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pmpa-fs3\smf-celic$\CEL-PEP\Unidade Permanente de Licitações\Licitações\Tomada de Preços\2022\TP 032-2022\"/>
    </mc:Choice>
  </mc:AlternateContent>
  <bookViews>
    <workbookView xWindow="0" yWindow="0" windowWidth="28800" windowHeight="12435" tabRatio="861" firstSheet="6" activeTab="13"/>
  </bookViews>
  <sheets>
    <sheet name="Aux." sheetId="1" state="hidden" r:id="rId1"/>
    <sheet name="Comparativo" sheetId="3" state="hidden" r:id="rId2"/>
    <sheet name="Identificação-TCE" sheetId="40" state="hidden" r:id="rId3"/>
    <sheet name="Orçamento-TCE" sheetId="38" state="hidden" r:id="rId4"/>
    <sheet name="Proposta-TCE" sheetId="39" state="hidden" r:id="rId5"/>
    <sheet name="Decreto BDI" sheetId="42" state="hidden" r:id="rId6"/>
    <sheet name="Dados" sheetId="6" r:id="rId7"/>
    <sheet name="BDI" sheetId="7" r:id="rId8"/>
    <sheet name="Encargos" sheetId="8" r:id="rId9"/>
    <sheet name="Orçamento Base" sheetId="9" r:id="rId10"/>
    <sheet name="Cronograma" sheetId="10" r:id="rId11"/>
    <sheet name="Resumo" sheetId="11" r:id="rId12"/>
    <sheet name="Index N_DESON." sheetId="13" state="hidden" r:id="rId13"/>
    <sheet name="Planillha de cotações" sheetId="41" r:id="rId14"/>
    <sheet name="Reajuste" sheetId="23" state="hidden" r:id="rId15"/>
    <sheet name="Planilha BM-1" sheetId="36" state="hidden" r:id="rId16"/>
  </sheets>
  <externalReferences>
    <externalReference r:id="rId17"/>
    <externalReference r:id="rId18"/>
    <externalReference r:id="rId19"/>
    <externalReference r:id="rId20"/>
    <externalReference r:id="rId21"/>
  </externalReferences>
  <definedNames>
    <definedName name="_01_09_96" localSheetId="5">#REF!</definedName>
    <definedName name="_01_09_96" localSheetId="13">#REF!</definedName>
    <definedName name="_01_09_96">#REF!</definedName>
    <definedName name="_xlnm._FilterDatabase" localSheetId="9" hidden="1">'Orçamento Base'!$F$1:$F$1701</definedName>
    <definedName name="_xlnm._FilterDatabase" localSheetId="3" hidden="1">'Orçamento-TCE'!$I$1:$I$1687</definedName>
    <definedName name="_PL1" localSheetId="5">#REF!</definedName>
    <definedName name="_PL1" localSheetId="13">#REF!</definedName>
    <definedName name="_PL1">#REF!</definedName>
    <definedName name="a" localSheetId="5">#REF!</definedName>
    <definedName name="a" localSheetId="13">#REF!</definedName>
    <definedName name="a">#REF!</definedName>
    <definedName name="aa" localSheetId="5">#REF!</definedName>
    <definedName name="aa" localSheetId="13">#REF!</definedName>
    <definedName name="aa">#REF!</definedName>
    <definedName name="ACIDO" localSheetId="5">#REF!</definedName>
    <definedName name="ACIDO" localSheetId="13">#REF!</definedName>
    <definedName name="ACIDO">#REF!</definedName>
    <definedName name="AÇO" localSheetId="5">#REF!</definedName>
    <definedName name="AÇO" localSheetId="13">#REF!</definedName>
    <definedName name="AÇO">#REF!</definedName>
    <definedName name="AÇO_CA_50_3_16" localSheetId="5">#REF!</definedName>
    <definedName name="AÇO_CA_50_3_16" localSheetId="13">#REF!</definedName>
    <definedName name="AÇO_CA_50_3_16">#REF!</definedName>
    <definedName name="ADESIVO_PVC" localSheetId="5">#REF!</definedName>
    <definedName name="ADESIVO_PVC" localSheetId="13">#REF!</definedName>
    <definedName name="ADESIVO_PVC">#REF!</definedName>
    <definedName name="AGUA_10LT" localSheetId="5">#REF!</definedName>
    <definedName name="AGUA_10LT" localSheetId="13">#REF!</definedName>
    <definedName name="AGUA_10LT">#REF!</definedName>
    <definedName name="AGUARRAZ" localSheetId="5">#REF!</definedName>
    <definedName name="AGUARRAZ" localSheetId="13">#REF!</definedName>
    <definedName name="AGUARRAZ">#REF!</definedName>
    <definedName name="AJUDANTE" localSheetId="5">#REF!</definedName>
    <definedName name="AJUDANTE" localSheetId="13">#REF!</definedName>
    <definedName name="AJUDANTE">#REF!</definedName>
    <definedName name="ALIZAR_MAD_LEI" localSheetId="5">#REF!</definedName>
    <definedName name="ALIZAR_MAD_LEI" localSheetId="13">#REF!</definedName>
    <definedName name="ALIZAR_MAD_LEI">#REF!</definedName>
    <definedName name="ALTA" localSheetId="5">#REF!</definedName>
    <definedName name="ALTA" localSheetId="13">#REF!</definedName>
    <definedName name="ALTA">#REF!</definedName>
    <definedName name="amarela" localSheetId="5">#REF!</definedName>
    <definedName name="amarela" localSheetId="13">#REF!</definedName>
    <definedName name="amarela">#REF!</definedName>
    <definedName name="AMONIA" localSheetId="5">#REF!</definedName>
    <definedName name="AMONIA" localSheetId="13">#REF!</definedName>
    <definedName name="AMONIA">#REF!</definedName>
    <definedName name="_xlnm.Print_Area" localSheetId="7">BDI!$B$1:$F$44</definedName>
    <definedName name="_xlnm.Print_Area" localSheetId="8">Encargos!$B$2:$G$45</definedName>
    <definedName name="_xlnm.Print_Area" localSheetId="11">Resumo!$A$1:$D$67</definedName>
    <definedName name="AREIA" localSheetId="5">#REF!</definedName>
    <definedName name="AREIA" localSheetId="13">#REF!</definedName>
    <definedName name="AREIA">#REF!</definedName>
    <definedName name="ARMAÇÃO_CONCRETO" localSheetId="5">#REF!</definedName>
    <definedName name="ARMAÇÃO_CONCRETO" localSheetId="13">#REF!</definedName>
    <definedName name="ARMAÇÃO_CONCRETO">#REF!</definedName>
    <definedName name="ARMADOR" localSheetId="5">#REF!</definedName>
    <definedName name="ARMADOR" localSheetId="13">#REF!</definedName>
    <definedName name="ARMADOR">#REF!</definedName>
    <definedName name="ARMARIO_90X60X17_CM" localSheetId="5">#REF!</definedName>
    <definedName name="ARMARIO_90X60X17_CM" localSheetId="13">#REF!</definedName>
    <definedName name="ARMARIO_90X60X17_CM">#REF!</definedName>
    <definedName name="ASSENTO_PLASTICO" localSheetId="5">#REF!</definedName>
    <definedName name="ASSENTO_PLASTICO" localSheetId="13">#REF!</definedName>
    <definedName name="ASSENTO_PLASTICO">#REF!</definedName>
    <definedName name="ATERRO_ARENOSO" localSheetId="5">#REF!</definedName>
    <definedName name="ATERRO_ARENOSO" localSheetId="13">#REF!</definedName>
    <definedName name="ATERRO_ARENOSO">#REF!</definedName>
    <definedName name="azul" localSheetId="5">#REF!</definedName>
    <definedName name="azul" localSheetId="13">#REF!</definedName>
    <definedName name="azul">#REF!</definedName>
    <definedName name="AZULEGISTA" localSheetId="5">#REF!</definedName>
    <definedName name="AZULEGISTA" localSheetId="13">#REF!</definedName>
    <definedName name="AZULEGISTA">#REF!</definedName>
    <definedName name="AZULEJO_15X15" localSheetId="5">#REF!</definedName>
    <definedName name="AZULEJO_15X15" localSheetId="13">#REF!</definedName>
    <definedName name="AZULEJO_15X15">#REF!</definedName>
    <definedName name="AZULSINAL" localSheetId="5">#REF!</definedName>
    <definedName name="AZULSINAL" localSheetId="13">#REF!</definedName>
    <definedName name="AZULSINAL">#REF!</definedName>
    <definedName name="b" localSheetId="5">#REF!</definedName>
    <definedName name="b" localSheetId="13">#REF!</definedName>
    <definedName name="b">#REF!</definedName>
    <definedName name="BDI" localSheetId="5">#REF!</definedName>
    <definedName name="BDI" localSheetId="13">#REF!</definedName>
    <definedName name="BDI">#REF!</definedName>
    <definedName name="BDI_4" localSheetId="5">#REF!</definedName>
    <definedName name="BDI_4" localSheetId="13">#REF!</definedName>
    <definedName name="BDI_4">#REF!</definedName>
    <definedName name="BDI_5" localSheetId="5">#REF!</definedName>
    <definedName name="BDI_5" localSheetId="13">#REF!</definedName>
    <definedName name="BDI_5">#REF!</definedName>
    <definedName name="BDI_6" localSheetId="5">#REF!</definedName>
    <definedName name="BDI_6" localSheetId="13">#REF!</definedName>
    <definedName name="BDI_6">#REF!</definedName>
    <definedName name="BG" localSheetId="5">#REF!</definedName>
    <definedName name="BG" localSheetId="13">#REF!</definedName>
    <definedName name="BG">#REF!</definedName>
    <definedName name="BGU" localSheetId="5">#REF!</definedName>
    <definedName name="BGU" localSheetId="13">#REF!</definedName>
    <definedName name="BGU">#REF!</definedName>
    <definedName name="BLOCO.CONC.CELULAR.12" localSheetId="5">#REF!</definedName>
    <definedName name="BLOCO.CONC.CELULAR.12" localSheetId="13">#REF!</definedName>
    <definedName name="BLOCO.CONC.CELULAR.12">#REF!</definedName>
    <definedName name="BLOCO.CONCRETO.14X19X39" localSheetId="5">#REF!</definedName>
    <definedName name="BLOCO.CONCRETO.14X19X39" localSheetId="13">#REF!</definedName>
    <definedName name="BLOCO.CONCRETO.14X19X39">#REF!</definedName>
    <definedName name="BLOCO.CONCRETO.19X19X39" localSheetId="5">#REF!</definedName>
    <definedName name="BLOCO.CONCRETO.19X19X39" localSheetId="13">#REF!</definedName>
    <definedName name="BLOCO.CONCRETO.19X19X39">#REF!</definedName>
    <definedName name="BLOCO.CONCRETO.9X19X39" localSheetId="5">#REF!</definedName>
    <definedName name="BLOCO.CONCRETO.9X19X39" localSheetId="13">#REF!</definedName>
    <definedName name="BLOCO.CONCRETO.9X19X39">#REF!</definedName>
    <definedName name="BLOCO_VIDRO" localSheetId="5">#REF!</definedName>
    <definedName name="BLOCO_VIDRO" localSheetId="13">#REF!</definedName>
    <definedName name="BLOCO_VIDRO">#REF!</definedName>
    <definedName name="BR" localSheetId="5">#REF!</definedName>
    <definedName name="BR" localSheetId="13">#REF!</definedName>
    <definedName name="BR">#REF!</definedName>
    <definedName name="BRITA1" localSheetId="5">#REF!</definedName>
    <definedName name="BRITA1" localSheetId="13">#REF!</definedName>
    <definedName name="BRITA1">#REF!</definedName>
    <definedName name="CAIXILHO_MAD_LEI" localSheetId="5">#REF!</definedName>
    <definedName name="CAIXILHO_MAD_LEI" localSheetId="13">#REF!</definedName>
    <definedName name="CAIXILHO_MAD_LEI">#REF!</definedName>
    <definedName name="CAL" localSheetId="5">#REF!</definedName>
    <definedName name="CAL" localSheetId="13">#REF!</definedName>
    <definedName name="CAL">#REF!</definedName>
    <definedName name="CBU" localSheetId="5">#REF!</definedName>
    <definedName name="CBU" localSheetId="13">#REF!</definedName>
    <definedName name="CBU">#REF!</definedName>
    <definedName name="CBUII" localSheetId="5">#REF!</definedName>
    <definedName name="CBUII" localSheetId="13">#REF!</definedName>
    <definedName name="CBUII">#REF!</definedName>
    <definedName name="CBUQB" localSheetId="5">#REF!</definedName>
    <definedName name="CBUQB" localSheetId="13">#REF!</definedName>
    <definedName name="CBUQB">#REF!</definedName>
    <definedName name="CBUQc" localSheetId="5">#REF!</definedName>
    <definedName name="CBUQc" localSheetId="13">#REF!</definedName>
    <definedName name="CBUQc">#REF!</definedName>
    <definedName name="CERAMICA_30X30_PEI_IV" localSheetId="5">#REF!</definedName>
    <definedName name="CERAMICA_30X30_PEI_IV" localSheetId="13">#REF!</definedName>
    <definedName name="CERAMICA_30X30_PEI_IV">#REF!</definedName>
    <definedName name="CERAMICA_30x30_PEI_V" localSheetId="5">#REF!</definedName>
    <definedName name="CERAMICA_30x30_PEI_V" localSheetId="13">#REF!</definedName>
    <definedName name="CERAMICA_30x30_PEI_V">#REF!</definedName>
    <definedName name="CIMENTO" localSheetId="5">#REF!</definedName>
    <definedName name="CIMENTO" localSheetId="13">#REF!</definedName>
    <definedName name="CIMENTO">#REF!</definedName>
    <definedName name="CIMENTO_BRANCO" localSheetId="5">#REF!</definedName>
    <definedName name="CIMENTO_BRANCO" localSheetId="13">#REF!</definedName>
    <definedName name="CIMENTO_BRANCO">#REF!</definedName>
    <definedName name="CIMENTO_COLA" localSheetId="5">#REF!</definedName>
    <definedName name="CIMENTO_COLA" localSheetId="13">#REF!</definedName>
    <definedName name="CIMENTO_COLA">#REF!</definedName>
    <definedName name="CLIENTE" localSheetId="5">#REF!</definedName>
    <definedName name="CLIENTE" localSheetId="13">#REF!</definedName>
    <definedName name="CLIENTE">#REF!</definedName>
    <definedName name="COMPENSA.PLAST" localSheetId="5">#REF!</definedName>
    <definedName name="COMPENSA.PLAST" localSheetId="13">#REF!</definedName>
    <definedName name="COMPENSA.PLAST">#REF!</definedName>
    <definedName name="COMPENSADO_RES_10MM" localSheetId="5">#REF!</definedName>
    <definedName name="COMPENSADO_RES_10MM" localSheetId="13">#REF!</definedName>
    <definedName name="COMPENSADO_RES_10MM">#REF!</definedName>
    <definedName name="COMPENSADO_RES_12MM" localSheetId="5">#REF!</definedName>
    <definedName name="COMPENSADO_RES_12MM" localSheetId="13">#REF!</definedName>
    <definedName name="COMPENSADO_RES_12MM">#REF!</definedName>
    <definedName name="CONCRETO_18_MPA" localSheetId="5">#REF!</definedName>
    <definedName name="CONCRETO_18_MPA" localSheetId="13">#REF!</definedName>
    <definedName name="CONCRETO_18_MPA">#REF!</definedName>
    <definedName name="CPU_66" localSheetId="5">#REF!</definedName>
    <definedName name="CPU_66" localSheetId="13">#REF!</definedName>
    <definedName name="CPU_66">#REF!</definedName>
    <definedName name="d" localSheetId="5">#REF!</definedName>
    <definedName name="d" localSheetId="13">#REF!</definedName>
    <definedName name="d">#REF!</definedName>
    <definedName name="daad" localSheetId="5">#REF!</definedName>
    <definedName name="daad" localSheetId="13">#REF!</definedName>
    <definedName name="daad">#REF!</definedName>
    <definedName name="DATA" localSheetId="5">#REF!</definedName>
    <definedName name="DATA" localSheetId="13">#REF!</definedName>
    <definedName name="DATA">#REF!</definedName>
    <definedName name="Data_Final" localSheetId="5">#REF!</definedName>
    <definedName name="Data_Final" localSheetId="13">#REF!</definedName>
    <definedName name="Data_Final">#REF!</definedName>
    <definedName name="Data_Início" localSheetId="5">#REF!</definedName>
    <definedName name="Data_Início" localSheetId="13">#REF!</definedName>
    <definedName name="Data_Início">#REF!</definedName>
    <definedName name="dd" localSheetId="5">#REF!</definedName>
    <definedName name="dd" localSheetId="13">#REF!</definedName>
    <definedName name="dd">#REF!</definedName>
    <definedName name="DECANEL" localSheetId="5">#REF!</definedName>
    <definedName name="DECANEL" localSheetId="13">#REF!</definedName>
    <definedName name="DECANEL">#REF!</definedName>
    <definedName name="DESFORMA" localSheetId="5">#REF!</definedName>
    <definedName name="DESFORMA" localSheetId="13">#REF!</definedName>
    <definedName name="DESFORMA">#REF!</definedName>
    <definedName name="DGA" localSheetId="5">#REF!</definedName>
    <definedName name="DGA" localSheetId="13">#REF!</definedName>
    <definedName name="DGA">#REF!</definedName>
    <definedName name="DIA" localSheetId="5">#REF!</definedName>
    <definedName name="DIA" localSheetId="13">#REF!</definedName>
    <definedName name="DIA">#REF!</definedName>
    <definedName name="DIESEL" localSheetId="5">#REF!</definedName>
    <definedName name="DIESEL" localSheetId="13">#REF!</definedName>
    <definedName name="DIESEL">#REF!</definedName>
    <definedName name="DIESEL_3" localSheetId="5">#REF!</definedName>
    <definedName name="DIESEL_3" localSheetId="13">#REF!</definedName>
    <definedName name="DIESEL_3">#REF!</definedName>
    <definedName name="DIESEL_4" localSheetId="5">#REF!</definedName>
    <definedName name="DIESEL_4" localSheetId="13">#REF!</definedName>
    <definedName name="DIESEL_4">#REF!</definedName>
    <definedName name="DIESEL_5" localSheetId="5">#REF!</definedName>
    <definedName name="DIESEL_5" localSheetId="13">#REF!</definedName>
    <definedName name="DIESEL_5">#REF!</definedName>
    <definedName name="DIESEL_6" localSheetId="5">#REF!</definedName>
    <definedName name="DIESEL_6" localSheetId="13">#REF!</definedName>
    <definedName name="DIESEL_6">#REF!</definedName>
    <definedName name="DJ" localSheetId="5">#REF!</definedName>
    <definedName name="DJ" localSheetId="13">#REF!</definedName>
    <definedName name="DJ">#REF!</definedName>
    <definedName name="ECJ" localSheetId="5">#REF!</definedName>
    <definedName name="ECJ" localSheetId="13">#REF!</definedName>
    <definedName name="ECJ">#REF!</definedName>
    <definedName name="EJ" localSheetId="5">#REF!</definedName>
    <definedName name="EJ" localSheetId="13">#REF!</definedName>
    <definedName name="EJ">#REF!</definedName>
    <definedName name="ELEMENTO_VAZADO" localSheetId="5">#REF!</definedName>
    <definedName name="ELEMENTO_VAZADO" localSheetId="13">#REF!</definedName>
    <definedName name="ELEMENTO_VAZADO">#REF!</definedName>
    <definedName name="ELETRICISTA" localSheetId="5">#REF!</definedName>
    <definedName name="ELETRICISTA" localSheetId="13">#REF!</definedName>
    <definedName name="ELETRICISTA">#REF!</definedName>
    <definedName name="EMPRESA" localSheetId="5">#REF!</definedName>
    <definedName name="EMPRESA" localSheetId="13">#REF!</definedName>
    <definedName name="EMPRESA">#REF!</definedName>
    <definedName name="ENCANADOR" localSheetId="5">#REF!</definedName>
    <definedName name="ENCANADOR" localSheetId="13">#REF!</definedName>
    <definedName name="ENCANADOR">#REF!</definedName>
    <definedName name="ENGATE_STORZ" localSheetId="5">#REF!</definedName>
    <definedName name="ENGATE_STORZ" localSheetId="13">#REF!</definedName>
    <definedName name="ENGATE_STORZ">#REF!</definedName>
    <definedName name="EXA" localSheetId="5">#REF!</definedName>
    <definedName name="EXA" localSheetId="13">#REF!</definedName>
    <definedName name="EXA">#REF!</definedName>
    <definedName name="Excel_BuiltIn_Print_Titles_2_1" localSheetId="5">#REF!</definedName>
    <definedName name="Excel_BuiltIn_Print_Titles_2_1" localSheetId="13">#REF!</definedName>
    <definedName name="Excel_BuiltIn_Print_Titles_2_1">#REF!</definedName>
    <definedName name="Excel_BuiltIn_Print_Titles_2_1_1" localSheetId="5">#REF!</definedName>
    <definedName name="Excel_BuiltIn_Print_Titles_2_1_1" localSheetId="13">#REF!</definedName>
    <definedName name="Excel_BuiltIn_Print_Titles_2_1_1">#REF!</definedName>
    <definedName name="Excel_BuiltIn_Print_Titles_3_1_1" localSheetId="5">#REF!</definedName>
    <definedName name="Excel_BuiltIn_Print_Titles_3_1_1" localSheetId="13">#REF!</definedName>
    <definedName name="Excel_BuiltIn_Print_Titles_3_1_1">#REF!</definedName>
    <definedName name="Excel_BuiltIn_Print_Titles_3_1_1_1" localSheetId="5">#REF!</definedName>
    <definedName name="Excel_BuiltIn_Print_Titles_3_1_1_1" localSheetId="13">#REF!</definedName>
    <definedName name="Excel_BuiltIn_Print_Titles_3_1_1_1">#REF!</definedName>
    <definedName name="Excel_BuiltIn_Print_Titles_3_1_1_1_1" localSheetId="5">#REF!</definedName>
    <definedName name="Excel_BuiltIn_Print_Titles_3_1_1_1_1" localSheetId="13">#REF!</definedName>
    <definedName name="Excel_BuiltIn_Print_Titles_3_1_1_1_1">#REF!</definedName>
    <definedName name="Excel_BuiltIn_Print_Titles_3_1_1_1_1_1" localSheetId="5">#REF!</definedName>
    <definedName name="Excel_BuiltIn_Print_Titles_3_1_1_1_1_1" localSheetId="13">#REF!</definedName>
    <definedName name="Excel_BuiltIn_Print_Titles_3_1_1_1_1_1">#REF!</definedName>
    <definedName name="fc1a" localSheetId="5">#REF!</definedName>
    <definedName name="fc1a" localSheetId="13">#REF!</definedName>
    <definedName name="fc1a">#REF!</definedName>
    <definedName name="FC2A" localSheetId="5">#REF!</definedName>
    <definedName name="FC2A" localSheetId="13">#REF!</definedName>
    <definedName name="FC2A">#REF!</definedName>
    <definedName name="FC3A" localSheetId="5">#REF!</definedName>
    <definedName name="FC3A" localSheetId="13">#REF!</definedName>
    <definedName name="FC3A">#REF!</definedName>
    <definedName name="FORMA_MAD_BRANCA" localSheetId="5">#REF!</definedName>
    <definedName name="FORMA_MAD_BRANCA" localSheetId="13">#REF!</definedName>
    <definedName name="FORMA_MAD_BRANCA">#REF!</definedName>
    <definedName name="GAS_CARBONICO_6KG" localSheetId="5">#REF!</definedName>
    <definedName name="GAS_CARBONICO_6KG" localSheetId="13">#REF!</definedName>
    <definedName name="GAS_CARBONICO_6KG">#REF!</definedName>
    <definedName name="GASOL" localSheetId="5">#REF!</definedName>
    <definedName name="GASOL" localSheetId="13">#REF!</definedName>
    <definedName name="GASOL">#REF!</definedName>
    <definedName name="GASOL_3" localSheetId="5">#REF!</definedName>
    <definedName name="GASOL_3" localSheetId="13">#REF!</definedName>
    <definedName name="GASOL_3">#REF!</definedName>
    <definedName name="GASOL_4" localSheetId="5">#REF!</definedName>
    <definedName name="GASOL_4" localSheetId="13">#REF!</definedName>
    <definedName name="GASOL_4">#REF!</definedName>
    <definedName name="GASOL_5" localSheetId="5">#REF!</definedName>
    <definedName name="GASOL_5" localSheetId="13">#REF!</definedName>
    <definedName name="GASOL_5">#REF!</definedName>
    <definedName name="GASOL_6" localSheetId="5">#REF!</definedName>
    <definedName name="GASOL_6" localSheetId="13">#REF!</definedName>
    <definedName name="GASOL_6">#REF!</definedName>
    <definedName name="GESSO" localSheetId="5">#REF!</definedName>
    <definedName name="GESSO" localSheetId="13">#REF!</definedName>
    <definedName name="GESSO">#REF!</definedName>
    <definedName name="GRANITO_AMENDOA" localSheetId="5">#REF!</definedName>
    <definedName name="GRANITO_AMENDOA" localSheetId="13">#REF!</definedName>
    <definedName name="GRANITO_AMENDOA">#REF!</definedName>
    <definedName name="GRANITO_CINZA_CORUMBA" localSheetId="5">#REF!</definedName>
    <definedName name="GRANITO_CINZA_CORUMBA" localSheetId="13">#REF!</definedName>
    <definedName name="GRANITO_CINZA_CORUMBA">#REF!</definedName>
    <definedName name="hi" localSheetId="5">#REF!</definedName>
    <definedName name="hi" localSheetId="13">#REF!</definedName>
    <definedName name="hi">#REF!</definedName>
    <definedName name="IGOL_2" localSheetId="5">#REF!</definedName>
    <definedName name="IGOL_2" localSheetId="13">#REF!</definedName>
    <definedName name="IGOL_2">#REF!</definedName>
    <definedName name="IGOLFLEX" localSheetId="5">#REF!</definedName>
    <definedName name="IGOLFLEX" localSheetId="13">#REF!</definedName>
    <definedName name="IGOLFLEX">#REF!</definedName>
    <definedName name="IM" localSheetId="5">#REF!</definedName>
    <definedName name="IM" localSheetId="13">#REF!</definedName>
    <definedName name="IM">#REF!</definedName>
    <definedName name="IMPERMEABILIZANTE_SIKA" localSheetId="5">#REF!</definedName>
    <definedName name="IMPERMEABILIZANTE_SIKA" localSheetId="13">#REF!</definedName>
    <definedName name="IMPERMEABILIZANTE_SIKA">#REF!</definedName>
    <definedName name="ITENS" localSheetId="5">#REF!</definedName>
    <definedName name="ITENS" localSheetId="13">#REF!</definedName>
    <definedName name="ITENS">#REF!</definedName>
    <definedName name="JUNTA_PLÁSTICA" localSheetId="5">#REF!</definedName>
    <definedName name="JUNTA_PLÁSTICA" localSheetId="13">#REF!</definedName>
    <definedName name="JUNTA_PLÁSTICA">#REF!</definedName>
    <definedName name="KORODUR" localSheetId="5">#REF!</definedName>
    <definedName name="KORODUR" localSheetId="13">#REF!</definedName>
    <definedName name="KORODUR">#REF!</definedName>
    <definedName name="LAMBRI_IPÊ" localSheetId="5">#REF!</definedName>
    <definedName name="LAMBRI_IPÊ" localSheetId="13">#REF!</definedName>
    <definedName name="LAMBRI_IPÊ">#REF!</definedName>
    <definedName name="LANÇAMENTO_CONCRETO" localSheetId="5">#REF!</definedName>
    <definedName name="LANÇAMENTO_CONCRETO" localSheetId="13">#REF!</definedName>
    <definedName name="LANÇAMENTO_CONCRETO">#REF!</definedName>
    <definedName name="LIGAÇÃO_FLEXIVEL" localSheetId="5">#REF!</definedName>
    <definedName name="LIGAÇÃO_FLEXIVEL" localSheetId="13">#REF!</definedName>
    <definedName name="LIGAÇÃO_FLEXIVEL">#REF!</definedName>
    <definedName name="LILASDRENA" localSheetId="5">#REF!</definedName>
    <definedName name="LILASDRENA" localSheetId="13">#REF!</definedName>
    <definedName name="LILASDRENA">#REF!</definedName>
    <definedName name="LIQUIDO_PREPARADOR" localSheetId="5">#REF!</definedName>
    <definedName name="LIQUIDO_PREPARADOR" localSheetId="13">#REF!</definedName>
    <definedName name="LIQUIDO_PREPARADOR">#REF!</definedName>
    <definedName name="LIXA_FERRO" localSheetId="5">#REF!</definedName>
    <definedName name="LIXA_FERRO" localSheetId="13">#REF!</definedName>
    <definedName name="LIXA_FERRO">#REF!</definedName>
    <definedName name="LOCAL" localSheetId="5">#REF!</definedName>
    <definedName name="LOCAL" localSheetId="13">#REF!</definedName>
    <definedName name="LOCAL">#REF!</definedName>
    <definedName name="LS" localSheetId="5">#REF!</definedName>
    <definedName name="LS" localSheetId="13">#REF!</definedName>
    <definedName name="LS">#REF!</definedName>
    <definedName name="MANGUEIRA_30_M" localSheetId="5">#REF!</definedName>
    <definedName name="MANGUEIRA_30_M" localSheetId="13">#REF!</definedName>
    <definedName name="MANGUEIRA_30_M">#REF!</definedName>
    <definedName name="MARCENEIRO" localSheetId="5">#REF!</definedName>
    <definedName name="MARCENEIRO" localSheetId="13">#REF!</definedName>
    <definedName name="MARCENEIRO">#REF!</definedName>
    <definedName name="MARMORE_BRANCO" localSheetId="5">#REF!</definedName>
    <definedName name="MARMORE_BRANCO" localSheetId="13">#REF!</definedName>
    <definedName name="MARMORE_BRANCO">#REF!</definedName>
    <definedName name="MASSA_OLEO" localSheetId="5">#REF!</definedName>
    <definedName name="MASSA_OLEO" localSheetId="13">#REF!</definedName>
    <definedName name="MASSA_OLEO">#REF!</definedName>
    <definedName name="Medição" localSheetId="5">#REF!</definedName>
    <definedName name="Medição" localSheetId="13">#REF!</definedName>
    <definedName name="Medição">#REF!</definedName>
    <definedName name="NTEI" localSheetId="5">#REF!</definedName>
    <definedName name="NTEI" localSheetId="13">#REF!</definedName>
    <definedName name="NTEI">#REF!</definedName>
    <definedName name="OBRA" localSheetId="5">#REF!</definedName>
    <definedName name="OBRA" localSheetId="13">#REF!</definedName>
    <definedName name="OBRA">#REF!</definedName>
    <definedName name="OPA" localSheetId="5">#REF!</definedName>
    <definedName name="OPA" localSheetId="13">#REF!</definedName>
    <definedName name="OPA">#REF!</definedName>
    <definedName name="PARAFUSO_PARA_LOUÇA" localSheetId="5">#REF!</definedName>
    <definedName name="PARAFUSO_PARA_LOUÇA" localSheetId="13">#REF!</definedName>
    <definedName name="PARAFUSO_PARA_LOUÇA">#REF!</definedName>
    <definedName name="PEÇA_6_X_3_MAD_LEI" localSheetId="5">#REF!</definedName>
    <definedName name="PEÇA_6_X_3_MAD_LEI" localSheetId="13">#REF!</definedName>
    <definedName name="PEÇA_6_X_3_MAD_LEI">#REF!</definedName>
    <definedName name="PEDREIRO" localSheetId="5">#REF!</definedName>
    <definedName name="PEDREIRO" localSheetId="13">#REF!</definedName>
    <definedName name="PEDREIRO">#REF!</definedName>
    <definedName name="PERNAMANCA_MAD_LEI" localSheetId="5">#REF!</definedName>
    <definedName name="PERNAMANCA_MAD_LEI" localSheetId="13">#REF!</definedName>
    <definedName name="PERNAMANCA_MAD_LEI">#REF!</definedName>
    <definedName name="pesquisa" localSheetId="5">#REF!</definedName>
    <definedName name="pesquisa" localSheetId="13">#REF!</definedName>
    <definedName name="pesquisa">#REF!</definedName>
    <definedName name="PINTOR" localSheetId="5">#REF!</definedName>
    <definedName name="PINTOR" localSheetId="13">#REF!</definedName>
    <definedName name="PINTOR">#REF!</definedName>
    <definedName name="PL" localSheetId="5">#REF!</definedName>
    <definedName name="PL" localSheetId="13">#REF!</definedName>
    <definedName name="PL">#REF!</definedName>
    <definedName name="PO_QUIMICO_4KG" localSheetId="5">#REF!</definedName>
    <definedName name="PO_QUIMICO_4KG" localSheetId="13">#REF!</definedName>
    <definedName name="PO_QUIMICO_4KG">#REF!</definedName>
    <definedName name="PONTALETE" localSheetId="5">#REF!</definedName>
    <definedName name="PONTALETE" localSheetId="13">#REF!</definedName>
    <definedName name="PONTALETE">#REF!</definedName>
    <definedName name="prego" localSheetId="5">#REF!</definedName>
    <definedName name="prego" localSheetId="13">#REF!</definedName>
    <definedName name="prego">#REF!</definedName>
    <definedName name="PREGO_1_X_16" localSheetId="5">#REF!</definedName>
    <definedName name="PREGO_1_X_16" localSheetId="13">#REF!</definedName>
    <definedName name="PREGO_1_X_16">#REF!</definedName>
    <definedName name="PREGO_2_12_X_12" localSheetId="5">#REF!</definedName>
    <definedName name="PREGO_2_12_X_12" localSheetId="13">#REF!</definedName>
    <definedName name="PREGO_2_12_X_12">#REF!</definedName>
    <definedName name="PREGO_2_12X10" localSheetId="5">#REF!</definedName>
    <definedName name="PREGO_2_12X10" localSheetId="13">#REF!</definedName>
    <definedName name="PREGO_2_12X10">#REF!</definedName>
    <definedName name="PREGO_2X11" localSheetId="5">#REF!</definedName>
    <definedName name="PREGO_2X11" localSheetId="13">#REF!</definedName>
    <definedName name="PREGO_2X11">#REF!</definedName>
    <definedName name="PREGO_2X12" localSheetId="5">#REF!</definedName>
    <definedName name="PREGO_2X12" localSheetId="13">#REF!</definedName>
    <definedName name="PREGO_2X12">#REF!</definedName>
    <definedName name="REFERENTE" localSheetId="5">#REF!</definedName>
    <definedName name="REFERENTE" localSheetId="13">#REF!</definedName>
    <definedName name="REFERENTE">#REF!</definedName>
    <definedName name="REG" localSheetId="5">#REF!</definedName>
    <definedName name="REG" localSheetId="13">#REF!</definedName>
    <definedName name="REG">#REF!</definedName>
    <definedName name="REGULA" localSheetId="5">#REF!</definedName>
    <definedName name="REGULA" localSheetId="13">#REF!</definedName>
    <definedName name="REGULA">#REF!</definedName>
    <definedName name="REJUNTE" localSheetId="5">#REF!</definedName>
    <definedName name="REJUNTE" localSheetId="13">#REF!</definedName>
    <definedName name="REJUNTE">#REF!</definedName>
    <definedName name="RGTR" localSheetId="5">#REF!</definedName>
    <definedName name="RGTR" localSheetId="13">#REF!</definedName>
    <definedName name="RGTR">#REF!</definedName>
    <definedName name="RIPÃO" localSheetId="5">#REF!</definedName>
    <definedName name="RIPÃO" localSheetId="13">#REF!</definedName>
    <definedName name="RIPÃO">#REF!</definedName>
    <definedName name="RIPÃO_MAD_LEI" localSheetId="5">#REF!</definedName>
    <definedName name="RIPÃO_MAD_LEI" localSheetId="13">#REF!</definedName>
    <definedName name="RIPÃO_MAD_LEI">#REF!</definedName>
    <definedName name="RMA" localSheetId="5">#REF!</definedName>
    <definedName name="RMA" localSheetId="13">#REF!</definedName>
    <definedName name="RMA">#REF!</definedName>
    <definedName name="RODAPE_CINZA_CORUMBA" localSheetId="5">#REF!</definedName>
    <definedName name="RODAPE_CINZA_CORUMBA" localSheetId="13">#REF!</definedName>
    <definedName name="RODAPE_CINZA_CORUMBA">#REF!</definedName>
    <definedName name="RS" localSheetId="5">#REF!</definedName>
    <definedName name="RS" localSheetId="13">#REF!</definedName>
    <definedName name="RS">#REF!</definedName>
    <definedName name="SARRAFO" localSheetId="5">#REF!</definedName>
    <definedName name="SARRAFO" localSheetId="13">#REF!</definedName>
    <definedName name="SARRAFO">#REF!</definedName>
    <definedName name="sbg" localSheetId="5">#REF!</definedName>
    <definedName name="sbg" localSheetId="13">#REF!</definedName>
    <definedName name="sbg">#REF!</definedName>
    <definedName name="SBTC" localSheetId="5">#REF!</definedName>
    <definedName name="SBTC" localSheetId="13">#REF!</definedName>
    <definedName name="SBTC">#REF!</definedName>
    <definedName name="SEIXO" localSheetId="5">#REF!</definedName>
    <definedName name="SEIXO" localSheetId="13">#REF!</definedName>
    <definedName name="SEIXO">#REF!</definedName>
    <definedName name="SemanaTerminando" localSheetId="5">#REF!</definedName>
    <definedName name="SemanaTerminando" localSheetId="13">#REF!</definedName>
    <definedName name="SemanaTerminando">#REF!</definedName>
    <definedName name="SIFÃO_CROMADO" localSheetId="5">#REF!</definedName>
    <definedName name="SIFÃO_CROMADO" localSheetId="13">#REF!</definedName>
    <definedName name="SIFÃO_CROMADO">#REF!</definedName>
    <definedName name="SOLEIRA_CINZA_CORUMBA" localSheetId="5">#REF!</definedName>
    <definedName name="SOLEIRA_CINZA_CORUMBA" localSheetId="13">#REF!</definedName>
    <definedName name="SOLEIRA_CINZA_CORUMBA">#REF!</definedName>
    <definedName name="SOLU_LIMPADORA" localSheetId="5">#REF!</definedName>
    <definedName name="SOLU_LIMPADORA" localSheetId="13">#REF!</definedName>
    <definedName name="SOLU_LIMPADORA">#REF!</definedName>
    <definedName name="ssss" localSheetId="5">#REF!</definedName>
    <definedName name="ssss" localSheetId="13">#REF!</definedName>
    <definedName name="ssss">#REF!</definedName>
    <definedName name="SUBT" localSheetId="5">#REF!</definedName>
    <definedName name="SUBT" localSheetId="13">#REF!</definedName>
    <definedName name="SUBT">#REF!</definedName>
    <definedName name="TABUA" localSheetId="5">#REF!</definedName>
    <definedName name="TABUA" localSheetId="13">#REF!</definedName>
    <definedName name="TABUA">#REF!</definedName>
    <definedName name="TABUA.METRO" localSheetId="5">#REF!</definedName>
    <definedName name="TABUA.METRO" localSheetId="13">#REF!</definedName>
    <definedName name="TABUA.METRO">#REF!</definedName>
    <definedName name="TÁBUA_MAD_FORTE" localSheetId="5">#REF!</definedName>
    <definedName name="TÁBUA_MAD_FORTE" localSheetId="13">#REF!</definedName>
    <definedName name="TÁBUA_MAD_FORTE">#REF!</definedName>
    <definedName name="TARUGO" localSheetId="5">#REF!</definedName>
    <definedName name="TARUGO" localSheetId="13">#REF!</definedName>
    <definedName name="TARUGO">#REF!</definedName>
    <definedName name="TELHA_FIBROCIMENTO_6MM" localSheetId="5">#REF!</definedName>
    <definedName name="TELHA_FIBROCIMENTO_6MM" localSheetId="13">#REF!</definedName>
    <definedName name="TELHA_FIBROCIMENTO_6MM">#REF!</definedName>
    <definedName name="TELHA_FRIBOCIMENTO_4MM" localSheetId="5">#REF!</definedName>
    <definedName name="TELHA_FRIBOCIMENTO_4MM" localSheetId="13">#REF!</definedName>
    <definedName name="TELHA_FRIBOCIMENTO_4MM">#REF!</definedName>
    <definedName name="TELHA_PLAN" localSheetId="5">#REF!</definedName>
    <definedName name="TELHA_PLAN" localSheetId="13">#REF!</definedName>
    <definedName name="TELHA_PLAN">#REF!</definedName>
    <definedName name="TELHACRYL" localSheetId="5">#REF!</definedName>
    <definedName name="TELHACRYL" localSheetId="13">#REF!</definedName>
    <definedName name="TELHACRYL">#REF!</definedName>
    <definedName name="TINTA_ACRILICA" localSheetId="5">#REF!</definedName>
    <definedName name="TINTA_ACRILICA" localSheetId="13">#REF!</definedName>
    <definedName name="TINTA_ACRILICA">#REF!</definedName>
    <definedName name="TINTA_ESMALTE" localSheetId="5">#REF!</definedName>
    <definedName name="TINTA_ESMALTE" localSheetId="13">#REF!</definedName>
    <definedName name="TINTA_ESMALTE">#REF!</definedName>
    <definedName name="TINTA_NOVACOR" localSheetId="5">#REF!</definedName>
    <definedName name="TINTA_NOVACOR" localSheetId="13">#REF!</definedName>
    <definedName name="TINTA_NOVACOR">#REF!</definedName>
    <definedName name="TOTAL_ADMINISTRATIVO" localSheetId="5">#REF!</definedName>
    <definedName name="TOTAL_ADMINISTRATIVO" localSheetId="13">#REF!</definedName>
    <definedName name="TOTAL_ADMINISTRATIVO">#REF!</definedName>
    <definedName name="TOTAL_AULA" localSheetId="5">#REF!</definedName>
    <definedName name="TOTAL_AULA" localSheetId="13">#REF!</definedName>
    <definedName name="TOTAL_AULA">#REF!</definedName>
    <definedName name="TOTAL_EXTERNA" localSheetId="5">#REF!</definedName>
    <definedName name="TOTAL_EXTERNA" localSheetId="13">#REF!</definedName>
    <definedName name="TOTAL_EXTERNA">#REF!</definedName>
    <definedName name="TOTAL_QUADRA" localSheetId="5">#REF!</definedName>
    <definedName name="TOTAL_QUADRA" localSheetId="13">#REF!</definedName>
    <definedName name="TOTAL_QUADRA">#REF!</definedName>
    <definedName name="TOTAL_VESTIÁRIO" localSheetId="5">#REF!</definedName>
    <definedName name="TOTAL_VESTIÁRIO" localSheetId="13">#REF!</definedName>
    <definedName name="TOTAL_VESTIÁRIO">#REF!</definedName>
    <definedName name="TPM" localSheetId="5">#REF!</definedName>
    <definedName name="TPM" localSheetId="13">#REF!</definedName>
    <definedName name="TPM">#REF!</definedName>
    <definedName name="UL" localSheetId="5">#REF!</definedName>
    <definedName name="UL" localSheetId="13">#REF!</definedName>
    <definedName name="UL">#REF!</definedName>
    <definedName name="VEDA_ROSCA" localSheetId="5">#REF!</definedName>
    <definedName name="VEDA_ROSCA" localSheetId="13">#REF!</definedName>
    <definedName name="VEDA_ROSCA">#REF!</definedName>
    <definedName name="verde" localSheetId="5">#REF!</definedName>
    <definedName name="verde" localSheetId="13">#REF!</definedName>
    <definedName name="verde">#REF!</definedName>
    <definedName name="verdepav" localSheetId="5">#REF!</definedName>
    <definedName name="verdepav" localSheetId="13">#REF!</definedName>
    <definedName name="verdepav">#REF!</definedName>
    <definedName name="VERNIZ_POLIURETANO" localSheetId="5">#REF!</definedName>
    <definedName name="VERNIZ_POLIURETANO" localSheetId="13">#REF!</definedName>
    <definedName name="VERNIZ_POLIURETANO">#REF!</definedName>
    <definedName name="x" localSheetId="5">#REF!</definedName>
    <definedName name="x" localSheetId="13">#REF!</definedName>
    <definedName name="x">#REF!</definedName>
    <definedName name="yy" localSheetId="5">#REF!</definedName>
    <definedName name="yy" localSheetId="13">#REF!</definedName>
    <definedName name="yy">#REF!</definedName>
    <definedName name="ZARCAO" localSheetId="5">#REF!</definedName>
    <definedName name="ZARCAO" localSheetId="13">#REF!</definedName>
    <definedName name="ZARCAO">#REF!</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41" roundtripDataSignature="AMtx7mhX7n39Ba0vW0BsDC3Mlo2TlzNdXQ=="/>
    </ext>
  </extLst>
</workbook>
</file>

<file path=xl/calcChain.xml><?xml version="1.0" encoding="utf-8"?>
<calcChain xmlns="http://schemas.openxmlformats.org/spreadsheetml/2006/main">
  <c r="K11" i="9" l="1"/>
  <c r="N285" i="41"/>
  <c r="L285" i="41"/>
  <c r="K285" i="41"/>
  <c r="P285" i="41" s="1"/>
  <c r="P284" i="41"/>
  <c r="O284" i="41"/>
  <c r="L284" i="41"/>
  <c r="K284" i="41"/>
  <c r="T283" i="41"/>
  <c r="P283" i="41"/>
  <c r="O283" i="41"/>
  <c r="N283" i="41"/>
  <c r="K283" i="41"/>
  <c r="E281" i="41"/>
  <c r="K280" i="41"/>
  <c r="N278" i="41"/>
  <c r="L278" i="41"/>
  <c r="K278" i="41"/>
  <c r="P278" i="41" s="1"/>
  <c r="P277" i="41"/>
  <c r="N277" i="41"/>
  <c r="L277" i="41"/>
  <c r="K277" i="41"/>
  <c r="O277" i="41" s="1"/>
  <c r="T276" i="41"/>
  <c r="N276" i="41"/>
  <c r="K276" i="41"/>
  <c r="P276" i="41" s="1"/>
  <c r="K273" i="41"/>
  <c r="P271" i="41"/>
  <c r="N271" i="41"/>
  <c r="L271" i="41"/>
  <c r="K271" i="41"/>
  <c r="O271" i="41" s="1"/>
  <c r="P270" i="41"/>
  <c r="L270" i="41"/>
  <c r="K270" i="41"/>
  <c r="T269" i="41"/>
  <c r="P269" i="41"/>
  <c r="O269" i="41"/>
  <c r="N269" i="41"/>
  <c r="K269" i="41"/>
  <c r="E267" i="41"/>
  <c r="K266" i="41"/>
  <c r="O264" i="41"/>
  <c r="L264" i="41"/>
  <c r="K264" i="41"/>
  <c r="P264" i="41" s="1"/>
  <c r="N263" i="41"/>
  <c r="L263" i="41"/>
  <c r="K263" i="41"/>
  <c r="O263" i="41" s="1"/>
  <c r="T262" i="41"/>
  <c r="K262" i="41"/>
  <c r="K259" i="41"/>
  <c r="N257" i="41"/>
  <c r="L257" i="41"/>
  <c r="K257" i="41"/>
  <c r="O257" i="41" s="1"/>
  <c r="O256" i="41"/>
  <c r="N256" i="41"/>
  <c r="L256" i="41"/>
  <c r="K256" i="41"/>
  <c r="T255" i="41"/>
  <c r="P255" i="41"/>
  <c r="O255" i="41"/>
  <c r="N255" i="41"/>
  <c r="K255" i="41"/>
  <c r="K252" i="41"/>
  <c r="L250" i="41"/>
  <c r="K250" i="41"/>
  <c r="P250" i="41" s="1"/>
  <c r="P249" i="41"/>
  <c r="L249" i="41"/>
  <c r="K249" i="41"/>
  <c r="O249" i="41" s="1"/>
  <c r="T248" i="41"/>
  <c r="P248" i="41"/>
  <c r="N248" i="41"/>
  <c r="K248" i="41"/>
  <c r="K245" i="41"/>
  <c r="P243" i="41"/>
  <c r="L243" i="41"/>
  <c r="K243" i="41"/>
  <c r="O243" i="41" s="1"/>
  <c r="N242" i="41"/>
  <c r="L242" i="41"/>
  <c r="K242" i="41"/>
  <c r="E238" i="41" s="1"/>
  <c r="T241" i="41"/>
  <c r="S241" i="41"/>
  <c r="P241" i="41"/>
  <c r="O241" i="41"/>
  <c r="N241" i="41"/>
  <c r="K241" i="41"/>
  <c r="E239" i="41"/>
  <c r="K238" i="41"/>
  <c r="G238" i="41"/>
  <c r="O236" i="41"/>
  <c r="N236" i="41"/>
  <c r="L236" i="41"/>
  <c r="K236" i="41"/>
  <c r="P236" i="41" s="1"/>
  <c r="L235" i="41"/>
  <c r="K235" i="41"/>
  <c r="T234" i="41"/>
  <c r="K234" i="41"/>
  <c r="K231" i="41"/>
  <c r="N229" i="41"/>
  <c r="L229" i="41"/>
  <c r="K229" i="41"/>
  <c r="O228" i="41"/>
  <c r="L228" i="41"/>
  <c r="K228" i="41"/>
  <c r="N228" i="41" s="1"/>
  <c r="T227" i="41"/>
  <c r="P227" i="41"/>
  <c r="O227" i="41"/>
  <c r="N227" i="41"/>
  <c r="K227" i="41"/>
  <c r="K224" i="41"/>
  <c r="P222" i="41"/>
  <c r="L222" i="41"/>
  <c r="K222" i="41"/>
  <c r="O222" i="41" s="1"/>
  <c r="P221" i="41"/>
  <c r="N221" i="41"/>
  <c r="L221" i="41"/>
  <c r="K221" i="41"/>
  <c r="O221" i="41" s="1"/>
  <c r="T220" i="41"/>
  <c r="N220" i="41"/>
  <c r="K220" i="41"/>
  <c r="P220" i="41" s="1"/>
  <c r="K217" i="41"/>
  <c r="P215" i="41"/>
  <c r="N215" i="41"/>
  <c r="L215" i="41"/>
  <c r="K215" i="41"/>
  <c r="O215" i="41" s="1"/>
  <c r="P214" i="41"/>
  <c r="L214" i="41"/>
  <c r="K214" i="41"/>
  <c r="N214" i="41" s="1"/>
  <c r="T213" i="41"/>
  <c r="P213" i="41"/>
  <c r="O213" i="41"/>
  <c r="N213" i="41"/>
  <c r="K213" i="41"/>
  <c r="E211" i="41"/>
  <c r="K210" i="41"/>
  <c r="O208" i="41"/>
  <c r="L208" i="41"/>
  <c r="K208" i="41"/>
  <c r="P208" i="41" s="1"/>
  <c r="N207" i="41"/>
  <c r="L207" i="41"/>
  <c r="K207" i="41"/>
  <c r="T206" i="41"/>
  <c r="K206" i="41"/>
  <c r="K203" i="41"/>
  <c r="L201" i="41"/>
  <c r="K201" i="41"/>
  <c r="O200" i="41"/>
  <c r="N200" i="41"/>
  <c r="L200" i="41"/>
  <c r="K200" i="41"/>
  <c r="T199" i="41"/>
  <c r="P199" i="41"/>
  <c r="O199" i="41"/>
  <c r="N199" i="41"/>
  <c r="K199" i="41"/>
  <c r="K196" i="41"/>
  <c r="L194" i="41"/>
  <c r="K194" i="41"/>
  <c r="P193" i="41"/>
  <c r="L193" i="41"/>
  <c r="K193" i="41"/>
  <c r="O193" i="41" s="1"/>
  <c r="T192" i="41"/>
  <c r="P192" i="41"/>
  <c r="N192" i="41"/>
  <c r="K192" i="41"/>
  <c r="K189" i="41"/>
  <c r="P187" i="41"/>
  <c r="L187" i="41"/>
  <c r="K187" i="41"/>
  <c r="O187" i="41" s="1"/>
  <c r="P186" i="41"/>
  <c r="N186" i="41"/>
  <c r="L186" i="41"/>
  <c r="K186" i="41"/>
  <c r="T185" i="41"/>
  <c r="P185" i="41"/>
  <c r="O185" i="41"/>
  <c r="N185" i="41"/>
  <c r="K185" i="41"/>
  <c r="E183" i="41"/>
  <c r="K182" i="41"/>
  <c r="O180" i="41"/>
  <c r="N180" i="41"/>
  <c r="L180" i="41"/>
  <c r="K180" i="41"/>
  <c r="P180" i="41" s="1"/>
  <c r="L179" i="41"/>
  <c r="K179" i="41"/>
  <c r="T178" i="41"/>
  <c r="N178" i="41"/>
  <c r="K178" i="41"/>
  <c r="P178" i="41" s="1"/>
  <c r="K175" i="41"/>
  <c r="P173" i="41"/>
  <c r="L173" i="41"/>
  <c r="K173" i="41"/>
  <c r="O173" i="41" s="1"/>
  <c r="P172" i="41"/>
  <c r="L172" i="41"/>
  <c r="K172" i="41"/>
  <c r="O172" i="41" s="1"/>
  <c r="T171" i="41"/>
  <c r="P171" i="41"/>
  <c r="O171" i="41"/>
  <c r="N171" i="41"/>
  <c r="K171" i="41"/>
  <c r="E169" i="41"/>
  <c r="K168" i="41"/>
  <c r="P166" i="41"/>
  <c r="N166" i="41"/>
  <c r="L166" i="41"/>
  <c r="K166" i="41"/>
  <c r="O166" i="41" s="1"/>
  <c r="P165" i="41"/>
  <c r="N165" i="41"/>
  <c r="L165" i="41"/>
  <c r="K165" i="41"/>
  <c r="O165" i="41" s="1"/>
  <c r="T164" i="41"/>
  <c r="K164" i="41"/>
  <c r="K161" i="41"/>
  <c r="P159" i="41"/>
  <c r="N159" i="41"/>
  <c r="L159" i="41"/>
  <c r="K159" i="41"/>
  <c r="O159" i="41" s="1"/>
  <c r="N158" i="41"/>
  <c r="L158" i="41"/>
  <c r="K158" i="41"/>
  <c r="E155" i="41" s="1"/>
  <c r="T157" i="41"/>
  <c r="P157" i="41"/>
  <c r="O157" i="41"/>
  <c r="N157" i="41"/>
  <c r="K157" i="41"/>
  <c r="K154" i="41"/>
  <c r="P152" i="41"/>
  <c r="L152" i="41"/>
  <c r="K152" i="41"/>
  <c r="O152" i="41" s="1"/>
  <c r="N151" i="41"/>
  <c r="L151" i="41"/>
  <c r="K151" i="41"/>
  <c r="E147" i="41" s="1"/>
  <c r="T150" i="41"/>
  <c r="S150" i="41"/>
  <c r="P150" i="41"/>
  <c r="O150" i="41"/>
  <c r="N150" i="41"/>
  <c r="K150" i="41"/>
  <c r="E148" i="41"/>
  <c r="K147" i="41"/>
  <c r="G147" i="41"/>
  <c r="O145" i="41"/>
  <c r="N145" i="41"/>
  <c r="L145" i="41"/>
  <c r="K145" i="41"/>
  <c r="P145" i="41" s="1"/>
  <c r="L144" i="41"/>
  <c r="K144" i="41"/>
  <c r="E140" i="41" s="1"/>
  <c r="T143" i="41"/>
  <c r="P143" i="41"/>
  <c r="K143" i="41"/>
  <c r="K140" i="41"/>
  <c r="L138" i="41"/>
  <c r="K138" i="41"/>
  <c r="O137" i="41"/>
  <c r="L137" i="41"/>
  <c r="K137" i="41"/>
  <c r="N137" i="41" s="1"/>
  <c r="T136" i="41"/>
  <c r="P136" i="41"/>
  <c r="O136" i="41"/>
  <c r="N136" i="41"/>
  <c r="K136" i="41"/>
  <c r="K133" i="41"/>
  <c r="N131" i="41"/>
  <c r="L131" i="41"/>
  <c r="K131" i="41"/>
  <c r="P131" i="41" s="1"/>
  <c r="P130" i="41"/>
  <c r="N130" i="41"/>
  <c r="L130" i="41"/>
  <c r="K130" i="41"/>
  <c r="O130" i="41" s="1"/>
  <c r="T129" i="41"/>
  <c r="N129" i="41"/>
  <c r="K129" i="41"/>
  <c r="P129" i="41" s="1"/>
  <c r="K126" i="41"/>
  <c r="P124" i="41"/>
  <c r="N124" i="41"/>
  <c r="L124" i="41"/>
  <c r="K124" i="41"/>
  <c r="O124" i="41" s="1"/>
  <c r="P123" i="41"/>
  <c r="L123" i="41"/>
  <c r="K123" i="41"/>
  <c r="T122" i="41"/>
  <c r="P122" i="41"/>
  <c r="O122" i="41"/>
  <c r="N122" i="41"/>
  <c r="K122" i="41"/>
  <c r="E120" i="41"/>
  <c r="K119" i="41"/>
  <c r="O117" i="41"/>
  <c r="L117" i="41"/>
  <c r="K117" i="41"/>
  <c r="P117" i="41" s="1"/>
  <c r="N116" i="41"/>
  <c r="L116" i="41"/>
  <c r="K116" i="41"/>
  <c r="O116" i="41" s="1"/>
  <c r="T115" i="41"/>
  <c r="P115" i="41"/>
  <c r="N115" i="41"/>
  <c r="K115" i="41"/>
  <c r="O115" i="41" s="1"/>
  <c r="K112" i="41"/>
  <c r="N110" i="41"/>
  <c r="L110" i="41"/>
  <c r="K110" i="41"/>
  <c r="P110" i="41" s="1"/>
  <c r="P109" i="41"/>
  <c r="L109" i="41"/>
  <c r="K109" i="41"/>
  <c r="T108" i="41"/>
  <c r="P108" i="41"/>
  <c r="O108" i="41"/>
  <c r="N108" i="41"/>
  <c r="K108" i="41"/>
  <c r="K105" i="41"/>
  <c r="L103" i="41"/>
  <c r="K103" i="41"/>
  <c r="P103" i="41" s="1"/>
  <c r="N102" i="41"/>
  <c r="L102" i="41"/>
  <c r="K102" i="41"/>
  <c r="T101" i="41"/>
  <c r="P101" i="41"/>
  <c r="N101" i="41"/>
  <c r="K101" i="41"/>
  <c r="O101" i="41" s="1"/>
  <c r="K98" i="41"/>
  <c r="N96" i="41"/>
  <c r="L96" i="41"/>
  <c r="K96" i="41"/>
  <c r="P96" i="41" s="1"/>
  <c r="L95" i="41"/>
  <c r="K95" i="41"/>
  <c r="P95" i="41" s="1"/>
  <c r="T94" i="41"/>
  <c r="P94" i="41"/>
  <c r="O94" i="41"/>
  <c r="N94" i="41"/>
  <c r="K94" i="41"/>
  <c r="K91" i="41"/>
  <c r="L89" i="41"/>
  <c r="K89" i="41"/>
  <c r="N88" i="41"/>
  <c r="L88" i="41"/>
  <c r="K88" i="41"/>
  <c r="T87" i="41"/>
  <c r="P87" i="41"/>
  <c r="N87" i="41"/>
  <c r="K87" i="41"/>
  <c r="O87" i="41" s="1"/>
  <c r="K84" i="41"/>
  <c r="N82" i="41"/>
  <c r="L82" i="41"/>
  <c r="K82" i="41"/>
  <c r="P82" i="41" s="1"/>
  <c r="L81" i="41"/>
  <c r="K81" i="41"/>
  <c r="T80" i="41"/>
  <c r="P80" i="41"/>
  <c r="O80" i="41"/>
  <c r="N80" i="41"/>
  <c r="K80" i="41"/>
  <c r="K77" i="41"/>
  <c r="P75" i="41"/>
  <c r="L75" i="41"/>
  <c r="K75" i="41"/>
  <c r="N74" i="41"/>
  <c r="L74" i="41"/>
  <c r="K74" i="41"/>
  <c r="E70" i="41" s="1"/>
  <c r="T73" i="41"/>
  <c r="P73" i="41"/>
  <c r="N73" i="41"/>
  <c r="K73" i="41"/>
  <c r="O73" i="41" s="1"/>
  <c r="K70" i="41"/>
  <c r="N68" i="41"/>
  <c r="L68" i="41"/>
  <c r="K68" i="41"/>
  <c r="P68" i="41" s="1"/>
  <c r="P67" i="41"/>
  <c r="L67" i="41"/>
  <c r="K67" i="41"/>
  <c r="T66" i="41"/>
  <c r="P66" i="41"/>
  <c r="O66" i="41"/>
  <c r="N66" i="41"/>
  <c r="K66" i="41"/>
  <c r="K63" i="41"/>
  <c r="P61" i="41"/>
  <c r="L61" i="41"/>
  <c r="K61" i="41"/>
  <c r="N60" i="41"/>
  <c r="L60" i="41"/>
  <c r="K60" i="41"/>
  <c r="E56" i="41" s="1"/>
  <c r="T59" i="41"/>
  <c r="P59" i="41"/>
  <c r="N59" i="41"/>
  <c r="K59" i="41"/>
  <c r="O59" i="41" s="1"/>
  <c r="K56" i="41"/>
  <c r="N54" i="41"/>
  <c r="L54" i="41"/>
  <c r="K54" i="41"/>
  <c r="P54" i="41" s="1"/>
  <c r="P53" i="41"/>
  <c r="L53" i="41"/>
  <c r="K53" i="41"/>
  <c r="T52" i="41"/>
  <c r="P52" i="41"/>
  <c r="O52" i="41"/>
  <c r="N52" i="41"/>
  <c r="K52" i="41"/>
  <c r="K49" i="41"/>
  <c r="L47" i="41"/>
  <c r="K47" i="41"/>
  <c r="P47" i="41" s="1"/>
  <c r="N46" i="41"/>
  <c r="L46" i="41"/>
  <c r="K46" i="41"/>
  <c r="T45" i="41"/>
  <c r="P45" i="41"/>
  <c r="N45" i="41"/>
  <c r="K45" i="41"/>
  <c r="O45" i="41" s="1"/>
  <c r="K42" i="41"/>
  <c r="L40" i="41"/>
  <c r="K40" i="41"/>
  <c r="O40" i="41" s="1"/>
  <c r="L39" i="41"/>
  <c r="K39" i="41"/>
  <c r="N39" i="41" s="1"/>
  <c r="T38" i="41"/>
  <c r="P38" i="41"/>
  <c r="O38" i="41"/>
  <c r="N38" i="41"/>
  <c r="K38" i="41"/>
  <c r="K35" i="41"/>
  <c r="P33" i="41"/>
  <c r="N33" i="41"/>
  <c r="L33" i="41"/>
  <c r="K33" i="41"/>
  <c r="O33" i="41" s="1"/>
  <c r="P32" i="41"/>
  <c r="N32" i="41"/>
  <c r="L32" i="41"/>
  <c r="K32" i="41"/>
  <c r="T31" i="41"/>
  <c r="P31" i="41"/>
  <c r="N31" i="41"/>
  <c r="K31" i="41"/>
  <c r="O31" i="41" s="1"/>
  <c r="K28" i="41"/>
  <c r="P26" i="41"/>
  <c r="L26" i="41"/>
  <c r="K26" i="41"/>
  <c r="O26" i="41" s="1"/>
  <c r="L25" i="41"/>
  <c r="K25" i="41"/>
  <c r="E21" i="41" s="1"/>
  <c r="T24" i="41"/>
  <c r="P24" i="41"/>
  <c r="O24" i="41"/>
  <c r="N24" i="41"/>
  <c r="K24" i="41"/>
  <c r="E22" i="41"/>
  <c r="G21" i="41" s="1"/>
  <c r="K21" i="41"/>
  <c r="N19" i="41"/>
  <c r="L19" i="41"/>
  <c r="K19" i="41"/>
  <c r="P19" i="41" s="1"/>
  <c r="P18" i="41"/>
  <c r="N18" i="41"/>
  <c r="L18" i="41"/>
  <c r="K18" i="41"/>
  <c r="O18" i="41" s="1"/>
  <c r="T17" i="41"/>
  <c r="K17" i="41"/>
  <c r="P17" i="41" s="1"/>
  <c r="K14" i="41"/>
  <c r="P12" i="41"/>
  <c r="N12" i="41"/>
  <c r="K12" i="41"/>
  <c r="O12" i="41" s="1"/>
  <c r="O11" i="41"/>
  <c r="K11" i="41"/>
  <c r="E7" i="41" s="1"/>
  <c r="G7" i="41" s="1"/>
  <c r="T10" i="41"/>
  <c r="P10" i="41"/>
  <c r="O10" i="41"/>
  <c r="N10" i="41"/>
  <c r="K10" i="41"/>
  <c r="E8" i="41"/>
  <c r="K7" i="41"/>
  <c r="D43" i="7"/>
  <c r="C43" i="7"/>
  <c r="C43" i="6"/>
  <c r="C41" i="6"/>
  <c r="R25" i="41" l="1"/>
  <c r="R24" i="41"/>
  <c r="H21" i="41" s="1"/>
  <c r="N22" i="41" s="1"/>
  <c r="S24" i="41"/>
  <c r="R11" i="41"/>
  <c r="R10" i="41"/>
  <c r="H7" i="41" s="1"/>
  <c r="G140" i="41"/>
  <c r="N17" i="41"/>
  <c r="E42" i="41"/>
  <c r="O81" i="41"/>
  <c r="E78" i="41"/>
  <c r="N81" i="41"/>
  <c r="E77" i="41"/>
  <c r="O89" i="41"/>
  <c r="N89" i="41"/>
  <c r="E98" i="41"/>
  <c r="O194" i="41"/>
  <c r="E189" i="41"/>
  <c r="P194" i="41"/>
  <c r="N194" i="41"/>
  <c r="E14" i="41"/>
  <c r="O19" i="41"/>
  <c r="N25" i="41"/>
  <c r="E28" i="41"/>
  <c r="O32" i="41"/>
  <c r="N40" i="41"/>
  <c r="O67" i="41"/>
  <c r="E64" i="41"/>
  <c r="N67" i="41"/>
  <c r="E63" i="41"/>
  <c r="O75" i="41"/>
  <c r="N75" i="41"/>
  <c r="E84" i="41"/>
  <c r="E119" i="41"/>
  <c r="G119" i="41" s="1"/>
  <c r="O123" i="41"/>
  <c r="N123" i="41"/>
  <c r="O201" i="41"/>
  <c r="P201" i="41"/>
  <c r="E197" i="41"/>
  <c r="N201" i="41"/>
  <c r="O234" i="41"/>
  <c r="E232" i="41"/>
  <c r="N234" i="41"/>
  <c r="P234" i="41"/>
  <c r="E231" i="41"/>
  <c r="G231" i="41" s="1"/>
  <c r="O17" i="41"/>
  <c r="E15" i="41"/>
  <c r="O39" i="41"/>
  <c r="E36" i="41"/>
  <c r="E35" i="41"/>
  <c r="P11" i="41"/>
  <c r="N11" i="41"/>
  <c r="O25" i="41"/>
  <c r="N26" i="41"/>
  <c r="P39" i="41"/>
  <c r="P40" i="41"/>
  <c r="O53" i="41"/>
  <c r="E50" i="41"/>
  <c r="N53" i="41"/>
  <c r="E49" i="41"/>
  <c r="G49" i="41" s="1"/>
  <c r="O61" i="41"/>
  <c r="N61" i="41"/>
  <c r="P81" i="41"/>
  <c r="P89" i="41"/>
  <c r="O109" i="41"/>
  <c r="E106" i="41"/>
  <c r="N109" i="41"/>
  <c r="E105" i="41"/>
  <c r="G105" i="41" s="1"/>
  <c r="O144" i="41"/>
  <c r="P144" i="41"/>
  <c r="N144" i="41"/>
  <c r="O164" i="41"/>
  <c r="E162" i="41"/>
  <c r="P164" i="41"/>
  <c r="E161" i="41"/>
  <c r="G161" i="41" s="1"/>
  <c r="N164" i="41"/>
  <c r="O179" i="41"/>
  <c r="P179" i="41"/>
  <c r="E175" i="41"/>
  <c r="N179" i="41"/>
  <c r="P25" i="41"/>
  <c r="O47" i="41"/>
  <c r="N47" i="41"/>
  <c r="O95" i="41"/>
  <c r="E92" i="41"/>
  <c r="N95" i="41"/>
  <c r="E91" i="41"/>
  <c r="G91" i="41" s="1"/>
  <c r="O103" i="41"/>
  <c r="N103" i="41"/>
  <c r="O138" i="41"/>
  <c r="P138" i="41"/>
  <c r="E134" i="41"/>
  <c r="N138" i="41"/>
  <c r="O235" i="41"/>
  <c r="P235" i="41"/>
  <c r="N235" i="41"/>
  <c r="E29" i="41"/>
  <c r="E43" i="41"/>
  <c r="O46" i="41"/>
  <c r="O54" i="41"/>
  <c r="E57" i="41"/>
  <c r="G56" i="41" s="1"/>
  <c r="O60" i="41"/>
  <c r="O68" i="41"/>
  <c r="E71" i="41"/>
  <c r="G70" i="41" s="1"/>
  <c r="O74" i="41"/>
  <c r="O82" i="41"/>
  <c r="E85" i="41"/>
  <c r="O88" i="41"/>
  <c r="O96" i="41"/>
  <c r="E99" i="41"/>
  <c r="O102" i="41"/>
  <c r="O110" i="41"/>
  <c r="E113" i="41"/>
  <c r="P116" i="41"/>
  <c r="N117" i="41"/>
  <c r="E126" i="41"/>
  <c r="O131" i="41"/>
  <c r="O151" i="41"/>
  <c r="N152" i="41"/>
  <c r="O158" i="41"/>
  <c r="N173" i="41"/>
  <c r="E182" i="41"/>
  <c r="G182" i="41" s="1"/>
  <c r="O186" i="41"/>
  <c r="N222" i="41"/>
  <c r="O262" i="41"/>
  <c r="E260" i="41"/>
  <c r="P262" i="41"/>
  <c r="E259" i="41"/>
  <c r="G259" i="41" s="1"/>
  <c r="N262" i="41"/>
  <c r="P46" i="41"/>
  <c r="P60" i="41"/>
  <c r="P74" i="41"/>
  <c r="P88" i="41"/>
  <c r="P102" i="41"/>
  <c r="O143" i="41"/>
  <c r="E141" i="41"/>
  <c r="R151" i="41"/>
  <c r="R150" i="41"/>
  <c r="H147" i="41" s="1"/>
  <c r="P151" i="41"/>
  <c r="P158" i="41"/>
  <c r="O206" i="41"/>
  <c r="E204" i="41"/>
  <c r="N206" i="41"/>
  <c r="O207" i="41"/>
  <c r="P207" i="41"/>
  <c r="O229" i="41"/>
  <c r="P229" i="41"/>
  <c r="E225" i="41"/>
  <c r="E266" i="41"/>
  <c r="G266" i="41" s="1"/>
  <c r="O270" i="41"/>
  <c r="N270" i="41"/>
  <c r="E112" i="41"/>
  <c r="G112" i="41" s="1"/>
  <c r="O129" i="41"/>
  <c r="E127" i="41"/>
  <c r="E133" i="41"/>
  <c r="G133" i="41" s="1"/>
  <c r="P137" i="41"/>
  <c r="N143" i="41"/>
  <c r="E154" i="41"/>
  <c r="G154" i="41" s="1"/>
  <c r="E168" i="41"/>
  <c r="G168" i="41" s="1"/>
  <c r="N172" i="41"/>
  <c r="O178" i="41"/>
  <c r="E176" i="41"/>
  <c r="E203" i="41"/>
  <c r="P206" i="41"/>
  <c r="E210" i="41"/>
  <c r="G210" i="41" s="1"/>
  <c r="O214" i="41"/>
  <c r="O250" i="41"/>
  <c r="E245" i="41"/>
  <c r="G245" i="41" s="1"/>
  <c r="N250" i="41"/>
  <c r="N187" i="41"/>
  <c r="O192" i="41"/>
  <c r="E190" i="41"/>
  <c r="N193" i="41"/>
  <c r="E196" i="41"/>
  <c r="G196" i="41" s="1"/>
  <c r="P200" i="41"/>
  <c r="N208" i="41"/>
  <c r="E217" i="41"/>
  <c r="O242" i="41"/>
  <c r="N243" i="41"/>
  <c r="O248" i="41"/>
  <c r="E246" i="41"/>
  <c r="N249" i="41"/>
  <c r="E253" i="41"/>
  <c r="E252" i="41"/>
  <c r="G252" i="41" s="1"/>
  <c r="P256" i="41"/>
  <c r="P257" i="41"/>
  <c r="P263" i="41"/>
  <c r="N264" i="41"/>
  <c r="E273" i="41"/>
  <c r="O278" i="41"/>
  <c r="N284" i="41"/>
  <c r="E280" i="41"/>
  <c r="G280" i="41" s="1"/>
  <c r="R242" i="41"/>
  <c r="R241" i="41"/>
  <c r="H238" i="41" s="1"/>
  <c r="P242" i="41"/>
  <c r="O220" i="41"/>
  <c r="E218" i="41"/>
  <c r="E224" i="41"/>
  <c r="G224" i="41" s="1"/>
  <c r="P228" i="41"/>
  <c r="O276" i="41"/>
  <c r="E274" i="41"/>
  <c r="O285" i="41"/>
  <c r="M11" i="9"/>
  <c r="R60" i="41" l="1"/>
  <c r="R59" i="41"/>
  <c r="H56" i="41" s="1"/>
  <c r="N57" i="41" s="1"/>
  <c r="I56" i="41"/>
  <c r="S59" i="41"/>
  <c r="R200" i="41"/>
  <c r="R199" i="41"/>
  <c r="H196" i="41" s="1"/>
  <c r="N197" i="41" s="1"/>
  <c r="J196" i="41"/>
  <c r="S199" i="41"/>
  <c r="I196" i="41"/>
  <c r="S94" i="41"/>
  <c r="R95" i="41"/>
  <c r="R94" i="41"/>
  <c r="H91" i="41" s="1"/>
  <c r="N92" i="41" s="1"/>
  <c r="R165" i="41"/>
  <c r="S164" i="41"/>
  <c r="R164" i="41"/>
  <c r="H161" i="41" s="1"/>
  <c r="N162" i="41" s="1"/>
  <c r="I161" i="41"/>
  <c r="G273" i="41"/>
  <c r="G217" i="41"/>
  <c r="R214" i="41"/>
  <c r="R213" i="41"/>
  <c r="H210" i="41" s="1"/>
  <c r="N211" i="41" s="1"/>
  <c r="S213" i="41"/>
  <c r="R270" i="41"/>
  <c r="R269" i="41"/>
  <c r="H266" i="41" s="1"/>
  <c r="N267" i="41" s="1"/>
  <c r="S269" i="41"/>
  <c r="N148" i="41"/>
  <c r="I147" i="41"/>
  <c r="J147" i="41" s="1"/>
  <c r="R186" i="41"/>
  <c r="R185" i="41"/>
  <c r="H182" i="41" s="1"/>
  <c r="N183" i="41" s="1"/>
  <c r="S185" i="41"/>
  <c r="I182" i="41"/>
  <c r="J182" i="41" s="1"/>
  <c r="G35" i="41"/>
  <c r="R123" i="41"/>
  <c r="R122" i="41"/>
  <c r="H119" i="41" s="1"/>
  <c r="N120" i="41" s="1"/>
  <c r="J119" i="41"/>
  <c r="S122" i="41"/>
  <c r="I119" i="41"/>
  <c r="G63" i="41"/>
  <c r="G189" i="41"/>
  <c r="I7" i="41"/>
  <c r="N8" i="41" s="1"/>
  <c r="J21" i="41"/>
  <c r="N239" i="41"/>
  <c r="I238" i="41"/>
  <c r="J238" i="41" s="1"/>
  <c r="R256" i="41"/>
  <c r="R255" i="41"/>
  <c r="H252" i="41" s="1"/>
  <c r="N253" i="41" s="1"/>
  <c r="S255" i="41"/>
  <c r="R249" i="41"/>
  <c r="S248" i="41"/>
  <c r="R248" i="41"/>
  <c r="H245" i="41" s="1"/>
  <c r="N246" i="41" s="1"/>
  <c r="R115" i="41"/>
  <c r="H112" i="41" s="1"/>
  <c r="N113" i="41" s="1"/>
  <c r="J112" i="41"/>
  <c r="R116" i="41"/>
  <c r="I112" i="41"/>
  <c r="S115" i="41"/>
  <c r="J231" i="41"/>
  <c r="R234" i="41"/>
  <c r="H231" i="41" s="1"/>
  <c r="N232" i="41" s="1"/>
  <c r="R235" i="41"/>
  <c r="S234" i="41"/>
  <c r="I231" i="41"/>
  <c r="G84" i="41"/>
  <c r="G14" i="41"/>
  <c r="G77" i="41"/>
  <c r="G42" i="41"/>
  <c r="S10" i="41"/>
  <c r="R158" i="41"/>
  <c r="R157" i="41"/>
  <c r="H154" i="41" s="1"/>
  <c r="N155" i="41" s="1"/>
  <c r="J154" i="41"/>
  <c r="I154" i="41"/>
  <c r="S157" i="41"/>
  <c r="G175" i="41"/>
  <c r="J140" i="41"/>
  <c r="S143" i="41"/>
  <c r="I140" i="41"/>
  <c r="R143" i="41"/>
  <c r="H140" i="41" s="1"/>
  <c r="N141" i="41" s="1"/>
  <c r="R144" i="41"/>
  <c r="S283" i="41"/>
  <c r="R284" i="41"/>
  <c r="R283" i="41"/>
  <c r="H280" i="41" s="1"/>
  <c r="N281" i="41" s="1"/>
  <c r="J280" i="41"/>
  <c r="I280" i="41"/>
  <c r="R228" i="41"/>
  <c r="R227" i="41"/>
  <c r="H224" i="41" s="1"/>
  <c r="N225" i="41" s="1"/>
  <c r="J224" i="41"/>
  <c r="S227" i="41"/>
  <c r="I224" i="41"/>
  <c r="G203" i="41"/>
  <c r="R172" i="41"/>
  <c r="R171" i="41"/>
  <c r="H168" i="41" s="1"/>
  <c r="N169" i="41" s="1"/>
  <c r="S171" i="41"/>
  <c r="I168" i="41"/>
  <c r="R137" i="41"/>
  <c r="R136" i="41"/>
  <c r="H133" i="41" s="1"/>
  <c r="N134" i="41" s="1"/>
  <c r="J133" i="41"/>
  <c r="S136" i="41"/>
  <c r="I133" i="41"/>
  <c r="R262" i="41"/>
  <c r="H259" i="41" s="1"/>
  <c r="N260" i="41" s="1"/>
  <c r="R263" i="41"/>
  <c r="J259" i="41"/>
  <c r="I259" i="41"/>
  <c r="S262" i="41"/>
  <c r="G126" i="41"/>
  <c r="R74" i="41"/>
  <c r="R73" i="41"/>
  <c r="H70" i="41" s="1"/>
  <c r="N71" i="41" s="1"/>
  <c r="I70" i="41"/>
  <c r="S73" i="41"/>
  <c r="S108" i="41"/>
  <c r="R109" i="41"/>
  <c r="R108" i="41"/>
  <c r="H105" i="41" s="1"/>
  <c r="N106" i="41" s="1"/>
  <c r="S52" i="41"/>
  <c r="R53" i="41"/>
  <c r="R52" i="41"/>
  <c r="H49" i="41" s="1"/>
  <c r="N50" i="41" s="1"/>
  <c r="G28" i="41"/>
  <c r="G98" i="41"/>
  <c r="J7" i="41"/>
  <c r="I21" i="41"/>
  <c r="M479" i="9"/>
  <c r="M478" i="9"/>
  <c r="M477" i="9"/>
  <c r="M476" i="9"/>
  <c r="M475" i="9"/>
  <c r="M474" i="9"/>
  <c r="M473" i="9"/>
  <c r="M472" i="9"/>
  <c r="M471" i="9"/>
  <c r="M470" i="9"/>
  <c r="M469" i="9"/>
  <c r="M468" i="9"/>
  <c r="M467" i="9"/>
  <c r="M466" i="9"/>
  <c r="M465" i="9"/>
  <c r="M464" i="9"/>
  <c r="M463" i="9"/>
  <c r="M462" i="9"/>
  <c r="M461" i="9"/>
  <c r="M460" i="9"/>
  <c r="M459" i="9"/>
  <c r="M458" i="9"/>
  <c r="M457" i="9"/>
  <c r="M456" i="9"/>
  <c r="M455" i="9"/>
  <c r="M454" i="9"/>
  <c r="M453" i="9"/>
  <c r="M452" i="9"/>
  <c r="M451" i="9"/>
  <c r="M450" i="9"/>
  <c r="M449" i="9"/>
  <c r="M448" i="9"/>
  <c r="M447" i="9"/>
  <c r="M446" i="9"/>
  <c r="M445" i="9"/>
  <c r="M444" i="9"/>
  <c r="M443" i="9"/>
  <c r="M442" i="9"/>
  <c r="M441" i="9"/>
  <c r="M440" i="9"/>
  <c r="M439" i="9"/>
  <c r="M438" i="9"/>
  <c r="M437" i="9"/>
  <c r="M436" i="9"/>
  <c r="M435" i="9"/>
  <c r="M434" i="9"/>
  <c r="M433" i="9"/>
  <c r="M432" i="9"/>
  <c r="M431" i="9"/>
  <c r="M430" i="9"/>
  <c r="M425" i="9"/>
  <c r="M424" i="9"/>
  <c r="M423" i="9"/>
  <c r="M422" i="9"/>
  <c r="M421" i="9"/>
  <c r="M420" i="9"/>
  <c r="M419" i="9"/>
  <c r="M418" i="9"/>
  <c r="M417" i="9"/>
  <c r="M416" i="9"/>
  <c r="M415" i="9"/>
  <c r="M414" i="9"/>
  <c r="M413" i="9"/>
  <c r="M412" i="9"/>
  <c r="M411" i="9"/>
  <c r="M410" i="9"/>
  <c r="M409" i="9"/>
  <c r="M408" i="9"/>
  <c r="M407" i="9"/>
  <c r="M406" i="9"/>
  <c r="M405" i="9"/>
  <c r="M404" i="9"/>
  <c r="M403" i="9"/>
  <c r="M402" i="9"/>
  <c r="M401" i="9"/>
  <c r="M400" i="9"/>
  <c r="M399" i="9"/>
  <c r="M398" i="9"/>
  <c r="M397" i="9"/>
  <c r="M396" i="9"/>
  <c r="M395" i="9"/>
  <c r="M394" i="9"/>
  <c r="M393" i="9"/>
  <c r="M392" i="9"/>
  <c r="M391" i="9"/>
  <c r="M390" i="9"/>
  <c r="M389" i="9"/>
  <c r="M388" i="9"/>
  <c r="M387" i="9"/>
  <c r="M386" i="9"/>
  <c r="M385" i="9"/>
  <c r="M384" i="9"/>
  <c r="M383" i="9"/>
  <c r="M382" i="9"/>
  <c r="M381" i="9"/>
  <c r="M380" i="9"/>
  <c r="M379" i="9"/>
  <c r="M378" i="9"/>
  <c r="M377" i="9"/>
  <c r="M376" i="9"/>
  <c r="M371" i="9"/>
  <c r="M370" i="9"/>
  <c r="M369" i="9"/>
  <c r="M368" i="9"/>
  <c r="M367" i="9"/>
  <c r="M366" i="9"/>
  <c r="M365" i="9"/>
  <c r="M364" i="9"/>
  <c r="M363" i="9"/>
  <c r="M362" i="9"/>
  <c r="M361" i="9"/>
  <c r="M360" i="9"/>
  <c r="M359" i="9"/>
  <c r="M358" i="9"/>
  <c r="M357" i="9"/>
  <c r="M356" i="9"/>
  <c r="M355" i="9"/>
  <c r="M354" i="9"/>
  <c r="M353" i="9"/>
  <c r="M352" i="9"/>
  <c r="M351" i="9"/>
  <c r="M350" i="9"/>
  <c r="M349" i="9"/>
  <c r="M348" i="9"/>
  <c r="M347" i="9"/>
  <c r="M346" i="9"/>
  <c r="M345" i="9"/>
  <c r="M344" i="9"/>
  <c r="M343" i="9"/>
  <c r="M342" i="9"/>
  <c r="M341" i="9"/>
  <c r="M340" i="9"/>
  <c r="M339" i="9"/>
  <c r="M338" i="9"/>
  <c r="M337" i="9"/>
  <c r="M336" i="9"/>
  <c r="M335" i="9"/>
  <c r="M334" i="9"/>
  <c r="M333" i="9"/>
  <c r="M332" i="9"/>
  <c r="M331" i="9"/>
  <c r="M330" i="9"/>
  <c r="M329" i="9"/>
  <c r="M328" i="9"/>
  <c r="M327" i="9"/>
  <c r="M326" i="9"/>
  <c r="M325" i="9"/>
  <c r="M324" i="9"/>
  <c r="M323" i="9"/>
  <c r="M322" i="9"/>
  <c r="M297" i="9"/>
  <c r="M296" i="9"/>
  <c r="M295" i="9"/>
  <c r="M294" i="9"/>
  <c r="M293" i="9"/>
  <c r="M292" i="9"/>
  <c r="M291" i="9"/>
  <c r="M290" i="9"/>
  <c r="M289" i="9"/>
  <c r="M288" i="9"/>
  <c r="M287" i="9"/>
  <c r="M286" i="9"/>
  <c r="M285" i="9"/>
  <c r="M284" i="9"/>
  <c r="M283" i="9"/>
  <c r="M282" i="9"/>
  <c r="M281" i="9"/>
  <c r="M280" i="9"/>
  <c r="M279" i="9"/>
  <c r="M278" i="9"/>
  <c r="M277" i="9"/>
  <c r="M276" i="9"/>
  <c r="M275" i="9"/>
  <c r="M274" i="9"/>
  <c r="M273" i="9"/>
  <c r="M272" i="9"/>
  <c r="M271" i="9"/>
  <c r="M270" i="9"/>
  <c r="M269" i="9"/>
  <c r="M268" i="9"/>
  <c r="M267" i="9"/>
  <c r="M266" i="9"/>
  <c r="M265" i="9"/>
  <c r="M264" i="9"/>
  <c r="M263" i="9"/>
  <c r="M262" i="9"/>
  <c r="M261" i="9"/>
  <c r="M260" i="9"/>
  <c r="M259" i="9"/>
  <c r="M258" i="9"/>
  <c r="M257" i="9"/>
  <c r="M256" i="9"/>
  <c r="M255" i="9"/>
  <c r="M254" i="9"/>
  <c r="M253" i="9"/>
  <c r="M252" i="9"/>
  <c r="M251" i="9"/>
  <c r="M250" i="9"/>
  <c r="M249" i="9"/>
  <c r="M248" i="9"/>
  <c r="M223" i="9"/>
  <c r="M222" i="9"/>
  <c r="M221" i="9"/>
  <c r="M220" i="9"/>
  <c r="M219" i="9"/>
  <c r="M218" i="9"/>
  <c r="M217" i="9"/>
  <c r="M216" i="9"/>
  <c r="M215" i="9"/>
  <c r="M214" i="9"/>
  <c r="M213" i="9"/>
  <c r="M212" i="9"/>
  <c r="M211" i="9"/>
  <c r="M210" i="9"/>
  <c r="M209" i="9"/>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12" i="9"/>
  <c r="M13"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14" i="9"/>
  <c r="R206" i="41" l="1"/>
  <c r="H203" i="41" s="1"/>
  <c r="N204" i="41" s="1"/>
  <c r="R207" i="41"/>
  <c r="S206" i="41"/>
  <c r="I49" i="41"/>
  <c r="J49" i="41" s="1"/>
  <c r="J70" i="41"/>
  <c r="J168" i="41"/>
  <c r="R178" i="41"/>
  <c r="H175" i="41" s="1"/>
  <c r="N176" i="41" s="1"/>
  <c r="S178" i="41"/>
  <c r="R179" i="41"/>
  <c r="S80" i="41"/>
  <c r="R81" i="41"/>
  <c r="R80" i="41"/>
  <c r="H77" i="41" s="1"/>
  <c r="N78" i="41" s="1"/>
  <c r="J77" i="41"/>
  <c r="I77" i="41"/>
  <c r="S66" i="41"/>
  <c r="R67" i="41"/>
  <c r="R66" i="41"/>
  <c r="H63" i="41" s="1"/>
  <c r="N64" i="41" s="1"/>
  <c r="I63" i="41"/>
  <c r="J63" i="41" s="1"/>
  <c r="I210" i="41"/>
  <c r="J210" i="41" s="1"/>
  <c r="S220" i="41"/>
  <c r="I217" i="41"/>
  <c r="J217" i="41" s="1"/>
  <c r="R221" i="41"/>
  <c r="R220" i="41"/>
  <c r="H217" i="41" s="1"/>
  <c r="N218" i="41" s="1"/>
  <c r="J161" i="41"/>
  <c r="I91" i="41"/>
  <c r="J91" i="41" s="1"/>
  <c r="J56" i="41"/>
  <c r="R32" i="41"/>
  <c r="R31" i="41"/>
  <c r="H28" i="41" s="1"/>
  <c r="N29" i="41" s="1"/>
  <c r="S31" i="41"/>
  <c r="R46" i="41"/>
  <c r="R45" i="41"/>
  <c r="H42" i="41" s="1"/>
  <c r="N43" i="41" s="1"/>
  <c r="S45" i="41"/>
  <c r="I42" i="41"/>
  <c r="R193" i="41"/>
  <c r="S192" i="41"/>
  <c r="R192" i="41"/>
  <c r="H189" i="41" s="1"/>
  <c r="N190" i="41" s="1"/>
  <c r="I105" i="41"/>
  <c r="R17" i="41"/>
  <c r="H14" i="41" s="1"/>
  <c r="N15" i="41" s="1"/>
  <c r="S17" i="41"/>
  <c r="R18" i="41"/>
  <c r="S276" i="41"/>
  <c r="R276" i="41"/>
  <c r="H273" i="41" s="1"/>
  <c r="N274" i="41" s="1"/>
  <c r="R277" i="41"/>
  <c r="S129" i="41"/>
  <c r="R129" i="41"/>
  <c r="H126" i="41" s="1"/>
  <c r="N127" i="41" s="1"/>
  <c r="R130" i="41"/>
  <c r="R102" i="41"/>
  <c r="R101" i="41"/>
  <c r="H98" i="41" s="1"/>
  <c r="N99" i="41" s="1"/>
  <c r="S101" i="41"/>
  <c r="J105" i="41"/>
  <c r="R88" i="41"/>
  <c r="R87" i="41"/>
  <c r="H84" i="41" s="1"/>
  <c r="N85" i="41" s="1"/>
  <c r="I84" i="41"/>
  <c r="J84" i="41" s="1"/>
  <c r="S87" i="41"/>
  <c r="I245" i="41"/>
  <c r="J245" i="41" s="1"/>
  <c r="I252" i="41"/>
  <c r="J252" i="41" s="1"/>
  <c r="R39" i="41"/>
  <c r="R38" i="41"/>
  <c r="H35" i="41" s="1"/>
  <c r="N36" i="41" s="1"/>
  <c r="S38" i="41"/>
  <c r="I266" i="41"/>
  <c r="J266" i="41" s="1"/>
  <c r="F8" i="8"/>
  <c r="R4" i="9" s="1"/>
  <c r="D20" i="7"/>
  <c r="E20" i="7"/>
  <c r="C20" i="7"/>
  <c r="F22" i="7"/>
  <c r="D21" i="7"/>
  <c r="D22" i="7" s="1"/>
  <c r="I35" i="41" l="1"/>
  <c r="J35" i="41" s="1"/>
  <c r="I126" i="41"/>
  <c r="J126" i="41" s="1"/>
  <c r="I189" i="41"/>
  <c r="I28" i="41"/>
  <c r="J28" i="41" s="1"/>
  <c r="I175" i="41"/>
  <c r="I203" i="41"/>
  <c r="I98" i="41"/>
  <c r="J98" i="41" s="1"/>
  <c r="I273" i="41"/>
  <c r="J273" i="41" s="1"/>
  <c r="J42" i="41"/>
  <c r="J175" i="41"/>
  <c r="J189" i="41"/>
  <c r="J203" i="41"/>
  <c r="I14" i="41"/>
  <c r="J14" i="41" s="1"/>
  <c r="C21" i="7"/>
  <c r="C22" i="7" s="1"/>
  <c r="AN11" i="9"/>
  <c r="AO11" i="9"/>
  <c r="AP11" i="9"/>
  <c r="AQ11" i="9"/>
  <c r="AR11" i="9"/>
  <c r="AS11" i="9"/>
  <c r="AT11" i="9"/>
  <c r="AU11" i="9"/>
  <c r="AV11" i="9"/>
  <c r="AW11" i="9"/>
  <c r="AX11" i="9"/>
  <c r="V11" i="9"/>
  <c r="A15" i="38"/>
  <c r="C15" i="38"/>
  <c r="G15" i="38" s="1"/>
  <c r="A16" i="38"/>
  <c r="C16" i="38"/>
  <c r="G16" i="38" s="1"/>
  <c r="A17" i="38"/>
  <c r="C17" i="38"/>
  <c r="E17" i="38" s="1"/>
  <c r="A18" i="38"/>
  <c r="C18" i="38"/>
  <c r="I18" i="38" s="1"/>
  <c r="A19" i="38"/>
  <c r="C19" i="38"/>
  <c r="E19" i="38" s="1"/>
  <c r="A20" i="38"/>
  <c r="C20" i="38"/>
  <c r="A21" i="38"/>
  <c r="C21" i="38"/>
  <c r="E21" i="38" s="1"/>
  <c r="A22" i="38"/>
  <c r="C22" i="38"/>
  <c r="E22" i="38" s="1"/>
  <c r="A23" i="38"/>
  <c r="C23" i="38"/>
  <c r="E23" i="38" s="1"/>
  <c r="A24" i="38"/>
  <c r="C24" i="38"/>
  <c r="A25" i="38"/>
  <c r="C25" i="38"/>
  <c r="I25" i="38" s="1"/>
  <c r="A26" i="38"/>
  <c r="C26" i="38"/>
  <c r="E26" i="38" s="1"/>
  <c r="A27" i="38"/>
  <c r="C27" i="38"/>
  <c r="E27" i="38" s="1"/>
  <c r="A28" i="38"/>
  <c r="C28" i="38"/>
  <c r="G28" i="38" s="1"/>
  <c r="A29" i="38"/>
  <c r="C29" i="38"/>
  <c r="I29" i="38" s="1"/>
  <c r="A30" i="38"/>
  <c r="C30" i="38"/>
  <c r="E30" i="38" s="1"/>
  <c r="A31" i="38"/>
  <c r="C31" i="38"/>
  <c r="G31" i="38" s="1"/>
  <c r="H31" i="38"/>
  <c r="A32" i="38"/>
  <c r="C32" i="38"/>
  <c r="A33" i="38"/>
  <c r="C33" i="38"/>
  <c r="I33" i="38" s="1"/>
  <c r="A34" i="38"/>
  <c r="C34" i="38"/>
  <c r="I34" i="38" s="1"/>
  <c r="A35" i="38"/>
  <c r="C35" i="38"/>
  <c r="A36" i="38"/>
  <c r="C36" i="38"/>
  <c r="G36" i="38" s="1"/>
  <c r="A37" i="38"/>
  <c r="C37" i="38"/>
  <c r="I37" i="38" s="1"/>
  <c r="A38" i="38"/>
  <c r="C38" i="38"/>
  <c r="G38" i="38" s="1"/>
  <c r="A39" i="38"/>
  <c r="C39" i="38"/>
  <c r="A40" i="38"/>
  <c r="C40" i="38"/>
  <c r="G40" i="38" s="1"/>
  <c r="A41" i="38"/>
  <c r="C41" i="38"/>
  <c r="I41" i="38" s="1"/>
  <c r="A42" i="38"/>
  <c r="C42" i="38"/>
  <c r="G42" i="38" s="1"/>
  <c r="A43" i="38"/>
  <c r="C43" i="38"/>
  <c r="H43" i="38" s="1"/>
  <c r="A44" i="38"/>
  <c r="C44" i="38"/>
  <c r="A45" i="38"/>
  <c r="C45" i="38"/>
  <c r="I45" i="38" s="1"/>
  <c r="A46" i="38"/>
  <c r="C46" i="38"/>
  <c r="E46" i="38" s="1"/>
  <c r="A47" i="38"/>
  <c r="C47" i="38"/>
  <c r="H47" i="38" s="1"/>
  <c r="A48" i="38"/>
  <c r="C48" i="38"/>
  <c r="A49" i="38"/>
  <c r="C49" i="38"/>
  <c r="E49" i="38" s="1"/>
  <c r="A50" i="38"/>
  <c r="C50" i="38"/>
  <c r="E50" i="38" s="1"/>
  <c r="A51" i="38"/>
  <c r="C51" i="38"/>
  <c r="E51" i="38" s="1"/>
  <c r="A52" i="38"/>
  <c r="C52" i="38"/>
  <c r="G52" i="38" s="1"/>
  <c r="A53" i="38"/>
  <c r="C53" i="38"/>
  <c r="A54" i="38"/>
  <c r="C54" i="38"/>
  <c r="H54" i="38" s="1"/>
  <c r="A55" i="38"/>
  <c r="C55" i="38"/>
  <c r="H55" i="38" s="1"/>
  <c r="A56" i="38"/>
  <c r="C56" i="38"/>
  <c r="H56" i="38" s="1"/>
  <c r="A57" i="38"/>
  <c r="C57" i="38"/>
  <c r="A58" i="38"/>
  <c r="C58" i="38"/>
  <c r="I58" i="38" s="1"/>
  <c r="A59" i="38"/>
  <c r="C59" i="38"/>
  <c r="A60" i="38"/>
  <c r="C60" i="38"/>
  <c r="A61" i="38"/>
  <c r="C61" i="38"/>
  <c r="E61" i="38" s="1"/>
  <c r="A62" i="38"/>
  <c r="C62" i="38"/>
  <c r="E62" i="38" s="1"/>
  <c r="A63" i="38"/>
  <c r="C63" i="38"/>
  <c r="A64" i="38"/>
  <c r="C64" i="38"/>
  <c r="A65" i="38"/>
  <c r="C65" i="38"/>
  <c r="E65" i="38" s="1"/>
  <c r="A66" i="38"/>
  <c r="C66" i="38"/>
  <c r="I66" i="38" s="1"/>
  <c r="A67" i="38"/>
  <c r="C67" i="38"/>
  <c r="H67" i="38" s="1"/>
  <c r="A68" i="38"/>
  <c r="C68" i="38"/>
  <c r="A69" i="38"/>
  <c r="C69" i="38"/>
  <c r="E69" i="38" s="1"/>
  <c r="A70" i="38"/>
  <c r="C70" i="38"/>
  <c r="E70" i="38" s="1"/>
  <c r="A71" i="38"/>
  <c r="C71" i="38"/>
  <c r="A72" i="38"/>
  <c r="C72" i="38"/>
  <c r="G72" i="38" s="1"/>
  <c r="A73" i="38"/>
  <c r="C73" i="38"/>
  <c r="E73" i="38" s="1"/>
  <c r="A74" i="38"/>
  <c r="C74" i="38"/>
  <c r="I74" i="38" s="1"/>
  <c r="A75" i="38"/>
  <c r="C75" i="38"/>
  <c r="G75" i="38" s="1"/>
  <c r="A76" i="38"/>
  <c r="C76" i="38"/>
  <c r="A77" i="38"/>
  <c r="C77" i="38"/>
  <c r="E77" i="38" s="1"/>
  <c r="A78" i="38"/>
  <c r="C78" i="38"/>
  <c r="E78" i="38" s="1"/>
  <c r="A79" i="38"/>
  <c r="C79" i="38"/>
  <c r="A80" i="38"/>
  <c r="C80" i="38"/>
  <c r="A81" i="38"/>
  <c r="C81" i="38"/>
  <c r="E81" i="38" s="1"/>
  <c r="A82" i="38"/>
  <c r="C82" i="38"/>
  <c r="H82" i="38" s="1"/>
  <c r="A83" i="38"/>
  <c r="C83" i="38"/>
  <c r="A84" i="38"/>
  <c r="C84" i="38"/>
  <c r="E84" i="38" s="1"/>
  <c r="A85" i="38"/>
  <c r="C85" i="38"/>
  <c r="A86" i="38"/>
  <c r="C86" i="38"/>
  <c r="G86" i="38" s="1"/>
  <c r="A87" i="38"/>
  <c r="C87" i="38"/>
  <c r="G87" i="38" s="1"/>
  <c r="A88" i="38"/>
  <c r="C88" i="38"/>
  <c r="I88" i="38" s="1"/>
  <c r="A89" i="38"/>
  <c r="C89" i="38"/>
  <c r="H89" i="38" s="1"/>
  <c r="A90" i="38"/>
  <c r="C90" i="38"/>
  <c r="E90" i="38" s="1"/>
  <c r="A91" i="38"/>
  <c r="C91" i="38"/>
  <c r="G91" i="38" s="1"/>
  <c r="A92" i="38"/>
  <c r="C92" i="38"/>
  <c r="A93" i="38"/>
  <c r="C93" i="38"/>
  <c r="H93" i="38" s="1"/>
  <c r="A94" i="38"/>
  <c r="C94" i="38"/>
  <c r="H94" i="38" s="1"/>
  <c r="A95" i="38"/>
  <c r="C95" i="38"/>
  <c r="A96" i="38"/>
  <c r="C96" i="38"/>
  <c r="I96" i="38" s="1"/>
  <c r="A97" i="38"/>
  <c r="C97" i="38"/>
  <c r="E97" i="38" s="1"/>
  <c r="A98" i="38"/>
  <c r="C98" i="38"/>
  <c r="A99" i="38"/>
  <c r="C99" i="38"/>
  <c r="G99" i="38" s="1"/>
  <c r="A100" i="38"/>
  <c r="C100" i="38"/>
  <c r="I100" i="38" s="1"/>
  <c r="A101" i="38"/>
  <c r="C101" i="38"/>
  <c r="E101" i="38" s="1"/>
  <c r="A102" i="38"/>
  <c r="C102" i="38"/>
  <c r="H102" i="38" s="1"/>
  <c r="A103" i="38"/>
  <c r="C103" i="38"/>
  <c r="G103" i="38" s="1"/>
  <c r="A104" i="38"/>
  <c r="C104" i="38"/>
  <c r="I104" i="38" s="1"/>
  <c r="A105" i="38"/>
  <c r="C105" i="38"/>
  <c r="H105" i="38" s="1"/>
  <c r="A106" i="38"/>
  <c r="C106" i="38"/>
  <c r="G106" i="38" s="1"/>
  <c r="A107" i="38"/>
  <c r="C107" i="38"/>
  <c r="A108" i="38"/>
  <c r="C108" i="38"/>
  <c r="E108" i="38" s="1"/>
  <c r="A109" i="38"/>
  <c r="C109" i="38"/>
  <c r="E109" i="38" s="1"/>
  <c r="A110" i="38"/>
  <c r="C110" i="38"/>
  <c r="A111" i="38"/>
  <c r="C111" i="38"/>
  <c r="H111" i="38" s="1"/>
  <c r="A112" i="38"/>
  <c r="C112" i="38"/>
  <c r="I112" i="38" s="1"/>
  <c r="A113" i="38"/>
  <c r="C113" i="38"/>
  <c r="H113" i="38" s="1"/>
  <c r="A114" i="38"/>
  <c r="C114" i="38"/>
  <c r="H114" i="38" s="1"/>
  <c r="A115" i="38"/>
  <c r="C115" i="38"/>
  <c r="H115" i="38" s="1"/>
  <c r="A116" i="38"/>
  <c r="C116" i="38"/>
  <c r="A117" i="38"/>
  <c r="C117" i="38"/>
  <c r="H117" i="38" s="1"/>
  <c r="A118" i="38"/>
  <c r="C118" i="38"/>
  <c r="E118" i="38" s="1"/>
  <c r="A119" i="38"/>
  <c r="C119" i="38"/>
  <c r="H119" i="38" s="1"/>
  <c r="A120" i="38"/>
  <c r="C120" i="38"/>
  <c r="E120" i="38" s="1"/>
  <c r="A121" i="38"/>
  <c r="C121" i="38"/>
  <c r="H121" i="38" s="1"/>
  <c r="A122" i="38"/>
  <c r="C122" i="38"/>
  <c r="A123" i="38"/>
  <c r="C123" i="38"/>
  <c r="A124" i="38"/>
  <c r="C124" i="38"/>
  <c r="E124" i="38" s="1"/>
  <c r="A125" i="38"/>
  <c r="C125" i="38"/>
  <c r="A126" i="38"/>
  <c r="C126" i="38"/>
  <c r="G126" i="38" s="1"/>
  <c r="A127" i="38"/>
  <c r="C127" i="38"/>
  <c r="G127" i="38" s="1"/>
  <c r="A128" i="38"/>
  <c r="C128" i="38"/>
  <c r="A129" i="38"/>
  <c r="C129" i="38"/>
  <c r="G129" i="38" s="1"/>
  <c r="A130" i="38"/>
  <c r="C130" i="38"/>
  <c r="E130" i="38" s="1"/>
  <c r="A131" i="38"/>
  <c r="C131" i="38"/>
  <c r="G131" i="38" s="1"/>
  <c r="A132" i="38"/>
  <c r="C132" i="38"/>
  <c r="G132" i="38" s="1"/>
  <c r="A133" i="38"/>
  <c r="C133" i="38"/>
  <c r="A134" i="38"/>
  <c r="C134" i="38"/>
  <c r="G134" i="38" s="1"/>
  <c r="A135" i="38"/>
  <c r="C135" i="38"/>
  <c r="H135" i="38" s="1"/>
  <c r="A136" i="38"/>
  <c r="C136" i="38"/>
  <c r="A137" i="38"/>
  <c r="C137" i="38"/>
  <c r="E137" i="38" s="1"/>
  <c r="A138" i="38"/>
  <c r="C138" i="38"/>
  <c r="G138" i="38" s="1"/>
  <c r="A139" i="38"/>
  <c r="C139" i="38"/>
  <c r="H139" i="38" s="1"/>
  <c r="A140" i="38"/>
  <c r="C140" i="38"/>
  <c r="I140" i="38" s="1"/>
  <c r="A141" i="38"/>
  <c r="C141" i="38"/>
  <c r="H141" i="38" s="1"/>
  <c r="A142" i="38"/>
  <c r="C142" i="38"/>
  <c r="A143" i="38"/>
  <c r="C143" i="38"/>
  <c r="H143" i="38" s="1"/>
  <c r="A144" i="38"/>
  <c r="C144" i="38"/>
  <c r="E144" i="38" s="1"/>
  <c r="A145" i="38"/>
  <c r="C145" i="38"/>
  <c r="E145" i="38" s="1"/>
  <c r="A146" i="38"/>
  <c r="C146" i="38"/>
  <c r="A147" i="38"/>
  <c r="C147" i="38"/>
  <c r="G147" i="38" s="1"/>
  <c r="A148" i="38"/>
  <c r="C148" i="38"/>
  <c r="A149" i="38"/>
  <c r="C149" i="38"/>
  <c r="H149" i="38" s="1"/>
  <c r="A150" i="38"/>
  <c r="C150" i="38"/>
  <c r="G150" i="38" s="1"/>
  <c r="A151" i="38"/>
  <c r="C151" i="38"/>
  <c r="H151" i="38" s="1"/>
  <c r="A152" i="38"/>
  <c r="C152" i="38"/>
  <c r="A153" i="38"/>
  <c r="C153" i="38"/>
  <c r="G153" i="38" s="1"/>
  <c r="A154" i="38"/>
  <c r="C154" i="38"/>
  <c r="H154" i="38" s="1"/>
  <c r="A155" i="38"/>
  <c r="C155" i="38"/>
  <c r="A156" i="38"/>
  <c r="C156" i="38"/>
  <c r="E156" i="38" s="1"/>
  <c r="A157" i="38"/>
  <c r="C157" i="38"/>
  <c r="A158" i="38"/>
  <c r="C158" i="38"/>
  <c r="G158" i="38" s="1"/>
  <c r="A159" i="38"/>
  <c r="C159" i="38"/>
  <c r="H159" i="38" s="1"/>
  <c r="A160" i="38"/>
  <c r="C160" i="38"/>
  <c r="A161" i="38"/>
  <c r="C161" i="38"/>
  <c r="G161" i="38" s="1"/>
  <c r="A162" i="38"/>
  <c r="C162" i="38"/>
  <c r="G162" i="38" s="1"/>
  <c r="A163" i="38"/>
  <c r="C163" i="38"/>
  <c r="G163" i="38" s="1"/>
  <c r="A164" i="38"/>
  <c r="C164" i="38"/>
  <c r="G164" i="38" s="1"/>
  <c r="A165" i="38"/>
  <c r="C165" i="38"/>
  <c r="E165" i="38" s="1"/>
  <c r="A166" i="38"/>
  <c r="C166" i="38"/>
  <c r="E166" i="38" s="1"/>
  <c r="A167" i="38"/>
  <c r="C167" i="38"/>
  <c r="A168" i="38"/>
  <c r="C168" i="38"/>
  <c r="E168" i="38" s="1"/>
  <c r="A169" i="38"/>
  <c r="C169" i="38"/>
  <c r="E169" i="38" s="1"/>
  <c r="A170" i="38"/>
  <c r="C170" i="38"/>
  <c r="E170" i="38" s="1"/>
  <c r="A171" i="38"/>
  <c r="C171" i="38"/>
  <c r="G171" i="38" s="1"/>
  <c r="A172" i="38"/>
  <c r="C172" i="38"/>
  <c r="A173" i="38"/>
  <c r="C173" i="38"/>
  <c r="I173" i="38" s="1"/>
  <c r="A174" i="38"/>
  <c r="C174" i="38"/>
  <c r="A175" i="38"/>
  <c r="C175" i="38"/>
  <c r="E175" i="38" s="1"/>
  <c r="A176" i="38"/>
  <c r="C176" i="38"/>
  <c r="A177" i="38"/>
  <c r="C177" i="38"/>
  <c r="I177" i="38" s="1"/>
  <c r="A178" i="38"/>
  <c r="C178" i="38"/>
  <c r="A179" i="38"/>
  <c r="C179" i="38"/>
  <c r="A180" i="38"/>
  <c r="C180" i="38"/>
  <c r="A181" i="38"/>
  <c r="C181" i="38"/>
  <c r="G181" i="38" s="1"/>
  <c r="A182" i="38"/>
  <c r="A183" i="38"/>
  <c r="A184" i="38"/>
  <c r="C184" i="38"/>
  <c r="H184" i="38" s="1"/>
  <c r="A185" i="38"/>
  <c r="C185" i="38"/>
  <c r="E185" i="38" s="1"/>
  <c r="A186" i="38"/>
  <c r="C186" i="38"/>
  <c r="A187" i="38"/>
  <c r="C187" i="38"/>
  <c r="A188" i="38"/>
  <c r="C188" i="38"/>
  <c r="H188" i="38" s="1"/>
  <c r="A189" i="38"/>
  <c r="A190" i="38"/>
  <c r="C190" i="38"/>
  <c r="A191" i="38"/>
  <c r="C191" i="38"/>
  <c r="E191" i="38" s="1"/>
  <c r="A192" i="38"/>
  <c r="C192" i="38"/>
  <c r="H192" i="38" s="1"/>
  <c r="A193" i="38"/>
  <c r="C193" i="38"/>
  <c r="I193" i="38" s="1"/>
  <c r="A194" i="38"/>
  <c r="C194" i="38"/>
  <c r="G194" i="38" s="1"/>
  <c r="A195" i="38"/>
  <c r="C195" i="38"/>
  <c r="E195" i="38" s="1"/>
  <c r="A196" i="38"/>
  <c r="C196" i="38"/>
  <c r="A197" i="38"/>
  <c r="C197" i="38"/>
  <c r="A198" i="38"/>
  <c r="C198" i="38"/>
  <c r="E198" i="38" s="1"/>
  <c r="A199" i="38"/>
  <c r="C199" i="38"/>
  <c r="H199" i="38" s="1"/>
  <c r="A200" i="38"/>
  <c r="C200" i="38"/>
  <c r="H200" i="38" s="1"/>
  <c r="A201" i="38"/>
  <c r="C201" i="38"/>
  <c r="E201" i="38" s="1"/>
  <c r="A202" i="38"/>
  <c r="C202" i="38"/>
  <c r="I202" i="38" s="1"/>
  <c r="A203" i="38"/>
  <c r="C203" i="38"/>
  <c r="A204" i="38"/>
  <c r="C204" i="38"/>
  <c r="H204" i="38" s="1"/>
  <c r="A205" i="38"/>
  <c r="C205" i="38"/>
  <c r="E205" i="38" s="1"/>
  <c r="A206" i="38"/>
  <c r="C206" i="38"/>
  <c r="E206" i="38" s="1"/>
  <c r="A207" i="38"/>
  <c r="C207" i="38"/>
  <c r="H207" i="38" s="1"/>
  <c r="A208" i="38"/>
  <c r="C208" i="38"/>
  <c r="H208" i="38" s="1"/>
  <c r="A209" i="38"/>
  <c r="C209" i="38"/>
  <c r="I209" i="38" s="1"/>
  <c r="A210" i="38"/>
  <c r="C210" i="38"/>
  <c r="G210" i="38" s="1"/>
  <c r="A211" i="38"/>
  <c r="C211" i="38"/>
  <c r="G211" i="38" s="1"/>
  <c r="A212" i="38"/>
  <c r="C212" i="38"/>
  <c r="G212" i="38" s="1"/>
  <c r="A213" i="38"/>
  <c r="C213" i="38"/>
  <c r="I213" i="38" s="1"/>
  <c r="A214" i="38"/>
  <c r="C214" i="38"/>
  <c r="G214" i="38" s="1"/>
  <c r="A215" i="38"/>
  <c r="C215" i="38"/>
  <c r="G215" i="38" s="1"/>
  <c r="A216" i="38"/>
  <c r="C216" i="38"/>
  <c r="G216" i="38" s="1"/>
  <c r="A217" i="38"/>
  <c r="C217" i="38"/>
  <c r="A218" i="38"/>
  <c r="C218" i="38"/>
  <c r="A219" i="38"/>
  <c r="C219" i="38"/>
  <c r="I219" i="38" s="1"/>
  <c r="A220" i="38"/>
  <c r="C220" i="38"/>
  <c r="E220" i="38" s="1"/>
  <c r="A221" i="38"/>
  <c r="C221" i="38"/>
  <c r="A222" i="38"/>
  <c r="C222" i="38"/>
  <c r="E222" i="38" s="1"/>
  <c r="A223" i="38"/>
  <c r="C223" i="38"/>
  <c r="A224" i="38"/>
  <c r="C224" i="38"/>
  <c r="H224" i="38" s="1"/>
  <c r="A225" i="38"/>
  <c r="C225" i="38"/>
  <c r="I225" i="38" s="1"/>
  <c r="A226" i="38"/>
  <c r="C226" i="38"/>
  <c r="A227" i="38"/>
  <c r="C227" i="38"/>
  <c r="G227" i="38" s="1"/>
  <c r="A228" i="38"/>
  <c r="C228" i="38"/>
  <c r="H228" i="38" s="1"/>
  <c r="A229" i="38"/>
  <c r="C229" i="38"/>
  <c r="G229" i="38" s="1"/>
  <c r="A230" i="38"/>
  <c r="C230" i="38"/>
  <c r="G230" i="38" s="1"/>
  <c r="A231" i="38"/>
  <c r="C231" i="38"/>
  <c r="A232" i="38"/>
  <c r="C232" i="38"/>
  <c r="A233" i="38"/>
  <c r="C233" i="38"/>
  <c r="E233" i="38" s="1"/>
  <c r="A234" i="38"/>
  <c r="C234" i="38"/>
  <c r="G234" i="38" s="1"/>
  <c r="A235" i="38"/>
  <c r="C235" i="38"/>
  <c r="A236" i="38"/>
  <c r="C236" i="38"/>
  <c r="H236" i="38" s="1"/>
  <c r="A237" i="38"/>
  <c r="C237" i="38"/>
  <c r="A238" i="38"/>
  <c r="C238" i="38"/>
  <c r="A239" i="38"/>
  <c r="C239" i="38"/>
  <c r="G239" i="38" s="1"/>
  <c r="A240" i="38"/>
  <c r="C240" i="38"/>
  <c r="G240" i="38" s="1"/>
  <c r="A241" i="38"/>
  <c r="C241" i="38"/>
  <c r="A242" i="38"/>
  <c r="C242" i="38"/>
  <c r="A243" i="38"/>
  <c r="C243" i="38"/>
  <c r="E243" i="38" s="1"/>
  <c r="A244" i="38"/>
  <c r="C244" i="38"/>
  <c r="H244" i="38" s="1"/>
  <c r="A245" i="38"/>
  <c r="C245" i="38"/>
  <c r="G245" i="38" s="1"/>
  <c r="A246" i="38"/>
  <c r="C246" i="38"/>
  <c r="A247" i="38"/>
  <c r="C247" i="38"/>
  <c r="A248" i="38"/>
  <c r="C248" i="38"/>
  <c r="H248" i="38" s="1"/>
  <c r="A249" i="38"/>
  <c r="A250" i="38"/>
  <c r="A251" i="38"/>
  <c r="A252" i="38"/>
  <c r="A253" i="38"/>
  <c r="C253" i="38"/>
  <c r="E253" i="38" s="1"/>
  <c r="A254" i="38"/>
  <c r="C254" i="38"/>
  <c r="A255" i="38"/>
  <c r="C255" i="38"/>
  <c r="E255" i="38" s="1"/>
  <c r="A256" i="38"/>
  <c r="C256" i="38"/>
  <c r="H256" i="38" s="1"/>
  <c r="A257" i="38"/>
  <c r="C257" i="38"/>
  <c r="I257" i="38" s="1"/>
  <c r="A258" i="38"/>
  <c r="C258" i="38"/>
  <c r="I258" i="38" s="1"/>
  <c r="A259" i="38"/>
  <c r="C259" i="38"/>
  <c r="G259" i="38" s="1"/>
  <c r="A260" i="38"/>
  <c r="C260" i="38"/>
  <c r="A261" i="38"/>
  <c r="C261" i="38"/>
  <c r="G261" i="38" s="1"/>
  <c r="A262" i="38"/>
  <c r="C262" i="38"/>
  <c r="A263" i="38"/>
  <c r="C263" i="38"/>
  <c r="E263" i="38" s="1"/>
  <c r="A264" i="38"/>
  <c r="C264" i="38"/>
  <c r="A265" i="38"/>
  <c r="C265" i="38"/>
  <c r="H265" i="38" s="1"/>
  <c r="A266" i="38"/>
  <c r="C266" i="38"/>
  <c r="A267" i="38"/>
  <c r="C267" i="38"/>
  <c r="G267" i="38" s="1"/>
  <c r="A268" i="38"/>
  <c r="C268" i="38"/>
  <c r="G268" i="38" s="1"/>
  <c r="A269" i="38"/>
  <c r="C269" i="38"/>
  <c r="E269" i="38" s="1"/>
  <c r="A270" i="38"/>
  <c r="C270" i="38"/>
  <c r="E270" i="38" s="1"/>
  <c r="A271" i="38"/>
  <c r="C271" i="38"/>
  <c r="A272" i="38"/>
  <c r="C272" i="38"/>
  <c r="G272" i="38" s="1"/>
  <c r="A273" i="38"/>
  <c r="C273" i="38"/>
  <c r="A274" i="38"/>
  <c r="C274" i="38"/>
  <c r="G274" i="38" s="1"/>
  <c r="A275" i="38"/>
  <c r="C275" i="38"/>
  <c r="H275" i="38" s="1"/>
  <c r="A276" i="38"/>
  <c r="C276" i="38"/>
  <c r="A277" i="38"/>
  <c r="C277" i="38"/>
  <c r="A278" i="38"/>
  <c r="C278" i="38"/>
  <c r="A279" i="38"/>
  <c r="C279" i="38"/>
  <c r="H279" i="38" s="1"/>
  <c r="A280" i="38"/>
  <c r="C280" i="38"/>
  <c r="A281" i="38"/>
  <c r="C281" i="38"/>
  <c r="E281" i="38" s="1"/>
  <c r="A282" i="38"/>
  <c r="C282" i="38"/>
  <c r="E282" i="38" s="1"/>
  <c r="A283" i="38"/>
  <c r="C283" i="38"/>
  <c r="H283" i="38" s="1"/>
  <c r="A284" i="38"/>
  <c r="C284" i="38"/>
  <c r="G284" i="38" s="1"/>
  <c r="A285" i="38"/>
  <c r="C285" i="38"/>
  <c r="E285" i="38" s="1"/>
  <c r="A286" i="38"/>
  <c r="C286" i="38"/>
  <c r="G286" i="38" s="1"/>
  <c r="A287" i="38"/>
  <c r="C287" i="38"/>
  <c r="A288" i="38"/>
  <c r="C288" i="38"/>
  <c r="G288" i="38" s="1"/>
  <c r="A289" i="38"/>
  <c r="C289" i="38"/>
  <c r="H289" i="38" s="1"/>
  <c r="A290" i="38"/>
  <c r="C290" i="38"/>
  <c r="H290" i="38" s="1"/>
  <c r="A291" i="38"/>
  <c r="C291" i="38"/>
  <c r="H291" i="38" s="1"/>
  <c r="A292" i="38"/>
  <c r="C292" i="38"/>
  <c r="A293" i="38"/>
  <c r="C293" i="38"/>
  <c r="H293" i="38" s="1"/>
  <c r="A294" i="38"/>
  <c r="C294" i="38"/>
  <c r="G294" i="38" s="1"/>
  <c r="A295" i="38"/>
  <c r="C295" i="38"/>
  <c r="H295" i="38" s="1"/>
  <c r="A296" i="38"/>
  <c r="C296" i="38"/>
  <c r="A297" i="38"/>
  <c r="C297" i="38"/>
  <c r="A298" i="38"/>
  <c r="C298" i="38"/>
  <c r="A299" i="38"/>
  <c r="C299" i="38"/>
  <c r="H299" i="38" s="1"/>
  <c r="A300" i="38"/>
  <c r="C300" i="38"/>
  <c r="G300" i="38" s="1"/>
  <c r="A301" i="38"/>
  <c r="C301" i="38"/>
  <c r="E301" i="38" s="1"/>
  <c r="A302" i="38"/>
  <c r="C302" i="38"/>
  <c r="E302" i="38" s="1"/>
  <c r="A303" i="38"/>
  <c r="C303" i="38"/>
  <c r="G303" i="38" s="1"/>
  <c r="A304" i="38"/>
  <c r="C304" i="38"/>
  <c r="A305" i="38"/>
  <c r="C305" i="38"/>
  <c r="G305" i="38" s="1"/>
  <c r="A306" i="38"/>
  <c r="C306" i="38"/>
  <c r="H306" i="38" s="1"/>
  <c r="A307" i="38"/>
  <c r="C307" i="38"/>
  <c r="G307" i="38" s="1"/>
  <c r="A308" i="38"/>
  <c r="C308" i="38"/>
  <c r="G308" i="38" s="1"/>
  <c r="A309" i="38"/>
  <c r="C309" i="38"/>
  <c r="G309" i="38" s="1"/>
  <c r="A310" i="38"/>
  <c r="C310" i="38"/>
  <c r="H310" i="38" s="1"/>
  <c r="A311" i="38"/>
  <c r="C311" i="38"/>
  <c r="H311" i="38" s="1"/>
  <c r="A312" i="38"/>
  <c r="C312" i="38"/>
  <c r="G312" i="38" s="1"/>
  <c r="A313" i="38"/>
  <c r="C313" i="38"/>
  <c r="E313" i="38" s="1"/>
  <c r="A314" i="38"/>
  <c r="C314" i="38"/>
  <c r="A315" i="38"/>
  <c r="C315" i="38"/>
  <c r="H315" i="38" s="1"/>
  <c r="A316" i="38"/>
  <c r="C316" i="38"/>
  <c r="E316" i="38" s="1"/>
  <c r="A317" i="38"/>
  <c r="C317" i="38"/>
  <c r="E317" i="38" s="1"/>
  <c r="A318" i="38"/>
  <c r="C318" i="38"/>
  <c r="A319" i="38"/>
  <c r="C319" i="38"/>
  <c r="H319" i="38" s="1"/>
  <c r="A320" i="38"/>
  <c r="C320" i="38"/>
  <c r="A321" i="38"/>
  <c r="C321" i="38"/>
  <c r="I321" i="38" s="1"/>
  <c r="A322" i="38"/>
  <c r="C322" i="38"/>
  <c r="G322" i="38" s="1"/>
  <c r="A323" i="38"/>
  <c r="A324" i="38"/>
  <c r="A325" i="38"/>
  <c r="A326" i="38"/>
  <c r="A327" i="38"/>
  <c r="A328" i="38"/>
  <c r="A329" i="38"/>
  <c r="A330" i="38"/>
  <c r="A331" i="38"/>
  <c r="A332" i="38"/>
  <c r="C332" i="38"/>
  <c r="I332" i="38" s="1"/>
  <c r="A333" i="38"/>
  <c r="C333" i="38"/>
  <c r="H333" i="38" s="1"/>
  <c r="A334" i="38"/>
  <c r="C334" i="38"/>
  <c r="A335" i="38"/>
  <c r="C335" i="38"/>
  <c r="A336" i="38"/>
  <c r="C336" i="38"/>
  <c r="I336" i="38" s="1"/>
  <c r="A337" i="38"/>
  <c r="C337" i="38"/>
  <c r="G337" i="38" s="1"/>
  <c r="A338" i="38"/>
  <c r="C338" i="38"/>
  <c r="E338" i="38" s="1"/>
  <c r="A339" i="38"/>
  <c r="C339" i="38"/>
  <c r="G339" i="38" s="1"/>
  <c r="A340" i="38"/>
  <c r="C340" i="38"/>
  <c r="G340" i="38" s="1"/>
  <c r="A341" i="38"/>
  <c r="C341" i="38"/>
  <c r="H341" i="38" s="1"/>
  <c r="A342" i="38"/>
  <c r="C342" i="38"/>
  <c r="G342" i="38" s="1"/>
  <c r="A343" i="38"/>
  <c r="C343" i="38"/>
  <c r="H343" i="38" s="1"/>
  <c r="A344" i="38"/>
  <c r="C344" i="38"/>
  <c r="G344" i="38" s="1"/>
  <c r="A345" i="38"/>
  <c r="C345" i="38"/>
  <c r="A346" i="38"/>
  <c r="C346" i="38"/>
  <c r="G346" i="38" s="1"/>
  <c r="A347" i="38"/>
  <c r="C347" i="38"/>
  <c r="A348" i="38"/>
  <c r="C348" i="38"/>
  <c r="A349" i="38"/>
  <c r="C349" i="38"/>
  <c r="H349" i="38" s="1"/>
  <c r="A350" i="38"/>
  <c r="C350" i="38"/>
  <c r="A351" i="38"/>
  <c r="C351" i="38"/>
  <c r="A352" i="38"/>
  <c r="C352" i="38"/>
  <c r="I352" i="38" s="1"/>
  <c r="A353" i="38"/>
  <c r="C353" i="38"/>
  <c r="E353" i="38" s="1"/>
  <c r="A354" i="38"/>
  <c r="C354" i="38"/>
  <c r="A355" i="38"/>
  <c r="C355" i="38"/>
  <c r="G355" i="38" s="1"/>
  <c r="A356" i="38"/>
  <c r="C356" i="38"/>
  <c r="A357" i="38"/>
  <c r="C357" i="38"/>
  <c r="E357" i="38" s="1"/>
  <c r="A358" i="38"/>
  <c r="C358" i="38"/>
  <c r="H358" i="38" s="1"/>
  <c r="A359" i="38"/>
  <c r="C359" i="38"/>
  <c r="H359" i="38" s="1"/>
  <c r="A360" i="38"/>
  <c r="C360" i="38"/>
  <c r="A361" i="38"/>
  <c r="C361" i="38"/>
  <c r="A362" i="38"/>
  <c r="C362" i="38"/>
  <c r="A363" i="38"/>
  <c r="C363" i="38"/>
  <c r="H363" i="38" s="1"/>
  <c r="A364" i="38"/>
  <c r="C364" i="38"/>
  <c r="I364" i="38" s="1"/>
  <c r="A365" i="38"/>
  <c r="C365" i="38"/>
  <c r="A366" i="38"/>
  <c r="C366" i="38"/>
  <c r="A367" i="38"/>
  <c r="C367" i="38"/>
  <c r="H367" i="38" s="1"/>
  <c r="A368" i="38"/>
  <c r="C368" i="38"/>
  <c r="A369" i="38"/>
  <c r="C369" i="38"/>
  <c r="H369" i="38" s="1"/>
  <c r="A370" i="38"/>
  <c r="C370" i="38"/>
  <c r="A371" i="38"/>
  <c r="C371" i="38"/>
  <c r="A372" i="38"/>
  <c r="C372" i="38"/>
  <c r="E372" i="38" s="1"/>
  <c r="A373" i="38"/>
  <c r="C373" i="38"/>
  <c r="E373" i="38" s="1"/>
  <c r="A374" i="38"/>
  <c r="C374" i="38"/>
  <c r="G374" i="38" s="1"/>
  <c r="A375" i="38"/>
  <c r="C375" i="38"/>
  <c r="A376" i="38"/>
  <c r="C376" i="38"/>
  <c r="I376" i="38" s="1"/>
  <c r="A377" i="38"/>
  <c r="A378" i="38"/>
  <c r="A379" i="38"/>
  <c r="C379" i="38"/>
  <c r="A380" i="38"/>
  <c r="C380" i="38"/>
  <c r="E380" i="38" s="1"/>
  <c r="A381" i="38"/>
  <c r="C381" i="38"/>
  <c r="E381" i="38" s="1"/>
  <c r="A382" i="38"/>
  <c r="C382" i="38"/>
  <c r="G382" i="38" s="1"/>
  <c r="A383" i="38"/>
  <c r="C383" i="38"/>
  <c r="G383" i="38" s="1"/>
  <c r="A384" i="38"/>
  <c r="C384" i="38"/>
  <c r="G384" i="38" s="1"/>
  <c r="A385" i="38"/>
  <c r="C385" i="38"/>
  <c r="A386" i="38"/>
  <c r="C386" i="38"/>
  <c r="E386" i="38" s="1"/>
  <c r="A387" i="38"/>
  <c r="C387" i="38"/>
  <c r="A388" i="38"/>
  <c r="C388" i="38"/>
  <c r="A389" i="38"/>
  <c r="C389" i="38"/>
  <c r="E389" i="38" s="1"/>
  <c r="A390" i="38"/>
  <c r="C390" i="38"/>
  <c r="H390" i="38" s="1"/>
  <c r="A391" i="38"/>
  <c r="C391" i="38"/>
  <c r="A392" i="38"/>
  <c r="C392" i="38"/>
  <c r="A393" i="38"/>
  <c r="C393" i="38"/>
  <c r="I393" i="38" s="1"/>
  <c r="A394" i="38"/>
  <c r="C394" i="38"/>
  <c r="A395" i="38"/>
  <c r="C395" i="38"/>
  <c r="A396" i="38"/>
  <c r="C396" i="38"/>
  <c r="A397" i="38"/>
  <c r="C397" i="38"/>
  <c r="A398" i="38"/>
  <c r="C398" i="38"/>
  <c r="E398" i="38" s="1"/>
  <c r="A399" i="38"/>
  <c r="C399" i="38"/>
  <c r="A400" i="38"/>
  <c r="C400" i="38"/>
  <c r="A401" i="38"/>
  <c r="C401" i="38"/>
  <c r="A402" i="38"/>
  <c r="C402" i="38"/>
  <c r="A403" i="38"/>
  <c r="C403" i="38"/>
  <c r="H403" i="38" s="1"/>
  <c r="A404" i="38"/>
  <c r="C404" i="38"/>
  <c r="A405" i="38"/>
  <c r="C405" i="38"/>
  <c r="A406" i="38"/>
  <c r="C406" i="38"/>
  <c r="G406" i="38" s="1"/>
  <c r="A407" i="38"/>
  <c r="C407" i="38"/>
  <c r="A408" i="38"/>
  <c r="C408" i="38"/>
  <c r="G408" i="38" s="1"/>
  <c r="A409" i="38"/>
  <c r="C409" i="38"/>
  <c r="H409" i="38" s="1"/>
  <c r="A410" i="38"/>
  <c r="C410" i="38"/>
  <c r="G410" i="38" s="1"/>
  <c r="A411" i="38"/>
  <c r="C411" i="38"/>
  <c r="H411" i="38" s="1"/>
  <c r="A412" i="38"/>
  <c r="C412" i="38"/>
  <c r="H412" i="38" s="1"/>
  <c r="A413" i="38"/>
  <c r="C413" i="38"/>
  <c r="A414" i="38"/>
  <c r="C414" i="38"/>
  <c r="G414" i="38" s="1"/>
  <c r="A415" i="38"/>
  <c r="C415" i="38"/>
  <c r="H415" i="38" s="1"/>
  <c r="A416" i="38"/>
  <c r="C416" i="38"/>
  <c r="H416" i="38" s="1"/>
  <c r="A417" i="38"/>
  <c r="C417" i="38"/>
  <c r="G417" i="38" s="1"/>
  <c r="A418" i="38"/>
  <c r="C418" i="38"/>
  <c r="I418" i="38" s="1"/>
  <c r="A419" i="38"/>
  <c r="C419" i="38"/>
  <c r="E419" i="38" s="1"/>
  <c r="A420" i="38"/>
  <c r="C420" i="38"/>
  <c r="H420" i="38" s="1"/>
  <c r="A421" i="38"/>
  <c r="C421" i="38"/>
  <c r="G421" i="38" s="1"/>
  <c r="A422" i="38"/>
  <c r="C422" i="38"/>
  <c r="I422" i="38" s="1"/>
  <c r="A423" i="38"/>
  <c r="C423" i="38"/>
  <c r="E423" i="38" s="1"/>
  <c r="A424" i="38"/>
  <c r="C424" i="38"/>
  <c r="A425" i="38"/>
  <c r="C425" i="38"/>
  <c r="A426" i="38"/>
  <c r="C426" i="38"/>
  <c r="G426" i="38" s="1"/>
  <c r="A427" i="38"/>
  <c r="C427" i="38"/>
  <c r="G427" i="38" s="1"/>
  <c r="A428" i="38"/>
  <c r="C428" i="38"/>
  <c r="G428" i="38" s="1"/>
  <c r="A429" i="38"/>
  <c r="C429" i="38"/>
  <c r="A430" i="38"/>
  <c r="C430" i="38"/>
  <c r="A431" i="38"/>
  <c r="A432" i="38"/>
  <c r="A433" i="38"/>
  <c r="C433" i="38"/>
  <c r="G433" i="38" s="1"/>
  <c r="A434" i="38"/>
  <c r="C434" i="38"/>
  <c r="I434" i="38" s="1"/>
  <c r="A435" i="38"/>
  <c r="C435" i="38"/>
  <c r="A436" i="38"/>
  <c r="C436" i="38"/>
  <c r="E436" i="38" s="1"/>
  <c r="A437" i="38"/>
  <c r="C437" i="38"/>
  <c r="H437" i="38" s="1"/>
  <c r="A438" i="38"/>
  <c r="C438" i="38"/>
  <c r="G438" i="38" s="1"/>
  <c r="A439" i="38"/>
  <c r="C439" i="38"/>
  <c r="A440" i="38"/>
  <c r="C440" i="38"/>
  <c r="H440" i="38" s="1"/>
  <c r="A441" i="38"/>
  <c r="C441" i="38"/>
  <c r="A442" i="38"/>
  <c r="C442" i="38"/>
  <c r="G442" i="38" s="1"/>
  <c r="A443" i="38"/>
  <c r="C443" i="38"/>
  <c r="H443" i="38" s="1"/>
  <c r="A444" i="38"/>
  <c r="C444" i="38"/>
  <c r="A445" i="38"/>
  <c r="C445" i="38"/>
  <c r="H445" i="38" s="1"/>
  <c r="A446" i="38"/>
  <c r="C446" i="38"/>
  <c r="A447" i="38"/>
  <c r="C447" i="38"/>
  <c r="H447" i="38" s="1"/>
  <c r="A448" i="38"/>
  <c r="C448" i="38"/>
  <c r="I448" i="38" s="1"/>
  <c r="A449" i="38"/>
  <c r="C449" i="38"/>
  <c r="G449" i="38" s="1"/>
  <c r="A450" i="38"/>
  <c r="C450" i="38"/>
  <c r="A451" i="38"/>
  <c r="C451" i="38"/>
  <c r="A452" i="38"/>
  <c r="C452" i="38"/>
  <c r="E452" i="38" s="1"/>
  <c r="A453" i="38"/>
  <c r="C453" i="38"/>
  <c r="H453" i="38" s="1"/>
  <c r="A454" i="38"/>
  <c r="C454" i="38"/>
  <c r="G454" i="38" s="1"/>
  <c r="A455" i="38"/>
  <c r="C455" i="38"/>
  <c r="G455" i="38" s="1"/>
  <c r="A456" i="38"/>
  <c r="C456" i="38"/>
  <c r="G456" i="38" s="1"/>
  <c r="A457" i="38"/>
  <c r="C457" i="38"/>
  <c r="H457" i="38" s="1"/>
  <c r="A458" i="38"/>
  <c r="C458" i="38"/>
  <c r="A459" i="38"/>
  <c r="C459" i="38"/>
  <c r="A460" i="38"/>
  <c r="C460" i="38"/>
  <c r="A461" i="38"/>
  <c r="C461" i="38"/>
  <c r="H461" i="38" s="1"/>
  <c r="A462" i="38"/>
  <c r="C462" i="38"/>
  <c r="A463" i="38"/>
  <c r="C463" i="38"/>
  <c r="H463" i="38" s="1"/>
  <c r="A464" i="38"/>
  <c r="C464" i="38"/>
  <c r="G464" i="38" s="1"/>
  <c r="A465" i="38"/>
  <c r="C465" i="38"/>
  <c r="A466" i="38"/>
  <c r="C466" i="38"/>
  <c r="A467" i="38"/>
  <c r="C467" i="38"/>
  <c r="E467" i="38" s="1"/>
  <c r="A468" i="38"/>
  <c r="C468" i="38"/>
  <c r="E468" i="38" s="1"/>
  <c r="A469" i="38"/>
  <c r="C469" i="38"/>
  <c r="H469" i="38" s="1"/>
  <c r="A470" i="38"/>
  <c r="C470" i="38"/>
  <c r="G470" i="38" s="1"/>
  <c r="A471" i="38"/>
  <c r="C471" i="38"/>
  <c r="H471" i="38" s="1"/>
  <c r="A472" i="38"/>
  <c r="C472" i="38"/>
  <c r="H472" i="38" s="1"/>
  <c r="A473" i="38"/>
  <c r="C473" i="38"/>
  <c r="H473" i="38" s="1"/>
  <c r="A474" i="38"/>
  <c r="C474" i="38"/>
  <c r="A475" i="38"/>
  <c r="C475" i="38"/>
  <c r="E475" i="38" s="1"/>
  <c r="A476" i="38"/>
  <c r="C476" i="38"/>
  <c r="G476" i="38" s="1"/>
  <c r="A477" i="38"/>
  <c r="C477" i="38"/>
  <c r="A478" i="38"/>
  <c r="C478" i="38"/>
  <c r="A479" i="38"/>
  <c r="C479" i="38"/>
  <c r="G479" i="38" s="1"/>
  <c r="A480" i="38"/>
  <c r="C480" i="38"/>
  <c r="I480" i="38" s="1"/>
  <c r="A481" i="38"/>
  <c r="C481" i="38"/>
  <c r="G481" i="38" s="1"/>
  <c r="A482" i="38"/>
  <c r="C482" i="38"/>
  <c r="I482" i="38" s="1"/>
  <c r="A483" i="38"/>
  <c r="C483" i="38"/>
  <c r="A484" i="38"/>
  <c r="C484" i="38"/>
  <c r="E484" i="38" s="1"/>
  <c r="A485" i="38"/>
  <c r="C485" i="38"/>
  <c r="A486" i="38"/>
  <c r="C486" i="38"/>
  <c r="A487" i="38"/>
  <c r="C487" i="38"/>
  <c r="E487" i="38" s="1"/>
  <c r="A488" i="38"/>
  <c r="C488" i="38"/>
  <c r="A489" i="38"/>
  <c r="C489" i="38"/>
  <c r="H489" i="38" s="1"/>
  <c r="A490" i="38"/>
  <c r="C490" i="38"/>
  <c r="G490" i="38" s="1"/>
  <c r="A491" i="38"/>
  <c r="C491" i="38"/>
  <c r="A492" i="38"/>
  <c r="C492" i="38"/>
  <c r="G492" i="38" s="1"/>
  <c r="A493" i="38"/>
  <c r="C493" i="38"/>
  <c r="A494" i="38"/>
  <c r="C494" i="38"/>
  <c r="E494" i="38" s="1"/>
  <c r="A495" i="38"/>
  <c r="C495" i="38"/>
  <c r="H495" i="38" s="1"/>
  <c r="A496" i="38"/>
  <c r="C496" i="38"/>
  <c r="G496" i="38" s="1"/>
  <c r="A497" i="38"/>
  <c r="C497" i="38"/>
  <c r="A498" i="38"/>
  <c r="C498" i="38"/>
  <c r="I498" i="38" s="1"/>
  <c r="A499" i="38"/>
  <c r="C499" i="38"/>
  <c r="E499" i="38" s="1"/>
  <c r="A500" i="38"/>
  <c r="C500" i="38"/>
  <c r="G500" i="38" s="1"/>
  <c r="A501" i="38"/>
  <c r="C501" i="38"/>
  <c r="G501" i="38" s="1"/>
  <c r="A502" i="38"/>
  <c r="C502" i="38"/>
  <c r="E502" i="38" s="1"/>
  <c r="A503" i="38"/>
  <c r="C503" i="38"/>
  <c r="G503" i="38" s="1"/>
  <c r="A504" i="38"/>
  <c r="C504" i="38"/>
  <c r="G504" i="38" s="1"/>
  <c r="A505" i="38"/>
  <c r="C505" i="38"/>
  <c r="A506" i="38"/>
  <c r="C506" i="38"/>
  <c r="A507" i="38"/>
  <c r="C507" i="38"/>
  <c r="A508" i="38"/>
  <c r="C508" i="38"/>
  <c r="A509" i="38"/>
  <c r="C509" i="38"/>
  <c r="A510" i="38"/>
  <c r="C510" i="38"/>
  <c r="A511" i="38"/>
  <c r="C511" i="38"/>
  <c r="G511" i="38" s="1"/>
  <c r="A512" i="38"/>
  <c r="C512" i="38"/>
  <c r="H512" i="38" s="1"/>
  <c r="A513" i="38"/>
  <c r="C513" i="38"/>
  <c r="A514" i="38"/>
  <c r="C514" i="38"/>
  <c r="A515" i="38"/>
  <c r="C515" i="38"/>
  <c r="A516" i="38"/>
  <c r="C516" i="38"/>
  <c r="A517" i="38"/>
  <c r="C517" i="38"/>
  <c r="G517" i="38" s="1"/>
  <c r="A518" i="38"/>
  <c r="C518" i="38"/>
  <c r="G518" i="38" s="1"/>
  <c r="A519" i="38"/>
  <c r="C519" i="38"/>
  <c r="H519" i="38" s="1"/>
  <c r="A520" i="38"/>
  <c r="C520" i="38"/>
  <c r="H520" i="38" s="1"/>
  <c r="A521" i="38"/>
  <c r="C521" i="38"/>
  <c r="G521" i="38" s="1"/>
  <c r="A522" i="38"/>
  <c r="C522" i="38"/>
  <c r="I522" i="38" s="1"/>
  <c r="A523" i="38"/>
  <c r="C523" i="38"/>
  <c r="G523" i="38" s="1"/>
  <c r="A524" i="38"/>
  <c r="C524" i="38"/>
  <c r="E524" i="38" s="1"/>
  <c r="A525" i="38"/>
  <c r="C525" i="38"/>
  <c r="A526" i="38"/>
  <c r="C526" i="38"/>
  <c r="E526" i="38" s="1"/>
  <c r="A527" i="38"/>
  <c r="C527" i="38"/>
  <c r="H527" i="38" s="1"/>
  <c r="A528" i="38"/>
  <c r="C528" i="38"/>
  <c r="H528" i="38" s="1"/>
  <c r="A529" i="38"/>
  <c r="C529" i="38"/>
  <c r="A530" i="38"/>
  <c r="C530" i="38"/>
  <c r="A531" i="38"/>
  <c r="C531" i="38"/>
  <c r="A532" i="38"/>
  <c r="C532" i="38"/>
  <c r="A533" i="38"/>
  <c r="C533" i="38"/>
  <c r="G533" i="38" s="1"/>
  <c r="A534" i="38"/>
  <c r="C534" i="38"/>
  <c r="A535" i="38"/>
  <c r="C535" i="38"/>
  <c r="A536" i="38"/>
  <c r="C536" i="38"/>
  <c r="H536" i="38" s="1"/>
  <c r="A537" i="38"/>
  <c r="C537" i="38"/>
  <c r="G537" i="38" s="1"/>
  <c r="A538" i="38"/>
  <c r="C538" i="38"/>
  <c r="G538" i="38" s="1"/>
  <c r="A539" i="38"/>
  <c r="C539" i="38"/>
  <c r="G539" i="38" s="1"/>
  <c r="A540" i="38"/>
  <c r="C540" i="38"/>
  <c r="A541" i="38"/>
  <c r="C541" i="38"/>
  <c r="A542" i="38"/>
  <c r="C542" i="38"/>
  <c r="A543" i="38"/>
  <c r="C543" i="38"/>
  <c r="A544" i="38"/>
  <c r="C544" i="38"/>
  <c r="A545" i="38"/>
  <c r="C545" i="38"/>
  <c r="A546" i="38"/>
  <c r="C546" i="38"/>
  <c r="A547" i="38"/>
  <c r="C547" i="38"/>
  <c r="A548" i="38"/>
  <c r="C548" i="38"/>
  <c r="E548" i="38" s="1"/>
  <c r="A549" i="38"/>
  <c r="C549" i="38"/>
  <c r="G549" i="38" s="1"/>
  <c r="A550" i="38"/>
  <c r="C550" i="38"/>
  <c r="A551" i="38"/>
  <c r="C551" i="38"/>
  <c r="H551" i="38" s="1"/>
  <c r="A552" i="38"/>
  <c r="C552" i="38"/>
  <c r="E552" i="38" s="1"/>
  <c r="A553" i="38"/>
  <c r="C553" i="38"/>
  <c r="G553" i="38" s="1"/>
  <c r="A554" i="38"/>
  <c r="C554" i="38"/>
  <c r="A555" i="38"/>
  <c r="C555" i="38"/>
  <c r="E555" i="38" s="1"/>
  <c r="A556" i="38"/>
  <c r="C556" i="38"/>
  <c r="E556" i="38" s="1"/>
  <c r="A557" i="38"/>
  <c r="C557" i="38"/>
  <c r="A558" i="38"/>
  <c r="C558" i="38"/>
  <c r="A559" i="38"/>
  <c r="C559" i="38"/>
  <c r="H559" i="38" s="1"/>
  <c r="A560" i="38"/>
  <c r="C560" i="38"/>
  <c r="A561" i="38"/>
  <c r="C561" i="38"/>
  <c r="A562" i="38"/>
  <c r="C562" i="38"/>
  <c r="A563" i="38"/>
  <c r="C563" i="38"/>
  <c r="E563" i="38" s="1"/>
  <c r="A564" i="38"/>
  <c r="C564" i="38"/>
  <c r="A565" i="38"/>
  <c r="C565" i="38"/>
  <c r="G565" i="38" s="1"/>
  <c r="A566" i="38"/>
  <c r="C566" i="38"/>
  <c r="E566" i="38" s="1"/>
  <c r="A567" i="38"/>
  <c r="C567" i="38"/>
  <c r="A568" i="38"/>
  <c r="C568" i="38"/>
  <c r="A569" i="38"/>
  <c r="C569" i="38"/>
  <c r="G569" i="38" s="1"/>
  <c r="A570" i="38"/>
  <c r="C570" i="38"/>
  <c r="I570" i="38" s="1"/>
  <c r="A571" i="38"/>
  <c r="C571" i="38"/>
  <c r="E571" i="38" s="1"/>
  <c r="A572" i="38"/>
  <c r="C572" i="38"/>
  <c r="A573" i="38"/>
  <c r="C573" i="38"/>
  <c r="A574" i="38"/>
  <c r="C574" i="38"/>
  <c r="A575" i="38"/>
  <c r="C575" i="38"/>
  <c r="A576" i="38"/>
  <c r="C576" i="38"/>
  <c r="H576" i="38" s="1"/>
  <c r="A577" i="38"/>
  <c r="C577" i="38"/>
  <c r="A578" i="38"/>
  <c r="C578" i="38"/>
  <c r="G578" i="38" s="1"/>
  <c r="A579" i="38"/>
  <c r="C579" i="38"/>
  <c r="H579" i="38" s="1"/>
  <c r="A580" i="38"/>
  <c r="C580" i="38"/>
  <c r="H580" i="38" s="1"/>
  <c r="A581" i="38"/>
  <c r="C581" i="38"/>
  <c r="G581" i="38" s="1"/>
  <c r="A582" i="38"/>
  <c r="C582" i="38"/>
  <c r="I582" i="38" s="1"/>
  <c r="A583" i="38"/>
  <c r="C583" i="38"/>
  <c r="E583" i="38" s="1"/>
  <c r="A584" i="38"/>
  <c r="C584" i="38"/>
  <c r="A585" i="38"/>
  <c r="C585" i="38"/>
  <c r="G585" i="38" s="1"/>
  <c r="A586" i="38"/>
  <c r="C586" i="38"/>
  <c r="I586" i="38" s="1"/>
  <c r="A587" i="38"/>
  <c r="C587" i="38"/>
  <c r="A588" i="38"/>
  <c r="C588" i="38"/>
  <c r="A589" i="38"/>
  <c r="C589" i="38"/>
  <c r="A590" i="38"/>
  <c r="C590" i="38"/>
  <c r="A591" i="38"/>
  <c r="C591" i="38"/>
  <c r="A592" i="38"/>
  <c r="C592" i="38"/>
  <c r="A593" i="38"/>
  <c r="C593" i="38"/>
  <c r="A594" i="38"/>
  <c r="C594" i="38"/>
  <c r="A595" i="38"/>
  <c r="C595" i="38"/>
  <c r="A596" i="38"/>
  <c r="C596" i="38"/>
  <c r="H596" i="38" s="1"/>
  <c r="A597" i="38"/>
  <c r="C597" i="38"/>
  <c r="G597" i="38" s="1"/>
  <c r="A598" i="38"/>
  <c r="C598" i="38"/>
  <c r="A599" i="38"/>
  <c r="C599" i="38"/>
  <c r="E599" i="38" s="1"/>
  <c r="A600" i="38"/>
  <c r="C600" i="38"/>
  <c r="G600" i="38" s="1"/>
  <c r="A601" i="38"/>
  <c r="C601" i="38"/>
  <c r="G601" i="38" s="1"/>
  <c r="A602" i="38"/>
  <c r="C602" i="38"/>
  <c r="I602" i="38" s="1"/>
  <c r="A603" i="38"/>
  <c r="C603" i="38"/>
  <c r="A604" i="38"/>
  <c r="C604" i="38"/>
  <c r="A605" i="38"/>
  <c r="C605" i="38"/>
  <c r="A606" i="38"/>
  <c r="C606" i="38"/>
  <c r="A607" i="38"/>
  <c r="C607" i="38"/>
  <c r="H607" i="38" s="1"/>
  <c r="A608" i="38"/>
  <c r="C608" i="38"/>
  <c r="H608" i="38" s="1"/>
  <c r="A609" i="38"/>
  <c r="C609" i="38"/>
  <c r="G609" i="38" s="1"/>
  <c r="A610" i="38"/>
  <c r="C610" i="38"/>
  <c r="I610" i="38" s="1"/>
  <c r="A611" i="38"/>
  <c r="C611" i="38"/>
  <c r="A612" i="38"/>
  <c r="C612" i="38"/>
  <c r="G612" i="38" s="1"/>
  <c r="A613" i="38"/>
  <c r="C613" i="38"/>
  <c r="A614" i="38"/>
  <c r="C614" i="38"/>
  <c r="I614" i="38" s="1"/>
  <c r="A615" i="38"/>
  <c r="C615" i="38"/>
  <c r="E615" i="38" s="1"/>
  <c r="A616" i="38"/>
  <c r="C616" i="38"/>
  <c r="A617" i="38"/>
  <c r="C617" i="38"/>
  <c r="A618" i="38"/>
  <c r="C618" i="38"/>
  <c r="E618" i="38" s="1"/>
  <c r="A619" i="38"/>
  <c r="C619" i="38"/>
  <c r="A620" i="38"/>
  <c r="C620" i="38"/>
  <c r="H620" i="38" s="1"/>
  <c r="A621" i="38"/>
  <c r="C621" i="38"/>
  <c r="G621" i="38" s="1"/>
  <c r="A622" i="38"/>
  <c r="C622" i="38"/>
  <c r="A623" i="38"/>
  <c r="C623" i="38"/>
  <c r="G623" i="38" s="1"/>
  <c r="A624" i="38"/>
  <c r="C624" i="38"/>
  <c r="H624" i="38" s="1"/>
  <c r="A625" i="38"/>
  <c r="C625" i="38"/>
  <c r="G625" i="38" s="1"/>
  <c r="A626" i="38"/>
  <c r="C626" i="38"/>
  <c r="A627" i="38"/>
  <c r="C627" i="38"/>
  <c r="E627" i="38" s="1"/>
  <c r="A628" i="38"/>
  <c r="C628" i="38"/>
  <c r="G628" i="38" s="1"/>
  <c r="A629" i="38"/>
  <c r="C629" i="38"/>
  <c r="A630" i="38"/>
  <c r="C630" i="38"/>
  <c r="G630" i="38" s="1"/>
  <c r="A631" i="38"/>
  <c r="C631" i="38"/>
  <c r="G631" i="38" s="1"/>
  <c r="A632" i="38"/>
  <c r="C632" i="38"/>
  <c r="A633" i="38"/>
  <c r="C633" i="38"/>
  <c r="A634" i="38"/>
  <c r="C634" i="38"/>
  <c r="I634" i="38" s="1"/>
  <c r="A635" i="38"/>
  <c r="C635" i="38"/>
  <c r="I635" i="38" s="1"/>
  <c r="A636" i="38"/>
  <c r="C636" i="38"/>
  <c r="H636" i="38" s="1"/>
  <c r="A637" i="38"/>
  <c r="C637" i="38"/>
  <c r="G637" i="38" s="1"/>
  <c r="A638" i="38"/>
  <c r="C638" i="38"/>
  <c r="E638" i="38" s="1"/>
  <c r="A639" i="38"/>
  <c r="C639" i="38"/>
  <c r="G639" i="38" s="1"/>
  <c r="A640" i="38"/>
  <c r="C640" i="38"/>
  <c r="H640" i="38" s="1"/>
  <c r="A641" i="38"/>
  <c r="C641" i="38"/>
  <c r="G641" i="38" s="1"/>
  <c r="A642" i="38"/>
  <c r="C642" i="38"/>
  <c r="E642" i="38" s="1"/>
  <c r="A643" i="38"/>
  <c r="C643" i="38"/>
  <c r="G643" i="38" s="1"/>
  <c r="A644" i="38"/>
  <c r="C644" i="38"/>
  <c r="G644" i="38" s="1"/>
  <c r="A645" i="38"/>
  <c r="C645" i="38"/>
  <c r="A646" i="38"/>
  <c r="C646" i="38"/>
  <c r="E646" i="38" s="1"/>
  <c r="A647" i="38"/>
  <c r="C647" i="38"/>
  <c r="I647" i="38" s="1"/>
  <c r="A648" i="38"/>
  <c r="C648" i="38"/>
  <c r="H648" i="38" s="1"/>
  <c r="A649" i="38"/>
  <c r="C649" i="38"/>
  <c r="A650" i="38"/>
  <c r="C650" i="38"/>
  <c r="E650" i="38" s="1"/>
  <c r="A651" i="38"/>
  <c r="C651" i="38"/>
  <c r="G651" i="38" s="1"/>
  <c r="A652" i="38"/>
  <c r="C652" i="38"/>
  <c r="A653" i="38"/>
  <c r="C653" i="38"/>
  <c r="G653" i="38" s="1"/>
  <c r="A654" i="38"/>
  <c r="C654" i="38"/>
  <c r="E654" i="38" s="1"/>
  <c r="A655" i="38"/>
  <c r="C655" i="38"/>
  <c r="E655" i="38" s="1"/>
  <c r="A656" i="38"/>
  <c r="C656" i="38"/>
  <c r="H656" i="38" s="1"/>
  <c r="A657" i="38"/>
  <c r="C657" i="38"/>
  <c r="G657" i="38" s="1"/>
  <c r="A658" i="38"/>
  <c r="C658" i="38"/>
  <c r="A659" i="38"/>
  <c r="C659" i="38"/>
  <c r="A660" i="38"/>
  <c r="C660" i="38"/>
  <c r="A661" i="38"/>
  <c r="C661" i="38"/>
  <c r="A662" i="38"/>
  <c r="C662" i="38"/>
  <c r="E662" i="38" s="1"/>
  <c r="A663" i="38"/>
  <c r="C663" i="38"/>
  <c r="I663" i="38" s="1"/>
  <c r="A664" i="38"/>
  <c r="C664" i="38"/>
  <c r="G664" i="38" s="1"/>
  <c r="A665" i="38"/>
  <c r="C665" i="38"/>
  <c r="A666" i="38"/>
  <c r="C666" i="38"/>
  <c r="G666" i="38" s="1"/>
  <c r="A667" i="38"/>
  <c r="C667" i="38"/>
  <c r="G667" i="38" s="1"/>
  <c r="A668" i="38"/>
  <c r="C668" i="38"/>
  <c r="A669" i="38"/>
  <c r="C669" i="38"/>
  <c r="G669" i="38" s="1"/>
  <c r="A670" i="38"/>
  <c r="C670" i="38"/>
  <c r="I670" i="38" s="1"/>
  <c r="A671" i="38"/>
  <c r="C671" i="38"/>
  <c r="H671" i="38" s="1"/>
  <c r="A672" i="38"/>
  <c r="C672" i="38"/>
  <c r="A673" i="38"/>
  <c r="C673" i="38"/>
  <c r="G673" i="38" s="1"/>
  <c r="A674" i="38"/>
  <c r="C674" i="38"/>
  <c r="A675" i="38"/>
  <c r="C675" i="38"/>
  <c r="A676" i="38"/>
  <c r="C676" i="38"/>
  <c r="A677" i="38"/>
  <c r="C677" i="38"/>
  <c r="A678" i="38"/>
  <c r="C678" i="38"/>
  <c r="A679" i="38"/>
  <c r="C679" i="38"/>
  <c r="I679" i="38" s="1"/>
  <c r="A680" i="38"/>
  <c r="C680" i="38"/>
  <c r="G680" i="38" s="1"/>
  <c r="A681" i="38"/>
  <c r="C681" i="38"/>
  <c r="A682" i="38"/>
  <c r="C682" i="38"/>
  <c r="E682" i="38" s="1"/>
  <c r="A683" i="38"/>
  <c r="C683" i="38"/>
  <c r="H683" i="38" s="1"/>
  <c r="A684" i="38"/>
  <c r="C684" i="38"/>
  <c r="H684" i="38" s="1"/>
  <c r="A685" i="38"/>
  <c r="C685" i="38"/>
  <c r="G685" i="38" s="1"/>
  <c r="A686" i="38"/>
  <c r="C686" i="38"/>
  <c r="I686" i="38" s="1"/>
  <c r="A687" i="38"/>
  <c r="C687" i="38"/>
  <c r="E687" i="38" s="1"/>
  <c r="A688" i="38"/>
  <c r="C688" i="38"/>
  <c r="H688" i="38" s="1"/>
  <c r="A689" i="38"/>
  <c r="C689" i="38"/>
  <c r="G689" i="38" s="1"/>
  <c r="A690" i="38"/>
  <c r="C690" i="38"/>
  <c r="E690" i="38" s="1"/>
  <c r="A691" i="38"/>
  <c r="C691" i="38"/>
  <c r="I691" i="38" s="1"/>
  <c r="A692" i="38"/>
  <c r="C692" i="38"/>
  <c r="A693" i="38"/>
  <c r="C693" i="38"/>
  <c r="A694" i="38"/>
  <c r="C694" i="38"/>
  <c r="A695" i="38"/>
  <c r="C695" i="38"/>
  <c r="A696" i="38"/>
  <c r="C696" i="38"/>
  <c r="A697" i="38"/>
  <c r="C697" i="38"/>
  <c r="A698" i="38"/>
  <c r="C698" i="38"/>
  <c r="A699" i="38"/>
  <c r="C699" i="38"/>
  <c r="G699" i="38" s="1"/>
  <c r="A700" i="38"/>
  <c r="C700" i="38"/>
  <c r="H700" i="38" s="1"/>
  <c r="A701" i="38"/>
  <c r="C701" i="38"/>
  <c r="G701" i="38" s="1"/>
  <c r="A702" i="38"/>
  <c r="C702" i="38"/>
  <c r="A703" i="38"/>
  <c r="C703" i="38"/>
  <c r="A704" i="38"/>
  <c r="C704" i="38"/>
  <c r="H704" i="38" s="1"/>
  <c r="A705" i="38"/>
  <c r="C705" i="38"/>
  <c r="G705" i="38" s="1"/>
  <c r="A706" i="38"/>
  <c r="C706" i="38"/>
  <c r="E706" i="38" s="1"/>
  <c r="A707" i="38"/>
  <c r="C707" i="38"/>
  <c r="I707" i="38" s="1"/>
  <c r="A708" i="38"/>
  <c r="C708" i="38"/>
  <c r="H708" i="38" s="1"/>
  <c r="A709" i="38"/>
  <c r="C709" i="38"/>
  <c r="A710" i="38"/>
  <c r="C710" i="38"/>
  <c r="I710" i="38" s="1"/>
  <c r="A711" i="38"/>
  <c r="C711" i="38"/>
  <c r="A712" i="38"/>
  <c r="C712" i="38"/>
  <c r="H712" i="38" s="1"/>
  <c r="A713" i="38"/>
  <c r="C713" i="38"/>
  <c r="A714" i="38"/>
  <c r="C714" i="38"/>
  <c r="I714" i="38" s="1"/>
  <c r="A715" i="38"/>
  <c r="C715" i="38"/>
  <c r="G715" i="38" s="1"/>
  <c r="A716" i="38"/>
  <c r="C716" i="38"/>
  <c r="H716" i="38" s="1"/>
  <c r="A717" i="38"/>
  <c r="C717" i="38"/>
  <c r="G717" i="38" s="1"/>
  <c r="A718" i="38"/>
  <c r="C718" i="38"/>
  <c r="A719" i="38"/>
  <c r="C719" i="38"/>
  <c r="G719" i="38" s="1"/>
  <c r="A720" i="38"/>
  <c r="C720" i="38"/>
  <c r="H720" i="38" s="1"/>
  <c r="A721" i="38"/>
  <c r="C721" i="38"/>
  <c r="G721" i="38" s="1"/>
  <c r="A722" i="38"/>
  <c r="C722" i="38"/>
  <c r="I722" i="38" s="1"/>
  <c r="A723" i="38"/>
  <c r="C723" i="38"/>
  <c r="A724" i="38"/>
  <c r="C724" i="38"/>
  <c r="A725" i="38"/>
  <c r="C725" i="38"/>
  <c r="A726" i="38"/>
  <c r="C726" i="38"/>
  <c r="A727" i="38"/>
  <c r="C727" i="38"/>
  <c r="H727" i="38" s="1"/>
  <c r="A728" i="38"/>
  <c r="C728" i="38"/>
  <c r="A729" i="38"/>
  <c r="C729" i="38"/>
  <c r="A730" i="38"/>
  <c r="C730" i="38"/>
  <c r="I730" i="38" s="1"/>
  <c r="A731" i="38"/>
  <c r="C731" i="38"/>
  <c r="I731" i="38" s="1"/>
  <c r="A732" i="38"/>
  <c r="C732" i="38"/>
  <c r="A733" i="38"/>
  <c r="C733" i="38"/>
  <c r="G733" i="38" s="1"/>
  <c r="A734" i="38"/>
  <c r="C734" i="38"/>
  <c r="E734" i="38" s="1"/>
  <c r="A735" i="38"/>
  <c r="C735" i="38"/>
  <c r="E735" i="38" s="1"/>
  <c r="A736" i="38"/>
  <c r="C736" i="38"/>
  <c r="A737" i="38"/>
  <c r="C737" i="38"/>
  <c r="G737" i="38" s="1"/>
  <c r="A738" i="38"/>
  <c r="C738" i="38"/>
  <c r="E738" i="38" s="1"/>
  <c r="A739" i="38"/>
  <c r="C739" i="38"/>
  <c r="H739" i="38" s="1"/>
  <c r="A740" i="38"/>
  <c r="C740" i="38"/>
  <c r="A741" i="38"/>
  <c r="C741" i="38"/>
  <c r="A742" i="38"/>
  <c r="C742" i="38"/>
  <c r="E742" i="38" s="1"/>
  <c r="A743" i="38"/>
  <c r="C743" i="38"/>
  <c r="G743" i="38" s="1"/>
  <c r="A744" i="38"/>
  <c r="C744" i="38"/>
  <c r="H744" i="38" s="1"/>
  <c r="A745" i="38"/>
  <c r="C745" i="38"/>
  <c r="A746" i="38"/>
  <c r="C746" i="38"/>
  <c r="I746" i="38" s="1"/>
  <c r="A747" i="38"/>
  <c r="C747" i="38"/>
  <c r="E747" i="38" s="1"/>
  <c r="A748" i="38"/>
  <c r="C748" i="38"/>
  <c r="H748" i="38" s="1"/>
  <c r="A749" i="38"/>
  <c r="C749" i="38"/>
  <c r="G749" i="38" s="1"/>
  <c r="A750" i="38"/>
  <c r="C750" i="38"/>
  <c r="G750" i="38" s="1"/>
  <c r="A751" i="38"/>
  <c r="C751" i="38"/>
  <c r="H751" i="38" s="1"/>
  <c r="A752" i="38"/>
  <c r="C752" i="38"/>
  <c r="H752" i="38" s="1"/>
  <c r="A753" i="38"/>
  <c r="C753" i="38"/>
  <c r="G753" i="38" s="1"/>
  <c r="A754" i="38"/>
  <c r="C754" i="38"/>
  <c r="I754" i="38" s="1"/>
  <c r="A755" i="38"/>
  <c r="C755" i="38"/>
  <c r="A756" i="38"/>
  <c r="C756" i="38"/>
  <c r="H756" i="38" s="1"/>
  <c r="A757" i="38"/>
  <c r="C757" i="38"/>
  <c r="A758" i="38"/>
  <c r="C758" i="38"/>
  <c r="I758" i="38" s="1"/>
  <c r="A759" i="38"/>
  <c r="C759" i="38"/>
  <c r="G759" i="38" s="1"/>
  <c r="A760" i="38"/>
  <c r="C760" i="38"/>
  <c r="A761" i="38"/>
  <c r="C761" i="38"/>
  <c r="A762" i="38"/>
  <c r="C762" i="38"/>
  <c r="I762" i="38" s="1"/>
  <c r="A763" i="38"/>
  <c r="C763" i="38"/>
  <c r="H763" i="38" s="1"/>
  <c r="A764" i="38"/>
  <c r="C764" i="38"/>
  <c r="H764" i="38" s="1"/>
  <c r="A765" i="38"/>
  <c r="C765" i="38"/>
  <c r="G765" i="38" s="1"/>
  <c r="A766" i="38"/>
  <c r="C766" i="38"/>
  <c r="E766" i="38" s="1"/>
  <c r="A767" i="38"/>
  <c r="C767" i="38"/>
  <c r="A768" i="38"/>
  <c r="C768" i="38"/>
  <c r="H768" i="38" s="1"/>
  <c r="A769" i="38"/>
  <c r="C769" i="38"/>
  <c r="G769" i="38" s="1"/>
  <c r="A770" i="38"/>
  <c r="C770" i="38"/>
  <c r="E770" i="38" s="1"/>
  <c r="A771" i="38"/>
  <c r="C771" i="38"/>
  <c r="A772" i="38"/>
  <c r="C772" i="38"/>
  <c r="H772" i="38" s="1"/>
  <c r="A773" i="38"/>
  <c r="C773" i="38"/>
  <c r="H773" i="38" s="1"/>
  <c r="A774" i="38"/>
  <c r="C774" i="38"/>
  <c r="I774" i="38" s="1"/>
  <c r="A775" i="38"/>
  <c r="C775" i="38"/>
  <c r="H775" i="38" s="1"/>
  <c r="A776" i="38"/>
  <c r="C776" i="38"/>
  <c r="G776" i="38" s="1"/>
  <c r="A777" i="38"/>
  <c r="C777" i="38"/>
  <c r="H777" i="38" s="1"/>
  <c r="A778" i="38"/>
  <c r="C778" i="38"/>
  <c r="E778" i="38" s="1"/>
  <c r="A779" i="38"/>
  <c r="C779" i="38"/>
  <c r="H779" i="38" s="1"/>
  <c r="A780" i="38"/>
  <c r="C780" i="38"/>
  <c r="A781" i="38"/>
  <c r="C781" i="38"/>
  <c r="A782" i="38"/>
  <c r="C782" i="38"/>
  <c r="E782" i="38" s="1"/>
  <c r="A783" i="38"/>
  <c r="C783" i="38"/>
  <c r="H783" i="38" s="1"/>
  <c r="A784" i="38"/>
  <c r="C784" i="38"/>
  <c r="G784" i="38" s="1"/>
  <c r="A785" i="38"/>
  <c r="C785" i="38"/>
  <c r="H785" i="38" s="1"/>
  <c r="A786" i="38"/>
  <c r="C786" i="38"/>
  <c r="I786" i="38" s="1"/>
  <c r="A787" i="38"/>
  <c r="C787" i="38"/>
  <c r="H787" i="38" s="1"/>
  <c r="A788" i="38"/>
  <c r="C788" i="38"/>
  <c r="G788" i="38" s="1"/>
  <c r="A789" i="38"/>
  <c r="C789" i="38"/>
  <c r="G789" i="38" s="1"/>
  <c r="A790" i="38"/>
  <c r="C790" i="38"/>
  <c r="I790" i="38" s="1"/>
  <c r="A791" i="38"/>
  <c r="C791" i="38"/>
  <c r="H791" i="38" s="1"/>
  <c r="A792" i="38"/>
  <c r="C792" i="38"/>
  <c r="E792" i="38" s="1"/>
  <c r="A793" i="38"/>
  <c r="C793" i="38"/>
  <c r="G793" i="38" s="1"/>
  <c r="A794" i="38"/>
  <c r="C794" i="38"/>
  <c r="A795" i="38"/>
  <c r="C795" i="38"/>
  <c r="G795" i="38" s="1"/>
  <c r="A796" i="38"/>
  <c r="C796" i="38"/>
  <c r="H796" i="38" s="1"/>
  <c r="A797" i="38"/>
  <c r="C797" i="38"/>
  <c r="H797" i="38" s="1"/>
  <c r="A798" i="38"/>
  <c r="C798" i="38"/>
  <c r="G798" i="38" s="1"/>
  <c r="A799" i="38"/>
  <c r="C799" i="38"/>
  <c r="E799" i="38" s="1"/>
  <c r="A800" i="38"/>
  <c r="C800" i="38"/>
  <c r="A801" i="38"/>
  <c r="C801" i="38"/>
  <c r="H801" i="38" s="1"/>
  <c r="A802" i="38"/>
  <c r="C802" i="38"/>
  <c r="I802" i="38" s="1"/>
  <c r="A803" i="38"/>
  <c r="C803" i="38"/>
  <c r="G803" i="38" s="1"/>
  <c r="A804" i="38"/>
  <c r="C804" i="38"/>
  <c r="G804" i="38" s="1"/>
  <c r="A805" i="38"/>
  <c r="C805" i="38"/>
  <c r="A806" i="38"/>
  <c r="C806" i="38"/>
  <c r="A807" i="38"/>
  <c r="C807" i="38"/>
  <c r="G807" i="38" s="1"/>
  <c r="A808" i="38"/>
  <c r="C808" i="38"/>
  <c r="A809" i="38"/>
  <c r="C809" i="38"/>
  <c r="H809" i="38" s="1"/>
  <c r="A810" i="38"/>
  <c r="C810" i="38"/>
  <c r="I810" i="38" s="1"/>
  <c r="A811" i="38"/>
  <c r="C811" i="38"/>
  <c r="E811" i="38" s="1"/>
  <c r="A812" i="38"/>
  <c r="C812" i="38"/>
  <c r="A813" i="38"/>
  <c r="C813" i="38"/>
  <c r="A814" i="38"/>
  <c r="C814" i="38"/>
  <c r="H814" i="38" s="1"/>
  <c r="A815" i="38"/>
  <c r="C815" i="38"/>
  <c r="G815" i="38" s="1"/>
  <c r="A816" i="38"/>
  <c r="C816" i="38"/>
  <c r="G816" i="38" s="1"/>
  <c r="A817" i="38"/>
  <c r="C817" i="38"/>
  <c r="E817" i="38" s="1"/>
  <c r="A818" i="38"/>
  <c r="C818" i="38"/>
  <c r="H818" i="38" s="1"/>
  <c r="A819" i="38"/>
  <c r="C819" i="38"/>
  <c r="A820" i="38"/>
  <c r="C820" i="38"/>
  <c r="A821" i="38"/>
  <c r="C821" i="38"/>
  <c r="G821" i="38" s="1"/>
  <c r="A822" i="38"/>
  <c r="C822" i="38"/>
  <c r="E822" i="38" s="1"/>
  <c r="A823" i="38"/>
  <c r="C823" i="38"/>
  <c r="G823" i="38" s="1"/>
  <c r="A824" i="38"/>
  <c r="C824" i="38"/>
  <c r="E824" i="38" s="1"/>
  <c r="A825" i="38"/>
  <c r="C825" i="38"/>
  <c r="E825" i="38" s="1"/>
  <c r="A826" i="38"/>
  <c r="C826" i="38"/>
  <c r="A827" i="38"/>
  <c r="C827" i="38"/>
  <c r="G827" i="38" s="1"/>
  <c r="A828" i="38"/>
  <c r="C828" i="38"/>
  <c r="I828" i="38" s="1"/>
  <c r="A829" i="38"/>
  <c r="C829" i="38"/>
  <c r="E829" i="38" s="1"/>
  <c r="A830" i="38"/>
  <c r="C830" i="38"/>
  <c r="H830" i="38" s="1"/>
  <c r="A831" i="38"/>
  <c r="C831" i="38"/>
  <c r="G831" i="38" s="1"/>
  <c r="A832" i="38"/>
  <c r="C832" i="38"/>
  <c r="A833" i="38"/>
  <c r="C833" i="38"/>
  <c r="G833" i="38" s="1"/>
  <c r="A834" i="38"/>
  <c r="C834" i="38"/>
  <c r="H834" i="38" s="1"/>
  <c r="A835" i="38"/>
  <c r="C835" i="38"/>
  <c r="G835" i="38" s="1"/>
  <c r="A836" i="38"/>
  <c r="C836" i="38"/>
  <c r="A837" i="38"/>
  <c r="C837" i="38"/>
  <c r="A838" i="38"/>
  <c r="C838" i="38"/>
  <c r="G838" i="38" s="1"/>
  <c r="A839" i="38"/>
  <c r="C839" i="38"/>
  <c r="A840" i="38"/>
  <c r="C840" i="38"/>
  <c r="G840" i="38" s="1"/>
  <c r="A841" i="38"/>
  <c r="C841" i="38"/>
  <c r="E841" i="38" s="1"/>
  <c r="A842" i="38"/>
  <c r="C842" i="38"/>
  <c r="G842" i="38" s="1"/>
  <c r="A843" i="38"/>
  <c r="C843" i="38"/>
  <c r="G843" i="38" s="1"/>
  <c r="A844" i="38"/>
  <c r="C844" i="38"/>
  <c r="A845" i="38"/>
  <c r="C845" i="38"/>
  <c r="E845" i="38" s="1"/>
  <c r="A846" i="38"/>
  <c r="C846" i="38"/>
  <c r="H846" i="38" s="1"/>
  <c r="A847" i="38"/>
  <c r="C847" i="38"/>
  <c r="G847" i="38" s="1"/>
  <c r="A848" i="38"/>
  <c r="C848" i="38"/>
  <c r="G848" i="38" s="1"/>
  <c r="A849" i="38"/>
  <c r="C849" i="38"/>
  <c r="G849" i="38" s="1"/>
  <c r="A850" i="38"/>
  <c r="C850" i="38"/>
  <c r="A851" i="38"/>
  <c r="C851" i="38"/>
  <c r="G851" i="38" s="1"/>
  <c r="A852" i="38"/>
  <c r="C852" i="38"/>
  <c r="I852" i="38" s="1"/>
  <c r="A853" i="38"/>
  <c r="C853" i="38"/>
  <c r="I853" i="38" s="1"/>
  <c r="A854" i="38"/>
  <c r="C854" i="38"/>
  <c r="H854" i="38" s="1"/>
  <c r="A855" i="38"/>
  <c r="C855" i="38"/>
  <c r="A856" i="38"/>
  <c r="C856" i="38"/>
  <c r="I856" i="38" s="1"/>
  <c r="A857" i="38"/>
  <c r="C857" i="38"/>
  <c r="E857" i="38" s="1"/>
  <c r="A858" i="38"/>
  <c r="C858" i="38"/>
  <c r="A859" i="38"/>
  <c r="C859" i="38"/>
  <c r="G859" i="38" s="1"/>
  <c r="A860" i="38"/>
  <c r="C860" i="38"/>
  <c r="I860" i="38" s="1"/>
  <c r="A861" i="38"/>
  <c r="C861" i="38"/>
  <c r="A862" i="38"/>
  <c r="C862" i="38"/>
  <c r="H862" i="38" s="1"/>
  <c r="A863" i="38"/>
  <c r="C863" i="38"/>
  <c r="G863" i="38" s="1"/>
  <c r="A864" i="38"/>
  <c r="C864" i="38"/>
  <c r="I864" i="38" s="1"/>
  <c r="A865" i="38"/>
  <c r="C865" i="38"/>
  <c r="G865" i="38" s="1"/>
  <c r="A866" i="38"/>
  <c r="C866" i="38"/>
  <c r="H866" i="38" s="1"/>
  <c r="A867" i="38"/>
  <c r="C867" i="38"/>
  <c r="G867" i="38" s="1"/>
  <c r="A868" i="38"/>
  <c r="C868" i="38"/>
  <c r="G868" i="38" s="1"/>
  <c r="A869" i="38"/>
  <c r="C869" i="38"/>
  <c r="G869" i="38" s="1"/>
  <c r="A870" i="38"/>
  <c r="C870" i="38"/>
  <c r="A871" i="38"/>
  <c r="C871" i="38"/>
  <c r="A872" i="38"/>
  <c r="C872" i="38"/>
  <c r="E872" i="38" s="1"/>
  <c r="A873" i="38"/>
  <c r="C873" i="38"/>
  <c r="G873" i="38" s="1"/>
  <c r="A874" i="38"/>
  <c r="C874" i="38"/>
  <c r="H874" i="38" s="1"/>
  <c r="A875" i="38"/>
  <c r="C875" i="38"/>
  <c r="A876" i="38"/>
  <c r="C876" i="38"/>
  <c r="A877" i="38"/>
  <c r="C877" i="38"/>
  <c r="E877" i="38" s="1"/>
  <c r="A878" i="38"/>
  <c r="C878" i="38"/>
  <c r="H878" i="38" s="1"/>
  <c r="A879" i="38"/>
  <c r="C879" i="38"/>
  <c r="G879" i="38" s="1"/>
  <c r="A880" i="38"/>
  <c r="C880" i="38"/>
  <c r="I880" i="38" s="1"/>
  <c r="A881" i="38"/>
  <c r="C881" i="38"/>
  <c r="A882" i="38"/>
  <c r="C882" i="38"/>
  <c r="H882" i="38" s="1"/>
  <c r="A883" i="38"/>
  <c r="C883" i="38"/>
  <c r="G883" i="38" s="1"/>
  <c r="A884" i="38"/>
  <c r="C884" i="38"/>
  <c r="A885" i="38"/>
  <c r="C885" i="38"/>
  <c r="G885" i="38" s="1"/>
  <c r="A886" i="38"/>
  <c r="C886" i="38"/>
  <c r="G886" i="38" s="1"/>
  <c r="A887" i="38"/>
  <c r="C887" i="38"/>
  <c r="A888" i="38"/>
  <c r="C888" i="38"/>
  <c r="A889" i="38"/>
  <c r="C889" i="38"/>
  <c r="I889" i="38" s="1"/>
  <c r="A890" i="38"/>
  <c r="C890" i="38"/>
  <c r="A891" i="38"/>
  <c r="C891" i="38"/>
  <c r="A892" i="38"/>
  <c r="C892" i="38"/>
  <c r="I892" i="38" s="1"/>
  <c r="A893" i="38"/>
  <c r="C893" i="38"/>
  <c r="I893" i="38" s="1"/>
  <c r="A894" i="38"/>
  <c r="C894" i="38"/>
  <c r="H894" i="38" s="1"/>
  <c r="A895" i="38"/>
  <c r="C895" i="38"/>
  <c r="G895" i="38" s="1"/>
  <c r="A896" i="38"/>
  <c r="C896" i="38"/>
  <c r="E896" i="38" s="1"/>
  <c r="A897" i="38"/>
  <c r="C897" i="38"/>
  <c r="G897" i="38" s="1"/>
  <c r="A898" i="38"/>
  <c r="C898" i="38"/>
  <c r="H898" i="38" s="1"/>
  <c r="A899" i="38"/>
  <c r="C899" i="38"/>
  <c r="G899" i="38" s="1"/>
  <c r="A900" i="38"/>
  <c r="C900" i="38"/>
  <c r="A901" i="38"/>
  <c r="C901" i="38"/>
  <c r="A902" i="38"/>
  <c r="C902" i="38"/>
  <c r="A903" i="38"/>
  <c r="C903" i="38"/>
  <c r="A904" i="38"/>
  <c r="C904" i="38"/>
  <c r="G904" i="38" s="1"/>
  <c r="A905" i="38"/>
  <c r="C905" i="38"/>
  <c r="A906" i="38"/>
  <c r="C906" i="38"/>
  <c r="H906" i="38" s="1"/>
  <c r="A907" i="38"/>
  <c r="C907" i="38"/>
  <c r="A908" i="38"/>
  <c r="C908" i="38"/>
  <c r="G908" i="38" s="1"/>
  <c r="A909" i="38"/>
  <c r="C909" i="38"/>
  <c r="A910" i="38"/>
  <c r="C910" i="38"/>
  <c r="H910" i="38" s="1"/>
  <c r="A911" i="38"/>
  <c r="C911" i="38"/>
  <c r="G911" i="38" s="1"/>
  <c r="A912" i="38"/>
  <c r="C912" i="38"/>
  <c r="G912" i="38" s="1"/>
  <c r="A913" i="38"/>
  <c r="C913" i="38"/>
  <c r="G913" i="38" s="1"/>
  <c r="A914" i="38"/>
  <c r="C914" i="38"/>
  <c r="H914" i="38" s="1"/>
  <c r="A915" i="38"/>
  <c r="C915" i="38"/>
  <c r="G915" i="38" s="1"/>
  <c r="A916" i="38"/>
  <c r="C916" i="38"/>
  <c r="G916" i="38" s="1"/>
  <c r="A917" i="38"/>
  <c r="C917" i="38"/>
  <c r="H917" i="38" s="1"/>
  <c r="A918" i="38"/>
  <c r="C918" i="38"/>
  <c r="A919" i="38"/>
  <c r="C919" i="38"/>
  <c r="A920" i="38"/>
  <c r="C920" i="38"/>
  <c r="G920" i="38" s="1"/>
  <c r="A921" i="38"/>
  <c r="C921" i="38"/>
  <c r="H921" i="38" s="1"/>
  <c r="A922" i="38"/>
  <c r="C922" i="38"/>
  <c r="A923" i="38"/>
  <c r="C923" i="38"/>
  <c r="A924" i="38"/>
  <c r="C924" i="38"/>
  <c r="E924" i="38" s="1"/>
  <c r="A925" i="38"/>
  <c r="C925" i="38"/>
  <c r="E925" i="38" s="1"/>
  <c r="A926" i="38"/>
  <c r="C926" i="38"/>
  <c r="H926" i="38" s="1"/>
  <c r="A927" i="38"/>
  <c r="C927" i="38"/>
  <c r="G927" i="38" s="1"/>
  <c r="A928" i="38"/>
  <c r="C928" i="38"/>
  <c r="I928" i="38" s="1"/>
  <c r="A929" i="38"/>
  <c r="C929" i="38"/>
  <c r="H929" i="38" s="1"/>
  <c r="A930" i="38"/>
  <c r="C930" i="38"/>
  <c r="H930" i="38" s="1"/>
  <c r="A931" i="38"/>
  <c r="C931" i="38"/>
  <c r="G931" i="38" s="1"/>
  <c r="A932" i="38"/>
  <c r="C932" i="38"/>
  <c r="G932" i="38" s="1"/>
  <c r="A933" i="38"/>
  <c r="C933" i="38"/>
  <c r="A934" i="38"/>
  <c r="C934" i="38"/>
  <c r="A935" i="38"/>
  <c r="C935" i="38"/>
  <c r="A936" i="38"/>
  <c r="C936" i="38"/>
  <c r="A937" i="38"/>
  <c r="C937" i="38"/>
  <c r="G937" i="38" s="1"/>
  <c r="A938" i="38"/>
  <c r="C938" i="38"/>
  <c r="H938" i="38" s="1"/>
  <c r="A939" i="38"/>
  <c r="C939" i="38"/>
  <c r="A940" i="38"/>
  <c r="C940" i="38"/>
  <c r="I940" i="38" s="1"/>
  <c r="A941" i="38"/>
  <c r="C941" i="38"/>
  <c r="E941" i="38" s="1"/>
  <c r="A942" i="38"/>
  <c r="C942" i="38"/>
  <c r="H942" i="38" s="1"/>
  <c r="A943" i="38"/>
  <c r="C943" i="38"/>
  <c r="G943" i="38" s="1"/>
  <c r="A944" i="38"/>
  <c r="C944" i="38"/>
  <c r="E944" i="38" s="1"/>
  <c r="A945" i="38"/>
  <c r="C945" i="38"/>
  <c r="E945" i="38" s="1"/>
  <c r="A946" i="38"/>
  <c r="C946" i="38"/>
  <c r="H946" i="38" s="1"/>
  <c r="A947" i="38"/>
  <c r="C947" i="38"/>
  <c r="G947" i="38" s="1"/>
  <c r="A948" i="38"/>
  <c r="C948" i="38"/>
  <c r="E948" i="38" s="1"/>
  <c r="A949" i="38"/>
  <c r="C949" i="38"/>
  <c r="I949" i="38" s="1"/>
  <c r="A950" i="38"/>
  <c r="C950" i="38"/>
  <c r="G950" i="38" s="1"/>
  <c r="A951" i="38"/>
  <c r="C951" i="38"/>
  <c r="A952" i="38"/>
  <c r="C952" i="38"/>
  <c r="A953" i="38"/>
  <c r="C953" i="38"/>
  <c r="E953" i="38" s="1"/>
  <c r="A954" i="38"/>
  <c r="C954" i="38"/>
  <c r="A955" i="38"/>
  <c r="C955" i="38"/>
  <c r="A956" i="38"/>
  <c r="C956" i="38"/>
  <c r="I956" i="38" s="1"/>
  <c r="A957" i="38"/>
  <c r="C957" i="38"/>
  <c r="E957" i="38" s="1"/>
  <c r="A958" i="38"/>
  <c r="C958" i="38"/>
  <c r="H958" i="38" s="1"/>
  <c r="A959" i="38"/>
  <c r="C959" i="38"/>
  <c r="G959" i="38" s="1"/>
  <c r="A960" i="38"/>
  <c r="C960" i="38"/>
  <c r="I960" i="38" s="1"/>
  <c r="A961" i="38"/>
  <c r="C961" i="38"/>
  <c r="G961" i="38" s="1"/>
  <c r="A962" i="38"/>
  <c r="C962" i="38"/>
  <c r="H962" i="38" s="1"/>
  <c r="A963" i="38"/>
  <c r="C963" i="38"/>
  <c r="G963" i="38" s="1"/>
  <c r="A964" i="38"/>
  <c r="C964" i="38"/>
  <c r="G964" i="38" s="1"/>
  <c r="A965" i="38"/>
  <c r="C965" i="38"/>
  <c r="A966" i="38"/>
  <c r="C966" i="38"/>
  <c r="G966" i="38" s="1"/>
  <c r="A967" i="38"/>
  <c r="C967" i="38"/>
  <c r="A968" i="38"/>
  <c r="C968" i="38"/>
  <c r="I968" i="38" s="1"/>
  <c r="A969" i="38"/>
  <c r="C969" i="38"/>
  <c r="H969" i="38" s="1"/>
  <c r="A970" i="38"/>
  <c r="C970" i="38"/>
  <c r="H970" i="38" s="1"/>
  <c r="A971" i="38"/>
  <c r="C971" i="38"/>
  <c r="A972" i="38"/>
  <c r="C972" i="38"/>
  <c r="A973" i="38"/>
  <c r="C973" i="38"/>
  <c r="I973" i="38" s="1"/>
  <c r="A974" i="38"/>
  <c r="C974" i="38"/>
  <c r="H974" i="38" s="1"/>
  <c r="A975" i="38"/>
  <c r="C975" i="38"/>
  <c r="G975" i="38" s="1"/>
  <c r="A976" i="38"/>
  <c r="C976" i="38"/>
  <c r="G976" i="38" s="1"/>
  <c r="A977" i="38"/>
  <c r="C977" i="38"/>
  <c r="G977" i="38" s="1"/>
  <c r="A978" i="38"/>
  <c r="C978" i="38"/>
  <c r="H978" i="38" s="1"/>
  <c r="A979" i="38"/>
  <c r="C979" i="38"/>
  <c r="G979" i="38" s="1"/>
  <c r="A980" i="38"/>
  <c r="C980" i="38"/>
  <c r="A981" i="38"/>
  <c r="C981" i="38"/>
  <c r="G981" i="38" s="1"/>
  <c r="A982" i="38"/>
  <c r="C982" i="38"/>
  <c r="A983" i="38"/>
  <c r="C983" i="38"/>
  <c r="A984" i="38"/>
  <c r="C984" i="38"/>
  <c r="G984" i="38" s="1"/>
  <c r="A985" i="38"/>
  <c r="C985" i="38"/>
  <c r="G985" i="38" s="1"/>
  <c r="A986" i="38"/>
  <c r="C986" i="38"/>
  <c r="G986" i="38" s="1"/>
  <c r="A987" i="38"/>
  <c r="C987" i="38"/>
  <c r="A988" i="38"/>
  <c r="C988" i="38"/>
  <c r="A989" i="38"/>
  <c r="C989" i="38"/>
  <c r="A990" i="38"/>
  <c r="C990" i="38"/>
  <c r="H990" i="38" s="1"/>
  <c r="A991" i="38"/>
  <c r="C991" i="38"/>
  <c r="G991" i="38" s="1"/>
  <c r="A992" i="38"/>
  <c r="C992" i="38"/>
  <c r="I992" i="38" s="1"/>
  <c r="A993" i="38"/>
  <c r="C993" i="38"/>
  <c r="H993" i="38" s="1"/>
  <c r="A994" i="38"/>
  <c r="C994" i="38"/>
  <c r="H994" i="38" s="1"/>
  <c r="A995" i="38"/>
  <c r="C995" i="38"/>
  <c r="G995" i="38" s="1"/>
  <c r="A996" i="38"/>
  <c r="C996" i="38"/>
  <c r="G996" i="38" s="1"/>
  <c r="A997" i="38"/>
  <c r="C997" i="38"/>
  <c r="E997" i="38" s="1"/>
  <c r="A998" i="38"/>
  <c r="C998" i="38"/>
  <c r="A999" i="38"/>
  <c r="C999" i="38"/>
  <c r="A1000" i="38"/>
  <c r="C1000" i="38"/>
  <c r="A1001" i="38"/>
  <c r="C1001" i="38"/>
  <c r="H1001" i="38" s="1"/>
  <c r="A1002" i="38"/>
  <c r="C1002" i="38"/>
  <c r="H1002" i="38" s="1"/>
  <c r="A1003" i="38"/>
  <c r="C1003" i="38"/>
  <c r="A1004" i="38"/>
  <c r="C1004" i="38"/>
  <c r="A1005" i="38"/>
  <c r="C1005" i="38"/>
  <c r="G1005" i="38" s="1"/>
  <c r="A1006" i="38"/>
  <c r="C1006" i="38"/>
  <c r="H1006" i="38" s="1"/>
  <c r="A1007" i="38"/>
  <c r="C1007" i="38"/>
  <c r="G1007" i="38" s="1"/>
  <c r="A1008" i="38"/>
  <c r="C1008" i="38"/>
  <c r="E1008" i="38" s="1"/>
  <c r="A1009" i="38"/>
  <c r="C1009" i="38"/>
  <c r="A1010" i="38"/>
  <c r="C1010" i="38"/>
  <c r="H1010" i="38" s="1"/>
  <c r="A1011" i="38"/>
  <c r="C1011" i="38"/>
  <c r="G1011" i="38" s="1"/>
  <c r="A1012" i="38"/>
  <c r="C1012" i="38"/>
  <c r="I1012" i="38" s="1"/>
  <c r="A1013" i="38"/>
  <c r="C1013" i="38"/>
  <c r="I1013" i="38" s="1"/>
  <c r="A1014" i="38"/>
  <c r="C1014" i="38"/>
  <c r="A1015" i="38"/>
  <c r="C1015" i="38"/>
  <c r="A1016" i="38"/>
  <c r="C1016" i="38"/>
  <c r="A1017" i="38"/>
  <c r="C1017" i="38"/>
  <c r="I1017" i="38" s="1"/>
  <c r="A1018" i="38"/>
  <c r="C1018" i="38"/>
  <c r="G1018" i="38" s="1"/>
  <c r="A1019" i="38"/>
  <c r="C1019" i="38"/>
  <c r="A1020" i="38"/>
  <c r="C1020" i="38"/>
  <c r="I1020" i="38" s="1"/>
  <c r="A1021" i="38"/>
  <c r="C1021" i="38"/>
  <c r="E1021" i="38" s="1"/>
  <c r="A1022" i="38"/>
  <c r="C1022" i="38"/>
  <c r="H1022" i="38" s="1"/>
  <c r="A1023" i="38"/>
  <c r="C1023" i="38"/>
  <c r="G1023" i="38" s="1"/>
  <c r="A1024" i="38"/>
  <c r="C1024" i="38"/>
  <c r="G1024" i="38" s="1"/>
  <c r="A1025" i="38"/>
  <c r="C1025" i="38"/>
  <c r="A1026" i="38"/>
  <c r="C1026" i="38"/>
  <c r="H1026" i="38" s="1"/>
  <c r="A1027" i="38"/>
  <c r="C1027" i="38"/>
  <c r="G1027" i="38" s="1"/>
  <c r="A1028" i="38"/>
  <c r="C1028" i="38"/>
  <c r="I1028" i="38" s="1"/>
  <c r="A1029" i="38"/>
  <c r="C1029" i="38"/>
  <c r="E1029" i="38" s="1"/>
  <c r="A1030" i="38"/>
  <c r="C1030" i="38"/>
  <c r="A1031" i="38"/>
  <c r="C1031" i="38"/>
  <c r="A1032" i="38"/>
  <c r="C1032" i="38"/>
  <c r="A1033" i="38"/>
  <c r="C1033" i="38"/>
  <c r="E1033" i="38" s="1"/>
  <c r="A1034" i="38"/>
  <c r="C1034" i="38"/>
  <c r="A1035" i="38"/>
  <c r="C1035" i="38"/>
  <c r="A1036" i="38"/>
  <c r="C1036" i="38"/>
  <c r="I1036" i="38" s="1"/>
  <c r="A1037" i="38"/>
  <c r="C1037" i="38"/>
  <c r="H1037" i="38" s="1"/>
  <c r="A1038" i="38"/>
  <c r="C1038" i="38"/>
  <c r="H1038" i="38" s="1"/>
  <c r="A1039" i="38"/>
  <c r="C1039" i="38"/>
  <c r="G1039" i="38" s="1"/>
  <c r="A1040" i="38"/>
  <c r="C1040" i="38"/>
  <c r="E1040" i="38" s="1"/>
  <c r="A1041" i="38"/>
  <c r="C1041" i="38"/>
  <c r="H1041" i="38" s="1"/>
  <c r="A1042" i="38"/>
  <c r="C1042" i="38"/>
  <c r="A1043" i="38"/>
  <c r="C1043" i="38"/>
  <c r="G1043" i="38" s="1"/>
  <c r="A1044" i="38"/>
  <c r="C1044" i="38"/>
  <c r="I1044" i="38" s="1"/>
  <c r="A1045" i="38"/>
  <c r="C1045" i="38"/>
  <c r="E1045" i="38" s="1"/>
  <c r="A1046" i="38"/>
  <c r="C1046" i="38"/>
  <c r="G1046" i="38" s="1"/>
  <c r="A1047" i="38"/>
  <c r="C1047" i="38"/>
  <c r="A1048" i="38"/>
  <c r="C1048" i="38"/>
  <c r="I1048" i="38" s="1"/>
  <c r="A1049" i="38"/>
  <c r="C1049" i="38"/>
  <c r="A1050" i="38"/>
  <c r="C1050" i="38"/>
  <c r="G1050" i="38" s="1"/>
  <c r="A1051" i="38"/>
  <c r="C1051" i="38"/>
  <c r="A1052" i="38"/>
  <c r="C1052" i="38"/>
  <c r="E1052" i="38" s="1"/>
  <c r="A1053" i="38"/>
  <c r="C1053" i="38"/>
  <c r="A1054" i="38"/>
  <c r="C1054" i="38"/>
  <c r="A1055" i="38"/>
  <c r="C1055" i="38"/>
  <c r="G1055" i="38" s="1"/>
  <c r="A1056" i="38"/>
  <c r="C1056" i="38"/>
  <c r="I1056" i="38" s="1"/>
  <c r="A1057" i="38"/>
  <c r="C1057" i="38"/>
  <c r="H1057" i="38" s="1"/>
  <c r="A1058" i="38"/>
  <c r="C1058" i="38"/>
  <c r="H1058" i="38" s="1"/>
  <c r="A1059" i="38"/>
  <c r="C1059" i="38"/>
  <c r="G1059" i="38" s="1"/>
  <c r="A1060" i="38"/>
  <c r="C1060" i="38"/>
  <c r="I1060" i="38" s="1"/>
  <c r="A1061" i="38"/>
  <c r="C1061" i="38"/>
  <c r="G1061" i="38" s="1"/>
  <c r="A1062" i="38"/>
  <c r="C1062" i="38"/>
  <c r="A1063" i="38"/>
  <c r="C1063" i="38"/>
  <c r="A1064" i="38"/>
  <c r="C1064" i="38"/>
  <c r="A1065" i="38"/>
  <c r="C1065" i="38"/>
  <c r="E1065" i="38" s="1"/>
  <c r="A1066" i="38"/>
  <c r="C1066" i="38"/>
  <c r="A1067" i="38"/>
  <c r="C1067" i="38"/>
  <c r="A1068" i="38"/>
  <c r="C1068" i="38"/>
  <c r="E1068" i="38" s="1"/>
  <c r="A1069" i="38"/>
  <c r="C1069" i="38"/>
  <c r="A1070" i="38"/>
  <c r="C1070" i="38"/>
  <c r="G1070" i="38" s="1"/>
  <c r="A1071" i="38"/>
  <c r="C1071" i="38"/>
  <c r="H1071" i="38" s="1"/>
  <c r="A1072" i="38"/>
  <c r="C1072" i="38"/>
  <c r="I1072" i="38" s="1"/>
  <c r="A1073" i="38"/>
  <c r="C1073" i="38"/>
  <c r="G1073" i="38" s="1"/>
  <c r="A1074" i="38"/>
  <c r="C1074" i="38"/>
  <c r="A1075" i="38"/>
  <c r="C1075" i="38"/>
  <c r="G1075" i="38" s="1"/>
  <c r="A1076" i="38"/>
  <c r="C1076" i="38"/>
  <c r="G1076" i="38" s="1"/>
  <c r="A1077" i="38"/>
  <c r="C1077" i="38"/>
  <c r="A1078" i="38"/>
  <c r="C1078" i="38"/>
  <c r="G1078" i="38" s="1"/>
  <c r="A1079" i="38"/>
  <c r="C1079" i="38"/>
  <c r="H1079" i="38" s="1"/>
  <c r="A1080" i="38"/>
  <c r="C1080" i="38"/>
  <c r="G1080" i="38" s="1"/>
  <c r="A1081" i="38"/>
  <c r="C1081" i="38"/>
  <c r="E1081" i="38" s="1"/>
  <c r="A1082" i="38"/>
  <c r="C1082" i="38"/>
  <c r="G1082" i="38" s="1"/>
  <c r="A1083" i="38"/>
  <c r="C1083" i="38"/>
  <c r="A1084" i="38"/>
  <c r="C1084" i="38"/>
  <c r="E1084" i="38" s="1"/>
  <c r="A1085" i="38"/>
  <c r="C1085" i="38"/>
  <c r="G1085" i="38" s="1"/>
  <c r="A1086" i="38"/>
  <c r="C1086" i="38"/>
  <c r="G1086" i="38" s="1"/>
  <c r="A1087" i="38"/>
  <c r="C1087" i="38"/>
  <c r="H1087" i="38" s="1"/>
  <c r="A1088" i="38"/>
  <c r="C1088" i="38"/>
  <c r="I1088" i="38" s="1"/>
  <c r="A1089" i="38"/>
  <c r="C1089" i="38"/>
  <c r="I1089" i="38" s="1"/>
  <c r="A1090" i="38"/>
  <c r="C1090" i="38"/>
  <c r="H1090" i="38" s="1"/>
  <c r="A1091" i="38"/>
  <c r="C1091" i="38"/>
  <c r="H1091" i="38" s="1"/>
  <c r="A1092" i="38"/>
  <c r="C1092" i="38"/>
  <c r="A1093" i="38"/>
  <c r="C1093" i="38"/>
  <c r="I1093" i="38" s="1"/>
  <c r="A1094" i="38"/>
  <c r="C1094" i="38"/>
  <c r="G1094" i="38" s="1"/>
  <c r="A1095" i="38"/>
  <c r="C1095" i="38"/>
  <c r="H1095" i="38" s="1"/>
  <c r="A1096" i="38"/>
  <c r="C1096" i="38"/>
  <c r="A1097" i="38"/>
  <c r="C1097" i="38"/>
  <c r="I1097" i="38" s="1"/>
  <c r="A1098" i="38"/>
  <c r="C1098" i="38"/>
  <c r="G1098" i="38" s="1"/>
  <c r="A1099" i="38"/>
  <c r="C1099" i="38"/>
  <c r="H1099" i="38" s="1"/>
  <c r="A1100" i="38"/>
  <c r="C1100" i="38"/>
  <c r="E1100" i="38" s="1"/>
  <c r="A1101" i="38"/>
  <c r="C1101" i="38"/>
  <c r="A1102" i="38"/>
  <c r="C1102" i="38"/>
  <c r="I1102" i="38" s="1"/>
  <c r="A1103" i="38"/>
  <c r="C1103" i="38"/>
  <c r="A1104" i="38"/>
  <c r="C1104" i="38"/>
  <c r="I1104" i="38" s="1"/>
  <c r="A1105" i="38"/>
  <c r="C1105" i="38"/>
  <c r="G1105" i="38" s="1"/>
  <c r="A1106" i="38"/>
  <c r="C1106" i="38"/>
  <c r="G1106" i="38" s="1"/>
  <c r="A1107" i="38"/>
  <c r="C1107" i="38"/>
  <c r="G1107" i="38" s="1"/>
  <c r="A1108" i="38"/>
  <c r="C1108" i="38"/>
  <c r="A1109" i="38"/>
  <c r="C1109" i="38"/>
  <c r="H1109" i="38" s="1"/>
  <c r="A1110" i="38"/>
  <c r="C1110" i="38"/>
  <c r="H1110" i="38" s="1"/>
  <c r="A1111" i="38"/>
  <c r="C1111" i="38"/>
  <c r="A1112" i="38"/>
  <c r="C1112" i="38"/>
  <c r="G1112" i="38" s="1"/>
  <c r="A1113" i="38"/>
  <c r="C1113" i="38"/>
  <c r="E1113" i="38" s="1"/>
  <c r="A1114" i="38"/>
  <c r="C1114" i="38"/>
  <c r="A1115" i="38"/>
  <c r="C1115" i="38"/>
  <c r="H1115" i="38" s="1"/>
  <c r="A1116" i="38"/>
  <c r="C1116" i="38"/>
  <c r="I1116" i="38" s="1"/>
  <c r="A1117" i="38"/>
  <c r="C1117" i="38"/>
  <c r="E1117" i="38" s="1"/>
  <c r="A1118" i="38"/>
  <c r="C1118" i="38"/>
  <c r="A1119" i="38"/>
  <c r="C1119" i="38"/>
  <c r="G1119" i="38" s="1"/>
  <c r="A1120" i="38"/>
  <c r="C1120" i="38"/>
  <c r="A1121" i="38"/>
  <c r="C1121" i="38"/>
  <c r="G1121" i="38" s="1"/>
  <c r="A1122" i="38"/>
  <c r="C1122" i="38"/>
  <c r="I1122" i="38" s="1"/>
  <c r="A1123" i="38"/>
  <c r="C1123" i="38"/>
  <c r="H1123" i="38" s="1"/>
  <c r="A1124" i="38"/>
  <c r="C1124" i="38"/>
  <c r="E1124" i="38" s="1"/>
  <c r="A1125" i="38"/>
  <c r="C1125" i="38"/>
  <c r="G1125" i="38" s="1"/>
  <c r="A1126" i="38"/>
  <c r="C1126" i="38"/>
  <c r="H1126" i="38" s="1"/>
  <c r="A1127" i="38"/>
  <c r="C1127" i="38"/>
  <c r="H1127" i="38" s="1"/>
  <c r="A1128" i="38"/>
  <c r="C1128" i="38"/>
  <c r="G1128" i="38" s="1"/>
  <c r="A1129" i="38"/>
  <c r="C1129" i="38"/>
  <c r="G1129" i="38" s="1"/>
  <c r="A1130" i="38"/>
  <c r="C1130" i="38"/>
  <c r="G1130" i="38" s="1"/>
  <c r="A1131" i="38"/>
  <c r="C1131" i="38"/>
  <c r="H1131" i="38" s="1"/>
  <c r="A1132" i="38"/>
  <c r="C1132" i="38"/>
  <c r="E1132" i="38" s="1"/>
  <c r="A1133" i="38"/>
  <c r="C1133" i="38"/>
  <c r="I1133" i="38" s="1"/>
  <c r="A1134" i="38"/>
  <c r="C1134" i="38"/>
  <c r="A1135" i="38"/>
  <c r="C1135" i="38"/>
  <c r="H1135" i="38" s="1"/>
  <c r="A1136" i="38"/>
  <c r="C1136" i="38"/>
  <c r="I1136" i="38" s="1"/>
  <c r="A1137" i="38"/>
  <c r="C1137" i="38"/>
  <c r="G1137" i="38" s="1"/>
  <c r="A1138" i="38"/>
  <c r="C1138" i="38"/>
  <c r="G1138" i="38" s="1"/>
  <c r="A1139" i="38"/>
  <c r="C1139" i="38"/>
  <c r="H1139" i="38" s="1"/>
  <c r="A1140" i="38"/>
  <c r="C1140" i="38"/>
  <c r="E1140" i="38" s="1"/>
  <c r="A1141" i="38"/>
  <c r="C1141" i="38"/>
  <c r="A1142" i="38"/>
  <c r="C1142" i="38"/>
  <c r="A1143" i="38"/>
  <c r="C1143" i="38"/>
  <c r="A1144" i="38"/>
  <c r="C1144" i="38"/>
  <c r="G1144" i="38" s="1"/>
  <c r="A1145" i="38"/>
  <c r="C1145" i="38"/>
  <c r="A1146" i="38"/>
  <c r="C1146" i="38"/>
  <c r="G1146" i="38" s="1"/>
  <c r="A1147" i="38"/>
  <c r="C1147" i="38"/>
  <c r="A1148" i="38"/>
  <c r="C1148" i="38"/>
  <c r="I1148" i="38" s="1"/>
  <c r="A1149" i="38"/>
  <c r="C1149" i="38"/>
  <c r="A1150" i="38"/>
  <c r="C1150" i="38"/>
  <c r="A1151" i="38"/>
  <c r="C1151" i="38"/>
  <c r="A1152" i="38"/>
  <c r="C1152" i="38"/>
  <c r="I1152" i="38" s="1"/>
  <c r="A1153" i="38"/>
  <c r="C1153" i="38"/>
  <c r="E1153" i="38" s="1"/>
  <c r="A1154" i="38"/>
  <c r="C1154" i="38"/>
  <c r="I1154" i="38" s="1"/>
  <c r="A1155" i="38"/>
  <c r="C1155" i="38"/>
  <c r="H1155" i="38" s="1"/>
  <c r="A1156" i="38"/>
  <c r="C1156" i="38"/>
  <c r="E1156" i="38" s="1"/>
  <c r="A1157" i="38"/>
  <c r="C1157" i="38"/>
  <c r="G1157" i="38" s="1"/>
  <c r="A1158" i="38"/>
  <c r="C1158" i="38"/>
  <c r="H1158" i="38" s="1"/>
  <c r="A1159" i="38"/>
  <c r="C1159" i="38"/>
  <c r="H1159" i="38" s="1"/>
  <c r="A1160" i="38"/>
  <c r="C1160" i="38"/>
  <c r="A1161" i="38"/>
  <c r="C1161" i="38"/>
  <c r="E1161" i="38" s="1"/>
  <c r="A1162" i="38"/>
  <c r="C1162" i="38"/>
  <c r="G1162" i="38" s="1"/>
  <c r="A1163" i="38"/>
  <c r="C1163" i="38"/>
  <c r="H1163" i="38" s="1"/>
  <c r="A1164" i="38"/>
  <c r="C1164" i="38"/>
  <c r="E1164" i="38" s="1"/>
  <c r="A1165" i="38"/>
  <c r="C1165" i="38"/>
  <c r="A1166" i="38"/>
  <c r="C1166" i="38"/>
  <c r="A1167" i="38"/>
  <c r="C1167" i="38"/>
  <c r="H1167" i="38" s="1"/>
  <c r="A1168" i="38"/>
  <c r="C1168" i="38"/>
  <c r="I1168" i="38" s="1"/>
  <c r="A1169" i="38"/>
  <c r="C1169" i="38"/>
  <c r="E1169" i="38" s="1"/>
  <c r="A1170" i="38"/>
  <c r="C1170" i="38"/>
  <c r="G1170" i="38" s="1"/>
  <c r="A1171" i="38"/>
  <c r="C1171" i="38"/>
  <c r="H1171" i="38" s="1"/>
  <c r="A1172" i="38"/>
  <c r="C1172" i="38"/>
  <c r="E1172" i="38" s="1"/>
  <c r="A1173" i="38"/>
  <c r="C1173" i="38"/>
  <c r="G1173" i="38" s="1"/>
  <c r="A1174" i="38"/>
  <c r="C1174" i="38"/>
  <c r="H1174" i="38" s="1"/>
  <c r="A1175" i="38"/>
  <c r="C1175" i="38"/>
  <c r="H1175" i="38" s="1"/>
  <c r="A1176" i="38"/>
  <c r="C1176" i="38"/>
  <c r="A1177" i="38"/>
  <c r="C1177" i="38"/>
  <c r="E1177" i="38" s="1"/>
  <c r="A1178" i="38"/>
  <c r="C1178" i="38"/>
  <c r="G1178" i="38" s="1"/>
  <c r="A1179" i="38"/>
  <c r="C1179" i="38"/>
  <c r="A1180" i="38"/>
  <c r="C1180" i="38"/>
  <c r="E1180" i="38" s="1"/>
  <c r="A1181" i="38"/>
  <c r="C1181" i="38"/>
  <c r="E1181" i="38" s="1"/>
  <c r="A1182" i="38"/>
  <c r="C1182" i="38"/>
  <c r="I1182" i="38" s="1"/>
  <c r="A1183" i="38"/>
  <c r="C1183" i="38"/>
  <c r="G1183" i="38" s="1"/>
  <c r="A1184" i="38"/>
  <c r="C1184" i="38"/>
  <c r="G1184" i="38" s="1"/>
  <c r="A1185" i="38"/>
  <c r="C1185" i="38"/>
  <c r="E1185" i="38" s="1"/>
  <c r="A1186" i="38"/>
  <c r="C1186" i="38"/>
  <c r="G1186" i="38" s="1"/>
  <c r="A1187" i="38"/>
  <c r="C1187" i="38"/>
  <c r="H1187" i="38" s="1"/>
  <c r="A1188" i="38"/>
  <c r="C1188" i="38"/>
  <c r="E1188" i="38" s="1"/>
  <c r="A1189" i="38"/>
  <c r="C1189" i="38"/>
  <c r="H1189" i="38" s="1"/>
  <c r="A1190" i="38"/>
  <c r="C1190" i="38"/>
  <c r="A1191" i="38"/>
  <c r="C1191" i="38"/>
  <c r="A1192" i="38"/>
  <c r="C1192" i="38"/>
  <c r="G1192" i="38" s="1"/>
  <c r="A1193" i="38"/>
  <c r="C1193" i="38"/>
  <c r="E1193" i="38" s="1"/>
  <c r="A1194" i="38"/>
  <c r="C1194" i="38"/>
  <c r="G1194" i="38" s="1"/>
  <c r="A1195" i="38"/>
  <c r="C1195" i="38"/>
  <c r="A1196" i="38"/>
  <c r="C1196" i="38"/>
  <c r="E1196" i="38" s="1"/>
  <c r="A1197" i="38"/>
  <c r="C1197" i="38"/>
  <c r="H1197" i="38" s="1"/>
  <c r="A1198" i="38"/>
  <c r="C1198" i="38"/>
  <c r="I1198" i="38" s="1"/>
  <c r="A1199" i="38"/>
  <c r="C1199" i="38"/>
  <c r="A1200" i="38"/>
  <c r="C1200" i="38"/>
  <c r="I1200" i="38" s="1"/>
  <c r="A1201" i="38"/>
  <c r="C1201" i="38"/>
  <c r="A1202" i="38"/>
  <c r="C1202" i="38"/>
  <c r="G1202" i="38" s="1"/>
  <c r="A1203" i="38"/>
  <c r="C1203" i="38"/>
  <c r="A1204" i="38"/>
  <c r="C1204" i="38"/>
  <c r="G1204" i="38" s="1"/>
  <c r="A1205" i="38"/>
  <c r="C1205" i="38"/>
  <c r="G1205" i="38" s="1"/>
  <c r="A1206" i="38"/>
  <c r="C1206" i="38"/>
  <c r="A1207" i="38"/>
  <c r="C1207" i="38"/>
  <c r="A1208" i="38"/>
  <c r="C1208" i="38"/>
  <c r="E1208" i="38" s="1"/>
  <c r="A1209" i="38"/>
  <c r="C1209" i="38"/>
  <c r="G1209" i="38" s="1"/>
  <c r="A1210" i="38"/>
  <c r="C1210" i="38"/>
  <c r="A1211" i="38"/>
  <c r="C1211" i="38"/>
  <c r="H1211" i="38" s="1"/>
  <c r="A1212" i="38"/>
  <c r="C1212" i="38"/>
  <c r="E1212" i="38" s="1"/>
  <c r="A1213" i="38"/>
  <c r="C1213" i="38"/>
  <c r="H1213" i="38" s="1"/>
  <c r="A1214" i="38"/>
  <c r="C1214" i="38"/>
  <c r="I1214" i="38" s="1"/>
  <c r="A1215" i="38"/>
  <c r="C1215" i="38"/>
  <c r="H1215" i="38" s="1"/>
  <c r="A1216" i="38"/>
  <c r="C1216" i="38"/>
  <c r="A1217" i="38"/>
  <c r="C1217" i="38"/>
  <c r="I1217" i="38" s="1"/>
  <c r="A1218" i="38"/>
  <c r="C1218" i="38"/>
  <c r="A1219" i="38"/>
  <c r="C1219" i="38"/>
  <c r="A1220" i="38"/>
  <c r="C1220" i="38"/>
  <c r="E1220" i="38" s="1"/>
  <c r="A1221" i="38"/>
  <c r="C1221" i="38"/>
  <c r="G1221" i="38" s="1"/>
  <c r="A1222" i="38"/>
  <c r="C1222" i="38"/>
  <c r="A1223" i="38"/>
  <c r="C1223" i="38"/>
  <c r="H1223" i="38" s="1"/>
  <c r="A1224" i="38"/>
  <c r="C1224" i="38"/>
  <c r="I1224" i="38" s="1"/>
  <c r="A1225" i="38"/>
  <c r="C1225" i="38"/>
  <c r="I1225" i="38" s="1"/>
  <c r="A1226" i="38"/>
  <c r="C1226" i="38"/>
  <c r="G1226" i="38" s="1"/>
  <c r="A1227" i="38"/>
  <c r="C1227" i="38"/>
  <c r="G1227" i="38" s="1"/>
  <c r="A1228" i="38"/>
  <c r="C1228" i="38"/>
  <c r="A1229" i="38"/>
  <c r="C1229" i="38"/>
  <c r="E1229" i="38" s="1"/>
  <c r="A1230" i="38"/>
  <c r="C1230" i="38"/>
  <c r="I1230" i="38" s="1"/>
  <c r="A1231" i="38"/>
  <c r="C1231" i="38"/>
  <c r="G1231" i="38" s="1"/>
  <c r="A1232" i="38"/>
  <c r="C1232" i="38"/>
  <c r="I1232" i="38" s="1"/>
  <c r="A1233" i="38"/>
  <c r="C1233" i="38"/>
  <c r="G1233" i="38" s="1"/>
  <c r="A1234" i="38"/>
  <c r="C1234" i="38"/>
  <c r="H1234" i="38" s="1"/>
  <c r="A1235" i="38"/>
  <c r="C1235" i="38"/>
  <c r="G1235" i="38" s="1"/>
  <c r="A1236" i="38"/>
  <c r="C1236" i="38"/>
  <c r="E1236" i="38" s="1"/>
  <c r="A1237" i="38"/>
  <c r="C1237" i="38"/>
  <c r="A1238" i="38"/>
  <c r="C1238" i="38"/>
  <c r="H1238" i="38" s="1"/>
  <c r="A1239" i="38"/>
  <c r="C1239" i="38"/>
  <c r="H1239" i="38" s="1"/>
  <c r="A1240" i="38"/>
  <c r="C1240" i="38"/>
  <c r="I1240" i="38" s="1"/>
  <c r="A1241" i="38"/>
  <c r="C1241" i="38"/>
  <c r="A1242" i="38"/>
  <c r="C1242" i="38"/>
  <c r="G1242" i="38" s="1"/>
  <c r="A1243" i="38"/>
  <c r="C1243" i="38"/>
  <c r="A1244" i="38"/>
  <c r="C1244" i="38"/>
  <c r="A1245" i="38"/>
  <c r="C1245" i="38"/>
  <c r="G1245" i="38" s="1"/>
  <c r="A1246" i="38"/>
  <c r="C1246" i="38"/>
  <c r="I1246" i="38" s="1"/>
  <c r="A1247" i="38"/>
  <c r="C1247" i="38"/>
  <c r="G1247" i="38" s="1"/>
  <c r="A1248" i="38"/>
  <c r="C1248" i="38"/>
  <c r="G1248" i="38" s="1"/>
  <c r="A1249" i="38"/>
  <c r="C1249" i="38"/>
  <c r="E1249" i="38" s="1"/>
  <c r="A1250" i="38"/>
  <c r="C1250" i="38"/>
  <c r="G1250" i="38" s="1"/>
  <c r="A1251" i="38"/>
  <c r="C1251" i="38"/>
  <c r="A1252" i="38"/>
  <c r="C1252" i="38"/>
  <c r="A1253" i="38"/>
  <c r="C1253" i="38"/>
  <c r="E1253" i="38" s="1"/>
  <c r="A1254" i="38"/>
  <c r="C1254" i="38"/>
  <c r="G1254" i="38" s="1"/>
  <c r="A1255" i="38"/>
  <c r="C1255" i="38"/>
  <c r="H1255" i="38" s="1"/>
  <c r="A1256" i="38"/>
  <c r="C1256" i="38"/>
  <c r="I1256" i="38" s="1"/>
  <c r="A1257" i="38"/>
  <c r="C1257" i="38"/>
  <c r="G1257" i="38" s="1"/>
  <c r="A1258" i="38"/>
  <c r="C1258" i="38"/>
  <c r="G1258" i="38" s="1"/>
  <c r="A1259" i="38"/>
  <c r="C1259" i="38"/>
  <c r="H1259" i="38" s="1"/>
  <c r="A1260" i="38"/>
  <c r="C1260" i="38"/>
  <c r="A1261" i="38"/>
  <c r="C1261" i="38"/>
  <c r="H1261" i="38" s="1"/>
  <c r="A1262" i="38"/>
  <c r="C1262" i="38"/>
  <c r="I1262" i="38" s="1"/>
  <c r="A1263" i="38"/>
  <c r="C1263" i="38"/>
  <c r="H1263" i="38" s="1"/>
  <c r="A1264" i="38"/>
  <c r="C1264" i="38"/>
  <c r="A1265" i="38"/>
  <c r="C1265" i="38"/>
  <c r="G1265" i="38" s="1"/>
  <c r="A1266" i="38"/>
  <c r="C1266" i="38"/>
  <c r="G1266" i="38" s="1"/>
  <c r="A1267" i="38"/>
  <c r="C1267" i="38"/>
  <c r="A1268" i="38"/>
  <c r="C1268" i="38"/>
  <c r="I1268" i="38" s="1"/>
  <c r="A1269" i="38"/>
  <c r="C1269" i="38"/>
  <c r="G1269" i="38" s="1"/>
  <c r="A1270" i="38"/>
  <c r="C1270" i="38"/>
  <c r="A1271" i="38"/>
  <c r="C1271" i="38"/>
  <c r="A1272" i="38"/>
  <c r="C1272" i="38"/>
  <c r="A1273" i="38"/>
  <c r="C1273" i="38"/>
  <c r="G1273" i="38" s="1"/>
  <c r="A1274" i="38"/>
  <c r="C1274" i="38"/>
  <c r="A1275" i="38"/>
  <c r="C1275" i="38"/>
  <c r="H1275" i="38" s="1"/>
  <c r="A1276" i="38"/>
  <c r="C1276" i="38"/>
  <c r="E1276" i="38" s="1"/>
  <c r="A1277" i="38"/>
  <c r="C1277" i="38"/>
  <c r="E1277" i="38" s="1"/>
  <c r="A1278" i="38"/>
  <c r="C1278" i="38"/>
  <c r="I1278" i="38" s="1"/>
  <c r="A1279" i="38"/>
  <c r="C1279" i="38"/>
  <c r="G1279" i="38" s="1"/>
  <c r="A1280" i="38"/>
  <c r="C1280" i="38"/>
  <c r="G1280" i="38" s="1"/>
  <c r="A1281" i="38"/>
  <c r="C1281" i="38"/>
  <c r="G1281" i="38" s="1"/>
  <c r="A1282" i="38"/>
  <c r="C1282" i="38"/>
  <c r="E1282" i="38" s="1"/>
  <c r="A1283" i="38"/>
  <c r="C1283" i="38"/>
  <c r="G1283" i="38" s="1"/>
  <c r="A1284" i="38"/>
  <c r="C1284" i="38"/>
  <c r="I1284" i="38" s="1"/>
  <c r="A1285" i="38"/>
  <c r="C1285" i="38"/>
  <c r="E1285" i="38" s="1"/>
  <c r="A1286" i="38"/>
  <c r="C1286" i="38"/>
  <c r="A1287" i="38"/>
  <c r="C1287" i="38"/>
  <c r="H1287" i="38" s="1"/>
  <c r="A1288" i="38"/>
  <c r="C1288" i="38"/>
  <c r="G1288" i="38" s="1"/>
  <c r="A1289" i="38"/>
  <c r="C1289" i="38"/>
  <c r="A1290" i="38"/>
  <c r="C1290" i="38"/>
  <c r="G1290" i="38" s="1"/>
  <c r="A1291" i="38"/>
  <c r="C1291" i="38"/>
  <c r="G1291" i="38" s="1"/>
  <c r="A1292" i="38"/>
  <c r="C1292" i="38"/>
  <c r="I1292" i="38" s="1"/>
  <c r="A1293" i="38"/>
  <c r="C1293" i="38"/>
  <c r="G1293" i="38" s="1"/>
  <c r="A1294" i="38"/>
  <c r="C1294" i="38"/>
  <c r="E1294" i="38" s="1"/>
  <c r="A1295" i="38"/>
  <c r="C1295" i="38"/>
  <c r="G1295" i="38" s="1"/>
  <c r="A1296" i="38"/>
  <c r="C1296" i="38"/>
  <c r="I1296" i="38" s="1"/>
  <c r="A1297" i="38"/>
  <c r="C1297" i="38"/>
  <c r="H1297" i="38" s="1"/>
  <c r="A1298" i="38"/>
  <c r="C1298" i="38"/>
  <c r="H1298" i="38" s="1"/>
  <c r="A1299" i="38"/>
  <c r="C1299" i="38"/>
  <c r="A1300" i="38"/>
  <c r="C1300" i="38"/>
  <c r="I1300" i="38" s="1"/>
  <c r="A1301" i="38"/>
  <c r="C1301" i="38"/>
  <c r="E1301" i="38" s="1"/>
  <c r="A1302" i="38"/>
  <c r="C1302" i="38"/>
  <c r="G1302" i="38" s="1"/>
  <c r="A1303" i="38"/>
  <c r="C1303" i="38"/>
  <c r="G1303" i="38" s="1"/>
  <c r="A1304" i="38"/>
  <c r="C1304" i="38"/>
  <c r="A1305" i="38"/>
  <c r="C1305" i="38"/>
  <c r="I1305" i="38" s="1"/>
  <c r="A1306" i="38"/>
  <c r="C1306" i="38"/>
  <c r="G1306" i="38" s="1"/>
  <c r="A1307" i="38"/>
  <c r="C1307" i="38"/>
  <c r="G1307" i="38" s="1"/>
  <c r="A1308" i="38"/>
  <c r="C1308" i="38"/>
  <c r="I1308" i="38" s="1"/>
  <c r="A1309" i="38"/>
  <c r="C1309" i="38"/>
  <c r="H1309" i="38" s="1"/>
  <c r="A1310" i="38"/>
  <c r="C1310" i="38"/>
  <c r="H1310" i="38" s="1"/>
  <c r="A1311" i="38"/>
  <c r="C1311" i="38"/>
  <c r="G1311" i="38" s="1"/>
  <c r="A1312" i="38"/>
  <c r="C1312" i="38"/>
  <c r="E1312" i="38" s="1"/>
  <c r="G1312" i="38"/>
  <c r="A1313" i="38"/>
  <c r="C1313" i="38"/>
  <c r="H1313" i="38" s="1"/>
  <c r="A1314" i="38"/>
  <c r="C1314" i="38"/>
  <c r="H1314" i="38" s="1"/>
  <c r="A1315" i="38"/>
  <c r="C1315" i="38"/>
  <c r="A1316" i="38"/>
  <c r="C1316" i="38"/>
  <c r="I1316" i="38" s="1"/>
  <c r="A1317" i="38"/>
  <c r="C1317" i="38"/>
  <c r="A1318" i="38"/>
  <c r="C1318" i="38"/>
  <c r="A1319" i="38"/>
  <c r="C1319" i="38"/>
  <c r="G1319" i="38" s="1"/>
  <c r="A1320" i="38"/>
  <c r="C1320" i="38"/>
  <c r="G1320" i="38" s="1"/>
  <c r="A1321" i="38"/>
  <c r="C1321" i="38"/>
  <c r="H1321" i="38" s="1"/>
  <c r="A1322" i="38"/>
  <c r="C1322" i="38"/>
  <c r="H1322" i="38" s="1"/>
  <c r="A1323" i="38"/>
  <c r="C1323" i="38"/>
  <c r="G1323" i="38" s="1"/>
  <c r="A1324" i="38"/>
  <c r="C1324" i="38"/>
  <c r="A1325" i="38"/>
  <c r="C1325" i="38"/>
  <c r="E1325" i="38" s="1"/>
  <c r="A1326" i="38"/>
  <c r="C1326" i="38"/>
  <c r="H1326" i="38" s="1"/>
  <c r="A1327" i="38"/>
  <c r="C1327" i="38"/>
  <c r="G1327" i="38" s="1"/>
  <c r="A1328" i="38"/>
  <c r="C1328" i="38"/>
  <c r="I1328" i="38" s="1"/>
  <c r="A1329" i="38"/>
  <c r="C1329" i="38"/>
  <c r="E1329" i="38" s="1"/>
  <c r="A1330" i="38"/>
  <c r="C1330" i="38"/>
  <c r="A1331" i="38"/>
  <c r="C1331" i="38"/>
  <c r="A1332" i="38"/>
  <c r="C1332" i="38"/>
  <c r="G1332" i="38" s="1"/>
  <c r="A1333" i="38"/>
  <c r="C1333" i="38"/>
  <c r="H1333" i="38" s="1"/>
  <c r="A1334" i="38"/>
  <c r="C1334" i="38"/>
  <c r="A1335" i="38"/>
  <c r="C1335" i="38"/>
  <c r="A1336" i="38"/>
  <c r="C1336" i="38"/>
  <c r="E1336" i="38" s="1"/>
  <c r="A1337" i="38"/>
  <c r="C1337" i="38"/>
  <c r="E1337" i="38" s="1"/>
  <c r="A1338" i="38"/>
  <c r="C1338" i="38"/>
  <c r="H1338" i="38" s="1"/>
  <c r="A1339" i="38"/>
  <c r="C1339" i="38"/>
  <c r="G1339" i="38" s="1"/>
  <c r="A1340" i="38"/>
  <c r="C1340" i="38"/>
  <c r="E1340" i="38" s="1"/>
  <c r="A1341" i="38"/>
  <c r="C1341" i="38"/>
  <c r="G1341" i="38" s="1"/>
  <c r="A1342" i="38"/>
  <c r="C1342" i="38"/>
  <c r="H1342" i="38" s="1"/>
  <c r="A1343" i="38"/>
  <c r="C1343" i="38"/>
  <c r="G1343" i="38" s="1"/>
  <c r="A1344" i="38"/>
  <c r="C1344" i="38"/>
  <c r="I1344" i="38" s="1"/>
  <c r="A1345" i="38"/>
  <c r="C1345" i="38"/>
  <c r="G1345" i="38" s="1"/>
  <c r="A1346" i="38"/>
  <c r="C1346" i="38"/>
  <c r="H1346" i="38" s="1"/>
  <c r="A1347" i="38"/>
  <c r="C1347" i="38"/>
  <c r="A1348" i="38"/>
  <c r="C1348" i="38"/>
  <c r="G1348" i="38" s="1"/>
  <c r="A1349" i="38"/>
  <c r="C1349" i="38"/>
  <c r="G1349" i="38" s="1"/>
  <c r="A1350" i="38"/>
  <c r="C1350" i="38"/>
  <c r="A1351" i="38"/>
  <c r="C1351" i="38"/>
  <c r="A1352" i="38"/>
  <c r="C1352" i="38"/>
  <c r="E1352" i="38" s="1"/>
  <c r="A1353" i="38"/>
  <c r="C1353" i="38"/>
  <c r="E1353" i="38" s="1"/>
  <c r="A1354" i="38"/>
  <c r="C1354" i="38"/>
  <c r="G1354" i="38" s="1"/>
  <c r="A1355" i="38"/>
  <c r="C1355" i="38"/>
  <c r="G1355" i="38" s="1"/>
  <c r="A1356" i="38"/>
  <c r="C1356" i="38"/>
  <c r="A1357" i="38"/>
  <c r="C1357" i="38"/>
  <c r="G1357" i="38" s="1"/>
  <c r="A1358" i="38"/>
  <c r="C1358" i="38"/>
  <c r="H1358" i="38" s="1"/>
  <c r="A1359" i="38"/>
  <c r="C1359" i="38"/>
  <c r="G1359" i="38" s="1"/>
  <c r="A1360" i="38"/>
  <c r="C1360" i="38"/>
  <c r="E1360" i="38" s="1"/>
  <c r="A1361" i="38"/>
  <c r="C1361" i="38"/>
  <c r="E1361" i="38" s="1"/>
  <c r="A1362" i="38"/>
  <c r="C1362" i="38"/>
  <c r="A1363" i="38"/>
  <c r="C1363" i="38"/>
  <c r="H1363" i="38" s="1"/>
  <c r="A1364" i="38"/>
  <c r="C1364" i="38"/>
  <c r="G1364" i="38" s="1"/>
  <c r="A1365" i="38"/>
  <c r="C1365" i="38"/>
  <c r="G1365" i="38" s="1"/>
  <c r="A1366" i="38"/>
  <c r="C1366" i="38"/>
  <c r="G1366" i="38" s="1"/>
  <c r="A1367" i="38"/>
  <c r="C1367" i="38"/>
  <c r="H1367" i="38" s="1"/>
  <c r="A1368" i="38"/>
  <c r="C1368" i="38"/>
  <c r="E1368" i="38" s="1"/>
  <c r="A1369" i="38"/>
  <c r="C1369" i="38"/>
  <c r="G1369" i="38" s="1"/>
  <c r="A1370" i="38"/>
  <c r="C1370" i="38"/>
  <c r="A1371" i="38"/>
  <c r="C1371" i="38"/>
  <c r="G1371" i="38" s="1"/>
  <c r="A1372" i="38"/>
  <c r="C1372" i="38"/>
  <c r="G1372" i="38" s="1"/>
  <c r="A1373" i="38"/>
  <c r="C1373" i="38"/>
  <c r="E1373" i="38" s="1"/>
  <c r="A1374" i="38"/>
  <c r="C1374" i="38"/>
  <c r="I1374" i="38" s="1"/>
  <c r="A1375" i="38"/>
  <c r="C1375" i="38"/>
  <c r="A1376" i="38"/>
  <c r="C1376" i="38"/>
  <c r="G1376" i="38" s="1"/>
  <c r="A1377" i="38"/>
  <c r="C1377" i="38"/>
  <c r="G1377" i="38" s="1"/>
  <c r="A1378" i="38"/>
  <c r="C1378" i="38"/>
  <c r="H1378" i="38" s="1"/>
  <c r="A1379" i="38"/>
  <c r="C1379" i="38"/>
  <c r="A1380" i="38"/>
  <c r="C1380" i="38"/>
  <c r="A1381" i="38"/>
  <c r="C1381" i="38"/>
  <c r="E1381" i="38" s="1"/>
  <c r="A1382" i="38"/>
  <c r="C1382" i="38"/>
  <c r="A1383" i="38"/>
  <c r="C1383" i="38"/>
  <c r="G1383" i="38" s="1"/>
  <c r="A1384" i="38"/>
  <c r="C1384" i="38"/>
  <c r="I1384" i="38" s="1"/>
  <c r="A1385" i="38"/>
  <c r="C1385" i="38"/>
  <c r="E1385" i="38" s="1"/>
  <c r="A1386" i="38"/>
  <c r="C1386" i="38"/>
  <c r="H1386" i="38" s="1"/>
  <c r="A1387" i="38"/>
  <c r="C1387" i="38"/>
  <c r="G1387" i="38" s="1"/>
  <c r="A1388" i="38"/>
  <c r="C1388" i="38"/>
  <c r="G1388" i="38" s="1"/>
  <c r="A1389" i="38"/>
  <c r="C1389" i="38"/>
  <c r="E1389" i="38" s="1"/>
  <c r="A1390" i="38"/>
  <c r="C1390" i="38"/>
  <c r="G1390" i="38" s="1"/>
  <c r="A1391" i="38"/>
  <c r="C1391" i="38"/>
  <c r="A1392" i="38"/>
  <c r="C1392" i="38"/>
  <c r="E1392" i="38" s="1"/>
  <c r="A1393" i="38"/>
  <c r="C1393" i="38"/>
  <c r="H1393" i="38" s="1"/>
  <c r="A1394" i="38"/>
  <c r="C1394" i="38"/>
  <c r="A1395" i="38"/>
  <c r="C1395" i="38"/>
  <c r="H1395" i="38" s="1"/>
  <c r="A1396" i="38"/>
  <c r="C1396" i="38"/>
  <c r="E1396" i="38" s="1"/>
  <c r="A1397" i="38"/>
  <c r="C1397" i="38"/>
  <c r="E1397" i="38" s="1"/>
  <c r="A1398" i="38"/>
  <c r="C1398" i="38"/>
  <c r="H1398" i="38" s="1"/>
  <c r="A1399" i="38"/>
  <c r="C1399" i="38"/>
  <c r="G1399" i="38" s="1"/>
  <c r="A1400" i="38"/>
  <c r="C1400" i="38"/>
  <c r="A1401" i="38"/>
  <c r="C1401" i="38"/>
  <c r="G1401" i="38" s="1"/>
  <c r="A1402" i="38"/>
  <c r="C1402" i="38"/>
  <c r="G1402" i="38" s="1"/>
  <c r="A1403" i="38"/>
  <c r="C1403" i="38"/>
  <c r="G1403" i="38" s="1"/>
  <c r="A1404" i="38"/>
  <c r="C1404" i="38"/>
  <c r="E1404" i="38" s="1"/>
  <c r="A1405" i="38"/>
  <c r="C1405" i="38"/>
  <c r="E1405" i="38" s="1"/>
  <c r="A1406" i="38"/>
  <c r="C1406" i="38"/>
  <c r="H1406" i="38" s="1"/>
  <c r="A1407" i="38"/>
  <c r="C1407" i="38"/>
  <c r="H1407" i="38" s="1"/>
  <c r="A1408" i="38"/>
  <c r="C1408" i="38"/>
  <c r="E1408" i="38" s="1"/>
  <c r="A1409" i="38"/>
  <c r="C1409" i="38"/>
  <c r="H1409" i="38" s="1"/>
  <c r="A1410" i="38"/>
  <c r="C1410" i="38"/>
  <c r="G1410" i="38" s="1"/>
  <c r="A1411" i="38"/>
  <c r="C1411" i="38"/>
  <c r="A1412" i="38"/>
  <c r="C1412" i="38"/>
  <c r="I1412" i="38" s="1"/>
  <c r="A1413" i="38"/>
  <c r="C1413" i="38"/>
  <c r="E1413" i="38" s="1"/>
  <c r="A1414" i="38"/>
  <c r="C1414" i="38"/>
  <c r="H1414" i="38" s="1"/>
  <c r="A1415" i="38"/>
  <c r="C1415" i="38"/>
  <c r="G1415" i="38" s="1"/>
  <c r="A1416" i="38"/>
  <c r="C1416" i="38"/>
  <c r="E1416" i="38" s="1"/>
  <c r="A1417" i="38"/>
  <c r="C1417" i="38"/>
  <c r="I1417" i="38" s="1"/>
  <c r="A1418" i="38"/>
  <c r="C1418" i="38"/>
  <c r="H1418" i="38" s="1"/>
  <c r="A1419" i="38"/>
  <c r="C1419" i="38"/>
  <c r="A1420" i="38"/>
  <c r="C1420" i="38"/>
  <c r="G1420" i="38" s="1"/>
  <c r="A1421" i="38"/>
  <c r="C1421" i="38"/>
  <c r="E1421" i="38" s="1"/>
  <c r="A1422" i="38"/>
  <c r="C1422" i="38"/>
  <c r="H1422" i="38" s="1"/>
  <c r="A1423" i="38"/>
  <c r="C1423" i="38"/>
  <c r="H1423" i="38" s="1"/>
  <c r="A1424" i="38"/>
  <c r="C1424" i="38"/>
  <c r="I1424" i="38" s="1"/>
  <c r="A1425" i="38"/>
  <c r="C1425" i="38"/>
  <c r="G1425" i="38" s="1"/>
  <c r="A1426" i="38"/>
  <c r="C1426" i="38"/>
  <c r="G1426" i="38" s="1"/>
  <c r="A1427" i="38"/>
  <c r="C1427" i="38"/>
  <c r="A1428" i="38"/>
  <c r="C1428" i="38"/>
  <c r="I1428" i="38" s="1"/>
  <c r="A1429" i="38"/>
  <c r="C1429" i="38"/>
  <c r="E1429" i="38" s="1"/>
  <c r="A1430" i="38"/>
  <c r="C1430" i="38"/>
  <c r="E1430" i="38" s="1"/>
  <c r="A1431" i="38"/>
  <c r="C1431" i="38"/>
  <c r="G1431" i="38" s="1"/>
  <c r="A1432" i="38"/>
  <c r="C1432" i="38"/>
  <c r="I1432" i="38" s="1"/>
  <c r="A1433" i="38"/>
  <c r="C1433" i="38"/>
  <c r="H1433" i="38" s="1"/>
  <c r="A1434" i="38"/>
  <c r="C1434" i="38"/>
  <c r="E1434" i="38" s="1"/>
  <c r="A1435" i="38"/>
  <c r="C1435" i="38"/>
  <c r="G1435" i="38" s="1"/>
  <c r="A1436" i="38"/>
  <c r="C1436" i="38"/>
  <c r="G1436" i="38" s="1"/>
  <c r="A1437" i="38"/>
  <c r="C1437" i="38"/>
  <c r="E1437" i="38" s="1"/>
  <c r="A1438" i="38"/>
  <c r="C1438" i="38"/>
  <c r="G1438" i="38" s="1"/>
  <c r="A1439" i="38"/>
  <c r="C1439" i="38"/>
  <c r="H1439" i="38" s="1"/>
  <c r="A1440" i="38"/>
  <c r="C1440" i="38"/>
  <c r="G1440" i="38" s="1"/>
  <c r="A1441" i="38"/>
  <c r="C1441" i="38"/>
  <c r="A1442" i="38"/>
  <c r="C1442" i="38"/>
  <c r="A1443" i="38"/>
  <c r="C1443" i="38"/>
  <c r="H1443" i="38" s="1"/>
  <c r="A1444" i="38"/>
  <c r="C1444" i="38"/>
  <c r="A1445" i="38"/>
  <c r="C1445" i="38"/>
  <c r="A1446" i="38"/>
  <c r="C1446" i="38"/>
  <c r="G1446" i="38" s="1"/>
  <c r="A1447" i="38"/>
  <c r="C1447" i="38"/>
  <c r="A1448" i="38"/>
  <c r="C1448" i="38"/>
  <c r="A1449" i="38"/>
  <c r="C1449" i="38"/>
  <c r="H1449" i="38" s="1"/>
  <c r="A1450" i="38"/>
  <c r="C1450" i="38"/>
  <c r="H1450" i="38" s="1"/>
  <c r="A1451" i="38"/>
  <c r="C1451" i="38"/>
  <c r="G1451" i="38" s="1"/>
  <c r="A1452" i="38"/>
  <c r="C1452" i="38"/>
  <c r="E1452" i="38" s="1"/>
  <c r="A1453" i="38"/>
  <c r="C1453" i="38"/>
  <c r="H1453" i="38" s="1"/>
  <c r="A1454" i="38"/>
  <c r="C1454" i="38"/>
  <c r="G1454" i="38" s="1"/>
  <c r="A1455" i="38"/>
  <c r="C1455" i="38"/>
  <c r="A1456" i="38"/>
  <c r="C1456" i="38"/>
  <c r="I1456" i="38" s="1"/>
  <c r="A1457" i="38"/>
  <c r="C1457" i="38"/>
  <c r="E1457" i="38" s="1"/>
  <c r="A1458" i="38"/>
  <c r="C1458" i="38"/>
  <c r="G1458" i="38" s="1"/>
  <c r="A1459" i="38"/>
  <c r="C1459" i="38"/>
  <c r="A1460" i="38"/>
  <c r="C1460" i="38"/>
  <c r="I1460" i="38" s="1"/>
  <c r="A1461" i="38"/>
  <c r="C1461" i="38"/>
  <c r="H1461" i="38" s="1"/>
  <c r="A1462" i="38"/>
  <c r="C1462" i="38"/>
  <c r="I1462" i="38" s="1"/>
  <c r="A1463" i="38"/>
  <c r="C1463" i="38"/>
  <c r="A1464" i="38"/>
  <c r="C1464" i="38"/>
  <c r="I1464" i="38" s="1"/>
  <c r="A1465" i="38"/>
  <c r="C1465" i="38"/>
  <c r="H1465" i="38" s="1"/>
  <c r="A1466" i="38"/>
  <c r="C1466" i="38"/>
  <c r="I1466" i="38" s="1"/>
  <c r="A1467" i="38"/>
  <c r="C1467" i="38"/>
  <c r="H1467" i="38" s="1"/>
  <c r="A1468" i="38"/>
  <c r="C1468" i="38"/>
  <c r="I1468" i="38" s="1"/>
  <c r="A1469" i="38"/>
  <c r="C1469" i="38"/>
  <c r="H1469" i="38" s="1"/>
  <c r="A1470" i="38"/>
  <c r="C1470" i="38"/>
  <c r="G1470" i="38" s="1"/>
  <c r="A1471" i="38"/>
  <c r="C1471" i="38"/>
  <c r="H1471" i="38" s="1"/>
  <c r="A1472" i="38"/>
  <c r="C1472" i="38"/>
  <c r="G1472" i="38" s="1"/>
  <c r="A1473" i="38"/>
  <c r="C1473" i="38"/>
  <c r="E1473" i="38" s="1"/>
  <c r="A1474" i="38"/>
  <c r="C1474" i="38"/>
  <c r="A1475" i="38"/>
  <c r="C1475" i="38"/>
  <c r="H1475" i="38" s="1"/>
  <c r="A1476" i="38"/>
  <c r="C1476" i="38"/>
  <c r="I1476" i="38" s="1"/>
  <c r="A1477" i="38"/>
  <c r="C1477" i="38"/>
  <c r="G1477" i="38" s="1"/>
  <c r="A1478" i="38"/>
  <c r="C1478" i="38"/>
  <c r="E1478" i="38" s="1"/>
  <c r="A1479" i="38"/>
  <c r="C1479" i="38"/>
  <c r="G1479" i="38" s="1"/>
  <c r="A1480" i="38"/>
  <c r="C1480" i="38"/>
  <c r="A1481" i="38"/>
  <c r="C1481" i="38"/>
  <c r="A1482" i="38"/>
  <c r="C1482" i="38"/>
  <c r="G1482" i="38" s="1"/>
  <c r="A1483" i="38"/>
  <c r="C1483" i="38"/>
  <c r="A1484" i="38"/>
  <c r="C1484" i="38"/>
  <c r="I1484" i="38" s="1"/>
  <c r="A1485" i="38"/>
  <c r="C1485" i="38"/>
  <c r="H1485" i="38" s="1"/>
  <c r="A1486" i="38"/>
  <c r="C1486" i="38"/>
  <c r="G1486" i="38" s="1"/>
  <c r="A1487" i="38"/>
  <c r="C1487" i="38"/>
  <c r="H1487" i="38" s="1"/>
  <c r="A1488" i="38"/>
  <c r="C1488" i="38"/>
  <c r="I1488" i="38" s="1"/>
  <c r="A1489" i="38"/>
  <c r="C1489" i="38"/>
  <c r="H1489" i="38" s="1"/>
  <c r="A1490" i="38"/>
  <c r="C1490" i="38"/>
  <c r="G1490" i="38" s="1"/>
  <c r="A1491" i="38"/>
  <c r="C1491" i="38"/>
  <c r="A1492" i="38"/>
  <c r="C1492" i="38"/>
  <c r="E1492" i="38" s="1"/>
  <c r="A1493" i="38"/>
  <c r="C1493" i="38"/>
  <c r="G1493" i="38" s="1"/>
  <c r="A1494" i="38"/>
  <c r="C1494" i="38"/>
  <c r="A1495" i="38"/>
  <c r="C1495" i="38"/>
  <c r="G1495" i="38" s="1"/>
  <c r="A1496" i="38"/>
  <c r="C1496" i="38"/>
  <c r="G1496" i="38" s="1"/>
  <c r="A1497" i="38"/>
  <c r="C1497" i="38"/>
  <c r="I1497" i="38" s="1"/>
  <c r="A1498" i="38"/>
  <c r="C1498" i="38"/>
  <c r="G1498" i="38" s="1"/>
  <c r="A1499" i="38"/>
  <c r="C1499" i="38"/>
  <c r="H1499" i="38" s="1"/>
  <c r="A1500" i="38"/>
  <c r="C1500" i="38"/>
  <c r="A1501" i="38"/>
  <c r="C1501" i="38"/>
  <c r="H1501" i="38" s="1"/>
  <c r="A1502" i="38"/>
  <c r="C1502" i="38"/>
  <c r="G1502" i="38" s="1"/>
  <c r="A1503" i="38"/>
  <c r="C1503" i="38"/>
  <c r="H1503" i="38" s="1"/>
  <c r="A1504" i="38"/>
  <c r="C1504" i="38"/>
  <c r="A1505" i="38"/>
  <c r="C1505" i="38"/>
  <c r="I1505" i="38" s="1"/>
  <c r="A1506" i="38"/>
  <c r="C1506" i="38"/>
  <c r="A1507" i="38"/>
  <c r="C1507" i="38"/>
  <c r="H1507" i="38" s="1"/>
  <c r="A1508" i="38"/>
  <c r="C1508" i="38"/>
  <c r="E1508" i="38" s="1"/>
  <c r="A1509" i="38"/>
  <c r="C1509" i="38"/>
  <c r="H1509" i="38" s="1"/>
  <c r="A1510" i="38"/>
  <c r="C1510" i="38"/>
  <c r="E1510" i="38" s="1"/>
  <c r="A1511" i="38"/>
  <c r="C1511" i="38"/>
  <c r="G1511" i="38" s="1"/>
  <c r="A1512" i="38"/>
  <c r="C1512" i="38"/>
  <c r="G1512" i="38" s="1"/>
  <c r="A1513" i="38"/>
  <c r="C1513" i="38"/>
  <c r="H1513" i="38" s="1"/>
  <c r="A1514" i="38"/>
  <c r="C1514" i="38"/>
  <c r="E1514" i="38" s="1"/>
  <c r="A1515" i="38"/>
  <c r="C1515" i="38"/>
  <c r="H1515" i="38" s="1"/>
  <c r="A1516" i="38"/>
  <c r="C1516" i="38"/>
  <c r="I1516" i="38" s="1"/>
  <c r="A1517" i="38"/>
  <c r="C1517" i="38"/>
  <c r="H1517" i="38" s="1"/>
  <c r="A1518" i="38"/>
  <c r="C1518" i="38"/>
  <c r="A1519" i="38"/>
  <c r="C1519" i="38"/>
  <c r="H1519" i="38" s="1"/>
  <c r="A1520" i="38"/>
  <c r="C1520" i="38"/>
  <c r="I1520" i="38" s="1"/>
  <c r="A1521" i="38"/>
  <c r="C1521" i="38"/>
  <c r="I1521" i="38" s="1"/>
  <c r="A1522" i="38"/>
  <c r="C1522" i="38"/>
  <c r="G1522" i="38" s="1"/>
  <c r="A1523" i="38"/>
  <c r="C1523" i="38"/>
  <c r="G1523" i="38" s="1"/>
  <c r="A1524" i="38"/>
  <c r="C1524" i="38"/>
  <c r="A1525" i="38"/>
  <c r="C1525" i="38"/>
  <c r="G1525" i="38" s="1"/>
  <c r="A1526" i="38"/>
  <c r="C1526" i="38"/>
  <c r="A1527" i="38"/>
  <c r="C1527" i="38"/>
  <c r="H1527" i="38" s="1"/>
  <c r="A1528" i="38"/>
  <c r="C1528" i="38"/>
  <c r="G1528" i="38" s="1"/>
  <c r="A1529" i="38"/>
  <c r="C1529" i="38"/>
  <c r="H1529" i="38" s="1"/>
  <c r="A1530" i="38"/>
  <c r="C1530" i="38"/>
  <c r="H1530" i="38" s="1"/>
  <c r="A1531" i="38"/>
  <c r="C1531" i="38"/>
  <c r="H1531" i="38" s="1"/>
  <c r="A1532" i="38"/>
  <c r="C1532" i="38"/>
  <c r="E1532" i="38" s="1"/>
  <c r="A1533" i="38"/>
  <c r="C1533" i="38"/>
  <c r="I1533" i="38" s="1"/>
  <c r="A1534" i="38"/>
  <c r="C1534" i="38"/>
  <c r="H1534" i="38" s="1"/>
  <c r="A1535" i="38"/>
  <c r="C1535" i="38"/>
  <c r="H1535" i="38" s="1"/>
  <c r="A1536" i="38"/>
  <c r="C1536" i="38"/>
  <c r="A1537" i="38"/>
  <c r="C1537" i="38"/>
  <c r="G1537" i="38" s="1"/>
  <c r="A1538" i="38"/>
  <c r="C1538" i="38"/>
  <c r="E1538" i="38" s="1"/>
  <c r="A1539" i="38"/>
  <c r="C1539" i="38"/>
  <c r="G1539" i="38" s="1"/>
  <c r="A1540" i="38"/>
  <c r="C1540" i="38"/>
  <c r="E1540" i="38" s="1"/>
  <c r="A1541" i="38"/>
  <c r="C1541" i="38"/>
  <c r="H1541" i="38" s="1"/>
  <c r="A1542" i="38"/>
  <c r="C1542" i="38"/>
  <c r="G1542" i="38" s="1"/>
  <c r="A1543" i="38"/>
  <c r="C1543" i="38"/>
  <c r="G1543" i="38" s="1"/>
  <c r="A1544" i="38"/>
  <c r="C1544" i="38"/>
  <c r="G1544" i="38" s="1"/>
  <c r="A1545" i="38"/>
  <c r="C1545" i="38"/>
  <c r="I1545" i="38" s="1"/>
  <c r="A1546" i="38"/>
  <c r="C1546" i="38"/>
  <c r="A1547" i="38"/>
  <c r="C1547" i="38"/>
  <c r="H1547" i="38" s="1"/>
  <c r="A1548" i="38"/>
  <c r="C1548" i="38"/>
  <c r="E1548" i="38" s="1"/>
  <c r="A1549" i="38"/>
  <c r="C1549" i="38"/>
  <c r="E1549" i="38" s="1"/>
  <c r="A1550" i="38"/>
  <c r="C1550" i="38"/>
  <c r="H1550" i="38" s="1"/>
  <c r="A1551" i="38"/>
  <c r="C1551" i="38"/>
  <c r="A1552" i="38"/>
  <c r="C1552" i="38"/>
  <c r="I1552" i="38" s="1"/>
  <c r="A1553" i="38"/>
  <c r="C1553" i="38"/>
  <c r="E1553" i="38" s="1"/>
  <c r="A1554" i="38"/>
  <c r="C1554" i="38"/>
  <c r="I1554" i="38" s="1"/>
  <c r="A1555" i="38"/>
  <c r="C1555" i="38"/>
  <c r="G1555" i="38" s="1"/>
  <c r="A1556" i="38"/>
  <c r="C1556" i="38"/>
  <c r="G1556" i="38" s="1"/>
  <c r="A1557" i="38"/>
  <c r="C1557" i="38"/>
  <c r="G1557" i="38" s="1"/>
  <c r="A1558" i="38"/>
  <c r="C1558" i="38"/>
  <c r="E1558" i="38" s="1"/>
  <c r="A1559" i="38"/>
  <c r="C1559" i="38"/>
  <c r="G1559" i="38" s="1"/>
  <c r="A1560" i="38"/>
  <c r="C1560" i="38"/>
  <c r="G1560" i="38" s="1"/>
  <c r="A1561" i="38"/>
  <c r="C1561" i="38"/>
  <c r="H1561" i="38" s="1"/>
  <c r="A1562" i="38"/>
  <c r="C1562" i="38"/>
  <c r="G1562" i="38" s="1"/>
  <c r="A1563" i="38"/>
  <c r="C1563" i="38"/>
  <c r="H1563" i="38" s="1"/>
  <c r="A1564" i="38"/>
  <c r="C1564" i="38"/>
  <c r="G1564" i="38" s="1"/>
  <c r="A1565" i="38"/>
  <c r="C1565" i="38"/>
  <c r="I1565" i="38" s="1"/>
  <c r="A1566" i="38"/>
  <c r="C1566" i="38"/>
  <c r="H1566" i="38" s="1"/>
  <c r="A1567" i="38"/>
  <c r="C1567" i="38"/>
  <c r="H1567" i="38" s="1"/>
  <c r="A1568" i="38"/>
  <c r="C1568" i="38"/>
  <c r="A1569" i="38"/>
  <c r="C1569" i="38"/>
  <c r="E1569" i="38" s="1"/>
  <c r="A1570" i="38"/>
  <c r="C1570" i="38"/>
  <c r="E1570" i="38" s="1"/>
  <c r="A1571" i="38"/>
  <c r="C1571" i="38"/>
  <c r="G1571" i="38" s="1"/>
  <c r="A1572" i="38"/>
  <c r="C1572" i="38"/>
  <c r="G1572" i="38" s="1"/>
  <c r="A1573" i="38"/>
  <c r="C1573" i="38"/>
  <c r="E1573" i="38" s="1"/>
  <c r="A1574" i="38"/>
  <c r="C1574" i="38"/>
  <c r="E1574" i="38" s="1"/>
  <c r="A1575" i="38"/>
  <c r="C1575" i="38"/>
  <c r="A1576" i="38"/>
  <c r="C1576" i="38"/>
  <c r="G1576" i="38" s="1"/>
  <c r="A1577" i="38"/>
  <c r="C1577" i="38"/>
  <c r="E1577" i="38" s="1"/>
  <c r="A1578" i="38"/>
  <c r="C1578" i="38"/>
  <c r="G1578" i="38" s="1"/>
  <c r="A1579" i="38"/>
  <c r="C1579" i="38"/>
  <c r="A1580" i="38"/>
  <c r="C1580" i="38"/>
  <c r="I1580" i="38" s="1"/>
  <c r="A1581" i="38"/>
  <c r="C1581" i="38"/>
  <c r="A1582" i="38"/>
  <c r="C1582" i="38"/>
  <c r="H1582" i="38" s="1"/>
  <c r="A1583" i="38"/>
  <c r="C1583" i="38"/>
  <c r="A1584" i="38"/>
  <c r="C1584" i="38"/>
  <c r="I1584" i="38" s="1"/>
  <c r="A1585" i="38"/>
  <c r="C1585" i="38"/>
  <c r="E1585" i="38" s="1"/>
  <c r="A1586" i="38"/>
  <c r="C1586" i="38"/>
  <c r="I1586" i="38" s="1"/>
  <c r="A1587" i="38"/>
  <c r="C1587" i="38"/>
  <c r="G1587" i="38" s="1"/>
  <c r="A1588" i="38"/>
  <c r="C1588" i="38"/>
  <c r="E1588" i="38" s="1"/>
  <c r="A1589" i="38"/>
  <c r="C1589" i="38"/>
  <c r="I1589" i="38" s="1"/>
  <c r="A1590" i="38"/>
  <c r="C1590" i="38"/>
  <c r="A1591" i="38"/>
  <c r="C1591" i="38"/>
  <c r="H1591" i="38" s="1"/>
  <c r="A1592" i="38"/>
  <c r="C1592" i="38"/>
  <c r="E1592" i="38" s="1"/>
  <c r="A1593" i="38"/>
  <c r="C1593" i="38"/>
  <c r="G1593" i="38" s="1"/>
  <c r="A1594" i="38"/>
  <c r="C1594" i="38"/>
  <c r="E1594" i="38" s="1"/>
  <c r="A1595" i="38"/>
  <c r="C1595" i="38"/>
  <c r="G1595" i="38" s="1"/>
  <c r="A1596" i="38"/>
  <c r="C1596" i="38"/>
  <c r="I1596" i="38" s="1"/>
  <c r="A1597" i="38"/>
  <c r="C1597" i="38"/>
  <c r="G1597" i="38" s="1"/>
  <c r="A1598" i="38"/>
  <c r="C1598" i="38"/>
  <c r="A1599" i="38"/>
  <c r="C1599" i="38"/>
  <c r="A1600" i="38"/>
  <c r="C1600" i="38"/>
  <c r="G1600" i="38" s="1"/>
  <c r="A1601" i="38"/>
  <c r="C1601" i="38"/>
  <c r="G1601" i="38" s="1"/>
  <c r="A1602" i="38"/>
  <c r="C1602" i="38"/>
  <c r="G1602" i="38" s="1"/>
  <c r="A1603" i="38"/>
  <c r="C1603" i="38"/>
  <c r="G1603" i="38" s="1"/>
  <c r="A1604" i="38"/>
  <c r="C1604" i="38"/>
  <c r="E1604" i="38" s="1"/>
  <c r="A1605" i="38"/>
  <c r="C1605" i="38"/>
  <c r="G1605" i="38" s="1"/>
  <c r="A1606" i="38"/>
  <c r="C1606" i="38"/>
  <c r="G1606" i="38" s="1"/>
  <c r="A1607" i="38"/>
  <c r="C1607" i="38"/>
  <c r="H1607" i="38" s="1"/>
  <c r="A1608" i="38"/>
  <c r="C1608" i="38"/>
  <c r="A1609" i="38"/>
  <c r="C1609" i="38"/>
  <c r="E1609" i="38" s="1"/>
  <c r="A1610" i="38"/>
  <c r="C1610" i="38"/>
  <c r="G1610" i="38" s="1"/>
  <c r="A1611" i="38"/>
  <c r="C1611" i="38"/>
  <c r="G1611" i="38" s="1"/>
  <c r="A1612" i="38"/>
  <c r="C1612" i="38"/>
  <c r="I1612" i="38" s="1"/>
  <c r="A1613" i="38"/>
  <c r="C1613" i="38"/>
  <c r="H1613" i="38" s="1"/>
  <c r="A1614" i="38"/>
  <c r="C1614" i="38"/>
  <c r="G1614" i="38" s="1"/>
  <c r="A1615" i="38"/>
  <c r="C1615" i="38"/>
  <c r="A1616" i="38"/>
  <c r="C1616" i="38"/>
  <c r="I1616" i="38" s="1"/>
  <c r="A1617" i="38"/>
  <c r="C1617" i="38"/>
  <c r="G1617" i="38" s="1"/>
  <c r="A1618" i="38"/>
  <c r="C1618" i="38"/>
  <c r="G1618" i="38" s="1"/>
  <c r="A1619" i="38"/>
  <c r="C1619" i="38"/>
  <c r="G1619" i="38" s="1"/>
  <c r="A1620" i="38"/>
  <c r="C1620" i="38"/>
  <c r="A1621" i="38"/>
  <c r="C1621" i="38"/>
  <c r="G1621" i="38" s="1"/>
  <c r="A1622" i="38"/>
  <c r="C1622" i="38"/>
  <c r="G1622" i="38" s="1"/>
  <c r="A1623" i="38"/>
  <c r="C1623" i="38"/>
  <c r="H1623" i="38" s="1"/>
  <c r="A1624" i="38"/>
  <c r="C1624" i="38"/>
  <c r="G1624" i="38" s="1"/>
  <c r="A1625" i="38"/>
  <c r="C1625" i="38"/>
  <c r="E1625" i="38" s="1"/>
  <c r="A1626" i="38"/>
  <c r="C1626" i="38"/>
  <c r="A1627" i="38"/>
  <c r="C1627" i="38"/>
  <c r="A1628" i="38"/>
  <c r="C1628" i="38"/>
  <c r="G1628" i="38" s="1"/>
  <c r="A1629" i="38"/>
  <c r="C1629" i="38"/>
  <c r="A1630" i="38"/>
  <c r="C1630" i="38"/>
  <c r="A1631" i="38"/>
  <c r="C1631" i="38"/>
  <c r="G1631" i="38" s="1"/>
  <c r="A1632" i="38"/>
  <c r="C1632" i="38"/>
  <c r="I1632" i="38" s="1"/>
  <c r="A1633" i="38"/>
  <c r="C1633" i="38"/>
  <c r="E1633" i="38" s="1"/>
  <c r="A1634" i="38"/>
  <c r="C1634" i="38"/>
  <c r="G1634" i="38" s="1"/>
  <c r="A1635" i="38"/>
  <c r="C1635" i="38"/>
  <c r="E1635" i="38" s="1"/>
  <c r="A1636" i="38"/>
  <c r="C1636" i="38"/>
  <c r="G1636" i="38" s="1"/>
  <c r="A1637" i="38"/>
  <c r="C1637" i="38"/>
  <c r="E1637" i="38" s="1"/>
  <c r="A1638" i="38"/>
  <c r="C1638" i="38"/>
  <c r="A1639" i="38"/>
  <c r="C1639" i="38"/>
  <c r="E1639" i="38" s="1"/>
  <c r="A1640" i="38"/>
  <c r="C1640" i="38"/>
  <c r="G1640" i="38" s="1"/>
  <c r="A1641" i="38"/>
  <c r="C1641" i="38"/>
  <c r="E1641" i="38" s="1"/>
  <c r="A1642" i="38"/>
  <c r="C1642" i="38"/>
  <c r="G1642" i="38" s="1"/>
  <c r="A1643" i="38"/>
  <c r="C1643" i="38"/>
  <c r="H1643" i="38" s="1"/>
  <c r="A1644" i="38"/>
  <c r="C1644" i="38"/>
  <c r="G1644" i="38" s="1"/>
  <c r="A1645" i="38"/>
  <c r="C1645" i="38"/>
  <c r="E1645" i="38" s="1"/>
  <c r="A1646" i="38"/>
  <c r="C1646" i="38"/>
  <c r="G1646" i="38" s="1"/>
  <c r="A1647" i="38"/>
  <c r="C1647" i="38"/>
  <c r="E1647" i="38" s="1"/>
  <c r="A1648" i="38"/>
  <c r="C1648" i="38"/>
  <c r="G1648" i="38" s="1"/>
  <c r="A1649" i="38"/>
  <c r="C1649" i="38"/>
  <c r="E1649" i="38" s="1"/>
  <c r="A1650" i="38"/>
  <c r="C1650" i="38"/>
  <c r="G1650" i="38" s="1"/>
  <c r="A1651" i="38"/>
  <c r="C1651" i="38"/>
  <c r="H1651" i="38" s="1"/>
  <c r="A1652" i="38"/>
  <c r="C1652" i="38"/>
  <c r="G1652" i="38" s="1"/>
  <c r="A1653" i="38"/>
  <c r="C1653" i="38"/>
  <c r="E1653" i="38" s="1"/>
  <c r="A1654" i="38"/>
  <c r="C1654" i="38"/>
  <c r="G1654" i="38" s="1"/>
  <c r="A1655" i="38"/>
  <c r="C1655" i="38"/>
  <c r="G1655" i="38" s="1"/>
  <c r="A1656" i="38"/>
  <c r="C1656" i="38"/>
  <c r="G1656" i="38" s="1"/>
  <c r="A1657" i="38"/>
  <c r="C1657" i="38"/>
  <c r="E1657" i="38" s="1"/>
  <c r="A1658" i="38"/>
  <c r="C1658" i="38"/>
  <c r="G1658" i="38" s="1"/>
  <c r="A1659" i="38"/>
  <c r="C1659" i="38"/>
  <c r="E1659" i="38" s="1"/>
  <c r="A1660" i="38"/>
  <c r="C1660" i="38"/>
  <c r="G1660" i="38" s="1"/>
  <c r="A1661" i="38"/>
  <c r="C1661" i="38"/>
  <c r="E1661" i="38" s="1"/>
  <c r="A1662" i="38"/>
  <c r="C1662" i="38"/>
  <c r="A1663" i="38"/>
  <c r="C1663" i="38"/>
  <c r="H1663" i="38" s="1"/>
  <c r="A1664" i="38"/>
  <c r="C1664" i="38"/>
  <c r="A1665" i="38"/>
  <c r="C1665" i="38"/>
  <c r="E1665" i="38" s="1"/>
  <c r="A1666" i="38"/>
  <c r="C1666" i="38"/>
  <c r="A1667" i="38"/>
  <c r="C1667" i="38"/>
  <c r="E1667" i="38" s="1"/>
  <c r="A1668" i="38"/>
  <c r="C1668" i="38"/>
  <c r="E1668" i="38" s="1"/>
  <c r="A1669" i="38"/>
  <c r="C1669" i="38"/>
  <c r="E1669" i="38" s="1"/>
  <c r="A1670" i="38"/>
  <c r="C1670" i="38"/>
  <c r="A1671" i="38"/>
  <c r="C1671" i="38"/>
  <c r="E1671" i="38" s="1"/>
  <c r="A1672" i="38"/>
  <c r="C1672" i="38"/>
  <c r="G1672" i="38" s="1"/>
  <c r="A1673" i="38"/>
  <c r="C1673" i="38"/>
  <c r="E1673" i="38" s="1"/>
  <c r="H1673" i="38"/>
  <c r="A1674" i="38"/>
  <c r="C1674" i="38"/>
  <c r="A1675" i="38"/>
  <c r="C1675" i="38"/>
  <c r="E1675" i="38" s="1"/>
  <c r="A1676" i="38"/>
  <c r="C1676" i="38"/>
  <c r="I1676" i="38" s="1"/>
  <c r="G1676" i="38"/>
  <c r="A1677" i="38"/>
  <c r="C1677" i="38"/>
  <c r="E1677" i="38" s="1"/>
  <c r="H1677" i="38"/>
  <c r="A1678" i="38"/>
  <c r="C1678" i="38"/>
  <c r="G1678" i="38" s="1"/>
  <c r="A1679" i="38"/>
  <c r="A1680" i="38"/>
  <c r="A1681" i="38"/>
  <c r="A1682" i="38"/>
  <c r="A1683" i="38"/>
  <c r="C1683" i="38"/>
  <c r="E1683" i="38"/>
  <c r="G1683" i="38"/>
  <c r="H1683" i="38"/>
  <c r="I1683" i="38"/>
  <c r="A1684" i="38"/>
  <c r="C1684" i="38"/>
  <c r="G1684" i="38" s="1"/>
  <c r="E1684" i="38"/>
  <c r="A1685" i="38"/>
  <c r="C1685" i="38"/>
  <c r="E1685" i="38" s="1"/>
  <c r="H1685" i="38"/>
  <c r="A1686" i="38"/>
  <c r="C1686" i="38"/>
  <c r="A1687" i="38"/>
  <c r="C1687" i="38"/>
  <c r="E1687" i="38" s="1"/>
  <c r="A13" i="38"/>
  <c r="A14" i="38"/>
  <c r="C12" i="38"/>
  <c r="H12" i="38" s="1"/>
  <c r="E1217" i="38" l="1"/>
  <c r="E230" i="38"/>
  <c r="I1349" i="38"/>
  <c r="G1117" i="38"/>
  <c r="G1530" i="38"/>
  <c r="E322" i="38"/>
  <c r="H1305" i="38"/>
  <c r="H759" i="38"/>
  <c r="I1573" i="38"/>
  <c r="I1514" i="38"/>
  <c r="I1144" i="38"/>
  <c r="I1029" i="38"/>
  <c r="H69" i="38"/>
  <c r="I1647" i="38"/>
  <c r="E1332" i="38"/>
  <c r="G1309" i="38"/>
  <c r="H793" i="38"/>
  <c r="I734" i="38"/>
  <c r="I1169" i="38"/>
  <c r="E1144" i="38"/>
  <c r="H1029" i="38"/>
  <c r="I578" i="38"/>
  <c r="G376" i="38"/>
  <c r="G349" i="38"/>
  <c r="I322" i="38"/>
  <c r="I191" i="38"/>
  <c r="G1609" i="38"/>
  <c r="I1592" i="38"/>
  <c r="I1498" i="38"/>
  <c r="E1497" i="38"/>
  <c r="E1436" i="38"/>
  <c r="G1029" i="38"/>
  <c r="I829" i="38"/>
  <c r="I654" i="38"/>
  <c r="H504" i="38"/>
  <c r="I384" i="38"/>
  <c r="E376" i="38"/>
  <c r="G70" i="38"/>
  <c r="G69" i="38"/>
  <c r="E1597" i="38"/>
  <c r="E1498" i="38"/>
  <c r="I1485" i="38"/>
  <c r="H1235" i="38"/>
  <c r="G1110" i="38"/>
  <c r="G1033" i="38"/>
  <c r="I916" i="38"/>
  <c r="G809" i="38"/>
  <c r="E699" i="38"/>
  <c r="I618" i="38"/>
  <c r="H427" i="38"/>
  <c r="H337" i="38"/>
  <c r="H243" i="38"/>
  <c r="H1065" i="38"/>
  <c r="I650" i="38"/>
  <c r="G556" i="38"/>
  <c r="G555" i="38"/>
  <c r="G552" i="38"/>
  <c r="E15" i="38"/>
  <c r="E1676" i="38"/>
  <c r="I1628" i="38"/>
  <c r="I1617" i="38"/>
  <c r="I1574" i="38"/>
  <c r="G1549" i="38"/>
  <c r="I1525" i="38"/>
  <c r="E1484" i="38"/>
  <c r="H1357" i="38"/>
  <c r="I1105" i="38"/>
  <c r="G1065" i="38"/>
  <c r="I941" i="38"/>
  <c r="I908" i="38"/>
  <c r="E798" i="38"/>
  <c r="H651" i="38"/>
  <c r="G642" i="38"/>
  <c r="G499" i="38"/>
  <c r="I427" i="38"/>
  <c r="I349" i="38"/>
  <c r="E321" i="38"/>
  <c r="G310" i="38"/>
  <c r="I243" i="38"/>
  <c r="G207" i="38"/>
  <c r="H51" i="38"/>
  <c r="G30" i="38"/>
  <c r="H1545" i="38"/>
  <c r="G599" i="38"/>
  <c r="I1684" i="38"/>
  <c r="I1672" i="38"/>
  <c r="E1601" i="38"/>
  <c r="E1545" i="38"/>
  <c r="G1513" i="38"/>
  <c r="I1492" i="38"/>
  <c r="E1320" i="38"/>
  <c r="I1309" i="38"/>
  <c r="I1277" i="38"/>
  <c r="G1225" i="38"/>
  <c r="G1140" i="38"/>
  <c r="I1081" i="38"/>
  <c r="H822" i="38"/>
  <c r="H792" i="38"/>
  <c r="H747" i="38"/>
  <c r="H556" i="38"/>
  <c r="I555" i="38"/>
  <c r="H552" i="38"/>
  <c r="E427" i="38"/>
  <c r="E349" i="38"/>
  <c r="I338" i="38"/>
  <c r="G243" i="38"/>
  <c r="E150" i="38"/>
  <c r="H1081" i="38"/>
  <c r="I841" i="38"/>
  <c r="H829" i="38"/>
  <c r="G618" i="38"/>
  <c r="I571" i="38"/>
  <c r="H503" i="38"/>
  <c r="G255" i="38"/>
  <c r="E234" i="38"/>
  <c r="E227" i="38"/>
  <c r="I1635" i="38"/>
  <c r="I1320" i="38"/>
  <c r="G1081" i="38"/>
  <c r="E976" i="38"/>
  <c r="H841" i="38"/>
  <c r="G829" i="38"/>
  <c r="I799" i="38"/>
  <c r="H373" i="38"/>
  <c r="I245" i="38"/>
  <c r="G219" i="38"/>
  <c r="H216" i="38"/>
  <c r="H1537" i="38"/>
  <c r="I1413" i="38"/>
  <c r="H1635" i="38"/>
  <c r="I1624" i="38"/>
  <c r="E1621" i="38"/>
  <c r="I1597" i="38"/>
  <c r="I1556" i="38"/>
  <c r="H1502" i="38"/>
  <c r="G1484" i="38"/>
  <c r="H1451" i="38"/>
  <c r="G1430" i="38"/>
  <c r="G1413" i="38"/>
  <c r="E1292" i="38"/>
  <c r="H1193" i="38"/>
  <c r="G1122" i="38"/>
  <c r="G841" i="38"/>
  <c r="H799" i="38"/>
  <c r="I787" i="38"/>
  <c r="G756" i="38"/>
  <c r="G583" i="38"/>
  <c r="G519" i="38"/>
  <c r="I495" i="38"/>
  <c r="E393" i="38"/>
  <c r="H374" i="38"/>
  <c r="G373" i="38"/>
  <c r="E245" i="38"/>
  <c r="E219" i="38"/>
  <c r="E181" i="38"/>
  <c r="G55" i="38"/>
  <c r="E42" i="38"/>
  <c r="I30" i="38"/>
  <c r="G23" i="38"/>
  <c r="H1687" i="38"/>
  <c r="G1687" i="38"/>
  <c r="E442" i="38"/>
  <c r="G472" i="38"/>
  <c r="I467" i="38"/>
  <c r="G389" i="38"/>
  <c r="G390" i="38"/>
  <c r="G357" i="38"/>
  <c r="E294" i="38"/>
  <c r="I269" i="38"/>
  <c r="E274" i="38"/>
  <c r="G263" i="38"/>
  <c r="G208" i="38"/>
  <c r="I198" i="38"/>
  <c r="G199" i="38"/>
  <c r="E186" i="38"/>
  <c r="I1651" i="38"/>
  <c r="G1647" i="38"/>
  <c r="G1635" i="38"/>
  <c r="G1632" i="38"/>
  <c r="I1621" i="38"/>
  <c r="H1597" i="38"/>
  <c r="G1577" i="38"/>
  <c r="G1573" i="38"/>
  <c r="I1572" i="38"/>
  <c r="H1569" i="38"/>
  <c r="E1564" i="38"/>
  <c r="E1505" i="38"/>
  <c r="I1434" i="38"/>
  <c r="E1425" i="38"/>
  <c r="H1401" i="38"/>
  <c r="I1385" i="38"/>
  <c r="I1369" i="38"/>
  <c r="E1309" i="38"/>
  <c r="G1301" i="38"/>
  <c r="E1273" i="38"/>
  <c r="I1266" i="38"/>
  <c r="H1221" i="38"/>
  <c r="G1217" i="38"/>
  <c r="H1217" i="38"/>
  <c r="I1189" i="38"/>
  <c r="G1185" i="38"/>
  <c r="G1169" i="38"/>
  <c r="E1145" i="38"/>
  <c r="H1145" i="38"/>
  <c r="E1122" i="38"/>
  <c r="E1105" i="38"/>
  <c r="I1090" i="38"/>
  <c r="E949" i="38"/>
  <c r="G949" i="38"/>
  <c r="I857" i="38"/>
  <c r="G856" i="38"/>
  <c r="H838" i="38"/>
  <c r="I820" i="38"/>
  <c r="G820" i="38"/>
  <c r="E567" i="38"/>
  <c r="G567" i="38"/>
  <c r="I567" i="38"/>
  <c r="H506" i="38"/>
  <c r="E506" i="38"/>
  <c r="H1647" i="38"/>
  <c r="H1573" i="38"/>
  <c r="E1651" i="38"/>
  <c r="E1644" i="38"/>
  <c r="H1637" i="38"/>
  <c r="H1633" i="38"/>
  <c r="E1632" i="38"/>
  <c r="H1621" i="38"/>
  <c r="I1601" i="38"/>
  <c r="H1578" i="38"/>
  <c r="E1572" i="38"/>
  <c r="G1569" i="38"/>
  <c r="I1562" i="38"/>
  <c r="I1541" i="38"/>
  <c r="E1466" i="38"/>
  <c r="H1457" i="38"/>
  <c r="G1434" i="38"/>
  <c r="E1428" i="38"/>
  <c r="I1421" i="38"/>
  <c r="I1405" i="38"/>
  <c r="H1402" i="38"/>
  <c r="H1399" i="38"/>
  <c r="G1386" i="38"/>
  <c r="G1385" i="38"/>
  <c r="I1376" i="38"/>
  <c r="H1369" i="38"/>
  <c r="H1266" i="38"/>
  <c r="E1265" i="38"/>
  <c r="G1189" i="38"/>
  <c r="G1188" i="38"/>
  <c r="E1148" i="38"/>
  <c r="I1132" i="38"/>
  <c r="E1129" i="38"/>
  <c r="I1129" i="38"/>
  <c r="G1045" i="38"/>
  <c r="E1020" i="38"/>
  <c r="E989" i="38"/>
  <c r="I989" i="38"/>
  <c r="I920" i="38"/>
  <c r="E912" i="38"/>
  <c r="I912" i="38"/>
  <c r="E832" i="38"/>
  <c r="G832" i="38"/>
  <c r="I832" i="38"/>
  <c r="I824" i="38"/>
  <c r="H821" i="38"/>
  <c r="G805" i="38"/>
  <c r="H805" i="38"/>
  <c r="G728" i="38"/>
  <c r="H728" i="38"/>
  <c r="E702" i="38"/>
  <c r="I702" i="38"/>
  <c r="E604" i="38"/>
  <c r="H604" i="38"/>
  <c r="E1562" i="38"/>
  <c r="I1553" i="38"/>
  <c r="G1548" i="38"/>
  <c r="G1527" i="38"/>
  <c r="G1501" i="38"/>
  <c r="I1489" i="38"/>
  <c r="I1473" i="38"/>
  <c r="E1460" i="38"/>
  <c r="I1446" i="38"/>
  <c r="G1429" i="38"/>
  <c r="G1405" i="38"/>
  <c r="I1393" i="38"/>
  <c r="I1381" i="38"/>
  <c r="E1369" i="38"/>
  <c r="H1354" i="38"/>
  <c r="H1345" i="38"/>
  <c r="I1285" i="38"/>
  <c r="E1266" i="38"/>
  <c r="E1221" i="38"/>
  <c r="I1221" i="38"/>
  <c r="G1199" i="38"/>
  <c r="H1199" i="38"/>
  <c r="E1189" i="38"/>
  <c r="H1185" i="38"/>
  <c r="I1185" i="38"/>
  <c r="G1165" i="38"/>
  <c r="I1165" i="38"/>
  <c r="I1161" i="38"/>
  <c r="E1141" i="38"/>
  <c r="G1141" i="38"/>
  <c r="E1116" i="38"/>
  <c r="E1090" i="38"/>
  <c r="G1090" i="38"/>
  <c r="I953" i="38"/>
  <c r="G933" i="38"/>
  <c r="H933" i="38"/>
  <c r="H870" i="38"/>
  <c r="G870" i="38"/>
  <c r="G857" i="38"/>
  <c r="H857" i="38"/>
  <c r="E791" i="38"/>
  <c r="G782" i="38"/>
  <c r="E775" i="38"/>
  <c r="I775" i="38"/>
  <c r="I771" i="38"/>
  <c r="E771" i="38"/>
  <c r="H692" i="38"/>
  <c r="G692" i="38"/>
  <c r="E1233" i="38"/>
  <c r="I1233" i="38"/>
  <c r="H1179" i="38"/>
  <c r="G1179" i="38"/>
  <c r="G1000" i="38"/>
  <c r="E1000" i="38"/>
  <c r="I1000" i="38"/>
  <c r="E988" i="38"/>
  <c r="I988" i="38"/>
  <c r="E837" i="38"/>
  <c r="G837" i="38"/>
  <c r="G817" i="38"/>
  <c r="I817" i="38"/>
  <c r="G808" i="38"/>
  <c r="H808" i="38"/>
  <c r="H723" i="38"/>
  <c r="E723" i="38"/>
  <c r="E703" i="38"/>
  <c r="I703" i="38"/>
  <c r="E598" i="38"/>
  <c r="I598" i="38"/>
  <c r="H198" i="38"/>
  <c r="I195" i="38"/>
  <c r="I194" i="38"/>
  <c r="G1044" i="38"/>
  <c r="G997" i="38"/>
  <c r="I904" i="38"/>
  <c r="G893" i="38"/>
  <c r="G799" i="38"/>
  <c r="G796" i="38"/>
  <c r="I735" i="38"/>
  <c r="G722" i="38"/>
  <c r="I699" i="38"/>
  <c r="I687" i="38"/>
  <c r="I655" i="38"/>
  <c r="G654" i="38"/>
  <c r="I630" i="38"/>
  <c r="I583" i="38"/>
  <c r="I579" i="38"/>
  <c r="I566" i="38"/>
  <c r="I526" i="38"/>
  <c r="I499" i="38"/>
  <c r="G495" i="38"/>
  <c r="G484" i="38"/>
  <c r="G475" i="38"/>
  <c r="I442" i="38"/>
  <c r="I415" i="38"/>
  <c r="I414" i="38"/>
  <c r="I409" i="38"/>
  <c r="I408" i="38"/>
  <c r="G372" i="38"/>
  <c r="H355" i="38"/>
  <c r="G313" i="38"/>
  <c r="G290" i="38"/>
  <c r="G285" i="38"/>
  <c r="I261" i="38"/>
  <c r="G205" i="38"/>
  <c r="G200" i="38"/>
  <c r="G198" i="38"/>
  <c r="G195" i="38"/>
  <c r="E194" i="38"/>
  <c r="I747" i="38"/>
  <c r="H699" i="38"/>
  <c r="I642" i="38"/>
  <c r="I599" i="38"/>
  <c r="H583" i="38"/>
  <c r="I519" i="38"/>
  <c r="I503" i="38"/>
  <c r="H499" i="38"/>
  <c r="I455" i="38"/>
  <c r="G415" i="38"/>
  <c r="E414" i="38"/>
  <c r="G409" i="38"/>
  <c r="E408" i="38"/>
  <c r="H389" i="38"/>
  <c r="G386" i="38"/>
  <c r="H381" i="38"/>
  <c r="I316" i="38"/>
  <c r="E286" i="38"/>
  <c r="E261" i="38"/>
  <c r="G220" i="38"/>
  <c r="G206" i="38"/>
  <c r="H1655" i="38"/>
  <c r="G1667" i="38"/>
  <c r="G1659" i="38"/>
  <c r="E1655" i="38"/>
  <c r="E1613" i="38"/>
  <c r="G1613" i="38"/>
  <c r="E1610" i="38"/>
  <c r="H1610" i="38"/>
  <c r="E1593" i="38"/>
  <c r="H1593" i="38"/>
  <c r="I1568" i="38"/>
  <c r="E1568" i="38"/>
  <c r="H1542" i="38"/>
  <c r="E1542" i="38"/>
  <c r="H1494" i="38"/>
  <c r="I1494" i="38"/>
  <c r="E1493" i="38"/>
  <c r="H1493" i="38"/>
  <c r="H1486" i="38"/>
  <c r="G1481" i="38"/>
  <c r="H1481" i="38"/>
  <c r="H1479" i="38"/>
  <c r="I1441" i="38"/>
  <c r="E1441" i="38"/>
  <c r="G1608" i="38"/>
  <c r="E1608" i="38"/>
  <c r="G1575" i="38"/>
  <c r="H1575" i="38"/>
  <c r="E1557" i="38"/>
  <c r="H1557" i="38"/>
  <c r="G1504" i="38"/>
  <c r="E1504" i="38"/>
  <c r="H1482" i="38"/>
  <c r="I1482" i="38"/>
  <c r="E1482" i="38"/>
  <c r="E1643" i="38"/>
  <c r="G1643" i="38"/>
  <c r="E1629" i="38"/>
  <c r="H1629" i="38"/>
  <c r="G1616" i="38"/>
  <c r="E1616" i="38"/>
  <c r="E1663" i="38"/>
  <c r="G1663" i="38"/>
  <c r="I1659" i="38"/>
  <c r="I1655" i="38"/>
  <c r="G1651" i="38"/>
  <c r="H1641" i="38"/>
  <c r="E1636" i="38"/>
  <c r="E1627" i="38"/>
  <c r="H1627" i="38"/>
  <c r="H1624" i="38"/>
  <c r="E1624" i="38"/>
  <c r="E1620" i="38"/>
  <c r="I1620" i="38"/>
  <c r="H1617" i="38"/>
  <c r="E1617" i="38"/>
  <c r="I1610" i="38"/>
  <c r="I1593" i="38"/>
  <c r="G1589" i="38"/>
  <c r="E1589" i="38"/>
  <c r="I1542" i="38"/>
  <c r="G1533" i="38"/>
  <c r="E1533" i="38"/>
  <c r="H1526" i="38"/>
  <c r="I1526" i="38"/>
  <c r="H1525" i="38"/>
  <c r="E1525" i="38"/>
  <c r="I1493" i="38"/>
  <c r="I1444" i="38"/>
  <c r="E1444" i="38"/>
  <c r="G1664" i="38"/>
  <c r="I1664" i="38"/>
  <c r="H1659" i="38"/>
  <c r="I1643" i="38"/>
  <c r="G1590" i="38"/>
  <c r="I1590" i="38"/>
  <c r="E1581" i="38"/>
  <c r="H1581" i="38"/>
  <c r="G1565" i="38"/>
  <c r="E1565" i="38"/>
  <c r="E1561" i="38"/>
  <c r="G1561" i="38"/>
  <c r="I1561" i="38"/>
  <c r="I1557" i="38"/>
  <c r="H1546" i="38"/>
  <c r="G1546" i="38"/>
  <c r="I1536" i="38"/>
  <c r="E1536" i="38"/>
  <c r="G1521" i="38"/>
  <c r="E1521" i="38"/>
  <c r="G1500" i="38"/>
  <c r="I1500" i="38"/>
  <c r="I1481" i="38"/>
  <c r="H1447" i="38"/>
  <c r="G1447" i="38"/>
  <c r="I1457" i="38"/>
  <c r="G1422" i="38"/>
  <c r="E1414" i="38"/>
  <c r="G1406" i="38"/>
  <c r="H1405" i="38"/>
  <c r="G1361" i="38"/>
  <c r="E1341" i="38"/>
  <c r="G1338" i="38"/>
  <c r="E1328" i="38"/>
  <c r="I1312" i="38"/>
  <c r="E1288" i="38"/>
  <c r="E1261" i="38"/>
  <c r="E1256" i="38"/>
  <c r="G1253" i="38"/>
  <c r="E1250" i="38"/>
  <c r="G1249" i="38"/>
  <c r="H1233" i="38"/>
  <c r="I1229" i="38"/>
  <c r="G1220" i="38"/>
  <c r="E1213" i="38"/>
  <c r="I1208" i="38"/>
  <c r="I1192" i="38"/>
  <c r="H1181" i="38"/>
  <c r="E1154" i="38"/>
  <c r="G1153" i="38"/>
  <c r="G1113" i="38"/>
  <c r="E1112" i="38"/>
  <c r="I1112" i="38"/>
  <c r="E1093" i="38"/>
  <c r="G1093" i="38"/>
  <c r="G1091" i="38"/>
  <c r="E1049" i="38"/>
  <c r="G1049" i="38"/>
  <c r="I1049" i="38"/>
  <c r="G1028" i="38"/>
  <c r="G941" i="38"/>
  <c r="H941" i="38"/>
  <c r="G925" i="38"/>
  <c r="G918" i="38"/>
  <c r="H918" i="38"/>
  <c r="I876" i="38"/>
  <c r="G876" i="38"/>
  <c r="E861" i="38"/>
  <c r="G861" i="38"/>
  <c r="G812" i="38"/>
  <c r="H812" i="38"/>
  <c r="H1173" i="38"/>
  <c r="E1173" i="38"/>
  <c r="E1137" i="38"/>
  <c r="H1137" i="38"/>
  <c r="E1109" i="38"/>
  <c r="G1109" i="38"/>
  <c r="G1089" i="38"/>
  <c r="E1089" i="38"/>
  <c r="H1089" i="38"/>
  <c r="G1069" i="38"/>
  <c r="E1069" i="38"/>
  <c r="I1069" i="38"/>
  <c r="G1040" i="38"/>
  <c r="I1040" i="38"/>
  <c r="E1037" i="38"/>
  <c r="G1037" i="38"/>
  <c r="G1017" i="38"/>
  <c r="E1017" i="38"/>
  <c r="H1017" i="38"/>
  <c r="G957" i="38"/>
  <c r="I957" i="38"/>
  <c r="G896" i="38"/>
  <c r="I896" i="38"/>
  <c r="H889" i="38"/>
  <c r="E889" i="38"/>
  <c r="G889" i="38"/>
  <c r="H1549" i="38"/>
  <c r="I1548" i="38"/>
  <c r="G1457" i="38"/>
  <c r="G1452" i="38"/>
  <c r="H1435" i="38"/>
  <c r="H1434" i="38"/>
  <c r="I1433" i="38"/>
  <c r="H1430" i="38"/>
  <c r="H1429" i="38"/>
  <c r="H1425" i="38"/>
  <c r="I1418" i="38"/>
  <c r="E1401" i="38"/>
  <c r="E1386" i="38"/>
  <c r="H1385" i="38"/>
  <c r="H1355" i="38"/>
  <c r="E1349" i="38"/>
  <c r="I1341" i="38"/>
  <c r="I1332" i="38"/>
  <c r="G1316" i="38"/>
  <c r="H1301" i="38"/>
  <c r="I1280" i="38"/>
  <c r="I1273" i="38"/>
  <c r="I1265" i="38"/>
  <c r="I1261" i="38"/>
  <c r="I1236" i="38"/>
  <c r="E1225" i="38"/>
  <c r="H1169" i="38"/>
  <c r="G1149" i="38"/>
  <c r="I1149" i="38"/>
  <c r="I1140" i="38"/>
  <c r="G1139" i="38"/>
  <c r="E1138" i="38"/>
  <c r="H1138" i="38"/>
  <c r="I1101" i="38"/>
  <c r="G1101" i="38"/>
  <c r="G945" i="38"/>
  <c r="I945" i="38"/>
  <c r="G940" i="38"/>
  <c r="H877" i="38"/>
  <c r="I877" i="38"/>
  <c r="G872" i="38"/>
  <c r="I872" i="38"/>
  <c r="H858" i="38"/>
  <c r="G858" i="38"/>
  <c r="G853" i="38"/>
  <c r="G836" i="38"/>
  <c r="E836" i="38"/>
  <c r="E813" i="38"/>
  <c r="I813" i="38"/>
  <c r="G1414" i="38"/>
  <c r="G1261" i="38"/>
  <c r="H1253" i="38"/>
  <c r="I1250" i="38"/>
  <c r="H1249" i="38"/>
  <c r="I1213" i="38"/>
  <c r="G1177" i="38"/>
  <c r="I1177" i="38"/>
  <c r="I1173" i="38"/>
  <c r="I1166" i="38"/>
  <c r="G1166" i="38"/>
  <c r="E1165" i="38"/>
  <c r="H1165" i="38"/>
  <c r="G1154" i="38"/>
  <c r="I1153" i="38"/>
  <c r="G1134" i="38"/>
  <c r="I1134" i="38"/>
  <c r="I1109" i="38"/>
  <c r="E1108" i="38"/>
  <c r="G1108" i="38"/>
  <c r="I1108" i="38"/>
  <c r="G1097" i="38"/>
  <c r="E1097" i="38"/>
  <c r="H1097" i="38"/>
  <c r="H1077" i="38"/>
  <c r="G1077" i="38"/>
  <c r="I1037" i="38"/>
  <c r="G1025" i="38"/>
  <c r="H1025" i="38"/>
  <c r="G1014" i="38"/>
  <c r="H1014" i="38"/>
  <c r="E1005" i="38"/>
  <c r="I1005" i="38"/>
  <c r="G982" i="38"/>
  <c r="H982" i="38"/>
  <c r="G973" i="38"/>
  <c r="E973" i="38"/>
  <c r="H973" i="38"/>
  <c r="I900" i="38"/>
  <c r="G900" i="38"/>
  <c r="G888" i="38"/>
  <c r="I888" i="38"/>
  <c r="E726" i="38"/>
  <c r="G726" i="38"/>
  <c r="I606" i="38"/>
  <c r="G606" i="38"/>
  <c r="H587" i="38"/>
  <c r="G587" i="38"/>
  <c r="I587" i="38"/>
  <c r="E560" i="38"/>
  <c r="H560" i="38"/>
  <c r="G550" i="38"/>
  <c r="I550" i="38"/>
  <c r="I546" i="38"/>
  <c r="E546" i="38"/>
  <c r="G546" i="38"/>
  <c r="G530" i="38"/>
  <c r="I530" i="38"/>
  <c r="G514" i="38"/>
  <c r="I514" i="38"/>
  <c r="G459" i="38"/>
  <c r="I459" i="38"/>
  <c r="G435" i="38"/>
  <c r="H435" i="38"/>
  <c r="E402" i="38"/>
  <c r="I402" i="38"/>
  <c r="G397" i="38"/>
  <c r="H397" i="38"/>
  <c r="E392" i="38"/>
  <c r="G392" i="38"/>
  <c r="E271" i="38"/>
  <c r="H271" i="38"/>
  <c r="E238" i="38"/>
  <c r="G238" i="38"/>
  <c r="I238" i="38"/>
  <c r="E674" i="38"/>
  <c r="G674" i="38"/>
  <c r="I674" i="38"/>
  <c r="E623" i="38"/>
  <c r="H623" i="38"/>
  <c r="I623" i="38"/>
  <c r="G615" i="38"/>
  <c r="H615" i="38"/>
  <c r="I594" i="38"/>
  <c r="G594" i="38"/>
  <c r="G563" i="38"/>
  <c r="I563" i="38"/>
  <c r="G558" i="38"/>
  <c r="I558" i="38"/>
  <c r="H515" i="38"/>
  <c r="E515" i="38"/>
  <c r="G510" i="38"/>
  <c r="I510" i="38"/>
  <c r="H488" i="38"/>
  <c r="G488" i="38"/>
  <c r="E471" i="38"/>
  <c r="G471" i="38"/>
  <c r="I366" i="38"/>
  <c r="G366" i="38"/>
  <c r="G1133" i="38"/>
  <c r="H1094" i="38"/>
  <c r="I1061" i="38"/>
  <c r="E1024" i="38"/>
  <c r="I1021" i="38"/>
  <c r="I984" i="38"/>
  <c r="H977" i="38"/>
  <c r="G953" i="38"/>
  <c r="I885" i="38"/>
  <c r="G822" i="38"/>
  <c r="I811" i="38"/>
  <c r="G775" i="38"/>
  <c r="G747" i="38"/>
  <c r="E731" i="38"/>
  <c r="I723" i="38"/>
  <c r="G712" i="38"/>
  <c r="E647" i="38"/>
  <c r="G647" i="38"/>
  <c r="I626" i="38"/>
  <c r="G626" i="38"/>
  <c r="E611" i="38"/>
  <c r="I611" i="38"/>
  <c r="G586" i="38"/>
  <c r="H547" i="38"/>
  <c r="G547" i="38"/>
  <c r="E543" i="38"/>
  <c r="G543" i="38"/>
  <c r="I543" i="38"/>
  <c r="E531" i="38"/>
  <c r="G531" i="38"/>
  <c r="H531" i="38"/>
  <c r="G522" i="38"/>
  <c r="I518" i="38"/>
  <c r="G465" i="38"/>
  <c r="H465" i="38"/>
  <c r="I435" i="38"/>
  <c r="H401" i="38"/>
  <c r="G401" i="38"/>
  <c r="I397" i="38"/>
  <c r="G393" i="38"/>
  <c r="H393" i="38"/>
  <c r="G358" i="38"/>
  <c r="E237" i="38"/>
  <c r="I237" i="38"/>
  <c r="E202" i="38"/>
  <c r="G202" i="38"/>
  <c r="H202" i="38"/>
  <c r="I837" i="38"/>
  <c r="I791" i="38"/>
  <c r="I763" i="38"/>
  <c r="I726" i="38"/>
  <c r="G723" i="38"/>
  <c r="G708" i="38"/>
  <c r="E691" i="38"/>
  <c r="G675" i="38"/>
  <c r="H675" i="38"/>
  <c r="I627" i="38"/>
  <c r="G622" i="38"/>
  <c r="I622" i="38"/>
  <c r="I615" i="38"/>
  <c r="H612" i="38"/>
  <c r="E587" i="38"/>
  <c r="G560" i="38"/>
  <c r="E559" i="38"/>
  <c r="I559" i="38"/>
  <c r="E550" i="38"/>
  <c r="E514" i="38"/>
  <c r="H511" i="38"/>
  <c r="I511" i="38"/>
  <c r="G497" i="38"/>
  <c r="H497" i="38"/>
  <c r="I471" i="38"/>
  <c r="E459" i="38"/>
  <c r="I452" i="38"/>
  <c r="E435" i="38"/>
  <c r="G423" i="38"/>
  <c r="I423" i="38"/>
  <c r="G402" i="38"/>
  <c r="E397" i="38"/>
  <c r="E365" i="38"/>
  <c r="G365" i="38"/>
  <c r="I365" i="38"/>
  <c r="E345" i="38"/>
  <c r="H345" i="38"/>
  <c r="E266" i="38"/>
  <c r="G266" i="38"/>
  <c r="I266" i="38"/>
  <c r="H231" i="38"/>
  <c r="G231" i="38"/>
  <c r="H680" i="38"/>
  <c r="G650" i="38"/>
  <c r="H644" i="38"/>
  <c r="H631" i="38"/>
  <c r="G610" i="38"/>
  <c r="G579" i="38"/>
  <c r="H571" i="38"/>
  <c r="I538" i="38"/>
  <c r="G526" i="38"/>
  <c r="E495" i="38"/>
  <c r="G487" i="38"/>
  <c r="I468" i="38"/>
  <c r="I436" i="38"/>
  <c r="I419" i="38"/>
  <c r="I398" i="38"/>
  <c r="I382" i="38"/>
  <c r="G381" i="38"/>
  <c r="I353" i="38"/>
  <c r="I344" i="38"/>
  <c r="G341" i="38"/>
  <c r="I317" i="38"/>
  <c r="I301" i="38"/>
  <c r="I294" i="38"/>
  <c r="I286" i="38"/>
  <c r="I281" i="38"/>
  <c r="I274" i="38"/>
  <c r="H270" i="38"/>
  <c r="I265" i="38"/>
  <c r="H261" i="38"/>
  <c r="I255" i="38"/>
  <c r="E239" i="38"/>
  <c r="I230" i="38"/>
  <c r="E214" i="38"/>
  <c r="I201" i="38"/>
  <c r="I161" i="38"/>
  <c r="H357" i="38"/>
  <c r="I285" i="38"/>
  <c r="H263" i="38"/>
  <c r="H255" i="38"/>
  <c r="I234" i="38"/>
  <c r="I227" i="38"/>
  <c r="H206" i="38"/>
  <c r="I205" i="38"/>
  <c r="I117" i="38"/>
  <c r="G117" i="38"/>
  <c r="I90" i="38"/>
  <c r="I166" i="38"/>
  <c r="I150" i="38"/>
  <c r="H147" i="38"/>
  <c r="G166" i="38"/>
  <c r="H137" i="38"/>
  <c r="H138" i="38"/>
  <c r="H127" i="38"/>
  <c r="I105" i="38"/>
  <c r="G105" i="38"/>
  <c r="G81" i="38"/>
  <c r="H1574" i="38"/>
  <c r="H1553" i="38"/>
  <c r="G1671" i="38"/>
  <c r="I1668" i="38"/>
  <c r="H1665" i="38"/>
  <c r="H1661" i="38"/>
  <c r="I1660" i="38"/>
  <c r="I1656" i="38"/>
  <c r="I1652" i="38"/>
  <c r="I1648" i="38"/>
  <c r="I1644" i="38"/>
  <c r="H1639" i="38"/>
  <c r="G1629" i="38"/>
  <c r="E1628" i="38"/>
  <c r="G1627" i="38"/>
  <c r="H1618" i="38"/>
  <c r="H1611" i="38"/>
  <c r="I1606" i="38"/>
  <c r="H1603" i="38"/>
  <c r="H1602" i="38"/>
  <c r="H1601" i="38"/>
  <c r="H1594" i="38"/>
  <c r="E1590" i="38"/>
  <c r="H1589" i="38"/>
  <c r="E1584" i="38"/>
  <c r="G1581" i="38"/>
  <c r="G1580" i="38"/>
  <c r="G1574" i="38"/>
  <c r="H1565" i="38"/>
  <c r="H1562" i="38"/>
  <c r="H1558" i="38"/>
  <c r="G1553" i="38"/>
  <c r="G1541" i="38"/>
  <c r="H1533" i="38"/>
  <c r="G1526" i="38"/>
  <c r="H1523" i="38"/>
  <c r="H1521" i="38"/>
  <c r="G1516" i="38"/>
  <c r="H1511" i="38"/>
  <c r="I1510" i="38"/>
  <c r="E1500" i="38"/>
  <c r="G1494" i="38"/>
  <c r="G1489" i="38"/>
  <c r="G1485" i="38"/>
  <c r="E1481" i="38"/>
  <c r="I1477" i="38"/>
  <c r="G1468" i="38"/>
  <c r="E1446" i="38"/>
  <c r="E1440" i="38"/>
  <c r="I1437" i="38"/>
  <c r="E1433" i="38"/>
  <c r="I1425" i="38"/>
  <c r="G1419" i="38"/>
  <c r="H1419" i="38"/>
  <c r="E1418" i="38"/>
  <c r="E1417" i="38"/>
  <c r="I1414" i="38"/>
  <c r="I1401" i="38"/>
  <c r="G1394" i="38"/>
  <c r="H1394" i="38"/>
  <c r="E1393" i="38"/>
  <c r="G1392" i="38"/>
  <c r="I1389" i="38"/>
  <c r="I1386" i="38"/>
  <c r="I1382" i="38"/>
  <c r="E1382" i="38"/>
  <c r="H1381" i="38"/>
  <c r="G1381" i="38"/>
  <c r="G1379" i="38"/>
  <c r="H1379" i="38"/>
  <c r="I1377" i="38"/>
  <c r="I1337" i="38"/>
  <c r="I1329" i="38"/>
  <c r="G1305" i="38"/>
  <c r="E1305" i="38"/>
  <c r="G1300" i="38"/>
  <c r="H1293" i="38"/>
  <c r="H1283" i="38"/>
  <c r="E1281" i="38"/>
  <c r="I1269" i="38"/>
  <c r="E1269" i="38"/>
  <c r="H1669" i="38"/>
  <c r="G1661" i="38"/>
  <c r="E1660" i="38"/>
  <c r="H1657" i="38"/>
  <c r="E1656" i="38"/>
  <c r="H1653" i="38"/>
  <c r="E1652" i="38"/>
  <c r="H1649" i="38"/>
  <c r="E1648" i="38"/>
  <c r="H1645" i="38"/>
  <c r="I1640" i="38"/>
  <c r="G1639" i="38"/>
  <c r="I1636" i="38"/>
  <c r="H1625" i="38"/>
  <c r="H1619" i="38"/>
  <c r="I1608" i="38"/>
  <c r="I1600" i="38"/>
  <c r="H1595" i="38"/>
  <c r="G1594" i="38"/>
  <c r="I1588" i="38"/>
  <c r="G1585" i="38"/>
  <c r="E1580" i="38"/>
  <c r="I1564" i="38"/>
  <c r="H1559" i="38"/>
  <c r="G1558" i="38"/>
  <c r="H1543" i="38"/>
  <c r="E1541" i="38"/>
  <c r="E1526" i="38"/>
  <c r="E1516" i="38"/>
  <c r="E1494" i="38"/>
  <c r="E1489" i="38"/>
  <c r="E1485" i="38"/>
  <c r="I1478" i="38"/>
  <c r="E1477" i="38"/>
  <c r="E1472" i="38"/>
  <c r="E1468" i="38"/>
  <c r="G1462" i="38"/>
  <c r="E1462" i="38"/>
  <c r="G1449" i="38"/>
  <c r="H1438" i="38"/>
  <c r="E1420" i="38"/>
  <c r="H1415" i="38"/>
  <c r="E1400" i="38"/>
  <c r="I1400" i="38"/>
  <c r="G1397" i="38"/>
  <c r="H1387" i="38"/>
  <c r="H1383" i="38"/>
  <c r="E1374" i="38"/>
  <c r="I1373" i="38"/>
  <c r="G1373" i="38"/>
  <c r="G1353" i="38"/>
  <c r="H1353" i="38"/>
  <c r="G1325" i="38"/>
  <c r="H1325" i="38"/>
  <c r="E1317" i="38"/>
  <c r="G1317" i="38"/>
  <c r="H1317" i="38"/>
  <c r="G1286" i="38"/>
  <c r="H1286" i="38"/>
  <c r="H1282" i="38"/>
  <c r="I1282" i="38"/>
  <c r="E1278" i="38"/>
  <c r="G1278" i="38"/>
  <c r="G1272" i="38"/>
  <c r="I1272" i="38"/>
  <c r="E1272" i="38"/>
  <c r="H1267" i="38"/>
  <c r="G1267" i="38"/>
  <c r="H1243" i="38"/>
  <c r="G1243" i="38"/>
  <c r="G1234" i="38"/>
  <c r="I1234" i="38"/>
  <c r="E1234" i="38"/>
  <c r="H1203" i="38"/>
  <c r="G1203" i="38"/>
  <c r="E1453" i="38"/>
  <c r="G1453" i="38"/>
  <c r="I1380" i="38"/>
  <c r="E1380" i="38"/>
  <c r="E1377" i="38"/>
  <c r="H1377" i="38"/>
  <c r="I1365" i="38"/>
  <c r="E1365" i="38"/>
  <c r="I1356" i="38"/>
  <c r="G1356" i="38"/>
  <c r="G1330" i="38"/>
  <c r="H1330" i="38"/>
  <c r="E1289" i="38"/>
  <c r="I1289" i="38"/>
  <c r="E1260" i="38"/>
  <c r="I1260" i="38"/>
  <c r="I1241" i="38"/>
  <c r="E1241" i="38"/>
  <c r="E1214" i="38"/>
  <c r="G1214" i="38"/>
  <c r="E1201" i="38"/>
  <c r="H1201" i="38"/>
  <c r="G1201" i="38"/>
  <c r="G1456" i="38"/>
  <c r="E1456" i="38"/>
  <c r="H1446" i="38"/>
  <c r="E1445" i="38"/>
  <c r="I1445" i="38"/>
  <c r="G1433" i="38"/>
  <c r="G1418" i="38"/>
  <c r="G1393" i="38"/>
  <c r="I1392" i="38"/>
  <c r="E1370" i="38"/>
  <c r="G1370" i="38"/>
  <c r="I1353" i="38"/>
  <c r="E1344" i="38"/>
  <c r="G1344" i="38"/>
  <c r="I1325" i="38"/>
  <c r="I1324" i="38"/>
  <c r="G1324" i="38"/>
  <c r="G1318" i="38"/>
  <c r="H1318" i="38"/>
  <c r="G1282" i="38"/>
  <c r="I1281" i="38"/>
  <c r="E1262" i="38"/>
  <c r="G1262" i="38"/>
  <c r="E1237" i="38"/>
  <c r="I1237" i="38"/>
  <c r="E1198" i="38"/>
  <c r="G1198" i="38"/>
  <c r="H1273" i="38"/>
  <c r="H1265" i="38"/>
  <c r="I1264" i="38"/>
  <c r="G1264" i="38"/>
  <c r="G1256" i="38"/>
  <c r="E1245" i="38"/>
  <c r="H1245" i="38"/>
  <c r="G1213" i="38"/>
  <c r="E1204" i="38"/>
  <c r="I1204" i="38"/>
  <c r="G1193" i="38"/>
  <c r="E1192" i="38"/>
  <c r="G1181" i="38"/>
  <c r="G1142" i="38"/>
  <c r="H1142" i="38"/>
  <c r="G1126" i="38"/>
  <c r="E1125" i="38"/>
  <c r="H1125" i="38"/>
  <c r="G1118" i="38"/>
  <c r="I1118" i="38"/>
  <c r="I1100" i="38"/>
  <c r="H1073" i="38"/>
  <c r="E1053" i="38"/>
  <c r="I1053" i="38"/>
  <c r="G1030" i="38"/>
  <c r="H1030" i="38"/>
  <c r="G1009" i="38"/>
  <c r="I1009" i="38"/>
  <c r="G1004" i="38"/>
  <c r="I1004" i="38"/>
  <c r="I964" i="38"/>
  <c r="E960" i="38"/>
  <c r="G960" i="38"/>
  <c r="E936" i="38"/>
  <c r="G936" i="38"/>
  <c r="I936" i="38"/>
  <c r="E909" i="38"/>
  <c r="G909" i="38"/>
  <c r="H909" i="38"/>
  <c r="I909" i="38"/>
  <c r="I1121" i="38"/>
  <c r="E1121" i="38"/>
  <c r="G1096" i="38"/>
  <c r="I1096" i="38"/>
  <c r="I1085" i="38"/>
  <c r="I1070" i="38"/>
  <c r="E1070" i="38"/>
  <c r="G1062" i="38"/>
  <c r="H1062" i="38"/>
  <c r="H1061" i="38"/>
  <c r="E1061" i="38"/>
  <c r="E993" i="38"/>
  <c r="I993" i="38"/>
  <c r="G993" i="38"/>
  <c r="I972" i="38"/>
  <c r="G972" i="38"/>
  <c r="E969" i="38"/>
  <c r="I969" i="38"/>
  <c r="G969" i="38"/>
  <c r="G881" i="38"/>
  <c r="E881" i="38"/>
  <c r="I881" i="38"/>
  <c r="E1257" i="38"/>
  <c r="H1257" i="38"/>
  <c r="I1216" i="38"/>
  <c r="G1216" i="38"/>
  <c r="E1202" i="38"/>
  <c r="H1202" i="38"/>
  <c r="E1197" i="38"/>
  <c r="G1197" i="38"/>
  <c r="I1193" i="38"/>
  <c r="I1181" i="38"/>
  <c r="G1172" i="38"/>
  <c r="E1166" i="38"/>
  <c r="G1161" i="38"/>
  <c r="G1158" i="38"/>
  <c r="E1157" i="38"/>
  <c r="H1157" i="38"/>
  <c r="E1149" i="38"/>
  <c r="G1145" i="38"/>
  <c r="E1134" i="38"/>
  <c r="E1133" i="38"/>
  <c r="I1128" i="38"/>
  <c r="E1106" i="38"/>
  <c r="I1106" i="38"/>
  <c r="G1102" i="38"/>
  <c r="E1102" i="38"/>
  <c r="E1101" i="38"/>
  <c r="H1101" i="38"/>
  <c r="E1074" i="38"/>
  <c r="I1074" i="38"/>
  <c r="I1052" i="38"/>
  <c r="I1016" i="38"/>
  <c r="E1016" i="38"/>
  <c r="E965" i="38"/>
  <c r="G965" i="38"/>
  <c r="G952" i="38"/>
  <c r="I952" i="38"/>
  <c r="H950" i="38"/>
  <c r="E1150" i="38"/>
  <c r="I1150" i="38"/>
  <c r="I1086" i="38"/>
  <c r="E1086" i="38"/>
  <c r="E1085" i="38"/>
  <c r="H1085" i="38"/>
  <c r="I1080" i="38"/>
  <c r="E1080" i="38"/>
  <c r="E1057" i="38"/>
  <c r="I1057" i="38"/>
  <c r="G1057" i="38"/>
  <c r="E1013" i="38"/>
  <c r="G1013" i="38"/>
  <c r="G998" i="38"/>
  <c r="H998" i="38"/>
  <c r="H985" i="38"/>
  <c r="I985" i="38"/>
  <c r="E985" i="38"/>
  <c r="E767" i="38"/>
  <c r="G767" i="38"/>
  <c r="E755" i="38"/>
  <c r="G755" i="38"/>
  <c r="E711" i="38"/>
  <c r="G711" i="38"/>
  <c r="E695" i="38"/>
  <c r="I695" i="38"/>
  <c r="E659" i="38"/>
  <c r="G659" i="38"/>
  <c r="G616" i="38"/>
  <c r="H616" i="38"/>
  <c r="E603" i="38"/>
  <c r="G603" i="38"/>
  <c r="G595" i="38"/>
  <c r="H595" i="38"/>
  <c r="E588" i="38"/>
  <c r="G588" i="38"/>
  <c r="E562" i="38"/>
  <c r="I562" i="38"/>
  <c r="E451" i="38"/>
  <c r="I451" i="38"/>
  <c r="E218" i="38"/>
  <c r="G218" i="38"/>
  <c r="H218" i="38"/>
  <c r="I218" i="38"/>
  <c r="E197" i="38"/>
  <c r="G197" i="38"/>
  <c r="I197" i="38"/>
  <c r="I174" i="38"/>
  <c r="G174" i="38"/>
  <c r="E136" i="38"/>
  <c r="I136" i="38"/>
  <c r="H1033" i="38"/>
  <c r="I1024" i="38"/>
  <c r="H1005" i="38"/>
  <c r="I976" i="38"/>
  <c r="H953" i="38"/>
  <c r="I932" i="38"/>
  <c r="G928" i="38"/>
  <c r="I925" i="38"/>
  <c r="E893" i="38"/>
  <c r="H886" i="38"/>
  <c r="E885" i="38"/>
  <c r="G877" i="38"/>
  <c r="I868" i="38"/>
  <c r="G864" i="38"/>
  <c r="I861" i="38"/>
  <c r="G854" i="38"/>
  <c r="E853" i="38"/>
  <c r="I848" i="38"/>
  <c r="H837" i="38"/>
  <c r="I836" i="38"/>
  <c r="E821" i="38"/>
  <c r="I816" i="38"/>
  <c r="G811" i="38"/>
  <c r="E808" i="38"/>
  <c r="E807" i="38"/>
  <c r="I807" i="38"/>
  <c r="I804" i="38"/>
  <c r="G792" i="38"/>
  <c r="G791" i="38"/>
  <c r="I782" i="38"/>
  <c r="I779" i="38"/>
  <c r="G772" i="38"/>
  <c r="G742" i="38"/>
  <c r="I742" i="38"/>
  <c r="G730" i="38"/>
  <c r="E707" i="38"/>
  <c r="E686" i="38"/>
  <c r="H591" i="38"/>
  <c r="G591" i="38"/>
  <c r="E491" i="38"/>
  <c r="I491" i="38"/>
  <c r="G491" i="38"/>
  <c r="E483" i="38"/>
  <c r="I483" i="38"/>
  <c r="E439" i="38"/>
  <c r="H439" i="38"/>
  <c r="G439" i="38"/>
  <c r="I439" i="38"/>
  <c r="I845" i="38"/>
  <c r="H842" i="38"/>
  <c r="H833" i="38"/>
  <c r="I825" i="38"/>
  <c r="G779" i="38"/>
  <c r="I778" i="38"/>
  <c r="I767" i="38"/>
  <c r="E763" i="38"/>
  <c r="G763" i="38"/>
  <c r="E758" i="38"/>
  <c r="G758" i="38"/>
  <c r="I755" i="38"/>
  <c r="G738" i="38"/>
  <c r="I738" i="38"/>
  <c r="G724" i="38"/>
  <c r="H724" i="38"/>
  <c r="E714" i="38"/>
  <c r="G714" i="38"/>
  <c r="I711" i="38"/>
  <c r="E694" i="38"/>
  <c r="I694" i="38"/>
  <c r="E667" i="38"/>
  <c r="H667" i="38"/>
  <c r="G655" i="38"/>
  <c r="H655" i="38"/>
  <c r="E635" i="38"/>
  <c r="G635" i="38"/>
  <c r="G627" i="38"/>
  <c r="H627" i="38"/>
  <c r="G611" i="38"/>
  <c r="H611" i="38"/>
  <c r="I603" i="38"/>
  <c r="I595" i="38"/>
  <c r="E584" i="38"/>
  <c r="H584" i="38"/>
  <c r="G584" i="38"/>
  <c r="E575" i="38"/>
  <c r="G575" i="38"/>
  <c r="I575" i="38"/>
  <c r="E516" i="38"/>
  <c r="G516" i="38"/>
  <c r="H516" i="38"/>
  <c r="G371" i="38"/>
  <c r="H371" i="38"/>
  <c r="E361" i="38"/>
  <c r="G361" i="38"/>
  <c r="E348" i="38"/>
  <c r="I348" i="38"/>
  <c r="G845" i="38"/>
  <c r="I840" i="38"/>
  <c r="G825" i="38"/>
  <c r="I821" i="38"/>
  <c r="E814" i="38"/>
  <c r="G814" i="38"/>
  <c r="I808" i="38"/>
  <c r="E802" i="38"/>
  <c r="I792" i="38"/>
  <c r="H789" i="38"/>
  <c r="E779" i="38"/>
  <c r="G778" i="38"/>
  <c r="H767" i="38"/>
  <c r="H755" i="38"/>
  <c r="E746" i="38"/>
  <c r="G746" i="38"/>
  <c r="G731" i="38"/>
  <c r="H731" i="38"/>
  <c r="H711" i="38"/>
  <c r="G687" i="38"/>
  <c r="H687" i="38"/>
  <c r="G682" i="38"/>
  <c r="I682" i="38"/>
  <c r="E679" i="38"/>
  <c r="G679" i="38"/>
  <c r="E670" i="38"/>
  <c r="G670" i="38"/>
  <c r="I659" i="38"/>
  <c r="G648" i="38"/>
  <c r="G638" i="38"/>
  <c r="I638" i="38"/>
  <c r="G607" i="38"/>
  <c r="H603" i="38"/>
  <c r="E600" i="38"/>
  <c r="H600" i="38"/>
  <c r="E595" i="38"/>
  <c r="I590" i="38"/>
  <c r="E590" i="38"/>
  <c r="G590" i="38"/>
  <c r="H588" i="38"/>
  <c r="E535" i="38"/>
  <c r="G535" i="38"/>
  <c r="I535" i="38"/>
  <c r="E507" i="38"/>
  <c r="G507" i="38"/>
  <c r="H507" i="38"/>
  <c r="I507" i="38"/>
  <c r="G424" i="38"/>
  <c r="H424" i="38"/>
  <c r="E463" i="38"/>
  <c r="G463" i="38"/>
  <c r="E350" i="38"/>
  <c r="G350" i="38"/>
  <c r="I350" i="38"/>
  <c r="E273" i="38"/>
  <c r="G273" i="38"/>
  <c r="H273" i="38"/>
  <c r="I273" i="38"/>
  <c r="E262" i="38"/>
  <c r="G262" i="38"/>
  <c r="H262" i="38"/>
  <c r="I262" i="38"/>
  <c r="G254" i="38"/>
  <c r="H254" i="38"/>
  <c r="E254" i="38"/>
  <c r="I254" i="38"/>
  <c r="E580" i="38"/>
  <c r="G580" i="38"/>
  <c r="E579" i="38"/>
  <c r="G571" i="38"/>
  <c r="G559" i="38"/>
  <c r="E558" i="38"/>
  <c r="H548" i="38"/>
  <c r="H539" i="38"/>
  <c r="E538" i="38"/>
  <c r="H524" i="38"/>
  <c r="E523" i="38"/>
  <c r="H523" i="38"/>
  <c r="E520" i="38"/>
  <c r="G520" i="38"/>
  <c r="E519" i="38"/>
  <c r="I515" i="38"/>
  <c r="E511" i="38"/>
  <c r="I506" i="38"/>
  <c r="E503" i="38"/>
  <c r="E500" i="38"/>
  <c r="H500" i="38"/>
  <c r="I464" i="38"/>
  <c r="E464" i="38"/>
  <c r="H456" i="38"/>
  <c r="E447" i="38"/>
  <c r="G447" i="38"/>
  <c r="E385" i="38"/>
  <c r="G385" i="38"/>
  <c r="H335" i="38"/>
  <c r="G335" i="38"/>
  <c r="E318" i="38"/>
  <c r="G318" i="38"/>
  <c r="I318" i="38"/>
  <c r="E528" i="38"/>
  <c r="G528" i="38"/>
  <c r="G515" i="38"/>
  <c r="G506" i="38"/>
  <c r="H487" i="38"/>
  <c r="I484" i="38"/>
  <c r="E479" i="38"/>
  <c r="H479" i="38"/>
  <c r="I475" i="38"/>
  <c r="E455" i="38"/>
  <c r="H455" i="38"/>
  <c r="E443" i="38"/>
  <c r="G443" i="38"/>
  <c r="E426" i="38"/>
  <c r="I426" i="38"/>
  <c r="H405" i="38"/>
  <c r="E405" i="38"/>
  <c r="G405" i="38"/>
  <c r="I405" i="38"/>
  <c r="E388" i="38"/>
  <c r="G388" i="38"/>
  <c r="E356" i="38"/>
  <c r="G356" i="38"/>
  <c r="E278" i="38"/>
  <c r="G278" i="38"/>
  <c r="I278" i="38"/>
  <c r="E415" i="38"/>
  <c r="E409" i="38"/>
  <c r="E401" i="38"/>
  <c r="I392" i="38"/>
  <c r="E369" i="38"/>
  <c r="G369" i="38"/>
  <c r="E366" i="38"/>
  <c r="H365" i="38"/>
  <c r="E354" i="38"/>
  <c r="I354" i="38"/>
  <c r="G345" i="38"/>
  <c r="E344" i="38"/>
  <c r="H322" i="38"/>
  <c r="G321" i="38"/>
  <c r="I313" i="38"/>
  <c r="E308" i="38"/>
  <c r="I308" i="38"/>
  <c r="E298" i="38"/>
  <c r="G298" i="38"/>
  <c r="H298" i="38"/>
  <c r="G289" i="38"/>
  <c r="E267" i="38"/>
  <c r="H267" i="38"/>
  <c r="E179" i="38"/>
  <c r="G179" i="38"/>
  <c r="I179" i="38"/>
  <c r="E157" i="38"/>
  <c r="I157" i="38"/>
  <c r="G387" i="38"/>
  <c r="H387" i="38"/>
  <c r="E370" i="38"/>
  <c r="G370" i="38"/>
  <c r="E360" i="38"/>
  <c r="I360" i="38"/>
  <c r="G334" i="38"/>
  <c r="I334" i="38"/>
  <c r="E309" i="38"/>
  <c r="H309" i="38"/>
  <c r="E277" i="38"/>
  <c r="G277" i="38"/>
  <c r="H277" i="38"/>
  <c r="E265" i="38"/>
  <c r="G265" i="38"/>
  <c r="G256" i="38"/>
  <c r="E226" i="38"/>
  <c r="I226" i="38"/>
  <c r="G146" i="38"/>
  <c r="E146" i="38"/>
  <c r="G133" i="38"/>
  <c r="E133" i="38"/>
  <c r="I133" i="38"/>
  <c r="I401" i="38"/>
  <c r="I345" i="38"/>
  <c r="E297" i="38"/>
  <c r="G297" i="38"/>
  <c r="H297" i="38"/>
  <c r="G247" i="38"/>
  <c r="H247" i="38"/>
  <c r="E242" i="38"/>
  <c r="G242" i="38"/>
  <c r="I242" i="38"/>
  <c r="E190" i="38"/>
  <c r="I190" i="38"/>
  <c r="E178" i="38"/>
  <c r="G178" i="38"/>
  <c r="H178" i="38"/>
  <c r="G152" i="38"/>
  <c r="I152" i="38"/>
  <c r="E125" i="38"/>
  <c r="H125" i="38"/>
  <c r="I125" i="38"/>
  <c r="G85" i="38"/>
  <c r="E85" i="38"/>
  <c r="G121" i="38"/>
  <c r="H307" i="38"/>
  <c r="I282" i="38"/>
  <c r="G271" i="38"/>
  <c r="G270" i="38"/>
  <c r="I239" i="38"/>
  <c r="H234" i="38"/>
  <c r="H227" i="38"/>
  <c r="I222" i="38"/>
  <c r="I214" i="38"/>
  <c r="H212" i="38"/>
  <c r="H194" i="38"/>
  <c r="I181" i="38"/>
  <c r="I175" i="38"/>
  <c r="I162" i="38"/>
  <c r="E161" i="38"/>
  <c r="I156" i="38"/>
  <c r="E121" i="38"/>
  <c r="H109" i="38"/>
  <c r="H101" i="38"/>
  <c r="E96" i="38"/>
  <c r="G82" i="38"/>
  <c r="G77" i="38"/>
  <c r="H70" i="38"/>
  <c r="H220" i="38"/>
  <c r="H186" i="38"/>
  <c r="H175" i="38"/>
  <c r="G12" i="38"/>
  <c r="I12" i="38"/>
  <c r="E12" i="38"/>
  <c r="I54" i="38"/>
  <c r="G47" i="38"/>
  <c r="G34" i="38"/>
  <c r="H22" i="38"/>
  <c r="G186" i="38"/>
  <c r="I185" i="38"/>
  <c r="G184" i="38"/>
  <c r="H176" i="38"/>
  <c r="E174" i="38"/>
  <c r="H166" i="38"/>
  <c r="H163" i="38"/>
  <c r="E162" i="38"/>
  <c r="G157" i="38"/>
  <c r="G154" i="38"/>
  <c r="I146" i="38"/>
  <c r="I145" i="38"/>
  <c r="G137" i="38"/>
  <c r="H123" i="38"/>
  <c r="E117" i="38"/>
  <c r="E105" i="38"/>
  <c r="G101" i="38"/>
  <c r="H81" i="38"/>
  <c r="I78" i="38"/>
  <c r="I65" i="38"/>
  <c r="E55" i="38"/>
  <c r="H52" i="38"/>
  <c r="E41" i="38"/>
  <c r="E34" i="38"/>
  <c r="H23" i="38"/>
  <c r="I22" i="38"/>
  <c r="H19" i="38"/>
  <c r="G176" i="38"/>
  <c r="I168" i="38"/>
  <c r="H145" i="38"/>
  <c r="I129" i="38"/>
  <c r="H180" i="38"/>
  <c r="G168" i="38"/>
  <c r="G145" i="38"/>
  <c r="I137" i="38"/>
  <c r="H130" i="38"/>
  <c r="E129" i="38"/>
  <c r="I118" i="38"/>
  <c r="I108" i="38"/>
  <c r="I101" i="38"/>
  <c r="I97" i="38"/>
  <c r="G73" i="38"/>
  <c r="I55" i="38"/>
  <c r="H50" i="38"/>
  <c r="I165" i="38"/>
  <c r="H122" i="38"/>
  <c r="I120" i="38"/>
  <c r="H118" i="38"/>
  <c r="I49" i="38"/>
  <c r="I186" i="38"/>
  <c r="G175" i="38"/>
  <c r="H170" i="38"/>
  <c r="G165" i="38"/>
  <c r="H162" i="38"/>
  <c r="G159" i="38"/>
  <c r="H146" i="38"/>
  <c r="H133" i="38"/>
  <c r="H131" i="38"/>
  <c r="G130" i="38"/>
  <c r="H129" i="38"/>
  <c r="G125" i="38"/>
  <c r="G122" i="38"/>
  <c r="I121" i="38"/>
  <c r="G120" i="38"/>
  <c r="G118" i="38"/>
  <c r="G109" i="38"/>
  <c r="I85" i="38"/>
  <c r="G51" i="38"/>
  <c r="G50" i="38"/>
  <c r="G49" i="38"/>
  <c r="G45" i="38"/>
  <c r="G170" i="38"/>
  <c r="H106" i="38"/>
  <c r="I84" i="38"/>
  <c r="H77" i="38"/>
  <c r="H73" i="38"/>
  <c r="G46" i="38"/>
  <c r="E45" i="38"/>
  <c r="I42" i="38"/>
  <c r="G41" i="38"/>
  <c r="I15" i="38"/>
  <c r="I61" i="38"/>
  <c r="G54" i="38"/>
  <c r="H42" i="38"/>
  <c r="H27" i="38"/>
  <c r="I26" i="38"/>
  <c r="G22" i="38"/>
  <c r="I21" i="38"/>
  <c r="G19" i="38"/>
  <c r="G18" i="38"/>
  <c r="I17" i="38"/>
  <c r="H15" i="38"/>
  <c r="I62" i="38"/>
  <c r="E54" i="38"/>
  <c r="H46" i="38"/>
  <c r="G27" i="38"/>
  <c r="G26" i="38"/>
  <c r="G21" i="38"/>
  <c r="E18" i="38"/>
  <c r="G1675" i="38"/>
  <c r="G1668" i="38"/>
  <c r="G1653" i="38"/>
  <c r="G1625" i="38"/>
  <c r="G1592" i="38"/>
  <c r="G1588" i="38"/>
  <c r="H1579" i="38"/>
  <c r="G1677" i="38"/>
  <c r="I1631" i="38"/>
  <c r="E1631" i="38"/>
  <c r="G1630" i="38"/>
  <c r="I1605" i="38"/>
  <c r="E1605" i="38"/>
  <c r="I1604" i="38"/>
  <c r="H1599" i="38"/>
  <c r="H1675" i="38"/>
  <c r="G1673" i="38"/>
  <c r="E1672" i="38"/>
  <c r="H1671" i="38"/>
  <c r="G1669" i="38"/>
  <c r="H1667" i="38"/>
  <c r="G1665" i="38"/>
  <c r="E1664" i="38"/>
  <c r="I1663" i="38"/>
  <c r="G1662" i="38"/>
  <c r="G1641" i="38"/>
  <c r="E1640" i="38"/>
  <c r="I1639" i="38"/>
  <c r="G1638" i="38"/>
  <c r="H1631" i="38"/>
  <c r="I1627" i="38"/>
  <c r="G1626" i="38"/>
  <c r="H1615" i="38"/>
  <c r="I1613" i="38"/>
  <c r="H1609" i="38"/>
  <c r="E1606" i="38"/>
  <c r="H1605" i="38"/>
  <c r="E1600" i="38"/>
  <c r="I1594" i="38"/>
  <c r="H1585" i="38"/>
  <c r="H1583" i="38"/>
  <c r="I1581" i="38"/>
  <c r="H1577" i="38"/>
  <c r="I1570" i="38"/>
  <c r="I1569" i="38"/>
  <c r="I1558" i="38"/>
  <c r="E1556" i="38"/>
  <c r="E1552" i="38"/>
  <c r="I1549" i="38"/>
  <c r="G1545" i="38"/>
  <c r="E1537" i="38"/>
  <c r="I1537" i="38"/>
  <c r="E1530" i="38"/>
  <c r="I1530" i="38"/>
  <c r="G1520" i="38"/>
  <c r="E1520" i="38"/>
  <c r="G1518" i="38"/>
  <c r="E1513" i="38"/>
  <c r="I1513" i="38"/>
  <c r="I1504" i="38"/>
  <c r="E1501" i="38"/>
  <c r="I1501" i="38"/>
  <c r="H1498" i="38"/>
  <c r="H1495" i="38"/>
  <c r="G1483" i="38"/>
  <c r="H1483" i="38"/>
  <c r="H1477" i="38"/>
  <c r="E1476" i="38"/>
  <c r="H1470" i="38"/>
  <c r="G1467" i="38"/>
  <c r="I1453" i="38"/>
  <c r="I1452" i="38"/>
  <c r="E1449" i="38"/>
  <c r="I1449" i="38"/>
  <c r="I1440" i="38"/>
  <c r="I1436" i="38"/>
  <c r="I1430" i="38"/>
  <c r="I1429" i="38"/>
  <c r="I1416" i="38"/>
  <c r="H1413" i="38"/>
  <c r="E1412" i="38"/>
  <c r="H1411" i="38"/>
  <c r="E1402" i="38"/>
  <c r="I1402" i="38"/>
  <c r="H1397" i="38"/>
  <c r="E1376" i="38"/>
  <c r="H1373" i="38"/>
  <c r="H1370" i="38"/>
  <c r="I1368" i="38"/>
  <c r="G1367" i="38"/>
  <c r="H1365" i="38"/>
  <c r="E1364" i="38"/>
  <c r="H1361" i="38"/>
  <c r="G1360" i="38"/>
  <c r="H1359" i="38"/>
  <c r="E1354" i="38"/>
  <c r="I1354" i="38"/>
  <c r="H1349" i="38"/>
  <c r="E1348" i="38"/>
  <c r="H1341" i="38"/>
  <c r="G1334" i="38"/>
  <c r="E1324" i="38"/>
  <c r="G1322" i="38"/>
  <c r="I1317" i="38"/>
  <c r="E1308" i="38"/>
  <c r="H1306" i="38"/>
  <c r="I1301" i="38"/>
  <c r="H1295" i="38"/>
  <c r="E1293" i="38"/>
  <c r="I1293" i="38"/>
  <c r="H1270" i="38"/>
  <c r="H1269" i="38"/>
  <c r="E1268" i="38"/>
  <c r="G1268" i="38"/>
  <c r="I1244" i="38"/>
  <c r="E1244" i="38"/>
  <c r="I1228" i="38"/>
  <c r="E1228" i="38"/>
  <c r="G1224" i="38"/>
  <c r="E1224" i="38"/>
  <c r="E1209" i="38"/>
  <c r="I1209" i="38"/>
  <c r="H1209" i="38"/>
  <c r="G1190" i="38"/>
  <c r="H1190" i="38"/>
  <c r="G1187" i="38"/>
  <c r="E1186" i="38"/>
  <c r="I1186" i="38"/>
  <c r="H1186" i="38"/>
  <c r="G1182" i="38"/>
  <c r="E1182" i="38"/>
  <c r="E1517" i="38"/>
  <c r="I1517" i="38"/>
  <c r="H1514" i="38"/>
  <c r="E1509" i="38"/>
  <c r="I1509" i="38"/>
  <c r="H1473" i="38"/>
  <c r="E1465" i="38"/>
  <c r="I1465" i="38"/>
  <c r="H1445" i="38"/>
  <c r="H1421" i="38"/>
  <c r="E1409" i="38"/>
  <c r="I1409" i="38"/>
  <c r="G1408" i="38"/>
  <c r="I1408" i="38"/>
  <c r="E1398" i="38"/>
  <c r="I1398" i="38"/>
  <c r="H1389" i="38"/>
  <c r="G1362" i="38"/>
  <c r="H1362" i="38"/>
  <c r="E1358" i="38"/>
  <c r="I1358" i="38"/>
  <c r="G1340" i="38"/>
  <c r="H1337" i="38"/>
  <c r="E1333" i="38"/>
  <c r="I1333" i="38"/>
  <c r="E1313" i="38"/>
  <c r="I1313" i="38"/>
  <c r="E1304" i="38"/>
  <c r="E1297" i="38"/>
  <c r="I1297" i="38"/>
  <c r="H1289" i="38"/>
  <c r="E1252" i="38"/>
  <c r="I1252" i="38"/>
  <c r="G1251" i="38"/>
  <c r="H1237" i="38"/>
  <c r="H1229" i="38"/>
  <c r="G1222" i="38"/>
  <c r="G1219" i="38"/>
  <c r="E1218" i="38"/>
  <c r="I1218" i="38"/>
  <c r="H1218" i="38"/>
  <c r="G1195" i="38"/>
  <c r="H1195" i="38"/>
  <c r="G1176" i="38"/>
  <c r="E1176" i="38"/>
  <c r="G1160" i="38"/>
  <c r="E1160" i="38"/>
  <c r="G1685" i="38"/>
  <c r="I1540" i="38"/>
  <c r="I1532" i="38"/>
  <c r="E1529" i="38"/>
  <c r="I1529" i="38"/>
  <c r="G1517" i="38"/>
  <c r="G1514" i="38"/>
  <c r="H1510" i="38"/>
  <c r="G1509" i="38"/>
  <c r="H1505" i="38"/>
  <c r="G1499" i="38"/>
  <c r="H1497" i="38"/>
  <c r="H1478" i="38"/>
  <c r="G1473" i="38"/>
  <c r="E1469" i="38"/>
  <c r="I1469" i="38"/>
  <c r="H1466" i="38"/>
  <c r="G1465" i="38"/>
  <c r="H1463" i="38"/>
  <c r="E1461" i="38"/>
  <c r="I1461" i="38"/>
  <c r="E1450" i="38"/>
  <c r="I1450" i="38"/>
  <c r="G1445" i="38"/>
  <c r="H1441" i="38"/>
  <c r="H1437" i="38"/>
  <c r="G1421" i="38"/>
  <c r="H1417" i="38"/>
  <c r="G1409" i="38"/>
  <c r="I1404" i="38"/>
  <c r="G1398" i="38"/>
  <c r="G1389" i="38"/>
  <c r="H1374" i="38"/>
  <c r="H1371" i="38"/>
  <c r="I1364" i="38"/>
  <c r="G1358" i="38"/>
  <c r="I1348" i="38"/>
  <c r="I1340" i="38"/>
  <c r="G1337" i="38"/>
  <c r="G1336" i="38"/>
  <c r="G1333" i="38"/>
  <c r="H1329" i="38"/>
  <c r="E1321" i="38"/>
  <c r="I1321" i="38"/>
  <c r="G1314" i="38"/>
  <c r="G1313" i="38"/>
  <c r="G1308" i="38"/>
  <c r="I1304" i="38"/>
  <c r="G1298" i="38"/>
  <c r="G1297" i="38"/>
  <c r="I1294" i="38"/>
  <c r="G1289" i="38"/>
  <c r="H1285" i="38"/>
  <c r="E1284" i="38"/>
  <c r="G1284" i="38"/>
  <c r="H1277" i="38"/>
  <c r="H1254" i="38"/>
  <c r="H1247" i="38"/>
  <c r="E1246" i="38"/>
  <c r="G1246" i="38"/>
  <c r="H1241" i="38"/>
  <c r="E1240" i="38"/>
  <c r="G1240" i="38"/>
  <c r="G1237" i="38"/>
  <c r="G1229" i="38"/>
  <c r="G1174" i="38"/>
  <c r="G1171" i="38"/>
  <c r="E1170" i="38"/>
  <c r="I1170" i="38"/>
  <c r="H1170" i="38"/>
  <c r="G1657" i="38"/>
  <c r="G1649" i="38"/>
  <c r="G1637" i="38"/>
  <c r="I1675" i="38"/>
  <c r="G1674" i="38"/>
  <c r="I1671" i="38"/>
  <c r="G1670" i="38"/>
  <c r="I1667" i="38"/>
  <c r="G1666" i="38"/>
  <c r="G1645" i="38"/>
  <c r="G1633" i="38"/>
  <c r="I1609" i="38"/>
  <c r="I1585" i="38"/>
  <c r="I1577" i="38"/>
  <c r="H1551" i="38"/>
  <c r="G1540" i="38"/>
  <c r="I1538" i="38"/>
  <c r="G1532" i="38"/>
  <c r="G1529" i="38"/>
  <c r="H1518" i="38"/>
  <c r="G1515" i="38"/>
  <c r="G1510" i="38"/>
  <c r="G1505" i="38"/>
  <c r="G1497" i="38"/>
  <c r="G1488" i="38"/>
  <c r="E1488" i="38"/>
  <c r="G1478" i="38"/>
  <c r="I1472" i="38"/>
  <c r="G1469" i="38"/>
  <c r="G1466" i="38"/>
  <c r="G1463" i="38"/>
  <c r="H1462" i="38"/>
  <c r="G1461" i="38"/>
  <c r="H1455" i="38"/>
  <c r="H1454" i="38"/>
  <c r="G1450" i="38"/>
  <c r="G1441" i="38"/>
  <c r="G1437" i="38"/>
  <c r="H1431" i="38"/>
  <c r="G1424" i="38"/>
  <c r="E1424" i="38"/>
  <c r="I1420" i="38"/>
  <c r="G1417" i="38"/>
  <c r="G1404" i="38"/>
  <c r="H1403" i="38"/>
  <c r="I1397" i="38"/>
  <c r="H1391" i="38"/>
  <c r="I1388" i="38"/>
  <c r="G1384" i="38"/>
  <c r="E1384" i="38"/>
  <c r="G1374" i="38"/>
  <c r="I1370" i="38"/>
  <c r="I1361" i="38"/>
  <c r="I1360" i="38"/>
  <c r="E1357" i="38"/>
  <c r="I1357" i="38"/>
  <c r="E1345" i="38"/>
  <c r="I1345" i="38"/>
  <c r="I1336" i="38"/>
  <c r="H1334" i="38"/>
  <c r="G1329" i="38"/>
  <c r="G1328" i="38"/>
  <c r="G1321" i="38"/>
  <c r="E1316" i="38"/>
  <c r="G1304" i="38"/>
  <c r="H1302" i="38"/>
  <c r="E1300" i="38"/>
  <c r="G1294" i="38"/>
  <c r="I1288" i="38"/>
  <c r="G1285" i="38"/>
  <c r="H1281" i="38"/>
  <c r="H1279" i="38"/>
  <c r="G1277" i="38"/>
  <c r="G1259" i="38"/>
  <c r="G1252" i="38"/>
  <c r="H1251" i="38"/>
  <c r="H1250" i="38"/>
  <c r="G1241" i="38"/>
  <c r="G1238" i="38"/>
  <c r="H1231" i="38"/>
  <c r="G1230" i="38"/>
  <c r="E1230" i="38"/>
  <c r="H1222" i="38"/>
  <c r="H1219" i="38"/>
  <c r="G1218" i="38"/>
  <c r="H1206" i="38"/>
  <c r="E1205" i="38"/>
  <c r="I1205" i="38"/>
  <c r="H1205" i="38"/>
  <c r="I1176" i="38"/>
  <c r="I1160" i="38"/>
  <c r="I1220" i="38"/>
  <c r="G1208" i="38"/>
  <c r="I1188" i="38"/>
  <c r="H1183" i="38"/>
  <c r="I1180" i="38"/>
  <c r="I1172" i="38"/>
  <c r="I1164" i="38"/>
  <c r="G1155" i="38"/>
  <c r="G1150" i="38"/>
  <c r="H1143" i="38"/>
  <c r="H1141" i="38"/>
  <c r="E1128" i="38"/>
  <c r="G1123" i="38"/>
  <c r="H1119" i="38"/>
  <c r="E1118" i="38"/>
  <c r="H1117" i="38"/>
  <c r="H1113" i="38"/>
  <c r="H1111" i="38"/>
  <c r="H1107" i="38"/>
  <c r="E1096" i="38"/>
  <c r="H1093" i="38"/>
  <c r="E1092" i="38"/>
  <c r="G1092" i="38"/>
  <c r="H1078" i="38"/>
  <c r="H1075" i="38"/>
  <c r="E1073" i="38"/>
  <c r="I1073" i="38"/>
  <c r="H1069" i="38"/>
  <c r="H1066" i="38"/>
  <c r="E1060" i="38"/>
  <c r="G1056" i="38"/>
  <c r="G1053" i="38"/>
  <c r="G1052" i="38"/>
  <c r="E1048" i="38"/>
  <c r="H1045" i="38"/>
  <c r="H1042" i="38"/>
  <c r="E1036" i="38"/>
  <c r="G1034" i="38"/>
  <c r="G1021" i="38"/>
  <c r="G1020" i="38"/>
  <c r="G1012" i="38"/>
  <c r="H1009" i="38"/>
  <c r="H997" i="38"/>
  <c r="E992" i="38"/>
  <c r="E977" i="38"/>
  <c r="I977" i="38"/>
  <c r="E968" i="38"/>
  <c r="H965" i="38"/>
  <c r="G956" i="38"/>
  <c r="E940" i="38"/>
  <c r="G922" i="38"/>
  <c r="H922" i="38"/>
  <c r="G890" i="38"/>
  <c r="H890" i="38"/>
  <c r="H1074" i="38"/>
  <c r="G1068" i="38"/>
  <c r="E1064" i="38"/>
  <c r="E1041" i="38"/>
  <c r="I1041" i="38"/>
  <c r="E1032" i="38"/>
  <c r="G1008" i="38"/>
  <c r="E1001" i="38"/>
  <c r="I1001" i="38"/>
  <c r="E980" i="38"/>
  <c r="G948" i="38"/>
  <c r="G944" i="38"/>
  <c r="H905" i="38"/>
  <c r="E905" i="38"/>
  <c r="I905" i="38"/>
  <c r="G902" i="38"/>
  <c r="H901" i="38"/>
  <c r="E901" i="38"/>
  <c r="I901" i="38"/>
  <c r="E884" i="38"/>
  <c r="G884" i="38"/>
  <c r="G1263" i="38"/>
  <c r="I1257" i="38"/>
  <c r="I1253" i="38"/>
  <c r="I1249" i="38"/>
  <c r="I1245" i="38"/>
  <c r="G1236" i="38"/>
  <c r="H1225" i="38"/>
  <c r="G1215" i="38"/>
  <c r="I1202" i="38"/>
  <c r="I1201" i="38"/>
  <c r="G1200" i="38"/>
  <c r="I1197" i="38"/>
  <c r="I1196" i="38"/>
  <c r="H1191" i="38"/>
  <c r="H1177" i="38"/>
  <c r="G1167" i="38"/>
  <c r="H1161" i="38"/>
  <c r="I1157" i="38"/>
  <c r="I1156" i="38"/>
  <c r="H1154" i="38"/>
  <c r="H1153" i="38"/>
  <c r="H1151" i="38"/>
  <c r="H1149" i="38"/>
  <c r="I1145" i="38"/>
  <c r="I1138" i="38"/>
  <c r="I1137" i="38"/>
  <c r="G1135" i="38"/>
  <c r="H1133" i="38"/>
  <c r="H1129" i="38"/>
  <c r="I1125" i="38"/>
  <c r="I1124" i="38"/>
  <c r="H1122" i="38"/>
  <c r="H1121" i="38"/>
  <c r="H1106" i="38"/>
  <c r="H1105" i="38"/>
  <c r="H1103" i="38"/>
  <c r="I1092" i="38"/>
  <c r="E1077" i="38"/>
  <c r="I1077" i="38"/>
  <c r="E1076" i="38"/>
  <c r="I1076" i="38"/>
  <c r="G1074" i="38"/>
  <c r="I1068" i="38"/>
  <c r="G1066" i="38"/>
  <c r="I1065" i="38"/>
  <c r="I1064" i="38"/>
  <c r="G1060" i="38"/>
  <c r="E1056" i="38"/>
  <c r="H1049" i="38"/>
  <c r="G1048" i="38"/>
  <c r="H1046" i="38"/>
  <c r="E1044" i="38"/>
  <c r="G1041" i="38"/>
  <c r="G1036" i="38"/>
  <c r="H1034" i="38"/>
  <c r="I1033" i="38"/>
  <c r="I1032" i="38"/>
  <c r="E1025" i="38"/>
  <c r="I1025" i="38"/>
  <c r="I1008" i="38"/>
  <c r="G1001" i="38"/>
  <c r="E996" i="38"/>
  <c r="G992" i="38"/>
  <c r="H989" i="38"/>
  <c r="H986" i="38"/>
  <c r="I981" i="38"/>
  <c r="E981" i="38"/>
  <c r="I980" i="38"/>
  <c r="G968" i="38"/>
  <c r="H966" i="38"/>
  <c r="H961" i="38"/>
  <c r="E961" i="38"/>
  <c r="I961" i="38"/>
  <c r="G954" i="38"/>
  <c r="H954" i="38"/>
  <c r="I948" i="38"/>
  <c r="I944" i="38"/>
  <c r="H934" i="38"/>
  <c r="E929" i="38"/>
  <c r="I929" i="38"/>
  <c r="G924" i="38"/>
  <c r="E921" i="38"/>
  <c r="I921" i="38"/>
  <c r="E917" i="38"/>
  <c r="I917" i="38"/>
  <c r="E892" i="38"/>
  <c r="G892" i="38"/>
  <c r="G1156" i="38"/>
  <c r="G1151" i="38"/>
  <c r="I1141" i="38"/>
  <c r="G1124" i="38"/>
  <c r="I1117" i="38"/>
  <c r="I1113" i="38"/>
  <c r="G1103" i="38"/>
  <c r="G1087" i="38"/>
  <c r="I1084" i="38"/>
  <c r="G1071" i="38"/>
  <c r="G1064" i="38"/>
  <c r="H1053" i="38"/>
  <c r="H1050" i="38"/>
  <c r="I1045" i="38"/>
  <c r="G1032" i="38"/>
  <c r="E1028" i="38"/>
  <c r="H1021" i="38"/>
  <c r="H1018" i="38"/>
  <c r="G1016" i="38"/>
  <c r="H1013" i="38"/>
  <c r="E1012" i="38"/>
  <c r="E1009" i="38"/>
  <c r="E1004" i="38"/>
  <c r="G1002" i="38"/>
  <c r="I997" i="38"/>
  <c r="I996" i="38"/>
  <c r="G989" i="38"/>
  <c r="G988" i="38"/>
  <c r="E984" i="38"/>
  <c r="H981" i="38"/>
  <c r="G980" i="38"/>
  <c r="E972" i="38"/>
  <c r="G970" i="38"/>
  <c r="I965" i="38"/>
  <c r="E956" i="38"/>
  <c r="E952" i="38"/>
  <c r="G938" i="38"/>
  <c r="H937" i="38"/>
  <c r="E937" i="38"/>
  <c r="I937" i="38"/>
  <c r="G934" i="38"/>
  <c r="E933" i="38"/>
  <c r="I933" i="38"/>
  <c r="G929" i="38"/>
  <c r="I924" i="38"/>
  <c r="G921" i="38"/>
  <c r="G917" i="38"/>
  <c r="H913" i="38"/>
  <c r="E913" i="38"/>
  <c r="I913" i="38"/>
  <c r="G905" i="38"/>
  <c r="H902" i="38"/>
  <c r="G901" i="38"/>
  <c r="I884" i="38"/>
  <c r="E880" i="38"/>
  <c r="G880" i="38"/>
  <c r="G844" i="38"/>
  <c r="E826" i="38"/>
  <c r="I766" i="38"/>
  <c r="G760" i="38"/>
  <c r="E751" i="38"/>
  <c r="I751" i="38"/>
  <c r="H740" i="38"/>
  <c r="E718" i="38"/>
  <c r="G718" i="38"/>
  <c r="I718" i="38"/>
  <c r="H715" i="38"/>
  <c r="E964" i="38"/>
  <c r="H957" i="38"/>
  <c r="H949" i="38"/>
  <c r="H945" i="38"/>
  <c r="E932" i="38"/>
  <c r="E928" i="38"/>
  <c r="H925" i="38"/>
  <c r="E920" i="38"/>
  <c r="E916" i="38"/>
  <c r="G906" i="38"/>
  <c r="E904" i="38"/>
  <c r="E900" i="38"/>
  <c r="I897" i="38"/>
  <c r="E897" i="38"/>
  <c r="H893" i="38"/>
  <c r="H885" i="38"/>
  <c r="H881" i="38"/>
  <c r="G874" i="38"/>
  <c r="I873" i="38"/>
  <c r="E873" i="38"/>
  <c r="E868" i="38"/>
  <c r="E864" i="38"/>
  <c r="H861" i="38"/>
  <c r="G860" i="38"/>
  <c r="H853" i="38"/>
  <c r="G852" i="38"/>
  <c r="H850" i="38"/>
  <c r="E848" i="38"/>
  <c r="I844" i="38"/>
  <c r="E833" i="38"/>
  <c r="I833" i="38"/>
  <c r="E830" i="38"/>
  <c r="G830" i="38"/>
  <c r="G828" i="38"/>
  <c r="H826" i="38"/>
  <c r="E820" i="38"/>
  <c r="H817" i="38"/>
  <c r="H813" i="38"/>
  <c r="H811" i="38"/>
  <c r="E810" i="38"/>
  <c r="G810" i="38"/>
  <c r="I803" i="38"/>
  <c r="E803" i="38"/>
  <c r="E794" i="38"/>
  <c r="G794" i="38"/>
  <c r="I794" i="38"/>
  <c r="I788" i="38"/>
  <c r="E786" i="38"/>
  <c r="H771" i="38"/>
  <c r="G771" i="38"/>
  <c r="E762" i="38"/>
  <c r="G762" i="38"/>
  <c r="G751" i="38"/>
  <c r="E743" i="38"/>
  <c r="I743" i="38"/>
  <c r="G740" i="38"/>
  <c r="H736" i="38"/>
  <c r="H719" i="38"/>
  <c r="E719" i="38"/>
  <c r="I719" i="38"/>
  <c r="E710" i="38"/>
  <c r="G710" i="38"/>
  <c r="E908" i="38"/>
  <c r="H897" i="38"/>
  <c r="E888" i="38"/>
  <c r="E876" i="38"/>
  <c r="H873" i="38"/>
  <c r="I869" i="38"/>
  <c r="E869" i="38"/>
  <c r="I865" i="38"/>
  <c r="E865" i="38"/>
  <c r="E856" i="38"/>
  <c r="I849" i="38"/>
  <c r="E849" i="38"/>
  <c r="E840" i="38"/>
  <c r="G826" i="38"/>
  <c r="H825" i="38"/>
  <c r="E818" i="38"/>
  <c r="G818" i="38"/>
  <c r="H807" i="38"/>
  <c r="E804" i="38"/>
  <c r="H803" i="38"/>
  <c r="I798" i="38"/>
  <c r="H795" i="38"/>
  <c r="E795" i="38"/>
  <c r="I795" i="38"/>
  <c r="E787" i="38"/>
  <c r="G787" i="38"/>
  <c r="H781" i="38"/>
  <c r="G780" i="38"/>
  <c r="H780" i="38"/>
  <c r="H760" i="38"/>
  <c r="H743" i="38"/>
  <c r="H869" i="38"/>
  <c r="H865" i="38"/>
  <c r="E860" i="38"/>
  <c r="E852" i="38"/>
  <c r="H849" i="38"/>
  <c r="H845" i="38"/>
  <c r="E844" i="38"/>
  <c r="E828" i="38"/>
  <c r="G824" i="38"/>
  <c r="E816" i="38"/>
  <c r="E788" i="38"/>
  <c r="G777" i="38"/>
  <c r="H776" i="38"/>
  <c r="E776" i="38"/>
  <c r="I776" i="38"/>
  <c r="G766" i="38"/>
  <c r="E754" i="38"/>
  <c r="G754" i="38"/>
  <c r="E715" i="38"/>
  <c r="I715" i="38"/>
  <c r="E698" i="38"/>
  <c r="G678" i="38"/>
  <c r="E671" i="38"/>
  <c r="I671" i="38"/>
  <c r="H663" i="38"/>
  <c r="G658" i="38"/>
  <c r="E651" i="38"/>
  <c r="I651" i="38"/>
  <c r="G634" i="38"/>
  <c r="E631" i="38"/>
  <c r="I631" i="38"/>
  <c r="E614" i="38"/>
  <c r="E607" i="38"/>
  <c r="I607" i="38"/>
  <c r="H707" i="38"/>
  <c r="I698" i="38"/>
  <c r="H696" i="38"/>
  <c r="H691" i="38"/>
  <c r="I678" i="38"/>
  <c r="H676" i="38"/>
  <c r="G671" i="38"/>
  <c r="G663" i="38"/>
  <c r="G662" i="38"/>
  <c r="I658" i="38"/>
  <c r="H619" i="38"/>
  <c r="E619" i="38"/>
  <c r="I619" i="38"/>
  <c r="E592" i="38"/>
  <c r="G592" i="38"/>
  <c r="E783" i="38"/>
  <c r="I783" i="38"/>
  <c r="G773" i="38"/>
  <c r="G770" i="38"/>
  <c r="E750" i="38"/>
  <c r="G744" i="38"/>
  <c r="E739" i="38"/>
  <c r="I739" i="38"/>
  <c r="H735" i="38"/>
  <c r="E727" i="38"/>
  <c r="I727" i="38"/>
  <c r="G707" i="38"/>
  <c r="G706" i="38"/>
  <c r="H703" i="38"/>
  <c r="G698" i="38"/>
  <c r="G696" i="38"/>
  <c r="H695" i="38"/>
  <c r="G691" i="38"/>
  <c r="G690" i="38"/>
  <c r="G686" i="38"/>
  <c r="E683" i="38"/>
  <c r="I683" i="38"/>
  <c r="G676" i="38"/>
  <c r="E666" i="38"/>
  <c r="I662" i="38"/>
  <c r="H660" i="38"/>
  <c r="G646" i="38"/>
  <c r="H639" i="38"/>
  <c r="E639" i="38"/>
  <c r="I639" i="38"/>
  <c r="G632" i="38"/>
  <c r="H632" i="38"/>
  <c r="G614" i="38"/>
  <c r="E602" i="38"/>
  <c r="G602" i="38"/>
  <c r="G783" i="38"/>
  <c r="I772" i="38"/>
  <c r="I770" i="38"/>
  <c r="E759" i="38"/>
  <c r="I759" i="38"/>
  <c r="I750" i="38"/>
  <c r="G739" i="38"/>
  <c r="G735" i="38"/>
  <c r="G734" i="38"/>
  <c r="E730" i="38"/>
  <c r="G727" i="38"/>
  <c r="E722" i="38"/>
  <c r="I706" i="38"/>
  <c r="G703" i="38"/>
  <c r="G702" i="38"/>
  <c r="G695" i="38"/>
  <c r="G694" i="38"/>
  <c r="I690" i="38"/>
  <c r="G683" i="38"/>
  <c r="H679" i="38"/>
  <c r="E678" i="38"/>
  <c r="E675" i="38"/>
  <c r="I675" i="38"/>
  <c r="H672" i="38"/>
  <c r="I667" i="38"/>
  <c r="I666" i="38"/>
  <c r="H664" i="38"/>
  <c r="E663" i="38"/>
  <c r="G660" i="38"/>
  <c r="H659" i="38"/>
  <c r="E658" i="38"/>
  <c r="I646" i="38"/>
  <c r="H643" i="38"/>
  <c r="E643" i="38"/>
  <c r="I643" i="38"/>
  <c r="E634" i="38"/>
  <c r="H628" i="38"/>
  <c r="E626" i="38"/>
  <c r="E622" i="38"/>
  <c r="G619" i="38"/>
  <c r="E610" i="38"/>
  <c r="H592" i="38"/>
  <c r="E582" i="38"/>
  <c r="G582" i="38"/>
  <c r="E574" i="38"/>
  <c r="E568" i="38"/>
  <c r="E564" i="38"/>
  <c r="G554" i="38"/>
  <c r="G542" i="38"/>
  <c r="E540" i="38"/>
  <c r="E534" i="38"/>
  <c r="E508" i="38"/>
  <c r="G508" i="38"/>
  <c r="E478" i="38"/>
  <c r="I478" i="38"/>
  <c r="H475" i="38"/>
  <c r="G474" i="38"/>
  <c r="E474" i="38"/>
  <c r="G467" i="38"/>
  <c r="H459" i="38"/>
  <c r="G458" i="38"/>
  <c r="E458" i="38"/>
  <c r="G451" i="38"/>
  <c r="E446" i="38"/>
  <c r="I446" i="38"/>
  <c r="E430" i="38"/>
  <c r="G430" i="38"/>
  <c r="I574" i="38"/>
  <c r="E572" i="38"/>
  <c r="G572" i="38"/>
  <c r="G570" i="38"/>
  <c r="H568" i="38"/>
  <c r="H564" i="38"/>
  <c r="I554" i="38"/>
  <c r="E551" i="38"/>
  <c r="I551" i="38"/>
  <c r="E544" i="38"/>
  <c r="I542" i="38"/>
  <c r="H540" i="38"/>
  <c r="I534" i="38"/>
  <c r="E532" i="38"/>
  <c r="G532" i="38"/>
  <c r="E527" i="38"/>
  <c r="I527" i="38"/>
  <c r="H508" i="38"/>
  <c r="I502" i="38"/>
  <c r="I496" i="38"/>
  <c r="I490" i="38"/>
  <c r="E486" i="38"/>
  <c r="I486" i="38"/>
  <c r="G485" i="38"/>
  <c r="H483" i="38"/>
  <c r="H468" i="38"/>
  <c r="H452" i="38"/>
  <c r="H436" i="38"/>
  <c r="H419" i="38"/>
  <c r="E418" i="38"/>
  <c r="G418" i="38"/>
  <c r="G411" i="38"/>
  <c r="H406" i="38"/>
  <c r="E404" i="38"/>
  <c r="G404" i="38"/>
  <c r="I404" i="38"/>
  <c r="H647" i="38"/>
  <c r="H635" i="38"/>
  <c r="E630" i="38"/>
  <c r="E606" i="38"/>
  <c r="G604" i="38"/>
  <c r="H599" i="38"/>
  <c r="G598" i="38"/>
  <c r="E596" i="38"/>
  <c r="G596" i="38"/>
  <c r="E591" i="38"/>
  <c r="I591" i="38"/>
  <c r="E578" i="38"/>
  <c r="H575" i="38"/>
  <c r="G574" i="38"/>
  <c r="H572" i="38"/>
  <c r="G568" i="38"/>
  <c r="H567" i="38"/>
  <c r="G564" i="38"/>
  <c r="H563" i="38"/>
  <c r="G551" i="38"/>
  <c r="G548" i="38"/>
  <c r="H544" i="38"/>
  <c r="G540" i="38"/>
  <c r="H535" i="38"/>
  <c r="G534" i="38"/>
  <c r="H532" i="38"/>
  <c r="E530" i="38"/>
  <c r="G527" i="38"/>
  <c r="G524" i="38"/>
  <c r="E522" i="38"/>
  <c r="E518" i="38"/>
  <c r="E512" i="38"/>
  <c r="G512" i="38"/>
  <c r="G502" i="38"/>
  <c r="H501" i="38"/>
  <c r="G483" i="38"/>
  <c r="H481" i="38"/>
  <c r="G480" i="38"/>
  <c r="E480" i="38"/>
  <c r="I474" i="38"/>
  <c r="G468" i="38"/>
  <c r="I458" i="38"/>
  <c r="G452" i="38"/>
  <c r="H449" i="38"/>
  <c r="G448" i="38"/>
  <c r="E448" i="38"/>
  <c r="H441" i="38"/>
  <c r="G440" i="38"/>
  <c r="G436" i="38"/>
  <c r="H433" i="38"/>
  <c r="I430" i="38"/>
  <c r="H423" i="38"/>
  <c r="E422" i="38"/>
  <c r="G422" i="38"/>
  <c r="G419" i="38"/>
  <c r="E594" i="38"/>
  <c r="E586" i="38"/>
  <c r="E576" i="38"/>
  <c r="G576" i="38"/>
  <c r="E570" i="38"/>
  <c r="G566" i="38"/>
  <c r="G562" i="38"/>
  <c r="H555" i="38"/>
  <c r="E554" i="38"/>
  <c r="E547" i="38"/>
  <c r="I547" i="38"/>
  <c r="G544" i="38"/>
  <c r="H543" i="38"/>
  <c r="E542" i="38"/>
  <c r="E539" i="38"/>
  <c r="I539" i="38"/>
  <c r="E536" i="38"/>
  <c r="G536" i="38"/>
  <c r="I531" i="38"/>
  <c r="I523" i="38"/>
  <c r="E510" i="38"/>
  <c r="H505" i="38"/>
  <c r="I500" i="38"/>
  <c r="E496" i="38"/>
  <c r="I494" i="38"/>
  <c r="H491" i="38"/>
  <c r="E490" i="38"/>
  <c r="G486" i="38"/>
  <c r="H485" i="38"/>
  <c r="H484" i="38"/>
  <c r="E470" i="38"/>
  <c r="I470" i="38"/>
  <c r="G469" i="38"/>
  <c r="H467" i="38"/>
  <c r="E462" i="38"/>
  <c r="I462" i="38"/>
  <c r="E454" i="38"/>
  <c r="I454" i="38"/>
  <c r="G453" i="38"/>
  <c r="H451" i="38"/>
  <c r="E438" i="38"/>
  <c r="I438" i="38"/>
  <c r="G437" i="38"/>
  <c r="H428" i="38"/>
  <c r="G399" i="38"/>
  <c r="H399" i="38"/>
  <c r="I396" i="38"/>
  <c r="E396" i="38"/>
  <c r="I487" i="38"/>
  <c r="I479" i="38"/>
  <c r="I463" i="38"/>
  <c r="I447" i="38"/>
  <c r="I443" i="38"/>
  <c r="G412" i="38"/>
  <c r="H407" i="38"/>
  <c r="G403" i="38"/>
  <c r="G398" i="38"/>
  <c r="H391" i="38"/>
  <c r="I389" i="38"/>
  <c r="I388" i="38"/>
  <c r="H386" i="38"/>
  <c r="H385" i="38"/>
  <c r="H383" i="38"/>
  <c r="E382" i="38"/>
  <c r="I381" i="38"/>
  <c r="H375" i="38"/>
  <c r="I373" i="38"/>
  <c r="I372" i="38"/>
  <c r="H370" i="38"/>
  <c r="I369" i="38"/>
  <c r="G367" i="38"/>
  <c r="E364" i="38"/>
  <c r="H361" i="38"/>
  <c r="G360" i="38"/>
  <c r="I357" i="38"/>
  <c r="I356" i="38"/>
  <c r="G354" i="38"/>
  <c r="E341" i="38"/>
  <c r="I341" i="38"/>
  <c r="E340" i="38"/>
  <c r="I340" i="38"/>
  <c r="G338" i="38"/>
  <c r="E334" i="38"/>
  <c r="G333" i="38"/>
  <c r="H321" i="38"/>
  <c r="G319" i="38"/>
  <c r="I312" i="38"/>
  <c r="I309" i="38"/>
  <c r="G306" i="38"/>
  <c r="I302" i="38"/>
  <c r="I298" i="38"/>
  <c r="I297" i="38"/>
  <c r="G295" i="38"/>
  <c r="H294" i="38"/>
  <c r="G293" i="38"/>
  <c r="E290" i="38"/>
  <c r="I290" i="38"/>
  <c r="H285" i="38"/>
  <c r="G282" i="38"/>
  <c r="G279" i="38"/>
  <c r="E275" i="38"/>
  <c r="G275" i="38"/>
  <c r="H232" i="38"/>
  <c r="H353" i="38"/>
  <c r="G351" i="38"/>
  <c r="H317" i="38"/>
  <c r="I305" i="38"/>
  <c r="E305" i="38"/>
  <c r="G302" i="38"/>
  <c r="H301" i="38"/>
  <c r="H281" i="38"/>
  <c r="H269" i="38"/>
  <c r="E259" i="38"/>
  <c r="H259" i="38"/>
  <c r="H258" i="38"/>
  <c r="E258" i="38"/>
  <c r="G258" i="38"/>
  <c r="H246" i="38"/>
  <c r="E246" i="38"/>
  <c r="G246" i="38"/>
  <c r="E223" i="38"/>
  <c r="G223" i="38"/>
  <c r="I223" i="38"/>
  <c r="H402" i="38"/>
  <c r="G353" i="38"/>
  <c r="H342" i="38"/>
  <c r="H339" i="38"/>
  <c r="E337" i="38"/>
  <c r="I337" i="38"/>
  <c r="E332" i="38"/>
  <c r="G317" i="38"/>
  <c r="H313" i="38"/>
  <c r="E312" i="38"/>
  <c r="H305" i="38"/>
  <c r="H303" i="38"/>
  <c r="G301" i="38"/>
  <c r="G291" i="38"/>
  <c r="E289" i="38"/>
  <c r="I289" i="38"/>
  <c r="H286" i="38"/>
  <c r="G281" i="38"/>
  <c r="H278" i="38"/>
  <c r="H274" i="38"/>
  <c r="G269" i="38"/>
  <c r="H266" i="38"/>
  <c r="I386" i="38"/>
  <c r="I385" i="38"/>
  <c r="I370" i="38"/>
  <c r="I361" i="38"/>
  <c r="H354" i="38"/>
  <c r="H351" i="38"/>
  <c r="H338" i="38"/>
  <c r="E333" i="38"/>
  <c r="I333" i="38"/>
  <c r="E306" i="38"/>
  <c r="I306" i="38"/>
  <c r="E293" i="38"/>
  <c r="I293" i="38"/>
  <c r="H282" i="38"/>
  <c r="I246" i="38"/>
  <c r="I253" i="38"/>
  <c r="H242" i="38"/>
  <c r="H239" i="38"/>
  <c r="H238" i="38"/>
  <c r="I233" i="38"/>
  <c r="H230" i="38"/>
  <c r="E229" i="38"/>
  <c r="E216" i="38"/>
  <c r="E215" i="38"/>
  <c r="H214" i="38"/>
  <c r="I211" i="38"/>
  <c r="E207" i="38"/>
  <c r="I207" i="38"/>
  <c r="G190" i="38"/>
  <c r="H226" i="38"/>
  <c r="H222" i="38"/>
  <c r="I210" i="38"/>
  <c r="E210" i="38"/>
  <c r="H191" i="38"/>
  <c r="E149" i="38"/>
  <c r="I149" i="38"/>
  <c r="G149" i="38"/>
  <c r="I277" i="38"/>
  <c r="I270" i="38"/>
  <c r="H240" i="38"/>
  <c r="I229" i="38"/>
  <c r="G226" i="38"/>
  <c r="E224" i="38"/>
  <c r="G224" i="38"/>
  <c r="G222" i="38"/>
  <c r="I215" i="38"/>
  <c r="E212" i="38"/>
  <c r="E211" i="38"/>
  <c r="H210" i="38"/>
  <c r="G191" i="38"/>
  <c r="H153" i="38"/>
  <c r="E153" i="38"/>
  <c r="I153" i="38"/>
  <c r="G192" i="38"/>
  <c r="H190" i="38"/>
  <c r="E173" i="38"/>
  <c r="G173" i="38"/>
  <c r="H155" i="38"/>
  <c r="E113" i="38"/>
  <c r="I113" i="38"/>
  <c r="E80" i="38"/>
  <c r="I80" i="38"/>
  <c r="G79" i="38"/>
  <c r="H66" i="38"/>
  <c r="H58" i="38"/>
  <c r="E57" i="38"/>
  <c r="G57" i="38"/>
  <c r="I206" i="38"/>
  <c r="H196" i="38"/>
  <c r="I178" i="38"/>
  <c r="H174" i="38"/>
  <c r="I170" i="38"/>
  <c r="I169" i="38"/>
  <c r="H165" i="38"/>
  <c r="H161" i="38"/>
  <c r="H157" i="38"/>
  <c r="E152" i="38"/>
  <c r="H150" i="38"/>
  <c r="E140" i="38"/>
  <c r="G136" i="38"/>
  <c r="I130" i="38"/>
  <c r="G115" i="38"/>
  <c r="G113" i="38"/>
  <c r="I109" i="38"/>
  <c r="G104" i="38"/>
  <c r="E100" i="38"/>
  <c r="G94" i="38"/>
  <c r="G90" i="38"/>
  <c r="E88" i="38"/>
  <c r="H85" i="38"/>
  <c r="G84" i="38"/>
  <c r="H83" i="38"/>
  <c r="H75" i="38"/>
  <c r="G74" i="38"/>
  <c r="E74" i="38"/>
  <c r="G66" i="38"/>
  <c r="G58" i="38"/>
  <c r="E141" i="38"/>
  <c r="I141" i="38"/>
  <c r="I134" i="38"/>
  <c r="E134" i="38"/>
  <c r="I124" i="38"/>
  <c r="E114" i="38"/>
  <c r="I114" i="38"/>
  <c r="H107" i="38"/>
  <c r="H97" i="38"/>
  <c r="E93" i="38"/>
  <c r="I93" i="38"/>
  <c r="H91" i="38"/>
  <c r="E89" i="38"/>
  <c r="I89" i="38"/>
  <c r="G80" i="38"/>
  <c r="H79" i="38"/>
  <c r="H78" i="38"/>
  <c r="G67" i="38"/>
  <c r="H65" i="38"/>
  <c r="H62" i="38"/>
  <c r="I57" i="38"/>
  <c r="G141" i="38"/>
  <c r="H134" i="38"/>
  <c r="G114" i="38"/>
  <c r="E112" i="38"/>
  <c r="E104" i="38"/>
  <c r="G100" i="38"/>
  <c r="G97" i="38"/>
  <c r="G96" i="38"/>
  <c r="G93" i="38"/>
  <c r="G89" i="38"/>
  <c r="G78" i="38"/>
  <c r="E66" i="38"/>
  <c r="G65" i="38"/>
  <c r="G62" i="38"/>
  <c r="E58" i="38"/>
  <c r="I81" i="38"/>
  <c r="I77" i="38"/>
  <c r="I73" i="38"/>
  <c r="I70" i="38"/>
  <c r="I69" i="38"/>
  <c r="I51" i="38"/>
  <c r="I50" i="38"/>
  <c r="I46" i="38"/>
  <c r="H39" i="38"/>
  <c r="E37" i="38"/>
  <c r="H34" i="38"/>
  <c r="G33" i="38"/>
  <c r="H30" i="38"/>
  <c r="G29" i="38"/>
  <c r="H26" i="38"/>
  <c r="G25" i="38"/>
  <c r="H18" i="38"/>
  <c r="G17" i="38"/>
  <c r="I38" i="38"/>
  <c r="E38" i="38"/>
  <c r="H38" i="38"/>
  <c r="G37" i="38"/>
  <c r="E33" i="38"/>
  <c r="E29" i="38"/>
  <c r="E25" i="38"/>
  <c r="I1687" i="38"/>
  <c r="G1686" i="38"/>
  <c r="E1623" i="38"/>
  <c r="I1623" i="38"/>
  <c r="I1614" i="38"/>
  <c r="E1614" i="38"/>
  <c r="H1612" i="38"/>
  <c r="E1607" i="38"/>
  <c r="I1607" i="38"/>
  <c r="I1598" i="38"/>
  <c r="E1598" i="38"/>
  <c r="H1596" i="38"/>
  <c r="E1591" i="38"/>
  <c r="I1591" i="38"/>
  <c r="H1586" i="38"/>
  <c r="E1582" i="38"/>
  <c r="I1582" i="38"/>
  <c r="H1576" i="38"/>
  <c r="E1576" i="38"/>
  <c r="E1571" i="38"/>
  <c r="I1571" i="38"/>
  <c r="E1567" i="38"/>
  <c r="I1567" i="38"/>
  <c r="H1554" i="38"/>
  <c r="E1550" i="38"/>
  <c r="I1550" i="38"/>
  <c r="H1544" i="38"/>
  <c r="E1544" i="38"/>
  <c r="E1539" i="38"/>
  <c r="I1539" i="38"/>
  <c r="E1535" i="38"/>
  <c r="I1535" i="38"/>
  <c r="H1524" i="38"/>
  <c r="G1524" i="38"/>
  <c r="H1512" i="38"/>
  <c r="E1512" i="38"/>
  <c r="H1684" i="38"/>
  <c r="H1676" i="38"/>
  <c r="H1672" i="38"/>
  <c r="H1668" i="38"/>
  <c r="H1664" i="38"/>
  <c r="H1660" i="38"/>
  <c r="H1656" i="38"/>
  <c r="H1652" i="38"/>
  <c r="H1648" i="38"/>
  <c r="H1644" i="38"/>
  <c r="H1640" i="38"/>
  <c r="H1636" i="38"/>
  <c r="H1632" i="38"/>
  <c r="H1628" i="38"/>
  <c r="G1623" i="38"/>
  <c r="E1619" i="38"/>
  <c r="I1619" i="38"/>
  <c r="H1614" i="38"/>
  <c r="G1612" i="38"/>
  <c r="H1608" i="38"/>
  <c r="G1607" i="38"/>
  <c r="E1603" i="38"/>
  <c r="I1603" i="38"/>
  <c r="H1598" i="38"/>
  <c r="G1596" i="38"/>
  <c r="H1592" i="38"/>
  <c r="G1591" i="38"/>
  <c r="H1588" i="38"/>
  <c r="G1586" i="38"/>
  <c r="H1584" i="38"/>
  <c r="G1584" i="38"/>
  <c r="G1582" i="38"/>
  <c r="I1576" i="38"/>
  <c r="H1571" i="38"/>
  <c r="G1567" i="38"/>
  <c r="E1563" i="38"/>
  <c r="I1563" i="38"/>
  <c r="G1563" i="38"/>
  <c r="H1556" i="38"/>
  <c r="G1554" i="38"/>
  <c r="H1552" i="38"/>
  <c r="G1552" i="38"/>
  <c r="G1550" i="38"/>
  <c r="I1544" i="38"/>
  <c r="H1539" i="38"/>
  <c r="G1535" i="38"/>
  <c r="E1531" i="38"/>
  <c r="I1531" i="38"/>
  <c r="G1531" i="38"/>
  <c r="I1524" i="38"/>
  <c r="I1512" i="38"/>
  <c r="E1507" i="38"/>
  <c r="I1507" i="38"/>
  <c r="E1506" i="38"/>
  <c r="I1506" i="38"/>
  <c r="H1506" i="38"/>
  <c r="E1503" i="38"/>
  <c r="I1503" i="38"/>
  <c r="G1503" i="38"/>
  <c r="E1502" i="38"/>
  <c r="I1502" i="38"/>
  <c r="E1491" i="38"/>
  <c r="I1491" i="38"/>
  <c r="G1491" i="38"/>
  <c r="H1480" i="38"/>
  <c r="G1480" i="38"/>
  <c r="E1480" i="38"/>
  <c r="E1474" i="38"/>
  <c r="I1474" i="38"/>
  <c r="H1474" i="38"/>
  <c r="E1459" i="38"/>
  <c r="I1459" i="38"/>
  <c r="G1459" i="38"/>
  <c r="H1448" i="38"/>
  <c r="G1448" i="38"/>
  <c r="E1448" i="38"/>
  <c r="E1442" i="38"/>
  <c r="I1442" i="38"/>
  <c r="H1442" i="38"/>
  <c r="E1427" i="38"/>
  <c r="I1427" i="38"/>
  <c r="G1427" i="38"/>
  <c r="I1674" i="38"/>
  <c r="E1674" i="38"/>
  <c r="I1666" i="38"/>
  <c r="E1666" i="38"/>
  <c r="I1658" i="38"/>
  <c r="E1658" i="38"/>
  <c r="I1650" i="38"/>
  <c r="E1650" i="38"/>
  <c r="I1642" i="38"/>
  <c r="E1642" i="38"/>
  <c r="I1634" i="38"/>
  <c r="E1634" i="38"/>
  <c r="I1626" i="38"/>
  <c r="E1626" i="38"/>
  <c r="H1620" i="38"/>
  <c r="E1615" i="38"/>
  <c r="I1615" i="38"/>
  <c r="H1604" i="38"/>
  <c r="E1599" i="38"/>
  <c r="I1599" i="38"/>
  <c r="G1598" i="38"/>
  <c r="E1587" i="38"/>
  <c r="I1587" i="38"/>
  <c r="E1583" i="38"/>
  <c r="I1583" i="38"/>
  <c r="H1570" i="38"/>
  <c r="E1566" i="38"/>
  <c r="I1566" i="38"/>
  <c r="H1560" i="38"/>
  <c r="E1560" i="38"/>
  <c r="E1555" i="38"/>
  <c r="I1555" i="38"/>
  <c r="E1551" i="38"/>
  <c r="I1551" i="38"/>
  <c r="H1538" i="38"/>
  <c r="E1534" i="38"/>
  <c r="I1534" i="38"/>
  <c r="H1528" i="38"/>
  <c r="E1528" i="38"/>
  <c r="H1508" i="38"/>
  <c r="G1508" i="38"/>
  <c r="H1496" i="38"/>
  <c r="E1496" i="38"/>
  <c r="I1686" i="38"/>
  <c r="E1686" i="38"/>
  <c r="I1678" i="38"/>
  <c r="E1678" i="38"/>
  <c r="I1670" i="38"/>
  <c r="E1670" i="38"/>
  <c r="I1662" i="38"/>
  <c r="E1662" i="38"/>
  <c r="I1654" i="38"/>
  <c r="E1654" i="38"/>
  <c r="I1646" i="38"/>
  <c r="E1646" i="38"/>
  <c r="I1638" i="38"/>
  <c r="E1638" i="38"/>
  <c r="I1630" i="38"/>
  <c r="E1630" i="38"/>
  <c r="I1622" i="38"/>
  <c r="E1622" i="38"/>
  <c r="H1686" i="38"/>
  <c r="I1685" i="38"/>
  <c r="H1678" i="38"/>
  <c r="I1677" i="38"/>
  <c r="H1674" i="38"/>
  <c r="I1673" i="38"/>
  <c r="H1670" i="38"/>
  <c r="I1669" i="38"/>
  <c r="H1666" i="38"/>
  <c r="I1665" i="38"/>
  <c r="H1662" i="38"/>
  <c r="I1661" i="38"/>
  <c r="H1658" i="38"/>
  <c r="I1657" i="38"/>
  <c r="H1654" i="38"/>
  <c r="I1653" i="38"/>
  <c r="H1650" i="38"/>
  <c r="I1649" i="38"/>
  <c r="H1646" i="38"/>
  <c r="I1645" i="38"/>
  <c r="H1642" i="38"/>
  <c r="I1641" i="38"/>
  <c r="H1638" i="38"/>
  <c r="I1637" i="38"/>
  <c r="H1634" i="38"/>
  <c r="I1633" i="38"/>
  <c r="H1630" i="38"/>
  <c r="I1629" i="38"/>
  <c r="H1626" i="38"/>
  <c r="I1625" i="38"/>
  <c r="H1622" i="38"/>
  <c r="G1620" i="38"/>
  <c r="I1618" i="38"/>
  <c r="E1618" i="38"/>
  <c r="H1616" i="38"/>
  <c r="G1615" i="38"/>
  <c r="E1612" i="38"/>
  <c r="E1611" i="38"/>
  <c r="I1611" i="38"/>
  <c r="H1606" i="38"/>
  <c r="G1604" i="38"/>
  <c r="I1602" i="38"/>
  <c r="E1602" i="38"/>
  <c r="H1600" i="38"/>
  <c r="G1599" i="38"/>
  <c r="E1596" i="38"/>
  <c r="E1595" i="38"/>
  <c r="I1595" i="38"/>
  <c r="H1590" i="38"/>
  <c r="H1587" i="38"/>
  <c r="E1586" i="38"/>
  <c r="G1583" i="38"/>
  <c r="E1579" i="38"/>
  <c r="I1579" i="38"/>
  <c r="G1579" i="38"/>
  <c r="I1578" i="38"/>
  <c r="E1578" i="38"/>
  <c r="H1572" i="38"/>
  <c r="G1570" i="38"/>
  <c r="H1568" i="38"/>
  <c r="G1568" i="38"/>
  <c r="G1566" i="38"/>
  <c r="I1560" i="38"/>
  <c r="H1555" i="38"/>
  <c r="E1554" i="38"/>
  <c r="G1551" i="38"/>
  <c r="E1547" i="38"/>
  <c r="I1547" i="38"/>
  <c r="G1547" i="38"/>
  <c r="I1546" i="38"/>
  <c r="E1546" i="38"/>
  <c r="H1540" i="38"/>
  <c r="G1538" i="38"/>
  <c r="H1536" i="38"/>
  <c r="G1536" i="38"/>
  <c r="G1534" i="38"/>
  <c r="I1528" i="38"/>
  <c r="E1524" i="38"/>
  <c r="E1523" i="38"/>
  <c r="I1523" i="38"/>
  <c r="E1522" i="38"/>
  <c r="I1522" i="38"/>
  <c r="H1522" i="38"/>
  <c r="E1519" i="38"/>
  <c r="I1519" i="38"/>
  <c r="G1519" i="38"/>
  <c r="E1518" i="38"/>
  <c r="I1518" i="38"/>
  <c r="I1508" i="38"/>
  <c r="G1507" i="38"/>
  <c r="G1506" i="38"/>
  <c r="I1496" i="38"/>
  <c r="H1491" i="38"/>
  <c r="E1490" i="38"/>
  <c r="I1490" i="38"/>
  <c r="H1490" i="38"/>
  <c r="I1480" i="38"/>
  <c r="E1475" i="38"/>
  <c r="I1475" i="38"/>
  <c r="G1475" i="38"/>
  <c r="G1474" i="38"/>
  <c r="H1464" i="38"/>
  <c r="G1464" i="38"/>
  <c r="E1464" i="38"/>
  <c r="H1459" i="38"/>
  <c r="E1458" i="38"/>
  <c r="I1458" i="38"/>
  <c r="H1458" i="38"/>
  <c r="I1448" i="38"/>
  <c r="E1443" i="38"/>
  <c r="I1443" i="38"/>
  <c r="G1443" i="38"/>
  <c r="G1442" i="38"/>
  <c r="H1432" i="38"/>
  <c r="G1432" i="38"/>
  <c r="E1432" i="38"/>
  <c r="H1427" i="38"/>
  <c r="E1426" i="38"/>
  <c r="I1426" i="38"/>
  <c r="H1426" i="38"/>
  <c r="H1580" i="38"/>
  <c r="E1575" i="38"/>
  <c r="I1575" i="38"/>
  <c r="H1564" i="38"/>
  <c r="E1559" i="38"/>
  <c r="I1559" i="38"/>
  <c r="H1548" i="38"/>
  <c r="E1543" i="38"/>
  <c r="I1543" i="38"/>
  <c r="H1532" i="38"/>
  <c r="E1527" i="38"/>
  <c r="I1527" i="38"/>
  <c r="H1516" i="38"/>
  <c r="E1511" i="38"/>
  <c r="I1511" i="38"/>
  <c r="H1500" i="38"/>
  <c r="E1495" i="38"/>
  <c r="I1495" i="38"/>
  <c r="I1486" i="38"/>
  <c r="E1486" i="38"/>
  <c r="H1484" i="38"/>
  <c r="E1479" i="38"/>
  <c r="I1479" i="38"/>
  <c r="I1470" i="38"/>
  <c r="E1470" i="38"/>
  <c r="H1468" i="38"/>
  <c r="E1463" i="38"/>
  <c r="I1463" i="38"/>
  <c r="I1454" i="38"/>
  <c r="E1454" i="38"/>
  <c r="H1452" i="38"/>
  <c r="E1447" i="38"/>
  <c r="I1447" i="38"/>
  <c r="I1438" i="38"/>
  <c r="E1438" i="38"/>
  <c r="H1436" i="38"/>
  <c r="E1431" i="38"/>
  <c r="I1431" i="38"/>
  <c r="I1422" i="38"/>
  <c r="E1422" i="38"/>
  <c r="H1420" i="38"/>
  <c r="E1415" i="38"/>
  <c r="I1415" i="38"/>
  <c r="H1410" i="38"/>
  <c r="I1406" i="38"/>
  <c r="E1406" i="38"/>
  <c r="H1404" i="38"/>
  <c r="E1399" i="38"/>
  <c r="I1399" i="38"/>
  <c r="E1394" i="38"/>
  <c r="I1394" i="38"/>
  <c r="H1390" i="38"/>
  <c r="H1388" i="38"/>
  <c r="E1388" i="38"/>
  <c r="E1383" i="38"/>
  <c r="I1383" i="38"/>
  <c r="E1379" i="38"/>
  <c r="I1379" i="38"/>
  <c r="H1368" i="38"/>
  <c r="G1368" i="38"/>
  <c r="H1356" i="38"/>
  <c r="E1356" i="38"/>
  <c r="E1326" i="38"/>
  <c r="I1326" i="38"/>
  <c r="G1326" i="38"/>
  <c r="H1416" i="38"/>
  <c r="E1411" i="38"/>
  <c r="I1411" i="38"/>
  <c r="H1400" i="38"/>
  <c r="H1396" i="38"/>
  <c r="G1396" i="38"/>
  <c r="E1375" i="38"/>
  <c r="I1375" i="38"/>
  <c r="G1375" i="38"/>
  <c r="E1351" i="38"/>
  <c r="I1351" i="38"/>
  <c r="E1350" i="38"/>
  <c r="I1350" i="38"/>
  <c r="H1350" i="38"/>
  <c r="E1347" i="38"/>
  <c r="I1347" i="38"/>
  <c r="G1347" i="38"/>
  <c r="E1346" i="38"/>
  <c r="I1346" i="38"/>
  <c r="H1492" i="38"/>
  <c r="E1487" i="38"/>
  <c r="I1487" i="38"/>
  <c r="H1476" i="38"/>
  <c r="E1471" i="38"/>
  <c r="I1471" i="38"/>
  <c r="H1460" i="38"/>
  <c r="E1455" i="38"/>
  <c r="I1455" i="38"/>
  <c r="H1444" i="38"/>
  <c r="E1439" i="38"/>
  <c r="I1439" i="38"/>
  <c r="H1428" i="38"/>
  <c r="E1423" i="38"/>
  <c r="I1423" i="38"/>
  <c r="G1416" i="38"/>
  <c r="H1412" i="38"/>
  <c r="G1411" i="38"/>
  <c r="E1407" i="38"/>
  <c r="I1407" i="38"/>
  <c r="G1400" i="38"/>
  <c r="I1396" i="38"/>
  <c r="E1395" i="38"/>
  <c r="I1395" i="38"/>
  <c r="H1382" i="38"/>
  <c r="E1378" i="38"/>
  <c r="I1378" i="38"/>
  <c r="H1375" i="38"/>
  <c r="H1372" i="38"/>
  <c r="E1372" i="38"/>
  <c r="H1352" i="38"/>
  <c r="G1352" i="38"/>
  <c r="H1351" i="38"/>
  <c r="H1347" i="38"/>
  <c r="G1346" i="38"/>
  <c r="H1335" i="38"/>
  <c r="E1335" i="38"/>
  <c r="I1335" i="38"/>
  <c r="G1335" i="38"/>
  <c r="H1520" i="38"/>
  <c r="E1515" i="38"/>
  <c r="I1515" i="38"/>
  <c r="H1504" i="38"/>
  <c r="E1499" i="38"/>
  <c r="I1499" i="38"/>
  <c r="G1492" i="38"/>
  <c r="H1488" i="38"/>
  <c r="G1487" i="38"/>
  <c r="E1483" i="38"/>
  <c r="I1483" i="38"/>
  <c r="G1476" i="38"/>
  <c r="H1472" i="38"/>
  <c r="G1471" i="38"/>
  <c r="E1467" i="38"/>
  <c r="I1467" i="38"/>
  <c r="G1460" i="38"/>
  <c r="H1456" i="38"/>
  <c r="G1455" i="38"/>
  <c r="E1451" i="38"/>
  <c r="I1451" i="38"/>
  <c r="G1444" i="38"/>
  <c r="H1440" i="38"/>
  <c r="G1439" i="38"/>
  <c r="E1435" i="38"/>
  <c r="I1435" i="38"/>
  <c r="G1428" i="38"/>
  <c r="H1424" i="38"/>
  <c r="G1423" i="38"/>
  <c r="E1419" i="38"/>
  <c r="I1419" i="38"/>
  <c r="G1412" i="38"/>
  <c r="I1410" i="38"/>
  <c r="E1410" i="38"/>
  <c r="H1408" i="38"/>
  <c r="G1407" i="38"/>
  <c r="E1403" i="38"/>
  <c r="I1403" i="38"/>
  <c r="G1395" i="38"/>
  <c r="E1391" i="38"/>
  <c r="I1391" i="38"/>
  <c r="G1391" i="38"/>
  <c r="I1390" i="38"/>
  <c r="E1390" i="38"/>
  <c r="H1384" i="38"/>
  <c r="G1382" i="38"/>
  <c r="H1380" i="38"/>
  <c r="G1380" i="38"/>
  <c r="G1378" i="38"/>
  <c r="I1372" i="38"/>
  <c r="E1367" i="38"/>
  <c r="I1367" i="38"/>
  <c r="E1366" i="38"/>
  <c r="I1366" i="38"/>
  <c r="H1366" i="38"/>
  <c r="E1363" i="38"/>
  <c r="I1363" i="38"/>
  <c r="G1363" i="38"/>
  <c r="E1362" i="38"/>
  <c r="I1362" i="38"/>
  <c r="I1352" i="38"/>
  <c r="G1351" i="38"/>
  <c r="G1350" i="38"/>
  <c r="E1342" i="38"/>
  <c r="I1342" i="38"/>
  <c r="G1342" i="38"/>
  <c r="H1392" i="38"/>
  <c r="E1387" i="38"/>
  <c r="I1387" i="38"/>
  <c r="H1376" i="38"/>
  <c r="E1371" i="38"/>
  <c r="I1371" i="38"/>
  <c r="H1360" i="38"/>
  <c r="E1355" i="38"/>
  <c r="I1355" i="38"/>
  <c r="H1343" i="38"/>
  <c r="E1343" i="38"/>
  <c r="I1343" i="38"/>
  <c r="E1334" i="38"/>
  <c r="I1334" i="38"/>
  <c r="H1327" i="38"/>
  <c r="E1327" i="38"/>
  <c r="I1327" i="38"/>
  <c r="E1318" i="38"/>
  <c r="I1318" i="38"/>
  <c r="H1311" i="38"/>
  <c r="E1311" i="38"/>
  <c r="I1311" i="38"/>
  <c r="E1302" i="38"/>
  <c r="I1302" i="38"/>
  <c r="H1280" i="38"/>
  <c r="E1280" i="38"/>
  <c r="E1259" i="38"/>
  <c r="I1259" i="38"/>
  <c r="H1258" i="38"/>
  <c r="E1258" i="38"/>
  <c r="I1258" i="38"/>
  <c r="H1244" i="38"/>
  <c r="G1244" i="38"/>
  <c r="E1239" i="38"/>
  <c r="I1239" i="38"/>
  <c r="G1239" i="38"/>
  <c r="E1238" i="38"/>
  <c r="I1238" i="38"/>
  <c r="H1216" i="38"/>
  <c r="E1216" i="38"/>
  <c r="E1195" i="38"/>
  <c r="I1195" i="38"/>
  <c r="H1194" i="38"/>
  <c r="E1194" i="38"/>
  <c r="I1194" i="38"/>
  <c r="H1180" i="38"/>
  <c r="G1180" i="38"/>
  <c r="E1175" i="38"/>
  <c r="I1175" i="38"/>
  <c r="G1175" i="38"/>
  <c r="E1174" i="38"/>
  <c r="I1174" i="38"/>
  <c r="H1168" i="38"/>
  <c r="E1168" i="38"/>
  <c r="G1168" i="38"/>
  <c r="H1162" i="38"/>
  <c r="E1162" i="38"/>
  <c r="I1162" i="38"/>
  <c r="E1131" i="38"/>
  <c r="I1131" i="38"/>
  <c r="G1131" i="38"/>
  <c r="H1104" i="38"/>
  <c r="E1104" i="38"/>
  <c r="G1104" i="38"/>
  <c r="H1098" i="38"/>
  <c r="E1098" i="38"/>
  <c r="I1098" i="38"/>
  <c r="E1338" i="38"/>
  <c r="I1338" i="38"/>
  <c r="H1331" i="38"/>
  <c r="E1331" i="38"/>
  <c r="I1331" i="38"/>
  <c r="E1322" i="38"/>
  <c r="I1322" i="38"/>
  <c r="H1315" i="38"/>
  <c r="E1315" i="38"/>
  <c r="I1315" i="38"/>
  <c r="E1306" i="38"/>
  <c r="I1306" i="38"/>
  <c r="H1299" i="38"/>
  <c r="E1299" i="38"/>
  <c r="I1299" i="38"/>
  <c r="H1296" i="38"/>
  <c r="E1296" i="38"/>
  <c r="E1275" i="38"/>
  <c r="I1275" i="38"/>
  <c r="H1274" i="38"/>
  <c r="E1274" i="38"/>
  <c r="I1274" i="38"/>
  <c r="H1260" i="38"/>
  <c r="G1260" i="38"/>
  <c r="E1255" i="38"/>
  <c r="I1255" i="38"/>
  <c r="G1255" i="38"/>
  <c r="E1254" i="38"/>
  <c r="I1254" i="38"/>
  <c r="H1232" i="38"/>
  <c r="E1232" i="38"/>
  <c r="E1211" i="38"/>
  <c r="I1211" i="38"/>
  <c r="H1210" i="38"/>
  <c r="E1210" i="38"/>
  <c r="I1210" i="38"/>
  <c r="H1196" i="38"/>
  <c r="G1196" i="38"/>
  <c r="E1191" i="38"/>
  <c r="I1191" i="38"/>
  <c r="G1191" i="38"/>
  <c r="E1190" i="38"/>
  <c r="I1190" i="38"/>
  <c r="E1147" i="38"/>
  <c r="I1147" i="38"/>
  <c r="G1147" i="38"/>
  <c r="H1120" i="38"/>
  <c r="E1120" i="38"/>
  <c r="G1120" i="38"/>
  <c r="H1114" i="38"/>
  <c r="E1114" i="38"/>
  <c r="I1114" i="38"/>
  <c r="E1083" i="38"/>
  <c r="I1083" i="38"/>
  <c r="G1083" i="38"/>
  <c r="E1054" i="38"/>
  <c r="I1054" i="38"/>
  <c r="G1054" i="38"/>
  <c r="H1319" i="38"/>
  <c r="E1319" i="38"/>
  <c r="I1319" i="38"/>
  <c r="E1310" i="38"/>
  <c r="I1310" i="38"/>
  <c r="H1303" i="38"/>
  <c r="E1303" i="38"/>
  <c r="I1303" i="38"/>
  <c r="E1291" i="38"/>
  <c r="I1291" i="38"/>
  <c r="H1290" i="38"/>
  <c r="E1290" i="38"/>
  <c r="I1290" i="38"/>
  <c r="H1276" i="38"/>
  <c r="G1276" i="38"/>
  <c r="E1271" i="38"/>
  <c r="I1271" i="38"/>
  <c r="G1271" i="38"/>
  <c r="E1270" i="38"/>
  <c r="I1270" i="38"/>
  <c r="H1248" i="38"/>
  <c r="E1248" i="38"/>
  <c r="E1227" i="38"/>
  <c r="I1227" i="38"/>
  <c r="H1226" i="38"/>
  <c r="E1226" i="38"/>
  <c r="I1226" i="38"/>
  <c r="H1212" i="38"/>
  <c r="G1212" i="38"/>
  <c r="E1207" i="38"/>
  <c r="I1207" i="38"/>
  <c r="G1207" i="38"/>
  <c r="E1206" i="38"/>
  <c r="I1206" i="38"/>
  <c r="H1184" i="38"/>
  <c r="E1184" i="38"/>
  <c r="E1163" i="38"/>
  <c r="I1163" i="38"/>
  <c r="G1163" i="38"/>
  <c r="H1136" i="38"/>
  <c r="E1136" i="38"/>
  <c r="G1136" i="38"/>
  <c r="H1130" i="38"/>
  <c r="E1130" i="38"/>
  <c r="I1130" i="38"/>
  <c r="E1099" i="38"/>
  <c r="I1099" i="38"/>
  <c r="G1099" i="38"/>
  <c r="H1072" i="38"/>
  <c r="E1072" i="38"/>
  <c r="G1072" i="38"/>
  <c r="H1063" i="38"/>
  <c r="E1063" i="38"/>
  <c r="I1063" i="38"/>
  <c r="G1063" i="38"/>
  <c r="H1364" i="38"/>
  <c r="E1359" i="38"/>
  <c r="I1359" i="38"/>
  <c r="H1348" i="38"/>
  <c r="H1339" i="38"/>
  <c r="E1339" i="38"/>
  <c r="I1339" i="38"/>
  <c r="G1331" i="38"/>
  <c r="E1330" i="38"/>
  <c r="I1330" i="38"/>
  <c r="H1323" i="38"/>
  <c r="E1323" i="38"/>
  <c r="I1323" i="38"/>
  <c r="G1315" i="38"/>
  <c r="E1314" i="38"/>
  <c r="I1314" i="38"/>
  <c r="G1310" i="38"/>
  <c r="H1307" i="38"/>
  <c r="E1307" i="38"/>
  <c r="I1307" i="38"/>
  <c r="G1299" i="38"/>
  <c r="E1298" i="38"/>
  <c r="I1298" i="38"/>
  <c r="G1296" i="38"/>
  <c r="H1292" i="38"/>
  <c r="G1292" i="38"/>
  <c r="H1291" i="38"/>
  <c r="E1287" i="38"/>
  <c r="I1287" i="38"/>
  <c r="G1287" i="38"/>
  <c r="E1286" i="38"/>
  <c r="I1286" i="38"/>
  <c r="I1276" i="38"/>
  <c r="G1275" i="38"/>
  <c r="G1274" i="38"/>
  <c r="H1271" i="38"/>
  <c r="G1270" i="38"/>
  <c r="H1264" i="38"/>
  <c r="E1264" i="38"/>
  <c r="I1248" i="38"/>
  <c r="E1243" i="38"/>
  <c r="I1243" i="38"/>
  <c r="H1242" i="38"/>
  <c r="E1242" i="38"/>
  <c r="I1242" i="38"/>
  <c r="G1232" i="38"/>
  <c r="H1228" i="38"/>
  <c r="G1228" i="38"/>
  <c r="H1227" i="38"/>
  <c r="E1223" i="38"/>
  <c r="I1223" i="38"/>
  <c r="G1223" i="38"/>
  <c r="E1222" i="38"/>
  <c r="I1222" i="38"/>
  <c r="I1212" i="38"/>
  <c r="G1211" i="38"/>
  <c r="G1210" i="38"/>
  <c r="H1207" i="38"/>
  <c r="G1206" i="38"/>
  <c r="H1200" i="38"/>
  <c r="E1200" i="38"/>
  <c r="I1184" i="38"/>
  <c r="E1179" i="38"/>
  <c r="I1179" i="38"/>
  <c r="H1178" i="38"/>
  <c r="E1178" i="38"/>
  <c r="I1178" i="38"/>
  <c r="H1152" i="38"/>
  <c r="E1152" i="38"/>
  <c r="G1152" i="38"/>
  <c r="H1147" i="38"/>
  <c r="H1146" i="38"/>
  <c r="E1146" i="38"/>
  <c r="I1146" i="38"/>
  <c r="I1120" i="38"/>
  <c r="E1115" i="38"/>
  <c r="I1115" i="38"/>
  <c r="G1115" i="38"/>
  <c r="G1114" i="38"/>
  <c r="H1088" i="38"/>
  <c r="E1088" i="38"/>
  <c r="G1088" i="38"/>
  <c r="H1083" i="38"/>
  <c r="H1082" i="38"/>
  <c r="E1082" i="38"/>
  <c r="I1082" i="38"/>
  <c r="H1054" i="38"/>
  <c r="H1047" i="38"/>
  <c r="E1047" i="38"/>
  <c r="I1047" i="38"/>
  <c r="G1047" i="38"/>
  <c r="E1038" i="38"/>
  <c r="I1038" i="38"/>
  <c r="H1031" i="38"/>
  <c r="E1031" i="38"/>
  <c r="I1031" i="38"/>
  <c r="E1022" i="38"/>
  <c r="I1022" i="38"/>
  <c r="H1015" i="38"/>
  <c r="E1015" i="38"/>
  <c r="I1015" i="38"/>
  <c r="E1006" i="38"/>
  <c r="I1006" i="38"/>
  <c r="H999" i="38"/>
  <c r="E999" i="38"/>
  <c r="I999" i="38"/>
  <c r="E990" i="38"/>
  <c r="I990" i="38"/>
  <c r="H983" i="38"/>
  <c r="E983" i="38"/>
  <c r="I983" i="38"/>
  <c r="E974" i="38"/>
  <c r="I974" i="38"/>
  <c r="H967" i="38"/>
  <c r="E967" i="38"/>
  <c r="I967" i="38"/>
  <c r="E958" i="38"/>
  <c r="I958" i="38"/>
  <c r="H951" i="38"/>
  <c r="E951" i="38"/>
  <c r="I951" i="38"/>
  <c r="E942" i="38"/>
  <c r="I942" i="38"/>
  <c r="H935" i="38"/>
  <c r="E935" i="38"/>
  <c r="I935" i="38"/>
  <c r="E926" i="38"/>
  <c r="I926" i="38"/>
  <c r="H919" i="38"/>
  <c r="E919" i="38"/>
  <c r="I919" i="38"/>
  <c r="E910" i="38"/>
  <c r="I910" i="38"/>
  <c r="H903" i="38"/>
  <c r="E903" i="38"/>
  <c r="I903" i="38"/>
  <c r="E894" i="38"/>
  <c r="I894" i="38"/>
  <c r="H887" i="38"/>
  <c r="E887" i="38"/>
  <c r="I887" i="38"/>
  <c r="E878" i="38"/>
  <c r="I878" i="38"/>
  <c r="H871" i="38"/>
  <c r="E871" i="38"/>
  <c r="I871" i="38"/>
  <c r="E862" i="38"/>
  <c r="I862" i="38"/>
  <c r="H855" i="38"/>
  <c r="E855" i="38"/>
  <c r="I855" i="38"/>
  <c r="E846" i="38"/>
  <c r="I846" i="38"/>
  <c r="H839" i="38"/>
  <c r="E839" i="38"/>
  <c r="I839" i="38"/>
  <c r="H819" i="38"/>
  <c r="E819" i="38"/>
  <c r="I819" i="38"/>
  <c r="H806" i="38"/>
  <c r="E806" i="38"/>
  <c r="G806" i="38"/>
  <c r="H800" i="38"/>
  <c r="E800" i="38"/>
  <c r="I800" i="38"/>
  <c r="H757" i="38"/>
  <c r="E757" i="38"/>
  <c r="I757" i="38"/>
  <c r="G757" i="38"/>
  <c r="E732" i="38"/>
  <c r="I732" i="38"/>
  <c r="G732" i="38"/>
  <c r="H693" i="38"/>
  <c r="E693" i="38"/>
  <c r="I693" i="38"/>
  <c r="G693" i="38"/>
  <c r="E668" i="38"/>
  <c r="I668" i="38"/>
  <c r="G668" i="38"/>
  <c r="H629" i="38"/>
  <c r="E629" i="38"/>
  <c r="I629" i="38"/>
  <c r="G629" i="38"/>
  <c r="H561" i="38"/>
  <c r="E561" i="38"/>
  <c r="I561" i="38"/>
  <c r="G561" i="38"/>
  <c r="H24" i="38"/>
  <c r="E24" i="38"/>
  <c r="I24" i="38"/>
  <c r="G24" i="38"/>
  <c r="H1164" i="38"/>
  <c r="E1159" i="38"/>
  <c r="I1159" i="38"/>
  <c r="H1148" i="38"/>
  <c r="E1143" i="38"/>
  <c r="I1143" i="38"/>
  <c r="H1132" i="38"/>
  <c r="E1127" i="38"/>
  <c r="I1127" i="38"/>
  <c r="H1116" i="38"/>
  <c r="E1111" i="38"/>
  <c r="I1111" i="38"/>
  <c r="H1100" i="38"/>
  <c r="E1095" i="38"/>
  <c r="I1095" i="38"/>
  <c r="H1084" i="38"/>
  <c r="E1079" i="38"/>
  <c r="I1079" i="38"/>
  <c r="H1067" i="38"/>
  <c r="E1067" i="38"/>
  <c r="I1067" i="38"/>
  <c r="E1058" i="38"/>
  <c r="I1058" i="38"/>
  <c r="H1051" i="38"/>
  <c r="E1051" i="38"/>
  <c r="I1051" i="38"/>
  <c r="E1042" i="38"/>
  <c r="I1042" i="38"/>
  <c r="G1038" i="38"/>
  <c r="H1035" i="38"/>
  <c r="E1035" i="38"/>
  <c r="I1035" i="38"/>
  <c r="E1026" i="38"/>
  <c r="I1026" i="38"/>
  <c r="G1022" i="38"/>
  <c r="H1019" i="38"/>
  <c r="E1019" i="38"/>
  <c r="I1019" i="38"/>
  <c r="E1010" i="38"/>
  <c r="I1010" i="38"/>
  <c r="G1006" i="38"/>
  <c r="H1003" i="38"/>
  <c r="E1003" i="38"/>
  <c r="I1003" i="38"/>
  <c r="E994" i="38"/>
  <c r="I994" i="38"/>
  <c r="G990" i="38"/>
  <c r="H987" i="38"/>
  <c r="E987" i="38"/>
  <c r="I987" i="38"/>
  <c r="E978" i="38"/>
  <c r="I978" i="38"/>
  <c r="G974" i="38"/>
  <c r="H971" i="38"/>
  <c r="E971" i="38"/>
  <c r="I971" i="38"/>
  <c r="E962" i="38"/>
  <c r="I962" i="38"/>
  <c r="G958" i="38"/>
  <c r="H955" i="38"/>
  <c r="E955" i="38"/>
  <c r="I955" i="38"/>
  <c r="E946" i="38"/>
  <c r="I946" i="38"/>
  <c r="G942" i="38"/>
  <c r="H939" i="38"/>
  <c r="E939" i="38"/>
  <c r="I939" i="38"/>
  <c r="E930" i="38"/>
  <c r="I930" i="38"/>
  <c r="G926" i="38"/>
  <c r="H923" i="38"/>
  <c r="E923" i="38"/>
  <c r="I923" i="38"/>
  <c r="E914" i="38"/>
  <c r="I914" i="38"/>
  <c r="G910" i="38"/>
  <c r="H907" i="38"/>
  <c r="E907" i="38"/>
  <c r="I907" i="38"/>
  <c r="E898" i="38"/>
  <c r="I898" i="38"/>
  <c r="G894" i="38"/>
  <c r="H891" i="38"/>
  <c r="E891" i="38"/>
  <c r="I891" i="38"/>
  <c r="E882" i="38"/>
  <c r="I882" i="38"/>
  <c r="G878" i="38"/>
  <c r="H875" i="38"/>
  <c r="E875" i="38"/>
  <c r="I875" i="38"/>
  <c r="E866" i="38"/>
  <c r="I866" i="38"/>
  <c r="G862" i="38"/>
  <c r="H859" i="38"/>
  <c r="E859" i="38"/>
  <c r="I859" i="38"/>
  <c r="E850" i="38"/>
  <c r="I850" i="38"/>
  <c r="G846" i="38"/>
  <c r="H843" i="38"/>
  <c r="E843" i="38"/>
  <c r="I843" i="38"/>
  <c r="E834" i="38"/>
  <c r="I834" i="38"/>
  <c r="H831" i="38"/>
  <c r="E831" i="38"/>
  <c r="I831" i="38"/>
  <c r="H815" i="38"/>
  <c r="E815" i="38"/>
  <c r="I815" i="38"/>
  <c r="E785" i="38"/>
  <c r="I785" i="38"/>
  <c r="G785" i="38"/>
  <c r="H741" i="38"/>
  <c r="E741" i="38"/>
  <c r="I741" i="38"/>
  <c r="G741" i="38"/>
  <c r="E716" i="38"/>
  <c r="I716" i="38"/>
  <c r="G716" i="38"/>
  <c r="H677" i="38"/>
  <c r="E677" i="38"/>
  <c r="I677" i="38"/>
  <c r="G677" i="38"/>
  <c r="E652" i="38"/>
  <c r="I652" i="38"/>
  <c r="G652" i="38"/>
  <c r="H613" i="38"/>
  <c r="E613" i="38"/>
  <c r="I613" i="38"/>
  <c r="G613" i="38"/>
  <c r="H577" i="38"/>
  <c r="E577" i="38"/>
  <c r="I577" i="38"/>
  <c r="G577" i="38"/>
  <c r="H513" i="38"/>
  <c r="E513" i="38"/>
  <c r="I513" i="38"/>
  <c r="G513" i="38"/>
  <c r="H444" i="38"/>
  <c r="E444" i="38"/>
  <c r="I444" i="38"/>
  <c r="G444" i="38"/>
  <c r="H1344" i="38"/>
  <c r="H1340" i="38"/>
  <c r="H1336" i="38"/>
  <c r="H1332" i="38"/>
  <c r="H1328" i="38"/>
  <c r="H1324" i="38"/>
  <c r="H1320" i="38"/>
  <c r="H1316" i="38"/>
  <c r="H1312" i="38"/>
  <c r="H1308" i="38"/>
  <c r="H1304" i="38"/>
  <c r="H1300" i="38"/>
  <c r="H1294" i="38"/>
  <c r="H1288" i="38"/>
  <c r="E1283" i="38"/>
  <c r="I1283" i="38"/>
  <c r="H1278" i="38"/>
  <c r="H1272" i="38"/>
  <c r="E1267" i="38"/>
  <c r="I1267" i="38"/>
  <c r="H1262" i="38"/>
  <c r="H1256" i="38"/>
  <c r="E1251" i="38"/>
  <c r="I1251" i="38"/>
  <c r="H1246" i="38"/>
  <c r="H1240" i="38"/>
  <c r="E1235" i="38"/>
  <c r="I1235" i="38"/>
  <c r="H1230" i="38"/>
  <c r="H1224" i="38"/>
  <c r="E1219" i="38"/>
  <c r="I1219" i="38"/>
  <c r="H1214" i="38"/>
  <c r="H1208" i="38"/>
  <c r="E1203" i="38"/>
  <c r="I1203" i="38"/>
  <c r="H1198" i="38"/>
  <c r="H1192" i="38"/>
  <c r="E1187" i="38"/>
  <c r="I1187" i="38"/>
  <c r="H1182" i="38"/>
  <c r="H1176" i="38"/>
  <c r="E1171" i="38"/>
  <c r="I1171" i="38"/>
  <c r="H1166" i="38"/>
  <c r="G1164" i="38"/>
  <c r="H1160" i="38"/>
  <c r="G1159" i="38"/>
  <c r="E1155" i="38"/>
  <c r="I1155" i="38"/>
  <c r="H1150" i="38"/>
  <c r="G1148" i="38"/>
  <c r="H1144" i="38"/>
  <c r="G1143" i="38"/>
  <c r="E1139" i="38"/>
  <c r="I1139" i="38"/>
  <c r="H1134" i="38"/>
  <c r="G1132" i="38"/>
  <c r="H1128" i="38"/>
  <c r="G1127" i="38"/>
  <c r="E1123" i="38"/>
  <c r="I1123" i="38"/>
  <c r="H1118" i="38"/>
  <c r="G1116" i="38"/>
  <c r="H1112" i="38"/>
  <c r="G1111" i="38"/>
  <c r="E1107" i="38"/>
  <c r="I1107" i="38"/>
  <c r="H1102" i="38"/>
  <c r="G1100" i="38"/>
  <c r="H1096" i="38"/>
  <c r="G1095" i="38"/>
  <c r="E1091" i="38"/>
  <c r="I1091" i="38"/>
  <c r="H1086" i="38"/>
  <c r="G1084" i="38"/>
  <c r="H1080" i="38"/>
  <c r="G1079" i="38"/>
  <c r="E1075" i="38"/>
  <c r="I1075" i="38"/>
  <c r="H1070" i="38"/>
  <c r="E1062" i="38"/>
  <c r="I1062" i="38"/>
  <c r="G1058" i="38"/>
  <c r="H1055" i="38"/>
  <c r="E1055" i="38"/>
  <c r="I1055" i="38"/>
  <c r="E1046" i="38"/>
  <c r="I1046" i="38"/>
  <c r="G1042" i="38"/>
  <c r="H1039" i="38"/>
  <c r="E1039" i="38"/>
  <c r="I1039" i="38"/>
  <c r="G1031" i="38"/>
  <c r="E1030" i="38"/>
  <c r="I1030" i="38"/>
  <c r="G1026" i="38"/>
  <c r="H1023" i="38"/>
  <c r="E1023" i="38"/>
  <c r="I1023" i="38"/>
  <c r="G1015" i="38"/>
  <c r="E1014" i="38"/>
  <c r="I1014" i="38"/>
  <c r="G1010" i="38"/>
  <c r="H1007" i="38"/>
  <c r="E1007" i="38"/>
  <c r="I1007" i="38"/>
  <c r="G999" i="38"/>
  <c r="E998" i="38"/>
  <c r="I998" i="38"/>
  <c r="G994" i="38"/>
  <c r="H991" i="38"/>
  <c r="E991" i="38"/>
  <c r="I991" i="38"/>
  <c r="G983" i="38"/>
  <c r="E982" i="38"/>
  <c r="I982" i="38"/>
  <c r="G978" i="38"/>
  <c r="H975" i="38"/>
  <c r="E975" i="38"/>
  <c r="I975" i="38"/>
  <c r="G967" i="38"/>
  <c r="E966" i="38"/>
  <c r="I966" i="38"/>
  <c r="G962" i="38"/>
  <c r="H959" i="38"/>
  <c r="E959" i="38"/>
  <c r="I959" i="38"/>
  <c r="G951" i="38"/>
  <c r="E950" i="38"/>
  <c r="I950" i="38"/>
  <c r="G946" i="38"/>
  <c r="H943" i="38"/>
  <c r="E943" i="38"/>
  <c r="I943" i="38"/>
  <c r="G935" i="38"/>
  <c r="E934" i="38"/>
  <c r="I934" i="38"/>
  <c r="G930" i="38"/>
  <c r="H927" i="38"/>
  <c r="E927" i="38"/>
  <c r="I927" i="38"/>
  <c r="G919" i="38"/>
  <c r="E918" i="38"/>
  <c r="I918" i="38"/>
  <c r="G914" i="38"/>
  <c r="H911" i="38"/>
  <c r="E911" i="38"/>
  <c r="I911" i="38"/>
  <c r="G903" i="38"/>
  <c r="E902" i="38"/>
  <c r="I902" i="38"/>
  <c r="G898" i="38"/>
  <c r="H895" i="38"/>
  <c r="E895" i="38"/>
  <c r="I895" i="38"/>
  <c r="G887" i="38"/>
  <c r="E886" i="38"/>
  <c r="I886" i="38"/>
  <c r="G882" i="38"/>
  <c r="H879" i="38"/>
  <c r="E879" i="38"/>
  <c r="I879" i="38"/>
  <c r="G871" i="38"/>
  <c r="E870" i="38"/>
  <c r="I870" i="38"/>
  <c r="G866" i="38"/>
  <c r="H863" i="38"/>
  <c r="E863" i="38"/>
  <c r="I863" i="38"/>
  <c r="G855" i="38"/>
  <c r="E854" i="38"/>
  <c r="I854" i="38"/>
  <c r="G850" i="38"/>
  <c r="H847" i="38"/>
  <c r="E847" i="38"/>
  <c r="I847" i="38"/>
  <c r="G839" i="38"/>
  <c r="E838" i="38"/>
  <c r="I838" i="38"/>
  <c r="G834" i="38"/>
  <c r="H827" i="38"/>
  <c r="E827" i="38"/>
  <c r="I827" i="38"/>
  <c r="G819" i="38"/>
  <c r="I806" i="38"/>
  <c r="E801" i="38"/>
  <c r="I801" i="38"/>
  <c r="G801" i="38"/>
  <c r="G800" i="38"/>
  <c r="H774" i="38"/>
  <c r="E774" i="38"/>
  <c r="G774" i="38"/>
  <c r="E764" i="38"/>
  <c r="I764" i="38"/>
  <c r="G764" i="38"/>
  <c r="H732" i="38"/>
  <c r="H725" i="38"/>
  <c r="E725" i="38"/>
  <c r="I725" i="38"/>
  <c r="G725" i="38"/>
  <c r="E700" i="38"/>
  <c r="I700" i="38"/>
  <c r="G700" i="38"/>
  <c r="H668" i="38"/>
  <c r="H661" i="38"/>
  <c r="E661" i="38"/>
  <c r="I661" i="38"/>
  <c r="G661" i="38"/>
  <c r="E636" i="38"/>
  <c r="I636" i="38"/>
  <c r="G636" i="38"/>
  <c r="H593" i="38"/>
  <c r="E593" i="38"/>
  <c r="I593" i="38"/>
  <c r="G593" i="38"/>
  <c r="H529" i="38"/>
  <c r="E529" i="38"/>
  <c r="I529" i="38"/>
  <c r="G529" i="38"/>
  <c r="E477" i="38"/>
  <c r="I477" i="38"/>
  <c r="G477" i="38"/>
  <c r="H477" i="38"/>
  <c r="H450" i="38"/>
  <c r="E450" i="38"/>
  <c r="G450" i="38"/>
  <c r="I450" i="38"/>
  <c r="E1295" i="38"/>
  <c r="I1295" i="38"/>
  <c r="H1284" i="38"/>
  <c r="E1279" i="38"/>
  <c r="I1279" i="38"/>
  <c r="H1268" i="38"/>
  <c r="E1263" i="38"/>
  <c r="I1263" i="38"/>
  <c r="H1252" i="38"/>
  <c r="E1247" i="38"/>
  <c r="I1247" i="38"/>
  <c r="H1236" i="38"/>
  <c r="E1231" i="38"/>
  <c r="I1231" i="38"/>
  <c r="H1220" i="38"/>
  <c r="E1215" i="38"/>
  <c r="I1215" i="38"/>
  <c r="H1204" i="38"/>
  <c r="E1199" i="38"/>
  <c r="I1199" i="38"/>
  <c r="H1188" i="38"/>
  <c r="E1183" i="38"/>
  <c r="I1183" i="38"/>
  <c r="H1172" i="38"/>
  <c r="E1167" i="38"/>
  <c r="I1167" i="38"/>
  <c r="I1158" i="38"/>
  <c r="E1158" i="38"/>
  <c r="H1156" i="38"/>
  <c r="E1151" i="38"/>
  <c r="I1151" i="38"/>
  <c r="I1142" i="38"/>
  <c r="E1142" i="38"/>
  <c r="H1140" i="38"/>
  <c r="E1135" i="38"/>
  <c r="I1135" i="38"/>
  <c r="I1126" i="38"/>
  <c r="E1126" i="38"/>
  <c r="H1124" i="38"/>
  <c r="E1119" i="38"/>
  <c r="I1119" i="38"/>
  <c r="I1110" i="38"/>
  <c r="E1110" i="38"/>
  <c r="H1108" i="38"/>
  <c r="E1103" i="38"/>
  <c r="I1103" i="38"/>
  <c r="I1094" i="38"/>
  <c r="E1094" i="38"/>
  <c r="H1092" i="38"/>
  <c r="E1087" i="38"/>
  <c r="I1087" i="38"/>
  <c r="I1078" i="38"/>
  <c r="E1078" i="38"/>
  <c r="H1076" i="38"/>
  <c r="E1071" i="38"/>
  <c r="I1071" i="38"/>
  <c r="G1067" i="38"/>
  <c r="E1066" i="38"/>
  <c r="I1066" i="38"/>
  <c r="H1059" i="38"/>
  <c r="E1059" i="38"/>
  <c r="I1059" i="38"/>
  <c r="G1051" i="38"/>
  <c r="E1050" i="38"/>
  <c r="I1050" i="38"/>
  <c r="H1043" i="38"/>
  <c r="E1043" i="38"/>
  <c r="I1043" i="38"/>
  <c r="G1035" i="38"/>
  <c r="E1034" i="38"/>
  <c r="I1034" i="38"/>
  <c r="H1027" i="38"/>
  <c r="E1027" i="38"/>
  <c r="I1027" i="38"/>
  <c r="G1019" i="38"/>
  <c r="E1018" i="38"/>
  <c r="I1018" i="38"/>
  <c r="H1011" i="38"/>
  <c r="E1011" i="38"/>
  <c r="I1011" i="38"/>
  <c r="G1003" i="38"/>
  <c r="E1002" i="38"/>
  <c r="I1002" i="38"/>
  <c r="H995" i="38"/>
  <c r="E995" i="38"/>
  <c r="I995" i="38"/>
  <c r="G987" i="38"/>
  <c r="E986" i="38"/>
  <c r="I986" i="38"/>
  <c r="H979" i="38"/>
  <c r="E979" i="38"/>
  <c r="I979" i="38"/>
  <c r="G971" i="38"/>
  <c r="E970" i="38"/>
  <c r="I970" i="38"/>
  <c r="H963" i="38"/>
  <c r="E963" i="38"/>
  <c r="I963" i="38"/>
  <c r="G955" i="38"/>
  <c r="E954" i="38"/>
  <c r="I954" i="38"/>
  <c r="H947" i="38"/>
  <c r="E947" i="38"/>
  <c r="I947" i="38"/>
  <c r="G939" i="38"/>
  <c r="E938" i="38"/>
  <c r="I938" i="38"/>
  <c r="H931" i="38"/>
  <c r="E931" i="38"/>
  <c r="I931" i="38"/>
  <c r="G923" i="38"/>
  <c r="E922" i="38"/>
  <c r="I922" i="38"/>
  <c r="H915" i="38"/>
  <c r="E915" i="38"/>
  <c r="I915" i="38"/>
  <c r="G907" i="38"/>
  <c r="E906" i="38"/>
  <c r="I906" i="38"/>
  <c r="H899" i="38"/>
  <c r="E899" i="38"/>
  <c r="I899" i="38"/>
  <c r="G891" i="38"/>
  <c r="E890" i="38"/>
  <c r="I890" i="38"/>
  <c r="H883" i="38"/>
  <c r="E883" i="38"/>
  <c r="I883" i="38"/>
  <c r="G875" i="38"/>
  <c r="E874" i="38"/>
  <c r="I874" i="38"/>
  <c r="H867" i="38"/>
  <c r="E867" i="38"/>
  <c r="I867" i="38"/>
  <c r="E858" i="38"/>
  <c r="I858" i="38"/>
  <c r="H851" i="38"/>
  <c r="E851" i="38"/>
  <c r="I851" i="38"/>
  <c r="E842" i="38"/>
  <c r="I842" i="38"/>
  <c r="H835" i="38"/>
  <c r="E835" i="38"/>
  <c r="I835" i="38"/>
  <c r="H823" i="38"/>
  <c r="E823" i="38"/>
  <c r="I823" i="38"/>
  <c r="H790" i="38"/>
  <c r="E790" i="38"/>
  <c r="G790" i="38"/>
  <c r="H784" i="38"/>
  <c r="E784" i="38"/>
  <c r="I784" i="38"/>
  <c r="E748" i="38"/>
  <c r="I748" i="38"/>
  <c r="G748" i="38"/>
  <c r="H709" i="38"/>
  <c r="E709" i="38"/>
  <c r="I709" i="38"/>
  <c r="G709" i="38"/>
  <c r="E684" i="38"/>
  <c r="I684" i="38"/>
  <c r="G684" i="38"/>
  <c r="H652" i="38"/>
  <c r="H645" i="38"/>
  <c r="E645" i="38"/>
  <c r="I645" i="38"/>
  <c r="G645" i="38"/>
  <c r="E620" i="38"/>
  <c r="I620" i="38"/>
  <c r="G620" i="38"/>
  <c r="H545" i="38"/>
  <c r="E545" i="38"/>
  <c r="I545" i="38"/>
  <c r="G545" i="38"/>
  <c r="H802" i="38"/>
  <c r="E797" i="38"/>
  <c r="I797" i="38"/>
  <c r="H786" i="38"/>
  <c r="E781" i="38"/>
  <c r="I781" i="38"/>
  <c r="E768" i="38"/>
  <c r="I768" i="38"/>
  <c r="H761" i="38"/>
  <c r="E761" i="38"/>
  <c r="I761" i="38"/>
  <c r="E752" i="38"/>
  <c r="I752" i="38"/>
  <c r="H745" i="38"/>
  <c r="E745" i="38"/>
  <c r="I745" i="38"/>
  <c r="E736" i="38"/>
  <c r="I736" i="38"/>
  <c r="H729" i="38"/>
  <c r="E729" i="38"/>
  <c r="I729" i="38"/>
  <c r="E720" i="38"/>
  <c r="I720" i="38"/>
  <c r="H713" i="38"/>
  <c r="E713" i="38"/>
  <c r="I713" i="38"/>
  <c r="E704" i="38"/>
  <c r="I704" i="38"/>
  <c r="H697" i="38"/>
  <c r="E697" i="38"/>
  <c r="I697" i="38"/>
  <c r="E688" i="38"/>
  <c r="I688" i="38"/>
  <c r="H681" i="38"/>
  <c r="E681" i="38"/>
  <c r="I681" i="38"/>
  <c r="E672" i="38"/>
  <c r="I672" i="38"/>
  <c r="H665" i="38"/>
  <c r="E665" i="38"/>
  <c r="I665" i="38"/>
  <c r="E656" i="38"/>
  <c r="I656" i="38"/>
  <c r="H649" i="38"/>
  <c r="E649" i="38"/>
  <c r="I649" i="38"/>
  <c r="E640" i="38"/>
  <c r="I640" i="38"/>
  <c r="H633" i="38"/>
  <c r="E633" i="38"/>
  <c r="I633" i="38"/>
  <c r="E624" i="38"/>
  <c r="I624" i="38"/>
  <c r="H617" i="38"/>
  <c r="E617" i="38"/>
  <c r="I617" i="38"/>
  <c r="E608" i="38"/>
  <c r="I608" i="38"/>
  <c r="H605" i="38"/>
  <c r="E605" i="38"/>
  <c r="I605" i="38"/>
  <c r="H589" i="38"/>
  <c r="E589" i="38"/>
  <c r="I589" i="38"/>
  <c r="H573" i="38"/>
  <c r="E573" i="38"/>
  <c r="I573" i="38"/>
  <c r="H557" i="38"/>
  <c r="E557" i="38"/>
  <c r="I557" i="38"/>
  <c r="H541" i="38"/>
  <c r="E541" i="38"/>
  <c r="I541" i="38"/>
  <c r="H525" i="38"/>
  <c r="E525" i="38"/>
  <c r="I525" i="38"/>
  <c r="H509" i="38"/>
  <c r="E509" i="38"/>
  <c r="I509" i="38"/>
  <c r="E493" i="38"/>
  <c r="I493" i="38"/>
  <c r="G493" i="38"/>
  <c r="H466" i="38"/>
  <c r="E466" i="38"/>
  <c r="G466" i="38"/>
  <c r="H460" i="38"/>
  <c r="E460" i="38"/>
  <c r="I460" i="38"/>
  <c r="H400" i="38"/>
  <c r="E400" i="38"/>
  <c r="G400" i="38"/>
  <c r="I400" i="38"/>
  <c r="H362" i="38"/>
  <c r="E362" i="38"/>
  <c r="I362" i="38"/>
  <c r="G362" i="38"/>
  <c r="H280" i="38"/>
  <c r="E280" i="38"/>
  <c r="I280" i="38"/>
  <c r="G280" i="38"/>
  <c r="H241" i="38"/>
  <c r="E241" i="38"/>
  <c r="G241" i="38"/>
  <c r="I241" i="38"/>
  <c r="H235" i="38"/>
  <c r="E235" i="38"/>
  <c r="I235" i="38"/>
  <c r="G235" i="38"/>
  <c r="H1068" i="38"/>
  <c r="H1064" i="38"/>
  <c r="H1060" i="38"/>
  <c r="H1056" i="38"/>
  <c r="H1052" i="38"/>
  <c r="H1048" i="38"/>
  <c r="H1044" i="38"/>
  <c r="H1040" i="38"/>
  <c r="H1036" i="38"/>
  <c r="H1032" i="38"/>
  <c r="H1028" i="38"/>
  <c r="H1024" i="38"/>
  <c r="H1020" i="38"/>
  <c r="H1016" i="38"/>
  <c r="H1012" i="38"/>
  <c r="H1008" i="38"/>
  <c r="H1004" i="38"/>
  <c r="H1000" i="38"/>
  <c r="H996" i="38"/>
  <c r="H992" i="38"/>
  <c r="H988" i="38"/>
  <c r="H984" i="38"/>
  <c r="H980" i="38"/>
  <c r="H976" i="38"/>
  <c r="H972" i="38"/>
  <c r="H968" i="38"/>
  <c r="H964" i="38"/>
  <c r="H960" i="38"/>
  <c r="H956" i="38"/>
  <c r="H952" i="38"/>
  <c r="H948" i="38"/>
  <c r="H944" i="38"/>
  <c r="H940" i="38"/>
  <c r="H936" i="38"/>
  <c r="H932" i="38"/>
  <c r="H928" i="38"/>
  <c r="H924" i="38"/>
  <c r="H920" i="38"/>
  <c r="H916" i="38"/>
  <c r="H912" i="38"/>
  <c r="H908" i="38"/>
  <c r="H904" i="38"/>
  <c r="H900" i="38"/>
  <c r="H896" i="38"/>
  <c r="H892" i="38"/>
  <c r="H888" i="38"/>
  <c r="H884" i="38"/>
  <c r="H880" i="38"/>
  <c r="H876" i="38"/>
  <c r="H872" i="38"/>
  <c r="H868" i="38"/>
  <c r="H864" i="38"/>
  <c r="H860" i="38"/>
  <c r="H856" i="38"/>
  <c r="H852" i="38"/>
  <c r="H848" i="38"/>
  <c r="H844" i="38"/>
  <c r="H840" i="38"/>
  <c r="H836" i="38"/>
  <c r="H832" i="38"/>
  <c r="H828" i="38"/>
  <c r="H824" i="38"/>
  <c r="H820" i="38"/>
  <c r="H816" i="38"/>
  <c r="G813" i="38"/>
  <c r="E809" i="38"/>
  <c r="I809" i="38"/>
  <c r="H804" i="38"/>
  <c r="G802" i="38"/>
  <c r="H798" i="38"/>
  <c r="G797" i="38"/>
  <c r="E793" i="38"/>
  <c r="I793" i="38"/>
  <c r="H788" i="38"/>
  <c r="G786" i="38"/>
  <c r="H782" i="38"/>
  <c r="G781" i="38"/>
  <c r="E777" i="38"/>
  <c r="I777" i="38"/>
  <c r="E772" i="38"/>
  <c r="G768" i="38"/>
  <c r="H765" i="38"/>
  <c r="E765" i="38"/>
  <c r="I765" i="38"/>
  <c r="E756" i="38"/>
  <c r="I756" i="38"/>
  <c r="G752" i="38"/>
  <c r="H749" i="38"/>
  <c r="E749" i="38"/>
  <c r="I749" i="38"/>
  <c r="E740" i="38"/>
  <c r="I740" i="38"/>
  <c r="G736" i="38"/>
  <c r="H733" i="38"/>
  <c r="E733" i="38"/>
  <c r="I733" i="38"/>
  <c r="E724" i="38"/>
  <c r="I724" i="38"/>
  <c r="G720" i="38"/>
  <c r="H717" i="38"/>
  <c r="E717" i="38"/>
  <c r="I717" i="38"/>
  <c r="E708" i="38"/>
  <c r="I708" i="38"/>
  <c r="G704" i="38"/>
  <c r="H701" i="38"/>
  <c r="E701" i="38"/>
  <c r="I701" i="38"/>
  <c r="E692" i="38"/>
  <c r="I692" i="38"/>
  <c r="G688" i="38"/>
  <c r="H685" i="38"/>
  <c r="E685" i="38"/>
  <c r="I685" i="38"/>
  <c r="E676" i="38"/>
  <c r="I676" i="38"/>
  <c r="G672" i="38"/>
  <c r="H669" i="38"/>
  <c r="E669" i="38"/>
  <c r="I669" i="38"/>
  <c r="E660" i="38"/>
  <c r="I660" i="38"/>
  <c r="G656" i="38"/>
  <c r="H653" i="38"/>
  <c r="E653" i="38"/>
  <c r="I653" i="38"/>
  <c r="E644" i="38"/>
  <c r="I644" i="38"/>
  <c r="G640" i="38"/>
  <c r="H637" i="38"/>
  <c r="E637" i="38"/>
  <c r="I637" i="38"/>
  <c r="E628" i="38"/>
  <c r="I628" i="38"/>
  <c r="G624" i="38"/>
  <c r="H621" i="38"/>
  <c r="E621" i="38"/>
  <c r="I621" i="38"/>
  <c r="E612" i="38"/>
  <c r="I612" i="38"/>
  <c r="G608" i="38"/>
  <c r="H601" i="38"/>
  <c r="E601" i="38"/>
  <c r="I601" i="38"/>
  <c r="H585" i="38"/>
  <c r="E585" i="38"/>
  <c r="I585" i="38"/>
  <c r="H569" i="38"/>
  <c r="E569" i="38"/>
  <c r="I569" i="38"/>
  <c r="H553" i="38"/>
  <c r="E553" i="38"/>
  <c r="I553" i="38"/>
  <c r="H537" i="38"/>
  <c r="E537" i="38"/>
  <c r="I537" i="38"/>
  <c r="H521" i="38"/>
  <c r="E521" i="38"/>
  <c r="I521" i="38"/>
  <c r="H482" i="38"/>
  <c r="E482" i="38"/>
  <c r="G482" i="38"/>
  <c r="H476" i="38"/>
  <c r="E476" i="38"/>
  <c r="I476" i="38"/>
  <c r="E445" i="38"/>
  <c r="I445" i="38"/>
  <c r="G445" i="38"/>
  <c r="E416" i="38"/>
  <c r="I416" i="38"/>
  <c r="G416" i="38"/>
  <c r="H368" i="38"/>
  <c r="E368" i="38"/>
  <c r="G368" i="38"/>
  <c r="I368" i="38"/>
  <c r="H304" i="38"/>
  <c r="E304" i="38"/>
  <c r="G304" i="38"/>
  <c r="I304" i="38"/>
  <c r="I830" i="38"/>
  <c r="I826" i="38"/>
  <c r="I822" i="38"/>
  <c r="I818" i="38"/>
  <c r="I814" i="38"/>
  <c r="I812" i="38"/>
  <c r="E812" i="38"/>
  <c r="H810" i="38"/>
  <c r="E805" i="38"/>
  <c r="I805" i="38"/>
  <c r="I796" i="38"/>
  <c r="E796" i="38"/>
  <c r="H794" i="38"/>
  <c r="E789" i="38"/>
  <c r="I789" i="38"/>
  <c r="I780" i="38"/>
  <c r="E780" i="38"/>
  <c r="H778" i="38"/>
  <c r="E773" i="38"/>
  <c r="I773" i="38"/>
  <c r="H769" i="38"/>
  <c r="E769" i="38"/>
  <c r="I769" i="38"/>
  <c r="G761" i="38"/>
  <c r="E760" i="38"/>
  <c r="I760" i="38"/>
  <c r="H753" i="38"/>
  <c r="E753" i="38"/>
  <c r="I753" i="38"/>
  <c r="G745" i="38"/>
  <c r="E744" i="38"/>
  <c r="I744" i="38"/>
  <c r="H737" i="38"/>
  <c r="E737" i="38"/>
  <c r="I737" i="38"/>
  <c r="G729" i="38"/>
  <c r="E728" i="38"/>
  <c r="I728" i="38"/>
  <c r="H721" i="38"/>
  <c r="E721" i="38"/>
  <c r="I721" i="38"/>
  <c r="G713" i="38"/>
  <c r="E712" i="38"/>
  <c r="I712" i="38"/>
  <c r="H705" i="38"/>
  <c r="E705" i="38"/>
  <c r="I705" i="38"/>
  <c r="G697" i="38"/>
  <c r="E696" i="38"/>
  <c r="I696" i="38"/>
  <c r="H689" i="38"/>
  <c r="E689" i="38"/>
  <c r="I689" i="38"/>
  <c r="G681" i="38"/>
  <c r="E680" i="38"/>
  <c r="I680" i="38"/>
  <c r="H673" i="38"/>
  <c r="E673" i="38"/>
  <c r="I673" i="38"/>
  <c r="G665" i="38"/>
  <c r="E664" i="38"/>
  <c r="I664" i="38"/>
  <c r="H657" i="38"/>
  <c r="E657" i="38"/>
  <c r="I657" i="38"/>
  <c r="G649" i="38"/>
  <c r="E648" i="38"/>
  <c r="I648" i="38"/>
  <c r="H641" i="38"/>
  <c r="E641" i="38"/>
  <c r="I641" i="38"/>
  <c r="G633" i="38"/>
  <c r="E632" i="38"/>
  <c r="I632" i="38"/>
  <c r="H625" i="38"/>
  <c r="E625" i="38"/>
  <c r="I625" i="38"/>
  <c r="G617" i="38"/>
  <c r="E616" i="38"/>
  <c r="I616" i="38"/>
  <c r="H609" i="38"/>
  <c r="E609" i="38"/>
  <c r="I609" i="38"/>
  <c r="G605" i="38"/>
  <c r="H597" i="38"/>
  <c r="E597" i="38"/>
  <c r="I597" i="38"/>
  <c r="G589" i="38"/>
  <c r="H581" i="38"/>
  <c r="E581" i="38"/>
  <c r="I581" i="38"/>
  <c r="G573" i="38"/>
  <c r="H565" i="38"/>
  <c r="E565" i="38"/>
  <c r="I565" i="38"/>
  <c r="G557" i="38"/>
  <c r="H549" i="38"/>
  <c r="E549" i="38"/>
  <c r="I549" i="38"/>
  <c r="G541" i="38"/>
  <c r="H533" i="38"/>
  <c r="E533" i="38"/>
  <c r="I533" i="38"/>
  <c r="G525" i="38"/>
  <c r="H517" i="38"/>
  <c r="E517" i="38"/>
  <c r="I517" i="38"/>
  <c r="G509" i="38"/>
  <c r="H498" i="38"/>
  <c r="E498" i="38"/>
  <c r="G498" i="38"/>
  <c r="H493" i="38"/>
  <c r="H492" i="38"/>
  <c r="E492" i="38"/>
  <c r="I492" i="38"/>
  <c r="I466" i="38"/>
  <c r="E461" i="38"/>
  <c r="I461" i="38"/>
  <c r="G461" i="38"/>
  <c r="G460" i="38"/>
  <c r="H434" i="38"/>
  <c r="E434" i="38"/>
  <c r="G434" i="38"/>
  <c r="H425" i="38"/>
  <c r="E425" i="38"/>
  <c r="I425" i="38"/>
  <c r="G425" i="38"/>
  <c r="E379" i="38"/>
  <c r="I379" i="38"/>
  <c r="G379" i="38"/>
  <c r="H379" i="38"/>
  <c r="E505" i="38"/>
  <c r="I505" i="38"/>
  <c r="H494" i="38"/>
  <c r="E489" i="38"/>
  <c r="I489" i="38"/>
  <c r="H478" i="38"/>
  <c r="E473" i="38"/>
  <c r="I473" i="38"/>
  <c r="H462" i="38"/>
  <c r="E457" i="38"/>
  <c r="I457" i="38"/>
  <c r="H446" i="38"/>
  <c r="E441" i="38"/>
  <c r="I441" i="38"/>
  <c r="H429" i="38"/>
  <c r="E429" i="38"/>
  <c r="I429" i="38"/>
  <c r="E420" i="38"/>
  <c r="I420" i="38"/>
  <c r="H413" i="38"/>
  <c r="E413" i="38"/>
  <c r="I413" i="38"/>
  <c r="E395" i="38"/>
  <c r="I395" i="38"/>
  <c r="H394" i="38"/>
  <c r="E394" i="38"/>
  <c r="I394" i="38"/>
  <c r="H380" i="38"/>
  <c r="G380" i="38"/>
  <c r="E347" i="38"/>
  <c r="I347" i="38"/>
  <c r="G347" i="38"/>
  <c r="H320" i="38"/>
  <c r="E320" i="38"/>
  <c r="G320" i="38"/>
  <c r="H314" i="38"/>
  <c r="E314" i="38"/>
  <c r="I314" i="38"/>
  <c r="H296" i="38"/>
  <c r="E296" i="38"/>
  <c r="I296" i="38"/>
  <c r="G296" i="38"/>
  <c r="E287" i="38"/>
  <c r="I287" i="38"/>
  <c r="G287" i="38"/>
  <c r="H217" i="38"/>
  <c r="E217" i="38"/>
  <c r="G217" i="38"/>
  <c r="I217" i="38"/>
  <c r="H770" i="38"/>
  <c r="H766" i="38"/>
  <c r="H762" i="38"/>
  <c r="H758" i="38"/>
  <c r="H754" i="38"/>
  <c r="H750" i="38"/>
  <c r="H746" i="38"/>
  <c r="H742" i="38"/>
  <c r="H738" i="38"/>
  <c r="H734" i="38"/>
  <c r="H730" i="38"/>
  <c r="H726" i="38"/>
  <c r="H722" i="38"/>
  <c r="H718" i="38"/>
  <c r="H714" i="38"/>
  <c r="H710" i="38"/>
  <c r="H706" i="38"/>
  <c r="H702" i="38"/>
  <c r="H698" i="38"/>
  <c r="H694" i="38"/>
  <c r="H690" i="38"/>
  <c r="H686" i="38"/>
  <c r="H682" i="38"/>
  <c r="H678" i="38"/>
  <c r="H674" i="38"/>
  <c r="H670" i="38"/>
  <c r="H666" i="38"/>
  <c r="H662" i="38"/>
  <c r="H658" i="38"/>
  <c r="H654" i="38"/>
  <c r="H650" i="38"/>
  <c r="H646" i="38"/>
  <c r="H642" i="38"/>
  <c r="H638" i="38"/>
  <c r="H634" i="38"/>
  <c r="H630" i="38"/>
  <c r="H626" i="38"/>
  <c r="H622" i="38"/>
  <c r="H618" i="38"/>
  <c r="H614" i="38"/>
  <c r="H610" i="38"/>
  <c r="H606" i="38"/>
  <c r="H602" i="38"/>
  <c r="H598" i="38"/>
  <c r="H594" i="38"/>
  <c r="H590" i="38"/>
  <c r="H586" i="38"/>
  <c r="H582" i="38"/>
  <c r="H578" i="38"/>
  <c r="H574" i="38"/>
  <c r="H570" i="38"/>
  <c r="H566" i="38"/>
  <c r="H562" i="38"/>
  <c r="H558" i="38"/>
  <c r="H554" i="38"/>
  <c r="H550" i="38"/>
  <c r="H546" i="38"/>
  <c r="H542" i="38"/>
  <c r="H538" i="38"/>
  <c r="H534" i="38"/>
  <c r="H530" i="38"/>
  <c r="H526" i="38"/>
  <c r="H522" i="38"/>
  <c r="H518" i="38"/>
  <c r="H514" i="38"/>
  <c r="H510" i="38"/>
  <c r="G505" i="38"/>
  <c r="E501" i="38"/>
  <c r="I501" i="38"/>
  <c r="H496" i="38"/>
  <c r="G494" i="38"/>
  <c r="H490" i="38"/>
  <c r="G489" i="38"/>
  <c r="E485" i="38"/>
  <c r="I485" i="38"/>
  <c r="H480" i="38"/>
  <c r="G478" i="38"/>
  <c r="H474" i="38"/>
  <c r="G473" i="38"/>
  <c r="E469" i="38"/>
  <c r="I469" i="38"/>
  <c r="H464" i="38"/>
  <c r="G462" i="38"/>
  <c r="H458" i="38"/>
  <c r="G457" i="38"/>
  <c r="E453" i="38"/>
  <c r="I453" i="38"/>
  <c r="H448" i="38"/>
  <c r="G446" i="38"/>
  <c r="H442" i="38"/>
  <c r="G441" i="38"/>
  <c r="E437" i="38"/>
  <c r="I437" i="38"/>
  <c r="E424" i="38"/>
  <c r="I424" i="38"/>
  <c r="G420" i="38"/>
  <c r="H417" i="38"/>
  <c r="E417" i="38"/>
  <c r="I417" i="38"/>
  <c r="E411" i="38"/>
  <c r="I411" i="38"/>
  <c r="H410" i="38"/>
  <c r="E410" i="38"/>
  <c r="I410" i="38"/>
  <c r="H396" i="38"/>
  <c r="G396" i="38"/>
  <c r="H395" i="38"/>
  <c r="E391" i="38"/>
  <c r="I391" i="38"/>
  <c r="G391" i="38"/>
  <c r="E390" i="38"/>
  <c r="I390" i="38"/>
  <c r="I380" i="38"/>
  <c r="E363" i="38"/>
  <c r="I363" i="38"/>
  <c r="G363" i="38"/>
  <c r="H336" i="38"/>
  <c r="E336" i="38"/>
  <c r="G336" i="38"/>
  <c r="H260" i="38"/>
  <c r="E260" i="38"/>
  <c r="I260" i="38"/>
  <c r="G260" i="38"/>
  <c r="I604" i="38"/>
  <c r="I600" i="38"/>
  <c r="I596" i="38"/>
  <c r="I592" i="38"/>
  <c r="I588" i="38"/>
  <c r="I584" i="38"/>
  <c r="I580" i="38"/>
  <c r="I576" i="38"/>
  <c r="I572" i="38"/>
  <c r="I568" i="38"/>
  <c r="I564" i="38"/>
  <c r="I560" i="38"/>
  <c r="I556" i="38"/>
  <c r="I552" i="38"/>
  <c r="I548" i="38"/>
  <c r="I544" i="38"/>
  <c r="I540" i="38"/>
  <c r="I536" i="38"/>
  <c r="I532" i="38"/>
  <c r="I528" i="38"/>
  <c r="I524" i="38"/>
  <c r="I520" i="38"/>
  <c r="I516" i="38"/>
  <c r="I512" i="38"/>
  <c r="I508" i="38"/>
  <c r="I504" i="38"/>
  <c r="E504" i="38"/>
  <c r="H502" i="38"/>
  <c r="E497" i="38"/>
  <c r="I497" i="38"/>
  <c r="I488" i="38"/>
  <c r="E488" i="38"/>
  <c r="H486" i="38"/>
  <c r="E481" i="38"/>
  <c r="I481" i="38"/>
  <c r="I472" i="38"/>
  <c r="E472" i="38"/>
  <c r="H470" i="38"/>
  <c r="E465" i="38"/>
  <c r="I465" i="38"/>
  <c r="I456" i="38"/>
  <c r="E456" i="38"/>
  <c r="H454" i="38"/>
  <c r="E449" i="38"/>
  <c r="I449" i="38"/>
  <c r="I440" i="38"/>
  <c r="E440" i="38"/>
  <c r="H438" i="38"/>
  <c r="E433" i="38"/>
  <c r="I433" i="38"/>
  <c r="G429" i="38"/>
  <c r="E428" i="38"/>
  <c r="I428" i="38"/>
  <c r="H421" i="38"/>
  <c r="E421" i="38"/>
  <c r="I421" i="38"/>
  <c r="G413" i="38"/>
  <c r="E412" i="38"/>
  <c r="I412" i="38"/>
  <c r="E407" i="38"/>
  <c r="I407" i="38"/>
  <c r="G407" i="38"/>
  <c r="E406" i="38"/>
  <c r="I406" i="38"/>
  <c r="G395" i="38"/>
  <c r="G394" i="38"/>
  <c r="H384" i="38"/>
  <c r="E384" i="38"/>
  <c r="H352" i="38"/>
  <c r="E352" i="38"/>
  <c r="G352" i="38"/>
  <c r="H347" i="38"/>
  <c r="H346" i="38"/>
  <c r="E346" i="38"/>
  <c r="I346" i="38"/>
  <c r="I320" i="38"/>
  <c r="E315" i="38"/>
  <c r="I315" i="38"/>
  <c r="G315" i="38"/>
  <c r="G314" i="38"/>
  <c r="H287" i="38"/>
  <c r="H276" i="38"/>
  <c r="E276" i="38"/>
  <c r="I276" i="38"/>
  <c r="G276" i="38"/>
  <c r="E375" i="38"/>
  <c r="I375" i="38"/>
  <c r="H364" i="38"/>
  <c r="E359" i="38"/>
  <c r="I359" i="38"/>
  <c r="H348" i="38"/>
  <c r="E343" i="38"/>
  <c r="I343" i="38"/>
  <c r="H332" i="38"/>
  <c r="H316" i="38"/>
  <c r="E311" i="38"/>
  <c r="I311" i="38"/>
  <c r="E299" i="38"/>
  <c r="I299" i="38"/>
  <c r="H292" i="38"/>
  <c r="E292" i="38"/>
  <c r="I292" i="38"/>
  <c r="E283" i="38"/>
  <c r="I283" i="38"/>
  <c r="H264" i="38"/>
  <c r="E264" i="38"/>
  <c r="I264" i="38"/>
  <c r="H221" i="38"/>
  <c r="E221" i="38"/>
  <c r="G221" i="38"/>
  <c r="H187" i="38"/>
  <c r="E187" i="38"/>
  <c r="I187" i="38"/>
  <c r="G187" i="38"/>
  <c r="H430" i="38"/>
  <c r="H426" i="38"/>
  <c r="H422" i="38"/>
  <c r="H418" i="38"/>
  <c r="H414" i="38"/>
  <c r="H408" i="38"/>
  <c r="E403" i="38"/>
  <c r="I403" i="38"/>
  <c r="H398" i="38"/>
  <c r="H392" i="38"/>
  <c r="E387" i="38"/>
  <c r="I387" i="38"/>
  <c r="H382" i="38"/>
  <c r="H376" i="38"/>
  <c r="G375" i="38"/>
  <c r="E371" i="38"/>
  <c r="I371" i="38"/>
  <c r="H366" i="38"/>
  <c r="G364" i="38"/>
  <c r="H360" i="38"/>
  <c r="G359" i="38"/>
  <c r="E355" i="38"/>
  <c r="I355" i="38"/>
  <c r="H350" i="38"/>
  <c r="G348" i="38"/>
  <c r="H344" i="38"/>
  <c r="G343" i="38"/>
  <c r="E339" i="38"/>
  <c r="I339" i="38"/>
  <c r="H334" i="38"/>
  <c r="G332" i="38"/>
  <c r="H318" i="38"/>
  <c r="G316" i="38"/>
  <c r="H312" i="38"/>
  <c r="G311" i="38"/>
  <c r="E307" i="38"/>
  <c r="I307" i="38"/>
  <c r="H302" i="38"/>
  <c r="G299" i="38"/>
  <c r="E295" i="38"/>
  <c r="I295" i="38"/>
  <c r="H288" i="38"/>
  <c r="E288" i="38"/>
  <c r="I288" i="38"/>
  <c r="G283" i="38"/>
  <c r="E279" i="38"/>
  <c r="I279" i="38"/>
  <c r="H268" i="38"/>
  <c r="E268" i="38"/>
  <c r="I268" i="38"/>
  <c r="H257" i="38"/>
  <c r="E257" i="38"/>
  <c r="G257" i="38"/>
  <c r="E236" i="38"/>
  <c r="I236" i="38"/>
  <c r="G236" i="38"/>
  <c r="H225" i="38"/>
  <c r="E225" i="38"/>
  <c r="G225" i="38"/>
  <c r="H209" i="38"/>
  <c r="E209" i="38"/>
  <c r="G209" i="38"/>
  <c r="H116" i="38"/>
  <c r="E116" i="38"/>
  <c r="G116" i="38"/>
  <c r="I116" i="38"/>
  <c r="H404" i="38"/>
  <c r="E399" i="38"/>
  <c r="I399" i="38"/>
  <c r="H388" i="38"/>
  <c r="E383" i="38"/>
  <c r="I383" i="38"/>
  <c r="I374" i="38"/>
  <c r="E374" i="38"/>
  <c r="H372" i="38"/>
  <c r="E367" i="38"/>
  <c r="I367" i="38"/>
  <c r="I358" i="38"/>
  <c r="E358" i="38"/>
  <c r="H356" i="38"/>
  <c r="E351" i="38"/>
  <c r="I351" i="38"/>
  <c r="I342" i="38"/>
  <c r="E342" i="38"/>
  <c r="H340" i="38"/>
  <c r="E335" i="38"/>
  <c r="I335" i="38"/>
  <c r="E319" i="38"/>
  <c r="I319" i="38"/>
  <c r="I310" i="38"/>
  <c r="E310" i="38"/>
  <c r="H308" i="38"/>
  <c r="E303" i="38"/>
  <c r="I303" i="38"/>
  <c r="H300" i="38"/>
  <c r="E300" i="38"/>
  <c r="I300" i="38"/>
  <c r="G292" i="38"/>
  <c r="E291" i="38"/>
  <c r="I291" i="38"/>
  <c r="H284" i="38"/>
  <c r="E284" i="38"/>
  <c r="I284" i="38"/>
  <c r="H272" i="38"/>
  <c r="E272" i="38"/>
  <c r="I272" i="38"/>
  <c r="G264" i="38"/>
  <c r="I221" i="38"/>
  <c r="H213" i="38"/>
  <c r="E213" i="38"/>
  <c r="G213" i="38"/>
  <c r="H253" i="38"/>
  <c r="E248" i="38"/>
  <c r="I248" i="38"/>
  <c r="H237" i="38"/>
  <c r="E232" i="38"/>
  <c r="I232" i="38"/>
  <c r="H203" i="38"/>
  <c r="E203" i="38"/>
  <c r="I203" i="38"/>
  <c r="E172" i="38"/>
  <c r="I172" i="38"/>
  <c r="G172" i="38"/>
  <c r="H128" i="38"/>
  <c r="G128" i="38"/>
  <c r="E128" i="38"/>
  <c r="I128" i="38"/>
  <c r="E98" i="38"/>
  <c r="I98" i="38"/>
  <c r="G98" i="38"/>
  <c r="H98" i="38"/>
  <c r="G253" i="38"/>
  <c r="G248" i="38"/>
  <c r="E244" i="38"/>
  <c r="I244" i="38"/>
  <c r="G237" i="38"/>
  <c r="H233" i="38"/>
  <c r="G232" i="38"/>
  <c r="E228" i="38"/>
  <c r="I228" i="38"/>
  <c r="E188" i="38"/>
  <c r="I188" i="38"/>
  <c r="G188" i="38"/>
  <c r="H177" i="38"/>
  <c r="E177" i="38"/>
  <c r="G177" i="38"/>
  <c r="H148" i="38"/>
  <c r="E148" i="38"/>
  <c r="G148" i="38"/>
  <c r="I148" i="38"/>
  <c r="I275" i="38"/>
  <c r="I271" i="38"/>
  <c r="I267" i="38"/>
  <c r="I263" i="38"/>
  <c r="I259" i="38"/>
  <c r="E256" i="38"/>
  <c r="I256" i="38"/>
  <c r="I247" i="38"/>
  <c r="E247" i="38"/>
  <c r="H245" i="38"/>
  <c r="G244" i="38"/>
  <c r="E240" i="38"/>
  <c r="I240" i="38"/>
  <c r="G233" i="38"/>
  <c r="I231" i="38"/>
  <c r="E231" i="38"/>
  <c r="H229" i="38"/>
  <c r="G228" i="38"/>
  <c r="H223" i="38"/>
  <c r="H219" i="38"/>
  <c r="H215" i="38"/>
  <c r="H211" i="38"/>
  <c r="E204" i="38"/>
  <c r="I204" i="38"/>
  <c r="G204" i="38"/>
  <c r="G203" i="38"/>
  <c r="H193" i="38"/>
  <c r="E193" i="38"/>
  <c r="G193" i="38"/>
  <c r="H172" i="38"/>
  <c r="H171" i="38"/>
  <c r="E171" i="38"/>
  <c r="I171" i="38"/>
  <c r="H160" i="38"/>
  <c r="G160" i="38"/>
  <c r="E160" i="38"/>
  <c r="I160" i="38"/>
  <c r="H205" i="38"/>
  <c r="E200" i="38"/>
  <c r="I200" i="38"/>
  <c r="H195" i="38"/>
  <c r="E184" i="38"/>
  <c r="I184" i="38"/>
  <c r="H179" i="38"/>
  <c r="H173" i="38"/>
  <c r="E143" i="38"/>
  <c r="I143" i="38"/>
  <c r="H142" i="38"/>
  <c r="E142" i="38"/>
  <c r="I142" i="38"/>
  <c r="E139" i="38"/>
  <c r="I139" i="38"/>
  <c r="G139" i="38"/>
  <c r="E138" i="38"/>
  <c r="I138" i="38"/>
  <c r="H110" i="38"/>
  <c r="E110" i="38"/>
  <c r="I110" i="38"/>
  <c r="E59" i="38"/>
  <c r="I59" i="38"/>
  <c r="G59" i="38"/>
  <c r="H59" i="38"/>
  <c r="H201" i="38"/>
  <c r="E196" i="38"/>
  <c r="I196" i="38"/>
  <c r="H185" i="38"/>
  <c r="E180" i="38"/>
  <c r="I180" i="38"/>
  <c r="H169" i="38"/>
  <c r="E167" i="38"/>
  <c r="I167" i="38"/>
  <c r="G167" i="38"/>
  <c r="H164" i="38"/>
  <c r="E164" i="38"/>
  <c r="H144" i="38"/>
  <c r="G144" i="38"/>
  <c r="H132" i="38"/>
  <c r="E132" i="38"/>
  <c r="I224" i="38"/>
  <c r="I220" i="38"/>
  <c r="I216" i="38"/>
  <c r="I212" i="38"/>
  <c r="E208" i="38"/>
  <c r="I208" i="38"/>
  <c r="G201" i="38"/>
  <c r="I199" i="38"/>
  <c r="E199" i="38"/>
  <c r="H197" i="38"/>
  <c r="G196" i="38"/>
  <c r="E192" i="38"/>
  <c r="I192" i="38"/>
  <c r="G185" i="38"/>
  <c r="H181" i="38"/>
  <c r="G180" i="38"/>
  <c r="E176" i="38"/>
  <c r="I176" i="38"/>
  <c r="G169" i="38"/>
  <c r="H167" i="38"/>
  <c r="I164" i="38"/>
  <c r="E159" i="38"/>
  <c r="I159" i="38"/>
  <c r="H158" i="38"/>
  <c r="E158" i="38"/>
  <c r="I158" i="38"/>
  <c r="E155" i="38"/>
  <c r="I155" i="38"/>
  <c r="G155" i="38"/>
  <c r="E154" i="38"/>
  <c r="I154" i="38"/>
  <c r="I144" i="38"/>
  <c r="G143" i="38"/>
  <c r="G142" i="38"/>
  <c r="I132" i="38"/>
  <c r="E127" i="38"/>
  <c r="I127" i="38"/>
  <c r="H126" i="38"/>
  <c r="E126" i="38"/>
  <c r="I126" i="38"/>
  <c r="E123" i="38"/>
  <c r="I123" i="38"/>
  <c r="G123" i="38"/>
  <c r="E122" i="38"/>
  <c r="I122" i="38"/>
  <c r="E111" i="38"/>
  <c r="I111" i="38"/>
  <c r="G111" i="38"/>
  <c r="G110" i="38"/>
  <c r="H76" i="38"/>
  <c r="E76" i="38"/>
  <c r="G76" i="38"/>
  <c r="I76" i="38"/>
  <c r="H68" i="38"/>
  <c r="E68" i="38"/>
  <c r="I68" i="38"/>
  <c r="G68" i="38"/>
  <c r="H112" i="38"/>
  <c r="E107" i="38"/>
  <c r="I107" i="38"/>
  <c r="E102" i="38"/>
  <c r="I102" i="38"/>
  <c r="H95" i="38"/>
  <c r="E95" i="38"/>
  <c r="I95" i="38"/>
  <c r="H92" i="38"/>
  <c r="E92" i="38"/>
  <c r="E60" i="38"/>
  <c r="I60" i="38"/>
  <c r="G60" i="38"/>
  <c r="H60" i="38"/>
  <c r="E35" i="38"/>
  <c r="I35" i="38"/>
  <c r="G35" i="38"/>
  <c r="H35" i="38"/>
  <c r="H156" i="38"/>
  <c r="E151" i="38"/>
  <c r="I151" i="38"/>
  <c r="H140" i="38"/>
  <c r="E135" i="38"/>
  <c r="I135" i="38"/>
  <c r="H124" i="38"/>
  <c r="E119" i="38"/>
  <c r="I119" i="38"/>
  <c r="G112" i="38"/>
  <c r="H108" i="38"/>
  <c r="G107" i="38"/>
  <c r="G102" i="38"/>
  <c r="H99" i="38"/>
  <c r="E99" i="38"/>
  <c r="I99" i="38"/>
  <c r="I92" i="38"/>
  <c r="E87" i="38"/>
  <c r="I87" i="38"/>
  <c r="H86" i="38"/>
  <c r="E86" i="38"/>
  <c r="I86" i="38"/>
  <c r="E71" i="38"/>
  <c r="I71" i="38"/>
  <c r="G71" i="38"/>
  <c r="H64" i="38"/>
  <c r="E64" i="38"/>
  <c r="I64" i="38"/>
  <c r="G64" i="38"/>
  <c r="H53" i="38"/>
  <c r="E53" i="38"/>
  <c r="G53" i="38"/>
  <c r="I53" i="38"/>
  <c r="H168" i="38"/>
  <c r="E163" i="38"/>
  <c r="I163" i="38"/>
  <c r="G156" i="38"/>
  <c r="H152" i="38"/>
  <c r="G151" i="38"/>
  <c r="E147" i="38"/>
  <c r="I147" i="38"/>
  <c r="G140" i="38"/>
  <c r="H136" i="38"/>
  <c r="G135" i="38"/>
  <c r="E131" i="38"/>
  <c r="I131" i="38"/>
  <c r="G124" i="38"/>
  <c r="H120" i="38"/>
  <c r="G119" i="38"/>
  <c r="E115" i="38"/>
  <c r="I115" i="38"/>
  <c r="G108" i="38"/>
  <c r="I106" i="38"/>
  <c r="E106" i="38"/>
  <c r="H103" i="38"/>
  <c r="E103" i="38"/>
  <c r="I103" i="38"/>
  <c r="G95" i="38"/>
  <c r="E94" i="38"/>
  <c r="I94" i="38"/>
  <c r="G92" i="38"/>
  <c r="H88" i="38"/>
  <c r="G88" i="38"/>
  <c r="H87" i="38"/>
  <c r="E83" i="38"/>
  <c r="I83" i="38"/>
  <c r="G83" i="38"/>
  <c r="E82" i="38"/>
  <c r="I82" i="38"/>
  <c r="H71" i="38"/>
  <c r="H63" i="38"/>
  <c r="E63" i="38"/>
  <c r="I63" i="38"/>
  <c r="G63" i="38"/>
  <c r="H44" i="38"/>
  <c r="E44" i="38"/>
  <c r="I44" i="38"/>
  <c r="G44" i="38"/>
  <c r="H104" i="38"/>
  <c r="H100" i="38"/>
  <c r="H96" i="38"/>
  <c r="H90" i="38"/>
  <c r="H84" i="38"/>
  <c r="E79" i="38"/>
  <c r="I79" i="38"/>
  <c r="H74" i="38"/>
  <c r="E67" i="38"/>
  <c r="I67" i="38"/>
  <c r="E91" i="38"/>
  <c r="I91" i="38"/>
  <c r="H80" i="38"/>
  <c r="E75" i="38"/>
  <c r="I75" i="38"/>
  <c r="H72" i="38"/>
  <c r="E72" i="38"/>
  <c r="I72" i="38"/>
  <c r="H48" i="38"/>
  <c r="E48" i="38"/>
  <c r="I48" i="38"/>
  <c r="E39" i="38"/>
  <c r="I39" i="38"/>
  <c r="H32" i="38"/>
  <c r="E32" i="38"/>
  <c r="I32" i="38"/>
  <c r="H20" i="38"/>
  <c r="E20" i="38"/>
  <c r="I20" i="38"/>
  <c r="H61" i="38"/>
  <c r="E56" i="38"/>
  <c r="I56" i="38"/>
  <c r="E43" i="38"/>
  <c r="I43" i="38"/>
  <c r="G39" i="38"/>
  <c r="H36" i="38"/>
  <c r="E36" i="38"/>
  <c r="I36" i="38"/>
  <c r="H16" i="38"/>
  <c r="E16" i="38"/>
  <c r="I16" i="38"/>
  <c r="G61" i="38"/>
  <c r="H57" i="38"/>
  <c r="G56" i="38"/>
  <c r="E52" i="38"/>
  <c r="I52" i="38"/>
  <c r="G48" i="38"/>
  <c r="E47" i="38"/>
  <c r="I47" i="38"/>
  <c r="G43" i="38"/>
  <c r="H40" i="38"/>
  <c r="E40" i="38"/>
  <c r="I40" i="38"/>
  <c r="G32" i="38"/>
  <c r="E31" i="38"/>
  <c r="I31" i="38"/>
  <c r="H28" i="38"/>
  <c r="E28" i="38"/>
  <c r="I28" i="38"/>
  <c r="G20" i="38"/>
  <c r="H49" i="38"/>
  <c r="H45" i="38"/>
  <c r="H41" i="38"/>
  <c r="H37" i="38"/>
  <c r="H33" i="38"/>
  <c r="H29" i="38"/>
  <c r="H25" i="38"/>
  <c r="H21" i="38"/>
  <c r="H17" i="38"/>
  <c r="I27" i="38"/>
  <c r="I23" i="38"/>
  <c r="I19" i="38"/>
  <c r="P377" i="9" l="1"/>
  <c r="P376" i="9"/>
  <c r="P327" i="9"/>
  <c r="P323" i="9"/>
  <c r="P250" i="9"/>
  <c r="P251" i="9"/>
  <c r="P186" i="9"/>
  <c r="P185" i="9"/>
  <c r="P184" i="9"/>
  <c r="P180" i="9"/>
  <c r="P178" i="9"/>
  <c r="P177" i="9"/>
  <c r="P176" i="9"/>
  <c r="P175" i="9"/>
  <c r="O137" i="9"/>
  <c r="S137" i="9" s="1"/>
  <c r="Q137" i="9" s="1"/>
  <c r="P137" i="9"/>
  <c r="R137" i="9"/>
  <c r="O138" i="9"/>
  <c r="S138" i="9" s="1"/>
  <c r="Q138" i="9" s="1"/>
  <c r="P138" i="9"/>
  <c r="R138" i="9"/>
  <c r="O139" i="9"/>
  <c r="S139" i="9" s="1"/>
  <c r="Q139" i="9" s="1"/>
  <c r="P139" i="9"/>
  <c r="R139" i="9"/>
  <c r="O140" i="9"/>
  <c r="S140" i="9" s="1"/>
  <c r="Q140" i="9" s="1"/>
  <c r="P140" i="9"/>
  <c r="R140" i="9"/>
  <c r="O141" i="9"/>
  <c r="S141" i="9" s="1"/>
  <c r="Q141" i="9" s="1"/>
  <c r="P141" i="9"/>
  <c r="R141" i="9"/>
  <c r="O142" i="9"/>
  <c r="S142" i="9" s="1"/>
  <c r="Q142" i="9" s="1"/>
  <c r="P142" i="9"/>
  <c r="R142" i="9"/>
  <c r="O143" i="9"/>
  <c r="S143" i="9" s="1"/>
  <c r="Q143" i="9" s="1"/>
  <c r="P143" i="9"/>
  <c r="R143" i="9"/>
  <c r="O144" i="9"/>
  <c r="S144" i="9" s="1"/>
  <c r="Q144" i="9" s="1"/>
  <c r="P144" i="9"/>
  <c r="R144" i="9"/>
  <c r="O145" i="9"/>
  <c r="S145" i="9" s="1"/>
  <c r="Q145" i="9" s="1"/>
  <c r="P145" i="9"/>
  <c r="R145" i="9"/>
  <c r="O146" i="9"/>
  <c r="S146" i="9" s="1"/>
  <c r="Q146" i="9" s="1"/>
  <c r="P146" i="9"/>
  <c r="R146" i="9"/>
  <c r="O147" i="9"/>
  <c r="S147" i="9" s="1"/>
  <c r="Q147" i="9" s="1"/>
  <c r="P147" i="9"/>
  <c r="R147" i="9"/>
  <c r="O148" i="9"/>
  <c r="S148" i="9" s="1"/>
  <c r="Q148" i="9" s="1"/>
  <c r="P148" i="9"/>
  <c r="R148" i="9"/>
  <c r="O149" i="9"/>
  <c r="S149" i="9" s="1"/>
  <c r="Q149" i="9" s="1"/>
  <c r="P149" i="9"/>
  <c r="R149" i="9"/>
  <c r="O150" i="9"/>
  <c r="S150" i="9" s="1"/>
  <c r="Q150" i="9" s="1"/>
  <c r="P150" i="9"/>
  <c r="R150" i="9"/>
  <c r="O151" i="9"/>
  <c r="S151" i="9" s="1"/>
  <c r="Q151" i="9" s="1"/>
  <c r="P151" i="9"/>
  <c r="R151" i="9"/>
  <c r="O152" i="9"/>
  <c r="S152" i="9" s="1"/>
  <c r="Q152" i="9" s="1"/>
  <c r="P152" i="9"/>
  <c r="R152" i="9"/>
  <c r="O153" i="9"/>
  <c r="S153" i="9" s="1"/>
  <c r="Q153" i="9" s="1"/>
  <c r="P153" i="9"/>
  <c r="R153" i="9"/>
  <c r="O154" i="9"/>
  <c r="S154" i="9" s="1"/>
  <c r="Q154" i="9" s="1"/>
  <c r="P154" i="9"/>
  <c r="R154" i="9"/>
  <c r="O155" i="9"/>
  <c r="S155" i="9" s="1"/>
  <c r="Q155" i="9" s="1"/>
  <c r="P155" i="9"/>
  <c r="R155" i="9"/>
  <c r="O156" i="9"/>
  <c r="S156" i="9" s="1"/>
  <c r="Q156" i="9" s="1"/>
  <c r="P156" i="9"/>
  <c r="R156" i="9"/>
  <c r="O157" i="9"/>
  <c r="S157" i="9" s="1"/>
  <c r="Q157" i="9" s="1"/>
  <c r="P157" i="9"/>
  <c r="R157" i="9"/>
  <c r="O158" i="9"/>
  <c r="S158" i="9" s="1"/>
  <c r="Q158" i="9" s="1"/>
  <c r="P158" i="9"/>
  <c r="R158" i="9"/>
  <c r="O159" i="9"/>
  <c r="S159" i="9" s="1"/>
  <c r="Q159" i="9" s="1"/>
  <c r="P159" i="9"/>
  <c r="R159" i="9"/>
  <c r="O160" i="9"/>
  <c r="S160" i="9" s="1"/>
  <c r="Q160" i="9" s="1"/>
  <c r="P160" i="9"/>
  <c r="R160" i="9"/>
  <c r="O161" i="9"/>
  <c r="S161" i="9" s="1"/>
  <c r="Q161" i="9" s="1"/>
  <c r="P161" i="9"/>
  <c r="R161" i="9"/>
  <c r="O162" i="9"/>
  <c r="S162" i="9" s="1"/>
  <c r="Q162" i="9" s="1"/>
  <c r="P162" i="9"/>
  <c r="R162" i="9"/>
  <c r="O163" i="9"/>
  <c r="S163" i="9" s="1"/>
  <c r="Q163" i="9" s="1"/>
  <c r="P163" i="9"/>
  <c r="R163" i="9"/>
  <c r="O164" i="9"/>
  <c r="S164" i="9" s="1"/>
  <c r="Q164" i="9" s="1"/>
  <c r="P164" i="9"/>
  <c r="R164" i="9"/>
  <c r="O165" i="9"/>
  <c r="S165" i="9" s="1"/>
  <c r="Q165" i="9" s="1"/>
  <c r="P165" i="9"/>
  <c r="R165" i="9"/>
  <c r="O166" i="9"/>
  <c r="S166" i="9" s="1"/>
  <c r="Q166" i="9" s="1"/>
  <c r="P166" i="9"/>
  <c r="R166" i="9"/>
  <c r="O167" i="9"/>
  <c r="S167" i="9" s="1"/>
  <c r="Q167" i="9" s="1"/>
  <c r="P167" i="9"/>
  <c r="R167" i="9"/>
  <c r="O168" i="9"/>
  <c r="S168" i="9" s="1"/>
  <c r="Q168" i="9" s="1"/>
  <c r="P168" i="9"/>
  <c r="R168" i="9"/>
  <c r="O169" i="9"/>
  <c r="S169" i="9" s="1"/>
  <c r="Q169" i="9" s="1"/>
  <c r="P169" i="9"/>
  <c r="R169" i="9"/>
  <c r="O126" i="9"/>
  <c r="S126" i="9" s="1"/>
  <c r="Q126" i="9" s="1"/>
  <c r="P126" i="9"/>
  <c r="R126" i="9"/>
  <c r="O127" i="9"/>
  <c r="S127" i="9" s="1"/>
  <c r="Q127" i="9" s="1"/>
  <c r="P127" i="9"/>
  <c r="R127" i="9"/>
  <c r="O128" i="9"/>
  <c r="S128" i="9" s="1"/>
  <c r="Q128" i="9" s="1"/>
  <c r="P128" i="9"/>
  <c r="R128" i="9"/>
  <c r="O129" i="9"/>
  <c r="S129" i="9" s="1"/>
  <c r="Q129" i="9" s="1"/>
  <c r="P129" i="9"/>
  <c r="R129" i="9"/>
  <c r="O130" i="9"/>
  <c r="S130" i="9" s="1"/>
  <c r="Q130" i="9" s="1"/>
  <c r="P130" i="9"/>
  <c r="R130" i="9"/>
  <c r="O131" i="9"/>
  <c r="S131" i="9" s="1"/>
  <c r="Q131" i="9" s="1"/>
  <c r="P131" i="9"/>
  <c r="R131" i="9"/>
  <c r="O132" i="9"/>
  <c r="S132" i="9" s="1"/>
  <c r="Q132" i="9" s="1"/>
  <c r="P132" i="9"/>
  <c r="R132" i="9"/>
  <c r="O133" i="9"/>
  <c r="S133" i="9" s="1"/>
  <c r="Q133" i="9" s="1"/>
  <c r="P133" i="9"/>
  <c r="R133" i="9"/>
  <c r="O134" i="9"/>
  <c r="S134" i="9" s="1"/>
  <c r="Q134" i="9" s="1"/>
  <c r="P134" i="9"/>
  <c r="R134" i="9"/>
  <c r="O135" i="9"/>
  <c r="S135" i="9" s="1"/>
  <c r="Q135" i="9" s="1"/>
  <c r="P135" i="9"/>
  <c r="R135" i="9"/>
  <c r="O136" i="9"/>
  <c r="S136" i="9" s="1"/>
  <c r="Q136" i="9" s="1"/>
  <c r="P136" i="9"/>
  <c r="R136" i="9"/>
  <c r="R125" i="9"/>
  <c r="P125" i="9"/>
  <c r="O125" i="9"/>
  <c r="S125" i="9" s="1"/>
  <c r="Q125" i="9" s="1"/>
  <c r="P122" i="9"/>
  <c r="R123" i="9"/>
  <c r="P124" i="9"/>
  <c r="O122" i="9"/>
  <c r="S122" i="9" s="1"/>
  <c r="Q122" i="9" s="1"/>
  <c r="O123" i="9"/>
  <c r="S123" i="9" s="1"/>
  <c r="Q123" i="9" s="1"/>
  <c r="O124" i="9"/>
  <c r="S124" i="9" s="1"/>
  <c r="Q124" i="9" s="1"/>
  <c r="O120" i="9"/>
  <c r="S120" i="9" s="1"/>
  <c r="Q120" i="9" s="1"/>
  <c r="P120" i="9"/>
  <c r="O66" i="9"/>
  <c r="S66" i="9" s="1"/>
  <c r="O72" i="9"/>
  <c r="S72" i="9" s="1"/>
  <c r="Q72" i="9" s="1"/>
  <c r="P72" i="9"/>
  <c r="R72" i="9"/>
  <c r="O73" i="9"/>
  <c r="S73" i="9" s="1"/>
  <c r="Q73" i="9" s="1"/>
  <c r="P73" i="9"/>
  <c r="R73" i="9"/>
  <c r="O74" i="9"/>
  <c r="S74" i="9" s="1"/>
  <c r="Q74" i="9" s="1"/>
  <c r="P74" i="9"/>
  <c r="R74" i="9"/>
  <c r="O75" i="9"/>
  <c r="S75" i="9" s="1"/>
  <c r="Q75" i="9" s="1"/>
  <c r="P75" i="9"/>
  <c r="R75" i="9"/>
  <c r="O76" i="9"/>
  <c r="S76" i="9" s="1"/>
  <c r="Q76" i="9" s="1"/>
  <c r="P76" i="9"/>
  <c r="R76" i="9"/>
  <c r="O77" i="9"/>
  <c r="S77" i="9" s="1"/>
  <c r="Q77" i="9" s="1"/>
  <c r="P77" i="9"/>
  <c r="R77" i="9"/>
  <c r="O78" i="9"/>
  <c r="S78" i="9" s="1"/>
  <c r="Q78" i="9" s="1"/>
  <c r="P78" i="9"/>
  <c r="R78" i="9"/>
  <c r="O79" i="9"/>
  <c r="S79" i="9" s="1"/>
  <c r="Q79" i="9" s="1"/>
  <c r="P79" i="9"/>
  <c r="R79" i="9"/>
  <c r="O80" i="9"/>
  <c r="S80" i="9" s="1"/>
  <c r="Q80" i="9" s="1"/>
  <c r="P80" i="9"/>
  <c r="R80" i="9"/>
  <c r="O81" i="9"/>
  <c r="S81" i="9" s="1"/>
  <c r="Q81" i="9" s="1"/>
  <c r="P81" i="9"/>
  <c r="R81" i="9"/>
  <c r="O82" i="9"/>
  <c r="S82" i="9" s="1"/>
  <c r="Q82" i="9" s="1"/>
  <c r="P82" i="9"/>
  <c r="R82" i="9"/>
  <c r="O83" i="9"/>
  <c r="S83" i="9" s="1"/>
  <c r="Q83" i="9" s="1"/>
  <c r="P83" i="9"/>
  <c r="R83" i="9"/>
  <c r="O84" i="9"/>
  <c r="S84" i="9" s="1"/>
  <c r="Q84" i="9" s="1"/>
  <c r="P84" i="9"/>
  <c r="R84" i="9"/>
  <c r="O85" i="9"/>
  <c r="S85" i="9" s="1"/>
  <c r="Q85" i="9" s="1"/>
  <c r="P85" i="9"/>
  <c r="R85" i="9"/>
  <c r="O86" i="9"/>
  <c r="S86" i="9" s="1"/>
  <c r="Q86" i="9" s="1"/>
  <c r="P86" i="9"/>
  <c r="R86" i="9"/>
  <c r="O87" i="9"/>
  <c r="S87" i="9" s="1"/>
  <c r="Q87" i="9" s="1"/>
  <c r="P87" i="9"/>
  <c r="R87" i="9"/>
  <c r="O88" i="9"/>
  <c r="S88" i="9" s="1"/>
  <c r="Q88" i="9" s="1"/>
  <c r="P88" i="9"/>
  <c r="R88" i="9"/>
  <c r="O89" i="9"/>
  <c r="S89" i="9" s="1"/>
  <c r="Q89" i="9" s="1"/>
  <c r="P89" i="9"/>
  <c r="R89" i="9"/>
  <c r="O90" i="9"/>
  <c r="S90" i="9" s="1"/>
  <c r="Q90" i="9" s="1"/>
  <c r="P90" i="9"/>
  <c r="R90" i="9"/>
  <c r="O91" i="9"/>
  <c r="S91" i="9" s="1"/>
  <c r="Q91" i="9" s="1"/>
  <c r="P91" i="9"/>
  <c r="R91" i="9"/>
  <c r="O92" i="9"/>
  <c r="S92" i="9" s="1"/>
  <c r="Q92" i="9" s="1"/>
  <c r="P92" i="9"/>
  <c r="R92" i="9"/>
  <c r="O93" i="9"/>
  <c r="S93" i="9" s="1"/>
  <c r="Q93" i="9" s="1"/>
  <c r="P93" i="9"/>
  <c r="R93" i="9"/>
  <c r="O94" i="9"/>
  <c r="S94" i="9" s="1"/>
  <c r="Q94" i="9" s="1"/>
  <c r="P94" i="9"/>
  <c r="R94" i="9"/>
  <c r="O95" i="9"/>
  <c r="S95" i="9" s="1"/>
  <c r="Q95" i="9" s="1"/>
  <c r="P95" i="9"/>
  <c r="R95" i="9"/>
  <c r="O96" i="9"/>
  <c r="S96" i="9" s="1"/>
  <c r="Q96" i="9" s="1"/>
  <c r="P96" i="9"/>
  <c r="R96" i="9"/>
  <c r="O97" i="9"/>
  <c r="S97" i="9" s="1"/>
  <c r="Q97" i="9" s="1"/>
  <c r="P97" i="9"/>
  <c r="R97" i="9"/>
  <c r="O98" i="9"/>
  <c r="S98" i="9" s="1"/>
  <c r="Q98" i="9" s="1"/>
  <c r="P98" i="9"/>
  <c r="R98" i="9"/>
  <c r="O99" i="9"/>
  <c r="S99" i="9" s="1"/>
  <c r="Q99" i="9" s="1"/>
  <c r="P99" i="9"/>
  <c r="R99" i="9"/>
  <c r="O100" i="9"/>
  <c r="S100" i="9" s="1"/>
  <c r="Q100" i="9" s="1"/>
  <c r="P100" i="9"/>
  <c r="R100" i="9"/>
  <c r="O101" i="9"/>
  <c r="S101" i="9" s="1"/>
  <c r="Q101" i="9" s="1"/>
  <c r="P101" i="9"/>
  <c r="R101" i="9"/>
  <c r="O102" i="9"/>
  <c r="S102" i="9" s="1"/>
  <c r="Q102" i="9" s="1"/>
  <c r="P102" i="9"/>
  <c r="R102" i="9"/>
  <c r="O103" i="9"/>
  <c r="S103" i="9" s="1"/>
  <c r="Q103" i="9" s="1"/>
  <c r="P103" i="9"/>
  <c r="R103" i="9"/>
  <c r="O104" i="9"/>
  <c r="S104" i="9" s="1"/>
  <c r="Q104" i="9" s="1"/>
  <c r="P104" i="9"/>
  <c r="R104" i="9"/>
  <c r="O105" i="9"/>
  <c r="S105" i="9" s="1"/>
  <c r="Q105" i="9" s="1"/>
  <c r="P105" i="9"/>
  <c r="R105" i="9"/>
  <c r="O106" i="9"/>
  <c r="S106" i="9" s="1"/>
  <c r="Q106" i="9" s="1"/>
  <c r="P106" i="9"/>
  <c r="R106" i="9"/>
  <c r="O107" i="9"/>
  <c r="S107" i="9" s="1"/>
  <c r="Q107" i="9" s="1"/>
  <c r="P107" i="9"/>
  <c r="R107" i="9"/>
  <c r="O108" i="9"/>
  <c r="S108" i="9" s="1"/>
  <c r="Q108" i="9" s="1"/>
  <c r="P108" i="9"/>
  <c r="R108" i="9"/>
  <c r="O109" i="9"/>
  <c r="S109" i="9" s="1"/>
  <c r="Q109" i="9" s="1"/>
  <c r="P109" i="9"/>
  <c r="R109" i="9"/>
  <c r="O110" i="9"/>
  <c r="S110" i="9" s="1"/>
  <c r="Q110" i="9" s="1"/>
  <c r="P110" i="9"/>
  <c r="R110" i="9"/>
  <c r="O111" i="9"/>
  <c r="S111" i="9" s="1"/>
  <c r="Q111" i="9" s="1"/>
  <c r="P111" i="9"/>
  <c r="R111" i="9"/>
  <c r="O112" i="9"/>
  <c r="S112" i="9" s="1"/>
  <c r="Q112" i="9" s="1"/>
  <c r="P112" i="9"/>
  <c r="R112" i="9"/>
  <c r="O113" i="9"/>
  <c r="S113" i="9" s="1"/>
  <c r="Q113" i="9" s="1"/>
  <c r="P113" i="9"/>
  <c r="R113" i="9"/>
  <c r="O114" i="9"/>
  <c r="S114" i="9" s="1"/>
  <c r="Q114" i="9" s="1"/>
  <c r="P114" i="9"/>
  <c r="R114" i="9"/>
  <c r="O115" i="9"/>
  <c r="S115" i="9" s="1"/>
  <c r="Q115" i="9" s="1"/>
  <c r="P115" i="9"/>
  <c r="R115" i="9"/>
  <c r="R71" i="9"/>
  <c r="P71" i="9"/>
  <c r="O71" i="9"/>
  <c r="S71" i="9" s="1"/>
  <c r="Q71" i="9" s="1"/>
  <c r="R70" i="9"/>
  <c r="P70" i="9"/>
  <c r="O70" i="9"/>
  <c r="S70" i="9" s="1"/>
  <c r="Q70" i="9" s="1"/>
  <c r="P66" i="9"/>
  <c r="Q66" i="9"/>
  <c r="R66" i="9" l="1"/>
  <c r="O251" i="9"/>
  <c r="S251" i="9" s="1"/>
  <c r="Q251" i="9" s="1"/>
  <c r="C252" i="38"/>
  <c r="O322" i="9"/>
  <c r="S322" i="9" s="1"/>
  <c r="Q322" i="9" s="1"/>
  <c r="C323" i="38"/>
  <c r="O250" i="9"/>
  <c r="S250" i="9" s="1"/>
  <c r="Q250" i="9" s="1"/>
  <c r="C251" i="38"/>
  <c r="O325" i="9"/>
  <c r="S325" i="9" s="1"/>
  <c r="Q325" i="9" s="1"/>
  <c r="C326" i="38"/>
  <c r="O377" i="9"/>
  <c r="S377" i="9" s="1"/>
  <c r="C378" i="38"/>
  <c r="O248" i="9"/>
  <c r="S248" i="9" s="1"/>
  <c r="Q248" i="9" s="1"/>
  <c r="C249" i="38"/>
  <c r="O323" i="9"/>
  <c r="S323" i="9" s="1"/>
  <c r="C324" i="38"/>
  <c r="O376" i="9"/>
  <c r="S376" i="9" s="1"/>
  <c r="C377" i="38"/>
  <c r="O249" i="9"/>
  <c r="S249" i="9" s="1"/>
  <c r="Q249" i="9" s="1"/>
  <c r="C250" i="38"/>
  <c r="O327" i="9"/>
  <c r="S327" i="9" s="1"/>
  <c r="C328" i="38"/>
  <c r="R250" i="9"/>
  <c r="R122" i="9"/>
  <c r="R251" i="9"/>
  <c r="O179" i="9"/>
  <c r="S179" i="9" s="1"/>
  <c r="Q179" i="9" s="1"/>
  <c r="R124" i="9"/>
  <c r="O186" i="9"/>
  <c r="S186" i="9" s="1"/>
  <c r="Q186" i="9" s="1"/>
  <c r="O176" i="9"/>
  <c r="S176" i="9" s="1"/>
  <c r="Q176" i="9" s="1"/>
  <c r="O183" i="9"/>
  <c r="S183" i="9" s="1"/>
  <c r="Q183" i="9" s="1"/>
  <c r="O178" i="9"/>
  <c r="S178" i="9" s="1"/>
  <c r="Q178" i="9" s="1"/>
  <c r="O175" i="9"/>
  <c r="S175" i="9" s="1"/>
  <c r="Q175" i="9" s="1"/>
  <c r="O177" i="9"/>
  <c r="S177" i="9" s="1"/>
  <c r="Q177" i="9" s="1"/>
  <c r="R177" i="9" s="1"/>
  <c r="O185" i="9"/>
  <c r="S185" i="9" s="1"/>
  <c r="Q185" i="9" s="1"/>
  <c r="O174" i="9"/>
  <c r="S174" i="9" s="1"/>
  <c r="Q174" i="9" s="1"/>
  <c r="O184" i="9"/>
  <c r="S184" i="9" s="1"/>
  <c r="Q184" i="9" s="1"/>
  <c r="O180" i="9"/>
  <c r="S180" i="9" s="1"/>
  <c r="Q180" i="9" s="1"/>
  <c r="P183" i="9"/>
  <c r="P179" i="9"/>
  <c r="O187" i="9"/>
  <c r="S187" i="9" s="1"/>
  <c r="Q187" i="9" s="1"/>
  <c r="R120" i="9"/>
  <c r="C14" i="38"/>
  <c r="O14" i="9"/>
  <c r="S14" i="9" s="1"/>
  <c r="P14" i="9"/>
  <c r="R14" i="9"/>
  <c r="O15" i="9"/>
  <c r="S15" i="9" s="1"/>
  <c r="Q15" i="9" s="1"/>
  <c r="P15" i="9"/>
  <c r="R15" i="9"/>
  <c r="O16" i="9"/>
  <c r="S16" i="9" s="1"/>
  <c r="Q16" i="9" s="1"/>
  <c r="P16" i="9"/>
  <c r="R16" i="9"/>
  <c r="O17" i="9"/>
  <c r="S17" i="9" s="1"/>
  <c r="Q17" i="9" s="1"/>
  <c r="P17" i="9"/>
  <c r="R17" i="9"/>
  <c r="O18" i="9"/>
  <c r="S18" i="9" s="1"/>
  <c r="Q18" i="9" s="1"/>
  <c r="P18" i="9"/>
  <c r="R18" i="9"/>
  <c r="O19" i="9"/>
  <c r="S19" i="9" s="1"/>
  <c r="Q19" i="9" s="1"/>
  <c r="P19" i="9"/>
  <c r="R19" i="9"/>
  <c r="O20" i="9"/>
  <c r="S20" i="9" s="1"/>
  <c r="Q20" i="9" s="1"/>
  <c r="P20" i="9"/>
  <c r="R20" i="9"/>
  <c r="O21" i="9"/>
  <c r="S21" i="9" s="1"/>
  <c r="Q21" i="9" s="1"/>
  <c r="P21" i="9"/>
  <c r="R21" i="9"/>
  <c r="O22" i="9"/>
  <c r="S22" i="9" s="1"/>
  <c r="Q22" i="9" s="1"/>
  <c r="P22" i="9"/>
  <c r="R22" i="9"/>
  <c r="O23" i="9"/>
  <c r="S23" i="9" s="1"/>
  <c r="Q23" i="9" s="1"/>
  <c r="P23" i="9"/>
  <c r="R23" i="9"/>
  <c r="O24" i="9"/>
  <c r="S24" i="9" s="1"/>
  <c r="Q24" i="9" s="1"/>
  <c r="P24" i="9"/>
  <c r="R24" i="9"/>
  <c r="O25" i="9"/>
  <c r="S25" i="9" s="1"/>
  <c r="Q25" i="9" s="1"/>
  <c r="P25" i="9"/>
  <c r="R25" i="9"/>
  <c r="O26" i="9"/>
  <c r="S26" i="9" s="1"/>
  <c r="Q26" i="9" s="1"/>
  <c r="P26" i="9"/>
  <c r="R26" i="9"/>
  <c r="O27" i="9"/>
  <c r="S27" i="9" s="1"/>
  <c r="Q27" i="9" s="1"/>
  <c r="P27" i="9"/>
  <c r="R27" i="9"/>
  <c r="O28" i="9"/>
  <c r="S28" i="9" s="1"/>
  <c r="Q28" i="9" s="1"/>
  <c r="P28" i="9"/>
  <c r="R28" i="9"/>
  <c r="O29" i="9"/>
  <c r="S29" i="9" s="1"/>
  <c r="Q29" i="9" s="1"/>
  <c r="P29" i="9"/>
  <c r="R29" i="9"/>
  <c r="O30" i="9"/>
  <c r="S30" i="9" s="1"/>
  <c r="Q30" i="9" s="1"/>
  <c r="P30" i="9"/>
  <c r="R30" i="9"/>
  <c r="O31" i="9"/>
  <c r="S31" i="9" s="1"/>
  <c r="Q31" i="9" s="1"/>
  <c r="P31" i="9"/>
  <c r="R31" i="9"/>
  <c r="O32" i="9"/>
  <c r="S32" i="9" s="1"/>
  <c r="Q32" i="9" s="1"/>
  <c r="P32" i="9"/>
  <c r="R32" i="9"/>
  <c r="O33" i="9"/>
  <c r="S33" i="9" s="1"/>
  <c r="Q33" i="9" s="1"/>
  <c r="P33" i="9"/>
  <c r="R33" i="9"/>
  <c r="O34" i="9"/>
  <c r="S34" i="9" s="1"/>
  <c r="Q34" i="9" s="1"/>
  <c r="P34" i="9"/>
  <c r="R34" i="9"/>
  <c r="O35" i="9"/>
  <c r="S35" i="9" s="1"/>
  <c r="Q35" i="9" s="1"/>
  <c r="P35" i="9"/>
  <c r="R35" i="9"/>
  <c r="O36" i="9"/>
  <c r="S36" i="9" s="1"/>
  <c r="Q36" i="9" s="1"/>
  <c r="P36" i="9"/>
  <c r="R36" i="9"/>
  <c r="O37" i="9"/>
  <c r="S37" i="9" s="1"/>
  <c r="Q37" i="9" s="1"/>
  <c r="P37" i="9"/>
  <c r="R37" i="9"/>
  <c r="O38" i="9"/>
  <c r="S38" i="9" s="1"/>
  <c r="Q38" i="9" s="1"/>
  <c r="P38" i="9"/>
  <c r="R38" i="9"/>
  <c r="O39" i="9"/>
  <c r="S39" i="9" s="1"/>
  <c r="Q39" i="9" s="1"/>
  <c r="P39" i="9"/>
  <c r="R39" i="9"/>
  <c r="O40" i="9"/>
  <c r="S40" i="9" s="1"/>
  <c r="Q40" i="9" s="1"/>
  <c r="P40" i="9"/>
  <c r="R40" i="9"/>
  <c r="O41" i="9"/>
  <c r="S41" i="9" s="1"/>
  <c r="Q41" i="9" s="1"/>
  <c r="P41" i="9"/>
  <c r="R41" i="9"/>
  <c r="O42" i="9"/>
  <c r="S42" i="9" s="1"/>
  <c r="Q42" i="9" s="1"/>
  <c r="P42" i="9"/>
  <c r="R42" i="9"/>
  <c r="O43" i="9"/>
  <c r="S43" i="9" s="1"/>
  <c r="Q43" i="9" s="1"/>
  <c r="P43" i="9"/>
  <c r="R43" i="9"/>
  <c r="O44" i="9"/>
  <c r="S44" i="9" s="1"/>
  <c r="Q44" i="9" s="1"/>
  <c r="P44" i="9"/>
  <c r="R44" i="9"/>
  <c r="O45" i="9"/>
  <c r="S45" i="9" s="1"/>
  <c r="Q45" i="9" s="1"/>
  <c r="P45" i="9"/>
  <c r="R45" i="9"/>
  <c r="O11" i="9"/>
  <c r="C13" i="38"/>
  <c r="R376" i="9" l="1"/>
  <c r="Q376" i="9"/>
  <c r="R377" i="9"/>
  <c r="Q377" i="9"/>
  <c r="R323" i="9"/>
  <c r="Q323" i="9"/>
  <c r="R327" i="9"/>
  <c r="Q327" i="9"/>
  <c r="BA327" i="9" s="1"/>
  <c r="O431" i="9"/>
  <c r="S431" i="9" s="1"/>
  <c r="Q431" i="9" s="1"/>
  <c r="C432" i="38"/>
  <c r="G328" i="38"/>
  <c r="E328" i="38"/>
  <c r="I328" i="38"/>
  <c r="H328" i="38"/>
  <c r="E377" i="38"/>
  <c r="G377" i="38"/>
  <c r="H377" i="38"/>
  <c r="I377" i="38"/>
  <c r="E249" i="38"/>
  <c r="H249" i="38"/>
  <c r="G249" i="38"/>
  <c r="I249" i="38"/>
  <c r="G326" i="38"/>
  <c r="E326" i="38"/>
  <c r="I326" i="38"/>
  <c r="H326" i="38"/>
  <c r="G323" i="38"/>
  <c r="H323" i="38"/>
  <c r="E323" i="38"/>
  <c r="I323" i="38"/>
  <c r="H250" i="38"/>
  <c r="I250" i="38"/>
  <c r="E250" i="38"/>
  <c r="G250" i="38"/>
  <c r="I324" i="38"/>
  <c r="E324" i="38"/>
  <c r="H324" i="38"/>
  <c r="G324" i="38"/>
  <c r="G378" i="38"/>
  <c r="H378" i="38"/>
  <c r="E378" i="38"/>
  <c r="I378" i="38"/>
  <c r="G251" i="38"/>
  <c r="I251" i="38"/>
  <c r="E251" i="38"/>
  <c r="H251" i="38"/>
  <c r="G252" i="38"/>
  <c r="E252" i="38"/>
  <c r="H252" i="38"/>
  <c r="I252" i="38"/>
  <c r="S11" i="9"/>
  <c r="AY11" i="9"/>
  <c r="H14" i="38"/>
  <c r="I14" i="38"/>
  <c r="G14" i="38"/>
  <c r="E14" i="38"/>
  <c r="E13" i="38"/>
  <c r="H13" i="38"/>
  <c r="G13" i="38"/>
  <c r="I13" i="38"/>
  <c r="R176" i="9"/>
  <c r="R178" i="9"/>
  <c r="BB178" i="9" s="1"/>
  <c r="R186" i="9"/>
  <c r="R175" i="9"/>
  <c r="BB175" i="9" s="1"/>
  <c r="R184" i="9"/>
  <c r="R179" i="9"/>
  <c r="BB179" i="9" s="1"/>
  <c r="R180" i="9"/>
  <c r="R183" i="9"/>
  <c r="BB183" i="9" s="1"/>
  <c r="R185" i="9"/>
  <c r="Q14" i="9"/>
  <c r="C45" i="6"/>
  <c r="C46" i="6"/>
  <c r="C47" i="6"/>
  <c r="C48" i="6"/>
  <c r="AN13" i="9"/>
  <c r="AO13" i="9"/>
  <c r="AP13" i="9"/>
  <c r="AQ13" i="9"/>
  <c r="AR13" i="9"/>
  <c r="AS13" i="9"/>
  <c r="AX13" i="9"/>
  <c r="AN14" i="9"/>
  <c r="AO14" i="9"/>
  <c r="AP14" i="9"/>
  <c r="AQ14" i="9"/>
  <c r="AR14" i="9"/>
  <c r="AS14" i="9"/>
  <c r="AX14" i="9"/>
  <c r="AN15" i="9"/>
  <c r="AO15" i="9"/>
  <c r="AP15" i="9"/>
  <c r="AQ15" i="9"/>
  <c r="AR15" i="9"/>
  <c r="AS15" i="9"/>
  <c r="AT15" i="9"/>
  <c r="AU15" i="9"/>
  <c r="AV15" i="9"/>
  <c r="AX15" i="9"/>
  <c r="AN16" i="9"/>
  <c r="AO16" i="9"/>
  <c r="AP16" i="9"/>
  <c r="AQ16" i="9"/>
  <c r="AR16" i="9"/>
  <c r="AS16" i="9"/>
  <c r="AT16" i="9"/>
  <c r="AU16" i="9"/>
  <c r="AV16" i="9"/>
  <c r="AX16" i="9"/>
  <c r="AN17" i="9"/>
  <c r="AO17" i="9"/>
  <c r="AP17" i="9"/>
  <c r="AQ17" i="9"/>
  <c r="AR17" i="9"/>
  <c r="AS17" i="9"/>
  <c r="AT17" i="9"/>
  <c r="AU17" i="9"/>
  <c r="AV17" i="9"/>
  <c r="AW17" i="9"/>
  <c r="AX17" i="9"/>
  <c r="AY17" i="9"/>
  <c r="AZ17" i="9"/>
  <c r="BA17" i="9"/>
  <c r="BB17" i="9"/>
  <c r="BC17" i="9"/>
  <c r="AN18" i="9"/>
  <c r="AO18" i="9"/>
  <c r="AP18" i="9"/>
  <c r="AQ18" i="9"/>
  <c r="AR18" i="9"/>
  <c r="AS18" i="9"/>
  <c r="AT18" i="9"/>
  <c r="AU18" i="9"/>
  <c r="AV18" i="9"/>
  <c r="AX18" i="9"/>
  <c r="AN19" i="9"/>
  <c r="AO19" i="9"/>
  <c r="AP19" i="9"/>
  <c r="AQ19" i="9"/>
  <c r="AR19" i="9"/>
  <c r="AS19" i="9"/>
  <c r="AX19" i="9"/>
  <c r="AN20" i="9"/>
  <c r="AO20" i="9"/>
  <c r="AP20" i="9"/>
  <c r="AQ20" i="9"/>
  <c r="AR20" i="9"/>
  <c r="AS20" i="9"/>
  <c r="AT20" i="9"/>
  <c r="AU20" i="9"/>
  <c r="AV20" i="9"/>
  <c r="AX20" i="9"/>
  <c r="AN21" i="9"/>
  <c r="AO21" i="9"/>
  <c r="AP21" i="9"/>
  <c r="AQ21" i="9"/>
  <c r="AR21" i="9"/>
  <c r="AS21" i="9"/>
  <c r="AT21" i="9"/>
  <c r="AU21" i="9"/>
  <c r="AV21" i="9"/>
  <c r="AX21" i="9"/>
  <c r="AN22" i="9"/>
  <c r="AO22" i="9"/>
  <c r="AP22" i="9"/>
  <c r="AQ22" i="9"/>
  <c r="AR22" i="9"/>
  <c r="AS22" i="9"/>
  <c r="AX22" i="9"/>
  <c r="AN23" i="9"/>
  <c r="AO23" i="9"/>
  <c r="AP23" i="9"/>
  <c r="AQ23" i="9"/>
  <c r="AR23" i="9"/>
  <c r="AS23" i="9"/>
  <c r="AT23" i="9"/>
  <c r="AU23" i="9"/>
  <c r="AV23" i="9"/>
  <c r="AX23" i="9"/>
  <c r="AN24" i="9"/>
  <c r="AO24" i="9"/>
  <c r="AP24" i="9"/>
  <c r="AQ24" i="9"/>
  <c r="AR24" i="9"/>
  <c r="AS24" i="9"/>
  <c r="AT24" i="9"/>
  <c r="AU24" i="9"/>
  <c r="AV24" i="9"/>
  <c r="AX24" i="9"/>
  <c r="AN25" i="9"/>
  <c r="AO25" i="9"/>
  <c r="AP25" i="9"/>
  <c r="AQ25" i="9"/>
  <c r="AR25" i="9"/>
  <c r="AS25" i="9"/>
  <c r="AT25" i="9"/>
  <c r="AU25" i="9"/>
  <c r="AV25" i="9"/>
  <c r="AX25" i="9"/>
  <c r="AN26" i="9"/>
  <c r="AO26" i="9"/>
  <c r="AP26" i="9"/>
  <c r="AQ26" i="9"/>
  <c r="AR26" i="9"/>
  <c r="AS26" i="9"/>
  <c r="AT26" i="9"/>
  <c r="AU26" i="9"/>
  <c r="AV26" i="9"/>
  <c r="AW26" i="9"/>
  <c r="AX26" i="9"/>
  <c r="AY26" i="9"/>
  <c r="AZ26" i="9"/>
  <c r="BA26" i="9"/>
  <c r="BB26" i="9"/>
  <c r="BC26" i="9"/>
  <c r="AN27" i="9"/>
  <c r="AO27" i="9"/>
  <c r="AP27" i="9"/>
  <c r="AQ27" i="9"/>
  <c r="AR27" i="9"/>
  <c r="AS27" i="9"/>
  <c r="AT27" i="9"/>
  <c r="AU27" i="9"/>
  <c r="AV27" i="9"/>
  <c r="AX27" i="9"/>
  <c r="AN28" i="9"/>
  <c r="AO28" i="9"/>
  <c r="AP28" i="9"/>
  <c r="AQ28" i="9"/>
  <c r="AR28" i="9"/>
  <c r="AS28" i="9"/>
  <c r="AT28" i="9"/>
  <c r="AU28" i="9"/>
  <c r="AV28" i="9"/>
  <c r="AX28" i="9"/>
  <c r="AN29" i="9"/>
  <c r="AO29" i="9"/>
  <c r="AP29" i="9"/>
  <c r="AQ29" i="9"/>
  <c r="AR29" i="9"/>
  <c r="AS29" i="9"/>
  <c r="AT29" i="9"/>
  <c r="AU29" i="9"/>
  <c r="AV29" i="9"/>
  <c r="AX29" i="9"/>
  <c r="AN30" i="9"/>
  <c r="AO30" i="9"/>
  <c r="AP30" i="9"/>
  <c r="AQ30" i="9"/>
  <c r="AR30" i="9"/>
  <c r="AS30" i="9"/>
  <c r="AT30" i="9"/>
  <c r="AU30" i="9"/>
  <c r="AV30" i="9"/>
  <c r="AX30" i="9"/>
  <c r="AN31" i="9"/>
  <c r="AO31" i="9"/>
  <c r="AP31" i="9"/>
  <c r="AQ31" i="9"/>
  <c r="AR31" i="9"/>
  <c r="AS31" i="9"/>
  <c r="AX31" i="9"/>
  <c r="AN32" i="9"/>
  <c r="AO32" i="9"/>
  <c r="AP32" i="9"/>
  <c r="AQ32" i="9"/>
  <c r="AR32" i="9"/>
  <c r="AS32" i="9"/>
  <c r="AT32" i="9"/>
  <c r="AU32" i="9"/>
  <c r="AV32" i="9"/>
  <c r="AX32" i="9"/>
  <c r="AN33" i="9"/>
  <c r="AO33" i="9"/>
  <c r="AP33" i="9"/>
  <c r="AQ33" i="9"/>
  <c r="AR33" i="9"/>
  <c r="AS33" i="9"/>
  <c r="AT33" i="9"/>
  <c r="AU33" i="9"/>
  <c r="AV33" i="9"/>
  <c r="AX33" i="9"/>
  <c r="AN34" i="9"/>
  <c r="AO34" i="9"/>
  <c r="AP34" i="9"/>
  <c r="AQ34" i="9"/>
  <c r="AR34" i="9"/>
  <c r="AS34" i="9"/>
  <c r="AT34" i="9"/>
  <c r="AU34" i="9"/>
  <c r="AV34" i="9"/>
  <c r="AX34" i="9"/>
  <c r="AN35" i="9"/>
  <c r="AO35" i="9"/>
  <c r="AP35" i="9"/>
  <c r="AQ35" i="9"/>
  <c r="AR35" i="9"/>
  <c r="AS35" i="9"/>
  <c r="AT35" i="9"/>
  <c r="AU35" i="9"/>
  <c r="AV35" i="9"/>
  <c r="AX35" i="9"/>
  <c r="AN36" i="9"/>
  <c r="AO36" i="9"/>
  <c r="AP36" i="9"/>
  <c r="AQ36" i="9"/>
  <c r="AR36" i="9"/>
  <c r="AS36" i="9"/>
  <c r="AT36" i="9"/>
  <c r="AU36" i="9"/>
  <c r="AV36" i="9"/>
  <c r="AW36" i="9"/>
  <c r="AX36" i="9"/>
  <c r="AY36" i="9"/>
  <c r="AZ36" i="9"/>
  <c r="BA36" i="9"/>
  <c r="BB36" i="9"/>
  <c r="BC36" i="9"/>
  <c r="AN37" i="9"/>
  <c r="AO37" i="9"/>
  <c r="AP37" i="9"/>
  <c r="AQ37" i="9"/>
  <c r="AR37" i="9"/>
  <c r="AS37" i="9"/>
  <c r="AX37" i="9"/>
  <c r="AN38" i="9"/>
  <c r="AO38" i="9"/>
  <c r="AP38" i="9"/>
  <c r="AQ38" i="9"/>
  <c r="AR38" i="9"/>
  <c r="AS38" i="9"/>
  <c r="AX38" i="9"/>
  <c r="AN39" i="9"/>
  <c r="AO39" i="9"/>
  <c r="AP39" i="9"/>
  <c r="AQ39" i="9"/>
  <c r="AR39" i="9"/>
  <c r="AS39" i="9"/>
  <c r="AT39" i="9"/>
  <c r="AU39" i="9"/>
  <c r="AV39" i="9"/>
  <c r="AX39" i="9"/>
  <c r="AN40" i="9"/>
  <c r="AO40" i="9"/>
  <c r="AP40" i="9"/>
  <c r="AQ40" i="9"/>
  <c r="AR40" i="9"/>
  <c r="AS40" i="9"/>
  <c r="AT40" i="9"/>
  <c r="AU40" i="9"/>
  <c r="AV40" i="9"/>
  <c r="AX40" i="9"/>
  <c r="AN41" i="9"/>
  <c r="AO41" i="9"/>
  <c r="AP41" i="9"/>
  <c r="AQ41" i="9"/>
  <c r="AR41" i="9"/>
  <c r="AS41" i="9"/>
  <c r="AX41" i="9"/>
  <c r="AN42" i="9"/>
  <c r="AO42" i="9"/>
  <c r="AP42" i="9"/>
  <c r="AQ42" i="9"/>
  <c r="AR42" i="9"/>
  <c r="AS42" i="9"/>
  <c r="AT42" i="9"/>
  <c r="AU42" i="9"/>
  <c r="AV42" i="9"/>
  <c r="AX42" i="9"/>
  <c r="AN43" i="9"/>
  <c r="AO43" i="9"/>
  <c r="AP43" i="9"/>
  <c r="AQ43" i="9"/>
  <c r="AR43" i="9"/>
  <c r="AS43" i="9"/>
  <c r="AT43" i="9"/>
  <c r="AU43" i="9"/>
  <c r="AV43" i="9"/>
  <c r="AX43" i="9"/>
  <c r="AN44" i="9"/>
  <c r="AO44" i="9"/>
  <c r="AP44" i="9"/>
  <c r="AQ44" i="9"/>
  <c r="AR44" i="9"/>
  <c r="AS44" i="9"/>
  <c r="AT44" i="9"/>
  <c r="AU44" i="9"/>
  <c r="AV44" i="9"/>
  <c r="AX44" i="9"/>
  <c r="AN45" i="9"/>
  <c r="AO45" i="9"/>
  <c r="AP45" i="9"/>
  <c r="AQ45" i="9"/>
  <c r="AR45" i="9"/>
  <c r="AS45" i="9"/>
  <c r="AT45" i="9"/>
  <c r="AU45" i="9"/>
  <c r="AV45" i="9"/>
  <c r="AX45" i="9"/>
  <c r="AN46" i="9"/>
  <c r="AO46" i="9"/>
  <c r="AP46" i="9"/>
  <c r="AQ46" i="9"/>
  <c r="AR46" i="9"/>
  <c r="AS46" i="9"/>
  <c r="AT46" i="9"/>
  <c r="AU46" i="9"/>
  <c r="AV46" i="9"/>
  <c r="AW46" i="9"/>
  <c r="AX46" i="9"/>
  <c r="AN47" i="9"/>
  <c r="AO47" i="9"/>
  <c r="AP47" i="9"/>
  <c r="AQ47" i="9"/>
  <c r="AR47" i="9"/>
  <c r="AS47" i="9"/>
  <c r="AT47" i="9"/>
  <c r="AU47" i="9"/>
  <c r="AV47" i="9"/>
  <c r="AW47" i="9"/>
  <c r="AX47" i="9"/>
  <c r="AN48" i="9"/>
  <c r="AO48" i="9"/>
  <c r="AP48" i="9"/>
  <c r="AQ48" i="9"/>
  <c r="AR48" i="9"/>
  <c r="AS48" i="9"/>
  <c r="AT48" i="9"/>
  <c r="AU48" i="9"/>
  <c r="AV48" i="9"/>
  <c r="AW48" i="9"/>
  <c r="AX48" i="9"/>
  <c r="AN49" i="9"/>
  <c r="AO49" i="9"/>
  <c r="AP49" i="9"/>
  <c r="AQ49" i="9"/>
  <c r="AR49" i="9"/>
  <c r="AS49" i="9"/>
  <c r="AT49" i="9"/>
  <c r="AU49" i="9"/>
  <c r="AV49" i="9"/>
  <c r="AW49" i="9"/>
  <c r="AX49" i="9"/>
  <c r="AN50" i="9"/>
  <c r="AO50" i="9"/>
  <c r="AP50" i="9"/>
  <c r="AQ50" i="9"/>
  <c r="AR50" i="9"/>
  <c r="AS50" i="9"/>
  <c r="AT50" i="9"/>
  <c r="AU50" i="9"/>
  <c r="AV50" i="9"/>
  <c r="AW50" i="9"/>
  <c r="AX50" i="9"/>
  <c r="AN51" i="9"/>
  <c r="AO51" i="9"/>
  <c r="AP51" i="9"/>
  <c r="AQ51" i="9"/>
  <c r="AR51" i="9"/>
  <c r="AS51" i="9"/>
  <c r="AT51" i="9"/>
  <c r="AU51" i="9"/>
  <c r="AV51" i="9"/>
  <c r="AW51" i="9"/>
  <c r="AX51" i="9"/>
  <c r="AN52" i="9"/>
  <c r="AO52" i="9"/>
  <c r="AP52" i="9"/>
  <c r="AQ52" i="9"/>
  <c r="AR52" i="9"/>
  <c r="AS52" i="9"/>
  <c r="AT52" i="9"/>
  <c r="AU52" i="9"/>
  <c r="AV52" i="9"/>
  <c r="AW52" i="9"/>
  <c r="AX52" i="9"/>
  <c r="AN53" i="9"/>
  <c r="AO53" i="9"/>
  <c r="AP53" i="9"/>
  <c r="AQ53" i="9"/>
  <c r="AR53" i="9"/>
  <c r="AS53" i="9"/>
  <c r="AT53" i="9"/>
  <c r="AU53" i="9"/>
  <c r="AV53" i="9"/>
  <c r="AW53" i="9"/>
  <c r="AX53" i="9"/>
  <c r="AN54" i="9"/>
  <c r="AO54" i="9"/>
  <c r="AP54" i="9"/>
  <c r="AQ54" i="9"/>
  <c r="AR54" i="9"/>
  <c r="AS54" i="9"/>
  <c r="AT54" i="9"/>
  <c r="AU54" i="9"/>
  <c r="AV54" i="9"/>
  <c r="AW54" i="9"/>
  <c r="AX54" i="9"/>
  <c r="AN55" i="9"/>
  <c r="AO55" i="9"/>
  <c r="AP55" i="9"/>
  <c r="AQ55" i="9"/>
  <c r="AR55" i="9"/>
  <c r="AS55" i="9"/>
  <c r="AT55" i="9"/>
  <c r="AU55" i="9"/>
  <c r="AV55" i="9"/>
  <c r="AW55" i="9"/>
  <c r="AX55" i="9"/>
  <c r="AN56" i="9"/>
  <c r="AO56" i="9"/>
  <c r="AP56" i="9"/>
  <c r="AQ56" i="9"/>
  <c r="AR56" i="9"/>
  <c r="AS56" i="9"/>
  <c r="AT56" i="9"/>
  <c r="AU56" i="9"/>
  <c r="AV56" i="9"/>
  <c r="AW56" i="9"/>
  <c r="AX56" i="9"/>
  <c r="AN57" i="9"/>
  <c r="AO57" i="9"/>
  <c r="AP57" i="9"/>
  <c r="AQ57" i="9"/>
  <c r="AR57" i="9"/>
  <c r="AS57" i="9"/>
  <c r="AT57" i="9"/>
  <c r="AU57" i="9"/>
  <c r="AV57" i="9"/>
  <c r="AW57" i="9"/>
  <c r="AX57" i="9"/>
  <c r="AN58" i="9"/>
  <c r="AO58" i="9"/>
  <c r="AP58" i="9"/>
  <c r="AQ58" i="9"/>
  <c r="AR58" i="9"/>
  <c r="AS58" i="9"/>
  <c r="AT58" i="9"/>
  <c r="AU58" i="9"/>
  <c r="AV58" i="9"/>
  <c r="AW58" i="9"/>
  <c r="AX58" i="9"/>
  <c r="AN59" i="9"/>
  <c r="AO59" i="9"/>
  <c r="AP59" i="9"/>
  <c r="AQ59" i="9"/>
  <c r="AR59" i="9"/>
  <c r="AS59" i="9"/>
  <c r="AT59" i="9"/>
  <c r="AU59" i="9"/>
  <c r="AV59" i="9"/>
  <c r="AW59" i="9"/>
  <c r="AX59" i="9"/>
  <c r="AN60" i="9"/>
  <c r="AO60" i="9"/>
  <c r="AP60" i="9"/>
  <c r="AQ60" i="9"/>
  <c r="AR60" i="9"/>
  <c r="AS60" i="9"/>
  <c r="AT60" i="9"/>
  <c r="AU60" i="9"/>
  <c r="AV60" i="9"/>
  <c r="AW60" i="9"/>
  <c r="AX60" i="9"/>
  <c r="AN61" i="9"/>
  <c r="AO61" i="9"/>
  <c r="AP61" i="9"/>
  <c r="AQ61" i="9"/>
  <c r="AR61" i="9"/>
  <c r="AS61" i="9"/>
  <c r="AT61" i="9"/>
  <c r="AU61" i="9"/>
  <c r="AV61" i="9"/>
  <c r="AW61" i="9"/>
  <c r="AX61" i="9"/>
  <c r="AN62" i="9"/>
  <c r="AO62" i="9"/>
  <c r="AP62" i="9"/>
  <c r="AQ62" i="9"/>
  <c r="AR62" i="9"/>
  <c r="AS62" i="9"/>
  <c r="AT62" i="9"/>
  <c r="AU62" i="9"/>
  <c r="AV62" i="9"/>
  <c r="AW62" i="9"/>
  <c r="AX62" i="9"/>
  <c r="AY62" i="9"/>
  <c r="AZ62" i="9"/>
  <c r="BA62" i="9"/>
  <c r="BB62" i="9"/>
  <c r="BC62" i="9"/>
  <c r="AN63" i="9"/>
  <c r="AO63" i="9"/>
  <c r="AP63" i="9"/>
  <c r="AQ63" i="9"/>
  <c r="AR63" i="9"/>
  <c r="AS63" i="9"/>
  <c r="AT63" i="9"/>
  <c r="AU63" i="9"/>
  <c r="AV63" i="9"/>
  <c r="AW63" i="9"/>
  <c r="AX63" i="9"/>
  <c r="AN64" i="9"/>
  <c r="AO64" i="9"/>
  <c r="AP64" i="9"/>
  <c r="AQ64" i="9"/>
  <c r="AR64" i="9"/>
  <c r="AS64" i="9"/>
  <c r="AT64" i="9"/>
  <c r="AU64" i="9"/>
  <c r="AV64" i="9"/>
  <c r="AW64" i="9"/>
  <c r="AX64" i="9"/>
  <c r="AY64" i="9"/>
  <c r="AZ64" i="9"/>
  <c r="BA64" i="9"/>
  <c r="BB64" i="9"/>
  <c r="BC64" i="9"/>
  <c r="AN65" i="9"/>
  <c r="AO65" i="9"/>
  <c r="AP65" i="9"/>
  <c r="AQ65" i="9"/>
  <c r="AR65" i="9"/>
  <c r="AS65" i="9"/>
  <c r="AT65" i="9"/>
  <c r="AU65" i="9"/>
  <c r="AV65" i="9"/>
  <c r="AW65" i="9"/>
  <c r="AX65" i="9"/>
  <c r="AY65" i="9"/>
  <c r="AZ65" i="9"/>
  <c r="BA65" i="9"/>
  <c r="BB65" i="9"/>
  <c r="AN66" i="9"/>
  <c r="AO66" i="9"/>
  <c r="AP66" i="9"/>
  <c r="AQ66" i="9"/>
  <c r="AR66" i="9"/>
  <c r="AS66" i="9"/>
  <c r="AT66" i="9"/>
  <c r="AU66" i="9"/>
  <c r="AV66" i="9"/>
  <c r="AW66" i="9"/>
  <c r="AX66" i="9"/>
  <c r="AY66" i="9"/>
  <c r="AZ66" i="9"/>
  <c r="BA66" i="9"/>
  <c r="BB66" i="9"/>
  <c r="BC66" i="9"/>
  <c r="AN67" i="9"/>
  <c r="AO67" i="9"/>
  <c r="AP67" i="9"/>
  <c r="AQ67" i="9"/>
  <c r="AR67" i="9"/>
  <c r="AS67" i="9"/>
  <c r="AT67" i="9"/>
  <c r="AU67" i="9"/>
  <c r="AV67" i="9"/>
  <c r="AX67" i="9"/>
  <c r="AN68" i="9"/>
  <c r="AO68" i="9"/>
  <c r="AP68" i="9"/>
  <c r="AQ68" i="9"/>
  <c r="AR68" i="9"/>
  <c r="AS68" i="9"/>
  <c r="AT68" i="9"/>
  <c r="AU68" i="9"/>
  <c r="AV68" i="9"/>
  <c r="AX68" i="9"/>
  <c r="AN69" i="9"/>
  <c r="AO69" i="9"/>
  <c r="AP69" i="9"/>
  <c r="AQ69" i="9"/>
  <c r="AR69" i="9"/>
  <c r="AS69" i="9"/>
  <c r="AT69" i="9"/>
  <c r="AU69" i="9"/>
  <c r="AV69" i="9"/>
  <c r="AX69" i="9"/>
  <c r="AN70" i="9"/>
  <c r="AO70" i="9"/>
  <c r="AP70" i="9"/>
  <c r="AQ70" i="9"/>
  <c r="AR70" i="9"/>
  <c r="AS70" i="9"/>
  <c r="AT70" i="9"/>
  <c r="AU70" i="9"/>
  <c r="AV70" i="9"/>
  <c r="AX70" i="9"/>
  <c r="AN71" i="9"/>
  <c r="AO71" i="9"/>
  <c r="AP71" i="9"/>
  <c r="AQ71" i="9"/>
  <c r="AR71" i="9"/>
  <c r="AS71" i="9"/>
  <c r="AT71" i="9"/>
  <c r="AU71" i="9"/>
  <c r="AV71" i="9"/>
  <c r="AX71" i="9"/>
  <c r="AN72" i="9"/>
  <c r="AO72" i="9"/>
  <c r="AP72" i="9"/>
  <c r="AQ72" i="9"/>
  <c r="AR72" i="9"/>
  <c r="AS72" i="9"/>
  <c r="AT72" i="9"/>
  <c r="AU72" i="9"/>
  <c r="AV72" i="9"/>
  <c r="AX72" i="9"/>
  <c r="AN73" i="9"/>
  <c r="AO73" i="9"/>
  <c r="AP73" i="9"/>
  <c r="AQ73" i="9"/>
  <c r="AR73" i="9"/>
  <c r="AS73" i="9"/>
  <c r="AT73" i="9"/>
  <c r="AU73" i="9"/>
  <c r="AV73" i="9"/>
  <c r="AX73" i="9"/>
  <c r="AN74" i="9"/>
  <c r="AO74" i="9"/>
  <c r="AP74" i="9"/>
  <c r="AQ74" i="9"/>
  <c r="AR74" i="9"/>
  <c r="AS74" i="9"/>
  <c r="AT74" i="9"/>
  <c r="AU74" i="9"/>
  <c r="AV74" i="9"/>
  <c r="AX74" i="9"/>
  <c r="AN75" i="9"/>
  <c r="AO75" i="9"/>
  <c r="AP75" i="9"/>
  <c r="AQ75" i="9"/>
  <c r="AR75" i="9"/>
  <c r="AS75" i="9"/>
  <c r="AT75" i="9"/>
  <c r="AU75" i="9"/>
  <c r="AV75" i="9"/>
  <c r="AX75" i="9"/>
  <c r="AN76" i="9"/>
  <c r="AO76" i="9"/>
  <c r="AP76" i="9"/>
  <c r="AQ76" i="9"/>
  <c r="AR76" i="9"/>
  <c r="AS76" i="9"/>
  <c r="AX76" i="9"/>
  <c r="AN77" i="9"/>
  <c r="AO77" i="9"/>
  <c r="AP77" i="9"/>
  <c r="AQ77" i="9"/>
  <c r="AR77" i="9"/>
  <c r="AS77" i="9"/>
  <c r="AX77" i="9"/>
  <c r="AN78" i="9"/>
  <c r="AO78" i="9"/>
  <c r="AP78" i="9"/>
  <c r="AQ78" i="9"/>
  <c r="AR78" i="9"/>
  <c r="AS78" i="9"/>
  <c r="AX78" i="9"/>
  <c r="AN79" i="9"/>
  <c r="AO79" i="9"/>
  <c r="AP79" i="9"/>
  <c r="AQ79" i="9"/>
  <c r="AR79" i="9"/>
  <c r="AS79" i="9"/>
  <c r="AX79" i="9"/>
  <c r="AN80" i="9"/>
  <c r="AO80" i="9"/>
  <c r="AP80" i="9"/>
  <c r="AQ80" i="9"/>
  <c r="AR80" i="9"/>
  <c r="AS80" i="9"/>
  <c r="AT80" i="9"/>
  <c r="AU80" i="9"/>
  <c r="AV80" i="9"/>
  <c r="AX80" i="9"/>
  <c r="AN81" i="9"/>
  <c r="AO81" i="9"/>
  <c r="AP81" i="9"/>
  <c r="AQ81" i="9"/>
  <c r="AR81" i="9"/>
  <c r="AS81" i="9"/>
  <c r="AT81" i="9"/>
  <c r="AU81" i="9"/>
  <c r="AV81" i="9"/>
  <c r="AX81" i="9"/>
  <c r="AN82" i="9"/>
  <c r="AO82" i="9"/>
  <c r="AP82" i="9"/>
  <c r="AQ82" i="9"/>
  <c r="AR82" i="9"/>
  <c r="AS82" i="9"/>
  <c r="AT82" i="9"/>
  <c r="AU82" i="9"/>
  <c r="AV82" i="9"/>
  <c r="AX82" i="9"/>
  <c r="AN83" i="9"/>
  <c r="AO83" i="9"/>
  <c r="AP83" i="9"/>
  <c r="AQ83" i="9"/>
  <c r="AR83" i="9"/>
  <c r="AS83" i="9"/>
  <c r="AT83" i="9"/>
  <c r="AU83" i="9"/>
  <c r="AV83" i="9"/>
  <c r="AX83" i="9"/>
  <c r="AN84" i="9"/>
  <c r="AO84" i="9"/>
  <c r="AP84" i="9"/>
  <c r="AQ84" i="9"/>
  <c r="AR84" i="9"/>
  <c r="AS84" i="9"/>
  <c r="AT84" i="9"/>
  <c r="AU84" i="9"/>
  <c r="AV84" i="9"/>
  <c r="AX84" i="9"/>
  <c r="AN85" i="9"/>
  <c r="AO85" i="9"/>
  <c r="AP85" i="9"/>
  <c r="AQ85" i="9"/>
  <c r="AR85" i="9"/>
  <c r="AS85" i="9"/>
  <c r="AT85" i="9"/>
  <c r="AU85" i="9"/>
  <c r="AV85" i="9"/>
  <c r="AX85" i="9"/>
  <c r="AN86" i="9"/>
  <c r="AO86" i="9"/>
  <c r="AP86" i="9"/>
  <c r="AQ86" i="9"/>
  <c r="AR86" i="9"/>
  <c r="AS86" i="9"/>
  <c r="AT86" i="9"/>
  <c r="AU86" i="9"/>
  <c r="AV86" i="9"/>
  <c r="AX86" i="9"/>
  <c r="AN87" i="9"/>
  <c r="AO87" i="9"/>
  <c r="AP87" i="9"/>
  <c r="AQ87" i="9"/>
  <c r="AR87" i="9"/>
  <c r="AS87" i="9"/>
  <c r="AT87" i="9"/>
  <c r="AU87" i="9"/>
  <c r="AV87" i="9"/>
  <c r="AX87" i="9"/>
  <c r="AN88" i="9"/>
  <c r="AO88" i="9"/>
  <c r="AP88" i="9"/>
  <c r="AQ88" i="9"/>
  <c r="AR88" i="9"/>
  <c r="AS88" i="9"/>
  <c r="AT88" i="9"/>
  <c r="AU88" i="9"/>
  <c r="AV88" i="9"/>
  <c r="AX88" i="9"/>
  <c r="AN89" i="9"/>
  <c r="AO89" i="9"/>
  <c r="AP89" i="9"/>
  <c r="AQ89" i="9"/>
  <c r="AR89" i="9"/>
  <c r="AS89" i="9"/>
  <c r="AT89" i="9"/>
  <c r="AU89" i="9"/>
  <c r="AV89" i="9"/>
  <c r="AX89" i="9"/>
  <c r="AN90" i="9"/>
  <c r="AO90" i="9"/>
  <c r="AP90" i="9"/>
  <c r="AQ90" i="9"/>
  <c r="AR90" i="9"/>
  <c r="AS90" i="9"/>
  <c r="AT90" i="9"/>
  <c r="AU90" i="9"/>
  <c r="AV90" i="9"/>
  <c r="AX90" i="9"/>
  <c r="AN91" i="9"/>
  <c r="AO91" i="9"/>
  <c r="AP91" i="9"/>
  <c r="AQ91" i="9"/>
  <c r="AR91" i="9"/>
  <c r="AS91" i="9"/>
  <c r="AT91" i="9"/>
  <c r="AU91" i="9"/>
  <c r="AV91" i="9"/>
  <c r="AX91" i="9"/>
  <c r="AN92" i="9"/>
  <c r="AO92" i="9"/>
  <c r="AP92" i="9"/>
  <c r="AQ92" i="9"/>
  <c r="AR92" i="9"/>
  <c r="AS92" i="9"/>
  <c r="AT92" i="9"/>
  <c r="AU92" i="9"/>
  <c r="AV92" i="9"/>
  <c r="AX92" i="9"/>
  <c r="AN93" i="9"/>
  <c r="AO93" i="9"/>
  <c r="AP93" i="9"/>
  <c r="AQ93" i="9"/>
  <c r="AR93" i="9"/>
  <c r="AS93" i="9"/>
  <c r="AT93" i="9"/>
  <c r="AU93" i="9"/>
  <c r="AV93" i="9"/>
  <c r="AX93" i="9"/>
  <c r="AN94" i="9"/>
  <c r="AO94" i="9"/>
  <c r="AP94" i="9"/>
  <c r="AQ94" i="9"/>
  <c r="AR94" i="9"/>
  <c r="AS94" i="9"/>
  <c r="AT94" i="9"/>
  <c r="AU94" i="9"/>
  <c r="AV94" i="9"/>
  <c r="AX94" i="9"/>
  <c r="AN95" i="9"/>
  <c r="AO95" i="9"/>
  <c r="AP95" i="9"/>
  <c r="AQ95" i="9"/>
  <c r="AR95" i="9"/>
  <c r="AS95" i="9"/>
  <c r="AT95" i="9"/>
  <c r="AU95" i="9"/>
  <c r="AV95" i="9"/>
  <c r="AX95" i="9"/>
  <c r="AN96" i="9"/>
  <c r="AO96" i="9"/>
  <c r="AP96" i="9"/>
  <c r="AQ96" i="9"/>
  <c r="AR96" i="9"/>
  <c r="AS96" i="9"/>
  <c r="AT96" i="9"/>
  <c r="AU96" i="9"/>
  <c r="AV96" i="9"/>
  <c r="AX96" i="9"/>
  <c r="AN97" i="9"/>
  <c r="AO97" i="9"/>
  <c r="AP97" i="9"/>
  <c r="AQ97" i="9"/>
  <c r="AR97" i="9"/>
  <c r="AS97" i="9"/>
  <c r="AT97" i="9"/>
  <c r="AU97" i="9"/>
  <c r="AV97" i="9"/>
  <c r="AW97" i="9"/>
  <c r="AX97" i="9"/>
  <c r="AY97" i="9"/>
  <c r="AZ97" i="9"/>
  <c r="BA97" i="9"/>
  <c r="BB97" i="9"/>
  <c r="BC97" i="9"/>
  <c r="AN98" i="9"/>
  <c r="AO98" i="9"/>
  <c r="AP98" i="9"/>
  <c r="AQ98" i="9"/>
  <c r="AR98" i="9"/>
  <c r="AS98" i="9"/>
  <c r="AX98" i="9"/>
  <c r="AN99" i="9"/>
  <c r="AO99" i="9"/>
  <c r="AP99" i="9"/>
  <c r="AQ99" i="9"/>
  <c r="AR99" i="9"/>
  <c r="AS99" i="9"/>
  <c r="AT99" i="9"/>
  <c r="AU99" i="9"/>
  <c r="AV99" i="9"/>
  <c r="AX99" i="9"/>
  <c r="AN100" i="9"/>
  <c r="AO100" i="9"/>
  <c r="AP100" i="9"/>
  <c r="AQ100" i="9"/>
  <c r="AR100" i="9"/>
  <c r="AS100" i="9"/>
  <c r="AT100" i="9"/>
  <c r="AU100" i="9"/>
  <c r="AV100" i="9"/>
  <c r="AX100" i="9"/>
  <c r="AN101" i="9"/>
  <c r="AO101" i="9"/>
  <c r="AP101" i="9"/>
  <c r="AQ101" i="9"/>
  <c r="AR101" i="9"/>
  <c r="AS101" i="9"/>
  <c r="AT101" i="9"/>
  <c r="AU101" i="9"/>
  <c r="AV101" i="9"/>
  <c r="AX101" i="9"/>
  <c r="AN102" i="9"/>
  <c r="AO102" i="9"/>
  <c r="AP102" i="9"/>
  <c r="AQ102" i="9"/>
  <c r="AR102" i="9"/>
  <c r="AS102" i="9"/>
  <c r="AT102" i="9"/>
  <c r="AU102" i="9"/>
  <c r="AV102" i="9"/>
  <c r="AX102" i="9"/>
  <c r="AN103" i="9"/>
  <c r="AO103" i="9"/>
  <c r="AP103" i="9"/>
  <c r="AQ103" i="9"/>
  <c r="AR103" i="9"/>
  <c r="AS103" i="9"/>
  <c r="AT103" i="9"/>
  <c r="AU103" i="9"/>
  <c r="AV103" i="9"/>
  <c r="AX103" i="9"/>
  <c r="AN104" i="9"/>
  <c r="AO104" i="9"/>
  <c r="AP104" i="9"/>
  <c r="AQ104" i="9"/>
  <c r="AR104" i="9"/>
  <c r="AS104" i="9"/>
  <c r="AT104" i="9"/>
  <c r="AU104" i="9"/>
  <c r="AV104" i="9"/>
  <c r="AX104" i="9"/>
  <c r="AN105" i="9"/>
  <c r="AO105" i="9"/>
  <c r="AP105" i="9"/>
  <c r="AQ105" i="9"/>
  <c r="AR105" i="9"/>
  <c r="AS105" i="9"/>
  <c r="AX105" i="9"/>
  <c r="AN106" i="9"/>
  <c r="AO106" i="9"/>
  <c r="AP106" i="9"/>
  <c r="AQ106" i="9"/>
  <c r="AR106" i="9"/>
  <c r="AS106" i="9"/>
  <c r="AT106" i="9"/>
  <c r="AU106" i="9"/>
  <c r="AV106" i="9"/>
  <c r="AX106" i="9"/>
  <c r="AN107" i="9"/>
  <c r="AO107" i="9"/>
  <c r="AP107" i="9"/>
  <c r="AQ107" i="9"/>
  <c r="AR107" i="9"/>
  <c r="AS107" i="9"/>
  <c r="AT107" i="9"/>
  <c r="AU107" i="9"/>
  <c r="AV107" i="9"/>
  <c r="AX107" i="9"/>
  <c r="AN108" i="9"/>
  <c r="AO108" i="9"/>
  <c r="AP108" i="9"/>
  <c r="AQ108" i="9"/>
  <c r="AR108" i="9"/>
  <c r="AS108" i="9"/>
  <c r="AT108" i="9"/>
  <c r="AU108" i="9"/>
  <c r="AV108" i="9"/>
  <c r="AX108" i="9"/>
  <c r="AN109" i="9"/>
  <c r="AO109" i="9"/>
  <c r="AP109" i="9"/>
  <c r="AQ109" i="9"/>
  <c r="AR109" i="9"/>
  <c r="AS109" i="9"/>
  <c r="AT109" i="9"/>
  <c r="AU109" i="9"/>
  <c r="AV109" i="9"/>
  <c r="AW109" i="9"/>
  <c r="AX109" i="9"/>
  <c r="AY109" i="9"/>
  <c r="AZ109" i="9"/>
  <c r="BA109" i="9"/>
  <c r="BB109" i="9"/>
  <c r="BC109" i="9"/>
  <c r="AN110" i="9"/>
  <c r="AO110" i="9"/>
  <c r="AP110" i="9"/>
  <c r="AQ110" i="9"/>
  <c r="AR110" i="9"/>
  <c r="AS110" i="9"/>
  <c r="AT110" i="9"/>
  <c r="AU110" i="9"/>
  <c r="AV110" i="9"/>
  <c r="AX110" i="9"/>
  <c r="AN111" i="9"/>
  <c r="AO111" i="9"/>
  <c r="AP111" i="9"/>
  <c r="AQ111" i="9"/>
  <c r="AR111" i="9"/>
  <c r="AS111" i="9"/>
  <c r="AT111" i="9"/>
  <c r="AU111" i="9"/>
  <c r="AV111" i="9"/>
  <c r="AX111" i="9"/>
  <c r="AN112" i="9"/>
  <c r="AO112" i="9"/>
  <c r="AP112" i="9"/>
  <c r="AQ112" i="9"/>
  <c r="AR112" i="9"/>
  <c r="AS112" i="9"/>
  <c r="AT112" i="9"/>
  <c r="AU112" i="9"/>
  <c r="AV112" i="9"/>
  <c r="AX112" i="9"/>
  <c r="AN113" i="9"/>
  <c r="AO113" i="9"/>
  <c r="AP113" i="9"/>
  <c r="AQ113" i="9"/>
  <c r="AR113" i="9"/>
  <c r="AS113" i="9"/>
  <c r="AT113" i="9"/>
  <c r="AU113" i="9"/>
  <c r="AV113" i="9"/>
  <c r="AX113" i="9"/>
  <c r="AN114" i="9"/>
  <c r="AO114" i="9"/>
  <c r="AP114" i="9"/>
  <c r="AQ114" i="9"/>
  <c r="AR114" i="9"/>
  <c r="AS114" i="9"/>
  <c r="AT114" i="9"/>
  <c r="AU114" i="9"/>
  <c r="AV114" i="9"/>
  <c r="AX114" i="9"/>
  <c r="AN115" i="9"/>
  <c r="AO115" i="9"/>
  <c r="AP115" i="9"/>
  <c r="AQ115" i="9"/>
  <c r="AR115" i="9"/>
  <c r="AS115" i="9"/>
  <c r="AX115" i="9"/>
  <c r="AN116" i="9"/>
  <c r="AO116" i="9"/>
  <c r="AP116" i="9"/>
  <c r="AQ116" i="9"/>
  <c r="AR116" i="9"/>
  <c r="AS116" i="9"/>
  <c r="AT116" i="9"/>
  <c r="AU116" i="9"/>
  <c r="AV116" i="9"/>
  <c r="AW116" i="9"/>
  <c r="AX116" i="9"/>
  <c r="AY116" i="9"/>
  <c r="AZ116" i="9"/>
  <c r="BA116" i="9"/>
  <c r="BB116" i="9"/>
  <c r="BC116" i="9"/>
  <c r="AN117" i="9"/>
  <c r="AO117" i="9"/>
  <c r="AP117" i="9"/>
  <c r="AQ117" i="9"/>
  <c r="AR117" i="9"/>
  <c r="AS117" i="9"/>
  <c r="AT117" i="9"/>
  <c r="AU117" i="9"/>
  <c r="AV117" i="9"/>
  <c r="AW117" i="9"/>
  <c r="AX117" i="9"/>
  <c r="AN118" i="9"/>
  <c r="AO118" i="9"/>
  <c r="AP118" i="9"/>
  <c r="AQ118" i="9"/>
  <c r="AR118" i="9"/>
  <c r="AS118" i="9"/>
  <c r="AT118" i="9"/>
  <c r="AU118" i="9"/>
  <c r="AV118" i="9"/>
  <c r="AW118" i="9"/>
  <c r="AX118" i="9"/>
  <c r="AY118" i="9"/>
  <c r="AZ118" i="9"/>
  <c r="BA118" i="9"/>
  <c r="BB118" i="9"/>
  <c r="BC118" i="9"/>
  <c r="AN119" i="9"/>
  <c r="AO119" i="9"/>
  <c r="AP119" i="9"/>
  <c r="AQ119" i="9"/>
  <c r="AR119" i="9"/>
  <c r="AS119" i="9"/>
  <c r="AT119" i="9"/>
  <c r="AU119" i="9"/>
  <c r="AV119" i="9"/>
  <c r="AW119" i="9"/>
  <c r="AX119" i="9"/>
  <c r="AY119" i="9"/>
  <c r="AZ119" i="9"/>
  <c r="BA119" i="9"/>
  <c r="BB119" i="9"/>
  <c r="AN120" i="9"/>
  <c r="AO120" i="9"/>
  <c r="AP120" i="9"/>
  <c r="AQ120" i="9"/>
  <c r="AR120" i="9"/>
  <c r="AS120" i="9"/>
  <c r="AT120" i="9"/>
  <c r="AU120" i="9"/>
  <c r="AV120" i="9"/>
  <c r="AW120" i="9"/>
  <c r="AX120" i="9"/>
  <c r="AY120" i="9"/>
  <c r="AZ120" i="9"/>
  <c r="BA120" i="9"/>
  <c r="BB120" i="9"/>
  <c r="BC120" i="9"/>
  <c r="AN121" i="9"/>
  <c r="AO121" i="9"/>
  <c r="AP121" i="9"/>
  <c r="AQ121" i="9"/>
  <c r="AR121" i="9"/>
  <c r="AS121" i="9"/>
  <c r="AT121" i="9"/>
  <c r="AU121" i="9"/>
  <c r="AV121" i="9"/>
  <c r="AX121" i="9"/>
  <c r="AN122" i="9"/>
  <c r="AO122" i="9"/>
  <c r="AP122" i="9"/>
  <c r="AQ122" i="9"/>
  <c r="AR122" i="9"/>
  <c r="AS122" i="9"/>
  <c r="AT122" i="9"/>
  <c r="AU122" i="9"/>
  <c r="AV122" i="9"/>
  <c r="AX122" i="9"/>
  <c r="AN123" i="9"/>
  <c r="AO123" i="9"/>
  <c r="AP123" i="9"/>
  <c r="AQ123" i="9"/>
  <c r="AR123" i="9"/>
  <c r="AS123" i="9"/>
  <c r="AX123" i="9"/>
  <c r="AN124" i="9"/>
  <c r="AO124" i="9"/>
  <c r="AP124" i="9"/>
  <c r="AQ124" i="9"/>
  <c r="AR124" i="9"/>
  <c r="AS124" i="9"/>
  <c r="AT124" i="9"/>
  <c r="AU124" i="9"/>
  <c r="AV124" i="9"/>
  <c r="AW124" i="9"/>
  <c r="AX124" i="9"/>
  <c r="AY124" i="9"/>
  <c r="AZ124" i="9"/>
  <c r="BA124" i="9"/>
  <c r="BB124" i="9"/>
  <c r="BC124" i="9"/>
  <c r="AN125" i="9"/>
  <c r="AO125" i="9"/>
  <c r="AP125" i="9"/>
  <c r="AQ125" i="9"/>
  <c r="AR125" i="9"/>
  <c r="AS125" i="9"/>
  <c r="AX125" i="9"/>
  <c r="AN126" i="9"/>
  <c r="AO126" i="9"/>
  <c r="AP126" i="9"/>
  <c r="AQ126" i="9"/>
  <c r="AR126" i="9"/>
  <c r="AS126" i="9"/>
  <c r="AX126" i="9"/>
  <c r="AN127" i="9"/>
  <c r="AO127" i="9"/>
  <c r="AP127" i="9"/>
  <c r="AQ127" i="9"/>
  <c r="AR127" i="9"/>
  <c r="AS127" i="9"/>
  <c r="AX127" i="9"/>
  <c r="AN128" i="9"/>
  <c r="AO128" i="9"/>
  <c r="AP128" i="9"/>
  <c r="AQ128" i="9"/>
  <c r="AR128" i="9"/>
  <c r="AS128" i="9"/>
  <c r="AX128" i="9"/>
  <c r="AN129" i="9"/>
  <c r="AO129" i="9"/>
  <c r="AP129" i="9"/>
  <c r="AQ129" i="9"/>
  <c r="AR129" i="9"/>
  <c r="AS129" i="9"/>
  <c r="AT129" i="9"/>
  <c r="AU129" i="9"/>
  <c r="AV129" i="9"/>
  <c r="AX129" i="9"/>
  <c r="AN130" i="9"/>
  <c r="AO130" i="9"/>
  <c r="AP130" i="9"/>
  <c r="AQ130" i="9"/>
  <c r="AR130" i="9"/>
  <c r="AS130" i="9"/>
  <c r="AT130" i="9"/>
  <c r="AU130" i="9"/>
  <c r="AV130" i="9"/>
  <c r="AX130" i="9"/>
  <c r="AN131" i="9"/>
  <c r="AO131" i="9"/>
  <c r="AP131" i="9"/>
  <c r="AQ131" i="9"/>
  <c r="AR131" i="9"/>
  <c r="AS131" i="9"/>
  <c r="AT131" i="9"/>
  <c r="AU131" i="9"/>
  <c r="AV131" i="9"/>
  <c r="AX131" i="9"/>
  <c r="AN132" i="9"/>
  <c r="AO132" i="9"/>
  <c r="AP132" i="9"/>
  <c r="AQ132" i="9"/>
  <c r="AR132" i="9"/>
  <c r="AS132" i="9"/>
  <c r="AT132" i="9"/>
  <c r="AU132" i="9"/>
  <c r="AV132" i="9"/>
  <c r="AX132" i="9"/>
  <c r="AN133" i="9"/>
  <c r="AO133" i="9"/>
  <c r="AP133" i="9"/>
  <c r="AQ133" i="9"/>
  <c r="BB133" i="9" s="1"/>
  <c r="AR133" i="9"/>
  <c r="AS133" i="9"/>
  <c r="AT133" i="9"/>
  <c r="AU133" i="9"/>
  <c r="AV133" i="9"/>
  <c r="AW133" i="9"/>
  <c r="AX133" i="9"/>
  <c r="AY133" i="9"/>
  <c r="AZ133" i="9"/>
  <c r="BA133" i="9"/>
  <c r="BC133" i="9"/>
  <c r="AN134" i="9"/>
  <c r="AO134" i="9"/>
  <c r="AP134" i="9"/>
  <c r="AQ134" i="9"/>
  <c r="AR134" i="9"/>
  <c r="AS134" i="9"/>
  <c r="AX134" i="9"/>
  <c r="AN135" i="9"/>
  <c r="AO135" i="9"/>
  <c r="AP135" i="9"/>
  <c r="AQ135" i="9"/>
  <c r="AR135" i="9"/>
  <c r="AS135" i="9"/>
  <c r="AT135" i="9"/>
  <c r="AU135" i="9"/>
  <c r="AV135" i="9"/>
  <c r="AX135" i="9"/>
  <c r="AN136" i="9"/>
  <c r="AO136" i="9"/>
  <c r="AP136" i="9"/>
  <c r="AQ136" i="9"/>
  <c r="AR136" i="9"/>
  <c r="AS136" i="9"/>
  <c r="AT136" i="9"/>
  <c r="AU136" i="9"/>
  <c r="AV136" i="9"/>
  <c r="AX136" i="9"/>
  <c r="AN137" i="9"/>
  <c r="AO137" i="9"/>
  <c r="AP137" i="9"/>
  <c r="AQ137" i="9"/>
  <c r="AR137" i="9"/>
  <c r="AS137" i="9"/>
  <c r="AT137" i="9"/>
  <c r="AU137" i="9"/>
  <c r="AV137" i="9"/>
  <c r="AW137" i="9"/>
  <c r="AX137" i="9"/>
  <c r="AY137" i="9"/>
  <c r="AZ137" i="9"/>
  <c r="BA137" i="9"/>
  <c r="BB137" i="9"/>
  <c r="BC137" i="9"/>
  <c r="AN138" i="9"/>
  <c r="AO138" i="9"/>
  <c r="AP138" i="9"/>
  <c r="AQ138" i="9"/>
  <c r="BB138" i="9" s="1"/>
  <c r="AR138" i="9"/>
  <c r="AS138" i="9"/>
  <c r="AT138" i="9"/>
  <c r="AU138" i="9"/>
  <c r="AV138" i="9"/>
  <c r="AW138" i="9"/>
  <c r="AX138" i="9"/>
  <c r="AY138" i="9"/>
  <c r="AZ138" i="9"/>
  <c r="BA138" i="9"/>
  <c r="BC138" i="9"/>
  <c r="AN139" i="9"/>
  <c r="AO139" i="9"/>
  <c r="AP139" i="9"/>
  <c r="AQ139" i="9"/>
  <c r="BB139" i="9" s="1"/>
  <c r="AR139" i="9"/>
  <c r="AS139" i="9"/>
  <c r="AT139" i="9"/>
  <c r="AU139" i="9"/>
  <c r="AV139" i="9"/>
  <c r="AW139" i="9"/>
  <c r="AX139" i="9"/>
  <c r="AY139" i="9"/>
  <c r="AZ139" i="9"/>
  <c r="BA139" i="9"/>
  <c r="BC139" i="9"/>
  <c r="AN140" i="9"/>
  <c r="AO140" i="9"/>
  <c r="AP140" i="9"/>
  <c r="AQ140" i="9"/>
  <c r="BB140" i="9" s="1"/>
  <c r="AR140" i="9"/>
  <c r="AS140" i="9"/>
  <c r="AT140" i="9"/>
  <c r="AU140" i="9"/>
  <c r="AV140" i="9"/>
  <c r="AW140" i="9"/>
  <c r="AX140" i="9"/>
  <c r="AY140" i="9"/>
  <c r="AZ140" i="9"/>
  <c r="BA140" i="9"/>
  <c r="BC140" i="9"/>
  <c r="AN141" i="9"/>
  <c r="AO141" i="9"/>
  <c r="AP141" i="9"/>
  <c r="AQ141" i="9"/>
  <c r="BB141" i="9" s="1"/>
  <c r="AR141" i="9"/>
  <c r="AS141" i="9"/>
  <c r="AT141" i="9"/>
  <c r="AU141" i="9"/>
  <c r="AV141" i="9"/>
  <c r="AW141" i="9"/>
  <c r="AX141" i="9"/>
  <c r="AY141" i="9"/>
  <c r="AZ141" i="9"/>
  <c r="BA141" i="9"/>
  <c r="BC141" i="9"/>
  <c r="AN142" i="9"/>
  <c r="AO142" i="9"/>
  <c r="AP142" i="9"/>
  <c r="AQ142" i="9"/>
  <c r="BB142" i="9" s="1"/>
  <c r="AR142" i="9"/>
  <c r="AS142" i="9"/>
  <c r="AT142" i="9"/>
  <c r="AU142" i="9"/>
  <c r="AV142" i="9"/>
  <c r="AW142" i="9"/>
  <c r="AX142" i="9"/>
  <c r="AY142" i="9"/>
  <c r="AZ142" i="9"/>
  <c r="BA142" i="9"/>
  <c r="BC142" i="9"/>
  <c r="AN143" i="9"/>
  <c r="AO143" i="9"/>
  <c r="AP143" i="9"/>
  <c r="AQ143" i="9"/>
  <c r="BB143" i="9" s="1"/>
  <c r="AR143" i="9"/>
  <c r="AS143" i="9"/>
  <c r="AT143" i="9"/>
  <c r="AU143" i="9"/>
  <c r="AV143" i="9"/>
  <c r="AW143" i="9"/>
  <c r="AX143" i="9"/>
  <c r="AY143" i="9"/>
  <c r="BA143" i="9"/>
  <c r="BC143" i="9"/>
  <c r="AN144" i="9"/>
  <c r="AO144" i="9"/>
  <c r="AP144" i="9"/>
  <c r="AQ144" i="9"/>
  <c r="BB144" i="9" s="1"/>
  <c r="AR144" i="9"/>
  <c r="AS144" i="9"/>
  <c r="AT144" i="9"/>
  <c r="AU144" i="9"/>
  <c r="AV144" i="9"/>
  <c r="AW144" i="9"/>
  <c r="AX144" i="9"/>
  <c r="AY144" i="9"/>
  <c r="BA144" i="9"/>
  <c r="BC144" i="9"/>
  <c r="AN145" i="9"/>
  <c r="AO145" i="9"/>
  <c r="AP145" i="9"/>
  <c r="AQ145" i="9"/>
  <c r="BB145" i="9" s="1"/>
  <c r="AR145" i="9"/>
  <c r="AS145" i="9"/>
  <c r="AT145" i="9"/>
  <c r="AU145" i="9"/>
  <c r="AV145" i="9"/>
  <c r="AW145" i="9"/>
  <c r="AX145" i="9"/>
  <c r="AY145" i="9"/>
  <c r="BA145" i="9"/>
  <c r="BC145" i="9"/>
  <c r="AN146" i="9"/>
  <c r="AO146" i="9"/>
  <c r="AP146" i="9"/>
  <c r="AQ146" i="9"/>
  <c r="BB146" i="9" s="1"/>
  <c r="AR146" i="9"/>
  <c r="AS146" i="9"/>
  <c r="AT146" i="9"/>
  <c r="AU146" i="9"/>
  <c r="AV146" i="9"/>
  <c r="AW146" i="9"/>
  <c r="AX146" i="9"/>
  <c r="AY146" i="9"/>
  <c r="BA146" i="9"/>
  <c r="BC146" i="9"/>
  <c r="AN147" i="9"/>
  <c r="AO147" i="9"/>
  <c r="AP147" i="9"/>
  <c r="AQ147" i="9"/>
  <c r="BB147" i="9" s="1"/>
  <c r="AR147" i="9"/>
  <c r="AS147" i="9"/>
  <c r="AT147" i="9"/>
  <c r="AU147" i="9"/>
  <c r="AV147" i="9"/>
  <c r="AW147" i="9"/>
  <c r="AX147" i="9"/>
  <c r="AY147" i="9"/>
  <c r="BA147" i="9"/>
  <c r="BC147" i="9"/>
  <c r="AN148" i="9"/>
  <c r="AO148" i="9"/>
  <c r="AP148" i="9"/>
  <c r="AQ148" i="9"/>
  <c r="BB148" i="9" s="1"/>
  <c r="AR148" i="9"/>
  <c r="AS148" i="9"/>
  <c r="AT148" i="9"/>
  <c r="AU148" i="9"/>
  <c r="AV148" i="9"/>
  <c r="AW148" i="9"/>
  <c r="AX148" i="9"/>
  <c r="AY148" i="9"/>
  <c r="BA148" i="9"/>
  <c r="BC148" i="9"/>
  <c r="AN149" i="9"/>
  <c r="AO149" i="9"/>
  <c r="AP149" i="9"/>
  <c r="AQ149" i="9"/>
  <c r="BB149" i="9" s="1"/>
  <c r="AR149" i="9"/>
  <c r="AS149" i="9"/>
  <c r="AT149" i="9"/>
  <c r="AU149" i="9"/>
  <c r="AV149" i="9"/>
  <c r="AW149" i="9"/>
  <c r="AX149" i="9"/>
  <c r="AY149" i="9"/>
  <c r="BA149" i="9"/>
  <c r="BC149" i="9"/>
  <c r="AN150" i="9"/>
  <c r="AO150" i="9"/>
  <c r="AP150" i="9"/>
  <c r="AQ150" i="9"/>
  <c r="BB150" i="9" s="1"/>
  <c r="AR150" i="9"/>
  <c r="AS150" i="9"/>
  <c r="AT150" i="9"/>
  <c r="AU150" i="9"/>
  <c r="AV150" i="9"/>
  <c r="AW150" i="9"/>
  <c r="AX150" i="9"/>
  <c r="AY150" i="9"/>
  <c r="BA150" i="9"/>
  <c r="BC150" i="9"/>
  <c r="AN151" i="9"/>
  <c r="AO151" i="9"/>
  <c r="AP151" i="9"/>
  <c r="AQ151" i="9"/>
  <c r="BB151" i="9" s="1"/>
  <c r="AR151" i="9"/>
  <c r="AS151" i="9"/>
  <c r="AT151" i="9"/>
  <c r="AU151" i="9"/>
  <c r="AV151" i="9"/>
  <c r="AW151" i="9"/>
  <c r="AX151" i="9"/>
  <c r="AY151" i="9"/>
  <c r="BA151" i="9"/>
  <c r="BC151" i="9"/>
  <c r="AN152" i="9"/>
  <c r="AO152" i="9"/>
  <c r="AP152" i="9"/>
  <c r="AQ152" i="9"/>
  <c r="BB152" i="9" s="1"/>
  <c r="AR152" i="9"/>
  <c r="AS152" i="9"/>
  <c r="AT152" i="9"/>
  <c r="AU152" i="9"/>
  <c r="AV152" i="9"/>
  <c r="AW152" i="9"/>
  <c r="AX152" i="9"/>
  <c r="AY152" i="9"/>
  <c r="BA152" i="9"/>
  <c r="BC152" i="9"/>
  <c r="AN153" i="9"/>
  <c r="AO153" i="9"/>
  <c r="AP153" i="9"/>
  <c r="AQ153" i="9"/>
  <c r="BB153" i="9" s="1"/>
  <c r="AR153" i="9"/>
  <c r="AS153" i="9"/>
  <c r="AT153" i="9"/>
  <c r="AU153" i="9"/>
  <c r="AV153" i="9"/>
  <c r="AW153" i="9"/>
  <c r="AX153" i="9"/>
  <c r="AY153" i="9"/>
  <c r="BA153" i="9"/>
  <c r="BC153" i="9"/>
  <c r="AN154" i="9"/>
  <c r="AO154" i="9"/>
  <c r="AP154" i="9"/>
  <c r="AQ154" i="9"/>
  <c r="BB154" i="9" s="1"/>
  <c r="AR154" i="9"/>
  <c r="AS154" i="9"/>
  <c r="AT154" i="9"/>
  <c r="AU154" i="9"/>
  <c r="AV154" i="9"/>
  <c r="AW154" i="9"/>
  <c r="AX154" i="9"/>
  <c r="AY154" i="9"/>
  <c r="BA154" i="9"/>
  <c r="BC154" i="9"/>
  <c r="AN155" i="9"/>
  <c r="AO155" i="9"/>
  <c r="AP155" i="9"/>
  <c r="AQ155" i="9"/>
  <c r="BB155" i="9" s="1"/>
  <c r="AR155" i="9"/>
  <c r="AS155" i="9"/>
  <c r="AT155" i="9"/>
  <c r="AU155" i="9"/>
  <c r="AV155" i="9"/>
  <c r="AW155" i="9"/>
  <c r="AX155" i="9"/>
  <c r="AY155" i="9"/>
  <c r="BA155" i="9"/>
  <c r="BC155" i="9"/>
  <c r="AN156" i="9"/>
  <c r="AO156" i="9"/>
  <c r="AP156" i="9"/>
  <c r="AQ156" i="9"/>
  <c r="BB156" i="9" s="1"/>
  <c r="AR156" i="9"/>
  <c r="AS156" i="9"/>
  <c r="AT156" i="9"/>
  <c r="AU156" i="9"/>
  <c r="AV156" i="9"/>
  <c r="AW156" i="9"/>
  <c r="AX156" i="9"/>
  <c r="AY156" i="9"/>
  <c r="BA156" i="9"/>
  <c r="BC156" i="9"/>
  <c r="AN157" i="9"/>
  <c r="AO157" i="9"/>
  <c r="AP157" i="9"/>
  <c r="AQ157" i="9"/>
  <c r="BB157" i="9" s="1"/>
  <c r="AR157" i="9"/>
  <c r="AS157" i="9"/>
  <c r="AT157" i="9"/>
  <c r="AU157" i="9"/>
  <c r="AV157" i="9"/>
  <c r="AW157" i="9"/>
  <c r="AX157" i="9"/>
  <c r="AY157" i="9"/>
  <c r="BA157" i="9"/>
  <c r="BC157" i="9"/>
  <c r="AN158" i="9"/>
  <c r="AO158" i="9"/>
  <c r="AP158" i="9"/>
  <c r="AQ158" i="9"/>
  <c r="BB158" i="9" s="1"/>
  <c r="AR158" i="9"/>
  <c r="AS158" i="9"/>
  <c r="AT158" i="9"/>
  <c r="AU158" i="9"/>
  <c r="AV158" i="9"/>
  <c r="AW158" i="9"/>
  <c r="AX158" i="9"/>
  <c r="AY158" i="9"/>
  <c r="BA158" i="9"/>
  <c r="BC158" i="9"/>
  <c r="AN159" i="9"/>
  <c r="AO159" i="9"/>
  <c r="AP159" i="9"/>
  <c r="AQ159" i="9"/>
  <c r="BB159" i="9" s="1"/>
  <c r="AR159" i="9"/>
  <c r="AS159" i="9"/>
  <c r="AT159" i="9"/>
  <c r="AU159" i="9"/>
  <c r="AV159" i="9"/>
  <c r="AW159" i="9"/>
  <c r="AX159" i="9"/>
  <c r="AY159" i="9"/>
  <c r="BA159" i="9"/>
  <c r="BC159" i="9"/>
  <c r="AN160" i="9"/>
  <c r="AO160" i="9"/>
  <c r="AP160" i="9"/>
  <c r="AQ160" i="9"/>
  <c r="BB160" i="9" s="1"/>
  <c r="AR160" i="9"/>
  <c r="AS160" i="9"/>
  <c r="AT160" i="9"/>
  <c r="AU160" i="9"/>
  <c r="AV160" i="9"/>
  <c r="AW160" i="9"/>
  <c r="AX160" i="9"/>
  <c r="AY160" i="9"/>
  <c r="BA160" i="9"/>
  <c r="BC160" i="9"/>
  <c r="AN161" i="9"/>
  <c r="AO161" i="9"/>
  <c r="AP161" i="9"/>
  <c r="AQ161" i="9"/>
  <c r="BB161" i="9" s="1"/>
  <c r="AR161" i="9"/>
  <c r="AS161" i="9"/>
  <c r="AT161" i="9"/>
  <c r="AU161" i="9"/>
  <c r="AV161" i="9"/>
  <c r="AW161" i="9"/>
  <c r="AX161" i="9"/>
  <c r="AY161" i="9"/>
  <c r="BA161" i="9"/>
  <c r="BC161" i="9"/>
  <c r="AN162" i="9"/>
  <c r="AO162" i="9"/>
  <c r="AP162" i="9"/>
  <c r="AQ162" i="9"/>
  <c r="BB162" i="9" s="1"/>
  <c r="AR162" i="9"/>
  <c r="AS162" i="9"/>
  <c r="AT162" i="9"/>
  <c r="AU162" i="9"/>
  <c r="AV162" i="9"/>
  <c r="AW162" i="9"/>
  <c r="AX162" i="9"/>
  <c r="AY162" i="9"/>
  <c r="BA162" i="9"/>
  <c r="BC162" i="9"/>
  <c r="AN163" i="9"/>
  <c r="AO163" i="9"/>
  <c r="AP163" i="9"/>
  <c r="AQ163" i="9"/>
  <c r="BB163" i="9" s="1"/>
  <c r="AR163" i="9"/>
  <c r="AS163" i="9"/>
  <c r="AT163" i="9"/>
  <c r="AU163" i="9"/>
  <c r="AV163" i="9"/>
  <c r="AW163" i="9"/>
  <c r="AX163" i="9"/>
  <c r="AY163" i="9"/>
  <c r="BA163" i="9"/>
  <c r="BC163" i="9"/>
  <c r="AN164" i="9"/>
  <c r="AO164" i="9"/>
  <c r="AP164" i="9"/>
  <c r="AQ164" i="9"/>
  <c r="BB164" i="9" s="1"/>
  <c r="AR164" i="9"/>
  <c r="AS164" i="9"/>
  <c r="AT164" i="9"/>
  <c r="AU164" i="9"/>
  <c r="AV164" i="9"/>
  <c r="AW164" i="9"/>
  <c r="AX164" i="9"/>
  <c r="AY164" i="9"/>
  <c r="BA164" i="9"/>
  <c r="BC164" i="9"/>
  <c r="AN165" i="9"/>
  <c r="AO165" i="9"/>
  <c r="AP165" i="9"/>
  <c r="AQ165" i="9"/>
  <c r="BB165" i="9" s="1"/>
  <c r="AR165" i="9"/>
  <c r="AS165" i="9"/>
  <c r="AT165" i="9"/>
  <c r="AU165" i="9"/>
  <c r="AV165" i="9"/>
  <c r="AW165" i="9"/>
  <c r="AX165" i="9"/>
  <c r="AY165" i="9"/>
  <c r="BA165" i="9"/>
  <c r="BC165" i="9"/>
  <c r="AN166" i="9"/>
  <c r="AO166" i="9"/>
  <c r="AP166" i="9"/>
  <c r="AQ166" i="9"/>
  <c r="BB166" i="9" s="1"/>
  <c r="AR166" i="9"/>
  <c r="AS166" i="9"/>
  <c r="AT166" i="9"/>
  <c r="AU166" i="9"/>
  <c r="AV166" i="9"/>
  <c r="AW166" i="9"/>
  <c r="AX166" i="9"/>
  <c r="AY166" i="9"/>
  <c r="BA166" i="9"/>
  <c r="BC166" i="9"/>
  <c r="AN167" i="9"/>
  <c r="AO167" i="9"/>
  <c r="AP167" i="9"/>
  <c r="AQ167" i="9"/>
  <c r="BB167" i="9" s="1"/>
  <c r="AR167" i="9"/>
  <c r="AS167" i="9"/>
  <c r="AT167" i="9"/>
  <c r="AU167" i="9"/>
  <c r="AV167" i="9"/>
  <c r="AW167" i="9"/>
  <c r="AX167" i="9"/>
  <c r="AY167" i="9"/>
  <c r="BA167" i="9"/>
  <c r="BC167" i="9"/>
  <c r="AN168" i="9"/>
  <c r="AO168" i="9"/>
  <c r="AP168" i="9"/>
  <c r="AQ168" i="9"/>
  <c r="BB168" i="9" s="1"/>
  <c r="AR168" i="9"/>
  <c r="AS168" i="9"/>
  <c r="AT168" i="9"/>
  <c r="AU168" i="9"/>
  <c r="AV168" i="9"/>
  <c r="AW168" i="9"/>
  <c r="AX168" i="9"/>
  <c r="AY168" i="9"/>
  <c r="BA168" i="9"/>
  <c r="BC168" i="9"/>
  <c r="AN169" i="9"/>
  <c r="AO169" i="9"/>
  <c r="AP169" i="9"/>
  <c r="AQ169" i="9"/>
  <c r="BB169" i="9" s="1"/>
  <c r="AR169" i="9"/>
  <c r="AS169" i="9"/>
  <c r="AT169" i="9"/>
  <c r="AU169" i="9"/>
  <c r="AV169" i="9"/>
  <c r="AW169" i="9"/>
  <c r="AX169" i="9"/>
  <c r="AY169" i="9"/>
  <c r="BA169" i="9"/>
  <c r="BC169" i="9"/>
  <c r="AN170" i="9"/>
  <c r="AO170" i="9"/>
  <c r="AP170" i="9"/>
  <c r="AQ170" i="9"/>
  <c r="BB170" i="9" s="1"/>
  <c r="AR170" i="9"/>
  <c r="AS170" i="9"/>
  <c r="AT170" i="9"/>
  <c r="AU170" i="9"/>
  <c r="AV170" i="9"/>
  <c r="AW170" i="9"/>
  <c r="AX170" i="9"/>
  <c r="AY170" i="9"/>
  <c r="BA170" i="9"/>
  <c r="BC170" i="9"/>
  <c r="AN171" i="9"/>
  <c r="AO171" i="9"/>
  <c r="AP171" i="9"/>
  <c r="AQ171" i="9"/>
  <c r="AR171" i="9"/>
  <c r="AS171" i="9"/>
  <c r="AT171" i="9"/>
  <c r="AU171" i="9"/>
  <c r="AV171" i="9"/>
  <c r="AW171" i="9"/>
  <c r="AX171" i="9"/>
  <c r="AN172" i="9"/>
  <c r="AO172" i="9"/>
  <c r="AP172" i="9"/>
  <c r="AQ172" i="9"/>
  <c r="AR172" i="9"/>
  <c r="AS172" i="9"/>
  <c r="AT172" i="9"/>
  <c r="AU172" i="9"/>
  <c r="AV172" i="9"/>
  <c r="AW172" i="9"/>
  <c r="AX172" i="9"/>
  <c r="AY172" i="9"/>
  <c r="AZ172" i="9"/>
  <c r="BA172" i="9"/>
  <c r="BB172" i="9"/>
  <c r="BC172" i="9"/>
  <c r="AN173" i="9"/>
  <c r="AO173" i="9"/>
  <c r="AP173" i="9"/>
  <c r="AQ173" i="9"/>
  <c r="AR173" i="9"/>
  <c r="AS173" i="9"/>
  <c r="AT173" i="9"/>
  <c r="AU173" i="9"/>
  <c r="AV173" i="9"/>
  <c r="AW173" i="9"/>
  <c r="AX173" i="9"/>
  <c r="AY173" i="9"/>
  <c r="AZ173" i="9"/>
  <c r="BA173" i="9"/>
  <c r="BB173" i="9"/>
  <c r="AN174" i="9"/>
  <c r="AO174" i="9"/>
  <c r="AP174" i="9"/>
  <c r="AQ174" i="9"/>
  <c r="AR174" i="9"/>
  <c r="AS174" i="9"/>
  <c r="AT174" i="9"/>
  <c r="AU174" i="9"/>
  <c r="AV174" i="9"/>
  <c r="AW174" i="9"/>
  <c r="AX174" i="9"/>
  <c r="AY174" i="9"/>
  <c r="BA174" i="9"/>
  <c r="BC174" i="9"/>
  <c r="AN175" i="9"/>
  <c r="AO175" i="9"/>
  <c r="AP175" i="9"/>
  <c r="AQ175" i="9"/>
  <c r="AR175" i="9"/>
  <c r="AS175" i="9"/>
  <c r="AT175" i="9"/>
  <c r="AU175" i="9"/>
  <c r="AV175" i="9"/>
  <c r="AW175" i="9"/>
  <c r="AX175" i="9"/>
  <c r="AY175" i="9"/>
  <c r="AZ175" i="9"/>
  <c r="BA175" i="9"/>
  <c r="BC175" i="9"/>
  <c r="AN176" i="9"/>
  <c r="AO176" i="9"/>
  <c r="AP176" i="9"/>
  <c r="AQ176" i="9"/>
  <c r="AR176" i="9"/>
  <c r="AS176" i="9"/>
  <c r="AT176" i="9"/>
  <c r="AU176" i="9"/>
  <c r="AV176" i="9"/>
  <c r="AW176" i="9"/>
  <c r="AX176" i="9"/>
  <c r="AY176" i="9"/>
  <c r="AZ176" i="9"/>
  <c r="BA176" i="9"/>
  <c r="BB176" i="9"/>
  <c r="BC176" i="9"/>
  <c r="AN177" i="9"/>
  <c r="AO177" i="9"/>
  <c r="AP177" i="9"/>
  <c r="AQ177" i="9"/>
  <c r="AR177" i="9"/>
  <c r="AS177" i="9"/>
  <c r="AT177" i="9"/>
  <c r="AU177" i="9"/>
  <c r="AV177" i="9"/>
  <c r="AW177" i="9"/>
  <c r="AX177" i="9"/>
  <c r="AY177" i="9"/>
  <c r="AZ177" i="9"/>
  <c r="BA177" i="9"/>
  <c r="BB177" i="9"/>
  <c r="BC177" i="9"/>
  <c r="AN178" i="9"/>
  <c r="AO178" i="9"/>
  <c r="AP178" i="9"/>
  <c r="AQ178" i="9"/>
  <c r="AR178" i="9"/>
  <c r="AS178" i="9"/>
  <c r="AT178" i="9"/>
  <c r="AU178" i="9"/>
  <c r="AV178" i="9"/>
  <c r="AW178" i="9"/>
  <c r="AX178" i="9"/>
  <c r="AY178" i="9"/>
  <c r="AZ178" i="9"/>
  <c r="BA178" i="9"/>
  <c r="BC178" i="9"/>
  <c r="AN179" i="9"/>
  <c r="AO179" i="9"/>
  <c r="AP179" i="9"/>
  <c r="AQ179" i="9"/>
  <c r="AR179" i="9"/>
  <c r="AS179" i="9"/>
  <c r="AT179" i="9"/>
  <c r="AU179" i="9"/>
  <c r="AV179" i="9"/>
  <c r="AW179" i="9"/>
  <c r="AX179" i="9"/>
  <c r="AY179" i="9"/>
  <c r="AZ179" i="9"/>
  <c r="BA179" i="9"/>
  <c r="BC179" i="9"/>
  <c r="AN180" i="9"/>
  <c r="AO180" i="9"/>
  <c r="AP180" i="9"/>
  <c r="AQ180" i="9"/>
  <c r="AR180" i="9"/>
  <c r="AS180" i="9"/>
  <c r="AT180" i="9"/>
  <c r="AU180" i="9"/>
  <c r="AV180" i="9"/>
  <c r="AW180" i="9"/>
  <c r="AX180" i="9"/>
  <c r="AY180" i="9"/>
  <c r="AZ180" i="9"/>
  <c r="BA180" i="9"/>
  <c r="BB180" i="9"/>
  <c r="BC180" i="9"/>
  <c r="AN181" i="9"/>
  <c r="AO181" i="9"/>
  <c r="AP181" i="9"/>
  <c r="AS181" i="9"/>
  <c r="AX181" i="9"/>
  <c r="AN182" i="9"/>
  <c r="AO182" i="9"/>
  <c r="AP182" i="9"/>
  <c r="AS182" i="9"/>
  <c r="AX182" i="9"/>
  <c r="AN183" i="9"/>
  <c r="AO183" i="9"/>
  <c r="AP183" i="9"/>
  <c r="AQ183" i="9"/>
  <c r="AR183" i="9"/>
  <c r="AS183" i="9"/>
  <c r="AT183" i="9"/>
  <c r="AU183" i="9"/>
  <c r="AV183" i="9"/>
  <c r="AW183" i="9"/>
  <c r="AX183" i="9"/>
  <c r="AY183" i="9"/>
  <c r="AZ183" i="9"/>
  <c r="BA183" i="9"/>
  <c r="BC183" i="9"/>
  <c r="AN184" i="9"/>
  <c r="AO184" i="9"/>
  <c r="AP184" i="9"/>
  <c r="AQ184" i="9"/>
  <c r="AR184" i="9"/>
  <c r="AS184" i="9"/>
  <c r="AT184" i="9"/>
  <c r="AU184" i="9"/>
  <c r="AV184" i="9"/>
  <c r="AW184" i="9"/>
  <c r="AX184" i="9"/>
  <c r="AY184" i="9"/>
  <c r="AZ184" i="9"/>
  <c r="BA184" i="9"/>
  <c r="BB184" i="9"/>
  <c r="BC184" i="9"/>
  <c r="AN185" i="9"/>
  <c r="AO185" i="9"/>
  <c r="AP185" i="9"/>
  <c r="AQ185" i="9"/>
  <c r="AR185" i="9"/>
  <c r="AS185" i="9"/>
  <c r="AT185" i="9"/>
  <c r="AU185" i="9"/>
  <c r="AV185" i="9"/>
  <c r="AW185" i="9"/>
  <c r="AX185" i="9"/>
  <c r="AY185" i="9"/>
  <c r="AZ185" i="9"/>
  <c r="BA185" i="9"/>
  <c r="BB185" i="9"/>
  <c r="BC185" i="9"/>
  <c r="AN186" i="9"/>
  <c r="AO186" i="9"/>
  <c r="AP186" i="9"/>
  <c r="AQ186" i="9"/>
  <c r="AR186" i="9"/>
  <c r="AS186" i="9"/>
  <c r="AT186" i="9"/>
  <c r="AU186" i="9"/>
  <c r="AV186" i="9"/>
  <c r="AW186" i="9"/>
  <c r="AX186" i="9"/>
  <c r="AY186" i="9"/>
  <c r="AZ186" i="9"/>
  <c r="BA186" i="9"/>
  <c r="BB186" i="9"/>
  <c r="BC186" i="9"/>
  <c r="AP187" i="9"/>
  <c r="AQ187" i="9"/>
  <c r="AR187" i="9"/>
  <c r="AS187" i="9"/>
  <c r="AT187" i="9"/>
  <c r="AU187" i="9"/>
  <c r="AV187" i="9"/>
  <c r="AW187" i="9"/>
  <c r="AX187" i="9"/>
  <c r="AY187" i="9"/>
  <c r="BA187" i="9"/>
  <c r="BC187" i="9"/>
  <c r="AN188" i="9"/>
  <c r="AO188" i="9"/>
  <c r="AP188" i="9"/>
  <c r="AS188" i="9"/>
  <c r="AX188" i="9"/>
  <c r="AN189" i="9"/>
  <c r="AO189" i="9"/>
  <c r="AP189" i="9"/>
  <c r="AQ189" i="9"/>
  <c r="AR189" i="9"/>
  <c r="AS189" i="9"/>
  <c r="AT189" i="9"/>
  <c r="AU189" i="9"/>
  <c r="AV189" i="9"/>
  <c r="AW189" i="9"/>
  <c r="AX189" i="9"/>
  <c r="AY189" i="9"/>
  <c r="BA189" i="9"/>
  <c r="BB189" i="9"/>
  <c r="BC189" i="9"/>
  <c r="AN190" i="9"/>
  <c r="AO190" i="9"/>
  <c r="AP190" i="9"/>
  <c r="AQ190" i="9"/>
  <c r="AR190" i="9"/>
  <c r="AS190" i="9"/>
  <c r="AT190" i="9"/>
  <c r="AU190" i="9"/>
  <c r="AV190" i="9"/>
  <c r="AW190" i="9"/>
  <c r="AX190" i="9"/>
  <c r="AY190" i="9"/>
  <c r="AZ190" i="9"/>
  <c r="BA190" i="9"/>
  <c r="BB190" i="9"/>
  <c r="BC190" i="9"/>
  <c r="AN191" i="9"/>
  <c r="AO191" i="9"/>
  <c r="AP191" i="9"/>
  <c r="AQ191" i="9"/>
  <c r="AR191" i="9"/>
  <c r="AS191" i="9"/>
  <c r="AT191" i="9"/>
  <c r="AU191" i="9"/>
  <c r="AV191" i="9"/>
  <c r="AW191" i="9"/>
  <c r="AX191" i="9"/>
  <c r="AY191" i="9"/>
  <c r="BA191" i="9"/>
  <c r="BC191" i="9"/>
  <c r="AN192" i="9"/>
  <c r="AO192" i="9"/>
  <c r="AP192" i="9"/>
  <c r="AQ192" i="9"/>
  <c r="AR192" i="9"/>
  <c r="AS192" i="9"/>
  <c r="AT192" i="9"/>
  <c r="AU192" i="9"/>
  <c r="AV192" i="9"/>
  <c r="AW192" i="9"/>
  <c r="AX192" i="9"/>
  <c r="AY192" i="9"/>
  <c r="AZ192" i="9"/>
  <c r="BA192" i="9"/>
  <c r="BB192" i="9"/>
  <c r="BC192" i="9"/>
  <c r="AN193" i="9"/>
  <c r="AO193" i="9"/>
  <c r="AP193" i="9"/>
  <c r="AQ193" i="9"/>
  <c r="AR193" i="9"/>
  <c r="AS193" i="9"/>
  <c r="AT193" i="9"/>
  <c r="AU193" i="9"/>
  <c r="AV193" i="9"/>
  <c r="AW193" i="9"/>
  <c r="AX193" i="9"/>
  <c r="AY193" i="9"/>
  <c r="AZ193" i="9"/>
  <c r="BA193" i="9"/>
  <c r="BB193" i="9"/>
  <c r="BC193" i="9"/>
  <c r="AN194" i="9"/>
  <c r="AO194" i="9"/>
  <c r="AP194" i="9"/>
  <c r="AQ194" i="9"/>
  <c r="AR194" i="9"/>
  <c r="AS194" i="9"/>
  <c r="AT194" i="9"/>
  <c r="AU194" i="9"/>
  <c r="AV194" i="9"/>
  <c r="AW194" i="9"/>
  <c r="AX194" i="9"/>
  <c r="AY194" i="9"/>
  <c r="AZ194" i="9"/>
  <c r="BA194" i="9"/>
  <c r="BB194" i="9"/>
  <c r="BC194" i="9"/>
  <c r="AN195" i="9"/>
  <c r="AO195" i="9"/>
  <c r="AP195" i="9"/>
  <c r="AQ195" i="9"/>
  <c r="AR195" i="9"/>
  <c r="AS195" i="9"/>
  <c r="AT195" i="9"/>
  <c r="AU195" i="9"/>
  <c r="AV195" i="9"/>
  <c r="AW195" i="9"/>
  <c r="AX195" i="9"/>
  <c r="AY195" i="9"/>
  <c r="AZ195" i="9"/>
  <c r="BA195" i="9"/>
  <c r="BB195" i="9"/>
  <c r="BC195" i="9"/>
  <c r="AN196" i="9"/>
  <c r="AO196" i="9"/>
  <c r="AP196" i="9"/>
  <c r="AQ196" i="9"/>
  <c r="AR196" i="9"/>
  <c r="AS196" i="9"/>
  <c r="AT196" i="9"/>
  <c r="AU196" i="9"/>
  <c r="AV196" i="9"/>
  <c r="AW196" i="9"/>
  <c r="AX196" i="9"/>
  <c r="AY196" i="9"/>
  <c r="AZ196" i="9"/>
  <c r="BA196" i="9"/>
  <c r="BB196" i="9"/>
  <c r="BC196" i="9"/>
  <c r="AN197" i="9"/>
  <c r="AO197" i="9"/>
  <c r="AP197" i="9"/>
  <c r="AQ197" i="9"/>
  <c r="AR197" i="9"/>
  <c r="AS197" i="9"/>
  <c r="AT197" i="9"/>
  <c r="AU197" i="9"/>
  <c r="AV197" i="9"/>
  <c r="AW197" i="9"/>
  <c r="AX197" i="9"/>
  <c r="AY197" i="9"/>
  <c r="AZ197" i="9"/>
  <c r="BA197" i="9"/>
  <c r="BB197" i="9"/>
  <c r="BC197" i="9"/>
  <c r="AN198" i="9"/>
  <c r="AO198" i="9"/>
  <c r="AP198" i="9"/>
  <c r="AQ198" i="9"/>
  <c r="AR198" i="9"/>
  <c r="AS198" i="9"/>
  <c r="AT198" i="9"/>
  <c r="AU198" i="9"/>
  <c r="AV198" i="9"/>
  <c r="AW198" i="9"/>
  <c r="AX198" i="9"/>
  <c r="AY198" i="9"/>
  <c r="AZ198" i="9"/>
  <c r="BA198" i="9"/>
  <c r="BB198" i="9"/>
  <c r="BC198" i="9"/>
  <c r="AN199" i="9"/>
  <c r="AO199" i="9"/>
  <c r="AP199" i="9"/>
  <c r="AQ199" i="9"/>
  <c r="AR199" i="9"/>
  <c r="AS199" i="9"/>
  <c r="AT199" i="9"/>
  <c r="AU199" i="9"/>
  <c r="AV199" i="9"/>
  <c r="AW199" i="9"/>
  <c r="AX199" i="9"/>
  <c r="AY199" i="9"/>
  <c r="AZ199" i="9"/>
  <c r="BA199" i="9"/>
  <c r="BB199" i="9"/>
  <c r="BC199" i="9"/>
  <c r="AN200" i="9"/>
  <c r="AO200" i="9"/>
  <c r="AP200" i="9"/>
  <c r="AQ200" i="9"/>
  <c r="AR200" i="9"/>
  <c r="AS200" i="9"/>
  <c r="AT200" i="9"/>
  <c r="AU200" i="9"/>
  <c r="AV200" i="9"/>
  <c r="AW200" i="9"/>
  <c r="AX200" i="9"/>
  <c r="AY200" i="9"/>
  <c r="AZ200" i="9"/>
  <c r="BA200" i="9"/>
  <c r="BB200" i="9"/>
  <c r="BC200" i="9"/>
  <c r="AN201" i="9"/>
  <c r="AO201" i="9"/>
  <c r="AP201" i="9"/>
  <c r="AQ201" i="9"/>
  <c r="AR201" i="9"/>
  <c r="AS201" i="9"/>
  <c r="AT201" i="9"/>
  <c r="AU201" i="9"/>
  <c r="AV201" i="9"/>
  <c r="AW201" i="9"/>
  <c r="AX201" i="9"/>
  <c r="AY201" i="9"/>
  <c r="AZ201" i="9"/>
  <c r="BA201" i="9"/>
  <c r="BB201" i="9"/>
  <c r="BC201" i="9"/>
  <c r="AN202" i="9"/>
  <c r="AO202" i="9"/>
  <c r="AP202" i="9"/>
  <c r="AQ202" i="9"/>
  <c r="AR202" i="9"/>
  <c r="AS202" i="9"/>
  <c r="AT202" i="9"/>
  <c r="AU202" i="9"/>
  <c r="AV202" i="9"/>
  <c r="AW202" i="9"/>
  <c r="AX202" i="9"/>
  <c r="AY202" i="9"/>
  <c r="AZ202" i="9"/>
  <c r="BA202" i="9"/>
  <c r="BB202" i="9"/>
  <c r="BC202" i="9"/>
  <c r="AN203" i="9"/>
  <c r="AO203" i="9"/>
  <c r="AP203" i="9"/>
  <c r="AQ203" i="9"/>
  <c r="AR203" i="9"/>
  <c r="AS203" i="9"/>
  <c r="AT203" i="9"/>
  <c r="AU203" i="9"/>
  <c r="AV203" i="9"/>
  <c r="AW203" i="9"/>
  <c r="AX203" i="9"/>
  <c r="AY203" i="9"/>
  <c r="AZ203" i="9"/>
  <c r="BA203" i="9"/>
  <c r="BB203" i="9"/>
  <c r="BC203" i="9"/>
  <c r="AN204" i="9"/>
  <c r="AO204" i="9"/>
  <c r="AP204" i="9"/>
  <c r="AQ204" i="9"/>
  <c r="AR204" i="9"/>
  <c r="AS204" i="9"/>
  <c r="AT204" i="9"/>
  <c r="AU204" i="9"/>
  <c r="AV204" i="9"/>
  <c r="AW204" i="9"/>
  <c r="AX204" i="9"/>
  <c r="AY204" i="9"/>
  <c r="AZ204" i="9"/>
  <c r="BA204" i="9"/>
  <c r="BB204" i="9"/>
  <c r="BC204" i="9"/>
  <c r="AN205" i="9"/>
  <c r="AO205" i="9"/>
  <c r="AP205" i="9"/>
  <c r="AQ205" i="9"/>
  <c r="AR205" i="9"/>
  <c r="AS205" i="9"/>
  <c r="AT205" i="9"/>
  <c r="AU205" i="9"/>
  <c r="AV205" i="9"/>
  <c r="AW205" i="9"/>
  <c r="AX205" i="9"/>
  <c r="AY205" i="9"/>
  <c r="AZ205" i="9"/>
  <c r="BA205" i="9"/>
  <c r="BB205" i="9"/>
  <c r="BC205" i="9"/>
  <c r="AN206" i="9"/>
  <c r="AO206" i="9"/>
  <c r="AP206" i="9"/>
  <c r="AQ206" i="9"/>
  <c r="AR206" i="9"/>
  <c r="AS206" i="9"/>
  <c r="AT206" i="9"/>
  <c r="AU206" i="9"/>
  <c r="AV206" i="9"/>
  <c r="AW206" i="9"/>
  <c r="AX206" i="9"/>
  <c r="AY206" i="9"/>
  <c r="AZ206" i="9"/>
  <c r="BA206" i="9"/>
  <c r="BB206" i="9"/>
  <c r="BC206" i="9"/>
  <c r="AN207" i="9"/>
  <c r="AO207" i="9"/>
  <c r="AP207" i="9"/>
  <c r="AQ207" i="9"/>
  <c r="AR207" i="9"/>
  <c r="AS207" i="9"/>
  <c r="AT207" i="9"/>
  <c r="AU207" i="9"/>
  <c r="AV207" i="9"/>
  <c r="AW207" i="9"/>
  <c r="AX207" i="9"/>
  <c r="AY207" i="9"/>
  <c r="AZ207" i="9"/>
  <c r="BA207" i="9"/>
  <c r="BB207" i="9"/>
  <c r="BC207" i="9"/>
  <c r="AN208" i="9"/>
  <c r="AO208" i="9"/>
  <c r="AP208" i="9"/>
  <c r="AQ208" i="9"/>
  <c r="AR208" i="9"/>
  <c r="AS208" i="9"/>
  <c r="AT208" i="9"/>
  <c r="AU208" i="9"/>
  <c r="AV208" i="9"/>
  <c r="AW208" i="9"/>
  <c r="AX208" i="9"/>
  <c r="AY208" i="9"/>
  <c r="AZ208" i="9"/>
  <c r="BA208" i="9"/>
  <c r="BB208" i="9"/>
  <c r="BC208" i="9"/>
  <c r="AN209" i="9"/>
  <c r="AO209" i="9"/>
  <c r="AP209" i="9"/>
  <c r="AQ209" i="9"/>
  <c r="AR209" i="9"/>
  <c r="AS209" i="9"/>
  <c r="AT209" i="9"/>
  <c r="AU209" i="9"/>
  <c r="AV209" i="9"/>
  <c r="AW209" i="9"/>
  <c r="AX209" i="9"/>
  <c r="AY209" i="9"/>
  <c r="AZ209" i="9"/>
  <c r="BA209" i="9"/>
  <c r="BB209" i="9"/>
  <c r="BC209" i="9"/>
  <c r="AN210" i="9"/>
  <c r="AO210" i="9"/>
  <c r="AP210" i="9"/>
  <c r="AQ210" i="9"/>
  <c r="AR210" i="9"/>
  <c r="AS210" i="9"/>
  <c r="AT210" i="9"/>
  <c r="AU210" i="9"/>
  <c r="AV210" i="9"/>
  <c r="AW210" i="9"/>
  <c r="AX210" i="9"/>
  <c r="AY210" i="9"/>
  <c r="AZ210" i="9"/>
  <c r="BA210" i="9"/>
  <c r="BB210" i="9"/>
  <c r="BC210" i="9"/>
  <c r="AN211" i="9"/>
  <c r="AO211" i="9"/>
  <c r="AP211" i="9"/>
  <c r="AQ211" i="9"/>
  <c r="AR211" i="9"/>
  <c r="AS211" i="9"/>
  <c r="AT211" i="9"/>
  <c r="AU211" i="9"/>
  <c r="AV211" i="9"/>
  <c r="AW211" i="9"/>
  <c r="AX211" i="9"/>
  <c r="AY211" i="9"/>
  <c r="AZ211" i="9"/>
  <c r="BA211" i="9"/>
  <c r="BB211" i="9"/>
  <c r="BC211" i="9"/>
  <c r="AN212" i="9"/>
  <c r="AO212" i="9"/>
  <c r="AP212" i="9"/>
  <c r="AQ212" i="9"/>
  <c r="AR212" i="9"/>
  <c r="AS212" i="9"/>
  <c r="AT212" i="9"/>
  <c r="AU212" i="9"/>
  <c r="AV212" i="9"/>
  <c r="AW212" i="9"/>
  <c r="AX212" i="9"/>
  <c r="AY212" i="9"/>
  <c r="AZ212" i="9"/>
  <c r="BA212" i="9"/>
  <c r="BB212" i="9"/>
  <c r="BC212" i="9"/>
  <c r="AN213" i="9"/>
  <c r="AO213" i="9"/>
  <c r="AP213" i="9"/>
  <c r="AQ213" i="9"/>
  <c r="AR213" i="9"/>
  <c r="AS213" i="9"/>
  <c r="AT213" i="9"/>
  <c r="AU213" i="9"/>
  <c r="AV213" i="9"/>
  <c r="AW213" i="9"/>
  <c r="AX213" i="9"/>
  <c r="AY213" i="9"/>
  <c r="AZ213" i="9"/>
  <c r="BA213" i="9"/>
  <c r="BB213" i="9"/>
  <c r="BC213" i="9"/>
  <c r="AN214" i="9"/>
  <c r="AO214" i="9"/>
  <c r="AP214" i="9"/>
  <c r="AQ214" i="9"/>
  <c r="AR214" i="9"/>
  <c r="AS214" i="9"/>
  <c r="AT214" i="9"/>
  <c r="AU214" i="9"/>
  <c r="AV214" i="9"/>
  <c r="AW214" i="9"/>
  <c r="AX214" i="9"/>
  <c r="AY214" i="9"/>
  <c r="AZ214" i="9"/>
  <c r="BA214" i="9"/>
  <c r="BB214" i="9"/>
  <c r="BC214" i="9"/>
  <c r="AN215" i="9"/>
  <c r="AO215" i="9"/>
  <c r="AP215" i="9"/>
  <c r="AQ215" i="9"/>
  <c r="AR215" i="9"/>
  <c r="AS215" i="9"/>
  <c r="AT215" i="9"/>
  <c r="AU215" i="9"/>
  <c r="AV215" i="9"/>
  <c r="AW215" i="9"/>
  <c r="AX215" i="9"/>
  <c r="AY215" i="9"/>
  <c r="AZ215" i="9"/>
  <c r="BA215" i="9"/>
  <c r="BB215" i="9"/>
  <c r="BC215" i="9"/>
  <c r="AN216" i="9"/>
  <c r="AO216" i="9"/>
  <c r="AP216" i="9"/>
  <c r="AQ216" i="9"/>
  <c r="AR216" i="9"/>
  <c r="AS216" i="9"/>
  <c r="AT216" i="9"/>
  <c r="AU216" i="9"/>
  <c r="AV216" i="9"/>
  <c r="AW216" i="9"/>
  <c r="AX216" i="9"/>
  <c r="AY216" i="9"/>
  <c r="AZ216" i="9"/>
  <c r="BA216" i="9"/>
  <c r="BB216" i="9"/>
  <c r="BC216" i="9"/>
  <c r="AN217" i="9"/>
  <c r="AO217" i="9"/>
  <c r="AP217" i="9"/>
  <c r="AQ217" i="9"/>
  <c r="AR217" i="9"/>
  <c r="AS217" i="9"/>
  <c r="AT217" i="9"/>
  <c r="AU217" i="9"/>
  <c r="AV217" i="9"/>
  <c r="AW217" i="9"/>
  <c r="AX217" i="9"/>
  <c r="AY217" i="9"/>
  <c r="AZ217" i="9"/>
  <c r="BA217" i="9"/>
  <c r="BB217" i="9"/>
  <c r="BC217" i="9"/>
  <c r="AN218" i="9"/>
  <c r="AO218" i="9"/>
  <c r="AP218" i="9"/>
  <c r="AQ218" i="9"/>
  <c r="AR218" i="9"/>
  <c r="AS218" i="9"/>
  <c r="AT218" i="9"/>
  <c r="AU218" i="9"/>
  <c r="AV218" i="9"/>
  <c r="AW218" i="9"/>
  <c r="AX218" i="9"/>
  <c r="AY218" i="9"/>
  <c r="AZ218" i="9"/>
  <c r="BA218" i="9"/>
  <c r="BB218" i="9"/>
  <c r="BC218" i="9"/>
  <c r="AN219" i="9"/>
  <c r="AO219" i="9"/>
  <c r="AP219" i="9"/>
  <c r="AQ219" i="9"/>
  <c r="AR219" i="9"/>
  <c r="AS219" i="9"/>
  <c r="AT219" i="9"/>
  <c r="AU219" i="9"/>
  <c r="AV219" i="9"/>
  <c r="AW219" i="9"/>
  <c r="AX219" i="9"/>
  <c r="AY219" i="9"/>
  <c r="AZ219" i="9"/>
  <c r="BA219" i="9"/>
  <c r="BB219" i="9"/>
  <c r="BC219" i="9"/>
  <c r="AN220" i="9"/>
  <c r="AO220" i="9"/>
  <c r="AP220" i="9"/>
  <c r="AQ220" i="9"/>
  <c r="AR220" i="9"/>
  <c r="AS220" i="9"/>
  <c r="AT220" i="9"/>
  <c r="AU220" i="9"/>
  <c r="AV220" i="9"/>
  <c r="AW220" i="9"/>
  <c r="AX220" i="9"/>
  <c r="AY220" i="9"/>
  <c r="AZ220" i="9"/>
  <c r="BA220" i="9"/>
  <c r="BB220" i="9"/>
  <c r="BC220" i="9"/>
  <c r="AN221" i="9"/>
  <c r="AO221" i="9"/>
  <c r="AP221" i="9"/>
  <c r="AQ221" i="9"/>
  <c r="AR221" i="9"/>
  <c r="AS221" i="9"/>
  <c r="AT221" i="9"/>
  <c r="AU221" i="9"/>
  <c r="AV221" i="9"/>
  <c r="AW221" i="9"/>
  <c r="AX221" i="9"/>
  <c r="AY221" i="9"/>
  <c r="AZ221" i="9"/>
  <c r="BA221" i="9"/>
  <c r="BB221" i="9"/>
  <c r="BC221" i="9"/>
  <c r="AN222" i="9"/>
  <c r="AO222" i="9"/>
  <c r="AP222" i="9"/>
  <c r="AQ222" i="9"/>
  <c r="AR222" i="9"/>
  <c r="AS222" i="9"/>
  <c r="AT222" i="9"/>
  <c r="AU222" i="9"/>
  <c r="AV222" i="9"/>
  <c r="AW222" i="9"/>
  <c r="AX222" i="9"/>
  <c r="AY222" i="9"/>
  <c r="AZ222" i="9"/>
  <c r="BA222" i="9"/>
  <c r="BB222" i="9"/>
  <c r="BC222" i="9"/>
  <c r="AN223" i="9"/>
  <c r="AO223" i="9"/>
  <c r="AP223" i="9"/>
  <c r="AQ223" i="9"/>
  <c r="AR223" i="9"/>
  <c r="AS223" i="9"/>
  <c r="AT223" i="9"/>
  <c r="AU223" i="9"/>
  <c r="AV223" i="9"/>
  <c r="AW223" i="9"/>
  <c r="AX223" i="9"/>
  <c r="AY223" i="9"/>
  <c r="AZ223" i="9"/>
  <c r="BA223" i="9"/>
  <c r="BB223" i="9"/>
  <c r="BC223" i="9"/>
  <c r="AN224" i="9"/>
  <c r="AO224" i="9"/>
  <c r="AP224" i="9"/>
  <c r="AQ224" i="9"/>
  <c r="AR224" i="9"/>
  <c r="AS224" i="9"/>
  <c r="AT224" i="9"/>
  <c r="AU224" i="9"/>
  <c r="AV224" i="9"/>
  <c r="AW224" i="9"/>
  <c r="AX224" i="9"/>
  <c r="AY224" i="9"/>
  <c r="AZ224" i="9"/>
  <c r="BA224" i="9"/>
  <c r="BB224" i="9"/>
  <c r="BC224" i="9"/>
  <c r="AN225" i="9"/>
  <c r="AO225" i="9"/>
  <c r="AP225" i="9"/>
  <c r="AQ225" i="9"/>
  <c r="AR225" i="9"/>
  <c r="AS225" i="9"/>
  <c r="AT225" i="9"/>
  <c r="AU225" i="9"/>
  <c r="AV225" i="9"/>
  <c r="AW225" i="9"/>
  <c r="AX225" i="9"/>
  <c r="AY225" i="9"/>
  <c r="AZ225" i="9"/>
  <c r="BA225" i="9"/>
  <c r="BB225" i="9"/>
  <c r="BC225" i="9"/>
  <c r="AN226" i="9"/>
  <c r="AO226" i="9"/>
  <c r="AP226" i="9"/>
  <c r="AQ226" i="9"/>
  <c r="AR226" i="9"/>
  <c r="AS226" i="9"/>
  <c r="AT226" i="9"/>
  <c r="AU226" i="9"/>
  <c r="AV226" i="9"/>
  <c r="AW226" i="9"/>
  <c r="AX226" i="9"/>
  <c r="AY226" i="9"/>
  <c r="AZ226" i="9"/>
  <c r="BA226" i="9"/>
  <c r="BB226" i="9"/>
  <c r="BC226" i="9"/>
  <c r="AN227" i="9"/>
  <c r="AO227" i="9"/>
  <c r="AP227" i="9"/>
  <c r="AQ227" i="9"/>
  <c r="AR227" i="9"/>
  <c r="AS227" i="9"/>
  <c r="AT227" i="9"/>
  <c r="AU227" i="9"/>
  <c r="AV227" i="9"/>
  <c r="AW227" i="9"/>
  <c r="AX227" i="9"/>
  <c r="AY227" i="9"/>
  <c r="AZ227" i="9"/>
  <c r="BA227" i="9"/>
  <c r="BB227" i="9"/>
  <c r="BC227" i="9"/>
  <c r="AN228" i="9"/>
  <c r="AO228" i="9"/>
  <c r="AP228" i="9"/>
  <c r="AQ228" i="9"/>
  <c r="AR228" i="9"/>
  <c r="AS228" i="9"/>
  <c r="AT228" i="9"/>
  <c r="AU228" i="9"/>
  <c r="AV228" i="9"/>
  <c r="AW228" i="9"/>
  <c r="AX228" i="9"/>
  <c r="AY228" i="9"/>
  <c r="AZ228" i="9"/>
  <c r="BA228" i="9"/>
  <c r="BB228" i="9"/>
  <c r="BC228" i="9"/>
  <c r="AN229" i="9"/>
  <c r="AO229" i="9"/>
  <c r="AP229" i="9"/>
  <c r="AQ229" i="9"/>
  <c r="AR229" i="9"/>
  <c r="AS229" i="9"/>
  <c r="AT229" i="9"/>
  <c r="AU229" i="9"/>
  <c r="AV229" i="9"/>
  <c r="AW229" i="9"/>
  <c r="AX229" i="9"/>
  <c r="AY229" i="9"/>
  <c r="AZ229" i="9"/>
  <c r="BA229" i="9"/>
  <c r="BB229" i="9"/>
  <c r="BC229" i="9"/>
  <c r="AN230" i="9"/>
  <c r="AO230" i="9"/>
  <c r="AP230" i="9"/>
  <c r="AQ230" i="9"/>
  <c r="AR230" i="9"/>
  <c r="AS230" i="9"/>
  <c r="AT230" i="9"/>
  <c r="AU230" i="9"/>
  <c r="AV230" i="9"/>
  <c r="AW230" i="9"/>
  <c r="AX230" i="9"/>
  <c r="AY230" i="9"/>
  <c r="AZ230" i="9"/>
  <c r="BA230" i="9"/>
  <c r="BB230" i="9"/>
  <c r="BC230" i="9"/>
  <c r="AN231" i="9"/>
  <c r="AO231" i="9"/>
  <c r="AP231" i="9"/>
  <c r="AQ231" i="9"/>
  <c r="AR231" i="9"/>
  <c r="AS231" i="9"/>
  <c r="AT231" i="9"/>
  <c r="AU231" i="9"/>
  <c r="AV231" i="9"/>
  <c r="AW231" i="9"/>
  <c r="AX231" i="9"/>
  <c r="AY231" i="9"/>
  <c r="AZ231" i="9"/>
  <c r="BA231" i="9"/>
  <c r="BB231" i="9"/>
  <c r="BC231" i="9"/>
  <c r="AN232" i="9"/>
  <c r="AO232" i="9"/>
  <c r="AP232" i="9"/>
  <c r="AQ232" i="9"/>
  <c r="AR232" i="9"/>
  <c r="AS232" i="9"/>
  <c r="AT232" i="9"/>
  <c r="AU232" i="9"/>
  <c r="AV232" i="9"/>
  <c r="AW232" i="9"/>
  <c r="AX232" i="9"/>
  <c r="AY232" i="9"/>
  <c r="AZ232" i="9"/>
  <c r="BA232" i="9"/>
  <c r="BB232" i="9"/>
  <c r="BC232" i="9"/>
  <c r="AN233" i="9"/>
  <c r="AO233" i="9"/>
  <c r="AP233" i="9"/>
  <c r="AQ233" i="9"/>
  <c r="AR233" i="9"/>
  <c r="AS233" i="9"/>
  <c r="AT233" i="9"/>
  <c r="AU233" i="9"/>
  <c r="AV233" i="9"/>
  <c r="AW233" i="9"/>
  <c r="AX233" i="9"/>
  <c r="AY233" i="9"/>
  <c r="AZ233" i="9"/>
  <c r="BA233" i="9"/>
  <c r="BB233" i="9"/>
  <c r="BC233" i="9"/>
  <c r="AN234" i="9"/>
  <c r="AO234" i="9"/>
  <c r="AP234" i="9"/>
  <c r="AQ234" i="9"/>
  <c r="AR234" i="9"/>
  <c r="AS234" i="9"/>
  <c r="AT234" i="9"/>
  <c r="AU234" i="9"/>
  <c r="AV234" i="9"/>
  <c r="AW234" i="9"/>
  <c r="AX234" i="9"/>
  <c r="AY234" i="9"/>
  <c r="AZ234" i="9"/>
  <c r="BA234" i="9"/>
  <c r="BB234" i="9"/>
  <c r="BC234" i="9"/>
  <c r="AN235" i="9"/>
  <c r="AO235" i="9"/>
  <c r="AP235" i="9"/>
  <c r="AQ235" i="9"/>
  <c r="AR235" i="9"/>
  <c r="AS235" i="9"/>
  <c r="AT235" i="9"/>
  <c r="AU235" i="9"/>
  <c r="AV235" i="9"/>
  <c r="AW235" i="9"/>
  <c r="AX235" i="9"/>
  <c r="AY235" i="9"/>
  <c r="AZ235" i="9"/>
  <c r="BA235" i="9"/>
  <c r="BB235" i="9"/>
  <c r="BC235" i="9"/>
  <c r="AN236" i="9"/>
  <c r="AO236" i="9"/>
  <c r="AP236" i="9"/>
  <c r="AQ236" i="9"/>
  <c r="AR236" i="9"/>
  <c r="AS236" i="9"/>
  <c r="AT236" i="9"/>
  <c r="AU236" i="9"/>
  <c r="AV236" i="9"/>
  <c r="AW236" i="9"/>
  <c r="AX236" i="9"/>
  <c r="AY236" i="9"/>
  <c r="AZ236" i="9"/>
  <c r="BA236" i="9"/>
  <c r="BB236" i="9"/>
  <c r="BC236" i="9"/>
  <c r="AN237" i="9"/>
  <c r="AO237" i="9"/>
  <c r="AP237" i="9"/>
  <c r="AQ237" i="9"/>
  <c r="AR237" i="9"/>
  <c r="AS237" i="9"/>
  <c r="AT237" i="9"/>
  <c r="AU237" i="9"/>
  <c r="AV237" i="9"/>
  <c r="AW237" i="9"/>
  <c r="AX237" i="9"/>
  <c r="AY237" i="9"/>
  <c r="AZ237" i="9"/>
  <c r="BA237" i="9"/>
  <c r="BB237" i="9"/>
  <c r="BC237" i="9"/>
  <c r="AN238" i="9"/>
  <c r="AO238" i="9"/>
  <c r="AP238" i="9"/>
  <c r="AQ238" i="9"/>
  <c r="AR238" i="9"/>
  <c r="AS238" i="9"/>
  <c r="AT238" i="9"/>
  <c r="AU238" i="9"/>
  <c r="AV238" i="9"/>
  <c r="AW238" i="9"/>
  <c r="AX238" i="9"/>
  <c r="AY238" i="9"/>
  <c r="AZ238" i="9"/>
  <c r="BA238" i="9"/>
  <c r="BB238" i="9"/>
  <c r="BC238" i="9"/>
  <c r="AN239" i="9"/>
  <c r="AO239" i="9"/>
  <c r="AP239" i="9"/>
  <c r="AQ239" i="9"/>
  <c r="AR239" i="9"/>
  <c r="AS239" i="9"/>
  <c r="AT239" i="9"/>
  <c r="AU239" i="9"/>
  <c r="AV239" i="9"/>
  <c r="AW239" i="9"/>
  <c r="AX239" i="9"/>
  <c r="AY239" i="9"/>
  <c r="AZ239" i="9"/>
  <c r="BA239" i="9"/>
  <c r="BB239" i="9"/>
  <c r="BC239" i="9"/>
  <c r="AN240" i="9"/>
  <c r="AO240" i="9"/>
  <c r="AP240" i="9"/>
  <c r="AQ240" i="9"/>
  <c r="AR240" i="9"/>
  <c r="AS240" i="9"/>
  <c r="AT240" i="9"/>
  <c r="AU240" i="9"/>
  <c r="AV240" i="9"/>
  <c r="AW240" i="9"/>
  <c r="AX240" i="9"/>
  <c r="AY240" i="9"/>
  <c r="AZ240" i="9"/>
  <c r="BA240" i="9"/>
  <c r="BB240" i="9"/>
  <c r="BC240" i="9"/>
  <c r="AN241" i="9"/>
  <c r="AO241" i="9"/>
  <c r="AP241" i="9"/>
  <c r="AQ241" i="9"/>
  <c r="AR241" i="9"/>
  <c r="AS241" i="9"/>
  <c r="AT241" i="9"/>
  <c r="AU241" i="9"/>
  <c r="AV241" i="9"/>
  <c r="AW241" i="9"/>
  <c r="AX241" i="9"/>
  <c r="AY241" i="9"/>
  <c r="AZ241" i="9"/>
  <c r="BA241" i="9"/>
  <c r="BB241" i="9"/>
  <c r="BC241" i="9"/>
  <c r="AN242" i="9"/>
  <c r="AO242" i="9"/>
  <c r="AP242" i="9"/>
  <c r="AQ242" i="9"/>
  <c r="AR242" i="9"/>
  <c r="AS242" i="9"/>
  <c r="AT242" i="9"/>
  <c r="AU242" i="9"/>
  <c r="AV242" i="9"/>
  <c r="AW242" i="9"/>
  <c r="AX242" i="9"/>
  <c r="AY242" i="9"/>
  <c r="AZ242" i="9"/>
  <c r="BA242" i="9"/>
  <c r="BB242" i="9"/>
  <c r="BC242" i="9"/>
  <c r="AN243" i="9"/>
  <c r="AO243" i="9"/>
  <c r="AP243" i="9"/>
  <c r="AQ243" i="9"/>
  <c r="AR243" i="9"/>
  <c r="AS243" i="9"/>
  <c r="AT243" i="9"/>
  <c r="AU243" i="9"/>
  <c r="AV243" i="9"/>
  <c r="AW243" i="9"/>
  <c r="AX243" i="9"/>
  <c r="AY243" i="9"/>
  <c r="AZ243" i="9"/>
  <c r="BA243" i="9"/>
  <c r="BB243" i="9"/>
  <c r="BC243" i="9"/>
  <c r="AN244" i="9"/>
  <c r="AO244" i="9"/>
  <c r="AP244" i="9"/>
  <c r="AQ244" i="9"/>
  <c r="AR244" i="9"/>
  <c r="AS244" i="9"/>
  <c r="AT244" i="9"/>
  <c r="AU244" i="9"/>
  <c r="AV244" i="9"/>
  <c r="AW244" i="9"/>
  <c r="AX244" i="9"/>
  <c r="AY244" i="9"/>
  <c r="AZ244" i="9"/>
  <c r="BA244" i="9"/>
  <c r="BB244" i="9"/>
  <c r="BC244" i="9"/>
  <c r="AN245" i="9"/>
  <c r="AO245" i="9"/>
  <c r="AP245" i="9"/>
  <c r="AQ245" i="9"/>
  <c r="AR245" i="9"/>
  <c r="AS245" i="9"/>
  <c r="AT245" i="9"/>
  <c r="AU245" i="9"/>
  <c r="AV245" i="9"/>
  <c r="AW245" i="9"/>
  <c r="AX245" i="9"/>
  <c r="AN246" i="9"/>
  <c r="AO246" i="9"/>
  <c r="AP246" i="9"/>
  <c r="AQ246" i="9"/>
  <c r="AR246" i="9"/>
  <c r="AS246" i="9"/>
  <c r="AT246" i="9"/>
  <c r="AU246" i="9"/>
  <c r="AV246" i="9"/>
  <c r="AW246" i="9"/>
  <c r="AX246" i="9"/>
  <c r="AY246" i="9"/>
  <c r="AZ246" i="9"/>
  <c r="BA246" i="9"/>
  <c r="BB246" i="9"/>
  <c r="BC246" i="9"/>
  <c r="AN247" i="9"/>
  <c r="AO247" i="9"/>
  <c r="AP247" i="9"/>
  <c r="AQ247" i="9"/>
  <c r="AR247" i="9"/>
  <c r="AS247" i="9"/>
  <c r="AT247" i="9"/>
  <c r="AU247" i="9"/>
  <c r="AV247" i="9"/>
  <c r="AW247" i="9"/>
  <c r="AX247" i="9"/>
  <c r="AY247" i="9"/>
  <c r="AZ247" i="9"/>
  <c r="BA247" i="9"/>
  <c r="BB247" i="9"/>
  <c r="AN248" i="9"/>
  <c r="AO248" i="9"/>
  <c r="AP248" i="9"/>
  <c r="AQ248" i="9"/>
  <c r="AR248" i="9"/>
  <c r="AS248" i="9"/>
  <c r="AT248" i="9"/>
  <c r="AU248" i="9"/>
  <c r="AV248" i="9"/>
  <c r="AW248" i="9"/>
  <c r="AX248" i="9"/>
  <c r="AY248" i="9"/>
  <c r="BA248" i="9"/>
  <c r="BC248" i="9"/>
  <c r="AN249" i="9"/>
  <c r="AO249" i="9"/>
  <c r="AP249" i="9"/>
  <c r="AQ249" i="9"/>
  <c r="AR249" i="9"/>
  <c r="AS249" i="9"/>
  <c r="AT249" i="9"/>
  <c r="AU249" i="9"/>
  <c r="AV249" i="9"/>
  <c r="AW249" i="9"/>
  <c r="AX249" i="9"/>
  <c r="AY249" i="9"/>
  <c r="BA249" i="9"/>
  <c r="BC249" i="9"/>
  <c r="AN250" i="9"/>
  <c r="AO250" i="9"/>
  <c r="AP250" i="9"/>
  <c r="AQ250" i="9"/>
  <c r="AR250" i="9"/>
  <c r="AS250" i="9"/>
  <c r="AT250" i="9"/>
  <c r="AU250" i="9"/>
  <c r="AV250" i="9"/>
  <c r="AW250" i="9"/>
  <c r="AX250" i="9"/>
  <c r="AY250" i="9"/>
  <c r="AZ250" i="9"/>
  <c r="BA250" i="9"/>
  <c r="BB250" i="9"/>
  <c r="BC250" i="9"/>
  <c r="AN251" i="9"/>
  <c r="AO251" i="9"/>
  <c r="AP251" i="9"/>
  <c r="AQ251" i="9"/>
  <c r="AR251" i="9"/>
  <c r="AS251" i="9"/>
  <c r="AT251" i="9"/>
  <c r="AU251" i="9"/>
  <c r="AV251" i="9"/>
  <c r="AW251" i="9"/>
  <c r="AX251" i="9"/>
  <c r="AY251" i="9"/>
  <c r="AZ251" i="9"/>
  <c r="BA251" i="9"/>
  <c r="BB251" i="9"/>
  <c r="BC251" i="9"/>
  <c r="AN252" i="9"/>
  <c r="AO252" i="9"/>
  <c r="AP252" i="9"/>
  <c r="AQ252" i="9"/>
  <c r="AR252" i="9"/>
  <c r="AS252" i="9"/>
  <c r="AT252" i="9"/>
  <c r="AU252" i="9"/>
  <c r="AV252" i="9"/>
  <c r="AW252" i="9"/>
  <c r="AX252" i="9"/>
  <c r="AY252" i="9"/>
  <c r="AZ252" i="9"/>
  <c r="BA252" i="9"/>
  <c r="BB252" i="9"/>
  <c r="BC252" i="9"/>
  <c r="AN253" i="9"/>
  <c r="AO253" i="9"/>
  <c r="AP253" i="9"/>
  <c r="AQ253" i="9"/>
  <c r="AR253" i="9"/>
  <c r="AS253" i="9"/>
  <c r="AT253" i="9"/>
  <c r="AU253" i="9"/>
  <c r="AV253" i="9"/>
  <c r="AW253" i="9"/>
  <c r="AX253" i="9"/>
  <c r="AY253" i="9"/>
  <c r="AZ253" i="9"/>
  <c r="BA253" i="9"/>
  <c r="BB253" i="9"/>
  <c r="BC253" i="9"/>
  <c r="AN254" i="9"/>
  <c r="AO254" i="9"/>
  <c r="AP254" i="9"/>
  <c r="AQ254" i="9"/>
  <c r="AR254" i="9"/>
  <c r="AS254" i="9"/>
  <c r="AT254" i="9"/>
  <c r="AU254" i="9"/>
  <c r="AV254" i="9"/>
  <c r="AW254" i="9"/>
  <c r="AX254" i="9"/>
  <c r="AY254" i="9"/>
  <c r="AZ254" i="9"/>
  <c r="BA254" i="9"/>
  <c r="BB254" i="9"/>
  <c r="BC254" i="9"/>
  <c r="AN255" i="9"/>
  <c r="AO255" i="9"/>
  <c r="AP255" i="9"/>
  <c r="AQ255" i="9"/>
  <c r="AR255" i="9"/>
  <c r="AS255" i="9"/>
  <c r="AT255" i="9"/>
  <c r="AU255" i="9"/>
  <c r="AV255" i="9"/>
  <c r="AW255" i="9"/>
  <c r="AX255" i="9"/>
  <c r="AY255" i="9"/>
  <c r="AZ255" i="9"/>
  <c r="BA255" i="9"/>
  <c r="BB255" i="9"/>
  <c r="BC255" i="9"/>
  <c r="AN256" i="9"/>
  <c r="AO256" i="9"/>
  <c r="AP256" i="9"/>
  <c r="AQ256" i="9"/>
  <c r="AR256" i="9"/>
  <c r="AS256" i="9"/>
  <c r="AT256" i="9"/>
  <c r="AU256" i="9"/>
  <c r="AV256" i="9"/>
  <c r="AW256" i="9"/>
  <c r="AX256" i="9"/>
  <c r="AY256" i="9"/>
  <c r="AZ256" i="9"/>
  <c r="BA256" i="9"/>
  <c r="BB256" i="9"/>
  <c r="BC256" i="9"/>
  <c r="AN257" i="9"/>
  <c r="AO257" i="9"/>
  <c r="AP257" i="9"/>
  <c r="AQ257" i="9"/>
  <c r="AR257" i="9"/>
  <c r="AS257" i="9"/>
  <c r="AT257" i="9"/>
  <c r="AU257" i="9"/>
  <c r="AV257" i="9"/>
  <c r="AW257" i="9"/>
  <c r="AX257" i="9"/>
  <c r="AY257" i="9"/>
  <c r="AZ257" i="9"/>
  <c r="BA257" i="9"/>
  <c r="BB257" i="9"/>
  <c r="BC257" i="9"/>
  <c r="AN258" i="9"/>
  <c r="AO258" i="9"/>
  <c r="AP258" i="9"/>
  <c r="AQ258" i="9"/>
  <c r="AR258" i="9"/>
  <c r="AS258" i="9"/>
  <c r="AT258" i="9"/>
  <c r="AU258" i="9"/>
  <c r="AV258" i="9"/>
  <c r="AW258" i="9"/>
  <c r="AX258" i="9"/>
  <c r="AY258" i="9"/>
  <c r="AZ258" i="9"/>
  <c r="BA258" i="9"/>
  <c r="BB258" i="9"/>
  <c r="BC258" i="9"/>
  <c r="AN259" i="9"/>
  <c r="AO259" i="9"/>
  <c r="AP259" i="9"/>
  <c r="AQ259" i="9"/>
  <c r="AR259" i="9"/>
  <c r="AS259" i="9"/>
  <c r="AT259" i="9"/>
  <c r="AU259" i="9"/>
  <c r="AV259" i="9"/>
  <c r="AW259" i="9"/>
  <c r="AX259" i="9"/>
  <c r="AY259" i="9"/>
  <c r="AZ259" i="9"/>
  <c r="BA259" i="9"/>
  <c r="BB259" i="9"/>
  <c r="BC259" i="9"/>
  <c r="AN260" i="9"/>
  <c r="AO260" i="9"/>
  <c r="AP260" i="9"/>
  <c r="AQ260" i="9"/>
  <c r="AR260" i="9"/>
  <c r="AS260" i="9"/>
  <c r="AT260" i="9"/>
  <c r="AU260" i="9"/>
  <c r="AV260" i="9"/>
  <c r="AW260" i="9"/>
  <c r="AX260" i="9"/>
  <c r="AY260" i="9"/>
  <c r="AZ260" i="9"/>
  <c r="BA260" i="9"/>
  <c r="BB260" i="9"/>
  <c r="BC260" i="9"/>
  <c r="AP261" i="9"/>
  <c r="AQ261" i="9"/>
  <c r="AR261" i="9"/>
  <c r="AS261" i="9"/>
  <c r="AT261" i="9"/>
  <c r="AU261" i="9"/>
  <c r="AV261" i="9"/>
  <c r="AW261" i="9"/>
  <c r="AX261" i="9"/>
  <c r="AY261" i="9"/>
  <c r="AZ261" i="9"/>
  <c r="BA261" i="9"/>
  <c r="BB261" i="9"/>
  <c r="BC261" i="9"/>
  <c r="AN262" i="9"/>
  <c r="AO262" i="9"/>
  <c r="AP262" i="9"/>
  <c r="AQ262" i="9"/>
  <c r="AR262" i="9"/>
  <c r="AS262" i="9"/>
  <c r="AT262" i="9"/>
  <c r="AU262" i="9"/>
  <c r="AV262" i="9"/>
  <c r="AW262" i="9"/>
  <c r="AX262" i="9"/>
  <c r="AY262" i="9"/>
  <c r="AZ262" i="9"/>
  <c r="BA262" i="9"/>
  <c r="BB262" i="9"/>
  <c r="BC262" i="9"/>
  <c r="AN263" i="9"/>
  <c r="AO263" i="9"/>
  <c r="AP263" i="9"/>
  <c r="AQ263" i="9"/>
  <c r="AR263" i="9"/>
  <c r="AS263" i="9"/>
  <c r="AT263" i="9"/>
  <c r="AU263" i="9"/>
  <c r="AV263" i="9"/>
  <c r="AW263" i="9"/>
  <c r="AX263" i="9"/>
  <c r="AY263" i="9"/>
  <c r="AZ263" i="9"/>
  <c r="BA263" i="9"/>
  <c r="BB263" i="9"/>
  <c r="BC263" i="9"/>
  <c r="AN264" i="9"/>
  <c r="AO264" i="9"/>
  <c r="AP264" i="9"/>
  <c r="AQ264" i="9"/>
  <c r="AR264" i="9"/>
  <c r="AS264" i="9"/>
  <c r="AT264" i="9"/>
  <c r="AU264" i="9"/>
  <c r="AV264" i="9"/>
  <c r="AW264" i="9"/>
  <c r="AX264" i="9"/>
  <c r="AY264" i="9"/>
  <c r="AZ264" i="9"/>
  <c r="BA264" i="9"/>
  <c r="BB264" i="9"/>
  <c r="BC264" i="9"/>
  <c r="AN265" i="9"/>
  <c r="AO265" i="9"/>
  <c r="AP265" i="9"/>
  <c r="AQ265" i="9"/>
  <c r="AR265" i="9"/>
  <c r="AS265" i="9"/>
  <c r="AT265" i="9"/>
  <c r="AU265" i="9"/>
  <c r="AV265" i="9"/>
  <c r="AW265" i="9"/>
  <c r="AX265" i="9"/>
  <c r="AY265" i="9"/>
  <c r="AZ265" i="9"/>
  <c r="BA265" i="9"/>
  <c r="BB265" i="9"/>
  <c r="BC265" i="9"/>
  <c r="AN266" i="9"/>
  <c r="AO266" i="9"/>
  <c r="AP266" i="9"/>
  <c r="AQ266" i="9"/>
  <c r="AR266" i="9"/>
  <c r="AS266" i="9"/>
  <c r="AT266" i="9"/>
  <c r="AU266" i="9"/>
  <c r="AV266" i="9"/>
  <c r="AW266" i="9"/>
  <c r="AX266" i="9"/>
  <c r="AY266" i="9"/>
  <c r="AZ266" i="9"/>
  <c r="BA266" i="9"/>
  <c r="BB266" i="9"/>
  <c r="BC266" i="9"/>
  <c r="AN267" i="9"/>
  <c r="AO267" i="9"/>
  <c r="AP267" i="9"/>
  <c r="AQ267" i="9"/>
  <c r="AR267" i="9"/>
  <c r="AS267" i="9"/>
  <c r="AT267" i="9"/>
  <c r="AU267" i="9"/>
  <c r="AV267" i="9"/>
  <c r="AW267" i="9"/>
  <c r="AX267" i="9"/>
  <c r="AY267" i="9"/>
  <c r="AZ267" i="9"/>
  <c r="BA267" i="9"/>
  <c r="BB267" i="9"/>
  <c r="BC267" i="9"/>
  <c r="AN268" i="9"/>
  <c r="AO268" i="9"/>
  <c r="AP268" i="9"/>
  <c r="AQ268" i="9"/>
  <c r="AR268" i="9"/>
  <c r="AS268" i="9"/>
  <c r="AT268" i="9"/>
  <c r="AU268" i="9"/>
  <c r="AV268" i="9"/>
  <c r="AW268" i="9"/>
  <c r="AX268" i="9"/>
  <c r="AY268" i="9"/>
  <c r="AZ268" i="9"/>
  <c r="BA268" i="9"/>
  <c r="BB268" i="9"/>
  <c r="BC268" i="9"/>
  <c r="AN269" i="9"/>
  <c r="AO269" i="9"/>
  <c r="AP269" i="9"/>
  <c r="AQ269" i="9"/>
  <c r="AR269" i="9"/>
  <c r="AS269" i="9"/>
  <c r="AT269" i="9"/>
  <c r="AU269" i="9"/>
  <c r="AV269" i="9"/>
  <c r="AW269" i="9"/>
  <c r="AX269" i="9"/>
  <c r="AY269" i="9"/>
  <c r="AZ269" i="9"/>
  <c r="BA269" i="9"/>
  <c r="BB269" i="9"/>
  <c r="BC269" i="9"/>
  <c r="AN270" i="9"/>
  <c r="AO270" i="9"/>
  <c r="AP270" i="9"/>
  <c r="AQ270" i="9"/>
  <c r="AR270" i="9"/>
  <c r="AS270" i="9"/>
  <c r="AT270" i="9"/>
  <c r="AU270" i="9"/>
  <c r="AV270" i="9"/>
  <c r="AW270" i="9"/>
  <c r="AX270" i="9"/>
  <c r="AY270" i="9"/>
  <c r="AZ270" i="9"/>
  <c r="BA270" i="9"/>
  <c r="BB270" i="9"/>
  <c r="BC270" i="9"/>
  <c r="AN271" i="9"/>
  <c r="AO271" i="9"/>
  <c r="AP271" i="9"/>
  <c r="AQ271" i="9"/>
  <c r="AR271" i="9"/>
  <c r="AS271" i="9"/>
  <c r="AT271" i="9"/>
  <c r="AU271" i="9"/>
  <c r="AV271" i="9"/>
  <c r="AW271" i="9"/>
  <c r="AX271" i="9"/>
  <c r="AY271" i="9"/>
  <c r="AZ271" i="9"/>
  <c r="BA271" i="9"/>
  <c r="BB271" i="9"/>
  <c r="BC271" i="9"/>
  <c r="AN272" i="9"/>
  <c r="AO272" i="9"/>
  <c r="AP272" i="9"/>
  <c r="AQ272" i="9"/>
  <c r="AR272" i="9"/>
  <c r="AS272" i="9"/>
  <c r="AT272" i="9"/>
  <c r="AU272" i="9"/>
  <c r="AV272" i="9"/>
  <c r="AW272" i="9"/>
  <c r="AX272" i="9"/>
  <c r="AY272" i="9"/>
  <c r="AZ272" i="9"/>
  <c r="BA272" i="9"/>
  <c r="BB272" i="9"/>
  <c r="BC272" i="9"/>
  <c r="AN273" i="9"/>
  <c r="AO273" i="9"/>
  <c r="AP273" i="9"/>
  <c r="AQ273" i="9"/>
  <c r="AR273" i="9"/>
  <c r="AS273" i="9"/>
  <c r="AT273" i="9"/>
  <c r="AU273" i="9"/>
  <c r="AV273" i="9"/>
  <c r="AW273" i="9"/>
  <c r="AX273" i="9"/>
  <c r="AY273" i="9"/>
  <c r="AZ273" i="9"/>
  <c r="BA273" i="9"/>
  <c r="BB273" i="9"/>
  <c r="BC273" i="9"/>
  <c r="AN274" i="9"/>
  <c r="AO274" i="9"/>
  <c r="AP274" i="9"/>
  <c r="AQ274" i="9"/>
  <c r="AR274" i="9"/>
  <c r="AS274" i="9"/>
  <c r="AT274" i="9"/>
  <c r="AU274" i="9"/>
  <c r="AV274" i="9"/>
  <c r="AW274" i="9"/>
  <c r="AX274" i="9"/>
  <c r="AY274" i="9"/>
  <c r="AZ274" i="9"/>
  <c r="BA274" i="9"/>
  <c r="BB274" i="9"/>
  <c r="BC274" i="9"/>
  <c r="AN275" i="9"/>
  <c r="AO275" i="9"/>
  <c r="AP275" i="9"/>
  <c r="AQ275" i="9"/>
  <c r="AR275" i="9"/>
  <c r="AS275" i="9"/>
  <c r="AT275" i="9"/>
  <c r="AU275" i="9"/>
  <c r="AV275" i="9"/>
  <c r="AW275" i="9"/>
  <c r="AX275" i="9"/>
  <c r="AY275" i="9"/>
  <c r="AZ275" i="9"/>
  <c r="BA275" i="9"/>
  <c r="BB275" i="9"/>
  <c r="BC275" i="9"/>
  <c r="AN276" i="9"/>
  <c r="AO276" i="9"/>
  <c r="AP276" i="9"/>
  <c r="AQ276" i="9"/>
  <c r="AR276" i="9"/>
  <c r="AS276" i="9"/>
  <c r="AT276" i="9"/>
  <c r="AU276" i="9"/>
  <c r="AV276" i="9"/>
  <c r="AW276" i="9"/>
  <c r="AX276" i="9"/>
  <c r="AY276" i="9"/>
  <c r="AZ276" i="9"/>
  <c r="BA276" i="9"/>
  <c r="BB276" i="9"/>
  <c r="BC276" i="9"/>
  <c r="AN277" i="9"/>
  <c r="AO277" i="9"/>
  <c r="AP277" i="9"/>
  <c r="AQ277" i="9"/>
  <c r="AR277" i="9"/>
  <c r="AS277" i="9"/>
  <c r="AT277" i="9"/>
  <c r="AU277" i="9"/>
  <c r="AV277" i="9"/>
  <c r="AW277" i="9"/>
  <c r="AX277" i="9"/>
  <c r="AY277" i="9"/>
  <c r="AZ277" i="9"/>
  <c r="BA277" i="9"/>
  <c r="BB277" i="9"/>
  <c r="BC277" i="9"/>
  <c r="AN278" i="9"/>
  <c r="AO278" i="9"/>
  <c r="AP278" i="9"/>
  <c r="AQ278" i="9"/>
  <c r="AR278" i="9"/>
  <c r="AS278" i="9"/>
  <c r="AT278" i="9"/>
  <c r="AU278" i="9"/>
  <c r="AV278" i="9"/>
  <c r="AW278" i="9"/>
  <c r="AX278" i="9"/>
  <c r="AY278" i="9"/>
  <c r="AZ278" i="9"/>
  <c r="BA278" i="9"/>
  <c r="BB278" i="9"/>
  <c r="BC278" i="9"/>
  <c r="AN279" i="9"/>
  <c r="AO279" i="9"/>
  <c r="AP279" i="9"/>
  <c r="AQ279" i="9"/>
  <c r="AR279" i="9"/>
  <c r="AS279" i="9"/>
  <c r="AT279" i="9"/>
  <c r="AU279" i="9"/>
  <c r="AV279" i="9"/>
  <c r="AW279" i="9"/>
  <c r="AX279" i="9"/>
  <c r="AY279" i="9"/>
  <c r="AZ279" i="9"/>
  <c r="BA279" i="9"/>
  <c r="BB279" i="9"/>
  <c r="BC279" i="9"/>
  <c r="AN280" i="9"/>
  <c r="AO280" i="9"/>
  <c r="AP280" i="9"/>
  <c r="AQ280" i="9"/>
  <c r="AR280" i="9"/>
  <c r="AS280" i="9"/>
  <c r="AT280" i="9"/>
  <c r="AU280" i="9"/>
  <c r="AV280" i="9"/>
  <c r="AW280" i="9"/>
  <c r="AX280" i="9"/>
  <c r="AY280" i="9"/>
  <c r="AZ280" i="9"/>
  <c r="BA280" i="9"/>
  <c r="BB280" i="9"/>
  <c r="BC280" i="9"/>
  <c r="AN281" i="9"/>
  <c r="AO281" i="9"/>
  <c r="AP281" i="9"/>
  <c r="AQ281" i="9"/>
  <c r="AR281" i="9"/>
  <c r="AS281" i="9"/>
  <c r="AT281" i="9"/>
  <c r="AU281" i="9"/>
  <c r="AV281" i="9"/>
  <c r="AW281" i="9"/>
  <c r="AX281" i="9"/>
  <c r="AY281" i="9"/>
  <c r="AZ281" i="9"/>
  <c r="BA281" i="9"/>
  <c r="BB281" i="9"/>
  <c r="BC281" i="9"/>
  <c r="AN282" i="9"/>
  <c r="AO282" i="9"/>
  <c r="AP282" i="9"/>
  <c r="AQ282" i="9"/>
  <c r="AR282" i="9"/>
  <c r="AS282" i="9"/>
  <c r="AT282" i="9"/>
  <c r="AU282" i="9"/>
  <c r="AV282" i="9"/>
  <c r="AW282" i="9"/>
  <c r="AX282" i="9"/>
  <c r="AY282" i="9"/>
  <c r="AZ282" i="9"/>
  <c r="BA282" i="9"/>
  <c r="BB282" i="9"/>
  <c r="BC282" i="9"/>
  <c r="AN283" i="9"/>
  <c r="AO283" i="9"/>
  <c r="AP283" i="9"/>
  <c r="AQ283" i="9"/>
  <c r="AR283" i="9"/>
  <c r="AS283" i="9"/>
  <c r="AT283" i="9"/>
  <c r="AU283" i="9"/>
  <c r="AV283" i="9"/>
  <c r="AW283" i="9"/>
  <c r="AX283" i="9"/>
  <c r="AY283" i="9"/>
  <c r="AZ283" i="9"/>
  <c r="BA283" i="9"/>
  <c r="BB283" i="9"/>
  <c r="BC283" i="9"/>
  <c r="AN284" i="9"/>
  <c r="AO284" i="9"/>
  <c r="AP284" i="9"/>
  <c r="AQ284" i="9"/>
  <c r="AR284" i="9"/>
  <c r="AS284" i="9"/>
  <c r="AT284" i="9"/>
  <c r="AU284" i="9"/>
  <c r="AV284" i="9"/>
  <c r="AW284" i="9"/>
  <c r="AX284" i="9"/>
  <c r="AY284" i="9"/>
  <c r="AZ284" i="9"/>
  <c r="BA284" i="9"/>
  <c r="BB284" i="9"/>
  <c r="BC284" i="9"/>
  <c r="AN285" i="9"/>
  <c r="AO285" i="9"/>
  <c r="AP285" i="9"/>
  <c r="AQ285" i="9"/>
  <c r="AR285" i="9"/>
  <c r="AS285" i="9"/>
  <c r="AT285" i="9"/>
  <c r="AU285" i="9"/>
  <c r="AV285" i="9"/>
  <c r="AW285" i="9"/>
  <c r="AX285" i="9"/>
  <c r="AY285" i="9"/>
  <c r="AZ285" i="9"/>
  <c r="BA285" i="9"/>
  <c r="BB285" i="9"/>
  <c r="BC285" i="9"/>
  <c r="AN286" i="9"/>
  <c r="AO286" i="9"/>
  <c r="AP286" i="9"/>
  <c r="AQ286" i="9"/>
  <c r="AR286" i="9"/>
  <c r="AS286" i="9"/>
  <c r="AT286" i="9"/>
  <c r="AU286" i="9"/>
  <c r="AV286" i="9"/>
  <c r="AW286" i="9"/>
  <c r="AX286" i="9"/>
  <c r="AY286" i="9"/>
  <c r="AZ286" i="9"/>
  <c r="BA286" i="9"/>
  <c r="BB286" i="9"/>
  <c r="BC286" i="9"/>
  <c r="AN287" i="9"/>
  <c r="AO287" i="9"/>
  <c r="AP287" i="9"/>
  <c r="AQ287" i="9"/>
  <c r="AR287" i="9"/>
  <c r="AS287" i="9"/>
  <c r="AT287" i="9"/>
  <c r="AU287" i="9"/>
  <c r="AV287" i="9"/>
  <c r="AW287" i="9"/>
  <c r="AX287" i="9"/>
  <c r="AY287" i="9"/>
  <c r="AZ287" i="9"/>
  <c r="BA287" i="9"/>
  <c r="BB287" i="9"/>
  <c r="BC287" i="9"/>
  <c r="AN288" i="9"/>
  <c r="AO288" i="9"/>
  <c r="AP288" i="9"/>
  <c r="AQ288" i="9"/>
  <c r="AR288" i="9"/>
  <c r="AS288" i="9"/>
  <c r="AT288" i="9"/>
  <c r="AU288" i="9"/>
  <c r="AV288" i="9"/>
  <c r="AW288" i="9"/>
  <c r="AX288" i="9"/>
  <c r="AY288" i="9"/>
  <c r="AZ288" i="9"/>
  <c r="BA288" i="9"/>
  <c r="BB288" i="9"/>
  <c r="BC288" i="9"/>
  <c r="AN289" i="9"/>
  <c r="AO289" i="9"/>
  <c r="AP289" i="9"/>
  <c r="AQ289" i="9"/>
  <c r="AR289" i="9"/>
  <c r="AS289" i="9"/>
  <c r="AT289" i="9"/>
  <c r="AU289" i="9"/>
  <c r="AV289" i="9"/>
  <c r="AW289" i="9"/>
  <c r="AX289" i="9"/>
  <c r="AY289" i="9"/>
  <c r="AZ289" i="9"/>
  <c r="BA289" i="9"/>
  <c r="BB289" i="9"/>
  <c r="BC289" i="9"/>
  <c r="AN290" i="9"/>
  <c r="AO290" i="9"/>
  <c r="AP290" i="9"/>
  <c r="AQ290" i="9"/>
  <c r="AR290" i="9"/>
  <c r="AS290" i="9"/>
  <c r="AT290" i="9"/>
  <c r="AU290" i="9"/>
  <c r="AV290" i="9"/>
  <c r="AW290" i="9"/>
  <c r="AX290" i="9"/>
  <c r="AY290" i="9"/>
  <c r="AZ290" i="9"/>
  <c r="BA290" i="9"/>
  <c r="BB290" i="9"/>
  <c r="BC290" i="9"/>
  <c r="AN291" i="9"/>
  <c r="AO291" i="9"/>
  <c r="AP291" i="9"/>
  <c r="AQ291" i="9"/>
  <c r="AR291" i="9"/>
  <c r="AS291" i="9"/>
  <c r="AT291" i="9"/>
  <c r="AU291" i="9"/>
  <c r="AV291" i="9"/>
  <c r="AW291" i="9"/>
  <c r="AX291" i="9"/>
  <c r="AY291" i="9"/>
  <c r="AZ291" i="9"/>
  <c r="BA291" i="9"/>
  <c r="BB291" i="9"/>
  <c r="BC291" i="9"/>
  <c r="AN292" i="9"/>
  <c r="AO292" i="9"/>
  <c r="AP292" i="9"/>
  <c r="AQ292" i="9"/>
  <c r="AR292" i="9"/>
  <c r="AS292" i="9"/>
  <c r="AT292" i="9"/>
  <c r="AU292" i="9"/>
  <c r="AV292" i="9"/>
  <c r="AW292" i="9"/>
  <c r="AX292" i="9"/>
  <c r="AY292" i="9"/>
  <c r="AZ292" i="9"/>
  <c r="BA292" i="9"/>
  <c r="BB292" i="9"/>
  <c r="BC292" i="9"/>
  <c r="AN293" i="9"/>
  <c r="AO293" i="9"/>
  <c r="AP293" i="9"/>
  <c r="AQ293" i="9"/>
  <c r="AR293" i="9"/>
  <c r="AS293" i="9"/>
  <c r="AT293" i="9"/>
  <c r="AU293" i="9"/>
  <c r="AV293" i="9"/>
  <c r="AW293" i="9"/>
  <c r="AX293" i="9"/>
  <c r="AY293" i="9"/>
  <c r="AZ293" i="9"/>
  <c r="BA293" i="9"/>
  <c r="BB293" i="9"/>
  <c r="BC293" i="9"/>
  <c r="AN294" i="9"/>
  <c r="AO294" i="9"/>
  <c r="AP294" i="9"/>
  <c r="AQ294" i="9"/>
  <c r="AR294" i="9"/>
  <c r="AS294" i="9"/>
  <c r="AT294" i="9"/>
  <c r="AU294" i="9"/>
  <c r="AV294" i="9"/>
  <c r="AW294" i="9"/>
  <c r="AX294" i="9"/>
  <c r="AY294" i="9"/>
  <c r="AZ294" i="9"/>
  <c r="BA294" i="9"/>
  <c r="BB294" i="9"/>
  <c r="BC294" i="9"/>
  <c r="AN295" i="9"/>
  <c r="AO295" i="9"/>
  <c r="AP295" i="9"/>
  <c r="AQ295" i="9"/>
  <c r="AR295" i="9"/>
  <c r="AS295" i="9"/>
  <c r="AT295" i="9"/>
  <c r="AU295" i="9"/>
  <c r="AV295" i="9"/>
  <c r="AW295" i="9"/>
  <c r="AX295" i="9"/>
  <c r="AY295" i="9"/>
  <c r="AZ295" i="9"/>
  <c r="BA295" i="9"/>
  <c r="BB295" i="9"/>
  <c r="BC295" i="9"/>
  <c r="AN296" i="9"/>
  <c r="AO296" i="9"/>
  <c r="AP296" i="9"/>
  <c r="AQ296" i="9"/>
  <c r="AR296" i="9"/>
  <c r="AS296" i="9"/>
  <c r="AT296" i="9"/>
  <c r="AU296" i="9"/>
  <c r="AV296" i="9"/>
  <c r="AW296" i="9"/>
  <c r="AX296" i="9"/>
  <c r="AY296" i="9"/>
  <c r="AZ296" i="9"/>
  <c r="BA296" i="9"/>
  <c r="BB296" i="9"/>
  <c r="BC296" i="9"/>
  <c r="AN297" i="9"/>
  <c r="AO297" i="9"/>
  <c r="AP297" i="9"/>
  <c r="AQ297" i="9"/>
  <c r="AR297" i="9"/>
  <c r="AS297" i="9"/>
  <c r="AT297" i="9"/>
  <c r="AU297" i="9"/>
  <c r="AV297" i="9"/>
  <c r="AW297" i="9"/>
  <c r="AX297" i="9"/>
  <c r="AY297" i="9"/>
  <c r="AZ297" i="9"/>
  <c r="BA297" i="9"/>
  <c r="BB297" i="9"/>
  <c r="BC297" i="9"/>
  <c r="AN298" i="9"/>
  <c r="AO298" i="9"/>
  <c r="AP298" i="9"/>
  <c r="AQ298" i="9"/>
  <c r="AR298" i="9"/>
  <c r="AS298" i="9"/>
  <c r="AT298" i="9"/>
  <c r="AU298" i="9"/>
  <c r="AV298" i="9"/>
  <c r="AW298" i="9"/>
  <c r="AX298" i="9"/>
  <c r="AY298" i="9"/>
  <c r="AZ298" i="9"/>
  <c r="BA298" i="9"/>
  <c r="BB298" i="9"/>
  <c r="BC298" i="9"/>
  <c r="AN299" i="9"/>
  <c r="AO299" i="9"/>
  <c r="AP299" i="9"/>
  <c r="AQ299" i="9"/>
  <c r="AR299" i="9"/>
  <c r="AS299" i="9"/>
  <c r="AT299" i="9"/>
  <c r="AU299" i="9"/>
  <c r="AV299" i="9"/>
  <c r="AW299" i="9"/>
  <c r="AX299" i="9"/>
  <c r="AY299" i="9"/>
  <c r="AZ299" i="9"/>
  <c r="BA299" i="9"/>
  <c r="BB299" i="9"/>
  <c r="BC299" i="9"/>
  <c r="AN300" i="9"/>
  <c r="AO300" i="9"/>
  <c r="AP300" i="9"/>
  <c r="AQ300" i="9"/>
  <c r="AR300" i="9"/>
  <c r="AS300" i="9"/>
  <c r="AT300" i="9"/>
  <c r="AU300" i="9"/>
  <c r="AV300" i="9"/>
  <c r="AW300" i="9"/>
  <c r="AX300" i="9"/>
  <c r="AY300" i="9"/>
  <c r="AZ300" i="9"/>
  <c r="BA300" i="9"/>
  <c r="BB300" i="9"/>
  <c r="BC300" i="9"/>
  <c r="AN301" i="9"/>
  <c r="AO301" i="9"/>
  <c r="AP301" i="9"/>
  <c r="AQ301" i="9"/>
  <c r="AR301" i="9"/>
  <c r="AS301" i="9"/>
  <c r="AT301" i="9"/>
  <c r="AU301" i="9"/>
  <c r="AV301" i="9"/>
  <c r="AW301" i="9"/>
  <c r="AX301" i="9"/>
  <c r="AY301" i="9"/>
  <c r="AZ301" i="9"/>
  <c r="BA301" i="9"/>
  <c r="BB301" i="9"/>
  <c r="BC301" i="9"/>
  <c r="AN302" i="9"/>
  <c r="AO302" i="9"/>
  <c r="AP302" i="9"/>
  <c r="AQ302" i="9"/>
  <c r="AR302" i="9"/>
  <c r="AS302" i="9"/>
  <c r="AT302" i="9"/>
  <c r="AU302" i="9"/>
  <c r="AV302" i="9"/>
  <c r="AW302" i="9"/>
  <c r="AX302" i="9"/>
  <c r="AY302" i="9"/>
  <c r="AZ302" i="9"/>
  <c r="BA302" i="9"/>
  <c r="BB302" i="9"/>
  <c r="BC302" i="9"/>
  <c r="AN303" i="9"/>
  <c r="AO303" i="9"/>
  <c r="AP303" i="9"/>
  <c r="AQ303" i="9"/>
  <c r="AR303" i="9"/>
  <c r="AS303" i="9"/>
  <c r="AT303" i="9"/>
  <c r="AU303" i="9"/>
  <c r="AV303" i="9"/>
  <c r="AW303" i="9"/>
  <c r="AX303" i="9"/>
  <c r="AY303" i="9"/>
  <c r="AZ303" i="9"/>
  <c r="BA303" i="9"/>
  <c r="BB303" i="9"/>
  <c r="BC303" i="9"/>
  <c r="AN304" i="9"/>
  <c r="AO304" i="9"/>
  <c r="AP304" i="9"/>
  <c r="AQ304" i="9"/>
  <c r="AR304" i="9"/>
  <c r="AS304" i="9"/>
  <c r="AT304" i="9"/>
  <c r="AU304" i="9"/>
  <c r="AV304" i="9"/>
  <c r="AW304" i="9"/>
  <c r="AX304" i="9"/>
  <c r="AY304" i="9"/>
  <c r="AZ304" i="9"/>
  <c r="BA304" i="9"/>
  <c r="BB304" i="9"/>
  <c r="BC304" i="9"/>
  <c r="AN305" i="9"/>
  <c r="AO305" i="9"/>
  <c r="AP305" i="9"/>
  <c r="AQ305" i="9"/>
  <c r="AR305" i="9"/>
  <c r="AS305" i="9"/>
  <c r="AT305" i="9"/>
  <c r="AU305" i="9"/>
  <c r="AV305" i="9"/>
  <c r="AW305" i="9"/>
  <c r="AX305" i="9"/>
  <c r="AY305" i="9"/>
  <c r="AZ305" i="9"/>
  <c r="BA305" i="9"/>
  <c r="BB305" i="9"/>
  <c r="BC305" i="9"/>
  <c r="AN306" i="9"/>
  <c r="AO306" i="9"/>
  <c r="AP306" i="9"/>
  <c r="AQ306" i="9"/>
  <c r="AR306" i="9"/>
  <c r="AS306" i="9"/>
  <c r="AT306" i="9"/>
  <c r="AU306" i="9"/>
  <c r="AV306" i="9"/>
  <c r="AW306" i="9"/>
  <c r="AX306" i="9"/>
  <c r="AY306" i="9"/>
  <c r="AZ306" i="9"/>
  <c r="BA306" i="9"/>
  <c r="BB306" i="9"/>
  <c r="BC306" i="9"/>
  <c r="AN307" i="9"/>
  <c r="AO307" i="9"/>
  <c r="AP307" i="9"/>
  <c r="AQ307" i="9"/>
  <c r="AR307" i="9"/>
  <c r="AS307" i="9"/>
  <c r="AT307" i="9"/>
  <c r="AU307" i="9"/>
  <c r="AV307" i="9"/>
  <c r="AW307" i="9"/>
  <c r="AX307" i="9"/>
  <c r="AY307" i="9"/>
  <c r="AZ307" i="9"/>
  <c r="BA307" i="9"/>
  <c r="BB307" i="9"/>
  <c r="BC307" i="9"/>
  <c r="AN308" i="9"/>
  <c r="AO308" i="9"/>
  <c r="AP308" i="9"/>
  <c r="AQ308" i="9"/>
  <c r="AR308" i="9"/>
  <c r="AS308" i="9"/>
  <c r="AT308" i="9"/>
  <c r="AU308" i="9"/>
  <c r="AV308" i="9"/>
  <c r="AW308" i="9"/>
  <c r="AX308" i="9"/>
  <c r="AY308" i="9"/>
  <c r="AZ308" i="9"/>
  <c r="BA308" i="9"/>
  <c r="BB308" i="9"/>
  <c r="BC308" i="9"/>
  <c r="AN309" i="9"/>
  <c r="AO309" i="9"/>
  <c r="AP309" i="9"/>
  <c r="AQ309" i="9"/>
  <c r="AR309" i="9"/>
  <c r="AS309" i="9"/>
  <c r="AT309" i="9"/>
  <c r="AU309" i="9"/>
  <c r="AV309" i="9"/>
  <c r="AW309" i="9"/>
  <c r="AX309" i="9"/>
  <c r="AY309" i="9"/>
  <c r="AZ309" i="9"/>
  <c r="BA309" i="9"/>
  <c r="BB309" i="9"/>
  <c r="BC309" i="9"/>
  <c r="AN310" i="9"/>
  <c r="AO310" i="9"/>
  <c r="AP310" i="9"/>
  <c r="AQ310" i="9"/>
  <c r="AR310" i="9"/>
  <c r="AS310" i="9"/>
  <c r="AT310" i="9"/>
  <c r="AU310" i="9"/>
  <c r="AV310" i="9"/>
  <c r="AW310" i="9"/>
  <c r="AX310" i="9"/>
  <c r="AY310" i="9"/>
  <c r="AZ310" i="9"/>
  <c r="BA310" i="9"/>
  <c r="BB310" i="9"/>
  <c r="BC310" i="9"/>
  <c r="AN311" i="9"/>
  <c r="AO311" i="9"/>
  <c r="AP311" i="9"/>
  <c r="AQ311" i="9"/>
  <c r="AR311" i="9"/>
  <c r="AS311" i="9"/>
  <c r="AT311" i="9"/>
  <c r="AU311" i="9"/>
  <c r="AV311" i="9"/>
  <c r="AW311" i="9"/>
  <c r="AX311" i="9"/>
  <c r="AY311" i="9"/>
  <c r="AZ311" i="9"/>
  <c r="BA311" i="9"/>
  <c r="BB311" i="9"/>
  <c r="BC311" i="9"/>
  <c r="AN312" i="9"/>
  <c r="AO312" i="9"/>
  <c r="AP312" i="9"/>
  <c r="AQ312" i="9"/>
  <c r="AR312" i="9"/>
  <c r="AS312" i="9"/>
  <c r="AT312" i="9"/>
  <c r="AU312" i="9"/>
  <c r="AV312" i="9"/>
  <c r="AW312" i="9"/>
  <c r="AX312" i="9"/>
  <c r="AY312" i="9"/>
  <c r="AZ312" i="9"/>
  <c r="BA312" i="9"/>
  <c r="BB312" i="9"/>
  <c r="BC312" i="9"/>
  <c r="AN313" i="9"/>
  <c r="AO313" i="9"/>
  <c r="AP313" i="9"/>
  <c r="AQ313" i="9"/>
  <c r="AR313" i="9"/>
  <c r="AS313" i="9"/>
  <c r="AT313" i="9"/>
  <c r="AU313" i="9"/>
  <c r="AV313" i="9"/>
  <c r="AW313" i="9"/>
  <c r="AX313" i="9"/>
  <c r="AY313" i="9"/>
  <c r="AZ313" i="9"/>
  <c r="BA313" i="9"/>
  <c r="BB313" i="9"/>
  <c r="BC313" i="9"/>
  <c r="AN314" i="9"/>
  <c r="AO314" i="9"/>
  <c r="AP314" i="9"/>
  <c r="AQ314" i="9"/>
  <c r="AR314" i="9"/>
  <c r="AS314" i="9"/>
  <c r="AT314" i="9"/>
  <c r="AU314" i="9"/>
  <c r="AV314" i="9"/>
  <c r="AW314" i="9"/>
  <c r="AX314" i="9"/>
  <c r="AY314" i="9"/>
  <c r="AZ314" i="9"/>
  <c r="BA314" i="9"/>
  <c r="BB314" i="9"/>
  <c r="BC314" i="9"/>
  <c r="AN315" i="9"/>
  <c r="AO315" i="9"/>
  <c r="AP315" i="9"/>
  <c r="AQ315" i="9"/>
  <c r="AR315" i="9"/>
  <c r="AS315" i="9"/>
  <c r="AT315" i="9"/>
  <c r="AU315" i="9"/>
  <c r="AV315" i="9"/>
  <c r="AW315" i="9"/>
  <c r="AX315" i="9"/>
  <c r="AY315" i="9"/>
  <c r="AZ315" i="9"/>
  <c r="BA315" i="9"/>
  <c r="BB315" i="9"/>
  <c r="BC315" i="9"/>
  <c r="AN316" i="9"/>
  <c r="AO316" i="9"/>
  <c r="AP316" i="9"/>
  <c r="AQ316" i="9"/>
  <c r="AR316" i="9"/>
  <c r="AS316" i="9"/>
  <c r="AT316" i="9"/>
  <c r="AU316" i="9"/>
  <c r="AV316" i="9"/>
  <c r="AW316" i="9"/>
  <c r="AX316" i="9"/>
  <c r="AY316" i="9"/>
  <c r="AZ316" i="9"/>
  <c r="BA316" i="9"/>
  <c r="BB316" i="9"/>
  <c r="BC316" i="9"/>
  <c r="AN317" i="9"/>
  <c r="AO317" i="9"/>
  <c r="AP317" i="9"/>
  <c r="AQ317" i="9"/>
  <c r="AR317" i="9"/>
  <c r="AS317" i="9"/>
  <c r="AT317" i="9"/>
  <c r="AU317" i="9"/>
  <c r="AV317" i="9"/>
  <c r="AW317" i="9"/>
  <c r="AX317" i="9"/>
  <c r="AY317" i="9"/>
  <c r="AZ317" i="9"/>
  <c r="BA317" i="9"/>
  <c r="BB317" i="9"/>
  <c r="BC317" i="9"/>
  <c r="AN318" i="9"/>
  <c r="AO318" i="9"/>
  <c r="AP318" i="9"/>
  <c r="AQ318" i="9"/>
  <c r="AR318" i="9"/>
  <c r="AS318" i="9"/>
  <c r="AT318" i="9"/>
  <c r="AU318" i="9"/>
  <c r="AV318" i="9"/>
  <c r="AW318" i="9"/>
  <c r="AX318" i="9"/>
  <c r="AY318" i="9"/>
  <c r="AZ318" i="9"/>
  <c r="BA318" i="9"/>
  <c r="BB318" i="9"/>
  <c r="BC318" i="9"/>
  <c r="AN319" i="9"/>
  <c r="AO319" i="9"/>
  <c r="AP319" i="9"/>
  <c r="AQ319" i="9"/>
  <c r="AR319" i="9"/>
  <c r="AS319" i="9"/>
  <c r="AT319" i="9"/>
  <c r="AU319" i="9"/>
  <c r="AV319" i="9"/>
  <c r="AW319" i="9"/>
  <c r="AX319" i="9"/>
  <c r="AN320" i="9"/>
  <c r="AO320" i="9"/>
  <c r="AP320" i="9"/>
  <c r="AQ320" i="9"/>
  <c r="AR320" i="9"/>
  <c r="AS320" i="9"/>
  <c r="AT320" i="9"/>
  <c r="AU320" i="9"/>
  <c r="AV320" i="9"/>
  <c r="AW320" i="9"/>
  <c r="AX320" i="9"/>
  <c r="AY320" i="9"/>
  <c r="AZ320" i="9"/>
  <c r="BA320" i="9"/>
  <c r="BB320" i="9"/>
  <c r="BC320" i="9"/>
  <c r="AN321" i="9"/>
  <c r="AO321" i="9"/>
  <c r="AP321" i="9"/>
  <c r="AQ321" i="9"/>
  <c r="AR321" i="9"/>
  <c r="AS321" i="9"/>
  <c r="AT321" i="9"/>
  <c r="AU321" i="9"/>
  <c r="AV321" i="9"/>
  <c r="AW321" i="9"/>
  <c r="AX321" i="9"/>
  <c r="AY321" i="9"/>
  <c r="AZ321" i="9"/>
  <c r="BA321" i="9"/>
  <c r="BB321" i="9"/>
  <c r="AN322" i="9"/>
  <c r="AO322" i="9"/>
  <c r="AP322" i="9"/>
  <c r="AQ322" i="9"/>
  <c r="AR322" i="9"/>
  <c r="AS322" i="9"/>
  <c r="AT322" i="9"/>
  <c r="AU322" i="9"/>
  <c r="AV322" i="9"/>
  <c r="AW322" i="9"/>
  <c r="AX322" i="9"/>
  <c r="AY322" i="9"/>
  <c r="BA322" i="9"/>
  <c r="BC322" i="9"/>
  <c r="AN323" i="9"/>
  <c r="AO323" i="9"/>
  <c r="AP323" i="9"/>
  <c r="AQ323" i="9"/>
  <c r="AR323" i="9"/>
  <c r="AS323" i="9"/>
  <c r="AT323" i="9"/>
  <c r="AU323" i="9"/>
  <c r="AV323" i="9"/>
  <c r="AW323" i="9"/>
  <c r="AX323" i="9"/>
  <c r="AY323" i="9"/>
  <c r="AZ323" i="9"/>
  <c r="BA323" i="9"/>
  <c r="BB323" i="9"/>
  <c r="BC323" i="9"/>
  <c r="AN324" i="9"/>
  <c r="AO324" i="9"/>
  <c r="AP324" i="9"/>
  <c r="AQ324" i="9"/>
  <c r="AR324" i="9"/>
  <c r="AS324" i="9"/>
  <c r="AX324" i="9"/>
  <c r="AN325" i="9"/>
  <c r="AO325" i="9"/>
  <c r="AP325" i="9"/>
  <c r="AQ325" i="9"/>
  <c r="AR325" i="9"/>
  <c r="AS325" i="9"/>
  <c r="AT325" i="9"/>
  <c r="AU325" i="9"/>
  <c r="AV325" i="9"/>
  <c r="AW325" i="9"/>
  <c r="AX325" i="9"/>
  <c r="AY325" i="9"/>
  <c r="BA325" i="9"/>
  <c r="BC325" i="9"/>
  <c r="AN326" i="9"/>
  <c r="AO326" i="9"/>
  <c r="AP326" i="9"/>
  <c r="AQ326" i="9"/>
  <c r="AR326" i="9"/>
  <c r="AS326" i="9"/>
  <c r="AX326" i="9"/>
  <c r="AN327" i="9"/>
  <c r="AO327" i="9"/>
  <c r="AP327" i="9"/>
  <c r="AQ327" i="9"/>
  <c r="AR327" i="9"/>
  <c r="AS327" i="9"/>
  <c r="AT327" i="9"/>
  <c r="AU327" i="9"/>
  <c r="AV327" i="9"/>
  <c r="AW327" i="9"/>
  <c r="AX327" i="9"/>
  <c r="AY327" i="9"/>
  <c r="AZ327" i="9"/>
  <c r="BB327" i="9"/>
  <c r="BC327" i="9"/>
  <c r="AN328" i="9"/>
  <c r="AO328" i="9"/>
  <c r="AP328" i="9"/>
  <c r="AQ328" i="9"/>
  <c r="AR328" i="9"/>
  <c r="AS328" i="9"/>
  <c r="AX328" i="9"/>
  <c r="AN329" i="9"/>
  <c r="AO329" i="9"/>
  <c r="AP329" i="9"/>
  <c r="AQ329" i="9"/>
  <c r="AR329" i="9"/>
  <c r="AS329" i="9"/>
  <c r="AX329" i="9"/>
  <c r="AN330" i="9"/>
  <c r="AO330" i="9"/>
  <c r="AP330" i="9"/>
  <c r="AQ330" i="9"/>
  <c r="AR330" i="9"/>
  <c r="AS330" i="9"/>
  <c r="AX330" i="9"/>
  <c r="AN331" i="9"/>
  <c r="AO331" i="9"/>
  <c r="AP331" i="9"/>
  <c r="AQ331" i="9"/>
  <c r="AR331" i="9"/>
  <c r="AS331" i="9"/>
  <c r="AT331" i="9"/>
  <c r="AU331" i="9"/>
  <c r="AV331" i="9"/>
  <c r="AW331" i="9"/>
  <c r="AX331" i="9"/>
  <c r="AY331" i="9"/>
  <c r="AZ331" i="9"/>
  <c r="BA331" i="9"/>
  <c r="BB331" i="9"/>
  <c r="BC331" i="9"/>
  <c r="AN332" i="9"/>
  <c r="AO332" i="9"/>
  <c r="AP332" i="9"/>
  <c r="AQ332" i="9"/>
  <c r="AR332" i="9"/>
  <c r="AS332" i="9"/>
  <c r="AT332" i="9"/>
  <c r="AU332" i="9"/>
  <c r="AV332" i="9"/>
  <c r="AW332" i="9"/>
  <c r="AX332" i="9"/>
  <c r="AY332" i="9"/>
  <c r="AZ332" i="9"/>
  <c r="BA332" i="9"/>
  <c r="BB332" i="9"/>
  <c r="BC332" i="9"/>
  <c r="AN333" i="9"/>
  <c r="AO333" i="9"/>
  <c r="AP333" i="9"/>
  <c r="AQ333" i="9"/>
  <c r="AR333" i="9"/>
  <c r="AS333" i="9"/>
  <c r="AT333" i="9"/>
  <c r="AU333" i="9"/>
  <c r="AV333" i="9"/>
  <c r="AW333" i="9"/>
  <c r="AX333" i="9"/>
  <c r="AY333" i="9"/>
  <c r="AZ333" i="9"/>
  <c r="BA333" i="9"/>
  <c r="BB333" i="9"/>
  <c r="BC333" i="9"/>
  <c r="AN334" i="9"/>
  <c r="AO334" i="9"/>
  <c r="AP334" i="9"/>
  <c r="AQ334" i="9"/>
  <c r="AR334" i="9"/>
  <c r="AS334" i="9"/>
  <c r="AT334" i="9"/>
  <c r="AU334" i="9"/>
  <c r="AV334" i="9"/>
  <c r="AW334" i="9"/>
  <c r="AX334" i="9"/>
  <c r="AY334" i="9"/>
  <c r="AZ334" i="9"/>
  <c r="BA334" i="9"/>
  <c r="BB334" i="9"/>
  <c r="BC334" i="9"/>
  <c r="AP335" i="9"/>
  <c r="AQ335" i="9"/>
  <c r="AR335" i="9"/>
  <c r="AS335" i="9"/>
  <c r="AT335" i="9"/>
  <c r="AU335" i="9"/>
  <c r="AV335" i="9"/>
  <c r="AW335" i="9"/>
  <c r="AX335" i="9"/>
  <c r="AY335" i="9"/>
  <c r="AZ335" i="9"/>
  <c r="BA335" i="9"/>
  <c r="BB335" i="9"/>
  <c r="BC335" i="9"/>
  <c r="AN336" i="9"/>
  <c r="AO336" i="9"/>
  <c r="AP336" i="9"/>
  <c r="AQ336" i="9"/>
  <c r="AR336" i="9"/>
  <c r="AS336" i="9"/>
  <c r="AT336" i="9"/>
  <c r="AU336" i="9"/>
  <c r="AV336" i="9"/>
  <c r="AW336" i="9"/>
  <c r="AX336" i="9"/>
  <c r="AY336" i="9"/>
  <c r="AZ336" i="9"/>
  <c r="BA336" i="9"/>
  <c r="BB336" i="9"/>
  <c r="BC336" i="9"/>
  <c r="AN337" i="9"/>
  <c r="AO337" i="9"/>
  <c r="AP337" i="9"/>
  <c r="AQ337" i="9"/>
  <c r="AR337" i="9"/>
  <c r="AS337" i="9"/>
  <c r="AT337" i="9"/>
  <c r="AU337" i="9"/>
  <c r="AV337" i="9"/>
  <c r="AW337" i="9"/>
  <c r="AX337" i="9"/>
  <c r="AY337" i="9"/>
  <c r="AZ337" i="9"/>
  <c r="BA337" i="9"/>
  <c r="BB337" i="9"/>
  <c r="BC337" i="9"/>
  <c r="AN338" i="9"/>
  <c r="AO338" i="9"/>
  <c r="AP338" i="9"/>
  <c r="AQ338" i="9"/>
  <c r="AR338" i="9"/>
  <c r="AS338" i="9"/>
  <c r="AT338" i="9"/>
  <c r="AU338" i="9"/>
  <c r="AV338" i="9"/>
  <c r="AW338" i="9"/>
  <c r="AX338" i="9"/>
  <c r="AY338" i="9"/>
  <c r="AZ338" i="9"/>
  <c r="BA338" i="9"/>
  <c r="BB338" i="9"/>
  <c r="BC338" i="9"/>
  <c r="AN339" i="9"/>
  <c r="AO339" i="9"/>
  <c r="AP339" i="9"/>
  <c r="AQ339" i="9"/>
  <c r="AR339" i="9"/>
  <c r="AS339" i="9"/>
  <c r="AT339" i="9"/>
  <c r="AU339" i="9"/>
  <c r="AV339" i="9"/>
  <c r="AW339" i="9"/>
  <c r="AX339" i="9"/>
  <c r="AY339" i="9"/>
  <c r="AZ339" i="9"/>
  <c r="BA339" i="9"/>
  <c r="BB339" i="9"/>
  <c r="BC339" i="9"/>
  <c r="AN340" i="9"/>
  <c r="AO340" i="9"/>
  <c r="AP340" i="9"/>
  <c r="AQ340" i="9"/>
  <c r="AR340" i="9"/>
  <c r="AS340" i="9"/>
  <c r="AT340" i="9"/>
  <c r="AU340" i="9"/>
  <c r="AV340" i="9"/>
  <c r="AW340" i="9"/>
  <c r="AX340" i="9"/>
  <c r="AY340" i="9"/>
  <c r="AZ340" i="9"/>
  <c r="BA340" i="9"/>
  <c r="BB340" i="9"/>
  <c r="BC340" i="9"/>
  <c r="AN341" i="9"/>
  <c r="AO341" i="9"/>
  <c r="AP341" i="9"/>
  <c r="AQ341" i="9"/>
  <c r="AR341" i="9"/>
  <c r="AS341" i="9"/>
  <c r="AT341" i="9"/>
  <c r="AU341" i="9"/>
  <c r="AV341" i="9"/>
  <c r="AW341" i="9"/>
  <c r="AX341" i="9"/>
  <c r="AY341" i="9"/>
  <c r="AZ341" i="9"/>
  <c r="BA341" i="9"/>
  <c r="BB341" i="9"/>
  <c r="BC341" i="9"/>
  <c r="AN342" i="9"/>
  <c r="AO342" i="9"/>
  <c r="AP342" i="9"/>
  <c r="AQ342" i="9"/>
  <c r="AR342" i="9"/>
  <c r="AS342" i="9"/>
  <c r="AT342" i="9"/>
  <c r="AU342" i="9"/>
  <c r="AV342" i="9"/>
  <c r="AW342" i="9"/>
  <c r="AX342" i="9"/>
  <c r="AY342" i="9"/>
  <c r="AZ342" i="9"/>
  <c r="BA342" i="9"/>
  <c r="BB342" i="9"/>
  <c r="BC342" i="9"/>
  <c r="AN343" i="9"/>
  <c r="AO343" i="9"/>
  <c r="AP343" i="9"/>
  <c r="AQ343" i="9"/>
  <c r="AR343" i="9"/>
  <c r="AS343" i="9"/>
  <c r="AT343" i="9"/>
  <c r="AU343" i="9"/>
  <c r="AV343" i="9"/>
  <c r="AW343" i="9"/>
  <c r="AX343" i="9"/>
  <c r="AY343" i="9"/>
  <c r="AZ343" i="9"/>
  <c r="BA343" i="9"/>
  <c r="BB343" i="9"/>
  <c r="BC343" i="9"/>
  <c r="AN344" i="9"/>
  <c r="AO344" i="9"/>
  <c r="AP344" i="9"/>
  <c r="AQ344" i="9"/>
  <c r="AR344" i="9"/>
  <c r="AS344" i="9"/>
  <c r="AT344" i="9"/>
  <c r="AU344" i="9"/>
  <c r="AV344" i="9"/>
  <c r="AW344" i="9"/>
  <c r="AX344" i="9"/>
  <c r="AY344" i="9"/>
  <c r="AZ344" i="9"/>
  <c r="BA344" i="9"/>
  <c r="BB344" i="9"/>
  <c r="BC344" i="9"/>
  <c r="AN345" i="9"/>
  <c r="AO345" i="9"/>
  <c r="AP345" i="9"/>
  <c r="AQ345" i="9"/>
  <c r="AR345" i="9"/>
  <c r="AS345" i="9"/>
  <c r="AT345" i="9"/>
  <c r="AU345" i="9"/>
  <c r="AV345" i="9"/>
  <c r="AW345" i="9"/>
  <c r="AX345" i="9"/>
  <c r="AY345" i="9"/>
  <c r="AZ345" i="9"/>
  <c r="BA345" i="9"/>
  <c r="BB345" i="9"/>
  <c r="BC345" i="9"/>
  <c r="AN346" i="9"/>
  <c r="AO346" i="9"/>
  <c r="AP346" i="9"/>
  <c r="AQ346" i="9"/>
  <c r="AR346" i="9"/>
  <c r="AS346" i="9"/>
  <c r="AT346" i="9"/>
  <c r="AU346" i="9"/>
  <c r="AV346" i="9"/>
  <c r="AW346" i="9"/>
  <c r="AX346" i="9"/>
  <c r="AY346" i="9"/>
  <c r="AZ346" i="9"/>
  <c r="BA346" i="9"/>
  <c r="BB346" i="9"/>
  <c r="BC346" i="9"/>
  <c r="AN347" i="9"/>
  <c r="AO347" i="9"/>
  <c r="AP347" i="9"/>
  <c r="AQ347" i="9"/>
  <c r="AR347" i="9"/>
  <c r="AS347" i="9"/>
  <c r="AT347" i="9"/>
  <c r="AU347" i="9"/>
  <c r="AV347" i="9"/>
  <c r="AW347" i="9"/>
  <c r="AX347" i="9"/>
  <c r="AY347" i="9"/>
  <c r="AZ347" i="9"/>
  <c r="BA347" i="9"/>
  <c r="BB347" i="9"/>
  <c r="BC347" i="9"/>
  <c r="AN348" i="9"/>
  <c r="AO348" i="9"/>
  <c r="AP348" i="9"/>
  <c r="AQ348" i="9"/>
  <c r="AR348" i="9"/>
  <c r="AS348" i="9"/>
  <c r="AT348" i="9"/>
  <c r="AU348" i="9"/>
  <c r="AV348" i="9"/>
  <c r="AW348" i="9"/>
  <c r="AX348" i="9"/>
  <c r="AY348" i="9"/>
  <c r="AZ348" i="9"/>
  <c r="BA348" i="9"/>
  <c r="BB348" i="9"/>
  <c r="BC348" i="9"/>
  <c r="AN349" i="9"/>
  <c r="AO349" i="9"/>
  <c r="AP349" i="9"/>
  <c r="AQ349" i="9"/>
  <c r="AR349" i="9"/>
  <c r="AS349" i="9"/>
  <c r="AT349" i="9"/>
  <c r="AU349" i="9"/>
  <c r="AV349" i="9"/>
  <c r="AW349" i="9"/>
  <c r="AX349" i="9"/>
  <c r="AY349" i="9"/>
  <c r="AZ349" i="9"/>
  <c r="BA349" i="9"/>
  <c r="BB349" i="9"/>
  <c r="BC349" i="9"/>
  <c r="AN350" i="9"/>
  <c r="AO350" i="9"/>
  <c r="AP350" i="9"/>
  <c r="AQ350" i="9"/>
  <c r="AR350" i="9"/>
  <c r="AS350" i="9"/>
  <c r="AT350" i="9"/>
  <c r="AU350" i="9"/>
  <c r="AV350" i="9"/>
  <c r="AW350" i="9"/>
  <c r="AX350" i="9"/>
  <c r="AY350" i="9"/>
  <c r="AZ350" i="9"/>
  <c r="BA350" i="9"/>
  <c r="BB350" i="9"/>
  <c r="BC350" i="9"/>
  <c r="AN351" i="9"/>
  <c r="AO351" i="9"/>
  <c r="AP351" i="9"/>
  <c r="AQ351" i="9"/>
  <c r="AR351" i="9"/>
  <c r="AS351" i="9"/>
  <c r="AT351" i="9"/>
  <c r="AU351" i="9"/>
  <c r="AV351" i="9"/>
  <c r="AW351" i="9"/>
  <c r="AX351" i="9"/>
  <c r="AY351" i="9"/>
  <c r="AZ351" i="9"/>
  <c r="BA351" i="9"/>
  <c r="BB351" i="9"/>
  <c r="BC351" i="9"/>
  <c r="AN352" i="9"/>
  <c r="AO352" i="9"/>
  <c r="AP352" i="9"/>
  <c r="AQ352" i="9"/>
  <c r="AR352" i="9"/>
  <c r="AS352" i="9"/>
  <c r="AT352" i="9"/>
  <c r="AU352" i="9"/>
  <c r="AV352" i="9"/>
  <c r="AW352" i="9"/>
  <c r="AX352" i="9"/>
  <c r="AY352" i="9"/>
  <c r="AZ352" i="9"/>
  <c r="BA352" i="9"/>
  <c r="BB352" i="9"/>
  <c r="BC352" i="9"/>
  <c r="AN353" i="9"/>
  <c r="AO353" i="9"/>
  <c r="AP353" i="9"/>
  <c r="AQ353" i="9"/>
  <c r="AR353" i="9"/>
  <c r="AS353" i="9"/>
  <c r="AT353" i="9"/>
  <c r="AU353" i="9"/>
  <c r="AV353" i="9"/>
  <c r="AW353" i="9"/>
  <c r="AX353" i="9"/>
  <c r="AY353" i="9"/>
  <c r="AZ353" i="9"/>
  <c r="BA353" i="9"/>
  <c r="BB353" i="9"/>
  <c r="BC353" i="9"/>
  <c r="AN354" i="9"/>
  <c r="AO354" i="9"/>
  <c r="AP354" i="9"/>
  <c r="AQ354" i="9"/>
  <c r="AR354" i="9"/>
  <c r="AS354" i="9"/>
  <c r="AT354" i="9"/>
  <c r="AU354" i="9"/>
  <c r="AV354" i="9"/>
  <c r="AW354" i="9"/>
  <c r="AX354" i="9"/>
  <c r="AY354" i="9"/>
  <c r="AZ354" i="9"/>
  <c r="BA354" i="9"/>
  <c r="BB354" i="9"/>
  <c r="BC354" i="9"/>
  <c r="AN355" i="9"/>
  <c r="AO355" i="9"/>
  <c r="AP355" i="9"/>
  <c r="AQ355" i="9"/>
  <c r="AR355" i="9"/>
  <c r="AS355" i="9"/>
  <c r="AT355" i="9"/>
  <c r="AU355" i="9"/>
  <c r="AV355" i="9"/>
  <c r="AW355" i="9"/>
  <c r="AX355" i="9"/>
  <c r="AY355" i="9"/>
  <c r="AZ355" i="9"/>
  <c r="BA355" i="9"/>
  <c r="BB355" i="9"/>
  <c r="BC355" i="9"/>
  <c r="AN356" i="9"/>
  <c r="AO356" i="9"/>
  <c r="AP356" i="9"/>
  <c r="AQ356" i="9"/>
  <c r="AR356" i="9"/>
  <c r="AS356" i="9"/>
  <c r="AT356" i="9"/>
  <c r="AU356" i="9"/>
  <c r="AV356" i="9"/>
  <c r="AW356" i="9"/>
  <c r="AX356" i="9"/>
  <c r="AY356" i="9"/>
  <c r="AZ356" i="9"/>
  <c r="BA356" i="9"/>
  <c r="BB356" i="9"/>
  <c r="BC356" i="9"/>
  <c r="AN357" i="9"/>
  <c r="AO357" i="9"/>
  <c r="AP357" i="9"/>
  <c r="AQ357" i="9"/>
  <c r="AR357" i="9"/>
  <c r="AS357" i="9"/>
  <c r="AT357" i="9"/>
  <c r="AU357" i="9"/>
  <c r="AV357" i="9"/>
  <c r="AW357" i="9"/>
  <c r="AX357" i="9"/>
  <c r="AY357" i="9"/>
  <c r="AZ357" i="9"/>
  <c r="BA357" i="9"/>
  <c r="BB357" i="9"/>
  <c r="BC357" i="9"/>
  <c r="AN358" i="9"/>
  <c r="AO358" i="9"/>
  <c r="AP358" i="9"/>
  <c r="AQ358" i="9"/>
  <c r="AR358" i="9"/>
  <c r="AS358" i="9"/>
  <c r="AT358" i="9"/>
  <c r="AU358" i="9"/>
  <c r="AV358" i="9"/>
  <c r="AW358" i="9"/>
  <c r="AX358" i="9"/>
  <c r="AY358" i="9"/>
  <c r="AZ358" i="9"/>
  <c r="BA358" i="9"/>
  <c r="BB358" i="9"/>
  <c r="BC358" i="9"/>
  <c r="AN359" i="9"/>
  <c r="AO359" i="9"/>
  <c r="AP359" i="9"/>
  <c r="AQ359" i="9"/>
  <c r="AR359" i="9"/>
  <c r="AS359" i="9"/>
  <c r="AT359" i="9"/>
  <c r="AU359" i="9"/>
  <c r="AV359" i="9"/>
  <c r="AW359" i="9"/>
  <c r="AX359" i="9"/>
  <c r="AY359" i="9"/>
  <c r="AZ359" i="9"/>
  <c r="BA359" i="9"/>
  <c r="BB359" i="9"/>
  <c r="BC359" i="9"/>
  <c r="AN360" i="9"/>
  <c r="AO360" i="9"/>
  <c r="AP360" i="9"/>
  <c r="AQ360" i="9"/>
  <c r="AR360" i="9"/>
  <c r="AS360" i="9"/>
  <c r="AT360" i="9"/>
  <c r="AU360" i="9"/>
  <c r="AV360" i="9"/>
  <c r="AW360" i="9"/>
  <c r="AX360" i="9"/>
  <c r="AY360" i="9"/>
  <c r="AZ360" i="9"/>
  <c r="BA360" i="9"/>
  <c r="BB360" i="9"/>
  <c r="BC360" i="9"/>
  <c r="AN361" i="9"/>
  <c r="AO361" i="9"/>
  <c r="AP361" i="9"/>
  <c r="AQ361" i="9"/>
  <c r="AR361" i="9"/>
  <c r="AS361" i="9"/>
  <c r="AT361" i="9"/>
  <c r="AU361" i="9"/>
  <c r="AV361" i="9"/>
  <c r="AW361" i="9"/>
  <c r="AX361" i="9"/>
  <c r="AY361" i="9"/>
  <c r="AZ361" i="9"/>
  <c r="BA361" i="9"/>
  <c r="BB361" i="9"/>
  <c r="BC361" i="9"/>
  <c r="AN362" i="9"/>
  <c r="AO362" i="9"/>
  <c r="AP362" i="9"/>
  <c r="AQ362" i="9"/>
  <c r="AR362" i="9"/>
  <c r="AS362" i="9"/>
  <c r="AT362" i="9"/>
  <c r="AU362" i="9"/>
  <c r="AV362" i="9"/>
  <c r="AW362" i="9"/>
  <c r="AX362" i="9"/>
  <c r="AY362" i="9"/>
  <c r="AZ362" i="9"/>
  <c r="BA362" i="9"/>
  <c r="BB362" i="9"/>
  <c r="BC362" i="9"/>
  <c r="AN363" i="9"/>
  <c r="AO363" i="9"/>
  <c r="AP363" i="9"/>
  <c r="AQ363" i="9"/>
  <c r="AR363" i="9"/>
  <c r="AS363" i="9"/>
  <c r="AT363" i="9"/>
  <c r="AU363" i="9"/>
  <c r="AV363" i="9"/>
  <c r="AW363" i="9"/>
  <c r="AX363" i="9"/>
  <c r="AY363" i="9"/>
  <c r="AZ363" i="9"/>
  <c r="BA363" i="9"/>
  <c r="BB363" i="9"/>
  <c r="BC363" i="9"/>
  <c r="AN364" i="9"/>
  <c r="AO364" i="9"/>
  <c r="AP364" i="9"/>
  <c r="AQ364" i="9"/>
  <c r="AR364" i="9"/>
  <c r="AS364" i="9"/>
  <c r="AT364" i="9"/>
  <c r="AU364" i="9"/>
  <c r="AV364" i="9"/>
  <c r="AW364" i="9"/>
  <c r="AX364" i="9"/>
  <c r="AY364" i="9"/>
  <c r="AZ364" i="9"/>
  <c r="BA364" i="9"/>
  <c r="BB364" i="9"/>
  <c r="BC364" i="9"/>
  <c r="AN365" i="9"/>
  <c r="AO365" i="9"/>
  <c r="AP365" i="9"/>
  <c r="AQ365" i="9"/>
  <c r="AR365" i="9"/>
  <c r="AS365" i="9"/>
  <c r="AT365" i="9"/>
  <c r="AU365" i="9"/>
  <c r="AV365" i="9"/>
  <c r="AW365" i="9"/>
  <c r="AX365" i="9"/>
  <c r="AY365" i="9"/>
  <c r="AZ365" i="9"/>
  <c r="BA365" i="9"/>
  <c r="BB365" i="9"/>
  <c r="BC365" i="9"/>
  <c r="AN366" i="9"/>
  <c r="AO366" i="9"/>
  <c r="AP366" i="9"/>
  <c r="AQ366" i="9"/>
  <c r="AR366" i="9"/>
  <c r="AS366" i="9"/>
  <c r="AT366" i="9"/>
  <c r="AU366" i="9"/>
  <c r="AV366" i="9"/>
  <c r="AW366" i="9"/>
  <c r="AX366" i="9"/>
  <c r="AY366" i="9"/>
  <c r="AZ366" i="9"/>
  <c r="BA366" i="9"/>
  <c r="BB366" i="9"/>
  <c r="BC366" i="9"/>
  <c r="AN367" i="9"/>
  <c r="AO367" i="9"/>
  <c r="AP367" i="9"/>
  <c r="AQ367" i="9"/>
  <c r="AR367" i="9"/>
  <c r="AS367" i="9"/>
  <c r="AT367" i="9"/>
  <c r="AU367" i="9"/>
  <c r="AV367" i="9"/>
  <c r="AW367" i="9"/>
  <c r="AX367" i="9"/>
  <c r="AY367" i="9"/>
  <c r="AZ367" i="9"/>
  <c r="BA367" i="9"/>
  <c r="BB367" i="9"/>
  <c r="BC367" i="9"/>
  <c r="AN368" i="9"/>
  <c r="AO368" i="9"/>
  <c r="AP368" i="9"/>
  <c r="AQ368" i="9"/>
  <c r="AR368" i="9"/>
  <c r="AS368" i="9"/>
  <c r="AT368" i="9"/>
  <c r="AU368" i="9"/>
  <c r="AV368" i="9"/>
  <c r="AW368" i="9"/>
  <c r="AX368" i="9"/>
  <c r="AY368" i="9"/>
  <c r="AZ368" i="9"/>
  <c r="BA368" i="9"/>
  <c r="BB368" i="9"/>
  <c r="BC368" i="9"/>
  <c r="AN369" i="9"/>
  <c r="AO369" i="9"/>
  <c r="AP369" i="9"/>
  <c r="AQ369" i="9"/>
  <c r="AR369" i="9"/>
  <c r="AS369" i="9"/>
  <c r="AT369" i="9"/>
  <c r="AU369" i="9"/>
  <c r="AV369" i="9"/>
  <c r="AW369" i="9"/>
  <c r="AX369" i="9"/>
  <c r="AY369" i="9"/>
  <c r="AZ369" i="9"/>
  <c r="BA369" i="9"/>
  <c r="BB369" i="9"/>
  <c r="BC369" i="9"/>
  <c r="AN370" i="9"/>
  <c r="AO370" i="9"/>
  <c r="AP370" i="9"/>
  <c r="AQ370" i="9"/>
  <c r="AR370" i="9"/>
  <c r="AS370" i="9"/>
  <c r="AT370" i="9"/>
  <c r="AU370" i="9"/>
  <c r="AV370" i="9"/>
  <c r="AW370" i="9"/>
  <c r="AX370" i="9"/>
  <c r="AY370" i="9"/>
  <c r="AZ370" i="9"/>
  <c r="BA370" i="9"/>
  <c r="BB370" i="9"/>
  <c r="BC370" i="9"/>
  <c r="AN371" i="9"/>
  <c r="AO371" i="9"/>
  <c r="AP371" i="9"/>
  <c r="AQ371" i="9"/>
  <c r="AR371" i="9"/>
  <c r="AS371" i="9"/>
  <c r="AT371" i="9"/>
  <c r="AU371" i="9"/>
  <c r="AV371" i="9"/>
  <c r="AW371" i="9"/>
  <c r="AX371" i="9"/>
  <c r="AY371" i="9"/>
  <c r="AZ371" i="9"/>
  <c r="BA371" i="9"/>
  <c r="BB371" i="9"/>
  <c r="BC371" i="9"/>
  <c r="AN372" i="9"/>
  <c r="AO372" i="9"/>
  <c r="AP372" i="9"/>
  <c r="AQ372" i="9"/>
  <c r="AR372" i="9"/>
  <c r="AS372" i="9"/>
  <c r="AT372" i="9"/>
  <c r="AU372" i="9"/>
  <c r="AV372" i="9"/>
  <c r="AW372" i="9"/>
  <c r="AX372" i="9"/>
  <c r="AY372" i="9"/>
  <c r="AZ372" i="9"/>
  <c r="BA372" i="9"/>
  <c r="BB372" i="9"/>
  <c r="BC372" i="9"/>
  <c r="AN373" i="9"/>
  <c r="AO373" i="9"/>
  <c r="AP373" i="9"/>
  <c r="AQ373" i="9"/>
  <c r="AR373" i="9"/>
  <c r="AS373" i="9"/>
  <c r="AT373" i="9"/>
  <c r="AU373" i="9"/>
  <c r="AV373" i="9"/>
  <c r="AW373" i="9"/>
  <c r="AX373" i="9"/>
  <c r="AN374" i="9"/>
  <c r="AO374" i="9"/>
  <c r="AP374" i="9"/>
  <c r="AQ374" i="9"/>
  <c r="AR374" i="9"/>
  <c r="AS374" i="9"/>
  <c r="AT374" i="9"/>
  <c r="AU374" i="9"/>
  <c r="AV374" i="9"/>
  <c r="AW374" i="9"/>
  <c r="AX374" i="9"/>
  <c r="AY374" i="9"/>
  <c r="AZ374" i="9"/>
  <c r="BA374" i="9"/>
  <c r="BB374" i="9"/>
  <c r="BC374" i="9"/>
  <c r="AN375" i="9"/>
  <c r="AO375" i="9"/>
  <c r="AP375" i="9"/>
  <c r="AQ375" i="9"/>
  <c r="AR375" i="9"/>
  <c r="AS375" i="9"/>
  <c r="AT375" i="9"/>
  <c r="AU375" i="9"/>
  <c r="AV375" i="9"/>
  <c r="AW375" i="9"/>
  <c r="AX375" i="9"/>
  <c r="AY375" i="9"/>
  <c r="AZ375" i="9"/>
  <c r="BA375" i="9"/>
  <c r="BB375" i="9"/>
  <c r="AN376" i="9"/>
  <c r="AO376" i="9"/>
  <c r="AP376" i="9"/>
  <c r="AQ376" i="9"/>
  <c r="AR376" i="9"/>
  <c r="AS376" i="9"/>
  <c r="AT376" i="9"/>
  <c r="AU376" i="9"/>
  <c r="AV376" i="9"/>
  <c r="AW376" i="9"/>
  <c r="AX376" i="9"/>
  <c r="AY376" i="9"/>
  <c r="AZ376" i="9"/>
  <c r="BA376" i="9"/>
  <c r="BB376" i="9"/>
  <c r="BC376" i="9"/>
  <c r="AN377" i="9"/>
  <c r="AO377" i="9"/>
  <c r="AP377" i="9"/>
  <c r="AQ377" i="9"/>
  <c r="AR377" i="9"/>
  <c r="AS377" i="9"/>
  <c r="AT377" i="9"/>
  <c r="AU377" i="9"/>
  <c r="AV377" i="9"/>
  <c r="AW377" i="9"/>
  <c r="AX377" i="9"/>
  <c r="AY377" i="9"/>
  <c r="AZ377" i="9"/>
  <c r="BA377" i="9"/>
  <c r="BB377" i="9"/>
  <c r="BC377" i="9"/>
  <c r="AN378" i="9"/>
  <c r="AO378" i="9"/>
  <c r="AP378" i="9"/>
  <c r="AQ378" i="9"/>
  <c r="AR378" i="9"/>
  <c r="AS378" i="9"/>
  <c r="AT378" i="9"/>
  <c r="AU378" i="9"/>
  <c r="AV378" i="9"/>
  <c r="AW378" i="9"/>
  <c r="AX378" i="9"/>
  <c r="AY378" i="9"/>
  <c r="AZ378" i="9"/>
  <c r="BA378" i="9"/>
  <c r="BB378" i="9"/>
  <c r="BC378" i="9"/>
  <c r="AN379" i="9"/>
  <c r="AO379" i="9"/>
  <c r="AP379" i="9"/>
  <c r="AQ379" i="9"/>
  <c r="AR379" i="9"/>
  <c r="AS379" i="9"/>
  <c r="AT379" i="9"/>
  <c r="AU379" i="9"/>
  <c r="AV379" i="9"/>
  <c r="AW379" i="9"/>
  <c r="AX379" i="9"/>
  <c r="AY379" i="9"/>
  <c r="AZ379" i="9"/>
  <c r="BA379" i="9"/>
  <c r="BB379" i="9"/>
  <c r="BC379" i="9"/>
  <c r="AN380" i="9"/>
  <c r="AO380" i="9"/>
  <c r="AP380" i="9"/>
  <c r="AQ380" i="9"/>
  <c r="AR380" i="9"/>
  <c r="AS380" i="9"/>
  <c r="AT380" i="9"/>
  <c r="AU380" i="9"/>
  <c r="AV380" i="9"/>
  <c r="AW380" i="9"/>
  <c r="AX380" i="9"/>
  <c r="AY380" i="9"/>
  <c r="AZ380" i="9"/>
  <c r="BA380" i="9"/>
  <c r="BB380" i="9"/>
  <c r="BC380" i="9"/>
  <c r="AN381" i="9"/>
  <c r="AO381" i="9"/>
  <c r="AP381" i="9"/>
  <c r="AQ381" i="9"/>
  <c r="AR381" i="9"/>
  <c r="AS381" i="9"/>
  <c r="AT381" i="9"/>
  <c r="AU381" i="9"/>
  <c r="AV381" i="9"/>
  <c r="AW381" i="9"/>
  <c r="AX381" i="9"/>
  <c r="AY381" i="9"/>
  <c r="AZ381" i="9"/>
  <c r="BA381" i="9"/>
  <c r="BB381" i="9"/>
  <c r="BC381" i="9"/>
  <c r="AN382" i="9"/>
  <c r="AO382" i="9"/>
  <c r="AP382" i="9"/>
  <c r="AQ382" i="9"/>
  <c r="AR382" i="9"/>
  <c r="AS382" i="9"/>
  <c r="AT382" i="9"/>
  <c r="AU382" i="9"/>
  <c r="AV382" i="9"/>
  <c r="AW382" i="9"/>
  <c r="AX382" i="9"/>
  <c r="AY382" i="9"/>
  <c r="AZ382" i="9"/>
  <c r="BA382" i="9"/>
  <c r="BB382" i="9"/>
  <c r="BC382" i="9"/>
  <c r="AN383" i="9"/>
  <c r="AO383" i="9"/>
  <c r="AP383" i="9"/>
  <c r="AQ383" i="9"/>
  <c r="AR383" i="9"/>
  <c r="AS383" i="9"/>
  <c r="AT383" i="9"/>
  <c r="AU383" i="9"/>
  <c r="AV383" i="9"/>
  <c r="AW383" i="9"/>
  <c r="AX383" i="9"/>
  <c r="AY383" i="9"/>
  <c r="AZ383" i="9"/>
  <c r="BA383" i="9"/>
  <c r="BB383" i="9"/>
  <c r="BC383" i="9"/>
  <c r="AN384" i="9"/>
  <c r="AO384" i="9"/>
  <c r="AP384" i="9"/>
  <c r="AQ384" i="9"/>
  <c r="AR384" i="9"/>
  <c r="AS384" i="9"/>
  <c r="AT384" i="9"/>
  <c r="AU384" i="9"/>
  <c r="AV384" i="9"/>
  <c r="AW384" i="9"/>
  <c r="AX384" i="9"/>
  <c r="AY384" i="9"/>
  <c r="AZ384" i="9"/>
  <c r="BA384" i="9"/>
  <c r="BB384" i="9"/>
  <c r="BC384" i="9"/>
  <c r="AN385" i="9"/>
  <c r="AO385" i="9"/>
  <c r="AP385" i="9"/>
  <c r="AQ385" i="9"/>
  <c r="AR385" i="9"/>
  <c r="AS385" i="9"/>
  <c r="AT385" i="9"/>
  <c r="AU385" i="9"/>
  <c r="AV385" i="9"/>
  <c r="AW385" i="9"/>
  <c r="AX385" i="9"/>
  <c r="AY385" i="9"/>
  <c r="AZ385" i="9"/>
  <c r="BA385" i="9"/>
  <c r="BB385" i="9"/>
  <c r="BC385" i="9"/>
  <c r="AN386" i="9"/>
  <c r="AO386" i="9"/>
  <c r="AP386" i="9"/>
  <c r="AQ386" i="9"/>
  <c r="AR386" i="9"/>
  <c r="AS386" i="9"/>
  <c r="AT386" i="9"/>
  <c r="AU386" i="9"/>
  <c r="AV386" i="9"/>
  <c r="AW386" i="9"/>
  <c r="AX386" i="9"/>
  <c r="AY386" i="9"/>
  <c r="AZ386" i="9"/>
  <c r="BA386" i="9"/>
  <c r="BB386" i="9"/>
  <c r="BC386" i="9"/>
  <c r="AN387" i="9"/>
  <c r="AO387" i="9"/>
  <c r="AP387" i="9"/>
  <c r="AQ387" i="9"/>
  <c r="AR387" i="9"/>
  <c r="AS387" i="9"/>
  <c r="AT387" i="9"/>
  <c r="AU387" i="9"/>
  <c r="AV387" i="9"/>
  <c r="AW387" i="9"/>
  <c r="AX387" i="9"/>
  <c r="AY387" i="9"/>
  <c r="AZ387" i="9"/>
  <c r="BA387" i="9"/>
  <c r="BB387" i="9"/>
  <c r="BC387" i="9"/>
  <c r="AN388" i="9"/>
  <c r="AO388" i="9"/>
  <c r="AP388" i="9"/>
  <c r="AQ388" i="9"/>
  <c r="AR388" i="9"/>
  <c r="AS388" i="9"/>
  <c r="AT388" i="9"/>
  <c r="AU388" i="9"/>
  <c r="AV388" i="9"/>
  <c r="AW388" i="9"/>
  <c r="AX388" i="9"/>
  <c r="AY388" i="9"/>
  <c r="AZ388" i="9"/>
  <c r="BA388" i="9"/>
  <c r="BB388" i="9"/>
  <c r="BC388" i="9"/>
  <c r="AP389" i="9"/>
  <c r="AQ389" i="9"/>
  <c r="AR389" i="9"/>
  <c r="AS389" i="9"/>
  <c r="AT389" i="9"/>
  <c r="AU389" i="9"/>
  <c r="AV389" i="9"/>
  <c r="AW389" i="9"/>
  <c r="AX389" i="9"/>
  <c r="AY389" i="9"/>
  <c r="AZ389" i="9"/>
  <c r="BA389" i="9"/>
  <c r="BB389" i="9"/>
  <c r="BC389" i="9"/>
  <c r="AN390" i="9"/>
  <c r="AO390" i="9"/>
  <c r="AP390" i="9"/>
  <c r="AQ390" i="9"/>
  <c r="AR390" i="9"/>
  <c r="AS390" i="9"/>
  <c r="AT390" i="9"/>
  <c r="AU390" i="9"/>
  <c r="AV390" i="9"/>
  <c r="AW390" i="9"/>
  <c r="AX390" i="9"/>
  <c r="AY390" i="9"/>
  <c r="AZ390" i="9"/>
  <c r="BA390" i="9"/>
  <c r="BB390" i="9"/>
  <c r="BC390" i="9"/>
  <c r="AN391" i="9"/>
  <c r="AO391" i="9"/>
  <c r="AP391" i="9"/>
  <c r="AQ391" i="9"/>
  <c r="AR391" i="9"/>
  <c r="AS391" i="9"/>
  <c r="AT391" i="9"/>
  <c r="AU391" i="9"/>
  <c r="AV391" i="9"/>
  <c r="AW391" i="9"/>
  <c r="AX391" i="9"/>
  <c r="AY391" i="9"/>
  <c r="AZ391" i="9"/>
  <c r="BA391" i="9"/>
  <c r="BB391" i="9"/>
  <c r="BC391" i="9"/>
  <c r="AN392" i="9"/>
  <c r="AO392" i="9"/>
  <c r="AP392" i="9"/>
  <c r="AQ392" i="9"/>
  <c r="AR392" i="9"/>
  <c r="AS392" i="9"/>
  <c r="AT392" i="9"/>
  <c r="AU392" i="9"/>
  <c r="AV392" i="9"/>
  <c r="AW392" i="9"/>
  <c r="AX392" i="9"/>
  <c r="AY392" i="9"/>
  <c r="AZ392" i="9"/>
  <c r="BA392" i="9"/>
  <c r="BB392" i="9"/>
  <c r="BC392" i="9"/>
  <c r="AN393" i="9"/>
  <c r="AO393" i="9"/>
  <c r="AP393" i="9"/>
  <c r="AQ393" i="9"/>
  <c r="AR393" i="9"/>
  <c r="AS393" i="9"/>
  <c r="AT393" i="9"/>
  <c r="AU393" i="9"/>
  <c r="AV393" i="9"/>
  <c r="AW393" i="9"/>
  <c r="AX393" i="9"/>
  <c r="AY393" i="9"/>
  <c r="AZ393" i="9"/>
  <c r="BA393" i="9"/>
  <c r="BB393" i="9"/>
  <c r="BC393" i="9"/>
  <c r="AN394" i="9"/>
  <c r="AO394" i="9"/>
  <c r="AP394" i="9"/>
  <c r="AQ394" i="9"/>
  <c r="AR394" i="9"/>
  <c r="AS394" i="9"/>
  <c r="AT394" i="9"/>
  <c r="AU394" i="9"/>
  <c r="AV394" i="9"/>
  <c r="AW394" i="9"/>
  <c r="AX394" i="9"/>
  <c r="AY394" i="9"/>
  <c r="AZ394" i="9"/>
  <c r="BA394" i="9"/>
  <c r="BB394" i="9"/>
  <c r="BC394" i="9"/>
  <c r="AN395" i="9"/>
  <c r="AO395" i="9"/>
  <c r="AP395" i="9"/>
  <c r="AQ395" i="9"/>
  <c r="AR395" i="9"/>
  <c r="AS395" i="9"/>
  <c r="AT395" i="9"/>
  <c r="AU395" i="9"/>
  <c r="AV395" i="9"/>
  <c r="AW395" i="9"/>
  <c r="AX395" i="9"/>
  <c r="AY395" i="9"/>
  <c r="AZ395" i="9"/>
  <c r="BA395" i="9"/>
  <c r="BB395" i="9"/>
  <c r="BC395" i="9"/>
  <c r="AN396" i="9"/>
  <c r="AO396" i="9"/>
  <c r="AP396" i="9"/>
  <c r="AQ396" i="9"/>
  <c r="AR396" i="9"/>
  <c r="AS396" i="9"/>
  <c r="AT396" i="9"/>
  <c r="AU396" i="9"/>
  <c r="AV396" i="9"/>
  <c r="AW396" i="9"/>
  <c r="AX396" i="9"/>
  <c r="AY396" i="9"/>
  <c r="AZ396" i="9"/>
  <c r="BA396" i="9"/>
  <c r="BB396" i="9"/>
  <c r="BC396" i="9"/>
  <c r="AN397" i="9"/>
  <c r="AO397" i="9"/>
  <c r="AP397" i="9"/>
  <c r="AQ397" i="9"/>
  <c r="AR397" i="9"/>
  <c r="AS397" i="9"/>
  <c r="AT397" i="9"/>
  <c r="AU397" i="9"/>
  <c r="AV397" i="9"/>
  <c r="AW397" i="9"/>
  <c r="AX397" i="9"/>
  <c r="AY397" i="9"/>
  <c r="AZ397" i="9"/>
  <c r="BA397" i="9"/>
  <c r="BB397" i="9"/>
  <c r="BC397" i="9"/>
  <c r="AN398" i="9"/>
  <c r="AO398" i="9"/>
  <c r="AP398" i="9"/>
  <c r="AQ398" i="9"/>
  <c r="AR398" i="9"/>
  <c r="AS398" i="9"/>
  <c r="AT398" i="9"/>
  <c r="AU398" i="9"/>
  <c r="AV398" i="9"/>
  <c r="AW398" i="9"/>
  <c r="AX398" i="9"/>
  <c r="AY398" i="9"/>
  <c r="AZ398" i="9"/>
  <c r="BA398" i="9"/>
  <c r="BB398" i="9"/>
  <c r="BC398" i="9"/>
  <c r="AN399" i="9"/>
  <c r="AO399" i="9"/>
  <c r="AP399" i="9"/>
  <c r="AQ399" i="9"/>
  <c r="AR399" i="9"/>
  <c r="AS399" i="9"/>
  <c r="AT399" i="9"/>
  <c r="AU399" i="9"/>
  <c r="AV399" i="9"/>
  <c r="AW399" i="9"/>
  <c r="AX399" i="9"/>
  <c r="AY399" i="9"/>
  <c r="AZ399" i="9"/>
  <c r="BA399" i="9"/>
  <c r="BB399" i="9"/>
  <c r="BC399" i="9"/>
  <c r="AN400" i="9"/>
  <c r="AO400" i="9"/>
  <c r="AP400" i="9"/>
  <c r="AQ400" i="9"/>
  <c r="AR400" i="9"/>
  <c r="AS400" i="9"/>
  <c r="AT400" i="9"/>
  <c r="AU400" i="9"/>
  <c r="AV400" i="9"/>
  <c r="AW400" i="9"/>
  <c r="AX400" i="9"/>
  <c r="AY400" i="9"/>
  <c r="AZ400" i="9"/>
  <c r="BA400" i="9"/>
  <c r="BB400" i="9"/>
  <c r="BC400" i="9"/>
  <c r="AN401" i="9"/>
  <c r="AO401" i="9"/>
  <c r="AP401" i="9"/>
  <c r="AQ401" i="9"/>
  <c r="AR401" i="9"/>
  <c r="AS401" i="9"/>
  <c r="AT401" i="9"/>
  <c r="AU401" i="9"/>
  <c r="AV401" i="9"/>
  <c r="AW401" i="9"/>
  <c r="AX401" i="9"/>
  <c r="AY401" i="9"/>
  <c r="AZ401" i="9"/>
  <c r="BA401" i="9"/>
  <c r="BB401" i="9"/>
  <c r="BC401" i="9"/>
  <c r="AN402" i="9"/>
  <c r="AO402" i="9"/>
  <c r="AP402" i="9"/>
  <c r="AQ402" i="9"/>
  <c r="AR402" i="9"/>
  <c r="AS402" i="9"/>
  <c r="AT402" i="9"/>
  <c r="AU402" i="9"/>
  <c r="AV402" i="9"/>
  <c r="AW402" i="9"/>
  <c r="AX402" i="9"/>
  <c r="AY402" i="9"/>
  <c r="AZ402" i="9"/>
  <c r="BA402" i="9"/>
  <c r="BB402" i="9"/>
  <c r="BC402" i="9"/>
  <c r="AN403" i="9"/>
  <c r="AO403" i="9"/>
  <c r="AP403" i="9"/>
  <c r="AQ403" i="9"/>
  <c r="AR403" i="9"/>
  <c r="AS403" i="9"/>
  <c r="AT403" i="9"/>
  <c r="AU403" i="9"/>
  <c r="AV403" i="9"/>
  <c r="AW403" i="9"/>
  <c r="AX403" i="9"/>
  <c r="AY403" i="9"/>
  <c r="AZ403" i="9"/>
  <c r="BA403" i="9"/>
  <c r="BB403" i="9"/>
  <c r="BC403" i="9"/>
  <c r="AN404" i="9"/>
  <c r="AO404" i="9"/>
  <c r="AP404" i="9"/>
  <c r="AQ404" i="9"/>
  <c r="AR404" i="9"/>
  <c r="AS404" i="9"/>
  <c r="AT404" i="9"/>
  <c r="AU404" i="9"/>
  <c r="AV404" i="9"/>
  <c r="AW404" i="9"/>
  <c r="AX404" i="9"/>
  <c r="AY404" i="9"/>
  <c r="AZ404" i="9"/>
  <c r="BA404" i="9"/>
  <c r="BB404" i="9"/>
  <c r="BC404" i="9"/>
  <c r="AN405" i="9"/>
  <c r="AO405" i="9"/>
  <c r="AP405" i="9"/>
  <c r="AQ405" i="9"/>
  <c r="AR405" i="9"/>
  <c r="AS405" i="9"/>
  <c r="AT405" i="9"/>
  <c r="AU405" i="9"/>
  <c r="AV405" i="9"/>
  <c r="AW405" i="9"/>
  <c r="AX405" i="9"/>
  <c r="AY405" i="9"/>
  <c r="AZ405" i="9"/>
  <c r="BA405" i="9"/>
  <c r="BB405" i="9"/>
  <c r="BC405" i="9"/>
  <c r="AN406" i="9"/>
  <c r="AO406" i="9"/>
  <c r="AP406" i="9"/>
  <c r="AQ406" i="9"/>
  <c r="AR406" i="9"/>
  <c r="AS406" i="9"/>
  <c r="AT406" i="9"/>
  <c r="AU406" i="9"/>
  <c r="AV406" i="9"/>
  <c r="AW406" i="9"/>
  <c r="AX406" i="9"/>
  <c r="AY406" i="9"/>
  <c r="AZ406" i="9"/>
  <c r="BA406" i="9"/>
  <c r="BB406" i="9"/>
  <c r="BC406" i="9"/>
  <c r="AN407" i="9"/>
  <c r="AO407" i="9"/>
  <c r="AP407" i="9"/>
  <c r="AQ407" i="9"/>
  <c r="AR407" i="9"/>
  <c r="AS407" i="9"/>
  <c r="AT407" i="9"/>
  <c r="AU407" i="9"/>
  <c r="AV407" i="9"/>
  <c r="AW407" i="9"/>
  <c r="AX407" i="9"/>
  <c r="AY407" i="9"/>
  <c r="AZ407" i="9"/>
  <c r="BA407" i="9"/>
  <c r="BB407" i="9"/>
  <c r="BC407" i="9"/>
  <c r="AN408" i="9"/>
  <c r="AO408" i="9"/>
  <c r="AP408" i="9"/>
  <c r="AQ408" i="9"/>
  <c r="AR408" i="9"/>
  <c r="AS408" i="9"/>
  <c r="AT408" i="9"/>
  <c r="AU408" i="9"/>
  <c r="AV408" i="9"/>
  <c r="AW408" i="9"/>
  <c r="AX408" i="9"/>
  <c r="AY408" i="9"/>
  <c r="AZ408" i="9"/>
  <c r="BA408" i="9"/>
  <c r="BB408" i="9"/>
  <c r="BC408" i="9"/>
  <c r="AN409" i="9"/>
  <c r="AO409" i="9"/>
  <c r="AP409" i="9"/>
  <c r="AQ409" i="9"/>
  <c r="AR409" i="9"/>
  <c r="AS409" i="9"/>
  <c r="AT409" i="9"/>
  <c r="AU409" i="9"/>
  <c r="AV409" i="9"/>
  <c r="AW409" i="9"/>
  <c r="AX409" i="9"/>
  <c r="AY409" i="9"/>
  <c r="AZ409" i="9"/>
  <c r="BA409" i="9"/>
  <c r="BB409" i="9"/>
  <c r="BC409" i="9"/>
  <c r="AN410" i="9"/>
  <c r="AO410" i="9"/>
  <c r="AP410" i="9"/>
  <c r="AQ410" i="9"/>
  <c r="AR410" i="9"/>
  <c r="AS410" i="9"/>
  <c r="AT410" i="9"/>
  <c r="AU410" i="9"/>
  <c r="AV410" i="9"/>
  <c r="AW410" i="9"/>
  <c r="AX410" i="9"/>
  <c r="AY410" i="9"/>
  <c r="AZ410" i="9"/>
  <c r="BA410" i="9"/>
  <c r="BB410" i="9"/>
  <c r="BC410" i="9"/>
  <c r="AN411" i="9"/>
  <c r="AO411" i="9"/>
  <c r="AP411" i="9"/>
  <c r="AQ411" i="9"/>
  <c r="AR411" i="9"/>
  <c r="AS411" i="9"/>
  <c r="AT411" i="9"/>
  <c r="AU411" i="9"/>
  <c r="AV411" i="9"/>
  <c r="AW411" i="9"/>
  <c r="AX411" i="9"/>
  <c r="AY411" i="9"/>
  <c r="AZ411" i="9"/>
  <c r="BA411" i="9"/>
  <c r="BB411" i="9"/>
  <c r="BC411" i="9"/>
  <c r="AN412" i="9"/>
  <c r="AO412" i="9"/>
  <c r="AP412" i="9"/>
  <c r="AQ412" i="9"/>
  <c r="AR412" i="9"/>
  <c r="AS412" i="9"/>
  <c r="AT412" i="9"/>
  <c r="AU412" i="9"/>
  <c r="AV412" i="9"/>
  <c r="AW412" i="9"/>
  <c r="AX412" i="9"/>
  <c r="AY412" i="9"/>
  <c r="AZ412" i="9"/>
  <c r="BA412" i="9"/>
  <c r="BB412" i="9"/>
  <c r="BC412" i="9"/>
  <c r="AN413" i="9"/>
  <c r="AO413" i="9"/>
  <c r="AP413" i="9"/>
  <c r="AQ413" i="9"/>
  <c r="AR413" i="9"/>
  <c r="AS413" i="9"/>
  <c r="AT413" i="9"/>
  <c r="AU413" i="9"/>
  <c r="AV413" i="9"/>
  <c r="AW413" i="9"/>
  <c r="AX413" i="9"/>
  <c r="AY413" i="9"/>
  <c r="AZ413" i="9"/>
  <c r="BA413" i="9"/>
  <c r="BB413" i="9"/>
  <c r="BC413" i="9"/>
  <c r="AN414" i="9"/>
  <c r="AO414" i="9"/>
  <c r="AP414" i="9"/>
  <c r="AQ414" i="9"/>
  <c r="AR414" i="9"/>
  <c r="AS414" i="9"/>
  <c r="AT414" i="9"/>
  <c r="AU414" i="9"/>
  <c r="AV414" i="9"/>
  <c r="AW414" i="9"/>
  <c r="AX414" i="9"/>
  <c r="AY414" i="9"/>
  <c r="AZ414" i="9"/>
  <c r="BA414" i="9"/>
  <c r="BB414" i="9"/>
  <c r="BC414" i="9"/>
  <c r="AN415" i="9"/>
  <c r="AO415" i="9"/>
  <c r="AP415" i="9"/>
  <c r="AQ415" i="9"/>
  <c r="AR415" i="9"/>
  <c r="AS415" i="9"/>
  <c r="AT415" i="9"/>
  <c r="AU415" i="9"/>
  <c r="AV415" i="9"/>
  <c r="AW415" i="9"/>
  <c r="AX415" i="9"/>
  <c r="AY415" i="9"/>
  <c r="AZ415" i="9"/>
  <c r="BA415" i="9"/>
  <c r="BB415" i="9"/>
  <c r="BC415" i="9"/>
  <c r="AN416" i="9"/>
  <c r="AO416" i="9"/>
  <c r="AP416" i="9"/>
  <c r="AQ416" i="9"/>
  <c r="AR416" i="9"/>
  <c r="AS416" i="9"/>
  <c r="AT416" i="9"/>
  <c r="AU416" i="9"/>
  <c r="AV416" i="9"/>
  <c r="AW416" i="9"/>
  <c r="AX416" i="9"/>
  <c r="AY416" i="9"/>
  <c r="AZ416" i="9"/>
  <c r="BA416" i="9"/>
  <c r="BB416" i="9"/>
  <c r="BC416" i="9"/>
  <c r="AN417" i="9"/>
  <c r="AO417" i="9"/>
  <c r="AP417" i="9"/>
  <c r="AQ417" i="9"/>
  <c r="AR417" i="9"/>
  <c r="AS417" i="9"/>
  <c r="AT417" i="9"/>
  <c r="AU417" i="9"/>
  <c r="AV417" i="9"/>
  <c r="AW417" i="9"/>
  <c r="AX417" i="9"/>
  <c r="AY417" i="9"/>
  <c r="AZ417" i="9"/>
  <c r="BA417" i="9"/>
  <c r="BB417" i="9"/>
  <c r="BC417" i="9"/>
  <c r="AN418" i="9"/>
  <c r="AO418" i="9"/>
  <c r="AP418" i="9"/>
  <c r="AQ418" i="9"/>
  <c r="AR418" i="9"/>
  <c r="AS418" i="9"/>
  <c r="AT418" i="9"/>
  <c r="AU418" i="9"/>
  <c r="AV418" i="9"/>
  <c r="AW418" i="9"/>
  <c r="AX418" i="9"/>
  <c r="AY418" i="9"/>
  <c r="AZ418" i="9"/>
  <c r="BA418" i="9"/>
  <c r="BB418" i="9"/>
  <c r="BC418" i="9"/>
  <c r="AN419" i="9"/>
  <c r="AO419" i="9"/>
  <c r="AP419" i="9"/>
  <c r="AQ419" i="9"/>
  <c r="AR419" i="9"/>
  <c r="AS419" i="9"/>
  <c r="AT419" i="9"/>
  <c r="AU419" i="9"/>
  <c r="AV419" i="9"/>
  <c r="AW419" i="9"/>
  <c r="AX419" i="9"/>
  <c r="AY419" i="9"/>
  <c r="AZ419" i="9"/>
  <c r="BA419" i="9"/>
  <c r="BB419" i="9"/>
  <c r="BC419" i="9"/>
  <c r="AN420" i="9"/>
  <c r="AO420" i="9"/>
  <c r="AP420" i="9"/>
  <c r="AQ420" i="9"/>
  <c r="AR420" i="9"/>
  <c r="AS420" i="9"/>
  <c r="AT420" i="9"/>
  <c r="AU420" i="9"/>
  <c r="AV420" i="9"/>
  <c r="AW420" i="9"/>
  <c r="AX420" i="9"/>
  <c r="AY420" i="9"/>
  <c r="AZ420" i="9"/>
  <c r="BA420" i="9"/>
  <c r="BB420" i="9"/>
  <c r="BC420" i="9"/>
  <c r="AN421" i="9"/>
  <c r="AO421" i="9"/>
  <c r="AP421" i="9"/>
  <c r="AQ421" i="9"/>
  <c r="AR421" i="9"/>
  <c r="AS421" i="9"/>
  <c r="AT421" i="9"/>
  <c r="AU421" i="9"/>
  <c r="AV421" i="9"/>
  <c r="AW421" i="9"/>
  <c r="AX421" i="9"/>
  <c r="AY421" i="9"/>
  <c r="AZ421" i="9"/>
  <c r="BA421" i="9"/>
  <c r="BB421" i="9"/>
  <c r="BC421" i="9"/>
  <c r="AN422" i="9"/>
  <c r="AO422" i="9"/>
  <c r="AP422" i="9"/>
  <c r="AQ422" i="9"/>
  <c r="AR422" i="9"/>
  <c r="AS422" i="9"/>
  <c r="AT422" i="9"/>
  <c r="AU422" i="9"/>
  <c r="AV422" i="9"/>
  <c r="AW422" i="9"/>
  <c r="AX422" i="9"/>
  <c r="AY422" i="9"/>
  <c r="AZ422" i="9"/>
  <c r="BA422" i="9"/>
  <c r="BB422" i="9"/>
  <c r="BC422" i="9"/>
  <c r="AN423" i="9"/>
  <c r="AO423" i="9"/>
  <c r="AP423" i="9"/>
  <c r="AQ423" i="9"/>
  <c r="AR423" i="9"/>
  <c r="AS423" i="9"/>
  <c r="AT423" i="9"/>
  <c r="AU423" i="9"/>
  <c r="AV423" i="9"/>
  <c r="AW423" i="9"/>
  <c r="AX423" i="9"/>
  <c r="AY423" i="9"/>
  <c r="AZ423" i="9"/>
  <c r="BA423" i="9"/>
  <c r="BB423" i="9"/>
  <c r="BC423" i="9"/>
  <c r="AN424" i="9"/>
  <c r="AO424" i="9"/>
  <c r="AP424" i="9"/>
  <c r="AQ424" i="9"/>
  <c r="AR424" i="9"/>
  <c r="AS424" i="9"/>
  <c r="AT424" i="9"/>
  <c r="AU424" i="9"/>
  <c r="AV424" i="9"/>
  <c r="AW424" i="9"/>
  <c r="AX424" i="9"/>
  <c r="AY424" i="9"/>
  <c r="AZ424" i="9"/>
  <c r="BA424" i="9"/>
  <c r="BB424" i="9"/>
  <c r="BC424" i="9"/>
  <c r="AN425" i="9"/>
  <c r="AO425" i="9"/>
  <c r="AP425" i="9"/>
  <c r="AQ425" i="9"/>
  <c r="AR425" i="9"/>
  <c r="AS425" i="9"/>
  <c r="AT425" i="9"/>
  <c r="AU425" i="9"/>
  <c r="AV425" i="9"/>
  <c r="AW425" i="9"/>
  <c r="AX425" i="9"/>
  <c r="AY425" i="9"/>
  <c r="AZ425" i="9"/>
  <c r="BA425" i="9"/>
  <c r="BB425" i="9"/>
  <c r="BC425" i="9"/>
  <c r="AN426" i="9"/>
  <c r="AO426" i="9"/>
  <c r="AP426" i="9"/>
  <c r="AQ426" i="9"/>
  <c r="AR426" i="9"/>
  <c r="AS426" i="9"/>
  <c r="AT426" i="9"/>
  <c r="AU426" i="9"/>
  <c r="AV426" i="9"/>
  <c r="AW426" i="9"/>
  <c r="AX426" i="9"/>
  <c r="AY426" i="9"/>
  <c r="AZ426" i="9"/>
  <c r="BA426" i="9"/>
  <c r="BB426" i="9"/>
  <c r="BC426" i="9"/>
  <c r="AN427" i="9"/>
  <c r="AO427" i="9"/>
  <c r="AP427" i="9"/>
  <c r="AQ427" i="9"/>
  <c r="AR427" i="9"/>
  <c r="AS427" i="9"/>
  <c r="AT427" i="9"/>
  <c r="AU427" i="9"/>
  <c r="AV427" i="9"/>
  <c r="AW427" i="9"/>
  <c r="AX427" i="9"/>
  <c r="AN428" i="9"/>
  <c r="AO428" i="9"/>
  <c r="AP428" i="9"/>
  <c r="AQ428" i="9"/>
  <c r="AR428" i="9"/>
  <c r="AS428" i="9"/>
  <c r="AT428" i="9"/>
  <c r="AU428" i="9"/>
  <c r="AV428" i="9"/>
  <c r="AW428" i="9"/>
  <c r="AX428" i="9"/>
  <c r="AY428" i="9"/>
  <c r="AZ428" i="9"/>
  <c r="BA428" i="9"/>
  <c r="BB428" i="9"/>
  <c r="BC428" i="9"/>
  <c r="AN429" i="9"/>
  <c r="AO429" i="9"/>
  <c r="AP429" i="9"/>
  <c r="AQ429" i="9"/>
  <c r="AR429" i="9"/>
  <c r="AS429" i="9"/>
  <c r="AT429" i="9"/>
  <c r="AU429" i="9"/>
  <c r="AV429" i="9"/>
  <c r="AW429" i="9"/>
  <c r="AX429" i="9"/>
  <c r="AY429" i="9"/>
  <c r="AZ429" i="9"/>
  <c r="BA429" i="9"/>
  <c r="BB429" i="9"/>
  <c r="AN430" i="9"/>
  <c r="AO430" i="9"/>
  <c r="AP430" i="9"/>
  <c r="AS430" i="9"/>
  <c r="AX430" i="9"/>
  <c r="AN431" i="9"/>
  <c r="AO431" i="9"/>
  <c r="AP431" i="9"/>
  <c r="AQ431" i="9"/>
  <c r="AR431" i="9"/>
  <c r="AS431" i="9"/>
  <c r="AT431" i="9"/>
  <c r="AU431" i="9"/>
  <c r="AV431" i="9"/>
  <c r="AW431" i="9"/>
  <c r="AX431" i="9"/>
  <c r="AY431" i="9"/>
  <c r="BA431" i="9"/>
  <c r="BC431" i="9"/>
  <c r="AN432" i="9"/>
  <c r="AO432" i="9"/>
  <c r="AP432" i="9"/>
  <c r="AQ432" i="9"/>
  <c r="AR432" i="9"/>
  <c r="AS432" i="9"/>
  <c r="AT432" i="9"/>
  <c r="AU432" i="9"/>
  <c r="AV432" i="9"/>
  <c r="AW432" i="9"/>
  <c r="AX432" i="9"/>
  <c r="AY432" i="9"/>
  <c r="AZ432" i="9"/>
  <c r="BA432" i="9"/>
  <c r="BB432" i="9"/>
  <c r="BC432" i="9"/>
  <c r="AN433" i="9"/>
  <c r="AO433" i="9"/>
  <c r="AP433" i="9"/>
  <c r="AQ433" i="9"/>
  <c r="AR433" i="9"/>
  <c r="AS433" i="9"/>
  <c r="AT433" i="9"/>
  <c r="AU433" i="9"/>
  <c r="AV433" i="9"/>
  <c r="AW433" i="9"/>
  <c r="AX433" i="9"/>
  <c r="AY433" i="9"/>
  <c r="AZ433" i="9"/>
  <c r="BA433" i="9"/>
  <c r="BB433" i="9"/>
  <c r="BC433" i="9"/>
  <c r="AN434" i="9"/>
  <c r="AO434" i="9"/>
  <c r="AP434" i="9"/>
  <c r="AQ434" i="9"/>
  <c r="AR434" i="9"/>
  <c r="AS434" i="9"/>
  <c r="AT434" i="9"/>
  <c r="AU434" i="9"/>
  <c r="AV434" i="9"/>
  <c r="AW434" i="9"/>
  <c r="AX434" i="9"/>
  <c r="AY434" i="9"/>
  <c r="AZ434" i="9"/>
  <c r="BA434" i="9"/>
  <c r="BB434" i="9"/>
  <c r="BC434" i="9"/>
  <c r="AN435" i="9"/>
  <c r="AO435" i="9"/>
  <c r="AP435" i="9"/>
  <c r="AQ435" i="9"/>
  <c r="AR435" i="9"/>
  <c r="AS435" i="9"/>
  <c r="AT435" i="9"/>
  <c r="AU435" i="9"/>
  <c r="AV435" i="9"/>
  <c r="AW435" i="9"/>
  <c r="AX435" i="9"/>
  <c r="AY435" i="9"/>
  <c r="AZ435" i="9"/>
  <c r="BA435" i="9"/>
  <c r="BB435" i="9"/>
  <c r="BC435" i="9"/>
  <c r="AN436" i="9"/>
  <c r="AO436" i="9"/>
  <c r="AP436" i="9"/>
  <c r="AQ436" i="9"/>
  <c r="AR436" i="9"/>
  <c r="AS436" i="9"/>
  <c r="AT436" i="9"/>
  <c r="AU436" i="9"/>
  <c r="AV436" i="9"/>
  <c r="AW436" i="9"/>
  <c r="AX436" i="9"/>
  <c r="AY436" i="9"/>
  <c r="AZ436" i="9"/>
  <c r="BA436" i="9"/>
  <c r="BB436" i="9"/>
  <c r="BC436" i="9"/>
  <c r="AN437" i="9"/>
  <c r="AO437" i="9"/>
  <c r="AP437" i="9"/>
  <c r="AQ437" i="9"/>
  <c r="AR437" i="9"/>
  <c r="AS437" i="9"/>
  <c r="AT437" i="9"/>
  <c r="AU437" i="9"/>
  <c r="AV437" i="9"/>
  <c r="AW437" i="9"/>
  <c r="AX437" i="9"/>
  <c r="AY437" i="9"/>
  <c r="AZ437" i="9"/>
  <c r="BA437" i="9"/>
  <c r="BB437" i="9"/>
  <c r="BC437" i="9"/>
  <c r="AN438" i="9"/>
  <c r="AO438" i="9"/>
  <c r="AP438" i="9"/>
  <c r="AQ438" i="9"/>
  <c r="AR438" i="9"/>
  <c r="AS438" i="9"/>
  <c r="AT438" i="9"/>
  <c r="AU438" i="9"/>
  <c r="AV438" i="9"/>
  <c r="AW438" i="9"/>
  <c r="AX438" i="9"/>
  <c r="AY438" i="9"/>
  <c r="AZ438" i="9"/>
  <c r="BA438" i="9"/>
  <c r="BB438" i="9"/>
  <c r="BC438" i="9"/>
  <c r="AN439" i="9"/>
  <c r="AO439" i="9"/>
  <c r="AP439" i="9"/>
  <c r="AQ439" i="9"/>
  <c r="AR439" i="9"/>
  <c r="AS439" i="9"/>
  <c r="AT439" i="9"/>
  <c r="AU439" i="9"/>
  <c r="AV439" i="9"/>
  <c r="AW439" i="9"/>
  <c r="AX439" i="9"/>
  <c r="AY439" i="9"/>
  <c r="AZ439" i="9"/>
  <c r="BA439" i="9"/>
  <c r="BB439" i="9"/>
  <c r="BC439" i="9"/>
  <c r="AN440" i="9"/>
  <c r="AO440" i="9"/>
  <c r="AP440" i="9"/>
  <c r="AQ440" i="9"/>
  <c r="AR440" i="9"/>
  <c r="AS440" i="9"/>
  <c r="AT440" i="9"/>
  <c r="AU440" i="9"/>
  <c r="AV440" i="9"/>
  <c r="AW440" i="9"/>
  <c r="AX440" i="9"/>
  <c r="AY440" i="9"/>
  <c r="AZ440" i="9"/>
  <c r="BA440" i="9"/>
  <c r="BB440" i="9"/>
  <c r="BC440" i="9"/>
  <c r="AN441" i="9"/>
  <c r="AO441" i="9"/>
  <c r="AP441" i="9"/>
  <c r="AQ441" i="9"/>
  <c r="AR441" i="9"/>
  <c r="AS441" i="9"/>
  <c r="AT441" i="9"/>
  <c r="AU441" i="9"/>
  <c r="AV441" i="9"/>
  <c r="AW441" i="9"/>
  <c r="AX441" i="9"/>
  <c r="AY441" i="9"/>
  <c r="AZ441" i="9"/>
  <c r="BA441" i="9"/>
  <c r="BB441" i="9"/>
  <c r="BC441" i="9"/>
  <c r="AN442" i="9"/>
  <c r="AO442" i="9"/>
  <c r="AP442" i="9"/>
  <c r="AQ442" i="9"/>
  <c r="AR442" i="9"/>
  <c r="AS442" i="9"/>
  <c r="AT442" i="9"/>
  <c r="AU442" i="9"/>
  <c r="AV442" i="9"/>
  <c r="AW442" i="9"/>
  <c r="AX442" i="9"/>
  <c r="AY442" i="9"/>
  <c r="AZ442" i="9"/>
  <c r="BA442" i="9"/>
  <c r="BB442" i="9"/>
  <c r="BC442" i="9"/>
  <c r="AP443" i="9"/>
  <c r="AQ443" i="9"/>
  <c r="AR443" i="9"/>
  <c r="AS443" i="9"/>
  <c r="AT443" i="9"/>
  <c r="AU443" i="9"/>
  <c r="AV443" i="9"/>
  <c r="AW443" i="9"/>
  <c r="AX443" i="9"/>
  <c r="AY443" i="9"/>
  <c r="AZ443" i="9"/>
  <c r="BA443" i="9"/>
  <c r="BB443" i="9"/>
  <c r="BC443" i="9"/>
  <c r="AN444" i="9"/>
  <c r="AO444" i="9"/>
  <c r="AP444" i="9"/>
  <c r="AQ444" i="9"/>
  <c r="AR444" i="9"/>
  <c r="AS444" i="9"/>
  <c r="AT444" i="9"/>
  <c r="AU444" i="9"/>
  <c r="AV444" i="9"/>
  <c r="AW444" i="9"/>
  <c r="AX444" i="9"/>
  <c r="AY444" i="9"/>
  <c r="AZ444" i="9"/>
  <c r="BA444" i="9"/>
  <c r="BB444" i="9"/>
  <c r="BC444" i="9"/>
  <c r="AN445" i="9"/>
  <c r="AO445" i="9"/>
  <c r="AP445" i="9"/>
  <c r="AQ445" i="9"/>
  <c r="AR445" i="9"/>
  <c r="AS445" i="9"/>
  <c r="AT445" i="9"/>
  <c r="AU445" i="9"/>
  <c r="AV445" i="9"/>
  <c r="AW445" i="9"/>
  <c r="AX445" i="9"/>
  <c r="AY445" i="9"/>
  <c r="AZ445" i="9"/>
  <c r="BA445" i="9"/>
  <c r="BB445" i="9"/>
  <c r="BC445" i="9"/>
  <c r="AN446" i="9"/>
  <c r="AO446" i="9"/>
  <c r="AP446" i="9"/>
  <c r="AQ446" i="9"/>
  <c r="AR446" i="9"/>
  <c r="AS446" i="9"/>
  <c r="AT446" i="9"/>
  <c r="AU446" i="9"/>
  <c r="AV446" i="9"/>
  <c r="AW446" i="9"/>
  <c r="AX446" i="9"/>
  <c r="AY446" i="9"/>
  <c r="AZ446" i="9"/>
  <c r="BA446" i="9"/>
  <c r="BB446" i="9"/>
  <c r="BC446" i="9"/>
  <c r="AN447" i="9"/>
  <c r="AO447" i="9"/>
  <c r="AP447" i="9"/>
  <c r="AQ447" i="9"/>
  <c r="AR447" i="9"/>
  <c r="AS447" i="9"/>
  <c r="AT447" i="9"/>
  <c r="AU447" i="9"/>
  <c r="AV447" i="9"/>
  <c r="AW447" i="9"/>
  <c r="AX447" i="9"/>
  <c r="AY447" i="9"/>
  <c r="AZ447" i="9"/>
  <c r="BA447" i="9"/>
  <c r="BB447" i="9"/>
  <c r="BC447" i="9"/>
  <c r="AN448" i="9"/>
  <c r="AO448" i="9"/>
  <c r="AP448" i="9"/>
  <c r="AQ448" i="9"/>
  <c r="AR448" i="9"/>
  <c r="AS448" i="9"/>
  <c r="AT448" i="9"/>
  <c r="AU448" i="9"/>
  <c r="AV448" i="9"/>
  <c r="AW448" i="9"/>
  <c r="AX448" i="9"/>
  <c r="AY448" i="9"/>
  <c r="AZ448" i="9"/>
  <c r="BA448" i="9"/>
  <c r="BB448" i="9"/>
  <c r="BC448" i="9"/>
  <c r="AN449" i="9"/>
  <c r="AO449" i="9"/>
  <c r="AP449" i="9"/>
  <c r="AQ449" i="9"/>
  <c r="AR449" i="9"/>
  <c r="AS449" i="9"/>
  <c r="AT449" i="9"/>
  <c r="AU449" i="9"/>
  <c r="AV449" i="9"/>
  <c r="AW449" i="9"/>
  <c r="AX449" i="9"/>
  <c r="AY449" i="9"/>
  <c r="AZ449" i="9"/>
  <c r="BA449" i="9"/>
  <c r="BB449" i="9"/>
  <c r="BC449" i="9"/>
  <c r="AN450" i="9"/>
  <c r="AO450" i="9"/>
  <c r="AP450" i="9"/>
  <c r="AQ450" i="9"/>
  <c r="AR450" i="9"/>
  <c r="AS450" i="9"/>
  <c r="AT450" i="9"/>
  <c r="AU450" i="9"/>
  <c r="AV450" i="9"/>
  <c r="AW450" i="9"/>
  <c r="AX450" i="9"/>
  <c r="AY450" i="9"/>
  <c r="AZ450" i="9"/>
  <c r="BA450" i="9"/>
  <c r="BB450" i="9"/>
  <c r="BC450" i="9"/>
  <c r="AN451" i="9"/>
  <c r="AO451" i="9"/>
  <c r="AP451" i="9"/>
  <c r="AQ451" i="9"/>
  <c r="AR451" i="9"/>
  <c r="AS451" i="9"/>
  <c r="AT451" i="9"/>
  <c r="AU451" i="9"/>
  <c r="AV451" i="9"/>
  <c r="AW451" i="9"/>
  <c r="AX451" i="9"/>
  <c r="AY451" i="9"/>
  <c r="AZ451" i="9"/>
  <c r="BA451" i="9"/>
  <c r="BB451" i="9"/>
  <c r="BC451" i="9"/>
  <c r="AN452" i="9"/>
  <c r="AO452" i="9"/>
  <c r="AP452" i="9"/>
  <c r="AQ452" i="9"/>
  <c r="AR452" i="9"/>
  <c r="AS452" i="9"/>
  <c r="AT452" i="9"/>
  <c r="AU452" i="9"/>
  <c r="AV452" i="9"/>
  <c r="AW452" i="9"/>
  <c r="AX452" i="9"/>
  <c r="AY452" i="9"/>
  <c r="AZ452" i="9"/>
  <c r="BA452" i="9"/>
  <c r="BB452" i="9"/>
  <c r="BC452" i="9"/>
  <c r="AN453" i="9"/>
  <c r="AO453" i="9"/>
  <c r="AP453" i="9"/>
  <c r="AQ453" i="9"/>
  <c r="AR453" i="9"/>
  <c r="AS453" i="9"/>
  <c r="AT453" i="9"/>
  <c r="AU453" i="9"/>
  <c r="AV453" i="9"/>
  <c r="AW453" i="9"/>
  <c r="AX453" i="9"/>
  <c r="AY453" i="9"/>
  <c r="AZ453" i="9"/>
  <c r="BA453" i="9"/>
  <c r="BB453" i="9"/>
  <c r="BC453" i="9"/>
  <c r="AN454" i="9"/>
  <c r="AO454" i="9"/>
  <c r="AP454" i="9"/>
  <c r="AQ454" i="9"/>
  <c r="AR454" i="9"/>
  <c r="AS454" i="9"/>
  <c r="AT454" i="9"/>
  <c r="AU454" i="9"/>
  <c r="AV454" i="9"/>
  <c r="AW454" i="9"/>
  <c r="AX454" i="9"/>
  <c r="AY454" i="9"/>
  <c r="AZ454" i="9"/>
  <c r="BA454" i="9"/>
  <c r="BB454" i="9"/>
  <c r="BC454" i="9"/>
  <c r="AN455" i="9"/>
  <c r="AO455" i="9"/>
  <c r="AP455" i="9"/>
  <c r="AQ455" i="9"/>
  <c r="AR455" i="9"/>
  <c r="AS455" i="9"/>
  <c r="AT455" i="9"/>
  <c r="AU455" i="9"/>
  <c r="AV455" i="9"/>
  <c r="AW455" i="9"/>
  <c r="AX455" i="9"/>
  <c r="AY455" i="9"/>
  <c r="AZ455" i="9"/>
  <c r="BA455" i="9"/>
  <c r="BB455" i="9"/>
  <c r="BC455" i="9"/>
  <c r="AN456" i="9"/>
  <c r="AO456" i="9"/>
  <c r="AP456" i="9"/>
  <c r="AQ456" i="9"/>
  <c r="AR456" i="9"/>
  <c r="AS456" i="9"/>
  <c r="AT456" i="9"/>
  <c r="AU456" i="9"/>
  <c r="AV456" i="9"/>
  <c r="AW456" i="9"/>
  <c r="AX456" i="9"/>
  <c r="AY456" i="9"/>
  <c r="AZ456" i="9"/>
  <c r="BA456" i="9"/>
  <c r="BB456" i="9"/>
  <c r="BC456" i="9"/>
  <c r="AN457" i="9"/>
  <c r="AO457" i="9"/>
  <c r="AP457" i="9"/>
  <c r="AQ457" i="9"/>
  <c r="AR457" i="9"/>
  <c r="AS457" i="9"/>
  <c r="AT457" i="9"/>
  <c r="AU457" i="9"/>
  <c r="AV457" i="9"/>
  <c r="AW457" i="9"/>
  <c r="AX457" i="9"/>
  <c r="AY457" i="9"/>
  <c r="AZ457" i="9"/>
  <c r="BA457" i="9"/>
  <c r="BB457" i="9"/>
  <c r="BC457" i="9"/>
  <c r="AN458" i="9"/>
  <c r="AO458" i="9"/>
  <c r="AP458" i="9"/>
  <c r="AQ458" i="9"/>
  <c r="AR458" i="9"/>
  <c r="AS458" i="9"/>
  <c r="AT458" i="9"/>
  <c r="AU458" i="9"/>
  <c r="AV458" i="9"/>
  <c r="AW458" i="9"/>
  <c r="AX458" i="9"/>
  <c r="AY458" i="9"/>
  <c r="AZ458" i="9"/>
  <c r="BA458" i="9"/>
  <c r="BB458" i="9"/>
  <c r="BC458" i="9"/>
  <c r="AN459" i="9"/>
  <c r="AO459" i="9"/>
  <c r="AP459" i="9"/>
  <c r="AQ459" i="9"/>
  <c r="AR459" i="9"/>
  <c r="AS459" i="9"/>
  <c r="AT459" i="9"/>
  <c r="AU459" i="9"/>
  <c r="AV459" i="9"/>
  <c r="AW459" i="9"/>
  <c r="AX459" i="9"/>
  <c r="AY459" i="9"/>
  <c r="AZ459" i="9"/>
  <c r="BA459" i="9"/>
  <c r="BB459" i="9"/>
  <c r="BC459" i="9"/>
  <c r="AN460" i="9"/>
  <c r="AO460" i="9"/>
  <c r="AP460" i="9"/>
  <c r="AQ460" i="9"/>
  <c r="AR460" i="9"/>
  <c r="AS460" i="9"/>
  <c r="AT460" i="9"/>
  <c r="AU460" i="9"/>
  <c r="AV460" i="9"/>
  <c r="AW460" i="9"/>
  <c r="AX460" i="9"/>
  <c r="AY460" i="9"/>
  <c r="AZ460" i="9"/>
  <c r="BA460" i="9"/>
  <c r="BB460" i="9"/>
  <c r="BC460" i="9"/>
  <c r="AN461" i="9"/>
  <c r="AO461" i="9"/>
  <c r="AP461" i="9"/>
  <c r="AQ461" i="9"/>
  <c r="AR461" i="9"/>
  <c r="AS461" i="9"/>
  <c r="AT461" i="9"/>
  <c r="AU461" i="9"/>
  <c r="AV461" i="9"/>
  <c r="AW461" i="9"/>
  <c r="AX461" i="9"/>
  <c r="AY461" i="9"/>
  <c r="AZ461" i="9"/>
  <c r="BA461" i="9"/>
  <c r="BB461" i="9"/>
  <c r="BC461" i="9"/>
  <c r="AN462" i="9"/>
  <c r="AO462" i="9"/>
  <c r="AP462" i="9"/>
  <c r="AQ462" i="9"/>
  <c r="AR462" i="9"/>
  <c r="AS462" i="9"/>
  <c r="AT462" i="9"/>
  <c r="AU462" i="9"/>
  <c r="AV462" i="9"/>
  <c r="AW462" i="9"/>
  <c r="AX462" i="9"/>
  <c r="AY462" i="9"/>
  <c r="AZ462" i="9"/>
  <c r="BA462" i="9"/>
  <c r="BB462" i="9"/>
  <c r="BC462" i="9"/>
  <c r="AN463" i="9"/>
  <c r="AO463" i="9"/>
  <c r="AP463" i="9"/>
  <c r="AQ463" i="9"/>
  <c r="AR463" i="9"/>
  <c r="AS463" i="9"/>
  <c r="AT463" i="9"/>
  <c r="AU463" i="9"/>
  <c r="AV463" i="9"/>
  <c r="AW463" i="9"/>
  <c r="AX463" i="9"/>
  <c r="AY463" i="9"/>
  <c r="AZ463" i="9"/>
  <c r="BA463" i="9"/>
  <c r="BB463" i="9"/>
  <c r="BC463" i="9"/>
  <c r="AN464" i="9"/>
  <c r="AO464" i="9"/>
  <c r="AP464" i="9"/>
  <c r="AQ464" i="9"/>
  <c r="AR464" i="9"/>
  <c r="AS464" i="9"/>
  <c r="AT464" i="9"/>
  <c r="AU464" i="9"/>
  <c r="AV464" i="9"/>
  <c r="AW464" i="9"/>
  <c r="AX464" i="9"/>
  <c r="AY464" i="9"/>
  <c r="AZ464" i="9"/>
  <c r="BA464" i="9"/>
  <c r="BB464" i="9"/>
  <c r="BC464" i="9"/>
  <c r="AN465" i="9"/>
  <c r="AO465" i="9"/>
  <c r="AP465" i="9"/>
  <c r="AQ465" i="9"/>
  <c r="AR465" i="9"/>
  <c r="AS465" i="9"/>
  <c r="AT465" i="9"/>
  <c r="AU465" i="9"/>
  <c r="AV465" i="9"/>
  <c r="AW465" i="9"/>
  <c r="AX465" i="9"/>
  <c r="AY465" i="9"/>
  <c r="AZ465" i="9"/>
  <c r="BA465" i="9"/>
  <c r="BB465" i="9"/>
  <c r="BC465" i="9"/>
  <c r="AN466" i="9"/>
  <c r="AO466" i="9"/>
  <c r="AP466" i="9"/>
  <c r="AQ466" i="9"/>
  <c r="AR466" i="9"/>
  <c r="AS466" i="9"/>
  <c r="AT466" i="9"/>
  <c r="AU466" i="9"/>
  <c r="AV466" i="9"/>
  <c r="AW466" i="9"/>
  <c r="AX466" i="9"/>
  <c r="AY466" i="9"/>
  <c r="AZ466" i="9"/>
  <c r="BA466" i="9"/>
  <c r="BB466" i="9"/>
  <c r="BC466" i="9"/>
  <c r="AN467" i="9"/>
  <c r="AO467" i="9"/>
  <c r="AP467" i="9"/>
  <c r="AQ467" i="9"/>
  <c r="AR467" i="9"/>
  <c r="AS467" i="9"/>
  <c r="AT467" i="9"/>
  <c r="AU467" i="9"/>
  <c r="AV467" i="9"/>
  <c r="AW467" i="9"/>
  <c r="AX467" i="9"/>
  <c r="AY467" i="9"/>
  <c r="AZ467" i="9"/>
  <c r="BA467" i="9"/>
  <c r="BB467" i="9"/>
  <c r="BC467" i="9"/>
  <c r="AN468" i="9"/>
  <c r="AO468" i="9"/>
  <c r="AP468" i="9"/>
  <c r="AQ468" i="9"/>
  <c r="AR468" i="9"/>
  <c r="AS468" i="9"/>
  <c r="AT468" i="9"/>
  <c r="AU468" i="9"/>
  <c r="AV468" i="9"/>
  <c r="AW468" i="9"/>
  <c r="AX468" i="9"/>
  <c r="AY468" i="9"/>
  <c r="AZ468" i="9"/>
  <c r="BA468" i="9"/>
  <c r="BB468" i="9"/>
  <c r="BC468" i="9"/>
  <c r="AN469" i="9"/>
  <c r="AO469" i="9"/>
  <c r="AP469" i="9"/>
  <c r="AQ469" i="9"/>
  <c r="AR469" i="9"/>
  <c r="AS469" i="9"/>
  <c r="AT469" i="9"/>
  <c r="AU469" i="9"/>
  <c r="AV469" i="9"/>
  <c r="AW469" i="9"/>
  <c r="AX469" i="9"/>
  <c r="AY469" i="9"/>
  <c r="AZ469" i="9"/>
  <c r="BA469" i="9"/>
  <c r="BB469" i="9"/>
  <c r="BC469" i="9"/>
  <c r="AN470" i="9"/>
  <c r="AO470" i="9"/>
  <c r="AP470" i="9"/>
  <c r="AQ470" i="9"/>
  <c r="AR470" i="9"/>
  <c r="AS470" i="9"/>
  <c r="AT470" i="9"/>
  <c r="AU470" i="9"/>
  <c r="AV470" i="9"/>
  <c r="AW470" i="9"/>
  <c r="AX470" i="9"/>
  <c r="AY470" i="9"/>
  <c r="AZ470" i="9"/>
  <c r="BA470" i="9"/>
  <c r="BB470" i="9"/>
  <c r="BC470" i="9"/>
  <c r="AN471" i="9"/>
  <c r="AO471" i="9"/>
  <c r="AP471" i="9"/>
  <c r="AQ471" i="9"/>
  <c r="AR471" i="9"/>
  <c r="AS471" i="9"/>
  <c r="AT471" i="9"/>
  <c r="AU471" i="9"/>
  <c r="AV471" i="9"/>
  <c r="AW471" i="9"/>
  <c r="AX471" i="9"/>
  <c r="AY471" i="9"/>
  <c r="AZ471" i="9"/>
  <c r="BA471" i="9"/>
  <c r="BB471" i="9"/>
  <c r="BC471" i="9"/>
  <c r="AN472" i="9"/>
  <c r="AO472" i="9"/>
  <c r="AP472" i="9"/>
  <c r="AQ472" i="9"/>
  <c r="AR472" i="9"/>
  <c r="AS472" i="9"/>
  <c r="AT472" i="9"/>
  <c r="AU472" i="9"/>
  <c r="AV472" i="9"/>
  <c r="AW472" i="9"/>
  <c r="AX472" i="9"/>
  <c r="AY472" i="9"/>
  <c r="AZ472" i="9"/>
  <c r="BA472" i="9"/>
  <c r="BB472" i="9"/>
  <c r="BC472" i="9"/>
  <c r="AN473" i="9"/>
  <c r="AO473" i="9"/>
  <c r="AP473" i="9"/>
  <c r="AQ473" i="9"/>
  <c r="AR473" i="9"/>
  <c r="AS473" i="9"/>
  <c r="AT473" i="9"/>
  <c r="AU473" i="9"/>
  <c r="AV473" i="9"/>
  <c r="AW473" i="9"/>
  <c r="AX473" i="9"/>
  <c r="AY473" i="9"/>
  <c r="AZ473" i="9"/>
  <c r="BA473" i="9"/>
  <c r="BB473" i="9"/>
  <c r="BC473" i="9"/>
  <c r="AN474" i="9"/>
  <c r="AO474" i="9"/>
  <c r="AP474" i="9"/>
  <c r="AQ474" i="9"/>
  <c r="AR474" i="9"/>
  <c r="AS474" i="9"/>
  <c r="AT474" i="9"/>
  <c r="AU474" i="9"/>
  <c r="AV474" i="9"/>
  <c r="AW474" i="9"/>
  <c r="AX474" i="9"/>
  <c r="AY474" i="9"/>
  <c r="AZ474" i="9"/>
  <c r="BA474" i="9"/>
  <c r="BB474" i="9"/>
  <c r="BC474" i="9"/>
  <c r="AN475" i="9"/>
  <c r="AO475" i="9"/>
  <c r="AP475" i="9"/>
  <c r="AQ475" i="9"/>
  <c r="AR475" i="9"/>
  <c r="AS475" i="9"/>
  <c r="AT475" i="9"/>
  <c r="AU475" i="9"/>
  <c r="AV475" i="9"/>
  <c r="AW475" i="9"/>
  <c r="AX475" i="9"/>
  <c r="AY475" i="9"/>
  <c r="AZ475" i="9"/>
  <c r="BA475" i="9"/>
  <c r="BB475" i="9"/>
  <c r="BC475" i="9"/>
  <c r="AN476" i="9"/>
  <c r="AO476" i="9"/>
  <c r="AP476" i="9"/>
  <c r="AQ476" i="9"/>
  <c r="AR476" i="9"/>
  <c r="AS476" i="9"/>
  <c r="AT476" i="9"/>
  <c r="AU476" i="9"/>
  <c r="AV476" i="9"/>
  <c r="AW476" i="9"/>
  <c r="AX476" i="9"/>
  <c r="AY476" i="9"/>
  <c r="AZ476" i="9"/>
  <c r="BA476" i="9"/>
  <c r="BB476" i="9"/>
  <c r="BC476" i="9"/>
  <c r="AN477" i="9"/>
  <c r="AO477" i="9"/>
  <c r="AP477" i="9"/>
  <c r="AQ477" i="9"/>
  <c r="AR477" i="9"/>
  <c r="AS477" i="9"/>
  <c r="AT477" i="9"/>
  <c r="AU477" i="9"/>
  <c r="AV477" i="9"/>
  <c r="AW477" i="9"/>
  <c r="AX477" i="9"/>
  <c r="AY477" i="9"/>
  <c r="AZ477" i="9"/>
  <c r="BA477" i="9"/>
  <c r="BB477" i="9"/>
  <c r="BC477" i="9"/>
  <c r="AN478" i="9"/>
  <c r="AO478" i="9"/>
  <c r="AP478" i="9"/>
  <c r="AQ478" i="9"/>
  <c r="AR478" i="9"/>
  <c r="AS478" i="9"/>
  <c r="AT478" i="9"/>
  <c r="AU478" i="9"/>
  <c r="AV478" i="9"/>
  <c r="AW478" i="9"/>
  <c r="AX478" i="9"/>
  <c r="AY478" i="9"/>
  <c r="AZ478" i="9"/>
  <c r="BA478" i="9"/>
  <c r="BB478" i="9"/>
  <c r="BC478" i="9"/>
  <c r="AN479" i="9"/>
  <c r="AO479" i="9"/>
  <c r="AP479" i="9"/>
  <c r="AQ479" i="9"/>
  <c r="AR479" i="9"/>
  <c r="AS479" i="9"/>
  <c r="AT479" i="9"/>
  <c r="AU479" i="9"/>
  <c r="AV479" i="9"/>
  <c r="AW479" i="9"/>
  <c r="AX479" i="9"/>
  <c r="AY479" i="9"/>
  <c r="AZ479" i="9"/>
  <c r="BA479" i="9"/>
  <c r="BB479" i="9"/>
  <c r="BC479" i="9"/>
  <c r="AN480" i="9"/>
  <c r="AO480" i="9"/>
  <c r="AP480" i="9"/>
  <c r="AQ480" i="9"/>
  <c r="AR480" i="9"/>
  <c r="AS480" i="9"/>
  <c r="AT480" i="9"/>
  <c r="AU480" i="9"/>
  <c r="AV480" i="9"/>
  <c r="AW480" i="9"/>
  <c r="AX480" i="9"/>
  <c r="AY480" i="9"/>
  <c r="AZ480" i="9"/>
  <c r="BA480" i="9"/>
  <c r="BB480" i="9"/>
  <c r="BC480" i="9"/>
  <c r="AN481" i="9"/>
  <c r="AO481" i="9"/>
  <c r="AP481" i="9"/>
  <c r="AQ481" i="9"/>
  <c r="AR481" i="9"/>
  <c r="AS481" i="9"/>
  <c r="AT481" i="9"/>
  <c r="AU481" i="9"/>
  <c r="AV481" i="9"/>
  <c r="AW481" i="9"/>
  <c r="AX481" i="9"/>
  <c r="AN482" i="9"/>
  <c r="AO482" i="9"/>
  <c r="AP482" i="9"/>
  <c r="AQ482" i="9"/>
  <c r="AR482" i="9"/>
  <c r="AS482" i="9"/>
  <c r="AT482" i="9"/>
  <c r="AU482" i="9"/>
  <c r="AV482" i="9"/>
  <c r="AW482" i="9"/>
  <c r="AX482" i="9"/>
  <c r="AY482" i="9"/>
  <c r="AZ482" i="9"/>
  <c r="BA482" i="9"/>
  <c r="BB482" i="9"/>
  <c r="BC482" i="9"/>
  <c r="AN483" i="9"/>
  <c r="AO483" i="9"/>
  <c r="AP483" i="9"/>
  <c r="AQ483" i="9"/>
  <c r="AR483" i="9"/>
  <c r="AS483" i="9"/>
  <c r="AT483" i="9"/>
  <c r="AU483" i="9"/>
  <c r="AV483" i="9"/>
  <c r="AW483" i="9"/>
  <c r="AX483" i="9"/>
  <c r="AY483" i="9"/>
  <c r="AZ483" i="9"/>
  <c r="BA483" i="9"/>
  <c r="BB483" i="9"/>
  <c r="AN484" i="9"/>
  <c r="AO484" i="9"/>
  <c r="AP484" i="9"/>
  <c r="AQ484" i="9"/>
  <c r="AR484" i="9"/>
  <c r="AS484" i="9"/>
  <c r="AT484" i="9"/>
  <c r="AU484" i="9"/>
  <c r="AV484" i="9"/>
  <c r="AW484" i="9"/>
  <c r="AX484" i="9"/>
  <c r="AY484" i="9"/>
  <c r="AZ484" i="9"/>
  <c r="BA484" i="9"/>
  <c r="BB484" i="9"/>
  <c r="BC484" i="9"/>
  <c r="AN485" i="9"/>
  <c r="AO485" i="9"/>
  <c r="AP485" i="9"/>
  <c r="AQ485" i="9"/>
  <c r="AR485" i="9"/>
  <c r="AS485" i="9"/>
  <c r="AT485" i="9"/>
  <c r="AU485" i="9"/>
  <c r="AV485" i="9"/>
  <c r="AW485" i="9"/>
  <c r="AX485" i="9"/>
  <c r="AY485" i="9"/>
  <c r="AZ485" i="9"/>
  <c r="BA485" i="9"/>
  <c r="BB485" i="9"/>
  <c r="BC485" i="9"/>
  <c r="AN486" i="9"/>
  <c r="AO486" i="9"/>
  <c r="AP486" i="9"/>
  <c r="AQ486" i="9"/>
  <c r="AR486" i="9"/>
  <c r="AS486" i="9"/>
  <c r="AT486" i="9"/>
  <c r="AU486" i="9"/>
  <c r="AV486" i="9"/>
  <c r="AW486" i="9"/>
  <c r="AX486" i="9"/>
  <c r="AY486" i="9"/>
  <c r="AZ486" i="9"/>
  <c r="BA486" i="9"/>
  <c r="BB486" i="9"/>
  <c r="BC486" i="9"/>
  <c r="AN487" i="9"/>
  <c r="AO487" i="9"/>
  <c r="AP487" i="9"/>
  <c r="AQ487" i="9"/>
  <c r="AR487" i="9"/>
  <c r="AS487" i="9"/>
  <c r="AT487" i="9"/>
  <c r="AU487" i="9"/>
  <c r="AV487" i="9"/>
  <c r="AW487" i="9"/>
  <c r="AX487" i="9"/>
  <c r="AY487" i="9"/>
  <c r="AZ487" i="9"/>
  <c r="BA487" i="9"/>
  <c r="BB487" i="9"/>
  <c r="BC487" i="9"/>
  <c r="AN488" i="9"/>
  <c r="AO488" i="9"/>
  <c r="AP488" i="9"/>
  <c r="AQ488" i="9"/>
  <c r="AR488" i="9"/>
  <c r="AS488" i="9"/>
  <c r="AT488" i="9"/>
  <c r="AU488" i="9"/>
  <c r="AV488" i="9"/>
  <c r="AW488" i="9"/>
  <c r="AX488" i="9"/>
  <c r="AY488" i="9"/>
  <c r="AZ488" i="9"/>
  <c r="BA488" i="9"/>
  <c r="BB488" i="9"/>
  <c r="BC488" i="9"/>
  <c r="AN489" i="9"/>
  <c r="AO489" i="9"/>
  <c r="AP489" i="9"/>
  <c r="AQ489" i="9"/>
  <c r="AR489" i="9"/>
  <c r="AS489" i="9"/>
  <c r="AT489" i="9"/>
  <c r="AU489" i="9"/>
  <c r="AV489" i="9"/>
  <c r="AW489" i="9"/>
  <c r="AX489" i="9"/>
  <c r="AY489" i="9"/>
  <c r="AZ489" i="9"/>
  <c r="BA489" i="9"/>
  <c r="BB489" i="9"/>
  <c r="BC489" i="9"/>
  <c r="AN490" i="9"/>
  <c r="AO490" i="9"/>
  <c r="AP490" i="9"/>
  <c r="AQ490" i="9"/>
  <c r="AR490" i="9"/>
  <c r="AS490" i="9"/>
  <c r="AT490" i="9"/>
  <c r="AU490" i="9"/>
  <c r="AV490" i="9"/>
  <c r="AW490" i="9"/>
  <c r="AX490" i="9"/>
  <c r="AY490" i="9"/>
  <c r="AZ490" i="9"/>
  <c r="BA490" i="9"/>
  <c r="BB490" i="9"/>
  <c r="BC490" i="9"/>
  <c r="AN491" i="9"/>
  <c r="AO491" i="9"/>
  <c r="AP491" i="9"/>
  <c r="AQ491" i="9"/>
  <c r="AR491" i="9"/>
  <c r="AS491" i="9"/>
  <c r="AT491" i="9"/>
  <c r="AU491" i="9"/>
  <c r="AV491" i="9"/>
  <c r="AW491" i="9"/>
  <c r="AX491" i="9"/>
  <c r="AY491" i="9"/>
  <c r="AZ491" i="9"/>
  <c r="BA491" i="9"/>
  <c r="BB491" i="9"/>
  <c r="BC491" i="9"/>
  <c r="AN492" i="9"/>
  <c r="AO492" i="9"/>
  <c r="AP492" i="9"/>
  <c r="AQ492" i="9"/>
  <c r="AR492" i="9"/>
  <c r="AS492" i="9"/>
  <c r="AT492" i="9"/>
  <c r="AU492" i="9"/>
  <c r="AV492" i="9"/>
  <c r="AW492" i="9"/>
  <c r="AX492" i="9"/>
  <c r="AY492" i="9"/>
  <c r="AZ492" i="9"/>
  <c r="BA492" i="9"/>
  <c r="BB492" i="9"/>
  <c r="BC492" i="9"/>
  <c r="AN493" i="9"/>
  <c r="AO493" i="9"/>
  <c r="AP493" i="9"/>
  <c r="AQ493" i="9"/>
  <c r="AR493" i="9"/>
  <c r="AS493" i="9"/>
  <c r="AT493" i="9"/>
  <c r="AU493" i="9"/>
  <c r="AV493" i="9"/>
  <c r="AW493" i="9"/>
  <c r="AX493" i="9"/>
  <c r="AY493" i="9"/>
  <c r="AZ493" i="9"/>
  <c r="BA493" i="9"/>
  <c r="BB493" i="9"/>
  <c r="BC493" i="9"/>
  <c r="AN494" i="9"/>
  <c r="AO494" i="9"/>
  <c r="AP494" i="9"/>
  <c r="AQ494" i="9"/>
  <c r="AR494" i="9"/>
  <c r="AS494" i="9"/>
  <c r="AT494" i="9"/>
  <c r="AU494" i="9"/>
  <c r="AV494" i="9"/>
  <c r="AW494" i="9"/>
  <c r="AX494" i="9"/>
  <c r="AY494" i="9"/>
  <c r="AZ494" i="9"/>
  <c r="BA494" i="9"/>
  <c r="BB494" i="9"/>
  <c r="BC494" i="9"/>
  <c r="AN495" i="9"/>
  <c r="AO495" i="9"/>
  <c r="AP495" i="9"/>
  <c r="AQ495" i="9"/>
  <c r="AR495" i="9"/>
  <c r="AS495" i="9"/>
  <c r="AT495" i="9"/>
  <c r="AU495" i="9"/>
  <c r="AV495" i="9"/>
  <c r="AW495" i="9"/>
  <c r="AX495" i="9"/>
  <c r="AY495" i="9"/>
  <c r="AZ495" i="9"/>
  <c r="BA495" i="9"/>
  <c r="BB495" i="9"/>
  <c r="BC495" i="9"/>
  <c r="AN496" i="9"/>
  <c r="AO496" i="9"/>
  <c r="AP496" i="9"/>
  <c r="AQ496" i="9"/>
  <c r="AR496" i="9"/>
  <c r="AS496" i="9"/>
  <c r="AT496" i="9"/>
  <c r="AU496" i="9"/>
  <c r="AV496" i="9"/>
  <c r="AW496" i="9"/>
  <c r="AX496" i="9"/>
  <c r="AY496" i="9"/>
  <c r="AZ496" i="9"/>
  <c r="BA496" i="9"/>
  <c r="BB496" i="9"/>
  <c r="BC496" i="9"/>
  <c r="AP497" i="9"/>
  <c r="AQ497" i="9"/>
  <c r="AR497" i="9"/>
  <c r="AS497" i="9"/>
  <c r="AT497" i="9"/>
  <c r="AU497" i="9"/>
  <c r="AV497" i="9"/>
  <c r="AW497" i="9"/>
  <c r="AX497" i="9"/>
  <c r="AY497" i="9"/>
  <c r="AZ497" i="9"/>
  <c r="BA497" i="9"/>
  <c r="BB497" i="9"/>
  <c r="BC497" i="9"/>
  <c r="AN498" i="9"/>
  <c r="AO498" i="9"/>
  <c r="AP498" i="9"/>
  <c r="AQ498" i="9"/>
  <c r="AR498" i="9"/>
  <c r="AS498" i="9"/>
  <c r="AT498" i="9"/>
  <c r="AU498" i="9"/>
  <c r="AV498" i="9"/>
  <c r="AW498" i="9"/>
  <c r="AX498" i="9"/>
  <c r="AY498" i="9"/>
  <c r="AZ498" i="9"/>
  <c r="BA498" i="9"/>
  <c r="BB498" i="9"/>
  <c r="BC498" i="9"/>
  <c r="AN499" i="9"/>
  <c r="AO499" i="9"/>
  <c r="AP499" i="9"/>
  <c r="AQ499" i="9"/>
  <c r="AR499" i="9"/>
  <c r="AS499" i="9"/>
  <c r="AT499" i="9"/>
  <c r="AU499" i="9"/>
  <c r="AV499" i="9"/>
  <c r="AW499" i="9"/>
  <c r="AX499" i="9"/>
  <c r="AY499" i="9"/>
  <c r="AZ499" i="9"/>
  <c r="BA499" i="9"/>
  <c r="BB499" i="9"/>
  <c r="BC499" i="9"/>
  <c r="AN500" i="9"/>
  <c r="AO500" i="9"/>
  <c r="AP500" i="9"/>
  <c r="AQ500" i="9"/>
  <c r="AR500" i="9"/>
  <c r="AS500" i="9"/>
  <c r="AT500" i="9"/>
  <c r="AU500" i="9"/>
  <c r="AV500" i="9"/>
  <c r="AW500" i="9"/>
  <c r="AX500" i="9"/>
  <c r="AY500" i="9"/>
  <c r="AZ500" i="9"/>
  <c r="BA500" i="9"/>
  <c r="BB500" i="9"/>
  <c r="BC500" i="9"/>
  <c r="AN501" i="9"/>
  <c r="AO501" i="9"/>
  <c r="AP501" i="9"/>
  <c r="AQ501" i="9"/>
  <c r="AR501" i="9"/>
  <c r="AS501" i="9"/>
  <c r="AT501" i="9"/>
  <c r="AU501" i="9"/>
  <c r="AV501" i="9"/>
  <c r="AW501" i="9"/>
  <c r="AX501" i="9"/>
  <c r="AY501" i="9"/>
  <c r="AZ501" i="9"/>
  <c r="BA501" i="9"/>
  <c r="BB501" i="9"/>
  <c r="BC501" i="9"/>
  <c r="AN502" i="9"/>
  <c r="AO502" i="9"/>
  <c r="AP502" i="9"/>
  <c r="AQ502" i="9"/>
  <c r="AR502" i="9"/>
  <c r="AS502" i="9"/>
  <c r="AT502" i="9"/>
  <c r="AU502" i="9"/>
  <c r="AV502" i="9"/>
  <c r="AW502" i="9"/>
  <c r="AX502" i="9"/>
  <c r="AY502" i="9"/>
  <c r="AZ502" i="9"/>
  <c r="BA502" i="9"/>
  <c r="BB502" i="9"/>
  <c r="BC502" i="9"/>
  <c r="AN503" i="9"/>
  <c r="AO503" i="9"/>
  <c r="AP503" i="9"/>
  <c r="AQ503" i="9"/>
  <c r="AR503" i="9"/>
  <c r="AS503" i="9"/>
  <c r="AT503" i="9"/>
  <c r="AU503" i="9"/>
  <c r="AV503" i="9"/>
  <c r="AW503" i="9"/>
  <c r="AX503" i="9"/>
  <c r="AY503" i="9"/>
  <c r="AZ503" i="9"/>
  <c r="BA503" i="9"/>
  <c r="BB503" i="9"/>
  <c r="BC503" i="9"/>
  <c r="AN504" i="9"/>
  <c r="AO504" i="9"/>
  <c r="AP504" i="9"/>
  <c r="AQ504" i="9"/>
  <c r="AR504" i="9"/>
  <c r="AS504" i="9"/>
  <c r="AT504" i="9"/>
  <c r="AU504" i="9"/>
  <c r="AV504" i="9"/>
  <c r="AW504" i="9"/>
  <c r="AX504" i="9"/>
  <c r="AY504" i="9"/>
  <c r="AZ504" i="9"/>
  <c r="BA504" i="9"/>
  <c r="BB504" i="9"/>
  <c r="BC504" i="9"/>
  <c r="AN505" i="9"/>
  <c r="AO505" i="9"/>
  <c r="AP505" i="9"/>
  <c r="AQ505" i="9"/>
  <c r="AR505" i="9"/>
  <c r="AS505" i="9"/>
  <c r="AT505" i="9"/>
  <c r="AU505" i="9"/>
  <c r="AV505" i="9"/>
  <c r="AW505" i="9"/>
  <c r="AX505" i="9"/>
  <c r="AY505" i="9"/>
  <c r="AZ505" i="9"/>
  <c r="BA505" i="9"/>
  <c r="BB505" i="9"/>
  <c r="BC505" i="9"/>
  <c r="AN506" i="9"/>
  <c r="AO506" i="9"/>
  <c r="AP506" i="9"/>
  <c r="AQ506" i="9"/>
  <c r="AR506" i="9"/>
  <c r="AS506" i="9"/>
  <c r="AT506" i="9"/>
  <c r="AU506" i="9"/>
  <c r="AV506" i="9"/>
  <c r="AW506" i="9"/>
  <c r="AX506" i="9"/>
  <c r="AY506" i="9"/>
  <c r="AZ506" i="9"/>
  <c r="BA506" i="9"/>
  <c r="BB506" i="9"/>
  <c r="BC506" i="9"/>
  <c r="AN507" i="9"/>
  <c r="AO507" i="9"/>
  <c r="AP507" i="9"/>
  <c r="AQ507" i="9"/>
  <c r="AR507" i="9"/>
  <c r="AS507" i="9"/>
  <c r="AT507" i="9"/>
  <c r="AU507" i="9"/>
  <c r="AV507" i="9"/>
  <c r="AW507" i="9"/>
  <c r="AX507" i="9"/>
  <c r="AY507" i="9"/>
  <c r="AZ507" i="9"/>
  <c r="BA507" i="9"/>
  <c r="BB507" i="9"/>
  <c r="BC507" i="9"/>
  <c r="AN508" i="9"/>
  <c r="AO508" i="9"/>
  <c r="AP508" i="9"/>
  <c r="AQ508" i="9"/>
  <c r="AR508" i="9"/>
  <c r="AS508" i="9"/>
  <c r="AT508" i="9"/>
  <c r="AU508" i="9"/>
  <c r="AV508" i="9"/>
  <c r="AW508" i="9"/>
  <c r="AX508" i="9"/>
  <c r="AY508" i="9"/>
  <c r="AZ508" i="9"/>
  <c r="BA508" i="9"/>
  <c r="BB508" i="9"/>
  <c r="BC508" i="9"/>
  <c r="AN509" i="9"/>
  <c r="AO509" i="9"/>
  <c r="AP509" i="9"/>
  <c r="AQ509" i="9"/>
  <c r="AR509" i="9"/>
  <c r="AS509" i="9"/>
  <c r="AT509" i="9"/>
  <c r="AU509" i="9"/>
  <c r="AV509" i="9"/>
  <c r="AW509" i="9"/>
  <c r="AX509" i="9"/>
  <c r="AY509" i="9"/>
  <c r="AZ509" i="9"/>
  <c r="BA509" i="9"/>
  <c r="BB509" i="9"/>
  <c r="BC509" i="9"/>
  <c r="AN510" i="9"/>
  <c r="AO510" i="9"/>
  <c r="AP510" i="9"/>
  <c r="AQ510" i="9"/>
  <c r="AR510" i="9"/>
  <c r="AS510" i="9"/>
  <c r="AT510" i="9"/>
  <c r="AU510" i="9"/>
  <c r="AV510" i="9"/>
  <c r="AW510" i="9"/>
  <c r="AX510" i="9"/>
  <c r="AY510" i="9"/>
  <c r="AZ510" i="9"/>
  <c r="BA510" i="9"/>
  <c r="BB510" i="9"/>
  <c r="BC510" i="9"/>
  <c r="AN511" i="9"/>
  <c r="AO511" i="9"/>
  <c r="AP511" i="9"/>
  <c r="AQ511" i="9"/>
  <c r="AR511" i="9"/>
  <c r="AS511" i="9"/>
  <c r="AT511" i="9"/>
  <c r="AU511" i="9"/>
  <c r="AV511" i="9"/>
  <c r="AW511" i="9"/>
  <c r="AX511" i="9"/>
  <c r="AY511" i="9"/>
  <c r="AZ511" i="9"/>
  <c r="BA511" i="9"/>
  <c r="BB511" i="9"/>
  <c r="BC511" i="9"/>
  <c r="AN512" i="9"/>
  <c r="AO512" i="9"/>
  <c r="AP512" i="9"/>
  <c r="AQ512" i="9"/>
  <c r="AR512" i="9"/>
  <c r="AS512" i="9"/>
  <c r="AT512" i="9"/>
  <c r="AU512" i="9"/>
  <c r="AV512" i="9"/>
  <c r="AW512" i="9"/>
  <c r="AX512" i="9"/>
  <c r="AY512" i="9"/>
  <c r="AZ512" i="9"/>
  <c r="BA512" i="9"/>
  <c r="BB512" i="9"/>
  <c r="BC512" i="9"/>
  <c r="AN513" i="9"/>
  <c r="AO513" i="9"/>
  <c r="AP513" i="9"/>
  <c r="AQ513" i="9"/>
  <c r="AR513" i="9"/>
  <c r="AS513" i="9"/>
  <c r="AT513" i="9"/>
  <c r="AU513" i="9"/>
  <c r="AV513" i="9"/>
  <c r="AW513" i="9"/>
  <c r="AX513" i="9"/>
  <c r="AY513" i="9"/>
  <c r="AZ513" i="9"/>
  <c r="BA513" i="9"/>
  <c r="BB513" i="9"/>
  <c r="BC513" i="9"/>
  <c r="AN514" i="9"/>
  <c r="AO514" i="9"/>
  <c r="AP514" i="9"/>
  <c r="AQ514" i="9"/>
  <c r="AR514" i="9"/>
  <c r="AS514" i="9"/>
  <c r="AT514" i="9"/>
  <c r="AU514" i="9"/>
  <c r="AV514" i="9"/>
  <c r="AW514" i="9"/>
  <c r="AX514" i="9"/>
  <c r="AY514" i="9"/>
  <c r="AZ514" i="9"/>
  <c r="BA514" i="9"/>
  <c r="BB514" i="9"/>
  <c r="BC514" i="9"/>
  <c r="AN515" i="9"/>
  <c r="AO515" i="9"/>
  <c r="AP515" i="9"/>
  <c r="AQ515" i="9"/>
  <c r="AR515" i="9"/>
  <c r="AS515" i="9"/>
  <c r="AT515" i="9"/>
  <c r="AU515" i="9"/>
  <c r="AV515" i="9"/>
  <c r="AW515" i="9"/>
  <c r="AX515" i="9"/>
  <c r="AY515" i="9"/>
  <c r="AZ515" i="9"/>
  <c r="BA515" i="9"/>
  <c r="BB515" i="9"/>
  <c r="BC515" i="9"/>
  <c r="AN516" i="9"/>
  <c r="AO516" i="9"/>
  <c r="AP516" i="9"/>
  <c r="AQ516" i="9"/>
  <c r="AR516" i="9"/>
  <c r="AS516" i="9"/>
  <c r="AT516" i="9"/>
  <c r="AU516" i="9"/>
  <c r="AV516" i="9"/>
  <c r="AW516" i="9"/>
  <c r="AX516" i="9"/>
  <c r="AY516" i="9"/>
  <c r="AZ516" i="9"/>
  <c r="BA516" i="9"/>
  <c r="BB516" i="9"/>
  <c r="BC516" i="9"/>
  <c r="AN517" i="9"/>
  <c r="AO517" i="9"/>
  <c r="AP517" i="9"/>
  <c r="AQ517" i="9"/>
  <c r="AR517" i="9"/>
  <c r="AS517" i="9"/>
  <c r="AT517" i="9"/>
  <c r="AU517" i="9"/>
  <c r="AV517" i="9"/>
  <c r="AW517" i="9"/>
  <c r="AX517" i="9"/>
  <c r="AY517" i="9"/>
  <c r="AZ517" i="9"/>
  <c r="BA517" i="9"/>
  <c r="BB517" i="9"/>
  <c r="BC517" i="9"/>
  <c r="AN518" i="9"/>
  <c r="AO518" i="9"/>
  <c r="AP518" i="9"/>
  <c r="AQ518" i="9"/>
  <c r="AR518" i="9"/>
  <c r="AS518" i="9"/>
  <c r="AT518" i="9"/>
  <c r="AU518" i="9"/>
  <c r="AV518" i="9"/>
  <c r="AW518" i="9"/>
  <c r="AX518" i="9"/>
  <c r="AY518" i="9"/>
  <c r="AZ518" i="9"/>
  <c r="BA518" i="9"/>
  <c r="BB518" i="9"/>
  <c r="BC518" i="9"/>
  <c r="AN519" i="9"/>
  <c r="AO519" i="9"/>
  <c r="AP519" i="9"/>
  <c r="AQ519" i="9"/>
  <c r="AR519" i="9"/>
  <c r="AS519" i="9"/>
  <c r="AT519" i="9"/>
  <c r="AU519" i="9"/>
  <c r="AV519" i="9"/>
  <c r="AW519" i="9"/>
  <c r="AX519" i="9"/>
  <c r="AY519" i="9"/>
  <c r="AZ519" i="9"/>
  <c r="BA519" i="9"/>
  <c r="BB519" i="9"/>
  <c r="BC519" i="9"/>
  <c r="AN520" i="9"/>
  <c r="AO520" i="9"/>
  <c r="AP520" i="9"/>
  <c r="AQ520" i="9"/>
  <c r="AR520" i="9"/>
  <c r="AS520" i="9"/>
  <c r="AT520" i="9"/>
  <c r="AU520" i="9"/>
  <c r="AV520" i="9"/>
  <c r="AW520" i="9"/>
  <c r="AX520" i="9"/>
  <c r="AY520" i="9"/>
  <c r="AZ520" i="9"/>
  <c r="BA520" i="9"/>
  <c r="BB520" i="9"/>
  <c r="BC520" i="9"/>
  <c r="AN521" i="9"/>
  <c r="AO521" i="9"/>
  <c r="AP521" i="9"/>
  <c r="AQ521" i="9"/>
  <c r="AR521" i="9"/>
  <c r="AS521" i="9"/>
  <c r="AT521" i="9"/>
  <c r="AU521" i="9"/>
  <c r="AV521" i="9"/>
  <c r="AW521" i="9"/>
  <c r="AX521" i="9"/>
  <c r="AY521" i="9"/>
  <c r="AZ521" i="9"/>
  <c r="BA521" i="9"/>
  <c r="BB521" i="9"/>
  <c r="BC521" i="9"/>
  <c r="AN522" i="9"/>
  <c r="AO522" i="9"/>
  <c r="AP522" i="9"/>
  <c r="AQ522" i="9"/>
  <c r="AR522" i="9"/>
  <c r="AS522" i="9"/>
  <c r="AT522" i="9"/>
  <c r="AU522" i="9"/>
  <c r="AV522" i="9"/>
  <c r="AW522" i="9"/>
  <c r="AX522" i="9"/>
  <c r="AY522" i="9"/>
  <c r="AZ522" i="9"/>
  <c r="BA522" i="9"/>
  <c r="BB522" i="9"/>
  <c r="BC522" i="9"/>
  <c r="AN523" i="9"/>
  <c r="AO523" i="9"/>
  <c r="AP523" i="9"/>
  <c r="AQ523" i="9"/>
  <c r="AR523" i="9"/>
  <c r="AS523" i="9"/>
  <c r="AT523" i="9"/>
  <c r="AU523" i="9"/>
  <c r="AV523" i="9"/>
  <c r="AW523" i="9"/>
  <c r="AX523" i="9"/>
  <c r="AY523" i="9"/>
  <c r="AZ523" i="9"/>
  <c r="BA523" i="9"/>
  <c r="BB523" i="9"/>
  <c r="BC523" i="9"/>
  <c r="AN524" i="9"/>
  <c r="AO524" i="9"/>
  <c r="AP524" i="9"/>
  <c r="AQ524" i="9"/>
  <c r="AR524" i="9"/>
  <c r="AS524" i="9"/>
  <c r="AT524" i="9"/>
  <c r="AU524" i="9"/>
  <c r="AV524" i="9"/>
  <c r="AW524" i="9"/>
  <c r="AX524" i="9"/>
  <c r="AY524" i="9"/>
  <c r="AZ524" i="9"/>
  <c r="BA524" i="9"/>
  <c r="BB524" i="9"/>
  <c r="BC524" i="9"/>
  <c r="AN525" i="9"/>
  <c r="AO525" i="9"/>
  <c r="AP525" i="9"/>
  <c r="AQ525" i="9"/>
  <c r="AR525" i="9"/>
  <c r="AS525" i="9"/>
  <c r="AT525" i="9"/>
  <c r="AU525" i="9"/>
  <c r="AV525" i="9"/>
  <c r="AW525" i="9"/>
  <c r="AX525" i="9"/>
  <c r="AY525" i="9"/>
  <c r="AZ525" i="9"/>
  <c r="BA525" i="9"/>
  <c r="BB525" i="9"/>
  <c r="BC525" i="9"/>
  <c r="AN526" i="9"/>
  <c r="AO526" i="9"/>
  <c r="AP526" i="9"/>
  <c r="AQ526" i="9"/>
  <c r="AR526" i="9"/>
  <c r="AS526" i="9"/>
  <c r="AT526" i="9"/>
  <c r="AU526" i="9"/>
  <c r="AV526" i="9"/>
  <c r="AW526" i="9"/>
  <c r="AX526" i="9"/>
  <c r="AY526" i="9"/>
  <c r="AZ526" i="9"/>
  <c r="BA526" i="9"/>
  <c r="BB526" i="9"/>
  <c r="BC526" i="9"/>
  <c r="AN527" i="9"/>
  <c r="AO527" i="9"/>
  <c r="AP527" i="9"/>
  <c r="AQ527" i="9"/>
  <c r="AR527" i="9"/>
  <c r="AS527" i="9"/>
  <c r="AT527" i="9"/>
  <c r="AU527" i="9"/>
  <c r="AV527" i="9"/>
  <c r="AW527" i="9"/>
  <c r="AX527" i="9"/>
  <c r="AY527" i="9"/>
  <c r="AZ527" i="9"/>
  <c r="BA527" i="9"/>
  <c r="BB527" i="9"/>
  <c r="BC527" i="9"/>
  <c r="AN528" i="9"/>
  <c r="AO528" i="9"/>
  <c r="AP528" i="9"/>
  <c r="AQ528" i="9"/>
  <c r="AR528" i="9"/>
  <c r="AS528" i="9"/>
  <c r="AT528" i="9"/>
  <c r="AU528" i="9"/>
  <c r="AV528" i="9"/>
  <c r="AW528" i="9"/>
  <c r="AX528" i="9"/>
  <c r="AY528" i="9"/>
  <c r="AZ528" i="9"/>
  <c r="BA528" i="9"/>
  <c r="BB528" i="9"/>
  <c r="BC528" i="9"/>
  <c r="AN529" i="9"/>
  <c r="AO529" i="9"/>
  <c r="AP529" i="9"/>
  <c r="AQ529" i="9"/>
  <c r="AR529" i="9"/>
  <c r="AS529" i="9"/>
  <c r="AT529" i="9"/>
  <c r="AU529" i="9"/>
  <c r="AV529" i="9"/>
  <c r="AW529" i="9"/>
  <c r="AX529" i="9"/>
  <c r="AY529" i="9"/>
  <c r="AZ529" i="9"/>
  <c r="BA529" i="9"/>
  <c r="BB529" i="9"/>
  <c r="BC529" i="9"/>
  <c r="AN530" i="9"/>
  <c r="AO530" i="9"/>
  <c r="AP530" i="9"/>
  <c r="AQ530" i="9"/>
  <c r="AR530" i="9"/>
  <c r="AS530" i="9"/>
  <c r="AT530" i="9"/>
  <c r="AU530" i="9"/>
  <c r="AV530" i="9"/>
  <c r="AW530" i="9"/>
  <c r="AX530" i="9"/>
  <c r="AY530" i="9"/>
  <c r="AZ530" i="9"/>
  <c r="BA530" i="9"/>
  <c r="BB530" i="9"/>
  <c r="BC530" i="9"/>
  <c r="AN531" i="9"/>
  <c r="AO531" i="9"/>
  <c r="AP531" i="9"/>
  <c r="AQ531" i="9"/>
  <c r="AR531" i="9"/>
  <c r="AS531" i="9"/>
  <c r="AT531" i="9"/>
  <c r="AU531" i="9"/>
  <c r="AV531" i="9"/>
  <c r="AW531" i="9"/>
  <c r="AX531" i="9"/>
  <c r="AY531" i="9"/>
  <c r="AZ531" i="9"/>
  <c r="BA531" i="9"/>
  <c r="BB531" i="9"/>
  <c r="BC531" i="9"/>
  <c r="AN532" i="9"/>
  <c r="AO532" i="9"/>
  <c r="AP532" i="9"/>
  <c r="AQ532" i="9"/>
  <c r="AR532" i="9"/>
  <c r="AS532" i="9"/>
  <c r="AT532" i="9"/>
  <c r="AU532" i="9"/>
  <c r="AV532" i="9"/>
  <c r="AW532" i="9"/>
  <c r="AX532" i="9"/>
  <c r="AY532" i="9"/>
  <c r="AZ532" i="9"/>
  <c r="BA532" i="9"/>
  <c r="BB532" i="9"/>
  <c r="BC532" i="9"/>
  <c r="AN533" i="9"/>
  <c r="AO533" i="9"/>
  <c r="AP533" i="9"/>
  <c r="AQ533" i="9"/>
  <c r="AR533" i="9"/>
  <c r="AS533" i="9"/>
  <c r="AT533" i="9"/>
  <c r="AU533" i="9"/>
  <c r="AV533" i="9"/>
  <c r="AW533" i="9"/>
  <c r="AX533" i="9"/>
  <c r="AY533" i="9"/>
  <c r="AZ533" i="9"/>
  <c r="BA533" i="9"/>
  <c r="BB533" i="9"/>
  <c r="BC533" i="9"/>
  <c r="AN534" i="9"/>
  <c r="AO534" i="9"/>
  <c r="AP534" i="9"/>
  <c r="AQ534" i="9"/>
  <c r="AR534" i="9"/>
  <c r="AS534" i="9"/>
  <c r="AT534" i="9"/>
  <c r="AU534" i="9"/>
  <c r="AV534" i="9"/>
  <c r="AW534" i="9"/>
  <c r="AX534" i="9"/>
  <c r="AY534" i="9"/>
  <c r="AZ534" i="9"/>
  <c r="BA534" i="9"/>
  <c r="BB534" i="9"/>
  <c r="BC534" i="9"/>
  <c r="AN535" i="9"/>
  <c r="AO535" i="9"/>
  <c r="AP535" i="9"/>
  <c r="AQ535" i="9"/>
  <c r="AR535" i="9"/>
  <c r="AS535" i="9"/>
  <c r="AT535" i="9"/>
  <c r="AU535" i="9"/>
  <c r="AV535" i="9"/>
  <c r="AW535" i="9"/>
  <c r="AX535" i="9"/>
  <c r="AN536" i="9"/>
  <c r="AO536" i="9"/>
  <c r="AP536" i="9"/>
  <c r="AQ536" i="9"/>
  <c r="AR536" i="9"/>
  <c r="AS536" i="9"/>
  <c r="AT536" i="9"/>
  <c r="AU536" i="9"/>
  <c r="AV536" i="9"/>
  <c r="AW536" i="9"/>
  <c r="AX536" i="9"/>
  <c r="AY536" i="9"/>
  <c r="AZ536" i="9"/>
  <c r="BA536" i="9"/>
  <c r="BB536" i="9"/>
  <c r="BC536" i="9"/>
  <c r="AN537" i="9"/>
  <c r="AO537" i="9"/>
  <c r="AP537" i="9"/>
  <c r="AQ537" i="9"/>
  <c r="AR537" i="9"/>
  <c r="AS537" i="9"/>
  <c r="AT537" i="9"/>
  <c r="AU537" i="9"/>
  <c r="AV537" i="9"/>
  <c r="AW537" i="9"/>
  <c r="AX537" i="9"/>
  <c r="AY537" i="9"/>
  <c r="AZ537" i="9"/>
  <c r="BA537" i="9"/>
  <c r="BB537" i="9"/>
  <c r="AN538" i="9"/>
  <c r="AO538" i="9"/>
  <c r="AP538" i="9"/>
  <c r="AQ538" i="9"/>
  <c r="AR538" i="9"/>
  <c r="AS538" i="9"/>
  <c r="AT538" i="9"/>
  <c r="AU538" i="9"/>
  <c r="AV538" i="9"/>
  <c r="AW538" i="9"/>
  <c r="AX538" i="9"/>
  <c r="AY538" i="9"/>
  <c r="AZ538" i="9"/>
  <c r="BA538" i="9"/>
  <c r="BB538" i="9"/>
  <c r="BC538" i="9"/>
  <c r="AN539" i="9"/>
  <c r="AO539" i="9"/>
  <c r="AP539" i="9"/>
  <c r="AQ539" i="9"/>
  <c r="AR539" i="9"/>
  <c r="AS539" i="9"/>
  <c r="AT539" i="9"/>
  <c r="AU539" i="9"/>
  <c r="AV539" i="9"/>
  <c r="AW539" i="9"/>
  <c r="AX539" i="9"/>
  <c r="AY539" i="9"/>
  <c r="AZ539" i="9"/>
  <c r="BA539" i="9"/>
  <c r="BB539" i="9"/>
  <c r="BC539" i="9"/>
  <c r="AN540" i="9"/>
  <c r="AO540" i="9"/>
  <c r="AP540" i="9"/>
  <c r="AQ540" i="9"/>
  <c r="AR540" i="9"/>
  <c r="AS540" i="9"/>
  <c r="AT540" i="9"/>
  <c r="AU540" i="9"/>
  <c r="AV540" i="9"/>
  <c r="AW540" i="9"/>
  <c r="AX540" i="9"/>
  <c r="AY540" i="9"/>
  <c r="AZ540" i="9"/>
  <c r="BA540" i="9"/>
  <c r="BB540" i="9"/>
  <c r="BC540" i="9"/>
  <c r="AN541" i="9"/>
  <c r="AO541" i="9"/>
  <c r="AP541" i="9"/>
  <c r="AQ541" i="9"/>
  <c r="AR541" i="9"/>
  <c r="AS541" i="9"/>
  <c r="AT541" i="9"/>
  <c r="AU541" i="9"/>
  <c r="AV541" i="9"/>
  <c r="AW541" i="9"/>
  <c r="AX541" i="9"/>
  <c r="AY541" i="9"/>
  <c r="AZ541" i="9"/>
  <c r="BA541" i="9"/>
  <c r="BB541" i="9"/>
  <c r="BC541" i="9"/>
  <c r="AN542" i="9"/>
  <c r="AO542" i="9"/>
  <c r="AP542" i="9"/>
  <c r="AQ542" i="9"/>
  <c r="AR542" i="9"/>
  <c r="AS542" i="9"/>
  <c r="AT542" i="9"/>
  <c r="AU542" i="9"/>
  <c r="AV542" i="9"/>
  <c r="AW542" i="9"/>
  <c r="AX542" i="9"/>
  <c r="AY542" i="9"/>
  <c r="AZ542" i="9"/>
  <c r="BA542" i="9"/>
  <c r="BB542" i="9"/>
  <c r="BC542" i="9"/>
  <c r="AN543" i="9"/>
  <c r="AO543" i="9"/>
  <c r="AP543" i="9"/>
  <c r="AQ543" i="9"/>
  <c r="AR543" i="9"/>
  <c r="AS543" i="9"/>
  <c r="AT543" i="9"/>
  <c r="AU543" i="9"/>
  <c r="AV543" i="9"/>
  <c r="AW543" i="9"/>
  <c r="AX543" i="9"/>
  <c r="AY543" i="9"/>
  <c r="AZ543" i="9"/>
  <c r="BA543" i="9"/>
  <c r="BB543" i="9"/>
  <c r="BC543" i="9"/>
  <c r="AN544" i="9"/>
  <c r="AO544" i="9"/>
  <c r="AP544" i="9"/>
  <c r="AQ544" i="9"/>
  <c r="AR544" i="9"/>
  <c r="AS544" i="9"/>
  <c r="AT544" i="9"/>
  <c r="AU544" i="9"/>
  <c r="AV544" i="9"/>
  <c r="AW544" i="9"/>
  <c r="AX544" i="9"/>
  <c r="AY544" i="9"/>
  <c r="AZ544" i="9"/>
  <c r="BA544" i="9"/>
  <c r="BB544" i="9"/>
  <c r="BC544" i="9"/>
  <c r="AN545" i="9"/>
  <c r="AO545" i="9"/>
  <c r="AP545" i="9"/>
  <c r="AQ545" i="9"/>
  <c r="AR545" i="9"/>
  <c r="AS545" i="9"/>
  <c r="AT545" i="9"/>
  <c r="AU545" i="9"/>
  <c r="AV545" i="9"/>
  <c r="AW545" i="9"/>
  <c r="AX545" i="9"/>
  <c r="AY545" i="9"/>
  <c r="AZ545" i="9"/>
  <c r="BA545" i="9"/>
  <c r="BB545" i="9"/>
  <c r="BC545" i="9"/>
  <c r="AN546" i="9"/>
  <c r="AO546" i="9"/>
  <c r="AP546" i="9"/>
  <c r="AQ546" i="9"/>
  <c r="AR546" i="9"/>
  <c r="AS546" i="9"/>
  <c r="AT546" i="9"/>
  <c r="AU546" i="9"/>
  <c r="AV546" i="9"/>
  <c r="AW546" i="9"/>
  <c r="AX546" i="9"/>
  <c r="AY546" i="9"/>
  <c r="AZ546" i="9"/>
  <c r="BA546" i="9"/>
  <c r="BB546" i="9"/>
  <c r="BC546" i="9"/>
  <c r="AN547" i="9"/>
  <c r="AO547" i="9"/>
  <c r="AP547" i="9"/>
  <c r="AQ547" i="9"/>
  <c r="AR547" i="9"/>
  <c r="AS547" i="9"/>
  <c r="AT547" i="9"/>
  <c r="AU547" i="9"/>
  <c r="AV547" i="9"/>
  <c r="AW547" i="9"/>
  <c r="AX547" i="9"/>
  <c r="AY547" i="9"/>
  <c r="AZ547" i="9"/>
  <c r="BA547" i="9"/>
  <c r="BB547" i="9"/>
  <c r="BC547" i="9"/>
  <c r="AN548" i="9"/>
  <c r="AO548" i="9"/>
  <c r="AP548" i="9"/>
  <c r="AQ548" i="9"/>
  <c r="AR548" i="9"/>
  <c r="AS548" i="9"/>
  <c r="AT548" i="9"/>
  <c r="AU548" i="9"/>
  <c r="AV548" i="9"/>
  <c r="AW548" i="9"/>
  <c r="AX548" i="9"/>
  <c r="AY548" i="9"/>
  <c r="AZ548" i="9"/>
  <c r="BA548" i="9"/>
  <c r="BB548" i="9"/>
  <c r="BC548" i="9"/>
  <c r="AN549" i="9"/>
  <c r="AO549" i="9"/>
  <c r="AP549" i="9"/>
  <c r="AQ549" i="9"/>
  <c r="AR549" i="9"/>
  <c r="AS549" i="9"/>
  <c r="AT549" i="9"/>
  <c r="AU549" i="9"/>
  <c r="AV549" i="9"/>
  <c r="AW549" i="9"/>
  <c r="AX549" i="9"/>
  <c r="AY549" i="9"/>
  <c r="AZ549" i="9"/>
  <c r="BA549" i="9"/>
  <c r="BB549" i="9"/>
  <c r="BC549" i="9"/>
  <c r="AN550" i="9"/>
  <c r="AO550" i="9"/>
  <c r="AP550" i="9"/>
  <c r="AQ550" i="9"/>
  <c r="AR550" i="9"/>
  <c r="AS550" i="9"/>
  <c r="AT550" i="9"/>
  <c r="AU550" i="9"/>
  <c r="AV550" i="9"/>
  <c r="AW550" i="9"/>
  <c r="AX550" i="9"/>
  <c r="AY550" i="9"/>
  <c r="AZ550" i="9"/>
  <c r="BA550" i="9"/>
  <c r="BB550" i="9"/>
  <c r="BC550" i="9"/>
  <c r="AP551" i="9"/>
  <c r="AQ551" i="9"/>
  <c r="AR551" i="9"/>
  <c r="AS551" i="9"/>
  <c r="AT551" i="9"/>
  <c r="AU551" i="9"/>
  <c r="AV551" i="9"/>
  <c r="AW551" i="9"/>
  <c r="AX551" i="9"/>
  <c r="AY551" i="9"/>
  <c r="AZ551" i="9"/>
  <c r="BA551" i="9"/>
  <c r="BB551" i="9"/>
  <c r="BC551" i="9"/>
  <c r="AN552" i="9"/>
  <c r="AO552" i="9"/>
  <c r="AP552" i="9"/>
  <c r="AQ552" i="9"/>
  <c r="AR552" i="9"/>
  <c r="AS552" i="9"/>
  <c r="AT552" i="9"/>
  <c r="AU552" i="9"/>
  <c r="AV552" i="9"/>
  <c r="AW552" i="9"/>
  <c r="AX552" i="9"/>
  <c r="AY552" i="9"/>
  <c r="AZ552" i="9"/>
  <c r="BA552" i="9"/>
  <c r="BB552" i="9"/>
  <c r="BC552" i="9"/>
  <c r="AN553" i="9"/>
  <c r="AO553" i="9"/>
  <c r="AP553" i="9"/>
  <c r="AQ553" i="9"/>
  <c r="AR553" i="9"/>
  <c r="AS553" i="9"/>
  <c r="AT553" i="9"/>
  <c r="AU553" i="9"/>
  <c r="AV553" i="9"/>
  <c r="AW553" i="9"/>
  <c r="AX553" i="9"/>
  <c r="AY553" i="9"/>
  <c r="AZ553" i="9"/>
  <c r="BA553" i="9"/>
  <c r="BB553" i="9"/>
  <c r="BC553" i="9"/>
  <c r="AN554" i="9"/>
  <c r="AO554" i="9"/>
  <c r="AP554" i="9"/>
  <c r="AQ554" i="9"/>
  <c r="AR554" i="9"/>
  <c r="AS554" i="9"/>
  <c r="AT554" i="9"/>
  <c r="AU554" i="9"/>
  <c r="AV554" i="9"/>
  <c r="AW554" i="9"/>
  <c r="AX554" i="9"/>
  <c r="AY554" i="9"/>
  <c r="AZ554" i="9"/>
  <c r="BA554" i="9"/>
  <c r="BB554" i="9"/>
  <c r="BC554" i="9"/>
  <c r="AN555" i="9"/>
  <c r="AO555" i="9"/>
  <c r="AP555" i="9"/>
  <c r="AQ555" i="9"/>
  <c r="AR555" i="9"/>
  <c r="AS555" i="9"/>
  <c r="AT555" i="9"/>
  <c r="AU555" i="9"/>
  <c r="AV555" i="9"/>
  <c r="AW555" i="9"/>
  <c r="AX555" i="9"/>
  <c r="AY555" i="9"/>
  <c r="AZ555" i="9"/>
  <c r="BA555" i="9"/>
  <c r="BB555" i="9"/>
  <c r="BC555" i="9"/>
  <c r="AN556" i="9"/>
  <c r="AO556" i="9"/>
  <c r="AP556" i="9"/>
  <c r="AQ556" i="9"/>
  <c r="AR556" i="9"/>
  <c r="AS556" i="9"/>
  <c r="AT556" i="9"/>
  <c r="AU556" i="9"/>
  <c r="AV556" i="9"/>
  <c r="AW556" i="9"/>
  <c r="AX556" i="9"/>
  <c r="AY556" i="9"/>
  <c r="AZ556" i="9"/>
  <c r="BA556" i="9"/>
  <c r="BB556" i="9"/>
  <c r="BC556" i="9"/>
  <c r="AN557" i="9"/>
  <c r="AO557" i="9"/>
  <c r="AP557" i="9"/>
  <c r="AQ557" i="9"/>
  <c r="AR557" i="9"/>
  <c r="AS557" i="9"/>
  <c r="AT557" i="9"/>
  <c r="AU557" i="9"/>
  <c r="AV557" i="9"/>
  <c r="AW557" i="9"/>
  <c r="AX557" i="9"/>
  <c r="AY557" i="9"/>
  <c r="AZ557" i="9"/>
  <c r="BA557" i="9"/>
  <c r="BB557" i="9"/>
  <c r="BC557" i="9"/>
  <c r="AN558" i="9"/>
  <c r="AO558" i="9"/>
  <c r="AP558" i="9"/>
  <c r="AQ558" i="9"/>
  <c r="AR558" i="9"/>
  <c r="AS558" i="9"/>
  <c r="AT558" i="9"/>
  <c r="AU558" i="9"/>
  <c r="AV558" i="9"/>
  <c r="AW558" i="9"/>
  <c r="AX558" i="9"/>
  <c r="AY558" i="9"/>
  <c r="AZ558" i="9"/>
  <c r="BA558" i="9"/>
  <c r="BB558" i="9"/>
  <c r="BC558" i="9"/>
  <c r="AN559" i="9"/>
  <c r="AO559" i="9"/>
  <c r="AP559" i="9"/>
  <c r="AQ559" i="9"/>
  <c r="AR559" i="9"/>
  <c r="AS559" i="9"/>
  <c r="AT559" i="9"/>
  <c r="AU559" i="9"/>
  <c r="AV559" i="9"/>
  <c r="AW559" i="9"/>
  <c r="AX559" i="9"/>
  <c r="AY559" i="9"/>
  <c r="AZ559" i="9"/>
  <c r="BA559" i="9"/>
  <c r="BB559" i="9"/>
  <c r="BC559" i="9"/>
  <c r="AN560" i="9"/>
  <c r="AO560" i="9"/>
  <c r="AP560" i="9"/>
  <c r="AQ560" i="9"/>
  <c r="AR560" i="9"/>
  <c r="AS560" i="9"/>
  <c r="AT560" i="9"/>
  <c r="AU560" i="9"/>
  <c r="AV560" i="9"/>
  <c r="AW560" i="9"/>
  <c r="AX560" i="9"/>
  <c r="AY560" i="9"/>
  <c r="AZ560" i="9"/>
  <c r="BA560" i="9"/>
  <c r="BB560" i="9"/>
  <c r="BC560" i="9"/>
  <c r="AN561" i="9"/>
  <c r="AO561" i="9"/>
  <c r="AP561" i="9"/>
  <c r="AQ561" i="9"/>
  <c r="AR561" i="9"/>
  <c r="AS561" i="9"/>
  <c r="AT561" i="9"/>
  <c r="AU561" i="9"/>
  <c r="AV561" i="9"/>
  <c r="AW561" i="9"/>
  <c r="AX561" i="9"/>
  <c r="AY561" i="9"/>
  <c r="AZ561" i="9"/>
  <c r="BA561" i="9"/>
  <c r="BB561" i="9"/>
  <c r="BC561" i="9"/>
  <c r="AN562" i="9"/>
  <c r="AO562" i="9"/>
  <c r="AP562" i="9"/>
  <c r="AQ562" i="9"/>
  <c r="AR562" i="9"/>
  <c r="AS562" i="9"/>
  <c r="AT562" i="9"/>
  <c r="AU562" i="9"/>
  <c r="AV562" i="9"/>
  <c r="AW562" i="9"/>
  <c r="AX562" i="9"/>
  <c r="AY562" i="9"/>
  <c r="AZ562" i="9"/>
  <c r="BA562" i="9"/>
  <c r="BB562" i="9"/>
  <c r="BC562" i="9"/>
  <c r="AN563" i="9"/>
  <c r="AO563" i="9"/>
  <c r="AP563" i="9"/>
  <c r="AQ563" i="9"/>
  <c r="AR563" i="9"/>
  <c r="AS563" i="9"/>
  <c r="AT563" i="9"/>
  <c r="AU563" i="9"/>
  <c r="AV563" i="9"/>
  <c r="AW563" i="9"/>
  <c r="AX563" i="9"/>
  <c r="AY563" i="9"/>
  <c r="AZ563" i="9"/>
  <c r="BA563" i="9"/>
  <c r="BB563" i="9"/>
  <c r="BC563" i="9"/>
  <c r="AN564" i="9"/>
  <c r="AO564" i="9"/>
  <c r="AP564" i="9"/>
  <c r="AQ564" i="9"/>
  <c r="AR564" i="9"/>
  <c r="AS564" i="9"/>
  <c r="AT564" i="9"/>
  <c r="AU564" i="9"/>
  <c r="AV564" i="9"/>
  <c r="AW564" i="9"/>
  <c r="AX564" i="9"/>
  <c r="AY564" i="9"/>
  <c r="AZ564" i="9"/>
  <c r="BA564" i="9"/>
  <c r="BB564" i="9"/>
  <c r="BC564" i="9"/>
  <c r="AN565" i="9"/>
  <c r="AO565" i="9"/>
  <c r="AP565" i="9"/>
  <c r="AQ565" i="9"/>
  <c r="AR565" i="9"/>
  <c r="AS565" i="9"/>
  <c r="AT565" i="9"/>
  <c r="AU565" i="9"/>
  <c r="AV565" i="9"/>
  <c r="AW565" i="9"/>
  <c r="AX565" i="9"/>
  <c r="AY565" i="9"/>
  <c r="AZ565" i="9"/>
  <c r="BA565" i="9"/>
  <c r="BB565" i="9"/>
  <c r="BC565" i="9"/>
  <c r="AN566" i="9"/>
  <c r="AO566" i="9"/>
  <c r="AP566" i="9"/>
  <c r="AQ566" i="9"/>
  <c r="AR566" i="9"/>
  <c r="AS566" i="9"/>
  <c r="AT566" i="9"/>
  <c r="AU566" i="9"/>
  <c r="AV566" i="9"/>
  <c r="AW566" i="9"/>
  <c r="AX566" i="9"/>
  <c r="AY566" i="9"/>
  <c r="AZ566" i="9"/>
  <c r="BA566" i="9"/>
  <c r="BB566" i="9"/>
  <c r="BC566" i="9"/>
  <c r="AN567" i="9"/>
  <c r="AO567" i="9"/>
  <c r="AP567" i="9"/>
  <c r="AQ567" i="9"/>
  <c r="AR567" i="9"/>
  <c r="AS567" i="9"/>
  <c r="AT567" i="9"/>
  <c r="AU567" i="9"/>
  <c r="AV567" i="9"/>
  <c r="AW567" i="9"/>
  <c r="AX567" i="9"/>
  <c r="AY567" i="9"/>
  <c r="AZ567" i="9"/>
  <c r="BA567" i="9"/>
  <c r="BB567" i="9"/>
  <c r="BC567" i="9"/>
  <c r="AN568" i="9"/>
  <c r="AO568" i="9"/>
  <c r="AP568" i="9"/>
  <c r="AQ568" i="9"/>
  <c r="AR568" i="9"/>
  <c r="AS568" i="9"/>
  <c r="AT568" i="9"/>
  <c r="AU568" i="9"/>
  <c r="AV568" i="9"/>
  <c r="AW568" i="9"/>
  <c r="AX568" i="9"/>
  <c r="AY568" i="9"/>
  <c r="AZ568" i="9"/>
  <c r="BA568" i="9"/>
  <c r="BB568" i="9"/>
  <c r="BC568" i="9"/>
  <c r="AN569" i="9"/>
  <c r="AO569" i="9"/>
  <c r="AP569" i="9"/>
  <c r="AQ569" i="9"/>
  <c r="AR569" i="9"/>
  <c r="AS569" i="9"/>
  <c r="AT569" i="9"/>
  <c r="AU569" i="9"/>
  <c r="AV569" i="9"/>
  <c r="AW569" i="9"/>
  <c r="AX569" i="9"/>
  <c r="AY569" i="9"/>
  <c r="AZ569" i="9"/>
  <c r="BA569" i="9"/>
  <c r="BB569" i="9"/>
  <c r="BC569" i="9"/>
  <c r="AN570" i="9"/>
  <c r="AO570" i="9"/>
  <c r="AP570" i="9"/>
  <c r="AQ570" i="9"/>
  <c r="AR570" i="9"/>
  <c r="AS570" i="9"/>
  <c r="AT570" i="9"/>
  <c r="AU570" i="9"/>
  <c r="AV570" i="9"/>
  <c r="AW570" i="9"/>
  <c r="AX570" i="9"/>
  <c r="AY570" i="9"/>
  <c r="AZ570" i="9"/>
  <c r="BA570" i="9"/>
  <c r="BB570" i="9"/>
  <c r="BC570" i="9"/>
  <c r="AN571" i="9"/>
  <c r="AO571" i="9"/>
  <c r="AP571" i="9"/>
  <c r="AQ571" i="9"/>
  <c r="AR571" i="9"/>
  <c r="AS571" i="9"/>
  <c r="AT571" i="9"/>
  <c r="AU571" i="9"/>
  <c r="AV571" i="9"/>
  <c r="AW571" i="9"/>
  <c r="AX571" i="9"/>
  <c r="AY571" i="9"/>
  <c r="AZ571" i="9"/>
  <c r="BA571" i="9"/>
  <c r="BB571" i="9"/>
  <c r="BC571" i="9"/>
  <c r="AN572" i="9"/>
  <c r="AO572" i="9"/>
  <c r="AP572" i="9"/>
  <c r="AQ572" i="9"/>
  <c r="AR572" i="9"/>
  <c r="AS572" i="9"/>
  <c r="AT572" i="9"/>
  <c r="AU572" i="9"/>
  <c r="AV572" i="9"/>
  <c r="AW572" i="9"/>
  <c r="AX572" i="9"/>
  <c r="AY572" i="9"/>
  <c r="AZ572" i="9"/>
  <c r="BA572" i="9"/>
  <c r="BB572" i="9"/>
  <c r="BC572" i="9"/>
  <c r="AN573" i="9"/>
  <c r="AO573" i="9"/>
  <c r="AP573" i="9"/>
  <c r="AQ573" i="9"/>
  <c r="AR573" i="9"/>
  <c r="AS573" i="9"/>
  <c r="AT573" i="9"/>
  <c r="AU573" i="9"/>
  <c r="AV573" i="9"/>
  <c r="AW573" i="9"/>
  <c r="AX573" i="9"/>
  <c r="AY573" i="9"/>
  <c r="AZ573" i="9"/>
  <c r="BA573" i="9"/>
  <c r="BB573" i="9"/>
  <c r="BC573" i="9"/>
  <c r="AN574" i="9"/>
  <c r="AO574" i="9"/>
  <c r="AP574" i="9"/>
  <c r="AQ574" i="9"/>
  <c r="AR574" i="9"/>
  <c r="AS574" i="9"/>
  <c r="AT574" i="9"/>
  <c r="AU574" i="9"/>
  <c r="AV574" i="9"/>
  <c r="AW574" i="9"/>
  <c r="AX574" i="9"/>
  <c r="AY574" i="9"/>
  <c r="AZ574" i="9"/>
  <c r="BA574" i="9"/>
  <c r="BB574" i="9"/>
  <c r="BC574" i="9"/>
  <c r="AN575" i="9"/>
  <c r="AO575" i="9"/>
  <c r="AP575" i="9"/>
  <c r="AQ575" i="9"/>
  <c r="AR575" i="9"/>
  <c r="AS575" i="9"/>
  <c r="AT575" i="9"/>
  <c r="AU575" i="9"/>
  <c r="AV575" i="9"/>
  <c r="AW575" i="9"/>
  <c r="AX575" i="9"/>
  <c r="AY575" i="9"/>
  <c r="AZ575" i="9"/>
  <c r="BA575" i="9"/>
  <c r="BB575" i="9"/>
  <c r="BC575" i="9"/>
  <c r="AN576" i="9"/>
  <c r="AO576" i="9"/>
  <c r="AP576" i="9"/>
  <c r="AQ576" i="9"/>
  <c r="AR576" i="9"/>
  <c r="AS576" i="9"/>
  <c r="AT576" i="9"/>
  <c r="AU576" i="9"/>
  <c r="AV576" i="9"/>
  <c r="AW576" i="9"/>
  <c r="AX576" i="9"/>
  <c r="AY576" i="9"/>
  <c r="AZ576" i="9"/>
  <c r="BA576" i="9"/>
  <c r="BB576" i="9"/>
  <c r="BC576" i="9"/>
  <c r="AN577" i="9"/>
  <c r="AO577" i="9"/>
  <c r="AP577" i="9"/>
  <c r="AQ577" i="9"/>
  <c r="AR577" i="9"/>
  <c r="AS577" i="9"/>
  <c r="AT577" i="9"/>
  <c r="AU577" i="9"/>
  <c r="AV577" i="9"/>
  <c r="AW577" i="9"/>
  <c r="AX577" i="9"/>
  <c r="AY577" i="9"/>
  <c r="AZ577" i="9"/>
  <c r="BA577" i="9"/>
  <c r="BB577" i="9"/>
  <c r="BC577" i="9"/>
  <c r="AN578" i="9"/>
  <c r="AO578" i="9"/>
  <c r="AP578" i="9"/>
  <c r="AQ578" i="9"/>
  <c r="AR578" i="9"/>
  <c r="AS578" i="9"/>
  <c r="AT578" i="9"/>
  <c r="AU578" i="9"/>
  <c r="AV578" i="9"/>
  <c r="AW578" i="9"/>
  <c r="AX578" i="9"/>
  <c r="AY578" i="9"/>
  <c r="AZ578" i="9"/>
  <c r="BA578" i="9"/>
  <c r="BB578" i="9"/>
  <c r="BC578" i="9"/>
  <c r="AN579" i="9"/>
  <c r="AO579" i="9"/>
  <c r="AP579" i="9"/>
  <c r="AQ579" i="9"/>
  <c r="AR579" i="9"/>
  <c r="AS579" i="9"/>
  <c r="AT579" i="9"/>
  <c r="AU579" i="9"/>
  <c r="AV579" i="9"/>
  <c r="AW579" i="9"/>
  <c r="AX579" i="9"/>
  <c r="AY579" i="9"/>
  <c r="AZ579" i="9"/>
  <c r="BA579" i="9"/>
  <c r="BB579" i="9"/>
  <c r="BC579" i="9"/>
  <c r="AN580" i="9"/>
  <c r="AO580" i="9"/>
  <c r="AP580" i="9"/>
  <c r="AQ580" i="9"/>
  <c r="AR580" i="9"/>
  <c r="AS580" i="9"/>
  <c r="AT580" i="9"/>
  <c r="AU580" i="9"/>
  <c r="AV580" i="9"/>
  <c r="AW580" i="9"/>
  <c r="AX580" i="9"/>
  <c r="AY580" i="9"/>
  <c r="AZ580" i="9"/>
  <c r="BA580" i="9"/>
  <c r="BB580" i="9"/>
  <c r="BC580" i="9"/>
  <c r="AN581" i="9"/>
  <c r="AO581" i="9"/>
  <c r="AP581" i="9"/>
  <c r="AQ581" i="9"/>
  <c r="AR581" i="9"/>
  <c r="AS581" i="9"/>
  <c r="AT581" i="9"/>
  <c r="AU581" i="9"/>
  <c r="AV581" i="9"/>
  <c r="AW581" i="9"/>
  <c r="AX581" i="9"/>
  <c r="AY581" i="9"/>
  <c r="AZ581" i="9"/>
  <c r="BA581" i="9"/>
  <c r="BB581" i="9"/>
  <c r="BC581" i="9"/>
  <c r="AN582" i="9"/>
  <c r="AO582" i="9"/>
  <c r="AP582" i="9"/>
  <c r="AQ582" i="9"/>
  <c r="AR582" i="9"/>
  <c r="AS582" i="9"/>
  <c r="AT582" i="9"/>
  <c r="AU582" i="9"/>
  <c r="AV582" i="9"/>
  <c r="AW582" i="9"/>
  <c r="AX582" i="9"/>
  <c r="AY582" i="9"/>
  <c r="AZ582" i="9"/>
  <c r="BA582" i="9"/>
  <c r="BB582" i="9"/>
  <c r="BC582" i="9"/>
  <c r="AN583" i="9"/>
  <c r="AO583" i="9"/>
  <c r="AP583" i="9"/>
  <c r="AQ583" i="9"/>
  <c r="AR583" i="9"/>
  <c r="AS583" i="9"/>
  <c r="AT583" i="9"/>
  <c r="AU583" i="9"/>
  <c r="AV583" i="9"/>
  <c r="AW583" i="9"/>
  <c r="AX583" i="9"/>
  <c r="AY583" i="9"/>
  <c r="AZ583" i="9"/>
  <c r="BA583" i="9"/>
  <c r="BB583" i="9"/>
  <c r="BC583" i="9"/>
  <c r="AN584" i="9"/>
  <c r="AO584" i="9"/>
  <c r="AP584" i="9"/>
  <c r="AQ584" i="9"/>
  <c r="AR584" i="9"/>
  <c r="AS584" i="9"/>
  <c r="AT584" i="9"/>
  <c r="AU584" i="9"/>
  <c r="AV584" i="9"/>
  <c r="AW584" i="9"/>
  <c r="AX584" i="9"/>
  <c r="AY584" i="9"/>
  <c r="AZ584" i="9"/>
  <c r="BA584" i="9"/>
  <c r="BB584" i="9"/>
  <c r="BC584" i="9"/>
  <c r="AN585" i="9"/>
  <c r="AO585" i="9"/>
  <c r="AP585" i="9"/>
  <c r="AQ585" i="9"/>
  <c r="AR585" i="9"/>
  <c r="AS585" i="9"/>
  <c r="AT585" i="9"/>
  <c r="AU585" i="9"/>
  <c r="AV585" i="9"/>
  <c r="AW585" i="9"/>
  <c r="AX585" i="9"/>
  <c r="AY585" i="9"/>
  <c r="AZ585" i="9"/>
  <c r="BA585" i="9"/>
  <c r="BB585" i="9"/>
  <c r="BC585" i="9"/>
  <c r="AN586" i="9"/>
  <c r="AO586" i="9"/>
  <c r="AP586" i="9"/>
  <c r="AQ586" i="9"/>
  <c r="AR586" i="9"/>
  <c r="AS586" i="9"/>
  <c r="AT586" i="9"/>
  <c r="AU586" i="9"/>
  <c r="AV586" i="9"/>
  <c r="AW586" i="9"/>
  <c r="AX586" i="9"/>
  <c r="AY586" i="9"/>
  <c r="AZ586" i="9"/>
  <c r="BA586" i="9"/>
  <c r="BB586" i="9"/>
  <c r="BC586" i="9"/>
  <c r="AN587" i="9"/>
  <c r="AO587" i="9"/>
  <c r="AP587" i="9"/>
  <c r="AQ587" i="9"/>
  <c r="AR587" i="9"/>
  <c r="AS587" i="9"/>
  <c r="AT587" i="9"/>
  <c r="AU587" i="9"/>
  <c r="AV587" i="9"/>
  <c r="AW587" i="9"/>
  <c r="AX587" i="9"/>
  <c r="AY587" i="9"/>
  <c r="AZ587" i="9"/>
  <c r="BA587" i="9"/>
  <c r="BB587" i="9"/>
  <c r="BC587" i="9"/>
  <c r="AN588" i="9"/>
  <c r="AO588" i="9"/>
  <c r="AP588" i="9"/>
  <c r="AQ588" i="9"/>
  <c r="AR588" i="9"/>
  <c r="AS588" i="9"/>
  <c r="AT588" i="9"/>
  <c r="AU588" i="9"/>
  <c r="AV588" i="9"/>
  <c r="AW588" i="9"/>
  <c r="AX588" i="9"/>
  <c r="AY588" i="9"/>
  <c r="AZ588" i="9"/>
  <c r="BA588" i="9"/>
  <c r="BB588" i="9"/>
  <c r="BC588" i="9"/>
  <c r="AN589" i="9"/>
  <c r="AO589" i="9"/>
  <c r="AP589" i="9"/>
  <c r="AQ589" i="9"/>
  <c r="AR589" i="9"/>
  <c r="AS589" i="9"/>
  <c r="AT589" i="9"/>
  <c r="AU589" i="9"/>
  <c r="AV589" i="9"/>
  <c r="AW589" i="9"/>
  <c r="AX589" i="9"/>
  <c r="AN590" i="9"/>
  <c r="AO590" i="9"/>
  <c r="AP590" i="9"/>
  <c r="AQ590" i="9"/>
  <c r="AR590" i="9"/>
  <c r="AS590" i="9"/>
  <c r="AT590" i="9"/>
  <c r="AU590" i="9"/>
  <c r="AV590" i="9"/>
  <c r="AW590" i="9"/>
  <c r="AX590" i="9"/>
  <c r="AY590" i="9"/>
  <c r="AZ590" i="9"/>
  <c r="BA590" i="9"/>
  <c r="BB590" i="9"/>
  <c r="BC590" i="9"/>
  <c r="AN591" i="9"/>
  <c r="AO591" i="9"/>
  <c r="AP591" i="9"/>
  <c r="AQ591" i="9"/>
  <c r="AR591" i="9"/>
  <c r="AS591" i="9"/>
  <c r="AT591" i="9"/>
  <c r="AU591" i="9"/>
  <c r="AV591" i="9"/>
  <c r="AW591" i="9"/>
  <c r="AX591" i="9"/>
  <c r="AY591" i="9"/>
  <c r="AZ591" i="9"/>
  <c r="BA591" i="9"/>
  <c r="BB591" i="9"/>
  <c r="AN592" i="9"/>
  <c r="AO592" i="9"/>
  <c r="AP592" i="9"/>
  <c r="AQ592" i="9"/>
  <c r="AR592" i="9"/>
  <c r="AS592" i="9"/>
  <c r="AT592" i="9"/>
  <c r="AU592" i="9"/>
  <c r="AV592" i="9"/>
  <c r="AW592" i="9"/>
  <c r="AX592" i="9"/>
  <c r="AY592" i="9"/>
  <c r="AZ592" i="9"/>
  <c r="BA592" i="9"/>
  <c r="BB592" i="9"/>
  <c r="BC592" i="9"/>
  <c r="AN593" i="9"/>
  <c r="AO593" i="9"/>
  <c r="AP593" i="9"/>
  <c r="AQ593" i="9"/>
  <c r="AR593" i="9"/>
  <c r="AS593" i="9"/>
  <c r="AT593" i="9"/>
  <c r="AU593" i="9"/>
  <c r="AV593" i="9"/>
  <c r="AW593" i="9"/>
  <c r="AX593" i="9"/>
  <c r="AY593" i="9"/>
  <c r="AZ593" i="9"/>
  <c r="BA593" i="9"/>
  <c r="BB593" i="9"/>
  <c r="BC593" i="9"/>
  <c r="AN594" i="9"/>
  <c r="AO594" i="9"/>
  <c r="AP594" i="9"/>
  <c r="AQ594" i="9"/>
  <c r="AR594" i="9"/>
  <c r="AS594" i="9"/>
  <c r="AT594" i="9"/>
  <c r="AU594" i="9"/>
  <c r="AV594" i="9"/>
  <c r="AW594" i="9"/>
  <c r="AX594" i="9"/>
  <c r="AY594" i="9"/>
  <c r="AZ594" i="9"/>
  <c r="BA594" i="9"/>
  <c r="BB594" i="9"/>
  <c r="BC594" i="9"/>
  <c r="AN595" i="9"/>
  <c r="AO595" i="9"/>
  <c r="AP595" i="9"/>
  <c r="AQ595" i="9"/>
  <c r="AR595" i="9"/>
  <c r="AS595" i="9"/>
  <c r="AT595" i="9"/>
  <c r="AU595" i="9"/>
  <c r="AV595" i="9"/>
  <c r="AW595" i="9"/>
  <c r="AX595" i="9"/>
  <c r="AY595" i="9"/>
  <c r="AZ595" i="9"/>
  <c r="BA595" i="9"/>
  <c r="BB595" i="9"/>
  <c r="BC595" i="9"/>
  <c r="AN596" i="9"/>
  <c r="AO596" i="9"/>
  <c r="AP596" i="9"/>
  <c r="AQ596" i="9"/>
  <c r="AR596" i="9"/>
  <c r="AS596" i="9"/>
  <c r="AT596" i="9"/>
  <c r="AU596" i="9"/>
  <c r="AV596" i="9"/>
  <c r="AW596" i="9"/>
  <c r="AX596" i="9"/>
  <c r="AY596" i="9"/>
  <c r="AZ596" i="9"/>
  <c r="BA596" i="9"/>
  <c r="BB596" i="9"/>
  <c r="BC596" i="9"/>
  <c r="AN597" i="9"/>
  <c r="AO597" i="9"/>
  <c r="AP597" i="9"/>
  <c r="AQ597" i="9"/>
  <c r="AR597" i="9"/>
  <c r="AS597" i="9"/>
  <c r="AT597" i="9"/>
  <c r="AU597" i="9"/>
  <c r="AV597" i="9"/>
  <c r="AW597" i="9"/>
  <c r="AX597" i="9"/>
  <c r="AY597" i="9"/>
  <c r="AZ597" i="9"/>
  <c r="BA597" i="9"/>
  <c r="BB597" i="9"/>
  <c r="BC597" i="9"/>
  <c r="AN598" i="9"/>
  <c r="AO598" i="9"/>
  <c r="AP598" i="9"/>
  <c r="AQ598" i="9"/>
  <c r="AR598" i="9"/>
  <c r="AS598" i="9"/>
  <c r="AT598" i="9"/>
  <c r="AU598" i="9"/>
  <c r="AV598" i="9"/>
  <c r="AW598" i="9"/>
  <c r="AX598" i="9"/>
  <c r="AY598" i="9"/>
  <c r="AZ598" i="9"/>
  <c r="BA598" i="9"/>
  <c r="BB598" i="9"/>
  <c r="BC598" i="9"/>
  <c r="AN599" i="9"/>
  <c r="AO599" i="9"/>
  <c r="AP599" i="9"/>
  <c r="AQ599" i="9"/>
  <c r="AR599" i="9"/>
  <c r="AS599" i="9"/>
  <c r="AT599" i="9"/>
  <c r="AU599" i="9"/>
  <c r="AV599" i="9"/>
  <c r="AW599" i="9"/>
  <c r="AX599" i="9"/>
  <c r="AY599" i="9"/>
  <c r="AZ599" i="9"/>
  <c r="BA599" i="9"/>
  <c r="BB599" i="9"/>
  <c r="BC599" i="9"/>
  <c r="AN600" i="9"/>
  <c r="AO600" i="9"/>
  <c r="AP600" i="9"/>
  <c r="AQ600" i="9"/>
  <c r="AR600" i="9"/>
  <c r="AS600" i="9"/>
  <c r="AT600" i="9"/>
  <c r="AU600" i="9"/>
  <c r="AV600" i="9"/>
  <c r="AW600" i="9"/>
  <c r="AX600" i="9"/>
  <c r="AY600" i="9"/>
  <c r="AZ600" i="9"/>
  <c r="BA600" i="9"/>
  <c r="BB600" i="9"/>
  <c r="BC600" i="9"/>
  <c r="AN601" i="9"/>
  <c r="AO601" i="9"/>
  <c r="AP601" i="9"/>
  <c r="AQ601" i="9"/>
  <c r="AR601" i="9"/>
  <c r="AS601" i="9"/>
  <c r="AT601" i="9"/>
  <c r="AU601" i="9"/>
  <c r="AV601" i="9"/>
  <c r="AW601" i="9"/>
  <c r="AX601" i="9"/>
  <c r="AY601" i="9"/>
  <c r="AZ601" i="9"/>
  <c r="BA601" i="9"/>
  <c r="BB601" i="9"/>
  <c r="BC601" i="9"/>
  <c r="AN602" i="9"/>
  <c r="AO602" i="9"/>
  <c r="AP602" i="9"/>
  <c r="AQ602" i="9"/>
  <c r="AR602" i="9"/>
  <c r="AS602" i="9"/>
  <c r="AT602" i="9"/>
  <c r="AU602" i="9"/>
  <c r="AV602" i="9"/>
  <c r="AW602" i="9"/>
  <c r="AX602" i="9"/>
  <c r="AY602" i="9"/>
  <c r="AZ602" i="9"/>
  <c r="BA602" i="9"/>
  <c r="BB602" i="9"/>
  <c r="BC602" i="9"/>
  <c r="AN603" i="9"/>
  <c r="AO603" i="9"/>
  <c r="AP603" i="9"/>
  <c r="AQ603" i="9"/>
  <c r="AR603" i="9"/>
  <c r="AS603" i="9"/>
  <c r="AT603" i="9"/>
  <c r="AU603" i="9"/>
  <c r="AV603" i="9"/>
  <c r="AW603" i="9"/>
  <c r="AX603" i="9"/>
  <c r="AY603" i="9"/>
  <c r="AZ603" i="9"/>
  <c r="BA603" i="9"/>
  <c r="BB603" i="9"/>
  <c r="BC603" i="9"/>
  <c r="AN604" i="9"/>
  <c r="AO604" i="9"/>
  <c r="AP604" i="9"/>
  <c r="AQ604" i="9"/>
  <c r="AR604" i="9"/>
  <c r="AS604" i="9"/>
  <c r="AT604" i="9"/>
  <c r="AU604" i="9"/>
  <c r="AV604" i="9"/>
  <c r="AW604" i="9"/>
  <c r="AX604" i="9"/>
  <c r="AY604" i="9"/>
  <c r="AZ604" i="9"/>
  <c r="BA604" i="9"/>
  <c r="BB604" i="9"/>
  <c r="BC604" i="9"/>
  <c r="AP605" i="9"/>
  <c r="AQ605" i="9"/>
  <c r="AR605" i="9"/>
  <c r="AS605" i="9"/>
  <c r="AT605" i="9"/>
  <c r="AU605" i="9"/>
  <c r="AV605" i="9"/>
  <c r="AW605" i="9"/>
  <c r="AX605" i="9"/>
  <c r="AY605" i="9"/>
  <c r="AZ605" i="9"/>
  <c r="BA605" i="9"/>
  <c r="BB605" i="9"/>
  <c r="BC605" i="9"/>
  <c r="AN606" i="9"/>
  <c r="AO606" i="9"/>
  <c r="AP606" i="9"/>
  <c r="AQ606" i="9"/>
  <c r="AR606" i="9"/>
  <c r="AS606" i="9"/>
  <c r="AT606" i="9"/>
  <c r="AU606" i="9"/>
  <c r="AV606" i="9"/>
  <c r="AW606" i="9"/>
  <c r="AX606" i="9"/>
  <c r="AY606" i="9"/>
  <c r="AZ606" i="9"/>
  <c r="BA606" i="9"/>
  <c r="BB606" i="9"/>
  <c r="BC606" i="9"/>
  <c r="AN607" i="9"/>
  <c r="AO607" i="9"/>
  <c r="AP607" i="9"/>
  <c r="AQ607" i="9"/>
  <c r="AR607" i="9"/>
  <c r="AS607" i="9"/>
  <c r="AT607" i="9"/>
  <c r="AU607" i="9"/>
  <c r="AV607" i="9"/>
  <c r="AW607" i="9"/>
  <c r="AX607" i="9"/>
  <c r="AY607" i="9"/>
  <c r="AZ607" i="9"/>
  <c r="BA607" i="9"/>
  <c r="BB607" i="9"/>
  <c r="BC607" i="9"/>
  <c r="AN608" i="9"/>
  <c r="AO608" i="9"/>
  <c r="AP608" i="9"/>
  <c r="AQ608" i="9"/>
  <c r="AR608" i="9"/>
  <c r="AS608" i="9"/>
  <c r="AT608" i="9"/>
  <c r="AU608" i="9"/>
  <c r="AV608" i="9"/>
  <c r="AW608" i="9"/>
  <c r="AX608" i="9"/>
  <c r="AY608" i="9"/>
  <c r="AZ608" i="9"/>
  <c r="BA608" i="9"/>
  <c r="BB608" i="9"/>
  <c r="BC608" i="9"/>
  <c r="AN609" i="9"/>
  <c r="AO609" i="9"/>
  <c r="AP609" i="9"/>
  <c r="AQ609" i="9"/>
  <c r="AR609" i="9"/>
  <c r="AS609" i="9"/>
  <c r="AT609" i="9"/>
  <c r="AU609" i="9"/>
  <c r="AV609" i="9"/>
  <c r="AW609" i="9"/>
  <c r="AX609" i="9"/>
  <c r="AY609" i="9"/>
  <c r="AZ609" i="9"/>
  <c r="BA609" i="9"/>
  <c r="BB609" i="9"/>
  <c r="BC609" i="9"/>
  <c r="AN610" i="9"/>
  <c r="AO610" i="9"/>
  <c r="AP610" i="9"/>
  <c r="AQ610" i="9"/>
  <c r="AR610" i="9"/>
  <c r="AS610" i="9"/>
  <c r="AT610" i="9"/>
  <c r="AU610" i="9"/>
  <c r="AV610" i="9"/>
  <c r="AW610" i="9"/>
  <c r="AX610" i="9"/>
  <c r="AY610" i="9"/>
  <c r="AZ610" i="9"/>
  <c r="BA610" i="9"/>
  <c r="BB610" i="9"/>
  <c r="BC610" i="9"/>
  <c r="AN611" i="9"/>
  <c r="AO611" i="9"/>
  <c r="AP611" i="9"/>
  <c r="AQ611" i="9"/>
  <c r="AR611" i="9"/>
  <c r="AS611" i="9"/>
  <c r="AT611" i="9"/>
  <c r="AU611" i="9"/>
  <c r="AV611" i="9"/>
  <c r="AW611" i="9"/>
  <c r="AX611" i="9"/>
  <c r="AY611" i="9"/>
  <c r="AZ611" i="9"/>
  <c r="BA611" i="9"/>
  <c r="BB611" i="9"/>
  <c r="BC611" i="9"/>
  <c r="AN612" i="9"/>
  <c r="AO612" i="9"/>
  <c r="AP612" i="9"/>
  <c r="AQ612" i="9"/>
  <c r="AR612" i="9"/>
  <c r="AS612" i="9"/>
  <c r="AT612" i="9"/>
  <c r="AU612" i="9"/>
  <c r="AV612" i="9"/>
  <c r="AW612" i="9"/>
  <c r="AX612" i="9"/>
  <c r="AY612" i="9"/>
  <c r="AZ612" i="9"/>
  <c r="BA612" i="9"/>
  <c r="BB612" i="9"/>
  <c r="BC612" i="9"/>
  <c r="AN613" i="9"/>
  <c r="AO613" i="9"/>
  <c r="AP613" i="9"/>
  <c r="AQ613" i="9"/>
  <c r="AR613" i="9"/>
  <c r="AS613" i="9"/>
  <c r="AT613" i="9"/>
  <c r="AU613" i="9"/>
  <c r="AV613" i="9"/>
  <c r="AW613" i="9"/>
  <c r="AX613" i="9"/>
  <c r="AY613" i="9"/>
  <c r="AZ613" i="9"/>
  <c r="BA613" i="9"/>
  <c r="BB613" i="9"/>
  <c r="BC613" i="9"/>
  <c r="AN614" i="9"/>
  <c r="AO614" i="9"/>
  <c r="AP614" i="9"/>
  <c r="AQ614" i="9"/>
  <c r="AR614" i="9"/>
  <c r="AS614" i="9"/>
  <c r="AT614" i="9"/>
  <c r="AU614" i="9"/>
  <c r="AV614" i="9"/>
  <c r="AW614" i="9"/>
  <c r="AX614" i="9"/>
  <c r="AY614" i="9"/>
  <c r="AZ614" i="9"/>
  <c r="BA614" i="9"/>
  <c r="BB614" i="9"/>
  <c r="BC614" i="9"/>
  <c r="AN615" i="9"/>
  <c r="AO615" i="9"/>
  <c r="AP615" i="9"/>
  <c r="AQ615" i="9"/>
  <c r="AR615" i="9"/>
  <c r="AS615" i="9"/>
  <c r="AT615" i="9"/>
  <c r="AU615" i="9"/>
  <c r="AV615" i="9"/>
  <c r="AW615" i="9"/>
  <c r="AX615" i="9"/>
  <c r="AY615" i="9"/>
  <c r="AZ615" i="9"/>
  <c r="BA615" i="9"/>
  <c r="BB615" i="9"/>
  <c r="BC615" i="9"/>
  <c r="AN616" i="9"/>
  <c r="AO616" i="9"/>
  <c r="AP616" i="9"/>
  <c r="AQ616" i="9"/>
  <c r="AR616" i="9"/>
  <c r="AS616" i="9"/>
  <c r="AT616" i="9"/>
  <c r="AU616" i="9"/>
  <c r="AV616" i="9"/>
  <c r="AW616" i="9"/>
  <c r="AX616" i="9"/>
  <c r="AY616" i="9"/>
  <c r="AZ616" i="9"/>
  <c r="BA616" i="9"/>
  <c r="BB616" i="9"/>
  <c r="BC616" i="9"/>
  <c r="AN617" i="9"/>
  <c r="AO617" i="9"/>
  <c r="AP617" i="9"/>
  <c r="AQ617" i="9"/>
  <c r="AR617" i="9"/>
  <c r="AS617" i="9"/>
  <c r="AT617" i="9"/>
  <c r="AU617" i="9"/>
  <c r="AV617" i="9"/>
  <c r="AW617" i="9"/>
  <c r="AX617" i="9"/>
  <c r="AY617" i="9"/>
  <c r="AZ617" i="9"/>
  <c r="BA617" i="9"/>
  <c r="BB617" i="9"/>
  <c r="BC617" i="9"/>
  <c r="AN618" i="9"/>
  <c r="AO618" i="9"/>
  <c r="AP618" i="9"/>
  <c r="AQ618" i="9"/>
  <c r="AR618" i="9"/>
  <c r="AS618" i="9"/>
  <c r="AT618" i="9"/>
  <c r="AU618" i="9"/>
  <c r="AV618" i="9"/>
  <c r="AW618" i="9"/>
  <c r="AX618" i="9"/>
  <c r="AY618" i="9"/>
  <c r="AZ618" i="9"/>
  <c r="BA618" i="9"/>
  <c r="BB618" i="9"/>
  <c r="BC618" i="9"/>
  <c r="AN619" i="9"/>
  <c r="AO619" i="9"/>
  <c r="AP619" i="9"/>
  <c r="AQ619" i="9"/>
  <c r="AR619" i="9"/>
  <c r="AS619" i="9"/>
  <c r="AT619" i="9"/>
  <c r="AU619" i="9"/>
  <c r="AV619" i="9"/>
  <c r="AW619" i="9"/>
  <c r="AX619" i="9"/>
  <c r="AY619" i="9"/>
  <c r="AZ619" i="9"/>
  <c r="BA619" i="9"/>
  <c r="BB619" i="9"/>
  <c r="BC619" i="9"/>
  <c r="AN620" i="9"/>
  <c r="AO620" i="9"/>
  <c r="AP620" i="9"/>
  <c r="AQ620" i="9"/>
  <c r="AR620" i="9"/>
  <c r="AS620" i="9"/>
  <c r="AT620" i="9"/>
  <c r="AU620" i="9"/>
  <c r="AV620" i="9"/>
  <c r="AW620" i="9"/>
  <c r="AX620" i="9"/>
  <c r="AY620" i="9"/>
  <c r="AZ620" i="9"/>
  <c r="BA620" i="9"/>
  <c r="BB620" i="9"/>
  <c r="BC620" i="9"/>
  <c r="AN621" i="9"/>
  <c r="AO621" i="9"/>
  <c r="AP621" i="9"/>
  <c r="AQ621" i="9"/>
  <c r="AR621" i="9"/>
  <c r="AS621" i="9"/>
  <c r="AT621" i="9"/>
  <c r="AU621" i="9"/>
  <c r="AV621" i="9"/>
  <c r="AW621" i="9"/>
  <c r="AX621" i="9"/>
  <c r="AY621" i="9"/>
  <c r="AZ621" i="9"/>
  <c r="BA621" i="9"/>
  <c r="BB621" i="9"/>
  <c r="BC621" i="9"/>
  <c r="AN622" i="9"/>
  <c r="AO622" i="9"/>
  <c r="AP622" i="9"/>
  <c r="AQ622" i="9"/>
  <c r="AR622" i="9"/>
  <c r="AS622" i="9"/>
  <c r="AT622" i="9"/>
  <c r="AU622" i="9"/>
  <c r="AV622" i="9"/>
  <c r="AW622" i="9"/>
  <c r="AX622" i="9"/>
  <c r="AY622" i="9"/>
  <c r="AZ622" i="9"/>
  <c r="BA622" i="9"/>
  <c r="BB622" i="9"/>
  <c r="BC622" i="9"/>
  <c r="AN623" i="9"/>
  <c r="AO623" i="9"/>
  <c r="AP623" i="9"/>
  <c r="AQ623" i="9"/>
  <c r="AR623" i="9"/>
  <c r="AS623" i="9"/>
  <c r="AT623" i="9"/>
  <c r="AU623" i="9"/>
  <c r="AV623" i="9"/>
  <c r="AW623" i="9"/>
  <c r="AX623" i="9"/>
  <c r="AY623" i="9"/>
  <c r="AZ623" i="9"/>
  <c r="BA623" i="9"/>
  <c r="BB623" i="9"/>
  <c r="BC623" i="9"/>
  <c r="AN624" i="9"/>
  <c r="AO624" i="9"/>
  <c r="AP624" i="9"/>
  <c r="AQ624" i="9"/>
  <c r="AR624" i="9"/>
  <c r="AS624" i="9"/>
  <c r="AT624" i="9"/>
  <c r="AU624" i="9"/>
  <c r="AV624" i="9"/>
  <c r="AW624" i="9"/>
  <c r="AX624" i="9"/>
  <c r="AY624" i="9"/>
  <c r="AZ624" i="9"/>
  <c r="BA624" i="9"/>
  <c r="BB624" i="9"/>
  <c r="BC624" i="9"/>
  <c r="AN625" i="9"/>
  <c r="AO625" i="9"/>
  <c r="AP625" i="9"/>
  <c r="AQ625" i="9"/>
  <c r="AR625" i="9"/>
  <c r="AS625" i="9"/>
  <c r="AT625" i="9"/>
  <c r="AU625" i="9"/>
  <c r="AV625" i="9"/>
  <c r="AW625" i="9"/>
  <c r="AX625" i="9"/>
  <c r="AY625" i="9"/>
  <c r="AZ625" i="9"/>
  <c r="BA625" i="9"/>
  <c r="BB625" i="9"/>
  <c r="BC625" i="9"/>
  <c r="AN626" i="9"/>
  <c r="AO626" i="9"/>
  <c r="AP626" i="9"/>
  <c r="AQ626" i="9"/>
  <c r="AR626" i="9"/>
  <c r="AS626" i="9"/>
  <c r="AT626" i="9"/>
  <c r="AU626" i="9"/>
  <c r="AV626" i="9"/>
  <c r="AW626" i="9"/>
  <c r="AX626" i="9"/>
  <c r="AY626" i="9"/>
  <c r="AZ626" i="9"/>
  <c r="BA626" i="9"/>
  <c r="BB626" i="9"/>
  <c r="BC626" i="9"/>
  <c r="AN627" i="9"/>
  <c r="AO627" i="9"/>
  <c r="AP627" i="9"/>
  <c r="AQ627" i="9"/>
  <c r="AR627" i="9"/>
  <c r="AS627" i="9"/>
  <c r="AT627" i="9"/>
  <c r="AU627" i="9"/>
  <c r="AV627" i="9"/>
  <c r="AW627" i="9"/>
  <c r="AX627" i="9"/>
  <c r="AY627" i="9"/>
  <c r="AZ627" i="9"/>
  <c r="BA627" i="9"/>
  <c r="BB627" i="9"/>
  <c r="BC627" i="9"/>
  <c r="AN628" i="9"/>
  <c r="AO628" i="9"/>
  <c r="AP628" i="9"/>
  <c r="AQ628" i="9"/>
  <c r="AR628" i="9"/>
  <c r="AS628" i="9"/>
  <c r="AT628" i="9"/>
  <c r="AU628" i="9"/>
  <c r="AV628" i="9"/>
  <c r="AW628" i="9"/>
  <c r="AX628" i="9"/>
  <c r="AY628" i="9"/>
  <c r="AZ628" i="9"/>
  <c r="BA628" i="9"/>
  <c r="BB628" i="9"/>
  <c r="BC628" i="9"/>
  <c r="AN629" i="9"/>
  <c r="AO629" i="9"/>
  <c r="AP629" i="9"/>
  <c r="AQ629" i="9"/>
  <c r="AR629" i="9"/>
  <c r="AS629" i="9"/>
  <c r="AT629" i="9"/>
  <c r="AU629" i="9"/>
  <c r="AV629" i="9"/>
  <c r="AW629" i="9"/>
  <c r="AX629" i="9"/>
  <c r="AY629" i="9"/>
  <c r="AZ629" i="9"/>
  <c r="BA629" i="9"/>
  <c r="BB629" i="9"/>
  <c r="BC629" i="9"/>
  <c r="AN630" i="9"/>
  <c r="AO630" i="9"/>
  <c r="AP630" i="9"/>
  <c r="AQ630" i="9"/>
  <c r="AR630" i="9"/>
  <c r="AS630" i="9"/>
  <c r="AT630" i="9"/>
  <c r="AU630" i="9"/>
  <c r="AV630" i="9"/>
  <c r="AW630" i="9"/>
  <c r="AX630" i="9"/>
  <c r="AY630" i="9"/>
  <c r="AZ630" i="9"/>
  <c r="BA630" i="9"/>
  <c r="BB630" i="9"/>
  <c r="BC630" i="9"/>
  <c r="AN631" i="9"/>
  <c r="AO631" i="9"/>
  <c r="AP631" i="9"/>
  <c r="AQ631" i="9"/>
  <c r="AR631" i="9"/>
  <c r="AS631" i="9"/>
  <c r="AT631" i="9"/>
  <c r="AU631" i="9"/>
  <c r="AV631" i="9"/>
  <c r="AW631" i="9"/>
  <c r="AX631" i="9"/>
  <c r="AY631" i="9"/>
  <c r="AZ631" i="9"/>
  <c r="BA631" i="9"/>
  <c r="BB631" i="9"/>
  <c r="BC631" i="9"/>
  <c r="AN632" i="9"/>
  <c r="AO632" i="9"/>
  <c r="AP632" i="9"/>
  <c r="AQ632" i="9"/>
  <c r="AR632" i="9"/>
  <c r="AS632" i="9"/>
  <c r="AT632" i="9"/>
  <c r="AU632" i="9"/>
  <c r="AV632" i="9"/>
  <c r="AW632" i="9"/>
  <c r="AX632" i="9"/>
  <c r="AY632" i="9"/>
  <c r="AZ632" i="9"/>
  <c r="BA632" i="9"/>
  <c r="BB632" i="9"/>
  <c r="BC632" i="9"/>
  <c r="AN633" i="9"/>
  <c r="AO633" i="9"/>
  <c r="AP633" i="9"/>
  <c r="AQ633" i="9"/>
  <c r="AR633" i="9"/>
  <c r="AS633" i="9"/>
  <c r="AT633" i="9"/>
  <c r="AU633" i="9"/>
  <c r="AV633" i="9"/>
  <c r="AW633" i="9"/>
  <c r="AX633" i="9"/>
  <c r="AY633" i="9"/>
  <c r="AZ633" i="9"/>
  <c r="BA633" i="9"/>
  <c r="BB633" i="9"/>
  <c r="BC633" i="9"/>
  <c r="AN634" i="9"/>
  <c r="AO634" i="9"/>
  <c r="AP634" i="9"/>
  <c r="AQ634" i="9"/>
  <c r="AR634" i="9"/>
  <c r="AS634" i="9"/>
  <c r="AT634" i="9"/>
  <c r="AU634" i="9"/>
  <c r="AV634" i="9"/>
  <c r="AW634" i="9"/>
  <c r="AX634" i="9"/>
  <c r="AY634" i="9"/>
  <c r="AZ634" i="9"/>
  <c r="BA634" i="9"/>
  <c r="BB634" i="9"/>
  <c r="BC634" i="9"/>
  <c r="AN635" i="9"/>
  <c r="AO635" i="9"/>
  <c r="AP635" i="9"/>
  <c r="AQ635" i="9"/>
  <c r="AR635" i="9"/>
  <c r="AS635" i="9"/>
  <c r="AT635" i="9"/>
  <c r="AU635" i="9"/>
  <c r="AV635" i="9"/>
  <c r="AW635" i="9"/>
  <c r="AX635" i="9"/>
  <c r="AY635" i="9"/>
  <c r="AZ635" i="9"/>
  <c r="BA635" i="9"/>
  <c r="BB635" i="9"/>
  <c r="BC635" i="9"/>
  <c r="AN636" i="9"/>
  <c r="AO636" i="9"/>
  <c r="AP636" i="9"/>
  <c r="AQ636" i="9"/>
  <c r="AR636" i="9"/>
  <c r="AS636" i="9"/>
  <c r="AT636" i="9"/>
  <c r="AU636" i="9"/>
  <c r="AV636" i="9"/>
  <c r="AW636" i="9"/>
  <c r="AX636" i="9"/>
  <c r="AY636" i="9"/>
  <c r="AZ636" i="9"/>
  <c r="BA636" i="9"/>
  <c r="BB636" i="9"/>
  <c r="BC636" i="9"/>
  <c r="AN637" i="9"/>
  <c r="AO637" i="9"/>
  <c r="AP637" i="9"/>
  <c r="AQ637" i="9"/>
  <c r="AR637" i="9"/>
  <c r="AS637" i="9"/>
  <c r="AT637" i="9"/>
  <c r="AU637" i="9"/>
  <c r="AV637" i="9"/>
  <c r="AW637" i="9"/>
  <c r="AX637" i="9"/>
  <c r="AY637" i="9"/>
  <c r="AZ637" i="9"/>
  <c r="BA637" i="9"/>
  <c r="BB637" i="9"/>
  <c r="BC637" i="9"/>
  <c r="AN638" i="9"/>
  <c r="AO638" i="9"/>
  <c r="AP638" i="9"/>
  <c r="AQ638" i="9"/>
  <c r="AR638" i="9"/>
  <c r="AS638" i="9"/>
  <c r="AT638" i="9"/>
  <c r="AU638" i="9"/>
  <c r="AV638" i="9"/>
  <c r="AW638" i="9"/>
  <c r="AX638" i="9"/>
  <c r="AY638" i="9"/>
  <c r="AZ638" i="9"/>
  <c r="BA638" i="9"/>
  <c r="BB638" i="9"/>
  <c r="BC638" i="9"/>
  <c r="AN639" i="9"/>
  <c r="AO639" i="9"/>
  <c r="AP639" i="9"/>
  <c r="AQ639" i="9"/>
  <c r="AR639" i="9"/>
  <c r="AS639" i="9"/>
  <c r="AT639" i="9"/>
  <c r="AU639" i="9"/>
  <c r="AV639" i="9"/>
  <c r="AW639" i="9"/>
  <c r="AX639" i="9"/>
  <c r="AY639" i="9"/>
  <c r="AZ639" i="9"/>
  <c r="BA639" i="9"/>
  <c r="BB639" i="9"/>
  <c r="BC639" i="9"/>
  <c r="AN640" i="9"/>
  <c r="AO640" i="9"/>
  <c r="AP640" i="9"/>
  <c r="AQ640" i="9"/>
  <c r="AR640" i="9"/>
  <c r="AS640" i="9"/>
  <c r="AT640" i="9"/>
  <c r="AU640" i="9"/>
  <c r="AV640" i="9"/>
  <c r="AW640" i="9"/>
  <c r="AX640" i="9"/>
  <c r="AY640" i="9"/>
  <c r="AZ640" i="9"/>
  <c r="BA640" i="9"/>
  <c r="BB640" i="9"/>
  <c r="BC640" i="9"/>
  <c r="AN641" i="9"/>
  <c r="AO641" i="9"/>
  <c r="AP641" i="9"/>
  <c r="AQ641" i="9"/>
  <c r="AR641" i="9"/>
  <c r="AS641" i="9"/>
  <c r="AT641" i="9"/>
  <c r="AU641" i="9"/>
  <c r="AV641" i="9"/>
  <c r="AW641" i="9"/>
  <c r="AX641" i="9"/>
  <c r="AY641" i="9"/>
  <c r="AZ641" i="9"/>
  <c r="BA641" i="9"/>
  <c r="BB641" i="9"/>
  <c r="BC641" i="9"/>
  <c r="AN642" i="9"/>
  <c r="AO642" i="9"/>
  <c r="AP642" i="9"/>
  <c r="AQ642" i="9"/>
  <c r="AR642" i="9"/>
  <c r="AS642" i="9"/>
  <c r="AT642" i="9"/>
  <c r="AU642" i="9"/>
  <c r="AV642" i="9"/>
  <c r="AW642" i="9"/>
  <c r="AX642" i="9"/>
  <c r="AY642" i="9"/>
  <c r="AZ642" i="9"/>
  <c r="BA642" i="9"/>
  <c r="BB642" i="9"/>
  <c r="BC642" i="9"/>
  <c r="AN643" i="9"/>
  <c r="AO643" i="9"/>
  <c r="AP643" i="9"/>
  <c r="AQ643" i="9"/>
  <c r="AR643" i="9"/>
  <c r="AS643" i="9"/>
  <c r="AT643" i="9"/>
  <c r="AU643" i="9"/>
  <c r="AV643" i="9"/>
  <c r="AW643" i="9"/>
  <c r="AX643" i="9"/>
  <c r="AN644" i="9"/>
  <c r="AO644" i="9"/>
  <c r="AP644" i="9"/>
  <c r="AQ644" i="9"/>
  <c r="AR644" i="9"/>
  <c r="AS644" i="9"/>
  <c r="AT644" i="9"/>
  <c r="AU644" i="9"/>
  <c r="AV644" i="9"/>
  <c r="AW644" i="9"/>
  <c r="AX644" i="9"/>
  <c r="AY644" i="9"/>
  <c r="AZ644" i="9"/>
  <c r="BA644" i="9"/>
  <c r="BB644" i="9"/>
  <c r="BC644" i="9"/>
  <c r="AN645" i="9"/>
  <c r="AO645" i="9"/>
  <c r="AP645" i="9"/>
  <c r="AQ645" i="9"/>
  <c r="AR645" i="9"/>
  <c r="AS645" i="9"/>
  <c r="AT645" i="9"/>
  <c r="AU645" i="9"/>
  <c r="AV645" i="9"/>
  <c r="AW645" i="9"/>
  <c r="AX645" i="9"/>
  <c r="AY645" i="9"/>
  <c r="AZ645" i="9"/>
  <c r="BA645" i="9"/>
  <c r="BB645" i="9"/>
  <c r="AN646" i="9"/>
  <c r="AO646" i="9"/>
  <c r="AP646" i="9"/>
  <c r="AQ646" i="9"/>
  <c r="AR646" i="9"/>
  <c r="AS646" i="9"/>
  <c r="AT646" i="9"/>
  <c r="AU646" i="9"/>
  <c r="AV646" i="9"/>
  <c r="AW646" i="9"/>
  <c r="AX646" i="9"/>
  <c r="AY646" i="9"/>
  <c r="AZ646" i="9"/>
  <c r="BA646" i="9"/>
  <c r="BB646" i="9"/>
  <c r="BC646" i="9"/>
  <c r="AN647" i="9"/>
  <c r="AO647" i="9"/>
  <c r="AP647" i="9"/>
  <c r="AQ647" i="9"/>
  <c r="AR647" i="9"/>
  <c r="AS647" i="9"/>
  <c r="AT647" i="9"/>
  <c r="AU647" i="9"/>
  <c r="AV647" i="9"/>
  <c r="AW647" i="9"/>
  <c r="AX647" i="9"/>
  <c r="AY647" i="9"/>
  <c r="AZ647" i="9"/>
  <c r="BA647" i="9"/>
  <c r="BB647" i="9"/>
  <c r="BC647" i="9"/>
  <c r="AN648" i="9"/>
  <c r="AO648" i="9"/>
  <c r="AP648" i="9"/>
  <c r="AQ648" i="9"/>
  <c r="AR648" i="9"/>
  <c r="AS648" i="9"/>
  <c r="AT648" i="9"/>
  <c r="AU648" i="9"/>
  <c r="AV648" i="9"/>
  <c r="AW648" i="9"/>
  <c r="AX648" i="9"/>
  <c r="AY648" i="9"/>
  <c r="AZ648" i="9"/>
  <c r="BA648" i="9"/>
  <c r="BB648" i="9"/>
  <c r="BC648" i="9"/>
  <c r="AN649" i="9"/>
  <c r="AO649" i="9"/>
  <c r="AP649" i="9"/>
  <c r="AQ649" i="9"/>
  <c r="AR649" i="9"/>
  <c r="AS649" i="9"/>
  <c r="AT649" i="9"/>
  <c r="AU649" i="9"/>
  <c r="AV649" i="9"/>
  <c r="AW649" i="9"/>
  <c r="AX649" i="9"/>
  <c r="AY649" i="9"/>
  <c r="AZ649" i="9"/>
  <c r="BA649" i="9"/>
  <c r="BB649" i="9"/>
  <c r="BC649" i="9"/>
  <c r="AN650" i="9"/>
  <c r="AO650" i="9"/>
  <c r="AP650" i="9"/>
  <c r="AQ650" i="9"/>
  <c r="AR650" i="9"/>
  <c r="AS650" i="9"/>
  <c r="AT650" i="9"/>
  <c r="AU650" i="9"/>
  <c r="AV650" i="9"/>
  <c r="AW650" i="9"/>
  <c r="AX650" i="9"/>
  <c r="AY650" i="9"/>
  <c r="AZ650" i="9"/>
  <c r="BA650" i="9"/>
  <c r="BB650" i="9"/>
  <c r="BC650" i="9"/>
  <c r="AN651" i="9"/>
  <c r="AO651" i="9"/>
  <c r="AP651" i="9"/>
  <c r="AQ651" i="9"/>
  <c r="AR651" i="9"/>
  <c r="AS651" i="9"/>
  <c r="AT651" i="9"/>
  <c r="AU651" i="9"/>
  <c r="AV651" i="9"/>
  <c r="AW651" i="9"/>
  <c r="AX651" i="9"/>
  <c r="AY651" i="9"/>
  <c r="AZ651" i="9"/>
  <c r="BA651" i="9"/>
  <c r="BB651" i="9"/>
  <c r="BC651" i="9"/>
  <c r="AN652" i="9"/>
  <c r="AO652" i="9"/>
  <c r="AP652" i="9"/>
  <c r="AQ652" i="9"/>
  <c r="AR652" i="9"/>
  <c r="AS652" i="9"/>
  <c r="AT652" i="9"/>
  <c r="AU652" i="9"/>
  <c r="AV652" i="9"/>
  <c r="AW652" i="9"/>
  <c r="AX652" i="9"/>
  <c r="AY652" i="9"/>
  <c r="AZ652" i="9"/>
  <c r="BA652" i="9"/>
  <c r="BB652" i="9"/>
  <c r="BC652" i="9"/>
  <c r="AN653" i="9"/>
  <c r="AO653" i="9"/>
  <c r="AP653" i="9"/>
  <c r="AQ653" i="9"/>
  <c r="AR653" i="9"/>
  <c r="AS653" i="9"/>
  <c r="AT653" i="9"/>
  <c r="AU653" i="9"/>
  <c r="AV653" i="9"/>
  <c r="AW653" i="9"/>
  <c r="AX653" i="9"/>
  <c r="AY653" i="9"/>
  <c r="AZ653" i="9"/>
  <c r="BA653" i="9"/>
  <c r="BB653" i="9"/>
  <c r="BC653" i="9"/>
  <c r="AN654" i="9"/>
  <c r="AO654" i="9"/>
  <c r="AP654" i="9"/>
  <c r="AQ654" i="9"/>
  <c r="AR654" i="9"/>
  <c r="AS654" i="9"/>
  <c r="AT654" i="9"/>
  <c r="AU654" i="9"/>
  <c r="AV654" i="9"/>
  <c r="AW654" i="9"/>
  <c r="AX654" i="9"/>
  <c r="AY654" i="9"/>
  <c r="AZ654" i="9"/>
  <c r="BA654" i="9"/>
  <c r="BB654" i="9"/>
  <c r="BC654" i="9"/>
  <c r="AN655" i="9"/>
  <c r="AO655" i="9"/>
  <c r="AP655" i="9"/>
  <c r="AQ655" i="9"/>
  <c r="AR655" i="9"/>
  <c r="AS655" i="9"/>
  <c r="AT655" i="9"/>
  <c r="AU655" i="9"/>
  <c r="AV655" i="9"/>
  <c r="AW655" i="9"/>
  <c r="AX655" i="9"/>
  <c r="AY655" i="9"/>
  <c r="AZ655" i="9"/>
  <c r="BA655" i="9"/>
  <c r="BB655" i="9"/>
  <c r="BC655" i="9"/>
  <c r="AN656" i="9"/>
  <c r="AO656" i="9"/>
  <c r="AP656" i="9"/>
  <c r="AQ656" i="9"/>
  <c r="AR656" i="9"/>
  <c r="AS656" i="9"/>
  <c r="AT656" i="9"/>
  <c r="AU656" i="9"/>
  <c r="AV656" i="9"/>
  <c r="AW656" i="9"/>
  <c r="AX656" i="9"/>
  <c r="AY656" i="9"/>
  <c r="AZ656" i="9"/>
  <c r="BA656" i="9"/>
  <c r="BB656" i="9"/>
  <c r="BC656" i="9"/>
  <c r="AN657" i="9"/>
  <c r="AO657" i="9"/>
  <c r="AP657" i="9"/>
  <c r="AQ657" i="9"/>
  <c r="AR657" i="9"/>
  <c r="AS657" i="9"/>
  <c r="AT657" i="9"/>
  <c r="AU657" i="9"/>
  <c r="AV657" i="9"/>
  <c r="AW657" i="9"/>
  <c r="AX657" i="9"/>
  <c r="AY657" i="9"/>
  <c r="AZ657" i="9"/>
  <c r="BA657" i="9"/>
  <c r="BB657" i="9"/>
  <c r="BC657" i="9"/>
  <c r="AN658" i="9"/>
  <c r="AO658" i="9"/>
  <c r="AP658" i="9"/>
  <c r="AQ658" i="9"/>
  <c r="AR658" i="9"/>
  <c r="AS658" i="9"/>
  <c r="AT658" i="9"/>
  <c r="AU658" i="9"/>
  <c r="AV658" i="9"/>
  <c r="AW658" i="9"/>
  <c r="AX658" i="9"/>
  <c r="AY658" i="9"/>
  <c r="AZ658" i="9"/>
  <c r="BA658" i="9"/>
  <c r="BB658" i="9"/>
  <c r="BC658" i="9"/>
  <c r="AP659" i="9"/>
  <c r="AQ659" i="9"/>
  <c r="AR659" i="9"/>
  <c r="AS659" i="9"/>
  <c r="AT659" i="9"/>
  <c r="AU659" i="9"/>
  <c r="AV659" i="9"/>
  <c r="AW659" i="9"/>
  <c r="AX659" i="9"/>
  <c r="AY659" i="9"/>
  <c r="AZ659" i="9"/>
  <c r="BA659" i="9"/>
  <c r="BB659" i="9"/>
  <c r="BC659" i="9"/>
  <c r="AN660" i="9"/>
  <c r="AO660" i="9"/>
  <c r="AP660" i="9"/>
  <c r="AQ660" i="9"/>
  <c r="AR660" i="9"/>
  <c r="AS660" i="9"/>
  <c r="AT660" i="9"/>
  <c r="AU660" i="9"/>
  <c r="AV660" i="9"/>
  <c r="AW660" i="9"/>
  <c r="AX660" i="9"/>
  <c r="AY660" i="9"/>
  <c r="AZ660" i="9"/>
  <c r="BA660" i="9"/>
  <c r="BB660" i="9"/>
  <c r="BC660" i="9"/>
  <c r="AN661" i="9"/>
  <c r="AO661" i="9"/>
  <c r="AP661" i="9"/>
  <c r="AQ661" i="9"/>
  <c r="AR661" i="9"/>
  <c r="AS661" i="9"/>
  <c r="AT661" i="9"/>
  <c r="AU661" i="9"/>
  <c r="AV661" i="9"/>
  <c r="AW661" i="9"/>
  <c r="AX661" i="9"/>
  <c r="AY661" i="9"/>
  <c r="AZ661" i="9"/>
  <c r="BA661" i="9"/>
  <c r="BB661" i="9"/>
  <c r="BC661" i="9"/>
  <c r="AN662" i="9"/>
  <c r="AO662" i="9"/>
  <c r="AP662" i="9"/>
  <c r="AQ662" i="9"/>
  <c r="AR662" i="9"/>
  <c r="AS662" i="9"/>
  <c r="AT662" i="9"/>
  <c r="AU662" i="9"/>
  <c r="AV662" i="9"/>
  <c r="AW662" i="9"/>
  <c r="AX662" i="9"/>
  <c r="AY662" i="9"/>
  <c r="AZ662" i="9"/>
  <c r="BA662" i="9"/>
  <c r="BB662" i="9"/>
  <c r="BC662" i="9"/>
  <c r="AN663" i="9"/>
  <c r="AO663" i="9"/>
  <c r="AP663" i="9"/>
  <c r="AQ663" i="9"/>
  <c r="AR663" i="9"/>
  <c r="AS663" i="9"/>
  <c r="AT663" i="9"/>
  <c r="AU663" i="9"/>
  <c r="AV663" i="9"/>
  <c r="AW663" i="9"/>
  <c r="AX663" i="9"/>
  <c r="AY663" i="9"/>
  <c r="AZ663" i="9"/>
  <c r="BA663" i="9"/>
  <c r="BB663" i="9"/>
  <c r="BC663" i="9"/>
  <c r="AN664" i="9"/>
  <c r="AO664" i="9"/>
  <c r="AP664" i="9"/>
  <c r="AQ664" i="9"/>
  <c r="AR664" i="9"/>
  <c r="AS664" i="9"/>
  <c r="AT664" i="9"/>
  <c r="AU664" i="9"/>
  <c r="AV664" i="9"/>
  <c r="AW664" i="9"/>
  <c r="AX664" i="9"/>
  <c r="AY664" i="9"/>
  <c r="AZ664" i="9"/>
  <c r="BA664" i="9"/>
  <c r="BB664" i="9"/>
  <c r="BC664" i="9"/>
  <c r="AN665" i="9"/>
  <c r="AO665" i="9"/>
  <c r="AP665" i="9"/>
  <c r="AQ665" i="9"/>
  <c r="AR665" i="9"/>
  <c r="AS665" i="9"/>
  <c r="AT665" i="9"/>
  <c r="AU665" i="9"/>
  <c r="AV665" i="9"/>
  <c r="AW665" i="9"/>
  <c r="AX665" i="9"/>
  <c r="AY665" i="9"/>
  <c r="AZ665" i="9"/>
  <c r="BA665" i="9"/>
  <c r="BB665" i="9"/>
  <c r="BC665" i="9"/>
  <c r="AN666" i="9"/>
  <c r="AO666" i="9"/>
  <c r="AP666" i="9"/>
  <c r="AQ666" i="9"/>
  <c r="AR666" i="9"/>
  <c r="AS666" i="9"/>
  <c r="AT666" i="9"/>
  <c r="AU666" i="9"/>
  <c r="AV666" i="9"/>
  <c r="AW666" i="9"/>
  <c r="AX666" i="9"/>
  <c r="AY666" i="9"/>
  <c r="AZ666" i="9"/>
  <c r="BA666" i="9"/>
  <c r="BB666" i="9"/>
  <c r="BC666" i="9"/>
  <c r="AN667" i="9"/>
  <c r="AO667" i="9"/>
  <c r="AP667" i="9"/>
  <c r="AQ667" i="9"/>
  <c r="AR667" i="9"/>
  <c r="AS667" i="9"/>
  <c r="AT667" i="9"/>
  <c r="AU667" i="9"/>
  <c r="AV667" i="9"/>
  <c r="AW667" i="9"/>
  <c r="AX667" i="9"/>
  <c r="AY667" i="9"/>
  <c r="AZ667" i="9"/>
  <c r="BA667" i="9"/>
  <c r="BB667" i="9"/>
  <c r="BC667" i="9"/>
  <c r="AN668" i="9"/>
  <c r="AO668" i="9"/>
  <c r="AP668" i="9"/>
  <c r="AQ668" i="9"/>
  <c r="AR668" i="9"/>
  <c r="AS668" i="9"/>
  <c r="AT668" i="9"/>
  <c r="AU668" i="9"/>
  <c r="AV668" i="9"/>
  <c r="AW668" i="9"/>
  <c r="AX668" i="9"/>
  <c r="AY668" i="9"/>
  <c r="AZ668" i="9"/>
  <c r="BA668" i="9"/>
  <c r="BB668" i="9"/>
  <c r="BC668" i="9"/>
  <c r="AN669" i="9"/>
  <c r="AO669" i="9"/>
  <c r="AP669" i="9"/>
  <c r="AQ669" i="9"/>
  <c r="AR669" i="9"/>
  <c r="AS669" i="9"/>
  <c r="AT669" i="9"/>
  <c r="AU669" i="9"/>
  <c r="AV669" i="9"/>
  <c r="AW669" i="9"/>
  <c r="AX669" i="9"/>
  <c r="AY669" i="9"/>
  <c r="AZ669" i="9"/>
  <c r="BA669" i="9"/>
  <c r="BB669" i="9"/>
  <c r="BC669" i="9"/>
  <c r="AN670" i="9"/>
  <c r="AO670" i="9"/>
  <c r="AP670" i="9"/>
  <c r="AQ670" i="9"/>
  <c r="AR670" i="9"/>
  <c r="AS670" i="9"/>
  <c r="AT670" i="9"/>
  <c r="AU670" i="9"/>
  <c r="AV670" i="9"/>
  <c r="AW670" i="9"/>
  <c r="AX670" i="9"/>
  <c r="AY670" i="9"/>
  <c r="AZ670" i="9"/>
  <c r="BA670" i="9"/>
  <c r="BB670" i="9"/>
  <c r="BC670" i="9"/>
  <c r="AN671" i="9"/>
  <c r="AO671" i="9"/>
  <c r="AP671" i="9"/>
  <c r="AQ671" i="9"/>
  <c r="AR671" i="9"/>
  <c r="AS671" i="9"/>
  <c r="AT671" i="9"/>
  <c r="AU671" i="9"/>
  <c r="AV671" i="9"/>
  <c r="AW671" i="9"/>
  <c r="AX671" i="9"/>
  <c r="AY671" i="9"/>
  <c r="AZ671" i="9"/>
  <c r="BA671" i="9"/>
  <c r="BB671" i="9"/>
  <c r="BC671" i="9"/>
  <c r="AN672" i="9"/>
  <c r="AO672" i="9"/>
  <c r="AP672" i="9"/>
  <c r="AQ672" i="9"/>
  <c r="AR672" i="9"/>
  <c r="AS672" i="9"/>
  <c r="AT672" i="9"/>
  <c r="AU672" i="9"/>
  <c r="AV672" i="9"/>
  <c r="AW672" i="9"/>
  <c r="AX672" i="9"/>
  <c r="AY672" i="9"/>
  <c r="AZ672" i="9"/>
  <c r="BA672" i="9"/>
  <c r="BB672" i="9"/>
  <c r="BC672" i="9"/>
  <c r="AN673" i="9"/>
  <c r="AO673" i="9"/>
  <c r="AP673" i="9"/>
  <c r="AQ673" i="9"/>
  <c r="AR673" i="9"/>
  <c r="AS673" i="9"/>
  <c r="AT673" i="9"/>
  <c r="AU673" i="9"/>
  <c r="AV673" i="9"/>
  <c r="AW673" i="9"/>
  <c r="AX673" i="9"/>
  <c r="AY673" i="9"/>
  <c r="AZ673" i="9"/>
  <c r="BA673" i="9"/>
  <c r="BB673" i="9"/>
  <c r="BC673" i="9"/>
  <c r="AN674" i="9"/>
  <c r="AO674" i="9"/>
  <c r="AP674" i="9"/>
  <c r="AQ674" i="9"/>
  <c r="AR674" i="9"/>
  <c r="AS674" i="9"/>
  <c r="AT674" i="9"/>
  <c r="AU674" i="9"/>
  <c r="AV674" i="9"/>
  <c r="AW674" i="9"/>
  <c r="AX674" i="9"/>
  <c r="AY674" i="9"/>
  <c r="AZ674" i="9"/>
  <c r="BA674" i="9"/>
  <c r="BB674" i="9"/>
  <c r="BC674" i="9"/>
  <c r="AN675" i="9"/>
  <c r="AO675" i="9"/>
  <c r="AP675" i="9"/>
  <c r="AQ675" i="9"/>
  <c r="AR675" i="9"/>
  <c r="AS675" i="9"/>
  <c r="AT675" i="9"/>
  <c r="AU675" i="9"/>
  <c r="AV675" i="9"/>
  <c r="AW675" i="9"/>
  <c r="AX675" i="9"/>
  <c r="AY675" i="9"/>
  <c r="AZ675" i="9"/>
  <c r="BA675" i="9"/>
  <c r="BB675" i="9"/>
  <c r="BC675" i="9"/>
  <c r="AN676" i="9"/>
  <c r="AO676" i="9"/>
  <c r="AP676" i="9"/>
  <c r="AQ676" i="9"/>
  <c r="AR676" i="9"/>
  <c r="AS676" i="9"/>
  <c r="AT676" i="9"/>
  <c r="AU676" i="9"/>
  <c r="AV676" i="9"/>
  <c r="AW676" i="9"/>
  <c r="AX676" i="9"/>
  <c r="AY676" i="9"/>
  <c r="AZ676" i="9"/>
  <c r="BA676" i="9"/>
  <c r="BB676" i="9"/>
  <c r="BC676" i="9"/>
  <c r="AN677" i="9"/>
  <c r="AO677" i="9"/>
  <c r="AP677" i="9"/>
  <c r="AQ677" i="9"/>
  <c r="AR677" i="9"/>
  <c r="AS677" i="9"/>
  <c r="AT677" i="9"/>
  <c r="AU677" i="9"/>
  <c r="AV677" i="9"/>
  <c r="AW677" i="9"/>
  <c r="AX677" i="9"/>
  <c r="AY677" i="9"/>
  <c r="AZ677" i="9"/>
  <c r="BA677" i="9"/>
  <c r="BB677" i="9"/>
  <c r="BC677" i="9"/>
  <c r="AN678" i="9"/>
  <c r="AO678" i="9"/>
  <c r="AP678" i="9"/>
  <c r="AQ678" i="9"/>
  <c r="AR678" i="9"/>
  <c r="AS678" i="9"/>
  <c r="AT678" i="9"/>
  <c r="AU678" i="9"/>
  <c r="AV678" i="9"/>
  <c r="AW678" i="9"/>
  <c r="AX678" i="9"/>
  <c r="AY678" i="9"/>
  <c r="AZ678" i="9"/>
  <c r="BA678" i="9"/>
  <c r="BB678" i="9"/>
  <c r="BC678" i="9"/>
  <c r="AN679" i="9"/>
  <c r="AO679" i="9"/>
  <c r="AP679" i="9"/>
  <c r="AQ679" i="9"/>
  <c r="AR679" i="9"/>
  <c r="AS679" i="9"/>
  <c r="AT679" i="9"/>
  <c r="AU679" i="9"/>
  <c r="AV679" i="9"/>
  <c r="AW679" i="9"/>
  <c r="AX679" i="9"/>
  <c r="AY679" i="9"/>
  <c r="AZ679" i="9"/>
  <c r="BA679" i="9"/>
  <c r="BB679" i="9"/>
  <c r="BC679" i="9"/>
  <c r="AN680" i="9"/>
  <c r="AO680" i="9"/>
  <c r="AP680" i="9"/>
  <c r="AQ680" i="9"/>
  <c r="AR680" i="9"/>
  <c r="AS680" i="9"/>
  <c r="AT680" i="9"/>
  <c r="AU680" i="9"/>
  <c r="AV680" i="9"/>
  <c r="AW680" i="9"/>
  <c r="AX680" i="9"/>
  <c r="AY680" i="9"/>
  <c r="AZ680" i="9"/>
  <c r="BA680" i="9"/>
  <c r="BB680" i="9"/>
  <c r="BC680" i="9"/>
  <c r="AN681" i="9"/>
  <c r="AO681" i="9"/>
  <c r="AP681" i="9"/>
  <c r="AQ681" i="9"/>
  <c r="AR681" i="9"/>
  <c r="AS681" i="9"/>
  <c r="AT681" i="9"/>
  <c r="AU681" i="9"/>
  <c r="AV681" i="9"/>
  <c r="AW681" i="9"/>
  <c r="AX681" i="9"/>
  <c r="AY681" i="9"/>
  <c r="AZ681" i="9"/>
  <c r="BA681" i="9"/>
  <c r="BB681" i="9"/>
  <c r="BC681" i="9"/>
  <c r="AN682" i="9"/>
  <c r="AO682" i="9"/>
  <c r="AP682" i="9"/>
  <c r="AQ682" i="9"/>
  <c r="AR682" i="9"/>
  <c r="AS682" i="9"/>
  <c r="AT682" i="9"/>
  <c r="AU682" i="9"/>
  <c r="AV682" i="9"/>
  <c r="AW682" i="9"/>
  <c r="AX682" i="9"/>
  <c r="AY682" i="9"/>
  <c r="AZ682" i="9"/>
  <c r="BA682" i="9"/>
  <c r="BB682" i="9"/>
  <c r="BC682" i="9"/>
  <c r="AN683" i="9"/>
  <c r="AO683" i="9"/>
  <c r="AP683" i="9"/>
  <c r="AQ683" i="9"/>
  <c r="AR683" i="9"/>
  <c r="AS683" i="9"/>
  <c r="AT683" i="9"/>
  <c r="AU683" i="9"/>
  <c r="AV683" i="9"/>
  <c r="AW683" i="9"/>
  <c r="AX683" i="9"/>
  <c r="AY683" i="9"/>
  <c r="AZ683" i="9"/>
  <c r="BA683" i="9"/>
  <c r="BB683" i="9"/>
  <c r="BC683" i="9"/>
  <c r="AN684" i="9"/>
  <c r="AO684" i="9"/>
  <c r="AP684" i="9"/>
  <c r="AQ684" i="9"/>
  <c r="AR684" i="9"/>
  <c r="AS684" i="9"/>
  <c r="AT684" i="9"/>
  <c r="AU684" i="9"/>
  <c r="AV684" i="9"/>
  <c r="AW684" i="9"/>
  <c r="AX684" i="9"/>
  <c r="AY684" i="9"/>
  <c r="AZ684" i="9"/>
  <c r="BA684" i="9"/>
  <c r="BB684" i="9"/>
  <c r="BC684" i="9"/>
  <c r="AN685" i="9"/>
  <c r="AO685" i="9"/>
  <c r="AP685" i="9"/>
  <c r="AQ685" i="9"/>
  <c r="AR685" i="9"/>
  <c r="AS685" i="9"/>
  <c r="AT685" i="9"/>
  <c r="AU685" i="9"/>
  <c r="AV685" i="9"/>
  <c r="AW685" i="9"/>
  <c r="AX685" i="9"/>
  <c r="AY685" i="9"/>
  <c r="AZ685" i="9"/>
  <c r="BA685" i="9"/>
  <c r="BB685" i="9"/>
  <c r="BC685" i="9"/>
  <c r="AN686" i="9"/>
  <c r="AO686" i="9"/>
  <c r="AP686" i="9"/>
  <c r="AQ686" i="9"/>
  <c r="AR686" i="9"/>
  <c r="AS686" i="9"/>
  <c r="AT686" i="9"/>
  <c r="AU686" i="9"/>
  <c r="AV686" i="9"/>
  <c r="AW686" i="9"/>
  <c r="AX686" i="9"/>
  <c r="AY686" i="9"/>
  <c r="AZ686" i="9"/>
  <c r="BA686" i="9"/>
  <c r="BB686" i="9"/>
  <c r="BC686" i="9"/>
  <c r="AN687" i="9"/>
  <c r="AO687" i="9"/>
  <c r="AP687" i="9"/>
  <c r="AQ687" i="9"/>
  <c r="AR687" i="9"/>
  <c r="AS687" i="9"/>
  <c r="AT687" i="9"/>
  <c r="AU687" i="9"/>
  <c r="AV687" i="9"/>
  <c r="AW687" i="9"/>
  <c r="AX687" i="9"/>
  <c r="AY687" i="9"/>
  <c r="AZ687" i="9"/>
  <c r="BA687" i="9"/>
  <c r="BB687" i="9"/>
  <c r="BC687" i="9"/>
  <c r="AN688" i="9"/>
  <c r="AO688" i="9"/>
  <c r="AP688" i="9"/>
  <c r="AQ688" i="9"/>
  <c r="AR688" i="9"/>
  <c r="AS688" i="9"/>
  <c r="AT688" i="9"/>
  <c r="AU688" i="9"/>
  <c r="AV688" i="9"/>
  <c r="AW688" i="9"/>
  <c r="AX688" i="9"/>
  <c r="AY688" i="9"/>
  <c r="AZ688" i="9"/>
  <c r="BA688" i="9"/>
  <c r="BB688" i="9"/>
  <c r="BC688" i="9"/>
  <c r="AN689" i="9"/>
  <c r="AO689" i="9"/>
  <c r="AP689" i="9"/>
  <c r="AQ689" i="9"/>
  <c r="AR689" i="9"/>
  <c r="AS689" i="9"/>
  <c r="AT689" i="9"/>
  <c r="AU689" i="9"/>
  <c r="AV689" i="9"/>
  <c r="AW689" i="9"/>
  <c r="AX689" i="9"/>
  <c r="AY689" i="9"/>
  <c r="AZ689" i="9"/>
  <c r="BA689" i="9"/>
  <c r="BB689" i="9"/>
  <c r="BC689" i="9"/>
  <c r="AN690" i="9"/>
  <c r="AO690" i="9"/>
  <c r="AP690" i="9"/>
  <c r="AQ690" i="9"/>
  <c r="AR690" i="9"/>
  <c r="AS690" i="9"/>
  <c r="AT690" i="9"/>
  <c r="AU690" i="9"/>
  <c r="AV690" i="9"/>
  <c r="AW690" i="9"/>
  <c r="AX690" i="9"/>
  <c r="AY690" i="9"/>
  <c r="AZ690" i="9"/>
  <c r="BA690" i="9"/>
  <c r="BB690" i="9"/>
  <c r="BC690" i="9"/>
  <c r="AN691" i="9"/>
  <c r="AO691" i="9"/>
  <c r="AP691" i="9"/>
  <c r="AQ691" i="9"/>
  <c r="AR691" i="9"/>
  <c r="AS691" i="9"/>
  <c r="AT691" i="9"/>
  <c r="AU691" i="9"/>
  <c r="AV691" i="9"/>
  <c r="AW691" i="9"/>
  <c r="AX691" i="9"/>
  <c r="AY691" i="9"/>
  <c r="AZ691" i="9"/>
  <c r="BA691" i="9"/>
  <c r="BB691" i="9"/>
  <c r="BC691" i="9"/>
  <c r="AN692" i="9"/>
  <c r="AO692" i="9"/>
  <c r="AP692" i="9"/>
  <c r="AQ692" i="9"/>
  <c r="AR692" i="9"/>
  <c r="AS692" i="9"/>
  <c r="AT692" i="9"/>
  <c r="AU692" i="9"/>
  <c r="AV692" i="9"/>
  <c r="AW692" i="9"/>
  <c r="AX692" i="9"/>
  <c r="AY692" i="9"/>
  <c r="AZ692" i="9"/>
  <c r="BA692" i="9"/>
  <c r="BB692" i="9"/>
  <c r="BC692" i="9"/>
  <c r="AN693" i="9"/>
  <c r="AO693" i="9"/>
  <c r="AP693" i="9"/>
  <c r="AQ693" i="9"/>
  <c r="AR693" i="9"/>
  <c r="AS693" i="9"/>
  <c r="AT693" i="9"/>
  <c r="AU693" i="9"/>
  <c r="AV693" i="9"/>
  <c r="AW693" i="9"/>
  <c r="AX693" i="9"/>
  <c r="AY693" i="9"/>
  <c r="AZ693" i="9"/>
  <c r="BA693" i="9"/>
  <c r="BB693" i="9"/>
  <c r="BC693" i="9"/>
  <c r="AN694" i="9"/>
  <c r="AO694" i="9"/>
  <c r="AP694" i="9"/>
  <c r="AQ694" i="9"/>
  <c r="AR694" i="9"/>
  <c r="AS694" i="9"/>
  <c r="AT694" i="9"/>
  <c r="AU694" i="9"/>
  <c r="AV694" i="9"/>
  <c r="AW694" i="9"/>
  <c r="AX694" i="9"/>
  <c r="AY694" i="9"/>
  <c r="AZ694" i="9"/>
  <c r="BA694" i="9"/>
  <c r="BB694" i="9"/>
  <c r="BC694" i="9"/>
  <c r="AN695" i="9"/>
  <c r="AO695" i="9"/>
  <c r="AP695" i="9"/>
  <c r="AQ695" i="9"/>
  <c r="AR695" i="9"/>
  <c r="AS695" i="9"/>
  <c r="AT695" i="9"/>
  <c r="AU695" i="9"/>
  <c r="AV695" i="9"/>
  <c r="AW695" i="9"/>
  <c r="AX695" i="9"/>
  <c r="AY695" i="9"/>
  <c r="AZ695" i="9"/>
  <c r="BA695" i="9"/>
  <c r="BB695" i="9"/>
  <c r="BC695" i="9"/>
  <c r="AN696" i="9"/>
  <c r="AO696" i="9"/>
  <c r="AP696" i="9"/>
  <c r="AQ696" i="9"/>
  <c r="AR696" i="9"/>
  <c r="AS696" i="9"/>
  <c r="AT696" i="9"/>
  <c r="AU696" i="9"/>
  <c r="AV696" i="9"/>
  <c r="AW696" i="9"/>
  <c r="AX696" i="9"/>
  <c r="AY696" i="9"/>
  <c r="AZ696" i="9"/>
  <c r="BA696" i="9"/>
  <c r="BB696" i="9"/>
  <c r="BC696" i="9"/>
  <c r="AN697" i="9"/>
  <c r="AO697" i="9"/>
  <c r="AP697" i="9"/>
  <c r="AQ697" i="9"/>
  <c r="AR697" i="9"/>
  <c r="AS697" i="9"/>
  <c r="AT697" i="9"/>
  <c r="AU697" i="9"/>
  <c r="AV697" i="9"/>
  <c r="AW697" i="9"/>
  <c r="AX697" i="9"/>
  <c r="AN698" i="9"/>
  <c r="AO698" i="9"/>
  <c r="AP698" i="9"/>
  <c r="AQ698" i="9"/>
  <c r="AR698" i="9"/>
  <c r="AS698" i="9"/>
  <c r="AT698" i="9"/>
  <c r="AU698" i="9"/>
  <c r="AV698" i="9"/>
  <c r="AW698" i="9"/>
  <c r="AX698" i="9"/>
  <c r="AY698" i="9"/>
  <c r="AZ698" i="9"/>
  <c r="BA698" i="9"/>
  <c r="BB698" i="9"/>
  <c r="BC698" i="9"/>
  <c r="AN699" i="9"/>
  <c r="AO699" i="9"/>
  <c r="AP699" i="9"/>
  <c r="AQ699" i="9"/>
  <c r="AR699" i="9"/>
  <c r="AS699" i="9"/>
  <c r="AT699" i="9"/>
  <c r="AU699" i="9"/>
  <c r="AV699" i="9"/>
  <c r="AW699" i="9"/>
  <c r="AX699" i="9"/>
  <c r="AY699" i="9"/>
  <c r="AZ699" i="9"/>
  <c r="BA699" i="9"/>
  <c r="BB699" i="9"/>
  <c r="AN700" i="9"/>
  <c r="AO700" i="9"/>
  <c r="AP700" i="9"/>
  <c r="AQ700" i="9"/>
  <c r="AR700" i="9"/>
  <c r="AS700" i="9"/>
  <c r="AT700" i="9"/>
  <c r="AU700" i="9"/>
  <c r="AV700" i="9"/>
  <c r="AW700" i="9"/>
  <c r="AX700" i="9"/>
  <c r="AY700" i="9"/>
  <c r="AZ700" i="9"/>
  <c r="BA700" i="9"/>
  <c r="BB700" i="9"/>
  <c r="BC700" i="9"/>
  <c r="AN701" i="9"/>
  <c r="AO701" i="9"/>
  <c r="AP701" i="9"/>
  <c r="AQ701" i="9"/>
  <c r="AR701" i="9"/>
  <c r="AS701" i="9"/>
  <c r="AT701" i="9"/>
  <c r="AU701" i="9"/>
  <c r="AV701" i="9"/>
  <c r="AW701" i="9"/>
  <c r="AX701" i="9"/>
  <c r="AY701" i="9"/>
  <c r="AZ701" i="9"/>
  <c r="BA701" i="9"/>
  <c r="BB701" i="9"/>
  <c r="BC701" i="9"/>
  <c r="AN702" i="9"/>
  <c r="AO702" i="9"/>
  <c r="AP702" i="9"/>
  <c r="AQ702" i="9"/>
  <c r="AR702" i="9"/>
  <c r="AS702" i="9"/>
  <c r="AT702" i="9"/>
  <c r="AU702" i="9"/>
  <c r="AV702" i="9"/>
  <c r="AW702" i="9"/>
  <c r="AX702" i="9"/>
  <c r="AY702" i="9"/>
  <c r="AZ702" i="9"/>
  <c r="BA702" i="9"/>
  <c r="BB702" i="9"/>
  <c r="BC702" i="9"/>
  <c r="AN703" i="9"/>
  <c r="AO703" i="9"/>
  <c r="AP703" i="9"/>
  <c r="AQ703" i="9"/>
  <c r="AR703" i="9"/>
  <c r="AS703" i="9"/>
  <c r="AT703" i="9"/>
  <c r="AU703" i="9"/>
  <c r="AV703" i="9"/>
  <c r="AW703" i="9"/>
  <c r="AX703" i="9"/>
  <c r="AY703" i="9"/>
  <c r="AZ703" i="9"/>
  <c r="BA703" i="9"/>
  <c r="BB703" i="9"/>
  <c r="BC703" i="9"/>
  <c r="AN704" i="9"/>
  <c r="AO704" i="9"/>
  <c r="AP704" i="9"/>
  <c r="AQ704" i="9"/>
  <c r="AR704" i="9"/>
  <c r="AS704" i="9"/>
  <c r="AT704" i="9"/>
  <c r="AU704" i="9"/>
  <c r="AV704" i="9"/>
  <c r="AW704" i="9"/>
  <c r="AX704" i="9"/>
  <c r="AY704" i="9"/>
  <c r="AZ704" i="9"/>
  <c r="BA704" i="9"/>
  <c r="BB704" i="9"/>
  <c r="BC704" i="9"/>
  <c r="AN705" i="9"/>
  <c r="AO705" i="9"/>
  <c r="AP705" i="9"/>
  <c r="AQ705" i="9"/>
  <c r="AR705" i="9"/>
  <c r="AS705" i="9"/>
  <c r="AT705" i="9"/>
  <c r="AU705" i="9"/>
  <c r="AV705" i="9"/>
  <c r="AW705" i="9"/>
  <c r="AX705" i="9"/>
  <c r="AY705" i="9"/>
  <c r="AZ705" i="9"/>
  <c r="BA705" i="9"/>
  <c r="BB705" i="9"/>
  <c r="BC705" i="9"/>
  <c r="AN706" i="9"/>
  <c r="AO706" i="9"/>
  <c r="AP706" i="9"/>
  <c r="AQ706" i="9"/>
  <c r="AR706" i="9"/>
  <c r="AS706" i="9"/>
  <c r="AT706" i="9"/>
  <c r="AU706" i="9"/>
  <c r="AV706" i="9"/>
  <c r="AW706" i="9"/>
  <c r="AX706" i="9"/>
  <c r="AY706" i="9"/>
  <c r="AZ706" i="9"/>
  <c r="BA706" i="9"/>
  <c r="BB706" i="9"/>
  <c r="BC706" i="9"/>
  <c r="AN707" i="9"/>
  <c r="AO707" i="9"/>
  <c r="AP707" i="9"/>
  <c r="AQ707" i="9"/>
  <c r="AR707" i="9"/>
  <c r="AS707" i="9"/>
  <c r="AT707" i="9"/>
  <c r="AU707" i="9"/>
  <c r="AV707" i="9"/>
  <c r="AW707" i="9"/>
  <c r="AX707" i="9"/>
  <c r="AY707" i="9"/>
  <c r="AZ707" i="9"/>
  <c r="BA707" i="9"/>
  <c r="BB707" i="9"/>
  <c r="BC707" i="9"/>
  <c r="AN708" i="9"/>
  <c r="AO708" i="9"/>
  <c r="AP708" i="9"/>
  <c r="AQ708" i="9"/>
  <c r="AR708" i="9"/>
  <c r="AS708" i="9"/>
  <c r="AT708" i="9"/>
  <c r="AU708" i="9"/>
  <c r="AV708" i="9"/>
  <c r="AW708" i="9"/>
  <c r="AX708" i="9"/>
  <c r="AY708" i="9"/>
  <c r="AZ708" i="9"/>
  <c r="BA708" i="9"/>
  <c r="BB708" i="9"/>
  <c r="BC708" i="9"/>
  <c r="AN709" i="9"/>
  <c r="AO709" i="9"/>
  <c r="AP709" i="9"/>
  <c r="AQ709" i="9"/>
  <c r="AR709" i="9"/>
  <c r="AS709" i="9"/>
  <c r="AT709" i="9"/>
  <c r="AU709" i="9"/>
  <c r="AV709" i="9"/>
  <c r="AW709" i="9"/>
  <c r="AX709" i="9"/>
  <c r="AY709" i="9"/>
  <c r="AZ709" i="9"/>
  <c r="BA709" i="9"/>
  <c r="BB709" i="9"/>
  <c r="BC709" i="9"/>
  <c r="AN710" i="9"/>
  <c r="AO710" i="9"/>
  <c r="AP710" i="9"/>
  <c r="AQ710" i="9"/>
  <c r="AR710" i="9"/>
  <c r="AS710" i="9"/>
  <c r="AT710" i="9"/>
  <c r="AU710" i="9"/>
  <c r="AV710" i="9"/>
  <c r="AW710" i="9"/>
  <c r="AX710" i="9"/>
  <c r="AY710" i="9"/>
  <c r="AZ710" i="9"/>
  <c r="BA710" i="9"/>
  <c r="BB710" i="9"/>
  <c r="BC710" i="9"/>
  <c r="AN711" i="9"/>
  <c r="AO711" i="9"/>
  <c r="AP711" i="9"/>
  <c r="AQ711" i="9"/>
  <c r="AR711" i="9"/>
  <c r="AS711" i="9"/>
  <c r="AT711" i="9"/>
  <c r="AU711" i="9"/>
  <c r="AV711" i="9"/>
  <c r="AW711" i="9"/>
  <c r="AX711" i="9"/>
  <c r="AY711" i="9"/>
  <c r="AZ711" i="9"/>
  <c r="BA711" i="9"/>
  <c r="BB711" i="9"/>
  <c r="BC711" i="9"/>
  <c r="AN712" i="9"/>
  <c r="AO712" i="9"/>
  <c r="AP712" i="9"/>
  <c r="AQ712" i="9"/>
  <c r="AR712" i="9"/>
  <c r="AS712" i="9"/>
  <c r="AT712" i="9"/>
  <c r="AU712" i="9"/>
  <c r="AV712" i="9"/>
  <c r="AW712" i="9"/>
  <c r="AX712" i="9"/>
  <c r="AY712" i="9"/>
  <c r="AZ712" i="9"/>
  <c r="BA712" i="9"/>
  <c r="BB712" i="9"/>
  <c r="BC712" i="9"/>
  <c r="AP713" i="9"/>
  <c r="AQ713" i="9"/>
  <c r="AR713" i="9"/>
  <c r="AS713" i="9"/>
  <c r="AT713" i="9"/>
  <c r="AU713" i="9"/>
  <c r="AV713" i="9"/>
  <c r="AW713" i="9"/>
  <c r="AX713" i="9"/>
  <c r="AY713" i="9"/>
  <c r="AZ713" i="9"/>
  <c r="BA713" i="9"/>
  <c r="BB713" i="9"/>
  <c r="BC713" i="9"/>
  <c r="AN714" i="9"/>
  <c r="AO714" i="9"/>
  <c r="AP714" i="9"/>
  <c r="AQ714" i="9"/>
  <c r="AR714" i="9"/>
  <c r="AS714" i="9"/>
  <c r="AT714" i="9"/>
  <c r="AU714" i="9"/>
  <c r="AV714" i="9"/>
  <c r="AW714" i="9"/>
  <c r="AX714" i="9"/>
  <c r="AY714" i="9"/>
  <c r="AZ714" i="9"/>
  <c r="BA714" i="9"/>
  <c r="BB714" i="9"/>
  <c r="BC714" i="9"/>
  <c r="AN715" i="9"/>
  <c r="AO715" i="9"/>
  <c r="AP715" i="9"/>
  <c r="AQ715" i="9"/>
  <c r="AR715" i="9"/>
  <c r="AS715" i="9"/>
  <c r="AT715" i="9"/>
  <c r="AU715" i="9"/>
  <c r="AV715" i="9"/>
  <c r="AW715" i="9"/>
  <c r="AX715" i="9"/>
  <c r="AY715" i="9"/>
  <c r="AZ715" i="9"/>
  <c r="BA715" i="9"/>
  <c r="BB715" i="9"/>
  <c r="BC715" i="9"/>
  <c r="AN716" i="9"/>
  <c r="AO716" i="9"/>
  <c r="AP716" i="9"/>
  <c r="AQ716" i="9"/>
  <c r="AR716" i="9"/>
  <c r="AS716" i="9"/>
  <c r="AT716" i="9"/>
  <c r="AU716" i="9"/>
  <c r="AV716" i="9"/>
  <c r="AW716" i="9"/>
  <c r="AX716" i="9"/>
  <c r="AY716" i="9"/>
  <c r="AZ716" i="9"/>
  <c r="BA716" i="9"/>
  <c r="BB716" i="9"/>
  <c r="BC716" i="9"/>
  <c r="AN717" i="9"/>
  <c r="AO717" i="9"/>
  <c r="AP717" i="9"/>
  <c r="AQ717" i="9"/>
  <c r="AR717" i="9"/>
  <c r="AS717" i="9"/>
  <c r="AT717" i="9"/>
  <c r="AU717" i="9"/>
  <c r="AV717" i="9"/>
  <c r="AW717" i="9"/>
  <c r="AX717" i="9"/>
  <c r="AY717" i="9"/>
  <c r="AZ717" i="9"/>
  <c r="BA717" i="9"/>
  <c r="BB717" i="9"/>
  <c r="BC717" i="9"/>
  <c r="AN718" i="9"/>
  <c r="AO718" i="9"/>
  <c r="AP718" i="9"/>
  <c r="AQ718" i="9"/>
  <c r="AR718" i="9"/>
  <c r="AS718" i="9"/>
  <c r="AT718" i="9"/>
  <c r="AU718" i="9"/>
  <c r="AV718" i="9"/>
  <c r="AW718" i="9"/>
  <c r="AX718" i="9"/>
  <c r="AY718" i="9"/>
  <c r="AZ718" i="9"/>
  <c r="BA718" i="9"/>
  <c r="BB718" i="9"/>
  <c r="BC718" i="9"/>
  <c r="AN719" i="9"/>
  <c r="AO719" i="9"/>
  <c r="AP719" i="9"/>
  <c r="AQ719" i="9"/>
  <c r="AR719" i="9"/>
  <c r="AS719" i="9"/>
  <c r="AT719" i="9"/>
  <c r="AU719" i="9"/>
  <c r="AV719" i="9"/>
  <c r="AW719" i="9"/>
  <c r="AX719" i="9"/>
  <c r="AY719" i="9"/>
  <c r="AZ719" i="9"/>
  <c r="BA719" i="9"/>
  <c r="BB719" i="9"/>
  <c r="BC719" i="9"/>
  <c r="AN720" i="9"/>
  <c r="AO720" i="9"/>
  <c r="AP720" i="9"/>
  <c r="AQ720" i="9"/>
  <c r="AR720" i="9"/>
  <c r="AS720" i="9"/>
  <c r="AT720" i="9"/>
  <c r="AU720" i="9"/>
  <c r="AV720" i="9"/>
  <c r="AW720" i="9"/>
  <c r="AX720" i="9"/>
  <c r="AY720" i="9"/>
  <c r="AZ720" i="9"/>
  <c r="BA720" i="9"/>
  <c r="BB720" i="9"/>
  <c r="BC720" i="9"/>
  <c r="AN721" i="9"/>
  <c r="AO721" i="9"/>
  <c r="AP721" i="9"/>
  <c r="AQ721" i="9"/>
  <c r="AR721" i="9"/>
  <c r="AS721" i="9"/>
  <c r="AT721" i="9"/>
  <c r="AU721" i="9"/>
  <c r="AV721" i="9"/>
  <c r="AW721" i="9"/>
  <c r="AX721" i="9"/>
  <c r="AY721" i="9"/>
  <c r="AZ721" i="9"/>
  <c r="BA721" i="9"/>
  <c r="BB721" i="9"/>
  <c r="BC721" i="9"/>
  <c r="AN722" i="9"/>
  <c r="AO722" i="9"/>
  <c r="AP722" i="9"/>
  <c r="AQ722" i="9"/>
  <c r="AR722" i="9"/>
  <c r="AS722" i="9"/>
  <c r="AT722" i="9"/>
  <c r="AU722" i="9"/>
  <c r="AV722" i="9"/>
  <c r="AW722" i="9"/>
  <c r="AX722" i="9"/>
  <c r="AY722" i="9"/>
  <c r="AZ722" i="9"/>
  <c r="BA722" i="9"/>
  <c r="BB722" i="9"/>
  <c r="BC722" i="9"/>
  <c r="AN723" i="9"/>
  <c r="AO723" i="9"/>
  <c r="AP723" i="9"/>
  <c r="AQ723" i="9"/>
  <c r="AR723" i="9"/>
  <c r="AS723" i="9"/>
  <c r="AT723" i="9"/>
  <c r="AU723" i="9"/>
  <c r="AV723" i="9"/>
  <c r="AW723" i="9"/>
  <c r="AX723" i="9"/>
  <c r="AY723" i="9"/>
  <c r="AZ723" i="9"/>
  <c r="BA723" i="9"/>
  <c r="BB723" i="9"/>
  <c r="BC723" i="9"/>
  <c r="AN724" i="9"/>
  <c r="AO724" i="9"/>
  <c r="AP724" i="9"/>
  <c r="AQ724" i="9"/>
  <c r="AR724" i="9"/>
  <c r="AS724" i="9"/>
  <c r="AT724" i="9"/>
  <c r="AU724" i="9"/>
  <c r="AV724" i="9"/>
  <c r="AW724" i="9"/>
  <c r="AX724" i="9"/>
  <c r="AY724" i="9"/>
  <c r="AZ724" i="9"/>
  <c r="BA724" i="9"/>
  <c r="BB724" i="9"/>
  <c r="BC724" i="9"/>
  <c r="AN725" i="9"/>
  <c r="AO725" i="9"/>
  <c r="AP725" i="9"/>
  <c r="AQ725" i="9"/>
  <c r="AR725" i="9"/>
  <c r="AS725" i="9"/>
  <c r="AT725" i="9"/>
  <c r="AU725" i="9"/>
  <c r="AV725" i="9"/>
  <c r="AW725" i="9"/>
  <c r="AX725" i="9"/>
  <c r="AY725" i="9"/>
  <c r="AZ725" i="9"/>
  <c r="BA725" i="9"/>
  <c r="BB725" i="9"/>
  <c r="BC725" i="9"/>
  <c r="AN726" i="9"/>
  <c r="AO726" i="9"/>
  <c r="AP726" i="9"/>
  <c r="AQ726" i="9"/>
  <c r="AR726" i="9"/>
  <c r="AS726" i="9"/>
  <c r="AT726" i="9"/>
  <c r="AU726" i="9"/>
  <c r="AV726" i="9"/>
  <c r="AW726" i="9"/>
  <c r="AX726" i="9"/>
  <c r="AY726" i="9"/>
  <c r="AZ726" i="9"/>
  <c r="BA726" i="9"/>
  <c r="BB726" i="9"/>
  <c r="BC726" i="9"/>
  <c r="AN727" i="9"/>
  <c r="AO727" i="9"/>
  <c r="AP727" i="9"/>
  <c r="AQ727" i="9"/>
  <c r="AR727" i="9"/>
  <c r="AS727" i="9"/>
  <c r="AT727" i="9"/>
  <c r="AU727" i="9"/>
  <c r="AV727" i="9"/>
  <c r="AW727" i="9"/>
  <c r="AX727" i="9"/>
  <c r="AY727" i="9"/>
  <c r="AZ727" i="9"/>
  <c r="BA727" i="9"/>
  <c r="BB727" i="9"/>
  <c r="BC727" i="9"/>
  <c r="AN728" i="9"/>
  <c r="AO728" i="9"/>
  <c r="AP728" i="9"/>
  <c r="AQ728" i="9"/>
  <c r="AR728" i="9"/>
  <c r="AS728" i="9"/>
  <c r="AT728" i="9"/>
  <c r="AU728" i="9"/>
  <c r="AV728" i="9"/>
  <c r="AW728" i="9"/>
  <c r="AX728" i="9"/>
  <c r="AY728" i="9"/>
  <c r="AZ728" i="9"/>
  <c r="BA728" i="9"/>
  <c r="BB728" i="9"/>
  <c r="BC728" i="9"/>
  <c r="AN729" i="9"/>
  <c r="AO729" i="9"/>
  <c r="AP729" i="9"/>
  <c r="AQ729" i="9"/>
  <c r="AR729" i="9"/>
  <c r="AS729" i="9"/>
  <c r="AT729" i="9"/>
  <c r="AU729" i="9"/>
  <c r="AV729" i="9"/>
  <c r="AW729" i="9"/>
  <c r="AX729" i="9"/>
  <c r="AY729" i="9"/>
  <c r="AZ729" i="9"/>
  <c r="BA729" i="9"/>
  <c r="BB729" i="9"/>
  <c r="BC729" i="9"/>
  <c r="AN730" i="9"/>
  <c r="AO730" i="9"/>
  <c r="AP730" i="9"/>
  <c r="AQ730" i="9"/>
  <c r="AR730" i="9"/>
  <c r="AS730" i="9"/>
  <c r="AT730" i="9"/>
  <c r="AU730" i="9"/>
  <c r="AV730" i="9"/>
  <c r="AW730" i="9"/>
  <c r="AX730" i="9"/>
  <c r="AY730" i="9"/>
  <c r="AZ730" i="9"/>
  <c r="BA730" i="9"/>
  <c r="BB730" i="9"/>
  <c r="BC730" i="9"/>
  <c r="AN731" i="9"/>
  <c r="AO731" i="9"/>
  <c r="AP731" i="9"/>
  <c r="AQ731" i="9"/>
  <c r="AR731" i="9"/>
  <c r="AS731" i="9"/>
  <c r="AT731" i="9"/>
  <c r="AU731" i="9"/>
  <c r="AV731" i="9"/>
  <c r="AW731" i="9"/>
  <c r="AX731" i="9"/>
  <c r="AY731" i="9"/>
  <c r="AZ731" i="9"/>
  <c r="BA731" i="9"/>
  <c r="BB731" i="9"/>
  <c r="BC731" i="9"/>
  <c r="AN732" i="9"/>
  <c r="AO732" i="9"/>
  <c r="AP732" i="9"/>
  <c r="AQ732" i="9"/>
  <c r="AR732" i="9"/>
  <c r="AS732" i="9"/>
  <c r="AT732" i="9"/>
  <c r="AU732" i="9"/>
  <c r="AV732" i="9"/>
  <c r="AW732" i="9"/>
  <c r="AX732" i="9"/>
  <c r="AY732" i="9"/>
  <c r="AZ732" i="9"/>
  <c r="BA732" i="9"/>
  <c r="BB732" i="9"/>
  <c r="BC732" i="9"/>
  <c r="AN733" i="9"/>
  <c r="AO733" i="9"/>
  <c r="AP733" i="9"/>
  <c r="AQ733" i="9"/>
  <c r="AR733" i="9"/>
  <c r="AS733" i="9"/>
  <c r="AT733" i="9"/>
  <c r="AU733" i="9"/>
  <c r="AV733" i="9"/>
  <c r="AW733" i="9"/>
  <c r="AX733" i="9"/>
  <c r="AY733" i="9"/>
  <c r="AZ733" i="9"/>
  <c r="BA733" i="9"/>
  <c r="BB733" i="9"/>
  <c r="BC733" i="9"/>
  <c r="AN734" i="9"/>
  <c r="AO734" i="9"/>
  <c r="AP734" i="9"/>
  <c r="AQ734" i="9"/>
  <c r="AR734" i="9"/>
  <c r="AS734" i="9"/>
  <c r="AT734" i="9"/>
  <c r="AU734" i="9"/>
  <c r="AV734" i="9"/>
  <c r="AW734" i="9"/>
  <c r="AX734" i="9"/>
  <c r="AY734" i="9"/>
  <c r="AZ734" i="9"/>
  <c r="BA734" i="9"/>
  <c r="BB734" i="9"/>
  <c r="BC734" i="9"/>
  <c r="AN735" i="9"/>
  <c r="AO735" i="9"/>
  <c r="AP735" i="9"/>
  <c r="AQ735" i="9"/>
  <c r="AR735" i="9"/>
  <c r="AS735" i="9"/>
  <c r="AT735" i="9"/>
  <c r="AU735" i="9"/>
  <c r="AV735" i="9"/>
  <c r="AW735" i="9"/>
  <c r="AX735" i="9"/>
  <c r="AY735" i="9"/>
  <c r="AZ735" i="9"/>
  <c r="BA735" i="9"/>
  <c r="BB735" i="9"/>
  <c r="BC735" i="9"/>
  <c r="AN736" i="9"/>
  <c r="AO736" i="9"/>
  <c r="AP736" i="9"/>
  <c r="AQ736" i="9"/>
  <c r="AR736" i="9"/>
  <c r="AS736" i="9"/>
  <c r="AT736" i="9"/>
  <c r="AU736" i="9"/>
  <c r="AV736" i="9"/>
  <c r="AW736" i="9"/>
  <c r="AX736" i="9"/>
  <c r="AY736" i="9"/>
  <c r="AZ736" i="9"/>
  <c r="BA736" i="9"/>
  <c r="BB736" i="9"/>
  <c r="BC736" i="9"/>
  <c r="AN737" i="9"/>
  <c r="AO737" i="9"/>
  <c r="AP737" i="9"/>
  <c r="AQ737" i="9"/>
  <c r="AR737" i="9"/>
  <c r="AS737" i="9"/>
  <c r="AT737" i="9"/>
  <c r="AU737" i="9"/>
  <c r="AV737" i="9"/>
  <c r="AW737" i="9"/>
  <c r="AX737" i="9"/>
  <c r="AY737" i="9"/>
  <c r="AZ737" i="9"/>
  <c r="BA737" i="9"/>
  <c r="BB737" i="9"/>
  <c r="BC737" i="9"/>
  <c r="AN738" i="9"/>
  <c r="AO738" i="9"/>
  <c r="AP738" i="9"/>
  <c r="AQ738" i="9"/>
  <c r="AR738" i="9"/>
  <c r="AS738" i="9"/>
  <c r="AT738" i="9"/>
  <c r="AU738" i="9"/>
  <c r="AV738" i="9"/>
  <c r="AW738" i="9"/>
  <c r="AX738" i="9"/>
  <c r="AY738" i="9"/>
  <c r="AZ738" i="9"/>
  <c r="BA738" i="9"/>
  <c r="BB738" i="9"/>
  <c r="BC738" i="9"/>
  <c r="AN739" i="9"/>
  <c r="AO739" i="9"/>
  <c r="AP739" i="9"/>
  <c r="AQ739" i="9"/>
  <c r="AR739" i="9"/>
  <c r="AS739" i="9"/>
  <c r="AT739" i="9"/>
  <c r="AU739" i="9"/>
  <c r="AV739" i="9"/>
  <c r="AW739" i="9"/>
  <c r="AX739" i="9"/>
  <c r="AY739" i="9"/>
  <c r="AZ739" i="9"/>
  <c r="BA739" i="9"/>
  <c r="BB739" i="9"/>
  <c r="BC739" i="9"/>
  <c r="AN740" i="9"/>
  <c r="AO740" i="9"/>
  <c r="AP740" i="9"/>
  <c r="AQ740" i="9"/>
  <c r="AR740" i="9"/>
  <c r="AS740" i="9"/>
  <c r="AT740" i="9"/>
  <c r="AU740" i="9"/>
  <c r="AV740" i="9"/>
  <c r="AW740" i="9"/>
  <c r="AX740" i="9"/>
  <c r="AY740" i="9"/>
  <c r="AZ740" i="9"/>
  <c r="BA740" i="9"/>
  <c r="BB740" i="9"/>
  <c r="BC740" i="9"/>
  <c r="AN741" i="9"/>
  <c r="AO741" i="9"/>
  <c r="AP741" i="9"/>
  <c r="AQ741" i="9"/>
  <c r="AR741" i="9"/>
  <c r="AS741" i="9"/>
  <c r="AT741" i="9"/>
  <c r="AU741" i="9"/>
  <c r="AV741" i="9"/>
  <c r="AW741" i="9"/>
  <c r="AX741" i="9"/>
  <c r="AY741" i="9"/>
  <c r="AZ741" i="9"/>
  <c r="BA741" i="9"/>
  <c r="BB741" i="9"/>
  <c r="BC741" i="9"/>
  <c r="AN742" i="9"/>
  <c r="AO742" i="9"/>
  <c r="AP742" i="9"/>
  <c r="AQ742" i="9"/>
  <c r="AR742" i="9"/>
  <c r="AS742" i="9"/>
  <c r="AT742" i="9"/>
  <c r="AU742" i="9"/>
  <c r="AV742" i="9"/>
  <c r="AW742" i="9"/>
  <c r="AX742" i="9"/>
  <c r="AY742" i="9"/>
  <c r="AZ742" i="9"/>
  <c r="BA742" i="9"/>
  <c r="BB742" i="9"/>
  <c r="BC742" i="9"/>
  <c r="AN743" i="9"/>
  <c r="AO743" i="9"/>
  <c r="AP743" i="9"/>
  <c r="AQ743" i="9"/>
  <c r="AR743" i="9"/>
  <c r="AS743" i="9"/>
  <c r="AT743" i="9"/>
  <c r="AU743" i="9"/>
  <c r="AV743" i="9"/>
  <c r="AW743" i="9"/>
  <c r="AX743" i="9"/>
  <c r="AY743" i="9"/>
  <c r="AZ743" i="9"/>
  <c r="BA743" i="9"/>
  <c r="BB743" i="9"/>
  <c r="BC743" i="9"/>
  <c r="AN744" i="9"/>
  <c r="AO744" i="9"/>
  <c r="AP744" i="9"/>
  <c r="AQ744" i="9"/>
  <c r="AR744" i="9"/>
  <c r="AS744" i="9"/>
  <c r="AT744" i="9"/>
  <c r="AU744" i="9"/>
  <c r="AV744" i="9"/>
  <c r="AW744" i="9"/>
  <c r="AX744" i="9"/>
  <c r="AY744" i="9"/>
  <c r="AZ744" i="9"/>
  <c r="BA744" i="9"/>
  <c r="BB744" i="9"/>
  <c r="BC744" i="9"/>
  <c r="AN745" i="9"/>
  <c r="AO745" i="9"/>
  <c r="AP745" i="9"/>
  <c r="AQ745" i="9"/>
  <c r="AR745" i="9"/>
  <c r="AS745" i="9"/>
  <c r="AT745" i="9"/>
  <c r="AU745" i="9"/>
  <c r="AV745" i="9"/>
  <c r="AW745" i="9"/>
  <c r="AX745" i="9"/>
  <c r="AY745" i="9"/>
  <c r="AZ745" i="9"/>
  <c r="BA745" i="9"/>
  <c r="BB745" i="9"/>
  <c r="BC745" i="9"/>
  <c r="AN746" i="9"/>
  <c r="AO746" i="9"/>
  <c r="AP746" i="9"/>
  <c r="AQ746" i="9"/>
  <c r="AR746" i="9"/>
  <c r="AS746" i="9"/>
  <c r="AT746" i="9"/>
  <c r="AU746" i="9"/>
  <c r="AV746" i="9"/>
  <c r="AW746" i="9"/>
  <c r="AX746" i="9"/>
  <c r="AY746" i="9"/>
  <c r="AZ746" i="9"/>
  <c r="BA746" i="9"/>
  <c r="BB746" i="9"/>
  <c r="BC746" i="9"/>
  <c r="AN747" i="9"/>
  <c r="AO747" i="9"/>
  <c r="AP747" i="9"/>
  <c r="AQ747" i="9"/>
  <c r="AR747" i="9"/>
  <c r="AS747" i="9"/>
  <c r="AT747" i="9"/>
  <c r="AU747" i="9"/>
  <c r="AV747" i="9"/>
  <c r="AW747" i="9"/>
  <c r="AX747" i="9"/>
  <c r="AY747" i="9"/>
  <c r="AZ747" i="9"/>
  <c r="BA747" i="9"/>
  <c r="BB747" i="9"/>
  <c r="BC747" i="9"/>
  <c r="AN748" i="9"/>
  <c r="AO748" i="9"/>
  <c r="AP748" i="9"/>
  <c r="AQ748" i="9"/>
  <c r="AR748" i="9"/>
  <c r="AS748" i="9"/>
  <c r="AT748" i="9"/>
  <c r="AU748" i="9"/>
  <c r="AV748" i="9"/>
  <c r="AW748" i="9"/>
  <c r="AX748" i="9"/>
  <c r="AY748" i="9"/>
  <c r="AZ748" i="9"/>
  <c r="BA748" i="9"/>
  <c r="BB748" i="9"/>
  <c r="BC748" i="9"/>
  <c r="AN749" i="9"/>
  <c r="AO749" i="9"/>
  <c r="AP749" i="9"/>
  <c r="AQ749" i="9"/>
  <c r="AR749" i="9"/>
  <c r="AS749" i="9"/>
  <c r="AT749" i="9"/>
  <c r="AU749" i="9"/>
  <c r="AV749" i="9"/>
  <c r="AW749" i="9"/>
  <c r="AX749" i="9"/>
  <c r="AY749" i="9"/>
  <c r="AZ749" i="9"/>
  <c r="BA749" i="9"/>
  <c r="BB749" i="9"/>
  <c r="BC749" i="9"/>
  <c r="AN750" i="9"/>
  <c r="AO750" i="9"/>
  <c r="AP750" i="9"/>
  <c r="AQ750" i="9"/>
  <c r="AR750" i="9"/>
  <c r="AS750" i="9"/>
  <c r="AT750" i="9"/>
  <c r="AU750" i="9"/>
  <c r="AV750" i="9"/>
  <c r="AW750" i="9"/>
  <c r="AX750" i="9"/>
  <c r="AY750" i="9"/>
  <c r="AZ750" i="9"/>
  <c r="BA750" i="9"/>
  <c r="BB750" i="9"/>
  <c r="BC750" i="9"/>
  <c r="AN751" i="9"/>
  <c r="AO751" i="9"/>
  <c r="AP751" i="9"/>
  <c r="AQ751" i="9"/>
  <c r="AR751" i="9"/>
  <c r="AS751" i="9"/>
  <c r="AT751" i="9"/>
  <c r="AU751" i="9"/>
  <c r="AV751" i="9"/>
  <c r="AW751" i="9"/>
  <c r="AX751" i="9"/>
  <c r="AN752" i="9"/>
  <c r="AO752" i="9"/>
  <c r="AP752" i="9"/>
  <c r="AQ752" i="9"/>
  <c r="AR752" i="9"/>
  <c r="AS752" i="9"/>
  <c r="AT752" i="9"/>
  <c r="AU752" i="9"/>
  <c r="AV752" i="9"/>
  <c r="AW752" i="9"/>
  <c r="AX752" i="9"/>
  <c r="AY752" i="9"/>
  <c r="AZ752" i="9"/>
  <c r="BA752" i="9"/>
  <c r="BB752" i="9"/>
  <c r="BC752" i="9"/>
  <c r="AN753" i="9"/>
  <c r="AO753" i="9"/>
  <c r="AP753" i="9"/>
  <c r="AQ753" i="9"/>
  <c r="AR753" i="9"/>
  <c r="AS753" i="9"/>
  <c r="AT753" i="9"/>
  <c r="AU753" i="9"/>
  <c r="AV753" i="9"/>
  <c r="AW753" i="9"/>
  <c r="AX753" i="9"/>
  <c r="AY753" i="9"/>
  <c r="AZ753" i="9"/>
  <c r="BA753" i="9"/>
  <c r="BB753" i="9"/>
  <c r="AN754" i="9"/>
  <c r="AO754" i="9"/>
  <c r="AP754" i="9"/>
  <c r="AQ754" i="9"/>
  <c r="AR754" i="9"/>
  <c r="AS754" i="9"/>
  <c r="AT754" i="9"/>
  <c r="AU754" i="9"/>
  <c r="AV754" i="9"/>
  <c r="AW754" i="9"/>
  <c r="AX754" i="9"/>
  <c r="AY754" i="9"/>
  <c r="AZ754" i="9"/>
  <c r="BA754" i="9"/>
  <c r="BB754" i="9"/>
  <c r="BC754" i="9"/>
  <c r="AN755" i="9"/>
  <c r="AO755" i="9"/>
  <c r="AP755" i="9"/>
  <c r="AQ755" i="9"/>
  <c r="AR755" i="9"/>
  <c r="AS755" i="9"/>
  <c r="AT755" i="9"/>
  <c r="AU755" i="9"/>
  <c r="AV755" i="9"/>
  <c r="AW755" i="9"/>
  <c r="AX755" i="9"/>
  <c r="AY755" i="9"/>
  <c r="AZ755" i="9"/>
  <c r="BA755" i="9"/>
  <c r="BB755" i="9"/>
  <c r="BC755" i="9"/>
  <c r="AN756" i="9"/>
  <c r="AO756" i="9"/>
  <c r="AP756" i="9"/>
  <c r="AQ756" i="9"/>
  <c r="AR756" i="9"/>
  <c r="AS756" i="9"/>
  <c r="AT756" i="9"/>
  <c r="AU756" i="9"/>
  <c r="AV756" i="9"/>
  <c r="AW756" i="9"/>
  <c r="AX756" i="9"/>
  <c r="AY756" i="9"/>
  <c r="AZ756" i="9"/>
  <c r="BA756" i="9"/>
  <c r="BB756" i="9"/>
  <c r="BC756" i="9"/>
  <c r="AN757" i="9"/>
  <c r="AO757" i="9"/>
  <c r="AP757" i="9"/>
  <c r="AQ757" i="9"/>
  <c r="AR757" i="9"/>
  <c r="AS757" i="9"/>
  <c r="AT757" i="9"/>
  <c r="AU757" i="9"/>
  <c r="AV757" i="9"/>
  <c r="AW757" i="9"/>
  <c r="AX757" i="9"/>
  <c r="AY757" i="9"/>
  <c r="AZ757" i="9"/>
  <c r="BA757" i="9"/>
  <c r="BB757" i="9"/>
  <c r="BC757" i="9"/>
  <c r="AN758" i="9"/>
  <c r="AO758" i="9"/>
  <c r="AP758" i="9"/>
  <c r="AQ758" i="9"/>
  <c r="AR758" i="9"/>
  <c r="AS758" i="9"/>
  <c r="AT758" i="9"/>
  <c r="AU758" i="9"/>
  <c r="AV758" i="9"/>
  <c r="AW758" i="9"/>
  <c r="AX758" i="9"/>
  <c r="AY758" i="9"/>
  <c r="AZ758" i="9"/>
  <c r="BA758" i="9"/>
  <c r="BB758" i="9"/>
  <c r="BC758" i="9"/>
  <c r="AN759" i="9"/>
  <c r="AO759" i="9"/>
  <c r="AP759" i="9"/>
  <c r="AQ759" i="9"/>
  <c r="AR759" i="9"/>
  <c r="AS759" i="9"/>
  <c r="AT759" i="9"/>
  <c r="AU759" i="9"/>
  <c r="AV759" i="9"/>
  <c r="AW759" i="9"/>
  <c r="AX759" i="9"/>
  <c r="AY759" i="9"/>
  <c r="AZ759" i="9"/>
  <c r="BA759" i="9"/>
  <c r="BB759" i="9"/>
  <c r="BC759" i="9"/>
  <c r="AN760" i="9"/>
  <c r="AO760" i="9"/>
  <c r="AP760" i="9"/>
  <c r="AQ760" i="9"/>
  <c r="AR760" i="9"/>
  <c r="AS760" i="9"/>
  <c r="AT760" i="9"/>
  <c r="AU760" i="9"/>
  <c r="AV760" i="9"/>
  <c r="AW760" i="9"/>
  <c r="AX760" i="9"/>
  <c r="AY760" i="9"/>
  <c r="AZ760" i="9"/>
  <c r="BA760" i="9"/>
  <c r="BB760" i="9"/>
  <c r="BC760" i="9"/>
  <c r="AN761" i="9"/>
  <c r="AO761" i="9"/>
  <c r="AP761" i="9"/>
  <c r="AQ761" i="9"/>
  <c r="AR761" i="9"/>
  <c r="AS761" i="9"/>
  <c r="AT761" i="9"/>
  <c r="AU761" i="9"/>
  <c r="AV761" i="9"/>
  <c r="AW761" i="9"/>
  <c r="AX761" i="9"/>
  <c r="AY761" i="9"/>
  <c r="AZ761" i="9"/>
  <c r="BA761" i="9"/>
  <c r="BB761" i="9"/>
  <c r="BC761" i="9"/>
  <c r="AN762" i="9"/>
  <c r="AO762" i="9"/>
  <c r="AP762" i="9"/>
  <c r="AQ762" i="9"/>
  <c r="AR762" i="9"/>
  <c r="AS762" i="9"/>
  <c r="AT762" i="9"/>
  <c r="AU762" i="9"/>
  <c r="AV762" i="9"/>
  <c r="AW762" i="9"/>
  <c r="AX762" i="9"/>
  <c r="AY762" i="9"/>
  <c r="AZ762" i="9"/>
  <c r="BA762" i="9"/>
  <c r="BB762" i="9"/>
  <c r="BC762" i="9"/>
  <c r="AN763" i="9"/>
  <c r="AO763" i="9"/>
  <c r="AP763" i="9"/>
  <c r="AQ763" i="9"/>
  <c r="AR763" i="9"/>
  <c r="AS763" i="9"/>
  <c r="AT763" i="9"/>
  <c r="AU763" i="9"/>
  <c r="AV763" i="9"/>
  <c r="AW763" i="9"/>
  <c r="AX763" i="9"/>
  <c r="AY763" i="9"/>
  <c r="AZ763" i="9"/>
  <c r="BA763" i="9"/>
  <c r="BB763" i="9"/>
  <c r="BC763" i="9"/>
  <c r="AN764" i="9"/>
  <c r="AO764" i="9"/>
  <c r="AP764" i="9"/>
  <c r="AQ764" i="9"/>
  <c r="AR764" i="9"/>
  <c r="AS764" i="9"/>
  <c r="AT764" i="9"/>
  <c r="AU764" i="9"/>
  <c r="AV764" i="9"/>
  <c r="AW764" i="9"/>
  <c r="AX764" i="9"/>
  <c r="AY764" i="9"/>
  <c r="AZ764" i="9"/>
  <c r="BA764" i="9"/>
  <c r="BB764" i="9"/>
  <c r="BC764" i="9"/>
  <c r="AN765" i="9"/>
  <c r="AO765" i="9"/>
  <c r="AP765" i="9"/>
  <c r="AQ765" i="9"/>
  <c r="AR765" i="9"/>
  <c r="AS765" i="9"/>
  <c r="AT765" i="9"/>
  <c r="AU765" i="9"/>
  <c r="AV765" i="9"/>
  <c r="AW765" i="9"/>
  <c r="AX765" i="9"/>
  <c r="AY765" i="9"/>
  <c r="AZ765" i="9"/>
  <c r="BA765" i="9"/>
  <c r="BB765" i="9"/>
  <c r="BC765" i="9"/>
  <c r="AN766" i="9"/>
  <c r="AO766" i="9"/>
  <c r="AP766" i="9"/>
  <c r="AQ766" i="9"/>
  <c r="AR766" i="9"/>
  <c r="AS766" i="9"/>
  <c r="AT766" i="9"/>
  <c r="AU766" i="9"/>
  <c r="AV766" i="9"/>
  <c r="AW766" i="9"/>
  <c r="AX766" i="9"/>
  <c r="AY766" i="9"/>
  <c r="AZ766" i="9"/>
  <c r="BA766" i="9"/>
  <c r="BB766" i="9"/>
  <c r="BC766" i="9"/>
  <c r="AP767" i="9"/>
  <c r="AQ767" i="9"/>
  <c r="AR767" i="9"/>
  <c r="AS767" i="9"/>
  <c r="AT767" i="9"/>
  <c r="AU767" i="9"/>
  <c r="AV767" i="9"/>
  <c r="AW767" i="9"/>
  <c r="AX767" i="9"/>
  <c r="AY767" i="9"/>
  <c r="AZ767" i="9"/>
  <c r="BA767" i="9"/>
  <c r="BB767" i="9"/>
  <c r="BC767" i="9"/>
  <c r="AN768" i="9"/>
  <c r="AO768" i="9"/>
  <c r="AP768" i="9"/>
  <c r="AQ768" i="9"/>
  <c r="AR768" i="9"/>
  <c r="AS768" i="9"/>
  <c r="AT768" i="9"/>
  <c r="AU768" i="9"/>
  <c r="AV768" i="9"/>
  <c r="AW768" i="9"/>
  <c r="AX768" i="9"/>
  <c r="AY768" i="9"/>
  <c r="AZ768" i="9"/>
  <c r="BA768" i="9"/>
  <c r="BB768" i="9"/>
  <c r="BC768" i="9"/>
  <c r="AN769" i="9"/>
  <c r="AO769" i="9"/>
  <c r="AP769" i="9"/>
  <c r="AQ769" i="9"/>
  <c r="AR769" i="9"/>
  <c r="AS769" i="9"/>
  <c r="AT769" i="9"/>
  <c r="AU769" i="9"/>
  <c r="AV769" i="9"/>
  <c r="AW769" i="9"/>
  <c r="AX769" i="9"/>
  <c r="AY769" i="9"/>
  <c r="AZ769" i="9"/>
  <c r="BA769" i="9"/>
  <c r="BB769" i="9"/>
  <c r="BC769" i="9"/>
  <c r="AN770" i="9"/>
  <c r="AO770" i="9"/>
  <c r="AP770" i="9"/>
  <c r="AQ770" i="9"/>
  <c r="AR770" i="9"/>
  <c r="AS770" i="9"/>
  <c r="AT770" i="9"/>
  <c r="AU770" i="9"/>
  <c r="AV770" i="9"/>
  <c r="AW770" i="9"/>
  <c r="AX770" i="9"/>
  <c r="AY770" i="9"/>
  <c r="AZ770" i="9"/>
  <c r="BA770" i="9"/>
  <c r="BB770" i="9"/>
  <c r="BC770" i="9"/>
  <c r="AN771" i="9"/>
  <c r="AO771" i="9"/>
  <c r="AP771" i="9"/>
  <c r="AQ771" i="9"/>
  <c r="AR771" i="9"/>
  <c r="AS771" i="9"/>
  <c r="AT771" i="9"/>
  <c r="AU771" i="9"/>
  <c r="AV771" i="9"/>
  <c r="AW771" i="9"/>
  <c r="AX771" i="9"/>
  <c r="AY771" i="9"/>
  <c r="AZ771" i="9"/>
  <c r="BA771" i="9"/>
  <c r="BB771" i="9"/>
  <c r="BC771" i="9"/>
  <c r="AN772" i="9"/>
  <c r="AO772" i="9"/>
  <c r="AP772" i="9"/>
  <c r="AQ772" i="9"/>
  <c r="AR772" i="9"/>
  <c r="AS772" i="9"/>
  <c r="AT772" i="9"/>
  <c r="AU772" i="9"/>
  <c r="AV772" i="9"/>
  <c r="AW772" i="9"/>
  <c r="AX772" i="9"/>
  <c r="AY772" i="9"/>
  <c r="AZ772" i="9"/>
  <c r="BA772" i="9"/>
  <c r="BB772" i="9"/>
  <c r="BC772" i="9"/>
  <c r="AN773" i="9"/>
  <c r="AO773" i="9"/>
  <c r="AP773" i="9"/>
  <c r="AQ773" i="9"/>
  <c r="AR773" i="9"/>
  <c r="AS773" i="9"/>
  <c r="AT773" i="9"/>
  <c r="AU773" i="9"/>
  <c r="AV773" i="9"/>
  <c r="AW773" i="9"/>
  <c r="AX773" i="9"/>
  <c r="AY773" i="9"/>
  <c r="AZ773" i="9"/>
  <c r="BA773" i="9"/>
  <c r="BB773" i="9"/>
  <c r="BC773" i="9"/>
  <c r="AN774" i="9"/>
  <c r="AO774" i="9"/>
  <c r="AP774" i="9"/>
  <c r="AQ774" i="9"/>
  <c r="AR774" i="9"/>
  <c r="AS774" i="9"/>
  <c r="AT774" i="9"/>
  <c r="AU774" i="9"/>
  <c r="AV774" i="9"/>
  <c r="AW774" i="9"/>
  <c r="AX774" i="9"/>
  <c r="AY774" i="9"/>
  <c r="AZ774" i="9"/>
  <c r="BA774" i="9"/>
  <c r="BB774" i="9"/>
  <c r="BC774" i="9"/>
  <c r="AN775" i="9"/>
  <c r="AO775" i="9"/>
  <c r="AP775" i="9"/>
  <c r="AQ775" i="9"/>
  <c r="AR775" i="9"/>
  <c r="AS775" i="9"/>
  <c r="AT775" i="9"/>
  <c r="AU775" i="9"/>
  <c r="AV775" i="9"/>
  <c r="AW775" i="9"/>
  <c r="AX775" i="9"/>
  <c r="AY775" i="9"/>
  <c r="AZ775" i="9"/>
  <c r="BA775" i="9"/>
  <c r="BB775" i="9"/>
  <c r="BC775" i="9"/>
  <c r="AN776" i="9"/>
  <c r="AO776" i="9"/>
  <c r="AP776" i="9"/>
  <c r="AQ776" i="9"/>
  <c r="AR776" i="9"/>
  <c r="AS776" i="9"/>
  <c r="AT776" i="9"/>
  <c r="AU776" i="9"/>
  <c r="AV776" i="9"/>
  <c r="AW776" i="9"/>
  <c r="AX776" i="9"/>
  <c r="AY776" i="9"/>
  <c r="AZ776" i="9"/>
  <c r="BA776" i="9"/>
  <c r="BB776" i="9"/>
  <c r="BC776" i="9"/>
  <c r="AN777" i="9"/>
  <c r="AO777" i="9"/>
  <c r="AP777" i="9"/>
  <c r="AQ777" i="9"/>
  <c r="AR777" i="9"/>
  <c r="AS777" i="9"/>
  <c r="AT777" i="9"/>
  <c r="AU777" i="9"/>
  <c r="AV777" i="9"/>
  <c r="AW777" i="9"/>
  <c r="AX777" i="9"/>
  <c r="AY777" i="9"/>
  <c r="AZ777" i="9"/>
  <c r="BA777" i="9"/>
  <c r="BB777" i="9"/>
  <c r="BC777" i="9"/>
  <c r="AN778" i="9"/>
  <c r="AO778" i="9"/>
  <c r="AP778" i="9"/>
  <c r="AQ778" i="9"/>
  <c r="AR778" i="9"/>
  <c r="AS778" i="9"/>
  <c r="AT778" i="9"/>
  <c r="AU778" i="9"/>
  <c r="AV778" i="9"/>
  <c r="AW778" i="9"/>
  <c r="AX778" i="9"/>
  <c r="AY778" i="9"/>
  <c r="AZ778" i="9"/>
  <c r="BA778" i="9"/>
  <c r="BB778" i="9"/>
  <c r="BC778" i="9"/>
  <c r="AN779" i="9"/>
  <c r="AO779" i="9"/>
  <c r="AP779" i="9"/>
  <c r="AQ779" i="9"/>
  <c r="AR779" i="9"/>
  <c r="AS779" i="9"/>
  <c r="AT779" i="9"/>
  <c r="AU779" i="9"/>
  <c r="AV779" i="9"/>
  <c r="AW779" i="9"/>
  <c r="AX779" i="9"/>
  <c r="AY779" i="9"/>
  <c r="AZ779" i="9"/>
  <c r="BA779" i="9"/>
  <c r="BB779" i="9"/>
  <c r="BC779" i="9"/>
  <c r="AN780" i="9"/>
  <c r="AO780" i="9"/>
  <c r="AP780" i="9"/>
  <c r="AQ780" i="9"/>
  <c r="AR780" i="9"/>
  <c r="AS780" i="9"/>
  <c r="AT780" i="9"/>
  <c r="AU780" i="9"/>
  <c r="AV780" i="9"/>
  <c r="AW780" i="9"/>
  <c r="AX780" i="9"/>
  <c r="AY780" i="9"/>
  <c r="AZ780" i="9"/>
  <c r="BA780" i="9"/>
  <c r="BB780" i="9"/>
  <c r="BC780" i="9"/>
  <c r="AN781" i="9"/>
  <c r="AO781" i="9"/>
  <c r="AP781" i="9"/>
  <c r="AQ781" i="9"/>
  <c r="AR781" i="9"/>
  <c r="AS781" i="9"/>
  <c r="AT781" i="9"/>
  <c r="AU781" i="9"/>
  <c r="AV781" i="9"/>
  <c r="AW781" i="9"/>
  <c r="AX781" i="9"/>
  <c r="AY781" i="9"/>
  <c r="AZ781" i="9"/>
  <c r="BA781" i="9"/>
  <c r="BB781" i="9"/>
  <c r="BC781" i="9"/>
  <c r="AN782" i="9"/>
  <c r="AO782" i="9"/>
  <c r="AP782" i="9"/>
  <c r="AQ782" i="9"/>
  <c r="AR782" i="9"/>
  <c r="AS782" i="9"/>
  <c r="AT782" i="9"/>
  <c r="AU782" i="9"/>
  <c r="AV782" i="9"/>
  <c r="AW782" i="9"/>
  <c r="AX782" i="9"/>
  <c r="AY782" i="9"/>
  <c r="AZ782" i="9"/>
  <c r="BA782" i="9"/>
  <c r="BB782" i="9"/>
  <c r="BC782" i="9"/>
  <c r="AN783" i="9"/>
  <c r="AO783" i="9"/>
  <c r="AP783" i="9"/>
  <c r="AQ783" i="9"/>
  <c r="AR783" i="9"/>
  <c r="AS783" i="9"/>
  <c r="AT783" i="9"/>
  <c r="AU783" i="9"/>
  <c r="AV783" i="9"/>
  <c r="AW783" i="9"/>
  <c r="AX783" i="9"/>
  <c r="AY783" i="9"/>
  <c r="AZ783" i="9"/>
  <c r="BA783" i="9"/>
  <c r="BB783" i="9"/>
  <c r="BC783" i="9"/>
  <c r="AN784" i="9"/>
  <c r="AO784" i="9"/>
  <c r="AP784" i="9"/>
  <c r="AQ784" i="9"/>
  <c r="AR784" i="9"/>
  <c r="AS784" i="9"/>
  <c r="AT784" i="9"/>
  <c r="AU784" i="9"/>
  <c r="AV784" i="9"/>
  <c r="AW784" i="9"/>
  <c r="AX784" i="9"/>
  <c r="AY784" i="9"/>
  <c r="AZ784" i="9"/>
  <c r="BA784" i="9"/>
  <c r="BB784" i="9"/>
  <c r="BC784" i="9"/>
  <c r="AN785" i="9"/>
  <c r="AO785" i="9"/>
  <c r="AP785" i="9"/>
  <c r="AQ785" i="9"/>
  <c r="AR785" i="9"/>
  <c r="AS785" i="9"/>
  <c r="AT785" i="9"/>
  <c r="AU785" i="9"/>
  <c r="AV785" i="9"/>
  <c r="AW785" i="9"/>
  <c r="AX785" i="9"/>
  <c r="AY785" i="9"/>
  <c r="AZ785" i="9"/>
  <c r="BA785" i="9"/>
  <c r="BB785" i="9"/>
  <c r="BC785" i="9"/>
  <c r="AN786" i="9"/>
  <c r="AO786" i="9"/>
  <c r="AP786" i="9"/>
  <c r="AQ786" i="9"/>
  <c r="AR786" i="9"/>
  <c r="AS786" i="9"/>
  <c r="AT786" i="9"/>
  <c r="AU786" i="9"/>
  <c r="AV786" i="9"/>
  <c r="AW786" i="9"/>
  <c r="AX786" i="9"/>
  <c r="AY786" i="9"/>
  <c r="AZ786" i="9"/>
  <c r="BA786" i="9"/>
  <c r="BB786" i="9"/>
  <c r="BC786" i="9"/>
  <c r="AN787" i="9"/>
  <c r="AO787" i="9"/>
  <c r="AP787" i="9"/>
  <c r="AQ787" i="9"/>
  <c r="AR787" i="9"/>
  <c r="AS787" i="9"/>
  <c r="AT787" i="9"/>
  <c r="AU787" i="9"/>
  <c r="AV787" i="9"/>
  <c r="AW787" i="9"/>
  <c r="AX787" i="9"/>
  <c r="AY787" i="9"/>
  <c r="AZ787" i="9"/>
  <c r="BA787" i="9"/>
  <c r="BB787" i="9"/>
  <c r="BC787" i="9"/>
  <c r="AN788" i="9"/>
  <c r="AO788" i="9"/>
  <c r="AP788" i="9"/>
  <c r="AQ788" i="9"/>
  <c r="AR788" i="9"/>
  <c r="AS788" i="9"/>
  <c r="AT788" i="9"/>
  <c r="AU788" i="9"/>
  <c r="AV788" i="9"/>
  <c r="AW788" i="9"/>
  <c r="AX788" i="9"/>
  <c r="AY788" i="9"/>
  <c r="AZ788" i="9"/>
  <c r="BA788" i="9"/>
  <c r="BB788" i="9"/>
  <c r="BC788" i="9"/>
  <c r="AN789" i="9"/>
  <c r="AO789" i="9"/>
  <c r="AP789" i="9"/>
  <c r="AQ789" i="9"/>
  <c r="AR789" i="9"/>
  <c r="AS789" i="9"/>
  <c r="AT789" i="9"/>
  <c r="AU789" i="9"/>
  <c r="AV789" i="9"/>
  <c r="AW789" i="9"/>
  <c r="AX789" i="9"/>
  <c r="AY789" i="9"/>
  <c r="AZ789" i="9"/>
  <c r="BA789" i="9"/>
  <c r="BB789" i="9"/>
  <c r="BC789" i="9"/>
  <c r="AN790" i="9"/>
  <c r="AO790" i="9"/>
  <c r="AP790" i="9"/>
  <c r="AQ790" i="9"/>
  <c r="AR790" i="9"/>
  <c r="AS790" i="9"/>
  <c r="AT790" i="9"/>
  <c r="AU790" i="9"/>
  <c r="AV790" i="9"/>
  <c r="AW790" i="9"/>
  <c r="AX790" i="9"/>
  <c r="AY790" i="9"/>
  <c r="AZ790" i="9"/>
  <c r="BA790" i="9"/>
  <c r="BB790" i="9"/>
  <c r="BC790" i="9"/>
  <c r="AN791" i="9"/>
  <c r="AO791" i="9"/>
  <c r="AP791" i="9"/>
  <c r="AQ791" i="9"/>
  <c r="AR791" i="9"/>
  <c r="AS791" i="9"/>
  <c r="AT791" i="9"/>
  <c r="AU791" i="9"/>
  <c r="AV791" i="9"/>
  <c r="AW791" i="9"/>
  <c r="AX791" i="9"/>
  <c r="AY791" i="9"/>
  <c r="AZ791" i="9"/>
  <c r="BA791" i="9"/>
  <c r="BB791" i="9"/>
  <c r="BC791" i="9"/>
  <c r="AN792" i="9"/>
  <c r="AO792" i="9"/>
  <c r="AP792" i="9"/>
  <c r="AQ792" i="9"/>
  <c r="AR792" i="9"/>
  <c r="AS792" i="9"/>
  <c r="AT792" i="9"/>
  <c r="AU792" i="9"/>
  <c r="AV792" i="9"/>
  <c r="AW792" i="9"/>
  <c r="AX792" i="9"/>
  <c r="AY792" i="9"/>
  <c r="AZ792" i="9"/>
  <c r="BA792" i="9"/>
  <c r="BB792" i="9"/>
  <c r="BC792" i="9"/>
  <c r="AN793" i="9"/>
  <c r="AO793" i="9"/>
  <c r="AP793" i="9"/>
  <c r="AQ793" i="9"/>
  <c r="AR793" i="9"/>
  <c r="AS793" i="9"/>
  <c r="AT793" i="9"/>
  <c r="AU793" i="9"/>
  <c r="AV793" i="9"/>
  <c r="AW793" i="9"/>
  <c r="AX793" i="9"/>
  <c r="AY793" i="9"/>
  <c r="AZ793" i="9"/>
  <c r="BA793" i="9"/>
  <c r="BB793" i="9"/>
  <c r="BC793" i="9"/>
  <c r="AN794" i="9"/>
  <c r="AO794" i="9"/>
  <c r="AP794" i="9"/>
  <c r="AQ794" i="9"/>
  <c r="AR794" i="9"/>
  <c r="AS794" i="9"/>
  <c r="AT794" i="9"/>
  <c r="AU794" i="9"/>
  <c r="AV794" i="9"/>
  <c r="AW794" i="9"/>
  <c r="AX794" i="9"/>
  <c r="AY794" i="9"/>
  <c r="AZ794" i="9"/>
  <c r="BA794" i="9"/>
  <c r="BB794" i="9"/>
  <c r="BC794" i="9"/>
  <c r="AN795" i="9"/>
  <c r="AO795" i="9"/>
  <c r="AP795" i="9"/>
  <c r="AQ795" i="9"/>
  <c r="AR795" i="9"/>
  <c r="AS795" i="9"/>
  <c r="AT795" i="9"/>
  <c r="AU795" i="9"/>
  <c r="AV795" i="9"/>
  <c r="AW795" i="9"/>
  <c r="AX795" i="9"/>
  <c r="AY795" i="9"/>
  <c r="AZ795" i="9"/>
  <c r="BA795" i="9"/>
  <c r="BB795" i="9"/>
  <c r="BC795" i="9"/>
  <c r="AN796" i="9"/>
  <c r="AO796" i="9"/>
  <c r="AP796" i="9"/>
  <c r="AQ796" i="9"/>
  <c r="AR796" i="9"/>
  <c r="AS796" i="9"/>
  <c r="AT796" i="9"/>
  <c r="AU796" i="9"/>
  <c r="AV796" i="9"/>
  <c r="AW796" i="9"/>
  <c r="AX796" i="9"/>
  <c r="AY796" i="9"/>
  <c r="AZ796" i="9"/>
  <c r="BA796" i="9"/>
  <c r="BB796" i="9"/>
  <c r="BC796" i="9"/>
  <c r="AN797" i="9"/>
  <c r="AO797" i="9"/>
  <c r="AP797" i="9"/>
  <c r="AQ797" i="9"/>
  <c r="AR797" i="9"/>
  <c r="AS797" i="9"/>
  <c r="AT797" i="9"/>
  <c r="AU797" i="9"/>
  <c r="AV797" i="9"/>
  <c r="AW797" i="9"/>
  <c r="AX797" i="9"/>
  <c r="AY797" i="9"/>
  <c r="AZ797" i="9"/>
  <c r="BA797" i="9"/>
  <c r="BB797" i="9"/>
  <c r="BC797" i="9"/>
  <c r="AN798" i="9"/>
  <c r="AO798" i="9"/>
  <c r="AP798" i="9"/>
  <c r="AQ798" i="9"/>
  <c r="AR798" i="9"/>
  <c r="AS798" i="9"/>
  <c r="AT798" i="9"/>
  <c r="AU798" i="9"/>
  <c r="AV798" i="9"/>
  <c r="AW798" i="9"/>
  <c r="AX798" i="9"/>
  <c r="AY798" i="9"/>
  <c r="AZ798" i="9"/>
  <c r="BA798" i="9"/>
  <c r="BB798" i="9"/>
  <c r="BC798" i="9"/>
  <c r="AN799" i="9"/>
  <c r="AO799" i="9"/>
  <c r="AP799" i="9"/>
  <c r="AQ799" i="9"/>
  <c r="AR799" i="9"/>
  <c r="AS799" i="9"/>
  <c r="AT799" i="9"/>
  <c r="AU799" i="9"/>
  <c r="AV799" i="9"/>
  <c r="AW799" i="9"/>
  <c r="AX799" i="9"/>
  <c r="AY799" i="9"/>
  <c r="AZ799" i="9"/>
  <c r="BA799" i="9"/>
  <c r="BB799" i="9"/>
  <c r="BC799" i="9"/>
  <c r="AN800" i="9"/>
  <c r="AO800" i="9"/>
  <c r="AP800" i="9"/>
  <c r="AQ800" i="9"/>
  <c r="AR800" i="9"/>
  <c r="AS800" i="9"/>
  <c r="AT800" i="9"/>
  <c r="AU800" i="9"/>
  <c r="AV800" i="9"/>
  <c r="AW800" i="9"/>
  <c r="AX800" i="9"/>
  <c r="AY800" i="9"/>
  <c r="AZ800" i="9"/>
  <c r="BA800" i="9"/>
  <c r="BB800" i="9"/>
  <c r="BC800" i="9"/>
  <c r="AN801" i="9"/>
  <c r="AO801" i="9"/>
  <c r="AP801" i="9"/>
  <c r="AQ801" i="9"/>
  <c r="AR801" i="9"/>
  <c r="AS801" i="9"/>
  <c r="AT801" i="9"/>
  <c r="AU801" i="9"/>
  <c r="AV801" i="9"/>
  <c r="AW801" i="9"/>
  <c r="AX801" i="9"/>
  <c r="AY801" i="9"/>
  <c r="AZ801" i="9"/>
  <c r="BA801" i="9"/>
  <c r="BB801" i="9"/>
  <c r="BC801" i="9"/>
  <c r="AN802" i="9"/>
  <c r="AO802" i="9"/>
  <c r="AP802" i="9"/>
  <c r="AQ802" i="9"/>
  <c r="AR802" i="9"/>
  <c r="AS802" i="9"/>
  <c r="AT802" i="9"/>
  <c r="AU802" i="9"/>
  <c r="AV802" i="9"/>
  <c r="AW802" i="9"/>
  <c r="AX802" i="9"/>
  <c r="AY802" i="9"/>
  <c r="AZ802" i="9"/>
  <c r="BA802" i="9"/>
  <c r="BB802" i="9"/>
  <c r="BC802" i="9"/>
  <c r="AN803" i="9"/>
  <c r="AO803" i="9"/>
  <c r="AP803" i="9"/>
  <c r="AQ803" i="9"/>
  <c r="AR803" i="9"/>
  <c r="AS803" i="9"/>
  <c r="AT803" i="9"/>
  <c r="AU803" i="9"/>
  <c r="AV803" i="9"/>
  <c r="AW803" i="9"/>
  <c r="AX803" i="9"/>
  <c r="AY803" i="9"/>
  <c r="AZ803" i="9"/>
  <c r="BA803" i="9"/>
  <c r="BB803" i="9"/>
  <c r="BC803" i="9"/>
  <c r="AN804" i="9"/>
  <c r="AO804" i="9"/>
  <c r="AP804" i="9"/>
  <c r="AQ804" i="9"/>
  <c r="AR804" i="9"/>
  <c r="AS804" i="9"/>
  <c r="AT804" i="9"/>
  <c r="AU804" i="9"/>
  <c r="AV804" i="9"/>
  <c r="AW804" i="9"/>
  <c r="AX804" i="9"/>
  <c r="AY804" i="9"/>
  <c r="AZ804" i="9"/>
  <c r="BA804" i="9"/>
  <c r="BB804" i="9"/>
  <c r="BC804" i="9"/>
  <c r="AN805" i="9"/>
  <c r="AO805" i="9"/>
  <c r="AP805" i="9"/>
  <c r="AQ805" i="9"/>
  <c r="AR805" i="9"/>
  <c r="AS805" i="9"/>
  <c r="AT805" i="9"/>
  <c r="AU805" i="9"/>
  <c r="AV805" i="9"/>
  <c r="AW805" i="9"/>
  <c r="AX805" i="9"/>
  <c r="AN806" i="9"/>
  <c r="AO806" i="9"/>
  <c r="AP806" i="9"/>
  <c r="AQ806" i="9"/>
  <c r="AR806" i="9"/>
  <c r="AS806" i="9"/>
  <c r="AT806" i="9"/>
  <c r="AU806" i="9"/>
  <c r="AV806" i="9"/>
  <c r="AW806" i="9"/>
  <c r="AX806" i="9"/>
  <c r="AY806" i="9"/>
  <c r="AZ806" i="9"/>
  <c r="BA806" i="9"/>
  <c r="BB806" i="9"/>
  <c r="BC806" i="9"/>
  <c r="AN807" i="9"/>
  <c r="AO807" i="9"/>
  <c r="AP807" i="9"/>
  <c r="AQ807" i="9"/>
  <c r="AR807" i="9"/>
  <c r="AS807" i="9"/>
  <c r="AT807" i="9"/>
  <c r="AU807" i="9"/>
  <c r="AV807" i="9"/>
  <c r="AW807" i="9"/>
  <c r="AX807" i="9"/>
  <c r="AY807" i="9"/>
  <c r="AZ807" i="9"/>
  <c r="BA807" i="9"/>
  <c r="BB807" i="9"/>
  <c r="AN808" i="9"/>
  <c r="AO808" i="9"/>
  <c r="AP808" i="9"/>
  <c r="AQ808" i="9"/>
  <c r="AR808" i="9"/>
  <c r="AS808" i="9"/>
  <c r="AT808" i="9"/>
  <c r="AU808" i="9"/>
  <c r="AV808" i="9"/>
  <c r="AW808" i="9"/>
  <c r="AX808" i="9"/>
  <c r="AY808" i="9"/>
  <c r="AZ808" i="9"/>
  <c r="BA808" i="9"/>
  <c r="BB808" i="9"/>
  <c r="BC808" i="9"/>
  <c r="AN809" i="9"/>
  <c r="AO809" i="9"/>
  <c r="AP809" i="9"/>
  <c r="AQ809" i="9"/>
  <c r="AR809" i="9"/>
  <c r="AS809" i="9"/>
  <c r="AT809" i="9"/>
  <c r="AU809" i="9"/>
  <c r="AV809" i="9"/>
  <c r="AW809" i="9"/>
  <c r="AX809" i="9"/>
  <c r="AY809" i="9"/>
  <c r="AZ809" i="9"/>
  <c r="BA809" i="9"/>
  <c r="BB809" i="9"/>
  <c r="BC809" i="9"/>
  <c r="AN810" i="9"/>
  <c r="AO810" i="9"/>
  <c r="AP810" i="9"/>
  <c r="AQ810" i="9"/>
  <c r="AR810" i="9"/>
  <c r="AS810" i="9"/>
  <c r="AT810" i="9"/>
  <c r="AU810" i="9"/>
  <c r="AV810" i="9"/>
  <c r="AW810" i="9"/>
  <c r="AX810" i="9"/>
  <c r="AY810" i="9"/>
  <c r="AZ810" i="9"/>
  <c r="BA810" i="9"/>
  <c r="BB810" i="9"/>
  <c r="BC810" i="9"/>
  <c r="AN811" i="9"/>
  <c r="AO811" i="9"/>
  <c r="AP811" i="9"/>
  <c r="AQ811" i="9"/>
  <c r="AR811" i="9"/>
  <c r="AS811" i="9"/>
  <c r="AT811" i="9"/>
  <c r="AU811" i="9"/>
  <c r="AV811" i="9"/>
  <c r="AW811" i="9"/>
  <c r="AX811" i="9"/>
  <c r="AY811" i="9"/>
  <c r="AZ811" i="9"/>
  <c r="BA811" i="9"/>
  <c r="BB811" i="9"/>
  <c r="BC811" i="9"/>
  <c r="AN812" i="9"/>
  <c r="AO812" i="9"/>
  <c r="AP812" i="9"/>
  <c r="AQ812" i="9"/>
  <c r="AR812" i="9"/>
  <c r="AS812" i="9"/>
  <c r="AT812" i="9"/>
  <c r="AU812" i="9"/>
  <c r="AV812" i="9"/>
  <c r="AW812" i="9"/>
  <c r="AX812" i="9"/>
  <c r="AY812" i="9"/>
  <c r="AZ812" i="9"/>
  <c r="BA812" i="9"/>
  <c r="BB812" i="9"/>
  <c r="BC812" i="9"/>
  <c r="AN813" i="9"/>
  <c r="AO813" i="9"/>
  <c r="AP813" i="9"/>
  <c r="AQ813" i="9"/>
  <c r="AR813" i="9"/>
  <c r="AS813" i="9"/>
  <c r="AT813" i="9"/>
  <c r="AU813" i="9"/>
  <c r="AV813" i="9"/>
  <c r="AW813" i="9"/>
  <c r="AX813" i="9"/>
  <c r="AY813" i="9"/>
  <c r="AZ813" i="9"/>
  <c r="BA813" i="9"/>
  <c r="BB813" i="9"/>
  <c r="BC813" i="9"/>
  <c r="AN814" i="9"/>
  <c r="AO814" i="9"/>
  <c r="AP814" i="9"/>
  <c r="AQ814" i="9"/>
  <c r="AR814" i="9"/>
  <c r="AS814" i="9"/>
  <c r="AT814" i="9"/>
  <c r="AU814" i="9"/>
  <c r="AV814" i="9"/>
  <c r="AW814" i="9"/>
  <c r="AX814" i="9"/>
  <c r="AY814" i="9"/>
  <c r="AZ814" i="9"/>
  <c r="BA814" i="9"/>
  <c r="BB814" i="9"/>
  <c r="BC814" i="9"/>
  <c r="AN815" i="9"/>
  <c r="AO815" i="9"/>
  <c r="AP815" i="9"/>
  <c r="AQ815" i="9"/>
  <c r="AR815" i="9"/>
  <c r="AS815" i="9"/>
  <c r="AT815" i="9"/>
  <c r="AU815" i="9"/>
  <c r="AV815" i="9"/>
  <c r="AW815" i="9"/>
  <c r="AX815" i="9"/>
  <c r="AY815" i="9"/>
  <c r="AZ815" i="9"/>
  <c r="BA815" i="9"/>
  <c r="BB815" i="9"/>
  <c r="BC815" i="9"/>
  <c r="AN816" i="9"/>
  <c r="AO816" i="9"/>
  <c r="AP816" i="9"/>
  <c r="AQ816" i="9"/>
  <c r="AR816" i="9"/>
  <c r="AS816" i="9"/>
  <c r="AT816" i="9"/>
  <c r="AU816" i="9"/>
  <c r="AV816" i="9"/>
  <c r="AW816" i="9"/>
  <c r="AX816" i="9"/>
  <c r="AY816" i="9"/>
  <c r="AZ816" i="9"/>
  <c r="BA816" i="9"/>
  <c r="BB816" i="9"/>
  <c r="BC816" i="9"/>
  <c r="AN817" i="9"/>
  <c r="AO817" i="9"/>
  <c r="AP817" i="9"/>
  <c r="AQ817" i="9"/>
  <c r="AR817" i="9"/>
  <c r="AS817" i="9"/>
  <c r="AT817" i="9"/>
  <c r="AU817" i="9"/>
  <c r="AV817" i="9"/>
  <c r="AW817" i="9"/>
  <c r="AX817" i="9"/>
  <c r="AY817" i="9"/>
  <c r="AZ817" i="9"/>
  <c r="BA817" i="9"/>
  <c r="BB817" i="9"/>
  <c r="BC817" i="9"/>
  <c r="AN818" i="9"/>
  <c r="AO818" i="9"/>
  <c r="AP818" i="9"/>
  <c r="AQ818" i="9"/>
  <c r="AR818" i="9"/>
  <c r="AS818" i="9"/>
  <c r="AT818" i="9"/>
  <c r="AU818" i="9"/>
  <c r="AV818" i="9"/>
  <c r="AW818" i="9"/>
  <c r="AX818" i="9"/>
  <c r="AY818" i="9"/>
  <c r="AZ818" i="9"/>
  <c r="BA818" i="9"/>
  <c r="BB818" i="9"/>
  <c r="BC818" i="9"/>
  <c r="AN819" i="9"/>
  <c r="AO819" i="9"/>
  <c r="AP819" i="9"/>
  <c r="AQ819" i="9"/>
  <c r="AR819" i="9"/>
  <c r="AS819" i="9"/>
  <c r="AT819" i="9"/>
  <c r="AU819" i="9"/>
  <c r="AV819" i="9"/>
  <c r="AW819" i="9"/>
  <c r="AX819" i="9"/>
  <c r="AY819" i="9"/>
  <c r="AZ819" i="9"/>
  <c r="BA819" i="9"/>
  <c r="BB819" i="9"/>
  <c r="BC819" i="9"/>
  <c r="AN820" i="9"/>
  <c r="AO820" i="9"/>
  <c r="AP820" i="9"/>
  <c r="AQ820" i="9"/>
  <c r="AR820" i="9"/>
  <c r="AS820" i="9"/>
  <c r="AT820" i="9"/>
  <c r="AU820" i="9"/>
  <c r="AV820" i="9"/>
  <c r="AW820" i="9"/>
  <c r="AX820" i="9"/>
  <c r="AY820" i="9"/>
  <c r="AZ820" i="9"/>
  <c r="BA820" i="9"/>
  <c r="BB820" i="9"/>
  <c r="BC820" i="9"/>
  <c r="AP821" i="9"/>
  <c r="AQ821" i="9"/>
  <c r="AR821" i="9"/>
  <c r="AS821" i="9"/>
  <c r="AT821" i="9"/>
  <c r="AU821" i="9"/>
  <c r="AV821" i="9"/>
  <c r="AW821" i="9"/>
  <c r="AX821" i="9"/>
  <c r="AY821" i="9"/>
  <c r="AZ821" i="9"/>
  <c r="BA821" i="9"/>
  <c r="BB821" i="9"/>
  <c r="BC821" i="9"/>
  <c r="AN822" i="9"/>
  <c r="AO822" i="9"/>
  <c r="AP822" i="9"/>
  <c r="AQ822" i="9"/>
  <c r="AR822" i="9"/>
  <c r="AS822" i="9"/>
  <c r="AT822" i="9"/>
  <c r="AU822" i="9"/>
  <c r="AV822" i="9"/>
  <c r="AW822" i="9"/>
  <c r="AX822" i="9"/>
  <c r="AY822" i="9"/>
  <c r="AZ822" i="9"/>
  <c r="BA822" i="9"/>
  <c r="BB822" i="9"/>
  <c r="BC822" i="9"/>
  <c r="AN823" i="9"/>
  <c r="AO823" i="9"/>
  <c r="AP823" i="9"/>
  <c r="AQ823" i="9"/>
  <c r="AR823" i="9"/>
  <c r="AS823" i="9"/>
  <c r="AT823" i="9"/>
  <c r="AU823" i="9"/>
  <c r="AV823" i="9"/>
  <c r="AW823" i="9"/>
  <c r="AX823" i="9"/>
  <c r="AY823" i="9"/>
  <c r="AZ823" i="9"/>
  <c r="BA823" i="9"/>
  <c r="BB823" i="9"/>
  <c r="BC823" i="9"/>
  <c r="AN824" i="9"/>
  <c r="AO824" i="9"/>
  <c r="AP824" i="9"/>
  <c r="AQ824" i="9"/>
  <c r="AR824" i="9"/>
  <c r="AS824" i="9"/>
  <c r="AT824" i="9"/>
  <c r="AU824" i="9"/>
  <c r="AV824" i="9"/>
  <c r="AW824" i="9"/>
  <c r="AX824" i="9"/>
  <c r="AY824" i="9"/>
  <c r="AZ824" i="9"/>
  <c r="BA824" i="9"/>
  <c r="BB824" i="9"/>
  <c r="BC824" i="9"/>
  <c r="AN825" i="9"/>
  <c r="AO825" i="9"/>
  <c r="AP825" i="9"/>
  <c r="AQ825" i="9"/>
  <c r="AR825" i="9"/>
  <c r="AS825" i="9"/>
  <c r="AT825" i="9"/>
  <c r="AU825" i="9"/>
  <c r="AV825" i="9"/>
  <c r="AW825" i="9"/>
  <c r="AX825" i="9"/>
  <c r="AY825" i="9"/>
  <c r="AZ825" i="9"/>
  <c r="BA825" i="9"/>
  <c r="BB825" i="9"/>
  <c r="BC825" i="9"/>
  <c r="AN826" i="9"/>
  <c r="AO826" i="9"/>
  <c r="AP826" i="9"/>
  <c r="AQ826" i="9"/>
  <c r="AR826" i="9"/>
  <c r="AS826" i="9"/>
  <c r="AT826" i="9"/>
  <c r="AU826" i="9"/>
  <c r="AV826" i="9"/>
  <c r="AW826" i="9"/>
  <c r="AX826" i="9"/>
  <c r="AY826" i="9"/>
  <c r="AZ826" i="9"/>
  <c r="BA826" i="9"/>
  <c r="BB826" i="9"/>
  <c r="BC826" i="9"/>
  <c r="AN827" i="9"/>
  <c r="AO827" i="9"/>
  <c r="AP827" i="9"/>
  <c r="AQ827" i="9"/>
  <c r="AR827" i="9"/>
  <c r="AS827" i="9"/>
  <c r="AT827" i="9"/>
  <c r="AU827" i="9"/>
  <c r="AV827" i="9"/>
  <c r="AW827" i="9"/>
  <c r="AX827" i="9"/>
  <c r="AY827" i="9"/>
  <c r="AZ827" i="9"/>
  <c r="BA827" i="9"/>
  <c r="BB827" i="9"/>
  <c r="BC827" i="9"/>
  <c r="AN828" i="9"/>
  <c r="AO828" i="9"/>
  <c r="AP828" i="9"/>
  <c r="AQ828" i="9"/>
  <c r="AR828" i="9"/>
  <c r="AS828" i="9"/>
  <c r="AT828" i="9"/>
  <c r="AU828" i="9"/>
  <c r="AV828" i="9"/>
  <c r="AW828" i="9"/>
  <c r="AX828" i="9"/>
  <c r="AY828" i="9"/>
  <c r="AZ828" i="9"/>
  <c r="BA828" i="9"/>
  <c r="BB828" i="9"/>
  <c r="BC828" i="9"/>
  <c r="AN829" i="9"/>
  <c r="AO829" i="9"/>
  <c r="AP829" i="9"/>
  <c r="AQ829" i="9"/>
  <c r="AR829" i="9"/>
  <c r="AS829" i="9"/>
  <c r="AT829" i="9"/>
  <c r="AU829" i="9"/>
  <c r="AV829" i="9"/>
  <c r="AW829" i="9"/>
  <c r="AX829" i="9"/>
  <c r="AY829" i="9"/>
  <c r="AZ829" i="9"/>
  <c r="BA829" i="9"/>
  <c r="BB829" i="9"/>
  <c r="BC829" i="9"/>
  <c r="AN830" i="9"/>
  <c r="AO830" i="9"/>
  <c r="AP830" i="9"/>
  <c r="AQ830" i="9"/>
  <c r="AR830" i="9"/>
  <c r="AS830" i="9"/>
  <c r="AT830" i="9"/>
  <c r="AU830" i="9"/>
  <c r="AV830" i="9"/>
  <c r="AW830" i="9"/>
  <c r="AX830" i="9"/>
  <c r="AY830" i="9"/>
  <c r="AZ830" i="9"/>
  <c r="BA830" i="9"/>
  <c r="BB830" i="9"/>
  <c r="BC830" i="9"/>
  <c r="AN831" i="9"/>
  <c r="AO831" i="9"/>
  <c r="AP831" i="9"/>
  <c r="AQ831" i="9"/>
  <c r="AR831" i="9"/>
  <c r="AS831" i="9"/>
  <c r="AT831" i="9"/>
  <c r="AU831" i="9"/>
  <c r="AV831" i="9"/>
  <c r="AW831" i="9"/>
  <c r="AX831" i="9"/>
  <c r="AY831" i="9"/>
  <c r="AZ831" i="9"/>
  <c r="BA831" i="9"/>
  <c r="BB831" i="9"/>
  <c r="BC831" i="9"/>
  <c r="AN832" i="9"/>
  <c r="AO832" i="9"/>
  <c r="AP832" i="9"/>
  <c r="AQ832" i="9"/>
  <c r="AR832" i="9"/>
  <c r="AS832" i="9"/>
  <c r="AT832" i="9"/>
  <c r="AU832" i="9"/>
  <c r="AV832" i="9"/>
  <c r="AW832" i="9"/>
  <c r="AX832" i="9"/>
  <c r="AY832" i="9"/>
  <c r="AZ832" i="9"/>
  <c r="BA832" i="9"/>
  <c r="BB832" i="9"/>
  <c r="BC832" i="9"/>
  <c r="AN833" i="9"/>
  <c r="AO833" i="9"/>
  <c r="AP833" i="9"/>
  <c r="AQ833" i="9"/>
  <c r="AR833" i="9"/>
  <c r="AS833" i="9"/>
  <c r="AT833" i="9"/>
  <c r="AU833" i="9"/>
  <c r="AV833" i="9"/>
  <c r="AW833" i="9"/>
  <c r="AX833" i="9"/>
  <c r="AY833" i="9"/>
  <c r="AZ833" i="9"/>
  <c r="BA833" i="9"/>
  <c r="BB833" i="9"/>
  <c r="BC833" i="9"/>
  <c r="AN834" i="9"/>
  <c r="AO834" i="9"/>
  <c r="AP834" i="9"/>
  <c r="AQ834" i="9"/>
  <c r="AR834" i="9"/>
  <c r="AS834" i="9"/>
  <c r="AT834" i="9"/>
  <c r="AU834" i="9"/>
  <c r="AV834" i="9"/>
  <c r="AW834" i="9"/>
  <c r="AX834" i="9"/>
  <c r="AY834" i="9"/>
  <c r="AZ834" i="9"/>
  <c r="BA834" i="9"/>
  <c r="BB834" i="9"/>
  <c r="BC834" i="9"/>
  <c r="AN835" i="9"/>
  <c r="AO835" i="9"/>
  <c r="AP835" i="9"/>
  <c r="AQ835" i="9"/>
  <c r="AR835" i="9"/>
  <c r="AS835" i="9"/>
  <c r="AT835" i="9"/>
  <c r="AU835" i="9"/>
  <c r="AV835" i="9"/>
  <c r="AW835" i="9"/>
  <c r="AX835" i="9"/>
  <c r="AY835" i="9"/>
  <c r="AZ835" i="9"/>
  <c r="BA835" i="9"/>
  <c r="BB835" i="9"/>
  <c r="BC835" i="9"/>
  <c r="AN836" i="9"/>
  <c r="AO836" i="9"/>
  <c r="AP836" i="9"/>
  <c r="AQ836" i="9"/>
  <c r="AR836" i="9"/>
  <c r="AS836" i="9"/>
  <c r="AT836" i="9"/>
  <c r="AU836" i="9"/>
  <c r="AV836" i="9"/>
  <c r="AW836" i="9"/>
  <c r="AX836" i="9"/>
  <c r="AY836" i="9"/>
  <c r="AZ836" i="9"/>
  <c r="BA836" i="9"/>
  <c r="BB836" i="9"/>
  <c r="BC836" i="9"/>
  <c r="AN837" i="9"/>
  <c r="AO837" i="9"/>
  <c r="AP837" i="9"/>
  <c r="AQ837" i="9"/>
  <c r="AR837" i="9"/>
  <c r="AS837" i="9"/>
  <c r="AT837" i="9"/>
  <c r="AU837" i="9"/>
  <c r="AV837" i="9"/>
  <c r="AW837" i="9"/>
  <c r="AX837" i="9"/>
  <c r="AY837" i="9"/>
  <c r="AZ837" i="9"/>
  <c r="BA837" i="9"/>
  <c r="BB837" i="9"/>
  <c r="BC837" i="9"/>
  <c r="AN838" i="9"/>
  <c r="AO838" i="9"/>
  <c r="AP838" i="9"/>
  <c r="AQ838" i="9"/>
  <c r="AR838" i="9"/>
  <c r="AS838" i="9"/>
  <c r="AT838" i="9"/>
  <c r="AU838" i="9"/>
  <c r="AV838" i="9"/>
  <c r="AW838" i="9"/>
  <c r="AX838" i="9"/>
  <c r="AY838" i="9"/>
  <c r="AZ838" i="9"/>
  <c r="BA838" i="9"/>
  <c r="BB838" i="9"/>
  <c r="BC838" i="9"/>
  <c r="AN839" i="9"/>
  <c r="AO839" i="9"/>
  <c r="AP839" i="9"/>
  <c r="AQ839" i="9"/>
  <c r="AR839" i="9"/>
  <c r="AS839" i="9"/>
  <c r="AT839" i="9"/>
  <c r="AU839" i="9"/>
  <c r="AV839" i="9"/>
  <c r="AW839" i="9"/>
  <c r="AX839" i="9"/>
  <c r="AY839" i="9"/>
  <c r="AZ839" i="9"/>
  <c r="BA839" i="9"/>
  <c r="BB839" i="9"/>
  <c r="BC839" i="9"/>
  <c r="AN840" i="9"/>
  <c r="AO840" i="9"/>
  <c r="AP840" i="9"/>
  <c r="AQ840" i="9"/>
  <c r="AR840" i="9"/>
  <c r="AS840" i="9"/>
  <c r="AT840" i="9"/>
  <c r="AU840" i="9"/>
  <c r="AV840" i="9"/>
  <c r="AW840" i="9"/>
  <c r="AX840" i="9"/>
  <c r="AY840" i="9"/>
  <c r="AZ840" i="9"/>
  <c r="BA840" i="9"/>
  <c r="BB840" i="9"/>
  <c r="BC840" i="9"/>
  <c r="AN841" i="9"/>
  <c r="AO841" i="9"/>
  <c r="AP841" i="9"/>
  <c r="AQ841" i="9"/>
  <c r="AR841" i="9"/>
  <c r="AS841" i="9"/>
  <c r="AT841" i="9"/>
  <c r="AU841" i="9"/>
  <c r="AV841" i="9"/>
  <c r="AW841" i="9"/>
  <c r="AX841" i="9"/>
  <c r="AY841" i="9"/>
  <c r="AZ841" i="9"/>
  <c r="BA841" i="9"/>
  <c r="BB841" i="9"/>
  <c r="BC841" i="9"/>
  <c r="AN842" i="9"/>
  <c r="AO842" i="9"/>
  <c r="AP842" i="9"/>
  <c r="AQ842" i="9"/>
  <c r="AR842" i="9"/>
  <c r="AS842" i="9"/>
  <c r="AT842" i="9"/>
  <c r="AU842" i="9"/>
  <c r="AV842" i="9"/>
  <c r="AW842" i="9"/>
  <c r="AX842" i="9"/>
  <c r="AY842" i="9"/>
  <c r="AZ842" i="9"/>
  <c r="BA842" i="9"/>
  <c r="BB842" i="9"/>
  <c r="BC842" i="9"/>
  <c r="AN843" i="9"/>
  <c r="AO843" i="9"/>
  <c r="AP843" i="9"/>
  <c r="AQ843" i="9"/>
  <c r="AR843" i="9"/>
  <c r="AS843" i="9"/>
  <c r="AT843" i="9"/>
  <c r="AU843" i="9"/>
  <c r="AV843" i="9"/>
  <c r="AW843" i="9"/>
  <c r="AX843" i="9"/>
  <c r="AY843" i="9"/>
  <c r="AZ843" i="9"/>
  <c r="BA843" i="9"/>
  <c r="BB843" i="9"/>
  <c r="BC843" i="9"/>
  <c r="AN844" i="9"/>
  <c r="AO844" i="9"/>
  <c r="AP844" i="9"/>
  <c r="AQ844" i="9"/>
  <c r="AR844" i="9"/>
  <c r="AS844" i="9"/>
  <c r="AT844" i="9"/>
  <c r="AU844" i="9"/>
  <c r="AV844" i="9"/>
  <c r="AW844" i="9"/>
  <c r="AX844" i="9"/>
  <c r="AY844" i="9"/>
  <c r="AZ844" i="9"/>
  <c r="BA844" i="9"/>
  <c r="BB844" i="9"/>
  <c r="BC844" i="9"/>
  <c r="AN845" i="9"/>
  <c r="AO845" i="9"/>
  <c r="AP845" i="9"/>
  <c r="AQ845" i="9"/>
  <c r="AR845" i="9"/>
  <c r="AS845" i="9"/>
  <c r="AT845" i="9"/>
  <c r="AU845" i="9"/>
  <c r="AV845" i="9"/>
  <c r="AW845" i="9"/>
  <c r="AX845" i="9"/>
  <c r="AY845" i="9"/>
  <c r="AZ845" i="9"/>
  <c r="BA845" i="9"/>
  <c r="BB845" i="9"/>
  <c r="BC845" i="9"/>
  <c r="AN846" i="9"/>
  <c r="AO846" i="9"/>
  <c r="AP846" i="9"/>
  <c r="AQ846" i="9"/>
  <c r="AR846" i="9"/>
  <c r="AS846" i="9"/>
  <c r="AT846" i="9"/>
  <c r="AU846" i="9"/>
  <c r="AV846" i="9"/>
  <c r="AW846" i="9"/>
  <c r="AX846" i="9"/>
  <c r="AY846" i="9"/>
  <c r="AZ846" i="9"/>
  <c r="BA846" i="9"/>
  <c r="BB846" i="9"/>
  <c r="BC846" i="9"/>
  <c r="AN847" i="9"/>
  <c r="AO847" i="9"/>
  <c r="AP847" i="9"/>
  <c r="AQ847" i="9"/>
  <c r="AR847" i="9"/>
  <c r="AS847" i="9"/>
  <c r="AT847" i="9"/>
  <c r="AU847" i="9"/>
  <c r="AV847" i="9"/>
  <c r="AW847" i="9"/>
  <c r="AX847" i="9"/>
  <c r="AY847" i="9"/>
  <c r="AZ847" i="9"/>
  <c r="BA847" i="9"/>
  <c r="BB847" i="9"/>
  <c r="BC847" i="9"/>
  <c r="AN848" i="9"/>
  <c r="AO848" i="9"/>
  <c r="AP848" i="9"/>
  <c r="AQ848" i="9"/>
  <c r="AR848" i="9"/>
  <c r="AS848" i="9"/>
  <c r="AT848" i="9"/>
  <c r="AU848" i="9"/>
  <c r="AV848" i="9"/>
  <c r="AW848" i="9"/>
  <c r="AX848" i="9"/>
  <c r="AY848" i="9"/>
  <c r="AZ848" i="9"/>
  <c r="BA848" i="9"/>
  <c r="BB848" i="9"/>
  <c r="BC848" i="9"/>
  <c r="AN849" i="9"/>
  <c r="AO849" i="9"/>
  <c r="AP849" i="9"/>
  <c r="AQ849" i="9"/>
  <c r="AR849" i="9"/>
  <c r="AS849" i="9"/>
  <c r="AT849" i="9"/>
  <c r="AU849" i="9"/>
  <c r="AV849" i="9"/>
  <c r="AW849" i="9"/>
  <c r="AX849" i="9"/>
  <c r="AY849" i="9"/>
  <c r="AZ849" i="9"/>
  <c r="BA849" i="9"/>
  <c r="BB849" i="9"/>
  <c r="BC849" i="9"/>
  <c r="AN850" i="9"/>
  <c r="AO850" i="9"/>
  <c r="AP850" i="9"/>
  <c r="AQ850" i="9"/>
  <c r="AR850" i="9"/>
  <c r="AS850" i="9"/>
  <c r="AT850" i="9"/>
  <c r="AU850" i="9"/>
  <c r="AV850" i="9"/>
  <c r="AW850" i="9"/>
  <c r="AX850" i="9"/>
  <c r="AY850" i="9"/>
  <c r="AZ850" i="9"/>
  <c r="BA850" i="9"/>
  <c r="BB850" i="9"/>
  <c r="BC850" i="9"/>
  <c r="AN851" i="9"/>
  <c r="AO851" i="9"/>
  <c r="AP851" i="9"/>
  <c r="AQ851" i="9"/>
  <c r="AR851" i="9"/>
  <c r="AS851" i="9"/>
  <c r="AT851" i="9"/>
  <c r="AU851" i="9"/>
  <c r="AV851" i="9"/>
  <c r="AW851" i="9"/>
  <c r="AX851" i="9"/>
  <c r="AY851" i="9"/>
  <c r="AZ851" i="9"/>
  <c r="BA851" i="9"/>
  <c r="BB851" i="9"/>
  <c r="BC851" i="9"/>
  <c r="AN852" i="9"/>
  <c r="AO852" i="9"/>
  <c r="AP852" i="9"/>
  <c r="AQ852" i="9"/>
  <c r="AR852" i="9"/>
  <c r="AS852" i="9"/>
  <c r="AT852" i="9"/>
  <c r="AU852" i="9"/>
  <c r="AV852" i="9"/>
  <c r="AW852" i="9"/>
  <c r="AX852" i="9"/>
  <c r="AY852" i="9"/>
  <c r="AZ852" i="9"/>
  <c r="BA852" i="9"/>
  <c r="BB852" i="9"/>
  <c r="BC852" i="9"/>
  <c r="AN853" i="9"/>
  <c r="AO853" i="9"/>
  <c r="AP853" i="9"/>
  <c r="AQ853" i="9"/>
  <c r="AR853" i="9"/>
  <c r="AS853" i="9"/>
  <c r="AT853" i="9"/>
  <c r="AU853" i="9"/>
  <c r="AV853" i="9"/>
  <c r="AW853" i="9"/>
  <c r="AX853" i="9"/>
  <c r="AY853" i="9"/>
  <c r="AZ853" i="9"/>
  <c r="BA853" i="9"/>
  <c r="BB853" i="9"/>
  <c r="BC853" i="9"/>
  <c r="AN854" i="9"/>
  <c r="AO854" i="9"/>
  <c r="AP854" i="9"/>
  <c r="AQ854" i="9"/>
  <c r="AR854" i="9"/>
  <c r="AS854" i="9"/>
  <c r="AT854" i="9"/>
  <c r="AU854" i="9"/>
  <c r="AV854" i="9"/>
  <c r="AW854" i="9"/>
  <c r="AX854" i="9"/>
  <c r="AY854" i="9"/>
  <c r="AZ854" i="9"/>
  <c r="BA854" i="9"/>
  <c r="BB854" i="9"/>
  <c r="BC854" i="9"/>
  <c r="AN855" i="9"/>
  <c r="AO855" i="9"/>
  <c r="AP855" i="9"/>
  <c r="AQ855" i="9"/>
  <c r="AR855" i="9"/>
  <c r="AS855" i="9"/>
  <c r="AT855" i="9"/>
  <c r="AU855" i="9"/>
  <c r="AV855" i="9"/>
  <c r="AW855" i="9"/>
  <c r="AX855" i="9"/>
  <c r="AY855" i="9"/>
  <c r="AZ855" i="9"/>
  <c r="BA855" i="9"/>
  <c r="BB855" i="9"/>
  <c r="BC855" i="9"/>
  <c r="AN856" i="9"/>
  <c r="AO856" i="9"/>
  <c r="AP856" i="9"/>
  <c r="AQ856" i="9"/>
  <c r="AR856" i="9"/>
  <c r="AS856" i="9"/>
  <c r="AT856" i="9"/>
  <c r="AU856" i="9"/>
  <c r="AV856" i="9"/>
  <c r="AW856" i="9"/>
  <c r="AX856" i="9"/>
  <c r="AY856" i="9"/>
  <c r="AZ856" i="9"/>
  <c r="BA856" i="9"/>
  <c r="BB856" i="9"/>
  <c r="BC856" i="9"/>
  <c r="AN857" i="9"/>
  <c r="AO857" i="9"/>
  <c r="AP857" i="9"/>
  <c r="AQ857" i="9"/>
  <c r="AR857" i="9"/>
  <c r="AS857" i="9"/>
  <c r="AT857" i="9"/>
  <c r="AU857" i="9"/>
  <c r="AV857" i="9"/>
  <c r="AW857" i="9"/>
  <c r="AX857" i="9"/>
  <c r="AY857" i="9"/>
  <c r="AZ857" i="9"/>
  <c r="BA857" i="9"/>
  <c r="BB857" i="9"/>
  <c r="BC857" i="9"/>
  <c r="AN858" i="9"/>
  <c r="AO858" i="9"/>
  <c r="AP858" i="9"/>
  <c r="AQ858" i="9"/>
  <c r="AR858" i="9"/>
  <c r="AS858" i="9"/>
  <c r="AT858" i="9"/>
  <c r="AU858" i="9"/>
  <c r="AV858" i="9"/>
  <c r="AW858" i="9"/>
  <c r="AX858" i="9"/>
  <c r="AY858" i="9"/>
  <c r="AZ858" i="9"/>
  <c r="BA858" i="9"/>
  <c r="BB858" i="9"/>
  <c r="BC858" i="9"/>
  <c r="AN859" i="9"/>
  <c r="AO859" i="9"/>
  <c r="AP859" i="9"/>
  <c r="AQ859" i="9"/>
  <c r="AR859" i="9"/>
  <c r="AS859" i="9"/>
  <c r="AT859" i="9"/>
  <c r="AU859" i="9"/>
  <c r="AV859" i="9"/>
  <c r="AW859" i="9"/>
  <c r="AX859" i="9"/>
  <c r="AN860" i="9"/>
  <c r="AO860" i="9"/>
  <c r="AP860" i="9"/>
  <c r="AQ860" i="9"/>
  <c r="AR860" i="9"/>
  <c r="AS860" i="9"/>
  <c r="AT860" i="9"/>
  <c r="AU860" i="9"/>
  <c r="AV860" i="9"/>
  <c r="AW860" i="9"/>
  <c r="AX860" i="9"/>
  <c r="AY860" i="9"/>
  <c r="AZ860" i="9"/>
  <c r="BA860" i="9"/>
  <c r="BB860" i="9"/>
  <c r="BC860" i="9"/>
  <c r="AN861" i="9"/>
  <c r="AO861" i="9"/>
  <c r="AP861" i="9"/>
  <c r="AQ861" i="9"/>
  <c r="AR861" i="9"/>
  <c r="AS861" i="9"/>
  <c r="AT861" i="9"/>
  <c r="AU861" i="9"/>
  <c r="AV861" i="9"/>
  <c r="AW861" i="9"/>
  <c r="AX861" i="9"/>
  <c r="AY861" i="9"/>
  <c r="AZ861" i="9"/>
  <c r="BA861" i="9"/>
  <c r="BB861" i="9"/>
  <c r="AN862" i="9"/>
  <c r="AO862" i="9"/>
  <c r="AP862" i="9"/>
  <c r="AQ862" i="9"/>
  <c r="AR862" i="9"/>
  <c r="AS862" i="9"/>
  <c r="AT862" i="9"/>
  <c r="AU862" i="9"/>
  <c r="AV862" i="9"/>
  <c r="AW862" i="9"/>
  <c r="AX862" i="9"/>
  <c r="AY862" i="9"/>
  <c r="AZ862" i="9"/>
  <c r="BA862" i="9"/>
  <c r="BB862" i="9"/>
  <c r="BC862" i="9"/>
  <c r="AN863" i="9"/>
  <c r="AO863" i="9"/>
  <c r="AP863" i="9"/>
  <c r="AQ863" i="9"/>
  <c r="AR863" i="9"/>
  <c r="AS863" i="9"/>
  <c r="AT863" i="9"/>
  <c r="AU863" i="9"/>
  <c r="AV863" i="9"/>
  <c r="AW863" i="9"/>
  <c r="AX863" i="9"/>
  <c r="AY863" i="9"/>
  <c r="AZ863" i="9"/>
  <c r="BA863" i="9"/>
  <c r="BB863" i="9"/>
  <c r="BC863" i="9"/>
  <c r="AN864" i="9"/>
  <c r="AO864" i="9"/>
  <c r="AP864" i="9"/>
  <c r="AQ864" i="9"/>
  <c r="AR864" i="9"/>
  <c r="AS864" i="9"/>
  <c r="AT864" i="9"/>
  <c r="AU864" i="9"/>
  <c r="AV864" i="9"/>
  <c r="AW864" i="9"/>
  <c r="AX864" i="9"/>
  <c r="AY864" i="9"/>
  <c r="AZ864" i="9"/>
  <c r="BA864" i="9"/>
  <c r="BB864" i="9"/>
  <c r="BC864" i="9"/>
  <c r="AN865" i="9"/>
  <c r="AO865" i="9"/>
  <c r="AP865" i="9"/>
  <c r="AQ865" i="9"/>
  <c r="AR865" i="9"/>
  <c r="AS865" i="9"/>
  <c r="AT865" i="9"/>
  <c r="AU865" i="9"/>
  <c r="AV865" i="9"/>
  <c r="AW865" i="9"/>
  <c r="AX865" i="9"/>
  <c r="AY865" i="9"/>
  <c r="AZ865" i="9"/>
  <c r="BA865" i="9"/>
  <c r="BB865" i="9"/>
  <c r="BC865" i="9"/>
  <c r="AN866" i="9"/>
  <c r="AO866" i="9"/>
  <c r="AP866" i="9"/>
  <c r="AQ866" i="9"/>
  <c r="AR866" i="9"/>
  <c r="AS866" i="9"/>
  <c r="AT866" i="9"/>
  <c r="AU866" i="9"/>
  <c r="AV866" i="9"/>
  <c r="AW866" i="9"/>
  <c r="AX866" i="9"/>
  <c r="AY866" i="9"/>
  <c r="AZ866" i="9"/>
  <c r="BA866" i="9"/>
  <c r="BB866" i="9"/>
  <c r="BC866" i="9"/>
  <c r="AN867" i="9"/>
  <c r="AO867" i="9"/>
  <c r="AP867" i="9"/>
  <c r="AQ867" i="9"/>
  <c r="AR867" i="9"/>
  <c r="AS867" i="9"/>
  <c r="AT867" i="9"/>
  <c r="AU867" i="9"/>
  <c r="AV867" i="9"/>
  <c r="AW867" i="9"/>
  <c r="AX867" i="9"/>
  <c r="AY867" i="9"/>
  <c r="AZ867" i="9"/>
  <c r="BA867" i="9"/>
  <c r="BB867" i="9"/>
  <c r="BC867" i="9"/>
  <c r="AN868" i="9"/>
  <c r="AO868" i="9"/>
  <c r="AP868" i="9"/>
  <c r="AQ868" i="9"/>
  <c r="AR868" i="9"/>
  <c r="AS868" i="9"/>
  <c r="AT868" i="9"/>
  <c r="AU868" i="9"/>
  <c r="AV868" i="9"/>
  <c r="AW868" i="9"/>
  <c r="AX868" i="9"/>
  <c r="AY868" i="9"/>
  <c r="AZ868" i="9"/>
  <c r="BA868" i="9"/>
  <c r="BB868" i="9"/>
  <c r="BC868" i="9"/>
  <c r="AN869" i="9"/>
  <c r="AO869" i="9"/>
  <c r="AP869" i="9"/>
  <c r="AQ869" i="9"/>
  <c r="AR869" i="9"/>
  <c r="AS869" i="9"/>
  <c r="AT869" i="9"/>
  <c r="AU869" i="9"/>
  <c r="AV869" i="9"/>
  <c r="AW869" i="9"/>
  <c r="AX869" i="9"/>
  <c r="AY869" i="9"/>
  <c r="AZ869" i="9"/>
  <c r="BA869" i="9"/>
  <c r="BB869" i="9"/>
  <c r="BC869" i="9"/>
  <c r="AN870" i="9"/>
  <c r="AO870" i="9"/>
  <c r="AP870" i="9"/>
  <c r="AQ870" i="9"/>
  <c r="AR870" i="9"/>
  <c r="AS870" i="9"/>
  <c r="AT870" i="9"/>
  <c r="AU870" i="9"/>
  <c r="AV870" i="9"/>
  <c r="AW870" i="9"/>
  <c r="AX870" i="9"/>
  <c r="AY870" i="9"/>
  <c r="AZ870" i="9"/>
  <c r="BA870" i="9"/>
  <c r="BB870" i="9"/>
  <c r="BC870" i="9"/>
  <c r="AN871" i="9"/>
  <c r="AO871" i="9"/>
  <c r="AP871" i="9"/>
  <c r="AQ871" i="9"/>
  <c r="AR871" i="9"/>
  <c r="AS871" i="9"/>
  <c r="AT871" i="9"/>
  <c r="AU871" i="9"/>
  <c r="AV871" i="9"/>
  <c r="AW871" i="9"/>
  <c r="AX871" i="9"/>
  <c r="AY871" i="9"/>
  <c r="AZ871" i="9"/>
  <c r="BA871" i="9"/>
  <c r="BB871" i="9"/>
  <c r="BC871" i="9"/>
  <c r="AN872" i="9"/>
  <c r="AO872" i="9"/>
  <c r="AP872" i="9"/>
  <c r="AQ872" i="9"/>
  <c r="AR872" i="9"/>
  <c r="AS872" i="9"/>
  <c r="AT872" i="9"/>
  <c r="AU872" i="9"/>
  <c r="AV872" i="9"/>
  <c r="AW872" i="9"/>
  <c r="AX872" i="9"/>
  <c r="AY872" i="9"/>
  <c r="AZ872" i="9"/>
  <c r="BA872" i="9"/>
  <c r="BB872" i="9"/>
  <c r="BC872" i="9"/>
  <c r="AN873" i="9"/>
  <c r="AO873" i="9"/>
  <c r="AP873" i="9"/>
  <c r="AQ873" i="9"/>
  <c r="AR873" i="9"/>
  <c r="AS873" i="9"/>
  <c r="AT873" i="9"/>
  <c r="AU873" i="9"/>
  <c r="AV873" i="9"/>
  <c r="AW873" i="9"/>
  <c r="AX873" i="9"/>
  <c r="AY873" i="9"/>
  <c r="AZ873" i="9"/>
  <c r="BA873" i="9"/>
  <c r="BB873" i="9"/>
  <c r="BC873" i="9"/>
  <c r="AN874" i="9"/>
  <c r="AO874" i="9"/>
  <c r="AP874" i="9"/>
  <c r="AQ874" i="9"/>
  <c r="AR874" i="9"/>
  <c r="AS874" i="9"/>
  <c r="AT874" i="9"/>
  <c r="AU874" i="9"/>
  <c r="AV874" i="9"/>
  <c r="AW874" i="9"/>
  <c r="AX874" i="9"/>
  <c r="AY874" i="9"/>
  <c r="AZ874" i="9"/>
  <c r="BA874" i="9"/>
  <c r="BB874" i="9"/>
  <c r="BC874" i="9"/>
  <c r="AP875" i="9"/>
  <c r="AQ875" i="9"/>
  <c r="AR875" i="9"/>
  <c r="AS875" i="9"/>
  <c r="AT875" i="9"/>
  <c r="AU875" i="9"/>
  <c r="AV875" i="9"/>
  <c r="AW875" i="9"/>
  <c r="AX875" i="9"/>
  <c r="AY875" i="9"/>
  <c r="AZ875" i="9"/>
  <c r="BA875" i="9"/>
  <c r="BB875" i="9"/>
  <c r="BC875" i="9"/>
  <c r="AN876" i="9"/>
  <c r="AO876" i="9"/>
  <c r="AP876" i="9"/>
  <c r="AQ876" i="9"/>
  <c r="AR876" i="9"/>
  <c r="AS876" i="9"/>
  <c r="AT876" i="9"/>
  <c r="AU876" i="9"/>
  <c r="AV876" i="9"/>
  <c r="AW876" i="9"/>
  <c r="AX876" i="9"/>
  <c r="AY876" i="9"/>
  <c r="AZ876" i="9"/>
  <c r="BA876" i="9"/>
  <c r="BB876" i="9"/>
  <c r="BC876" i="9"/>
  <c r="AN877" i="9"/>
  <c r="AO877" i="9"/>
  <c r="AP877" i="9"/>
  <c r="AQ877" i="9"/>
  <c r="AR877" i="9"/>
  <c r="AS877" i="9"/>
  <c r="AT877" i="9"/>
  <c r="AU877" i="9"/>
  <c r="AV877" i="9"/>
  <c r="AW877" i="9"/>
  <c r="AX877" i="9"/>
  <c r="AY877" i="9"/>
  <c r="AZ877" i="9"/>
  <c r="BA877" i="9"/>
  <c r="BB877" i="9"/>
  <c r="BC877" i="9"/>
  <c r="AN878" i="9"/>
  <c r="AO878" i="9"/>
  <c r="AP878" i="9"/>
  <c r="AQ878" i="9"/>
  <c r="AR878" i="9"/>
  <c r="AS878" i="9"/>
  <c r="AT878" i="9"/>
  <c r="AU878" i="9"/>
  <c r="AV878" i="9"/>
  <c r="AW878" i="9"/>
  <c r="AX878" i="9"/>
  <c r="AY878" i="9"/>
  <c r="AZ878" i="9"/>
  <c r="BA878" i="9"/>
  <c r="BB878" i="9"/>
  <c r="BC878" i="9"/>
  <c r="AN879" i="9"/>
  <c r="AO879" i="9"/>
  <c r="AP879" i="9"/>
  <c r="AQ879" i="9"/>
  <c r="AR879" i="9"/>
  <c r="AS879" i="9"/>
  <c r="AT879" i="9"/>
  <c r="AU879" i="9"/>
  <c r="AV879" i="9"/>
  <c r="AW879" i="9"/>
  <c r="AX879" i="9"/>
  <c r="AY879" i="9"/>
  <c r="AZ879" i="9"/>
  <c r="BA879" i="9"/>
  <c r="BB879" i="9"/>
  <c r="BC879" i="9"/>
  <c r="AN880" i="9"/>
  <c r="AO880" i="9"/>
  <c r="AP880" i="9"/>
  <c r="AQ880" i="9"/>
  <c r="AR880" i="9"/>
  <c r="AS880" i="9"/>
  <c r="AT880" i="9"/>
  <c r="AU880" i="9"/>
  <c r="AV880" i="9"/>
  <c r="AW880" i="9"/>
  <c r="AX880" i="9"/>
  <c r="AY880" i="9"/>
  <c r="AZ880" i="9"/>
  <c r="BA880" i="9"/>
  <c r="BB880" i="9"/>
  <c r="BC880" i="9"/>
  <c r="AN881" i="9"/>
  <c r="AO881" i="9"/>
  <c r="AP881" i="9"/>
  <c r="AQ881" i="9"/>
  <c r="AR881" i="9"/>
  <c r="AS881" i="9"/>
  <c r="AT881" i="9"/>
  <c r="AU881" i="9"/>
  <c r="AV881" i="9"/>
  <c r="AW881" i="9"/>
  <c r="AX881" i="9"/>
  <c r="AY881" i="9"/>
  <c r="AZ881" i="9"/>
  <c r="BA881" i="9"/>
  <c r="BB881" i="9"/>
  <c r="BC881" i="9"/>
  <c r="AN882" i="9"/>
  <c r="AO882" i="9"/>
  <c r="AP882" i="9"/>
  <c r="AQ882" i="9"/>
  <c r="AR882" i="9"/>
  <c r="AS882" i="9"/>
  <c r="AT882" i="9"/>
  <c r="AU882" i="9"/>
  <c r="AV882" i="9"/>
  <c r="AW882" i="9"/>
  <c r="AX882" i="9"/>
  <c r="AY882" i="9"/>
  <c r="AZ882" i="9"/>
  <c r="BA882" i="9"/>
  <c r="BB882" i="9"/>
  <c r="BC882" i="9"/>
  <c r="AN883" i="9"/>
  <c r="AO883" i="9"/>
  <c r="AP883" i="9"/>
  <c r="AQ883" i="9"/>
  <c r="AR883" i="9"/>
  <c r="AS883" i="9"/>
  <c r="AT883" i="9"/>
  <c r="AU883" i="9"/>
  <c r="AV883" i="9"/>
  <c r="AW883" i="9"/>
  <c r="AX883" i="9"/>
  <c r="AY883" i="9"/>
  <c r="AZ883" i="9"/>
  <c r="BA883" i="9"/>
  <c r="BB883" i="9"/>
  <c r="BC883" i="9"/>
  <c r="AN884" i="9"/>
  <c r="AO884" i="9"/>
  <c r="AP884" i="9"/>
  <c r="AQ884" i="9"/>
  <c r="AR884" i="9"/>
  <c r="AS884" i="9"/>
  <c r="AT884" i="9"/>
  <c r="AU884" i="9"/>
  <c r="AV884" i="9"/>
  <c r="AW884" i="9"/>
  <c r="AX884" i="9"/>
  <c r="AY884" i="9"/>
  <c r="AZ884" i="9"/>
  <c r="BA884" i="9"/>
  <c r="BB884" i="9"/>
  <c r="BC884" i="9"/>
  <c r="AN885" i="9"/>
  <c r="AO885" i="9"/>
  <c r="AP885" i="9"/>
  <c r="AQ885" i="9"/>
  <c r="AR885" i="9"/>
  <c r="AS885" i="9"/>
  <c r="AT885" i="9"/>
  <c r="AU885" i="9"/>
  <c r="AV885" i="9"/>
  <c r="AW885" i="9"/>
  <c r="AX885" i="9"/>
  <c r="AY885" i="9"/>
  <c r="AZ885" i="9"/>
  <c r="BA885" i="9"/>
  <c r="BB885" i="9"/>
  <c r="BC885" i="9"/>
  <c r="AN886" i="9"/>
  <c r="AO886" i="9"/>
  <c r="AP886" i="9"/>
  <c r="AQ886" i="9"/>
  <c r="AR886" i="9"/>
  <c r="AS886" i="9"/>
  <c r="AT886" i="9"/>
  <c r="AU886" i="9"/>
  <c r="AV886" i="9"/>
  <c r="AW886" i="9"/>
  <c r="AX886" i="9"/>
  <c r="AY886" i="9"/>
  <c r="AZ886" i="9"/>
  <c r="BA886" i="9"/>
  <c r="BB886" i="9"/>
  <c r="BC886" i="9"/>
  <c r="AN887" i="9"/>
  <c r="AO887" i="9"/>
  <c r="AP887" i="9"/>
  <c r="AQ887" i="9"/>
  <c r="AR887" i="9"/>
  <c r="AS887" i="9"/>
  <c r="AT887" i="9"/>
  <c r="AU887" i="9"/>
  <c r="AV887" i="9"/>
  <c r="AW887" i="9"/>
  <c r="AX887" i="9"/>
  <c r="AY887" i="9"/>
  <c r="AZ887" i="9"/>
  <c r="BA887" i="9"/>
  <c r="BB887" i="9"/>
  <c r="BC887" i="9"/>
  <c r="AN888" i="9"/>
  <c r="AO888" i="9"/>
  <c r="AP888" i="9"/>
  <c r="AQ888" i="9"/>
  <c r="AR888" i="9"/>
  <c r="AS888" i="9"/>
  <c r="AT888" i="9"/>
  <c r="AU888" i="9"/>
  <c r="AV888" i="9"/>
  <c r="AW888" i="9"/>
  <c r="AX888" i="9"/>
  <c r="AY888" i="9"/>
  <c r="AZ888" i="9"/>
  <c r="BA888" i="9"/>
  <c r="BB888" i="9"/>
  <c r="BC888" i="9"/>
  <c r="AN889" i="9"/>
  <c r="AO889" i="9"/>
  <c r="AP889" i="9"/>
  <c r="AQ889" i="9"/>
  <c r="AR889" i="9"/>
  <c r="AS889" i="9"/>
  <c r="AT889" i="9"/>
  <c r="AU889" i="9"/>
  <c r="AV889" i="9"/>
  <c r="AW889" i="9"/>
  <c r="AX889" i="9"/>
  <c r="AY889" i="9"/>
  <c r="AZ889" i="9"/>
  <c r="BA889" i="9"/>
  <c r="BB889" i="9"/>
  <c r="BC889" i="9"/>
  <c r="AN890" i="9"/>
  <c r="AO890" i="9"/>
  <c r="AP890" i="9"/>
  <c r="AQ890" i="9"/>
  <c r="AR890" i="9"/>
  <c r="AS890" i="9"/>
  <c r="AT890" i="9"/>
  <c r="AU890" i="9"/>
  <c r="AV890" i="9"/>
  <c r="AW890" i="9"/>
  <c r="AX890" i="9"/>
  <c r="AY890" i="9"/>
  <c r="AZ890" i="9"/>
  <c r="BA890" i="9"/>
  <c r="BB890" i="9"/>
  <c r="BC890" i="9"/>
  <c r="AN891" i="9"/>
  <c r="AO891" i="9"/>
  <c r="AP891" i="9"/>
  <c r="AQ891" i="9"/>
  <c r="AR891" i="9"/>
  <c r="AS891" i="9"/>
  <c r="AT891" i="9"/>
  <c r="AU891" i="9"/>
  <c r="AV891" i="9"/>
  <c r="AW891" i="9"/>
  <c r="AX891" i="9"/>
  <c r="AY891" i="9"/>
  <c r="AZ891" i="9"/>
  <c r="BA891" i="9"/>
  <c r="BB891" i="9"/>
  <c r="BC891" i="9"/>
  <c r="AN892" i="9"/>
  <c r="AO892" i="9"/>
  <c r="AP892" i="9"/>
  <c r="AQ892" i="9"/>
  <c r="AR892" i="9"/>
  <c r="AS892" i="9"/>
  <c r="AT892" i="9"/>
  <c r="AU892" i="9"/>
  <c r="AV892" i="9"/>
  <c r="AW892" i="9"/>
  <c r="AX892" i="9"/>
  <c r="AY892" i="9"/>
  <c r="AZ892" i="9"/>
  <c r="BA892" i="9"/>
  <c r="BB892" i="9"/>
  <c r="BC892" i="9"/>
  <c r="AN893" i="9"/>
  <c r="AO893" i="9"/>
  <c r="AP893" i="9"/>
  <c r="AQ893" i="9"/>
  <c r="AR893" i="9"/>
  <c r="AS893" i="9"/>
  <c r="AT893" i="9"/>
  <c r="AU893" i="9"/>
  <c r="AV893" i="9"/>
  <c r="AW893" i="9"/>
  <c r="AX893" i="9"/>
  <c r="AY893" i="9"/>
  <c r="AZ893" i="9"/>
  <c r="BA893" i="9"/>
  <c r="BB893" i="9"/>
  <c r="BC893" i="9"/>
  <c r="AN894" i="9"/>
  <c r="AO894" i="9"/>
  <c r="AP894" i="9"/>
  <c r="AQ894" i="9"/>
  <c r="AR894" i="9"/>
  <c r="AS894" i="9"/>
  <c r="AT894" i="9"/>
  <c r="AU894" i="9"/>
  <c r="AV894" i="9"/>
  <c r="AW894" i="9"/>
  <c r="AX894" i="9"/>
  <c r="AY894" i="9"/>
  <c r="AZ894" i="9"/>
  <c r="BA894" i="9"/>
  <c r="BB894" i="9"/>
  <c r="BC894" i="9"/>
  <c r="AN895" i="9"/>
  <c r="AO895" i="9"/>
  <c r="AP895" i="9"/>
  <c r="AQ895" i="9"/>
  <c r="AR895" i="9"/>
  <c r="AS895" i="9"/>
  <c r="AT895" i="9"/>
  <c r="AU895" i="9"/>
  <c r="AV895" i="9"/>
  <c r="AW895" i="9"/>
  <c r="AX895" i="9"/>
  <c r="AY895" i="9"/>
  <c r="AZ895" i="9"/>
  <c r="BA895" i="9"/>
  <c r="BB895" i="9"/>
  <c r="BC895" i="9"/>
  <c r="AN896" i="9"/>
  <c r="AO896" i="9"/>
  <c r="AP896" i="9"/>
  <c r="AQ896" i="9"/>
  <c r="AR896" i="9"/>
  <c r="AS896" i="9"/>
  <c r="AT896" i="9"/>
  <c r="AU896" i="9"/>
  <c r="AV896" i="9"/>
  <c r="AW896" i="9"/>
  <c r="AX896" i="9"/>
  <c r="AY896" i="9"/>
  <c r="AZ896" i="9"/>
  <c r="BA896" i="9"/>
  <c r="BB896" i="9"/>
  <c r="BC896" i="9"/>
  <c r="AN897" i="9"/>
  <c r="AO897" i="9"/>
  <c r="AP897" i="9"/>
  <c r="AQ897" i="9"/>
  <c r="AR897" i="9"/>
  <c r="AS897" i="9"/>
  <c r="AT897" i="9"/>
  <c r="AU897" i="9"/>
  <c r="AV897" i="9"/>
  <c r="AW897" i="9"/>
  <c r="AX897" i="9"/>
  <c r="AY897" i="9"/>
  <c r="AZ897" i="9"/>
  <c r="BA897" i="9"/>
  <c r="BB897" i="9"/>
  <c r="BC897" i="9"/>
  <c r="AN898" i="9"/>
  <c r="AO898" i="9"/>
  <c r="AP898" i="9"/>
  <c r="AQ898" i="9"/>
  <c r="AR898" i="9"/>
  <c r="AS898" i="9"/>
  <c r="AT898" i="9"/>
  <c r="AU898" i="9"/>
  <c r="AV898" i="9"/>
  <c r="AW898" i="9"/>
  <c r="AX898" i="9"/>
  <c r="AY898" i="9"/>
  <c r="AZ898" i="9"/>
  <c r="BA898" i="9"/>
  <c r="BB898" i="9"/>
  <c r="BC898" i="9"/>
  <c r="AN899" i="9"/>
  <c r="AO899" i="9"/>
  <c r="AP899" i="9"/>
  <c r="AQ899" i="9"/>
  <c r="AR899" i="9"/>
  <c r="AS899" i="9"/>
  <c r="AT899" i="9"/>
  <c r="AU899" i="9"/>
  <c r="AV899" i="9"/>
  <c r="AW899" i="9"/>
  <c r="AX899" i="9"/>
  <c r="AY899" i="9"/>
  <c r="AZ899" i="9"/>
  <c r="BA899" i="9"/>
  <c r="BB899" i="9"/>
  <c r="BC899" i="9"/>
  <c r="AN900" i="9"/>
  <c r="AO900" i="9"/>
  <c r="AP900" i="9"/>
  <c r="AQ900" i="9"/>
  <c r="AR900" i="9"/>
  <c r="AS900" i="9"/>
  <c r="AT900" i="9"/>
  <c r="AU900" i="9"/>
  <c r="AV900" i="9"/>
  <c r="AW900" i="9"/>
  <c r="AX900" i="9"/>
  <c r="AY900" i="9"/>
  <c r="AZ900" i="9"/>
  <c r="BA900" i="9"/>
  <c r="BB900" i="9"/>
  <c r="BC900" i="9"/>
  <c r="AN901" i="9"/>
  <c r="AO901" i="9"/>
  <c r="AP901" i="9"/>
  <c r="AQ901" i="9"/>
  <c r="AR901" i="9"/>
  <c r="AS901" i="9"/>
  <c r="AT901" i="9"/>
  <c r="AU901" i="9"/>
  <c r="AV901" i="9"/>
  <c r="AW901" i="9"/>
  <c r="AX901" i="9"/>
  <c r="AY901" i="9"/>
  <c r="AZ901" i="9"/>
  <c r="BA901" i="9"/>
  <c r="BB901" i="9"/>
  <c r="BC901" i="9"/>
  <c r="AN902" i="9"/>
  <c r="AO902" i="9"/>
  <c r="AP902" i="9"/>
  <c r="AQ902" i="9"/>
  <c r="AR902" i="9"/>
  <c r="AS902" i="9"/>
  <c r="AT902" i="9"/>
  <c r="AU902" i="9"/>
  <c r="AV902" i="9"/>
  <c r="AW902" i="9"/>
  <c r="AX902" i="9"/>
  <c r="AY902" i="9"/>
  <c r="AZ902" i="9"/>
  <c r="BA902" i="9"/>
  <c r="BB902" i="9"/>
  <c r="BC902" i="9"/>
  <c r="AN903" i="9"/>
  <c r="AO903" i="9"/>
  <c r="AP903" i="9"/>
  <c r="AQ903" i="9"/>
  <c r="AR903" i="9"/>
  <c r="AS903" i="9"/>
  <c r="AT903" i="9"/>
  <c r="AU903" i="9"/>
  <c r="AV903" i="9"/>
  <c r="AW903" i="9"/>
  <c r="AX903" i="9"/>
  <c r="AY903" i="9"/>
  <c r="AZ903" i="9"/>
  <c r="BA903" i="9"/>
  <c r="BB903" i="9"/>
  <c r="BC903" i="9"/>
  <c r="AN904" i="9"/>
  <c r="AO904" i="9"/>
  <c r="AP904" i="9"/>
  <c r="AQ904" i="9"/>
  <c r="AR904" i="9"/>
  <c r="AS904" i="9"/>
  <c r="AT904" i="9"/>
  <c r="AU904" i="9"/>
  <c r="AV904" i="9"/>
  <c r="AW904" i="9"/>
  <c r="AX904" i="9"/>
  <c r="AY904" i="9"/>
  <c r="AZ904" i="9"/>
  <c r="BA904" i="9"/>
  <c r="BB904" i="9"/>
  <c r="BC904" i="9"/>
  <c r="AN905" i="9"/>
  <c r="AO905" i="9"/>
  <c r="AP905" i="9"/>
  <c r="AQ905" i="9"/>
  <c r="AR905" i="9"/>
  <c r="AS905" i="9"/>
  <c r="AT905" i="9"/>
  <c r="AU905" i="9"/>
  <c r="AV905" i="9"/>
  <c r="AW905" i="9"/>
  <c r="AX905" i="9"/>
  <c r="AY905" i="9"/>
  <c r="AZ905" i="9"/>
  <c r="BA905" i="9"/>
  <c r="BB905" i="9"/>
  <c r="BC905" i="9"/>
  <c r="AN906" i="9"/>
  <c r="AO906" i="9"/>
  <c r="AP906" i="9"/>
  <c r="AQ906" i="9"/>
  <c r="AR906" i="9"/>
  <c r="AS906" i="9"/>
  <c r="AT906" i="9"/>
  <c r="AU906" i="9"/>
  <c r="AV906" i="9"/>
  <c r="AW906" i="9"/>
  <c r="AX906" i="9"/>
  <c r="AY906" i="9"/>
  <c r="AZ906" i="9"/>
  <c r="BA906" i="9"/>
  <c r="BB906" i="9"/>
  <c r="BC906" i="9"/>
  <c r="AN907" i="9"/>
  <c r="AO907" i="9"/>
  <c r="AP907" i="9"/>
  <c r="AQ907" i="9"/>
  <c r="AR907" i="9"/>
  <c r="AS907" i="9"/>
  <c r="AT907" i="9"/>
  <c r="AU907" i="9"/>
  <c r="AV907" i="9"/>
  <c r="AW907" i="9"/>
  <c r="AX907" i="9"/>
  <c r="AY907" i="9"/>
  <c r="AZ907" i="9"/>
  <c r="BA907" i="9"/>
  <c r="BB907" i="9"/>
  <c r="BC907" i="9"/>
  <c r="AN908" i="9"/>
  <c r="AO908" i="9"/>
  <c r="AP908" i="9"/>
  <c r="AQ908" i="9"/>
  <c r="AR908" i="9"/>
  <c r="AS908" i="9"/>
  <c r="AT908" i="9"/>
  <c r="AU908" i="9"/>
  <c r="AV908" i="9"/>
  <c r="AW908" i="9"/>
  <c r="AX908" i="9"/>
  <c r="AY908" i="9"/>
  <c r="AZ908" i="9"/>
  <c r="BA908" i="9"/>
  <c r="BB908" i="9"/>
  <c r="BC908" i="9"/>
  <c r="AN909" i="9"/>
  <c r="AO909" i="9"/>
  <c r="AP909" i="9"/>
  <c r="AQ909" i="9"/>
  <c r="AR909" i="9"/>
  <c r="AS909" i="9"/>
  <c r="AT909" i="9"/>
  <c r="AU909" i="9"/>
  <c r="AV909" i="9"/>
  <c r="AW909" i="9"/>
  <c r="AX909" i="9"/>
  <c r="AY909" i="9"/>
  <c r="AZ909" i="9"/>
  <c r="BA909" i="9"/>
  <c r="BB909" i="9"/>
  <c r="BC909" i="9"/>
  <c r="AN910" i="9"/>
  <c r="AO910" i="9"/>
  <c r="AP910" i="9"/>
  <c r="AQ910" i="9"/>
  <c r="AR910" i="9"/>
  <c r="AS910" i="9"/>
  <c r="AT910" i="9"/>
  <c r="AU910" i="9"/>
  <c r="AV910" i="9"/>
  <c r="AW910" i="9"/>
  <c r="AX910" i="9"/>
  <c r="AY910" i="9"/>
  <c r="AZ910" i="9"/>
  <c r="BA910" i="9"/>
  <c r="BB910" i="9"/>
  <c r="BC910" i="9"/>
  <c r="AN911" i="9"/>
  <c r="AO911" i="9"/>
  <c r="AP911" i="9"/>
  <c r="AQ911" i="9"/>
  <c r="AR911" i="9"/>
  <c r="AS911" i="9"/>
  <c r="AT911" i="9"/>
  <c r="AU911" i="9"/>
  <c r="AV911" i="9"/>
  <c r="AW911" i="9"/>
  <c r="AX911" i="9"/>
  <c r="AY911" i="9"/>
  <c r="AZ911" i="9"/>
  <c r="BA911" i="9"/>
  <c r="BB911" i="9"/>
  <c r="BC911" i="9"/>
  <c r="AN912" i="9"/>
  <c r="AO912" i="9"/>
  <c r="AP912" i="9"/>
  <c r="AQ912" i="9"/>
  <c r="AR912" i="9"/>
  <c r="AS912" i="9"/>
  <c r="AT912" i="9"/>
  <c r="AU912" i="9"/>
  <c r="AV912" i="9"/>
  <c r="AW912" i="9"/>
  <c r="AX912" i="9"/>
  <c r="AY912" i="9"/>
  <c r="AZ912" i="9"/>
  <c r="BA912" i="9"/>
  <c r="BB912" i="9"/>
  <c r="BC912" i="9"/>
  <c r="AN913" i="9"/>
  <c r="AO913" i="9"/>
  <c r="AP913" i="9"/>
  <c r="AQ913" i="9"/>
  <c r="AR913" i="9"/>
  <c r="AS913" i="9"/>
  <c r="AT913" i="9"/>
  <c r="AU913" i="9"/>
  <c r="AV913" i="9"/>
  <c r="AW913" i="9"/>
  <c r="AX913" i="9"/>
  <c r="AN914" i="9"/>
  <c r="AO914" i="9"/>
  <c r="AP914" i="9"/>
  <c r="AQ914" i="9"/>
  <c r="AR914" i="9"/>
  <c r="AS914" i="9"/>
  <c r="AT914" i="9"/>
  <c r="AU914" i="9"/>
  <c r="AV914" i="9"/>
  <c r="AW914" i="9"/>
  <c r="AX914" i="9"/>
  <c r="AY914" i="9"/>
  <c r="AZ914" i="9"/>
  <c r="BA914" i="9"/>
  <c r="BB914" i="9"/>
  <c r="BC914" i="9"/>
  <c r="AN915" i="9"/>
  <c r="AO915" i="9"/>
  <c r="AP915" i="9"/>
  <c r="AQ915" i="9"/>
  <c r="AR915" i="9"/>
  <c r="AS915" i="9"/>
  <c r="AT915" i="9"/>
  <c r="AU915" i="9"/>
  <c r="AV915" i="9"/>
  <c r="AW915" i="9"/>
  <c r="AX915" i="9"/>
  <c r="AY915" i="9"/>
  <c r="AZ915" i="9"/>
  <c r="BA915" i="9"/>
  <c r="BB915" i="9"/>
  <c r="AN916" i="9"/>
  <c r="AO916" i="9"/>
  <c r="AP916" i="9"/>
  <c r="AQ916" i="9"/>
  <c r="AR916" i="9"/>
  <c r="AS916" i="9"/>
  <c r="AT916" i="9"/>
  <c r="AU916" i="9"/>
  <c r="AV916" i="9"/>
  <c r="AW916" i="9"/>
  <c r="AX916" i="9"/>
  <c r="AY916" i="9"/>
  <c r="AZ916" i="9"/>
  <c r="BA916" i="9"/>
  <c r="BB916" i="9"/>
  <c r="BC916" i="9"/>
  <c r="AN917" i="9"/>
  <c r="AO917" i="9"/>
  <c r="AP917" i="9"/>
  <c r="AQ917" i="9"/>
  <c r="AR917" i="9"/>
  <c r="AS917" i="9"/>
  <c r="AT917" i="9"/>
  <c r="AU917" i="9"/>
  <c r="AV917" i="9"/>
  <c r="AW917" i="9"/>
  <c r="AX917" i="9"/>
  <c r="AY917" i="9"/>
  <c r="AZ917" i="9"/>
  <c r="BA917" i="9"/>
  <c r="BB917" i="9"/>
  <c r="BC917" i="9"/>
  <c r="AN918" i="9"/>
  <c r="AO918" i="9"/>
  <c r="AP918" i="9"/>
  <c r="AQ918" i="9"/>
  <c r="AR918" i="9"/>
  <c r="AS918" i="9"/>
  <c r="AT918" i="9"/>
  <c r="AU918" i="9"/>
  <c r="AV918" i="9"/>
  <c r="AW918" i="9"/>
  <c r="AX918" i="9"/>
  <c r="AY918" i="9"/>
  <c r="AZ918" i="9"/>
  <c r="BA918" i="9"/>
  <c r="BB918" i="9"/>
  <c r="BC918" i="9"/>
  <c r="AN919" i="9"/>
  <c r="AO919" i="9"/>
  <c r="AP919" i="9"/>
  <c r="AQ919" i="9"/>
  <c r="AR919" i="9"/>
  <c r="AS919" i="9"/>
  <c r="AT919" i="9"/>
  <c r="AU919" i="9"/>
  <c r="AV919" i="9"/>
  <c r="AW919" i="9"/>
  <c r="AX919" i="9"/>
  <c r="AY919" i="9"/>
  <c r="AZ919" i="9"/>
  <c r="BA919" i="9"/>
  <c r="BB919" i="9"/>
  <c r="BC919" i="9"/>
  <c r="AN920" i="9"/>
  <c r="AO920" i="9"/>
  <c r="AP920" i="9"/>
  <c r="AQ920" i="9"/>
  <c r="AR920" i="9"/>
  <c r="AS920" i="9"/>
  <c r="AT920" i="9"/>
  <c r="AU920" i="9"/>
  <c r="AV920" i="9"/>
  <c r="AW920" i="9"/>
  <c r="AX920" i="9"/>
  <c r="AY920" i="9"/>
  <c r="AZ920" i="9"/>
  <c r="BA920" i="9"/>
  <c r="BB920" i="9"/>
  <c r="BC920" i="9"/>
  <c r="AN921" i="9"/>
  <c r="AO921" i="9"/>
  <c r="AP921" i="9"/>
  <c r="AQ921" i="9"/>
  <c r="AR921" i="9"/>
  <c r="AS921" i="9"/>
  <c r="AT921" i="9"/>
  <c r="AU921" i="9"/>
  <c r="AV921" i="9"/>
  <c r="AW921" i="9"/>
  <c r="AX921" i="9"/>
  <c r="AY921" i="9"/>
  <c r="AZ921" i="9"/>
  <c r="BA921" i="9"/>
  <c r="BB921" i="9"/>
  <c r="BC921" i="9"/>
  <c r="AN922" i="9"/>
  <c r="AO922" i="9"/>
  <c r="AP922" i="9"/>
  <c r="AQ922" i="9"/>
  <c r="AR922" i="9"/>
  <c r="AS922" i="9"/>
  <c r="AT922" i="9"/>
  <c r="AU922" i="9"/>
  <c r="AV922" i="9"/>
  <c r="AW922" i="9"/>
  <c r="AX922" i="9"/>
  <c r="AY922" i="9"/>
  <c r="AZ922" i="9"/>
  <c r="BA922" i="9"/>
  <c r="BB922" i="9"/>
  <c r="BC922" i="9"/>
  <c r="AN923" i="9"/>
  <c r="AO923" i="9"/>
  <c r="AP923" i="9"/>
  <c r="AQ923" i="9"/>
  <c r="AR923" i="9"/>
  <c r="AS923" i="9"/>
  <c r="AT923" i="9"/>
  <c r="AU923" i="9"/>
  <c r="AV923" i="9"/>
  <c r="AW923" i="9"/>
  <c r="AX923" i="9"/>
  <c r="AY923" i="9"/>
  <c r="AZ923" i="9"/>
  <c r="BA923" i="9"/>
  <c r="BB923" i="9"/>
  <c r="BC923" i="9"/>
  <c r="AN924" i="9"/>
  <c r="AO924" i="9"/>
  <c r="AP924" i="9"/>
  <c r="AQ924" i="9"/>
  <c r="AR924" i="9"/>
  <c r="AS924" i="9"/>
  <c r="AT924" i="9"/>
  <c r="AU924" i="9"/>
  <c r="AV924" i="9"/>
  <c r="AW924" i="9"/>
  <c r="AX924" i="9"/>
  <c r="AY924" i="9"/>
  <c r="AZ924" i="9"/>
  <c r="BA924" i="9"/>
  <c r="BB924" i="9"/>
  <c r="BC924" i="9"/>
  <c r="AN925" i="9"/>
  <c r="AO925" i="9"/>
  <c r="AP925" i="9"/>
  <c r="AQ925" i="9"/>
  <c r="AR925" i="9"/>
  <c r="AS925" i="9"/>
  <c r="AT925" i="9"/>
  <c r="AU925" i="9"/>
  <c r="AV925" i="9"/>
  <c r="AW925" i="9"/>
  <c r="AX925" i="9"/>
  <c r="AY925" i="9"/>
  <c r="AZ925" i="9"/>
  <c r="BA925" i="9"/>
  <c r="BB925" i="9"/>
  <c r="BC925" i="9"/>
  <c r="AN926" i="9"/>
  <c r="AO926" i="9"/>
  <c r="AP926" i="9"/>
  <c r="AQ926" i="9"/>
  <c r="AR926" i="9"/>
  <c r="AS926" i="9"/>
  <c r="AT926" i="9"/>
  <c r="AU926" i="9"/>
  <c r="AV926" i="9"/>
  <c r="AW926" i="9"/>
  <c r="AX926" i="9"/>
  <c r="AY926" i="9"/>
  <c r="AZ926" i="9"/>
  <c r="BA926" i="9"/>
  <c r="BB926" i="9"/>
  <c r="BC926" i="9"/>
  <c r="AN927" i="9"/>
  <c r="AO927" i="9"/>
  <c r="AP927" i="9"/>
  <c r="AQ927" i="9"/>
  <c r="AR927" i="9"/>
  <c r="AS927" i="9"/>
  <c r="AT927" i="9"/>
  <c r="AU927" i="9"/>
  <c r="AV927" i="9"/>
  <c r="AW927" i="9"/>
  <c r="AX927" i="9"/>
  <c r="AY927" i="9"/>
  <c r="AZ927" i="9"/>
  <c r="BA927" i="9"/>
  <c r="BB927" i="9"/>
  <c r="BC927" i="9"/>
  <c r="AN928" i="9"/>
  <c r="AO928" i="9"/>
  <c r="AP928" i="9"/>
  <c r="AQ928" i="9"/>
  <c r="AR928" i="9"/>
  <c r="AS928" i="9"/>
  <c r="AT928" i="9"/>
  <c r="AU928" i="9"/>
  <c r="AV928" i="9"/>
  <c r="AW928" i="9"/>
  <c r="AX928" i="9"/>
  <c r="AY928" i="9"/>
  <c r="AZ928" i="9"/>
  <c r="BA928" i="9"/>
  <c r="BB928" i="9"/>
  <c r="BC928" i="9"/>
  <c r="AP929" i="9"/>
  <c r="AQ929" i="9"/>
  <c r="AR929" i="9"/>
  <c r="AS929" i="9"/>
  <c r="AT929" i="9"/>
  <c r="AU929" i="9"/>
  <c r="AV929" i="9"/>
  <c r="AW929" i="9"/>
  <c r="AX929" i="9"/>
  <c r="AY929" i="9"/>
  <c r="AZ929" i="9"/>
  <c r="BA929" i="9"/>
  <c r="BB929" i="9"/>
  <c r="BC929" i="9"/>
  <c r="AN930" i="9"/>
  <c r="AO930" i="9"/>
  <c r="AP930" i="9"/>
  <c r="AQ930" i="9"/>
  <c r="AR930" i="9"/>
  <c r="AS930" i="9"/>
  <c r="AT930" i="9"/>
  <c r="AU930" i="9"/>
  <c r="AV930" i="9"/>
  <c r="AW930" i="9"/>
  <c r="AX930" i="9"/>
  <c r="AY930" i="9"/>
  <c r="AZ930" i="9"/>
  <c r="BA930" i="9"/>
  <c r="BB930" i="9"/>
  <c r="BC930" i="9"/>
  <c r="AN931" i="9"/>
  <c r="AO931" i="9"/>
  <c r="AP931" i="9"/>
  <c r="AQ931" i="9"/>
  <c r="AR931" i="9"/>
  <c r="AS931" i="9"/>
  <c r="AT931" i="9"/>
  <c r="AU931" i="9"/>
  <c r="AV931" i="9"/>
  <c r="AW931" i="9"/>
  <c r="AX931" i="9"/>
  <c r="AY931" i="9"/>
  <c r="AZ931" i="9"/>
  <c r="BA931" i="9"/>
  <c r="BB931" i="9"/>
  <c r="BC931" i="9"/>
  <c r="AN932" i="9"/>
  <c r="AO932" i="9"/>
  <c r="AP932" i="9"/>
  <c r="AQ932" i="9"/>
  <c r="AR932" i="9"/>
  <c r="AS932" i="9"/>
  <c r="AT932" i="9"/>
  <c r="AU932" i="9"/>
  <c r="AV932" i="9"/>
  <c r="AW932" i="9"/>
  <c r="AX932" i="9"/>
  <c r="AY932" i="9"/>
  <c r="AZ932" i="9"/>
  <c r="BA932" i="9"/>
  <c r="BB932" i="9"/>
  <c r="BC932" i="9"/>
  <c r="AN933" i="9"/>
  <c r="AO933" i="9"/>
  <c r="AP933" i="9"/>
  <c r="AQ933" i="9"/>
  <c r="AR933" i="9"/>
  <c r="AS933" i="9"/>
  <c r="AT933" i="9"/>
  <c r="AU933" i="9"/>
  <c r="AV933" i="9"/>
  <c r="AW933" i="9"/>
  <c r="AX933" i="9"/>
  <c r="AY933" i="9"/>
  <c r="AZ933" i="9"/>
  <c r="BA933" i="9"/>
  <c r="BB933" i="9"/>
  <c r="BC933" i="9"/>
  <c r="AN934" i="9"/>
  <c r="AO934" i="9"/>
  <c r="AP934" i="9"/>
  <c r="AQ934" i="9"/>
  <c r="AR934" i="9"/>
  <c r="AS934" i="9"/>
  <c r="AT934" i="9"/>
  <c r="AU934" i="9"/>
  <c r="AV934" i="9"/>
  <c r="AW934" i="9"/>
  <c r="AX934" i="9"/>
  <c r="AY934" i="9"/>
  <c r="AZ934" i="9"/>
  <c r="BA934" i="9"/>
  <c r="BB934" i="9"/>
  <c r="BC934" i="9"/>
  <c r="AN935" i="9"/>
  <c r="AO935" i="9"/>
  <c r="AP935" i="9"/>
  <c r="AQ935" i="9"/>
  <c r="AR935" i="9"/>
  <c r="AS935" i="9"/>
  <c r="AT935" i="9"/>
  <c r="AU935" i="9"/>
  <c r="AV935" i="9"/>
  <c r="AW935" i="9"/>
  <c r="AX935" i="9"/>
  <c r="AY935" i="9"/>
  <c r="AZ935" i="9"/>
  <c r="BA935" i="9"/>
  <c r="BB935" i="9"/>
  <c r="BC935" i="9"/>
  <c r="AN936" i="9"/>
  <c r="AO936" i="9"/>
  <c r="AP936" i="9"/>
  <c r="AQ936" i="9"/>
  <c r="AR936" i="9"/>
  <c r="AS936" i="9"/>
  <c r="AT936" i="9"/>
  <c r="AU936" i="9"/>
  <c r="AV936" i="9"/>
  <c r="AW936" i="9"/>
  <c r="AX936" i="9"/>
  <c r="AY936" i="9"/>
  <c r="AZ936" i="9"/>
  <c r="BA936" i="9"/>
  <c r="BB936" i="9"/>
  <c r="BC936" i="9"/>
  <c r="AN937" i="9"/>
  <c r="AO937" i="9"/>
  <c r="AP937" i="9"/>
  <c r="AQ937" i="9"/>
  <c r="AR937" i="9"/>
  <c r="AS937" i="9"/>
  <c r="AT937" i="9"/>
  <c r="AU937" i="9"/>
  <c r="AV937" i="9"/>
  <c r="AW937" i="9"/>
  <c r="AX937" i="9"/>
  <c r="AY937" i="9"/>
  <c r="AZ937" i="9"/>
  <c r="BA937" i="9"/>
  <c r="BB937" i="9"/>
  <c r="BC937" i="9"/>
  <c r="AN938" i="9"/>
  <c r="AO938" i="9"/>
  <c r="AP938" i="9"/>
  <c r="AQ938" i="9"/>
  <c r="AR938" i="9"/>
  <c r="AS938" i="9"/>
  <c r="AT938" i="9"/>
  <c r="AU938" i="9"/>
  <c r="AV938" i="9"/>
  <c r="AW938" i="9"/>
  <c r="AX938" i="9"/>
  <c r="AY938" i="9"/>
  <c r="AZ938" i="9"/>
  <c r="BA938" i="9"/>
  <c r="BB938" i="9"/>
  <c r="BC938" i="9"/>
  <c r="AN939" i="9"/>
  <c r="AO939" i="9"/>
  <c r="AP939" i="9"/>
  <c r="AQ939" i="9"/>
  <c r="AR939" i="9"/>
  <c r="AS939" i="9"/>
  <c r="AT939" i="9"/>
  <c r="AU939" i="9"/>
  <c r="AV939" i="9"/>
  <c r="AW939" i="9"/>
  <c r="AX939" i="9"/>
  <c r="AY939" i="9"/>
  <c r="AZ939" i="9"/>
  <c r="BA939" i="9"/>
  <c r="BB939" i="9"/>
  <c r="BC939" i="9"/>
  <c r="AN940" i="9"/>
  <c r="AO940" i="9"/>
  <c r="AP940" i="9"/>
  <c r="AQ940" i="9"/>
  <c r="AR940" i="9"/>
  <c r="AS940" i="9"/>
  <c r="AT940" i="9"/>
  <c r="AU940" i="9"/>
  <c r="AV940" i="9"/>
  <c r="AW940" i="9"/>
  <c r="AX940" i="9"/>
  <c r="AY940" i="9"/>
  <c r="AZ940" i="9"/>
  <c r="BA940" i="9"/>
  <c r="BB940" i="9"/>
  <c r="BC940" i="9"/>
  <c r="AN941" i="9"/>
  <c r="AO941" i="9"/>
  <c r="AP941" i="9"/>
  <c r="AQ941" i="9"/>
  <c r="AR941" i="9"/>
  <c r="AS941" i="9"/>
  <c r="AT941" i="9"/>
  <c r="AU941" i="9"/>
  <c r="AV941" i="9"/>
  <c r="AW941" i="9"/>
  <c r="AX941" i="9"/>
  <c r="AY941" i="9"/>
  <c r="AZ941" i="9"/>
  <c r="BA941" i="9"/>
  <c r="BB941" i="9"/>
  <c r="BC941" i="9"/>
  <c r="AN942" i="9"/>
  <c r="AO942" i="9"/>
  <c r="AP942" i="9"/>
  <c r="AQ942" i="9"/>
  <c r="AR942" i="9"/>
  <c r="AS942" i="9"/>
  <c r="AT942" i="9"/>
  <c r="AU942" i="9"/>
  <c r="AV942" i="9"/>
  <c r="AW942" i="9"/>
  <c r="AX942" i="9"/>
  <c r="AY942" i="9"/>
  <c r="AZ942" i="9"/>
  <c r="BA942" i="9"/>
  <c r="BB942" i="9"/>
  <c r="BC942" i="9"/>
  <c r="AN943" i="9"/>
  <c r="AO943" i="9"/>
  <c r="AP943" i="9"/>
  <c r="AQ943" i="9"/>
  <c r="AR943" i="9"/>
  <c r="AS943" i="9"/>
  <c r="AT943" i="9"/>
  <c r="AU943" i="9"/>
  <c r="AV943" i="9"/>
  <c r="AW943" i="9"/>
  <c r="AX943" i="9"/>
  <c r="AY943" i="9"/>
  <c r="AZ943" i="9"/>
  <c r="BA943" i="9"/>
  <c r="BB943" i="9"/>
  <c r="BC943" i="9"/>
  <c r="AN944" i="9"/>
  <c r="AO944" i="9"/>
  <c r="AP944" i="9"/>
  <c r="AQ944" i="9"/>
  <c r="AR944" i="9"/>
  <c r="AS944" i="9"/>
  <c r="AT944" i="9"/>
  <c r="AU944" i="9"/>
  <c r="AV944" i="9"/>
  <c r="AW944" i="9"/>
  <c r="AX944" i="9"/>
  <c r="AY944" i="9"/>
  <c r="AZ944" i="9"/>
  <c r="BA944" i="9"/>
  <c r="BB944" i="9"/>
  <c r="BC944" i="9"/>
  <c r="AN945" i="9"/>
  <c r="AO945" i="9"/>
  <c r="AP945" i="9"/>
  <c r="AQ945" i="9"/>
  <c r="AR945" i="9"/>
  <c r="AS945" i="9"/>
  <c r="AT945" i="9"/>
  <c r="AU945" i="9"/>
  <c r="AV945" i="9"/>
  <c r="AW945" i="9"/>
  <c r="AX945" i="9"/>
  <c r="AY945" i="9"/>
  <c r="AZ945" i="9"/>
  <c r="BA945" i="9"/>
  <c r="BB945" i="9"/>
  <c r="BC945" i="9"/>
  <c r="AN946" i="9"/>
  <c r="AO946" i="9"/>
  <c r="AP946" i="9"/>
  <c r="AQ946" i="9"/>
  <c r="AR946" i="9"/>
  <c r="AS946" i="9"/>
  <c r="AT946" i="9"/>
  <c r="AU946" i="9"/>
  <c r="AV946" i="9"/>
  <c r="AW946" i="9"/>
  <c r="AX946" i="9"/>
  <c r="AY946" i="9"/>
  <c r="AZ946" i="9"/>
  <c r="BA946" i="9"/>
  <c r="BB946" i="9"/>
  <c r="BC946" i="9"/>
  <c r="AN947" i="9"/>
  <c r="AO947" i="9"/>
  <c r="AP947" i="9"/>
  <c r="AQ947" i="9"/>
  <c r="AR947" i="9"/>
  <c r="AS947" i="9"/>
  <c r="AT947" i="9"/>
  <c r="AU947" i="9"/>
  <c r="AV947" i="9"/>
  <c r="AW947" i="9"/>
  <c r="AX947" i="9"/>
  <c r="AY947" i="9"/>
  <c r="AZ947" i="9"/>
  <c r="BA947" i="9"/>
  <c r="BB947" i="9"/>
  <c r="BC947" i="9"/>
  <c r="AN948" i="9"/>
  <c r="AO948" i="9"/>
  <c r="AP948" i="9"/>
  <c r="AQ948" i="9"/>
  <c r="AR948" i="9"/>
  <c r="AS948" i="9"/>
  <c r="AT948" i="9"/>
  <c r="AU948" i="9"/>
  <c r="AV948" i="9"/>
  <c r="AW948" i="9"/>
  <c r="AX948" i="9"/>
  <c r="AY948" i="9"/>
  <c r="AZ948" i="9"/>
  <c r="BA948" i="9"/>
  <c r="BB948" i="9"/>
  <c r="BC948" i="9"/>
  <c r="AN949" i="9"/>
  <c r="AO949" i="9"/>
  <c r="AP949" i="9"/>
  <c r="AQ949" i="9"/>
  <c r="AR949" i="9"/>
  <c r="AS949" i="9"/>
  <c r="AT949" i="9"/>
  <c r="AU949" i="9"/>
  <c r="AV949" i="9"/>
  <c r="AW949" i="9"/>
  <c r="AX949" i="9"/>
  <c r="AY949" i="9"/>
  <c r="AZ949" i="9"/>
  <c r="BA949" i="9"/>
  <c r="BB949" i="9"/>
  <c r="BC949" i="9"/>
  <c r="AN950" i="9"/>
  <c r="AO950" i="9"/>
  <c r="AP950" i="9"/>
  <c r="AQ950" i="9"/>
  <c r="AR950" i="9"/>
  <c r="AS950" i="9"/>
  <c r="AT950" i="9"/>
  <c r="AU950" i="9"/>
  <c r="AV950" i="9"/>
  <c r="AW950" i="9"/>
  <c r="AX950" i="9"/>
  <c r="AY950" i="9"/>
  <c r="AZ950" i="9"/>
  <c r="BA950" i="9"/>
  <c r="BB950" i="9"/>
  <c r="BC950" i="9"/>
  <c r="AN951" i="9"/>
  <c r="AO951" i="9"/>
  <c r="AP951" i="9"/>
  <c r="AQ951" i="9"/>
  <c r="AR951" i="9"/>
  <c r="AS951" i="9"/>
  <c r="AT951" i="9"/>
  <c r="AU951" i="9"/>
  <c r="AV951" i="9"/>
  <c r="AW951" i="9"/>
  <c r="AX951" i="9"/>
  <c r="AY951" i="9"/>
  <c r="AZ951" i="9"/>
  <c r="BA951" i="9"/>
  <c r="BB951" i="9"/>
  <c r="BC951" i="9"/>
  <c r="AN952" i="9"/>
  <c r="AO952" i="9"/>
  <c r="AP952" i="9"/>
  <c r="AQ952" i="9"/>
  <c r="AR952" i="9"/>
  <c r="AS952" i="9"/>
  <c r="AT952" i="9"/>
  <c r="AU952" i="9"/>
  <c r="AV952" i="9"/>
  <c r="AW952" i="9"/>
  <c r="AX952" i="9"/>
  <c r="AY952" i="9"/>
  <c r="AZ952" i="9"/>
  <c r="BA952" i="9"/>
  <c r="BB952" i="9"/>
  <c r="BC952" i="9"/>
  <c r="AN953" i="9"/>
  <c r="AO953" i="9"/>
  <c r="AP953" i="9"/>
  <c r="AQ953" i="9"/>
  <c r="AR953" i="9"/>
  <c r="AS953" i="9"/>
  <c r="AT953" i="9"/>
  <c r="AU953" i="9"/>
  <c r="AV953" i="9"/>
  <c r="AW953" i="9"/>
  <c r="AX953" i="9"/>
  <c r="AY953" i="9"/>
  <c r="AZ953" i="9"/>
  <c r="BA953" i="9"/>
  <c r="BB953" i="9"/>
  <c r="BC953" i="9"/>
  <c r="AN954" i="9"/>
  <c r="AO954" i="9"/>
  <c r="AP954" i="9"/>
  <c r="AQ954" i="9"/>
  <c r="AR954" i="9"/>
  <c r="AS954" i="9"/>
  <c r="AT954" i="9"/>
  <c r="AU954" i="9"/>
  <c r="AV954" i="9"/>
  <c r="AW954" i="9"/>
  <c r="AX954" i="9"/>
  <c r="AY954" i="9"/>
  <c r="AZ954" i="9"/>
  <c r="BA954" i="9"/>
  <c r="BB954" i="9"/>
  <c r="BC954" i="9"/>
  <c r="AN955" i="9"/>
  <c r="AO955" i="9"/>
  <c r="AP955" i="9"/>
  <c r="AQ955" i="9"/>
  <c r="AR955" i="9"/>
  <c r="AS955" i="9"/>
  <c r="AT955" i="9"/>
  <c r="AU955" i="9"/>
  <c r="AV955" i="9"/>
  <c r="AW955" i="9"/>
  <c r="AX955" i="9"/>
  <c r="AY955" i="9"/>
  <c r="AZ955" i="9"/>
  <c r="BA955" i="9"/>
  <c r="BB955" i="9"/>
  <c r="BC955" i="9"/>
  <c r="AN956" i="9"/>
  <c r="AO956" i="9"/>
  <c r="AP956" i="9"/>
  <c r="AQ956" i="9"/>
  <c r="AR956" i="9"/>
  <c r="AS956" i="9"/>
  <c r="AT956" i="9"/>
  <c r="AU956" i="9"/>
  <c r="AV956" i="9"/>
  <c r="AW956" i="9"/>
  <c r="AX956" i="9"/>
  <c r="AY956" i="9"/>
  <c r="AZ956" i="9"/>
  <c r="BA956" i="9"/>
  <c r="BB956" i="9"/>
  <c r="BC956" i="9"/>
  <c r="AN957" i="9"/>
  <c r="AO957" i="9"/>
  <c r="AP957" i="9"/>
  <c r="AQ957" i="9"/>
  <c r="AR957" i="9"/>
  <c r="AS957" i="9"/>
  <c r="AT957" i="9"/>
  <c r="AU957" i="9"/>
  <c r="AV957" i="9"/>
  <c r="AW957" i="9"/>
  <c r="AX957" i="9"/>
  <c r="AY957" i="9"/>
  <c r="AZ957" i="9"/>
  <c r="BA957" i="9"/>
  <c r="BB957" i="9"/>
  <c r="BC957" i="9"/>
  <c r="AN958" i="9"/>
  <c r="AO958" i="9"/>
  <c r="AP958" i="9"/>
  <c r="AQ958" i="9"/>
  <c r="AR958" i="9"/>
  <c r="AS958" i="9"/>
  <c r="AT958" i="9"/>
  <c r="AU958" i="9"/>
  <c r="AV958" i="9"/>
  <c r="AW958" i="9"/>
  <c r="AX958" i="9"/>
  <c r="AY958" i="9"/>
  <c r="AZ958" i="9"/>
  <c r="BA958" i="9"/>
  <c r="BB958" i="9"/>
  <c r="BC958" i="9"/>
  <c r="AN959" i="9"/>
  <c r="AO959" i="9"/>
  <c r="AP959" i="9"/>
  <c r="AQ959" i="9"/>
  <c r="AR959" i="9"/>
  <c r="AS959" i="9"/>
  <c r="AT959" i="9"/>
  <c r="AU959" i="9"/>
  <c r="AV959" i="9"/>
  <c r="AW959" i="9"/>
  <c r="AX959" i="9"/>
  <c r="AY959" i="9"/>
  <c r="AZ959" i="9"/>
  <c r="BA959" i="9"/>
  <c r="BB959" i="9"/>
  <c r="BC959" i="9"/>
  <c r="AN960" i="9"/>
  <c r="AO960" i="9"/>
  <c r="AP960" i="9"/>
  <c r="AQ960" i="9"/>
  <c r="AR960" i="9"/>
  <c r="AS960" i="9"/>
  <c r="AT960" i="9"/>
  <c r="AU960" i="9"/>
  <c r="AV960" i="9"/>
  <c r="AW960" i="9"/>
  <c r="AX960" i="9"/>
  <c r="AY960" i="9"/>
  <c r="AZ960" i="9"/>
  <c r="BA960" i="9"/>
  <c r="BB960" i="9"/>
  <c r="BC960" i="9"/>
  <c r="AN961" i="9"/>
  <c r="AO961" i="9"/>
  <c r="AP961" i="9"/>
  <c r="AQ961" i="9"/>
  <c r="AR961" i="9"/>
  <c r="AS961" i="9"/>
  <c r="AT961" i="9"/>
  <c r="AU961" i="9"/>
  <c r="AV961" i="9"/>
  <c r="AW961" i="9"/>
  <c r="AX961" i="9"/>
  <c r="AY961" i="9"/>
  <c r="AZ961" i="9"/>
  <c r="BA961" i="9"/>
  <c r="BB961" i="9"/>
  <c r="BC961" i="9"/>
  <c r="AN962" i="9"/>
  <c r="AO962" i="9"/>
  <c r="AP962" i="9"/>
  <c r="AQ962" i="9"/>
  <c r="AR962" i="9"/>
  <c r="AS962" i="9"/>
  <c r="AT962" i="9"/>
  <c r="AU962" i="9"/>
  <c r="AV962" i="9"/>
  <c r="AW962" i="9"/>
  <c r="AX962" i="9"/>
  <c r="AY962" i="9"/>
  <c r="AZ962" i="9"/>
  <c r="BA962" i="9"/>
  <c r="BB962" i="9"/>
  <c r="BC962" i="9"/>
  <c r="AN963" i="9"/>
  <c r="AO963" i="9"/>
  <c r="AP963" i="9"/>
  <c r="AQ963" i="9"/>
  <c r="AR963" i="9"/>
  <c r="AS963" i="9"/>
  <c r="AT963" i="9"/>
  <c r="AU963" i="9"/>
  <c r="AV963" i="9"/>
  <c r="AW963" i="9"/>
  <c r="AX963" i="9"/>
  <c r="AY963" i="9"/>
  <c r="AZ963" i="9"/>
  <c r="BA963" i="9"/>
  <c r="BB963" i="9"/>
  <c r="BC963" i="9"/>
  <c r="AN964" i="9"/>
  <c r="AO964" i="9"/>
  <c r="AP964" i="9"/>
  <c r="AQ964" i="9"/>
  <c r="AR964" i="9"/>
  <c r="AS964" i="9"/>
  <c r="AT964" i="9"/>
  <c r="AU964" i="9"/>
  <c r="AV964" i="9"/>
  <c r="AW964" i="9"/>
  <c r="AX964" i="9"/>
  <c r="AY964" i="9"/>
  <c r="AZ964" i="9"/>
  <c r="BA964" i="9"/>
  <c r="BB964" i="9"/>
  <c r="BC964" i="9"/>
  <c r="AN965" i="9"/>
  <c r="AO965" i="9"/>
  <c r="AP965" i="9"/>
  <c r="AQ965" i="9"/>
  <c r="AR965" i="9"/>
  <c r="AS965" i="9"/>
  <c r="AT965" i="9"/>
  <c r="AU965" i="9"/>
  <c r="AV965" i="9"/>
  <c r="AW965" i="9"/>
  <c r="AX965" i="9"/>
  <c r="AY965" i="9"/>
  <c r="AZ965" i="9"/>
  <c r="BA965" i="9"/>
  <c r="BB965" i="9"/>
  <c r="BC965" i="9"/>
  <c r="AN966" i="9"/>
  <c r="AO966" i="9"/>
  <c r="AP966" i="9"/>
  <c r="AQ966" i="9"/>
  <c r="AR966" i="9"/>
  <c r="AS966" i="9"/>
  <c r="AT966" i="9"/>
  <c r="AU966" i="9"/>
  <c r="AV966" i="9"/>
  <c r="AW966" i="9"/>
  <c r="AX966" i="9"/>
  <c r="AY966" i="9"/>
  <c r="AZ966" i="9"/>
  <c r="BA966" i="9"/>
  <c r="BB966" i="9"/>
  <c r="BC966" i="9"/>
  <c r="AN967" i="9"/>
  <c r="AO967" i="9"/>
  <c r="AP967" i="9"/>
  <c r="AQ967" i="9"/>
  <c r="AR967" i="9"/>
  <c r="AS967" i="9"/>
  <c r="AT967" i="9"/>
  <c r="AU967" i="9"/>
  <c r="AV967" i="9"/>
  <c r="AW967" i="9"/>
  <c r="AX967" i="9"/>
  <c r="AN968" i="9"/>
  <c r="AO968" i="9"/>
  <c r="AP968" i="9"/>
  <c r="AQ968" i="9"/>
  <c r="AR968" i="9"/>
  <c r="AS968" i="9"/>
  <c r="AT968" i="9"/>
  <c r="AU968" i="9"/>
  <c r="AV968" i="9"/>
  <c r="AW968" i="9"/>
  <c r="AX968" i="9"/>
  <c r="AY968" i="9"/>
  <c r="AZ968" i="9"/>
  <c r="BA968" i="9"/>
  <c r="BB968" i="9"/>
  <c r="BC968" i="9"/>
  <c r="AN969" i="9"/>
  <c r="AO969" i="9"/>
  <c r="AP969" i="9"/>
  <c r="AQ969" i="9"/>
  <c r="AR969" i="9"/>
  <c r="AS969" i="9"/>
  <c r="AT969" i="9"/>
  <c r="AU969" i="9"/>
  <c r="AV969" i="9"/>
  <c r="AW969" i="9"/>
  <c r="AX969" i="9"/>
  <c r="AY969" i="9"/>
  <c r="AZ969" i="9"/>
  <c r="BA969" i="9"/>
  <c r="BB969" i="9"/>
  <c r="AN970" i="9"/>
  <c r="AO970" i="9"/>
  <c r="AP970" i="9"/>
  <c r="AQ970" i="9"/>
  <c r="AR970" i="9"/>
  <c r="AS970" i="9"/>
  <c r="AT970" i="9"/>
  <c r="AU970" i="9"/>
  <c r="AV970" i="9"/>
  <c r="AW970" i="9"/>
  <c r="AX970" i="9"/>
  <c r="AY970" i="9"/>
  <c r="AZ970" i="9"/>
  <c r="BA970" i="9"/>
  <c r="BB970" i="9"/>
  <c r="BC970" i="9"/>
  <c r="AN971" i="9"/>
  <c r="AO971" i="9"/>
  <c r="AP971" i="9"/>
  <c r="AQ971" i="9"/>
  <c r="AR971" i="9"/>
  <c r="AS971" i="9"/>
  <c r="AT971" i="9"/>
  <c r="AU971" i="9"/>
  <c r="AV971" i="9"/>
  <c r="AW971" i="9"/>
  <c r="AX971" i="9"/>
  <c r="AY971" i="9"/>
  <c r="AZ971" i="9"/>
  <c r="BA971" i="9"/>
  <c r="BB971" i="9"/>
  <c r="BC971" i="9"/>
  <c r="AN972" i="9"/>
  <c r="AO972" i="9"/>
  <c r="AP972" i="9"/>
  <c r="AQ972" i="9"/>
  <c r="AR972" i="9"/>
  <c r="AS972" i="9"/>
  <c r="AT972" i="9"/>
  <c r="AU972" i="9"/>
  <c r="AV972" i="9"/>
  <c r="AW972" i="9"/>
  <c r="AX972" i="9"/>
  <c r="AY972" i="9"/>
  <c r="AZ972" i="9"/>
  <c r="BA972" i="9"/>
  <c r="BB972" i="9"/>
  <c r="BC972" i="9"/>
  <c r="AN973" i="9"/>
  <c r="AO973" i="9"/>
  <c r="AP973" i="9"/>
  <c r="AQ973" i="9"/>
  <c r="AR973" i="9"/>
  <c r="AS973" i="9"/>
  <c r="AT973" i="9"/>
  <c r="AU973" i="9"/>
  <c r="AV973" i="9"/>
  <c r="AW973" i="9"/>
  <c r="AX973" i="9"/>
  <c r="AY973" i="9"/>
  <c r="AZ973" i="9"/>
  <c r="BA973" i="9"/>
  <c r="BB973" i="9"/>
  <c r="BC973" i="9"/>
  <c r="AN974" i="9"/>
  <c r="AO974" i="9"/>
  <c r="AP974" i="9"/>
  <c r="AQ974" i="9"/>
  <c r="AR974" i="9"/>
  <c r="AS974" i="9"/>
  <c r="AT974" i="9"/>
  <c r="AU974" i="9"/>
  <c r="AV974" i="9"/>
  <c r="AW974" i="9"/>
  <c r="AX974" i="9"/>
  <c r="AY974" i="9"/>
  <c r="AZ974" i="9"/>
  <c r="BA974" i="9"/>
  <c r="BB974" i="9"/>
  <c r="BC974" i="9"/>
  <c r="AN975" i="9"/>
  <c r="AO975" i="9"/>
  <c r="AP975" i="9"/>
  <c r="AQ975" i="9"/>
  <c r="AR975" i="9"/>
  <c r="AS975" i="9"/>
  <c r="AT975" i="9"/>
  <c r="AU975" i="9"/>
  <c r="AV975" i="9"/>
  <c r="AW975" i="9"/>
  <c r="AX975" i="9"/>
  <c r="AY975" i="9"/>
  <c r="AZ975" i="9"/>
  <c r="BA975" i="9"/>
  <c r="BB975" i="9"/>
  <c r="BC975" i="9"/>
  <c r="AN976" i="9"/>
  <c r="AO976" i="9"/>
  <c r="AP976" i="9"/>
  <c r="AQ976" i="9"/>
  <c r="AR976" i="9"/>
  <c r="AS976" i="9"/>
  <c r="AT976" i="9"/>
  <c r="AU976" i="9"/>
  <c r="AV976" i="9"/>
  <c r="AW976" i="9"/>
  <c r="AX976" i="9"/>
  <c r="AY976" i="9"/>
  <c r="AZ976" i="9"/>
  <c r="BA976" i="9"/>
  <c r="BB976" i="9"/>
  <c r="BC976" i="9"/>
  <c r="AN977" i="9"/>
  <c r="AO977" i="9"/>
  <c r="AP977" i="9"/>
  <c r="AQ977" i="9"/>
  <c r="AR977" i="9"/>
  <c r="AS977" i="9"/>
  <c r="AT977" i="9"/>
  <c r="AU977" i="9"/>
  <c r="AV977" i="9"/>
  <c r="AW977" i="9"/>
  <c r="AX977" i="9"/>
  <c r="AY977" i="9"/>
  <c r="AZ977" i="9"/>
  <c r="BA977" i="9"/>
  <c r="BB977" i="9"/>
  <c r="BC977" i="9"/>
  <c r="AN978" i="9"/>
  <c r="AO978" i="9"/>
  <c r="AP978" i="9"/>
  <c r="AQ978" i="9"/>
  <c r="AR978" i="9"/>
  <c r="AS978" i="9"/>
  <c r="AT978" i="9"/>
  <c r="AU978" i="9"/>
  <c r="AV978" i="9"/>
  <c r="AW978" i="9"/>
  <c r="AX978" i="9"/>
  <c r="AY978" i="9"/>
  <c r="AZ978" i="9"/>
  <c r="BA978" i="9"/>
  <c r="BB978" i="9"/>
  <c r="BC978" i="9"/>
  <c r="AN979" i="9"/>
  <c r="AO979" i="9"/>
  <c r="AP979" i="9"/>
  <c r="AQ979" i="9"/>
  <c r="AR979" i="9"/>
  <c r="AS979" i="9"/>
  <c r="AT979" i="9"/>
  <c r="AU979" i="9"/>
  <c r="AV979" i="9"/>
  <c r="AW979" i="9"/>
  <c r="AX979" i="9"/>
  <c r="AY979" i="9"/>
  <c r="AZ979" i="9"/>
  <c r="BA979" i="9"/>
  <c r="BB979" i="9"/>
  <c r="BC979" i="9"/>
  <c r="AN980" i="9"/>
  <c r="AO980" i="9"/>
  <c r="AP980" i="9"/>
  <c r="AQ980" i="9"/>
  <c r="AR980" i="9"/>
  <c r="AS980" i="9"/>
  <c r="AT980" i="9"/>
  <c r="AU980" i="9"/>
  <c r="AV980" i="9"/>
  <c r="AW980" i="9"/>
  <c r="AX980" i="9"/>
  <c r="AY980" i="9"/>
  <c r="AZ980" i="9"/>
  <c r="BA980" i="9"/>
  <c r="BB980" i="9"/>
  <c r="BC980" i="9"/>
  <c r="AN981" i="9"/>
  <c r="AO981" i="9"/>
  <c r="AP981" i="9"/>
  <c r="AQ981" i="9"/>
  <c r="AR981" i="9"/>
  <c r="AS981" i="9"/>
  <c r="AT981" i="9"/>
  <c r="AU981" i="9"/>
  <c r="AV981" i="9"/>
  <c r="AW981" i="9"/>
  <c r="AX981" i="9"/>
  <c r="AY981" i="9"/>
  <c r="AZ981" i="9"/>
  <c r="BA981" i="9"/>
  <c r="BB981" i="9"/>
  <c r="BC981" i="9"/>
  <c r="AN982" i="9"/>
  <c r="AO982" i="9"/>
  <c r="AP982" i="9"/>
  <c r="AQ982" i="9"/>
  <c r="AR982" i="9"/>
  <c r="AS982" i="9"/>
  <c r="AT982" i="9"/>
  <c r="AU982" i="9"/>
  <c r="AV982" i="9"/>
  <c r="AW982" i="9"/>
  <c r="AX982" i="9"/>
  <c r="AY982" i="9"/>
  <c r="AZ982" i="9"/>
  <c r="BA982" i="9"/>
  <c r="BB982" i="9"/>
  <c r="BC982" i="9"/>
  <c r="AP983" i="9"/>
  <c r="AQ983" i="9"/>
  <c r="AR983" i="9"/>
  <c r="AS983" i="9"/>
  <c r="AT983" i="9"/>
  <c r="AU983" i="9"/>
  <c r="AV983" i="9"/>
  <c r="AW983" i="9"/>
  <c r="AX983" i="9"/>
  <c r="AY983" i="9"/>
  <c r="AZ983" i="9"/>
  <c r="BA983" i="9"/>
  <c r="BB983" i="9"/>
  <c r="BC983" i="9"/>
  <c r="AN984" i="9"/>
  <c r="AO984" i="9"/>
  <c r="AP984" i="9"/>
  <c r="AQ984" i="9"/>
  <c r="AR984" i="9"/>
  <c r="AS984" i="9"/>
  <c r="AT984" i="9"/>
  <c r="AU984" i="9"/>
  <c r="AV984" i="9"/>
  <c r="AW984" i="9"/>
  <c r="AX984" i="9"/>
  <c r="AY984" i="9"/>
  <c r="AZ984" i="9"/>
  <c r="BA984" i="9"/>
  <c r="BB984" i="9"/>
  <c r="BC984" i="9"/>
  <c r="AN985" i="9"/>
  <c r="AO985" i="9"/>
  <c r="AP985" i="9"/>
  <c r="AQ985" i="9"/>
  <c r="AR985" i="9"/>
  <c r="AS985" i="9"/>
  <c r="AT985" i="9"/>
  <c r="AU985" i="9"/>
  <c r="AV985" i="9"/>
  <c r="AW985" i="9"/>
  <c r="AX985" i="9"/>
  <c r="AY985" i="9"/>
  <c r="AZ985" i="9"/>
  <c r="BA985" i="9"/>
  <c r="BB985" i="9"/>
  <c r="BC985" i="9"/>
  <c r="AN986" i="9"/>
  <c r="AO986" i="9"/>
  <c r="AP986" i="9"/>
  <c r="AQ986" i="9"/>
  <c r="AR986" i="9"/>
  <c r="AS986" i="9"/>
  <c r="AT986" i="9"/>
  <c r="AU986" i="9"/>
  <c r="AV986" i="9"/>
  <c r="AW986" i="9"/>
  <c r="AX986" i="9"/>
  <c r="AY986" i="9"/>
  <c r="AZ986" i="9"/>
  <c r="BA986" i="9"/>
  <c r="BB986" i="9"/>
  <c r="BC986" i="9"/>
  <c r="AN987" i="9"/>
  <c r="AO987" i="9"/>
  <c r="AP987" i="9"/>
  <c r="AQ987" i="9"/>
  <c r="AR987" i="9"/>
  <c r="AS987" i="9"/>
  <c r="AT987" i="9"/>
  <c r="AU987" i="9"/>
  <c r="AV987" i="9"/>
  <c r="AW987" i="9"/>
  <c r="AX987" i="9"/>
  <c r="AY987" i="9"/>
  <c r="AZ987" i="9"/>
  <c r="BA987" i="9"/>
  <c r="BB987" i="9"/>
  <c r="BC987" i="9"/>
  <c r="AN988" i="9"/>
  <c r="AO988" i="9"/>
  <c r="AP988" i="9"/>
  <c r="AQ988" i="9"/>
  <c r="AR988" i="9"/>
  <c r="AS988" i="9"/>
  <c r="AT988" i="9"/>
  <c r="AU988" i="9"/>
  <c r="AV988" i="9"/>
  <c r="AW988" i="9"/>
  <c r="AX988" i="9"/>
  <c r="AY988" i="9"/>
  <c r="AZ988" i="9"/>
  <c r="BA988" i="9"/>
  <c r="BB988" i="9"/>
  <c r="BC988" i="9"/>
  <c r="AN989" i="9"/>
  <c r="AO989" i="9"/>
  <c r="AP989" i="9"/>
  <c r="AQ989" i="9"/>
  <c r="AR989" i="9"/>
  <c r="AS989" i="9"/>
  <c r="AT989" i="9"/>
  <c r="AU989" i="9"/>
  <c r="AV989" i="9"/>
  <c r="AW989" i="9"/>
  <c r="AX989" i="9"/>
  <c r="AY989" i="9"/>
  <c r="AZ989" i="9"/>
  <c r="BA989" i="9"/>
  <c r="BB989" i="9"/>
  <c r="BC989" i="9"/>
  <c r="AN990" i="9"/>
  <c r="AO990" i="9"/>
  <c r="AP990" i="9"/>
  <c r="AQ990" i="9"/>
  <c r="AR990" i="9"/>
  <c r="AS990" i="9"/>
  <c r="AT990" i="9"/>
  <c r="AU990" i="9"/>
  <c r="AV990" i="9"/>
  <c r="AW990" i="9"/>
  <c r="AX990" i="9"/>
  <c r="AY990" i="9"/>
  <c r="AZ990" i="9"/>
  <c r="BA990" i="9"/>
  <c r="BB990" i="9"/>
  <c r="BC990" i="9"/>
  <c r="AN991" i="9"/>
  <c r="AO991" i="9"/>
  <c r="AP991" i="9"/>
  <c r="AQ991" i="9"/>
  <c r="AR991" i="9"/>
  <c r="AS991" i="9"/>
  <c r="AT991" i="9"/>
  <c r="AU991" i="9"/>
  <c r="AV991" i="9"/>
  <c r="AW991" i="9"/>
  <c r="AX991" i="9"/>
  <c r="AY991" i="9"/>
  <c r="AZ991" i="9"/>
  <c r="BA991" i="9"/>
  <c r="BB991" i="9"/>
  <c r="BC991" i="9"/>
  <c r="AN992" i="9"/>
  <c r="AO992" i="9"/>
  <c r="AP992" i="9"/>
  <c r="AQ992" i="9"/>
  <c r="AR992" i="9"/>
  <c r="AS992" i="9"/>
  <c r="AT992" i="9"/>
  <c r="AU992" i="9"/>
  <c r="AV992" i="9"/>
  <c r="AW992" i="9"/>
  <c r="AX992" i="9"/>
  <c r="AY992" i="9"/>
  <c r="AZ992" i="9"/>
  <c r="BA992" i="9"/>
  <c r="BB992" i="9"/>
  <c r="BC992" i="9"/>
  <c r="AN993" i="9"/>
  <c r="AO993" i="9"/>
  <c r="AP993" i="9"/>
  <c r="AQ993" i="9"/>
  <c r="AR993" i="9"/>
  <c r="AS993" i="9"/>
  <c r="AT993" i="9"/>
  <c r="AU993" i="9"/>
  <c r="AV993" i="9"/>
  <c r="AW993" i="9"/>
  <c r="AX993" i="9"/>
  <c r="AY993" i="9"/>
  <c r="AZ993" i="9"/>
  <c r="BA993" i="9"/>
  <c r="BB993" i="9"/>
  <c r="BC993" i="9"/>
  <c r="AN994" i="9"/>
  <c r="AO994" i="9"/>
  <c r="AP994" i="9"/>
  <c r="AQ994" i="9"/>
  <c r="AR994" i="9"/>
  <c r="AS994" i="9"/>
  <c r="AT994" i="9"/>
  <c r="AU994" i="9"/>
  <c r="AV994" i="9"/>
  <c r="AW994" i="9"/>
  <c r="AX994" i="9"/>
  <c r="AY994" i="9"/>
  <c r="AZ994" i="9"/>
  <c r="BA994" i="9"/>
  <c r="BB994" i="9"/>
  <c r="BC994" i="9"/>
  <c r="AN995" i="9"/>
  <c r="AO995" i="9"/>
  <c r="AP995" i="9"/>
  <c r="AQ995" i="9"/>
  <c r="AR995" i="9"/>
  <c r="AS995" i="9"/>
  <c r="AT995" i="9"/>
  <c r="AU995" i="9"/>
  <c r="AV995" i="9"/>
  <c r="AW995" i="9"/>
  <c r="AX995" i="9"/>
  <c r="AY995" i="9"/>
  <c r="AZ995" i="9"/>
  <c r="BA995" i="9"/>
  <c r="BB995" i="9"/>
  <c r="BC995" i="9"/>
  <c r="AN996" i="9"/>
  <c r="AO996" i="9"/>
  <c r="AP996" i="9"/>
  <c r="AQ996" i="9"/>
  <c r="AR996" i="9"/>
  <c r="AS996" i="9"/>
  <c r="AT996" i="9"/>
  <c r="AU996" i="9"/>
  <c r="AV996" i="9"/>
  <c r="AW996" i="9"/>
  <c r="AX996" i="9"/>
  <c r="AY996" i="9"/>
  <c r="AZ996" i="9"/>
  <c r="BA996" i="9"/>
  <c r="BB996" i="9"/>
  <c r="BC996" i="9"/>
  <c r="AN997" i="9"/>
  <c r="AO997" i="9"/>
  <c r="AP997" i="9"/>
  <c r="AQ997" i="9"/>
  <c r="AR997" i="9"/>
  <c r="AS997" i="9"/>
  <c r="AT997" i="9"/>
  <c r="AU997" i="9"/>
  <c r="AV997" i="9"/>
  <c r="AW997" i="9"/>
  <c r="AX997" i="9"/>
  <c r="AY997" i="9"/>
  <c r="AZ997" i="9"/>
  <c r="BA997" i="9"/>
  <c r="BB997" i="9"/>
  <c r="BC997" i="9"/>
  <c r="AN998" i="9"/>
  <c r="AO998" i="9"/>
  <c r="AP998" i="9"/>
  <c r="AQ998" i="9"/>
  <c r="AR998" i="9"/>
  <c r="AS998" i="9"/>
  <c r="AT998" i="9"/>
  <c r="AU998" i="9"/>
  <c r="AV998" i="9"/>
  <c r="AW998" i="9"/>
  <c r="AX998" i="9"/>
  <c r="AY998" i="9"/>
  <c r="AZ998" i="9"/>
  <c r="BA998" i="9"/>
  <c r="BB998" i="9"/>
  <c r="BC998" i="9"/>
  <c r="AN999" i="9"/>
  <c r="AO999" i="9"/>
  <c r="AP999" i="9"/>
  <c r="AQ999" i="9"/>
  <c r="AR999" i="9"/>
  <c r="AS999" i="9"/>
  <c r="AT999" i="9"/>
  <c r="AU999" i="9"/>
  <c r="AV999" i="9"/>
  <c r="AW999" i="9"/>
  <c r="AX999" i="9"/>
  <c r="AY999" i="9"/>
  <c r="AZ999" i="9"/>
  <c r="BA999" i="9"/>
  <c r="BB999" i="9"/>
  <c r="BC999" i="9"/>
  <c r="AN1000" i="9"/>
  <c r="AO1000" i="9"/>
  <c r="AP1000" i="9"/>
  <c r="AQ1000" i="9"/>
  <c r="AR1000" i="9"/>
  <c r="AS1000" i="9"/>
  <c r="AT1000" i="9"/>
  <c r="AU1000" i="9"/>
  <c r="AV1000" i="9"/>
  <c r="AW1000" i="9"/>
  <c r="AX1000" i="9"/>
  <c r="AY1000" i="9"/>
  <c r="AZ1000" i="9"/>
  <c r="BA1000" i="9"/>
  <c r="BB1000" i="9"/>
  <c r="BC1000" i="9"/>
  <c r="AN1001" i="9"/>
  <c r="AO1001" i="9"/>
  <c r="AP1001" i="9"/>
  <c r="AQ1001" i="9"/>
  <c r="AR1001" i="9"/>
  <c r="AS1001" i="9"/>
  <c r="AT1001" i="9"/>
  <c r="AU1001" i="9"/>
  <c r="AV1001" i="9"/>
  <c r="AW1001" i="9"/>
  <c r="AX1001" i="9"/>
  <c r="AY1001" i="9"/>
  <c r="AZ1001" i="9"/>
  <c r="BA1001" i="9"/>
  <c r="BB1001" i="9"/>
  <c r="BC1001" i="9"/>
  <c r="AN1002" i="9"/>
  <c r="AO1002" i="9"/>
  <c r="AP1002" i="9"/>
  <c r="AQ1002" i="9"/>
  <c r="AR1002" i="9"/>
  <c r="AS1002" i="9"/>
  <c r="AT1002" i="9"/>
  <c r="AU1002" i="9"/>
  <c r="AV1002" i="9"/>
  <c r="AW1002" i="9"/>
  <c r="AX1002" i="9"/>
  <c r="AY1002" i="9"/>
  <c r="AZ1002" i="9"/>
  <c r="BA1002" i="9"/>
  <c r="BB1002" i="9"/>
  <c r="BC1002" i="9"/>
  <c r="AN1003" i="9"/>
  <c r="AO1003" i="9"/>
  <c r="AP1003" i="9"/>
  <c r="AQ1003" i="9"/>
  <c r="AR1003" i="9"/>
  <c r="AS1003" i="9"/>
  <c r="AT1003" i="9"/>
  <c r="AU1003" i="9"/>
  <c r="AV1003" i="9"/>
  <c r="AW1003" i="9"/>
  <c r="AX1003" i="9"/>
  <c r="AY1003" i="9"/>
  <c r="AZ1003" i="9"/>
  <c r="BA1003" i="9"/>
  <c r="BB1003" i="9"/>
  <c r="BC1003" i="9"/>
  <c r="AN1004" i="9"/>
  <c r="AO1004" i="9"/>
  <c r="AP1004" i="9"/>
  <c r="AQ1004" i="9"/>
  <c r="AR1004" i="9"/>
  <c r="AS1004" i="9"/>
  <c r="AT1004" i="9"/>
  <c r="AU1004" i="9"/>
  <c r="AV1004" i="9"/>
  <c r="AW1004" i="9"/>
  <c r="AX1004" i="9"/>
  <c r="AY1004" i="9"/>
  <c r="AZ1004" i="9"/>
  <c r="BA1004" i="9"/>
  <c r="BB1004" i="9"/>
  <c r="BC1004" i="9"/>
  <c r="AN1005" i="9"/>
  <c r="AO1005" i="9"/>
  <c r="AP1005" i="9"/>
  <c r="AQ1005" i="9"/>
  <c r="AR1005" i="9"/>
  <c r="AS1005" i="9"/>
  <c r="AT1005" i="9"/>
  <c r="AU1005" i="9"/>
  <c r="AV1005" i="9"/>
  <c r="AW1005" i="9"/>
  <c r="AX1005" i="9"/>
  <c r="AY1005" i="9"/>
  <c r="AZ1005" i="9"/>
  <c r="BA1005" i="9"/>
  <c r="BB1005" i="9"/>
  <c r="BC1005" i="9"/>
  <c r="AN1006" i="9"/>
  <c r="AO1006" i="9"/>
  <c r="AP1006" i="9"/>
  <c r="AQ1006" i="9"/>
  <c r="AR1006" i="9"/>
  <c r="AS1006" i="9"/>
  <c r="AT1006" i="9"/>
  <c r="AU1006" i="9"/>
  <c r="AV1006" i="9"/>
  <c r="AW1006" i="9"/>
  <c r="AX1006" i="9"/>
  <c r="AY1006" i="9"/>
  <c r="AZ1006" i="9"/>
  <c r="BA1006" i="9"/>
  <c r="BB1006" i="9"/>
  <c r="BC1006" i="9"/>
  <c r="AN1007" i="9"/>
  <c r="AO1007" i="9"/>
  <c r="AP1007" i="9"/>
  <c r="AQ1007" i="9"/>
  <c r="AR1007" i="9"/>
  <c r="AS1007" i="9"/>
  <c r="AT1007" i="9"/>
  <c r="AU1007" i="9"/>
  <c r="AV1007" i="9"/>
  <c r="AW1007" i="9"/>
  <c r="AX1007" i="9"/>
  <c r="AY1007" i="9"/>
  <c r="AZ1007" i="9"/>
  <c r="BA1007" i="9"/>
  <c r="BB1007" i="9"/>
  <c r="BC1007" i="9"/>
  <c r="AN1008" i="9"/>
  <c r="AO1008" i="9"/>
  <c r="AP1008" i="9"/>
  <c r="AQ1008" i="9"/>
  <c r="AR1008" i="9"/>
  <c r="AS1008" i="9"/>
  <c r="AT1008" i="9"/>
  <c r="AU1008" i="9"/>
  <c r="AV1008" i="9"/>
  <c r="AW1008" i="9"/>
  <c r="AX1008" i="9"/>
  <c r="AY1008" i="9"/>
  <c r="AZ1008" i="9"/>
  <c r="BA1008" i="9"/>
  <c r="BB1008" i="9"/>
  <c r="BC1008" i="9"/>
  <c r="AN1009" i="9"/>
  <c r="AO1009" i="9"/>
  <c r="AP1009" i="9"/>
  <c r="AQ1009" i="9"/>
  <c r="AR1009" i="9"/>
  <c r="AS1009" i="9"/>
  <c r="AT1009" i="9"/>
  <c r="AU1009" i="9"/>
  <c r="AV1009" i="9"/>
  <c r="AW1009" i="9"/>
  <c r="AX1009" i="9"/>
  <c r="AY1009" i="9"/>
  <c r="AZ1009" i="9"/>
  <c r="BA1009" i="9"/>
  <c r="BB1009" i="9"/>
  <c r="BC1009" i="9"/>
  <c r="AN1010" i="9"/>
  <c r="AO1010" i="9"/>
  <c r="AP1010" i="9"/>
  <c r="AQ1010" i="9"/>
  <c r="AR1010" i="9"/>
  <c r="AS1010" i="9"/>
  <c r="AT1010" i="9"/>
  <c r="AU1010" i="9"/>
  <c r="AV1010" i="9"/>
  <c r="AW1010" i="9"/>
  <c r="AX1010" i="9"/>
  <c r="AY1010" i="9"/>
  <c r="AZ1010" i="9"/>
  <c r="BA1010" i="9"/>
  <c r="BB1010" i="9"/>
  <c r="BC1010" i="9"/>
  <c r="AN1011" i="9"/>
  <c r="AO1011" i="9"/>
  <c r="AP1011" i="9"/>
  <c r="AQ1011" i="9"/>
  <c r="AR1011" i="9"/>
  <c r="AS1011" i="9"/>
  <c r="AT1011" i="9"/>
  <c r="AU1011" i="9"/>
  <c r="AV1011" i="9"/>
  <c r="AW1011" i="9"/>
  <c r="AX1011" i="9"/>
  <c r="AY1011" i="9"/>
  <c r="AZ1011" i="9"/>
  <c r="BA1011" i="9"/>
  <c r="BB1011" i="9"/>
  <c r="BC1011" i="9"/>
  <c r="AN1012" i="9"/>
  <c r="AO1012" i="9"/>
  <c r="AP1012" i="9"/>
  <c r="AQ1012" i="9"/>
  <c r="AR1012" i="9"/>
  <c r="AS1012" i="9"/>
  <c r="AT1012" i="9"/>
  <c r="AU1012" i="9"/>
  <c r="AV1012" i="9"/>
  <c r="AW1012" i="9"/>
  <c r="AX1012" i="9"/>
  <c r="AY1012" i="9"/>
  <c r="AZ1012" i="9"/>
  <c r="BA1012" i="9"/>
  <c r="BB1012" i="9"/>
  <c r="BC1012" i="9"/>
  <c r="AN1013" i="9"/>
  <c r="AO1013" i="9"/>
  <c r="AP1013" i="9"/>
  <c r="AQ1013" i="9"/>
  <c r="AR1013" i="9"/>
  <c r="AS1013" i="9"/>
  <c r="AT1013" i="9"/>
  <c r="AU1013" i="9"/>
  <c r="AV1013" i="9"/>
  <c r="AW1013" i="9"/>
  <c r="AX1013" i="9"/>
  <c r="AY1013" i="9"/>
  <c r="AZ1013" i="9"/>
  <c r="BA1013" i="9"/>
  <c r="BB1013" i="9"/>
  <c r="BC1013" i="9"/>
  <c r="AN1014" i="9"/>
  <c r="AO1014" i="9"/>
  <c r="AP1014" i="9"/>
  <c r="AQ1014" i="9"/>
  <c r="AR1014" i="9"/>
  <c r="AS1014" i="9"/>
  <c r="AT1014" i="9"/>
  <c r="AU1014" i="9"/>
  <c r="AV1014" i="9"/>
  <c r="AW1014" i="9"/>
  <c r="AX1014" i="9"/>
  <c r="AY1014" i="9"/>
  <c r="AZ1014" i="9"/>
  <c r="BA1014" i="9"/>
  <c r="BB1014" i="9"/>
  <c r="BC1014" i="9"/>
  <c r="AN1015" i="9"/>
  <c r="AO1015" i="9"/>
  <c r="AP1015" i="9"/>
  <c r="AQ1015" i="9"/>
  <c r="AR1015" i="9"/>
  <c r="AS1015" i="9"/>
  <c r="AT1015" i="9"/>
  <c r="AU1015" i="9"/>
  <c r="AV1015" i="9"/>
  <c r="AW1015" i="9"/>
  <c r="AX1015" i="9"/>
  <c r="AY1015" i="9"/>
  <c r="AZ1015" i="9"/>
  <c r="BA1015" i="9"/>
  <c r="BB1015" i="9"/>
  <c r="BC1015" i="9"/>
  <c r="AN1016" i="9"/>
  <c r="AO1016" i="9"/>
  <c r="AP1016" i="9"/>
  <c r="AQ1016" i="9"/>
  <c r="AR1016" i="9"/>
  <c r="AS1016" i="9"/>
  <c r="AT1016" i="9"/>
  <c r="AU1016" i="9"/>
  <c r="AV1016" i="9"/>
  <c r="AW1016" i="9"/>
  <c r="AX1016" i="9"/>
  <c r="AY1016" i="9"/>
  <c r="AZ1016" i="9"/>
  <c r="BA1016" i="9"/>
  <c r="BB1016" i="9"/>
  <c r="BC1016" i="9"/>
  <c r="AN1017" i="9"/>
  <c r="AO1017" i="9"/>
  <c r="AP1017" i="9"/>
  <c r="AQ1017" i="9"/>
  <c r="AR1017" i="9"/>
  <c r="AS1017" i="9"/>
  <c r="AT1017" i="9"/>
  <c r="AU1017" i="9"/>
  <c r="AV1017" i="9"/>
  <c r="AW1017" i="9"/>
  <c r="AX1017" i="9"/>
  <c r="AY1017" i="9"/>
  <c r="AZ1017" i="9"/>
  <c r="BA1017" i="9"/>
  <c r="BB1017" i="9"/>
  <c r="BC1017" i="9"/>
  <c r="AN1018" i="9"/>
  <c r="AO1018" i="9"/>
  <c r="AP1018" i="9"/>
  <c r="AQ1018" i="9"/>
  <c r="AR1018" i="9"/>
  <c r="AS1018" i="9"/>
  <c r="AT1018" i="9"/>
  <c r="AU1018" i="9"/>
  <c r="AV1018" i="9"/>
  <c r="AW1018" i="9"/>
  <c r="AX1018" i="9"/>
  <c r="AY1018" i="9"/>
  <c r="AZ1018" i="9"/>
  <c r="BA1018" i="9"/>
  <c r="BB1018" i="9"/>
  <c r="BC1018" i="9"/>
  <c r="AN1019" i="9"/>
  <c r="AO1019" i="9"/>
  <c r="AP1019" i="9"/>
  <c r="AQ1019" i="9"/>
  <c r="AR1019" i="9"/>
  <c r="AS1019" i="9"/>
  <c r="AT1019" i="9"/>
  <c r="AU1019" i="9"/>
  <c r="AV1019" i="9"/>
  <c r="AW1019" i="9"/>
  <c r="AX1019" i="9"/>
  <c r="AY1019" i="9"/>
  <c r="AZ1019" i="9"/>
  <c r="BA1019" i="9"/>
  <c r="BB1019" i="9"/>
  <c r="BC1019" i="9"/>
  <c r="AN1020" i="9"/>
  <c r="AO1020" i="9"/>
  <c r="AP1020" i="9"/>
  <c r="AQ1020" i="9"/>
  <c r="AR1020" i="9"/>
  <c r="AS1020" i="9"/>
  <c r="AT1020" i="9"/>
  <c r="AU1020" i="9"/>
  <c r="AV1020" i="9"/>
  <c r="AW1020" i="9"/>
  <c r="AX1020" i="9"/>
  <c r="AY1020" i="9"/>
  <c r="AZ1020" i="9"/>
  <c r="BA1020" i="9"/>
  <c r="BB1020" i="9"/>
  <c r="BC1020" i="9"/>
  <c r="AN1021" i="9"/>
  <c r="AO1021" i="9"/>
  <c r="AP1021" i="9"/>
  <c r="AQ1021" i="9"/>
  <c r="AR1021" i="9"/>
  <c r="AS1021" i="9"/>
  <c r="AT1021" i="9"/>
  <c r="AU1021" i="9"/>
  <c r="AV1021" i="9"/>
  <c r="AW1021" i="9"/>
  <c r="AX1021" i="9"/>
  <c r="AN1022" i="9"/>
  <c r="AO1022" i="9"/>
  <c r="AP1022" i="9"/>
  <c r="AQ1022" i="9"/>
  <c r="AR1022" i="9"/>
  <c r="AS1022" i="9"/>
  <c r="AT1022" i="9"/>
  <c r="AU1022" i="9"/>
  <c r="AV1022" i="9"/>
  <c r="AW1022" i="9"/>
  <c r="AX1022" i="9"/>
  <c r="AY1022" i="9"/>
  <c r="AZ1022" i="9"/>
  <c r="BA1022" i="9"/>
  <c r="BB1022" i="9"/>
  <c r="BC1022" i="9"/>
  <c r="AN1023" i="9"/>
  <c r="AO1023" i="9"/>
  <c r="AP1023" i="9"/>
  <c r="AQ1023" i="9"/>
  <c r="AR1023" i="9"/>
  <c r="AS1023" i="9"/>
  <c r="AT1023" i="9"/>
  <c r="AU1023" i="9"/>
  <c r="AV1023" i="9"/>
  <c r="AW1023" i="9"/>
  <c r="AX1023" i="9"/>
  <c r="AY1023" i="9"/>
  <c r="AZ1023" i="9"/>
  <c r="BA1023" i="9"/>
  <c r="BB1023" i="9"/>
  <c r="AN1024" i="9"/>
  <c r="AO1024" i="9"/>
  <c r="AP1024" i="9"/>
  <c r="AQ1024" i="9"/>
  <c r="AR1024" i="9"/>
  <c r="AS1024" i="9"/>
  <c r="AT1024" i="9"/>
  <c r="AU1024" i="9"/>
  <c r="AV1024" i="9"/>
  <c r="AW1024" i="9"/>
  <c r="AX1024" i="9"/>
  <c r="AY1024" i="9"/>
  <c r="AZ1024" i="9"/>
  <c r="BA1024" i="9"/>
  <c r="BB1024" i="9"/>
  <c r="BC1024" i="9"/>
  <c r="AN1025" i="9"/>
  <c r="AO1025" i="9"/>
  <c r="AP1025" i="9"/>
  <c r="AQ1025" i="9"/>
  <c r="AR1025" i="9"/>
  <c r="AS1025" i="9"/>
  <c r="AT1025" i="9"/>
  <c r="AU1025" i="9"/>
  <c r="AV1025" i="9"/>
  <c r="AW1025" i="9"/>
  <c r="AX1025" i="9"/>
  <c r="AY1025" i="9"/>
  <c r="AZ1025" i="9"/>
  <c r="BA1025" i="9"/>
  <c r="BB1025" i="9"/>
  <c r="BC1025" i="9"/>
  <c r="AN1026" i="9"/>
  <c r="AO1026" i="9"/>
  <c r="AP1026" i="9"/>
  <c r="AQ1026" i="9"/>
  <c r="AR1026" i="9"/>
  <c r="AS1026" i="9"/>
  <c r="AT1026" i="9"/>
  <c r="AU1026" i="9"/>
  <c r="AV1026" i="9"/>
  <c r="AW1026" i="9"/>
  <c r="AX1026" i="9"/>
  <c r="AY1026" i="9"/>
  <c r="AZ1026" i="9"/>
  <c r="BA1026" i="9"/>
  <c r="BB1026" i="9"/>
  <c r="BC1026" i="9"/>
  <c r="AN1027" i="9"/>
  <c r="AO1027" i="9"/>
  <c r="AP1027" i="9"/>
  <c r="AQ1027" i="9"/>
  <c r="AR1027" i="9"/>
  <c r="AS1027" i="9"/>
  <c r="AT1027" i="9"/>
  <c r="AU1027" i="9"/>
  <c r="AV1027" i="9"/>
  <c r="AW1027" i="9"/>
  <c r="AX1027" i="9"/>
  <c r="AY1027" i="9"/>
  <c r="AZ1027" i="9"/>
  <c r="BA1027" i="9"/>
  <c r="BB1027" i="9"/>
  <c r="BC1027" i="9"/>
  <c r="AN1028" i="9"/>
  <c r="AO1028" i="9"/>
  <c r="AP1028" i="9"/>
  <c r="AQ1028" i="9"/>
  <c r="AR1028" i="9"/>
  <c r="AS1028" i="9"/>
  <c r="AT1028" i="9"/>
  <c r="AU1028" i="9"/>
  <c r="AV1028" i="9"/>
  <c r="AW1028" i="9"/>
  <c r="AX1028" i="9"/>
  <c r="AY1028" i="9"/>
  <c r="AZ1028" i="9"/>
  <c r="BA1028" i="9"/>
  <c r="BB1028" i="9"/>
  <c r="BC1028" i="9"/>
  <c r="AN1029" i="9"/>
  <c r="AO1029" i="9"/>
  <c r="AP1029" i="9"/>
  <c r="AQ1029" i="9"/>
  <c r="AR1029" i="9"/>
  <c r="AS1029" i="9"/>
  <c r="AT1029" i="9"/>
  <c r="AU1029" i="9"/>
  <c r="AV1029" i="9"/>
  <c r="AW1029" i="9"/>
  <c r="AX1029" i="9"/>
  <c r="AY1029" i="9"/>
  <c r="AZ1029" i="9"/>
  <c r="BA1029" i="9"/>
  <c r="BB1029" i="9"/>
  <c r="BC1029" i="9"/>
  <c r="AN1030" i="9"/>
  <c r="AO1030" i="9"/>
  <c r="AP1030" i="9"/>
  <c r="AQ1030" i="9"/>
  <c r="AR1030" i="9"/>
  <c r="AS1030" i="9"/>
  <c r="AT1030" i="9"/>
  <c r="AU1030" i="9"/>
  <c r="AV1030" i="9"/>
  <c r="AW1030" i="9"/>
  <c r="AX1030" i="9"/>
  <c r="AY1030" i="9"/>
  <c r="AZ1030" i="9"/>
  <c r="BA1030" i="9"/>
  <c r="BB1030" i="9"/>
  <c r="BC1030" i="9"/>
  <c r="AN1031" i="9"/>
  <c r="AO1031" i="9"/>
  <c r="AP1031" i="9"/>
  <c r="AQ1031" i="9"/>
  <c r="AR1031" i="9"/>
  <c r="AS1031" i="9"/>
  <c r="AT1031" i="9"/>
  <c r="AU1031" i="9"/>
  <c r="AV1031" i="9"/>
  <c r="AW1031" i="9"/>
  <c r="AX1031" i="9"/>
  <c r="AY1031" i="9"/>
  <c r="AZ1031" i="9"/>
  <c r="BA1031" i="9"/>
  <c r="BB1031" i="9"/>
  <c r="BC1031" i="9"/>
  <c r="AN1032" i="9"/>
  <c r="AO1032" i="9"/>
  <c r="AP1032" i="9"/>
  <c r="AQ1032" i="9"/>
  <c r="AR1032" i="9"/>
  <c r="AS1032" i="9"/>
  <c r="AT1032" i="9"/>
  <c r="AU1032" i="9"/>
  <c r="AV1032" i="9"/>
  <c r="AW1032" i="9"/>
  <c r="AX1032" i="9"/>
  <c r="AY1032" i="9"/>
  <c r="AZ1032" i="9"/>
  <c r="BA1032" i="9"/>
  <c r="BB1032" i="9"/>
  <c r="BC1032" i="9"/>
  <c r="AN1033" i="9"/>
  <c r="AO1033" i="9"/>
  <c r="AP1033" i="9"/>
  <c r="AQ1033" i="9"/>
  <c r="AR1033" i="9"/>
  <c r="AS1033" i="9"/>
  <c r="AT1033" i="9"/>
  <c r="AU1033" i="9"/>
  <c r="AV1033" i="9"/>
  <c r="AW1033" i="9"/>
  <c r="AX1033" i="9"/>
  <c r="AY1033" i="9"/>
  <c r="AZ1033" i="9"/>
  <c r="BA1033" i="9"/>
  <c r="BB1033" i="9"/>
  <c r="BC1033" i="9"/>
  <c r="AN1034" i="9"/>
  <c r="AO1034" i="9"/>
  <c r="AP1034" i="9"/>
  <c r="AQ1034" i="9"/>
  <c r="AR1034" i="9"/>
  <c r="AS1034" i="9"/>
  <c r="AT1034" i="9"/>
  <c r="AU1034" i="9"/>
  <c r="AV1034" i="9"/>
  <c r="AW1034" i="9"/>
  <c r="AX1034" i="9"/>
  <c r="AY1034" i="9"/>
  <c r="AZ1034" i="9"/>
  <c r="BA1034" i="9"/>
  <c r="BB1034" i="9"/>
  <c r="BC1034" i="9"/>
  <c r="AN1035" i="9"/>
  <c r="AO1035" i="9"/>
  <c r="AP1035" i="9"/>
  <c r="AQ1035" i="9"/>
  <c r="AR1035" i="9"/>
  <c r="AS1035" i="9"/>
  <c r="AT1035" i="9"/>
  <c r="AU1035" i="9"/>
  <c r="AV1035" i="9"/>
  <c r="AW1035" i="9"/>
  <c r="AX1035" i="9"/>
  <c r="AY1035" i="9"/>
  <c r="AZ1035" i="9"/>
  <c r="BA1035" i="9"/>
  <c r="BB1035" i="9"/>
  <c r="BC1035" i="9"/>
  <c r="AN1036" i="9"/>
  <c r="AO1036" i="9"/>
  <c r="AP1036" i="9"/>
  <c r="AQ1036" i="9"/>
  <c r="AR1036" i="9"/>
  <c r="AS1036" i="9"/>
  <c r="AT1036" i="9"/>
  <c r="AU1036" i="9"/>
  <c r="AV1036" i="9"/>
  <c r="AW1036" i="9"/>
  <c r="AX1036" i="9"/>
  <c r="AY1036" i="9"/>
  <c r="AZ1036" i="9"/>
  <c r="BA1036" i="9"/>
  <c r="BB1036" i="9"/>
  <c r="BC1036" i="9"/>
  <c r="AP1037" i="9"/>
  <c r="AQ1037" i="9"/>
  <c r="AR1037" i="9"/>
  <c r="AS1037" i="9"/>
  <c r="AT1037" i="9"/>
  <c r="AU1037" i="9"/>
  <c r="AV1037" i="9"/>
  <c r="AW1037" i="9"/>
  <c r="AX1037" i="9"/>
  <c r="AY1037" i="9"/>
  <c r="AZ1037" i="9"/>
  <c r="BA1037" i="9"/>
  <c r="BB1037" i="9"/>
  <c r="BC1037" i="9"/>
  <c r="AN1038" i="9"/>
  <c r="AO1038" i="9"/>
  <c r="AP1038" i="9"/>
  <c r="AQ1038" i="9"/>
  <c r="AR1038" i="9"/>
  <c r="AS1038" i="9"/>
  <c r="AT1038" i="9"/>
  <c r="AU1038" i="9"/>
  <c r="AV1038" i="9"/>
  <c r="AW1038" i="9"/>
  <c r="AX1038" i="9"/>
  <c r="AY1038" i="9"/>
  <c r="AZ1038" i="9"/>
  <c r="BA1038" i="9"/>
  <c r="BB1038" i="9"/>
  <c r="BC1038" i="9"/>
  <c r="AN1039" i="9"/>
  <c r="AO1039" i="9"/>
  <c r="AP1039" i="9"/>
  <c r="AQ1039" i="9"/>
  <c r="AR1039" i="9"/>
  <c r="AS1039" i="9"/>
  <c r="AT1039" i="9"/>
  <c r="AU1039" i="9"/>
  <c r="AV1039" i="9"/>
  <c r="AW1039" i="9"/>
  <c r="AX1039" i="9"/>
  <c r="AY1039" i="9"/>
  <c r="AZ1039" i="9"/>
  <c r="BA1039" i="9"/>
  <c r="BB1039" i="9"/>
  <c r="BC1039" i="9"/>
  <c r="AN1040" i="9"/>
  <c r="AO1040" i="9"/>
  <c r="AP1040" i="9"/>
  <c r="AQ1040" i="9"/>
  <c r="AR1040" i="9"/>
  <c r="AS1040" i="9"/>
  <c r="AT1040" i="9"/>
  <c r="AU1040" i="9"/>
  <c r="AV1040" i="9"/>
  <c r="AW1040" i="9"/>
  <c r="AX1040" i="9"/>
  <c r="AY1040" i="9"/>
  <c r="AZ1040" i="9"/>
  <c r="BA1040" i="9"/>
  <c r="BB1040" i="9"/>
  <c r="BC1040" i="9"/>
  <c r="AN1041" i="9"/>
  <c r="AO1041" i="9"/>
  <c r="AP1041" i="9"/>
  <c r="AQ1041" i="9"/>
  <c r="AR1041" i="9"/>
  <c r="AS1041" i="9"/>
  <c r="AT1041" i="9"/>
  <c r="AU1041" i="9"/>
  <c r="AV1041" i="9"/>
  <c r="AW1041" i="9"/>
  <c r="AX1041" i="9"/>
  <c r="AY1041" i="9"/>
  <c r="AZ1041" i="9"/>
  <c r="BA1041" i="9"/>
  <c r="BB1041" i="9"/>
  <c r="BC1041" i="9"/>
  <c r="AN1042" i="9"/>
  <c r="AO1042" i="9"/>
  <c r="AP1042" i="9"/>
  <c r="AQ1042" i="9"/>
  <c r="AR1042" i="9"/>
  <c r="AS1042" i="9"/>
  <c r="AT1042" i="9"/>
  <c r="AU1042" i="9"/>
  <c r="AV1042" i="9"/>
  <c r="AW1042" i="9"/>
  <c r="AX1042" i="9"/>
  <c r="AY1042" i="9"/>
  <c r="AZ1042" i="9"/>
  <c r="BA1042" i="9"/>
  <c r="BB1042" i="9"/>
  <c r="BC1042" i="9"/>
  <c r="AN1043" i="9"/>
  <c r="AO1043" i="9"/>
  <c r="AP1043" i="9"/>
  <c r="AQ1043" i="9"/>
  <c r="AR1043" i="9"/>
  <c r="AS1043" i="9"/>
  <c r="AT1043" i="9"/>
  <c r="AU1043" i="9"/>
  <c r="AV1043" i="9"/>
  <c r="AW1043" i="9"/>
  <c r="AX1043" i="9"/>
  <c r="AY1043" i="9"/>
  <c r="AZ1043" i="9"/>
  <c r="BA1043" i="9"/>
  <c r="BB1043" i="9"/>
  <c r="BC1043" i="9"/>
  <c r="AN1044" i="9"/>
  <c r="AO1044" i="9"/>
  <c r="AP1044" i="9"/>
  <c r="AQ1044" i="9"/>
  <c r="AR1044" i="9"/>
  <c r="AS1044" i="9"/>
  <c r="AT1044" i="9"/>
  <c r="AU1044" i="9"/>
  <c r="AV1044" i="9"/>
  <c r="AW1044" i="9"/>
  <c r="AX1044" i="9"/>
  <c r="AY1044" i="9"/>
  <c r="AZ1044" i="9"/>
  <c r="BA1044" i="9"/>
  <c r="BB1044" i="9"/>
  <c r="BC1044" i="9"/>
  <c r="AN1045" i="9"/>
  <c r="AO1045" i="9"/>
  <c r="AP1045" i="9"/>
  <c r="AQ1045" i="9"/>
  <c r="AR1045" i="9"/>
  <c r="AS1045" i="9"/>
  <c r="AT1045" i="9"/>
  <c r="AU1045" i="9"/>
  <c r="AV1045" i="9"/>
  <c r="AW1045" i="9"/>
  <c r="AX1045" i="9"/>
  <c r="AY1045" i="9"/>
  <c r="AZ1045" i="9"/>
  <c r="BA1045" i="9"/>
  <c r="BB1045" i="9"/>
  <c r="BC1045" i="9"/>
  <c r="AN1046" i="9"/>
  <c r="AO1046" i="9"/>
  <c r="AP1046" i="9"/>
  <c r="AQ1046" i="9"/>
  <c r="AR1046" i="9"/>
  <c r="AS1046" i="9"/>
  <c r="AT1046" i="9"/>
  <c r="AU1046" i="9"/>
  <c r="AV1046" i="9"/>
  <c r="AW1046" i="9"/>
  <c r="AX1046" i="9"/>
  <c r="AY1046" i="9"/>
  <c r="AZ1046" i="9"/>
  <c r="BA1046" i="9"/>
  <c r="BB1046" i="9"/>
  <c r="BC1046" i="9"/>
  <c r="AN1047" i="9"/>
  <c r="AO1047" i="9"/>
  <c r="AP1047" i="9"/>
  <c r="AQ1047" i="9"/>
  <c r="AR1047" i="9"/>
  <c r="AS1047" i="9"/>
  <c r="AT1047" i="9"/>
  <c r="AU1047" i="9"/>
  <c r="AV1047" i="9"/>
  <c r="AW1047" i="9"/>
  <c r="AX1047" i="9"/>
  <c r="AY1047" i="9"/>
  <c r="AZ1047" i="9"/>
  <c r="BA1047" i="9"/>
  <c r="BB1047" i="9"/>
  <c r="BC1047" i="9"/>
  <c r="AN1048" i="9"/>
  <c r="AO1048" i="9"/>
  <c r="AP1048" i="9"/>
  <c r="AQ1048" i="9"/>
  <c r="AR1048" i="9"/>
  <c r="AS1048" i="9"/>
  <c r="AT1048" i="9"/>
  <c r="AU1048" i="9"/>
  <c r="AV1048" i="9"/>
  <c r="AW1048" i="9"/>
  <c r="AX1048" i="9"/>
  <c r="AY1048" i="9"/>
  <c r="AZ1048" i="9"/>
  <c r="BA1048" i="9"/>
  <c r="BB1048" i="9"/>
  <c r="BC1048" i="9"/>
  <c r="AN1049" i="9"/>
  <c r="AO1049" i="9"/>
  <c r="AP1049" i="9"/>
  <c r="AQ1049" i="9"/>
  <c r="AR1049" i="9"/>
  <c r="AS1049" i="9"/>
  <c r="AT1049" i="9"/>
  <c r="AU1049" i="9"/>
  <c r="AV1049" i="9"/>
  <c r="AW1049" i="9"/>
  <c r="AX1049" i="9"/>
  <c r="AY1049" i="9"/>
  <c r="AZ1049" i="9"/>
  <c r="BA1049" i="9"/>
  <c r="BB1049" i="9"/>
  <c r="BC1049" i="9"/>
  <c r="AN1050" i="9"/>
  <c r="AO1050" i="9"/>
  <c r="AP1050" i="9"/>
  <c r="AQ1050" i="9"/>
  <c r="AR1050" i="9"/>
  <c r="AS1050" i="9"/>
  <c r="AT1050" i="9"/>
  <c r="AU1050" i="9"/>
  <c r="AV1050" i="9"/>
  <c r="AW1050" i="9"/>
  <c r="AX1050" i="9"/>
  <c r="AY1050" i="9"/>
  <c r="AZ1050" i="9"/>
  <c r="BA1050" i="9"/>
  <c r="BB1050" i="9"/>
  <c r="BC1050" i="9"/>
  <c r="AN1051" i="9"/>
  <c r="AO1051" i="9"/>
  <c r="AP1051" i="9"/>
  <c r="AQ1051" i="9"/>
  <c r="AR1051" i="9"/>
  <c r="AS1051" i="9"/>
  <c r="AT1051" i="9"/>
  <c r="AU1051" i="9"/>
  <c r="AV1051" i="9"/>
  <c r="AW1051" i="9"/>
  <c r="AX1051" i="9"/>
  <c r="AY1051" i="9"/>
  <c r="AZ1051" i="9"/>
  <c r="BA1051" i="9"/>
  <c r="BB1051" i="9"/>
  <c r="BC1051" i="9"/>
  <c r="AN1052" i="9"/>
  <c r="AO1052" i="9"/>
  <c r="AP1052" i="9"/>
  <c r="AQ1052" i="9"/>
  <c r="AR1052" i="9"/>
  <c r="AS1052" i="9"/>
  <c r="AT1052" i="9"/>
  <c r="AU1052" i="9"/>
  <c r="AV1052" i="9"/>
  <c r="AW1052" i="9"/>
  <c r="AX1052" i="9"/>
  <c r="AY1052" i="9"/>
  <c r="AZ1052" i="9"/>
  <c r="BA1052" i="9"/>
  <c r="BB1052" i="9"/>
  <c r="BC1052" i="9"/>
  <c r="AN1053" i="9"/>
  <c r="AO1053" i="9"/>
  <c r="AP1053" i="9"/>
  <c r="AQ1053" i="9"/>
  <c r="AR1053" i="9"/>
  <c r="AS1053" i="9"/>
  <c r="AT1053" i="9"/>
  <c r="AU1053" i="9"/>
  <c r="AV1053" i="9"/>
  <c r="AW1053" i="9"/>
  <c r="AX1053" i="9"/>
  <c r="AY1053" i="9"/>
  <c r="AZ1053" i="9"/>
  <c r="BA1053" i="9"/>
  <c r="BB1053" i="9"/>
  <c r="BC1053" i="9"/>
  <c r="AN1054" i="9"/>
  <c r="AO1054" i="9"/>
  <c r="AP1054" i="9"/>
  <c r="AQ1054" i="9"/>
  <c r="AR1054" i="9"/>
  <c r="AS1054" i="9"/>
  <c r="AT1054" i="9"/>
  <c r="AU1054" i="9"/>
  <c r="AV1054" i="9"/>
  <c r="AW1054" i="9"/>
  <c r="AX1054" i="9"/>
  <c r="AY1054" i="9"/>
  <c r="AZ1054" i="9"/>
  <c r="BA1054" i="9"/>
  <c r="BB1054" i="9"/>
  <c r="BC1054" i="9"/>
  <c r="AN1055" i="9"/>
  <c r="AO1055" i="9"/>
  <c r="AP1055" i="9"/>
  <c r="AQ1055" i="9"/>
  <c r="AR1055" i="9"/>
  <c r="AS1055" i="9"/>
  <c r="AT1055" i="9"/>
  <c r="AU1055" i="9"/>
  <c r="AV1055" i="9"/>
  <c r="AW1055" i="9"/>
  <c r="AX1055" i="9"/>
  <c r="AY1055" i="9"/>
  <c r="AZ1055" i="9"/>
  <c r="BA1055" i="9"/>
  <c r="BB1055" i="9"/>
  <c r="BC1055" i="9"/>
  <c r="AN1056" i="9"/>
  <c r="AO1056" i="9"/>
  <c r="AP1056" i="9"/>
  <c r="AQ1056" i="9"/>
  <c r="AR1056" i="9"/>
  <c r="AS1056" i="9"/>
  <c r="AT1056" i="9"/>
  <c r="AU1056" i="9"/>
  <c r="AV1056" i="9"/>
  <c r="AW1056" i="9"/>
  <c r="AX1056" i="9"/>
  <c r="AY1056" i="9"/>
  <c r="AZ1056" i="9"/>
  <c r="BA1056" i="9"/>
  <c r="BB1056" i="9"/>
  <c r="BC1056" i="9"/>
  <c r="AN1057" i="9"/>
  <c r="AO1057" i="9"/>
  <c r="AP1057" i="9"/>
  <c r="AQ1057" i="9"/>
  <c r="AR1057" i="9"/>
  <c r="AS1057" i="9"/>
  <c r="AT1057" i="9"/>
  <c r="AU1057" i="9"/>
  <c r="AV1057" i="9"/>
  <c r="AW1057" i="9"/>
  <c r="AX1057" i="9"/>
  <c r="AY1057" i="9"/>
  <c r="AZ1057" i="9"/>
  <c r="BA1057" i="9"/>
  <c r="BB1057" i="9"/>
  <c r="BC1057" i="9"/>
  <c r="AN1058" i="9"/>
  <c r="AO1058" i="9"/>
  <c r="AP1058" i="9"/>
  <c r="AQ1058" i="9"/>
  <c r="AR1058" i="9"/>
  <c r="AS1058" i="9"/>
  <c r="AT1058" i="9"/>
  <c r="AU1058" i="9"/>
  <c r="AV1058" i="9"/>
  <c r="AW1058" i="9"/>
  <c r="AX1058" i="9"/>
  <c r="AY1058" i="9"/>
  <c r="AZ1058" i="9"/>
  <c r="BA1058" i="9"/>
  <c r="BB1058" i="9"/>
  <c r="BC1058" i="9"/>
  <c r="AN1059" i="9"/>
  <c r="AO1059" i="9"/>
  <c r="AP1059" i="9"/>
  <c r="AQ1059" i="9"/>
  <c r="AR1059" i="9"/>
  <c r="AS1059" i="9"/>
  <c r="AT1059" i="9"/>
  <c r="AU1059" i="9"/>
  <c r="AV1059" i="9"/>
  <c r="AW1059" i="9"/>
  <c r="AX1059" i="9"/>
  <c r="AY1059" i="9"/>
  <c r="AZ1059" i="9"/>
  <c r="BA1059" i="9"/>
  <c r="BB1059" i="9"/>
  <c r="BC1059" i="9"/>
  <c r="AN1060" i="9"/>
  <c r="AO1060" i="9"/>
  <c r="AP1060" i="9"/>
  <c r="AQ1060" i="9"/>
  <c r="AR1060" i="9"/>
  <c r="AS1060" i="9"/>
  <c r="AT1060" i="9"/>
  <c r="AU1060" i="9"/>
  <c r="AV1060" i="9"/>
  <c r="AW1060" i="9"/>
  <c r="AX1060" i="9"/>
  <c r="AY1060" i="9"/>
  <c r="AZ1060" i="9"/>
  <c r="BA1060" i="9"/>
  <c r="BB1060" i="9"/>
  <c r="BC1060" i="9"/>
  <c r="AN1061" i="9"/>
  <c r="AO1061" i="9"/>
  <c r="AP1061" i="9"/>
  <c r="AQ1061" i="9"/>
  <c r="AR1061" i="9"/>
  <c r="AS1061" i="9"/>
  <c r="AT1061" i="9"/>
  <c r="AU1061" i="9"/>
  <c r="AV1061" i="9"/>
  <c r="AW1061" i="9"/>
  <c r="AX1061" i="9"/>
  <c r="AY1061" i="9"/>
  <c r="AZ1061" i="9"/>
  <c r="BA1061" i="9"/>
  <c r="BB1061" i="9"/>
  <c r="BC1061" i="9"/>
  <c r="AN1062" i="9"/>
  <c r="AO1062" i="9"/>
  <c r="AP1062" i="9"/>
  <c r="AQ1062" i="9"/>
  <c r="AR1062" i="9"/>
  <c r="AS1062" i="9"/>
  <c r="AT1062" i="9"/>
  <c r="AU1062" i="9"/>
  <c r="AV1062" i="9"/>
  <c r="AW1062" i="9"/>
  <c r="AX1062" i="9"/>
  <c r="AY1062" i="9"/>
  <c r="AZ1062" i="9"/>
  <c r="BA1062" i="9"/>
  <c r="BB1062" i="9"/>
  <c r="BC1062" i="9"/>
  <c r="AN1063" i="9"/>
  <c r="AO1063" i="9"/>
  <c r="AP1063" i="9"/>
  <c r="AQ1063" i="9"/>
  <c r="AR1063" i="9"/>
  <c r="AS1063" i="9"/>
  <c r="AT1063" i="9"/>
  <c r="AU1063" i="9"/>
  <c r="AV1063" i="9"/>
  <c r="AW1063" i="9"/>
  <c r="AX1063" i="9"/>
  <c r="AY1063" i="9"/>
  <c r="AZ1063" i="9"/>
  <c r="BA1063" i="9"/>
  <c r="BB1063" i="9"/>
  <c r="BC1063" i="9"/>
  <c r="AN1064" i="9"/>
  <c r="AO1064" i="9"/>
  <c r="AP1064" i="9"/>
  <c r="AQ1064" i="9"/>
  <c r="AR1064" i="9"/>
  <c r="AS1064" i="9"/>
  <c r="AT1064" i="9"/>
  <c r="AU1064" i="9"/>
  <c r="AV1064" i="9"/>
  <c r="AW1064" i="9"/>
  <c r="AX1064" i="9"/>
  <c r="AY1064" i="9"/>
  <c r="AZ1064" i="9"/>
  <c r="BA1064" i="9"/>
  <c r="BB1064" i="9"/>
  <c r="BC1064" i="9"/>
  <c r="AN1065" i="9"/>
  <c r="AO1065" i="9"/>
  <c r="AP1065" i="9"/>
  <c r="AQ1065" i="9"/>
  <c r="AR1065" i="9"/>
  <c r="AS1065" i="9"/>
  <c r="AT1065" i="9"/>
  <c r="AU1065" i="9"/>
  <c r="AV1065" i="9"/>
  <c r="AW1065" i="9"/>
  <c r="AX1065" i="9"/>
  <c r="AY1065" i="9"/>
  <c r="AZ1065" i="9"/>
  <c r="BA1065" i="9"/>
  <c r="BB1065" i="9"/>
  <c r="BC1065" i="9"/>
  <c r="AN1066" i="9"/>
  <c r="AO1066" i="9"/>
  <c r="AP1066" i="9"/>
  <c r="AQ1066" i="9"/>
  <c r="AR1066" i="9"/>
  <c r="AS1066" i="9"/>
  <c r="AT1066" i="9"/>
  <c r="AU1066" i="9"/>
  <c r="AV1066" i="9"/>
  <c r="AW1066" i="9"/>
  <c r="AX1066" i="9"/>
  <c r="AY1066" i="9"/>
  <c r="AZ1066" i="9"/>
  <c r="BA1066" i="9"/>
  <c r="BB1066" i="9"/>
  <c r="BC1066" i="9"/>
  <c r="AN1067" i="9"/>
  <c r="AO1067" i="9"/>
  <c r="AP1067" i="9"/>
  <c r="AQ1067" i="9"/>
  <c r="AR1067" i="9"/>
  <c r="AS1067" i="9"/>
  <c r="AT1067" i="9"/>
  <c r="AU1067" i="9"/>
  <c r="AV1067" i="9"/>
  <c r="AW1067" i="9"/>
  <c r="AX1067" i="9"/>
  <c r="AY1067" i="9"/>
  <c r="AZ1067" i="9"/>
  <c r="BA1067" i="9"/>
  <c r="BB1067" i="9"/>
  <c r="BC1067" i="9"/>
  <c r="AN1068" i="9"/>
  <c r="AO1068" i="9"/>
  <c r="AP1068" i="9"/>
  <c r="AQ1068" i="9"/>
  <c r="AR1068" i="9"/>
  <c r="AS1068" i="9"/>
  <c r="AT1068" i="9"/>
  <c r="AU1068" i="9"/>
  <c r="AV1068" i="9"/>
  <c r="AW1068" i="9"/>
  <c r="AX1068" i="9"/>
  <c r="AY1068" i="9"/>
  <c r="AZ1068" i="9"/>
  <c r="BA1068" i="9"/>
  <c r="BB1068" i="9"/>
  <c r="BC1068" i="9"/>
  <c r="AN1069" i="9"/>
  <c r="AO1069" i="9"/>
  <c r="AP1069" i="9"/>
  <c r="AQ1069" i="9"/>
  <c r="AR1069" i="9"/>
  <c r="AS1069" i="9"/>
  <c r="AT1069" i="9"/>
  <c r="AU1069" i="9"/>
  <c r="AV1069" i="9"/>
  <c r="AW1069" i="9"/>
  <c r="AX1069" i="9"/>
  <c r="AY1069" i="9"/>
  <c r="AZ1069" i="9"/>
  <c r="BA1069" i="9"/>
  <c r="BB1069" i="9"/>
  <c r="BC1069" i="9"/>
  <c r="AN1070" i="9"/>
  <c r="AO1070" i="9"/>
  <c r="AP1070" i="9"/>
  <c r="AQ1070" i="9"/>
  <c r="AR1070" i="9"/>
  <c r="AS1070" i="9"/>
  <c r="AT1070" i="9"/>
  <c r="AU1070" i="9"/>
  <c r="AV1070" i="9"/>
  <c r="AW1070" i="9"/>
  <c r="AX1070" i="9"/>
  <c r="AY1070" i="9"/>
  <c r="AZ1070" i="9"/>
  <c r="BA1070" i="9"/>
  <c r="BB1070" i="9"/>
  <c r="BC1070" i="9"/>
  <c r="AN1071" i="9"/>
  <c r="AO1071" i="9"/>
  <c r="AP1071" i="9"/>
  <c r="AQ1071" i="9"/>
  <c r="AR1071" i="9"/>
  <c r="AS1071" i="9"/>
  <c r="AT1071" i="9"/>
  <c r="AU1071" i="9"/>
  <c r="AV1071" i="9"/>
  <c r="AW1071" i="9"/>
  <c r="AX1071" i="9"/>
  <c r="AY1071" i="9"/>
  <c r="AZ1071" i="9"/>
  <c r="BA1071" i="9"/>
  <c r="BB1071" i="9"/>
  <c r="BC1071" i="9"/>
  <c r="AN1072" i="9"/>
  <c r="AO1072" i="9"/>
  <c r="AP1072" i="9"/>
  <c r="AQ1072" i="9"/>
  <c r="AR1072" i="9"/>
  <c r="AS1072" i="9"/>
  <c r="AT1072" i="9"/>
  <c r="AU1072" i="9"/>
  <c r="AV1072" i="9"/>
  <c r="AW1072" i="9"/>
  <c r="AX1072" i="9"/>
  <c r="AY1072" i="9"/>
  <c r="AZ1072" i="9"/>
  <c r="BA1072" i="9"/>
  <c r="BB1072" i="9"/>
  <c r="BC1072" i="9"/>
  <c r="AN1073" i="9"/>
  <c r="AO1073" i="9"/>
  <c r="AP1073" i="9"/>
  <c r="AQ1073" i="9"/>
  <c r="AR1073" i="9"/>
  <c r="AS1073" i="9"/>
  <c r="AT1073" i="9"/>
  <c r="AU1073" i="9"/>
  <c r="AV1073" i="9"/>
  <c r="AW1073" i="9"/>
  <c r="AX1073" i="9"/>
  <c r="AY1073" i="9"/>
  <c r="AZ1073" i="9"/>
  <c r="BA1073" i="9"/>
  <c r="BB1073" i="9"/>
  <c r="BC1073" i="9"/>
  <c r="AN1074" i="9"/>
  <c r="AO1074" i="9"/>
  <c r="AP1074" i="9"/>
  <c r="AQ1074" i="9"/>
  <c r="AR1074" i="9"/>
  <c r="AS1074" i="9"/>
  <c r="AT1074" i="9"/>
  <c r="AU1074" i="9"/>
  <c r="AV1074" i="9"/>
  <c r="AW1074" i="9"/>
  <c r="AX1074" i="9"/>
  <c r="AY1074" i="9"/>
  <c r="AZ1074" i="9"/>
  <c r="BA1074" i="9"/>
  <c r="BB1074" i="9"/>
  <c r="BC1074" i="9"/>
  <c r="AN1075" i="9"/>
  <c r="AO1075" i="9"/>
  <c r="AP1075" i="9"/>
  <c r="AQ1075" i="9"/>
  <c r="AR1075" i="9"/>
  <c r="AS1075" i="9"/>
  <c r="AT1075" i="9"/>
  <c r="AU1075" i="9"/>
  <c r="AV1075" i="9"/>
  <c r="AW1075" i="9"/>
  <c r="AX1075" i="9"/>
  <c r="AN1076" i="9"/>
  <c r="AO1076" i="9"/>
  <c r="AP1076" i="9"/>
  <c r="AQ1076" i="9"/>
  <c r="AR1076" i="9"/>
  <c r="AS1076" i="9"/>
  <c r="AT1076" i="9"/>
  <c r="AU1076" i="9"/>
  <c r="AV1076" i="9"/>
  <c r="AW1076" i="9"/>
  <c r="AX1076" i="9"/>
  <c r="AY1076" i="9"/>
  <c r="AZ1076" i="9"/>
  <c r="BA1076" i="9"/>
  <c r="BB1076" i="9"/>
  <c r="BC1076" i="9"/>
  <c r="AN1077" i="9"/>
  <c r="AO1077" i="9"/>
  <c r="AP1077" i="9"/>
  <c r="AQ1077" i="9"/>
  <c r="AR1077" i="9"/>
  <c r="AS1077" i="9"/>
  <c r="AT1077" i="9"/>
  <c r="AU1077" i="9"/>
  <c r="AV1077" i="9"/>
  <c r="AW1077" i="9"/>
  <c r="AX1077" i="9"/>
  <c r="AY1077" i="9"/>
  <c r="AZ1077" i="9"/>
  <c r="BA1077" i="9"/>
  <c r="BB1077" i="9"/>
  <c r="AN1078" i="9"/>
  <c r="AO1078" i="9"/>
  <c r="AP1078" i="9"/>
  <c r="AQ1078" i="9"/>
  <c r="AR1078" i="9"/>
  <c r="AS1078" i="9"/>
  <c r="AT1078" i="9"/>
  <c r="AU1078" i="9"/>
  <c r="AV1078" i="9"/>
  <c r="AW1078" i="9"/>
  <c r="AX1078" i="9"/>
  <c r="AY1078" i="9"/>
  <c r="AZ1078" i="9"/>
  <c r="BA1078" i="9"/>
  <c r="BB1078" i="9"/>
  <c r="BC1078" i="9"/>
  <c r="AN1079" i="9"/>
  <c r="AO1079" i="9"/>
  <c r="AP1079" i="9"/>
  <c r="AQ1079" i="9"/>
  <c r="AR1079" i="9"/>
  <c r="AS1079" i="9"/>
  <c r="AT1079" i="9"/>
  <c r="AU1079" i="9"/>
  <c r="AV1079" i="9"/>
  <c r="AW1079" i="9"/>
  <c r="AX1079" i="9"/>
  <c r="AY1079" i="9"/>
  <c r="AZ1079" i="9"/>
  <c r="BA1079" i="9"/>
  <c r="BB1079" i="9"/>
  <c r="BC1079" i="9"/>
  <c r="AN1080" i="9"/>
  <c r="AO1080" i="9"/>
  <c r="AP1080" i="9"/>
  <c r="AQ1080" i="9"/>
  <c r="AR1080" i="9"/>
  <c r="AS1080" i="9"/>
  <c r="AT1080" i="9"/>
  <c r="AU1080" i="9"/>
  <c r="AV1080" i="9"/>
  <c r="AW1080" i="9"/>
  <c r="AX1080" i="9"/>
  <c r="AY1080" i="9"/>
  <c r="AZ1080" i="9"/>
  <c r="BA1080" i="9"/>
  <c r="BB1080" i="9"/>
  <c r="BC1080" i="9"/>
  <c r="AN1081" i="9"/>
  <c r="AO1081" i="9"/>
  <c r="AP1081" i="9"/>
  <c r="AQ1081" i="9"/>
  <c r="AR1081" i="9"/>
  <c r="AS1081" i="9"/>
  <c r="AT1081" i="9"/>
  <c r="AU1081" i="9"/>
  <c r="AV1081" i="9"/>
  <c r="AW1081" i="9"/>
  <c r="AX1081" i="9"/>
  <c r="AY1081" i="9"/>
  <c r="AZ1081" i="9"/>
  <c r="BA1081" i="9"/>
  <c r="BB1081" i="9"/>
  <c r="BC1081" i="9"/>
  <c r="AN1082" i="9"/>
  <c r="AO1082" i="9"/>
  <c r="AP1082" i="9"/>
  <c r="AQ1082" i="9"/>
  <c r="AR1082" i="9"/>
  <c r="AS1082" i="9"/>
  <c r="AT1082" i="9"/>
  <c r="AU1082" i="9"/>
  <c r="AV1082" i="9"/>
  <c r="AW1082" i="9"/>
  <c r="AX1082" i="9"/>
  <c r="AY1082" i="9"/>
  <c r="AZ1082" i="9"/>
  <c r="BA1082" i="9"/>
  <c r="BB1082" i="9"/>
  <c r="BC1082" i="9"/>
  <c r="AN1083" i="9"/>
  <c r="AO1083" i="9"/>
  <c r="AP1083" i="9"/>
  <c r="AQ1083" i="9"/>
  <c r="AR1083" i="9"/>
  <c r="AS1083" i="9"/>
  <c r="AT1083" i="9"/>
  <c r="AU1083" i="9"/>
  <c r="AV1083" i="9"/>
  <c r="AW1083" i="9"/>
  <c r="AX1083" i="9"/>
  <c r="AY1083" i="9"/>
  <c r="AZ1083" i="9"/>
  <c r="BA1083" i="9"/>
  <c r="BB1083" i="9"/>
  <c r="BC1083" i="9"/>
  <c r="AN1084" i="9"/>
  <c r="AO1084" i="9"/>
  <c r="AP1084" i="9"/>
  <c r="AQ1084" i="9"/>
  <c r="AR1084" i="9"/>
  <c r="AS1084" i="9"/>
  <c r="AT1084" i="9"/>
  <c r="AU1084" i="9"/>
  <c r="AV1084" i="9"/>
  <c r="AW1084" i="9"/>
  <c r="AX1084" i="9"/>
  <c r="AY1084" i="9"/>
  <c r="AZ1084" i="9"/>
  <c r="BA1084" i="9"/>
  <c r="BB1084" i="9"/>
  <c r="BC1084" i="9"/>
  <c r="AN1085" i="9"/>
  <c r="AO1085" i="9"/>
  <c r="AP1085" i="9"/>
  <c r="AQ1085" i="9"/>
  <c r="AR1085" i="9"/>
  <c r="AS1085" i="9"/>
  <c r="AT1085" i="9"/>
  <c r="AU1085" i="9"/>
  <c r="AV1085" i="9"/>
  <c r="AW1085" i="9"/>
  <c r="AX1085" i="9"/>
  <c r="AY1085" i="9"/>
  <c r="AZ1085" i="9"/>
  <c r="BA1085" i="9"/>
  <c r="BB1085" i="9"/>
  <c r="BC1085" i="9"/>
  <c r="AN1086" i="9"/>
  <c r="AO1086" i="9"/>
  <c r="AP1086" i="9"/>
  <c r="AQ1086" i="9"/>
  <c r="AR1086" i="9"/>
  <c r="AS1086" i="9"/>
  <c r="AT1086" i="9"/>
  <c r="AU1086" i="9"/>
  <c r="AV1086" i="9"/>
  <c r="AW1086" i="9"/>
  <c r="AX1086" i="9"/>
  <c r="AY1086" i="9"/>
  <c r="AZ1086" i="9"/>
  <c r="BA1086" i="9"/>
  <c r="BB1086" i="9"/>
  <c r="BC1086" i="9"/>
  <c r="AN1087" i="9"/>
  <c r="AO1087" i="9"/>
  <c r="AP1087" i="9"/>
  <c r="AQ1087" i="9"/>
  <c r="AR1087" i="9"/>
  <c r="AS1087" i="9"/>
  <c r="AT1087" i="9"/>
  <c r="AU1087" i="9"/>
  <c r="AV1087" i="9"/>
  <c r="AW1087" i="9"/>
  <c r="AX1087" i="9"/>
  <c r="AY1087" i="9"/>
  <c r="AZ1087" i="9"/>
  <c r="BA1087" i="9"/>
  <c r="BB1087" i="9"/>
  <c r="BC1087" i="9"/>
  <c r="AN1088" i="9"/>
  <c r="AO1088" i="9"/>
  <c r="AP1088" i="9"/>
  <c r="AQ1088" i="9"/>
  <c r="AR1088" i="9"/>
  <c r="AS1088" i="9"/>
  <c r="AT1088" i="9"/>
  <c r="AU1088" i="9"/>
  <c r="AV1088" i="9"/>
  <c r="AW1088" i="9"/>
  <c r="AX1088" i="9"/>
  <c r="AY1088" i="9"/>
  <c r="AZ1088" i="9"/>
  <c r="BA1088" i="9"/>
  <c r="BB1088" i="9"/>
  <c r="BC1088" i="9"/>
  <c r="AN1089" i="9"/>
  <c r="AO1089" i="9"/>
  <c r="AP1089" i="9"/>
  <c r="AQ1089" i="9"/>
  <c r="AR1089" i="9"/>
  <c r="AS1089" i="9"/>
  <c r="AT1089" i="9"/>
  <c r="AU1089" i="9"/>
  <c r="AV1089" i="9"/>
  <c r="AW1089" i="9"/>
  <c r="AX1089" i="9"/>
  <c r="AY1089" i="9"/>
  <c r="AZ1089" i="9"/>
  <c r="BA1089" i="9"/>
  <c r="BB1089" i="9"/>
  <c r="BC1089" i="9"/>
  <c r="AN1090" i="9"/>
  <c r="AO1090" i="9"/>
  <c r="AP1090" i="9"/>
  <c r="AQ1090" i="9"/>
  <c r="AR1090" i="9"/>
  <c r="AS1090" i="9"/>
  <c r="AT1090" i="9"/>
  <c r="AU1090" i="9"/>
  <c r="AV1090" i="9"/>
  <c r="AW1090" i="9"/>
  <c r="AX1090" i="9"/>
  <c r="AY1090" i="9"/>
  <c r="AZ1090" i="9"/>
  <c r="BA1090" i="9"/>
  <c r="BB1090" i="9"/>
  <c r="BC1090" i="9"/>
  <c r="AP1091" i="9"/>
  <c r="AQ1091" i="9"/>
  <c r="AR1091" i="9"/>
  <c r="AS1091" i="9"/>
  <c r="AT1091" i="9"/>
  <c r="AU1091" i="9"/>
  <c r="AV1091" i="9"/>
  <c r="AW1091" i="9"/>
  <c r="AX1091" i="9"/>
  <c r="AY1091" i="9"/>
  <c r="AZ1091" i="9"/>
  <c r="BA1091" i="9"/>
  <c r="BB1091" i="9"/>
  <c r="BC1091" i="9"/>
  <c r="AN1092" i="9"/>
  <c r="AO1092" i="9"/>
  <c r="AP1092" i="9"/>
  <c r="AQ1092" i="9"/>
  <c r="AR1092" i="9"/>
  <c r="AS1092" i="9"/>
  <c r="AT1092" i="9"/>
  <c r="AU1092" i="9"/>
  <c r="AV1092" i="9"/>
  <c r="AW1092" i="9"/>
  <c r="AX1092" i="9"/>
  <c r="AY1092" i="9"/>
  <c r="AZ1092" i="9"/>
  <c r="BA1092" i="9"/>
  <c r="BB1092" i="9"/>
  <c r="BC1092" i="9"/>
  <c r="AN1093" i="9"/>
  <c r="AO1093" i="9"/>
  <c r="AP1093" i="9"/>
  <c r="AQ1093" i="9"/>
  <c r="AR1093" i="9"/>
  <c r="AS1093" i="9"/>
  <c r="AT1093" i="9"/>
  <c r="AU1093" i="9"/>
  <c r="AV1093" i="9"/>
  <c r="AW1093" i="9"/>
  <c r="AX1093" i="9"/>
  <c r="AY1093" i="9"/>
  <c r="AZ1093" i="9"/>
  <c r="BA1093" i="9"/>
  <c r="BB1093" i="9"/>
  <c r="BC1093" i="9"/>
  <c r="AN1094" i="9"/>
  <c r="AO1094" i="9"/>
  <c r="AP1094" i="9"/>
  <c r="AQ1094" i="9"/>
  <c r="AR1094" i="9"/>
  <c r="AS1094" i="9"/>
  <c r="AT1094" i="9"/>
  <c r="AU1094" i="9"/>
  <c r="AV1094" i="9"/>
  <c r="AW1094" i="9"/>
  <c r="AX1094" i="9"/>
  <c r="AY1094" i="9"/>
  <c r="AZ1094" i="9"/>
  <c r="BA1094" i="9"/>
  <c r="BB1094" i="9"/>
  <c r="BC1094" i="9"/>
  <c r="AN1095" i="9"/>
  <c r="AO1095" i="9"/>
  <c r="AP1095" i="9"/>
  <c r="AQ1095" i="9"/>
  <c r="AR1095" i="9"/>
  <c r="AS1095" i="9"/>
  <c r="AT1095" i="9"/>
  <c r="AU1095" i="9"/>
  <c r="AV1095" i="9"/>
  <c r="AW1095" i="9"/>
  <c r="AX1095" i="9"/>
  <c r="AY1095" i="9"/>
  <c r="AZ1095" i="9"/>
  <c r="BA1095" i="9"/>
  <c r="BB1095" i="9"/>
  <c r="BC1095" i="9"/>
  <c r="AN1096" i="9"/>
  <c r="AO1096" i="9"/>
  <c r="AP1096" i="9"/>
  <c r="AQ1096" i="9"/>
  <c r="AR1096" i="9"/>
  <c r="AS1096" i="9"/>
  <c r="AT1096" i="9"/>
  <c r="AU1096" i="9"/>
  <c r="AV1096" i="9"/>
  <c r="AW1096" i="9"/>
  <c r="AX1096" i="9"/>
  <c r="AY1096" i="9"/>
  <c r="AZ1096" i="9"/>
  <c r="BA1096" i="9"/>
  <c r="BB1096" i="9"/>
  <c r="BC1096" i="9"/>
  <c r="AN1097" i="9"/>
  <c r="AO1097" i="9"/>
  <c r="AP1097" i="9"/>
  <c r="AQ1097" i="9"/>
  <c r="AR1097" i="9"/>
  <c r="AS1097" i="9"/>
  <c r="AT1097" i="9"/>
  <c r="AU1097" i="9"/>
  <c r="AV1097" i="9"/>
  <c r="AW1097" i="9"/>
  <c r="AX1097" i="9"/>
  <c r="AY1097" i="9"/>
  <c r="AZ1097" i="9"/>
  <c r="BA1097" i="9"/>
  <c r="BB1097" i="9"/>
  <c r="BC1097" i="9"/>
  <c r="AN1098" i="9"/>
  <c r="AO1098" i="9"/>
  <c r="AP1098" i="9"/>
  <c r="AQ1098" i="9"/>
  <c r="AR1098" i="9"/>
  <c r="AS1098" i="9"/>
  <c r="AT1098" i="9"/>
  <c r="AU1098" i="9"/>
  <c r="AV1098" i="9"/>
  <c r="AW1098" i="9"/>
  <c r="AX1098" i="9"/>
  <c r="AY1098" i="9"/>
  <c r="AZ1098" i="9"/>
  <c r="BA1098" i="9"/>
  <c r="BB1098" i="9"/>
  <c r="BC1098" i="9"/>
  <c r="AN1099" i="9"/>
  <c r="AO1099" i="9"/>
  <c r="AP1099" i="9"/>
  <c r="AQ1099" i="9"/>
  <c r="AR1099" i="9"/>
  <c r="AS1099" i="9"/>
  <c r="AT1099" i="9"/>
  <c r="AU1099" i="9"/>
  <c r="AV1099" i="9"/>
  <c r="AW1099" i="9"/>
  <c r="AX1099" i="9"/>
  <c r="AY1099" i="9"/>
  <c r="AZ1099" i="9"/>
  <c r="BA1099" i="9"/>
  <c r="BB1099" i="9"/>
  <c r="BC1099" i="9"/>
  <c r="AN1100" i="9"/>
  <c r="AO1100" i="9"/>
  <c r="AP1100" i="9"/>
  <c r="AQ1100" i="9"/>
  <c r="AR1100" i="9"/>
  <c r="AS1100" i="9"/>
  <c r="AT1100" i="9"/>
  <c r="AU1100" i="9"/>
  <c r="AV1100" i="9"/>
  <c r="AW1100" i="9"/>
  <c r="AX1100" i="9"/>
  <c r="AY1100" i="9"/>
  <c r="AZ1100" i="9"/>
  <c r="BA1100" i="9"/>
  <c r="BB1100" i="9"/>
  <c r="BC1100" i="9"/>
  <c r="AN1101" i="9"/>
  <c r="AO1101" i="9"/>
  <c r="AP1101" i="9"/>
  <c r="AQ1101" i="9"/>
  <c r="AR1101" i="9"/>
  <c r="AS1101" i="9"/>
  <c r="AT1101" i="9"/>
  <c r="AU1101" i="9"/>
  <c r="AV1101" i="9"/>
  <c r="AW1101" i="9"/>
  <c r="AX1101" i="9"/>
  <c r="AY1101" i="9"/>
  <c r="AZ1101" i="9"/>
  <c r="BA1101" i="9"/>
  <c r="BB1101" i="9"/>
  <c r="BC1101" i="9"/>
  <c r="AN1102" i="9"/>
  <c r="AO1102" i="9"/>
  <c r="AP1102" i="9"/>
  <c r="AQ1102" i="9"/>
  <c r="AR1102" i="9"/>
  <c r="AS1102" i="9"/>
  <c r="AT1102" i="9"/>
  <c r="AU1102" i="9"/>
  <c r="AV1102" i="9"/>
  <c r="AW1102" i="9"/>
  <c r="AX1102" i="9"/>
  <c r="AY1102" i="9"/>
  <c r="AZ1102" i="9"/>
  <c r="BA1102" i="9"/>
  <c r="BB1102" i="9"/>
  <c r="BC1102" i="9"/>
  <c r="AN1103" i="9"/>
  <c r="AO1103" i="9"/>
  <c r="AP1103" i="9"/>
  <c r="AQ1103" i="9"/>
  <c r="AR1103" i="9"/>
  <c r="AS1103" i="9"/>
  <c r="AT1103" i="9"/>
  <c r="AU1103" i="9"/>
  <c r="AV1103" i="9"/>
  <c r="AW1103" i="9"/>
  <c r="AX1103" i="9"/>
  <c r="AY1103" i="9"/>
  <c r="AZ1103" i="9"/>
  <c r="BA1103" i="9"/>
  <c r="BB1103" i="9"/>
  <c r="BC1103" i="9"/>
  <c r="AN1104" i="9"/>
  <c r="AO1104" i="9"/>
  <c r="AP1104" i="9"/>
  <c r="AQ1104" i="9"/>
  <c r="AR1104" i="9"/>
  <c r="AS1104" i="9"/>
  <c r="AT1104" i="9"/>
  <c r="AU1104" i="9"/>
  <c r="AV1104" i="9"/>
  <c r="AW1104" i="9"/>
  <c r="AX1104" i="9"/>
  <c r="AY1104" i="9"/>
  <c r="AZ1104" i="9"/>
  <c r="BA1104" i="9"/>
  <c r="BB1104" i="9"/>
  <c r="BC1104" i="9"/>
  <c r="AN1105" i="9"/>
  <c r="AO1105" i="9"/>
  <c r="AP1105" i="9"/>
  <c r="AQ1105" i="9"/>
  <c r="AR1105" i="9"/>
  <c r="AS1105" i="9"/>
  <c r="AT1105" i="9"/>
  <c r="AU1105" i="9"/>
  <c r="AV1105" i="9"/>
  <c r="AW1105" i="9"/>
  <c r="AX1105" i="9"/>
  <c r="AY1105" i="9"/>
  <c r="AZ1105" i="9"/>
  <c r="BA1105" i="9"/>
  <c r="BB1105" i="9"/>
  <c r="BC1105" i="9"/>
  <c r="AN1106" i="9"/>
  <c r="AO1106" i="9"/>
  <c r="AP1106" i="9"/>
  <c r="AQ1106" i="9"/>
  <c r="AR1106" i="9"/>
  <c r="AS1106" i="9"/>
  <c r="AT1106" i="9"/>
  <c r="AU1106" i="9"/>
  <c r="AV1106" i="9"/>
  <c r="AW1106" i="9"/>
  <c r="AX1106" i="9"/>
  <c r="AY1106" i="9"/>
  <c r="AZ1106" i="9"/>
  <c r="BA1106" i="9"/>
  <c r="BB1106" i="9"/>
  <c r="BC1106" i="9"/>
  <c r="AN1107" i="9"/>
  <c r="AO1107" i="9"/>
  <c r="AP1107" i="9"/>
  <c r="AQ1107" i="9"/>
  <c r="AR1107" i="9"/>
  <c r="AS1107" i="9"/>
  <c r="AT1107" i="9"/>
  <c r="AU1107" i="9"/>
  <c r="AV1107" i="9"/>
  <c r="AW1107" i="9"/>
  <c r="AX1107" i="9"/>
  <c r="AY1107" i="9"/>
  <c r="AZ1107" i="9"/>
  <c r="BA1107" i="9"/>
  <c r="BB1107" i="9"/>
  <c r="BC1107" i="9"/>
  <c r="AN1108" i="9"/>
  <c r="AO1108" i="9"/>
  <c r="AP1108" i="9"/>
  <c r="AQ1108" i="9"/>
  <c r="AR1108" i="9"/>
  <c r="AS1108" i="9"/>
  <c r="AT1108" i="9"/>
  <c r="AU1108" i="9"/>
  <c r="AV1108" i="9"/>
  <c r="AW1108" i="9"/>
  <c r="AX1108" i="9"/>
  <c r="AY1108" i="9"/>
  <c r="AZ1108" i="9"/>
  <c r="BA1108" i="9"/>
  <c r="BB1108" i="9"/>
  <c r="BC1108" i="9"/>
  <c r="AN1109" i="9"/>
  <c r="AO1109" i="9"/>
  <c r="AP1109" i="9"/>
  <c r="AQ1109" i="9"/>
  <c r="AR1109" i="9"/>
  <c r="AS1109" i="9"/>
  <c r="AT1109" i="9"/>
  <c r="AU1109" i="9"/>
  <c r="AV1109" i="9"/>
  <c r="AW1109" i="9"/>
  <c r="AX1109" i="9"/>
  <c r="AY1109" i="9"/>
  <c r="AZ1109" i="9"/>
  <c r="BA1109" i="9"/>
  <c r="BB1109" i="9"/>
  <c r="BC1109" i="9"/>
  <c r="AN1110" i="9"/>
  <c r="AO1110" i="9"/>
  <c r="AP1110" i="9"/>
  <c r="AQ1110" i="9"/>
  <c r="AR1110" i="9"/>
  <c r="AS1110" i="9"/>
  <c r="AT1110" i="9"/>
  <c r="AU1110" i="9"/>
  <c r="AV1110" i="9"/>
  <c r="AW1110" i="9"/>
  <c r="AX1110" i="9"/>
  <c r="AY1110" i="9"/>
  <c r="AZ1110" i="9"/>
  <c r="BA1110" i="9"/>
  <c r="BB1110" i="9"/>
  <c r="BC1110" i="9"/>
  <c r="AN1111" i="9"/>
  <c r="AO1111" i="9"/>
  <c r="AP1111" i="9"/>
  <c r="AQ1111" i="9"/>
  <c r="AR1111" i="9"/>
  <c r="AS1111" i="9"/>
  <c r="AT1111" i="9"/>
  <c r="AU1111" i="9"/>
  <c r="AV1111" i="9"/>
  <c r="AW1111" i="9"/>
  <c r="AX1111" i="9"/>
  <c r="AY1111" i="9"/>
  <c r="AZ1111" i="9"/>
  <c r="BA1111" i="9"/>
  <c r="BB1111" i="9"/>
  <c r="BC1111" i="9"/>
  <c r="AN1112" i="9"/>
  <c r="AO1112" i="9"/>
  <c r="AP1112" i="9"/>
  <c r="AQ1112" i="9"/>
  <c r="AR1112" i="9"/>
  <c r="AS1112" i="9"/>
  <c r="AT1112" i="9"/>
  <c r="AU1112" i="9"/>
  <c r="AV1112" i="9"/>
  <c r="AW1112" i="9"/>
  <c r="AX1112" i="9"/>
  <c r="AY1112" i="9"/>
  <c r="AZ1112" i="9"/>
  <c r="BA1112" i="9"/>
  <c r="BB1112" i="9"/>
  <c r="BC1112" i="9"/>
  <c r="AN1113" i="9"/>
  <c r="AO1113" i="9"/>
  <c r="AP1113" i="9"/>
  <c r="AQ1113" i="9"/>
  <c r="AR1113" i="9"/>
  <c r="AS1113" i="9"/>
  <c r="AT1113" i="9"/>
  <c r="AU1113" i="9"/>
  <c r="AV1113" i="9"/>
  <c r="AW1113" i="9"/>
  <c r="AX1113" i="9"/>
  <c r="AY1113" i="9"/>
  <c r="AZ1113" i="9"/>
  <c r="BA1113" i="9"/>
  <c r="BB1113" i="9"/>
  <c r="BC1113" i="9"/>
  <c r="AN1114" i="9"/>
  <c r="AO1114" i="9"/>
  <c r="AP1114" i="9"/>
  <c r="AQ1114" i="9"/>
  <c r="AR1114" i="9"/>
  <c r="AS1114" i="9"/>
  <c r="AT1114" i="9"/>
  <c r="AU1114" i="9"/>
  <c r="AV1114" i="9"/>
  <c r="AW1114" i="9"/>
  <c r="AX1114" i="9"/>
  <c r="AY1114" i="9"/>
  <c r="AZ1114" i="9"/>
  <c r="BA1114" i="9"/>
  <c r="BB1114" i="9"/>
  <c r="BC1114" i="9"/>
  <c r="AN1115" i="9"/>
  <c r="AO1115" i="9"/>
  <c r="AP1115" i="9"/>
  <c r="AQ1115" i="9"/>
  <c r="AR1115" i="9"/>
  <c r="AS1115" i="9"/>
  <c r="AT1115" i="9"/>
  <c r="AU1115" i="9"/>
  <c r="AV1115" i="9"/>
  <c r="AW1115" i="9"/>
  <c r="AX1115" i="9"/>
  <c r="AY1115" i="9"/>
  <c r="AZ1115" i="9"/>
  <c r="BA1115" i="9"/>
  <c r="BB1115" i="9"/>
  <c r="BC1115" i="9"/>
  <c r="AN1116" i="9"/>
  <c r="AO1116" i="9"/>
  <c r="AP1116" i="9"/>
  <c r="AQ1116" i="9"/>
  <c r="AR1116" i="9"/>
  <c r="AS1116" i="9"/>
  <c r="AT1116" i="9"/>
  <c r="AU1116" i="9"/>
  <c r="AV1116" i="9"/>
  <c r="AW1116" i="9"/>
  <c r="AX1116" i="9"/>
  <c r="AY1116" i="9"/>
  <c r="AZ1116" i="9"/>
  <c r="BA1116" i="9"/>
  <c r="BB1116" i="9"/>
  <c r="BC1116" i="9"/>
  <c r="AN1117" i="9"/>
  <c r="AO1117" i="9"/>
  <c r="AP1117" i="9"/>
  <c r="AQ1117" i="9"/>
  <c r="AR1117" i="9"/>
  <c r="AS1117" i="9"/>
  <c r="AT1117" i="9"/>
  <c r="AU1117" i="9"/>
  <c r="AV1117" i="9"/>
  <c r="AW1117" i="9"/>
  <c r="AX1117" i="9"/>
  <c r="AY1117" i="9"/>
  <c r="AZ1117" i="9"/>
  <c r="BA1117" i="9"/>
  <c r="BB1117" i="9"/>
  <c r="BC1117" i="9"/>
  <c r="AN1118" i="9"/>
  <c r="AO1118" i="9"/>
  <c r="AP1118" i="9"/>
  <c r="AQ1118" i="9"/>
  <c r="AR1118" i="9"/>
  <c r="AS1118" i="9"/>
  <c r="AT1118" i="9"/>
  <c r="AU1118" i="9"/>
  <c r="AV1118" i="9"/>
  <c r="AW1118" i="9"/>
  <c r="AX1118" i="9"/>
  <c r="AY1118" i="9"/>
  <c r="AZ1118" i="9"/>
  <c r="BA1118" i="9"/>
  <c r="BB1118" i="9"/>
  <c r="BC1118" i="9"/>
  <c r="AN1119" i="9"/>
  <c r="AO1119" i="9"/>
  <c r="AP1119" i="9"/>
  <c r="AQ1119" i="9"/>
  <c r="AR1119" i="9"/>
  <c r="AS1119" i="9"/>
  <c r="AT1119" i="9"/>
  <c r="AU1119" i="9"/>
  <c r="AV1119" i="9"/>
  <c r="AW1119" i="9"/>
  <c r="AX1119" i="9"/>
  <c r="AY1119" i="9"/>
  <c r="AZ1119" i="9"/>
  <c r="BA1119" i="9"/>
  <c r="BB1119" i="9"/>
  <c r="BC1119" i="9"/>
  <c r="AN1120" i="9"/>
  <c r="AO1120" i="9"/>
  <c r="AP1120" i="9"/>
  <c r="AQ1120" i="9"/>
  <c r="AR1120" i="9"/>
  <c r="AS1120" i="9"/>
  <c r="AT1120" i="9"/>
  <c r="AU1120" i="9"/>
  <c r="AV1120" i="9"/>
  <c r="AW1120" i="9"/>
  <c r="AX1120" i="9"/>
  <c r="AY1120" i="9"/>
  <c r="AZ1120" i="9"/>
  <c r="BA1120" i="9"/>
  <c r="BB1120" i="9"/>
  <c r="BC1120" i="9"/>
  <c r="AN1121" i="9"/>
  <c r="AO1121" i="9"/>
  <c r="AP1121" i="9"/>
  <c r="AQ1121" i="9"/>
  <c r="AR1121" i="9"/>
  <c r="AS1121" i="9"/>
  <c r="AT1121" i="9"/>
  <c r="AU1121" i="9"/>
  <c r="AV1121" i="9"/>
  <c r="AW1121" i="9"/>
  <c r="AX1121" i="9"/>
  <c r="AY1121" i="9"/>
  <c r="AZ1121" i="9"/>
  <c r="BA1121" i="9"/>
  <c r="BB1121" i="9"/>
  <c r="BC1121" i="9"/>
  <c r="AN1122" i="9"/>
  <c r="AO1122" i="9"/>
  <c r="AP1122" i="9"/>
  <c r="AQ1122" i="9"/>
  <c r="AR1122" i="9"/>
  <c r="AS1122" i="9"/>
  <c r="AT1122" i="9"/>
  <c r="AU1122" i="9"/>
  <c r="AV1122" i="9"/>
  <c r="AW1122" i="9"/>
  <c r="AX1122" i="9"/>
  <c r="AY1122" i="9"/>
  <c r="AZ1122" i="9"/>
  <c r="BA1122" i="9"/>
  <c r="BB1122" i="9"/>
  <c r="BC1122" i="9"/>
  <c r="AN1123" i="9"/>
  <c r="AO1123" i="9"/>
  <c r="AP1123" i="9"/>
  <c r="AQ1123" i="9"/>
  <c r="AR1123" i="9"/>
  <c r="AS1123" i="9"/>
  <c r="AT1123" i="9"/>
  <c r="AU1123" i="9"/>
  <c r="AV1123" i="9"/>
  <c r="AW1123" i="9"/>
  <c r="AX1123" i="9"/>
  <c r="AY1123" i="9"/>
  <c r="AZ1123" i="9"/>
  <c r="BA1123" i="9"/>
  <c r="BB1123" i="9"/>
  <c r="BC1123" i="9"/>
  <c r="AN1124" i="9"/>
  <c r="AO1124" i="9"/>
  <c r="AP1124" i="9"/>
  <c r="AQ1124" i="9"/>
  <c r="AR1124" i="9"/>
  <c r="AS1124" i="9"/>
  <c r="AT1124" i="9"/>
  <c r="AU1124" i="9"/>
  <c r="AV1124" i="9"/>
  <c r="AW1124" i="9"/>
  <c r="AX1124" i="9"/>
  <c r="AY1124" i="9"/>
  <c r="AZ1124" i="9"/>
  <c r="BA1124" i="9"/>
  <c r="BB1124" i="9"/>
  <c r="BC1124" i="9"/>
  <c r="AN1125" i="9"/>
  <c r="AO1125" i="9"/>
  <c r="AP1125" i="9"/>
  <c r="AQ1125" i="9"/>
  <c r="AR1125" i="9"/>
  <c r="AS1125" i="9"/>
  <c r="AT1125" i="9"/>
  <c r="AU1125" i="9"/>
  <c r="AV1125" i="9"/>
  <c r="AW1125" i="9"/>
  <c r="AX1125" i="9"/>
  <c r="AY1125" i="9"/>
  <c r="AZ1125" i="9"/>
  <c r="BA1125" i="9"/>
  <c r="BB1125" i="9"/>
  <c r="BC1125" i="9"/>
  <c r="AN1126" i="9"/>
  <c r="AO1126" i="9"/>
  <c r="AP1126" i="9"/>
  <c r="AQ1126" i="9"/>
  <c r="AR1126" i="9"/>
  <c r="AS1126" i="9"/>
  <c r="AT1126" i="9"/>
  <c r="AU1126" i="9"/>
  <c r="AV1126" i="9"/>
  <c r="AW1126" i="9"/>
  <c r="AX1126" i="9"/>
  <c r="AY1126" i="9"/>
  <c r="AZ1126" i="9"/>
  <c r="BA1126" i="9"/>
  <c r="BB1126" i="9"/>
  <c r="BC1126" i="9"/>
  <c r="AN1127" i="9"/>
  <c r="AO1127" i="9"/>
  <c r="AP1127" i="9"/>
  <c r="AQ1127" i="9"/>
  <c r="AR1127" i="9"/>
  <c r="AS1127" i="9"/>
  <c r="AT1127" i="9"/>
  <c r="AU1127" i="9"/>
  <c r="AV1127" i="9"/>
  <c r="AW1127" i="9"/>
  <c r="AX1127" i="9"/>
  <c r="AY1127" i="9"/>
  <c r="AZ1127" i="9"/>
  <c r="BA1127" i="9"/>
  <c r="BB1127" i="9"/>
  <c r="BC1127" i="9"/>
  <c r="AN1128" i="9"/>
  <c r="AO1128" i="9"/>
  <c r="AP1128" i="9"/>
  <c r="AQ1128" i="9"/>
  <c r="AR1128" i="9"/>
  <c r="AS1128" i="9"/>
  <c r="AT1128" i="9"/>
  <c r="AU1128" i="9"/>
  <c r="AV1128" i="9"/>
  <c r="AW1128" i="9"/>
  <c r="AX1128" i="9"/>
  <c r="AY1128" i="9"/>
  <c r="AZ1128" i="9"/>
  <c r="BA1128" i="9"/>
  <c r="BB1128" i="9"/>
  <c r="BC1128" i="9"/>
  <c r="AN1129" i="9"/>
  <c r="AO1129" i="9"/>
  <c r="AP1129" i="9"/>
  <c r="AQ1129" i="9"/>
  <c r="AR1129" i="9"/>
  <c r="AS1129" i="9"/>
  <c r="AT1129" i="9"/>
  <c r="AU1129" i="9"/>
  <c r="AV1129" i="9"/>
  <c r="AW1129" i="9"/>
  <c r="AX1129" i="9"/>
  <c r="AN1130" i="9"/>
  <c r="AO1130" i="9"/>
  <c r="AP1130" i="9"/>
  <c r="AQ1130" i="9"/>
  <c r="AR1130" i="9"/>
  <c r="AS1130" i="9"/>
  <c r="AT1130" i="9"/>
  <c r="AU1130" i="9"/>
  <c r="AV1130" i="9"/>
  <c r="AW1130" i="9"/>
  <c r="AX1130" i="9"/>
  <c r="AY1130" i="9"/>
  <c r="AZ1130" i="9"/>
  <c r="BA1130" i="9"/>
  <c r="BB1130" i="9"/>
  <c r="BC1130" i="9"/>
  <c r="AN1131" i="9"/>
  <c r="AO1131" i="9"/>
  <c r="AP1131" i="9"/>
  <c r="AQ1131" i="9"/>
  <c r="AR1131" i="9"/>
  <c r="AS1131" i="9"/>
  <c r="AT1131" i="9"/>
  <c r="AU1131" i="9"/>
  <c r="AV1131" i="9"/>
  <c r="AW1131" i="9"/>
  <c r="AX1131" i="9"/>
  <c r="AY1131" i="9"/>
  <c r="AZ1131" i="9"/>
  <c r="BA1131" i="9"/>
  <c r="BB1131" i="9"/>
  <c r="AN1132" i="9"/>
  <c r="AO1132" i="9"/>
  <c r="AP1132" i="9"/>
  <c r="AQ1132" i="9"/>
  <c r="AR1132" i="9"/>
  <c r="AS1132" i="9"/>
  <c r="AT1132" i="9"/>
  <c r="AU1132" i="9"/>
  <c r="AV1132" i="9"/>
  <c r="AW1132" i="9"/>
  <c r="AX1132" i="9"/>
  <c r="AY1132" i="9"/>
  <c r="AZ1132" i="9"/>
  <c r="BA1132" i="9"/>
  <c r="BB1132" i="9"/>
  <c r="BC1132" i="9"/>
  <c r="AN1133" i="9"/>
  <c r="AO1133" i="9"/>
  <c r="AP1133" i="9"/>
  <c r="AQ1133" i="9"/>
  <c r="AR1133" i="9"/>
  <c r="AS1133" i="9"/>
  <c r="AT1133" i="9"/>
  <c r="AU1133" i="9"/>
  <c r="AV1133" i="9"/>
  <c r="AW1133" i="9"/>
  <c r="AX1133" i="9"/>
  <c r="AY1133" i="9"/>
  <c r="AZ1133" i="9"/>
  <c r="BA1133" i="9"/>
  <c r="BB1133" i="9"/>
  <c r="BC1133" i="9"/>
  <c r="AN1134" i="9"/>
  <c r="AO1134" i="9"/>
  <c r="AP1134" i="9"/>
  <c r="AQ1134" i="9"/>
  <c r="AR1134" i="9"/>
  <c r="AS1134" i="9"/>
  <c r="AT1134" i="9"/>
  <c r="AU1134" i="9"/>
  <c r="AV1134" i="9"/>
  <c r="AW1134" i="9"/>
  <c r="AX1134" i="9"/>
  <c r="AY1134" i="9"/>
  <c r="AZ1134" i="9"/>
  <c r="BA1134" i="9"/>
  <c r="BB1134" i="9"/>
  <c r="BC1134" i="9"/>
  <c r="AN1135" i="9"/>
  <c r="AO1135" i="9"/>
  <c r="AP1135" i="9"/>
  <c r="AQ1135" i="9"/>
  <c r="AR1135" i="9"/>
  <c r="AS1135" i="9"/>
  <c r="AT1135" i="9"/>
  <c r="AU1135" i="9"/>
  <c r="AV1135" i="9"/>
  <c r="AW1135" i="9"/>
  <c r="AX1135" i="9"/>
  <c r="AY1135" i="9"/>
  <c r="AZ1135" i="9"/>
  <c r="BA1135" i="9"/>
  <c r="BB1135" i="9"/>
  <c r="BC1135" i="9"/>
  <c r="AN1136" i="9"/>
  <c r="AO1136" i="9"/>
  <c r="AP1136" i="9"/>
  <c r="AQ1136" i="9"/>
  <c r="AR1136" i="9"/>
  <c r="AS1136" i="9"/>
  <c r="AT1136" i="9"/>
  <c r="AU1136" i="9"/>
  <c r="AV1136" i="9"/>
  <c r="AW1136" i="9"/>
  <c r="AX1136" i="9"/>
  <c r="AY1136" i="9"/>
  <c r="AZ1136" i="9"/>
  <c r="BA1136" i="9"/>
  <c r="BB1136" i="9"/>
  <c r="BC1136" i="9"/>
  <c r="AN1137" i="9"/>
  <c r="AO1137" i="9"/>
  <c r="AP1137" i="9"/>
  <c r="AQ1137" i="9"/>
  <c r="AR1137" i="9"/>
  <c r="AS1137" i="9"/>
  <c r="AT1137" i="9"/>
  <c r="AU1137" i="9"/>
  <c r="AV1137" i="9"/>
  <c r="AW1137" i="9"/>
  <c r="AX1137" i="9"/>
  <c r="AY1137" i="9"/>
  <c r="AZ1137" i="9"/>
  <c r="BA1137" i="9"/>
  <c r="BB1137" i="9"/>
  <c r="BC1137" i="9"/>
  <c r="AN1138" i="9"/>
  <c r="AO1138" i="9"/>
  <c r="AP1138" i="9"/>
  <c r="AQ1138" i="9"/>
  <c r="AR1138" i="9"/>
  <c r="AS1138" i="9"/>
  <c r="AT1138" i="9"/>
  <c r="AU1138" i="9"/>
  <c r="AV1138" i="9"/>
  <c r="AW1138" i="9"/>
  <c r="AX1138" i="9"/>
  <c r="AY1138" i="9"/>
  <c r="AZ1138" i="9"/>
  <c r="BA1138" i="9"/>
  <c r="BB1138" i="9"/>
  <c r="BC1138" i="9"/>
  <c r="AN1139" i="9"/>
  <c r="AO1139" i="9"/>
  <c r="AP1139" i="9"/>
  <c r="AQ1139" i="9"/>
  <c r="AR1139" i="9"/>
  <c r="AS1139" i="9"/>
  <c r="AT1139" i="9"/>
  <c r="AU1139" i="9"/>
  <c r="AV1139" i="9"/>
  <c r="AW1139" i="9"/>
  <c r="AX1139" i="9"/>
  <c r="AY1139" i="9"/>
  <c r="AZ1139" i="9"/>
  <c r="BA1139" i="9"/>
  <c r="BB1139" i="9"/>
  <c r="BC1139" i="9"/>
  <c r="AN1140" i="9"/>
  <c r="AO1140" i="9"/>
  <c r="AP1140" i="9"/>
  <c r="AQ1140" i="9"/>
  <c r="AR1140" i="9"/>
  <c r="AS1140" i="9"/>
  <c r="AT1140" i="9"/>
  <c r="AU1140" i="9"/>
  <c r="AV1140" i="9"/>
  <c r="AW1140" i="9"/>
  <c r="AX1140" i="9"/>
  <c r="AY1140" i="9"/>
  <c r="AZ1140" i="9"/>
  <c r="BA1140" i="9"/>
  <c r="BB1140" i="9"/>
  <c r="BC1140" i="9"/>
  <c r="AN1141" i="9"/>
  <c r="AO1141" i="9"/>
  <c r="AP1141" i="9"/>
  <c r="AQ1141" i="9"/>
  <c r="AR1141" i="9"/>
  <c r="AS1141" i="9"/>
  <c r="AT1141" i="9"/>
  <c r="AU1141" i="9"/>
  <c r="AV1141" i="9"/>
  <c r="AW1141" i="9"/>
  <c r="AX1141" i="9"/>
  <c r="AY1141" i="9"/>
  <c r="AZ1141" i="9"/>
  <c r="BA1141" i="9"/>
  <c r="BB1141" i="9"/>
  <c r="BC1141" i="9"/>
  <c r="AN1142" i="9"/>
  <c r="AO1142" i="9"/>
  <c r="AP1142" i="9"/>
  <c r="AQ1142" i="9"/>
  <c r="AR1142" i="9"/>
  <c r="AS1142" i="9"/>
  <c r="AT1142" i="9"/>
  <c r="AU1142" i="9"/>
  <c r="AV1142" i="9"/>
  <c r="AW1142" i="9"/>
  <c r="AX1142" i="9"/>
  <c r="AY1142" i="9"/>
  <c r="AZ1142" i="9"/>
  <c r="BA1142" i="9"/>
  <c r="BB1142" i="9"/>
  <c r="BC1142" i="9"/>
  <c r="AN1143" i="9"/>
  <c r="AO1143" i="9"/>
  <c r="AP1143" i="9"/>
  <c r="AQ1143" i="9"/>
  <c r="AR1143" i="9"/>
  <c r="AS1143" i="9"/>
  <c r="AT1143" i="9"/>
  <c r="AU1143" i="9"/>
  <c r="AV1143" i="9"/>
  <c r="AW1143" i="9"/>
  <c r="AX1143" i="9"/>
  <c r="AY1143" i="9"/>
  <c r="AZ1143" i="9"/>
  <c r="BA1143" i="9"/>
  <c r="BB1143" i="9"/>
  <c r="BC1143" i="9"/>
  <c r="AN1144" i="9"/>
  <c r="AO1144" i="9"/>
  <c r="AP1144" i="9"/>
  <c r="AQ1144" i="9"/>
  <c r="AR1144" i="9"/>
  <c r="AS1144" i="9"/>
  <c r="AT1144" i="9"/>
  <c r="AU1144" i="9"/>
  <c r="AV1144" i="9"/>
  <c r="AW1144" i="9"/>
  <c r="AX1144" i="9"/>
  <c r="AY1144" i="9"/>
  <c r="AZ1144" i="9"/>
  <c r="BA1144" i="9"/>
  <c r="BB1144" i="9"/>
  <c r="BC1144" i="9"/>
  <c r="AP1145" i="9"/>
  <c r="AQ1145" i="9"/>
  <c r="AR1145" i="9"/>
  <c r="AS1145" i="9"/>
  <c r="AT1145" i="9"/>
  <c r="AU1145" i="9"/>
  <c r="AV1145" i="9"/>
  <c r="AW1145" i="9"/>
  <c r="AX1145" i="9"/>
  <c r="AY1145" i="9"/>
  <c r="AZ1145" i="9"/>
  <c r="BA1145" i="9"/>
  <c r="BB1145" i="9"/>
  <c r="BC1145" i="9"/>
  <c r="AN1146" i="9"/>
  <c r="AO1146" i="9"/>
  <c r="AP1146" i="9"/>
  <c r="AQ1146" i="9"/>
  <c r="AR1146" i="9"/>
  <c r="AS1146" i="9"/>
  <c r="AT1146" i="9"/>
  <c r="AU1146" i="9"/>
  <c r="AV1146" i="9"/>
  <c r="AW1146" i="9"/>
  <c r="AX1146" i="9"/>
  <c r="AY1146" i="9"/>
  <c r="AZ1146" i="9"/>
  <c r="BA1146" i="9"/>
  <c r="BB1146" i="9"/>
  <c r="BC1146" i="9"/>
  <c r="AN1147" i="9"/>
  <c r="AO1147" i="9"/>
  <c r="AP1147" i="9"/>
  <c r="AQ1147" i="9"/>
  <c r="AR1147" i="9"/>
  <c r="AS1147" i="9"/>
  <c r="AT1147" i="9"/>
  <c r="AU1147" i="9"/>
  <c r="AV1147" i="9"/>
  <c r="AW1147" i="9"/>
  <c r="AX1147" i="9"/>
  <c r="AY1147" i="9"/>
  <c r="AZ1147" i="9"/>
  <c r="BA1147" i="9"/>
  <c r="BB1147" i="9"/>
  <c r="BC1147" i="9"/>
  <c r="AN1148" i="9"/>
  <c r="AO1148" i="9"/>
  <c r="AP1148" i="9"/>
  <c r="AQ1148" i="9"/>
  <c r="AR1148" i="9"/>
  <c r="AS1148" i="9"/>
  <c r="AT1148" i="9"/>
  <c r="AU1148" i="9"/>
  <c r="AV1148" i="9"/>
  <c r="AW1148" i="9"/>
  <c r="AX1148" i="9"/>
  <c r="AY1148" i="9"/>
  <c r="AZ1148" i="9"/>
  <c r="BA1148" i="9"/>
  <c r="BB1148" i="9"/>
  <c r="BC1148" i="9"/>
  <c r="AN1149" i="9"/>
  <c r="AO1149" i="9"/>
  <c r="AP1149" i="9"/>
  <c r="AQ1149" i="9"/>
  <c r="AR1149" i="9"/>
  <c r="AS1149" i="9"/>
  <c r="AT1149" i="9"/>
  <c r="AU1149" i="9"/>
  <c r="AV1149" i="9"/>
  <c r="AW1149" i="9"/>
  <c r="AX1149" i="9"/>
  <c r="AY1149" i="9"/>
  <c r="AZ1149" i="9"/>
  <c r="BA1149" i="9"/>
  <c r="BB1149" i="9"/>
  <c r="BC1149" i="9"/>
  <c r="AN1150" i="9"/>
  <c r="AO1150" i="9"/>
  <c r="AP1150" i="9"/>
  <c r="AQ1150" i="9"/>
  <c r="AR1150" i="9"/>
  <c r="AS1150" i="9"/>
  <c r="AT1150" i="9"/>
  <c r="AU1150" i="9"/>
  <c r="AV1150" i="9"/>
  <c r="AW1150" i="9"/>
  <c r="AX1150" i="9"/>
  <c r="AY1150" i="9"/>
  <c r="AZ1150" i="9"/>
  <c r="BA1150" i="9"/>
  <c r="BB1150" i="9"/>
  <c r="BC1150" i="9"/>
  <c r="AN1151" i="9"/>
  <c r="AO1151" i="9"/>
  <c r="AP1151" i="9"/>
  <c r="AQ1151" i="9"/>
  <c r="AR1151" i="9"/>
  <c r="AS1151" i="9"/>
  <c r="AT1151" i="9"/>
  <c r="AU1151" i="9"/>
  <c r="AV1151" i="9"/>
  <c r="AW1151" i="9"/>
  <c r="AX1151" i="9"/>
  <c r="AY1151" i="9"/>
  <c r="AZ1151" i="9"/>
  <c r="BA1151" i="9"/>
  <c r="BB1151" i="9"/>
  <c r="BC1151" i="9"/>
  <c r="AN1152" i="9"/>
  <c r="AO1152" i="9"/>
  <c r="AP1152" i="9"/>
  <c r="AQ1152" i="9"/>
  <c r="AR1152" i="9"/>
  <c r="AS1152" i="9"/>
  <c r="AT1152" i="9"/>
  <c r="AU1152" i="9"/>
  <c r="AV1152" i="9"/>
  <c r="AW1152" i="9"/>
  <c r="AX1152" i="9"/>
  <c r="AY1152" i="9"/>
  <c r="AZ1152" i="9"/>
  <c r="BA1152" i="9"/>
  <c r="BB1152" i="9"/>
  <c r="BC1152" i="9"/>
  <c r="AN1153" i="9"/>
  <c r="AO1153" i="9"/>
  <c r="AP1153" i="9"/>
  <c r="AQ1153" i="9"/>
  <c r="AR1153" i="9"/>
  <c r="AS1153" i="9"/>
  <c r="AT1153" i="9"/>
  <c r="AU1153" i="9"/>
  <c r="AV1153" i="9"/>
  <c r="AW1153" i="9"/>
  <c r="AX1153" i="9"/>
  <c r="AY1153" i="9"/>
  <c r="AZ1153" i="9"/>
  <c r="BA1153" i="9"/>
  <c r="BB1153" i="9"/>
  <c r="BC1153" i="9"/>
  <c r="AN1154" i="9"/>
  <c r="AO1154" i="9"/>
  <c r="AP1154" i="9"/>
  <c r="AQ1154" i="9"/>
  <c r="AR1154" i="9"/>
  <c r="AS1154" i="9"/>
  <c r="AT1154" i="9"/>
  <c r="AU1154" i="9"/>
  <c r="AV1154" i="9"/>
  <c r="AW1154" i="9"/>
  <c r="AX1154" i="9"/>
  <c r="AY1154" i="9"/>
  <c r="AZ1154" i="9"/>
  <c r="BA1154" i="9"/>
  <c r="BB1154" i="9"/>
  <c r="BC1154" i="9"/>
  <c r="AN1155" i="9"/>
  <c r="AO1155" i="9"/>
  <c r="AP1155" i="9"/>
  <c r="AQ1155" i="9"/>
  <c r="AR1155" i="9"/>
  <c r="AS1155" i="9"/>
  <c r="AT1155" i="9"/>
  <c r="AU1155" i="9"/>
  <c r="AV1155" i="9"/>
  <c r="AW1155" i="9"/>
  <c r="AX1155" i="9"/>
  <c r="AY1155" i="9"/>
  <c r="AZ1155" i="9"/>
  <c r="BA1155" i="9"/>
  <c r="BB1155" i="9"/>
  <c r="BC1155" i="9"/>
  <c r="AN1156" i="9"/>
  <c r="AO1156" i="9"/>
  <c r="AP1156" i="9"/>
  <c r="AQ1156" i="9"/>
  <c r="AR1156" i="9"/>
  <c r="AS1156" i="9"/>
  <c r="AT1156" i="9"/>
  <c r="AU1156" i="9"/>
  <c r="AV1156" i="9"/>
  <c r="AW1156" i="9"/>
  <c r="AX1156" i="9"/>
  <c r="AY1156" i="9"/>
  <c r="AZ1156" i="9"/>
  <c r="BA1156" i="9"/>
  <c r="BB1156" i="9"/>
  <c r="BC1156" i="9"/>
  <c r="AN1157" i="9"/>
  <c r="AO1157" i="9"/>
  <c r="AP1157" i="9"/>
  <c r="AQ1157" i="9"/>
  <c r="AR1157" i="9"/>
  <c r="AS1157" i="9"/>
  <c r="AT1157" i="9"/>
  <c r="AU1157" i="9"/>
  <c r="AV1157" i="9"/>
  <c r="AW1157" i="9"/>
  <c r="AX1157" i="9"/>
  <c r="AY1157" i="9"/>
  <c r="AZ1157" i="9"/>
  <c r="BA1157" i="9"/>
  <c r="BB1157" i="9"/>
  <c r="BC1157" i="9"/>
  <c r="AN1158" i="9"/>
  <c r="AO1158" i="9"/>
  <c r="AP1158" i="9"/>
  <c r="AQ1158" i="9"/>
  <c r="AR1158" i="9"/>
  <c r="AS1158" i="9"/>
  <c r="AT1158" i="9"/>
  <c r="AU1158" i="9"/>
  <c r="AV1158" i="9"/>
  <c r="AW1158" i="9"/>
  <c r="AX1158" i="9"/>
  <c r="AY1158" i="9"/>
  <c r="AZ1158" i="9"/>
  <c r="BA1158" i="9"/>
  <c r="BB1158" i="9"/>
  <c r="BC1158" i="9"/>
  <c r="AN1159" i="9"/>
  <c r="AO1159" i="9"/>
  <c r="AP1159" i="9"/>
  <c r="AQ1159" i="9"/>
  <c r="AR1159" i="9"/>
  <c r="AS1159" i="9"/>
  <c r="AT1159" i="9"/>
  <c r="AU1159" i="9"/>
  <c r="AV1159" i="9"/>
  <c r="AW1159" i="9"/>
  <c r="AX1159" i="9"/>
  <c r="AY1159" i="9"/>
  <c r="AZ1159" i="9"/>
  <c r="BA1159" i="9"/>
  <c r="BB1159" i="9"/>
  <c r="BC1159" i="9"/>
  <c r="AN1160" i="9"/>
  <c r="AO1160" i="9"/>
  <c r="AP1160" i="9"/>
  <c r="AQ1160" i="9"/>
  <c r="AR1160" i="9"/>
  <c r="AS1160" i="9"/>
  <c r="AT1160" i="9"/>
  <c r="AU1160" i="9"/>
  <c r="AV1160" i="9"/>
  <c r="AW1160" i="9"/>
  <c r="AX1160" i="9"/>
  <c r="AY1160" i="9"/>
  <c r="AZ1160" i="9"/>
  <c r="BA1160" i="9"/>
  <c r="BB1160" i="9"/>
  <c r="BC1160" i="9"/>
  <c r="AN1161" i="9"/>
  <c r="AO1161" i="9"/>
  <c r="AP1161" i="9"/>
  <c r="AQ1161" i="9"/>
  <c r="AR1161" i="9"/>
  <c r="AS1161" i="9"/>
  <c r="AT1161" i="9"/>
  <c r="AU1161" i="9"/>
  <c r="AV1161" i="9"/>
  <c r="AW1161" i="9"/>
  <c r="AX1161" i="9"/>
  <c r="AY1161" i="9"/>
  <c r="AZ1161" i="9"/>
  <c r="BA1161" i="9"/>
  <c r="BB1161" i="9"/>
  <c r="BC1161" i="9"/>
  <c r="AN1162" i="9"/>
  <c r="AO1162" i="9"/>
  <c r="AP1162" i="9"/>
  <c r="AQ1162" i="9"/>
  <c r="AR1162" i="9"/>
  <c r="AS1162" i="9"/>
  <c r="AT1162" i="9"/>
  <c r="AU1162" i="9"/>
  <c r="AV1162" i="9"/>
  <c r="AW1162" i="9"/>
  <c r="AX1162" i="9"/>
  <c r="AY1162" i="9"/>
  <c r="AZ1162" i="9"/>
  <c r="BA1162" i="9"/>
  <c r="BB1162" i="9"/>
  <c r="BC1162" i="9"/>
  <c r="AN1163" i="9"/>
  <c r="AO1163" i="9"/>
  <c r="AP1163" i="9"/>
  <c r="AQ1163" i="9"/>
  <c r="AR1163" i="9"/>
  <c r="AS1163" i="9"/>
  <c r="AT1163" i="9"/>
  <c r="AU1163" i="9"/>
  <c r="AV1163" i="9"/>
  <c r="AW1163" i="9"/>
  <c r="AX1163" i="9"/>
  <c r="AY1163" i="9"/>
  <c r="AZ1163" i="9"/>
  <c r="BA1163" i="9"/>
  <c r="BB1163" i="9"/>
  <c r="BC1163" i="9"/>
  <c r="AN1164" i="9"/>
  <c r="AO1164" i="9"/>
  <c r="AP1164" i="9"/>
  <c r="AQ1164" i="9"/>
  <c r="AR1164" i="9"/>
  <c r="AS1164" i="9"/>
  <c r="AT1164" i="9"/>
  <c r="AU1164" i="9"/>
  <c r="AV1164" i="9"/>
  <c r="AW1164" i="9"/>
  <c r="AX1164" i="9"/>
  <c r="AY1164" i="9"/>
  <c r="AZ1164" i="9"/>
  <c r="BA1164" i="9"/>
  <c r="BB1164" i="9"/>
  <c r="BC1164" i="9"/>
  <c r="AN1165" i="9"/>
  <c r="AO1165" i="9"/>
  <c r="AP1165" i="9"/>
  <c r="AQ1165" i="9"/>
  <c r="AR1165" i="9"/>
  <c r="AS1165" i="9"/>
  <c r="AT1165" i="9"/>
  <c r="AU1165" i="9"/>
  <c r="AV1165" i="9"/>
  <c r="AW1165" i="9"/>
  <c r="AX1165" i="9"/>
  <c r="AY1165" i="9"/>
  <c r="AZ1165" i="9"/>
  <c r="BA1165" i="9"/>
  <c r="BB1165" i="9"/>
  <c r="BC1165" i="9"/>
  <c r="AN1166" i="9"/>
  <c r="AO1166" i="9"/>
  <c r="AP1166" i="9"/>
  <c r="AQ1166" i="9"/>
  <c r="AR1166" i="9"/>
  <c r="AS1166" i="9"/>
  <c r="AT1166" i="9"/>
  <c r="AU1166" i="9"/>
  <c r="AV1166" i="9"/>
  <c r="AW1166" i="9"/>
  <c r="AX1166" i="9"/>
  <c r="AY1166" i="9"/>
  <c r="AZ1166" i="9"/>
  <c r="BA1166" i="9"/>
  <c r="BB1166" i="9"/>
  <c r="BC1166" i="9"/>
  <c r="AN1167" i="9"/>
  <c r="AO1167" i="9"/>
  <c r="AP1167" i="9"/>
  <c r="AQ1167" i="9"/>
  <c r="AR1167" i="9"/>
  <c r="AS1167" i="9"/>
  <c r="AT1167" i="9"/>
  <c r="AU1167" i="9"/>
  <c r="AV1167" i="9"/>
  <c r="AW1167" i="9"/>
  <c r="AX1167" i="9"/>
  <c r="AY1167" i="9"/>
  <c r="AZ1167" i="9"/>
  <c r="BA1167" i="9"/>
  <c r="BB1167" i="9"/>
  <c r="BC1167" i="9"/>
  <c r="AN1168" i="9"/>
  <c r="AO1168" i="9"/>
  <c r="AP1168" i="9"/>
  <c r="AQ1168" i="9"/>
  <c r="AR1168" i="9"/>
  <c r="AS1168" i="9"/>
  <c r="AT1168" i="9"/>
  <c r="AU1168" i="9"/>
  <c r="AV1168" i="9"/>
  <c r="AW1168" i="9"/>
  <c r="AX1168" i="9"/>
  <c r="AY1168" i="9"/>
  <c r="AZ1168" i="9"/>
  <c r="BA1168" i="9"/>
  <c r="BB1168" i="9"/>
  <c r="BC1168" i="9"/>
  <c r="AN1169" i="9"/>
  <c r="AO1169" i="9"/>
  <c r="AP1169" i="9"/>
  <c r="AQ1169" i="9"/>
  <c r="AR1169" i="9"/>
  <c r="AS1169" i="9"/>
  <c r="AT1169" i="9"/>
  <c r="AU1169" i="9"/>
  <c r="AV1169" i="9"/>
  <c r="AW1169" i="9"/>
  <c r="AX1169" i="9"/>
  <c r="AY1169" i="9"/>
  <c r="AZ1169" i="9"/>
  <c r="BA1169" i="9"/>
  <c r="BB1169" i="9"/>
  <c r="BC1169" i="9"/>
  <c r="AN1170" i="9"/>
  <c r="AO1170" i="9"/>
  <c r="AP1170" i="9"/>
  <c r="AQ1170" i="9"/>
  <c r="AR1170" i="9"/>
  <c r="AS1170" i="9"/>
  <c r="AT1170" i="9"/>
  <c r="AU1170" i="9"/>
  <c r="AV1170" i="9"/>
  <c r="AW1170" i="9"/>
  <c r="AX1170" i="9"/>
  <c r="AY1170" i="9"/>
  <c r="AZ1170" i="9"/>
  <c r="BA1170" i="9"/>
  <c r="BB1170" i="9"/>
  <c r="BC1170" i="9"/>
  <c r="AN1171" i="9"/>
  <c r="AO1171" i="9"/>
  <c r="AP1171" i="9"/>
  <c r="AQ1171" i="9"/>
  <c r="AR1171" i="9"/>
  <c r="AS1171" i="9"/>
  <c r="AT1171" i="9"/>
  <c r="AU1171" i="9"/>
  <c r="AV1171" i="9"/>
  <c r="AW1171" i="9"/>
  <c r="AX1171" i="9"/>
  <c r="AY1171" i="9"/>
  <c r="AZ1171" i="9"/>
  <c r="BA1171" i="9"/>
  <c r="BB1171" i="9"/>
  <c r="BC1171" i="9"/>
  <c r="AN1172" i="9"/>
  <c r="AO1172" i="9"/>
  <c r="AP1172" i="9"/>
  <c r="AQ1172" i="9"/>
  <c r="AR1172" i="9"/>
  <c r="AS1172" i="9"/>
  <c r="AT1172" i="9"/>
  <c r="AU1172" i="9"/>
  <c r="AV1172" i="9"/>
  <c r="AW1172" i="9"/>
  <c r="AX1172" i="9"/>
  <c r="AY1172" i="9"/>
  <c r="AZ1172" i="9"/>
  <c r="BA1172" i="9"/>
  <c r="BB1172" i="9"/>
  <c r="BC1172" i="9"/>
  <c r="AN1173" i="9"/>
  <c r="AO1173" i="9"/>
  <c r="AP1173" i="9"/>
  <c r="AQ1173" i="9"/>
  <c r="AR1173" i="9"/>
  <c r="AS1173" i="9"/>
  <c r="AT1173" i="9"/>
  <c r="AU1173" i="9"/>
  <c r="AV1173" i="9"/>
  <c r="AW1173" i="9"/>
  <c r="AX1173" i="9"/>
  <c r="AY1173" i="9"/>
  <c r="AZ1173" i="9"/>
  <c r="BA1173" i="9"/>
  <c r="BB1173" i="9"/>
  <c r="BC1173" i="9"/>
  <c r="AN1174" i="9"/>
  <c r="AO1174" i="9"/>
  <c r="AP1174" i="9"/>
  <c r="AQ1174" i="9"/>
  <c r="AR1174" i="9"/>
  <c r="AS1174" i="9"/>
  <c r="AT1174" i="9"/>
  <c r="AU1174" i="9"/>
  <c r="AV1174" i="9"/>
  <c r="AW1174" i="9"/>
  <c r="AX1174" i="9"/>
  <c r="AY1174" i="9"/>
  <c r="AZ1174" i="9"/>
  <c r="BA1174" i="9"/>
  <c r="BB1174" i="9"/>
  <c r="BC1174" i="9"/>
  <c r="AN1175" i="9"/>
  <c r="AO1175" i="9"/>
  <c r="AP1175" i="9"/>
  <c r="AQ1175" i="9"/>
  <c r="AR1175" i="9"/>
  <c r="AS1175" i="9"/>
  <c r="AT1175" i="9"/>
  <c r="AU1175" i="9"/>
  <c r="AV1175" i="9"/>
  <c r="AW1175" i="9"/>
  <c r="AX1175" i="9"/>
  <c r="AY1175" i="9"/>
  <c r="AZ1175" i="9"/>
  <c r="BA1175" i="9"/>
  <c r="BB1175" i="9"/>
  <c r="BC1175" i="9"/>
  <c r="AN1176" i="9"/>
  <c r="AO1176" i="9"/>
  <c r="AP1176" i="9"/>
  <c r="AQ1176" i="9"/>
  <c r="AR1176" i="9"/>
  <c r="AS1176" i="9"/>
  <c r="AT1176" i="9"/>
  <c r="AU1176" i="9"/>
  <c r="AV1176" i="9"/>
  <c r="AW1176" i="9"/>
  <c r="AX1176" i="9"/>
  <c r="AY1176" i="9"/>
  <c r="AZ1176" i="9"/>
  <c r="BA1176" i="9"/>
  <c r="BB1176" i="9"/>
  <c r="BC1176" i="9"/>
  <c r="AN1177" i="9"/>
  <c r="AO1177" i="9"/>
  <c r="AP1177" i="9"/>
  <c r="AQ1177" i="9"/>
  <c r="AR1177" i="9"/>
  <c r="AS1177" i="9"/>
  <c r="AT1177" i="9"/>
  <c r="AU1177" i="9"/>
  <c r="AV1177" i="9"/>
  <c r="AW1177" i="9"/>
  <c r="AX1177" i="9"/>
  <c r="AY1177" i="9"/>
  <c r="AZ1177" i="9"/>
  <c r="BA1177" i="9"/>
  <c r="BB1177" i="9"/>
  <c r="BC1177" i="9"/>
  <c r="AN1178" i="9"/>
  <c r="AO1178" i="9"/>
  <c r="AP1178" i="9"/>
  <c r="AQ1178" i="9"/>
  <c r="AR1178" i="9"/>
  <c r="AS1178" i="9"/>
  <c r="AT1178" i="9"/>
  <c r="AU1178" i="9"/>
  <c r="AV1178" i="9"/>
  <c r="AW1178" i="9"/>
  <c r="AX1178" i="9"/>
  <c r="AY1178" i="9"/>
  <c r="AZ1178" i="9"/>
  <c r="BA1178" i="9"/>
  <c r="BB1178" i="9"/>
  <c r="BC1178" i="9"/>
  <c r="AN1179" i="9"/>
  <c r="AO1179" i="9"/>
  <c r="AP1179" i="9"/>
  <c r="AQ1179" i="9"/>
  <c r="AR1179" i="9"/>
  <c r="AS1179" i="9"/>
  <c r="AT1179" i="9"/>
  <c r="AU1179" i="9"/>
  <c r="AV1179" i="9"/>
  <c r="AW1179" i="9"/>
  <c r="AX1179" i="9"/>
  <c r="AY1179" i="9"/>
  <c r="AZ1179" i="9"/>
  <c r="BA1179" i="9"/>
  <c r="BB1179" i="9"/>
  <c r="BC1179" i="9"/>
  <c r="AN1180" i="9"/>
  <c r="AO1180" i="9"/>
  <c r="AP1180" i="9"/>
  <c r="AQ1180" i="9"/>
  <c r="AR1180" i="9"/>
  <c r="AS1180" i="9"/>
  <c r="AT1180" i="9"/>
  <c r="AU1180" i="9"/>
  <c r="AV1180" i="9"/>
  <c r="AW1180" i="9"/>
  <c r="AX1180" i="9"/>
  <c r="AY1180" i="9"/>
  <c r="AZ1180" i="9"/>
  <c r="BA1180" i="9"/>
  <c r="BB1180" i="9"/>
  <c r="BC1180" i="9"/>
  <c r="AN1181" i="9"/>
  <c r="AO1181" i="9"/>
  <c r="AP1181" i="9"/>
  <c r="AQ1181" i="9"/>
  <c r="AR1181" i="9"/>
  <c r="AS1181" i="9"/>
  <c r="AT1181" i="9"/>
  <c r="AU1181" i="9"/>
  <c r="AV1181" i="9"/>
  <c r="AW1181" i="9"/>
  <c r="AX1181" i="9"/>
  <c r="AY1181" i="9"/>
  <c r="AZ1181" i="9"/>
  <c r="BA1181" i="9"/>
  <c r="BB1181" i="9"/>
  <c r="BC1181" i="9"/>
  <c r="AN1182" i="9"/>
  <c r="AO1182" i="9"/>
  <c r="AP1182" i="9"/>
  <c r="AQ1182" i="9"/>
  <c r="AR1182" i="9"/>
  <c r="AS1182" i="9"/>
  <c r="AT1182" i="9"/>
  <c r="AU1182" i="9"/>
  <c r="AV1182" i="9"/>
  <c r="AW1182" i="9"/>
  <c r="AX1182" i="9"/>
  <c r="AY1182" i="9"/>
  <c r="AZ1182" i="9"/>
  <c r="BA1182" i="9"/>
  <c r="BB1182" i="9"/>
  <c r="BC1182" i="9"/>
  <c r="AN1183" i="9"/>
  <c r="AO1183" i="9"/>
  <c r="AP1183" i="9"/>
  <c r="AQ1183" i="9"/>
  <c r="AR1183" i="9"/>
  <c r="AS1183" i="9"/>
  <c r="AT1183" i="9"/>
  <c r="AU1183" i="9"/>
  <c r="AV1183" i="9"/>
  <c r="AW1183" i="9"/>
  <c r="AX1183" i="9"/>
  <c r="AN1184" i="9"/>
  <c r="AO1184" i="9"/>
  <c r="AP1184" i="9"/>
  <c r="AQ1184" i="9"/>
  <c r="AR1184" i="9"/>
  <c r="AS1184" i="9"/>
  <c r="AT1184" i="9"/>
  <c r="AU1184" i="9"/>
  <c r="AV1184" i="9"/>
  <c r="AW1184" i="9"/>
  <c r="AX1184" i="9"/>
  <c r="AY1184" i="9"/>
  <c r="AZ1184" i="9"/>
  <c r="BA1184" i="9"/>
  <c r="BB1184" i="9"/>
  <c r="BC1184" i="9"/>
  <c r="AN1185" i="9"/>
  <c r="AO1185" i="9"/>
  <c r="AP1185" i="9"/>
  <c r="AQ1185" i="9"/>
  <c r="AR1185" i="9"/>
  <c r="AS1185" i="9"/>
  <c r="AT1185" i="9"/>
  <c r="AU1185" i="9"/>
  <c r="AV1185" i="9"/>
  <c r="AW1185" i="9"/>
  <c r="AX1185" i="9"/>
  <c r="AY1185" i="9"/>
  <c r="AZ1185" i="9"/>
  <c r="BA1185" i="9"/>
  <c r="BB1185" i="9"/>
  <c r="AN1186" i="9"/>
  <c r="AO1186" i="9"/>
  <c r="AP1186" i="9"/>
  <c r="AQ1186" i="9"/>
  <c r="AR1186" i="9"/>
  <c r="AS1186" i="9"/>
  <c r="AT1186" i="9"/>
  <c r="AU1186" i="9"/>
  <c r="AV1186" i="9"/>
  <c r="AW1186" i="9"/>
  <c r="AX1186" i="9"/>
  <c r="AY1186" i="9"/>
  <c r="AZ1186" i="9"/>
  <c r="BA1186" i="9"/>
  <c r="BB1186" i="9"/>
  <c r="BC1186" i="9"/>
  <c r="AN1187" i="9"/>
  <c r="AO1187" i="9"/>
  <c r="AP1187" i="9"/>
  <c r="AQ1187" i="9"/>
  <c r="AR1187" i="9"/>
  <c r="AS1187" i="9"/>
  <c r="AT1187" i="9"/>
  <c r="AU1187" i="9"/>
  <c r="AV1187" i="9"/>
  <c r="AW1187" i="9"/>
  <c r="AX1187" i="9"/>
  <c r="AY1187" i="9"/>
  <c r="AZ1187" i="9"/>
  <c r="BA1187" i="9"/>
  <c r="BB1187" i="9"/>
  <c r="BC1187" i="9"/>
  <c r="AN1188" i="9"/>
  <c r="AO1188" i="9"/>
  <c r="AP1188" i="9"/>
  <c r="AQ1188" i="9"/>
  <c r="AR1188" i="9"/>
  <c r="AS1188" i="9"/>
  <c r="AT1188" i="9"/>
  <c r="AU1188" i="9"/>
  <c r="AV1188" i="9"/>
  <c r="AW1188" i="9"/>
  <c r="AX1188" i="9"/>
  <c r="AY1188" i="9"/>
  <c r="AZ1188" i="9"/>
  <c r="BA1188" i="9"/>
  <c r="BB1188" i="9"/>
  <c r="BC1188" i="9"/>
  <c r="AN1189" i="9"/>
  <c r="AO1189" i="9"/>
  <c r="AP1189" i="9"/>
  <c r="AQ1189" i="9"/>
  <c r="AR1189" i="9"/>
  <c r="AS1189" i="9"/>
  <c r="AT1189" i="9"/>
  <c r="AU1189" i="9"/>
  <c r="AV1189" i="9"/>
  <c r="AW1189" i="9"/>
  <c r="AX1189" i="9"/>
  <c r="AY1189" i="9"/>
  <c r="AZ1189" i="9"/>
  <c r="BA1189" i="9"/>
  <c r="BB1189" i="9"/>
  <c r="BC1189" i="9"/>
  <c r="AN1190" i="9"/>
  <c r="AO1190" i="9"/>
  <c r="AP1190" i="9"/>
  <c r="AQ1190" i="9"/>
  <c r="AR1190" i="9"/>
  <c r="AS1190" i="9"/>
  <c r="AT1190" i="9"/>
  <c r="AU1190" i="9"/>
  <c r="AV1190" i="9"/>
  <c r="AW1190" i="9"/>
  <c r="AX1190" i="9"/>
  <c r="AY1190" i="9"/>
  <c r="AZ1190" i="9"/>
  <c r="BA1190" i="9"/>
  <c r="BB1190" i="9"/>
  <c r="BC1190" i="9"/>
  <c r="AN1191" i="9"/>
  <c r="AO1191" i="9"/>
  <c r="AP1191" i="9"/>
  <c r="AQ1191" i="9"/>
  <c r="AR1191" i="9"/>
  <c r="AS1191" i="9"/>
  <c r="AT1191" i="9"/>
  <c r="AU1191" i="9"/>
  <c r="AV1191" i="9"/>
  <c r="AW1191" i="9"/>
  <c r="AX1191" i="9"/>
  <c r="AY1191" i="9"/>
  <c r="AZ1191" i="9"/>
  <c r="BA1191" i="9"/>
  <c r="BB1191" i="9"/>
  <c r="BC1191" i="9"/>
  <c r="AN1192" i="9"/>
  <c r="AO1192" i="9"/>
  <c r="AP1192" i="9"/>
  <c r="AQ1192" i="9"/>
  <c r="AR1192" i="9"/>
  <c r="AS1192" i="9"/>
  <c r="AT1192" i="9"/>
  <c r="AU1192" i="9"/>
  <c r="AV1192" i="9"/>
  <c r="AW1192" i="9"/>
  <c r="AX1192" i="9"/>
  <c r="AY1192" i="9"/>
  <c r="AZ1192" i="9"/>
  <c r="BA1192" i="9"/>
  <c r="BB1192" i="9"/>
  <c r="BC1192" i="9"/>
  <c r="AN1193" i="9"/>
  <c r="AO1193" i="9"/>
  <c r="AP1193" i="9"/>
  <c r="AQ1193" i="9"/>
  <c r="AR1193" i="9"/>
  <c r="AS1193" i="9"/>
  <c r="AT1193" i="9"/>
  <c r="AU1193" i="9"/>
  <c r="AV1193" i="9"/>
  <c r="AW1193" i="9"/>
  <c r="AX1193" i="9"/>
  <c r="AY1193" i="9"/>
  <c r="AZ1193" i="9"/>
  <c r="BA1193" i="9"/>
  <c r="BB1193" i="9"/>
  <c r="BC1193" i="9"/>
  <c r="AN1194" i="9"/>
  <c r="AO1194" i="9"/>
  <c r="AP1194" i="9"/>
  <c r="AQ1194" i="9"/>
  <c r="AR1194" i="9"/>
  <c r="AS1194" i="9"/>
  <c r="AT1194" i="9"/>
  <c r="AU1194" i="9"/>
  <c r="AV1194" i="9"/>
  <c r="AW1194" i="9"/>
  <c r="AX1194" i="9"/>
  <c r="AY1194" i="9"/>
  <c r="AZ1194" i="9"/>
  <c r="BA1194" i="9"/>
  <c r="BB1194" i="9"/>
  <c r="BC1194" i="9"/>
  <c r="AN1195" i="9"/>
  <c r="AO1195" i="9"/>
  <c r="AP1195" i="9"/>
  <c r="AQ1195" i="9"/>
  <c r="AR1195" i="9"/>
  <c r="AS1195" i="9"/>
  <c r="AT1195" i="9"/>
  <c r="AU1195" i="9"/>
  <c r="AV1195" i="9"/>
  <c r="AW1195" i="9"/>
  <c r="AX1195" i="9"/>
  <c r="AY1195" i="9"/>
  <c r="AZ1195" i="9"/>
  <c r="BA1195" i="9"/>
  <c r="BB1195" i="9"/>
  <c r="BC1195" i="9"/>
  <c r="AN1196" i="9"/>
  <c r="AO1196" i="9"/>
  <c r="AP1196" i="9"/>
  <c r="AQ1196" i="9"/>
  <c r="AR1196" i="9"/>
  <c r="AS1196" i="9"/>
  <c r="AT1196" i="9"/>
  <c r="AU1196" i="9"/>
  <c r="AV1196" i="9"/>
  <c r="AW1196" i="9"/>
  <c r="AX1196" i="9"/>
  <c r="AY1196" i="9"/>
  <c r="AZ1196" i="9"/>
  <c r="BA1196" i="9"/>
  <c r="BB1196" i="9"/>
  <c r="BC1196" i="9"/>
  <c r="AN1197" i="9"/>
  <c r="AO1197" i="9"/>
  <c r="AP1197" i="9"/>
  <c r="AQ1197" i="9"/>
  <c r="AR1197" i="9"/>
  <c r="AS1197" i="9"/>
  <c r="AT1197" i="9"/>
  <c r="AU1197" i="9"/>
  <c r="AV1197" i="9"/>
  <c r="AW1197" i="9"/>
  <c r="AX1197" i="9"/>
  <c r="AY1197" i="9"/>
  <c r="AZ1197" i="9"/>
  <c r="BA1197" i="9"/>
  <c r="BB1197" i="9"/>
  <c r="BC1197" i="9"/>
  <c r="AN1198" i="9"/>
  <c r="AO1198" i="9"/>
  <c r="AP1198" i="9"/>
  <c r="AQ1198" i="9"/>
  <c r="AR1198" i="9"/>
  <c r="AS1198" i="9"/>
  <c r="AT1198" i="9"/>
  <c r="AU1198" i="9"/>
  <c r="AV1198" i="9"/>
  <c r="AW1198" i="9"/>
  <c r="AX1198" i="9"/>
  <c r="AY1198" i="9"/>
  <c r="AZ1198" i="9"/>
  <c r="BA1198" i="9"/>
  <c r="BB1198" i="9"/>
  <c r="BC1198" i="9"/>
  <c r="AP1199" i="9"/>
  <c r="AQ1199" i="9"/>
  <c r="AR1199" i="9"/>
  <c r="AS1199" i="9"/>
  <c r="AT1199" i="9"/>
  <c r="AU1199" i="9"/>
  <c r="AV1199" i="9"/>
  <c r="AW1199" i="9"/>
  <c r="AX1199" i="9"/>
  <c r="AY1199" i="9"/>
  <c r="AZ1199" i="9"/>
  <c r="BA1199" i="9"/>
  <c r="BB1199" i="9"/>
  <c r="BC1199" i="9"/>
  <c r="AN1200" i="9"/>
  <c r="AO1200" i="9"/>
  <c r="AP1200" i="9"/>
  <c r="AQ1200" i="9"/>
  <c r="AR1200" i="9"/>
  <c r="AS1200" i="9"/>
  <c r="AT1200" i="9"/>
  <c r="AU1200" i="9"/>
  <c r="AV1200" i="9"/>
  <c r="AW1200" i="9"/>
  <c r="AX1200" i="9"/>
  <c r="AY1200" i="9"/>
  <c r="AZ1200" i="9"/>
  <c r="BA1200" i="9"/>
  <c r="BB1200" i="9"/>
  <c r="BC1200" i="9"/>
  <c r="AN1201" i="9"/>
  <c r="AO1201" i="9"/>
  <c r="AP1201" i="9"/>
  <c r="AQ1201" i="9"/>
  <c r="AR1201" i="9"/>
  <c r="AS1201" i="9"/>
  <c r="AT1201" i="9"/>
  <c r="AU1201" i="9"/>
  <c r="AV1201" i="9"/>
  <c r="AW1201" i="9"/>
  <c r="AX1201" i="9"/>
  <c r="AY1201" i="9"/>
  <c r="AZ1201" i="9"/>
  <c r="BA1201" i="9"/>
  <c r="BB1201" i="9"/>
  <c r="BC1201" i="9"/>
  <c r="AN1202" i="9"/>
  <c r="AO1202" i="9"/>
  <c r="AP1202" i="9"/>
  <c r="AQ1202" i="9"/>
  <c r="AR1202" i="9"/>
  <c r="AS1202" i="9"/>
  <c r="AT1202" i="9"/>
  <c r="AU1202" i="9"/>
  <c r="AV1202" i="9"/>
  <c r="AW1202" i="9"/>
  <c r="AX1202" i="9"/>
  <c r="AY1202" i="9"/>
  <c r="AZ1202" i="9"/>
  <c r="BA1202" i="9"/>
  <c r="BB1202" i="9"/>
  <c r="BC1202" i="9"/>
  <c r="AN1203" i="9"/>
  <c r="AO1203" i="9"/>
  <c r="AP1203" i="9"/>
  <c r="AQ1203" i="9"/>
  <c r="AR1203" i="9"/>
  <c r="AS1203" i="9"/>
  <c r="AT1203" i="9"/>
  <c r="AU1203" i="9"/>
  <c r="AV1203" i="9"/>
  <c r="AW1203" i="9"/>
  <c r="AX1203" i="9"/>
  <c r="AY1203" i="9"/>
  <c r="AZ1203" i="9"/>
  <c r="BA1203" i="9"/>
  <c r="BB1203" i="9"/>
  <c r="BC1203" i="9"/>
  <c r="AN1204" i="9"/>
  <c r="AO1204" i="9"/>
  <c r="AP1204" i="9"/>
  <c r="AQ1204" i="9"/>
  <c r="AR1204" i="9"/>
  <c r="AS1204" i="9"/>
  <c r="AT1204" i="9"/>
  <c r="AU1204" i="9"/>
  <c r="AV1204" i="9"/>
  <c r="AW1204" i="9"/>
  <c r="AX1204" i="9"/>
  <c r="AY1204" i="9"/>
  <c r="AZ1204" i="9"/>
  <c r="BA1204" i="9"/>
  <c r="BB1204" i="9"/>
  <c r="BC1204" i="9"/>
  <c r="AN1205" i="9"/>
  <c r="AO1205" i="9"/>
  <c r="AP1205" i="9"/>
  <c r="AQ1205" i="9"/>
  <c r="AR1205" i="9"/>
  <c r="AS1205" i="9"/>
  <c r="AT1205" i="9"/>
  <c r="AU1205" i="9"/>
  <c r="AV1205" i="9"/>
  <c r="AW1205" i="9"/>
  <c r="AX1205" i="9"/>
  <c r="AY1205" i="9"/>
  <c r="AZ1205" i="9"/>
  <c r="BA1205" i="9"/>
  <c r="BB1205" i="9"/>
  <c r="BC1205" i="9"/>
  <c r="AN1206" i="9"/>
  <c r="AO1206" i="9"/>
  <c r="AP1206" i="9"/>
  <c r="AQ1206" i="9"/>
  <c r="AR1206" i="9"/>
  <c r="AS1206" i="9"/>
  <c r="AT1206" i="9"/>
  <c r="AU1206" i="9"/>
  <c r="AV1206" i="9"/>
  <c r="AW1206" i="9"/>
  <c r="AX1206" i="9"/>
  <c r="AY1206" i="9"/>
  <c r="AZ1206" i="9"/>
  <c r="BA1206" i="9"/>
  <c r="BB1206" i="9"/>
  <c r="BC1206" i="9"/>
  <c r="AN1207" i="9"/>
  <c r="AO1207" i="9"/>
  <c r="AP1207" i="9"/>
  <c r="AQ1207" i="9"/>
  <c r="AR1207" i="9"/>
  <c r="AS1207" i="9"/>
  <c r="AT1207" i="9"/>
  <c r="AU1207" i="9"/>
  <c r="AV1207" i="9"/>
  <c r="AW1207" i="9"/>
  <c r="AX1207" i="9"/>
  <c r="AY1207" i="9"/>
  <c r="AZ1207" i="9"/>
  <c r="BA1207" i="9"/>
  <c r="BB1207" i="9"/>
  <c r="BC1207" i="9"/>
  <c r="AN1208" i="9"/>
  <c r="AO1208" i="9"/>
  <c r="AP1208" i="9"/>
  <c r="AQ1208" i="9"/>
  <c r="AR1208" i="9"/>
  <c r="AS1208" i="9"/>
  <c r="AT1208" i="9"/>
  <c r="AU1208" i="9"/>
  <c r="AV1208" i="9"/>
  <c r="AW1208" i="9"/>
  <c r="AX1208" i="9"/>
  <c r="AY1208" i="9"/>
  <c r="AZ1208" i="9"/>
  <c r="BA1208" i="9"/>
  <c r="BB1208" i="9"/>
  <c r="BC1208" i="9"/>
  <c r="AN1209" i="9"/>
  <c r="AO1209" i="9"/>
  <c r="AP1209" i="9"/>
  <c r="AQ1209" i="9"/>
  <c r="AR1209" i="9"/>
  <c r="AS1209" i="9"/>
  <c r="AT1209" i="9"/>
  <c r="AU1209" i="9"/>
  <c r="AV1209" i="9"/>
  <c r="AW1209" i="9"/>
  <c r="AX1209" i="9"/>
  <c r="AY1209" i="9"/>
  <c r="AZ1209" i="9"/>
  <c r="BA1209" i="9"/>
  <c r="BB1209" i="9"/>
  <c r="BC1209" i="9"/>
  <c r="AN1210" i="9"/>
  <c r="AO1210" i="9"/>
  <c r="AP1210" i="9"/>
  <c r="AQ1210" i="9"/>
  <c r="AR1210" i="9"/>
  <c r="AS1210" i="9"/>
  <c r="AT1210" i="9"/>
  <c r="AU1210" i="9"/>
  <c r="AV1210" i="9"/>
  <c r="AW1210" i="9"/>
  <c r="AX1210" i="9"/>
  <c r="AY1210" i="9"/>
  <c r="AZ1210" i="9"/>
  <c r="BA1210" i="9"/>
  <c r="BB1210" i="9"/>
  <c r="BC1210" i="9"/>
  <c r="AN1211" i="9"/>
  <c r="AO1211" i="9"/>
  <c r="AP1211" i="9"/>
  <c r="AQ1211" i="9"/>
  <c r="AR1211" i="9"/>
  <c r="AS1211" i="9"/>
  <c r="AT1211" i="9"/>
  <c r="AU1211" i="9"/>
  <c r="AV1211" i="9"/>
  <c r="AW1211" i="9"/>
  <c r="AX1211" i="9"/>
  <c r="AY1211" i="9"/>
  <c r="AZ1211" i="9"/>
  <c r="BA1211" i="9"/>
  <c r="BB1211" i="9"/>
  <c r="BC1211" i="9"/>
  <c r="AN1212" i="9"/>
  <c r="AO1212" i="9"/>
  <c r="AP1212" i="9"/>
  <c r="AQ1212" i="9"/>
  <c r="AR1212" i="9"/>
  <c r="AS1212" i="9"/>
  <c r="AT1212" i="9"/>
  <c r="AU1212" i="9"/>
  <c r="AV1212" i="9"/>
  <c r="AW1212" i="9"/>
  <c r="AX1212" i="9"/>
  <c r="AY1212" i="9"/>
  <c r="AZ1212" i="9"/>
  <c r="BA1212" i="9"/>
  <c r="BB1212" i="9"/>
  <c r="BC1212" i="9"/>
  <c r="AN1213" i="9"/>
  <c r="AO1213" i="9"/>
  <c r="AP1213" i="9"/>
  <c r="AQ1213" i="9"/>
  <c r="AR1213" i="9"/>
  <c r="AS1213" i="9"/>
  <c r="AT1213" i="9"/>
  <c r="AU1213" i="9"/>
  <c r="AV1213" i="9"/>
  <c r="AW1213" i="9"/>
  <c r="AX1213" i="9"/>
  <c r="AY1213" i="9"/>
  <c r="AZ1213" i="9"/>
  <c r="BA1213" i="9"/>
  <c r="BB1213" i="9"/>
  <c r="BC1213" i="9"/>
  <c r="AN1214" i="9"/>
  <c r="AO1214" i="9"/>
  <c r="AP1214" i="9"/>
  <c r="AQ1214" i="9"/>
  <c r="AR1214" i="9"/>
  <c r="AS1214" i="9"/>
  <c r="AT1214" i="9"/>
  <c r="AU1214" i="9"/>
  <c r="AV1214" i="9"/>
  <c r="AW1214" i="9"/>
  <c r="AX1214" i="9"/>
  <c r="AY1214" i="9"/>
  <c r="AZ1214" i="9"/>
  <c r="BA1214" i="9"/>
  <c r="BB1214" i="9"/>
  <c r="BC1214" i="9"/>
  <c r="AN1215" i="9"/>
  <c r="AO1215" i="9"/>
  <c r="AP1215" i="9"/>
  <c r="AQ1215" i="9"/>
  <c r="AR1215" i="9"/>
  <c r="AS1215" i="9"/>
  <c r="AT1215" i="9"/>
  <c r="AU1215" i="9"/>
  <c r="AV1215" i="9"/>
  <c r="AW1215" i="9"/>
  <c r="AX1215" i="9"/>
  <c r="AY1215" i="9"/>
  <c r="AZ1215" i="9"/>
  <c r="BA1215" i="9"/>
  <c r="BB1215" i="9"/>
  <c r="BC1215" i="9"/>
  <c r="AN1216" i="9"/>
  <c r="AO1216" i="9"/>
  <c r="AP1216" i="9"/>
  <c r="AQ1216" i="9"/>
  <c r="AR1216" i="9"/>
  <c r="AS1216" i="9"/>
  <c r="AT1216" i="9"/>
  <c r="AU1216" i="9"/>
  <c r="AV1216" i="9"/>
  <c r="AW1216" i="9"/>
  <c r="AX1216" i="9"/>
  <c r="AY1216" i="9"/>
  <c r="AZ1216" i="9"/>
  <c r="BA1216" i="9"/>
  <c r="BB1216" i="9"/>
  <c r="BC1216" i="9"/>
  <c r="AN1217" i="9"/>
  <c r="AO1217" i="9"/>
  <c r="AP1217" i="9"/>
  <c r="AQ1217" i="9"/>
  <c r="AR1217" i="9"/>
  <c r="AS1217" i="9"/>
  <c r="AT1217" i="9"/>
  <c r="AU1217" i="9"/>
  <c r="AV1217" i="9"/>
  <c r="AW1217" i="9"/>
  <c r="AX1217" i="9"/>
  <c r="AY1217" i="9"/>
  <c r="AZ1217" i="9"/>
  <c r="BA1217" i="9"/>
  <c r="BB1217" i="9"/>
  <c r="BC1217" i="9"/>
  <c r="AN1218" i="9"/>
  <c r="AO1218" i="9"/>
  <c r="AP1218" i="9"/>
  <c r="AQ1218" i="9"/>
  <c r="AR1218" i="9"/>
  <c r="AS1218" i="9"/>
  <c r="AT1218" i="9"/>
  <c r="AU1218" i="9"/>
  <c r="AV1218" i="9"/>
  <c r="AW1218" i="9"/>
  <c r="AX1218" i="9"/>
  <c r="AY1218" i="9"/>
  <c r="AZ1218" i="9"/>
  <c r="BA1218" i="9"/>
  <c r="BB1218" i="9"/>
  <c r="BC1218" i="9"/>
  <c r="AN1219" i="9"/>
  <c r="AO1219" i="9"/>
  <c r="AP1219" i="9"/>
  <c r="AQ1219" i="9"/>
  <c r="AR1219" i="9"/>
  <c r="AS1219" i="9"/>
  <c r="AT1219" i="9"/>
  <c r="AU1219" i="9"/>
  <c r="AV1219" i="9"/>
  <c r="AW1219" i="9"/>
  <c r="AX1219" i="9"/>
  <c r="AY1219" i="9"/>
  <c r="AZ1219" i="9"/>
  <c r="BA1219" i="9"/>
  <c r="BB1219" i="9"/>
  <c r="BC1219" i="9"/>
  <c r="AN1220" i="9"/>
  <c r="AO1220" i="9"/>
  <c r="AP1220" i="9"/>
  <c r="AQ1220" i="9"/>
  <c r="AR1220" i="9"/>
  <c r="AS1220" i="9"/>
  <c r="AT1220" i="9"/>
  <c r="AU1220" i="9"/>
  <c r="AV1220" i="9"/>
  <c r="AW1220" i="9"/>
  <c r="AX1220" i="9"/>
  <c r="AY1220" i="9"/>
  <c r="AZ1220" i="9"/>
  <c r="BA1220" i="9"/>
  <c r="BB1220" i="9"/>
  <c r="BC1220" i="9"/>
  <c r="AN1221" i="9"/>
  <c r="AO1221" i="9"/>
  <c r="AP1221" i="9"/>
  <c r="AQ1221" i="9"/>
  <c r="AR1221" i="9"/>
  <c r="AS1221" i="9"/>
  <c r="AT1221" i="9"/>
  <c r="AU1221" i="9"/>
  <c r="AV1221" i="9"/>
  <c r="AW1221" i="9"/>
  <c r="AX1221" i="9"/>
  <c r="AY1221" i="9"/>
  <c r="AZ1221" i="9"/>
  <c r="BA1221" i="9"/>
  <c r="BB1221" i="9"/>
  <c r="BC1221" i="9"/>
  <c r="AN1222" i="9"/>
  <c r="AO1222" i="9"/>
  <c r="AP1222" i="9"/>
  <c r="AQ1222" i="9"/>
  <c r="AR1222" i="9"/>
  <c r="AS1222" i="9"/>
  <c r="AT1222" i="9"/>
  <c r="AU1222" i="9"/>
  <c r="AV1222" i="9"/>
  <c r="AW1222" i="9"/>
  <c r="AX1222" i="9"/>
  <c r="AY1222" i="9"/>
  <c r="AZ1222" i="9"/>
  <c r="BA1222" i="9"/>
  <c r="BB1222" i="9"/>
  <c r="BC1222" i="9"/>
  <c r="AN1223" i="9"/>
  <c r="AO1223" i="9"/>
  <c r="AP1223" i="9"/>
  <c r="AQ1223" i="9"/>
  <c r="AR1223" i="9"/>
  <c r="AS1223" i="9"/>
  <c r="AT1223" i="9"/>
  <c r="AU1223" i="9"/>
  <c r="AV1223" i="9"/>
  <c r="AW1223" i="9"/>
  <c r="AX1223" i="9"/>
  <c r="AY1223" i="9"/>
  <c r="AZ1223" i="9"/>
  <c r="BA1223" i="9"/>
  <c r="BB1223" i="9"/>
  <c r="BC1223" i="9"/>
  <c r="AN1224" i="9"/>
  <c r="AO1224" i="9"/>
  <c r="AP1224" i="9"/>
  <c r="AQ1224" i="9"/>
  <c r="AR1224" i="9"/>
  <c r="AS1224" i="9"/>
  <c r="AT1224" i="9"/>
  <c r="AU1224" i="9"/>
  <c r="AV1224" i="9"/>
  <c r="AW1224" i="9"/>
  <c r="AX1224" i="9"/>
  <c r="AY1224" i="9"/>
  <c r="AZ1224" i="9"/>
  <c r="BA1224" i="9"/>
  <c r="BB1224" i="9"/>
  <c r="BC1224" i="9"/>
  <c r="AN1225" i="9"/>
  <c r="AO1225" i="9"/>
  <c r="AP1225" i="9"/>
  <c r="AQ1225" i="9"/>
  <c r="AR1225" i="9"/>
  <c r="AS1225" i="9"/>
  <c r="AT1225" i="9"/>
  <c r="AU1225" i="9"/>
  <c r="AV1225" i="9"/>
  <c r="AW1225" i="9"/>
  <c r="AX1225" i="9"/>
  <c r="AY1225" i="9"/>
  <c r="AZ1225" i="9"/>
  <c r="BA1225" i="9"/>
  <c r="BB1225" i="9"/>
  <c r="BC1225" i="9"/>
  <c r="AN1226" i="9"/>
  <c r="AO1226" i="9"/>
  <c r="AP1226" i="9"/>
  <c r="AQ1226" i="9"/>
  <c r="AR1226" i="9"/>
  <c r="AS1226" i="9"/>
  <c r="AT1226" i="9"/>
  <c r="AU1226" i="9"/>
  <c r="AV1226" i="9"/>
  <c r="AW1226" i="9"/>
  <c r="AX1226" i="9"/>
  <c r="AY1226" i="9"/>
  <c r="AZ1226" i="9"/>
  <c r="BA1226" i="9"/>
  <c r="BB1226" i="9"/>
  <c r="BC1226" i="9"/>
  <c r="AN1227" i="9"/>
  <c r="AO1227" i="9"/>
  <c r="AP1227" i="9"/>
  <c r="AQ1227" i="9"/>
  <c r="AR1227" i="9"/>
  <c r="AS1227" i="9"/>
  <c r="AT1227" i="9"/>
  <c r="AU1227" i="9"/>
  <c r="AV1227" i="9"/>
  <c r="AW1227" i="9"/>
  <c r="AX1227" i="9"/>
  <c r="AY1227" i="9"/>
  <c r="AZ1227" i="9"/>
  <c r="BA1227" i="9"/>
  <c r="BB1227" i="9"/>
  <c r="BC1227" i="9"/>
  <c r="AN1228" i="9"/>
  <c r="AO1228" i="9"/>
  <c r="AP1228" i="9"/>
  <c r="AQ1228" i="9"/>
  <c r="AR1228" i="9"/>
  <c r="AS1228" i="9"/>
  <c r="AT1228" i="9"/>
  <c r="AU1228" i="9"/>
  <c r="AV1228" i="9"/>
  <c r="AW1228" i="9"/>
  <c r="AX1228" i="9"/>
  <c r="AY1228" i="9"/>
  <c r="AZ1228" i="9"/>
  <c r="BA1228" i="9"/>
  <c r="BB1228" i="9"/>
  <c r="BC1228" i="9"/>
  <c r="AN1229" i="9"/>
  <c r="AO1229" i="9"/>
  <c r="AP1229" i="9"/>
  <c r="AQ1229" i="9"/>
  <c r="AR1229" i="9"/>
  <c r="AS1229" i="9"/>
  <c r="AT1229" i="9"/>
  <c r="AU1229" i="9"/>
  <c r="AV1229" i="9"/>
  <c r="AW1229" i="9"/>
  <c r="AX1229" i="9"/>
  <c r="AY1229" i="9"/>
  <c r="AZ1229" i="9"/>
  <c r="BA1229" i="9"/>
  <c r="BB1229" i="9"/>
  <c r="BC1229" i="9"/>
  <c r="AN1230" i="9"/>
  <c r="AO1230" i="9"/>
  <c r="AP1230" i="9"/>
  <c r="AQ1230" i="9"/>
  <c r="AR1230" i="9"/>
  <c r="AS1230" i="9"/>
  <c r="AT1230" i="9"/>
  <c r="AU1230" i="9"/>
  <c r="AV1230" i="9"/>
  <c r="AW1230" i="9"/>
  <c r="AX1230" i="9"/>
  <c r="AY1230" i="9"/>
  <c r="AZ1230" i="9"/>
  <c r="BA1230" i="9"/>
  <c r="BB1230" i="9"/>
  <c r="BC1230" i="9"/>
  <c r="AN1231" i="9"/>
  <c r="AO1231" i="9"/>
  <c r="AP1231" i="9"/>
  <c r="AQ1231" i="9"/>
  <c r="AR1231" i="9"/>
  <c r="AS1231" i="9"/>
  <c r="AT1231" i="9"/>
  <c r="AU1231" i="9"/>
  <c r="AV1231" i="9"/>
  <c r="AW1231" i="9"/>
  <c r="AX1231" i="9"/>
  <c r="AY1231" i="9"/>
  <c r="AZ1231" i="9"/>
  <c r="BA1231" i="9"/>
  <c r="BB1231" i="9"/>
  <c r="BC1231" i="9"/>
  <c r="AN1232" i="9"/>
  <c r="AO1232" i="9"/>
  <c r="AP1232" i="9"/>
  <c r="AQ1232" i="9"/>
  <c r="AR1232" i="9"/>
  <c r="AS1232" i="9"/>
  <c r="AT1232" i="9"/>
  <c r="AU1232" i="9"/>
  <c r="AV1232" i="9"/>
  <c r="AW1232" i="9"/>
  <c r="AX1232" i="9"/>
  <c r="AY1232" i="9"/>
  <c r="AZ1232" i="9"/>
  <c r="BA1232" i="9"/>
  <c r="BB1232" i="9"/>
  <c r="BC1232" i="9"/>
  <c r="AN1233" i="9"/>
  <c r="AO1233" i="9"/>
  <c r="AP1233" i="9"/>
  <c r="AQ1233" i="9"/>
  <c r="AR1233" i="9"/>
  <c r="AS1233" i="9"/>
  <c r="AT1233" i="9"/>
  <c r="AU1233" i="9"/>
  <c r="AV1233" i="9"/>
  <c r="AW1233" i="9"/>
  <c r="AX1233" i="9"/>
  <c r="AY1233" i="9"/>
  <c r="AZ1233" i="9"/>
  <c r="BA1233" i="9"/>
  <c r="BB1233" i="9"/>
  <c r="BC1233" i="9"/>
  <c r="AN1234" i="9"/>
  <c r="AO1234" i="9"/>
  <c r="AP1234" i="9"/>
  <c r="AQ1234" i="9"/>
  <c r="AR1234" i="9"/>
  <c r="AS1234" i="9"/>
  <c r="AT1234" i="9"/>
  <c r="AU1234" i="9"/>
  <c r="AV1234" i="9"/>
  <c r="AW1234" i="9"/>
  <c r="AX1234" i="9"/>
  <c r="AY1234" i="9"/>
  <c r="AZ1234" i="9"/>
  <c r="BA1234" i="9"/>
  <c r="BB1234" i="9"/>
  <c r="BC1234" i="9"/>
  <c r="AN1235" i="9"/>
  <c r="AO1235" i="9"/>
  <c r="AP1235" i="9"/>
  <c r="AQ1235" i="9"/>
  <c r="AR1235" i="9"/>
  <c r="AS1235" i="9"/>
  <c r="AT1235" i="9"/>
  <c r="AU1235" i="9"/>
  <c r="AV1235" i="9"/>
  <c r="AW1235" i="9"/>
  <c r="AX1235" i="9"/>
  <c r="AY1235" i="9"/>
  <c r="AZ1235" i="9"/>
  <c r="BA1235" i="9"/>
  <c r="BB1235" i="9"/>
  <c r="BC1235" i="9"/>
  <c r="AN1236" i="9"/>
  <c r="AO1236" i="9"/>
  <c r="AP1236" i="9"/>
  <c r="AQ1236" i="9"/>
  <c r="AR1236" i="9"/>
  <c r="AS1236" i="9"/>
  <c r="AT1236" i="9"/>
  <c r="AU1236" i="9"/>
  <c r="AV1236" i="9"/>
  <c r="AW1236" i="9"/>
  <c r="AX1236" i="9"/>
  <c r="AY1236" i="9"/>
  <c r="AZ1236" i="9"/>
  <c r="BA1236" i="9"/>
  <c r="BB1236" i="9"/>
  <c r="BC1236" i="9"/>
  <c r="AN1237" i="9"/>
  <c r="AO1237" i="9"/>
  <c r="AP1237" i="9"/>
  <c r="AQ1237" i="9"/>
  <c r="AR1237" i="9"/>
  <c r="AS1237" i="9"/>
  <c r="AT1237" i="9"/>
  <c r="AU1237" i="9"/>
  <c r="AV1237" i="9"/>
  <c r="AW1237" i="9"/>
  <c r="AX1237" i="9"/>
  <c r="AN1238" i="9"/>
  <c r="AO1238" i="9"/>
  <c r="AP1238" i="9"/>
  <c r="AQ1238" i="9"/>
  <c r="AR1238" i="9"/>
  <c r="AS1238" i="9"/>
  <c r="AT1238" i="9"/>
  <c r="AU1238" i="9"/>
  <c r="AV1238" i="9"/>
  <c r="AW1238" i="9"/>
  <c r="AX1238" i="9"/>
  <c r="AY1238" i="9"/>
  <c r="AZ1238" i="9"/>
  <c r="BA1238" i="9"/>
  <c r="BB1238" i="9"/>
  <c r="BC1238" i="9"/>
  <c r="AN1239" i="9"/>
  <c r="AO1239" i="9"/>
  <c r="AP1239" i="9"/>
  <c r="AQ1239" i="9"/>
  <c r="AR1239" i="9"/>
  <c r="AS1239" i="9"/>
  <c r="AT1239" i="9"/>
  <c r="AU1239" i="9"/>
  <c r="AV1239" i="9"/>
  <c r="AW1239" i="9"/>
  <c r="AX1239" i="9"/>
  <c r="AY1239" i="9"/>
  <c r="AZ1239" i="9"/>
  <c r="BA1239" i="9"/>
  <c r="BB1239" i="9"/>
  <c r="AN1240" i="9"/>
  <c r="AO1240" i="9"/>
  <c r="AP1240" i="9"/>
  <c r="AQ1240" i="9"/>
  <c r="AR1240" i="9"/>
  <c r="AS1240" i="9"/>
  <c r="AT1240" i="9"/>
  <c r="AU1240" i="9"/>
  <c r="AV1240" i="9"/>
  <c r="AW1240" i="9"/>
  <c r="AX1240" i="9"/>
  <c r="AY1240" i="9"/>
  <c r="AZ1240" i="9"/>
  <c r="BA1240" i="9"/>
  <c r="BB1240" i="9"/>
  <c r="BC1240" i="9"/>
  <c r="AN1241" i="9"/>
  <c r="AO1241" i="9"/>
  <c r="AP1241" i="9"/>
  <c r="AQ1241" i="9"/>
  <c r="AR1241" i="9"/>
  <c r="AS1241" i="9"/>
  <c r="AT1241" i="9"/>
  <c r="AU1241" i="9"/>
  <c r="AV1241" i="9"/>
  <c r="AW1241" i="9"/>
  <c r="AX1241" i="9"/>
  <c r="AY1241" i="9"/>
  <c r="AZ1241" i="9"/>
  <c r="BA1241" i="9"/>
  <c r="BB1241" i="9"/>
  <c r="BC1241" i="9"/>
  <c r="AN1242" i="9"/>
  <c r="AO1242" i="9"/>
  <c r="AP1242" i="9"/>
  <c r="AQ1242" i="9"/>
  <c r="AR1242" i="9"/>
  <c r="AS1242" i="9"/>
  <c r="AT1242" i="9"/>
  <c r="AU1242" i="9"/>
  <c r="AV1242" i="9"/>
  <c r="AW1242" i="9"/>
  <c r="AX1242" i="9"/>
  <c r="AY1242" i="9"/>
  <c r="AZ1242" i="9"/>
  <c r="BA1242" i="9"/>
  <c r="BB1242" i="9"/>
  <c r="BC1242" i="9"/>
  <c r="AN1243" i="9"/>
  <c r="AO1243" i="9"/>
  <c r="AP1243" i="9"/>
  <c r="AQ1243" i="9"/>
  <c r="AR1243" i="9"/>
  <c r="AS1243" i="9"/>
  <c r="AT1243" i="9"/>
  <c r="AU1243" i="9"/>
  <c r="AV1243" i="9"/>
  <c r="AW1243" i="9"/>
  <c r="AX1243" i="9"/>
  <c r="AY1243" i="9"/>
  <c r="AZ1243" i="9"/>
  <c r="BA1243" i="9"/>
  <c r="BB1243" i="9"/>
  <c r="BC1243" i="9"/>
  <c r="AN1244" i="9"/>
  <c r="AO1244" i="9"/>
  <c r="AP1244" i="9"/>
  <c r="AQ1244" i="9"/>
  <c r="AR1244" i="9"/>
  <c r="AS1244" i="9"/>
  <c r="AT1244" i="9"/>
  <c r="AU1244" i="9"/>
  <c r="AV1244" i="9"/>
  <c r="AW1244" i="9"/>
  <c r="AX1244" i="9"/>
  <c r="AY1244" i="9"/>
  <c r="AZ1244" i="9"/>
  <c r="BA1244" i="9"/>
  <c r="BB1244" i="9"/>
  <c r="BC1244" i="9"/>
  <c r="AN1245" i="9"/>
  <c r="AO1245" i="9"/>
  <c r="AP1245" i="9"/>
  <c r="AQ1245" i="9"/>
  <c r="AR1245" i="9"/>
  <c r="AS1245" i="9"/>
  <c r="AT1245" i="9"/>
  <c r="AU1245" i="9"/>
  <c r="AV1245" i="9"/>
  <c r="AW1245" i="9"/>
  <c r="AX1245" i="9"/>
  <c r="AY1245" i="9"/>
  <c r="AZ1245" i="9"/>
  <c r="BA1245" i="9"/>
  <c r="BB1245" i="9"/>
  <c r="BC1245" i="9"/>
  <c r="AN1246" i="9"/>
  <c r="AO1246" i="9"/>
  <c r="AP1246" i="9"/>
  <c r="AQ1246" i="9"/>
  <c r="AR1246" i="9"/>
  <c r="AS1246" i="9"/>
  <c r="AT1246" i="9"/>
  <c r="AU1246" i="9"/>
  <c r="AV1246" i="9"/>
  <c r="AW1246" i="9"/>
  <c r="AX1246" i="9"/>
  <c r="AY1246" i="9"/>
  <c r="AZ1246" i="9"/>
  <c r="BA1246" i="9"/>
  <c r="BB1246" i="9"/>
  <c r="BC1246" i="9"/>
  <c r="AN1247" i="9"/>
  <c r="AO1247" i="9"/>
  <c r="AP1247" i="9"/>
  <c r="AQ1247" i="9"/>
  <c r="AR1247" i="9"/>
  <c r="AS1247" i="9"/>
  <c r="AT1247" i="9"/>
  <c r="AU1247" i="9"/>
  <c r="AV1247" i="9"/>
  <c r="AW1247" i="9"/>
  <c r="AX1247" i="9"/>
  <c r="AY1247" i="9"/>
  <c r="AZ1247" i="9"/>
  <c r="BA1247" i="9"/>
  <c r="BB1247" i="9"/>
  <c r="BC1247" i="9"/>
  <c r="AN1248" i="9"/>
  <c r="AO1248" i="9"/>
  <c r="AP1248" i="9"/>
  <c r="AQ1248" i="9"/>
  <c r="AR1248" i="9"/>
  <c r="AS1248" i="9"/>
  <c r="AT1248" i="9"/>
  <c r="AU1248" i="9"/>
  <c r="AV1248" i="9"/>
  <c r="AW1248" i="9"/>
  <c r="AX1248" i="9"/>
  <c r="AY1248" i="9"/>
  <c r="AZ1248" i="9"/>
  <c r="BA1248" i="9"/>
  <c r="BB1248" i="9"/>
  <c r="BC1248" i="9"/>
  <c r="AN1249" i="9"/>
  <c r="AO1249" i="9"/>
  <c r="AP1249" i="9"/>
  <c r="AQ1249" i="9"/>
  <c r="AR1249" i="9"/>
  <c r="AS1249" i="9"/>
  <c r="AT1249" i="9"/>
  <c r="AU1249" i="9"/>
  <c r="AV1249" i="9"/>
  <c r="AW1249" i="9"/>
  <c r="AX1249" i="9"/>
  <c r="AY1249" i="9"/>
  <c r="AZ1249" i="9"/>
  <c r="BA1249" i="9"/>
  <c r="BB1249" i="9"/>
  <c r="BC1249" i="9"/>
  <c r="AN1250" i="9"/>
  <c r="AO1250" i="9"/>
  <c r="AP1250" i="9"/>
  <c r="AQ1250" i="9"/>
  <c r="AR1250" i="9"/>
  <c r="AS1250" i="9"/>
  <c r="AT1250" i="9"/>
  <c r="AU1250" i="9"/>
  <c r="AV1250" i="9"/>
  <c r="AW1250" i="9"/>
  <c r="AX1250" i="9"/>
  <c r="AY1250" i="9"/>
  <c r="AZ1250" i="9"/>
  <c r="BA1250" i="9"/>
  <c r="BB1250" i="9"/>
  <c r="BC1250" i="9"/>
  <c r="AN1251" i="9"/>
  <c r="AO1251" i="9"/>
  <c r="AP1251" i="9"/>
  <c r="AQ1251" i="9"/>
  <c r="AR1251" i="9"/>
  <c r="AS1251" i="9"/>
  <c r="AT1251" i="9"/>
  <c r="AU1251" i="9"/>
  <c r="AV1251" i="9"/>
  <c r="AW1251" i="9"/>
  <c r="AX1251" i="9"/>
  <c r="AY1251" i="9"/>
  <c r="AZ1251" i="9"/>
  <c r="BA1251" i="9"/>
  <c r="BB1251" i="9"/>
  <c r="BC1251" i="9"/>
  <c r="AN1252" i="9"/>
  <c r="AO1252" i="9"/>
  <c r="AP1252" i="9"/>
  <c r="AQ1252" i="9"/>
  <c r="AR1252" i="9"/>
  <c r="AS1252" i="9"/>
  <c r="AT1252" i="9"/>
  <c r="AU1252" i="9"/>
  <c r="AV1252" i="9"/>
  <c r="AW1252" i="9"/>
  <c r="AX1252" i="9"/>
  <c r="AY1252" i="9"/>
  <c r="AZ1252" i="9"/>
  <c r="BA1252" i="9"/>
  <c r="BB1252" i="9"/>
  <c r="BC1252" i="9"/>
  <c r="AP1253" i="9"/>
  <c r="AQ1253" i="9"/>
  <c r="AR1253" i="9"/>
  <c r="AS1253" i="9"/>
  <c r="AT1253" i="9"/>
  <c r="AU1253" i="9"/>
  <c r="AV1253" i="9"/>
  <c r="AW1253" i="9"/>
  <c r="AX1253" i="9"/>
  <c r="AY1253" i="9"/>
  <c r="AZ1253" i="9"/>
  <c r="BA1253" i="9"/>
  <c r="BB1253" i="9"/>
  <c r="BC1253" i="9"/>
  <c r="AN1254" i="9"/>
  <c r="AO1254" i="9"/>
  <c r="AP1254" i="9"/>
  <c r="AQ1254" i="9"/>
  <c r="AR1254" i="9"/>
  <c r="AS1254" i="9"/>
  <c r="AT1254" i="9"/>
  <c r="AU1254" i="9"/>
  <c r="AV1254" i="9"/>
  <c r="AW1254" i="9"/>
  <c r="AX1254" i="9"/>
  <c r="AY1254" i="9"/>
  <c r="AZ1254" i="9"/>
  <c r="BA1254" i="9"/>
  <c r="BB1254" i="9"/>
  <c r="BC1254" i="9"/>
  <c r="AN1255" i="9"/>
  <c r="AO1255" i="9"/>
  <c r="AP1255" i="9"/>
  <c r="AQ1255" i="9"/>
  <c r="AR1255" i="9"/>
  <c r="AS1255" i="9"/>
  <c r="AT1255" i="9"/>
  <c r="AU1255" i="9"/>
  <c r="AV1255" i="9"/>
  <c r="AW1255" i="9"/>
  <c r="AX1255" i="9"/>
  <c r="AY1255" i="9"/>
  <c r="AZ1255" i="9"/>
  <c r="BA1255" i="9"/>
  <c r="BB1255" i="9"/>
  <c r="BC1255" i="9"/>
  <c r="AN1256" i="9"/>
  <c r="AO1256" i="9"/>
  <c r="AP1256" i="9"/>
  <c r="AQ1256" i="9"/>
  <c r="AR1256" i="9"/>
  <c r="AS1256" i="9"/>
  <c r="AT1256" i="9"/>
  <c r="AU1256" i="9"/>
  <c r="AV1256" i="9"/>
  <c r="AW1256" i="9"/>
  <c r="AX1256" i="9"/>
  <c r="AY1256" i="9"/>
  <c r="AZ1256" i="9"/>
  <c r="BA1256" i="9"/>
  <c r="BB1256" i="9"/>
  <c r="BC1256" i="9"/>
  <c r="AN1257" i="9"/>
  <c r="AO1257" i="9"/>
  <c r="AP1257" i="9"/>
  <c r="AQ1257" i="9"/>
  <c r="AR1257" i="9"/>
  <c r="AS1257" i="9"/>
  <c r="AT1257" i="9"/>
  <c r="AU1257" i="9"/>
  <c r="AV1257" i="9"/>
  <c r="AW1257" i="9"/>
  <c r="AX1257" i="9"/>
  <c r="AY1257" i="9"/>
  <c r="AZ1257" i="9"/>
  <c r="BA1257" i="9"/>
  <c r="BB1257" i="9"/>
  <c r="BC1257" i="9"/>
  <c r="AN1258" i="9"/>
  <c r="AO1258" i="9"/>
  <c r="AP1258" i="9"/>
  <c r="AQ1258" i="9"/>
  <c r="AR1258" i="9"/>
  <c r="AS1258" i="9"/>
  <c r="AT1258" i="9"/>
  <c r="AU1258" i="9"/>
  <c r="AV1258" i="9"/>
  <c r="AW1258" i="9"/>
  <c r="AX1258" i="9"/>
  <c r="AY1258" i="9"/>
  <c r="AZ1258" i="9"/>
  <c r="BA1258" i="9"/>
  <c r="BB1258" i="9"/>
  <c r="BC1258" i="9"/>
  <c r="AN1259" i="9"/>
  <c r="AO1259" i="9"/>
  <c r="AP1259" i="9"/>
  <c r="AQ1259" i="9"/>
  <c r="AR1259" i="9"/>
  <c r="AS1259" i="9"/>
  <c r="AT1259" i="9"/>
  <c r="AU1259" i="9"/>
  <c r="AV1259" i="9"/>
  <c r="AW1259" i="9"/>
  <c r="AX1259" i="9"/>
  <c r="AY1259" i="9"/>
  <c r="AZ1259" i="9"/>
  <c r="BA1259" i="9"/>
  <c r="BB1259" i="9"/>
  <c r="BC1259" i="9"/>
  <c r="AN1260" i="9"/>
  <c r="AO1260" i="9"/>
  <c r="AP1260" i="9"/>
  <c r="AQ1260" i="9"/>
  <c r="AR1260" i="9"/>
  <c r="AS1260" i="9"/>
  <c r="AT1260" i="9"/>
  <c r="AU1260" i="9"/>
  <c r="AV1260" i="9"/>
  <c r="AW1260" i="9"/>
  <c r="AX1260" i="9"/>
  <c r="AY1260" i="9"/>
  <c r="AZ1260" i="9"/>
  <c r="BA1260" i="9"/>
  <c r="BB1260" i="9"/>
  <c r="BC1260" i="9"/>
  <c r="AN1261" i="9"/>
  <c r="AO1261" i="9"/>
  <c r="AP1261" i="9"/>
  <c r="AQ1261" i="9"/>
  <c r="AR1261" i="9"/>
  <c r="AS1261" i="9"/>
  <c r="AT1261" i="9"/>
  <c r="AU1261" i="9"/>
  <c r="AV1261" i="9"/>
  <c r="AW1261" i="9"/>
  <c r="AX1261" i="9"/>
  <c r="AY1261" i="9"/>
  <c r="AZ1261" i="9"/>
  <c r="BA1261" i="9"/>
  <c r="BB1261" i="9"/>
  <c r="BC1261" i="9"/>
  <c r="AN1262" i="9"/>
  <c r="AO1262" i="9"/>
  <c r="AP1262" i="9"/>
  <c r="AQ1262" i="9"/>
  <c r="AR1262" i="9"/>
  <c r="AS1262" i="9"/>
  <c r="AT1262" i="9"/>
  <c r="AU1262" i="9"/>
  <c r="AV1262" i="9"/>
  <c r="AW1262" i="9"/>
  <c r="AX1262" i="9"/>
  <c r="AY1262" i="9"/>
  <c r="AZ1262" i="9"/>
  <c r="BA1262" i="9"/>
  <c r="BB1262" i="9"/>
  <c r="BC1262" i="9"/>
  <c r="AN1263" i="9"/>
  <c r="AO1263" i="9"/>
  <c r="AP1263" i="9"/>
  <c r="AQ1263" i="9"/>
  <c r="AR1263" i="9"/>
  <c r="AS1263" i="9"/>
  <c r="AT1263" i="9"/>
  <c r="AU1263" i="9"/>
  <c r="AV1263" i="9"/>
  <c r="AW1263" i="9"/>
  <c r="AX1263" i="9"/>
  <c r="AY1263" i="9"/>
  <c r="AZ1263" i="9"/>
  <c r="BA1263" i="9"/>
  <c r="BB1263" i="9"/>
  <c r="BC1263" i="9"/>
  <c r="AN1264" i="9"/>
  <c r="AO1264" i="9"/>
  <c r="AP1264" i="9"/>
  <c r="AQ1264" i="9"/>
  <c r="AR1264" i="9"/>
  <c r="AS1264" i="9"/>
  <c r="AT1264" i="9"/>
  <c r="AU1264" i="9"/>
  <c r="AV1264" i="9"/>
  <c r="AW1264" i="9"/>
  <c r="AX1264" i="9"/>
  <c r="AY1264" i="9"/>
  <c r="AZ1264" i="9"/>
  <c r="BA1264" i="9"/>
  <c r="BB1264" i="9"/>
  <c r="BC1264" i="9"/>
  <c r="AN1265" i="9"/>
  <c r="AO1265" i="9"/>
  <c r="AP1265" i="9"/>
  <c r="AQ1265" i="9"/>
  <c r="AR1265" i="9"/>
  <c r="AS1265" i="9"/>
  <c r="AT1265" i="9"/>
  <c r="AU1265" i="9"/>
  <c r="AV1265" i="9"/>
  <c r="AW1265" i="9"/>
  <c r="AX1265" i="9"/>
  <c r="AY1265" i="9"/>
  <c r="AZ1265" i="9"/>
  <c r="BA1265" i="9"/>
  <c r="BB1265" i="9"/>
  <c r="BC1265" i="9"/>
  <c r="AN1266" i="9"/>
  <c r="AO1266" i="9"/>
  <c r="AP1266" i="9"/>
  <c r="AQ1266" i="9"/>
  <c r="AR1266" i="9"/>
  <c r="AS1266" i="9"/>
  <c r="AT1266" i="9"/>
  <c r="AU1266" i="9"/>
  <c r="AV1266" i="9"/>
  <c r="AW1266" i="9"/>
  <c r="AX1266" i="9"/>
  <c r="AY1266" i="9"/>
  <c r="AZ1266" i="9"/>
  <c r="BA1266" i="9"/>
  <c r="BB1266" i="9"/>
  <c r="BC1266" i="9"/>
  <c r="AN1267" i="9"/>
  <c r="AO1267" i="9"/>
  <c r="AP1267" i="9"/>
  <c r="AQ1267" i="9"/>
  <c r="AR1267" i="9"/>
  <c r="AS1267" i="9"/>
  <c r="AT1267" i="9"/>
  <c r="AU1267" i="9"/>
  <c r="AV1267" i="9"/>
  <c r="AW1267" i="9"/>
  <c r="AX1267" i="9"/>
  <c r="AY1267" i="9"/>
  <c r="AZ1267" i="9"/>
  <c r="BA1267" i="9"/>
  <c r="BB1267" i="9"/>
  <c r="BC1267" i="9"/>
  <c r="AN1268" i="9"/>
  <c r="AO1268" i="9"/>
  <c r="AP1268" i="9"/>
  <c r="AQ1268" i="9"/>
  <c r="AR1268" i="9"/>
  <c r="AS1268" i="9"/>
  <c r="AT1268" i="9"/>
  <c r="AU1268" i="9"/>
  <c r="AV1268" i="9"/>
  <c r="AW1268" i="9"/>
  <c r="AX1268" i="9"/>
  <c r="AY1268" i="9"/>
  <c r="AZ1268" i="9"/>
  <c r="BA1268" i="9"/>
  <c r="BB1268" i="9"/>
  <c r="BC1268" i="9"/>
  <c r="AN1269" i="9"/>
  <c r="AO1269" i="9"/>
  <c r="AP1269" i="9"/>
  <c r="AQ1269" i="9"/>
  <c r="AR1269" i="9"/>
  <c r="AS1269" i="9"/>
  <c r="AT1269" i="9"/>
  <c r="AU1269" i="9"/>
  <c r="AV1269" i="9"/>
  <c r="AW1269" i="9"/>
  <c r="AX1269" i="9"/>
  <c r="AY1269" i="9"/>
  <c r="AZ1269" i="9"/>
  <c r="BA1269" i="9"/>
  <c r="BB1269" i="9"/>
  <c r="BC1269" i="9"/>
  <c r="AN1270" i="9"/>
  <c r="AO1270" i="9"/>
  <c r="AP1270" i="9"/>
  <c r="AQ1270" i="9"/>
  <c r="AR1270" i="9"/>
  <c r="AS1270" i="9"/>
  <c r="AT1270" i="9"/>
  <c r="AU1270" i="9"/>
  <c r="AV1270" i="9"/>
  <c r="AW1270" i="9"/>
  <c r="AX1270" i="9"/>
  <c r="AY1270" i="9"/>
  <c r="AZ1270" i="9"/>
  <c r="BA1270" i="9"/>
  <c r="BB1270" i="9"/>
  <c r="BC1270" i="9"/>
  <c r="AN1271" i="9"/>
  <c r="AO1271" i="9"/>
  <c r="AP1271" i="9"/>
  <c r="AQ1271" i="9"/>
  <c r="AR1271" i="9"/>
  <c r="AS1271" i="9"/>
  <c r="AT1271" i="9"/>
  <c r="AU1271" i="9"/>
  <c r="AV1271" i="9"/>
  <c r="AW1271" i="9"/>
  <c r="AX1271" i="9"/>
  <c r="AY1271" i="9"/>
  <c r="AZ1271" i="9"/>
  <c r="BA1271" i="9"/>
  <c r="BB1271" i="9"/>
  <c r="BC1271" i="9"/>
  <c r="AN1272" i="9"/>
  <c r="AO1272" i="9"/>
  <c r="AP1272" i="9"/>
  <c r="AQ1272" i="9"/>
  <c r="AR1272" i="9"/>
  <c r="AS1272" i="9"/>
  <c r="AT1272" i="9"/>
  <c r="AU1272" i="9"/>
  <c r="AV1272" i="9"/>
  <c r="AW1272" i="9"/>
  <c r="AX1272" i="9"/>
  <c r="AY1272" i="9"/>
  <c r="AZ1272" i="9"/>
  <c r="BA1272" i="9"/>
  <c r="BB1272" i="9"/>
  <c r="BC1272" i="9"/>
  <c r="AN1273" i="9"/>
  <c r="AO1273" i="9"/>
  <c r="AP1273" i="9"/>
  <c r="AQ1273" i="9"/>
  <c r="AR1273" i="9"/>
  <c r="AS1273" i="9"/>
  <c r="AT1273" i="9"/>
  <c r="AU1273" i="9"/>
  <c r="AV1273" i="9"/>
  <c r="AW1273" i="9"/>
  <c r="AX1273" i="9"/>
  <c r="AY1273" i="9"/>
  <c r="AZ1273" i="9"/>
  <c r="BA1273" i="9"/>
  <c r="BB1273" i="9"/>
  <c r="BC1273" i="9"/>
  <c r="AN1274" i="9"/>
  <c r="AO1274" i="9"/>
  <c r="AP1274" i="9"/>
  <c r="AQ1274" i="9"/>
  <c r="AR1274" i="9"/>
  <c r="AS1274" i="9"/>
  <c r="AT1274" i="9"/>
  <c r="AU1274" i="9"/>
  <c r="AV1274" i="9"/>
  <c r="AW1274" i="9"/>
  <c r="AX1274" i="9"/>
  <c r="AY1274" i="9"/>
  <c r="AZ1274" i="9"/>
  <c r="BA1274" i="9"/>
  <c r="BB1274" i="9"/>
  <c r="BC1274" i="9"/>
  <c r="AN1275" i="9"/>
  <c r="AO1275" i="9"/>
  <c r="AP1275" i="9"/>
  <c r="AQ1275" i="9"/>
  <c r="AR1275" i="9"/>
  <c r="AS1275" i="9"/>
  <c r="AT1275" i="9"/>
  <c r="AU1275" i="9"/>
  <c r="AV1275" i="9"/>
  <c r="AW1275" i="9"/>
  <c r="AX1275" i="9"/>
  <c r="AY1275" i="9"/>
  <c r="AZ1275" i="9"/>
  <c r="BA1275" i="9"/>
  <c r="BB1275" i="9"/>
  <c r="BC1275" i="9"/>
  <c r="AN1276" i="9"/>
  <c r="AO1276" i="9"/>
  <c r="AP1276" i="9"/>
  <c r="AQ1276" i="9"/>
  <c r="AR1276" i="9"/>
  <c r="AS1276" i="9"/>
  <c r="AT1276" i="9"/>
  <c r="AU1276" i="9"/>
  <c r="AV1276" i="9"/>
  <c r="AW1276" i="9"/>
  <c r="AX1276" i="9"/>
  <c r="AY1276" i="9"/>
  <c r="AZ1276" i="9"/>
  <c r="BA1276" i="9"/>
  <c r="BB1276" i="9"/>
  <c r="BC1276" i="9"/>
  <c r="AN1277" i="9"/>
  <c r="AO1277" i="9"/>
  <c r="AP1277" i="9"/>
  <c r="AQ1277" i="9"/>
  <c r="AR1277" i="9"/>
  <c r="AS1277" i="9"/>
  <c r="AT1277" i="9"/>
  <c r="AU1277" i="9"/>
  <c r="AV1277" i="9"/>
  <c r="AW1277" i="9"/>
  <c r="AX1277" i="9"/>
  <c r="AY1277" i="9"/>
  <c r="AZ1277" i="9"/>
  <c r="BA1277" i="9"/>
  <c r="BB1277" i="9"/>
  <c r="BC1277" i="9"/>
  <c r="AN1278" i="9"/>
  <c r="AO1278" i="9"/>
  <c r="AP1278" i="9"/>
  <c r="AQ1278" i="9"/>
  <c r="AR1278" i="9"/>
  <c r="AS1278" i="9"/>
  <c r="AT1278" i="9"/>
  <c r="AU1278" i="9"/>
  <c r="AV1278" i="9"/>
  <c r="AW1278" i="9"/>
  <c r="AX1278" i="9"/>
  <c r="AY1278" i="9"/>
  <c r="AZ1278" i="9"/>
  <c r="BA1278" i="9"/>
  <c r="BB1278" i="9"/>
  <c r="BC1278" i="9"/>
  <c r="AN1279" i="9"/>
  <c r="AO1279" i="9"/>
  <c r="AP1279" i="9"/>
  <c r="AQ1279" i="9"/>
  <c r="AR1279" i="9"/>
  <c r="AS1279" i="9"/>
  <c r="AT1279" i="9"/>
  <c r="AU1279" i="9"/>
  <c r="AV1279" i="9"/>
  <c r="AW1279" i="9"/>
  <c r="AX1279" i="9"/>
  <c r="AY1279" i="9"/>
  <c r="AZ1279" i="9"/>
  <c r="BA1279" i="9"/>
  <c r="BB1279" i="9"/>
  <c r="BC1279" i="9"/>
  <c r="AN1280" i="9"/>
  <c r="AO1280" i="9"/>
  <c r="AP1280" i="9"/>
  <c r="AQ1280" i="9"/>
  <c r="AR1280" i="9"/>
  <c r="AS1280" i="9"/>
  <c r="AT1280" i="9"/>
  <c r="AU1280" i="9"/>
  <c r="AV1280" i="9"/>
  <c r="AW1280" i="9"/>
  <c r="AX1280" i="9"/>
  <c r="AY1280" i="9"/>
  <c r="AZ1280" i="9"/>
  <c r="BA1280" i="9"/>
  <c r="BB1280" i="9"/>
  <c r="BC1280" i="9"/>
  <c r="AN1281" i="9"/>
  <c r="AO1281" i="9"/>
  <c r="AP1281" i="9"/>
  <c r="AQ1281" i="9"/>
  <c r="AR1281" i="9"/>
  <c r="AS1281" i="9"/>
  <c r="AT1281" i="9"/>
  <c r="AU1281" i="9"/>
  <c r="AV1281" i="9"/>
  <c r="AW1281" i="9"/>
  <c r="AX1281" i="9"/>
  <c r="AY1281" i="9"/>
  <c r="AZ1281" i="9"/>
  <c r="BA1281" i="9"/>
  <c r="BB1281" i="9"/>
  <c r="BC1281" i="9"/>
  <c r="AN1282" i="9"/>
  <c r="AO1282" i="9"/>
  <c r="AP1282" i="9"/>
  <c r="AQ1282" i="9"/>
  <c r="AR1282" i="9"/>
  <c r="AS1282" i="9"/>
  <c r="AT1282" i="9"/>
  <c r="AU1282" i="9"/>
  <c r="AV1282" i="9"/>
  <c r="AW1282" i="9"/>
  <c r="AX1282" i="9"/>
  <c r="AY1282" i="9"/>
  <c r="AZ1282" i="9"/>
  <c r="BA1282" i="9"/>
  <c r="BB1282" i="9"/>
  <c r="BC1282" i="9"/>
  <c r="AN1283" i="9"/>
  <c r="AO1283" i="9"/>
  <c r="AP1283" i="9"/>
  <c r="AQ1283" i="9"/>
  <c r="AR1283" i="9"/>
  <c r="AS1283" i="9"/>
  <c r="AT1283" i="9"/>
  <c r="AU1283" i="9"/>
  <c r="AV1283" i="9"/>
  <c r="AW1283" i="9"/>
  <c r="AX1283" i="9"/>
  <c r="AY1283" i="9"/>
  <c r="AZ1283" i="9"/>
  <c r="BA1283" i="9"/>
  <c r="BB1283" i="9"/>
  <c r="BC1283" i="9"/>
  <c r="AN1284" i="9"/>
  <c r="AO1284" i="9"/>
  <c r="AP1284" i="9"/>
  <c r="AQ1284" i="9"/>
  <c r="AR1284" i="9"/>
  <c r="AS1284" i="9"/>
  <c r="AT1284" i="9"/>
  <c r="AU1284" i="9"/>
  <c r="AV1284" i="9"/>
  <c r="AW1284" i="9"/>
  <c r="AX1284" i="9"/>
  <c r="AY1284" i="9"/>
  <c r="AZ1284" i="9"/>
  <c r="BA1284" i="9"/>
  <c r="BB1284" i="9"/>
  <c r="BC1284" i="9"/>
  <c r="AN1285" i="9"/>
  <c r="AO1285" i="9"/>
  <c r="AP1285" i="9"/>
  <c r="AQ1285" i="9"/>
  <c r="AR1285" i="9"/>
  <c r="AS1285" i="9"/>
  <c r="AT1285" i="9"/>
  <c r="AU1285" i="9"/>
  <c r="AV1285" i="9"/>
  <c r="AW1285" i="9"/>
  <c r="AX1285" i="9"/>
  <c r="AY1285" i="9"/>
  <c r="AZ1285" i="9"/>
  <c r="BA1285" i="9"/>
  <c r="BB1285" i="9"/>
  <c r="BC1285" i="9"/>
  <c r="AN1286" i="9"/>
  <c r="AO1286" i="9"/>
  <c r="AP1286" i="9"/>
  <c r="AQ1286" i="9"/>
  <c r="AR1286" i="9"/>
  <c r="AS1286" i="9"/>
  <c r="AT1286" i="9"/>
  <c r="AU1286" i="9"/>
  <c r="AV1286" i="9"/>
  <c r="AW1286" i="9"/>
  <c r="AX1286" i="9"/>
  <c r="AY1286" i="9"/>
  <c r="AZ1286" i="9"/>
  <c r="BA1286" i="9"/>
  <c r="BB1286" i="9"/>
  <c r="BC1286" i="9"/>
  <c r="AN1287" i="9"/>
  <c r="AO1287" i="9"/>
  <c r="AP1287" i="9"/>
  <c r="AQ1287" i="9"/>
  <c r="AR1287" i="9"/>
  <c r="AS1287" i="9"/>
  <c r="AT1287" i="9"/>
  <c r="AU1287" i="9"/>
  <c r="AV1287" i="9"/>
  <c r="AW1287" i="9"/>
  <c r="AX1287" i="9"/>
  <c r="AY1287" i="9"/>
  <c r="AZ1287" i="9"/>
  <c r="BA1287" i="9"/>
  <c r="BB1287" i="9"/>
  <c r="BC1287" i="9"/>
  <c r="AN1288" i="9"/>
  <c r="AO1288" i="9"/>
  <c r="AP1288" i="9"/>
  <c r="AQ1288" i="9"/>
  <c r="AR1288" i="9"/>
  <c r="AS1288" i="9"/>
  <c r="AT1288" i="9"/>
  <c r="AU1288" i="9"/>
  <c r="AV1288" i="9"/>
  <c r="AW1288" i="9"/>
  <c r="AX1288" i="9"/>
  <c r="AY1288" i="9"/>
  <c r="AZ1288" i="9"/>
  <c r="BA1288" i="9"/>
  <c r="BB1288" i="9"/>
  <c r="BC1288" i="9"/>
  <c r="AN1289" i="9"/>
  <c r="AO1289" i="9"/>
  <c r="AP1289" i="9"/>
  <c r="AQ1289" i="9"/>
  <c r="AR1289" i="9"/>
  <c r="AS1289" i="9"/>
  <c r="AT1289" i="9"/>
  <c r="AU1289" i="9"/>
  <c r="AV1289" i="9"/>
  <c r="AW1289" i="9"/>
  <c r="AX1289" i="9"/>
  <c r="AY1289" i="9"/>
  <c r="AZ1289" i="9"/>
  <c r="BA1289" i="9"/>
  <c r="BB1289" i="9"/>
  <c r="BC1289" i="9"/>
  <c r="AN1290" i="9"/>
  <c r="AO1290" i="9"/>
  <c r="AP1290" i="9"/>
  <c r="AQ1290" i="9"/>
  <c r="AR1290" i="9"/>
  <c r="AS1290" i="9"/>
  <c r="AT1290" i="9"/>
  <c r="AU1290" i="9"/>
  <c r="AV1290" i="9"/>
  <c r="AW1290" i="9"/>
  <c r="AX1290" i="9"/>
  <c r="AY1290" i="9"/>
  <c r="AZ1290" i="9"/>
  <c r="BA1290" i="9"/>
  <c r="BB1290" i="9"/>
  <c r="BC1290" i="9"/>
  <c r="AN1291" i="9"/>
  <c r="AO1291" i="9"/>
  <c r="AP1291" i="9"/>
  <c r="AQ1291" i="9"/>
  <c r="AR1291" i="9"/>
  <c r="AS1291" i="9"/>
  <c r="AT1291" i="9"/>
  <c r="AU1291" i="9"/>
  <c r="AV1291" i="9"/>
  <c r="AW1291" i="9"/>
  <c r="AX1291" i="9"/>
  <c r="AN1292" i="9"/>
  <c r="AO1292" i="9"/>
  <c r="AP1292" i="9"/>
  <c r="AQ1292" i="9"/>
  <c r="AR1292" i="9"/>
  <c r="AS1292" i="9"/>
  <c r="AT1292" i="9"/>
  <c r="AU1292" i="9"/>
  <c r="AV1292" i="9"/>
  <c r="AW1292" i="9"/>
  <c r="AX1292" i="9"/>
  <c r="AY1292" i="9"/>
  <c r="AZ1292" i="9"/>
  <c r="BA1292" i="9"/>
  <c r="BB1292" i="9"/>
  <c r="BC1292" i="9"/>
  <c r="AN1293" i="9"/>
  <c r="AO1293" i="9"/>
  <c r="AP1293" i="9"/>
  <c r="AQ1293" i="9"/>
  <c r="AR1293" i="9"/>
  <c r="AS1293" i="9"/>
  <c r="AT1293" i="9"/>
  <c r="AU1293" i="9"/>
  <c r="AV1293" i="9"/>
  <c r="AW1293" i="9"/>
  <c r="AX1293" i="9"/>
  <c r="AY1293" i="9"/>
  <c r="AZ1293" i="9"/>
  <c r="BA1293" i="9"/>
  <c r="BB1293" i="9"/>
  <c r="AN1294" i="9"/>
  <c r="AO1294" i="9"/>
  <c r="AP1294" i="9"/>
  <c r="AQ1294" i="9"/>
  <c r="AR1294" i="9"/>
  <c r="AS1294" i="9"/>
  <c r="AT1294" i="9"/>
  <c r="AU1294" i="9"/>
  <c r="AV1294" i="9"/>
  <c r="AW1294" i="9"/>
  <c r="AX1294" i="9"/>
  <c r="AY1294" i="9"/>
  <c r="AZ1294" i="9"/>
  <c r="BA1294" i="9"/>
  <c r="BB1294" i="9"/>
  <c r="BC1294" i="9"/>
  <c r="AN1295" i="9"/>
  <c r="AO1295" i="9"/>
  <c r="AP1295" i="9"/>
  <c r="AQ1295" i="9"/>
  <c r="AR1295" i="9"/>
  <c r="AS1295" i="9"/>
  <c r="AT1295" i="9"/>
  <c r="AU1295" i="9"/>
  <c r="AV1295" i="9"/>
  <c r="AW1295" i="9"/>
  <c r="AX1295" i="9"/>
  <c r="AY1295" i="9"/>
  <c r="AZ1295" i="9"/>
  <c r="BA1295" i="9"/>
  <c r="BB1295" i="9"/>
  <c r="BC1295" i="9"/>
  <c r="AN1296" i="9"/>
  <c r="AO1296" i="9"/>
  <c r="AP1296" i="9"/>
  <c r="AQ1296" i="9"/>
  <c r="AR1296" i="9"/>
  <c r="AS1296" i="9"/>
  <c r="AT1296" i="9"/>
  <c r="AU1296" i="9"/>
  <c r="AV1296" i="9"/>
  <c r="AW1296" i="9"/>
  <c r="AX1296" i="9"/>
  <c r="AY1296" i="9"/>
  <c r="AZ1296" i="9"/>
  <c r="BA1296" i="9"/>
  <c r="BB1296" i="9"/>
  <c r="BC1296" i="9"/>
  <c r="AN1297" i="9"/>
  <c r="AO1297" i="9"/>
  <c r="AP1297" i="9"/>
  <c r="AQ1297" i="9"/>
  <c r="AR1297" i="9"/>
  <c r="AS1297" i="9"/>
  <c r="AT1297" i="9"/>
  <c r="AU1297" i="9"/>
  <c r="AV1297" i="9"/>
  <c r="AW1297" i="9"/>
  <c r="AX1297" i="9"/>
  <c r="AY1297" i="9"/>
  <c r="AZ1297" i="9"/>
  <c r="BA1297" i="9"/>
  <c r="BB1297" i="9"/>
  <c r="BC1297" i="9"/>
  <c r="AN1298" i="9"/>
  <c r="AO1298" i="9"/>
  <c r="AP1298" i="9"/>
  <c r="AQ1298" i="9"/>
  <c r="AR1298" i="9"/>
  <c r="AS1298" i="9"/>
  <c r="AT1298" i="9"/>
  <c r="AU1298" i="9"/>
  <c r="AV1298" i="9"/>
  <c r="AW1298" i="9"/>
  <c r="AX1298" i="9"/>
  <c r="AY1298" i="9"/>
  <c r="AZ1298" i="9"/>
  <c r="BA1298" i="9"/>
  <c r="BB1298" i="9"/>
  <c r="BC1298" i="9"/>
  <c r="AN1299" i="9"/>
  <c r="AO1299" i="9"/>
  <c r="AP1299" i="9"/>
  <c r="AQ1299" i="9"/>
  <c r="AR1299" i="9"/>
  <c r="AS1299" i="9"/>
  <c r="AT1299" i="9"/>
  <c r="AU1299" i="9"/>
  <c r="AV1299" i="9"/>
  <c r="AW1299" i="9"/>
  <c r="AX1299" i="9"/>
  <c r="AY1299" i="9"/>
  <c r="AZ1299" i="9"/>
  <c r="BA1299" i="9"/>
  <c r="BB1299" i="9"/>
  <c r="BC1299" i="9"/>
  <c r="AN1300" i="9"/>
  <c r="AO1300" i="9"/>
  <c r="AP1300" i="9"/>
  <c r="AQ1300" i="9"/>
  <c r="AR1300" i="9"/>
  <c r="AS1300" i="9"/>
  <c r="AT1300" i="9"/>
  <c r="AU1300" i="9"/>
  <c r="AV1300" i="9"/>
  <c r="AW1300" i="9"/>
  <c r="AX1300" i="9"/>
  <c r="AY1300" i="9"/>
  <c r="AZ1300" i="9"/>
  <c r="BA1300" i="9"/>
  <c r="BB1300" i="9"/>
  <c r="BC1300" i="9"/>
  <c r="AN1301" i="9"/>
  <c r="AO1301" i="9"/>
  <c r="AP1301" i="9"/>
  <c r="AQ1301" i="9"/>
  <c r="AR1301" i="9"/>
  <c r="AS1301" i="9"/>
  <c r="AT1301" i="9"/>
  <c r="AU1301" i="9"/>
  <c r="AV1301" i="9"/>
  <c r="AW1301" i="9"/>
  <c r="AX1301" i="9"/>
  <c r="AY1301" i="9"/>
  <c r="AZ1301" i="9"/>
  <c r="BA1301" i="9"/>
  <c r="BB1301" i="9"/>
  <c r="BC1301" i="9"/>
  <c r="AN1302" i="9"/>
  <c r="AO1302" i="9"/>
  <c r="AP1302" i="9"/>
  <c r="AQ1302" i="9"/>
  <c r="AR1302" i="9"/>
  <c r="AS1302" i="9"/>
  <c r="AT1302" i="9"/>
  <c r="AU1302" i="9"/>
  <c r="AV1302" i="9"/>
  <c r="AW1302" i="9"/>
  <c r="AX1302" i="9"/>
  <c r="AY1302" i="9"/>
  <c r="AZ1302" i="9"/>
  <c r="BA1302" i="9"/>
  <c r="BB1302" i="9"/>
  <c r="BC1302" i="9"/>
  <c r="AN1303" i="9"/>
  <c r="AO1303" i="9"/>
  <c r="AP1303" i="9"/>
  <c r="AQ1303" i="9"/>
  <c r="AR1303" i="9"/>
  <c r="AS1303" i="9"/>
  <c r="AT1303" i="9"/>
  <c r="AU1303" i="9"/>
  <c r="AV1303" i="9"/>
  <c r="AW1303" i="9"/>
  <c r="AX1303" i="9"/>
  <c r="AY1303" i="9"/>
  <c r="AZ1303" i="9"/>
  <c r="BA1303" i="9"/>
  <c r="BB1303" i="9"/>
  <c r="BC1303" i="9"/>
  <c r="AN1304" i="9"/>
  <c r="AO1304" i="9"/>
  <c r="AP1304" i="9"/>
  <c r="AQ1304" i="9"/>
  <c r="AR1304" i="9"/>
  <c r="AS1304" i="9"/>
  <c r="AT1304" i="9"/>
  <c r="AU1304" i="9"/>
  <c r="AV1304" i="9"/>
  <c r="AW1304" i="9"/>
  <c r="AX1304" i="9"/>
  <c r="AY1304" i="9"/>
  <c r="AZ1304" i="9"/>
  <c r="BA1304" i="9"/>
  <c r="BB1304" i="9"/>
  <c r="BC1304" i="9"/>
  <c r="AN1305" i="9"/>
  <c r="AO1305" i="9"/>
  <c r="AP1305" i="9"/>
  <c r="AQ1305" i="9"/>
  <c r="AR1305" i="9"/>
  <c r="AS1305" i="9"/>
  <c r="AT1305" i="9"/>
  <c r="AU1305" i="9"/>
  <c r="AV1305" i="9"/>
  <c r="AW1305" i="9"/>
  <c r="AX1305" i="9"/>
  <c r="AY1305" i="9"/>
  <c r="AZ1305" i="9"/>
  <c r="BA1305" i="9"/>
  <c r="BB1305" i="9"/>
  <c r="BC1305" i="9"/>
  <c r="AN1306" i="9"/>
  <c r="AO1306" i="9"/>
  <c r="AP1306" i="9"/>
  <c r="AQ1306" i="9"/>
  <c r="AR1306" i="9"/>
  <c r="AS1306" i="9"/>
  <c r="AT1306" i="9"/>
  <c r="AU1306" i="9"/>
  <c r="AV1306" i="9"/>
  <c r="AW1306" i="9"/>
  <c r="AX1306" i="9"/>
  <c r="AY1306" i="9"/>
  <c r="AZ1306" i="9"/>
  <c r="BA1306" i="9"/>
  <c r="BB1306" i="9"/>
  <c r="BC1306" i="9"/>
  <c r="AP1307" i="9"/>
  <c r="AQ1307" i="9"/>
  <c r="AR1307" i="9"/>
  <c r="AS1307" i="9"/>
  <c r="AT1307" i="9"/>
  <c r="AU1307" i="9"/>
  <c r="AV1307" i="9"/>
  <c r="AW1307" i="9"/>
  <c r="AX1307" i="9"/>
  <c r="AY1307" i="9"/>
  <c r="AZ1307" i="9"/>
  <c r="BA1307" i="9"/>
  <c r="BB1307" i="9"/>
  <c r="BC1307" i="9"/>
  <c r="AN1308" i="9"/>
  <c r="AO1308" i="9"/>
  <c r="AP1308" i="9"/>
  <c r="AQ1308" i="9"/>
  <c r="AR1308" i="9"/>
  <c r="AS1308" i="9"/>
  <c r="AT1308" i="9"/>
  <c r="AU1308" i="9"/>
  <c r="AV1308" i="9"/>
  <c r="AW1308" i="9"/>
  <c r="AX1308" i="9"/>
  <c r="AY1308" i="9"/>
  <c r="AZ1308" i="9"/>
  <c r="BA1308" i="9"/>
  <c r="BB1308" i="9"/>
  <c r="BC1308" i="9"/>
  <c r="AN1309" i="9"/>
  <c r="AO1309" i="9"/>
  <c r="AP1309" i="9"/>
  <c r="AQ1309" i="9"/>
  <c r="AR1309" i="9"/>
  <c r="AS1309" i="9"/>
  <c r="AT1309" i="9"/>
  <c r="AU1309" i="9"/>
  <c r="AV1309" i="9"/>
  <c r="AW1309" i="9"/>
  <c r="AX1309" i="9"/>
  <c r="AY1309" i="9"/>
  <c r="AZ1309" i="9"/>
  <c r="BA1309" i="9"/>
  <c r="BB1309" i="9"/>
  <c r="BC1309" i="9"/>
  <c r="AN1310" i="9"/>
  <c r="AO1310" i="9"/>
  <c r="AP1310" i="9"/>
  <c r="AQ1310" i="9"/>
  <c r="AR1310" i="9"/>
  <c r="AS1310" i="9"/>
  <c r="AT1310" i="9"/>
  <c r="AU1310" i="9"/>
  <c r="AV1310" i="9"/>
  <c r="AW1310" i="9"/>
  <c r="AX1310" i="9"/>
  <c r="AY1310" i="9"/>
  <c r="AZ1310" i="9"/>
  <c r="BA1310" i="9"/>
  <c r="BB1310" i="9"/>
  <c r="BC1310" i="9"/>
  <c r="AN1311" i="9"/>
  <c r="AO1311" i="9"/>
  <c r="AP1311" i="9"/>
  <c r="AQ1311" i="9"/>
  <c r="AR1311" i="9"/>
  <c r="AS1311" i="9"/>
  <c r="AT1311" i="9"/>
  <c r="AU1311" i="9"/>
  <c r="AV1311" i="9"/>
  <c r="AW1311" i="9"/>
  <c r="AX1311" i="9"/>
  <c r="AY1311" i="9"/>
  <c r="AZ1311" i="9"/>
  <c r="BA1311" i="9"/>
  <c r="BB1311" i="9"/>
  <c r="BC1311" i="9"/>
  <c r="AN1312" i="9"/>
  <c r="AO1312" i="9"/>
  <c r="AP1312" i="9"/>
  <c r="AQ1312" i="9"/>
  <c r="AR1312" i="9"/>
  <c r="AS1312" i="9"/>
  <c r="AT1312" i="9"/>
  <c r="AU1312" i="9"/>
  <c r="AV1312" i="9"/>
  <c r="AW1312" i="9"/>
  <c r="AX1312" i="9"/>
  <c r="AY1312" i="9"/>
  <c r="AZ1312" i="9"/>
  <c r="BA1312" i="9"/>
  <c r="BB1312" i="9"/>
  <c r="BC1312" i="9"/>
  <c r="AN1313" i="9"/>
  <c r="AO1313" i="9"/>
  <c r="AP1313" i="9"/>
  <c r="AQ1313" i="9"/>
  <c r="AR1313" i="9"/>
  <c r="AS1313" i="9"/>
  <c r="AT1313" i="9"/>
  <c r="AU1313" i="9"/>
  <c r="AV1313" i="9"/>
  <c r="AW1313" i="9"/>
  <c r="AX1313" i="9"/>
  <c r="AY1313" i="9"/>
  <c r="AZ1313" i="9"/>
  <c r="BA1313" i="9"/>
  <c r="BB1313" i="9"/>
  <c r="BC1313" i="9"/>
  <c r="AN1314" i="9"/>
  <c r="AO1314" i="9"/>
  <c r="AP1314" i="9"/>
  <c r="AQ1314" i="9"/>
  <c r="AR1314" i="9"/>
  <c r="AS1314" i="9"/>
  <c r="AT1314" i="9"/>
  <c r="AU1314" i="9"/>
  <c r="AV1314" i="9"/>
  <c r="AW1314" i="9"/>
  <c r="AX1314" i="9"/>
  <c r="AY1314" i="9"/>
  <c r="AZ1314" i="9"/>
  <c r="BA1314" i="9"/>
  <c r="BB1314" i="9"/>
  <c r="BC1314" i="9"/>
  <c r="AN1315" i="9"/>
  <c r="AO1315" i="9"/>
  <c r="AP1315" i="9"/>
  <c r="AQ1315" i="9"/>
  <c r="AR1315" i="9"/>
  <c r="AS1315" i="9"/>
  <c r="AT1315" i="9"/>
  <c r="AU1315" i="9"/>
  <c r="AV1315" i="9"/>
  <c r="AW1315" i="9"/>
  <c r="AX1315" i="9"/>
  <c r="AY1315" i="9"/>
  <c r="AZ1315" i="9"/>
  <c r="BA1315" i="9"/>
  <c r="BB1315" i="9"/>
  <c r="BC1315" i="9"/>
  <c r="AN1316" i="9"/>
  <c r="AO1316" i="9"/>
  <c r="AP1316" i="9"/>
  <c r="AQ1316" i="9"/>
  <c r="AR1316" i="9"/>
  <c r="AS1316" i="9"/>
  <c r="AT1316" i="9"/>
  <c r="AU1316" i="9"/>
  <c r="AV1316" i="9"/>
  <c r="AW1316" i="9"/>
  <c r="AX1316" i="9"/>
  <c r="AY1316" i="9"/>
  <c r="AZ1316" i="9"/>
  <c r="BA1316" i="9"/>
  <c r="BB1316" i="9"/>
  <c r="BC1316" i="9"/>
  <c r="AN1317" i="9"/>
  <c r="AO1317" i="9"/>
  <c r="AP1317" i="9"/>
  <c r="AQ1317" i="9"/>
  <c r="AR1317" i="9"/>
  <c r="AS1317" i="9"/>
  <c r="AT1317" i="9"/>
  <c r="AU1317" i="9"/>
  <c r="AV1317" i="9"/>
  <c r="AW1317" i="9"/>
  <c r="AX1317" i="9"/>
  <c r="AY1317" i="9"/>
  <c r="AZ1317" i="9"/>
  <c r="BA1317" i="9"/>
  <c r="BB1317" i="9"/>
  <c r="BC1317" i="9"/>
  <c r="AN1318" i="9"/>
  <c r="AO1318" i="9"/>
  <c r="AP1318" i="9"/>
  <c r="AQ1318" i="9"/>
  <c r="AR1318" i="9"/>
  <c r="AS1318" i="9"/>
  <c r="AT1318" i="9"/>
  <c r="AU1318" i="9"/>
  <c r="AV1318" i="9"/>
  <c r="AW1318" i="9"/>
  <c r="AX1318" i="9"/>
  <c r="AY1318" i="9"/>
  <c r="AZ1318" i="9"/>
  <c r="BA1318" i="9"/>
  <c r="BB1318" i="9"/>
  <c r="BC1318" i="9"/>
  <c r="AN1319" i="9"/>
  <c r="AO1319" i="9"/>
  <c r="AP1319" i="9"/>
  <c r="AQ1319" i="9"/>
  <c r="AR1319" i="9"/>
  <c r="AS1319" i="9"/>
  <c r="AT1319" i="9"/>
  <c r="AU1319" i="9"/>
  <c r="AV1319" i="9"/>
  <c r="AW1319" i="9"/>
  <c r="AX1319" i="9"/>
  <c r="AY1319" i="9"/>
  <c r="AZ1319" i="9"/>
  <c r="BA1319" i="9"/>
  <c r="BB1319" i="9"/>
  <c r="BC1319" i="9"/>
  <c r="AN1320" i="9"/>
  <c r="AO1320" i="9"/>
  <c r="AP1320" i="9"/>
  <c r="AQ1320" i="9"/>
  <c r="AR1320" i="9"/>
  <c r="AS1320" i="9"/>
  <c r="AT1320" i="9"/>
  <c r="AU1320" i="9"/>
  <c r="AV1320" i="9"/>
  <c r="AW1320" i="9"/>
  <c r="AX1320" i="9"/>
  <c r="AY1320" i="9"/>
  <c r="AZ1320" i="9"/>
  <c r="BA1320" i="9"/>
  <c r="BB1320" i="9"/>
  <c r="BC1320" i="9"/>
  <c r="AN1321" i="9"/>
  <c r="AO1321" i="9"/>
  <c r="AP1321" i="9"/>
  <c r="AQ1321" i="9"/>
  <c r="AR1321" i="9"/>
  <c r="AS1321" i="9"/>
  <c r="AT1321" i="9"/>
  <c r="AU1321" i="9"/>
  <c r="AV1321" i="9"/>
  <c r="AW1321" i="9"/>
  <c r="AX1321" i="9"/>
  <c r="AY1321" i="9"/>
  <c r="AZ1321" i="9"/>
  <c r="BA1321" i="9"/>
  <c r="BB1321" i="9"/>
  <c r="BC1321" i="9"/>
  <c r="AN1322" i="9"/>
  <c r="AO1322" i="9"/>
  <c r="AP1322" i="9"/>
  <c r="AQ1322" i="9"/>
  <c r="AR1322" i="9"/>
  <c r="AS1322" i="9"/>
  <c r="AT1322" i="9"/>
  <c r="AU1322" i="9"/>
  <c r="AV1322" i="9"/>
  <c r="AW1322" i="9"/>
  <c r="AX1322" i="9"/>
  <c r="AY1322" i="9"/>
  <c r="AZ1322" i="9"/>
  <c r="BA1322" i="9"/>
  <c r="BB1322" i="9"/>
  <c r="BC1322" i="9"/>
  <c r="AN1323" i="9"/>
  <c r="AO1323" i="9"/>
  <c r="AP1323" i="9"/>
  <c r="AQ1323" i="9"/>
  <c r="AR1323" i="9"/>
  <c r="AS1323" i="9"/>
  <c r="AT1323" i="9"/>
  <c r="AU1323" i="9"/>
  <c r="AV1323" i="9"/>
  <c r="AW1323" i="9"/>
  <c r="AX1323" i="9"/>
  <c r="AY1323" i="9"/>
  <c r="AZ1323" i="9"/>
  <c r="BA1323" i="9"/>
  <c r="BB1323" i="9"/>
  <c r="BC1323" i="9"/>
  <c r="AN1324" i="9"/>
  <c r="AO1324" i="9"/>
  <c r="AP1324" i="9"/>
  <c r="AQ1324" i="9"/>
  <c r="AR1324" i="9"/>
  <c r="AS1324" i="9"/>
  <c r="AT1324" i="9"/>
  <c r="AU1324" i="9"/>
  <c r="AV1324" i="9"/>
  <c r="AW1324" i="9"/>
  <c r="AX1324" i="9"/>
  <c r="AY1324" i="9"/>
  <c r="AZ1324" i="9"/>
  <c r="BA1324" i="9"/>
  <c r="BB1324" i="9"/>
  <c r="BC1324" i="9"/>
  <c r="AN1325" i="9"/>
  <c r="AO1325" i="9"/>
  <c r="AP1325" i="9"/>
  <c r="AQ1325" i="9"/>
  <c r="AR1325" i="9"/>
  <c r="AS1325" i="9"/>
  <c r="AT1325" i="9"/>
  <c r="AU1325" i="9"/>
  <c r="AV1325" i="9"/>
  <c r="AW1325" i="9"/>
  <c r="AX1325" i="9"/>
  <c r="AY1325" i="9"/>
  <c r="AZ1325" i="9"/>
  <c r="BA1325" i="9"/>
  <c r="BB1325" i="9"/>
  <c r="BC1325" i="9"/>
  <c r="AN1326" i="9"/>
  <c r="AO1326" i="9"/>
  <c r="AP1326" i="9"/>
  <c r="AQ1326" i="9"/>
  <c r="AR1326" i="9"/>
  <c r="AS1326" i="9"/>
  <c r="AT1326" i="9"/>
  <c r="AU1326" i="9"/>
  <c r="AV1326" i="9"/>
  <c r="AW1326" i="9"/>
  <c r="AX1326" i="9"/>
  <c r="AY1326" i="9"/>
  <c r="AZ1326" i="9"/>
  <c r="BA1326" i="9"/>
  <c r="BB1326" i="9"/>
  <c r="BC1326" i="9"/>
  <c r="AN1327" i="9"/>
  <c r="AO1327" i="9"/>
  <c r="AP1327" i="9"/>
  <c r="AQ1327" i="9"/>
  <c r="AR1327" i="9"/>
  <c r="AS1327" i="9"/>
  <c r="AT1327" i="9"/>
  <c r="AU1327" i="9"/>
  <c r="AV1327" i="9"/>
  <c r="AW1327" i="9"/>
  <c r="AX1327" i="9"/>
  <c r="AY1327" i="9"/>
  <c r="AZ1327" i="9"/>
  <c r="BA1327" i="9"/>
  <c r="BB1327" i="9"/>
  <c r="BC1327" i="9"/>
  <c r="AN1328" i="9"/>
  <c r="AO1328" i="9"/>
  <c r="AP1328" i="9"/>
  <c r="AQ1328" i="9"/>
  <c r="AR1328" i="9"/>
  <c r="AS1328" i="9"/>
  <c r="AT1328" i="9"/>
  <c r="AU1328" i="9"/>
  <c r="AV1328" i="9"/>
  <c r="AW1328" i="9"/>
  <c r="AX1328" i="9"/>
  <c r="AY1328" i="9"/>
  <c r="AZ1328" i="9"/>
  <c r="BA1328" i="9"/>
  <c r="BB1328" i="9"/>
  <c r="BC1328" i="9"/>
  <c r="AN1329" i="9"/>
  <c r="AO1329" i="9"/>
  <c r="AP1329" i="9"/>
  <c r="AQ1329" i="9"/>
  <c r="AR1329" i="9"/>
  <c r="AS1329" i="9"/>
  <c r="AT1329" i="9"/>
  <c r="AU1329" i="9"/>
  <c r="AV1329" i="9"/>
  <c r="AW1329" i="9"/>
  <c r="AX1329" i="9"/>
  <c r="AY1329" i="9"/>
  <c r="AZ1329" i="9"/>
  <c r="BA1329" i="9"/>
  <c r="BB1329" i="9"/>
  <c r="BC1329" i="9"/>
  <c r="AN1330" i="9"/>
  <c r="AO1330" i="9"/>
  <c r="AP1330" i="9"/>
  <c r="AQ1330" i="9"/>
  <c r="AR1330" i="9"/>
  <c r="AS1330" i="9"/>
  <c r="AT1330" i="9"/>
  <c r="AU1330" i="9"/>
  <c r="AV1330" i="9"/>
  <c r="AW1330" i="9"/>
  <c r="AX1330" i="9"/>
  <c r="AY1330" i="9"/>
  <c r="AZ1330" i="9"/>
  <c r="BA1330" i="9"/>
  <c r="BB1330" i="9"/>
  <c r="BC1330" i="9"/>
  <c r="AN1331" i="9"/>
  <c r="AO1331" i="9"/>
  <c r="AP1331" i="9"/>
  <c r="AQ1331" i="9"/>
  <c r="AR1331" i="9"/>
  <c r="AS1331" i="9"/>
  <c r="AT1331" i="9"/>
  <c r="AU1331" i="9"/>
  <c r="AV1331" i="9"/>
  <c r="AW1331" i="9"/>
  <c r="AX1331" i="9"/>
  <c r="AY1331" i="9"/>
  <c r="AZ1331" i="9"/>
  <c r="BA1331" i="9"/>
  <c r="BB1331" i="9"/>
  <c r="BC1331" i="9"/>
  <c r="AN1332" i="9"/>
  <c r="AO1332" i="9"/>
  <c r="AP1332" i="9"/>
  <c r="AQ1332" i="9"/>
  <c r="AR1332" i="9"/>
  <c r="AS1332" i="9"/>
  <c r="AT1332" i="9"/>
  <c r="AU1332" i="9"/>
  <c r="AV1332" i="9"/>
  <c r="AW1332" i="9"/>
  <c r="AX1332" i="9"/>
  <c r="AY1332" i="9"/>
  <c r="AZ1332" i="9"/>
  <c r="BA1332" i="9"/>
  <c r="BB1332" i="9"/>
  <c r="BC1332" i="9"/>
  <c r="AN1333" i="9"/>
  <c r="AO1333" i="9"/>
  <c r="AP1333" i="9"/>
  <c r="AQ1333" i="9"/>
  <c r="AR1333" i="9"/>
  <c r="AS1333" i="9"/>
  <c r="AT1333" i="9"/>
  <c r="AU1333" i="9"/>
  <c r="AV1333" i="9"/>
  <c r="AW1333" i="9"/>
  <c r="AX1333" i="9"/>
  <c r="AY1333" i="9"/>
  <c r="AZ1333" i="9"/>
  <c r="BA1333" i="9"/>
  <c r="BB1333" i="9"/>
  <c r="BC1333" i="9"/>
  <c r="AN1334" i="9"/>
  <c r="AO1334" i="9"/>
  <c r="AP1334" i="9"/>
  <c r="AQ1334" i="9"/>
  <c r="AR1334" i="9"/>
  <c r="AS1334" i="9"/>
  <c r="AT1334" i="9"/>
  <c r="AU1334" i="9"/>
  <c r="AV1334" i="9"/>
  <c r="AW1334" i="9"/>
  <c r="AX1334" i="9"/>
  <c r="AY1334" i="9"/>
  <c r="AZ1334" i="9"/>
  <c r="BA1334" i="9"/>
  <c r="BB1334" i="9"/>
  <c r="BC1334" i="9"/>
  <c r="AN1335" i="9"/>
  <c r="AO1335" i="9"/>
  <c r="AP1335" i="9"/>
  <c r="AQ1335" i="9"/>
  <c r="AR1335" i="9"/>
  <c r="AS1335" i="9"/>
  <c r="AT1335" i="9"/>
  <c r="AU1335" i="9"/>
  <c r="AV1335" i="9"/>
  <c r="AW1335" i="9"/>
  <c r="AX1335" i="9"/>
  <c r="AY1335" i="9"/>
  <c r="AZ1335" i="9"/>
  <c r="BA1335" i="9"/>
  <c r="BB1335" i="9"/>
  <c r="BC1335" i="9"/>
  <c r="AN1336" i="9"/>
  <c r="AO1336" i="9"/>
  <c r="AP1336" i="9"/>
  <c r="AQ1336" i="9"/>
  <c r="AR1336" i="9"/>
  <c r="AS1336" i="9"/>
  <c r="AT1336" i="9"/>
  <c r="AU1336" i="9"/>
  <c r="AV1336" i="9"/>
  <c r="AW1336" i="9"/>
  <c r="AX1336" i="9"/>
  <c r="AY1336" i="9"/>
  <c r="AZ1336" i="9"/>
  <c r="BA1336" i="9"/>
  <c r="BB1336" i="9"/>
  <c r="BC1336" i="9"/>
  <c r="AN1337" i="9"/>
  <c r="AO1337" i="9"/>
  <c r="AP1337" i="9"/>
  <c r="AQ1337" i="9"/>
  <c r="AR1337" i="9"/>
  <c r="AS1337" i="9"/>
  <c r="AT1337" i="9"/>
  <c r="AU1337" i="9"/>
  <c r="AV1337" i="9"/>
  <c r="AW1337" i="9"/>
  <c r="AX1337" i="9"/>
  <c r="AY1337" i="9"/>
  <c r="AZ1337" i="9"/>
  <c r="BA1337" i="9"/>
  <c r="BB1337" i="9"/>
  <c r="BC1337" i="9"/>
  <c r="AN1338" i="9"/>
  <c r="AO1338" i="9"/>
  <c r="AP1338" i="9"/>
  <c r="AQ1338" i="9"/>
  <c r="AR1338" i="9"/>
  <c r="AS1338" i="9"/>
  <c r="AT1338" i="9"/>
  <c r="AU1338" i="9"/>
  <c r="AV1338" i="9"/>
  <c r="AW1338" i="9"/>
  <c r="AX1338" i="9"/>
  <c r="AY1338" i="9"/>
  <c r="AZ1338" i="9"/>
  <c r="BA1338" i="9"/>
  <c r="BB1338" i="9"/>
  <c r="BC1338" i="9"/>
  <c r="AN1339" i="9"/>
  <c r="AO1339" i="9"/>
  <c r="AP1339" i="9"/>
  <c r="AQ1339" i="9"/>
  <c r="AR1339" i="9"/>
  <c r="AS1339" i="9"/>
  <c r="AT1339" i="9"/>
  <c r="AU1339" i="9"/>
  <c r="AV1339" i="9"/>
  <c r="AW1339" i="9"/>
  <c r="AX1339" i="9"/>
  <c r="AY1339" i="9"/>
  <c r="AZ1339" i="9"/>
  <c r="BA1339" i="9"/>
  <c r="BB1339" i="9"/>
  <c r="BC1339" i="9"/>
  <c r="AN1340" i="9"/>
  <c r="AO1340" i="9"/>
  <c r="AP1340" i="9"/>
  <c r="AQ1340" i="9"/>
  <c r="AR1340" i="9"/>
  <c r="AS1340" i="9"/>
  <c r="AT1340" i="9"/>
  <c r="AU1340" i="9"/>
  <c r="AV1340" i="9"/>
  <c r="AW1340" i="9"/>
  <c r="AX1340" i="9"/>
  <c r="AY1340" i="9"/>
  <c r="AZ1340" i="9"/>
  <c r="BA1340" i="9"/>
  <c r="BB1340" i="9"/>
  <c r="BC1340" i="9"/>
  <c r="AN1341" i="9"/>
  <c r="AO1341" i="9"/>
  <c r="AP1341" i="9"/>
  <c r="AQ1341" i="9"/>
  <c r="AR1341" i="9"/>
  <c r="AS1341" i="9"/>
  <c r="AT1341" i="9"/>
  <c r="AU1341" i="9"/>
  <c r="AV1341" i="9"/>
  <c r="AW1341" i="9"/>
  <c r="AX1341" i="9"/>
  <c r="AY1341" i="9"/>
  <c r="AZ1341" i="9"/>
  <c r="BA1341" i="9"/>
  <c r="BB1341" i="9"/>
  <c r="BC1341" i="9"/>
  <c r="AN1342" i="9"/>
  <c r="AO1342" i="9"/>
  <c r="AP1342" i="9"/>
  <c r="AQ1342" i="9"/>
  <c r="AR1342" i="9"/>
  <c r="AS1342" i="9"/>
  <c r="AT1342" i="9"/>
  <c r="AU1342" i="9"/>
  <c r="AV1342" i="9"/>
  <c r="AW1342" i="9"/>
  <c r="AX1342" i="9"/>
  <c r="AY1342" i="9"/>
  <c r="AZ1342" i="9"/>
  <c r="BA1342" i="9"/>
  <c r="BB1342" i="9"/>
  <c r="BC1342" i="9"/>
  <c r="AN1343" i="9"/>
  <c r="AO1343" i="9"/>
  <c r="AP1343" i="9"/>
  <c r="AQ1343" i="9"/>
  <c r="AR1343" i="9"/>
  <c r="AS1343" i="9"/>
  <c r="AT1343" i="9"/>
  <c r="AU1343" i="9"/>
  <c r="AV1343" i="9"/>
  <c r="AW1343" i="9"/>
  <c r="AX1343" i="9"/>
  <c r="AY1343" i="9"/>
  <c r="AZ1343" i="9"/>
  <c r="BA1343" i="9"/>
  <c r="BB1343" i="9"/>
  <c r="BC1343" i="9"/>
  <c r="AN1344" i="9"/>
  <c r="AO1344" i="9"/>
  <c r="AP1344" i="9"/>
  <c r="AQ1344" i="9"/>
  <c r="AR1344" i="9"/>
  <c r="AS1344" i="9"/>
  <c r="AT1344" i="9"/>
  <c r="AU1344" i="9"/>
  <c r="AV1344" i="9"/>
  <c r="AW1344" i="9"/>
  <c r="AX1344" i="9"/>
  <c r="AY1344" i="9"/>
  <c r="AZ1344" i="9"/>
  <c r="BA1344" i="9"/>
  <c r="BB1344" i="9"/>
  <c r="BC1344" i="9"/>
  <c r="AN1345" i="9"/>
  <c r="AO1345" i="9"/>
  <c r="AP1345" i="9"/>
  <c r="AQ1345" i="9"/>
  <c r="AR1345" i="9"/>
  <c r="AS1345" i="9"/>
  <c r="AT1345" i="9"/>
  <c r="AU1345" i="9"/>
  <c r="AV1345" i="9"/>
  <c r="AW1345" i="9"/>
  <c r="AX1345" i="9"/>
  <c r="AN1346" i="9"/>
  <c r="AO1346" i="9"/>
  <c r="AP1346" i="9"/>
  <c r="AQ1346" i="9"/>
  <c r="AR1346" i="9"/>
  <c r="AS1346" i="9"/>
  <c r="AT1346" i="9"/>
  <c r="AU1346" i="9"/>
  <c r="AV1346" i="9"/>
  <c r="AW1346" i="9"/>
  <c r="AX1346" i="9"/>
  <c r="AY1346" i="9"/>
  <c r="AZ1346" i="9"/>
  <c r="BA1346" i="9"/>
  <c r="BB1346" i="9"/>
  <c r="BC1346" i="9"/>
  <c r="AN1347" i="9"/>
  <c r="AO1347" i="9"/>
  <c r="AP1347" i="9"/>
  <c r="AQ1347" i="9"/>
  <c r="AR1347" i="9"/>
  <c r="AS1347" i="9"/>
  <c r="AT1347" i="9"/>
  <c r="AU1347" i="9"/>
  <c r="AV1347" i="9"/>
  <c r="AW1347" i="9"/>
  <c r="AX1347" i="9"/>
  <c r="AY1347" i="9"/>
  <c r="AZ1347" i="9"/>
  <c r="BA1347" i="9"/>
  <c r="BB1347" i="9"/>
  <c r="AN1348" i="9"/>
  <c r="AO1348" i="9"/>
  <c r="AP1348" i="9"/>
  <c r="AQ1348" i="9"/>
  <c r="AR1348" i="9"/>
  <c r="AS1348" i="9"/>
  <c r="AT1348" i="9"/>
  <c r="AU1348" i="9"/>
  <c r="AV1348" i="9"/>
  <c r="AW1348" i="9"/>
  <c r="AX1348" i="9"/>
  <c r="AY1348" i="9"/>
  <c r="AZ1348" i="9"/>
  <c r="BA1348" i="9"/>
  <c r="BB1348" i="9"/>
  <c r="BC1348" i="9"/>
  <c r="AN1349" i="9"/>
  <c r="AO1349" i="9"/>
  <c r="AP1349" i="9"/>
  <c r="AQ1349" i="9"/>
  <c r="AR1349" i="9"/>
  <c r="AS1349" i="9"/>
  <c r="AT1349" i="9"/>
  <c r="AU1349" i="9"/>
  <c r="AV1349" i="9"/>
  <c r="AW1349" i="9"/>
  <c r="AX1349" i="9"/>
  <c r="AY1349" i="9"/>
  <c r="AZ1349" i="9"/>
  <c r="BA1349" i="9"/>
  <c r="BB1349" i="9"/>
  <c r="BC1349" i="9"/>
  <c r="AN1350" i="9"/>
  <c r="AO1350" i="9"/>
  <c r="AP1350" i="9"/>
  <c r="AQ1350" i="9"/>
  <c r="AR1350" i="9"/>
  <c r="AS1350" i="9"/>
  <c r="AT1350" i="9"/>
  <c r="AU1350" i="9"/>
  <c r="AV1350" i="9"/>
  <c r="AW1350" i="9"/>
  <c r="AX1350" i="9"/>
  <c r="AY1350" i="9"/>
  <c r="AZ1350" i="9"/>
  <c r="BA1350" i="9"/>
  <c r="BB1350" i="9"/>
  <c r="BC1350" i="9"/>
  <c r="AN1351" i="9"/>
  <c r="AO1351" i="9"/>
  <c r="AP1351" i="9"/>
  <c r="AQ1351" i="9"/>
  <c r="AR1351" i="9"/>
  <c r="AS1351" i="9"/>
  <c r="AT1351" i="9"/>
  <c r="AU1351" i="9"/>
  <c r="AV1351" i="9"/>
  <c r="AW1351" i="9"/>
  <c r="AX1351" i="9"/>
  <c r="AY1351" i="9"/>
  <c r="AZ1351" i="9"/>
  <c r="BA1351" i="9"/>
  <c r="BB1351" i="9"/>
  <c r="BC1351" i="9"/>
  <c r="AN1352" i="9"/>
  <c r="AO1352" i="9"/>
  <c r="AP1352" i="9"/>
  <c r="AQ1352" i="9"/>
  <c r="AR1352" i="9"/>
  <c r="AS1352" i="9"/>
  <c r="AT1352" i="9"/>
  <c r="AU1352" i="9"/>
  <c r="AV1352" i="9"/>
  <c r="AW1352" i="9"/>
  <c r="AX1352" i="9"/>
  <c r="AY1352" i="9"/>
  <c r="AZ1352" i="9"/>
  <c r="BA1352" i="9"/>
  <c r="BB1352" i="9"/>
  <c r="BC1352" i="9"/>
  <c r="AN1353" i="9"/>
  <c r="AO1353" i="9"/>
  <c r="AP1353" i="9"/>
  <c r="AQ1353" i="9"/>
  <c r="AR1353" i="9"/>
  <c r="AS1353" i="9"/>
  <c r="AT1353" i="9"/>
  <c r="AU1353" i="9"/>
  <c r="AV1353" i="9"/>
  <c r="AW1353" i="9"/>
  <c r="AX1353" i="9"/>
  <c r="AY1353" i="9"/>
  <c r="AZ1353" i="9"/>
  <c r="BA1353" i="9"/>
  <c r="BB1353" i="9"/>
  <c r="BC1353" i="9"/>
  <c r="AN1354" i="9"/>
  <c r="AO1354" i="9"/>
  <c r="AP1354" i="9"/>
  <c r="AQ1354" i="9"/>
  <c r="AR1354" i="9"/>
  <c r="AS1354" i="9"/>
  <c r="AT1354" i="9"/>
  <c r="AU1354" i="9"/>
  <c r="AV1354" i="9"/>
  <c r="AW1354" i="9"/>
  <c r="AX1354" i="9"/>
  <c r="AY1354" i="9"/>
  <c r="AZ1354" i="9"/>
  <c r="BA1354" i="9"/>
  <c r="BB1354" i="9"/>
  <c r="BC1354" i="9"/>
  <c r="AN1355" i="9"/>
  <c r="AO1355" i="9"/>
  <c r="AP1355" i="9"/>
  <c r="AQ1355" i="9"/>
  <c r="AR1355" i="9"/>
  <c r="AS1355" i="9"/>
  <c r="AT1355" i="9"/>
  <c r="AU1355" i="9"/>
  <c r="AV1355" i="9"/>
  <c r="AW1355" i="9"/>
  <c r="AX1355" i="9"/>
  <c r="AY1355" i="9"/>
  <c r="AZ1355" i="9"/>
  <c r="BA1355" i="9"/>
  <c r="BB1355" i="9"/>
  <c r="BC1355" i="9"/>
  <c r="AN1356" i="9"/>
  <c r="AO1356" i="9"/>
  <c r="AP1356" i="9"/>
  <c r="AQ1356" i="9"/>
  <c r="AR1356" i="9"/>
  <c r="AS1356" i="9"/>
  <c r="AT1356" i="9"/>
  <c r="AU1356" i="9"/>
  <c r="AV1356" i="9"/>
  <c r="AW1356" i="9"/>
  <c r="AX1356" i="9"/>
  <c r="AY1356" i="9"/>
  <c r="AZ1356" i="9"/>
  <c r="BA1356" i="9"/>
  <c r="BB1356" i="9"/>
  <c r="BC1356" i="9"/>
  <c r="AN1357" i="9"/>
  <c r="AO1357" i="9"/>
  <c r="AP1357" i="9"/>
  <c r="AQ1357" i="9"/>
  <c r="AR1357" i="9"/>
  <c r="AS1357" i="9"/>
  <c r="AT1357" i="9"/>
  <c r="AU1357" i="9"/>
  <c r="AV1357" i="9"/>
  <c r="AW1357" i="9"/>
  <c r="AX1357" i="9"/>
  <c r="AY1357" i="9"/>
  <c r="AZ1357" i="9"/>
  <c r="BA1357" i="9"/>
  <c r="BB1357" i="9"/>
  <c r="BC1357" i="9"/>
  <c r="AN1358" i="9"/>
  <c r="AO1358" i="9"/>
  <c r="AP1358" i="9"/>
  <c r="AQ1358" i="9"/>
  <c r="AR1358" i="9"/>
  <c r="AS1358" i="9"/>
  <c r="AT1358" i="9"/>
  <c r="AU1358" i="9"/>
  <c r="AV1358" i="9"/>
  <c r="AW1358" i="9"/>
  <c r="AX1358" i="9"/>
  <c r="AY1358" i="9"/>
  <c r="AZ1358" i="9"/>
  <c r="BA1358" i="9"/>
  <c r="BB1358" i="9"/>
  <c r="BC1358" i="9"/>
  <c r="AN1359" i="9"/>
  <c r="AO1359" i="9"/>
  <c r="AP1359" i="9"/>
  <c r="AQ1359" i="9"/>
  <c r="AR1359" i="9"/>
  <c r="AS1359" i="9"/>
  <c r="AT1359" i="9"/>
  <c r="AU1359" i="9"/>
  <c r="AV1359" i="9"/>
  <c r="AW1359" i="9"/>
  <c r="AX1359" i="9"/>
  <c r="AY1359" i="9"/>
  <c r="AZ1359" i="9"/>
  <c r="BA1359" i="9"/>
  <c r="BB1359" i="9"/>
  <c r="BC1359" i="9"/>
  <c r="AN1360" i="9"/>
  <c r="AO1360" i="9"/>
  <c r="AP1360" i="9"/>
  <c r="AQ1360" i="9"/>
  <c r="AR1360" i="9"/>
  <c r="AS1360" i="9"/>
  <c r="AT1360" i="9"/>
  <c r="AU1360" i="9"/>
  <c r="AV1360" i="9"/>
  <c r="AW1360" i="9"/>
  <c r="AX1360" i="9"/>
  <c r="AY1360" i="9"/>
  <c r="AZ1360" i="9"/>
  <c r="BA1360" i="9"/>
  <c r="BB1360" i="9"/>
  <c r="BC1360" i="9"/>
  <c r="AP1361" i="9"/>
  <c r="AQ1361" i="9"/>
  <c r="AR1361" i="9"/>
  <c r="AS1361" i="9"/>
  <c r="AT1361" i="9"/>
  <c r="AU1361" i="9"/>
  <c r="AV1361" i="9"/>
  <c r="AW1361" i="9"/>
  <c r="AX1361" i="9"/>
  <c r="AY1361" i="9"/>
  <c r="AZ1361" i="9"/>
  <c r="BA1361" i="9"/>
  <c r="BB1361" i="9"/>
  <c r="BC1361" i="9"/>
  <c r="AN1362" i="9"/>
  <c r="AO1362" i="9"/>
  <c r="AP1362" i="9"/>
  <c r="AQ1362" i="9"/>
  <c r="AR1362" i="9"/>
  <c r="AS1362" i="9"/>
  <c r="AT1362" i="9"/>
  <c r="AU1362" i="9"/>
  <c r="AV1362" i="9"/>
  <c r="AW1362" i="9"/>
  <c r="AX1362" i="9"/>
  <c r="AY1362" i="9"/>
  <c r="AZ1362" i="9"/>
  <c r="BA1362" i="9"/>
  <c r="BB1362" i="9"/>
  <c r="BC1362" i="9"/>
  <c r="AN1363" i="9"/>
  <c r="AO1363" i="9"/>
  <c r="AP1363" i="9"/>
  <c r="AQ1363" i="9"/>
  <c r="AR1363" i="9"/>
  <c r="AS1363" i="9"/>
  <c r="AT1363" i="9"/>
  <c r="AU1363" i="9"/>
  <c r="AV1363" i="9"/>
  <c r="AW1363" i="9"/>
  <c r="AX1363" i="9"/>
  <c r="AY1363" i="9"/>
  <c r="AZ1363" i="9"/>
  <c r="BA1363" i="9"/>
  <c r="BB1363" i="9"/>
  <c r="BC1363" i="9"/>
  <c r="AN1364" i="9"/>
  <c r="AO1364" i="9"/>
  <c r="AP1364" i="9"/>
  <c r="AQ1364" i="9"/>
  <c r="AR1364" i="9"/>
  <c r="AS1364" i="9"/>
  <c r="AT1364" i="9"/>
  <c r="AU1364" i="9"/>
  <c r="AV1364" i="9"/>
  <c r="AW1364" i="9"/>
  <c r="AX1364" i="9"/>
  <c r="AY1364" i="9"/>
  <c r="AZ1364" i="9"/>
  <c r="BA1364" i="9"/>
  <c r="BB1364" i="9"/>
  <c r="BC1364" i="9"/>
  <c r="AN1365" i="9"/>
  <c r="AO1365" i="9"/>
  <c r="AP1365" i="9"/>
  <c r="AQ1365" i="9"/>
  <c r="AR1365" i="9"/>
  <c r="AS1365" i="9"/>
  <c r="AT1365" i="9"/>
  <c r="AU1365" i="9"/>
  <c r="AV1365" i="9"/>
  <c r="AW1365" i="9"/>
  <c r="AX1365" i="9"/>
  <c r="AY1365" i="9"/>
  <c r="AZ1365" i="9"/>
  <c r="BA1365" i="9"/>
  <c r="BB1365" i="9"/>
  <c r="BC1365" i="9"/>
  <c r="AN1366" i="9"/>
  <c r="AO1366" i="9"/>
  <c r="AP1366" i="9"/>
  <c r="AQ1366" i="9"/>
  <c r="AR1366" i="9"/>
  <c r="AS1366" i="9"/>
  <c r="AT1366" i="9"/>
  <c r="AU1366" i="9"/>
  <c r="AV1366" i="9"/>
  <c r="AW1366" i="9"/>
  <c r="AX1366" i="9"/>
  <c r="AY1366" i="9"/>
  <c r="AZ1366" i="9"/>
  <c r="BA1366" i="9"/>
  <c r="BB1366" i="9"/>
  <c r="BC1366" i="9"/>
  <c r="AN1367" i="9"/>
  <c r="AO1367" i="9"/>
  <c r="AP1367" i="9"/>
  <c r="AQ1367" i="9"/>
  <c r="AR1367" i="9"/>
  <c r="AS1367" i="9"/>
  <c r="AT1367" i="9"/>
  <c r="AU1367" i="9"/>
  <c r="AV1367" i="9"/>
  <c r="AW1367" i="9"/>
  <c r="AX1367" i="9"/>
  <c r="AY1367" i="9"/>
  <c r="AZ1367" i="9"/>
  <c r="BA1367" i="9"/>
  <c r="BB1367" i="9"/>
  <c r="BC1367" i="9"/>
  <c r="AN1368" i="9"/>
  <c r="AO1368" i="9"/>
  <c r="AP1368" i="9"/>
  <c r="AQ1368" i="9"/>
  <c r="AR1368" i="9"/>
  <c r="AS1368" i="9"/>
  <c r="AT1368" i="9"/>
  <c r="AU1368" i="9"/>
  <c r="AV1368" i="9"/>
  <c r="AW1368" i="9"/>
  <c r="AX1368" i="9"/>
  <c r="AY1368" i="9"/>
  <c r="AZ1368" i="9"/>
  <c r="BA1368" i="9"/>
  <c r="BB1368" i="9"/>
  <c r="BC1368" i="9"/>
  <c r="AN1369" i="9"/>
  <c r="AO1369" i="9"/>
  <c r="AP1369" i="9"/>
  <c r="AQ1369" i="9"/>
  <c r="AR1369" i="9"/>
  <c r="AS1369" i="9"/>
  <c r="AT1369" i="9"/>
  <c r="AU1369" i="9"/>
  <c r="AV1369" i="9"/>
  <c r="AW1369" i="9"/>
  <c r="AX1369" i="9"/>
  <c r="AY1369" i="9"/>
  <c r="AZ1369" i="9"/>
  <c r="BA1369" i="9"/>
  <c r="BB1369" i="9"/>
  <c r="BC1369" i="9"/>
  <c r="AN1370" i="9"/>
  <c r="AO1370" i="9"/>
  <c r="AP1370" i="9"/>
  <c r="AQ1370" i="9"/>
  <c r="AR1370" i="9"/>
  <c r="AS1370" i="9"/>
  <c r="AT1370" i="9"/>
  <c r="AU1370" i="9"/>
  <c r="AV1370" i="9"/>
  <c r="AW1370" i="9"/>
  <c r="AX1370" i="9"/>
  <c r="AY1370" i="9"/>
  <c r="AZ1370" i="9"/>
  <c r="BA1370" i="9"/>
  <c r="BB1370" i="9"/>
  <c r="BC1370" i="9"/>
  <c r="AN1371" i="9"/>
  <c r="AO1371" i="9"/>
  <c r="AP1371" i="9"/>
  <c r="AQ1371" i="9"/>
  <c r="AR1371" i="9"/>
  <c r="AS1371" i="9"/>
  <c r="AT1371" i="9"/>
  <c r="AU1371" i="9"/>
  <c r="AV1371" i="9"/>
  <c r="AW1371" i="9"/>
  <c r="AX1371" i="9"/>
  <c r="AY1371" i="9"/>
  <c r="AZ1371" i="9"/>
  <c r="BA1371" i="9"/>
  <c r="BB1371" i="9"/>
  <c r="BC1371" i="9"/>
  <c r="AN1372" i="9"/>
  <c r="AO1372" i="9"/>
  <c r="AP1372" i="9"/>
  <c r="AQ1372" i="9"/>
  <c r="AR1372" i="9"/>
  <c r="AS1372" i="9"/>
  <c r="AT1372" i="9"/>
  <c r="AU1372" i="9"/>
  <c r="AV1372" i="9"/>
  <c r="AW1372" i="9"/>
  <c r="AX1372" i="9"/>
  <c r="AY1372" i="9"/>
  <c r="AZ1372" i="9"/>
  <c r="BA1372" i="9"/>
  <c r="BB1372" i="9"/>
  <c r="BC1372" i="9"/>
  <c r="AN1373" i="9"/>
  <c r="AO1373" i="9"/>
  <c r="AP1373" i="9"/>
  <c r="AQ1373" i="9"/>
  <c r="AR1373" i="9"/>
  <c r="AS1373" i="9"/>
  <c r="AT1373" i="9"/>
  <c r="AU1373" i="9"/>
  <c r="AV1373" i="9"/>
  <c r="AW1373" i="9"/>
  <c r="AX1373" i="9"/>
  <c r="AY1373" i="9"/>
  <c r="AZ1373" i="9"/>
  <c r="BA1373" i="9"/>
  <c r="BB1373" i="9"/>
  <c r="BC1373" i="9"/>
  <c r="AN1374" i="9"/>
  <c r="AO1374" i="9"/>
  <c r="AP1374" i="9"/>
  <c r="AQ1374" i="9"/>
  <c r="AR1374" i="9"/>
  <c r="AS1374" i="9"/>
  <c r="AT1374" i="9"/>
  <c r="AU1374" i="9"/>
  <c r="AV1374" i="9"/>
  <c r="AW1374" i="9"/>
  <c r="AX1374" i="9"/>
  <c r="AY1374" i="9"/>
  <c r="AZ1374" i="9"/>
  <c r="BA1374" i="9"/>
  <c r="BB1374" i="9"/>
  <c r="BC1374" i="9"/>
  <c r="AN1375" i="9"/>
  <c r="AO1375" i="9"/>
  <c r="AP1375" i="9"/>
  <c r="AQ1375" i="9"/>
  <c r="AR1375" i="9"/>
  <c r="AS1375" i="9"/>
  <c r="AT1375" i="9"/>
  <c r="AU1375" i="9"/>
  <c r="AV1375" i="9"/>
  <c r="AW1375" i="9"/>
  <c r="AX1375" i="9"/>
  <c r="AY1375" i="9"/>
  <c r="AZ1375" i="9"/>
  <c r="BA1375" i="9"/>
  <c r="BB1375" i="9"/>
  <c r="BC1375" i="9"/>
  <c r="AN1376" i="9"/>
  <c r="AO1376" i="9"/>
  <c r="AP1376" i="9"/>
  <c r="AQ1376" i="9"/>
  <c r="AR1376" i="9"/>
  <c r="AS1376" i="9"/>
  <c r="AT1376" i="9"/>
  <c r="AU1376" i="9"/>
  <c r="AV1376" i="9"/>
  <c r="AW1376" i="9"/>
  <c r="AX1376" i="9"/>
  <c r="AY1376" i="9"/>
  <c r="AZ1376" i="9"/>
  <c r="BA1376" i="9"/>
  <c r="BB1376" i="9"/>
  <c r="BC1376" i="9"/>
  <c r="AN1377" i="9"/>
  <c r="AO1377" i="9"/>
  <c r="AP1377" i="9"/>
  <c r="AQ1377" i="9"/>
  <c r="AR1377" i="9"/>
  <c r="AS1377" i="9"/>
  <c r="AT1377" i="9"/>
  <c r="AU1377" i="9"/>
  <c r="AV1377" i="9"/>
  <c r="AW1377" i="9"/>
  <c r="AX1377" i="9"/>
  <c r="AY1377" i="9"/>
  <c r="AZ1377" i="9"/>
  <c r="BA1377" i="9"/>
  <c r="BB1377" i="9"/>
  <c r="BC1377" i="9"/>
  <c r="AN1378" i="9"/>
  <c r="AO1378" i="9"/>
  <c r="AP1378" i="9"/>
  <c r="AQ1378" i="9"/>
  <c r="AR1378" i="9"/>
  <c r="AS1378" i="9"/>
  <c r="AT1378" i="9"/>
  <c r="AU1378" i="9"/>
  <c r="AV1378" i="9"/>
  <c r="AW1378" i="9"/>
  <c r="AX1378" i="9"/>
  <c r="AY1378" i="9"/>
  <c r="AZ1378" i="9"/>
  <c r="BA1378" i="9"/>
  <c r="BB1378" i="9"/>
  <c r="BC1378" i="9"/>
  <c r="AN1379" i="9"/>
  <c r="AO1379" i="9"/>
  <c r="AP1379" i="9"/>
  <c r="AQ1379" i="9"/>
  <c r="AR1379" i="9"/>
  <c r="AS1379" i="9"/>
  <c r="AT1379" i="9"/>
  <c r="AU1379" i="9"/>
  <c r="AV1379" i="9"/>
  <c r="AW1379" i="9"/>
  <c r="AX1379" i="9"/>
  <c r="AY1379" i="9"/>
  <c r="AZ1379" i="9"/>
  <c r="BA1379" i="9"/>
  <c r="BB1379" i="9"/>
  <c r="BC1379" i="9"/>
  <c r="AN1380" i="9"/>
  <c r="AO1380" i="9"/>
  <c r="AP1380" i="9"/>
  <c r="AQ1380" i="9"/>
  <c r="AR1380" i="9"/>
  <c r="AS1380" i="9"/>
  <c r="AT1380" i="9"/>
  <c r="AU1380" i="9"/>
  <c r="AV1380" i="9"/>
  <c r="AW1380" i="9"/>
  <c r="AX1380" i="9"/>
  <c r="AY1380" i="9"/>
  <c r="AZ1380" i="9"/>
  <c r="BA1380" i="9"/>
  <c r="BB1380" i="9"/>
  <c r="BC1380" i="9"/>
  <c r="AN1381" i="9"/>
  <c r="AO1381" i="9"/>
  <c r="AP1381" i="9"/>
  <c r="AQ1381" i="9"/>
  <c r="AR1381" i="9"/>
  <c r="AS1381" i="9"/>
  <c r="AT1381" i="9"/>
  <c r="AU1381" i="9"/>
  <c r="AV1381" i="9"/>
  <c r="AW1381" i="9"/>
  <c r="AX1381" i="9"/>
  <c r="AY1381" i="9"/>
  <c r="AZ1381" i="9"/>
  <c r="BA1381" i="9"/>
  <c r="BB1381" i="9"/>
  <c r="BC1381" i="9"/>
  <c r="AN1382" i="9"/>
  <c r="AO1382" i="9"/>
  <c r="AP1382" i="9"/>
  <c r="AQ1382" i="9"/>
  <c r="AR1382" i="9"/>
  <c r="AS1382" i="9"/>
  <c r="AT1382" i="9"/>
  <c r="AU1382" i="9"/>
  <c r="AV1382" i="9"/>
  <c r="AW1382" i="9"/>
  <c r="AX1382" i="9"/>
  <c r="AY1382" i="9"/>
  <c r="AZ1382" i="9"/>
  <c r="BA1382" i="9"/>
  <c r="BB1382" i="9"/>
  <c r="BC1382" i="9"/>
  <c r="AN1383" i="9"/>
  <c r="AO1383" i="9"/>
  <c r="AP1383" i="9"/>
  <c r="AQ1383" i="9"/>
  <c r="AR1383" i="9"/>
  <c r="AS1383" i="9"/>
  <c r="AT1383" i="9"/>
  <c r="AU1383" i="9"/>
  <c r="AV1383" i="9"/>
  <c r="AW1383" i="9"/>
  <c r="AX1383" i="9"/>
  <c r="AY1383" i="9"/>
  <c r="AZ1383" i="9"/>
  <c r="BA1383" i="9"/>
  <c r="BB1383" i="9"/>
  <c r="BC1383" i="9"/>
  <c r="AN1384" i="9"/>
  <c r="AO1384" i="9"/>
  <c r="AP1384" i="9"/>
  <c r="AQ1384" i="9"/>
  <c r="AR1384" i="9"/>
  <c r="AS1384" i="9"/>
  <c r="AT1384" i="9"/>
  <c r="AU1384" i="9"/>
  <c r="AV1384" i="9"/>
  <c r="AW1384" i="9"/>
  <c r="AX1384" i="9"/>
  <c r="AY1384" i="9"/>
  <c r="AZ1384" i="9"/>
  <c r="BA1384" i="9"/>
  <c r="BB1384" i="9"/>
  <c r="BC1384" i="9"/>
  <c r="AN1385" i="9"/>
  <c r="AO1385" i="9"/>
  <c r="AP1385" i="9"/>
  <c r="AQ1385" i="9"/>
  <c r="AR1385" i="9"/>
  <c r="AS1385" i="9"/>
  <c r="AT1385" i="9"/>
  <c r="AU1385" i="9"/>
  <c r="AV1385" i="9"/>
  <c r="AW1385" i="9"/>
  <c r="AX1385" i="9"/>
  <c r="AY1385" i="9"/>
  <c r="AZ1385" i="9"/>
  <c r="BA1385" i="9"/>
  <c r="BB1385" i="9"/>
  <c r="BC1385" i="9"/>
  <c r="AN1386" i="9"/>
  <c r="AO1386" i="9"/>
  <c r="AP1386" i="9"/>
  <c r="AQ1386" i="9"/>
  <c r="AR1386" i="9"/>
  <c r="AS1386" i="9"/>
  <c r="AT1386" i="9"/>
  <c r="AU1386" i="9"/>
  <c r="AV1386" i="9"/>
  <c r="AW1386" i="9"/>
  <c r="AX1386" i="9"/>
  <c r="AY1386" i="9"/>
  <c r="AZ1386" i="9"/>
  <c r="BA1386" i="9"/>
  <c r="BB1386" i="9"/>
  <c r="BC1386" i="9"/>
  <c r="AN1387" i="9"/>
  <c r="AO1387" i="9"/>
  <c r="AP1387" i="9"/>
  <c r="AQ1387" i="9"/>
  <c r="AR1387" i="9"/>
  <c r="AS1387" i="9"/>
  <c r="AT1387" i="9"/>
  <c r="AU1387" i="9"/>
  <c r="AV1387" i="9"/>
  <c r="AW1387" i="9"/>
  <c r="AX1387" i="9"/>
  <c r="AY1387" i="9"/>
  <c r="AZ1387" i="9"/>
  <c r="BA1387" i="9"/>
  <c r="BB1387" i="9"/>
  <c r="BC1387" i="9"/>
  <c r="AN1388" i="9"/>
  <c r="AO1388" i="9"/>
  <c r="AP1388" i="9"/>
  <c r="AQ1388" i="9"/>
  <c r="AR1388" i="9"/>
  <c r="AS1388" i="9"/>
  <c r="AT1388" i="9"/>
  <c r="AU1388" i="9"/>
  <c r="AV1388" i="9"/>
  <c r="AW1388" i="9"/>
  <c r="AX1388" i="9"/>
  <c r="AY1388" i="9"/>
  <c r="AZ1388" i="9"/>
  <c r="BA1388" i="9"/>
  <c r="BB1388" i="9"/>
  <c r="BC1388" i="9"/>
  <c r="AN1389" i="9"/>
  <c r="AO1389" i="9"/>
  <c r="AP1389" i="9"/>
  <c r="AQ1389" i="9"/>
  <c r="AR1389" i="9"/>
  <c r="AS1389" i="9"/>
  <c r="AT1389" i="9"/>
  <c r="AU1389" i="9"/>
  <c r="AV1389" i="9"/>
  <c r="AW1389" i="9"/>
  <c r="AX1389" i="9"/>
  <c r="AY1389" i="9"/>
  <c r="AZ1389" i="9"/>
  <c r="BA1389" i="9"/>
  <c r="BB1389" i="9"/>
  <c r="BC1389" i="9"/>
  <c r="AN1390" i="9"/>
  <c r="AO1390" i="9"/>
  <c r="AP1390" i="9"/>
  <c r="AQ1390" i="9"/>
  <c r="AR1390" i="9"/>
  <c r="AS1390" i="9"/>
  <c r="AT1390" i="9"/>
  <c r="AU1390" i="9"/>
  <c r="AV1390" i="9"/>
  <c r="AW1390" i="9"/>
  <c r="AX1390" i="9"/>
  <c r="AY1390" i="9"/>
  <c r="AZ1390" i="9"/>
  <c r="BA1390" i="9"/>
  <c r="BB1390" i="9"/>
  <c r="BC1390" i="9"/>
  <c r="AN1391" i="9"/>
  <c r="AO1391" i="9"/>
  <c r="AP1391" i="9"/>
  <c r="AQ1391" i="9"/>
  <c r="AR1391" i="9"/>
  <c r="AS1391" i="9"/>
  <c r="AT1391" i="9"/>
  <c r="AU1391" i="9"/>
  <c r="AV1391" i="9"/>
  <c r="AW1391" i="9"/>
  <c r="AX1391" i="9"/>
  <c r="AY1391" i="9"/>
  <c r="AZ1391" i="9"/>
  <c r="BA1391" i="9"/>
  <c r="BB1391" i="9"/>
  <c r="BC1391" i="9"/>
  <c r="AN1392" i="9"/>
  <c r="AO1392" i="9"/>
  <c r="AP1392" i="9"/>
  <c r="AQ1392" i="9"/>
  <c r="AR1392" i="9"/>
  <c r="AS1392" i="9"/>
  <c r="AT1392" i="9"/>
  <c r="AU1392" i="9"/>
  <c r="AV1392" i="9"/>
  <c r="AW1392" i="9"/>
  <c r="AX1392" i="9"/>
  <c r="AY1392" i="9"/>
  <c r="AZ1392" i="9"/>
  <c r="BA1392" i="9"/>
  <c r="BB1392" i="9"/>
  <c r="BC1392" i="9"/>
  <c r="AN1393" i="9"/>
  <c r="AO1393" i="9"/>
  <c r="AP1393" i="9"/>
  <c r="AQ1393" i="9"/>
  <c r="AR1393" i="9"/>
  <c r="AS1393" i="9"/>
  <c r="AT1393" i="9"/>
  <c r="AU1393" i="9"/>
  <c r="AV1393" i="9"/>
  <c r="AW1393" i="9"/>
  <c r="AX1393" i="9"/>
  <c r="AY1393" i="9"/>
  <c r="AZ1393" i="9"/>
  <c r="BA1393" i="9"/>
  <c r="BB1393" i="9"/>
  <c r="BC1393" i="9"/>
  <c r="AN1394" i="9"/>
  <c r="AO1394" i="9"/>
  <c r="AP1394" i="9"/>
  <c r="AQ1394" i="9"/>
  <c r="AR1394" i="9"/>
  <c r="AS1394" i="9"/>
  <c r="AT1394" i="9"/>
  <c r="AU1394" i="9"/>
  <c r="AV1394" i="9"/>
  <c r="AW1394" i="9"/>
  <c r="AX1394" i="9"/>
  <c r="AY1394" i="9"/>
  <c r="AZ1394" i="9"/>
  <c r="BA1394" i="9"/>
  <c r="BB1394" i="9"/>
  <c r="BC1394" i="9"/>
  <c r="AN1395" i="9"/>
  <c r="AO1395" i="9"/>
  <c r="AP1395" i="9"/>
  <c r="AQ1395" i="9"/>
  <c r="AR1395" i="9"/>
  <c r="AS1395" i="9"/>
  <c r="AT1395" i="9"/>
  <c r="AU1395" i="9"/>
  <c r="AV1395" i="9"/>
  <c r="AW1395" i="9"/>
  <c r="AX1395" i="9"/>
  <c r="AY1395" i="9"/>
  <c r="AZ1395" i="9"/>
  <c r="BA1395" i="9"/>
  <c r="BB1395" i="9"/>
  <c r="BC1395" i="9"/>
  <c r="AN1396" i="9"/>
  <c r="AO1396" i="9"/>
  <c r="AP1396" i="9"/>
  <c r="AQ1396" i="9"/>
  <c r="AR1396" i="9"/>
  <c r="AS1396" i="9"/>
  <c r="AT1396" i="9"/>
  <c r="AU1396" i="9"/>
  <c r="AV1396" i="9"/>
  <c r="AW1396" i="9"/>
  <c r="AX1396" i="9"/>
  <c r="AY1396" i="9"/>
  <c r="AZ1396" i="9"/>
  <c r="BA1396" i="9"/>
  <c r="BB1396" i="9"/>
  <c r="BC1396" i="9"/>
  <c r="AN1397" i="9"/>
  <c r="AO1397" i="9"/>
  <c r="AP1397" i="9"/>
  <c r="AQ1397" i="9"/>
  <c r="AR1397" i="9"/>
  <c r="AS1397" i="9"/>
  <c r="AT1397" i="9"/>
  <c r="AU1397" i="9"/>
  <c r="AV1397" i="9"/>
  <c r="AW1397" i="9"/>
  <c r="AX1397" i="9"/>
  <c r="AY1397" i="9"/>
  <c r="AZ1397" i="9"/>
  <c r="BA1397" i="9"/>
  <c r="BB1397" i="9"/>
  <c r="BC1397" i="9"/>
  <c r="AN1398" i="9"/>
  <c r="AO1398" i="9"/>
  <c r="AP1398" i="9"/>
  <c r="AQ1398" i="9"/>
  <c r="AR1398" i="9"/>
  <c r="AS1398" i="9"/>
  <c r="AT1398" i="9"/>
  <c r="AU1398" i="9"/>
  <c r="AV1398" i="9"/>
  <c r="AW1398" i="9"/>
  <c r="AX1398" i="9"/>
  <c r="AY1398" i="9"/>
  <c r="AZ1398" i="9"/>
  <c r="BA1398" i="9"/>
  <c r="BB1398" i="9"/>
  <c r="BC1398" i="9"/>
  <c r="AN1399" i="9"/>
  <c r="AO1399" i="9"/>
  <c r="AP1399" i="9"/>
  <c r="AQ1399" i="9"/>
  <c r="AR1399" i="9"/>
  <c r="AS1399" i="9"/>
  <c r="AT1399" i="9"/>
  <c r="AU1399" i="9"/>
  <c r="AV1399" i="9"/>
  <c r="AW1399" i="9"/>
  <c r="AX1399" i="9"/>
  <c r="AN1400" i="9"/>
  <c r="AO1400" i="9"/>
  <c r="AP1400" i="9"/>
  <c r="AQ1400" i="9"/>
  <c r="AR1400" i="9"/>
  <c r="AS1400" i="9"/>
  <c r="AT1400" i="9"/>
  <c r="AU1400" i="9"/>
  <c r="AV1400" i="9"/>
  <c r="AW1400" i="9"/>
  <c r="AX1400" i="9"/>
  <c r="AY1400" i="9"/>
  <c r="AZ1400" i="9"/>
  <c r="BA1400" i="9"/>
  <c r="BB1400" i="9"/>
  <c r="BC1400" i="9"/>
  <c r="AN1401" i="9"/>
  <c r="AO1401" i="9"/>
  <c r="AP1401" i="9"/>
  <c r="AQ1401" i="9"/>
  <c r="AR1401" i="9"/>
  <c r="AS1401" i="9"/>
  <c r="AT1401" i="9"/>
  <c r="AU1401" i="9"/>
  <c r="AV1401" i="9"/>
  <c r="AW1401" i="9"/>
  <c r="AX1401" i="9"/>
  <c r="AY1401" i="9"/>
  <c r="AZ1401" i="9"/>
  <c r="BA1401" i="9"/>
  <c r="BB1401" i="9"/>
  <c r="AN1402" i="9"/>
  <c r="AO1402" i="9"/>
  <c r="AP1402" i="9"/>
  <c r="AQ1402" i="9"/>
  <c r="AR1402" i="9"/>
  <c r="AS1402" i="9"/>
  <c r="AT1402" i="9"/>
  <c r="AU1402" i="9"/>
  <c r="AV1402" i="9"/>
  <c r="AW1402" i="9"/>
  <c r="AX1402" i="9"/>
  <c r="AY1402" i="9"/>
  <c r="AZ1402" i="9"/>
  <c r="BA1402" i="9"/>
  <c r="BB1402" i="9"/>
  <c r="BC1402" i="9"/>
  <c r="AN1403" i="9"/>
  <c r="AO1403" i="9"/>
  <c r="AP1403" i="9"/>
  <c r="AQ1403" i="9"/>
  <c r="AR1403" i="9"/>
  <c r="AS1403" i="9"/>
  <c r="AT1403" i="9"/>
  <c r="AU1403" i="9"/>
  <c r="AV1403" i="9"/>
  <c r="AW1403" i="9"/>
  <c r="AX1403" i="9"/>
  <c r="AY1403" i="9"/>
  <c r="AZ1403" i="9"/>
  <c r="BA1403" i="9"/>
  <c r="BB1403" i="9"/>
  <c r="BC1403" i="9"/>
  <c r="AN1404" i="9"/>
  <c r="AO1404" i="9"/>
  <c r="AP1404" i="9"/>
  <c r="AQ1404" i="9"/>
  <c r="AR1404" i="9"/>
  <c r="AS1404" i="9"/>
  <c r="AT1404" i="9"/>
  <c r="AU1404" i="9"/>
  <c r="AV1404" i="9"/>
  <c r="AW1404" i="9"/>
  <c r="AX1404" i="9"/>
  <c r="AY1404" i="9"/>
  <c r="AZ1404" i="9"/>
  <c r="BA1404" i="9"/>
  <c r="BB1404" i="9"/>
  <c r="BC1404" i="9"/>
  <c r="AN1405" i="9"/>
  <c r="AO1405" i="9"/>
  <c r="AP1405" i="9"/>
  <c r="AQ1405" i="9"/>
  <c r="AR1405" i="9"/>
  <c r="AS1405" i="9"/>
  <c r="AT1405" i="9"/>
  <c r="AU1405" i="9"/>
  <c r="AV1405" i="9"/>
  <c r="AW1405" i="9"/>
  <c r="AX1405" i="9"/>
  <c r="AY1405" i="9"/>
  <c r="AZ1405" i="9"/>
  <c r="BA1405" i="9"/>
  <c r="BB1405" i="9"/>
  <c r="BC1405" i="9"/>
  <c r="AN1406" i="9"/>
  <c r="AO1406" i="9"/>
  <c r="AP1406" i="9"/>
  <c r="AQ1406" i="9"/>
  <c r="AR1406" i="9"/>
  <c r="AS1406" i="9"/>
  <c r="AT1406" i="9"/>
  <c r="AU1406" i="9"/>
  <c r="AV1406" i="9"/>
  <c r="AW1406" i="9"/>
  <c r="AX1406" i="9"/>
  <c r="AY1406" i="9"/>
  <c r="AZ1406" i="9"/>
  <c r="BA1406" i="9"/>
  <c r="BB1406" i="9"/>
  <c r="BC1406" i="9"/>
  <c r="AN1407" i="9"/>
  <c r="AO1407" i="9"/>
  <c r="AP1407" i="9"/>
  <c r="AQ1407" i="9"/>
  <c r="AR1407" i="9"/>
  <c r="AS1407" i="9"/>
  <c r="AT1407" i="9"/>
  <c r="AU1407" i="9"/>
  <c r="AV1407" i="9"/>
  <c r="AW1407" i="9"/>
  <c r="AX1407" i="9"/>
  <c r="AY1407" i="9"/>
  <c r="AZ1407" i="9"/>
  <c r="BA1407" i="9"/>
  <c r="BB1407" i="9"/>
  <c r="BC1407" i="9"/>
  <c r="AN1408" i="9"/>
  <c r="AO1408" i="9"/>
  <c r="AP1408" i="9"/>
  <c r="AQ1408" i="9"/>
  <c r="AR1408" i="9"/>
  <c r="AS1408" i="9"/>
  <c r="AT1408" i="9"/>
  <c r="AU1408" i="9"/>
  <c r="AV1408" i="9"/>
  <c r="AW1408" i="9"/>
  <c r="AX1408" i="9"/>
  <c r="AY1408" i="9"/>
  <c r="AZ1408" i="9"/>
  <c r="BA1408" i="9"/>
  <c r="BB1408" i="9"/>
  <c r="BC1408" i="9"/>
  <c r="AN1409" i="9"/>
  <c r="AO1409" i="9"/>
  <c r="AP1409" i="9"/>
  <c r="AQ1409" i="9"/>
  <c r="AR1409" i="9"/>
  <c r="AS1409" i="9"/>
  <c r="AT1409" i="9"/>
  <c r="AU1409" i="9"/>
  <c r="AV1409" i="9"/>
  <c r="AW1409" i="9"/>
  <c r="AX1409" i="9"/>
  <c r="AY1409" i="9"/>
  <c r="AZ1409" i="9"/>
  <c r="BA1409" i="9"/>
  <c r="BB1409" i="9"/>
  <c r="BC1409" i="9"/>
  <c r="AN1410" i="9"/>
  <c r="AO1410" i="9"/>
  <c r="AP1410" i="9"/>
  <c r="AQ1410" i="9"/>
  <c r="AR1410" i="9"/>
  <c r="AS1410" i="9"/>
  <c r="AT1410" i="9"/>
  <c r="AU1410" i="9"/>
  <c r="AV1410" i="9"/>
  <c r="AW1410" i="9"/>
  <c r="AX1410" i="9"/>
  <c r="AY1410" i="9"/>
  <c r="AZ1410" i="9"/>
  <c r="BA1410" i="9"/>
  <c r="BB1410" i="9"/>
  <c r="BC1410" i="9"/>
  <c r="AN1411" i="9"/>
  <c r="AO1411" i="9"/>
  <c r="AP1411" i="9"/>
  <c r="AQ1411" i="9"/>
  <c r="AR1411" i="9"/>
  <c r="AS1411" i="9"/>
  <c r="AT1411" i="9"/>
  <c r="AU1411" i="9"/>
  <c r="AV1411" i="9"/>
  <c r="AW1411" i="9"/>
  <c r="AX1411" i="9"/>
  <c r="AY1411" i="9"/>
  <c r="AZ1411" i="9"/>
  <c r="BA1411" i="9"/>
  <c r="BB1411" i="9"/>
  <c r="BC1411" i="9"/>
  <c r="AN1412" i="9"/>
  <c r="AO1412" i="9"/>
  <c r="AP1412" i="9"/>
  <c r="AQ1412" i="9"/>
  <c r="AR1412" i="9"/>
  <c r="AS1412" i="9"/>
  <c r="AT1412" i="9"/>
  <c r="AU1412" i="9"/>
  <c r="AV1412" i="9"/>
  <c r="AW1412" i="9"/>
  <c r="AX1412" i="9"/>
  <c r="AY1412" i="9"/>
  <c r="AZ1412" i="9"/>
  <c r="BA1412" i="9"/>
  <c r="BB1412" i="9"/>
  <c r="BC1412" i="9"/>
  <c r="AN1413" i="9"/>
  <c r="AO1413" i="9"/>
  <c r="AP1413" i="9"/>
  <c r="AQ1413" i="9"/>
  <c r="AR1413" i="9"/>
  <c r="AS1413" i="9"/>
  <c r="AT1413" i="9"/>
  <c r="AU1413" i="9"/>
  <c r="AV1413" i="9"/>
  <c r="AW1413" i="9"/>
  <c r="AX1413" i="9"/>
  <c r="AY1413" i="9"/>
  <c r="AZ1413" i="9"/>
  <c r="BA1413" i="9"/>
  <c r="BB1413" i="9"/>
  <c r="BC1413" i="9"/>
  <c r="AN1414" i="9"/>
  <c r="AO1414" i="9"/>
  <c r="AP1414" i="9"/>
  <c r="AQ1414" i="9"/>
  <c r="AR1414" i="9"/>
  <c r="AS1414" i="9"/>
  <c r="AT1414" i="9"/>
  <c r="AU1414" i="9"/>
  <c r="AV1414" i="9"/>
  <c r="AW1414" i="9"/>
  <c r="AX1414" i="9"/>
  <c r="AY1414" i="9"/>
  <c r="AZ1414" i="9"/>
  <c r="BA1414" i="9"/>
  <c r="BB1414" i="9"/>
  <c r="BC1414" i="9"/>
  <c r="AP1415" i="9"/>
  <c r="AQ1415" i="9"/>
  <c r="AR1415" i="9"/>
  <c r="AS1415" i="9"/>
  <c r="AT1415" i="9"/>
  <c r="AU1415" i="9"/>
  <c r="AV1415" i="9"/>
  <c r="AW1415" i="9"/>
  <c r="AX1415" i="9"/>
  <c r="AY1415" i="9"/>
  <c r="AZ1415" i="9"/>
  <c r="BA1415" i="9"/>
  <c r="BB1415" i="9"/>
  <c r="BC1415" i="9"/>
  <c r="AN1416" i="9"/>
  <c r="AO1416" i="9"/>
  <c r="AP1416" i="9"/>
  <c r="AQ1416" i="9"/>
  <c r="AR1416" i="9"/>
  <c r="AS1416" i="9"/>
  <c r="AT1416" i="9"/>
  <c r="AU1416" i="9"/>
  <c r="AV1416" i="9"/>
  <c r="AW1416" i="9"/>
  <c r="AX1416" i="9"/>
  <c r="AY1416" i="9"/>
  <c r="AZ1416" i="9"/>
  <c r="BA1416" i="9"/>
  <c r="BB1416" i="9"/>
  <c r="BC1416" i="9"/>
  <c r="AN1417" i="9"/>
  <c r="AO1417" i="9"/>
  <c r="AP1417" i="9"/>
  <c r="AQ1417" i="9"/>
  <c r="AR1417" i="9"/>
  <c r="AS1417" i="9"/>
  <c r="AT1417" i="9"/>
  <c r="AU1417" i="9"/>
  <c r="AV1417" i="9"/>
  <c r="AW1417" i="9"/>
  <c r="AX1417" i="9"/>
  <c r="AY1417" i="9"/>
  <c r="AZ1417" i="9"/>
  <c r="BA1417" i="9"/>
  <c r="BB1417" i="9"/>
  <c r="BC1417" i="9"/>
  <c r="AN1418" i="9"/>
  <c r="AO1418" i="9"/>
  <c r="AP1418" i="9"/>
  <c r="AQ1418" i="9"/>
  <c r="AR1418" i="9"/>
  <c r="AS1418" i="9"/>
  <c r="AT1418" i="9"/>
  <c r="AU1418" i="9"/>
  <c r="AV1418" i="9"/>
  <c r="AW1418" i="9"/>
  <c r="AX1418" i="9"/>
  <c r="AY1418" i="9"/>
  <c r="AZ1418" i="9"/>
  <c r="BA1418" i="9"/>
  <c r="BB1418" i="9"/>
  <c r="BC1418" i="9"/>
  <c r="AN1419" i="9"/>
  <c r="AO1419" i="9"/>
  <c r="AP1419" i="9"/>
  <c r="AQ1419" i="9"/>
  <c r="AR1419" i="9"/>
  <c r="AS1419" i="9"/>
  <c r="AT1419" i="9"/>
  <c r="AU1419" i="9"/>
  <c r="AV1419" i="9"/>
  <c r="AW1419" i="9"/>
  <c r="AX1419" i="9"/>
  <c r="AY1419" i="9"/>
  <c r="AZ1419" i="9"/>
  <c r="BA1419" i="9"/>
  <c r="BB1419" i="9"/>
  <c r="BC1419" i="9"/>
  <c r="AN1420" i="9"/>
  <c r="AO1420" i="9"/>
  <c r="AP1420" i="9"/>
  <c r="AQ1420" i="9"/>
  <c r="AR1420" i="9"/>
  <c r="AS1420" i="9"/>
  <c r="AT1420" i="9"/>
  <c r="AU1420" i="9"/>
  <c r="AV1420" i="9"/>
  <c r="AW1420" i="9"/>
  <c r="AX1420" i="9"/>
  <c r="AY1420" i="9"/>
  <c r="AZ1420" i="9"/>
  <c r="BA1420" i="9"/>
  <c r="BB1420" i="9"/>
  <c r="BC1420" i="9"/>
  <c r="AN1421" i="9"/>
  <c r="AO1421" i="9"/>
  <c r="AP1421" i="9"/>
  <c r="AQ1421" i="9"/>
  <c r="AR1421" i="9"/>
  <c r="AS1421" i="9"/>
  <c r="AT1421" i="9"/>
  <c r="AU1421" i="9"/>
  <c r="AV1421" i="9"/>
  <c r="AW1421" i="9"/>
  <c r="AX1421" i="9"/>
  <c r="AY1421" i="9"/>
  <c r="AZ1421" i="9"/>
  <c r="BA1421" i="9"/>
  <c r="BB1421" i="9"/>
  <c r="BC1421" i="9"/>
  <c r="AN1422" i="9"/>
  <c r="AO1422" i="9"/>
  <c r="AP1422" i="9"/>
  <c r="AQ1422" i="9"/>
  <c r="AR1422" i="9"/>
  <c r="AS1422" i="9"/>
  <c r="AT1422" i="9"/>
  <c r="AU1422" i="9"/>
  <c r="AV1422" i="9"/>
  <c r="AW1422" i="9"/>
  <c r="AX1422" i="9"/>
  <c r="AY1422" i="9"/>
  <c r="AZ1422" i="9"/>
  <c r="BA1422" i="9"/>
  <c r="BB1422" i="9"/>
  <c r="BC1422" i="9"/>
  <c r="AN1423" i="9"/>
  <c r="AO1423" i="9"/>
  <c r="AP1423" i="9"/>
  <c r="AQ1423" i="9"/>
  <c r="AR1423" i="9"/>
  <c r="AS1423" i="9"/>
  <c r="AT1423" i="9"/>
  <c r="AU1423" i="9"/>
  <c r="AV1423" i="9"/>
  <c r="AW1423" i="9"/>
  <c r="AX1423" i="9"/>
  <c r="AY1423" i="9"/>
  <c r="AZ1423" i="9"/>
  <c r="BA1423" i="9"/>
  <c r="BB1423" i="9"/>
  <c r="BC1423" i="9"/>
  <c r="AN1424" i="9"/>
  <c r="AO1424" i="9"/>
  <c r="AP1424" i="9"/>
  <c r="AQ1424" i="9"/>
  <c r="AR1424" i="9"/>
  <c r="AS1424" i="9"/>
  <c r="AT1424" i="9"/>
  <c r="AU1424" i="9"/>
  <c r="AV1424" i="9"/>
  <c r="AW1424" i="9"/>
  <c r="AX1424" i="9"/>
  <c r="AY1424" i="9"/>
  <c r="AZ1424" i="9"/>
  <c r="BA1424" i="9"/>
  <c r="BB1424" i="9"/>
  <c r="BC1424" i="9"/>
  <c r="AN1425" i="9"/>
  <c r="AO1425" i="9"/>
  <c r="AP1425" i="9"/>
  <c r="AQ1425" i="9"/>
  <c r="AR1425" i="9"/>
  <c r="AS1425" i="9"/>
  <c r="AT1425" i="9"/>
  <c r="AU1425" i="9"/>
  <c r="AV1425" i="9"/>
  <c r="AW1425" i="9"/>
  <c r="AX1425" i="9"/>
  <c r="AY1425" i="9"/>
  <c r="AZ1425" i="9"/>
  <c r="BA1425" i="9"/>
  <c r="BB1425" i="9"/>
  <c r="BC1425" i="9"/>
  <c r="AN1426" i="9"/>
  <c r="AO1426" i="9"/>
  <c r="AP1426" i="9"/>
  <c r="AQ1426" i="9"/>
  <c r="AR1426" i="9"/>
  <c r="AS1426" i="9"/>
  <c r="AT1426" i="9"/>
  <c r="AU1426" i="9"/>
  <c r="AV1426" i="9"/>
  <c r="AW1426" i="9"/>
  <c r="AX1426" i="9"/>
  <c r="AY1426" i="9"/>
  <c r="AZ1426" i="9"/>
  <c r="BA1426" i="9"/>
  <c r="BB1426" i="9"/>
  <c r="BC1426" i="9"/>
  <c r="AN1427" i="9"/>
  <c r="AO1427" i="9"/>
  <c r="AP1427" i="9"/>
  <c r="AQ1427" i="9"/>
  <c r="AR1427" i="9"/>
  <c r="AS1427" i="9"/>
  <c r="AT1427" i="9"/>
  <c r="AU1427" i="9"/>
  <c r="AV1427" i="9"/>
  <c r="AW1427" i="9"/>
  <c r="AX1427" i="9"/>
  <c r="AY1427" i="9"/>
  <c r="AZ1427" i="9"/>
  <c r="BA1427" i="9"/>
  <c r="BB1427" i="9"/>
  <c r="BC1427" i="9"/>
  <c r="AN1428" i="9"/>
  <c r="AO1428" i="9"/>
  <c r="AP1428" i="9"/>
  <c r="AQ1428" i="9"/>
  <c r="AR1428" i="9"/>
  <c r="AS1428" i="9"/>
  <c r="AT1428" i="9"/>
  <c r="AU1428" i="9"/>
  <c r="AV1428" i="9"/>
  <c r="AW1428" i="9"/>
  <c r="AX1428" i="9"/>
  <c r="AY1428" i="9"/>
  <c r="AZ1428" i="9"/>
  <c r="BA1428" i="9"/>
  <c r="BB1428" i="9"/>
  <c r="BC1428" i="9"/>
  <c r="AN1429" i="9"/>
  <c r="AO1429" i="9"/>
  <c r="AP1429" i="9"/>
  <c r="AQ1429" i="9"/>
  <c r="AR1429" i="9"/>
  <c r="AS1429" i="9"/>
  <c r="AT1429" i="9"/>
  <c r="AU1429" i="9"/>
  <c r="AV1429" i="9"/>
  <c r="AW1429" i="9"/>
  <c r="AX1429" i="9"/>
  <c r="AY1429" i="9"/>
  <c r="AZ1429" i="9"/>
  <c r="BA1429" i="9"/>
  <c r="BB1429" i="9"/>
  <c r="BC1429" i="9"/>
  <c r="AN1430" i="9"/>
  <c r="AO1430" i="9"/>
  <c r="AP1430" i="9"/>
  <c r="AQ1430" i="9"/>
  <c r="AR1430" i="9"/>
  <c r="AS1430" i="9"/>
  <c r="AT1430" i="9"/>
  <c r="AU1430" i="9"/>
  <c r="AV1430" i="9"/>
  <c r="AW1430" i="9"/>
  <c r="AX1430" i="9"/>
  <c r="AY1430" i="9"/>
  <c r="AZ1430" i="9"/>
  <c r="BA1430" i="9"/>
  <c r="BB1430" i="9"/>
  <c r="BC1430" i="9"/>
  <c r="AN1431" i="9"/>
  <c r="AO1431" i="9"/>
  <c r="AP1431" i="9"/>
  <c r="AQ1431" i="9"/>
  <c r="AR1431" i="9"/>
  <c r="AS1431" i="9"/>
  <c r="AT1431" i="9"/>
  <c r="AU1431" i="9"/>
  <c r="AV1431" i="9"/>
  <c r="AW1431" i="9"/>
  <c r="AX1431" i="9"/>
  <c r="AY1431" i="9"/>
  <c r="AZ1431" i="9"/>
  <c r="BA1431" i="9"/>
  <c r="BB1431" i="9"/>
  <c r="BC1431" i="9"/>
  <c r="AN1432" i="9"/>
  <c r="AO1432" i="9"/>
  <c r="AP1432" i="9"/>
  <c r="AQ1432" i="9"/>
  <c r="AR1432" i="9"/>
  <c r="AS1432" i="9"/>
  <c r="AT1432" i="9"/>
  <c r="AU1432" i="9"/>
  <c r="AV1432" i="9"/>
  <c r="AW1432" i="9"/>
  <c r="AX1432" i="9"/>
  <c r="AY1432" i="9"/>
  <c r="AZ1432" i="9"/>
  <c r="BA1432" i="9"/>
  <c r="BB1432" i="9"/>
  <c r="BC1432" i="9"/>
  <c r="AN1433" i="9"/>
  <c r="AO1433" i="9"/>
  <c r="AP1433" i="9"/>
  <c r="AQ1433" i="9"/>
  <c r="AR1433" i="9"/>
  <c r="AS1433" i="9"/>
  <c r="AT1433" i="9"/>
  <c r="AU1433" i="9"/>
  <c r="AV1433" i="9"/>
  <c r="AW1433" i="9"/>
  <c r="AX1433" i="9"/>
  <c r="AY1433" i="9"/>
  <c r="AZ1433" i="9"/>
  <c r="BA1433" i="9"/>
  <c r="BB1433" i="9"/>
  <c r="BC1433" i="9"/>
  <c r="AN1434" i="9"/>
  <c r="AO1434" i="9"/>
  <c r="AP1434" i="9"/>
  <c r="AQ1434" i="9"/>
  <c r="AR1434" i="9"/>
  <c r="AS1434" i="9"/>
  <c r="AT1434" i="9"/>
  <c r="AU1434" i="9"/>
  <c r="AV1434" i="9"/>
  <c r="AW1434" i="9"/>
  <c r="AX1434" i="9"/>
  <c r="AY1434" i="9"/>
  <c r="AZ1434" i="9"/>
  <c r="BA1434" i="9"/>
  <c r="BB1434" i="9"/>
  <c r="BC1434" i="9"/>
  <c r="AN1435" i="9"/>
  <c r="AO1435" i="9"/>
  <c r="AP1435" i="9"/>
  <c r="AQ1435" i="9"/>
  <c r="AR1435" i="9"/>
  <c r="AS1435" i="9"/>
  <c r="AT1435" i="9"/>
  <c r="AU1435" i="9"/>
  <c r="AV1435" i="9"/>
  <c r="AW1435" i="9"/>
  <c r="AX1435" i="9"/>
  <c r="AY1435" i="9"/>
  <c r="AZ1435" i="9"/>
  <c r="BA1435" i="9"/>
  <c r="BB1435" i="9"/>
  <c r="BC1435" i="9"/>
  <c r="AN1436" i="9"/>
  <c r="AO1436" i="9"/>
  <c r="AP1436" i="9"/>
  <c r="AQ1436" i="9"/>
  <c r="AR1436" i="9"/>
  <c r="AS1436" i="9"/>
  <c r="AT1436" i="9"/>
  <c r="AU1436" i="9"/>
  <c r="AV1436" i="9"/>
  <c r="AW1436" i="9"/>
  <c r="AX1436" i="9"/>
  <c r="AY1436" i="9"/>
  <c r="AZ1436" i="9"/>
  <c r="BA1436" i="9"/>
  <c r="BB1436" i="9"/>
  <c r="BC1436" i="9"/>
  <c r="AN1437" i="9"/>
  <c r="AO1437" i="9"/>
  <c r="AP1437" i="9"/>
  <c r="AQ1437" i="9"/>
  <c r="AR1437" i="9"/>
  <c r="AS1437" i="9"/>
  <c r="AT1437" i="9"/>
  <c r="AU1437" i="9"/>
  <c r="AV1437" i="9"/>
  <c r="AW1437" i="9"/>
  <c r="AX1437" i="9"/>
  <c r="AY1437" i="9"/>
  <c r="AZ1437" i="9"/>
  <c r="BA1437" i="9"/>
  <c r="BB1437" i="9"/>
  <c r="BC1437" i="9"/>
  <c r="AN1438" i="9"/>
  <c r="AO1438" i="9"/>
  <c r="AP1438" i="9"/>
  <c r="AQ1438" i="9"/>
  <c r="AR1438" i="9"/>
  <c r="AS1438" i="9"/>
  <c r="AT1438" i="9"/>
  <c r="AU1438" i="9"/>
  <c r="AV1438" i="9"/>
  <c r="AW1438" i="9"/>
  <c r="AX1438" i="9"/>
  <c r="AY1438" i="9"/>
  <c r="AZ1438" i="9"/>
  <c r="BA1438" i="9"/>
  <c r="BB1438" i="9"/>
  <c r="BC1438" i="9"/>
  <c r="AN1439" i="9"/>
  <c r="AO1439" i="9"/>
  <c r="AP1439" i="9"/>
  <c r="AQ1439" i="9"/>
  <c r="AR1439" i="9"/>
  <c r="AS1439" i="9"/>
  <c r="AT1439" i="9"/>
  <c r="AU1439" i="9"/>
  <c r="AV1439" i="9"/>
  <c r="AW1439" i="9"/>
  <c r="AX1439" i="9"/>
  <c r="AY1439" i="9"/>
  <c r="AZ1439" i="9"/>
  <c r="BA1439" i="9"/>
  <c r="BB1439" i="9"/>
  <c r="BC1439" i="9"/>
  <c r="AN1440" i="9"/>
  <c r="AO1440" i="9"/>
  <c r="AP1440" i="9"/>
  <c r="AQ1440" i="9"/>
  <c r="AR1440" i="9"/>
  <c r="AS1440" i="9"/>
  <c r="AT1440" i="9"/>
  <c r="AU1440" i="9"/>
  <c r="AV1440" i="9"/>
  <c r="AW1440" i="9"/>
  <c r="AX1440" i="9"/>
  <c r="AY1440" i="9"/>
  <c r="AZ1440" i="9"/>
  <c r="BA1440" i="9"/>
  <c r="BB1440" i="9"/>
  <c r="BC1440" i="9"/>
  <c r="AN1441" i="9"/>
  <c r="AO1441" i="9"/>
  <c r="AP1441" i="9"/>
  <c r="AQ1441" i="9"/>
  <c r="AR1441" i="9"/>
  <c r="AS1441" i="9"/>
  <c r="AT1441" i="9"/>
  <c r="AU1441" i="9"/>
  <c r="AV1441" i="9"/>
  <c r="AW1441" i="9"/>
  <c r="AX1441" i="9"/>
  <c r="AY1441" i="9"/>
  <c r="AZ1441" i="9"/>
  <c r="BA1441" i="9"/>
  <c r="BB1441" i="9"/>
  <c r="BC1441" i="9"/>
  <c r="AN1442" i="9"/>
  <c r="AO1442" i="9"/>
  <c r="AP1442" i="9"/>
  <c r="AQ1442" i="9"/>
  <c r="AR1442" i="9"/>
  <c r="AS1442" i="9"/>
  <c r="AT1442" i="9"/>
  <c r="AU1442" i="9"/>
  <c r="AV1442" i="9"/>
  <c r="AW1442" i="9"/>
  <c r="AX1442" i="9"/>
  <c r="AY1442" i="9"/>
  <c r="AZ1442" i="9"/>
  <c r="BA1442" i="9"/>
  <c r="BB1442" i="9"/>
  <c r="BC1442" i="9"/>
  <c r="AN1443" i="9"/>
  <c r="AO1443" i="9"/>
  <c r="AP1443" i="9"/>
  <c r="AQ1443" i="9"/>
  <c r="AR1443" i="9"/>
  <c r="AS1443" i="9"/>
  <c r="AT1443" i="9"/>
  <c r="AU1443" i="9"/>
  <c r="AV1443" i="9"/>
  <c r="AW1443" i="9"/>
  <c r="AX1443" i="9"/>
  <c r="AY1443" i="9"/>
  <c r="AZ1443" i="9"/>
  <c r="BA1443" i="9"/>
  <c r="BB1443" i="9"/>
  <c r="BC1443" i="9"/>
  <c r="AN1444" i="9"/>
  <c r="AO1444" i="9"/>
  <c r="AP1444" i="9"/>
  <c r="AQ1444" i="9"/>
  <c r="AR1444" i="9"/>
  <c r="AS1444" i="9"/>
  <c r="AT1444" i="9"/>
  <c r="AU1444" i="9"/>
  <c r="AV1444" i="9"/>
  <c r="AW1444" i="9"/>
  <c r="AX1444" i="9"/>
  <c r="AY1444" i="9"/>
  <c r="AZ1444" i="9"/>
  <c r="BA1444" i="9"/>
  <c r="BB1444" i="9"/>
  <c r="BC1444" i="9"/>
  <c r="AN1445" i="9"/>
  <c r="AO1445" i="9"/>
  <c r="AP1445" i="9"/>
  <c r="AQ1445" i="9"/>
  <c r="AR1445" i="9"/>
  <c r="AS1445" i="9"/>
  <c r="AT1445" i="9"/>
  <c r="AU1445" i="9"/>
  <c r="AV1445" i="9"/>
  <c r="AW1445" i="9"/>
  <c r="AX1445" i="9"/>
  <c r="AY1445" i="9"/>
  <c r="AZ1445" i="9"/>
  <c r="BA1445" i="9"/>
  <c r="BB1445" i="9"/>
  <c r="BC1445" i="9"/>
  <c r="AN1446" i="9"/>
  <c r="AO1446" i="9"/>
  <c r="AP1446" i="9"/>
  <c r="AQ1446" i="9"/>
  <c r="AR1446" i="9"/>
  <c r="AS1446" i="9"/>
  <c r="AT1446" i="9"/>
  <c r="AU1446" i="9"/>
  <c r="AV1446" i="9"/>
  <c r="AW1446" i="9"/>
  <c r="AX1446" i="9"/>
  <c r="AY1446" i="9"/>
  <c r="AZ1446" i="9"/>
  <c r="BA1446" i="9"/>
  <c r="BB1446" i="9"/>
  <c r="BC1446" i="9"/>
  <c r="AN1447" i="9"/>
  <c r="AO1447" i="9"/>
  <c r="AP1447" i="9"/>
  <c r="AQ1447" i="9"/>
  <c r="AR1447" i="9"/>
  <c r="AS1447" i="9"/>
  <c r="AT1447" i="9"/>
  <c r="AU1447" i="9"/>
  <c r="AV1447" i="9"/>
  <c r="AW1447" i="9"/>
  <c r="AX1447" i="9"/>
  <c r="AY1447" i="9"/>
  <c r="AZ1447" i="9"/>
  <c r="BA1447" i="9"/>
  <c r="BB1447" i="9"/>
  <c r="BC1447" i="9"/>
  <c r="AN1448" i="9"/>
  <c r="AO1448" i="9"/>
  <c r="AP1448" i="9"/>
  <c r="AQ1448" i="9"/>
  <c r="AR1448" i="9"/>
  <c r="AS1448" i="9"/>
  <c r="AT1448" i="9"/>
  <c r="AU1448" i="9"/>
  <c r="AV1448" i="9"/>
  <c r="AW1448" i="9"/>
  <c r="AX1448" i="9"/>
  <c r="AY1448" i="9"/>
  <c r="AZ1448" i="9"/>
  <c r="BA1448" i="9"/>
  <c r="BB1448" i="9"/>
  <c r="BC1448" i="9"/>
  <c r="AN1449" i="9"/>
  <c r="AO1449" i="9"/>
  <c r="AP1449" i="9"/>
  <c r="AQ1449" i="9"/>
  <c r="AR1449" i="9"/>
  <c r="AS1449" i="9"/>
  <c r="AT1449" i="9"/>
  <c r="AU1449" i="9"/>
  <c r="AV1449" i="9"/>
  <c r="AW1449" i="9"/>
  <c r="AX1449" i="9"/>
  <c r="AY1449" i="9"/>
  <c r="AZ1449" i="9"/>
  <c r="BA1449" i="9"/>
  <c r="BB1449" i="9"/>
  <c r="BC1449" i="9"/>
  <c r="AN1450" i="9"/>
  <c r="AO1450" i="9"/>
  <c r="AP1450" i="9"/>
  <c r="AQ1450" i="9"/>
  <c r="AR1450" i="9"/>
  <c r="AS1450" i="9"/>
  <c r="AT1450" i="9"/>
  <c r="AU1450" i="9"/>
  <c r="AV1450" i="9"/>
  <c r="AW1450" i="9"/>
  <c r="AX1450" i="9"/>
  <c r="AY1450" i="9"/>
  <c r="AZ1450" i="9"/>
  <c r="BA1450" i="9"/>
  <c r="BB1450" i="9"/>
  <c r="BC1450" i="9"/>
  <c r="AN1451" i="9"/>
  <c r="AO1451" i="9"/>
  <c r="AP1451" i="9"/>
  <c r="AQ1451" i="9"/>
  <c r="AR1451" i="9"/>
  <c r="AS1451" i="9"/>
  <c r="AT1451" i="9"/>
  <c r="AU1451" i="9"/>
  <c r="AV1451" i="9"/>
  <c r="AW1451" i="9"/>
  <c r="AX1451" i="9"/>
  <c r="AY1451" i="9"/>
  <c r="AZ1451" i="9"/>
  <c r="BA1451" i="9"/>
  <c r="BB1451" i="9"/>
  <c r="BC1451" i="9"/>
  <c r="AN1452" i="9"/>
  <c r="AO1452" i="9"/>
  <c r="AP1452" i="9"/>
  <c r="AQ1452" i="9"/>
  <c r="AR1452" i="9"/>
  <c r="AS1452" i="9"/>
  <c r="AT1452" i="9"/>
  <c r="AU1452" i="9"/>
  <c r="AV1452" i="9"/>
  <c r="AW1452" i="9"/>
  <c r="AX1452" i="9"/>
  <c r="AY1452" i="9"/>
  <c r="AZ1452" i="9"/>
  <c r="BA1452" i="9"/>
  <c r="BB1452" i="9"/>
  <c r="BC1452" i="9"/>
  <c r="AN1453" i="9"/>
  <c r="AO1453" i="9"/>
  <c r="AP1453" i="9"/>
  <c r="AQ1453" i="9"/>
  <c r="AR1453" i="9"/>
  <c r="AS1453" i="9"/>
  <c r="AT1453" i="9"/>
  <c r="AU1453" i="9"/>
  <c r="AV1453" i="9"/>
  <c r="AW1453" i="9"/>
  <c r="AX1453" i="9"/>
  <c r="AN1454" i="9"/>
  <c r="AO1454" i="9"/>
  <c r="AP1454" i="9"/>
  <c r="AQ1454" i="9"/>
  <c r="AR1454" i="9"/>
  <c r="AS1454" i="9"/>
  <c r="AT1454" i="9"/>
  <c r="AU1454" i="9"/>
  <c r="AV1454" i="9"/>
  <c r="AW1454" i="9"/>
  <c r="AX1454" i="9"/>
  <c r="AY1454" i="9"/>
  <c r="AZ1454" i="9"/>
  <c r="BA1454" i="9"/>
  <c r="BB1454" i="9"/>
  <c r="BC1454" i="9"/>
  <c r="AN1455" i="9"/>
  <c r="AO1455" i="9"/>
  <c r="AP1455" i="9"/>
  <c r="AQ1455" i="9"/>
  <c r="AR1455" i="9"/>
  <c r="AS1455" i="9"/>
  <c r="AT1455" i="9"/>
  <c r="AU1455" i="9"/>
  <c r="AV1455" i="9"/>
  <c r="AW1455" i="9"/>
  <c r="AX1455" i="9"/>
  <c r="AY1455" i="9"/>
  <c r="AZ1455" i="9"/>
  <c r="BA1455" i="9"/>
  <c r="BB1455" i="9"/>
  <c r="AN1456" i="9"/>
  <c r="AO1456" i="9"/>
  <c r="AP1456" i="9"/>
  <c r="AQ1456" i="9"/>
  <c r="AR1456" i="9"/>
  <c r="AS1456" i="9"/>
  <c r="AT1456" i="9"/>
  <c r="AU1456" i="9"/>
  <c r="AV1456" i="9"/>
  <c r="AW1456" i="9"/>
  <c r="AX1456" i="9"/>
  <c r="AY1456" i="9"/>
  <c r="AZ1456" i="9"/>
  <c r="BA1456" i="9"/>
  <c r="BB1456" i="9"/>
  <c r="BC1456" i="9"/>
  <c r="AN1457" i="9"/>
  <c r="AO1457" i="9"/>
  <c r="AP1457" i="9"/>
  <c r="AQ1457" i="9"/>
  <c r="AR1457" i="9"/>
  <c r="AS1457" i="9"/>
  <c r="AT1457" i="9"/>
  <c r="AU1457" i="9"/>
  <c r="AV1457" i="9"/>
  <c r="AW1457" i="9"/>
  <c r="AX1457" i="9"/>
  <c r="AY1457" i="9"/>
  <c r="AZ1457" i="9"/>
  <c r="BA1457" i="9"/>
  <c r="BB1457" i="9"/>
  <c r="BC1457" i="9"/>
  <c r="AN1458" i="9"/>
  <c r="AO1458" i="9"/>
  <c r="AP1458" i="9"/>
  <c r="AQ1458" i="9"/>
  <c r="AR1458" i="9"/>
  <c r="AS1458" i="9"/>
  <c r="AT1458" i="9"/>
  <c r="AU1458" i="9"/>
  <c r="AV1458" i="9"/>
  <c r="AW1458" i="9"/>
  <c r="AX1458" i="9"/>
  <c r="AY1458" i="9"/>
  <c r="AZ1458" i="9"/>
  <c r="BA1458" i="9"/>
  <c r="BB1458" i="9"/>
  <c r="BC1458" i="9"/>
  <c r="AN1459" i="9"/>
  <c r="AO1459" i="9"/>
  <c r="AP1459" i="9"/>
  <c r="AQ1459" i="9"/>
  <c r="AR1459" i="9"/>
  <c r="AS1459" i="9"/>
  <c r="AT1459" i="9"/>
  <c r="AU1459" i="9"/>
  <c r="AV1459" i="9"/>
  <c r="AW1459" i="9"/>
  <c r="AX1459" i="9"/>
  <c r="AY1459" i="9"/>
  <c r="AZ1459" i="9"/>
  <c r="BA1459" i="9"/>
  <c r="BB1459" i="9"/>
  <c r="BC1459" i="9"/>
  <c r="AN1460" i="9"/>
  <c r="AO1460" i="9"/>
  <c r="AP1460" i="9"/>
  <c r="AQ1460" i="9"/>
  <c r="AR1460" i="9"/>
  <c r="AS1460" i="9"/>
  <c r="AT1460" i="9"/>
  <c r="AU1460" i="9"/>
  <c r="AV1460" i="9"/>
  <c r="AW1460" i="9"/>
  <c r="AX1460" i="9"/>
  <c r="AY1460" i="9"/>
  <c r="AZ1460" i="9"/>
  <c r="BA1460" i="9"/>
  <c r="BB1460" i="9"/>
  <c r="BC1460" i="9"/>
  <c r="AN1461" i="9"/>
  <c r="AO1461" i="9"/>
  <c r="AP1461" i="9"/>
  <c r="AQ1461" i="9"/>
  <c r="AR1461" i="9"/>
  <c r="AS1461" i="9"/>
  <c r="AT1461" i="9"/>
  <c r="AU1461" i="9"/>
  <c r="AV1461" i="9"/>
  <c r="AW1461" i="9"/>
  <c r="AX1461" i="9"/>
  <c r="AY1461" i="9"/>
  <c r="AZ1461" i="9"/>
  <c r="BA1461" i="9"/>
  <c r="BB1461" i="9"/>
  <c r="BC1461" i="9"/>
  <c r="AN1462" i="9"/>
  <c r="AO1462" i="9"/>
  <c r="AP1462" i="9"/>
  <c r="AQ1462" i="9"/>
  <c r="AR1462" i="9"/>
  <c r="AS1462" i="9"/>
  <c r="AT1462" i="9"/>
  <c r="AU1462" i="9"/>
  <c r="AV1462" i="9"/>
  <c r="AW1462" i="9"/>
  <c r="AX1462" i="9"/>
  <c r="AY1462" i="9"/>
  <c r="AZ1462" i="9"/>
  <c r="BA1462" i="9"/>
  <c r="BB1462" i="9"/>
  <c r="BC1462" i="9"/>
  <c r="AN1463" i="9"/>
  <c r="AO1463" i="9"/>
  <c r="AP1463" i="9"/>
  <c r="AQ1463" i="9"/>
  <c r="AR1463" i="9"/>
  <c r="AS1463" i="9"/>
  <c r="AT1463" i="9"/>
  <c r="AU1463" i="9"/>
  <c r="AV1463" i="9"/>
  <c r="AW1463" i="9"/>
  <c r="AX1463" i="9"/>
  <c r="AY1463" i="9"/>
  <c r="AZ1463" i="9"/>
  <c r="BA1463" i="9"/>
  <c r="BB1463" i="9"/>
  <c r="BC1463" i="9"/>
  <c r="AN1464" i="9"/>
  <c r="AO1464" i="9"/>
  <c r="AP1464" i="9"/>
  <c r="AQ1464" i="9"/>
  <c r="AR1464" i="9"/>
  <c r="AS1464" i="9"/>
  <c r="AT1464" i="9"/>
  <c r="AU1464" i="9"/>
  <c r="AV1464" i="9"/>
  <c r="AW1464" i="9"/>
  <c r="AX1464" i="9"/>
  <c r="AY1464" i="9"/>
  <c r="AZ1464" i="9"/>
  <c r="BA1464" i="9"/>
  <c r="BB1464" i="9"/>
  <c r="BC1464" i="9"/>
  <c r="AN1465" i="9"/>
  <c r="AO1465" i="9"/>
  <c r="AP1465" i="9"/>
  <c r="AQ1465" i="9"/>
  <c r="AR1465" i="9"/>
  <c r="AS1465" i="9"/>
  <c r="AT1465" i="9"/>
  <c r="AU1465" i="9"/>
  <c r="AV1465" i="9"/>
  <c r="AW1465" i="9"/>
  <c r="AX1465" i="9"/>
  <c r="AY1465" i="9"/>
  <c r="AZ1465" i="9"/>
  <c r="BA1465" i="9"/>
  <c r="BB1465" i="9"/>
  <c r="BC1465" i="9"/>
  <c r="AN1466" i="9"/>
  <c r="AO1466" i="9"/>
  <c r="AP1466" i="9"/>
  <c r="AQ1466" i="9"/>
  <c r="AR1466" i="9"/>
  <c r="AS1466" i="9"/>
  <c r="AT1466" i="9"/>
  <c r="AU1466" i="9"/>
  <c r="AV1466" i="9"/>
  <c r="AW1466" i="9"/>
  <c r="AX1466" i="9"/>
  <c r="AY1466" i="9"/>
  <c r="AZ1466" i="9"/>
  <c r="BA1466" i="9"/>
  <c r="BB1466" i="9"/>
  <c r="BC1466" i="9"/>
  <c r="AN1467" i="9"/>
  <c r="AO1467" i="9"/>
  <c r="AP1467" i="9"/>
  <c r="AQ1467" i="9"/>
  <c r="AR1467" i="9"/>
  <c r="AS1467" i="9"/>
  <c r="AT1467" i="9"/>
  <c r="AU1467" i="9"/>
  <c r="AV1467" i="9"/>
  <c r="AW1467" i="9"/>
  <c r="AX1467" i="9"/>
  <c r="AY1467" i="9"/>
  <c r="AZ1467" i="9"/>
  <c r="BA1467" i="9"/>
  <c r="BB1467" i="9"/>
  <c r="BC1467" i="9"/>
  <c r="AN1468" i="9"/>
  <c r="AO1468" i="9"/>
  <c r="AP1468" i="9"/>
  <c r="AQ1468" i="9"/>
  <c r="AR1468" i="9"/>
  <c r="AS1468" i="9"/>
  <c r="AT1468" i="9"/>
  <c r="AU1468" i="9"/>
  <c r="AV1468" i="9"/>
  <c r="AW1468" i="9"/>
  <c r="AX1468" i="9"/>
  <c r="AY1468" i="9"/>
  <c r="AZ1468" i="9"/>
  <c r="BA1468" i="9"/>
  <c r="BB1468" i="9"/>
  <c r="BC1468" i="9"/>
  <c r="AP1469" i="9"/>
  <c r="AQ1469" i="9"/>
  <c r="AR1469" i="9"/>
  <c r="AS1469" i="9"/>
  <c r="AT1469" i="9"/>
  <c r="AU1469" i="9"/>
  <c r="AV1469" i="9"/>
  <c r="AW1469" i="9"/>
  <c r="AX1469" i="9"/>
  <c r="AY1469" i="9"/>
  <c r="AZ1469" i="9"/>
  <c r="BA1469" i="9"/>
  <c r="BB1469" i="9"/>
  <c r="BC1469" i="9"/>
  <c r="AN1470" i="9"/>
  <c r="AO1470" i="9"/>
  <c r="AP1470" i="9"/>
  <c r="AQ1470" i="9"/>
  <c r="AR1470" i="9"/>
  <c r="AS1470" i="9"/>
  <c r="AT1470" i="9"/>
  <c r="AU1470" i="9"/>
  <c r="AV1470" i="9"/>
  <c r="AW1470" i="9"/>
  <c r="AX1470" i="9"/>
  <c r="AY1470" i="9"/>
  <c r="AZ1470" i="9"/>
  <c r="BA1470" i="9"/>
  <c r="BB1470" i="9"/>
  <c r="BC1470" i="9"/>
  <c r="AN1471" i="9"/>
  <c r="AO1471" i="9"/>
  <c r="AP1471" i="9"/>
  <c r="AQ1471" i="9"/>
  <c r="AR1471" i="9"/>
  <c r="AS1471" i="9"/>
  <c r="AT1471" i="9"/>
  <c r="AU1471" i="9"/>
  <c r="AV1471" i="9"/>
  <c r="AW1471" i="9"/>
  <c r="AX1471" i="9"/>
  <c r="AY1471" i="9"/>
  <c r="AZ1471" i="9"/>
  <c r="BA1471" i="9"/>
  <c r="BB1471" i="9"/>
  <c r="BC1471" i="9"/>
  <c r="AN1472" i="9"/>
  <c r="AO1472" i="9"/>
  <c r="AP1472" i="9"/>
  <c r="AQ1472" i="9"/>
  <c r="AR1472" i="9"/>
  <c r="AS1472" i="9"/>
  <c r="AT1472" i="9"/>
  <c r="AU1472" i="9"/>
  <c r="AV1472" i="9"/>
  <c r="AW1472" i="9"/>
  <c r="AX1472" i="9"/>
  <c r="AY1472" i="9"/>
  <c r="AZ1472" i="9"/>
  <c r="BA1472" i="9"/>
  <c r="BB1472" i="9"/>
  <c r="BC1472" i="9"/>
  <c r="AN1473" i="9"/>
  <c r="AO1473" i="9"/>
  <c r="AP1473" i="9"/>
  <c r="AQ1473" i="9"/>
  <c r="AR1473" i="9"/>
  <c r="AS1473" i="9"/>
  <c r="AT1473" i="9"/>
  <c r="AU1473" i="9"/>
  <c r="AV1473" i="9"/>
  <c r="AW1473" i="9"/>
  <c r="AX1473" i="9"/>
  <c r="AY1473" i="9"/>
  <c r="AZ1473" i="9"/>
  <c r="BA1473" i="9"/>
  <c r="BB1473" i="9"/>
  <c r="BC1473" i="9"/>
  <c r="AN1474" i="9"/>
  <c r="AO1474" i="9"/>
  <c r="AP1474" i="9"/>
  <c r="AQ1474" i="9"/>
  <c r="AR1474" i="9"/>
  <c r="AS1474" i="9"/>
  <c r="AT1474" i="9"/>
  <c r="AU1474" i="9"/>
  <c r="AV1474" i="9"/>
  <c r="AW1474" i="9"/>
  <c r="AX1474" i="9"/>
  <c r="AY1474" i="9"/>
  <c r="AZ1474" i="9"/>
  <c r="BA1474" i="9"/>
  <c r="BB1474" i="9"/>
  <c r="BC1474" i="9"/>
  <c r="AN1475" i="9"/>
  <c r="AO1475" i="9"/>
  <c r="AP1475" i="9"/>
  <c r="AQ1475" i="9"/>
  <c r="AR1475" i="9"/>
  <c r="AS1475" i="9"/>
  <c r="AT1475" i="9"/>
  <c r="AU1475" i="9"/>
  <c r="AV1475" i="9"/>
  <c r="AW1475" i="9"/>
  <c r="AX1475" i="9"/>
  <c r="AY1475" i="9"/>
  <c r="AZ1475" i="9"/>
  <c r="BA1475" i="9"/>
  <c r="BB1475" i="9"/>
  <c r="BC1475" i="9"/>
  <c r="AN1476" i="9"/>
  <c r="AO1476" i="9"/>
  <c r="AP1476" i="9"/>
  <c r="AQ1476" i="9"/>
  <c r="AR1476" i="9"/>
  <c r="AS1476" i="9"/>
  <c r="AT1476" i="9"/>
  <c r="AU1476" i="9"/>
  <c r="AV1476" i="9"/>
  <c r="AW1476" i="9"/>
  <c r="AX1476" i="9"/>
  <c r="AY1476" i="9"/>
  <c r="AZ1476" i="9"/>
  <c r="BA1476" i="9"/>
  <c r="BB1476" i="9"/>
  <c r="BC1476" i="9"/>
  <c r="AN1477" i="9"/>
  <c r="AO1477" i="9"/>
  <c r="AP1477" i="9"/>
  <c r="AQ1477" i="9"/>
  <c r="AR1477" i="9"/>
  <c r="AS1477" i="9"/>
  <c r="AT1477" i="9"/>
  <c r="AU1477" i="9"/>
  <c r="AV1477" i="9"/>
  <c r="AW1477" i="9"/>
  <c r="AX1477" i="9"/>
  <c r="AY1477" i="9"/>
  <c r="AZ1477" i="9"/>
  <c r="BA1477" i="9"/>
  <c r="BB1477" i="9"/>
  <c r="BC1477" i="9"/>
  <c r="AN1478" i="9"/>
  <c r="AO1478" i="9"/>
  <c r="AP1478" i="9"/>
  <c r="AQ1478" i="9"/>
  <c r="AR1478" i="9"/>
  <c r="AS1478" i="9"/>
  <c r="AT1478" i="9"/>
  <c r="AU1478" i="9"/>
  <c r="AV1478" i="9"/>
  <c r="AW1478" i="9"/>
  <c r="AX1478" i="9"/>
  <c r="AY1478" i="9"/>
  <c r="AZ1478" i="9"/>
  <c r="BA1478" i="9"/>
  <c r="BB1478" i="9"/>
  <c r="BC1478" i="9"/>
  <c r="AN1479" i="9"/>
  <c r="AO1479" i="9"/>
  <c r="AP1479" i="9"/>
  <c r="AQ1479" i="9"/>
  <c r="AR1479" i="9"/>
  <c r="AS1479" i="9"/>
  <c r="AT1479" i="9"/>
  <c r="AU1479" i="9"/>
  <c r="AV1479" i="9"/>
  <c r="AW1479" i="9"/>
  <c r="AX1479" i="9"/>
  <c r="AY1479" i="9"/>
  <c r="AZ1479" i="9"/>
  <c r="BA1479" i="9"/>
  <c r="BB1479" i="9"/>
  <c r="BC1479" i="9"/>
  <c r="AN1480" i="9"/>
  <c r="AO1480" i="9"/>
  <c r="AP1480" i="9"/>
  <c r="AQ1480" i="9"/>
  <c r="AR1480" i="9"/>
  <c r="AS1480" i="9"/>
  <c r="AT1480" i="9"/>
  <c r="AU1480" i="9"/>
  <c r="AV1480" i="9"/>
  <c r="AW1480" i="9"/>
  <c r="AX1480" i="9"/>
  <c r="AY1480" i="9"/>
  <c r="AZ1480" i="9"/>
  <c r="BA1480" i="9"/>
  <c r="BB1480" i="9"/>
  <c r="BC1480" i="9"/>
  <c r="AN1481" i="9"/>
  <c r="AO1481" i="9"/>
  <c r="AP1481" i="9"/>
  <c r="AQ1481" i="9"/>
  <c r="AR1481" i="9"/>
  <c r="AS1481" i="9"/>
  <c r="AT1481" i="9"/>
  <c r="AU1481" i="9"/>
  <c r="AV1481" i="9"/>
  <c r="AW1481" i="9"/>
  <c r="AX1481" i="9"/>
  <c r="AY1481" i="9"/>
  <c r="AZ1481" i="9"/>
  <c r="BA1481" i="9"/>
  <c r="BB1481" i="9"/>
  <c r="BC1481" i="9"/>
  <c r="AN1482" i="9"/>
  <c r="AO1482" i="9"/>
  <c r="AP1482" i="9"/>
  <c r="AQ1482" i="9"/>
  <c r="AR1482" i="9"/>
  <c r="AS1482" i="9"/>
  <c r="AT1482" i="9"/>
  <c r="AU1482" i="9"/>
  <c r="AV1482" i="9"/>
  <c r="AW1482" i="9"/>
  <c r="AX1482" i="9"/>
  <c r="AY1482" i="9"/>
  <c r="AZ1482" i="9"/>
  <c r="BA1482" i="9"/>
  <c r="BB1482" i="9"/>
  <c r="BC1482" i="9"/>
  <c r="AN1483" i="9"/>
  <c r="AO1483" i="9"/>
  <c r="AP1483" i="9"/>
  <c r="AQ1483" i="9"/>
  <c r="AR1483" i="9"/>
  <c r="AS1483" i="9"/>
  <c r="AT1483" i="9"/>
  <c r="AU1483" i="9"/>
  <c r="AV1483" i="9"/>
  <c r="AW1483" i="9"/>
  <c r="AX1483" i="9"/>
  <c r="AY1483" i="9"/>
  <c r="AZ1483" i="9"/>
  <c r="BA1483" i="9"/>
  <c r="BB1483" i="9"/>
  <c r="BC1483" i="9"/>
  <c r="AN1484" i="9"/>
  <c r="AO1484" i="9"/>
  <c r="AP1484" i="9"/>
  <c r="AQ1484" i="9"/>
  <c r="AR1484" i="9"/>
  <c r="AS1484" i="9"/>
  <c r="AT1484" i="9"/>
  <c r="AU1484" i="9"/>
  <c r="AV1484" i="9"/>
  <c r="AW1484" i="9"/>
  <c r="AX1484" i="9"/>
  <c r="AY1484" i="9"/>
  <c r="AZ1484" i="9"/>
  <c r="BA1484" i="9"/>
  <c r="BB1484" i="9"/>
  <c r="BC1484" i="9"/>
  <c r="AN1485" i="9"/>
  <c r="AO1485" i="9"/>
  <c r="AP1485" i="9"/>
  <c r="AQ1485" i="9"/>
  <c r="AR1485" i="9"/>
  <c r="AS1485" i="9"/>
  <c r="AT1485" i="9"/>
  <c r="AU1485" i="9"/>
  <c r="AV1485" i="9"/>
  <c r="AW1485" i="9"/>
  <c r="AX1485" i="9"/>
  <c r="AY1485" i="9"/>
  <c r="AZ1485" i="9"/>
  <c r="BA1485" i="9"/>
  <c r="BB1485" i="9"/>
  <c r="BC1485" i="9"/>
  <c r="AN1486" i="9"/>
  <c r="AO1486" i="9"/>
  <c r="AP1486" i="9"/>
  <c r="AQ1486" i="9"/>
  <c r="AR1486" i="9"/>
  <c r="AS1486" i="9"/>
  <c r="AT1486" i="9"/>
  <c r="AU1486" i="9"/>
  <c r="AV1486" i="9"/>
  <c r="AW1486" i="9"/>
  <c r="AX1486" i="9"/>
  <c r="AY1486" i="9"/>
  <c r="AZ1486" i="9"/>
  <c r="BA1486" i="9"/>
  <c r="BB1486" i="9"/>
  <c r="BC1486" i="9"/>
  <c r="AN1487" i="9"/>
  <c r="AO1487" i="9"/>
  <c r="AP1487" i="9"/>
  <c r="AQ1487" i="9"/>
  <c r="AR1487" i="9"/>
  <c r="AS1487" i="9"/>
  <c r="AT1487" i="9"/>
  <c r="AU1487" i="9"/>
  <c r="AV1487" i="9"/>
  <c r="AW1487" i="9"/>
  <c r="AX1487" i="9"/>
  <c r="AY1487" i="9"/>
  <c r="AZ1487" i="9"/>
  <c r="BA1487" i="9"/>
  <c r="BB1487" i="9"/>
  <c r="BC1487" i="9"/>
  <c r="AN1488" i="9"/>
  <c r="AO1488" i="9"/>
  <c r="AP1488" i="9"/>
  <c r="AQ1488" i="9"/>
  <c r="AR1488" i="9"/>
  <c r="AS1488" i="9"/>
  <c r="AT1488" i="9"/>
  <c r="AU1488" i="9"/>
  <c r="AV1488" i="9"/>
  <c r="AW1488" i="9"/>
  <c r="AX1488" i="9"/>
  <c r="AY1488" i="9"/>
  <c r="AZ1488" i="9"/>
  <c r="BA1488" i="9"/>
  <c r="BB1488" i="9"/>
  <c r="BC1488" i="9"/>
  <c r="AN1489" i="9"/>
  <c r="AO1489" i="9"/>
  <c r="AP1489" i="9"/>
  <c r="AQ1489" i="9"/>
  <c r="AR1489" i="9"/>
  <c r="AS1489" i="9"/>
  <c r="AT1489" i="9"/>
  <c r="AU1489" i="9"/>
  <c r="AV1489" i="9"/>
  <c r="AW1489" i="9"/>
  <c r="AX1489" i="9"/>
  <c r="AY1489" i="9"/>
  <c r="AZ1489" i="9"/>
  <c r="BA1489" i="9"/>
  <c r="BB1489" i="9"/>
  <c r="BC1489" i="9"/>
  <c r="AN1490" i="9"/>
  <c r="AO1490" i="9"/>
  <c r="AP1490" i="9"/>
  <c r="AQ1490" i="9"/>
  <c r="AR1490" i="9"/>
  <c r="AS1490" i="9"/>
  <c r="AT1490" i="9"/>
  <c r="AU1490" i="9"/>
  <c r="AV1490" i="9"/>
  <c r="AW1490" i="9"/>
  <c r="AX1490" i="9"/>
  <c r="AY1490" i="9"/>
  <c r="AZ1490" i="9"/>
  <c r="BA1490" i="9"/>
  <c r="BB1490" i="9"/>
  <c r="BC1490" i="9"/>
  <c r="AN1491" i="9"/>
  <c r="AO1491" i="9"/>
  <c r="AP1491" i="9"/>
  <c r="AQ1491" i="9"/>
  <c r="AR1491" i="9"/>
  <c r="AS1491" i="9"/>
  <c r="AT1491" i="9"/>
  <c r="AU1491" i="9"/>
  <c r="AV1491" i="9"/>
  <c r="AW1491" i="9"/>
  <c r="AX1491" i="9"/>
  <c r="AY1491" i="9"/>
  <c r="AZ1491" i="9"/>
  <c r="BA1491" i="9"/>
  <c r="BB1491" i="9"/>
  <c r="BC1491" i="9"/>
  <c r="AN1492" i="9"/>
  <c r="AO1492" i="9"/>
  <c r="AP1492" i="9"/>
  <c r="AQ1492" i="9"/>
  <c r="AR1492" i="9"/>
  <c r="AS1492" i="9"/>
  <c r="AT1492" i="9"/>
  <c r="AU1492" i="9"/>
  <c r="AV1492" i="9"/>
  <c r="AW1492" i="9"/>
  <c r="AX1492" i="9"/>
  <c r="AY1492" i="9"/>
  <c r="AZ1492" i="9"/>
  <c r="BA1492" i="9"/>
  <c r="BB1492" i="9"/>
  <c r="BC1492" i="9"/>
  <c r="AN1493" i="9"/>
  <c r="AO1493" i="9"/>
  <c r="AP1493" i="9"/>
  <c r="AQ1493" i="9"/>
  <c r="AR1493" i="9"/>
  <c r="AS1493" i="9"/>
  <c r="AT1493" i="9"/>
  <c r="AU1493" i="9"/>
  <c r="AV1493" i="9"/>
  <c r="AW1493" i="9"/>
  <c r="AX1493" i="9"/>
  <c r="AY1493" i="9"/>
  <c r="AZ1493" i="9"/>
  <c r="BA1493" i="9"/>
  <c r="BB1493" i="9"/>
  <c r="BC1493" i="9"/>
  <c r="AN1494" i="9"/>
  <c r="AO1494" i="9"/>
  <c r="AP1494" i="9"/>
  <c r="AQ1494" i="9"/>
  <c r="AR1494" i="9"/>
  <c r="AS1494" i="9"/>
  <c r="AT1494" i="9"/>
  <c r="AU1494" i="9"/>
  <c r="AV1494" i="9"/>
  <c r="AW1494" i="9"/>
  <c r="AX1494" i="9"/>
  <c r="AY1494" i="9"/>
  <c r="AZ1494" i="9"/>
  <c r="BA1494" i="9"/>
  <c r="BB1494" i="9"/>
  <c r="BC1494" i="9"/>
  <c r="AN1495" i="9"/>
  <c r="AO1495" i="9"/>
  <c r="AP1495" i="9"/>
  <c r="AQ1495" i="9"/>
  <c r="AR1495" i="9"/>
  <c r="AS1495" i="9"/>
  <c r="AT1495" i="9"/>
  <c r="AU1495" i="9"/>
  <c r="AV1495" i="9"/>
  <c r="AW1495" i="9"/>
  <c r="AX1495" i="9"/>
  <c r="AY1495" i="9"/>
  <c r="AZ1495" i="9"/>
  <c r="BA1495" i="9"/>
  <c r="BB1495" i="9"/>
  <c r="BC1495" i="9"/>
  <c r="AN1496" i="9"/>
  <c r="AO1496" i="9"/>
  <c r="AP1496" i="9"/>
  <c r="AQ1496" i="9"/>
  <c r="AR1496" i="9"/>
  <c r="AS1496" i="9"/>
  <c r="AT1496" i="9"/>
  <c r="AU1496" i="9"/>
  <c r="AV1496" i="9"/>
  <c r="AW1496" i="9"/>
  <c r="AX1496" i="9"/>
  <c r="AY1496" i="9"/>
  <c r="AZ1496" i="9"/>
  <c r="BA1496" i="9"/>
  <c r="BB1496" i="9"/>
  <c r="BC1496" i="9"/>
  <c r="AN1497" i="9"/>
  <c r="AO1497" i="9"/>
  <c r="AP1497" i="9"/>
  <c r="AQ1497" i="9"/>
  <c r="AR1497" i="9"/>
  <c r="AS1497" i="9"/>
  <c r="AT1497" i="9"/>
  <c r="AU1497" i="9"/>
  <c r="AV1497" i="9"/>
  <c r="AW1497" i="9"/>
  <c r="AX1497" i="9"/>
  <c r="AY1497" i="9"/>
  <c r="AZ1497" i="9"/>
  <c r="BA1497" i="9"/>
  <c r="BB1497" i="9"/>
  <c r="BC1497" i="9"/>
  <c r="AN1498" i="9"/>
  <c r="AO1498" i="9"/>
  <c r="AP1498" i="9"/>
  <c r="AQ1498" i="9"/>
  <c r="AR1498" i="9"/>
  <c r="AS1498" i="9"/>
  <c r="AT1498" i="9"/>
  <c r="AU1498" i="9"/>
  <c r="AV1498" i="9"/>
  <c r="AW1498" i="9"/>
  <c r="AX1498" i="9"/>
  <c r="AY1498" i="9"/>
  <c r="AZ1498" i="9"/>
  <c r="BA1498" i="9"/>
  <c r="BB1498" i="9"/>
  <c r="BC1498" i="9"/>
  <c r="AN1499" i="9"/>
  <c r="AO1499" i="9"/>
  <c r="AP1499" i="9"/>
  <c r="AQ1499" i="9"/>
  <c r="AR1499" i="9"/>
  <c r="AS1499" i="9"/>
  <c r="AT1499" i="9"/>
  <c r="AU1499" i="9"/>
  <c r="AV1499" i="9"/>
  <c r="AW1499" i="9"/>
  <c r="AX1499" i="9"/>
  <c r="AY1499" i="9"/>
  <c r="AZ1499" i="9"/>
  <c r="BA1499" i="9"/>
  <c r="BB1499" i="9"/>
  <c r="BC1499" i="9"/>
  <c r="AN1500" i="9"/>
  <c r="AO1500" i="9"/>
  <c r="AP1500" i="9"/>
  <c r="AQ1500" i="9"/>
  <c r="AR1500" i="9"/>
  <c r="AS1500" i="9"/>
  <c r="AT1500" i="9"/>
  <c r="AU1500" i="9"/>
  <c r="AV1500" i="9"/>
  <c r="AW1500" i="9"/>
  <c r="AX1500" i="9"/>
  <c r="AY1500" i="9"/>
  <c r="AZ1500" i="9"/>
  <c r="BA1500" i="9"/>
  <c r="BB1500" i="9"/>
  <c r="BC1500" i="9"/>
  <c r="AN1501" i="9"/>
  <c r="AO1501" i="9"/>
  <c r="AP1501" i="9"/>
  <c r="AQ1501" i="9"/>
  <c r="AR1501" i="9"/>
  <c r="AS1501" i="9"/>
  <c r="AT1501" i="9"/>
  <c r="AU1501" i="9"/>
  <c r="AV1501" i="9"/>
  <c r="AW1501" i="9"/>
  <c r="AX1501" i="9"/>
  <c r="AY1501" i="9"/>
  <c r="AZ1501" i="9"/>
  <c r="BA1501" i="9"/>
  <c r="BB1501" i="9"/>
  <c r="BC1501" i="9"/>
  <c r="AN1502" i="9"/>
  <c r="AO1502" i="9"/>
  <c r="AP1502" i="9"/>
  <c r="AQ1502" i="9"/>
  <c r="AR1502" i="9"/>
  <c r="AS1502" i="9"/>
  <c r="AT1502" i="9"/>
  <c r="AU1502" i="9"/>
  <c r="AV1502" i="9"/>
  <c r="AW1502" i="9"/>
  <c r="AX1502" i="9"/>
  <c r="AY1502" i="9"/>
  <c r="AZ1502" i="9"/>
  <c r="BA1502" i="9"/>
  <c r="BB1502" i="9"/>
  <c r="BC1502" i="9"/>
  <c r="AN1503" i="9"/>
  <c r="AO1503" i="9"/>
  <c r="AP1503" i="9"/>
  <c r="AQ1503" i="9"/>
  <c r="AR1503" i="9"/>
  <c r="AS1503" i="9"/>
  <c r="AT1503" i="9"/>
  <c r="AU1503" i="9"/>
  <c r="AV1503" i="9"/>
  <c r="AW1503" i="9"/>
  <c r="AX1503" i="9"/>
  <c r="AY1503" i="9"/>
  <c r="AZ1503" i="9"/>
  <c r="BA1503" i="9"/>
  <c r="BB1503" i="9"/>
  <c r="BC1503" i="9"/>
  <c r="AN1504" i="9"/>
  <c r="AO1504" i="9"/>
  <c r="AP1504" i="9"/>
  <c r="AQ1504" i="9"/>
  <c r="AR1504" i="9"/>
  <c r="AS1504" i="9"/>
  <c r="AT1504" i="9"/>
  <c r="AU1504" i="9"/>
  <c r="AV1504" i="9"/>
  <c r="AW1504" i="9"/>
  <c r="AX1504" i="9"/>
  <c r="AY1504" i="9"/>
  <c r="AZ1504" i="9"/>
  <c r="BA1504" i="9"/>
  <c r="BB1504" i="9"/>
  <c r="BC1504" i="9"/>
  <c r="AN1505" i="9"/>
  <c r="AO1505" i="9"/>
  <c r="AP1505" i="9"/>
  <c r="AQ1505" i="9"/>
  <c r="AR1505" i="9"/>
  <c r="AS1505" i="9"/>
  <c r="AT1505" i="9"/>
  <c r="AU1505" i="9"/>
  <c r="AV1505" i="9"/>
  <c r="AW1505" i="9"/>
  <c r="AX1505" i="9"/>
  <c r="AY1505" i="9"/>
  <c r="AZ1505" i="9"/>
  <c r="BA1505" i="9"/>
  <c r="BB1505" i="9"/>
  <c r="BC1505" i="9"/>
  <c r="AN1506" i="9"/>
  <c r="AO1506" i="9"/>
  <c r="AP1506" i="9"/>
  <c r="AQ1506" i="9"/>
  <c r="AR1506" i="9"/>
  <c r="AS1506" i="9"/>
  <c r="AT1506" i="9"/>
  <c r="AU1506" i="9"/>
  <c r="AV1506" i="9"/>
  <c r="AW1506" i="9"/>
  <c r="AX1506" i="9"/>
  <c r="AY1506" i="9"/>
  <c r="AZ1506" i="9"/>
  <c r="BA1506" i="9"/>
  <c r="BB1506" i="9"/>
  <c r="BC1506" i="9"/>
  <c r="AN1507" i="9"/>
  <c r="AO1507" i="9"/>
  <c r="AP1507" i="9"/>
  <c r="AQ1507" i="9"/>
  <c r="AR1507" i="9"/>
  <c r="AS1507" i="9"/>
  <c r="AT1507" i="9"/>
  <c r="AU1507" i="9"/>
  <c r="AV1507" i="9"/>
  <c r="AW1507" i="9"/>
  <c r="AX1507" i="9"/>
  <c r="AN1508" i="9"/>
  <c r="AO1508" i="9"/>
  <c r="AP1508" i="9"/>
  <c r="AQ1508" i="9"/>
  <c r="AR1508" i="9"/>
  <c r="AS1508" i="9"/>
  <c r="AT1508" i="9"/>
  <c r="AU1508" i="9"/>
  <c r="AV1508" i="9"/>
  <c r="AW1508" i="9"/>
  <c r="AX1508" i="9"/>
  <c r="AY1508" i="9"/>
  <c r="AZ1508" i="9"/>
  <c r="BA1508" i="9"/>
  <c r="BB1508" i="9"/>
  <c r="BC1508" i="9"/>
  <c r="AN1509" i="9"/>
  <c r="AO1509" i="9"/>
  <c r="AP1509" i="9"/>
  <c r="AQ1509" i="9"/>
  <c r="AR1509" i="9"/>
  <c r="AS1509" i="9"/>
  <c r="AT1509" i="9"/>
  <c r="AU1509" i="9"/>
  <c r="AV1509" i="9"/>
  <c r="AW1509" i="9"/>
  <c r="AX1509" i="9"/>
  <c r="AY1509" i="9"/>
  <c r="AZ1509" i="9"/>
  <c r="BA1509" i="9"/>
  <c r="BB1509" i="9"/>
  <c r="AN1510" i="9"/>
  <c r="AO1510" i="9"/>
  <c r="AP1510" i="9"/>
  <c r="AQ1510" i="9"/>
  <c r="AR1510" i="9"/>
  <c r="AS1510" i="9"/>
  <c r="AT1510" i="9"/>
  <c r="AU1510" i="9"/>
  <c r="AV1510" i="9"/>
  <c r="AW1510" i="9"/>
  <c r="AX1510" i="9"/>
  <c r="AY1510" i="9"/>
  <c r="AZ1510" i="9"/>
  <c r="BA1510" i="9"/>
  <c r="BB1510" i="9"/>
  <c r="BC1510" i="9"/>
  <c r="AN1511" i="9"/>
  <c r="AO1511" i="9"/>
  <c r="AP1511" i="9"/>
  <c r="AQ1511" i="9"/>
  <c r="AR1511" i="9"/>
  <c r="AS1511" i="9"/>
  <c r="AT1511" i="9"/>
  <c r="AU1511" i="9"/>
  <c r="AV1511" i="9"/>
  <c r="AW1511" i="9"/>
  <c r="AX1511" i="9"/>
  <c r="AY1511" i="9"/>
  <c r="AZ1511" i="9"/>
  <c r="BA1511" i="9"/>
  <c r="BB1511" i="9"/>
  <c r="BC1511" i="9"/>
  <c r="AN1512" i="9"/>
  <c r="AO1512" i="9"/>
  <c r="AP1512" i="9"/>
  <c r="AQ1512" i="9"/>
  <c r="AR1512" i="9"/>
  <c r="AS1512" i="9"/>
  <c r="AT1512" i="9"/>
  <c r="AU1512" i="9"/>
  <c r="AV1512" i="9"/>
  <c r="AW1512" i="9"/>
  <c r="AX1512" i="9"/>
  <c r="AY1512" i="9"/>
  <c r="AZ1512" i="9"/>
  <c r="BA1512" i="9"/>
  <c r="BB1512" i="9"/>
  <c r="BC1512" i="9"/>
  <c r="AN1513" i="9"/>
  <c r="AO1513" i="9"/>
  <c r="AP1513" i="9"/>
  <c r="AQ1513" i="9"/>
  <c r="AR1513" i="9"/>
  <c r="AS1513" i="9"/>
  <c r="AT1513" i="9"/>
  <c r="AU1513" i="9"/>
  <c r="AV1513" i="9"/>
  <c r="AW1513" i="9"/>
  <c r="AX1513" i="9"/>
  <c r="AY1513" i="9"/>
  <c r="AZ1513" i="9"/>
  <c r="BA1513" i="9"/>
  <c r="BB1513" i="9"/>
  <c r="BC1513" i="9"/>
  <c r="AN1514" i="9"/>
  <c r="AO1514" i="9"/>
  <c r="AP1514" i="9"/>
  <c r="AQ1514" i="9"/>
  <c r="AR1514" i="9"/>
  <c r="AS1514" i="9"/>
  <c r="AT1514" i="9"/>
  <c r="AU1514" i="9"/>
  <c r="AV1514" i="9"/>
  <c r="AW1514" i="9"/>
  <c r="AX1514" i="9"/>
  <c r="AY1514" i="9"/>
  <c r="AZ1514" i="9"/>
  <c r="BA1514" i="9"/>
  <c r="BB1514" i="9"/>
  <c r="BC1514" i="9"/>
  <c r="AN1515" i="9"/>
  <c r="AO1515" i="9"/>
  <c r="AP1515" i="9"/>
  <c r="AQ1515" i="9"/>
  <c r="AR1515" i="9"/>
  <c r="AS1515" i="9"/>
  <c r="AT1515" i="9"/>
  <c r="AU1515" i="9"/>
  <c r="AV1515" i="9"/>
  <c r="AW1515" i="9"/>
  <c r="AX1515" i="9"/>
  <c r="AY1515" i="9"/>
  <c r="AZ1515" i="9"/>
  <c r="BA1515" i="9"/>
  <c r="BB1515" i="9"/>
  <c r="BC1515" i="9"/>
  <c r="AN1516" i="9"/>
  <c r="AO1516" i="9"/>
  <c r="AP1516" i="9"/>
  <c r="AQ1516" i="9"/>
  <c r="AR1516" i="9"/>
  <c r="AS1516" i="9"/>
  <c r="AT1516" i="9"/>
  <c r="AU1516" i="9"/>
  <c r="AV1516" i="9"/>
  <c r="AW1516" i="9"/>
  <c r="AX1516" i="9"/>
  <c r="AY1516" i="9"/>
  <c r="AZ1516" i="9"/>
  <c r="BA1516" i="9"/>
  <c r="BB1516" i="9"/>
  <c r="BC1516" i="9"/>
  <c r="AN1517" i="9"/>
  <c r="AO1517" i="9"/>
  <c r="AP1517" i="9"/>
  <c r="AQ1517" i="9"/>
  <c r="AR1517" i="9"/>
  <c r="AS1517" i="9"/>
  <c r="AT1517" i="9"/>
  <c r="AU1517" i="9"/>
  <c r="AV1517" i="9"/>
  <c r="AW1517" i="9"/>
  <c r="AX1517" i="9"/>
  <c r="AY1517" i="9"/>
  <c r="AZ1517" i="9"/>
  <c r="BA1517" i="9"/>
  <c r="BB1517" i="9"/>
  <c r="BC1517" i="9"/>
  <c r="AN1518" i="9"/>
  <c r="AO1518" i="9"/>
  <c r="AP1518" i="9"/>
  <c r="AQ1518" i="9"/>
  <c r="AR1518" i="9"/>
  <c r="AS1518" i="9"/>
  <c r="AT1518" i="9"/>
  <c r="AU1518" i="9"/>
  <c r="AV1518" i="9"/>
  <c r="AW1518" i="9"/>
  <c r="AX1518" i="9"/>
  <c r="AY1518" i="9"/>
  <c r="AZ1518" i="9"/>
  <c r="BA1518" i="9"/>
  <c r="BB1518" i="9"/>
  <c r="BC1518" i="9"/>
  <c r="AN1519" i="9"/>
  <c r="AO1519" i="9"/>
  <c r="AP1519" i="9"/>
  <c r="AQ1519" i="9"/>
  <c r="AR1519" i="9"/>
  <c r="AS1519" i="9"/>
  <c r="AT1519" i="9"/>
  <c r="AU1519" i="9"/>
  <c r="AV1519" i="9"/>
  <c r="AW1519" i="9"/>
  <c r="AX1519" i="9"/>
  <c r="AY1519" i="9"/>
  <c r="AZ1519" i="9"/>
  <c r="BA1519" i="9"/>
  <c r="BB1519" i="9"/>
  <c r="BC1519" i="9"/>
  <c r="AN1520" i="9"/>
  <c r="AO1520" i="9"/>
  <c r="AP1520" i="9"/>
  <c r="AQ1520" i="9"/>
  <c r="AR1520" i="9"/>
  <c r="AS1520" i="9"/>
  <c r="AT1520" i="9"/>
  <c r="AU1520" i="9"/>
  <c r="AV1520" i="9"/>
  <c r="AW1520" i="9"/>
  <c r="AX1520" i="9"/>
  <c r="AY1520" i="9"/>
  <c r="AZ1520" i="9"/>
  <c r="BA1520" i="9"/>
  <c r="BB1520" i="9"/>
  <c r="BC1520" i="9"/>
  <c r="AN1521" i="9"/>
  <c r="AO1521" i="9"/>
  <c r="AP1521" i="9"/>
  <c r="AQ1521" i="9"/>
  <c r="AR1521" i="9"/>
  <c r="AS1521" i="9"/>
  <c r="AT1521" i="9"/>
  <c r="AU1521" i="9"/>
  <c r="AV1521" i="9"/>
  <c r="AW1521" i="9"/>
  <c r="AX1521" i="9"/>
  <c r="AY1521" i="9"/>
  <c r="AZ1521" i="9"/>
  <c r="BA1521" i="9"/>
  <c r="BB1521" i="9"/>
  <c r="BC1521" i="9"/>
  <c r="AN1522" i="9"/>
  <c r="AO1522" i="9"/>
  <c r="AP1522" i="9"/>
  <c r="AQ1522" i="9"/>
  <c r="AR1522" i="9"/>
  <c r="AS1522" i="9"/>
  <c r="AT1522" i="9"/>
  <c r="AU1522" i="9"/>
  <c r="AV1522" i="9"/>
  <c r="AW1522" i="9"/>
  <c r="AX1522" i="9"/>
  <c r="AY1522" i="9"/>
  <c r="AZ1522" i="9"/>
  <c r="BA1522" i="9"/>
  <c r="BB1522" i="9"/>
  <c r="BC1522" i="9"/>
  <c r="AP1523" i="9"/>
  <c r="AQ1523" i="9"/>
  <c r="AR1523" i="9"/>
  <c r="AS1523" i="9"/>
  <c r="AT1523" i="9"/>
  <c r="AU1523" i="9"/>
  <c r="AV1523" i="9"/>
  <c r="AW1523" i="9"/>
  <c r="AX1523" i="9"/>
  <c r="AY1523" i="9"/>
  <c r="AZ1523" i="9"/>
  <c r="BA1523" i="9"/>
  <c r="BB1523" i="9"/>
  <c r="BC1523" i="9"/>
  <c r="AN1524" i="9"/>
  <c r="AO1524" i="9"/>
  <c r="AP1524" i="9"/>
  <c r="AQ1524" i="9"/>
  <c r="AR1524" i="9"/>
  <c r="AS1524" i="9"/>
  <c r="AT1524" i="9"/>
  <c r="AU1524" i="9"/>
  <c r="AV1524" i="9"/>
  <c r="AW1524" i="9"/>
  <c r="AX1524" i="9"/>
  <c r="AY1524" i="9"/>
  <c r="AZ1524" i="9"/>
  <c r="BA1524" i="9"/>
  <c r="BB1524" i="9"/>
  <c r="BC1524" i="9"/>
  <c r="AN1525" i="9"/>
  <c r="AO1525" i="9"/>
  <c r="AP1525" i="9"/>
  <c r="AQ1525" i="9"/>
  <c r="AR1525" i="9"/>
  <c r="AS1525" i="9"/>
  <c r="AT1525" i="9"/>
  <c r="AU1525" i="9"/>
  <c r="AV1525" i="9"/>
  <c r="AW1525" i="9"/>
  <c r="AX1525" i="9"/>
  <c r="AY1525" i="9"/>
  <c r="AZ1525" i="9"/>
  <c r="BA1525" i="9"/>
  <c r="BB1525" i="9"/>
  <c r="BC1525" i="9"/>
  <c r="AN1526" i="9"/>
  <c r="AO1526" i="9"/>
  <c r="AP1526" i="9"/>
  <c r="AQ1526" i="9"/>
  <c r="AR1526" i="9"/>
  <c r="AS1526" i="9"/>
  <c r="AT1526" i="9"/>
  <c r="AU1526" i="9"/>
  <c r="AV1526" i="9"/>
  <c r="AW1526" i="9"/>
  <c r="AX1526" i="9"/>
  <c r="AY1526" i="9"/>
  <c r="AZ1526" i="9"/>
  <c r="BA1526" i="9"/>
  <c r="BB1526" i="9"/>
  <c r="BC1526" i="9"/>
  <c r="AN1527" i="9"/>
  <c r="AO1527" i="9"/>
  <c r="AP1527" i="9"/>
  <c r="AQ1527" i="9"/>
  <c r="AR1527" i="9"/>
  <c r="AS1527" i="9"/>
  <c r="AT1527" i="9"/>
  <c r="AU1527" i="9"/>
  <c r="AV1527" i="9"/>
  <c r="AW1527" i="9"/>
  <c r="AX1527" i="9"/>
  <c r="AY1527" i="9"/>
  <c r="AZ1527" i="9"/>
  <c r="BA1527" i="9"/>
  <c r="BB1527" i="9"/>
  <c r="BC1527" i="9"/>
  <c r="AN1528" i="9"/>
  <c r="AO1528" i="9"/>
  <c r="AP1528" i="9"/>
  <c r="AQ1528" i="9"/>
  <c r="AR1528" i="9"/>
  <c r="AS1528" i="9"/>
  <c r="AT1528" i="9"/>
  <c r="AU1528" i="9"/>
  <c r="AV1528" i="9"/>
  <c r="AW1528" i="9"/>
  <c r="AX1528" i="9"/>
  <c r="AY1528" i="9"/>
  <c r="AZ1528" i="9"/>
  <c r="BA1528" i="9"/>
  <c r="BB1528" i="9"/>
  <c r="BC1528" i="9"/>
  <c r="AN1529" i="9"/>
  <c r="AO1529" i="9"/>
  <c r="AP1529" i="9"/>
  <c r="AQ1529" i="9"/>
  <c r="AR1529" i="9"/>
  <c r="AS1529" i="9"/>
  <c r="AT1529" i="9"/>
  <c r="AU1529" i="9"/>
  <c r="AV1529" i="9"/>
  <c r="AW1529" i="9"/>
  <c r="AX1529" i="9"/>
  <c r="AY1529" i="9"/>
  <c r="AZ1529" i="9"/>
  <c r="BA1529" i="9"/>
  <c r="BB1529" i="9"/>
  <c r="BC1529" i="9"/>
  <c r="AN1530" i="9"/>
  <c r="AO1530" i="9"/>
  <c r="AP1530" i="9"/>
  <c r="AQ1530" i="9"/>
  <c r="AR1530" i="9"/>
  <c r="AS1530" i="9"/>
  <c r="AT1530" i="9"/>
  <c r="AU1530" i="9"/>
  <c r="AV1530" i="9"/>
  <c r="AW1530" i="9"/>
  <c r="AX1530" i="9"/>
  <c r="AY1530" i="9"/>
  <c r="AZ1530" i="9"/>
  <c r="BA1530" i="9"/>
  <c r="BB1530" i="9"/>
  <c r="BC1530" i="9"/>
  <c r="AN1531" i="9"/>
  <c r="AO1531" i="9"/>
  <c r="AP1531" i="9"/>
  <c r="AQ1531" i="9"/>
  <c r="AR1531" i="9"/>
  <c r="AS1531" i="9"/>
  <c r="AT1531" i="9"/>
  <c r="AU1531" i="9"/>
  <c r="AV1531" i="9"/>
  <c r="AW1531" i="9"/>
  <c r="AX1531" i="9"/>
  <c r="AY1531" i="9"/>
  <c r="AZ1531" i="9"/>
  <c r="BA1531" i="9"/>
  <c r="BB1531" i="9"/>
  <c r="BC1531" i="9"/>
  <c r="AN1532" i="9"/>
  <c r="AO1532" i="9"/>
  <c r="AP1532" i="9"/>
  <c r="AQ1532" i="9"/>
  <c r="AR1532" i="9"/>
  <c r="AS1532" i="9"/>
  <c r="AT1532" i="9"/>
  <c r="AU1532" i="9"/>
  <c r="AV1532" i="9"/>
  <c r="AW1532" i="9"/>
  <c r="AX1532" i="9"/>
  <c r="AY1532" i="9"/>
  <c r="AZ1532" i="9"/>
  <c r="BA1532" i="9"/>
  <c r="BB1532" i="9"/>
  <c r="BC1532" i="9"/>
  <c r="AN1533" i="9"/>
  <c r="AO1533" i="9"/>
  <c r="AP1533" i="9"/>
  <c r="AQ1533" i="9"/>
  <c r="AR1533" i="9"/>
  <c r="AS1533" i="9"/>
  <c r="AT1533" i="9"/>
  <c r="AU1533" i="9"/>
  <c r="AV1533" i="9"/>
  <c r="AW1533" i="9"/>
  <c r="AX1533" i="9"/>
  <c r="AY1533" i="9"/>
  <c r="AZ1533" i="9"/>
  <c r="BA1533" i="9"/>
  <c r="BB1533" i="9"/>
  <c r="BC1533" i="9"/>
  <c r="AN1534" i="9"/>
  <c r="AO1534" i="9"/>
  <c r="AP1534" i="9"/>
  <c r="AQ1534" i="9"/>
  <c r="AR1534" i="9"/>
  <c r="AS1534" i="9"/>
  <c r="AT1534" i="9"/>
  <c r="AU1534" i="9"/>
  <c r="AV1534" i="9"/>
  <c r="AW1534" i="9"/>
  <c r="AX1534" i="9"/>
  <c r="AY1534" i="9"/>
  <c r="AZ1534" i="9"/>
  <c r="BA1534" i="9"/>
  <c r="BB1534" i="9"/>
  <c r="BC1534" i="9"/>
  <c r="AN1535" i="9"/>
  <c r="AO1535" i="9"/>
  <c r="AP1535" i="9"/>
  <c r="AQ1535" i="9"/>
  <c r="AR1535" i="9"/>
  <c r="AS1535" i="9"/>
  <c r="AT1535" i="9"/>
  <c r="AU1535" i="9"/>
  <c r="AV1535" i="9"/>
  <c r="AW1535" i="9"/>
  <c r="AX1535" i="9"/>
  <c r="AY1535" i="9"/>
  <c r="AZ1535" i="9"/>
  <c r="BA1535" i="9"/>
  <c r="BB1535" i="9"/>
  <c r="BC1535" i="9"/>
  <c r="AN1536" i="9"/>
  <c r="AO1536" i="9"/>
  <c r="AP1536" i="9"/>
  <c r="AQ1536" i="9"/>
  <c r="AR1536" i="9"/>
  <c r="AS1536" i="9"/>
  <c r="AT1536" i="9"/>
  <c r="AU1536" i="9"/>
  <c r="AV1536" i="9"/>
  <c r="AW1536" i="9"/>
  <c r="AX1536" i="9"/>
  <c r="AY1536" i="9"/>
  <c r="AZ1536" i="9"/>
  <c r="BA1536" i="9"/>
  <c r="BB1536" i="9"/>
  <c r="BC1536" i="9"/>
  <c r="AN1537" i="9"/>
  <c r="AO1537" i="9"/>
  <c r="AP1537" i="9"/>
  <c r="AQ1537" i="9"/>
  <c r="AR1537" i="9"/>
  <c r="AS1537" i="9"/>
  <c r="AT1537" i="9"/>
  <c r="AU1537" i="9"/>
  <c r="AV1537" i="9"/>
  <c r="AW1537" i="9"/>
  <c r="AX1537" i="9"/>
  <c r="AY1537" i="9"/>
  <c r="AZ1537" i="9"/>
  <c r="BA1537" i="9"/>
  <c r="BB1537" i="9"/>
  <c r="BC1537" i="9"/>
  <c r="AN1538" i="9"/>
  <c r="AO1538" i="9"/>
  <c r="AP1538" i="9"/>
  <c r="AQ1538" i="9"/>
  <c r="AR1538" i="9"/>
  <c r="AS1538" i="9"/>
  <c r="AT1538" i="9"/>
  <c r="AU1538" i="9"/>
  <c r="AV1538" i="9"/>
  <c r="AW1538" i="9"/>
  <c r="AX1538" i="9"/>
  <c r="AY1538" i="9"/>
  <c r="AZ1538" i="9"/>
  <c r="BA1538" i="9"/>
  <c r="BB1538" i="9"/>
  <c r="BC1538" i="9"/>
  <c r="AN1539" i="9"/>
  <c r="AO1539" i="9"/>
  <c r="AP1539" i="9"/>
  <c r="AQ1539" i="9"/>
  <c r="AR1539" i="9"/>
  <c r="AS1539" i="9"/>
  <c r="AT1539" i="9"/>
  <c r="AU1539" i="9"/>
  <c r="AV1539" i="9"/>
  <c r="AW1539" i="9"/>
  <c r="AX1539" i="9"/>
  <c r="AY1539" i="9"/>
  <c r="AZ1539" i="9"/>
  <c r="BA1539" i="9"/>
  <c r="BB1539" i="9"/>
  <c r="BC1539" i="9"/>
  <c r="AN1540" i="9"/>
  <c r="AO1540" i="9"/>
  <c r="AP1540" i="9"/>
  <c r="AQ1540" i="9"/>
  <c r="AR1540" i="9"/>
  <c r="AS1540" i="9"/>
  <c r="AT1540" i="9"/>
  <c r="AU1540" i="9"/>
  <c r="AV1540" i="9"/>
  <c r="AW1540" i="9"/>
  <c r="AX1540" i="9"/>
  <c r="AY1540" i="9"/>
  <c r="AZ1540" i="9"/>
  <c r="BA1540" i="9"/>
  <c r="BB1540" i="9"/>
  <c r="BC1540" i="9"/>
  <c r="AN1541" i="9"/>
  <c r="AO1541" i="9"/>
  <c r="AP1541" i="9"/>
  <c r="AQ1541" i="9"/>
  <c r="AR1541" i="9"/>
  <c r="AS1541" i="9"/>
  <c r="AT1541" i="9"/>
  <c r="AU1541" i="9"/>
  <c r="AV1541" i="9"/>
  <c r="AW1541" i="9"/>
  <c r="AX1541" i="9"/>
  <c r="AY1541" i="9"/>
  <c r="AZ1541" i="9"/>
  <c r="BA1541" i="9"/>
  <c r="BB1541" i="9"/>
  <c r="BC1541" i="9"/>
  <c r="AN1542" i="9"/>
  <c r="AO1542" i="9"/>
  <c r="AP1542" i="9"/>
  <c r="AQ1542" i="9"/>
  <c r="AR1542" i="9"/>
  <c r="AS1542" i="9"/>
  <c r="AT1542" i="9"/>
  <c r="AU1542" i="9"/>
  <c r="AV1542" i="9"/>
  <c r="AW1542" i="9"/>
  <c r="AX1542" i="9"/>
  <c r="AY1542" i="9"/>
  <c r="AZ1542" i="9"/>
  <c r="BA1542" i="9"/>
  <c r="BB1542" i="9"/>
  <c r="BC1542" i="9"/>
  <c r="AN1543" i="9"/>
  <c r="AO1543" i="9"/>
  <c r="AP1543" i="9"/>
  <c r="AQ1543" i="9"/>
  <c r="AR1543" i="9"/>
  <c r="AS1543" i="9"/>
  <c r="AT1543" i="9"/>
  <c r="AU1543" i="9"/>
  <c r="AV1543" i="9"/>
  <c r="AW1543" i="9"/>
  <c r="AX1543" i="9"/>
  <c r="AY1543" i="9"/>
  <c r="AZ1543" i="9"/>
  <c r="BA1543" i="9"/>
  <c r="BB1543" i="9"/>
  <c r="BC1543" i="9"/>
  <c r="AN1544" i="9"/>
  <c r="AO1544" i="9"/>
  <c r="AP1544" i="9"/>
  <c r="AQ1544" i="9"/>
  <c r="AR1544" i="9"/>
  <c r="AS1544" i="9"/>
  <c r="AT1544" i="9"/>
  <c r="AU1544" i="9"/>
  <c r="AV1544" i="9"/>
  <c r="AW1544" i="9"/>
  <c r="AX1544" i="9"/>
  <c r="AY1544" i="9"/>
  <c r="AZ1544" i="9"/>
  <c r="BA1544" i="9"/>
  <c r="BB1544" i="9"/>
  <c r="BC1544" i="9"/>
  <c r="AN1545" i="9"/>
  <c r="AO1545" i="9"/>
  <c r="AP1545" i="9"/>
  <c r="AQ1545" i="9"/>
  <c r="AR1545" i="9"/>
  <c r="AS1545" i="9"/>
  <c r="AT1545" i="9"/>
  <c r="AU1545" i="9"/>
  <c r="AV1545" i="9"/>
  <c r="AW1545" i="9"/>
  <c r="AX1545" i="9"/>
  <c r="AY1545" i="9"/>
  <c r="AZ1545" i="9"/>
  <c r="BA1545" i="9"/>
  <c r="BB1545" i="9"/>
  <c r="BC1545" i="9"/>
  <c r="AN1546" i="9"/>
  <c r="AO1546" i="9"/>
  <c r="AP1546" i="9"/>
  <c r="AQ1546" i="9"/>
  <c r="AR1546" i="9"/>
  <c r="AS1546" i="9"/>
  <c r="AT1546" i="9"/>
  <c r="AU1546" i="9"/>
  <c r="AV1546" i="9"/>
  <c r="AW1546" i="9"/>
  <c r="AX1546" i="9"/>
  <c r="AY1546" i="9"/>
  <c r="AZ1546" i="9"/>
  <c r="BA1546" i="9"/>
  <c r="BB1546" i="9"/>
  <c r="BC1546" i="9"/>
  <c r="AN1547" i="9"/>
  <c r="AO1547" i="9"/>
  <c r="AP1547" i="9"/>
  <c r="AQ1547" i="9"/>
  <c r="AR1547" i="9"/>
  <c r="AS1547" i="9"/>
  <c r="AT1547" i="9"/>
  <c r="AU1547" i="9"/>
  <c r="AV1547" i="9"/>
  <c r="AW1547" i="9"/>
  <c r="AX1547" i="9"/>
  <c r="AY1547" i="9"/>
  <c r="AZ1547" i="9"/>
  <c r="BA1547" i="9"/>
  <c r="BB1547" i="9"/>
  <c r="BC1547" i="9"/>
  <c r="AN1548" i="9"/>
  <c r="AO1548" i="9"/>
  <c r="AP1548" i="9"/>
  <c r="AQ1548" i="9"/>
  <c r="AR1548" i="9"/>
  <c r="AS1548" i="9"/>
  <c r="AT1548" i="9"/>
  <c r="AU1548" i="9"/>
  <c r="AV1548" i="9"/>
  <c r="AW1548" i="9"/>
  <c r="AX1548" i="9"/>
  <c r="AY1548" i="9"/>
  <c r="AZ1548" i="9"/>
  <c r="BA1548" i="9"/>
  <c r="BB1548" i="9"/>
  <c r="BC1548" i="9"/>
  <c r="AN1549" i="9"/>
  <c r="AO1549" i="9"/>
  <c r="AP1549" i="9"/>
  <c r="AQ1549" i="9"/>
  <c r="AR1549" i="9"/>
  <c r="AS1549" i="9"/>
  <c r="AT1549" i="9"/>
  <c r="AU1549" i="9"/>
  <c r="AV1549" i="9"/>
  <c r="AW1549" i="9"/>
  <c r="AX1549" i="9"/>
  <c r="AY1549" i="9"/>
  <c r="AZ1549" i="9"/>
  <c r="BA1549" i="9"/>
  <c r="BB1549" i="9"/>
  <c r="BC1549" i="9"/>
  <c r="AN1550" i="9"/>
  <c r="AO1550" i="9"/>
  <c r="AP1550" i="9"/>
  <c r="AQ1550" i="9"/>
  <c r="AR1550" i="9"/>
  <c r="AS1550" i="9"/>
  <c r="AT1550" i="9"/>
  <c r="AU1550" i="9"/>
  <c r="AV1550" i="9"/>
  <c r="AW1550" i="9"/>
  <c r="AX1550" i="9"/>
  <c r="AY1550" i="9"/>
  <c r="AZ1550" i="9"/>
  <c r="BA1550" i="9"/>
  <c r="BB1550" i="9"/>
  <c r="BC1550" i="9"/>
  <c r="AN1551" i="9"/>
  <c r="AO1551" i="9"/>
  <c r="AP1551" i="9"/>
  <c r="AQ1551" i="9"/>
  <c r="AR1551" i="9"/>
  <c r="AS1551" i="9"/>
  <c r="AT1551" i="9"/>
  <c r="AU1551" i="9"/>
  <c r="AV1551" i="9"/>
  <c r="AW1551" i="9"/>
  <c r="AX1551" i="9"/>
  <c r="AY1551" i="9"/>
  <c r="AZ1551" i="9"/>
  <c r="BA1551" i="9"/>
  <c r="BB1551" i="9"/>
  <c r="BC1551" i="9"/>
  <c r="AN1552" i="9"/>
  <c r="AO1552" i="9"/>
  <c r="AP1552" i="9"/>
  <c r="AQ1552" i="9"/>
  <c r="AR1552" i="9"/>
  <c r="AS1552" i="9"/>
  <c r="AT1552" i="9"/>
  <c r="AU1552" i="9"/>
  <c r="AV1552" i="9"/>
  <c r="AW1552" i="9"/>
  <c r="AX1552" i="9"/>
  <c r="AY1552" i="9"/>
  <c r="AZ1552" i="9"/>
  <c r="BA1552" i="9"/>
  <c r="BB1552" i="9"/>
  <c r="BC1552" i="9"/>
  <c r="AN1553" i="9"/>
  <c r="AO1553" i="9"/>
  <c r="AP1553" i="9"/>
  <c r="AQ1553" i="9"/>
  <c r="AR1553" i="9"/>
  <c r="AS1553" i="9"/>
  <c r="AT1553" i="9"/>
  <c r="AU1553" i="9"/>
  <c r="AV1553" i="9"/>
  <c r="AW1553" i="9"/>
  <c r="AX1553" i="9"/>
  <c r="AY1553" i="9"/>
  <c r="AZ1553" i="9"/>
  <c r="BA1553" i="9"/>
  <c r="BB1553" i="9"/>
  <c r="BC1553" i="9"/>
  <c r="AN1554" i="9"/>
  <c r="AO1554" i="9"/>
  <c r="AP1554" i="9"/>
  <c r="AQ1554" i="9"/>
  <c r="AR1554" i="9"/>
  <c r="AS1554" i="9"/>
  <c r="AT1554" i="9"/>
  <c r="AU1554" i="9"/>
  <c r="AV1554" i="9"/>
  <c r="AW1554" i="9"/>
  <c r="AX1554" i="9"/>
  <c r="AY1554" i="9"/>
  <c r="AZ1554" i="9"/>
  <c r="BA1554" i="9"/>
  <c r="BB1554" i="9"/>
  <c r="BC1554" i="9"/>
  <c r="AN1555" i="9"/>
  <c r="AO1555" i="9"/>
  <c r="AP1555" i="9"/>
  <c r="AQ1555" i="9"/>
  <c r="AR1555" i="9"/>
  <c r="AS1555" i="9"/>
  <c r="AT1555" i="9"/>
  <c r="AU1555" i="9"/>
  <c r="AV1555" i="9"/>
  <c r="AW1555" i="9"/>
  <c r="AX1555" i="9"/>
  <c r="AY1555" i="9"/>
  <c r="AZ1555" i="9"/>
  <c r="BA1555" i="9"/>
  <c r="BB1555" i="9"/>
  <c r="BC1555" i="9"/>
  <c r="AN1556" i="9"/>
  <c r="AO1556" i="9"/>
  <c r="AP1556" i="9"/>
  <c r="AQ1556" i="9"/>
  <c r="AR1556" i="9"/>
  <c r="AS1556" i="9"/>
  <c r="AT1556" i="9"/>
  <c r="AU1556" i="9"/>
  <c r="AV1556" i="9"/>
  <c r="AW1556" i="9"/>
  <c r="AX1556" i="9"/>
  <c r="AY1556" i="9"/>
  <c r="AZ1556" i="9"/>
  <c r="BA1556" i="9"/>
  <c r="BB1556" i="9"/>
  <c r="BC1556" i="9"/>
  <c r="AN1557" i="9"/>
  <c r="AO1557" i="9"/>
  <c r="AP1557" i="9"/>
  <c r="AQ1557" i="9"/>
  <c r="AR1557" i="9"/>
  <c r="AS1557" i="9"/>
  <c r="AT1557" i="9"/>
  <c r="AU1557" i="9"/>
  <c r="AV1557" i="9"/>
  <c r="AW1557" i="9"/>
  <c r="AX1557" i="9"/>
  <c r="AY1557" i="9"/>
  <c r="AZ1557" i="9"/>
  <c r="BA1557" i="9"/>
  <c r="BB1557" i="9"/>
  <c r="BC1557" i="9"/>
  <c r="AN1558" i="9"/>
  <c r="AO1558" i="9"/>
  <c r="AP1558" i="9"/>
  <c r="AQ1558" i="9"/>
  <c r="AR1558" i="9"/>
  <c r="AS1558" i="9"/>
  <c r="AT1558" i="9"/>
  <c r="AU1558" i="9"/>
  <c r="AV1558" i="9"/>
  <c r="AW1558" i="9"/>
  <c r="AX1558" i="9"/>
  <c r="AY1558" i="9"/>
  <c r="AZ1558" i="9"/>
  <c r="BA1558" i="9"/>
  <c r="BB1558" i="9"/>
  <c r="BC1558" i="9"/>
  <c r="AN1559" i="9"/>
  <c r="AO1559" i="9"/>
  <c r="AP1559" i="9"/>
  <c r="AQ1559" i="9"/>
  <c r="AR1559" i="9"/>
  <c r="AS1559" i="9"/>
  <c r="AT1559" i="9"/>
  <c r="AU1559" i="9"/>
  <c r="AV1559" i="9"/>
  <c r="AW1559" i="9"/>
  <c r="AX1559" i="9"/>
  <c r="AY1559" i="9"/>
  <c r="AZ1559" i="9"/>
  <c r="BA1559" i="9"/>
  <c r="BB1559" i="9"/>
  <c r="BC1559" i="9"/>
  <c r="AN1560" i="9"/>
  <c r="AO1560" i="9"/>
  <c r="AP1560" i="9"/>
  <c r="AQ1560" i="9"/>
  <c r="AR1560" i="9"/>
  <c r="AS1560" i="9"/>
  <c r="AT1560" i="9"/>
  <c r="AU1560" i="9"/>
  <c r="AV1560" i="9"/>
  <c r="AW1560" i="9"/>
  <c r="AX1560" i="9"/>
  <c r="AY1560" i="9"/>
  <c r="AZ1560" i="9"/>
  <c r="BA1560" i="9"/>
  <c r="BB1560" i="9"/>
  <c r="BC1560" i="9"/>
  <c r="AN1561" i="9"/>
  <c r="AO1561" i="9"/>
  <c r="AP1561" i="9"/>
  <c r="AQ1561" i="9"/>
  <c r="AR1561" i="9"/>
  <c r="AS1561" i="9"/>
  <c r="AT1561" i="9"/>
  <c r="AU1561" i="9"/>
  <c r="AV1561" i="9"/>
  <c r="AW1561" i="9"/>
  <c r="AX1561" i="9"/>
  <c r="AN1562" i="9"/>
  <c r="AO1562" i="9"/>
  <c r="AP1562" i="9"/>
  <c r="AQ1562" i="9"/>
  <c r="AR1562" i="9"/>
  <c r="AS1562" i="9"/>
  <c r="AT1562" i="9"/>
  <c r="AU1562" i="9"/>
  <c r="AV1562" i="9"/>
  <c r="AW1562" i="9"/>
  <c r="AX1562" i="9"/>
  <c r="AY1562" i="9"/>
  <c r="AZ1562" i="9"/>
  <c r="BA1562" i="9"/>
  <c r="BB1562" i="9"/>
  <c r="BC1562" i="9"/>
  <c r="AN1563" i="9"/>
  <c r="AO1563" i="9"/>
  <c r="AP1563" i="9"/>
  <c r="AQ1563" i="9"/>
  <c r="AR1563" i="9"/>
  <c r="AS1563" i="9"/>
  <c r="AT1563" i="9"/>
  <c r="AU1563" i="9"/>
  <c r="AV1563" i="9"/>
  <c r="AW1563" i="9"/>
  <c r="AX1563" i="9"/>
  <c r="AY1563" i="9"/>
  <c r="AZ1563" i="9"/>
  <c r="BA1563" i="9"/>
  <c r="BB1563" i="9"/>
  <c r="AN1564" i="9"/>
  <c r="AO1564" i="9"/>
  <c r="AP1564" i="9"/>
  <c r="AQ1564" i="9"/>
  <c r="AR1564" i="9"/>
  <c r="AS1564" i="9"/>
  <c r="AT1564" i="9"/>
  <c r="AU1564" i="9"/>
  <c r="AV1564" i="9"/>
  <c r="AW1564" i="9"/>
  <c r="AX1564" i="9"/>
  <c r="AY1564" i="9"/>
  <c r="AZ1564" i="9"/>
  <c r="BA1564" i="9"/>
  <c r="BB1564" i="9"/>
  <c r="BC1564" i="9"/>
  <c r="AN1565" i="9"/>
  <c r="AO1565" i="9"/>
  <c r="AP1565" i="9"/>
  <c r="AQ1565" i="9"/>
  <c r="AR1565" i="9"/>
  <c r="AS1565" i="9"/>
  <c r="AT1565" i="9"/>
  <c r="AU1565" i="9"/>
  <c r="AV1565" i="9"/>
  <c r="AW1565" i="9"/>
  <c r="AX1565" i="9"/>
  <c r="AY1565" i="9"/>
  <c r="AZ1565" i="9"/>
  <c r="BA1565" i="9"/>
  <c r="BB1565" i="9"/>
  <c r="BC1565" i="9"/>
  <c r="AN1566" i="9"/>
  <c r="AO1566" i="9"/>
  <c r="AP1566" i="9"/>
  <c r="AQ1566" i="9"/>
  <c r="AR1566" i="9"/>
  <c r="AS1566" i="9"/>
  <c r="AT1566" i="9"/>
  <c r="AU1566" i="9"/>
  <c r="AV1566" i="9"/>
  <c r="AW1566" i="9"/>
  <c r="AX1566" i="9"/>
  <c r="AY1566" i="9"/>
  <c r="AZ1566" i="9"/>
  <c r="BA1566" i="9"/>
  <c r="BB1566" i="9"/>
  <c r="BC1566" i="9"/>
  <c r="AN1567" i="9"/>
  <c r="AO1567" i="9"/>
  <c r="AP1567" i="9"/>
  <c r="AQ1567" i="9"/>
  <c r="AR1567" i="9"/>
  <c r="AS1567" i="9"/>
  <c r="AT1567" i="9"/>
  <c r="AU1567" i="9"/>
  <c r="AV1567" i="9"/>
  <c r="AW1567" i="9"/>
  <c r="AX1567" i="9"/>
  <c r="AY1567" i="9"/>
  <c r="AZ1567" i="9"/>
  <c r="BA1567" i="9"/>
  <c r="BB1567" i="9"/>
  <c r="BC1567" i="9"/>
  <c r="AN1568" i="9"/>
  <c r="AO1568" i="9"/>
  <c r="AP1568" i="9"/>
  <c r="AQ1568" i="9"/>
  <c r="AR1568" i="9"/>
  <c r="AS1568" i="9"/>
  <c r="AT1568" i="9"/>
  <c r="AU1568" i="9"/>
  <c r="AV1568" i="9"/>
  <c r="AW1568" i="9"/>
  <c r="AX1568" i="9"/>
  <c r="AY1568" i="9"/>
  <c r="AZ1568" i="9"/>
  <c r="BA1568" i="9"/>
  <c r="BB1568" i="9"/>
  <c r="BC1568" i="9"/>
  <c r="AN1569" i="9"/>
  <c r="AO1569" i="9"/>
  <c r="AP1569" i="9"/>
  <c r="AQ1569" i="9"/>
  <c r="AR1569" i="9"/>
  <c r="AS1569" i="9"/>
  <c r="AT1569" i="9"/>
  <c r="AU1569" i="9"/>
  <c r="AV1569" i="9"/>
  <c r="AW1569" i="9"/>
  <c r="AX1569" i="9"/>
  <c r="AY1569" i="9"/>
  <c r="AZ1569" i="9"/>
  <c r="BA1569" i="9"/>
  <c r="BB1569" i="9"/>
  <c r="BC1569" i="9"/>
  <c r="AN1570" i="9"/>
  <c r="AO1570" i="9"/>
  <c r="AP1570" i="9"/>
  <c r="AQ1570" i="9"/>
  <c r="AR1570" i="9"/>
  <c r="AS1570" i="9"/>
  <c r="AT1570" i="9"/>
  <c r="AU1570" i="9"/>
  <c r="AV1570" i="9"/>
  <c r="AW1570" i="9"/>
  <c r="AX1570" i="9"/>
  <c r="AY1570" i="9"/>
  <c r="AZ1570" i="9"/>
  <c r="BA1570" i="9"/>
  <c r="BB1570" i="9"/>
  <c r="BC1570" i="9"/>
  <c r="AN1571" i="9"/>
  <c r="AO1571" i="9"/>
  <c r="AP1571" i="9"/>
  <c r="AQ1571" i="9"/>
  <c r="AR1571" i="9"/>
  <c r="AS1571" i="9"/>
  <c r="AT1571" i="9"/>
  <c r="AU1571" i="9"/>
  <c r="AV1571" i="9"/>
  <c r="AW1571" i="9"/>
  <c r="AX1571" i="9"/>
  <c r="AY1571" i="9"/>
  <c r="AZ1571" i="9"/>
  <c r="BA1571" i="9"/>
  <c r="BB1571" i="9"/>
  <c r="BC1571" i="9"/>
  <c r="AN1572" i="9"/>
  <c r="AO1572" i="9"/>
  <c r="AP1572" i="9"/>
  <c r="AQ1572" i="9"/>
  <c r="AR1572" i="9"/>
  <c r="AS1572" i="9"/>
  <c r="AT1572" i="9"/>
  <c r="AU1572" i="9"/>
  <c r="AV1572" i="9"/>
  <c r="AW1572" i="9"/>
  <c r="AX1572" i="9"/>
  <c r="AY1572" i="9"/>
  <c r="AZ1572" i="9"/>
  <c r="BA1572" i="9"/>
  <c r="BB1572" i="9"/>
  <c r="BC1572" i="9"/>
  <c r="AN1573" i="9"/>
  <c r="AO1573" i="9"/>
  <c r="AP1573" i="9"/>
  <c r="AQ1573" i="9"/>
  <c r="AR1573" i="9"/>
  <c r="AS1573" i="9"/>
  <c r="AT1573" i="9"/>
  <c r="AU1573" i="9"/>
  <c r="AV1573" i="9"/>
  <c r="AW1573" i="9"/>
  <c r="AX1573" i="9"/>
  <c r="AY1573" i="9"/>
  <c r="AZ1573" i="9"/>
  <c r="BA1573" i="9"/>
  <c r="BB1573" i="9"/>
  <c r="BC1573" i="9"/>
  <c r="AN1574" i="9"/>
  <c r="AO1574" i="9"/>
  <c r="AP1574" i="9"/>
  <c r="AQ1574" i="9"/>
  <c r="AR1574" i="9"/>
  <c r="AS1574" i="9"/>
  <c r="AT1574" i="9"/>
  <c r="AU1574" i="9"/>
  <c r="AV1574" i="9"/>
  <c r="AW1574" i="9"/>
  <c r="AX1574" i="9"/>
  <c r="AY1574" i="9"/>
  <c r="AZ1574" i="9"/>
  <c r="BA1574" i="9"/>
  <c r="BB1574" i="9"/>
  <c r="BC1574" i="9"/>
  <c r="AN1575" i="9"/>
  <c r="AO1575" i="9"/>
  <c r="AP1575" i="9"/>
  <c r="AQ1575" i="9"/>
  <c r="AR1575" i="9"/>
  <c r="AS1575" i="9"/>
  <c r="AT1575" i="9"/>
  <c r="AU1575" i="9"/>
  <c r="AV1575" i="9"/>
  <c r="AW1575" i="9"/>
  <c r="AX1575" i="9"/>
  <c r="AY1575" i="9"/>
  <c r="AZ1575" i="9"/>
  <c r="BA1575" i="9"/>
  <c r="BB1575" i="9"/>
  <c r="BC1575" i="9"/>
  <c r="AN1576" i="9"/>
  <c r="AO1576" i="9"/>
  <c r="AP1576" i="9"/>
  <c r="AQ1576" i="9"/>
  <c r="AR1576" i="9"/>
  <c r="AS1576" i="9"/>
  <c r="AT1576" i="9"/>
  <c r="AU1576" i="9"/>
  <c r="AV1576" i="9"/>
  <c r="AW1576" i="9"/>
  <c r="AX1576" i="9"/>
  <c r="AY1576" i="9"/>
  <c r="AZ1576" i="9"/>
  <c r="BA1576" i="9"/>
  <c r="BB1576" i="9"/>
  <c r="BC1576" i="9"/>
  <c r="AP1577" i="9"/>
  <c r="AQ1577" i="9"/>
  <c r="AR1577" i="9"/>
  <c r="AS1577" i="9"/>
  <c r="AT1577" i="9"/>
  <c r="AU1577" i="9"/>
  <c r="AV1577" i="9"/>
  <c r="AW1577" i="9"/>
  <c r="AX1577" i="9"/>
  <c r="AY1577" i="9"/>
  <c r="AZ1577" i="9"/>
  <c r="BA1577" i="9"/>
  <c r="BB1577" i="9"/>
  <c r="BC1577" i="9"/>
  <c r="AN1578" i="9"/>
  <c r="AO1578" i="9"/>
  <c r="AP1578" i="9"/>
  <c r="AQ1578" i="9"/>
  <c r="AR1578" i="9"/>
  <c r="AS1578" i="9"/>
  <c r="AT1578" i="9"/>
  <c r="AU1578" i="9"/>
  <c r="AV1578" i="9"/>
  <c r="AW1578" i="9"/>
  <c r="AX1578" i="9"/>
  <c r="AY1578" i="9"/>
  <c r="AZ1578" i="9"/>
  <c r="BA1578" i="9"/>
  <c r="BB1578" i="9"/>
  <c r="BC1578" i="9"/>
  <c r="AN1579" i="9"/>
  <c r="AO1579" i="9"/>
  <c r="AP1579" i="9"/>
  <c r="AQ1579" i="9"/>
  <c r="AR1579" i="9"/>
  <c r="AS1579" i="9"/>
  <c r="AT1579" i="9"/>
  <c r="AU1579" i="9"/>
  <c r="AV1579" i="9"/>
  <c r="AW1579" i="9"/>
  <c r="AX1579" i="9"/>
  <c r="AY1579" i="9"/>
  <c r="AZ1579" i="9"/>
  <c r="BA1579" i="9"/>
  <c r="BB1579" i="9"/>
  <c r="BC1579" i="9"/>
  <c r="AN1580" i="9"/>
  <c r="AO1580" i="9"/>
  <c r="AP1580" i="9"/>
  <c r="AQ1580" i="9"/>
  <c r="AR1580" i="9"/>
  <c r="AS1580" i="9"/>
  <c r="AT1580" i="9"/>
  <c r="AU1580" i="9"/>
  <c r="AV1580" i="9"/>
  <c r="AW1580" i="9"/>
  <c r="AX1580" i="9"/>
  <c r="AY1580" i="9"/>
  <c r="AZ1580" i="9"/>
  <c r="BA1580" i="9"/>
  <c r="BB1580" i="9"/>
  <c r="BC1580" i="9"/>
  <c r="AN1581" i="9"/>
  <c r="AO1581" i="9"/>
  <c r="AP1581" i="9"/>
  <c r="AQ1581" i="9"/>
  <c r="AR1581" i="9"/>
  <c r="AS1581" i="9"/>
  <c r="AT1581" i="9"/>
  <c r="AU1581" i="9"/>
  <c r="AV1581" i="9"/>
  <c r="AW1581" i="9"/>
  <c r="AX1581" i="9"/>
  <c r="AY1581" i="9"/>
  <c r="AZ1581" i="9"/>
  <c r="BA1581" i="9"/>
  <c r="BB1581" i="9"/>
  <c r="BC1581" i="9"/>
  <c r="AN1582" i="9"/>
  <c r="AO1582" i="9"/>
  <c r="AP1582" i="9"/>
  <c r="AQ1582" i="9"/>
  <c r="AR1582" i="9"/>
  <c r="AS1582" i="9"/>
  <c r="AT1582" i="9"/>
  <c r="AU1582" i="9"/>
  <c r="AV1582" i="9"/>
  <c r="AW1582" i="9"/>
  <c r="AX1582" i="9"/>
  <c r="AY1582" i="9"/>
  <c r="AZ1582" i="9"/>
  <c r="BA1582" i="9"/>
  <c r="BB1582" i="9"/>
  <c r="BC1582" i="9"/>
  <c r="AN1583" i="9"/>
  <c r="AO1583" i="9"/>
  <c r="AP1583" i="9"/>
  <c r="AQ1583" i="9"/>
  <c r="AR1583" i="9"/>
  <c r="AS1583" i="9"/>
  <c r="AT1583" i="9"/>
  <c r="AU1583" i="9"/>
  <c r="AV1583" i="9"/>
  <c r="AW1583" i="9"/>
  <c r="AX1583" i="9"/>
  <c r="AY1583" i="9"/>
  <c r="AZ1583" i="9"/>
  <c r="BA1583" i="9"/>
  <c r="BB1583" i="9"/>
  <c r="BC1583" i="9"/>
  <c r="AN1584" i="9"/>
  <c r="AO1584" i="9"/>
  <c r="AP1584" i="9"/>
  <c r="AQ1584" i="9"/>
  <c r="AR1584" i="9"/>
  <c r="AS1584" i="9"/>
  <c r="AT1584" i="9"/>
  <c r="AU1584" i="9"/>
  <c r="AV1584" i="9"/>
  <c r="AW1584" i="9"/>
  <c r="AX1584" i="9"/>
  <c r="AY1584" i="9"/>
  <c r="AZ1584" i="9"/>
  <c r="BA1584" i="9"/>
  <c r="BB1584" i="9"/>
  <c r="BC1584" i="9"/>
  <c r="AN1585" i="9"/>
  <c r="AO1585" i="9"/>
  <c r="AP1585" i="9"/>
  <c r="AQ1585" i="9"/>
  <c r="AR1585" i="9"/>
  <c r="AS1585" i="9"/>
  <c r="AT1585" i="9"/>
  <c r="AU1585" i="9"/>
  <c r="AV1585" i="9"/>
  <c r="AW1585" i="9"/>
  <c r="AX1585" i="9"/>
  <c r="AY1585" i="9"/>
  <c r="AZ1585" i="9"/>
  <c r="BA1585" i="9"/>
  <c r="BB1585" i="9"/>
  <c r="BC1585" i="9"/>
  <c r="AN1586" i="9"/>
  <c r="AO1586" i="9"/>
  <c r="AP1586" i="9"/>
  <c r="AQ1586" i="9"/>
  <c r="AR1586" i="9"/>
  <c r="AS1586" i="9"/>
  <c r="AT1586" i="9"/>
  <c r="AU1586" i="9"/>
  <c r="AV1586" i="9"/>
  <c r="AW1586" i="9"/>
  <c r="AX1586" i="9"/>
  <c r="AY1586" i="9"/>
  <c r="AZ1586" i="9"/>
  <c r="BA1586" i="9"/>
  <c r="BB1586" i="9"/>
  <c r="BC1586" i="9"/>
  <c r="AN1587" i="9"/>
  <c r="AO1587" i="9"/>
  <c r="AP1587" i="9"/>
  <c r="AQ1587" i="9"/>
  <c r="AR1587" i="9"/>
  <c r="AS1587" i="9"/>
  <c r="AT1587" i="9"/>
  <c r="AU1587" i="9"/>
  <c r="AV1587" i="9"/>
  <c r="AW1587" i="9"/>
  <c r="AX1587" i="9"/>
  <c r="AY1587" i="9"/>
  <c r="AZ1587" i="9"/>
  <c r="BA1587" i="9"/>
  <c r="BB1587" i="9"/>
  <c r="BC1587" i="9"/>
  <c r="AN1588" i="9"/>
  <c r="AO1588" i="9"/>
  <c r="AP1588" i="9"/>
  <c r="AQ1588" i="9"/>
  <c r="AR1588" i="9"/>
  <c r="AS1588" i="9"/>
  <c r="AT1588" i="9"/>
  <c r="AU1588" i="9"/>
  <c r="AV1588" i="9"/>
  <c r="AW1588" i="9"/>
  <c r="AX1588" i="9"/>
  <c r="AY1588" i="9"/>
  <c r="AZ1588" i="9"/>
  <c r="BA1588" i="9"/>
  <c r="BB1588" i="9"/>
  <c r="BC1588" i="9"/>
  <c r="AN1589" i="9"/>
  <c r="AO1589" i="9"/>
  <c r="AP1589" i="9"/>
  <c r="AQ1589" i="9"/>
  <c r="AR1589" i="9"/>
  <c r="AS1589" i="9"/>
  <c r="AT1589" i="9"/>
  <c r="AU1589" i="9"/>
  <c r="AV1589" i="9"/>
  <c r="AW1589" i="9"/>
  <c r="AX1589" i="9"/>
  <c r="AY1589" i="9"/>
  <c r="AZ1589" i="9"/>
  <c r="BA1589" i="9"/>
  <c r="BB1589" i="9"/>
  <c r="BC1589" i="9"/>
  <c r="AN1590" i="9"/>
  <c r="AO1590" i="9"/>
  <c r="AP1590" i="9"/>
  <c r="AQ1590" i="9"/>
  <c r="AR1590" i="9"/>
  <c r="AS1590" i="9"/>
  <c r="AT1590" i="9"/>
  <c r="AU1590" i="9"/>
  <c r="AV1590" i="9"/>
  <c r="AW1590" i="9"/>
  <c r="AX1590" i="9"/>
  <c r="AY1590" i="9"/>
  <c r="AZ1590" i="9"/>
  <c r="BA1590" i="9"/>
  <c r="BB1590" i="9"/>
  <c r="BC1590" i="9"/>
  <c r="AN1591" i="9"/>
  <c r="AO1591" i="9"/>
  <c r="AP1591" i="9"/>
  <c r="AQ1591" i="9"/>
  <c r="AR1591" i="9"/>
  <c r="AS1591" i="9"/>
  <c r="AT1591" i="9"/>
  <c r="AU1591" i="9"/>
  <c r="AV1591" i="9"/>
  <c r="AW1591" i="9"/>
  <c r="AX1591" i="9"/>
  <c r="AY1591" i="9"/>
  <c r="AZ1591" i="9"/>
  <c r="BA1591" i="9"/>
  <c r="BB1591" i="9"/>
  <c r="BC1591" i="9"/>
  <c r="AN1592" i="9"/>
  <c r="AO1592" i="9"/>
  <c r="AP1592" i="9"/>
  <c r="AQ1592" i="9"/>
  <c r="AR1592" i="9"/>
  <c r="AS1592" i="9"/>
  <c r="AT1592" i="9"/>
  <c r="AU1592" i="9"/>
  <c r="AV1592" i="9"/>
  <c r="AW1592" i="9"/>
  <c r="AX1592" i="9"/>
  <c r="AY1592" i="9"/>
  <c r="AZ1592" i="9"/>
  <c r="BA1592" i="9"/>
  <c r="BB1592" i="9"/>
  <c r="BC1592" i="9"/>
  <c r="AN1593" i="9"/>
  <c r="AO1593" i="9"/>
  <c r="AP1593" i="9"/>
  <c r="AQ1593" i="9"/>
  <c r="AR1593" i="9"/>
  <c r="AS1593" i="9"/>
  <c r="AT1593" i="9"/>
  <c r="AU1593" i="9"/>
  <c r="AV1593" i="9"/>
  <c r="AW1593" i="9"/>
  <c r="AX1593" i="9"/>
  <c r="AY1593" i="9"/>
  <c r="AZ1593" i="9"/>
  <c r="BA1593" i="9"/>
  <c r="BB1593" i="9"/>
  <c r="BC1593" i="9"/>
  <c r="AN1594" i="9"/>
  <c r="AO1594" i="9"/>
  <c r="AP1594" i="9"/>
  <c r="AQ1594" i="9"/>
  <c r="AR1594" i="9"/>
  <c r="AS1594" i="9"/>
  <c r="AT1594" i="9"/>
  <c r="AU1594" i="9"/>
  <c r="AV1594" i="9"/>
  <c r="AW1594" i="9"/>
  <c r="AX1594" i="9"/>
  <c r="AY1594" i="9"/>
  <c r="AZ1594" i="9"/>
  <c r="BA1594" i="9"/>
  <c r="BB1594" i="9"/>
  <c r="BC1594" i="9"/>
  <c r="AN1595" i="9"/>
  <c r="AO1595" i="9"/>
  <c r="AP1595" i="9"/>
  <c r="AQ1595" i="9"/>
  <c r="AR1595" i="9"/>
  <c r="AS1595" i="9"/>
  <c r="AT1595" i="9"/>
  <c r="AU1595" i="9"/>
  <c r="AV1595" i="9"/>
  <c r="AW1595" i="9"/>
  <c r="AX1595" i="9"/>
  <c r="AY1595" i="9"/>
  <c r="AZ1595" i="9"/>
  <c r="BA1595" i="9"/>
  <c r="BB1595" i="9"/>
  <c r="BC1595" i="9"/>
  <c r="AN1596" i="9"/>
  <c r="AO1596" i="9"/>
  <c r="AP1596" i="9"/>
  <c r="AQ1596" i="9"/>
  <c r="AR1596" i="9"/>
  <c r="AS1596" i="9"/>
  <c r="AT1596" i="9"/>
  <c r="AU1596" i="9"/>
  <c r="AV1596" i="9"/>
  <c r="AW1596" i="9"/>
  <c r="AX1596" i="9"/>
  <c r="AY1596" i="9"/>
  <c r="AZ1596" i="9"/>
  <c r="BA1596" i="9"/>
  <c r="BB1596" i="9"/>
  <c r="BC1596" i="9"/>
  <c r="AN1597" i="9"/>
  <c r="AO1597" i="9"/>
  <c r="AP1597" i="9"/>
  <c r="AQ1597" i="9"/>
  <c r="AR1597" i="9"/>
  <c r="AS1597" i="9"/>
  <c r="AT1597" i="9"/>
  <c r="AU1597" i="9"/>
  <c r="AV1597" i="9"/>
  <c r="AW1597" i="9"/>
  <c r="AX1597" i="9"/>
  <c r="AY1597" i="9"/>
  <c r="AZ1597" i="9"/>
  <c r="BA1597" i="9"/>
  <c r="BB1597" i="9"/>
  <c r="BC1597" i="9"/>
  <c r="AN1598" i="9"/>
  <c r="AO1598" i="9"/>
  <c r="AP1598" i="9"/>
  <c r="AQ1598" i="9"/>
  <c r="AR1598" i="9"/>
  <c r="AS1598" i="9"/>
  <c r="AT1598" i="9"/>
  <c r="AU1598" i="9"/>
  <c r="AV1598" i="9"/>
  <c r="AW1598" i="9"/>
  <c r="AX1598" i="9"/>
  <c r="AY1598" i="9"/>
  <c r="AZ1598" i="9"/>
  <c r="BA1598" i="9"/>
  <c r="BB1598" i="9"/>
  <c r="BC1598" i="9"/>
  <c r="AN1599" i="9"/>
  <c r="AO1599" i="9"/>
  <c r="AP1599" i="9"/>
  <c r="AQ1599" i="9"/>
  <c r="AR1599" i="9"/>
  <c r="AS1599" i="9"/>
  <c r="AT1599" i="9"/>
  <c r="AU1599" i="9"/>
  <c r="AV1599" i="9"/>
  <c r="AW1599" i="9"/>
  <c r="AX1599" i="9"/>
  <c r="AY1599" i="9"/>
  <c r="AZ1599" i="9"/>
  <c r="BA1599" i="9"/>
  <c r="BB1599" i="9"/>
  <c r="BC1599" i="9"/>
  <c r="AN1600" i="9"/>
  <c r="AO1600" i="9"/>
  <c r="AP1600" i="9"/>
  <c r="AQ1600" i="9"/>
  <c r="AR1600" i="9"/>
  <c r="AS1600" i="9"/>
  <c r="AT1600" i="9"/>
  <c r="AU1600" i="9"/>
  <c r="AV1600" i="9"/>
  <c r="AW1600" i="9"/>
  <c r="AX1600" i="9"/>
  <c r="AY1600" i="9"/>
  <c r="AZ1600" i="9"/>
  <c r="BA1600" i="9"/>
  <c r="BB1600" i="9"/>
  <c r="BC1600" i="9"/>
  <c r="AN1601" i="9"/>
  <c r="AO1601" i="9"/>
  <c r="AP1601" i="9"/>
  <c r="AQ1601" i="9"/>
  <c r="AR1601" i="9"/>
  <c r="AS1601" i="9"/>
  <c r="AT1601" i="9"/>
  <c r="AU1601" i="9"/>
  <c r="AV1601" i="9"/>
  <c r="AW1601" i="9"/>
  <c r="AX1601" i="9"/>
  <c r="AY1601" i="9"/>
  <c r="AZ1601" i="9"/>
  <c r="BA1601" i="9"/>
  <c r="BB1601" i="9"/>
  <c r="BC1601" i="9"/>
  <c r="AN1602" i="9"/>
  <c r="AO1602" i="9"/>
  <c r="AP1602" i="9"/>
  <c r="AQ1602" i="9"/>
  <c r="AR1602" i="9"/>
  <c r="AS1602" i="9"/>
  <c r="AT1602" i="9"/>
  <c r="AU1602" i="9"/>
  <c r="AV1602" i="9"/>
  <c r="AW1602" i="9"/>
  <c r="AX1602" i="9"/>
  <c r="AY1602" i="9"/>
  <c r="AZ1602" i="9"/>
  <c r="BA1602" i="9"/>
  <c r="BB1602" i="9"/>
  <c r="BC1602" i="9"/>
  <c r="AN1603" i="9"/>
  <c r="AO1603" i="9"/>
  <c r="AP1603" i="9"/>
  <c r="AQ1603" i="9"/>
  <c r="AR1603" i="9"/>
  <c r="AS1603" i="9"/>
  <c r="AT1603" i="9"/>
  <c r="AU1603" i="9"/>
  <c r="AV1603" i="9"/>
  <c r="AW1603" i="9"/>
  <c r="AX1603" i="9"/>
  <c r="AY1603" i="9"/>
  <c r="AZ1603" i="9"/>
  <c r="BA1603" i="9"/>
  <c r="BB1603" i="9"/>
  <c r="BC1603" i="9"/>
  <c r="AN1604" i="9"/>
  <c r="AO1604" i="9"/>
  <c r="AP1604" i="9"/>
  <c r="AQ1604" i="9"/>
  <c r="AR1604" i="9"/>
  <c r="AS1604" i="9"/>
  <c r="AT1604" i="9"/>
  <c r="AU1604" i="9"/>
  <c r="AV1604" i="9"/>
  <c r="AW1604" i="9"/>
  <c r="AX1604" i="9"/>
  <c r="AY1604" i="9"/>
  <c r="AZ1604" i="9"/>
  <c r="BA1604" i="9"/>
  <c r="BB1604" i="9"/>
  <c r="BC1604" i="9"/>
  <c r="AN1605" i="9"/>
  <c r="AO1605" i="9"/>
  <c r="AP1605" i="9"/>
  <c r="AQ1605" i="9"/>
  <c r="AR1605" i="9"/>
  <c r="AS1605" i="9"/>
  <c r="AT1605" i="9"/>
  <c r="AU1605" i="9"/>
  <c r="AV1605" i="9"/>
  <c r="AW1605" i="9"/>
  <c r="AX1605" i="9"/>
  <c r="AY1605" i="9"/>
  <c r="AZ1605" i="9"/>
  <c r="BA1605" i="9"/>
  <c r="BB1605" i="9"/>
  <c r="BC1605" i="9"/>
  <c r="AN1606" i="9"/>
  <c r="AO1606" i="9"/>
  <c r="AP1606" i="9"/>
  <c r="AQ1606" i="9"/>
  <c r="AR1606" i="9"/>
  <c r="AS1606" i="9"/>
  <c r="AT1606" i="9"/>
  <c r="AU1606" i="9"/>
  <c r="AV1606" i="9"/>
  <c r="AW1606" i="9"/>
  <c r="AX1606" i="9"/>
  <c r="AY1606" i="9"/>
  <c r="AZ1606" i="9"/>
  <c r="BA1606" i="9"/>
  <c r="BB1606" i="9"/>
  <c r="BC1606" i="9"/>
  <c r="AN1607" i="9"/>
  <c r="AO1607" i="9"/>
  <c r="AP1607" i="9"/>
  <c r="AQ1607" i="9"/>
  <c r="AR1607" i="9"/>
  <c r="AS1607" i="9"/>
  <c r="AT1607" i="9"/>
  <c r="AU1607" i="9"/>
  <c r="AV1607" i="9"/>
  <c r="AW1607" i="9"/>
  <c r="AX1607" i="9"/>
  <c r="AY1607" i="9"/>
  <c r="AZ1607" i="9"/>
  <c r="BA1607" i="9"/>
  <c r="BB1607" i="9"/>
  <c r="BC1607" i="9"/>
  <c r="AN1608" i="9"/>
  <c r="AO1608" i="9"/>
  <c r="AP1608" i="9"/>
  <c r="AQ1608" i="9"/>
  <c r="AR1608" i="9"/>
  <c r="AS1608" i="9"/>
  <c r="AT1608" i="9"/>
  <c r="AU1608" i="9"/>
  <c r="AV1608" i="9"/>
  <c r="AW1608" i="9"/>
  <c r="AX1608" i="9"/>
  <c r="AY1608" i="9"/>
  <c r="AZ1608" i="9"/>
  <c r="BA1608" i="9"/>
  <c r="BB1608" i="9"/>
  <c r="BC1608" i="9"/>
  <c r="AN1609" i="9"/>
  <c r="AO1609" i="9"/>
  <c r="AP1609" i="9"/>
  <c r="AQ1609" i="9"/>
  <c r="AR1609" i="9"/>
  <c r="AS1609" i="9"/>
  <c r="AT1609" i="9"/>
  <c r="AU1609" i="9"/>
  <c r="AV1609" i="9"/>
  <c r="AW1609" i="9"/>
  <c r="AX1609" i="9"/>
  <c r="AY1609" i="9"/>
  <c r="AZ1609" i="9"/>
  <c r="BA1609" i="9"/>
  <c r="BB1609" i="9"/>
  <c r="BC1609" i="9"/>
  <c r="AN1610" i="9"/>
  <c r="AO1610" i="9"/>
  <c r="AP1610" i="9"/>
  <c r="AQ1610" i="9"/>
  <c r="AR1610" i="9"/>
  <c r="AS1610" i="9"/>
  <c r="AT1610" i="9"/>
  <c r="AU1610" i="9"/>
  <c r="AV1610" i="9"/>
  <c r="AW1610" i="9"/>
  <c r="AX1610" i="9"/>
  <c r="AY1610" i="9"/>
  <c r="AZ1610" i="9"/>
  <c r="BA1610" i="9"/>
  <c r="BB1610" i="9"/>
  <c r="BC1610" i="9"/>
  <c r="AN1611" i="9"/>
  <c r="AO1611" i="9"/>
  <c r="AP1611" i="9"/>
  <c r="AQ1611" i="9"/>
  <c r="AR1611" i="9"/>
  <c r="AS1611" i="9"/>
  <c r="AT1611" i="9"/>
  <c r="AU1611" i="9"/>
  <c r="AV1611" i="9"/>
  <c r="AW1611" i="9"/>
  <c r="AX1611" i="9"/>
  <c r="AY1611" i="9"/>
  <c r="AZ1611" i="9"/>
  <c r="BA1611" i="9"/>
  <c r="BB1611" i="9"/>
  <c r="BC1611" i="9"/>
  <c r="AN1612" i="9"/>
  <c r="AO1612" i="9"/>
  <c r="AP1612" i="9"/>
  <c r="AQ1612" i="9"/>
  <c r="AR1612" i="9"/>
  <c r="AS1612" i="9"/>
  <c r="AT1612" i="9"/>
  <c r="AU1612" i="9"/>
  <c r="AV1612" i="9"/>
  <c r="AW1612" i="9"/>
  <c r="AX1612" i="9"/>
  <c r="AY1612" i="9"/>
  <c r="AZ1612" i="9"/>
  <c r="BA1612" i="9"/>
  <c r="BB1612" i="9"/>
  <c r="BC1612" i="9"/>
  <c r="AN1613" i="9"/>
  <c r="AO1613" i="9"/>
  <c r="AP1613" i="9"/>
  <c r="AQ1613" i="9"/>
  <c r="AR1613" i="9"/>
  <c r="AS1613" i="9"/>
  <c r="AT1613" i="9"/>
  <c r="AU1613" i="9"/>
  <c r="AV1613" i="9"/>
  <c r="AW1613" i="9"/>
  <c r="AX1613" i="9"/>
  <c r="AY1613" i="9"/>
  <c r="AZ1613" i="9"/>
  <c r="BA1613" i="9"/>
  <c r="BB1613" i="9"/>
  <c r="BC1613" i="9"/>
  <c r="AN1614" i="9"/>
  <c r="AO1614" i="9"/>
  <c r="AP1614" i="9"/>
  <c r="AQ1614" i="9"/>
  <c r="AR1614" i="9"/>
  <c r="AS1614" i="9"/>
  <c r="AT1614" i="9"/>
  <c r="AU1614" i="9"/>
  <c r="AV1614" i="9"/>
  <c r="AW1614" i="9"/>
  <c r="AX1614" i="9"/>
  <c r="AY1614" i="9"/>
  <c r="AZ1614" i="9"/>
  <c r="BA1614" i="9"/>
  <c r="BB1614" i="9"/>
  <c r="BC1614" i="9"/>
  <c r="AN1615" i="9"/>
  <c r="AO1615" i="9"/>
  <c r="AP1615" i="9"/>
  <c r="AQ1615" i="9"/>
  <c r="AR1615" i="9"/>
  <c r="AS1615" i="9"/>
  <c r="AT1615" i="9"/>
  <c r="AU1615" i="9"/>
  <c r="AV1615" i="9"/>
  <c r="AW1615" i="9"/>
  <c r="AX1615" i="9"/>
  <c r="AN1616" i="9"/>
  <c r="AO1616" i="9"/>
  <c r="AP1616" i="9"/>
  <c r="AQ1616" i="9"/>
  <c r="AR1616" i="9"/>
  <c r="AS1616" i="9"/>
  <c r="AT1616" i="9"/>
  <c r="AU1616" i="9"/>
  <c r="AV1616" i="9"/>
  <c r="AW1616" i="9"/>
  <c r="AX1616" i="9"/>
  <c r="AY1616" i="9"/>
  <c r="AZ1616" i="9"/>
  <c r="BA1616" i="9"/>
  <c r="BB1616" i="9"/>
  <c r="BC1616" i="9"/>
  <c r="AN1617" i="9"/>
  <c r="AO1617" i="9"/>
  <c r="AP1617" i="9"/>
  <c r="AQ1617" i="9"/>
  <c r="AR1617" i="9"/>
  <c r="AS1617" i="9"/>
  <c r="AT1617" i="9"/>
  <c r="AU1617" i="9"/>
  <c r="AV1617" i="9"/>
  <c r="AW1617" i="9"/>
  <c r="AX1617" i="9"/>
  <c r="AY1617" i="9"/>
  <c r="AZ1617" i="9"/>
  <c r="BA1617" i="9"/>
  <c r="BB1617" i="9"/>
  <c r="AN1618" i="9"/>
  <c r="AO1618" i="9"/>
  <c r="AP1618" i="9"/>
  <c r="AQ1618" i="9"/>
  <c r="AR1618" i="9"/>
  <c r="AS1618" i="9"/>
  <c r="AT1618" i="9"/>
  <c r="AU1618" i="9"/>
  <c r="AV1618" i="9"/>
  <c r="AW1618" i="9"/>
  <c r="AX1618" i="9"/>
  <c r="AY1618" i="9"/>
  <c r="AZ1618" i="9"/>
  <c r="BA1618" i="9"/>
  <c r="BB1618" i="9"/>
  <c r="BC1618" i="9"/>
  <c r="AN1619" i="9"/>
  <c r="AO1619" i="9"/>
  <c r="AP1619" i="9"/>
  <c r="AQ1619" i="9"/>
  <c r="AR1619" i="9"/>
  <c r="AS1619" i="9"/>
  <c r="AT1619" i="9"/>
  <c r="AU1619" i="9"/>
  <c r="AV1619" i="9"/>
  <c r="AW1619" i="9"/>
  <c r="AX1619" i="9"/>
  <c r="AY1619" i="9"/>
  <c r="AZ1619" i="9"/>
  <c r="BA1619" i="9"/>
  <c r="BB1619" i="9"/>
  <c r="BC1619" i="9"/>
  <c r="AN1620" i="9"/>
  <c r="AO1620" i="9"/>
  <c r="AP1620" i="9"/>
  <c r="AQ1620" i="9"/>
  <c r="AR1620" i="9"/>
  <c r="AS1620" i="9"/>
  <c r="AT1620" i="9"/>
  <c r="AU1620" i="9"/>
  <c r="AV1620" i="9"/>
  <c r="AW1620" i="9"/>
  <c r="AX1620" i="9"/>
  <c r="AY1620" i="9"/>
  <c r="AZ1620" i="9"/>
  <c r="BA1620" i="9"/>
  <c r="BB1620" i="9"/>
  <c r="BC1620" i="9"/>
  <c r="AN1621" i="9"/>
  <c r="AO1621" i="9"/>
  <c r="AP1621" i="9"/>
  <c r="AQ1621" i="9"/>
  <c r="AR1621" i="9"/>
  <c r="AS1621" i="9"/>
  <c r="AT1621" i="9"/>
  <c r="AU1621" i="9"/>
  <c r="AV1621" i="9"/>
  <c r="AW1621" i="9"/>
  <c r="AX1621" i="9"/>
  <c r="AY1621" i="9"/>
  <c r="AZ1621" i="9"/>
  <c r="BA1621" i="9"/>
  <c r="BB1621" i="9"/>
  <c r="BC1621" i="9"/>
  <c r="AN1622" i="9"/>
  <c r="AO1622" i="9"/>
  <c r="AP1622" i="9"/>
  <c r="AQ1622" i="9"/>
  <c r="AR1622" i="9"/>
  <c r="AS1622" i="9"/>
  <c r="AT1622" i="9"/>
  <c r="AU1622" i="9"/>
  <c r="AV1622" i="9"/>
  <c r="AW1622" i="9"/>
  <c r="AX1622" i="9"/>
  <c r="AY1622" i="9"/>
  <c r="AZ1622" i="9"/>
  <c r="BA1622" i="9"/>
  <c r="BB1622" i="9"/>
  <c r="BC1622" i="9"/>
  <c r="AN1623" i="9"/>
  <c r="AO1623" i="9"/>
  <c r="AP1623" i="9"/>
  <c r="AQ1623" i="9"/>
  <c r="AR1623" i="9"/>
  <c r="AS1623" i="9"/>
  <c r="AT1623" i="9"/>
  <c r="AU1623" i="9"/>
  <c r="AV1623" i="9"/>
  <c r="AW1623" i="9"/>
  <c r="AX1623" i="9"/>
  <c r="AY1623" i="9"/>
  <c r="AZ1623" i="9"/>
  <c r="BA1623" i="9"/>
  <c r="BB1623" i="9"/>
  <c r="BC1623" i="9"/>
  <c r="AN1624" i="9"/>
  <c r="AO1624" i="9"/>
  <c r="AP1624" i="9"/>
  <c r="AQ1624" i="9"/>
  <c r="AR1624" i="9"/>
  <c r="AS1624" i="9"/>
  <c r="AT1624" i="9"/>
  <c r="AU1624" i="9"/>
  <c r="AV1624" i="9"/>
  <c r="AW1624" i="9"/>
  <c r="AX1624" i="9"/>
  <c r="AY1624" i="9"/>
  <c r="AZ1624" i="9"/>
  <c r="BA1624" i="9"/>
  <c r="BB1624" i="9"/>
  <c r="BC1624" i="9"/>
  <c r="AN1625" i="9"/>
  <c r="AO1625" i="9"/>
  <c r="AP1625" i="9"/>
  <c r="AQ1625" i="9"/>
  <c r="AR1625" i="9"/>
  <c r="AS1625" i="9"/>
  <c r="AT1625" i="9"/>
  <c r="AU1625" i="9"/>
  <c r="AV1625" i="9"/>
  <c r="AW1625" i="9"/>
  <c r="AX1625" i="9"/>
  <c r="AY1625" i="9"/>
  <c r="AZ1625" i="9"/>
  <c r="BA1625" i="9"/>
  <c r="BB1625" i="9"/>
  <c r="BC1625" i="9"/>
  <c r="AN1626" i="9"/>
  <c r="AO1626" i="9"/>
  <c r="AP1626" i="9"/>
  <c r="AQ1626" i="9"/>
  <c r="AR1626" i="9"/>
  <c r="AS1626" i="9"/>
  <c r="AT1626" i="9"/>
  <c r="AU1626" i="9"/>
  <c r="AV1626" i="9"/>
  <c r="AW1626" i="9"/>
  <c r="AX1626" i="9"/>
  <c r="AY1626" i="9"/>
  <c r="AZ1626" i="9"/>
  <c r="BA1626" i="9"/>
  <c r="BB1626" i="9"/>
  <c r="BC1626" i="9"/>
  <c r="AN1627" i="9"/>
  <c r="AO1627" i="9"/>
  <c r="AP1627" i="9"/>
  <c r="AQ1627" i="9"/>
  <c r="AR1627" i="9"/>
  <c r="AS1627" i="9"/>
  <c r="AT1627" i="9"/>
  <c r="AU1627" i="9"/>
  <c r="AV1627" i="9"/>
  <c r="AW1627" i="9"/>
  <c r="AX1627" i="9"/>
  <c r="AY1627" i="9"/>
  <c r="AZ1627" i="9"/>
  <c r="BA1627" i="9"/>
  <c r="BB1627" i="9"/>
  <c r="BC1627" i="9"/>
  <c r="AN1628" i="9"/>
  <c r="AO1628" i="9"/>
  <c r="AP1628" i="9"/>
  <c r="AQ1628" i="9"/>
  <c r="AR1628" i="9"/>
  <c r="AS1628" i="9"/>
  <c r="AT1628" i="9"/>
  <c r="AU1628" i="9"/>
  <c r="AV1628" i="9"/>
  <c r="AW1628" i="9"/>
  <c r="AX1628" i="9"/>
  <c r="AY1628" i="9"/>
  <c r="AZ1628" i="9"/>
  <c r="BA1628" i="9"/>
  <c r="BB1628" i="9"/>
  <c r="BC1628" i="9"/>
  <c r="AN1629" i="9"/>
  <c r="AO1629" i="9"/>
  <c r="AP1629" i="9"/>
  <c r="AQ1629" i="9"/>
  <c r="AR1629" i="9"/>
  <c r="AS1629" i="9"/>
  <c r="AT1629" i="9"/>
  <c r="AU1629" i="9"/>
  <c r="AV1629" i="9"/>
  <c r="AW1629" i="9"/>
  <c r="AX1629" i="9"/>
  <c r="AY1629" i="9"/>
  <c r="AZ1629" i="9"/>
  <c r="BA1629" i="9"/>
  <c r="BB1629" i="9"/>
  <c r="BC1629" i="9"/>
  <c r="AN1630" i="9"/>
  <c r="AO1630" i="9"/>
  <c r="AP1630" i="9"/>
  <c r="AQ1630" i="9"/>
  <c r="AR1630" i="9"/>
  <c r="AS1630" i="9"/>
  <c r="AT1630" i="9"/>
  <c r="AU1630" i="9"/>
  <c r="AV1630" i="9"/>
  <c r="AW1630" i="9"/>
  <c r="AX1630" i="9"/>
  <c r="AY1630" i="9"/>
  <c r="AZ1630" i="9"/>
  <c r="BA1630" i="9"/>
  <c r="BB1630" i="9"/>
  <c r="BC1630" i="9"/>
  <c r="AP1631" i="9"/>
  <c r="AQ1631" i="9"/>
  <c r="AR1631" i="9"/>
  <c r="AS1631" i="9"/>
  <c r="AT1631" i="9"/>
  <c r="AU1631" i="9"/>
  <c r="AV1631" i="9"/>
  <c r="AW1631" i="9"/>
  <c r="AX1631" i="9"/>
  <c r="AY1631" i="9"/>
  <c r="AZ1631" i="9"/>
  <c r="BA1631" i="9"/>
  <c r="BB1631" i="9"/>
  <c r="BC1631" i="9"/>
  <c r="AN1632" i="9"/>
  <c r="AO1632" i="9"/>
  <c r="AP1632" i="9"/>
  <c r="AQ1632" i="9"/>
  <c r="AR1632" i="9"/>
  <c r="AS1632" i="9"/>
  <c r="AT1632" i="9"/>
  <c r="AU1632" i="9"/>
  <c r="AV1632" i="9"/>
  <c r="AW1632" i="9"/>
  <c r="AX1632" i="9"/>
  <c r="AY1632" i="9"/>
  <c r="AZ1632" i="9"/>
  <c r="BA1632" i="9"/>
  <c r="BB1632" i="9"/>
  <c r="BC1632" i="9"/>
  <c r="AN1633" i="9"/>
  <c r="AO1633" i="9"/>
  <c r="AP1633" i="9"/>
  <c r="AQ1633" i="9"/>
  <c r="AR1633" i="9"/>
  <c r="AS1633" i="9"/>
  <c r="AT1633" i="9"/>
  <c r="AU1633" i="9"/>
  <c r="AV1633" i="9"/>
  <c r="AW1633" i="9"/>
  <c r="AX1633" i="9"/>
  <c r="AY1633" i="9"/>
  <c r="AZ1633" i="9"/>
  <c r="BA1633" i="9"/>
  <c r="BB1633" i="9"/>
  <c r="BC1633" i="9"/>
  <c r="AN1634" i="9"/>
  <c r="AO1634" i="9"/>
  <c r="AP1634" i="9"/>
  <c r="AQ1634" i="9"/>
  <c r="AR1634" i="9"/>
  <c r="AS1634" i="9"/>
  <c r="AT1634" i="9"/>
  <c r="AU1634" i="9"/>
  <c r="AV1634" i="9"/>
  <c r="AW1634" i="9"/>
  <c r="AX1634" i="9"/>
  <c r="AY1634" i="9"/>
  <c r="AZ1634" i="9"/>
  <c r="BA1634" i="9"/>
  <c r="BB1634" i="9"/>
  <c r="BC1634" i="9"/>
  <c r="AN1635" i="9"/>
  <c r="AO1635" i="9"/>
  <c r="AP1635" i="9"/>
  <c r="AQ1635" i="9"/>
  <c r="AR1635" i="9"/>
  <c r="AS1635" i="9"/>
  <c r="AT1635" i="9"/>
  <c r="AU1635" i="9"/>
  <c r="AV1635" i="9"/>
  <c r="AW1635" i="9"/>
  <c r="AX1635" i="9"/>
  <c r="AY1635" i="9"/>
  <c r="AZ1635" i="9"/>
  <c r="BA1635" i="9"/>
  <c r="BB1635" i="9"/>
  <c r="BC1635" i="9"/>
  <c r="AN1636" i="9"/>
  <c r="AO1636" i="9"/>
  <c r="AP1636" i="9"/>
  <c r="AQ1636" i="9"/>
  <c r="AR1636" i="9"/>
  <c r="AS1636" i="9"/>
  <c r="AT1636" i="9"/>
  <c r="AU1636" i="9"/>
  <c r="AV1636" i="9"/>
  <c r="AW1636" i="9"/>
  <c r="AX1636" i="9"/>
  <c r="AY1636" i="9"/>
  <c r="AZ1636" i="9"/>
  <c r="BA1636" i="9"/>
  <c r="BB1636" i="9"/>
  <c r="BC1636" i="9"/>
  <c r="AN1637" i="9"/>
  <c r="AO1637" i="9"/>
  <c r="AP1637" i="9"/>
  <c r="AQ1637" i="9"/>
  <c r="AR1637" i="9"/>
  <c r="AS1637" i="9"/>
  <c r="AT1637" i="9"/>
  <c r="AU1637" i="9"/>
  <c r="AV1637" i="9"/>
  <c r="AW1637" i="9"/>
  <c r="AX1637" i="9"/>
  <c r="AY1637" i="9"/>
  <c r="AZ1637" i="9"/>
  <c r="BA1637" i="9"/>
  <c r="BB1637" i="9"/>
  <c r="BC1637" i="9"/>
  <c r="AN1638" i="9"/>
  <c r="AO1638" i="9"/>
  <c r="AP1638" i="9"/>
  <c r="AQ1638" i="9"/>
  <c r="AR1638" i="9"/>
  <c r="AS1638" i="9"/>
  <c r="AT1638" i="9"/>
  <c r="AU1638" i="9"/>
  <c r="AV1638" i="9"/>
  <c r="AW1638" i="9"/>
  <c r="AX1638" i="9"/>
  <c r="AY1638" i="9"/>
  <c r="AZ1638" i="9"/>
  <c r="BA1638" i="9"/>
  <c r="BB1638" i="9"/>
  <c r="BC1638" i="9"/>
  <c r="AN1639" i="9"/>
  <c r="AO1639" i="9"/>
  <c r="AP1639" i="9"/>
  <c r="AQ1639" i="9"/>
  <c r="AR1639" i="9"/>
  <c r="AS1639" i="9"/>
  <c r="AT1639" i="9"/>
  <c r="AU1639" i="9"/>
  <c r="AV1639" i="9"/>
  <c r="AW1639" i="9"/>
  <c r="AX1639" i="9"/>
  <c r="AY1639" i="9"/>
  <c r="AZ1639" i="9"/>
  <c r="BA1639" i="9"/>
  <c r="BB1639" i="9"/>
  <c r="BC1639" i="9"/>
  <c r="AN1640" i="9"/>
  <c r="AO1640" i="9"/>
  <c r="AP1640" i="9"/>
  <c r="AQ1640" i="9"/>
  <c r="AR1640" i="9"/>
  <c r="AS1640" i="9"/>
  <c r="AT1640" i="9"/>
  <c r="AU1640" i="9"/>
  <c r="AV1640" i="9"/>
  <c r="AW1640" i="9"/>
  <c r="AX1640" i="9"/>
  <c r="AY1640" i="9"/>
  <c r="AZ1640" i="9"/>
  <c r="BA1640" i="9"/>
  <c r="BB1640" i="9"/>
  <c r="BC1640" i="9"/>
  <c r="AN1641" i="9"/>
  <c r="AO1641" i="9"/>
  <c r="AP1641" i="9"/>
  <c r="AQ1641" i="9"/>
  <c r="AR1641" i="9"/>
  <c r="AS1641" i="9"/>
  <c r="AT1641" i="9"/>
  <c r="AU1641" i="9"/>
  <c r="AV1641" i="9"/>
  <c r="AW1641" i="9"/>
  <c r="AX1641" i="9"/>
  <c r="AY1641" i="9"/>
  <c r="AZ1641" i="9"/>
  <c r="BA1641" i="9"/>
  <c r="BB1641" i="9"/>
  <c r="BC1641" i="9"/>
  <c r="AN1642" i="9"/>
  <c r="AO1642" i="9"/>
  <c r="AP1642" i="9"/>
  <c r="AQ1642" i="9"/>
  <c r="AR1642" i="9"/>
  <c r="AS1642" i="9"/>
  <c r="AT1642" i="9"/>
  <c r="AU1642" i="9"/>
  <c r="AV1642" i="9"/>
  <c r="AW1642" i="9"/>
  <c r="AX1642" i="9"/>
  <c r="AY1642" i="9"/>
  <c r="AZ1642" i="9"/>
  <c r="BA1642" i="9"/>
  <c r="BB1642" i="9"/>
  <c r="BC1642" i="9"/>
  <c r="AN1643" i="9"/>
  <c r="AO1643" i="9"/>
  <c r="AP1643" i="9"/>
  <c r="AQ1643" i="9"/>
  <c r="AR1643" i="9"/>
  <c r="AS1643" i="9"/>
  <c r="AT1643" i="9"/>
  <c r="AU1643" i="9"/>
  <c r="AV1643" i="9"/>
  <c r="AW1643" i="9"/>
  <c r="AX1643" i="9"/>
  <c r="AY1643" i="9"/>
  <c r="AZ1643" i="9"/>
  <c r="BA1643" i="9"/>
  <c r="BB1643" i="9"/>
  <c r="BC1643" i="9"/>
  <c r="AN1644" i="9"/>
  <c r="AO1644" i="9"/>
  <c r="AP1644" i="9"/>
  <c r="AQ1644" i="9"/>
  <c r="AR1644" i="9"/>
  <c r="AS1644" i="9"/>
  <c r="AT1644" i="9"/>
  <c r="AU1644" i="9"/>
  <c r="AV1644" i="9"/>
  <c r="AW1644" i="9"/>
  <c r="AX1644" i="9"/>
  <c r="AY1644" i="9"/>
  <c r="AZ1644" i="9"/>
  <c r="BA1644" i="9"/>
  <c r="BB1644" i="9"/>
  <c r="BC1644" i="9"/>
  <c r="AN1645" i="9"/>
  <c r="AO1645" i="9"/>
  <c r="AP1645" i="9"/>
  <c r="AQ1645" i="9"/>
  <c r="AR1645" i="9"/>
  <c r="AS1645" i="9"/>
  <c r="AT1645" i="9"/>
  <c r="AU1645" i="9"/>
  <c r="AV1645" i="9"/>
  <c r="AW1645" i="9"/>
  <c r="AX1645" i="9"/>
  <c r="AY1645" i="9"/>
  <c r="AZ1645" i="9"/>
  <c r="BA1645" i="9"/>
  <c r="BB1645" i="9"/>
  <c r="BC1645" i="9"/>
  <c r="AN1646" i="9"/>
  <c r="AO1646" i="9"/>
  <c r="AP1646" i="9"/>
  <c r="AQ1646" i="9"/>
  <c r="AR1646" i="9"/>
  <c r="AS1646" i="9"/>
  <c r="AT1646" i="9"/>
  <c r="AU1646" i="9"/>
  <c r="AV1646" i="9"/>
  <c r="AW1646" i="9"/>
  <c r="AX1646" i="9"/>
  <c r="AY1646" i="9"/>
  <c r="AZ1646" i="9"/>
  <c r="BA1646" i="9"/>
  <c r="BB1646" i="9"/>
  <c r="BC1646" i="9"/>
  <c r="AN1647" i="9"/>
  <c r="AO1647" i="9"/>
  <c r="AP1647" i="9"/>
  <c r="AQ1647" i="9"/>
  <c r="AR1647" i="9"/>
  <c r="AS1647" i="9"/>
  <c r="AT1647" i="9"/>
  <c r="AU1647" i="9"/>
  <c r="AV1647" i="9"/>
  <c r="AW1647" i="9"/>
  <c r="AX1647" i="9"/>
  <c r="AY1647" i="9"/>
  <c r="AZ1647" i="9"/>
  <c r="BA1647" i="9"/>
  <c r="BB1647" i="9"/>
  <c r="BC1647" i="9"/>
  <c r="AN1648" i="9"/>
  <c r="AO1648" i="9"/>
  <c r="AP1648" i="9"/>
  <c r="AQ1648" i="9"/>
  <c r="AR1648" i="9"/>
  <c r="AS1648" i="9"/>
  <c r="AT1648" i="9"/>
  <c r="AU1648" i="9"/>
  <c r="AV1648" i="9"/>
  <c r="AW1648" i="9"/>
  <c r="AX1648" i="9"/>
  <c r="AY1648" i="9"/>
  <c r="AZ1648" i="9"/>
  <c r="BA1648" i="9"/>
  <c r="BB1648" i="9"/>
  <c r="BC1648" i="9"/>
  <c r="AN1649" i="9"/>
  <c r="AO1649" i="9"/>
  <c r="AP1649" i="9"/>
  <c r="AQ1649" i="9"/>
  <c r="AR1649" i="9"/>
  <c r="AS1649" i="9"/>
  <c r="AT1649" i="9"/>
  <c r="AU1649" i="9"/>
  <c r="AV1649" i="9"/>
  <c r="AW1649" i="9"/>
  <c r="AX1649" i="9"/>
  <c r="AY1649" i="9"/>
  <c r="AZ1649" i="9"/>
  <c r="BA1649" i="9"/>
  <c r="BB1649" i="9"/>
  <c r="BC1649" i="9"/>
  <c r="AN1650" i="9"/>
  <c r="AO1650" i="9"/>
  <c r="AP1650" i="9"/>
  <c r="AQ1650" i="9"/>
  <c r="AR1650" i="9"/>
  <c r="AS1650" i="9"/>
  <c r="AT1650" i="9"/>
  <c r="AU1650" i="9"/>
  <c r="AV1650" i="9"/>
  <c r="AW1650" i="9"/>
  <c r="AX1650" i="9"/>
  <c r="AY1650" i="9"/>
  <c r="AZ1650" i="9"/>
  <c r="BA1650" i="9"/>
  <c r="BB1650" i="9"/>
  <c r="BC1650" i="9"/>
  <c r="AN1651" i="9"/>
  <c r="AO1651" i="9"/>
  <c r="AP1651" i="9"/>
  <c r="AQ1651" i="9"/>
  <c r="AR1651" i="9"/>
  <c r="AS1651" i="9"/>
  <c r="AT1651" i="9"/>
  <c r="AU1651" i="9"/>
  <c r="AV1651" i="9"/>
  <c r="AW1651" i="9"/>
  <c r="AX1651" i="9"/>
  <c r="AY1651" i="9"/>
  <c r="AZ1651" i="9"/>
  <c r="BA1651" i="9"/>
  <c r="BB1651" i="9"/>
  <c r="BC1651" i="9"/>
  <c r="AN1652" i="9"/>
  <c r="AO1652" i="9"/>
  <c r="AP1652" i="9"/>
  <c r="AQ1652" i="9"/>
  <c r="AR1652" i="9"/>
  <c r="AS1652" i="9"/>
  <c r="AT1652" i="9"/>
  <c r="AU1652" i="9"/>
  <c r="AV1652" i="9"/>
  <c r="AW1652" i="9"/>
  <c r="AX1652" i="9"/>
  <c r="AY1652" i="9"/>
  <c r="AZ1652" i="9"/>
  <c r="BA1652" i="9"/>
  <c r="BB1652" i="9"/>
  <c r="BC1652" i="9"/>
  <c r="AN1653" i="9"/>
  <c r="AO1653" i="9"/>
  <c r="AP1653" i="9"/>
  <c r="AQ1653" i="9"/>
  <c r="AR1653" i="9"/>
  <c r="AS1653" i="9"/>
  <c r="AT1653" i="9"/>
  <c r="AU1653" i="9"/>
  <c r="AV1653" i="9"/>
  <c r="AW1653" i="9"/>
  <c r="AX1653" i="9"/>
  <c r="AY1653" i="9"/>
  <c r="AZ1653" i="9"/>
  <c r="BA1653" i="9"/>
  <c r="BB1653" i="9"/>
  <c r="BC1653" i="9"/>
  <c r="AN1654" i="9"/>
  <c r="AO1654" i="9"/>
  <c r="AP1654" i="9"/>
  <c r="AQ1654" i="9"/>
  <c r="AR1654" i="9"/>
  <c r="AS1654" i="9"/>
  <c r="AT1654" i="9"/>
  <c r="AU1654" i="9"/>
  <c r="AV1654" i="9"/>
  <c r="AW1654" i="9"/>
  <c r="AX1654" i="9"/>
  <c r="AY1654" i="9"/>
  <c r="AZ1654" i="9"/>
  <c r="BA1654" i="9"/>
  <c r="BB1654" i="9"/>
  <c r="BC1654" i="9"/>
  <c r="AN1655" i="9"/>
  <c r="AO1655" i="9"/>
  <c r="AP1655" i="9"/>
  <c r="AQ1655" i="9"/>
  <c r="AR1655" i="9"/>
  <c r="AS1655" i="9"/>
  <c r="AT1655" i="9"/>
  <c r="AU1655" i="9"/>
  <c r="AV1655" i="9"/>
  <c r="AW1655" i="9"/>
  <c r="AX1655" i="9"/>
  <c r="AY1655" i="9"/>
  <c r="AZ1655" i="9"/>
  <c r="BA1655" i="9"/>
  <c r="BB1655" i="9"/>
  <c r="BC1655" i="9"/>
  <c r="AN1656" i="9"/>
  <c r="AO1656" i="9"/>
  <c r="AP1656" i="9"/>
  <c r="AQ1656" i="9"/>
  <c r="AR1656" i="9"/>
  <c r="AS1656" i="9"/>
  <c r="AT1656" i="9"/>
  <c r="AU1656" i="9"/>
  <c r="AV1656" i="9"/>
  <c r="AW1656" i="9"/>
  <c r="AX1656" i="9"/>
  <c r="AY1656" i="9"/>
  <c r="AZ1656" i="9"/>
  <c r="BA1656" i="9"/>
  <c r="BB1656" i="9"/>
  <c r="BC1656" i="9"/>
  <c r="AN1657" i="9"/>
  <c r="AO1657" i="9"/>
  <c r="AP1657" i="9"/>
  <c r="AQ1657" i="9"/>
  <c r="AR1657" i="9"/>
  <c r="AS1657" i="9"/>
  <c r="AT1657" i="9"/>
  <c r="AU1657" i="9"/>
  <c r="AV1657" i="9"/>
  <c r="AW1657" i="9"/>
  <c r="AX1657" i="9"/>
  <c r="AY1657" i="9"/>
  <c r="AZ1657" i="9"/>
  <c r="BA1657" i="9"/>
  <c r="BB1657" i="9"/>
  <c r="BC1657" i="9"/>
  <c r="AN1658" i="9"/>
  <c r="AO1658" i="9"/>
  <c r="AP1658" i="9"/>
  <c r="AQ1658" i="9"/>
  <c r="AR1658" i="9"/>
  <c r="AS1658" i="9"/>
  <c r="AT1658" i="9"/>
  <c r="AU1658" i="9"/>
  <c r="AV1658" i="9"/>
  <c r="AW1658" i="9"/>
  <c r="AX1658" i="9"/>
  <c r="AY1658" i="9"/>
  <c r="AZ1658" i="9"/>
  <c r="BA1658" i="9"/>
  <c r="BB1658" i="9"/>
  <c r="BC1658" i="9"/>
  <c r="AN1659" i="9"/>
  <c r="AO1659" i="9"/>
  <c r="AP1659" i="9"/>
  <c r="AQ1659" i="9"/>
  <c r="AR1659" i="9"/>
  <c r="AS1659" i="9"/>
  <c r="AT1659" i="9"/>
  <c r="AU1659" i="9"/>
  <c r="AV1659" i="9"/>
  <c r="AW1659" i="9"/>
  <c r="AX1659" i="9"/>
  <c r="AY1659" i="9"/>
  <c r="AZ1659" i="9"/>
  <c r="BA1659" i="9"/>
  <c r="BB1659" i="9"/>
  <c r="BC1659" i="9"/>
  <c r="AN1660" i="9"/>
  <c r="AO1660" i="9"/>
  <c r="AP1660" i="9"/>
  <c r="AQ1660" i="9"/>
  <c r="AR1660" i="9"/>
  <c r="AS1660" i="9"/>
  <c r="AT1660" i="9"/>
  <c r="AU1660" i="9"/>
  <c r="AV1660" i="9"/>
  <c r="AW1660" i="9"/>
  <c r="AX1660" i="9"/>
  <c r="AY1660" i="9"/>
  <c r="AZ1660" i="9"/>
  <c r="BA1660" i="9"/>
  <c r="BB1660" i="9"/>
  <c r="BC1660" i="9"/>
  <c r="AN1661" i="9"/>
  <c r="AO1661" i="9"/>
  <c r="AP1661" i="9"/>
  <c r="AQ1661" i="9"/>
  <c r="AR1661" i="9"/>
  <c r="AS1661" i="9"/>
  <c r="AT1661" i="9"/>
  <c r="AU1661" i="9"/>
  <c r="AV1661" i="9"/>
  <c r="AW1661" i="9"/>
  <c r="AX1661" i="9"/>
  <c r="AY1661" i="9"/>
  <c r="AZ1661" i="9"/>
  <c r="BA1661" i="9"/>
  <c r="BB1661" i="9"/>
  <c r="BC1661" i="9"/>
  <c r="AN1662" i="9"/>
  <c r="AO1662" i="9"/>
  <c r="AP1662" i="9"/>
  <c r="AQ1662" i="9"/>
  <c r="AR1662" i="9"/>
  <c r="AS1662" i="9"/>
  <c r="AT1662" i="9"/>
  <c r="AU1662" i="9"/>
  <c r="AV1662" i="9"/>
  <c r="AW1662" i="9"/>
  <c r="AX1662" i="9"/>
  <c r="AY1662" i="9"/>
  <c r="AZ1662" i="9"/>
  <c r="BA1662" i="9"/>
  <c r="BB1662" i="9"/>
  <c r="BC1662" i="9"/>
  <c r="AN1663" i="9"/>
  <c r="AO1663" i="9"/>
  <c r="AP1663" i="9"/>
  <c r="AQ1663" i="9"/>
  <c r="AR1663" i="9"/>
  <c r="AS1663" i="9"/>
  <c r="AT1663" i="9"/>
  <c r="AU1663" i="9"/>
  <c r="AV1663" i="9"/>
  <c r="AW1663" i="9"/>
  <c r="AX1663" i="9"/>
  <c r="AY1663" i="9"/>
  <c r="AZ1663" i="9"/>
  <c r="BA1663" i="9"/>
  <c r="BB1663" i="9"/>
  <c r="BC1663" i="9"/>
  <c r="AN1664" i="9"/>
  <c r="AO1664" i="9"/>
  <c r="AP1664" i="9"/>
  <c r="AQ1664" i="9"/>
  <c r="AR1664" i="9"/>
  <c r="AS1664" i="9"/>
  <c r="AT1664" i="9"/>
  <c r="AU1664" i="9"/>
  <c r="AV1664" i="9"/>
  <c r="AW1664" i="9"/>
  <c r="AX1664" i="9"/>
  <c r="AY1664" i="9"/>
  <c r="AZ1664" i="9"/>
  <c r="BA1664" i="9"/>
  <c r="BB1664" i="9"/>
  <c r="BC1664" i="9"/>
  <c r="AN1665" i="9"/>
  <c r="AO1665" i="9"/>
  <c r="AP1665" i="9"/>
  <c r="AQ1665" i="9"/>
  <c r="AR1665" i="9"/>
  <c r="AS1665" i="9"/>
  <c r="AT1665" i="9"/>
  <c r="AU1665" i="9"/>
  <c r="AV1665" i="9"/>
  <c r="AW1665" i="9"/>
  <c r="AX1665" i="9"/>
  <c r="AY1665" i="9"/>
  <c r="AZ1665" i="9"/>
  <c r="BA1665" i="9"/>
  <c r="BB1665" i="9"/>
  <c r="BC1665" i="9"/>
  <c r="AN1666" i="9"/>
  <c r="AO1666" i="9"/>
  <c r="AP1666" i="9"/>
  <c r="AQ1666" i="9"/>
  <c r="AR1666" i="9"/>
  <c r="AS1666" i="9"/>
  <c r="AT1666" i="9"/>
  <c r="AU1666" i="9"/>
  <c r="AV1666" i="9"/>
  <c r="AW1666" i="9"/>
  <c r="AX1666" i="9"/>
  <c r="AY1666" i="9"/>
  <c r="AZ1666" i="9"/>
  <c r="BA1666" i="9"/>
  <c r="BB1666" i="9"/>
  <c r="BC1666" i="9"/>
  <c r="AN1667" i="9"/>
  <c r="AO1667" i="9"/>
  <c r="AP1667" i="9"/>
  <c r="AQ1667" i="9"/>
  <c r="AR1667" i="9"/>
  <c r="AS1667" i="9"/>
  <c r="AT1667" i="9"/>
  <c r="AU1667" i="9"/>
  <c r="AV1667" i="9"/>
  <c r="AW1667" i="9"/>
  <c r="AX1667" i="9"/>
  <c r="AY1667" i="9"/>
  <c r="AZ1667" i="9"/>
  <c r="BA1667" i="9"/>
  <c r="BB1667" i="9"/>
  <c r="BC1667" i="9"/>
  <c r="AN1668" i="9"/>
  <c r="AO1668" i="9"/>
  <c r="AP1668" i="9"/>
  <c r="AQ1668" i="9"/>
  <c r="AR1668" i="9"/>
  <c r="AS1668" i="9"/>
  <c r="AT1668" i="9"/>
  <c r="AU1668" i="9"/>
  <c r="AV1668" i="9"/>
  <c r="AW1668" i="9"/>
  <c r="AX1668" i="9"/>
  <c r="AY1668" i="9"/>
  <c r="AZ1668" i="9"/>
  <c r="BA1668" i="9"/>
  <c r="BB1668" i="9"/>
  <c r="BC1668" i="9"/>
  <c r="AN1669" i="9"/>
  <c r="AO1669" i="9"/>
  <c r="AP1669" i="9"/>
  <c r="AQ1669" i="9"/>
  <c r="AR1669" i="9"/>
  <c r="AS1669" i="9"/>
  <c r="AT1669" i="9"/>
  <c r="AU1669" i="9"/>
  <c r="AV1669" i="9"/>
  <c r="AW1669" i="9"/>
  <c r="AX1669" i="9"/>
  <c r="AN1670" i="9"/>
  <c r="AO1670" i="9"/>
  <c r="AP1670" i="9"/>
  <c r="AQ1670" i="9"/>
  <c r="AR1670" i="9"/>
  <c r="AS1670" i="9"/>
  <c r="AT1670" i="9"/>
  <c r="AU1670" i="9"/>
  <c r="AV1670" i="9"/>
  <c r="AW1670" i="9"/>
  <c r="AX1670" i="9"/>
  <c r="AY1670" i="9"/>
  <c r="AZ1670" i="9"/>
  <c r="BA1670" i="9"/>
  <c r="BB1670" i="9"/>
  <c r="BC1670" i="9"/>
  <c r="AN1671" i="9"/>
  <c r="AO1671" i="9"/>
  <c r="AP1671" i="9"/>
  <c r="AQ1671" i="9"/>
  <c r="AR1671" i="9"/>
  <c r="AS1671" i="9"/>
  <c r="AT1671" i="9"/>
  <c r="AU1671" i="9"/>
  <c r="AV1671" i="9"/>
  <c r="AW1671" i="9"/>
  <c r="AX1671" i="9"/>
  <c r="AY1671" i="9"/>
  <c r="AO12" i="9"/>
  <c r="AP12" i="9"/>
  <c r="AQ12" i="9"/>
  <c r="AR12" i="9"/>
  <c r="AS12" i="9"/>
  <c r="AT12" i="9"/>
  <c r="AU12" i="9"/>
  <c r="AV12" i="9"/>
  <c r="AX12" i="9"/>
  <c r="AN12" i="9"/>
  <c r="O46" i="9"/>
  <c r="AY46" i="9" s="1"/>
  <c r="P46" i="9"/>
  <c r="AZ46" i="9" s="1"/>
  <c r="R46" i="9"/>
  <c r="BB46" i="9" s="1"/>
  <c r="O47" i="9"/>
  <c r="AY47" i="9" s="1"/>
  <c r="P47" i="9"/>
  <c r="AZ47" i="9" s="1"/>
  <c r="R47" i="9"/>
  <c r="BB47" i="9" s="1"/>
  <c r="O48" i="9"/>
  <c r="S48" i="9" s="1"/>
  <c r="Q48" i="9" s="1"/>
  <c r="W48" i="9" s="1"/>
  <c r="P48" i="9"/>
  <c r="AZ48" i="9" s="1"/>
  <c r="R48" i="9"/>
  <c r="BB48" i="9" s="1"/>
  <c r="O49" i="9"/>
  <c r="S49" i="9" s="1"/>
  <c r="BC49" i="9" s="1"/>
  <c r="P49" i="9"/>
  <c r="AZ49" i="9" s="1"/>
  <c r="R49" i="9"/>
  <c r="BB49" i="9" s="1"/>
  <c r="O50" i="9"/>
  <c r="S50" i="9" s="1"/>
  <c r="Q50" i="9" s="1"/>
  <c r="W50" i="9" s="1"/>
  <c r="P50" i="9"/>
  <c r="AZ50" i="9" s="1"/>
  <c r="R50" i="9"/>
  <c r="BB50" i="9" s="1"/>
  <c r="O51" i="9"/>
  <c r="S51" i="9" s="1"/>
  <c r="P51" i="9"/>
  <c r="AZ51" i="9" s="1"/>
  <c r="R51" i="9"/>
  <c r="BB51" i="9" s="1"/>
  <c r="O52" i="9"/>
  <c r="S52" i="9" s="1"/>
  <c r="Q52" i="9" s="1"/>
  <c r="W52" i="9" s="1"/>
  <c r="P52" i="9"/>
  <c r="AZ52" i="9" s="1"/>
  <c r="R52" i="9"/>
  <c r="BB52" i="9" s="1"/>
  <c r="O53" i="9"/>
  <c r="S53" i="9" s="1"/>
  <c r="BC53" i="9" s="1"/>
  <c r="P53" i="9"/>
  <c r="AZ53" i="9" s="1"/>
  <c r="R53" i="9"/>
  <c r="BB53" i="9" s="1"/>
  <c r="O54" i="9"/>
  <c r="P54" i="9"/>
  <c r="AZ54" i="9" s="1"/>
  <c r="R54" i="9"/>
  <c r="BB54" i="9" s="1"/>
  <c r="O55" i="9"/>
  <c r="P55" i="9"/>
  <c r="AZ55" i="9" s="1"/>
  <c r="R55" i="9"/>
  <c r="BB55" i="9" s="1"/>
  <c r="O56" i="9"/>
  <c r="S56" i="9" s="1"/>
  <c r="Q56" i="9" s="1"/>
  <c r="W56" i="9" s="1"/>
  <c r="P56" i="9"/>
  <c r="AZ56" i="9" s="1"/>
  <c r="R56" i="9"/>
  <c r="BB56" i="9" s="1"/>
  <c r="O57" i="9"/>
  <c r="S57" i="9" s="1"/>
  <c r="Q57" i="9" s="1"/>
  <c r="P57" i="9"/>
  <c r="AZ57" i="9" s="1"/>
  <c r="R57" i="9"/>
  <c r="BB57" i="9" s="1"/>
  <c r="O58" i="9"/>
  <c r="S58" i="9" s="1"/>
  <c r="Q58" i="9" s="1"/>
  <c r="W58" i="9" s="1"/>
  <c r="P58" i="9"/>
  <c r="AZ58" i="9" s="1"/>
  <c r="R58" i="9"/>
  <c r="BB58" i="9" s="1"/>
  <c r="O59" i="9"/>
  <c r="S59" i="9" s="1"/>
  <c r="P59" i="9"/>
  <c r="AZ59" i="9" s="1"/>
  <c r="R59" i="9"/>
  <c r="BB59" i="9" s="1"/>
  <c r="O60" i="9"/>
  <c r="S60" i="9" s="1"/>
  <c r="Q60" i="9" s="1"/>
  <c r="W60" i="9" s="1"/>
  <c r="P60" i="9"/>
  <c r="AZ60" i="9" s="1"/>
  <c r="R60" i="9"/>
  <c r="BB60" i="9" s="1"/>
  <c r="O61" i="9"/>
  <c r="S61" i="9" s="1"/>
  <c r="BC61" i="9" s="1"/>
  <c r="P61" i="9"/>
  <c r="AZ61" i="9" s="1"/>
  <c r="R61" i="9"/>
  <c r="BB61" i="9" s="1"/>
  <c r="V46" i="9"/>
  <c r="V47" i="9"/>
  <c r="V48" i="9"/>
  <c r="V49" i="9"/>
  <c r="V50" i="9"/>
  <c r="V51" i="9"/>
  <c r="V52" i="9"/>
  <c r="V53" i="9"/>
  <c r="V54" i="9"/>
  <c r="V55" i="9"/>
  <c r="V56" i="9"/>
  <c r="V57" i="9"/>
  <c r="V58" i="9"/>
  <c r="V59" i="9"/>
  <c r="V60" i="9"/>
  <c r="V61" i="9"/>
  <c r="V62" i="9"/>
  <c r="W62" i="9"/>
  <c r="V113" i="9"/>
  <c r="V114" i="9"/>
  <c r="V115" i="9"/>
  <c r="BA113" i="9"/>
  <c r="BB113" i="9"/>
  <c r="BA114" i="9"/>
  <c r="BB114" i="9"/>
  <c r="AW112" i="9"/>
  <c r="AW111" i="9"/>
  <c r="AW110" i="9"/>
  <c r="AW100" i="9"/>
  <c r="AW101" i="9"/>
  <c r="AW102" i="9"/>
  <c r="AW103" i="9"/>
  <c r="AW104" i="9"/>
  <c r="AW106" i="9"/>
  <c r="AW107" i="9"/>
  <c r="AW108" i="9"/>
  <c r="AW99" i="9"/>
  <c r="AW68" i="9"/>
  <c r="AW69" i="9"/>
  <c r="AW70" i="9"/>
  <c r="AW71" i="9"/>
  <c r="AW72" i="9"/>
  <c r="AW73" i="9"/>
  <c r="AW74" i="9"/>
  <c r="AW75" i="9"/>
  <c r="AW80" i="9"/>
  <c r="AW81" i="9"/>
  <c r="AW82" i="9"/>
  <c r="AW83" i="9"/>
  <c r="AW84" i="9"/>
  <c r="AW85" i="9"/>
  <c r="AW86" i="9"/>
  <c r="AW87" i="9"/>
  <c r="AW88" i="9"/>
  <c r="AW89" i="9"/>
  <c r="AW90" i="9"/>
  <c r="AW91" i="9"/>
  <c r="AW92" i="9"/>
  <c r="AW93" i="9"/>
  <c r="AW94" i="9"/>
  <c r="AW95" i="9"/>
  <c r="AW96" i="9"/>
  <c r="AW67" i="9"/>
  <c r="AW39" i="9"/>
  <c r="AW40" i="9"/>
  <c r="AW42" i="9"/>
  <c r="AW43" i="9"/>
  <c r="AW44" i="9"/>
  <c r="AW45" i="9"/>
  <c r="AW28" i="9"/>
  <c r="AW29" i="9"/>
  <c r="AW30" i="9"/>
  <c r="AW32" i="9"/>
  <c r="AW33" i="9"/>
  <c r="AW34" i="9"/>
  <c r="AW35" i="9"/>
  <c r="AW27" i="9"/>
  <c r="AW20" i="9"/>
  <c r="AW21" i="9"/>
  <c r="AW23" i="9"/>
  <c r="AW24" i="9"/>
  <c r="AW25" i="9"/>
  <c r="AW18" i="9"/>
  <c r="AW15" i="9"/>
  <c r="AW16" i="9"/>
  <c r="AW12" i="9"/>
  <c r="N4" i="9"/>
  <c r="O4" i="9"/>
  <c r="I432" i="38" l="1"/>
  <c r="E432" i="38"/>
  <c r="H432" i="38"/>
  <c r="G432" i="38"/>
  <c r="BC11" i="9"/>
  <c r="Q11" i="9"/>
  <c r="AZ189" i="9"/>
  <c r="AZ191" i="9"/>
  <c r="BB191" i="9"/>
  <c r="AZ170" i="9"/>
  <c r="AZ169" i="9"/>
  <c r="AZ168" i="9"/>
  <c r="AZ167" i="9"/>
  <c r="AZ166" i="9"/>
  <c r="AZ165" i="9"/>
  <c r="AZ164" i="9"/>
  <c r="AZ163" i="9"/>
  <c r="AZ162" i="9"/>
  <c r="AZ161" i="9"/>
  <c r="AZ160" i="9"/>
  <c r="AZ159" i="9"/>
  <c r="AZ158" i="9"/>
  <c r="AZ157" i="9"/>
  <c r="AZ156" i="9"/>
  <c r="AZ155" i="9"/>
  <c r="AZ154" i="9"/>
  <c r="AZ153" i="9"/>
  <c r="AZ152" i="9"/>
  <c r="AZ151" i="9"/>
  <c r="AZ150" i="9"/>
  <c r="AZ149" i="9"/>
  <c r="AZ148" i="9"/>
  <c r="AZ147" i="9"/>
  <c r="AZ146" i="9"/>
  <c r="AZ145" i="9"/>
  <c r="AZ144" i="9"/>
  <c r="AZ143" i="9"/>
  <c r="AW131" i="9"/>
  <c r="AW136" i="9"/>
  <c r="AW132" i="9"/>
  <c r="AW130" i="9"/>
  <c r="AW135" i="9"/>
  <c r="AW121" i="9"/>
  <c r="AW122" i="9"/>
  <c r="AW129" i="9"/>
  <c r="AW113" i="9"/>
  <c r="Q59" i="9"/>
  <c r="BA59" i="9" s="1"/>
  <c r="BC59" i="9"/>
  <c r="S55" i="9"/>
  <c r="Q55" i="9" s="1"/>
  <c r="W55" i="9" s="1"/>
  <c r="AY55" i="9"/>
  <c r="Q51" i="9"/>
  <c r="W51" i="9" s="1"/>
  <c r="BC51" i="9"/>
  <c r="AW114" i="9"/>
  <c r="S54" i="9"/>
  <c r="AY54" i="9"/>
  <c r="BC60" i="9"/>
  <c r="S46" i="9"/>
  <c r="AY59" i="9"/>
  <c r="BC58" i="9"/>
  <c r="BC56" i="9"/>
  <c r="AY51" i="9"/>
  <c r="BC50" i="9"/>
  <c r="BC48" i="9"/>
  <c r="BC52" i="9"/>
  <c r="S47" i="9"/>
  <c r="Q47" i="9" s="1"/>
  <c r="BA47" i="9" s="1"/>
  <c r="AY60" i="9"/>
  <c r="AY52" i="9"/>
  <c r="AY58" i="9"/>
  <c r="AY56" i="9"/>
  <c r="AY50" i="9"/>
  <c r="AY48" i="9"/>
  <c r="BC57" i="9"/>
  <c r="W57" i="9"/>
  <c r="BA57" i="9"/>
  <c r="AY61" i="9"/>
  <c r="AY57" i="9"/>
  <c r="AY53" i="9"/>
  <c r="AY49" i="9"/>
  <c r="BA60" i="9"/>
  <c r="BA58" i="9"/>
  <c r="BA56" i="9"/>
  <c r="BA52" i="9"/>
  <c r="BA50" i="9"/>
  <c r="BA48" i="9"/>
  <c r="Q61" i="9"/>
  <c r="Q53" i="9"/>
  <c r="Q49" i="9"/>
  <c r="C77" i="10"/>
  <c r="D77" i="10"/>
  <c r="D76" i="10"/>
  <c r="D75" i="10"/>
  <c r="D74" i="10"/>
  <c r="N1681" i="9"/>
  <c r="M1681" i="9"/>
  <c r="C1682" i="38" s="1"/>
  <c r="N1679" i="9"/>
  <c r="N1678" i="9"/>
  <c r="N6" i="9"/>
  <c r="C52" i="6"/>
  <c r="N1680" i="9" s="1"/>
  <c r="C50" i="6"/>
  <c r="B3" i="8" s="1"/>
  <c r="N5" i="9"/>
  <c r="BA11" i="9" l="1"/>
  <c r="W11" i="9"/>
  <c r="P11" i="9" s="1"/>
  <c r="AZ11" i="9" s="1"/>
  <c r="G1682" i="38"/>
  <c r="I1682" i="38"/>
  <c r="E1682" i="38"/>
  <c r="H1682" i="38"/>
  <c r="Q46" i="9"/>
  <c r="BA46" i="9" s="1"/>
  <c r="BC47" i="9"/>
  <c r="BC55" i="9"/>
  <c r="BA55" i="9"/>
  <c r="W59" i="9"/>
  <c r="Q54" i="9"/>
  <c r="BC54" i="9"/>
  <c r="BA51" i="9"/>
  <c r="AY114" i="9"/>
  <c r="AY113" i="9"/>
  <c r="BC46" i="9"/>
  <c r="W47" i="9"/>
  <c r="W61" i="9"/>
  <c r="BA61" i="9"/>
  <c r="W49" i="9"/>
  <c r="BA49" i="9"/>
  <c r="W53" i="9"/>
  <c r="BA53" i="9"/>
  <c r="D2" i="9"/>
  <c r="B3" i="7"/>
  <c r="C1149" i="39"/>
  <c r="C1150" i="39"/>
  <c r="C1202" i="39"/>
  <c r="C1203" i="39"/>
  <c r="C1204" i="39"/>
  <c r="C1205" i="39"/>
  <c r="C1256" i="39"/>
  <c r="C1257" i="39"/>
  <c r="C1258" i="39"/>
  <c r="D1259" i="39"/>
  <c r="C1364" i="39"/>
  <c r="C1365" i="39"/>
  <c r="D1366" i="39"/>
  <c r="C1367" i="39"/>
  <c r="C1418" i="39"/>
  <c r="D1419" i="39"/>
  <c r="C1421" i="39"/>
  <c r="C1472" i="39"/>
  <c r="C1474" i="39"/>
  <c r="D1475" i="39"/>
  <c r="C1526" i="39"/>
  <c r="C1527" i="39"/>
  <c r="C1528" i="39"/>
  <c r="D1529" i="39"/>
  <c r="C1580" i="39"/>
  <c r="C1581" i="39"/>
  <c r="C1582" i="39"/>
  <c r="C1634" i="39"/>
  <c r="E1636" i="39"/>
  <c r="B65" i="11"/>
  <c r="B63" i="11"/>
  <c r="B61" i="11"/>
  <c r="B59" i="11"/>
  <c r="B57" i="11"/>
  <c r="B55" i="11"/>
  <c r="B53" i="11"/>
  <c r="B51" i="11"/>
  <c r="B49" i="11"/>
  <c r="B47" i="11"/>
  <c r="X66" i="10"/>
  <c r="B66" i="10"/>
  <c r="X64" i="10"/>
  <c r="B64" i="10"/>
  <c r="X62" i="10"/>
  <c r="B62" i="10"/>
  <c r="X60" i="10"/>
  <c r="B60" i="10"/>
  <c r="X58" i="10"/>
  <c r="B58" i="10"/>
  <c r="X56" i="10"/>
  <c r="B56" i="10"/>
  <c r="X54" i="10"/>
  <c r="B54" i="10"/>
  <c r="X52" i="10"/>
  <c r="B52" i="10"/>
  <c r="X50" i="10"/>
  <c r="B50" i="10"/>
  <c r="X48" i="10"/>
  <c r="B48" i="10"/>
  <c r="O1669" i="9"/>
  <c r="AY1669" i="9" s="1"/>
  <c r="W1668" i="9"/>
  <c r="V1668" i="9"/>
  <c r="V1667" i="9"/>
  <c r="V1666" i="9"/>
  <c r="V1665" i="9"/>
  <c r="V1664" i="9"/>
  <c r="V1663" i="9"/>
  <c r="V1662" i="9"/>
  <c r="V1661" i="9"/>
  <c r="V1660" i="9"/>
  <c r="V1659" i="9"/>
  <c r="V1658" i="9"/>
  <c r="V1657" i="9"/>
  <c r="V1656" i="9"/>
  <c r="V1655" i="9"/>
  <c r="V1654" i="9"/>
  <c r="V1653" i="9"/>
  <c r="V1652" i="9"/>
  <c r="V1651" i="9"/>
  <c r="V1650" i="9"/>
  <c r="V1649" i="9"/>
  <c r="V1648" i="9"/>
  <c r="V1647" i="9"/>
  <c r="V1646" i="9"/>
  <c r="V1645" i="9"/>
  <c r="V1644" i="9"/>
  <c r="V1643" i="9"/>
  <c r="V1642" i="9"/>
  <c r="V1641" i="9"/>
  <c r="V1640" i="9"/>
  <c r="V1639" i="9"/>
  <c r="V1638" i="9"/>
  <c r="V1637" i="9"/>
  <c r="V1636" i="9"/>
  <c r="V1635" i="9"/>
  <c r="V1634" i="9"/>
  <c r="V1633" i="9"/>
  <c r="V1632" i="9"/>
  <c r="V1631" i="9"/>
  <c r="V1630" i="9"/>
  <c r="V1629" i="9"/>
  <c r="V1628" i="9"/>
  <c r="V1627" i="9"/>
  <c r="V1626" i="9"/>
  <c r="V1625" i="9"/>
  <c r="V1624" i="9"/>
  <c r="V1623" i="9"/>
  <c r="V1622" i="9"/>
  <c r="V1621" i="9"/>
  <c r="V1620" i="9"/>
  <c r="V1619" i="9"/>
  <c r="V1618" i="9"/>
  <c r="V1617" i="9"/>
  <c r="W1616" i="9"/>
  <c r="V1616" i="9"/>
  <c r="O1615" i="9"/>
  <c r="AY1615" i="9" s="1"/>
  <c r="W1614" i="9"/>
  <c r="V1614" i="9"/>
  <c r="V1613" i="9"/>
  <c r="V1612" i="9"/>
  <c r="V1611" i="9"/>
  <c r="V1610" i="9"/>
  <c r="V1609" i="9"/>
  <c r="V1608" i="9"/>
  <c r="V1607" i="9"/>
  <c r="V1606" i="9"/>
  <c r="V1605" i="9"/>
  <c r="V1604" i="9"/>
  <c r="V1603" i="9"/>
  <c r="V1602" i="9"/>
  <c r="V1601" i="9"/>
  <c r="V1600" i="9"/>
  <c r="V1599" i="9"/>
  <c r="V1598" i="9"/>
  <c r="V1597" i="9"/>
  <c r="V1596" i="9"/>
  <c r="V1595" i="9"/>
  <c r="V1594" i="9"/>
  <c r="V1593" i="9"/>
  <c r="V1592" i="9"/>
  <c r="V1591" i="9"/>
  <c r="V1590" i="9"/>
  <c r="V1589" i="9"/>
  <c r="V1588" i="9"/>
  <c r="V1587" i="9"/>
  <c r="V1586" i="9"/>
  <c r="V1585" i="9"/>
  <c r="V1584" i="9"/>
  <c r="V1583" i="9"/>
  <c r="V1582" i="9"/>
  <c r="V1581" i="9"/>
  <c r="V1580" i="9"/>
  <c r="V1579" i="9"/>
  <c r="V1578" i="9"/>
  <c r="V1577" i="9"/>
  <c r="V1576" i="9"/>
  <c r="V1575" i="9"/>
  <c r="V1574" i="9"/>
  <c r="V1573" i="9"/>
  <c r="V1572" i="9"/>
  <c r="V1571" i="9"/>
  <c r="V1570" i="9"/>
  <c r="V1569" i="9"/>
  <c r="V1568" i="9"/>
  <c r="V1567" i="9"/>
  <c r="V1566" i="9"/>
  <c r="V1565" i="9"/>
  <c r="V1564" i="9"/>
  <c r="V1563" i="9"/>
  <c r="W1562" i="9"/>
  <c r="V1562" i="9"/>
  <c r="O1561" i="9"/>
  <c r="AY1561" i="9" s="1"/>
  <c r="W1560" i="9"/>
  <c r="V1560" i="9"/>
  <c r="V1559" i="9"/>
  <c r="V1558" i="9"/>
  <c r="V1557" i="9"/>
  <c r="V1556" i="9"/>
  <c r="V1555" i="9"/>
  <c r="V1554" i="9"/>
  <c r="V1553" i="9"/>
  <c r="V1552" i="9"/>
  <c r="V1551" i="9"/>
  <c r="V1550" i="9"/>
  <c r="V1549" i="9"/>
  <c r="V1548" i="9"/>
  <c r="V1547" i="9"/>
  <c r="V1546" i="9"/>
  <c r="V1545" i="9"/>
  <c r="V1544" i="9"/>
  <c r="V1543" i="9"/>
  <c r="V1542" i="9"/>
  <c r="V1541" i="9"/>
  <c r="V1540" i="9"/>
  <c r="V1539" i="9"/>
  <c r="V1538" i="9"/>
  <c r="V1537" i="9"/>
  <c r="V1536" i="9"/>
  <c r="V1535" i="9"/>
  <c r="V1534" i="9"/>
  <c r="V1533" i="9"/>
  <c r="V1532" i="9"/>
  <c r="V1531" i="9"/>
  <c r="V1530" i="9"/>
  <c r="V1529" i="9"/>
  <c r="V1528" i="9"/>
  <c r="V1527" i="9"/>
  <c r="V1526" i="9"/>
  <c r="V1525" i="9"/>
  <c r="V1524" i="9"/>
  <c r="V1523" i="9"/>
  <c r="V1522" i="9"/>
  <c r="V1521" i="9"/>
  <c r="V1520" i="9"/>
  <c r="V1519" i="9"/>
  <c r="V1518" i="9"/>
  <c r="V1517" i="9"/>
  <c r="V1516" i="9"/>
  <c r="V1515" i="9"/>
  <c r="V1514" i="9"/>
  <c r="V1513" i="9"/>
  <c r="V1512" i="9"/>
  <c r="V1511" i="9"/>
  <c r="V1510" i="9"/>
  <c r="V1509" i="9"/>
  <c r="W1508" i="9"/>
  <c r="V1508" i="9"/>
  <c r="O1507" i="9"/>
  <c r="AY1507" i="9" s="1"/>
  <c r="W1506" i="9"/>
  <c r="V1506" i="9"/>
  <c r="V1505" i="9"/>
  <c r="V1504" i="9"/>
  <c r="V1503" i="9"/>
  <c r="V1502" i="9"/>
  <c r="V1501" i="9"/>
  <c r="V1500" i="9"/>
  <c r="V1499" i="9"/>
  <c r="V1498" i="9"/>
  <c r="V1497" i="9"/>
  <c r="V1496" i="9"/>
  <c r="V1495" i="9"/>
  <c r="V1494" i="9"/>
  <c r="V1493" i="9"/>
  <c r="V1492" i="9"/>
  <c r="V1491" i="9"/>
  <c r="V1490" i="9"/>
  <c r="V1489" i="9"/>
  <c r="V1488" i="9"/>
  <c r="V1487" i="9"/>
  <c r="V1486" i="9"/>
  <c r="V1485" i="9"/>
  <c r="V1484" i="9"/>
  <c r="V1483" i="9"/>
  <c r="V1482" i="9"/>
  <c r="V1481" i="9"/>
  <c r="V1480" i="9"/>
  <c r="V1479" i="9"/>
  <c r="V1478" i="9"/>
  <c r="V1477" i="9"/>
  <c r="V1476" i="9"/>
  <c r="V1475" i="9"/>
  <c r="V1474" i="9"/>
  <c r="V1473" i="9"/>
  <c r="V1472" i="9"/>
  <c r="V1471" i="9"/>
  <c r="V1470" i="9"/>
  <c r="V1469" i="9"/>
  <c r="V1468" i="9"/>
  <c r="V1467" i="9"/>
  <c r="V1466" i="9"/>
  <c r="V1465" i="9"/>
  <c r="V1464" i="9"/>
  <c r="V1463" i="9"/>
  <c r="V1462" i="9"/>
  <c r="V1461" i="9"/>
  <c r="V1460" i="9"/>
  <c r="V1459" i="9"/>
  <c r="V1458" i="9"/>
  <c r="V1457" i="9"/>
  <c r="V1456" i="9"/>
  <c r="V1455" i="9"/>
  <c r="W1454" i="9"/>
  <c r="V1454" i="9"/>
  <c r="O1453" i="9"/>
  <c r="AY1453" i="9" s="1"/>
  <c r="W1452" i="9"/>
  <c r="V1452" i="9"/>
  <c r="V1451" i="9"/>
  <c r="V1450" i="9"/>
  <c r="V1449" i="9"/>
  <c r="V1448" i="9"/>
  <c r="V1447" i="9"/>
  <c r="V1446" i="9"/>
  <c r="V1445" i="9"/>
  <c r="V1444" i="9"/>
  <c r="V1443" i="9"/>
  <c r="V1442" i="9"/>
  <c r="V1441" i="9"/>
  <c r="V1440" i="9"/>
  <c r="V1439" i="9"/>
  <c r="V1438" i="9"/>
  <c r="V1437" i="9"/>
  <c r="V1436" i="9"/>
  <c r="V1435" i="9"/>
  <c r="V1434" i="9"/>
  <c r="V1433" i="9"/>
  <c r="V1432" i="9"/>
  <c r="V1431" i="9"/>
  <c r="V1430" i="9"/>
  <c r="V1429" i="9"/>
  <c r="V1428" i="9"/>
  <c r="V1427" i="9"/>
  <c r="V1426" i="9"/>
  <c r="V1425" i="9"/>
  <c r="V1424" i="9"/>
  <c r="V1423" i="9"/>
  <c r="V1422" i="9"/>
  <c r="V1421" i="9"/>
  <c r="V1420" i="9"/>
  <c r="V1419" i="9"/>
  <c r="V1418" i="9"/>
  <c r="V1417" i="9"/>
  <c r="V1416" i="9"/>
  <c r="V1415" i="9"/>
  <c r="V1414" i="9"/>
  <c r="V1413" i="9"/>
  <c r="V1412" i="9"/>
  <c r="V1411" i="9"/>
  <c r="V1410" i="9"/>
  <c r="V1409" i="9"/>
  <c r="V1408" i="9"/>
  <c r="V1407" i="9"/>
  <c r="V1406" i="9"/>
  <c r="V1405" i="9"/>
  <c r="V1404" i="9"/>
  <c r="V1403" i="9"/>
  <c r="V1402" i="9"/>
  <c r="V1401" i="9"/>
  <c r="W1400" i="9"/>
  <c r="V1400" i="9"/>
  <c r="O1399" i="9"/>
  <c r="AY1399" i="9" s="1"/>
  <c r="W1398" i="9"/>
  <c r="V1398" i="9"/>
  <c r="V1397" i="9"/>
  <c r="V1396" i="9"/>
  <c r="V1395" i="9"/>
  <c r="V1394" i="9"/>
  <c r="V1393" i="9"/>
  <c r="V1392" i="9"/>
  <c r="V1391" i="9"/>
  <c r="V1390" i="9"/>
  <c r="V1389" i="9"/>
  <c r="V1388" i="9"/>
  <c r="V1387" i="9"/>
  <c r="V1386" i="9"/>
  <c r="V1385" i="9"/>
  <c r="V1384" i="9"/>
  <c r="V1383" i="9"/>
  <c r="V1382" i="9"/>
  <c r="V1381" i="9"/>
  <c r="V1380" i="9"/>
  <c r="V1379" i="9"/>
  <c r="V1378" i="9"/>
  <c r="V1377" i="9"/>
  <c r="V1376" i="9"/>
  <c r="V1375" i="9"/>
  <c r="V1374" i="9"/>
  <c r="V1373" i="9"/>
  <c r="V1372" i="9"/>
  <c r="V1371" i="9"/>
  <c r="V1370" i="9"/>
  <c r="V1369" i="9"/>
  <c r="V1368" i="9"/>
  <c r="V1367" i="9"/>
  <c r="V1366" i="9"/>
  <c r="V1365" i="9"/>
  <c r="V1364" i="9"/>
  <c r="V1363" i="9"/>
  <c r="V1362" i="9"/>
  <c r="V1361" i="9"/>
  <c r="V1360" i="9"/>
  <c r="V1359" i="9"/>
  <c r="V1358" i="9"/>
  <c r="V1357" i="9"/>
  <c r="V1356" i="9"/>
  <c r="V1355" i="9"/>
  <c r="V1354" i="9"/>
  <c r="V1353" i="9"/>
  <c r="V1352" i="9"/>
  <c r="V1351" i="9"/>
  <c r="V1350" i="9"/>
  <c r="V1349" i="9"/>
  <c r="V1348" i="9"/>
  <c r="V1347" i="9"/>
  <c r="W1346" i="9"/>
  <c r="V1346" i="9"/>
  <c r="O1345" i="9"/>
  <c r="AY1345" i="9" s="1"/>
  <c r="W1344" i="9"/>
  <c r="V1344" i="9"/>
  <c r="V1343" i="9"/>
  <c r="V1342" i="9"/>
  <c r="V1341" i="9"/>
  <c r="V1340" i="9"/>
  <c r="V1339" i="9"/>
  <c r="V1338" i="9"/>
  <c r="V1337" i="9"/>
  <c r="V1336" i="9"/>
  <c r="V1335" i="9"/>
  <c r="V1334" i="9"/>
  <c r="V1333" i="9"/>
  <c r="V1332" i="9"/>
  <c r="V1331" i="9"/>
  <c r="V1330" i="9"/>
  <c r="V1329" i="9"/>
  <c r="V1328" i="9"/>
  <c r="V1327" i="9"/>
  <c r="V1326" i="9"/>
  <c r="V1325" i="9"/>
  <c r="V1324" i="9"/>
  <c r="V1323" i="9"/>
  <c r="V1322" i="9"/>
  <c r="V1321" i="9"/>
  <c r="V1320" i="9"/>
  <c r="V1319" i="9"/>
  <c r="V1318" i="9"/>
  <c r="V1317" i="9"/>
  <c r="V1316" i="9"/>
  <c r="V1315" i="9"/>
  <c r="V1314" i="9"/>
  <c r="V1313" i="9"/>
  <c r="V1312" i="9"/>
  <c r="V1311" i="9"/>
  <c r="V1310" i="9"/>
  <c r="V1309" i="9"/>
  <c r="V1308" i="9"/>
  <c r="V1307" i="9"/>
  <c r="V1306" i="9"/>
  <c r="V1305" i="9"/>
  <c r="V1304" i="9"/>
  <c r="V1303" i="9"/>
  <c r="V1302" i="9"/>
  <c r="V1301" i="9"/>
  <c r="V1300" i="9"/>
  <c r="V1299" i="9"/>
  <c r="V1298" i="9"/>
  <c r="V1297" i="9"/>
  <c r="V1296" i="9"/>
  <c r="V1295" i="9"/>
  <c r="V1294" i="9"/>
  <c r="V1293" i="9"/>
  <c r="W1292" i="9"/>
  <c r="V1292" i="9"/>
  <c r="O1291" i="9"/>
  <c r="AY1291" i="9" s="1"/>
  <c r="W1290" i="9"/>
  <c r="V1290" i="9"/>
  <c r="V1289" i="9"/>
  <c r="V1288" i="9"/>
  <c r="V1287" i="9"/>
  <c r="V1286" i="9"/>
  <c r="V1285" i="9"/>
  <c r="V1284" i="9"/>
  <c r="V1283" i="9"/>
  <c r="V1282" i="9"/>
  <c r="V1281" i="9"/>
  <c r="V1280" i="9"/>
  <c r="V1279" i="9"/>
  <c r="V1278" i="9"/>
  <c r="V1277" i="9"/>
  <c r="V1276" i="9"/>
  <c r="V1275" i="9"/>
  <c r="V1274" i="9"/>
  <c r="V1273" i="9"/>
  <c r="V1272" i="9"/>
  <c r="V1271" i="9"/>
  <c r="V1270" i="9"/>
  <c r="V1269" i="9"/>
  <c r="V1268" i="9"/>
  <c r="V1267" i="9"/>
  <c r="V1266" i="9"/>
  <c r="V1265" i="9"/>
  <c r="V1264" i="9"/>
  <c r="V1263" i="9"/>
  <c r="V1262" i="9"/>
  <c r="V1261" i="9"/>
  <c r="V1260" i="9"/>
  <c r="V1259" i="9"/>
  <c r="V1258" i="9"/>
  <c r="V1257" i="9"/>
  <c r="V1256" i="9"/>
  <c r="V1255" i="9"/>
  <c r="V1254" i="9"/>
  <c r="V1253" i="9"/>
  <c r="V1252" i="9"/>
  <c r="V1251" i="9"/>
  <c r="V1250" i="9"/>
  <c r="V1249" i="9"/>
  <c r="V1248" i="9"/>
  <c r="V1247" i="9"/>
  <c r="V1246" i="9"/>
  <c r="V1245" i="9"/>
  <c r="V1244" i="9"/>
  <c r="V1243" i="9"/>
  <c r="V1242" i="9"/>
  <c r="V1241" i="9"/>
  <c r="V1240" i="9"/>
  <c r="V1239" i="9"/>
  <c r="W1238" i="9"/>
  <c r="V1238" i="9"/>
  <c r="O1237" i="9"/>
  <c r="AY1237" i="9" s="1"/>
  <c r="W1236" i="9"/>
  <c r="V1236" i="9"/>
  <c r="V1235" i="9"/>
  <c r="V1234" i="9"/>
  <c r="V1233" i="9"/>
  <c r="V1232" i="9"/>
  <c r="V1231" i="9"/>
  <c r="V1230" i="9"/>
  <c r="V1229" i="9"/>
  <c r="V1228" i="9"/>
  <c r="V1227" i="9"/>
  <c r="V1226" i="9"/>
  <c r="V1225" i="9"/>
  <c r="V1224" i="9"/>
  <c r="V1223" i="9"/>
  <c r="V1222" i="9"/>
  <c r="V1221" i="9"/>
  <c r="V1220" i="9"/>
  <c r="V1219" i="9"/>
  <c r="V1218" i="9"/>
  <c r="V1217" i="9"/>
  <c r="V1216" i="9"/>
  <c r="V1215" i="9"/>
  <c r="V1214" i="9"/>
  <c r="V1213" i="9"/>
  <c r="V1212" i="9"/>
  <c r="V1211" i="9"/>
  <c r="V1210" i="9"/>
  <c r="V1209" i="9"/>
  <c r="V1208" i="9"/>
  <c r="V1207" i="9"/>
  <c r="V1206" i="9"/>
  <c r="V1205" i="9"/>
  <c r="V1204" i="9"/>
  <c r="V1203" i="9"/>
  <c r="V1202" i="9"/>
  <c r="V1201" i="9"/>
  <c r="V1200" i="9"/>
  <c r="V1199" i="9"/>
  <c r="V1198" i="9"/>
  <c r="V1197" i="9"/>
  <c r="V1196" i="9"/>
  <c r="V1195" i="9"/>
  <c r="V1194" i="9"/>
  <c r="V1193" i="9"/>
  <c r="V1192" i="9"/>
  <c r="V1191" i="9"/>
  <c r="V1190" i="9"/>
  <c r="V1189" i="9"/>
  <c r="V1188" i="9"/>
  <c r="V1187" i="9"/>
  <c r="V1186" i="9"/>
  <c r="V1185" i="9"/>
  <c r="W1184" i="9"/>
  <c r="V1184" i="9"/>
  <c r="O1183" i="9"/>
  <c r="AY1183" i="9" s="1"/>
  <c r="W1182" i="9"/>
  <c r="V1182" i="9"/>
  <c r="V1181" i="9"/>
  <c r="V1180" i="9"/>
  <c r="V1179" i="9"/>
  <c r="V1178" i="9"/>
  <c r="V1177" i="9"/>
  <c r="V1176" i="9"/>
  <c r="V1175" i="9"/>
  <c r="V1174" i="9"/>
  <c r="V1173" i="9"/>
  <c r="V1172" i="9"/>
  <c r="V1171" i="9"/>
  <c r="V1170" i="9"/>
  <c r="V1169" i="9"/>
  <c r="V1168" i="9"/>
  <c r="V1167" i="9"/>
  <c r="V1166" i="9"/>
  <c r="V1165" i="9"/>
  <c r="V1164" i="9"/>
  <c r="V1163" i="9"/>
  <c r="V1162" i="9"/>
  <c r="V1161" i="9"/>
  <c r="V1160" i="9"/>
  <c r="V1159" i="9"/>
  <c r="V1158" i="9"/>
  <c r="V1157" i="9"/>
  <c r="V1156" i="9"/>
  <c r="V1155" i="9"/>
  <c r="V1154" i="9"/>
  <c r="V1153" i="9"/>
  <c r="V1152" i="9"/>
  <c r="V1151" i="9"/>
  <c r="V1150" i="9"/>
  <c r="V1149" i="9"/>
  <c r="V1148" i="9"/>
  <c r="V1147" i="9"/>
  <c r="V1146" i="9"/>
  <c r="V1145" i="9"/>
  <c r="V1144" i="9"/>
  <c r="V1143" i="9"/>
  <c r="V1142" i="9"/>
  <c r="V1141" i="9"/>
  <c r="V1140" i="9"/>
  <c r="V1139" i="9"/>
  <c r="V1138" i="9"/>
  <c r="V1137" i="9"/>
  <c r="V1136" i="9"/>
  <c r="V1135" i="9"/>
  <c r="V1134" i="9"/>
  <c r="V1133" i="9"/>
  <c r="V1132" i="9"/>
  <c r="V1131" i="9"/>
  <c r="R11" i="9" l="1"/>
  <c r="BB11" i="9" s="1"/>
  <c r="W46" i="9"/>
  <c r="W113" i="9"/>
  <c r="AZ113" i="9" s="1"/>
  <c r="BC113" i="9"/>
  <c r="BC114" i="9"/>
  <c r="W114" i="9"/>
  <c r="AZ114" i="9" s="1"/>
  <c r="W54" i="9"/>
  <c r="BA54" i="9"/>
  <c r="D1636" i="39"/>
  <c r="E1258" i="39"/>
  <c r="F1203" i="39"/>
  <c r="F1258" i="39"/>
  <c r="D1203" i="39"/>
  <c r="F1581" i="39"/>
  <c r="E1421" i="39"/>
  <c r="D1258" i="39"/>
  <c r="F1204" i="39"/>
  <c r="E1203" i="39"/>
  <c r="F1151" i="39"/>
  <c r="F1636" i="39"/>
  <c r="E1582" i="39"/>
  <c r="E1581" i="39"/>
  <c r="D1421" i="39"/>
  <c r="D1581" i="39"/>
  <c r="F1580" i="39"/>
  <c r="F1259" i="39"/>
  <c r="D1256" i="39"/>
  <c r="E1204" i="39"/>
  <c r="E1151" i="39"/>
  <c r="C1151" i="39"/>
  <c r="E1580" i="39"/>
  <c r="E1472" i="39"/>
  <c r="F1313" i="39"/>
  <c r="D1204" i="39"/>
  <c r="D1151" i="39"/>
  <c r="E1148" i="39"/>
  <c r="F1475" i="39"/>
  <c r="E1418" i="39"/>
  <c r="D1637" i="39"/>
  <c r="C1637" i="39"/>
  <c r="D1583" i="39"/>
  <c r="F1583" i="39"/>
  <c r="C1583" i="39"/>
  <c r="E1420" i="39"/>
  <c r="C1420" i="39"/>
  <c r="C1311" i="39"/>
  <c r="F1311" i="39"/>
  <c r="D1635" i="39"/>
  <c r="C1635" i="39"/>
  <c r="D1473" i="39"/>
  <c r="C1473" i="39"/>
  <c r="E1473" i="39"/>
  <c r="E1312" i="39"/>
  <c r="C1312" i="39"/>
  <c r="C1310" i="39"/>
  <c r="F1310" i="39"/>
  <c r="C1529" i="39"/>
  <c r="C1475" i="39"/>
  <c r="C1313" i="39"/>
  <c r="C1259" i="39"/>
  <c r="D1580" i="39"/>
  <c r="F1528" i="39"/>
  <c r="F1527" i="39"/>
  <c r="E1365" i="39"/>
  <c r="E1256" i="39"/>
  <c r="E1149" i="39"/>
  <c r="D1148" i="39"/>
  <c r="C1636" i="39"/>
  <c r="C1366" i="39"/>
  <c r="C1419" i="39"/>
  <c r="C1148" i="39"/>
  <c r="F1635" i="39"/>
  <c r="E1634" i="39"/>
  <c r="F1473" i="39"/>
  <c r="D1582" i="39"/>
  <c r="E1528" i="39"/>
  <c r="F1472" i="39"/>
  <c r="E1526" i="39"/>
  <c r="D1472" i="39"/>
  <c r="E1474" i="39"/>
  <c r="F1365" i="39"/>
  <c r="D1420" i="39"/>
  <c r="D1364" i="39"/>
  <c r="F1364" i="39"/>
  <c r="F1421" i="39"/>
  <c r="E1311" i="39"/>
  <c r="D1312" i="39"/>
  <c r="D1311" i="39"/>
  <c r="D1310" i="39"/>
  <c r="D1150" i="39"/>
  <c r="E1205" i="39"/>
  <c r="D1149" i="39"/>
  <c r="D1313" i="39"/>
  <c r="F1634" i="39"/>
  <c r="F1637" i="39"/>
  <c r="D1634" i="39"/>
  <c r="F1529" i="39"/>
  <c r="F1526" i="39"/>
  <c r="D1526" i="39"/>
  <c r="F1418" i="39"/>
  <c r="F1367" i="39"/>
  <c r="D1367" i="39"/>
  <c r="E1527" i="39"/>
  <c r="F1474" i="39"/>
  <c r="D1474" i="39"/>
  <c r="F1419" i="39"/>
  <c r="E1367" i="39"/>
  <c r="E1366" i="39"/>
  <c r="F1366" i="39"/>
  <c r="E1257" i="39"/>
  <c r="F1257" i="39"/>
  <c r="E1313" i="39"/>
  <c r="E1202" i="39"/>
  <c r="F1202" i="39"/>
  <c r="F1205" i="39"/>
  <c r="D1205" i="39"/>
  <c r="D1202" i="39"/>
  <c r="E1150" i="39"/>
  <c r="F1150" i="39"/>
  <c r="F1149" i="39"/>
  <c r="F1148" i="39" l="1"/>
  <c r="F1256" i="39"/>
  <c r="E1259" i="39"/>
  <c r="D1527" i="39"/>
  <c r="E1364" i="39"/>
  <c r="D1418" i="39"/>
  <c r="D1257" i="39"/>
  <c r="F1312" i="39"/>
  <c r="E1419" i="39"/>
  <c r="E1475" i="39"/>
  <c r="E1529" i="39"/>
  <c r="E1635" i="39"/>
  <c r="F1420" i="39"/>
  <c r="D1528" i="39"/>
  <c r="E1637" i="39"/>
  <c r="E1310" i="39"/>
  <c r="E1583" i="39"/>
  <c r="F1582" i="39"/>
  <c r="D1365" i="39"/>
  <c r="E22" i="6" l="1"/>
  <c r="C76" i="10" l="1"/>
  <c r="C75" i="10"/>
  <c r="C74" i="10"/>
  <c r="D1674" i="9" l="1"/>
  <c r="D70" i="38" l="1"/>
  <c r="D12" i="38"/>
  <c r="D123" i="38"/>
  <c r="D121" i="38"/>
  <c r="D67" i="38"/>
  <c r="D187" i="38"/>
  <c r="D124" i="38"/>
  <c r="D176" i="38"/>
  <c r="D185" i="38"/>
  <c r="D181" i="38"/>
  <c r="D186" i="38"/>
  <c r="D184" i="38"/>
  <c r="D175" i="38"/>
  <c r="D69" i="38"/>
  <c r="D177" i="38"/>
  <c r="D179" i="38"/>
  <c r="D178" i="38"/>
  <c r="D188" i="38"/>
  <c r="D68" i="38"/>
  <c r="D180" i="38"/>
  <c r="D122" i="38"/>
  <c r="D125" i="38"/>
  <c r="D326" i="38"/>
  <c r="D250" i="38"/>
  <c r="D324" i="38"/>
  <c r="D377" i="38"/>
  <c r="D249" i="38"/>
  <c r="D378" i="38"/>
  <c r="D251" i="38"/>
  <c r="D13" i="38"/>
  <c r="D252" i="38"/>
  <c r="D14" i="38"/>
  <c r="D328" i="38"/>
  <c r="D323" i="38"/>
  <c r="D432" i="38"/>
  <c r="D19" i="38"/>
  <c r="L19" i="38" s="1"/>
  <c r="D22" i="38"/>
  <c r="L22" i="38" s="1"/>
  <c r="D23" i="38"/>
  <c r="L23" i="38" s="1"/>
  <c r="D71" i="38"/>
  <c r="L71" i="38" s="1"/>
  <c r="D109" i="38"/>
  <c r="L109" i="38" s="1"/>
  <c r="D166" i="38"/>
  <c r="L166" i="38" s="1"/>
  <c r="D170" i="38"/>
  <c r="L170" i="38" s="1"/>
  <c r="D207" i="38"/>
  <c r="L207" i="38" s="1"/>
  <c r="D218" i="38"/>
  <c r="L218" i="38" s="1"/>
  <c r="D15" i="38"/>
  <c r="L15" i="38" s="1"/>
  <c r="D42" i="38"/>
  <c r="L42" i="38" s="1"/>
  <c r="D43" i="38"/>
  <c r="L43" i="38" s="1"/>
  <c r="D47" i="38"/>
  <c r="L47" i="38" s="1"/>
  <c r="D50" i="38"/>
  <c r="L50" i="38" s="1"/>
  <c r="D52" i="38"/>
  <c r="L52" i="38" s="1"/>
  <c r="D77" i="38"/>
  <c r="L77" i="38" s="1"/>
  <c r="D131" i="38"/>
  <c r="L131" i="38" s="1"/>
  <c r="D137" i="38"/>
  <c r="L137" i="38" s="1"/>
  <c r="D145" i="38"/>
  <c r="L145" i="38" s="1"/>
  <c r="D146" i="38"/>
  <c r="L146" i="38" s="1"/>
  <c r="D147" i="38"/>
  <c r="L147" i="38" s="1"/>
  <c r="D151" i="38"/>
  <c r="L151" i="38" s="1"/>
  <c r="D154" i="38"/>
  <c r="L154" i="38" s="1"/>
  <c r="D198" i="38"/>
  <c r="L198" i="38" s="1"/>
  <c r="D60" i="38"/>
  <c r="L60" i="38" s="1"/>
  <c r="D81" i="38"/>
  <c r="L81" i="38" s="1"/>
  <c r="D105" i="38"/>
  <c r="L105" i="38" s="1"/>
  <c r="D117" i="38"/>
  <c r="L117" i="38" s="1"/>
  <c r="D133" i="38"/>
  <c r="L133" i="38" s="1"/>
  <c r="D138" i="38"/>
  <c r="L138" i="38" s="1"/>
  <c r="D46" i="38"/>
  <c r="L46" i="38" s="1"/>
  <c r="D51" i="38"/>
  <c r="L51" i="38" s="1"/>
  <c r="D54" i="38"/>
  <c r="L54" i="38" s="1"/>
  <c r="D55" i="38"/>
  <c r="L55" i="38" s="1"/>
  <c r="D56" i="38"/>
  <c r="L56" i="38" s="1"/>
  <c r="D73" i="38"/>
  <c r="L73" i="38" s="1"/>
  <c r="D101" i="38"/>
  <c r="L101" i="38" s="1"/>
  <c r="D102" i="38"/>
  <c r="L102" i="38" s="1"/>
  <c r="D106" i="38"/>
  <c r="L106" i="38" s="1"/>
  <c r="D199" i="38"/>
  <c r="L199" i="38" s="1"/>
  <c r="D224" i="38"/>
  <c r="L224" i="38" s="1"/>
  <c r="D231" i="38"/>
  <c r="L231" i="38" s="1"/>
  <c r="D234" i="38"/>
  <c r="L234" i="38" s="1"/>
  <c r="D244" i="38"/>
  <c r="L244" i="38" s="1"/>
  <c r="D248" i="38"/>
  <c r="L248" i="38" s="1"/>
  <c r="D261" i="38"/>
  <c r="L261" i="38" s="1"/>
  <c r="D298" i="38"/>
  <c r="L298" i="38" s="1"/>
  <c r="D337" i="38"/>
  <c r="L337" i="38" s="1"/>
  <c r="D345" i="38"/>
  <c r="L345" i="38" s="1"/>
  <c r="D373" i="38"/>
  <c r="L373" i="38" s="1"/>
  <c r="D405" i="38"/>
  <c r="L405" i="38" s="1"/>
  <c r="D435" i="38"/>
  <c r="L435" i="38" s="1"/>
  <c r="D447" i="38"/>
  <c r="L447" i="38" s="1"/>
  <c r="D455" i="38"/>
  <c r="L455" i="38" s="1"/>
  <c r="D456" i="38"/>
  <c r="L456" i="38" s="1"/>
  <c r="D471" i="38"/>
  <c r="L471" i="38" s="1"/>
  <c r="D163" i="38"/>
  <c r="L163" i="38" s="1"/>
  <c r="D194" i="38"/>
  <c r="L194" i="38" s="1"/>
  <c r="D220" i="38"/>
  <c r="L220" i="38" s="1"/>
  <c r="D227" i="38"/>
  <c r="L227" i="38" s="1"/>
  <c r="D228" i="38"/>
  <c r="L228" i="38" s="1"/>
  <c r="D243" i="38"/>
  <c r="L243" i="38" s="1"/>
  <c r="D262" i="38"/>
  <c r="L262" i="38" s="1"/>
  <c r="D263" i="38"/>
  <c r="L263" i="38" s="1"/>
  <c r="D270" i="38"/>
  <c r="L270" i="38" s="1"/>
  <c r="D273" i="38"/>
  <c r="L273" i="38" s="1"/>
  <c r="D290" i="38"/>
  <c r="L290" i="38" s="1"/>
  <c r="D309" i="38"/>
  <c r="L309" i="38" s="1"/>
  <c r="D311" i="38"/>
  <c r="L311" i="38" s="1"/>
  <c r="D322" i="38"/>
  <c r="L322" i="38" s="1"/>
  <c r="D358" i="38"/>
  <c r="L358" i="38" s="1"/>
  <c r="D365" i="38"/>
  <c r="L365" i="38" s="1"/>
  <c r="D381" i="38"/>
  <c r="L381" i="38" s="1"/>
  <c r="D390" i="38"/>
  <c r="L390" i="38" s="1"/>
  <c r="D119" i="38"/>
  <c r="L119" i="38" s="1"/>
  <c r="D130" i="38"/>
  <c r="L130" i="38" s="1"/>
  <c r="D162" i="38"/>
  <c r="L162" i="38" s="1"/>
  <c r="D200" i="38"/>
  <c r="L200" i="38" s="1"/>
  <c r="D208" i="38"/>
  <c r="L208" i="38" s="1"/>
  <c r="D254" i="38"/>
  <c r="L254" i="38" s="1"/>
  <c r="D255" i="38"/>
  <c r="L255" i="38" s="1"/>
  <c r="D256" i="38"/>
  <c r="L256" i="38" s="1"/>
  <c r="D267" i="38"/>
  <c r="L267" i="38" s="1"/>
  <c r="D277" i="38"/>
  <c r="L277" i="38" s="1"/>
  <c r="D297" i="38"/>
  <c r="L297" i="38" s="1"/>
  <c r="D299" i="38"/>
  <c r="L299" i="38" s="1"/>
  <c r="D118" i="38"/>
  <c r="L118" i="38" s="1"/>
  <c r="D129" i="38"/>
  <c r="L129" i="38" s="1"/>
  <c r="D139" i="38"/>
  <c r="L139" i="38" s="1"/>
  <c r="D202" i="38"/>
  <c r="L202" i="38" s="1"/>
  <c r="D206" i="38"/>
  <c r="L206" i="38" s="1"/>
  <c r="D247" i="38"/>
  <c r="L247" i="38" s="1"/>
  <c r="D265" i="38"/>
  <c r="L265" i="38" s="1"/>
  <c r="D271" i="38"/>
  <c r="L271" i="38" s="1"/>
  <c r="D289" i="38"/>
  <c r="L289" i="38" s="1"/>
  <c r="D310" i="38"/>
  <c r="L310" i="38" s="1"/>
  <c r="D341" i="38"/>
  <c r="L341" i="38" s="1"/>
  <c r="D349" i="38"/>
  <c r="L349" i="38" s="1"/>
  <c r="D357" i="38"/>
  <c r="L357" i="38" s="1"/>
  <c r="D359" i="38"/>
  <c r="L359" i="38" s="1"/>
  <c r="D389" i="38"/>
  <c r="L389" i="38" s="1"/>
  <c r="D397" i="38"/>
  <c r="L397" i="38" s="1"/>
  <c r="D343" i="38"/>
  <c r="L343" i="38" s="1"/>
  <c r="D369" i="38"/>
  <c r="L369" i="38" s="1"/>
  <c r="D401" i="38"/>
  <c r="L401" i="38" s="1"/>
  <c r="D409" i="38"/>
  <c r="L409" i="38" s="1"/>
  <c r="D420" i="38"/>
  <c r="L420" i="38" s="1"/>
  <c r="D427" i="38"/>
  <c r="L427" i="38" s="1"/>
  <c r="D439" i="38"/>
  <c r="L439" i="38" s="1"/>
  <c r="D457" i="38"/>
  <c r="L457" i="38" s="1"/>
  <c r="D473" i="38"/>
  <c r="L473" i="38" s="1"/>
  <c r="D487" i="38"/>
  <c r="L487" i="38" s="1"/>
  <c r="D489" i="38"/>
  <c r="L489" i="38" s="1"/>
  <c r="D503" i="38"/>
  <c r="L503" i="38" s="1"/>
  <c r="D511" i="38"/>
  <c r="L511" i="38" s="1"/>
  <c r="D512" i="38"/>
  <c r="L512" i="38" s="1"/>
  <c r="D519" i="38"/>
  <c r="L519" i="38" s="1"/>
  <c r="D520" i="38"/>
  <c r="L520" i="38" s="1"/>
  <c r="D501" i="38"/>
  <c r="L501" i="38" s="1"/>
  <c r="D504" i="38"/>
  <c r="L504" i="38" s="1"/>
  <c r="D507" i="38"/>
  <c r="L507" i="38" s="1"/>
  <c r="D527" i="38"/>
  <c r="L527" i="38" s="1"/>
  <c r="D532" i="38"/>
  <c r="L532" i="38" s="1"/>
  <c r="D571" i="38"/>
  <c r="L571" i="38" s="1"/>
  <c r="D572" i="38"/>
  <c r="L572" i="38" s="1"/>
  <c r="D579" i="38"/>
  <c r="L579" i="38" s="1"/>
  <c r="D580" i="38"/>
  <c r="L580" i="38" s="1"/>
  <c r="D393" i="38"/>
  <c r="L393" i="38" s="1"/>
  <c r="D424" i="38"/>
  <c r="L424" i="38" s="1"/>
  <c r="D463" i="38"/>
  <c r="L463" i="38" s="1"/>
  <c r="D472" i="38"/>
  <c r="L472" i="38" s="1"/>
  <c r="D488" i="38"/>
  <c r="L488" i="38" s="1"/>
  <c r="D515" i="38"/>
  <c r="L515" i="38" s="1"/>
  <c r="D415" i="38"/>
  <c r="L415" i="38" s="1"/>
  <c r="D443" i="38"/>
  <c r="L443" i="38" s="1"/>
  <c r="D479" i="38"/>
  <c r="L479" i="38" s="1"/>
  <c r="D495" i="38"/>
  <c r="L495" i="38" s="1"/>
  <c r="D499" i="38"/>
  <c r="L499" i="38" s="1"/>
  <c r="D500" i="38"/>
  <c r="L500" i="38" s="1"/>
  <c r="D531" i="38"/>
  <c r="L531" i="38" s="1"/>
  <c r="D548" i="38"/>
  <c r="L548" i="38" s="1"/>
  <c r="D556" i="38"/>
  <c r="L556" i="38" s="1"/>
  <c r="D559" i="38"/>
  <c r="L559" i="38" s="1"/>
  <c r="D560" i="38"/>
  <c r="L560" i="38" s="1"/>
  <c r="D595" i="38"/>
  <c r="L595" i="38" s="1"/>
  <c r="D596" i="38"/>
  <c r="L596" i="38" s="1"/>
  <c r="D516" i="38"/>
  <c r="L516" i="38" s="1"/>
  <c r="D587" i="38"/>
  <c r="L587" i="38" s="1"/>
  <c r="D588" i="38"/>
  <c r="L588" i="38" s="1"/>
  <c r="D611" i="38"/>
  <c r="L611" i="38" s="1"/>
  <c r="D612" i="38"/>
  <c r="L612" i="38" s="1"/>
  <c r="D623" i="38"/>
  <c r="L623" i="38" s="1"/>
  <c r="D624" i="38"/>
  <c r="L624" i="38" s="1"/>
  <c r="D655" i="38"/>
  <c r="L655" i="38" s="1"/>
  <c r="D656" i="38"/>
  <c r="L656" i="38" s="1"/>
  <c r="D699" i="38"/>
  <c r="L699" i="38" s="1"/>
  <c r="D708" i="38"/>
  <c r="L708" i="38" s="1"/>
  <c r="D751" i="38"/>
  <c r="L751" i="38" s="1"/>
  <c r="D767" i="38"/>
  <c r="L767" i="38" s="1"/>
  <c r="D768" i="38"/>
  <c r="L768" i="38" s="1"/>
  <c r="D791" i="38"/>
  <c r="L791" i="38" s="1"/>
  <c r="D792" i="38"/>
  <c r="L792" i="38" s="1"/>
  <c r="D591" i="38"/>
  <c r="L591" i="38" s="1"/>
  <c r="D608" i="38"/>
  <c r="L608" i="38" s="1"/>
  <c r="D615" i="38"/>
  <c r="L615" i="38" s="1"/>
  <c r="D723" i="38"/>
  <c r="L723" i="38" s="1"/>
  <c r="D724" i="38"/>
  <c r="L724" i="38" s="1"/>
  <c r="D731" i="38"/>
  <c r="L731" i="38" s="1"/>
  <c r="D747" i="38"/>
  <c r="L747" i="38" s="1"/>
  <c r="D841" i="38"/>
  <c r="L841" i="38" s="1"/>
  <c r="D857" i="38"/>
  <c r="L857" i="38" s="1"/>
  <c r="D917" i="38"/>
  <c r="L917" i="38" s="1"/>
  <c r="D523" i="38"/>
  <c r="L523" i="38" s="1"/>
  <c r="D667" i="38"/>
  <c r="L667" i="38" s="1"/>
  <c r="D675" i="38"/>
  <c r="L675" i="38" s="1"/>
  <c r="D683" i="38"/>
  <c r="L683" i="38" s="1"/>
  <c r="D704" i="38"/>
  <c r="L704" i="38" s="1"/>
  <c r="D711" i="38"/>
  <c r="L711" i="38" s="1"/>
  <c r="D755" i="38"/>
  <c r="L755" i="38" s="1"/>
  <c r="D756" i="38"/>
  <c r="L756" i="38" s="1"/>
  <c r="D759" i="38"/>
  <c r="L759" i="38" s="1"/>
  <c r="D779" i="38"/>
  <c r="L779" i="38" s="1"/>
  <c r="D783" i="38"/>
  <c r="L783" i="38" s="1"/>
  <c r="D797" i="38"/>
  <c r="L797" i="38" s="1"/>
  <c r="D799" i="38"/>
  <c r="L799" i="38" s="1"/>
  <c r="D524" i="38"/>
  <c r="L524" i="38" s="1"/>
  <c r="D551" i="38"/>
  <c r="L551" i="38" s="1"/>
  <c r="D583" i="38"/>
  <c r="L583" i="38" s="1"/>
  <c r="D584" i="38"/>
  <c r="L584" i="38" s="1"/>
  <c r="D603" i="38"/>
  <c r="L603" i="38" s="1"/>
  <c r="D604" i="38"/>
  <c r="L604" i="38" s="1"/>
  <c r="D627" i="38"/>
  <c r="L627" i="38" s="1"/>
  <c r="D628" i="38"/>
  <c r="L628" i="38" s="1"/>
  <c r="D687" i="38"/>
  <c r="L687" i="38" s="1"/>
  <c r="D688" i="38"/>
  <c r="L688" i="38" s="1"/>
  <c r="D727" i="38"/>
  <c r="L727" i="38" s="1"/>
  <c r="D739" i="38"/>
  <c r="L739" i="38" s="1"/>
  <c r="D763" i="38"/>
  <c r="L763" i="38" s="1"/>
  <c r="D775" i="38"/>
  <c r="L775" i="38" s="1"/>
  <c r="D830" i="38"/>
  <c r="L830" i="38" s="1"/>
  <c r="D808" i="38"/>
  <c r="L808" i="38" s="1"/>
  <c r="D812" i="38"/>
  <c r="L812" i="38" s="1"/>
  <c r="D814" i="38"/>
  <c r="L814" i="38" s="1"/>
  <c r="D821" i="38"/>
  <c r="L821" i="38" s="1"/>
  <c r="D822" i="38"/>
  <c r="L822" i="38" s="1"/>
  <c r="D829" i="38"/>
  <c r="L829" i="38" s="1"/>
  <c r="D886" i="38"/>
  <c r="L886" i="38" s="1"/>
  <c r="D909" i="38"/>
  <c r="L909" i="38" s="1"/>
  <c r="D946" i="38"/>
  <c r="L946" i="38" s="1"/>
  <c r="D953" i="38"/>
  <c r="L953" i="38" s="1"/>
  <c r="D1005" i="38"/>
  <c r="L1005" i="38" s="1"/>
  <c r="D1014" i="38"/>
  <c r="L1014" i="38" s="1"/>
  <c r="D1026" i="38"/>
  <c r="L1026" i="38" s="1"/>
  <c r="D1033" i="38"/>
  <c r="L1033" i="38" s="1"/>
  <c r="D1037" i="38"/>
  <c r="L1037" i="38" s="1"/>
  <c r="D1057" i="38"/>
  <c r="L1057" i="38" s="1"/>
  <c r="D1058" i="38"/>
  <c r="L1058" i="38" s="1"/>
  <c r="D1062" i="38"/>
  <c r="L1062" i="38" s="1"/>
  <c r="D1077" i="38"/>
  <c r="L1077" i="38" s="1"/>
  <c r="D1097" i="38"/>
  <c r="L1097" i="38" s="1"/>
  <c r="D1126" i="38"/>
  <c r="L1126" i="38" s="1"/>
  <c r="D1173" i="38"/>
  <c r="L1173" i="38" s="1"/>
  <c r="D1181" i="38"/>
  <c r="L1181" i="38" s="1"/>
  <c r="D1185" i="38"/>
  <c r="L1185" i="38" s="1"/>
  <c r="D1189" i="38"/>
  <c r="L1189" i="38" s="1"/>
  <c r="D1193" i="38"/>
  <c r="L1193" i="38" s="1"/>
  <c r="D1202" i="38"/>
  <c r="L1202" i="38" s="1"/>
  <c r="D1213" i="38"/>
  <c r="L1213" i="38" s="1"/>
  <c r="D1221" i="38"/>
  <c r="L1221" i="38" s="1"/>
  <c r="D877" i="38"/>
  <c r="L877" i="38" s="1"/>
  <c r="D929" i="38"/>
  <c r="L929" i="38" s="1"/>
  <c r="D941" i="38"/>
  <c r="L941" i="38" s="1"/>
  <c r="D950" i="38"/>
  <c r="L950" i="38" s="1"/>
  <c r="D978" i="38"/>
  <c r="L978" i="38" s="1"/>
  <c r="D1029" i="38"/>
  <c r="L1029" i="38" s="1"/>
  <c r="D1030" i="38"/>
  <c r="L1030" i="38" s="1"/>
  <c r="D1073" i="38"/>
  <c r="L1073" i="38" s="1"/>
  <c r="D1081" i="38"/>
  <c r="L1081" i="38" s="1"/>
  <c r="D1089" i="38"/>
  <c r="L1089" i="38" s="1"/>
  <c r="D1090" i="38"/>
  <c r="L1090" i="38" s="1"/>
  <c r="D1091" i="38"/>
  <c r="L1091" i="38" s="1"/>
  <c r="D1101" i="38"/>
  <c r="L1101" i="38" s="1"/>
  <c r="D1138" i="38"/>
  <c r="L1138" i="38" s="1"/>
  <c r="D1158" i="38"/>
  <c r="L1158" i="38" s="1"/>
  <c r="D1197" i="38"/>
  <c r="L1197" i="38" s="1"/>
  <c r="D1239" i="38"/>
  <c r="L1239" i="38" s="1"/>
  <c r="D1245" i="38"/>
  <c r="L1245" i="38" s="1"/>
  <c r="D1249" i="38"/>
  <c r="L1249" i="38" s="1"/>
  <c r="D833" i="38"/>
  <c r="L833" i="38" s="1"/>
  <c r="D837" i="38"/>
  <c r="L837" i="38" s="1"/>
  <c r="D838" i="38"/>
  <c r="L838" i="38" s="1"/>
  <c r="D889" i="38"/>
  <c r="L889" i="38" s="1"/>
  <c r="D969" i="38"/>
  <c r="L969" i="38" s="1"/>
  <c r="D973" i="38"/>
  <c r="L973" i="38" s="1"/>
  <c r="D993" i="38"/>
  <c r="L993" i="38" s="1"/>
  <c r="D994" i="38"/>
  <c r="L994" i="38" s="1"/>
  <c r="D1010" i="38"/>
  <c r="L1010" i="38" s="1"/>
  <c r="D1025" i="38"/>
  <c r="L1025" i="38" s="1"/>
  <c r="D1109" i="38"/>
  <c r="L1109" i="38" s="1"/>
  <c r="D1110" i="38"/>
  <c r="L1110" i="38" s="1"/>
  <c r="D1125" i="38"/>
  <c r="L1125" i="38" s="1"/>
  <c r="D1127" i="38"/>
  <c r="L1127" i="38" s="1"/>
  <c r="D1169" i="38"/>
  <c r="L1169" i="38" s="1"/>
  <c r="D1201" i="38"/>
  <c r="L1201" i="38" s="1"/>
  <c r="D1203" i="38"/>
  <c r="L1203" i="38" s="1"/>
  <c r="D1217" i="38"/>
  <c r="L1217" i="38" s="1"/>
  <c r="D793" i="38"/>
  <c r="L793" i="38" s="1"/>
  <c r="D809" i="38"/>
  <c r="L809" i="38" s="1"/>
  <c r="D834" i="38"/>
  <c r="L834" i="38" s="1"/>
  <c r="D854" i="38"/>
  <c r="L854" i="38" s="1"/>
  <c r="D882" i="38"/>
  <c r="L882" i="38" s="1"/>
  <c r="D921" i="38"/>
  <c r="L921" i="38" s="1"/>
  <c r="D933" i="38"/>
  <c r="L933" i="38" s="1"/>
  <c r="D985" i="38"/>
  <c r="L985" i="38" s="1"/>
  <c r="D1017" i="38"/>
  <c r="L1017" i="38" s="1"/>
  <c r="D1061" i="38"/>
  <c r="L1061" i="38" s="1"/>
  <c r="D1065" i="38"/>
  <c r="L1065" i="38" s="1"/>
  <c r="D1079" i="38"/>
  <c r="L1079" i="38" s="1"/>
  <c r="D1085" i="38"/>
  <c r="L1085" i="38" s="1"/>
  <c r="D1139" i="38"/>
  <c r="L1139" i="38" s="1"/>
  <c r="D1159" i="38"/>
  <c r="L1159" i="38" s="1"/>
  <c r="D1233" i="38"/>
  <c r="L1233" i="38" s="1"/>
  <c r="D1266" i="38"/>
  <c r="L1266" i="38" s="1"/>
  <c r="D1273" i="38"/>
  <c r="L1273" i="38" s="1"/>
  <c r="D1286" i="38"/>
  <c r="L1286" i="38" s="1"/>
  <c r="D1302" i="38"/>
  <c r="L1302" i="38" s="1"/>
  <c r="D1325" i="38"/>
  <c r="L1325" i="38" s="1"/>
  <c r="D1345" i="38"/>
  <c r="L1345" i="38" s="1"/>
  <c r="D1353" i="38"/>
  <c r="L1353" i="38" s="1"/>
  <c r="D1354" i="38"/>
  <c r="L1354" i="38" s="1"/>
  <c r="D1357" i="38"/>
  <c r="L1357" i="38" s="1"/>
  <c r="D1369" i="38"/>
  <c r="L1369" i="38" s="1"/>
  <c r="D1377" i="38"/>
  <c r="L1377" i="38" s="1"/>
  <c r="D1378" i="38"/>
  <c r="L1378" i="38" s="1"/>
  <c r="D1379" i="38"/>
  <c r="L1379" i="38" s="1"/>
  <c r="D1399" i="38"/>
  <c r="L1399" i="38" s="1"/>
  <c r="D1403" i="38"/>
  <c r="L1403" i="38" s="1"/>
  <c r="D1414" i="38"/>
  <c r="L1414" i="38" s="1"/>
  <c r="D1415" i="38"/>
  <c r="L1415" i="38" s="1"/>
  <c r="D1422" i="38"/>
  <c r="L1422" i="38" s="1"/>
  <c r="D1430" i="38"/>
  <c r="L1430" i="38" s="1"/>
  <c r="D1446" i="38"/>
  <c r="L1446" i="38" s="1"/>
  <c r="D1447" i="38"/>
  <c r="L1447" i="38" s="1"/>
  <c r="D1450" i="38"/>
  <c r="L1450" i="38" s="1"/>
  <c r="D1454" i="38"/>
  <c r="L1454" i="38" s="1"/>
  <c r="D1457" i="38"/>
  <c r="L1457" i="38" s="1"/>
  <c r="D1471" i="38"/>
  <c r="L1471" i="38" s="1"/>
  <c r="D1481" i="38"/>
  <c r="L1481" i="38" s="1"/>
  <c r="D1482" i="38"/>
  <c r="L1482" i="38" s="1"/>
  <c r="D1483" i="38"/>
  <c r="L1483" i="38" s="1"/>
  <c r="D1487" i="38"/>
  <c r="L1487" i="38" s="1"/>
  <c r="D1493" i="38"/>
  <c r="L1493" i="38" s="1"/>
  <c r="D1501" i="38"/>
  <c r="L1501" i="38" s="1"/>
  <c r="D1503" i="38"/>
  <c r="L1503" i="38" s="1"/>
  <c r="D1253" i="38"/>
  <c r="L1253" i="38" s="1"/>
  <c r="D1261" i="38"/>
  <c r="L1261" i="38" s="1"/>
  <c r="D1265" i="38"/>
  <c r="L1265" i="38" s="1"/>
  <c r="D1287" i="38"/>
  <c r="L1287" i="38" s="1"/>
  <c r="D1309" i="38"/>
  <c r="L1309" i="38" s="1"/>
  <c r="D1317" i="38"/>
  <c r="L1317" i="38" s="1"/>
  <c r="D1330" i="38"/>
  <c r="L1330" i="38" s="1"/>
  <c r="D1359" i="38"/>
  <c r="L1359" i="38" s="1"/>
  <c r="D1395" i="38"/>
  <c r="L1395" i="38" s="1"/>
  <c r="D1407" i="38"/>
  <c r="L1407" i="38" s="1"/>
  <c r="D1439" i="38"/>
  <c r="L1439" i="38" s="1"/>
  <c r="D1451" i="38"/>
  <c r="L1451" i="38" s="1"/>
  <c r="D1489" i="38"/>
  <c r="L1489" i="38" s="1"/>
  <c r="D1494" i="38"/>
  <c r="L1494" i="38" s="1"/>
  <c r="D1495" i="38"/>
  <c r="L1495" i="38" s="1"/>
  <c r="D1529" i="38"/>
  <c r="L1529" i="38" s="1"/>
  <c r="D1549" i="38"/>
  <c r="L1549" i="38" s="1"/>
  <c r="D1559" i="38"/>
  <c r="L1559" i="38" s="1"/>
  <c r="D1561" i="38"/>
  <c r="L1561" i="38" s="1"/>
  <c r="D1573" i="38"/>
  <c r="L1573" i="38" s="1"/>
  <c r="D1581" i="38"/>
  <c r="L1581" i="38" s="1"/>
  <c r="D1601" i="38"/>
  <c r="L1601" i="38" s="1"/>
  <c r="D1602" i="38"/>
  <c r="L1602" i="38" s="1"/>
  <c r="D1613" i="38"/>
  <c r="L1613" i="38" s="1"/>
  <c r="D1621" i="38"/>
  <c r="L1621" i="38" s="1"/>
  <c r="D1633" i="38"/>
  <c r="L1633" i="38" s="1"/>
  <c r="D1643" i="38"/>
  <c r="L1643" i="38" s="1"/>
  <c r="D1661" i="38"/>
  <c r="L1661" i="38" s="1"/>
  <c r="D1145" i="38"/>
  <c r="L1145" i="38" s="1"/>
  <c r="D1165" i="38"/>
  <c r="L1165" i="38" s="1"/>
  <c r="D1175" i="38"/>
  <c r="L1175" i="38" s="1"/>
  <c r="D1223" i="38"/>
  <c r="L1223" i="38" s="1"/>
  <c r="D1235" i="38"/>
  <c r="L1235" i="38" s="1"/>
  <c r="D1257" i="38"/>
  <c r="L1257" i="38" s="1"/>
  <c r="D1282" i="38"/>
  <c r="L1282" i="38" s="1"/>
  <c r="D1283" i="38"/>
  <c r="L1283" i="38" s="1"/>
  <c r="D1301" i="38"/>
  <c r="L1301" i="38" s="1"/>
  <c r="D1305" i="38"/>
  <c r="L1305" i="38" s="1"/>
  <c r="D1321" i="38"/>
  <c r="L1321" i="38" s="1"/>
  <c r="D1355" i="38"/>
  <c r="L1355" i="38" s="1"/>
  <c r="D1381" i="38"/>
  <c r="L1381" i="38" s="1"/>
  <c r="D1385" i="38"/>
  <c r="L1385" i="38" s="1"/>
  <c r="D1386" i="38"/>
  <c r="L1386" i="38" s="1"/>
  <c r="D1387" i="38"/>
  <c r="L1387" i="38" s="1"/>
  <c r="D1401" i="38"/>
  <c r="L1401" i="38" s="1"/>
  <c r="D1402" i="38"/>
  <c r="L1402" i="38" s="1"/>
  <c r="D1423" i="38"/>
  <c r="L1423" i="38" s="1"/>
  <c r="D1429" i="38"/>
  <c r="L1429" i="38" s="1"/>
  <c r="D1431" i="38"/>
  <c r="L1431" i="38" s="1"/>
  <c r="D1433" i="38"/>
  <c r="L1433" i="38" s="1"/>
  <c r="D1434" i="38"/>
  <c r="L1434" i="38" s="1"/>
  <c r="D1435" i="38"/>
  <c r="L1435" i="38" s="1"/>
  <c r="D1449" i="38"/>
  <c r="L1449" i="38" s="1"/>
  <c r="D1453" i="38"/>
  <c r="L1453" i="38" s="1"/>
  <c r="D1461" i="38"/>
  <c r="L1461" i="38" s="1"/>
  <c r="D1469" i="38"/>
  <c r="L1469" i="38" s="1"/>
  <c r="D1485" i="38"/>
  <c r="L1485" i="38" s="1"/>
  <c r="D1137" i="38"/>
  <c r="L1137" i="38" s="1"/>
  <c r="D1157" i="38"/>
  <c r="L1157" i="38" s="1"/>
  <c r="D1234" i="38"/>
  <c r="L1234" i="38" s="1"/>
  <c r="D1267" i="38"/>
  <c r="L1267" i="38" s="1"/>
  <c r="D1293" i="38"/>
  <c r="L1293" i="38" s="1"/>
  <c r="D1318" i="38"/>
  <c r="L1318" i="38" s="1"/>
  <c r="D1393" i="38"/>
  <c r="L1393" i="38" s="1"/>
  <c r="D1394" i="38"/>
  <c r="L1394" i="38" s="1"/>
  <c r="D1405" i="38"/>
  <c r="L1405" i="38" s="1"/>
  <c r="D1406" i="38"/>
  <c r="L1406" i="38" s="1"/>
  <c r="D1418" i="38"/>
  <c r="L1418" i="38" s="1"/>
  <c r="D1419" i="38"/>
  <c r="L1419" i="38" s="1"/>
  <c r="D1425" i="38"/>
  <c r="L1425" i="38" s="1"/>
  <c r="D1521" i="38"/>
  <c r="L1521" i="38" s="1"/>
  <c r="D1525" i="38"/>
  <c r="L1525" i="38" s="1"/>
  <c r="D1526" i="38"/>
  <c r="L1526" i="38" s="1"/>
  <c r="D1527" i="38"/>
  <c r="L1527" i="38" s="1"/>
  <c r="D1533" i="38"/>
  <c r="L1533" i="38" s="1"/>
  <c r="D1537" i="38"/>
  <c r="L1537" i="38" s="1"/>
  <c r="D1541" i="38"/>
  <c r="L1541" i="38" s="1"/>
  <c r="D1542" i="38"/>
  <c r="L1542" i="38" s="1"/>
  <c r="D1543" i="38"/>
  <c r="L1543" i="38" s="1"/>
  <c r="D1557" i="38"/>
  <c r="L1557" i="38" s="1"/>
  <c r="D1558" i="38"/>
  <c r="L1558" i="38" s="1"/>
  <c r="D1565" i="38"/>
  <c r="L1565" i="38" s="1"/>
  <c r="D1597" i="38"/>
  <c r="L1597" i="38" s="1"/>
  <c r="D1627" i="38"/>
  <c r="L1627" i="38" s="1"/>
  <c r="D1645" i="38"/>
  <c r="L1645" i="38" s="1"/>
  <c r="D1513" i="38"/>
  <c r="L1513" i="38" s="1"/>
  <c r="D1553" i="38"/>
  <c r="L1553" i="38" s="1"/>
  <c r="D1578" i="38"/>
  <c r="L1578" i="38" s="1"/>
  <c r="D1589" i="38"/>
  <c r="L1589" i="38" s="1"/>
  <c r="D1610" i="38"/>
  <c r="L1610" i="38" s="1"/>
  <c r="D1611" i="38"/>
  <c r="L1611" i="38" s="1"/>
  <c r="D1619" i="38"/>
  <c r="L1619" i="38" s="1"/>
  <c r="D1635" i="38"/>
  <c r="L1635" i="38" s="1"/>
  <c r="D1655" i="38"/>
  <c r="L1655" i="38" s="1"/>
  <c r="D1659" i="38"/>
  <c r="L1659" i="38" s="1"/>
  <c r="D1663" i="38"/>
  <c r="L1663" i="38" s="1"/>
  <c r="D1669" i="38"/>
  <c r="L1669" i="38" s="1"/>
  <c r="D1677" i="38"/>
  <c r="L1677" i="38" s="1"/>
  <c r="D1530" i="38"/>
  <c r="L1530" i="38" s="1"/>
  <c r="D1639" i="38"/>
  <c r="L1639" i="38" s="1"/>
  <c r="D1647" i="38"/>
  <c r="L1647" i="38" s="1"/>
  <c r="D1665" i="38"/>
  <c r="L1665" i="38" s="1"/>
  <c r="D1673" i="38"/>
  <c r="L1673" i="38" s="1"/>
  <c r="D1683" i="38"/>
  <c r="L1683" i="38" s="1"/>
  <c r="D1687" i="38"/>
  <c r="L1687" i="38" s="1"/>
  <c r="D1486" i="38"/>
  <c r="L1486" i="38" s="1"/>
  <c r="D1531" i="38"/>
  <c r="L1531" i="38" s="1"/>
  <c r="D1546" i="38"/>
  <c r="L1546" i="38" s="1"/>
  <c r="D1562" i="38"/>
  <c r="L1562" i="38" s="1"/>
  <c r="D1563" i="38"/>
  <c r="L1563" i="38" s="1"/>
  <c r="D1569" i="38"/>
  <c r="L1569" i="38" s="1"/>
  <c r="D1574" i="38"/>
  <c r="L1574" i="38" s="1"/>
  <c r="D1575" i="38"/>
  <c r="L1575" i="38" s="1"/>
  <c r="D1593" i="38"/>
  <c r="L1593" i="38" s="1"/>
  <c r="D1594" i="38"/>
  <c r="L1594" i="38" s="1"/>
  <c r="D1603" i="38"/>
  <c r="L1603" i="38" s="1"/>
  <c r="D1641" i="38"/>
  <c r="L1641" i="38" s="1"/>
  <c r="D1502" i="38"/>
  <c r="L1502" i="38" s="1"/>
  <c r="D1595" i="38"/>
  <c r="L1595" i="38" s="1"/>
  <c r="D1617" i="38"/>
  <c r="L1617" i="38" s="1"/>
  <c r="D1618" i="38"/>
  <c r="L1618" i="38" s="1"/>
  <c r="D1629" i="38"/>
  <c r="L1629" i="38" s="1"/>
  <c r="D1651" i="38"/>
  <c r="L1651" i="38" s="1"/>
  <c r="D1670" i="38"/>
  <c r="L1670" i="38" s="1"/>
  <c r="D1674" i="38"/>
  <c r="L1674" i="38" s="1"/>
  <c r="D1666" i="38"/>
  <c r="L1666" i="38" s="1"/>
  <c r="D1517" i="38"/>
  <c r="L1517" i="38" s="1"/>
  <c r="D1509" i="38"/>
  <c r="L1509" i="38" s="1"/>
  <c r="D1579" i="38"/>
  <c r="L1579" i="38" s="1"/>
  <c r="D1479" i="38"/>
  <c r="L1479" i="38" s="1"/>
  <c r="D1398" i="38"/>
  <c r="L1398" i="38" s="1"/>
  <c r="D1465" i="38"/>
  <c r="L1465" i="38" s="1"/>
  <c r="D1313" i="38"/>
  <c r="L1313" i="38" s="1"/>
  <c r="D1634" i="38"/>
  <c r="L1634" i="38" s="1"/>
  <c r="D1551" i="38"/>
  <c r="L1551" i="38" s="1"/>
  <c r="D1255" i="38"/>
  <c r="L1255" i="38" s="1"/>
  <c r="D1463" i="38"/>
  <c r="L1463" i="38" s="1"/>
  <c r="D1338" i="38"/>
  <c r="L1338" i="38" s="1"/>
  <c r="D1308" i="38"/>
  <c r="L1308" i="38" s="1"/>
  <c r="D1119" i="38"/>
  <c r="L1119" i="38" s="1"/>
  <c r="D1075" i="38"/>
  <c r="L1075" i="38" s="1"/>
  <c r="D1036" i="38"/>
  <c r="L1036" i="38" s="1"/>
  <c r="D908" i="38"/>
  <c r="L908" i="38" s="1"/>
  <c r="D870" i="38"/>
  <c r="L870" i="38" s="1"/>
  <c r="D861" i="38"/>
  <c r="L861" i="38" s="1"/>
  <c r="D1177" i="38"/>
  <c r="L1177" i="38" s="1"/>
  <c r="D1121" i="38"/>
  <c r="L1121" i="38" s="1"/>
  <c r="D981" i="38"/>
  <c r="L981" i="38" s="1"/>
  <c r="D936" i="38"/>
  <c r="L936" i="38" s="1"/>
  <c r="D1215" i="38"/>
  <c r="L1215" i="38" s="1"/>
  <c r="D1105" i="38"/>
  <c r="L1105" i="38" s="1"/>
  <c r="D1016" i="38"/>
  <c r="L1016" i="38" s="1"/>
  <c r="D945" i="38"/>
  <c r="L945" i="38" s="1"/>
  <c r="D920" i="38"/>
  <c r="L920" i="38" s="1"/>
  <c r="D1199" i="38"/>
  <c r="L1199" i="38" s="1"/>
  <c r="D960" i="38"/>
  <c r="L960" i="38" s="1"/>
  <c r="D874" i="38"/>
  <c r="L874" i="38" s="1"/>
  <c r="D842" i="38"/>
  <c r="L842" i="38" s="1"/>
  <c r="D853" i="38"/>
  <c r="L853" i="38" s="1"/>
  <c r="D832" i="38"/>
  <c r="L832" i="38" s="1"/>
  <c r="D758" i="38"/>
  <c r="L758" i="38" s="1"/>
  <c r="D682" i="38"/>
  <c r="L682" i="38" s="1"/>
  <c r="D576" i="38"/>
  <c r="L576" i="38" s="1"/>
  <c r="D696" i="38"/>
  <c r="L696" i="38" s="1"/>
  <c r="D644" i="38"/>
  <c r="L644" i="38" s="1"/>
  <c r="D518" i="38"/>
  <c r="L518" i="38" s="1"/>
  <c r="D896" i="38"/>
  <c r="L896" i="38" s="1"/>
  <c r="D850" i="38"/>
  <c r="L850" i="38" s="1"/>
  <c r="D780" i="38"/>
  <c r="L780" i="38" s="1"/>
  <c r="D686" i="38"/>
  <c r="L686" i="38" s="1"/>
  <c r="D575" i="38"/>
  <c r="L575" i="38" s="1"/>
  <c r="D692" i="38"/>
  <c r="L692" i="38" s="1"/>
  <c r="D650" i="38"/>
  <c r="L650" i="38" s="1"/>
  <c r="D598" i="38"/>
  <c r="L598" i="38" s="1"/>
  <c r="D535" i="38"/>
  <c r="L535" i="38" s="1"/>
  <c r="D546" i="38"/>
  <c r="L546" i="38" s="1"/>
  <c r="D383" i="38"/>
  <c r="L383" i="38" s="1"/>
  <c r="D606" i="38"/>
  <c r="L606" i="38" s="1"/>
  <c r="D414" i="38"/>
  <c r="L414" i="38" s="1"/>
  <c r="D306" i="38"/>
  <c r="L306" i="38" s="1"/>
  <c r="D339" i="38"/>
  <c r="L339" i="38" s="1"/>
  <c r="D239" i="38"/>
  <c r="L239" i="38" s="1"/>
  <c r="D167" i="38"/>
  <c r="L167" i="38" s="1"/>
  <c r="D403" i="38"/>
  <c r="L403" i="38" s="1"/>
  <c r="D34" i="38"/>
  <c r="L34" i="38" s="1"/>
  <c r="D115" i="38"/>
  <c r="L115" i="38" s="1"/>
  <c r="D41" i="38"/>
  <c r="L41" i="38" s="1"/>
  <c r="D134" i="38"/>
  <c r="L134" i="38" s="1"/>
  <c r="D21" i="38"/>
  <c r="L21" i="38" s="1"/>
  <c r="D93" i="38"/>
  <c r="L93" i="38" s="1"/>
  <c r="D39" i="38"/>
  <c r="L39" i="38" s="1"/>
  <c r="D25" i="38"/>
  <c r="L25" i="38" s="1"/>
  <c r="D1675" i="38"/>
  <c r="L1675" i="38" s="1"/>
  <c r="D1671" i="38"/>
  <c r="L1671" i="38" s="1"/>
  <c r="D1657" i="38"/>
  <c r="L1657" i="38" s="1"/>
  <c r="D1547" i="38"/>
  <c r="L1547" i="38" s="1"/>
  <c r="D1519" i="38"/>
  <c r="L1519" i="38" s="1"/>
  <c r="D1477" i="38"/>
  <c r="L1477" i="38" s="1"/>
  <c r="D1365" i="38"/>
  <c r="L1365" i="38" s="1"/>
  <c r="D1324" i="38"/>
  <c r="L1324" i="38" s="1"/>
  <c r="D1190" i="38"/>
  <c r="L1190" i="38" s="1"/>
  <c r="D1187" i="38"/>
  <c r="L1187" i="38" s="1"/>
  <c r="D1222" i="38"/>
  <c r="L1222" i="38" s="1"/>
  <c r="D1505" i="38"/>
  <c r="L1505" i="38" s="1"/>
  <c r="D1497" i="38"/>
  <c r="L1497" i="38" s="1"/>
  <c r="D1441" i="38"/>
  <c r="L1441" i="38" s="1"/>
  <c r="D1298" i="38"/>
  <c r="L1298" i="38" s="1"/>
  <c r="D1285" i="38"/>
  <c r="L1285" i="38" s="1"/>
  <c r="D1277" i="38"/>
  <c r="L1277" i="38" s="1"/>
  <c r="D1247" i="38"/>
  <c r="L1247" i="38" s="1"/>
  <c r="D1241" i="38"/>
  <c r="L1241" i="38" s="1"/>
  <c r="D1170" i="38"/>
  <c r="L1170" i="38" s="1"/>
  <c r="D1279" i="38"/>
  <c r="L1279" i="38" s="1"/>
  <c r="D1142" i="38"/>
  <c r="L1142" i="38" s="1"/>
  <c r="D1117" i="38"/>
  <c r="L1117" i="38" s="1"/>
  <c r="D1048" i="38"/>
  <c r="L1048" i="38" s="1"/>
  <c r="D1045" i="38"/>
  <c r="L1045" i="38" s="1"/>
  <c r="D1012" i="38"/>
  <c r="L1012" i="38" s="1"/>
  <c r="D998" i="38"/>
  <c r="L998" i="38" s="1"/>
  <c r="D956" i="38"/>
  <c r="L956" i="38" s="1"/>
  <c r="D922" i="38"/>
  <c r="L922" i="38" s="1"/>
  <c r="D1068" i="38"/>
  <c r="L1068" i="38" s="1"/>
  <c r="D1008" i="38"/>
  <c r="L1008" i="38" s="1"/>
  <c r="D980" i="38"/>
  <c r="L980" i="38" s="1"/>
  <c r="D944" i="38"/>
  <c r="L944" i="38" s="1"/>
  <c r="D901" i="38"/>
  <c r="L901" i="38" s="1"/>
  <c r="D884" i="38"/>
  <c r="L884" i="38" s="1"/>
  <c r="D1107" i="38"/>
  <c r="L1107" i="38" s="1"/>
  <c r="D892" i="38"/>
  <c r="L892" i="38" s="1"/>
  <c r="D1053" i="38"/>
  <c r="L1053" i="38" s="1"/>
  <c r="D1021" i="38"/>
  <c r="L1021" i="38" s="1"/>
  <c r="D970" i="38"/>
  <c r="L970" i="38" s="1"/>
  <c r="D952" i="38"/>
  <c r="L952" i="38" s="1"/>
  <c r="D937" i="38"/>
  <c r="L937" i="38" s="1"/>
  <c r="D913" i="38"/>
  <c r="L913" i="38" s="1"/>
  <c r="D880" i="38"/>
  <c r="L880" i="38" s="1"/>
  <c r="D760" i="38"/>
  <c r="L760" i="38" s="1"/>
  <c r="D771" i="38"/>
  <c r="L771" i="38" s="1"/>
  <c r="D736" i="38"/>
  <c r="L736" i="38" s="1"/>
  <c r="D795" i="38"/>
  <c r="L795" i="38" s="1"/>
  <c r="D777" i="38"/>
  <c r="L777" i="38" s="1"/>
  <c r="D715" i="38"/>
  <c r="L715" i="38" s="1"/>
  <c r="D703" i="38"/>
  <c r="L703" i="38" s="1"/>
  <c r="D695" i="38"/>
  <c r="L695" i="38" s="1"/>
  <c r="D722" i="38"/>
  <c r="L722" i="38" s="1"/>
  <c r="D702" i="38"/>
  <c r="L702" i="38" s="1"/>
  <c r="D643" i="38"/>
  <c r="L643" i="38" s="1"/>
  <c r="D610" i="38"/>
  <c r="L610" i="38" s="1"/>
  <c r="D582" i="38"/>
  <c r="L582" i="38" s="1"/>
  <c r="D564" i="38"/>
  <c r="L564" i="38" s="1"/>
  <c r="D468" i="38"/>
  <c r="L468" i="38" s="1"/>
  <c r="D436" i="38"/>
  <c r="L436" i="38" s="1"/>
  <c r="D418" i="38"/>
  <c r="L418" i="38" s="1"/>
  <c r="D406" i="38"/>
  <c r="L406" i="38" s="1"/>
  <c r="D522" i="38"/>
  <c r="L522" i="38" s="1"/>
  <c r="D481" i="38"/>
  <c r="L481" i="38" s="1"/>
  <c r="D449" i="38"/>
  <c r="L449" i="38" s="1"/>
  <c r="D422" i="38"/>
  <c r="L422" i="38" s="1"/>
  <c r="D594" i="38"/>
  <c r="L594" i="38" s="1"/>
  <c r="D508" i="38"/>
  <c r="L508" i="38" s="1"/>
  <c r="D467" i="38"/>
  <c r="L467" i="38" s="1"/>
  <c r="D451" i="38"/>
  <c r="L451" i="38" s="1"/>
  <c r="D437" i="38"/>
  <c r="L437" i="38" s="1"/>
  <c r="D1658" i="38"/>
  <c r="L1658" i="38" s="1"/>
  <c r="D1631" i="38"/>
  <c r="L1631" i="38" s="1"/>
  <c r="D1642" i="38"/>
  <c r="L1642" i="38" s="1"/>
  <c r="D1678" i="38"/>
  <c r="L1678" i="38" s="1"/>
  <c r="D1646" i="38"/>
  <c r="L1646" i="38" s="1"/>
  <c r="D1566" i="38"/>
  <c r="L1566" i="38" s="1"/>
  <c r="D1470" i="38"/>
  <c r="L1470" i="38" s="1"/>
  <c r="D1362" i="38"/>
  <c r="L1362" i="38" s="1"/>
  <c r="D1390" i="38"/>
  <c r="L1390" i="38" s="1"/>
  <c r="D1207" i="38"/>
  <c r="L1207" i="38" s="1"/>
  <c r="D1615" i="38"/>
  <c r="L1615" i="38" s="1"/>
  <c r="D1347" i="38"/>
  <c r="L1347" i="38" s="1"/>
  <c r="D1183" i="38"/>
  <c r="L1183" i="38" s="1"/>
  <c r="D1409" i="38"/>
  <c r="L1409" i="38" s="1"/>
  <c r="D1332" i="38"/>
  <c r="L1332" i="38" s="1"/>
  <c r="D1225" i="38"/>
  <c r="L1225" i="38" s="1"/>
  <c r="D1111" i="38"/>
  <c r="L1111" i="38" s="1"/>
  <c r="D1056" i="38"/>
  <c r="L1056" i="38" s="1"/>
  <c r="D1024" i="38"/>
  <c r="L1024" i="38" s="1"/>
  <c r="D900" i="38"/>
  <c r="L900" i="38" s="1"/>
  <c r="D868" i="38"/>
  <c r="L868" i="38" s="1"/>
  <c r="D820" i="38"/>
  <c r="L820" i="38" s="1"/>
  <c r="D1161" i="38"/>
  <c r="L1161" i="38" s="1"/>
  <c r="D1078" i="38"/>
  <c r="L1078" i="38" s="1"/>
  <c r="D964" i="38"/>
  <c r="L964" i="38" s="1"/>
  <c r="D872" i="38"/>
  <c r="L872" i="38" s="1"/>
  <c r="D1154" i="38"/>
  <c r="L1154" i="38" s="1"/>
  <c r="D1103" i="38"/>
  <c r="L1103" i="38" s="1"/>
  <c r="D1000" i="38"/>
  <c r="L1000" i="38" s="1"/>
  <c r="D932" i="38"/>
  <c r="L932" i="38" s="1"/>
  <c r="D916" i="38"/>
  <c r="L916" i="38" s="1"/>
  <c r="D1167" i="38"/>
  <c r="L1167" i="38" s="1"/>
  <c r="D934" i="38"/>
  <c r="L934" i="38" s="1"/>
  <c r="D873" i="38"/>
  <c r="L873" i="38" s="1"/>
  <c r="D796" i="38"/>
  <c r="L796" i="38" s="1"/>
  <c r="D852" i="38"/>
  <c r="L852" i="38" s="1"/>
  <c r="D817" i="38"/>
  <c r="L817" i="38" s="1"/>
  <c r="D740" i="38"/>
  <c r="L740" i="38" s="1"/>
  <c r="D680" i="38"/>
  <c r="L680" i="38" s="1"/>
  <c r="D805" i="38"/>
  <c r="L805" i="38" s="1"/>
  <c r="D670" i="38"/>
  <c r="L670" i="38" s="1"/>
  <c r="D638" i="38"/>
  <c r="L638" i="38" s="1"/>
  <c r="D912" i="38"/>
  <c r="L912" i="38" s="1"/>
  <c r="D888" i="38"/>
  <c r="L888" i="38" s="1"/>
  <c r="D849" i="38"/>
  <c r="L849" i="38" s="1"/>
  <c r="D742" i="38"/>
  <c r="L742" i="38" s="1"/>
  <c r="D654" i="38"/>
  <c r="L654" i="38" s="1"/>
  <c r="D526" i="38"/>
  <c r="L526" i="38" s="1"/>
  <c r="D676" i="38"/>
  <c r="L676" i="38" s="1"/>
  <c r="D648" i="38"/>
  <c r="L648" i="38" s="1"/>
  <c r="D570" i="38"/>
  <c r="L570" i="38" s="1"/>
  <c r="D590" i="38"/>
  <c r="L590" i="38" s="1"/>
  <c r="D514" i="38"/>
  <c r="L514" i="38" s="1"/>
  <c r="D367" i="38"/>
  <c r="L367" i="38" s="1"/>
  <c r="D547" i="38"/>
  <c r="L547" i="38" s="1"/>
  <c r="D506" i="38"/>
  <c r="L506" i="38" s="1"/>
  <c r="D305" i="38"/>
  <c r="L305" i="38" s="1"/>
  <c r="D335" i="38"/>
  <c r="L335" i="38" s="1"/>
  <c r="D375" i="38"/>
  <c r="L375" i="38" s="1"/>
  <c r="D107" i="38"/>
  <c r="L107" i="38" s="1"/>
  <c r="D293" i="38"/>
  <c r="L293" i="38" s="1"/>
  <c r="D33" i="38"/>
  <c r="L33" i="38" s="1"/>
  <c r="D114" i="38"/>
  <c r="L114" i="38" s="1"/>
  <c r="D30" i="38"/>
  <c r="L30" i="38" s="1"/>
  <c r="D104" i="38"/>
  <c r="L104" i="38" s="1"/>
  <c r="D18" i="38"/>
  <c r="L18" i="38" s="1"/>
  <c r="D85" i="38"/>
  <c r="L85" i="38" s="1"/>
  <c r="D38" i="38"/>
  <c r="L38" i="38" s="1"/>
  <c r="D17" i="38"/>
  <c r="L17" i="38" s="1"/>
  <c r="D1685" i="38"/>
  <c r="L1685" i="38" s="1"/>
  <c r="D1653" i="38"/>
  <c r="L1653" i="38" s="1"/>
  <c r="D1585" i="38"/>
  <c r="L1585" i="38" s="1"/>
  <c r="D1577" i="38"/>
  <c r="L1577" i="38" s="1"/>
  <c r="D1467" i="38"/>
  <c r="L1467" i="38" s="1"/>
  <c r="D1373" i="38"/>
  <c r="L1373" i="38" s="1"/>
  <c r="D1370" i="38"/>
  <c r="L1370" i="38" s="1"/>
  <c r="D1361" i="38"/>
  <c r="L1361" i="38" s="1"/>
  <c r="D1341" i="38"/>
  <c r="L1341" i="38" s="1"/>
  <c r="D1295" i="38"/>
  <c r="L1295" i="38" s="1"/>
  <c r="D1514" i="38"/>
  <c r="L1514" i="38" s="1"/>
  <c r="D1473" i="38"/>
  <c r="L1473" i="38" s="1"/>
  <c r="D1445" i="38"/>
  <c r="L1445" i="38" s="1"/>
  <c r="D1340" i="38"/>
  <c r="L1340" i="38" s="1"/>
  <c r="D1304" i="38"/>
  <c r="L1304" i="38" s="1"/>
  <c r="D1289" i="38"/>
  <c r="L1289" i="38" s="1"/>
  <c r="D1251" i="38"/>
  <c r="L1251" i="38" s="1"/>
  <c r="D1229" i="38"/>
  <c r="L1229" i="38" s="1"/>
  <c r="D1218" i="38"/>
  <c r="L1218" i="38" s="1"/>
  <c r="D1510" i="38"/>
  <c r="L1510" i="38" s="1"/>
  <c r="D1417" i="38"/>
  <c r="L1417" i="38" s="1"/>
  <c r="D1171" i="38"/>
  <c r="L1171" i="38" s="1"/>
  <c r="D1316" i="38"/>
  <c r="L1316" i="38" s="1"/>
  <c r="D1300" i="38"/>
  <c r="L1300" i="38" s="1"/>
  <c r="D1238" i="38"/>
  <c r="L1238" i="38" s="1"/>
  <c r="D1066" i="38"/>
  <c r="L1066" i="38" s="1"/>
  <c r="D966" i="38"/>
  <c r="L966" i="38" s="1"/>
  <c r="D989" i="38"/>
  <c r="L989" i="38" s="1"/>
  <c r="D1071" i="38"/>
  <c r="L1071" i="38" s="1"/>
  <c r="D1013" i="38"/>
  <c r="L1013" i="38" s="1"/>
  <c r="D984" i="38"/>
  <c r="L984" i="38" s="1"/>
  <c r="D718" i="38"/>
  <c r="L718" i="38" s="1"/>
  <c r="D848" i="38"/>
  <c r="L848" i="38" s="1"/>
  <c r="D811" i="38"/>
  <c r="L811" i="38" s="1"/>
  <c r="D845" i="38"/>
  <c r="L845" i="38" s="1"/>
  <c r="D824" i="38"/>
  <c r="L824" i="38" s="1"/>
  <c r="D813" i="38"/>
  <c r="L813" i="38" s="1"/>
  <c r="D776" i="38"/>
  <c r="L776" i="38" s="1"/>
  <c r="D766" i="38"/>
  <c r="L766" i="38" s="1"/>
  <c r="D698" i="38"/>
  <c r="L698" i="38" s="1"/>
  <c r="D658" i="38"/>
  <c r="L658" i="38" s="1"/>
  <c r="D634" i="38"/>
  <c r="L634" i="38" s="1"/>
  <c r="D614" i="38"/>
  <c r="L614" i="38" s="1"/>
  <c r="D707" i="38"/>
  <c r="L707" i="38" s="1"/>
  <c r="D691" i="38"/>
  <c r="L691" i="38" s="1"/>
  <c r="D770" i="38"/>
  <c r="L770" i="38" s="1"/>
  <c r="D744" i="38"/>
  <c r="L744" i="38" s="1"/>
  <c r="D735" i="38"/>
  <c r="L735" i="38" s="1"/>
  <c r="D666" i="38"/>
  <c r="L666" i="38" s="1"/>
  <c r="D646" i="38"/>
  <c r="L646" i="38" s="1"/>
  <c r="D730" i="38"/>
  <c r="L730" i="38" s="1"/>
  <c r="D671" i="38"/>
  <c r="L671" i="38" s="1"/>
  <c r="D631" i="38"/>
  <c r="L631" i="38" s="1"/>
  <c r="D622" i="38"/>
  <c r="L622" i="38" s="1"/>
  <c r="D554" i="38"/>
  <c r="L554" i="38" s="1"/>
  <c r="D475" i="38"/>
  <c r="L475" i="38" s="1"/>
  <c r="D430" i="38"/>
  <c r="L430" i="38" s="1"/>
  <c r="D485" i="38"/>
  <c r="L485" i="38" s="1"/>
  <c r="D563" i="38"/>
  <c r="L563" i="38" s="1"/>
  <c r="D528" i="38"/>
  <c r="L528" i="38" s="1"/>
  <c r="D441" i="38"/>
  <c r="L441" i="38" s="1"/>
  <c r="D433" i="38"/>
  <c r="L433" i="38" s="1"/>
  <c r="D562" i="38"/>
  <c r="L562" i="38" s="1"/>
  <c r="D543" i="38"/>
  <c r="L543" i="38" s="1"/>
  <c r="D491" i="38"/>
  <c r="L491" i="38" s="1"/>
  <c r="D387" i="38"/>
  <c r="L387" i="38" s="1"/>
  <c r="D385" i="38"/>
  <c r="L385" i="38" s="1"/>
  <c r="D371" i="38"/>
  <c r="L371" i="38" s="1"/>
  <c r="D283" i="38"/>
  <c r="L283" i="38" s="1"/>
  <c r="D232" i="38"/>
  <c r="L232" i="38" s="1"/>
  <c r="D351" i="38"/>
  <c r="L351" i="38" s="1"/>
  <c r="D258" i="38"/>
  <c r="L258" i="38" s="1"/>
  <c r="D246" i="38"/>
  <c r="L246" i="38" s="1"/>
  <c r="D313" i="38"/>
  <c r="L313" i="38" s="1"/>
  <c r="D303" i="38"/>
  <c r="L303" i="38" s="1"/>
  <c r="D274" i="38"/>
  <c r="L274" i="38" s="1"/>
  <c r="D338" i="38"/>
  <c r="L338" i="38" s="1"/>
  <c r="D240" i="38"/>
  <c r="L240" i="38" s="1"/>
  <c r="D230" i="38"/>
  <c r="L230" i="38" s="1"/>
  <c r="D216" i="38"/>
  <c r="L216" i="38" s="1"/>
  <c r="D113" i="38"/>
  <c r="L113" i="38" s="1"/>
  <c r="D1512" i="38"/>
  <c r="L1512" i="38" s="1"/>
  <c r="D1684" i="38"/>
  <c r="L1684" i="38" s="1"/>
  <c r="D1676" i="38"/>
  <c r="L1676" i="38" s="1"/>
  <c r="D1668" i="38"/>
  <c r="L1668" i="38" s="1"/>
  <c r="D1660" i="38"/>
  <c r="L1660" i="38" s="1"/>
  <c r="D1652" i="38"/>
  <c r="L1652" i="38" s="1"/>
  <c r="D1644" i="38"/>
  <c r="L1644" i="38" s="1"/>
  <c r="D1636" i="38"/>
  <c r="L1636" i="38" s="1"/>
  <c r="D1628" i="38"/>
  <c r="L1628" i="38" s="1"/>
  <c r="D1507" i="38"/>
  <c r="L1507" i="38" s="1"/>
  <c r="D1474" i="38"/>
  <c r="L1474" i="38" s="1"/>
  <c r="D1442" i="38"/>
  <c r="L1442" i="38" s="1"/>
  <c r="D1570" i="38"/>
  <c r="L1570" i="38" s="1"/>
  <c r="D1560" i="38"/>
  <c r="L1560" i="38" s="1"/>
  <c r="D1538" i="38"/>
  <c r="L1538" i="38" s="1"/>
  <c r="D1528" i="38"/>
  <c r="L1528" i="38" s="1"/>
  <c r="D1654" i="38"/>
  <c r="L1654" i="38" s="1"/>
  <c r="D1624" i="38"/>
  <c r="L1624" i="38" s="1"/>
  <c r="D1605" i="38"/>
  <c r="L1605" i="38" s="1"/>
  <c r="D1662" i="38"/>
  <c r="L1662" i="38" s="1"/>
  <c r="D1630" i="38"/>
  <c r="L1630" i="38" s="1"/>
  <c r="D1545" i="38"/>
  <c r="L1545" i="38" s="1"/>
  <c r="D1455" i="38"/>
  <c r="L1455" i="38" s="1"/>
  <c r="D1320" i="38"/>
  <c r="L1320" i="38" s="1"/>
  <c r="D1334" i="38"/>
  <c r="L1334" i="38" s="1"/>
  <c r="D1153" i="38"/>
  <c r="L1153" i="38" s="1"/>
  <c r="D1599" i="38"/>
  <c r="L1599" i="38" s="1"/>
  <c r="D1346" i="38"/>
  <c r="L1346" i="38" s="1"/>
  <c r="D1155" i="38"/>
  <c r="L1155" i="38" s="1"/>
  <c r="D1375" i="38"/>
  <c r="L1375" i="38" s="1"/>
  <c r="D1312" i="38"/>
  <c r="L1312" i="38" s="1"/>
  <c r="D1135" i="38"/>
  <c r="L1135" i="38" s="1"/>
  <c r="D1106" i="38"/>
  <c r="L1106" i="38" s="1"/>
  <c r="D1049" i="38"/>
  <c r="L1049" i="38" s="1"/>
  <c r="D1001" i="38"/>
  <c r="L1001" i="38" s="1"/>
  <c r="D898" i="38"/>
  <c r="L898" i="38" s="1"/>
  <c r="D866" i="38"/>
  <c r="L866" i="38" s="1"/>
  <c r="D1270" i="38"/>
  <c r="L1270" i="38" s="1"/>
  <c r="D1129" i="38"/>
  <c r="L1129" i="38" s="1"/>
  <c r="D1060" i="38"/>
  <c r="L1060" i="38" s="1"/>
  <c r="D962" i="38"/>
  <c r="L962" i="38" s="1"/>
  <c r="D1271" i="38"/>
  <c r="L1271" i="38" s="1"/>
  <c r="D1149" i="38"/>
  <c r="L1149" i="38" s="1"/>
  <c r="D1042" i="38"/>
  <c r="L1042" i="38" s="1"/>
  <c r="D976" i="38"/>
  <c r="L976" i="38" s="1"/>
  <c r="D930" i="38"/>
  <c r="L930" i="38" s="1"/>
  <c r="D914" i="38"/>
  <c r="L914" i="38" s="1"/>
  <c r="D1122" i="38"/>
  <c r="L1122" i="38" s="1"/>
  <c r="D893" i="38"/>
  <c r="L893" i="38" s="1"/>
  <c r="D869" i="38"/>
  <c r="L869" i="38" s="1"/>
  <c r="D865" i="38"/>
  <c r="L865" i="38" s="1"/>
  <c r="D840" i="38"/>
  <c r="L840" i="38" s="1"/>
  <c r="D789" i="38"/>
  <c r="L789" i="38" s="1"/>
  <c r="D728" i="38"/>
  <c r="L728" i="38" s="1"/>
  <c r="D674" i="38"/>
  <c r="L674" i="38" s="1"/>
  <c r="D803" i="38"/>
  <c r="L803" i="38" s="1"/>
  <c r="D664" i="38"/>
  <c r="L664" i="38" s="1"/>
  <c r="D539" i="38"/>
  <c r="L539" i="38" s="1"/>
  <c r="D906" i="38"/>
  <c r="L906" i="38" s="1"/>
  <c r="D885" i="38"/>
  <c r="L885" i="38" s="1"/>
  <c r="D828" i="38"/>
  <c r="L828" i="38" s="1"/>
  <c r="D714" i="38"/>
  <c r="L714" i="38" s="1"/>
  <c r="D630" i="38"/>
  <c r="L630" i="38" s="1"/>
  <c r="D738" i="38"/>
  <c r="L738" i="38" s="1"/>
  <c r="D672" i="38"/>
  <c r="L672" i="38" s="1"/>
  <c r="D642" i="38"/>
  <c r="L642" i="38" s="1"/>
  <c r="D558" i="38"/>
  <c r="L558" i="38" s="1"/>
  <c r="D578" i="38"/>
  <c r="L578" i="38" s="1"/>
  <c r="D426" i="38"/>
  <c r="L426" i="38" s="1"/>
  <c r="D618" i="38"/>
  <c r="L618" i="38" s="1"/>
  <c r="D505" i="38"/>
  <c r="L505" i="38" s="1"/>
  <c r="D412" i="38"/>
  <c r="L412" i="38" s="1"/>
  <c r="D210" i="38"/>
  <c r="L210" i="38" s="1"/>
  <c r="D333" i="38"/>
  <c r="L333" i="38" s="1"/>
  <c r="D342" i="38"/>
  <c r="L342" i="38" s="1"/>
  <c r="D465" i="38"/>
  <c r="L465" i="38" s="1"/>
  <c r="D238" i="38"/>
  <c r="L238" i="38" s="1"/>
  <c r="D174" i="38"/>
  <c r="L174" i="38" s="1"/>
  <c r="D100" i="38"/>
  <c r="L100" i="38" s="1"/>
  <c r="D29" i="38"/>
  <c r="L29" i="38" s="1"/>
  <c r="D89" i="38"/>
  <c r="L89" i="38" s="1"/>
  <c r="D161" i="38"/>
  <c r="L161" i="38" s="1"/>
  <c r="D82" i="38"/>
  <c r="L82" i="38" s="1"/>
  <c r="D37" i="38"/>
  <c r="L37" i="38" s="1"/>
  <c r="D1649" i="38"/>
  <c r="L1649" i="38" s="1"/>
  <c r="D1411" i="38"/>
  <c r="L1411" i="38" s="1"/>
  <c r="D1349" i="38"/>
  <c r="L1349" i="38" s="1"/>
  <c r="D1322" i="38"/>
  <c r="L1322" i="38" s="1"/>
  <c r="D1306" i="38"/>
  <c r="L1306" i="38" s="1"/>
  <c r="D1269" i="38"/>
  <c r="L1269" i="38" s="1"/>
  <c r="D1209" i="38"/>
  <c r="L1209" i="38" s="1"/>
  <c r="D1219" i="38"/>
  <c r="L1219" i="38" s="1"/>
  <c r="D1478" i="38"/>
  <c r="L1478" i="38" s="1"/>
  <c r="D1437" i="38"/>
  <c r="L1437" i="38" s="1"/>
  <c r="D1329" i="38"/>
  <c r="L1329" i="38" s="1"/>
  <c r="D1254" i="38"/>
  <c r="L1254" i="38" s="1"/>
  <c r="D1462" i="38"/>
  <c r="L1462" i="38" s="1"/>
  <c r="D1328" i="38"/>
  <c r="L1328" i="38" s="1"/>
  <c r="D1281" i="38"/>
  <c r="L1281" i="38" s="1"/>
  <c r="D1250" i="38"/>
  <c r="L1250" i="38" s="1"/>
  <c r="D1205" i="38"/>
  <c r="L1205" i="38" s="1"/>
  <c r="D1141" i="38"/>
  <c r="L1141" i="38" s="1"/>
  <c r="D1113" i="38"/>
  <c r="L1113" i="38" s="1"/>
  <c r="D1095" i="38"/>
  <c r="L1095" i="38" s="1"/>
  <c r="D1052" i="38"/>
  <c r="L1052" i="38" s="1"/>
  <c r="D1046" i="38"/>
  <c r="L1046" i="38" s="1"/>
  <c r="D1020" i="38"/>
  <c r="L1020" i="38" s="1"/>
  <c r="D1009" i="38"/>
  <c r="L1009" i="38" s="1"/>
  <c r="D997" i="38"/>
  <c r="L997" i="38" s="1"/>
  <c r="D940" i="38"/>
  <c r="L940" i="38" s="1"/>
  <c r="D1074" i="38"/>
  <c r="L1074" i="38" s="1"/>
  <c r="D1064" i="38"/>
  <c r="L1064" i="38" s="1"/>
  <c r="D1032" i="38"/>
  <c r="L1032" i="38" s="1"/>
  <c r="D948" i="38"/>
  <c r="L948" i="38" s="1"/>
  <c r="D905" i="38"/>
  <c r="L905" i="38" s="1"/>
  <c r="D902" i="38"/>
  <c r="L902" i="38" s="1"/>
  <c r="D996" i="38"/>
  <c r="L996" i="38" s="1"/>
  <c r="D961" i="38"/>
  <c r="L961" i="38" s="1"/>
  <c r="D954" i="38"/>
  <c r="L954" i="38" s="1"/>
  <c r="D924" i="38"/>
  <c r="L924" i="38" s="1"/>
  <c r="D1087" i="38"/>
  <c r="L1087" i="38" s="1"/>
  <c r="D1050" i="38"/>
  <c r="L1050" i="38" s="1"/>
  <c r="D1028" i="38"/>
  <c r="L1028" i="38" s="1"/>
  <c r="D1018" i="38"/>
  <c r="L1018" i="38" s="1"/>
  <c r="D1002" i="38"/>
  <c r="L1002" i="38" s="1"/>
  <c r="D977" i="38"/>
  <c r="L977" i="38" s="1"/>
  <c r="D938" i="38"/>
  <c r="L938" i="38" s="1"/>
  <c r="D918" i="38"/>
  <c r="L918" i="38" s="1"/>
  <c r="D826" i="38"/>
  <c r="L826" i="38" s="1"/>
  <c r="D752" i="38"/>
  <c r="L752" i="38" s="1"/>
  <c r="D743" i="38"/>
  <c r="L743" i="38" s="1"/>
  <c r="D719" i="38"/>
  <c r="L719" i="38" s="1"/>
  <c r="D710" i="38"/>
  <c r="L710" i="38" s="1"/>
  <c r="D781" i="38"/>
  <c r="L781" i="38" s="1"/>
  <c r="D619" i="38"/>
  <c r="L619" i="38" s="1"/>
  <c r="D706" i="38"/>
  <c r="L706" i="38" s="1"/>
  <c r="D651" i="38"/>
  <c r="L651" i="38" s="1"/>
  <c r="D607" i="38"/>
  <c r="L607" i="38" s="1"/>
  <c r="D568" i="38"/>
  <c r="L568" i="38" s="1"/>
  <c r="D540" i="38"/>
  <c r="L540" i="38" s="1"/>
  <c r="D459" i="38"/>
  <c r="L459" i="38" s="1"/>
  <c r="D544" i="38"/>
  <c r="L544" i="38" s="1"/>
  <c r="D483" i="38"/>
  <c r="L483" i="38" s="1"/>
  <c r="D452" i="38"/>
  <c r="L452" i="38" s="1"/>
  <c r="D419" i="38"/>
  <c r="L419" i="38" s="1"/>
  <c r="D600" i="38"/>
  <c r="L600" i="38" s="1"/>
  <c r="D567" i="38"/>
  <c r="L567" i="38" s="1"/>
  <c r="D440" i="38"/>
  <c r="L440" i="38" s="1"/>
  <c r="D423" i="38"/>
  <c r="L423" i="38" s="1"/>
  <c r="D586" i="38"/>
  <c r="L586" i="38" s="1"/>
  <c r="D510" i="38"/>
  <c r="L510" i="38" s="1"/>
  <c r="D484" i="38"/>
  <c r="L484" i="38" s="1"/>
  <c r="D469" i="38"/>
  <c r="L469" i="38" s="1"/>
  <c r="D453" i="38"/>
  <c r="L453" i="38" s="1"/>
  <c r="D428" i="38"/>
  <c r="L428" i="38" s="1"/>
  <c r="D374" i="38"/>
  <c r="L374" i="38" s="1"/>
  <c r="D321" i="38"/>
  <c r="L321" i="38" s="1"/>
  <c r="D294" i="38"/>
  <c r="L294" i="38" s="1"/>
  <c r="D281" i="38"/>
  <c r="L281" i="38" s="1"/>
  <c r="D354" i="38"/>
  <c r="L354" i="38" s="1"/>
  <c r="D222" i="38"/>
  <c r="L222" i="38" s="1"/>
  <c r="D191" i="38"/>
  <c r="L191" i="38" s="1"/>
  <c r="D149" i="38"/>
  <c r="L149" i="38" s="1"/>
  <c r="D212" i="38"/>
  <c r="L212" i="38" s="1"/>
  <c r="D153" i="38"/>
  <c r="L153" i="38" s="1"/>
  <c r="D192" i="38"/>
  <c r="L192" i="38" s="1"/>
  <c r="D58" i="38"/>
  <c r="L58" i="38" s="1"/>
  <c r="D97" i="38"/>
  <c r="L97" i="38" s="1"/>
  <c r="D91" i="38"/>
  <c r="L91" i="38" s="1"/>
  <c r="D62" i="38"/>
  <c r="L62" i="38" s="1"/>
  <c r="D135" i="38"/>
  <c r="L135" i="38" s="1"/>
  <c r="D96" i="38"/>
  <c r="L96" i="38" s="1"/>
  <c r="D1686" i="38"/>
  <c r="L1686" i="38" s="1"/>
  <c r="D1638" i="38"/>
  <c r="L1638" i="38" s="1"/>
  <c r="D1534" i="38"/>
  <c r="L1534" i="38" s="1"/>
  <c r="D1518" i="38"/>
  <c r="L1518" i="38" s="1"/>
  <c r="D1626" i="38"/>
  <c r="L1626" i="38" s="1"/>
  <c r="D1511" i="38"/>
  <c r="L1511" i="38" s="1"/>
  <c r="D1438" i="38"/>
  <c r="L1438" i="38" s="1"/>
  <c r="D1297" i="38"/>
  <c r="L1297" i="38" s="1"/>
  <c r="D1333" i="38"/>
  <c r="L1333" i="38" s="1"/>
  <c r="D1650" i="38"/>
  <c r="L1650" i="38" s="1"/>
  <c r="D1583" i="38"/>
  <c r="L1583" i="38" s="1"/>
  <c r="D1344" i="38"/>
  <c r="L1344" i="38" s="1"/>
  <c r="D1151" i="38"/>
  <c r="L1151" i="38" s="1"/>
  <c r="D1358" i="38"/>
  <c r="L1358" i="38" s="1"/>
  <c r="D1310" i="38"/>
  <c r="L1310" i="38" s="1"/>
  <c r="D1133" i="38"/>
  <c r="L1133" i="38" s="1"/>
  <c r="D1094" i="38"/>
  <c r="L1094" i="38" s="1"/>
  <c r="D1040" i="38"/>
  <c r="L1040" i="38" s="1"/>
  <c r="D928" i="38"/>
  <c r="L928" i="38" s="1"/>
  <c r="D897" i="38"/>
  <c r="L897" i="38" s="1"/>
  <c r="D864" i="38"/>
  <c r="L864" i="38" s="1"/>
  <c r="D1191" i="38"/>
  <c r="L1191" i="38" s="1"/>
  <c r="D1123" i="38"/>
  <c r="L1123" i="38" s="1"/>
  <c r="D1004" i="38"/>
  <c r="L1004" i="38" s="1"/>
  <c r="D949" i="38"/>
  <c r="L949" i="38" s="1"/>
  <c r="D1263" i="38"/>
  <c r="L1263" i="38" s="1"/>
  <c r="D1143" i="38"/>
  <c r="L1143" i="38" s="1"/>
  <c r="D1041" i="38"/>
  <c r="L1041" i="38" s="1"/>
  <c r="D957" i="38"/>
  <c r="L957" i="38" s="1"/>
  <c r="D925" i="38"/>
  <c r="L925" i="38" s="1"/>
  <c r="D858" i="38"/>
  <c r="L858" i="38" s="1"/>
  <c r="D972" i="38"/>
  <c r="L972" i="38" s="1"/>
  <c r="D881" i="38"/>
  <c r="L881" i="38" s="1"/>
  <c r="D860" i="38"/>
  <c r="L860" i="38" s="1"/>
  <c r="D856" i="38"/>
  <c r="L856" i="38" s="1"/>
  <c r="D836" i="38"/>
  <c r="L836" i="38" s="1"/>
  <c r="D787" i="38"/>
  <c r="L787" i="38" s="1"/>
  <c r="D720" i="38"/>
  <c r="L720" i="38" s="1"/>
  <c r="D635" i="38"/>
  <c r="L635" i="38" s="1"/>
  <c r="D746" i="38"/>
  <c r="L746" i="38" s="1"/>
  <c r="D647" i="38"/>
  <c r="L647" i="38" s="1"/>
  <c r="D536" i="38"/>
  <c r="L536" i="38" s="1"/>
  <c r="D904" i="38"/>
  <c r="L904" i="38" s="1"/>
  <c r="D876" i="38"/>
  <c r="L876" i="38" s="1"/>
  <c r="D818" i="38"/>
  <c r="L818" i="38" s="1"/>
  <c r="D712" i="38"/>
  <c r="L712" i="38" s="1"/>
  <c r="D599" i="38"/>
  <c r="L599" i="38" s="1"/>
  <c r="D726" i="38"/>
  <c r="L726" i="38" s="1"/>
  <c r="D660" i="38"/>
  <c r="L660" i="38" s="1"/>
  <c r="D640" i="38"/>
  <c r="L640" i="38" s="1"/>
  <c r="D538" i="38"/>
  <c r="L538" i="38" s="1"/>
  <c r="D550" i="38"/>
  <c r="L550" i="38" s="1"/>
  <c r="D402" i="38"/>
  <c r="L402" i="38" s="1"/>
  <c r="D616" i="38"/>
  <c r="L616" i="38" s="1"/>
  <c r="D497" i="38"/>
  <c r="L497" i="38" s="1"/>
  <c r="D391" i="38"/>
  <c r="L391" i="38" s="1"/>
  <c r="D157" i="38"/>
  <c r="L157" i="38" s="1"/>
  <c r="D295" i="38"/>
  <c r="L295" i="38" s="1"/>
  <c r="D196" i="38"/>
  <c r="L196" i="38" s="1"/>
  <c r="D407" i="38"/>
  <c r="L407" i="38" s="1"/>
  <c r="D214" i="38"/>
  <c r="L214" i="38" s="1"/>
  <c r="D141" i="38"/>
  <c r="L141" i="38" s="1"/>
  <c r="D49" i="38"/>
  <c r="L49" i="38" s="1"/>
  <c r="D165" i="38"/>
  <c r="L165" i="38" s="1"/>
  <c r="D83" i="38"/>
  <c r="L83" i="38" s="1"/>
  <c r="D94" i="38"/>
  <c r="L94" i="38" s="1"/>
  <c r="D45" i="38"/>
  <c r="L45" i="38" s="1"/>
  <c r="D26" i="38"/>
  <c r="L26" i="38" s="1"/>
  <c r="D1667" i="38"/>
  <c r="L1667" i="38" s="1"/>
  <c r="D1637" i="38"/>
  <c r="L1637" i="38" s="1"/>
  <c r="D1625" i="38"/>
  <c r="L1625" i="38" s="1"/>
  <c r="D1609" i="38"/>
  <c r="L1609" i="38" s="1"/>
  <c r="D1498" i="38"/>
  <c r="L1498" i="38" s="1"/>
  <c r="D1413" i="38"/>
  <c r="L1413" i="38" s="1"/>
  <c r="D1397" i="38"/>
  <c r="L1397" i="38" s="1"/>
  <c r="D1371" i="38"/>
  <c r="L1371" i="38" s="1"/>
  <c r="D1363" i="38"/>
  <c r="L1363" i="38" s="1"/>
  <c r="D1186" i="38"/>
  <c r="L1186" i="38" s="1"/>
  <c r="D1421" i="38"/>
  <c r="L1421" i="38" s="1"/>
  <c r="D1389" i="38"/>
  <c r="L1389" i="38" s="1"/>
  <c r="D1337" i="38"/>
  <c r="L1337" i="38" s="1"/>
  <c r="D1237" i="38"/>
  <c r="L1237" i="38" s="1"/>
  <c r="D1499" i="38"/>
  <c r="L1499" i="38" s="1"/>
  <c r="D1466" i="38"/>
  <c r="L1466" i="38" s="1"/>
  <c r="D1374" i="38"/>
  <c r="L1374" i="38" s="1"/>
  <c r="D1336" i="38"/>
  <c r="L1336" i="38" s="1"/>
  <c r="D1314" i="38"/>
  <c r="L1314" i="38" s="1"/>
  <c r="D1174" i="38"/>
  <c r="L1174" i="38" s="1"/>
  <c r="D1515" i="38"/>
  <c r="L1515" i="38" s="1"/>
  <c r="D1391" i="38"/>
  <c r="L1391" i="38" s="1"/>
  <c r="D1231" i="38"/>
  <c r="L1231" i="38" s="1"/>
  <c r="D1206" i="38"/>
  <c r="L1206" i="38" s="1"/>
  <c r="D1093" i="38"/>
  <c r="L1093" i="38" s="1"/>
  <c r="D1069" i="38"/>
  <c r="L1069" i="38" s="1"/>
  <c r="D1034" i="38"/>
  <c r="L1034" i="38" s="1"/>
  <c r="D992" i="38"/>
  <c r="L992" i="38" s="1"/>
  <c r="D968" i="38"/>
  <c r="L968" i="38" s="1"/>
  <c r="D965" i="38"/>
  <c r="L965" i="38" s="1"/>
  <c r="D890" i="38"/>
  <c r="L890" i="38" s="1"/>
  <c r="D1044" i="38"/>
  <c r="L1044" i="38" s="1"/>
  <c r="D986" i="38"/>
  <c r="L986" i="38" s="1"/>
  <c r="D988" i="38"/>
  <c r="L988" i="38" s="1"/>
  <c r="D982" i="38"/>
  <c r="L982" i="38" s="1"/>
  <c r="D844" i="38"/>
  <c r="L844" i="38" s="1"/>
  <c r="D762" i="38"/>
  <c r="L762" i="38" s="1"/>
  <c r="D825" i="38"/>
  <c r="L825" i="38" s="1"/>
  <c r="D807" i="38"/>
  <c r="L807" i="38" s="1"/>
  <c r="D816" i="38"/>
  <c r="L816" i="38" s="1"/>
  <c r="D754" i="38"/>
  <c r="L754" i="38" s="1"/>
  <c r="D678" i="38"/>
  <c r="L678" i="38" s="1"/>
  <c r="D663" i="38"/>
  <c r="L663" i="38" s="1"/>
  <c r="D662" i="38"/>
  <c r="L662" i="38" s="1"/>
  <c r="D592" i="38"/>
  <c r="L592" i="38" s="1"/>
  <c r="D773" i="38"/>
  <c r="L773" i="38" s="1"/>
  <c r="D750" i="38"/>
  <c r="L750" i="38" s="1"/>
  <c r="D690" i="38"/>
  <c r="L690" i="38" s="1"/>
  <c r="D639" i="38"/>
  <c r="L639" i="38" s="1"/>
  <c r="D632" i="38"/>
  <c r="L632" i="38" s="1"/>
  <c r="D602" i="38"/>
  <c r="L602" i="38" s="1"/>
  <c r="D772" i="38"/>
  <c r="L772" i="38" s="1"/>
  <c r="D734" i="38"/>
  <c r="L734" i="38" s="1"/>
  <c r="D694" i="38"/>
  <c r="L694" i="38" s="1"/>
  <c r="D679" i="38"/>
  <c r="L679" i="38" s="1"/>
  <c r="D659" i="38"/>
  <c r="L659" i="38" s="1"/>
  <c r="D626" i="38"/>
  <c r="L626" i="38" s="1"/>
  <c r="D574" i="38"/>
  <c r="L574" i="38" s="1"/>
  <c r="D542" i="38"/>
  <c r="L542" i="38" s="1"/>
  <c r="D534" i="38"/>
  <c r="L534" i="38" s="1"/>
  <c r="D552" i="38"/>
  <c r="L552" i="38" s="1"/>
  <c r="D530" i="38"/>
  <c r="L530" i="38" s="1"/>
  <c r="D566" i="38"/>
  <c r="L566" i="38" s="1"/>
  <c r="D555" i="38"/>
  <c r="L555" i="38" s="1"/>
  <c r="D386" i="38"/>
  <c r="L386" i="38" s="1"/>
  <c r="D370" i="38"/>
  <c r="L370" i="38" s="1"/>
  <c r="D285" i="38"/>
  <c r="L285" i="38" s="1"/>
  <c r="D279" i="38"/>
  <c r="L279" i="38" s="1"/>
  <c r="D275" i="38"/>
  <c r="L275" i="38" s="1"/>
  <c r="D353" i="38"/>
  <c r="L353" i="38" s="1"/>
  <c r="D317" i="38"/>
  <c r="L317" i="38" s="1"/>
  <c r="D259" i="38"/>
  <c r="L259" i="38" s="1"/>
  <c r="D278" i="38"/>
  <c r="L278" i="38" s="1"/>
  <c r="D282" i="38"/>
  <c r="L282" i="38" s="1"/>
  <c r="D242" i="38"/>
  <c r="L242" i="38" s="1"/>
  <c r="D79" i="38"/>
  <c r="L79" i="38" s="1"/>
  <c r="D31" i="38"/>
  <c r="L31" i="38" s="1"/>
  <c r="D1571" i="38"/>
  <c r="L1571" i="38" s="1"/>
  <c r="D1539" i="38"/>
  <c r="L1539" i="38" s="1"/>
  <c r="D1672" i="38"/>
  <c r="L1672" i="38" s="1"/>
  <c r="D1664" i="38"/>
  <c r="L1664" i="38" s="1"/>
  <c r="D1656" i="38"/>
  <c r="L1656" i="38" s="1"/>
  <c r="D1648" i="38"/>
  <c r="L1648" i="38" s="1"/>
  <c r="D1640" i="38"/>
  <c r="L1640" i="38" s="1"/>
  <c r="D1632" i="38"/>
  <c r="L1632" i="38" s="1"/>
  <c r="D1588" i="38"/>
  <c r="L1588" i="38" s="1"/>
  <c r="D1552" i="38"/>
  <c r="L1552" i="38" s="1"/>
  <c r="D1480" i="38"/>
  <c r="L1480" i="38" s="1"/>
  <c r="D1448" i="38"/>
  <c r="L1448" i="38" s="1"/>
  <c r="D1620" i="38"/>
  <c r="L1620" i="38" s="1"/>
  <c r="D1604" i="38"/>
  <c r="L1604" i="38" s="1"/>
  <c r="D1496" i="38"/>
  <c r="L1496" i="38" s="1"/>
  <c r="D1568" i="38"/>
  <c r="L1568" i="38" s="1"/>
  <c r="D1490" i="38"/>
  <c r="L1490" i="38" s="1"/>
  <c r="D1464" i="38"/>
  <c r="L1464" i="38" s="1"/>
  <c r="D1580" i="38"/>
  <c r="L1580" i="38" s="1"/>
  <c r="D1564" i="38"/>
  <c r="L1564" i="38" s="1"/>
  <c r="D1548" i="38"/>
  <c r="L1548" i="38" s="1"/>
  <c r="D1532" i="38"/>
  <c r="L1532" i="38" s="1"/>
  <c r="D399" i="38"/>
  <c r="L399" i="38" s="1"/>
  <c r="D301" i="38"/>
  <c r="L301" i="38" s="1"/>
  <c r="D266" i="38"/>
  <c r="L266" i="38" s="1"/>
  <c r="D27" i="38"/>
  <c r="L27" i="38" s="1"/>
  <c r="D1596" i="38"/>
  <c r="L1596" i="38" s="1"/>
  <c r="D1586" i="38"/>
  <c r="L1586" i="38" s="1"/>
  <c r="D1576" i="38"/>
  <c r="L1576" i="38" s="1"/>
  <c r="D1608" i="38"/>
  <c r="L1608" i="38" s="1"/>
  <c r="D1592" i="38"/>
  <c r="L1592" i="38" s="1"/>
  <c r="D1587" i="38"/>
  <c r="L1587" i="38" s="1"/>
  <c r="D1623" i="38"/>
  <c r="L1623" i="38" s="1"/>
  <c r="D1607" i="38"/>
  <c r="L1607" i="38" s="1"/>
  <c r="D1591" i="38"/>
  <c r="L1591" i="38" s="1"/>
  <c r="D1572" i="38"/>
  <c r="L1572" i="38" s="1"/>
  <c r="D1536" i="38"/>
  <c r="L1536" i="38" s="1"/>
  <c r="D1522" i="38"/>
  <c r="L1522" i="38" s="1"/>
  <c r="D1516" i="38"/>
  <c r="L1516" i="38" s="1"/>
  <c r="D1500" i="38"/>
  <c r="L1500" i="38" s="1"/>
  <c r="D1468" i="38"/>
  <c r="L1468" i="38" s="1"/>
  <c r="D1436" i="38"/>
  <c r="L1436" i="38" s="1"/>
  <c r="D1356" i="38"/>
  <c r="L1356" i="38" s="1"/>
  <c r="D1350" i="38"/>
  <c r="L1350" i="38" s="1"/>
  <c r="D1412" i="38"/>
  <c r="L1412" i="38" s="1"/>
  <c r="D1520" i="38"/>
  <c r="L1520" i="38" s="1"/>
  <c r="D1504" i="38"/>
  <c r="L1504" i="38" s="1"/>
  <c r="D1384" i="38"/>
  <c r="L1384" i="38" s="1"/>
  <c r="D1195" i="38"/>
  <c r="L1195" i="38" s="1"/>
  <c r="D1275" i="38"/>
  <c r="L1275" i="38" s="1"/>
  <c r="D1290" i="38"/>
  <c r="L1290" i="38" s="1"/>
  <c r="D1276" i="38"/>
  <c r="L1276" i="38" s="1"/>
  <c r="D1248" i="38"/>
  <c r="L1248" i="38" s="1"/>
  <c r="D1339" i="38"/>
  <c r="L1339" i="38" s="1"/>
  <c r="D1242" i="38"/>
  <c r="L1242" i="38" s="1"/>
  <c r="D1015" i="38"/>
  <c r="L1015" i="38" s="1"/>
  <c r="D983" i="38"/>
  <c r="L983" i="38" s="1"/>
  <c r="D951" i="38"/>
  <c r="L951" i="38" s="1"/>
  <c r="D919" i="38"/>
  <c r="L919" i="38" s="1"/>
  <c r="D887" i="38"/>
  <c r="L887" i="38" s="1"/>
  <c r="D855" i="38"/>
  <c r="L855" i="38" s="1"/>
  <c r="D629" i="38"/>
  <c r="L629" i="38" s="1"/>
  <c r="D1035" i="38"/>
  <c r="L1035" i="38" s="1"/>
  <c r="D971" i="38"/>
  <c r="L971" i="38" s="1"/>
  <c r="D907" i="38"/>
  <c r="L907" i="38" s="1"/>
  <c r="D843" i="38"/>
  <c r="L843" i="38" s="1"/>
  <c r="D785" i="38"/>
  <c r="L785" i="38" s="1"/>
  <c r="D613" i="38"/>
  <c r="L613" i="38" s="1"/>
  <c r="D1278" i="38"/>
  <c r="L1278" i="38" s="1"/>
  <c r="D1246" i="38"/>
  <c r="L1246" i="38" s="1"/>
  <c r="D1214" i="38"/>
  <c r="L1214" i="38" s="1"/>
  <c r="D1182" i="38"/>
  <c r="L1182" i="38" s="1"/>
  <c r="D1160" i="38"/>
  <c r="L1160" i="38" s="1"/>
  <c r="D1144" i="38"/>
  <c r="L1144" i="38" s="1"/>
  <c r="D1128" i="38"/>
  <c r="L1128" i="38" s="1"/>
  <c r="D1112" i="38"/>
  <c r="L1112" i="38" s="1"/>
  <c r="D1096" i="38"/>
  <c r="L1096" i="38" s="1"/>
  <c r="D1080" i="38"/>
  <c r="L1080" i="38" s="1"/>
  <c r="D774" i="38"/>
  <c r="L774" i="38" s="1"/>
  <c r="D700" i="38"/>
  <c r="L700" i="38" s="1"/>
  <c r="D593" i="38"/>
  <c r="L593" i="38" s="1"/>
  <c r="D477" i="38"/>
  <c r="L477" i="38" s="1"/>
  <c r="D1156" i="38"/>
  <c r="L1156" i="38" s="1"/>
  <c r="D1124" i="38"/>
  <c r="L1124" i="38" s="1"/>
  <c r="D1092" i="38"/>
  <c r="L1092" i="38" s="1"/>
  <c r="D1043" i="38"/>
  <c r="L1043" i="38" s="1"/>
  <c r="D1038" i="38"/>
  <c r="L1038" i="38" s="1"/>
  <c r="D1027" i="38"/>
  <c r="L1027" i="38" s="1"/>
  <c r="D1022" i="38"/>
  <c r="L1022" i="38" s="1"/>
  <c r="D1011" i="38"/>
  <c r="L1011" i="38" s="1"/>
  <c r="D1006" i="38"/>
  <c r="L1006" i="38" s="1"/>
  <c r="D995" i="38"/>
  <c r="L995" i="38" s="1"/>
  <c r="D990" i="38"/>
  <c r="L990" i="38" s="1"/>
  <c r="D979" i="38"/>
  <c r="L979" i="38" s="1"/>
  <c r="D974" i="38"/>
  <c r="L974" i="38" s="1"/>
  <c r="D963" i="38"/>
  <c r="L963" i="38" s="1"/>
  <c r="D958" i="38"/>
  <c r="L958" i="38" s="1"/>
  <c r="D947" i="38"/>
  <c r="L947" i="38" s="1"/>
  <c r="D942" i="38"/>
  <c r="L942" i="38" s="1"/>
  <c r="D931" i="38"/>
  <c r="L931" i="38" s="1"/>
  <c r="D926" i="38"/>
  <c r="L926" i="38" s="1"/>
  <c r="D915" i="38"/>
  <c r="L915" i="38" s="1"/>
  <c r="D910" i="38"/>
  <c r="L910" i="38" s="1"/>
  <c r="D899" i="38"/>
  <c r="L899" i="38" s="1"/>
  <c r="D894" i="38"/>
  <c r="L894" i="38" s="1"/>
  <c r="D883" i="38"/>
  <c r="L883" i="38" s="1"/>
  <c r="D878" i="38"/>
  <c r="L878" i="38" s="1"/>
  <c r="D867" i="38"/>
  <c r="L867" i="38" s="1"/>
  <c r="D862" i="38"/>
  <c r="L862" i="38" s="1"/>
  <c r="D748" i="38"/>
  <c r="L748" i="38" s="1"/>
  <c r="D645" i="38"/>
  <c r="L645" i="38" s="1"/>
  <c r="D761" i="38"/>
  <c r="L761" i="38" s="1"/>
  <c r="D729" i="38"/>
  <c r="L729" i="38" s="1"/>
  <c r="D697" i="38"/>
  <c r="L697" i="38" s="1"/>
  <c r="D665" i="38"/>
  <c r="L665" i="38" s="1"/>
  <c r="D633" i="38"/>
  <c r="L633" i="38" s="1"/>
  <c r="D605" i="38"/>
  <c r="L605" i="38" s="1"/>
  <c r="D589" i="38"/>
  <c r="L589" i="38" s="1"/>
  <c r="D573" i="38"/>
  <c r="L573" i="38" s="1"/>
  <c r="D557" i="38"/>
  <c r="L557" i="38" s="1"/>
  <c r="D541" i="38"/>
  <c r="L541" i="38" s="1"/>
  <c r="D525" i="38"/>
  <c r="L525" i="38" s="1"/>
  <c r="D509" i="38"/>
  <c r="L509" i="38" s="1"/>
  <c r="D466" i="38"/>
  <c r="L466" i="38" s="1"/>
  <c r="D460" i="38"/>
  <c r="L460" i="38" s="1"/>
  <c r="D400" i="38"/>
  <c r="L400" i="38" s="1"/>
  <c r="D235" i="38"/>
  <c r="L235" i="38" s="1"/>
  <c r="D733" i="38"/>
  <c r="L733" i="38" s="1"/>
  <c r="D669" i="38"/>
  <c r="L669" i="38" s="1"/>
  <c r="D601" i="38"/>
  <c r="L601" i="38" s="1"/>
  <c r="D585" i="38"/>
  <c r="L585" i="38" s="1"/>
  <c r="D569" i="38"/>
  <c r="L569" i="38" s="1"/>
  <c r="D553" i="38"/>
  <c r="L553" i="38" s="1"/>
  <c r="D537" i="38"/>
  <c r="L537" i="38" s="1"/>
  <c r="D521" i="38"/>
  <c r="L521" i="38" s="1"/>
  <c r="D482" i="38"/>
  <c r="L482" i="38" s="1"/>
  <c r="D476" i="38"/>
  <c r="L476" i="38" s="1"/>
  <c r="D368" i="38"/>
  <c r="L368" i="38" s="1"/>
  <c r="D753" i="38"/>
  <c r="L753" i="38" s="1"/>
  <c r="D689" i="38"/>
  <c r="L689" i="38" s="1"/>
  <c r="D625" i="38"/>
  <c r="L625" i="38" s="1"/>
  <c r="D597" i="38"/>
  <c r="L597" i="38" s="1"/>
  <c r="D533" i="38"/>
  <c r="L533" i="38" s="1"/>
  <c r="D379" i="38"/>
  <c r="L379" i="38" s="1"/>
  <c r="D287" i="38"/>
  <c r="L287" i="38" s="1"/>
  <c r="D410" i="38"/>
  <c r="L410" i="38" s="1"/>
  <c r="D396" i="38"/>
  <c r="L396" i="38" s="1"/>
  <c r="D363" i="38"/>
  <c r="L363" i="38" s="1"/>
  <c r="D486" i="38"/>
  <c r="L486" i="38" s="1"/>
  <c r="D454" i="38"/>
  <c r="L454" i="38" s="1"/>
  <c r="D316" i="38"/>
  <c r="L316" i="38" s="1"/>
  <c r="D264" i="38"/>
  <c r="L264" i="38" s="1"/>
  <c r="D221" i="38"/>
  <c r="L221" i="38" s="1"/>
  <c r="D392" i="38"/>
  <c r="L392" i="38" s="1"/>
  <c r="D366" i="38"/>
  <c r="L366" i="38" s="1"/>
  <c r="D350" i="38"/>
  <c r="L350" i="38" s="1"/>
  <c r="D334" i="38"/>
  <c r="L334" i="38" s="1"/>
  <c r="D236" i="38"/>
  <c r="L236" i="38" s="1"/>
  <c r="D284" i="38"/>
  <c r="L284" i="38" s="1"/>
  <c r="D272" i="38"/>
  <c r="L272" i="38" s="1"/>
  <c r="D172" i="38"/>
  <c r="L172" i="38" s="1"/>
  <c r="D148" i="38"/>
  <c r="L148" i="38" s="1"/>
  <c r="D219" i="38"/>
  <c r="L219" i="38" s="1"/>
  <c r="D211" i="38"/>
  <c r="L211" i="38" s="1"/>
  <c r="D204" i="38"/>
  <c r="L204" i="38" s="1"/>
  <c r="D171" i="38"/>
  <c r="L171" i="38" s="1"/>
  <c r="D160" i="38"/>
  <c r="L160" i="38" s="1"/>
  <c r="D142" i="38"/>
  <c r="L142" i="38" s="1"/>
  <c r="D59" i="38"/>
  <c r="L59" i="38" s="1"/>
  <c r="D76" i="38"/>
  <c r="L76" i="38" s="1"/>
  <c r="D95" i="38"/>
  <c r="L95" i="38" s="1"/>
  <c r="D92" i="38"/>
  <c r="L92" i="38" s="1"/>
  <c r="D156" i="38"/>
  <c r="L156" i="38" s="1"/>
  <c r="D140" i="38"/>
  <c r="L140" i="38" s="1"/>
  <c r="D87" i="38"/>
  <c r="L87" i="38" s="1"/>
  <c r="D64" i="38"/>
  <c r="L64" i="38" s="1"/>
  <c r="D84" i="38"/>
  <c r="L84" i="38" s="1"/>
  <c r="D32" i="38"/>
  <c r="L32" i="38" s="1"/>
  <c r="D57" i="38"/>
  <c r="L57" i="38" s="1"/>
  <c r="D319" i="38"/>
  <c r="L319" i="38" s="1"/>
  <c r="D307" i="38"/>
  <c r="L307" i="38" s="1"/>
  <c r="D226" i="38"/>
  <c r="L226" i="38" s="1"/>
  <c r="D150" i="38"/>
  <c r="L150" i="38" s="1"/>
  <c r="D75" i="38"/>
  <c r="L75" i="38" s="1"/>
  <c r="D1584" i="38"/>
  <c r="L1584" i="38" s="1"/>
  <c r="D1506" i="38"/>
  <c r="L1506" i="38" s="1"/>
  <c r="D1459" i="38"/>
  <c r="L1459" i="38" s="1"/>
  <c r="D1567" i="38"/>
  <c r="L1567" i="38" s="1"/>
  <c r="D1540" i="38"/>
  <c r="L1540" i="38" s="1"/>
  <c r="D1523" i="38"/>
  <c r="L1523" i="38" s="1"/>
  <c r="D1443" i="38"/>
  <c r="L1443" i="38" s="1"/>
  <c r="D1388" i="38"/>
  <c r="L1388" i="38" s="1"/>
  <c r="D1368" i="38"/>
  <c r="L1368" i="38" s="1"/>
  <c r="D1396" i="38"/>
  <c r="L1396" i="38" s="1"/>
  <c r="D1351" i="38"/>
  <c r="L1351" i="38" s="1"/>
  <c r="D1382" i="38"/>
  <c r="L1382" i="38" s="1"/>
  <c r="D1352" i="38"/>
  <c r="L1352" i="38" s="1"/>
  <c r="D1488" i="38"/>
  <c r="L1488" i="38" s="1"/>
  <c r="D1456" i="38"/>
  <c r="L1456" i="38" s="1"/>
  <c r="D1424" i="38"/>
  <c r="L1424" i="38" s="1"/>
  <c r="D1408" i="38"/>
  <c r="L1408" i="38" s="1"/>
  <c r="D1366" i="38"/>
  <c r="L1366" i="38" s="1"/>
  <c r="D1327" i="38"/>
  <c r="L1327" i="38" s="1"/>
  <c r="D1280" i="38"/>
  <c r="L1280" i="38" s="1"/>
  <c r="D1194" i="38"/>
  <c r="L1194" i="38" s="1"/>
  <c r="D1180" i="38"/>
  <c r="L1180" i="38" s="1"/>
  <c r="D1168" i="38"/>
  <c r="L1168" i="38" s="1"/>
  <c r="D1162" i="38"/>
  <c r="L1162" i="38" s="1"/>
  <c r="D1104" i="38"/>
  <c r="L1104" i="38" s="1"/>
  <c r="D1098" i="38"/>
  <c r="L1098" i="38" s="1"/>
  <c r="D1315" i="38"/>
  <c r="L1315" i="38" s="1"/>
  <c r="D1274" i="38"/>
  <c r="L1274" i="38" s="1"/>
  <c r="D1260" i="38"/>
  <c r="L1260" i="38" s="1"/>
  <c r="D1232" i="38"/>
  <c r="L1232" i="38" s="1"/>
  <c r="D1147" i="38"/>
  <c r="L1147" i="38" s="1"/>
  <c r="D1083" i="38"/>
  <c r="L1083" i="38" s="1"/>
  <c r="D1054" i="38"/>
  <c r="L1054" i="38" s="1"/>
  <c r="D1303" i="38"/>
  <c r="L1303" i="38" s="1"/>
  <c r="D1227" i="38"/>
  <c r="L1227" i="38" s="1"/>
  <c r="D1136" i="38"/>
  <c r="L1136" i="38" s="1"/>
  <c r="D1130" i="38"/>
  <c r="L1130" i="38" s="1"/>
  <c r="D1072" i="38"/>
  <c r="L1072" i="38" s="1"/>
  <c r="D1063" i="38"/>
  <c r="L1063" i="38" s="1"/>
  <c r="D1264" i="38"/>
  <c r="L1264" i="38" s="1"/>
  <c r="D1228" i="38"/>
  <c r="L1228" i="38" s="1"/>
  <c r="D1179" i="38"/>
  <c r="L1179" i="38" s="1"/>
  <c r="D1088" i="38"/>
  <c r="L1088" i="38" s="1"/>
  <c r="D732" i="38"/>
  <c r="L732" i="38" s="1"/>
  <c r="D561" i="38"/>
  <c r="L561" i="38" s="1"/>
  <c r="D1051" i="38"/>
  <c r="L1051" i="38" s="1"/>
  <c r="D987" i="38"/>
  <c r="L987" i="38" s="1"/>
  <c r="D923" i="38"/>
  <c r="L923" i="38" s="1"/>
  <c r="D859" i="38"/>
  <c r="L859" i="38" s="1"/>
  <c r="D716" i="38"/>
  <c r="L716" i="38" s="1"/>
  <c r="D577" i="38"/>
  <c r="L577" i="38" s="1"/>
  <c r="D1272" i="38"/>
  <c r="L1272" i="38" s="1"/>
  <c r="D1240" i="38"/>
  <c r="L1240" i="38" s="1"/>
  <c r="D1208" i="38"/>
  <c r="L1208" i="38" s="1"/>
  <c r="D1176" i="38"/>
  <c r="L1176" i="38" s="1"/>
  <c r="D1039" i="38"/>
  <c r="L1039" i="38" s="1"/>
  <c r="D1023" i="38"/>
  <c r="L1023" i="38" s="1"/>
  <c r="D1007" i="38"/>
  <c r="L1007" i="38" s="1"/>
  <c r="D991" i="38"/>
  <c r="L991" i="38" s="1"/>
  <c r="D975" i="38"/>
  <c r="L975" i="38" s="1"/>
  <c r="D959" i="38"/>
  <c r="L959" i="38" s="1"/>
  <c r="D943" i="38"/>
  <c r="L943" i="38" s="1"/>
  <c r="D927" i="38"/>
  <c r="L927" i="38" s="1"/>
  <c r="D911" i="38"/>
  <c r="L911" i="38" s="1"/>
  <c r="D895" i="38"/>
  <c r="L895" i="38" s="1"/>
  <c r="D879" i="38"/>
  <c r="L879" i="38" s="1"/>
  <c r="D863" i="38"/>
  <c r="L863" i="38" s="1"/>
  <c r="D847" i="38"/>
  <c r="L847" i="38" s="1"/>
  <c r="D827" i="38"/>
  <c r="L827" i="38" s="1"/>
  <c r="D801" i="38"/>
  <c r="L801" i="38" s="1"/>
  <c r="D725" i="38"/>
  <c r="L725" i="38" s="1"/>
  <c r="D529" i="38"/>
  <c r="L529" i="38" s="1"/>
  <c r="D1059" i="38"/>
  <c r="L1059" i="38" s="1"/>
  <c r="D684" i="38"/>
  <c r="L684" i="38" s="1"/>
  <c r="D545" i="38"/>
  <c r="L545" i="38" s="1"/>
  <c r="D362" i="38"/>
  <c r="L362" i="38" s="1"/>
  <c r="D804" i="38"/>
  <c r="L804" i="38" s="1"/>
  <c r="D788" i="38"/>
  <c r="L788" i="38" s="1"/>
  <c r="D749" i="38"/>
  <c r="L749" i="38" s="1"/>
  <c r="D685" i="38"/>
  <c r="L685" i="38" s="1"/>
  <c r="D621" i="38"/>
  <c r="L621" i="38" s="1"/>
  <c r="D304" i="38"/>
  <c r="L304" i="38" s="1"/>
  <c r="D810" i="38"/>
  <c r="L810" i="38" s="1"/>
  <c r="D778" i="38"/>
  <c r="L778" i="38" s="1"/>
  <c r="D769" i="38"/>
  <c r="L769" i="38" s="1"/>
  <c r="D705" i="38"/>
  <c r="L705" i="38" s="1"/>
  <c r="D641" i="38"/>
  <c r="L641" i="38" s="1"/>
  <c r="D581" i="38"/>
  <c r="L581" i="38" s="1"/>
  <c r="D517" i="38"/>
  <c r="L517" i="38" s="1"/>
  <c r="D434" i="38"/>
  <c r="L434" i="38" s="1"/>
  <c r="D425" i="38"/>
  <c r="L425" i="38" s="1"/>
  <c r="D494" i="38"/>
  <c r="L494" i="38" s="1"/>
  <c r="D478" i="38"/>
  <c r="L478" i="38" s="1"/>
  <c r="D462" i="38"/>
  <c r="L462" i="38" s="1"/>
  <c r="D446" i="38"/>
  <c r="L446" i="38" s="1"/>
  <c r="D429" i="38"/>
  <c r="L429" i="38" s="1"/>
  <c r="D395" i="38"/>
  <c r="L395" i="38" s="1"/>
  <c r="D320" i="38"/>
  <c r="L320" i="38" s="1"/>
  <c r="D314" i="38"/>
  <c r="L314" i="38" s="1"/>
  <c r="D296" i="38"/>
  <c r="L296" i="38" s="1"/>
  <c r="D496" i="38"/>
  <c r="L496" i="38" s="1"/>
  <c r="D480" i="38"/>
  <c r="L480" i="38" s="1"/>
  <c r="D464" i="38"/>
  <c r="L464" i="38" s="1"/>
  <c r="D448" i="38"/>
  <c r="L448" i="38" s="1"/>
  <c r="D417" i="38"/>
  <c r="L417" i="38" s="1"/>
  <c r="D421" i="38"/>
  <c r="L421" i="38" s="1"/>
  <c r="D382" i="38"/>
  <c r="L382" i="38" s="1"/>
  <c r="D312" i="38"/>
  <c r="L312" i="38" s="1"/>
  <c r="D372" i="38"/>
  <c r="L372" i="38" s="1"/>
  <c r="D340" i="38"/>
  <c r="L340" i="38" s="1"/>
  <c r="D308" i="38"/>
  <c r="L308" i="38" s="1"/>
  <c r="D300" i="38"/>
  <c r="L300" i="38" s="1"/>
  <c r="D98" i="38"/>
  <c r="L98" i="38" s="1"/>
  <c r="D205" i="38"/>
  <c r="L205" i="38" s="1"/>
  <c r="D110" i="38"/>
  <c r="L110" i="38" s="1"/>
  <c r="D132" i="38"/>
  <c r="L132" i="38" s="1"/>
  <c r="D197" i="38"/>
  <c r="L197" i="38" s="1"/>
  <c r="D159" i="38"/>
  <c r="L159" i="38" s="1"/>
  <c r="D127" i="38"/>
  <c r="L127" i="38" s="1"/>
  <c r="D111" i="38"/>
  <c r="L111" i="38" s="1"/>
  <c r="D35" i="38"/>
  <c r="L35" i="38" s="1"/>
  <c r="D108" i="38"/>
  <c r="L108" i="38" s="1"/>
  <c r="D99" i="38"/>
  <c r="L99" i="38" s="1"/>
  <c r="D86" i="38"/>
  <c r="L86" i="38" s="1"/>
  <c r="D53" i="38"/>
  <c r="L53" i="38" s="1"/>
  <c r="D136" i="38"/>
  <c r="L136" i="38" s="1"/>
  <c r="D63" i="38"/>
  <c r="L63" i="38" s="1"/>
  <c r="D74" i="38"/>
  <c r="L74" i="38" s="1"/>
  <c r="D40" i="38"/>
  <c r="L40" i="38" s="1"/>
  <c r="D223" i="38"/>
  <c r="L223" i="38" s="1"/>
  <c r="D195" i="38"/>
  <c r="L195" i="38" s="1"/>
  <c r="D169" i="38"/>
  <c r="L169" i="38" s="1"/>
  <c r="D158" i="38"/>
  <c r="L158" i="38" s="1"/>
  <c r="D112" i="38"/>
  <c r="L112" i="38" s="1"/>
  <c r="D44" i="38"/>
  <c r="L44" i="38" s="1"/>
  <c r="D72" i="38"/>
  <c r="L72" i="38" s="1"/>
  <c r="D388" i="38"/>
  <c r="L388" i="38" s="1"/>
  <c r="D233" i="38"/>
  <c r="L233" i="38" s="1"/>
  <c r="D229" i="38"/>
  <c r="L229" i="38" s="1"/>
  <c r="D143" i="38"/>
  <c r="L143" i="38" s="1"/>
  <c r="D120" i="38"/>
  <c r="L120" i="38" s="1"/>
  <c r="D90" i="38"/>
  <c r="L90" i="38" s="1"/>
  <c r="D20" i="38"/>
  <c r="L20" i="38" s="1"/>
  <c r="D361" i="38"/>
  <c r="L361" i="38" s="1"/>
  <c r="D355" i="38"/>
  <c r="L355" i="38" s="1"/>
  <c r="D291" i="38"/>
  <c r="L291" i="38" s="1"/>
  <c r="D286" i="38"/>
  <c r="L286" i="38" s="1"/>
  <c r="D66" i="38"/>
  <c r="L66" i="38" s="1"/>
  <c r="D1612" i="38"/>
  <c r="L1612" i="38" s="1"/>
  <c r="D1524" i="38"/>
  <c r="L1524" i="38" s="1"/>
  <c r="D1614" i="38"/>
  <c r="L1614" i="38" s="1"/>
  <c r="D1598" i="38"/>
  <c r="L1598" i="38" s="1"/>
  <c r="D1555" i="38"/>
  <c r="L1555" i="38" s="1"/>
  <c r="D1508" i="38"/>
  <c r="L1508" i="38" s="1"/>
  <c r="D1622" i="38"/>
  <c r="L1622" i="38" s="1"/>
  <c r="D1616" i="38"/>
  <c r="L1616" i="38" s="1"/>
  <c r="D1606" i="38"/>
  <c r="L1606" i="38" s="1"/>
  <c r="D1600" i="38"/>
  <c r="L1600" i="38" s="1"/>
  <c r="D1590" i="38"/>
  <c r="L1590" i="38" s="1"/>
  <c r="D1582" i="38"/>
  <c r="L1582" i="38" s="1"/>
  <c r="D1426" i="38"/>
  <c r="L1426" i="38" s="1"/>
  <c r="D1484" i="38"/>
  <c r="L1484" i="38" s="1"/>
  <c r="D1452" i="38"/>
  <c r="L1452" i="38" s="1"/>
  <c r="D1420" i="38"/>
  <c r="L1420" i="38" s="1"/>
  <c r="D1404" i="38"/>
  <c r="L1404" i="38" s="1"/>
  <c r="D1383" i="38"/>
  <c r="L1383" i="38" s="1"/>
  <c r="D1326" i="38"/>
  <c r="L1326" i="38" s="1"/>
  <c r="D1372" i="38"/>
  <c r="L1372" i="38" s="1"/>
  <c r="D1367" i="38"/>
  <c r="L1367" i="38" s="1"/>
  <c r="D1342" i="38"/>
  <c r="L1342" i="38" s="1"/>
  <c r="D1259" i="38"/>
  <c r="L1259" i="38" s="1"/>
  <c r="D1211" i="38"/>
  <c r="L1211" i="38" s="1"/>
  <c r="D1226" i="38"/>
  <c r="L1226" i="38" s="1"/>
  <c r="D1212" i="38"/>
  <c r="L1212" i="38" s="1"/>
  <c r="D1184" i="38"/>
  <c r="L1184" i="38" s="1"/>
  <c r="D1364" i="38"/>
  <c r="L1364" i="38" s="1"/>
  <c r="D1348" i="38"/>
  <c r="L1348" i="38" s="1"/>
  <c r="D1178" i="38"/>
  <c r="L1178" i="38" s="1"/>
  <c r="D1152" i="38"/>
  <c r="L1152" i="38" s="1"/>
  <c r="D1115" i="38"/>
  <c r="L1115" i="38" s="1"/>
  <c r="D1082" i="38"/>
  <c r="L1082" i="38" s="1"/>
  <c r="D1031" i="38"/>
  <c r="L1031" i="38" s="1"/>
  <c r="D999" i="38"/>
  <c r="L999" i="38" s="1"/>
  <c r="D967" i="38"/>
  <c r="L967" i="38" s="1"/>
  <c r="D935" i="38"/>
  <c r="L935" i="38" s="1"/>
  <c r="D903" i="38"/>
  <c r="L903" i="38" s="1"/>
  <c r="D871" i="38"/>
  <c r="L871" i="38" s="1"/>
  <c r="D839" i="38"/>
  <c r="L839" i="38" s="1"/>
  <c r="D819" i="38"/>
  <c r="L819" i="38" s="1"/>
  <c r="D806" i="38"/>
  <c r="L806" i="38" s="1"/>
  <c r="D800" i="38"/>
  <c r="L800" i="38" s="1"/>
  <c r="D757" i="38"/>
  <c r="L757" i="38" s="1"/>
  <c r="D668" i="38"/>
  <c r="L668" i="38" s="1"/>
  <c r="D24" i="38"/>
  <c r="L24" i="38" s="1"/>
  <c r="D1003" i="38"/>
  <c r="L1003" i="38" s="1"/>
  <c r="D939" i="38"/>
  <c r="L939" i="38" s="1"/>
  <c r="D875" i="38"/>
  <c r="L875" i="38" s="1"/>
  <c r="D831" i="38"/>
  <c r="L831" i="38" s="1"/>
  <c r="D815" i="38"/>
  <c r="L815" i="38" s="1"/>
  <c r="D741" i="38"/>
  <c r="L741" i="38" s="1"/>
  <c r="D652" i="38"/>
  <c r="L652" i="38" s="1"/>
  <c r="D513" i="38"/>
  <c r="L513" i="38" s="1"/>
  <c r="D1294" i="38"/>
  <c r="L1294" i="38" s="1"/>
  <c r="D1262" i="38"/>
  <c r="L1262" i="38" s="1"/>
  <c r="D1230" i="38"/>
  <c r="L1230" i="38" s="1"/>
  <c r="D1198" i="38"/>
  <c r="L1198" i="38" s="1"/>
  <c r="D1166" i="38"/>
  <c r="L1166" i="38" s="1"/>
  <c r="D1150" i="38"/>
  <c r="L1150" i="38" s="1"/>
  <c r="D1134" i="38"/>
  <c r="L1134" i="38" s="1"/>
  <c r="D1118" i="38"/>
  <c r="L1118" i="38" s="1"/>
  <c r="D1102" i="38"/>
  <c r="L1102" i="38" s="1"/>
  <c r="D1086" i="38"/>
  <c r="L1086" i="38" s="1"/>
  <c r="D1070" i="38"/>
  <c r="L1070" i="38" s="1"/>
  <c r="D1055" i="38"/>
  <c r="L1055" i="38" s="1"/>
  <c r="D764" i="38"/>
  <c r="L764" i="38" s="1"/>
  <c r="D636" i="38"/>
  <c r="L636" i="38" s="1"/>
  <c r="D1284" i="38"/>
  <c r="L1284" i="38" s="1"/>
  <c r="D1268" i="38"/>
  <c r="L1268" i="38" s="1"/>
  <c r="D1252" i="38"/>
  <c r="L1252" i="38" s="1"/>
  <c r="D1236" i="38"/>
  <c r="L1236" i="38" s="1"/>
  <c r="D1220" i="38"/>
  <c r="L1220" i="38" s="1"/>
  <c r="D1204" i="38"/>
  <c r="L1204" i="38" s="1"/>
  <c r="D1188" i="38"/>
  <c r="L1188" i="38" s="1"/>
  <c r="D1172" i="38"/>
  <c r="L1172" i="38" s="1"/>
  <c r="D1140" i="38"/>
  <c r="L1140" i="38" s="1"/>
  <c r="D1108" i="38"/>
  <c r="L1108" i="38" s="1"/>
  <c r="D1076" i="38"/>
  <c r="L1076" i="38" s="1"/>
  <c r="D835" i="38"/>
  <c r="L835" i="38" s="1"/>
  <c r="D823" i="38"/>
  <c r="L823" i="38" s="1"/>
  <c r="D790" i="38"/>
  <c r="L790" i="38" s="1"/>
  <c r="D784" i="38"/>
  <c r="L784" i="38" s="1"/>
  <c r="D709" i="38"/>
  <c r="L709" i="38" s="1"/>
  <c r="D802" i="38"/>
  <c r="L802" i="38" s="1"/>
  <c r="D786" i="38"/>
  <c r="L786" i="38" s="1"/>
  <c r="D745" i="38"/>
  <c r="L745" i="38" s="1"/>
  <c r="D713" i="38"/>
  <c r="L713" i="38" s="1"/>
  <c r="D681" i="38"/>
  <c r="L681" i="38" s="1"/>
  <c r="D649" i="38"/>
  <c r="L649" i="38" s="1"/>
  <c r="D617" i="38"/>
  <c r="L617" i="38" s="1"/>
  <c r="D493" i="38"/>
  <c r="L493" i="38" s="1"/>
  <c r="D280" i="38"/>
  <c r="L280" i="38" s="1"/>
  <c r="D765" i="38"/>
  <c r="L765" i="38" s="1"/>
  <c r="D701" i="38"/>
  <c r="L701" i="38" s="1"/>
  <c r="D637" i="38"/>
  <c r="L637" i="38" s="1"/>
  <c r="D445" i="38"/>
  <c r="L445" i="38" s="1"/>
  <c r="D416" i="38"/>
  <c r="L416" i="38" s="1"/>
  <c r="D721" i="38"/>
  <c r="L721" i="38" s="1"/>
  <c r="D657" i="38"/>
  <c r="L657" i="38" s="1"/>
  <c r="D565" i="38"/>
  <c r="L565" i="38" s="1"/>
  <c r="D498" i="38"/>
  <c r="L498" i="38" s="1"/>
  <c r="D461" i="38"/>
  <c r="L461" i="38" s="1"/>
  <c r="D394" i="38"/>
  <c r="L394" i="38" s="1"/>
  <c r="D380" i="38"/>
  <c r="L380" i="38" s="1"/>
  <c r="D217" i="38"/>
  <c r="L217" i="38" s="1"/>
  <c r="D336" i="38"/>
  <c r="L336" i="38" s="1"/>
  <c r="D260" i="38"/>
  <c r="L260" i="38" s="1"/>
  <c r="D502" i="38"/>
  <c r="L502" i="38" s="1"/>
  <c r="D470" i="38"/>
  <c r="L470" i="38" s="1"/>
  <c r="D438" i="38"/>
  <c r="L438" i="38" s="1"/>
  <c r="D352" i="38"/>
  <c r="L352" i="38" s="1"/>
  <c r="D315" i="38"/>
  <c r="L315" i="38" s="1"/>
  <c r="D276" i="38"/>
  <c r="L276" i="38" s="1"/>
  <c r="D364" i="38"/>
  <c r="L364" i="38" s="1"/>
  <c r="D348" i="38"/>
  <c r="L348" i="38" s="1"/>
  <c r="D332" i="38"/>
  <c r="L332" i="38" s="1"/>
  <c r="D292" i="38"/>
  <c r="L292" i="38" s="1"/>
  <c r="D408" i="38"/>
  <c r="L408" i="38" s="1"/>
  <c r="D376" i="38"/>
  <c r="L376" i="38" s="1"/>
  <c r="D360" i="38"/>
  <c r="L360" i="38" s="1"/>
  <c r="D344" i="38"/>
  <c r="L344" i="38" s="1"/>
  <c r="D268" i="38"/>
  <c r="L268" i="38" s="1"/>
  <c r="D257" i="38"/>
  <c r="L257" i="38" s="1"/>
  <c r="D225" i="38"/>
  <c r="L225" i="38" s="1"/>
  <c r="D209" i="38"/>
  <c r="L209" i="38" s="1"/>
  <c r="D116" i="38"/>
  <c r="L116" i="38" s="1"/>
  <c r="D213" i="38"/>
  <c r="L213" i="38" s="1"/>
  <c r="D253" i="38"/>
  <c r="L253" i="38" s="1"/>
  <c r="D237" i="38"/>
  <c r="L237" i="38" s="1"/>
  <c r="D203" i="38"/>
  <c r="L203" i="38" s="1"/>
  <c r="D128" i="38"/>
  <c r="L128" i="38" s="1"/>
  <c r="D215" i="38"/>
  <c r="L215" i="38" s="1"/>
  <c r="D201" i="38"/>
  <c r="L201" i="38" s="1"/>
  <c r="D144" i="38"/>
  <c r="L144" i="38" s="1"/>
  <c r="D126" i="38"/>
  <c r="L126" i="38" s="1"/>
  <c r="D168" i="38"/>
  <c r="L168" i="38" s="1"/>
  <c r="D80" i="38"/>
  <c r="L80" i="38" s="1"/>
  <c r="D48" i="38"/>
  <c r="L48" i="38" s="1"/>
  <c r="D356" i="38"/>
  <c r="L356" i="38" s="1"/>
  <c r="D245" i="38"/>
  <c r="L245" i="38" s="1"/>
  <c r="D193" i="38"/>
  <c r="L193" i="38" s="1"/>
  <c r="D164" i="38"/>
  <c r="L164" i="38" s="1"/>
  <c r="D103" i="38"/>
  <c r="L103" i="38" s="1"/>
  <c r="D36" i="38"/>
  <c r="L36" i="38" s="1"/>
  <c r="D61" i="38"/>
  <c r="L61" i="38" s="1"/>
  <c r="D269" i="38"/>
  <c r="L269" i="38" s="1"/>
  <c r="D190" i="38"/>
  <c r="L190" i="38" s="1"/>
  <c r="D155" i="38"/>
  <c r="L155" i="38" s="1"/>
  <c r="D78" i="38"/>
  <c r="L78" i="38" s="1"/>
  <c r="D65" i="38"/>
  <c r="L65" i="38" s="1"/>
  <c r="D1554" i="38"/>
  <c r="L1554" i="38" s="1"/>
  <c r="D1544" i="38"/>
  <c r="L1544" i="38" s="1"/>
  <c r="D1556" i="38"/>
  <c r="L1556" i="38" s="1"/>
  <c r="D1491" i="38"/>
  <c r="L1491" i="38" s="1"/>
  <c r="D1427" i="38"/>
  <c r="L1427" i="38" s="1"/>
  <c r="D1550" i="38"/>
  <c r="L1550" i="38" s="1"/>
  <c r="D1535" i="38"/>
  <c r="L1535" i="38" s="1"/>
  <c r="D1475" i="38"/>
  <c r="L1475" i="38" s="1"/>
  <c r="D1458" i="38"/>
  <c r="L1458" i="38" s="1"/>
  <c r="D1432" i="38"/>
  <c r="L1432" i="38" s="1"/>
  <c r="D1410" i="38"/>
  <c r="L1410" i="38" s="1"/>
  <c r="D1416" i="38"/>
  <c r="L1416" i="38" s="1"/>
  <c r="D1400" i="38"/>
  <c r="L1400" i="38" s="1"/>
  <c r="D1492" i="38"/>
  <c r="L1492" i="38" s="1"/>
  <c r="D1476" i="38"/>
  <c r="L1476" i="38" s="1"/>
  <c r="D1460" i="38"/>
  <c r="L1460" i="38" s="1"/>
  <c r="D1444" i="38"/>
  <c r="L1444" i="38" s="1"/>
  <c r="D1428" i="38"/>
  <c r="L1428" i="38" s="1"/>
  <c r="D1335" i="38"/>
  <c r="L1335" i="38" s="1"/>
  <c r="D1472" i="38"/>
  <c r="L1472" i="38" s="1"/>
  <c r="D1440" i="38"/>
  <c r="L1440" i="38" s="1"/>
  <c r="D1380" i="38"/>
  <c r="L1380" i="38" s="1"/>
  <c r="D1392" i="38"/>
  <c r="L1392" i="38" s="1"/>
  <c r="D1376" i="38"/>
  <c r="L1376" i="38" s="1"/>
  <c r="D1360" i="38"/>
  <c r="L1360" i="38" s="1"/>
  <c r="D1343" i="38"/>
  <c r="L1343" i="38" s="1"/>
  <c r="D1311" i="38"/>
  <c r="L1311" i="38" s="1"/>
  <c r="D1258" i="38"/>
  <c r="L1258" i="38" s="1"/>
  <c r="D1244" i="38"/>
  <c r="L1244" i="38" s="1"/>
  <c r="D1216" i="38"/>
  <c r="L1216" i="38" s="1"/>
  <c r="D1131" i="38"/>
  <c r="L1131" i="38" s="1"/>
  <c r="D1331" i="38"/>
  <c r="L1331" i="38" s="1"/>
  <c r="D1299" i="38"/>
  <c r="L1299" i="38" s="1"/>
  <c r="D1296" i="38"/>
  <c r="L1296" i="38" s="1"/>
  <c r="D1210" i="38"/>
  <c r="L1210" i="38" s="1"/>
  <c r="D1196" i="38"/>
  <c r="L1196" i="38" s="1"/>
  <c r="D1120" i="38"/>
  <c r="L1120" i="38" s="1"/>
  <c r="D1114" i="38"/>
  <c r="L1114" i="38" s="1"/>
  <c r="D1319" i="38"/>
  <c r="L1319" i="38" s="1"/>
  <c r="D1291" i="38"/>
  <c r="L1291" i="38" s="1"/>
  <c r="D1163" i="38"/>
  <c r="L1163" i="38" s="1"/>
  <c r="D1099" i="38"/>
  <c r="L1099" i="38" s="1"/>
  <c r="D1323" i="38"/>
  <c r="L1323" i="38" s="1"/>
  <c r="D1307" i="38"/>
  <c r="L1307" i="38" s="1"/>
  <c r="D1292" i="38"/>
  <c r="L1292" i="38" s="1"/>
  <c r="D1243" i="38"/>
  <c r="L1243" i="38" s="1"/>
  <c r="D1200" i="38"/>
  <c r="L1200" i="38" s="1"/>
  <c r="D1146" i="38"/>
  <c r="L1146" i="38" s="1"/>
  <c r="D1047" i="38"/>
  <c r="L1047" i="38" s="1"/>
  <c r="D693" i="38"/>
  <c r="L693" i="38" s="1"/>
  <c r="D1164" i="38"/>
  <c r="L1164" i="38" s="1"/>
  <c r="D1148" i="38"/>
  <c r="L1148" i="38" s="1"/>
  <c r="D1132" i="38"/>
  <c r="L1132" i="38" s="1"/>
  <c r="D1116" i="38"/>
  <c r="L1116" i="38" s="1"/>
  <c r="D1100" i="38"/>
  <c r="L1100" i="38" s="1"/>
  <c r="D1084" i="38"/>
  <c r="L1084" i="38" s="1"/>
  <c r="D1067" i="38"/>
  <c r="L1067" i="38" s="1"/>
  <c r="D1019" i="38"/>
  <c r="L1019" i="38" s="1"/>
  <c r="D955" i="38"/>
  <c r="L955" i="38" s="1"/>
  <c r="D891" i="38"/>
  <c r="L891" i="38" s="1"/>
  <c r="D677" i="38"/>
  <c r="L677" i="38" s="1"/>
  <c r="D444" i="38"/>
  <c r="L444" i="38" s="1"/>
  <c r="D1288" i="38"/>
  <c r="L1288" i="38" s="1"/>
  <c r="D1256" i="38"/>
  <c r="L1256" i="38" s="1"/>
  <c r="D1224" i="38"/>
  <c r="L1224" i="38" s="1"/>
  <c r="D1192" i="38"/>
  <c r="L1192" i="38" s="1"/>
  <c r="D661" i="38"/>
  <c r="L661" i="38" s="1"/>
  <c r="D450" i="38"/>
  <c r="L450" i="38" s="1"/>
  <c r="D851" i="38"/>
  <c r="L851" i="38" s="1"/>
  <c r="D846" i="38"/>
  <c r="L846" i="38" s="1"/>
  <c r="D620" i="38"/>
  <c r="L620" i="38" s="1"/>
  <c r="D241" i="38"/>
  <c r="L241" i="38" s="1"/>
  <c r="D798" i="38"/>
  <c r="L798" i="38" s="1"/>
  <c r="D782" i="38"/>
  <c r="L782" i="38" s="1"/>
  <c r="D717" i="38"/>
  <c r="L717" i="38" s="1"/>
  <c r="D653" i="38"/>
  <c r="L653" i="38" s="1"/>
  <c r="D794" i="38"/>
  <c r="L794" i="38" s="1"/>
  <c r="D737" i="38"/>
  <c r="L737" i="38" s="1"/>
  <c r="D673" i="38"/>
  <c r="L673" i="38" s="1"/>
  <c r="D609" i="38"/>
  <c r="L609" i="38" s="1"/>
  <c r="D549" i="38"/>
  <c r="L549" i="38" s="1"/>
  <c r="D492" i="38"/>
  <c r="L492" i="38" s="1"/>
  <c r="D413" i="38"/>
  <c r="L413" i="38" s="1"/>
  <c r="D347" i="38"/>
  <c r="L347" i="38" s="1"/>
  <c r="D490" i="38"/>
  <c r="L490" i="38" s="1"/>
  <c r="D474" i="38"/>
  <c r="L474" i="38" s="1"/>
  <c r="D458" i="38"/>
  <c r="L458" i="38" s="1"/>
  <c r="D442" i="38"/>
  <c r="L442" i="38" s="1"/>
  <c r="D411" i="38"/>
  <c r="L411" i="38" s="1"/>
  <c r="D384" i="38"/>
  <c r="L384" i="38" s="1"/>
  <c r="D346" i="38"/>
  <c r="L346" i="38" s="1"/>
  <c r="D398" i="38"/>
  <c r="L398" i="38" s="1"/>
  <c r="D318" i="38"/>
  <c r="L318" i="38" s="1"/>
  <c r="D302" i="38"/>
  <c r="L302" i="38" s="1"/>
  <c r="D288" i="38"/>
  <c r="L288" i="38" s="1"/>
  <c r="D404" i="38"/>
  <c r="L404" i="38" s="1"/>
  <c r="D173" i="38"/>
  <c r="L173" i="38" s="1"/>
  <c r="D152" i="38"/>
  <c r="L152" i="38" s="1"/>
  <c r="D88" i="38"/>
  <c r="L88" i="38" s="1"/>
  <c r="D16" i="38"/>
  <c r="L16" i="38" s="1"/>
  <c r="D28" i="38"/>
  <c r="L28" i="38" s="1"/>
  <c r="D1682" i="38"/>
  <c r="L1682" i="38" s="1"/>
  <c r="G504" i="36" l="1"/>
  <c r="H504" i="36"/>
  <c r="G505" i="36"/>
  <c r="H505" i="36"/>
  <c r="G506" i="36"/>
  <c r="H506" i="36"/>
  <c r="G507" i="36"/>
  <c r="H507" i="36"/>
  <c r="G508" i="36"/>
  <c r="H508" i="36"/>
  <c r="G509" i="36"/>
  <c r="H509" i="36"/>
  <c r="G510" i="36"/>
  <c r="H510" i="36"/>
  <c r="G511" i="36"/>
  <c r="H511" i="36"/>
  <c r="G512" i="36"/>
  <c r="H512" i="36"/>
  <c r="G513" i="36"/>
  <c r="H513" i="36"/>
  <c r="K513" i="36" s="1"/>
  <c r="G514" i="36"/>
  <c r="J514" i="36" s="1"/>
  <c r="H514" i="36"/>
  <c r="G515" i="36"/>
  <c r="H515" i="36"/>
  <c r="K515" i="36" s="1"/>
  <c r="G516" i="36"/>
  <c r="H516" i="36"/>
  <c r="G517" i="36"/>
  <c r="H517" i="36"/>
  <c r="K517" i="36" s="1"/>
  <c r="G518" i="36"/>
  <c r="H518" i="36"/>
  <c r="G519" i="36"/>
  <c r="H519" i="36"/>
  <c r="K519" i="36" s="1"/>
  <c r="G520" i="36"/>
  <c r="H520" i="36"/>
  <c r="G521" i="36"/>
  <c r="H521" i="36"/>
  <c r="K521" i="36" s="1"/>
  <c r="G522" i="36"/>
  <c r="H522" i="36"/>
  <c r="G523" i="36"/>
  <c r="H523" i="36"/>
  <c r="K523" i="36" s="1"/>
  <c r="G524" i="36"/>
  <c r="H524" i="36"/>
  <c r="G525" i="36"/>
  <c r="H525" i="36"/>
  <c r="K525" i="36" s="1"/>
  <c r="G526" i="36"/>
  <c r="H526" i="36"/>
  <c r="G527" i="36"/>
  <c r="H527" i="36"/>
  <c r="G528" i="36"/>
  <c r="J528" i="36" s="1"/>
  <c r="H528" i="36"/>
  <c r="G529" i="36"/>
  <c r="H529" i="36"/>
  <c r="G530" i="36"/>
  <c r="J530" i="36" s="1"/>
  <c r="H530" i="36"/>
  <c r="G531" i="36"/>
  <c r="H531" i="36"/>
  <c r="K531" i="36" s="1"/>
  <c r="G532" i="36"/>
  <c r="H532" i="36"/>
  <c r="G533" i="36"/>
  <c r="H533" i="36"/>
  <c r="K533" i="36" s="1"/>
  <c r="G534" i="36"/>
  <c r="J534" i="36" s="1"/>
  <c r="H534" i="36"/>
  <c r="G535" i="36"/>
  <c r="H535" i="36"/>
  <c r="K535" i="36" s="1"/>
  <c r="G536" i="36"/>
  <c r="H536" i="36"/>
  <c r="G537" i="36"/>
  <c r="H537" i="36"/>
  <c r="G538" i="36"/>
  <c r="J538" i="36" s="1"/>
  <c r="H538" i="36"/>
  <c r="G539" i="36"/>
  <c r="H539" i="36"/>
  <c r="K539" i="36" s="1"/>
  <c r="G540" i="36"/>
  <c r="H540" i="36"/>
  <c r="G541" i="36"/>
  <c r="H541" i="36"/>
  <c r="K541" i="36" s="1"/>
  <c r="G542" i="36"/>
  <c r="J542" i="36" s="1"/>
  <c r="H542" i="36"/>
  <c r="G543" i="36"/>
  <c r="H543" i="36"/>
  <c r="K543" i="36" s="1"/>
  <c r="G544" i="36"/>
  <c r="H544" i="36"/>
  <c r="G545" i="36"/>
  <c r="J545" i="36" s="1"/>
  <c r="H545" i="36"/>
  <c r="G546" i="36"/>
  <c r="J546" i="36" s="1"/>
  <c r="H546" i="36"/>
  <c r="G547" i="36"/>
  <c r="J547" i="36" s="1"/>
  <c r="H547" i="36"/>
  <c r="K547" i="36" s="1"/>
  <c r="G548" i="36"/>
  <c r="J548" i="36" s="1"/>
  <c r="H548" i="36"/>
  <c r="G549" i="36"/>
  <c r="H549" i="36"/>
  <c r="K549" i="36" s="1"/>
  <c r="G550" i="36"/>
  <c r="H550" i="36"/>
  <c r="G551" i="36"/>
  <c r="J551" i="36" s="1"/>
  <c r="H551" i="36"/>
  <c r="K551" i="36" s="1"/>
  <c r="G552" i="36"/>
  <c r="J552" i="36" s="1"/>
  <c r="H552" i="36"/>
  <c r="H503" i="36"/>
  <c r="G503" i="36"/>
  <c r="G450" i="36"/>
  <c r="H450" i="36"/>
  <c r="G451" i="36"/>
  <c r="H451" i="36"/>
  <c r="G452" i="36"/>
  <c r="H452" i="36"/>
  <c r="G453" i="36"/>
  <c r="H453" i="36"/>
  <c r="G454" i="36"/>
  <c r="H454" i="36"/>
  <c r="G455" i="36"/>
  <c r="H455" i="36"/>
  <c r="G456" i="36"/>
  <c r="H456" i="36"/>
  <c r="G457" i="36"/>
  <c r="H457" i="36"/>
  <c r="G458" i="36"/>
  <c r="H458" i="36"/>
  <c r="G459" i="36"/>
  <c r="H459" i="36"/>
  <c r="G460" i="36"/>
  <c r="H460" i="36"/>
  <c r="G461" i="36"/>
  <c r="H461" i="36"/>
  <c r="K461" i="36" s="1"/>
  <c r="G462" i="36"/>
  <c r="J462" i="36" s="1"/>
  <c r="H462" i="36"/>
  <c r="G463" i="36"/>
  <c r="J463" i="36" s="1"/>
  <c r="H463" i="36"/>
  <c r="G464" i="36"/>
  <c r="J464" i="36" s="1"/>
  <c r="H464" i="36"/>
  <c r="G465" i="36"/>
  <c r="J465" i="36" s="1"/>
  <c r="H465" i="36"/>
  <c r="K465" i="36" s="1"/>
  <c r="G466" i="36"/>
  <c r="H466" i="36"/>
  <c r="G467" i="36"/>
  <c r="H467" i="36"/>
  <c r="K467" i="36" s="1"/>
  <c r="G468" i="36"/>
  <c r="J468" i="36" s="1"/>
  <c r="H468" i="36"/>
  <c r="G469" i="36"/>
  <c r="H469" i="36"/>
  <c r="K469" i="36" s="1"/>
  <c r="G470" i="36"/>
  <c r="H470" i="36"/>
  <c r="G471" i="36"/>
  <c r="H471" i="36"/>
  <c r="K471" i="36" s="1"/>
  <c r="G472" i="36"/>
  <c r="H472" i="36"/>
  <c r="G473" i="36"/>
  <c r="J473" i="36" s="1"/>
  <c r="H473" i="36"/>
  <c r="K473" i="36" s="1"/>
  <c r="G474" i="36"/>
  <c r="H474" i="36"/>
  <c r="G475" i="36"/>
  <c r="H475" i="36"/>
  <c r="K475" i="36" s="1"/>
  <c r="G476" i="36"/>
  <c r="H476" i="36"/>
  <c r="G477" i="36"/>
  <c r="J477" i="36" s="1"/>
  <c r="H477" i="36"/>
  <c r="K477" i="36" s="1"/>
  <c r="G478" i="36"/>
  <c r="H478" i="36"/>
  <c r="G479" i="36"/>
  <c r="H479" i="36"/>
  <c r="K479" i="36" s="1"/>
  <c r="G480" i="36"/>
  <c r="H480" i="36"/>
  <c r="G481" i="36"/>
  <c r="H481" i="36"/>
  <c r="K481" i="36" s="1"/>
  <c r="G482" i="36"/>
  <c r="H482" i="36"/>
  <c r="G483" i="36"/>
  <c r="H483" i="36"/>
  <c r="K483" i="36" s="1"/>
  <c r="G484" i="36"/>
  <c r="H484" i="36"/>
  <c r="G485" i="36"/>
  <c r="J485" i="36" s="1"/>
  <c r="H485" i="36"/>
  <c r="G486" i="36"/>
  <c r="J486" i="36" s="1"/>
  <c r="H486" i="36"/>
  <c r="G487" i="36"/>
  <c r="J487" i="36" s="1"/>
  <c r="H487" i="36"/>
  <c r="K487" i="36" s="1"/>
  <c r="G488" i="36"/>
  <c r="J488" i="36" s="1"/>
  <c r="H488" i="36"/>
  <c r="G489" i="36"/>
  <c r="H489" i="36"/>
  <c r="K489" i="36" s="1"/>
  <c r="G490" i="36"/>
  <c r="J490" i="36" s="1"/>
  <c r="H490" i="36"/>
  <c r="G491" i="36"/>
  <c r="J491" i="36" s="1"/>
  <c r="H491" i="36"/>
  <c r="K491" i="36" s="1"/>
  <c r="G492" i="36"/>
  <c r="J492" i="36" s="1"/>
  <c r="H492" i="36"/>
  <c r="G493" i="36"/>
  <c r="H493" i="36"/>
  <c r="K493" i="36" s="1"/>
  <c r="G494" i="36"/>
  <c r="J494" i="36" s="1"/>
  <c r="H494" i="36"/>
  <c r="G495" i="36"/>
  <c r="J495" i="36" s="1"/>
  <c r="H495" i="36"/>
  <c r="K495" i="36" s="1"/>
  <c r="G496" i="36"/>
  <c r="J496" i="36" s="1"/>
  <c r="H496" i="36"/>
  <c r="G497" i="36"/>
  <c r="J497" i="36" s="1"/>
  <c r="H497" i="36"/>
  <c r="K497" i="36" s="1"/>
  <c r="G498" i="36"/>
  <c r="H498" i="36"/>
  <c r="H449" i="36"/>
  <c r="G449" i="36"/>
  <c r="G396" i="36"/>
  <c r="H396" i="36"/>
  <c r="G397" i="36"/>
  <c r="H397" i="36"/>
  <c r="G398" i="36"/>
  <c r="H398" i="36"/>
  <c r="G399" i="36"/>
  <c r="H399" i="36"/>
  <c r="G400" i="36"/>
  <c r="H400" i="36"/>
  <c r="G401" i="36"/>
  <c r="H401" i="36"/>
  <c r="G402" i="36"/>
  <c r="H402" i="36"/>
  <c r="G403" i="36"/>
  <c r="H403" i="36"/>
  <c r="G404" i="36"/>
  <c r="H404" i="36"/>
  <c r="G405" i="36"/>
  <c r="H405" i="36"/>
  <c r="G406" i="36"/>
  <c r="H406" i="36"/>
  <c r="G407" i="36"/>
  <c r="H407" i="36"/>
  <c r="G408" i="36"/>
  <c r="H408" i="36"/>
  <c r="G409" i="36"/>
  <c r="H409" i="36"/>
  <c r="K409" i="36" s="1"/>
  <c r="G410" i="36"/>
  <c r="J410" i="36" s="1"/>
  <c r="H410" i="36"/>
  <c r="G411" i="36"/>
  <c r="H411" i="36"/>
  <c r="K411" i="36" s="1"/>
  <c r="G412" i="36"/>
  <c r="J412" i="36" s="1"/>
  <c r="H412" i="36"/>
  <c r="G413" i="36"/>
  <c r="H413" i="36"/>
  <c r="K413" i="36" s="1"/>
  <c r="G414" i="36"/>
  <c r="J414" i="36" s="1"/>
  <c r="H414" i="36"/>
  <c r="G415" i="36"/>
  <c r="J415" i="36" s="1"/>
  <c r="H415" i="36"/>
  <c r="G416" i="36"/>
  <c r="H416" i="36"/>
  <c r="G417" i="36"/>
  <c r="H417" i="36"/>
  <c r="G418" i="36"/>
  <c r="J418" i="36" s="1"/>
  <c r="H418" i="36"/>
  <c r="G419" i="36"/>
  <c r="J419" i="36" s="1"/>
  <c r="H419" i="36"/>
  <c r="G420" i="36"/>
  <c r="H420" i="36"/>
  <c r="G421" i="36"/>
  <c r="J421" i="36" s="1"/>
  <c r="H421" i="36"/>
  <c r="G422" i="36"/>
  <c r="J422" i="36" s="1"/>
  <c r="H422" i="36"/>
  <c r="G423" i="36"/>
  <c r="J423" i="36" s="1"/>
  <c r="H423" i="36"/>
  <c r="G424" i="36"/>
  <c r="H424" i="36"/>
  <c r="G425" i="36"/>
  <c r="H425" i="36"/>
  <c r="G426" i="36"/>
  <c r="J426" i="36" s="1"/>
  <c r="H426" i="36"/>
  <c r="G427" i="36"/>
  <c r="J427" i="36" s="1"/>
  <c r="H427" i="36"/>
  <c r="K427" i="36" s="1"/>
  <c r="G428" i="36"/>
  <c r="J428" i="36" s="1"/>
  <c r="H428" i="36"/>
  <c r="G429" i="36"/>
  <c r="J429" i="36" s="1"/>
  <c r="H429" i="36"/>
  <c r="K429" i="36" s="1"/>
  <c r="G430" i="36"/>
  <c r="J430" i="36" s="1"/>
  <c r="H430" i="36"/>
  <c r="G431" i="36"/>
  <c r="J431" i="36" s="1"/>
  <c r="H431" i="36"/>
  <c r="K431" i="36" s="1"/>
  <c r="G432" i="36"/>
  <c r="J432" i="36" s="1"/>
  <c r="H432" i="36"/>
  <c r="G433" i="36"/>
  <c r="H433" i="36"/>
  <c r="K433" i="36" s="1"/>
  <c r="G434" i="36"/>
  <c r="J434" i="36" s="1"/>
  <c r="H434" i="36"/>
  <c r="G435" i="36"/>
  <c r="H435" i="36"/>
  <c r="K435" i="36" s="1"/>
  <c r="G436" i="36"/>
  <c r="H436" i="36"/>
  <c r="G437" i="36"/>
  <c r="J437" i="36" s="1"/>
  <c r="H437" i="36"/>
  <c r="K437" i="36" s="1"/>
  <c r="G438" i="36"/>
  <c r="H438" i="36"/>
  <c r="G439" i="36"/>
  <c r="J439" i="36" s="1"/>
  <c r="H439" i="36"/>
  <c r="K439" i="36" s="1"/>
  <c r="G440" i="36"/>
  <c r="H440" i="36"/>
  <c r="G441" i="36"/>
  <c r="H441" i="36"/>
  <c r="K441" i="36" s="1"/>
  <c r="G442" i="36"/>
  <c r="J442" i="36" s="1"/>
  <c r="H442" i="36"/>
  <c r="G443" i="36"/>
  <c r="H443" i="36"/>
  <c r="K443" i="36" s="1"/>
  <c r="G444" i="36"/>
  <c r="H444" i="36"/>
  <c r="H395" i="36"/>
  <c r="G395" i="36"/>
  <c r="G342" i="36"/>
  <c r="H342" i="36"/>
  <c r="G343" i="36"/>
  <c r="H343" i="36"/>
  <c r="G344" i="36"/>
  <c r="H344" i="36"/>
  <c r="G345" i="36"/>
  <c r="H345" i="36"/>
  <c r="G346" i="36"/>
  <c r="H346" i="36"/>
  <c r="G347" i="36"/>
  <c r="H347" i="36"/>
  <c r="G348" i="36"/>
  <c r="H348" i="36"/>
  <c r="G349" i="36"/>
  <c r="H349" i="36"/>
  <c r="G350" i="36"/>
  <c r="H350" i="36"/>
  <c r="G351" i="36"/>
  <c r="H351" i="36"/>
  <c r="G352" i="36"/>
  <c r="H352" i="36"/>
  <c r="G353" i="36"/>
  <c r="H353" i="36"/>
  <c r="G354" i="36"/>
  <c r="H354" i="36"/>
  <c r="G355" i="36"/>
  <c r="H355" i="36"/>
  <c r="G356" i="36"/>
  <c r="H356" i="36"/>
  <c r="G357" i="36"/>
  <c r="J357" i="36" s="1"/>
  <c r="H357" i="36"/>
  <c r="G358" i="36"/>
  <c r="H358" i="36"/>
  <c r="G359" i="36"/>
  <c r="H359" i="36"/>
  <c r="G360" i="36"/>
  <c r="J360" i="36" s="1"/>
  <c r="H360" i="36"/>
  <c r="G361" i="36"/>
  <c r="J361" i="36" s="1"/>
  <c r="H361" i="36"/>
  <c r="G362" i="36"/>
  <c r="J362" i="36" s="1"/>
  <c r="H362" i="36"/>
  <c r="G363" i="36"/>
  <c r="H363" i="36"/>
  <c r="G364" i="36"/>
  <c r="H364" i="36"/>
  <c r="G365" i="36"/>
  <c r="J365" i="36" s="1"/>
  <c r="H365" i="36"/>
  <c r="G366" i="36"/>
  <c r="H366" i="36"/>
  <c r="G367" i="36"/>
  <c r="H367" i="36"/>
  <c r="G368" i="36"/>
  <c r="H368" i="36"/>
  <c r="G369" i="36"/>
  <c r="J369" i="36" s="1"/>
  <c r="H369" i="36"/>
  <c r="G370" i="36"/>
  <c r="J370" i="36" s="1"/>
  <c r="H370" i="36"/>
  <c r="G371" i="36"/>
  <c r="H371" i="36"/>
  <c r="G372" i="36"/>
  <c r="J372" i="36" s="1"/>
  <c r="H372" i="36"/>
  <c r="G373" i="36"/>
  <c r="J373" i="36" s="1"/>
  <c r="H373" i="36"/>
  <c r="G374" i="36"/>
  <c r="H374" i="36"/>
  <c r="G375" i="36"/>
  <c r="H375" i="36"/>
  <c r="G376" i="36"/>
  <c r="J376" i="36" s="1"/>
  <c r="H376" i="36"/>
  <c r="G377" i="36"/>
  <c r="J377" i="36" s="1"/>
  <c r="H377" i="36"/>
  <c r="G378" i="36"/>
  <c r="J378" i="36" s="1"/>
  <c r="H378" i="36"/>
  <c r="G379" i="36"/>
  <c r="H379" i="36"/>
  <c r="G380" i="36"/>
  <c r="H380" i="36"/>
  <c r="G381" i="36"/>
  <c r="J381" i="36" s="1"/>
  <c r="H381" i="36"/>
  <c r="G382" i="36"/>
  <c r="H382" i="36"/>
  <c r="G383" i="36"/>
  <c r="H383" i="36"/>
  <c r="G384" i="36"/>
  <c r="H384" i="36"/>
  <c r="G385" i="36"/>
  <c r="J385" i="36" s="1"/>
  <c r="H385" i="36"/>
  <c r="G386" i="36"/>
  <c r="J386" i="36" s="1"/>
  <c r="H386" i="36"/>
  <c r="G387" i="36"/>
  <c r="H387" i="36"/>
  <c r="G388" i="36"/>
  <c r="J388" i="36" s="1"/>
  <c r="H388" i="36"/>
  <c r="G389" i="36"/>
  <c r="J389" i="36" s="1"/>
  <c r="H389" i="36"/>
  <c r="G390" i="36"/>
  <c r="H390" i="36"/>
  <c r="H341" i="36"/>
  <c r="G341" i="36"/>
  <c r="G288" i="36"/>
  <c r="H288" i="36"/>
  <c r="G289" i="36"/>
  <c r="H289" i="36"/>
  <c r="G290" i="36"/>
  <c r="H290" i="36"/>
  <c r="G291" i="36"/>
  <c r="H291" i="36"/>
  <c r="G292" i="36"/>
  <c r="H292" i="36"/>
  <c r="G293" i="36"/>
  <c r="H293" i="36"/>
  <c r="G294" i="36"/>
  <c r="H294" i="36"/>
  <c r="G295" i="36"/>
  <c r="H295" i="36"/>
  <c r="G296" i="36"/>
  <c r="H296" i="36"/>
  <c r="G297" i="36"/>
  <c r="H297" i="36"/>
  <c r="G298" i="36"/>
  <c r="H298" i="36"/>
  <c r="G299" i="36"/>
  <c r="H299" i="36"/>
  <c r="G300" i="36"/>
  <c r="H300" i="36"/>
  <c r="G301" i="36"/>
  <c r="H301" i="36"/>
  <c r="K301" i="36" s="1"/>
  <c r="G302" i="36"/>
  <c r="H302" i="36"/>
  <c r="G303" i="36"/>
  <c r="H303" i="36"/>
  <c r="G304" i="36"/>
  <c r="H304" i="36"/>
  <c r="G305" i="36"/>
  <c r="H305" i="36"/>
  <c r="K305" i="36" s="1"/>
  <c r="G306" i="36"/>
  <c r="H306" i="36"/>
  <c r="G307" i="36"/>
  <c r="H307" i="36"/>
  <c r="K307" i="36" s="1"/>
  <c r="G308" i="36"/>
  <c r="H308" i="36"/>
  <c r="G309" i="36"/>
  <c r="J309" i="36" s="1"/>
  <c r="H309" i="36"/>
  <c r="K309" i="36" s="1"/>
  <c r="G310" i="36"/>
  <c r="H310" i="36"/>
  <c r="G311" i="36"/>
  <c r="J311" i="36" s="1"/>
  <c r="H311" i="36"/>
  <c r="K311" i="36" s="1"/>
  <c r="G312" i="36"/>
  <c r="J312" i="36" s="1"/>
  <c r="H312" i="36"/>
  <c r="G313" i="36"/>
  <c r="H313" i="36"/>
  <c r="G314" i="36"/>
  <c r="H314" i="36"/>
  <c r="G315" i="36"/>
  <c r="H315" i="36"/>
  <c r="K315" i="36" s="1"/>
  <c r="G316" i="36"/>
  <c r="H316" i="36"/>
  <c r="G317" i="36"/>
  <c r="J317" i="36" s="1"/>
  <c r="H317" i="36"/>
  <c r="K317" i="36" s="1"/>
  <c r="G318" i="36"/>
  <c r="H318" i="36"/>
  <c r="G319" i="36"/>
  <c r="H319" i="36"/>
  <c r="K319" i="36" s="1"/>
  <c r="G320" i="36"/>
  <c r="H320" i="36"/>
  <c r="G321" i="36"/>
  <c r="J321" i="36" s="1"/>
  <c r="H321" i="36"/>
  <c r="G322" i="36"/>
  <c r="J322" i="36" s="1"/>
  <c r="H322" i="36"/>
  <c r="G323" i="36"/>
  <c r="H323" i="36"/>
  <c r="K323" i="36" s="1"/>
  <c r="G324" i="36"/>
  <c r="H324" i="36"/>
  <c r="G325" i="36"/>
  <c r="H325" i="36"/>
  <c r="K325" i="36" s="1"/>
  <c r="G326" i="36"/>
  <c r="H326" i="36"/>
  <c r="G327" i="36"/>
  <c r="H327" i="36"/>
  <c r="K327" i="36" s="1"/>
  <c r="G328" i="36"/>
  <c r="J328" i="36" s="1"/>
  <c r="H328" i="36"/>
  <c r="G329" i="36"/>
  <c r="H329" i="36"/>
  <c r="K329" i="36" s="1"/>
  <c r="G330" i="36"/>
  <c r="H330" i="36"/>
  <c r="G331" i="36"/>
  <c r="J331" i="36" s="1"/>
  <c r="H331" i="36"/>
  <c r="K331" i="36" s="1"/>
  <c r="G332" i="36"/>
  <c r="H332" i="36"/>
  <c r="G333" i="36"/>
  <c r="H333" i="36"/>
  <c r="K333" i="36" s="1"/>
  <c r="G334" i="36"/>
  <c r="H334" i="36"/>
  <c r="G335" i="36"/>
  <c r="J335" i="36" s="1"/>
  <c r="H335" i="36"/>
  <c r="K335" i="36" s="1"/>
  <c r="G336" i="36"/>
  <c r="H336" i="36"/>
  <c r="H287" i="36"/>
  <c r="G287" i="36"/>
  <c r="G234" i="36"/>
  <c r="H234" i="36"/>
  <c r="G235" i="36"/>
  <c r="H235" i="36"/>
  <c r="G236" i="36"/>
  <c r="H236" i="36"/>
  <c r="G237" i="36"/>
  <c r="H237" i="36"/>
  <c r="G238" i="36"/>
  <c r="H238" i="36"/>
  <c r="G239" i="36"/>
  <c r="H239" i="36"/>
  <c r="G240" i="36"/>
  <c r="H240" i="36"/>
  <c r="G241" i="36"/>
  <c r="H241" i="36"/>
  <c r="G242" i="36"/>
  <c r="H242" i="36"/>
  <c r="G243" i="36"/>
  <c r="H243" i="36"/>
  <c r="G244" i="36"/>
  <c r="H244" i="36"/>
  <c r="G245" i="36"/>
  <c r="H245" i="36"/>
  <c r="G246" i="36"/>
  <c r="H246" i="36"/>
  <c r="G247" i="36"/>
  <c r="H247" i="36"/>
  <c r="G248" i="36"/>
  <c r="H248" i="36"/>
  <c r="G249" i="36"/>
  <c r="H249" i="36"/>
  <c r="G250" i="36"/>
  <c r="H250" i="36"/>
  <c r="G251" i="36"/>
  <c r="H251" i="36"/>
  <c r="G252" i="36"/>
  <c r="H252" i="36"/>
  <c r="G253" i="36"/>
  <c r="H253" i="36"/>
  <c r="G254" i="36"/>
  <c r="H254" i="36"/>
  <c r="G255" i="36"/>
  <c r="H255" i="36"/>
  <c r="G256" i="36"/>
  <c r="H256" i="36"/>
  <c r="G257" i="36"/>
  <c r="H257" i="36"/>
  <c r="G258" i="36"/>
  <c r="H258" i="36"/>
  <c r="G259" i="36"/>
  <c r="H259" i="36"/>
  <c r="G260" i="36"/>
  <c r="H260" i="36"/>
  <c r="G261" i="36"/>
  <c r="H261" i="36"/>
  <c r="G262" i="36"/>
  <c r="H262" i="36"/>
  <c r="G263" i="36"/>
  <c r="H263" i="36"/>
  <c r="G264" i="36"/>
  <c r="H264" i="36"/>
  <c r="G265" i="36"/>
  <c r="H265" i="36"/>
  <c r="G266" i="36"/>
  <c r="H266" i="36"/>
  <c r="G267" i="36"/>
  <c r="H267" i="36"/>
  <c r="G268" i="36"/>
  <c r="H268" i="36"/>
  <c r="G269" i="36"/>
  <c r="J269" i="36" s="1"/>
  <c r="H269" i="36"/>
  <c r="K269" i="36" s="1"/>
  <c r="G270" i="36"/>
  <c r="J270" i="36" s="1"/>
  <c r="H270" i="36"/>
  <c r="G271" i="36"/>
  <c r="H271" i="36"/>
  <c r="K271" i="36" s="1"/>
  <c r="G272" i="36"/>
  <c r="H272" i="36"/>
  <c r="G273" i="36"/>
  <c r="H273" i="36"/>
  <c r="K273" i="36" s="1"/>
  <c r="G274" i="36"/>
  <c r="H274" i="36"/>
  <c r="G275" i="36"/>
  <c r="H275" i="36"/>
  <c r="G276" i="36"/>
  <c r="H276" i="36"/>
  <c r="G277" i="36"/>
  <c r="J277" i="36" s="1"/>
  <c r="H277" i="36"/>
  <c r="K277" i="36" s="1"/>
  <c r="G278" i="36"/>
  <c r="J278" i="36" s="1"/>
  <c r="H278" i="36"/>
  <c r="G279" i="36"/>
  <c r="H279" i="36"/>
  <c r="G280" i="36"/>
  <c r="H280" i="36"/>
  <c r="G281" i="36"/>
  <c r="H281" i="36"/>
  <c r="G282" i="36"/>
  <c r="J282" i="36" s="1"/>
  <c r="H282" i="36"/>
  <c r="H233" i="36"/>
  <c r="G233" i="36"/>
  <c r="G180" i="36"/>
  <c r="H180" i="36"/>
  <c r="G181" i="36"/>
  <c r="H181" i="36"/>
  <c r="G182" i="36"/>
  <c r="H182" i="36"/>
  <c r="G183" i="36"/>
  <c r="H183" i="36"/>
  <c r="G184" i="36"/>
  <c r="H184" i="36"/>
  <c r="G185" i="36"/>
  <c r="H185" i="36"/>
  <c r="G186" i="36"/>
  <c r="H186" i="36"/>
  <c r="G187" i="36"/>
  <c r="H187" i="36"/>
  <c r="G188" i="36"/>
  <c r="H188" i="36"/>
  <c r="G189" i="36"/>
  <c r="H189" i="36"/>
  <c r="G190" i="36"/>
  <c r="H190" i="36"/>
  <c r="G191" i="36"/>
  <c r="H191" i="36"/>
  <c r="G192" i="36"/>
  <c r="H192" i="36"/>
  <c r="G193" i="36"/>
  <c r="H193" i="36"/>
  <c r="G194" i="36"/>
  <c r="H194" i="36"/>
  <c r="G195" i="36"/>
  <c r="H195" i="36"/>
  <c r="G196" i="36"/>
  <c r="H196" i="36"/>
  <c r="G197" i="36"/>
  <c r="H197" i="36"/>
  <c r="G198" i="36"/>
  <c r="H198" i="36"/>
  <c r="G199" i="36"/>
  <c r="H199" i="36"/>
  <c r="G200" i="36"/>
  <c r="H200" i="36"/>
  <c r="G201" i="36"/>
  <c r="H201" i="36"/>
  <c r="G202" i="36"/>
  <c r="H202" i="36"/>
  <c r="G203" i="36"/>
  <c r="H203" i="36"/>
  <c r="G204" i="36"/>
  <c r="H204" i="36"/>
  <c r="G205" i="36"/>
  <c r="H205" i="36"/>
  <c r="G206" i="36"/>
  <c r="H206" i="36"/>
  <c r="G207" i="36"/>
  <c r="H207" i="36"/>
  <c r="G208" i="36"/>
  <c r="H208" i="36"/>
  <c r="G209" i="36"/>
  <c r="H209" i="36"/>
  <c r="G210" i="36"/>
  <c r="H210" i="36"/>
  <c r="G211" i="36"/>
  <c r="H211" i="36"/>
  <c r="G212" i="36"/>
  <c r="H212" i="36"/>
  <c r="G213" i="36"/>
  <c r="H213" i="36"/>
  <c r="G214" i="36"/>
  <c r="H214" i="36"/>
  <c r="G215" i="36"/>
  <c r="H215" i="36"/>
  <c r="G216" i="36"/>
  <c r="H216" i="36"/>
  <c r="G217" i="36"/>
  <c r="H217" i="36"/>
  <c r="G218" i="36"/>
  <c r="H218" i="36"/>
  <c r="G219" i="36"/>
  <c r="H219" i="36"/>
  <c r="G220" i="36"/>
  <c r="H220" i="36"/>
  <c r="G221" i="36"/>
  <c r="H221" i="36"/>
  <c r="G222" i="36"/>
  <c r="H222" i="36"/>
  <c r="G223" i="36"/>
  <c r="H223" i="36"/>
  <c r="G224" i="36"/>
  <c r="H224" i="36"/>
  <c r="G225" i="36"/>
  <c r="H225" i="36"/>
  <c r="G226" i="36"/>
  <c r="H226" i="36"/>
  <c r="G227" i="36"/>
  <c r="H227" i="36"/>
  <c r="G228" i="36"/>
  <c r="H228" i="36"/>
  <c r="H179" i="36"/>
  <c r="G179" i="36"/>
  <c r="G126" i="36"/>
  <c r="H126" i="36"/>
  <c r="G127" i="36"/>
  <c r="H127" i="36"/>
  <c r="G128" i="36"/>
  <c r="H128" i="36"/>
  <c r="G129" i="36"/>
  <c r="H129" i="36"/>
  <c r="G130" i="36"/>
  <c r="H130" i="36"/>
  <c r="G131" i="36"/>
  <c r="H131" i="36"/>
  <c r="G132" i="36"/>
  <c r="H132" i="36"/>
  <c r="G133" i="36"/>
  <c r="H133" i="36"/>
  <c r="G134" i="36"/>
  <c r="H134" i="36"/>
  <c r="G135" i="36"/>
  <c r="H135" i="36"/>
  <c r="G136" i="36"/>
  <c r="H136" i="36"/>
  <c r="G137" i="36"/>
  <c r="H137" i="36"/>
  <c r="G138" i="36"/>
  <c r="H138" i="36"/>
  <c r="G139" i="36"/>
  <c r="H139" i="36"/>
  <c r="G140" i="36"/>
  <c r="H140" i="36"/>
  <c r="G141" i="36"/>
  <c r="H141" i="36"/>
  <c r="G142" i="36"/>
  <c r="H142" i="36"/>
  <c r="G143" i="36"/>
  <c r="H143" i="36"/>
  <c r="G144" i="36"/>
  <c r="H144" i="36"/>
  <c r="G145" i="36"/>
  <c r="H145" i="36"/>
  <c r="G146" i="36"/>
  <c r="H146" i="36"/>
  <c r="G147" i="36"/>
  <c r="H147" i="36"/>
  <c r="G148" i="36"/>
  <c r="H148" i="36"/>
  <c r="G149" i="36"/>
  <c r="H149" i="36"/>
  <c r="G150" i="36"/>
  <c r="H150" i="36"/>
  <c r="G151" i="36"/>
  <c r="H151" i="36"/>
  <c r="G152" i="36"/>
  <c r="H152" i="36"/>
  <c r="G153" i="36"/>
  <c r="H153" i="36"/>
  <c r="G154" i="36"/>
  <c r="H154" i="36"/>
  <c r="G155" i="36"/>
  <c r="H155" i="36"/>
  <c r="G156" i="36"/>
  <c r="H156" i="36"/>
  <c r="G157" i="36"/>
  <c r="H157" i="36"/>
  <c r="G158" i="36"/>
  <c r="H158" i="36"/>
  <c r="G159" i="36"/>
  <c r="H159" i="36"/>
  <c r="G160" i="36"/>
  <c r="H160" i="36"/>
  <c r="G161" i="36"/>
  <c r="H161" i="36"/>
  <c r="G162" i="36"/>
  <c r="H162" i="36"/>
  <c r="G163" i="36"/>
  <c r="H163" i="36"/>
  <c r="G164" i="36"/>
  <c r="H164" i="36"/>
  <c r="G165" i="36"/>
  <c r="H165" i="36"/>
  <c r="G166" i="36"/>
  <c r="H166" i="36"/>
  <c r="G167" i="36"/>
  <c r="H167" i="36"/>
  <c r="G168" i="36"/>
  <c r="H168" i="36"/>
  <c r="G169" i="36"/>
  <c r="H169" i="36"/>
  <c r="G170" i="36"/>
  <c r="H170" i="36"/>
  <c r="G171" i="36"/>
  <c r="H171" i="36"/>
  <c r="G172" i="36"/>
  <c r="H172" i="36"/>
  <c r="G173" i="36"/>
  <c r="H173" i="36"/>
  <c r="G174" i="36"/>
  <c r="H174" i="36"/>
  <c r="H125" i="36"/>
  <c r="G125" i="36"/>
  <c r="G72" i="36"/>
  <c r="H72" i="36"/>
  <c r="G73" i="36"/>
  <c r="H73" i="36"/>
  <c r="G74" i="36"/>
  <c r="H74" i="36"/>
  <c r="G75" i="36"/>
  <c r="H75" i="36"/>
  <c r="G76" i="36"/>
  <c r="H76" i="36"/>
  <c r="G77" i="36"/>
  <c r="H77" i="36"/>
  <c r="G78" i="36"/>
  <c r="H78" i="36"/>
  <c r="G79" i="36"/>
  <c r="H79" i="36"/>
  <c r="G80" i="36"/>
  <c r="H80" i="36"/>
  <c r="G81" i="36"/>
  <c r="H81" i="36"/>
  <c r="G82" i="36"/>
  <c r="H82" i="36"/>
  <c r="G83" i="36"/>
  <c r="H83" i="36"/>
  <c r="G84" i="36"/>
  <c r="H84" i="36"/>
  <c r="G85" i="36"/>
  <c r="H85" i="36"/>
  <c r="G86" i="36"/>
  <c r="H86" i="36"/>
  <c r="G87" i="36"/>
  <c r="H87" i="36"/>
  <c r="G88" i="36"/>
  <c r="H88" i="36"/>
  <c r="G89" i="36"/>
  <c r="H89" i="36"/>
  <c r="G90" i="36"/>
  <c r="H90" i="36"/>
  <c r="G91" i="36"/>
  <c r="H91" i="36"/>
  <c r="G92" i="36"/>
  <c r="H92" i="36"/>
  <c r="G93" i="36"/>
  <c r="H93" i="36"/>
  <c r="G94" i="36"/>
  <c r="H94" i="36"/>
  <c r="G95" i="36"/>
  <c r="H95" i="36"/>
  <c r="G96" i="36"/>
  <c r="H96" i="36"/>
  <c r="G97" i="36"/>
  <c r="H97" i="36"/>
  <c r="G98" i="36"/>
  <c r="H98" i="36"/>
  <c r="G99" i="36"/>
  <c r="H99" i="36"/>
  <c r="G100" i="36"/>
  <c r="H100" i="36"/>
  <c r="G101" i="36"/>
  <c r="H101" i="36"/>
  <c r="G102" i="36"/>
  <c r="H102" i="36"/>
  <c r="G103" i="36"/>
  <c r="H103" i="36"/>
  <c r="G104" i="36"/>
  <c r="H104" i="36"/>
  <c r="G105" i="36"/>
  <c r="H105" i="36"/>
  <c r="G106" i="36"/>
  <c r="H106" i="36"/>
  <c r="G107" i="36"/>
  <c r="H107" i="36"/>
  <c r="G108" i="36"/>
  <c r="H108" i="36"/>
  <c r="G109" i="36"/>
  <c r="H109" i="36"/>
  <c r="G110" i="36"/>
  <c r="H110" i="36"/>
  <c r="G111" i="36"/>
  <c r="H111" i="36"/>
  <c r="G112" i="36"/>
  <c r="H112" i="36"/>
  <c r="G113" i="36"/>
  <c r="H113" i="36"/>
  <c r="G114" i="36"/>
  <c r="H114" i="36"/>
  <c r="G115" i="36"/>
  <c r="H115" i="36"/>
  <c r="G116" i="36"/>
  <c r="H116" i="36"/>
  <c r="G117" i="36"/>
  <c r="H117" i="36"/>
  <c r="G118" i="36"/>
  <c r="H118" i="36"/>
  <c r="G119" i="36"/>
  <c r="H119" i="36"/>
  <c r="G120" i="36"/>
  <c r="H120" i="36"/>
  <c r="H71" i="36"/>
  <c r="G71" i="36"/>
  <c r="G18" i="36"/>
  <c r="H18" i="36"/>
  <c r="G19" i="36"/>
  <c r="H19" i="36"/>
  <c r="G20" i="36"/>
  <c r="H20" i="36"/>
  <c r="G21" i="36"/>
  <c r="H21" i="36"/>
  <c r="G22" i="36"/>
  <c r="H22" i="36"/>
  <c r="G23" i="36"/>
  <c r="H23" i="36"/>
  <c r="G24" i="36"/>
  <c r="H24" i="36"/>
  <c r="G25" i="36"/>
  <c r="H25" i="36"/>
  <c r="G26" i="36"/>
  <c r="H26" i="36"/>
  <c r="G27" i="36"/>
  <c r="H27" i="36"/>
  <c r="G28" i="36"/>
  <c r="H28" i="36"/>
  <c r="G29" i="36"/>
  <c r="H29" i="36"/>
  <c r="G30" i="36"/>
  <c r="H30" i="36"/>
  <c r="G31" i="36"/>
  <c r="H31" i="36"/>
  <c r="G32" i="36"/>
  <c r="H32" i="36"/>
  <c r="G33" i="36"/>
  <c r="H33" i="36"/>
  <c r="G34" i="36"/>
  <c r="H34" i="36"/>
  <c r="G35" i="36"/>
  <c r="H35" i="36"/>
  <c r="G36" i="36"/>
  <c r="H36" i="36"/>
  <c r="G37" i="36"/>
  <c r="H37" i="36"/>
  <c r="G38" i="36"/>
  <c r="H38" i="36"/>
  <c r="G39" i="36"/>
  <c r="H39" i="36"/>
  <c r="G40" i="36"/>
  <c r="H40" i="36"/>
  <c r="G41" i="36"/>
  <c r="H41" i="36"/>
  <c r="G42" i="36"/>
  <c r="H42" i="36"/>
  <c r="G43" i="36"/>
  <c r="H43" i="36"/>
  <c r="G44" i="36"/>
  <c r="H44" i="36"/>
  <c r="G45" i="36"/>
  <c r="H45" i="36"/>
  <c r="G46" i="36"/>
  <c r="H46" i="36"/>
  <c r="G47" i="36"/>
  <c r="H47" i="36"/>
  <c r="G48" i="36"/>
  <c r="H48" i="36"/>
  <c r="G49" i="36"/>
  <c r="H49" i="36"/>
  <c r="G50" i="36"/>
  <c r="H50" i="36"/>
  <c r="G51" i="36"/>
  <c r="H51" i="36"/>
  <c r="G52" i="36"/>
  <c r="H52" i="36"/>
  <c r="G53" i="36"/>
  <c r="H53" i="36"/>
  <c r="G54" i="36"/>
  <c r="H54" i="36"/>
  <c r="G55" i="36"/>
  <c r="H55" i="36"/>
  <c r="G56" i="36"/>
  <c r="H56" i="36"/>
  <c r="G57" i="36"/>
  <c r="H57" i="36"/>
  <c r="G58" i="36"/>
  <c r="H58" i="36"/>
  <c r="G59" i="36"/>
  <c r="H59" i="36"/>
  <c r="G60" i="36"/>
  <c r="H60" i="36"/>
  <c r="G61" i="36"/>
  <c r="H61" i="36"/>
  <c r="G62" i="36"/>
  <c r="H62" i="36"/>
  <c r="G63" i="36"/>
  <c r="H63" i="36"/>
  <c r="G64" i="36"/>
  <c r="H64" i="36"/>
  <c r="G65" i="36"/>
  <c r="H65" i="36"/>
  <c r="G66" i="36"/>
  <c r="H66" i="36"/>
  <c r="H17" i="36"/>
  <c r="K17" i="36" s="1"/>
  <c r="G17" i="36"/>
  <c r="F513" i="36"/>
  <c r="E513" i="36" s="1"/>
  <c r="J513" i="36"/>
  <c r="F514" i="36"/>
  <c r="I514" i="36" s="1"/>
  <c r="K514" i="36"/>
  <c r="F515" i="36"/>
  <c r="I515" i="36" s="1"/>
  <c r="J515" i="36"/>
  <c r="F516" i="36"/>
  <c r="E516" i="36" s="1"/>
  <c r="J516" i="36"/>
  <c r="K516" i="36"/>
  <c r="F517" i="36"/>
  <c r="J517" i="36"/>
  <c r="F518" i="36"/>
  <c r="I518" i="36" s="1"/>
  <c r="J518" i="36"/>
  <c r="K518" i="36"/>
  <c r="F519" i="36"/>
  <c r="E519" i="36" s="1"/>
  <c r="J519" i="36"/>
  <c r="F520" i="36"/>
  <c r="I520" i="36" s="1"/>
  <c r="J520" i="36"/>
  <c r="K520" i="36"/>
  <c r="F521" i="36"/>
  <c r="J521" i="36"/>
  <c r="F522" i="36"/>
  <c r="I522" i="36" s="1"/>
  <c r="J522" i="36"/>
  <c r="K522" i="36"/>
  <c r="F523" i="36"/>
  <c r="E523" i="36" s="1"/>
  <c r="J523" i="36"/>
  <c r="F524" i="36"/>
  <c r="E524" i="36" s="1"/>
  <c r="J524" i="36"/>
  <c r="K524" i="36"/>
  <c r="F525" i="36"/>
  <c r="J525" i="36"/>
  <c r="F526" i="36"/>
  <c r="E526" i="36" s="1"/>
  <c r="J526" i="36"/>
  <c r="K526" i="36"/>
  <c r="F527" i="36"/>
  <c r="E527" i="36" s="1"/>
  <c r="K527" i="36"/>
  <c r="J527" i="36"/>
  <c r="F528" i="36"/>
  <c r="E528" i="36" s="1"/>
  <c r="K528" i="36"/>
  <c r="F529" i="36"/>
  <c r="J529" i="36"/>
  <c r="K529" i="36"/>
  <c r="F530" i="36"/>
  <c r="I530" i="36" s="1"/>
  <c r="K530" i="36"/>
  <c r="F531" i="36"/>
  <c r="E531" i="36" s="1"/>
  <c r="J531" i="36"/>
  <c r="F532" i="36"/>
  <c r="E532" i="36" s="1"/>
  <c r="J532" i="36"/>
  <c r="K532" i="36"/>
  <c r="F533" i="36"/>
  <c r="T533" i="36" s="1"/>
  <c r="J533" i="36"/>
  <c r="F534" i="36"/>
  <c r="E534" i="36" s="1"/>
  <c r="K534" i="36"/>
  <c r="F535" i="36"/>
  <c r="E535" i="36" s="1"/>
  <c r="J535" i="36"/>
  <c r="F536" i="36"/>
  <c r="E536" i="36" s="1"/>
  <c r="J536" i="36"/>
  <c r="K536" i="36"/>
  <c r="F537" i="36"/>
  <c r="J537" i="36"/>
  <c r="K537" i="36"/>
  <c r="F538" i="36"/>
  <c r="E538" i="36" s="1"/>
  <c r="K538" i="36"/>
  <c r="F539" i="36"/>
  <c r="E539" i="36" s="1"/>
  <c r="J539" i="36"/>
  <c r="F540" i="36"/>
  <c r="E540" i="36" s="1"/>
  <c r="J540" i="36"/>
  <c r="K540" i="36"/>
  <c r="F541" i="36"/>
  <c r="T541" i="36" s="1"/>
  <c r="J541" i="36"/>
  <c r="F542" i="36"/>
  <c r="E542" i="36" s="1"/>
  <c r="K542" i="36"/>
  <c r="F543" i="36"/>
  <c r="E543" i="36" s="1"/>
  <c r="J543" i="36"/>
  <c r="F544" i="36"/>
  <c r="E544" i="36" s="1"/>
  <c r="J544" i="36"/>
  <c r="K544" i="36"/>
  <c r="F545" i="36"/>
  <c r="K545" i="36"/>
  <c r="F546" i="36"/>
  <c r="E546" i="36" s="1"/>
  <c r="K546" i="36"/>
  <c r="F547" i="36"/>
  <c r="E547" i="36" s="1"/>
  <c r="F548" i="36"/>
  <c r="E548" i="36" s="1"/>
  <c r="K548" i="36"/>
  <c r="F549" i="36"/>
  <c r="T549" i="36" s="1"/>
  <c r="J549" i="36"/>
  <c r="F550" i="36"/>
  <c r="E550" i="36" s="1"/>
  <c r="J550" i="36"/>
  <c r="K550" i="36"/>
  <c r="F551" i="36"/>
  <c r="E551" i="36" s="1"/>
  <c r="F552" i="36"/>
  <c r="E552" i="36" s="1"/>
  <c r="K552" i="36"/>
  <c r="F460" i="36"/>
  <c r="E460" i="36" s="1"/>
  <c r="J460" i="36"/>
  <c r="K460" i="36"/>
  <c r="F461" i="36"/>
  <c r="I461" i="36" s="1"/>
  <c r="J461" i="36"/>
  <c r="F462" i="36"/>
  <c r="E462" i="36" s="1"/>
  <c r="F463" i="36"/>
  <c r="I463" i="36" s="1"/>
  <c r="F464" i="36"/>
  <c r="E464" i="36" s="1"/>
  <c r="K464" i="36"/>
  <c r="F465" i="36"/>
  <c r="E465" i="36" s="1"/>
  <c r="F466" i="36"/>
  <c r="E466" i="36" s="1"/>
  <c r="K466" i="36"/>
  <c r="J466" i="36"/>
  <c r="F467" i="36"/>
  <c r="I467" i="36" s="1"/>
  <c r="J467" i="36"/>
  <c r="F468" i="36"/>
  <c r="E468" i="36" s="1"/>
  <c r="K468" i="36"/>
  <c r="F469" i="36"/>
  <c r="I469" i="36" s="1"/>
  <c r="J469" i="36"/>
  <c r="F470" i="36"/>
  <c r="E470" i="36" s="1"/>
  <c r="J470" i="36"/>
  <c r="F471" i="36"/>
  <c r="E471" i="36" s="1"/>
  <c r="J471" i="36"/>
  <c r="F472" i="36"/>
  <c r="E472" i="36" s="1"/>
  <c r="J472" i="36"/>
  <c r="K472" i="36"/>
  <c r="F473" i="36"/>
  <c r="I473" i="36" s="1"/>
  <c r="F474" i="36"/>
  <c r="E474" i="36" s="1"/>
  <c r="K474" i="36"/>
  <c r="J474" i="36"/>
  <c r="F475" i="36"/>
  <c r="E475" i="36" s="1"/>
  <c r="J475" i="36"/>
  <c r="F476" i="36"/>
  <c r="E476" i="36" s="1"/>
  <c r="J476" i="36"/>
  <c r="K476" i="36"/>
  <c r="F477" i="36"/>
  <c r="I477" i="36" s="1"/>
  <c r="F478" i="36"/>
  <c r="E478" i="36" s="1"/>
  <c r="K478" i="36"/>
  <c r="J478" i="36"/>
  <c r="F479" i="36"/>
  <c r="E479" i="36" s="1"/>
  <c r="J479" i="36"/>
  <c r="F480" i="36"/>
  <c r="E480" i="36" s="1"/>
  <c r="J480" i="36"/>
  <c r="K480" i="36"/>
  <c r="F481" i="36"/>
  <c r="I481" i="36" s="1"/>
  <c r="J481" i="36"/>
  <c r="F482" i="36"/>
  <c r="E482" i="36" s="1"/>
  <c r="J482" i="36"/>
  <c r="F483" i="36"/>
  <c r="E483" i="36" s="1"/>
  <c r="J483" i="36"/>
  <c r="F484" i="36"/>
  <c r="E484" i="36" s="1"/>
  <c r="J484" i="36"/>
  <c r="K484" i="36"/>
  <c r="F485" i="36"/>
  <c r="I485" i="36" s="1"/>
  <c r="F486" i="36"/>
  <c r="E486" i="36" s="1"/>
  <c r="K486" i="36"/>
  <c r="F487" i="36"/>
  <c r="E487" i="36" s="1"/>
  <c r="F488" i="36"/>
  <c r="E488" i="36" s="1"/>
  <c r="K488" i="36"/>
  <c r="F489" i="36"/>
  <c r="I489" i="36" s="1"/>
  <c r="J489" i="36"/>
  <c r="F490" i="36"/>
  <c r="E490" i="36" s="1"/>
  <c r="F491" i="36"/>
  <c r="E491" i="36" s="1"/>
  <c r="F492" i="36"/>
  <c r="E492" i="36" s="1"/>
  <c r="K492" i="36"/>
  <c r="F493" i="36"/>
  <c r="I493" i="36" s="1"/>
  <c r="J493" i="36"/>
  <c r="F494" i="36"/>
  <c r="E494" i="36" s="1"/>
  <c r="K494" i="36"/>
  <c r="F495" i="36"/>
  <c r="E495" i="36" s="1"/>
  <c r="F496" i="36"/>
  <c r="E496" i="36" s="1"/>
  <c r="K496" i="36"/>
  <c r="F497" i="36"/>
  <c r="I497" i="36" s="1"/>
  <c r="F498" i="36"/>
  <c r="E498" i="36" s="1"/>
  <c r="J498" i="36"/>
  <c r="F408" i="36"/>
  <c r="T408" i="36" s="1"/>
  <c r="J408" i="36"/>
  <c r="K408" i="36"/>
  <c r="F409" i="36"/>
  <c r="I409" i="36" s="1"/>
  <c r="J409" i="36"/>
  <c r="F410" i="36"/>
  <c r="E410" i="36" s="1"/>
  <c r="K410" i="36"/>
  <c r="F411" i="36"/>
  <c r="I411" i="36" s="1"/>
  <c r="J411" i="36"/>
  <c r="F412" i="36"/>
  <c r="T412" i="36" s="1"/>
  <c r="K412" i="36"/>
  <c r="F413" i="36"/>
  <c r="E413" i="36" s="1"/>
  <c r="J413" i="36"/>
  <c r="F414" i="36"/>
  <c r="E414" i="36" s="1"/>
  <c r="K414" i="36"/>
  <c r="F415" i="36"/>
  <c r="E415" i="36" s="1"/>
  <c r="K415" i="36"/>
  <c r="F416" i="36"/>
  <c r="E416" i="36" s="1"/>
  <c r="J416" i="36"/>
  <c r="K416" i="36"/>
  <c r="F417" i="36"/>
  <c r="I417" i="36" s="1"/>
  <c r="J417" i="36"/>
  <c r="K417" i="36"/>
  <c r="F418" i="36"/>
  <c r="E418" i="36" s="1"/>
  <c r="K418" i="36"/>
  <c r="F419" i="36"/>
  <c r="I419" i="36" s="1"/>
  <c r="K419" i="36"/>
  <c r="F420" i="36"/>
  <c r="E420" i="36" s="1"/>
  <c r="J420" i="36"/>
  <c r="K420" i="36"/>
  <c r="F421" i="36"/>
  <c r="I421" i="36" s="1"/>
  <c r="K421" i="36"/>
  <c r="F422" i="36"/>
  <c r="E422" i="36" s="1"/>
  <c r="K422" i="36"/>
  <c r="F423" i="36"/>
  <c r="I423" i="36" s="1"/>
  <c r="K423" i="36"/>
  <c r="F424" i="36"/>
  <c r="T424" i="36" s="1"/>
  <c r="J424" i="36"/>
  <c r="K424" i="36"/>
  <c r="F425" i="36"/>
  <c r="I425" i="36" s="1"/>
  <c r="J425" i="36"/>
  <c r="K425" i="36"/>
  <c r="F426" i="36"/>
  <c r="E426" i="36" s="1"/>
  <c r="K426" i="36"/>
  <c r="F427" i="36"/>
  <c r="E427" i="36" s="1"/>
  <c r="F428" i="36"/>
  <c r="T428" i="36" s="1"/>
  <c r="K428" i="36"/>
  <c r="F429" i="36"/>
  <c r="E429" i="36" s="1"/>
  <c r="F430" i="36"/>
  <c r="E430" i="36" s="1"/>
  <c r="K430" i="36"/>
  <c r="F431" i="36"/>
  <c r="E431" i="36" s="1"/>
  <c r="F432" i="36"/>
  <c r="E432" i="36" s="1"/>
  <c r="K432" i="36"/>
  <c r="F433" i="36"/>
  <c r="E433" i="36" s="1"/>
  <c r="J433" i="36"/>
  <c r="F434" i="36"/>
  <c r="E434" i="36" s="1"/>
  <c r="K434" i="36"/>
  <c r="F435" i="36"/>
  <c r="I435" i="36" s="1"/>
  <c r="J435" i="36"/>
  <c r="F436" i="36"/>
  <c r="E436" i="36" s="1"/>
  <c r="J436" i="36"/>
  <c r="K436" i="36"/>
  <c r="F437" i="36"/>
  <c r="I437" i="36" s="1"/>
  <c r="F438" i="36"/>
  <c r="E438" i="36" s="1"/>
  <c r="K438" i="36"/>
  <c r="J438" i="36"/>
  <c r="F439" i="36"/>
  <c r="E439" i="36" s="1"/>
  <c r="F440" i="36"/>
  <c r="E440" i="36" s="1"/>
  <c r="J440" i="36"/>
  <c r="K440" i="36"/>
  <c r="F441" i="36"/>
  <c r="E441" i="36" s="1"/>
  <c r="J441" i="36"/>
  <c r="F442" i="36"/>
  <c r="E442" i="36" s="1"/>
  <c r="K442" i="36"/>
  <c r="F443" i="36"/>
  <c r="I443" i="36" s="1"/>
  <c r="J443" i="36"/>
  <c r="F444" i="36"/>
  <c r="E444" i="36" s="1"/>
  <c r="J444" i="36"/>
  <c r="K444" i="36"/>
  <c r="F354" i="36"/>
  <c r="E354" i="36" s="1"/>
  <c r="J354" i="36"/>
  <c r="K354" i="36"/>
  <c r="F355" i="36"/>
  <c r="I355" i="36" s="1"/>
  <c r="J355" i="36"/>
  <c r="K355" i="36"/>
  <c r="F356" i="36"/>
  <c r="E356" i="36" s="1"/>
  <c r="K356" i="36"/>
  <c r="J356" i="36"/>
  <c r="F357" i="36"/>
  <c r="I357" i="36" s="1"/>
  <c r="K357" i="36"/>
  <c r="F358" i="36"/>
  <c r="E358" i="36" s="1"/>
  <c r="J358" i="36"/>
  <c r="K358" i="36"/>
  <c r="F359" i="36"/>
  <c r="I359" i="36" s="1"/>
  <c r="J359" i="36"/>
  <c r="K359" i="36"/>
  <c r="F360" i="36"/>
  <c r="E360" i="36" s="1"/>
  <c r="K360" i="36"/>
  <c r="F361" i="36"/>
  <c r="I361" i="36" s="1"/>
  <c r="K361" i="36"/>
  <c r="F362" i="36"/>
  <c r="E362" i="36" s="1"/>
  <c r="K362" i="36"/>
  <c r="F363" i="36"/>
  <c r="I363" i="36" s="1"/>
  <c r="J363" i="36"/>
  <c r="K363" i="36"/>
  <c r="F364" i="36"/>
  <c r="E364" i="36" s="1"/>
  <c r="K364" i="36"/>
  <c r="J364" i="36"/>
  <c r="F365" i="36"/>
  <c r="I365" i="36" s="1"/>
  <c r="K365" i="36"/>
  <c r="F366" i="36"/>
  <c r="E366" i="36" s="1"/>
  <c r="J366" i="36"/>
  <c r="K366" i="36"/>
  <c r="F367" i="36"/>
  <c r="I367" i="36" s="1"/>
  <c r="J367" i="36"/>
  <c r="K367" i="36"/>
  <c r="F368" i="36"/>
  <c r="E368" i="36" s="1"/>
  <c r="K368" i="36"/>
  <c r="J368" i="36"/>
  <c r="F369" i="36"/>
  <c r="I369" i="36" s="1"/>
  <c r="K369" i="36"/>
  <c r="F370" i="36"/>
  <c r="T370" i="36" s="1"/>
  <c r="K370" i="36"/>
  <c r="F371" i="36"/>
  <c r="I371" i="36" s="1"/>
  <c r="J371" i="36"/>
  <c r="K371" i="36"/>
  <c r="F372" i="36"/>
  <c r="E372" i="36" s="1"/>
  <c r="K372" i="36"/>
  <c r="F373" i="36"/>
  <c r="I373" i="36" s="1"/>
  <c r="K373" i="36"/>
  <c r="F374" i="36"/>
  <c r="T374" i="36" s="1"/>
  <c r="J374" i="36"/>
  <c r="K374" i="36"/>
  <c r="F375" i="36"/>
  <c r="I375" i="36" s="1"/>
  <c r="J375" i="36"/>
  <c r="K375" i="36"/>
  <c r="F376" i="36"/>
  <c r="E376" i="36" s="1"/>
  <c r="K376" i="36"/>
  <c r="F377" i="36"/>
  <c r="I377" i="36" s="1"/>
  <c r="K377" i="36"/>
  <c r="F378" i="36"/>
  <c r="E378" i="36" s="1"/>
  <c r="K378" i="36"/>
  <c r="F379" i="36"/>
  <c r="E379" i="36" s="1"/>
  <c r="J379" i="36"/>
  <c r="K379" i="36"/>
  <c r="F380" i="36"/>
  <c r="E380" i="36" s="1"/>
  <c r="K380" i="36"/>
  <c r="J380" i="36"/>
  <c r="F381" i="36"/>
  <c r="E381" i="36" s="1"/>
  <c r="K381" i="36"/>
  <c r="F382" i="36"/>
  <c r="E382" i="36" s="1"/>
  <c r="J382" i="36"/>
  <c r="K382" i="36"/>
  <c r="F383" i="36"/>
  <c r="I383" i="36" s="1"/>
  <c r="J383" i="36"/>
  <c r="K383" i="36"/>
  <c r="F384" i="36"/>
  <c r="E384" i="36" s="1"/>
  <c r="K384" i="36"/>
  <c r="J384" i="36"/>
  <c r="F385" i="36"/>
  <c r="I385" i="36" s="1"/>
  <c r="K385" i="36"/>
  <c r="F386" i="36"/>
  <c r="E386" i="36" s="1"/>
  <c r="K386" i="36"/>
  <c r="F387" i="36"/>
  <c r="I387" i="36" s="1"/>
  <c r="J387" i="36"/>
  <c r="K387" i="36"/>
  <c r="F388" i="36"/>
  <c r="E388" i="36" s="1"/>
  <c r="K388" i="36"/>
  <c r="F389" i="36"/>
  <c r="I389" i="36" s="1"/>
  <c r="K389" i="36"/>
  <c r="F390" i="36"/>
  <c r="E390" i="36" s="1"/>
  <c r="J390" i="36"/>
  <c r="K390" i="36"/>
  <c r="F305" i="36"/>
  <c r="E305" i="36" s="1"/>
  <c r="J305" i="36"/>
  <c r="F306" i="36"/>
  <c r="I306" i="36" s="1"/>
  <c r="J306" i="36"/>
  <c r="K306" i="36"/>
  <c r="F307" i="36"/>
  <c r="E307" i="36" s="1"/>
  <c r="J307" i="36"/>
  <c r="F308" i="36"/>
  <c r="I308" i="36" s="1"/>
  <c r="J308" i="36"/>
  <c r="K308" i="36"/>
  <c r="F309" i="36"/>
  <c r="E309" i="36" s="1"/>
  <c r="F310" i="36"/>
  <c r="I310" i="36" s="1"/>
  <c r="J310" i="36"/>
  <c r="K310" i="36"/>
  <c r="F311" i="36"/>
  <c r="I311" i="36" s="1"/>
  <c r="F312" i="36"/>
  <c r="E312" i="36" s="1"/>
  <c r="K312" i="36"/>
  <c r="F313" i="36"/>
  <c r="E313" i="36" s="1"/>
  <c r="J313" i="36"/>
  <c r="K313" i="36"/>
  <c r="F314" i="36"/>
  <c r="E314" i="36" s="1"/>
  <c r="J314" i="36"/>
  <c r="K314" i="36"/>
  <c r="F315" i="36"/>
  <c r="E315" i="36" s="1"/>
  <c r="J315" i="36"/>
  <c r="F316" i="36"/>
  <c r="E316" i="36" s="1"/>
  <c r="J316" i="36"/>
  <c r="K316" i="36"/>
  <c r="F317" i="36"/>
  <c r="E317" i="36" s="1"/>
  <c r="F318" i="36"/>
  <c r="E318" i="36" s="1"/>
  <c r="J318" i="36"/>
  <c r="K318" i="36"/>
  <c r="F319" i="36"/>
  <c r="E319" i="36" s="1"/>
  <c r="J319" i="36"/>
  <c r="F320" i="36"/>
  <c r="E320" i="36" s="1"/>
  <c r="J320" i="36"/>
  <c r="K320" i="36"/>
  <c r="F321" i="36"/>
  <c r="E321" i="36" s="1"/>
  <c r="K321" i="36"/>
  <c r="F322" i="36"/>
  <c r="I322" i="36" s="1"/>
  <c r="K322" i="36"/>
  <c r="F323" i="36"/>
  <c r="E323" i="36" s="1"/>
  <c r="J323" i="36"/>
  <c r="F324" i="36"/>
  <c r="E324" i="36" s="1"/>
  <c r="J324" i="36"/>
  <c r="K324" i="36"/>
  <c r="F325" i="36"/>
  <c r="E325" i="36" s="1"/>
  <c r="J325" i="36"/>
  <c r="F326" i="36"/>
  <c r="I326" i="36" s="1"/>
  <c r="J326" i="36"/>
  <c r="K326" i="36"/>
  <c r="F327" i="36"/>
  <c r="E327" i="36" s="1"/>
  <c r="J327" i="36"/>
  <c r="F328" i="36"/>
  <c r="E328" i="36" s="1"/>
  <c r="K328" i="36"/>
  <c r="F329" i="36"/>
  <c r="E329" i="36" s="1"/>
  <c r="J329" i="36"/>
  <c r="F330" i="36"/>
  <c r="E330" i="36" s="1"/>
  <c r="J330" i="36"/>
  <c r="K330" i="36"/>
  <c r="F331" i="36"/>
  <c r="E331" i="36" s="1"/>
  <c r="F332" i="36"/>
  <c r="I332" i="36" s="1"/>
  <c r="J332" i="36"/>
  <c r="K332" i="36"/>
  <c r="F333" i="36"/>
  <c r="E333" i="36" s="1"/>
  <c r="J333" i="36"/>
  <c r="F334" i="36"/>
  <c r="I334" i="36" s="1"/>
  <c r="J334" i="36"/>
  <c r="K334" i="36"/>
  <c r="F335" i="36"/>
  <c r="E335" i="36" s="1"/>
  <c r="F336" i="36"/>
  <c r="E336" i="36" s="1"/>
  <c r="J336" i="36"/>
  <c r="K336" i="36"/>
  <c r="T540" i="36"/>
  <c r="J304" i="36"/>
  <c r="F304" i="36"/>
  <c r="I304" i="36" s="1"/>
  <c r="J303" i="36"/>
  <c r="F303" i="36"/>
  <c r="I303" i="36" s="1"/>
  <c r="J302" i="36"/>
  <c r="F302" i="36"/>
  <c r="J301" i="36"/>
  <c r="F301" i="36"/>
  <c r="I301" i="36" s="1"/>
  <c r="J300" i="36"/>
  <c r="F300" i="36"/>
  <c r="I300" i="36" s="1"/>
  <c r="F269" i="36"/>
  <c r="E269" i="36" s="1"/>
  <c r="F270" i="36"/>
  <c r="E270" i="36" s="1"/>
  <c r="K270" i="36"/>
  <c r="F271" i="36"/>
  <c r="E271" i="36" s="1"/>
  <c r="J271" i="36"/>
  <c r="F272" i="36"/>
  <c r="E272" i="36" s="1"/>
  <c r="J272" i="36"/>
  <c r="K272" i="36"/>
  <c r="F273" i="36"/>
  <c r="J273" i="36"/>
  <c r="F274" i="36"/>
  <c r="E274" i="36" s="1"/>
  <c r="J274" i="36"/>
  <c r="K274" i="36"/>
  <c r="F275" i="36"/>
  <c r="E275" i="36" s="1"/>
  <c r="J275" i="36"/>
  <c r="F276" i="36"/>
  <c r="E276" i="36" s="1"/>
  <c r="J276" i="36"/>
  <c r="K276" i="36"/>
  <c r="F277" i="36"/>
  <c r="E277" i="36" s="1"/>
  <c r="F278" i="36"/>
  <c r="E278" i="36" s="1"/>
  <c r="K278" i="36"/>
  <c r="F279" i="36"/>
  <c r="E279" i="36" s="1"/>
  <c r="J279" i="36"/>
  <c r="F280" i="36"/>
  <c r="E280" i="36" s="1"/>
  <c r="J280" i="36"/>
  <c r="F281" i="36"/>
  <c r="J281" i="36"/>
  <c r="K281" i="36"/>
  <c r="F282" i="36"/>
  <c r="E282" i="36" s="1"/>
  <c r="K282" i="36"/>
  <c r="T520" i="36" l="1"/>
  <c r="T386" i="36"/>
  <c r="T528" i="36"/>
  <c r="T522" i="36"/>
  <c r="T471" i="36"/>
  <c r="T538" i="36"/>
  <c r="T548" i="36"/>
  <c r="T530" i="36"/>
  <c r="T550" i="36"/>
  <c r="T518" i="36"/>
  <c r="T534" i="36"/>
  <c r="T526" i="36"/>
  <c r="T486" i="36"/>
  <c r="T552" i="36"/>
  <c r="T516" i="36"/>
  <c r="T524" i="36"/>
  <c r="T532" i="36"/>
  <c r="T542" i="36"/>
  <c r="T354" i="36"/>
  <c r="T416" i="36"/>
  <c r="T536" i="36"/>
  <c r="T546" i="36"/>
  <c r="T474" i="36"/>
  <c r="E311" i="36"/>
  <c r="E389" i="36"/>
  <c r="E383" i="36"/>
  <c r="E355" i="36"/>
  <c r="T494" i="36"/>
  <c r="I379" i="36"/>
  <c r="E435" i="36"/>
  <c r="I318" i="36"/>
  <c r="I330" i="36"/>
  <c r="I381" i="36"/>
  <c r="E371" i="36"/>
  <c r="E357" i="36"/>
  <c r="E443" i="36"/>
  <c r="I439" i="36"/>
  <c r="I546" i="36"/>
  <c r="E373" i="36"/>
  <c r="E365" i="36"/>
  <c r="E363" i="36"/>
  <c r="E411" i="36"/>
  <c r="E467" i="36"/>
  <c r="E463" i="36"/>
  <c r="I550" i="36"/>
  <c r="E530" i="36"/>
  <c r="E514" i="36"/>
  <c r="I336" i="36"/>
  <c r="E387" i="36"/>
  <c r="E367" i="36"/>
  <c r="I431" i="36"/>
  <c r="I429" i="36"/>
  <c r="T498" i="36"/>
  <c r="I519" i="36"/>
  <c r="I314" i="36"/>
  <c r="I523" i="36"/>
  <c r="I328" i="36"/>
  <c r="I312" i="36"/>
  <c r="E310" i="36"/>
  <c r="E332" i="36"/>
  <c r="E385" i="36"/>
  <c r="E369" i="36"/>
  <c r="I441" i="36"/>
  <c r="T490" i="36"/>
  <c r="T462" i="36"/>
  <c r="T463" i="36"/>
  <c r="I433" i="36"/>
  <c r="I534" i="36"/>
  <c r="E520" i="36"/>
  <c r="E515" i="36"/>
  <c r="T485" i="36"/>
  <c r="T432" i="36"/>
  <c r="T489" i="36"/>
  <c r="T544" i="36"/>
  <c r="E334" i="36"/>
  <c r="E326" i="36"/>
  <c r="E322" i="36"/>
  <c r="E308" i="36"/>
  <c r="I307" i="36"/>
  <c r="E306" i="36"/>
  <c r="E377" i="36"/>
  <c r="E375" i="36"/>
  <c r="E361" i="36"/>
  <c r="E359" i="36"/>
  <c r="E437" i="36"/>
  <c r="E425" i="36"/>
  <c r="E423" i="36"/>
  <c r="E421" i="36"/>
  <c r="E419" i="36"/>
  <c r="E417" i="36"/>
  <c r="I413" i="36"/>
  <c r="E409" i="36"/>
  <c r="E497" i="36"/>
  <c r="E493" i="36"/>
  <c r="E489" i="36"/>
  <c r="E485" i="36"/>
  <c r="E481" i="36"/>
  <c r="E477" i="36"/>
  <c r="E473" i="36"/>
  <c r="E469" i="36"/>
  <c r="I465" i="36"/>
  <c r="E461" i="36"/>
  <c r="I542" i="36"/>
  <c r="I538" i="36"/>
  <c r="I526" i="36"/>
  <c r="E522" i="36"/>
  <c r="E518" i="36"/>
  <c r="I415" i="36"/>
  <c r="T482" i="36"/>
  <c r="T470" i="36"/>
  <c r="I527" i="36"/>
  <c r="T525" i="36"/>
  <c r="T521" i="36"/>
  <c r="T545" i="36"/>
  <c r="T537" i="36"/>
  <c r="T529" i="36"/>
  <c r="T517" i="36"/>
  <c r="T493" i="36"/>
  <c r="K485" i="36"/>
  <c r="K463" i="36"/>
  <c r="T497" i="36"/>
  <c r="T519" i="36"/>
  <c r="T523" i="36"/>
  <c r="T527" i="36"/>
  <c r="T531" i="36"/>
  <c r="T535" i="36"/>
  <c r="T539" i="36"/>
  <c r="T543" i="36"/>
  <c r="T547" i="36"/>
  <c r="T551" i="36"/>
  <c r="I549" i="36"/>
  <c r="E549" i="36"/>
  <c r="I545" i="36"/>
  <c r="E545" i="36"/>
  <c r="I541" i="36"/>
  <c r="E541" i="36"/>
  <c r="I537" i="36"/>
  <c r="E537" i="36"/>
  <c r="I533" i="36"/>
  <c r="E533" i="36"/>
  <c r="I529" i="36"/>
  <c r="E529" i="36"/>
  <c r="I525" i="36"/>
  <c r="E525" i="36"/>
  <c r="I521" i="36"/>
  <c r="E521" i="36"/>
  <c r="I517" i="36"/>
  <c r="E517" i="36"/>
  <c r="I513" i="36"/>
  <c r="I552" i="36"/>
  <c r="I548" i="36"/>
  <c r="I544" i="36"/>
  <c r="I540" i="36"/>
  <c r="I536" i="36"/>
  <c r="I532" i="36"/>
  <c r="I528" i="36"/>
  <c r="I524" i="36"/>
  <c r="I516" i="36"/>
  <c r="I551" i="36"/>
  <c r="I547" i="36"/>
  <c r="I543" i="36"/>
  <c r="I539" i="36"/>
  <c r="I535" i="36"/>
  <c r="I531" i="36"/>
  <c r="T466" i="36"/>
  <c r="T478" i="36"/>
  <c r="K498" i="36"/>
  <c r="I496" i="36"/>
  <c r="I492" i="36"/>
  <c r="K490" i="36"/>
  <c r="I488" i="36"/>
  <c r="I484" i="36"/>
  <c r="K482" i="36"/>
  <c r="I480" i="36"/>
  <c r="I476" i="36"/>
  <c r="I472" i="36"/>
  <c r="K470" i="36"/>
  <c r="I468" i="36"/>
  <c r="I464" i="36"/>
  <c r="K462" i="36"/>
  <c r="I460" i="36"/>
  <c r="I495" i="36"/>
  <c r="I491" i="36"/>
  <c r="I487" i="36"/>
  <c r="I483" i="36"/>
  <c r="I479" i="36"/>
  <c r="I475" i="36"/>
  <c r="I471" i="36"/>
  <c r="I498" i="36"/>
  <c r="I494" i="36"/>
  <c r="I490" i="36"/>
  <c r="I486" i="36"/>
  <c r="I482" i="36"/>
  <c r="I478" i="36"/>
  <c r="I474" i="36"/>
  <c r="I470" i="36"/>
  <c r="I466" i="36"/>
  <c r="I462" i="36"/>
  <c r="T420" i="36"/>
  <c r="I444" i="36"/>
  <c r="I440" i="36"/>
  <c r="I436" i="36"/>
  <c r="I432" i="36"/>
  <c r="I428" i="36"/>
  <c r="E428" i="36"/>
  <c r="I424" i="36"/>
  <c r="E424" i="36"/>
  <c r="I420" i="36"/>
  <c r="I416" i="36"/>
  <c r="I412" i="36"/>
  <c r="E412" i="36"/>
  <c r="I408" i="36"/>
  <c r="E408" i="36"/>
  <c r="I427" i="36"/>
  <c r="I442" i="36"/>
  <c r="I438" i="36"/>
  <c r="I434" i="36"/>
  <c r="I430" i="36"/>
  <c r="I426" i="36"/>
  <c r="I422" i="36"/>
  <c r="I418" i="36"/>
  <c r="I414" i="36"/>
  <c r="I410" i="36"/>
  <c r="T358" i="36"/>
  <c r="I390" i="36"/>
  <c r="I386" i="36"/>
  <c r="I382" i="36"/>
  <c r="I378" i="36"/>
  <c r="I374" i="36"/>
  <c r="E374" i="36"/>
  <c r="I370" i="36"/>
  <c r="E370" i="36"/>
  <c r="I366" i="36"/>
  <c r="I362" i="36"/>
  <c r="I358" i="36"/>
  <c r="I354" i="36"/>
  <c r="I388" i="36"/>
  <c r="I384" i="36"/>
  <c r="I380" i="36"/>
  <c r="I376" i="36"/>
  <c r="I372" i="36"/>
  <c r="I368" i="36"/>
  <c r="I364" i="36"/>
  <c r="I360" i="36"/>
  <c r="I356" i="36"/>
  <c r="I333" i="36"/>
  <c r="I329" i="36"/>
  <c r="I325" i="36"/>
  <c r="I321" i="36"/>
  <c r="I317" i="36"/>
  <c r="I313" i="36"/>
  <c r="I309" i="36"/>
  <c r="I305" i="36"/>
  <c r="I324" i="36"/>
  <c r="I320" i="36"/>
  <c r="I316" i="36"/>
  <c r="I335" i="36"/>
  <c r="I331" i="36"/>
  <c r="I327" i="36"/>
  <c r="I323" i="36"/>
  <c r="I319" i="36"/>
  <c r="I315" i="36"/>
  <c r="I282" i="36"/>
  <c r="T280" i="36"/>
  <c r="T366" i="36"/>
  <c r="T382" i="36"/>
  <c r="T413" i="36"/>
  <c r="T421" i="36"/>
  <c r="T444" i="36"/>
  <c r="T469" i="36"/>
  <c r="T477" i="36"/>
  <c r="T481" i="36"/>
  <c r="T362" i="36"/>
  <c r="T378" i="36"/>
  <c r="T436" i="36"/>
  <c r="T440" i="36"/>
  <c r="T465" i="36"/>
  <c r="T467" i="36"/>
  <c r="T473" i="36"/>
  <c r="T475" i="36"/>
  <c r="T464" i="36"/>
  <c r="T468" i="36"/>
  <c r="T472" i="36"/>
  <c r="T476" i="36"/>
  <c r="T480" i="36"/>
  <c r="T484" i="36"/>
  <c r="T488" i="36"/>
  <c r="T492" i="36"/>
  <c r="T496" i="36"/>
  <c r="T479" i="36"/>
  <c r="T483" i="36"/>
  <c r="T487" i="36"/>
  <c r="T491" i="36"/>
  <c r="T495" i="36"/>
  <c r="T303" i="36"/>
  <c r="T359" i="36"/>
  <c r="T390" i="36"/>
  <c r="T409" i="36"/>
  <c r="T415" i="36"/>
  <c r="T417" i="36"/>
  <c r="T423" i="36"/>
  <c r="K280" i="36"/>
  <c r="T411" i="36"/>
  <c r="T419" i="36"/>
  <c r="T427" i="36"/>
  <c r="T431" i="36"/>
  <c r="T435" i="36"/>
  <c r="T439" i="36"/>
  <c r="T443" i="36"/>
  <c r="T410" i="36"/>
  <c r="T414" i="36"/>
  <c r="T418" i="36"/>
  <c r="T422" i="36"/>
  <c r="T426" i="36"/>
  <c r="T430" i="36"/>
  <c r="T434" i="36"/>
  <c r="T438" i="36"/>
  <c r="T442" i="36"/>
  <c r="T425" i="36"/>
  <c r="T429" i="36"/>
  <c r="T433" i="36"/>
  <c r="T437" i="36"/>
  <c r="T441" i="36"/>
  <c r="T355" i="36"/>
  <c r="T275" i="36"/>
  <c r="T277" i="36"/>
  <c r="T300" i="36"/>
  <c r="E304" i="36"/>
  <c r="T357" i="36"/>
  <c r="T361" i="36"/>
  <c r="T365" i="36"/>
  <c r="T369" i="36"/>
  <c r="T373" i="36"/>
  <c r="T377" i="36"/>
  <c r="T381" i="36"/>
  <c r="T385" i="36"/>
  <c r="T389" i="36"/>
  <c r="T356" i="36"/>
  <c r="T360" i="36"/>
  <c r="T364" i="36"/>
  <c r="T368" i="36"/>
  <c r="T372" i="36"/>
  <c r="T376" i="36"/>
  <c r="T380" i="36"/>
  <c r="T384" i="36"/>
  <c r="T388" i="36"/>
  <c r="T363" i="36"/>
  <c r="T367" i="36"/>
  <c r="T371" i="36"/>
  <c r="T375" i="36"/>
  <c r="T379" i="36"/>
  <c r="T383" i="36"/>
  <c r="T387" i="36"/>
  <c r="T278" i="36"/>
  <c r="T311" i="36"/>
  <c r="T319" i="36"/>
  <c r="T327" i="36"/>
  <c r="T335" i="36"/>
  <c r="E300" i="36"/>
  <c r="T302" i="36"/>
  <c r="K303" i="36"/>
  <c r="T307" i="36"/>
  <c r="T315" i="36"/>
  <c r="T323" i="36"/>
  <c r="T331" i="36"/>
  <c r="I270" i="36"/>
  <c r="T304" i="36"/>
  <c r="I302" i="36"/>
  <c r="E302" i="36"/>
  <c r="T306" i="36"/>
  <c r="T310" i="36"/>
  <c r="T314" i="36"/>
  <c r="T318" i="36"/>
  <c r="T322" i="36"/>
  <c r="T326" i="36"/>
  <c r="T330" i="36"/>
  <c r="T334" i="36"/>
  <c r="T279" i="36"/>
  <c r="T301" i="36"/>
  <c r="T305" i="36"/>
  <c r="T309" i="36"/>
  <c r="T313" i="36"/>
  <c r="T317" i="36"/>
  <c r="T321" i="36"/>
  <c r="T325" i="36"/>
  <c r="T329" i="36"/>
  <c r="T333" i="36"/>
  <c r="T308" i="36"/>
  <c r="T312" i="36"/>
  <c r="T316" i="36"/>
  <c r="T320" i="36"/>
  <c r="T324" i="36"/>
  <c r="T328" i="36"/>
  <c r="T332" i="36"/>
  <c r="T336" i="36"/>
  <c r="T282" i="36"/>
  <c r="T281" i="36"/>
  <c r="T273" i="36"/>
  <c r="I272" i="36"/>
  <c r="I278" i="36"/>
  <c r="I274" i="36"/>
  <c r="K300" i="36"/>
  <c r="E301" i="36"/>
  <c r="K302" i="36"/>
  <c r="E303" i="36"/>
  <c r="K304" i="36"/>
  <c r="I281" i="36"/>
  <c r="E281" i="36"/>
  <c r="K279" i="36"/>
  <c r="I277" i="36"/>
  <c r="K275" i="36"/>
  <c r="I273" i="36"/>
  <c r="E273" i="36"/>
  <c r="I269" i="36"/>
  <c r="I280" i="36"/>
  <c r="I276" i="36"/>
  <c r="I279" i="36"/>
  <c r="I275" i="36"/>
  <c r="I271" i="36"/>
  <c r="T274" i="36"/>
  <c r="T276" i="36"/>
  <c r="A12" i="38"/>
  <c r="O10" i="13" l="1"/>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201" i="13"/>
  <c r="O202" i="13"/>
  <c r="O203" i="13"/>
  <c r="O204" i="13"/>
  <c r="O205" i="13"/>
  <c r="O206" i="13"/>
  <c r="O207" i="13"/>
  <c r="O208" i="13"/>
  <c r="O209" i="13"/>
  <c r="O210" i="13"/>
  <c r="O211" i="13"/>
  <c r="O212" i="13"/>
  <c r="O213" i="13"/>
  <c r="O214" i="13"/>
  <c r="O215" i="13"/>
  <c r="O216" i="13"/>
  <c r="O217" i="13"/>
  <c r="O218" i="13"/>
  <c r="O219" i="13"/>
  <c r="O220" i="13"/>
  <c r="O221" i="13"/>
  <c r="O222" i="13"/>
  <c r="O223" i="13"/>
  <c r="O224" i="13"/>
  <c r="O225" i="13"/>
  <c r="O226" i="13"/>
  <c r="O227" i="13"/>
  <c r="O228" i="13"/>
  <c r="O229" i="13"/>
  <c r="O230" i="13"/>
  <c r="O231" i="13"/>
  <c r="O232" i="13"/>
  <c r="O233" i="13"/>
  <c r="O234" i="13"/>
  <c r="O235" i="13"/>
  <c r="O236" i="13"/>
  <c r="O237" i="13"/>
  <c r="O238" i="13"/>
  <c r="O239" i="13"/>
  <c r="O240" i="13"/>
  <c r="O241" i="13"/>
  <c r="O242" i="13"/>
  <c r="O243" i="13"/>
  <c r="O244" i="13"/>
  <c r="O245" i="13"/>
  <c r="O246" i="13"/>
  <c r="O247" i="13"/>
  <c r="O248" i="13"/>
  <c r="O249" i="13"/>
  <c r="O250" i="13"/>
  <c r="O251" i="13"/>
  <c r="O252" i="13"/>
  <c r="O253" i="13"/>
  <c r="O254" i="13"/>
  <c r="O255" i="13"/>
  <c r="O256" i="13"/>
  <c r="O257" i="13"/>
  <c r="O258" i="13"/>
  <c r="O259" i="13"/>
  <c r="O260" i="13"/>
  <c r="O261" i="13"/>
  <c r="O262" i="13"/>
  <c r="O263" i="13"/>
  <c r="O264" i="13"/>
  <c r="O265" i="13"/>
  <c r="O266" i="13"/>
  <c r="O267" i="13"/>
  <c r="O268" i="13"/>
  <c r="O269" i="13"/>
  <c r="O270" i="13"/>
  <c r="O271" i="13"/>
  <c r="O272" i="13"/>
  <c r="O273" i="13"/>
  <c r="O274" i="13"/>
  <c r="O275" i="13"/>
  <c r="O276" i="13"/>
  <c r="O277" i="13"/>
  <c r="O278" i="13"/>
  <c r="O279" i="13"/>
  <c r="O280" i="13"/>
  <c r="O281" i="13"/>
  <c r="O282" i="13"/>
  <c r="O283" i="13"/>
  <c r="O284" i="13"/>
  <c r="O285" i="13"/>
  <c r="O286" i="13"/>
  <c r="O287" i="13"/>
  <c r="O288" i="13"/>
  <c r="O289" i="13"/>
  <c r="O290" i="13"/>
  <c r="O291" i="13"/>
  <c r="O292" i="13"/>
  <c r="O293" i="13"/>
  <c r="O294" i="13"/>
  <c r="O295" i="13"/>
  <c r="O296" i="13"/>
  <c r="O297" i="13"/>
  <c r="O298" i="13"/>
  <c r="O299" i="13"/>
  <c r="O300" i="13"/>
  <c r="O301" i="13"/>
  <c r="O302" i="13"/>
  <c r="O303" i="13"/>
  <c r="O304" i="13"/>
  <c r="O305" i="13"/>
  <c r="O306" i="13"/>
  <c r="O307" i="13"/>
  <c r="O308" i="13"/>
  <c r="O309" i="13"/>
  <c r="O310" i="13"/>
  <c r="O311" i="13"/>
  <c r="O312" i="13"/>
  <c r="O313" i="13"/>
  <c r="O314" i="13"/>
  <c r="O315" i="13"/>
  <c r="O316" i="13"/>
  <c r="O317" i="13"/>
  <c r="O318" i="13"/>
  <c r="O319" i="13"/>
  <c r="O320" i="13"/>
  <c r="O321" i="13"/>
  <c r="O322" i="13"/>
  <c r="O323" i="13"/>
  <c r="O324" i="13"/>
  <c r="O325" i="13"/>
  <c r="O326" i="13"/>
  <c r="O327" i="13"/>
  <c r="O328" i="13"/>
  <c r="O329" i="13"/>
  <c r="O330" i="13"/>
  <c r="O331" i="13"/>
  <c r="O332" i="13"/>
  <c r="O333" i="13"/>
  <c r="O334" i="13"/>
  <c r="O335" i="13"/>
  <c r="O336" i="13"/>
  <c r="O337" i="13"/>
  <c r="O338" i="13"/>
  <c r="O339" i="13"/>
  <c r="O340" i="13"/>
  <c r="O341" i="13"/>
  <c r="O342" i="13"/>
  <c r="O343" i="13"/>
  <c r="O344" i="13"/>
  <c r="O345" i="13"/>
  <c r="O346" i="13"/>
  <c r="O347" i="13"/>
  <c r="O348" i="13"/>
  <c r="O349" i="13"/>
  <c r="O350" i="13"/>
  <c r="O351" i="13"/>
  <c r="O352" i="13"/>
  <c r="O353" i="13"/>
  <c r="O354" i="13"/>
  <c r="O355" i="13"/>
  <c r="O356" i="13"/>
  <c r="O357" i="13"/>
  <c r="O358" i="13"/>
  <c r="O359" i="13"/>
  <c r="O360" i="13"/>
  <c r="O361" i="13"/>
  <c r="O362" i="13"/>
  <c r="O363" i="13"/>
  <c r="O364" i="13"/>
  <c r="O365" i="13"/>
  <c r="O366" i="13"/>
  <c r="O367" i="13"/>
  <c r="O368" i="13"/>
  <c r="O369" i="13"/>
  <c r="O370" i="13"/>
  <c r="O371" i="13"/>
  <c r="O372" i="13"/>
  <c r="O373" i="13"/>
  <c r="O374" i="13"/>
  <c r="O375" i="13"/>
  <c r="O376" i="13"/>
  <c r="O377" i="13"/>
  <c r="O378" i="13"/>
  <c r="O379" i="13"/>
  <c r="O380" i="13"/>
  <c r="O381" i="13"/>
  <c r="O382" i="13"/>
  <c r="O383" i="13"/>
  <c r="O384" i="13"/>
  <c r="O385" i="13"/>
  <c r="O386" i="13"/>
  <c r="O387" i="13"/>
  <c r="O388" i="13"/>
  <c r="O389" i="13"/>
  <c r="O390" i="13"/>
  <c r="O391" i="13"/>
  <c r="O392" i="13"/>
  <c r="O393" i="13"/>
  <c r="O394" i="13"/>
  <c r="O395" i="13"/>
  <c r="O396" i="13"/>
  <c r="O397" i="13"/>
  <c r="O398" i="13"/>
  <c r="O399" i="13"/>
  <c r="O400" i="13"/>
  <c r="O401" i="13"/>
  <c r="O402" i="13"/>
  <c r="O403" i="13"/>
  <c r="O404" i="13"/>
  <c r="O405" i="13"/>
  <c r="O406" i="13"/>
  <c r="O407" i="13"/>
  <c r="O408" i="13"/>
  <c r="O409" i="13"/>
  <c r="O410" i="13"/>
  <c r="O411" i="13"/>
  <c r="O412" i="13"/>
  <c r="O413" i="13"/>
  <c r="O414" i="13"/>
  <c r="O415" i="13"/>
  <c r="O416" i="13"/>
  <c r="O417" i="13"/>
  <c r="O418" i="13"/>
  <c r="O419" i="13"/>
  <c r="O420" i="13"/>
  <c r="O421" i="13"/>
  <c r="O422" i="13"/>
  <c r="O423" i="13"/>
  <c r="O424" i="13"/>
  <c r="O425" i="13"/>
  <c r="O426" i="13"/>
  <c r="O427" i="13"/>
  <c r="O428" i="13"/>
  <c r="O429" i="13"/>
  <c r="O430" i="13"/>
  <c r="O431" i="13"/>
  <c r="O432" i="13"/>
  <c r="O433" i="13"/>
  <c r="O434" i="13"/>
  <c r="O435" i="13"/>
  <c r="O436" i="13"/>
  <c r="O437" i="13"/>
  <c r="O438" i="13"/>
  <c r="O439" i="13"/>
  <c r="O440" i="13"/>
  <c r="O441" i="13"/>
  <c r="O442" i="13"/>
  <c r="O443" i="13"/>
  <c r="O444" i="13"/>
  <c r="O445" i="13"/>
  <c r="O446" i="13"/>
  <c r="O447" i="13"/>
  <c r="O448" i="13"/>
  <c r="O449" i="13"/>
  <c r="O450" i="13"/>
  <c r="O451" i="13"/>
  <c r="O452" i="13"/>
  <c r="O453" i="13"/>
  <c r="O454" i="13"/>
  <c r="O455" i="13"/>
  <c r="O456" i="13"/>
  <c r="O457" i="13"/>
  <c r="O458" i="13"/>
  <c r="O459" i="13"/>
  <c r="O460" i="13"/>
  <c r="O461" i="13"/>
  <c r="O462" i="13"/>
  <c r="O463" i="13"/>
  <c r="O464" i="13"/>
  <c r="O465" i="13"/>
  <c r="O466" i="13"/>
  <c r="O467" i="13"/>
  <c r="O468" i="13"/>
  <c r="O469" i="13"/>
  <c r="O470" i="13"/>
  <c r="O471" i="13"/>
  <c r="O472" i="13"/>
  <c r="O473" i="13"/>
  <c r="O474" i="13"/>
  <c r="O475" i="13"/>
  <c r="O476" i="13"/>
  <c r="O477" i="13"/>
  <c r="O478" i="13"/>
  <c r="O479" i="13"/>
  <c r="O480" i="13"/>
  <c r="O481" i="13"/>
  <c r="O482" i="13"/>
  <c r="O483" i="13"/>
  <c r="O484" i="13"/>
  <c r="O485" i="13"/>
  <c r="O486" i="13"/>
  <c r="O487" i="13"/>
  <c r="O488" i="13"/>
  <c r="O489" i="13"/>
  <c r="O490" i="13"/>
  <c r="O491" i="13"/>
  <c r="O492" i="13"/>
  <c r="O493" i="13"/>
  <c r="O494" i="13"/>
  <c r="O495" i="13"/>
  <c r="O496" i="13"/>
  <c r="O497" i="13"/>
  <c r="O498" i="13"/>
  <c r="O499" i="13"/>
  <c r="O500" i="13"/>
  <c r="O501" i="13"/>
  <c r="O502" i="13"/>
  <c r="O503" i="13"/>
  <c r="O504" i="13"/>
  <c r="O505" i="13"/>
  <c r="O506" i="13"/>
  <c r="O507" i="13"/>
  <c r="O508" i="13"/>
  <c r="O509" i="13"/>
  <c r="O510" i="13"/>
  <c r="O511" i="13"/>
  <c r="O512" i="13"/>
  <c r="O513" i="13"/>
  <c r="O514" i="13"/>
  <c r="O515" i="13"/>
  <c r="O516" i="13"/>
  <c r="O517" i="13"/>
  <c r="O518" i="13"/>
  <c r="O519" i="13"/>
  <c r="O520" i="13"/>
  <c r="O521" i="13"/>
  <c r="O522" i="13"/>
  <c r="O523" i="13"/>
  <c r="O524" i="13"/>
  <c r="O525" i="13"/>
  <c r="O526" i="13"/>
  <c r="O527" i="13"/>
  <c r="O528" i="13"/>
  <c r="O529" i="13"/>
  <c r="O530" i="13"/>
  <c r="O531" i="13"/>
  <c r="O532" i="13"/>
  <c r="O533" i="13"/>
  <c r="O534" i="13"/>
  <c r="O535" i="13"/>
  <c r="O536" i="13"/>
  <c r="O537" i="13"/>
  <c r="O538" i="13"/>
  <c r="O539" i="13"/>
  <c r="O540" i="13"/>
  <c r="O541" i="13"/>
  <c r="O542" i="13"/>
  <c r="O543" i="13"/>
  <c r="O544" i="13"/>
  <c r="O545" i="13"/>
  <c r="O546" i="13"/>
  <c r="O547" i="13"/>
  <c r="O548" i="13"/>
  <c r="O549" i="13"/>
  <c r="O550" i="13"/>
  <c r="O551" i="13"/>
  <c r="O552" i="13"/>
  <c r="O553" i="13"/>
  <c r="O554" i="13"/>
  <c r="O555" i="13"/>
  <c r="O556" i="13"/>
  <c r="O557" i="13"/>
  <c r="O558" i="13"/>
  <c r="O559" i="13"/>
  <c r="O560" i="13"/>
  <c r="O561" i="13"/>
  <c r="O562" i="13"/>
  <c r="O563" i="13"/>
  <c r="O564" i="13"/>
  <c r="O565" i="13"/>
  <c r="O566" i="13"/>
  <c r="O567" i="13"/>
  <c r="O568" i="13"/>
  <c r="O569" i="13"/>
  <c r="O570" i="13"/>
  <c r="O571" i="13"/>
  <c r="O572" i="13"/>
  <c r="O573" i="13"/>
  <c r="O574" i="13"/>
  <c r="O575" i="13"/>
  <c r="O576" i="13"/>
  <c r="O577" i="13"/>
  <c r="O578" i="13"/>
  <c r="O579" i="13"/>
  <c r="O580" i="13"/>
  <c r="O581" i="13"/>
  <c r="O582" i="13"/>
  <c r="O583" i="13"/>
  <c r="O584" i="13"/>
  <c r="O585" i="13"/>
  <c r="O586" i="13"/>
  <c r="O587" i="13"/>
  <c r="O588" i="13"/>
  <c r="O589" i="13"/>
  <c r="O590" i="13"/>
  <c r="O591" i="13"/>
  <c r="O592" i="13"/>
  <c r="O593" i="13"/>
  <c r="O594" i="13"/>
  <c r="O595" i="13"/>
  <c r="O596" i="13"/>
  <c r="O597" i="13"/>
  <c r="O598" i="13"/>
  <c r="O599" i="13"/>
  <c r="O600" i="13"/>
  <c r="O601" i="13"/>
  <c r="O602" i="13"/>
  <c r="O603" i="13"/>
  <c r="O604" i="13"/>
  <c r="O9" i="13"/>
  <c r="M9" i="13"/>
  <c r="E24" i="6" l="1"/>
  <c r="F21" i="7" l="1"/>
  <c r="E21" i="7"/>
  <c r="E22" i="7" s="1"/>
  <c r="E27" i="6" l="1"/>
  <c r="E30" i="6" l="1"/>
  <c r="E29" i="6"/>
  <c r="E28" i="6"/>
  <c r="E21" i="6"/>
  <c r="E25" i="6"/>
  <c r="E26" i="6"/>
  <c r="E19" i="6"/>
  <c r="E23" i="6"/>
  <c r="E18" i="6"/>
  <c r="J7" i="1"/>
  <c r="J6" i="1"/>
  <c r="J5" i="1"/>
  <c r="J4" i="1"/>
  <c r="J3" i="1"/>
  <c r="J2" i="1"/>
  <c r="I7" i="1"/>
  <c r="I6" i="1"/>
  <c r="I5" i="1"/>
  <c r="I4" i="1"/>
  <c r="I3" i="1"/>
  <c r="I2" i="1"/>
  <c r="J8" i="1"/>
  <c r="C1094" i="39" l="1"/>
  <c r="C1095" i="39"/>
  <c r="C1096" i="39"/>
  <c r="C1097" i="39"/>
  <c r="E1096" i="39" l="1"/>
  <c r="E1097" i="39"/>
  <c r="E1095" i="39"/>
  <c r="E1094" i="39"/>
  <c r="W64" i="9"/>
  <c r="W116" i="9"/>
  <c r="W118" i="9"/>
  <c r="W170" i="9"/>
  <c r="W172" i="9"/>
  <c r="W244" i="9"/>
  <c r="W246" i="9"/>
  <c r="W318" i="9"/>
  <c r="W320" i="9"/>
  <c r="W372" i="9"/>
  <c r="W374" i="9"/>
  <c r="W426" i="9"/>
  <c r="W428" i="9"/>
  <c r="W480" i="9"/>
  <c r="W482" i="9"/>
  <c r="W534" i="9"/>
  <c r="W536" i="9"/>
  <c r="W588" i="9"/>
  <c r="W590" i="9"/>
  <c r="W642" i="9"/>
  <c r="W644" i="9"/>
  <c r="W696" i="9"/>
  <c r="W698" i="9"/>
  <c r="W750" i="9"/>
  <c r="W752" i="9"/>
  <c r="W804" i="9"/>
  <c r="W806" i="9"/>
  <c r="W858" i="9"/>
  <c r="W860" i="9"/>
  <c r="W912" i="9"/>
  <c r="W914" i="9"/>
  <c r="W966" i="9"/>
  <c r="W968" i="9"/>
  <c r="W1020" i="9"/>
  <c r="W1022" i="9"/>
  <c r="W1074" i="9"/>
  <c r="W1076" i="9"/>
  <c r="W1128" i="9"/>
  <c r="D1094" i="39" l="1"/>
  <c r="F1094" i="39"/>
  <c r="F1095" i="39"/>
  <c r="D1096" i="39"/>
  <c r="F1096" i="39"/>
  <c r="F1097" i="39"/>
  <c r="F28" i="38" l="1"/>
  <c r="F30" i="38"/>
  <c r="F33" i="38"/>
  <c r="F40" i="38"/>
  <c r="F41" i="38"/>
  <c r="F46" i="38"/>
  <c r="F48" i="38"/>
  <c r="F49" i="38"/>
  <c r="F51" i="38"/>
  <c r="F53" i="38"/>
  <c r="F56" i="38"/>
  <c r="F57" i="38"/>
  <c r="F72" i="38"/>
  <c r="F73" i="38"/>
  <c r="F78" i="38"/>
  <c r="F79" i="38"/>
  <c r="F99" i="38"/>
  <c r="F102" i="38"/>
  <c r="F105" i="38"/>
  <c r="F106" i="38"/>
  <c r="F107" i="38"/>
  <c r="F108" i="38"/>
  <c r="F112" i="38"/>
  <c r="F117" i="38"/>
  <c r="F119" i="38"/>
  <c r="F120" i="38"/>
  <c r="F123" i="38"/>
  <c r="F124" i="38"/>
  <c r="F128" i="38"/>
  <c r="F130" i="38"/>
  <c r="F133" i="38"/>
  <c r="F139" i="38"/>
  <c r="F140" i="38"/>
  <c r="F148" i="38"/>
  <c r="F150" i="38"/>
  <c r="F155" i="38"/>
  <c r="F156" i="38"/>
  <c r="F163" i="38"/>
  <c r="F167" i="38"/>
  <c r="F168" i="38"/>
  <c r="F173" i="38"/>
  <c r="F174" i="38"/>
  <c r="F186" i="38"/>
  <c r="F189" i="38"/>
  <c r="F194" i="38"/>
  <c r="F196" i="38"/>
  <c r="F197" i="38"/>
  <c r="F200" i="38"/>
  <c r="F204" i="38"/>
  <c r="F210" i="38"/>
  <c r="F211" i="38"/>
  <c r="F214" i="38"/>
  <c r="F216" i="38"/>
  <c r="F221" i="38"/>
  <c r="F228" i="38"/>
  <c r="F229" i="38"/>
  <c r="F230" i="38"/>
  <c r="F243" i="38"/>
  <c r="F245" i="38"/>
  <c r="F246" i="38"/>
  <c r="F247" i="38"/>
  <c r="F16" i="38"/>
  <c r="F19" i="38"/>
  <c r="F23" i="38"/>
  <c r="F25" i="38"/>
  <c r="F31" i="38"/>
  <c r="F32" i="38"/>
  <c r="F34" i="38"/>
  <c r="F36" i="38"/>
  <c r="F37" i="38"/>
  <c r="F38" i="38"/>
  <c r="F39" i="38"/>
  <c r="F54" i="38"/>
  <c r="F55" i="38"/>
  <c r="F65" i="38"/>
  <c r="F66" i="38"/>
  <c r="F67" i="38"/>
  <c r="F68" i="38"/>
  <c r="F69" i="38"/>
  <c r="F71" i="38"/>
  <c r="F82" i="38"/>
  <c r="F84" i="38"/>
  <c r="F93" i="38"/>
  <c r="F94" i="38"/>
  <c r="F95" i="38"/>
  <c r="F96" i="38"/>
  <c r="F97" i="38"/>
  <c r="F98" i="38"/>
  <c r="F101" i="38"/>
  <c r="F109" i="38"/>
  <c r="F111" i="38"/>
  <c r="F118" i="38"/>
  <c r="F125" i="38"/>
  <c r="F129" i="38"/>
  <c r="F136" i="38"/>
  <c r="F157" i="38"/>
  <c r="F162" i="38"/>
  <c r="F169" i="38"/>
  <c r="F170" i="38"/>
  <c r="F172" i="38"/>
  <c r="F179" i="38"/>
  <c r="F183" i="38"/>
  <c r="F184" i="38"/>
  <c r="F188" i="38"/>
  <c r="F17" i="38"/>
  <c r="F22" i="38"/>
  <c r="F24" i="38"/>
  <c r="F26" i="38"/>
  <c r="F35" i="38"/>
  <c r="F43" i="38"/>
  <c r="F44" i="38"/>
  <c r="F45" i="38"/>
  <c r="F47" i="38"/>
  <c r="F50" i="38"/>
  <c r="F52" i="38"/>
  <c r="F64" i="38"/>
  <c r="F74" i="38"/>
  <c r="F75" i="38"/>
  <c r="F76" i="38"/>
  <c r="F77" i="38"/>
  <c r="F83" i="38"/>
  <c r="F85" i="38"/>
  <c r="F89" i="38"/>
  <c r="F90" i="38"/>
  <c r="F91" i="38"/>
  <c r="F92" i="38"/>
  <c r="F104" i="38"/>
  <c r="F110" i="38"/>
  <c r="F122" i="38"/>
  <c r="F131" i="38"/>
  <c r="F132" i="38"/>
  <c r="F134" i="38"/>
  <c r="F135" i="38"/>
  <c r="F143" i="38"/>
  <c r="F144" i="38"/>
  <c r="F147" i="38"/>
  <c r="F151" i="38"/>
  <c r="F152" i="38"/>
  <c r="F153" i="38"/>
  <c r="F154" i="38"/>
  <c r="F158" i="38"/>
  <c r="F159" i="38"/>
  <c r="F160" i="38"/>
  <c r="F161" i="38"/>
  <c r="F164" i="38"/>
  <c r="F166" i="38"/>
  <c r="F171" i="38"/>
  <c r="F15" i="38"/>
  <c r="F18" i="38"/>
  <c r="F20" i="38"/>
  <c r="F21" i="38"/>
  <c r="F27" i="38"/>
  <c r="F29" i="38"/>
  <c r="F42" i="38"/>
  <c r="F58" i="38"/>
  <c r="F59" i="38"/>
  <c r="F60" i="38"/>
  <c r="F61" i="38"/>
  <c r="F62" i="38"/>
  <c r="F63" i="38"/>
  <c r="F70" i="38"/>
  <c r="F80" i="38"/>
  <c r="F81" i="38"/>
  <c r="F86" i="38"/>
  <c r="F87" i="38"/>
  <c r="F88" i="38"/>
  <c r="F100" i="38"/>
  <c r="F103" i="38"/>
  <c r="F121" i="38"/>
  <c r="F126" i="38"/>
  <c r="F127" i="38"/>
  <c r="F137" i="38"/>
  <c r="F175" i="38"/>
  <c r="F177" i="38"/>
  <c r="F178" i="38"/>
  <c r="F185" i="38"/>
  <c r="F206" i="38"/>
  <c r="F219" i="38"/>
  <c r="F236" i="38"/>
  <c r="F239" i="38"/>
  <c r="F241" i="38"/>
  <c r="F242" i="38"/>
  <c r="F251" i="38"/>
  <c r="F252" i="38"/>
  <c r="F254" i="38"/>
  <c r="F255" i="38"/>
  <c r="F264" i="38"/>
  <c r="F271" i="38"/>
  <c r="F286" i="38"/>
  <c r="F288" i="38"/>
  <c r="F289" i="38"/>
  <c r="F305" i="38"/>
  <c r="F306" i="38"/>
  <c r="F307" i="38"/>
  <c r="F308" i="38"/>
  <c r="F310" i="38"/>
  <c r="F319" i="38"/>
  <c r="F320" i="38"/>
  <c r="F321" i="38"/>
  <c r="F326" i="38"/>
  <c r="F332" i="38"/>
  <c r="F341" i="38"/>
  <c r="F346" i="38"/>
  <c r="F347" i="38"/>
  <c r="F350" i="38"/>
  <c r="F352" i="38"/>
  <c r="F357" i="38"/>
  <c r="F359" i="38"/>
  <c r="F360" i="38"/>
  <c r="F361" i="38"/>
  <c r="F362" i="38"/>
  <c r="F370" i="38"/>
  <c r="F371" i="38"/>
  <c r="F372" i="38"/>
  <c r="F389" i="38"/>
  <c r="F391" i="38"/>
  <c r="F392" i="38"/>
  <c r="F396" i="38"/>
  <c r="F398" i="38"/>
  <c r="F399" i="38"/>
  <c r="F401" i="38"/>
  <c r="F402" i="38"/>
  <c r="F409" i="38"/>
  <c r="F412" i="38"/>
  <c r="F413" i="38"/>
  <c r="F414" i="38"/>
  <c r="F423" i="38"/>
  <c r="F425" i="38"/>
  <c r="F426" i="38"/>
  <c r="F429" i="38"/>
  <c r="F432" i="38"/>
  <c r="F433" i="38"/>
  <c r="F434" i="38"/>
  <c r="F438" i="38"/>
  <c r="F440" i="38"/>
  <c r="F441" i="38"/>
  <c r="F442" i="38"/>
  <c r="F460" i="38"/>
  <c r="F464" i="38"/>
  <c r="F141" i="38"/>
  <c r="F142" i="38"/>
  <c r="F146" i="38"/>
  <c r="F149" i="38"/>
  <c r="F193" i="38"/>
  <c r="F195" i="38"/>
  <c r="F199" i="38"/>
  <c r="F202" i="38"/>
  <c r="F207" i="38"/>
  <c r="F209" i="38"/>
  <c r="F212" i="38"/>
  <c r="F213" i="38"/>
  <c r="F217" i="38"/>
  <c r="F218" i="38"/>
  <c r="F222" i="38"/>
  <c r="F223" i="38"/>
  <c r="F224" i="38"/>
  <c r="F225" i="38"/>
  <c r="F226" i="38"/>
  <c r="F231" i="38"/>
  <c r="F233" i="38"/>
  <c r="F235" i="38"/>
  <c r="F237" i="38"/>
  <c r="F240" i="38"/>
  <c r="F244" i="38"/>
  <c r="F248" i="38"/>
  <c r="F249" i="38"/>
  <c r="F257" i="38"/>
  <c r="F258" i="38"/>
  <c r="F259" i="38"/>
  <c r="F260" i="38"/>
  <c r="F265" i="38"/>
  <c r="F266" i="38"/>
  <c r="F268" i="38"/>
  <c r="F269" i="38"/>
  <c r="F272" i="38"/>
  <c r="F284" i="38"/>
  <c r="F287" i="38"/>
  <c r="F293" i="38"/>
  <c r="F298" i="38"/>
  <c r="F304" i="38"/>
  <c r="F325" i="38"/>
  <c r="F329" i="38"/>
  <c r="F331" i="38"/>
  <c r="F336" i="38"/>
  <c r="F337" i="38"/>
  <c r="F349" i="38"/>
  <c r="F351" i="38"/>
  <c r="F373" i="38"/>
  <c r="F377" i="38"/>
  <c r="F113" i="38"/>
  <c r="F114" i="38"/>
  <c r="F115" i="38"/>
  <c r="F116" i="38"/>
  <c r="F145" i="38"/>
  <c r="F180" i="38"/>
  <c r="F190" i="38"/>
  <c r="F191" i="38"/>
  <c r="F192" i="38"/>
  <c r="F198" i="38"/>
  <c r="F205" i="38"/>
  <c r="F215" i="38"/>
  <c r="F220" i="38"/>
  <c r="F232" i="38"/>
  <c r="F234" i="38"/>
  <c r="F238" i="38"/>
  <c r="F250" i="38"/>
  <c r="F261" i="38"/>
  <c r="F263" i="38"/>
  <c r="F270" i="38"/>
  <c r="F274" i="38"/>
  <c r="F278" i="38"/>
  <c r="F281" i="38"/>
  <c r="F282" i="38"/>
  <c r="F283" i="38"/>
  <c r="F285" i="38"/>
  <c r="F290" i="38"/>
  <c r="F292" i="38"/>
  <c r="F294" i="38"/>
  <c r="F303" i="38"/>
  <c r="F309" i="38"/>
  <c r="F311" i="38"/>
  <c r="F312" i="38"/>
  <c r="F313" i="38"/>
  <c r="F315" i="38"/>
  <c r="F316" i="38"/>
  <c r="F317" i="38"/>
  <c r="F323" i="38"/>
  <c r="F327" i="38"/>
  <c r="F328" i="38"/>
  <c r="F138" i="38"/>
  <c r="F165" i="38"/>
  <c r="F176" i="38"/>
  <c r="F181" i="38"/>
  <c r="F182" i="38"/>
  <c r="F187" i="38"/>
  <c r="F201" i="38"/>
  <c r="F203" i="38"/>
  <c r="F208" i="38"/>
  <c r="F227" i="38"/>
  <c r="F253" i="38"/>
  <c r="F256" i="38"/>
  <c r="F262" i="38"/>
  <c r="F267" i="38"/>
  <c r="F273" i="38"/>
  <c r="F275" i="38"/>
  <c r="F276" i="38"/>
  <c r="F277" i="38"/>
  <c r="F279" i="38"/>
  <c r="F280" i="38"/>
  <c r="F291" i="38"/>
  <c r="F295" i="38"/>
  <c r="F296" i="38"/>
  <c r="F297" i="38"/>
  <c r="F299" i="38"/>
  <c r="F300" i="38"/>
  <c r="F301" i="38"/>
  <c r="F302" i="38"/>
  <c r="F314" i="38"/>
  <c r="F318" i="38"/>
  <c r="F322" i="38"/>
  <c r="F324" i="38"/>
  <c r="F330" i="38"/>
  <c r="F333" i="38"/>
  <c r="F334" i="38"/>
  <c r="F335" i="38"/>
  <c r="F338" i="38"/>
  <c r="F339" i="38"/>
  <c r="F340" i="38"/>
  <c r="F343" i="38"/>
  <c r="F344" i="38"/>
  <c r="F348" i="38"/>
  <c r="F353" i="38"/>
  <c r="F354" i="38"/>
  <c r="F355" i="38"/>
  <c r="F356" i="38"/>
  <c r="F363" i="38"/>
  <c r="F365" i="38"/>
  <c r="F367" i="38"/>
  <c r="F368" i="38"/>
  <c r="F369" i="38"/>
  <c r="F378" i="38"/>
  <c r="F382" i="38"/>
  <c r="F383" i="38"/>
  <c r="F384" i="38"/>
  <c r="F385" i="38"/>
  <c r="F386" i="38"/>
  <c r="F387" i="38"/>
  <c r="F388" i="38"/>
  <c r="F393" i="38"/>
  <c r="F400" i="38"/>
  <c r="F342" i="38"/>
  <c r="F364" i="38"/>
  <c r="F379" i="38"/>
  <c r="F380" i="38"/>
  <c r="F395" i="38"/>
  <c r="F403" i="38"/>
  <c r="F404" i="38"/>
  <c r="F405" i="38"/>
  <c r="F416" i="38"/>
  <c r="F417" i="38"/>
  <c r="F418" i="38"/>
  <c r="F419" i="38"/>
  <c r="F428" i="38"/>
  <c r="F435" i="38"/>
  <c r="F443" i="38"/>
  <c r="F445" i="38"/>
  <c r="F461" i="38"/>
  <c r="F470" i="38"/>
  <c r="F471" i="38"/>
  <c r="F478" i="38"/>
  <c r="F479" i="38"/>
  <c r="F491" i="38"/>
  <c r="F494" i="38"/>
  <c r="F500" i="38"/>
  <c r="F509" i="38"/>
  <c r="F515" i="38"/>
  <c r="F517" i="38"/>
  <c r="F345" i="38"/>
  <c r="F390" i="38"/>
  <c r="F394" i="38"/>
  <c r="F415" i="38"/>
  <c r="F420" i="38"/>
  <c r="F421" i="38"/>
  <c r="F422" i="38"/>
  <c r="F430" i="38"/>
  <c r="F444" i="38"/>
  <c r="F454" i="38"/>
  <c r="F455" i="38"/>
  <c r="F457" i="38"/>
  <c r="F458" i="38"/>
  <c r="F459" i="38"/>
  <c r="F465" i="38"/>
  <c r="F467" i="38"/>
  <c r="F468" i="38"/>
  <c r="F469" i="38"/>
  <c r="F473" i="38"/>
  <c r="F474" i="38"/>
  <c r="F475" i="38"/>
  <c r="F477" i="38"/>
  <c r="F483" i="38"/>
  <c r="F484" i="38"/>
  <c r="F486" i="38"/>
  <c r="F487" i="38"/>
  <c r="F489" i="38"/>
  <c r="F490" i="38"/>
  <c r="F492" i="38"/>
  <c r="F493" i="38"/>
  <c r="F495" i="38"/>
  <c r="F499" i="38"/>
  <c r="F502" i="38"/>
  <c r="F508" i="38"/>
  <c r="F512" i="38"/>
  <c r="F513" i="38"/>
  <c r="F514" i="38"/>
  <c r="F520" i="38"/>
  <c r="F523" i="38"/>
  <c r="F533" i="38"/>
  <c r="F536" i="38"/>
  <c r="F537" i="38"/>
  <c r="F543" i="38"/>
  <c r="F545" i="38"/>
  <c r="F546" i="38"/>
  <c r="F550" i="38"/>
  <c r="F559" i="38"/>
  <c r="F561" i="38"/>
  <c r="F563" i="38"/>
  <c r="F565" i="38"/>
  <c r="F566" i="38"/>
  <c r="F570" i="38"/>
  <c r="F573" i="38"/>
  <c r="F576" i="38"/>
  <c r="F577" i="38"/>
  <c r="F585" i="38"/>
  <c r="F586" i="38"/>
  <c r="F589" i="38"/>
  <c r="F590" i="38"/>
  <c r="F595" i="38"/>
  <c r="F599" i="38"/>
  <c r="F608" i="38"/>
  <c r="F612" i="38"/>
  <c r="F622" i="38"/>
  <c r="F626" i="38"/>
  <c r="F630" i="38"/>
  <c r="F634" i="38"/>
  <c r="F358" i="38"/>
  <c r="F366" i="38"/>
  <c r="F374" i="38"/>
  <c r="F375" i="38"/>
  <c r="F376" i="38"/>
  <c r="F397" i="38"/>
  <c r="F411" i="38"/>
  <c r="F427" i="38"/>
  <c r="F439" i="38"/>
  <c r="F447" i="38"/>
  <c r="F451" i="38"/>
  <c r="F452" i="38"/>
  <c r="F453" i="38"/>
  <c r="F466" i="38"/>
  <c r="F476" i="38"/>
  <c r="F480" i="38"/>
  <c r="F481" i="38"/>
  <c r="F482" i="38"/>
  <c r="F485" i="38"/>
  <c r="F497" i="38"/>
  <c r="F501" i="38"/>
  <c r="F503" i="38"/>
  <c r="F504" i="38"/>
  <c r="F505" i="38"/>
  <c r="F506" i="38"/>
  <c r="F511" i="38"/>
  <c r="F381" i="38"/>
  <c r="F406" i="38"/>
  <c r="F407" i="38"/>
  <c r="F408" i="38"/>
  <c r="F410" i="38"/>
  <c r="F424" i="38"/>
  <c r="F431" i="38"/>
  <c r="F436" i="38"/>
  <c r="F437" i="38"/>
  <c r="F446" i="38"/>
  <c r="F448" i="38"/>
  <c r="F449" i="38"/>
  <c r="F450" i="38"/>
  <c r="F456" i="38"/>
  <c r="F462" i="38"/>
  <c r="F463" i="38"/>
  <c r="F472" i="38"/>
  <c r="F488" i="38"/>
  <c r="F496" i="38"/>
  <c r="F498" i="38"/>
  <c r="F507" i="38"/>
  <c r="F510" i="38"/>
  <c r="F516" i="38"/>
  <c r="F518" i="38"/>
  <c r="F521" i="38"/>
  <c r="F522" i="38"/>
  <c r="F524" i="38"/>
  <c r="F529" i="38"/>
  <c r="F539" i="38"/>
  <c r="F541" i="38"/>
  <c r="F551" i="38"/>
  <c r="F552" i="38"/>
  <c r="F554" i="38"/>
  <c r="F568" i="38"/>
  <c r="F571" i="38"/>
  <c r="F579" i="38"/>
  <c r="F581" i="38"/>
  <c r="F584" i="38"/>
  <c r="F588" i="38"/>
  <c r="F591" i="38"/>
  <c r="F593" i="38"/>
  <c r="F519" i="38"/>
  <c r="F527" i="38"/>
  <c r="F528" i="38"/>
  <c r="F531" i="38"/>
  <c r="F542" i="38"/>
  <c r="F555" i="38"/>
  <c r="F562" i="38"/>
  <c r="F580" i="38"/>
  <c r="F601" i="38"/>
  <c r="F604" i="38"/>
  <c r="F605" i="38"/>
  <c r="F607" i="38"/>
  <c r="F609" i="38"/>
  <c r="F625" i="38"/>
  <c r="F628" i="38"/>
  <c r="F638" i="38"/>
  <c r="F645" i="38"/>
  <c r="F646" i="38"/>
  <c r="F647" i="38"/>
  <c r="F652" i="38"/>
  <c r="F658" i="38"/>
  <c r="F659" i="38"/>
  <c r="F661" i="38"/>
  <c r="F662" i="38"/>
  <c r="F668" i="38"/>
  <c r="F670" i="38"/>
  <c r="F673" i="38"/>
  <c r="F677" i="38"/>
  <c r="F680" i="38"/>
  <c r="F684" i="38"/>
  <c r="F688" i="38"/>
  <c r="F689" i="38"/>
  <c r="F700" i="38"/>
  <c r="F701" i="38"/>
  <c r="F706" i="38"/>
  <c r="F707" i="38"/>
  <c r="F711" i="38"/>
  <c r="F715" i="38"/>
  <c r="F719" i="38"/>
  <c r="F720" i="38"/>
  <c r="F721" i="38"/>
  <c r="F722" i="38"/>
  <c r="F727" i="38"/>
  <c r="F728" i="38"/>
  <c r="F730" i="38"/>
  <c r="F733" i="38"/>
  <c r="F739" i="38"/>
  <c r="F740" i="38"/>
  <c r="F743" i="38"/>
  <c r="F744" i="38"/>
  <c r="F745" i="38"/>
  <c r="F746" i="38"/>
  <c r="F749" i="38"/>
  <c r="F750" i="38"/>
  <c r="F753" i="38"/>
  <c r="F755" i="38"/>
  <c r="F761" i="38"/>
  <c r="F779" i="38"/>
  <c r="F787" i="38"/>
  <c r="F789" i="38"/>
  <c r="F532" i="38"/>
  <c r="F547" i="38"/>
  <c r="F556" i="38"/>
  <c r="F560" i="38"/>
  <c r="F564" i="38"/>
  <c r="F578" i="38"/>
  <c r="F583" i="38"/>
  <c r="F603" i="38"/>
  <c r="F614" i="38"/>
  <c r="F616" i="38"/>
  <c r="F621" i="38"/>
  <c r="F624" i="38"/>
  <c r="F627" i="38"/>
  <c r="F635" i="38"/>
  <c r="F639" i="38"/>
  <c r="F640" i="38"/>
  <c r="F641" i="38"/>
  <c r="F648" i="38"/>
  <c r="F656" i="38"/>
  <c r="F657" i="38"/>
  <c r="F660" i="38"/>
  <c r="F671" i="38"/>
  <c r="F672" i="38"/>
  <c r="F674" i="38"/>
  <c r="F676" i="38"/>
  <c r="F681" i="38"/>
  <c r="F682" i="38"/>
  <c r="F687" i="38"/>
  <c r="F690" i="38"/>
  <c r="F691" i="38"/>
  <c r="F692" i="38"/>
  <c r="F698" i="38"/>
  <c r="F702" i="38"/>
  <c r="F708" i="38"/>
  <c r="F718" i="38"/>
  <c r="F729" i="38"/>
  <c r="F732" i="38"/>
  <c r="F734" i="38"/>
  <c r="F737" i="38"/>
  <c r="F748" i="38"/>
  <c r="F751" i="38"/>
  <c r="F752" i="38"/>
  <c r="F757" i="38"/>
  <c r="F758" i="38"/>
  <c r="F760" i="38"/>
  <c r="F763" i="38"/>
  <c r="F766" i="38"/>
  <c r="F768" i="38"/>
  <c r="F769" i="38"/>
  <c r="F775" i="38"/>
  <c r="F778" i="38"/>
  <c r="F781" i="38"/>
  <c r="F782" i="38"/>
  <c r="F786" i="38"/>
  <c r="F788" i="38"/>
  <c r="F790" i="38"/>
  <c r="F793" i="38"/>
  <c r="F795" i="38"/>
  <c r="F796" i="38"/>
  <c r="F809" i="38"/>
  <c r="F812" i="38"/>
  <c r="F815" i="38"/>
  <c r="F817" i="38"/>
  <c r="F820" i="38"/>
  <c r="F832" i="38"/>
  <c r="F834" i="38"/>
  <c r="F835" i="38"/>
  <c r="F836" i="38"/>
  <c r="F839" i="38"/>
  <c r="F842" i="38"/>
  <c r="F844" i="38"/>
  <c r="F846" i="38"/>
  <c r="F847" i="38"/>
  <c r="F848" i="38"/>
  <c r="F851" i="38"/>
  <c r="F853" i="38"/>
  <c r="F855" i="38"/>
  <c r="F858" i="38"/>
  <c r="F860" i="38"/>
  <c r="F869" i="38"/>
  <c r="F870" i="38"/>
  <c r="F877" i="38"/>
  <c r="F880" i="38"/>
  <c r="F886" i="38"/>
  <c r="F889" i="38"/>
  <c r="F892" i="38"/>
  <c r="F893" i="38"/>
  <c r="F901" i="38"/>
  <c r="F908" i="38"/>
  <c r="F534" i="38"/>
  <c r="F535" i="38"/>
  <c r="F538" i="38"/>
  <c r="F548" i="38"/>
  <c r="F549" i="38"/>
  <c r="F557" i="38"/>
  <c r="F558" i="38"/>
  <c r="F569" i="38"/>
  <c r="F572" i="38"/>
  <c r="F587" i="38"/>
  <c r="F592" i="38"/>
  <c r="F596" i="38"/>
  <c r="F597" i="38"/>
  <c r="F598" i="38"/>
  <c r="F611" i="38"/>
  <c r="F613" i="38"/>
  <c r="F617" i="38"/>
  <c r="F618" i="38"/>
  <c r="F620" i="38"/>
  <c r="F623" i="38"/>
  <c r="F631" i="38"/>
  <c r="F633" i="38"/>
  <c r="F642" i="38"/>
  <c r="F649" i="38"/>
  <c r="F650" i="38"/>
  <c r="F655" i="38"/>
  <c r="F666" i="38"/>
  <c r="F693" i="38"/>
  <c r="F694" i="38"/>
  <c r="F697" i="38"/>
  <c r="F699" i="38"/>
  <c r="F703" i="38"/>
  <c r="F710" i="38"/>
  <c r="F712" i="38"/>
  <c r="F717" i="38"/>
  <c r="F724" i="38"/>
  <c r="F725" i="38"/>
  <c r="F726" i="38"/>
  <c r="F735" i="38"/>
  <c r="F736" i="38"/>
  <c r="F738" i="38"/>
  <c r="F765" i="38"/>
  <c r="F767" i="38"/>
  <c r="F770" i="38"/>
  <c r="F771" i="38"/>
  <c r="F772" i="38"/>
  <c r="F777" i="38"/>
  <c r="F780" i="38"/>
  <c r="F785" i="38"/>
  <c r="F791" i="38"/>
  <c r="F792" i="38"/>
  <c r="F794" i="38"/>
  <c r="F801" i="38"/>
  <c r="F808" i="38"/>
  <c r="F810" i="38"/>
  <c r="F813" i="38"/>
  <c r="F525" i="38"/>
  <c r="F526" i="38"/>
  <c r="F530" i="38"/>
  <c r="F540" i="38"/>
  <c r="F544" i="38"/>
  <c r="F553" i="38"/>
  <c r="F567" i="38"/>
  <c r="F574" i="38"/>
  <c r="F575" i="38"/>
  <c r="F582" i="38"/>
  <c r="F594" i="38"/>
  <c r="F600" i="38"/>
  <c r="F602" i="38"/>
  <c r="F606" i="38"/>
  <c r="F610" i="38"/>
  <c r="F615" i="38"/>
  <c r="F619" i="38"/>
  <c r="F629" i="38"/>
  <c r="F632" i="38"/>
  <c r="F636" i="38"/>
  <c r="F637" i="38"/>
  <c r="F643" i="38"/>
  <c r="F644" i="38"/>
  <c r="F651" i="38"/>
  <c r="F653" i="38"/>
  <c r="F654" i="38"/>
  <c r="F663" i="38"/>
  <c r="F664" i="38"/>
  <c r="F665" i="38"/>
  <c r="F667" i="38"/>
  <c r="F669" i="38"/>
  <c r="F675" i="38"/>
  <c r="F678" i="38"/>
  <c r="F679" i="38"/>
  <c r="F683" i="38"/>
  <c r="F685" i="38"/>
  <c r="F686" i="38"/>
  <c r="F695" i="38"/>
  <c r="F696" i="38"/>
  <c r="F704" i="38"/>
  <c r="F705" i="38"/>
  <c r="F709" i="38"/>
  <c r="F713" i="38"/>
  <c r="F714" i="38"/>
  <c r="F716" i="38"/>
  <c r="F723" i="38"/>
  <c r="F731" i="38"/>
  <c r="F741" i="38"/>
  <c r="F742" i="38"/>
  <c r="F747" i="38"/>
  <c r="F754" i="38"/>
  <c r="F756" i="38"/>
  <c r="F759" i="38"/>
  <c r="F762" i="38"/>
  <c r="F764" i="38"/>
  <c r="F773" i="38"/>
  <c r="F774" i="38"/>
  <c r="F776" i="38"/>
  <c r="F783" i="38"/>
  <c r="F784" i="38"/>
  <c r="F797" i="38"/>
  <c r="F798" i="38"/>
  <c r="F800" i="38"/>
  <c r="F802" i="38"/>
  <c r="F803" i="38"/>
  <c r="F804" i="38"/>
  <c r="F805" i="38"/>
  <c r="F807" i="38"/>
  <c r="F811" i="38"/>
  <c r="F814" i="38"/>
  <c r="F822" i="38"/>
  <c r="F824" i="38"/>
  <c r="F825" i="38"/>
  <c r="F827" i="38"/>
  <c r="F833" i="38"/>
  <c r="F838" i="38"/>
  <c r="F841" i="38"/>
  <c r="F854" i="38"/>
  <c r="F857" i="38"/>
  <c r="F862" i="38"/>
  <c r="F863" i="38"/>
  <c r="F864" i="38"/>
  <c r="F816" i="38"/>
  <c r="F828" i="38"/>
  <c r="F837" i="38"/>
  <c r="F865" i="38"/>
  <c r="F866" i="38"/>
  <c r="F867" i="38"/>
  <c r="F868" i="38"/>
  <c r="F871" i="38"/>
  <c r="F872" i="38"/>
  <c r="F876" i="38"/>
  <c r="F878" i="38"/>
  <c r="F882" i="38"/>
  <c r="F883" i="38"/>
  <c r="F891" i="38"/>
  <c r="F897" i="38"/>
  <c r="F898" i="38"/>
  <c r="F899" i="38"/>
  <c r="F900" i="38"/>
  <c r="F910" i="38"/>
  <c r="F911" i="38"/>
  <c r="F921" i="38"/>
  <c r="F922" i="38"/>
  <c r="F926" i="38"/>
  <c r="F927" i="38"/>
  <c r="F928" i="38"/>
  <c r="F933" i="38"/>
  <c r="F935" i="38"/>
  <c r="F936" i="38"/>
  <c r="F940" i="38"/>
  <c r="F943" i="38"/>
  <c r="F948" i="38"/>
  <c r="F949" i="38"/>
  <c r="F951" i="38"/>
  <c r="F954" i="38"/>
  <c r="F965" i="38"/>
  <c r="F966" i="38"/>
  <c r="F969" i="38"/>
  <c r="F973" i="38"/>
  <c r="F977" i="38"/>
  <c r="F980" i="38"/>
  <c r="F989" i="38"/>
  <c r="F990" i="38"/>
  <c r="F993" i="38"/>
  <c r="F1001" i="38"/>
  <c r="F1002" i="38"/>
  <c r="F1003" i="38"/>
  <c r="F1006" i="38"/>
  <c r="F1018" i="38"/>
  <c r="F1019" i="38"/>
  <c r="F1020" i="38"/>
  <c r="F1021" i="38"/>
  <c r="F1022" i="38"/>
  <c r="F1023" i="38"/>
  <c r="F1036" i="38"/>
  <c r="F1038" i="38"/>
  <c r="F1039" i="38"/>
  <c r="F1048" i="38"/>
  <c r="F1056" i="38"/>
  <c r="F1059" i="38"/>
  <c r="F1064" i="38"/>
  <c r="F1065" i="38"/>
  <c r="F1067" i="38"/>
  <c r="F1074" i="38"/>
  <c r="F1075" i="38"/>
  <c r="F1076" i="38"/>
  <c r="F1079" i="38"/>
  <c r="F1080" i="38"/>
  <c r="F1084" i="38"/>
  <c r="F1086" i="38"/>
  <c r="F1094" i="38"/>
  <c r="F1096" i="38"/>
  <c r="F1109" i="38"/>
  <c r="F1111" i="38"/>
  <c r="F1113" i="38"/>
  <c r="F1114" i="38"/>
  <c r="F1116" i="38"/>
  <c r="F1117" i="38"/>
  <c r="F1118" i="38"/>
  <c r="F1119" i="38"/>
  <c r="F1120" i="38"/>
  <c r="F1121" i="38"/>
  <c r="F1129" i="38"/>
  <c r="F1131" i="38"/>
  <c r="F1132" i="38"/>
  <c r="F1135" i="38"/>
  <c r="F1136" i="38"/>
  <c r="F1137" i="38"/>
  <c r="F1139" i="38"/>
  <c r="F1145" i="38"/>
  <c r="F1150" i="38"/>
  <c r="F1151" i="38"/>
  <c r="F1152" i="38"/>
  <c r="F1155" i="38"/>
  <c r="F1156" i="38"/>
  <c r="F1157" i="38"/>
  <c r="F1159" i="38"/>
  <c r="F1160" i="38"/>
  <c r="F1161" i="38"/>
  <c r="F1164" i="38"/>
  <c r="F1166" i="38"/>
  <c r="F1169" i="38"/>
  <c r="F1172" i="38"/>
  <c r="F1174" i="38"/>
  <c r="F1175" i="38"/>
  <c r="F1176" i="38"/>
  <c r="F1177" i="38"/>
  <c r="F1182" i="38"/>
  <c r="F1183" i="38"/>
  <c r="F1186" i="38"/>
  <c r="F1187" i="38"/>
  <c r="F1188" i="38"/>
  <c r="F1190" i="38"/>
  <c r="F1194" i="38"/>
  <c r="F1198" i="38"/>
  <c r="F1204" i="38"/>
  <c r="F1207" i="38"/>
  <c r="F1217" i="38"/>
  <c r="F1220" i="38"/>
  <c r="F1222" i="38"/>
  <c r="F1223" i="38"/>
  <c r="F1224" i="38"/>
  <c r="F1228" i="38"/>
  <c r="F1235" i="38"/>
  <c r="F1246" i="38"/>
  <c r="F806" i="38"/>
  <c r="F818" i="38"/>
  <c r="F819" i="38"/>
  <c r="F823" i="38"/>
  <c r="F830" i="38"/>
  <c r="F831" i="38"/>
  <c r="F843" i="38"/>
  <c r="F849" i="38"/>
  <c r="F850" i="38"/>
  <c r="F861" i="38"/>
  <c r="F873" i="38"/>
  <c r="F874" i="38"/>
  <c r="F875" i="38"/>
  <c r="F888" i="38"/>
  <c r="F890" i="38"/>
  <c r="F904" i="38"/>
  <c r="F906" i="38"/>
  <c r="F907" i="38"/>
  <c r="F912" i="38"/>
  <c r="F934" i="38"/>
  <c r="F937" i="38"/>
  <c r="F938" i="38"/>
  <c r="F939" i="38"/>
  <c r="F942" i="38"/>
  <c r="F946" i="38"/>
  <c r="F947" i="38"/>
  <c r="F958" i="38"/>
  <c r="F959" i="38"/>
  <c r="F972" i="38"/>
  <c r="F979" i="38"/>
  <c r="F985" i="38"/>
  <c r="F1009" i="38"/>
  <c r="F1014" i="38"/>
  <c r="F1017" i="38"/>
  <c r="F1024" i="38"/>
  <c r="F1026" i="38"/>
  <c r="F1027" i="38"/>
  <c r="F1028" i="38"/>
  <c r="F1032" i="38"/>
  <c r="F1033" i="38"/>
  <c r="F1035" i="38"/>
  <c r="F1040" i="38"/>
  <c r="F1043" i="38"/>
  <c r="F1044" i="38"/>
  <c r="F1047" i="38"/>
  <c r="F1049" i="38"/>
  <c r="F1055" i="38"/>
  <c r="F1058" i="38"/>
  <c r="F1061" i="38"/>
  <c r="F1062" i="38"/>
  <c r="F1063" i="38"/>
  <c r="F1066" i="38"/>
  <c r="F1070" i="38"/>
  <c r="F1077" i="38"/>
  <c r="F1082" i="38"/>
  <c r="F1083" i="38"/>
  <c r="F1085" i="38"/>
  <c r="F1087" i="38"/>
  <c r="F1088" i="38"/>
  <c r="F1095" i="38"/>
  <c r="F1098" i="38"/>
  <c r="F1099" i="38"/>
  <c r="F1100" i="38"/>
  <c r="F1106" i="38"/>
  <c r="F1108" i="38"/>
  <c r="F1126" i="38"/>
  <c r="F1130" i="38"/>
  <c r="F1133" i="38"/>
  <c r="F1140" i="38"/>
  <c r="F1153" i="38"/>
  <c r="F1162" i="38"/>
  <c r="F1163" i="38"/>
  <c r="F1165" i="38"/>
  <c r="F1167" i="38"/>
  <c r="F1171" i="38"/>
  <c r="F1178" i="38"/>
  <c r="F1179" i="38"/>
  <c r="F1180" i="38"/>
  <c r="F1184" i="38"/>
  <c r="F1199" i="38"/>
  <c r="F1202" i="38"/>
  <c r="F1205" i="38"/>
  <c r="F1206" i="38"/>
  <c r="F1212" i="38"/>
  <c r="F1214" i="38"/>
  <c r="F1219" i="38"/>
  <c r="F1225" i="38"/>
  <c r="F1227" i="38"/>
  <c r="F1233" i="38"/>
  <c r="F1234" i="38"/>
  <c r="F1236" i="38"/>
  <c r="F1237" i="38"/>
  <c r="F1238" i="38"/>
  <c r="F1250" i="38"/>
  <c r="F1251" i="38"/>
  <c r="F1255" i="38"/>
  <c r="F1259" i="38"/>
  <c r="F1262" i="38"/>
  <c r="F1265" i="38"/>
  <c r="F1266" i="38"/>
  <c r="F1268" i="38"/>
  <c r="F821" i="38"/>
  <c r="F829" i="38"/>
  <c r="F840" i="38"/>
  <c r="F845" i="38"/>
  <c r="F852" i="38"/>
  <c r="F859" i="38"/>
  <c r="F881" i="38"/>
  <c r="F887" i="38"/>
  <c r="F894" i="38"/>
  <c r="F895" i="38"/>
  <c r="F903" i="38"/>
  <c r="F905" i="38"/>
  <c r="F909" i="38"/>
  <c r="F913" i="38"/>
  <c r="F914" i="38"/>
  <c r="F915" i="38"/>
  <c r="F916" i="38"/>
  <c r="F920" i="38"/>
  <c r="F929" i="38"/>
  <c r="F930" i="38"/>
  <c r="F931" i="38"/>
  <c r="F932" i="38"/>
  <c r="F950" i="38"/>
  <c r="F953" i="38"/>
  <c r="F956" i="38"/>
  <c r="F960" i="38"/>
  <c r="F968" i="38"/>
  <c r="F970" i="38"/>
  <c r="F971" i="38"/>
  <c r="F974" i="38"/>
  <c r="F975" i="38"/>
  <c r="F978" i="38"/>
  <c r="F984" i="38"/>
  <c r="F992" i="38"/>
  <c r="F1005" i="38"/>
  <c r="F1008" i="38"/>
  <c r="F1012" i="38"/>
  <c r="F1030" i="38"/>
  <c r="F1031" i="38"/>
  <c r="F1034" i="38"/>
  <c r="F1037" i="38"/>
  <c r="F1041" i="38"/>
  <c r="F1042" i="38"/>
  <c r="F1045" i="38"/>
  <c r="F1046" i="38"/>
  <c r="F1050" i="38"/>
  <c r="F1051" i="38"/>
  <c r="F1052" i="38"/>
  <c r="F1053" i="38"/>
  <c r="F1054" i="38"/>
  <c r="F1057" i="38"/>
  <c r="F1071" i="38"/>
  <c r="F1072" i="38"/>
  <c r="F1073" i="38"/>
  <c r="F1091" i="38"/>
  <c r="F1097" i="38"/>
  <c r="F1102" i="38"/>
  <c r="F1103" i="38"/>
  <c r="F1104" i="38"/>
  <c r="F1107" i="38"/>
  <c r="F1122" i="38"/>
  <c r="F1138" i="38"/>
  <c r="F1141" i="38"/>
  <c r="F1142" i="38"/>
  <c r="F1143" i="38"/>
  <c r="F1144" i="38"/>
  <c r="F1146" i="38"/>
  <c r="F1147" i="38"/>
  <c r="F1148" i="38"/>
  <c r="F1158" i="38"/>
  <c r="F1168" i="38"/>
  <c r="F1170" i="38"/>
  <c r="F1173" i="38"/>
  <c r="F1181" i="38"/>
  <c r="F1185" i="38"/>
  <c r="F1189" i="38"/>
  <c r="F1193" i="38"/>
  <c r="F1196" i="38"/>
  <c r="F1197" i="38"/>
  <c r="F1211" i="38"/>
  <c r="F1213" i="38"/>
  <c r="F1215" i="38"/>
  <c r="F1216" i="38"/>
  <c r="F1218" i="38"/>
  <c r="F1221" i="38"/>
  <c r="F1226" i="38"/>
  <c r="F1239" i="38"/>
  <c r="F1240" i="38"/>
  <c r="F1241" i="38"/>
  <c r="F1242" i="38"/>
  <c r="F1243" i="38"/>
  <c r="F1244" i="38"/>
  <c r="F1245" i="38"/>
  <c r="F1248" i="38"/>
  <c r="F1249" i="38"/>
  <c r="F1254" i="38"/>
  <c r="F1256" i="38"/>
  <c r="F1258" i="38"/>
  <c r="F1261" i="38"/>
  <c r="F1263" i="38"/>
  <c r="F1269" i="38"/>
  <c r="F799" i="38"/>
  <c r="F826" i="38"/>
  <c r="F856" i="38"/>
  <c r="F879" i="38"/>
  <c r="F884" i="38"/>
  <c r="F885" i="38"/>
  <c r="F896" i="38"/>
  <c r="F902" i="38"/>
  <c r="F917" i="38"/>
  <c r="F918" i="38"/>
  <c r="F919" i="38"/>
  <c r="F923" i="38"/>
  <c r="F924" i="38"/>
  <c r="F925" i="38"/>
  <c r="F941" i="38"/>
  <c r="F944" i="38"/>
  <c r="F945" i="38"/>
  <c r="F952" i="38"/>
  <c r="F955" i="38"/>
  <c r="F957" i="38"/>
  <c r="F961" i="38"/>
  <c r="F962" i="38"/>
  <c r="F963" i="38"/>
  <c r="F964" i="38"/>
  <c r="F967" i="38"/>
  <c r="F976" i="38"/>
  <c r="F981" i="38"/>
  <c r="F982" i="38"/>
  <c r="F983" i="38"/>
  <c r="F986" i="38"/>
  <c r="F987" i="38"/>
  <c r="F988" i="38"/>
  <c r="F991" i="38"/>
  <c r="F994" i="38"/>
  <c r="F995" i="38"/>
  <c r="F996" i="38"/>
  <c r="F997" i="38"/>
  <c r="F998" i="38"/>
  <c r="F999" i="38"/>
  <c r="F1000" i="38"/>
  <c r="F1004" i="38"/>
  <c r="F1007" i="38"/>
  <c r="F1010" i="38"/>
  <c r="F1011" i="38"/>
  <c r="F1013" i="38"/>
  <c r="F1015" i="38"/>
  <c r="F1016" i="38"/>
  <c r="F1025" i="38"/>
  <c r="F1029" i="38"/>
  <c r="F1060" i="38"/>
  <c r="F1068" i="38"/>
  <c r="F1069" i="38"/>
  <c r="F1078" i="38"/>
  <c r="F1081" i="38"/>
  <c r="F1089" i="38"/>
  <c r="F1090" i="38"/>
  <c r="F1092" i="38"/>
  <c r="F1093" i="38"/>
  <c r="F1101" i="38"/>
  <c r="F1105" i="38"/>
  <c r="F1110" i="38"/>
  <c r="F1112" i="38"/>
  <c r="F1115" i="38"/>
  <c r="F1123" i="38"/>
  <c r="F1124" i="38"/>
  <c r="F1125" i="38"/>
  <c r="F1127" i="38"/>
  <c r="F1128" i="38"/>
  <c r="F1134" i="38"/>
  <c r="F1201" i="38"/>
  <c r="F1229" i="38"/>
  <c r="F1230" i="38"/>
  <c r="F1231" i="38"/>
  <c r="F1232" i="38"/>
  <c r="F1267" i="38"/>
  <c r="F1271" i="38"/>
  <c r="F1272" i="38"/>
  <c r="F1275" i="38"/>
  <c r="F1276" i="38"/>
  <c r="F1277" i="38"/>
  <c r="F1278" i="38"/>
  <c r="F1282" i="38"/>
  <c r="F1284" i="38"/>
  <c r="F1285" i="38"/>
  <c r="F1291" i="38"/>
  <c r="F1292" i="38"/>
  <c r="F1293" i="38"/>
  <c r="F1297" i="38"/>
  <c r="F1298" i="38"/>
  <c r="F1303" i="38"/>
  <c r="F1305" i="38"/>
  <c r="F1318" i="38"/>
  <c r="F1326" i="38"/>
  <c r="F1327" i="38"/>
  <c r="F1356" i="38"/>
  <c r="F1361" i="38"/>
  <c r="F1362" i="38"/>
  <c r="F1370" i="38"/>
  <c r="F1371" i="38"/>
  <c r="F1376" i="38"/>
  <c r="F1381" i="38"/>
  <c r="F1385" i="38"/>
  <c r="F1386" i="38"/>
  <c r="F1388" i="38"/>
  <c r="F1394" i="38"/>
  <c r="F1397" i="38"/>
  <c r="F1398" i="38"/>
  <c r="F1401" i="38"/>
  <c r="F1404" i="38"/>
  <c r="F1406" i="38"/>
  <c r="F1411" i="38"/>
  <c r="F1419" i="38"/>
  <c r="F1421" i="38"/>
  <c r="F1433" i="38"/>
  <c r="F1434" i="38"/>
  <c r="F1436" i="38"/>
  <c r="F1437" i="38"/>
  <c r="F1438" i="38"/>
  <c r="F1445" i="38"/>
  <c r="F1455" i="38"/>
  <c r="F1456" i="38"/>
  <c r="F1458" i="38"/>
  <c r="F1464" i="38"/>
  <c r="F1466" i="38"/>
  <c r="F1467" i="38"/>
  <c r="F1470" i="38"/>
  <c r="F1473" i="38"/>
  <c r="F1474" i="38"/>
  <c r="F1478" i="38"/>
  <c r="F1479" i="38"/>
  <c r="F1485" i="38"/>
  <c r="F1492" i="38"/>
  <c r="F1154" i="38"/>
  <c r="F1200" i="38"/>
  <c r="F1203" i="38"/>
  <c r="F1208" i="38"/>
  <c r="F1209" i="38"/>
  <c r="F1210" i="38"/>
  <c r="F1260" i="38"/>
  <c r="F1264" i="38"/>
  <c r="F1270" i="38"/>
  <c r="F1274" i="38"/>
  <c r="F1279" i="38"/>
  <c r="F1280" i="38"/>
  <c r="F1286" i="38"/>
  <c r="F1289" i="38"/>
  <c r="F1290" i="38"/>
  <c r="F1295" i="38"/>
  <c r="F1296" i="38"/>
  <c r="F1302" i="38"/>
  <c r="F1308" i="38"/>
  <c r="F1310" i="38"/>
  <c r="F1311" i="38"/>
  <c r="F1316" i="38"/>
  <c r="F1319" i="38"/>
  <c r="F1320" i="38"/>
  <c r="F1328" i="38"/>
  <c r="F1329" i="38"/>
  <c r="F1337" i="38"/>
  <c r="F1338" i="38"/>
  <c r="F1340" i="38"/>
  <c r="F1341" i="38"/>
  <c r="F1345" i="38"/>
  <c r="F1348" i="38"/>
  <c r="F1349" i="38"/>
  <c r="F1351" i="38"/>
  <c r="F1352" i="38"/>
  <c r="F1354" i="38"/>
  <c r="F1357" i="38"/>
  <c r="F1358" i="38"/>
  <c r="F1360" i="38"/>
  <c r="F1368" i="38"/>
  <c r="F1374" i="38"/>
  <c r="F1375" i="38"/>
  <c r="F1378" i="38"/>
  <c r="F1379" i="38"/>
  <c r="F1393" i="38"/>
  <c r="F1396" i="38"/>
  <c r="F1399" i="38"/>
  <c r="F1403" i="38"/>
  <c r="F1405" i="38"/>
  <c r="F1409" i="38"/>
  <c r="F1410" i="38"/>
  <c r="F1415" i="38"/>
  <c r="F1418" i="38"/>
  <c r="F1420" i="38"/>
  <c r="F1422" i="38"/>
  <c r="F1425" i="38"/>
  <c r="F1430" i="38"/>
  <c r="F1443" i="38"/>
  <c r="F1444" i="38"/>
  <c r="F1447" i="38"/>
  <c r="F1450" i="38"/>
  <c r="F1454" i="38"/>
  <c r="F1462" i="38"/>
  <c r="F1463" i="38"/>
  <c r="F1468" i="38"/>
  <c r="F1471" i="38"/>
  <c r="F1472" i="38"/>
  <c r="F1480" i="38"/>
  <c r="F1483" i="38"/>
  <c r="F1484" i="38"/>
  <c r="F1487" i="38"/>
  <c r="F1488" i="38"/>
  <c r="F1490" i="38"/>
  <c r="F1491" i="38"/>
  <c r="F1496" i="38"/>
  <c r="F1497" i="38"/>
  <c r="F1501" i="38"/>
  <c r="F1503" i="38"/>
  <c r="F1504" i="38"/>
  <c r="F1505" i="38"/>
  <c r="F1506" i="38"/>
  <c r="F1512" i="38"/>
  <c r="F1513" i="38"/>
  <c r="F1517" i="38"/>
  <c r="F1518" i="38"/>
  <c r="F1521" i="38"/>
  <c r="F1525" i="38"/>
  <c r="F1526" i="38"/>
  <c r="F1531" i="38"/>
  <c r="F1533" i="38"/>
  <c r="F1539" i="38"/>
  <c r="F1541" i="38"/>
  <c r="F1542" i="38"/>
  <c r="F1545" i="38"/>
  <c r="F1552" i="38"/>
  <c r="F1557" i="38"/>
  <c r="F1565" i="38"/>
  <c r="F1568" i="38"/>
  <c r="F1569" i="38"/>
  <c r="F1571" i="38"/>
  <c r="F1572" i="38"/>
  <c r="F1585" i="38"/>
  <c r="F1586" i="38"/>
  <c r="F1587" i="38"/>
  <c r="F1590" i="38"/>
  <c r="F1591" i="38"/>
  <c r="F1594" i="38"/>
  <c r="F1597" i="38"/>
  <c r="F1600" i="38"/>
  <c r="F1611" i="38"/>
  <c r="F1619" i="38"/>
  <c r="F1620" i="38"/>
  <c r="F1622" i="38"/>
  <c r="F1623" i="38"/>
  <c r="F1641" i="38"/>
  <c r="F1642" i="38"/>
  <c r="F1655" i="38"/>
  <c r="F1660" i="38"/>
  <c r="F1665" i="38"/>
  <c r="F1666" i="38"/>
  <c r="F1669" i="38"/>
  <c r="F1670" i="38"/>
  <c r="F1149" i="38"/>
  <c r="F1191" i="38"/>
  <c r="F1192" i="38"/>
  <c r="F1252" i="38"/>
  <c r="F1253" i="38"/>
  <c r="F1273" i="38"/>
  <c r="F1281" i="38"/>
  <c r="F1287" i="38"/>
  <c r="F1288" i="38"/>
  <c r="F1294" i="38"/>
  <c r="F1300" i="38"/>
  <c r="F1306" i="38"/>
  <c r="F1307" i="38"/>
  <c r="F1312" i="38"/>
  <c r="F1315" i="38"/>
  <c r="F1317" i="38"/>
  <c r="F1325" i="38"/>
  <c r="F1330" i="38"/>
  <c r="F1331" i="38"/>
  <c r="F1332" i="38"/>
  <c r="F1335" i="38"/>
  <c r="F1336" i="38"/>
  <c r="F1339" i="38"/>
  <c r="F1342" i="38"/>
  <c r="F1343" i="38"/>
  <c r="F1346" i="38"/>
  <c r="F1347" i="38"/>
  <c r="F1350" i="38"/>
  <c r="F1353" i="38"/>
  <c r="F1359" i="38"/>
  <c r="F1364" i="38"/>
  <c r="F1365" i="38"/>
  <c r="F1367" i="38"/>
  <c r="F1369" i="38"/>
  <c r="F1377" i="38"/>
  <c r="F1383" i="38"/>
  <c r="F1384" i="38"/>
  <c r="F1392" i="38"/>
  <c r="F1395" i="38"/>
  <c r="F1400" i="38"/>
  <c r="F1407" i="38"/>
  <c r="F1408" i="38"/>
  <c r="F1414" i="38"/>
  <c r="F1427" i="38"/>
  <c r="F1428" i="38"/>
  <c r="F1432" i="38"/>
  <c r="F1439" i="38"/>
  <c r="F1440" i="38"/>
  <c r="F1441" i="38"/>
  <c r="F1442" i="38"/>
  <c r="F1446" i="38"/>
  <c r="F1451" i="38"/>
  <c r="F1452" i="38"/>
  <c r="F1457" i="38"/>
  <c r="F1476" i="38"/>
  <c r="F1477" i="38"/>
  <c r="F1481" i="38"/>
  <c r="F1482" i="38"/>
  <c r="F1195" i="38"/>
  <c r="F1247" i="38"/>
  <c r="F1257" i="38"/>
  <c r="F1283" i="38"/>
  <c r="F1299" i="38"/>
  <c r="F1301" i="38"/>
  <c r="F1304" i="38"/>
  <c r="F1309" i="38"/>
  <c r="F1313" i="38"/>
  <c r="F1314" i="38"/>
  <c r="F1321" i="38"/>
  <c r="F1322" i="38"/>
  <c r="F1323" i="38"/>
  <c r="F1324" i="38"/>
  <c r="F1333" i="38"/>
  <c r="F1334" i="38"/>
  <c r="F1344" i="38"/>
  <c r="F1355" i="38"/>
  <c r="F1363" i="38"/>
  <c r="F1366" i="38"/>
  <c r="F1372" i="38"/>
  <c r="F1373" i="38"/>
  <c r="F1380" i="38"/>
  <c r="F1382" i="38"/>
  <c r="F1387" i="38"/>
  <c r="F1389" i="38"/>
  <c r="F1390" i="38"/>
  <c r="F1391" i="38"/>
  <c r="F1402" i="38"/>
  <c r="F1412" i="38"/>
  <c r="F1413" i="38"/>
  <c r="F1416" i="38"/>
  <c r="F1417" i="38"/>
  <c r="F1423" i="38"/>
  <c r="F1424" i="38"/>
  <c r="F1426" i="38"/>
  <c r="F1429" i="38"/>
  <c r="F1431" i="38"/>
  <c r="F1435" i="38"/>
  <c r="F1448" i="38"/>
  <c r="F1449" i="38"/>
  <c r="F1453" i="38"/>
  <c r="F1459" i="38"/>
  <c r="F1460" i="38"/>
  <c r="F1461" i="38"/>
  <c r="F1465" i="38"/>
  <c r="F1469" i="38"/>
  <c r="F1475" i="38"/>
  <c r="F1486" i="38"/>
  <c r="F1489" i="38"/>
  <c r="F1494" i="38"/>
  <c r="F1499" i="38"/>
  <c r="F1500" i="38"/>
  <c r="F1502" i="38"/>
  <c r="F1509" i="38"/>
  <c r="F1514" i="38"/>
  <c r="F1515" i="38"/>
  <c r="F1520" i="38"/>
  <c r="F1522" i="38"/>
  <c r="F1523" i="38"/>
  <c r="F1530" i="38"/>
  <c r="F1534" i="38"/>
  <c r="F1535" i="38"/>
  <c r="F1546" i="38"/>
  <c r="F1550" i="38"/>
  <c r="F1556" i="38"/>
  <c r="F1561" i="38"/>
  <c r="F1563" i="38"/>
  <c r="F1564" i="38"/>
  <c r="F1573" i="38"/>
  <c r="F1575" i="38"/>
  <c r="F1576" i="38"/>
  <c r="F1578" i="38"/>
  <c r="F1582" i="38"/>
  <c r="F1595" i="38"/>
  <c r="F1596" i="38"/>
  <c r="F1598" i="38"/>
  <c r="F1601" i="38"/>
  <c r="F1603" i="38"/>
  <c r="F1605" i="38"/>
  <c r="F1606" i="38"/>
  <c r="F1607" i="38"/>
  <c r="F1614" i="38"/>
  <c r="F1618" i="38"/>
  <c r="F1621" i="38"/>
  <c r="F1629" i="38"/>
  <c r="F1631" i="38"/>
  <c r="F1636" i="38"/>
  <c r="F1637" i="38"/>
  <c r="F1638" i="38"/>
  <c r="F1639" i="38"/>
  <c r="F1643" i="38"/>
  <c r="F1493" i="38"/>
  <c r="F1537" i="38"/>
  <c r="F1549" i="38"/>
  <c r="F1554" i="38"/>
  <c r="F1555" i="38"/>
  <c r="F1558" i="38"/>
  <c r="F1562" i="38"/>
  <c r="F1574" i="38"/>
  <c r="F1577" i="38"/>
  <c r="F1588" i="38"/>
  <c r="F1593" i="38"/>
  <c r="F1608" i="38"/>
  <c r="F1609" i="38"/>
  <c r="F1613" i="38"/>
  <c r="F1624" i="38"/>
  <c r="F1630" i="38"/>
  <c r="F1633" i="38"/>
  <c r="F1634" i="38"/>
  <c r="F1644" i="38"/>
  <c r="F1652" i="38"/>
  <c r="F1653" i="38"/>
  <c r="F1654" i="38"/>
  <c r="F1656" i="38"/>
  <c r="F1657" i="38"/>
  <c r="F1658" i="38"/>
  <c r="F1661" i="38"/>
  <c r="F1667" i="38"/>
  <c r="F1668" i="38"/>
  <c r="F1683" i="38"/>
  <c r="F14" i="38"/>
  <c r="F1495" i="38"/>
  <c r="F1510" i="38"/>
  <c r="F1511" i="38"/>
  <c r="F1516" i="38"/>
  <c r="F1527" i="38"/>
  <c r="F1529" i="38"/>
  <c r="F1532" i="38"/>
  <c r="F1536" i="38"/>
  <c r="F1538" i="38"/>
  <c r="F1543" i="38"/>
  <c r="F1544" i="38"/>
  <c r="F1559" i="38"/>
  <c r="F1560" i="38"/>
  <c r="F1579" i="38"/>
  <c r="F1580" i="38"/>
  <c r="F1583" i="38"/>
  <c r="F1584" i="38"/>
  <c r="F1612" i="38"/>
  <c r="F1617" i="38"/>
  <c r="F1627" i="38"/>
  <c r="F1645" i="38"/>
  <c r="F1646" i="38"/>
  <c r="F1651" i="38"/>
  <c r="F1662" i="38"/>
  <c r="F1663" i="38"/>
  <c r="F1677" i="38"/>
  <c r="F1678" i="38"/>
  <c r="F1635" i="38"/>
  <c r="F1659" i="38"/>
  <c r="F1664" i="38"/>
  <c r="F1671" i="38"/>
  <c r="F1672" i="38"/>
  <c r="F1675" i="38"/>
  <c r="F1682" i="38"/>
  <c r="F1507" i="38"/>
  <c r="F1508" i="38"/>
  <c r="F1524" i="38"/>
  <c r="F1528" i="38"/>
  <c r="F1540" i="38"/>
  <c r="F1553" i="38"/>
  <c r="F1581" i="38"/>
  <c r="F1589" i="38"/>
  <c r="F1592" i="38"/>
  <c r="F1599" i="38"/>
  <c r="F1602" i="38"/>
  <c r="F1610" i="38"/>
  <c r="F1625" i="38"/>
  <c r="F1626" i="38"/>
  <c r="F1640" i="38"/>
  <c r="F1498" i="38"/>
  <c r="F1519" i="38"/>
  <c r="F1547" i="38"/>
  <c r="F1548" i="38"/>
  <c r="F1551" i="38"/>
  <c r="F1566" i="38"/>
  <c r="F1567" i="38"/>
  <c r="F1570" i="38"/>
  <c r="F1604" i="38"/>
  <c r="F1615" i="38"/>
  <c r="F1616" i="38"/>
  <c r="F1628" i="38"/>
  <c r="F1632" i="38"/>
  <c r="F1647" i="38"/>
  <c r="F1648" i="38"/>
  <c r="F1649" i="38"/>
  <c r="F1650" i="38"/>
  <c r="F1673" i="38"/>
  <c r="F1674" i="38"/>
  <c r="F1676" i="38"/>
  <c r="F1679" i="38"/>
  <c r="F1680" i="38"/>
  <c r="F1681" i="38"/>
  <c r="F1684" i="38"/>
  <c r="F1685" i="38"/>
  <c r="F1686" i="38"/>
  <c r="F1687" i="38"/>
  <c r="F13" i="38"/>
  <c r="D1097" i="39"/>
  <c r="D1095" i="39"/>
  <c r="F268" i="36" l="1"/>
  <c r="I268" i="36" s="1"/>
  <c r="F267" i="36"/>
  <c r="F266" i="36"/>
  <c r="I266" i="36" s="1"/>
  <c r="F265" i="36"/>
  <c r="F264" i="36"/>
  <c r="I264" i="36" s="1"/>
  <c r="F263" i="36"/>
  <c r="F262" i="36"/>
  <c r="I262" i="36" s="1"/>
  <c r="F261" i="36"/>
  <c r="F260" i="36"/>
  <c r="I260" i="36" s="1"/>
  <c r="F259" i="36"/>
  <c r="F258" i="36"/>
  <c r="I258" i="36" s="1"/>
  <c r="F257" i="36"/>
  <c r="F256" i="36"/>
  <c r="I256" i="36" s="1"/>
  <c r="F255" i="36"/>
  <c r="F254" i="36"/>
  <c r="I254" i="36" s="1"/>
  <c r="F253" i="36"/>
  <c r="F252" i="36"/>
  <c r="I252" i="36" s="1"/>
  <c r="F251" i="36"/>
  <c r="F250" i="36"/>
  <c r="I250" i="36" s="1"/>
  <c r="F249" i="36"/>
  <c r="F248" i="36"/>
  <c r="I248" i="36" s="1"/>
  <c r="F247" i="36"/>
  <c r="F246" i="36"/>
  <c r="I246" i="36" s="1"/>
  <c r="F228" i="36"/>
  <c r="F227" i="36"/>
  <c r="I227" i="36" s="1"/>
  <c r="F226" i="36"/>
  <c r="F225" i="36"/>
  <c r="I225" i="36" s="1"/>
  <c r="F224" i="36"/>
  <c r="F223" i="36"/>
  <c r="F222" i="36"/>
  <c r="F221" i="36"/>
  <c r="I221" i="36" s="1"/>
  <c r="F220" i="36"/>
  <c r="T220" i="36" s="1"/>
  <c r="F219" i="36"/>
  <c r="F218" i="36"/>
  <c r="F217" i="36"/>
  <c r="I217" i="36" s="1"/>
  <c r="F216" i="36"/>
  <c r="T216" i="36" s="1"/>
  <c r="F215" i="36"/>
  <c r="F214" i="36"/>
  <c r="F213" i="36"/>
  <c r="I213" i="36" s="1"/>
  <c r="F212" i="36"/>
  <c r="T212" i="36" s="1"/>
  <c r="F211" i="36"/>
  <c r="F210" i="36"/>
  <c r="F209" i="36"/>
  <c r="I209" i="36" s="1"/>
  <c r="F208" i="36"/>
  <c r="T208" i="36" s="1"/>
  <c r="F207" i="36"/>
  <c r="F206" i="36"/>
  <c r="F205" i="36"/>
  <c r="I205" i="36" s="1"/>
  <c r="F204" i="36"/>
  <c r="T204" i="36" s="1"/>
  <c r="F203" i="36"/>
  <c r="F202" i="36"/>
  <c r="F201" i="36"/>
  <c r="I201" i="36" s="1"/>
  <c r="F200" i="36"/>
  <c r="I200" i="36" s="1"/>
  <c r="F199" i="36"/>
  <c r="F198" i="36"/>
  <c r="F197" i="36"/>
  <c r="I197" i="36" s="1"/>
  <c r="F196" i="36"/>
  <c r="I196" i="36" s="1"/>
  <c r="F195" i="36"/>
  <c r="F194" i="36"/>
  <c r="F193" i="36"/>
  <c r="I193" i="36" s="1"/>
  <c r="F192" i="36"/>
  <c r="I192" i="36" s="1"/>
  <c r="F174" i="36"/>
  <c r="I174" i="36" s="1"/>
  <c r="F173" i="36"/>
  <c r="F172" i="36"/>
  <c r="F171" i="36"/>
  <c r="F170" i="36"/>
  <c r="I170" i="36" s="1"/>
  <c r="F169" i="36"/>
  <c r="F168" i="36"/>
  <c r="F167" i="36"/>
  <c r="F166" i="36"/>
  <c r="I166" i="36" s="1"/>
  <c r="F165" i="36"/>
  <c r="F164" i="36"/>
  <c r="F163" i="36"/>
  <c r="I163" i="36" s="1"/>
  <c r="F162" i="36"/>
  <c r="I162" i="36" s="1"/>
  <c r="F161" i="36"/>
  <c r="F160" i="36"/>
  <c r="F159" i="36"/>
  <c r="F158" i="36"/>
  <c r="I158" i="36" s="1"/>
  <c r="F157" i="36"/>
  <c r="F156" i="36"/>
  <c r="F155" i="36"/>
  <c r="I155" i="36" s="1"/>
  <c r="F154" i="36"/>
  <c r="F153" i="36"/>
  <c r="F152" i="36"/>
  <c r="F151" i="36"/>
  <c r="F150" i="36"/>
  <c r="F149" i="36"/>
  <c r="F148" i="36"/>
  <c r="F147" i="36"/>
  <c r="F146" i="36"/>
  <c r="F145" i="36"/>
  <c r="F144" i="36"/>
  <c r="F143" i="36"/>
  <c r="I143" i="36" s="1"/>
  <c r="F142" i="36"/>
  <c r="F141" i="36"/>
  <c r="F140" i="36"/>
  <c r="F139" i="36"/>
  <c r="F138" i="36"/>
  <c r="F120" i="36"/>
  <c r="I120" i="36" s="1"/>
  <c r="F119" i="36"/>
  <c r="F118" i="36"/>
  <c r="I118" i="36" s="1"/>
  <c r="F117" i="36"/>
  <c r="I117" i="36" s="1"/>
  <c r="F116" i="36"/>
  <c r="F115" i="36"/>
  <c r="I115" i="36" s="1"/>
  <c r="F114" i="36"/>
  <c r="I114" i="36" s="1"/>
  <c r="F113" i="36"/>
  <c r="I113" i="36" s="1"/>
  <c r="F112" i="36"/>
  <c r="F111" i="36"/>
  <c r="F110" i="36"/>
  <c r="I110" i="36" s="1"/>
  <c r="F109" i="36"/>
  <c r="I109" i="36" s="1"/>
  <c r="F108" i="36"/>
  <c r="F107" i="36"/>
  <c r="E107" i="36" s="1"/>
  <c r="F106" i="36"/>
  <c r="I106" i="36" s="1"/>
  <c r="F105" i="36"/>
  <c r="I105" i="36" s="1"/>
  <c r="F104" i="36"/>
  <c r="F103" i="36"/>
  <c r="J103" i="36" s="1"/>
  <c r="F102" i="36"/>
  <c r="I102" i="36" s="1"/>
  <c r="F101" i="36"/>
  <c r="I101" i="36" s="1"/>
  <c r="F100" i="36"/>
  <c r="F99" i="36"/>
  <c r="I99" i="36" s="1"/>
  <c r="F98" i="36"/>
  <c r="I98" i="36" s="1"/>
  <c r="F97" i="36"/>
  <c r="I97" i="36" s="1"/>
  <c r="F96" i="36"/>
  <c r="F95" i="36"/>
  <c r="I95" i="36" s="1"/>
  <c r="F94" i="36"/>
  <c r="F93" i="36"/>
  <c r="I93" i="36" s="1"/>
  <c r="F92" i="36"/>
  <c r="I92" i="36" s="1"/>
  <c r="F91" i="36"/>
  <c r="I91" i="36" s="1"/>
  <c r="F90" i="36"/>
  <c r="F89" i="36"/>
  <c r="I89" i="36" s="1"/>
  <c r="F88" i="36"/>
  <c r="I88" i="36" s="1"/>
  <c r="F87" i="36"/>
  <c r="I87" i="36" s="1"/>
  <c r="F86" i="36"/>
  <c r="F85" i="36"/>
  <c r="I85" i="36" s="1"/>
  <c r="F84" i="36"/>
  <c r="I84" i="36" s="1"/>
  <c r="F66" i="36"/>
  <c r="I66" i="36" s="1"/>
  <c r="F65" i="36"/>
  <c r="F64" i="36"/>
  <c r="F63" i="36"/>
  <c r="I63" i="36" s="1"/>
  <c r="F62" i="36"/>
  <c r="I62" i="36" s="1"/>
  <c r="F61" i="36"/>
  <c r="F60" i="36"/>
  <c r="I60" i="36" s="1"/>
  <c r="F59" i="36"/>
  <c r="I59" i="36" s="1"/>
  <c r="F58" i="36"/>
  <c r="I58" i="36" s="1"/>
  <c r="F57" i="36"/>
  <c r="I57" i="36" s="1"/>
  <c r="F56" i="36"/>
  <c r="I56" i="36" s="1"/>
  <c r="F55" i="36"/>
  <c r="I55" i="36" s="1"/>
  <c r="F54" i="36"/>
  <c r="I54" i="36" s="1"/>
  <c r="F53" i="36"/>
  <c r="F52" i="36"/>
  <c r="I52" i="36" s="1"/>
  <c r="F51" i="36"/>
  <c r="I51" i="36" s="1"/>
  <c r="F50" i="36"/>
  <c r="I50" i="36" s="1"/>
  <c r="F49" i="36"/>
  <c r="I49" i="36" s="1"/>
  <c r="F48" i="36"/>
  <c r="I48" i="36" s="1"/>
  <c r="F47" i="36"/>
  <c r="I47" i="36" s="1"/>
  <c r="F46" i="36"/>
  <c r="I46" i="36" s="1"/>
  <c r="F45" i="36"/>
  <c r="F44" i="36"/>
  <c r="I44" i="36" s="1"/>
  <c r="F43" i="36"/>
  <c r="F42" i="36"/>
  <c r="J42" i="36" s="1"/>
  <c r="F41" i="36"/>
  <c r="I41" i="36" s="1"/>
  <c r="F40" i="36"/>
  <c r="I40" i="36" s="1"/>
  <c r="F39" i="36"/>
  <c r="F38" i="36"/>
  <c r="I38" i="36" s="1"/>
  <c r="F37" i="36"/>
  <c r="I37" i="36" s="1"/>
  <c r="F36" i="36"/>
  <c r="I36" i="36" s="1"/>
  <c r="F35" i="36"/>
  <c r="F34" i="36"/>
  <c r="I34" i="36" s="1"/>
  <c r="F33" i="36"/>
  <c r="I33" i="36" s="1"/>
  <c r="F32" i="36"/>
  <c r="I32" i="36" s="1"/>
  <c r="F31" i="36"/>
  <c r="I31" i="36" s="1"/>
  <c r="F30" i="36"/>
  <c r="F29" i="36"/>
  <c r="I29" i="36" s="1"/>
  <c r="F28" i="36"/>
  <c r="I28" i="36" s="1"/>
  <c r="F27" i="36"/>
  <c r="I27" i="36" s="1"/>
  <c r="F26" i="36"/>
  <c r="F25" i="36"/>
  <c r="I25" i="36" s="1"/>
  <c r="A11" i="36"/>
  <c r="G5" i="36"/>
  <c r="A6" i="36"/>
  <c r="A4" i="36"/>
  <c r="J250" i="36" l="1"/>
  <c r="J197" i="36"/>
  <c r="I257" i="36"/>
  <c r="J258" i="36"/>
  <c r="E265" i="36"/>
  <c r="E90" i="36"/>
  <c r="E119" i="36"/>
  <c r="E263" i="36"/>
  <c r="J266" i="36"/>
  <c r="I267" i="36"/>
  <c r="I263" i="36"/>
  <c r="I265" i="36"/>
  <c r="E267" i="36"/>
  <c r="I247" i="36"/>
  <c r="I249" i="36"/>
  <c r="E251" i="36"/>
  <c r="E253" i="36"/>
  <c r="I255" i="36"/>
  <c r="K258" i="36"/>
  <c r="E259" i="36"/>
  <c r="E261" i="36"/>
  <c r="E247" i="36"/>
  <c r="E249" i="36"/>
  <c r="I251" i="36"/>
  <c r="I253" i="36"/>
  <c r="E255" i="36"/>
  <c r="E257" i="36"/>
  <c r="I259" i="36"/>
  <c r="I261" i="36"/>
  <c r="J262" i="36"/>
  <c r="J267" i="36"/>
  <c r="J251" i="36"/>
  <c r="J253" i="36"/>
  <c r="J259" i="36"/>
  <c r="J261" i="36"/>
  <c r="J263" i="36"/>
  <c r="J265" i="36"/>
  <c r="J247" i="36"/>
  <c r="J249" i="36"/>
  <c r="J255" i="36"/>
  <c r="J257" i="36"/>
  <c r="J213" i="36"/>
  <c r="E246" i="36"/>
  <c r="E250" i="36"/>
  <c r="E254" i="36"/>
  <c r="E258" i="36"/>
  <c r="E262" i="36"/>
  <c r="E266" i="36"/>
  <c r="E138" i="36"/>
  <c r="I156" i="36"/>
  <c r="E248" i="36"/>
  <c r="E252" i="36"/>
  <c r="E256" i="36"/>
  <c r="E260" i="36"/>
  <c r="E264" i="36"/>
  <c r="E268" i="36"/>
  <c r="E172" i="36"/>
  <c r="J201" i="36"/>
  <c r="J217" i="36"/>
  <c r="I142" i="36"/>
  <c r="E150" i="36"/>
  <c r="T158" i="36"/>
  <c r="J163" i="36"/>
  <c r="J205" i="36"/>
  <c r="J221" i="36"/>
  <c r="J155" i="36"/>
  <c r="J193" i="36"/>
  <c r="J209" i="36"/>
  <c r="I194" i="36"/>
  <c r="I198" i="36"/>
  <c r="I202" i="36"/>
  <c r="J204" i="36"/>
  <c r="I206" i="36"/>
  <c r="J208" i="36"/>
  <c r="I210" i="36"/>
  <c r="J212" i="36"/>
  <c r="I214" i="36"/>
  <c r="J216" i="36"/>
  <c r="I218" i="36"/>
  <c r="J220" i="36"/>
  <c r="I222" i="36"/>
  <c r="I224" i="36"/>
  <c r="E226" i="36"/>
  <c r="E228" i="36"/>
  <c r="I216" i="36"/>
  <c r="I220" i="36"/>
  <c r="I204" i="36"/>
  <c r="I208" i="36"/>
  <c r="I212" i="36"/>
  <c r="T193" i="36"/>
  <c r="E194" i="36"/>
  <c r="T197" i="36"/>
  <c r="E198" i="36"/>
  <c r="E202" i="36"/>
  <c r="E204" i="36"/>
  <c r="K204" i="36"/>
  <c r="E206" i="36"/>
  <c r="E208" i="36"/>
  <c r="K208" i="36"/>
  <c r="E210" i="36"/>
  <c r="E212" i="36"/>
  <c r="K212" i="36"/>
  <c r="T213" i="36"/>
  <c r="E214" i="36"/>
  <c r="E216" i="36"/>
  <c r="K216" i="36"/>
  <c r="E218" i="36"/>
  <c r="E220" i="36"/>
  <c r="K220" i="36"/>
  <c r="E222" i="36"/>
  <c r="E224" i="36"/>
  <c r="I226" i="36"/>
  <c r="I228" i="36"/>
  <c r="I203" i="36"/>
  <c r="E203" i="36"/>
  <c r="I211" i="36"/>
  <c r="E211" i="36"/>
  <c r="I219" i="36"/>
  <c r="E219" i="36"/>
  <c r="J96" i="36"/>
  <c r="E96" i="36"/>
  <c r="I139" i="36"/>
  <c r="J139" i="36"/>
  <c r="J206" i="36"/>
  <c r="J214" i="36"/>
  <c r="J222" i="36"/>
  <c r="J226" i="36"/>
  <c r="J228" i="36"/>
  <c r="I199" i="36"/>
  <c r="E199" i="36"/>
  <c r="K197" i="36"/>
  <c r="I207" i="36"/>
  <c r="E207" i="36"/>
  <c r="I215" i="36"/>
  <c r="E215" i="36"/>
  <c r="I223" i="36"/>
  <c r="E223" i="36"/>
  <c r="I195" i="36"/>
  <c r="E195" i="36"/>
  <c r="E171" i="36"/>
  <c r="I171" i="36"/>
  <c r="J194" i="36"/>
  <c r="J198" i="36"/>
  <c r="J202" i="36"/>
  <c r="J210" i="36"/>
  <c r="J218" i="36"/>
  <c r="J224" i="36"/>
  <c r="E193" i="36"/>
  <c r="E197" i="36"/>
  <c r="E201" i="36"/>
  <c r="E205" i="36"/>
  <c r="E209" i="36"/>
  <c r="E213" i="36"/>
  <c r="E217" i="36"/>
  <c r="E221" i="36"/>
  <c r="E225" i="36"/>
  <c r="E142" i="36"/>
  <c r="E148" i="36"/>
  <c r="E155" i="36"/>
  <c r="E163" i="36"/>
  <c r="E192" i="36"/>
  <c r="E196" i="36"/>
  <c r="E200" i="36"/>
  <c r="I150" i="36"/>
  <c r="E227" i="36"/>
  <c r="T150" i="36"/>
  <c r="J150" i="36"/>
  <c r="T154" i="36"/>
  <c r="J154" i="36"/>
  <c r="E139" i="36"/>
  <c r="J143" i="36"/>
  <c r="I152" i="36"/>
  <c r="I168" i="36"/>
  <c r="J171" i="36"/>
  <c r="I119" i="36"/>
  <c r="I138" i="36"/>
  <c r="I148" i="36"/>
  <c r="I154" i="36"/>
  <c r="J99" i="36"/>
  <c r="E103" i="36"/>
  <c r="E140" i="36"/>
  <c r="E143" i="36"/>
  <c r="E152" i="36"/>
  <c r="E154" i="36"/>
  <c r="I160" i="36"/>
  <c r="E164" i="36"/>
  <c r="J151" i="36"/>
  <c r="K151" i="36"/>
  <c r="J138" i="36"/>
  <c r="T138" i="36"/>
  <c r="J147" i="36"/>
  <c r="K147" i="36"/>
  <c r="J167" i="36"/>
  <c r="K167" i="36"/>
  <c r="J146" i="36"/>
  <c r="T146" i="36"/>
  <c r="J142" i="36"/>
  <c r="J159" i="36"/>
  <c r="K159" i="36"/>
  <c r="I140" i="36"/>
  <c r="I147" i="36"/>
  <c r="I151" i="36"/>
  <c r="I144" i="36"/>
  <c r="E144" i="36"/>
  <c r="E146" i="36"/>
  <c r="I146" i="36"/>
  <c r="E147" i="36"/>
  <c r="E151" i="36"/>
  <c r="E156" i="36"/>
  <c r="E158" i="36"/>
  <c r="I159" i="36"/>
  <c r="E160" i="36"/>
  <c r="I164" i="36"/>
  <c r="I167" i="36"/>
  <c r="E168" i="36"/>
  <c r="I172" i="36"/>
  <c r="E159" i="36"/>
  <c r="E167" i="36"/>
  <c r="J111" i="36"/>
  <c r="I111" i="36"/>
  <c r="I141" i="36"/>
  <c r="E141" i="36"/>
  <c r="J144" i="36"/>
  <c r="I149" i="36"/>
  <c r="E149" i="36"/>
  <c r="J160" i="36"/>
  <c r="J164" i="36"/>
  <c r="J168" i="36"/>
  <c r="J172" i="36"/>
  <c r="I65" i="36"/>
  <c r="J152" i="36"/>
  <c r="I161" i="36"/>
  <c r="E161" i="36"/>
  <c r="I165" i="36"/>
  <c r="E165" i="36"/>
  <c r="I169" i="36"/>
  <c r="E169" i="36"/>
  <c r="I173" i="36"/>
  <c r="E173" i="36"/>
  <c r="I157" i="36"/>
  <c r="E157" i="36"/>
  <c r="J140" i="36"/>
  <c r="I145" i="36"/>
  <c r="E145" i="36"/>
  <c r="J148" i="36"/>
  <c r="I153" i="36"/>
  <c r="E153" i="36"/>
  <c r="J156" i="36"/>
  <c r="E162" i="36"/>
  <c r="E166" i="36"/>
  <c r="E170" i="36"/>
  <c r="E174" i="36"/>
  <c r="I96" i="36"/>
  <c r="I103" i="36"/>
  <c r="E111" i="36"/>
  <c r="J119" i="36"/>
  <c r="I107" i="36"/>
  <c r="E115" i="36"/>
  <c r="E118" i="36"/>
  <c r="J107" i="36"/>
  <c r="J93" i="36"/>
  <c r="J115" i="36"/>
  <c r="I116" i="36"/>
  <c r="E120" i="36"/>
  <c r="E99" i="36"/>
  <c r="I100" i="36"/>
  <c r="I104" i="36"/>
  <c r="I108" i="36"/>
  <c r="I112" i="36"/>
  <c r="K103" i="36"/>
  <c r="E116" i="36"/>
  <c r="E86" i="36"/>
  <c r="E94" i="36"/>
  <c r="E100" i="36"/>
  <c r="E102" i="36"/>
  <c r="E104" i="36"/>
  <c r="E106" i="36"/>
  <c r="E108" i="36"/>
  <c r="E110" i="36"/>
  <c r="E112" i="36"/>
  <c r="E114" i="36"/>
  <c r="J116" i="36"/>
  <c r="J100" i="36"/>
  <c r="J104" i="36"/>
  <c r="J108" i="36"/>
  <c r="J112" i="36"/>
  <c r="J89" i="36"/>
  <c r="J49" i="36"/>
  <c r="E57" i="36"/>
  <c r="J85" i="36"/>
  <c r="I90" i="36"/>
  <c r="I94" i="36"/>
  <c r="E98" i="36"/>
  <c r="E34" i="36"/>
  <c r="I86" i="36"/>
  <c r="E97" i="36"/>
  <c r="E101" i="36"/>
  <c r="E105" i="36"/>
  <c r="E109" i="36"/>
  <c r="E113" i="36"/>
  <c r="E117" i="36"/>
  <c r="J90" i="36"/>
  <c r="J94" i="36"/>
  <c r="J86" i="36"/>
  <c r="E85" i="36"/>
  <c r="E89" i="36"/>
  <c r="E93" i="36"/>
  <c r="E49" i="36"/>
  <c r="E84" i="36"/>
  <c r="E88" i="36"/>
  <c r="E92" i="36"/>
  <c r="E87" i="36"/>
  <c r="E91" i="36"/>
  <c r="E95" i="36"/>
  <c r="J64" i="36"/>
  <c r="K64" i="36"/>
  <c r="E63" i="36"/>
  <c r="I64" i="36"/>
  <c r="E65" i="36"/>
  <c r="E64" i="36"/>
  <c r="J65" i="36"/>
  <c r="I53" i="36"/>
  <c r="J60" i="36"/>
  <c r="J57" i="36"/>
  <c r="E66" i="36"/>
  <c r="J45" i="36"/>
  <c r="J53" i="36"/>
  <c r="J61" i="36"/>
  <c r="E42" i="36"/>
  <c r="E53" i="36"/>
  <c r="I45" i="36"/>
  <c r="I61" i="36"/>
  <c r="E45" i="36"/>
  <c r="E61" i="36"/>
  <c r="E48" i="36"/>
  <c r="E52" i="36"/>
  <c r="E56" i="36"/>
  <c r="E60" i="36"/>
  <c r="J34" i="36"/>
  <c r="E38" i="36"/>
  <c r="I43" i="36"/>
  <c r="E47" i="36"/>
  <c r="E51" i="36"/>
  <c r="E55" i="36"/>
  <c r="E59" i="36"/>
  <c r="E46" i="36"/>
  <c r="E50" i="36"/>
  <c r="E54" i="36"/>
  <c r="E58" i="36"/>
  <c r="E62" i="36"/>
  <c r="E25" i="36"/>
  <c r="J29" i="36"/>
  <c r="I35" i="36"/>
  <c r="E39" i="36"/>
  <c r="I42" i="36"/>
  <c r="E43" i="36"/>
  <c r="J25" i="36"/>
  <c r="E29" i="36"/>
  <c r="E35" i="36"/>
  <c r="I39" i="36"/>
  <c r="J39" i="36"/>
  <c r="J43" i="36"/>
  <c r="J35" i="36"/>
  <c r="I30" i="36"/>
  <c r="E33" i="36"/>
  <c r="E37" i="36"/>
  <c r="E41" i="36"/>
  <c r="I26" i="36"/>
  <c r="E26" i="36"/>
  <c r="E28" i="36"/>
  <c r="E30" i="36"/>
  <c r="E32" i="36"/>
  <c r="E36" i="36"/>
  <c r="E40" i="36"/>
  <c r="E44" i="36"/>
  <c r="J26" i="36"/>
  <c r="J30" i="36"/>
  <c r="E27" i="36"/>
  <c r="E31" i="36"/>
  <c r="T147" i="36" l="1"/>
  <c r="K250" i="36"/>
  <c r="K96" i="36"/>
  <c r="K111" i="36"/>
  <c r="K193" i="36"/>
  <c r="K150" i="36"/>
  <c r="K213" i="36"/>
  <c r="K262" i="36"/>
  <c r="K158" i="36"/>
  <c r="K154" i="36"/>
  <c r="K155" i="36"/>
  <c r="J158" i="36"/>
  <c r="T258" i="36"/>
  <c r="J246" i="36"/>
  <c r="J254" i="36"/>
  <c r="T151" i="36"/>
  <c r="K171" i="36"/>
  <c r="J260" i="36"/>
  <c r="K253" i="36"/>
  <c r="T253" i="36"/>
  <c r="T269" i="36"/>
  <c r="J256" i="36"/>
  <c r="K255" i="36"/>
  <c r="T255" i="36"/>
  <c r="K247" i="36"/>
  <c r="T247" i="36"/>
  <c r="T265" i="36"/>
  <c r="K265" i="36"/>
  <c r="T261" i="36"/>
  <c r="K261" i="36"/>
  <c r="J268" i="36"/>
  <c r="J252" i="36"/>
  <c r="K257" i="36"/>
  <c r="T257" i="36"/>
  <c r="T249" i="36"/>
  <c r="K249" i="36"/>
  <c r="J264" i="36"/>
  <c r="J248" i="36"/>
  <c r="T271" i="36"/>
  <c r="T263" i="36"/>
  <c r="K263" i="36"/>
  <c r="T259" i="36"/>
  <c r="K259" i="36"/>
  <c r="K251" i="36"/>
  <c r="T251" i="36"/>
  <c r="K267" i="36"/>
  <c r="T267" i="36"/>
  <c r="K139" i="36"/>
  <c r="J225" i="36"/>
  <c r="J199" i="36"/>
  <c r="K222" i="36"/>
  <c r="T222" i="36"/>
  <c r="K206" i="36"/>
  <c r="T206" i="36"/>
  <c r="J211" i="36"/>
  <c r="J200" i="36"/>
  <c r="J192" i="36"/>
  <c r="T224" i="36"/>
  <c r="K224" i="36"/>
  <c r="K210" i="36"/>
  <c r="T210" i="36"/>
  <c r="K198" i="36"/>
  <c r="T198" i="36"/>
  <c r="J223" i="36"/>
  <c r="J203" i="36"/>
  <c r="J195" i="36"/>
  <c r="J215" i="36"/>
  <c r="K226" i="36"/>
  <c r="T226" i="36"/>
  <c r="K214" i="36"/>
  <c r="T214" i="36"/>
  <c r="J227" i="36"/>
  <c r="J196" i="36"/>
  <c r="K218" i="36"/>
  <c r="T218" i="36"/>
  <c r="K202" i="36"/>
  <c r="T202" i="36"/>
  <c r="K194" i="36"/>
  <c r="T194" i="36"/>
  <c r="J207" i="36"/>
  <c r="T228" i="36"/>
  <c r="K228" i="36"/>
  <c r="J219" i="36"/>
  <c r="K138" i="36"/>
  <c r="T167" i="36"/>
  <c r="T159" i="36"/>
  <c r="J170" i="36"/>
  <c r="J162" i="36"/>
  <c r="J174" i="36"/>
  <c r="K146" i="36"/>
  <c r="J166" i="36"/>
  <c r="T142" i="36"/>
  <c r="K142" i="36"/>
  <c r="T103" i="36"/>
  <c r="K93" i="36"/>
  <c r="K107" i="36"/>
  <c r="J153" i="36"/>
  <c r="K148" i="36"/>
  <c r="T148" i="36"/>
  <c r="J157" i="36"/>
  <c r="J165" i="36"/>
  <c r="K168" i="36"/>
  <c r="T168" i="36"/>
  <c r="K160" i="36"/>
  <c r="T160" i="36"/>
  <c r="J169" i="36"/>
  <c r="K143" i="36"/>
  <c r="T143" i="36"/>
  <c r="K85" i="36"/>
  <c r="K156" i="36"/>
  <c r="T156" i="36"/>
  <c r="J145" i="36"/>
  <c r="K140" i="36"/>
  <c r="T140" i="36"/>
  <c r="J173" i="36"/>
  <c r="K172" i="36"/>
  <c r="T172" i="36"/>
  <c r="K164" i="36"/>
  <c r="T164" i="36"/>
  <c r="J149" i="36"/>
  <c r="K144" i="36"/>
  <c r="T144" i="36"/>
  <c r="J161" i="36"/>
  <c r="K152" i="36"/>
  <c r="T152" i="36"/>
  <c r="J141" i="36"/>
  <c r="J118" i="36"/>
  <c r="K115" i="36"/>
  <c r="J120" i="36"/>
  <c r="T119" i="36"/>
  <c r="K119" i="36"/>
  <c r="J110" i="36"/>
  <c r="J102" i="36"/>
  <c r="J114" i="36"/>
  <c r="J106" i="36"/>
  <c r="J98" i="36"/>
  <c r="J117" i="36"/>
  <c r="J101" i="36"/>
  <c r="K89" i="36"/>
  <c r="J113" i="36"/>
  <c r="K99" i="36"/>
  <c r="T99" i="36"/>
  <c r="T108" i="36"/>
  <c r="K108" i="36"/>
  <c r="K100" i="36"/>
  <c r="T100" i="36"/>
  <c r="T96" i="36"/>
  <c r="J109" i="36"/>
  <c r="J97" i="36"/>
  <c r="J105" i="36"/>
  <c r="T112" i="36"/>
  <c r="K112" i="36"/>
  <c r="K104" i="36"/>
  <c r="T104" i="36"/>
  <c r="T116" i="36"/>
  <c r="K116" i="36"/>
  <c r="J91" i="36"/>
  <c r="J92" i="36"/>
  <c r="J84" i="36"/>
  <c r="K57" i="36"/>
  <c r="J63" i="36"/>
  <c r="T94" i="36"/>
  <c r="K94" i="36"/>
  <c r="K25" i="36"/>
  <c r="J95" i="36"/>
  <c r="J87" i="36"/>
  <c r="J88" i="36"/>
  <c r="K86" i="36"/>
  <c r="T86" i="36"/>
  <c r="T90" i="36"/>
  <c r="K90" i="36"/>
  <c r="T64" i="36"/>
  <c r="J48" i="36"/>
  <c r="K65" i="36"/>
  <c r="T65" i="36"/>
  <c r="J66" i="36"/>
  <c r="J56" i="36"/>
  <c r="K53" i="36"/>
  <c r="T53" i="36"/>
  <c r="J52" i="36"/>
  <c r="K61" i="36"/>
  <c r="T61" i="36"/>
  <c r="K45" i="36"/>
  <c r="T45" i="36"/>
  <c r="J47" i="36"/>
  <c r="J62" i="36"/>
  <c r="J54" i="36"/>
  <c r="J46" i="36"/>
  <c r="J51" i="36"/>
  <c r="J38" i="36"/>
  <c r="J55" i="36"/>
  <c r="J58" i="36"/>
  <c r="J50" i="36"/>
  <c r="J59" i="36"/>
  <c r="J41" i="36"/>
  <c r="J37" i="36"/>
  <c r="J33" i="36"/>
  <c r="J40" i="36"/>
  <c r="J32" i="36"/>
  <c r="T35" i="36"/>
  <c r="K35" i="36"/>
  <c r="K39" i="36"/>
  <c r="T39" i="36"/>
  <c r="J44" i="36"/>
  <c r="J36" i="36"/>
  <c r="K42" i="36"/>
  <c r="T42" i="36"/>
  <c r="J28" i="36"/>
  <c r="K43" i="36"/>
  <c r="T43" i="36"/>
  <c r="J27" i="36"/>
  <c r="K30" i="36"/>
  <c r="T30" i="36"/>
  <c r="K26" i="36"/>
  <c r="T26" i="36"/>
  <c r="J31" i="36"/>
  <c r="T250" i="36" l="1"/>
  <c r="T262" i="36"/>
  <c r="T111" i="36"/>
  <c r="T107" i="36"/>
  <c r="T93" i="36"/>
  <c r="T89" i="36"/>
  <c r="T171" i="36"/>
  <c r="T85" i="36"/>
  <c r="T155" i="36"/>
  <c r="T139" i="36"/>
  <c r="K217" i="36"/>
  <c r="T217" i="36"/>
  <c r="T163" i="36"/>
  <c r="K163" i="36"/>
  <c r="K266" i="36"/>
  <c r="T266" i="36"/>
  <c r="T270" i="36"/>
  <c r="K254" i="36"/>
  <c r="T254" i="36"/>
  <c r="K246" i="36"/>
  <c r="T246" i="36"/>
  <c r="T264" i="36"/>
  <c r="K264" i="36"/>
  <c r="T268" i="36"/>
  <c r="K268" i="36"/>
  <c r="T272" i="36"/>
  <c r="T248" i="36"/>
  <c r="K248" i="36"/>
  <c r="T252" i="36"/>
  <c r="K252" i="36"/>
  <c r="T256" i="36"/>
  <c r="K256" i="36"/>
  <c r="T260" i="36"/>
  <c r="K260" i="36"/>
  <c r="K205" i="36"/>
  <c r="T205" i="36"/>
  <c r="K221" i="36"/>
  <c r="T221" i="36"/>
  <c r="K209" i="36"/>
  <c r="T209" i="36"/>
  <c r="T201" i="36"/>
  <c r="K201" i="36"/>
  <c r="K225" i="36"/>
  <c r="T225" i="36"/>
  <c r="T196" i="36"/>
  <c r="K196" i="36"/>
  <c r="T215" i="36"/>
  <c r="K215" i="36"/>
  <c r="T223" i="36"/>
  <c r="K223" i="36"/>
  <c r="T192" i="36"/>
  <c r="K192" i="36"/>
  <c r="T211" i="36"/>
  <c r="K211" i="36"/>
  <c r="T219" i="36"/>
  <c r="K219" i="36"/>
  <c r="T207" i="36"/>
  <c r="K207" i="36"/>
  <c r="T227" i="36"/>
  <c r="K227" i="36"/>
  <c r="T195" i="36"/>
  <c r="K195" i="36"/>
  <c r="T203" i="36"/>
  <c r="K203" i="36"/>
  <c r="T200" i="36"/>
  <c r="K200" i="36"/>
  <c r="T199" i="36"/>
  <c r="K199" i="36"/>
  <c r="K49" i="36"/>
  <c r="T49" i="36"/>
  <c r="T174" i="36"/>
  <c r="K174" i="36"/>
  <c r="T170" i="36"/>
  <c r="K170" i="36"/>
  <c r="T166" i="36"/>
  <c r="K166" i="36"/>
  <c r="T162" i="36"/>
  <c r="K162" i="36"/>
  <c r="T157" i="36"/>
  <c r="K157" i="36"/>
  <c r="T153" i="36"/>
  <c r="K153" i="36"/>
  <c r="T141" i="36"/>
  <c r="K141" i="36"/>
  <c r="T161" i="36"/>
  <c r="K161" i="36"/>
  <c r="T173" i="36"/>
  <c r="K173" i="36"/>
  <c r="T145" i="36"/>
  <c r="K145" i="36"/>
  <c r="T149" i="36"/>
  <c r="K149" i="36"/>
  <c r="T169" i="36"/>
  <c r="K169" i="36"/>
  <c r="T165" i="36"/>
  <c r="K165" i="36"/>
  <c r="T115" i="36"/>
  <c r="K118" i="36"/>
  <c r="T118" i="36"/>
  <c r="T120" i="36"/>
  <c r="K120" i="36"/>
  <c r="T98" i="36"/>
  <c r="K98" i="36"/>
  <c r="T106" i="36"/>
  <c r="K106" i="36"/>
  <c r="T102" i="36"/>
  <c r="K102" i="36"/>
  <c r="T114" i="36"/>
  <c r="K114" i="36"/>
  <c r="T110" i="36"/>
  <c r="K110" i="36"/>
  <c r="T25" i="36"/>
  <c r="T101" i="36"/>
  <c r="K101" i="36"/>
  <c r="T113" i="36"/>
  <c r="K113" i="36"/>
  <c r="T105" i="36"/>
  <c r="K105" i="36"/>
  <c r="T109" i="36"/>
  <c r="K109" i="36"/>
  <c r="T97" i="36"/>
  <c r="K97" i="36"/>
  <c r="T117" i="36"/>
  <c r="K117" i="36"/>
  <c r="T87" i="36"/>
  <c r="K87" i="36"/>
  <c r="K60" i="36"/>
  <c r="T60" i="36"/>
  <c r="T92" i="36"/>
  <c r="K92" i="36"/>
  <c r="T57" i="36"/>
  <c r="K88" i="36"/>
  <c r="T88" i="36"/>
  <c r="T95" i="36"/>
  <c r="K95" i="36"/>
  <c r="T84" i="36"/>
  <c r="K84" i="36"/>
  <c r="T63" i="36"/>
  <c r="K63" i="36"/>
  <c r="T91" i="36"/>
  <c r="K91" i="36"/>
  <c r="K48" i="36"/>
  <c r="T48" i="36"/>
  <c r="T66" i="36"/>
  <c r="K66" i="36"/>
  <c r="K52" i="36"/>
  <c r="T52" i="36"/>
  <c r="K56" i="36"/>
  <c r="T56" i="36"/>
  <c r="T62" i="36"/>
  <c r="K62" i="36"/>
  <c r="K34" i="36"/>
  <c r="T34" i="36"/>
  <c r="T58" i="36"/>
  <c r="K58" i="36"/>
  <c r="T46" i="36"/>
  <c r="K46" i="36"/>
  <c r="T50" i="36"/>
  <c r="K50" i="36"/>
  <c r="T55" i="36"/>
  <c r="K55" i="36"/>
  <c r="T51" i="36"/>
  <c r="K51" i="36"/>
  <c r="T54" i="36"/>
  <c r="K54" i="36"/>
  <c r="T59" i="36"/>
  <c r="K59" i="36"/>
  <c r="K38" i="36"/>
  <c r="T38" i="36"/>
  <c r="T47" i="36"/>
  <c r="K47" i="36"/>
  <c r="T33" i="36"/>
  <c r="K33" i="36"/>
  <c r="T37" i="36"/>
  <c r="K37" i="36"/>
  <c r="K29" i="36"/>
  <c r="T29" i="36"/>
  <c r="T41" i="36"/>
  <c r="K41" i="36"/>
  <c r="T28" i="36"/>
  <c r="K28" i="36"/>
  <c r="T36" i="36"/>
  <c r="K36" i="36"/>
  <c r="T32" i="36"/>
  <c r="K32" i="36"/>
  <c r="T44" i="36"/>
  <c r="K44" i="36"/>
  <c r="T40" i="36"/>
  <c r="K40" i="36"/>
  <c r="T31" i="36"/>
  <c r="K31" i="36"/>
  <c r="T27" i="36"/>
  <c r="K27" i="36"/>
  <c r="F12" i="38" l="1"/>
  <c r="C3" i="39" l="1"/>
  <c r="B4" i="40"/>
  <c r="B3" i="40"/>
  <c r="B13" i="40" s="1"/>
  <c r="C4" i="38"/>
  <c r="C3" i="38"/>
  <c r="C825" i="39" l="1"/>
  <c r="E825" i="39"/>
  <c r="C503" i="39"/>
  <c r="E503" i="39"/>
  <c r="C827" i="39"/>
  <c r="E827" i="39"/>
  <c r="C771" i="39"/>
  <c r="E771" i="39"/>
  <c r="C1041" i="39"/>
  <c r="E1041" i="39"/>
  <c r="C878" i="39"/>
  <c r="E878" i="39"/>
  <c r="C718" i="39"/>
  <c r="E718" i="39"/>
  <c r="C662" i="39"/>
  <c r="E662" i="39"/>
  <c r="C395" i="39"/>
  <c r="E395" i="39"/>
  <c r="C267" i="39"/>
  <c r="E267" i="39"/>
  <c r="C191" i="39"/>
  <c r="E191" i="39"/>
  <c r="C119" i="39"/>
  <c r="E119" i="39"/>
  <c r="C1043" i="39"/>
  <c r="E1043" i="39"/>
  <c r="C880" i="39"/>
  <c r="E880" i="39"/>
  <c r="C824" i="39"/>
  <c r="E824" i="39"/>
  <c r="C611" i="39"/>
  <c r="E611" i="39"/>
  <c r="C555" i="39"/>
  <c r="E555" i="39"/>
  <c r="C502" i="39"/>
  <c r="E502" i="39"/>
  <c r="C190" i="39"/>
  <c r="E190" i="39"/>
  <c r="C118" i="39"/>
  <c r="E118" i="39"/>
  <c r="C1042" i="39"/>
  <c r="E1042" i="39"/>
  <c r="C989" i="39"/>
  <c r="E989" i="39"/>
  <c r="C986" i="39"/>
  <c r="E986" i="39"/>
  <c r="C933" i="39"/>
  <c r="E933" i="39"/>
  <c r="C826" i="39"/>
  <c r="E826" i="39"/>
  <c r="C773" i="39"/>
  <c r="E773" i="39"/>
  <c r="C770" i="39"/>
  <c r="E770" i="39"/>
  <c r="C717" i="39"/>
  <c r="E717" i="39"/>
  <c r="C610" i="39"/>
  <c r="E610" i="39"/>
  <c r="C557" i="39"/>
  <c r="E557" i="39"/>
  <c r="C554" i="39"/>
  <c r="E554" i="39"/>
  <c r="C501" i="39"/>
  <c r="E501" i="39"/>
  <c r="C449" i="39"/>
  <c r="E449" i="39"/>
  <c r="C393" i="39"/>
  <c r="E393" i="39"/>
  <c r="C341" i="39"/>
  <c r="E341" i="39"/>
  <c r="C265" i="39"/>
  <c r="E265" i="39"/>
  <c r="C193" i="39"/>
  <c r="E193" i="39"/>
  <c r="C117" i="39"/>
  <c r="E117" i="39"/>
  <c r="C65" i="39"/>
  <c r="E65" i="39"/>
  <c r="C934" i="39"/>
  <c r="E934" i="39"/>
  <c r="C881" i="39"/>
  <c r="E881" i="39"/>
  <c r="C665" i="39"/>
  <c r="E665" i="39"/>
  <c r="C609" i="39"/>
  <c r="E609" i="39"/>
  <c r="C447" i="39"/>
  <c r="E447" i="39"/>
  <c r="C339" i="39"/>
  <c r="E339" i="39"/>
  <c r="C63" i="39"/>
  <c r="E63" i="39"/>
  <c r="C1040" i="39"/>
  <c r="E1040" i="39"/>
  <c r="C987" i="39"/>
  <c r="E987" i="39"/>
  <c r="C664" i="39"/>
  <c r="E664" i="39"/>
  <c r="C608" i="39"/>
  <c r="E608" i="39"/>
  <c r="C446" i="39"/>
  <c r="E446" i="39"/>
  <c r="C394" i="39"/>
  <c r="E394" i="39"/>
  <c r="C338" i="39"/>
  <c r="E338" i="39"/>
  <c r="C266" i="39"/>
  <c r="E266" i="39"/>
  <c r="C62" i="39"/>
  <c r="E62" i="39"/>
  <c r="C988" i="39"/>
  <c r="E988" i="39"/>
  <c r="C935" i="39"/>
  <c r="E935" i="39"/>
  <c r="C932" i="39"/>
  <c r="E932" i="39"/>
  <c r="C879" i="39"/>
  <c r="E879" i="39"/>
  <c r="C772" i="39"/>
  <c r="E772" i="39"/>
  <c r="C719" i="39"/>
  <c r="E719" i="39"/>
  <c r="C716" i="39"/>
  <c r="E716" i="39"/>
  <c r="C663" i="39"/>
  <c r="E663" i="39"/>
  <c r="C556" i="39"/>
  <c r="E556" i="39"/>
  <c r="C500" i="39"/>
  <c r="E500" i="39"/>
  <c r="C448" i="39"/>
  <c r="E448" i="39"/>
  <c r="C392" i="39"/>
  <c r="E392" i="39"/>
  <c r="C340" i="39"/>
  <c r="E340" i="39"/>
  <c r="C264" i="39"/>
  <c r="E264" i="39"/>
  <c r="C192" i="39"/>
  <c r="E192" i="39"/>
  <c r="C116" i="39"/>
  <c r="E116" i="39"/>
  <c r="C64" i="39"/>
  <c r="E64" i="39"/>
  <c r="B560" i="36" l="1"/>
  <c r="F512" i="36"/>
  <c r="F511" i="36"/>
  <c r="F510" i="36"/>
  <c r="F509" i="36"/>
  <c r="F508" i="36"/>
  <c r="F507" i="36"/>
  <c r="F506" i="36"/>
  <c r="T506" i="36" s="1"/>
  <c r="F505" i="36"/>
  <c r="F504" i="36"/>
  <c r="T504" i="36" s="1"/>
  <c r="F503" i="36"/>
  <c r="F459" i="36"/>
  <c r="F458" i="36"/>
  <c r="F457" i="36"/>
  <c r="T457" i="36" s="1"/>
  <c r="F456" i="36"/>
  <c r="F455" i="36"/>
  <c r="F454" i="36"/>
  <c r="F453" i="36"/>
  <c r="F452" i="36"/>
  <c r="F451" i="36"/>
  <c r="F450" i="36"/>
  <c r="T450" i="36" s="1"/>
  <c r="F449" i="36"/>
  <c r="F407" i="36"/>
  <c r="T407" i="36" s="1"/>
  <c r="F406" i="36"/>
  <c r="T406" i="36" s="1"/>
  <c r="F405" i="36"/>
  <c r="T405" i="36" s="1"/>
  <c r="F404" i="36"/>
  <c r="T404" i="36" s="1"/>
  <c r="F403" i="36"/>
  <c r="F402" i="36"/>
  <c r="F401" i="36"/>
  <c r="F400" i="36"/>
  <c r="T400" i="36" s="1"/>
  <c r="F399" i="36"/>
  <c r="F398" i="36"/>
  <c r="F397" i="36"/>
  <c r="F396" i="36"/>
  <c r="F395" i="36"/>
  <c r="F353" i="36"/>
  <c r="F352" i="36"/>
  <c r="F351" i="36"/>
  <c r="F350" i="36"/>
  <c r="F349" i="36"/>
  <c r="F348" i="36"/>
  <c r="F347" i="36"/>
  <c r="F346" i="36"/>
  <c r="F345" i="36"/>
  <c r="F344" i="36"/>
  <c r="F343" i="36"/>
  <c r="F342" i="36"/>
  <c r="F341" i="36"/>
  <c r="F299" i="36"/>
  <c r="F298" i="36"/>
  <c r="F297" i="36"/>
  <c r="F296" i="36"/>
  <c r="T296" i="36" s="1"/>
  <c r="F295" i="36"/>
  <c r="F294" i="36"/>
  <c r="T294" i="36" s="1"/>
  <c r="F293" i="36"/>
  <c r="F292" i="36"/>
  <c r="T292" i="36" s="1"/>
  <c r="F291" i="36"/>
  <c r="F290" i="36"/>
  <c r="F289" i="36"/>
  <c r="F288" i="36"/>
  <c r="T288" i="36" s="1"/>
  <c r="F287" i="36"/>
  <c r="F245" i="36"/>
  <c r="F244" i="36"/>
  <c r="F243" i="36"/>
  <c r="F242" i="36"/>
  <c r="F241" i="36"/>
  <c r="T241" i="36" s="1"/>
  <c r="F240" i="36"/>
  <c r="F239" i="36"/>
  <c r="T239" i="36" s="1"/>
  <c r="F238" i="36"/>
  <c r="F237" i="36"/>
  <c r="F236" i="36"/>
  <c r="F235" i="36"/>
  <c r="F234" i="36"/>
  <c r="T234" i="36" s="1"/>
  <c r="F233" i="36"/>
  <c r="T233" i="36" s="1"/>
  <c r="F191" i="36"/>
  <c r="F190" i="36"/>
  <c r="T190" i="36" s="1"/>
  <c r="F189" i="36"/>
  <c r="F188" i="36"/>
  <c r="F187" i="36"/>
  <c r="F186" i="36"/>
  <c r="T186" i="36" s="1"/>
  <c r="F185" i="36"/>
  <c r="F184" i="36"/>
  <c r="F183" i="36"/>
  <c r="F182" i="36"/>
  <c r="T182" i="36" s="1"/>
  <c r="F181" i="36"/>
  <c r="F180" i="36"/>
  <c r="F179" i="36"/>
  <c r="F137" i="36"/>
  <c r="F136" i="36"/>
  <c r="F135" i="36"/>
  <c r="F134" i="36"/>
  <c r="F133" i="36"/>
  <c r="F132" i="36"/>
  <c r="F131" i="36"/>
  <c r="F130" i="36"/>
  <c r="F129" i="36"/>
  <c r="F128" i="36"/>
  <c r="F127" i="36"/>
  <c r="F126" i="36"/>
  <c r="F125" i="36"/>
  <c r="F83" i="36"/>
  <c r="F82" i="36"/>
  <c r="F81" i="36"/>
  <c r="F80" i="36"/>
  <c r="F79" i="36"/>
  <c r="F78" i="36"/>
  <c r="F77" i="36"/>
  <c r="F76" i="36"/>
  <c r="F75" i="36"/>
  <c r="F74" i="36"/>
  <c r="F73" i="36"/>
  <c r="F72" i="36"/>
  <c r="F71" i="36"/>
  <c r="F24" i="36"/>
  <c r="T24" i="36" s="1"/>
  <c r="F23" i="36"/>
  <c r="F22" i="36"/>
  <c r="F21" i="36"/>
  <c r="T21" i="36" s="1"/>
  <c r="F20" i="36"/>
  <c r="T20" i="36" s="1"/>
  <c r="F19" i="36"/>
  <c r="T19" i="36" s="1"/>
  <c r="F18" i="36"/>
  <c r="T18" i="36" s="1"/>
  <c r="F17" i="36"/>
  <c r="A1" i="36"/>
  <c r="M604" i="13"/>
  <c r="J604" i="13"/>
  <c r="I604" i="13"/>
  <c r="M603" i="13"/>
  <c r="J603" i="13"/>
  <c r="I603" i="13"/>
  <c r="M602" i="13"/>
  <c r="J602" i="13"/>
  <c r="I602" i="13"/>
  <c r="M601" i="13"/>
  <c r="J601" i="13"/>
  <c r="I601" i="13"/>
  <c r="M600" i="13"/>
  <c r="J600" i="13"/>
  <c r="I600" i="13"/>
  <c r="M599" i="13"/>
  <c r="J599" i="13"/>
  <c r="I599" i="13"/>
  <c r="M598" i="13"/>
  <c r="J598" i="13"/>
  <c r="I598" i="13"/>
  <c r="M597" i="13"/>
  <c r="J597" i="13"/>
  <c r="I597" i="13"/>
  <c r="M596" i="13"/>
  <c r="J596" i="13"/>
  <c r="I596" i="13"/>
  <c r="M595" i="13"/>
  <c r="J595" i="13"/>
  <c r="I595" i="13"/>
  <c r="M594" i="13"/>
  <c r="J594" i="13"/>
  <c r="I594" i="13"/>
  <c r="M593" i="13"/>
  <c r="J593" i="13"/>
  <c r="I593" i="13"/>
  <c r="M592" i="13"/>
  <c r="J592" i="13"/>
  <c r="I592" i="13"/>
  <c r="M591" i="13"/>
  <c r="J591" i="13"/>
  <c r="I591" i="13"/>
  <c r="M590" i="13"/>
  <c r="J590" i="13"/>
  <c r="I590" i="13"/>
  <c r="M589" i="13"/>
  <c r="J589" i="13"/>
  <c r="I589" i="13"/>
  <c r="M588" i="13"/>
  <c r="J588" i="13"/>
  <c r="I588" i="13"/>
  <c r="M587" i="13"/>
  <c r="J587" i="13"/>
  <c r="I587" i="13"/>
  <c r="M586" i="13"/>
  <c r="J586" i="13"/>
  <c r="I586" i="13"/>
  <c r="M585" i="13"/>
  <c r="J585" i="13"/>
  <c r="I585" i="13"/>
  <c r="M584" i="13"/>
  <c r="J584" i="13"/>
  <c r="I584" i="13"/>
  <c r="M583" i="13"/>
  <c r="J583" i="13"/>
  <c r="I583" i="13"/>
  <c r="M582" i="13"/>
  <c r="J582" i="13"/>
  <c r="I582" i="13"/>
  <c r="M581" i="13"/>
  <c r="J581" i="13"/>
  <c r="I581" i="13"/>
  <c r="M580" i="13"/>
  <c r="J580" i="13"/>
  <c r="I580" i="13"/>
  <c r="M579" i="13"/>
  <c r="J579" i="13"/>
  <c r="I579" i="13"/>
  <c r="M578" i="13"/>
  <c r="J578" i="13"/>
  <c r="I578" i="13"/>
  <c r="M577" i="13"/>
  <c r="J577" i="13"/>
  <c r="I577" i="13"/>
  <c r="M576" i="13"/>
  <c r="J576" i="13"/>
  <c r="I576" i="13"/>
  <c r="M575" i="13"/>
  <c r="J575" i="13"/>
  <c r="I575" i="13"/>
  <c r="M574" i="13"/>
  <c r="J574" i="13"/>
  <c r="I574" i="13"/>
  <c r="M573" i="13"/>
  <c r="J573" i="13"/>
  <c r="I573" i="13"/>
  <c r="M572" i="13"/>
  <c r="J572" i="13"/>
  <c r="I572" i="13"/>
  <c r="M571" i="13"/>
  <c r="J571" i="13"/>
  <c r="I571" i="13"/>
  <c r="M570" i="13"/>
  <c r="J570" i="13"/>
  <c r="I570" i="13"/>
  <c r="M569" i="13"/>
  <c r="J569" i="13"/>
  <c r="I569" i="13"/>
  <c r="M568" i="13"/>
  <c r="J568" i="13"/>
  <c r="I568" i="13"/>
  <c r="M567" i="13"/>
  <c r="J567" i="13"/>
  <c r="I567" i="13"/>
  <c r="M566" i="13"/>
  <c r="J566" i="13"/>
  <c r="I566" i="13"/>
  <c r="M565" i="13"/>
  <c r="J565" i="13"/>
  <c r="I565" i="13"/>
  <c r="M564" i="13"/>
  <c r="J564" i="13"/>
  <c r="I564" i="13"/>
  <c r="M563" i="13"/>
  <c r="J563" i="13"/>
  <c r="I563" i="13"/>
  <c r="M562" i="13"/>
  <c r="J562" i="13"/>
  <c r="I562" i="13"/>
  <c r="M561" i="13"/>
  <c r="J561" i="13"/>
  <c r="I561" i="13"/>
  <c r="M560" i="13"/>
  <c r="J560" i="13"/>
  <c r="I560" i="13"/>
  <c r="M559" i="13"/>
  <c r="J559" i="13"/>
  <c r="I559" i="13"/>
  <c r="M558" i="13"/>
  <c r="J558" i="13"/>
  <c r="I558" i="13"/>
  <c r="M557" i="13"/>
  <c r="J557" i="13"/>
  <c r="I557" i="13"/>
  <c r="M556" i="13"/>
  <c r="J556" i="13"/>
  <c r="I556" i="13"/>
  <c r="M555" i="13"/>
  <c r="J555" i="13"/>
  <c r="I555" i="13"/>
  <c r="M554" i="13"/>
  <c r="J554" i="13"/>
  <c r="I554" i="13"/>
  <c r="M553" i="13"/>
  <c r="J553" i="13"/>
  <c r="I553" i="13"/>
  <c r="M552" i="13"/>
  <c r="J552" i="13"/>
  <c r="I552" i="13"/>
  <c r="M551" i="13"/>
  <c r="J551" i="13"/>
  <c r="I551" i="13"/>
  <c r="M550" i="13"/>
  <c r="J550" i="13"/>
  <c r="I550" i="13"/>
  <c r="M549" i="13"/>
  <c r="J549" i="13"/>
  <c r="I549" i="13"/>
  <c r="M548" i="13"/>
  <c r="J548" i="13"/>
  <c r="I548" i="13"/>
  <c r="M547" i="13"/>
  <c r="J547" i="13"/>
  <c r="I547" i="13"/>
  <c r="M546" i="13"/>
  <c r="J546" i="13"/>
  <c r="I546" i="13"/>
  <c r="M545" i="13"/>
  <c r="J545" i="13"/>
  <c r="I545" i="13"/>
  <c r="M544" i="13"/>
  <c r="J544" i="13"/>
  <c r="I544" i="13"/>
  <c r="M543" i="13"/>
  <c r="J543" i="13"/>
  <c r="I543" i="13"/>
  <c r="M542" i="13"/>
  <c r="J542" i="13"/>
  <c r="I542" i="13"/>
  <c r="M541" i="13"/>
  <c r="J541" i="13"/>
  <c r="I541" i="13"/>
  <c r="M540" i="13"/>
  <c r="J540" i="13"/>
  <c r="I540" i="13"/>
  <c r="M539" i="13"/>
  <c r="J539" i="13"/>
  <c r="I539" i="13"/>
  <c r="M538" i="13"/>
  <c r="J538" i="13"/>
  <c r="I538" i="13"/>
  <c r="M537" i="13"/>
  <c r="J537" i="13"/>
  <c r="I537" i="13"/>
  <c r="M536" i="13"/>
  <c r="J536" i="13"/>
  <c r="I536" i="13"/>
  <c r="M535" i="13"/>
  <c r="J535" i="13"/>
  <c r="I535" i="13"/>
  <c r="M534" i="13"/>
  <c r="J534" i="13"/>
  <c r="I534" i="13"/>
  <c r="M533" i="13"/>
  <c r="J533" i="13"/>
  <c r="I533" i="13"/>
  <c r="M532" i="13"/>
  <c r="J532" i="13"/>
  <c r="I532" i="13"/>
  <c r="M531" i="13"/>
  <c r="J531" i="13"/>
  <c r="I531" i="13"/>
  <c r="M530" i="13"/>
  <c r="J530" i="13"/>
  <c r="I530" i="13"/>
  <c r="M529" i="13"/>
  <c r="J529" i="13"/>
  <c r="I529" i="13"/>
  <c r="M528" i="13"/>
  <c r="J528" i="13"/>
  <c r="I528" i="13"/>
  <c r="M527" i="13"/>
  <c r="J527" i="13"/>
  <c r="I527" i="13"/>
  <c r="M526" i="13"/>
  <c r="J526" i="13"/>
  <c r="I526" i="13"/>
  <c r="M525" i="13"/>
  <c r="J525" i="13"/>
  <c r="I525" i="13"/>
  <c r="M524" i="13"/>
  <c r="J524" i="13"/>
  <c r="I524" i="13"/>
  <c r="M523" i="13"/>
  <c r="J523" i="13"/>
  <c r="I523" i="13"/>
  <c r="M522" i="13"/>
  <c r="J522" i="13"/>
  <c r="I522" i="13"/>
  <c r="M521" i="13"/>
  <c r="J521" i="13"/>
  <c r="I521" i="13"/>
  <c r="M520" i="13"/>
  <c r="J520" i="13"/>
  <c r="I520" i="13"/>
  <c r="M519" i="13"/>
  <c r="J519" i="13"/>
  <c r="I519" i="13"/>
  <c r="M518" i="13"/>
  <c r="J518" i="13"/>
  <c r="I518" i="13"/>
  <c r="M517" i="13"/>
  <c r="J517" i="13"/>
  <c r="I517" i="13"/>
  <c r="M516" i="13"/>
  <c r="J516" i="13"/>
  <c r="I516" i="13"/>
  <c r="M515" i="13"/>
  <c r="J515" i="13"/>
  <c r="I515" i="13"/>
  <c r="M514" i="13"/>
  <c r="J514" i="13"/>
  <c r="I514" i="13"/>
  <c r="M513" i="13"/>
  <c r="J513" i="13"/>
  <c r="I513" i="13"/>
  <c r="M512" i="13"/>
  <c r="J512" i="13"/>
  <c r="I512" i="13"/>
  <c r="M511" i="13"/>
  <c r="J511" i="13"/>
  <c r="I511" i="13"/>
  <c r="M510" i="13"/>
  <c r="J510" i="13"/>
  <c r="I510" i="13"/>
  <c r="M509" i="13"/>
  <c r="J509" i="13"/>
  <c r="I509" i="13"/>
  <c r="M508" i="13"/>
  <c r="J508" i="13"/>
  <c r="I508" i="13"/>
  <c r="M507" i="13"/>
  <c r="J507" i="13"/>
  <c r="I507" i="13"/>
  <c r="M506" i="13"/>
  <c r="J506" i="13"/>
  <c r="I506" i="13"/>
  <c r="M505" i="13"/>
  <c r="J505" i="13"/>
  <c r="I505" i="13"/>
  <c r="M504" i="13"/>
  <c r="J504" i="13"/>
  <c r="I504" i="13"/>
  <c r="M503" i="13"/>
  <c r="J503" i="13"/>
  <c r="I503" i="13"/>
  <c r="M502" i="13"/>
  <c r="J502" i="13"/>
  <c r="I502" i="13"/>
  <c r="M501" i="13"/>
  <c r="J501" i="13"/>
  <c r="I501" i="13"/>
  <c r="M500" i="13"/>
  <c r="J500" i="13"/>
  <c r="I500" i="13"/>
  <c r="M499" i="13"/>
  <c r="J499" i="13"/>
  <c r="I499" i="13"/>
  <c r="M498" i="13"/>
  <c r="J498" i="13"/>
  <c r="I498" i="13"/>
  <c r="M497" i="13"/>
  <c r="J497" i="13"/>
  <c r="I497" i="13"/>
  <c r="M496" i="13"/>
  <c r="J496" i="13"/>
  <c r="I496" i="13"/>
  <c r="M495" i="13"/>
  <c r="J495" i="13"/>
  <c r="I495" i="13"/>
  <c r="M494" i="13"/>
  <c r="J494" i="13"/>
  <c r="I494" i="13"/>
  <c r="M493" i="13"/>
  <c r="J493" i="13"/>
  <c r="I493" i="13"/>
  <c r="M492" i="13"/>
  <c r="J492" i="13"/>
  <c r="I492" i="13"/>
  <c r="M491" i="13"/>
  <c r="J491" i="13"/>
  <c r="I491" i="13"/>
  <c r="M490" i="13"/>
  <c r="J490" i="13"/>
  <c r="I490" i="13"/>
  <c r="M489" i="13"/>
  <c r="J489" i="13"/>
  <c r="I489" i="13"/>
  <c r="M488" i="13"/>
  <c r="J488" i="13"/>
  <c r="I488" i="13"/>
  <c r="M487" i="13"/>
  <c r="J487" i="13"/>
  <c r="I487" i="13"/>
  <c r="M486" i="13"/>
  <c r="J486" i="13"/>
  <c r="I486" i="13"/>
  <c r="M485" i="13"/>
  <c r="J485" i="13"/>
  <c r="I485" i="13"/>
  <c r="M484" i="13"/>
  <c r="J484" i="13"/>
  <c r="I484" i="13"/>
  <c r="M483" i="13"/>
  <c r="J483" i="13"/>
  <c r="I483" i="13"/>
  <c r="M482" i="13"/>
  <c r="J482" i="13"/>
  <c r="I482" i="13"/>
  <c r="M481" i="13"/>
  <c r="J481" i="13"/>
  <c r="I481" i="13"/>
  <c r="M480" i="13"/>
  <c r="J480" i="13"/>
  <c r="I480" i="13"/>
  <c r="M479" i="13"/>
  <c r="J479" i="13"/>
  <c r="I479" i="13"/>
  <c r="M478" i="13"/>
  <c r="J478" i="13"/>
  <c r="I478" i="13"/>
  <c r="M477" i="13"/>
  <c r="J477" i="13"/>
  <c r="I477" i="13"/>
  <c r="M476" i="13"/>
  <c r="J476" i="13"/>
  <c r="I476" i="13"/>
  <c r="M475" i="13"/>
  <c r="J475" i="13"/>
  <c r="I475" i="13"/>
  <c r="M474" i="13"/>
  <c r="J474" i="13"/>
  <c r="I474" i="13"/>
  <c r="M473" i="13"/>
  <c r="J473" i="13"/>
  <c r="I473" i="13"/>
  <c r="M472" i="13"/>
  <c r="J472" i="13"/>
  <c r="I472" i="13"/>
  <c r="M471" i="13"/>
  <c r="J471" i="13"/>
  <c r="I471" i="13"/>
  <c r="M470" i="13"/>
  <c r="J470" i="13"/>
  <c r="I470" i="13"/>
  <c r="M469" i="13"/>
  <c r="J469" i="13"/>
  <c r="I469" i="13"/>
  <c r="M468" i="13"/>
  <c r="J468" i="13"/>
  <c r="I468" i="13"/>
  <c r="M467" i="13"/>
  <c r="J467" i="13"/>
  <c r="I467" i="13"/>
  <c r="M466" i="13"/>
  <c r="J466" i="13"/>
  <c r="I466" i="13"/>
  <c r="M465" i="13"/>
  <c r="J465" i="13"/>
  <c r="I465" i="13"/>
  <c r="M464" i="13"/>
  <c r="J464" i="13"/>
  <c r="I464" i="13"/>
  <c r="M463" i="13"/>
  <c r="J463" i="13"/>
  <c r="I463" i="13"/>
  <c r="M462" i="13"/>
  <c r="J462" i="13"/>
  <c r="I462" i="13"/>
  <c r="M461" i="13"/>
  <c r="J461" i="13"/>
  <c r="I461" i="13"/>
  <c r="M460" i="13"/>
  <c r="J460" i="13"/>
  <c r="I460" i="13"/>
  <c r="M459" i="13"/>
  <c r="J459" i="13"/>
  <c r="I459" i="13"/>
  <c r="M458" i="13"/>
  <c r="J458" i="13"/>
  <c r="I458" i="13"/>
  <c r="M457" i="13"/>
  <c r="J457" i="13"/>
  <c r="I457" i="13"/>
  <c r="M456" i="13"/>
  <c r="J456" i="13"/>
  <c r="I456" i="13"/>
  <c r="M455" i="13"/>
  <c r="J455" i="13"/>
  <c r="I455" i="13"/>
  <c r="M454" i="13"/>
  <c r="J454" i="13"/>
  <c r="I454" i="13"/>
  <c r="M453" i="13"/>
  <c r="J453" i="13"/>
  <c r="I453" i="13"/>
  <c r="M452" i="13"/>
  <c r="J452" i="13"/>
  <c r="I452" i="13"/>
  <c r="M451" i="13"/>
  <c r="J451" i="13"/>
  <c r="I451" i="13"/>
  <c r="M450" i="13"/>
  <c r="J450" i="13"/>
  <c r="I450" i="13"/>
  <c r="M449" i="13"/>
  <c r="J449" i="13"/>
  <c r="I449" i="13"/>
  <c r="M448" i="13"/>
  <c r="J448" i="13"/>
  <c r="I448" i="13"/>
  <c r="M447" i="13"/>
  <c r="J447" i="13"/>
  <c r="I447" i="13"/>
  <c r="M446" i="13"/>
  <c r="J446" i="13"/>
  <c r="I446" i="13"/>
  <c r="M445" i="13"/>
  <c r="J445" i="13"/>
  <c r="I445" i="13"/>
  <c r="M444" i="13"/>
  <c r="J444" i="13"/>
  <c r="I444" i="13"/>
  <c r="M443" i="13"/>
  <c r="J443" i="13"/>
  <c r="I443" i="13"/>
  <c r="M442" i="13"/>
  <c r="J442" i="13"/>
  <c r="I442" i="13"/>
  <c r="M441" i="13"/>
  <c r="J441" i="13"/>
  <c r="I441" i="13"/>
  <c r="M440" i="13"/>
  <c r="J440" i="13"/>
  <c r="I440" i="13"/>
  <c r="M439" i="13"/>
  <c r="J439" i="13"/>
  <c r="I439" i="13"/>
  <c r="M438" i="13"/>
  <c r="J438" i="13"/>
  <c r="I438" i="13"/>
  <c r="M437" i="13"/>
  <c r="J437" i="13"/>
  <c r="I437" i="13"/>
  <c r="M436" i="13"/>
  <c r="J436" i="13"/>
  <c r="I436" i="13"/>
  <c r="M435" i="13"/>
  <c r="J435" i="13"/>
  <c r="I435" i="13"/>
  <c r="M434" i="13"/>
  <c r="J434" i="13"/>
  <c r="I434" i="13"/>
  <c r="M433" i="13"/>
  <c r="J433" i="13"/>
  <c r="I433" i="13"/>
  <c r="M432" i="13"/>
  <c r="J432" i="13"/>
  <c r="I432" i="13"/>
  <c r="M431" i="13"/>
  <c r="J431" i="13"/>
  <c r="I431" i="13"/>
  <c r="M430" i="13"/>
  <c r="J430" i="13"/>
  <c r="I430" i="13"/>
  <c r="M429" i="13"/>
  <c r="J429" i="13"/>
  <c r="I429" i="13"/>
  <c r="M428" i="13"/>
  <c r="J428" i="13"/>
  <c r="I428" i="13"/>
  <c r="M427" i="13"/>
  <c r="J427" i="13"/>
  <c r="I427" i="13"/>
  <c r="M426" i="13"/>
  <c r="J426" i="13"/>
  <c r="I426" i="13"/>
  <c r="M425" i="13"/>
  <c r="J425" i="13"/>
  <c r="I425" i="13"/>
  <c r="M424" i="13"/>
  <c r="J424" i="13"/>
  <c r="I424" i="13"/>
  <c r="M423" i="13"/>
  <c r="J423" i="13"/>
  <c r="I423" i="13"/>
  <c r="M422" i="13"/>
  <c r="J422" i="13"/>
  <c r="I422" i="13"/>
  <c r="M421" i="13"/>
  <c r="J421" i="13"/>
  <c r="I421" i="13"/>
  <c r="M420" i="13"/>
  <c r="J420" i="13"/>
  <c r="I420" i="13"/>
  <c r="M419" i="13"/>
  <c r="J419" i="13"/>
  <c r="I419" i="13"/>
  <c r="M418" i="13"/>
  <c r="J418" i="13"/>
  <c r="I418" i="13"/>
  <c r="M417" i="13"/>
  <c r="J417" i="13"/>
  <c r="I417" i="13"/>
  <c r="M416" i="13"/>
  <c r="J416" i="13"/>
  <c r="I416" i="13"/>
  <c r="M415" i="13"/>
  <c r="J415" i="13"/>
  <c r="I415" i="13"/>
  <c r="M414" i="13"/>
  <c r="J414" i="13"/>
  <c r="I414" i="13"/>
  <c r="M413" i="13"/>
  <c r="J413" i="13"/>
  <c r="I413" i="13"/>
  <c r="M412" i="13"/>
  <c r="J412" i="13"/>
  <c r="I412" i="13"/>
  <c r="M411" i="13"/>
  <c r="J411" i="13"/>
  <c r="I411" i="13"/>
  <c r="M410" i="13"/>
  <c r="J410" i="13"/>
  <c r="I410" i="13"/>
  <c r="M409" i="13"/>
  <c r="J409" i="13"/>
  <c r="I409" i="13"/>
  <c r="M408" i="13"/>
  <c r="J408" i="13"/>
  <c r="I408" i="13"/>
  <c r="M407" i="13"/>
  <c r="J407" i="13"/>
  <c r="I407" i="13"/>
  <c r="M406" i="13"/>
  <c r="J406" i="13"/>
  <c r="I406" i="13"/>
  <c r="M405" i="13"/>
  <c r="J405" i="13"/>
  <c r="I405" i="13"/>
  <c r="M404" i="13"/>
  <c r="J404" i="13"/>
  <c r="I404" i="13"/>
  <c r="M403" i="13"/>
  <c r="J403" i="13"/>
  <c r="I403" i="13"/>
  <c r="M402" i="13"/>
  <c r="J402" i="13"/>
  <c r="I402" i="13"/>
  <c r="M401" i="13"/>
  <c r="J401" i="13"/>
  <c r="I401" i="13"/>
  <c r="M400" i="13"/>
  <c r="J400" i="13"/>
  <c r="I400" i="13"/>
  <c r="M399" i="13"/>
  <c r="J399" i="13"/>
  <c r="I399" i="13"/>
  <c r="M398" i="13"/>
  <c r="J398" i="13"/>
  <c r="I398" i="13"/>
  <c r="M397" i="13"/>
  <c r="J397" i="13"/>
  <c r="I397" i="13"/>
  <c r="M396" i="13"/>
  <c r="J396" i="13"/>
  <c r="I396" i="13"/>
  <c r="M395" i="13"/>
  <c r="J395" i="13"/>
  <c r="I395" i="13"/>
  <c r="M394" i="13"/>
  <c r="J394" i="13"/>
  <c r="I394" i="13"/>
  <c r="M393" i="13"/>
  <c r="J393" i="13"/>
  <c r="I393" i="13"/>
  <c r="M392" i="13"/>
  <c r="J392" i="13"/>
  <c r="I392" i="13"/>
  <c r="M391" i="13"/>
  <c r="J391" i="13"/>
  <c r="I391" i="13"/>
  <c r="M390" i="13"/>
  <c r="J390" i="13"/>
  <c r="I390" i="13"/>
  <c r="M389" i="13"/>
  <c r="J389" i="13"/>
  <c r="I389" i="13"/>
  <c r="M388" i="13"/>
  <c r="J388" i="13"/>
  <c r="I388" i="13"/>
  <c r="M387" i="13"/>
  <c r="J387" i="13"/>
  <c r="I387" i="13"/>
  <c r="M386" i="13"/>
  <c r="J386" i="13"/>
  <c r="I386" i="13"/>
  <c r="M385" i="13"/>
  <c r="J385" i="13"/>
  <c r="I385" i="13"/>
  <c r="M384" i="13"/>
  <c r="J384" i="13"/>
  <c r="I384" i="13"/>
  <c r="M383" i="13"/>
  <c r="J383" i="13"/>
  <c r="I383" i="13"/>
  <c r="M382" i="13"/>
  <c r="J382" i="13"/>
  <c r="I382" i="13"/>
  <c r="M381" i="13"/>
  <c r="J381" i="13"/>
  <c r="I381" i="13"/>
  <c r="M380" i="13"/>
  <c r="J380" i="13"/>
  <c r="I380" i="13"/>
  <c r="M379" i="13"/>
  <c r="J379" i="13"/>
  <c r="I379" i="13"/>
  <c r="M378" i="13"/>
  <c r="J378" i="13"/>
  <c r="I378" i="13"/>
  <c r="M377" i="13"/>
  <c r="J377" i="13"/>
  <c r="I377" i="13"/>
  <c r="M376" i="13"/>
  <c r="J376" i="13"/>
  <c r="I376" i="13"/>
  <c r="M375" i="13"/>
  <c r="J375" i="13"/>
  <c r="I375" i="13"/>
  <c r="M374" i="13"/>
  <c r="J374" i="13"/>
  <c r="I374" i="13"/>
  <c r="M373" i="13"/>
  <c r="J373" i="13"/>
  <c r="I373" i="13"/>
  <c r="M372" i="13"/>
  <c r="J372" i="13"/>
  <c r="I372" i="13"/>
  <c r="M371" i="13"/>
  <c r="J371" i="13"/>
  <c r="I371" i="13"/>
  <c r="M370" i="13"/>
  <c r="J370" i="13"/>
  <c r="I370" i="13"/>
  <c r="M369" i="13"/>
  <c r="J369" i="13"/>
  <c r="I369" i="13"/>
  <c r="M368" i="13"/>
  <c r="J368" i="13"/>
  <c r="I368" i="13"/>
  <c r="M367" i="13"/>
  <c r="J367" i="13"/>
  <c r="I367" i="13"/>
  <c r="M366" i="13"/>
  <c r="J366" i="13"/>
  <c r="I366" i="13"/>
  <c r="M365" i="13"/>
  <c r="J365" i="13"/>
  <c r="I365" i="13"/>
  <c r="M364" i="13"/>
  <c r="J364" i="13"/>
  <c r="I364" i="13"/>
  <c r="M363" i="13"/>
  <c r="J363" i="13"/>
  <c r="I363" i="13"/>
  <c r="M362" i="13"/>
  <c r="J362" i="13"/>
  <c r="I362" i="13"/>
  <c r="M361" i="13"/>
  <c r="J361" i="13"/>
  <c r="I361" i="13"/>
  <c r="M360" i="13"/>
  <c r="J360" i="13"/>
  <c r="I360" i="13"/>
  <c r="M359" i="13"/>
  <c r="J359" i="13"/>
  <c r="I359" i="13"/>
  <c r="M358" i="13"/>
  <c r="J358" i="13"/>
  <c r="I358" i="13"/>
  <c r="M357" i="13"/>
  <c r="J357" i="13"/>
  <c r="I357" i="13"/>
  <c r="M356" i="13"/>
  <c r="J356" i="13"/>
  <c r="I356" i="13"/>
  <c r="M355" i="13"/>
  <c r="J355" i="13"/>
  <c r="I355" i="13"/>
  <c r="M354" i="13"/>
  <c r="J354" i="13"/>
  <c r="I354" i="13"/>
  <c r="M353" i="13"/>
  <c r="J353" i="13"/>
  <c r="I353" i="13"/>
  <c r="M352" i="13"/>
  <c r="J352" i="13"/>
  <c r="I352" i="13"/>
  <c r="M351" i="13"/>
  <c r="J351" i="13"/>
  <c r="I351" i="13"/>
  <c r="M350" i="13"/>
  <c r="J350" i="13"/>
  <c r="I350" i="13"/>
  <c r="M349" i="13"/>
  <c r="J349" i="13"/>
  <c r="I349" i="13"/>
  <c r="M348" i="13"/>
  <c r="J348" i="13"/>
  <c r="I348" i="13"/>
  <c r="M347" i="13"/>
  <c r="J347" i="13"/>
  <c r="I347" i="13"/>
  <c r="M346" i="13"/>
  <c r="J346" i="13"/>
  <c r="I346" i="13"/>
  <c r="M345" i="13"/>
  <c r="J345" i="13"/>
  <c r="I345" i="13"/>
  <c r="M344" i="13"/>
  <c r="J344" i="13"/>
  <c r="I344" i="13"/>
  <c r="M343" i="13"/>
  <c r="J343" i="13"/>
  <c r="I343" i="13"/>
  <c r="M342" i="13"/>
  <c r="J342" i="13"/>
  <c r="I342" i="13"/>
  <c r="M341" i="13"/>
  <c r="J341" i="13"/>
  <c r="I341" i="13"/>
  <c r="M340" i="13"/>
  <c r="J340" i="13"/>
  <c r="I340" i="13"/>
  <c r="M339" i="13"/>
  <c r="J339" i="13"/>
  <c r="I339" i="13"/>
  <c r="M338" i="13"/>
  <c r="J338" i="13"/>
  <c r="I338" i="13"/>
  <c r="M337" i="13"/>
  <c r="J337" i="13"/>
  <c r="I337" i="13"/>
  <c r="M336" i="13"/>
  <c r="J336" i="13"/>
  <c r="I336" i="13"/>
  <c r="M335" i="13"/>
  <c r="J335" i="13"/>
  <c r="I335" i="13"/>
  <c r="M334" i="13"/>
  <c r="J334" i="13"/>
  <c r="I334" i="13"/>
  <c r="M333" i="13"/>
  <c r="J333" i="13"/>
  <c r="I333" i="13"/>
  <c r="M332" i="13"/>
  <c r="J332" i="13"/>
  <c r="I332" i="13"/>
  <c r="M331" i="13"/>
  <c r="J331" i="13"/>
  <c r="I331" i="13"/>
  <c r="M330" i="13"/>
  <c r="J330" i="13"/>
  <c r="I330" i="13"/>
  <c r="M329" i="13"/>
  <c r="J329" i="13"/>
  <c r="I329" i="13"/>
  <c r="M328" i="13"/>
  <c r="J328" i="13"/>
  <c r="I328" i="13"/>
  <c r="M327" i="13"/>
  <c r="J327" i="13"/>
  <c r="I327" i="13"/>
  <c r="M326" i="13"/>
  <c r="J326" i="13"/>
  <c r="I326" i="13"/>
  <c r="M325" i="13"/>
  <c r="J325" i="13"/>
  <c r="I325" i="13"/>
  <c r="M324" i="13"/>
  <c r="J324" i="13"/>
  <c r="I324" i="13"/>
  <c r="M323" i="13"/>
  <c r="J323" i="13"/>
  <c r="I323" i="13"/>
  <c r="M322" i="13"/>
  <c r="J322" i="13"/>
  <c r="I322" i="13"/>
  <c r="M321" i="13"/>
  <c r="J321" i="13"/>
  <c r="I321" i="13"/>
  <c r="M320" i="13"/>
  <c r="J320" i="13"/>
  <c r="I320" i="13"/>
  <c r="M319" i="13"/>
  <c r="J319" i="13"/>
  <c r="I319" i="13"/>
  <c r="M318" i="13"/>
  <c r="J318" i="13"/>
  <c r="I318" i="13"/>
  <c r="M317" i="13"/>
  <c r="J317" i="13"/>
  <c r="I317" i="13"/>
  <c r="M316" i="13"/>
  <c r="J316" i="13"/>
  <c r="I316" i="13"/>
  <c r="M315" i="13"/>
  <c r="J315" i="13"/>
  <c r="I315" i="13"/>
  <c r="M314" i="13"/>
  <c r="J314" i="13"/>
  <c r="I314" i="13"/>
  <c r="M313" i="13"/>
  <c r="J313" i="13"/>
  <c r="I313" i="13"/>
  <c r="M312" i="13"/>
  <c r="J312" i="13"/>
  <c r="I312" i="13"/>
  <c r="M311" i="13"/>
  <c r="J311" i="13"/>
  <c r="I311" i="13"/>
  <c r="M310" i="13"/>
  <c r="J310" i="13"/>
  <c r="I310" i="13"/>
  <c r="M309" i="13"/>
  <c r="J309" i="13"/>
  <c r="I309" i="13"/>
  <c r="M308" i="13"/>
  <c r="J308" i="13"/>
  <c r="I308" i="13"/>
  <c r="M307" i="13"/>
  <c r="J307" i="13"/>
  <c r="I307" i="13"/>
  <c r="M306" i="13"/>
  <c r="J306" i="13"/>
  <c r="I306" i="13"/>
  <c r="M305" i="13"/>
  <c r="J305" i="13"/>
  <c r="I305" i="13"/>
  <c r="M304" i="13"/>
  <c r="J304" i="13"/>
  <c r="I304" i="13"/>
  <c r="M303" i="13"/>
  <c r="J303" i="13"/>
  <c r="I303" i="13"/>
  <c r="M302" i="13"/>
  <c r="J302" i="13"/>
  <c r="I302" i="13"/>
  <c r="M301" i="13"/>
  <c r="J301" i="13"/>
  <c r="I301" i="13"/>
  <c r="M300" i="13"/>
  <c r="J300" i="13"/>
  <c r="I300" i="13"/>
  <c r="M299" i="13"/>
  <c r="J299" i="13"/>
  <c r="I299" i="13"/>
  <c r="M298" i="13"/>
  <c r="J298" i="13"/>
  <c r="I298" i="13"/>
  <c r="M297" i="13"/>
  <c r="J297" i="13"/>
  <c r="I297" i="13"/>
  <c r="M296" i="13"/>
  <c r="J296" i="13"/>
  <c r="I296" i="13"/>
  <c r="M295" i="13"/>
  <c r="J295" i="13"/>
  <c r="I295" i="13"/>
  <c r="M294" i="13"/>
  <c r="J294" i="13"/>
  <c r="I294" i="13"/>
  <c r="M293" i="13"/>
  <c r="J293" i="13"/>
  <c r="I293" i="13"/>
  <c r="M292" i="13"/>
  <c r="J292" i="13"/>
  <c r="I292" i="13"/>
  <c r="M291" i="13"/>
  <c r="J291" i="13"/>
  <c r="I291" i="13"/>
  <c r="M290" i="13"/>
  <c r="J290" i="13"/>
  <c r="I290" i="13"/>
  <c r="M289" i="13"/>
  <c r="J289" i="13"/>
  <c r="I289" i="13"/>
  <c r="M288" i="13"/>
  <c r="J288" i="13"/>
  <c r="I288" i="13"/>
  <c r="M287" i="13"/>
  <c r="J287" i="13"/>
  <c r="I287" i="13"/>
  <c r="M286" i="13"/>
  <c r="J286" i="13"/>
  <c r="I286" i="13"/>
  <c r="M285" i="13"/>
  <c r="J285" i="13"/>
  <c r="I285" i="13"/>
  <c r="M284" i="13"/>
  <c r="J284" i="13"/>
  <c r="I284" i="13"/>
  <c r="M283" i="13"/>
  <c r="J283" i="13"/>
  <c r="I283" i="13"/>
  <c r="M282" i="13"/>
  <c r="J282" i="13"/>
  <c r="I282" i="13"/>
  <c r="M281" i="13"/>
  <c r="J281" i="13"/>
  <c r="I281" i="13"/>
  <c r="M280" i="13"/>
  <c r="J280" i="13"/>
  <c r="I280" i="13"/>
  <c r="M279" i="13"/>
  <c r="J279" i="13"/>
  <c r="I279" i="13"/>
  <c r="M278" i="13"/>
  <c r="J278" i="13"/>
  <c r="I278" i="13"/>
  <c r="M277" i="13"/>
  <c r="J277" i="13"/>
  <c r="I277" i="13"/>
  <c r="M276" i="13"/>
  <c r="J276" i="13"/>
  <c r="I276" i="13"/>
  <c r="M275" i="13"/>
  <c r="J275" i="13"/>
  <c r="I275" i="13"/>
  <c r="M274" i="13"/>
  <c r="J274" i="13"/>
  <c r="I274" i="13"/>
  <c r="M273" i="13"/>
  <c r="J273" i="13"/>
  <c r="I273" i="13"/>
  <c r="M272" i="13"/>
  <c r="J272" i="13"/>
  <c r="I272" i="13"/>
  <c r="M271" i="13"/>
  <c r="J271" i="13"/>
  <c r="I271" i="13"/>
  <c r="M270" i="13"/>
  <c r="J270" i="13"/>
  <c r="I270" i="13"/>
  <c r="M269" i="13"/>
  <c r="J269" i="13"/>
  <c r="I269" i="13"/>
  <c r="M268" i="13"/>
  <c r="J268" i="13"/>
  <c r="I268" i="13"/>
  <c r="M267" i="13"/>
  <c r="J267" i="13"/>
  <c r="I267" i="13"/>
  <c r="M266" i="13"/>
  <c r="J266" i="13"/>
  <c r="I266" i="13"/>
  <c r="M265" i="13"/>
  <c r="J265" i="13"/>
  <c r="I265" i="13"/>
  <c r="M264" i="13"/>
  <c r="J264" i="13"/>
  <c r="I264" i="13"/>
  <c r="M263" i="13"/>
  <c r="J263" i="13"/>
  <c r="I263" i="13"/>
  <c r="M262" i="13"/>
  <c r="J262" i="13"/>
  <c r="I262" i="13"/>
  <c r="M261" i="13"/>
  <c r="J261" i="13"/>
  <c r="I261" i="13"/>
  <c r="M260" i="13"/>
  <c r="J260" i="13"/>
  <c r="I260" i="13"/>
  <c r="M259" i="13"/>
  <c r="J259" i="13"/>
  <c r="I259" i="13"/>
  <c r="M258" i="13"/>
  <c r="J258" i="13"/>
  <c r="I258" i="13"/>
  <c r="M257" i="13"/>
  <c r="J257" i="13"/>
  <c r="I257" i="13"/>
  <c r="M256" i="13"/>
  <c r="J256" i="13"/>
  <c r="I256" i="13"/>
  <c r="M255" i="13"/>
  <c r="J255" i="13"/>
  <c r="I255" i="13"/>
  <c r="M254" i="13"/>
  <c r="J254" i="13"/>
  <c r="I254" i="13"/>
  <c r="M253" i="13"/>
  <c r="J253" i="13"/>
  <c r="I253" i="13"/>
  <c r="M252" i="13"/>
  <c r="J252" i="13"/>
  <c r="I252" i="13"/>
  <c r="M251" i="13"/>
  <c r="J251" i="13"/>
  <c r="I251" i="13"/>
  <c r="M250" i="13"/>
  <c r="J250" i="13"/>
  <c r="I250" i="13"/>
  <c r="M249" i="13"/>
  <c r="J249" i="13"/>
  <c r="I249" i="13"/>
  <c r="M248" i="13"/>
  <c r="J248" i="13"/>
  <c r="I248" i="13"/>
  <c r="M247" i="13"/>
  <c r="J247" i="13"/>
  <c r="I247" i="13"/>
  <c r="M246" i="13"/>
  <c r="J246" i="13"/>
  <c r="I246" i="13"/>
  <c r="M245" i="13"/>
  <c r="J245" i="13"/>
  <c r="I245" i="13"/>
  <c r="M244" i="13"/>
  <c r="J244" i="13"/>
  <c r="I244" i="13"/>
  <c r="M243" i="13"/>
  <c r="J243" i="13"/>
  <c r="I243" i="13"/>
  <c r="M242" i="13"/>
  <c r="J242" i="13"/>
  <c r="I242" i="13"/>
  <c r="M241" i="13"/>
  <c r="J241" i="13"/>
  <c r="I241" i="13"/>
  <c r="M240" i="13"/>
  <c r="J240" i="13"/>
  <c r="I240" i="13"/>
  <c r="M239" i="13"/>
  <c r="J239" i="13"/>
  <c r="I239" i="13"/>
  <c r="M238" i="13"/>
  <c r="J238" i="13"/>
  <c r="I238" i="13"/>
  <c r="M237" i="13"/>
  <c r="J237" i="13"/>
  <c r="I237" i="13"/>
  <c r="M236" i="13"/>
  <c r="J236" i="13"/>
  <c r="I236" i="13"/>
  <c r="M235" i="13"/>
  <c r="J235" i="13"/>
  <c r="I235" i="13"/>
  <c r="M234" i="13"/>
  <c r="J234" i="13"/>
  <c r="I234" i="13"/>
  <c r="M233" i="13"/>
  <c r="J233" i="13"/>
  <c r="I233" i="13"/>
  <c r="M232" i="13"/>
  <c r="J232" i="13"/>
  <c r="I232" i="13"/>
  <c r="M231" i="13"/>
  <c r="J231" i="13"/>
  <c r="I231" i="13"/>
  <c r="M230" i="13"/>
  <c r="J230" i="13"/>
  <c r="I230" i="13"/>
  <c r="M229" i="13"/>
  <c r="J229" i="13"/>
  <c r="I229" i="13"/>
  <c r="M228" i="13"/>
  <c r="J228" i="13"/>
  <c r="I228" i="13"/>
  <c r="M227" i="13"/>
  <c r="J227" i="13"/>
  <c r="I227" i="13"/>
  <c r="M226" i="13"/>
  <c r="J226" i="13"/>
  <c r="I226" i="13"/>
  <c r="M225" i="13"/>
  <c r="J225" i="13"/>
  <c r="I225" i="13"/>
  <c r="M224" i="13"/>
  <c r="J224" i="13"/>
  <c r="I224" i="13"/>
  <c r="M223" i="13"/>
  <c r="J223" i="13"/>
  <c r="I223" i="13"/>
  <c r="M222" i="13"/>
  <c r="J222" i="13"/>
  <c r="I222" i="13"/>
  <c r="M221" i="13"/>
  <c r="J221" i="13"/>
  <c r="I221" i="13"/>
  <c r="M220" i="13"/>
  <c r="J220" i="13"/>
  <c r="I220" i="13"/>
  <c r="M219" i="13"/>
  <c r="J219" i="13"/>
  <c r="I219" i="13"/>
  <c r="M218" i="13"/>
  <c r="J218" i="13"/>
  <c r="I218" i="13"/>
  <c r="M217" i="13"/>
  <c r="J217" i="13"/>
  <c r="I217" i="13"/>
  <c r="M216" i="13"/>
  <c r="J216" i="13"/>
  <c r="I216" i="13"/>
  <c r="M215" i="13"/>
  <c r="J215" i="13"/>
  <c r="I215" i="13"/>
  <c r="M214" i="13"/>
  <c r="J214" i="13"/>
  <c r="I214" i="13"/>
  <c r="M213" i="13"/>
  <c r="J213" i="13"/>
  <c r="I213" i="13"/>
  <c r="M212" i="13"/>
  <c r="J212" i="13"/>
  <c r="I212" i="13"/>
  <c r="M211" i="13"/>
  <c r="J211" i="13"/>
  <c r="I211" i="13"/>
  <c r="M210" i="13"/>
  <c r="J210" i="13"/>
  <c r="I210" i="13"/>
  <c r="M209" i="13"/>
  <c r="J209" i="13"/>
  <c r="I209" i="13"/>
  <c r="M208" i="13"/>
  <c r="J208" i="13"/>
  <c r="I208" i="13"/>
  <c r="M207" i="13"/>
  <c r="J207" i="13"/>
  <c r="I207" i="13"/>
  <c r="M206" i="13"/>
  <c r="J206" i="13"/>
  <c r="I206" i="13"/>
  <c r="M205" i="13"/>
  <c r="J205" i="13"/>
  <c r="I205" i="13"/>
  <c r="M204" i="13"/>
  <c r="J204" i="13"/>
  <c r="I204" i="13"/>
  <c r="M203" i="13"/>
  <c r="J203" i="13"/>
  <c r="I203" i="13"/>
  <c r="M202" i="13"/>
  <c r="J202" i="13"/>
  <c r="I202" i="13"/>
  <c r="M201" i="13"/>
  <c r="J201" i="13"/>
  <c r="I201" i="13"/>
  <c r="M200" i="13"/>
  <c r="J200" i="13"/>
  <c r="I200" i="13"/>
  <c r="M199" i="13"/>
  <c r="J199" i="13"/>
  <c r="I199" i="13"/>
  <c r="M198" i="13"/>
  <c r="J198" i="13"/>
  <c r="I198" i="13"/>
  <c r="M197" i="13"/>
  <c r="J197" i="13"/>
  <c r="I197" i="13"/>
  <c r="M196" i="13"/>
  <c r="J196" i="13"/>
  <c r="I196" i="13"/>
  <c r="M195" i="13"/>
  <c r="J195" i="13"/>
  <c r="I195" i="13"/>
  <c r="M194" i="13"/>
  <c r="J194" i="13"/>
  <c r="I194" i="13"/>
  <c r="M193" i="13"/>
  <c r="J193" i="13"/>
  <c r="I193" i="13"/>
  <c r="M192" i="13"/>
  <c r="J192" i="13"/>
  <c r="I192" i="13"/>
  <c r="M191" i="13"/>
  <c r="J191" i="13"/>
  <c r="I191" i="13"/>
  <c r="M190" i="13"/>
  <c r="J190" i="13"/>
  <c r="I190" i="13"/>
  <c r="M189" i="13"/>
  <c r="J189" i="13"/>
  <c r="I189" i="13"/>
  <c r="M188" i="13"/>
  <c r="J188" i="13"/>
  <c r="I188" i="13"/>
  <c r="M187" i="13"/>
  <c r="J187" i="13"/>
  <c r="I187" i="13"/>
  <c r="M186" i="13"/>
  <c r="J186" i="13"/>
  <c r="I186" i="13"/>
  <c r="M185" i="13"/>
  <c r="J185" i="13"/>
  <c r="I185" i="13"/>
  <c r="M184" i="13"/>
  <c r="J184" i="13"/>
  <c r="I184" i="13"/>
  <c r="M183" i="13"/>
  <c r="J183" i="13"/>
  <c r="I183" i="13"/>
  <c r="M182" i="13"/>
  <c r="J182" i="13"/>
  <c r="I182" i="13"/>
  <c r="M181" i="13"/>
  <c r="J181" i="13"/>
  <c r="I181" i="13"/>
  <c r="M180" i="13"/>
  <c r="J180" i="13"/>
  <c r="I180" i="13"/>
  <c r="M179" i="13"/>
  <c r="J179" i="13"/>
  <c r="I179" i="13"/>
  <c r="M178" i="13"/>
  <c r="J178" i="13"/>
  <c r="I178" i="13"/>
  <c r="M177" i="13"/>
  <c r="J177" i="13"/>
  <c r="I177" i="13"/>
  <c r="M176" i="13"/>
  <c r="J176" i="13"/>
  <c r="I176" i="13"/>
  <c r="M175" i="13"/>
  <c r="J175" i="13"/>
  <c r="I175" i="13"/>
  <c r="M174" i="13"/>
  <c r="J174" i="13"/>
  <c r="I174" i="13"/>
  <c r="M173" i="13"/>
  <c r="J173" i="13"/>
  <c r="I173" i="13"/>
  <c r="M172" i="13"/>
  <c r="J172" i="13"/>
  <c r="I172" i="13"/>
  <c r="M171" i="13"/>
  <c r="J171" i="13"/>
  <c r="I171" i="13"/>
  <c r="M170" i="13"/>
  <c r="J170" i="13"/>
  <c r="I170" i="13"/>
  <c r="M169" i="13"/>
  <c r="J169" i="13"/>
  <c r="I169" i="13"/>
  <c r="M168" i="13"/>
  <c r="J168" i="13"/>
  <c r="I168" i="13"/>
  <c r="M167" i="13"/>
  <c r="J167" i="13"/>
  <c r="I167" i="13"/>
  <c r="M166" i="13"/>
  <c r="J166" i="13"/>
  <c r="I166" i="13"/>
  <c r="M165" i="13"/>
  <c r="J165" i="13"/>
  <c r="I165" i="13"/>
  <c r="M164" i="13"/>
  <c r="J164" i="13"/>
  <c r="I164" i="13"/>
  <c r="M163" i="13"/>
  <c r="J163" i="13"/>
  <c r="I163" i="13"/>
  <c r="M162" i="13"/>
  <c r="J162" i="13"/>
  <c r="I162" i="13"/>
  <c r="M161" i="13"/>
  <c r="J161" i="13"/>
  <c r="I161" i="13"/>
  <c r="M160" i="13"/>
  <c r="J160" i="13"/>
  <c r="I160" i="13"/>
  <c r="M159" i="13"/>
  <c r="J159" i="13"/>
  <c r="I159" i="13"/>
  <c r="M158" i="13"/>
  <c r="J158" i="13"/>
  <c r="I158" i="13"/>
  <c r="M157" i="13"/>
  <c r="J157" i="13"/>
  <c r="I157" i="13"/>
  <c r="M156" i="13"/>
  <c r="J156" i="13"/>
  <c r="I156" i="13"/>
  <c r="M155" i="13"/>
  <c r="J155" i="13"/>
  <c r="I155" i="13"/>
  <c r="M154" i="13"/>
  <c r="J154" i="13"/>
  <c r="I154" i="13"/>
  <c r="M153" i="13"/>
  <c r="J153" i="13"/>
  <c r="I153" i="13"/>
  <c r="M152" i="13"/>
  <c r="J152" i="13"/>
  <c r="I152" i="13"/>
  <c r="M151" i="13"/>
  <c r="J151" i="13"/>
  <c r="I151" i="13"/>
  <c r="M150" i="13"/>
  <c r="J150" i="13"/>
  <c r="I150" i="13"/>
  <c r="M149" i="13"/>
  <c r="J149" i="13"/>
  <c r="I149" i="13"/>
  <c r="M148" i="13"/>
  <c r="J148" i="13"/>
  <c r="I148" i="13"/>
  <c r="M147" i="13"/>
  <c r="J147" i="13"/>
  <c r="I147" i="13"/>
  <c r="M146" i="13"/>
  <c r="J146" i="13"/>
  <c r="I146" i="13"/>
  <c r="M145" i="13"/>
  <c r="J145" i="13"/>
  <c r="I145" i="13"/>
  <c r="M144" i="13"/>
  <c r="J144" i="13"/>
  <c r="I144" i="13"/>
  <c r="M143" i="13"/>
  <c r="J143" i="13"/>
  <c r="I143" i="13"/>
  <c r="M142" i="13"/>
  <c r="J142" i="13"/>
  <c r="I142" i="13"/>
  <c r="M141" i="13"/>
  <c r="J141" i="13"/>
  <c r="I141" i="13"/>
  <c r="M140" i="13"/>
  <c r="J140" i="13"/>
  <c r="I140" i="13"/>
  <c r="M139" i="13"/>
  <c r="J139" i="13"/>
  <c r="I139" i="13"/>
  <c r="M138" i="13"/>
  <c r="J138" i="13"/>
  <c r="I138" i="13"/>
  <c r="M137" i="13"/>
  <c r="J137" i="13"/>
  <c r="I137" i="13"/>
  <c r="M136" i="13"/>
  <c r="J136" i="13"/>
  <c r="I136" i="13"/>
  <c r="M135" i="13"/>
  <c r="J135" i="13"/>
  <c r="I135" i="13"/>
  <c r="M134" i="13"/>
  <c r="J134" i="13"/>
  <c r="I134" i="13"/>
  <c r="M133" i="13"/>
  <c r="J133" i="13"/>
  <c r="I133" i="13"/>
  <c r="M132" i="13"/>
  <c r="J132" i="13"/>
  <c r="I132" i="13"/>
  <c r="M131" i="13"/>
  <c r="J131" i="13"/>
  <c r="I131" i="13"/>
  <c r="M130" i="13"/>
  <c r="J130" i="13"/>
  <c r="I130" i="13"/>
  <c r="M129" i="13"/>
  <c r="J129" i="13"/>
  <c r="I129" i="13"/>
  <c r="M128" i="13"/>
  <c r="J128" i="13"/>
  <c r="I128" i="13"/>
  <c r="M127" i="13"/>
  <c r="J127" i="13"/>
  <c r="I127" i="13"/>
  <c r="M126" i="13"/>
  <c r="J126" i="13"/>
  <c r="I126" i="13"/>
  <c r="M125" i="13"/>
  <c r="J125" i="13"/>
  <c r="I125" i="13"/>
  <c r="M124" i="13"/>
  <c r="J124" i="13"/>
  <c r="I124" i="13"/>
  <c r="M123" i="13"/>
  <c r="J123" i="13"/>
  <c r="I123" i="13"/>
  <c r="M122" i="13"/>
  <c r="J122" i="13"/>
  <c r="I122" i="13"/>
  <c r="M121" i="13"/>
  <c r="J121" i="13"/>
  <c r="I121" i="13"/>
  <c r="M120" i="13"/>
  <c r="J120" i="13"/>
  <c r="I120" i="13"/>
  <c r="M119" i="13"/>
  <c r="J119" i="13"/>
  <c r="I119" i="13"/>
  <c r="M118" i="13"/>
  <c r="J118" i="13"/>
  <c r="I118" i="13"/>
  <c r="M117" i="13"/>
  <c r="J117" i="13"/>
  <c r="I117" i="13"/>
  <c r="M116" i="13"/>
  <c r="J116" i="13"/>
  <c r="I116" i="13"/>
  <c r="M115" i="13"/>
  <c r="J115" i="13"/>
  <c r="I115" i="13"/>
  <c r="M114" i="13"/>
  <c r="J114" i="13"/>
  <c r="I114" i="13"/>
  <c r="M113" i="13"/>
  <c r="J113" i="13"/>
  <c r="I113" i="13"/>
  <c r="M112" i="13"/>
  <c r="J112" i="13"/>
  <c r="I112" i="13"/>
  <c r="M111" i="13"/>
  <c r="J111" i="13"/>
  <c r="I111" i="13"/>
  <c r="M110" i="13"/>
  <c r="J110" i="13"/>
  <c r="I110" i="13"/>
  <c r="M109" i="13"/>
  <c r="J109" i="13"/>
  <c r="I109" i="13"/>
  <c r="M108" i="13"/>
  <c r="J108" i="13"/>
  <c r="I108" i="13"/>
  <c r="M107" i="13"/>
  <c r="J107" i="13"/>
  <c r="I107" i="13"/>
  <c r="M106" i="13"/>
  <c r="J106" i="13"/>
  <c r="I106" i="13"/>
  <c r="M105" i="13"/>
  <c r="J105" i="13"/>
  <c r="I105" i="13"/>
  <c r="M104" i="13"/>
  <c r="J104" i="13"/>
  <c r="I104" i="13"/>
  <c r="M103" i="13"/>
  <c r="J103" i="13"/>
  <c r="I103" i="13"/>
  <c r="M102" i="13"/>
  <c r="J102" i="13"/>
  <c r="I102" i="13"/>
  <c r="M101" i="13"/>
  <c r="J101" i="13"/>
  <c r="I101" i="13"/>
  <c r="M100" i="13"/>
  <c r="J100" i="13"/>
  <c r="I100" i="13"/>
  <c r="M99" i="13"/>
  <c r="J99" i="13"/>
  <c r="I99" i="13"/>
  <c r="M98" i="13"/>
  <c r="J98" i="13"/>
  <c r="I98" i="13"/>
  <c r="M97" i="13"/>
  <c r="J97" i="13"/>
  <c r="I97" i="13"/>
  <c r="M96" i="13"/>
  <c r="J96" i="13"/>
  <c r="I96" i="13"/>
  <c r="M95" i="13"/>
  <c r="J95" i="13"/>
  <c r="I95" i="13"/>
  <c r="M94" i="13"/>
  <c r="J94" i="13"/>
  <c r="I94" i="13"/>
  <c r="M93" i="13"/>
  <c r="J93" i="13"/>
  <c r="I93" i="13"/>
  <c r="M92" i="13"/>
  <c r="J92" i="13"/>
  <c r="I92" i="13"/>
  <c r="M91" i="13"/>
  <c r="J91" i="13"/>
  <c r="I91" i="13"/>
  <c r="M90" i="13"/>
  <c r="J90" i="13"/>
  <c r="I90" i="13"/>
  <c r="M89" i="13"/>
  <c r="J89" i="13"/>
  <c r="I89" i="13"/>
  <c r="M88" i="13"/>
  <c r="J88" i="13"/>
  <c r="I88" i="13"/>
  <c r="M87" i="13"/>
  <c r="J87" i="13"/>
  <c r="I87" i="13"/>
  <c r="M86" i="13"/>
  <c r="J86" i="13"/>
  <c r="I86" i="13"/>
  <c r="M85" i="13"/>
  <c r="J85" i="13"/>
  <c r="I85" i="13"/>
  <c r="M84" i="13"/>
  <c r="J84" i="13"/>
  <c r="I84" i="13"/>
  <c r="M83" i="13"/>
  <c r="J83" i="13"/>
  <c r="I83" i="13"/>
  <c r="M82" i="13"/>
  <c r="J82" i="13"/>
  <c r="I82" i="13"/>
  <c r="M81" i="13"/>
  <c r="J81" i="13"/>
  <c r="I81" i="13"/>
  <c r="M80" i="13"/>
  <c r="J80" i="13"/>
  <c r="I80" i="13"/>
  <c r="M79" i="13"/>
  <c r="J79" i="13"/>
  <c r="I79" i="13"/>
  <c r="M78" i="13"/>
  <c r="J78" i="13"/>
  <c r="I78" i="13"/>
  <c r="M77" i="13"/>
  <c r="J77" i="13"/>
  <c r="I77" i="13"/>
  <c r="M76" i="13"/>
  <c r="J76" i="13"/>
  <c r="I76" i="13"/>
  <c r="M75" i="13"/>
  <c r="J75" i="13"/>
  <c r="I75" i="13"/>
  <c r="M74" i="13"/>
  <c r="J74" i="13"/>
  <c r="I74" i="13"/>
  <c r="M73" i="13"/>
  <c r="J73" i="13"/>
  <c r="I73" i="13"/>
  <c r="M72" i="13"/>
  <c r="J72" i="13"/>
  <c r="I72" i="13"/>
  <c r="M71" i="13"/>
  <c r="J71" i="13"/>
  <c r="I71" i="13"/>
  <c r="M70" i="13"/>
  <c r="J70" i="13"/>
  <c r="I70" i="13"/>
  <c r="M69" i="13"/>
  <c r="J69" i="13"/>
  <c r="I69" i="13"/>
  <c r="M68" i="13"/>
  <c r="J68" i="13"/>
  <c r="I68" i="13"/>
  <c r="M67" i="13"/>
  <c r="J67" i="13"/>
  <c r="I67" i="13"/>
  <c r="M66" i="13"/>
  <c r="J66" i="13"/>
  <c r="I66" i="13"/>
  <c r="M65" i="13"/>
  <c r="J65" i="13"/>
  <c r="I65" i="13"/>
  <c r="M64" i="13"/>
  <c r="J64" i="13"/>
  <c r="I64" i="13"/>
  <c r="M63" i="13"/>
  <c r="J63" i="13"/>
  <c r="I63" i="13"/>
  <c r="M62" i="13"/>
  <c r="J62" i="13"/>
  <c r="I62" i="13"/>
  <c r="M61" i="13"/>
  <c r="J61" i="13"/>
  <c r="I61" i="13"/>
  <c r="M60" i="13"/>
  <c r="J60" i="13"/>
  <c r="I60" i="13"/>
  <c r="M59" i="13"/>
  <c r="J59" i="13"/>
  <c r="I59" i="13"/>
  <c r="M58" i="13"/>
  <c r="J58" i="13"/>
  <c r="I58" i="13"/>
  <c r="M57" i="13"/>
  <c r="J57" i="13"/>
  <c r="I57" i="13"/>
  <c r="M56" i="13"/>
  <c r="J56" i="13"/>
  <c r="I56" i="13"/>
  <c r="M55" i="13"/>
  <c r="J55" i="13"/>
  <c r="I55" i="13"/>
  <c r="M54" i="13"/>
  <c r="J54" i="13"/>
  <c r="I54" i="13"/>
  <c r="M53" i="13"/>
  <c r="J53" i="13"/>
  <c r="I53" i="13"/>
  <c r="M52" i="13"/>
  <c r="J52" i="13"/>
  <c r="I52" i="13"/>
  <c r="M51" i="13"/>
  <c r="J51" i="13"/>
  <c r="I51" i="13"/>
  <c r="M50" i="13"/>
  <c r="J50" i="13"/>
  <c r="I50" i="13"/>
  <c r="M49" i="13"/>
  <c r="J49" i="13"/>
  <c r="I49" i="13"/>
  <c r="M48" i="13"/>
  <c r="J48" i="13"/>
  <c r="I48" i="13"/>
  <c r="M47" i="13"/>
  <c r="J47" i="13"/>
  <c r="I47" i="13"/>
  <c r="M46" i="13"/>
  <c r="J46" i="13"/>
  <c r="I46" i="13"/>
  <c r="M45" i="13"/>
  <c r="J45" i="13"/>
  <c r="I45" i="13"/>
  <c r="M44" i="13"/>
  <c r="J44" i="13"/>
  <c r="I44" i="13"/>
  <c r="M43" i="13"/>
  <c r="J43" i="13"/>
  <c r="I43" i="13"/>
  <c r="M42" i="13"/>
  <c r="J42" i="13"/>
  <c r="I42" i="13"/>
  <c r="M41" i="13"/>
  <c r="J41" i="13"/>
  <c r="I41" i="13"/>
  <c r="M40" i="13"/>
  <c r="J40" i="13"/>
  <c r="I40" i="13"/>
  <c r="M39" i="13"/>
  <c r="J39" i="13"/>
  <c r="I39" i="13"/>
  <c r="M38" i="13"/>
  <c r="J38" i="13"/>
  <c r="I38" i="13"/>
  <c r="M37" i="13"/>
  <c r="J37" i="13"/>
  <c r="I37" i="13"/>
  <c r="M36" i="13"/>
  <c r="J36" i="13"/>
  <c r="I36" i="13"/>
  <c r="M35" i="13"/>
  <c r="J35" i="13"/>
  <c r="I35" i="13"/>
  <c r="M34" i="13"/>
  <c r="J34" i="13"/>
  <c r="I34" i="13"/>
  <c r="M33" i="13"/>
  <c r="J33" i="13"/>
  <c r="I33" i="13"/>
  <c r="M32" i="13"/>
  <c r="J32" i="13"/>
  <c r="I32" i="13"/>
  <c r="M31" i="13"/>
  <c r="J31" i="13"/>
  <c r="I31" i="13"/>
  <c r="M30" i="13"/>
  <c r="J30" i="13"/>
  <c r="I30" i="13"/>
  <c r="M29" i="13"/>
  <c r="J29" i="13"/>
  <c r="I29" i="13"/>
  <c r="M28" i="13"/>
  <c r="J28" i="13"/>
  <c r="I28" i="13"/>
  <c r="M27" i="13"/>
  <c r="J27" i="13"/>
  <c r="I27" i="13"/>
  <c r="M26" i="13"/>
  <c r="J26" i="13"/>
  <c r="I26" i="13"/>
  <c r="M25" i="13"/>
  <c r="J25" i="13"/>
  <c r="I25" i="13"/>
  <c r="M24" i="13"/>
  <c r="J24" i="13"/>
  <c r="I24" i="13"/>
  <c r="M23" i="13"/>
  <c r="J23" i="13"/>
  <c r="I23" i="13"/>
  <c r="M22" i="13"/>
  <c r="J22" i="13"/>
  <c r="I22" i="13"/>
  <c r="M21" i="13"/>
  <c r="J21" i="13"/>
  <c r="I21" i="13"/>
  <c r="M20" i="13"/>
  <c r="J20" i="13"/>
  <c r="I20" i="13"/>
  <c r="M19" i="13"/>
  <c r="J19" i="13"/>
  <c r="I19" i="13"/>
  <c r="M18" i="13"/>
  <c r="J18" i="13"/>
  <c r="I18" i="13"/>
  <c r="M17" i="13"/>
  <c r="J17" i="13"/>
  <c r="I17" i="13"/>
  <c r="M16" i="13"/>
  <c r="J16" i="13"/>
  <c r="I16" i="13"/>
  <c r="M15" i="13"/>
  <c r="J15" i="13"/>
  <c r="I15" i="13"/>
  <c r="M14" i="13"/>
  <c r="J14" i="13"/>
  <c r="I14" i="13"/>
  <c r="M13" i="13"/>
  <c r="J13" i="13"/>
  <c r="I13" i="13"/>
  <c r="M12" i="13"/>
  <c r="J12" i="13"/>
  <c r="I12" i="13"/>
  <c r="M11" i="13"/>
  <c r="J11" i="13"/>
  <c r="I11" i="13"/>
  <c r="M10" i="13"/>
  <c r="J10" i="13"/>
  <c r="I10" i="13"/>
  <c r="J9" i="13"/>
  <c r="I9" i="13"/>
  <c r="U5" i="13"/>
  <c r="B45" i="11"/>
  <c r="B43" i="11"/>
  <c r="B41" i="11"/>
  <c r="B39" i="11"/>
  <c r="B37" i="11"/>
  <c r="B35" i="11"/>
  <c r="B33" i="11"/>
  <c r="B31" i="11"/>
  <c r="B29" i="11"/>
  <c r="B27" i="11"/>
  <c r="B25" i="11"/>
  <c r="B23" i="11"/>
  <c r="B21" i="11"/>
  <c r="B19" i="11"/>
  <c r="B17" i="11"/>
  <c r="B15" i="11"/>
  <c r="B13" i="11"/>
  <c r="B11" i="11"/>
  <c r="B9" i="11"/>
  <c r="B7" i="11"/>
  <c r="D4" i="11"/>
  <c r="X46" i="10"/>
  <c r="B46" i="10"/>
  <c r="X44" i="10"/>
  <c r="B44" i="10"/>
  <c r="X42" i="10"/>
  <c r="B42" i="10"/>
  <c r="X40" i="10"/>
  <c r="B40" i="10"/>
  <c r="X38" i="10"/>
  <c r="B38" i="10"/>
  <c r="X36" i="10"/>
  <c r="B36" i="10"/>
  <c r="X34" i="10"/>
  <c r="B34" i="10"/>
  <c r="X32" i="10"/>
  <c r="B32" i="10"/>
  <c r="X30" i="10"/>
  <c r="B30" i="10"/>
  <c r="X28" i="10"/>
  <c r="B28" i="10"/>
  <c r="X26" i="10"/>
  <c r="B26" i="10"/>
  <c r="X24" i="10"/>
  <c r="B24" i="10"/>
  <c r="X22" i="10"/>
  <c r="B22" i="10"/>
  <c r="X20" i="10"/>
  <c r="B20" i="10"/>
  <c r="X18" i="10"/>
  <c r="B18" i="10"/>
  <c r="X16" i="10"/>
  <c r="B16" i="10"/>
  <c r="X14" i="10"/>
  <c r="B14" i="10"/>
  <c r="X12" i="10"/>
  <c r="B12" i="10"/>
  <c r="X10" i="10"/>
  <c r="B10" i="10"/>
  <c r="X8" i="10"/>
  <c r="B8" i="10"/>
  <c r="F6" i="10"/>
  <c r="F4" i="10"/>
  <c r="M1680" i="9"/>
  <c r="C1681" i="38" s="1"/>
  <c r="M1679" i="9"/>
  <c r="C1680" i="38" s="1"/>
  <c r="M1678" i="9"/>
  <c r="C1679" i="38" s="1"/>
  <c r="O1129" i="9"/>
  <c r="AY1129" i="9" s="1"/>
  <c r="V1128" i="9"/>
  <c r="V1127" i="9"/>
  <c r="V1126" i="9"/>
  <c r="V1125" i="9"/>
  <c r="V1124" i="9"/>
  <c r="V1123" i="9"/>
  <c r="V1122" i="9"/>
  <c r="V1121" i="9"/>
  <c r="V1120" i="9"/>
  <c r="V1119" i="9"/>
  <c r="V1118" i="9"/>
  <c r="V1117" i="9"/>
  <c r="V1116" i="9"/>
  <c r="V1115" i="9"/>
  <c r="V1114" i="9"/>
  <c r="V1113" i="9"/>
  <c r="V1112" i="9"/>
  <c r="V1111" i="9"/>
  <c r="V1110" i="9"/>
  <c r="V1109" i="9"/>
  <c r="V1108" i="9"/>
  <c r="V1107" i="9"/>
  <c r="V1106" i="9"/>
  <c r="V1105" i="9"/>
  <c r="V1104" i="9"/>
  <c r="V1103" i="9"/>
  <c r="V1102" i="9"/>
  <c r="V1101" i="9"/>
  <c r="V1100" i="9"/>
  <c r="V1099" i="9"/>
  <c r="V1098" i="9"/>
  <c r="V1097" i="9"/>
  <c r="V1096" i="9"/>
  <c r="V1095" i="9"/>
  <c r="V1094" i="9"/>
  <c r="V1093" i="9"/>
  <c r="V1092" i="9"/>
  <c r="V1091" i="9"/>
  <c r="V1090" i="9"/>
  <c r="V1089" i="9"/>
  <c r="V1088" i="9"/>
  <c r="V1087" i="9"/>
  <c r="V1086" i="9"/>
  <c r="V1085" i="9"/>
  <c r="V1084" i="9"/>
  <c r="V1083" i="9"/>
  <c r="V1082" i="9"/>
  <c r="V1081" i="9"/>
  <c r="V1080" i="9"/>
  <c r="V1079" i="9"/>
  <c r="V1078" i="9"/>
  <c r="V1077" i="9"/>
  <c r="V1076" i="9"/>
  <c r="O1075" i="9"/>
  <c r="AY1075" i="9" s="1"/>
  <c r="V1074" i="9"/>
  <c r="V1073" i="9"/>
  <c r="V1072" i="9"/>
  <c r="V1071" i="9"/>
  <c r="V1070" i="9"/>
  <c r="V1069" i="9"/>
  <c r="V1068" i="9"/>
  <c r="V1067" i="9"/>
  <c r="V1066" i="9"/>
  <c r="V1065" i="9"/>
  <c r="V1064" i="9"/>
  <c r="V1063" i="9"/>
  <c r="V1062" i="9"/>
  <c r="V1061" i="9"/>
  <c r="V1060" i="9"/>
  <c r="V1059" i="9"/>
  <c r="V1058" i="9"/>
  <c r="V1057" i="9"/>
  <c r="V1056" i="9"/>
  <c r="V1055" i="9"/>
  <c r="V1054" i="9"/>
  <c r="V1053" i="9"/>
  <c r="V1052" i="9"/>
  <c r="V1051" i="9"/>
  <c r="V1050" i="9"/>
  <c r="V1049" i="9"/>
  <c r="V1048" i="9"/>
  <c r="V1047" i="9"/>
  <c r="V1046" i="9"/>
  <c r="V1045" i="9"/>
  <c r="V1044" i="9"/>
  <c r="V1043" i="9"/>
  <c r="V1042" i="9"/>
  <c r="V1041" i="9"/>
  <c r="V1040" i="9"/>
  <c r="V1039" i="9"/>
  <c r="V1038" i="9"/>
  <c r="V1037" i="9"/>
  <c r="V1036" i="9"/>
  <c r="V1035" i="9"/>
  <c r="V1034" i="9"/>
  <c r="V1033" i="9"/>
  <c r="V1032" i="9"/>
  <c r="V1031" i="9"/>
  <c r="V1030" i="9"/>
  <c r="V1029" i="9"/>
  <c r="V1028" i="9"/>
  <c r="V1027" i="9"/>
  <c r="V1026" i="9"/>
  <c r="V1025" i="9"/>
  <c r="V1024" i="9"/>
  <c r="V1023" i="9"/>
  <c r="V1022" i="9"/>
  <c r="O1021" i="9"/>
  <c r="AY1021" i="9" s="1"/>
  <c r="V1020" i="9"/>
  <c r="V1019" i="9"/>
  <c r="V1018" i="9"/>
  <c r="V1017" i="9"/>
  <c r="V1016" i="9"/>
  <c r="V1015" i="9"/>
  <c r="V1014" i="9"/>
  <c r="V1013" i="9"/>
  <c r="V1012" i="9"/>
  <c r="V1011" i="9"/>
  <c r="V1010" i="9"/>
  <c r="V1009" i="9"/>
  <c r="V1008" i="9"/>
  <c r="V1007" i="9"/>
  <c r="V1006" i="9"/>
  <c r="V1005" i="9"/>
  <c r="V1004" i="9"/>
  <c r="V1003" i="9"/>
  <c r="V1002" i="9"/>
  <c r="V1001" i="9"/>
  <c r="V1000" i="9"/>
  <c r="V999" i="9"/>
  <c r="V998" i="9"/>
  <c r="V997" i="9"/>
  <c r="V996" i="9"/>
  <c r="V995" i="9"/>
  <c r="V994" i="9"/>
  <c r="V993" i="9"/>
  <c r="V992" i="9"/>
  <c r="V991" i="9"/>
  <c r="V990" i="9"/>
  <c r="V989" i="9"/>
  <c r="V988" i="9"/>
  <c r="V987" i="9"/>
  <c r="V986" i="9"/>
  <c r="V985" i="9"/>
  <c r="V984" i="9"/>
  <c r="V983" i="9"/>
  <c r="V982" i="9"/>
  <c r="V981" i="9"/>
  <c r="V980" i="9"/>
  <c r="V979" i="9"/>
  <c r="V978" i="9"/>
  <c r="V977" i="9"/>
  <c r="V976" i="9"/>
  <c r="V975" i="9"/>
  <c r="V974" i="9"/>
  <c r="V973" i="9"/>
  <c r="V972" i="9"/>
  <c r="V971" i="9"/>
  <c r="V970" i="9"/>
  <c r="V969" i="9"/>
  <c r="V968" i="9"/>
  <c r="O967" i="9"/>
  <c r="AY967" i="9" s="1"/>
  <c r="V966" i="9"/>
  <c r="V965" i="9"/>
  <c r="V964" i="9"/>
  <c r="V963" i="9"/>
  <c r="V962" i="9"/>
  <c r="V961" i="9"/>
  <c r="V960" i="9"/>
  <c r="V959" i="9"/>
  <c r="V958" i="9"/>
  <c r="V957" i="9"/>
  <c r="V956" i="9"/>
  <c r="V955" i="9"/>
  <c r="V954" i="9"/>
  <c r="V953" i="9"/>
  <c r="V952" i="9"/>
  <c r="V951" i="9"/>
  <c r="V950" i="9"/>
  <c r="V949" i="9"/>
  <c r="V948" i="9"/>
  <c r="V947" i="9"/>
  <c r="V946" i="9"/>
  <c r="V945" i="9"/>
  <c r="V944" i="9"/>
  <c r="V943" i="9"/>
  <c r="V942" i="9"/>
  <c r="V941" i="9"/>
  <c r="V940" i="9"/>
  <c r="V939" i="9"/>
  <c r="V938" i="9"/>
  <c r="V937" i="9"/>
  <c r="V936" i="9"/>
  <c r="V935" i="9"/>
  <c r="V934" i="9"/>
  <c r="V933" i="9"/>
  <c r="V932" i="9"/>
  <c r="V931" i="9"/>
  <c r="V930" i="9"/>
  <c r="V929" i="9"/>
  <c r="V928" i="9"/>
  <c r="V927" i="9"/>
  <c r="V926" i="9"/>
  <c r="V925" i="9"/>
  <c r="V924" i="9"/>
  <c r="V923" i="9"/>
  <c r="V922" i="9"/>
  <c r="V921" i="9"/>
  <c r="V920" i="9"/>
  <c r="V919" i="9"/>
  <c r="V918" i="9"/>
  <c r="V917" i="9"/>
  <c r="V916" i="9"/>
  <c r="V915" i="9"/>
  <c r="V914" i="9"/>
  <c r="O913" i="9"/>
  <c r="AY913" i="9" s="1"/>
  <c r="V912" i="9"/>
  <c r="V911" i="9"/>
  <c r="V910" i="9"/>
  <c r="V909" i="9"/>
  <c r="V908" i="9"/>
  <c r="V907" i="9"/>
  <c r="V906" i="9"/>
  <c r="V905" i="9"/>
  <c r="V904" i="9"/>
  <c r="V903" i="9"/>
  <c r="V902" i="9"/>
  <c r="V901" i="9"/>
  <c r="V900" i="9"/>
  <c r="V899" i="9"/>
  <c r="V898" i="9"/>
  <c r="V897" i="9"/>
  <c r="V896" i="9"/>
  <c r="V895" i="9"/>
  <c r="V894" i="9"/>
  <c r="V893" i="9"/>
  <c r="V892" i="9"/>
  <c r="V891" i="9"/>
  <c r="V890" i="9"/>
  <c r="V889" i="9"/>
  <c r="V888" i="9"/>
  <c r="V887" i="9"/>
  <c r="V886" i="9"/>
  <c r="V885" i="9"/>
  <c r="V884" i="9"/>
  <c r="V883" i="9"/>
  <c r="V882" i="9"/>
  <c r="V881" i="9"/>
  <c r="V880" i="9"/>
  <c r="V879" i="9"/>
  <c r="V878" i="9"/>
  <c r="V877" i="9"/>
  <c r="V876" i="9"/>
  <c r="V875" i="9"/>
  <c r="V874" i="9"/>
  <c r="V873" i="9"/>
  <c r="V872" i="9"/>
  <c r="V871" i="9"/>
  <c r="V870" i="9"/>
  <c r="V869" i="9"/>
  <c r="V868" i="9"/>
  <c r="V867" i="9"/>
  <c r="V866" i="9"/>
  <c r="V865" i="9"/>
  <c r="V864" i="9"/>
  <c r="V863" i="9"/>
  <c r="V862" i="9"/>
  <c r="V861" i="9"/>
  <c r="V860" i="9"/>
  <c r="O859" i="9"/>
  <c r="AY859" i="9" s="1"/>
  <c r="V858" i="9"/>
  <c r="V857" i="9"/>
  <c r="V856" i="9"/>
  <c r="V855" i="9"/>
  <c r="V854" i="9"/>
  <c r="V853" i="9"/>
  <c r="V852" i="9"/>
  <c r="V851" i="9"/>
  <c r="V850" i="9"/>
  <c r="V849" i="9"/>
  <c r="V848" i="9"/>
  <c r="V847" i="9"/>
  <c r="V846" i="9"/>
  <c r="V845" i="9"/>
  <c r="V844" i="9"/>
  <c r="V843" i="9"/>
  <c r="V842" i="9"/>
  <c r="V841" i="9"/>
  <c r="V840" i="9"/>
  <c r="V839" i="9"/>
  <c r="V838" i="9"/>
  <c r="V837" i="9"/>
  <c r="V836" i="9"/>
  <c r="V835" i="9"/>
  <c r="V834" i="9"/>
  <c r="V833" i="9"/>
  <c r="V832" i="9"/>
  <c r="V831" i="9"/>
  <c r="V830" i="9"/>
  <c r="V829" i="9"/>
  <c r="V828" i="9"/>
  <c r="V827" i="9"/>
  <c r="V826" i="9"/>
  <c r="V825" i="9"/>
  <c r="V824" i="9"/>
  <c r="V823" i="9"/>
  <c r="V822" i="9"/>
  <c r="V821" i="9"/>
  <c r="V820" i="9"/>
  <c r="V819" i="9"/>
  <c r="V818" i="9"/>
  <c r="V817" i="9"/>
  <c r="V816" i="9"/>
  <c r="V815" i="9"/>
  <c r="V814" i="9"/>
  <c r="V813" i="9"/>
  <c r="V812" i="9"/>
  <c r="V811" i="9"/>
  <c r="V810" i="9"/>
  <c r="V809" i="9"/>
  <c r="V808" i="9"/>
  <c r="V807" i="9"/>
  <c r="V806" i="9"/>
  <c r="O805" i="9"/>
  <c r="AY805" i="9" s="1"/>
  <c r="V804" i="9"/>
  <c r="V803" i="9"/>
  <c r="V802" i="9"/>
  <c r="V801" i="9"/>
  <c r="V800" i="9"/>
  <c r="V799" i="9"/>
  <c r="V798" i="9"/>
  <c r="V797" i="9"/>
  <c r="V796" i="9"/>
  <c r="V795" i="9"/>
  <c r="V794" i="9"/>
  <c r="V793" i="9"/>
  <c r="V792" i="9"/>
  <c r="V791" i="9"/>
  <c r="V790" i="9"/>
  <c r="V789" i="9"/>
  <c r="V788" i="9"/>
  <c r="V787" i="9"/>
  <c r="V786" i="9"/>
  <c r="V785" i="9"/>
  <c r="V784" i="9"/>
  <c r="V783" i="9"/>
  <c r="V782" i="9"/>
  <c r="V781" i="9"/>
  <c r="V780" i="9"/>
  <c r="V779" i="9"/>
  <c r="V778" i="9"/>
  <c r="V777" i="9"/>
  <c r="V776" i="9"/>
  <c r="V775" i="9"/>
  <c r="V774" i="9"/>
  <c r="V773" i="9"/>
  <c r="V772" i="9"/>
  <c r="V771" i="9"/>
  <c r="V770" i="9"/>
  <c r="V769" i="9"/>
  <c r="V768" i="9"/>
  <c r="V767" i="9"/>
  <c r="V766" i="9"/>
  <c r="V765" i="9"/>
  <c r="V764" i="9"/>
  <c r="V763" i="9"/>
  <c r="V762" i="9"/>
  <c r="V761" i="9"/>
  <c r="V760" i="9"/>
  <c r="V759" i="9"/>
  <c r="V758" i="9"/>
  <c r="V757" i="9"/>
  <c r="V756" i="9"/>
  <c r="V755" i="9"/>
  <c r="V754" i="9"/>
  <c r="V753" i="9"/>
  <c r="V752" i="9"/>
  <c r="O751" i="9"/>
  <c r="AY751" i="9" s="1"/>
  <c r="V750" i="9"/>
  <c r="V749" i="9"/>
  <c r="V748" i="9"/>
  <c r="V747" i="9"/>
  <c r="V746" i="9"/>
  <c r="V745" i="9"/>
  <c r="V744" i="9"/>
  <c r="V743" i="9"/>
  <c r="V742" i="9"/>
  <c r="V741" i="9"/>
  <c r="V740" i="9"/>
  <c r="V739" i="9"/>
  <c r="V738" i="9"/>
  <c r="V737" i="9"/>
  <c r="V736" i="9"/>
  <c r="V735" i="9"/>
  <c r="V734" i="9"/>
  <c r="V733" i="9"/>
  <c r="V732" i="9"/>
  <c r="V731" i="9"/>
  <c r="V730" i="9"/>
  <c r="V729" i="9"/>
  <c r="V728" i="9"/>
  <c r="V727" i="9"/>
  <c r="V726" i="9"/>
  <c r="V725" i="9"/>
  <c r="V724" i="9"/>
  <c r="V723" i="9"/>
  <c r="V722" i="9"/>
  <c r="V721" i="9"/>
  <c r="V720" i="9"/>
  <c r="V719" i="9"/>
  <c r="V718" i="9"/>
  <c r="V717" i="9"/>
  <c r="V716" i="9"/>
  <c r="V715" i="9"/>
  <c r="V714" i="9"/>
  <c r="V713" i="9"/>
  <c r="V712" i="9"/>
  <c r="V711" i="9"/>
  <c r="V710" i="9"/>
  <c r="V709" i="9"/>
  <c r="V708" i="9"/>
  <c r="V707" i="9"/>
  <c r="V706" i="9"/>
  <c r="V705" i="9"/>
  <c r="V704" i="9"/>
  <c r="V703" i="9"/>
  <c r="V702" i="9"/>
  <c r="V701" i="9"/>
  <c r="V700" i="9"/>
  <c r="V699" i="9"/>
  <c r="V698" i="9"/>
  <c r="O697" i="9"/>
  <c r="AY697" i="9" s="1"/>
  <c r="V696" i="9"/>
  <c r="V695" i="9"/>
  <c r="V694" i="9"/>
  <c r="V693" i="9"/>
  <c r="V692" i="9"/>
  <c r="V691" i="9"/>
  <c r="V690" i="9"/>
  <c r="V689" i="9"/>
  <c r="V688" i="9"/>
  <c r="V687" i="9"/>
  <c r="V686" i="9"/>
  <c r="V685" i="9"/>
  <c r="V684" i="9"/>
  <c r="V683" i="9"/>
  <c r="V682" i="9"/>
  <c r="V681" i="9"/>
  <c r="V680" i="9"/>
  <c r="V679" i="9"/>
  <c r="V678" i="9"/>
  <c r="V677" i="9"/>
  <c r="V676" i="9"/>
  <c r="V675" i="9"/>
  <c r="V674" i="9"/>
  <c r="V673" i="9"/>
  <c r="V672" i="9"/>
  <c r="V671" i="9"/>
  <c r="V670" i="9"/>
  <c r="V669" i="9"/>
  <c r="V668" i="9"/>
  <c r="V667" i="9"/>
  <c r="V666" i="9"/>
  <c r="V665" i="9"/>
  <c r="V664" i="9"/>
  <c r="V663" i="9"/>
  <c r="V662" i="9"/>
  <c r="V661" i="9"/>
  <c r="V660" i="9"/>
  <c r="V659" i="9"/>
  <c r="V658" i="9"/>
  <c r="V657" i="9"/>
  <c r="V656" i="9"/>
  <c r="V655" i="9"/>
  <c r="V654" i="9"/>
  <c r="V653" i="9"/>
  <c r="V652" i="9"/>
  <c r="V651" i="9"/>
  <c r="V650" i="9"/>
  <c r="V649" i="9"/>
  <c r="V648" i="9"/>
  <c r="V647" i="9"/>
  <c r="V646" i="9"/>
  <c r="V645" i="9"/>
  <c r="V644" i="9"/>
  <c r="O643" i="9"/>
  <c r="AY643" i="9" s="1"/>
  <c r="V642" i="9"/>
  <c r="V641" i="9"/>
  <c r="V640" i="9"/>
  <c r="V639" i="9"/>
  <c r="V638" i="9"/>
  <c r="V637" i="9"/>
  <c r="V636" i="9"/>
  <c r="V635" i="9"/>
  <c r="V634" i="9"/>
  <c r="V633" i="9"/>
  <c r="V632" i="9"/>
  <c r="V631" i="9"/>
  <c r="V630" i="9"/>
  <c r="V629" i="9"/>
  <c r="V628" i="9"/>
  <c r="V627" i="9"/>
  <c r="V626" i="9"/>
  <c r="V625" i="9"/>
  <c r="V624" i="9"/>
  <c r="V623" i="9"/>
  <c r="V622" i="9"/>
  <c r="V621" i="9"/>
  <c r="V620" i="9"/>
  <c r="V619" i="9"/>
  <c r="V618" i="9"/>
  <c r="V617" i="9"/>
  <c r="V616" i="9"/>
  <c r="V615" i="9"/>
  <c r="V614" i="9"/>
  <c r="V613" i="9"/>
  <c r="V612" i="9"/>
  <c r="V611" i="9"/>
  <c r="V610" i="9"/>
  <c r="V609" i="9"/>
  <c r="V608" i="9"/>
  <c r="V607" i="9"/>
  <c r="V606" i="9"/>
  <c r="V605" i="9"/>
  <c r="V604" i="9"/>
  <c r="V603" i="9"/>
  <c r="V602" i="9"/>
  <c r="V601" i="9"/>
  <c r="V600" i="9"/>
  <c r="V599" i="9"/>
  <c r="V598" i="9"/>
  <c r="V597" i="9"/>
  <c r="V596" i="9"/>
  <c r="V595" i="9"/>
  <c r="V594" i="9"/>
  <c r="V593" i="9"/>
  <c r="V592" i="9"/>
  <c r="V591" i="9"/>
  <c r="V590" i="9"/>
  <c r="O589" i="9"/>
  <c r="AY589" i="9" s="1"/>
  <c r="V588" i="9"/>
  <c r="V587" i="9"/>
  <c r="V586" i="9"/>
  <c r="V585" i="9"/>
  <c r="V584" i="9"/>
  <c r="V583" i="9"/>
  <c r="V582" i="9"/>
  <c r="V581" i="9"/>
  <c r="V580" i="9"/>
  <c r="V579" i="9"/>
  <c r="V578" i="9"/>
  <c r="V577" i="9"/>
  <c r="V576" i="9"/>
  <c r="V575" i="9"/>
  <c r="V574" i="9"/>
  <c r="V573" i="9"/>
  <c r="V572" i="9"/>
  <c r="V571" i="9"/>
  <c r="V570" i="9"/>
  <c r="V569" i="9"/>
  <c r="V568" i="9"/>
  <c r="V567" i="9"/>
  <c r="V566" i="9"/>
  <c r="V565" i="9"/>
  <c r="V564" i="9"/>
  <c r="V563" i="9"/>
  <c r="V562" i="9"/>
  <c r="V561" i="9"/>
  <c r="V560" i="9"/>
  <c r="V559" i="9"/>
  <c r="V558" i="9"/>
  <c r="V557" i="9"/>
  <c r="V556" i="9"/>
  <c r="V555" i="9"/>
  <c r="V554" i="9"/>
  <c r="V553" i="9"/>
  <c r="V552" i="9"/>
  <c r="V551" i="9"/>
  <c r="V550" i="9"/>
  <c r="V549" i="9"/>
  <c r="V548" i="9"/>
  <c r="V547" i="9"/>
  <c r="V546" i="9"/>
  <c r="V545" i="9"/>
  <c r="V544" i="9"/>
  <c r="V543" i="9"/>
  <c r="V542" i="9"/>
  <c r="V541" i="9"/>
  <c r="V540" i="9"/>
  <c r="V539" i="9"/>
  <c r="V538" i="9"/>
  <c r="V537" i="9"/>
  <c r="V536" i="9"/>
  <c r="O535" i="9"/>
  <c r="AY535" i="9" s="1"/>
  <c r="V534" i="9"/>
  <c r="V533" i="9"/>
  <c r="V532" i="9"/>
  <c r="V531" i="9"/>
  <c r="V530" i="9"/>
  <c r="V529" i="9"/>
  <c r="V528" i="9"/>
  <c r="V527" i="9"/>
  <c r="V526" i="9"/>
  <c r="V525" i="9"/>
  <c r="V524" i="9"/>
  <c r="V523" i="9"/>
  <c r="V522" i="9"/>
  <c r="V521" i="9"/>
  <c r="V520" i="9"/>
  <c r="V519" i="9"/>
  <c r="V518" i="9"/>
  <c r="V517" i="9"/>
  <c r="V516" i="9"/>
  <c r="V515" i="9"/>
  <c r="V514" i="9"/>
  <c r="V513" i="9"/>
  <c r="V512" i="9"/>
  <c r="V511" i="9"/>
  <c r="V510" i="9"/>
  <c r="V509" i="9"/>
  <c r="V508" i="9"/>
  <c r="V507" i="9"/>
  <c r="V506" i="9"/>
  <c r="V505" i="9"/>
  <c r="V504" i="9"/>
  <c r="V503" i="9"/>
  <c r="V502" i="9"/>
  <c r="V501" i="9"/>
  <c r="V500" i="9"/>
  <c r="V499" i="9"/>
  <c r="V498" i="9"/>
  <c r="V497" i="9"/>
  <c r="V496" i="9"/>
  <c r="V495" i="9"/>
  <c r="V494" i="9"/>
  <c r="V493" i="9"/>
  <c r="V492" i="9"/>
  <c r="V491" i="9"/>
  <c r="V490" i="9"/>
  <c r="V489" i="9"/>
  <c r="V488" i="9"/>
  <c r="V487" i="9"/>
  <c r="V486" i="9"/>
  <c r="V485" i="9"/>
  <c r="V484" i="9"/>
  <c r="V483" i="9"/>
  <c r="V482" i="9"/>
  <c r="O481" i="9"/>
  <c r="AY481" i="9" s="1"/>
  <c r="V480" i="9"/>
  <c r="V479" i="9"/>
  <c r="V478" i="9"/>
  <c r="V477" i="9"/>
  <c r="V476" i="9"/>
  <c r="V475" i="9"/>
  <c r="V474" i="9"/>
  <c r="V473" i="9"/>
  <c r="V472" i="9"/>
  <c r="V471" i="9"/>
  <c r="V470" i="9"/>
  <c r="V469" i="9"/>
  <c r="V468" i="9"/>
  <c r="V467" i="9"/>
  <c r="V466" i="9"/>
  <c r="V465" i="9"/>
  <c r="V464" i="9"/>
  <c r="V463" i="9"/>
  <c r="V462" i="9"/>
  <c r="V461" i="9"/>
  <c r="V460" i="9"/>
  <c r="V459" i="9"/>
  <c r="V458" i="9"/>
  <c r="V457" i="9"/>
  <c r="V456" i="9"/>
  <c r="V455" i="9"/>
  <c r="V454" i="9"/>
  <c r="V453" i="9"/>
  <c r="V452" i="9"/>
  <c r="V451" i="9"/>
  <c r="V450" i="9"/>
  <c r="V449" i="9"/>
  <c r="V448" i="9"/>
  <c r="V447" i="9"/>
  <c r="V446" i="9"/>
  <c r="V445" i="9"/>
  <c r="V444" i="9"/>
  <c r="V443" i="9"/>
  <c r="V442" i="9"/>
  <c r="V441" i="9"/>
  <c r="V440" i="9"/>
  <c r="V439" i="9"/>
  <c r="V438" i="9"/>
  <c r="V437" i="9"/>
  <c r="V436" i="9"/>
  <c r="V435" i="9"/>
  <c r="V434" i="9"/>
  <c r="V433" i="9"/>
  <c r="V432" i="9"/>
  <c r="V431" i="9"/>
  <c r="V430" i="9"/>
  <c r="V429" i="9"/>
  <c r="V428" i="9"/>
  <c r="O427" i="9"/>
  <c r="AY427" i="9" s="1"/>
  <c r="V426" i="9"/>
  <c r="V425" i="9"/>
  <c r="V424" i="9"/>
  <c r="V423" i="9"/>
  <c r="V422" i="9"/>
  <c r="V421" i="9"/>
  <c r="V420" i="9"/>
  <c r="V419" i="9"/>
  <c r="V418" i="9"/>
  <c r="V417" i="9"/>
  <c r="V416" i="9"/>
  <c r="V415" i="9"/>
  <c r="V414" i="9"/>
  <c r="V413" i="9"/>
  <c r="V412" i="9"/>
  <c r="V411" i="9"/>
  <c r="V410" i="9"/>
  <c r="V409" i="9"/>
  <c r="V408" i="9"/>
  <c r="V407" i="9"/>
  <c r="V406" i="9"/>
  <c r="V405" i="9"/>
  <c r="V404" i="9"/>
  <c r="V403" i="9"/>
  <c r="V402" i="9"/>
  <c r="V401" i="9"/>
  <c r="V400" i="9"/>
  <c r="V399" i="9"/>
  <c r="V398" i="9"/>
  <c r="V397" i="9"/>
  <c r="V396" i="9"/>
  <c r="V395" i="9"/>
  <c r="V394" i="9"/>
  <c r="V393" i="9"/>
  <c r="V392" i="9"/>
  <c r="V391" i="9"/>
  <c r="V390" i="9"/>
  <c r="V389" i="9"/>
  <c r="V388" i="9"/>
  <c r="V387" i="9"/>
  <c r="V386" i="9"/>
  <c r="V385" i="9"/>
  <c r="V384" i="9"/>
  <c r="V383" i="9"/>
  <c r="V382" i="9"/>
  <c r="V381" i="9"/>
  <c r="V380" i="9"/>
  <c r="V379" i="9"/>
  <c r="V378" i="9"/>
  <c r="V377" i="9"/>
  <c r="V376" i="9"/>
  <c r="V375" i="9"/>
  <c r="V374" i="9"/>
  <c r="O373" i="9"/>
  <c r="AY373" i="9" s="1"/>
  <c r="V372" i="9"/>
  <c r="V371" i="9"/>
  <c r="V370" i="9"/>
  <c r="V369" i="9"/>
  <c r="V368" i="9"/>
  <c r="V367" i="9"/>
  <c r="V366" i="9"/>
  <c r="V365" i="9"/>
  <c r="V364" i="9"/>
  <c r="V363" i="9"/>
  <c r="V362" i="9"/>
  <c r="V361" i="9"/>
  <c r="V360" i="9"/>
  <c r="V359" i="9"/>
  <c r="V358" i="9"/>
  <c r="V357" i="9"/>
  <c r="V356" i="9"/>
  <c r="V355" i="9"/>
  <c r="V354" i="9"/>
  <c r="V353" i="9"/>
  <c r="V352" i="9"/>
  <c r="V351" i="9"/>
  <c r="V350" i="9"/>
  <c r="V349" i="9"/>
  <c r="V348" i="9"/>
  <c r="V347" i="9"/>
  <c r="V346" i="9"/>
  <c r="V345" i="9"/>
  <c r="V344" i="9"/>
  <c r="V343" i="9"/>
  <c r="V342" i="9"/>
  <c r="V341" i="9"/>
  <c r="V340" i="9"/>
  <c r="V339" i="9"/>
  <c r="V338" i="9"/>
  <c r="V337" i="9"/>
  <c r="V336" i="9"/>
  <c r="V335" i="9"/>
  <c r="V334" i="9"/>
  <c r="V333" i="9"/>
  <c r="V332" i="9"/>
  <c r="V331" i="9"/>
  <c r="V330" i="9"/>
  <c r="V329" i="9"/>
  <c r="V328" i="9"/>
  <c r="V327" i="9"/>
  <c r="V326" i="9"/>
  <c r="V325" i="9"/>
  <c r="V324" i="9"/>
  <c r="V323" i="9"/>
  <c r="V322" i="9"/>
  <c r="V321" i="9"/>
  <c r="V320" i="9"/>
  <c r="O319" i="9"/>
  <c r="AY319" i="9" s="1"/>
  <c r="V318" i="9"/>
  <c r="V317" i="9"/>
  <c r="V316" i="9"/>
  <c r="V315" i="9"/>
  <c r="V314" i="9"/>
  <c r="V313" i="9"/>
  <c r="V312" i="9"/>
  <c r="V311" i="9"/>
  <c r="V310" i="9"/>
  <c r="V309" i="9"/>
  <c r="V308" i="9"/>
  <c r="V307" i="9"/>
  <c r="V306" i="9"/>
  <c r="V305" i="9"/>
  <c r="V304" i="9"/>
  <c r="V303" i="9"/>
  <c r="V302" i="9"/>
  <c r="V301" i="9"/>
  <c r="V300" i="9"/>
  <c r="V299" i="9"/>
  <c r="V298" i="9"/>
  <c r="V297" i="9"/>
  <c r="V296" i="9"/>
  <c r="V295" i="9"/>
  <c r="V294" i="9"/>
  <c r="V293" i="9"/>
  <c r="V292" i="9"/>
  <c r="V291" i="9"/>
  <c r="V290" i="9"/>
  <c r="V289" i="9"/>
  <c r="V288" i="9"/>
  <c r="V287" i="9"/>
  <c r="V286" i="9"/>
  <c r="V285" i="9"/>
  <c r="V284" i="9"/>
  <c r="V283" i="9"/>
  <c r="V282" i="9"/>
  <c r="V281" i="9"/>
  <c r="V280" i="9"/>
  <c r="V279" i="9"/>
  <c r="V278" i="9"/>
  <c r="V277" i="9"/>
  <c r="V276" i="9"/>
  <c r="V275" i="9"/>
  <c r="V274" i="9"/>
  <c r="V273" i="9"/>
  <c r="V272" i="9"/>
  <c r="V271" i="9"/>
  <c r="V270" i="9"/>
  <c r="V269" i="9"/>
  <c r="V268" i="9"/>
  <c r="V267" i="9"/>
  <c r="V266" i="9"/>
  <c r="V265" i="9"/>
  <c r="V264" i="9"/>
  <c r="V263" i="9"/>
  <c r="V262" i="9"/>
  <c r="V261" i="9"/>
  <c r="V260" i="9"/>
  <c r="V259" i="9"/>
  <c r="V258" i="9"/>
  <c r="V257" i="9"/>
  <c r="V256" i="9"/>
  <c r="V255" i="9"/>
  <c r="V254" i="9"/>
  <c r="V253" i="9"/>
  <c r="V252" i="9"/>
  <c r="V251" i="9"/>
  <c r="V250" i="9"/>
  <c r="V249" i="9"/>
  <c r="V248" i="9"/>
  <c r="V247" i="9"/>
  <c r="V246" i="9"/>
  <c r="O245" i="9"/>
  <c r="AY245" i="9" s="1"/>
  <c r="V244" i="9"/>
  <c r="V243" i="9"/>
  <c r="V242" i="9"/>
  <c r="V241" i="9"/>
  <c r="V240" i="9"/>
  <c r="V239" i="9"/>
  <c r="V238" i="9"/>
  <c r="V237" i="9"/>
  <c r="V236" i="9"/>
  <c r="V235" i="9"/>
  <c r="V234" i="9"/>
  <c r="V233" i="9"/>
  <c r="V232" i="9"/>
  <c r="V231" i="9"/>
  <c r="V230" i="9"/>
  <c r="V229" i="9"/>
  <c r="V228" i="9"/>
  <c r="V227" i="9"/>
  <c r="V226" i="9"/>
  <c r="V225" i="9"/>
  <c r="V224" i="9"/>
  <c r="V223" i="9"/>
  <c r="V222" i="9"/>
  <c r="V221" i="9"/>
  <c r="V220" i="9"/>
  <c r="V219" i="9"/>
  <c r="V218" i="9"/>
  <c r="V217" i="9"/>
  <c r="V216" i="9"/>
  <c r="V215" i="9"/>
  <c r="V214" i="9"/>
  <c r="V213" i="9"/>
  <c r="V212" i="9"/>
  <c r="V211" i="9"/>
  <c r="V210" i="9"/>
  <c r="V209" i="9"/>
  <c r="V208" i="9"/>
  <c r="V207" i="9"/>
  <c r="V206" i="9"/>
  <c r="V205" i="9"/>
  <c r="V204" i="9"/>
  <c r="V203" i="9"/>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O171" i="9"/>
  <c r="AY171" i="9" s="1"/>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O117" i="9"/>
  <c r="AY117" i="9" s="1"/>
  <c r="V116" i="9"/>
  <c r="V112" i="9"/>
  <c r="V111" i="9"/>
  <c r="V110" i="9"/>
  <c r="V109" i="9"/>
  <c r="V108" i="9"/>
  <c r="V107" i="9"/>
  <c r="V106" i="9"/>
  <c r="V105" i="9"/>
  <c r="V104" i="9"/>
  <c r="V103" i="9"/>
  <c r="V102" i="9"/>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5" i="9"/>
  <c r="V64" i="9"/>
  <c r="O63" i="9"/>
  <c r="AY63" i="9" s="1"/>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V14" i="9"/>
  <c r="V13" i="9"/>
  <c r="V12" i="9"/>
  <c r="F6" i="9"/>
  <c r="F5" i="9"/>
  <c r="F4" i="9"/>
  <c r="G39" i="8"/>
  <c r="F39" i="8"/>
  <c r="E39" i="8"/>
  <c r="D39" i="8"/>
  <c r="G32" i="8"/>
  <c r="F32" i="8"/>
  <c r="E32" i="8"/>
  <c r="D32" i="8"/>
  <c r="G20" i="8"/>
  <c r="G42" i="8" s="1"/>
  <c r="F20" i="8"/>
  <c r="F42" i="8" s="1"/>
  <c r="E20" i="8"/>
  <c r="E42" i="8" s="1"/>
  <c r="D20" i="8"/>
  <c r="D42" i="8" s="1"/>
  <c r="C6" i="8"/>
  <c r="C5" i="8"/>
  <c r="B26" i="7"/>
  <c r="C6" i="7"/>
  <c r="C29" i="7" s="1"/>
  <c r="C5" i="7"/>
  <c r="C28" i="7" s="1"/>
  <c r="B13" i="6"/>
  <c r="C4" i="3"/>
  <c r="C3" i="3"/>
  <c r="G25" i="1"/>
  <c r="F25" i="1"/>
  <c r="G24" i="1"/>
  <c r="F24" i="1"/>
  <c r="G1679" i="38" l="1"/>
  <c r="D1679" i="38"/>
  <c r="L1679" i="38" s="1"/>
  <c r="H1679" i="38"/>
  <c r="E1679" i="38"/>
  <c r="I1679" i="38"/>
  <c r="G1680" i="38"/>
  <c r="I1680" i="38"/>
  <c r="E1680" i="38"/>
  <c r="D1680" i="38"/>
  <c r="L1680" i="38" s="1"/>
  <c r="H1680" i="38"/>
  <c r="E1681" i="38"/>
  <c r="H1681" i="38"/>
  <c r="D1681" i="38"/>
  <c r="L1681" i="38" s="1"/>
  <c r="G1681" i="38"/>
  <c r="I1681" i="38"/>
  <c r="W1666" i="9"/>
  <c r="W1662" i="9"/>
  <c r="W1658" i="9"/>
  <c r="W1656" i="9"/>
  <c r="W1652" i="9"/>
  <c r="W1648" i="9"/>
  <c r="W1644" i="9"/>
  <c r="W1640" i="9"/>
  <c r="W1636" i="9"/>
  <c r="W1632" i="9"/>
  <c r="W1628" i="9"/>
  <c r="W1602" i="9"/>
  <c r="W1664" i="9"/>
  <c r="W1591" i="9"/>
  <c r="W1587" i="9"/>
  <c r="W1583" i="9"/>
  <c r="W1579" i="9"/>
  <c r="W1575" i="9"/>
  <c r="W1571" i="9"/>
  <c r="W1567" i="9"/>
  <c r="W1660" i="9"/>
  <c r="W1654" i="9"/>
  <c r="W1650" i="9"/>
  <c r="W1646" i="9"/>
  <c r="W1642" i="9"/>
  <c r="W1638" i="9"/>
  <c r="W1634" i="9"/>
  <c r="W1630" i="9"/>
  <c r="W1626" i="9"/>
  <c r="W1622" i="9"/>
  <c r="W1618" i="9"/>
  <c r="W1608" i="9"/>
  <c r="W1600" i="9"/>
  <c r="W1596" i="9"/>
  <c r="W1623" i="9"/>
  <c r="W1619" i="9"/>
  <c r="W1613" i="9"/>
  <c r="W1609" i="9"/>
  <c r="W1605" i="9"/>
  <c r="W1593" i="9"/>
  <c r="W1589" i="9"/>
  <c r="W1581" i="9"/>
  <c r="W1577" i="9"/>
  <c r="W1573" i="9"/>
  <c r="W1569" i="9"/>
  <c r="W1552" i="9"/>
  <c r="W1548" i="9"/>
  <c r="W1544" i="9"/>
  <c r="W1540" i="9"/>
  <c r="W1536" i="9"/>
  <c r="W1532" i="9"/>
  <c r="W1528" i="9"/>
  <c r="W1524" i="9"/>
  <c r="W1520" i="9"/>
  <c r="W1516" i="9"/>
  <c r="W1512" i="9"/>
  <c r="W1502" i="9"/>
  <c r="W1498" i="9"/>
  <c r="W1494" i="9"/>
  <c r="W1490" i="9"/>
  <c r="W1486" i="9"/>
  <c r="W1482" i="9"/>
  <c r="W1478" i="9"/>
  <c r="W1474" i="9"/>
  <c r="W1470" i="9"/>
  <c r="W1466" i="9"/>
  <c r="W1462" i="9"/>
  <c r="W1458" i="9"/>
  <c r="W1521" i="9"/>
  <c r="W1517" i="9"/>
  <c r="W1513" i="9"/>
  <c r="W1503" i="9"/>
  <c r="W1499" i="9"/>
  <c r="W1495" i="9"/>
  <c r="W1491" i="9"/>
  <c r="W1487" i="9"/>
  <c r="W1483" i="9"/>
  <c r="W1479" i="9"/>
  <c r="W1475" i="9"/>
  <c r="W1471" i="9"/>
  <c r="W1467" i="9"/>
  <c r="W1463" i="9"/>
  <c r="W1459" i="9"/>
  <c r="W1556" i="9"/>
  <c r="W1554" i="9"/>
  <c r="W1550" i="9"/>
  <c r="W1546" i="9"/>
  <c r="W1538" i="9"/>
  <c r="W1534" i="9"/>
  <c r="W1530" i="9"/>
  <c r="W1522" i="9"/>
  <c r="W1518" i="9"/>
  <c r="W1514" i="9"/>
  <c r="W1510" i="9"/>
  <c r="W1496" i="9"/>
  <c r="W1492" i="9"/>
  <c r="W1488" i="9"/>
  <c r="W1484" i="9"/>
  <c r="W1480" i="9"/>
  <c r="W1476" i="9"/>
  <c r="W1472" i="9"/>
  <c r="W1468" i="9"/>
  <c r="W1464" i="9"/>
  <c r="W1460" i="9"/>
  <c r="W1598" i="9"/>
  <c r="W1523" i="9"/>
  <c r="W1519" i="9"/>
  <c r="W1515" i="9"/>
  <c r="W1505" i="9"/>
  <c r="W1501" i="9"/>
  <c r="W1497" i="9"/>
  <c r="W1493" i="9"/>
  <c r="W1489" i="9"/>
  <c r="W1485" i="9"/>
  <c r="W1481" i="9"/>
  <c r="W1477" i="9"/>
  <c r="W1473" i="9"/>
  <c r="W1469" i="9"/>
  <c r="W1465" i="9"/>
  <c r="W1461" i="9"/>
  <c r="W1457" i="9"/>
  <c r="W1445" i="9"/>
  <c r="W1441" i="9"/>
  <c r="W1437" i="9"/>
  <c r="W1433" i="9"/>
  <c r="W1429" i="9"/>
  <c r="W1425" i="9"/>
  <c r="W1421" i="9"/>
  <c r="W1417" i="9"/>
  <c r="W1413" i="9"/>
  <c r="W1409" i="9"/>
  <c r="W1405" i="9"/>
  <c r="W1391" i="9"/>
  <c r="W1383" i="9"/>
  <c r="W1379" i="9"/>
  <c r="W1375" i="9"/>
  <c r="W1371" i="9"/>
  <c r="W1367" i="9"/>
  <c r="W1363" i="9"/>
  <c r="W1359" i="9"/>
  <c r="W1355" i="9"/>
  <c r="W1351" i="9"/>
  <c r="W1341" i="9"/>
  <c r="W1337" i="9"/>
  <c r="W1450" i="9"/>
  <c r="W1446" i="9"/>
  <c r="W1442" i="9"/>
  <c r="W1438" i="9"/>
  <c r="W1434" i="9"/>
  <c r="W1430" i="9"/>
  <c r="W1426" i="9"/>
  <c r="W1422" i="9"/>
  <c r="W1418" i="9"/>
  <c r="W1414" i="9"/>
  <c r="W1406" i="9"/>
  <c r="W1396" i="9"/>
  <c r="W1392" i="9"/>
  <c r="W1388" i="9"/>
  <c r="W1384" i="9"/>
  <c r="W1380" i="9"/>
  <c r="W1376" i="9"/>
  <c r="W1372" i="9"/>
  <c r="W1368" i="9"/>
  <c r="W1364" i="9"/>
  <c r="W1360" i="9"/>
  <c r="W1356" i="9"/>
  <c r="W1352" i="9"/>
  <c r="W1348" i="9"/>
  <c r="W1334" i="9"/>
  <c r="W1330" i="9"/>
  <c r="W1447" i="9"/>
  <c r="W1443" i="9"/>
  <c r="W1439" i="9"/>
  <c r="W1435" i="9"/>
  <c r="W1431" i="9"/>
  <c r="W1427" i="9"/>
  <c r="W1423" i="9"/>
  <c r="W1419" i="9"/>
  <c r="W1415" i="9"/>
  <c r="W1411" i="9"/>
  <c r="W1407" i="9"/>
  <c r="W1403" i="9"/>
  <c r="W1397" i="9"/>
  <c r="W1389" i="9"/>
  <c r="W1381" i="9"/>
  <c r="W1377" i="9"/>
  <c r="W1373" i="9"/>
  <c r="W1369" i="9"/>
  <c r="W1365" i="9"/>
  <c r="W1361" i="9"/>
  <c r="W1357" i="9"/>
  <c r="W1353" i="9"/>
  <c r="W1349" i="9"/>
  <c r="W1343" i="9"/>
  <c r="W1339" i="9"/>
  <c r="W1331" i="9"/>
  <c r="W1448" i="9"/>
  <c r="W1444" i="9"/>
  <c r="W1440" i="9"/>
  <c r="W1436" i="9"/>
  <c r="W1432" i="9"/>
  <c r="W1428" i="9"/>
  <c r="W1424" i="9"/>
  <c r="W1420" i="9"/>
  <c r="W1412" i="9"/>
  <c r="W1404" i="9"/>
  <c r="W1394" i="9"/>
  <c r="W1390" i="9"/>
  <c r="W1386" i="9"/>
  <c r="W1382" i="9"/>
  <c r="W1378" i="9"/>
  <c r="W1374" i="9"/>
  <c r="W1370" i="9"/>
  <c r="W1366" i="9"/>
  <c r="W1362" i="9"/>
  <c r="W1358" i="9"/>
  <c r="W1354" i="9"/>
  <c r="W1350" i="9"/>
  <c r="W1332" i="9"/>
  <c r="W1326" i="9"/>
  <c r="W1322" i="9"/>
  <c r="W1280" i="9"/>
  <c r="W1230" i="9"/>
  <c r="W1226" i="9"/>
  <c r="W1222" i="9"/>
  <c r="W1218" i="9"/>
  <c r="W1214" i="9"/>
  <c r="W1210" i="9"/>
  <c r="W1206" i="9"/>
  <c r="W1202" i="9"/>
  <c r="W1198" i="9"/>
  <c r="W1194" i="9"/>
  <c r="W1190" i="9"/>
  <c r="W1148" i="9"/>
  <c r="W1144" i="9"/>
  <c r="W1140" i="9"/>
  <c r="W1136" i="9"/>
  <c r="W1323" i="9"/>
  <c r="W1303" i="9"/>
  <c r="W1245" i="9"/>
  <c r="W1241" i="9"/>
  <c r="W1181" i="9"/>
  <c r="W1177" i="9"/>
  <c r="W1173" i="9"/>
  <c r="W1169" i="9"/>
  <c r="W1165" i="9"/>
  <c r="W1161" i="9"/>
  <c r="W1157" i="9"/>
  <c r="W1153" i="9"/>
  <c r="W1149" i="9"/>
  <c r="W1145" i="9"/>
  <c r="W1141" i="9"/>
  <c r="W1137" i="9"/>
  <c r="W1133" i="9"/>
  <c r="W1328" i="9"/>
  <c r="W1324" i="9"/>
  <c r="W1278" i="9"/>
  <c r="W1232" i="9"/>
  <c r="W1228" i="9"/>
  <c r="W1224" i="9"/>
  <c r="W1220" i="9"/>
  <c r="W1216" i="9"/>
  <c r="W1212" i="9"/>
  <c r="W1208" i="9"/>
  <c r="W1204" i="9"/>
  <c r="W1200" i="9"/>
  <c r="W1196" i="9"/>
  <c r="W1192" i="9"/>
  <c r="W1188" i="9"/>
  <c r="W1329" i="9"/>
  <c r="W1325" i="9"/>
  <c r="W1247" i="9"/>
  <c r="W1243" i="9"/>
  <c r="W1179" i="9"/>
  <c r="W1175" i="9"/>
  <c r="W1171" i="9"/>
  <c r="W1167" i="9"/>
  <c r="W1163" i="9"/>
  <c r="W1159" i="9"/>
  <c r="W1155" i="9"/>
  <c r="W1151" i="9"/>
  <c r="W1147" i="9"/>
  <c r="W1143" i="9"/>
  <c r="W1139" i="9"/>
  <c r="W1135" i="9"/>
  <c r="G6" i="10"/>
  <c r="E9" i="13"/>
  <c r="P9" i="13" s="1"/>
  <c r="C20" i="13"/>
  <c r="C28" i="13"/>
  <c r="C32" i="13"/>
  <c r="C40" i="13"/>
  <c r="C52" i="13"/>
  <c r="C60" i="13"/>
  <c r="C68" i="13"/>
  <c r="C76" i="13"/>
  <c r="C80" i="13"/>
  <c r="C88" i="13"/>
  <c r="C96" i="13"/>
  <c r="C104" i="13"/>
  <c r="C112" i="13"/>
  <c r="C120" i="13"/>
  <c r="C128" i="13"/>
  <c r="C136" i="13"/>
  <c r="C144" i="13"/>
  <c r="C152" i="13"/>
  <c r="C164" i="13"/>
  <c r="C172" i="13"/>
  <c r="C180" i="13"/>
  <c r="C188" i="13"/>
  <c r="C196" i="13"/>
  <c r="C204" i="13"/>
  <c r="C212" i="13"/>
  <c r="C220" i="13"/>
  <c r="C228" i="13"/>
  <c r="C236" i="13"/>
  <c r="C244" i="13"/>
  <c r="C252" i="13"/>
  <c r="C260" i="13"/>
  <c r="C268" i="13"/>
  <c r="C276" i="13"/>
  <c r="C284" i="13"/>
  <c r="C292" i="13"/>
  <c r="C300" i="13"/>
  <c r="C308" i="13"/>
  <c r="C316" i="13"/>
  <c r="C324" i="13"/>
  <c r="C332" i="13"/>
  <c r="C344" i="13"/>
  <c r="C352" i="13"/>
  <c r="C360" i="13"/>
  <c r="C368" i="13"/>
  <c r="C376" i="13"/>
  <c r="C384" i="13"/>
  <c r="C392" i="13"/>
  <c r="C400" i="13"/>
  <c r="C408" i="13"/>
  <c r="C416" i="13"/>
  <c r="C420" i="13"/>
  <c r="C428" i="13"/>
  <c r="C436" i="13"/>
  <c r="C444" i="13"/>
  <c r="C452" i="13"/>
  <c r="C464" i="13"/>
  <c r="C472" i="13"/>
  <c r="C476" i="13"/>
  <c r="C484" i="13"/>
  <c r="C492" i="13"/>
  <c r="C500" i="13"/>
  <c r="C508" i="13"/>
  <c r="C516" i="13"/>
  <c r="C596" i="13"/>
  <c r="D9" i="13"/>
  <c r="C25" i="13"/>
  <c r="C41" i="13"/>
  <c r="C61" i="13"/>
  <c r="C81" i="13"/>
  <c r="C93" i="13"/>
  <c r="C101" i="13"/>
  <c r="C109" i="13"/>
  <c r="C117" i="13"/>
  <c r="C137" i="13"/>
  <c r="C157" i="13"/>
  <c r="C177" i="13"/>
  <c r="C197" i="13"/>
  <c r="C221" i="13"/>
  <c r="C245" i="13"/>
  <c r="C265" i="13"/>
  <c r="C277" i="13"/>
  <c r="C297" i="13"/>
  <c r="C317" i="13"/>
  <c r="C337" i="13"/>
  <c r="C357" i="13"/>
  <c r="C377" i="13"/>
  <c r="C401" i="13"/>
  <c r="C421" i="13"/>
  <c r="C441" i="13"/>
  <c r="C461" i="13"/>
  <c r="C489" i="13"/>
  <c r="C509" i="13"/>
  <c r="C529" i="13"/>
  <c r="C549" i="13"/>
  <c r="C569" i="13"/>
  <c r="C589" i="13"/>
  <c r="C10" i="13"/>
  <c r="C14" i="13"/>
  <c r="C18" i="13"/>
  <c r="C22" i="13"/>
  <c r="C26" i="13"/>
  <c r="C30" i="13"/>
  <c r="C34" i="13"/>
  <c r="C38" i="13"/>
  <c r="C42" i="13"/>
  <c r="C46" i="13"/>
  <c r="C50" i="13"/>
  <c r="C54" i="13"/>
  <c r="C58" i="13"/>
  <c r="C62" i="13"/>
  <c r="C66" i="13"/>
  <c r="C70" i="13"/>
  <c r="C74" i="13"/>
  <c r="C78" i="13"/>
  <c r="C82" i="13"/>
  <c r="C86" i="13"/>
  <c r="C90" i="13"/>
  <c r="C94" i="13"/>
  <c r="C98" i="13"/>
  <c r="C102" i="13"/>
  <c r="C106" i="13"/>
  <c r="C110" i="13"/>
  <c r="C114" i="13"/>
  <c r="C118" i="13"/>
  <c r="C122" i="13"/>
  <c r="C126" i="13"/>
  <c r="C130" i="13"/>
  <c r="C134" i="13"/>
  <c r="C138" i="13"/>
  <c r="C142" i="13"/>
  <c r="C146" i="13"/>
  <c r="C150" i="13"/>
  <c r="C154" i="13"/>
  <c r="C158" i="13"/>
  <c r="C162" i="13"/>
  <c r="C166" i="13"/>
  <c r="C170" i="13"/>
  <c r="C174" i="13"/>
  <c r="C178" i="13"/>
  <c r="C182" i="13"/>
  <c r="C186" i="13"/>
  <c r="C190" i="13"/>
  <c r="C194" i="13"/>
  <c r="C198" i="13"/>
  <c r="C202" i="13"/>
  <c r="C206" i="13"/>
  <c r="C210" i="13"/>
  <c r="C214" i="13"/>
  <c r="C218" i="13"/>
  <c r="C222" i="13"/>
  <c r="C226" i="13"/>
  <c r="C230" i="13"/>
  <c r="C234" i="13"/>
  <c r="C238" i="13"/>
  <c r="C242" i="13"/>
  <c r="C246" i="13"/>
  <c r="C250" i="13"/>
  <c r="C254" i="13"/>
  <c r="C258" i="13"/>
  <c r="C262" i="13"/>
  <c r="C266" i="13"/>
  <c r="C270" i="13"/>
  <c r="C274" i="13"/>
  <c r="C278" i="13"/>
  <c r="C282" i="13"/>
  <c r="C286" i="13"/>
  <c r="C290" i="13"/>
  <c r="C294" i="13"/>
  <c r="C298" i="13"/>
  <c r="C302" i="13"/>
  <c r="C306" i="13"/>
  <c r="C310" i="13"/>
  <c r="C314" i="13"/>
  <c r="C318" i="13"/>
  <c r="C322" i="13"/>
  <c r="C326" i="13"/>
  <c r="C330" i="13"/>
  <c r="C334" i="13"/>
  <c r="C338" i="13"/>
  <c r="C342" i="13"/>
  <c r="C346" i="13"/>
  <c r="C350" i="13"/>
  <c r="C354" i="13"/>
  <c r="C358" i="13"/>
  <c r="C362" i="13"/>
  <c r="C366" i="13"/>
  <c r="C370" i="13"/>
  <c r="C374" i="13"/>
  <c r="C378" i="13"/>
  <c r="C382" i="13"/>
  <c r="C386" i="13"/>
  <c r="C390" i="13"/>
  <c r="C394" i="13"/>
  <c r="C398" i="13"/>
  <c r="C402" i="13"/>
  <c r="C406" i="13"/>
  <c r="C410" i="13"/>
  <c r="C414" i="13"/>
  <c r="C418" i="13"/>
  <c r="C422" i="13"/>
  <c r="C426" i="13"/>
  <c r="C430" i="13"/>
  <c r="C434" i="13"/>
  <c r="C438" i="13"/>
  <c r="C442" i="13"/>
  <c r="C446" i="13"/>
  <c r="C450" i="13"/>
  <c r="C454" i="13"/>
  <c r="C458" i="13"/>
  <c r="C462" i="13"/>
  <c r="C466" i="13"/>
  <c r="C470" i="13"/>
  <c r="C474" i="13"/>
  <c r="C478" i="13"/>
  <c r="C482" i="13"/>
  <c r="C486" i="13"/>
  <c r="C490" i="13"/>
  <c r="C494" i="13"/>
  <c r="C498" i="13"/>
  <c r="C502" i="13"/>
  <c r="C506" i="13"/>
  <c r="C510" i="13"/>
  <c r="C514" i="13"/>
  <c r="C518" i="13"/>
  <c r="C522" i="13"/>
  <c r="C526" i="13"/>
  <c r="C530" i="13"/>
  <c r="C534" i="13"/>
  <c r="C538" i="13"/>
  <c r="C542" i="13"/>
  <c r="C546" i="13"/>
  <c r="C550" i="13"/>
  <c r="C554" i="13"/>
  <c r="C558" i="13"/>
  <c r="C562" i="13"/>
  <c r="C566" i="13"/>
  <c r="C570" i="13"/>
  <c r="C574" i="13"/>
  <c r="C578" i="13"/>
  <c r="C582" i="13"/>
  <c r="C586" i="13"/>
  <c r="C590" i="13"/>
  <c r="C594" i="13"/>
  <c r="C598" i="13"/>
  <c r="C602" i="13"/>
  <c r="C21" i="13"/>
  <c r="C33" i="13"/>
  <c r="C45" i="13"/>
  <c r="C53" i="13"/>
  <c r="C65" i="13"/>
  <c r="C73" i="13"/>
  <c r="C85" i="13"/>
  <c r="C89" i="13"/>
  <c r="C97" i="13"/>
  <c r="C105" i="13"/>
  <c r="C113" i="13"/>
  <c r="C125" i="13"/>
  <c r="C133" i="13"/>
  <c r="C145" i="13"/>
  <c r="C153" i="13"/>
  <c r="C165" i="13"/>
  <c r="C173" i="13"/>
  <c r="C185" i="13"/>
  <c r="C189" i="13"/>
  <c r="C205" i="13"/>
  <c r="C213" i="13"/>
  <c r="C225" i="13"/>
  <c r="C229" i="13"/>
  <c r="C237" i="13"/>
  <c r="C249" i="13"/>
  <c r="C261" i="13"/>
  <c r="C273" i="13"/>
  <c r="C285" i="13"/>
  <c r="C289" i="13"/>
  <c r="C301" i="13"/>
  <c r="C309" i="13"/>
  <c r="C321" i="13"/>
  <c r="C329" i="13"/>
  <c r="C341" i="13"/>
  <c r="C349" i="13"/>
  <c r="C361" i="13"/>
  <c r="C369" i="13"/>
  <c r="C381" i="13"/>
  <c r="C389" i="13"/>
  <c r="C397" i="13"/>
  <c r="C409" i="13"/>
  <c r="C417" i="13"/>
  <c r="C425" i="13"/>
  <c r="C437" i="13"/>
  <c r="C449" i="13"/>
  <c r="C457" i="13"/>
  <c r="C465" i="13"/>
  <c r="C473" i="13"/>
  <c r="C481" i="13"/>
  <c r="C493" i="13"/>
  <c r="C501" i="13"/>
  <c r="C513" i="13"/>
  <c r="C521" i="13"/>
  <c r="C533" i="13"/>
  <c r="C541" i="13"/>
  <c r="C553" i="13"/>
  <c r="C561" i="13"/>
  <c r="C573" i="13"/>
  <c r="C581" i="13"/>
  <c r="C593" i="13"/>
  <c r="C601" i="13"/>
  <c r="C9" i="13"/>
  <c r="C11" i="13"/>
  <c r="C15" i="13"/>
  <c r="C19" i="13"/>
  <c r="C23" i="13"/>
  <c r="C27" i="13"/>
  <c r="C31" i="13"/>
  <c r="C35" i="13"/>
  <c r="C39" i="13"/>
  <c r="C43" i="13"/>
  <c r="C47" i="13"/>
  <c r="C51" i="13"/>
  <c r="C55" i="13"/>
  <c r="C59" i="13"/>
  <c r="C63" i="13"/>
  <c r="C67" i="13"/>
  <c r="C71" i="13"/>
  <c r="C75" i="13"/>
  <c r="C79" i="13"/>
  <c r="C83" i="13"/>
  <c r="C87" i="13"/>
  <c r="C91" i="13"/>
  <c r="C95" i="13"/>
  <c r="C99" i="13"/>
  <c r="C103" i="13"/>
  <c r="C107" i="13"/>
  <c r="C111" i="13"/>
  <c r="C115" i="13"/>
  <c r="C119" i="13"/>
  <c r="C123" i="13"/>
  <c r="C127" i="13"/>
  <c r="C131" i="13"/>
  <c r="C135" i="13"/>
  <c r="C139" i="13"/>
  <c r="C143" i="13"/>
  <c r="C147" i="13"/>
  <c r="C151" i="13"/>
  <c r="C155" i="13"/>
  <c r="C159" i="13"/>
  <c r="C163" i="13"/>
  <c r="C167" i="13"/>
  <c r="C171" i="13"/>
  <c r="C175" i="13"/>
  <c r="C179" i="13"/>
  <c r="C183" i="13"/>
  <c r="C187" i="13"/>
  <c r="C191" i="13"/>
  <c r="C195" i="13"/>
  <c r="C199" i="13"/>
  <c r="C203" i="13"/>
  <c r="C207" i="13"/>
  <c r="C211" i="13"/>
  <c r="C215" i="13"/>
  <c r="C219" i="13"/>
  <c r="C223" i="13"/>
  <c r="C227" i="13"/>
  <c r="C231" i="13"/>
  <c r="C235" i="13"/>
  <c r="C239" i="13"/>
  <c r="C243" i="13"/>
  <c r="C247" i="13"/>
  <c r="C251" i="13"/>
  <c r="C255" i="13"/>
  <c r="C259" i="13"/>
  <c r="C263" i="13"/>
  <c r="C267" i="13"/>
  <c r="C271" i="13"/>
  <c r="C275" i="13"/>
  <c r="C279" i="13"/>
  <c r="C283" i="13"/>
  <c r="C287" i="13"/>
  <c r="C291" i="13"/>
  <c r="C295" i="13"/>
  <c r="C299" i="13"/>
  <c r="C303" i="13"/>
  <c r="C307" i="13"/>
  <c r="C311" i="13"/>
  <c r="C315" i="13"/>
  <c r="C319" i="13"/>
  <c r="C323" i="13"/>
  <c r="C327" i="13"/>
  <c r="C331" i="13"/>
  <c r="C335" i="13"/>
  <c r="C339" i="13"/>
  <c r="C343" i="13"/>
  <c r="C347" i="13"/>
  <c r="C351" i="13"/>
  <c r="C355" i="13"/>
  <c r="C359" i="13"/>
  <c r="C363" i="13"/>
  <c r="C367" i="13"/>
  <c r="C371" i="13"/>
  <c r="C375" i="13"/>
  <c r="C379" i="13"/>
  <c r="C383" i="13"/>
  <c r="C387" i="13"/>
  <c r="C391" i="13"/>
  <c r="C395" i="13"/>
  <c r="C399" i="13"/>
  <c r="C403" i="13"/>
  <c r="C407" i="13"/>
  <c r="C411" i="13"/>
  <c r="C415" i="13"/>
  <c r="C419" i="13"/>
  <c r="C423" i="13"/>
  <c r="C427" i="13"/>
  <c r="C431" i="13"/>
  <c r="C435" i="13"/>
  <c r="C439" i="13"/>
  <c r="C443" i="13"/>
  <c r="C447" i="13"/>
  <c r="C451" i="13"/>
  <c r="C455" i="13"/>
  <c r="C459" i="13"/>
  <c r="C463" i="13"/>
  <c r="C467" i="13"/>
  <c r="C471" i="13"/>
  <c r="C475" i="13"/>
  <c r="C479" i="13"/>
  <c r="C483" i="13"/>
  <c r="C487" i="13"/>
  <c r="C491" i="13"/>
  <c r="C495" i="13"/>
  <c r="C499" i="13"/>
  <c r="C503" i="13"/>
  <c r="C507" i="13"/>
  <c r="C511" i="13"/>
  <c r="C515" i="13"/>
  <c r="C519" i="13"/>
  <c r="C523" i="13"/>
  <c r="C527" i="13"/>
  <c r="C531" i="13"/>
  <c r="C535" i="13"/>
  <c r="C539" i="13"/>
  <c r="C543" i="13"/>
  <c r="C547" i="13"/>
  <c r="C551" i="13"/>
  <c r="C555" i="13"/>
  <c r="C559" i="13"/>
  <c r="C563" i="13"/>
  <c r="C567" i="13"/>
  <c r="C571" i="13"/>
  <c r="C575" i="13"/>
  <c r="C579" i="13"/>
  <c r="C583" i="13"/>
  <c r="C587" i="13"/>
  <c r="C591" i="13"/>
  <c r="C595" i="13"/>
  <c r="C599" i="13"/>
  <c r="C603" i="13"/>
  <c r="C12" i="13"/>
  <c r="C16" i="13"/>
  <c r="C24" i="13"/>
  <c r="C36" i="13"/>
  <c r="C44" i="13"/>
  <c r="C48" i="13"/>
  <c r="C56" i="13"/>
  <c r="C64" i="13"/>
  <c r="C72" i="13"/>
  <c r="C84" i="13"/>
  <c r="C92" i="13"/>
  <c r="C100" i="13"/>
  <c r="C108" i="13"/>
  <c r="C116" i="13"/>
  <c r="C124" i="13"/>
  <c r="C132" i="13"/>
  <c r="C140" i="13"/>
  <c r="C148" i="13"/>
  <c r="C156" i="13"/>
  <c r="C160" i="13"/>
  <c r="C168" i="13"/>
  <c r="C176" i="13"/>
  <c r="C184" i="13"/>
  <c r="C192" i="13"/>
  <c r="C200" i="13"/>
  <c r="C208" i="13"/>
  <c r="C216" i="13"/>
  <c r="C224" i="13"/>
  <c r="C232" i="13"/>
  <c r="C240" i="13"/>
  <c r="C248" i="13"/>
  <c r="C256" i="13"/>
  <c r="C264" i="13"/>
  <c r="C272" i="13"/>
  <c r="C280" i="13"/>
  <c r="C288" i="13"/>
  <c r="C296" i="13"/>
  <c r="C304" i="13"/>
  <c r="C312" i="13"/>
  <c r="C320" i="13"/>
  <c r="C328" i="13"/>
  <c r="C336" i="13"/>
  <c r="C340" i="13"/>
  <c r="C348" i="13"/>
  <c r="C356" i="13"/>
  <c r="C364" i="13"/>
  <c r="C372" i="13"/>
  <c r="C380" i="13"/>
  <c r="C388" i="13"/>
  <c r="C396" i="13"/>
  <c r="C404" i="13"/>
  <c r="C412" i="13"/>
  <c r="C424" i="13"/>
  <c r="C432" i="13"/>
  <c r="C440" i="13"/>
  <c r="C448" i="13"/>
  <c r="C456" i="13"/>
  <c r="C460" i="13"/>
  <c r="C468" i="13"/>
  <c r="C480" i="13"/>
  <c r="C488" i="13"/>
  <c r="C496" i="13"/>
  <c r="C504" i="13"/>
  <c r="C512" i="13"/>
  <c r="C520" i="13"/>
  <c r="C524" i="13"/>
  <c r="C528" i="13"/>
  <c r="C532" i="13"/>
  <c r="C536" i="13"/>
  <c r="C540" i="13"/>
  <c r="C544" i="13"/>
  <c r="C548" i="13"/>
  <c r="C552" i="13"/>
  <c r="C556" i="13"/>
  <c r="C560" i="13"/>
  <c r="C564" i="13"/>
  <c r="C568" i="13"/>
  <c r="C572" i="13"/>
  <c r="C576" i="13"/>
  <c r="C580" i="13"/>
  <c r="C584" i="13"/>
  <c r="C588" i="13"/>
  <c r="C592" i="13"/>
  <c r="C600" i="13"/>
  <c r="C604" i="13"/>
  <c r="C13" i="13"/>
  <c r="C17" i="13"/>
  <c r="C29" i="13"/>
  <c r="C37" i="13"/>
  <c r="C49" i="13"/>
  <c r="C57" i="13"/>
  <c r="C69" i="13"/>
  <c r="C77" i="13"/>
  <c r="C121" i="13"/>
  <c r="C129" i="13"/>
  <c r="C141" i="13"/>
  <c r="C149" i="13"/>
  <c r="C161" i="13"/>
  <c r="C169" i="13"/>
  <c r="C181" i="13"/>
  <c r="C193" i="13"/>
  <c r="C201" i="13"/>
  <c r="C209" i="13"/>
  <c r="C217" i="13"/>
  <c r="C233" i="13"/>
  <c r="C241" i="13"/>
  <c r="C253" i="13"/>
  <c r="C257" i="13"/>
  <c r="C269" i="13"/>
  <c r="C281" i="13"/>
  <c r="C293" i="13"/>
  <c r="C305" i="13"/>
  <c r="C313" i="13"/>
  <c r="C325" i="13"/>
  <c r="C333" i="13"/>
  <c r="C345" i="13"/>
  <c r="C353" i="13"/>
  <c r="C365" i="13"/>
  <c r="C373" i="13"/>
  <c r="C385" i="13"/>
  <c r="C393" i="13"/>
  <c r="C405" i="13"/>
  <c r="C413" i="13"/>
  <c r="C429" i="13"/>
  <c r="C433" i="13"/>
  <c r="C445" i="13"/>
  <c r="C453" i="13"/>
  <c r="C469" i="13"/>
  <c r="C477" i="13"/>
  <c r="C485" i="13"/>
  <c r="C497" i="13"/>
  <c r="C505" i="13"/>
  <c r="C517" i="13"/>
  <c r="C525" i="13"/>
  <c r="C537" i="13"/>
  <c r="C545" i="13"/>
  <c r="C557" i="13"/>
  <c r="C565" i="13"/>
  <c r="C577" i="13"/>
  <c r="C585" i="13"/>
  <c r="C597" i="13"/>
  <c r="T17" i="36"/>
  <c r="I17" i="36"/>
  <c r="W298" i="9"/>
  <c r="W300" i="9"/>
  <c r="W302" i="9"/>
  <c r="W304" i="9"/>
  <c r="W306" i="9"/>
  <c r="W308" i="9"/>
  <c r="W310" i="9"/>
  <c r="W312" i="9"/>
  <c r="W314" i="9"/>
  <c r="W316" i="9"/>
  <c r="W299" i="9"/>
  <c r="W301" i="9"/>
  <c r="W303" i="9"/>
  <c r="W305" i="9"/>
  <c r="W307" i="9"/>
  <c r="W309" i="9"/>
  <c r="W311" i="9"/>
  <c r="W313" i="9"/>
  <c r="W315" i="9"/>
  <c r="W317" i="9"/>
  <c r="W229" i="9"/>
  <c r="W233" i="9"/>
  <c r="W225" i="9"/>
  <c r="W241" i="9"/>
  <c r="W227" i="9"/>
  <c r="W231" i="9"/>
  <c r="W237" i="9"/>
  <c r="W243" i="9"/>
  <c r="W224" i="9"/>
  <c r="W226" i="9"/>
  <c r="W228" i="9"/>
  <c r="W230" i="9"/>
  <c r="W232" i="9"/>
  <c r="W234" i="9"/>
  <c r="W236" i="9"/>
  <c r="W238" i="9"/>
  <c r="W240" i="9"/>
  <c r="W242" i="9"/>
  <c r="W235" i="9"/>
  <c r="W239" i="9"/>
  <c r="F170" i="39"/>
  <c r="B394" i="36"/>
  <c r="H446" i="36" s="1"/>
  <c r="D1043" i="39"/>
  <c r="D987" i="39"/>
  <c r="D879" i="39"/>
  <c r="D827" i="39"/>
  <c r="D771" i="39"/>
  <c r="D719" i="39"/>
  <c r="D611" i="39"/>
  <c r="B552" i="36"/>
  <c r="B548" i="36"/>
  <c r="B544" i="36"/>
  <c r="B540" i="36"/>
  <c r="B532" i="36"/>
  <c r="B528" i="36"/>
  <c r="B524" i="36"/>
  <c r="B520" i="36"/>
  <c r="B516" i="36"/>
  <c r="B496" i="36"/>
  <c r="B492" i="36"/>
  <c r="B488" i="36"/>
  <c r="B484" i="36"/>
  <c r="B476" i="36"/>
  <c r="B472" i="36"/>
  <c r="B468" i="36"/>
  <c r="B464" i="36"/>
  <c r="B460" i="36"/>
  <c r="B444" i="36"/>
  <c r="B440" i="36"/>
  <c r="B436" i="36"/>
  <c r="B432" i="36"/>
  <c r="B428" i="36"/>
  <c r="B424" i="36"/>
  <c r="B416" i="36"/>
  <c r="B412" i="36"/>
  <c r="B408" i="36"/>
  <c r="B388" i="36"/>
  <c r="B384" i="36"/>
  <c r="B380" i="36"/>
  <c r="B376" i="36"/>
  <c r="B372" i="36"/>
  <c r="B368" i="36"/>
  <c r="B360" i="36"/>
  <c r="B356" i="36"/>
  <c r="D339" i="39"/>
  <c r="B322" i="36"/>
  <c r="B318" i="36"/>
  <c r="B314" i="36"/>
  <c r="B310" i="36"/>
  <c r="B306" i="36"/>
  <c r="B302" i="36"/>
  <c r="D119" i="39"/>
  <c r="D63" i="39"/>
  <c r="D1042" i="39"/>
  <c r="D986" i="39"/>
  <c r="D934" i="39"/>
  <c r="D826" i="39"/>
  <c r="D770" i="39"/>
  <c r="D662" i="39"/>
  <c r="D610" i="39"/>
  <c r="B551" i="36"/>
  <c r="B547" i="36"/>
  <c r="B543" i="36"/>
  <c r="B539" i="36"/>
  <c r="B531" i="36"/>
  <c r="B527" i="36"/>
  <c r="B523" i="36"/>
  <c r="B519" i="36"/>
  <c r="B515" i="36"/>
  <c r="B495" i="36"/>
  <c r="B491" i="36"/>
  <c r="B487" i="36"/>
  <c r="B483" i="36"/>
  <c r="B475" i="36"/>
  <c r="B471" i="36"/>
  <c r="B467" i="36"/>
  <c r="B463" i="36"/>
  <c r="B443" i="36"/>
  <c r="B439" i="36"/>
  <c r="B435" i="36"/>
  <c r="B431" i="36"/>
  <c r="B427" i="36"/>
  <c r="B423" i="36"/>
  <c r="B415" i="36"/>
  <c r="B411" i="36"/>
  <c r="B387" i="36"/>
  <c r="B383" i="36"/>
  <c r="B379" i="36"/>
  <c r="B375" i="36"/>
  <c r="B371" i="36"/>
  <c r="B367" i="36"/>
  <c r="B359" i="36"/>
  <c r="B355" i="36"/>
  <c r="D338" i="39"/>
  <c r="B321" i="36"/>
  <c r="B317" i="36"/>
  <c r="B313" i="36"/>
  <c r="B309" i="36"/>
  <c r="B305" i="36"/>
  <c r="B301" i="36"/>
  <c r="D190" i="39"/>
  <c r="D118" i="39"/>
  <c r="D64" i="39"/>
  <c r="D62" i="39"/>
  <c r="D1041" i="39"/>
  <c r="D989" i="39"/>
  <c r="D933" i="39"/>
  <c r="D881" i="39"/>
  <c r="D825" i="39"/>
  <c r="D717" i="39"/>
  <c r="D665" i="39"/>
  <c r="D609" i="39"/>
  <c r="B550" i="36"/>
  <c r="B546" i="36"/>
  <c r="B542" i="36"/>
  <c r="B534" i="36"/>
  <c r="B530" i="36"/>
  <c r="B526" i="36"/>
  <c r="B522" i="36"/>
  <c r="B518" i="36"/>
  <c r="B514" i="36"/>
  <c r="B498" i="36"/>
  <c r="B494" i="36"/>
  <c r="B490" i="36"/>
  <c r="B486" i="36"/>
  <c r="B482" i="36"/>
  <c r="B474" i="36"/>
  <c r="B470" i="36"/>
  <c r="B466" i="36"/>
  <c r="B462" i="36"/>
  <c r="B442" i="36"/>
  <c r="B438" i="36"/>
  <c r="B434" i="36"/>
  <c r="B430" i="36"/>
  <c r="B426" i="36"/>
  <c r="B418" i="36"/>
  <c r="B414" i="36"/>
  <c r="B410" i="36"/>
  <c r="B390" i="36"/>
  <c r="B386" i="36"/>
  <c r="B382" i="36"/>
  <c r="B378" i="36"/>
  <c r="B374" i="36"/>
  <c r="B370" i="36"/>
  <c r="B366" i="36"/>
  <c r="D988" i="39"/>
  <c r="D716" i="39"/>
  <c r="B521" i="36"/>
  <c r="B485" i="36"/>
  <c r="B469" i="36"/>
  <c r="B433" i="36"/>
  <c r="B417" i="36"/>
  <c r="B381" i="36"/>
  <c r="B365" i="36"/>
  <c r="B354" i="36"/>
  <c r="B320" i="36"/>
  <c r="B312" i="36"/>
  <c r="B304" i="36"/>
  <c r="D193" i="39"/>
  <c r="D117" i="39"/>
  <c r="D65" i="39"/>
  <c r="B319" i="36"/>
  <c r="B311" i="36"/>
  <c r="B303" i="36"/>
  <c r="D192" i="39"/>
  <c r="D116" i="39"/>
  <c r="D824" i="39"/>
  <c r="D664" i="39"/>
  <c r="B549" i="36"/>
  <c r="B533" i="36"/>
  <c r="B517" i="36"/>
  <c r="B497" i="36"/>
  <c r="B481" i="36"/>
  <c r="B465" i="36"/>
  <c r="B429" i="36"/>
  <c r="B413" i="36"/>
  <c r="B377" i="36"/>
  <c r="D932" i="39"/>
  <c r="D772" i="39"/>
  <c r="B545" i="36"/>
  <c r="B529" i="36"/>
  <c r="B513" i="36"/>
  <c r="B493" i="36"/>
  <c r="B461" i="36"/>
  <c r="B441" i="36"/>
  <c r="B425" i="36"/>
  <c r="B409" i="36"/>
  <c r="B389" i="36"/>
  <c r="B373" i="36"/>
  <c r="B358" i="36"/>
  <c r="D341" i="39"/>
  <c r="B316" i="36"/>
  <c r="B308" i="36"/>
  <c r="B300" i="36"/>
  <c r="D1040" i="39"/>
  <c r="D608" i="39"/>
  <c r="B541" i="36"/>
  <c r="B525" i="36"/>
  <c r="B489" i="36"/>
  <c r="B473" i="36"/>
  <c r="B437" i="36"/>
  <c r="B385" i="36"/>
  <c r="B369" i="36"/>
  <c r="B357" i="36"/>
  <c r="D340" i="39"/>
  <c r="B315" i="36"/>
  <c r="B307" i="36"/>
  <c r="D264" i="39"/>
  <c r="F41" i="8"/>
  <c r="F43" i="8"/>
  <c r="F44" i="8" s="1"/>
  <c r="S5" i="9" s="1"/>
  <c r="T413" i="13"/>
  <c r="T585" i="13"/>
  <c r="U585" i="13"/>
  <c r="U413" i="13"/>
  <c r="T337" i="13"/>
  <c r="U337" i="13"/>
  <c r="T489" i="13"/>
  <c r="U489" i="13"/>
  <c r="T353" i="13"/>
  <c r="U353" i="13"/>
  <c r="T553" i="13"/>
  <c r="U553" i="13"/>
  <c r="T445" i="13"/>
  <c r="U445" i="13"/>
  <c r="T369" i="13"/>
  <c r="T373" i="13"/>
  <c r="U373" i="13"/>
  <c r="T321" i="13"/>
  <c r="U321" i="13"/>
  <c r="T393" i="13"/>
  <c r="U393" i="13"/>
  <c r="T325" i="13"/>
  <c r="U325" i="13"/>
  <c r="T341" i="13"/>
  <c r="U341" i="13"/>
  <c r="T357" i="13"/>
  <c r="U357" i="13"/>
  <c r="T377" i="13"/>
  <c r="U377" i="13"/>
  <c r="T397" i="13"/>
  <c r="U397" i="13"/>
  <c r="T421" i="13"/>
  <c r="T425" i="13"/>
  <c r="U425" i="13"/>
  <c r="T457" i="13"/>
  <c r="U457" i="13"/>
  <c r="U488" i="13"/>
  <c r="T505" i="13"/>
  <c r="U505" i="13"/>
  <c r="T562" i="13"/>
  <c r="T594" i="13"/>
  <c r="T313" i="13"/>
  <c r="U313" i="13"/>
  <c r="T329" i="13"/>
  <c r="U329" i="13"/>
  <c r="T345" i="13"/>
  <c r="U345" i="13"/>
  <c r="T361" i="13"/>
  <c r="U361" i="13"/>
  <c r="T381" i="13"/>
  <c r="U381" i="13"/>
  <c r="T405" i="13"/>
  <c r="U405" i="13"/>
  <c r="T429" i="13"/>
  <c r="U429" i="13"/>
  <c r="T461" i="13"/>
  <c r="U461" i="13"/>
  <c r="U504" i="13"/>
  <c r="T521" i="13"/>
  <c r="U521" i="13"/>
  <c r="T569" i="13"/>
  <c r="U569" i="13"/>
  <c r="T601" i="13"/>
  <c r="T602" i="13"/>
  <c r="T317" i="13"/>
  <c r="U317" i="13"/>
  <c r="T333" i="13"/>
  <c r="U333" i="13"/>
  <c r="T349" i="13"/>
  <c r="U349" i="13"/>
  <c r="T365" i="13"/>
  <c r="U365" i="13"/>
  <c r="T389" i="13"/>
  <c r="U389" i="13"/>
  <c r="T409" i="13"/>
  <c r="U409" i="13"/>
  <c r="T441" i="13"/>
  <c r="U441" i="13"/>
  <c r="T470" i="13"/>
  <c r="U520" i="13"/>
  <c r="T537" i="13"/>
  <c r="U537" i="13"/>
  <c r="T578" i="13"/>
  <c r="U369" i="13"/>
  <c r="T385" i="13"/>
  <c r="U385" i="13"/>
  <c r="T401" i="13"/>
  <c r="U401" i="13"/>
  <c r="T417" i="13"/>
  <c r="U417" i="13"/>
  <c r="T433" i="13"/>
  <c r="U433" i="13"/>
  <c r="T449" i="13"/>
  <c r="U449" i="13"/>
  <c r="T465" i="13"/>
  <c r="U465" i="13"/>
  <c r="T481" i="13"/>
  <c r="U481" i="13"/>
  <c r="T497" i="13"/>
  <c r="U497" i="13"/>
  <c r="T513" i="13"/>
  <c r="U513" i="13"/>
  <c r="T529" i="13"/>
  <c r="U529" i="13"/>
  <c r="T545" i="13"/>
  <c r="U545" i="13"/>
  <c r="T561" i="13"/>
  <c r="U561" i="13"/>
  <c r="T577" i="13"/>
  <c r="U577" i="13"/>
  <c r="T593" i="13"/>
  <c r="U593" i="13"/>
  <c r="U421" i="13"/>
  <c r="T437" i="13"/>
  <c r="U437" i="13"/>
  <c r="T453" i="13"/>
  <c r="U453" i="13"/>
  <c r="T469" i="13"/>
  <c r="U469" i="13"/>
  <c r="U480" i="13"/>
  <c r="T482" i="13"/>
  <c r="U496" i="13"/>
  <c r="T498" i="13"/>
  <c r="U512" i="13"/>
  <c r="T514" i="13"/>
  <c r="U528" i="13"/>
  <c r="T530" i="13"/>
  <c r="U544" i="13"/>
  <c r="T546" i="13"/>
  <c r="U560" i="13"/>
  <c r="U576" i="13"/>
  <c r="U592" i="13"/>
  <c r="T473" i="13"/>
  <c r="U473" i="13"/>
  <c r="T490" i="13"/>
  <c r="T506" i="13"/>
  <c r="T522" i="13"/>
  <c r="U536" i="13"/>
  <c r="T538" i="13"/>
  <c r="U552" i="13"/>
  <c r="T554" i="13"/>
  <c r="U568" i="13"/>
  <c r="T570" i="13"/>
  <c r="U584" i="13"/>
  <c r="T586" i="13"/>
  <c r="U600" i="13"/>
  <c r="U316" i="13"/>
  <c r="T318" i="13"/>
  <c r="U324" i="13"/>
  <c r="T326" i="13"/>
  <c r="U332" i="13"/>
  <c r="T334" i="13"/>
  <c r="U340" i="13"/>
  <c r="T342" i="13"/>
  <c r="U348" i="13"/>
  <c r="T350" i="13"/>
  <c r="U356" i="13"/>
  <c r="T358" i="13"/>
  <c r="U364" i="13"/>
  <c r="T366" i="13"/>
  <c r="U372" i="13"/>
  <c r="T374" i="13"/>
  <c r="U380" i="13"/>
  <c r="T382" i="13"/>
  <c r="U388" i="13"/>
  <c r="T390" i="13"/>
  <c r="U396" i="13"/>
  <c r="T398" i="13"/>
  <c r="U404" i="13"/>
  <c r="T406" i="13"/>
  <c r="U412" i="13"/>
  <c r="T414" i="13"/>
  <c r="U420" i="13"/>
  <c r="T422" i="13"/>
  <c r="U428" i="13"/>
  <c r="T430" i="13"/>
  <c r="U436" i="13"/>
  <c r="T438" i="13"/>
  <c r="U444" i="13"/>
  <c r="T446" i="13"/>
  <c r="U452" i="13"/>
  <c r="T454" i="13"/>
  <c r="U460" i="13"/>
  <c r="T462" i="13"/>
  <c r="U468" i="13"/>
  <c r="U476" i="13"/>
  <c r="T478" i="13"/>
  <c r="U484" i="13"/>
  <c r="T486" i="13"/>
  <c r="U492" i="13"/>
  <c r="T494" i="13"/>
  <c r="U500" i="13"/>
  <c r="T502" i="13"/>
  <c r="U508" i="13"/>
  <c r="T510" i="13"/>
  <c r="U516" i="13"/>
  <c r="T518" i="13"/>
  <c r="U524" i="13"/>
  <c r="T526" i="13"/>
  <c r="U532" i="13"/>
  <c r="T534" i="13"/>
  <c r="U540" i="13"/>
  <c r="T542" i="13"/>
  <c r="U548" i="13"/>
  <c r="T550" i="13"/>
  <c r="U556" i="13"/>
  <c r="T558" i="13"/>
  <c r="U564" i="13"/>
  <c r="T566" i="13"/>
  <c r="U572" i="13"/>
  <c r="T574" i="13"/>
  <c r="U580" i="13"/>
  <c r="T582" i="13"/>
  <c r="U588" i="13"/>
  <c r="T590" i="13"/>
  <c r="U596" i="13"/>
  <c r="T598" i="13"/>
  <c r="U604" i="13"/>
  <c r="U601" i="13"/>
  <c r="U312" i="13"/>
  <c r="T314" i="13"/>
  <c r="U320" i="13"/>
  <c r="T322" i="13"/>
  <c r="U328" i="13"/>
  <c r="T330" i="13"/>
  <c r="U336" i="13"/>
  <c r="T338" i="13"/>
  <c r="U344" i="13"/>
  <c r="T346" i="13"/>
  <c r="U352" i="13"/>
  <c r="T354" i="13"/>
  <c r="U360" i="13"/>
  <c r="T362" i="13"/>
  <c r="U368" i="13"/>
  <c r="T370" i="13"/>
  <c r="U376" i="13"/>
  <c r="T378" i="13"/>
  <c r="U384" i="13"/>
  <c r="T386" i="13"/>
  <c r="U392" i="13"/>
  <c r="T394" i="13"/>
  <c r="U400" i="13"/>
  <c r="T402" i="13"/>
  <c r="U408" i="13"/>
  <c r="T410" i="13"/>
  <c r="U416" i="13"/>
  <c r="T418" i="13"/>
  <c r="U424" i="13"/>
  <c r="T426" i="13"/>
  <c r="U432" i="13"/>
  <c r="T434" i="13"/>
  <c r="U440" i="13"/>
  <c r="T442" i="13"/>
  <c r="U448" i="13"/>
  <c r="T450" i="13"/>
  <c r="U456" i="13"/>
  <c r="T458" i="13"/>
  <c r="U464" i="13"/>
  <c r="T466" i="13"/>
  <c r="U472" i="13"/>
  <c r="T474" i="13"/>
  <c r="T477" i="13"/>
  <c r="U477" i="13"/>
  <c r="T485" i="13"/>
  <c r="U485" i="13"/>
  <c r="T493" i="13"/>
  <c r="U493" i="13"/>
  <c r="T501" i="13"/>
  <c r="U501" i="13"/>
  <c r="T509" i="13"/>
  <c r="U509" i="13"/>
  <c r="T517" i="13"/>
  <c r="U517" i="13"/>
  <c r="T525" i="13"/>
  <c r="U525" i="13"/>
  <c r="T533" i="13"/>
  <c r="U533" i="13"/>
  <c r="T541" i="13"/>
  <c r="U541" i="13"/>
  <c r="T549" i="13"/>
  <c r="U549" i="13"/>
  <c r="T557" i="13"/>
  <c r="U557" i="13"/>
  <c r="T565" i="13"/>
  <c r="U565" i="13"/>
  <c r="T573" i="13"/>
  <c r="U573" i="13"/>
  <c r="T581" i="13"/>
  <c r="U581" i="13"/>
  <c r="T589" i="13"/>
  <c r="U589" i="13"/>
  <c r="T597" i="13"/>
  <c r="U597" i="13"/>
  <c r="T349" i="36"/>
  <c r="T243" i="36"/>
  <c r="T350" i="36"/>
  <c r="T242" i="36"/>
  <c r="T127" i="36"/>
  <c r="T189" i="36"/>
  <c r="T236" i="36"/>
  <c r="T455" i="36"/>
  <c r="T461" i="36"/>
  <c r="T130" i="36"/>
  <c r="T180" i="36"/>
  <c r="T240" i="36"/>
  <c r="T131" i="36"/>
  <c r="T181" i="36"/>
  <c r="T184" i="36"/>
  <c r="T397" i="36"/>
  <c r="T401" i="36"/>
  <c r="T453" i="36"/>
  <c r="T126" i="36"/>
  <c r="T185" i="36"/>
  <c r="T188" i="36"/>
  <c r="T235" i="36"/>
  <c r="T353" i="36"/>
  <c r="T398" i="36"/>
  <c r="T402" i="36"/>
  <c r="T454" i="36"/>
  <c r="T458" i="36"/>
  <c r="T449" i="36"/>
  <c r="T134" i="36"/>
  <c r="T135" i="36"/>
  <c r="T345" i="36"/>
  <c r="T459" i="36"/>
  <c r="B5" i="13"/>
  <c r="B5" i="11"/>
  <c r="B5" i="10"/>
  <c r="H604" i="13"/>
  <c r="S604" i="13" s="1"/>
  <c r="D604" i="13"/>
  <c r="H603" i="13"/>
  <c r="S603" i="13" s="1"/>
  <c r="D603" i="13"/>
  <c r="H602" i="13"/>
  <c r="S602" i="13" s="1"/>
  <c r="D602" i="13"/>
  <c r="H601" i="13"/>
  <c r="S601" i="13" s="1"/>
  <c r="D601" i="13"/>
  <c r="H600" i="13"/>
  <c r="S600" i="13" s="1"/>
  <c r="D600" i="13"/>
  <c r="H599" i="13"/>
  <c r="S599" i="13" s="1"/>
  <c r="D599" i="13"/>
  <c r="H598" i="13"/>
  <c r="S598" i="13" s="1"/>
  <c r="D598" i="13"/>
  <c r="H597" i="13"/>
  <c r="S597" i="13" s="1"/>
  <c r="D597" i="13"/>
  <c r="H596" i="13"/>
  <c r="S596" i="13" s="1"/>
  <c r="D596" i="13"/>
  <c r="H595" i="13"/>
  <c r="S595" i="13" s="1"/>
  <c r="D595" i="13"/>
  <c r="H594" i="13"/>
  <c r="S594" i="13" s="1"/>
  <c r="D594" i="13"/>
  <c r="H593" i="13"/>
  <c r="S593" i="13" s="1"/>
  <c r="D593" i="13"/>
  <c r="H592" i="13"/>
  <c r="S592" i="13" s="1"/>
  <c r="D592" i="13"/>
  <c r="H591" i="13"/>
  <c r="S591" i="13" s="1"/>
  <c r="D591" i="13"/>
  <c r="H590" i="13"/>
  <c r="S590" i="13" s="1"/>
  <c r="D590" i="13"/>
  <c r="H589" i="13"/>
  <c r="S589" i="13" s="1"/>
  <c r="D589" i="13"/>
  <c r="H588" i="13"/>
  <c r="S588" i="13" s="1"/>
  <c r="D588" i="13"/>
  <c r="H587" i="13"/>
  <c r="S587" i="13" s="1"/>
  <c r="D587" i="13"/>
  <c r="H586" i="13"/>
  <c r="S586" i="13" s="1"/>
  <c r="D586" i="13"/>
  <c r="H585" i="13"/>
  <c r="S585" i="13" s="1"/>
  <c r="D585" i="13"/>
  <c r="H584" i="13"/>
  <c r="S584" i="13" s="1"/>
  <c r="D584" i="13"/>
  <c r="H583" i="13"/>
  <c r="S583" i="13" s="1"/>
  <c r="D583" i="13"/>
  <c r="H582" i="13"/>
  <c r="S582" i="13" s="1"/>
  <c r="D582" i="13"/>
  <c r="H581" i="13"/>
  <c r="S581" i="13" s="1"/>
  <c r="D581" i="13"/>
  <c r="H580" i="13"/>
  <c r="S580" i="13" s="1"/>
  <c r="D580" i="13"/>
  <c r="H579" i="13"/>
  <c r="S579" i="13" s="1"/>
  <c r="D579" i="13"/>
  <c r="H578" i="13"/>
  <c r="S578" i="13" s="1"/>
  <c r="D578" i="13"/>
  <c r="H577" i="13"/>
  <c r="S577" i="13" s="1"/>
  <c r="D577" i="13"/>
  <c r="H576" i="13"/>
  <c r="S576" i="13" s="1"/>
  <c r="D576" i="13"/>
  <c r="H575" i="13"/>
  <c r="S575" i="13" s="1"/>
  <c r="D575" i="13"/>
  <c r="H574" i="13"/>
  <c r="S574" i="13" s="1"/>
  <c r="D574" i="13"/>
  <c r="H573" i="13"/>
  <c r="S573" i="13" s="1"/>
  <c r="D573" i="13"/>
  <c r="H572" i="13"/>
  <c r="S572" i="13" s="1"/>
  <c r="D572" i="13"/>
  <c r="H571" i="13"/>
  <c r="S571" i="13" s="1"/>
  <c r="D571" i="13"/>
  <c r="H570" i="13"/>
  <c r="S570" i="13" s="1"/>
  <c r="D570" i="13"/>
  <c r="H569" i="13"/>
  <c r="S569" i="13" s="1"/>
  <c r="D569" i="13"/>
  <c r="H568" i="13"/>
  <c r="S568" i="13" s="1"/>
  <c r="D568" i="13"/>
  <c r="H567" i="13"/>
  <c r="S567" i="13" s="1"/>
  <c r="D567" i="13"/>
  <c r="H566" i="13"/>
  <c r="S566" i="13" s="1"/>
  <c r="D566" i="13"/>
  <c r="H565" i="13"/>
  <c r="S565" i="13" s="1"/>
  <c r="D565" i="13"/>
  <c r="H564" i="13"/>
  <c r="S564" i="13" s="1"/>
  <c r="D564" i="13"/>
  <c r="H563" i="13"/>
  <c r="S563" i="13" s="1"/>
  <c r="D563" i="13"/>
  <c r="H562" i="13"/>
  <c r="S562" i="13" s="1"/>
  <c r="D562" i="13"/>
  <c r="H561" i="13"/>
  <c r="S561" i="13" s="1"/>
  <c r="D561" i="13"/>
  <c r="H560" i="13"/>
  <c r="S560" i="13" s="1"/>
  <c r="D560" i="13"/>
  <c r="H559" i="13"/>
  <c r="S559" i="13" s="1"/>
  <c r="D559" i="13"/>
  <c r="H558" i="13"/>
  <c r="S558" i="13" s="1"/>
  <c r="D558" i="13"/>
  <c r="H557" i="13"/>
  <c r="S557" i="13" s="1"/>
  <c r="D557" i="13"/>
  <c r="H556" i="13"/>
  <c r="S556" i="13" s="1"/>
  <c r="D556" i="13"/>
  <c r="H555" i="13"/>
  <c r="S555" i="13" s="1"/>
  <c r="D555" i="13"/>
  <c r="H554" i="13"/>
  <c r="S554" i="13" s="1"/>
  <c r="D554" i="13"/>
  <c r="H553" i="13"/>
  <c r="S553" i="13" s="1"/>
  <c r="D553" i="13"/>
  <c r="H552" i="13"/>
  <c r="S552" i="13" s="1"/>
  <c r="D552" i="13"/>
  <c r="H551" i="13"/>
  <c r="S551" i="13" s="1"/>
  <c r="D551" i="13"/>
  <c r="H550" i="13"/>
  <c r="S550" i="13" s="1"/>
  <c r="D550" i="13"/>
  <c r="H549" i="13"/>
  <c r="S549" i="13" s="1"/>
  <c r="D549" i="13"/>
  <c r="H548" i="13"/>
  <c r="S548" i="13" s="1"/>
  <c r="D548" i="13"/>
  <c r="H547" i="13"/>
  <c r="S547" i="13" s="1"/>
  <c r="D547" i="13"/>
  <c r="H546" i="13"/>
  <c r="S546" i="13" s="1"/>
  <c r="D546" i="13"/>
  <c r="H545" i="13"/>
  <c r="S545" i="13" s="1"/>
  <c r="D545" i="13"/>
  <c r="H544" i="13"/>
  <c r="S544" i="13" s="1"/>
  <c r="D544" i="13"/>
  <c r="H543" i="13"/>
  <c r="S543" i="13" s="1"/>
  <c r="D543" i="13"/>
  <c r="H542" i="13"/>
  <c r="S542" i="13" s="1"/>
  <c r="D542" i="13"/>
  <c r="H541" i="13"/>
  <c r="S541" i="13" s="1"/>
  <c r="D541" i="13"/>
  <c r="H540" i="13"/>
  <c r="S540" i="13" s="1"/>
  <c r="D540" i="13"/>
  <c r="H539" i="13"/>
  <c r="S539" i="13" s="1"/>
  <c r="D539" i="13"/>
  <c r="H538" i="13"/>
  <c r="S538" i="13" s="1"/>
  <c r="D538" i="13"/>
  <c r="H537" i="13"/>
  <c r="S537" i="13" s="1"/>
  <c r="D537" i="13"/>
  <c r="H536" i="13"/>
  <c r="S536" i="13" s="1"/>
  <c r="D536" i="13"/>
  <c r="H535" i="13"/>
  <c r="S535" i="13" s="1"/>
  <c r="D535" i="13"/>
  <c r="H534" i="13"/>
  <c r="S534" i="13" s="1"/>
  <c r="D534" i="13"/>
  <c r="H533" i="13"/>
  <c r="S533" i="13" s="1"/>
  <c r="D533" i="13"/>
  <c r="H532" i="13"/>
  <c r="S532" i="13" s="1"/>
  <c r="D532" i="13"/>
  <c r="H531" i="13"/>
  <c r="S531" i="13" s="1"/>
  <c r="D531" i="13"/>
  <c r="H530" i="13"/>
  <c r="S530" i="13" s="1"/>
  <c r="D530" i="13"/>
  <c r="H529" i="13"/>
  <c r="S529" i="13" s="1"/>
  <c r="D529" i="13"/>
  <c r="H528" i="13"/>
  <c r="S528" i="13" s="1"/>
  <c r="D528" i="13"/>
  <c r="H527" i="13"/>
  <c r="S527" i="13" s="1"/>
  <c r="D527" i="13"/>
  <c r="H526" i="13"/>
  <c r="S526" i="13" s="1"/>
  <c r="D526" i="13"/>
  <c r="H525" i="13"/>
  <c r="S525" i="13" s="1"/>
  <c r="D525" i="13"/>
  <c r="H524" i="13"/>
  <c r="S524" i="13" s="1"/>
  <c r="D524" i="13"/>
  <c r="H523" i="13"/>
  <c r="S523" i="13" s="1"/>
  <c r="D523" i="13"/>
  <c r="H522" i="13"/>
  <c r="S522" i="13" s="1"/>
  <c r="D522" i="13"/>
  <c r="H521" i="13"/>
  <c r="S521" i="13" s="1"/>
  <c r="D521" i="13"/>
  <c r="H520" i="13"/>
  <c r="S520" i="13" s="1"/>
  <c r="D520" i="13"/>
  <c r="H519" i="13"/>
  <c r="S519" i="13" s="1"/>
  <c r="D519" i="13"/>
  <c r="H518" i="13"/>
  <c r="S518" i="13" s="1"/>
  <c r="D518" i="13"/>
  <c r="H517" i="13"/>
  <c r="S517" i="13" s="1"/>
  <c r="D517" i="13"/>
  <c r="H516" i="13"/>
  <c r="S516" i="13" s="1"/>
  <c r="D516" i="13"/>
  <c r="H515" i="13"/>
  <c r="S515" i="13" s="1"/>
  <c r="D515" i="13"/>
  <c r="H514" i="13"/>
  <c r="S514" i="13" s="1"/>
  <c r="D514" i="13"/>
  <c r="H513" i="13"/>
  <c r="S513" i="13" s="1"/>
  <c r="D513" i="13"/>
  <c r="H512" i="13"/>
  <c r="S512" i="13" s="1"/>
  <c r="D512" i="13"/>
  <c r="H511" i="13"/>
  <c r="S511" i="13" s="1"/>
  <c r="D511" i="13"/>
  <c r="H510" i="13"/>
  <c r="S510" i="13" s="1"/>
  <c r="D510" i="13"/>
  <c r="H509" i="13"/>
  <c r="S509" i="13" s="1"/>
  <c r="D509" i="13"/>
  <c r="H508" i="13"/>
  <c r="S508" i="13" s="1"/>
  <c r="D508" i="13"/>
  <c r="H507" i="13"/>
  <c r="S507" i="13" s="1"/>
  <c r="D507" i="13"/>
  <c r="H506" i="13"/>
  <c r="S506" i="13" s="1"/>
  <c r="D506" i="13"/>
  <c r="H505" i="13"/>
  <c r="S505" i="13" s="1"/>
  <c r="D505" i="13"/>
  <c r="H504" i="13"/>
  <c r="S504" i="13" s="1"/>
  <c r="D504" i="13"/>
  <c r="H503" i="13"/>
  <c r="S503" i="13" s="1"/>
  <c r="D503" i="13"/>
  <c r="H502" i="13"/>
  <c r="S502" i="13" s="1"/>
  <c r="D502" i="13"/>
  <c r="H501" i="13"/>
  <c r="S501" i="13" s="1"/>
  <c r="D501" i="13"/>
  <c r="H500" i="13"/>
  <c r="S500" i="13" s="1"/>
  <c r="D500" i="13"/>
  <c r="H499" i="13"/>
  <c r="S499" i="13" s="1"/>
  <c r="D499" i="13"/>
  <c r="H498" i="13"/>
  <c r="S498" i="13" s="1"/>
  <c r="D498" i="13"/>
  <c r="H497" i="13"/>
  <c r="S497" i="13" s="1"/>
  <c r="D497" i="13"/>
  <c r="H496" i="13"/>
  <c r="S496" i="13" s="1"/>
  <c r="D496" i="13"/>
  <c r="H495" i="13"/>
  <c r="S495" i="13" s="1"/>
  <c r="D495" i="13"/>
  <c r="H494" i="13"/>
  <c r="S494" i="13" s="1"/>
  <c r="D494" i="13"/>
  <c r="H493" i="13"/>
  <c r="S493" i="13" s="1"/>
  <c r="D493" i="13"/>
  <c r="H492" i="13"/>
  <c r="S492" i="13" s="1"/>
  <c r="D492" i="13"/>
  <c r="H491" i="13"/>
  <c r="S491" i="13" s="1"/>
  <c r="D491" i="13"/>
  <c r="H490" i="13"/>
  <c r="S490" i="13" s="1"/>
  <c r="D490" i="13"/>
  <c r="H489" i="13"/>
  <c r="S489" i="13" s="1"/>
  <c r="D489" i="13"/>
  <c r="H488" i="13"/>
  <c r="S488" i="13" s="1"/>
  <c r="D488" i="13"/>
  <c r="H487" i="13"/>
  <c r="S487" i="13" s="1"/>
  <c r="D487" i="13"/>
  <c r="H486" i="13"/>
  <c r="S486" i="13" s="1"/>
  <c r="D486" i="13"/>
  <c r="H485" i="13"/>
  <c r="S485" i="13" s="1"/>
  <c r="D485" i="13"/>
  <c r="H484" i="13"/>
  <c r="S484" i="13" s="1"/>
  <c r="D484" i="13"/>
  <c r="H483" i="13"/>
  <c r="S483" i="13" s="1"/>
  <c r="D483" i="13"/>
  <c r="H482" i="13"/>
  <c r="S482" i="13" s="1"/>
  <c r="D482" i="13"/>
  <c r="H481" i="13"/>
  <c r="S481" i="13" s="1"/>
  <c r="D481" i="13"/>
  <c r="H480" i="13"/>
  <c r="S480" i="13" s="1"/>
  <c r="D480" i="13"/>
  <c r="H479" i="13"/>
  <c r="S479" i="13" s="1"/>
  <c r="D479" i="13"/>
  <c r="H478" i="13"/>
  <c r="S478" i="13" s="1"/>
  <c r="D478" i="13"/>
  <c r="H477" i="13"/>
  <c r="S477" i="13" s="1"/>
  <c r="D477" i="13"/>
  <c r="H476" i="13"/>
  <c r="S476" i="13" s="1"/>
  <c r="D476" i="13"/>
  <c r="H475" i="13"/>
  <c r="S475" i="13" s="1"/>
  <c r="D475" i="13"/>
  <c r="H474" i="13"/>
  <c r="S474" i="13" s="1"/>
  <c r="D474" i="13"/>
  <c r="H473" i="13"/>
  <c r="S473" i="13" s="1"/>
  <c r="D473" i="13"/>
  <c r="H472" i="13"/>
  <c r="S472" i="13" s="1"/>
  <c r="D472" i="13"/>
  <c r="H471" i="13"/>
  <c r="S471" i="13" s="1"/>
  <c r="D471" i="13"/>
  <c r="H470" i="13"/>
  <c r="S470" i="13" s="1"/>
  <c r="D470" i="13"/>
  <c r="H469" i="13"/>
  <c r="S469" i="13" s="1"/>
  <c r="D469" i="13"/>
  <c r="H468" i="13"/>
  <c r="S468" i="13" s="1"/>
  <c r="D468" i="13"/>
  <c r="H467" i="13"/>
  <c r="S467" i="13" s="1"/>
  <c r="D467" i="13"/>
  <c r="H466" i="13"/>
  <c r="S466" i="13" s="1"/>
  <c r="D466" i="13"/>
  <c r="H465" i="13"/>
  <c r="S465" i="13" s="1"/>
  <c r="D465" i="13"/>
  <c r="H464" i="13"/>
  <c r="S464" i="13" s="1"/>
  <c r="D464" i="13"/>
  <c r="H463" i="13"/>
  <c r="S463" i="13" s="1"/>
  <c r="D463" i="13"/>
  <c r="H462" i="13"/>
  <c r="S462" i="13" s="1"/>
  <c r="D462" i="13"/>
  <c r="H461" i="13"/>
  <c r="S461" i="13" s="1"/>
  <c r="D461" i="13"/>
  <c r="H460" i="13"/>
  <c r="S460" i="13" s="1"/>
  <c r="D460" i="13"/>
  <c r="H459" i="13"/>
  <c r="S459" i="13" s="1"/>
  <c r="D459" i="13"/>
  <c r="H458" i="13"/>
  <c r="S458" i="13" s="1"/>
  <c r="D458" i="13"/>
  <c r="H457" i="13"/>
  <c r="S457" i="13" s="1"/>
  <c r="D457" i="13"/>
  <c r="H456" i="13"/>
  <c r="S456" i="13" s="1"/>
  <c r="D456" i="13"/>
  <c r="H455" i="13"/>
  <c r="S455" i="13" s="1"/>
  <c r="D455" i="13"/>
  <c r="H454" i="13"/>
  <c r="S454" i="13" s="1"/>
  <c r="D454" i="13"/>
  <c r="H453" i="13"/>
  <c r="S453" i="13" s="1"/>
  <c r="D453" i="13"/>
  <c r="H452" i="13"/>
  <c r="S452" i="13" s="1"/>
  <c r="D452" i="13"/>
  <c r="H451" i="13"/>
  <c r="S451" i="13" s="1"/>
  <c r="D451" i="13"/>
  <c r="H450" i="13"/>
  <c r="S450" i="13" s="1"/>
  <c r="D450" i="13"/>
  <c r="H449" i="13"/>
  <c r="S449" i="13" s="1"/>
  <c r="D449" i="13"/>
  <c r="H448" i="13"/>
  <c r="S448" i="13" s="1"/>
  <c r="D448" i="13"/>
  <c r="H447" i="13"/>
  <c r="S447" i="13" s="1"/>
  <c r="D447" i="13"/>
  <c r="H446" i="13"/>
  <c r="S446" i="13" s="1"/>
  <c r="D446" i="13"/>
  <c r="H445" i="13"/>
  <c r="S445" i="13" s="1"/>
  <c r="D445" i="13"/>
  <c r="H444" i="13"/>
  <c r="S444" i="13" s="1"/>
  <c r="D444" i="13"/>
  <c r="H443" i="13"/>
  <c r="S443" i="13" s="1"/>
  <c r="D443" i="13"/>
  <c r="H442" i="13"/>
  <c r="S442" i="13" s="1"/>
  <c r="D442" i="13"/>
  <c r="H441" i="13"/>
  <c r="S441" i="13" s="1"/>
  <c r="D441" i="13"/>
  <c r="H440" i="13"/>
  <c r="S440" i="13" s="1"/>
  <c r="D440" i="13"/>
  <c r="H439" i="13"/>
  <c r="S439" i="13" s="1"/>
  <c r="D439" i="13"/>
  <c r="H438" i="13"/>
  <c r="S438" i="13" s="1"/>
  <c r="D438" i="13"/>
  <c r="H437" i="13"/>
  <c r="S437" i="13" s="1"/>
  <c r="D437" i="13"/>
  <c r="H436" i="13"/>
  <c r="S436" i="13" s="1"/>
  <c r="D436" i="13"/>
  <c r="H435" i="13"/>
  <c r="S435" i="13" s="1"/>
  <c r="D435" i="13"/>
  <c r="H434" i="13"/>
  <c r="S434" i="13" s="1"/>
  <c r="D434" i="13"/>
  <c r="H433" i="13"/>
  <c r="S433" i="13" s="1"/>
  <c r="D433" i="13"/>
  <c r="H432" i="13"/>
  <c r="S432" i="13" s="1"/>
  <c r="D432" i="13"/>
  <c r="H431" i="13"/>
  <c r="S431" i="13" s="1"/>
  <c r="D431" i="13"/>
  <c r="H430" i="13"/>
  <c r="S430" i="13" s="1"/>
  <c r="D430" i="13"/>
  <c r="H429" i="13"/>
  <c r="S429" i="13" s="1"/>
  <c r="D429" i="13"/>
  <c r="H428" i="13"/>
  <c r="S428" i="13" s="1"/>
  <c r="D428" i="13"/>
  <c r="H427" i="13"/>
  <c r="S427" i="13" s="1"/>
  <c r="D427" i="13"/>
  <c r="H426" i="13"/>
  <c r="S426" i="13" s="1"/>
  <c r="D426" i="13"/>
  <c r="H425" i="13"/>
  <c r="S425" i="13" s="1"/>
  <c r="D425" i="13"/>
  <c r="H424" i="13"/>
  <c r="S424" i="13" s="1"/>
  <c r="D424" i="13"/>
  <c r="H423" i="13"/>
  <c r="S423" i="13" s="1"/>
  <c r="D423" i="13"/>
  <c r="H422" i="13"/>
  <c r="S422" i="13" s="1"/>
  <c r="D422" i="13"/>
  <c r="H421" i="13"/>
  <c r="S421" i="13" s="1"/>
  <c r="D421" i="13"/>
  <c r="H420" i="13"/>
  <c r="S420" i="13" s="1"/>
  <c r="D420" i="13"/>
  <c r="H419" i="13"/>
  <c r="S419" i="13" s="1"/>
  <c r="D419" i="13"/>
  <c r="H418" i="13"/>
  <c r="S418" i="13" s="1"/>
  <c r="D418" i="13"/>
  <c r="H417" i="13"/>
  <c r="S417" i="13" s="1"/>
  <c r="D417" i="13"/>
  <c r="H416" i="13"/>
  <c r="S416" i="13" s="1"/>
  <c r="D416" i="13"/>
  <c r="H415" i="13"/>
  <c r="S415" i="13" s="1"/>
  <c r="D415" i="13"/>
  <c r="H414" i="13"/>
  <c r="S414" i="13" s="1"/>
  <c r="D414" i="13"/>
  <c r="H413" i="13"/>
  <c r="S413" i="13" s="1"/>
  <c r="D413" i="13"/>
  <c r="H412" i="13"/>
  <c r="S412" i="13" s="1"/>
  <c r="D412" i="13"/>
  <c r="H411" i="13"/>
  <c r="S411" i="13" s="1"/>
  <c r="D411" i="13"/>
  <c r="H410" i="13"/>
  <c r="S410" i="13" s="1"/>
  <c r="D410" i="13"/>
  <c r="H409" i="13"/>
  <c r="S409" i="13" s="1"/>
  <c r="D409" i="13"/>
  <c r="H408" i="13"/>
  <c r="S408" i="13" s="1"/>
  <c r="D408" i="13"/>
  <c r="H407" i="13"/>
  <c r="S407" i="13" s="1"/>
  <c r="D407" i="13"/>
  <c r="H406" i="13"/>
  <c r="S406" i="13" s="1"/>
  <c r="D406" i="13"/>
  <c r="H405" i="13"/>
  <c r="S405" i="13" s="1"/>
  <c r="D405" i="13"/>
  <c r="H404" i="13"/>
  <c r="S404" i="13" s="1"/>
  <c r="D404" i="13"/>
  <c r="H403" i="13"/>
  <c r="S403" i="13" s="1"/>
  <c r="D403" i="13"/>
  <c r="H402" i="13"/>
  <c r="S402" i="13" s="1"/>
  <c r="D402" i="13"/>
  <c r="H401" i="13"/>
  <c r="S401" i="13" s="1"/>
  <c r="D401" i="13"/>
  <c r="H400" i="13"/>
  <c r="S400" i="13" s="1"/>
  <c r="D400" i="13"/>
  <c r="H399" i="13"/>
  <c r="S399" i="13" s="1"/>
  <c r="D399" i="13"/>
  <c r="H398" i="13"/>
  <c r="S398" i="13" s="1"/>
  <c r="D398" i="13"/>
  <c r="H397" i="13"/>
  <c r="S397" i="13" s="1"/>
  <c r="D397" i="13"/>
  <c r="H396" i="13"/>
  <c r="S396" i="13" s="1"/>
  <c r="D396" i="13"/>
  <c r="H395" i="13"/>
  <c r="S395" i="13" s="1"/>
  <c r="D395" i="13"/>
  <c r="H394" i="13"/>
  <c r="S394" i="13" s="1"/>
  <c r="D394" i="13"/>
  <c r="H393" i="13"/>
  <c r="S393" i="13" s="1"/>
  <c r="D393" i="13"/>
  <c r="H392" i="13"/>
  <c r="S392" i="13" s="1"/>
  <c r="D392" i="13"/>
  <c r="H391" i="13"/>
  <c r="S391" i="13" s="1"/>
  <c r="D391" i="13"/>
  <c r="H390" i="13"/>
  <c r="S390" i="13" s="1"/>
  <c r="D390" i="13"/>
  <c r="H389" i="13"/>
  <c r="S389" i="13" s="1"/>
  <c r="D389" i="13"/>
  <c r="H388" i="13"/>
  <c r="S388" i="13" s="1"/>
  <c r="D388" i="13"/>
  <c r="H387" i="13"/>
  <c r="S387" i="13" s="1"/>
  <c r="D387" i="13"/>
  <c r="H386" i="13"/>
  <c r="S386" i="13" s="1"/>
  <c r="D386" i="13"/>
  <c r="H385" i="13"/>
  <c r="S385" i="13" s="1"/>
  <c r="D385" i="13"/>
  <c r="H384" i="13"/>
  <c r="S384" i="13" s="1"/>
  <c r="D384" i="13"/>
  <c r="H383" i="13"/>
  <c r="S383" i="13" s="1"/>
  <c r="D383" i="13"/>
  <c r="H382" i="13"/>
  <c r="S382" i="13" s="1"/>
  <c r="D382" i="13"/>
  <c r="H381" i="13"/>
  <c r="S381" i="13" s="1"/>
  <c r="D381" i="13"/>
  <c r="H380" i="13"/>
  <c r="S380" i="13" s="1"/>
  <c r="D380" i="13"/>
  <c r="H379" i="13"/>
  <c r="S379" i="13" s="1"/>
  <c r="D379" i="13"/>
  <c r="H378" i="13"/>
  <c r="S378" i="13" s="1"/>
  <c r="D378" i="13"/>
  <c r="H377" i="13"/>
  <c r="S377" i="13" s="1"/>
  <c r="D377" i="13"/>
  <c r="H376" i="13"/>
  <c r="S376" i="13" s="1"/>
  <c r="D376" i="13"/>
  <c r="H375" i="13"/>
  <c r="S375" i="13" s="1"/>
  <c r="D375" i="13"/>
  <c r="H374" i="13"/>
  <c r="S374" i="13" s="1"/>
  <c r="D374" i="13"/>
  <c r="H373" i="13"/>
  <c r="S373" i="13" s="1"/>
  <c r="D373" i="13"/>
  <c r="H372" i="13"/>
  <c r="S372" i="13" s="1"/>
  <c r="D372" i="13"/>
  <c r="H371" i="13"/>
  <c r="S371" i="13" s="1"/>
  <c r="D371" i="13"/>
  <c r="H370" i="13"/>
  <c r="S370" i="13" s="1"/>
  <c r="D370" i="13"/>
  <c r="H369" i="13"/>
  <c r="S369" i="13" s="1"/>
  <c r="D369" i="13"/>
  <c r="H368" i="13"/>
  <c r="S368" i="13" s="1"/>
  <c r="D368" i="13"/>
  <c r="H367" i="13"/>
  <c r="S367" i="13" s="1"/>
  <c r="D367" i="13"/>
  <c r="H366" i="13"/>
  <c r="S366" i="13" s="1"/>
  <c r="D366" i="13"/>
  <c r="H365" i="13"/>
  <c r="S365" i="13" s="1"/>
  <c r="D365" i="13"/>
  <c r="H364" i="13"/>
  <c r="S364" i="13" s="1"/>
  <c r="D364" i="13"/>
  <c r="H363" i="13"/>
  <c r="S363" i="13" s="1"/>
  <c r="D363" i="13"/>
  <c r="H362" i="13"/>
  <c r="S362" i="13" s="1"/>
  <c r="D362" i="13"/>
  <c r="H361" i="13"/>
  <c r="S361" i="13" s="1"/>
  <c r="D361" i="13"/>
  <c r="H360" i="13"/>
  <c r="S360" i="13" s="1"/>
  <c r="D360" i="13"/>
  <c r="H359" i="13"/>
  <c r="S359" i="13" s="1"/>
  <c r="D359" i="13"/>
  <c r="H358" i="13"/>
  <c r="S358" i="13" s="1"/>
  <c r="D358" i="13"/>
  <c r="H357" i="13"/>
  <c r="S357" i="13" s="1"/>
  <c r="D357" i="13"/>
  <c r="H356" i="13"/>
  <c r="S356" i="13" s="1"/>
  <c r="D356" i="13"/>
  <c r="H355" i="13"/>
  <c r="S355" i="13" s="1"/>
  <c r="D355" i="13"/>
  <c r="H354" i="13"/>
  <c r="S354" i="13" s="1"/>
  <c r="D354" i="13"/>
  <c r="H353" i="13"/>
  <c r="S353" i="13" s="1"/>
  <c r="D353" i="13"/>
  <c r="H352" i="13"/>
  <c r="S352" i="13" s="1"/>
  <c r="D352" i="13"/>
  <c r="H351" i="13"/>
  <c r="S351" i="13" s="1"/>
  <c r="D351" i="13"/>
  <c r="H350" i="13"/>
  <c r="S350" i="13" s="1"/>
  <c r="D350" i="13"/>
  <c r="H349" i="13"/>
  <c r="S349" i="13" s="1"/>
  <c r="D349" i="13"/>
  <c r="H348" i="13"/>
  <c r="S348" i="13" s="1"/>
  <c r="D348" i="13"/>
  <c r="H347" i="13"/>
  <c r="S347" i="13" s="1"/>
  <c r="D347" i="13"/>
  <c r="H346" i="13"/>
  <c r="S346" i="13" s="1"/>
  <c r="D346" i="13"/>
  <c r="H345" i="13"/>
  <c r="S345" i="13" s="1"/>
  <c r="D345" i="13"/>
  <c r="H344" i="13"/>
  <c r="S344" i="13" s="1"/>
  <c r="D344" i="13"/>
  <c r="H343" i="13"/>
  <c r="S343" i="13" s="1"/>
  <c r="D343" i="13"/>
  <c r="H342" i="13"/>
  <c r="S342" i="13" s="1"/>
  <c r="D342" i="13"/>
  <c r="H341" i="13"/>
  <c r="S341" i="13" s="1"/>
  <c r="D341" i="13"/>
  <c r="H340" i="13"/>
  <c r="S340" i="13" s="1"/>
  <c r="D340" i="13"/>
  <c r="H339" i="13"/>
  <c r="S339" i="13" s="1"/>
  <c r="D339" i="13"/>
  <c r="H338" i="13"/>
  <c r="S338" i="13" s="1"/>
  <c r="D338" i="13"/>
  <c r="H337" i="13"/>
  <c r="S337" i="13" s="1"/>
  <c r="D337" i="13"/>
  <c r="H336" i="13"/>
  <c r="S336" i="13" s="1"/>
  <c r="D336" i="13"/>
  <c r="H335" i="13"/>
  <c r="S335" i="13" s="1"/>
  <c r="D335" i="13"/>
  <c r="H334" i="13"/>
  <c r="S334" i="13" s="1"/>
  <c r="D334" i="13"/>
  <c r="H333" i="13"/>
  <c r="S333" i="13" s="1"/>
  <c r="D333" i="13"/>
  <c r="H332" i="13"/>
  <c r="S332" i="13" s="1"/>
  <c r="D332" i="13"/>
  <c r="H331" i="13"/>
  <c r="S331" i="13" s="1"/>
  <c r="D331" i="13"/>
  <c r="H330" i="13"/>
  <c r="S330" i="13" s="1"/>
  <c r="D330" i="13"/>
  <c r="H329" i="13"/>
  <c r="S329" i="13" s="1"/>
  <c r="D329" i="13"/>
  <c r="H328" i="13"/>
  <c r="S328" i="13" s="1"/>
  <c r="D328" i="13"/>
  <c r="H327" i="13"/>
  <c r="S327" i="13" s="1"/>
  <c r="D327" i="13"/>
  <c r="H326" i="13"/>
  <c r="S326" i="13" s="1"/>
  <c r="D326" i="13"/>
  <c r="H325" i="13"/>
  <c r="S325" i="13" s="1"/>
  <c r="D325" i="13"/>
  <c r="H324" i="13"/>
  <c r="S324" i="13" s="1"/>
  <c r="D324" i="13"/>
  <c r="H323" i="13"/>
  <c r="S323" i="13" s="1"/>
  <c r="D323" i="13"/>
  <c r="H322" i="13"/>
  <c r="S322" i="13" s="1"/>
  <c r="D322" i="13"/>
  <c r="H321" i="13"/>
  <c r="S321" i="13" s="1"/>
  <c r="D321" i="13"/>
  <c r="H320" i="13"/>
  <c r="S320" i="13" s="1"/>
  <c r="D320" i="13"/>
  <c r="H319" i="13"/>
  <c r="S319" i="13" s="1"/>
  <c r="D319" i="13"/>
  <c r="H318" i="13"/>
  <c r="S318" i="13" s="1"/>
  <c r="D318" i="13"/>
  <c r="H317" i="13"/>
  <c r="S317" i="13" s="1"/>
  <c r="D317" i="13"/>
  <c r="H316" i="13"/>
  <c r="S316" i="13" s="1"/>
  <c r="D316" i="13"/>
  <c r="H315" i="13"/>
  <c r="S315" i="13" s="1"/>
  <c r="D315" i="13"/>
  <c r="H314" i="13"/>
  <c r="S314" i="13" s="1"/>
  <c r="D314" i="13"/>
  <c r="H313" i="13"/>
  <c r="S313" i="13" s="1"/>
  <c r="D313" i="13"/>
  <c r="H312" i="13"/>
  <c r="S312" i="13" s="1"/>
  <c r="D312" i="13"/>
  <c r="G604" i="13"/>
  <c r="R604" i="13" s="1"/>
  <c r="E602" i="13"/>
  <c r="P602" i="13" s="1"/>
  <c r="F601" i="13"/>
  <c r="Q601" i="13" s="1"/>
  <c r="G600" i="13"/>
  <c r="R600" i="13" s="1"/>
  <c r="E598" i="13"/>
  <c r="P598" i="13" s="1"/>
  <c r="F597" i="13"/>
  <c r="Q597" i="13" s="1"/>
  <c r="G596" i="13"/>
  <c r="R596" i="13" s="1"/>
  <c r="E594" i="13"/>
  <c r="P594" i="13" s="1"/>
  <c r="F593" i="13"/>
  <c r="Q593" i="13" s="1"/>
  <c r="G592" i="13"/>
  <c r="R592" i="13" s="1"/>
  <c r="E590" i="13"/>
  <c r="P590" i="13" s="1"/>
  <c r="F589" i="13"/>
  <c r="Q589" i="13" s="1"/>
  <c r="G588" i="13"/>
  <c r="R588" i="13" s="1"/>
  <c r="E586" i="13"/>
  <c r="P586" i="13" s="1"/>
  <c r="F585" i="13"/>
  <c r="Q585" i="13" s="1"/>
  <c r="G584" i="13"/>
  <c r="R584" i="13" s="1"/>
  <c r="E582" i="13"/>
  <c r="P582" i="13" s="1"/>
  <c r="F581" i="13"/>
  <c r="Q581" i="13" s="1"/>
  <c r="G580" i="13"/>
  <c r="R580" i="13" s="1"/>
  <c r="E578" i="13"/>
  <c r="P578" i="13" s="1"/>
  <c r="F577" i="13"/>
  <c r="Q577" i="13" s="1"/>
  <c r="G576" i="13"/>
  <c r="R576" i="13" s="1"/>
  <c r="E574" i="13"/>
  <c r="P574" i="13" s="1"/>
  <c r="F573" i="13"/>
  <c r="Q573" i="13" s="1"/>
  <c r="G572" i="13"/>
  <c r="R572" i="13" s="1"/>
  <c r="E570" i="13"/>
  <c r="P570" i="13" s="1"/>
  <c r="F569" i="13"/>
  <c r="Q569" i="13" s="1"/>
  <c r="G568" i="13"/>
  <c r="R568" i="13" s="1"/>
  <c r="E566" i="13"/>
  <c r="P566" i="13" s="1"/>
  <c r="F565" i="13"/>
  <c r="Q565" i="13" s="1"/>
  <c r="G564" i="13"/>
  <c r="R564" i="13" s="1"/>
  <c r="E562" i="13"/>
  <c r="P562" i="13" s="1"/>
  <c r="F561" i="13"/>
  <c r="Q561" i="13" s="1"/>
  <c r="G560" i="13"/>
  <c r="R560" i="13" s="1"/>
  <c r="E558" i="13"/>
  <c r="P558" i="13" s="1"/>
  <c r="F557" i="13"/>
  <c r="Q557" i="13" s="1"/>
  <c r="G556" i="13"/>
  <c r="R556" i="13" s="1"/>
  <c r="E554" i="13"/>
  <c r="P554" i="13" s="1"/>
  <c r="F553" i="13"/>
  <c r="Q553" i="13" s="1"/>
  <c r="G552" i="13"/>
  <c r="R552" i="13" s="1"/>
  <c r="E550" i="13"/>
  <c r="P550" i="13" s="1"/>
  <c r="F549" i="13"/>
  <c r="Q549" i="13" s="1"/>
  <c r="G548" i="13"/>
  <c r="R548" i="13" s="1"/>
  <c r="E546" i="13"/>
  <c r="P546" i="13" s="1"/>
  <c r="F545" i="13"/>
  <c r="Q545" i="13" s="1"/>
  <c r="G544" i="13"/>
  <c r="R544" i="13" s="1"/>
  <c r="E542" i="13"/>
  <c r="P542" i="13" s="1"/>
  <c r="F541" i="13"/>
  <c r="Q541" i="13" s="1"/>
  <c r="G540" i="13"/>
  <c r="R540" i="13" s="1"/>
  <c r="E538" i="13"/>
  <c r="P538" i="13" s="1"/>
  <c r="F537" i="13"/>
  <c r="Q537" i="13" s="1"/>
  <c r="G536" i="13"/>
  <c r="R536" i="13" s="1"/>
  <c r="E534" i="13"/>
  <c r="P534" i="13" s="1"/>
  <c r="F533" i="13"/>
  <c r="Q533" i="13" s="1"/>
  <c r="G532" i="13"/>
  <c r="R532" i="13" s="1"/>
  <c r="E530" i="13"/>
  <c r="P530" i="13" s="1"/>
  <c r="F529" i="13"/>
  <c r="Q529" i="13" s="1"/>
  <c r="G528" i="13"/>
  <c r="R528" i="13" s="1"/>
  <c r="E526" i="13"/>
  <c r="P526" i="13" s="1"/>
  <c r="F525" i="13"/>
  <c r="Q525" i="13" s="1"/>
  <c r="G524" i="13"/>
  <c r="R524" i="13" s="1"/>
  <c r="E522" i="13"/>
  <c r="P522" i="13" s="1"/>
  <c r="F521" i="13"/>
  <c r="Q521" i="13" s="1"/>
  <c r="G520" i="13"/>
  <c r="R520" i="13" s="1"/>
  <c r="E518" i="13"/>
  <c r="P518" i="13" s="1"/>
  <c r="F517" i="13"/>
  <c r="Q517" i="13" s="1"/>
  <c r="G516" i="13"/>
  <c r="R516" i="13" s="1"/>
  <c r="E514" i="13"/>
  <c r="P514" i="13" s="1"/>
  <c r="F513" i="13"/>
  <c r="Q513" i="13" s="1"/>
  <c r="G512" i="13"/>
  <c r="R512" i="13" s="1"/>
  <c r="E510" i="13"/>
  <c r="P510" i="13" s="1"/>
  <c r="F509" i="13"/>
  <c r="Q509" i="13" s="1"/>
  <c r="G508" i="13"/>
  <c r="R508" i="13" s="1"/>
  <c r="E506" i="13"/>
  <c r="P506" i="13" s="1"/>
  <c r="F505" i="13"/>
  <c r="Q505" i="13" s="1"/>
  <c r="G504" i="13"/>
  <c r="R504" i="13" s="1"/>
  <c r="E502" i="13"/>
  <c r="P502" i="13" s="1"/>
  <c r="F501" i="13"/>
  <c r="Q501" i="13" s="1"/>
  <c r="G500" i="13"/>
  <c r="R500" i="13" s="1"/>
  <c r="E498" i="13"/>
  <c r="P498" i="13" s="1"/>
  <c r="F497" i="13"/>
  <c r="Q497" i="13" s="1"/>
  <c r="G496" i="13"/>
  <c r="R496" i="13" s="1"/>
  <c r="E494" i="13"/>
  <c r="P494" i="13" s="1"/>
  <c r="F493" i="13"/>
  <c r="Q493" i="13" s="1"/>
  <c r="G492" i="13"/>
  <c r="R492" i="13" s="1"/>
  <c r="E490" i="13"/>
  <c r="P490" i="13" s="1"/>
  <c r="F489" i="13"/>
  <c r="Q489" i="13" s="1"/>
  <c r="G488" i="13"/>
  <c r="R488" i="13" s="1"/>
  <c r="E486" i="13"/>
  <c r="P486" i="13" s="1"/>
  <c r="F485" i="13"/>
  <c r="Q485" i="13" s="1"/>
  <c r="G484" i="13"/>
  <c r="R484" i="13" s="1"/>
  <c r="E482" i="13"/>
  <c r="P482" i="13" s="1"/>
  <c r="F481" i="13"/>
  <c r="Q481" i="13" s="1"/>
  <c r="G480" i="13"/>
  <c r="R480" i="13" s="1"/>
  <c r="E478" i="13"/>
  <c r="P478" i="13" s="1"/>
  <c r="F477" i="13"/>
  <c r="Q477" i="13" s="1"/>
  <c r="G476" i="13"/>
  <c r="R476" i="13" s="1"/>
  <c r="E474" i="13"/>
  <c r="P474" i="13" s="1"/>
  <c r="F473" i="13"/>
  <c r="Q473" i="13" s="1"/>
  <c r="G472" i="13"/>
  <c r="R472" i="13" s="1"/>
  <c r="E470" i="13"/>
  <c r="P470" i="13" s="1"/>
  <c r="F469" i="13"/>
  <c r="Q469" i="13" s="1"/>
  <c r="G468" i="13"/>
  <c r="R468" i="13" s="1"/>
  <c r="E466" i="13"/>
  <c r="P466" i="13" s="1"/>
  <c r="F465" i="13"/>
  <c r="Q465" i="13" s="1"/>
  <c r="G464" i="13"/>
  <c r="R464" i="13" s="1"/>
  <c r="E462" i="13"/>
  <c r="P462" i="13" s="1"/>
  <c r="F461" i="13"/>
  <c r="Q461" i="13" s="1"/>
  <c r="G460" i="13"/>
  <c r="R460" i="13" s="1"/>
  <c r="E458" i="13"/>
  <c r="P458" i="13" s="1"/>
  <c r="F457" i="13"/>
  <c r="Q457" i="13" s="1"/>
  <c r="G456" i="13"/>
  <c r="R456" i="13" s="1"/>
  <c r="E454" i="13"/>
  <c r="P454" i="13" s="1"/>
  <c r="F453" i="13"/>
  <c r="Q453" i="13" s="1"/>
  <c r="G452" i="13"/>
  <c r="R452" i="13" s="1"/>
  <c r="E450" i="13"/>
  <c r="P450" i="13" s="1"/>
  <c r="F449" i="13"/>
  <c r="Q449" i="13" s="1"/>
  <c r="G448" i="13"/>
  <c r="R448" i="13" s="1"/>
  <c r="E446" i="13"/>
  <c r="P446" i="13" s="1"/>
  <c r="F445" i="13"/>
  <c r="Q445" i="13" s="1"/>
  <c r="G444" i="13"/>
  <c r="R444" i="13" s="1"/>
  <c r="E442" i="13"/>
  <c r="P442" i="13" s="1"/>
  <c r="F441" i="13"/>
  <c r="Q441" i="13" s="1"/>
  <c r="G440" i="13"/>
  <c r="R440" i="13" s="1"/>
  <c r="E438" i="13"/>
  <c r="P438" i="13" s="1"/>
  <c r="F437" i="13"/>
  <c r="Q437" i="13" s="1"/>
  <c r="G436" i="13"/>
  <c r="R436" i="13" s="1"/>
  <c r="E434" i="13"/>
  <c r="P434" i="13" s="1"/>
  <c r="F433" i="13"/>
  <c r="Q433" i="13" s="1"/>
  <c r="G432" i="13"/>
  <c r="R432" i="13" s="1"/>
  <c r="E430" i="13"/>
  <c r="P430" i="13" s="1"/>
  <c r="F429" i="13"/>
  <c r="Q429" i="13" s="1"/>
  <c r="G428" i="13"/>
  <c r="R428" i="13" s="1"/>
  <c r="E426" i="13"/>
  <c r="P426" i="13" s="1"/>
  <c r="F425" i="13"/>
  <c r="Q425" i="13" s="1"/>
  <c r="G424" i="13"/>
  <c r="R424" i="13" s="1"/>
  <c r="E422" i="13"/>
  <c r="P422" i="13" s="1"/>
  <c r="F421" i="13"/>
  <c r="Q421" i="13" s="1"/>
  <c r="G420" i="13"/>
  <c r="R420" i="13" s="1"/>
  <c r="E418" i="13"/>
  <c r="P418" i="13" s="1"/>
  <c r="F417" i="13"/>
  <c r="Q417" i="13" s="1"/>
  <c r="G416" i="13"/>
  <c r="R416" i="13" s="1"/>
  <c r="E414" i="13"/>
  <c r="P414" i="13" s="1"/>
  <c r="F413" i="13"/>
  <c r="Q413" i="13" s="1"/>
  <c r="G412" i="13"/>
  <c r="R412" i="13" s="1"/>
  <c r="E410" i="13"/>
  <c r="P410" i="13" s="1"/>
  <c r="F409" i="13"/>
  <c r="Q409" i="13" s="1"/>
  <c r="G408" i="13"/>
  <c r="R408" i="13" s="1"/>
  <c r="E406" i="13"/>
  <c r="P406" i="13" s="1"/>
  <c r="F405" i="13"/>
  <c r="Q405" i="13" s="1"/>
  <c r="G404" i="13"/>
  <c r="R404" i="13" s="1"/>
  <c r="E402" i="13"/>
  <c r="P402" i="13" s="1"/>
  <c r="F401" i="13"/>
  <c r="Q401" i="13" s="1"/>
  <c r="G400" i="13"/>
  <c r="R400" i="13" s="1"/>
  <c r="E398" i="13"/>
  <c r="P398" i="13" s="1"/>
  <c r="F397" i="13"/>
  <c r="Q397" i="13" s="1"/>
  <c r="G396" i="13"/>
  <c r="R396" i="13" s="1"/>
  <c r="E394" i="13"/>
  <c r="P394" i="13" s="1"/>
  <c r="F393" i="13"/>
  <c r="Q393" i="13" s="1"/>
  <c r="G392" i="13"/>
  <c r="R392" i="13" s="1"/>
  <c r="E390" i="13"/>
  <c r="P390" i="13" s="1"/>
  <c r="F389" i="13"/>
  <c r="Q389" i="13" s="1"/>
  <c r="G388" i="13"/>
  <c r="R388" i="13" s="1"/>
  <c r="E386" i="13"/>
  <c r="P386" i="13" s="1"/>
  <c r="F385" i="13"/>
  <c r="Q385" i="13" s="1"/>
  <c r="G384" i="13"/>
  <c r="R384" i="13" s="1"/>
  <c r="E382" i="13"/>
  <c r="P382" i="13" s="1"/>
  <c r="F381" i="13"/>
  <c r="Q381" i="13" s="1"/>
  <c r="G380" i="13"/>
  <c r="R380" i="13" s="1"/>
  <c r="E378" i="13"/>
  <c r="P378" i="13" s="1"/>
  <c r="F377" i="13"/>
  <c r="Q377" i="13" s="1"/>
  <c r="G376" i="13"/>
  <c r="R376" i="13" s="1"/>
  <c r="E374" i="13"/>
  <c r="P374" i="13" s="1"/>
  <c r="F373" i="13"/>
  <c r="Q373" i="13" s="1"/>
  <c r="G372" i="13"/>
  <c r="R372" i="13" s="1"/>
  <c r="E370" i="13"/>
  <c r="P370" i="13" s="1"/>
  <c r="F369" i="13"/>
  <c r="Q369" i="13" s="1"/>
  <c r="G368" i="13"/>
  <c r="R368" i="13" s="1"/>
  <c r="E366" i="13"/>
  <c r="P366" i="13" s="1"/>
  <c r="F365" i="13"/>
  <c r="Q365" i="13" s="1"/>
  <c r="G364" i="13"/>
  <c r="R364" i="13" s="1"/>
  <c r="E362" i="13"/>
  <c r="P362" i="13" s="1"/>
  <c r="F361" i="13"/>
  <c r="Q361" i="13" s="1"/>
  <c r="G360" i="13"/>
  <c r="R360" i="13" s="1"/>
  <c r="E358" i="13"/>
  <c r="P358" i="13" s="1"/>
  <c r="F357" i="13"/>
  <c r="Q357" i="13" s="1"/>
  <c r="G356" i="13"/>
  <c r="R356" i="13" s="1"/>
  <c r="E354" i="13"/>
  <c r="P354" i="13" s="1"/>
  <c r="F353" i="13"/>
  <c r="Q353" i="13" s="1"/>
  <c r="G352" i="13"/>
  <c r="R352" i="13" s="1"/>
  <c r="E350" i="13"/>
  <c r="P350" i="13" s="1"/>
  <c r="F349" i="13"/>
  <c r="Q349" i="13" s="1"/>
  <c r="G348" i="13"/>
  <c r="R348" i="13" s="1"/>
  <c r="E346" i="13"/>
  <c r="P346" i="13" s="1"/>
  <c r="F345" i="13"/>
  <c r="Q345" i="13" s="1"/>
  <c r="G344" i="13"/>
  <c r="R344" i="13" s="1"/>
  <c r="E342" i="13"/>
  <c r="P342" i="13" s="1"/>
  <c r="F341" i="13"/>
  <c r="Q341" i="13" s="1"/>
  <c r="G340" i="13"/>
  <c r="R340" i="13" s="1"/>
  <c r="E338" i="13"/>
  <c r="P338" i="13" s="1"/>
  <c r="F337" i="13"/>
  <c r="Q337" i="13" s="1"/>
  <c r="G336" i="13"/>
  <c r="R336" i="13" s="1"/>
  <c r="E334" i="13"/>
  <c r="P334" i="13" s="1"/>
  <c r="F333" i="13"/>
  <c r="Q333" i="13" s="1"/>
  <c r="G332" i="13"/>
  <c r="R332" i="13" s="1"/>
  <c r="E330" i="13"/>
  <c r="P330" i="13" s="1"/>
  <c r="F329" i="13"/>
  <c r="Q329" i="13" s="1"/>
  <c r="G328" i="13"/>
  <c r="R328" i="13" s="1"/>
  <c r="E326" i="13"/>
  <c r="P326" i="13" s="1"/>
  <c r="F325" i="13"/>
  <c r="Q325" i="13" s="1"/>
  <c r="G324" i="13"/>
  <c r="R324" i="13" s="1"/>
  <c r="E322" i="13"/>
  <c r="P322" i="13" s="1"/>
  <c r="F321" i="13"/>
  <c r="Q321" i="13" s="1"/>
  <c r="G320" i="13"/>
  <c r="R320" i="13" s="1"/>
  <c r="E318" i="13"/>
  <c r="P318" i="13" s="1"/>
  <c r="F317" i="13"/>
  <c r="Q317" i="13" s="1"/>
  <c r="G316" i="13"/>
  <c r="R316" i="13" s="1"/>
  <c r="E314" i="13"/>
  <c r="P314" i="13" s="1"/>
  <c r="F313" i="13"/>
  <c r="Q313" i="13" s="1"/>
  <c r="G312" i="13"/>
  <c r="R312" i="13" s="1"/>
  <c r="E311" i="13"/>
  <c r="P311" i="13" s="1"/>
  <c r="E310" i="13"/>
  <c r="P310" i="13" s="1"/>
  <c r="E309" i="13"/>
  <c r="P309" i="13" s="1"/>
  <c r="E308" i="13"/>
  <c r="P308" i="13" s="1"/>
  <c r="E307" i="13"/>
  <c r="P307" i="13" s="1"/>
  <c r="E306" i="13"/>
  <c r="P306" i="13" s="1"/>
  <c r="E305" i="13"/>
  <c r="P305" i="13" s="1"/>
  <c r="E304" i="13"/>
  <c r="P304" i="13" s="1"/>
  <c r="E303" i="13"/>
  <c r="P303" i="13" s="1"/>
  <c r="E302" i="13"/>
  <c r="P302" i="13" s="1"/>
  <c r="E301" i="13"/>
  <c r="P301" i="13" s="1"/>
  <c r="E300" i="13"/>
  <c r="P300" i="13" s="1"/>
  <c r="E299" i="13"/>
  <c r="P299" i="13" s="1"/>
  <c r="E298" i="13"/>
  <c r="P298" i="13" s="1"/>
  <c r="E297" i="13"/>
  <c r="P297" i="13" s="1"/>
  <c r="E296" i="13"/>
  <c r="P296" i="13" s="1"/>
  <c r="E295" i="13"/>
  <c r="P295" i="13" s="1"/>
  <c r="E294" i="13"/>
  <c r="P294" i="13" s="1"/>
  <c r="E293" i="13"/>
  <c r="P293" i="13" s="1"/>
  <c r="E292" i="13"/>
  <c r="P292" i="13" s="1"/>
  <c r="E291" i="13"/>
  <c r="P291" i="13" s="1"/>
  <c r="E290" i="13"/>
  <c r="P290" i="13" s="1"/>
  <c r="E289" i="13"/>
  <c r="P289" i="13" s="1"/>
  <c r="E288" i="13"/>
  <c r="P288" i="13" s="1"/>
  <c r="E287" i="13"/>
  <c r="P287" i="13" s="1"/>
  <c r="E286" i="13"/>
  <c r="P286" i="13" s="1"/>
  <c r="E285" i="13"/>
  <c r="P285" i="13" s="1"/>
  <c r="E284" i="13"/>
  <c r="P284" i="13" s="1"/>
  <c r="E283" i="13"/>
  <c r="P283" i="13" s="1"/>
  <c r="E282" i="13"/>
  <c r="P282" i="13" s="1"/>
  <c r="E281" i="13"/>
  <c r="P281" i="13" s="1"/>
  <c r="E280" i="13"/>
  <c r="P280" i="13" s="1"/>
  <c r="E279" i="13"/>
  <c r="P279" i="13" s="1"/>
  <c r="E278" i="13"/>
  <c r="P278" i="13" s="1"/>
  <c r="E277" i="13"/>
  <c r="P277" i="13" s="1"/>
  <c r="E276" i="13"/>
  <c r="P276" i="13" s="1"/>
  <c r="E275" i="13"/>
  <c r="P275" i="13" s="1"/>
  <c r="E274" i="13"/>
  <c r="P274" i="13" s="1"/>
  <c r="E273" i="13"/>
  <c r="P273" i="13" s="1"/>
  <c r="E272" i="13"/>
  <c r="P272" i="13" s="1"/>
  <c r="E271" i="13"/>
  <c r="P271" i="13" s="1"/>
  <c r="E270" i="13"/>
  <c r="P270" i="13" s="1"/>
  <c r="E269" i="13"/>
  <c r="P269" i="13" s="1"/>
  <c r="E268" i="13"/>
  <c r="P268" i="13" s="1"/>
  <c r="E267" i="13"/>
  <c r="P267" i="13" s="1"/>
  <c r="E266" i="13"/>
  <c r="P266" i="13" s="1"/>
  <c r="E265" i="13"/>
  <c r="P265" i="13" s="1"/>
  <c r="E264" i="13"/>
  <c r="P264" i="13" s="1"/>
  <c r="E263" i="13"/>
  <c r="P263" i="13" s="1"/>
  <c r="E262" i="13"/>
  <c r="P262" i="13" s="1"/>
  <c r="E261" i="13"/>
  <c r="P261" i="13" s="1"/>
  <c r="E260" i="13"/>
  <c r="P260" i="13" s="1"/>
  <c r="E259" i="13"/>
  <c r="P259" i="13" s="1"/>
  <c r="E258" i="13"/>
  <c r="P258" i="13" s="1"/>
  <c r="E257" i="13"/>
  <c r="P257" i="13" s="1"/>
  <c r="E256" i="13"/>
  <c r="P256" i="13" s="1"/>
  <c r="E255" i="13"/>
  <c r="P255" i="13" s="1"/>
  <c r="E254" i="13"/>
  <c r="P254" i="13" s="1"/>
  <c r="E253" i="13"/>
  <c r="P253" i="13" s="1"/>
  <c r="E252" i="13"/>
  <c r="P252" i="13" s="1"/>
  <c r="E251" i="13"/>
  <c r="P251" i="13" s="1"/>
  <c r="E250" i="13"/>
  <c r="P250" i="13" s="1"/>
  <c r="E249" i="13"/>
  <c r="P249" i="13" s="1"/>
  <c r="E248" i="13"/>
  <c r="P248" i="13" s="1"/>
  <c r="E247" i="13"/>
  <c r="P247" i="13" s="1"/>
  <c r="E246" i="13"/>
  <c r="P246" i="13" s="1"/>
  <c r="E245" i="13"/>
  <c r="P245" i="13" s="1"/>
  <c r="E244" i="13"/>
  <c r="P244" i="13" s="1"/>
  <c r="E243" i="13"/>
  <c r="P243" i="13" s="1"/>
  <c r="E242" i="13"/>
  <c r="P242" i="13" s="1"/>
  <c r="E241" i="13"/>
  <c r="P241" i="13" s="1"/>
  <c r="E240" i="13"/>
  <c r="P240" i="13" s="1"/>
  <c r="E239" i="13"/>
  <c r="P239" i="13" s="1"/>
  <c r="E238" i="13"/>
  <c r="P238" i="13" s="1"/>
  <c r="E237" i="13"/>
  <c r="P237" i="13" s="1"/>
  <c r="E236" i="13"/>
  <c r="P236" i="13" s="1"/>
  <c r="E235" i="13"/>
  <c r="P235" i="13" s="1"/>
  <c r="E234" i="13"/>
  <c r="P234" i="13" s="1"/>
  <c r="E233" i="13"/>
  <c r="P233" i="13" s="1"/>
  <c r="E232" i="13"/>
  <c r="P232" i="13" s="1"/>
  <c r="E231" i="13"/>
  <c r="P231" i="13" s="1"/>
  <c r="E230" i="13"/>
  <c r="P230" i="13" s="1"/>
  <c r="E229" i="13"/>
  <c r="P229" i="13" s="1"/>
  <c r="E228" i="13"/>
  <c r="P228" i="13" s="1"/>
  <c r="E227" i="13"/>
  <c r="P227" i="13" s="1"/>
  <c r="E226" i="13"/>
  <c r="P226" i="13" s="1"/>
  <c r="E225" i="13"/>
  <c r="P225" i="13" s="1"/>
  <c r="E224" i="13"/>
  <c r="P224" i="13" s="1"/>
  <c r="E223" i="13"/>
  <c r="P223" i="13" s="1"/>
  <c r="E222" i="13"/>
  <c r="P222" i="13" s="1"/>
  <c r="E221" i="13"/>
  <c r="P221" i="13" s="1"/>
  <c r="E220" i="13"/>
  <c r="P220" i="13" s="1"/>
  <c r="E219" i="13"/>
  <c r="P219" i="13" s="1"/>
  <c r="E218" i="13"/>
  <c r="P218" i="13" s="1"/>
  <c r="E217" i="13"/>
  <c r="P217" i="13" s="1"/>
  <c r="E216" i="13"/>
  <c r="P216" i="13" s="1"/>
  <c r="E215" i="13"/>
  <c r="P215" i="13" s="1"/>
  <c r="E214" i="13"/>
  <c r="P214" i="13" s="1"/>
  <c r="E213" i="13"/>
  <c r="P213" i="13" s="1"/>
  <c r="E212" i="13"/>
  <c r="P212" i="13" s="1"/>
  <c r="E211" i="13"/>
  <c r="P211" i="13" s="1"/>
  <c r="E210" i="13"/>
  <c r="P210" i="13" s="1"/>
  <c r="E209" i="13"/>
  <c r="P209" i="13" s="1"/>
  <c r="E208" i="13"/>
  <c r="P208" i="13" s="1"/>
  <c r="E207" i="13"/>
  <c r="P207" i="13" s="1"/>
  <c r="E206" i="13"/>
  <c r="P206" i="13" s="1"/>
  <c r="E205" i="13"/>
  <c r="P205" i="13" s="1"/>
  <c r="E204" i="13"/>
  <c r="P204" i="13" s="1"/>
  <c r="E203" i="13"/>
  <c r="P203" i="13" s="1"/>
  <c r="E202" i="13"/>
  <c r="P202" i="13" s="1"/>
  <c r="E201" i="13"/>
  <c r="P201" i="13" s="1"/>
  <c r="E200" i="13"/>
  <c r="P200" i="13" s="1"/>
  <c r="E199" i="13"/>
  <c r="P199" i="13" s="1"/>
  <c r="E198" i="13"/>
  <c r="P198" i="13" s="1"/>
  <c r="E197" i="13"/>
  <c r="P197" i="13" s="1"/>
  <c r="E196" i="13"/>
  <c r="P196" i="13" s="1"/>
  <c r="E195" i="13"/>
  <c r="P195" i="13" s="1"/>
  <c r="E194" i="13"/>
  <c r="P194" i="13" s="1"/>
  <c r="E193" i="13"/>
  <c r="P193" i="13" s="1"/>
  <c r="E192" i="13"/>
  <c r="P192" i="13" s="1"/>
  <c r="E191" i="13"/>
  <c r="P191" i="13" s="1"/>
  <c r="E190" i="13"/>
  <c r="P190" i="13" s="1"/>
  <c r="E189" i="13"/>
  <c r="P189" i="13" s="1"/>
  <c r="E188" i="13"/>
  <c r="P188" i="13" s="1"/>
  <c r="E187" i="13"/>
  <c r="P187" i="13" s="1"/>
  <c r="E186" i="13"/>
  <c r="P186" i="13" s="1"/>
  <c r="E185" i="13"/>
  <c r="P185" i="13" s="1"/>
  <c r="E184" i="13"/>
  <c r="P184" i="13" s="1"/>
  <c r="E183" i="13"/>
  <c r="P183" i="13" s="1"/>
  <c r="E182" i="13"/>
  <c r="P182" i="13" s="1"/>
  <c r="E181" i="13"/>
  <c r="P181" i="13" s="1"/>
  <c r="E180" i="13"/>
  <c r="P180" i="13" s="1"/>
  <c r="E179" i="13"/>
  <c r="P179" i="13" s="1"/>
  <c r="E178" i="13"/>
  <c r="P178" i="13" s="1"/>
  <c r="E177" i="13"/>
  <c r="P177" i="13" s="1"/>
  <c r="E176" i="13"/>
  <c r="P176" i="13" s="1"/>
  <c r="E175" i="13"/>
  <c r="P175" i="13" s="1"/>
  <c r="E174" i="13"/>
  <c r="P174" i="13" s="1"/>
  <c r="E173" i="13"/>
  <c r="P173" i="13" s="1"/>
  <c r="E172" i="13"/>
  <c r="P172" i="13" s="1"/>
  <c r="E171" i="13"/>
  <c r="P171" i="13" s="1"/>
  <c r="E170" i="13"/>
  <c r="P170" i="13" s="1"/>
  <c r="E169" i="13"/>
  <c r="P169" i="13" s="1"/>
  <c r="E168" i="13"/>
  <c r="P168" i="13" s="1"/>
  <c r="E167" i="13"/>
  <c r="P167" i="13" s="1"/>
  <c r="E166" i="13"/>
  <c r="P166" i="13" s="1"/>
  <c r="E165" i="13"/>
  <c r="P165" i="13" s="1"/>
  <c r="E164" i="13"/>
  <c r="P164" i="13" s="1"/>
  <c r="E163" i="13"/>
  <c r="P163" i="13" s="1"/>
  <c r="E162" i="13"/>
  <c r="P162" i="13" s="1"/>
  <c r="E161" i="13"/>
  <c r="P161" i="13" s="1"/>
  <c r="E160" i="13"/>
  <c r="P160" i="13" s="1"/>
  <c r="E159" i="13"/>
  <c r="P159" i="13" s="1"/>
  <c r="E158" i="13"/>
  <c r="P158" i="13" s="1"/>
  <c r="E157" i="13"/>
  <c r="P157" i="13" s="1"/>
  <c r="E156" i="13"/>
  <c r="P156" i="13" s="1"/>
  <c r="E155" i="13"/>
  <c r="P155" i="13" s="1"/>
  <c r="E154" i="13"/>
  <c r="P154" i="13" s="1"/>
  <c r="E153" i="13"/>
  <c r="P153" i="13" s="1"/>
  <c r="E152" i="13"/>
  <c r="P152" i="13" s="1"/>
  <c r="E151" i="13"/>
  <c r="P151" i="13" s="1"/>
  <c r="E150" i="13"/>
  <c r="P150" i="13" s="1"/>
  <c r="E149" i="13"/>
  <c r="P149" i="13" s="1"/>
  <c r="E148" i="13"/>
  <c r="P148" i="13" s="1"/>
  <c r="E147" i="13"/>
  <c r="P147" i="13" s="1"/>
  <c r="E146" i="13"/>
  <c r="P146" i="13" s="1"/>
  <c r="E145" i="13"/>
  <c r="P145" i="13" s="1"/>
  <c r="E144" i="13"/>
  <c r="P144" i="13" s="1"/>
  <c r="E143" i="13"/>
  <c r="P143" i="13" s="1"/>
  <c r="E142" i="13"/>
  <c r="P142" i="13" s="1"/>
  <c r="E141" i="13"/>
  <c r="P141" i="13" s="1"/>
  <c r="E140" i="13"/>
  <c r="P140" i="13" s="1"/>
  <c r="E139" i="13"/>
  <c r="P139" i="13" s="1"/>
  <c r="E138" i="13"/>
  <c r="P138" i="13" s="1"/>
  <c r="E137" i="13"/>
  <c r="P137" i="13" s="1"/>
  <c r="E136" i="13"/>
  <c r="P136" i="13" s="1"/>
  <c r="E135" i="13"/>
  <c r="P135" i="13" s="1"/>
  <c r="E134" i="13"/>
  <c r="P134" i="13" s="1"/>
  <c r="E133" i="13"/>
  <c r="P133" i="13" s="1"/>
  <c r="E132" i="13"/>
  <c r="P132" i="13" s="1"/>
  <c r="E131" i="13"/>
  <c r="P131" i="13" s="1"/>
  <c r="E130" i="13"/>
  <c r="P130" i="13" s="1"/>
  <c r="E129" i="13"/>
  <c r="P129" i="13" s="1"/>
  <c r="E128" i="13"/>
  <c r="P128" i="13" s="1"/>
  <c r="E127" i="13"/>
  <c r="P127" i="13" s="1"/>
  <c r="E126" i="13"/>
  <c r="P126" i="13" s="1"/>
  <c r="E125" i="13"/>
  <c r="P125" i="13" s="1"/>
  <c r="E124" i="13"/>
  <c r="P124" i="13" s="1"/>
  <c r="E123" i="13"/>
  <c r="P123" i="13" s="1"/>
  <c r="E122" i="13"/>
  <c r="P122" i="13" s="1"/>
  <c r="E121" i="13"/>
  <c r="P121" i="13" s="1"/>
  <c r="E120" i="13"/>
  <c r="P120" i="13" s="1"/>
  <c r="E119" i="13"/>
  <c r="P119" i="13" s="1"/>
  <c r="E118" i="13"/>
  <c r="P118" i="13" s="1"/>
  <c r="E117" i="13"/>
  <c r="P117" i="13" s="1"/>
  <c r="E116" i="13"/>
  <c r="P116" i="13" s="1"/>
  <c r="E115" i="13"/>
  <c r="P115" i="13" s="1"/>
  <c r="E114" i="13"/>
  <c r="P114" i="13" s="1"/>
  <c r="E113" i="13"/>
  <c r="P113" i="13" s="1"/>
  <c r="E112" i="13"/>
  <c r="P112" i="13" s="1"/>
  <c r="E111" i="13"/>
  <c r="P111" i="13" s="1"/>
  <c r="E110" i="13"/>
  <c r="P110" i="13" s="1"/>
  <c r="E109" i="13"/>
  <c r="P109" i="13" s="1"/>
  <c r="E108" i="13"/>
  <c r="P108" i="13" s="1"/>
  <c r="E107" i="13"/>
  <c r="P107" i="13" s="1"/>
  <c r="E106" i="13"/>
  <c r="P106" i="13" s="1"/>
  <c r="E105" i="13"/>
  <c r="P105" i="13" s="1"/>
  <c r="E104" i="13"/>
  <c r="P104" i="13" s="1"/>
  <c r="E103" i="13"/>
  <c r="P103" i="13" s="1"/>
  <c r="E102" i="13"/>
  <c r="P102" i="13" s="1"/>
  <c r="E101" i="13"/>
  <c r="P101" i="13" s="1"/>
  <c r="E100" i="13"/>
  <c r="P100" i="13" s="1"/>
  <c r="E99" i="13"/>
  <c r="P99" i="13" s="1"/>
  <c r="E98" i="13"/>
  <c r="P98" i="13" s="1"/>
  <c r="E97" i="13"/>
  <c r="P97" i="13" s="1"/>
  <c r="E96" i="13"/>
  <c r="P96" i="13" s="1"/>
  <c r="E95" i="13"/>
  <c r="P95" i="13" s="1"/>
  <c r="E94" i="13"/>
  <c r="P94" i="13" s="1"/>
  <c r="E93" i="13"/>
  <c r="P93" i="13" s="1"/>
  <c r="E92" i="13"/>
  <c r="P92" i="13" s="1"/>
  <c r="E91" i="13"/>
  <c r="P91" i="13" s="1"/>
  <c r="E90" i="13"/>
  <c r="P90" i="13" s="1"/>
  <c r="E89" i="13"/>
  <c r="P89" i="13" s="1"/>
  <c r="E88" i="13"/>
  <c r="P88" i="13" s="1"/>
  <c r="E87" i="13"/>
  <c r="P87" i="13" s="1"/>
  <c r="E86" i="13"/>
  <c r="P86" i="13" s="1"/>
  <c r="E85" i="13"/>
  <c r="P85" i="13" s="1"/>
  <c r="E84" i="13"/>
  <c r="P84" i="13" s="1"/>
  <c r="E83" i="13"/>
  <c r="P83" i="13" s="1"/>
  <c r="E82" i="13"/>
  <c r="P82" i="13" s="1"/>
  <c r="E81" i="13"/>
  <c r="P81" i="13" s="1"/>
  <c r="E80" i="13"/>
  <c r="P80" i="13" s="1"/>
  <c r="E79" i="13"/>
  <c r="P79" i="13" s="1"/>
  <c r="E78" i="13"/>
  <c r="P78" i="13" s="1"/>
  <c r="E77" i="13"/>
  <c r="P77" i="13" s="1"/>
  <c r="E76" i="13"/>
  <c r="P76" i="13" s="1"/>
  <c r="E75" i="13"/>
  <c r="P75" i="13" s="1"/>
  <c r="E74" i="13"/>
  <c r="P74" i="13" s="1"/>
  <c r="E73" i="13"/>
  <c r="P73" i="13" s="1"/>
  <c r="E72" i="13"/>
  <c r="P72" i="13" s="1"/>
  <c r="E71" i="13"/>
  <c r="P71" i="13" s="1"/>
  <c r="E70" i="13"/>
  <c r="P70" i="13" s="1"/>
  <c r="E69" i="13"/>
  <c r="P69" i="13" s="1"/>
  <c r="E68" i="13"/>
  <c r="P68" i="13" s="1"/>
  <c r="E67" i="13"/>
  <c r="P67" i="13" s="1"/>
  <c r="E66" i="13"/>
  <c r="P66" i="13" s="1"/>
  <c r="E65" i="13"/>
  <c r="P65" i="13" s="1"/>
  <c r="E64" i="13"/>
  <c r="P64" i="13" s="1"/>
  <c r="E63" i="13"/>
  <c r="P63" i="13" s="1"/>
  <c r="E62" i="13"/>
  <c r="P62" i="13" s="1"/>
  <c r="E61" i="13"/>
  <c r="P61" i="13" s="1"/>
  <c r="E60" i="13"/>
  <c r="P60" i="13" s="1"/>
  <c r="E59" i="13"/>
  <c r="P59" i="13" s="1"/>
  <c r="E58" i="13"/>
  <c r="P58" i="13" s="1"/>
  <c r="E57" i="13"/>
  <c r="P57" i="13" s="1"/>
  <c r="E56" i="13"/>
  <c r="P56" i="13" s="1"/>
  <c r="E55" i="13"/>
  <c r="P55" i="13" s="1"/>
  <c r="E54" i="13"/>
  <c r="P54" i="13" s="1"/>
  <c r="E53" i="13"/>
  <c r="P53" i="13" s="1"/>
  <c r="E52" i="13"/>
  <c r="P52" i="13" s="1"/>
  <c r="E51" i="13"/>
  <c r="P51" i="13" s="1"/>
  <c r="E50" i="13"/>
  <c r="P50" i="13" s="1"/>
  <c r="E49" i="13"/>
  <c r="P49" i="13" s="1"/>
  <c r="E48" i="13"/>
  <c r="P48" i="13" s="1"/>
  <c r="E47" i="13"/>
  <c r="P47" i="13" s="1"/>
  <c r="E46" i="13"/>
  <c r="P46" i="13" s="1"/>
  <c r="E45" i="13"/>
  <c r="P45" i="13" s="1"/>
  <c r="E44" i="13"/>
  <c r="P44" i="13" s="1"/>
  <c r="E43" i="13"/>
  <c r="P43" i="13" s="1"/>
  <c r="E42" i="13"/>
  <c r="P42" i="13" s="1"/>
  <c r="E41" i="13"/>
  <c r="P41" i="13" s="1"/>
  <c r="E40" i="13"/>
  <c r="P40" i="13" s="1"/>
  <c r="E39" i="13"/>
  <c r="P39" i="13" s="1"/>
  <c r="E38" i="13"/>
  <c r="P38" i="13" s="1"/>
  <c r="E37" i="13"/>
  <c r="P37" i="13" s="1"/>
  <c r="E36" i="13"/>
  <c r="P36" i="13" s="1"/>
  <c r="E35" i="13"/>
  <c r="P35" i="13" s="1"/>
  <c r="E34" i="13"/>
  <c r="P34" i="13" s="1"/>
  <c r="E33" i="13"/>
  <c r="P33" i="13" s="1"/>
  <c r="E32" i="13"/>
  <c r="P32" i="13" s="1"/>
  <c r="E31" i="13"/>
  <c r="P31" i="13" s="1"/>
  <c r="E30" i="13"/>
  <c r="P30" i="13" s="1"/>
  <c r="E29" i="13"/>
  <c r="P29" i="13" s="1"/>
  <c r="E28" i="13"/>
  <c r="P28" i="13" s="1"/>
  <c r="E27" i="13"/>
  <c r="P27" i="13" s="1"/>
  <c r="E26" i="13"/>
  <c r="P26" i="13" s="1"/>
  <c r="E25" i="13"/>
  <c r="P25" i="13" s="1"/>
  <c r="E24" i="13"/>
  <c r="P24" i="13" s="1"/>
  <c r="E23" i="13"/>
  <c r="P23" i="13" s="1"/>
  <c r="E22" i="13"/>
  <c r="P22" i="13" s="1"/>
  <c r="E21" i="13"/>
  <c r="P21" i="13" s="1"/>
  <c r="E20" i="13"/>
  <c r="P20" i="13" s="1"/>
  <c r="E19" i="13"/>
  <c r="P19" i="13" s="1"/>
  <c r="E18" i="13"/>
  <c r="P18" i="13" s="1"/>
  <c r="E17" i="13"/>
  <c r="P17" i="13" s="1"/>
  <c r="E16" i="13"/>
  <c r="P16" i="13" s="1"/>
  <c r="E15" i="13"/>
  <c r="P15" i="13" s="1"/>
  <c r="E14" i="13"/>
  <c r="P14" i="13" s="1"/>
  <c r="E13" i="13"/>
  <c r="P13" i="13" s="1"/>
  <c r="E12" i="13"/>
  <c r="P12" i="13" s="1"/>
  <c r="E11" i="13"/>
  <c r="P11" i="13" s="1"/>
  <c r="E10" i="13"/>
  <c r="P10" i="13" s="1"/>
  <c r="F604" i="13"/>
  <c r="Q604" i="13" s="1"/>
  <c r="G603" i="13"/>
  <c r="R603" i="13" s="1"/>
  <c r="E601" i="13"/>
  <c r="P601" i="13" s="1"/>
  <c r="F600" i="13"/>
  <c r="Q600" i="13" s="1"/>
  <c r="G599" i="13"/>
  <c r="R599" i="13" s="1"/>
  <c r="E597" i="13"/>
  <c r="P597" i="13" s="1"/>
  <c r="F596" i="13"/>
  <c r="Q596" i="13" s="1"/>
  <c r="G595" i="13"/>
  <c r="R595" i="13" s="1"/>
  <c r="E593" i="13"/>
  <c r="P593" i="13" s="1"/>
  <c r="F592" i="13"/>
  <c r="Q592" i="13" s="1"/>
  <c r="G591" i="13"/>
  <c r="R591" i="13" s="1"/>
  <c r="E589" i="13"/>
  <c r="P589" i="13" s="1"/>
  <c r="F588" i="13"/>
  <c r="Q588" i="13" s="1"/>
  <c r="G587" i="13"/>
  <c r="R587" i="13" s="1"/>
  <c r="E585" i="13"/>
  <c r="P585" i="13" s="1"/>
  <c r="F584" i="13"/>
  <c r="Q584" i="13" s="1"/>
  <c r="G583" i="13"/>
  <c r="R583" i="13" s="1"/>
  <c r="E581" i="13"/>
  <c r="P581" i="13" s="1"/>
  <c r="F580" i="13"/>
  <c r="Q580" i="13" s="1"/>
  <c r="G579" i="13"/>
  <c r="R579" i="13" s="1"/>
  <c r="E577" i="13"/>
  <c r="P577" i="13" s="1"/>
  <c r="F576" i="13"/>
  <c r="Q576" i="13" s="1"/>
  <c r="G575" i="13"/>
  <c r="R575" i="13" s="1"/>
  <c r="E573" i="13"/>
  <c r="P573" i="13" s="1"/>
  <c r="F572" i="13"/>
  <c r="Q572" i="13" s="1"/>
  <c r="G571" i="13"/>
  <c r="R571" i="13" s="1"/>
  <c r="E569" i="13"/>
  <c r="P569" i="13" s="1"/>
  <c r="F568" i="13"/>
  <c r="Q568" i="13" s="1"/>
  <c r="G567" i="13"/>
  <c r="R567" i="13" s="1"/>
  <c r="E565" i="13"/>
  <c r="P565" i="13" s="1"/>
  <c r="F564" i="13"/>
  <c r="Q564" i="13" s="1"/>
  <c r="G563" i="13"/>
  <c r="R563" i="13" s="1"/>
  <c r="E561" i="13"/>
  <c r="P561" i="13" s="1"/>
  <c r="F560" i="13"/>
  <c r="Q560" i="13" s="1"/>
  <c r="G559" i="13"/>
  <c r="R559" i="13" s="1"/>
  <c r="E557" i="13"/>
  <c r="P557" i="13" s="1"/>
  <c r="F556" i="13"/>
  <c r="Q556" i="13" s="1"/>
  <c r="G555" i="13"/>
  <c r="R555" i="13" s="1"/>
  <c r="E553" i="13"/>
  <c r="P553" i="13" s="1"/>
  <c r="F552" i="13"/>
  <c r="Q552" i="13" s="1"/>
  <c r="G551" i="13"/>
  <c r="R551" i="13" s="1"/>
  <c r="E549" i="13"/>
  <c r="P549" i="13" s="1"/>
  <c r="F548" i="13"/>
  <c r="Q548" i="13" s="1"/>
  <c r="G547" i="13"/>
  <c r="R547" i="13" s="1"/>
  <c r="E545" i="13"/>
  <c r="P545" i="13" s="1"/>
  <c r="F544" i="13"/>
  <c r="Q544" i="13" s="1"/>
  <c r="G543" i="13"/>
  <c r="R543" i="13" s="1"/>
  <c r="E541" i="13"/>
  <c r="P541" i="13" s="1"/>
  <c r="F540" i="13"/>
  <c r="Q540" i="13" s="1"/>
  <c r="G539" i="13"/>
  <c r="R539" i="13" s="1"/>
  <c r="E537" i="13"/>
  <c r="P537" i="13" s="1"/>
  <c r="F536" i="13"/>
  <c r="Q536" i="13" s="1"/>
  <c r="G535" i="13"/>
  <c r="R535" i="13" s="1"/>
  <c r="E533" i="13"/>
  <c r="P533" i="13" s="1"/>
  <c r="F532" i="13"/>
  <c r="Q532" i="13" s="1"/>
  <c r="G531" i="13"/>
  <c r="R531" i="13" s="1"/>
  <c r="E529" i="13"/>
  <c r="P529" i="13" s="1"/>
  <c r="F528" i="13"/>
  <c r="Q528" i="13" s="1"/>
  <c r="G527" i="13"/>
  <c r="R527" i="13" s="1"/>
  <c r="E525" i="13"/>
  <c r="P525" i="13" s="1"/>
  <c r="F524" i="13"/>
  <c r="Q524" i="13" s="1"/>
  <c r="G523" i="13"/>
  <c r="R523" i="13" s="1"/>
  <c r="E521" i="13"/>
  <c r="P521" i="13" s="1"/>
  <c r="F520" i="13"/>
  <c r="Q520" i="13" s="1"/>
  <c r="G519" i="13"/>
  <c r="R519" i="13" s="1"/>
  <c r="E517" i="13"/>
  <c r="P517" i="13" s="1"/>
  <c r="F516" i="13"/>
  <c r="Q516" i="13" s="1"/>
  <c r="G515" i="13"/>
  <c r="R515" i="13" s="1"/>
  <c r="E513" i="13"/>
  <c r="P513" i="13" s="1"/>
  <c r="F512" i="13"/>
  <c r="Q512" i="13" s="1"/>
  <c r="G511" i="13"/>
  <c r="R511" i="13" s="1"/>
  <c r="E509" i="13"/>
  <c r="P509" i="13" s="1"/>
  <c r="F508" i="13"/>
  <c r="Q508" i="13" s="1"/>
  <c r="G507" i="13"/>
  <c r="R507" i="13" s="1"/>
  <c r="E505" i="13"/>
  <c r="P505" i="13" s="1"/>
  <c r="F504" i="13"/>
  <c r="Q504" i="13" s="1"/>
  <c r="G503" i="13"/>
  <c r="R503" i="13" s="1"/>
  <c r="E501" i="13"/>
  <c r="P501" i="13" s="1"/>
  <c r="F500" i="13"/>
  <c r="Q500" i="13" s="1"/>
  <c r="G499" i="13"/>
  <c r="R499" i="13" s="1"/>
  <c r="E497" i="13"/>
  <c r="P497" i="13" s="1"/>
  <c r="F496" i="13"/>
  <c r="Q496" i="13" s="1"/>
  <c r="G495" i="13"/>
  <c r="R495" i="13" s="1"/>
  <c r="E493" i="13"/>
  <c r="P493" i="13" s="1"/>
  <c r="F492" i="13"/>
  <c r="Q492" i="13" s="1"/>
  <c r="G491" i="13"/>
  <c r="R491" i="13" s="1"/>
  <c r="E489" i="13"/>
  <c r="P489" i="13" s="1"/>
  <c r="F488" i="13"/>
  <c r="Q488" i="13" s="1"/>
  <c r="G487" i="13"/>
  <c r="R487" i="13" s="1"/>
  <c r="E485" i="13"/>
  <c r="P485" i="13" s="1"/>
  <c r="F484" i="13"/>
  <c r="Q484" i="13" s="1"/>
  <c r="G483" i="13"/>
  <c r="R483" i="13" s="1"/>
  <c r="E481" i="13"/>
  <c r="P481" i="13" s="1"/>
  <c r="F480" i="13"/>
  <c r="Q480" i="13" s="1"/>
  <c r="G479" i="13"/>
  <c r="R479" i="13" s="1"/>
  <c r="E477" i="13"/>
  <c r="P477" i="13" s="1"/>
  <c r="F476" i="13"/>
  <c r="Q476" i="13" s="1"/>
  <c r="G475" i="13"/>
  <c r="R475" i="13" s="1"/>
  <c r="E473" i="13"/>
  <c r="P473" i="13" s="1"/>
  <c r="F472" i="13"/>
  <c r="Q472" i="13" s="1"/>
  <c r="G471" i="13"/>
  <c r="R471" i="13" s="1"/>
  <c r="E469" i="13"/>
  <c r="P469" i="13" s="1"/>
  <c r="F468" i="13"/>
  <c r="Q468" i="13" s="1"/>
  <c r="G467" i="13"/>
  <c r="R467" i="13" s="1"/>
  <c r="E465" i="13"/>
  <c r="P465" i="13" s="1"/>
  <c r="F464" i="13"/>
  <c r="Q464" i="13" s="1"/>
  <c r="G463" i="13"/>
  <c r="R463" i="13" s="1"/>
  <c r="E461" i="13"/>
  <c r="P461" i="13" s="1"/>
  <c r="F460" i="13"/>
  <c r="Q460" i="13" s="1"/>
  <c r="G459" i="13"/>
  <c r="R459" i="13" s="1"/>
  <c r="E457" i="13"/>
  <c r="P457" i="13" s="1"/>
  <c r="F456" i="13"/>
  <c r="Q456" i="13" s="1"/>
  <c r="G455" i="13"/>
  <c r="R455" i="13" s="1"/>
  <c r="E453" i="13"/>
  <c r="P453" i="13" s="1"/>
  <c r="F452" i="13"/>
  <c r="Q452" i="13" s="1"/>
  <c r="G451" i="13"/>
  <c r="R451" i="13" s="1"/>
  <c r="E449" i="13"/>
  <c r="P449" i="13" s="1"/>
  <c r="F448" i="13"/>
  <c r="Q448" i="13" s="1"/>
  <c r="G447" i="13"/>
  <c r="R447" i="13" s="1"/>
  <c r="E445" i="13"/>
  <c r="P445" i="13" s="1"/>
  <c r="F444" i="13"/>
  <c r="Q444" i="13" s="1"/>
  <c r="G443" i="13"/>
  <c r="R443" i="13" s="1"/>
  <c r="E441" i="13"/>
  <c r="P441" i="13" s="1"/>
  <c r="F440" i="13"/>
  <c r="Q440" i="13" s="1"/>
  <c r="G439" i="13"/>
  <c r="R439" i="13" s="1"/>
  <c r="E437" i="13"/>
  <c r="P437" i="13" s="1"/>
  <c r="F436" i="13"/>
  <c r="Q436" i="13" s="1"/>
  <c r="G435" i="13"/>
  <c r="R435" i="13" s="1"/>
  <c r="E433" i="13"/>
  <c r="P433" i="13" s="1"/>
  <c r="F432" i="13"/>
  <c r="Q432" i="13" s="1"/>
  <c r="G431" i="13"/>
  <c r="R431" i="13" s="1"/>
  <c r="E429" i="13"/>
  <c r="P429" i="13" s="1"/>
  <c r="F428" i="13"/>
  <c r="Q428" i="13" s="1"/>
  <c r="G427" i="13"/>
  <c r="R427" i="13" s="1"/>
  <c r="E425" i="13"/>
  <c r="P425" i="13" s="1"/>
  <c r="F424" i="13"/>
  <c r="Q424" i="13" s="1"/>
  <c r="G423" i="13"/>
  <c r="R423" i="13" s="1"/>
  <c r="E421" i="13"/>
  <c r="P421" i="13" s="1"/>
  <c r="F420" i="13"/>
  <c r="Q420" i="13" s="1"/>
  <c r="G419" i="13"/>
  <c r="R419" i="13" s="1"/>
  <c r="E417" i="13"/>
  <c r="P417" i="13" s="1"/>
  <c r="F416" i="13"/>
  <c r="Q416" i="13" s="1"/>
  <c r="G415" i="13"/>
  <c r="R415" i="13" s="1"/>
  <c r="E413" i="13"/>
  <c r="P413" i="13" s="1"/>
  <c r="F412" i="13"/>
  <c r="Q412" i="13" s="1"/>
  <c r="G411" i="13"/>
  <c r="R411" i="13" s="1"/>
  <c r="E409" i="13"/>
  <c r="P409" i="13" s="1"/>
  <c r="F408" i="13"/>
  <c r="Q408" i="13" s="1"/>
  <c r="G407" i="13"/>
  <c r="R407" i="13" s="1"/>
  <c r="E405" i="13"/>
  <c r="P405" i="13" s="1"/>
  <c r="F404" i="13"/>
  <c r="Q404" i="13" s="1"/>
  <c r="G403" i="13"/>
  <c r="R403" i="13" s="1"/>
  <c r="E401" i="13"/>
  <c r="P401" i="13" s="1"/>
  <c r="F400" i="13"/>
  <c r="Q400" i="13" s="1"/>
  <c r="G399" i="13"/>
  <c r="R399" i="13" s="1"/>
  <c r="E397" i="13"/>
  <c r="P397" i="13" s="1"/>
  <c r="F396" i="13"/>
  <c r="Q396" i="13" s="1"/>
  <c r="G395" i="13"/>
  <c r="R395" i="13" s="1"/>
  <c r="E393" i="13"/>
  <c r="P393" i="13" s="1"/>
  <c r="F392" i="13"/>
  <c r="Q392" i="13" s="1"/>
  <c r="G391" i="13"/>
  <c r="R391" i="13" s="1"/>
  <c r="E389" i="13"/>
  <c r="P389" i="13" s="1"/>
  <c r="F388" i="13"/>
  <c r="Q388" i="13" s="1"/>
  <c r="G387" i="13"/>
  <c r="R387" i="13" s="1"/>
  <c r="E385" i="13"/>
  <c r="P385" i="13" s="1"/>
  <c r="F384" i="13"/>
  <c r="Q384" i="13" s="1"/>
  <c r="G383" i="13"/>
  <c r="R383" i="13" s="1"/>
  <c r="E381" i="13"/>
  <c r="P381" i="13" s="1"/>
  <c r="F380" i="13"/>
  <c r="Q380" i="13" s="1"/>
  <c r="G379" i="13"/>
  <c r="R379" i="13" s="1"/>
  <c r="E377" i="13"/>
  <c r="P377" i="13" s="1"/>
  <c r="F376" i="13"/>
  <c r="Q376" i="13" s="1"/>
  <c r="G375" i="13"/>
  <c r="R375" i="13" s="1"/>
  <c r="E373" i="13"/>
  <c r="P373" i="13" s="1"/>
  <c r="F372" i="13"/>
  <c r="Q372" i="13" s="1"/>
  <c r="G371" i="13"/>
  <c r="R371" i="13" s="1"/>
  <c r="E369" i="13"/>
  <c r="P369" i="13" s="1"/>
  <c r="F368" i="13"/>
  <c r="Q368" i="13" s="1"/>
  <c r="G367" i="13"/>
  <c r="R367" i="13" s="1"/>
  <c r="E365" i="13"/>
  <c r="P365" i="13" s="1"/>
  <c r="F364" i="13"/>
  <c r="Q364" i="13" s="1"/>
  <c r="G363" i="13"/>
  <c r="R363" i="13" s="1"/>
  <c r="E361" i="13"/>
  <c r="P361" i="13" s="1"/>
  <c r="F360" i="13"/>
  <c r="Q360" i="13" s="1"/>
  <c r="G359" i="13"/>
  <c r="R359" i="13" s="1"/>
  <c r="E357" i="13"/>
  <c r="P357" i="13" s="1"/>
  <c r="F356" i="13"/>
  <c r="Q356" i="13" s="1"/>
  <c r="G355" i="13"/>
  <c r="R355" i="13" s="1"/>
  <c r="E353" i="13"/>
  <c r="P353" i="13" s="1"/>
  <c r="F352" i="13"/>
  <c r="Q352" i="13" s="1"/>
  <c r="G351" i="13"/>
  <c r="R351" i="13" s="1"/>
  <c r="E349" i="13"/>
  <c r="P349" i="13" s="1"/>
  <c r="F348" i="13"/>
  <c r="Q348" i="13" s="1"/>
  <c r="G347" i="13"/>
  <c r="R347" i="13" s="1"/>
  <c r="E345" i="13"/>
  <c r="P345" i="13" s="1"/>
  <c r="F344" i="13"/>
  <c r="Q344" i="13" s="1"/>
  <c r="G343" i="13"/>
  <c r="R343" i="13" s="1"/>
  <c r="E341" i="13"/>
  <c r="P341" i="13" s="1"/>
  <c r="F340" i="13"/>
  <c r="Q340" i="13" s="1"/>
  <c r="G339" i="13"/>
  <c r="R339" i="13" s="1"/>
  <c r="E337" i="13"/>
  <c r="P337" i="13" s="1"/>
  <c r="F336" i="13"/>
  <c r="Q336" i="13" s="1"/>
  <c r="G335" i="13"/>
  <c r="R335" i="13" s="1"/>
  <c r="E333" i="13"/>
  <c r="P333" i="13" s="1"/>
  <c r="F332" i="13"/>
  <c r="Q332" i="13" s="1"/>
  <c r="G331" i="13"/>
  <c r="R331" i="13" s="1"/>
  <c r="E329" i="13"/>
  <c r="P329" i="13" s="1"/>
  <c r="F328" i="13"/>
  <c r="Q328" i="13" s="1"/>
  <c r="G327" i="13"/>
  <c r="R327" i="13" s="1"/>
  <c r="E325" i="13"/>
  <c r="P325" i="13" s="1"/>
  <c r="F324" i="13"/>
  <c r="Q324" i="13" s="1"/>
  <c r="G323" i="13"/>
  <c r="R323" i="13" s="1"/>
  <c r="E321" i="13"/>
  <c r="P321" i="13" s="1"/>
  <c r="F320" i="13"/>
  <c r="Q320" i="13" s="1"/>
  <c r="G319" i="13"/>
  <c r="R319" i="13" s="1"/>
  <c r="E317" i="13"/>
  <c r="P317" i="13" s="1"/>
  <c r="F316" i="13"/>
  <c r="Q316" i="13" s="1"/>
  <c r="G315" i="13"/>
  <c r="R315" i="13" s="1"/>
  <c r="E313" i="13"/>
  <c r="P313" i="13" s="1"/>
  <c r="F312" i="13"/>
  <c r="Q312" i="13" s="1"/>
  <c r="H311" i="13"/>
  <c r="S311" i="13" s="1"/>
  <c r="D311" i="13"/>
  <c r="H310" i="13"/>
  <c r="S310" i="13" s="1"/>
  <c r="D310" i="13"/>
  <c r="H309" i="13"/>
  <c r="S309" i="13" s="1"/>
  <c r="D309" i="13"/>
  <c r="H308" i="13"/>
  <c r="S308" i="13" s="1"/>
  <c r="D308" i="13"/>
  <c r="H307" i="13"/>
  <c r="S307" i="13" s="1"/>
  <c r="D307" i="13"/>
  <c r="H306" i="13"/>
  <c r="S306" i="13" s="1"/>
  <c r="D306" i="13"/>
  <c r="H305" i="13"/>
  <c r="S305" i="13" s="1"/>
  <c r="D305" i="13"/>
  <c r="H304" i="13"/>
  <c r="S304" i="13" s="1"/>
  <c r="D304" i="13"/>
  <c r="H303" i="13"/>
  <c r="S303" i="13" s="1"/>
  <c r="D303" i="13"/>
  <c r="H302" i="13"/>
  <c r="S302" i="13" s="1"/>
  <c r="D302" i="13"/>
  <c r="H301" i="13"/>
  <c r="S301" i="13" s="1"/>
  <c r="D301" i="13"/>
  <c r="H300" i="13"/>
  <c r="S300" i="13" s="1"/>
  <c r="D300" i="13"/>
  <c r="H299" i="13"/>
  <c r="S299" i="13" s="1"/>
  <c r="D299" i="13"/>
  <c r="H298" i="13"/>
  <c r="S298" i="13" s="1"/>
  <c r="D298" i="13"/>
  <c r="H297" i="13"/>
  <c r="S297" i="13" s="1"/>
  <c r="D297" i="13"/>
  <c r="H296" i="13"/>
  <c r="S296" i="13" s="1"/>
  <c r="D296" i="13"/>
  <c r="H295" i="13"/>
  <c r="S295" i="13" s="1"/>
  <c r="D295" i="13"/>
  <c r="H294" i="13"/>
  <c r="S294" i="13" s="1"/>
  <c r="D294" i="13"/>
  <c r="H293" i="13"/>
  <c r="S293" i="13" s="1"/>
  <c r="D293" i="13"/>
  <c r="H292" i="13"/>
  <c r="S292" i="13" s="1"/>
  <c r="D292" i="13"/>
  <c r="H291" i="13"/>
  <c r="S291" i="13" s="1"/>
  <c r="D291" i="13"/>
  <c r="H290" i="13"/>
  <c r="S290" i="13" s="1"/>
  <c r="D290" i="13"/>
  <c r="H289" i="13"/>
  <c r="S289" i="13" s="1"/>
  <c r="D289" i="13"/>
  <c r="H288" i="13"/>
  <c r="S288" i="13" s="1"/>
  <c r="D288" i="13"/>
  <c r="H287" i="13"/>
  <c r="S287" i="13" s="1"/>
  <c r="D287" i="13"/>
  <c r="H286" i="13"/>
  <c r="S286" i="13" s="1"/>
  <c r="D286" i="13"/>
  <c r="H285" i="13"/>
  <c r="S285" i="13" s="1"/>
  <c r="D285" i="13"/>
  <c r="H284" i="13"/>
  <c r="S284" i="13" s="1"/>
  <c r="D284" i="13"/>
  <c r="H283" i="13"/>
  <c r="S283" i="13" s="1"/>
  <c r="D283" i="13"/>
  <c r="H282" i="13"/>
  <c r="S282" i="13" s="1"/>
  <c r="D282" i="13"/>
  <c r="H281" i="13"/>
  <c r="S281" i="13" s="1"/>
  <c r="D281" i="13"/>
  <c r="H280" i="13"/>
  <c r="S280" i="13" s="1"/>
  <c r="D280" i="13"/>
  <c r="H279" i="13"/>
  <c r="S279" i="13" s="1"/>
  <c r="D279" i="13"/>
  <c r="H278" i="13"/>
  <c r="S278" i="13" s="1"/>
  <c r="D278" i="13"/>
  <c r="H277" i="13"/>
  <c r="S277" i="13" s="1"/>
  <c r="D277" i="13"/>
  <c r="H276" i="13"/>
  <c r="S276" i="13" s="1"/>
  <c r="D276" i="13"/>
  <c r="H275" i="13"/>
  <c r="S275" i="13" s="1"/>
  <c r="D275" i="13"/>
  <c r="H274" i="13"/>
  <c r="S274" i="13" s="1"/>
  <c r="D274" i="13"/>
  <c r="H273" i="13"/>
  <c r="S273" i="13" s="1"/>
  <c r="D273" i="13"/>
  <c r="H272" i="13"/>
  <c r="S272" i="13" s="1"/>
  <c r="D272" i="13"/>
  <c r="H271" i="13"/>
  <c r="S271" i="13" s="1"/>
  <c r="D271" i="13"/>
  <c r="H270" i="13"/>
  <c r="S270" i="13" s="1"/>
  <c r="D270" i="13"/>
  <c r="H269" i="13"/>
  <c r="S269" i="13" s="1"/>
  <c r="D269" i="13"/>
  <c r="H268" i="13"/>
  <c r="S268" i="13" s="1"/>
  <c r="D268" i="13"/>
  <c r="H267" i="13"/>
  <c r="S267" i="13" s="1"/>
  <c r="D267" i="13"/>
  <c r="H266" i="13"/>
  <c r="S266" i="13" s="1"/>
  <c r="D266" i="13"/>
  <c r="H265" i="13"/>
  <c r="S265" i="13" s="1"/>
  <c r="D265" i="13"/>
  <c r="H264" i="13"/>
  <c r="S264" i="13" s="1"/>
  <c r="D264" i="13"/>
  <c r="H263" i="13"/>
  <c r="S263" i="13" s="1"/>
  <c r="D263" i="13"/>
  <c r="H262" i="13"/>
  <c r="S262" i="13" s="1"/>
  <c r="D262" i="13"/>
  <c r="H261" i="13"/>
  <c r="S261" i="13" s="1"/>
  <c r="D261" i="13"/>
  <c r="H260" i="13"/>
  <c r="S260" i="13" s="1"/>
  <c r="D260" i="13"/>
  <c r="H259" i="13"/>
  <c r="S259" i="13" s="1"/>
  <c r="D259" i="13"/>
  <c r="H258" i="13"/>
  <c r="S258" i="13" s="1"/>
  <c r="D258" i="13"/>
  <c r="H257" i="13"/>
  <c r="S257" i="13" s="1"/>
  <c r="D257" i="13"/>
  <c r="H256" i="13"/>
  <c r="S256" i="13" s="1"/>
  <c r="D256" i="13"/>
  <c r="H255" i="13"/>
  <c r="S255" i="13" s="1"/>
  <c r="D255" i="13"/>
  <c r="H254" i="13"/>
  <c r="S254" i="13" s="1"/>
  <c r="D254" i="13"/>
  <c r="H253" i="13"/>
  <c r="S253" i="13" s="1"/>
  <c r="D253" i="13"/>
  <c r="H252" i="13"/>
  <c r="S252" i="13" s="1"/>
  <c r="D252" i="13"/>
  <c r="H251" i="13"/>
  <c r="S251" i="13" s="1"/>
  <c r="D251" i="13"/>
  <c r="H250" i="13"/>
  <c r="S250" i="13" s="1"/>
  <c r="D250" i="13"/>
  <c r="H249" i="13"/>
  <c r="S249" i="13" s="1"/>
  <c r="D249" i="13"/>
  <c r="H248" i="13"/>
  <c r="S248" i="13" s="1"/>
  <c r="D248" i="13"/>
  <c r="H247" i="13"/>
  <c r="S247" i="13" s="1"/>
  <c r="D247" i="13"/>
  <c r="H246" i="13"/>
  <c r="S246" i="13" s="1"/>
  <c r="D246" i="13"/>
  <c r="H245" i="13"/>
  <c r="S245" i="13" s="1"/>
  <c r="D245" i="13"/>
  <c r="H244" i="13"/>
  <c r="S244" i="13" s="1"/>
  <c r="D244" i="13"/>
  <c r="H243" i="13"/>
  <c r="S243" i="13" s="1"/>
  <c r="D243" i="13"/>
  <c r="H242" i="13"/>
  <c r="S242" i="13" s="1"/>
  <c r="D242" i="13"/>
  <c r="H241" i="13"/>
  <c r="S241" i="13" s="1"/>
  <c r="D241" i="13"/>
  <c r="H240" i="13"/>
  <c r="S240" i="13" s="1"/>
  <c r="D240" i="13"/>
  <c r="H239" i="13"/>
  <c r="S239" i="13" s="1"/>
  <c r="D239" i="13"/>
  <c r="H238" i="13"/>
  <c r="S238" i="13" s="1"/>
  <c r="D238" i="13"/>
  <c r="H237" i="13"/>
  <c r="S237" i="13" s="1"/>
  <c r="D237" i="13"/>
  <c r="H236" i="13"/>
  <c r="S236" i="13" s="1"/>
  <c r="D236" i="13"/>
  <c r="H235" i="13"/>
  <c r="S235" i="13" s="1"/>
  <c r="D235" i="13"/>
  <c r="H234" i="13"/>
  <c r="S234" i="13" s="1"/>
  <c r="D234" i="13"/>
  <c r="H233" i="13"/>
  <c r="S233" i="13" s="1"/>
  <c r="D233" i="13"/>
  <c r="H232" i="13"/>
  <c r="S232" i="13" s="1"/>
  <c r="D232" i="13"/>
  <c r="H231" i="13"/>
  <c r="S231" i="13" s="1"/>
  <c r="D231" i="13"/>
  <c r="H230" i="13"/>
  <c r="S230" i="13" s="1"/>
  <c r="D230" i="13"/>
  <c r="H229" i="13"/>
  <c r="S229" i="13" s="1"/>
  <c r="D229" i="13"/>
  <c r="H228" i="13"/>
  <c r="S228" i="13" s="1"/>
  <c r="D228" i="13"/>
  <c r="H227" i="13"/>
  <c r="S227" i="13" s="1"/>
  <c r="D227" i="13"/>
  <c r="H226" i="13"/>
  <c r="S226" i="13" s="1"/>
  <c r="D226" i="13"/>
  <c r="H225" i="13"/>
  <c r="S225" i="13" s="1"/>
  <c r="D225" i="13"/>
  <c r="H224" i="13"/>
  <c r="S224" i="13" s="1"/>
  <c r="D224" i="13"/>
  <c r="H223" i="13"/>
  <c r="S223" i="13" s="1"/>
  <c r="D223" i="13"/>
  <c r="H222" i="13"/>
  <c r="S222" i="13" s="1"/>
  <c r="D222" i="13"/>
  <c r="H221" i="13"/>
  <c r="S221" i="13" s="1"/>
  <c r="D221" i="13"/>
  <c r="H220" i="13"/>
  <c r="S220" i="13" s="1"/>
  <c r="D220" i="13"/>
  <c r="H219" i="13"/>
  <c r="S219" i="13" s="1"/>
  <c r="D219" i="13"/>
  <c r="H218" i="13"/>
  <c r="S218" i="13" s="1"/>
  <c r="D218" i="13"/>
  <c r="H217" i="13"/>
  <c r="S217" i="13" s="1"/>
  <c r="D217" i="13"/>
  <c r="H216" i="13"/>
  <c r="S216" i="13" s="1"/>
  <c r="D216" i="13"/>
  <c r="H215" i="13"/>
  <c r="S215" i="13" s="1"/>
  <c r="D215" i="13"/>
  <c r="H214" i="13"/>
  <c r="S214" i="13" s="1"/>
  <c r="D214" i="13"/>
  <c r="H213" i="13"/>
  <c r="S213" i="13" s="1"/>
  <c r="D213" i="13"/>
  <c r="H212" i="13"/>
  <c r="S212" i="13" s="1"/>
  <c r="D212" i="13"/>
  <c r="H211" i="13"/>
  <c r="S211" i="13" s="1"/>
  <c r="D211" i="13"/>
  <c r="H210" i="13"/>
  <c r="S210" i="13" s="1"/>
  <c r="D210" i="13"/>
  <c r="H209" i="13"/>
  <c r="S209" i="13" s="1"/>
  <c r="D209" i="13"/>
  <c r="H208" i="13"/>
  <c r="S208" i="13" s="1"/>
  <c r="D208" i="13"/>
  <c r="H207" i="13"/>
  <c r="S207" i="13" s="1"/>
  <c r="D207" i="13"/>
  <c r="H206" i="13"/>
  <c r="S206" i="13" s="1"/>
  <c r="D206" i="13"/>
  <c r="H205" i="13"/>
  <c r="S205" i="13" s="1"/>
  <c r="D205" i="13"/>
  <c r="H204" i="13"/>
  <c r="S204" i="13" s="1"/>
  <c r="D204" i="13"/>
  <c r="H203" i="13"/>
  <c r="S203" i="13" s="1"/>
  <c r="D203" i="13"/>
  <c r="H202" i="13"/>
  <c r="S202" i="13" s="1"/>
  <c r="D202" i="13"/>
  <c r="H201" i="13"/>
  <c r="S201" i="13" s="1"/>
  <c r="D201" i="13"/>
  <c r="H200" i="13"/>
  <c r="S200" i="13" s="1"/>
  <c r="D200" i="13"/>
  <c r="H199" i="13"/>
  <c r="S199" i="13" s="1"/>
  <c r="D199" i="13"/>
  <c r="H198" i="13"/>
  <c r="S198" i="13" s="1"/>
  <c r="D198" i="13"/>
  <c r="H197" i="13"/>
  <c r="S197" i="13" s="1"/>
  <c r="D197" i="13"/>
  <c r="H196" i="13"/>
  <c r="S196" i="13" s="1"/>
  <c r="D196" i="13"/>
  <c r="H195" i="13"/>
  <c r="S195" i="13" s="1"/>
  <c r="D195" i="13"/>
  <c r="H194" i="13"/>
  <c r="S194" i="13" s="1"/>
  <c r="D194" i="13"/>
  <c r="H193" i="13"/>
  <c r="S193" i="13" s="1"/>
  <c r="D193" i="13"/>
  <c r="H192" i="13"/>
  <c r="S192" i="13" s="1"/>
  <c r="D192" i="13"/>
  <c r="H191" i="13"/>
  <c r="S191" i="13" s="1"/>
  <c r="D191" i="13"/>
  <c r="H190" i="13"/>
  <c r="S190" i="13" s="1"/>
  <c r="D190" i="13"/>
  <c r="H189" i="13"/>
  <c r="S189" i="13" s="1"/>
  <c r="D189" i="13"/>
  <c r="H188" i="13"/>
  <c r="S188" i="13" s="1"/>
  <c r="D188" i="13"/>
  <c r="H187" i="13"/>
  <c r="S187" i="13" s="1"/>
  <c r="D187" i="13"/>
  <c r="H186" i="13"/>
  <c r="S186" i="13" s="1"/>
  <c r="D186" i="13"/>
  <c r="H185" i="13"/>
  <c r="S185" i="13" s="1"/>
  <c r="D185" i="13"/>
  <c r="H184" i="13"/>
  <c r="S184" i="13" s="1"/>
  <c r="D184" i="13"/>
  <c r="H183" i="13"/>
  <c r="S183" i="13" s="1"/>
  <c r="D183" i="13"/>
  <c r="H182" i="13"/>
  <c r="S182" i="13" s="1"/>
  <c r="D182" i="13"/>
  <c r="H181" i="13"/>
  <c r="S181" i="13" s="1"/>
  <c r="D181" i="13"/>
  <c r="H180" i="13"/>
  <c r="S180" i="13" s="1"/>
  <c r="D180" i="13"/>
  <c r="H179" i="13"/>
  <c r="S179" i="13" s="1"/>
  <c r="D179" i="13"/>
  <c r="H178" i="13"/>
  <c r="S178" i="13" s="1"/>
  <c r="D178" i="13"/>
  <c r="H177" i="13"/>
  <c r="S177" i="13" s="1"/>
  <c r="D177" i="13"/>
  <c r="H176" i="13"/>
  <c r="S176" i="13" s="1"/>
  <c r="D176" i="13"/>
  <c r="H175" i="13"/>
  <c r="S175" i="13" s="1"/>
  <c r="D175" i="13"/>
  <c r="H174" i="13"/>
  <c r="S174" i="13" s="1"/>
  <c r="D174" i="13"/>
  <c r="H173" i="13"/>
  <c r="S173" i="13" s="1"/>
  <c r="D173" i="13"/>
  <c r="H172" i="13"/>
  <c r="S172" i="13" s="1"/>
  <c r="D172" i="13"/>
  <c r="H171" i="13"/>
  <c r="S171" i="13" s="1"/>
  <c r="D171" i="13"/>
  <c r="H170" i="13"/>
  <c r="S170" i="13" s="1"/>
  <c r="D170" i="13"/>
  <c r="H169" i="13"/>
  <c r="S169" i="13" s="1"/>
  <c r="D169" i="13"/>
  <c r="H168" i="13"/>
  <c r="S168" i="13" s="1"/>
  <c r="D168" i="13"/>
  <c r="H167" i="13"/>
  <c r="S167" i="13" s="1"/>
  <c r="D167" i="13"/>
  <c r="H166" i="13"/>
  <c r="S166" i="13" s="1"/>
  <c r="D166" i="13"/>
  <c r="H165" i="13"/>
  <c r="S165" i="13" s="1"/>
  <c r="D165" i="13"/>
  <c r="H164" i="13"/>
  <c r="S164" i="13" s="1"/>
  <c r="D164" i="13"/>
  <c r="H163" i="13"/>
  <c r="S163" i="13" s="1"/>
  <c r="D163" i="13"/>
  <c r="H162" i="13"/>
  <c r="S162" i="13" s="1"/>
  <c r="D162" i="13"/>
  <c r="H161" i="13"/>
  <c r="S161" i="13" s="1"/>
  <c r="D161" i="13"/>
  <c r="H160" i="13"/>
  <c r="S160" i="13" s="1"/>
  <c r="D160" i="13"/>
  <c r="H159" i="13"/>
  <c r="S159" i="13" s="1"/>
  <c r="D159" i="13"/>
  <c r="H158" i="13"/>
  <c r="S158" i="13" s="1"/>
  <c r="D158" i="13"/>
  <c r="H157" i="13"/>
  <c r="S157" i="13" s="1"/>
  <c r="D157" i="13"/>
  <c r="H156" i="13"/>
  <c r="S156" i="13" s="1"/>
  <c r="D156" i="13"/>
  <c r="H155" i="13"/>
  <c r="S155" i="13" s="1"/>
  <c r="D155" i="13"/>
  <c r="H154" i="13"/>
  <c r="S154" i="13" s="1"/>
  <c r="D154" i="13"/>
  <c r="H153" i="13"/>
  <c r="S153" i="13" s="1"/>
  <c r="D153" i="13"/>
  <c r="H152" i="13"/>
  <c r="S152" i="13" s="1"/>
  <c r="D152" i="13"/>
  <c r="H151" i="13"/>
  <c r="S151" i="13" s="1"/>
  <c r="D151" i="13"/>
  <c r="H150" i="13"/>
  <c r="S150" i="13" s="1"/>
  <c r="D150" i="13"/>
  <c r="H149" i="13"/>
  <c r="S149" i="13" s="1"/>
  <c r="D149" i="13"/>
  <c r="H148" i="13"/>
  <c r="S148" i="13" s="1"/>
  <c r="D148" i="13"/>
  <c r="H147" i="13"/>
  <c r="S147" i="13" s="1"/>
  <c r="D147" i="13"/>
  <c r="H146" i="13"/>
  <c r="S146" i="13" s="1"/>
  <c r="D146" i="13"/>
  <c r="H145" i="13"/>
  <c r="S145" i="13" s="1"/>
  <c r="D145" i="13"/>
  <c r="H144" i="13"/>
  <c r="S144" i="13" s="1"/>
  <c r="D144" i="13"/>
  <c r="H143" i="13"/>
  <c r="S143" i="13" s="1"/>
  <c r="D143" i="13"/>
  <c r="H142" i="13"/>
  <c r="S142" i="13" s="1"/>
  <c r="D142" i="13"/>
  <c r="H141" i="13"/>
  <c r="S141" i="13" s="1"/>
  <c r="D141" i="13"/>
  <c r="H140" i="13"/>
  <c r="S140" i="13" s="1"/>
  <c r="D140" i="13"/>
  <c r="H139" i="13"/>
  <c r="S139" i="13" s="1"/>
  <c r="D139" i="13"/>
  <c r="H138" i="13"/>
  <c r="S138" i="13" s="1"/>
  <c r="D138" i="13"/>
  <c r="H137" i="13"/>
  <c r="S137" i="13" s="1"/>
  <c r="D137" i="13"/>
  <c r="H136" i="13"/>
  <c r="S136" i="13" s="1"/>
  <c r="D136" i="13"/>
  <c r="H135" i="13"/>
  <c r="S135" i="13" s="1"/>
  <c r="D135" i="13"/>
  <c r="H134" i="13"/>
  <c r="S134" i="13" s="1"/>
  <c r="D134" i="13"/>
  <c r="H133" i="13"/>
  <c r="S133" i="13" s="1"/>
  <c r="D133" i="13"/>
  <c r="H132" i="13"/>
  <c r="S132" i="13" s="1"/>
  <c r="D132" i="13"/>
  <c r="H131" i="13"/>
  <c r="S131" i="13" s="1"/>
  <c r="D131" i="13"/>
  <c r="H130" i="13"/>
  <c r="S130" i="13" s="1"/>
  <c r="D130" i="13"/>
  <c r="H129" i="13"/>
  <c r="S129" i="13" s="1"/>
  <c r="D129" i="13"/>
  <c r="H128" i="13"/>
  <c r="S128" i="13" s="1"/>
  <c r="D128" i="13"/>
  <c r="H127" i="13"/>
  <c r="S127" i="13" s="1"/>
  <c r="D127" i="13"/>
  <c r="H126" i="13"/>
  <c r="S126" i="13" s="1"/>
  <c r="D126" i="13"/>
  <c r="H125" i="13"/>
  <c r="S125" i="13" s="1"/>
  <c r="D125" i="13"/>
  <c r="H124" i="13"/>
  <c r="S124" i="13" s="1"/>
  <c r="D124" i="13"/>
  <c r="H123" i="13"/>
  <c r="S123" i="13" s="1"/>
  <c r="D123" i="13"/>
  <c r="H122" i="13"/>
  <c r="S122" i="13" s="1"/>
  <c r="D122" i="13"/>
  <c r="H121" i="13"/>
  <c r="S121" i="13" s="1"/>
  <c r="D121" i="13"/>
  <c r="H120" i="13"/>
  <c r="S120" i="13" s="1"/>
  <c r="D120" i="13"/>
  <c r="H119" i="13"/>
  <c r="S119" i="13" s="1"/>
  <c r="D119" i="13"/>
  <c r="H118" i="13"/>
  <c r="S118" i="13" s="1"/>
  <c r="D118" i="13"/>
  <c r="H117" i="13"/>
  <c r="S117" i="13" s="1"/>
  <c r="D117" i="13"/>
  <c r="H116" i="13"/>
  <c r="S116" i="13" s="1"/>
  <c r="D116" i="13"/>
  <c r="H115" i="13"/>
  <c r="S115" i="13" s="1"/>
  <c r="D115" i="13"/>
  <c r="H114" i="13"/>
  <c r="S114" i="13" s="1"/>
  <c r="D114" i="13"/>
  <c r="H113" i="13"/>
  <c r="S113" i="13" s="1"/>
  <c r="D113" i="13"/>
  <c r="H112" i="13"/>
  <c r="S112" i="13" s="1"/>
  <c r="D112" i="13"/>
  <c r="H111" i="13"/>
  <c r="S111" i="13" s="1"/>
  <c r="D111" i="13"/>
  <c r="H110" i="13"/>
  <c r="S110" i="13" s="1"/>
  <c r="D110" i="13"/>
  <c r="H109" i="13"/>
  <c r="S109" i="13" s="1"/>
  <c r="D109" i="13"/>
  <c r="H108" i="13"/>
  <c r="S108" i="13" s="1"/>
  <c r="D108" i="13"/>
  <c r="H107" i="13"/>
  <c r="S107" i="13" s="1"/>
  <c r="D107" i="13"/>
  <c r="H106" i="13"/>
  <c r="S106" i="13" s="1"/>
  <c r="D106" i="13"/>
  <c r="H105" i="13"/>
  <c r="S105" i="13" s="1"/>
  <c r="D105" i="13"/>
  <c r="H104" i="13"/>
  <c r="S104" i="13" s="1"/>
  <c r="D104" i="13"/>
  <c r="H103" i="13"/>
  <c r="S103" i="13" s="1"/>
  <c r="D103" i="13"/>
  <c r="H102" i="13"/>
  <c r="S102" i="13" s="1"/>
  <c r="D102" i="13"/>
  <c r="H101" i="13"/>
  <c r="S101" i="13" s="1"/>
  <c r="D101" i="13"/>
  <c r="H100" i="13"/>
  <c r="S100" i="13" s="1"/>
  <c r="D100" i="13"/>
  <c r="H99" i="13"/>
  <c r="S99" i="13" s="1"/>
  <c r="D99" i="13"/>
  <c r="H98" i="13"/>
  <c r="S98" i="13" s="1"/>
  <c r="D98" i="13"/>
  <c r="H97" i="13"/>
  <c r="S97" i="13" s="1"/>
  <c r="D97" i="13"/>
  <c r="H96" i="13"/>
  <c r="S96" i="13" s="1"/>
  <c r="D96" i="13"/>
  <c r="H95" i="13"/>
  <c r="S95" i="13" s="1"/>
  <c r="D95" i="13"/>
  <c r="H94" i="13"/>
  <c r="S94" i="13" s="1"/>
  <c r="D94" i="13"/>
  <c r="H93" i="13"/>
  <c r="S93" i="13" s="1"/>
  <c r="D93" i="13"/>
  <c r="H92" i="13"/>
  <c r="S92" i="13" s="1"/>
  <c r="D92" i="13"/>
  <c r="H91" i="13"/>
  <c r="S91" i="13" s="1"/>
  <c r="D91" i="13"/>
  <c r="H90" i="13"/>
  <c r="S90" i="13" s="1"/>
  <c r="D90" i="13"/>
  <c r="H89" i="13"/>
  <c r="S89" i="13" s="1"/>
  <c r="D89" i="13"/>
  <c r="H88" i="13"/>
  <c r="S88" i="13" s="1"/>
  <c r="D88" i="13"/>
  <c r="H87" i="13"/>
  <c r="S87" i="13" s="1"/>
  <c r="D87" i="13"/>
  <c r="H86" i="13"/>
  <c r="S86" i="13" s="1"/>
  <c r="D86" i="13"/>
  <c r="H85" i="13"/>
  <c r="S85" i="13" s="1"/>
  <c r="D85" i="13"/>
  <c r="H84" i="13"/>
  <c r="S84" i="13" s="1"/>
  <c r="D84" i="13"/>
  <c r="H83" i="13"/>
  <c r="S83" i="13" s="1"/>
  <c r="D83" i="13"/>
  <c r="H82" i="13"/>
  <c r="S82" i="13" s="1"/>
  <c r="D82" i="13"/>
  <c r="H81" i="13"/>
  <c r="S81" i="13" s="1"/>
  <c r="D81" i="13"/>
  <c r="H80" i="13"/>
  <c r="S80" i="13" s="1"/>
  <c r="D80" i="13"/>
  <c r="H79" i="13"/>
  <c r="S79" i="13" s="1"/>
  <c r="D79" i="13"/>
  <c r="H78" i="13"/>
  <c r="S78" i="13" s="1"/>
  <c r="D78" i="13"/>
  <c r="H77" i="13"/>
  <c r="S77" i="13" s="1"/>
  <c r="D77" i="13"/>
  <c r="H76" i="13"/>
  <c r="S76" i="13" s="1"/>
  <c r="D76" i="13"/>
  <c r="H75" i="13"/>
  <c r="S75" i="13" s="1"/>
  <c r="D75" i="13"/>
  <c r="H74" i="13"/>
  <c r="S74" i="13" s="1"/>
  <c r="D74" i="13"/>
  <c r="H73" i="13"/>
  <c r="S73" i="13" s="1"/>
  <c r="D73" i="13"/>
  <c r="H72" i="13"/>
  <c r="S72" i="13" s="1"/>
  <c r="D72" i="13"/>
  <c r="H71" i="13"/>
  <c r="S71" i="13" s="1"/>
  <c r="D71" i="13"/>
  <c r="H70" i="13"/>
  <c r="S70" i="13" s="1"/>
  <c r="D70" i="13"/>
  <c r="H69" i="13"/>
  <c r="S69" i="13" s="1"/>
  <c r="D69" i="13"/>
  <c r="H68" i="13"/>
  <c r="S68" i="13" s="1"/>
  <c r="D68" i="13"/>
  <c r="H67" i="13"/>
  <c r="S67" i="13" s="1"/>
  <c r="D67" i="13"/>
  <c r="H66" i="13"/>
  <c r="S66" i="13" s="1"/>
  <c r="D66" i="13"/>
  <c r="H65" i="13"/>
  <c r="S65" i="13" s="1"/>
  <c r="D65" i="13"/>
  <c r="H64" i="13"/>
  <c r="S64" i="13" s="1"/>
  <c r="D64" i="13"/>
  <c r="H63" i="13"/>
  <c r="S63" i="13" s="1"/>
  <c r="D63" i="13"/>
  <c r="H62" i="13"/>
  <c r="S62" i="13" s="1"/>
  <c r="D62" i="13"/>
  <c r="H61" i="13"/>
  <c r="S61" i="13" s="1"/>
  <c r="D61" i="13"/>
  <c r="H60" i="13"/>
  <c r="S60" i="13" s="1"/>
  <c r="D60" i="13"/>
  <c r="H59" i="13"/>
  <c r="S59" i="13" s="1"/>
  <c r="D59" i="13"/>
  <c r="H58" i="13"/>
  <c r="S58" i="13" s="1"/>
  <c r="D58" i="13"/>
  <c r="H57" i="13"/>
  <c r="S57" i="13" s="1"/>
  <c r="D57" i="13"/>
  <c r="H56" i="13"/>
  <c r="S56" i="13" s="1"/>
  <c r="D56" i="13"/>
  <c r="H55" i="13"/>
  <c r="S55" i="13" s="1"/>
  <c r="D55" i="13"/>
  <c r="H54" i="13"/>
  <c r="S54" i="13" s="1"/>
  <c r="D54" i="13"/>
  <c r="H53" i="13"/>
  <c r="S53" i="13" s="1"/>
  <c r="D53" i="13"/>
  <c r="H52" i="13"/>
  <c r="S52" i="13" s="1"/>
  <c r="D52" i="13"/>
  <c r="H51" i="13"/>
  <c r="S51" i="13" s="1"/>
  <c r="D51" i="13"/>
  <c r="H50" i="13"/>
  <c r="S50" i="13" s="1"/>
  <c r="D50" i="13"/>
  <c r="H49" i="13"/>
  <c r="S49" i="13" s="1"/>
  <c r="D49" i="13"/>
  <c r="H48" i="13"/>
  <c r="S48" i="13" s="1"/>
  <c r="D48" i="13"/>
  <c r="H47" i="13"/>
  <c r="S47" i="13" s="1"/>
  <c r="D47" i="13"/>
  <c r="H46" i="13"/>
  <c r="S46" i="13" s="1"/>
  <c r="D46" i="13"/>
  <c r="H45" i="13"/>
  <c r="S45" i="13" s="1"/>
  <c r="D45" i="13"/>
  <c r="H44" i="13"/>
  <c r="S44" i="13" s="1"/>
  <c r="D44" i="13"/>
  <c r="H43" i="13"/>
  <c r="S43" i="13" s="1"/>
  <c r="D43" i="13"/>
  <c r="H42" i="13"/>
  <c r="S42" i="13" s="1"/>
  <c r="D42" i="13"/>
  <c r="H41" i="13"/>
  <c r="S41" i="13" s="1"/>
  <c r="D41" i="13"/>
  <c r="H40" i="13"/>
  <c r="S40" i="13" s="1"/>
  <c r="D40" i="13"/>
  <c r="H39" i="13"/>
  <c r="S39" i="13" s="1"/>
  <c r="D39" i="13"/>
  <c r="H38" i="13"/>
  <c r="S38" i="13" s="1"/>
  <c r="D38" i="13"/>
  <c r="H37" i="13"/>
  <c r="S37" i="13" s="1"/>
  <c r="D37" i="13"/>
  <c r="H36" i="13"/>
  <c r="S36" i="13" s="1"/>
  <c r="D36" i="13"/>
  <c r="H35" i="13"/>
  <c r="S35" i="13" s="1"/>
  <c r="D35" i="13"/>
  <c r="H34" i="13"/>
  <c r="S34" i="13" s="1"/>
  <c r="D34" i="13"/>
  <c r="H33" i="13"/>
  <c r="S33" i="13" s="1"/>
  <c r="D33" i="13"/>
  <c r="H32" i="13"/>
  <c r="S32" i="13" s="1"/>
  <c r="D32" i="13"/>
  <c r="H31" i="13"/>
  <c r="S31" i="13" s="1"/>
  <c r="D31" i="13"/>
  <c r="H30" i="13"/>
  <c r="S30" i="13" s="1"/>
  <c r="D30" i="13"/>
  <c r="H29" i="13"/>
  <c r="S29" i="13" s="1"/>
  <c r="D29" i="13"/>
  <c r="H28" i="13"/>
  <c r="S28" i="13" s="1"/>
  <c r="D28" i="13"/>
  <c r="H27" i="13"/>
  <c r="S27" i="13" s="1"/>
  <c r="D27" i="13"/>
  <c r="H26" i="13"/>
  <c r="S26" i="13" s="1"/>
  <c r="D26" i="13"/>
  <c r="H25" i="13"/>
  <c r="S25" i="13" s="1"/>
  <c r="D25" i="13"/>
  <c r="H24" i="13"/>
  <c r="S24" i="13" s="1"/>
  <c r="D24" i="13"/>
  <c r="H23" i="13"/>
  <c r="S23" i="13" s="1"/>
  <c r="D23" i="13"/>
  <c r="H22" i="13"/>
  <c r="S22" i="13" s="1"/>
  <c r="D22" i="13"/>
  <c r="H21" i="13"/>
  <c r="S21" i="13" s="1"/>
  <c r="D21" i="13"/>
  <c r="H20" i="13"/>
  <c r="S20" i="13" s="1"/>
  <c r="D20" i="13"/>
  <c r="H19" i="13"/>
  <c r="S19" i="13" s="1"/>
  <c r="D19" i="13"/>
  <c r="H18" i="13"/>
  <c r="S18" i="13" s="1"/>
  <c r="D18" i="13"/>
  <c r="H17" i="13"/>
  <c r="S17" i="13" s="1"/>
  <c r="D17" i="13"/>
  <c r="H16" i="13"/>
  <c r="S16" i="13" s="1"/>
  <c r="D16" i="13"/>
  <c r="H15" i="13"/>
  <c r="S15" i="13" s="1"/>
  <c r="D15" i="13"/>
  <c r="H14" i="13"/>
  <c r="S14" i="13" s="1"/>
  <c r="D14" i="13"/>
  <c r="H13" i="13"/>
  <c r="S13" i="13" s="1"/>
  <c r="D13" i="13"/>
  <c r="H12" i="13"/>
  <c r="S12" i="13" s="1"/>
  <c r="D12" i="13"/>
  <c r="H11" i="13"/>
  <c r="S11" i="13" s="1"/>
  <c r="D11" i="13"/>
  <c r="H10" i="13"/>
  <c r="S10" i="13" s="1"/>
  <c r="D10" i="13"/>
  <c r="H9" i="13"/>
  <c r="S9" i="13" s="1"/>
  <c r="E604" i="13"/>
  <c r="P604" i="13" s="1"/>
  <c r="F603" i="13"/>
  <c r="Q603" i="13" s="1"/>
  <c r="G602" i="13"/>
  <c r="R602" i="13" s="1"/>
  <c r="E600" i="13"/>
  <c r="P600" i="13" s="1"/>
  <c r="F599" i="13"/>
  <c r="Q599" i="13" s="1"/>
  <c r="G598" i="13"/>
  <c r="R598" i="13" s="1"/>
  <c r="E596" i="13"/>
  <c r="P596" i="13" s="1"/>
  <c r="F595" i="13"/>
  <c r="Q595" i="13" s="1"/>
  <c r="G594" i="13"/>
  <c r="R594" i="13" s="1"/>
  <c r="E592" i="13"/>
  <c r="P592" i="13" s="1"/>
  <c r="F591" i="13"/>
  <c r="Q591" i="13" s="1"/>
  <c r="G590" i="13"/>
  <c r="R590" i="13" s="1"/>
  <c r="E588" i="13"/>
  <c r="P588" i="13" s="1"/>
  <c r="F587" i="13"/>
  <c r="Q587" i="13" s="1"/>
  <c r="G586" i="13"/>
  <c r="R586" i="13" s="1"/>
  <c r="E584" i="13"/>
  <c r="P584" i="13" s="1"/>
  <c r="F583" i="13"/>
  <c r="Q583" i="13" s="1"/>
  <c r="G582" i="13"/>
  <c r="R582" i="13" s="1"/>
  <c r="E580" i="13"/>
  <c r="P580" i="13" s="1"/>
  <c r="F579" i="13"/>
  <c r="Q579" i="13" s="1"/>
  <c r="G578" i="13"/>
  <c r="R578" i="13" s="1"/>
  <c r="E576" i="13"/>
  <c r="P576" i="13" s="1"/>
  <c r="F575" i="13"/>
  <c r="Q575" i="13" s="1"/>
  <c r="G574" i="13"/>
  <c r="R574" i="13" s="1"/>
  <c r="E572" i="13"/>
  <c r="P572" i="13" s="1"/>
  <c r="F571" i="13"/>
  <c r="Q571" i="13" s="1"/>
  <c r="G570" i="13"/>
  <c r="R570" i="13" s="1"/>
  <c r="E568" i="13"/>
  <c r="P568" i="13" s="1"/>
  <c r="F567" i="13"/>
  <c r="Q567" i="13" s="1"/>
  <c r="G566" i="13"/>
  <c r="R566" i="13" s="1"/>
  <c r="E564" i="13"/>
  <c r="P564" i="13" s="1"/>
  <c r="F563" i="13"/>
  <c r="Q563" i="13" s="1"/>
  <c r="G562" i="13"/>
  <c r="R562" i="13" s="1"/>
  <c r="E560" i="13"/>
  <c r="P560" i="13" s="1"/>
  <c r="F559" i="13"/>
  <c r="Q559" i="13" s="1"/>
  <c r="G558" i="13"/>
  <c r="R558" i="13" s="1"/>
  <c r="E556" i="13"/>
  <c r="P556" i="13" s="1"/>
  <c r="F555" i="13"/>
  <c r="Q555" i="13" s="1"/>
  <c r="G554" i="13"/>
  <c r="R554" i="13" s="1"/>
  <c r="E552" i="13"/>
  <c r="P552" i="13" s="1"/>
  <c r="F551" i="13"/>
  <c r="Q551" i="13" s="1"/>
  <c r="G550" i="13"/>
  <c r="R550" i="13" s="1"/>
  <c r="E548" i="13"/>
  <c r="P548" i="13" s="1"/>
  <c r="F547" i="13"/>
  <c r="Q547" i="13" s="1"/>
  <c r="G546" i="13"/>
  <c r="R546" i="13" s="1"/>
  <c r="E544" i="13"/>
  <c r="P544" i="13" s="1"/>
  <c r="F543" i="13"/>
  <c r="Q543" i="13" s="1"/>
  <c r="G542" i="13"/>
  <c r="R542" i="13" s="1"/>
  <c r="E540" i="13"/>
  <c r="P540" i="13" s="1"/>
  <c r="F539" i="13"/>
  <c r="Q539" i="13" s="1"/>
  <c r="G538" i="13"/>
  <c r="R538" i="13" s="1"/>
  <c r="E536" i="13"/>
  <c r="P536" i="13" s="1"/>
  <c r="F535" i="13"/>
  <c r="Q535" i="13" s="1"/>
  <c r="G534" i="13"/>
  <c r="R534" i="13" s="1"/>
  <c r="E532" i="13"/>
  <c r="P532" i="13" s="1"/>
  <c r="F531" i="13"/>
  <c r="Q531" i="13" s="1"/>
  <c r="G530" i="13"/>
  <c r="R530" i="13" s="1"/>
  <c r="E528" i="13"/>
  <c r="P528" i="13" s="1"/>
  <c r="F527" i="13"/>
  <c r="Q527" i="13" s="1"/>
  <c r="G526" i="13"/>
  <c r="R526" i="13" s="1"/>
  <c r="E524" i="13"/>
  <c r="P524" i="13" s="1"/>
  <c r="F523" i="13"/>
  <c r="Q523" i="13" s="1"/>
  <c r="G522" i="13"/>
  <c r="R522" i="13" s="1"/>
  <c r="E520" i="13"/>
  <c r="P520" i="13" s="1"/>
  <c r="F519" i="13"/>
  <c r="Q519" i="13" s="1"/>
  <c r="G518" i="13"/>
  <c r="R518" i="13" s="1"/>
  <c r="E516" i="13"/>
  <c r="P516" i="13" s="1"/>
  <c r="F515" i="13"/>
  <c r="Q515" i="13" s="1"/>
  <c r="G514" i="13"/>
  <c r="R514" i="13" s="1"/>
  <c r="E512" i="13"/>
  <c r="P512" i="13" s="1"/>
  <c r="F511" i="13"/>
  <c r="Q511" i="13" s="1"/>
  <c r="G510" i="13"/>
  <c r="R510" i="13" s="1"/>
  <c r="E508" i="13"/>
  <c r="P508" i="13" s="1"/>
  <c r="F507" i="13"/>
  <c r="Q507" i="13" s="1"/>
  <c r="G506" i="13"/>
  <c r="R506" i="13" s="1"/>
  <c r="E504" i="13"/>
  <c r="P504" i="13" s="1"/>
  <c r="F503" i="13"/>
  <c r="Q503" i="13" s="1"/>
  <c r="G502" i="13"/>
  <c r="R502" i="13" s="1"/>
  <c r="E500" i="13"/>
  <c r="P500" i="13" s="1"/>
  <c r="F499" i="13"/>
  <c r="Q499" i="13" s="1"/>
  <c r="G498" i="13"/>
  <c r="R498" i="13" s="1"/>
  <c r="E496" i="13"/>
  <c r="P496" i="13" s="1"/>
  <c r="F495" i="13"/>
  <c r="Q495" i="13" s="1"/>
  <c r="G494" i="13"/>
  <c r="R494" i="13" s="1"/>
  <c r="E492" i="13"/>
  <c r="P492" i="13" s="1"/>
  <c r="F491" i="13"/>
  <c r="Q491" i="13" s="1"/>
  <c r="G490" i="13"/>
  <c r="R490" i="13" s="1"/>
  <c r="E488" i="13"/>
  <c r="P488" i="13" s="1"/>
  <c r="F487" i="13"/>
  <c r="Q487" i="13" s="1"/>
  <c r="G486" i="13"/>
  <c r="R486" i="13" s="1"/>
  <c r="E484" i="13"/>
  <c r="P484" i="13" s="1"/>
  <c r="F483" i="13"/>
  <c r="Q483" i="13" s="1"/>
  <c r="G482" i="13"/>
  <c r="R482" i="13" s="1"/>
  <c r="E480" i="13"/>
  <c r="P480" i="13" s="1"/>
  <c r="F479" i="13"/>
  <c r="Q479" i="13" s="1"/>
  <c r="G478" i="13"/>
  <c r="R478" i="13" s="1"/>
  <c r="E476" i="13"/>
  <c r="P476" i="13" s="1"/>
  <c r="F475" i="13"/>
  <c r="Q475" i="13" s="1"/>
  <c r="G474" i="13"/>
  <c r="R474" i="13" s="1"/>
  <c r="E472" i="13"/>
  <c r="P472" i="13" s="1"/>
  <c r="F471" i="13"/>
  <c r="Q471" i="13" s="1"/>
  <c r="G470" i="13"/>
  <c r="R470" i="13" s="1"/>
  <c r="E468" i="13"/>
  <c r="P468" i="13" s="1"/>
  <c r="F467" i="13"/>
  <c r="Q467" i="13" s="1"/>
  <c r="G466" i="13"/>
  <c r="R466" i="13" s="1"/>
  <c r="E464" i="13"/>
  <c r="P464" i="13" s="1"/>
  <c r="F463" i="13"/>
  <c r="Q463" i="13" s="1"/>
  <c r="G462" i="13"/>
  <c r="R462" i="13" s="1"/>
  <c r="E460" i="13"/>
  <c r="P460" i="13" s="1"/>
  <c r="F459" i="13"/>
  <c r="Q459" i="13" s="1"/>
  <c r="G458" i="13"/>
  <c r="R458" i="13" s="1"/>
  <c r="E456" i="13"/>
  <c r="P456" i="13" s="1"/>
  <c r="F455" i="13"/>
  <c r="Q455" i="13" s="1"/>
  <c r="G454" i="13"/>
  <c r="R454" i="13" s="1"/>
  <c r="E452" i="13"/>
  <c r="P452" i="13" s="1"/>
  <c r="F451" i="13"/>
  <c r="Q451" i="13" s="1"/>
  <c r="G450" i="13"/>
  <c r="R450" i="13" s="1"/>
  <c r="E448" i="13"/>
  <c r="P448" i="13" s="1"/>
  <c r="F447" i="13"/>
  <c r="Q447" i="13" s="1"/>
  <c r="E603" i="13"/>
  <c r="P603" i="13" s="1"/>
  <c r="F602" i="13"/>
  <c r="Q602" i="13" s="1"/>
  <c r="G601" i="13"/>
  <c r="R601" i="13" s="1"/>
  <c r="E599" i="13"/>
  <c r="P599" i="13" s="1"/>
  <c r="F598" i="13"/>
  <c r="Q598" i="13" s="1"/>
  <c r="G597" i="13"/>
  <c r="R597" i="13" s="1"/>
  <c r="E595" i="13"/>
  <c r="P595" i="13" s="1"/>
  <c r="F594" i="13"/>
  <c r="Q594" i="13" s="1"/>
  <c r="G593" i="13"/>
  <c r="R593" i="13" s="1"/>
  <c r="E591" i="13"/>
  <c r="P591" i="13" s="1"/>
  <c r="F590" i="13"/>
  <c r="Q590" i="13" s="1"/>
  <c r="G589" i="13"/>
  <c r="R589" i="13" s="1"/>
  <c r="E587" i="13"/>
  <c r="P587" i="13" s="1"/>
  <c r="F586" i="13"/>
  <c r="Q586" i="13" s="1"/>
  <c r="G585" i="13"/>
  <c r="R585" i="13" s="1"/>
  <c r="E583" i="13"/>
  <c r="P583" i="13" s="1"/>
  <c r="F582" i="13"/>
  <c r="Q582" i="13" s="1"/>
  <c r="G581" i="13"/>
  <c r="R581" i="13" s="1"/>
  <c r="E579" i="13"/>
  <c r="P579" i="13" s="1"/>
  <c r="F578" i="13"/>
  <c r="Q578" i="13" s="1"/>
  <c r="G577" i="13"/>
  <c r="R577" i="13" s="1"/>
  <c r="E575" i="13"/>
  <c r="P575" i="13" s="1"/>
  <c r="F574" i="13"/>
  <c r="Q574" i="13" s="1"/>
  <c r="G573" i="13"/>
  <c r="R573" i="13" s="1"/>
  <c r="E571" i="13"/>
  <c r="P571" i="13" s="1"/>
  <c r="F570" i="13"/>
  <c r="Q570" i="13" s="1"/>
  <c r="G569" i="13"/>
  <c r="R569" i="13" s="1"/>
  <c r="E567" i="13"/>
  <c r="P567" i="13" s="1"/>
  <c r="F566" i="13"/>
  <c r="Q566" i="13" s="1"/>
  <c r="G565" i="13"/>
  <c r="R565" i="13" s="1"/>
  <c r="E563" i="13"/>
  <c r="P563" i="13" s="1"/>
  <c r="F562" i="13"/>
  <c r="Q562" i="13" s="1"/>
  <c r="G561" i="13"/>
  <c r="R561" i="13" s="1"/>
  <c r="E559" i="13"/>
  <c r="P559" i="13" s="1"/>
  <c r="F558" i="13"/>
  <c r="Q558" i="13" s="1"/>
  <c r="G557" i="13"/>
  <c r="R557" i="13" s="1"/>
  <c r="E555" i="13"/>
  <c r="P555" i="13" s="1"/>
  <c r="F554" i="13"/>
  <c r="Q554" i="13" s="1"/>
  <c r="G553" i="13"/>
  <c r="R553" i="13" s="1"/>
  <c r="E551" i="13"/>
  <c r="P551" i="13" s="1"/>
  <c r="F550" i="13"/>
  <c r="Q550" i="13" s="1"/>
  <c r="G549" i="13"/>
  <c r="R549" i="13" s="1"/>
  <c r="E547" i="13"/>
  <c r="P547" i="13" s="1"/>
  <c r="F546" i="13"/>
  <c r="Q546" i="13" s="1"/>
  <c r="G545" i="13"/>
  <c r="R545" i="13" s="1"/>
  <c r="E543" i="13"/>
  <c r="P543" i="13" s="1"/>
  <c r="F542" i="13"/>
  <c r="Q542" i="13" s="1"/>
  <c r="G541" i="13"/>
  <c r="R541" i="13" s="1"/>
  <c r="E539" i="13"/>
  <c r="P539" i="13" s="1"/>
  <c r="F538" i="13"/>
  <c r="Q538" i="13" s="1"/>
  <c r="G537" i="13"/>
  <c r="R537" i="13" s="1"/>
  <c r="E535" i="13"/>
  <c r="P535" i="13" s="1"/>
  <c r="F534" i="13"/>
  <c r="Q534" i="13" s="1"/>
  <c r="G533" i="13"/>
  <c r="R533" i="13" s="1"/>
  <c r="E531" i="13"/>
  <c r="P531" i="13" s="1"/>
  <c r="F530" i="13"/>
  <c r="Q530" i="13" s="1"/>
  <c r="G529" i="13"/>
  <c r="R529" i="13" s="1"/>
  <c r="E527" i="13"/>
  <c r="P527" i="13" s="1"/>
  <c r="F526" i="13"/>
  <c r="Q526" i="13" s="1"/>
  <c r="G525" i="13"/>
  <c r="R525" i="13" s="1"/>
  <c r="E523" i="13"/>
  <c r="P523" i="13" s="1"/>
  <c r="F522" i="13"/>
  <c r="Q522" i="13" s="1"/>
  <c r="G521" i="13"/>
  <c r="R521" i="13" s="1"/>
  <c r="E519" i="13"/>
  <c r="P519" i="13" s="1"/>
  <c r="F518" i="13"/>
  <c r="Q518" i="13" s="1"/>
  <c r="G517" i="13"/>
  <c r="R517" i="13" s="1"/>
  <c r="E515" i="13"/>
  <c r="P515" i="13" s="1"/>
  <c r="F514" i="13"/>
  <c r="Q514" i="13" s="1"/>
  <c r="G513" i="13"/>
  <c r="R513" i="13" s="1"/>
  <c r="E511" i="13"/>
  <c r="P511" i="13" s="1"/>
  <c r="F510" i="13"/>
  <c r="Q510" i="13" s="1"/>
  <c r="G509" i="13"/>
  <c r="R509" i="13" s="1"/>
  <c r="E507" i="13"/>
  <c r="P507" i="13" s="1"/>
  <c r="F506" i="13"/>
  <c r="Q506" i="13" s="1"/>
  <c r="G505" i="13"/>
  <c r="R505" i="13" s="1"/>
  <c r="E503" i="13"/>
  <c r="P503" i="13" s="1"/>
  <c r="F502" i="13"/>
  <c r="Q502" i="13" s="1"/>
  <c r="G501" i="13"/>
  <c r="R501" i="13" s="1"/>
  <c r="E499" i="13"/>
  <c r="P499" i="13" s="1"/>
  <c r="F498" i="13"/>
  <c r="Q498" i="13" s="1"/>
  <c r="G497" i="13"/>
  <c r="R497" i="13" s="1"/>
  <c r="E495" i="13"/>
  <c r="P495" i="13" s="1"/>
  <c r="F494" i="13"/>
  <c r="Q494" i="13" s="1"/>
  <c r="G493" i="13"/>
  <c r="R493" i="13" s="1"/>
  <c r="E491" i="13"/>
  <c r="P491" i="13" s="1"/>
  <c r="F490" i="13"/>
  <c r="Q490" i="13" s="1"/>
  <c r="G489" i="13"/>
  <c r="R489" i="13" s="1"/>
  <c r="E487" i="13"/>
  <c r="P487" i="13" s="1"/>
  <c r="F486" i="13"/>
  <c r="Q486" i="13" s="1"/>
  <c r="G485" i="13"/>
  <c r="R485" i="13" s="1"/>
  <c r="E483" i="13"/>
  <c r="P483" i="13" s="1"/>
  <c r="F482" i="13"/>
  <c r="Q482" i="13" s="1"/>
  <c r="G481" i="13"/>
  <c r="R481" i="13" s="1"/>
  <c r="E479" i="13"/>
  <c r="P479" i="13" s="1"/>
  <c r="F478" i="13"/>
  <c r="Q478" i="13" s="1"/>
  <c r="G477" i="13"/>
  <c r="R477" i="13" s="1"/>
  <c r="E475" i="13"/>
  <c r="P475" i="13" s="1"/>
  <c r="F474" i="13"/>
  <c r="Q474" i="13" s="1"/>
  <c r="G473" i="13"/>
  <c r="R473" i="13" s="1"/>
  <c r="E471" i="13"/>
  <c r="P471" i="13" s="1"/>
  <c r="F470" i="13"/>
  <c r="Q470" i="13" s="1"/>
  <c r="G469" i="13"/>
  <c r="R469" i="13" s="1"/>
  <c r="E467" i="13"/>
  <c r="P467" i="13" s="1"/>
  <c r="F466" i="13"/>
  <c r="Q466" i="13" s="1"/>
  <c r="G465" i="13"/>
  <c r="R465" i="13" s="1"/>
  <c r="E463" i="13"/>
  <c r="P463" i="13" s="1"/>
  <c r="F462" i="13"/>
  <c r="Q462" i="13" s="1"/>
  <c r="G461" i="13"/>
  <c r="R461" i="13" s="1"/>
  <c r="E459" i="13"/>
  <c r="P459" i="13" s="1"/>
  <c r="F458" i="13"/>
  <c r="Q458" i="13" s="1"/>
  <c r="G457" i="13"/>
  <c r="R457" i="13" s="1"/>
  <c r="E455" i="13"/>
  <c r="P455" i="13" s="1"/>
  <c r="F454" i="13"/>
  <c r="Q454" i="13" s="1"/>
  <c r="G453" i="13"/>
  <c r="R453" i="13" s="1"/>
  <c r="E451" i="13"/>
  <c r="P451" i="13" s="1"/>
  <c r="F450" i="13"/>
  <c r="Q450" i="13" s="1"/>
  <c r="G449" i="13"/>
  <c r="R449" i="13" s="1"/>
  <c r="E447" i="13"/>
  <c r="P447" i="13" s="1"/>
  <c r="F446" i="13"/>
  <c r="Q446" i="13" s="1"/>
  <c r="G445" i="13"/>
  <c r="R445" i="13" s="1"/>
  <c r="E443" i="13"/>
  <c r="P443" i="13" s="1"/>
  <c r="F442" i="13"/>
  <c r="Q442" i="13" s="1"/>
  <c r="G441" i="13"/>
  <c r="R441" i="13" s="1"/>
  <c r="E439" i="13"/>
  <c r="P439" i="13" s="1"/>
  <c r="F438" i="13"/>
  <c r="Q438" i="13" s="1"/>
  <c r="G437" i="13"/>
  <c r="R437" i="13" s="1"/>
  <c r="E435" i="13"/>
  <c r="P435" i="13" s="1"/>
  <c r="F434" i="13"/>
  <c r="Q434" i="13" s="1"/>
  <c r="G433" i="13"/>
  <c r="R433" i="13" s="1"/>
  <c r="E431" i="13"/>
  <c r="P431" i="13" s="1"/>
  <c r="F430" i="13"/>
  <c r="Q430" i="13" s="1"/>
  <c r="G429" i="13"/>
  <c r="R429" i="13" s="1"/>
  <c r="E427" i="13"/>
  <c r="P427" i="13" s="1"/>
  <c r="F426" i="13"/>
  <c r="Q426" i="13" s="1"/>
  <c r="G425" i="13"/>
  <c r="R425" i="13" s="1"/>
  <c r="E423" i="13"/>
  <c r="P423" i="13" s="1"/>
  <c r="F422" i="13"/>
  <c r="Q422" i="13" s="1"/>
  <c r="G421" i="13"/>
  <c r="R421" i="13" s="1"/>
  <c r="E419" i="13"/>
  <c r="P419" i="13" s="1"/>
  <c r="F418" i="13"/>
  <c r="Q418" i="13" s="1"/>
  <c r="G417" i="13"/>
  <c r="R417" i="13" s="1"/>
  <c r="E415" i="13"/>
  <c r="P415" i="13" s="1"/>
  <c r="F414" i="13"/>
  <c r="Q414" i="13" s="1"/>
  <c r="G413" i="13"/>
  <c r="R413" i="13" s="1"/>
  <c r="E411" i="13"/>
  <c r="P411" i="13" s="1"/>
  <c r="F410" i="13"/>
  <c r="Q410" i="13" s="1"/>
  <c r="G409" i="13"/>
  <c r="R409" i="13" s="1"/>
  <c r="E407" i="13"/>
  <c r="P407" i="13" s="1"/>
  <c r="F406" i="13"/>
  <c r="Q406" i="13" s="1"/>
  <c r="G405" i="13"/>
  <c r="R405" i="13" s="1"/>
  <c r="E403" i="13"/>
  <c r="P403" i="13" s="1"/>
  <c r="F402" i="13"/>
  <c r="Q402" i="13" s="1"/>
  <c r="G401" i="13"/>
  <c r="R401" i="13" s="1"/>
  <c r="E399" i="13"/>
  <c r="P399" i="13" s="1"/>
  <c r="F398" i="13"/>
  <c r="Q398" i="13" s="1"/>
  <c r="G397" i="13"/>
  <c r="R397" i="13" s="1"/>
  <c r="E395" i="13"/>
  <c r="P395" i="13" s="1"/>
  <c r="F394" i="13"/>
  <c r="Q394" i="13" s="1"/>
  <c r="G393" i="13"/>
  <c r="R393" i="13" s="1"/>
  <c r="E391" i="13"/>
  <c r="P391" i="13" s="1"/>
  <c r="F390" i="13"/>
  <c r="Q390" i="13" s="1"/>
  <c r="G389" i="13"/>
  <c r="R389" i="13" s="1"/>
  <c r="E387" i="13"/>
  <c r="P387" i="13" s="1"/>
  <c r="F386" i="13"/>
  <c r="Q386" i="13" s="1"/>
  <c r="G385" i="13"/>
  <c r="R385" i="13" s="1"/>
  <c r="E383" i="13"/>
  <c r="P383" i="13" s="1"/>
  <c r="F382" i="13"/>
  <c r="Q382" i="13" s="1"/>
  <c r="G381" i="13"/>
  <c r="R381" i="13" s="1"/>
  <c r="E379" i="13"/>
  <c r="P379" i="13" s="1"/>
  <c r="F378" i="13"/>
  <c r="Q378" i="13" s="1"/>
  <c r="G377" i="13"/>
  <c r="R377" i="13" s="1"/>
  <c r="E375" i="13"/>
  <c r="P375" i="13" s="1"/>
  <c r="F374" i="13"/>
  <c r="Q374" i="13" s="1"/>
  <c r="G373" i="13"/>
  <c r="R373" i="13" s="1"/>
  <c r="E371" i="13"/>
  <c r="P371" i="13" s="1"/>
  <c r="F370" i="13"/>
  <c r="Q370" i="13" s="1"/>
  <c r="G369" i="13"/>
  <c r="R369" i="13" s="1"/>
  <c r="E367" i="13"/>
  <c r="P367" i="13" s="1"/>
  <c r="F366" i="13"/>
  <c r="Q366" i="13" s="1"/>
  <c r="G365" i="13"/>
  <c r="R365" i="13" s="1"/>
  <c r="E363" i="13"/>
  <c r="P363" i="13" s="1"/>
  <c r="F362" i="13"/>
  <c r="Q362" i="13" s="1"/>
  <c r="G361" i="13"/>
  <c r="R361" i="13" s="1"/>
  <c r="E359" i="13"/>
  <c r="P359" i="13" s="1"/>
  <c r="F358" i="13"/>
  <c r="Q358" i="13" s="1"/>
  <c r="G357" i="13"/>
  <c r="R357" i="13" s="1"/>
  <c r="E355" i="13"/>
  <c r="P355" i="13" s="1"/>
  <c r="F354" i="13"/>
  <c r="Q354" i="13" s="1"/>
  <c r="G353" i="13"/>
  <c r="R353" i="13" s="1"/>
  <c r="E351" i="13"/>
  <c r="P351" i="13" s="1"/>
  <c r="F350" i="13"/>
  <c r="Q350" i="13" s="1"/>
  <c r="G349" i="13"/>
  <c r="R349" i="13" s="1"/>
  <c r="E347" i="13"/>
  <c r="P347" i="13" s="1"/>
  <c r="F346" i="13"/>
  <c r="Q346" i="13" s="1"/>
  <c r="G345" i="13"/>
  <c r="R345" i="13" s="1"/>
  <c r="E343" i="13"/>
  <c r="P343" i="13" s="1"/>
  <c r="F342" i="13"/>
  <c r="Q342" i="13" s="1"/>
  <c r="G341" i="13"/>
  <c r="R341" i="13" s="1"/>
  <c r="E339" i="13"/>
  <c r="P339" i="13" s="1"/>
  <c r="F338" i="13"/>
  <c r="Q338" i="13" s="1"/>
  <c r="G337" i="13"/>
  <c r="R337" i="13" s="1"/>
  <c r="E335" i="13"/>
  <c r="P335" i="13" s="1"/>
  <c r="F334" i="13"/>
  <c r="Q334" i="13" s="1"/>
  <c r="G333" i="13"/>
  <c r="R333" i="13" s="1"/>
  <c r="E331" i="13"/>
  <c r="P331" i="13" s="1"/>
  <c r="F330" i="13"/>
  <c r="Q330" i="13" s="1"/>
  <c r="G329" i="13"/>
  <c r="R329" i="13" s="1"/>
  <c r="E327" i="13"/>
  <c r="P327" i="13" s="1"/>
  <c r="F326" i="13"/>
  <c r="Q326" i="13" s="1"/>
  <c r="G325" i="13"/>
  <c r="R325" i="13" s="1"/>
  <c r="E323" i="13"/>
  <c r="P323" i="13" s="1"/>
  <c r="F322" i="13"/>
  <c r="Q322" i="13" s="1"/>
  <c r="G321" i="13"/>
  <c r="R321" i="13" s="1"/>
  <c r="E319" i="13"/>
  <c r="P319" i="13" s="1"/>
  <c r="F318" i="13"/>
  <c r="Q318" i="13" s="1"/>
  <c r="G317" i="13"/>
  <c r="R317" i="13" s="1"/>
  <c r="E315" i="13"/>
  <c r="P315" i="13" s="1"/>
  <c r="F314" i="13"/>
  <c r="Q314" i="13" s="1"/>
  <c r="G313" i="13"/>
  <c r="R313" i="13" s="1"/>
  <c r="F311" i="13"/>
  <c r="Q311" i="13" s="1"/>
  <c r="F310" i="13"/>
  <c r="Q310" i="13" s="1"/>
  <c r="F309" i="13"/>
  <c r="Q309" i="13" s="1"/>
  <c r="F308" i="13"/>
  <c r="Q308" i="13" s="1"/>
  <c r="F307" i="13"/>
  <c r="Q307" i="13" s="1"/>
  <c r="F306" i="13"/>
  <c r="Q306" i="13" s="1"/>
  <c r="F305" i="13"/>
  <c r="Q305" i="13" s="1"/>
  <c r="F304" i="13"/>
  <c r="Q304" i="13" s="1"/>
  <c r="F303" i="13"/>
  <c r="Q303" i="13" s="1"/>
  <c r="F302" i="13"/>
  <c r="Q302" i="13" s="1"/>
  <c r="F301" i="13"/>
  <c r="Q301" i="13" s="1"/>
  <c r="F300" i="13"/>
  <c r="Q300" i="13" s="1"/>
  <c r="F299" i="13"/>
  <c r="Q299" i="13" s="1"/>
  <c r="F298" i="13"/>
  <c r="Q298" i="13" s="1"/>
  <c r="F297" i="13"/>
  <c r="Q297" i="13" s="1"/>
  <c r="F296" i="13"/>
  <c r="Q296" i="13" s="1"/>
  <c r="F295" i="13"/>
  <c r="Q295" i="13" s="1"/>
  <c r="F294" i="13"/>
  <c r="Q294" i="13" s="1"/>
  <c r="F293" i="13"/>
  <c r="Q293" i="13" s="1"/>
  <c r="F292" i="13"/>
  <c r="Q292" i="13" s="1"/>
  <c r="F291" i="13"/>
  <c r="Q291" i="13" s="1"/>
  <c r="F290" i="13"/>
  <c r="Q290" i="13" s="1"/>
  <c r="F289" i="13"/>
  <c r="Q289" i="13" s="1"/>
  <c r="F288" i="13"/>
  <c r="Q288" i="13" s="1"/>
  <c r="F287" i="13"/>
  <c r="Q287" i="13" s="1"/>
  <c r="F286" i="13"/>
  <c r="Q286" i="13" s="1"/>
  <c r="F285" i="13"/>
  <c r="Q285" i="13" s="1"/>
  <c r="F284" i="13"/>
  <c r="Q284" i="13" s="1"/>
  <c r="F283" i="13"/>
  <c r="Q283" i="13" s="1"/>
  <c r="F282" i="13"/>
  <c r="Q282" i="13" s="1"/>
  <c r="F281" i="13"/>
  <c r="Q281" i="13" s="1"/>
  <c r="F280" i="13"/>
  <c r="Q280" i="13" s="1"/>
  <c r="F279" i="13"/>
  <c r="Q279" i="13" s="1"/>
  <c r="F278" i="13"/>
  <c r="Q278" i="13" s="1"/>
  <c r="F277" i="13"/>
  <c r="Q277" i="13" s="1"/>
  <c r="F276" i="13"/>
  <c r="Q276" i="13" s="1"/>
  <c r="F275" i="13"/>
  <c r="Q275" i="13" s="1"/>
  <c r="F274" i="13"/>
  <c r="Q274" i="13" s="1"/>
  <c r="F273" i="13"/>
  <c r="Q273" i="13" s="1"/>
  <c r="F272" i="13"/>
  <c r="Q272" i="13" s="1"/>
  <c r="F271" i="13"/>
  <c r="Q271" i="13" s="1"/>
  <c r="F270" i="13"/>
  <c r="Q270" i="13" s="1"/>
  <c r="F269" i="13"/>
  <c r="Q269" i="13" s="1"/>
  <c r="F268" i="13"/>
  <c r="Q268" i="13" s="1"/>
  <c r="F267" i="13"/>
  <c r="Q267" i="13" s="1"/>
  <c r="F266" i="13"/>
  <c r="Q266" i="13" s="1"/>
  <c r="F265" i="13"/>
  <c r="Q265" i="13" s="1"/>
  <c r="F264" i="13"/>
  <c r="Q264" i="13" s="1"/>
  <c r="F263" i="13"/>
  <c r="Q263" i="13" s="1"/>
  <c r="F262" i="13"/>
  <c r="Q262" i="13" s="1"/>
  <c r="F261" i="13"/>
  <c r="Q261" i="13" s="1"/>
  <c r="F260" i="13"/>
  <c r="Q260" i="13" s="1"/>
  <c r="F259" i="13"/>
  <c r="Q259" i="13" s="1"/>
  <c r="F258" i="13"/>
  <c r="Q258" i="13" s="1"/>
  <c r="F257" i="13"/>
  <c r="Q257" i="13" s="1"/>
  <c r="F256" i="13"/>
  <c r="Q256" i="13" s="1"/>
  <c r="F255" i="13"/>
  <c r="Q255" i="13" s="1"/>
  <c r="F254" i="13"/>
  <c r="Q254" i="13" s="1"/>
  <c r="F253" i="13"/>
  <c r="Q253" i="13" s="1"/>
  <c r="F252" i="13"/>
  <c r="Q252" i="13" s="1"/>
  <c r="F251" i="13"/>
  <c r="Q251" i="13" s="1"/>
  <c r="F250" i="13"/>
  <c r="Q250" i="13" s="1"/>
  <c r="F249" i="13"/>
  <c r="Q249" i="13" s="1"/>
  <c r="F248" i="13"/>
  <c r="Q248" i="13" s="1"/>
  <c r="F247" i="13"/>
  <c r="Q247" i="13" s="1"/>
  <c r="F246" i="13"/>
  <c r="Q246" i="13" s="1"/>
  <c r="F245" i="13"/>
  <c r="Q245" i="13" s="1"/>
  <c r="F244" i="13"/>
  <c r="Q244" i="13" s="1"/>
  <c r="F243" i="13"/>
  <c r="Q243" i="13" s="1"/>
  <c r="F242" i="13"/>
  <c r="Q242" i="13" s="1"/>
  <c r="F241" i="13"/>
  <c r="Q241" i="13" s="1"/>
  <c r="F240" i="13"/>
  <c r="Q240" i="13" s="1"/>
  <c r="F239" i="13"/>
  <c r="Q239" i="13" s="1"/>
  <c r="F238" i="13"/>
  <c r="Q238" i="13" s="1"/>
  <c r="F237" i="13"/>
  <c r="Q237" i="13" s="1"/>
  <c r="F236" i="13"/>
  <c r="Q236" i="13" s="1"/>
  <c r="F235" i="13"/>
  <c r="Q235" i="13" s="1"/>
  <c r="F234" i="13"/>
  <c r="Q234" i="13" s="1"/>
  <c r="F233" i="13"/>
  <c r="Q233" i="13" s="1"/>
  <c r="F232" i="13"/>
  <c r="Q232" i="13" s="1"/>
  <c r="F231" i="13"/>
  <c r="Q231" i="13" s="1"/>
  <c r="F230" i="13"/>
  <c r="Q230" i="13" s="1"/>
  <c r="F229" i="13"/>
  <c r="Q229" i="13" s="1"/>
  <c r="F228" i="13"/>
  <c r="Q228" i="13" s="1"/>
  <c r="F227" i="13"/>
  <c r="Q227" i="13" s="1"/>
  <c r="F226" i="13"/>
  <c r="Q226" i="13" s="1"/>
  <c r="F225" i="13"/>
  <c r="Q225" i="13" s="1"/>
  <c r="F224" i="13"/>
  <c r="Q224" i="13" s="1"/>
  <c r="F223" i="13"/>
  <c r="Q223" i="13" s="1"/>
  <c r="F222" i="13"/>
  <c r="Q222" i="13" s="1"/>
  <c r="F221" i="13"/>
  <c r="Q221" i="13" s="1"/>
  <c r="F220" i="13"/>
  <c r="Q220" i="13" s="1"/>
  <c r="F219" i="13"/>
  <c r="Q219" i="13" s="1"/>
  <c r="F218" i="13"/>
  <c r="Q218" i="13" s="1"/>
  <c r="F217" i="13"/>
  <c r="Q217" i="13" s="1"/>
  <c r="F216" i="13"/>
  <c r="Q216" i="13" s="1"/>
  <c r="F215" i="13"/>
  <c r="Q215" i="13" s="1"/>
  <c r="F214" i="13"/>
  <c r="Q214" i="13" s="1"/>
  <c r="F213" i="13"/>
  <c r="Q213" i="13" s="1"/>
  <c r="F212" i="13"/>
  <c r="Q212" i="13" s="1"/>
  <c r="F211" i="13"/>
  <c r="Q211" i="13" s="1"/>
  <c r="F210" i="13"/>
  <c r="Q210" i="13" s="1"/>
  <c r="F209" i="13"/>
  <c r="Q209" i="13" s="1"/>
  <c r="F208" i="13"/>
  <c r="Q208" i="13" s="1"/>
  <c r="F207" i="13"/>
  <c r="Q207" i="13" s="1"/>
  <c r="F206" i="13"/>
  <c r="Q206" i="13" s="1"/>
  <c r="F205" i="13"/>
  <c r="Q205" i="13" s="1"/>
  <c r="F204" i="13"/>
  <c r="Q204" i="13" s="1"/>
  <c r="F203" i="13"/>
  <c r="Q203" i="13" s="1"/>
  <c r="F202" i="13"/>
  <c r="Q202" i="13" s="1"/>
  <c r="F201" i="13"/>
  <c r="Q201" i="13" s="1"/>
  <c r="F200" i="13"/>
  <c r="Q200" i="13" s="1"/>
  <c r="F199" i="13"/>
  <c r="Q199" i="13" s="1"/>
  <c r="F198" i="13"/>
  <c r="Q198" i="13" s="1"/>
  <c r="F197" i="13"/>
  <c r="Q197" i="13" s="1"/>
  <c r="F196" i="13"/>
  <c r="Q196" i="13" s="1"/>
  <c r="F195" i="13"/>
  <c r="Q195" i="13" s="1"/>
  <c r="F194" i="13"/>
  <c r="Q194" i="13" s="1"/>
  <c r="F193" i="13"/>
  <c r="Q193" i="13" s="1"/>
  <c r="F192" i="13"/>
  <c r="Q192" i="13" s="1"/>
  <c r="F191" i="13"/>
  <c r="Q191" i="13" s="1"/>
  <c r="F190" i="13"/>
  <c r="Q190" i="13" s="1"/>
  <c r="F189" i="13"/>
  <c r="Q189" i="13" s="1"/>
  <c r="F188" i="13"/>
  <c r="Q188" i="13" s="1"/>
  <c r="F187" i="13"/>
  <c r="Q187" i="13" s="1"/>
  <c r="F186" i="13"/>
  <c r="Q186" i="13" s="1"/>
  <c r="F185" i="13"/>
  <c r="Q185" i="13" s="1"/>
  <c r="F184" i="13"/>
  <c r="Q184" i="13" s="1"/>
  <c r="F183" i="13"/>
  <c r="Q183" i="13" s="1"/>
  <c r="F182" i="13"/>
  <c r="Q182" i="13" s="1"/>
  <c r="F181" i="13"/>
  <c r="Q181" i="13" s="1"/>
  <c r="F180" i="13"/>
  <c r="Q180" i="13" s="1"/>
  <c r="F179" i="13"/>
  <c r="Q179" i="13" s="1"/>
  <c r="F178" i="13"/>
  <c r="Q178" i="13" s="1"/>
  <c r="F177" i="13"/>
  <c r="Q177" i="13" s="1"/>
  <c r="F176" i="13"/>
  <c r="Q176" i="13" s="1"/>
  <c r="F175" i="13"/>
  <c r="Q175" i="13" s="1"/>
  <c r="F174" i="13"/>
  <c r="Q174" i="13" s="1"/>
  <c r="F173" i="13"/>
  <c r="Q173" i="13" s="1"/>
  <c r="F172" i="13"/>
  <c r="Q172" i="13" s="1"/>
  <c r="F171" i="13"/>
  <c r="Q171" i="13" s="1"/>
  <c r="F170" i="13"/>
  <c r="Q170" i="13" s="1"/>
  <c r="F169" i="13"/>
  <c r="Q169" i="13" s="1"/>
  <c r="F168" i="13"/>
  <c r="Q168" i="13" s="1"/>
  <c r="F167" i="13"/>
  <c r="Q167" i="13" s="1"/>
  <c r="F166" i="13"/>
  <c r="Q166" i="13" s="1"/>
  <c r="F165" i="13"/>
  <c r="Q165" i="13" s="1"/>
  <c r="F164" i="13"/>
  <c r="Q164" i="13" s="1"/>
  <c r="F163" i="13"/>
  <c r="Q163" i="13" s="1"/>
  <c r="F162" i="13"/>
  <c r="Q162" i="13" s="1"/>
  <c r="F161" i="13"/>
  <c r="Q161" i="13" s="1"/>
  <c r="F160" i="13"/>
  <c r="Q160" i="13" s="1"/>
  <c r="F159" i="13"/>
  <c r="Q159" i="13" s="1"/>
  <c r="F158" i="13"/>
  <c r="Q158" i="13" s="1"/>
  <c r="F157" i="13"/>
  <c r="Q157" i="13" s="1"/>
  <c r="F156" i="13"/>
  <c r="Q156" i="13" s="1"/>
  <c r="F155" i="13"/>
  <c r="Q155" i="13" s="1"/>
  <c r="F154" i="13"/>
  <c r="Q154" i="13" s="1"/>
  <c r="F153" i="13"/>
  <c r="Q153" i="13" s="1"/>
  <c r="F152" i="13"/>
  <c r="Q152" i="13" s="1"/>
  <c r="F151" i="13"/>
  <c r="Q151" i="13" s="1"/>
  <c r="F150" i="13"/>
  <c r="Q150" i="13" s="1"/>
  <c r="F149" i="13"/>
  <c r="Q149" i="13" s="1"/>
  <c r="F148" i="13"/>
  <c r="Q148" i="13" s="1"/>
  <c r="F147" i="13"/>
  <c r="Q147" i="13" s="1"/>
  <c r="F146" i="13"/>
  <c r="Q146" i="13" s="1"/>
  <c r="F145" i="13"/>
  <c r="Q145" i="13" s="1"/>
  <c r="F144" i="13"/>
  <c r="Q144" i="13" s="1"/>
  <c r="F143" i="13"/>
  <c r="Q143" i="13" s="1"/>
  <c r="F142" i="13"/>
  <c r="Q142" i="13" s="1"/>
  <c r="F141" i="13"/>
  <c r="Q141" i="13" s="1"/>
  <c r="F140" i="13"/>
  <c r="Q140" i="13" s="1"/>
  <c r="F139" i="13"/>
  <c r="Q139" i="13" s="1"/>
  <c r="F138" i="13"/>
  <c r="Q138" i="13" s="1"/>
  <c r="F137" i="13"/>
  <c r="Q137" i="13" s="1"/>
  <c r="F136" i="13"/>
  <c r="Q136" i="13" s="1"/>
  <c r="F135" i="13"/>
  <c r="Q135" i="13" s="1"/>
  <c r="F134" i="13"/>
  <c r="Q134" i="13" s="1"/>
  <c r="F133" i="13"/>
  <c r="Q133" i="13" s="1"/>
  <c r="F132" i="13"/>
  <c r="Q132" i="13" s="1"/>
  <c r="F131" i="13"/>
  <c r="Q131" i="13" s="1"/>
  <c r="F130" i="13"/>
  <c r="Q130" i="13" s="1"/>
  <c r="F129" i="13"/>
  <c r="Q129" i="13" s="1"/>
  <c r="F128" i="13"/>
  <c r="Q128" i="13" s="1"/>
  <c r="F127" i="13"/>
  <c r="Q127" i="13" s="1"/>
  <c r="F126" i="13"/>
  <c r="Q126" i="13" s="1"/>
  <c r="F125" i="13"/>
  <c r="Q125" i="13" s="1"/>
  <c r="F124" i="13"/>
  <c r="Q124" i="13" s="1"/>
  <c r="F123" i="13"/>
  <c r="Q123" i="13" s="1"/>
  <c r="F122" i="13"/>
  <c r="Q122" i="13" s="1"/>
  <c r="F121" i="13"/>
  <c r="Q121" i="13" s="1"/>
  <c r="F120" i="13"/>
  <c r="Q120" i="13" s="1"/>
  <c r="F119" i="13"/>
  <c r="Q119" i="13" s="1"/>
  <c r="F118" i="13"/>
  <c r="Q118" i="13" s="1"/>
  <c r="F117" i="13"/>
  <c r="Q117" i="13" s="1"/>
  <c r="F116" i="13"/>
  <c r="Q116" i="13" s="1"/>
  <c r="F115" i="13"/>
  <c r="Q115" i="13" s="1"/>
  <c r="F114" i="13"/>
  <c r="Q114" i="13" s="1"/>
  <c r="F113" i="13"/>
  <c r="Q113" i="13" s="1"/>
  <c r="F112" i="13"/>
  <c r="Q112" i="13" s="1"/>
  <c r="F111" i="13"/>
  <c r="Q111" i="13" s="1"/>
  <c r="F110" i="13"/>
  <c r="Q110" i="13" s="1"/>
  <c r="F109" i="13"/>
  <c r="Q109" i="13" s="1"/>
  <c r="F108" i="13"/>
  <c r="Q108" i="13" s="1"/>
  <c r="F107" i="13"/>
  <c r="Q107" i="13" s="1"/>
  <c r="F106" i="13"/>
  <c r="Q106" i="13" s="1"/>
  <c r="F105" i="13"/>
  <c r="Q105" i="13" s="1"/>
  <c r="F104" i="13"/>
  <c r="Q104" i="13" s="1"/>
  <c r="F103" i="13"/>
  <c r="Q103" i="13" s="1"/>
  <c r="F102" i="13"/>
  <c r="Q102" i="13" s="1"/>
  <c r="F101" i="13"/>
  <c r="Q101" i="13" s="1"/>
  <c r="F100" i="13"/>
  <c r="Q100" i="13" s="1"/>
  <c r="F99" i="13"/>
  <c r="Q99" i="13" s="1"/>
  <c r="F98" i="13"/>
  <c r="Q98" i="13" s="1"/>
  <c r="F97" i="13"/>
  <c r="Q97" i="13" s="1"/>
  <c r="F96" i="13"/>
  <c r="Q96" i="13" s="1"/>
  <c r="F95" i="13"/>
  <c r="Q95" i="13" s="1"/>
  <c r="F94" i="13"/>
  <c r="Q94" i="13" s="1"/>
  <c r="F93" i="13"/>
  <c r="Q93" i="13" s="1"/>
  <c r="F92" i="13"/>
  <c r="Q92" i="13" s="1"/>
  <c r="F91" i="13"/>
  <c r="Q91" i="13" s="1"/>
  <c r="F90" i="13"/>
  <c r="Q90" i="13" s="1"/>
  <c r="F89" i="13"/>
  <c r="Q89" i="13" s="1"/>
  <c r="F88" i="13"/>
  <c r="Q88" i="13" s="1"/>
  <c r="F87" i="13"/>
  <c r="Q87" i="13" s="1"/>
  <c r="F86" i="13"/>
  <c r="Q86" i="13" s="1"/>
  <c r="F85" i="13"/>
  <c r="Q85" i="13" s="1"/>
  <c r="F84" i="13"/>
  <c r="Q84" i="13" s="1"/>
  <c r="F83" i="13"/>
  <c r="Q83" i="13" s="1"/>
  <c r="F82" i="13"/>
  <c r="Q82" i="13" s="1"/>
  <c r="F81" i="13"/>
  <c r="Q81" i="13" s="1"/>
  <c r="F80" i="13"/>
  <c r="Q80" i="13" s="1"/>
  <c r="F79" i="13"/>
  <c r="Q79" i="13" s="1"/>
  <c r="F78" i="13"/>
  <c r="Q78" i="13" s="1"/>
  <c r="F77" i="13"/>
  <c r="Q77" i="13" s="1"/>
  <c r="F76" i="13"/>
  <c r="Q76" i="13" s="1"/>
  <c r="F75" i="13"/>
  <c r="Q75" i="13" s="1"/>
  <c r="F74" i="13"/>
  <c r="Q74" i="13" s="1"/>
  <c r="F73" i="13"/>
  <c r="Q73" i="13" s="1"/>
  <c r="F72" i="13"/>
  <c r="Q72" i="13" s="1"/>
  <c r="F71" i="13"/>
  <c r="Q71" i="13" s="1"/>
  <c r="F70" i="13"/>
  <c r="Q70" i="13" s="1"/>
  <c r="F69" i="13"/>
  <c r="Q69" i="13" s="1"/>
  <c r="F68" i="13"/>
  <c r="Q68" i="13" s="1"/>
  <c r="F67" i="13"/>
  <c r="Q67" i="13" s="1"/>
  <c r="F66" i="13"/>
  <c r="Q66" i="13" s="1"/>
  <c r="F65" i="13"/>
  <c r="Q65" i="13" s="1"/>
  <c r="F64" i="13"/>
  <c r="Q64" i="13" s="1"/>
  <c r="F63" i="13"/>
  <c r="Q63" i="13" s="1"/>
  <c r="F62" i="13"/>
  <c r="Q62" i="13" s="1"/>
  <c r="F61" i="13"/>
  <c r="Q61" i="13" s="1"/>
  <c r="F60" i="13"/>
  <c r="Q60" i="13" s="1"/>
  <c r="F59" i="13"/>
  <c r="Q59" i="13" s="1"/>
  <c r="F58" i="13"/>
  <c r="Q58" i="13" s="1"/>
  <c r="F57" i="13"/>
  <c r="Q57" i="13" s="1"/>
  <c r="F56" i="13"/>
  <c r="Q56" i="13" s="1"/>
  <c r="F55" i="13"/>
  <c r="Q55" i="13" s="1"/>
  <c r="F54" i="13"/>
  <c r="Q54" i="13" s="1"/>
  <c r="F53" i="13"/>
  <c r="Q53" i="13" s="1"/>
  <c r="F52" i="13"/>
  <c r="Q52" i="13" s="1"/>
  <c r="F51" i="13"/>
  <c r="Q51" i="13" s="1"/>
  <c r="F50" i="13"/>
  <c r="Q50" i="13" s="1"/>
  <c r="F49" i="13"/>
  <c r="Q49" i="13" s="1"/>
  <c r="F48" i="13"/>
  <c r="Q48" i="13" s="1"/>
  <c r="F47" i="13"/>
  <c r="Q47" i="13" s="1"/>
  <c r="F46" i="13"/>
  <c r="Q46" i="13" s="1"/>
  <c r="F45" i="13"/>
  <c r="Q45" i="13" s="1"/>
  <c r="F44" i="13"/>
  <c r="Q44" i="13" s="1"/>
  <c r="F43" i="13"/>
  <c r="Q43" i="13" s="1"/>
  <c r="F42" i="13"/>
  <c r="Q42" i="13" s="1"/>
  <c r="F41" i="13"/>
  <c r="Q41" i="13" s="1"/>
  <c r="F40" i="13"/>
  <c r="Q40" i="13" s="1"/>
  <c r="F39" i="13"/>
  <c r="Q39" i="13" s="1"/>
  <c r="F38" i="13"/>
  <c r="Q38" i="13" s="1"/>
  <c r="F37" i="13"/>
  <c r="Q37" i="13" s="1"/>
  <c r="F36" i="13"/>
  <c r="Q36" i="13" s="1"/>
  <c r="F35" i="13"/>
  <c r="Q35" i="13" s="1"/>
  <c r="F34" i="13"/>
  <c r="Q34" i="13" s="1"/>
  <c r="F33" i="13"/>
  <c r="Q33" i="13" s="1"/>
  <c r="F32" i="13"/>
  <c r="Q32" i="13" s="1"/>
  <c r="F31" i="13"/>
  <c r="Q31" i="13" s="1"/>
  <c r="F30" i="13"/>
  <c r="Q30" i="13" s="1"/>
  <c r="F29" i="13"/>
  <c r="Q29" i="13" s="1"/>
  <c r="F28" i="13"/>
  <c r="Q28" i="13" s="1"/>
  <c r="F27" i="13"/>
  <c r="Q27" i="13" s="1"/>
  <c r="F26" i="13"/>
  <c r="Q26" i="13" s="1"/>
  <c r="F25" i="13"/>
  <c r="Q25" i="13" s="1"/>
  <c r="F24" i="13"/>
  <c r="Q24" i="13" s="1"/>
  <c r="F23" i="13"/>
  <c r="Q23" i="13" s="1"/>
  <c r="F22" i="13"/>
  <c r="Q22" i="13" s="1"/>
  <c r="F21" i="13"/>
  <c r="Q21" i="13" s="1"/>
  <c r="F20" i="13"/>
  <c r="Q20" i="13" s="1"/>
  <c r="F19" i="13"/>
  <c r="Q19" i="13" s="1"/>
  <c r="F18" i="13"/>
  <c r="Q18" i="13" s="1"/>
  <c r="F17" i="13"/>
  <c r="Q17" i="13" s="1"/>
  <c r="F16" i="13"/>
  <c r="Q16" i="13" s="1"/>
  <c r="F15" i="13"/>
  <c r="Q15" i="13" s="1"/>
  <c r="F14" i="13"/>
  <c r="Q14" i="13" s="1"/>
  <c r="F13" i="13"/>
  <c r="Q13" i="13" s="1"/>
  <c r="F12" i="13"/>
  <c r="Q12" i="13" s="1"/>
  <c r="F11" i="13"/>
  <c r="Q11" i="13" s="1"/>
  <c r="F10" i="13"/>
  <c r="Q10" i="13" s="1"/>
  <c r="F9" i="13"/>
  <c r="Q9" i="13" s="1"/>
  <c r="E440" i="13"/>
  <c r="P440" i="13" s="1"/>
  <c r="G438" i="13"/>
  <c r="R438" i="13" s="1"/>
  <c r="F431" i="13"/>
  <c r="Q431" i="13" s="1"/>
  <c r="E424" i="13"/>
  <c r="P424" i="13" s="1"/>
  <c r="G422" i="13"/>
  <c r="R422" i="13" s="1"/>
  <c r="F415" i="13"/>
  <c r="Q415" i="13" s="1"/>
  <c r="E408" i="13"/>
  <c r="P408" i="13" s="1"/>
  <c r="G406" i="13"/>
  <c r="R406" i="13" s="1"/>
  <c r="F399" i="13"/>
  <c r="Q399" i="13" s="1"/>
  <c r="E392" i="13"/>
  <c r="P392" i="13" s="1"/>
  <c r="G390" i="13"/>
  <c r="R390" i="13" s="1"/>
  <c r="F383" i="13"/>
  <c r="Q383" i="13" s="1"/>
  <c r="E376" i="13"/>
  <c r="P376" i="13" s="1"/>
  <c r="G374" i="13"/>
  <c r="R374" i="13" s="1"/>
  <c r="F367" i="13"/>
  <c r="Q367" i="13" s="1"/>
  <c r="E360" i="13"/>
  <c r="P360" i="13" s="1"/>
  <c r="G358" i="13"/>
  <c r="R358" i="13" s="1"/>
  <c r="F351" i="13"/>
  <c r="Q351" i="13" s="1"/>
  <c r="E344" i="13"/>
  <c r="P344" i="13" s="1"/>
  <c r="G342" i="13"/>
  <c r="R342" i="13" s="1"/>
  <c r="F335" i="13"/>
  <c r="Q335" i="13" s="1"/>
  <c r="E328" i="13"/>
  <c r="P328" i="13" s="1"/>
  <c r="G326" i="13"/>
  <c r="R326" i="13" s="1"/>
  <c r="F319" i="13"/>
  <c r="Q319" i="13" s="1"/>
  <c r="E312" i="13"/>
  <c r="P312" i="13" s="1"/>
  <c r="G309" i="13"/>
  <c r="R309" i="13" s="1"/>
  <c r="G305" i="13"/>
  <c r="R305" i="13" s="1"/>
  <c r="G301" i="13"/>
  <c r="R301" i="13" s="1"/>
  <c r="G297" i="13"/>
  <c r="R297" i="13" s="1"/>
  <c r="G293" i="13"/>
  <c r="R293" i="13" s="1"/>
  <c r="G289" i="13"/>
  <c r="R289" i="13" s="1"/>
  <c r="G285" i="13"/>
  <c r="R285" i="13" s="1"/>
  <c r="G281" i="13"/>
  <c r="R281" i="13" s="1"/>
  <c r="G277" i="13"/>
  <c r="R277" i="13" s="1"/>
  <c r="G273" i="13"/>
  <c r="R273" i="13" s="1"/>
  <c r="G269" i="13"/>
  <c r="R269" i="13" s="1"/>
  <c r="G265" i="13"/>
  <c r="R265" i="13" s="1"/>
  <c r="G261" i="13"/>
  <c r="R261" i="13" s="1"/>
  <c r="G257" i="13"/>
  <c r="R257" i="13" s="1"/>
  <c r="G253" i="13"/>
  <c r="R253" i="13" s="1"/>
  <c r="G249" i="13"/>
  <c r="R249" i="13" s="1"/>
  <c r="G245" i="13"/>
  <c r="R245" i="13" s="1"/>
  <c r="G241" i="13"/>
  <c r="R241" i="13" s="1"/>
  <c r="G237" i="13"/>
  <c r="R237" i="13" s="1"/>
  <c r="G233" i="13"/>
  <c r="R233" i="13" s="1"/>
  <c r="G229" i="13"/>
  <c r="R229" i="13" s="1"/>
  <c r="G225" i="13"/>
  <c r="R225" i="13" s="1"/>
  <c r="G221" i="13"/>
  <c r="R221" i="13" s="1"/>
  <c r="G217" i="13"/>
  <c r="R217" i="13" s="1"/>
  <c r="G213" i="13"/>
  <c r="R213" i="13" s="1"/>
  <c r="G209" i="13"/>
  <c r="R209" i="13" s="1"/>
  <c r="G205" i="13"/>
  <c r="R205" i="13" s="1"/>
  <c r="G201" i="13"/>
  <c r="R201" i="13" s="1"/>
  <c r="G197" i="13"/>
  <c r="R197" i="13" s="1"/>
  <c r="G193" i="13"/>
  <c r="R193" i="13" s="1"/>
  <c r="G189" i="13"/>
  <c r="R189" i="13" s="1"/>
  <c r="G185" i="13"/>
  <c r="R185" i="13" s="1"/>
  <c r="G181" i="13"/>
  <c r="R181" i="13" s="1"/>
  <c r="G177" i="13"/>
  <c r="R177" i="13" s="1"/>
  <c r="G173" i="13"/>
  <c r="R173" i="13" s="1"/>
  <c r="G169" i="13"/>
  <c r="R169" i="13" s="1"/>
  <c r="G165" i="13"/>
  <c r="R165" i="13" s="1"/>
  <c r="G161" i="13"/>
  <c r="R161" i="13" s="1"/>
  <c r="G157" i="13"/>
  <c r="R157" i="13" s="1"/>
  <c r="G153" i="13"/>
  <c r="R153" i="13" s="1"/>
  <c r="G149" i="13"/>
  <c r="R149" i="13" s="1"/>
  <c r="G145" i="13"/>
  <c r="R145" i="13" s="1"/>
  <c r="G141" i="13"/>
  <c r="R141" i="13" s="1"/>
  <c r="G137" i="13"/>
  <c r="R137" i="13" s="1"/>
  <c r="G133" i="13"/>
  <c r="R133" i="13" s="1"/>
  <c r="G129" i="13"/>
  <c r="R129" i="13" s="1"/>
  <c r="G125" i="13"/>
  <c r="R125" i="13" s="1"/>
  <c r="G121" i="13"/>
  <c r="R121" i="13" s="1"/>
  <c r="G117" i="13"/>
  <c r="R117" i="13" s="1"/>
  <c r="G113" i="13"/>
  <c r="R113" i="13" s="1"/>
  <c r="G109" i="13"/>
  <c r="R109" i="13" s="1"/>
  <c r="G105" i="13"/>
  <c r="R105" i="13" s="1"/>
  <c r="G101" i="13"/>
  <c r="R101" i="13" s="1"/>
  <c r="G97" i="13"/>
  <c r="R97" i="13" s="1"/>
  <c r="G93" i="13"/>
  <c r="R93" i="13" s="1"/>
  <c r="G89" i="13"/>
  <c r="R89" i="13" s="1"/>
  <c r="G85" i="13"/>
  <c r="R85" i="13" s="1"/>
  <c r="G81" i="13"/>
  <c r="R81" i="13" s="1"/>
  <c r="G77" i="13"/>
  <c r="R77" i="13" s="1"/>
  <c r="G73" i="13"/>
  <c r="R73" i="13" s="1"/>
  <c r="G69" i="13"/>
  <c r="R69" i="13" s="1"/>
  <c r="G65" i="13"/>
  <c r="R65" i="13" s="1"/>
  <c r="G61" i="13"/>
  <c r="R61" i="13" s="1"/>
  <c r="G57" i="13"/>
  <c r="R57" i="13" s="1"/>
  <c r="G53" i="13"/>
  <c r="R53" i="13" s="1"/>
  <c r="G49" i="13"/>
  <c r="R49" i="13" s="1"/>
  <c r="G45" i="13"/>
  <c r="R45" i="13" s="1"/>
  <c r="G41" i="13"/>
  <c r="R41" i="13" s="1"/>
  <c r="G37" i="13"/>
  <c r="R37" i="13" s="1"/>
  <c r="G33" i="13"/>
  <c r="R33" i="13" s="1"/>
  <c r="G29" i="13"/>
  <c r="R29" i="13" s="1"/>
  <c r="G25" i="13"/>
  <c r="R25" i="13" s="1"/>
  <c r="G21" i="13"/>
  <c r="R21" i="13" s="1"/>
  <c r="G17" i="13"/>
  <c r="R17" i="13" s="1"/>
  <c r="G13" i="13"/>
  <c r="R13" i="13" s="1"/>
  <c r="G9" i="13"/>
  <c r="R9" i="13" s="1"/>
  <c r="F443" i="13"/>
  <c r="Q443" i="13" s="1"/>
  <c r="E436" i="13"/>
  <c r="P436" i="13" s="1"/>
  <c r="G434" i="13"/>
  <c r="R434" i="13" s="1"/>
  <c r="F427" i="13"/>
  <c r="Q427" i="13" s="1"/>
  <c r="E420" i="13"/>
  <c r="P420" i="13" s="1"/>
  <c r="G418" i="13"/>
  <c r="R418" i="13" s="1"/>
  <c r="F411" i="13"/>
  <c r="Q411" i="13" s="1"/>
  <c r="E404" i="13"/>
  <c r="P404" i="13" s="1"/>
  <c r="G402" i="13"/>
  <c r="R402" i="13" s="1"/>
  <c r="F395" i="13"/>
  <c r="Q395" i="13" s="1"/>
  <c r="E388" i="13"/>
  <c r="P388" i="13" s="1"/>
  <c r="G386" i="13"/>
  <c r="R386" i="13" s="1"/>
  <c r="F379" i="13"/>
  <c r="Q379" i="13" s="1"/>
  <c r="E372" i="13"/>
  <c r="P372" i="13" s="1"/>
  <c r="G370" i="13"/>
  <c r="R370" i="13" s="1"/>
  <c r="F363" i="13"/>
  <c r="Q363" i="13" s="1"/>
  <c r="E356" i="13"/>
  <c r="P356" i="13" s="1"/>
  <c r="G354" i="13"/>
  <c r="R354" i="13" s="1"/>
  <c r="F347" i="13"/>
  <c r="Q347" i="13" s="1"/>
  <c r="E340" i="13"/>
  <c r="P340" i="13" s="1"/>
  <c r="G338" i="13"/>
  <c r="R338" i="13" s="1"/>
  <c r="F331" i="13"/>
  <c r="Q331" i="13" s="1"/>
  <c r="E324" i="13"/>
  <c r="P324" i="13" s="1"/>
  <c r="G322" i="13"/>
  <c r="R322" i="13" s="1"/>
  <c r="F315" i="13"/>
  <c r="Q315" i="13" s="1"/>
  <c r="G310" i="13"/>
  <c r="R310" i="13" s="1"/>
  <c r="G306" i="13"/>
  <c r="R306" i="13" s="1"/>
  <c r="G302" i="13"/>
  <c r="R302" i="13" s="1"/>
  <c r="G298" i="13"/>
  <c r="R298" i="13" s="1"/>
  <c r="G294" i="13"/>
  <c r="R294" i="13" s="1"/>
  <c r="G290" i="13"/>
  <c r="R290" i="13" s="1"/>
  <c r="G286" i="13"/>
  <c r="R286" i="13" s="1"/>
  <c r="G282" i="13"/>
  <c r="R282" i="13" s="1"/>
  <c r="G278" i="13"/>
  <c r="R278" i="13" s="1"/>
  <c r="G274" i="13"/>
  <c r="R274" i="13" s="1"/>
  <c r="G270" i="13"/>
  <c r="R270" i="13" s="1"/>
  <c r="G266" i="13"/>
  <c r="R266" i="13" s="1"/>
  <c r="G262" i="13"/>
  <c r="R262" i="13" s="1"/>
  <c r="G258" i="13"/>
  <c r="R258" i="13" s="1"/>
  <c r="G254" i="13"/>
  <c r="R254" i="13" s="1"/>
  <c r="G250" i="13"/>
  <c r="R250" i="13" s="1"/>
  <c r="G246" i="13"/>
  <c r="R246" i="13" s="1"/>
  <c r="G242" i="13"/>
  <c r="R242" i="13" s="1"/>
  <c r="G238" i="13"/>
  <c r="R238" i="13" s="1"/>
  <c r="G234" i="13"/>
  <c r="R234" i="13" s="1"/>
  <c r="G230" i="13"/>
  <c r="R230" i="13" s="1"/>
  <c r="G226" i="13"/>
  <c r="R226" i="13" s="1"/>
  <c r="G222" i="13"/>
  <c r="R222" i="13" s="1"/>
  <c r="G218" i="13"/>
  <c r="R218" i="13" s="1"/>
  <c r="G214" i="13"/>
  <c r="R214" i="13" s="1"/>
  <c r="G210" i="13"/>
  <c r="R210" i="13" s="1"/>
  <c r="G206" i="13"/>
  <c r="R206" i="13" s="1"/>
  <c r="G202" i="13"/>
  <c r="R202" i="13" s="1"/>
  <c r="G198" i="13"/>
  <c r="R198" i="13" s="1"/>
  <c r="G194" i="13"/>
  <c r="R194" i="13" s="1"/>
  <c r="G190" i="13"/>
  <c r="R190" i="13" s="1"/>
  <c r="G186" i="13"/>
  <c r="R186" i="13" s="1"/>
  <c r="G182" i="13"/>
  <c r="R182" i="13" s="1"/>
  <c r="G178" i="13"/>
  <c r="R178" i="13" s="1"/>
  <c r="G174" i="13"/>
  <c r="R174" i="13" s="1"/>
  <c r="G170" i="13"/>
  <c r="R170" i="13" s="1"/>
  <c r="G166" i="13"/>
  <c r="R166" i="13" s="1"/>
  <c r="G162" i="13"/>
  <c r="R162" i="13" s="1"/>
  <c r="G158" i="13"/>
  <c r="R158" i="13" s="1"/>
  <c r="G154" i="13"/>
  <c r="R154" i="13" s="1"/>
  <c r="G150" i="13"/>
  <c r="R150" i="13" s="1"/>
  <c r="G146" i="13"/>
  <c r="R146" i="13" s="1"/>
  <c r="G142" i="13"/>
  <c r="R142" i="13" s="1"/>
  <c r="G138" i="13"/>
  <c r="R138" i="13" s="1"/>
  <c r="G134" i="13"/>
  <c r="R134" i="13" s="1"/>
  <c r="G130" i="13"/>
  <c r="R130" i="13" s="1"/>
  <c r="G126" i="13"/>
  <c r="R126" i="13" s="1"/>
  <c r="G122" i="13"/>
  <c r="R122" i="13" s="1"/>
  <c r="G118" i="13"/>
  <c r="R118" i="13" s="1"/>
  <c r="G114" i="13"/>
  <c r="R114" i="13" s="1"/>
  <c r="G110" i="13"/>
  <c r="R110" i="13" s="1"/>
  <c r="G106" i="13"/>
  <c r="R106" i="13" s="1"/>
  <c r="G102" i="13"/>
  <c r="R102" i="13" s="1"/>
  <c r="G98" i="13"/>
  <c r="R98" i="13" s="1"/>
  <c r="G94" i="13"/>
  <c r="R94" i="13" s="1"/>
  <c r="G90" i="13"/>
  <c r="R90" i="13" s="1"/>
  <c r="G86" i="13"/>
  <c r="R86" i="13" s="1"/>
  <c r="G82" i="13"/>
  <c r="R82" i="13" s="1"/>
  <c r="G78" i="13"/>
  <c r="R78" i="13" s="1"/>
  <c r="G74" i="13"/>
  <c r="R74" i="13" s="1"/>
  <c r="G70" i="13"/>
  <c r="R70" i="13" s="1"/>
  <c r="G66" i="13"/>
  <c r="R66" i="13" s="1"/>
  <c r="G62" i="13"/>
  <c r="R62" i="13" s="1"/>
  <c r="G58" i="13"/>
  <c r="R58" i="13" s="1"/>
  <c r="G54" i="13"/>
  <c r="R54" i="13" s="1"/>
  <c r="G50" i="13"/>
  <c r="R50" i="13" s="1"/>
  <c r="G46" i="13"/>
  <c r="R46" i="13" s="1"/>
  <c r="G42" i="13"/>
  <c r="R42" i="13" s="1"/>
  <c r="G38" i="13"/>
  <c r="R38" i="13" s="1"/>
  <c r="G34" i="13"/>
  <c r="R34" i="13" s="1"/>
  <c r="G30" i="13"/>
  <c r="R30" i="13" s="1"/>
  <c r="G26" i="13"/>
  <c r="R26" i="13" s="1"/>
  <c r="G22" i="13"/>
  <c r="R22" i="13" s="1"/>
  <c r="G18" i="13"/>
  <c r="R18" i="13" s="1"/>
  <c r="G14" i="13"/>
  <c r="R14" i="13" s="1"/>
  <c r="G10" i="13"/>
  <c r="R10" i="13" s="1"/>
  <c r="G446" i="13"/>
  <c r="R446" i="13" s="1"/>
  <c r="F439" i="13"/>
  <c r="Q439" i="13" s="1"/>
  <c r="E432" i="13"/>
  <c r="P432" i="13" s="1"/>
  <c r="G430" i="13"/>
  <c r="R430" i="13" s="1"/>
  <c r="F423" i="13"/>
  <c r="Q423" i="13" s="1"/>
  <c r="E416" i="13"/>
  <c r="P416" i="13" s="1"/>
  <c r="G414" i="13"/>
  <c r="R414" i="13" s="1"/>
  <c r="F407" i="13"/>
  <c r="Q407" i="13" s="1"/>
  <c r="E400" i="13"/>
  <c r="P400" i="13" s="1"/>
  <c r="G398" i="13"/>
  <c r="R398" i="13" s="1"/>
  <c r="F391" i="13"/>
  <c r="Q391" i="13" s="1"/>
  <c r="E384" i="13"/>
  <c r="P384" i="13" s="1"/>
  <c r="G382" i="13"/>
  <c r="R382" i="13" s="1"/>
  <c r="F375" i="13"/>
  <c r="Q375" i="13" s="1"/>
  <c r="E368" i="13"/>
  <c r="P368" i="13" s="1"/>
  <c r="G366" i="13"/>
  <c r="R366" i="13" s="1"/>
  <c r="F359" i="13"/>
  <c r="Q359" i="13" s="1"/>
  <c r="E352" i="13"/>
  <c r="P352" i="13" s="1"/>
  <c r="G350" i="13"/>
  <c r="R350" i="13" s="1"/>
  <c r="F343" i="13"/>
  <c r="Q343" i="13" s="1"/>
  <c r="E336" i="13"/>
  <c r="P336" i="13" s="1"/>
  <c r="G334" i="13"/>
  <c r="R334" i="13" s="1"/>
  <c r="F327" i="13"/>
  <c r="Q327" i="13" s="1"/>
  <c r="E320" i="13"/>
  <c r="P320" i="13" s="1"/>
  <c r="G318" i="13"/>
  <c r="R318" i="13" s="1"/>
  <c r="G311" i="13"/>
  <c r="R311" i="13" s="1"/>
  <c r="G307" i="13"/>
  <c r="R307" i="13" s="1"/>
  <c r="G303" i="13"/>
  <c r="R303" i="13" s="1"/>
  <c r="G299" i="13"/>
  <c r="R299" i="13" s="1"/>
  <c r="G295" i="13"/>
  <c r="R295" i="13" s="1"/>
  <c r="G291" i="13"/>
  <c r="R291" i="13" s="1"/>
  <c r="G287" i="13"/>
  <c r="R287" i="13" s="1"/>
  <c r="G283" i="13"/>
  <c r="R283" i="13" s="1"/>
  <c r="G279" i="13"/>
  <c r="R279" i="13" s="1"/>
  <c r="G275" i="13"/>
  <c r="R275" i="13" s="1"/>
  <c r="G271" i="13"/>
  <c r="R271" i="13" s="1"/>
  <c r="G267" i="13"/>
  <c r="R267" i="13" s="1"/>
  <c r="G263" i="13"/>
  <c r="R263" i="13" s="1"/>
  <c r="G259" i="13"/>
  <c r="R259" i="13" s="1"/>
  <c r="G255" i="13"/>
  <c r="R255" i="13" s="1"/>
  <c r="G251" i="13"/>
  <c r="R251" i="13" s="1"/>
  <c r="G247" i="13"/>
  <c r="R247" i="13" s="1"/>
  <c r="G243" i="13"/>
  <c r="R243" i="13" s="1"/>
  <c r="G239" i="13"/>
  <c r="R239" i="13" s="1"/>
  <c r="G235" i="13"/>
  <c r="R235" i="13" s="1"/>
  <c r="G231" i="13"/>
  <c r="R231" i="13" s="1"/>
  <c r="G227" i="13"/>
  <c r="R227" i="13" s="1"/>
  <c r="G223" i="13"/>
  <c r="R223" i="13" s="1"/>
  <c r="G219" i="13"/>
  <c r="R219" i="13" s="1"/>
  <c r="G215" i="13"/>
  <c r="R215" i="13" s="1"/>
  <c r="G211" i="13"/>
  <c r="R211" i="13" s="1"/>
  <c r="G207" i="13"/>
  <c r="R207" i="13" s="1"/>
  <c r="G203" i="13"/>
  <c r="R203" i="13" s="1"/>
  <c r="G199" i="13"/>
  <c r="R199" i="13" s="1"/>
  <c r="G195" i="13"/>
  <c r="R195" i="13" s="1"/>
  <c r="G191" i="13"/>
  <c r="R191" i="13" s="1"/>
  <c r="G187" i="13"/>
  <c r="R187" i="13" s="1"/>
  <c r="G183" i="13"/>
  <c r="R183" i="13" s="1"/>
  <c r="G179" i="13"/>
  <c r="R179" i="13" s="1"/>
  <c r="G175" i="13"/>
  <c r="R175" i="13" s="1"/>
  <c r="G171" i="13"/>
  <c r="R171" i="13" s="1"/>
  <c r="G167" i="13"/>
  <c r="R167" i="13" s="1"/>
  <c r="G163" i="13"/>
  <c r="R163" i="13" s="1"/>
  <c r="G159" i="13"/>
  <c r="R159" i="13" s="1"/>
  <c r="G155" i="13"/>
  <c r="R155" i="13" s="1"/>
  <c r="G151" i="13"/>
  <c r="R151" i="13" s="1"/>
  <c r="G147" i="13"/>
  <c r="R147" i="13" s="1"/>
  <c r="G143" i="13"/>
  <c r="R143" i="13" s="1"/>
  <c r="G139" i="13"/>
  <c r="R139" i="13" s="1"/>
  <c r="G135" i="13"/>
  <c r="R135" i="13" s="1"/>
  <c r="G131" i="13"/>
  <c r="R131" i="13" s="1"/>
  <c r="G127" i="13"/>
  <c r="R127" i="13" s="1"/>
  <c r="G123" i="13"/>
  <c r="R123" i="13" s="1"/>
  <c r="G119" i="13"/>
  <c r="R119" i="13" s="1"/>
  <c r="G115" i="13"/>
  <c r="R115" i="13" s="1"/>
  <c r="G111" i="13"/>
  <c r="R111" i="13" s="1"/>
  <c r="G107" i="13"/>
  <c r="R107" i="13" s="1"/>
  <c r="G103" i="13"/>
  <c r="R103" i="13" s="1"/>
  <c r="G99" i="13"/>
  <c r="R99" i="13" s="1"/>
  <c r="G95" i="13"/>
  <c r="R95" i="13" s="1"/>
  <c r="G91" i="13"/>
  <c r="R91" i="13" s="1"/>
  <c r="G87" i="13"/>
  <c r="R87" i="13" s="1"/>
  <c r="G83" i="13"/>
  <c r="R83" i="13" s="1"/>
  <c r="G79" i="13"/>
  <c r="R79" i="13" s="1"/>
  <c r="G75" i="13"/>
  <c r="R75" i="13" s="1"/>
  <c r="G71" i="13"/>
  <c r="R71" i="13" s="1"/>
  <c r="G67" i="13"/>
  <c r="R67" i="13" s="1"/>
  <c r="G63" i="13"/>
  <c r="R63" i="13" s="1"/>
  <c r="G59" i="13"/>
  <c r="R59" i="13" s="1"/>
  <c r="G55" i="13"/>
  <c r="R55" i="13" s="1"/>
  <c r="G51" i="13"/>
  <c r="R51" i="13" s="1"/>
  <c r="G47" i="13"/>
  <c r="R47" i="13" s="1"/>
  <c r="G43" i="13"/>
  <c r="R43" i="13" s="1"/>
  <c r="G39" i="13"/>
  <c r="R39" i="13" s="1"/>
  <c r="G35" i="13"/>
  <c r="R35" i="13" s="1"/>
  <c r="G31" i="13"/>
  <c r="R31" i="13" s="1"/>
  <c r="G27" i="13"/>
  <c r="R27" i="13" s="1"/>
  <c r="G23" i="13"/>
  <c r="R23" i="13" s="1"/>
  <c r="G19" i="13"/>
  <c r="R19" i="13" s="1"/>
  <c r="G15" i="13"/>
  <c r="R15" i="13" s="1"/>
  <c r="G11" i="13"/>
  <c r="R11" i="13" s="1"/>
  <c r="E444" i="13"/>
  <c r="P444" i="13" s="1"/>
  <c r="G442" i="13"/>
  <c r="R442" i="13" s="1"/>
  <c r="F435" i="13"/>
  <c r="Q435" i="13" s="1"/>
  <c r="E428" i="13"/>
  <c r="P428" i="13" s="1"/>
  <c r="G426" i="13"/>
  <c r="R426" i="13" s="1"/>
  <c r="F419" i="13"/>
  <c r="Q419" i="13" s="1"/>
  <c r="E412" i="13"/>
  <c r="P412" i="13" s="1"/>
  <c r="G410" i="13"/>
  <c r="R410" i="13" s="1"/>
  <c r="F403" i="13"/>
  <c r="Q403" i="13" s="1"/>
  <c r="E396" i="13"/>
  <c r="P396" i="13" s="1"/>
  <c r="G394" i="13"/>
  <c r="R394" i="13" s="1"/>
  <c r="F387" i="13"/>
  <c r="Q387" i="13" s="1"/>
  <c r="E380" i="13"/>
  <c r="P380" i="13" s="1"/>
  <c r="G378" i="13"/>
  <c r="R378" i="13" s="1"/>
  <c r="F371" i="13"/>
  <c r="Q371" i="13" s="1"/>
  <c r="E364" i="13"/>
  <c r="P364" i="13" s="1"/>
  <c r="G362" i="13"/>
  <c r="R362" i="13" s="1"/>
  <c r="F355" i="13"/>
  <c r="Q355" i="13" s="1"/>
  <c r="E348" i="13"/>
  <c r="P348" i="13" s="1"/>
  <c r="G346" i="13"/>
  <c r="R346" i="13" s="1"/>
  <c r="F339" i="13"/>
  <c r="Q339" i="13" s="1"/>
  <c r="E332" i="13"/>
  <c r="P332" i="13" s="1"/>
  <c r="G330" i="13"/>
  <c r="R330" i="13" s="1"/>
  <c r="F323" i="13"/>
  <c r="Q323" i="13" s="1"/>
  <c r="E316" i="13"/>
  <c r="P316" i="13" s="1"/>
  <c r="G314" i="13"/>
  <c r="R314" i="13" s="1"/>
  <c r="G308" i="13"/>
  <c r="R308" i="13" s="1"/>
  <c r="G304" i="13"/>
  <c r="R304" i="13" s="1"/>
  <c r="G300" i="13"/>
  <c r="R300" i="13" s="1"/>
  <c r="G296" i="13"/>
  <c r="R296" i="13" s="1"/>
  <c r="G292" i="13"/>
  <c r="R292" i="13" s="1"/>
  <c r="G288" i="13"/>
  <c r="R288" i="13" s="1"/>
  <c r="G284" i="13"/>
  <c r="R284" i="13" s="1"/>
  <c r="G280" i="13"/>
  <c r="R280" i="13" s="1"/>
  <c r="G276" i="13"/>
  <c r="R276" i="13" s="1"/>
  <c r="G272" i="13"/>
  <c r="R272" i="13" s="1"/>
  <c r="G268" i="13"/>
  <c r="R268" i="13" s="1"/>
  <c r="G264" i="13"/>
  <c r="R264" i="13" s="1"/>
  <c r="G260" i="13"/>
  <c r="R260" i="13" s="1"/>
  <c r="G256" i="13"/>
  <c r="R256" i="13" s="1"/>
  <c r="G252" i="13"/>
  <c r="R252" i="13" s="1"/>
  <c r="G248" i="13"/>
  <c r="R248" i="13" s="1"/>
  <c r="G244" i="13"/>
  <c r="R244" i="13" s="1"/>
  <c r="G240" i="13"/>
  <c r="R240" i="13" s="1"/>
  <c r="G236" i="13"/>
  <c r="R236" i="13" s="1"/>
  <c r="G232" i="13"/>
  <c r="R232" i="13" s="1"/>
  <c r="G228" i="13"/>
  <c r="R228" i="13" s="1"/>
  <c r="G224" i="13"/>
  <c r="R224" i="13" s="1"/>
  <c r="G220" i="13"/>
  <c r="R220" i="13" s="1"/>
  <c r="G216" i="13"/>
  <c r="R216" i="13" s="1"/>
  <c r="G212" i="13"/>
  <c r="R212" i="13" s="1"/>
  <c r="G208" i="13"/>
  <c r="R208" i="13" s="1"/>
  <c r="G204" i="13"/>
  <c r="R204" i="13" s="1"/>
  <c r="G200" i="13"/>
  <c r="R200" i="13" s="1"/>
  <c r="G196" i="13"/>
  <c r="R196" i="13" s="1"/>
  <c r="G192" i="13"/>
  <c r="R192" i="13" s="1"/>
  <c r="G188" i="13"/>
  <c r="R188" i="13" s="1"/>
  <c r="G184" i="13"/>
  <c r="R184" i="13" s="1"/>
  <c r="G180" i="13"/>
  <c r="R180" i="13" s="1"/>
  <c r="G176" i="13"/>
  <c r="R176" i="13" s="1"/>
  <c r="G172" i="13"/>
  <c r="R172" i="13" s="1"/>
  <c r="G168" i="13"/>
  <c r="R168" i="13" s="1"/>
  <c r="G164" i="13"/>
  <c r="R164" i="13" s="1"/>
  <c r="G160" i="13"/>
  <c r="R160" i="13" s="1"/>
  <c r="G156" i="13"/>
  <c r="R156" i="13" s="1"/>
  <c r="G152" i="13"/>
  <c r="R152" i="13" s="1"/>
  <c r="G148" i="13"/>
  <c r="R148" i="13" s="1"/>
  <c r="G144" i="13"/>
  <c r="R144" i="13" s="1"/>
  <c r="G140" i="13"/>
  <c r="R140" i="13" s="1"/>
  <c r="G136" i="13"/>
  <c r="R136" i="13" s="1"/>
  <c r="G132" i="13"/>
  <c r="R132" i="13" s="1"/>
  <c r="G128" i="13"/>
  <c r="R128" i="13" s="1"/>
  <c r="G124" i="13"/>
  <c r="R124" i="13" s="1"/>
  <c r="G120" i="13"/>
  <c r="R120" i="13" s="1"/>
  <c r="G116" i="13"/>
  <c r="R116" i="13" s="1"/>
  <c r="G112" i="13"/>
  <c r="R112" i="13" s="1"/>
  <c r="G108" i="13"/>
  <c r="R108" i="13" s="1"/>
  <c r="G104" i="13"/>
  <c r="R104" i="13" s="1"/>
  <c r="G100" i="13"/>
  <c r="R100" i="13" s="1"/>
  <c r="G96" i="13"/>
  <c r="R96" i="13" s="1"/>
  <c r="G92" i="13"/>
  <c r="R92" i="13" s="1"/>
  <c r="G88" i="13"/>
  <c r="R88" i="13" s="1"/>
  <c r="G84" i="13"/>
  <c r="R84" i="13" s="1"/>
  <c r="G80" i="13"/>
  <c r="R80" i="13" s="1"/>
  <c r="G76" i="13"/>
  <c r="R76" i="13" s="1"/>
  <c r="G72" i="13"/>
  <c r="R72" i="13" s="1"/>
  <c r="G68" i="13"/>
  <c r="R68" i="13" s="1"/>
  <c r="G64" i="13"/>
  <c r="R64" i="13" s="1"/>
  <c r="G60" i="13"/>
  <c r="R60" i="13" s="1"/>
  <c r="G56" i="13"/>
  <c r="R56" i="13" s="1"/>
  <c r="G52" i="13"/>
  <c r="R52" i="13" s="1"/>
  <c r="G48" i="13"/>
  <c r="R48" i="13" s="1"/>
  <c r="G44" i="13"/>
  <c r="R44" i="13" s="1"/>
  <c r="G40" i="13"/>
  <c r="R40" i="13" s="1"/>
  <c r="G36" i="13"/>
  <c r="R36" i="13" s="1"/>
  <c r="G32" i="13"/>
  <c r="R32" i="13" s="1"/>
  <c r="G28" i="13"/>
  <c r="R28" i="13" s="1"/>
  <c r="G24" i="13"/>
  <c r="R24" i="13" s="1"/>
  <c r="G20" i="13"/>
  <c r="R20" i="13" s="1"/>
  <c r="G16" i="13"/>
  <c r="R16" i="13" s="1"/>
  <c r="G12" i="13"/>
  <c r="R12" i="13" s="1"/>
  <c r="C536" i="36"/>
  <c r="C478" i="36"/>
  <c r="C420" i="36"/>
  <c r="C362" i="36"/>
  <c r="C535" i="36"/>
  <c r="C477" i="36"/>
  <c r="C419" i="36"/>
  <c r="C361" i="36"/>
  <c r="C538" i="36"/>
  <c r="C480" i="36"/>
  <c r="C422" i="36"/>
  <c r="C364" i="36"/>
  <c r="C537" i="36"/>
  <c r="C479" i="36"/>
  <c r="C421" i="36"/>
  <c r="C363" i="36"/>
  <c r="D41" i="8"/>
  <c r="D43" i="8" s="1"/>
  <c r="B502" i="36"/>
  <c r="H554" i="36" s="1"/>
  <c r="B448" i="36"/>
  <c r="H500" i="36" s="1"/>
  <c r="B340" i="36"/>
  <c r="H392" i="36" s="1"/>
  <c r="B232" i="36"/>
  <c r="H284" i="36" s="1"/>
  <c r="B178" i="36"/>
  <c r="H230" i="36" s="1"/>
  <c r="B16" i="36"/>
  <c r="H68" i="36" s="1"/>
  <c r="B124" i="36"/>
  <c r="H176" i="36" s="1"/>
  <c r="B70" i="36"/>
  <c r="H122" i="36" s="1"/>
  <c r="B286" i="36"/>
  <c r="H338" i="36" s="1"/>
  <c r="A2" i="11"/>
  <c r="A2" i="13"/>
  <c r="A2" i="10"/>
  <c r="B4" i="10"/>
  <c r="B4" i="13"/>
  <c r="B4" i="11"/>
  <c r="G41" i="8"/>
  <c r="G43" i="8" s="1"/>
  <c r="G44" i="8" s="1"/>
  <c r="S6" i="9" s="1"/>
  <c r="U215" i="13"/>
  <c r="U219" i="13"/>
  <c r="U223" i="13"/>
  <c r="U227" i="13"/>
  <c r="U231" i="13"/>
  <c r="U235" i="13"/>
  <c r="U239" i="13"/>
  <c r="U243" i="13"/>
  <c r="U247" i="13"/>
  <c r="U251" i="13"/>
  <c r="U255" i="13"/>
  <c r="U259" i="13"/>
  <c r="U263" i="13"/>
  <c r="U267" i="13"/>
  <c r="U271" i="13"/>
  <c r="U275" i="13"/>
  <c r="U279" i="13"/>
  <c r="U283" i="13"/>
  <c r="U287" i="13"/>
  <c r="U291" i="13"/>
  <c r="U295" i="13"/>
  <c r="U299" i="13"/>
  <c r="U303" i="13"/>
  <c r="U307" i="13"/>
  <c r="U311" i="13"/>
  <c r="T311" i="13"/>
  <c r="U327" i="13"/>
  <c r="T327" i="13"/>
  <c r="U343" i="13"/>
  <c r="T343" i="13"/>
  <c r="U359" i="13"/>
  <c r="T359" i="13"/>
  <c r="U375" i="13"/>
  <c r="T375" i="13"/>
  <c r="U391" i="13"/>
  <c r="T391" i="13"/>
  <c r="U407" i="13"/>
  <c r="T407" i="13"/>
  <c r="U423" i="13"/>
  <c r="T423" i="13"/>
  <c r="U439" i="13"/>
  <c r="T439" i="13"/>
  <c r="U214" i="13"/>
  <c r="U218" i="13"/>
  <c r="U222" i="13"/>
  <c r="U226" i="13"/>
  <c r="U230" i="13"/>
  <c r="U234" i="13"/>
  <c r="U238" i="13"/>
  <c r="U242" i="13"/>
  <c r="U246" i="13"/>
  <c r="U250" i="13"/>
  <c r="U254" i="13"/>
  <c r="U258" i="13"/>
  <c r="U262" i="13"/>
  <c r="U266" i="13"/>
  <c r="U270" i="13"/>
  <c r="U274" i="13"/>
  <c r="U278" i="13"/>
  <c r="U282" i="13"/>
  <c r="U286" i="13"/>
  <c r="U290" i="13"/>
  <c r="U294" i="13"/>
  <c r="U298" i="13"/>
  <c r="U302" i="13"/>
  <c r="U306" i="13"/>
  <c r="U310" i="13"/>
  <c r="U315" i="13"/>
  <c r="T315" i="13"/>
  <c r="U331" i="13"/>
  <c r="T331" i="13"/>
  <c r="U347" i="13"/>
  <c r="T347" i="13"/>
  <c r="U363" i="13"/>
  <c r="T363" i="13"/>
  <c r="U379" i="13"/>
  <c r="T379" i="13"/>
  <c r="U395" i="13"/>
  <c r="T395" i="13"/>
  <c r="U411" i="13"/>
  <c r="T411" i="13"/>
  <c r="U427" i="13"/>
  <c r="T427" i="13"/>
  <c r="U443" i="13"/>
  <c r="T443" i="13"/>
  <c r="E41" i="8"/>
  <c r="E43" i="8" s="1"/>
  <c r="E44" i="8" s="1"/>
  <c r="U217" i="13"/>
  <c r="U221" i="13"/>
  <c r="U225" i="13"/>
  <c r="U229" i="13"/>
  <c r="U233" i="13"/>
  <c r="U237" i="13"/>
  <c r="U241" i="13"/>
  <c r="U245" i="13"/>
  <c r="U249" i="13"/>
  <c r="U253" i="13"/>
  <c r="U257" i="13"/>
  <c r="U261" i="13"/>
  <c r="U265" i="13"/>
  <c r="U269" i="13"/>
  <c r="U273" i="13"/>
  <c r="U277" i="13"/>
  <c r="U281" i="13"/>
  <c r="U285" i="13"/>
  <c r="U289" i="13"/>
  <c r="U293" i="13"/>
  <c r="U297" i="13"/>
  <c r="U301" i="13"/>
  <c r="U305" i="13"/>
  <c r="U309" i="13"/>
  <c r="U319" i="13"/>
  <c r="T319" i="13"/>
  <c r="U335" i="13"/>
  <c r="T335" i="13"/>
  <c r="U351" i="13"/>
  <c r="T351" i="13"/>
  <c r="U367" i="13"/>
  <c r="T367" i="13"/>
  <c r="U383" i="13"/>
  <c r="T383" i="13"/>
  <c r="U399" i="13"/>
  <c r="T399" i="13"/>
  <c r="U415" i="13"/>
  <c r="T415" i="13"/>
  <c r="U431" i="13"/>
  <c r="T431" i="13"/>
  <c r="U216" i="13"/>
  <c r="U220" i="13"/>
  <c r="U224" i="13"/>
  <c r="U228" i="13"/>
  <c r="U232" i="13"/>
  <c r="U236" i="13"/>
  <c r="U240" i="13"/>
  <c r="U244" i="13"/>
  <c r="U248" i="13"/>
  <c r="U252" i="13"/>
  <c r="U256" i="13"/>
  <c r="U260" i="13"/>
  <c r="U264" i="13"/>
  <c r="U268" i="13"/>
  <c r="U272" i="13"/>
  <c r="U276" i="13"/>
  <c r="U280" i="13"/>
  <c r="U284" i="13"/>
  <c r="U288" i="13"/>
  <c r="U292" i="13"/>
  <c r="U296" i="13"/>
  <c r="U300" i="13"/>
  <c r="U304" i="13"/>
  <c r="U308" i="13"/>
  <c r="U323" i="13"/>
  <c r="T323" i="13"/>
  <c r="U339" i="13"/>
  <c r="T339" i="13"/>
  <c r="U355" i="13"/>
  <c r="T355" i="13"/>
  <c r="U371" i="13"/>
  <c r="T371" i="13"/>
  <c r="U387" i="13"/>
  <c r="T387" i="13"/>
  <c r="U403" i="13"/>
  <c r="T403" i="13"/>
  <c r="U419" i="13"/>
  <c r="T419" i="13"/>
  <c r="U435" i="13"/>
  <c r="T435"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83" i="13"/>
  <c r="U84" i="13"/>
  <c r="U85" i="13"/>
  <c r="U86" i="13"/>
  <c r="U87" i="13"/>
  <c r="U88" i="13"/>
  <c r="U89" i="13"/>
  <c r="U90" i="13"/>
  <c r="U91" i="13"/>
  <c r="U92" i="13"/>
  <c r="U93" i="13"/>
  <c r="U94" i="13"/>
  <c r="U95" i="13"/>
  <c r="U96" i="13"/>
  <c r="U97" i="13"/>
  <c r="U98" i="13"/>
  <c r="U99" i="13"/>
  <c r="U100" i="13"/>
  <c r="U101" i="13"/>
  <c r="U102" i="13"/>
  <c r="U103" i="13"/>
  <c r="U104" i="13"/>
  <c r="U105" i="13"/>
  <c r="U106" i="13"/>
  <c r="U107" i="13"/>
  <c r="U108" i="13"/>
  <c r="U109" i="13"/>
  <c r="U110" i="13"/>
  <c r="U111" i="13"/>
  <c r="U112" i="13"/>
  <c r="U113" i="13"/>
  <c r="U114" i="13"/>
  <c r="U115" i="13"/>
  <c r="U116" i="13"/>
  <c r="U117" i="13"/>
  <c r="U118" i="13"/>
  <c r="U119" i="13"/>
  <c r="U120" i="13"/>
  <c r="U121" i="13"/>
  <c r="U122" i="13"/>
  <c r="U123" i="13"/>
  <c r="U124" i="13"/>
  <c r="U125" i="13"/>
  <c r="U126" i="13"/>
  <c r="U127" i="13"/>
  <c r="U128" i="13"/>
  <c r="U129" i="13"/>
  <c r="U130" i="13"/>
  <c r="U131" i="13"/>
  <c r="U132" i="13"/>
  <c r="U133" i="13"/>
  <c r="U134" i="13"/>
  <c r="U135" i="13"/>
  <c r="U136" i="13"/>
  <c r="U137" i="13"/>
  <c r="U138" i="13"/>
  <c r="U139" i="13"/>
  <c r="U140" i="13"/>
  <c r="U141" i="13"/>
  <c r="U142" i="13"/>
  <c r="U143" i="13"/>
  <c r="U144" i="13"/>
  <c r="U145" i="13"/>
  <c r="U146" i="13"/>
  <c r="U147" i="13"/>
  <c r="U148" i="13"/>
  <c r="U149" i="13"/>
  <c r="U150" i="13"/>
  <c r="U151" i="13"/>
  <c r="U152" i="13"/>
  <c r="U153" i="13"/>
  <c r="U154" i="13"/>
  <c r="U155" i="13"/>
  <c r="U156" i="13"/>
  <c r="U157" i="13"/>
  <c r="U158" i="13"/>
  <c r="U159" i="13"/>
  <c r="U160" i="13"/>
  <c r="U161" i="13"/>
  <c r="U162" i="13"/>
  <c r="U163" i="13"/>
  <c r="U164" i="13"/>
  <c r="U165" i="13"/>
  <c r="U166" i="13"/>
  <c r="U167" i="13"/>
  <c r="U168" i="13"/>
  <c r="U169" i="13"/>
  <c r="U170" i="13"/>
  <c r="U171" i="13"/>
  <c r="U172" i="13"/>
  <c r="U173" i="13"/>
  <c r="U174" i="13"/>
  <c r="U175" i="13"/>
  <c r="U176" i="13"/>
  <c r="U177" i="13"/>
  <c r="U178" i="13"/>
  <c r="U179" i="13"/>
  <c r="U180" i="13"/>
  <c r="U181" i="13"/>
  <c r="U182" i="13"/>
  <c r="U183" i="13"/>
  <c r="U184" i="13"/>
  <c r="U185" i="13"/>
  <c r="U186" i="13"/>
  <c r="U187" i="13"/>
  <c r="U188" i="13"/>
  <c r="U189" i="13"/>
  <c r="U190" i="13"/>
  <c r="U191" i="13"/>
  <c r="U192" i="13"/>
  <c r="U193" i="13"/>
  <c r="U194" i="13"/>
  <c r="U195" i="13"/>
  <c r="U196" i="13"/>
  <c r="U197" i="13"/>
  <c r="U198" i="13"/>
  <c r="U199" i="13"/>
  <c r="U200" i="13"/>
  <c r="U201" i="13"/>
  <c r="U202" i="13"/>
  <c r="U203" i="13"/>
  <c r="U204" i="13"/>
  <c r="U205" i="13"/>
  <c r="U206" i="13"/>
  <c r="U207" i="13"/>
  <c r="U208" i="13"/>
  <c r="U209" i="13"/>
  <c r="U210" i="13"/>
  <c r="U211" i="13"/>
  <c r="U212" i="13"/>
  <c r="U213" i="13"/>
  <c r="U314" i="13"/>
  <c r="U318" i="13"/>
  <c r="U322" i="13"/>
  <c r="U326" i="13"/>
  <c r="U330" i="13"/>
  <c r="U334" i="13"/>
  <c r="U338" i="13"/>
  <c r="U342" i="13"/>
  <c r="U346" i="13"/>
  <c r="U350" i="13"/>
  <c r="U354" i="13"/>
  <c r="U358" i="13"/>
  <c r="U362" i="13"/>
  <c r="U366" i="13"/>
  <c r="U370" i="13"/>
  <c r="U374" i="13"/>
  <c r="U378" i="13"/>
  <c r="U382" i="13"/>
  <c r="U386" i="13"/>
  <c r="U390" i="13"/>
  <c r="U394" i="13"/>
  <c r="U398" i="13"/>
  <c r="U402" i="13"/>
  <c r="U406" i="13"/>
  <c r="U410" i="13"/>
  <c r="U414" i="13"/>
  <c r="U418" i="13"/>
  <c r="U422" i="13"/>
  <c r="U426" i="13"/>
  <c r="U430" i="13"/>
  <c r="U434" i="13"/>
  <c r="U438" i="13"/>
  <c r="U442" i="13"/>
  <c r="U446" i="13"/>
  <c r="T447" i="13"/>
  <c r="U450" i="13"/>
  <c r="T451" i="13"/>
  <c r="U454" i="13"/>
  <c r="T455" i="13"/>
  <c r="U458" i="13"/>
  <c r="T459" i="13"/>
  <c r="U462" i="13"/>
  <c r="T463" i="13"/>
  <c r="U466" i="13"/>
  <c r="T467" i="13"/>
  <c r="U470" i="13"/>
  <c r="T471" i="13"/>
  <c r="U474" i="13"/>
  <c r="T475" i="13"/>
  <c r="U478" i="13"/>
  <c r="T479" i="13"/>
  <c r="U482" i="13"/>
  <c r="T483" i="13"/>
  <c r="U486" i="13"/>
  <c r="T487" i="13"/>
  <c r="U490" i="13"/>
  <c r="T491" i="13"/>
  <c r="U494" i="13"/>
  <c r="T495" i="13"/>
  <c r="U498" i="13"/>
  <c r="T499" i="13"/>
  <c r="U502" i="13"/>
  <c r="T503" i="13"/>
  <c r="U506" i="13"/>
  <c r="T507" i="13"/>
  <c r="U510" i="13"/>
  <c r="T511" i="13"/>
  <c r="U514" i="13"/>
  <c r="T515" i="13"/>
  <c r="U518" i="13"/>
  <c r="T519" i="13"/>
  <c r="U522" i="13"/>
  <c r="T523" i="13"/>
  <c r="U526" i="13"/>
  <c r="T527" i="13"/>
  <c r="U530" i="13"/>
  <c r="T531" i="13"/>
  <c r="U534" i="13"/>
  <c r="T535" i="13"/>
  <c r="U538" i="13"/>
  <c r="T539" i="13"/>
  <c r="U542" i="13"/>
  <c r="T543" i="13"/>
  <c r="U546" i="13"/>
  <c r="T547" i="13"/>
  <c r="U550" i="13"/>
  <c r="T551" i="13"/>
  <c r="U554" i="13"/>
  <c r="T555" i="13"/>
  <c r="U558" i="13"/>
  <c r="T559" i="13"/>
  <c r="U562" i="13"/>
  <c r="T563" i="13"/>
  <c r="U566" i="13"/>
  <c r="T567" i="13"/>
  <c r="U570" i="13"/>
  <c r="T571" i="13"/>
  <c r="U574" i="13"/>
  <c r="T575" i="13"/>
  <c r="U578" i="13"/>
  <c r="T579" i="13"/>
  <c r="U582" i="13"/>
  <c r="T583" i="13"/>
  <c r="U586" i="13"/>
  <c r="T587" i="13"/>
  <c r="U590" i="13"/>
  <c r="T591" i="13"/>
  <c r="U594" i="13"/>
  <c r="T595" i="13"/>
  <c r="U598" i="13"/>
  <c r="T599" i="13"/>
  <c r="U602" i="13"/>
  <c r="T603" i="13"/>
  <c r="T9" i="13"/>
  <c r="T10" i="13"/>
  <c r="T11" i="13"/>
  <c r="T12" i="13"/>
  <c r="T13" i="13"/>
  <c r="T14" i="13"/>
  <c r="T15" i="13"/>
  <c r="T16" i="13"/>
  <c r="T17" i="13"/>
  <c r="T18" i="13"/>
  <c r="T19" i="13"/>
  <c r="T20" i="13"/>
  <c r="T21" i="13"/>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T86" i="13"/>
  <c r="T87" i="13"/>
  <c r="T88" i="13"/>
  <c r="T89" i="13"/>
  <c r="T90" i="13"/>
  <c r="T91" i="13"/>
  <c r="T92" i="13"/>
  <c r="T93" i="13"/>
  <c r="T94" i="13"/>
  <c r="T95" i="13"/>
  <c r="T96" i="13"/>
  <c r="T97" i="13"/>
  <c r="T98" i="13"/>
  <c r="T99" i="13"/>
  <c r="T100" i="13"/>
  <c r="T101" i="13"/>
  <c r="T102" i="13"/>
  <c r="T103" i="13"/>
  <c r="T104" i="13"/>
  <c r="T105" i="13"/>
  <c r="T106" i="13"/>
  <c r="T107" i="13"/>
  <c r="T108" i="13"/>
  <c r="T109" i="13"/>
  <c r="T110" i="13"/>
  <c r="T111" i="13"/>
  <c r="T112" i="13"/>
  <c r="T113" i="13"/>
  <c r="T114" i="13"/>
  <c r="T115" i="13"/>
  <c r="T116" i="13"/>
  <c r="T117" i="13"/>
  <c r="T118" i="13"/>
  <c r="T119" i="13"/>
  <c r="T120" i="13"/>
  <c r="T121" i="13"/>
  <c r="T122" i="13"/>
  <c r="T123" i="13"/>
  <c r="T124" i="13"/>
  <c r="T125" i="13"/>
  <c r="T126" i="13"/>
  <c r="T127" i="13"/>
  <c r="T128" i="13"/>
  <c r="T129" i="13"/>
  <c r="T130" i="13"/>
  <c r="T131" i="13"/>
  <c r="T132" i="13"/>
  <c r="T133" i="13"/>
  <c r="T134" i="13"/>
  <c r="T135" i="13"/>
  <c r="T136" i="13"/>
  <c r="T137" i="13"/>
  <c r="T138" i="13"/>
  <c r="T139" i="13"/>
  <c r="T140" i="13"/>
  <c r="T141" i="13"/>
  <c r="T142" i="13"/>
  <c r="T143" i="13"/>
  <c r="T144" i="13"/>
  <c r="T145" i="13"/>
  <c r="T146" i="13"/>
  <c r="T147" i="13"/>
  <c r="T148" i="13"/>
  <c r="T149" i="13"/>
  <c r="T150" i="13"/>
  <c r="T151" i="13"/>
  <c r="T152" i="13"/>
  <c r="T153" i="13"/>
  <c r="T154" i="13"/>
  <c r="T155" i="13"/>
  <c r="T156" i="13"/>
  <c r="T157" i="13"/>
  <c r="T158" i="13"/>
  <c r="T159" i="13"/>
  <c r="T160" i="13"/>
  <c r="T161" i="13"/>
  <c r="T162" i="13"/>
  <c r="T163" i="13"/>
  <c r="T164" i="13"/>
  <c r="T165" i="13"/>
  <c r="T166" i="13"/>
  <c r="T167" i="13"/>
  <c r="T168" i="13"/>
  <c r="T169" i="13"/>
  <c r="T170" i="13"/>
  <c r="T171" i="13"/>
  <c r="T172" i="13"/>
  <c r="T173" i="13"/>
  <c r="T174" i="13"/>
  <c r="T175" i="13"/>
  <c r="T176" i="13"/>
  <c r="T177" i="13"/>
  <c r="T178" i="13"/>
  <c r="T179" i="13"/>
  <c r="T180" i="13"/>
  <c r="T181" i="13"/>
  <c r="T182" i="13"/>
  <c r="T183" i="13"/>
  <c r="T184" i="13"/>
  <c r="T185" i="13"/>
  <c r="T186" i="13"/>
  <c r="T187" i="13"/>
  <c r="T188" i="13"/>
  <c r="T189" i="13"/>
  <c r="T190" i="13"/>
  <c r="T191" i="13"/>
  <c r="T192" i="13"/>
  <c r="T193" i="13"/>
  <c r="T194" i="13"/>
  <c r="T195" i="13"/>
  <c r="T196" i="13"/>
  <c r="T197" i="13"/>
  <c r="T198" i="13"/>
  <c r="T199" i="13"/>
  <c r="T200" i="13"/>
  <c r="T201" i="13"/>
  <c r="T202" i="13"/>
  <c r="T203" i="13"/>
  <c r="T204" i="13"/>
  <c r="T205" i="13"/>
  <c r="T206" i="13"/>
  <c r="T207" i="13"/>
  <c r="T208" i="13"/>
  <c r="T209" i="13"/>
  <c r="T210" i="13"/>
  <c r="T211" i="13"/>
  <c r="T212" i="13"/>
  <c r="T213" i="13"/>
  <c r="T214" i="13"/>
  <c r="T215" i="13"/>
  <c r="T216" i="13"/>
  <c r="T217" i="13"/>
  <c r="T218" i="13"/>
  <c r="T219" i="13"/>
  <c r="T220" i="13"/>
  <c r="T221" i="13"/>
  <c r="T222" i="13"/>
  <c r="T223" i="13"/>
  <c r="T224" i="13"/>
  <c r="T225" i="13"/>
  <c r="T226" i="13"/>
  <c r="T227" i="13"/>
  <c r="T228" i="13"/>
  <c r="T229" i="13"/>
  <c r="T230" i="13"/>
  <c r="T231" i="13"/>
  <c r="T232" i="13"/>
  <c r="T233" i="13"/>
  <c r="T234" i="13"/>
  <c r="T235" i="13"/>
  <c r="T236" i="13"/>
  <c r="T237" i="13"/>
  <c r="T238" i="13"/>
  <c r="T239" i="13"/>
  <c r="T240" i="13"/>
  <c r="T241" i="13"/>
  <c r="T242" i="13"/>
  <c r="T243" i="13"/>
  <c r="T244" i="13"/>
  <c r="T245" i="13"/>
  <c r="T246" i="13"/>
  <c r="T247" i="13"/>
  <c r="T248" i="13"/>
  <c r="T249" i="13"/>
  <c r="T250" i="13"/>
  <c r="T251" i="13"/>
  <c r="T252" i="13"/>
  <c r="T253" i="13"/>
  <c r="T254" i="13"/>
  <c r="T255" i="13"/>
  <c r="T256" i="13"/>
  <c r="T257" i="13"/>
  <c r="T258" i="13"/>
  <c r="T259" i="13"/>
  <c r="T260" i="13"/>
  <c r="T261" i="13"/>
  <c r="T262" i="13"/>
  <c r="T263" i="13"/>
  <c r="T264" i="13"/>
  <c r="T265" i="13"/>
  <c r="T266" i="13"/>
  <c r="T267" i="13"/>
  <c r="T268" i="13"/>
  <c r="T269" i="13"/>
  <c r="T270" i="13"/>
  <c r="T271" i="13"/>
  <c r="T272" i="13"/>
  <c r="T273" i="13"/>
  <c r="T274" i="13"/>
  <c r="T275" i="13"/>
  <c r="T276" i="13"/>
  <c r="T277" i="13"/>
  <c r="T278" i="13"/>
  <c r="T279" i="13"/>
  <c r="T280" i="13"/>
  <c r="T281" i="13"/>
  <c r="T282" i="13"/>
  <c r="T283" i="13"/>
  <c r="T284" i="13"/>
  <c r="T285" i="13"/>
  <c r="T286" i="13"/>
  <c r="T287" i="13"/>
  <c r="T288" i="13"/>
  <c r="T289" i="13"/>
  <c r="T290" i="13"/>
  <c r="T291" i="13"/>
  <c r="T292" i="13"/>
  <c r="T293" i="13"/>
  <c r="T294" i="13"/>
  <c r="T295" i="13"/>
  <c r="T296" i="13"/>
  <c r="T297" i="13"/>
  <c r="T298" i="13"/>
  <c r="T299" i="13"/>
  <c r="T300" i="13"/>
  <c r="T301" i="13"/>
  <c r="T302" i="13"/>
  <c r="T303" i="13"/>
  <c r="T304" i="13"/>
  <c r="T305" i="13"/>
  <c r="T306" i="13"/>
  <c r="T307" i="13"/>
  <c r="T308" i="13"/>
  <c r="T309" i="13"/>
  <c r="T310" i="13"/>
  <c r="T312" i="13"/>
  <c r="T316" i="13"/>
  <c r="T320" i="13"/>
  <c r="T324" i="13"/>
  <c r="T328" i="13"/>
  <c r="T332" i="13"/>
  <c r="T336" i="13"/>
  <c r="T340" i="13"/>
  <c r="T344" i="13"/>
  <c r="T348" i="13"/>
  <c r="T352" i="13"/>
  <c r="T356" i="13"/>
  <c r="T360" i="13"/>
  <c r="T364" i="13"/>
  <c r="T368" i="13"/>
  <c r="T372" i="13"/>
  <c r="T376" i="13"/>
  <c r="T380" i="13"/>
  <c r="T384" i="13"/>
  <c r="T388" i="13"/>
  <c r="T392" i="13"/>
  <c r="T396" i="13"/>
  <c r="T400" i="13"/>
  <c r="T404" i="13"/>
  <c r="T408" i="13"/>
  <c r="T412" i="13"/>
  <c r="T416" i="13"/>
  <c r="T420" i="13"/>
  <c r="T424" i="13"/>
  <c r="T428" i="13"/>
  <c r="T432" i="13"/>
  <c r="T436" i="13"/>
  <c r="T440" i="13"/>
  <c r="T444" i="13"/>
  <c r="U447" i="13"/>
  <c r="T448" i="13"/>
  <c r="U451" i="13"/>
  <c r="T452" i="13"/>
  <c r="U455" i="13"/>
  <c r="T456" i="13"/>
  <c r="U459" i="13"/>
  <c r="T460" i="13"/>
  <c r="U463" i="13"/>
  <c r="T464" i="13"/>
  <c r="U467" i="13"/>
  <c r="T468" i="13"/>
  <c r="U471" i="13"/>
  <c r="T472" i="13"/>
  <c r="U475" i="13"/>
  <c r="T476" i="13"/>
  <c r="U479" i="13"/>
  <c r="T480" i="13"/>
  <c r="U483" i="13"/>
  <c r="T484" i="13"/>
  <c r="U487" i="13"/>
  <c r="T488" i="13"/>
  <c r="U491" i="13"/>
  <c r="T492" i="13"/>
  <c r="U495" i="13"/>
  <c r="T496" i="13"/>
  <c r="U499" i="13"/>
  <c r="T500" i="13"/>
  <c r="U503" i="13"/>
  <c r="T504" i="13"/>
  <c r="U507" i="13"/>
  <c r="T508" i="13"/>
  <c r="U511" i="13"/>
  <c r="T512" i="13"/>
  <c r="U515" i="13"/>
  <c r="T516" i="13"/>
  <c r="U519" i="13"/>
  <c r="T520" i="13"/>
  <c r="U523" i="13"/>
  <c r="T524" i="13"/>
  <c r="U527" i="13"/>
  <c r="T528" i="13"/>
  <c r="U531" i="13"/>
  <c r="T532" i="13"/>
  <c r="U535" i="13"/>
  <c r="T536" i="13"/>
  <c r="U539" i="13"/>
  <c r="T540" i="13"/>
  <c r="U543" i="13"/>
  <c r="T544" i="13"/>
  <c r="U547" i="13"/>
  <c r="T548" i="13"/>
  <c r="U551" i="13"/>
  <c r="T552" i="13"/>
  <c r="U555" i="13"/>
  <c r="T556" i="13"/>
  <c r="U559" i="13"/>
  <c r="T560" i="13"/>
  <c r="U563" i="13"/>
  <c r="T564" i="13"/>
  <c r="U567" i="13"/>
  <c r="T568" i="13"/>
  <c r="U571" i="13"/>
  <c r="T572" i="13"/>
  <c r="U575" i="13"/>
  <c r="T576" i="13"/>
  <c r="U579" i="13"/>
  <c r="T580" i="13"/>
  <c r="U583" i="13"/>
  <c r="T584" i="13"/>
  <c r="U587" i="13"/>
  <c r="T588" i="13"/>
  <c r="U591" i="13"/>
  <c r="T592" i="13"/>
  <c r="U595" i="13"/>
  <c r="T596" i="13"/>
  <c r="U599" i="13"/>
  <c r="T600" i="13"/>
  <c r="U603" i="13"/>
  <c r="T604" i="13"/>
  <c r="T71" i="36"/>
  <c r="T129" i="36"/>
  <c r="T137" i="36"/>
  <c r="T179" i="36"/>
  <c r="T245" i="36"/>
  <c r="T298" i="36"/>
  <c r="T23" i="36"/>
  <c r="T191" i="36"/>
  <c r="T290" i="36"/>
  <c r="T346" i="36"/>
  <c r="T399" i="36"/>
  <c r="T22" i="36"/>
  <c r="T72" i="36"/>
  <c r="T74" i="36"/>
  <c r="T76" i="36"/>
  <c r="T78" i="36"/>
  <c r="T80" i="36"/>
  <c r="T82" i="36"/>
  <c r="T125" i="36"/>
  <c r="T133" i="36"/>
  <c r="T187" i="36"/>
  <c r="T237" i="36"/>
  <c r="T183" i="36"/>
  <c r="T396" i="36"/>
  <c r="T289" i="36"/>
  <c r="T297" i="36"/>
  <c r="T451" i="36"/>
  <c r="T514" i="36"/>
  <c r="T73" i="36"/>
  <c r="T75" i="36"/>
  <c r="T77" i="36"/>
  <c r="T79" i="36"/>
  <c r="T81" i="36"/>
  <c r="T83" i="36"/>
  <c r="T238" i="36"/>
  <c r="T244" i="36"/>
  <c r="T341" i="36"/>
  <c r="T342" i="36"/>
  <c r="T343" i="36"/>
  <c r="T351" i="36"/>
  <c r="T395" i="36"/>
  <c r="T452" i="36"/>
  <c r="T511" i="36"/>
  <c r="T128" i="36"/>
  <c r="T132" i="36"/>
  <c r="T136" i="36"/>
  <c r="T293" i="36"/>
  <c r="T347" i="36"/>
  <c r="T456" i="36"/>
  <c r="T344" i="36"/>
  <c r="T348" i="36"/>
  <c r="T507" i="36"/>
  <c r="T515" i="36"/>
  <c r="T287" i="36"/>
  <c r="T291" i="36"/>
  <c r="T295" i="36"/>
  <c r="T299" i="36"/>
  <c r="T352" i="36"/>
  <c r="T403" i="36"/>
  <c r="T503" i="36"/>
  <c r="T510" i="36"/>
  <c r="T460" i="36"/>
  <c r="T505" i="36"/>
  <c r="T509" i="36"/>
  <c r="T513" i="36"/>
  <c r="T508" i="36"/>
  <c r="T512" i="36"/>
  <c r="AV125" i="9" l="1"/>
  <c r="L1687" i="9"/>
  <c r="AV134" i="9"/>
  <c r="K1687" i="9"/>
  <c r="AU134" i="9"/>
  <c r="BA44" i="9"/>
  <c r="BA28" i="9"/>
  <c r="BA80" i="9"/>
  <c r="BA96" i="9"/>
  <c r="BA112" i="9"/>
  <c r="W1251" i="9"/>
  <c r="W1259" i="9"/>
  <c r="W1267" i="9"/>
  <c r="W1275" i="9"/>
  <c r="W1283" i="9"/>
  <c r="W1134" i="9"/>
  <c r="W1142" i="9"/>
  <c r="W1150" i="9"/>
  <c r="W1158" i="9"/>
  <c r="W1166" i="9"/>
  <c r="W1174" i="9"/>
  <c r="W1242" i="9"/>
  <c r="W1250" i="9"/>
  <c r="W1258" i="9"/>
  <c r="W1266" i="9"/>
  <c r="W1274" i="9"/>
  <c r="W1282" i="9"/>
  <c r="W1300" i="9"/>
  <c r="W1308" i="9"/>
  <c r="W1316" i="9"/>
  <c r="W1253" i="9"/>
  <c r="W1261" i="9"/>
  <c r="W1269" i="9"/>
  <c r="W1277" i="9"/>
  <c r="W1285" i="9"/>
  <c r="W1152" i="9"/>
  <c r="W1160" i="9"/>
  <c r="W1168" i="9"/>
  <c r="W1176" i="9"/>
  <c r="W1244" i="9"/>
  <c r="W1252" i="9"/>
  <c r="W1260" i="9"/>
  <c r="W1268" i="9"/>
  <c r="W1276" i="9"/>
  <c r="W1284" i="9"/>
  <c r="W1298" i="9"/>
  <c r="W1306" i="9"/>
  <c r="W1314" i="9"/>
  <c r="W1385" i="9"/>
  <c r="W1393" i="9"/>
  <c r="W1342" i="9"/>
  <c r="W1402" i="9"/>
  <c r="W1410" i="9"/>
  <c r="W1387" i="9"/>
  <c r="W1395" i="9"/>
  <c r="W1511" i="9"/>
  <c r="W1527" i="9"/>
  <c r="W1535" i="9"/>
  <c r="W1543" i="9"/>
  <c r="W1551" i="9"/>
  <c r="W1500" i="9"/>
  <c r="W1558" i="9"/>
  <c r="W1525" i="9"/>
  <c r="W1533" i="9"/>
  <c r="W1541" i="9"/>
  <c r="W1549" i="9"/>
  <c r="W1578" i="9"/>
  <c r="W1594" i="9"/>
  <c r="W1565" i="9"/>
  <c r="W1597" i="9"/>
  <c r="W1576" i="9"/>
  <c r="W1584" i="9"/>
  <c r="W1592" i="9"/>
  <c r="W1657" i="9"/>
  <c r="W1599" i="9"/>
  <c r="W1607" i="9"/>
  <c r="W1667" i="9"/>
  <c r="W1189" i="9"/>
  <c r="W1197" i="9"/>
  <c r="W1205" i="9"/>
  <c r="W1213" i="9"/>
  <c r="W1221" i="9"/>
  <c r="W1229" i="9"/>
  <c r="W1301" i="9"/>
  <c r="W1309" i="9"/>
  <c r="W1317" i="9"/>
  <c r="W1191" i="9"/>
  <c r="W1199" i="9"/>
  <c r="W1207" i="9"/>
  <c r="W1215" i="9"/>
  <c r="W1223" i="9"/>
  <c r="W1231" i="9"/>
  <c r="W1295" i="9"/>
  <c r="W1311" i="9"/>
  <c r="W1319" i="9"/>
  <c r="W1327" i="9"/>
  <c r="W1336" i="9"/>
  <c r="W1333" i="9"/>
  <c r="W1582" i="9"/>
  <c r="W1564" i="9"/>
  <c r="W1568" i="9"/>
  <c r="W1559" i="9"/>
  <c r="W1631" i="9"/>
  <c r="W1639" i="9"/>
  <c r="W1647" i="9"/>
  <c r="W1655" i="9"/>
  <c r="W1625" i="9"/>
  <c r="W1633" i="9"/>
  <c r="W1641" i="9"/>
  <c r="W1649" i="9"/>
  <c r="W1606" i="9"/>
  <c r="W1624" i="9"/>
  <c r="H6" i="10"/>
  <c r="W1255" i="9"/>
  <c r="W1263" i="9"/>
  <c r="W1271" i="9"/>
  <c r="W1279" i="9"/>
  <c r="W1287" i="9"/>
  <c r="W1138" i="9"/>
  <c r="W1146" i="9"/>
  <c r="W1154" i="9"/>
  <c r="W1162" i="9"/>
  <c r="W1170" i="9"/>
  <c r="W1178" i="9"/>
  <c r="W1246" i="9"/>
  <c r="W1254" i="9"/>
  <c r="W1262" i="9"/>
  <c r="W1270" i="9"/>
  <c r="W1286" i="9"/>
  <c r="W1296" i="9"/>
  <c r="W1304" i="9"/>
  <c r="W1312" i="9"/>
  <c r="W1320" i="9"/>
  <c r="W1249" i="9"/>
  <c r="W1257" i="9"/>
  <c r="W1265" i="9"/>
  <c r="W1273" i="9"/>
  <c r="W1281" i="9"/>
  <c r="W1289" i="9"/>
  <c r="W1132" i="9"/>
  <c r="W1156" i="9"/>
  <c r="W1164" i="9"/>
  <c r="W1172" i="9"/>
  <c r="W1180" i="9"/>
  <c r="W1186" i="9"/>
  <c r="W1234" i="9"/>
  <c r="W1240" i="9"/>
  <c r="W1248" i="9"/>
  <c r="W1256" i="9"/>
  <c r="W1264" i="9"/>
  <c r="W1272" i="9"/>
  <c r="W1288" i="9"/>
  <c r="W1294" i="9"/>
  <c r="W1302" i="9"/>
  <c r="W1310" i="9"/>
  <c r="W1318" i="9"/>
  <c r="W1338" i="9"/>
  <c r="W1451" i="9"/>
  <c r="W1531" i="9"/>
  <c r="W1539" i="9"/>
  <c r="W1547" i="9"/>
  <c r="W1456" i="9"/>
  <c r="W1504" i="9"/>
  <c r="W1526" i="9"/>
  <c r="W1542" i="9"/>
  <c r="W1529" i="9"/>
  <c r="W1537" i="9"/>
  <c r="W1545" i="9"/>
  <c r="W1553" i="9"/>
  <c r="W1570" i="9"/>
  <c r="W1586" i="9"/>
  <c r="W1585" i="9"/>
  <c r="W1601" i="9"/>
  <c r="W1659" i="9"/>
  <c r="W1572" i="9"/>
  <c r="W1580" i="9"/>
  <c r="W1588" i="9"/>
  <c r="W1604" i="9"/>
  <c r="W1612" i="9"/>
  <c r="W1595" i="9"/>
  <c r="W1603" i="9"/>
  <c r="W1611" i="9"/>
  <c r="W1661" i="9"/>
  <c r="W1665" i="9"/>
  <c r="W1663" i="9"/>
  <c r="W1193" i="9"/>
  <c r="W1201" i="9"/>
  <c r="W1209" i="9"/>
  <c r="W1217" i="9"/>
  <c r="W1225" i="9"/>
  <c r="W1233" i="9"/>
  <c r="W1297" i="9"/>
  <c r="W1305" i="9"/>
  <c r="W1313" i="9"/>
  <c r="W1321" i="9"/>
  <c r="W1187" i="9"/>
  <c r="W1195" i="9"/>
  <c r="W1203" i="9"/>
  <c r="W1211" i="9"/>
  <c r="W1219" i="9"/>
  <c r="W1227" i="9"/>
  <c r="W1235" i="9"/>
  <c r="W1299" i="9"/>
  <c r="W1307" i="9"/>
  <c r="W1315" i="9"/>
  <c r="W1340" i="9"/>
  <c r="W1408" i="9"/>
  <c r="W1416" i="9"/>
  <c r="W1335" i="9"/>
  <c r="W1449" i="9"/>
  <c r="W1574" i="9"/>
  <c r="W1590" i="9"/>
  <c r="W1566" i="9"/>
  <c r="W1555" i="9"/>
  <c r="W1627" i="9"/>
  <c r="W1635" i="9"/>
  <c r="W1643" i="9"/>
  <c r="W1651" i="9"/>
  <c r="W1557" i="9"/>
  <c r="W1621" i="9"/>
  <c r="W1629" i="9"/>
  <c r="W1637" i="9"/>
  <c r="W1645" i="9"/>
  <c r="W1653" i="9"/>
  <c r="W1610" i="9"/>
  <c r="W1620" i="9"/>
  <c r="BA72" i="9"/>
  <c r="BA88" i="9"/>
  <c r="BA104" i="9"/>
  <c r="BA92" i="9"/>
  <c r="BA108" i="9"/>
  <c r="BA20" i="9"/>
  <c r="BA84" i="9"/>
  <c r="BA100" i="9"/>
  <c r="BA40" i="9"/>
  <c r="BA24" i="9"/>
  <c r="BA130" i="9"/>
  <c r="BA32" i="9"/>
  <c r="BA16" i="9"/>
  <c r="BA122" i="9"/>
  <c r="BA21" i="9"/>
  <c r="BA25" i="9"/>
  <c r="BA29" i="9"/>
  <c r="BA33" i="9"/>
  <c r="BA45" i="9"/>
  <c r="BA129" i="9"/>
  <c r="BA30" i="9"/>
  <c r="BA93" i="9"/>
  <c r="BA34" i="9"/>
  <c r="BA18" i="9"/>
  <c r="BA89" i="9"/>
  <c r="BA73" i="9"/>
  <c r="BA111" i="9"/>
  <c r="BA95" i="9"/>
  <c r="BA101" i="9"/>
  <c r="BA85" i="9"/>
  <c r="BA42" i="9"/>
  <c r="BA131" i="9"/>
  <c r="BA135" i="9"/>
  <c r="BA107" i="9"/>
  <c r="BA91" i="9"/>
  <c r="BA75" i="9"/>
  <c r="BA81" i="9"/>
  <c r="BA136" i="9"/>
  <c r="BA70" i="9"/>
  <c r="BA74" i="9"/>
  <c r="BA82" i="9"/>
  <c r="BA86" i="9"/>
  <c r="BA90" i="9"/>
  <c r="BA94" i="9"/>
  <c r="BA102" i="9"/>
  <c r="BA106" i="9"/>
  <c r="BA110" i="9"/>
  <c r="BA103" i="9"/>
  <c r="BA87" i="9"/>
  <c r="BA71" i="9"/>
  <c r="BA132" i="9"/>
  <c r="BA15" i="9"/>
  <c r="BA23" i="9"/>
  <c r="BA27" i="9"/>
  <c r="BA35" i="9"/>
  <c r="BA39" i="9"/>
  <c r="BA43" i="9"/>
  <c r="BA99" i="9"/>
  <c r="BA83" i="9"/>
  <c r="AZ130" i="9"/>
  <c r="AZ131" i="9"/>
  <c r="AZ135" i="9"/>
  <c r="AZ129" i="9"/>
  <c r="AZ122" i="9"/>
  <c r="C301" i="36"/>
  <c r="C305" i="36"/>
  <c r="C309" i="36"/>
  <c r="C313" i="36"/>
  <c r="C317" i="36"/>
  <c r="C321" i="36"/>
  <c r="C271" i="36"/>
  <c r="C325" i="36"/>
  <c r="C329" i="36"/>
  <c r="C275" i="36"/>
  <c r="C333" i="36"/>
  <c r="C279" i="36"/>
  <c r="C409" i="36"/>
  <c r="C413" i="36"/>
  <c r="C417" i="36"/>
  <c r="C425" i="36"/>
  <c r="C429" i="36"/>
  <c r="C433" i="36"/>
  <c r="C437" i="36"/>
  <c r="C441" i="36"/>
  <c r="C302" i="36"/>
  <c r="C306" i="36"/>
  <c r="C310" i="36"/>
  <c r="C314" i="36"/>
  <c r="C318" i="36"/>
  <c r="C322" i="36"/>
  <c r="C272" i="36"/>
  <c r="C326" i="36"/>
  <c r="C330" i="36"/>
  <c r="C276" i="36"/>
  <c r="C334" i="36"/>
  <c r="C280" i="36"/>
  <c r="C460" i="36"/>
  <c r="C464" i="36"/>
  <c r="C468" i="36"/>
  <c r="C472" i="36"/>
  <c r="C476" i="36"/>
  <c r="C484" i="36"/>
  <c r="C488" i="36"/>
  <c r="C492" i="36"/>
  <c r="C496" i="36"/>
  <c r="C357" i="36"/>
  <c r="C365" i="36"/>
  <c r="C369" i="36"/>
  <c r="C373" i="36"/>
  <c r="C377" i="36"/>
  <c r="C381" i="36"/>
  <c r="C385" i="36"/>
  <c r="C389" i="36"/>
  <c r="C408" i="36"/>
  <c r="C412" i="36"/>
  <c r="C416" i="36"/>
  <c r="C424" i="36"/>
  <c r="C428" i="36"/>
  <c r="C432" i="36"/>
  <c r="C436" i="36"/>
  <c r="C440" i="36"/>
  <c r="C444" i="36"/>
  <c r="D557" i="39"/>
  <c r="B538" i="36"/>
  <c r="B271" i="36"/>
  <c r="B325" i="36"/>
  <c r="D502" i="39"/>
  <c r="B479" i="36"/>
  <c r="B334" i="36"/>
  <c r="B280" i="36"/>
  <c r="D447" i="39"/>
  <c r="B420" i="36"/>
  <c r="C463" i="36"/>
  <c r="C467" i="36"/>
  <c r="C471" i="36"/>
  <c r="C475" i="36"/>
  <c r="C483" i="36"/>
  <c r="C487" i="36"/>
  <c r="C491" i="36"/>
  <c r="C495" i="36"/>
  <c r="C514" i="36"/>
  <c r="C518" i="36"/>
  <c r="C522" i="36"/>
  <c r="C526" i="36"/>
  <c r="C530" i="36"/>
  <c r="C534" i="36"/>
  <c r="C542" i="36"/>
  <c r="C546" i="36"/>
  <c r="C550" i="36"/>
  <c r="C515" i="36"/>
  <c r="C519" i="36"/>
  <c r="C523" i="36"/>
  <c r="C527" i="36"/>
  <c r="C531" i="36"/>
  <c r="C539" i="36"/>
  <c r="C543" i="36"/>
  <c r="C547" i="36"/>
  <c r="C551" i="36"/>
  <c r="C354" i="36"/>
  <c r="C358" i="36"/>
  <c r="C366" i="36"/>
  <c r="C370" i="36"/>
  <c r="C374" i="36"/>
  <c r="C378" i="36"/>
  <c r="C382" i="36"/>
  <c r="C386" i="36"/>
  <c r="C390" i="36"/>
  <c r="B323" i="36"/>
  <c r="B269" i="36"/>
  <c r="B270" i="36"/>
  <c r="B324" i="36"/>
  <c r="B273" i="36"/>
  <c r="B327" i="36"/>
  <c r="D449" i="39"/>
  <c r="B422" i="36"/>
  <c r="B329" i="36"/>
  <c r="B275" i="36"/>
  <c r="D394" i="39"/>
  <c r="B363" i="36"/>
  <c r="D554" i="39"/>
  <c r="B535" i="36"/>
  <c r="C513" i="36"/>
  <c r="C517" i="36"/>
  <c r="C521" i="36"/>
  <c r="C525" i="36"/>
  <c r="C529" i="36"/>
  <c r="C533" i="36"/>
  <c r="C541" i="36"/>
  <c r="C545" i="36"/>
  <c r="C549" i="36"/>
  <c r="C356" i="36"/>
  <c r="C360" i="36"/>
  <c r="C368" i="36"/>
  <c r="C372" i="36"/>
  <c r="C376" i="36"/>
  <c r="C380" i="36"/>
  <c r="C384" i="36"/>
  <c r="C388" i="36"/>
  <c r="C303" i="36"/>
  <c r="C307" i="36"/>
  <c r="C311" i="36"/>
  <c r="C315" i="36"/>
  <c r="C319" i="36"/>
  <c r="C323" i="36"/>
  <c r="C269" i="36"/>
  <c r="C327" i="36"/>
  <c r="C273" i="36"/>
  <c r="C277" i="36"/>
  <c r="C331" i="36"/>
  <c r="C335" i="36"/>
  <c r="C281" i="36"/>
  <c r="C461" i="36"/>
  <c r="C465" i="36"/>
  <c r="C469" i="36"/>
  <c r="C473" i="36"/>
  <c r="C481" i="36"/>
  <c r="C485" i="36"/>
  <c r="C489" i="36"/>
  <c r="C493" i="36"/>
  <c r="C497" i="36"/>
  <c r="C516" i="36"/>
  <c r="C520" i="36"/>
  <c r="C524" i="36"/>
  <c r="C528" i="36"/>
  <c r="C532" i="36"/>
  <c r="C540" i="36"/>
  <c r="C544" i="36"/>
  <c r="C548" i="36"/>
  <c r="C552" i="36"/>
  <c r="B331" i="36"/>
  <c r="B277" i="36"/>
  <c r="B278" i="36"/>
  <c r="B332" i="36"/>
  <c r="D500" i="39"/>
  <c r="B477" i="36"/>
  <c r="D392" i="39"/>
  <c r="B361" i="36"/>
  <c r="B281" i="36"/>
  <c r="B335" i="36"/>
  <c r="B274" i="36"/>
  <c r="B328" i="36"/>
  <c r="D556" i="39"/>
  <c r="B537" i="36"/>
  <c r="D501" i="39"/>
  <c r="B478" i="36"/>
  <c r="B279" i="36"/>
  <c r="B333" i="36"/>
  <c r="D446" i="39"/>
  <c r="B419" i="36"/>
  <c r="B272" i="36"/>
  <c r="B326" i="36"/>
  <c r="D503" i="39"/>
  <c r="B480" i="36"/>
  <c r="C355" i="36"/>
  <c r="C359" i="36"/>
  <c r="C367" i="36"/>
  <c r="C371" i="36"/>
  <c r="C375" i="36"/>
  <c r="C379" i="36"/>
  <c r="C383" i="36"/>
  <c r="C387" i="36"/>
  <c r="C410" i="36"/>
  <c r="C414" i="36"/>
  <c r="C418" i="36"/>
  <c r="C426" i="36"/>
  <c r="C430" i="36"/>
  <c r="C434" i="36"/>
  <c r="C438" i="36"/>
  <c r="C442" i="36"/>
  <c r="C411" i="36"/>
  <c r="C415" i="36"/>
  <c r="C423" i="36"/>
  <c r="C427" i="36"/>
  <c r="C431" i="36"/>
  <c r="C435" i="36"/>
  <c r="C439" i="36"/>
  <c r="C443" i="36"/>
  <c r="C300" i="36"/>
  <c r="C304" i="36"/>
  <c r="C308" i="36"/>
  <c r="C312" i="36"/>
  <c r="C316" i="36"/>
  <c r="C320" i="36"/>
  <c r="C270" i="36"/>
  <c r="C324" i="36"/>
  <c r="C328" i="36"/>
  <c r="C274" i="36"/>
  <c r="C332" i="36"/>
  <c r="C278" i="36"/>
  <c r="C336" i="36"/>
  <c r="C282" i="36"/>
  <c r="C462" i="36"/>
  <c r="C466" i="36"/>
  <c r="C470" i="36"/>
  <c r="C474" i="36"/>
  <c r="C482" i="36"/>
  <c r="C486" i="36"/>
  <c r="C490" i="36"/>
  <c r="C494" i="36"/>
  <c r="C498" i="36"/>
  <c r="D448" i="39"/>
  <c r="B421" i="36"/>
  <c r="B336" i="36"/>
  <c r="B282" i="36"/>
  <c r="D393" i="39"/>
  <c r="B362" i="36"/>
  <c r="B330" i="36"/>
  <c r="B276" i="36"/>
  <c r="D395" i="39"/>
  <c r="B364" i="36"/>
  <c r="D555" i="39"/>
  <c r="B536" i="36"/>
  <c r="E336" i="39"/>
  <c r="E332" i="39"/>
  <c r="E328" i="39"/>
  <c r="E324" i="39"/>
  <c r="E320" i="39"/>
  <c r="E185" i="39"/>
  <c r="E181" i="39"/>
  <c r="D177" i="39"/>
  <c r="E173" i="39"/>
  <c r="E263" i="39"/>
  <c r="E259" i="39"/>
  <c r="E255" i="39"/>
  <c r="E251" i="39"/>
  <c r="E247" i="39"/>
  <c r="E335" i="39"/>
  <c r="E323" i="39"/>
  <c r="E319" i="39"/>
  <c r="E186" i="39"/>
  <c r="E178" i="39"/>
  <c r="E174" i="39"/>
  <c r="E170" i="39"/>
  <c r="E260" i="39"/>
  <c r="E256" i="39"/>
  <c r="E252" i="39"/>
  <c r="E248" i="39"/>
  <c r="E244" i="39"/>
  <c r="E334" i="39"/>
  <c r="E326" i="39"/>
  <c r="E322" i="39"/>
  <c r="E318" i="39"/>
  <c r="E187" i="39"/>
  <c r="E179" i="39"/>
  <c r="E171" i="39"/>
  <c r="E261" i="39"/>
  <c r="E257" i="39"/>
  <c r="E253" i="39"/>
  <c r="E249" i="39"/>
  <c r="E245" i="39"/>
  <c r="E337" i="39"/>
  <c r="E333" i="39"/>
  <c r="E321" i="39"/>
  <c r="E188" i="39"/>
  <c r="E184" i="39"/>
  <c r="E180" i="39"/>
  <c r="E176" i="39"/>
  <c r="E172" i="39"/>
  <c r="E262" i="39"/>
  <c r="E258" i="39"/>
  <c r="E254" i="39"/>
  <c r="E250" i="39"/>
  <c r="E246" i="39"/>
  <c r="C66" i="36"/>
  <c r="C50" i="36"/>
  <c r="C34" i="36"/>
  <c r="C27" i="36"/>
  <c r="C31" i="36"/>
  <c r="C35" i="36"/>
  <c r="C39" i="36"/>
  <c r="C43" i="36"/>
  <c r="C47" i="36"/>
  <c r="C51" i="36"/>
  <c r="C55" i="36"/>
  <c r="C59" i="36"/>
  <c r="C63" i="36"/>
  <c r="F394" i="39"/>
  <c r="F556" i="39"/>
  <c r="F881" i="39"/>
  <c r="F503" i="39"/>
  <c r="F611" i="39"/>
  <c r="F826" i="39"/>
  <c r="F935" i="39"/>
  <c r="F986" i="39"/>
  <c r="F446" i="39"/>
  <c r="F716" i="39"/>
  <c r="F880" i="39"/>
  <c r="F501" i="39"/>
  <c r="F934" i="39"/>
  <c r="F933" i="39"/>
  <c r="C60" i="36"/>
  <c r="C44" i="36"/>
  <c r="C28" i="36"/>
  <c r="C54" i="36"/>
  <c r="C38" i="36"/>
  <c r="F448" i="39"/>
  <c r="F610" i="39"/>
  <c r="F717" i="39"/>
  <c r="F932" i="39"/>
  <c r="F341" i="39"/>
  <c r="F665" i="39"/>
  <c r="F771" i="39"/>
  <c r="C25" i="36"/>
  <c r="C29" i="36"/>
  <c r="C33" i="36"/>
  <c r="C37" i="36"/>
  <c r="C41" i="36"/>
  <c r="C45" i="36"/>
  <c r="C49" i="36"/>
  <c r="C53" i="36"/>
  <c r="C57" i="36"/>
  <c r="C61" i="36"/>
  <c r="C65" i="36"/>
  <c r="F338" i="39"/>
  <c r="F392" i="39"/>
  <c r="F608" i="39"/>
  <c r="F662" i="39"/>
  <c r="F1040" i="39"/>
  <c r="F339" i="39"/>
  <c r="F393" i="39"/>
  <c r="F447" i="39"/>
  <c r="F663" i="39"/>
  <c r="F878" i="39"/>
  <c r="F1043" i="39"/>
  <c r="F825" i="39"/>
  <c r="F987" i="39"/>
  <c r="C64" i="36"/>
  <c r="C48" i="36"/>
  <c r="C32" i="36"/>
  <c r="C58" i="36"/>
  <c r="C42" i="36"/>
  <c r="C26" i="36"/>
  <c r="F340" i="39"/>
  <c r="F772" i="39"/>
  <c r="F988" i="39"/>
  <c r="F395" i="39"/>
  <c r="F557" i="39"/>
  <c r="F554" i="39"/>
  <c r="F824" i="39"/>
  <c r="F989" i="39"/>
  <c r="F609" i="39"/>
  <c r="F718" i="39"/>
  <c r="F770" i="39"/>
  <c r="F719" i="39"/>
  <c r="C52" i="36"/>
  <c r="C36" i="36"/>
  <c r="C62" i="36"/>
  <c r="C46" i="36"/>
  <c r="C30" i="36"/>
  <c r="F502" i="39"/>
  <c r="F664" i="39"/>
  <c r="F449" i="39"/>
  <c r="F1042" i="39"/>
  <c r="F500" i="39"/>
  <c r="F773" i="39"/>
  <c r="F555" i="39"/>
  <c r="F827" i="39"/>
  <c r="F879" i="39"/>
  <c r="F1041" i="39"/>
  <c r="C56" i="36"/>
  <c r="C40" i="36"/>
  <c r="F335" i="39"/>
  <c r="F337" i="39"/>
  <c r="F336" i="39"/>
  <c r="D258" i="39"/>
  <c r="W1094" i="9"/>
  <c r="W1083" i="9"/>
  <c r="W1082" i="9"/>
  <c r="W1079" i="9"/>
  <c r="W1095" i="9"/>
  <c r="W1099" i="9"/>
  <c r="W1115" i="9"/>
  <c r="W1098" i="9"/>
  <c r="W1102" i="9"/>
  <c r="W1106" i="9"/>
  <c r="W1110" i="9"/>
  <c r="W1114" i="9"/>
  <c r="W1118" i="9"/>
  <c r="W1122" i="9"/>
  <c r="W1126" i="9"/>
  <c r="D323" i="39"/>
  <c r="W1103" i="9"/>
  <c r="W1119" i="9"/>
  <c r="W1086" i="9"/>
  <c r="W1091" i="9"/>
  <c r="W1111" i="9"/>
  <c r="W1127" i="9"/>
  <c r="W1081" i="9"/>
  <c r="W1085" i="9"/>
  <c r="W1089" i="9"/>
  <c r="W1093" i="9"/>
  <c r="W1097" i="9"/>
  <c r="W1090" i="9"/>
  <c r="W1080" i="9"/>
  <c r="W1084" i="9"/>
  <c r="W1088" i="9"/>
  <c r="W1092" i="9"/>
  <c r="W1096" i="9"/>
  <c r="W1100" i="9"/>
  <c r="W1104" i="9"/>
  <c r="W1108" i="9"/>
  <c r="W1112" i="9"/>
  <c r="W1116" i="9"/>
  <c r="W1120" i="9"/>
  <c r="W1124" i="9"/>
  <c r="W1087" i="9"/>
  <c r="W1107" i="9"/>
  <c r="W1123" i="9"/>
  <c r="W1101" i="9"/>
  <c r="W1105" i="9"/>
  <c r="W1109" i="9"/>
  <c r="W1113" i="9"/>
  <c r="W1117" i="9"/>
  <c r="W1121" i="9"/>
  <c r="W1125" i="9"/>
  <c r="W1078" i="9"/>
  <c r="W1033" i="9"/>
  <c r="W1053" i="9"/>
  <c r="W1069" i="9"/>
  <c r="W1043" i="9"/>
  <c r="W1047" i="9"/>
  <c r="W1051" i="9"/>
  <c r="W1055" i="9"/>
  <c r="W1059" i="9"/>
  <c r="W1063" i="9"/>
  <c r="W1071" i="9"/>
  <c r="W1029" i="9"/>
  <c r="W1049" i="9"/>
  <c r="W1065" i="9"/>
  <c r="W1026" i="9"/>
  <c r="W1030" i="9"/>
  <c r="W1034" i="9"/>
  <c r="W1038" i="9"/>
  <c r="W1042" i="9"/>
  <c r="W1046" i="9"/>
  <c r="W1050" i="9"/>
  <c r="W1054" i="9"/>
  <c r="W1058" i="9"/>
  <c r="W1062" i="9"/>
  <c r="W1066" i="9"/>
  <c r="W1070" i="9"/>
  <c r="W1028" i="9"/>
  <c r="W1032" i="9"/>
  <c r="W1036" i="9"/>
  <c r="W1025" i="9"/>
  <c r="W1045" i="9"/>
  <c r="W1061" i="9"/>
  <c r="W1040" i="9"/>
  <c r="W1044" i="9"/>
  <c r="W1048" i="9"/>
  <c r="W1052" i="9"/>
  <c r="W1056" i="9"/>
  <c r="W1060" i="9"/>
  <c r="W1064" i="9"/>
  <c r="W1068" i="9"/>
  <c r="W1072" i="9"/>
  <c r="W1037" i="9"/>
  <c r="W1041" i="9"/>
  <c r="W1057" i="9"/>
  <c r="W1073" i="9"/>
  <c r="W1027" i="9"/>
  <c r="W1031" i="9"/>
  <c r="W1035" i="9"/>
  <c r="W1039" i="9"/>
  <c r="W1024" i="9"/>
  <c r="W979" i="9"/>
  <c r="W983" i="9"/>
  <c r="W999" i="9"/>
  <c r="W1015" i="9"/>
  <c r="W974" i="9"/>
  <c r="W978" i="9"/>
  <c r="W973" i="9"/>
  <c r="W977" i="9"/>
  <c r="W981" i="9"/>
  <c r="W985" i="9"/>
  <c r="W989" i="9"/>
  <c r="W993" i="9"/>
  <c r="W997" i="9"/>
  <c r="W1001" i="9"/>
  <c r="W1005" i="9"/>
  <c r="W1009" i="9"/>
  <c r="W1013" i="9"/>
  <c r="W1017" i="9"/>
  <c r="W972" i="9"/>
  <c r="W976" i="9"/>
  <c r="W980" i="9"/>
  <c r="W984" i="9"/>
  <c r="W988" i="9"/>
  <c r="W992" i="9"/>
  <c r="W996" i="9"/>
  <c r="W1000" i="9"/>
  <c r="W1004" i="9"/>
  <c r="W1008" i="9"/>
  <c r="W1012" i="9"/>
  <c r="W1016" i="9"/>
  <c r="W975" i="9"/>
  <c r="W995" i="9"/>
  <c r="W1011" i="9"/>
  <c r="W982" i="9"/>
  <c r="W986" i="9"/>
  <c r="W990" i="9"/>
  <c r="W994" i="9"/>
  <c r="W998" i="9"/>
  <c r="W1002" i="9"/>
  <c r="W1006" i="9"/>
  <c r="W1010" i="9"/>
  <c r="W1014" i="9"/>
  <c r="W1018" i="9"/>
  <c r="W971" i="9"/>
  <c r="W991" i="9"/>
  <c r="W1007" i="9"/>
  <c r="W987" i="9"/>
  <c r="W1003" i="9"/>
  <c r="W1019" i="9"/>
  <c r="D257" i="39"/>
  <c r="D253" i="39"/>
  <c r="W970" i="9"/>
  <c r="W918" i="9"/>
  <c r="W922" i="9"/>
  <c r="W926" i="9"/>
  <c r="W930" i="9"/>
  <c r="W934" i="9"/>
  <c r="W938" i="9"/>
  <c r="W942" i="9"/>
  <c r="W946" i="9"/>
  <c r="W950" i="9"/>
  <c r="W954" i="9"/>
  <c r="W958" i="9"/>
  <c r="W962" i="9"/>
  <c r="W917" i="9"/>
  <c r="W933" i="9"/>
  <c r="W949" i="9"/>
  <c r="W965" i="9"/>
  <c r="W927" i="9"/>
  <c r="W931" i="9"/>
  <c r="W935" i="9"/>
  <c r="W939" i="9"/>
  <c r="W943" i="9"/>
  <c r="W947" i="9"/>
  <c r="W951" i="9"/>
  <c r="W955" i="9"/>
  <c r="W959" i="9"/>
  <c r="W963" i="9"/>
  <c r="W925" i="9"/>
  <c r="W941" i="9"/>
  <c r="W957" i="9"/>
  <c r="W929" i="9"/>
  <c r="W945" i="9"/>
  <c r="W961" i="9"/>
  <c r="W920" i="9"/>
  <c r="W924" i="9"/>
  <c r="W928" i="9"/>
  <c r="W932" i="9"/>
  <c r="W936" i="9"/>
  <c r="W940" i="9"/>
  <c r="W944" i="9"/>
  <c r="W948" i="9"/>
  <c r="W952" i="9"/>
  <c r="W956" i="9"/>
  <c r="W960" i="9"/>
  <c r="W964" i="9"/>
  <c r="W921" i="9"/>
  <c r="W937" i="9"/>
  <c r="W953" i="9"/>
  <c r="W919" i="9"/>
  <c r="W923" i="9"/>
  <c r="W916" i="9"/>
  <c r="W871" i="9"/>
  <c r="W887" i="9"/>
  <c r="W903" i="9"/>
  <c r="W865" i="9"/>
  <c r="W863" i="9"/>
  <c r="W867" i="9"/>
  <c r="W883" i="9"/>
  <c r="W899" i="9"/>
  <c r="W869" i="9"/>
  <c r="W873" i="9"/>
  <c r="W877" i="9"/>
  <c r="W881" i="9"/>
  <c r="W885" i="9"/>
  <c r="W889" i="9"/>
  <c r="W893" i="9"/>
  <c r="W897" i="9"/>
  <c r="W901" i="9"/>
  <c r="W905" i="9"/>
  <c r="W909" i="9"/>
  <c r="W866" i="9"/>
  <c r="W870" i="9"/>
  <c r="W874" i="9"/>
  <c r="W878" i="9"/>
  <c r="W882" i="9"/>
  <c r="W886" i="9"/>
  <c r="W890" i="9"/>
  <c r="W894" i="9"/>
  <c r="W898" i="9"/>
  <c r="W902" i="9"/>
  <c r="W906" i="9"/>
  <c r="W910" i="9"/>
  <c r="W879" i="9"/>
  <c r="W895" i="9"/>
  <c r="W911" i="9"/>
  <c r="W864" i="9"/>
  <c r="W868" i="9"/>
  <c r="W872" i="9"/>
  <c r="W876" i="9"/>
  <c r="W880" i="9"/>
  <c r="W884" i="9"/>
  <c r="W888" i="9"/>
  <c r="W892" i="9"/>
  <c r="W896" i="9"/>
  <c r="W900" i="9"/>
  <c r="W904" i="9"/>
  <c r="W908" i="9"/>
  <c r="W875" i="9"/>
  <c r="W891" i="9"/>
  <c r="W907" i="9"/>
  <c r="W862" i="9"/>
  <c r="W813" i="9"/>
  <c r="W829" i="9"/>
  <c r="W845" i="9"/>
  <c r="W810" i="9"/>
  <c r="W814" i="9"/>
  <c r="W818" i="9"/>
  <c r="W822" i="9"/>
  <c r="W826" i="9"/>
  <c r="W830" i="9"/>
  <c r="W834" i="9"/>
  <c r="W838" i="9"/>
  <c r="W842" i="9"/>
  <c r="W846" i="9"/>
  <c r="W850" i="9"/>
  <c r="W854" i="9"/>
  <c r="W812" i="9"/>
  <c r="W816" i="9"/>
  <c r="W820" i="9"/>
  <c r="W824" i="9"/>
  <c r="W828" i="9"/>
  <c r="W832" i="9"/>
  <c r="W836" i="9"/>
  <c r="W840" i="9"/>
  <c r="W844" i="9"/>
  <c r="W848" i="9"/>
  <c r="W852" i="9"/>
  <c r="W856" i="9"/>
  <c r="W809" i="9"/>
  <c r="W825" i="9"/>
  <c r="W841" i="9"/>
  <c r="W857" i="9"/>
  <c r="W821" i="9"/>
  <c r="W837" i="9"/>
  <c r="W853" i="9"/>
  <c r="W811" i="9"/>
  <c r="W815" i="9"/>
  <c r="W819" i="9"/>
  <c r="W823" i="9"/>
  <c r="W827" i="9"/>
  <c r="W831" i="9"/>
  <c r="W835" i="9"/>
  <c r="W839" i="9"/>
  <c r="W843" i="9"/>
  <c r="W847" i="9"/>
  <c r="W851" i="9"/>
  <c r="W855" i="9"/>
  <c r="W817" i="9"/>
  <c r="W833" i="9"/>
  <c r="W849" i="9"/>
  <c r="W808" i="9"/>
  <c r="W757" i="9"/>
  <c r="W761" i="9"/>
  <c r="W765" i="9"/>
  <c r="W769" i="9"/>
  <c r="W773" i="9"/>
  <c r="W777" i="9"/>
  <c r="W781" i="9"/>
  <c r="W785" i="9"/>
  <c r="W789" i="9"/>
  <c r="W793" i="9"/>
  <c r="W797" i="9"/>
  <c r="W801" i="9"/>
  <c r="W759" i="9"/>
  <c r="W775" i="9"/>
  <c r="W791" i="9"/>
  <c r="W756" i="9"/>
  <c r="W760" i="9"/>
  <c r="W764" i="9"/>
  <c r="W768" i="9"/>
  <c r="W772" i="9"/>
  <c r="W776" i="9"/>
  <c r="W780" i="9"/>
  <c r="W784" i="9"/>
  <c r="W788" i="9"/>
  <c r="W792" i="9"/>
  <c r="W796" i="9"/>
  <c r="W800" i="9"/>
  <c r="W755" i="9"/>
  <c r="W771" i="9"/>
  <c r="W787" i="9"/>
  <c r="W803" i="9"/>
  <c r="W758" i="9"/>
  <c r="W762" i="9"/>
  <c r="W766" i="9"/>
  <c r="W770" i="9"/>
  <c r="W774" i="9"/>
  <c r="W778" i="9"/>
  <c r="W782" i="9"/>
  <c r="W786" i="9"/>
  <c r="W790" i="9"/>
  <c r="W794" i="9"/>
  <c r="W798" i="9"/>
  <c r="W767" i="9"/>
  <c r="W783" i="9"/>
  <c r="W799" i="9"/>
  <c r="W802" i="9"/>
  <c r="W763" i="9"/>
  <c r="W779" i="9"/>
  <c r="W795" i="9"/>
  <c r="W754" i="9"/>
  <c r="W745" i="9"/>
  <c r="W702" i="9"/>
  <c r="W706" i="9"/>
  <c r="W710" i="9"/>
  <c r="W714" i="9"/>
  <c r="W718" i="9"/>
  <c r="W722" i="9"/>
  <c r="W726" i="9"/>
  <c r="W730" i="9"/>
  <c r="W734" i="9"/>
  <c r="W738" i="9"/>
  <c r="W703" i="9"/>
  <c r="W707" i="9"/>
  <c r="W711" i="9"/>
  <c r="W715" i="9"/>
  <c r="W719" i="9"/>
  <c r="W723" i="9"/>
  <c r="W727" i="9"/>
  <c r="W731" i="9"/>
  <c r="W735" i="9"/>
  <c r="W739" i="9"/>
  <c r="W701" i="9"/>
  <c r="W705" i="9"/>
  <c r="W709" i="9"/>
  <c r="W713" i="9"/>
  <c r="W717" i="9"/>
  <c r="W721" i="9"/>
  <c r="W725" i="9"/>
  <c r="W729" i="9"/>
  <c r="W733" i="9"/>
  <c r="W737" i="9"/>
  <c r="W741" i="9"/>
  <c r="W743" i="9"/>
  <c r="W744" i="9"/>
  <c r="W748" i="9"/>
  <c r="W704" i="9"/>
  <c r="W708" i="9"/>
  <c r="W712" i="9"/>
  <c r="W716" i="9"/>
  <c r="W720" i="9"/>
  <c r="W724" i="9"/>
  <c r="W728" i="9"/>
  <c r="W732" i="9"/>
  <c r="W736" i="9"/>
  <c r="W740" i="9"/>
  <c r="W747" i="9"/>
  <c r="W742" i="9"/>
  <c r="W746" i="9"/>
  <c r="W749" i="9"/>
  <c r="W700" i="9"/>
  <c r="W689" i="9"/>
  <c r="W693" i="9"/>
  <c r="W650" i="9"/>
  <c r="W654" i="9"/>
  <c r="W658" i="9"/>
  <c r="W662" i="9"/>
  <c r="W666" i="9"/>
  <c r="W670" i="9"/>
  <c r="W674" i="9"/>
  <c r="W678" i="9"/>
  <c r="W682" i="9"/>
  <c r="W648" i="9"/>
  <c r="W652" i="9"/>
  <c r="W656" i="9"/>
  <c r="W660" i="9"/>
  <c r="W664" i="9"/>
  <c r="W668" i="9"/>
  <c r="W672" i="9"/>
  <c r="W676" i="9"/>
  <c r="W680" i="9"/>
  <c r="W684" i="9"/>
  <c r="W686" i="9"/>
  <c r="W690" i="9"/>
  <c r="W694" i="9"/>
  <c r="W688" i="9"/>
  <c r="W692" i="9"/>
  <c r="W647" i="9"/>
  <c r="W651" i="9"/>
  <c r="W655" i="9"/>
  <c r="W659" i="9"/>
  <c r="W663" i="9"/>
  <c r="W667" i="9"/>
  <c r="W671" i="9"/>
  <c r="W675" i="9"/>
  <c r="W679" i="9"/>
  <c r="W683" i="9"/>
  <c r="W687" i="9"/>
  <c r="W691" i="9"/>
  <c r="W695" i="9"/>
  <c r="W649" i="9"/>
  <c r="W653" i="9"/>
  <c r="W657" i="9"/>
  <c r="W661" i="9"/>
  <c r="W665" i="9"/>
  <c r="W669" i="9"/>
  <c r="W673" i="9"/>
  <c r="W677" i="9"/>
  <c r="W681" i="9"/>
  <c r="W685" i="9"/>
  <c r="W646" i="9"/>
  <c r="W628" i="9"/>
  <c r="W632" i="9"/>
  <c r="W636" i="9"/>
  <c r="W640" i="9"/>
  <c r="W629" i="9"/>
  <c r="W633" i="9"/>
  <c r="W637" i="9"/>
  <c r="W641" i="9"/>
  <c r="W594" i="9"/>
  <c r="W598" i="9"/>
  <c r="W602" i="9"/>
  <c r="W606" i="9"/>
  <c r="W610" i="9"/>
  <c r="W614" i="9"/>
  <c r="W618" i="9"/>
  <c r="W622" i="9"/>
  <c r="W626" i="9"/>
  <c r="W595" i="9"/>
  <c r="W599" i="9"/>
  <c r="W603" i="9"/>
  <c r="W607" i="9"/>
  <c r="W611" i="9"/>
  <c r="W615" i="9"/>
  <c r="W619" i="9"/>
  <c r="W623" i="9"/>
  <c r="W627" i="9"/>
  <c r="W630" i="9"/>
  <c r="W634" i="9"/>
  <c r="W638" i="9"/>
  <c r="W631" i="9"/>
  <c r="W635" i="9"/>
  <c r="W639" i="9"/>
  <c r="W596" i="9"/>
  <c r="W600" i="9"/>
  <c r="W604" i="9"/>
  <c r="W608" i="9"/>
  <c r="W612" i="9"/>
  <c r="W616" i="9"/>
  <c r="W620" i="9"/>
  <c r="W624" i="9"/>
  <c r="W593" i="9"/>
  <c r="W597" i="9"/>
  <c r="W601" i="9"/>
  <c r="W605" i="9"/>
  <c r="W609" i="9"/>
  <c r="W613" i="9"/>
  <c r="W617" i="9"/>
  <c r="W621" i="9"/>
  <c r="W625" i="9"/>
  <c r="W592" i="9"/>
  <c r="W574" i="9"/>
  <c r="W586" i="9"/>
  <c r="W544" i="9"/>
  <c r="W564" i="9"/>
  <c r="W580" i="9"/>
  <c r="W539" i="9"/>
  <c r="W543" i="9"/>
  <c r="W547" i="9"/>
  <c r="W551" i="9"/>
  <c r="W555" i="9"/>
  <c r="W559" i="9"/>
  <c r="W563" i="9"/>
  <c r="W567" i="9"/>
  <c r="W570" i="9"/>
  <c r="W582" i="9"/>
  <c r="W540" i="9"/>
  <c r="W556" i="9"/>
  <c r="W572" i="9"/>
  <c r="W541" i="9"/>
  <c r="W545" i="9"/>
  <c r="W549" i="9"/>
  <c r="W553" i="9"/>
  <c r="W557" i="9"/>
  <c r="W561" i="9"/>
  <c r="W565" i="9"/>
  <c r="W569" i="9"/>
  <c r="W571" i="9"/>
  <c r="W575" i="9"/>
  <c r="W579" i="9"/>
  <c r="W583" i="9"/>
  <c r="W587" i="9"/>
  <c r="W548" i="9"/>
  <c r="W560" i="9"/>
  <c r="W576" i="9"/>
  <c r="W573" i="9"/>
  <c r="W577" i="9"/>
  <c r="W581" i="9"/>
  <c r="W585" i="9"/>
  <c r="W542" i="9"/>
  <c r="W546" i="9"/>
  <c r="W550" i="9"/>
  <c r="W554" i="9"/>
  <c r="W558" i="9"/>
  <c r="W562" i="9"/>
  <c r="W566" i="9"/>
  <c r="W578" i="9"/>
  <c r="W552" i="9"/>
  <c r="W568" i="9"/>
  <c r="W584" i="9"/>
  <c r="W538" i="9"/>
  <c r="W487" i="9"/>
  <c r="W491" i="9"/>
  <c r="W495" i="9"/>
  <c r="W499" i="9"/>
  <c r="W503" i="9"/>
  <c r="W507" i="9"/>
  <c r="W511" i="9"/>
  <c r="W515" i="9"/>
  <c r="W519" i="9"/>
  <c r="W523" i="9"/>
  <c r="W527" i="9"/>
  <c r="W531" i="9"/>
  <c r="W514" i="9"/>
  <c r="W518" i="9"/>
  <c r="W522" i="9"/>
  <c r="W526" i="9"/>
  <c r="W530" i="9"/>
  <c r="W488" i="9"/>
  <c r="W492" i="9"/>
  <c r="W496" i="9"/>
  <c r="W500" i="9"/>
  <c r="W504" i="9"/>
  <c r="W508" i="9"/>
  <c r="W512" i="9"/>
  <c r="W516" i="9"/>
  <c r="W520" i="9"/>
  <c r="W524" i="9"/>
  <c r="W528" i="9"/>
  <c r="W532" i="9"/>
  <c r="W485" i="9"/>
  <c r="W489" i="9"/>
  <c r="W493" i="9"/>
  <c r="W497" i="9"/>
  <c r="W501" i="9"/>
  <c r="W505" i="9"/>
  <c r="W509" i="9"/>
  <c r="W513" i="9"/>
  <c r="W517" i="9"/>
  <c r="W521" i="9"/>
  <c r="W525" i="9"/>
  <c r="W529" i="9"/>
  <c r="W533" i="9"/>
  <c r="W486" i="9"/>
  <c r="W490" i="9"/>
  <c r="W494" i="9"/>
  <c r="W498" i="9"/>
  <c r="W502" i="9"/>
  <c r="W506" i="9"/>
  <c r="W510" i="9"/>
  <c r="W484" i="9"/>
  <c r="W433" i="9"/>
  <c r="W437" i="9"/>
  <c r="W441" i="9"/>
  <c r="W445" i="9"/>
  <c r="W449" i="9"/>
  <c r="W453" i="9"/>
  <c r="W455" i="9"/>
  <c r="W459" i="9"/>
  <c r="W463" i="9"/>
  <c r="W467" i="9"/>
  <c r="W471" i="9"/>
  <c r="W475" i="9"/>
  <c r="W479" i="9"/>
  <c r="W457" i="9"/>
  <c r="W461" i="9"/>
  <c r="W465" i="9"/>
  <c r="W469" i="9"/>
  <c r="W473" i="9"/>
  <c r="W477" i="9"/>
  <c r="W432" i="9"/>
  <c r="W436" i="9"/>
  <c r="W440" i="9"/>
  <c r="W444" i="9"/>
  <c r="W448" i="9"/>
  <c r="W452" i="9"/>
  <c r="W434" i="9"/>
  <c r="W438" i="9"/>
  <c r="W442" i="9"/>
  <c r="W446" i="9"/>
  <c r="W450" i="9"/>
  <c r="W454" i="9"/>
  <c r="W458" i="9"/>
  <c r="W462" i="9"/>
  <c r="W466" i="9"/>
  <c r="W470" i="9"/>
  <c r="W474" i="9"/>
  <c r="W478" i="9"/>
  <c r="W456" i="9"/>
  <c r="W460" i="9"/>
  <c r="W464" i="9"/>
  <c r="W468" i="9"/>
  <c r="W472" i="9"/>
  <c r="W476" i="9"/>
  <c r="W431" i="9"/>
  <c r="P431" i="9" s="1"/>
  <c r="W435" i="9"/>
  <c r="W439" i="9"/>
  <c r="W443" i="9"/>
  <c r="W447" i="9"/>
  <c r="W451" i="9"/>
  <c r="D254" i="39"/>
  <c r="D262" i="39"/>
  <c r="W397" i="9"/>
  <c r="W401" i="9"/>
  <c r="W405" i="9"/>
  <c r="W409" i="9"/>
  <c r="W413" i="9"/>
  <c r="W417" i="9"/>
  <c r="W421" i="9"/>
  <c r="W425" i="9"/>
  <c r="W398" i="9"/>
  <c r="W402" i="9"/>
  <c r="W406" i="9"/>
  <c r="W410" i="9"/>
  <c r="W414" i="9"/>
  <c r="W418" i="9"/>
  <c r="W422" i="9"/>
  <c r="W380" i="9"/>
  <c r="W384" i="9"/>
  <c r="W388" i="9"/>
  <c r="W392" i="9"/>
  <c r="W396" i="9"/>
  <c r="W400" i="9"/>
  <c r="W404" i="9"/>
  <c r="W408" i="9"/>
  <c r="W412" i="9"/>
  <c r="W416" i="9"/>
  <c r="W420" i="9"/>
  <c r="W424" i="9"/>
  <c r="W379" i="9"/>
  <c r="W383" i="9"/>
  <c r="W387" i="9"/>
  <c r="W391" i="9"/>
  <c r="W395" i="9"/>
  <c r="W399" i="9"/>
  <c r="W403" i="9"/>
  <c r="W407" i="9"/>
  <c r="W411" i="9"/>
  <c r="W415" i="9"/>
  <c r="W419" i="9"/>
  <c r="W423" i="9"/>
  <c r="W377" i="9"/>
  <c r="W381" i="9"/>
  <c r="W385" i="9"/>
  <c r="W389" i="9"/>
  <c r="W393" i="9"/>
  <c r="W378" i="9"/>
  <c r="W382" i="9"/>
  <c r="W386" i="9"/>
  <c r="W390" i="9"/>
  <c r="W394" i="9"/>
  <c r="W376" i="9"/>
  <c r="W334" i="9"/>
  <c r="W323" i="9"/>
  <c r="W327" i="9"/>
  <c r="W331" i="9"/>
  <c r="W335" i="9"/>
  <c r="W332" i="9"/>
  <c r="W336" i="9"/>
  <c r="W325" i="9"/>
  <c r="P325" i="9" s="1"/>
  <c r="W333" i="9"/>
  <c r="W337" i="9"/>
  <c r="W338" i="9"/>
  <c r="W342" i="9"/>
  <c r="W346" i="9"/>
  <c r="W350" i="9"/>
  <c r="W354" i="9"/>
  <c r="W358" i="9"/>
  <c r="W362" i="9"/>
  <c r="W366" i="9"/>
  <c r="W370" i="9"/>
  <c r="W339" i="9"/>
  <c r="W343" i="9"/>
  <c r="W347" i="9"/>
  <c r="W351" i="9"/>
  <c r="W355" i="9"/>
  <c r="W359" i="9"/>
  <c r="W363" i="9"/>
  <c r="W367" i="9"/>
  <c r="W371" i="9"/>
  <c r="W340" i="9"/>
  <c r="W344" i="9"/>
  <c r="W348" i="9"/>
  <c r="W352" i="9"/>
  <c r="W356" i="9"/>
  <c r="W360" i="9"/>
  <c r="W364" i="9"/>
  <c r="W368" i="9"/>
  <c r="W341" i="9"/>
  <c r="W345" i="9"/>
  <c r="W349" i="9"/>
  <c r="W353" i="9"/>
  <c r="W357" i="9"/>
  <c r="W361" i="9"/>
  <c r="W365" i="9"/>
  <c r="W369" i="9"/>
  <c r="W322" i="9"/>
  <c r="P322" i="9" s="1"/>
  <c r="W258" i="9"/>
  <c r="W262" i="9"/>
  <c r="W266" i="9"/>
  <c r="W270" i="9"/>
  <c r="W274" i="9"/>
  <c r="W278" i="9"/>
  <c r="W282" i="9"/>
  <c r="W286" i="9"/>
  <c r="W290" i="9"/>
  <c r="W294" i="9"/>
  <c r="W251" i="9"/>
  <c r="W255" i="9"/>
  <c r="W259" i="9"/>
  <c r="W263" i="9"/>
  <c r="W267" i="9"/>
  <c r="W271" i="9"/>
  <c r="W275" i="9"/>
  <c r="W279" i="9"/>
  <c r="W283" i="9"/>
  <c r="W287" i="9"/>
  <c r="W291" i="9"/>
  <c r="W295" i="9"/>
  <c r="W252" i="9"/>
  <c r="W256" i="9"/>
  <c r="W260" i="9"/>
  <c r="W264" i="9"/>
  <c r="W268" i="9"/>
  <c r="W272" i="9"/>
  <c r="W276" i="9"/>
  <c r="W280" i="9"/>
  <c r="W284" i="9"/>
  <c r="W288" i="9"/>
  <c r="W292" i="9"/>
  <c r="W296" i="9"/>
  <c r="W249" i="9"/>
  <c r="P249" i="9" s="1"/>
  <c r="W250" i="9"/>
  <c r="W253" i="9"/>
  <c r="W257" i="9"/>
  <c r="W261" i="9"/>
  <c r="W265" i="9"/>
  <c r="W269" i="9"/>
  <c r="W273" i="9"/>
  <c r="W277" i="9"/>
  <c r="W281" i="9"/>
  <c r="W285" i="9"/>
  <c r="W289" i="9"/>
  <c r="W293" i="9"/>
  <c r="W297" i="9"/>
  <c r="W254" i="9"/>
  <c r="W190" i="9"/>
  <c r="W185" i="9"/>
  <c r="W189" i="9"/>
  <c r="W193" i="9"/>
  <c r="W197" i="9"/>
  <c r="W201" i="9"/>
  <c r="W205" i="9"/>
  <c r="W209" i="9"/>
  <c r="W213" i="9"/>
  <c r="W217" i="9"/>
  <c r="W221" i="9"/>
  <c r="W194" i="9"/>
  <c r="W222" i="9"/>
  <c r="W214" i="9"/>
  <c r="W206" i="9"/>
  <c r="W198" i="9"/>
  <c r="W192" i="9"/>
  <c r="W248" i="9"/>
  <c r="P248" i="9" s="1"/>
  <c r="W175" i="9"/>
  <c r="W179" i="9"/>
  <c r="W183" i="9"/>
  <c r="W187" i="9"/>
  <c r="P187" i="9" s="1"/>
  <c r="W191" i="9"/>
  <c r="W195" i="9"/>
  <c r="W199" i="9"/>
  <c r="W203" i="9"/>
  <c r="W207" i="9"/>
  <c r="W211" i="9"/>
  <c r="W215" i="9"/>
  <c r="W219" i="9"/>
  <c r="W223" i="9"/>
  <c r="W200" i="9"/>
  <c r="W204" i="9"/>
  <c r="W208" i="9"/>
  <c r="W212" i="9"/>
  <c r="W216" i="9"/>
  <c r="W220" i="9"/>
  <c r="W178" i="9"/>
  <c r="W196" i="9"/>
  <c r="W176" i="9"/>
  <c r="W186" i="9"/>
  <c r="W218" i="9"/>
  <c r="W210" i="9"/>
  <c r="W202" i="9"/>
  <c r="W184" i="9"/>
  <c r="W180" i="9"/>
  <c r="W177" i="9"/>
  <c r="W174" i="9"/>
  <c r="P174" i="9" s="1"/>
  <c r="D186" i="39"/>
  <c r="F247" i="39"/>
  <c r="D335" i="39"/>
  <c r="W156" i="9"/>
  <c r="W140" i="9"/>
  <c r="W158" i="9"/>
  <c r="W142" i="9"/>
  <c r="W122" i="9"/>
  <c r="W160" i="9"/>
  <c r="W144" i="9"/>
  <c r="W124" i="9"/>
  <c r="W131" i="9"/>
  <c r="W135" i="9"/>
  <c r="W139" i="9"/>
  <c r="W143" i="9"/>
  <c r="W147" i="9"/>
  <c r="W151" i="9"/>
  <c r="W155" i="9"/>
  <c r="W159" i="9"/>
  <c r="W163" i="9"/>
  <c r="W167" i="9"/>
  <c r="W125" i="9"/>
  <c r="W129" i="9"/>
  <c r="W133" i="9"/>
  <c r="W137" i="9"/>
  <c r="W141" i="9"/>
  <c r="W145" i="9"/>
  <c r="W149" i="9"/>
  <c r="W153" i="9"/>
  <c r="W157" i="9"/>
  <c r="W161" i="9"/>
  <c r="W165" i="9"/>
  <c r="W169" i="9"/>
  <c r="W162" i="9"/>
  <c r="W146" i="9"/>
  <c r="W130" i="9"/>
  <c r="W164" i="9"/>
  <c r="W148" i="9"/>
  <c r="W166" i="9"/>
  <c r="W150" i="9"/>
  <c r="W168" i="9"/>
  <c r="W152" i="9"/>
  <c r="W154" i="9"/>
  <c r="W138" i="9"/>
  <c r="W120" i="9"/>
  <c r="W72" i="9"/>
  <c r="AZ72" i="9" s="1"/>
  <c r="W84" i="9"/>
  <c r="AZ84" i="9" s="1"/>
  <c r="W96" i="9"/>
  <c r="AZ96" i="9" s="1"/>
  <c r="W108" i="9"/>
  <c r="AZ108" i="9" s="1"/>
  <c r="W89" i="9"/>
  <c r="AZ89" i="9" s="1"/>
  <c r="W73" i="9"/>
  <c r="AZ73" i="9" s="1"/>
  <c r="W111" i="9"/>
  <c r="AZ111" i="9" s="1"/>
  <c r="W95" i="9"/>
  <c r="AZ95" i="9" s="1"/>
  <c r="W99" i="9"/>
  <c r="AZ99" i="9" s="1"/>
  <c r="W83" i="9"/>
  <c r="AZ83" i="9" s="1"/>
  <c r="W80" i="9"/>
  <c r="AZ80" i="9" s="1"/>
  <c r="W92" i="9"/>
  <c r="AZ92" i="9" s="1"/>
  <c r="W104" i="9"/>
  <c r="AZ104" i="9" s="1"/>
  <c r="W97" i="9"/>
  <c r="W81" i="9"/>
  <c r="AZ81" i="9" s="1"/>
  <c r="W87" i="9"/>
  <c r="AZ87" i="9" s="1"/>
  <c r="W71" i="9"/>
  <c r="AZ71" i="9" s="1"/>
  <c r="W109" i="9"/>
  <c r="W93" i="9"/>
  <c r="AZ93" i="9" s="1"/>
  <c r="W88" i="9"/>
  <c r="AZ88" i="9" s="1"/>
  <c r="W100" i="9"/>
  <c r="AZ100" i="9" s="1"/>
  <c r="W112" i="9"/>
  <c r="AZ112" i="9" s="1"/>
  <c r="W101" i="9"/>
  <c r="AZ101" i="9" s="1"/>
  <c r="W85" i="9"/>
  <c r="AZ85" i="9" s="1"/>
  <c r="W107" i="9"/>
  <c r="AZ107" i="9" s="1"/>
  <c r="W91" i="9"/>
  <c r="AZ91" i="9" s="1"/>
  <c r="W75" i="9"/>
  <c r="AZ75" i="9" s="1"/>
  <c r="W70" i="9"/>
  <c r="AZ70" i="9" s="1"/>
  <c r="W74" i="9"/>
  <c r="AZ74" i="9" s="1"/>
  <c r="W82" i="9"/>
  <c r="AZ82" i="9" s="1"/>
  <c r="W86" i="9"/>
  <c r="AZ86" i="9" s="1"/>
  <c r="W90" i="9"/>
  <c r="AZ90" i="9" s="1"/>
  <c r="W94" i="9"/>
  <c r="AZ94" i="9" s="1"/>
  <c r="W106" i="9"/>
  <c r="AZ106" i="9" s="1"/>
  <c r="W110" i="9"/>
  <c r="AZ110" i="9" s="1"/>
  <c r="F321" i="39"/>
  <c r="W42" i="9"/>
  <c r="AZ42" i="9" s="1"/>
  <c r="W26" i="9"/>
  <c r="W40" i="9"/>
  <c r="AZ40" i="9" s="1"/>
  <c r="W24" i="9"/>
  <c r="AZ24" i="9" s="1"/>
  <c r="W30" i="9"/>
  <c r="AZ30" i="9" s="1"/>
  <c r="W44" i="9"/>
  <c r="AZ44" i="9" s="1"/>
  <c r="W28" i="9"/>
  <c r="AZ28" i="9" s="1"/>
  <c r="W18" i="9"/>
  <c r="AZ18" i="9" s="1"/>
  <c r="W15" i="9"/>
  <c r="AZ15" i="9" s="1"/>
  <c r="W23" i="9"/>
  <c r="AZ23" i="9" s="1"/>
  <c r="W27" i="9"/>
  <c r="AZ27" i="9" s="1"/>
  <c r="W39" i="9"/>
  <c r="AZ39" i="9" s="1"/>
  <c r="W43" i="9"/>
  <c r="AZ43" i="9" s="1"/>
  <c r="W17" i="9"/>
  <c r="W21" i="9"/>
  <c r="AZ21" i="9" s="1"/>
  <c r="W25" i="9"/>
  <c r="AZ25" i="9" s="1"/>
  <c r="W29" i="9"/>
  <c r="AZ29" i="9" s="1"/>
  <c r="W33" i="9"/>
  <c r="AZ33" i="9" s="1"/>
  <c r="W45" i="9"/>
  <c r="AZ45" i="9" s="1"/>
  <c r="W32" i="9"/>
  <c r="AZ32" i="9" s="1"/>
  <c r="W16" i="9"/>
  <c r="AZ16" i="9" s="1"/>
  <c r="W36" i="9"/>
  <c r="W20" i="9"/>
  <c r="AZ20" i="9" s="1"/>
  <c r="F178" i="39"/>
  <c r="D261" i="39"/>
  <c r="F249" i="39"/>
  <c r="D185" i="39"/>
  <c r="F245" i="39"/>
  <c r="D172" i="39"/>
  <c r="D324" i="39"/>
  <c r="D328" i="39"/>
  <c r="D332" i="39"/>
  <c r="D333" i="39"/>
  <c r="D336" i="39"/>
  <c r="D337" i="39"/>
  <c r="F246" i="39"/>
  <c r="D188" i="39"/>
  <c r="D256" i="39"/>
  <c r="D260" i="39"/>
  <c r="D255" i="39"/>
  <c r="D187" i="39"/>
  <c r="D184" i="39"/>
  <c r="D259" i="39"/>
  <c r="D263" i="39"/>
  <c r="F251" i="39"/>
  <c r="D252" i="39"/>
  <c r="F248" i="39"/>
  <c r="F244" i="39"/>
  <c r="D322" i="39"/>
  <c r="D326" i="39"/>
  <c r="D334" i="39"/>
  <c r="D248" i="39"/>
  <c r="D170" i="39"/>
  <c r="F250" i="39"/>
  <c r="D250" i="39"/>
  <c r="D246" i="39"/>
  <c r="F176" i="39"/>
  <c r="D244" i="39"/>
  <c r="F319" i="39"/>
  <c r="D249" i="39"/>
  <c r="D247" i="39"/>
  <c r="D251" i="39"/>
  <c r="D245" i="39"/>
  <c r="F174" i="39"/>
  <c r="D178" i="39"/>
  <c r="D179" i="39"/>
  <c r="F180" i="39"/>
  <c r="D180" i="39"/>
  <c r="D174" i="39"/>
  <c r="D880" i="39"/>
  <c r="D773" i="39"/>
  <c r="D718" i="39"/>
  <c r="D878" i="39"/>
  <c r="D191" i="39"/>
  <c r="D663" i="39"/>
  <c r="D935" i="39"/>
  <c r="F172" i="39"/>
  <c r="F175" i="39"/>
  <c r="E175" i="39"/>
  <c r="F177" i="39"/>
  <c r="E177" i="39"/>
  <c r="F73" i="39"/>
  <c r="C1049" i="39"/>
  <c r="C1053" i="39"/>
  <c r="C1073" i="39"/>
  <c r="C1093" i="39"/>
  <c r="C1100" i="39"/>
  <c r="C1104" i="39"/>
  <c r="C1132" i="39"/>
  <c r="O67" i="9"/>
  <c r="F478" i="39"/>
  <c r="C1099" i="39"/>
  <c r="C1119" i="39"/>
  <c r="C1123" i="39"/>
  <c r="C1127" i="39"/>
  <c r="C1131" i="39"/>
  <c r="C1135" i="39"/>
  <c r="C1139" i="39"/>
  <c r="C1143" i="39"/>
  <c r="C1147" i="39"/>
  <c r="O68" i="9"/>
  <c r="C1098" i="39"/>
  <c r="C1102" i="39"/>
  <c r="C1106" i="39"/>
  <c r="C1110" i="39"/>
  <c r="C1114" i="39"/>
  <c r="C1118" i="39"/>
  <c r="C1122" i="39"/>
  <c r="C1126" i="39"/>
  <c r="C1130" i="39"/>
  <c r="C1134" i="39"/>
  <c r="C1138" i="39"/>
  <c r="C1142" i="39"/>
  <c r="C1146" i="39"/>
  <c r="C1057" i="39"/>
  <c r="C1077" i="39"/>
  <c r="C1128" i="39"/>
  <c r="C1144" i="39"/>
  <c r="C1103" i="39"/>
  <c r="C1107" i="39"/>
  <c r="C1046" i="39"/>
  <c r="C1050" i="39"/>
  <c r="C1054" i="39"/>
  <c r="C1058" i="39"/>
  <c r="C1062" i="39"/>
  <c r="C1066" i="39"/>
  <c r="C1070" i="39"/>
  <c r="C1074" i="39"/>
  <c r="C1078" i="39"/>
  <c r="C1082" i="39"/>
  <c r="C1086" i="39"/>
  <c r="C1090" i="39"/>
  <c r="C1061" i="39"/>
  <c r="C1081" i="39"/>
  <c r="C1085" i="39"/>
  <c r="C1124" i="39"/>
  <c r="C1140" i="39"/>
  <c r="C1111" i="39"/>
  <c r="O121" i="9"/>
  <c r="O69" i="9"/>
  <c r="C1045" i="39"/>
  <c r="C1065" i="39"/>
  <c r="C1069" i="39"/>
  <c r="C1089" i="39"/>
  <c r="C1108" i="39"/>
  <c r="C1112" i="39"/>
  <c r="C1116" i="39"/>
  <c r="C1120" i="39"/>
  <c r="C1136" i="39"/>
  <c r="C1115" i="39"/>
  <c r="C1059" i="39"/>
  <c r="C1075" i="39"/>
  <c r="C1101" i="39"/>
  <c r="C1121" i="39"/>
  <c r="C334" i="39"/>
  <c r="C326" i="39"/>
  <c r="C318" i="39"/>
  <c r="C187" i="39"/>
  <c r="C179" i="39"/>
  <c r="C171" i="39"/>
  <c r="C259" i="39"/>
  <c r="C251" i="39"/>
  <c r="C323" i="39"/>
  <c r="C174" i="39"/>
  <c r="C262" i="39"/>
  <c r="C254" i="39"/>
  <c r="C246" i="39"/>
  <c r="C1047" i="39"/>
  <c r="C1063" i="39"/>
  <c r="C1079" i="39"/>
  <c r="C1083" i="39"/>
  <c r="C1087" i="39"/>
  <c r="C1105" i="39"/>
  <c r="C1125" i="39"/>
  <c r="C1129" i="39"/>
  <c r="C1133" i="39"/>
  <c r="C1137" i="39"/>
  <c r="C1141" i="39"/>
  <c r="C1145" i="39"/>
  <c r="C336" i="39"/>
  <c r="C328" i="39"/>
  <c r="C320" i="39"/>
  <c r="C181" i="39"/>
  <c r="C173" i="39"/>
  <c r="C261" i="39"/>
  <c r="C253" i="39"/>
  <c r="C245" i="39"/>
  <c r="C333" i="39"/>
  <c r="C184" i="39"/>
  <c r="C176" i="39"/>
  <c r="C256" i="39"/>
  <c r="C248" i="39"/>
  <c r="C1048" i="39"/>
  <c r="C1056" i="39"/>
  <c r="C1068" i="39"/>
  <c r="C1072" i="39"/>
  <c r="C1076" i="39"/>
  <c r="C1080" i="39"/>
  <c r="C1084" i="39"/>
  <c r="C1088" i="39"/>
  <c r="C1092" i="39"/>
  <c r="C1051" i="39"/>
  <c r="C1067" i="39"/>
  <c r="C1091" i="39"/>
  <c r="C1109" i="39"/>
  <c r="C322" i="39"/>
  <c r="C175" i="39"/>
  <c r="C263" i="39"/>
  <c r="C255" i="39"/>
  <c r="C247" i="39"/>
  <c r="C335" i="39"/>
  <c r="C319" i="39"/>
  <c r="C186" i="39"/>
  <c r="C178" i="39"/>
  <c r="C170" i="39"/>
  <c r="F320" i="39"/>
  <c r="C258" i="39"/>
  <c r="C250" i="39"/>
  <c r="F181" i="39"/>
  <c r="F173" i="39"/>
  <c r="C1055" i="39"/>
  <c r="C1113" i="39"/>
  <c r="C1117" i="39"/>
  <c r="C332" i="39"/>
  <c r="C324" i="39"/>
  <c r="C185" i="39"/>
  <c r="C177" i="39"/>
  <c r="C257" i="39"/>
  <c r="C249" i="39"/>
  <c r="C337" i="39"/>
  <c r="C321" i="39"/>
  <c r="C188" i="39"/>
  <c r="C180" i="39"/>
  <c r="C172" i="39"/>
  <c r="F318" i="39"/>
  <c r="C260" i="39"/>
  <c r="C252" i="39"/>
  <c r="C244" i="39"/>
  <c r="F171" i="39"/>
  <c r="W1067" i="9"/>
  <c r="B30" i="36"/>
  <c r="B201" i="36"/>
  <c r="B65" i="36"/>
  <c r="B49" i="36"/>
  <c r="B33" i="36"/>
  <c r="B118" i="36"/>
  <c r="B86" i="36"/>
  <c r="B142" i="36"/>
  <c r="B174" i="36"/>
  <c r="B210" i="36"/>
  <c r="B246" i="36"/>
  <c r="B58" i="36"/>
  <c r="B34" i="36"/>
  <c r="B95" i="36"/>
  <c r="B157" i="36"/>
  <c r="B64" i="36"/>
  <c r="B48" i="36"/>
  <c r="B32" i="36"/>
  <c r="B115" i="36"/>
  <c r="B145" i="36"/>
  <c r="B213" i="36"/>
  <c r="B249" i="36"/>
  <c r="B51" i="36"/>
  <c r="B35" i="36"/>
  <c r="B90" i="36"/>
  <c r="B138" i="36"/>
  <c r="B170" i="36"/>
  <c r="B206" i="36"/>
  <c r="B117" i="36"/>
  <c r="B101" i="36"/>
  <c r="B85" i="36"/>
  <c r="B143" i="36"/>
  <c r="B159" i="36"/>
  <c r="B195" i="36"/>
  <c r="B211" i="36"/>
  <c r="B227" i="36"/>
  <c r="B247" i="36"/>
  <c r="B263" i="36"/>
  <c r="B108" i="36"/>
  <c r="B92" i="36"/>
  <c r="B152" i="36"/>
  <c r="B168" i="36"/>
  <c r="B204" i="36"/>
  <c r="B220" i="36"/>
  <c r="B256" i="36"/>
  <c r="B66" i="36"/>
  <c r="B149" i="36"/>
  <c r="B217" i="36"/>
  <c r="B253" i="36"/>
  <c r="B61" i="36"/>
  <c r="B45" i="36"/>
  <c r="B29" i="36"/>
  <c r="B110" i="36"/>
  <c r="B150" i="36"/>
  <c r="B218" i="36"/>
  <c r="B254" i="36"/>
  <c r="B50" i="36"/>
  <c r="B26" i="36"/>
  <c r="B173" i="36"/>
  <c r="B60" i="36"/>
  <c r="B44" i="36"/>
  <c r="B28" i="36"/>
  <c r="B107" i="36"/>
  <c r="B153" i="36"/>
  <c r="B221" i="36"/>
  <c r="B257" i="36"/>
  <c r="B63" i="36"/>
  <c r="B47" i="36"/>
  <c r="B31" i="36"/>
  <c r="B114" i="36"/>
  <c r="B146" i="36"/>
  <c r="B214" i="36"/>
  <c r="B250" i="36"/>
  <c r="B113" i="36"/>
  <c r="B97" i="36"/>
  <c r="B147" i="36"/>
  <c r="B163" i="36"/>
  <c r="B199" i="36"/>
  <c r="B215" i="36"/>
  <c r="B251" i="36"/>
  <c r="B267" i="36"/>
  <c r="B120" i="36"/>
  <c r="B104" i="36"/>
  <c r="B88" i="36"/>
  <c r="B140" i="36"/>
  <c r="B156" i="36"/>
  <c r="B172" i="36"/>
  <c r="B192" i="36"/>
  <c r="B208" i="36"/>
  <c r="B224" i="36"/>
  <c r="B260" i="36"/>
  <c r="D44" i="8"/>
  <c r="B54" i="36"/>
  <c r="B103" i="36"/>
  <c r="B165" i="36"/>
  <c r="B225" i="36"/>
  <c r="B261" i="36"/>
  <c r="B57" i="36"/>
  <c r="B41" i="36"/>
  <c r="B25" i="36"/>
  <c r="B102" i="36"/>
  <c r="B158" i="36"/>
  <c r="B194" i="36"/>
  <c r="B226" i="36"/>
  <c r="B262" i="36"/>
  <c r="B46" i="36"/>
  <c r="B119" i="36"/>
  <c r="B56" i="36"/>
  <c r="B40" i="36"/>
  <c r="B99" i="36"/>
  <c r="B161" i="36"/>
  <c r="B197" i="36"/>
  <c r="B265" i="36"/>
  <c r="B59" i="36"/>
  <c r="B43" i="36"/>
  <c r="B27" i="36"/>
  <c r="B106" i="36"/>
  <c r="B154" i="36"/>
  <c r="B222" i="36"/>
  <c r="B258" i="36"/>
  <c r="B109" i="36"/>
  <c r="B93" i="36"/>
  <c r="B151" i="36"/>
  <c r="B167" i="36"/>
  <c r="B203" i="36"/>
  <c r="B219" i="36"/>
  <c r="B255" i="36"/>
  <c r="B116" i="36"/>
  <c r="B100" i="36"/>
  <c r="B84" i="36"/>
  <c r="B144" i="36"/>
  <c r="B160" i="36"/>
  <c r="B196" i="36"/>
  <c r="B212" i="36"/>
  <c r="B228" i="36"/>
  <c r="B248" i="36"/>
  <c r="B264" i="36"/>
  <c r="B42" i="36"/>
  <c r="B87" i="36"/>
  <c r="B53" i="36"/>
  <c r="B37" i="36"/>
  <c r="B94" i="36"/>
  <c r="B166" i="36"/>
  <c r="B202" i="36"/>
  <c r="B62" i="36"/>
  <c r="B38" i="36"/>
  <c r="B111" i="36"/>
  <c r="B141" i="36"/>
  <c r="B209" i="36"/>
  <c r="B52" i="36"/>
  <c r="B36" i="36"/>
  <c r="B91" i="36"/>
  <c r="B169" i="36"/>
  <c r="B205" i="36"/>
  <c r="B55" i="36"/>
  <c r="B39" i="36"/>
  <c r="B98" i="36"/>
  <c r="B162" i="36"/>
  <c r="B198" i="36"/>
  <c r="B266" i="36"/>
  <c r="B105" i="36"/>
  <c r="B89" i="36"/>
  <c r="B139" i="36"/>
  <c r="B155" i="36"/>
  <c r="B171" i="36"/>
  <c r="B207" i="36"/>
  <c r="B223" i="36"/>
  <c r="B259" i="36"/>
  <c r="B112" i="36"/>
  <c r="B96" i="36"/>
  <c r="B148" i="36"/>
  <c r="B164" i="36"/>
  <c r="B200" i="36"/>
  <c r="B216" i="36"/>
  <c r="B252" i="36"/>
  <c r="B268" i="36"/>
  <c r="C202" i="36"/>
  <c r="C198" i="36"/>
  <c r="C194" i="36"/>
  <c r="C120" i="36"/>
  <c r="C116" i="36"/>
  <c r="C112" i="36"/>
  <c r="C108" i="36"/>
  <c r="C104" i="36"/>
  <c r="C100" i="36"/>
  <c r="C96" i="36"/>
  <c r="C92" i="36"/>
  <c r="C88" i="36"/>
  <c r="C84" i="36"/>
  <c r="C226" i="36"/>
  <c r="C210" i="36"/>
  <c r="C200" i="36"/>
  <c r="C196" i="36"/>
  <c r="C192" i="36"/>
  <c r="C89" i="36"/>
  <c r="C105" i="36"/>
  <c r="C139" i="36"/>
  <c r="C155" i="36"/>
  <c r="C171" i="36"/>
  <c r="C205" i="36"/>
  <c r="C221" i="36"/>
  <c r="C255" i="36"/>
  <c r="C256" i="36"/>
  <c r="C91" i="36"/>
  <c r="C107" i="36"/>
  <c r="C145" i="36"/>
  <c r="C161" i="36"/>
  <c r="C199" i="36"/>
  <c r="C215" i="36"/>
  <c r="C253" i="36"/>
  <c r="C216" i="36"/>
  <c r="C258" i="36"/>
  <c r="C174" i="36"/>
  <c r="C170" i="36"/>
  <c r="C166" i="36"/>
  <c r="C162" i="36"/>
  <c r="C158" i="36"/>
  <c r="C154" i="36"/>
  <c r="C150" i="36"/>
  <c r="C146" i="36"/>
  <c r="C142" i="36"/>
  <c r="C138" i="36"/>
  <c r="C214" i="36"/>
  <c r="C118" i="36"/>
  <c r="C114" i="36"/>
  <c r="C110" i="36"/>
  <c r="C106" i="36"/>
  <c r="C102" i="36"/>
  <c r="C98" i="36"/>
  <c r="C94" i="36"/>
  <c r="C90" i="36"/>
  <c r="C86" i="36"/>
  <c r="C93" i="36"/>
  <c r="C109" i="36"/>
  <c r="C143" i="36"/>
  <c r="C159" i="36"/>
  <c r="C209" i="36"/>
  <c r="C225" i="36"/>
  <c r="C259" i="36"/>
  <c r="C260" i="36"/>
  <c r="C95" i="36"/>
  <c r="C111" i="36"/>
  <c r="C149" i="36"/>
  <c r="C165" i="36"/>
  <c r="C203" i="36"/>
  <c r="C219" i="36"/>
  <c r="C257" i="36"/>
  <c r="C204" i="36"/>
  <c r="C220" i="36"/>
  <c r="F265" i="39"/>
  <c r="C246" i="36"/>
  <c r="C262" i="36"/>
  <c r="C172" i="36"/>
  <c r="C168" i="36"/>
  <c r="C164" i="36"/>
  <c r="C160" i="36"/>
  <c r="C156" i="36"/>
  <c r="C152" i="36"/>
  <c r="C148" i="36"/>
  <c r="C144" i="36"/>
  <c r="C140" i="36"/>
  <c r="C218" i="36"/>
  <c r="C97" i="36"/>
  <c r="C113" i="36"/>
  <c r="C147" i="36"/>
  <c r="C163" i="36"/>
  <c r="C197" i="36"/>
  <c r="C213" i="36"/>
  <c r="F266" i="39"/>
  <c r="C247" i="36"/>
  <c r="C263" i="36"/>
  <c r="F267" i="39"/>
  <c r="C248" i="36"/>
  <c r="C264" i="36"/>
  <c r="C99" i="36"/>
  <c r="C115" i="36"/>
  <c r="C153" i="36"/>
  <c r="C169" i="36"/>
  <c r="C207" i="36"/>
  <c r="C223" i="36"/>
  <c r="C261" i="36"/>
  <c r="C208" i="36"/>
  <c r="C224" i="36"/>
  <c r="C250" i="36"/>
  <c r="C266" i="36"/>
  <c r="C222" i="36"/>
  <c r="C206" i="36"/>
  <c r="C85" i="36"/>
  <c r="C101" i="36"/>
  <c r="C117" i="36"/>
  <c r="C151" i="36"/>
  <c r="C167" i="36"/>
  <c r="C201" i="36"/>
  <c r="C217" i="36"/>
  <c r="C251" i="36"/>
  <c r="C267" i="36"/>
  <c r="C252" i="36"/>
  <c r="C268" i="36"/>
  <c r="C87" i="36"/>
  <c r="C103" i="36"/>
  <c r="C119" i="36"/>
  <c r="C141" i="36"/>
  <c r="C157" i="36"/>
  <c r="C173" i="36"/>
  <c r="C195" i="36"/>
  <c r="C211" i="36"/>
  <c r="C227" i="36"/>
  <c r="C249" i="36"/>
  <c r="C265" i="36"/>
  <c r="C212" i="36"/>
  <c r="C228" i="36"/>
  <c r="C254" i="36"/>
  <c r="O12" i="9"/>
  <c r="C19" i="36"/>
  <c r="C24" i="36"/>
  <c r="C20" i="36"/>
  <c r="C21" i="36"/>
  <c r="C22" i="36"/>
  <c r="C18" i="36"/>
  <c r="C23" i="36"/>
  <c r="B189" i="36"/>
  <c r="B185" i="36"/>
  <c r="B181" i="36"/>
  <c r="B83" i="36"/>
  <c r="B79" i="36"/>
  <c r="B75" i="36"/>
  <c r="B71" i="36"/>
  <c r="B81" i="36"/>
  <c r="B77" i="36"/>
  <c r="B73" i="36"/>
  <c r="B287" i="36"/>
  <c r="C290" i="36"/>
  <c r="B295" i="36"/>
  <c r="C298" i="36"/>
  <c r="B399" i="36"/>
  <c r="C402" i="36"/>
  <c r="B407" i="36"/>
  <c r="B503" i="36"/>
  <c r="C506" i="36"/>
  <c r="B511" i="36"/>
  <c r="C17" i="36"/>
  <c r="B22" i="36"/>
  <c r="C71" i="36"/>
  <c r="B76" i="36"/>
  <c r="C79" i="36"/>
  <c r="C125" i="36"/>
  <c r="B130" i="36"/>
  <c r="C133" i="36"/>
  <c r="C179" i="36"/>
  <c r="B184" i="36"/>
  <c r="C233" i="36"/>
  <c r="B238" i="36"/>
  <c r="C241" i="36"/>
  <c r="C287" i="36"/>
  <c r="B292" i="36"/>
  <c r="C295" i="36"/>
  <c r="C341" i="36"/>
  <c r="B346" i="36"/>
  <c r="C349" i="36"/>
  <c r="B400" i="36"/>
  <c r="C403" i="36"/>
  <c r="C449" i="36"/>
  <c r="B454" i="36"/>
  <c r="C457" i="36"/>
  <c r="C503" i="36"/>
  <c r="B508" i="36"/>
  <c r="C511" i="36"/>
  <c r="B235" i="36"/>
  <c r="C238" i="36"/>
  <c r="B243" i="36"/>
  <c r="C342" i="36"/>
  <c r="B347" i="36"/>
  <c r="C350" i="36"/>
  <c r="B451" i="36"/>
  <c r="C454" i="36"/>
  <c r="B459" i="36"/>
  <c r="B23" i="36"/>
  <c r="B19" i="36"/>
  <c r="C188" i="36"/>
  <c r="C184" i="36"/>
  <c r="C180" i="36"/>
  <c r="B24" i="36"/>
  <c r="B74" i="36"/>
  <c r="C77" i="36"/>
  <c r="B82" i="36"/>
  <c r="C127" i="36"/>
  <c r="B132" i="36"/>
  <c r="C135" i="36"/>
  <c r="B182" i="36"/>
  <c r="C185" i="36"/>
  <c r="B190" i="36"/>
  <c r="C235" i="36"/>
  <c r="B240" i="36"/>
  <c r="C243" i="36"/>
  <c r="B290" i="36"/>
  <c r="C293" i="36"/>
  <c r="B298" i="36"/>
  <c r="C343" i="36"/>
  <c r="B348" i="36"/>
  <c r="C351" i="36"/>
  <c r="B398" i="36"/>
  <c r="C401" i="36"/>
  <c r="B406" i="36"/>
  <c r="C451" i="36"/>
  <c r="B456" i="36"/>
  <c r="C459" i="36"/>
  <c r="B506" i="36"/>
  <c r="C509" i="36"/>
  <c r="B233" i="36"/>
  <c r="C236" i="36"/>
  <c r="B241" i="36"/>
  <c r="C244" i="36"/>
  <c r="B345" i="36"/>
  <c r="C348" i="36"/>
  <c r="B353" i="36"/>
  <c r="B449" i="36"/>
  <c r="C452" i="36"/>
  <c r="B457" i="36"/>
  <c r="C288" i="36"/>
  <c r="B293" i="36"/>
  <c r="C296" i="36"/>
  <c r="B397" i="36"/>
  <c r="C400" i="36"/>
  <c r="B405" i="36"/>
  <c r="C504" i="36"/>
  <c r="B509" i="36"/>
  <c r="C512" i="36"/>
  <c r="C134" i="36"/>
  <c r="C130" i="36"/>
  <c r="C126" i="36"/>
  <c r="C136" i="36"/>
  <c r="C132" i="36"/>
  <c r="C128" i="36"/>
  <c r="B191" i="36"/>
  <c r="B183" i="36"/>
  <c r="B179" i="36"/>
  <c r="B291" i="36"/>
  <c r="C294" i="36"/>
  <c r="B299" i="36"/>
  <c r="C398" i="36"/>
  <c r="B403" i="36"/>
  <c r="C406" i="36"/>
  <c r="B507" i="36"/>
  <c r="C510" i="36"/>
  <c r="B18" i="36"/>
  <c r="B72" i="36"/>
  <c r="C75" i="36"/>
  <c r="B80" i="36"/>
  <c r="C83" i="36"/>
  <c r="B126" i="36"/>
  <c r="C129" i="36"/>
  <c r="B134" i="36"/>
  <c r="C137" i="36"/>
  <c r="B180" i="36"/>
  <c r="C183" i="36"/>
  <c r="B188" i="36"/>
  <c r="C191" i="36"/>
  <c r="B234" i="36"/>
  <c r="C237" i="36"/>
  <c r="B242" i="36"/>
  <c r="C245" i="36"/>
  <c r="B288" i="36"/>
  <c r="C291" i="36"/>
  <c r="B296" i="36"/>
  <c r="C299" i="36"/>
  <c r="B342" i="36"/>
  <c r="C345" i="36"/>
  <c r="B350" i="36"/>
  <c r="C353" i="36"/>
  <c r="B396" i="36"/>
  <c r="C399" i="36"/>
  <c r="B404" i="36"/>
  <c r="C407" i="36"/>
  <c r="B450" i="36"/>
  <c r="C453" i="36"/>
  <c r="B458" i="36"/>
  <c r="B504" i="36"/>
  <c r="C507" i="36"/>
  <c r="B512" i="36"/>
  <c r="C234" i="36"/>
  <c r="B239" i="36"/>
  <c r="C242" i="36"/>
  <c r="B343" i="36"/>
  <c r="C346" i="36"/>
  <c r="B351" i="36"/>
  <c r="C450" i="36"/>
  <c r="B455" i="36"/>
  <c r="C458" i="36"/>
  <c r="B137" i="36"/>
  <c r="B133" i="36"/>
  <c r="B129" i="36"/>
  <c r="B125" i="36"/>
  <c r="C190" i="36"/>
  <c r="C182" i="36"/>
  <c r="C80" i="36"/>
  <c r="C76" i="36"/>
  <c r="C72" i="36"/>
  <c r="B135" i="36"/>
  <c r="B131" i="36"/>
  <c r="B127" i="36"/>
  <c r="B21" i="36"/>
  <c r="B17" i="36"/>
  <c r="C82" i="36"/>
  <c r="C78" i="36"/>
  <c r="C74" i="36"/>
  <c r="B20" i="36"/>
  <c r="C73" i="36"/>
  <c r="B78" i="36"/>
  <c r="C81" i="36"/>
  <c r="B128" i="36"/>
  <c r="C131" i="36"/>
  <c r="B136" i="36"/>
  <c r="C181" i="36"/>
  <c r="C189" i="36"/>
  <c r="B236" i="36"/>
  <c r="C239" i="36"/>
  <c r="B244" i="36"/>
  <c r="C289" i="36"/>
  <c r="B294" i="36"/>
  <c r="C297" i="36"/>
  <c r="B344" i="36"/>
  <c r="C347" i="36"/>
  <c r="B352" i="36"/>
  <c r="C397" i="36"/>
  <c r="B402" i="36"/>
  <c r="C405" i="36"/>
  <c r="B452" i="36"/>
  <c r="C455" i="36"/>
  <c r="C505" i="36"/>
  <c r="B510" i="36"/>
  <c r="B237" i="36"/>
  <c r="C240" i="36"/>
  <c r="B245" i="36"/>
  <c r="B341" i="36"/>
  <c r="C344" i="36"/>
  <c r="B349" i="36"/>
  <c r="C352" i="36"/>
  <c r="B453" i="36"/>
  <c r="C456" i="36"/>
  <c r="B289" i="36"/>
  <c r="C292" i="36"/>
  <c r="B297" i="36"/>
  <c r="C396" i="36"/>
  <c r="B401" i="36"/>
  <c r="C404" i="36"/>
  <c r="B505" i="36"/>
  <c r="C508" i="36"/>
  <c r="AU125" i="9" l="1"/>
  <c r="R431" i="9"/>
  <c r="BB431" i="9" s="1"/>
  <c r="AZ431" i="9"/>
  <c r="R325" i="9"/>
  <c r="BB325" i="9" s="1"/>
  <c r="AZ325" i="9"/>
  <c r="R322" i="9"/>
  <c r="BB322" i="9" s="1"/>
  <c r="AZ322" i="9"/>
  <c r="R249" i="9"/>
  <c r="BB249" i="9" s="1"/>
  <c r="AZ249" i="9"/>
  <c r="R248" i="9"/>
  <c r="BB248" i="9" s="1"/>
  <c r="AZ248" i="9"/>
  <c r="R187" i="9"/>
  <c r="BB187" i="9" s="1"/>
  <c r="AZ187" i="9"/>
  <c r="R174" i="9"/>
  <c r="BB174" i="9" s="1"/>
  <c r="AZ174" i="9"/>
  <c r="S69" i="9"/>
  <c r="AY69" i="9"/>
  <c r="BC104" i="9"/>
  <c r="AY104" i="9"/>
  <c r="S121" i="9"/>
  <c r="AY121" i="9"/>
  <c r="BC107" i="9"/>
  <c r="AY107" i="9"/>
  <c r="BC99" i="9"/>
  <c r="AY99" i="9"/>
  <c r="BC91" i="9"/>
  <c r="AY91" i="9"/>
  <c r="BC83" i="9"/>
  <c r="AY83" i="9"/>
  <c r="BC89" i="9"/>
  <c r="AY89" i="9"/>
  <c r="BC81" i="9"/>
  <c r="AY81" i="9"/>
  <c r="BC90" i="9"/>
  <c r="AY90" i="9"/>
  <c r="BC75" i="9"/>
  <c r="AY75" i="9"/>
  <c r="BC86" i="9"/>
  <c r="AY86" i="9"/>
  <c r="BC132" i="9"/>
  <c r="AY132" i="9"/>
  <c r="BC135" i="9"/>
  <c r="AY135" i="9"/>
  <c r="BC110" i="9"/>
  <c r="AY110" i="9"/>
  <c r="BC84" i="9"/>
  <c r="AY84" i="9"/>
  <c r="BC72" i="9"/>
  <c r="AY72" i="9"/>
  <c r="BC96" i="9"/>
  <c r="AY96" i="9"/>
  <c r="BC73" i="9"/>
  <c r="AY73" i="9"/>
  <c r="BC108" i="9"/>
  <c r="AY108" i="9"/>
  <c r="BC74" i="9"/>
  <c r="AY74" i="9"/>
  <c r="BC122" i="9"/>
  <c r="AY122" i="9"/>
  <c r="BC88" i="9"/>
  <c r="AY88" i="9"/>
  <c r="BC129" i="9"/>
  <c r="AY129" i="9"/>
  <c r="BC111" i="9"/>
  <c r="AY111" i="9"/>
  <c r="AY103" i="9"/>
  <c r="BC95" i="9"/>
  <c r="AY95" i="9"/>
  <c r="BC87" i="9"/>
  <c r="AY87" i="9"/>
  <c r="BC93" i="9"/>
  <c r="AY93" i="9"/>
  <c r="BC85" i="9"/>
  <c r="AY85" i="9"/>
  <c r="BC106" i="9"/>
  <c r="AY106" i="9"/>
  <c r="BC71" i="9"/>
  <c r="AY71" i="9"/>
  <c r="BC102" i="9"/>
  <c r="AY102" i="9"/>
  <c r="AY136" i="9"/>
  <c r="S67" i="9"/>
  <c r="AY67" i="9"/>
  <c r="BC131" i="9"/>
  <c r="AY131" i="9"/>
  <c r="BC94" i="9"/>
  <c r="AY94" i="9"/>
  <c r="BC101" i="9"/>
  <c r="AY101" i="9"/>
  <c r="BC100" i="9"/>
  <c r="AY100" i="9"/>
  <c r="BC130" i="9"/>
  <c r="AY130" i="9"/>
  <c r="S68" i="9"/>
  <c r="AY68" i="9"/>
  <c r="BC80" i="9"/>
  <c r="AY80" i="9"/>
  <c r="BC112" i="9"/>
  <c r="AY112" i="9"/>
  <c r="BC92" i="9"/>
  <c r="AY92" i="9"/>
  <c r="BC70" i="9"/>
  <c r="AY70" i="9"/>
  <c r="BC82" i="9"/>
  <c r="AY82" i="9"/>
  <c r="S12" i="9"/>
  <c r="AY12" i="9"/>
  <c r="BC25" i="9"/>
  <c r="AY25" i="9"/>
  <c r="BC32" i="9"/>
  <c r="AY32" i="9"/>
  <c r="BC24" i="9"/>
  <c r="AY24" i="9"/>
  <c r="BC18" i="9"/>
  <c r="AY18" i="9"/>
  <c r="BC23" i="9"/>
  <c r="AY23" i="9"/>
  <c r="BC29" i="9"/>
  <c r="AY29" i="9"/>
  <c r="BC33" i="9"/>
  <c r="AY33" i="9"/>
  <c r="BC42" i="9"/>
  <c r="AY42" i="9"/>
  <c r="BC30" i="9"/>
  <c r="AY30" i="9"/>
  <c r="BC27" i="9"/>
  <c r="AY27" i="9"/>
  <c r="BC40" i="9"/>
  <c r="AY40" i="9"/>
  <c r="AY35" i="9"/>
  <c r="BC21" i="9"/>
  <c r="AY21" i="9"/>
  <c r="BC28" i="9"/>
  <c r="AY28" i="9"/>
  <c r="BC20" i="9"/>
  <c r="AY20" i="9"/>
  <c r="BC39" i="9"/>
  <c r="AY39" i="9"/>
  <c r="BC45" i="9"/>
  <c r="AY45" i="9"/>
  <c r="AY34" i="9"/>
  <c r="BC43" i="9"/>
  <c r="AY43" i="9"/>
  <c r="BC44" i="9"/>
  <c r="AY44" i="9"/>
  <c r="BC16" i="9"/>
  <c r="AY16" i="9"/>
  <c r="BC15" i="9"/>
  <c r="AY15" i="9"/>
  <c r="E1678" i="39"/>
  <c r="C1678" i="39"/>
  <c r="D1678" i="39"/>
  <c r="F1678" i="39"/>
  <c r="C1661" i="39"/>
  <c r="E1661" i="39"/>
  <c r="D1661" i="39"/>
  <c r="F1661" i="39"/>
  <c r="F1645" i="39"/>
  <c r="D1645" i="39"/>
  <c r="C1645" i="39"/>
  <c r="E1645" i="39"/>
  <c r="E1670" i="39"/>
  <c r="C1670" i="39"/>
  <c r="D1670" i="39"/>
  <c r="F1670" i="39"/>
  <c r="E1662" i="39"/>
  <c r="F1662" i="39"/>
  <c r="C1662" i="39"/>
  <c r="D1662" i="39"/>
  <c r="F1654" i="39"/>
  <c r="E1654" i="39"/>
  <c r="D1654" i="39"/>
  <c r="C1654" i="39"/>
  <c r="F1646" i="39"/>
  <c r="C1646" i="39"/>
  <c r="D1646" i="39"/>
  <c r="E1646" i="39"/>
  <c r="C1638" i="39"/>
  <c r="D1638" i="39"/>
  <c r="F1638" i="39"/>
  <c r="E1638" i="39"/>
  <c r="F1574" i="39"/>
  <c r="C1574" i="39"/>
  <c r="D1574" i="39"/>
  <c r="E1574" i="39"/>
  <c r="Q1507" i="9"/>
  <c r="BA1507" i="9" s="1"/>
  <c r="D1516" i="39"/>
  <c r="C1516" i="39"/>
  <c r="E1516" i="39"/>
  <c r="F1516" i="39"/>
  <c r="E1500" i="39"/>
  <c r="D1500" i="39"/>
  <c r="C1500" i="39"/>
  <c r="F1500" i="39"/>
  <c r="E1577" i="39"/>
  <c r="C1577" i="39"/>
  <c r="D1577" i="39"/>
  <c r="F1577" i="39"/>
  <c r="E1518" i="39"/>
  <c r="F1518" i="39"/>
  <c r="C1518" i="39"/>
  <c r="D1518" i="39"/>
  <c r="E1502" i="39"/>
  <c r="D1502" i="39"/>
  <c r="F1502" i="39"/>
  <c r="C1502" i="39"/>
  <c r="F1486" i="39"/>
  <c r="C1486" i="39"/>
  <c r="D1486" i="39"/>
  <c r="E1486" i="39"/>
  <c r="F1458" i="39"/>
  <c r="D1458" i="39"/>
  <c r="C1458" i="39"/>
  <c r="E1458" i="39"/>
  <c r="F1442" i="39"/>
  <c r="D1442" i="39"/>
  <c r="C1442" i="39"/>
  <c r="E1442" i="39"/>
  <c r="F1426" i="39"/>
  <c r="D1426" i="39"/>
  <c r="E1426" i="39"/>
  <c r="C1426" i="39"/>
  <c r="E1362" i="39"/>
  <c r="F1362" i="39"/>
  <c r="D1362" i="39"/>
  <c r="C1362" i="39"/>
  <c r="E1456" i="39"/>
  <c r="C1456" i="39"/>
  <c r="D1456" i="39"/>
  <c r="F1456" i="39"/>
  <c r="E1440" i="39"/>
  <c r="F1440" i="39"/>
  <c r="C1440" i="39"/>
  <c r="D1440" i="39"/>
  <c r="E1424" i="39"/>
  <c r="D1424" i="39"/>
  <c r="C1424" i="39"/>
  <c r="F1424" i="39"/>
  <c r="F1465" i="39"/>
  <c r="E1465" i="39"/>
  <c r="C1465" i="39"/>
  <c r="D1465" i="39"/>
  <c r="C1449" i="39"/>
  <c r="D1449" i="39"/>
  <c r="E1449" i="39"/>
  <c r="F1449" i="39"/>
  <c r="E1415" i="39"/>
  <c r="F1415" i="39"/>
  <c r="D1415" i="39"/>
  <c r="C1415" i="39"/>
  <c r="E1383" i="39"/>
  <c r="F1383" i="39"/>
  <c r="D1383" i="39"/>
  <c r="C1383" i="39"/>
  <c r="D1348" i="39"/>
  <c r="E1348" i="39"/>
  <c r="C1348" i="39"/>
  <c r="F1348" i="39"/>
  <c r="Q1237" i="9"/>
  <c r="BA1237" i="9" s="1"/>
  <c r="E1491" i="39"/>
  <c r="D1491" i="39"/>
  <c r="C1491" i="39"/>
  <c r="F1491" i="39"/>
  <c r="S1561" i="9"/>
  <c r="F1211" i="39"/>
  <c r="C1211" i="39"/>
  <c r="D1211" i="39"/>
  <c r="E1211" i="39"/>
  <c r="C1154" i="39"/>
  <c r="E1154" i="39"/>
  <c r="F1154" i="39"/>
  <c r="D1154" i="39"/>
  <c r="E1303" i="39"/>
  <c r="F1303" i="39"/>
  <c r="D1303" i="39"/>
  <c r="C1303" i="39"/>
  <c r="D1253" i="39"/>
  <c r="E1253" i="39"/>
  <c r="F1253" i="39"/>
  <c r="C1253" i="39"/>
  <c r="E1237" i="39"/>
  <c r="D1237" i="39"/>
  <c r="F1237" i="39"/>
  <c r="C1237" i="39"/>
  <c r="E1221" i="39"/>
  <c r="D1221" i="39"/>
  <c r="F1221" i="39"/>
  <c r="C1221" i="39"/>
  <c r="F1264" i="39"/>
  <c r="D1264" i="39"/>
  <c r="E1264" i="39"/>
  <c r="C1264" i="39"/>
  <c r="S1183" i="9"/>
  <c r="E1686" i="39"/>
  <c r="C1686" i="39"/>
  <c r="F1686" i="39"/>
  <c r="D1686" i="39"/>
  <c r="F1665" i="39"/>
  <c r="E1665" i="39"/>
  <c r="C1665" i="39"/>
  <c r="D1665" i="39"/>
  <c r="F1649" i="39"/>
  <c r="E1649" i="39"/>
  <c r="D1649" i="39"/>
  <c r="C1649" i="39"/>
  <c r="D1641" i="39"/>
  <c r="E1641" i="39"/>
  <c r="C1641" i="39"/>
  <c r="F1641" i="39"/>
  <c r="C1680" i="39"/>
  <c r="D1680" i="39"/>
  <c r="E1680" i="39"/>
  <c r="F1680" i="39"/>
  <c r="E1674" i="39"/>
  <c r="C1674" i="39"/>
  <c r="F1674" i="39"/>
  <c r="D1674" i="39"/>
  <c r="F1666" i="39"/>
  <c r="E1666" i="39"/>
  <c r="C1666" i="39"/>
  <c r="D1666" i="39"/>
  <c r="D1658" i="39"/>
  <c r="E1658" i="39"/>
  <c r="C1658" i="39"/>
  <c r="F1658" i="39"/>
  <c r="C1650" i="39"/>
  <c r="F1650" i="39"/>
  <c r="D1650" i="39"/>
  <c r="E1650" i="39"/>
  <c r="E1642" i="39"/>
  <c r="F1642" i="39"/>
  <c r="C1642" i="39"/>
  <c r="D1642" i="39"/>
  <c r="F1578" i="39"/>
  <c r="C1578" i="39"/>
  <c r="D1578" i="39"/>
  <c r="E1578" i="39"/>
  <c r="C1640" i="39"/>
  <c r="F1640" i="39"/>
  <c r="D1640" i="39"/>
  <c r="E1640" i="39"/>
  <c r="D1576" i="39"/>
  <c r="E1576" i="39"/>
  <c r="C1576" i="39"/>
  <c r="F1576" i="39"/>
  <c r="E1611" i="39"/>
  <c r="D1611" i="39"/>
  <c r="C1611" i="39"/>
  <c r="F1611" i="39"/>
  <c r="F1595" i="39"/>
  <c r="E1595" i="39"/>
  <c r="C1595" i="39"/>
  <c r="D1595" i="39"/>
  <c r="Q1561" i="9"/>
  <c r="BA1561" i="9" s="1"/>
  <c r="D1520" i="39"/>
  <c r="F1520" i="39"/>
  <c r="C1520" i="39"/>
  <c r="E1520" i="39"/>
  <c r="E1504" i="39"/>
  <c r="C1504" i="39"/>
  <c r="F1504" i="39"/>
  <c r="D1504" i="39"/>
  <c r="E1488" i="39"/>
  <c r="D1488" i="39"/>
  <c r="C1488" i="39"/>
  <c r="F1488" i="39"/>
  <c r="E1607" i="39"/>
  <c r="D1607" i="39"/>
  <c r="C1607" i="39"/>
  <c r="F1607" i="39"/>
  <c r="F1591" i="39"/>
  <c r="E1591" i="39"/>
  <c r="D1591" i="39"/>
  <c r="C1591" i="39"/>
  <c r="F1575" i="39"/>
  <c r="E1575" i="39"/>
  <c r="D1575" i="39"/>
  <c r="C1575" i="39"/>
  <c r="D1514" i="39"/>
  <c r="F1514" i="39"/>
  <c r="C1514" i="39"/>
  <c r="E1514" i="39"/>
  <c r="C1498" i="39"/>
  <c r="D1498" i="39"/>
  <c r="F1498" i="39"/>
  <c r="E1498" i="39"/>
  <c r="C1482" i="39"/>
  <c r="E1482" i="39"/>
  <c r="D1482" i="39"/>
  <c r="F1482" i="39"/>
  <c r="F1438" i="39"/>
  <c r="E1438" i="39"/>
  <c r="C1438" i="39"/>
  <c r="D1438" i="39"/>
  <c r="F1422" i="39"/>
  <c r="C1422" i="39"/>
  <c r="E1422" i="39"/>
  <c r="D1422" i="39"/>
  <c r="D1468" i="39"/>
  <c r="E1468" i="39"/>
  <c r="F1468" i="39"/>
  <c r="C1468" i="39"/>
  <c r="E1452" i="39"/>
  <c r="F1452" i="39"/>
  <c r="C1452" i="39"/>
  <c r="D1452" i="39"/>
  <c r="D1436" i="39"/>
  <c r="F1436" i="39"/>
  <c r="E1436" i="39"/>
  <c r="C1436" i="39"/>
  <c r="C1356" i="39"/>
  <c r="D1356" i="39"/>
  <c r="F1356" i="39"/>
  <c r="E1356" i="39"/>
  <c r="D1461" i="39"/>
  <c r="F1461" i="39"/>
  <c r="E1461" i="39"/>
  <c r="C1461" i="39"/>
  <c r="F1445" i="39"/>
  <c r="E1445" i="39"/>
  <c r="C1445" i="39"/>
  <c r="D1445" i="39"/>
  <c r="C1403" i="39"/>
  <c r="D1403" i="39"/>
  <c r="F1403" i="39"/>
  <c r="E1403" i="39"/>
  <c r="E1344" i="39"/>
  <c r="F1344" i="39"/>
  <c r="C1344" i="39"/>
  <c r="D1344" i="39"/>
  <c r="E1336" i="39"/>
  <c r="F1336" i="39"/>
  <c r="C1336" i="39"/>
  <c r="D1336" i="39"/>
  <c r="D1328" i="39"/>
  <c r="F1328" i="39"/>
  <c r="E1328" i="39"/>
  <c r="C1328" i="39"/>
  <c r="E1248" i="39"/>
  <c r="D1248" i="39"/>
  <c r="C1248" i="39"/>
  <c r="F1248" i="39"/>
  <c r="F1240" i="39"/>
  <c r="E1240" i="39"/>
  <c r="C1240" i="39"/>
  <c r="D1240" i="39"/>
  <c r="D1224" i="39"/>
  <c r="E1224" i="39"/>
  <c r="C1224" i="39"/>
  <c r="F1224" i="39"/>
  <c r="E1216" i="39"/>
  <c r="D1216" i="39"/>
  <c r="F1216" i="39"/>
  <c r="C1216" i="39"/>
  <c r="E1208" i="39"/>
  <c r="F1208" i="39"/>
  <c r="C1208" i="39"/>
  <c r="D1208" i="39"/>
  <c r="Q1183" i="9"/>
  <c r="BA1183" i="9" s="1"/>
  <c r="F1683" i="39"/>
  <c r="C1683" i="39"/>
  <c r="E1683" i="39"/>
  <c r="D1683" i="39"/>
  <c r="E1684" i="39"/>
  <c r="F1684" i="39"/>
  <c r="C1684" i="39"/>
  <c r="D1684" i="39"/>
  <c r="Q1669" i="9"/>
  <c r="BA1669" i="9" s="1"/>
  <c r="D1608" i="39"/>
  <c r="F1608" i="39"/>
  <c r="E1608" i="39"/>
  <c r="C1608" i="39"/>
  <c r="F1592" i="39"/>
  <c r="E1592" i="39"/>
  <c r="C1592" i="39"/>
  <c r="D1592" i="39"/>
  <c r="F1671" i="39"/>
  <c r="C1671" i="39"/>
  <c r="D1671" i="39"/>
  <c r="E1671" i="39"/>
  <c r="C1655" i="39"/>
  <c r="F1655" i="39"/>
  <c r="E1655" i="39"/>
  <c r="D1655" i="39"/>
  <c r="D1639" i="39"/>
  <c r="E1639" i="39"/>
  <c r="C1639" i="39"/>
  <c r="F1639" i="39"/>
  <c r="E1625" i="39"/>
  <c r="C1625" i="39"/>
  <c r="F1625" i="39"/>
  <c r="D1625" i="39"/>
  <c r="F1622" i="39"/>
  <c r="E1622" i="39"/>
  <c r="C1622" i="39"/>
  <c r="D1622" i="39"/>
  <c r="C1614" i="39"/>
  <c r="F1614" i="39"/>
  <c r="E1614" i="39"/>
  <c r="D1614" i="39"/>
  <c r="F1598" i="39"/>
  <c r="E1598" i="39"/>
  <c r="D1598" i="39"/>
  <c r="C1598" i="39"/>
  <c r="F1569" i="39"/>
  <c r="E1569" i="39"/>
  <c r="C1569" i="39"/>
  <c r="D1569" i="39"/>
  <c r="C1553" i="39"/>
  <c r="F1553" i="39"/>
  <c r="D1553" i="39"/>
  <c r="E1553" i="39"/>
  <c r="C1537" i="39"/>
  <c r="F1537" i="39"/>
  <c r="D1537" i="39"/>
  <c r="E1537" i="39"/>
  <c r="E1511" i="39"/>
  <c r="D1511" i="39"/>
  <c r="F1511" i="39"/>
  <c r="C1511" i="39"/>
  <c r="E1495" i="39"/>
  <c r="D1495" i="39"/>
  <c r="C1495" i="39"/>
  <c r="F1495" i="39"/>
  <c r="E1479" i="39"/>
  <c r="D1479" i="39"/>
  <c r="F1479" i="39"/>
  <c r="C1479" i="39"/>
  <c r="Q1615" i="9"/>
  <c r="BA1615" i="9" s="1"/>
  <c r="F1566" i="39"/>
  <c r="E1566" i="39"/>
  <c r="D1566" i="39"/>
  <c r="C1566" i="39"/>
  <c r="F1558" i="39"/>
  <c r="E1558" i="39"/>
  <c r="C1558" i="39"/>
  <c r="D1558" i="39"/>
  <c r="C1550" i="39"/>
  <c r="D1550" i="39"/>
  <c r="F1550" i="39"/>
  <c r="E1550" i="39"/>
  <c r="F1542" i="39"/>
  <c r="D1542" i="39"/>
  <c r="C1542" i="39"/>
  <c r="E1542" i="39"/>
  <c r="E1563" i="39"/>
  <c r="C1563" i="39"/>
  <c r="D1563" i="39"/>
  <c r="F1563" i="39"/>
  <c r="F1547" i="39"/>
  <c r="E1547" i="39"/>
  <c r="D1547" i="39"/>
  <c r="C1547" i="39"/>
  <c r="F1531" i="39"/>
  <c r="E1531" i="39"/>
  <c r="C1531" i="39"/>
  <c r="D1531" i="39"/>
  <c r="F1509" i="39"/>
  <c r="C1509" i="39"/>
  <c r="E1509" i="39"/>
  <c r="D1509" i="39"/>
  <c r="D1493" i="39"/>
  <c r="E1493" i="39"/>
  <c r="F1493" i="39"/>
  <c r="C1493" i="39"/>
  <c r="F1477" i="39"/>
  <c r="E1477" i="39"/>
  <c r="D1477" i="39"/>
  <c r="C1477" i="39"/>
  <c r="D1536" i="39"/>
  <c r="E1536" i="39"/>
  <c r="C1536" i="39"/>
  <c r="F1536" i="39"/>
  <c r="E1396" i="39"/>
  <c r="D1396" i="39"/>
  <c r="C1396" i="39"/>
  <c r="F1396" i="39"/>
  <c r="E1467" i="39"/>
  <c r="D1467" i="39"/>
  <c r="F1467" i="39"/>
  <c r="C1467" i="39"/>
  <c r="E1451" i="39"/>
  <c r="D1451" i="39"/>
  <c r="C1451" i="39"/>
  <c r="F1451" i="39"/>
  <c r="C1435" i="39"/>
  <c r="F1435" i="39"/>
  <c r="E1435" i="39"/>
  <c r="D1435" i="39"/>
  <c r="E1427" i="39"/>
  <c r="C1427" i="39"/>
  <c r="F1427" i="39"/>
  <c r="D1427" i="39"/>
  <c r="D1413" i="39"/>
  <c r="F1413" i="39"/>
  <c r="C1413" i="39"/>
  <c r="E1413" i="39"/>
  <c r="F1397" i="39"/>
  <c r="E1397" i="39"/>
  <c r="D1397" i="39"/>
  <c r="C1397" i="39"/>
  <c r="F1381" i="39"/>
  <c r="E1381" i="39"/>
  <c r="D1381" i="39"/>
  <c r="C1381" i="39"/>
  <c r="F1351" i="39"/>
  <c r="D1351" i="39"/>
  <c r="E1351" i="39"/>
  <c r="C1351" i="39"/>
  <c r="E1394" i="39"/>
  <c r="F1394" i="39"/>
  <c r="C1394" i="39"/>
  <c r="D1394" i="39"/>
  <c r="Q1399" i="9"/>
  <c r="BA1399" i="9" s="1"/>
  <c r="E1339" i="39"/>
  <c r="F1339" i="39"/>
  <c r="C1339" i="39"/>
  <c r="D1339" i="39"/>
  <c r="C1331" i="39"/>
  <c r="D1331" i="39"/>
  <c r="E1331" i="39"/>
  <c r="F1331" i="39"/>
  <c r="D1323" i="39"/>
  <c r="E1323" i="39"/>
  <c r="C1323" i="39"/>
  <c r="F1323" i="39"/>
  <c r="C1315" i="39"/>
  <c r="E1315" i="39"/>
  <c r="F1315" i="39"/>
  <c r="D1315" i="39"/>
  <c r="E1255" i="39"/>
  <c r="D1255" i="39"/>
  <c r="F1255" i="39"/>
  <c r="C1255" i="39"/>
  <c r="E1239" i="39"/>
  <c r="F1239" i="39"/>
  <c r="D1239" i="39"/>
  <c r="C1239" i="39"/>
  <c r="E1223" i="39"/>
  <c r="D1223" i="39"/>
  <c r="F1223" i="39"/>
  <c r="C1223" i="39"/>
  <c r="F1294" i="39"/>
  <c r="D1294" i="39"/>
  <c r="C1294" i="39"/>
  <c r="E1294" i="39"/>
  <c r="E1286" i="39"/>
  <c r="C1286" i="39"/>
  <c r="F1286" i="39"/>
  <c r="D1286" i="39"/>
  <c r="E1278" i="39"/>
  <c r="F1278" i="39"/>
  <c r="C1278" i="39"/>
  <c r="D1278" i="39"/>
  <c r="F1198" i="39"/>
  <c r="E1198" i="39"/>
  <c r="D1198" i="39"/>
  <c r="C1198" i="39"/>
  <c r="D1182" i="39"/>
  <c r="E1182" i="39"/>
  <c r="C1182" i="39"/>
  <c r="F1182" i="39"/>
  <c r="C1166" i="39"/>
  <c r="F1166" i="39"/>
  <c r="D1166" i="39"/>
  <c r="E1166" i="39"/>
  <c r="E1307" i="39"/>
  <c r="C1307" i="39"/>
  <c r="F1307" i="39"/>
  <c r="D1307" i="39"/>
  <c r="F1299" i="39"/>
  <c r="D1299" i="39"/>
  <c r="C1299" i="39"/>
  <c r="E1299" i="39"/>
  <c r="F1249" i="39"/>
  <c r="E1249" i="39"/>
  <c r="C1249" i="39"/>
  <c r="D1249" i="39"/>
  <c r="E1233" i="39"/>
  <c r="C1233" i="39"/>
  <c r="D1233" i="39"/>
  <c r="F1233" i="39"/>
  <c r="C1217" i="39"/>
  <c r="F1217" i="39"/>
  <c r="D1217" i="39"/>
  <c r="E1217" i="39"/>
  <c r="C1159" i="39"/>
  <c r="D1159" i="39"/>
  <c r="E1159" i="39"/>
  <c r="F1159" i="39"/>
  <c r="F1260" i="39"/>
  <c r="C1260" i="39"/>
  <c r="E1260" i="39"/>
  <c r="D1260" i="39"/>
  <c r="D1188" i="39"/>
  <c r="C1188" i="39"/>
  <c r="F1188" i="39"/>
  <c r="E1188" i="39"/>
  <c r="E1172" i="39"/>
  <c r="F1172" i="39"/>
  <c r="D1172" i="39"/>
  <c r="C1172" i="39"/>
  <c r="E1156" i="39"/>
  <c r="F1156" i="39"/>
  <c r="D1156" i="39"/>
  <c r="C1156" i="39"/>
  <c r="S1669" i="9"/>
  <c r="P1507" i="9"/>
  <c r="AZ1507" i="9" s="1"/>
  <c r="F1484" i="39"/>
  <c r="E1484" i="39"/>
  <c r="D1484" i="39"/>
  <c r="C1484" i="39"/>
  <c r="E1399" i="39"/>
  <c r="F1399" i="39"/>
  <c r="D1399" i="39"/>
  <c r="C1399" i="39"/>
  <c r="P1237" i="9"/>
  <c r="AZ1237" i="9" s="1"/>
  <c r="C1687" i="39"/>
  <c r="D1687" i="39"/>
  <c r="F1687" i="39"/>
  <c r="E1687" i="39"/>
  <c r="C1681" i="39"/>
  <c r="F1681" i="39"/>
  <c r="D1681" i="39"/>
  <c r="E1681" i="39"/>
  <c r="E1628" i="39"/>
  <c r="C1628" i="39"/>
  <c r="F1628" i="39"/>
  <c r="D1628" i="39"/>
  <c r="D1620" i="39"/>
  <c r="F1620" i="39"/>
  <c r="C1620" i="39"/>
  <c r="E1620" i="39"/>
  <c r="F1612" i="39"/>
  <c r="C1612" i="39"/>
  <c r="D1612" i="39"/>
  <c r="E1612" i="39"/>
  <c r="E1596" i="39"/>
  <c r="C1596" i="39"/>
  <c r="D1596" i="39"/>
  <c r="F1596" i="39"/>
  <c r="E1667" i="39"/>
  <c r="C1667" i="39"/>
  <c r="D1667" i="39"/>
  <c r="F1667" i="39"/>
  <c r="E1651" i="39"/>
  <c r="C1651" i="39"/>
  <c r="D1651" i="39"/>
  <c r="F1651" i="39"/>
  <c r="C1613" i="39"/>
  <c r="F1613" i="39"/>
  <c r="D1613" i="39"/>
  <c r="E1613" i="39"/>
  <c r="E1605" i="39"/>
  <c r="F1605" i="39"/>
  <c r="C1605" i="39"/>
  <c r="D1605" i="39"/>
  <c r="F1597" i="39"/>
  <c r="E1597" i="39"/>
  <c r="C1597" i="39"/>
  <c r="D1597" i="39"/>
  <c r="F1626" i="39"/>
  <c r="D1626" i="39"/>
  <c r="C1626" i="39"/>
  <c r="E1626" i="39"/>
  <c r="D1618" i="39"/>
  <c r="F1618" i="39"/>
  <c r="C1618" i="39"/>
  <c r="E1618" i="39"/>
  <c r="C1594" i="39"/>
  <c r="F1594" i="39"/>
  <c r="D1594" i="39"/>
  <c r="E1594" i="39"/>
  <c r="D1585" i="39"/>
  <c r="F1585" i="39"/>
  <c r="E1585" i="39"/>
  <c r="C1585" i="39"/>
  <c r="F1565" i="39"/>
  <c r="D1565" i="39"/>
  <c r="E1565" i="39"/>
  <c r="C1565" i="39"/>
  <c r="C1549" i="39"/>
  <c r="F1549" i="39"/>
  <c r="D1549" i="39"/>
  <c r="E1549" i="39"/>
  <c r="D1533" i="39"/>
  <c r="E1533" i="39"/>
  <c r="C1533" i="39"/>
  <c r="F1533" i="39"/>
  <c r="E1515" i="39"/>
  <c r="D1515" i="39"/>
  <c r="C1515" i="39"/>
  <c r="F1515" i="39"/>
  <c r="E1499" i="39"/>
  <c r="D1499" i="39"/>
  <c r="C1499" i="39"/>
  <c r="F1499" i="39"/>
  <c r="E1483" i="39"/>
  <c r="D1483" i="39"/>
  <c r="C1483" i="39"/>
  <c r="F1483" i="39"/>
  <c r="C1538" i="39"/>
  <c r="F1538" i="39"/>
  <c r="D1538" i="39"/>
  <c r="E1538" i="39"/>
  <c r="E1567" i="39"/>
  <c r="F1567" i="39"/>
  <c r="C1567" i="39"/>
  <c r="D1567" i="39"/>
  <c r="E1559" i="39"/>
  <c r="D1559" i="39"/>
  <c r="C1559" i="39"/>
  <c r="F1559" i="39"/>
  <c r="C1535" i="39"/>
  <c r="F1535" i="39"/>
  <c r="E1535" i="39"/>
  <c r="D1535" i="39"/>
  <c r="F1521" i="39"/>
  <c r="E1521" i="39"/>
  <c r="C1521" i="39"/>
  <c r="D1521" i="39"/>
  <c r="D1505" i="39"/>
  <c r="E1505" i="39"/>
  <c r="C1505" i="39"/>
  <c r="F1505" i="39"/>
  <c r="E1489" i="39"/>
  <c r="D1489" i="39"/>
  <c r="F1489" i="39"/>
  <c r="C1489" i="39"/>
  <c r="E1572" i="39"/>
  <c r="F1572" i="39"/>
  <c r="C1572" i="39"/>
  <c r="D1572" i="39"/>
  <c r="F1564" i="39"/>
  <c r="E1564" i="39"/>
  <c r="D1564" i="39"/>
  <c r="C1564" i="39"/>
  <c r="E1556" i="39"/>
  <c r="C1556" i="39"/>
  <c r="F1556" i="39"/>
  <c r="D1556" i="39"/>
  <c r="D1548" i="39"/>
  <c r="E1548" i="39"/>
  <c r="C1548" i="39"/>
  <c r="F1548" i="39"/>
  <c r="D1532" i="39"/>
  <c r="E1532" i="39"/>
  <c r="C1532" i="39"/>
  <c r="F1532" i="39"/>
  <c r="F1384" i="39"/>
  <c r="C1384" i="39"/>
  <c r="E1384" i="39"/>
  <c r="D1384" i="39"/>
  <c r="E1368" i="39"/>
  <c r="D1368" i="39"/>
  <c r="C1368" i="39"/>
  <c r="F1368" i="39"/>
  <c r="F1455" i="39"/>
  <c r="D1455" i="39"/>
  <c r="E1455" i="39"/>
  <c r="C1455" i="39"/>
  <c r="D1439" i="39"/>
  <c r="E1439" i="39"/>
  <c r="F1439" i="39"/>
  <c r="C1439" i="39"/>
  <c r="C1423" i="39"/>
  <c r="F1423" i="39"/>
  <c r="D1423" i="39"/>
  <c r="E1423" i="39"/>
  <c r="C1409" i="39"/>
  <c r="E1409" i="39"/>
  <c r="D1409" i="39"/>
  <c r="F1409" i="39"/>
  <c r="F1393" i="39"/>
  <c r="E1393" i="39"/>
  <c r="C1393" i="39"/>
  <c r="D1393" i="39"/>
  <c r="E1377" i="39"/>
  <c r="F1377" i="39"/>
  <c r="D1377" i="39"/>
  <c r="C1377" i="39"/>
  <c r="F1363" i="39"/>
  <c r="D1363" i="39"/>
  <c r="E1363" i="39"/>
  <c r="C1363" i="39"/>
  <c r="E1355" i="39"/>
  <c r="F1355" i="39"/>
  <c r="D1355" i="39"/>
  <c r="C1355" i="39"/>
  <c r="C1406" i="39"/>
  <c r="F1406" i="39"/>
  <c r="E1406" i="39"/>
  <c r="D1406" i="39"/>
  <c r="C1390" i="39"/>
  <c r="F1390" i="39"/>
  <c r="E1390" i="39"/>
  <c r="D1390" i="39"/>
  <c r="C1374" i="39"/>
  <c r="F1374" i="39"/>
  <c r="E1374" i="39"/>
  <c r="D1374" i="39"/>
  <c r="Q1453" i="9"/>
  <c r="BA1453" i="9" s="1"/>
  <c r="C1305" i="39"/>
  <c r="E1305" i="39"/>
  <c r="D1305" i="39"/>
  <c r="F1305" i="39"/>
  <c r="C1251" i="39"/>
  <c r="E1251" i="39"/>
  <c r="F1251" i="39"/>
  <c r="D1251" i="39"/>
  <c r="C1235" i="39"/>
  <c r="D1235" i="39"/>
  <c r="F1235" i="39"/>
  <c r="E1235" i="39"/>
  <c r="E1219" i="39"/>
  <c r="D1219" i="39"/>
  <c r="C1219" i="39"/>
  <c r="F1219" i="39"/>
  <c r="D1197" i="39"/>
  <c r="E1197" i="39"/>
  <c r="F1197" i="39"/>
  <c r="C1197" i="39"/>
  <c r="D1189" i="39"/>
  <c r="F1189" i="39"/>
  <c r="E1189" i="39"/>
  <c r="C1189" i="39"/>
  <c r="F1181" i="39"/>
  <c r="D1181" i="39"/>
  <c r="E1181" i="39"/>
  <c r="C1181" i="39"/>
  <c r="D1157" i="39"/>
  <c r="F1157" i="39"/>
  <c r="C1157" i="39"/>
  <c r="E1157" i="39"/>
  <c r="E1178" i="39"/>
  <c r="D1178" i="39"/>
  <c r="C1178" i="39"/>
  <c r="F1178" i="39"/>
  <c r="E1345" i="39"/>
  <c r="F1345" i="39"/>
  <c r="C1345" i="39"/>
  <c r="D1345" i="39"/>
  <c r="E1337" i="39"/>
  <c r="C1337" i="39"/>
  <c r="D1337" i="39"/>
  <c r="F1337" i="39"/>
  <c r="D1329" i="39"/>
  <c r="F1329" i="39"/>
  <c r="C1329" i="39"/>
  <c r="E1329" i="39"/>
  <c r="F1195" i="39"/>
  <c r="C1195" i="39"/>
  <c r="E1195" i="39"/>
  <c r="D1195" i="39"/>
  <c r="F1179" i="39"/>
  <c r="D1179" i="39"/>
  <c r="C1179" i="39"/>
  <c r="E1179" i="39"/>
  <c r="F1171" i="39"/>
  <c r="E1171" i="39"/>
  <c r="D1171" i="39"/>
  <c r="C1171" i="39"/>
  <c r="D1163" i="39"/>
  <c r="F1163" i="39"/>
  <c r="C1163" i="39"/>
  <c r="E1163" i="39"/>
  <c r="F1304" i="39"/>
  <c r="E1304" i="39"/>
  <c r="D1304" i="39"/>
  <c r="C1304" i="39"/>
  <c r="F1296" i="39"/>
  <c r="C1296" i="39"/>
  <c r="D1296" i="39"/>
  <c r="E1296" i="39"/>
  <c r="F1288" i="39"/>
  <c r="D1288" i="39"/>
  <c r="C1288" i="39"/>
  <c r="E1288" i="39"/>
  <c r="D1192" i="39"/>
  <c r="C1192" i="39"/>
  <c r="F1192" i="39"/>
  <c r="E1192" i="39"/>
  <c r="P1561" i="9"/>
  <c r="AZ1561" i="9" s="1"/>
  <c r="F1454" i="39"/>
  <c r="D1454" i="39"/>
  <c r="C1454" i="39"/>
  <c r="E1454" i="39"/>
  <c r="S1453" i="9"/>
  <c r="D1429" i="39"/>
  <c r="F1429" i="39"/>
  <c r="E1429" i="39"/>
  <c r="C1429" i="39"/>
  <c r="C1387" i="39"/>
  <c r="D1387" i="39"/>
  <c r="F1387" i="39"/>
  <c r="E1387" i="39"/>
  <c r="E1371" i="39"/>
  <c r="F1371" i="39"/>
  <c r="D1371" i="39"/>
  <c r="C1371" i="39"/>
  <c r="C1232" i="39"/>
  <c r="F1232" i="39"/>
  <c r="D1232" i="39"/>
  <c r="E1232" i="39"/>
  <c r="P1183" i="9"/>
  <c r="AZ1183" i="9" s="1"/>
  <c r="P1669" i="9"/>
  <c r="AZ1669" i="9" s="1"/>
  <c r="P1615" i="9"/>
  <c r="AZ1615" i="9" s="1"/>
  <c r="D1380" i="39"/>
  <c r="E1380" i="39"/>
  <c r="F1380" i="39"/>
  <c r="C1380" i="39"/>
  <c r="E1378" i="39"/>
  <c r="F1378" i="39"/>
  <c r="D1378" i="39"/>
  <c r="C1378" i="39"/>
  <c r="P1399" i="9"/>
  <c r="AZ1399" i="9" s="1"/>
  <c r="E1207" i="39"/>
  <c r="F1207" i="39"/>
  <c r="C1207" i="39"/>
  <c r="D1207" i="39"/>
  <c r="D1161" i="39"/>
  <c r="F1161" i="39"/>
  <c r="C1161" i="39"/>
  <c r="E1161" i="39"/>
  <c r="E1302" i="39"/>
  <c r="C1302" i="39"/>
  <c r="D1302" i="39"/>
  <c r="F1302" i="39"/>
  <c r="F1270" i="39"/>
  <c r="D1270" i="39"/>
  <c r="E1270" i="39"/>
  <c r="C1270" i="39"/>
  <c r="D1349" i="39"/>
  <c r="E1349" i="39"/>
  <c r="F1349" i="39"/>
  <c r="C1349" i="39"/>
  <c r="E1291" i="39"/>
  <c r="F1291" i="39"/>
  <c r="C1291" i="39"/>
  <c r="D1291" i="39"/>
  <c r="D1283" i="39"/>
  <c r="F1283" i="39"/>
  <c r="C1283" i="39"/>
  <c r="E1283" i="39"/>
  <c r="E1275" i="39"/>
  <c r="C1275" i="39"/>
  <c r="D1275" i="39"/>
  <c r="F1275" i="39"/>
  <c r="D1267" i="39"/>
  <c r="F1267" i="39"/>
  <c r="C1267" i="39"/>
  <c r="E1267" i="39"/>
  <c r="E1199" i="39"/>
  <c r="D1199" i="39"/>
  <c r="F1199" i="39"/>
  <c r="C1199" i="39"/>
  <c r="E1191" i="39"/>
  <c r="D1191" i="39"/>
  <c r="C1191" i="39"/>
  <c r="F1191" i="39"/>
  <c r="F1183" i="39"/>
  <c r="D1183" i="39"/>
  <c r="C1183" i="39"/>
  <c r="E1183" i="39"/>
  <c r="E1175" i="39"/>
  <c r="F1175" i="39"/>
  <c r="D1175" i="39"/>
  <c r="C1175" i="39"/>
  <c r="C1167" i="39"/>
  <c r="E1167" i="39"/>
  <c r="D1167" i="39"/>
  <c r="F1167" i="39"/>
  <c r="S1291" i="9"/>
  <c r="E1682" i="39"/>
  <c r="C1682" i="39"/>
  <c r="D1682" i="39"/>
  <c r="F1682" i="39"/>
  <c r="C1669" i="39"/>
  <c r="E1669" i="39"/>
  <c r="F1669" i="39"/>
  <c r="D1669" i="39"/>
  <c r="E1653" i="39"/>
  <c r="F1653" i="39"/>
  <c r="C1653" i="39"/>
  <c r="D1653" i="39"/>
  <c r="C1627" i="39"/>
  <c r="D1627" i="39"/>
  <c r="F1627" i="39"/>
  <c r="E1627" i="39"/>
  <c r="F1676" i="39"/>
  <c r="E1676" i="39"/>
  <c r="C1676" i="39"/>
  <c r="D1676" i="39"/>
  <c r="E1668" i="39"/>
  <c r="F1668" i="39"/>
  <c r="D1668" i="39"/>
  <c r="C1668" i="39"/>
  <c r="E1660" i="39"/>
  <c r="D1660" i="39"/>
  <c r="F1660" i="39"/>
  <c r="C1660" i="39"/>
  <c r="D1652" i="39"/>
  <c r="E1652" i="39"/>
  <c r="F1652" i="39"/>
  <c r="C1652" i="39"/>
  <c r="C1644" i="39"/>
  <c r="E1644" i="39"/>
  <c r="F1644" i="39"/>
  <c r="D1644" i="39"/>
  <c r="E1524" i="39"/>
  <c r="C1524" i="39"/>
  <c r="D1524" i="39"/>
  <c r="F1524" i="39"/>
  <c r="E1508" i="39"/>
  <c r="F1508" i="39"/>
  <c r="C1508" i="39"/>
  <c r="D1508" i="39"/>
  <c r="F1492" i="39"/>
  <c r="E1492" i="39"/>
  <c r="C1492" i="39"/>
  <c r="D1492" i="39"/>
  <c r="E1476" i="39"/>
  <c r="F1476" i="39"/>
  <c r="D1476" i="39"/>
  <c r="C1476" i="39"/>
  <c r="F1510" i="39"/>
  <c r="D1510" i="39"/>
  <c r="E1510" i="39"/>
  <c r="C1510" i="39"/>
  <c r="D1494" i="39"/>
  <c r="F1494" i="39"/>
  <c r="C1494" i="39"/>
  <c r="E1494" i="39"/>
  <c r="F1478" i="39"/>
  <c r="E1478" i="39"/>
  <c r="D1478" i="39"/>
  <c r="C1478" i="39"/>
  <c r="D1466" i="39"/>
  <c r="F1466" i="39"/>
  <c r="C1466" i="39"/>
  <c r="E1466" i="39"/>
  <c r="E1450" i="39"/>
  <c r="F1450" i="39"/>
  <c r="D1450" i="39"/>
  <c r="C1450" i="39"/>
  <c r="D1434" i="39"/>
  <c r="F1434" i="39"/>
  <c r="C1434" i="39"/>
  <c r="E1434" i="39"/>
  <c r="E1354" i="39"/>
  <c r="F1354" i="39"/>
  <c r="D1354" i="39"/>
  <c r="C1354" i="39"/>
  <c r="E1464" i="39"/>
  <c r="C1464" i="39"/>
  <c r="D1464" i="39"/>
  <c r="F1464" i="39"/>
  <c r="E1448" i="39"/>
  <c r="F1448" i="39"/>
  <c r="C1448" i="39"/>
  <c r="D1448" i="39"/>
  <c r="E1432" i="39"/>
  <c r="D1432" i="39"/>
  <c r="F1432" i="39"/>
  <c r="C1432" i="39"/>
  <c r="D1360" i="39"/>
  <c r="E1360" i="39"/>
  <c r="F1360" i="39"/>
  <c r="C1360" i="39"/>
  <c r="D1352" i="39"/>
  <c r="E1352" i="39"/>
  <c r="F1352" i="39"/>
  <c r="C1352" i="39"/>
  <c r="E1457" i="39"/>
  <c r="C1457" i="39"/>
  <c r="F1457" i="39"/>
  <c r="D1457" i="39"/>
  <c r="E1441" i="39"/>
  <c r="F1441" i="39"/>
  <c r="D1441" i="39"/>
  <c r="C1441" i="39"/>
  <c r="E1433" i="39"/>
  <c r="F1433" i="39"/>
  <c r="C1433" i="39"/>
  <c r="D1433" i="39"/>
  <c r="D1425" i="39"/>
  <c r="E1425" i="39"/>
  <c r="C1425" i="39"/>
  <c r="F1425" i="39"/>
  <c r="D1407" i="39"/>
  <c r="E1407" i="39"/>
  <c r="F1407" i="39"/>
  <c r="C1407" i="39"/>
  <c r="D1391" i="39"/>
  <c r="E1391" i="39"/>
  <c r="F1391" i="39"/>
  <c r="C1391" i="39"/>
  <c r="D1375" i="39"/>
  <c r="E1375" i="39"/>
  <c r="F1375" i="39"/>
  <c r="C1375" i="39"/>
  <c r="E1332" i="39"/>
  <c r="D1332" i="39"/>
  <c r="F1332" i="39"/>
  <c r="C1332" i="39"/>
  <c r="E1324" i="39"/>
  <c r="F1324" i="39"/>
  <c r="C1324" i="39"/>
  <c r="D1324" i="39"/>
  <c r="D1316" i="39"/>
  <c r="E1316" i="39"/>
  <c r="F1316" i="39"/>
  <c r="C1316" i="39"/>
  <c r="E1252" i="39"/>
  <c r="F1252" i="39"/>
  <c r="C1252" i="39"/>
  <c r="D1252" i="39"/>
  <c r="E1244" i="39"/>
  <c r="C1244" i="39"/>
  <c r="D1244" i="39"/>
  <c r="F1244" i="39"/>
  <c r="C1236" i="39"/>
  <c r="D1236" i="39"/>
  <c r="F1236" i="39"/>
  <c r="E1236" i="39"/>
  <c r="D1228" i="39"/>
  <c r="F1228" i="39"/>
  <c r="E1228" i="39"/>
  <c r="C1228" i="39"/>
  <c r="C1220" i="39"/>
  <c r="D1220" i="39"/>
  <c r="F1220" i="39"/>
  <c r="E1220" i="39"/>
  <c r="F1212" i="39"/>
  <c r="D1212" i="39"/>
  <c r="E1212" i="39"/>
  <c r="C1212" i="39"/>
  <c r="P1345" i="9"/>
  <c r="AZ1345" i="9" s="1"/>
  <c r="C1346" i="39"/>
  <c r="E1346" i="39"/>
  <c r="F1346" i="39"/>
  <c r="D1346" i="39"/>
  <c r="E1330" i="39"/>
  <c r="F1330" i="39"/>
  <c r="D1330" i="39"/>
  <c r="C1330" i="39"/>
  <c r="E1322" i="39"/>
  <c r="C1322" i="39"/>
  <c r="F1322" i="39"/>
  <c r="D1322" i="39"/>
  <c r="S1345" i="9"/>
  <c r="F1226" i="39"/>
  <c r="D1226" i="39"/>
  <c r="E1226" i="39"/>
  <c r="C1226" i="39"/>
  <c r="E1218" i="39"/>
  <c r="F1218" i="39"/>
  <c r="C1218" i="39"/>
  <c r="D1218" i="39"/>
  <c r="E1210" i="39"/>
  <c r="D1210" i="39"/>
  <c r="C1210" i="39"/>
  <c r="F1210" i="39"/>
  <c r="F1416" i="39"/>
  <c r="E1416" i="39"/>
  <c r="C1416" i="39"/>
  <c r="D1416" i="39"/>
  <c r="F1400" i="39"/>
  <c r="C1400" i="39"/>
  <c r="D1400" i="39"/>
  <c r="E1400" i="39"/>
  <c r="S1399" i="9"/>
  <c r="P1453" i="9"/>
  <c r="AZ1453" i="9" s="1"/>
  <c r="F1173" i="39"/>
  <c r="D1173" i="39"/>
  <c r="C1173" i="39"/>
  <c r="E1173" i="39"/>
  <c r="E1194" i="39"/>
  <c r="F1194" i="39"/>
  <c r="D1194" i="39"/>
  <c r="C1194" i="39"/>
  <c r="C1162" i="39"/>
  <c r="F1162" i="39"/>
  <c r="D1162" i="39"/>
  <c r="E1162" i="39"/>
  <c r="C1321" i="39"/>
  <c r="D1321" i="39"/>
  <c r="F1321" i="39"/>
  <c r="E1321" i="39"/>
  <c r="F1295" i="39"/>
  <c r="E1295" i="39"/>
  <c r="C1295" i="39"/>
  <c r="D1295" i="39"/>
  <c r="F1287" i="39"/>
  <c r="E1287" i="39"/>
  <c r="C1287" i="39"/>
  <c r="D1287" i="39"/>
  <c r="C1279" i="39"/>
  <c r="F1279" i="39"/>
  <c r="E1279" i="39"/>
  <c r="D1279" i="39"/>
  <c r="F1271" i="39"/>
  <c r="E1271" i="39"/>
  <c r="D1271" i="39"/>
  <c r="C1271" i="39"/>
  <c r="C1263" i="39"/>
  <c r="F1263" i="39"/>
  <c r="D1263" i="39"/>
  <c r="E1263" i="39"/>
  <c r="F1245" i="39"/>
  <c r="E1245" i="39"/>
  <c r="C1245" i="39"/>
  <c r="D1245" i="39"/>
  <c r="D1229" i="39"/>
  <c r="E1229" i="39"/>
  <c r="C1229" i="39"/>
  <c r="F1229" i="39"/>
  <c r="F1213" i="39"/>
  <c r="D1213" i="39"/>
  <c r="E1213" i="39"/>
  <c r="C1213" i="39"/>
  <c r="D1187" i="39"/>
  <c r="C1187" i="39"/>
  <c r="F1187" i="39"/>
  <c r="E1187" i="39"/>
  <c r="D1155" i="39"/>
  <c r="C1155" i="39"/>
  <c r="E1155" i="39"/>
  <c r="F1155" i="39"/>
  <c r="F1280" i="39"/>
  <c r="D1280" i="39"/>
  <c r="C1280" i="39"/>
  <c r="E1280" i="39"/>
  <c r="D1272" i="39"/>
  <c r="F1272" i="39"/>
  <c r="E1272" i="39"/>
  <c r="C1272" i="39"/>
  <c r="F1176" i="39"/>
  <c r="D1176" i="39"/>
  <c r="C1176" i="39"/>
  <c r="E1176" i="39"/>
  <c r="F1160" i="39"/>
  <c r="C1160" i="39"/>
  <c r="D1160" i="39"/>
  <c r="E1160" i="39"/>
  <c r="F1673" i="39"/>
  <c r="E1673" i="39"/>
  <c r="D1673" i="39"/>
  <c r="C1673" i="39"/>
  <c r="C1657" i="39"/>
  <c r="D1657" i="39"/>
  <c r="F1657" i="39"/>
  <c r="E1657" i="39"/>
  <c r="C1631" i="39"/>
  <c r="E1631" i="39"/>
  <c r="D1631" i="39"/>
  <c r="F1631" i="39"/>
  <c r="C1623" i="39"/>
  <c r="E1623" i="39"/>
  <c r="D1623" i="39"/>
  <c r="F1623" i="39"/>
  <c r="E1677" i="39"/>
  <c r="D1677" i="39"/>
  <c r="F1677" i="39"/>
  <c r="C1677" i="39"/>
  <c r="E1672" i="39"/>
  <c r="C1672" i="39"/>
  <c r="D1672" i="39"/>
  <c r="F1672" i="39"/>
  <c r="F1664" i="39"/>
  <c r="C1664" i="39"/>
  <c r="D1664" i="39"/>
  <c r="E1664" i="39"/>
  <c r="C1656" i="39"/>
  <c r="D1656" i="39"/>
  <c r="E1656" i="39"/>
  <c r="F1656" i="39"/>
  <c r="F1648" i="39"/>
  <c r="D1648" i="39"/>
  <c r="C1648" i="39"/>
  <c r="E1648" i="39"/>
  <c r="E1619" i="39"/>
  <c r="D1619" i="39"/>
  <c r="C1619" i="39"/>
  <c r="F1619" i="39"/>
  <c r="E1603" i="39"/>
  <c r="D1603" i="39"/>
  <c r="F1603" i="39"/>
  <c r="C1603" i="39"/>
  <c r="E1512" i="39"/>
  <c r="C1512" i="39"/>
  <c r="D1512" i="39"/>
  <c r="F1512" i="39"/>
  <c r="E1496" i="39"/>
  <c r="F1496" i="39"/>
  <c r="C1496" i="39"/>
  <c r="D1496" i="39"/>
  <c r="D1480" i="39"/>
  <c r="F1480" i="39"/>
  <c r="C1480" i="39"/>
  <c r="E1480" i="39"/>
  <c r="E1615" i="39"/>
  <c r="D1615" i="39"/>
  <c r="F1615" i="39"/>
  <c r="C1615" i="39"/>
  <c r="F1599" i="39"/>
  <c r="D1599" i="39"/>
  <c r="E1599" i="39"/>
  <c r="C1599" i="39"/>
  <c r="E1579" i="39"/>
  <c r="F1579" i="39"/>
  <c r="D1579" i="39"/>
  <c r="C1579" i="39"/>
  <c r="D1522" i="39"/>
  <c r="F1522" i="39"/>
  <c r="C1522" i="39"/>
  <c r="E1522" i="39"/>
  <c r="F1506" i="39"/>
  <c r="D1506" i="39"/>
  <c r="E1506" i="39"/>
  <c r="C1506" i="39"/>
  <c r="F1490" i="39"/>
  <c r="D1490" i="39"/>
  <c r="C1490" i="39"/>
  <c r="E1490" i="39"/>
  <c r="F1446" i="39"/>
  <c r="D1446" i="39"/>
  <c r="E1446" i="39"/>
  <c r="C1446" i="39"/>
  <c r="F1430" i="39"/>
  <c r="D1430" i="39"/>
  <c r="C1430" i="39"/>
  <c r="E1430" i="39"/>
  <c r="E1460" i="39"/>
  <c r="F1460" i="39"/>
  <c r="C1460" i="39"/>
  <c r="D1460" i="39"/>
  <c r="E1444" i="39"/>
  <c r="C1444" i="39"/>
  <c r="D1444" i="39"/>
  <c r="F1444" i="39"/>
  <c r="F1453" i="39"/>
  <c r="E1453" i="39"/>
  <c r="C1453" i="39"/>
  <c r="D1453" i="39"/>
  <c r="F1437" i="39"/>
  <c r="E1437" i="39"/>
  <c r="C1437" i="39"/>
  <c r="D1437" i="39"/>
  <c r="E1361" i="39"/>
  <c r="F1361" i="39"/>
  <c r="D1361" i="39"/>
  <c r="C1361" i="39"/>
  <c r="C1320" i="39"/>
  <c r="E1320" i="39"/>
  <c r="F1320" i="39"/>
  <c r="D1320" i="39"/>
  <c r="P1291" i="9"/>
  <c r="AZ1291" i="9" s="1"/>
  <c r="F1334" i="39"/>
  <c r="D1334" i="39"/>
  <c r="C1334" i="39"/>
  <c r="E1334" i="39"/>
  <c r="F1326" i="39"/>
  <c r="D1326" i="39"/>
  <c r="C1326" i="39"/>
  <c r="E1326" i="39"/>
  <c r="C1246" i="39"/>
  <c r="D1246" i="39"/>
  <c r="E1246" i="39"/>
  <c r="F1246" i="39"/>
  <c r="E1238" i="39"/>
  <c r="F1238" i="39"/>
  <c r="D1238" i="39"/>
  <c r="C1238" i="39"/>
  <c r="D1230" i="39"/>
  <c r="F1230" i="39"/>
  <c r="C1230" i="39"/>
  <c r="E1230" i="39"/>
  <c r="F1222" i="39"/>
  <c r="E1222" i="39"/>
  <c r="C1222" i="39"/>
  <c r="D1222" i="39"/>
  <c r="S1237" i="9"/>
  <c r="D1685" i="39"/>
  <c r="E1685" i="39"/>
  <c r="F1685" i="39"/>
  <c r="C1685" i="39"/>
  <c r="E1632" i="39"/>
  <c r="C1632" i="39"/>
  <c r="D1632" i="39"/>
  <c r="F1632" i="39"/>
  <c r="C1624" i="39"/>
  <c r="D1624" i="39"/>
  <c r="E1624" i="39"/>
  <c r="F1624" i="39"/>
  <c r="F1616" i="39"/>
  <c r="E1616" i="39"/>
  <c r="C1616" i="39"/>
  <c r="D1616" i="39"/>
  <c r="F1600" i="39"/>
  <c r="D1600" i="39"/>
  <c r="C1600" i="39"/>
  <c r="E1600" i="39"/>
  <c r="F1584" i="39"/>
  <c r="E1584" i="39"/>
  <c r="C1584" i="39"/>
  <c r="D1584" i="39"/>
  <c r="C1663" i="39"/>
  <c r="D1663" i="39"/>
  <c r="F1663" i="39"/>
  <c r="E1663" i="39"/>
  <c r="E1647" i="39"/>
  <c r="F1647" i="39"/>
  <c r="C1647" i="39"/>
  <c r="D1647" i="39"/>
  <c r="F1633" i="39"/>
  <c r="E1633" i="39"/>
  <c r="C1633" i="39"/>
  <c r="D1633" i="39"/>
  <c r="C1617" i="39"/>
  <c r="F1617" i="39"/>
  <c r="E1617" i="39"/>
  <c r="D1617" i="39"/>
  <c r="D1609" i="39"/>
  <c r="E1609" i="39"/>
  <c r="F1609" i="39"/>
  <c r="C1609" i="39"/>
  <c r="F1601" i="39"/>
  <c r="E1601" i="39"/>
  <c r="C1601" i="39"/>
  <c r="D1601" i="39"/>
  <c r="E1593" i="39"/>
  <c r="D1593" i="39"/>
  <c r="C1593" i="39"/>
  <c r="F1593" i="39"/>
  <c r="F1630" i="39"/>
  <c r="D1630" i="39"/>
  <c r="C1630" i="39"/>
  <c r="E1630" i="39"/>
  <c r="C1606" i="39"/>
  <c r="F1606" i="39"/>
  <c r="D1606" i="39"/>
  <c r="E1606" i="39"/>
  <c r="F1590" i="39"/>
  <c r="E1590" i="39"/>
  <c r="D1590" i="39"/>
  <c r="C1590" i="39"/>
  <c r="E1587" i="39"/>
  <c r="C1587" i="39"/>
  <c r="F1587" i="39"/>
  <c r="D1587" i="39"/>
  <c r="D1561" i="39"/>
  <c r="E1561" i="39"/>
  <c r="C1561" i="39"/>
  <c r="F1561" i="39"/>
  <c r="E1545" i="39"/>
  <c r="C1545" i="39"/>
  <c r="F1545" i="39"/>
  <c r="D1545" i="39"/>
  <c r="E1519" i="39"/>
  <c r="D1519" i="39"/>
  <c r="C1519" i="39"/>
  <c r="F1519" i="39"/>
  <c r="E1503" i="39"/>
  <c r="D1503" i="39"/>
  <c r="C1503" i="39"/>
  <c r="F1503" i="39"/>
  <c r="C1534" i="39"/>
  <c r="E1534" i="39"/>
  <c r="F1534" i="39"/>
  <c r="D1534" i="39"/>
  <c r="C1470" i="39"/>
  <c r="E1470" i="39"/>
  <c r="D1470" i="39"/>
  <c r="F1470" i="39"/>
  <c r="D1571" i="39"/>
  <c r="E1571" i="39"/>
  <c r="C1571" i="39"/>
  <c r="F1571" i="39"/>
  <c r="D1555" i="39"/>
  <c r="E1555" i="39"/>
  <c r="C1555" i="39"/>
  <c r="F1555" i="39"/>
  <c r="E1539" i="39"/>
  <c r="F1539" i="39"/>
  <c r="D1539" i="39"/>
  <c r="C1539" i="39"/>
  <c r="E1525" i="39"/>
  <c r="F1525" i="39"/>
  <c r="C1525" i="39"/>
  <c r="D1525" i="39"/>
  <c r="E1517" i="39"/>
  <c r="F1517" i="39"/>
  <c r="D1517" i="39"/>
  <c r="C1517" i="39"/>
  <c r="E1501" i="39"/>
  <c r="D1501" i="39"/>
  <c r="F1501" i="39"/>
  <c r="C1501" i="39"/>
  <c r="E1485" i="39"/>
  <c r="F1485" i="39"/>
  <c r="C1485" i="39"/>
  <c r="D1485" i="39"/>
  <c r="E1568" i="39"/>
  <c r="C1568" i="39"/>
  <c r="F1568" i="39"/>
  <c r="D1568" i="39"/>
  <c r="E1560" i="39"/>
  <c r="F1560" i="39"/>
  <c r="D1560" i="39"/>
  <c r="C1560" i="39"/>
  <c r="C1552" i="39"/>
  <c r="E1552" i="39"/>
  <c r="F1552" i="39"/>
  <c r="D1552" i="39"/>
  <c r="E1544" i="39"/>
  <c r="C1544" i="39"/>
  <c r="D1544" i="39"/>
  <c r="F1544" i="39"/>
  <c r="F1412" i="39"/>
  <c r="E1412" i="39"/>
  <c r="D1412" i="39"/>
  <c r="C1412" i="39"/>
  <c r="E1388" i="39"/>
  <c r="C1388" i="39"/>
  <c r="D1388" i="39"/>
  <c r="F1388" i="39"/>
  <c r="E1459" i="39"/>
  <c r="F1459" i="39"/>
  <c r="C1459" i="39"/>
  <c r="D1459" i="39"/>
  <c r="E1443" i="39"/>
  <c r="C1443" i="39"/>
  <c r="F1443" i="39"/>
  <c r="D1443" i="39"/>
  <c r="C1405" i="39"/>
  <c r="F1405" i="39"/>
  <c r="D1405" i="39"/>
  <c r="E1405" i="39"/>
  <c r="D1389" i="39"/>
  <c r="F1389" i="39"/>
  <c r="E1389" i="39"/>
  <c r="C1389" i="39"/>
  <c r="D1373" i="39"/>
  <c r="F1373" i="39"/>
  <c r="E1373" i="39"/>
  <c r="C1373" i="39"/>
  <c r="F1359" i="39"/>
  <c r="D1359" i="39"/>
  <c r="E1359" i="39"/>
  <c r="C1359" i="39"/>
  <c r="D1471" i="39"/>
  <c r="E1471" i="39"/>
  <c r="C1471" i="39"/>
  <c r="F1471" i="39"/>
  <c r="E1410" i="39"/>
  <c r="F1410" i="39"/>
  <c r="C1410" i="39"/>
  <c r="D1410" i="39"/>
  <c r="F1402" i="39"/>
  <c r="E1402" i="39"/>
  <c r="C1402" i="39"/>
  <c r="D1402" i="39"/>
  <c r="F1386" i="39"/>
  <c r="E1386" i="39"/>
  <c r="C1386" i="39"/>
  <c r="D1386" i="39"/>
  <c r="F1370" i="39"/>
  <c r="E1370" i="39"/>
  <c r="D1370" i="39"/>
  <c r="C1370" i="39"/>
  <c r="E1347" i="39"/>
  <c r="F1347" i="39"/>
  <c r="D1347" i="39"/>
  <c r="C1347" i="39"/>
  <c r="E1309" i="39"/>
  <c r="F1309" i="39"/>
  <c r="C1309" i="39"/>
  <c r="D1309" i="39"/>
  <c r="E1301" i="39"/>
  <c r="D1301" i="39"/>
  <c r="F1301" i="39"/>
  <c r="C1301" i="39"/>
  <c r="C1293" i="39"/>
  <c r="D1293" i="39"/>
  <c r="F1293" i="39"/>
  <c r="E1293" i="39"/>
  <c r="C1285" i="39"/>
  <c r="D1285" i="39"/>
  <c r="F1285" i="39"/>
  <c r="E1285" i="39"/>
  <c r="D1277" i="39"/>
  <c r="E1277" i="39"/>
  <c r="C1277" i="39"/>
  <c r="F1277" i="39"/>
  <c r="E1269" i="39"/>
  <c r="D1269" i="39"/>
  <c r="C1269" i="39"/>
  <c r="F1269" i="39"/>
  <c r="C1261" i="39"/>
  <c r="D1261" i="39"/>
  <c r="F1261" i="39"/>
  <c r="E1261" i="39"/>
  <c r="E1247" i="39"/>
  <c r="F1247" i="39"/>
  <c r="D1247" i="39"/>
  <c r="C1247" i="39"/>
  <c r="E1231" i="39"/>
  <c r="D1231" i="39"/>
  <c r="F1231" i="39"/>
  <c r="C1231" i="39"/>
  <c r="F1215" i="39"/>
  <c r="D1215" i="39"/>
  <c r="C1215" i="39"/>
  <c r="E1215" i="39"/>
  <c r="D1262" i="39"/>
  <c r="F1262" i="39"/>
  <c r="E1262" i="39"/>
  <c r="C1262" i="39"/>
  <c r="C1190" i="39"/>
  <c r="D1190" i="39"/>
  <c r="F1190" i="39"/>
  <c r="E1190" i="39"/>
  <c r="D1174" i="39"/>
  <c r="E1174" i="39"/>
  <c r="C1174" i="39"/>
  <c r="F1174" i="39"/>
  <c r="C1158" i="39"/>
  <c r="F1158" i="39"/>
  <c r="D1158" i="39"/>
  <c r="E1158" i="39"/>
  <c r="F1241" i="39"/>
  <c r="D1241" i="39"/>
  <c r="E1241" i="39"/>
  <c r="C1241" i="39"/>
  <c r="D1225" i="39"/>
  <c r="E1225" i="39"/>
  <c r="C1225" i="39"/>
  <c r="F1225" i="39"/>
  <c r="F1209" i="39"/>
  <c r="D1209" i="39"/>
  <c r="C1209" i="39"/>
  <c r="E1209" i="39"/>
  <c r="D1276" i="39"/>
  <c r="F1276" i="39"/>
  <c r="C1276" i="39"/>
  <c r="E1276" i="39"/>
  <c r="F1268" i="39"/>
  <c r="D1268" i="39"/>
  <c r="C1268" i="39"/>
  <c r="E1268" i="39"/>
  <c r="D1164" i="39"/>
  <c r="C1164" i="39"/>
  <c r="F1164" i="39"/>
  <c r="E1164" i="39"/>
  <c r="S1507" i="9"/>
  <c r="F1357" i="39"/>
  <c r="E1357" i="39"/>
  <c r="C1357" i="39"/>
  <c r="D1357" i="39"/>
  <c r="E1340" i="39"/>
  <c r="C1340" i="39"/>
  <c r="F1340" i="39"/>
  <c r="D1340" i="39"/>
  <c r="Q1345" i="9"/>
  <c r="BA1345" i="9" s="1"/>
  <c r="E1338" i="39"/>
  <c r="D1338" i="39"/>
  <c r="F1338" i="39"/>
  <c r="C1338" i="39"/>
  <c r="E1314" i="39"/>
  <c r="F1314" i="39"/>
  <c r="D1314" i="39"/>
  <c r="C1314" i="39"/>
  <c r="C1250" i="39"/>
  <c r="D1250" i="39"/>
  <c r="E1250" i="39"/>
  <c r="F1250" i="39"/>
  <c r="F1242" i="39"/>
  <c r="E1242" i="39"/>
  <c r="D1242" i="39"/>
  <c r="C1242" i="39"/>
  <c r="F1234" i="39"/>
  <c r="E1234" i="39"/>
  <c r="C1234" i="39"/>
  <c r="D1234" i="39"/>
  <c r="E1679" i="39"/>
  <c r="C1679" i="39"/>
  <c r="D1679" i="39"/>
  <c r="F1679" i="39"/>
  <c r="F1604" i="39"/>
  <c r="D1604" i="39"/>
  <c r="C1604" i="39"/>
  <c r="E1604" i="39"/>
  <c r="F1588" i="39"/>
  <c r="C1588" i="39"/>
  <c r="D1588" i="39"/>
  <c r="E1588" i="39"/>
  <c r="C1675" i="39"/>
  <c r="F1675" i="39"/>
  <c r="D1675" i="39"/>
  <c r="E1675" i="39"/>
  <c r="D1659" i="39"/>
  <c r="F1659" i="39"/>
  <c r="C1659" i="39"/>
  <c r="E1659" i="39"/>
  <c r="E1643" i="39"/>
  <c r="F1643" i="39"/>
  <c r="C1643" i="39"/>
  <c r="D1643" i="39"/>
  <c r="E1629" i="39"/>
  <c r="F1629" i="39"/>
  <c r="C1629" i="39"/>
  <c r="D1629" i="39"/>
  <c r="C1621" i="39"/>
  <c r="D1621" i="39"/>
  <c r="F1621" i="39"/>
  <c r="E1621" i="39"/>
  <c r="E1610" i="39"/>
  <c r="F1610" i="39"/>
  <c r="C1610" i="39"/>
  <c r="D1610" i="39"/>
  <c r="D1602" i="39"/>
  <c r="E1602" i="39"/>
  <c r="F1602" i="39"/>
  <c r="C1602" i="39"/>
  <c r="D1586" i="39"/>
  <c r="F1586" i="39"/>
  <c r="C1586" i="39"/>
  <c r="E1586" i="39"/>
  <c r="F1589" i="39"/>
  <c r="D1589" i="39"/>
  <c r="E1589" i="39"/>
  <c r="C1589" i="39"/>
  <c r="D1573" i="39"/>
  <c r="F1573" i="39"/>
  <c r="E1573" i="39"/>
  <c r="C1573" i="39"/>
  <c r="F1557" i="39"/>
  <c r="E1557" i="39"/>
  <c r="C1557" i="39"/>
  <c r="D1557" i="39"/>
  <c r="F1541" i="39"/>
  <c r="C1541" i="39"/>
  <c r="D1541" i="39"/>
  <c r="E1541" i="39"/>
  <c r="E1523" i="39"/>
  <c r="F1523" i="39"/>
  <c r="C1523" i="39"/>
  <c r="D1523" i="39"/>
  <c r="D1507" i="39"/>
  <c r="F1507" i="39"/>
  <c r="E1507" i="39"/>
  <c r="C1507" i="39"/>
  <c r="D1570" i="39"/>
  <c r="F1570" i="39"/>
  <c r="C1570" i="39"/>
  <c r="E1570" i="39"/>
  <c r="E1562" i="39"/>
  <c r="F1562" i="39"/>
  <c r="C1562" i="39"/>
  <c r="D1562" i="39"/>
  <c r="D1554" i="39"/>
  <c r="F1554" i="39"/>
  <c r="C1554" i="39"/>
  <c r="E1554" i="39"/>
  <c r="F1546" i="39"/>
  <c r="D1546" i="39"/>
  <c r="E1546" i="39"/>
  <c r="C1546" i="39"/>
  <c r="F1530" i="39"/>
  <c r="C1530" i="39"/>
  <c r="D1530" i="39"/>
  <c r="E1530" i="39"/>
  <c r="C1551" i="39"/>
  <c r="E1551" i="39"/>
  <c r="F1551" i="39"/>
  <c r="D1551" i="39"/>
  <c r="E1543" i="39"/>
  <c r="F1543" i="39"/>
  <c r="C1543" i="39"/>
  <c r="D1543" i="39"/>
  <c r="C1513" i="39"/>
  <c r="F1513" i="39"/>
  <c r="D1513" i="39"/>
  <c r="E1513" i="39"/>
  <c r="E1497" i="39"/>
  <c r="F1497" i="39"/>
  <c r="D1497" i="39"/>
  <c r="C1497" i="39"/>
  <c r="C1481" i="39"/>
  <c r="F1481" i="39"/>
  <c r="E1481" i="39"/>
  <c r="D1481" i="39"/>
  <c r="F1540" i="39"/>
  <c r="E1540" i="39"/>
  <c r="C1540" i="39"/>
  <c r="D1540" i="39"/>
  <c r="E1408" i="39"/>
  <c r="D1408" i="39"/>
  <c r="F1408" i="39"/>
  <c r="C1408" i="39"/>
  <c r="E1392" i="39"/>
  <c r="F1392" i="39"/>
  <c r="D1392" i="39"/>
  <c r="C1392" i="39"/>
  <c r="F1376" i="39"/>
  <c r="E1376" i="39"/>
  <c r="D1376" i="39"/>
  <c r="C1376" i="39"/>
  <c r="E1463" i="39"/>
  <c r="D1463" i="39"/>
  <c r="C1463" i="39"/>
  <c r="F1463" i="39"/>
  <c r="C1447" i="39"/>
  <c r="F1447" i="39"/>
  <c r="D1447" i="39"/>
  <c r="E1447" i="39"/>
  <c r="C1431" i="39"/>
  <c r="E1431" i="39"/>
  <c r="D1431" i="39"/>
  <c r="F1431" i="39"/>
  <c r="D1417" i="39"/>
  <c r="F1417" i="39"/>
  <c r="E1417" i="39"/>
  <c r="C1417" i="39"/>
  <c r="F1401" i="39"/>
  <c r="D1401" i="39"/>
  <c r="C1401" i="39"/>
  <c r="E1401" i="39"/>
  <c r="F1385" i="39"/>
  <c r="D1385" i="39"/>
  <c r="C1385" i="39"/>
  <c r="E1385" i="39"/>
  <c r="E1369" i="39"/>
  <c r="D1369" i="39"/>
  <c r="C1369" i="39"/>
  <c r="F1369" i="39"/>
  <c r="E1414" i="39"/>
  <c r="F1414" i="39"/>
  <c r="D1414" i="39"/>
  <c r="C1414" i="39"/>
  <c r="F1398" i="39"/>
  <c r="E1398" i="39"/>
  <c r="C1398" i="39"/>
  <c r="D1398" i="39"/>
  <c r="E1382" i="39"/>
  <c r="F1382" i="39"/>
  <c r="C1382" i="39"/>
  <c r="D1382" i="39"/>
  <c r="D1343" i="39"/>
  <c r="F1343" i="39"/>
  <c r="E1343" i="39"/>
  <c r="C1343" i="39"/>
  <c r="C1335" i="39"/>
  <c r="E1335" i="39"/>
  <c r="D1335" i="39"/>
  <c r="F1335" i="39"/>
  <c r="F1327" i="39"/>
  <c r="E1327" i="39"/>
  <c r="D1327" i="39"/>
  <c r="C1327" i="39"/>
  <c r="C1319" i="39"/>
  <c r="F1319" i="39"/>
  <c r="D1319" i="39"/>
  <c r="E1319" i="39"/>
  <c r="F1297" i="39"/>
  <c r="E1297" i="39"/>
  <c r="C1297" i="39"/>
  <c r="D1297" i="39"/>
  <c r="D1289" i="39"/>
  <c r="E1289" i="39"/>
  <c r="F1289" i="39"/>
  <c r="C1289" i="39"/>
  <c r="D1281" i="39"/>
  <c r="E1281" i="39"/>
  <c r="C1281" i="39"/>
  <c r="F1281" i="39"/>
  <c r="F1273" i="39"/>
  <c r="E1273" i="39"/>
  <c r="D1273" i="39"/>
  <c r="C1273" i="39"/>
  <c r="E1265" i="39"/>
  <c r="D1265" i="39"/>
  <c r="F1265" i="39"/>
  <c r="C1265" i="39"/>
  <c r="C1243" i="39"/>
  <c r="F1243" i="39"/>
  <c r="E1243" i="39"/>
  <c r="D1243" i="39"/>
  <c r="E1227" i="39"/>
  <c r="D1227" i="39"/>
  <c r="C1227" i="39"/>
  <c r="F1227" i="39"/>
  <c r="C1165" i="39"/>
  <c r="E1165" i="39"/>
  <c r="F1165" i="39"/>
  <c r="D1165" i="39"/>
  <c r="F1306" i="39"/>
  <c r="E1306" i="39"/>
  <c r="C1306" i="39"/>
  <c r="D1306" i="39"/>
  <c r="C1298" i="39"/>
  <c r="F1298" i="39"/>
  <c r="D1298" i="39"/>
  <c r="E1298" i="39"/>
  <c r="F1290" i="39"/>
  <c r="C1290" i="39"/>
  <c r="E1290" i="39"/>
  <c r="D1290" i="39"/>
  <c r="E1282" i="39"/>
  <c r="C1282" i="39"/>
  <c r="D1282" i="39"/>
  <c r="F1282" i="39"/>
  <c r="F1274" i="39"/>
  <c r="C1274" i="39"/>
  <c r="D1274" i="39"/>
  <c r="E1274" i="39"/>
  <c r="F1266" i="39"/>
  <c r="E1266" i="39"/>
  <c r="C1266" i="39"/>
  <c r="D1266" i="39"/>
  <c r="D1186" i="39"/>
  <c r="E1186" i="39"/>
  <c r="F1186" i="39"/>
  <c r="C1186" i="39"/>
  <c r="E1170" i="39"/>
  <c r="D1170" i="39"/>
  <c r="C1170" i="39"/>
  <c r="F1170" i="39"/>
  <c r="E1200" i="39"/>
  <c r="C1200" i="39"/>
  <c r="D1200" i="39"/>
  <c r="F1200" i="39"/>
  <c r="C1184" i="39"/>
  <c r="F1184" i="39"/>
  <c r="D1184" i="39"/>
  <c r="E1184" i="39"/>
  <c r="E1168" i="39"/>
  <c r="F1168" i="39"/>
  <c r="D1168" i="39"/>
  <c r="C1168" i="39"/>
  <c r="E1152" i="39"/>
  <c r="D1152" i="39"/>
  <c r="C1152" i="39"/>
  <c r="F1152" i="39"/>
  <c r="I6" i="10"/>
  <c r="F1462" i="39"/>
  <c r="D1462" i="39"/>
  <c r="E1462" i="39"/>
  <c r="C1462" i="39"/>
  <c r="F1358" i="39"/>
  <c r="D1358" i="39"/>
  <c r="E1358" i="39"/>
  <c r="C1358" i="39"/>
  <c r="D1350" i="39"/>
  <c r="F1350" i="39"/>
  <c r="E1350" i="39"/>
  <c r="C1350" i="39"/>
  <c r="C1428" i="39"/>
  <c r="E1428" i="39"/>
  <c r="D1428" i="39"/>
  <c r="F1428" i="39"/>
  <c r="C1469" i="39"/>
  <c r="F1469" i="39"/>
  <c r="D1469" i="39"/>
  <c r="E1469" i="39"/>
  <c r="C1411" i="39"/>
  <c r="D1411" i="39"/>
  <c r="F1411" i="39"/>
  <c r="E1411" i="39"/>
  <c r="F1395" i="39"/>
  <c r="E1395" i="39"/>
  <c r="C1395" i="39"/>
  <c r="D1395" i="39"/>
  <c r="F1379" i="39"/>
  <c r="E1379" i="39"/>
  <c r="C1379" i="39"/>
  <c r="D1379" i="39"/>
  <c r="E1353" i="39"/>
  <c r="F1353" i="39"/>
  <c r="C1353" i="39"/>
  <c r="D1353" i="39"/>
  <c r="Q1291" i="9"/>
  <c r="BA1291" i="9" s="1"/>
  <c r="D1342" i="39"/>
  <c r="F1342" i="39"/>
  <c r="C1342" i="39"/>
  <c r="E1342" i="39"/>
  <c r="E1318" i="39"/>
  <c r="D1318" i="39"/>
  <c r="C1318" i="39"/>
  <c r="F1318" i="39"/>
  <c r="D1254" i="39"/>
  <c r="F1254" i="39"/>
  <c r="C1254" i="39"/>
  <c r="E1254" i="39"/>
  <c r="D1214" i="39"/>
  <c r="E1214" i="39"/>
  <c r="C1214" i="39"/>
  <c r="F1214" i="39"/>
  <c r="C1206" i="39"/>
  <c r="D1206" i="39"/>
  <c r="E1206" i="39"/>
  <c r="F1206" i="39"/>
  <c r="S1615" i="9"/>
  <c r="C1487" i="39"/>
  <c r="F1487" i="39"/>
  <c r="D1487" i="39"/>
  <c r="E1487" i="39"/>
  <c r="E1404" i="39"/>
  <c r="C1404" i="39"/>
  <c r="F1404" i="39"/>
  <c r="D1404" i="39"/>
  <c r="C1372" i="39"/>
  <c r="D1372" i="39"/>
  <c r="F1372" i="39"/>
  <c r="E1372" i="39"/>
  <c r="D1201" i="39"/>
  <c r="F1201" i="39"/>
  <c r="C1201" i="39"/>
  <c r="E1201" i="39"/>
  <c r="D1193" i="39"/>
  <c r="F1193" i="39"/>
  <c r="C1193" i="39"/>
  <c r="E1193" i="39"/>
  <c r="D1185" i="39"/>
  <c r="F1185" i="39"/>
  <c r="C1185" i="39"/>
  <c r="E1185" i="39"/>
  <c r="F1177" i="39"/>
  <c r="D1177" i="39"/>
  <c r="E1177" i="39"/>
  <c r="C1177" i="39"/>
  <c r="C1169" i="39"/>
  <c r="D1169" i="39"/>
  <c r="F1169" i="39"/>
  <c r="E1169" i="39"/>
  <c r="F1153" i="39"/>
  <c r="D1153" i="39"/>
  <c r="C1153" i="39"/>
  <c r="E1153" i="39"/>
  <c r="E1341" i="39"/>
  <c r="C1341" i="39"/>
  <c r="D1341" i="39"/>
  <c r="F1341" i="39"/>
  <c r="D1333" i="39"/>
  <c r="F1333" i="39"/>
  <c r="E1333" i="39"/>
  <c r="C1333" i="39"/>
  <c r="E1325" i="39"/>
  <c r="D1325" i="39"/>
  <c r="C1325" i="39"/>
  <c r="F1325" i="39"/>
  <c r="E1317" i="39"/>
  <c r="C1317" i="39"/>
  <c r="F1317" i="39"/>
  <c r="D1317" i="39"/>
  <c r="D1308" i="39"/>
  <c r="F1308" i="39"/>
  <c r="E1308" i="39"/>
  <c r="C1308" i="39"/>
  <c r="C1300" i="39"/>
  <c r="E1300" i="39"/>
  <c r="F1300" i="39"/>
  <c r="D1300" i="39"/>
  <c r="D1292" i="39"/>
  <c r="F1292" i="39"/>
  <c r="C1292" i="39"/>
  <c r="E1292" i="39"/>
  <c r="F1284" i="39"/>
  <c r="D1284" i="39"/>
  <c r="C1284" i="39"/>
  <c r="E1284" i="39"/>
  <c r="F1196" i="39"/>
  <c r="E1196" i="39"/>
  <c r="C1196" i="39"/>
  <c r="D1196" i="39"/>
  <c r="D1180" i="39"/>
  <c r="F1180" i="39"/>
  <c r="E1180" i="39"/>
  <c r="C1180" i="39"/>
  <c r="C1064" i="39"/>
  <c r="C1071" i="39"/>
  <c r="C1060" i="39"/>
  <c r="C1052" i="39"/>
  <c r="C1044" i="39"/>
  <c r="P1021" i="9"/>
  <c r="AZ1021" i="9" s="1"/>
  <c r="P697" i="9"/>
  <c r="AZ697" i="9" s="1"/>
  <c r="P967" i="9"/>
  <c r="AZ967" i="9" s="1"/>
  <c r="P643" i="9"/>
  <c r="AZ643" i="9" s="1"/>
  <c r="P751" i="9"/>
  <c r="AZ751" i="9" s="1"/>
  <c r="P805" i="9"/>
  <c r="AZ805" i="9" s="1"/>
  <c r="P859" i="9"/>
  <c r="AZ859" i="9" s="1"/>
  <c r="P913" i="9"/>
  <c r="AZ913" i="9" s="1"/>
  <c r="P1075" i="9"/>
  <c r="AZ1075" i="9" s="1"/>
  <c r="P1129" i="9"/>
  <c r="AZ1129" i="9" s="1"/>
  <c r="Q913" i="9"/>
  <c r="BA913" i="9" s="1"/>
  <c r="Q1021" i="9"/>
  <c r="BA1021" i="9" s="1"/>
  <c r="Q319" i="9"/>
  <c r="BA319" i="9" s="1"/>
  <c r="Q697" i="9"/>
  <c r="BA697" i="9" s="1"/>
  <c r="Q859" i="9"/>
  <c r="BA859" i="9" s="1"/>
  <c r="Q967" i="9"/>
  <c r="BA967" i="9" s="1"/>
  <c r="Q1075" i="9"/>
  <c r="BA1075" i="9" s="1"/>
  <c r="Q1129" i="9"/>
  <c r="BA1129" i="9" s="1"/>
  <c r="Q427" i="9"/>
  <c r="BA427" i="9" s="1"/>
  <c r="Q535" i="9"/>
  <c r="BA535" i="9" s="1"/>
  <c r="Q589" i="9"/>
  <c r="BA589" i="9" s="1"/>
  <c r="Q643" i="9"/>
  <c r="BA643" i="9" s="1"/>
  <c r="Q751" i="9"/>
  <c r="BA751" i="9" s="1"/>
  <c r="Q805" i="9"/>
  <c r="BA805" i="9" s="1"/>
  <c r="P427" i="9"/>
  <c r="AZ427" i="9" s="1"/>
  <c r="P535" i="9"/>
  <c r="AZ535" i="9" s="1"/>
  <c r="P589" i="9"/>
  <c r="AZ589" i="9" s="1"/>
  <c r="P319" i="9"/>
  <c r="AZ319" i="9" s="1"/>
  <c r="E45" i="39"/>
  <c r="E151" i="39"/>
  <c r="E1117" i="39"/>
  <c r="E1021" i="39"/>
  <c r="E889" i="39"/>
  <c r="E789" i="39"/>
  <c r="E733" i="39"/>
  <c r="E687" i="39"/>
  <c r="E633" i="39"/>
  <c r="E591" i="39"/>
  <c r="E559" i="39"/>
  <c r="F529" i="39"/>
  <c r="F25" i="39"/>
  <c r="F57" i="39"/>
  <c r="E163" i="39"/>
  <c r="E1091" i="39"/>
  <c r="E1051" i="39"/>
  <c r="D805" i="39"/>
  <c r="E1092" i="39"/>
  <c r="E1084" i="39"/>
  <c r="E1076" i="39"/>
  <c r="E1068" i="39"/>
  <c r="E981" i="39"/>
  <c r="E804" i="39"/>
  <c r="D745" i="39"/>
  <c r="E649" i="39"/>
  <c r="E625" i="39"/>
  <c r="E541" i="39"/>
  <c r="D17" i="39"/>
  <c r="E143" i="39"/>
  <c r="E1145" i="39"/>
  <c r="E1137" i="39"/>
  <c r="E1129" i="39"/>
  <c r="E1105" i="39"/>
  <c r="E1083" i="39"/>
  <c r="E1063" i="39"/>
  <c r="D1033" i="39"/>
  <c r="E1009" i="39"/>
  <c r="E955" i="39"/>
  <c r="D913" i="39"/>
  <c r="D855" i="39"/>
  <c r="E821" i="39"/>
  <c r="D763" i="39"/>
  <c r="D820" i="39"/>
  <c r="E725" i="39"/>
  <c r="D661" i="39"/>
  <c r="E621" i="39"/>
  <c r="D583" i="39"/>
  <c r="F33" i="39"/>
  <c r="E1101" i="39"/>
  <c r="E1059" i="39"/>
  <c r="E971" i="39"/>
  <c r="E943" i="39"/>
  <c r="E925" i="39"/>
  <c r="E893" i="39"/>
  <c r="E871" i="39"/>
  <c r="E851" i="39"/>
  <c r="E831" i="39"/>
  <c r="E793" i="39"/>
  <c r="E1028" i="39"/>
  <c r="E1020" i="39"/>
  <c r="E945" i="39"/>
  <c r="E872" i="39"/>
  <c r="D864" i="39"/>
  <c r="D856" i="39"/>
  <c r="E848" i="39"/>
  <c r="E832" i="39"/>
  <c r="E796" i="39"/>
  <c r="D788" i="39"/>
  <c r="E769" i="39"/>
  <c r="E737" i="39"/>
  <c r="E711" i="39"/>
  <c r="E691" i="39"/>
  <c r="E671" i="39"/>
  <c r="E657" i="39"/>
  <c r="E617" i="39"/>
  <c r="D603" i="39"/>
  <c r="E595" i="39"/>
  <c r="E563" i="39"/>
  <c r="E533" i="39"/>
  <c r="E509" i="39"/>
  <c r="E479" i="39"/>
  <c r="D441" i="39"/>
  <c r="E417" i="39"/>
  <c r="E387" i="39"/>
  <c r="E347" i="39"/>
  <c r="E239" i="39"/>
  <c r="E223" i="39"/>
  <c r="E1115" i="39"/>
  <c r="E978" i="39"/>
  <c r="E915" i="39"/>
  <c r="E891" i="39"/>
  <c r="E740" i="39"/>
  <c r="E714" i="39"/>
  <c r="E644" i="39"/>
  <c r="E620" i="39"/>
  <c r="E574" i="39"/>
  <c r="D544" i="39"/>
  <c r="D504" i="39"/>
  <c r="E474" i="39"/>
  <c r="D450" i="39"/>
  <c r="E420" i="39"/>
  <c r="D390" i="39"/>
  <c r="E358" i="39"/>
  <c r="E316" i="39"/>
  <c r="E308" i="39"/>
  <c r="D300" i="39"/>
  <c r="E292" i="39"/>
  <c r="D284" i="39"/>
  <c r="E194" i="39"/>
  <c r="E1136" i="39"/>
  <c r="E1116" i="39"/>
  <c r="E1108" i="39"/>
  <c r="E1069" i="39"/>
  <c r="E1045" i="39"/>
  <c r="D924" i="39"/>
  <c r="D916" i="39"/>
  <c r="D908" i="39"/>
  <c r="D900" i="39"/>
  <c r="E849" i="39"/>
  <c r="D747" i="39"/>
  <c r="E705" i="39"/>
  <c r="E681" i="39"/>
  <c r="E643" i="39"/>
  <c r="E623" i="39"/>
  <c r="E569" i="39"/>
  <c r="E535" i="39"/>
  <c r="D497" i="39"/>
  <c r="D419" i="39"/>
  <c r="E365" i="39"/>
  <c r="E315" i="39"/>
  <c r="E271" i="39"/>
  <c r="E1003" i="39"/>
  <c r="E783" i="39"/>
  <c r="E742" i="39"/>
  <c r="E708" i="39"/>
  <c r="E638" i="39"/>
  <c r="D596" i="39"/>
  <c r="E550" i="39"/>
  <c r="E476" i="39"/>
  <c r="D442" i="39"/>
  <c r="E410" i="39"/>
  <c r="E356" i="39"/>
  <c r="E196" i="39"/>
  <c r="E68" i="39"/>
  <c r="E103" i="39"/>
  <c r="E121" i="39"/>
  <c r="E149" i="39"/>
  <c r="E93" i="39"/>
  <c r="E215" i="39"/>
  <c r="E475" i="39"/>
  <c r="E359" i="39"/>
  <c r="E1111" i="39"/>
  <c r="D1034" i="39"/>
  <c r="D1026" i="39"/>
  <c r="E1010" i="39"/>
  <c r="E994" i="39"/>
  <c r="D927" i="39"/>
  <c r="E760" i="39"/>
  <c r="E736" i="39"/>
  <c r="D706" i="39"/>
  <c r="D666" i="39"/>
  <c r="E640" i="39"/>
  <c r="D616" i="39"/>
  <c r="E586" i="39"/>
  <c r="E540" i="39"/>
  <c r="E516" i="39"/>
  <c r="E436" i="39"/>
  <c r="E354" i="39"/>
  <c r="E124" i="39"/>
  <c r="E110" i="39"/>
  <c r="E102" i="39"/>
  <c r="E94" i="39"/>
  <c r="E86" i="39"/>
  <c r="E1124" i="39"/>
  <c r="E1081" i="39"/>
  <c r="E984" i="39"/>
  <c r="E976" i="39"/>
  <c r="E968" i="39"/>
  <c r="E960" i="39"/>
  <c r="E944" i="39"/>
  <c r="D936" i="39"/>
  <c r="E845" i="39"/>
  <c r="E768" i="39"/>
  <c r="E759" i="39"/>
  <c r="E701" i="39"/>
  <c r="E677" i="39"/>
  <c r="E639" i="39"/>
  <c r="E605" i="39"/>
  <c r="E565" i="39"/>
  <c r="E547" i="39"/>
  <c r="E507" i="39"/>
  <c r="E477" i="39"/>
  <c r="E377" i="39"/>
  <c r="E303" i="39"/>
  <c r="E295" i="39"/>
  <c r="E287" i="39"/>
  <c r="E1090" i="39"/>
  <c r="E1082" i="39"/>
  <c r="E1074" i="39"/>
  <c r="E1066" i="39"/>
  <c r="D1058" i="39"/>
  <c r="E1050" i="39"/>
  <c r="E1015" i="39"/>
  <c r="E811" i="39"/>
  <c r="E779" i="39"/>
  <c r="E700" i="39"/>
  <c r="D658" i="39"/>
  <c r="E634" i="39"/>
  <c r="D592" i="39"/>
  <c r="E568" i="39"/>
  <c r="E526" i="39"/>
  <c r="D488" i="39"/>
  <c r="E422" i="39"/>
  <c r="D388" i="39"/>
  <c r="E368" i="39"/>
  <c r="E314" i="39"/>
  <c r="E236" i="39"/>
  <c r="E228" i="39"/>
  <c r="E212" i="39"/>
  <c r="E166" i="39"/>
  <c r="E150" i="39"/>
  <c r="E108" i="39"/>
  <c r="E100" i="39"/>
  <c r="E92" i="39"/>
  <c r="E84" i="39"/>
  <c r="E58" i="39"/>
  <c r="E50" i="39"/>
  <c r="E42" i="39"/>
  <c r="E34" i="39"/>
  <c r="E26" i="39"/>
  <c r="E83" i="39"/>
  <c r="E201" i="39"/>
  <c r="E43" i="39"/>
  <c r="E225" i="39"/>
  <c r="E241" i="39"/>
  <c r="E105" i="39"/>
  <c r="E471" i="39"/>
  <c r="E409" i="39"/>
  <c r="E379" i="39"/>
  <c r="E301" i="39"/>
  <c r="E285" i="39"/>
  <c r="E1107" i="39"/>
  <c r="E954" i="39"/>
  <c r="E923" i="39"/>
  <c r="D752" i="39"/>
  <c r="E702" i="39"/>
  <c r="E656" i="39"/>
  <c r="E632" i="39"/>
  <c r="E606" i="39"/>
  <c r="E582" i="39"/>
  <c r="E536" i="39"/>
  <c r="E512" i="39"/>
  <c r="E482" i="39"/>
  <c r="E432" i="39"/>
  <c r="E412" i="39"/>
  <c r="E366" i="39"/>
  <c r="E272" i="39"/>
  <c r="E238" i="39"/>
  <c r="E230" i="39"/>
  <c r="E222" i="39"/>
  <c r="E206" i="39"/>
  <c r="E120" i="39"/>
  <c r="E56" i="39"/>
  <c r="E48" i="39"/>
  <c r="E40" i="39"/>
  <c r="E32" i="39"/>
  <c r="E24" i="39"/>
  <c r="E1144" i="39"/>
  <c r="E1077" i="39"/>
  <c r="E861" i="39"/>
  <c r="E837" i="39"/>
  <c r="E731" i="39"/>
  <c r="E693" i="39"/>
  <c r="E651" i="39"/>
  <c r="E615" i="39"/>
  <c r="E581" i="39"/>
  <c r="E543" i="39"/>
  <c r="E489" i="39"/>
  <c r="E457" i="39"/>
  <c r="E427" i="39"/>
  <c r="E407" i="39"/>
  <c r="E389" i="39"/>
  <c r="E357" i="39"/>
  <c r="E1146" i="39"/>
  <c r="E1138" i="39"/>
  <c r="E1130" i="39"/>
  <c r="E1122" i="39"/>
  <c r="E1114" i="39"/>
  <c r="E1106" i="39"/>
  <c r="E1098" i="39"/>
  <c r="E1031" i="39"/>
  <c r="E991" i="39"/>
  <c r="D870" i="39"/>
  <c r="D862" i="39"/>
  <c r="D854" i="39"/>
  <c r="D846" i="39"/>
  <c r="E838" i="39"/>
  <c r="E830" i="39"/>
  <c r="E807" i="39"/>
  <c r="E775" i="39"/>
  <c r="E734" i="39"/>
  <c r="E650" i="39"/>
  <c r="E588" i="39"/>
  <c r="E564" i="39"/>
  <c r="E522" i="39"/>
  <c r="E484" i="39"/>
  <c r="E452" i="39"/>
  <c r="E418" i="39"/>
  <c r="E348" i="39"/>
  <c r="E306" i="39"/>
  <c r="E290" i="39"/>
  <c r="E282" i="39"/>
  <c r="E130" i="39"/>
  <c r="E18" i="39"/>
  <c r="E71" i="39"/>
  <c r="E79" i="39"/>
  <c r="E111" i="39"/>
  <c r="E39" i="39"/>
  <c r="E141" i="39"/>
  <c r="E85" i="39"/>
  <c r="E195" i="39"/>
  <c r="E203" i="39"/>
  <c r="E517" i="39"/>
  <c r="E463" i="39"/>
  <c r="E425" i="39"/>
  <c r="E401" i="39"/>
  <c r="E375" i="39"/>
  <c r="E277" i="39"/>
  <c r="E1143" i="39"/>
  <c r="E1135" i="39"/>
  <c r="E1127" i="39"/>
  <c r="E1119" i="39"/>
  <c r="E970" i="39"/>
  <c r="E962" i="39"/>
  <c r="E919" i="39"/>
  <c r="E895" i="39"/>
  <c r="E818" i="39"/>
  <c r="E810" i="39"/>
  <c r="E802" i="39"/>
  <c r="E794" i="39"/>
  <c r="E786" i="39"/>
  <c r="E778" i="39"/>
  <c r="E748" i="39"/>
  <c r="E724" i="39"/>
  <c r="E678" i="39"/>
  <c r="E648" i="39"/>
  <c r="E598" i="39"/>
  <c r="E558" i="39"/>
  <c r="E548" i="39"/>
  <c r="E508" i="39"/>
  <c r="E478" i="39"/>
  <c r="E444" i="39"/>
  <c r="E408" i="39"/>
  <c r="E400" i="39"/>
  <c r="E268" i="39"/>
  <c r="E168" i="39"/>
  <c r="E152" i="39"/>
  <c r="E144" i="39"/>
  <c r="E66" i="39"/>
  <c r="E1132" i="39"/>
  <c r="E1100" i="39"/>
  <c r="E1073" i="39"/>
  <c r="E1049" i="39"/>
  <c r="E892" i="39"/>
  <c r="E884" i="39"/>
  <c r="E873" i="39"/>
  <c r="E833" i="39"/>
  <c r="E727" i="39"/>
  <c r="E689" i="39"/>
  <c r="E647" i="39"/>
  <c r="E597" i="39"/>
  <c r="E573" i="39"/>
  <c r="E515" i="39"/>
  <c r="E469" i="39"/>
  <c r="E439" i="39"/>
  <c r="E369" i="39"/>
  <c r="E275" i="39"/>
  <c r="E1007" i="39"/>
  <c r="E926" i="39"/>
  <c r="E918" i="39"/>
  <c r="E910" i="39"/>
  <c r="E902" i="39"/>
  <c r="E894" i="39"/>
  <c r="E886" i="39"/>
  <c r="E787" i="39"/>
  <c r="E730" i="39"/>
  <c r="E692" i="39"/>
  <c r="E668" i="39"/>
  <c r="E626" i="39"/>
  <c r="E604" i="39"/>
  <c r="E580" i="39"/>
  <c r="E538" i="39"/>
  <c r="E514" i="39"/>
  <c r="E480" i="39"/>
  <c r="E430" i="39"/>
  <c r="E360" i="39"/>
  <c r="E200" i="39"/>
  <c r="E72" i="39"/>
  <c r="E91" i="39"/>
  <c r="E217" i="39"/>
  <c r="E51" i="39"/>
  <c r="E153" i="39"/>
  <c r="E221" i="39"/>
  <c r="E237" i="39"/>
  <c r="E73" i="39"/>
  <c r="E81" i="39"/>
  <c r="E113" i="39"/>
  <c r="E29" i="39"/>
  <c r="E61" i="39"/>
  <c r="E167" i="39"/>
  <c r="E1113" i="39"/>
  <c r="E1055" i="39"/>
  <c r="D1001" i="39"/>
  <c r="D905" i="39"/>
  <c r="E1004" i="39"/>
  <c r="E996" i="39"/>
  <c r="E985" i="39"/>
  <c r="E961" i="39"/>
  <c r="E800" i="39"/>
  <c r="E707" i="39"/>
  <c r="E653" i="39"/>
  <c r="E549" i="39"/>
  <c r="E147" i="39"/>
  <c r="E1109" i="39"/>
  <c r="E1067" i="39"/>
  <c r="F1037" i="39"/>
  <c r="E997" i="39"/>
  <c r="E979" i="39"/>
  <c r="D917" i="39"/>
  <c r="E885" i="39"/>
  <c r="E843" i="39"/>
  <c r="E767" i="39"/>
  <c r="E1088" i="39"/>
  <c r="E1080" i="39"/>
  <c r="E1072" i="39"/>
  <c r="E1056" i="39"/>
  <c r="D1048" i="39"/>
  <c r="E1008" i="39"/>
  <c r="E937" i="39"/>
  <c r="D729" i="39"/>
  <c r="E683" i="39"/>
  <c r="D645" i="39"/>
  <c r="E587" i="39"/>
  <c r="E21" i="39"/>
  <c r="E53" i="39"/>
  <c r="F159" i="39"/>
  <c r="E1141" i="39"/>
  <c r="E1133" i="39"/>
  <c r="E1125" i="39"/>
  <c r="E1087" i="39"/>
  <c r="E1079" i="39"/>
  <c r="E1047" i="39"/>
  <c r="E1013" i="39"/>
  <c r="E975" i="39"/>
  <c r="E929" i="39"/>
  <c r="E897" i="39"/>
  <c r="E839" i="39"/>
  <c r="E817" i="39"/>
  <c r="D777" i="39"/>
  <c r="E1012" i="39"/>
  <c r="E816" i="39"/>
  <c r="E741" i="39"/>
  <c r="D715" i="39"/>
  <c r="D641" i="39"/>
  <c r="D567" i="39"/>
  <c r="E49" i="39"/>
  <c r="E155" i="39"/>
  <c r="E1121" i="39"/>
  <c r="E1075" i="39"/>
  <c r="D1029" i="39"/>
  <c r="E1005" i="39"/>
  <c r="D967" i="39"/>
  <c r="D947" i="39"/>
  <c r="D939" i="39"/>
  <c r="E909" i="39"/>
  <c r="E875" i="39"/>
  <c r="E867" i="39"/>
  <c r="E835" i="39"/>
  <c r="E813" i="39"/>
  <c r="D1032" i="39"/>
  <c r="D1024" i="39"/>
  <c r="D1016" i="39"/>
  <c r="F949" i="39"/>
  <c r="E868" i="39"/>
  <c r="E860" i="39"/>
  <c r="E852" i="39"/>
  <c r="E844" i="39"/>
  <c r="E836" i="39"/>
  <c r="E828" i="39"/>
  <c r="D792" i="39"/>
  <c r="E784" i="39"/>
  <c r="D776" i="39"/>
  <c r="E753" i="39"/>
  <c r="E721" i="39"/>
  <c r="E637" i="39"/>
  <c r="E613" i="39"/>
  <c r="D599" i="39"/>
  <c r="E579" i="39"/>
  <c r="E553" i="39"/>
  <c r="E513" i="39"/>
  <c r="E499" i="39"/>
  <c r="D451" i="39"/>
  <c r="E437" i="39"/>
  <c r="E397" i="39"/>
  <c r="E363" i="39"/>
  <c r="E317" i="39"/>
  <c r="E243" i="39"/>
  <c r="E235" i="39"/>
  <c r="F219" i="39"/>
  <c r="E982" i="39"/>
  <c r="E974" i="39"/>
  <c r="E911" i="39"/>
  <c r="D744" i="39"/>
  <c r="E720" i="39"/>
  <c r="E694" i="39"/>
  <c r="D670" i="39"/>
  <c r="E624" i="39"/>
  <c r="E594" i="39"/>
  <c r="D570" i="39"/>
  <c r="E524" i="39"/>
  <c r="D494" i="39"/>
  <c r="D454" i="39"/>
  <c r="E440" i="39"/>
  <c r="E396" i="39"/>
  <c r="E374" i="39"/>
  <c r="E342" i="39"/>
  <c r="E312" i="39"/>
  <c r="E304" i="39"/>
  <c r="D296" i="39"/>
  <c r="E288" i="39"/>
  <c r="E280" i="39"/>
  <c r="E1120" i="39"/>
  <c r="E1112" i="39"/>
  <c r="E1089" i="39"/>
  <c r="E1065" i="39"/>
  <c r="E928" i="39"/>
  <c r="D920" i="39"/>
  <c r="E912" i="39"/>
  <c r="E904" i="39"/>
  <c r="E869" i="39"/>
  <c r="E829" i="39"/>
  <c r="D723" i="39"/>
  <c r="E685" i="39"/>
  <c r="E659" i="39"/>
  <c r="E627" i="39"/>
  <c r="E589" i="39"/>
  <c r="F551" i="39"/>
  <c r="F531" i="39"/>
  <c r="E511" i="39"/>
  <c r="E481" i="39"/>
  <c r="E381" i="39"/>
  <c r="E349" i="39"/>
  <c r="E311" i="39"/>
  <c r="E1023" i="39"/>
  <c r="E999" i="39"/>
  <c r="E799" i="39"/>
  <c r="E758" i="39"/>
  <c r="E726" i="39"/>
  <c r="E704" i="39"/>
  <c r="E642" i="39"/>
  <c r="E618" i="39"/>
  <c r="D576" i="39"/>
  <c r="D492" i="39"/>
  <c r="E460" i="39"/>
  <c r="E426" i="39"/>
  <c r="E376" i="39"/>
  <c r="E270" i="39"/>
  <c r="E122" i="39"/>
  <c r="E87" i="39"/>
  <c r="E47" i="39"/>
  <c r="E133" i="39"/>
  <c r="E165" i="39"/>
  <c r="E109" i="39"/>
  <c r="E525" i="39"/>
  <c r="D495" i="39"/>
  <c r="E433" i="39"/>
  <c r="E383" i="39"/>
  <c r="E343" i="39"/>
  <c r="E269" i="39"/>
  <c r="E1038" i="39"/>
  <c r="E1030" i="39"/>
  <c r="E1022" i="39"/>
  <c r="E1014" i="39"/>
  <c r="E1006" i="39"/>
  <c r="E998" i="39"/>
  <c r="E990" i="39"/>
  <c r="E931" i="39"/>
  <c r="E907" i="39"/>
  <c r="E762" i="39"/>
  <c r="E756" i="39"/>
  <c r="E710" i="39"/>
  <c r="D686" i="39"/>
  <c r="E660" i="39"/>
  <c r="E636" i="39"/>
  <c r="E590" i="39"/>
  <c r="E566" i="39"/>
  <c r="E520" i="39"/>
  <c r="E490" i="39"/>
  <c r="E466" i="39"/>
  <c r="E416" i="39"/>
  <c r="E370" i="39"/>
  <c r="E276" i="39"/>
  <c r="E106" i="39"/>
  <c r="E98" i="39"/>
  <c r="E90" i="39"/>
  <c r="E82" i="39"/>
  <c r="E1140" i="39"/>
  <c r="E1085" i="39"/>
  <c r="E1061" i="39"/>
  <c r="E980" i="39"/>
  <c r="E972" i="39"/>
  <c r="D964" i="39"/>
  <c r="D956" i="39"/>
  <c r="E948" i="39"/>
  <c r="D940" i="39"/>
  <c r="E865" i="39"/>
  <c r="E841" i="39"/>
  <c r="E764" i="39"/>
  <c r="D743" i="39"/>
  <c r="E697" i="39"/>
  <c r="E655" i="39"/>
  <c r="E619" i="39"/>
  <c r="E585" i="39"/>
  <c r="E561" i="39"/>
  <c r="E523" i="39"/>
  <c r="D493" i="39"/>
  <c r="E461" i="39"/>
  <c r="E415" i="39"/>
  <c r="E361" i="39"/>
  <c r="E307" i="39"/>
  <c r="E299" i="39"/>
  <c r="E291" i="39"/>
  <c r="E283" i="39"/>
  <c r="E1086" i="39"/>
  <c r="E1078" i="39"/>
  <c r="E1070" i="39"/>
  <c r="E1062" i="39"/>
  <c r="E1054" i="39"/>
  <c r="E1046" i="39"/>
  <c r="E1019" i="39"/>
  <c r="E995" i="39"/>
  <c r="E795" i="39"/>
  <c r="E754" i="39"/>
  <c r="E722" i="39"/>
  <c r="E680" i="39"/>
  <c r="E654" i="39"/>
  <c r="D614" i="39"/>
  <c r="E572" i="39"/>
  <c r="D546" i="39"/>
  <c r="E506" i="39"/>
  <c r="E472" i="39"/>
  <c r="E438" i="39"/>
  <c r="E406" i="39"/>
  <c r="E372" i="39"/>
  <c r="E352" i="39"/>
  <c r="E240" i="39"/>
  <c r="E232" i="39"/>
  <c r="E224" i="39"/>
  <c r="E216" i="39"/>
  <c r="E208" i="39"/>
  <c r="E162" i="39"/>
  <c r="E154" i="39"/>
  <c r="E112" i="39"/>
  <c r="E96" i="39"/>
  <c r="E88" i="39"/>
  <c r="E80" i="39"/>
  <c r="E54" i="39"/>
  <c r="E46" i="39"/>
  <c r="E30" i="39"/>
  <c r="E99" i="39"/>
  <c r="E197" i="39"/>
  <c r="E205" i="39"/>
  <c r="E27" i="39"/>
  <c r="E59" i="39"/>
  <c r="E161" i="39"/>
  <c r="E233" i="39"/>
  <c r="E89" i="39"/>
  <c r="E211" i="39"/>
  <c r="E491" i="39"/>
  <c r="E429" i="39"/>
  <c r="D405" i="39"/>
  <c r="E355" i="39"/>
  <c r="E305" i="39"/>
  <c r="E297" i="39"/>
  <c r="E289" i="39"/>
  <c r="E281" i="39"/>
  <c r="E1103" i="39"/>
  <c r="E950" i="39"/>
  <c r="E942" i="39"/>
  <c r="E903" i="39"/>
  <c r="E766" i="39"/>
  <c r="D732" i="39"/>
  <c r="E682" i="39"/>
  <c r="E652" i="39"/>
  <c r="E612" i="39"/>
  <c r="E602" i="39"/>
  <c r="E562" i="39"/>
  <c r="E532" i="39"/>
  <c r="E486" i="39"/>
  <c r="E428" i="39"/>
  <c r="E382" i="39"/>
  <c r="E350" i="39"/>
  <c r="E242" i="39"/>
  <c r="E234" i="39"/>
  <c r="E226" i="39"/>
  <c r="E218" i="39"/>
  <c r="E210" i="39"/>
  <c r="E202" i="39"/>
  <c r="E74" i="39"/>
  <c r="E60" i="39"/>
  <c r="E52" i="39"/>
  <c r="E44" i="39"/>
  <c r="E36" i="39"/>
  <c r="E28" i="39"/>
  <c r="E20" i="39"/>
  <c r="E1128" i="39"/>
  <c r="E1057" i="39"/>
  <c r="E857" i="39"/>
  <c r="E755" i="39"/>
  <c r="E735" i="39"/>
  <c r="E713" i="39"/>
  <c r="E673" i="39"/>
  <c r="E635" i="39"/>
  <c r="E601" i="39"/>
  <c r="E577" i="39"/>
  <c r="E519" i="39"/>
  <c r="E473" i="39"/>
  <c r="E443" i="39"/>
  <c r="E411" i="39"/>
  <c r="E403" i="39"/>
  <c r="E373" i="39"/>
  <c r="E279" i="39"/>
  <c r="E1142" i="39"/>
  <c r="E1134" i="39"/>
  <c r="E1126" i="39"/>
  <c r="E1118" i="39"/>
  <c r="E1110" i="39"/>
  <c r="E1102" i="39"/>
  <c r="E1035" i="39"/>
  <c r="E1011" i="39"/>
  <c r="E874" i="39"/>
  <c r="E866" i="39"/>
  <c r="E858" i="39"/>
  <c r="E850" i="39"/>
  <c r="E842" i="39"/>
  <c r="E834" i="39"/>
  <c r="E823" i="39"/>
  <c r="E791" i="39"/>
  <c r="E750" i="39"/>
  <c r="E696" i="39"/>
  <c r="E672" i="39"/>
  <c r="E630" i="39"/>
  <c r="E584" i="39"/>
  <c r="E542" i="39"/>
  <c r="E518" i="39"/>
  <c r="E468" i="39"/>
  <c r="E434" i="39"/>
  <c r="E402" i="39"/>
  <c r="D364" i="39"/>
  <c r="E310" i="39"/>
  <c r="E302" i="39"/>
  <c r="E294" i="39"/>
  <c r="E286" i="39"/>
  <c r="E204" i="39"/>
  <c r="E67" i="39"/>
  <c r="E95" i="39"/>
  <c r="E23" i="39"/>
  <c r="E55" i="39"/>
  <c r="E157" i="39"/>
  <c r="E101" i="39"/>
  <c r="E199" i="39"/>
  <c r="E207" i="39"/>
  <c r="E487" i="39"/>
  <c r="E467" i="39"/>
  <c r="E459" i="39"/>
  <c r="E445" i="39"/>
  <c r="E421" i="39"/>
  <c r="E391" i="39"/>
  <c r="E371" i="39"/>
  <c r="E351" i="39"/>
  <c r="E1147" i="39"/>
  <c r="E1139" i="39"/>
  <c r="E1131" i="39"/>
  <c r="E1123" i="39"/>
  <c r="E1099" i="39"/>
  <c r="E966" i="39"/>
  <c r="E958" i="39"/>
  <c r="E899" i="39"/>
  <c r="E822" i="39"/>
  <c r="D814" i="39"/>
  <c r="E806" i="39"/>
  <c r="E798" i="39"/>
  <c r="E790" i="39"/>
  <c r="E782" i="39"/>
  <c r="E774" i="39"/>
  <c r="E728" i="39"/>
  <c r="E698" i="39"/>
  <c r="E674" i="39"/>
  <c r="D628" i="39"/>
  <c r="E578" i="39"/>
  <c r="E552" i="39"/>
  <c r="E528" i="39"/>
  <c r="E498" i="39"/>
  <c r="E458" i="39"/>
  <c r="E424" i="39"/>
  <c r="D404" i="39"/>
  <c r="E378" i="39"/>
  <c r="E346" i="39"/>
  <c r="E198" i="39"/>
  <c r="E164" i="39"/>
  <c r="E156" i="39"/>
  <c r="E148" i="39"/>
  <c r="E132" i="39"/>
  <c r="E16" i="39"/>
  <c r="E1104" i="39"/>
  <c r="E1093" i="39"/>
  <c r="E1053" i="39"/>
  <c r="E896" i="39"/>
  <c r="E888" i="39"/>
  <c r="E877" i="39"/>
  <c r="E853" i="39"/>
  <c r="E751" i="39"/>
  <c r="E709" i="39"/>
  <c r="E669" i="39"/>
  <c r="E631" i="39"/>
  <c r="E593" i="39"/>
  <c r="E539" i="39"/>
  <c r="E485" i="39"/>
  <c r="E453" i="39"/>
  <c r="E423" i="39"/>
  <c r="E385" i="39"/>
  <c r="E353" i="39"/>
  <c r="E1027" i="39"/>
  <c r="E930" i="39"/>
  <c r="E922" i="39"/>
  <c r="E914" i="39"/>
  <c r="E906" i="39"/>
  <c r="E898" i="39"/>
  <c r="E890" i="39"/>
  <c r="E882" i="39"/>
  <c r="E803" i="39"/>
  <c r="E746" i="39"/>
  <c r="E712" i="39"/>
  <c r="E688" i="39"/>
  <c r="E646" i="39"/>
  <c r="E622" i="39"/>
  <c r="E600" i="39"/>
  <c r="E560" i="39"/>
  <c r="E534" i="39"/>
  <c r="E496" i="39"/>
  <c r="E464" i="39"/>
  <c r="E414" i="39"/>
  <c r="E380" i="39"/>
  <c r="E344" i="39"/>
  <c r="E274" i="39"/>
  <c r="E107" i="39"/>
  <c r="E15" i="39"/>
  <c r="E35" i="39"/>
  <c r="E169" i="39"/>
  <c r="E229" i="39"/>
  <c r="E69" i="39"/>
  <c r="F85" i="39"/>
  <c r="D290" i="39"/>
  <c r="D962" i="39"/>
  <c r="D647" i="39"/>
  <c r="D152" i="39"/>
  <c r="F430" i="39"/>
  <c r="F375" i="39"/>
  <c r="F221" i="39"/>
  <c r="F141" i="39"/>
  <c r="F153" i="39"/>
  <c r="F277" i="39"/>
  <c r="D79" i="39"/>
  <c r="D786" i="39"/>
  <c r="D894" i="39"/>
  <c r="D369" i="39"/>
  <c r="D918" i="39"/>
  <c r="F427" i="39"/>
  <c r="F160" i="39"/>
  <c r="F130" i="39"/>
  <c r="F290" i="39"/>
  <c r="D1049" i="39"/>
  <c r="D469" i="39"/>
  <c r="D819" i="39"/>
  <c r="D141" i="39"/>
  <c r="D221" i="39"/>
  <c r="D444" i="39"/>
  <c r="F647" i="39"/>
  <c r="D648" i="39"/>
  <c r="D730" i="39"/>
  <c r="F668" i="39"/>
  <c r="F156" i="39"/>
  <c r="F148" i="39"/>
  <c r="D55" i="39"/>
  <c r="F906" i="39"/>
  <c r="D496" i="39"/>
  <c r="D746" i="39"/>
  <c r="F434" i="39"/>
  <c r="F74" i="39"/>
  <c r="F423" i="39"/>
  <c r="D23" i="39"/>
  <c r="D712" i="39"/>
  <c r="D344" i="39"/>
  <c r="F382" i="39"/>
  <c r="F132" i="39"/>
  <c r="F229" i="39"/>
  <c r="D882" i="39"/>
  <c r="D600" i="39"/>
  <c r="D414" i="39"/>
  <c r="F60" i="39"/>
  <c r="F198" i="39"/>
  <c r="D35" i="39"/>
  <c r="D896" i="39"/>
  <c r="D688" i="39"/>
  <c r="D593" i="39"/>
  <c r="F882" i="39"/>
  <c r="F72" i="39"/>
  <c r="F71" i="39"/>
  <c r="F268" i="39"/>
  <c r="F144" i="39"/>
  <c r="F200" i="39"/>
  <c r="F278" i="39"/>
  <c r="F81" i="39"/>
  <c r="F275" i="39"/>
  <c r="F195" i="39"/>
  <c r="D217" i="39"/>
  <c r="D818" i="39"/>
  <c r="D514" i="39"/>
  <c r="D892" i="39"/>
  <c r="D360" i="39"/>
  <c r="D580" i="39"/>
  <c r="F819" i="39"/>
  <c r="F894" i="39"/>
  <c r="F573" i="39"/>
  <c r="D926" i="39"/>
  <c r="D478" i="39"/>
  <c r="D298" i="39"/>
  <c r="D692" i="39"/>
  <c r="D515" i="39"/>
  <c r="D362" i="39"/>
  <c r="D668" i="39"/>
  <c r="D480" i="39"/>
  <c r="D886" i="39"/>
  <c r="F926" i="39"/>
  <c r="F692" i="39"/>
  <c r="F39" i="39"/>
  <c r="F480" i="39"/>
  <c r="F66" i="39"/>
  <c r="F51" i="39"/>
  <c r="F522" i="39"/>
  <c r="F425" i="39"/>
  <c r="F152" i="39"/>
  <c r="F79" i="39"/>
  <c r="F91" i="39"/>
  <c r="D203" i="39"/>
  <c r="D85" i="39"/>
  <c r="D200" i="39"/>
  <c r="D195" i="39"/>
  <c r="D111" i="39"/>
  <c r="D39" i="39"/>
  <c r="D160" i="39"/>
  <c r="D81" i="39"/>
  <c r="D268" i="39"/>
  <c r="D144" i="39"/>
  <c r="D802" i="39"/>
  <c r="D72" i="39"/>
  <c r="D508" i="39"/>
  <c r="D66" i="39"/>
  <c r="F833" i="39"/>
  <c r="F689" i="39"/>
  <c r="D727" i="39"/>
  <c r="D910" i="39"/>
  <c r="D430" i="39"/>
  <c r="D597" i="39"/>
  <c r="D833" i="39"/>
  <c r="D604" i="39"/>
  <c r="F730" i="39"/>
  <c r="D399" i="39"/>
  <c r="D573" i="39"/>
  <c r="F360" i="39"/>
  <c r="F604" i="39"/>
  <c r="F483" i="39"/>
  <c r="F384" i="39"/>
  <c r="F113" i="39"/>
  <c r="F484" i="39"/>
  <c r="F282" i="39"/>
  <c r="F136" i="39"/>
  <c r="F217" i="39"/>
  <c r="F203" i="39"/>
  <c r="F111" i="39"/>
  <c r="D278" i="39"/>
  <c r="D153" i="39"/>
  <c r="D91" i="39"/>
  <c r="D277" i="39"/>
  <c r="D51" i="39"/>
  <c r="D136" i="39"/>
  <c r="D275" i="39"/>
  <c r="D626" i="39"/>
  <c r="D873" i="39"/>
  <c r="D73" i="39"/>
  <c r="D408" i="39"/>
  <c r="F918" i="39"/>
  <c r="F597" i="39"/>
  <c r="D439" i="39"/>
  <c r="D558" i="39"/>
  <c r="D398" i="39"/>
  <c r="D748" i="39"/>
  <c r="D884" i="39"/>
  <c r="F910" i="39"/>
  <c r="D787" i="39"/>
  <c r="D538" i="39"/>
  <c r="F787" i="39"/>
  <c r="F886" i="39"/>
  <c r="D902" i="39"/>
  <c r="D113" i="39"/>
  <c r="F902" i="39"/>
  <c r="F101" i="39"/>
  <c r="D204" i="39"/>
  <c r="F210" i="39"/>
  <c r="D458" i="39"/>
  <c r="F226" i="39"/>
  <c r="D698" i="39"/>
  <c r="F46" i="39"/>
  <c r="F1007" i="39"/>
  <c r="F626" i="39"/>
  <c r="F538" i="39"/>
  <c r="F56" i="39"/>
  <c r="F230" i="39"/>
  <c r="D1007" i="39"/>
  <c r="D425" i="39"/>
  <c r="D385" i="39"/>
  <c r="D709" i="39"/>
  <c r="D453" i="39"/>
  <c r="D906" i="39"/>
  <c r="F286" i="39"/>
  <c r="D282" i="39"/>
  <c r="D130" i="39"/>
  <c r="D914" i="39"/>
  <c r="D485" i="39"/>
  <c r="F593" i="39"/>
  <c r="D548" i="39"/>
  <c r="F922" i="39"/>
  <c r="F898" i="39"/>
  <c r="D95" i="39"/>
  <c r="D286" i="39"/>
  <c r="D810" i="39"/>
  <c r="F202" i="39"/>
  <c r="D452" i="39"/>
  <c r="F930" i="39"/>
  <c r="F532" i="39"/>
  <c r="F70" i="39"/>
  <c r="F482" i="39"/>
  <c r="F24" i="39"/>
  <c r="F32" i="39"/>
  <c r="D418" i="39"/>
  <c r="D375" i="39"/>
  <c r="D67" i="39"/>
  <c r="F218" i="39"/>
  <c r="D391" i="39"/>
  <c r="F108" i="39"/>
  <c r="F209" i="39"/>
  <c r="D775" i="39"/>
  <c r="D724" i="39"/>
  <c r="F26" i="39"/>
  <c r="F775" i="39"/>
  <c r="D400" i="39"/>
  <c r="F1049" i="39"/>
  <c r="F281" i="39"/>
  <c r="D222" i="39"/>
  <c r="F517" i="39"/>
  <c r="D483" i="39"/>
  <c r="F34" i="39"/>
  <c r="F115" i="39"/>
  <c r="D28" i="39"/>
  <c r="D651" i="39"/>
  <c r="D348" i="39"/>
  <c r="D598" i="39"/>
  <c r="F432" i="39"/>
  <c r="D919" i="39"/>
  <c r="D455" i="39"/>
  <c r="D517" i="39"/>
  <c r="F919" i="39"/>
  <c r="D424" i="39"/>
  <c r="D528" i="39"/>
  <c r="D384" i="39"/>
  <c r="D778" i="39"/>
  <c r="F895" i="39"/>
  <c r="F962" i="39"/>
  <c r="F40" i="39"/>
  <c r="F120" i="39"/>
  <c r="F42" i="39"/>
  <c r="F48" i="39"/>
  <c r="F285" i="39"/>
  <c r="F206" i="39"/>
  <c r="F272" i="39"/>
  <c r="D32" i="39"/>
  <c r="D40" i="39"/>
  <c r="D489" i="39"/>
  <c r="D807" i="39"/>
  <c r="D830" i="39"/>
  <c r="D564" i="39"/>
  <c r="D678" i="39"/>
  <c r="F379" i="39"/>
  <c r="F43" i="39"/>
  <c r="F422" i="39"/>
  <c r="F222" i="39"/>
  <c r="D970" i="39"/>
  <c r="F142" i="39"/>
  <c r="F377" i="39"/>
  <c r="F225" i="39"/>
  <c r="F150" i="39"/>
  <c r="F100" i="39"/>
  <c r="F158" i="39"/>
  <c r="D230" i="39"/>
  <c r="D389" i="39"/>
  <c r="F543" i="39"/>
  <c r="D1031" i="39"/>
  <c r="F526" i="39"/>
  <c r="F50" i="39"/>
  <c r="F58" i="39"/>
  <c r="F92" i="39"/>
  <c r="F105" i="39"/>
  <c r="F145" i="39"/>
  <c r="D50" i="39"/>
  <c r="D48" i="39"/>
  <c r="D206" i="39"/>
  <c r="D84" i="39"/>
  <c r="D24" i="39"/>
  <c r="D56" i="39"/>
  <c r="D427" i="39"/>
  <c r="F439" i="39"/>
  <c r="F228" i="39"/>
  <c r="D946" i="39"/>
  <c r="D895" i="39"/>
  <c r="F36" i="39"/>
  <c r="F279" i="39"/>
  <c r="D142" i="39"/>
  <c r="D850" i="39"/>
  <c r="D402" i="39"/>
  <c r="D601" i="39"/>
  <c r="D782" i="39"/>
  <c r="D71" i="39"/>
  <c r="F28" i="39"/>
  <c r="F429" i="39"/>
  <c r="F472" i="39"/>
  <c r="F428" i="39"/>
  <c r="F212" i="39"/>
  <c r="F84" i="39"/>
  <c r="F83" i="39"/>
  <c r="F201" i="39"/>
  <c r="D285" i="39"/>
  <c r="D89" i="39"/>
  <c r="D150" i="39"/>
  <c r="D459" i="39"/>
  <c r="D434" i="39"/>
  <c r="D457" i="39"/>
  <c r="F807" i="39"/>
  <c r="D888" i="39"/>
  <c r="D80" i="39"/>
  <c r="D487" i="39"/>
  <c r="F112" i="39"/>
  <c r="F289" i="39"/>
  <c r="D202" i="39"/>
  <c r="D411" i="39"/>
  <c r="F899" i="39"/>
  <c r="F791" i="39"/>
  <c r="D16" i="39"/>
  <c r="D1053" i="39"/>
  <c r="D96" i="39"/>
  <c r="D473" i="39"/>
  <c r="D581" i="39"/>
  <c r="BB135" i="9"/>
  <c r="BB129" i="9"/>
  <c r="BB134" i="9"/>
  <c r="BB130" i="9"/>
  <c r="BB136" i="9"/>
  <c r="BB131" i="9"/>
  <c r="BB122" i="9"/>
  <c r="BB132" i="9"/>
  <c r="F55" i="39"/>
  <c r="F372" i="39"/>
  <c r="F424" i="39"/>
  <c r="F473" i="39"/>
  <c r="F378" i="39"/>
  <c r="F30" i="39"/>
  <c r="F380" i="39"/>
  <c r="F20" i="39"/>
  <c r="F59" i="39"/>
  <c r="F528" i="39"/>
  <c r="F54" i="39"/>
  <c r="F154" i="39"/>
  <c r="F207" i="39"/>
  <c r="F199" i="39"/>
  <c r="F95" i="39"/>
  <c r="F107" i="39"/>
  <c r="F197" i="39"/>
  <c r="F205" i="39"/>
  <c r="D210" i="39"/>
  <c r="D208" i="39"/>
  <c r="D289" i="39"/>
  <c r="D281" i="39"/>
  <c r="D197" i="39"/>
  <c r="D20" i="39"/>
  <c r="D52" i="39"/>
  <c r="D279" i="39"/>
  <c r="D207" i="39"/>
  <c r="D83" i="39"/>
  <c r="D198" i="39"/>
  <c r="D92" i="39"/>
  <c r="D157" i="39"/>
  <c r="D539" i="39"/>
  <c r="D898" i="39"/>
  <c r="D834" i="39"/>
  <c r="D674" i="39"/>
  <c r="D498" i="39"/>
  <c r="D353" i="39"/>
  <c r="D728" i="39"/>
  <c r="F15" i="39"/>
  <c r="F914" i="39"/>
  <c r="D791" i="39"/>
  <c r="D631" i="39"/>
  <c r="D423" i="39"/>
  <c r="D622" i="39"/>
  <c r="D853" i="39"/>
  <c r="D380" i="39"/>
  <c r="D803" i="39"/>
  <c r="D890" i="39"/>
  <c r="D378" i="39"/>
  <c r="F803" i="39"/>
  <c r="D534" i="39"/>
  <c r="F853" i="39"/>
  <c r="F496" i="39"/>
  <c r="F23" i="39"/>
  <c r="F44" i="39"/>
  <c r="F35" i="39"/>
  <c r="F373" i="39"/>
  <c r="F69" i="39"/>
  <c r="F534" i="39"/>
  <c r="F52" i="39"/>
  <c r="F27" i="39"/>
  <c r="F67" i="39"/>
  <c r="F204" i="39"/>
  <c r="F211" i="39"/>
  <c r="F157" i="39"/>
  <c r="F274" i="39"/>
  <c r="D226" i="39"/>
  <c r="D156" i="39"/>
  <c r="D205" i="39"/>
  <c r="D199" i="39"/>
  <c r="D107" i="39"/>
  <c r="D274" i="39"/>
  <c r="D148" i="39"/>
  <c r="D229" i="39"/>
  <c r="D36" i="39"/>
  <c r="D101" i="39"/>
  <c r="D99" i="39"/>
  <c r="D132" i="39"/>
  <c r="D1035" i="39"/>
  <c r="D930" i="39"/>
  <c r="D866" i="39"/>
  <c r="D578" i="39"/>
  <c r="D69" i="39"/>
  <c r="F631" i="39"/>
  <c r="D542" i="39"/>
  <c r="D560" i="39"/>
  <c r="F1027" i="39"/>
  <c r="F890" i="39"/>
  <c r="F539" i="39"/>
  <c r="D1027" i="39"/>
  <c r="D922" i="39"/>
  <c r="D294" i="39"/>
  <c r="D15" i="39"/>
  <c r="F746" i="39"/>
  <c r="D646" i="39"/>
  <c r="D669" i="39"/>
  <c r="D464" i="39"/>
  <c r="F709" i="39"/>
  <c r="BB88" i="9"/>
  <c r="BB110" i="9"/>
  <c r="BB107" i="9"/>
  <c r="BB99" i="9"/>
  <c r="BB91" i="9"/>
  <c r="BB83" i="9"/>
  <c r="BB89" i="9"/>
  <c r="BB81" i="9"/>
  <c r="BB100" i="9"/>
  <c r="BB90" i="9"/>
  <c r="BB75" i="9"/>
  <c r="BB96" i="9"/>
  <c r="BB102" i="9"/>
  <c r="BB108" i="9"/>
  <c r="BB70" i="9"/>
  <c r="BB104" i="9"/>
  <c r="BB94" i="9"/>
  <c r="BB111" i="9"/>
  <c r="BB103" i="9"/>
  <c r="BB95" i="9"/>
  <c r="BB87" i="9"/>
  <c r="BB101" i="9"/>
  <c r="BB93" i="9"/>
  <c r="BB85" i="9"/>
  <c r="BB84" i="9"/>
  <c r="BB106" i="9"/>
  <c r="BB71" i="9"/>
  <c r="BB72" i="9"/>
  <c r="BB80" i="9"/>
  <c r="BB112" i="9"/>
  <c r="BB86" i="9"/>
  <c r="BB73" i="9"/>
  <c r="BB92" i="9"/>
  <c r="BB74" i="9"/>
  <c r="BB82" i="9"/>
  <c r="BB29" i="9"/>
  <c r="BB30" i="9"/>
  <c r="BB27" i="9"/>
  <c r="BB44" i="9"/>
  <c r="BB28" i="9"/>
  <c r="BB20" i="9"/>
  <c r="BB23" i="9"/>
  <c r="BB16" i="9"/>
  <c r="BB15" i="9"/>
  <c r="BB35" i="9"/>
  <c r="BB45" i="9"/>
  <c r="BB33" i="9"/>
  <c r="BB21" i="9"/>
  <c r="BB42" i="9"/>
  <c r="BB34" i="9"/>
  <c r="BB43" i="9"/>
  <c r="BB40" i="9"/>
  <c r="BB32" i="9"/>
  <c r="BB24" i="9"/>
  <c r="BB18" i="9"/>
  <c r="BB39" i="9"/>
  <c r="BB25" i="9"/>
  <c r="D572" i="39"/>
  <c r="D42" i="39"/>
  <c r="D923" i="39"/>
  <c r="D34" i="39"/>
  <c r="D100" i="39"/>
  <c r="D225" i="39"/>
  <c r="F651" i="39"/>
  <c r="F88" i="39"/>
  <c r="F161" i="39"/>
  <c r="F208" i="39"/>
  <c r="F96" i="39"/>
  <c r="F99" i="39"/>
  <c r="D88" i="39"/>
  <c r="D30" i="39"/>
  <c r="D443" i="39"/>
  <c r="D857" i="39"/>
  <c r="D823" i="39"/>
  <c r="D790" i="39"/>
  <c r="F523" i="39"/>
  <c r="F216" i="39"/>
  <c r="F89" i="39"/>
  <c r="F224" i="39"/>
  <c r="F80" i="39"/>
  <c r="D211" i="39"/>
  <c r="D46" i="39"/>
  <c r="D216" i="39"/>
  <c r="D60" i="39"/>
  <c r="D562" i="39"/>
  <c r="F577" i="39"/>
  <c r="D467" i="39"/>
  <c r="F376" i="39"/>
  <c r="F68" i="39"/>
  <c r="F196" i="39"/>
  <c r="D43" i="39"/>
  <c r="D536" i="39"/>
  <c r="F122" i="39"/>
  <c r="F271" i="39"/>
  <c r="F270" i="39"/>
  <c r="F726" i="39"/>
  <c r="F381" i="39"/>
  <c r="F399" i="39"/>
  <c r="F231" i="39"/>
  <c r="F223" i="39"/>
  <c r="D271" i="39"/>
  <c r="D270" i="39"/>
  <c r="F560" i="39"/>
  <c r="F477" i="39"/>
  <c r="D1003" i="39"/>
  <c r="D526" i="39"/>
  <c r="D568" i="39"/>
  <c r="F580" i="39"/>
  <c r="F124" i="39"/>
  <c r="D287" i="39"/>
  <c r="D506" i="39"/>
  <c r="F646" i="39"/>
  <c r="F464" i="39"/>
  <c r="D105" i="39"/>
  <c r="D209" i="39"/>
  <c r="F291" i="39"/>
  <c r="D228" i="39"/>
  <c r="D272" i="39"/>
  <c r="D1011" i="39"/>
  <c r="D753" i="39"/>
  <c r="F276" i="39"/>
  <c r="F82" i="39"/>
  <c r="D579" i="39"/>
  <c r="D484" i="39"/>
  <c r="F525" i="39"/>
  <c r="F110" i="39"/>
  <c r="F86" i="39"/>
  <c r="D154" i="39"/>
  <c r="D54" i="39"/>
  <c r="D224" i="39"/>
  <c r="D27" i="39"/>
  <c r="D59" i="39"/>
  <c r="D779" i="39"/>
  <c r="D295" i="39"/>
  <c r="D713" i="39"/>
  <c r="F874" i="39"/>
  <c r="D750" i="39"/>
  <c r="D584" i="39"/>
  <c r="D899" i="39"/>
  <c r="D371" i="39"/>
  <c r="D751" i="39"/>
  <c r="D774" i="39"/>
  <c r="F1053" i="39"/>
  <c r="F383" i="39"/>
  <c r="F47" i="39"/>
  <c r="F481" i="39"/>
  <c r="F94" i="39"/>
  <c r="F287" i="39"/>
  <c r="F269" i="39"/>
  <c r="F102" i="39"/>
  <c r="D218" i="39"/>
  <c r="D161" i="39"/>
  <c r="D44" i="39"/>
  <c r="D635" i="39"/>
  <c r="F673" i="39"/>
  <c r="D519" i="39"/>
  <c r="D958" i="39"/>
  <c r="D798" i="39"/>
  <c r="D421" i="39"/>
  <c r="D842" i="39"/>
  <c r="D346" i="39"/>
  <c r="D672" i="39"/>
  <c r="F958" i="39"/>
  <c r="D351" i="39"/>
  <c r="D822" i="39"/>
  <c r="D877" i="39"/>
  <c r="D552" i="39"/>
  <c r="F485" i="39"/>
  <c r="F942" i="39"/>
  <c r="F433" i="39"/>
  <c r="D382" i="39"/>
  <c r="D463" i="39"/>
  <c r="D722" i="39"/>
  <c r="D650" i="39"/>
  <c r="F527" i="39"/>
  <c r="F426" i="39"/>
  <c r="D158" i="39"/>
  <c r="D201" i="39"/>
  <c r="D212" i="39"/>
  <c r="D145" i="39"/>
  <c r="D26" i="39"/>
  <c r="D58" i="39"/>
  <c r="D731" i="39"/>
  <c r="D491" i="39"/>
  <c r="D482" i="39"/>
  <c r="D70" i="39"/>
  <c r="D357" i="39"/>
  <c r="F883" i="39"/>
  <c r="D615" i="39"/>
  <c r="D734" i="39"/>
  <c r="F1035" i="39"/>
  <c r="F823" i="39"/>
  <c r="D794" i="39"/>
  <c r="D522" i="39"/>
  <c r="F966" i="39"/>
  <c r="D806" i="39"/>
  <c r="F479" i="39"/>
  <c r="F121" i="39"/>
  <c r="F90" i="39"/>
  <c r="F109" i="39"/>
  <c r="D82" i="39"/>
  <c r="D283" i="39"/>
  <c r="D754" i="39"/>
  <c r="D874" i="39"/>
  <c r="F476" i="39"/>
  <c r="F106" i="39"/>
  <c r="F283" i="39"/>
  <c r="D521" i="39"/>
  <c r="D837" i="39"/>
  <c r="D401" i="39"/>
  <c r="D18" i="39"/>
  <c r="D696" i="39"/>
  <c r="F524" i="39"/>
  <c r="F133" i="39"/>
  <c r="F129" i="39"/>
  <c r="F93" i="39"/>
  <c r="F149" i="39"/>
  <c r="F194" i="39"/>
  <c r="D90" i="39"/>
  <c r="D702" i="39"/>
  <c r="D907" i="39"/>
  <c r="D725" i="39"/>
  <c r="D149" i="39"/>
  <c r="D952" i="39"/>
  <c r="D868" i="39"/>
  <c r="F280" i="39"/>
  <c r="D841" i="39"/>
  <c r="F865" i="39"/>
  <c r="D194" i="39"/>
  <c r="D412" i="39"/>
  <c r="D124" i="39"/>
  <c r="F841" i="39"/>
  <c r="F734" i="39"/>
  <c r="D276" i="39"/>
  <c r="D523" i="39"/>
  <c r="D386" i="39"/>
  <c r="D636" i="39"/>
  <c r="F795" i="39"/>
  <c r="D366" i="39"/>
  <c r="D293" i="39"/>
  <c r="F420" i="39"/>
  <c r="F475" i="39"/>
  <c r="F215" i="39"/>
  <c r="F147" i="39"/>
  <c r="F98" i="39"/>
  <c r="F103" i="39"/>
  <c r="D215" i="39"/>
  <c r="D93" i="39"/>
  <c r="D280" i="39"/>
  <c r="D98" i="39"/>
  <c r="D291" i="39"/>
  <c r="D108" i="39"/>
  <c r="D1019" i="39"/>
  <c r="D795" i="39"/>
  <c r="D379" i="39"/>
  <c r="D594" i="39"/>
  <c r="D409" i="39"/>
  <c r="D301" i="39"/>
  <c r="D512" i="39"/>
  <c r="F521" i="39"/>
  <c r="D471" i="39"/>
  <c r="D407" i="39"/>
  <c r="D974" i="39"/>
  <c r="D574" i="39"/>
  <c r="D693" i="39"/>
  <c r="D518" i="39"/>
  <c r="F970" i="39"/>
  <c r="F374" i="39"/>
  <c r="F155" i="39"/>
  <c r="F288" i="39"/>
  <c r="D370" i="39"/>
  <c r="D700" i="39"/>
  <c r="F811" i="39"/>
  <c r="F754" i="39"/>
  <c r="D942" i="39"/>
  <c r="F400" i="39"/>
  <c r="F474" i="39"/>
  <c r="F87" i="39"/>
  <c r="D766" i="39"/>
  <c r="D112" i="39"/>
  <c r="F509" i="39"/>
  <c r="F533" i="39"/>
  <c r="F21" i="39"/>
  <c r="D87" i="39"/>
  <c r="D269" i="39"/>
  <c r="D133" i="39"/>
  <c r="D129" i="39"/>
  <c r="D619" i="39"/>
  <c r="D475" i="39"/>
  <c r="D1010" i="39"/>
  <c r="D768" i="39"/>
  <c r="F887" i="39"/>
  <c r="D903" i="39"/>
  <c r="D350" i="39"/>
  <c r="D428" i="39"/>
  <c r="D74" i="39"/>
  <c r="D297" i="39"/>
  <c r="D739" i="39"/>
  <c r="D858" i="39"/>
  <c r="D682" i="39"/>
  <c r="D966" i="39"/>
  <c r="F16" i="39"/>
  <c r="D960" i="39"/>
  <c r="D1015" i="39"/>
  <c r="D468" i="39"/>
  <c r="F53" i="39"/>
  <c r="D131" i="39"/>
  <c r="D110" i="39"/>
  <c r="D155" i="39"/>
  <c r="D843" i="39"/>
  <c r="D1065" i="39"/>
  <c r="D569" i="39"/>
  <c r="D984" i="39"/>
  <c r="D535" i="39"/>
  <c r="D509" i="39"/>
  <c r="F682" i="39"/>
  <c r="F45" i="39"/>
  <c r="F131" i="39"/>
  <c r="D196" i="39"/>
  <c r="D507" i="39"/>
  <c r="D1045" i="39"/>
  <c r="F829" i="39"/>
  <c r="F589" i="39"/>
  <c r="D867" i="39"/>
  <c r="D655" i="39"/>
  <c r="F562" i="39"/>
  <c r="F892" i="39"/>
  <c r="F867" i="39"/>
  <c r="D21" i="39"/>
  <c r="D683" i="39"/>
  <c r="D690" i="39"/>
  <c r="F758" i="39"/>
  <c r="D417" i="39"/>
  <c r="D736" i="39"/>
  <c r="F712" i="39"/>
  <c r="F143" i="39"/>
  <c r="D143" i="39"/>
  <c r="D466" i="39"/>
  <c r="D704" i="39"/>
  <c r="D437" i="39"/>
  <c r="D944" i="39"/>
  <c r="D577" i="39"/>
  <c r="D373" i="39"/>
  <c r="F421" i="39"/>
  <c r="F884" i="39"/>
  <c r="F49" i="39"/>
  <c r="F273" i="39"/>
  <c r="D47" i="39"/>
  <c r="D106" i="39"/>
  <c r="D53" i="39"/>
  <c r="D109" i="39"/>
  <c r="D875" i="39"/>
  <c r="D363" i="39"/>
  <c r="D697" i="39"/>
  <c r="D764" i="39"/>
  <c r="D832" i="39"/>
  <c r="F907" i="39"/>
  <c r="D759" i="39"/>
  <c r="D1061" i="39"/>
  <c r="D968" i="39"/>
  <c r="D349" i="39"/>
  <c r="D403" i="39"/>
  <c r="D954" i="39"/>
  <c r="D602" i="39"/>
  <c r="D991" i="39"/>
  <c r="D838" i="39"/>
  <c r="D445" i="39"/>
  <c r="F622" i="39"/>
  <c r="E695" i="39"/>
  <c r="D695" i="39"/>
  <c r="E675" i="39"/>
  <c r="D675" i="39"/>
  <c r="E667" i="39"/>
  <c r="F667" i="39"/>
  <c r="D667" i="39"/>
  <c r="E551" i="39"/>
  <c r="D551" i="39"/>
  <c r="E531" i="39"/>
  <c r="D531" i="39"/>
  <c r="E435" i="39"/>
  <c r="D435" i="39"/>
  <c r="E840" i="39"/>
  <c r="D840" i="39"/>
  <c r="E284" i="39"/>
  <c r="F284" i="39"/>
  <c r="E537" i="39"/>
  <c r="D537" i="39"/>
  <c r="E1025" i="39"/>
  <c r="F1025" i="39"/>
  <c r="E571" i="39"/>
  <c r="D571" i="39"/>
  <c r="E159" i="39"/>
  <c r="D159" i="39"/>
  <c r="E969" i="39"/>
  <c r="D969" i="39"/>
  <c r="E949" i="39"/>
  <c r="D949" i="39"/>
  <c r="E876" i="39"/>
  <c r="D876" i="39"/>
  <c r="E227" i="39"/>
  <c r="F227" i="39"/>
  <c r="E219" i="39"/>
  <c r="D219" i="39"/>
  <c r="E530" i="39"/>
  <c r="F530" i="39"/>
  <c r="D994" i="39"/>
  <c r="D516" i="39"/>
  <c r="D638" i="39"/>
  <c r="D677" i="39"/>
  <c r="D565" i="39"/>
  <c r="D995" i="39"/>
  <c r="F605" i="39"/>
  <c r="D671" i="39"/>
  <c r="D415" i="39"/>
  <c r="D1062" i="39"/>
  <c r="D656" i="39"/>
  <c r="F1061" i="39"/>
  <c r="F728" i="39"/>
  <c r="D103" i="39"/>
  <c r="D102" i="39"/>
  <c r="D288" i="39"/>
  <c r="D231" i="39"/>
  <c r="D94" i="39"/>
  <c r="D223" i="39"/>
  <c r="D86" i="39"/>
  <c r="D811" i="39"/>
  <c r="D738" i="39"/>
  <c r="D354" i="39"/>
  <c r="D585" i="39"/>
  <c r="D828" i="39"/>
  <c r="D472" i="39"/>
  <c r="D836" i="39"/>
  <c r="D640" i="39"/>
  <c r="F903" i="39"/>
  <c r="F779" i="39"/>
  <c r="D1054" i="39"/>
  <c r="D606" i="39"/>
  <c r="D352" i="39"/>
  <c r="D436" i="39"/>
  <c r="D432" i="39"/>
  <c r="F861" i="39"/>
  <c r="F766" i="39"/>
  <c r="D755" i="39"/>
  <c r="D1050" i="39"/>
  <c r="D865" i="39"/>
  <c r="D673" i="39"/>
  <c r="D676" i="39"/>
  <c r="D372" i="39"/>
  <c r="D543" i="39"/>
  <c r="D367" i="39"/>
  <c r="D630" i="39"/>
  <c r="D470" i="39"/>
  <c r="D588" i="39"/>
  <c r="D980" i="39"/>
  <c r="F991" i="39"/>
  <c r="F1031" i="39"/>
  <c r="F677" i="39"/>
  <c r="F455" i="39"/>
  <c r="F516" i="39"/>
  <c r="F470" i="39"/>
  <c r="F561" i="39"/>
  <c r="D227" i="39"/>
  <c r="D891" i="39"/>
  <c r="D978" i="39"/>
  <c r="D642" i="39"/>
  <c r="D649" i="39"/>
  <c r="D644" i="39"/>
  <c r="F741" i="39"/>
  <c r="F871" i="39"/>
  <c r="F623" i="39"/>
  <c r="D1070" i="39"/>
  <c r="D654" i="39"/>
  <c r="D510" i="39"/>
  <c r="D684" i="39"/>
  <c r="D756" i="39"/>
  <c r="F831" i="39"/>
  <c r="D883" i="39"/>
  <c r="D627" i="39"/>
  <c r="D499" i="39"/>
  <c r="D762" i="39"/>
  <c r="D410" i="39"/>
  <c r="F738" i="39"/>
  <c r="F722" i="39"/>
  <c r="D735" i="39"/>
  <c r="D861" i="39"/>
  <c r="D477" i="39"/>
  <c r="F351" i="39"/>
  <c r="F790" i="39"/>
  <c r="F648" i="39"/>
  <c r="F558" i="39"/>
  <c r="D273" i="39"/>
  <c r="D347" i="39"/>
  <c r="D505" i="39"/>
  <c r="D839" i="39"/>
  <c r="D990" i="39"/>
  <c r="D345" i="39"/>
  <c r="D456" i="39"/>
  <c r="F946" i="39"/>
  <c r="F643" i="39"/>
  <c r="D915" i="39"/>
  <c r="D938" i="39"/>
  <c r="D1057" i="39"/>
  <c r="D513" i="39"/>
  <c r="D632" i="39"/>
  <c r="F995" i="39"/>
  <c r="F915" i="39"/>
  <c r="D783" i="39"/>
  <c r="D982" i="39"/>
  <c r="D413" i="39"/>
  <c r="F469" i="39"/>
  <c r="D691" i="39"/>
  <c r="D438" i="39"/>
  <c r="D525" i="39"/>
  <c r="F1015" i="39"/>
  <c r="F1066" i="39"/>
  <c r="F61" i="39"/>
  <c r="F151" i="39"/>
  <c r="D1067" i="39"/>
  <c r="D955" i="39"/>
  <c r="D711" i="39"/>
  <c r="D426" i="39"/>
  <c r="D481" i="39"/>
  <c r="D860" i="39"/>
  <c r="D121" i="39"/>
  <c r="F969" i="39"/>
  <c r="F929" i="39"/>
  <c r="F535" i="39"/>
  <c r="D950" i="39"/>
  <c r="D358" i="39"/>
  <c r="D652" i="39"/>
  <c r="F680" i="39"/>
  <c r="F406" i="39"/>
  <c r="D617" i="39"/>
  <c r="D553" i="39"/>
  <c r="F1045" i="39"/>
  <c r="F815" i="39"/>
  <c r="F1059" i="39"/>
  <c r="F563" i="39"/>
  <c r="D1063" i="39"/>
  <c r="D620" i="39"/>
  <c r="D624" i="39"/>
  <c r="F845" i="39"/>
  <c r="F737" i="39"/>
  <c r="F701" i="39"/>
  <c r="D931" i="39"/>
  <c r="D659" i="39"/>
  <c r="D387" i="39"/>
  <c r="D1018" i="39"/>
  <c r="D634" i="39"/>
  <c r="D561" i="39"/>
  <c r="F950" i="39"/>
  <c r="D1023" i="39"/>
  <c r="D815" i="39"/>
  <c r="D550" i="39"/>
  <c r="D374" i="39"/>
  <c r="D396" i="39"/>
  <c r="F459" i="39"/>
  <c r="F371" i="39"/>
  <c r="F700" i="39"/>
  <c r="F367" i="39"/>
  <c r="F806" i="39"/>
  <c r="F688" i="39"/>
  <c r="F600" i="39"/>
  <c r="D49" i="39"/>
  <c r="D1051" i="39"/>
  <c r="D971" i="39"/>
  <c r="D793" i="39"/>
  <c r="D1020" i="39"/>
  <c r="F957" i="39"/>
  <c r="F705" i="39"/>
  <c r="F617" i="39"/>
  <c r="D887" i="39"/>
  <c r="D359" i="39"/>
  <c r="D1022" i="39"/>
  <c r="D590" i="39"/>
  <c r="D869" i="39"/>
  <c r="D613" i="39"/>
  <c r="D904" i="39"/>
  <c r="D381" i="39"/>
  <c r="F999" i="39"/>
  <c r="F762" i="39"/>
  <c r="F613" i="39"/>
  <c r="D595" i="39"/>
  <c r="D586" i="39"/>
  <c r="D474" i="39"/>
  <c r="D292" i="39"/>
  <c r="D420" i="39"/>
  <c r="D928" i="39"/>
  <c r="F925" i="39"/>
  <c r="F753" i="39"/>
  <c r="F697" i="39"/>
  <c r="D383" i="39"/>
  <c r="D1014" i="39"/>
  <c r="D406" i="39"/>
  <c r="D122" i="39"/>
  <c r="D680" i="39"/>
  <c r="F783" i="39"/>
  <c r="F581" i="39"/>
  <c r="F630" i="39"/>
  <c r="F739" i="39"/>
  <c r="F698" i="39"/>
  <c r="F564" i="39"/>
  <c r="F873" i="39"/>
  <c r="F414" i="39"/>
  <c r="D945" i="39"/>
  <c r="D721" i="39"/>
  <c r="D527" i="39"/>
  <c r="D844" i="39"/>
  <c r="D151" i="39"/>
  <c r="D633" i="39"/>
  <c r="D852" i="39"/>
  <c r="E761" i="39"/>
  <c r="D761" i="39"/>
  <c r="E757" i="39"/>
  <c r="F757" i="39"/>
  <c r="D757" i="39"/>
  <c r="E33" i="39"/>
  <c r="D33" i="39"/>
  <c r="E859" i="39"/>
  <c r="D859" i="39"/>
  <c r="E25" i="39"/>
  <c r="D25" i="39"/>
  <c r="E57" i="39"/>
  <c r="D57" i="39"/>
  <c r="E953" i="39"/>
  <c r="D953" i="39"/>
  <c r="F953" i="39"/>
  <c r="E812" i="39"/>
  <c r="D812" i="39"/>
  <c r="E567" i="39"/>
  <c r="F567" i="39"/>
  <c r="E679" i="39"/>
  <c r="D679" i="39"/>
  <c r="D530" i="39"/>
  <c r="D681" i="39"/>
  <c r="D1028" i="39"/>
  <c r="D708" i="39"/>
  <c r="F875" i="39"/>
  <c r="F849" i="39"/>
  <c r="F851" i="39"/>
  <c r="D951" i="39"/>
  <c r="D871" i="39"/>
  <c r="D1006" i="39"/>
  <c r="D948" i="39"/>
  <c r="D816" i="39"/>
  <c r="F685" i="39"/>
  <c r="D851" i="39"/>
  <c r="D1066" i="39"/>
  <c r="D714" i="39"/>
  <c r="D490" i="39"/>
  <c r="D769" i="39"/>
  <c r="D705" i="39"/>
  <c r="D465" i="39"/>
  <c r="D476" i="39"/>
  <c r="D376" i="39"/>
  <c r="D740" i="39"/>
  <c r="F857" i="39"/>
  <c r="F713" i="39"/>
  <c r="F585" i="39"/>
  <c r="D1039" i="39"/>
  <c r="D639" i="39"/>
  <c r="D1046" i="39"/>
  <c r="D710" i="39"/>
  <c r="D68" i="39"/>
  <c r="D701" i="39"/>
  <c r="D461" i="39"/>
  <c r="D397" i="39"/>
  <c r="D460" i="39"/>
  <c r="D120" i="39"/>
  <c r="D660" i="39"/>
  <c r="F1057" i="39"/>
  <c r="F1011" i="39"/>
  <c r="F750" i="39"/>
  <c r="F547" i="39"/>
  <c r="F401" i="39"/>
  <c r="F355" i="39"/>
  <c r="F676" i="39"/>
  <c r="F976" i="39"/>
  <c r="F506" i="39"/>
  <c r="F413" i="39"/>
  <c r="F343" i="39"/>
  <c r="F696" i="39"/>
  <c r="F672" i="39"/>
  <c r="F453" i="39"/>
  <c r="F578" i="39"/>
  <c r="F498" i="39"/>
  <c r="F418" i="39"/>
  <c r="F398" i="39"/>
  <c r="D356" i="39"/>
  <c r="F1003" i="39"/>
  <c r="F714" i="39"/>
  <c r="F627" i="39"/>
  <c r="D999" i="39"/>
  <c r="D343" i="39"/>
  <c r="D1038" i="39"/>
  <c r="D533" i="39"/>
  <c r="D377" i="39"/>
  <c r="D520" i="39"/>
  <c r="D643" i="39"/>
  <c r="D547" i="39"/>
  <c r="D355" i="39"/>
  <c r="D618" i="39"/>
  <c r="D849" i="39"/>
  <c r="D737" i="39"/>
  <c r="D440" i="39"/>
  <c r="D612" i="39"/>
  <c r="D416" i="39"/>
  <c r="F1019" i="39"/>
  <c r="F954" i="39"/>
  <c r="F742" i="39"/>
  <c r="F681" i="39"/>
  <c r="F489" i="39"/>
  <c r="D799" i="39"/>
  <c r="D115" i="39"/>
  <c r="D998" i="39"/>
  <c r="D582" i="39"/>
  <c r="D486" i="39"/>
  <c r="D422" i="39"/>
  <c r="D605" i="39"/>
  <c r="D429" i="39"/>
  <c r="D368" i="39"/>
  <c r="D532" i="39"/>
  <c r="D976" i="39"/>
  <c r="F837" i="39"/>
  <c r="F1039" i="39"/>
  <c r="F693" i="39"/>
  <c r="F601" i="39"/>
  <c r="F588" i="39"/>
  <c r="F542" i="39"/>
  <c r="F810" i="39"/>
  <c r="F786" i="39"/>
  <c r="F731" i="39"/>
  <c r="F457" i="39"/>
  <c r="F582" i="39"/>
  <c r="F888" i="39"/>
  <c r="F782" i="39"/>
  <c r="D1012" i="39"/>
  <c r="D1059" i="39"/>
  <c r="D563" i="39"/>
  <c r="D1025" i="39"/>
  <c r="D657" i="39"/>
  <c r="D433" i="39"/>
  <c r="D540" i="39"/>
  <c r="D760" i="39"/>
  <c r="F639" i="39"/>
  <c r="D511" i="39"/>
  <c r="D299" i="39"/>
  <c r="D1030" i="39"/>
  <c r="D726" i="39"/>
  <c r="D566" i="39"/>
  <c r="D1069" i="39"/>
  <c r="D829" i="39"/>
  <c r="D589" i="39"/>
  <c r="D361" i="39"/>
  <c r="D848" i="39"/>
  <c r="F635" i="39"/>
  <c r="F654" i="39"/>
  <c r="F365" i="39"/>
  <c r="F452" i="39"/>
  <c r="F802" i="39"/>
  <c r="F411" i="39"/>
  <c r="F724" i="39"/>
  <c r="F822" i="39"/>
  <c r="D342" i="39"/>
  <c r="D885" i="39"/>
  <c r="D365" i="39"/>
  <c r="F799" i="39"/>
  <c r="F606" i="39"/>
  <c r="F568" i="39"/>
  <c r="F584" i="39"/>
  <c r="F512" i="39"/>
  <c r="F519" i="39"/>
  <c r="F896" i="39"/>
  <c r="F29" i="39"/>
  <c r="D45" i="39"/>
  <c r="D921" i="39"/>
  <c r="F843" i="39"/>
  <c r="D1047" i="39"/>
  <c r="D623" i="39"/>
  <c r="D742" i="39"/>
  <c r="D972" i="39"/>
  <c r="D524" i="39"/>
  <c r="F505" i="39"/>
  <c r="F634" i="39"/>
  <c r="F507" i="39"/>
  <c r="F349" i="39"/>
  <c r="F760" i="39"/>
  <c r="F650" i="39"/>
  <c r="F598" i="39"/>
  <c r="F515" i="39"/>
  <c r="D147" i="39"/>
  <c r="D1017" i="39"/>
  <c r="D937" i="39"/>
  <c r="F761" i="39"/>
  <c r="D1013" i="39"/>
  <c r="D741" i="39"/>
  <c r="D835" i="39"/>
  <c r="D796" i="39"/>
  <c r="F513" i="39"/>
  <c r="D911" i="39"/>
  <c r="D479" i="39"/>
  <c r="D758" i="39"/>
  <c r="D694" i="39"/>
  <c r="D845" i="39"/>
  <c r="D685" i="39"/>
  <c r="D912" i="39"/>
  <c r="F938" i="39"/>
  <c r="F655" i="39"/>
  <c r="F1050" i="39"/>
  <c r="F468" i="39"/>
  <c r="F755" i="39"/>
  <c r="F518" i="39"/>
  <c r="F409" i="39"/>
  <c r="F727" i="39"/>
  <c r="D893" i="39"/>
  <c r="D821" i="39"/>
  <c r="F659" i="39"/>
  <c r="D943" i="39"/>
  <c r="D831" i="39"/>
  <c r="D813" i="39"/>
  <c r="D637" i="39"/>
  <c r="D780" i="39"/>
  <c r="F1065" i="39"/>
  <c r="F520" i="39"/>
  <c r="F759" i="39"/>
  <c r="F415" i="39"/>
  <c r="F980" i="39"/>
  <c r="F952" i="39"/>
  <c r="F366" i="39"/>
  <c r="F514" i="39"/>
  <c r="F260" i="39"/>
  <c r="F263" i="39"/>
  <c r="F193" i="39"/>
  <c r="F253" i="39"/>
  <c r="F252" i="39"/>
  <c r="F255" i="39"/>
  <c r="F188" i="39"/>
  <c r="D173" i="39"/>
  <c r="F324" i="39"/>
  <c r="F64" i="39"/>
  <c r="F187" i="39"/>
  <c r="F322" i="39"/>
  <c r="F62" i="39"/>
  <c r="F258" i="39"/>
  <c r="F65" i="39"/>
  <c r="F117" i="39"/>
  <c r="F186" i="39"/>
  <c r="F332" i="39"/>
  <c r="F261" i="39"/>
  <c r="F116" i="39"/>
  <c r="F119" i="39"/>
  <c r="D266" i="39"/>
  <c r="D181" i="39"/>
  <c r="F257" i="39"/>
  <c r="F262" i="39"/>
  <c r="F191" i="39"/>
  <c r="F185" i="39"/>
  <c r="F256" i="39"/>
  <c r="F259" i="39"/>
  <c r="F118" i="39"/>
  <c r="F254" i="39"/>
  <c r="F179" i="39"/>
  <c r="D320" i="39"/>
  <c r="F326" i="39"/>
  <c r="F333" i="39"/>
  <c r="F184" i="39"/>
  <c r="F323" i="39"/>
  <c r="F190" i="39"/>
  <c r="F334" i="39"/>
  <c r="F192" i="39"/>
  <c r="F264" i="39"/>
  <c r="F328" i="39"/>
  <c r="F63" i="39"/>
  <c r="D267" i="39"/>
  <c r="D699" i="39"/>
  <c r="D1002" i="39"/>
  <c r="D175" i="39"/>
  <c r="F891" i="39"/>
  <c r="D319" i="39"/>
  <c r="D689" i="39"/>
  <c r="F945" i="39"/>
  <c r="F1014" i="39"/>
  <c r="F471" i="39"/>
  <c r="F508" i="39"/>
  <c r="D171" i="39"/>
  <c r="D318" i="39"/>
  <c r="D265" i="39"/>
  <c r="F961" i="39"/>
  <c r="F1069" i="39"/>
  <c r="F467" i="39"/>
  <c r="D176" i="39"/>
  <c r="D321" i="39"/>
  <c r="F602" i="39"/>
  <c r="F911" i="39"/>
  <c r="F412" i="39"/>
  <c r="F798" i="39"/>
  <c r="F385" i="39"/>
  <c r="D1068" i="39"/>
  <c r="F972" i="39"/>
  <c r="F458" i="39"/>
  <c r="D1071" i="39"/>
  <c r="E1071" i="39"/>
  <c r="F905" i="39"/>
  <c r="E905" i="39"/>
  <c r="F863" i="39"/>
  <c r="E863" i="39"/>
  <c r="F809" i="39"/>
  <c r="E809" i="39"/>
  <c r="F1036" i="39"/>
  <c r="E1036" i="39"/>
  <c r="F941" i="39"/>
  <c r="E941" i="39"/>
  <c r="E575" i="39"/>
  <c r="F959" i="39"/>
  <c r="E959" i="39"/>
  <c r="F801" i="39"/>
  <c r="E801" i="39"/>
  <c r="F977" i="39"/>
  <c r="E977" i="39"/>
  <c r="F703" i="39"/>
  <c r="E703" i="39"/>
  <c r="F645" i="39"/>
  <c r="E645" i="39"/>
  <c r="F545" i="39"/>
  <c r="E545" i="39"/>
  <c r="F1033" i="39"/>
  <c r="E1033" i="39"/>
  <c r="F855" i="39"/>
  <c r="E855" i="39"/>
  <c r="F777" i="39"/>
  <c r="E777" i="39"/>
  <c r="F808" i="39"/>
  <c r="E808" i="39"/>
  <c r="F1029" i="39"/>
  <c r="E1029" i="39"/>
  <c r="F792" i="39"/>
  <c r="E792" i="39"/>
  <c r="F776" i="39"/>
  <c r="E776" i="39"/>
  <c r="F450" i="39"/>
  <c r="E450" i="39"/>
  <c r="F300" i="39"/>
  <c r="E300" i="39"/>
  <c r="F920" i="39"/>
  <c r="E920" i="39"/>
  <c r="F747" i="39"/>
  <c r="E747" i="39"/>
  <c r="F596" i="39"/>
  <c r="E596" i="39"/>
  <c r="F492" i="39"/>
  <c r="E492" i="39"/>
  <c r="F442" i="39"/>
  <c r="E442" i="39"/>
  <c r="F1034" i="39"/>
  <c r="E1034" i="39"/>
  <c r="F1026" i="39"/>
  <c r="E1026" i="39"/>
  <c r="F1002" i="39"/>
  <c r="E1002" i="39"/>
  <c r="F616" i="39"/>
  <c r="E616" i="39"/>
  <c r="F964" i="39"/>
  <c r="E964" i="39"/>
  <c r="F956" i="39"/>
  <c r="E956" i="39"/>
  <c r="F940" i="39"/>
  <c r="E940" i="39"/>
  <c r="F743" i="39"/>
  <c r="E743" i="39"/>
  <c r="F658" i="39"/>
  <c r="E658" i="39"/>
  <c r="F592" i="39"/>
  <c r="E592" i="39"/>
  <c r="F814" i="39"/>
  <c r="E814" i="39"/>
  <c r="F628" i="39"/>
  <c r="E628" i="39"/>
  <c r="F344" i="39"/>
  <c r="F1001" i="39"/>
  <c r="E1001" i="39"/>
  <c r="E785" i="39"/>
  <c r="E1000" i="39"/>
  <c r="F992" i="39"/>
  <c r="E992" i="39"/>
  <c r="F765" i="39"/>
  <c r="E765" i="39"/>
  <c r="E749" i="39"/>
  <c r="D1060" i="39"/>
  <c r="E1060" i="39"/>
  <c r="D1052" i="39"/>
  <c r="E1052" i="39"/>
  <c r="F1044" i="39"/>
  <c r="E1044" i="39"/>
  <c r="F17" i="39"/>
  <c r="E17" i="39"/>
  <c r="F699" i="39"/>
  <c r="E699" i="39"/>
  <c r="F641" i="39"/>
  <c r="E641" i="39"/>
  <c r="F583" i="39"/>
  <c r="E583" i="39"/>
  <c r="F1032" i="39"/>
  <c r="E1032" i="39"/>
  <c r="F1024" i="39"/>
  <c r="E1024" i="39"/>
  <c r="F1016" i="39"/>
  <c r="E1016" i="39"/>
  <c r="F864" i="39"/>
  <c r="E864" i="39"/>
  <c r="F856" i="39"/>
  <c r="E856" i="39"/>
  <c r="F603" i="39"/>
  <c r="E603" i="39"/>
  <c r="F441" i="39"/>
  <c r="E441" i="39"/>
  <c r="F990" i="39"/>
  <c r="F419" i="39"/>
  <c r="E419" i="39"/>
  <c r="F984" i="39"/>
  <c r="F666" i="39"/>
  <c r="E666" i="39"/>
  <c r="F1058" i="39"/>
  <c r="E1058" i="39"/>
  <c r="F614" i="39"/>
  <c r="E614" i="39"/>
  <c r="F388" i="39"/>
  <c r="E388" i="39"/>
  <c r="F732" i="39"/>
  <c r="E732" i="39"/>
  <c r="F838" i="39"/>
  <c r="F364" i="39"/>
  <c r="E364" i="39"/>
  <c r="F408" i="39"/>
  <c r="F993" i="39"/>
  <c r="E993" i="39"/>
  <c r="F805" i="39"/>
  <c r="E805" i="39"/>
  <c r="F729" i="39"/>
  <c r="E729" i="39"/>
  <c r="F913" i="39"/>
  <c r="E913" i="39"/>
  <c r="F797" i="39"/>
  <c r="E797" i="39"/>
  <c r="F763" i="39"/>
  <c r="E763" i="39"/>
  <c r="F820" i="39"/>
  <c r="E820" i="39"/>
  <c r="F715" i="39"/>
  <c r="E715" i="39"/>
  <c r="F661" i="39"/>
  <c r="E661" i="39"/>
  <c r="F607" i="39"/>
  <c r="E607" i="39"/>
  <c r="F967" i="39"/>
  <c r="E967" i="39"/>
  <c r="F788" i="39"/>
  <c r="E788" i="39"/>
  <c r="F451" i="39"/>
  <c r="E451" i="39"/>
  <c r="F744" i="39"/>
  <c r="E744" i="39"/>
  <c r="F570" i="39"/>
  <c r="E570" i="39"/>
  <c r="F544" i="39"/>
  <c r="E544" i="39"/>
  <c r="F494" i="39"/>
  <c r="E494" i="39"/>
  <c r="F454" i="39"/>
  <c r="E454" i="39"/>
  <c r="F390" i="39"/>
  <c r="E390" i="39"/>
  <c r="F296" i="39"/>
  <c r="E296" i="39"/>
  <c r="F924" i="39"/>
  <c r="E924" i="39"/>
  <c r="F916" i="39"/>
  <c r="E916" i="39"/>
  <c r="F908" i="39"/>
  <c r="E908" i="39"/>
  <c r="F900" i="39"/>
  <c r="E900" i="39"/>
  <c r="F723" i="39"/>
  <c r="E723" i="39"/>
  <c r="F497" i="39"/>
  <c r="E497" i="39"/>
  <c r="F576" i="39"/>
  <c r="E576" i="39"/>
  <c r="F495" i="39"/>
  <c r="E495" i="39"/>
  <c r="F706" i="39"/>
  <c r="E706" i="39"/>
  <c r="F686" i="39"/>
  <c r="E686" i="39"/>
  <c r="F936" i="39"/>
  <c r="E936" i="39"/>
  <c r="F405" i="39"/>
  <c r="E405" i="39"/>
  <c r="F752" i="39"/>
  <c r="E752" i="39"/>
  <c r="F735" i="39"/>
  <c r="F870" i="39"/>
  <c r="E870" i="39"/>
  <c r="F862" i="39"/>
  <c r="E862" i="39"/>
  <c r="F854" i="39"/>
  <c r="E854" i="39"/>
  <c r="F846" i="39"/>
  <c r="E846" i="39"/>
  <c r="F404" i="39"/>
  <c r="E404" i="39"/>
  <c r="E983" i="39"/>
  <c r="E963" i="39"/>
  <c r="F629" i="39"/>
  <c r="E629" i="39"/>
  <c r="E529" i="39"/>
  <c r="E1037" i="39"/>
  <c r="F917" i="39"/>
  <c r="E917" i="39"/>
  <c r="F781" i="39"/>
  <c r="E781" i="39"/>
  <c r="F1064" i="39"/>
  <c r="E1064" i="39"/>
  <c r="F1048" i="39"/>
  <c r="E1048" i="39"/>
  <c r="F745" i="39"/>
  <c r="E745" i="39"/>
  <c r="E973" i="39"/>
  <c r="F947" i="39"/>
  <c r="E947" i="39"/>
  <c r="F939" i="39"/>
  <c r="E939" i="39"/>
  <c r="F599" i="39"/>
  <c r="E599" i="39"/>
  <c r="F670" i="39"/>
  <c r="E670" i="39"/>
  <c r="F504" i="39"/>
  <c r="E504" i="39"/>
  <c r="F342" i="39"/>
  <c r="F927" i="39"/>
  <c r="E927" i="39"/>
  <c r="F354" i="39"/>
  <c r="F493" i="39"/>
  <c r="E493" i="39"/>
  <c r="F546" i="39"/>
  <c r="E546" i="39"/>
  <c r="F488" i="39"/>
  <c r="E488" i="39"/>
  <c r="D1117" i="39"/>
  <c r="F1117" i="39"/>
  <c r="C1021" i="39"/>
  <c r="C653" i="39"/>
  <c r="C591" i="39"/>
  <c r="C549" i="39"/>
  <c r="D1109" i="39"/>
  <c r="F1109" i="39"/>
  <c r="C979" i="39"/>
  <c r="C885" i="39"/>
  <c r="F1055" i="39"/>
  <c r="C981" i="39"/>
  <c r="C937" i="39"/>
  <c r="C571" i="39"/>
  <c r="C21" i="39"/>
  <c r="C53" i="39"/>
  <c r="C159" i="39"/>
  <c r="D1141" i="39"/>
  <c r="F1141" i="39"/>
  <c r="D1133" i="39"/>
  <c r="F1133" i="39"/>
  <c r="F1125" i="39"/>
  <c r="D1125" i="39"/>
  <c r="F1083" i="39"/>
  <c r="D1083" i="39"/>
  <c r="C1009" i="39"/>
  <c r="C955" i="39"/>
  <c r="C897" i="39"/>
  <c r="C821" i="39"/>
  <c r="C1012" i="39"/>
  <c r="D1044" i="39"/>
  <c r="C33" i="39"/>
  <c r="D1121" i="39"/>
  <c r="F1121" i="39"/>
  <c r="F1075" i="39"/>
  <c r="D1075" i="39"/>
  <c r="C971" i="39"/>
  <c r="C893" i="39"/>
  <c r="C871" i="39"/>
  <c r="C835" i="39"/>
  <c r="C876" i="39"/>
  <c r="C868" i="39"/>
  <c r="C860" i="39"/>
  <c r="C852" i="39"/>
  <c r="C844" i="39"/>
  <c r="C836" i="39"/>
  <c r="C828" i="39"/>
  <c r="C721" i="39"/>
  <c r="C691" i="39"/>
  <c r="C617" i="39"/>
  <c r="C579" i="39"/>
  <c r="C553" i="39"/>
  <c r="C509" i="39"/>
  <c r="C387" i="39"/>
  <c r="C982" i="39"/>
  <c r="C974" i="39"/>
  <c r="C740" i="39"/>
  <c r="C720" i="39"/>
  <c r="C624" i="39"/>
  <c r="C574" i="39"/>
  <c r="C440" i="39"/>
  <c r="D1116" i="39"/>
  <c r="F1116" i="39"/>
  <c r="D1108" i="39"/>
  <c r="F1108" i="39"/>
  <c r="C849" i="39"/>
  <c r="C829" i="39"/>
  <c r="C705" i="39"/>
  <c r="C659" i="39"/>
  <c r="C623" i="39"/>
  <c r="C551" i="39"/>
  <c r="C435" i="39"/>
  <c r="F1000" i="39"/>
  <c r="C815" i="39"/>
  <c r="E815" i="39"/>
  <c r="C742" i="39"/>
  <c r="C704" i="39"/>
  <c r="C684" i="39"/>
  <c r="E684" i="39"/>
  <c r="C642" i="39"/>
  <c r="E510" i="39"/>
  <c r="C510" i="39"/>
  <c r="C376" i="39"/>
  <c r="C270" i="39"/>
  <c r="C122" i="39"/>
  <c r="C269" i="39"/>
  <c r="C931" i="39"/>
  <c r="C887" i="39"/>
  <c r="E887" i="39"/>
  <c r="F720" i="39"/>
  <c r="C660" i="39"/>
  <c r="C590" i="39"/>
  <c r="C540" i="39"/>
  <c r="C490" i="39"/>
  <c r="C466" i="39"/>
  <c r="C370" i="39"/>
  <c r="D1140" i="39"/>
  <c r="F1140" i="39"/>
  <c r="C764" i="39"/>
  <c r="C565" i="39"/>
  <c r="C461" i="39"/>
  <c r="C377" i="39"/>
  <c r="C995" i="39"/>
  <c r="C795" i="39"/>
  <c r="C754" i="39"/>
  <c r="F660" i="39"/>
  <c r="C680" i="39"/>
  <c r="C654" i="39"/>
  <c r="C634" i="39"/>
  <c r="C472" i="39"/>
  <c r="C422" i="39"/>
  <c r="C372" i="39"/>
  <c r="C352" i="39"/>
  <c r="C240" i="39"/>
  <c r="F240" i="39"/>
  <c r="C232" i="39"/>
  <c r="F232" i="39"/>
  <c r="C224" i="39"/>
  <c r="C216" i="39"/>
  <c r="C208" i="39"/>
  <c r="C162" i="39"/>
  <c r="F162" i="39"/>
  <c r="C154" i="39"/>
  <c r="C112" i="39"/>
  <c r="C96" i="39"/>
  <c r="C88" i="39"/>
  <c r="C80" i="39"/>
  <c r="C54" i="39"/>
  <c r="C46" i="39"/>
  <c r="C30" i="39"/>
  <c r="C99" i="39"/>
  <c r="C197" i="39"/>
  <c r="C205" i="39"/>
  <c r="C43" i="39"/>
  <c r="C145" i="39"/>
  <c r="E145" i="39"/>
  <c r="C225" i="39"/>
  <c r="C241" i="39"/>
  <c r="F241" i="39"/>
  <c r="C105" i="39"/>
  <c r="C355" i="39"/>
  <c r="F1103" i="39"/>
  <c r="D1103" i="39"/>
  <c r="C950" i="39"/>
  <c r="C942" i="39"/>
  <c r="C682" i="39"/>
  <c r="C656" i="39"/>
  <c r="C582" i="39"/>
  <c r="C428" i="39"/>
  <c r="C366" i="39"/>
  <c r="C272" i="39"/>
  <c r="C238" i="39"/>
  <c r="F238" i="39"/>
  <c r="C230" i="39"/>
  <c r="C222" i="39"/>
  <c r="C206" i="39"/>
  <c r="C120" i="39"/>
  <c r="E70" i="39"/>
  <c r="C70" i="39"/>
  <c r="C56" i="39"/>
  <c r="C48" i="39"/>
  <c r="C40" i="39"/>
  <c r="C32" i="39"/>
  <c r="C24" i="39"/>
  <c r="F1144" i="39"/>
  <c r="D1144" i="39"/>
  <c r="D1077" i="39"/>
  <c r="F1077" i="39"/>
  <c r="C861" i="39"/>
  <c r="C755" i="39"/>
  <c r="F653" i="39"/>
  <c r="C673" i="39"/>
  <c r="C601" i="39"/>
  <c r="C543" i="39"/>
  <c r="C473" i="39"/>
  <c r="C443" i="39"/>
  <c r="C407" i="39"/>
  <c r="C389" i="39"/>
  <c r="C1011" i="39"/>
  <c r="C807" i="39"/>
  <c r="C734" i="39"/>
  <c r="C696" i="39"/>
  <c r="C630" i="39"/>
  <c r="C564" i="39"/>
  <c r="C518" i="39"/>
  <c r="C452" i="39"/>
  <c r="C402" i="39"/>
  <c r="C310" i="39"/>
  <c r="F310" i="39"/>
  <c r="C302" i="39"/>
  <c r="F302" i="39"/>
  <c r="C294" i="39"/>
  <c r="C286" i="39"/>
  <c r="C204" i="39"/>
  <c r="C67" i="39"/>
  <c r="C95" i="39"/>
  <c r="C23" i="39"/>
  <c r="C55" i="39"/>
  <c r="C157" i="39"/>
  <c r="C101" i="39"/>
  <c r="C199" i="39"/>
  <c r="C207" i="39"/>
  <c r="C463" i="39"/>
  <c r="E455" i="39"/>
  <c r="C455" i="39"/>
  <c r="C391" i="39"/>
  <c r="C277" i="39"/>
  <c r="F1143" i="39"/>
  <c r="D1143" i="39"/>
  <c r="F1135" i="39"/>
  <c r="D1135" i="39"/>
  <c r="F1127" i="39"/>
  <c r="D1127" i="39"/>
  <c r="F1119" i="39"/>
  <c r="D1119" i="39"/>
  <c r="F1009" i="39"/>
  <c r="C818" i="39"/>
  <c r="C810" i="39"/>
  <c r="C802" i="39"/>
  <c r="C794" i="39"/>
  <c r="C786" i="39"/>
  <c r="C778" i="39"/>
  <c r="C728" i="39"/>
  <c r="C678" i="39"/>
  <c r="C508" i="39"/>
  <c r="C458" i="39"/>
  <c r="C378" i="39"/>
  <c r="D1132" i="39"/>
  <c r="F1132" i="39"/>
  <c r="F1073" i="39"/>
  <c r="D1073" i="39"/>
  <c r="C896" i="39"/>
  <c r="C888" i="39"/>
  <c r="C877" i="39"/>
  <c r="C833" i="39"/>
  <c r="C727" i="39"/>
  <c r="F575" i="39"/>
  <c r="C593" i="39"/>
  <c r="C573" i="39"/>
  <c r="C469" i="39"/>
  <c r="C423" i="39"/>
  <c r="C803" i="39"/>
  <c r="C712" i="39"/>
  <c r="C622" i="39"/>
  <c r="C600" i="39"/>
  <c r="C580" i="39"/>
  <c r="F510" i="39"/>
  <c r="C480" i="39"/>
  <c r="C414" i="39"/>
  <c r="C360" i="39"/>
  <c r="C107" i="39"/>
  <c r="C15" i="39"/>
  <c r="C35" i="39"/>
  <c r="C169" i="39"/>
  <c r="F169" i="39"/>
  <c r="C229" i="39"/>
  <c r="C69" i="39"/>
  <c r="C29" i="39"/>
  <c r="C61" i="39"/>
  <c r="C167" i="39"/>
  <c r="F167" i="39"/>
  <c r="C983" i="39"/>
  <c r="C963" i="39"/>
  <c r="C889" i="39"/>
  <c r="C847" i="39"/>
  <c r="E847" i="39"/>
  <c r="C789" i="39"/>
  <c r="C1004" i="39"/>
  <c r="C996" i="39"/>
  <c r="C985" i="39"/>
  <c r="E965" i="39"/>
  <c r="C965" i="39"/>
  <c r="C800" i="39"/>
  <c r="C629" i="39"/>
  <c r="C559" i="39"/>
  <c r="C25" i="39"/>
  <c r="C57" i="39"/>
  <c r="C163" i="39"/>
  <c r="F163" i="39"/>
  <c r="E1017" i="39"/>
  <c r="C1017" i="39"/>
  <c r="C993" i="39"/>
  <c r="E901" i="39"/>
  <c r="C901" i="39"/>
  <c r="C805" i="39"/>
  <c r="C767" i="39"/>
  <c r="D1088" i="39"/>
  <c r="F1088" i="39"/>
  <c r="D1080" i="39"/>
  <c r="F1080" i="39"/>
  <c r="D1072" i="39"/>
  <c r="F1072" i="39"/>
  <c r="E957" i="39"/>
  <c r="C957" i="39"/>
  <c r="C804" i="39"/>
  <c r="C729" i="39"/>
  <c r="C649" i="39"/>
  <c r="C587" i="39"/>
  <c r="C541" i="39"/>
  <c r="C975" i="39"/>
  <c r="C913" i="39"/>
  <c r="F749" i="39"/>
  <c r="C777" i="39"/>
  <c r="F1067" i="39"/>
  <c r="C953" i="39"/>
  <c r="F847" i="39"/>
  <c r="C816" i="39"/>
  <c r="C808" i="39"/>
  <c r="C725" i="39"/>
  <c r="C679" i="39"/>
  <c r="C621" i="39"/>
  <c r="C567" i="39"/>
  <c r="C537" i="39"/>
  <c r="D1064" i="39"/>
  <c r="F975" i="39"/>
  <c r="C1025" i="39"/>
  <c r="C1005" i="39"/>
  <c r="C951" i="39"/>
  <c r="E951" i="39"/>
  <c r="C943" i="39"/>
  <c r="C909" i="39"/>
  <c r="C851" i="39"/>
  <c r="C793" i="39"/>
  <c r="F1063" i="39"/>
  <c r="C1028" i="39"/>
  <c r="C1020" i="39"/>
  <c r="C969" i="39"/>
  <c r="C949" i="39"/>
  <c r="C792" i="39"/>
  <c r="C784" i="39"/>
  <c r="C776" i="39"/>
  <c r="C737" i="39"/>
  <c r="C671" i="39"/>
  <c r="F621" i="39"/>
  <c r="C637" i="39"/>
  <c r="C603" i="39"/>
  <c r="C595" i="39"/>
  <c r="C441" i="39"/>
  <c r="C397" i="39"/>
  <c r="C363" i="39"/>
  <c r="C317" i="39"/>
  <c r="F317" i="39"/>
  <c r="C243" i="39"/>
  <c r="F243" i="39"/>
  <c r="C235" i="39"/>
  <c r="F235" i="39"/>
  <c r="C227" i="39"/>
  <c r="C219" i="39"/>
  <c r="C915" i="39"/>
  <c r="C694" i="39"/>
  <c r="C644" i="39"/>
  <c r="C594" i="39"/>
  <c r="C524" i="39"/>
  <c r="C474" i="39"/>
  <c r="C450" i="39"/>
  <c r="C396" i="39"/>
  <c r="C358" i="39"/>
  <c r="C316" i="39"/>
  <c r="F316" i="39"/>
  <c r="C308" i="39"/>
  <c r="F308" i="39"/>
  <c r="C300" i="39"/>
  <c r="C292" i="39"/>
  <c r="C284" i="39"/>
  <c r="C194" i="39"/>
  <c r="C928" i="39"/>
  <c r="C920" i="39"/>
  <c r="C912" i="39"/>
  <c r="C904" i="39"/>
  <c r="C869" i="39"/>
  <c r="C681" i="39"/>
  <c r="F591" i="39"/>
  <c r="C531" i="39"/>
  <c r="C511" i="39"/>
  <c r="C465" i="39"/>
  <c r="E465" i="39"/>
  <c r="C365" i="39"/>
  <c r="C315" i="39"/>
  <c r="F315" i="39"/>
  <c r="C271" i="39"/>
  <c r="F996" i="39"/>
  <c r="C999" i="39"/>
  <c r="C758" i="39"/>
  <c r="C576" i="39"/>
  <c r="C460" i="39"/>
  <c r="C410" i="39"/>
  <c r="C87" i="39"/>
  <c r="C47" i="39"/>
  <c r="C133" i="39"/>
  <c r="C165" i="39"/>
  <c r="F165" i="39"/>
  <c r="C109" i="39"/>
  <c r="C525" i="39"/>
  <c r="C475" i="39"/>
  <c r="C433" i="39"/>
  <c r="C359" i="39"/>
  <c r="C1038" i="39"/>
  <c r="C1030" i="39"/>
  <c r="C1022" i="39"/>
  <c r="C1014" i="39"/>
  <c r="C1006" i="39"/>
  <c r="C998" i="39"/>
  <c r="C990" i="39"/>
  <c r="C907" i="39"/>
  <c r="C762" i="39"/>
  <c r="C756" i="39"/>
  <c r="C736" i="39"/>
  <c r="C710" i="39"/>
  <c r="C636" i="39"/>
  <c r="C616" i="39"/>
  <c r="C566" i="39"/>
  <c r="C516" i="39"/>
  <c r="F396" i="39"/>
  <c r="C386" i="39"/>
  <c r="E386" i="39"/>
  <c r="C124" i="39"/>
  <c r="C110" i="39"/>
  <c r="C102" i="39"/>
  <c r="C94" i="39"/>
  <c r="C86" i="39"/>
  <c r="D1085" i="39"/>
  <c r="F1085" i="39"/>
  <c r="C984" i="39"/>
  <c r="C976" i="39"/>
  <c r="C968" i="39"/>
  <c r="C960" i="39"/>
  <c r="C952" i="39"/>
  <c r="E952" i="39"/>
  <c r="C944" i="39"/>
  <c r="C936" i="39"/>
  <c r="C841" i="39"/>
  <c r="C743" i="39"/>
  <c r="C701" i="39"/>
  <c r="C639" i="39"/>
  <c r="C619" i="39"/>
  <c r="C547" i="39"/>
  <c r="C523" i="39"/>
  <c r="C477" i="39"/>
  <c r="C415" i="39"/>
  <c r="C345" i="39"/>
  <c r="E345" i="39"/>
  <c r="C307" i="39"/>
  <c r="F307" i="39"/>
  <c r="C299" i="39"/>
  <c r="C291" i="39"/>
  <c r="C283" i="39"/>
  <c r="D1086" i="39"/>
  <c r="F1086" i="39"/>
  <c r="D1078" i="39"/>
  <c r="F1078" i="39"/>
  <c r="F968" i="39"/>
  <c r="C1015" i="39"/>
  <c r="F804" i="39"/>
  <c r="C811" i="39"/>
  <c r="C700" i="39"/>
  <c r="C572" i="39"/>
  <c r="C526" i="39"/>
  <c r="C438" i="39"/>
  <c r="C388" i="39"/>
  <c r="C491" i="39"/>
  <c r="C409" i="39"/>
  <c r="C305" i="39"/>
  <c r="F305" i="39"/>
  <c r="C297" i="39"/>
  <c r="C289" i="39"/>
  <c r="C281" i="39"/>
  <c r="F1060" i="39"/>
  <c r="F985" i="39"/>
  <c r="C903" i="39"/>
  <c r="E883" i="39"/>
  <c r="C883" i="39"/>
  <c r="F789" i="39"/>
  <c r="C702" i="39"/>
  <c r="C612" i="39"/>
  <c r="C602" i="39"/>
  <c r="C536" i="39"/>
  <c r="C486" i="39"/>
  <c r="C382" i="39"/>
  <c r="F1030" i="39"/>
  <c r="F982" i="39"/>
  <c r="C837" i="39"/>
  <c r="C735" i="39"/>
  <c r="C713" i="39"/>
  <c r="C693" i="39"/>
  <c r="C615" i="39"/>
  <c r="C577" i="39"/>
  <c r="F465" i="39"/>
  <c r="C357" i="39"/>
  <c r="F1146" i="39"/>
  <c r="D1146" i="39"/>
  <c r="F1138" i="39"/>
  <c r="D1138" i="39"/>
  <c r="D1130" i="39"/>
  <c r="F1130" i="39"/>
  <c r="D1122" i="39"/>
  <c r="F1122" i="39"/>
  <c r="F1114" i="39"/>
  <c r="D1114" i="39"/>
  <c r="F1106" i="39"/>
  <c r="D1106" i="39"/>
  <c r="F1098" i="39"/>
  <c r="D1098" i="39"/>
  <c r="C1031" i="39"/>
  <c r="C874" i="39"/>
  <c r="C866" i="39"/>
  <c r="C858" i="39"/>
  <c r="C850" i="39"/>
  <c r="C842" i="39"/>
  <c r="C834" i="39"/>
  <c r="C823" i="39"/>
  <c r="C750" i="39"/>
  <c r="C672" i="39"/>
  <c r="C650" i="39"/>
  <c r="C584" i="39"/>
  <c r="F352" i="39"/>
  <c r="C348" i="39"/>
  <c r="C487" i="39"/>
  <c r="C425" i="39"/>
  <c r="C371" i="39"/>
  <c r="C351" i="39"/>
  <c r="C966" i="39"/>
  <c r="C958" i="39"/>
  <c r="C895" i="39"/>
  <c r="C748" i="39"/>
  <c r="C698" i="39"/>
  <c r="F612" i="39"/>
  <c r="C628" i="39"/>
  <c r="F566" i="39"/>
  <c r="C578" i="39"/>
  <c r="C552" i="39"/>
  <c r="C408" i="39"/>
  <c r="C400" i="39"/>
  <c r="C346" i="39"/>
  <c r="C198" i="39"/>
  <c r="C164" i="39"/>
  <c r="F164" i="39"/>
  <c r="C156" i="39"/>
  <c r="C148" i="39"/>
  <c r="C132" i="39"/>
  <c r="C16" i="39"/>
  <c r="D1104" i="39"/>
  <c r="F1104" i="39"/>
  <c r="D1093" i="39"/>
  <c r="F1093" i="39"/>
  <c r="C853" i="39"/>
  <c r="C669" i="39"/>
  <c r="F595" i="39"/>
  <c r="F487" i="39"/>
  <c r="C485" i="39"/>
  <c r="C439" i="39"/>
  <c r="C369" i="39"/>
  <c r="C275" i="39"/>
  <c r="C926" i="39"/>
  <c r="C918" i="39"/>
  <c r="C910" i="39"/>
  <c r="C902" i="39"/>
  <c r="C894" i="39"/>
  <c r="C886" i="39"/>
  <c r="E819" i="39"/>
  <c r="C819" i="39"/>
  <c r="C688" i="39"/>
  <c r="C668" i="39"/>
  <c r="C538" i="39"/>
  <c r="C496" i="39"/>
  <c r="F410" i="39"/>
  <c r="C380" i="39"/>
  <c r="E278" i="39"/>
  <c r="C278" i="39"/>
  <c r="C200" i="39"/>
  <c r="C72" i="39"/>
  <c r="D1113" i="39"/>
  <c r="F1113" i="39"/>
  <c r="C905" i="39"/>
  <c r="C863" i="39"/>
  <c r="C809" i="39"/>
  <c r="C1036" i="39"/>
  <c r="C941" i="39"/>
  <c r="C733" i="39"/>
  <c r="C707" i="39"/>
  <c r="C687" i="39"/>
  <c r="C529" i="39"/>
  <c r="F1091" i="39"/>
  <c r="D1091" i="39"/>
  <c r="C1037" i="39"/>
  <c r="C917" i="39"/>
  <c r="C843" i="39"/>
  <c r="F733" i="39"/>
  <c r="C1008" i="39"/>
  <c r="C977" i="39"/>
  <c r="C745" i="39"/>
  <c r="C683" i="39"/>
  <c r="C17" i="39"/>
  <c r="C143" i="39"/>
  <c r="D1145" i="39"/>
  <c r="F1145" i="39"/>
  <c r="F1137" i="39"/>
  <c r="D1137" i="39"/>
  <c r="D1129" i="39"/>
  <c r="F1129" i="39"/>
  <c r="F1087" i="39"/>
  <c r="D1087" i="39"/>
  <c r="F1079" i="39"/>
  <c r="D1079" i="39"/>
  <c r="C1013" i="39"/>
  <c r="C929" i="39"/>
  <c r="C839" i="39"/>
  <c r="C817" i="39"/>
  <c r="C797" i="39"/>
  <c r="F1051" i="39"/>
  <c r="C973" i="39"/>
  <c r="F839" i="39"/>
  <c r="C741" i="39"/>
  <c r="C699" i="39"/>
  <c r="C641" i="39"/>
  <c r="C583" i="39"/>
  <c r="D1055" i="39"/>
  <c r="C49" i="39"/>
  <c r="C155" i="39"/>
  <c r="F965" i="39"/>
  <c r="C967" i="39"/>
  <c r="C925" i="39"/>
  <c r="C875" i="39"/>
  <c r="C867" i="39"/>
  <c r="C831" i="39"/>
  <c r="C813" i="39"/>
  <c r="F1047" i="39"/>
  <c r="C872" i="39"/>
  <c r="C864" i="39"/>
  <c r="C856" i="39"/>
  <c r="C848" i="39"/>
  <c r="C840" i="39"/>
  <c r="C832" i="39"/>
  <c r="C753" i="39"/>
  <c r="F671" i="39"/>
  <c r="C695" i="39"/>
  <c r="C657" i="39"/>
  <c r="C613" i="39"/>
  <c r="C563" i="39"/>
  <c r="C513" i="39"/>
  <c r="C499" i="39"/>
  <c r="C479" i="39"/>
  <c r="C451" i="39"/>
  <c r="F397" i="39"/>
  <c r="C978" i="39"/>
  <c r="F876" i="39"/>
  <c r="C891" i="39"/>
  <c r="F813" i="39"/>
  <c r="C744" i="39"/>
  <c r="C714" i="39"/>
  <c r="C620" i="39"/>
  <c r="C570" i="39"/>
  <c r="C544" i="39"/>
  <c r="C494" i="39"/>
  <c r="C374" i="39"/>
  <c r="D1120" i="39"/>
  <c r="F1120" i="39"/>
  <c r="F1112" i="39"/>
  <c r="D1112" i="39"/>
  <c r="F1089" i="39"/>
  <c r="D1089" i="39"/>
  <c r="F767" i="39"/>
  <c r="C723" i="39"/>
  <c r="C627" i="39"/>
  <c r="C569" i="39"/>
  <c r="C481" i="39"/>
  <c r="C381" i="39"/>
  <c r="F1008" i="39"/>
  <c r="C783" i="39"/>
  <c r="C708" i="39"/>
  <c r="C638" i="39"/>
  <c r="C618" i="39"/>
  <c r="C596" i="39"/>
  <c r="C530" i="39"/>
  <c r="C476" i="39"/>
  <c r="C426" i="39"/>
  <c r="C356" i="39"/>
  <c r="C196" i="39"/>
  <c r="C68" i="39"/>
  <c r="C495" i="39"/>
  <c r="C383" i="39"/>
  <c r="C313" i="39"/>
  <c r="E313" i="39"/>
  <c r="F313" i="39"/>
  <c r="F1111" i="39"/>
  <c r="D1111" i="39"/>
  <c r="F1013" i="39"/>
  <c r="C938" i="39"/>
  <c r="E938" i="39"/>
  <c r="C927" i="39"/>
  <c r="C666" i="39"/>
  <c r="C586" i="39"/>
  <c r="C470" i="39"/>
  <c r="E470" i="39"/>
  <c r="C416" i="39"/>
  <c r="C354" i="39"/>
  <c r="F1054" i="39"/>
  <c r="C768" i="39"/>
  <c r="C759" i="39"/>
  <c r="C655" i="39"/>
  <c r="C585" i="39"/>
  <c r="C561" i="39"/>
  <c r="C493" i="39"/>
  <c r="F345" i="39"/>
  <c r="F897" i="39"/>
  <c r="F800" i="39"/>
  <c r="F784" i="39"/>
  <c r="F721" i="39"/>
  <c r="F694" i="39"/>
  <c r="C722" i="39"/>
  <c r="C658" i="39"/>
  <c r="C592" i="39"/>
  <c r="C546" i="39"/>
  <c r="C488" i="39"/>
  <c r="E456" i="39"/>
  <c r="C456" i="39"/>
  <c r="C368" i="39"/>
  <c r="C314" i="39"/>
  <c r="F314" i="39"/>
  <c r="C236" i="39"/>
  <c r="F236" i="39"/>
  <c r="C228" i="39"/>
  <c r="C212" i="39"/>
  <c r="C166" i="39"/>
  <c r="F166" i="39"/>
  <c r="C158" i="39"/>
  <c r="E158" i="39"/>
  <c r="C150" i="39"/>
  <c r="E142" i="39"/>
  <c r="C142" i="39"/>
  <c r="C108" i="39"/>
  <c r="C100" i="39"/>
  <c r="C92" i="39"/>
  <c r="C84" i="39"/>
  <c r="C58" i="39"/>
  <c r="C50" i="39"/>
  <c r="C42" i="39"/>
  <c r="C34" i="39"/>
  <c r="C26" i="39"/>
  <c r="C83" i="39"/>
  <c r="C115" i="39"/>
  <c r="E115" i="39"/>
  <c r="C201" i="39"/>
  <c r="C209" i="39"/>
  <c r="E209" i="39"/>
  <c r="C27" i="39"/>
  <c r="C59" i="39"/>
  <c r="C161" i="39"/>
  <c r="C233" i="39"/>
  <c r="F233" i="39"/>
  <c r="C89" i="39"/>
  <c r="C211" i="39"/>
  <c r="E521" i="39"/>
  <c r="C521" i="39"/>
  <c r="C429" i="39"/>
  <c r="C379" i="39"/>
  <c r="F297" i="39"/>
  <c r="F1056" i="39"/>
  <c r="F1107" i="39"/>
  <c r="D1107" i="39"/>
  <c r="C954" i="39"/>
  <c r="C946" i="39"/>
  <c r="E946" i="39"/>
  <c r="C923" i="39"/>
  <c r="C732" i="39"/>
  <c r="C652" i="39"/>
  <c r="C632" i="39"/>
  <c r="C562" i="39"/>
  <c r="C512" i="39"/>
  <c r="C432" i="39"/>
  <c r="C412" i="39"/>
  <c r="C350" i="39"/>
  <c r="C242" i="39"/>
  <c r="F242" i="39"/>
  <c r="C234" i="39"/>
  <c r="F234" i="39"/>
  <c r="C226" i="39"/>
  <c r="C218" i="39"/>
  <c r="C210" i="39"/>
  <c r="C202" i="39"/>
  <c r="C74" i="39"/>
  <c r="C60" i="39"/>
  <c r="C52" i="39"/>
  <c r="C44" i="39"/>
  <c r="C36" i="39"/>
  <c r="C28" i="39"/>
  <c r="C20" i="39"/>
  <c r="C857" i="39"/>
  <c r="C635" i="39"/>
  <c r="F549" i="39"/>
  <c r="C489" i="39"/>
  <c r="C457" i="39"/>
  <c r="C411" i="39"/>
  <c r="C403" i="39"/>
  <c r="C775" i="39"/>
  <c r="F574" i="39"/>
  <c r="C522" i="39"/>
  <c r="F460" i="39"/>
  <c r="C468" i="39"/>
  <c r="C418" i="39"/>
  <c r="C306" i="39"/>
  <c r="F306" i="39"/>
  <c r="E298" i="39"/>
  <c r="C298" i="39"/>
  <c r="C290" i="39"/>
  <c r="C282" i="39"/>
  <c r="C130" i="39"/>
  <c r="C18" i="39"/>
  <c r="C71" i="39"/>
  <c r="C79" i="39"/>
  <c r="C111" i="39"/>
  <c r="C39" i="39"/>
  <c r="C141" i="39"/>
  <c r="C85" i="39"/>
  <c r="C195" i="39"/>
  <c r="C203" i="39"/>
  <c r="C517" i="39"/>
  <c r="C467" i="39"/>
  <c r="C459" i="39"/>
  <c r="C445" i="39"/>
  <c r="C401" i="39"/>
  <c r="F359" i="39"/>
  <c r="F1147" i="39"/>
  <c r="D1147" i="39"/>
  <c r="F1139" i="39"/>
  <c r="D1139" i="39"/>
  <c r="F1131" i="39"/>
  <c r="D1131" i="39"/>
  <c r="F1123" i="39"/>
  <c r="D1123" i="39"/>
  <c r="D1099" i="39"/>
  <c r="F1099" i="39"/>
  <c r="F981" i="39"/>
  <c r="F912" i="39"/>
  <c r="F852" i="39"/>
  <c r="C822" i="39"/>
  <c r="C814" i="39"/>
  <c r="C806" i="39"/>
  <c r="C798" i="39"/>
  <c r="C790" i="39"/>
  <c r="C782" i="39"/>
  <c r="C774" i="39"/>
  <c r="C724" i="39"/>
  <c r="C674" i="39"/>
  <c r="C648" i="39"/>
  <c r="C598" i="39"/>
  <c r="C528" i="39"/>
  <c r="C498" i="39"/>
  <c r="C478" i="39"/>
  <c r="C444" i="39"/>
  <c r="C424" i="39"/>
  <c r="F1046" i="39"/>
  <c r="F963" i="39"/>
  <c r="C892" i="39"/>
  <c r="C884" i="39"/>
  <c r="C873" i="39"/>
  <c r="F707" i="39"/>
  <c r="F687" i="39"/>
  <c r="C689" i="39"/>
  <c r="C631" i="39"/>
  <c r="C597" i="39"/>
  <c r="C515" i="39"/>
  <c r="C453" i="39"/>
  <c r="C385" i="39"/>
  <c r="C1007" i="39"/>
  <c r="F909" i="39"/>
  <c r="F702" i="39"/>
  <c r="C730" i="39"/>
  <c r="F652" i="39"/>
  <c r="C626" i="39"/>
  <c r="C604" i="39"/>
  <c r="F552" i="39"/>
  <c r="C560" i="39"/>
  <c r="F440" i="39"/>
  <c r="C430" i="39"/>
  <c r="C398" i="39"/>
  <c r="E398" i="39"/>
  <c r="C344" i="39"/>
  <c r="C91" i="39"/>
  <c r="C217" i="39"/>
  <c r="C51" i="39"/>
  <c r="C153" i="39"/>
  <c r="C221" i="39"/>
  <c r="C237" i="39"/>
  <c r="F237" i="39"/>
  <c r="C73" i="39"/>
  <c r="C81" i="39"/>
  <c r="C113" i="39"/>
  <c r="C45" i="39"/>
  <c r="C131" i="39"/>
  <c r="E131" i="39"/>
  <c r="C151" i="39"/>
  <c r="C1001" i="39"/>
  <c r="C921" i="39"/>
  <c r="E921" i="39"/>
  <c r="C785" i="39"/>
  <c r="C1000" i="39"/>
  <c r="C992" i="39"/>
  <c r="C961" i="39"/>
  <c r="C765" i="39"/>
  <c r="C749" i="39"/>
  <c r="C633" i="39"/>
  <c r="F559" i="39"/>
  <c r="C575" i="39"/>
  <c r="C147" i="39"/>
  <c r="F983" i="39"/>
  <c r="C997" i="39"/>
  <c r="C959" i="39"/>
  <c r="C859" i="39"/>
  <c r="C801" i="39"/>
  <c r="C781" i="39"/>
  <c r="F1071" i="39"/>
  <c r="F1092" i="39"/>
  <c r="D1092" i="39"/>
  <c r="D1084" i="39"/>
  <c r="F1084" i="39"/>
  <c r="D1076" i="39"/>
  <c r="F1076" i="39"/>
  <c r="F859" i="39"/>
  <c r="C761" i="39"/>
  <c r="C703" i="39"/>
  <c r="C645" i="39"/>
  <c r="C625" i="39"/>
  <c r="C545" i="39"/>
  <c r="D1056" i="39"/>
  <c r="F1105" i="39"/>
  <c r="D1105" i="39"/>
  <c r="F979" i="39"/>
  <c r="C1033" i="39"/>
  <c r="C855" i="39"/>
  <c r="C763" i="39"/>
  <c r="C820" i="39"/>
  <c r="C812" i="39"/>
  <c r="C757" i="39"/>
  <c r="C715" i="39"/>
  <c r="C661" i="39"/>
  <c r="C607" i="39"/>
  <c r="D1101" i="39"/>
  <c r="F1101" i="39"/>
  <c r="C1029" i="39"/>
  <c r="C947" i="39"/>
  <c r="C939" i="39"/>
  <c r="C1032" i="39"/>
  <c r="C1024" i="39"/>
  <c r="C1016" i="39"/>
  <c r="C945" i="39"/>
  <c r="F835" i="39"/>
  <c r="C796" i="39"/>
  <c r="C788" i="39"/>
  <c r="C780" i="39"/>
  <c r="E780" i="39"/>
  <c r="C769" i="39"/>
  <c r="C711" i="39"/>
  <c r="C675" i="39"/>
  <c r="C667" i="39"/>
  <c r="C599" i="39"/>
  <c r="C533" i="39"/>
  <c r="C437" i="39"/>
  <c r="C417" i="39"/>
  <c r="C347" i="39"/>
  <c r="C273" i="39"/>
  <c r="E273" i="39"/>
  <c r="C239" i="39"/>
  <c r="F239" i="39"/>
  <c r="C231" i="39"/>
  <c r="E231" i="39"/>
  <c r="C223" i="39"/>
  <c r="F1115" i="39"/>
  <c r="D1115" i="39"/>
  <c r="F997" i="39"/>
  <c r="F872" i="39"/>
  <c r="C911" i="39"/>
  <c r="F785" i="39"/>
  <c r="C690" i="39"/>
  <c r="E690" i="39"/>
  <c r="C670" i="39"/>
  <c r="C504" i="39"/>
  <c r="C454" i="39"/>
  <c r="C420" i="39"/>
  <c r="C390" i="39"/>
  <c r="C342" i="39"/>
  <c r="C312" i="39"/>
  <c r="F312" i="39"/>
  <c r="C304" i="39"/>
  <c r="F304" i="39"/>
  <c r="C296" i="39"/>
  <c r="C288" i="39"/>
  <c r="C280" i="39"/>
  <c r="D1136" i="39"/>
  <c r="F1136" i="39"/>
  <c r="C924" i="39"/>
  <c r="C916" i="39"/>
  <c r="C908" i="39"/>
  <c r="C900" i="39"/>
  <c r="C747" i="39"/>
  <c r="C685" i="39"/>
  <c r="F625" i="39"/>
  <c r="C643" i="39"/>
  <c r="C589" i="39"/>
  <c r="C535" i="39"/>
  <c r="C527" i="39"/>
  <c r="E527" i="39"/>
  <c r="C497" i="39"/>
  <c r="C419" i="39"/>
  <c r="C349" i="39"/>
  <c r="C311" i="39"/>
  <c r="F311" i="39"/>
  <c r="F1004" i="39"/>
  <c r="C1023" i="39"/>
  <c r="C1003" i="39"/>
  <c r="C799" i="39"/>
  <c r="C726" i="39"/>
  <c r="C550" i="39"/>
  <c r="C492" i="39"/>
  <c r="C442" i="39"/>
  <c r="C103" i="39"/>
  <c r="C121" i="39"/>
  <c r="C129" i="39"/>
  <c r="E129" i="39"/>
  <c r="C149" i="39"/>
  <c r="C93" i="39"/>
  <c r="C215" i="39"/>
  <c r="C505" i="39"/>
  <c r="E505" i="39"/>
  <c r="C413" i="39"/>
  <c r="E413" i="39"/>
  <c r="C343" i="39"/>
  <c r="F1005" i="39"/>
  <c r="C1034" i="39"/>
  <c r="C1026" i="39"/>
  <c r="E1018" i="39"/>
  <c r="C1018" i="39"/>
  <c r="C1010" i="39"/>
  <c r="C1002" i="39"/>
  <c r="C994" i="39"/>
  <c r="C760" i="39"/>
  <c r="C706" i="39"/>
  <c r="C686" i="39"/>
  <c r="C640" i="39"/>
  <c r="C520" i="39"/>
  <c r="C436" i="39"/>
  <c r="C276" i="39"/>
  <c r="C106" i="39"/>
  <c r="C98" i="39"/>
  <c r="C90" i="39"/>
  <c r="C82" i="39"/>
  <c r="F1070" i="39"/>
  <c r="D1124" i="39"/>
  <c r="F1124" i="39"/>
  <c r="F1081" i="39"/>
  <c r="D1081" i="39"/>
  <c r="C980" i="39"/>
  <c r="C972" i="39"/>
  <c r="C964" i="39"/>
  <c r="C956" i="39"/>
  <c r="C948" i="39"/>
  <c r="C940" i="39"/>
  <c r="C865" i="39"/>
  <c r="C845" i="39"/>
  <c r="F675" i="39"/>
  <c r="C697" i="39"/>
  <c r="C677" i="39"/>
  <c r="F587" i="39"/>
  <c r="C605" i="39"/>
  <c r="C507" i="39"/>
  <c r="F437" i="39"/>
  <c r="C361" i="39"/>
  <c r="F299" i="39"/>
  <c r="C303" i="39"/>
  <c r="F303" i="39"/>
  <c r="C295" i="39"/>
  <c r="C287" i="39"/>
  <c r="D1090" i="39"/>
  <c r="F1090" i="39"/>
  <c r="D1082" i="39"/>
  <c r="F1082" i="39"/>
  <c r="D1074" i="39"/>
  <c r="F1074" i="39"/>
  <c r="C1039" i="39"/>
  <c r="E1039" i="39"/>
  <c r="C1019" i="39"/>
  <c r="F889" i="39"/>
  <c r="C779" i="39"/>
  <c r="F710" i="39"/>
  <c r="C738" i="39"/>
  <c r="E738" i="39"/>
  <c r="C614" i="39"/>
  <c r="C568" i="39"/>
  <c r="C506" i="39"/>
  <c r="C406" i="39"/>
  <c r="C471" i="39"/>
  <c r="C405" i="39"/>
  <c r="C309" i="39"/>
  <c r="E309" i="39"/>
  <c r="F309" i="39"/>
  <c r="C301" i="39"/>
  <c r="C293" i="39"/>
  <c r="E293" i="39"/>
  <c r="C285" i="39"/>
  <c r="F1068" i="39"/>
  <c r="F1052" i="39"/>
  <c r="F1021" i="39"/>
  <c r="F817" i="39"/>
  <c r="C766" i="39"/>
  <c r="C752" i="39"/>
  <c r="F620" i="39"/>
  <c r="C606" i="39"/>
  <c r="F550" i="39"/>
  <c r="C532" i="39"/>
  <c r="C482" i="39"/>
  <c r="D1128" i="39"/>
  <c r="F1128" i="39"/>
  <c r="F711" i="39"/>
  <c r="C739" i="39"/>
  <c r="E739" i="39"/>
  <c r="C731" i="39"/>
  <c r="F657" i="39"/>
  <c r="C651" i="39"/>
  <c r="C581" i="39"/>
  <c r="C519" i="39"/>
  <c r="C427" i="39"/>
  <c r="C373" i="39"/>
  <c r="C279" i="39"/>
  <c r="D1142" i="39"/>
  <c r="F1142" i="39"/>
  <c r="D1134" i="39"/>
  <c r="F1134" i="39"/>
  <c r="D1126" i="39"/>
  <c r="F1126" i="39"/>
  <c r="D1118" i="39"/>
  <c r="F1118" i="39"/>
  <c r="D1110" i="39"/>
  <c r="F1110" i="39"/>
  <c r="D1102" i="39"/>
  <c r="F1102" i="39"/>
  <c r="C1035" i="39"/>
  <c r="C991" i="39"/>
  <c r="C870" i="39"/>
  <c r="C862" i="39"/>
  <c r="C854" i="39"/>
  <c r="C846" i="39"/>
  <c r="C838" i="39"/>
  <c r="C830" i="39"/>
  <c r="C791" i="39"/>
  <c r="F656" i="39"/>
  <c r="C676" i="39"/>
  <c r="E676" i="39"/>
  <c r="C588" i="39"/>
  <c r="C542" i="39"/>
  <c r="C484" i="39"/>
  <c r="C434" i="39"/>
  <c r="C384" i="39"/>
  <c r="E384" i="39"/>
  <c r="C364" i="39"/>
  <c r="C483" i="39"/>
  <c r="E483" i="39"/>
  <c r="C421" i="39"/>
  <c r="C375" i="39"/>
  <c r="E367" i="39"/>
  <c r="C367" i="39"/>
  <c r="F973" i="39"/>
  <c r="C970" i="39"/>
  <c r="C962" i="39"/>
  <c r="C919" i="39"/>
  <c r="C899" i="39"/>
  <c r="F832" i="39"/>
  <c r="F684" i="39"/>
  <c r="F638" i="39"/>
  <c r="C558" i="39"/>
  <c r="C548" i="39"/>
  <c r="C404" i="39"/>
  <c r="E362" i="39"/>
  <c r="C362" i="39"/>
  <c r="C268" i="39"/>
  <c r="C168" i="39"/>
  <c r="F168" i="39"/>
  <c r="C160" i="39"/>
  <c r="E160" i="39"/>
  <c r="C152" i="39"/>
  <c r="C144" i="39"/>
  <c r="E136" i="39"/>
  <c r="C136" i="39"/>
  <c r="C66" i="39"/>
  <c r="F1062" i="39"/>
  <c r="D1100" i="39"/>
  <c r="F1100" i="39"/>
  <c r="F1018" i="39"/>
  <c r="F923" i="39"/>
  <c r="F794" i="39"/>
  <c r="C751" i="39"/>
  <c r="C709" i="39"/>
  <c r="C647" i="39"/>
  <c r="F541" i="39"/>
  <c r="C539" i="39"/>
  <c r="F445" i="39"/>
  <c r="F403" i="39"/>
  <c r="C399" i="39"/>
  <c r="E399" i="39"/>
  <c r="C353" i="39"/>
  <c r="C1027" i="39"/>
  <c r="F901" i="39"/>
  <c r="C930" i="39"/>
  <c r="C922" i="39"/>
  <c r="C914" i="39"/>
  <c r="C906" i="39"/>
  <c r="C898" i="39"/>
  <c r="C890" i="39"/>
  <c r="C882" i="39"/>
  <c r="C787" i="39"/>
  <c r="C746" i="39"/>
  <c r="C692" i="39"/>
  <c r="C646" i="39"/>
  <c r="C534" i="39"/>
  <c r="C514" i="39"/>
  <c r="F456" i="39"/>
  <c r="C464" i="39"/>
  <c r="C274" i="39"/>
  <c r="K125" i="36"/>
  <c r="J125" i="36"/>
  <c r="I125" i="36"/>
  <c r="E125" i="36"/>
  <c r="K24" i="36"/>
  <c r="J24" i="36"/>
  <c r="E24" i="36"/>
  <c r="I24" i="36"/>
  <c r="I244" i="36"/>
  <c r="E244" i="36"/>
  <c r="J244" i="36"/>
  <c r="K244" i="36"/>
  <c r="J455" i="36"/>
  <c r="I455" i="36"/>
  <c r="E455" i="36"/>
  <c r="K455" i="36"/>
  <c r="K347" i="36"/>
  <c r="I347" i="36"/>
  <c r="J347" i="36"/>
  <c r="E347" i="36"/>
  <c r="I239" i="36"/>
  <c r="E239" i="36"/>
  <c r="K239" i="36"/>
  <c r="J239" i="36"/>
  <c r="K131" i="36"/>
  <c r="J131" i="36"/>
  <c r="E131" i="36"/>
  <c r="I131" i="36"/>
  <c r="I504" i="36"/>
  <c r="E504" i="36"/>
  <c r="K504" i="36"/>
  <c r="J504" i="36"/>
  <c r="J188" i="36"/>
  <c r="I188" i="36"/>
  <c r="E188" i="36"/>
  <c r="K188" i="36"/>
  <c r="J190" i="36"/>
  <c r="I190" i="36"/>
  <c r="E190" i="36"/>
  <c r="K190" i="36"/>
  <c r="I298" i="36"/>
  <c r="K298" i="36"/>
  <c r="E298" i="36"/>
  <c r="J298" i="36"/>
  <c r="J454" i="36"/>
  <c r="I454" i="36"/>
  <c r="E454" i="36"/>
  <c r="K454" i="36"/>
  <c r="I511" i="36"/>
  <c r="E511" i="36"/>
  <c r="K511" i="36"/>
  <c r="J511" i="36"/>
  <c r="J395" i="36"/>
  <c r="I395" i="36"/>
  <c r="E395" i="36"/>
  <c r="K395" i="36"/>
  <c r="K353" i="36"/>
  <c r="J353" i="36"/>
  <c r="E353" i="36"/>
  <c r="I353" i="36"/>
  <c r="I237" i="36"/>
  <c r="E237" i="36"/>
  <c r="J237" i="36"/>
  <c r="K237" i="36"/>
  <c r="K79" i="36"/>
  <c r="I79" i="36"/>
  <c r="E79" i="36"/>
  <c r="J79" i="36"/>
  <c r="K128" i="36"/>
  <c r="J128" i="36"/>
  <c r="E128" i="36"/>
  <c r="I128" i="36"/>
  <c r="K352" i="36"/>
  <c r="J352" i="36"/>
  <c r="I352" i="36"/>
  <c r="E352" i="36"/>
  <c r="I505" i="36"/>
  <c r="E505" i="36"/>
  <c r="J505" i="36"/>
  <c r="K505" i="36"/>
  <c r="K351" i="36"/>
  <c r="J351" i="36"/>
  <c r="I351" i="36"/>
  <c r="E351" i="36"/>
  <c r="J289" i="36"/>
  <c r="E289" i="36"/>
  <c r="I289" i="36"/>
  <c r="K289" i="36"/>
  <c r="K135" i="36"/>
  <c r="J135" i="36"/>
  <c r="E135" i="36"/>
  <c r="I135" i="36"/>
  <c r="K73" i="36"/>
  <c r="I73" i="36"/>
  <c r="E73" i="36"/>
  <c r="J73" i="36"/>
  <c r="J396" i="36"/>
  <c r="I396" i="36"/>
  <c r="E396" i="36"/>
  <c r="K396" i="36"/>
  <c r="I294" i="36"/>
  <c r="K294" i="36"/>
  <c r="E294" i="36"/>
  <c r="J294" i="36"/>
  <c r="I234" i="36"/>
  <c r="E234" i="36"/>
  <c r="K234" i="36"/>
  <c r="J234" i="36"/>
  <c r="K349" i="36"/>
  <c r="J349" i="36"/>
  <c r="E349" i="36"/>
  <c r="I349" i="36"/>
  <c r="I233" i="36"/>
  <c r="E233" i="36"/>
  <c r="J233" i="36"/>
  <c r="K233" i="36"/>
  <c r="I242" i="36"/>
  <c r="E242" i="36"/>
  <c r="K242" i="36"/>
  <c r="J242" i="36"/>
  <c r="I510" i="36"/>
  <c r="E510" i="36"/>
  <c r="K510" i="36"/>
  <c r="J510" i="36"/>
  <c r="I450" i="36"/>
  <c r="E450" i="36"/>
  <c r="J450" i="36"/>
  <c r="K450" i="36"/>
  <c r="I449" i="36"/>
  <c r="E449" i="36"/>
  <c r="K449" i="36"/>
  <c r="J449" i="36"/>
  <c r="J407" i="36"/>
  <c r="K407" i="36"/>
  <c r="I407" i="36"/>
  <c r="E407" i="36"/>
  <c r="K291" i="36"/>
  <c r="E291" i="36"/>
  <c r="J291" i="36"/>
  <c r="I291" i="36"/>
  <c r="K133" i="36"/>
  <c r="J133" i="36"/>
  <c r="I133" i="36"/>
  <c r="E133" i="36"/>
  <c r="E17" i="36"/>
  <c r="J17" i="36"/>
  <c r="I452" i="36"/>
  <c r="E452" i="36"/>
  <c r="K452" i="36"/>
  <c r="J452" i="36"/>
  <c r="K348" i="36"/>
  <c r="I348" i="36"/>
  <c r="J348" i="36"/>
  <c r="E348" i="36"/>
  <c r="I23" i="36"/>
  <c r="E23" i="36"/>
  <c r="K23" i="36"/>
  <c r="J23" i="36"/>
  <c r="I512" i="36"/>
  <c r="E512" i="36"/>
  <c r="K512" i="36"/>
  <c r="J512" i="36"/>
  <c r="J400" i="36"/>
  <c r="I400" i="36"/>
  <c r="E400" i="36"/>
  <c r="K400" i="36"/>
  <c r="I506" i="36"/>
  <c r="E506" i="36"/>
  <c r="K506" i="36"/>
  <c r="J506" i="36"/>
  <c r="J402" i="36"/>
  <c r="I402" i="36"/>
  <c r="E402" i="36"/>
  <c r="K402" i="36"/>
  <c r="K342" i="36"/>
  <c r="J342" i="36"/>
  <c r="E342" i="36"/>
  <c r="I342" i="36"/>
  <c r="J403" i="36"/>
  <c r="I403" i="36"/>
  <c r="E403" i="36"/>
  <c r="K403" i="36"/>
  <c r="K287" i="36"/>
  <c r="E287" i="36"/>
  <c r="I287" i="36"/>
  <c r="J287" i="36"/>
  <c r="I245" i="36"/>
  <c r="E245" i="36"/>
  <c r="J245" i="36"/>
  <c r="K245" i="36"/>
  <c r="K129" i="36"/>
  <c r="J129" i="36"/>
  <c r="I129" i="36"/>
  <c r="E129" i="36"/>
  <c r="I20" i="36"/>
  <c r="E20" i="36"/>
  <c r="K20" i="36"/>
  <c r="J20" i="36"/>
  <c r="K130" i="36"/>
  <c r="J130" i="36"/>
  <c r="E130" i="36"/>
  <c r="I130" i="36"/>
  <c r="J456" i="36"/>
  <c r="I456" i="36"/>
  <c r="E456" i="36"/>
  <c r="K456" i="36"/>
  <c r="I451" i="36"/>
  <c r="E451" i="36"/>
  <c r="K451" i="36"/>
  <c r="J451" i="36"/>
  <c r="J297" i="36"/>
  <c r="E297" i="36"/>
  <c r="I297" i="36"/>
  <c r="K297" i="36"/>
  <c r="I235" i="36"/>
  <c r="E235" i="36"/>
  <c r="K235" i="36"/>
  <c r="J235" i="36"/>
  <c r="K81" i="36"/>
  <c r="I81" i="36"/>
  <c r="E81" i="36"/>
  <c r="J81" i="36"/>
  <c r="J404" i="36"/>
  <c r="I404" i="36"/>
  <c r="E404" i="36"/>
  <c r="K404" i="36"/>
  <c r="K292" i="36"/>
  <c r="I292" i="36"/>
  <c r="E292" i="36"/>
  <c r="J292" i="36"/>
  <c r="K74" i="36"/>
  <c r="E74" i="36"/>
  <c r="J74" i="36"/>
  <c r="I74" i="36"/>
  <c r="J398" i="36"/>
  <c r="I398" i="36"/>
  <c r="E398" i="36"/>
  <c r="K398" i="36"/>
  <c r="J191" i="36"/>
  <c r="I191" i="36"/>
  <c r="E191" i="36"/>
  <c r="K191" i="36"/>
  <c r="K75" i="36"/>
  <c r="I75" i="36"/>
  <c r="E75" i="36"/>
  <c r="J75" i="36"/>
  <c r="K80" i="36"/>
  <c r="E80" i="36"/>
  <c r="J80" i="36"/>
  <c r="I80" i="36"/>
  <c r="J406" i="36"/>
  <c r="I406" i="36"/>
  <c r="E406" i="36"/>
  <c r="K406" i="36"/>
  <c r="J399" i="36"/>
  <c r="I399" i="36"/>
  <c r="E399" i="36"/>
  <c r="K399" i="36"/>
  <c r="I241" i="36"/>
  <c r="E241" i="36"/>
  <c r="J241" i="36"/>
  <c r="K241" i="36"/>
  <c r="K83" i="36"/>
  <c r="I83" i="36"/>
  <c r="E83" i="36"/>
  <c r="J83" i="36"/>
  <c r="K126" i="36"/>
  <c r="J126" i="36"/>
  <c r="E126" i="36"/>
  <c r="I126" i="36"/>
  <c r="K72" i="36"/>
  <c r="E72" i="36"/>
  <c r="J72" i="36"/>
  <c r="I72" i="36"/>
  <c r="J186" i="36"/>
  <c r="I186" i="36"/>
  <c r="E186" i="36"/>
  <c r="K186" i="36"/>
  <c r="J458" i="36"/>
  <c r="I458" i="36"/>
  <c r="E458" i="36"/>
  <c r="K458" i="36"/>
  <c r="K346" i="36"/>
  <c r="J346" i="36"/>
  <c r="E346" i="36"/>
  <c r="I346" i="36"/>
  <c r="J457" i="36"/>
  <c r="I457" i="36"/>
  <c r="E457" i="36"/>
  <c r="K457" i="36"/>
  <c r="K341" i="36"/>
  <c r="I341" i="36"/>
  <c r="J341" i="36"/>
  <c r="E341" i="36"/>
  <c r="K299" i="36"/>
  <c r="E299" i="36"/>
  <c r="J299" i="36"/>
  <c r="I299" i="36"/>
  <c r="J183" i="36"/>
  <c r="I183" i="36"/>
  <c r="E183" i="36"/>
  <c r="K183" i="36"/>
  <c r="K134" i="36"/>
  <c r="J134" i="36"/>
  <c r="E134" i="36"/>
  <c r="I134" i="36"/>
  <c r="I22" i="36"/>
  <c r="E22" i="36"/>
  <c r="K22" i="36"/>
  <c r="J22" i="36"/>
  <c r="K132" i="36"/>
  <c r="J132" i="36"/>
  <c r="E132" i="36"/>
  <c r="I132" i="36"/>
  <c r="I509" i="36"/>
  <c r="E509" i="36"/>
  <c r="K509" i="36"/>
  <c r="J509" i="36"/>
  <c r="J401" i="36"/>
  <c r="I401" i="36"/>
  <c r="E401" i="36"/>
  <c r="K401" i="36"/>
  <c r="J293" i="36"/>
  <c r="E293" i="36"/>
  <c r="I293" i="36"/>
  <c r="K293" i="36"/>
  <c r="J185" i="36"/>
  <c r="I185" i="36"/>
  <c r="E185" i="36"/>
  <c r="K185" i="36"/>
  <c r="K77" i="36"/>
  <c r="I77" i="36"/>
  <c r="E77" i="36"/>
  <c r="J77" i="36"/>
  <c r="K288" i="36"/>
  <c r="J288" i="36"/>
  <c r="E288" i="36"/>
  <c r="I288" i="36"/>
  <c r="K78" i="36"/>
  <c r="E78" i="36"/>
  <c r="J78" i="36"/>
  <c r="I78" i="36"/>
  <c r="J180" i="36"/>
  <c r="I180" i="36"/>
  <c r="E180" i="36"/>
  <c r="K180" i="36"/>
  <c r="K76" i="36"/>
  <c r="E76" i="36"/>
  <c r="J76" i="36"/>
  <c r="I76" i="36"/>
  <c r="J182" i="36"/>
  <c r="I182" i="36"/>
  <c r="E182" i="36"/>
  <c r="K182" i="36"/>
  <c r="K350" i="36"/>
  <c r="J350" i="36"/>
  <c r="E350" i="36"/>
  <c r="I350" i="36"/>
  <c r="I238" i="36"/>
  <c r="E238" i="36"/>
  <c r="J238" i="36"/>
  <c r="K238" i="36"/>
  <c r="I453" i="36"/>
  <c r="E453" i="36"/>
  <c r="K453" i="36"/>
  <c r="J453" i="36"/>
  <c r="K295" i="36"/>
  <c r="E295" i="36"/>
  <c r="I295" i="36"/>
  <c r="J295" i="36"/>
  <c r="J179" i="36"/>
  <c r="I179" i="36"/>
  <c r="E179" i="36"/>
  <c r="K179" i="36"/>
  <c r="K137" i="36"/>
  <c r="J137" i="36"/>
  <c r="I137" i="36"/>
  <c r="E137" i="36"/>
  <c r="I18" i="36"/>
  <c r="E18" i="36"/>
  <c r="K18" i="36"/>
  <c r="J18" i="36"/>
  <c r="K136" i="36"/>
  <c r="J136" i="36"/>
  <c r="E136" i="36"/>
  <c r="I136" i="36"/>
  <c r="J459" i="36"/>
  <c r="I459" i="36"/>
  <c r="E459" i="36"/>
  <c r="K459" i="36"/>
  <c r="J397" i="36"/>
  <c r="I397" i="36"/>
  <c r="E397" i="36"/>
  <c r="K397" i="36"/>
  <c r="I243" i="36"/>
  <c r="E243" i="36"/>
  <c r="K243" i="36"/>
  <c r="J243" i="36"/>
  <c r="J181" i="36"/>
  <c r="I181" i="36"/>
  <c r="E181" i="36"/>
  <c r="K181" i="36"/>
  <c r="I19" i="36"/>
  <c r="E19" i="36"/>
  <c r="J19" i="36"/>
  <c r="K19" i="36"/>
  <c r="I507" i="36"/>
  <c r="E507" i="36"/>
  <c r="K507" i="36"/>
  <c r="J507" i="36"/>
  <c r="I236" i="36"/>
  <c r="E236" i="36"/>
  <c r="K236" i="36"/>
  <c r="J236" i="36"/>
  <c r="K296" i="36"/>
  <c r="J296" i="36"/>
  <c r="E296" i="36"/>
  <c r="I296" i="36"/>
  <c r="I290" i="36"/>
  <c r="K290" i="36"/>
  <c r="E290" i="36"/>
  <c r="J290" i="36"/>
  <c r="I503" i="36"/>
  <c r="E503" i="36"/>
  <c r="J503" i="36"/>
  <c r="K503" i="36"/>
  <c r="K345" i="36"/>
  <c r="J345" i="36"/>
  <c r="E345" i="36"/>
  <c r="I345" i="36"/>
  <c r="J187" i="36"/>
  <c r="I187" i="36"/>
  <c r="E187" i="36"/>
  <c r="K187" i="36"/>
  <c r="K71" i="36"/>
  <c r="J71" i="36"/>
  <c r="E71" i="36"/>
  <c r="I71" i="36"/>
  <c r="I21" i="36"/>
  <c r="E21" i="36"/>
  <c r="J21" i="36"/>
  <c r="K21" i="36"/>
  <c r="K344" i="36"/>
  <c r="I344" i="36"/>
  <c r="J344" i="36"/>
  <c r="E344" i="36"/>
  <c r="I240" i="36"/>
  <c r="E240" i="36"/>
  <c r="K240" i="36"/>
  <c r="J240" i="36"/>
  <c r="J405" i="36"/>
  <c r="I405" i="36"/>
  <c r="E405" i="36"/>
  <c r="K405" i="36"/>
  <c r="K343" i="36"/>
  <c r="I343" i="36"/>
  <c r="E343" i="36"/>
  <c r="J343" i="36"/>
  <c r="J189" i="36"/>
  <c r="I189" i="36"/>
  <c r="E189" i="36"/>
  <c r="K189" i="36"/>
  <c r="K127" i="36"/>
  <c r="J127" i="36"/>
  <c r="E127" i="36"/>
  <c r="I127" i="36"/>
  <c r="I508" i="36"/>
  <c r="E508" i="36"/>
  <c r="K508" i="36"/>
  <c r="J508" i="36"/>
  <c r="K82" i="36"/>
  <c r="E82" i="36"/>
  <c r="J82" i="36"/>
  <c r="I82" i="36"/>
  <c r="J184" i="36"/>
  <c r="I184" i="36"/>
  <c r="E184" i="36"/>
  <c r="K184" i="36"/>
  <c r="BC121" i="9" l="1"/>
  <c r="Q121" i="9"/>
  <c r="BC68" i="9"/>
  <c r="Q68" i="9"/>
  <c r="W68" i="9" s="1"/>
  <c r="P68" i="9" s="1"/>
  <c r="AZ68" i="9" s="1"/>
  <c r="Q67" i="9"/>
  <c r="BC69" i="9"/>
  <c r="Q69" i="9"/>
  <c r="W69" i="9" s="1"/>
  <c r="P69" i="9" s="1"/>
  <c r="AZ69" i="9" s="1"/>
  <c r="BC12" i="9"/>
  <c r="BC67" i="9"/>
  <c r="S117" i="9"/>
  <c r="S65" i="9" s="1"/>
  <c r="BC65" i="9" s="1"/>
  <c r="W102" i="9"/>
  <c r="AZ102" i="9" s="1"/>
  <c r="W132" i="9"/>
  <c r="AZ132" i="9" s="1"/>
  <c r="S1563" i="9"/>
  <c r="BC1563" i="9" s="1"/>
  <c r="BC1615" i="9"/>
  <c r="S1455" i="9"/>
  <c r="BC1455" i="9" s="1"/>
  <c r="BC1507" i="9"/>
  <c r="S1185" i="9"/>
  <c r="BC1185" i="9" s="1"/>
  <c r="BC1237" i="9"/>
  <c r="S1401" i="9"/>
  <c r="BC1401" i="9" s="1"/>
  <c r="BC1453" i="9"/>
  <c r="S1509" i="9"/>
  <c r="BC1509" i="9" s="1"/>
  <c r="BC1561" i="9"/>
  <c r="S1293" i="9"/>
  <c r="BC1293" i="9" s="1"/>
  <c r="BC1345" i="9"/>
  <c r="S1617" i="9"/>
  <c r="BC1617" i="9" s="1"/>
  <c r="BC1669" i="9"/>
  <c r="S1131" i="9"/>
  <c r="BC1131" i="9" s="1"/>
  <c r="BC1183" i="9"/>
  <c r="W136" i="9"/>
  <c r="AZ136" i="9" s="1"/>
  <c r="BC136" i="9"/>
  <c r="W103" i="9"/>
  <c r="AZ103" i="9" s="1"/>
  <c r="BC103" i="9"/>
  <c r="S1239" i="9"/>
  <c r="BC1239" i="9" s="1"/>
  <c r="BC1291" i="9"/>
  <c r="S1347" i="9"/>
  <c r="BC1347" i="9" s="1"/>
  <c r="BC1399" i="9"/>
  <c r="W34" i="9"/>
  <c r="AZ34" i="9" s="1"/>
  <c r="BC34" i="9"/>
  <c r="W35" i="9"/>
  <c r="AZ35" i="9" s="1"/>
  <c r="BC35" i="9"/>
  <c r="R1183" i="9"/>
  <c r="R1345" i="9"/>
  <c r="R1291" i="9"/>
  <c r="R1615" i="9"/>
  <c r="J6" i="10"/>
  <c r="W1185" i="9"/>
  <c r="C56" i="10"/>
  <c r="C61" i="11"/>
  <c r="W1509" i="9"/>
  <c r="C62" i="10"/>
  <c r="R1453" i="9"/>
  <c r="R1399" i="9"/>
  <c r="W1131" i="9"/>
  <c r="C63" i="11"/>
  <c r="W1563" i="9"/>
  <c r="C64" i="10"/>
  <c r="C59" i="11"/>
  <c r="W1455" i="9"/>
  <c r="C53" i="11"/>
  <c r="W1293" i="9"/>
  <c r="C54" i="10"/>
  <c r="C51" i="11"/>
  <c r="C52" i="10"/>
  <c r="W1239" i="9"/>
  <c r="C65" i="11"/>
  <c r="C66" i="10"/>
  <c r="W1617" i="9"/>
  <c r="R1669" i="9"/>
  <c r="R1237" i="9"/>
  <c r="R1507" i="9"/>
  <c r="R1561" i="9"/>
  <c r="J392" i="36"/>
  <c r="I392" i="36"/>
  <c r="K392" i="36"/>
  <c r="R319" i="9"/>
  <c r="S319" i="9"/>
  <c r="S805" i="9"/>
  <c r="S1021" i="9"/>
  <c r="S643" i="9"/>
  <c r="S697" i="9"/>
  <c r="S859" i="9"/>
  <c r="S1075" i="9"/>
  <c r="S1129" i="9"/>
  <c r="S589" i="9"/>
  <c r="S751" i="9"/>
  <c r="S913" i="9"/>
  <c r="S427" i="9"/>
  <c r="S535" i="9"/>
  <c r="S967" i="9"/>
  <c r="R1129" i="9"/>
  <c r="R1075" i="9"/>
  <c r="R1021" i="9"/>
  <c r="R967" i="9"/>
  <c r="R913" i="9"/>
  <c r="R859" i="9"/>
  <c r="R805" i="9"/>
  <c r="R751" i="9"/>
  <c r="R697" i="9"/>
  <c r="R643" i="9"/>
  <c r="R589" i="9"/>
  <c r="R535" i="9"/>
  <c r="R427" i="9"/>
  <c r="F955" i="39"/>
  <c r="F594" i="39"/>
  <c r="F994" i="39"/>
  <c r="F18" i="39"/>
  <c r="F764" i="39"/>
  <c r="F858" i="39"/>
  <c r="F293" i="39"/>
  <c r="F569" i="39"/>
  <c r="F1022" i="39"/>
  <c r="F904" i="39"/>
  <c r="F812" i="39"/>
  <c r="F793" i="39"/>
  <c r="F644" i="39"/>
  <c r="D311" i="39"/>
  <c r="D312" i="39"/>
  <c r="D1036" i="39"/>
  <c r="D559" i="39"/>
  <c r="D961" i="39"/>
  <c r="D549" i="39"/>
  <c r="F348" i="39"/>
  <c r="F636" i="39"/>
  <c r="F695" i="39"/>
  <c r="F386" i="39"/>
  <c r="F292" i="39"/>
  <c r="D703" i="39"/>
  <c r="F590" i="39"/>
  <c r="F866" i="39"/>
  <c r="F736" i="39"/>
  <c r="F553" i="39"/>
  <c r="F537" i="39"/>
  <c r="D308" i="39"/>
  <c r="D235" i="39"/>
  <c r="D621" i="39"/>
  <c r="D863" i="39"/>
  <c r="D804" i="39"/>
  <c r="D163" i="39"/>
  <c r="D167" i="39"/>
  <c r="F294" i="39"/>
  <c r="D302" i="39"/>
  <c r="F579" i="39"/>
  <c r="F836" i="39"/>
  <c r="F868" i="39"/>
  <c r="D607" i="39"/>
  <c r="F830" i="39"/>
  <c r="F298" i="39"/>
  <c r="D720" i="39"/>
  <c r="F362" i="39"/>
  <c r="F370" i="39"/>
  <c r="F948" i="39"/>
  <c r="D929" i="39"/>
  <c r="F674" i="39"/>
  <c r="F1010" i="39"/>
  <c r="D1009" i="39"/>
  <c r="D61" i="39"/>
  <c r="F778" i="39"/>
  <c r="F678" i="39"/>
  <c r="F548" i="39"/>
  <c r="F632" i="39"/>
  <c r="F683" i="39"/>
  <c r="F536" i="39"/>
  <c r="F690" i="39"/>
  <c r="F633" i="39"/>
  <c r="F642" i="39"/>
  <c r="D309" i="39"/>
  <c r="F756" i="39"/>
  <c r="F943" i="39"/>
  <c r="F844" i="39"/>
  <c r="F928" i="39"/>
  <c r="F725" i="39"/>
  <c r="D653" i="39"/>
  <c r="D687" i="39"/>
  <c r="D996" i="39"/>
  <c r="D707" i="39"/>
  <c r="D965" i="39"/>
  <c r="F387" i="39"/>
  <c r="F998" i="39"/>
  <c r="F368" i="39"/>
  <c r="F407" i="39"/>
  <c r="F978" i="39"/>
  <c r="D242" i="39"/>
  <c r="D233" i="39"/>
  <c r="D236" i="39"/>
  <c r="F637" i="39"/>
  <c r="D313" i="39"/>
  <c r="F1017" i="39"/>
  <c r="D847" i="39"/>
  <c r="F885" i="39"/>
  <c r="F649" i="39"/>
  <c r="F971" i="39"/>
  <c r="F1006" i="39"/>
  <c r="F1028" i="39"/>
  <c r="F1012" i="39"/>
  <c r="D317" i="39"/>
  <c r="D808" i="39"/>
  <c r="D765" i="39"/>
  <c r="D993" i="39"/>
  <c r="F974" i="39"/>
  <c r="F860" i="39"/>
  <c r="D241" i="39"/>
  <c r="D232" i="39"/>
  <c r="F540" i="39"/>
  <c r="F571" i="39"/>
  <c r="D959" i="39"/>
  <c r="F353" i="39"/>
  <c r="F361" i="39"/>
  <c r="F416" i="39"/>
  <c r="F347" i="39"/>
  <c r="D973" i="39"/>
  <c r="D1037" i="39"/>
  <c r="D983" i="39"/>
  <c r="D749" i="39"/>
  <c r="D785" i="39"/>
  <c r="D784" i="39"/>
  <c r="F369" i="39"/>
  <c r="F769" i="39"/>
  <c r="D997" i="39"/>
  <c r="D1008" i="39"/>
  <c r="F463" i="39"/>
  <c r="F834" i="39"/>
  <c r="F301" i="39"/>
  <c r="D817" i="39"/>
  <c r="F768" i="39"/>
  <c r="F356" i="39"/>
  <c r="F780" i="39"/>
  <c r="F921" i="39"/>
  <c r="D303" i="39"/>
  <c r="F499" i="39"/>
  <c r="D304" i="39"/>
  <c r="D733" i="39"/>
  <c r="D767" i="39"/>
  <c r="D545" i="39"/>
  <c r="D979" i="39"/>
  <c r="F486" i="39"/>
  <c r="F748" i="39"/>
  <c r="F511" i="39"/>
  <c r="F774" i="39"/>
  <c r="D306" i="39"/>
  <c r="F491" i="39"/>
  <c r="F438" i="39"/>
  <c r="D166" i="39"/>
  <c r="D314" i="39"/>
  <c r="F816" i="39"/>
  <c r="F951" i="39"/>
  <c r="F624" i="39"/>
  <c r="D941" i="39"/>
  <c r="F691" i="39"/>
  <c r="F443" i="39"/>
  <c r="D305" i="39"/>
  <c r="D307" i="39"/>
  <c r="D315" i="39"/>
  <c r="F679" i="39"/>
  <c r="D316" i="39"/>
  <c r="D243" i="39"/>
  <c r="D957" i="39"/>
  <c r="D1004" i="39"/>
  <c r="F893" i="39"/>
  <c r="F704" i="39"/>
  <c r="D310" i="39"/>
  <c r="D238" i="39"/>
  <c r="D992" i="39"/>
  <c r="F751" i="39"/>
  <c r="F435" i="39"/>
  <c r="D809" i="39"/>
  <c r="F1023" i="39"/>
  <c r="D889" i="39"/>
  <c r="F444" i="39"/>
  <c r="D985" i="39"/>
  <c r="F391" i="39"/>
  <c r="F389" i="39"/>
  <c r="F586" i="39"/>
  <c r="D897" i="39"/>
  <c r="D168" i="39"/>
  <c r="F842" i="39"/>
  <c r="F1038" i="39"/>
  <c r="F572" i="39"/>
  <c r="F618" i="39"/>
  <c r="F960" i="39"/>
  <c r="F840" i="39"/>
  <c r="F640" i="39"/>
  <c r="F796" i="39"/>
  <c r="F944" i="39"/>
  <c r="F466" i="39"/>
  <c r="F417" i="39"/>
  <c r="F1020" i="39"/>
  <c r="D239" i="39"/>
  <c r="D797" i="39"/>
  <c r="D975" i="39"/>
  <c r="D800" i="39"/>
  <c r="D625" i="39"/>
  <c r="D237" i="39"/>
  <c r="F877" i="39"/>
  <c r="F669" i="39"/>
  <c r="F931" i="39"/>
  <c r="F346" i="39"/>
  <c r="D234" i="39"/>
  <c r="F708" i="39"/>
  <c r="F740" i="39"/>
  <c r="D1021" i="39"/>
  <c r="D977" i="39"/>
  <c r="D629" i="39"/>
  <c r="F490" i="39"/>
  <c r="F565" i="39"/>
  <c r="F850" i="39"/>
  <c r="D164" i="39"/>
  <c r="F363" i="39"/>
  <c r="D165" i="39"/>
  <c r="F821" i="39"/>
  <c r="D541" i="39"/>
  <c r="D591" i="39"/>
  <c r="D789" i="39"/>
  <c r="D169" i="39"/>
  <c r="F461" i="39"/>
  <c r="D162" i="39"/>
  <c r="D240" i="39"/>
  <c r="F828" i="39"/>
  <c r="D781" i="39"/>
  <c r="D801" i="39"/>
  <c r="F357" i="39"/>
  <c r="D529" i="39"/>
  <c r="D963" i="39"/>
  <c r="F818" i="39"/>
  <c r="F436" i="39"/>
  <c r="F869" i="39"/>
  <c r="D981" i="39"/>
  <c r="D1000" i="39"/>
  <c r="D575" i="39"/>
  <c r="F295" i="39"/>
  <c r="F350" i="39"/>
  <c r="D909" i="39"/>
  <c r="F619" i="39"/>
  <c r="D925" i="39"/>
  <c r="F402" i="39"/>
  <c r="D29" i="39"/>
  <c r="F615" i="39"/>
  <c r="F358" i="39"/>
  <c r="F937" i="39"/>
  <c r="F848" i="39"/>
  <c r="D901" i="39"/>
  <c r="D1005" i="39"/>
  <c r="D587" i="39"/>
  <c r="D872" i="39"/>
  <c r="J554" i="36"/>
  <c r="K554" i="36"/>
  <c r="I554" i="36"/>
  <c r="K500" i="36"/>
  <c r="I500" i="36"/>
  <c r="J500" i="36"/>
  <c r="I446" i="36"/>
  <c r="J446" i="36"/>
  <c r="K446" i="36"/>
  <c r="K338" i="36"/>
  <c r="J338" i="36"/>
  <c r="I338" i="36"/>
  <c r="J284" i="36"/>
  <c r="I284" i="36"/>
  <c r="K284" i="36"/>
  <c r="K230" i="36"/>
  <c r="I230" i="36"/>
  <c r="J230" i="36"/>
  <c r="I176" i="36"/>
  <c r="J176" i="36"/>
  <c r="K176" i="36"/>
  <c r="J122" i="36"/>
  <c r="K122" i="36"/>
  <c r="I122" i="36"/>
  <c r="J68" i="36"/>
  <c r="I68" i="36"/>
  <c r="K68" i="36"/>
  <c r="BA69" i="9" l="1"/>
  <c r="R69" i="9"/>
  <c r="BB69" i="9" s="1"/>
  <c r="BA68" i="9"/>
  <c r="R68" i="9"/>
  <c r="BB68" i="9" s="1"/>
  <c r="BA121" i="9"/>
  <c r="W121" i="9"/>
  <c r="P121" i="9" s="1"/>
  <c r="AZ121" i="9" s="1"/>
  <c r="BA67" i="9"/>
  <c r="Q117" i="9"/>
  <c r="W67" i="9"/>
  <c r="P67" i="9" s="1"/>
  <c r="R67" i="9" s="1"/>
  <c r="C48" i="10"/>
  <c r="O49" i="10" s="1"/>
  <c r="C58" i="10"/>
  <c r="M59" i="10" s="1"/>
  <c r="C60" i="10"/>
  <c r="S61" i="10" s="1"/>
  <c r="C47" i="11"/>
  <c r="C57" i="11"/>
  <c r="C49" i="11"/>
  <c r="C50" i="10"/>
  <c r="S51" i="10" s="1"/>
  <c r="AT134" i="9"/>
  <c r="BA134" i="9"/>
  <c r="AT125" i="9"/>
  <c r="BA125" i="9"/>
  <c r="AZ125" i="9"/>
  <c r="W1401" i="9"/>
  <c r="W1347" i="9"/>
  <c r="C55" i="11"/>
  <c r="X821" i="9"/>
  <c r="AN821" i="9" s="1"/>
  <c r="BB805" i="9"/>
  <c r="X1037" i="9"/>
  <c r="AN1037" i="9" s="1"/>
  <c r="BB1021" i="9"/>
  <c r="S537" i="9"/>
  <c r="C26" i="10" s="1"/>
  <c r="H27" i="10" s="1"/>
  <c r="BC589" i="9"/>
  <c r="S645" i="9"/>
  <c r="C30" i="10" s="1"/>
  <c r="T31" i="10" s="1"/>
  <c r="BC697" i="9"/>
  <c r="S753" i="9"/>
  <c r="C33" i="11" s="1"/>
  <c r="BC805" i="9"/>
  <c r="X335" i="9"/>
  <c r="AN335" i="9" s="1"/>
  <c r="BB319" i="9"/>
  <c r="X1361" i="9"/>
  <c r="BB1345" i="9"/>
  <c r="X443" i="9"/>
  <c r="BB427" i="9"/>
  <c r="X659" i="9"/>
  <c r="AN659" i="9" s="1"/>
  <c r="BB643" i="9"/>
  <c r="X875" i="9"/>
  <c r="AN875" i="9" s="1"/>
  <c r="BB859" i="9"/>
  <c r="X1091" i="9"/>
  <c r="AN1091" i="9" s="1"/>
  <c r="BB1075" i="9"/>
  <c r="S375" i="9"/>
  <c r="C19" i="11" s="1"/>
  <c r="BC427" i="9"/>
  <c r="S1077" i="9"/>
  <c r="BC1077" i="9" s="1"/>
  <c r="BC1129" i="9"/>
  <c r="S591" i="9"/>
  <c r="C27" i="11" s="1"/>
  <c r="BC643" i="9"/>
  <c r="X1685" i="9"/>
  <c r="Y1685" i="9" s="1"/>
  <c r="BB1669" i="9"/>
  <c r="X1469" i="9"/>
  <c r="BB1453" i="9"/>
  <c r="X605" i="9"/>
  <c r="AN605" i="9" s="1"/>
  <c r="BB589" i="9"/>
  <c r="S483" i="9"/>
  <c r="C24" i="10" s="1"/>
  <c r="U25" i="10" s="1"/>
  <c r="BC535" i="9"/>
  <c r="X713" i="9"/>
  <c r="AN713" i="9" s="1"/>
  <c r="BB697" i="9"/>
  <c r="X929" i="9"/>
  <c r="AN929" i="9" s="1"/>
  <c r="BB913" i="9"/>
  <c r="X1145" i="9"/>
  <c r="AN1145" i="9" s="1"/>
  <c r="BB1129" i="9"/>
  <c r="S861" i="9"/>
  <c r="C37" i="11" s="1"/>
  <c r="BC913" i="9"/>
  <c r="S1023" i="9"/>
  <c r="C44" i="10" s="1"/>
  <c r="T45" i="10" s="1"/>
  <c r="BC1075" i="9"/>
  <c r="S969" i="9"/>
  <c r="C42" i="10" s="1"/>
  <c r="M43" i="10" s="1"/>
  <c r="BC1021" i="9"/>
  <c r="X1577" i="9"/>
  <c r="BB1561" i="9"/>
  <c r="X1523" i="9"/>
  <c r="BB1507" i="9"/>
  <c r="X1631" i="9"/>
  <c r="BB1615" i="9"/>
  <c r="X1199" i="9"/>
  <c r="BB1183" i="9"/>
  <c r="X551" i="9"/>
  <c r="AN551" i="9" s="1"/>
  <c r="BB535" i="9"/>
  <c r="X767" i="9"/>
  <c r="AN767" i="9" s="1"/>
  <c r="BB751" i="9"/>
  <c r="X983" i="9"/>
  <c r="AN983" i="9" s="1"/>
  <c r="BB967" i="9"/>
  <c r="S915" i="9"/>
  <c r="C40" i="10" s="1"/>
  <c r="H41" i="10" s="1"/>
  <c r="BC967" i="9"/>
  <c r="S699" i="9"/>
  <c r="C31" i="11" s="1"/>
  <c r="BC751" i="9"/>
  <c r="S807" i="9"/>
  <c r="C35" i="11" s="1"/>
  <c r="BC859" i="9"/>
  <c r="S247" i="9"/>
  <c r="C16" i="10" s="1"/>
  <c r="F17" i="10" s="1"/>
  <c r="BC319" i="9"/>
  <c r="X1253" i="9"/>
  <c r="BB1237" i="9"/>
  <c r="X1415" i="9"/>
  <c r="BB1399" i="9"/>
  <c r="X1307" i="9"/>
  <c r="BB1291" i="9"/>
  <c r="F134" i="39"/>
  <c r="E134" i="39"/>
  <c r="D134" i="39"/>
  <c r="C134" i="39"/>
  <c r="J1687" i="9"/>
  <c r="I53" i="10"/>
  <c r="J53" i="10"/>
  <c r="T53" i="10"/>
  <c r="F53" i="10"/>
  <c r="P53" i="10"/>
  <c r="E53" i="10"/>
  <c r="N53" i="10"/>
  <c r="L53" i="10"/>
  <c r="U53" i="10"/>
  <c r="V53" i="10"/>
  <c r="S53" i="10"/>
  <c r="M53" i="10"/>
  <c r="O53" i="10"/>
  <c r="R53" i="10"/>
  <c r="K53" i="10"/>
  <c r="G53" i="10"/>
  <c r="Q53" i="10"/>
  <c r="H53" i="10"/>
  <c r="E55" i="10"/>
  <c r="K55" i="10"/>
  <c r="S55" i="10"/>
  <c r="G55" i="10"/>
  <c r="P55" i="10"/>
  <c r="R55" i="10"/>
  <c r="J55" i="10"/>
  <c r="U55" i="10"/>
  <c r="T55" i="10"/>
  <c r="H55" i="10"/>
  <c r="Q55" i="10"/>
  <c r="N55" i="10"/>
  <c r="M55" i="10"/>
  <c r="O55" i="10"/>
  <c r="I55" i="10"/>
  <c r="F55" i="10"/>
  <c r="V55" i="10"/>
  <c r="L55" i="10"/>
  <c r="E63" i="10"/>
  <c r="K63" i="10"/>
  <c r="N63" i="10"/>
  <c r="R63" i="10"/>
  <c r="Q63" i="10"/>
  <c r="I63" i="10"/>
  <c r="F63" i="10"/>
  <c r="J63" i="10"/>
  <c r="L63" i="10"/>
  <c r="S63" i="10"/>
  <c r="G63" i="10"/>
  <c r="P63" i="10"/>
  <c r="V63" i="10"/>
  <c r="M63" i="10"/>
  <c r="O63" i="10"/>
  <c r="U63" i="10"/>
  <c r="T63" i="10"/>
  <c r="H63" i="10"/>
  <c r="F57" i="10"/>
  <c r="U57" i="10"/>
  <c r="T57" i="10"/>
  <c r="N57" i="10"/>
  <c r="P57" i="10"/>
  <c r="I57" i="10"/>
  <c r="V57" i="10"/>
  <c r="R57" i="10"/>
  <c r="L57" i="10"/>
  <c r="G57" i="10"/>
  <c r="Q57" i="10"/>
  <c r="S57" i="10"/>
  <c r="M57" i="10"/>
  <c r="O57" i="10"/>
  <c r="J57" i="10"/>
  <c r="E57" i="10"/>
  <c r="H57" i="10"/>
  <c r="K57" i="10"/>
  <c r="M67" i="10"/>
  <c r="O67" i="10"/>
  <c r="F67" i="10"/>
  <c r="I67" i="10"/>
  <c r="G67" i="10"/>
  <c r="R67" i="10"/>
  <c r="T67" i="10"/>
  <c r="Q67" i="10"/>
  <c r="P67" i="10"/>
  <c r="V67" i="10"/>
  <c r="N67" i="10"/>
  <c r="H67" i="10"/>
  <c r="U67" i="10"/>
  <c r="J67" i="10"/>
  <c r="E67" i="10"/>
  <c r="L67" i="10"/>
  <c r="S67" i="10"/>
  <c r="K67" i="10"/>
  <c r="M65" i="10"/>
  <c r="O65" i="10"/>
  <c r="T65" i="10"/>
  <c r="N65" i="10"/>
  <c r="R65" i="10"/>
  <c r="V65" i="10"/>
  <c r="I65" i="10"/>
  <c r="Q65" i="10"/>
  <c r="P65" i="10"/>
  <c r="K65" i="10"/>
  <c r="G65" i="10"/>
  <c r="L65" i="10"/>
  <c r="S65" i="10"/>
  <c r="F65" i="10"/>
  <c r="J65" i="10"/>
  <c r="E65" i="10"/>
  <c r="H65" i="10"/>
  <c r="U65" i="10"/>
  <c r="K6" i="10"/>
  <c r="Q12" i="9"/>
  <c r="BA12" i="9" s="1"/>
  <c r="C15" i="11"/>
  <c r="Y875" i="9"/>
  <c r="AO875" i="9" s="1"/>
  <c r="C46" i="10"/>
  <c r="J556" i="36"/>
  <c r="I556" i="36"/>
  <c r="K556" i="36"/>
  <c r="A8" i="36" s="1"/>
  <c r="Y605" i="9" l="1"/>
  <c r="AO605" i="9" s="1"/>
  <c r="Y821" i="9"/>
  <c r="AO821" i="9" s="1"/>
  <c r="C25" i="11"/>
  <c r="M61" i="10"/>
  <c r="P61" i="10"/>
  <c r="C29" i="11"/>
  <c r="C23" i="11"/>
  <c r="G49" i="10"/>
  <c r="M49" i="10"/>
  <c r="U49" i="10"/>
  <c r="V49" i="10"/>
  <c r="J49" i="10"/>
  <c r="Q49" i="10"/>
  <c r="L49" i="10"/>
  <c r="T61" i="10"/>
  <c r="I61" i="10"/>
  <c r="Q61" i="10"/>
  <c r="U61" i="10"/>
  <c r="K61" i="10"/>
  <c r="I49" i="10"/>
  <c r="H49" i="10"/>
  <c r="T49" i="10"/>
  <c r="N49" i="10"/>
  <c r="P49" i="10"/>
  <c r="K49" i="10"/>
  <c r="L59" i="10"/>
  <c r="O59" i="10"/>
  <c r="Q59" i="10"/>
  <c r="S49" i="10"/>
  <c r="F49" i="10"/>
  <c r="E49" i="10"/>
  <c r="R49" i="10"/>
  <c r="R59" i="10"/>
  <c r="I59" i="10"/>
  <c r="T59" i="10"/>
  <c r="E59" i="10"/>
  <c r="P59" i="10"/>
  <c r="U59" i="10"/>
  <c r="V59" i="10"/>
  <c r="H59" i="10"/>
  <c r="S59" i="10"/>
  <c r="N59" i="10"/>
  <c r="Y1091" i="9"/>
  <c r="AO1091" i="9" s="1"/>
  <c r="R121" i="9"/>
  <c r="BB121" i="9" s="1"/>
  <c r="C36" i="10"/>
  <c r="M37" i="10" s="1"/>
  <c r="BB67" i="9"/>
  <c r="R117" i="9"/>
  <c r="J61" i="10"/>
  <c r="O61" i="10"/>
  <c r="E61" i="10"/>
  <c r="L61" i="10"/>
  <c r="N61" i="10"/>
  <c r="G61" i="10"/>
  <c r="R61" i="10"/>
  <c r="F61" i="10"/>
  <c r="H61" i="10"/>
  <c r="V61" i="10"/>
  <c r="AZ67" i="9"/>
  <c r="P117" i="9"/>
  <c r="C38" i="10"/>
  <c r="O39" i="10" s="1"/>
  <c r="C20" i="10"/>
  <c r="I21" i="10" s="1"/>
  <c r="C39" i="11"/>
  <c r="C28" i="10"/>
  <c r="I29" i="10" s="1"/>
  <c r="K59" i="10"/>
  <c r="J59" i="10"/>
  <c r="F59" i="10"/>
  <c r="G59" i="10"/>
  <c r="E51" i="10"/>
  <c r="P51" i="10"/>
  <c r="J51" i="10"/>
  <c r="O51" i="10"/>
  <c r="M51" i="10"/>
  <c r="H51" i="10"/>
  <c r="Y767" i="9"/>
  <c r="AO767" i="9" s="1"/>
  <c r="L51" i="10"/>
  <c r="T51" i="10"/>
  <c r="C32" i="10"/>
  <c r="P33" i="10" s="1"/>
  <c r="C43" i="11"/>
  <c r="N51" i="10"/>
  <c r="K51" i="10"/>
  <c r="G51" i="10"/>
  <c r="Q51" i="10"/>
  <c r="R51" i="10"/>
  <c r="I51" i="10"/>
  <c r="Y713" i="9"/>
  <c r="AO713" i="9" s="1"/>
  <c r="Y335" i="9"/>
  <c r="AO335" i="9" s="1"/>
  <c r="Y1037" i="9"/>
  <c r="AO1037" i="9" s="1"/>
  <c r="Y1145" i="9"/>
  <c r="AO1145" i="9" s="1"/>
  <c r="F51" i="10"/>
  <c r="V51" i="10"/>
  <c r="U51" i="10"/>
  <c r="AW134" i="9"/>
  <c r="AW125" i="9"/>
  <c r="C45" i="11"/>
  <c r="Y929" i="9"/>
  <c r="AO929" i="9" s="1"/>
  <c r="C41" i="11"/>
  <c r="Y551" i="9"/>
  <c r="AO551" i="9" s="1"/>
  <c r="W1077" i="9"/>
  <c r="Y659" i="9"/>
  <c r="AO659" i="9" s="1"/>
  <c r="C34" i="10"/>
  <c r="N35" i="10" s="1"/>
  <c r="Y983" i="9"/>
  <c r="AO983" i="9" s="1"/>
  <c r="Y1415" i="9"/>
  <c r="AO1415" i="9" s="1"/>
  <c r="AN1415" i="9"/>
  <c r="W247" i="9"/>
  <c r="BC247" i="9"/>
  <c r="W807" i="9"/>
  <c r="BC807" i="9"/>
  <c r="W915" i="9"/>
  <c r="BC915" i="9"/>
  <c r="Y1199" i="9"/>
  <c r="AO1199" i="9" s="1"/>
  <c r="AN1199" i="9"/>
  <c r="Y1577" i="9"/>
  <c r="AO1577" i="9" s="1"/>
  <c r="AN1577" i="9"/>
  <c r="W1023" i="9"/>
  <c r="BC1023" i="9"/>
  <c r="W483" i="9"/>
  <c r="BC483" i="9"/>
  <c r="Y1469" i="9"/>
  <c r="AO1469" i="9" s="1"/>
  <c r="AN1469" i="9"/>
  <c r="W591" i="9"/>
  <c r="BC591" i="9"/>
  <c r="W375" i="9"/>
  <c r="BC375" i="9"/>
  <c r="Y443" i="9"/>
  <c r="AO443" i="9" s="1"/>
  <c r="AN443" i="9"/>
  <c r="W645" i="9"/>
  <c r="BC645" i="9"/>
  <c r="AY125" i="9"/>
  <c r="Y1307" i="9"/>
  <c r="AO1307" i="9" s="1"/>
  <c r="AN1307" i="9"/>
  <c r="Y1253" i="9"/>
  <c r="AO1253" i="9" s="1"/>
  <c r="AN1253" i="9"/>
  <c r="W699" i="9"/>
  <c r="BC699" i="9"/>
  <c r="Y1631" i="9"/>
  <c r="AO1631" i="9" s="1"/>
  <c r="AN1631" i="9"/>
  <c r="Y1523" i="9"/>
  <c r="AO1523" i="9" s="1"/>
  <c r="AN1523" i="9"/>
  <c r="W969" i="9"/>
  <c r="BC969" i="9"/>
  <c r="W861" i="9"/>
  <c r="BC861" i="9"/>
  <c r="Y1361" i="9"/>
  <c r="AO1361" i="9" s="1"/>
  <c r="AN1361" i="9"/>
  <c r="W753" i="9"/>
  <c r="BC753" i="9"/>
  <c r="W537" i="9"/>
  <c r="BC537" i="9"/>
  <c r="E125" i="39"/>
  <c r="D125" i="39"/>
  <c r="C125" i="39"/>
  <c r="F125" i="39"/>
  <c r="X57" i="10"/>
  <c r="Y57" i="10" s="1"/>
  <c r="L6" i="10"/>
  <c r="X63" i="10"/>
  <c r="Y63" i="10" s="1"/>
  <c r="X53" i="10"/>
  <c r="Y53" i="10" s="1"/>
  <c r="X67" i="10"/>
  <c r="Y67" i="10" s="1"/>
  <c r="X55" i="10"/>
  <c r="Y55" i="10" s="1"/>
  <c r="X65" i="10"/>
  <c r="Y65" i="10" s="1"/>
  <c r="W12" i="9"/>
  <c r="O25" i="10"/>
  <c r="L25" i="10"/>
  <c r="J25" i="10"/>
  <c r="R25" i="10"/>
  <c r="K25" i="10"/>
  <c r="V25" i="10"/>
  <c r="I25" i="10"/>
  <c r="Q25" i="10"/>
  <c r="E25" i="10"/>
  <c r="S25" i="10"/>
  <c r="M25" i="10"/>
  <c r="N25" i="10"/>
  <c r="H25" i="10"/>
  <c r="P25" i="10"/>
  <c r="G25" i="10"/>
  <c r="R45" i="10"/>
  <c r="F45" i="10"/>
  <c r="U45" i="10"/>
  <c r="G45" i="10"/>
  <c r="K43" i="10"/>
  <c r="G43" i="10"/>
  <c r="F41" i="10"/>
  <c r="T25" i="10"/>
  <c r="F25" i="10"/>
  <c r="V41" i="10"/>
  <c r="O41" i="10"/>
  <c r="F27" i="10"/>
  <c r="T27" i="10"/>
  <c r="L27" i="10"/>
  <c r="N27" i="10"/>
  <c r="Q27" i="10"/>
  <c r="R27" i="10"/>
  <c r="O27" i="10"/>
  <c r="T41" i="10"/>
  <c r="G27" i="10"/>
  <c r="J27" i="10"/>
  <c r="U27" i="10"/>
  <c r="E27" i="10"/>
  <c r="I27" i="10"/>
  <c r="M27" i="10"/>
  <c r="I43" i="10"/>
  <c r="P43" i="10"/>
  <c r="N43" i="10"/>
  <c r="O43" i="10"/>
  <c r="U43" i="10"/>
  <c r="V43" i="10"/>
  <c r="R43" i="10"/>
  <c r="L43" i="10"/>
  <c r="Q43" i="10"/>
  <c r="E43" i="10"/>
  <c r="F43" i="10"/>
  <c r="T43" i="10"/>
  <c r="S43" i="10"/>
  <c r="J41" i="10"/>
  <c r="K41" i="10"/>
  <c r="U41" i="10"/>
  <c r="L41" i="10"/>
  <c r="P45" i="10"/>
  <c r="P41" i="10"/>
  <c r="G41" i="10"/>
  <c r="E41" i="10"/>
  <c r="N41" i="10"/>
  <c r="I41" i="10"/>
  <c r="Q41" i="10"/>
  <c r="S41" i="10"/>
  <c r="M41" i="10"/>
  <c r="R41" i="10"/>
  <c r="P27" i="10"/>
  <c r="V27" i="10"/>
  <c r="K27" i="10"/>
  <c r="S27" i="10"/>
  <c r="H45" i="10"/>
  <c r="S45" i="10"/>
  <c r="V45" i="10"/>
  <c r="M45" i="10"/>
  <c r="H43" i="10"/>
  <c r="J43" i="10"/>
  <c r="E45" i="10"/>
  <c r="Q45" i="10"/>
  <c r="L45" i="10"/>
  <c r="J45" i="10"/>
  <c r="O45" i="10"/>
  <c r="K45" i="10"/>
  <c r="N45" i="10"/>
  <c r="I45" i="10"/>
  <c r="I17" i="10"/>
  <c r="H17" i="10"/>
  <c r="Q17" i="10"/>
  <c r="M17" i="10"/>
  <c r="V17" i="10"/>
  <c r="O17" i="10"/>
  <c r="K17" i="10"/>
  <c r="U17" i="10"/>
  <c r="T17" i="10"/>
  <c r="N17" i="10"/>
  <c r="E17" i="10"/>
  <c r="J17" i="10"/>
  <c r="S17" i="10"/>
  <c r="R17" i="10"/>
  <c r="G17" i="10"/>
  <c r="P17" i="10"/>
  <c r="L17" i="10"/>
  <c r="Q31" i="10"/>
  <c r="H31" i="10"/>
  <c r="I31" i="10"/>
  <c r="O31" i="10"/>
  <c r="F31" i="10"/>
  <c r="K31" i="10"/>
  <c r="N31" i="10"/>
  <c r="R31" i="10"/>
  <c r="J31" i="10"/>
  <c r="M31" i="10"/>
  <c r="G31" i="10"/>
  <c r="E31" i="10"/>
  <c r="L31" i="10"/>
  <c r="V31" i="10"/>
  <c r="S31" i="10"/>
  <c r="L47" i="10"/>
  <c r="M47" i="10"/>
  <c r="J47" i="10"/>
  <c r="N47" i="10"/>
  <c r="H47" i="10"/>
  <c r="I47" i="10"/>
  <c r="O47" i="10"/>
  <c r="F47" i="10"/>
  <c r="P47" i="10"/>
  <c r="Q47" i="10"/>
  <c r="R47" i="10"/>
  <c r="V47" i="10"/>
  <c r="K47" i="10"/>
  <c r="T47" i="10"/>
  <c r="U47" i="10"/>
  <c r="E47" i="10"/>
  <c r="G47" i="10"/>
  <c r="S47" i="10"/>
  <c r="P31" i="10"/>
  <c r="U31" i="10"/>
  <c r="W65" i="9"/>
  <c r="C10" i="10"/>
  <c r="C9" i="11"/>
  <c r="K21" i="10" l="1"/>
  <c r="J11" i="10"/>
  <c r="I37" i="10"/>
  <c r="Q39" i="10"/>
  <c r="S39" i="10"/>
  <c r="T39" i="10"/>
  <c r="I39" i="10"/>
  <c r="J37" i="10"/>
  <c r="K37" i="10"/>
  <c r="N39" i="10"/>
  <c r="G37" i="10"/>
  <c r="V39" i="10"/>
  <c r="L39" i="10"/>
  <c r="F39" i="10"/>
  <c r="H39" i="10"/>
  <c r="G39" i="10"/>
  <c r="X49" i="10"/>
  <c r="Y49" i="10" s="1"/>
  <c r="R37" i="10"/>
  <c r="P37" i="10"/>
  <c r="T21" i="10"/>
  <c r="F37" i="10"/>
  <c r="V37" i="10"/>
  <c r="Q37" i="10"/>
  <c r="H37" i="10"/>
  <c r="G21" i="10"/>
  <c r="L21" i="10"/>
  <c r="T37" i="10"/>
  <c r="E37" i="10"/>
  <c r="S37" i="10"/>
  <c r="R21" i="10"/>
  <c r="U21" i="10"/>
  <c r="L37" i="10"/>
  <c r="F21" i="10"/>
  <c r="R39" i="10"/>
  <c r="J39" i="10"/>
  <c r="U39" i="10"/>
  <c r="O37" i="10"/>
  <c r="U37" i="10"/>
  <c r="N37" i="10"/>
  <c r="Q21" i="10"/>
  <c r="P21" i="10"/>
  <c r="J21" i="10"/>
  <c r="K39" i="10"/>
  <c r="P39" i="10"/>
  <c r="M39" i="10"/>
  <c r="E39" i="10"/>
  <c r="P29" i="10"/>
  <c r="V29" i="10"/>
  <c r="G29" i="10"/>
  <c r="U29" i="10"/>
  <c r="F29" i="10"/>
  <c r="N29" i="10"/>
  <c r="L29" i="10"/>
  <c r="X59" i="10"/>
  <c r="Y59" i="10" s="1"/>
  <c r="O29" i="10"/>
  <c r="S29" i="10"/>
  <c r="Q29" i="10"/>
  <c r="T29" i="10"/>
  <c r="H29" i="10"/>
  <c r="K29" i="10"/>
  <c r="R29" i="10"/>
  <c r="J29" i="10"/>
  <c r="E29" i="10"/>
  <c r="M29" i="10"/>
  <c r="X61" i="10"/>
  <c r="Y61" i="10" s="1"/>
  <c r="N21" i="10"/>
  <c r="E21" i="10"/>
  <c r="M21" i="10"/>
  <c r="V21" i="10"/>
  <c r="H21" i="10"/>
  <c r="O21" i="10"/>
  <c r="S21" i="10"/>
  <c r="L33" i="10"/>
  <c r="I33" i="10"/>
  <c r="R33" i="10"/>
  <c r="E33" i="10"/>
  <c r="J33" i="10"/>
  <c r="M33" i="10"/>
  <c r="F33" i="10"/>
  <c r="Q33" i="10"/>
  <c r="K33" i="10"/>
  <c r="T33" i="10"/>
  <c r="U33" i="10"/>
  <c r="N33" i="10"/>
  <c r="O33" i="10"/>
  <c r="G33" i="10"/>
  <c r="H33" i="10"/>
  <c r="S33" i="10"/>
  <c r="V33" i="10"/>
  <c r="X51" i="10"/>
  <c r="Y51" i="10" s="1"/>
  <c r="AY134" i="9"/>
  <c r="F146" i="39"/>
  <c r="E146" i="39"/>
  <c r="D146" i="39"/>
  <c r="C146" i="39"/>
  <c r="D137" i="39"/>
  <c r="F137" i="39"/>
  <c r="E137" i="39"/>
  <c r="C137" i="39"/>
  <c r="S35" i="10"/>
  <c r="F35" i="10"/>
  <c r="Q35" i="10"/>
  <c r="E35" i="10"/>
  <c r="R35" i="10"/>
  <c r="U35" i="10"/>
  <c r="O35" i="10"/>
  <c r="L35" i="10"/>
  <c r="T35" i="10"/>
  <c r="V35" i="10"/>
  <c r="I35" i="10"/>
  <c r="M35" i="10"/>
  <c r="G35" i="10"/>
  <c r="J35" i="10"/>
  <c r="K35" i="10"/>
  <c r="H35" i="10"/>
  <c r="P35" i="10"/>
  <c r="BB125" i="9"/>
  <c r="BC125" i="9"/>
  <c r="P12" i="9"/>
  <c r="M6" i="10"/>
  <c r="X25" i="10"/>
  <c r="Y25" i="10" s="1"/>
  <c r="X45" i="10"/>
  <c r="Y45" i="10" s="1"/>
  <c r="X27" i="10"/>
  <c r="Y27" i="10" s="1"/>
  <c r="X43" i="10"/>
  <c r="Y43" i="10" s="1"/>
  <c r="X41" i="10"/>
  <c r="Y41" i="10" s="1"/>
  <c r="X17" i="10"/>
  <c r="Y17" i="10" s="1"/>
  <c r="X31" i="10"/>
  <c r="Y31" i="10" s="1"/>
  <c r="X47" i="10"/>
  <c r="Y47" i="10" s="1"/>
  <c r="H11" i="10"/>
  <c r="U11" i="10"/>
  <c r="L11" i="10"/>
  <c r="I11" i="10"/>
  <c r="V11" i="10"/>
  <c r="T11" i="10"/>
  <c r="F11" i="10"/>
  <c r="K11" i="10"/>
  <c r="G11" i="10"/>
  <c r="O11" i="10"/>
  <c r="M11" i="10"/>
  <c r="N11" i="10"/>
  <c r="Q11" i="10"/>
  <c r="S11" i="10"/>
  <c r="E11" i="10"/>
  <c r="R11" i="10"/>
  <c r="P11" i="10" l="1"/>
  <c r="X11" i="10" s="1"/>
  <c r="Y11" i="10" s="1"/>
  <c r="X37" i="10"/>
  <c r="Y37" i="10" s="1"/>
  <c r="X39" i="10"/>
  <c r="Y39" i="10" s="1"/>
  <c r="X29" i="10"/>
  <c r="Y29" i="10" s="1"/>
  <c r="X21" i="10"/>
  <c r="Y21" i="10" s="1"/>
  <c r="X33" i="10"/>
  <c r="Y33" i="10" s="1"/>
  <c r="BC134" i="9"/>
  <c r="W134" i="9"/>
  <c r="AZ134" i="9" s="1"/>
  <c r="X35" i="10"/>
  <c r="Y35" i="10" s="1"/>
  <c r="R12" i="9"/>
  <c r="BB12" i="9" s="1"/>
  <c r="AZ12" i="9"/>
  <c r="N6" i="10"/>
  <c r="O6" i="10" l="1"/>
  <c r="P6" i="10" l="1"/>
  <c r="Q6" i="10" l="1"/>
  <c r="R6" i="10" l="1"/>
  <c r="S6" i="10" l="1"/>
  <c r="T6" i="10" l="1"/>
  <c r="U6" i="10" l="1"/>
  <c r="V6" i="10" l="1"/>
  <c r="AU324" i="9" l="1"/>
  <c r="AU123" i="9"/>
  <c r="AU76" i="9"/>
  <c r="AU115" i="9"/>
  <c r="AU79" i="9"/>
  <c r="AU31" i="9"/>
  <c r="AU14" i="9"/>
  <c r="AU77" i="9"/>
  <c r="AU98" i="9"/>
  <c r="P330" i="9" l="1"/>
  <c r="AZ330" i="9" s="1"/>
  <c r="AT330" i="9"/>
  <c r="P326" i="9"/>
  <c r="AZ326" i="9" s="1"/>
  <c r="AT326" i="9"/>
  <c r="AV328" i="9"/>
  <c r="AU13" i="9"/>
  <c r="AU326" i="9"/>
  <c r="AV329" i="9"/>
  <c r="P328" i="9"/>
  <c r="AZ328" i="9" s="1"/>
  <c r="AT328" i="9"/>
  <c r="AU127" i="9"/>
  <c r="AU328" i="9"/>
  <c r="AV326" i="9"/>
  <c r="AV324" i="9"/>
  <c r="P329" i="9"/>
  <c r="AZ329" i="9" s="1"/>
  <c r="AT329" i="9"/>
  <c r="AU126" i="9"/>
  <c r="AU37" i="9"/>
  <c r="P324" i="9"/>
  <c r="AT324" i="9"/>
  <c r="AU19" i="9"/>
  <c r="AU330" i="9"/>
  <c r="AV330" i="9"/>
  <c r="AU128" i="9"/>
  <c r="AU329" i="9"/>
  <c r="AT78" i="9"/>
  <c r="BA78" i="9"/>
  <c r="AV98" i="9"/>
  <c r="W98" i="9"/>
  <c r="AZ98" i="9" s="1"/>
  <c r="AT126" i="9"/>
  <c r="AZ126" i="9"/>
  <c r="BA126" i="9"/>
  <c r="AT19" i="9"/>
  <c r="AW19" i="9"/>
  <c r="BA19" i="9"/>
  <c r="AW13" i="9"/>
  <c r="AT13" i="9"/>
  <c r="AV127" i="9"/>
  <c r="W127" i="9"/>
  <c r="AV126" i="9"/>
  <c r="W126" i="9"/>
  <c r="AV76" i="9"/>
  <c r="W76" i="9"/>
  <c r="AZ76" i="9" s="1"/>
  <c r="AT79" i="9"/>
  <c r="AW79" i="9"/>
  <c r="BA79" i="9"/>
  <c r="AV14" i="9"/>
  <c r="BB14" i="9"/>
  <c r="AT77" i="9"/>
  <c r="AW77" i="9"/>
  <c r="BA77" i="9"/>
  <c r="AV128" i="9"/>
  <c r="W128" i="9"/>
  <c r="AV38" i="9"/>
  <c r="W38" i="9"/>
  <c r="AT127" i="9"/>
  <c r="BA127" i="9"/>
  <c r="AZ127" i="9"/>
  <c r="AV79" i="9"/>
  <c r="W79" i="9"/>
  <c r="AZ79" i="9" s="1"/>
  <c r="AV37" i="9"/>
  <c r="BB37" i="9"/>
  <c r="AT123" i="9"/>
  <c r="AT128" i="9"/>
  <c r="AZ128" i="9"/>
  <c r="BA128" i="9"/>
  <c r="AT76" i="9"/>
  <c r="AW76" i="9"/>
  <c r="AU22" i="9"/>
  <c r="AU41" i="9"/>
  <c r="AU105" i="9"/>
  <c r="AW31" i="9"/>
  <c r="AT31" i="9"/>
  <c r="BA31" i="9"/>
  <c r="AV78" i="9"/>
  <c r="W78" i="9"/>
  <c r="AZ78" i="9" s="1"/>
  <c r="AV123" i="9"/>
  <c r="BB123" i="9"/>
  <c r="AT98" i="9"/>
  <c r="AW98" i="9"/>
  <c r="BA98" i="9"/>
  <c r="AW78" i="9"/>
  <c r="AU78" i="9"/>
  <c r="AZ115" i="9"/>
  <c r="AT115" i="9"/>
  <c r="BA115" i="9"/>
  <c r="AV115" i="9"/>
  <c r="W115" i="9"/>
  <c r="AV31" i="9"/>
  <c r="BB31" i="9"/>
  <c r="AV13" i="9"/>
  <c r="AT37" i="9"/>
  <c r="AW37" i="9"/>
  <c r="AZ37" i="9"/>
  <c r="AT38" i="9"/>
  <c r="BA38" i="9"/>
  <c r="AZ38" i="9"/>
  <c r="AV77" i="9"/>
  <c r="W77" i="9"/>
  <c r="AZ77" i="9" s="1"/>
  <c r="AT14" i="9"/>
  <c r="AW14" i="9"/>
  <c r="BA14" i="9"/>
  <c r="AV19" i="9"/>
  <c r="W19" i="9"/>
  <c r="AZ19" i="9" s="1"/>
  <c r="AW38" i="9"/>
  <c r="AU38" i="9"/>
  <c r="O13" i="9"/>
  <c r="O324" i="9" l="1"/>
  <c r="C325" i="38"/>
  <c r="AW324" i="9"/>
  <c r="AZ324" i="9"/>
  <c r="P373" i="9"/>
  <c r="F97" i="39"/>
  <c r="D37" i="39"/>
  <c r="C78" i="39"/>
  <c r="C123" i="39"/>
  <c r="AW115" i="9"/>
  <c r="AW128" i="9"/>
  <c r="AW126" i="9"/>
  <c r="AT105" i="9"/>
  <c r="BA105" i="9"/>
  <c r="AV105" i="9"/>
  <c r="BB105" i="9"/>
  <c r="AT41" i="9"/>
  <c r="BA41" i="9"/>
  <c r="F75" i="39"/>
  <c r="D77" i="39"/>
  <c r="AV41" i="9"/>
  <c r="BB41" i="9"/>
  <c r="AT22" i="9"/>
  <c r="BA22" i="9"/>
  <c r="BA123" i="9"/>
  <c r="Q171" i="9"/>
  <c r="BA171" i="9" s="1"/>
  <c r="AY76" i="9"/>
  <c r="AY128" i="9"/>
  <c r="AV22" i="9"/>
  <c r="BB22" i="9"/>
  <c r="BA76" i="9"/>
  <c r="AW123" i="9"/>
  <c r="AW127" i="9"/>
  <c r="BC123" i="9"/>
  <c r="AY123" i="9"/>
  <c r="AY77" i="9"/>
  <c r="AY126" i="9"/>
  <c r="AY127" i="9"/>
  <c r="AY38" i="9"/>
  <c r="BC14" i="9"/>
  <c r="AY14" i="9"/>
  <c r="S13" i="9"/>
  <c r="AY13" i="9"/>
  <c r="C128" i="39"/>
  <c r="E128" i="39"/>
  <c r="D128" i="39"/>
  <c r="F128" i="39"/>
  <c r="E127" i="39"/>
  <c r="D127" i="39"/>
  <c r="C127" i="39"/>
  <c r="F127" i="39"/>
  <c r="C114" i="39"/>
  <c r="F76" i="39"/>
  <c r="D76" i="39"/>
  <c r="C76" i="39"/>
  <c r="E76" i="39"/>
  <c r="E31" i="39"/>
  <c r="F31" i="39"/>
  <c r="D31" i="39"/>
  <c r="C31" i="39"/>
  <c r="F19" i="39"/>
  <c r="D19" i="39"/>
  <c r="E19" i="39"/>
  <c r="C19" i="39"/>
  <c r="C13" i="39"/>
  <c r="F13" i="39"/>
  <c r="S63" i="9" l="1"/>
  <c r="Q13" i="9"/>
  <c r="O326" i="9"/>
  <c r="C327" i="38"/>
  <c r="AW326" i="9"/>
  <c r="O328" i="9"/>
  <c r="C329" i="38"/>
  <c r="AW328" i="9"/>
  <c r="O329" i="9"/>
  <c r="C330" i="38"/>
  <c r="AW329" i="9"/>
  <c r="D325" i="38"/>
  <c r="H325" i="38"/>
  <c r="E325" i="39" s="1"/>
  <c r="E325" i="38"/>
  <c r="I325" i="38"/>
  <c r="F325" i="39" s="1"/>
  <c r="G325" i="38"/>
  <c r="D325" i="39" s="1"/>
  <c r="C325" i="39"/>
  <c r="O330" i="9"/>
  <c r="C331" i="38"/>
  <c r="AW330" i="9"/>
  <c r="AZ373" i="9"/>
  <c r="S324" i="9"/>
  <c r="AY324" i="9"/>
  <c r="BC13" i="9"/>
  <c r="C97" i="39"/>
  <c r="D97" i="39"/>
  <c r="E97" i="39"/>
  <c r="E14" i="39"/>
  <c r="AY79" i="9"/>
  <c r="AY31" i="9"/>
  <c r="C14" i="39"/>
  <c r="C38" i="39"/>
  <c r="F14" i="39"/>
  <c r="F38" i="39"/>
  <c r="E38" i="39"/>
  <c r="D38" i="39"/>
  <c r="E77" i="39"/>
  <c r="AY98" i="9"/>
  <c r="F37" i="39"/>
  <c r="BC76" i="9"/>
  <c r="C37" i="39"/>
  <c r="AY19" i="9"/>
  <c r="E37" i="39"/>
  <c r="W13" i="9"/>
  <c r="P13" i="9" s="1"/>
  <c r="F78" i="39"/>
  <c r="AY37" i="9"/>
  <c r="E75" i="39"/>
  <c r="D78" i="39"/>
  <c r="BC37" i="9"/>
  <c r="W37" i="9"/>
  <c r="C75" i="39"/>
  <c r="E78" i="39"/>
  <c r="BB76" i="9"/>
  <c r="D75" i="39"/>
  <c r="AY78" i="9"/>
  <c r="AW22" i="9"/>
  <c r="E140" i="39"/>
  <c r="D140" i="39"/>
  <c r="F140" i="39"/>
  <c r="C140" i="39"/>
  <c r="BA117" i="9"/>
  <c r="F77" i="39"/>
  <c r="E139" i="39"/>
  <c r="D139" i="39"/>
  <c r="F139" i="39"/>
  <c r="C139" i="39"/>
  <c r="AY115" i="9"/>
  <c r="E123" i="39"/>
  <c r="D123" i="39"/>
  <c r="F123" i="39"/>
  <c r="C77" i="39"/>
  <c r="W14" i="9"/>
  <c r="AZ14" i="9" s="1"/>
  <c r="D135" i="39"/>
  <c r="F135" i="39"/>
  <c r="E135" i="39"/>
  <c r="C135" i="39"/>
  <c r="AW41" i="9"/>
  <c r="AW105" i="9"/>
  <c r="D138" i="39"/>
  <c r="F138" i="39"/>
  <c r="E138" i="39"/>
  <c r="C138" i="39"/>
  <c r="E114" i="39"/>
  <c r="F114" i="39"/>
  <c r="D114" i="39"/>
  <c r="W123" i="9"/>
  <c r="S171" i="9"/>
  <c r="BB127" i="9"/>
  <c r="BC127" i="9"/>
  <c r="BB98" i="9"/>
  <c r="BC98" i="9"/>
  <c r="BB77" i="9"/>
  <c r="BC77" i="9"/>
  <c r="BB78" i="9"/>
  <c r="BC78" i="9"/>
  <c r="BC126" i="9"/>
  <c r="BB79" i="9"/>
  <c r="BC79" i="9"/>
  <c r="BB128" i="9"/>
  <c r="BC128" i="9"/>
  <c r="W31" i="9"/>
  <c r="AZ31" i="9" s="1"/>
  <c r="BC31" i="9"/>
  <c r="BB38" i="9"/>
  <c r="BC38" i="9"/>
  <c r="BC19" i="9"/>
  <c r="D13" i="39"/>
  <c r="E13" i="39"/>
  <c r="D14" i="39"/>
  <c r="Q324" i="9" l="1"/>
  <c r="W324" i="9" s="1"/>
  <c r="BA13" i="9"/>
  <c r="Q63" i="9"/>
  <c r="BC171" i="9"/>
  <c r="S119" i="9"/>
  <c r="BC324" i="9"/>
  <c r="R324" i="9"/>
  <c r="G330" i="38"/>
  <c r="D330" i="39" s="1"/>
  <c r="H330" i="38"/>
  <c r="E330" i="39" s="1"/>
  <c r="E330" i="38"/>
  <c r="I330" i="38"/>
  <c r="F330" i="39" s="1"/>
  <c r="D330" i="38"/>
  <c r="C330" i="39"/>
  <c r="S328" i="9"/>
  <c r="AY328" i="9"/>
  <c r="S329" i="9"/>
  <c r="AY329" i="9"/>
  <c r="H327" i="38"/>
  <c r="E327" i="39" s="1"/>
  <c r="D327" i="38"/>
  <c r="E327" i="38"/>
  <c r="I327" i="38"/>
  <c r="F327" i="39" s="1"/>
  <c r="G327" i="38"/>
  <c r="D327" i="39" s="1"/>
  <c r="C327" i="39"/>
  <c r="D331" i="38"/>
  <c r="H331" i="38"/>
  <c r="E331" i="39" s="1"/>
  <c r="E331" i="38"/>
  <c r="I331" i="38"/>
  <c r="F331" i="39" s="1"/>
  <c r="G331" i="38"/>
  <c r="D331" i="39" s="1"/>
  <c r="C331" i="39"/>
  <c r="S330" i="9"/>
  <c r="AY330" i="9"/>
  <c r="E329" i="38"/>
  <c r="I329" i="38"/>
  <c r="F329" i="39" s="1"/>
  <c r="G329" i="38"/>
  <c r="D329" i="39" s="1"/>
  <c r="D329" i="38"/>
  <c r="H329" i="38"/>
  <c r="E329" i="39" s="1"/>
  <c r="C329" i="39"/>
  <c r="S326" i="9"/>
  <c r="AY326" i="9"/>
  <c r="P123" i="9"/>
  <c r="P171" i="9" s="1"/>
  <c r="AZ171" i="9" s="1"/>
  <c r="AZ13" i="9"/>
  <c r="P63" i="9"/>
  <c r="R13" i="9"/>
  <c r="BA37" i="9"/>
  <c r="AY41" i="9"/>
  <c r="BC115" i="9"/>
  <c r="BB115" i="9"/>
  <c r="C104" i="39"/>
  <c r="D104" i="39"/>
  <c r="E104" i="39"/>
  <c r="F104" i="39"/>
  <c r="E41" i="39"/>
  <c r="C41" i="39"/>
  <c r="F41" i="39"/>
  <c r="D41" i="39"/>
  <c r="AY22" i="9"/>
  <c r="AY105" i="9"/>
  <c r="D126" i="39"/>
  <c r="F126" i="39"/>
  <c r="E126" i="39"/>
  <c r="C126" i="39"/>
  <c r="F22" i="39"/>
  <c r="C22" i="39"/>
  <c r="D22" i="39"/>
  <c r="BB126" i="9"/>
  <c r="R171" i="9"/>
  <c r="BB19" i="9"/>
  <c r="Q330" i="9" l="1"/>
  <c r="BA330" i="9" s="1"/>
  <c r="Q328" i="9"/>
  <c r="BA328" i="9" s="1"/>
  <c r="Q326" i="9"/>
  <c r="BA326" i="9" s="1"/>
  <c r="Q329" i="9"/>
  <c r="BA329" i="9" s="1"/>
  <c r="BA324" i="9"/>
  <c r="BC119" i="9"/>
  <c r="C12" i="10"/>
  <c r="C11" i="11"/>
  <c r="W119" i="9"/>
  <c r="BC329" i="9"/>
  <c r="R329" i="9"/>
  <c r="BB329" i="9" s="1"/>
  <c r="R330" i="9"/>
  <c r="BB330" i="9" s="1"/>
  <c r="BC330" i="9"/>
  <c r="BB324" i="9"/>
  <c r="BC326" i="9"/>
  <c r="R326" i="9"/>
  <c r="BB326" i="9" s="1"/>
  <c r="BC328" i="9"/>
  <c r="R328" i="9"/>
  <c r="BB328" i="9" s="1"/>
  <c r="S373" i="9"/>
  <c r="AZ123" i="9"/>
  <c r="BB13" i="9"/>
  <c r="R63" i="9"/>
  <c r="BB63" i="9" s="1"/>
  <c r="BA63" i="9"/>
  <c r="BB117" i="9"/>
  <c r="W22" i="9"/>
  <c r="BC22" i="9"/>
  <c r="E22" i="39"/>
  <c r="W105" i="9"/>
  <c r="BC105" i="9"/>
  <c r="BC117" i="9"/>
  <c r="W41" i="9"/>
  <c r="AZ41" i="9" s="1"/>
  <c r="BC41" i="9"/>
  <c r="BB171" i="9"/>
  <c r="W329" i="9" l="1"/>
  <c r="W328" i="9"/>
  <c r="Q373" i="9"/>
  <c r="BA373" i="9" s="1"/>
  <c r="W326" i="9"/>
  <c r="W330" i="9"/>
  <c r="O13" i="10"/>
  <c r="K13" i="10"/>
  <c r="S13" i="10"/>
  <c r="F13" i="10"/>
  <c r="L13" i="10"/>
  <c r="N13" i="10"/>
  <c r="E13" i="10"/>
  <c r="M13" i="10"/>
  <c r="T13" i="10"/>
  <c r="U13" i="10"/>
  <c r="H13" i="10"/>
  <c r="Q13" i="10"/>
  <c r="P13" i="10"/>
  <c r="J13" i="10"/>
  <c r="G13" i="10"/>
  <c r="V13" i="10"/>
  <c r="R13" i="10"/>
  <c r="BC373" i="9"/>
  <c r="S321" i="9"/>
  <c r="R373" i="9"/>
  <c r="AZ117" i="9"/>
  <c r="AZ105" i="9"/>
  <c r="AZ22" i="9"/>
  <c r="BC63" i="9"/>
  <c r="S10" i="9"/>
  <c r="AO187" i="9"/>
  <c r="AN187" i="9"/>
  <c r="I13" i="10" l="1"/>
  <c r="X13" i="10" s="1"/>
  <c r="Y13" i="10" s="1"/>
  <c r="C18" i="10"/>
  <c r="C17" i="11"/>
  <c r="W321" i="9"/>
  <c r="BC321" i="9"/>
  <c r="BB373" i="9"/>
  <c r="X389" i="9"/>
  <c r="AZ63" i="9"/>
  <c r="C7" i="11"/>
  <c r="C8" i="10"/>
  <c r="J9" i="10" l="1"/>
  <c r="AN389" i="9"/>
  <c r="Y389" i="9"/>
  <c r="AO389" i="9" s="1"/>
  <c r="T19" i="10"/>
  <c r="O19" i="10"/>
  <c r="G19" i="10"/>
  <c r="E19" i="10"/>
  <c r="Q19" i="10"/>
  <c r="P19" i="10"/>
  <c r="M19" i="10"/>
  <c r="V19" i="10"/>
  <c r="J19" i="10"/>
  <c r="S19" i="10"/>
  <c r="H19" i="10"/>
  <c r="F19" i="10"/>
  <c r="L19" i="10"/>
  <c r="R19" i="10"/>
  <c r="K19" i="10"/>
  <c r="U19" i="10"/>
  <c r="N19" i="10"/>
  <c r="E9" i="10"/>
  <c r="H9" i="10"/>
  <c r="F9" i="10"/>
  <c r="G9" i="10"/>
  <c r="L9" i="10"/>
  <c r="M9" i="10"/>
  <c r="K9" i="10"/>
  <c r="Q9" i="10"/>
  <c r="R9" i="10"/>
  <c r="N9" i="10"/>
  <c r="O9" i="10"/>
  <c r="U9" i="10"/>
  <c r="V9" i="10"/>
  <c r="T9" i="10"/>
  <c r="S9" i="10"/>
  <c r="I9" i="10" l="1"/>
  <c r="P9" i="10" s="1"/>
  <c r="X9" i="10" s="1"/>
  <c r="Y9" i="10" s="1"/>
  <c r="I19" i="10"/>
  <c r="X19" i="10" s="1"/>
  <c r="Y19" i="10" s="1"/>
  <c r="F12" i="39" l="1"/>
  <c r="E12" i="39"/>
  <c r="C12" i="39"/>
  <c r="D12" i="39" l="1"/>
  <c r="AU188" i="9" l="1"/>
  <c r="AV188" i="9" l="1"/>
  <c r="AU182" i="9"/>
  <c r="AQ182" i="9" l="1"/>
  <c r="B187" i="36"/>
  <c r="AV182" i="9"/>
  <c r="AR188" i="9"/>
  <c r="C193" i="36"/>
  <c r="AR182" i="9"/>
  <c r="C187" i="36"/>
  <c r="AQ188" i="9"/>
  <c r="B193" i="36"/>
  <c r="P182" i="9" l="1"/>
  <c r="AZ182" i="9" s="1"/>
  <c r="C183" i="38"/>
  <c r="AT182" i="9"/>
  <c r="C189" i="38"/>
  <c r="P188" i="9"/>
  <c r="AZ188" i="9" s="1"/>
  <c r="AT188" i="9"/>
  <c r="I189" i="38" l="1"/>
  <c r="F189" i="39" s="1"/>
  <c r="E189" i="38"/>
  <c r="G189" i="38"/>
  <c r="D189" i="39" s="1"/>
  <c r="D189" i="38"/>
  <c r="H189" i="38"/>
  <c r="E189" i="39" s="1"/>
  <c r="C189" i="39"/>
  <c r="G183" i="38"/>
  <c r="D183" i="39" s="1"/>
  <c r="H183" i="38"/>
  <c r="E183" i="39" s="1"/>
  <c r="D183" i="38"/>
  <c r="I183" i="38"/>
  <c r="F183" i="39" s="1"/>
  <c r="E183" i="38"/>
  <c r="C183" i="39"/>
  <c r="O182" i="9"/>
  <c r="AW182" i="9"/>
  <c r="O188" i="9"/>
  <c r="AW188" i="9"/>
  <c r="S188" i="9" l="1"/>
  <c r="AY188" i="9"/>
  <c r="E214" i="39"/>
  <c r="F214" i="39"/>
  <c r="C214" i="39"/>
  <c r="E220" i="39"/>
  <c r="F220" i="39"/>
  <c r="C220" i="39"/>
  <c r="S182" i="9"/>
  <c r="AY182" i="9"/>
  <c r="Q182" i="9" l="1"/>
  <c r="BA182" i="9" s="1"/>
  <c r="Q188" i="9"/>
  <c r="BA188" i="9" s="1"/>
  <c r="R182" i="9"/>
  <c r="BB182" i="9" s="1"/>
  <c r="BC182" i="9"/>
  <c r="D214" i="39"/>
  <c r="D220" i="39"/>
  <c r="BC188" i="9"/>
  <c r="R188" i="9"/>
  <c r="BB188" i="9" s="1"/>
  <c r="W188" i="9" l="1"/>
  <c r="W182" i="9"/>
  <c r="AU181" i="9"/>
  <c r="C182" i="38" l="1"/>
  <c r="AU430" i="9"/>
  <c r="P181" i="9"/>
  <c r="AT181" i="9"/>
  <c r="R430" i="9"/>
  <c r="AV430" i="9"/>
  <c r="AR181" i="9"/>
  <c r="C186" i="36"/>
  <c r="G182" i="38" l="1"/>
  <c r="D182" i="39" s="1"/>
  <c r="D182" i="38"/>
  <c r="H182" i="38"/>
  <c r="E182" i="39" s="1"/>
  <c r="E182" i="38"/>
  <c r="I182" i="38"/>
  <c r="F182" i="39" s="1"/>
  <c r="C182" i="39"/>
  <c r="C431" i="38"/>
  <c r="P430" i="9"/>
  <c r="AT430" i="9"/>
  <c r="AQ430" i="9"/>
  <c r="B395" i="36"/>
  <c r="AR430" i="9"/>
  <c r="C395" i="36"/>
  <c r="O181" i="9"/>
  <c r="AW181" i="9"/>
  <c r="AQ181" i="9"/>
  <c r="B186" i="36"/>
  <c r="AV181" i="9"/>
  <c r="BB430" i="9"/>
  <c r="R481" i="9"/>
  <c r="BB481" i="9" s="1"/>
  <c r="AZ181" i="9"/>
  <c r="P245" i="9"/>
  <c r="G431" i="38" l="1"/>
  <c r="D431" i="39" s="1"/>
  <c r="D431" i="38"/>
  <c r="H431" i="38"/>
  <c r="E431" i="39" s="1"/>
  <c r="E431" i="38"/>
  <c r="I431" i="38"/>
  <c r="F431" i="39" s="1"/>
  <c r="C431" i="39"/>
  <c r="S181" i="9"/>
  <c r="AY181" i="9"/>
  <c r="F213" i="39"/>
  <c r="C213" i="39"/>
  <c r="AZ430" i="9"/>
  <c r="P481" i="9"/>
  <c r="AZ245" i="9"/>
  <c r="O430" i="9"/>
  <c r="AW430" i="9"/>
  <c r="Q181" i="9" l="1"/>
  <c r="W181" i="9" s="1"/>
  <c r="S430" i="9"/>
  <c r="AY430" i="9"/>
  <c r="AZ481" i="9"/>
  <c r="D213" i="39"/>
  <c r="P1671" i="9"/>
  <c r="AZ1671" i="9" s="1"/>
  <c r="E462" i="39"/>
  <c r="F462" i="39"/>
  <c r="C462" i="39"/>
  <c r="E213" i="39"/>
  <c r="B8" i="40"/>
  <c r="BC181" i="9"/>
  <c r="S245" i="9"/>
  <c r="R181" i="9"/>
  <c r="BA181" i="9" l="1"/>
  <c r="Q245" i="9"/>
  <c r="BA245" i="9" s="1"/>
  <c r="D462" i="39"/>
  <c r="BC245" i="9"/>
  <c r="S173" i="9"/>
  <c r="BB181" i="9"/>
  <c r="R245" i="9"/>
  <c r="Q430" i="9"/>
  <c r="W430" i="9" s="1"/>
  <c r="BC430" i="9"/>
  <c r="S481" i="9"/>
  <c r="S1671" i="9" s="1"/>
  <c r="B430" i="9" s="1"/>
  <c r="BB245" i="9" l="1"/>
  <c r="R1671" i="9"/>
  <c r="BB1671" i="9" s="1"/>
  <c r="X261" i="9"/>
  <c r="S429" i="9"/>
  <c r="BC481" i="9"/>
  <c r="B1602" i="9"/>
  <c r="B1190" i="9"/>
  <c r="B1526" i="9"/>
  <c r="B1216" i="9"/>
  <c r="B1451" i="9"/>
  <c r="B1515" i="9"/>
  <c r="B1287" i="9"/>
  <c r="B1524" i="9"/>
  <c r="B1208" i="9"/>
  <c r="B1511" i="9"/>
  <c r="B1465" i="9"/>
  <c r="B1289" i="9"/>
  <c r="B1146" i="9"/>
  <c r="B1138" i="9"/>
  <c r="B1159" i="9"/>
  <c r="B1607" i="9"/>
  <c r="B1424" i="9"/>
  <c r="B1244" i="9"/>
  <c r="B1147" i="9"/>
  <c r="B1175" i="9"/>
  <c r="B1645" i="9"/>
  <c r="B1536" i="9"/>
  <c r="B1249" i="9"/>
  <c r="B1496" i="9"/>
  <c r="B1179" i="9"/>
  <c r="B1505" i="9"/>
  <c r="B1520" i="9"/>
  <c r="B1211" i="9"/>
  <c r="B1488" i="9"/>
  <c r="B1171" i="9"/>
  <c r="B1564" i="9"/>
  <c r="B1498" i="9"/>
  <c r="B1227" i="9"/>
  <c r="B1199" i="9"/>
  <c r="B1240" i="9"/>
  <c r="B1248" i="9"/>
  <c r="B1512" i="9"/>
  <c r="B1376" i="9"/>
  <c r="B1172" i="9"/>
  <c r="B1298" i="9"/>
  <c r="B1295" i="9"/>
  <c r="B1517" i="9"/>
  <c r="B1432" i="9"/>
  <c r="B1153" i="9"/>
  <c r="B1480" i="9"/>
  <c r="B1303" i="9"/>
  <c r="B1663" i="9"/>
  <c r="B1154" i="9"/>
  <c r="B1405" i="9"/>
  <c r="B1472" i="9"/>
  <c r="B1308" i="9"/>
  <c r="B1565" i="9"/>
  <c r="B1139" i="9"/>
  <c r="B1413" i="9"/>
  <c r="B1527" i="9"/>
  <c r="B1332" i="9"/>
  <c r="B1258" i="9"/>
  <c r="B1641" i="9"/>
  <c r="B1653" i="9"/>
  <c r="B1545" i="9"/>
  <c r="B1340" i="9"/>
  <c r="B1260" i="9"/>
  <c r="B1627" i="9"/>
  <c r="B1357" i="9"/>
  <c r="D47" i="11"/>
  <c r="B1494" i="9"/>
  <c r="B1407" i="9"/>
  <c r="B1608" i="9"/>
  <c r="B1209" i="9"/>
  <c r="D57" i="11"/>
  <c r="B1476" i="9"/>
  <c r="B1423" i="9"/>
  <c r="B1628" i="9"/>
  <c r="B1225" i="9"/>
  <c r="B1519" i="9"/>
  <c r="B1644" i="9"/>
  <c r="B1540" i="9"/>
  <c r="B1379" i="9"/>
  <c r="B1313" i="9"/>
  <c r="B1450" i="9"/>
  <c r="B1660" i="9"/>
  <c r="B1570" i="9"/>
  <c r="B1334" i="9"/>
  <c r="B1325" i="9"/>
  <c r="B1442" i="9"/>
  <c r="B1448" i="9"/>
  <c r="B1149" i="9"/>
  <c r="B1430" i="9"/>
  <c r="B1210" i="9"/>
  <c r="B1590" i="9"/>
  <c r="B1667" i="9"/>
  <c r="B1364" i="9"/>
  <c r="B1428" i="9"/>
  <c r="B1137" i="9"/>
  <c r="B1548" i="9"/>
  <c r="B1134" i="9"/>
  <c r="B1372" i="9"/>
  <c r="B1402" i="9"/>
  <c r="B1269" i="9"/>
  <c r="B1164" i="9"/>
  <c r="B1544" i="9"/>
  <c r="B1411" i="9"/>
  <c r="B1500" i="9"/>
  <c r="B1275" i="9"/>
  <c r="B1180" i="9"/>
  <c r="B1552" i="9"/>
  <c r="B1440" i="9"/>
  <c r="B1220" i="9"/>
  <c r="B1490" i="9"/>
  <c r="B1167" i="9"/>
  <c r="B1595" i="9"/>
  <c r="B1144" i="9"/>
  <c r="B1459" i="9"/>
  <c r="B1482" i="9"/>
  <c r="B1168" i="9"/>
  <c r="B1657" i="9"/>
  <c r="B1186" i="9"/>
  <c r="B1470" i="9"/>
  <c r="B1661" i="9"/>
  <c r="B1285" i="9"/>
  <c r="B1250" i="9"/>
  <c r="B1589" i="9"/>
  <c r="B1441" i="9"/>
  <c r="B1522" i="9"/>
  <c r="B1327" i="9"/>
  <c r="B1252" i="9"/>
  <c r="B1587" i="9"/>
  <c r="B1373" i="9"/>
  <c r="D65" i="11"/>
  <c r="B1404" i="9"/>
  <c r="B1335" i="9"/>
  <c r="B1579" i="9"/>
  <c r="B1330" i="9"/>
  <c r="D51" i="11"/>
  <c r="B1397" i="9"/>
  <c r="B1355" i="9"/>
  <c r="B1606" i="9"/>
  <c r="B1191" i="9"/>
  <c r="B1622" i="9"/>
  <c r="B1594" i="9"/>
  <c r="B1492" i="9"/>
  <c r="B1166" i="9"/>
  <c r="B1229" i="9"/>
  <c r="B1605" i="9"/>
  <c r="B1623" i="9"/>
  <c r="B1394" i="9"/>
  <c r="B1339" i="9"/>
  <c r="B1618" i="9"/>
  <c r="B1222" i="9"/>
  <c r="B1528" i="9"/>
  <c r="B1245" i="9"/>
  <c r="B1555" i="9"/>
  <c r="B1654" i="9"/>
  <c r="B1279" i="9"/>
  <c r="B1538" i="9"/>
  <c r="B1241" i="9"/>
  <c r="B1557" i="9"/>
  <c r="B1658" i="9"/>
  <c r="B1281" i="9"/>
  <c r="B1200" i="9"/>
  <c r="B1651" i="9"/>
  <c r="B1145" i="9"/>
  <c r="B1417" i="9"/>
  <c r="B1351" i="9"/>
  <c r="B1163" i="9"/>
  <c r="B1181" i="9"/>
  <c r="B1194" i="9"/>
  <c r="B1497" i="9"/>
  <c r="B1352" i="9"/>
  <c r="BC1671" i="9"/>
  <c r="B1486" i="9"/>
  <c r="B1300" i="9"/>
  <c r="B1369" i="9"/>
  <c r="B1231" i="9"/>
  <c r="B1550" i="9"/>
  <c r="B1294" i="9"/>
  <c r="B1382" i="9"/>
  <c r="B1365" i="9"/>
  <c r="B1326" i="9"/>
  <c r="B1577" i="9"/>
  <c r="B1296" i="9"/>
  <c r="B1396" i="9"/>
  <c r="B1647" i="9"/>
  <c r="B1484" i="9"/>
  <c r="B1274" i="9"/>
  <c r="B1148" i="9"/>
  <c r="B1535" i="9"/>
  <c r="B1637" i="9"/>
  <c r="B1421" i="9"/>
  <c r="B1276" i="9"/>
  <c r="B1196" i="9"/>
  <c r="B1460" i="9"/>
  <c r="B1316" i="9"/>
  <c r="B1353" i="9"/>
  <c r="B1174" i="9"/>
  <c r="B1549" i="9"/>
  <c r="B1306" i="9"/>
  <c r="B1435" i="9"/>
  <c r="B1349" i="9"/>
  <c r="B1235" i="9"/>
  <c r="B1531" i="9"/>
  <c r="B1309" i="9"/>
  <c r="B1467" i="9"/>
  <c r="B1533" i="9"/>
  <c r="B1374" i="9"/>
  <c r="B1282" i="9"/>
  <c r="B1140" i="9"/>
  <c r="B1612" i="9"/>
  <c r="B1580" i="9"/>
  <c r="B1403" i="9"/>
  <c r="B1284" i="9"/>
  <c r="D53" i="11"/>
  <c r="B1462" i="9"/>
  <c r="B1600" i="9"/>
  <c r="B1177" i="9"/>
  <c r="B1410" i="9"/>
  <c r="B1638" i="9"/>
  <c r="B1271" i="9"/>
  <c r="B1598" i="9"/>
  <c r="B1169" i="9"/>
  <c r="B1433" i="9"/>
  <c r="B1642" i="9"/>
  <c r="B1273" i="9"/>
  <c r="B1230" i="9"/>
  <c r="B1576" i="9"/>
  <c r="B1157" i="9"/>
  <c r="B1461" i="9"/>
  <c r="B1203" i="9"/>
  <c r="B1198" i="9"/>
  <c r="B1611" i="9"/>
  <c r="B1212" i="9"/>
  <c r="B1493" i="9"/>
  <c r="B1516" i="9"/>
  <c r="B1192" i="9"/>
  <c r="B1438" i="9"/>
  <c r="B1141" i="9"/>
  <c r="B1585" i="9"/>
  <c r="B1619" i="9"/>
  <c r="B1375" i="9"/>
  <c r="B1436" i="9"/>
  <c r="B1150" i="9"/>
  <c r="B1588" i="9"/>
  <c r="B1604" i="9"/>
  <c r="B1393" i="9"/>
  <c r="B1541" i="9"/>
  <c r="B1253" i="9"/>
  <c r="B1320" i="9"/>
  <c r="B1532" i="9"/>
  <c r="B1362" i="9"/>
  <c r="B1443" i="9"/>
  <c r="B1259" i="9"/>
  <c r="B1333" i="9"/>
  <c r="B1542" i="9"/>
  <c r="B1387" i="9"/>
  <c r="D59" i="11"/>
  <c r="B1412" i="9"/>
  <c r="D63" i="11"/>
  <c r="B1458" i="9"/>
  <c r="B1383" i="9"/>
  <c r="B1652" i="9"/>
  <c r="B1255" i="9"/>
  <c r="B1626" i="9"/>
  <c r="B1323" i="9"/>
  <c r="B1391" i="9"/>
  <c r="B1656" i="9"/>
  <c r="B1257" i="9"/>
  <c r="B1426" i="9"/>
  <c r="B1634" i="9"/>
  <c r="B1583" i="9"/>
  <c r="B1471" i="9"/>
  <c r="B1207" i="9"/>
  <c r="B1518" i="9"/>
  <c r="B1646" i="9"/>
  <c r="B1624" i="9"/>
  <c r="B1479" i="9"/>
  <c r="D55" i="11"/>
  <c r="B1341" i="9"/>
  <c r="B1613" i="9"/>
  <c r="B1214" i="9"/>
  <c r="B1466" i="9"/>
  <c r="B1643" i="9"/>
  <c r="B1263" i="9"/>
  <c r="B1609" i="9"/>
  <c r="B1206" i="9"/>
  <c r="B1474" i="9"/>
  <c r="B1659" i="9"/>
  <c r="B1265" i="9"/>
  <c r="B1361" i="9"/>
  <c r="B1666" i="9"/>
  <c r="B1621" i="9"/>
  <c r="B1414" i="9"/>
  <c r="B1233" i="9"/>
  <c r="B1420" i="9"/>
  <c r="B1473" i="9"/>
  <c r="B1632" i="9"/>
  <c r="B1422" i="9"/>
  <c r="B1530" i="9"/>
  <c r="B1224" i="9"/>
  <c r="B1446" i="9"/>
  <c r="B1173" i="9"/>
  <c r="B1539" i="9"/>
  <c r="B1510" i="9"/>
  <c r="B1337" i="9"/>
  <c r="B1444" i="9"/>
  <c r="B1143" i="9"/>
  <c r="B1543" i="9"/>
  <c r="B1572" i="9"/>
  <c r="B1336" i="9"/>
  <c r="B1331" i="9"/>
  <c r="B1317" i="9"/>
  <c r="B1304" i="9"/>
  <c r="B1537" i="9"/>
  <c r="B1390" i="9"/>
  <c r="B1371" i="9"/>
  <c r="B1223" i="9"/>
  <c r="B1307" i="9"/>
  <c r="B1593" i="9"/>
  <c r="B1521" i="9"/>
  <c r="B1152" i="9"/>
  <c r="B1456" i="9"/>
  <c r="B1319" i="9"/>
  <c r="B1513" i="9"/>
  <c r="B1189" i="9"/>
  <c r="B1350" i="9"/>
  <c r="B1381" i="9"/>
  <c r="B1329" i="9"/>
  <c r="B1469" i="9"/>
  <c r="B1205" i="9"/>
  <c r="B1358" i="9"/>
  <c r="B1581" i="9"/>
  <c r="B1356" i="9"/>
  <c r="B1266" i="9"/>
  <c r="B1165" i="9"/>
  <c r="B1487" i="9"/>
  <c r="B1556" i="9"/>
  <c r="B1380" i="9"/>
  <c r="B1268" i="9"/>
  <c r="B1156" i="9"/>
  <c r="B1569" i="9"/>
  <c r="B1664" i="9"/>
  <c r="B1567" i="9"/>
  <c r="B1392" i="9"/>
  <c r="B1321" i="9"/>
  <c r="B1434" i="9"/>
  <c r="B1630" i="9"/>
  <c r="B1575" i="9"/>
  <c r="B1415" i="9"/>
  <c r="B1170" i="9"/>
  <c r="B556" i="9"/>
  <c r="B1029" i="9"/>
  <c r="B795" i="9"/>
  <c r="B670" i="9"/>
  <c r="B558" i="9"/>
  <c r="B838" i="9"/>
  <c r="B779" i="9"/>
  <c r="B1447" i="9"/>
  <c r="B1311" i="9"/>
  <c r="B1155" i="9"/>
  <c r="B1160" i="9"/>
  <c r="B1491" i="9"/>
  <c r="B1360" i="9"/>
  <c r="B1162" i="9"/>
  <c r="B1221" i="9"/>
  <c r="B1176" i="9"/>
  <c r="B1489" i="9"/>
  <c r="B1368" i="9"/>
  <c r="B51" i="9"/>
  <c r="B1449" i="9"/>
  <c r="B1529" i="9"/>
  <c r="B1195" i="9"/>
  <c r="B1254" i="9"/>
  <c r="B1603" i="9"/>
  <c r="B1568" i="9"/>
  <c r="B1503" i="9"/>
  <c r="B1324" i="9"/>
  <c r="B1256" i="9"/>
  <c r="B1599" i="9"/>
  <c r="B1620" i="9"/>
  <c r="B601" i="9"/>
  <c r="B215" i="9"/>
  <c r="B387" i="9"/>
  <c r="B623" i="9"/>
  <c r="B19" i="9"/>
  <c r="B287" i="9"/>
  <c r="B1093" i="9"/>
  <c r="B30" i="9"/>
  <c r="B1370" i="9"/>
  <c r="B1384" i="9"/>
  <c r="B1193" i="9"/>
  <c r="B1312" i="9"/>
  <c r="B1592" i="9"/>
  <c r="B1348" i="9"/>
  <c r="B1439" i="9"/>
  <c r="B1251" i="9"/>
  <c r="B1315" i="9"/>
  <c r="B1499" i="9"/>
  <c r="B1354" i="9"/>
  <c r="B991" i="9"/>
  <c r="B232" i="9"/>
  <c r="B848" i="9"/>
  <c r="B284" i="9"/>
  <c r="D11" i="11"/>
  <c r="B956" i="9"/>
  <c r="B309" i="9"/>
  <c r="B333" i="9"/>
  <c r="B360" i="9"/>
  <c r="B226" i="9"/>
  <c r="B840" i="9"/>
  <c r="B994" i="9"/>
  <c r="B654" i="9"/>
  <c r="B1089" i="9"/>
  <c r="B1108" i="9"/>
  <c r="B1043" i="9"/>
  <c r="B668" i="9"/>
  <c r="B144" i="9"/>
  <c r="B165" i="9"/>
  <c r="B457" i="9"/>
  <c r="B479" i="9"/>
  <c r="B538" i="9"/>
  <c r="B652" i="9"/>
  <c r="B304" i="9"/>
  <c r="B1188" i="9"/>
  <c r="B1151" i="9"/>
  <c r="B1226" i="9"/>
  <c r="B1554" i="9"/>
  <c r="B1385" i="9"/>
  <c r="B1204" i="9"/>
  <c r="B1218" i="9"/>
  <c r="B1133" i="9"/>
  <c r="B1584" i="9"/>
  <c r="B1408" i="9"/>
  <c r="B68" i="9"/>
  <c r="B432" i="9"/>
  <c r="B45" i="9"/>
  <c r="B616" i="9"/>
  <c r="B243" i="9"/>
  <c r="B340" i="9"/>
  <c r="B53" i="9"/>
  <c r="B1566" i="9"/>
  <c r="B1525" i="9"/>
  <c r="B1277" i="9"/>
  <c r="B1242" i="9"/>
  <c r="B1573" i="9"/>
  <c r="B1409" i="9"/>
  <c r="B1629" i="9"/>
  <c r="B1283" i="9"/>
  <c r="B1246" i="9"/>
  <c r="B1582" i="9"/>
  <c r="B1418" i="9"/>
  <c r="B1302" i="9"/>
  <c r="D61" i="11"/>
  <c r="B1547" i="9"/>
  <c r="B1419" i="9"/>
  <c r="B1286" i="9"/>
  <c r="B1197" i="9"/>
  <c r="D49" i="11"/>
  <c r="B1591" i="9"/>
  <c r="B1475" i="9"/>
  <c r="B1288" i="9"/>
  <c r="B1213" i="9"/>
  <c r="B3" i="3"/>
  <c r="B4" i="3" s="1"/>
  <c r="B6" i="3" s="1"/>
  <c r="B682" i="9"/>
  <c r="B867" i="9"/>
  <c r="B125" i="9"/>
  <c r="B960" i="9"/>
  <c r="B570" i="9"/>
  <c r="B133" i="9"/>
  <c r="B1073" i="9"/>
  <c r="B515" i="9"/>
  <c r="B735" i="9"/>
  <c r="B1551" i="9"/>
  <c r="B1558" i="9"/>
  <c r="B1359" i="9"/>
  <c r="B1262" i="9"/>
  <c r="B1639" i="9"/>
  <c r="B1483" i="9"/>
  <c r="B1574" i="9"/>
  <c r="B1416" i="9"/>
  <c r="B1264" i="9"/>
  <c r="B1655" i="9"/>
  <c r="B1501" i="9"/>
  <c r="B29" i="9"/>
  <c r="B78" i="9"/>
  <c r="B559" i="9"/>
  <c r="B722" i="9"/>
  <c r="B653" i="9"/>
  <c r="B887" i="9"/>
  <c r="B257" i="9"/>
  <c r="B1015" i="9"/>
  <c r="B86" i="9"/>
  <c r="B234" i="9"/>
  <c r="B663" i="9"/>
  <c r="B1054" i="9"/>
  <c r="B105" i="9"/>
  <c r="B500" i="9"/>
  <c r="B1082" i="9"/>
  <c r="B328" i="9"/>
  <c r="B900" i="9"/>
  <c r="B178" i="9"/>
  <c r="B286" i="9"/>
  <c r="B421" i="9"/>
  <c r="B541" i="9"/>
  <c r="B1457" i="9"/>
  <c r="B1261" i="9"/>
  <c r="B1178" i="9"/>
  <c r="B1559" i="9"/>
  <c r="B1378" i="9"/>
  <c r="B1514" i="9"/>
  <c r="B1267" i="9"/>
  <c r="B1215" i="9"/>
  <c r="B1586" i="9"/>
  <c r="B1388" i="9"/>
  <c r="B845" i="9"/>
  <c r="B227" i="9"/>
  <c r="B1121" i="9"/>
  <c r="B192" i="9"/>
  <c r="B576" i="9"/>
  <c r="B229" i="9"/>
  <c r="B977" i="9"/>
  <c r="B1135" i="9"/>
  <c r="B1635" i="9"/>
  <c r="B1504" i="9"/>
  <c r="B1445" i="9"/>
  <c r="B1278" i="9"/>
  <c r="B1202" i="9"/>
  <c r="B1610" i="9"/>
  <c r="B1477" i="9"/>
  <c r="B1366" i="9"/>
  <c r="B1280" i="9"/>
  <c r="B1234" i="9"/>
  <c r="B1649" i="9"/>
  <c r="B1219" i="9"/>
  <c r="B1389" i="9"/>
  <c r="B1481" i="9"/>
  <c r="B1640" i="9"/>
  <c r="B1437" i="9"/>
  <c r="B1247" i="9"/>
  <c r="B1468" i="9"/>
  <c r="B1578" i="9"/>
  <c r="B1648" i="9"/>
  <c r="B1427" i="9"/>
  <c r="B1187" i="9"/>
  <c r="B236" i="9"/>
  <c r="B647" i="9"/>
  <c r="B665" i="9"/>
  <c r="B370" i="9"/>
  <c r="B707" i="9"/>
  <c r="B15" i="9"/>
  <c r="B1125" i="9"/>
  <c r="B354" i="9"/>
  <c r="B238" i="9"/>
  <c r="B1318" i="9"/>
  <c r="B1596" i="9"/>
  <c r="B1665" i="9"/>
  <c r="B1425" i="9"/>
  <c r="B1342" i="9"/>
  <c r="B1305" i="9"/>
  <c r="B1534" i="9"/>
  <c r="B1636" i="9"/>
  <c r="B1502" i="9"/>
  <c r="B1363" i="9"/>
  <c r="B1310" i="9"/>
  <c r="B305" i="9"/>
  <c r="B254" i="9"/>
  <c r="B1027" i="9"/>
  <c r="B745" i="9"/>
  <c r="B846" i="9"/>
  <c r="B903" i="9"/>
  <c r="B12" i="9"/>
  <c r="B543" i="9"/>
  <c r="B881" i="9"/>
  <c r="B720" i="9"/>
  <c r="B963" i="9"/>
  <c r="B957" i="9"/>
  <c r="B627" i="9"/>
  <c r="B904" i="9"/>
  <c r="B100" i="9"/>
  <c r="B978" i="9"/>
  <c r="B802" i="9"/>
  <c r="B522" i="9"/>
  <c r="B835" i="9"/>
  <c r="B1012" i="9"/>
  <c r="B834" i="9"/>
  <c r="B169" i="9"/>
  <c r="B1571" i="9"/>
  <c r="B1431" i="9"/>
  <c r="B1270" i="9"/>
  <c r="B1132" i="9"/>
  <c r="B1553" i="9"/>
  <c r="B1631" i="9"/>
  <c r="B1478" i="9"/>
  <c r="B1272" i="9"/>
  <c r="B1136" i="9"/>
  <c r="B1546" i="9"/>
  <c r="B1099" i="9"/>
  <c r="B557" i="9"/>
  <c r="B307" i="9"/>
  <c r="B769" i="9"/>
  <c r="B787" i="9"/>
  <c r="B365" i="9"/>
  <c r="B299" i="9"/>
  <c r="B1243" i="9"/>
  <c r="B1464" i="9"/>
  <c r="B1650" i="9"/>
  <c r="B1597" i="9"/>
  <c r="B1485" i="9"/>
  <c r="B1201" i="9"/>
  <c r="B1377" i="9"/>
  <c r="B1662" i="9"/>
  <c r="B1633" i="9"/>
  <c r="B1406" i="9"/>
  <c r="B1217" i="9"/>
  <c r="B301" i="9"/>
  <c r="B1429" i="9"/>
  <c r="B1158" i="9"/>
  <c r="B1301" i="9"/>
  <c r="B1297" i="9"/>
  <c r="B1523" i="9"/>
  <c r="B1463" i="9"/>
  <c r="B1322" i="9"/>
  <c r="B1314" i="9"/>
  <c r="B1299" i="9"/>
  <c r="B1495" i="9"/>
  <c r="B1343" i="9"/>
  <c r="B941" i="9"/>
  <c r="B739" i="9"/>
  <c r="B901" i="9"/>
  <c r="B1060" i="9"/>
  <c r="B1061" i="9"/>
  <c r="B595" i="9"/>
  <c r="B885" i="9"/>
  <c r="B1096" i="9"/>
  <c r="B832" i="9"/>
  <c r="B1367" i="9"/>
  <c r="B1161" i="9"/>
  <c r="B1601" i="9"/>
  <c r="B1228" i="9"/>
  <c r="B1386" i="9"/>
  <c r="B1328" i="9"/>
  <c r="B1232" i="9"/>
  <c r="B1625" i="9"/>
  <c r="B1142" i="9"/>
  <c r="B1395" i="9"/>
  <c r="B1338" i="9"/>
  <c r="B224" i="9"/>
  <c r="B801" i="9"/>
  <c r="B101" i="9"/>
  <c r="B409" i="9"/>
  <c r="B60" i="9"/>
  <c r="B489" i="9"/>
  <c r="B630" i="9"/>
  <c r="B242" i="9"/>
  <c r="B69" i="9"/>
  <c r="B149" i="9"/>
  <c r="B85" i="9"/>
  <c r="B617" i="9"/>
  <c r="B830" i="9"/>
  <c r="B976" i="9"/>
  <c r="B356" i="9"/>
  <c r="B742" i="9"/>
  <c r="B925" i="9"/>
  <c r="B454" i="9"/>
  <c r="B266" i="9"/>
  <c r="B808" i="9"/>
  <c r="B303" i="9"/>
  <c r="B248" i="9"/>
  <c r="B322" i="9"/>
  <c r="B237" i="9"/>
  <c r="B865" i="9"/>
  <c r="B50" i="9"/>
  <c r="B436" i="9"/>
  <c r="B669" i="9"/>
  <c r="B502" i="9"/>
  <c r="B597" i="9"/>
  <c r="B610" i="9"/>
  <c r="B44" i="9"/>
  <c r="B439" i="9"/>
  <c r="B1045" i="9"/>
  <c r="B734" i="9"/>
  <c r="B280" i="9"/>
  <c r="B1059" i="9"/>
  <c r="B997" i="9"/>
  <c r="B890" i="9"/>
  <c r="B1030" i="9"/>
  <c r="B35" i="9"/>
  <c r="B732" i="9"/>
  <c r="B789" i="9"/>
  <c r="B706" i="9"/>
  <c r="B1115" i="9"/>
  <c r="B461" i="9"/>
  <c r="B833" i="9"/>
  <c r="B501" i="9"/>
  <c r="B240" i="9"/>
  <c r="B46" i="9"/>
  <c r="B488" i="9"/>
  <c r="B127" i="9"/>
  <c r="B771" i="9"/>
  <c r="B239" i="9"/>
  <c r="B464" i="9"/>
  <c r="B129" i="9"/>
  <c r="B1090" i="9"/>
  <c r="B738" i="9"/>
  <c r="B511" i="9"/>
  <c r="B813" i="9"/>
  <c r="B175" i="9"/>
  <c r="B506" i="9"/>
  <c r="B679" i="9"/>
  <c r="B16" i="9"/>
  <c r="B686" i="9"/>
  <c r="B43" i="9"/>
  <c r="D35" i="11"/>
  <c r="B664" i="9"/>
  <c r="B283" i="9"/>
  <c r="B490" i="9"/>
  <c r="B396" i="9"/>
  <c r="B48" i="9"/>
  <c r="B703" i="9"/>
  <c r="B293" i="9"/>
  <c r="B330" i="9"/>
  <c r="B1084" i="9"/>
  <c r="B756" i="9"/>
  <c r="B586" i="9"/>
  <c r="B1041" i="9"/>
  <c r="B417" i="9"/>
  <c r="B826" i="9"/>
  <c r="B76" i="9"/>
  <c r="B918" i="9"/>
  <c r="B629" i="9"/>
  <c r="B1068" i="9"/>
  <c r="B999" i="9"/>
  <c r="B289" i="9"/>
  <c r="B842" i="9"/>
  <c r="B40" i="9"/>
  <c r="B292" i="9"/>
  <c r="B297" i="9"/>
  <c r="B992" i="9"/>
  <c r="B271" i="9"/>
  <c r="B214" i="9"/>
  <c r="B416" i="9"/>
  <c r="B311" i="9"/>
  <c r="B780" i="9"/>
  <c r="B639" i="9"/>
  <c r="B413" i="9"/>
  <c r="B150" i="9"/>
  <c r="B342" i="9"/>
  <c r="B366" i="9"/>
  <c r="B1033" i="9"/>
  <c r="B736" i="9"/>
  <c r="B456" i="9"/>
  <c r="B987" i="9"/>
  <c r="B849" i="9"/>
  <c r="B1007" i="9"/>
  <c r="B230" i="9"/>
  <c r="B824" i="9"/>
  <c r="B435" i="9"/>
  <c r="B312" i="9"/>
  <c r="B142" i="9"/>
  <c r="B161" i="9"/>
  <c r="B983" i="9"/>
  <c r="B250" i="9"/>
  <c r="B141" i="9"/>
  <c r="B1127" i="9"/>
  <c r="B1114" i="9"/>
  <c r="B394" i="9"/>
  <c r="B611" i="9"/>
  <c r="B261" i="9"/>
  <c r="B198" i="9"/>
  <c r="B159" i="9"/>
  <c r="B685" i="9"/>
  <c r="B633" i="9"/>
  <c r="B995" i="9"/>
  <c r="B241" i="9"/>
  <c r="B884" i="9"/>
  <c r="B572" i="9"/>
  <c r="B817" i="9"/>
  <c r="B954" i="9"/>
  <c r="B447" i="9"/>
  <c r="B856" i="9"/>
  <c r="B748" i="9"/>
  <c r="B521" i="9"/>
  <c r="B554" i="9"/>
  <c r="B520" i="9"/>
  <c r="B1046" i="9"/>
  <c r="B984" i="9"/>
  <c r="B37" i="9"/>
  <c r="B377" i="9"/>
  <c r="B495" i="9"/>
  <c r="B1118" i="9"/>
  <c r="B345" i="9"/>
  <c r="B18" i="9"/>
  <c r="B314" i="9"/>
  <c r="B947" i="9"/>
  <c r="Y70" i="10"/>
  <c r="B569" i="9"/>
  <c r="B470" i="9"/>
  <c r="B225" i="9"/>
  <c r="B1062" i="9"/>
  <c r="B701" i="9"/>
  <c r="B854" i="9"/>
  <c r="B264" i="9"/>
  <c r="B875" i="9"/>
  <c r="B882" i="9"/>
  <c r="B869" i="9"/>
  <c r="B924" i="9"/>
  <c r="B1008" i="9"/>
  <c r="B251" i="9"/>
  <c r="B157" i="9"/>
  <c r="B196" i="9"/>
  <c r="B563" i="9"/>
  <c r="B516" i="9"/>
  <c r="B138" i="9"/>
  <c r="B324" i="9"/>
  <c r="B145" i="9"/>
  <c r="B981" i="9"/>
  <c r="B581" i="9"/>
  <c r="B82" i="9"/>
  <c r="B498" i="9"/>
  <c r="B1071" i="9"/>
  <c r="B873" i="9"/>
  <c r="B88" i="9"/>
  <c r="B168" i="9"/>
  <c r="B935" i="9"/>
  <c r="B518" i="9"/>
  <c r="B468" i="9"/>
  <c r="B897" i="9"/>
  <c r="B1092" i="9"/>
  <c r="B277" i="9"/>
  <c r="B641" i="9"/>
  <c r="B91" i="9"/>
  <c r="B791" i="9"/>
  <c r="B1087" i="9"/>
  <c r="B136" i="9"/>
  <c r="B424" i="9"/>
  <c r="B724" i="9"/>
  <c r="B497" i="9"/>
  <c r="B414" i="9"/>
  <c r="B21" i="9"/>
  <c r="B102" i="9"/>
  <c r="B477" i="9"/>
  <c r="B194" i="9"/>
  <c r="B993" i="9"/>
  <c r="B737" i="9"/>
  <c r="B425" i="9"/>
  <c r="B628" i="9"/>
  <c r="B778" i="9"/>
  <c r="B1057" i="9"/>
  <c r="B201" i="9"/>
  <c r="B533" i="9"/>
  <c r="B203" i="9"/>
  <c r="B773" i="9"/>
  <c r="B866" i="9"/>
  <c r="B317" i="9"/>
  <c r="B231" i="9"/>
  <c r="B176" i="9"/>
  <c r="B598" i="9"/>
  <c r="B637" i="9"/>
  <c r="B818" i="9"/>
  <c r="B382" i="9"/>
  <c r="B718" i="9"/>
  <c r="B871" i="9"/>
  <c r="B667" i="9"/>
  <c r="B709" i="9"/>
  <c r="B906" i="9"/>
  <c r="B600" i="9"/>
  <c r="B453" i="9"/>
  <c r="B448" i="9"/>
  <c r="B383" i="9"/>
  <c r="B922" i="9"/>
  <c r="B814" i="9"/>
  <c r="B255" i="9"/>
  <c r="B419" i="9"/>
  <c r="B786" i="9"/>
  <c r="B313" i="9"/>
  <c r="B191" i="9"/>
  <c r="B721" i="9"/>
  <c r="D43" i="11"/>
  <c r="B723" i="9"/>
  <c r="B1013" i="9"/>
  <c r="B99" i="9"/>
  <c r="B398" i="9"/>
  <c r="B137" i="9"/>
  <c r="B70" i="9"/>
  <c r="B378" i="9"/>
  <c r="B575" i="9"/>
  <c r="B1042" i="9"/>
  <c r="B948" i="9"/>
  <c r="B83" i="9"/>
  <c r="B108" i="9"/>
  <c r="B1124" i="9"/>
  <c r="B613" i="9"/>
  <c r="B1025" i="9"/>
  <c r="B762" i="9"/>
  <c r="B451" i="9"/>
  <c r="B434" i="9"/>
  <c r="B1100" i="9"/>
  <c r="B772" i="9"/>
  <c r="B562" i="9"/>
  <c r="B103" i="9"/>
  <c r="B433" i="9"/>
  <c r="B1034" i="9"/>
  <c r="B836" i="9"/>
  <c r="B42" i="9"/>
  <c r="B258" i="9"/>
  <c r="B444" i="9"/>
  <c r="B649" i="9"/>
  <c r="B252" i="9"/>
  <c r="B1031" i="9"/>
  <c r="B467" i="9"/>
  <c r="B89" i="9"/>
  <c r="B961" i="9"/>
  <c r="B153" i="9"/>
  <c r="B148" i="9"/>
  <c r="B877" i="9"/>
  <c r="B195" i="9"/>
  <c r="B364" i="9"/>
  <c r="B568" i="9"/>
  <c r="B726" i="9"/>
  <c r="B275" i="9"/>
  <c r="B487" i="9"/>
  <c r="B1105" i="9"/>
  <c r="B270" i="9"/>
  <c r="B931" i="9"/>
  <c r="B384" i="9"/>
  <c r="B310" i="9"/>
  <c r="B126" i="9"/>
  <c r="B1011" i="9"/>
  <c r="B700" i="9"/>
  <c r="B27" i="9"/>
  <c r="B329" i="9"/>
  <c r="B648" i="9"/>
  <c r="B1079" i="9"/>
  <c r="B975" i="9"/>
  <c r="B463" i="9"/>
  <c r="B1028" i="9"/>
  <c r="B932" i="9"/>
  <c r="B84" i="9"/>
  <c r="B355" i="9"/>
  <c r="B92" i="9"/>
  <c r="B94" i="9"/>
  <c r="B864" i="9"/>
  <c r="B579" i="9"/>
  <c r="B1080" i="9"/>
  <c r="B1009" i="9"/>
  <c r="B1106" i="9"/>
  <c r="B445" i="9"/>
  <c r="B980" i="9"/>
  <c r="B880" i="9"/>
  <c r="B389" i="9"/>
  <c r="B560" i="9"/>
  <c r="B338" i="9"/>
  <c r="B799" i="9"/>
  <c r="B717" i="9"/>
  <c r="B684" i="9"/>
  <c r="D31" i="11"/>
  <c r="B1036" i="9"/>
  <c r="B757" i="9"/>
  <c r="B455" i="9"/>
  <c r="B393" i="9"/>
  <c r="B323" i="9"/>
  <c r="B942" i="9"/>
  <c r="B199" i="9"/>
  <c r="B306" i="9"/>
  <c r="B499" i="9"/>
  <c r="B547" i="9"/>
  <c r="B788" i="9"/>
  <c r="B899" i="9"/>
  <c r="B958" i="9"/>
  <c r="B205" i="9"/>
  <c r="B1109" i="9"/>
  <c r="B167" i="9"/>
  <c r="B235" i="9"/>
  <c r="B122" i="9"/>
  <c r="B208" i="9"/>
  <c r="B71" i="9"/>
  <c r="B1094" i="9"/>
  <c r="B1052" i="9"/>
  <c r="B73" i="9"/>
  <c r="B209" i="9"/>
  <c r="B267" i="9"/>
  <c r="B302" i="9"/>
  <c r="B695" i="9"/>
  <c r="B937" i="9"/>
  <c r="B496" i="9"/>
  <c r="B609" i="9"/>
  <c r="B1069" i="9"/>
  <c r="B792" i="9"/>
  <c r="B1049" i="9"/>
  <c r="B607" i="9"/>
  <c r="B872" i="9"/>
  <c r="B829" i="9"/>
  <c r="B326" i="9"/>
  <c r="B888" i="9"/>
  <c r="B335" i="9"/>
  <c r="B716" i="9"/>
  <c r="B123" i="9"/>
  <c r="B962" i="9"/>
  <c r="B1067" i="9"/>
  <c r="B687" i="9"/>
  <c r="D41" i="11"/>
  <c r="B98" i="9"/>
  <c r="B120" i="9"/>
  <c r="B403" i="9"/>
  <c r="B934" i="9"/>
  <c r="B1003" i="9"/>
  <c r="B262" i="9"/>
  <c r="B525" i="9"/>
  <c r="B1091" i="9"/>
  <c r="B828" i="9"/>
  <c r="B112" i="9"/>
  <c r="B72" i="9"/>
  <c r="B632" i="9"/>
  <c r="B979" i="9"/>
  <c r="B837" i="9"/>
  <c r="B1055" i="9"/>
  <c r="B893" i="9"/>
  <c r="B222" i="9"/>
  <c r="B57" i="9"/>
  <c r="B369" i="9"/>
  <c r="B202" i="9"/>
  <c r="B316" i="9"/>
  <c r="B1112" i="9"/>
  <c r="B404" i="9"/>
  <c r="B337" i="9"/>
  <c r="B357" i="9"/>
  <c r="B580" i="9"/>
  <c r="B878" i="9"/>
  <c r="B407" i="9"/>
  <c r="B727" i="9"/>
  <c r="B774" i="9"/>
  <c r="B371" i="9"/>
  <c r="B680" i="9"/>
  <c r="B1095" i="9"/>
  <c r="B349" i="9"/>
  <c r="B140" i="9"/>
  <c r="B1065" i="9"/>
  <c r="B666" i="9"/>
  <c r="B472" i="9"/>
  <c r="B485" i="9"/>
  <c r="B658" i="9"/>
  <c r="B294" i="9"/>
  <c r="B295" i="9"/>
  <c r="B863" i="9"/>
  <c r="B359" i="9"/>
  <c r="B233" i="9"/>
  <c r="B1111" i="9"/>
  <c r="B847" i="9"/>
  <c r="B566" i="9"/>
  <c r="B929" i="9"/>
  <c r="B911" i="9"/>
  <c r="B965" i="9"/>
  <c r="B621" i="9"/>
  <c r="D17" i="11"/>
  <c r="B1010" i="9"/>
  <c r="B1101" i="9"/>
  <c r="B1051" i="9"/>
  <c r="B671" i="9"/>
  <c r="B517" i="9"/>
  <c r="B97" i="9"/>
  <c r="B274" i="9"/>
  <c r="B460" i="9"/>
  <c r="B552" i="9"/>
  <c r="B438" i="9"/>
  <c r="B55" i="9"/>
  <c r="B688" i="9"/>
  <c r="B93" i="9"/>
  <c r="B1006" i="9"/>
  <c r="B603" i="9"/>
  <c r="B1107" i="9"/>
  <c r="B852" i="9"/>
  <c r="B1017" i="9"/>
  <c r="B531" i="9"/>
  <c r="B785" i="9"/>
  <c r="B207" i="9"/>
  <c r="B733" i="9"/>
  <c r="B702" i="9"/>
  <c r="B110" i="9"/>
  <c r="B819" i="9"/>
  <c r="B946" i="9"/>
  <c r="B164" i="9"/>
  <c r="B362" i="9"/>
  <c r="B395" i="9"/>
  <c r="B746" i="9"/>
  <c r="B459" i="9"/>
  <c r="B933" i="9"/>
  <c r="B920" i="9"/>
  <c r="B527" i="9"/>
  <c r="B843" i="9"/>
  <c r="B190" i="9"/>
  <c r="B1019" i="9"/>
  <c r="B796" i="9"/>
  <c r="B272" i="9"/>
  <c r="B592" i="9"/>
  <c r="B285" i="9"/>
  <c r="B729" i="9"/>
  <c r="B803" i="9"/>
  <c r="B405" i="9"/>
  <c r="B135" i="9"/>
  <c r="B1088" i="9"/>
  <c r="B186" i="9"/>
  <c r="B1014" i="9"/>
  <c r="B1103" i="9"/>
  <c r="B1018" i="9"/>
  <c r="B200" i="9"/>
  <c r="B821" i="9"/>
  <c r="B484" i="9"/>
  <c r="B493" i="9"/>
  <c r="B420" i="9"/>
  <c r="B385" i="9"/>
  <c r="B841" i="9"/>
  <c r="B675" i="9"/>
  <c r="B1102" i="9"/>
  <c r="B764" i="9"/>
  <c r="D29" i="11"/>
  <c r="B783" i="9"/>
  <c r="B437" i="9"/>
  <c r="B996" i="9"/>
  <c r="B74" i="9"/>
  <c r="B599" i="9"/>
  <c r="B661" i="9"/>
  <c r="B288" i="9"/>
  <c r="B713" i="9"/>
  <c r="B602" i="9"/>
  <c r="B548" i="9"/>
  <c r="B619" i="9"/>
  <c r="B344" i="9"/>
  <c r="B844" i="9"/>
  <c r="B763" i="9"/>
  <c r="B1081" i="9"/>
  <c r="B894" i="9"/>
  <c r="B391" i="9"/>
  <c r="B408" i="9"/>
  <c r="B530" i="9"/>
  <c r="B331" i="9"/>
  <c r="B253" i="9"/>
  <c r="B596" i="9"/>
  <c r="B512" i="9"/>
  <c r="B809" i="9"/>
  <c r="B712" i="9"/>
  <c r="D37" i="11"/>
  <c r="B851" i="9"/>
  <c r="B711" i="9"/>
  <c r="B708" i="9"/>
  <c r="D15" i="11"/>
  <c r="B466" i="9"/>
  <c r="B973" i="9"/>
  <c r="B923" i="9"/>
  <c r="B551" i="9"/>
  <c r="B1002" i="9"/>
  <c r="B22" i="9"/>
  <c r="B386" i="9"/>
  <c r="B476" i="9"/>
  <c r="B59" i="9"/>
  <c r="B213" i="9"/>
  <c r="B622" i="9"/>
  <c r="B26" i="9"/>
  <c r="B974" i="9"/>
  <c r="B279" i="9"/>
  <c r="B1037" i="9"/>
  <c r="B768" i="9"/>
  <c r="B761" i="9"/>
  <c r="B1104" i="9"/>
  <c r="B486" i="9"/>
  <c r="B381" i="9"/>
  <c r="B509" i="9"/>
  <c r="B363" i="9"/>
  <c r="B793" i="9"/>
  <c r="B565" i="9"/>
  <c r="B945" i="9"/>
  <c r="B1066" i="9"/>
  <c r="D9" i="11"/>
  <c r="B400" i="9"/>
  <c r="B683" i="9"/>
  <c r="B767" i="9"/>
  <c r="B296" i="9"/>
  <c r="B90" i="9"/>
  <c r="B874" i="9"/>
  <c r="B17" i="9"/>
  <c r="B578" i="9"/>
  <c r="B635" i="9"/>
  <c r="B1120" i="9"/>
  <c r="B640" i="9"/>
  <c r="B529" i="9"/>
  <c r="B1072" i="9"/>
  <c r="B81" i="9"/>
  <c r="B794" i="9"/>
  <c r="B916" i="9"/>
  <c r="B855" i="9"/>
  <c r="B473" i="9"/>
  <c r="B111" i="9"/>
  <c r="B604" i="9"/>
  <c r="B163" i="9"/>
  <c r="B210" i="9"/>
  <c r="B823" i="9"/>
  <c r="B883" i="9"/>
  <c r="B160" i="9"/>
  <c r="B249" i="9"/>
  <c r="B350" i="9"/>
  <c r="B646" i="9"/>
  <c r="B715" i="9"/>
  <c r="B443" i="9"/>
  <c r="B917" i="9"/>
  <c r="B1119" i="9"/>
  <c r="D19" i="11"/>
  <c r="B1038" i="9"/>
  <c r="B988" i="9"/>
  <c r="B749" i="9"/>
  <c r="B895" i="9"/>
  <c r="B542" i="9"/>
  <c r="B1024" i="9"/>
  <c r="B38" i="9"/>
  <c r="B204" i="9"/>
  <c r="B336" i="9"/>
  <c r="B23" i="9"/>
  <c r="B367" i="9"/>
  <c r="B540" i="9"/>
  <c r="B121" i="9"/>
  <c r="B1098" i="9"/>
  <c r="B351" i="9"/>
  <c r="B719" i="9"/>
  <c r="B268" i="9"/>
  <c r="B1086" i="9"/>
  <c r="B197" i="9"/>
  <c r="B955" i="9"/>
  <c r="B189" i="9"/>
  <c r="B458" i="9"/>
  <c r="B982" i="9"/>
  <c r="B158" i="9"/>
  <c r="B218" i="9"/>
  <c r="B989" i="9"/>
  <c r="B106" i="9"/>
  <c r="B440" i="9"/>
  <c r="B634" i="9"/>
  <c r="B886" i="9"/>
  <c r="B423" i="9"/>
  <c r="B615" i="9"/>
  <c r="B212" i="9"/>
  <c r="B446" i="9"/>
  <c r="B469" i="9"/>
  <c r="B638" i="9"/>
  <c r="B1110" i="9"/>
  <c r="B96" i="9"/>
  <c r="B152" i="9"/>
  <c r="B492" i="9"/>
  <c r="B624" i="9"/>
  <c r="B898" i="9"/>
  <c r="B651" i="9"/>
  <c r="B970" i="9"/>
  <c r="B725" i="9"/>
  <c r="B657" i="9"/>
  <c r="B673" i="9"/>
  <c r="B674" i="9"/>
  <c r="B131" i="9"/>
  <c r="B361" i="9"/>
  <c r="B14" i="9"/>
  <c r="B441" i="9"/>
  <c r="B625" i="9"/>
  <c r="B183" i="9"/>
  <c r="B514" i="9"/>
  <c r="B744" i="9"/>
  <c r="B714" i="9"/>
  <c r="B608" i="9"/>
  <c r="B1078" i="9"/>
  <c r="B692" i="9"/>
  <c r="B919" i="9"/>
  <c r="B343" i="9"/>
  <c r="B891" i="9"/>
  <c r="B187" i="9"/>
  <c r="B223" i="9"/>
  <c r="B278" i="9"/>
  <c r="B291" i="9"/>
  <c r="B798" i="9"/>
  <c r="B964" i="9"/>
  <c r="D23" i="11"/>
  <c r="B694" i="9"/>
  <c r="B1032" i="9"/>
  <c r="B853" i="9"/>
  <c r="B574" i="9"/>
  <c r="B180" i="9"/>
  <c r="B939" i="9"/>
  <c r="B217" i="9"/>
  <c r="B339" i="9"/>
  <c r="B770" i="9"/>
  <c r="B1048" i="9"/>
  <c r="B431" i="9"/>
  <c r="B850" i="9"/>
  <c r="B990" i="9"/>
  <c r="B260" i="9"/>
  <c r="B478" i="9"/>
  <c r="B523" i="9"/>
  <c r="B782" i="9"/>
  <c r="B691" i="9"/>
  <c r="B876" i="9"/>
  <c r="B397" i="9"/>
  <c r="B741" i="9"/>
  <c r="B555" i="9"/>
  <c r="B593" i="9"/>
  <c r="B1053" i="9"/>
  <c r="B380" i="9"/>
  <c r="B513" i="9"/>
  <c r="B1064" i="9"/>
  <c r="B130" i="9"/>
  <c r="B220" i="9"/>
  <c r="B143" i="9"/>
  <c r="B358" i="9"/>
  <c r="B406" i="9"/>
  <c r="B986" i="9"/>
  <c r="B582" i="9"/>
  <c r="B1047" i="9"/>
  <c r="B672" i="9"/>
  <c r="B731" i="9"/>
  <c r="B879" i="9"/>
  <c r="B228" i="9"/>
  <c r="B315" i="9"/>
  <c r="B39" i="9"/>
  <c r="B1122" i="9"/>
  <c r="B410" i="9"/>
  <c r="B61" i="9"/>
  <c r="B300" i="9"/>
  <c r="B474" i="9"/>
  <c r="B449" i="9"/>
  <c r="B549" i="9"/>
  <c r="B656" i="9"/>
  <c r="B910" i="9"/>
  <c r="B519" i="9"/>
  <c r="B766" i="9"/>
  <c r="B211" i="9"/>
  <c r="B1044" i="9"/>
  <c r="B174" i="9"/>
  <c r="B341" i="9"/>
  <c r="B564" i="9"/>
  <c r="B139" i="9"/>
  <c r="B1097" i="9"/>
  <c r="B36" i="9"/>
  <c r="B376" i="9"/>
  <c r="B508" i="9"/>
  <c r="B594" i="9"/>
  <c r="B926" i="9"/>
  <c r="B612" i="9"/>
  <c r="B907" i="9"/>
  <c r="B465" i="9"/>
  <c r="B1085" i="9"/>
  <c r="B388" i="9"/>
  <c r="B921" i="9"/>
  <c r="B1126" i="9"/>
  <c r="B816" i="9"/>
  <c r="B614" i="9"/>
  <c r="B690" i="9"/>
  <c r="B95" i="9"/>
  <c r="B206" i="9"/>
  <c r="B263" i="9"/>
  <c r="B631" i="9"/>
  <c r="B790" i="9"/>
  <c r="B760" i="9"/>
  <c r="B949" i="9"/>
  <c r="B573" i="9"/>
  <c r="B47" i="9"/>
  <c r="B1000" i="9"/>
  <c r="B822" i="9"/>
  <c r="B273" i="9"/>
  <c r="B1026" i="9"/>
  <c r="B1058" i="9"/>
  <c r="B775" i="9"/>
  <c r="B166" i="9"/>
  <c r="B281" i="9"/>
  <c r="B857" i="9"/>
  <c r="B655" i="9"/>
  <c r="B1001" i="9"/>
  <c r="B104" i="9"/>
  <c r="B185" i="9"/>
  <c r="B154" i="9"/>
  <c r="B892" i="9"/>
  <c r="B998" i="9"/>
  <c r="B33" i="9"/>
  <c r="B812" i="9"/>
  <c r="D45" i="11"/>
  <c r="B693" i="9"/>
  <c r="B662" i="9"/>
  <c r="B308" i="9"/>
  <c r="B896" i="9"/>
  <c r="B689" i="9"/>
  <c r="B571" i="9"/>
  <c r="B905" i="9"/>
  <c r="B184" i="9"/>
  <c r="B418" i="9"/>
  <c r="B584" i="9"/>
  <c r="B862" i="9"/>
  <c r="B902" i="9"/>
  <c r="B532" i="9"/>
  <c r="B325" i="9"/>
  <c r="B422" i="9"/>
  <c r="B943" i="9"/>
  <c r="B820" i="9"/>
  <c r="B1113" i="9"/>
  <c r="B52" i="9"/>
  <c r="B256" i="9"/>
  <c r="B392" i="9"/>
  <c r="B927" i="9"/>
  <c r="B781" i="9"/>
  <c r="B334" i="9"/>
  <c r="B710" i="9"/>
  <c r="B544" i="9"/>
  <c r="B952" i="9"/>
  <c r="B740" i="9"/>
  <c r="B276" i="9"/>
  <c r="B728" i="9"/>
  <c r="B784" i="9"/>
  <c r="B265" i="9"/>
  <c r="B546" i="9"/>
  <c r="B79" i="9"/>
  <c r="B494" i="9"/>
  <c r="B550" i="9"/>
  <c r="B1035" i="9"/>
  <c r="B124" i="9"/>
  <c r="B825" i="9"/>
  <c r="B54" i="9"/>
  <c r="B332" i="9"/>
  <c r="B390" i="9"/>
  <c r="B1016" i="9"/>
  <c r="B567" i="9"/>
  <c r="D33" i="11"/>
  <c r="B577" i="9"/>
  <c r="B346" i="9"/>
  <c r="B77" i="9"/>
  <c r="B282" i="9"/>
  <c r="B1116" i="9"/>
  <c r="B450" i="9"/>
  <c r="B928" i="9"/>
  <c r="B353" i="9"/>
  <c r="B539" i="9"/>
  <c r="B56" i="9"/>
  <c r="B930" i="9"/>
  <c r="B831" i="9"/>
  <c r="B34" i="9"/>
  <c r="B151" i="9"/>
  <c r="B620" i="9"/>
  <c r="B24" i="9"/>
  <c r="B107" i="9"/>
  <c r="B971" i="9"/>
  <c r="B503" i="9"/>
  <c r="B758" i="9"/>
  <c r="B475" i="9"/>
  <c r="B776" i="9"/>
  <c r="B755" i="9"/>
  <c r="B49" i="9"/>
  <c r="B462" i="9"/>
  <c r="B507" i="9"/>
  <c r="B585" i="9"/>
  <c r="B524" i="9"/>
  <c r="B269" i="9"/>
  <c r="B1040" i="9"/>
  <c r="B221" i="9"/>
  <c r="B936" i="9"/>
  <c r="B298" i="9"/>
  <c r="B1083" i="9"/>
  <c r="B743" i="9"/>
  <c r="B219" i="9"/>
  <c r="B754" i="9"/>
  <c r="B626" i="9"/>
  <c r="B810" i="9"/>
  <c r="B953" i="9"/>
  <c r="B587" i="9"/>
  <c r="B985" i="9"/>
  <c r="B25" i="9"/>
  <c r="B909" i="9"/>
  <c r="D27" i="11"/>
  <c r="B31" i="9"/>
  <c r="B561" i="9"/>
  <c r="B347" i="9"/>
  <c r="B777" i="9"/>
  <c r="B109" i="9"/>
  <c r="B352" i="9"/>
  <c r="B510" i="9"/>
  <c r="B676" i="9"/>
  <c r="B870" i="9"/>
  <c r="B28" i="9"/>
  <c r="B179" i="9"/>
  <c r="B471" i="9"/>
  <c r="B348" i="9"/>
  <c r="B815" i="9"/>
  <c r="B583" i="9"/>
  <c r="B889" i="9"/>
  <c r="B80" i="9"/>
  <c r="B67" i="9"/>
  <c r="B505" i="9"/>
  <c r="B415" i="9"/>
  <c r="B87" i="9"/>
  <c r="B147" i="9"/>
  <c r="B1005" i="9"/>
  <c r="B401" i="9"/>
  <c r="B972" i="9"/>
  <c r="B132" i="9"/>
  <c r="B528" i="9"/>
  <c r="B13" i="9"/>
  <c r="B452" i="9"/>
  <c r="B177" i="9"/>
  <c r="B399" i="9"/>
  <c r="B938" i="9"/>
  <c r="B75" i="9"/>
  <c r="B940" i="9"/>
  <c r="B797" i="9"/>
  <c r="B747" i="9"/>
  <c r="B1123" i="9"/>
  <c r="B704" i="9"/>
  <c r="B1056" i="9"/>
  <c r="B290" i="9"/>
  <c r="B402" i="9"/>
  <c r="B553" i="9"/>
  <c r="B193" i="9"/>
  <c r="B216" i="9"/>
  <c r="B504" i="9"/>
  <c r="B442" i="9"/>
  <c r="B681" i="9"/>
  <c r="B58" i="9"/>
  <c r="B759" i="9"/>
  <c r="B491" i="9"/>
  <c r="B868" i="9"/>
  <c r="B705" i="9"/>
  <c r="B1039" i="9"/>
  <c r="B636" i="9"/>
  <c r="B811" i="9"/>
  <c r="B327" i="9"/>
  <c r="B944" i="9"/>
  <c r="D25" i="11"/>
  <c r="D39" i="11"/>
  <c r="B1063" i="9"/>
  <c r="B41" i="9"/>
  <c r="B800" i="9"/>
  <c r="B951" i="9"/>
  <c r="B162" i="9"/>
  <c r="B368" i="9"/>
  <c r="B526" i="9"/>
  <c r="B618" i="9"/>
  <c r="B128" i="9"/>
  <c r="B765" i="9"/>
  <c r="B545" i="9"/>
  <c r="B1117" i="9"/>
  <c r="B259" i="9"/>
  <c r="B678" i="9"/>
  <c r="B20" i="9"/>
  <c r="B659" i="9"/>
  <c r="B134" i="9"/>
  <c r="B839" i="9"/>
  <c r="B606" i="9"/>
  <c r="B950" i="9"/>
  <c r="B1050" i="9"/>
  <c r="B827" i="9"/>
  <c r="B1004" i="9"/>
  <c r="B660" i="9"/>
  <c r="B677" i="9"/>
  <c r="B379" i="9"/>
  <c r="B959" i="9"/>
  <c r="B908" i="9"/>
  <c r="B156" i="9"/>
  <c r="B146" i="9"/>
  <c r="B650" i="9"/>
  <c r="B411" i="9"/>
  <c r="B155" i="9"/>
  <c r="B605" i="9"/>
  <c r="B412" i="9"/>
  <c r="B730" i="9"/>
  <c r="B1070" i="9"/>
  <c r="B32" i="9"/>
  <c r="D7" i="11"/>
  <c r="B182" i="9"/>
  <c r="B188" i="9"/>
  <c r="B181" i="9"/>
  <c r="BA430" i="9"/>
  <c r="Q481" i="9"/>
  <c r="C14" i="10"/>
  <c r="W173" i="9"/>
  <c r="BC173" i="9"/>
  <c r="C13" i="11"/>
  <c r="C22" i="10" l="1"/>
  <c r="C70" i="10" s="1"/>
  <c r="D14" i="10" s="1"/>
  <c r="C21" i="11"/>
  <c r="D21" i="11" s="1"/>
  <c r="W429" i="9"/>
  <c r="BC429" i="9"/>
  <c r="AN261" i="9"/>
  <c r="Y261" i="9"/>
  <c r="AO261" i="9" s="1"/>
  <c r="H15" i="10"/>
  <c r="V15" i="10"/>
  <c r="R15" i="10"/>
  <c r="P15" i="10"/>
  <c r="Q15" i="10"/>
  <c r="G15" i="10"/>
  <c r="L15" i="10"/>
  <c r="O15" i="10"/>
  <c r="J15" i="10"/>
  <c r="T15" i="10"/>
  <c r="S15" i="10"/>
  <c r="K15" i="10"/>
  <c r="E15" i="10"/>
  <c r="U15" i="10"/>
  <c r="F15" i="10"/>
  <c r="M15" i="10"/>
  <c r="N15" i="10"/>
  <c r="A6" i="3"/>
  <c r="E6" i="3"/>
  <c r="D13" i="11"/>
  <c r="BA481" i="9"/>
  <c r="Q1671" i="9"/>
  <c r="X497" i="9"/>
  <c r="S12" i="39" l="1"/>
  <c r="H12" i="39"/>
  <c r="K15" i="38"/>
  <c r="M16" i="38"/>
  <c r="K17" i="38"/>
  <c r="K19" i="38"/>
  <c r="J22" i="38"/>
  <c r="M25" i="38"/>
  <c r="M26" i="38"/>
  <c r="M27" i="38"/>
  <c r="J30" i="38"/>
  <c r="M31" i="38"/>
  <c r="K32" i="38"/>
  <c r="J33" i="38"/>
  <c r="K34" i="38"/>
  <c r="M36" i="38"/>
  <c r="K37" i="38"/>
  <c r="M39" i="38"/>
  <c r="M41" i="38"/>
  <c r="M42" i="38"/>
  <c r="M43" i="38"/>
  <c r="M44" i="38"/>
  <c r="K45" i="38"/>
  <c r="K47" i="38"/>
  <c r="M49" i="38"/>
  <c r="M50" i="38"/>
  <c r="M52" i="38"/>
  <c r="M53" i="38"/>
  <c r="M54" i="38"/>
  <c r="K56" i="38"/>
  <c r="J57" i="38"/>
  <c r="K58" i="38"/>
  <c r="J62" i="38"/>
  <c r="M64" i="38"/>
  <c r="M65" i="38"/>
  <c r="J69" i="38"/>
  <c r="K70" i="38"/>
  <c r="M71" i="38"/>
  <c r="J73" i="38"/>
  <c r="J77" i="38"/>
  <c r="K78" i="38"/>
  <c r="J79" i="38"/>
  <c r="K80" i="38"/>
  <c r="M83" i="38"/>
  <c r="K84" i="38"/>
  <c r="K89" i="38"/>
  <c r="K91" i="38"/>
  <c r="K93" i="38"/>
  <c r="M95" i="38"/>
  <c r="K96" i="38"/>
  <c r="M100" i="38"/>
  <c r="M101" i="38"/>
  <c r="J103" i="38"/>
  <c r="J105" i="38"/>
  <c r="J107" i="38"/>
  <c r="K108" i="38"/>
  <c r="J112" i="38"/>
  <c r="J119" i="38"/>
  <c r="J121" i="38"/>
  <c r="J124" i="38"/>
  <c r="K125" i="38"/>
  <c r="M126" i="38"/>
  <c r="K129" i="38"/>
  <c r="M130" i="38"/>
  <c r="K131" i="38"/>
  <c r="J133" i="38"/>
  <c r="M134" i="38"/>
  <c r="M135" i="38"/>
  <c r="K136" i="38"/>
  <c r="M139" i="38"/>
  <c r="M140" i="38"/>
  <c r="M141" i="38"/>
  <c r="K142" i="38"/>
  <c r="Q12" i="39"/>
  <c r="G12" i="39"/>
  <c r="M17" i="38"/>
  <c r="M18" i="38"/>
  <c r="J21" i="38"/>
  <c r="K22" i="38"/>
  <c r="J26" i="38"/>
  <c r="K28" i="38"/>
  <c r="J29" i="38"/>
  <c r="K30" i="38"/>
  <c r="M32" i="38"/>
  <c r="K33" i="38"/>
  <c r="M37" i="38"/>
  <c r="M38" i="38"/>
  <c r="J40" i="38"/>
  <c r="J42" i="38"/>
  <c r="M45" i="38"/>
  <c r="M46" i="38"/>
  <c r="J50" i="38"/>
  <c r="K51" i="38"/>
  <c r="J52" i="38"/>
  <c r="J54" i="38"/>
  <c r="M55" i="38"/>
  <c r="M56" i="38"/>
  <c r="K57" i="38"/>
  <c r="J61" i="38"/>
  <c r="K62" i="38"/>
  <c r="J65" i="38"/>
  <c r="K66" i="38"/>
  <c r="K67" i="38"/>
  <c r="K69" i="38"/>
  <c r="L70" i="38"/>
  <c r="J72" i="38"/>
  <c r="K73" i="38"/>
  <c r="K75" i="38"/>
  <c r="K77" i="38"/>
  <c r="M78" i="38"/>
  <c r="K79" i="38"/>
  <c r="M80" i="38"/>
  <c r="M81" i="38"/>
  <c r="M82" i="38"/>
  <c r="M84" i="38"/>
  <c r="M85" i="38"/>
  <c r="J88" i="38"/>
  <c r="K90" i="38"/>
  <c r="K94" i="38"/>
  <c r="M96" i="38"/>
  <c r="M97" i="38"/>
  <c r="M98" i="38"/>
  <c r="J101" i="38"/>
  <c r="K103" i="38"/>
  <c r="J104" i="38"/>
  <c r="K105" i="38"/>
  <c r="M107" i="38"/>
  <c r="M108" i="38"/>
  <c r="M109" i="38"/>
  <c r="M110" i="38"/>
  <c r="M112" i="38"/>
  <c r="M113" i="38"/>
  <c r="M115" i="38"/>
  <c r="M116" i="38"/>
  <c r="M117" i="38"/>
  <c r="K119" i="38"/>
  <c r="J120" i="38"/>
  <c r="K121" i="38"/>
  <c r="J123" i="38"/>
  <c r="K124" i="38"/>
  <c r="L125" i="38"/>
  <c r="K133" i="38"/>
  <c r="O12" i="39"/>
  <c r="M15" i="38"/>
  <c r="J18" i="38"/>
  <c r="M19" i="38"/>
  <c r="M20" i="38"/>
  <c r="K21" i="38"/>
  <c r="K23" i="38"/>
  <c r="J25" i="38"/>
  <c r="K26" i="38"/>
  <c r="M28" i="38"/>
  <c r="K29" i="38"/>
  <c r="K31" i="38"/>
  <c r="M33" i="38"/>
  <c r="M34" i="38"/>
  <c r="M35" i="38"/>
  <c r="J38" i="38"/>
  <c r="K40" i="38"/>
  <c r="J41" i="38"/>
  <c r="K42" i="38"/>
  <c r="K43" i="38"/>
  <c r="J46" i="38"/>
  <c r="M47" i="38"/>
  <c r="K48" i="38"/>
  <c r="J49" i="38"/>
  <c r="K50" i="38"/>
  <c r="M51" i="38"/>
  <c r="K52" i="38"/>
  <c r="K54" i="38"/>
  <c r="M57" i="38"/>
  <c r="M58" i="38"/>
  <c r="M59" i="38"/>
  <c r="K61" i="38"/>
  <c r="K65" i="38"/>
  <c r="M66" i="38"/>
  <c r="L67" i="38"/>
  <c r="L69" i="38"/>
  <c r="M70" i="38"/>
  <c r="K72" i="38"/>
  <c r="K74" i="38"/>
  <c r="M79" i="38"/>
  <c r="J81" i="38"/>
  <c r="J85" i="38"/>
  <c r="M86" i="38"/>
  <c r="M88" i="38"/>
  <c r="M89" i="38"/>
  <c r="M90" i="38"/>
  <c r="M91" i="38"/>
  <c r="M92" i="38"/>
  <c r="M93" i="38"/>
  <c r="J97" i="38"/>
  <c r="K99" i="38"/>
  <c r="J100" i="38"/>
  <c r="K101" i="38"/>
  <c r="K102" i="38"/>
  <c r="M103" i="38"/>
  <c r="K104" i="38"/>
  <c r="M106" i="38"/>
  <c r="J109" i="38"/>
  <c r="M111" i="38"/>
  <c r="J113" i="38"/>
  <c r="K114" i="38"/>
  <c r="J115" i="38"/>
  <c r="J117" i="38"/>
  <c r="M118" i="38"/>
  <c r="M119" i="38"/>
  <c r="K120" i="38"/>
  <c r="L121" i="38"/>
  <c r="L122" i="38"/>
  <c r="M123" i="38"/>
  <c r="M124" i="38"/>
  <c r="M125" i="38"/>
  <c r="M127" i="38"/>
  <c r="M128" i="38"/>
  <c r="M129" i="38"/>
  <c r="M131" i="38"/>
  <c r="J135" i="38"/>
  <c r="J137" i="38"/>
  <c r="J140" i="38"/>
  <c r="I12" i="39"/>
  <c r="M29" i="38"/>
  <c r="K36" i="38"/>
  <c r="K38" i="38"/>
  <c r="M40" i="38"/>
  <c r="J45" i="38"/>
  <c r="B45" i="38" s="1"/>
  <c r="K49" i="38"/>
  <c r="M61" i="38"/>
  <c r="K71" i="38"/>
  <c r="J84" i="38"/>
  <c r="B84" i="38" s="1"/>
  <c r="M99" i="38"/>
  <c r="J108" i="38"/>
  <c r="B108" i="38" s="1"/>
  <c r="K115" i="38"/>
  <c r="J131" i="38"/>
  <c r="B131" i="38" s="1"/>
  <c r="M133" i="38"/>
  <c r="M142" i="38"/>
  <c r="K145" i="38"/>
  <c r="M146" i="38"/>
  <c r="K147" i="38"/>
  <c r="K149" i="38"/>
  <c r="M152" i="38"/>
  <c r="M153" i="38"/>
  <c r="M154" i="38"/>
  <c r="J157" i="38"/>
  <c r="K158" i="38"/>
  <c r="M160" i="38"/>
  <c r="M161" i="38"/>
  <c r="M163" i="38"/>
  <c r="M167" i="38"/>
  <c r="K168" i="38"/>
  <c r="J170" i="38"/>
  <c r="M171" i="38"/>
  <c r="M172" i="38"/>
  <c r="M173" i="38"/>
  <c r="M174" i="38"/>
  <c r="M176" i="38"/>
  <c r="L178" i="38"/>
  <c r="M179" i="38"/>
  <c r="J182" i="38"/>
  <c r="K185" i="38"/>
  <c r="L186" i="38"/>
  <c r="K190" i="38"/>
  <c r="M191" i="38"/>
  <c r="K192" i="38"/>
  <c r="J194" i="38"/>
  <c r="M196" i="38"/>
  <c r="K197" i="38"/>
  <c r="K199" i="38"/>
  <c r="J200" i="38"/>
  <c r="J202" i="38"/>
  <c r="M204" i="38"/>
  <c r="M205" i="38"/>
  <c r="M206" i="38"/>
  <c r="M208" i="38"/>
  <c r="K211" i="38"/>
  <c r="J212" i="38"/>
  <c r="J214" i="38"/>
  <c r="M216" i="38"/>
  <c r="M217" i="38"/>
  <c r="M218" i="38"/>
  <c r="M219" i="38"/>
  <c r="K220" i="38"/>
  <c r="K223" i="38"/>
  <c r="J224" i="38"/>
  <c r="J226" i="38"/>
  <c r="M227" i="38"/>
  <c r="M228" i="38"/>
  <c r="K229" i="38"/>
  <c r="M231" i="38"/>
  <c r="J234" i="38"/>
  <c r="M236" i="38"/>
  <c r="J238" i="38"/>
  <c r="K239" i="38"/>
  <c r="J240" i="38"/>
  <c r="J242" i="38"/>
  <c r="J15" i="38"/>
  <c r="B15" i="38" s="1"/>
  <c r="M21" i="38"/>
  <c r="K25" i="38"/>
  <c r="K27" i="38"/>
  <c r="K46" i="38"/>
  <c r="M48" i="38"/>
  <c r="J58" i="38"/>
  <c r="M72" i="38"/>
  <c r="M75" i="38"/>
  <c r="M76" i="38"/>
  <c r="J83" i="38"/>
  <c r="K85" i="38"/>
  <c r="J89" i="38"/>
  <c r="B89" i="38" s="1"/>
  <c r="M104" i="38"/>
  <c r="K109" i="38"/>
  <c r="M114" i="38"/>
  <c r="K117" i="38"/>
  <c r="J125" i="38"/>
  <c r="K130" i="38"/>
  <c r="J136" i="38"/>
  <c r="B136" i="38" s="1"/>
  <c r="M137" i="38"/>
  <c r="M138" i="38"/>
  <c r="K140" i="38"/>
  <c r="M143" i="38"/>
  <c r="J144" i="38"/>
  <c r="J151" i="38"/>
  <c r="J153" i="38"/>
  <c r="J156" i="38"/>
  <c r="K157" i="38"/>
  <c r="M158" i="38"/>
  <c r="J161" i="38"/>
  <c r="K162" i="38"/>
  <c r="J163" i="38"/>
  <c r="M164" i="38"/>
  <c r="M165" i="38"/>
  <c r="M168" i="38"/>
  <c r="K170" i="38"/>
  <c r="J174" i="38"/>
  <c r="K175" i="38"/>
  <c r="J176" i="38"/>
  <c r="M177" i="38"/>
  <c r="M178" i="38"/>
  <c r="K180" i="38"/>
  <c r="J181" i="38"/>
  <c r="K182" i="38"/>
  <c r="M185" i="38"/>
  <c r="M186" i="38"/>
  <c r="M187" i="38"/>
  <c r="J189" i="38"/>
  <c r="K194" i="38"/>
  <c r="M197" i="38"/>
  <c r="M198" i="38"/>
  <c r="M199" i="38"/>
  <c r="M200" i="38"/>
  <c r="K202" i="38"/>
  <c r="J206" i="38"/>
  <c r="K207" i="38"/>
  <c r="J208" i="38"/>
  <c r="M209" i="38"/>
  <c r="M210" i="38"/>
  <c r="M211" i="38"/>
  <c r="K212" i="38"/>
  <c r="K214" i="38"/>
  <c r="J218" i="38"/>
  <c r="M220" i="38"/>
  <c r="M221" i="38"/>
  <c r="M222" i="38"/>
  <c r="M223" i="38"/>
  <c r="K224" i="38"/>
  <c r="K226" i="38"/>
  <c r="M229" i="38"/>
  <c r="M230" i="38"/>
  <c r="J233" i="38"/>
  <c r="K234" i="38"/>
  <c r="J17" i="38"/>
  <c r="B17" i="38" s="1"/>
  <c r="M23" i="38"/>
  <c r="M24" i="38"/>
  <c r="M30" i="38"/>
  <c r="J56" i="38"/>
  <c r="B56" i="38" s="1"/>
  <c r="M60" i="38"/>
  <c r="M62" i="38"/>
  <c r="M63" i="38"/>
  <c r="K64" i="38"/>
  <c r="M67" i="38"/>
  <c r="M68" i="38"/>
  <c r="M74" i="38"/>
  <c r="J93" i="38"/>
  <c r="J96" i="38"/>
  <c r="B96" i="38" s="1"/>
  <c r="M102" i="38"/>
  <c r="M120" i="38"/>
  <c r="M122" i="38"/>
  <c r="K126" i="38"/>
  <c r="M132" i="38"/>
  <c r="K135" i="38"/>
  <c r="M136" i="38"/>
  <c r="J141" i="38"/>
  <c r="M144" i="38"/>
  <c r="M145" i="38"/>
  <c r="M147" i="38"/>
  <c r="M148" i="38"/>
  <c r="M149" i="38"/>
  <c r="K151" i="38"/>
  <c r="J152" i="38"/>
  <c r="K153" i="38"/>
  <c r="J155" i="38"/>
  <c r="K156" i="38"/>
  <c r="K161" i="38"/>
  <c r="M162" i="38"/>
  <c r="K163" i="38"/>
  <c r="J165" i="38"/>
  <c r="K169" i="38"/>
  <c r="K174" i="38"/>
  <c r="M175" i="38"/>
  <c r="K176" i="38"/>
  <c r="J178" i="38"/>
  <c r="M180" i="38"/>
  <c r="K181" i="38"/>
  <c r="K183" i="38"/>
  <c r="J184" i="38"/>
  <c r="J186" i="38"/>
  <c r="M188" i="38"/>
  <c r="M189" i="38"/>
  <c r="M190" i="38"/>
  <c r="M192" i="38"/>
  <c r="M195" i="38"/>
  <c r="J198" i="38"/>
  <c r="K201" i="38"/>
  <c r="K206" i="38"/>
  <c r="M207" i="38"/>
  <c r="K208" i="38"/>
  <c r="J210" i="38"/>
  <c r="K16" i="38"/>
  <c r="K18" i="38"/>
  <c r="M22" i="38"/>
  <c r="J34" i="38"/>
  <c r="B34" i="38" s="1"/>
  <c r="J37" i="38"/>
  <c r="B37" i="38" s="1"/>
  <c r="K39" i="38"/>
  <c r="K41" i="38"/>
  <c r="M69" i="38"/>
  <c r="M73" i="38"/>
  <c r="M77" i="38"/>
  <c r="K81" i="38"/>
  <c r="M87" i="38"/>
  <c r="M94" i="38"/>
  <c r="K95" i="38"/>
  <c r="K97" i="38"/>
  <c r="K100" i="38"/>
  <c r="M105" i="38"/>
  <c r="K113" i="38"/>
  <c r="M121" i="38"/>
  <c r="J129" i="38"/>
  <c r="K137" i="38"/>
  <c r="J139" i="38"/>
  <c r="K141" i="38"/>
  <c r="J145" i="38"/>
  <c r="K146" i="38"/>
  <c r="J147" i="38"/>
  <c r="J149" i="38"/>
  <c r="M150" i="38"/>
  <c r="M151" i="38"/>
  <c r="K152" i="38"/>
  <c r="M155" i="38"/>
  <c r="M156" i="38"/>
  <c r="M157" i="38"/>
  <c r="M159" i="38"/>
  <c r="J160" i="38"/>
  <c r="K165" i="38"/>
  <c r="M166" i="38"/>
  <c r="J167" i="38"/>
  <c r="J168" i="38"/>
  <c r="M169" i="38"/>
  <c r="J173" i="38"/>
  <c r="L176" i="38"/>
  <c r="M193" i="38"/>
  <c r="J197" i="38"/>
  <c r="J205" i="38"/>
  <c r="M213" i="38"/>
  <c r="M224" i="38"/>
  <c r="J232" i="38"/>
  <c r="M233" i="38"/>
  <c r="J237" i="38"/>
  <c r="M238" i="38"/>
  <c r="K240" i="38"/>
  <c r="J244" i="38"/>
  <c r="J246" i="38"/>
  <c r="J248" i="38"/>
  <c r="K249" i="38"/>
  <c r="L250" i="38"/>
  <c r="J253" i="38"/>
  <c r="K258" i="38"/>
  <c r="K261" i="38"/>
  <c r="K263" i="38"/>
  <c r="K265" i="38"/>
  <c r="K267" i="38"/>
  <c r="M268" i="38"/>
  <c r="M269" i="38"/>
  <c r="K272" i="38"/>
  <c r="M274" i="38"/>
  <c r="M275" i="38"/>
  <c r="M276" i="38"/>
  <c r="M277" i="38"/>
  <c r="J281" i="38"/>
  <c r="K282" i="38"/>
  <c r="K283" i="38"/>
  <c r="M284" i="38"/>
  <c r="M285" i="38"/>
  <c r="J288" i="38"/>
  <c r="K289" i="38"/>
  <c r="M290" i="38"/>
  <c r="J293" i="38"/>
  <c r="K294" i="38"/>
  <c r="K295" i="38"/>
  <c r="K297" i="38"/>
  <c r="M299" i="38"/>
  <c r="J301" i="38"/>
  <c r="K305" i="38"/>
  <c r="M306" i="38"/>
  <c r="K307" i="38"/>
  <c r="M308" i="38"/>
  <c r="M309" i="38"/>
  <c r="J313" i="38"/>
  <c r="M315" i="38"/>
  <c r="J317" i="38"/>
  <c r="J321" i="38"/>
  <c r="K322" i="38"/>
  <c r="J323" i="38"/>
  <c r="K324" i="38"/>
  <c r="M326" i="38"/>
  <c r="M328" i="38"/>
  <c r="M329" i="38"/>
  <c r="M332" i="38"/>
  <c r="K178" i="38"/>
  <c r="M184" i="38"/>
  <c r="J190" i="38"/>
  <c r="K196" i="38"/>
  <c r="K198" i="38"/>
  <c r="M202" i="38"/>
  <c r="M203" i="38"/>
  <c r="K210" i="38"/>
  <c r="K215" i="38"/>
  <c r="J216" i="38"/>
  <c r="J220" i="38"/>
  <c r="J222" i="38"/>
  <c r="M225" i="38"/>
  <c r="J228" i="38"/>
  <c r="J229" i="38"/>
  <c r="M232" i="38"/>
  <c r="M237" i="38"/>
  <c r="M239" i="38"/>
  <c r="M242" i="38"/>
  <c r="K244" i="38"/>
  <c r="J245" i="38"/>
  <c r="K246" i="38"/>
  <c r="M248" i="38"/>
  <c r="M249" i="38"/>
  <c r="M250" i="38"/>
  <c r="M253" i="38"/>
  <c r="M254" i="38"/>
  <c r="M256" i="38"/>
  <c r="K259" i="38"/>
  <c r="M262" i="38"/>
  <c r="M266" i="38"/>
  <c r="J269" i="38"/>
  <c r="K270" i="38"/>
  <c r="M272" i="38"/>
  <c r="M273" i="38"/>
  <c r="J277" i="38"/>
  <c r="K278" i="38"/>
  <c r="K279" i="38"/>
  <c r="K281" i="38"/>
  <c r="M283" i="38"/>
  <c r="J285" i="38"/>
  <c r="K286" i="38"/>
  <c r="K288" i="38"/>
  <c r="K293" i="38"/>
  <c r="M294" i="38"/>
  <c r="M298" i="38"/>
  <c r="J300" i="38"/>
  <c r="K301" i="38"/>
  <c r="K303" i="38"/>
  <c r="M307" i="38"/>
  <c r="J309" i="38"/>
  <c r="J311" i="38"/>
  <c r="J312" i="38"/>
  <c r="K313" i="38"/>
  <c r="K317" i="38"/>
  <c r="K319" i="38"/>
  <c r="K321" i="38"/>
  <c r="M322" i="38"/>
  <c r="K323" i="38"/>
  <c r="M324" i="38"/>
  <c r="M325" i="38"/>
  <c r="J329" i="38"/>
  <c r="M330" i="38"/>
  <c r="M331" i="38"/>
  <c r="J333" i="38"/>
  <c r="M336" i="38"/>
  <c r="M337" i="38"/>
  <c r="K341" i="38"/>
  <c r="M343" i="38"/>
  <c r="K344" i="38"/>
  <c r="J348" i="38"/>
  <c r="M170" i="38"/>
  <c r="M181" i="38"/>
  <c r="M183" i="38"/>
  <c r="K186" i="38"/>
  <c r="J192" i="38"/>
  <c r="M194" i="38"/>
  <c r="M214" i="38"/>
  <c r="M215" i="38"/>
  <c r="K216" i="38"/>
  <c r="K218" i="38"/>
  <c r="K219" i="38"/>
  <c r="K222" i="38"/>
  <c r="K228" i="38"/>
  <c r="J230" i="38"/>
  <c r="M234" i="38"/>
  <c r="M235" i="38"/>
  <c r="K238" i="38"/>
  <c r="M240" i="38"/>
  <c r="M241" i="38"/>
  <c r="M243" i="38"/>
  <c r="M244" i="38"/>
  <c r="K245" i="38"/>
  <c r="M247" i="38"/>
  <c r="J250" i="38"/>
  <c r="M251" i="38"/>
  <c r="M252" i="38"/>
  <c r="J254" i="38"/>
  <c r="K255" i="38"/>
  <c r="J256" i="38"/>
  <c r="M257" i="38"/>
  <c r="M258" i="38"/>
  <c r="M259" i="38"/>
  <c r="M260" i="38"/>
  <c r="M261" i="38"/>
  <c r="M263" i="38"/>
  <c r="M264" i="38"/>
  <c r="M265" i="38"/>
  <c r="M267" i="38"/>
  <c r="K269" i="38"/>
  <c r="K271" i="38"/>
  <c r="J273" i="38"/>
  <c r="K274" i="38"/>
  <c r="K277" i="38"/>
  <c r="M278" i="38"/>
  <c r="M282" i="38"/>
  <c r="J284" i="38"/>
  <c r="K285" i="38"/>
  <c r="M288" i="38"/>
  <c r="M289" i="38"/>
  <c r="M291" i="38"/>
  <c r="K292" i="38"/>
  <c r="M295" i="38"/>
  <c r="M296" i="38"/>
  <c r="M297" i="38"/>
  <c r="K300" i="38"/>
  <c r="K302" i="38"/>
  <c r="M303" i="38"/>
  <c r="M304" i="38"/>
  <c r="M305" i="38"/>
  <c r="K309" i="38"/>
  <c r="M311" i="38"/>
  <c r="K312" i="38"/>
  <c r="J316" i="38"/>
  <c r="K318" i="38"/>
  <c r="M323" i="38"/>
  <c r="J325" i="38"/>
  <c r="J327" i="38"/>
  <c r="J328" i="38"/>
  <c r="K329" i="38"/>
  <c r="K333" i="38"/>
  <c r="K335" i="38"/>
  <c r="J337" i="38"/>
  <c r="K338" i="38"/>
  <c r="J339" i="38"/>
  <c r="K340" i="38"/>
  <c r="M342" i="38"/>
  <c r="M182" i="38"/>
  <c r="K191" i="38"/>
  <c r="M201" i="38"/>
  <c r="M212" i="38"/>
  <c r="M226" i="38"/>
  <c r="K230" i="38"/>
  <c r="K233" i="38"/>
  <c r="K242" i="38"/>
  <c r="M245" i="38"/>
  <c r="M246" i="38"/>
  <c r="J249" i="38"/>
  <c r="K250" i="38"/>
  <c r="K254" i="38"/>
  <c r="M255" i="38"/>
  <c r="K256" i="38"/>
  <c r="J258" i="38"/>
  <c r="B258" i="38" s="1"/>
  <c r="J261" i="38"/>
  <c r="B261" i="38" s="1"/>
  <c r="K262" i="38"/>
  <c r="J265" i="38"/>
  <c r="B265" i="38" s="1"/>
  <c r="K266" i="38"/>
  <c r="K268" i="38"/>
  <c r="M270" i="38"/>
  <c r="M271" i="38"/>
  <c r="K273" i="38"/>
  <c r="K275" i="38"/>
  <c r="M279" i="38"/>
  <c r="M280" i="38"/>
  <c r="M281" i="38"/>
  <c r="K284" i="38"/>
  <c r="M286" i="38"/>
  <c r="M287" i="38"/>
  <c r="J289" i="38"/>
  <c r="K290" i="38"/>
  <c r="M292" i="38"/>
  <c r="M293" i="38"/>
  <c r="J297" i="38"/>
  <c r="K298" i="38"/>
  <c r="K299" i="38"/>
  <c r="M300" i="38"/>
  <c r="M301" i="38"/>
  <c r="M302" i="38"/>
  <c r="J305" i="38"/>
  <c r="B305" i="38" s="1"/>
  <c r="K306" i="38"/>
  <c r="J307" i="38"/>
  <c r="B307" i="38" s="1"/>
  <c r="K308" i="38"/>
  <c r="M310" i="38"/>
  <c r="M312" i="38"/>
  <c r="M313" i="38"/>
  <c r="M314" i="38"/>
  <c r="M316" i="38"/>
  <c r="M317" i="38"/>
  <c r="M318" i="38"/>
  <c r="M319" i="38"/>
  <c r="M320" i="38"/>
  <c r="M321" i="38"/>
  <c r="K325" i="38"/>
  <c r="M327" i="38"/>
  <c r="K328" i="38"/>
  <c r="J332" i="38"/>
  <c r="K334" i="38"/>
  <c r="K337" i="38"/>
  <c r="M338" i="38"/>
  <c r="K339" i="38"/>
  <c r="M340" i="38"/>
  <c r="M341" i="38"/>
  <c r="J345" i="38"/>
  <c r="M346" i="38"/>
  <c r="M347" i="38"/>
  <c r="J343" i="38"/>
  <c r="M344" i="38"/>
  <c r="M348" i="38"/>
  <c r="M349" i="38"/>
  <c r="M350" i="38"/>
  <c r="M352" i="38"/>
  <c r="M353" i="38"/>
  <c r="K357" i="38"/>
  <c r="M359" i="38"/>
  <c r="K360" i="38"/>
  <c r="J364" i="38"/>
  <c r="K366" i="38"/>
  <c r="M367" i="38"/>
  <c r="M368" i="38"/>
  <c r="M369" i="38"/>
  <c r="K373" i="38"/>
  <c r="M375" i="38"/>
  <c r="K376" i="38"/>
  <c r="L377" i="38"/>
  <c r="J381" i="38"/>
  <c r="M384" i="38"/>
  <c r="M385" i="38"/>
  <c r="K389" i="38"/>
  <c r="J391" i="38"/>
  <c r="J392" i="38"/>
  <c r="K393" i="38"/>
  <c r="J396" i="38"/>
  <c r="K398" i="38"/>
  <c r="M403" i="38"/>
  <c r="J405" i="38"/>
  <c r="M408" i="38"/>
  <c r="M409" i="38"/>
  <c r="M411" i="38"/>
  <c r="M414" i="38"/>
  <c r="M415" i="38"/>
  <c r="M417" i="38"/>
  <c r="K418" i="38"/>
  <c r="M420" i="38"/>
  <c r="M422" i="38"/>
  <c r="M423" i="38"/>
  <c r="J427" i="38"/>
  <c r="J431" i="38"/>
  <c r="J435" i="38"/>
  <c r="K436" i="38"/>
  <c r="J437" i="38"/>
  <c r="K438" i="38"/>
  <c r="M440" i="38"/>
  <c r="M442" i="38"/>
  <c r="M335" i="38"/>
  <c r="M339" i="38"/>
  <c r="K345" i="38"/>
  <c r="J349" i="38"/>
  <c r="J353" i="38"/>
  <c r="K354" i="38"/>
  <c r="J355" i="38"/>
  <c r="K356" i="38"/>
  <c r="M358" i="38"/>
  <c r="M360" i="38"/>
  <c r="M361" i="38"/>
  <c r="M362" i="38"/>
  <c r="M364" i="38"/>
  <c r="M365" i="38"/>
  <c r="M366" i="38"/>
  <c r="J369" i="38"/>
  <c r="K370" i="38"/>
  <c r="J371" i="38"/>
  <c r="K372" i="38"/>
  <c r="M374" i="38"/>
  <c r="M376" i="38"/>
  <c r="M377" i="38"/>
  <c r="M378" i="38"/>
  <c r="M379" i="38"/>
  <c r="K381" i="38"/>
  <c r="K383" i="38"/>
  <c r="J385" i="38"/>
  <c r="K386" i="38"/>
  <c r="J387" i="38"/>
  <c r="K388" i="38"/>
  <c r="M391" i="38"/>
  <c r="K392" i="38"/>
  <c r="M396" i="38"/>
  <c r="M397" i="38"/>
  <c r="M398" i="38"/>
  <c r="M399" i="38"/>
  <c r="M400" i="38"/>
  <c r="M401" i="38"/>
  <c r="K405" i="38"/>
  <c r="M406" i="38"/>
  <c r="J409" i="38"/>
  <c r="K410" i="38"/>
  <c r="J415" i="38"/>
  <c r="M416" i="38"/>
  <c r="M418" i="38"/>
  <c r="M419" i="38"/>
  <c r="J421" i="38"/>
  <c r="J423" i="38"/>
  <c r="M424" i="38"/>
  <c r="K425" i="38"/>
  <c r="J426" i="38"/>
  <c r="K427" i="38"/>
  <c r="M428" i="38"/>
  <c r="K429" i="38"/>
  <c r="J430" i="38"/>
  <c r="K431" i="38"/>
  <c r="K433" i="38"/>
  <c r="K435" i="38"/>
  <c r="M436" i="38"/>
  <c r="K437" i="38"/>
  <c r="M438" i="38"/>
  <c r="M439" i="38"/>
  <c r="J443" i="38"/>
  <c r="M445" i="38"/>
  <c r="J447" i="38"/>
  <c r="K451" i="38"/>
  <c r="M452" i="38"/>
  <c r="K453" i="38"/>
  <c r="M454" i="38"/>
  <c r="M455" i="38"/>
  <c r="J459" i="38"/>
  <c r="M461" i="38"/>
  <c r="J463" i="38"/>
  <c r="J467" i="38"/>
  <c r="K468" i="38"/>
  <c r="M334" i="38"/>
  <c r="K349" i="38"/>
  <c r="K351" i="38"/>
  <c r="K353" i="38"/>
  <c r="M354" i="38"/>
  <c r="K355" i="38"/>
  <c r="M356" i="38"/>
  <c r="M357" i="38"/>
  <c r="J361" i="38"/>
  <c r="M363" i="38"/>
  <c r="J365" i="38"/>
  <c r="K369" i="38"/>
  <c r="M370" i="38"/>
  <c r="K371" i="38"/>
  <c r="M372" i="38"/>
  <c r="M373" i="38"/>
  <c r="J377" i="38"/>
  <c r="J380" i="38"/>
  <c r="K382" i="38"/>
  <c r="M383" i="38"/>
  <c r="K385" i="38"/>
  <c r="M386" i="38"/>
  <c r="K387" i="38"/>
  <c r="M388" i="38"/>
  <c r="M389" i="38"/>
  <c r="M390" i="38"/>
  <c r="M392" i="38"/>
  <c r="M393" i="38"/>
  <c r="M394" i="38"/>
  <c r="M395" i="38"/>
  <c r="J397" i="38"/>
  <c r="J401" i="38"/>
  <c r="K402" i="38"/>
  <c r="J403" i="38"/>
  <c r="K404" i="38"/>
  <c r="J407" i="38"/>
  <c r="J408" i="38"/>
  <c r="K409" i="38"/>
  <c r="M410" i="38"/>
  <c r="M412" i="38"/>
  <c r="K413" i="38"/>
  <c r="J414" i="38"/>
  <c r="K415" i="38"/>
  <c r="J417" i="38"/>
  <c r="J419" i="38"/>
  <c r="K421" i="38"/>
  <c r="J422" i="38"/>
  <c r="K423" i="38"/>
  <c r="M425" i="38"/>
  <c r="K426" i="38"/>
  <c r="M429" i="38"/>
  <c r="K430" i="38"/>
  <c r="K432" i="38"/>
  <c r="M433" i="38"/>
  <c r="M437" i="38"/>
  <c r="J439" i="38"/>
  <c r="J441" i="38"/>
  <c r="J442" i="38"/>
  <c r="K443" i="38"/>
  <c r="K447" i="38"/>
  <c r="K449" i="38"/>
  <c r="M453" i="38"/>
  <c r="J455" i="38"/>
  <c r="J457" i="38"/>
  <c r="J458" i="38"/>
  <c r="K459" i="38"/>
  <c r="K463" i="38"/>
  <c r="K465" i="38"/>
  <c r="K467" i="38"/>
  <c r="M333" i="38"/>
  <c r="J341" i="38"/>
  <c r="J344" i="38"/>
  <c r="B344" i="38" s="1"/>
  <c r="M345" i="38"/>
  <c r="K350" i="38"/>
  <c r="M351" i="38"/>
  <c r="M355" i="38"/>
  <c r="J357" i="38"/>
  <c r="B357" i="38" s="1"/>
  <c r="J359" i="38"/>
  <c r="J360" i="38"/>
  <c r="B360" i="38" s="1"/>
  <c r="K361" i="38"/>
  <c r="K365" i="38"/>
  <c r="K367" i="38"/>
  <c r="M371" i="38"/>
  <c r="J373" i="38"/>
  <c r="J375" i="38"/>
  <c r="J376" i="38"/>
  <c r="K377" i="38"/>
  <c r="M380" i="38"/>
  <c r="M381" i="38"/>
  <c r="M382" i="38"/>
  <c r="M387" i="38"/>
  <c r="J389" i="38"/>
  <c r="B389" i="38" s="1"/>
  <c r="J393" i="38"/>
  <c r="K397" i="38"/>
  <c r="K399" i="38"/>
  <c r="K401" i="38"/>
  <c r="M402" i="38"/>
  <c r="K403" i="38"/>
  <c r="M404" i="38"/>
  <c r="M405" i="38"/>
  <c r="M407" i="38"/>
  <c r="K408" i="38"/>
  <c r="M413" i="38"/>
  <c r="K414" i="38"/>
  <c r="K417" i="38"/>
  <c r="J418" i="38"/>
  <c r="B418" i="38" s="1"/>
  <c r="K419" i="38"/>
  <c r="K420" i="38"/>
  <c r="M421" i="38"/>
  <c r="K422" i="38"/>
  <c r="K424" i="38"/>
  <c r="M426" i="38"/>
  <c r="M427" i="38"/>
  <c r="M430" i="38"/>
  <c r="M431" i="38"/>
  <c r="M432" i="38"/>
  <c r="M434" i="38"/>
  <c r="M435" i="38"/>
  <c r="K439" i="38"/>
  <c r="M441" i="38"/>
  <c r="K442" i="38"/>
  <c r="J446" i="38"/>
  <c r="K448" i="38"/>
  <c r="M449" i="38"/>
  <c r="M450" i="38"/>
  <c r="M451" i="38"/>
  <c r="J453" i="38"/>
  <c r="K458" i="38"/>
  <c r="M463" i="38"/>
  <c r="M464" i="38"/>
  <c r="K471" i="38"/>
  <c r="M473" i="38"/>
  <c r="K474" i="38"/>
  <c r="J478" i="38"/>
  <c r="K480" i="38"/>
  <c r="K483" i="38"/>
  <c r="M484" i="38"/>
  <c r="K485" i="38"/>
  <c r="M486" i="38"/>
  <c r="M487" i="38"/>
  <c r="J491" i="38"/>
  <c r="M492" i="38"/>
  <c r="M493" i="38"/>
  <c r="J495" i="38"/>
  <c r="J499" i="38"/>
  <c r="K500" i="38"/>
  <c r="J501" i="38"/>
  <c r="K502" i="38"/>
  <c r="M504" i="38"/>
  <c r="K506" i="38"/>
  <c r="K507" i="38"/>
  <c r="M510" i="38"/>
  <c r="M511" i="38"/>
  <c r="M512" i="38"/>
  <c r="M513" i="38"/>
  <c r="K514" i="38"/>
  <c r="K516" i="38"/>
  <c r="M518" i="38"/>
  <c r="M519" i="38"/>
  <c r="M522" i="38"/>
  <c r="M523" i="38"/>
  <c r="J526" i="38"/>
  <c r="K527" i="38"/>
  <c r="J531" i="38"/>
  <c r="K533" i="38"/>
  <c r="J534" i="38"/>
  <c r="K535" i="38"/>
  <c r="K537" i="38"/>
  <c r="J538" i="38"/>
  <c r="K539" i="38"/>
  <c r="M542" i="38"/>
  <c r="M543" i="38"/>
  <c r="M544" i="38"/>
  <c r="M545" i="38"/>
  <c r="K546" i="38"/>
  <c r="K548" i="38"/>
  <c r="M550" i="38"/>
  <c r="M551" i="38"/>
  <c r="M554" i="38"/>
  <c r="M555" i="38"/>
  <c r="J558" i="38"/>
  <c r="K559" i="38"/>
  <c r="J563" i="38"/>
  <c r="K565" i="38"/>
  <c r="J566" i="38"/>
  <c r="K567" i="38"/>
  <c r="K569" i="38"/>
  <c r="J570" i="38"/>
  <c r="K571" i="38"/>
  <c r="M574" i="38"/>
  <c r="M575" i="38"/>
  <c r="M576" i="38"/>
  <c r="M577" i="38"/>
  <c r="K578" i="38"/>
  <c r="K580" i="38"/>
  <c r="M582" i="38"/>
  <c r="M583" i="38"/>
  <c r="M586" i="38"/>
  <c r="M587" i="38"/>
  <c r="J590" i="38"/>
  <c r="K591" i="38"/>
  <c r="J595" i="38"/>
  <c r="K597" i="38"/>
  <c r="J598" i="38"/>
  <c r="K599" i="38"/>
  <c r="K601" i="38"/>
  <c r="J602" i="38"/>
  <c r="K603" i="38"/>
  <c r="M606" i="38"/>
  <c r="M607" i="38"/>
  <c r="J609" i="38"/>
  <c r="J611" i="38"/>
  <c r="M612" i="38"/>
  <c r="M613" i="38"/>
  <c r="K614" i="38"/>
  <c r="M617" i="38"/>
  <c r="K618" i="38"/>
  <c r="K621" i="38"/>
  <c r="J622" i="38"/>
  <c r="K623" i="38"/>
  <c r="K624" i="38"/>
  <c r="M625" i="38"/>
  <c r="K626" i="38"/>
  <c r="K628" i="38"/>
  <c r="J631" i="38"/>
  <c r="J635" i="38"/>
  <c r="M636" i="38"/>
  <c r="M638" i="38"/>
  <c r="M639" i="38"/>
  <c r="J641" i="38"/>
  <c r="J643" i="38"/>
  <c r="M644" i="38"/>
  <c r="K645" i="38"/>
  <c r="J646" i="38"/>
  <c r="K647" i="38"/>
  <c r="M648" i="38"/>
  <c r="K649" i="38"/>
  <c r="J650" i="38"/>
  <c r="K651" i="38"/>
  <c r="K653" i="38"/>
  <c r="J654" i="38"/>
  <c r="K655" i="38"/>
  <c r="K656" i="38"/>
  <c r="M657" i="38"/>
  <c r="K658" i="38"/>
  <c r="K660" i="38"/>
  <c r="M662" i="38"/>
  <c r="M663" i="38"/>
  <c r="M666" i="38"/>
  <c r="M667" i="38"/>
  <c r="M668" i="38"/>
  <c r="M670" i="38"/>
  <c r="M671" i="38"/>
  <c r="J673" i="38"/>
  <c r="J675" i="38"/>
  <c r="M676" i="38"/>
  <c r="M677" i="38"/>
  <c r="K678" i="38"/>
  <c r="M681" i="38"/>
  <c r="K682" i="38"/>
  <c r="M685" i="38"/>
  <c r="K686" i="38"/>
  <c r="M688" i="38"/>
  <c r="M690" i="38"/>
  <c r="M691" i="38"/>
  <c r="J694" i="38"/>
  <c r="K695" i="38"/>
  <c r="M696" i="38"/>
  <c r="K697" i="38"/>
  <c r="J698" i="38"/>
  <c r="K699" i="38"/>
  <c r="J701" i="38"/>
  <c r="J703" i="38"/>
  <c r="K705" i="38"/>
  <c r="M446" i="38"/>
  <c r="K452" i="38"/>
  <c r="M457" i="38"/>
  <c r="M458" i="38"/>
  <c r="J462" i="38"/>
  <c r="M467" i="38"/>
  <c r="J469" i="38"/>
  <c r="K470" i="38"/>
  <c r="M472" i="38"/>
  <c r="M474" i="38"/>
  <c r="M475" i="38"/>
  <c r="M478" i="38"/>
  <c r="M479" i="38"/>
  <c r="M480" i="38"/>
  <c r="M481" i="38"/>
  <c r="M485" i="38"/>
  <c r="J487" i="38"/>
  <c r="J489" i="38"/>
  <c r="J490" i="38"/>
  <c r="K491" i="38"/>
  <c r="K495" i="38"/>
  <c r="K497" i="38"/>
  <c r="K499" i="38"/>
  <c r="M500" i="38"/>
  <c r="K501" i="38"/>
  <c r="M502" i="38"/>
  <c r="M503" i="38"/>
  <c r="K508" i="38"/>
  <c r="J511" i="38"/>
  <c r="M514" i="38"/>
  <c r="M515" i="38"/>
  <c r="M516" i="38"/>
  <c r="J519" i="38"/>
  <c r="M520" i="38"/>
  <c r="J523" i="38"/>
  <c r="M524" i="38"/>
  <c r="M525" i="38"/>
  <c r="K526" i="38"/>
  <c r="K528" i="38"/>
  <c r="J530" i="38"/>
  <c r="K531" i="38"/>
  <c r="M533" i="38"/>
  <c r="K534" i="38"/>
  <c r="K536" i="38"/>
  <c r="M537" i="38"/>
  <c r="K538" i="38"/>
  <c r="K540" i="38"/>
  <c r="J543" i="38"/>
  <c r="M546" i="38"/>
  <c r="M547" i="38"/>
  <c r="M548" i="38"/>
  <c r="J551" i="38"/>
  <c r="M552" i="38"/>
  <c r="J555" i="38"/>
  <c r="M556" i="38"/>
  <c r="M557" i="38"/>
  <c r="K558" i="38"/>
  <c r="K560" i="38"/>
  <c r="J562" i="38"/>
  <c r="K563" i="38"/>
  <c r="M565" i="38"/>
  <c r="K566" i="38"/>
  <c r="K568" i="38"/>
  <c r="M569" i="38"/>
  <c r="K570" i="38"/>
  <c r="K572" i="38"/>
  <c r="J575" i="38"/>
  <c r="M578" i="38"/>
  <c r="M579" i="38"/>
  <c r="M580" i="38"/>
  <c r="J583" i="38"/>
  <c r="M584" i="38"/>
  <c r="J587" i="38"/>
  <c r="M588" i="38"/>
  <c r="M589" i="38"/>
  <c r="K590" i="38"/>
  <c r="K592" i="38"/>
  <c r="J594" i="38"/>
  <c r="K595" i="38"/>
  <c r="M597" i="38"/>
  <c r="K598" i="38"/>
  <c r="K600" i="38"/>
  <c r="M601" i="38"/>
  <c r="K602" i="38"/>
  <c r="K604" i="38"/>
  <c r="J607" i="38"/>
  <c r="K609" i="38"/>
  <c r="J610" i="38"/>
  <c r="K611" i="38"/>
  <c r="M614" i="38"/>
  <c r="M615" i="38"/>
  <c r="M618" i="38"/>
  <c r="M619" i="38"/>
  <c r="M621" i="38"/>
  <c r="K622" i="38"/>
  <c r="M624" i="38"/>
  <c r="M626" i="38"/>
  <c r="M627" i="38"/>
  <c r="J630" i="38"/>
  <c r="K631" i="38"/>
  <c r="M632" i="38"/>
  <c r="K633" i="38"/>
  <c r="J634" i="38"/>
  <c r="K635" i="38"/>
  <c r="J637" i="38"/>
  <c r="J639" i="38"/>
  <c r="K641" i="38"/>
  <c r="J642" i="38"/>
  <c r="K643" i="38"/>
  <c r="M645" i="38"/>
  <c r="K646" i="38"/>
  <c r="M649" i="38"/>
  <c r="K650" i="38"/>
  <c r="M653" i="38"/>
  <c r="K654" i="38"/>
  <c r="M656" i="38"/>
  <c r="M658" i="38"/>
  <c r="M659" i="38"/>
  <c r="J663" i="38"/>
  <c r="J667" i="38"/>
  <c r="J669" i="38"/>
  <c r="J671" i="38"/>
  <c r="K673" i="38"/>
  <c r="J674" i="38"/>
  <c r="K675" i="38"/>
  <c r="M678" i="38"/>
  <c r="M679" i="38"/>
  <c r="M682" i="38"/>
  <c r="M683" i="38"/>
  <c r="M684" i="38"/>
  <c r="M686" i="38"/>
  <c r="M687" i="38"/>
  <c r="J689" i="38"/>
  <c r="J691" i="38"/>
  <c r="M692" i="38"/>
  <c r="M693" i="38"/>
  <c r="K694" i="38"/>
  <c r="M697" i="38"/>
  <c r="K698" i="38"/>
  <c r="K701" i="38"/>
  <c r="J702" i="38"/>
  <c r="K703" i="38"/>
  <c r="K704" i="38"/>
  <c r="M705" i="38"/>
  <c r="K706" i="38"/>
  <c r="M448" i="38"/>
  <c r="K454" i="38"/>
  <c r="M462" i="38"/>
  <c r="M468" i="38"/>
  <c r="K469" i="38"/>
  <c r="M470" i="38"/>
  <c r="M471" i="38"/>
  <c r="J475" i="38"/>
  <c r="M476" i="38"/>
  <c r="M477" i="38"/>
  <c r="J479" i="38"/>
  <c r="M482" i="38"/>
  <c r="M483" i="38"/>
  <c r="K487" i="38"/>
  <c r="M489" i="38"/>
  <c r="K490" i="38"/>
  <c r="J494" i="38"/>
  <c r="K496" i="38"/>
  <c r="M497" i="38"/>
  <c r="M501" i="38"/>
  <c r="J503" i="38"/>
  <c r="J505" i="38"/>
  <c r="M506" i="38"/>
  <c r="M507" i="38"/>
  <c r="J510" i="38"/>
  <c r="K511" i="38"/>
  <c r="J515" i="38"/>
  <c r="K517" i="38"/>
  <c r="J518" i="38"/>
  <c r="K519" i="38"/>
  <c r="K521" i="38"/>
  <c r="J522" i="38"/>
  <c r="K523" i="38"/>
  <c r="M526" i="38"/>
  <c r="M527" i="38"/>
  <c r="M528" i="38"/>
  <c r="M529" i="38"/>
  <c r="K530" i="38"/>
  <c r="K532" i="38"/>
  <c r="M534" i="38"/>
  <c r="M535" i="38"/>
  <c r="M538" i="38"/>
  <c r="M539" i="38"/>
  <c r="J542" i="38"/>
  <c r="K543" i="38"/>
  <c r="J547" i="38"/>
  <c r="K549" i="38"/>
  <c r="J550" i="38"/>
  <c r="K551" i="38"/>
  <c r="K553" i="38"/>
  <c r="J554" i="38"/>
  <c r="K555" i="38"/>
  <c r="M558" i="38"/>
  <c r="M559" i="38"/>
  <c r="M560" i="38"/>
  <c r="M561" i="38"/>
  <c r="K562" i="38"/>
  <c r="K564" i="38"/>
  <c r="M566" i="38"/>
  <c r="M567" i="38"/>
  <c r="M570" i="38"/>
  <c r="M571" i="38"/>
  <c r="J574" i="38"/>
  <c r="K575" i="38"/>
  <c r="J579" i="38"/>
  <c r="K581" i="38"/>
  <c r="J582" i="38"/>
  <c r="K583" i="38"/>
  <c r="K585" i="38"/>
  <c r="J586" i="38"/>
  <c r="K587" i="38"/>
  <c r="M590" i="38"/>
  <c r="M591" i="38"/>
  <c r="M592" i="38"/>
  <c r="M593" i="38"/>
  <c r="K594" i="38"/>
  <c r="K596" i="38"/>
  <c r="M598" i="38"/>
  <c r="M599" i="38"/>
  <c r="M602" i="38"/>
  <c r="M603" i="38"/>
  <c r="J606" i="38"/>
  <c r="K607" i="38"/>
  <c r="K608" i="38"/>
  <c r="M609" i="38"/>
  <c r="K610" i="38"/>
  <c r="K612" i="38"/>
  <c r="J615" i="38"/>
  <c r="J619" i="38"/>
  <c r="M620" i="38"/>
  <c r="M622" i="38"/>
  <c r="M623" i="38"/>
  <c r="J625" i="38"/>
  <c r="J627" i="38"/>
  <c r="M628" i="38"/>
  <c r="M629" i="38"/>
  <c r="K630" i="38"/>
  <c r="M633" i="38"/>
  <c r="K634" i="38"/>
  <c r="K637" i="38"/>
  <c r="J638" i="38"/>
  <c r="K639" i="38"/>
  <c r="K640" i="38"/>
  <c r="M641" i="38"/>
  <c r="K642" i="38"/>
  <c r="K644" i="38"/>
  <c r="M646" i="38"/>
  <c r="M647" i="38"/>
  <c r="M650" i="38"/>
  <c r="M651" i="38"/>
  <c r="M652" i="38"/>
  <c r="M654" i="38"/>
  <c r="M655" i="38"/>
  <c r="J657" i="38"/>
  <c r="J659" i="38"/>
  <c r="M660" i="38"/>
  <c r="K661" i="38"/>
  <c r="J662" i="38"/>
  <c r="K663" i="38"/>
  <c r="M664" i="38"/>
  <c r="K665" i="38"/>
  <c r="J666" i="38"/>
  <c r="K667" i="38"/>
  <c r="K669" i="38"/>
  <c r="J670" i="38"/>
  <c r="K671" i="38"/>
  <c r="K672" i="38"/>
  <c r="M673" i="38"/>
  <c r="K674" i="38"/>
  <c r="K676" i="38"/>
  <c r="J679" i="38"/>
  <c r="J683" i="38"/>
  <c r="J685" i="38"/>
  <c r="J687" i="38"/>
  <c r="K689" i="38"/>
  <c r="J690" i="38"/>
  <c r="K691" i="38"/>
  <c r="M443" i="38"/>
  <c r="M444" i="38"/>
  <c r="M447" i="38"/>
  <c r="J451" i="38"/>
  <c r="B451" i="38" s="1"/>
  <c r="K455" i="38"/>
  <c r="M456" i="38"/>
  <c r="M459" i="38"/>
  <c r="M460" i="38"/>
  <c r="K464" i="38"/>
  <c r="M465" i="38"/>
  <c r="M466" i="38"/>
  <c r="M469" i="38"/>
  <c r="J471" i="38"/>
  <c r="J473" i="38"/>
  <c r="J474" i="38"/>
  <c r="K475" i="38"/>
  <c r="K479" i="38"/>
  <c r="K481" i="38"/>
  <c r="J483" i="38"/>
  <c r="K484" i="38"/>
  <c r="J485" i="38"/>
  <c r="K486" i="38"/>
  <c r="M488" i="38"/>
  <c r="M490" i="38"/>
  <c r="M491" i="38"/>
  <c r="M494" i="38"/>
  <c r="M495" i="38"/>
  <c r="M496" i="38"/>
  <c r="M498" i="38"/>
  <c r="M499" i="38"/>
  <c r="K503" i="38"/>
  <c r="M505" i="38"/>
  <c r="J506" i="38"/>
  <c r="J507" i="38"/>
  <c r="M508" i="38"/>
  <c r="M509" i="38"/>
  <c r="K510" i="38"/>
  <c r="K512" i="38"/>
  <c r="J514" i="38"/>
  <c r="K515" i="38"/>
  <c r="M517" i="38"/>
  <c r="K518" i="38"/>
  <c r="K520" i="38"/>
  <c r="M521" i="38"/>
  <c r="K522" i="38"/>
  <c r="K524" i="38"/>
  <c r="J527" i="38"/>
  <c r="B527" i="38" s="1"/>
  <c r="M530" i="38"/>
  <c r="M531" i="38"/>
  <c r="M532" i="38"/>
  <c r="J535" i="38"/>
  <c r="B535" i="38" s="1"/>
  <c r="M536" i="38"/>
  <c r="J539" i="38"/>
  <c r="M540" i="38"/>
  <c r="M541" i="38"/>
  <c r="K542" i="38"/>
  <c r="K544" i="38"/>
  <c r="J546" i="38"/>
  <c r="K547" i="38"/>
  <c r="M549" i="38"/>
  <c r="K550" i="38"/>
  <c r="K552" i="38"/>
  <c r="M553" i="38"/>
  <c r="K554" i="38"/>
  <c r="K556" i="38"/>
  <c r="J559" i="38"/>
  <c r="B559" i="38" s="1"/>
  <c r="M562" i="38"/>
  <c r="M563" i="38"/>
  <c r="M564" i="38"/>
  <c r="J567" i="38"/>
  <c r="B567" i="38" s="1"/>
  <c r="M568" i="38"/>
  <c r="J571" i="38"/>
  <c r="M572" i="38"/>
  <c r="M573" i="38"/>
  <c r="K574" i="38"/>
  <c r="K576" i="38"/>
  <c r="J578" i="38"/>
  <c r="K579" i="38"/>
  <c r="M581" i="38"/>
  <c r="K582" i="38"/>
  <c r="K584" i="38"/>
  <c r="M585" i="38"/>
  <c r="K586" i="38"/>
  <c r="K588" i="38"/>
  <c r="J591" i="38"/>
  <c r="B591" i="38" s="1"/>
  <c r="M594" i="38"/>
  <c r="M595" i="38"/>
  <c r="M596" i="38"/>
  <c r="J599" i="38"/>
  <c r="B599" i="38" s="1"/>
  <c r="M600" i="38"/>
  <c r="J603" i="38"/>
  <c r="M604" i="38"/>
  <c r="M605" i="38"/>
  <c r="K606" i="38"/>
  <c r="M608" i="38"/>
  <c r="M610" i="38"/>
  <c r="M611" i="38"/>
  <c r="J614" i="38"/>
  <c r="K615" i="38"/>
  <c r="M616" i="38"/>
  <c r="K617" i="38"/>
  <c r="J618" i="38"/>
  <c r="K619" i="38"/>
  <c r="J621" i="38"/>
  <c r="J623" i="38"/>
  <c r="B623" i="38" s="1"/>
  <c r="K625" i="38"/>
  <c r="J626" i="38"/>
  <c r="B626" i="38" s="1"/>
  <c r="K627" i="38"/>
  <c r="M630" i="38"/>
  <c r="M631" i="38"/>
  <c r="M634" i="38"/>
  <c r="M635" i="38"/>
  <c r="M637" i="38"/>
  <c r="K638" i="38"/>
  <c r="M640" i="38"/>
  <c r="M642" i="38"/>
  <c r="M643" i="38"/>
  <c r="J647" i="38"/>
  <c r="J651" i="38"/>
  <c r="B651" i="38" s="1"/>
  <c r="J653" i="38"/>
  <c r="B653" i="38" s="1"/>
  <c r="J655" i="38"/>
  <c r="K657" i="38"/>
  <c r="J658" i="38"/>
  <c r="K659" i="38"/>
  <c r="M661" i="38"/>
  <c r="K662" i="38"/>
  <c r="M665" i="38"/>
  <c r="K666" i="38"/>
  <c r="M669" i="38"/>
  <c r="K670" i="38"/>
  <c r="M672" i="38"/>
  <c r="M674" i="38"/>
  <c r="M675" i="38"/>
  <c r="J678" i="38"/>
  <c r="B678" i="38" s="1"/>
  <c r="K679" i="38"/>
  <c r="M680" i="38"/>
  <c r="K681" i="38"/>
  <c r="J682" i="38"/>
  <c r="B682" i="38" s="1"/>
  <c r="K683" i="38"/>
  <c r="K685" i="38"/>
  <c r="J686" i="38"/>
  <c r="K687" i="38"/>
  <c r="K688" i="38"/>
  <c r="M689" i="38"/>
  <c r="K690" i="38"/>
  <c r="K692" i="38"/>
  <c r="J695" i="38"/>
  <c r="B695" i="38" s="1"/>
  <c r="J699" i="38"/>
  <c r="M700" i="38"/>
  <c r="M702" i="38"/>
  <c r="M703" i="38"/>
  <c r="J705" i="38"/>
  <c r="J707" i="38"/>
  <c r="M708" i="38"/>
  <c r="M709" i="38"/>
  <c r="K710" i="38"/>
  <c r="M713" i="38"/>
  <c r="K714" i="38"/>
  <c r="K717" i="38"/>
  <c r="M695" i="38"/>
  <c r="M704" i="38"/>
  <c r="M706" i="38"/>
  <c r="K711" i="38"/>
  <c r="M712" i="38"/>
  <c r="K713" i="38"/>
  <c r="M714" i="38"/>
  <c r="M715" i="38"/>
  <c r="M718" i="38"/>
  <c r="M719" i="38"/>
  <c r="J721" i="38"/>
  <c r="J723" i="38"/>
  <c r="M724" i="38"/>
  <c r="K725" i="38"/>
  <c r="J726" i="38"/>
  <c r="K727" i="38"/>
  <c r="M728" i="38"/>
  <c r="K729" i="38"/>
  <c r="J730" i="38"/>
  <c r="K731" i="38"/>
  <c r="K733" i="38"/>
  <c r="J734" i="38"/>
  <c r="K735" i="38"/>
  <c r="K736" i="38"/>
  <c r="M737" i="38"/>
  <c r="K738" i="38"/>
  <c r="K740" i="38"/>
  <c r="M742" i="38"/>
  <c r="M743" i="38"/>
  <c r="M746" i="38"/>
  <c r="M747" i="38"/>
  <c r="M748" i="38"/>
  <c r="M750" i="38"/>
  <c r="M751" i="38"/>
  <c r="J753" i="38"/>
  <c r="J755" i="38"/>
  <c r="M756" i="38"/>
  <c r="M757" i="38"/>
  <c r="K758" i="38"/>
  <c r="M761" i="38"/>
  <c r="K762" i="38"/>
  <c r="K765" i="38"/>
  <c r="J766" i="38"/>
  <c r="K767" i="38"/>
  <c r="K768" i="38"/>
  <c r="M769" i="38"/>
  <c r="K770" i="38"/>
  <c r="K773" i="38"/>
  <c r="J775" i="38"/>
  <c r="K776" i="38"/>
  <c r="J777" i="38"/>
  <c r="K778" i="38"/>
  <c r="M780" i="38"/>
  <c r="M782" i="38"/>
  <c r="M783" i="38"/>
  <c r="M784" i="38"/>
  <c r="M786" i="38"/>
  <c r="M787" i="38"/>
  <c r="M788" i="38"/>
  <c r="J791" i="38"/>
  <c r="K792" i="38"/>
  <c r="J793" i="38"/>
  <c r="K794" i="38"/>
  <c r="M796" i="38"/>
  <c r="M798" i="38"/>
  <c r="M799" i="38"/>
  <c r="M800" i="38"/>
  <c r="M802" i="38"/>
  <c r="M803" i="38"/>
  <c r="M804" i="38"/>
  <c r="J807" i="38"/>
  <c r="K808" i="38"/>
  <c r="J809" i="38"/>
  <c r="K810" i="38"/>
  <c r="M812" i="38"/>
  <c r="M814" i="38"/>
  <c r="J816" i="38"/>
  <c r="K817" i="38"/>
  <c r="J821" i="38"/>
  <c r="M823" i="38"/>
  <c r="K824" i="38"/>
  <c r="K826" i="38"/>
  <c r="M827" i="38"/>
  <c r="K828" i="38"/>
  <c r="K830" i="38"/>
  <c r="M832" i="38"/>
  <c r="M833" i="38"/>
  <c r="K835" i="38"/>
  <c r="J836" i="38"/>
  <c r="K837" i="38"/>
  <c r="M839" i="38"/>
  <c r="K840" i="38"/>
  <c r="K843" i="38"/>
  <c r="J844" i="38"/>
  <c r="K845" i="38"/>
  <c r="J847" i="38"/>
  <c r="J849" i="38"/>
  <c r="M851" i="38"/>
  <c r="K852" i="38"/>
  <c r="K854" i="38"/>
  <c r="M856" i="38"/>
  <c r="M857" i="38"/>
  <c r="M859" i="38"/>
  <c r="K860" i="38"/>
  <c r="K863" i="38"/>
  <c r="J864" i="38"/>
  <c r="K865" i="38"/>
  <c r="K866" i="38"/>
  <c r="M867" i="38"/>
  <c r="K868" i="38"/>
  <c r="K870" i="38"/>
  <c r="M872" i="38"/>
  <c r="M873" i="38"/>
  <c r="M876" i="38"/>
  <c r="M877" i="38"/>
  <c r="M879" i="38"/>
  <c r="K880" i="38"/>
  <c r="M882" i="38"/>
  <c r="M884" i="38"/>
  <c r="M885" i="38"/>
  <c r="J889" i="38"/>
  <c r="J893" i="38"/>
  <c r="M894" i="38"/>
  <c r="M896" i="38"/>
  <c r="M897" i="38"/>
  <c r="J899" i="38"/>
  <c r="J901" i="38"/>
  <c r="M902" i="38"/>
  <c r="K903" i="38"/>
  <c r="J904" i="38"/>
  <c r="K905" i="38"/>
  <c r="M906" i="38"/>
  <c r="K907" i="38"/>
  <c r="J908" i="38"/>
  <c r="K909" i="38"/>
  <c r="J911" i="38"/>
  <c r="J913" i="38"/>
  <c r="K915" i="38"/>
  <c r="J916" i="38"/>
  <c r="K917" i="38"/>
  <c r="M919" i="38"/>
  <c r="K920" i="38"/>
  <c r="M923" i="38"/>
  <c r="K924" i="38"/>
  <c r="K927" i="38"/>
  <c r="J928" i="38"/>
  <c r="K929" i="38"/>
  <c r="K930" i="38"/>
  <c r="M931" i="38"/>
  <c r="K932" i="38"/>
  <c r="K934" i="38"/>
  <c r="M936" i="38"/>
  <c r="M937" i="38"/>
  <c r="M940" i="38"/>
  <c r="M941" i="38"/>
  <c r="M943" i="38"/>
  <c r="K944" i="38"/>
  <c r="M946" i="38"/>
  <c r="M948" i="38"/>
  <c r="M949" i="38"/>
  <c r="J953" i="38"/>
  <c r="M699" i="38"/>
  <c r="K702" i="38"/>
  <c r="K707" i="38"/>
  <c r="J710" i="38"/>
  <c r="B710" i="38" s="1"/>
  <c r="J715" i="38"/>
  <c r="M716" i="38"/>
  <c r="J719" i="38"/>
  <c r="K721" i="38"/>
  <c r="J722" i="38"/>
  <c r="K723" i="38"/>
  <c r="M725" i="38"/>
  <c r="K726" i="38"/>
  <c r="M729" i="38"/>
  <c r="K730" i="38"/>
  <c r="M733" i="38"/>
  <c r="K734" i="38"/>
  <c r="M736" i="38"/>
  <c r="M738" i="38"/>
  <c r="M739" i="38"/>
  <c r="J743" i="38"/>
  <c r="J747" i="38"/>
  <c r="J749" i="38"/>
  <c r="J751" i="38"/>
  <c r="K753" i="38"/>
  <c r="J754" i="38"/>
  <c r="K755" i="38"/>
  <c r="M758" i="38"/>
  <c r="M759" i="38"/>
  <c r="M762" i="38"/>
  <c r="M763" i="38"/>
  <c r="M765" i="38"/>
  <c r="K766" i="38"/>
  <c r="M768" i="38"/>
  <c r="M770" i="38"/>
  <c r="M771" i="38"/>
  <c r="K772" i="38"/>
  <c r="K775" i="38"/>
  <c r="M776" i="38"/>
  <c r="K777" i="38"/>
  <c r="M778" i="38"/>
  <c r="M779" i="38"/>
  <c r="J783" i="38"/>
  <c r="M785" i="38"/>
  <c r="J787" i="38"/>
  <c r="K791" i="38"/>
  <c r="M792" i="38"/>
  <c r="K793" i="38"/>
  <c r="M794" i="38"/>
  <c r="M795" i="38"/>
  <c r="J799" i="38"/>
  <c r="M801" i="38"/>
  <c r="J803" i="38"/>
  <c r="K807" i="38"/>
  <c r="M808" i="38"/>
  <c r="K809" i="38"/>
  <c r="M810" i="38"/>
  <c r="M811" i="38"/>
  <c r="M815" i="38"/>
  <c r="K816" i="38"/>
  <c r="K818" i="38"/>
  <c r="J820" i="38"/>
  <c r="K821" i="38"/>
  <c r="M824" i="38"/>
  <c r="M825" i="38"/>
  <c r="M828" i="38"/>
  <c r="M829" i="38"/>
  <c r="J833" i="38"/>
  <c r="M835" i="38"/>
  <c r="K836" i="38"/>
  <c r="K838" i="38"/>
  <c r="M840" i="38"/>
  <c r="M841" i="38"/>
  <c r="M843" i="38"/>
  <c r="K844" i="38"/>
  <c r="K847" i="38"/>
  <c r="J848" i="38"/>
  <c r="K849" i="38"/>
  <c r="K850" i="38"/>
  <c r="M852" i="38"/>
  <c r="M853" i="38"/>
  <c r="J857" i="38"/>
  <c r="M860" i="38"/>
  <c r="M861" i="38"/>
  <c r="M863" i="38"/>
  <c r="K864" i="38"/>
  <c r="M866" i="38"/>
  <c r="M868" i="38"/>
  <c r="M869" i="38"/>
  <c r="J873" i="38"/>
  <c r="J877" i="38"/>
  <c r="M878" i="38"/>
  <c r="M880" i="38"/>
  <c r="M881" i="38"/>
  <c r="J883" i="38"/>
  <c r="J885" i="38"/>
  <c r="M886" i="38"/>
  <c r="K887" i="38"/>
  <c r="J888" i="38"/>
  <c r="K889" i="38"/>
  <c r="M890" i="38"/>
  <c r="K891" i="38"/>
  <c r="J892" i="38"/>
  <c r="K893" i="38"/>
  <c r="J895" i="38"/>
  <c r="J897" i="38"/>
  <c r="K899" i="38"/>
  <c r="J900" i="38"/>
  <c r="K901" i="38"/>
  <c r="M903" i="38"/>
  <c r="K904" i="38"/>
  <c r="M907" i="38"/>
  <c r="K908" i="38"/>
  <c r="K911" i="38"/>
  <c r="J912" i="38"/>
  <c r="K913" i="38"/>
  <c r="K914" i="38"/>
  <c r="M915" i="38"/>
  <c r="K916" i="38"/>
  <c r="K918" i="38"/>
  <c r="M920" i="38"/>
  <c r="M921" i="38"/>
  <c r="M924" i="38"/>
  <c r="M925" i="38"/>
  <c r="M927" i="38"/>
  <c r="K928" i="38"/>
  <c r="M930" i="38"/>
  <c r="M932" i="38"/>
  <c r="M933" i="38"/>
  <c r="J937" i="38"/>
  <c r="J941" i="38"/>
  <c r="M942" i="38"/>
  <c r="M944" i="38"/>
  <c r="M945" i="38"/>
  <c r="J947" i="38"/>
  <c r="J949" i="38"/>
  <c r="M694" i="38"/>
  <c r="M701" i="38"/>
  <c r="K708" i="38"/>
  <c r="M710" i="38"/>
  <c r="M711" i="38"/>
  <c r="K715" i="38"/>
  <c r="J717" i="38"/>
  <c r="J718" i="38"/>
  <c r="K719" i="38"/>
  <c r="K720" i="38"/>
  <c r="M721" i="38"/>
  <c r="K722" i="38"/>
  <c r="K724" i="38"/>
  <c r="M726" i="38"/>
  <c r="M727" i="38"/>
  <c r="M730" i="38"/>
  <c r="M731" i="38"/>
  <c r="M732" i="38"/>
  <c r="M734" i="38"/>
  <c r="M735" i="38"/>
  <c r="J737" i="38"/>
  <c r="J739" i="38"/>
  <c r="M740" i="38"/>
  <c r="K741" i="38"/>
  <c r="J742" i="38"/>
  <c r="K743" i="38"/>
  <c r="M744" i="38"/>
  <c r="K745" i="38"/>
  <c r="J746" i="38"/>
  <c r="K747" i="38"/>
  <c r="K749" i="38"/>
  <c r="J750" i="38"/>
  <c r="K751" i="38"/>
  <c r="K752" i="38"/>
  <c r="M753" i="38"/>
  <c r="K754" i="38"/>
  <c r="K756" i="38"/>
  <c r="J759" i="38"/>
  <c r="J763" i="38"/>
  <c r="M764" i="38"/>
  <c r="M766" i="38"/>
  <c r="M767" i="38"/>
  <c r="J769" i="38"/>
  <c r="J771" i="38"/>
  <c r="M772" i="38"/>
  <c r="M773" i="38"/>
  <c r="M777" i="38"/>
  <c r="J779" i="38"/>
  <c r="J781" i="38"/>
  <c r="J782" i="38"/>
  <c r="K783" i="38"/>
  <c r="K787" i="38"/>
  <c r="K789" i="38"/>
  <c r="M793" i="38"/>
  <c r="J795" i="38"/>
  <c r="J797" i="38"/>
  <c r="J798" i="38"/>
  <c r="K799" i="38"/>
  <c r="K803" i="38"/>
  <c r="K805" i="38"/>
  <c r="M809" i="38"/>
  <c r="J811" i="38"/>
  <c r="K814" i="38"/>
  <c r="M816" i="38"/>
  <c r="M817" i="38"/>
  <c r="M818" i="38"/>
  <c r="M819" i="38"/>
  <c r="K820" i="38"/>
  <c r="K822" i="38"/>
  <c r="J825" i="38"/>
  <c r="M826" i="38"/>
  <c r="J829" i="38"/>
  <c r="M830" i="38"/>
  <c r="J832" i="38"/>
  <c r="K833" i="38"/>
  <c r="K834" i="38"/>
  <c r="M836" i="38"/>
  <c r="M837" i="38"/>
  <c r="J841" i="38"/>
  <c r="M844" i="38"/>
  <c r="M845" i="38"/>
  <c r="M847" i="38"/>
  <c r="K848" i="38"/>
  <c r="M850" i="38"/>
  <c r="J851" i="38"/>
  <c r="J853" i="38"/>
  <c r="M854" i="38"/>
  <c r="K855" i="38"/>
  <c r="J856" i="38"/>
  <c r="K857" i="38"/>
  <c r="M858" i="38"/>
  <c r="J861" i="38"/>
  <c r="M862" i="38"/>
  <c r="M864" i="38"/>
  <c r="M865" i="38"/>
  <c r="J867" i="38"/>
  <c r="J869" i="38"/>
  <c r="M870" i="38"/>
  <c r="K871" i="38"/>
  <c r="J872" i="38"/>
  <c r="K873" i="38"/>
  <c r="M874" i="38"/>
  <c r="K875" i="38"/>
  <c r="J876" i="38"/>
  <c r="K877" i="38"/>
  <c r="J879" i="38"/>
  <c r="J881" i="38"/>
  <c r="K883" i="38"/>
  <c r="J884" i="38"/>
  <c r="K885" i="38"/>
  <c r="M887" i="38"/>
  <c r="K888" i="38"/>
  <c r="M891" i="38"/>
  <c r="K892" i="38"/>
  <c r="K895" i="38"/>
  <c r="J896" i="38"/>
  <c r="K897" i="38"/>
  <c r="K898" i="38"/>
  <c r="M899" i="38"/>
  <c r="K900" i="38"/>
  <c r="K902" i="38"/>
  <c r="M904" i="38"/>
  <c r="M905" i="38"/>
  <c r="M908" i="38"/>
  <c r="M909" i="38"/>
  <c r="M911" i="38"/>
  <c r="K912" i="38"/>
  <c r="M914" i="38"/>
  <c r="M916" i="38"/>
  <c r="M917" i="38"/>
  <c r="J921" i="38"/>
  <c r="J925" i="38"/>
  <c r="M926" i="38"/>
  <c r="M928" i="38"/>
  <c r="M929" i="38"/>
  <c r="J931" i="38"/>
  <c r="J933" i="38"/>
  <c r="M934" i="38"/>
  <c r="K935" i="38"/>
  <c r="J936" i="38"/>
  <c r="M698" i="38"/>
  <c r="J706" i="38"/>
  <c r="B706" i="38" s="1"/>
  <c r="M707" i="38"/>
  <c r="J711" i="38"/>
  <c r="B711" i="38" s="1"/>
  <c r="J714" i="38"/>
  <c r="M717" i="38"/>
  <c r="K718" i="38"/>
  <c r="M720" i="38"/>
  <c r="M722" i="38"/>
  <c r="M723" i="38"/>
  <c r="J727" i="38"/>
  <c r="J731" i="38"/>
  <c r="B731" i="38" s="1"/>
  <c r="J733" i="38"/>
  <c r="B733" i="38" s="1"/>
  <c r="J735" i="38"/>
  <c r="K737" i="38"/>
  <c r="J738" i="38"/>
  <c r="K739" i="38"/>
  <c r="M741" i="38"/>
  <c r="K742" i="38"/>
  <c r="M745" i="38"/>
  <c r="K746" i="38"/>
  <c r="M749" i="38"/>
  <c r="K750" i="38"/>
  <c r="M752" i="38"/>
  <c r="M754" i="38"/>
  <c r="M755" i="38"/>
  <c r="J758" i="38"/>
  <c r="B758" i="38" s="1"/>
  <c r="K759" i="38"/>
  <c r="M760" i="38"/>
  <c r="K761" i="38"/>
  <c r="J762" i="38"/>
  <c r="B762" i="38" s="1"/>
  <c r="K763" i="38"/>
  <c r="J765" i="38"/>
  <c r="J767" i="38"/>
  <c r="K769" i="38"/>
  <c r="J770" i="38"/>
  <c r="K771" i="38"/>
  <c r="M774" i="38"/>
  <c r="M775" i="38"/>
  <c r="K779" i="38"/>
  <c r="M781" i="38"/>
  <c r="K782" i="38"/>
  <c r="J786" i="38"/>
  <c r="K788" i="38"/>
  <c r="M789" i="38"/>
  <c r="M790" i="38"/>
  <c r="M791" i="38"/>
  <c r="K795" i="38"/>
  <c r="M797" i="38"/>
  <c r="K798" i="38"/>
  <c r="J802" i="38"/>
  <c r="K804" i="38"/>
  <c r="M805" i="38"/>
  <c r="M806" i="38"/>
  <c r="M807" i="38"/>
  <c r="K811" i="38"/>
  <c r="M813" i="38"/>
  <c r="J817" i="38"/>
  <c r="B817" i="38" s="1"/>
  <c r="M820" i="38"/>
  <c r="M821" i="38"/>
  <c r="M822" i="38"/>
  <c r="K823" i="38"/>
  <c r="J824" i="38"/>
  <c r="B824" i="38" s="1"/>
  <c r="K825" i="38"/>
  <c r="K827" i="38"/>
  <c r="J828" i="38"/>
  <c r="K829" i="38"/>
  <c r="M831" i="38"/>
  <c r="K832" i="38"/>
  <c r="M834" i="38"/>
  <c r="J835" i="38"/>
  <c r="J837" i="38"/>
  <c r="M838" i="38"/>
  <c r="K839" i="38"/>
  <c r="J840" i="38"/>
  <c r="K841" i="38"/>
  <c r="M842" i="38"/>
  <c r="J845" i="38"/>
  <c r="M846" i="38"/>
  <c r="M848" i="38"/>
  <c r="M849" i="38"/>
  <c r="K851" i="38"/>
  <c r="J852" i="38"/>
  <c r="B852" i="38" s="1"/>
  <c r="K853" i="38"/>
  <c r="M855" i="38"/>
  <c r="K856" i="38"/>
  <c r="K859" i="38"/>
  <c r="J860" i="38"/>
  <c r="B860" i="38" s="1"/>
  <c r="K861" i="38"/>
  <c r="J863" i="38"/>
  <c r="J865" i="38"/>
  <c r="B865" i="38" s="1"/>
  <c r="K867" i="38"/>
  <c r="J868" i="38"/>
  <c r="K869" i="38"/>
  <c r="M871" i="38"/>
  <c r="K872" i="38"/>
  <c r="M875" i="38"/>
  <c r="K876" i="38"/>
  <c r="K879" i="38"/>
  <c r="J880" i="38"/>
  <c r="K881" i="38"/>
  <c r="K882" i="38"/>
  <c r="M883" i="38"/>
  <c r="K884" i="38"/>
  <c r="K886" i="38"/>
  <c r="M888" i="38"/>
  <c r="M889" i="38"/>
  <c r="M892" i="38"/>
  <c r="M893" i="38"/>
  <c r="M895" i="38"/>
  <c r="K896" i="38"/>
  <c r="M898" i="38"/>
  <c r="M900" i="38"/>
  <c r="M901" i="38"/>
  <c r="J905" i="38"/>
  <c r="B905" i="38" s="1"/>
  <c r="J909" i="38"/>
  <c r="M910" i="38"/>
  <c r="M912" i="38"/>
  <c r="M913" i="38"/>
  <c r="J915" i="38"/>
  <c r="J917" i="38"/>
  <c r="M918" i="38"/>
  <c r="K919" i="38"/>
  <c r="J920" i="38"/>
  <c r="K921" i="38"/>
  <c r="M922" i="38"/>
  <c r="K923" i="38"/>
  <c r="J924" i="38"/>
  <c r="B924" i="38" s="1"/>
  <c r="K925" i="38"/>
  <c r="J927" i="38"/>
  <c r="J929" i="38"/>
  <c r="B929" i="38" s="1"/>
  <c r="K931" i="38"/>
  <c r="J932" i="38"/>
  <c r="K933" i="38"/>
  <c r="M935" i="38"/>
  <c r="K936" i="38"/>
  <c r="M939" i="38"/>
  <c r="K940" i="38"/>
  <c r="K943" i="38"/>
  <c r="J944" i="38"/>
  <c r="K945" i="38"/>
  <c r="K946" i="38"/>
  <c r="M947" i="38"/>
  <c r="K948" i="38"/>
  <c r="K950" i="38"/>
  <c r="M952" i="38"/>
  <c r="M953" i="38"/>
  <c r="M938" i="38"/>
  <c r="K939" i="38"/>
  <c r="K941" i="38"/>
  <c r="K947" i="38"/>
  <c r="K949" i="38"/>
  <c r="M956" i="38"/>
  <c r="M957" i="38"/>
  <c r="M959" i="38"/>
  <c r="K960" i="38"/>
  <c r="M962" i="38"/>
  <c r="M964" i="38"/>
  <c r="M965" i="38"/>
  <c r="J969" i="38"/>
  <c r="J973" i="38"/>
  <c r="M974" i="38"/>
  <c r="M976" i="38"/>
  <c r="M977" i="38"/>
  <c r="J979" i="38"/>
  <c r="J981" i="38"/>
  <c r="M982" i="38"/>
  <c r="K983" i="38"/>
  <c r="J984" i="38"/>
  <c r="K985" i="38"/>
  <c r="M986" i="38"/>
  <c r="K987" i="38"/>
  <c r="J988" i="38"/>
  <c r="K989" i="38"/>
  <c r="J991" i="38"/>
  <c r="J993" i="38"/>
  <c r="K995" i="38"/>
  <c r="J996" i="38"/>
  <c r="K997" i="38"/>
  <c r="M999" i="38"/>
  <c r="K1000" i="38"/>
  <c r="M1003" i="38"/>
  <c r="K1004" i="38"/>
  <c r="K1007" i="38"/>
  <c r="J1008" i="38"/>
  <c r="K1009" i="38"/>
  <c r="K1010" i="38"/>
  <c r="M1011" i="38"/>
  <c r="K1012" i="38"/>
  <c r="K1014" i="38"/>
  <c r="M1016" i="38"/>
  <c r="M1017" i="38"/>
  <c r="M1020" i="38"/>
  <c r="M1021" i="38"/>
  <c r="M1023" i="38"/>
  <c r="K1024" i="38"/>
  <c r="M1026" i="38"/>
  <c r="M1028" i="38"/>
  <c r="M1029" i="38"/>
  <c r="J1033" i="38"/>
  <c r="J1037" i="38"/>
  <c r="M1038" i="38"/>
  <c r="M1040" i="38"/>
  <c r="M1041" i="38"/>
  <c r="J1043" i="38"/>
  <c r="J1045" i="38"/>
  <c r="M1046" i="38"/>
  <c r="M1047" i="38"/>
  <c r="K1048" i="38"/>
  <c r="M1051" i="38"/>
  <c r="K1052" i="38"/>
  <c r="M1055" i="38"/>
  <c r="K1056" i="38"/>
  <c r="M1058" i="38"/>
  <c r="M1060" i="38"/>
  <c r="M1061" i="38"/>
  <c r="J1064" i="38"/>
  <c r="K1065" i="38"/>
  <c r="M1066" i="38"/>
  <c r="K1067" i="38"/>
  <c r="J1068" i="38"/>
  <c r="K1069" i="38"/>
  <c r="K1071" i="38"/>
  <c r="M1075" i="38"/>
  <c r="J1077" i="38"/>
  <c r="J1079" i="38"/>
  <c r="J1080" i="38"/>
  <c r="K1081" i="38"/>
  <c r="K1085" i="38"/>
  <c r="K1087" i="38"/>
  <c r="J1089" i="38"/>
  <c r="K1090" i="38"/>
  <c r="J1091" i="38"/>
  <c r="K1092" i="38"/>
  <c r="M1094" i="38"/>
  <c r="M1096" i="38"/>
  <c r="M1097" i="38"/>
  <c r="M1100" i="38"/>
  <c r="M1101" i="38"/>
  <c r="M1102" i="38"/>
  <c r="M1103" i="38"/>
  <c r="M1107" i="38"/>
  <c r="J1109" i="38"/>
  <c r="J1111" i="38"/>
  <c r="J1112" i="38"/>
  <c r="K1113" i="38"/>
  <c r="K1117" i="38"/>
  <c r="K1119" i="38"/>
  <c r="M1123" i="38"/>
  <c r="J1125" i="38"/>
  <c r="J1127" i="38"/>
  <c r="J1128" i="38"/>
  <c r="K1129" i="38"/>
  <c r="K1133" i="38"/>
  <c r="K1135" i="38"/>
  <c r="M1139" i="38"/>
  <c r="J1141" i="38"/>
  <c r="J1143" i="38"/>
  <c r="J1144" i="38"/>
  <c r="K1145" i="38"/>
  <c r="K937" i="38"/>
  <c r="J945" i="38"/>
  <c r="M950" i="38"/>
  <c r="K951" i="38"/>
  <c r="J952" i="38"/>
  <c r="J957" i="38"/>
  <c r="M958" i="38"/>
  <c r="M960" i="38"/>
  <c r="M961" i="38"/>
  <c r="J963" i="38"/>
  <c r="J965" i="38"/>
  <c r="M966" i="38"/>
  <c r="K967" i="38"/>
  <c r="J968" i="38"/>
  <c r="K969" i="38"/>
  <c r="M970" i="38"/>
  <c r="K971" i="38"/>
  <c r="J972" i="38"/>
  <c r="K973" i="38"/>
  <c r="J975" i="38"/>
  <c r="J977" i="38"/>
  <c r="K979" i="38"/>
  <c r="J980" i="38"/>
  <c r="K981" i="38"/>
  <c r="M983" i="38"/>
  <c r="K984" i="38"/>
  <c r="M987" i="38"/>
  <c r="K988" i="38"/>
  <c r="K991" i="38"/>
  <c r="J992" i="38"/>
  <c r="K993" i="38"/>
  <c r="K994" i="38"/>
  <c r="M995" i="38"/>
  <c r="K996" i="38"/>
  <c r="K998" i="38"/>
  <c r="M1000" i="38"/>
  <c r="M1001" i="38"/>
  <c r="M1004" i="38"/>
  <c r="M1005" i="38"/>
  <c r="M1007" i="38"/>
  <c r="K1008" i="38"/>
  <c r="M1010" i="38"/>
  <c r="M1012" i="38"/>
  <c r="M1013" i="38"/>
  <c r="J1017" i="38"/>
  <c r="J1021" i="38"/>
  <c r="M1022" i="38"/>
  <c r="M1024" i="38"/>
  <c r="M1025" i="38"/>
  <c r="J1027" i="38"/>
  <c r="J1029" i="38"/>
  <c r="M1030" i="38"/>
  <c r="K1031" i="38"/>
  <c r="J1032" i="38"/>
  <c r="K1033" i="38"/>
  <c r="M1034" i="38"/>
  <c r="K1035" i="38"/>
  <c r="J1036" i="38"/>
  <c r="K1037" i="38"/>
  <c r="J1039" i="38"/>
  <c r="J1041" i="38"/>
  <c r="K1043" i="38"/>
  <c r="J1044" i="38"/>
  <c r="K1045" i="38"/>
  <c r="M1048" i="38"/>
  <c r="M1049" i="38"/>
  <c r="M1052" i="38"/>
  <c r="M1053" i="38"/>
  <c r="M1054" i="38"/>
  <c r="M1056" i="38"/>
  <c r="M1057" i="38"/>
  <c r="J1059" i="38"/>
  <c r="J1061" i="38"/>
  <c r="M1062" i="38"/>
  <c r="M1063" i="38"/>
  <c r="K1064" i="38"/>
  <c r="M1067" i="38"/>
  <c r="K1068" i="38"/>
  <c r="K1070" i="38"/>
  <c r="M1071" i="38"/>
  <c r="M1072" i="38"/>
  <c r="M1073" i="38"/>
  <c r="K1077" i="38"/>
  <c r="M1079" i="38"/>
  <c r="K1080" i="38"/>
  <c r="J1084" i="38"/>
  <c r="K1086" i="38"/>
  <c r="K1089" i="38"/>
  <c r="M1090" i="38"/>
  <c r="K1091" i="38"/>
  <c r="M1092" i="38"/>
  <c r="M1093" i="38"/>
  <c r="J1097" i="38"/>
  <c r="M1098" i="38"/>
  <c r="M1099" i="38"/>
  <c r="J1101" i="38"/>
  <c r="M1104" i="38"/>
  <c r="M1105" i="38"/>
  <c r="K1109" i="38"/>
  <c r="M1111" i="38"/>
  <c r="K1112" i="38"/>
  <c r="J1116" i="38"/>
  <c r="K1118" i="38"/>
  <c r="M1119" i="38"/>
  <c r="M1120" i="38"/>
  <c r="M1121" i="38"/>
  <c r="K1125" i="38"/>
  <c r="M1127" i="38"/>
  <c r="K1128" i="38"/>
  <c r="J1132" i="38"/>
  <c r="K1134" i="38"/>
  <c r="M1135" i="38"/>
  <c r="M1136" i="38"/>
  <c r="M1137" i="38"/>
  <c r="K1141" i="38"/>
  <c r="M1143" i="38"/>
  <c r="K1144" i="38"/>
  <c r="J1148" i="38"/>
  <c r="K1150" i="38"/>
  <c r="K1153" i="38"/>
  <c r="M1154" i="38"/>
  <c r="K1155" i="38"/>
  <c r="M1156" i="38"/>
  <c r="M1157" i="38"/>
  <c r="J1161" i="38"/>
  <c r="M1162" i="38"/>
  <c r="M1163" i="38"/>
  <c r="J1165" i="38"/>
  <c r="M1168" i="38"/>
  <c r="M1169" i="38"/>
  <c r="J943" i="38"/>
  <c r="B943" i="38" s="1"/>
  <c r="M951" i="38"/>
  <c r="K952" i="38"/>
  <c r="M954" i="38"/>
  <c r="K955" i="38"/>
  <c r="J956" i="38"/>
  <c r="K957" i="38"/>
  <c r="J959" i="38"/>
  <c r="J961" i="38"/>
  <c r="K963" i="38"/>
  <c r="J964" i="38"/>
  <c r="K965" i="38"/>
  <c r="M967" i="38"/>
  <c r="K968" i="38"/>
  <c r="M971" i="38"/>
  <c r="K972" i="38"/>
  <c r="K975" i="38"/>
  <c r="J976" i="38"/>
  <c r="K977" i="38"/>
  <c r="K978" i="38"/>
  <c r="M979" i="38"/>
  <c r="K980" i="38"/>
  <c r="K982" i="38"/>
  <c r="M984" i="38"/>
  <c r="M985" i="38"/>
  <c r="M988" i="38"/>
  <c r="M989" i="38"/>
  <c r="M991" i="38"/>
  <c r="K992" i="38"/>
  <c r="M994" i="38"/>
  <c r="M996" i="38"/>
  <c r="M997" i="38"/>
  <c r="J1001" i="38"/>
  <c r="J1005" i="38"/>
  <c r="M1006" i="38"/>
  <c r="M1008" i="38"/>
  <c r="M1009" i="38"/>
  <c r="J1011" i="38"/>
  <c r="J1013" i="38"/>
  <c r="M1014" i="38"/>
  <c r="K1015" i="38"/>
  <c r="J1016" i="38"/>
  <c r="K1017" i="38"/>
  <c r="M1018" i="38"/>
  <c r="K1019" i="38"/>
  <c r="J1020" i="38"/>
  <c r="K1021" i="38"/>
  <c r="J1023" i="38"/>
  <c r="J1025" i="38"/>
  <c r="K1027" i="38"/>
  <c r="J1028" i="38"/>
  <c r="K1029" i="38"/>
  <c r="M1031" i="38"/>
  <c r="K1032" i="38"/>
  <c r="M1035" i="38"/>
  <c r="K1036" i="38"/>
  <c r="K1039" i="38"/>
  <c r="J1040" i="38"/>
  <c r="K1041" i="38"/>
  <c r="K1042" i="38"/>
  <c r="M1043" i="38"/>
  <c r="K1044" i="38"/>
  <c r="K1046" i="38"/>
  <c r="J1049" i="38"/>
  <c r="J1053" i="38"/>
  <c r="J1055" i="38"/>
  <c r="J1057" i="38"/>
  <c r="K1059" i="38"/>
  <c r="J1060" i="38"/>
  <c r="K1061" i="38"/>
  <c r="M1064" i="38"/>
  <c r="M1065" i="38"/>
  <c r="M1068" i="38"/>
  <c r="M1069" i="38"/>
  <c r="M1070" i="38"/>
  <c r="J1073" i="38"/>
  <c r="K1074" i="38"/>
  <c r="J1075" i="38"/>
  <c r="K1076" i="38"/>
  <c r="M1078" i="38"/>
  <c r="M1080" i="38"/>
  <c r="M1081" i="38"/>
  <c r="M1084" i="38"/>
  <c r="M1085" i="38"/>
  <c r="M1086" i="38"/>
  <c r="M1087" i="38"/>
  <c r="M1091" i="38"/>
  <c r="J1093" i="38"/>
  <c r="J1095" i="38"/>
  <c r="J1096" i="38"/>
  <c r="K1097" i="38"/>
  <c r="K1101" i="38"/>
  <c r="K1103" i="38"/>
  <c r="J1105" i="38"/>
  <c r="K1106" i="38"/>
  <c r="J1107" i="38"/>
  <c r="K1108" i="38"/>
  <c r="M1110" i="38"/>
  <c r="M1112" i="38"/>
  <c r="M1113" i="38"/>
  <c r="M1114" i="38"/>
  <c r="M1116" i="38"/>
  <c r="M1117" i="38"/>
  <c r="M1118" i="38"/>
  <c r="J1121" i="38"/>
  <c r="K1122" i="38"/>
  <c r="J1123" i="38"/>
  <c r="K1124" i="38"/>
  <c r="M1126" i="38"/>
  <c r="M1128" i="38"/>
  <c r="M1129" i="38"/>
  <c r="M1130" i="38"/>
  <c r="M1132" i="38"/>
  <c r="M1133" i="38"/>
  <c r="M1134" i="38"/>
  <c r="J1137" i="38"/>
  <c r="K1138" i="38"/>
  <c r="J1139" i="38"/>
  <c r="K1140" i="38"/>
  <c r="M1142" i="38"/>
  <c r="M1144" i="38"/>
  <c r="M1145" i="38"/>
  <c r="M1148" i="38"/>
  <c r="M1149" i="38"/>
  <c r="M1150" i="38"/>
  <c r="M1151" i="38"/>
  <c r="M1155" i="38"/>
  <c r="J1157" i="38"/>
  <c r="J1159" i="38"/>
  <c r="J1160" i="38"/>
  <c r="K1161" i="38"/>
  <c r="K1165" i="38"/>
  <c r="K1167" i="38"/>
  <c r="J1169" i="38"/>
  <c r="K1170" i="38"/>
  <c r="J1171" i="38"/>
  <c r="K1172" i="38"/>
  <c r="M1175" i="38"/>
  <c r="K1176" i="38"/>
  <c r="K1181" i="38"/>
  <c r="K1183" i="38"/>
  <c r="K1185" i="38"/>
  <c r="M1186" i="38"/>
  <c r="K1187" i="38"/>
  <c r="M1188" i="38"/>
  <c r="M1189" i="38"/>
  <c r="M1191" i="38"/>
  <c r="K1192" i="38"/>
  <c r="J1197" i="38"/>
  <c r="M1200" i="38"/>
  <c r="M1201" i="38"/>
  <c r="K1205" i="38"/>
  <c r="M1208" i="38"/>
  <c r="M1209" i="38"/>
  <c r="K1210" i="38"/>
  <c r="J940" i="38"/>
  <c r="B940" i="38" s="1"/>
  <c r="J948" i="38"/>
  <c r="K953" i="38"/>
  <c r="M955" i="38"/>
  <c r="K956" i="38"/>
  <c r="K959" i="38"/>
  <c r="J960" i="38"/>
  <c r="B960" i="38" s="1"/>
  <c r="K961" i="38"/>
  <c r="K962" i="38"/>
  <c r="M963" i="38"/>
  <c r="K964" i="38"/>
  <c r="K966" i="38"/>
  <c r="M968" i="38"/>
  <c r="M969" i="38"/>
  <c r="M972" i="38"/>
  <c r="M973" i="38"/>
  <c r="M975" i="38"/>
  <c r="K976" i="38"/>
  <c r="M978" i="38"/>
  <c r="M980" i="38"/>
  <c r="M981" i="38"/>
  <c r="J985" i="38"/>
  <c r="J989" i="38"/>
  <c r="M990" i="38"/>
  <c r="M992" i="38"/>
  <c r="M993" i="38"/>
  <c r="J995" i="38"/>
  <c r="J997" i="38"/>
  <c r="M998" i="38"/>
  <c r="K999" i="38"/>
  <c r="J1000" i="38"/>
  <c r="K1001" i="38"/>
  <c r="M1002" i="38"/>
  <c r="K1003" i="38"/>
  <c r="J1004" i="38"/>
  <c r="K1005" i="38"/>
  <c r="J1007" i="38"/>
  <c r="J1009" i="38"/>
  <c r="K1011" i="38"/>
  <c r="J1012" i="38"/>
  <c r="B1012" i="38" s="1"/>
  <c r="K1013" i="38"/>
  <c r="M1015" i="38"/>
  <c r="K1016" i="38"/>
  <c r="M1019" i="38"/>
  <c r="K1020" i="38"/>
  <c r="K1023" i="38"/>
  <c r="J1024" i="38"/>
  <c r="B1024" i="38" s="1"/>
  <c r="K1025" i="38"/>
  <c r="K1026" i="38"/>
  <c r="M1027" i="38"/>
  <c r="K1028" i="38"/>
  <c r="K1030" i="38"/>
  <c r="M1032" i="38"/>
  <c r="M1033" i="38"/>
  <c r="M1036" i="38"/>
  <c r="M1037" i="38"/>
  <c r="M1039" i="38"/>
  <c r="K1040" i="38"/>
  <c r="M1042" i="38"/>
  <c r="M1044" i="38"/>
  <c r="M1045" i="38"/>
  <c r="J1048" i="38"/>
  <c r="K1049" i="38"/>
  <c r="M1050" i="38"/>
  <c r="K1051" i="38"/>
  <c r="J1052" i="38"/>
  <c r="B1052" i="38" s="1"/>
  <c r="K1053" i="38"/>
  <c r="K1055" i="38"/>
  <c r="J1056" i="38"/>
  <c r="K1057" i="38"/>
  <c r="K1058" i="38"/>
  <c r="M1059" i="38"/>
  <c r="K1060" i="38"/>
  <c r="K1062" i="38"/>
  <c r="J1065" i="38"/>
  <c r="J1069" i="38"/>
  <c r="K1073" i="38"/>
  <c r="M1074" i="38"/>
  <c r="K1075" i="38"/>
  <c r="M1076" i="38"/>
  <c r="M1077" i="38"/>
  <c r="J1081" i="38"/>
  <c r="M1082" i="38"/>
  <c r="M1083" i="38"/>
  <c r="J1085" i="38"/>
  <c r="M1088" i="38"/>
  <c r="M1089" i="38"/>
  <c r="K1093" i="38"/>
  <c r="M1095" i="38"/>
  <c r="K1096" i="38"/>
  <c r="J1100" i="38"/>
  <c r="K1102" i="38"/>
  <c r="K1105" i="38"/>
  <c r="M1106" i="38"/>
  <c r="K1107" i="38"/>
  <c r="M1108" i="38"/>
  <c r="M1109" i="38"/>
  <c r="J1113" i="38"/>
  <c r="M1115" i="38"/>
  <c r="J1117" i="38"/>
  <c r="K1121" i="38"/>
  <c r="M1122" i="38"/>
  <c r="K1123" i="38"/>
  <c r="M1124" i="38"/>
  <c r="M1125" i="38"/>
  <c r="J1129" i="38"/>
  <c r="M1131" i="38"/>
  <c r="J1133" i="38"/>
  <c r="K1137" i="38"/>
  <c r="M1138" i="38"/>
  <c r="K1139" i="38"/>
  <c r="M1140" i="38"/>
  <c r="M1141" i="38"/>
  <c r="J1145" i="38"/>
  <c r="M1146" i="38"/>
  <c r="M1147" i="38"/>
  <c r="J1149" i="38"/>
  <c r="M1152" i="38"/>
  <c r="M1153" i="38"/>
  <c r="K1157" i="38"/>
  <c r="M1159" i="38"/>
  <c r="K1160" i="38"/>
  <c r="J1164" i="38"/>
  <c r="K1166" i="38"/>
  <c r="K1169" i="38"/>
  <c r="M1170" i="38"/>
  <c r="K1171" i="38"/>
  <c r="M1172" i="38"/>
  <c r="M1173" i="38"/>
  <c r="M1174" i="38"/>
  <c r="M1176" i="38"/>
  <c r="M1177" i="38"/>
  <c r="J1180" i="38"/>
  <c r="K1182" i="38"/>
  <c r="M1187" i="38"/>
  <c r="J1189" i="38"/>
  <c r="M1192" i="38"/>
  <c r="M1193" i="38"/>
  <c r="M1195" i="38"/>
  <c r="K1197" i="38"/>
  <c r="K1199" i="38"/>
  <c r="J1201" i="38"/>
  <c r="K1202" i="38"/>
  <c r="J1203" i="38"/>
  <c r="K1204" i="38"/>
  <c r="M1206" i="38"/>
  <c r="J1209" i="38"/>
  <c r="M1210" i="38"/>
  <c r="K1213" i="38"/>
  <c r="K1215" i="38"/>
  <c r="J1217" i="38"/>
  <c r="K1218" i="38"/>
  <c r="J1219" i="38"/>
  <c r="K1220" i="38"/>
  <c r="M1223" i="38"/>
  <c r="K1224" i="38"/>
  <c r="J1153" i="38"/>
  <c r="M1165" i="38"/>
  <c r="J1173" i="38"/>
  <c r="K1177" i="38"/>
  <c r="M1181" i="38"/>
  <c r="K1189" i="38"/>
  <c r="J1191" i="38"/>
  <c r="J1193" i="38"/>
  <c r="M1194" i="38"/>
  <c r="K1198" i="38"/>
  <c r="M1199" i="38"/>
  <c r="M1205" i="38"/>
  <c r="M1207" i="38"/>
  <c r="K1208" i="38"/>
  <c r="J1213" i="38"/>
  <c r="M1215" i="38"/>
  <c r="M1220" i="38"/>
  <c r="M1221" i="38"/>
  <c r="M1222" i="38"/>
  <c r="K1225" i="38"/>
  <c r="M1228" i="38"/>
  <c r="M1229" i="38"/>
  <c r="M1230" i="38"/>
  <c r="M1232" i="38"/>
  <c r="M1233" i="38"/>
  <c r="K1237" i="38"/>
  <c r="J1239" i="38"/>
  <c r="J1240" i="38"/>
  <c r="K1241" i="38"/>
  <c r="M1243" i="38"/>
  <c r="J1245" i="38"/>
  <c r="J1249" i="38"/>
  <c r="K1250" i="38"/>
  <c r="J1251" i="38"/>
  <c r="K1252" i="38"/>
  <c r="J1255" i="38"/>
  <c r="J1256" i="38"/>
  <c r="K1257" i="38"/>
  <c r="M1258" i="38"/>
  <c r="M1260" i="38"/>
  <c r="M1261" i="38"/>
  <c r="M1262" i="38"/>
  <c r="M1263" i="38"/>
  <c r="M1267" i="38"/>
  <c r="J1269" i="38"/>
  <c r="M1270" i="38"/>
  <c r="J1271" i="38"/>
  <c r="J1272" i="38"/>
  <c r="K1273" i="38"/>
  <c r="M1275" i="38"/>
  <c r="J1276" i="38"/>
  <c r="K1278" i="38"/>
  <c r="M1279" i="38"/>
  <c r="K1281" i="38"/>
  <c r="M1282" i="38"/>
  <c r="K1283" i="38"/>
  <c r="M1284" i="38"/>
  <c r="M1285" i="38"/>
  <c r="J1287" i="38"/>
  <c r="J1288" i="38"/>
  <c r="K1289" i="38"/>
  <c r="M1292" i="38"/>
  <c r="M1293" i="38"/>
  <c r="M1294" i="38"/>
  <c r="M1296" i="38"/>
  <c r="M1297" i="38"/>
  <c r="K1299" i="38"/>
  <c r="J1300" i="38"/>
  <c r="K1301" i="38"/>
  <c r="M1303" i="38"/>
  <c r="K1304" i="38"/>
  <c r="K1307" i="38"/>
  <c r="J1308" i="38"/>
  <c r="K1309" i="38"/>
  <c r="J1311" i="38"/>
  <c r="J1313" i="38"/>
  <c r="M1315" i="38"/>
  <c r="K1316" i="38"/>
  <c r="K1318" i="38"/>
  <c r="M1320" i="38"/>
  <c r="M1321" i="38"/>
  <c r="M1323" i="38"/>
  <c r="K1324" i="38"/>
  <c r="K1327" i="38"/>
  <c r="J1328" i="38"/>
  <c r="K1329" i="38"/>
  <c r="K1330" i="38"/>
  <c r="M1332" i="38"/>
  <c r="M1333" i="38"/>
  <c r="J1336" i="38"/>
  <c r="K1337" i="38"/>
  <c r="M1338" i="38"/>
  <c r="J1341" i="38"/>
  <c r="M1342" i="38"/>
  <c r="M1344" i="38"/>
  <c r="M1345" i="38"/>
  <c r="J1348" i="38"/>
  <c r="K1349" i="38"/>
  <c r="M1352" i="38"/>
  <c r="M1353" i="38"/>
  <c r="M1355" i="38"/>
  <c r="K1357" i="38"/>
  <c r="M1360" i="38"/>
  <c r="M1361" i="38"/>
  <c r="J1363" i="38"/>
  <c r="K1364" i="38"/>
  <c r="K1369" i="38"/>
  <c r="M1370" i="38"/>
  <c r="K1371" i="38"/>
  <c r="J1373" i="38"/>
  <c r="M1374" i="38"/>
  <c r="J1375" i="38"/>
  <c r="J1376" i="38"/>
  <c r="K1377" i="38"/>
  <c r="K1378" i="38"/>
  <c r="J1379" i="38"/>
  <c r="K1380" i="38"/>
  <c r="M1382" i="38"/>
  <c r="K1385" i="38"/>
  <c r="M1386" i="38"/>
  <c r="K1387" i="38"/>
  <c r="M1388" i="38"/>
  <c r="M1389" i="38"/>
  <c r="M1391" i="38"/>
  <c r="K1392" i="38"/>
  <c r="K1394" i="38"/>
  <c r="J1395" i="38"/>
  <c r="K1397" i="38"/>
  <c r="M1398" i="38"/>
  <c r="K1399" i="38"/>
  <c r="J1401" i="38"/>
  <c r="M1402" i="38"/>
  <c r="M1403" i="38"/>
  <c r="K1404" i="38"/>
  <c r="M1406" i="38"/>
  <c r="J1409" i="38"/>
  <c r="M1410" i="38"/>
  <c r="M1412" i="38"/>
  <c r="M1413" i="38"/>
  <c r="M1415" i="38"/>
  <c r="J1419" i="38"/>
  <c r="J1421" i="38"/>
  <c r="J1423" i="38"/>
  <c r="K1424" i="38"/>
  <c r="J1428" i="38"/>
  <c r="K1433" i="38"/>
  <c r="M1436" i="38"/>
  <c r="M1437" i="38"/>
  <c r="J1440" i="38"/>
  <c r="K1441" i="38"/>
  <c r="K1445" i="38"/>
  <c r="M1446" i="38"/>
  <c r="K1447" i="38"/>
  <c r="K1449" i="38"/>
  <c r="M1452" i="38"/>
  <c r="M1453" i="38"/>
  <c r="J1456" i="38"/>
  <c r="K1457" i="38"/>
  <c r="K1461" i="38"/>
  <c r="M1462" i="38"/>
  <c r="K1463" i="38"/>
  <c r="J1465" i="38"/>
  <c r="M1466" i="38"/>
  <c r="M1467" i="38"/>
  <c r="K1468" i="38"/>
  <c r="M1470" i="38"/>
  <c r="J1473" i="38"/>
  <c r="M1475" i="38"/>
  <c r="J1477" i="38"/>
  <c r="K1478" i="38"/>
  <c r="J1479" i="38"/>
  <c r="J1481" i="38"/>
  <c r="M1482" i="38"/>
  <c r="M1483" i="38"/>
  <c r="K1484" i="38"/>
  <c r="M1486" i="38"/>
  <c r="J1489" i="38"/>
  <c r="M1490" i="38"/>
  <c r="M1491" i="38"/>
  <c r="J1493" i="38"/>
  <c r="K1494" i="38"/>
  <c r="J1495" i="38"/>
  <c r="J1497" i="38"/>
  <c r="M1498" i="38"/>
  <c r="M1499" i="38"/>
  <c r="K1500" i="38"/>
  <c r="M1503" i="38"/>
  <c r="M1504" i="38"/>
  <c r="M1505" i="38"/>
  <c r="K1506" i="38"/>
  <c r="J1509" i="38"/>
  <c r="K1510" i="38"/>
  <c r="J1511" i="38"/>
  <c r="M1512" i="38"/>
  <c r="M1513" i="38"/>
  <c r="K1515" i="38"/>
  <c r="J1516" i="38"/>
  <c r="K1517" i="38"/>
  <c r="J1519" i="38"/>
  <c r="K1520" i="38"/>
  <c r="K1525" i="38"/>
  <c r="M1526" i="38"/>
  <c r="K1527" i="38"/>
  <c r="J1529" i="38"/>
  <c r="M1530" i="38"/>
  <c r="M1531" i="38"/>
  <c r="K1532" i="38"/>
  <c r="J1537" i="38"/>
  <c r="M1538" i="38"/>
  <c r="K1541" i="38"/>
  <c r="M1542" i="38"/>
  <c r="K1543" i="38"/>
  <c r="J1545" i="38"/>
  <c r="M1548" i="38"/>
  <c r="K1149" i="38"/>
  <c r="J1155" i="38"/>
  <c r="M1161" i="38"/>
  <c r="K1173" i="38"/>
  <c r="M1180" i="38"/>
  <c r="M1185" i="38"/>
  <c r="J1187" i="38"/>
  <c r="B1187" i="38" s="1"/>
  <c r="K1193" i="38"/>
  <c r="M1197" i="38"/>
  <c r="M1198" i="38"/>
  <c r="K1201" i="38"/>
  <c r="M1204" i="38"/>
  <c r="K1209" i="38"/>
  <c r="K1214" i="38"/>
  <c r="M1217" i="38"/>
  <c r="K1219" i="38"/>
  <c r="J1221" i="38"/>
  <c r="J1224" i="38"/>
  <c r="B1224" i="38" s="1"/>
  <c r="J1229" i="38"/>
  <c r="J1233" i="38"/>
  <c r="K1234" i="38"/>
  <c r="J1235" i="38"/>
  <c r="K1236" i="38"/>
  <c r="M1239" i="38"/>
  <c r="K1240" i="38"/>
  <c r="K1245" i="38"/>
  <c r="K1247" i="38"/>
  <c r="K1249" i="38"/>
  <c r="M1250" i="38"/>
  <c r="K1251" i="38"/>
  <c r="M1252" i="38"/>
  <c r="M1253" i="38"/>
  <c r="M1255" i="38"/>
  <c r="K1256" i="38"/>
  <c r="J1261" i="38"/>
  <c r="M1264" i="38"/>
  <c r="M1265" i="38"/>
  <c r="K1269" i="38"/>
  <c r="M1271" i="38"/>
  <c r="K1272" i="38"/>
  <c r="M1276" i="38"/>
  <c r="M1277" i="38"/>
  <c r="M1278" i="38"/>
  <c r="M1283" i="38"/>
  <c r="J1285" i="38"/>
  <c r="M1287" i="38"/>
  <c r="K1288" i="38"/>
  <c r="J1293" i="38"/>
  <c r="J1297" i="38"/>
  <c r="M1299" i="38"/>
  <c r="K1300" i="38"/>
  <c r="K1302" i="38"/>
  <c r="M1304" i="38"/>
  <c r="M1305" i="38"/>
  <c r="M1307" i="38"/>
  <c r="K1308" i="38"/>
  <c r="K1311" i="38"/>
  <c r="J1312" i="38"/>
  <c r="K1313" i="38"/>
  <c r="K1314" i="38"/>
  <c r="M1316" i="38"/>
  <c r="M1317" i="38"/>
  <c r="J1321" i="38"/>
  <c r="M1324" i="38"/>
  <c r="M1325" i="38"/>
  <c r="M1327" i="38"/>
  <c r="K1328" i="38"/>
  <c r="M1330" i="38"/>
  <c r="J1331" i="38"/>
  <c r="J1333" i="38"/>
  <c r="M1334" i="38"/>
  <c r="M1335" i="38"/>
  <c r="K1336" i="38"/>
  <c r="K1339" i="38"/>
  <c r="J1340" i="38"/>
  <c r="K1341" i="38"/>
  <c r="J1343" i="38"/>
  <c r="J1345" i="38"/>
  <c r="M1346" i="38"/>
  <c r="J1347" i="38"/>
  <c r="K1348" i="38"/>
  <c r="J1353" i="38"/>
  <c r="K1354" i="38"/>
  <c r="J1355" i="38"/>
  <c r="J1359" i="38"/>
  <c r="J1361" i="38"/>
  <c r="M1363" i="38"/>
  <c r="M1364" i="38"/>
  <c r="M1365" i="38"/>
  <c r="J1368" i="38"/>
  <c r="K1373" i="38"/>
  <c r="M1375" i="38"/>
  <c r="K1376" i="38"/>
  <c r="M1378" i="38"/>
  <c r="M1380" i="38"/>
  <c r="M1381" i="38"/>
  <c r="J1384" i="38"/>
  <c r="M1387" i="38"/>
  <c r="J1389" i="38"/>
  <c r="M1390" i="38"/>
  <c r="M1392" i="38"/>
  <c r="M1393" i="38"/>
  <c r="M1395" i="38"/>
  <c r="J1396" i="38"/>
  <c r="K1401" i="38"/>
  <c r="M1404" i="38"/>
  <c r="M1405" i="38"/>
  <c r="J1408" i="38"/>
  <c r="K1409" i="38"/>
  <c r="M1411" i="38"/>
  <c r="J1413" i="38"/>
  <c r="K1414" i="38"/>
  <c r="J1415" i="38"/>
  <c r="M1416" i="38"/>
  <c r="M1417" i="38"/>
  <c r="K1419" i="38"/>
  <c r="J1420" i="38"/>
  <c r="K1421" i="38"/>
  <c r="M1423" i="38"/>
  <c r="M1424" i="38"/>
  <c r="M1425" i="38"/>
  <c r="M1428" i="38"/>
  <c r="M1429" i="38"/>
  <c r="M1431" i="38"/>
  <c r="J1435" i="38"/>
  <c r="J1437" i="38"/>
  <c r="J1439" i="38"/>
  <c r="K1440" i="38"/>
  <c r="J1444" i="38"/>
  <c r="J1451" i="38"/>
  <c r="J1453" i="38"/>
  <c r="J1455" i="38"/>
  <c r="K1456" i="38"/>
  <c r="J1460" i="38"/>
  <c r="K1465" i="38"/>
  <c r="M1468" i="38"/>
  <c r="M1469" i="38"/>
  <c r="J1472" i="38"/>
  <c r="K1473" i="38"/>
  <c r="K1477" i="38"/>
  <c r="M1478" i="38"/>
  <c r="K1479" i="38"/>
  <c r="K1481" i="38"/>
  <c r="M1484" i="38"/>
  <c r="M1485" i="38"/>
  <c r="J1488" i="38"/>
  <c r="K1151" i="38"/>
  <c r="K1154" i="38"/>
  <c r="M1164" i="38"/>
  <c r="M1167" i="38"/>
  <c r="M1171" i="38"/>
  <c r="J1176" i="38"/>
  <c r="M1178" i="38"/>
  <c r="J1181" i="38"/>
  <c r="M1183" i="38"/>
  <c r="M1184" i="38"/>
  <c r="K1186" i="38"/>
  <c r="J1196" i="38"/>
  <c r="K1203" i="38"/>
  <c r="J1205" i="38"/>
  <c r="M1211" i="38"/>
  <c r="J1212" i="38"/>
  <c r="M1213" i="38"/>
  <c r="M1214" i="38"/>
  <c r="M1216" i="38"/>
  <c r="M1218" i="38"/>
  <c r="M1219" i="38"/>
  <c r="K1221" i="38"/>
  <c r="J1223" i="38"/>
  <c r="M1224" i="38"/>
  <c r="M1225" i="38"/>
  <c r="M1226" i="38"/>
  <c r="M1227" i="38"/>
  <c r="K1229" i="38"/>
  <c r="K1231" i="38"/>
  <c r="K1233" i="38"/>
  <c r="M1234" i="38"/>
  <c r="K1235" i="38"/>
  <c r="M1236" i="38"/>
  <c r="M1237" i="38"/>
  <c r="M1238" i="38"/>
  <c r="M1240" i="38"/>
  <c r="M1241" i="38"/>
  <c r="J1244" i="38"/>
  <c r="K1246" i="38"/>
  <c r="M1251" i="38"/>
  <c r="J1253" i="38"/>
  <c r="M1256" i="38"/>
  <c r="M1257" i="38"/>
  <c r="M1259" i="38"/>
  <c r="K1261" i="38"/>
  <c r="K1263" i="38"/>
  <c r="J1265" i="38"/>
  <c r="K1266" i="38"/>
  <c r="J1267" i="38"/>
  <c r="K1268" i="38"/>
  <c r="M1272" i="38"/>
  <c r="M1273" i="38"/>
  <c r="K1274" i="38"/>
  <c r="J1277" i="38"/>
  <c r="M1280" i="38"/>
  <c r="M1281" i="38"/>
  <c r="K1285" i="38"/>
  <c r="M1288" i="38"/>
  <c r="M1289" i="38"/>
  <c r="M1290" i="38"/>
  <c r="M1291" i="38"/>
  <c r="K1293" i="38"/>
  <c r="K1295" i="38"/>
  <c r="K1297" i="38"/>
  <c r="K1298" i="38"/>
  <c r="M1300" i="38"/>
  <c r="M1301" i="38"/>
  <c r="J1305" i="38"/>
  <c r="M1308" i="38"/>
  <c r="M1309" i="38"/>
  <c r="M1311" i="38"/>
  <c r="K1312" i="38"/>
  <c r="M1314" i="38"/>
  <c r="J1315" i="38"/>
  <c r="J1317" i="38"/>
  <c r="M1318" i="38"/>
  <c r="K1319" i="38"/>
  <c r="J1320" i="38"/>
  <c r="K1321" i="38"/>
  <c r="M1322" i="38"/>
  <c r="J1325" i="38"/>
  <c r="M1326" i="38"/>
  <c r="M1328" i="38"/>
  <c r="M1329" i="38"/>
  <c r="K1331" i="38"/>
  <c r="J1332" i="38"/>
  <c r="K1333" i="38"/>
  <c r="M1336" i="38"/>
  <c r="M1337" i="38"/>
  <c r="M1339" i="38"/>
  <c r="K1340" i="38"/>
  <c r="K1343" i="38"/>
  <c r="J1344" i="38"/>
  <c r="K1345" i="38"/>
  <c r="M1347" i="38"/>
  <c r="M1348" i="38"/>
  <c r="M1349" i="38"/>
  <c r="M1350" i="38"/>
  <c r="M1351" i="38"/>
  <c r="K1353" i="38"/>
  <c r="M1354" i="38"/>
  <c r="K1355" i="38"/>
  <c r="M1356" i="38"/>
  <c r="M1357" i="38"/>
  <c r="K1359" i="38"/>
  <c r="J1360" i="38"/>
  <c r="K1361" i="38"/>
  <c r="J1365" i="38"/>
  <c r="M1366" i="38"/>
  <c r="M1368" i="38"/>
  <c r="M1369" i="38"/>
  <c r="M1371" i="38"/>
  <c r="K1372" i="38"/>
  <c r="M1376" i="38"/>
  <c r="M1377" i="38"/>
  <c r="M1379" i="38"/>
  <c r="J1381" i="38"/>
  <c r="K1383" i="38"/>
  <c r="M1384" i="38"/>
  <c r="M1385" i="38"/>
  <c r="K1389" i="38"/>
  <c r="J1391" i="38"/>
  <c r="J1393" i="38"/>
  <c r="M1394" i="38"/>
  <c r="M1396" i="38"/>
  <c r="M1397" i="38"/>
  <c r="M1399" i="38"/>
  <c r="J1403" i="38"/>
  <c r="J1405" i="38"/>
  <c r="J1407" i="38"/>
  <c r="K1408" i="38"/>
  <c r="K1413" i="38"/>
  <c r="M1414" i="38"/>
  <c r="K1415" i="38"/>
  <c r="J1417" i="38"/>
  <c r="M1418" i="38"/>
  <c r="M1419" i="38"/>
  <c r="K1420" i="38"/>
  <c r="M1422" i="38"/>
  <c r="J1425" i="38"/>
  <c r="M1426" i="38"/>
  <c r="M1427" i="38"/>
  <c r="J1429" i="38"/>
  <c r="K1430" i="38"/>
  <c r="J1431" i="38"/>
  <c r="M1432" i="38"/>
  <c r="M1433" i="38"/>
  <c r="K1156" i="38"/>
  <c r="M1158" i="38"/>
  <c r="M1160" i="38"/>
  <c r="M1166" i="38"/>
  <c r="J1175" i="38"/>
  <c r="J1177" i="38"/>
  <c r="M1179" i="38"/>
  <c r="M1182" i="38"/>
  <c r="J1185" i="38"/>
  <c r="B1185" i="38" s="1"/>
  <c r="K1188" i="38"/>
  <c r="M1190" i="38"/>
  <c r="J1192" i="38"/>
  <c r="K1194" i="38"/>
  <c r="M1196" i="38"/>
  <c r="M1202" i="38"/>
  <c r="M1203" i="38"/>
  <c r="J1207" i="38"/>
  <c r="J1208" i="38"/>
  <c r="M1212" i="38"/>
  <c r="K1217" i="38"/>
  <c r="J1225" i="38"/>
  <c r="B1225" i="38" s="1"/>
  <c r="J1228" i="38"/>
  <c r="K1230" i="38"/>
  <c r="M1231" i="38"/>
  <c r="M1235" i="38"/>
  <c r="J1237" i="38"/>
  <c r="J1241" i="38"/>
  <c r="M1242" i="38"/>
  <c r="M1244" i="38"/>
  <c r="M1245" i="38"/>
  <c r="M1246" i="38"/>
  <c r="M1247" i="38"/>
  <c r="M1248" i="38"/>
  <c r="M1249" i="38"/>
  <c r="K1253" i="38"/>
  <c r="M1254" i="38"/>
  <c r="J1257" i="38"/>
  <c r="K1258" i="38"/>
  <c r="J1260" i="38"/>
  <c r="K1262" i="38"/>
  <c r="K1265" i="38"/>
  <c r="M1266" i="38"/>
  <c r="K1267" i="38"/>
  <c r="M1268" i="38"/>
  <c r="M1269" i="38"/>
  <c r="J1273" i="38"/>
  <c r="B1273" i="38" s="1"/>
  <c r="M1274" i="38"/>
  <c r="K1277" i="38"/>
  <c r="K1279" i="38"/>
  <c r="J1281" i="38"/>
  <c r="K1282" i="38"/>
  <c r="J1283" i="38"/>
  <c r="K1284" i="38"/>
  <c r="M1286" i="38"/>
  <c r="J1289" i="38"/>
  <c r="J1292" i="38"/>
  <c r="K1294" i="38"/>
  <c r="M1295" i="38"/>
  <c r="M1298" i="38"/>
  <c r="J1299" i="38"/>
  <c r="B1299" i="38" s="1"/>
  <c r="J1301" i="38"/>
  <c r="M1302" i="38"/>
  <c r="K1303" i="38"/>
  <c r="J1304" i="38"/>
  <c r="B1304" i="38" s="1"/>
  <c r="K1305" i="38"/>
  <c r="M1306" i="38"/>
  <c r="J1309" i="38"/>
  <c r="B1309" i="38" s="1"/>
  <c r="M1310" i="38"/>
  <c r="M1312" i="38"/>
  <c r="M1313" i="38"/>
  <c r="K1315" i="38"/>
  <c r="J1316" i="38"/>
  <c r="K1317" i="38"/>
  <c r="M1319" i="38"/>
  <c r="K1320" i="38"/>
  <c r="K1323" i="38"/>
  <c r="J1324" i="38"/>
  <c r="K1325" i="38"/>
  <c r="J1327" i="38"/>
  <c r="J1329" i="38"/>
  <c r="M1331" i="38"/>
  <c r="K1332" i="38"/>
  <c r="K1334" i="38"/>
  <c r="J1337" i="38"/>
  <c r="B1337" i="38" s="1"/>
  <c r="M1340" i="38"/>
  <c r="J1349" i="38"/>
  <c r="J1352" i="38"/>
  <c r="M1358" i="38"/>
  <c r="K1365" i="38"/>
  <c r="J1369" i="38"/>
  <c r="M1373" i="38"/>
  <c r="J1380" i="38"/>
  <c r="K1382" i="38"/>
  <c r="J1385" i="38"/>
  <c r="J1392" i="38"/>
  <c r="K1398" i="38"/>
  <c r="J1404" i="38"/>
  <c r="M1408" i="38"/>
  <c r="J1412" i="38"/>
  <c r="M1421" i="38"/>
  <c r="K1429" i="38"/>
  <c r="M1435" i="38"/>
  <c r="K1436" i="38"/>
  <c r="M1441" i="38"/>
  <c r="M1442" i="38"/>
  <c r="J1445" i="38"/>
  <c r="M1447" i="38"/>
  <c r="M1448" i="38"/>
  <c r="M1450" i="38"/>
  <c r="K1453" i="38"/>
  <c r="M1454" i="38"/>
  <c r="M1456" i="38"/>
  <c r="M1458" i="38"/>
  <c r="M1459" i="38"/>
  <c r="M1464" i="38"/>
  <c r="J1467" i="38"/>
  <c r="J1468" i="38"/>
  <c r="M1471" i="38"/>
  <c r="M1476" i="38"/>
  <c r="M1481" i="38"/>
  <c r="K1485" i="38"/>
  <c r="K1488" i="38"/>
  <c r="M1489" i="38"/>
  <c r="K1497" i="38"/>
  <c r="J1499" i="38"/>
  <c r="J1500" i="38"/>
  <c r="K1505" i="38"/>
  <c r="K1509" i="38"/>
  <c r="M1511" i="38"/>
  <c r="M1514" i="38"/>
  <c r="J1517" i="38"/>
  <c r="B1517" i="38" s="1"/>
  <c r="M1519" i="38"/>
  <c r="J1521" i="38"/>
  <c r="K1522" i="38"/>
  <c r="M1524" i="38"/>
  <c r="K1526" i="38"/>
  <c r="K1531" i="38"/>
  <c r="M1532" i="38"/>
  <c r="M1533" i="38"/>
  <c r="J1536" i="38"/>
  <c r="J1541" i="38"/>
  <c r="K1544" i="38"/>
  <c r="M1545" i="38"/>
  <c r="M1546" i="38"/>
  <c r="M1547" i="38"/>
  <c r="K1548" i="38"/>
  <c r="M1549" i="38"/>
  <c r="J1552" i="38"/>
  <c r="K1553" i="38"/>
  <c r="M1555" i="38"/>
  <c r="M1556" i="38"/>
  <c r="M1557" i="38"/>
  <c r="M1559" i="38"/>
  <c r="K1560" i="38"/>
  <c r="J1563" i="38"/>
  <c r="J1565" i="38"/>
  <c r="M1566" i="38"/>
  <c r="K1568" i="38"/>
  <c r="M1571" i="38"/>
  <c r="M1572" i="38"/>
  <c r="M1573" i="38"/>
  <c r="K1576" i="38"/>
  <c r="K1579" i="38"/>
  <c r="J1580" i="38"/>
  <c r="K1581" i="38"/>
  <c r="M1583" i="38"/>
  <c r="M1584" i="38"/>
  <c r="M1585" i="38"/>
  <c r="K1589" i="38"/>
  <c r="J1593" i="38"/>
  <c r="K1594" i="38"/>
  <c r="J1595" i="38"/>
  <c r="M1596" i="38"/>
  <c r="M1597" i="38"/>
  <c r="M1598" i="38"/>
  <c r="J1600" i="38"/>
  <c r="K1601" i="38"/>
  <c r="M1604" i="38"/>
  <c r="M1605" i="38"/>
  <c r="K1607" i="38"/>
  <c r="J1608" i="38"/>
  <c r="M1611" i="38"/>
  <c r="K1613" i="38"/>
  <c r="M1615" i="38"/>
  <c r="K1616" i="38"/>
  <c r="K1618" i="38"/>
  <c r="J1619" i="38"/>
  <c r="J1621" i="38"/>
  <c r="M1622" i="38"/>
  <c r="J1627" i="38"/>
  <c r="J1631" i="38"/>
  <c r="J1635" i="38"/>
  <c r="J1639" i="38"/>
  <c r="J1643" i="38"/>
  <c r="M1645" i="38"/>
  <c r="K1647" i="38"/>
  <c r="M1649" i="38"/>
  <c r="K1651" i="38"/>
  <c r="K1654" i="38"/>
  <c r="K1656" i="38"/>
  <c r="J1657" i="38"/>
  <c r="M1658" i="38"/>
  <c r="M1659" i="38"/>
  <c r="M1660" i="38"/>
  <c r="K1661" i="38"/>
  <c r="J1663" i="38"/>
  <c r="M1665" i="38"/>
  <c r="K1667" i="38"/>
  <c r="K1670" i="38"/>
  <c r="K1672" i="38"/>
  <c r="J1673" i="38"/>
  <c r="M1674" i="38"/>
  <c r="M1675" i="38"/>
  <c r="M1676" i="38"/>
  <c r="K1677" i="38"/>
  <c r="J1679" i="38"/>
  <c r="M1681" i="38"/>
  <c r="K1683" i="38"/>
  <c r="K1686" i="38"/>
  <c r="J13" i="38"/>
  <c r="J14" i="38"/>
  <c r="K1664" i="38"/>
  <c r="J1665" i="38"/>
  <c r="M1666" i="38"/>
  <c r="M1667" i="38"/>
  <c r="M1668" i="38"/>
  <c r="K1669" i="38"/>
  <c r="J1671" i="38"/>
  <c r="M1673" i="38"/>
  <c r="K1675" i="38"/>
  <c r="L13" i="38"/>
  <c r="K12" i="38"/>
  <c r="J1436" i="38"/>
  <c r="J1471" i="38"/>
  <c r="K1483" i="38"/>
  <c r="J1485" i="38"/>
  <c r="K1493" i="38"/>
  <c r="M1495" i="38"/>
  <c r="M1496" i="38"/>
  <c r="M1515" i="38"/>
  <c r="M1516" i="38"/>
  <c r="M1520" i="38"/>
  <c r="M1521" i="38"/>
  <c r="M1525" i="38"/>
  <c r="J1527" i="38"/>
  <c r="K1529" i="38"/>
  <c r="J1532" i="38"/>
  <c r="K1537" i="38"/>
  <c r="K1547" i="38"/>
  <c r="J1553" i="38"/>
  <c r="M1554" i="38"/>
  <c r="K1555" i="38"/>
  <c r="M1564" i="38"/>
  <c r="J1568" i="38"/>
  <c r="B1568" i="38" s="1"/>
  <c r="K1577" i="38"/>
  <c r="M1606" i="38"/>
  <c r="K1609" i="38"/>
  <c r="M1610" i="38"/>
  <c r="K1611" i="38"/>
  <c r="J1613" i="38"/>
  <c r="M1614" i="38"/>
  <c r="K1617" i="38"/>
  <c r="M1620" i="38"/>
  <c r="M1627" i="38"/>
  <c r="M1628" i="38"/>
  <c r="K1629" i="38"/>
  <c r="M1630" i="38"/>
  <c r="M1639" i="38"/>
  <c r="M1640" i="38"/>
  <c r="K1641" i="38"/>
  <c r="M1642" i="38"/>
  <c r="M1653" i="38"/>
  <c r="M1669" i="38"/>
  <c r="M1679" i="38"/>
  <c r="M1680" i="38"/>
  <c r="K1681" i="38"/>
  <c r="J1683" i="38"/>
  <c r="K1360" i="38"/>
  <c r="M1362" i="38"/>
  <c r="J1371" i="38"/>
  <c r="K1381" i="38"/>
  <c r="J1387" i="38"/>
  <c r="B1387" i="38" s="1"/>
  <c r="K1391" i="38"/>
  <c r="K1393" i="38"/>
  <c r="M1400" i="38"/>
  <c r="K1403" i="38"/>
  <c r="K1405" i="38"/>
  <c r="K1417" i="38"/>
  <c r="J1424" i="38"/>
  <c r="B1424" i="38" s="1"/>
  <c r="K1431" i="38"/>
  <c r="M1434" i="38"/>
  <c r="K1437" i="38"/>
  <c r="M1438" i="38"/>
  <c r="M1440" i="38"/>
  <c r="M1443" i="38"/>
  <c r="J1449" i="38"/>
  <c r="J1457" i="38"/>
  <c r="M1461" i="38"/>
  <c r="J1463" i="38"/>
  <c r="K1467" i="38"/>
  <c r="J1469" i="38"/>
  <c r="M1473" i="38"/>
  <c r="M1474" i="38"/>
  <c r="J1487" i="38"/>
  <c r="M1488" i="38"/>
  <c r="J1492" i="38"/>
  <c r="M1493" i="38"/>
  <c r="K1495" i="38"/>
  <c r="K1499" i="38"/>
  <c r="M1500" i="38"/>
  <c r="M1501" i="38"/>
  <c r="M1502" i="38"/>
  <c r="J1504" i="38"/>
  <c r="M1506" i="38"/>
  <c r="J1513" i="38"/>
  <c r="K1521" i="38"/>
  <c r="M1522" i="38"/>
  <c r="J1525" i="38"/>
  <c r="B1525" i="38" s="1"/>
  <c r="M1527" i="38"/>
  <c r="K1528" i="38"/>
  <c r="M1529" i="38"/>
  <c r="J1533" i="38"/>
  <c r="M1534" i="38"/>
  <c r="K1536" i="38"/>
  <c r="M1537" i="38"/>
  <c r="M1544" i="38"/>
  <c r="J1549" i="38"/>
  <c r="M1550" i="38"/>
  <c r="K1552" i="38"/>
  <c r="J1557" i="38"/>
  <c r="K1558" i="38"/>
  <c r="J1559" i="38"/>
  <c r="M1560" i="38"/>
  <c r="M1561" i="38"/>
  <c r="K1563" i="38"/>
  <c r="J1564" i="38"/>
  <c r="K1565" i="38"/>
  <c r="M1567" i="38"/>
  <c r="M1568" i="38"/>
  <c r="M1569" i="38"/>
  <c r="J1573" i="38"/>
  <c r="K1574" i="38"/>
  <c r="J1575" i="38"/>
  <c r="M1576" i="38"/>
  <c r="M1577" i="38"/>
  <c r="M1578" i="38"/>
  <c r="M1579" i="38"/>
  <c r="K1580" i="38"/>
  <c r="J1585" i="38"/>
  <c r="M1586" i="38"/>
  <c r="K1587" i="38"/>
  <c r="J1588" i="38"/>
  <c r="M1590" i="38"/>
  <c r="K1593" i="38"/>
  <c r="M1594" i="38"/>
  <c r="K1595" i="38"/>
  <c r="J1597" i="38"/>
  <c r="M1599" i="38"/>
  <c r="K1600" i="38"/>
  <c r="K1602" i="38"/>
  <c r="J1603" i="38"/>
  <c r="J1605" i="38"/>
  <c r="M1607" i="38"/>
  <c r="M1608" i="38"/>
  <c r="M1609" i="38"/>
  <c r="K1612" i="38"/>
  <c r="M1616" i="38"/>
  <c r="M1617" i="38"/>
  <c r="M1618" i="38"/>
  <c r="M1619" i="38"/>
  <c r="K1621" i="38"/>
  <c r="M1623" i="38"/>
  <c r="K1624" i="38"/>
  <c r="M1625" i="38"/>
  <c r="K1627" i="38"/>
  <c r="M1629" i="38"/>
  <c r="K1631" i="38"/>
  <c r="M1633" i="38"/>
  <c r="K1635" i="38"/>
  <c r="M1637" i="38"/>
  <c r="K1639" i="38"/>
  <c r="M1641" i="38"/>
  <c r="K1643" i="38"/>
  <c r="K1646" i="38"/>
  <c r="K1648" i="38"/>
  <c r="J1649" i="38"/>
  <c r="K1650" i="38"/>
  <c r="K1652" i="38"/>
  <c r="J1653" i="38"/>
  <c r="M1654" i="38"/>
  <c r="M1655" i="38"/>
  <c r="M1656" i="38"/>
  <c r="K1657" i="38"/>
  <c r="J1659" i="38"/>
  <c r="M1661" i="38"/>
  <c r="K1663" i="38"/>
  <c r="K1666" i="38"/>
  <c r="K1668" i="38"/>
  <c r="J1669" i="38"/>
  <c r="B1669" i="38" s="1"/>
  <c r="M1670" i="38"/>
  <c r="M1671" i="38"/>
  <c r="M1672" i="38"/>
  <c r="K1673" i="38"/>
  <c r="J1675" i="38"/>
  <c r="M1677" i="38"/>
  <c r="K1679" i="38"/>
  <c r="K1682" i="38"/>
  <c r="K1684" i="38"/>
  <c r="J1685" i="38"/>
  <c r="M1686" i="38"/>
  <c r="M1687" i="38"/>
  <c r="K13" i="38"/>
  <c r="K14" i="38"/>
  <c r="L12" i="38"/>
  <c r="K1662" i="38"/>
  <c r="K1678" i="38"/>
  <c r="K1680" i="38"/>
  <c r="J1681" i="38"/>
  <c r="M1682" i="38"/>
  <c r="M1683" i="38"/>
  <c r="M1684" i="38"/>
  <c r="K1685" i="38"/>
  <c r="J1687" i="38"/>
  <c r="L14" i="38"/>
  <c r="M1343" i="38"/>
  <c r="J1364" i="38"/>
  <c r="K1388" i="38"/>
  <c r="J1399" i="38"/>
  <c r="M1401" i="38"/>
  <c r="J1433" i="38"/>
  <c r="K1435" i="38"/>
  <c r="M1439" i="38"/>
  <c r="M1444" i="38"/>
  <c r="K1446" i="38"/>
  <c r="M1449" i="38"/>
  <c r="M1451" i="38"/>
  <c r="K1452" i="38"/>
  <c r="M1457" i="38"/>
  <c r="J1461" i="38"/>
  <c r="B1461" i="38" s="1"/>
  <c r="M1463" i="38"/>
  <c r="M1472" i="38"/>
  <c r="J1476" i="38"/>
  <c r="K1501" i="38"/>
  <c r="J1503" i="38"/>
  <c r="J1505" i="38"/>
  <c r="M1508" i="38"/>
  <c r="M1510" i="38"/>
  <c r="M1523" i="38"/>
  <c r="J1524" i="38"/>
  <c r="J1531" i="38"/>
  <c r="M1539" i="38"/>
  <c r="M1540" i="38"/>
  <c r="K1542" i="38"/>
  <c r="M1543" i="38"/>
  <c r="J1548" i="38"/>
  <c r="J1556" i="38"/>
  <c r="M1565" i="38"/>
  <c r="K1569" i="38"/>
  <c r="J1581" i="38"/>
  <c r="M1582" i="38"/>
  <c r="K1584" i="38"/>
  <c r="M1591" i="38"/>
  <c r="M1592" i="38"/>
  <c r="M1593" i="38"/>
  <c r="M1603" i="38"/>
  <c r="M1624" i="38"/>
  <c r="K1625" i="38"/>
  <c r="M1626" i="38"/>
  <c r="M1635" i="38"/>
  <c r="M1636" i="38"/>
  <c r="K1637" i="38"/>
  <c r="M1638" i="38"/>
  <c r="J1651" i="38"/>
  <c r="K1660" i="38"/>
  <c r="J1661" i="38"/>
  <c r="M1662" i="38"/>
  <c r="K1671" i="38"/>
  <c r="K1674" i="38"/>
  <c r="M1685" i="38"/>
  <c r="M14" i="38"/>
  <c r="J12" i="38"/>
  <c r="M1341" i="38"/>
  <c r="K1344" i="38"/>
  <c r="J1357" i="38"/>
  <c r="M1359" i="38"/>
  <c r="M1367" i="38"/>
  <c r="K1370" i="38"/>
  <c r="M1372" i="38"/>
  <c r="J1377" i="38"/>
  <c r="M1383" i="38"/>
  <c r="K1386" i="38"/>
  <c r="J1397" i="38"/>
  <c r="B1397" i="38" s="1"/>
  <c r="M1407" i="38"/>
  <c r="M1409" i="38"/>
  <c r="M1420" i="38"/>
  <c r="K1425" i="38"/>
  <c r="M1430" i="38"/>
  <c r="J1441" i="38"/>
  <c r="M1445" i="38"/>
  <c r="J1447" i="38"/>
  <c r="K1451" i="38"/>
  <c r="J1452" i="38"/>
  <c r="M1455" i="38"/>
  <c r="M1460" i="38"/>
  <c r="K1462" i="38"/>
  <c r="M1465" i="38"/>
  <c r="K1469" i="38"/>
  <c r="K1472" i="38"/>
  <c r="M1477" i="38"/>
  <c r="M1479" i="38"/>
  <c r="M1480" i="38"/>
  <c r="J1483" i="38"/>
  <c r="J1484" i="38"/>
  <c r="B1484" i="38" s="1"/>
  <c r="M1487" i="38"/>
  <c r="K1489" i="38"/>
  <c r="M1492" i="38"/>
  <c r="M1494" i="38"/>
  <c r="M1497" i="38"/>
  <c r="J1501" i="38"/>
  <c r="B1501" i="38" s="1"/>
  <c r="K1504" i="38"/>
  <c r="M1507" i="38"/>
  <c r="J1508" i="38"/>
  <c r="M1509" i="38"/>
  <c r="K1511" i="38"/>
  <c r="K1513" i="38"/>
  <c r="J1515" i="38"/>
  <c r="B1515" i="38" s="1"/>
  <c r="K1516" i="38"/>
  <c r="M1517" i="38"/>
  <c r="M1518" i="38"/>
  <c r="J1520" i="38"/>
  <c r="B1520" i="38" s="1"/>
  <c r="M1528" i="38"/>
  <c r="K1533" i="38"/>
  <c r="M1535" i="38"/>
  <c r="M1536" i="38"/>
  <c r="K1539" i="38"/>
  <c r="J1540" i="38"/>
  <c r="M1541" i="38"/>
  <c r="J1543" i="38"/>
  <c r="B1543" i="38" s="1"/>
  <c r="K1545" i="38"/>
  <c r="J1547" i="38"/>
  <c r="K1549" i="38"/>
  <c r="M1551" i="38"/>
  <c r="M1552" i="38"/>
  <c r="M1553" i="38"/>
  <c r="K1557" i="38"/>
  <c r="M1558" i="38"/>
  <c r="K1559" i="38"/>
  <c r="J1561" i="38"/>
  <c r="M1562" i="38"/>
  <c r="M1563" i="38"/>
  <c r="K1564" i="38"/>
  <c r="J1569" i="38"/>
  <c r="M1570" i="38"/>
  <c r="K1573" i="38"/>
  <c r="M1574" i="38"/>
  <c r="K1575" i="38"/>
  <c r="J1577" i="38"/>
  <c r="M1580" i="38"/>
  <c r="M1581" i="38"/>
  <c r="J1584" i="38"/>
  <c r="K1585" i="38"/>
  <c r="M1587" i="38"/>
  <c r="M1588" i="38"/>
  <c r="M1589" i="38"/>
  <c r="K1591" i="38"/>
  <c r="J1592" i="38"/>
  <c r="M1595" i="38"/>
  <c r="K1597" i="38"/>
  <c r="M1600" i="38"/>
  <c r="M1601" i="38"/>
  <c r="M1602" i="38"/>
  <c r="K1605" i="38"/>
  <c r="J1609" i="38"/>
  <c r="B1609" i="38" s="1"/>
  <c r="K1610" i="38"/>
  <c r="J1611" i="38"/>
  <c r="B1611" i="38" s="1"/>
  <c r="B1611" i="39" s="1"/>
  <c r="M1612" i="38"/>
  <c r="M1613" i="38"/>
  <c r="J1617" i="38"/>
  <c r="B1617" i="38" s="1"/>
  <c r="K1620" i="38"/>
  <c r="J1625" i="38"/>
  <c r="K1626" i="38"/>
  <c r="K1628" i="38"/>
  <c r="J1629" i="38"/>
  <c r="K1630" i="38"/>
  <c r="K1632" i="38"/>
  <c r="J1633" i="38"/>
  <c r="K1634" i="38"/>
  <c r="K1636" i="38"/>
  <c r="J1637" i="38"/>
  <c r="K1638" i="38"/>
  <c r="K1640" i="38"/>
  <c r="J1641" i="38"/>
  <c r="K1642" i="38"/>
  <c r="K1644" i="38"/>
  <c r="J1645" i="38"/>
  <c r="M1646" i="38"/>
  <c r="M1647" i="38"/>
  <c r="M1648" i="38"/>
  <c r="K1649" i="38"/>
  <c r="M1650" i="38"/>
  <c r="M1651" i="38"/>
  <c r="M1652" i="38"/>
  <c r="K1653" i="38"/>
  <c r="J1655" i="38"/>
  <c r="M1657" i="38"/>
  <c r="K1659" i="38"/>
  <c r="K1561" i="38"/>
  <c r="K1571" i="38"/>
  <c r="J1572" i="38"/>
  <c r="M1575" i="38"/>
  <c r="J1579" i="38"/>
  <c r="B1579" i="38" s="1"/>
  <c r="B1579" i="39" s="1"/>
  <c r="J1589" i="38"/>
  <c r="K1596" i="38"/>
  <c r="J1601" i="38"/>
  <c r="J1616" i="38"/>
  <c r="M1621" i="38"/>
  <c r="M1631" i="38"/>
  <c r="M1632" i="38"/>
  <c r="K1633" i="38"/>
  <c r="M1634" i="38"/>
  <c r="M1643" i="38"/>
  <c r="M1644" i="38"/>
  <c r="K1645" i="38"/>
  <c r="J1647" i="38"/>
  <c r="B1647" i="38" s="1"/>
  <c r="K1655" i="38"/>
  <c r="K1658" i="38"/>
  <c r="M1663" i="38"/>
  <c r="M1664" i="38"/>
  <c r="K1665" i="38"/>
  <c r="J1667" i="38"/>
  <c r="K1676" i="38"/>
  <c r="J1677" i="38"/>
  <c r="M1678" i="38"/>
  <c r="K1687" i="38"/>
  <c r="M13" i="38"/>
  <c r="J1598" i="38"/>
  <c r="J1680" i="38"/>
  <c r="B1680" i="38" s="1"/>
  <c r="B1680" i="39" s="1"/>
  <c r="J1636" i="38"/>
  <c r="J1514" i="38"/>
  <c r="J1668" i="38"/>
  <c r="J1438" i="38"/>
  <c r="J1278" i="38"/>
  <c r="B1278" i="38" s="1"/>
  <c r="J1218" i="38"/>
  <c r="B1218" i="38" s="1"/>
  <c r="B1218" i="39" s="1"/>
  <c r="K1407" i="38"/>
  <c r="J1339" i="38"/>
  <c r="B1339" i="38" s="1"/>
  <c r="J1262" i="38"/>
  <c r="K1460" i="38"/>
  <c r="J1246" i="38"/>
  <c r="B1246" i="38" s="1"/>
  <c r="J1450" i="38"/>
  <c r="K1423" i="38"/>
  <c r="J1370" i="38"/>
  <c r="B1370" i="38" s="1"/>
  <c r="J1214" i="38"/>
  <c r="B1214" i="38" s="1"/>
  <c r="J1158" i="38"/>
  <c r="J1094" i="38"/>
  <c r="J1182" i="38"/>
  <c r="B1182" i="38" s="1"/>
  <c r="B1182" i="39" s="1"/>
  <c r="J1126" i="38"/>
  <c r="J788" i="38"/>
  <c r="B788" i="38" s="1"/>
  <c r="J792" i="38"/>
  <c r="B792" i="38" s="1"/>
  <c r="J456" i="38"/>
  <c r="J500" i="38"/>
  <c r="B500" i="38" s="1"/>
  <c r="J484" i="38"/>
  <c r="B484" i="38" s="1"/>
  <c r="J402" i="38"/>
  <c r="B402" i="38" s="1"/>
  <c r="J366" i="38"/>
  <c r="B366" i="38" s="1"/>
  <c r="B366" i="39" s="1"/>
  <c r="J350" i="38"/>
  <c r="B350" i="38" s="1"/>
  <c r="J358" i="38"/>
  <c r="J255" i="38"/>
  <c r="B255" i="38" s="1"/>
  <c r="J322" i="38"/>
  <c r="B322" i="38" s="1"/>
  <c r="L326" i="38"/>
  <c r="J298" i="38"/>
  <c r="B298" i="38" s="1"/>
  <c r="J262" i="38"/>
  <c r="B262" i="38" s="1"/>
  <c r="L184" i="38"/>
  <c r="J227" i="38"/>
  <c r="J146" i="38"/>
  <c r="B146" i="38" s="1"/>
  <c r="J66" i="38"/>
  <c r="B66" i="38" s="1"/>
  <c r="J134" i="38"/>
  <c r="J70" i="38"/>
  <c r="J90" i="38"/>
  <c r="B90" i="38" s="1"/>
  <c r="J1582" i="38"/>
  <c r="J1686" i="38"/>
  <c r="B1686" i="38" s="1"/>
  <c r="J1670" i="38"/>
  <c r="J1654" i="38"/>
  <c r="J1638" i="38"/>
  <c r="B1638" i="38" s="1"/>
  <c r="J1620" i="38"/>
  <c r="B1620" i="38" s="1"/>
  <c r="K1588" i="38"/>
  <c r="K1578" i="38"/>
  <c r="J1551" i="38"/>
  <c r="K1534" i="38"/>
  <c r="J1506" i="38"/>
  <c r="K1503" i="38"/>
  <c r="J1480" i="38"/>
  <c r="K1474" i="38"/>
  <c r="K1448" i="38"/>
  <c r="J1442" i="38"/>
  <c r="K1427" i="38"/>
  <c r="J1587" i="38"/>
  <c r="B1587" i="38" s="1"/>
  <c r="J1570" i="38"/>
  <c r="K1551" i="38"/>
  <c r="J1534" i="38"/>
  <c r="J1496" i="38"/>
  <c r="J1624" i="38"/>
  <c r="K1614" i="38"/>
  <c r="K1603" i="38"/>
  <c r="K1592" i="38"/>
  <c r="K1562" i="38"/>
  <c r="J1535" i="38"/>
  <c r="K1530" i="38"/>
  <c r="J1522" i="38"/>
  <c r="K1519" i="38"/>
  <c r="J1475" i="38"/>
  <c r="K1464" i="38"/>
  <c r="K1458" i="38"/>
  <c r="K1514" i="38"/>
  <c r="J1394" i="38"/>
  <c r="J1388" i="38"/>
  <c r="J1383" i="38"/>
  <c r="B1383" i="38" s="1"/>
  <c r="K1375" i="38"/>
  <c r="K1368" i="38"/>
  <c r="J1326" i="38"/>
  <c r="J1350" i="38"/>
  <c r="K1347" i="38"/>
  <c r="K1395" i="38"/>
  <c r="J1378" i="38"/>
  <c r="B1378" i="38" s="1"/>
  <c r="J1372" i="38"/>
  <c r="K1352" i="38"/>
  <c r="J1374" i="38"/>
  <c r="J1366" i="38"/>
  <c r="K1363" i="38"/>
  <c r="K1306" i="38"/>
  <c r="J1302" i="38"/>
  <c r="J1280" i="38"/>
  <c r="J1258" i="38"/>
  <c r="K1238" i="38"/>
  <c r="J1216" i="38"/>
  <c r="J1194" i="38"/>
  <c r="B1194" i="38" s="1"/>
  <c r="K1174" i="38"/>
  <c r="J1168" i="38"/>
  <c r="K1162" i="38"/>
  <c r="K1104" i="38"/>
  <c r="J1306" i="38"/>
  <c r="J1274" i="38"/>
  <c r="K1254" i="38"/>
  <c r="J1210" i="38"/>
  <c r="B1210" i="38" s="1"/>
  <c r="K1190" i="38"/>
  <c r="K1120" i="38"/>
  <c r="K1083" i="38"/>
  <c r="J1054" i="38"/>
  <c r="K1291" i="38"/>
  <c r="K1276" i="38"/>
  <c r="K1271" i="38"/>
  <c r="K1227" i="38"/>
  <c r="K1212" i="38"/>
  <c r="K1207" i="38"/>
  <c r="K1163" i="38"/>
  <c r="J1558" i="38"/>
  <c r="K1476" i="38"/>
  <c r="J1664" i="38"/>
  <c r="J1632" i="38"/>
  <c r="B1632" i="38" s="1"/>
  <c r="J1594" i="38"/>
  <c r="K1492" i="38"/>
  <c r="J1656" i="38"/>
  <c r="B1656" i="38" s="1"/>
  <c r="J1494" i="38"/>
  <c r="B1494" i="38" s="1"/>
  <c r="J1430" i="38"/>
  <c r="B1430" i="38" s="1"/>
  <c r="J1652" i="38"/>
  <c r="J1418" i="38"/>
  <c r="K1335" i="38"/>
  <c r="J1266" i="38"/>
  <c r="B1266" i="38" s="1"/>
  <c r="K1178" i="38"/>
  <c r="J1234" i="38"/>
  <c r="B1234" i="38" s="1"/>
  <c r="J1482" i="38"/>
  <c r="K1455" i="38"/>
  <c r="J1422" i="38"/>
  <c r="J1307" i="38"/>
  <c r="B1307" i="38" s="1"/>
  <c r="J1542" i="38"/>
  <c r="B1542" i="38" s="1"/>
  <c r="J1446" i="38"/>
  <c r="B1446" i="38" s="1"/>
  <c r="J1358" i="38"/>
  <c r="J1282" i="38"/>
  <c r="J1202" i="38"/>
  <c r="B1202" i="38" s="1"/>
  <c r="J1138" i="38"/>
  <c r="B1138" i="38" s="1"/>
  <c r="J1074" i="38"/>
  <c r="B1074" i="38" s="1"/>
  <c r="J1110" i="38"/>
  <c r="J812" i="38"/>
  <c r="J776" i="38"/>
  <c r="B776" i="38" s="1"/>
  <c r="K709" i="38"/>
  <c r="J480" i="38"/>
  <c r="B480" i="38" s="1"/>
  <c r="J496" i="38"/>
  <c r="B496" i="38" s="1"/>
  <c r="J472" i="38"/>
  <c r="J398" i="38"/>
  <c r="B398" i="38" s="1"/>
  <c r="J468" i="38"/>
  <c r="B468" i="38" s="1"/>
  <c r="J386" i="38"/>
  <c r="B386" i="38" s="1"/>
  <c r="J452" i="38"/>
  <c r="B452" i="38" s="1"/>
  <c r="J243" i="38"/>
  <c r="J334" i="38"/>
  <c r="B334" i="38" s="1"/>
  <c r="J286" i="38"/>
  <c r="B286" i="38" s="1"/>
  <c r="J239" i="38"/>
  <c r="B239" i="38" s="1"/>
  <c r="J318" i="38"/>
  <c r="B318" i="38" s="1"/>
  <c r="B318" i="39" s="1"/>
  <c r="J282" i="38"/>
  <c r="B282" i="38" s="1"/>
  <c r="L323" i="38"/>
  <c r="J290" i="38"/>
  <c r="B290" i="38" s="1"/>
  <c r="J166" i="38"/>
  <c r="L180" i="38"/>
  <c r="J114" i="38"/>
  <c r="B114" i="38" s="1"/>
  <c r="J195" i="38"/>
  <c r="J191" i="38"/>
  <c r="B191" i="38" s="1"/>
  <c r="J118" i="38"/>
  <c r="J55" i="38"/>
  <c r="J106" i="38"/>
  <c r="K1604" i="38"/>
  <c r="J1586" i="38"/>
  <c r="K1567" i="38"/>
  <c r="J1550" i="38"/>
  <c r="K1512" i="38"/>
  <c r="J1674" i="38"/>
  <c r="J1658" i="38"/>
  <c r="J1642" i="38"/>
  <c r="J1626" i="38"/>
  <c r="K1590" i="38"/>
  <c r="J1583" i="38"/>
  <c r="K1566" i="38"/>
  <c r="K1507" i="38"/>
  <c r="J1502" i="38"/>
  <c r="K1480" i="38"/>
  <c r="J1474" i="38"/>
  <c r="J1459" i="38"/>
  <c r="J1560" i="38"/>
  <c r="J1555" i="38"/>
  <c r="J1538" i="38"/>
  <c r="K1623" i="38"/>
  <c r="J1623" i="38"/>
  <c r="J1612" i="38"/>
  <c r="J1591" i="38"/>
  <c r="K1582" i="38"/>
  <c r="K1523" i="38"/>
  <c r="J1518" i="38"/>
  <c r="K1475" i="38"/>
  <c r="J1458" i="38"/>
  <c r="B1458" i="38" s="1"/>
  <c r="B1458" i="39" s="1"/>
  <c r="J1432" i="38"/>
  <c r="J1356" i="38"/>
  <c r="K1351" i="38"/>
  <c r="J1346" i="38"/>
  <c r="K1410" i="38"/>
  <c r="J1382" i="38"/>
  <c r="B1382" i="38" s="1"/>
  <c r="J1335" i="38"/>
  <c r="K1486" i="38"/>
  <c r="K1470" i="38"/>
  <c r="K1454" i="38"/>
  <c r="K1438" i="38"/>
  <c r="K1422" i="38"/>
  <c r="B1422" i="38" s="1"/>
  <c r="K1416" i="38"/>
  <c r="K1406" i="38"/>
  <c r="K1400" i="38"/>
  <c r="K1374" i="38"/>
  <c r="K1367" i="38"/>
  <c r="J1362" i="38"/>
  <c r="K1342" i="38"/>
  <c r="K1280" i="38"/>
  <c r="J1238" i="38"/>
  <c r="B1238" i="38" s="1"/>
  <c r="K1216" i="38"/>
  <c r="J1174" i="38"/>
  <c r="K1168" i="38"/>
  <c r="J1131" i="38"/>
  <c r="K1310" i="38"/>
  <c r="J1296" i="38"/>
  <c r="J1254" i="38"/>
  <c r="J1232" i="38"/>
  <c r="J1190" i="38"/>
  <c r="J1147" i="38"/>
  <c r="J1290" i="38"/>
  <c r="K1270" i="38"/>
  <c r="J1226" i="38"/>
  <c r="K1206" i="38"/>
  <c r="J1130" i="38"/>
  <c r="J1072" i="38"/>
  <c r="J1063" i="38"/>
  <c r="J1330" i="38"/>
  <c r="B1330" i="38" s="1"/>
  <c r="J1303" i="38"/>
  <c r="B1303" i="38" s="1"/>
  <c r="K1290" i="38"/>
  <c r="K1286" i="38"/>
  <c r="J1243" i="38"/>
  <c r="K1223" i="38"/>
  <c r="K1152" i="38"/>
  <c r="K1146" i="38"/>
  <c r="J1038" i="38"/>
  <c r="J974" i="38"/>
  <c r="J910" i="38"/>
  <c r="J846" i="38"/>
  <c r="J800" i="38"/>
  <c r="K732" i="38"/>
  <c r="K668" i="38"/>
  <c r="J561" i="38"/>
  <c r="J831" i="38"/>
  <c r="J785" i="38"/>
  <c r="J741" i="38"/>
  <c r="B741" i="38" s="1"/>
  <c r="J677" i="38"/>
  <c r="J613" i="38"/>
  <c r="J513" i="38"/>
  <c r="K444" i="38"/>
  <c r="K378" i="38"/>
  <c r="J1252" i="38"/>
  <c r="B1252" i="38" s="1"/>
  <c r="J1247" i="38"/>
  <c r="B1247" i="38" s="1"/>
  <c r="B1247" i="39" s="1"/>
  <c r="J1188" i="38"/>
  <c r="B1188" i="38" s="1"/>
  <c r="J1183" i="38"/>
  <c r="B1183" i="38" s="1"/>
  <c r="K1158" i="38"/>
  <c r="K1142" i="38"/>
  <c r="K1126" i="38"/>
  <c r="K1110" i="38"/>
  <c r="K1094" i="38"/>
  <c r="K1078" i="38"/>
  <c r="J1067" i="38"/>
  <c r="B1067" i="38" s="1"/>
  <c r="K1050" i="38"/>
  <c r="J1046" i="38"/>
  <c r="B1046" i="38" s="1"/>
  <c r="J1030" i="38"/>
  <c r="B1030" i="38" s="1"/>
  <c r="B1030" i="39" s="1"/>
  <c r="J1014" i="38"/>
  <c r="B1014" i="38" s="1"/>
  <c r="J998" i="38"/>
  <c r="B998" i="38" s="1"/>
  <c r="J982" i="38"/>
  <c r="B982" i="38" s="1"/>
  <c r="J966" i="38"/>
  <c r="B966" i="38" s="1"/>
  <c r="J950" i="38"/>
  <c r="B950" i="38" s="1"/>
  <c r="J934" i="38"/>
  <c r="B934" i="38" s="1"/>
  <c r="J918" i="38"/>
  <c r="B918" i="38" s="1"/>
  <c r="J902" i="38"/>
  <c r="B902" i="38" s="1"/>
  <c r="B902" i="39" s="1"/>
  <c r="J886" i="38"/>
  <c r="B886" i="38" s="1"/>
  <c r="J870" i="38"/>
  <c r="B870" i="38" s="1"/>
  <c r="J854" i="38"/>
  <c r="B854" i="38" s="1"/>
  <c r="J838" i="38"/>
  <c r="B838" i="38" s="1"/>
  <c r="B838" i="39" s="1"/>
  <c r="J801" i="38"/>
  <c r="K774" i="38"/>
  <c r="J764" i="38"/>
  <c r="K757" i="38"/>
  <c r="K700" i="38"/>
  <c r="J636" i="38"/>
  <c r="K629" i="38"/>
  <c r="J1660" i="38"/>
  <c r="J1454" i="38"/>
  <c r="J1644" i="38"/>
  <c r="J1628" i="38"/>
  <c r="B1628" i="38" s="1"/>
  <c r="K1487" i="38"/>
  <c r="J1618" i="38"/>
  <c r="J1486" i="38"/>
  <c r="J1676" i="38"/>
  <c r="J1648" i="38"/>
  <c r="B1648" i="38" s="1"/>
  <c r="B1648" i="39" s="1"/>
  <c r="J1602" i="38"/>
  <c r="B1602" i="38" s="1"/>
  <c r="J1510" i="38"/>
  <c r="B1510" i="38" s="1"/>
  <c r="K1412" i="38"/>
  <c r="J1354" i="38"/>
  <c r="B1354" i="38" s="1"/>
  <c r="B1354" i="39" s="1"/>
  <c r="J1294" i="38"/>
  <c r="B1294" i="38" s="1"/>
  <c r="J1230" i="38"/>
  <c r="J1478" i="38"/>
  <c r="K1444" i="38"/>
  <c r="J1410" i="38"/>
  <c r="B1410" i="38" s="1"/>
  <c r="J1434" i="38"/>
  <c r="J1398" i="38"/>
  <c r="B1398" i="38" s="1"/>
  <c r="J1150" i="38"/>
  <c r="B1150" i="38" s="1"/>
  <c r="B1150" i="39" s="1"/>
  <c r="J1198" i="38"/>
  <c r="J1122" i="38"/>
  <c r="B1122" i="38" s="1"/>
  <c r="K1063" i="38"/>
  <c r="J1166" i="38"/>
  <c r="B1166" i="38" s="1"/>
  <c r="B1166" i="39" s="1"/>
  <c r="K1047" i="38"/>
  <c r="J1154" i="38"/>
  <c r="J1090" i="38"/>
  <c r="B1090" i="38" s="1"/>
  <c r="J1134" i="38"/>
  <c r="B1134" i="38" s="1"/>
  <c r="B1134" i="39" s="1"/>
  <c r="J1086" i="38"/>
  <c r="B1086" i="38" s="1"/>
  <c r="J796" i="38"/>
  <c r="J488" i="38"/>
  <c r="J440" i="38"/>
  <c r="J464" i="38"/>
  <c r="B464" i="38" s="1"/>
  <c r="J370" i="38"/>
  <c r="B370" i="38" s="1"/>
  <c r="J436" i="38"/>
  <c r="B436" i="38" s="1"/>
  <c r="J382" i="38"/>
  <c r="B382" i="38" s="1"/>
  <c r="J338" i="38"/>
  <c r="B338" i="38" s="1"/>
  <c r="J278" i="38"/>
  <c r="B278" i="38" s="1"/>
  <c r="J231" i="38"/>
  <c r="J302" i="38"/>
  <c r="B302" i="38" s="1"/>
  <c r="B302" i="39" s="1"/>
  <c r="J306" i="38"/>
  <c r="B306" i="38" s="1"/>
  <c r="J266" i="38"/>
  <c r="B266" i="38" s="1"/>
  <c r="J199" i="38"/>
  <c r="B199" i="38" s="1"/>
  <c r="J175" i="38"/>
  <c r="L123" i="38"/>
  <c r="J51" i="38"/>
  <c r="B51" i="38" s="1"/>
  <c r="J78" i="38"/>
  <c r="B78" i="38" s="1"/>
  <c r="K1615" i="38"/>
  <c r="K1599" i="38"/>
  <c r="J1576" i="38"/>
  <c r="J1571" i="38"/>
  <c r="J1554" i="38"/>
  <c r="K1535" i="38"/>
  <c r="K1524" i="38"/>
  <c r="J1678" i="38"/>
  <c r="J1662" i="38"/>
  <c r="B1662" i="38" s="1"/>
  <c r="J1646" i="38"/>
  <c r="B1646" i="38" s="1"/>
  <c r="J1630" i="38"/>
  <c r="K1606" i="38"/>
  <c r="J1599" i="38"/>
  <c r="J1546" i="38"/>
  <c r="K1538" i="38"/>
  <c r="K1502" i="38"/>
  <c r="J1491" i="38"/>
  <c r="K1459" i="38"/>
  <c r="J1528" i="38"/>
  <c r="K1508" i="38"/>
  <c r="K1496" i="38"/>
  <c r="K1619" i="38"/>
  <c r="K1608" i="38"/>
  <c r="K1598" i="38"/>
  <c r="K1586" i="38"/>
  <c r="K1572" i="38"/>
  <c r="K1550" i="38"/>
  <c r="K1518" i="38"/>
  <c r="K1490" i="38"/>
  <c r="J1443" i="38"/>
  <c r="K1432" i="38"/>
  <c r="K1426" i="38"/>
  <c r="K1498" i="38"/>
  <c r="K1482" i="38"/>
  <c r="K1466" i="38"/>
  <c r="K1450" i="38"/>
  <c r="K1434" i="38"/>
  <c r="K1418" i="38"/>
  <c r="K1402" i="38"/>
  <c r="J1390" i="38"/>
  <c r="K1346" i="38"/>
  <c r="K1350" i="38"/>
  <c r="K1384" i="38"/>
  <c r="K1362" i="38"/>
  <c r="J1342" i="38"/>
  <c r="K1358" i="38"/>
  <c r="K1338" i="38"/>
  <c r="J1334" i="38"/>
  <c r="J1259" i="38"/>
  <c r="J1195" i="38"/>
  <c r="K1131" i="38"/>
  <c r="J1098" i="38"/>
  <c r="K1296" i="38"/>
  <c r="J1275" i="38"/>
  <c r="K1232" i="38"/>
  <c r="J1211" i="38"/>
  <c r="K1147" i="38"/>
  <c r="J1114" i="38"/>
  <c r="K1054" i="38"/>
  <c r="J1310" i="38"/>
  <c r="J1270" i="38"/>
  <c r="J1248" i="38"/>
  <c r="J1206" i="38"/>
  <c r="J1184" i="38"/>
  <c r="J1136" i="38"/>
  <c r="K1130" i="38"/>
  <c r="J1099" i="38"/>
  <c r="K1072" i="38"/>
  <c r="J1319" i="38"/>
  <c r="B1319" i="38" s="1"/>
  <c r="J1298" i="38"/>
  <c r="B1298" i="38" s="1"/>
  <c r="K1292" i="38"/>
  <c r="J1286" i="38"/>
  <c r="J1264" i="38"/>
  <c r="K1243" i="38"/>
  <c r="K1226" i="38"/>
  <c r="K1222" i="38"/>
  <c r="J1179" i="38"/>
  <c r="J1088" i="38"/>
  <c r="J1082" i="38"/>
  <c r="J1047" i="38"/>
  <c r="J990" i="38"/>
  <c r="J926" i="38"/>
  <c r="J862" i="38"/>
  <c r="J819" i="38"/>
  <c r="J806" i="38"/>
  <c r="K800" i="38"/>
  <c r="K24" i="38"/>
  <c r="J1058" i="38"/>
  <c r="B1058" i="38" s="1"/>
  <c r="J1042" i="38"/>
  <c r="B1042" i="38" s="1"/>
  <c r="B1042" i="39" s="1"/>
  <c r="J1015" i="38"/>
  <c r="B1015" i="38" s="1"/>
  <c r="J1010" i="38"/>
  <c r="B1010" i="38" s="1"/>
  <c r="J983" i="38"/>
  <c r="B983" i="38" s="1"/>
  <c r="J978" i="38"/>
  <c r="B978" i="38" s="1"/>
  <c r="B978" i="39" s="1"/>
  <c r="J951" i="38"/>
  <c r="B951" i="38" s="1"/>
  <c r="J946" i="38"/>
  <c r="B946" i="38" s="1"/>
  <c r="J919" i="38"/>
  <c r="B919" i="38" s="1"/>
  <c r="J914" i="38"/>
  <c r="B914" i="38" s="1"/>
  <c r="B914" i="39" s="1"/>
  <c r="J887" i="38"/>
  <c r="B887" i="38" s="1"/>
  <c r="J882" i="38"/>
  <c r="B882" i="38" s="1"/>
  <c r="J855" i="38"/>
  <c r="B855" i="38" s="1"/>
  <c r="J850" i="38"/>
  <c r="B850" i="38" s="1"/>
  <c r="B850" i="39" s="1"/>
  <c r="K785" i="38"/>
  <c r="K716" i="38"/>
  <c r="K652" i="38"/>
  <c r="J577" i="38"/>
  <c r="J1295" i="38"/>
  <c r="B1295" i="38" s="1"/>
  <c r="J1236" i="38"/>
  <c r="B1236" i="38" s="1"/>
  <c r="J1231" i="38"/>
  <c r="B1231" i="38" s="1"/>
  <c r="J1172" i="38"/>
  <c r="B1172" i="38" s="1"/>
  <c r="B1172" i="39" s="1"/>
  <c r="J1167" i="38"/>
  <c r="B1167" i="38" s="1"/>
  <c r="J1156" i="38"/>
  <c r="B1156" i="38" s="1"/>
  <c r="J1151" i="38"/>
  <c r="B1151" i="38" s="1"/>
  <c r="J1140" i="38"/>
  <c r="B1140" i="38" s="1"/>
  <c r="B1140" i="39" s="1"/>
  <c r="J1135" i="38"/>
  <c r="B1135" i="38" s="1"/>
  <c r="J1124" i="38"/>
  <c r="B1124" i="38" s="1"/>
  <c r="J1119" i="38"/>
  <c r="B1119" i="38" s="1"/>
  <c r="J1108" i="38"/>
  <c r="B1108" i="38" s="1"/>
  <c r="B1108" i="39" s="1"/>
  <c r="J1103" i="38"/>
  <c r="B1103" i="38" s="1"/>
  <c r="J1092" i="38"/>
  <c r="B1092" i="38" s="1"/>
  <c r="J1087" i="38"/>
  <c r="B1087" i="38" s="1"/>
  <c r="J1076" i="38"/>
  <c r="B1076" i="38" s="1"/>
  <c r="B1076" i="39" s="1"/>
  <c r="J1071" i="38"/>
  <c r="B1071" i="38" s="1"/>
  <c r="K1066" i="38"/>
  <c r="J1062" i="38"/>
  <c r="B1062" i="38" s="1"/>
  <c r="J1606" i="38"/>
  <c r="J1574" i="38"/>
  <c r="B1574" i="38" s="1"/>
  <c r="J1672" i="38"/>
  <c r="B1672" i="38" s="1"/>
  <c r="K1366" i="38"/>
  <c r="J1640" i="38"/>
  <c r="B1640" i="38" s="1"/>
  <c r="J1622" i="38"/>
  <c r="J1470" i="38"/>
  <c r="J1610" i="38"/>
  <c r="B1610" i="38" s="1"/>
  <c r="K1471" i="38"/>
  <c r="J1684" i="38"/>
  <c r="B1684" i="38" s="1"/>
  <c r="B1684" i="39" s="1"/>
  <c r="J1614" i="38"/>
  <c r="J1590" i="38"/>
  <c r="J1498" i="38"/>
  <c r="B1498" i="38" s="1"/>
  <c r="B1498" i="39" s="1"/>
  <c r="J1406" i="38"/>
  <c r="J1414" i="38"/>
  <c r="B1414" i="38" s="1"/>
  <c r="J1466" i="38"/>
  <c r="K1439" i="38"/>
  <c r="J1402" i="38"/>
  <c r="J1250" i="38"/>
  <c r="B1250" i="38" s="1"/>
  <c r="J1526" i="38"/>
  <c r="B1526" i="38" s="1"/>
  <c r="J1462" i="38"/>
  <c r="B1462" i="38" s="1"/>
  <c r="K1428" i="38"/>
  <c r="J1386" i="38"/>
  <c r="J1323" i="38"/>
  <c r="B1323" i="38" s="1"/>
  <c r="K1242" i="38"/>
  <c r="J1170" i="38"/>
  <c r="B1170" i="38" s="1"/>
  <c r="J1106" i="38"/>
  <c r="B1106" i="38" s="1"/>
  <c r="J1186" i="38"/>
  <c r="B1186" i="38" s="1"/>
  <c r="J1102" i="38"/>
  <c r="B1102" i="38" s="1"/>
  <c r="B1102" i="39" s="1"/>
  <c r="J1142" i="38"/>
  <c r="J1078" i="38"/>
  <c r="J1118" i="38"/>
  <c r="B1118" i="38" s="1"/>
  <c r="J1070" i="38"/>
  <c r="B1070" i="38" s="1"/>
  <c r="B1070" i="39" s="1"/>
  <c r="J780" i="38"/>
  <c r="J804" i="38"/>
  <c r="B804" i="38" s="1"/>
  <c r="J808" i="38"/>
  <c r="B808" i="38" s="1"/>
  <c r="J504" i="38"/>
  <c r="J448" i="38"/>
  <c r="B448" i="38" s="1"/>
  <c r="J354" i="38"/>
  <c r="B354" i="38" s="1"/>
  <c r="J432" i="38"/>
  <c r="J374" i="38"/>
  <c r="J326" i="38"/>
  <c r="J274" i="38"/>
  <c r="B274" i="38" s="1"/>
  <c r="J179" i="38"/>
  <c r="J310" i="38"/>
  <c r="J270" i="38"/>
  <c r="B270" i="38" s="1"/>
  <c r="J342" i="38"/>
  <c r="J294" i="38"/>
  <c r="B294" i="38" s="1"/>
  <c r="J247" i="38"/>
  <c r="L175" i="38"/>
  <c r="J207" i="38"/>
  <c r="B207" i="38" s="1"/>
  <c r="J162" i="38"/>
  <c r="B162" i="38" s="1"/>
  <c r="J150" i="38"/>
  <c r="J74" i="38"/>
  <c r="B74" i="38" s="1"/>
  <c r="J130" i="38"/>
  <c r="B130" i="38" s="1"/>
  <c r="J1544" i="38"/>
  <c r="B1544" i="38" s="1"/>
  <c r="J1539" i="38"/>
  <c r="B1539" i="38" s="1"/>
  <c r="B1539" i="39" s="1"/>
  <c r="J1512" i="38"/>
  <c r="J1682" i="38"/>
  <c r="J1666" i="38"/>
  <c r="B1666" i="38" s="1"/>
  <c r="J1650" i="38"/>
  <c r="B1650" i="38" s="1"/>
  <c r="J1634" i="38"/>
  <c r="K1622" i="38"/>
  <c r="J1615" i="38"/>
  <c r="J1604" i="38"/>
  <c r="B1604" i="38" s="1"/>
  <c r="J1578" i="38"/>
  <c r="B1578" i="38" s="1"/>
  <c r="K1570" i="38"/>
  <c r="K1556" i="38"/>
  <c r="K1546" i="38"/>
  <c r="J1507" i="38"/>
  <c r="K1491" i="38"/>
  <c r="J1448" i="38"/>
  <c r="K1442" i="38"/>
  <c r="J1427" i="38"/>
  <c r="K1583" i="38"/>
  <c r="J1566" i="38"/>
  <c r="B1566" i="38" s="1"/>
  <c r="J1607" i="38"/>
  <c r="B1607" i="38" s="1"/>
  <c r="J1596" i="38"/>
  <c r="B1596" i="38" s="1"/>
  <c r="J1567" i="38"/>
  <c r="B1567" i="38" s="1"/>
  <c r="J1562" i="38"/>
  <c r="K1554" i="38"/>
  <c r="K1540" i="38"/>
  <c r="J1530" i="38"/>
  <c r="J1523" i="38"/>
  <c r="J1490" i="38"/>
  <c r="B1490" i="38" s="1"/>
  <c r="J1464" i="38"/>
  <c r="K1443" i="38"/>
  <c r="J1426" i="38"/>
  <c r="B1426" i="38" s="1"/>
  <c r="J1416" i="38"/>
  <c r="J1411" i="38"/>
  <c r="J1400" i="38"/>
  <c r="K1396" i="38"/>
  <c r="K1379" i="38"/>
  <c r="K1356" i="38"/>
  <c r="K1326" i="38"/>
  <c r="K1390" i="38"/>
  <c r="J1351" i="38"/>
  <c r="K1411" i="38"/>
  <c r="J1367" i="38"/>
  <c r="K1322" i="38"/>
  <c r="J1318" i="38"/>
  <c r="B1318" i="38" s="1"/>
  <c r="B1318" i="39" s="1"/>
  <c r="K1259" i="38"/>
  <c r="K1244" i="38"/>
  <c r="K1239" i="38"/>
  <c r="K1195" i="38"/>
  <c r="K1180" i="38"/>
  <c r="K1175" i="38"/>
  <c r="J1162" i="38"/>
  <c r="B1162" i="38" s="1"/>
  <c r="B1162" i="39" s="1"/>
  <c r="J1104" i="38"/>
  <c r="J1322" i="38"/>
  <c r="K1260" i="38"/>
  <c r="K1255" i="38"/>
  <c r="J1120" i="38"/>
  <c r="K1099" i="38"/>
  <c r="J1314" i="38"/>
  <c r="B1314" i="38" s="1"/>
  <c r="K1287" i="38"/>
  <c r="K1264" i="38"/>
  <c r="J1222" i="38"/>
  <c r="K1200" i="38"/>
  <c r="K1082" i="38"/>
  <c r="J942" i="38"/>
  <c r="J732" i="38"/>
  <c r="J693" i="38"/>
  <c r="J999" i="38"/>
  <c r="B999" i="38" s="1"/>
  <c r="B999" i="39" s="1"/>
  <c r="J962" i="38"/>
  <c r="B962" i="38" s="1"/>
  <c r="B962" i="39" s="1"/>
  <c r="J871" i="38"/>
  <c r="B871" i="38" s="1"/>
  <c r="J834" i="38"/>
  <c r="B834" i="38" s="1"/>
  <c r="J652" i="38"/>
  <c r="B652" i="38" s="1"/>
  <c r="J444" i="38"/>
  <c r="J1284" i="38"/>
  <c r="B1284" i="38" s="1"/>
  <c r="J1268" i="38"/>
  <c r="B1268" i="38" s="1"/>
  <c r="J1263" i="38"/>
  <c r="B1263" i="38" s="1"/>
  <c r="B1263" i="39" s="1"/>
  <c r="J1019" i="38"/>
  <c r="B1019" i="38" s="1"/>
  <c r="B1019" i="39" s="1"/>
  <c r="J987" i="38"/>
  <c r="B987" i="38" s="1"/>
  <c r="J955" i="38"/>
  <c r="B955" i="38" s="1"/>
  <c r="J923" i="38"/>
  <c r="B923" i="38" s="1"/>
  <c r="J891" i="38"/>
  <c r="B891" i="38" s="1"/>
  <c r="B891" i="39" s="1"/>
  <c r="J859" i="38"/>
  <c r="B859" i="38" s="1"/>
  <c r="K831" i="38"/>
  <c r="K764" i="38"/>
  <c r="J725" i="38"/>
  <c r="B725" i="38" s="1"/>
  <c r="K529" i="38"/>
  <c r="J477" i="38"/>
  <c r="K450" i="38"/>
  <c r="K1143" i="38"/>
  <c r="K1132" i="38"/>
  <c r="K1079" i="38"/>
  <c r="J1050" i="38"/>
  <c r="K1006" i="38"/>
  <c r="J986" i="38"/>
  <c r="J938" i="38"/>
  <c r="K894" i="38"/>
  <c r="K790" i="38"/>
  <c r="K748" i="38"/>
  <c r="K620" i="38"/>
  <c r="K466" i="38"/>
  <c r="J400" i="38"/>
  <c r="J362" i="38"/>
  <c r="J280" i="38"/>
  <c r="J830" i="38"/>
  <c r="B830" i="38" s="1"/>
  <c r="J822" i="38"/>
  <c r="B822" i="38" s="1"/>
  <c r="J814" i="38"/>
  <c r="B814" i="38" s="1"/>
  <c r="B814" i="39" s="1"/>
  <c r="J810" i="38"/>
  <c r="B810" i="38" s="1"/>
  <c r="J805" i="38"/>
  <c r="B805" i="38" s="1"/>
  <c r="J794" i="38"/>
  <c r="B794" i="38" s="1"/>
  <c r="J789" i="38"/>
  <c r="B789" i="38" s="1"/>
  <c r="J778" i="38"/>
  <c r="B778" i="38" s="1"/>
  <c r="J773" i="38"/>
  <c r="B773" i="38" s="1"/>
  <c r="J761" i="38"/>
  <c r="B761" i="38" s="1"/>
  <c r="B761" i="39" s="1"/>
  <c r="K744" i="38"/>
  <c r="J740" i="38"/>
  <c r="B740" i="38" s="1"/>
  <c r="J697" i="38"/>
  <c r="B697" i="38" s="1"/>
  <c r="K680" i="38"/>
  <c r="J676" i="38"/>
  <c r="B676" i="38" s="1"/>
  <c r="B676" i="39" s="1"/>
  <c r="J633" i="38"/>
  <c r="B633" i="38" s="1"/>
  <c r="K616" i="38"/>
  <c r="J612" i="38"/>
  <c r="B612" i="38" s="1"/>
  <c r="K573" i="38"/>
  <c r="J553" i="38"/>
  <c r="B553" i="38" s="1"/>
  <c r="K509" i="38"/>
  <c r="J476" i="38"/>
  <c r="J304" i="38"/>
  <c r="J680" i="38"/>
  <c r="J498" i="38"/>
  <c r="J492" i="38"/>
  <c r="J420" i="38"/>
  <c r="B420" i="38" s="1"/>
  <c r="J347" i="38"/>
  <c r="K320" i="38"/>
  <c r="J287" i="38"/>
  <c r="K217" i="38"/>
  <c r="J502" i="38"/>
  <c r="B502" i="38" s="1"/>
  <c r="J497" i="38"/>
  <c r="B497" i="38" s="1"/>
  <c r="J486" i="38"/>
  <c r="B486" i="38" s="1"/>
  <c r="B486" i="39" s="1"/>
  <c r="J481" i="38"/>
  <c r="B481" i="38" s="1"/>
  <c r="B481" i="39" s="1"/>
  <c r="J470" i="38"/>
  <c r="B470" i="38" s="1"/>
  <c r="B470" i="39" s="1"/>
  <c r="J465" i="38"/>
  <c r="B465" i="38" s="1"/>
  <c r="B465" i="39" s="1"/>
  <c r="J454" i="38"/>
  <c r="B454" i="38" s="1"/>
  <c r="B454" i="39" s="1"/>
  <c r="J449" i="38"/>
  <c r="B449" i="38" s="1"/>
  <c r="B449" i="39" s="1"/>
  <c r="J438" i="38"/>
  <c r="B438" i="38" s="1"/>
  <c r="J433" i="38"/>
  <c r="B433" i="38" s="1"/>
  <c r="B433" i="39" s="1"/>
  <c r="K428" i="38"/>
  <c r="J424" i="38"/>
  <c r="B424" i="38" s="1"/>
  <c r="B424" i="39" s="1"/>
  <c r="K411" i="38"/>
  <c r="K396" i="38"/>
  <c r="J390" i="38"/>
  <c r="K336" i="38"/>
  <c r="K260" i="38"/>
  <c r="K473" i="38"/>
  <c r="K462" i="38"/>
  <c r="J428" i="38"/>
  <c r="K407" i="38"/>
  <c r="J384" i="38"/>
  <c r="K315" i="38"/>
  <c r="K252" i="38"/>
  <c r="J299" i="38"/>
  <c r="B299" i="38" s="1"/>
  <c r="J283" i="38"/>
  <c r="B283" i="38" s="1"/>
  <c r="K374" i="38"/>
  <c r="K358" i="38"/>
  <c r="K342" i="38"/>
  <c r="K326" i="38"/>
  <c r="K310" i="38"/>
  <c r="J292" i="38"/>
  <c r="B292" i="38" s="1"/>
  <c r="B292" i="39" s="1"/>
  <c r="J251" i="38"/>
  <c r="J225" i="38"/>
  <c r="K359" i="38"/>
  <c r="K343" i="38"/>
  <c r="K327" i="38"/>
  <c r="K316" i="38"/>
  <c r="J291" i="38"/>
  <c r="K203" i="38"/>
  <c r="J98" i="38"/>
  <c r="J267" i="38"/>
  <c r="B267" i="38" s="1"/>
  <c r="J188" i="38"/>
  <c r="J148" i="38"/>
  <c r="K253" i="38"/>
  <c r="K243" i="38"/>
  <c r="K237" i="38"/>
  <c r="K227" i="38"/>
  <c r="B227" i="38" s="1"/>
  <c r="B227" i="39" s="1"/>
  <c r="J219" i="38"/>
  <c r="B219" i="38" s="1"/>
  <c r="J193" i="38"/>
  <c r="J171" i="38"/>
  <c r="K160" i="38"/>
  <c r="J128" i="38"/>
  <c r="K167" i="38"/>
  <c r="J138" i="38"/>
  <c r="K164" i="38"/>
  <c r="K200" i="38"/>
  <c r="B200" i="38" s="1"/>
  <c r="B200" i="39" s="1"/>
  <c r="K184" i="38"/>
  <c r="J154" i="38"/>
  <c r="J127" i="38"/>
  <c r="K35" i="38"/>
  <c r="K87" i="38"/>
  <c r="J71" i="38"/>
  <c r="B71" i="38" s="1"/>
  <c r="J60" i="38"/>
  <c r="J53" i="38"/>
  <c r="K107" i="38"/>
  <c r="J94" i="38"/>
  <c r="B94" i="38" s="1"/>
  <c r="K88" i="38"/>
  <c r="J82" i="38"/>
  <c r="J1338" i="38"/>
  <c r="K1275" i="38"/>
  <c r="K1196" i="38"/>
  <c r="K1191" i="38"/>
  <c r="K1179" i="38"/>
  <c r="J1146" i="38"/>
  <c r="B1146" i="38" s="1"/>
  <c r="B1146" i="39" s="1"/>
  <c r="K1088" i="38"/>
  <c r="J958" i="38"/>
  <c r="J757" i="38"/>
  <c r="K561" i="38"/>
  <c r="J967" i="38"/>
  <c r="B967" i="38" s="1"/>
  <c r="B967" i="39" s="1"/>
  <c r="J930" i="38"/>
  <c r="B930" i="38" s="1"/>
  <c r="J839" i="38"/>
  <c r="B839" i="38" s="1"/>
  <c r="K819" i="38"/>
  <c r="K577" i="38"/>
  <c r="J1215" i="38"/>
  <c r="B1215" i="38" s="1"/>
  <c r="B1215" i="39" s="1"/>
  <c r="K1018" i="38"/>
  <c r="K986" i="38"/>
  <c r="K954" i="38"/>
  <c r="K922" i="38"/>
  <c r="K890" i="38"/>
  <c r="K858" i="38"/>
  <c r="J827" i="38"/>
  <c r="B827" i="38" s="1"/>
  <c r="B827" i="39" s="1"/>
  <c r="K801" i="38"/>
  <c r="J661" i="38"/>
  <c r="B661" i="38" s="1"/>
  <c r="B661" i="39" s="1"/>
  <c r="K636" i="38"/>
  <c r="K593" i="38"/>
  <c r="K477" i="38"/>
  <c r="K1127" i="38"/>
  <c r="K1116" i="38"/>
  <c r="K1022" i="38"/>
  <c r="J1002" i="38"/>
  <c r="K958" i="38"/>
  <c r="K910" i="38"/>
  <c r="J890" i="38"/>
  <c r="K862" i="38"/>
  <c r="J858" i="38"/>
  <c r="K684" i="38"/>
  <c r="K545" i="38"/>
  <c r="J589" i="38"/>
  <c r="J557" i="38"/>
  <c r="J525" i="38"/>
  <c r="J493" i="38"/>
  <c r="K400" i="38"/>
  <c r="K362" i="38"/>
  <c r="K280" i="38"/>
  <c r="J241" i="38"/>
  <c r="J235" i="38"/>
  <c r="K813" i="38"/>
  <c r="K760" i="38"/>
  <c r="J756" i="38"/>
  <c r="B756" i="38" s="1"/>
  <c r="J713" i="38"/>
  <c r="B713" i="38" s="1"/>
  <c r="K696" i="38"/>
  <c r="J692" i="38"/>
  <c r="B692" i="38" s="1"/>
  <c r="B692" i="39" s="1"/>
  <c r="J649" i="38"/>
  <c r="B649" i="38" s="1"/>
  <c r="K632" i="38"/>
  <c r="J628" i="38"/>
  <c r="B628" i="38" s="1"/>
  <c r="B628" i="39" s="1"/>
  <c r="K589" i="38"/>
  <c r="J569" i="38"/>
  <c r="B569" i="38" s="1"/>
  <c r="K525" i="38"/>
  <c r="J482" i="38"/>
  <c r="K476" i="38"/>
  <c r="K416" i="38"/>
  <c r="J331" i="38"/>
  <c r="K304" i="38"/>
  <c r="J813" i="38"/>
  <c r="K802" i="38"/>
  <c r="J760" i="38"/>
  <c r="J664" i="38"/>
  <c r="J648" i="38"/>
  <c r="J632" i="38"/>
  <c r="J597" i="38"/>
  <c r="B597" i="38" s="1"/>
  <c r="J565" i="38"/>
  <c r="B565" i="38" s="1"/>
  <c r="B565" i="39" s="1"/>
  <c r="J533" i="38"/>
  <c r="B533" i="38" s="1"/>
  <c r="K498" i="38"/>
  <c r="K492" i="38"/>
  <c r="J395" i="38"/>
  <c r="K347" i="38"/>
  <c r="J296" i="38"/>
  <c r="J604" i="38"/>
  <c r="B604" i="38" s="1"/>
  <c r="J596" i="38"/>
  <c r="B596" i="38" s="1"/>
  <c r="B596" i="39" s="1"/>
  <c r="J588" i="38"/>
  <c r="B588" i="38" s="1"/>
  <c r="B588" i="39" s="1"/>
  <c r="J580" i="38"/>
  <c r="B580" i="38" s="1"/>
  <c r="B580" i="39" s="1"/>
  <c r="J572" i="38"/>
  <c r="B572" i="38" s="1"/>
  <c r="B572" i="39" s="1"/>
  <c r="J564" i="38"/>
  <c r="B564" i="38" s="1"/>
  <c r="B564" i="39" s="1"/>
  <c r="J556" i="38"/>
  <c r="B556" i="38" s="1"/>
  <c r="B556" i="39" s="1"/>
  <c r="J548" i="38"/>
  <c r="B548" i="38" s="1"/>
  <c r="J540" i="38"/>
  <c r="B540" i="38" s="1"/>
  <c r="J532" i="38"/>
  <c r="B532" i="38" s="1"/>
  <c r="J524" i="38"/>
  <c r="B524" i="38" s="1"/>
  <c r="J516" i="38"/>
  <c r="B516" i="38" s="1"/>
  <c r="B516" i="39" s="1"/>
  <c r="J508" i="38"/>
  <c r="B508" i="38" s="1"/>
  <c r="J410" i="38"/>
  <c r="B410" i="38" s="1"/>
  <c r="B410" i="39" s="1"/>
  <c r="J363" i="38"/>
  <c r="K457" i="38"/>
  <c r="K446" i="38"/>
  <c r="J412" i="38"/>
  <c r="K406" i="38"/>
  <c r="K384" i="38"/>
  <c r="J352" i="38"/>
  <c r="J346" i="38"/>
  <c r="J276" i="38"/>
  <c r="J221" i="38"/>
  <c r="J404" i="38"/>
  <c r="B404" i="38" s="1"/>
  <c r="J399" i="38"/>
  <c r="B399" i="38" s="1"/>
  <c r="J372" i="38"/>
  <c r="B372" i="38" s="1"/>
  <c r="J367" i="38"/>
  <c r="B367" i="38" s="1"/>
  <c r="J356" i="38"/>
  <c r="B356" i="38" s="1"/>
  <c r="J351" i="38"/>
  <c r="B351" i="38" s="1"/>
  <c r="J340" i="38"/>
  <c r="B340" i="38" s="1"/>
  <c r="B340" i="39" s="1"/>
  <c r="J335" i="38"/>
  <c r="B335" i="38" s="1"/>
  <c r="J324" i="38"/>
  <c r="J319" i="38"/>
  <c r="B319" i="38" s="1"/>
  <c r="J308" i="38"/>
  <c r="B308" i="38" s="1"/>
  <c r="B308" i="39" s="1"/>
  <c r="J303" i="38"/>
  <c r="B303" i="38" s="1"/>
  <c r="K291" i="38"/>
  <c r="K264" i="38"/>
  <c r="J257" i="38"/>
  <c r="K251" i="38"/>
  <c r="K225" i="38"/>
  <c r="J209" i="38"/>
  <c r="J116" i="38"/>
  <c r="K311" i="38"/>
  <c r="K213" i="38"/>
  <c r="J172" i="38"/>
  <c r="J263" i="38"/>
  <c r="B263" i="38" s="1"/>
  <c r="K188" i="38"/>
  <c r="K148" i="38"/>
  <c r="J223" i="38"/>
  <c r="B223" i="38" s="1"/>
  <c r="J204" i="38"/>
  <c r="K193" i="38"/>
  <c r="K171" i="38"/>
  <c r="J143" i="38"/>
  <c r="J110" i="38"/>
  <c r="J132" i="38"/>
  <c r="K173" i="38"/>
  <c r="J159" i="38"/>
  <c r="K127" i="38"/>
  <c r="K123" i="38"/>
  <c r="J76" i="38"/>
  <c r="K60" i="38"/>
  <c r="J95" i="38"/>
  <c r="B95" i="38" s="1"/>
  <c r="J86" i="38"/>
  <c r="K53" i="38"/>
  <c r="K1098" i="38"/>
  <c r="K1211" i="38"/>
  <c r="K1114" i="38"/>
  <c r="J1083" i="38"/>
  <c r="B1083" i="38" s="1"/>
  <c r="J1291" i="38"/>
  <c r="K1248" i="38"/>
  <c r="J1227" i="38"/>
  <c r="B1227" i="38" s="1"/>
  <c r="K1184" i="38"/>
  <c r="J1163" i="38"/>
  <c r="B1163" i="38" s="1"/>
  <c r="J1242" i="38"/>
  <c r="B1242" i="38" s="1"/>
  <c r="B1242" i="39" s="1"/>
  <c r="K1228" i="38"/>
  <c r="J1178" i="38"/>
  <c r="J1152" i="38"/>
  <c r="B1152" i="38" s="1"/>
  <c r="B1152" i="39" s="1"/>
  <c r="J1115" i="38"/>
  <c r="J1006" i="38"/>
  <c r="J878" i="38"/>
  <c r="K806" i="38"/>
  <c r="J24" i="38"/>
  <c r="B24" i="38" s="1"/>
  <c r="J1026" i="38"/>
  <c r="B1026" i="38" s="1"/>
  <c r="B1026" i="39" s="1"/>
  <c r="J935" i="38"/>
  <c r="B935" i="38" s="1"/>
  <c r="B935" i="39" s="1"/>
  <c r="J898" i="38"/>
  <c r="B898" i="38" s="1"/>
  <c r="B898" i="39" s="1"/>
  <c r="J815" i="38"/>
  <c r="J716" i="38"/>
  <c r="J378" i="38"/>
  <c r="J1220" i="38"/>
  <c r="B1220" i="38" s="1"/>
  <c r="J1204" i="38"/>
  <c r="B1204" i="38" s="1"/>
  <c r="J1199" i="38"/>
  <c r="B1199" i="38" s="1"/>
  <c r="B1199" i="39" s="1"/>
  <c r="J1051" i="38"/>
  <c r="B1051" i="38" s="1"/>
  <c r="J1035" i="38"/>
  <c r="B1035" i="38" s="1"/>
  <c r="B1035" i="39" s="1"/>
  <c r="J1003" i="38"/>
  <c r="B1003" i="38" s="1"/>
  <c r="B1003" i="39" s="1"/>
  <c r="J971" i="38"/>
  <c r="B971" i="38" s="1"/>
  <c r="B971" i="39" s="1"/>
  <c r="J939" i="38"/>
  <c r="B939" i="38" s="1"/>
  <c r="B939" i="39" s="1"/>
  <c r="J907" i="38"/>
  <c r="B907" i="38" s="1"/>
  <c r="B907" i="39" s="1"/>
  <c r="J875" i="38"/>
  <c r="B875" i="38" s="1"/>
  <c r="J843" i="38"/>
  <c r="B843" i="38" s="1"/>
  <c r="K693" i="38"/>
  <c r="J529" i="38"/>
  <c r="K1164" i="38"/>
  <c r="K1111" i="38"/>
  <c r="K1100" i="38"/>
  <c r="K1038" i="38"/>
  <c r="J1018" i="38"/>
  <c r="K974" i="38"/>
  <c r="J954" i="38"/>
  <c r="K926" i="38"/>
  <c r="J906" i="38"/>
  <c r="K878" i="38"/>
  <c r="J823" i="38"/>
  <c r="B823" i="38" s="1"/>
  <c r="J784" i="38"/>
  <c r="J748" i="38"/>
  <c r="J645" i="38"/>
  <c r="B645" i="38" s="1"/>
  <c r="B645" i="39" s="1"/>
  <c r="J620" i="38"/>
  <c r="B620" i="38" s="1"/>
  <c r="K613" i="38"/>
  <c r="J768" i="38"/>
  <c r="B768" i="38" s="1"/>
  <c r="J752" i="38"/>
  <c r="B752" i="38" s="1"/>
  <c r="J736" i="38"/>
  <c r="B736" i="38" s="1"/>
  <c r="J720" i="38"/>
  <c r="B720" i="38" s="1"/>
  <c r="J704" i="38"/>
  <c r="B704" i="38" s="1"/>
  <c r="J688" i="38"/>
  <c r="B688" i="38" s="1"/>
  <c r="B688" i="39" s="1"/>
  <c r="J672" i="38"/>
  <c r="B672" i="38" s="1"/>
  <c r="J656" i="38"/>
  <c r="B656" i="38" s="1"/>
  <c r="B656" i="39" s="1"/>
  <c r="J640" i="38"/>
  <c r="B640" i="38" s="1"/>
  <c r="J624" i="38"/>
  <c r="B624" i="38" s="1"/>
  <c r="B624" i="39" s="1"/>
  <c r="J608" i="38"/>
  <c r="B608" i="38" s="1"/>
  <c r="B608" i="39" s="1"/>
  <c r="K493" i="38"/>
  <c r="J460" i="38"/>
  <c r="K241" i="38"/>
  <c r="K235" i="38"/>
  <c r="J826" i="38"/>
  <c r="B826" i="38" s="1"/>
  <c r="J818" i="38"/>
  <c r="B818" i="38" s="1"/>
  <c r="B818" i="39" s="1"/>
  <c r="J772" i="38"/>
  <c r="B772" i="38" s="1"/>
  <c r="J729" i="38"/>
  <c r="B729" i="38" s="1"/>
  <c r="K712" i="38"/>
  <c r="J708" i="38"/>
  <c r="B708" i="38" s="1"/>
  <c r="J665" i="38"/>
  <c r="B665" i="38" s="1"/>
  <c r="K648" i="38"/>
  <c r="J644" i="38"/>
  <c r="B644" i="38" s="1"/>
  <c r="B644" i="39" s="1"/>
  <c r="K605" i="38"/>
  <c r="J585" i="38"/>
  <c r="B585" i="38" s="1"/>
  <c r="B585" i="39" s="1"/>
  <c r="K541" i="38"/>
  <c r="J521" i="38"/>
  <c r="B521" i="38" s="1"/>
  <c r="B521" i="39" s="1"/>
  <c r="K482" i="38"/>
  <c r="J445" i="38"/>
  <c r="J368" i="38"/>
  <c r="K331" i="38"/>
  <c r="K797" i="38"/>
  <c r="K786" i="38"/>
  <c r="J744" i="38"/>
  <c r="J616" i="38"/>
  <c r="B616" i="38" s="1"/>
  <c r="J461" i="38"/>
  <c r="J434" i="38"/>
  <c r="J425" i="38"/>
  <c r="B425" i="38" s="1"/>
  <c r="B425" i="39" s="1"/>
  <c r="J379" i="38"/>
  <c r="K395" i="38"/>
  <c r="K380" i="38"/>
  <c r="J314" i="38"/>
  <c r="K287" i="38"/>
  <c r="J217" i="38"/>
  <c r="J413" i="38"/>
  <c r="B413" i="38" s="1"/>
  <c r="K391" i="38"/>
  <c r="K363" i="38"/>
  <c r="J330" i="38"/>
  <c r="J260" i="38"/>
  <c r="K505" i="38"/>
  <c r="K494" i="38"/>
  <c r="K441" i="38"/>
  <c r="J406" i="38"/>
  <c r="K352" i="38"/>
  <c r="K346" i="38"/>
  <c r="J264" i="38"/>
  <c r="J187" i="38"/>
  <c r="J388" i="38"/>
  <c r="B388" i="38" s="1"/>
  <c r="B388" i="39" s="1"/>
  <c r="J383" i="38"/>
  <c r="B383" i="38" s="1"/>
  <c r="K1136" i="38"/>
  <c r="J1200" i="38"/>
  <c r="K1115" i="38"/>
  <c r="J1022" i="38"/>
  <c r="J894" i="38"/>
  <c r="J668" i="38"/>
  <c r="B668" i="38" s="1"/>
  <c r="J629" i="38"/>
  <c r="B629" i="38" s="1"/>
  <c r="B629" i="39" s="1"/>
  <c r="J1031" i="38"/>
  <c r="B1031" i="38" s="1"/>
  <c r="B1031" i="39" s="1"/>
  <c r="J994" i="38"/>
  <c r="B994" i="38" s="1"/>
  <c r="B994" i="39" s="1"/>
  <c r="J903" i="38"/>
  <c r="B903" i="38" s="1"/>
  <c r="B903" i="39" s="1"/>
  <c r="J866" i="38"/>
  <c r="B866" i="38" s="1"/>
  <c r="K513" i="38"/>
  <c r="J1279" i="38"/>
  <c r="B1279" i="38" s="1"/>
  <c r="B1279" i="39" s="1"/>
  <c r="K1034" i="38"/>
  <c r="K1002" i="38"/>
  <c r="K970" i="38"/>
  <c r="K938" i="38"/>
  <c r="K906" i="38"/>
  <c r="K874" i="38"/>
  <c r="K842" i="38"/>
  <c r="K815" i="38"/>
  <c r="J774" i="38"/>
  <c r="B774" i="38" s="1"/>
  <c r="B774" i="39" s="1"/>
  <c r="J700" i="38"/>
  <c r="B700" i="38" s="1"/>
  <c r="B700" i="39" s="1"/>
  <c r="J593" i="38"/>
  <c r="J450" i="38"/>
  <c r="K1159" i="38"/>
  <c r="K1148" i="38"/>
  <c r="K1095" i="38"/>
  <c r="K1084" i="38"/>
  <c r="J1066" i="38"/>
  <c r="J1034" i="38"/>
  <c r="K990" i="38"/>
  <c r="J970" i="38"/>
  <c r="K942" i="38"/>
  <c r="J922" i="38"/>
  <c r="B922" i="38" s="1"/>
  <c r="B922" i="39" s="1"/>
  <c r="J874" i="38"/>
  <c r="K846" i="38"/>
  <c r="J842" i="38"/>
  <c r="J790" i="38"/>
  <c r="K784" i="38"/>
  <c r="J709" i="38"/>
  <c r="B709" i="38" s="1"/>
  <c r="J684" i="38"/>
  <c r="K677" i="38"/>
  <c r="J545" i="38"/>
  <c r="J605" i="38"/>
  <c r="B605" i="38" s="1"/>
  <c r="J573" i="38"/>
  <c r="B573" i="38" s="1"/>
  <c r="B573" i="39" s="1"/>
  <c r="J541" i="38"/>
  <c r="B541" i="38" s="1"/>
  <c r="J509" i="38"/>
  <c r="B509" i="38" s="1"/>
  <c r="J466" i="38"/>
  <c r="K460" i="38"/>
  <c r="K812" i="38"/>
  <c r="K796" i="38"/>
  <c r="K780" i="38"/>
  <c r="J745" i="38"/>
  <c r="B745" i="38" s="1"/>
  <c r="K728" i="38"/>
  <c r="J724" i="38"/>
  <c r="B724" i="38" s="1"/>
  <c r="B724" i="39" s="1"/>
  <c r="J681" i="38"/>
  <c r="B681" i="38" s="1"/>
  <c r="K664" i="38"/>
  <c r="J660" i="38"/>
  <c r="B660" i="38" s="1"/>
  <c r="B660" i="39" s="1"/>
  <c r="J617" i="38"/>
  <c r="B617" i="38" s="1"/>
  <c r="J601" i="38"/>
  <c r="B601" i="38" s="1"/>
  <c r="K557" i="38"/>
  <c r="J537" i="38"/>
  <c r="B537" i="38" s="1"/>
  <c r="B537" i="39" s="1"/>
  <c r="K445" i="38"/>
  <c r="J416" i="38"/>
  <c r="K368" i="38"/>
  <c r="K781" i="38"/>
  <c r="J728" i="38"/>
  <c r="J712" i="38"/>
  <c r="J696" i="38"/>
  <c r="J581" i="38"/>
  <c r="B581" i="38" s="1"/>
  <c r="B581" i="39" s="1"/>
  <c r="J549" i="38"/>
  <c r="B549" i="38" s="1"/>
  <c r="B549" i="39" s="1"/>
  <c r="J517" i="38"/>
  <c r="B517" i="38" s="1"/>
  <c r="B517" i="39" s="1"/>
  <c r="K461" i="38"/>
  <c r="K434" i="38"/>
  <c r="K379" i="38"/>
  <c r="J394" i="38"/>
  <c r="J320" i="38"/>
  <c r="K314" i="38"/>
  <c r="J600" i="38"/>
  <c r="B600" i="38" s="1"/>
  <c r="J592" i="38"/>
  <c r="B592" i="38" s="1"/>
  <c r="B592" i="39" s="1"/>
  <c r="J584" i="38"/>
  <c r="B584" i="38" s="1"/>
  <c r="J576" i="38"/>
  <c r="B576" i="38" s="1"/>
  <c r="B576" i="39" s="1"/>
  <c r="J568" i="38"/>
  <c r="B568" i="38" s="1"/>
  <c r="J560" i="38"/>
  <c r="B560" i="38" s="1"/>
  <c r="B560" i="39" s="1"/>
  <c r="J552" i="38"/>
  <c r="B552" i="38" s="1"/>
  <c r="J544" i="38"/>
  <c r="B544" i="38" s="1"/>
  <c r="J536" i="38"/>
  <c r="B536" i="38" s="1"/>
  <c r="J528" i="38"/>
  <c r="B528" i="38" s="1"/>
  <c r="J520" i="38"/>
  <c r="B520" i="38" s="1"/>
  <c r="J512" i="38"/>
  <c r="B512" i="38" s="1"/>
  <c r="K504" i="38"/>
  <c r="K488" i="38"/>
  <c r="K472" i="38"/>
  <c r="K456" i="38"/>
  <c r="K440" i="38"/>
  <c r="J429" i="38"/>
  <c r="B429" i="38" s="1"/>
  <c r="K412" i="38"/>
  <c r="J411" i="38"/>
  <c r="B411" i="38" s="1"/>
  <c r="B411" i="39" s="1"/>
  <c r="K394" i="38"/>
  <c r="K390" i="38"/>
  <c r="J336" i="38"/>
  <c r="B336" i="38" s="1"/>
  <c r="B336" i="39" s="1"/>
  <c r="K330" i="38"/>
  <c r="K489" i="38"/>
  <c r="J315" i="38"/>
  <c r="B315" i="38" s="1"/>
  <c r="K221" i="38"/>
  <c r="J268" i="38"/>
  <c r="B268" i="38" s="1"/>
  <c r="B268" i="39" s="1"/>
  <c r="K257" i="38"/>
  <c r="K209" i="38"/>
  <c r="K348" i="38"/>
  <c r="J275" i="38"/>
  <c r="B275" i="38" s="1"/>
  <c r="J177" i="38"/>
  <c r="J211" i="38"/>
  <c r="B211" i="38" s="1"/>
  <c r="J196" i="38"/>
  <c r="B196" i="38" s="1"/>
  <c r="J185" i="38"/>
  <c r="J169" i="38"/>
  <c r="B169" i="38" s="1"/>
  <c r="K143" i="38"/>
  <c r="K139" i="38"/>
  <c r="K138" i="38"/>
  <c r="K195" i="38"/>
  <c r="J63" i="38"/>
  <c r="J44" i="38"/>
  <c r="K55" i="38"/>
  <c r="J27" i="38"/>
  <c r="B27" i="38" s="1"/>
  <c r="J19" i="38"/>
  <c r="B19" i="38" s="1"/>
  <c r="B19" i="39" s="1"/>
  <c r="J39" i="38"/>
  <c r="B39" i="38" s="1"/>
  <c r="K20" i="38"/>
  <c r="K116" i="38"/>
  <c r="K375" i="38"/>
  <c r="K364" i="38"/>
  <c r="J272" i="38"/>
  <c r="B272" i="38" s="1"/>
  <c r="B272" i="39" s="1"/>
  <c r="K98" i="38"/>
  <c r="J271" i="38"/>
  <c r="B271" i="38" s="1"/>
  <c r="B271" i="39" s="1"/>
  <c r="K177" i="38"/>
  <c r="K248" i="38"/>
  <c r="J215" i="38"/>
  <c r="B215" i="38" s="1"/>
  <c r="J201" i="38"/>
  <c r="B201" i="38" s="1"/>
  <c r="J142" i="38"/>
  <c r="B142" i="38" s="1"/>
  <c r="K110" i="38"/>
  <c r="K59" i="38"/>
  <c r="K144" i="38"/>
  <c r="K205" i="38"/>
  <c r="K179" i="38"/>
  <c r="K76" i="38"/>
  <c r="J68" i="38"/>
  <c r="J102" i="38"/>
  <c r="B102" i="38" s="1"/>
  <c r="J92" i="38"/>
  <c r="J87" i="38"/>
  <c r="B87" i="38" s="1"/>
  <c r="K44" i="38"/>
  <c r="J91" i="38"/>
  <c r="B91" i="38" s="1"/>
  <c r="J48" i="38"/>
  <c r="B48" i="38" s="1"/>
  <c r="J43" i="38"/>
  <c r="B43" i="38" s="1"/>
  <c r="J36" i="38"/>
  <c r="B36" i="38" s="1"/>
  <c r="K276" i="38"/>
  <c r="J252" i="38"/>
  <c r="K187" i="38"/>
  <c r="J236" i="38"/>
  <c r="J203" i="38"/>
  <c r="B203" i="38" s="1"/>
  <c r="B203" i="39" s="1"/>
  <c r="K172" i="38"/>
  <c r="K128" i="38"/>
  <c r="J259" i="38"/>
  <c r="B259" i="38" s="1"/>
  <c r="K231" i="38"/>
  <c r="K204" i="38"/>
  <c r="J59" i="38"/>
  <c r="B59" i="38" s="1"/>
  <c r="J164" i="38"/>
  <c r="K132" i="38"/>
  <c r="K159" i="38"/>
  <c r="K155" i="38"/>
  <c r="K154" i="38"/>
  <c r="K122" i="38"/>
  <c r="J111" i="38"/>
  <c r="K68" i="38"/>
  <c r="K92" i="38"/>
  <c r="J35" i="38"/>
  <c r="K106" i="38"/>
  <c r="J64" i="38"/>
  <c r="B64" i="38" s="1"/>
  <c r="K166" i="38"/>
  <c r="B166" i="38" s="1"/>
  <c r="K150" i="38"/>
  <c r="K134" i="38"/>
  <c r="K118" i="38"/>
  <c r="B118" i="38" s="1"/>
  <c r="K112" i="38"/>
  <c r="J99" i="38"/>
  <c r="B99" i="38" s="1"/>
  <c r="K83" i="38"/>
  <c r="K82" i="38"/>
  <c r="K63" i="38"/>
  <c r="J80" i="38"/>
  <c r="B80" i="38" s="1"/>
  <c r="J75" i="38"/>
  <c r="B75" i="38" s="1"/>
  <c r="J20" i="38"/>
  <c r="J16" i="38"/>
  <c r="B16" i="38" s="1"/>
  <c r="J31" i="38"/>
  <c r="B31" i="38" s="1"/>
  <c r="J23" i="38"/>
  <c r="B23" i="38" s="1"/>
  <c r="J67" i="38"/>
  <c r="J32" i="38"/>
  <c r="B32" i="38" s="1"/>
  <c r="J47" i="38"/>
  <c r="B47" i="38" s="1"/>
  <c r="J28" i="38"/>
  <c r="B28" i="38" s="1"/>
  <c r="K478" i="38"/>
  <c r="K296" i="38"/>
  <c r="J295" i="38"/>
  <c r="B295" i="38" s="1"/>
  <c r="J279" i="38"/>
  <c r="B279" i="38" s="1"/>
  <c r="K236" i="38"/>
  <c r="K332" i="38"/>
  <c r="J213" i="38"/>
  <c r="K247" i="38"/>
  <c r="K232" i="38"/>
  <c r="J180" i="38"/>
  <c r="K189" i="38"/>
  <c r="J158" i="38"/>
  <c r="B158" i="38" s="1"/>
  <c r="J126" i="38"/>
  <c r="B126" i="38" s="1"/>
  <c r="J122" i="38"/>
  <c r="K111" i="38"/>
  <c r="K86" i="38"/>
  <c r="L185" i="38"/>
  <c r="L324" i="38"/>
  <c r="L187" i="38"/>
  <c r="L177" i="38"/>
  <c r="L251" i="38"/>
  <c r="L188" i="38"/>
  <c r="L124" i="38"/>
  <c r="L378" i="38"/>
  <c r="L432" i="38"/>
  <c r="L68" i="38"/>
  <c r="L328" i="38"/>
  <c r="L181" i="38"/>
  <c r="L179" i="38"/>
  <c r="L249" i="38"/>
  <c r="L252" i="38"/>
  <c r="L325" i="38"/>
  <c r="L329" i="38"/>
  <c r="L330" i="38"/>
  <c r="L327" i="38"/>
  <c r="L331" i="38"/>
  <c r="J183" i="38"/>
  <c r="L189" i="38"/>
  <c r="L183" i="38"/>
  <c r="L182" i="38"/>
  <c r="L431" i="38"/>
  <c r="C67" i="11"/>
  <c r="D67" i="11"/>
  <c r="BA1671" i="9"/>
  <c r="Q1672" i="9"/>
  <c r="B266" i="39"/>
  <c r="B418" i="39"/>
  <c r="B307" i="39"/>
  <c r="B261" i="39"/>
  <c r="B402" i="39"/>
  <c r="B438" i="39"/>
  <c r="B633" i="39"/>
  <c r="B496" i="39"/>
  <c r="B569" i="39"/>
  <c r="B695" i="39"/>
  <c r="B741" i="39"/>
  <c r="B817" i="39"/>
  <c r="B733" i="39"/>
  <c r="B502" i="39"/>
  <c r="B713" i="39"/>
  <c r="B929" i="39"/>
  <c r="B653" i="39"/>
  <c r="B1185" i="39"/>
  <c r="B1307" i="39"/>
  <c r="B1024" i="39"/>
  <c r="B905" i="39"/>
  <c r="B1299" i="39"/>
  <c r="B1304" i="39"/>
  <c r="B1410" i="39"/>
  <c r="B1666" i="39"/>
  <c r="B982" i="39"/>
  <c r="B130" i="39"/>
  <c r="B1295" i="39"/>
  <c r="B1062" i="39"/>
  <c r="B1071" i="39"/>
  <c r="B983" i="39"/>
  <c r="H1417" i="39"/>
  <c r="B1046" i="39"/>
  <c r="B1484" i="39"/>
  <c r="B1122" i="39"/>
  <c r="B1074" i="39"/>
  <c r="B678" i="39"/>
  <c r="B1628" i="39"/>
  <c r="B591" i="39"/>
  <c r="O1422" i="39"/>
  <c r="P1422" i="39" s="1"/>
  <c r="N1422" i="39" s="1"/>
  <c r="B1119" i="39"/>
  <c r="B706" i="39"/>
  <c r="B710" i="39"/>
  <c r="B951" i="39"/>
  <c r="S1428" i="39"/>
  <c r="T1428" i="39" s="1"/>
  <c r="L1428" i="39" s="1"/>
  <c r="B1194" i="39"/>
  <c r="B998" i="39"/>
  <c r="B1052" i="39"/>
  <c r="B386" i="39"/>
  <c r="B623" i="39"/>
  <c r="B1236" i="39"/>
  <c r="B1058" i="39"/>
  <c r="B987" i="39"/>
  <c r="B919" i="39"/>
  <c r="O1248" i="39"/>
  <c r="P1248" i="39" s="1"/>
  <c r="N1248" i="39" s="1"/>
  <c r="B1106" i="39"/>
  <c r="B1278" i="39"/>
  <c r="B1609" i="39"/>
  <c r="B1103" i="39"/>
  <c r="B1214" i="39"/>
  <c r="B1617" i="39"/>
  <c r="B792" i="39"/>
  <c r="B270" i="39"/>
  <c r="B350" i="39"/>
  <c r="Q1345" i="39"/>
  <c r="R1345" i="39" s="1"/>
  <c r="M1345" i="39" s="1"/>
  <c r="Q1445" i="39"/>
  <c r="R1445" i="39" s="1"/>
  <c r="M1445" i="39" s="1"/>
  <c r="B1284" i="39"/>
  <c r="B946" i="39"/>
  <c r="B1330" i="39"/>
  <c r="B1632" i="39"/>
  <c r="B448" i="39"/>
  <c r="B278" i="39"/>
  <c r="B955" i="39"/>
  <c r="B810" i="39"/>
  <c r="B887" i="39"/>
  <c r="Q1353" i="39"/>
  <c r="R1353" i="39" s="1"/>
  <c r="M1353" i="39" s="1"/>
  <c r="B1238" i="39"/>
  <c r="B1246" i="39"/>
  <c r="B527" i="39"/>
  <c r="B1167" i="39"/>
  <c r="B559" i="39"/>
  <c r="B1118" i="39"/>
  <c r="B966" i="39"/>
  <c r="B1647" i="39"/>
  <c r="B1234" i="39"/>
  <c r="B1014" i="39"/>
  <c r="B923" i="39"/>
  <c r="B468" i="39"/>
  <c r="S1370" i="39"/>
  <c r="T1370" i="39" s="1"/>
  <c r="L1370" i="39" s="1"/>
  <c r="B822" i="39"/>
  <c r="B1426" i="39"/>
  <c r="B1669" i="39"/>
  <c r="B870" i="39"/>
  <c r="B808" i="39"/>
  <c r="B370" i="39"/>
  <c r="B1092" i="39"/>
  <c r="B464" i="39"/>
  <c r="J1381" i="39"/>
  <c r="B950" i="39"/>
  <c r="B1170" i="39"/>
  <c r="B854" i="39"/>
  <c r="B1186" i="39"/>
  <c r="B918" i="39"/>
  <c r="B682" i="39"/>
  <c r="B451" i="39"/>
  <c r="B1542" i="39"/>
  <c r="B497" i="39"/>
  <c r="B1156" i="39"/>
  <c r="B604" i="39"/>
  <c r="I1386" i="39"/>
  <c r="B1314" i="39"/>
  <c r="B930" i="39"/>
  <c r="B934" i="39"/>
  <c r="B1294" i="39"/>
  <c r="B1090" i="39"/>
  <c r="B758" i="39"/>
  <c r="B886" i="39"/>
  <c r="B1510" i="39"/>
  <c r="B651" i="39"/>
  <c r="B1188" i="39"/>
  <c r="B1298" i="39"/>
  <c r="B1012" i="39"/>
  <c r="B1578" i="39"/>
  <c r="B1370" i="39"/>
  <c r="B1252" i="39"/>
  <c r="B943" i="39"/>
  <c r="J1399" i="39"/>
  <c r="B1202" i="39"/>
  <c r="B1414" i="39"/>
  <c r="B1378" i="39"/>
  <c r="B1087" i="39"/>
  <c r="B1250" i="39"/>
  <c r="B626" i="39"/>
  <c r="B788" i="39"/>
  <c r="B612" i="39"/>
  <c r="B294" i="39"/>
  <c r="B567" i="39"/>
  <c r="B420" i="39"/>
  <c r="O1404" i="39"/>
  <c r="P1404" i="39" s="1"/>
  <c r="N1404" i="39" s="1"/>
  <c r="B1086" i="39"/>
  <c r="B1231" i="39"/>
  <c r="B1138" i="39"/>
  <c r="B1135" i="39"/>
  <c r="B1015" i="39"/>
  <c r="B484" i="39"/>
  <c r="B1124" i="39"/>
  <c r="B776" i="39"/>
  <c r="B940" i="39"/>
  <c r="B262" i="39"/>
  <c r="B960" i="39"/>
  <c r="J1409" i="39"/>
  <c r="B1210" i="39"/>
  <c r="B1151" i="39"/>
  <c r="B452" i="39"/>
  <c r="B146" i="39"/>
  <c r="B305" i="39"/>
  <c r="B924" i="39"/>
  <c r="B338" i="39"/>
  <c r="B599" i="39"/>
  <c r="B436" i="39"/>
  <c r="Q1413" i="39"/>
  <c r="R1413" i="39" s="1"/>
  <c r="M1413" i="39" s="1"/>
  <c r="G1342" i="39"/>
  <c r="J1424" i="39"/>
  <c r="Q1349" i="39"/>
  <c r="R1349" i="39" s="1"/>
  <c r="M1349" i="39" s="1"/>
  <c r="S1424" i="39"/>
  <c r="T1424" i="39" s="1"/>
  <c r="L1424" i="39" s="1"/>
  <c r="Q1481" i="39"/>
  <c r="R1481" i="39" s="1"/>
  <c r="M1481" i="39" s="1"/>
  <c r="J1557" i="39"/>
  <c r="G1505" i="39"/>
  <c r="Q1575" i="39"/>
  <c r="R1575" i="39" s="1"/>
  <c r="M1575" i="39" s="1"/>
  <c r="J1493" i="39"/>
  <c r="J1382" i="39"/>
  <c r="J1322" i="39"/>
  <c r="Q1407" i="39"/>
  <c r="R1407" i="39" s="1"/>
  <c r="M1407" i="39" s="1"/>
  <c r="G1333" i="39"/>
  <c r="Q1411" i="39"/>
  <c r="R1411" i="39" s="1"/>
  <c r="M1411" i="39" s="1"/>
  <c r="G1351" i="39"/>
  <c r="G1432" i="39"/>
  <c r="I1356" i="39"/>
  <c r="G1429" i="39"/>
  <c r="G1490" i="39"/>
  <c r="Q1565" i="39"/>
  <c r="R1565" i="39" s="1"/>
  <c r="M1565" i="39" s="1"/>
  <c r="Q1509" i="39"/>
  <c r="R1509" i="39" s="1"/>
  <c r="M1509" i="39" s="1"/>
  <c r="H1581" i="39"/>
  <c r="G1498" i="39"/>
  <c r="J1385" i="39"/>
  <c r="J1327" i="39"/>
  <c r="O1410" i="39"/>
  <c r="P1410" i="39" s="1"/>
  <c r="N1410" i="39" s="1"/>
  <c r="I1338" i="39"/>
  <c r="I1404" i="39"/>
  <c r="I1470" i="39"/>
  <c r="O1538" i="39"/>
  <c r="P1538" i="39" s="1"/>
  <c r="N1538" i="39" s="1"/>
  <c r="S1492" i="39"/>
  <c r="T1492" i="39" s="1"/>
  <c r="L1492" i="39" s="1"/>
  <c r="I1562" i="39"/>
  <c r="G1482" i="39"/>
  <c r="Q1387" i="39"/>
  <c r="R1387" i="39" s="1"/>
  <c r="M1387" i="39" s="1"/>
  <c r="G1537" i="39"/>
  <c r="G1566" i="39"/>
  <c r="J1540" i="39"/>
  <c r="I1650" i="39"/>
  <c r="Q1573" i="39"/>
  <c r="R1573" i="39" s="1"/>
  <c r="M1573" i="39" s="1"/>
  <c r="I1655" i="39"/>
  <c r="G1523" i="39"/>
  <c r="G1526" i="39"/>
  <c r="J1598" i="39"/>
  <c r="I1622" i="39"/>
  <c r="I1682" i="39"/>
  <c r="G1631" i="39"/>
  <c r="J1480" i="39"/>
  <c r="H1641" i="39"/>
  <c r="Q1531" i="39"/>
  <c r="R1531" i="39" s="1"/>
  <c r="M1531" i="39" s="1"/>
  <c r="G1645" i="39"/>
  <c r="J1462" i="39"/>
  <c r="J1469" i="39"/>
  <c r="G1582" i="39"/>
  <c r="S1602" i="39"/>
  <c r="T1602" i="39" s="1"/>
  <c r="L1602" i="39" s="1"/>
  <c r="G1667" i="39"/>
  <c r="Q1613" i="39"/>
  <c r="R1613" i="39" s="1"/>
  <c r="M1613" i="39" s="1"/>
  <c r="H1673" i="39"/>
  <c r="H1621" i="39"/>
  <c r="G1685" i="39"/>
  <c r="O1624" i="39"/>
  <c r="P1624" i="39" s="1"/>
  <c r="N1624" i="39" s="1"/>
  <c r="J1532" i="39"/>
  <c r="Q1683" i="39"/>
  <c r="R1683" i="39" s="1"/>
  <c r="M1683" i="39" s="1"/>
  <c r="Q1625" i="39"/>
  <c r="R1625" i="39" s="1"/>
  <c r="M1625" i="39" s="1"/>
  <c r="G1632" i="39"/>
  <c r="I1534" i="39"/>
  <c r="J1632" i="39"/>
  <c r="G1669" i="39"/>
  <c r="H1669" i="39"/>
  <c r="I1591" i="39"/>
  <c r="Q1681" i="39"/>
  <c r="R1681" i="39" s="1"/>
  <c r="M1681" i="39" s="1"/>
  <c r="J1492" i="39"/>
  <c r="H1685" i="39"/>
  <c r="J1635" i="39"/>
  <c r="G1609" i="39"/>
  <c r="S1612" i="39"/>
  <c r="T1612" i="39" s="1"/>
  <c r="L1612" i="39" s="1"/>
  <c r="S1679" i="39"/>
  <c r="T1679" i="39" s="1"/>
  <c r="L1679" i="39" s="1"/>
  <c r="H1542" i="39"/>
  <c r="O1359" i="39"/>
  <c r="P1359" i="39" s="1"/>
  <c r="N1359" i="39" s="1"/>
  <c r="S1647" i="39"/>
  <c r="T1647" i="39" s="1"/>
  <c r="L1647" i="39" s="1"/>
  <c r="H1488" i="39"/>
  <c r="J1441" i="39"/>
  <c r="S1388" i="39"/>
  <c r="T1388" i="39" s="1"/>
  <c r="L1388" i="39" s="1"/>
  <c r="J1312" i="39"/>
  <c r="J1390" i="39"/>
  <c r="I1459" i="39"/>
  <c r="O1522" i="39"/>
  <c r="P1522" i="39" s="1"/>
  <c r="N1522" i="39" s="1"/>
  <c r="H1477" i="39"/>
  <c r="G1542" i="39"/>
  <c r="J1463" i="39"/>
  <c r="G1525" i="39"/>
  <c r="I1429" i="39"/>
  <c r="J1370" i="39"/>
  <c r="S1450" i="39"/>
  <c r="T1450" i="39" s="1"/>
  <c r="L1450" i="39" s="1"/>
  <c r="J1367" i="39"/>
  <c r="G1457" i="39"/>
  <c r="H1395" i="39"/>
  <c r="Q1327" i="39"/>
  <c r="R1327" i="39" s="1"/>
  <c r="M1327" i="39" s="1"/>
  <c r="I1395" i="39"/>
  <c r="Q1463" i="39"/>
  <c r="R1463" i="39" s="1"/>
  <c r="M1463" i="39" s="1"/>
  <c r="Q1529" i="39"/>
  <c r="R1529" i="39" s="1"/>
  <c r="M1529" i="39" s="1"/>
  <c r="G1483" i="39"/>
  <c r="G1551" i="39"/>
  <c r="G1470" i="39"/>
  <c r="G1530" i="39"/>
  <c r="J1435" i="39"/>
  <c r="S1372" i="39"/>
  <c r="T1372" i="39" s="1"/>
  <c r="L1372" i="39" s="1"/>
  <c r="G1452" i="39"/>
  <c r="J1375" i="39"/>
  <c r="S1444" i="39"/>
  <c r="T1444" i="39" s="1"/>
  <c r="L1444" i="39" s="1"/>
  <c r="G1507" i="39"/>
  <c r="G1462" i="39"/>
  <c r="G1527" i="39"/>
  <c r="G1597" i="39"/>
  <c r="J1513" i="39"/>
  <c r="S1536" i="39"/>
  <c r="T1536" i="39" s="1"/>
  <c r="L1536" i="39" s="1"/>
  <c r="G1532" i="39"/>
  <c r="S1600" i="39"/>
  <c r="T1600" i="39" s="1"/>
  <c r="L1600" i="39" s="1"/>
  <c r="I1625" i="39"/>
  <c r="S1684" i="39"/>
  <c r="T1684" i="39" s="1"/>
  <c r="L1684" i="39" s="1"/>
  <c r="O1630" i="39"/>
  <c r="P1630" i="39" s="1"/>
  <c r="N1630" i="39" s="1"/>
  <c r="G1407" i="39"/>
  <c r="J1564" i="39"/>
  <c r="Q1569" i="39"/>
  <c r="R1569" i="39" s="1"/>
  <c r="M1569" i="39" s="1"/>
  <c r="G1571" i="39"/>
  <c r="G1654" i="39"/>
  <c r="J1601" i="39"/>
  <c r="I1664" i="39"/>
  <c r="H1613" i="39"/>
  <c r="H1677" i="39"/>
  <c r="J1616" i="39"/>
  <c r="S1676" i="39"/>
  <c r="T1676" i="39" s="1"/>
  <c r="L1676" i="39" s="1"/>
  <c r="O1498" i="39"/>
  <c r="P1498" i="39" s="1"/>
  <c r="N1498" i="39" s="1"/>
  <c r="G1556" i="39"/>
  <c r="Q1499" i="39"/>
  <c r="R1499" i="39" s="1"/>
  <c r="M1499" i="39" s="1"/>
  <c r="J1641" i="39"/>
  <c r="G1513" i="39"/>
  <c r="J1645" i="39"/>
  <c r="O1570" i="39"/>
  <c r="P1570" i="39" s="1"/>
  <c r="N1570" i="39" s="1"/>
  <c r="J1660" i="39"/>
  <c r="J1594" i="39"/>
  <c r="Q1659" i="39"/>
  <c r="R1659" i="39" s="1"/>
  <c r="M1659" i="39" s="1"/>
  <c r="Q1489" i="39"/>
  <c r="R1489" i="39" s="1"/>
  <c r="M1489" i="39" s="1"/>
  <c r="J1468" i="39"/>
  <c r="S1510" i="39"/>
  <c r="T1510" i="39" s="1"/>
  <c r="L1510" i="39" s="1"/>
  <c r="G1687" i="39"/>
  <c r="J1642" i="39"/>
  <c r="J1612" i="39"/>
  <c r="Q1615" i="39"/>
  <c r="R1615" i="39" s="1"/>
  <c r="M1615" i="39" s="1"/>
  <c r="J1538" i="39"/>
  <c r="S1636" i="39"/>
  <c r="T1636" i="39" s="1"/>
  <c r="L1636" i="39" s="1"/>
  <c r="I1672" i="39"/>
  <c r="Q1671" i="39"/>
  <c r="R1671" i="39" s="1"/>
  <c r="M1671" i="39" s="1"/>
  <c r="S1538" i="39"/>
  <c r="T1538" i="39" s="1"/>
  <c r="L1538" i="39" s="1"/>
  <c r="O1518" i="39"/>
  <c r="P1518" i="39" s="1"/>
  <c r="N1518" i="39" s="1"/>
  <c r="G1564" i="39"/>
  <c r="H1662" i="39"/>
  <c r="H1610" i="39"/>
  <c r="H1452" i="39"/>
  <c r="H1622" i="39"/>
  <c r="O1572" i="39"/>
  <c r="P1572" i="39" s="1"/>
  <c r="N1572" i="39" s="1"/>
  <c r="H1420" i="39"/>
  <c r="O1618" i="39"/>
  <c r="P1618" i="39" s="1"/>
  <c r="N1618" i="39" s="1"/>
  <c r="S1549" i="39"/>
  <c r="T1549" i="39" s="1"/>
  <c r="L1549" i="39" s="1"/>
  <c r="Q1470" i="39"/>
  <c r="R1470" i="39" s="1"/>
  <c r="M1470" i="39" s="1"/>
  <c r="I1661" i="39"/>
  <c r="Q1333" i="39"/>
  <c r="R1333" i="39" s="1"/>
  <c r="M1333" i="39" s="1"/>
  <c r="S1416" i="39"/>
  <c r="T1416" i="39" s="1"/>
  <c r="L1416" i="39" s="1"/>
  <c r="J1342" i="39"/>
  <c r="I1413" i="39"/>
  <c r="O1474" i="39"/>
  <c r="P1474" i="39" s="1"/>
  <c r="N1474" i="39" s="1"/>
  <c r="G1546" i="39"/>
  <c r="H1497" i="39"/>
  <c r="G1567" i="39"/>
  <c r="Q1485" i="39"/>
  <c r="R1485" i="39" s="1"/>
  <c r="M1485" i="39" s="1"/>
  <c r="I1364" i="39"/>
  <c r="G1456" i="39"/>
  <c r="O1394" i="39"/>
  <c r="P1394" i="39" s="1"/>
  <c r="N1394" i="39" s="1"/>
  <c r="S1326" i="39"/>
  <c r="T1326" i="39" s="1"/>
  <c r="L1326" i="39" s="1"/>
  <c r="G1401" i="39"/>
  <c r="O1340" i="39"/>
  <c r="P1340" i="39" s="1"/>
  <c r="N1340" i="39" s="1"/>
  <c r="I1422" i="39"/>
  <c r="Q1347" i="39"/>
  <c r="R1347" i="39" s="1"/>
  <c r="M1347" i="39" s="1"/>
  <c r="J1422" i="39"/>
  <c r="G1480" i="39"/>
  <c r="G1555" i="39"/>
  <c r="I1503" i="39"/>
  <c r="G1573" i="39"/>
  <c r="O1490" i="39"/>
  <c r="P1490" i="39" s="1"/>
  <c r="N1490" i="39" s="1"/>
  <c r="J1368" i="39"/>
  <c r="J1458" i="39"/>
  <c r="Q1397" i="39"/>
  <c r="R1397" i="39" s="1"/>
  <c r="M1397" i="39" s="1"/>
  <c r="S1328" i="39"/>
  <c r="T1328" i="39" s="1"/>
  <c r="L1328" i="39" s="1"/>
  <c r="O1396" i="39"/>
  <c r="P1396" i="39" s="1"/>
  <c r="N1396" i="39" s="1"/>
  <c r="S1464" i="39"/>
  <c r="T1464" i="39" s="1"/>
  <c r="L1464" i="39" s="1"/>
  <c r="I1530" i="39"/>
  <c r="J1485" i="39"/>
  <c r="I1552" i="39"/>
  <c r="O1470" i="39"/>
  <c r="P1470" i="39" s="1"/>
  <c r="N1470" i="39" s="1"/>
  <c r="S1530" i="39"/>
  <c r="T1530" i="39" s="1"/>
  <c r="L1530" i="39" s="1"/>
  <c r="Q1505" i="39"/>
  <c r="R1505" i="39" s="1"/>
  <c r="M1505" i="39" s="1"/>
  <c r="I1558" i="39"/>
  <c r="G1506" i="39"/>
  <c r="J1643" i="39"/>
  <c r="G1529" i="39"/>
  <c r="S1646" i="39"/>
  <c r="T1646" i="39" s="1"/>
  <c r="L1646" i="39" s="1"/>
  <c r="J1486" i="39"/>
  <c r="J1497" i="39"/>
  <c r="Q1589" i="39"/>
  <c r="R1589" i="39" s="1"/>
  <c r="M1589" i="39" s="1"/>
  <c r="G1611" i="39"/>
  <c r="G1673" i="39"/>
  <c r="I1624" i="39"/>
  <c r="Q1685" i="39"/>
  <c r="R1685" i="39" s="1"/>
  <c r="M1685" i="39" s="1"/>
  <c r="S1630" i="39"/>
  <c r="T1630" i="39" s="1"/>
  <c r="L1630" i="39" s="1"/>
  <c r="I1507" i="39"/>
  <c r="J1638" i="39"/>
  <c r="S1430" i="39"/>
  <c r="T1430" i="39" s="1"/>
  <c r="L1430" i="39" s="1"/>
  <c r="J1585" i="39"/>
  <c r="O1574" i="39"/>
  <c r="P1574" i="39" s="1"/>
  <c r="N1574" i="39" s="1"/>
  <c r="I1585" i="39"/>
  <c r="Q1657" i="39"/>
  <c r="R1657" i="39" s="1"/>
  <c r="M1657" i="39" s="1"/>
  <c r="G1602" i="39"/>
  <c r="S1664" i="39"/>
  <c r="T1664" i="39" s="1"/>
  <c r="L1664" i="39" s="1"/>
  <c r="J1614" i="39"/>
  <c r="O1678" i="39"/>
  <c r="P1678" i="39" s="1"/>
  <c r="N1678" i="39" s="1"/>
  <c r="Q1617" i="39"/>
  <c r="R1617" i="39" s="1"/>
  <c r="M1617" i="39" s="1"/>
  <c r="G1400" i="39"/>
  <c r="S1652" i="39"/>
  <c r="T1652" i="39" s="1"/>
  <c r="L1652" i="39" s="1"/>
  <c r="J1611" i="39"/>
  <c r="G1615" i="39"/>
  <c r="G1572" i="39"/>
  <c r="J1592" i="39"/>
  <c r="J1655" i="39"/>
  <c r="G1655" i="39"/>
  <c r="H1561" i="39"/>
  <c r="G1649" i="39"/>
  <c r="G1679" i="39"/>
  <c r="J1677" i="39"/>
  <c r="S1598" i="39"/>
  <c r="T1598" i="39" s="1"/>
  <c r="L1598" i="39" s="1"/>
  <c r="J1556" i="39"/>
  <c r="J1590" i="39"/>
  <c r="H1630" i="39"/>
  <c r="H1578" i="39"/>
  <c r="Q1428" i="39"/>
  <c r="R1428" i="39" s="1"/>
  <c r="M1428" i="39" s="1"/>
  <c r="Q1684" i="39"/>
  <c r="R1684" i="39" s="1"/>
  <c r="M1684" i="39" s="1"/>
  <c r="H1554" i="39"/>
  <c r="H1384" i="39"/>
  <c r="O1604" i="39"/>
  <c r="P1604" i="39" s="1"/>
  <c r="N1604" i="39" s="1"/>
  <c r="H1524" i="39"/>
  <c r="O1445" i="39"/>
  <c r="P1445" i="39" s="1"/>
  <c r="N1445" i="39" s="1"/>
  <c r="O1641" i="39"/>
  <c r="P1641" i="39" s="1"/>
  <c r="N1641" i="39" s="1"/>
  <c r="O1378" i="39"/>
  <c r="P1378" i="39" s="1"/>
  <c r="N1378" i="39" s="1"/>
  <c r="J1455" i="39"/>
  <c r="I1379" i="39"/>
  <c r="J1452" i="39"/>
  <c r="I1514" i="39"/>
  <c r="J1466" i="39"/>
  <c r="J1533" i="39"/>
  <c r="G1604" i="39"/>
  <c r="G1517" i="39"/>
  <c r="O1418" i="39"/>
  <c r="P1418" i="39" s="1"/>
  <c r="N1418" i="39" s="1"/>
  <c r="G1360" i="39"/>
  <c r="J1443" i="39"/>
  <c r="I1349" i="39"/>
  <c r="S1446" i="39"/>
  <c r="T1446" i="39" s="1"/>
  <c r="L1446" i="39" s="1"/>
  <c r="J1387" i="39"/>
  <c r="G1310" i="39"/>
  <c r="I1388" i="39"/>
  <c r="G1458" i="39"/>
  <c r="S1520" i="39"/>
  <c r="T1520" i="39" s="1"/>
  <c r="L1520" i="39" s="1"/>
  <c r="J1475" i="39"/>
  <c r="Q1537" i="39"/>
  <c r="R1537" i="39" s="1"/>
  <c r="M1537" i="39" s="1"/>
  <c r="I1462" i="39"/>
  <c r="J1522" i="39"/>
  <c r="G1422" i="39"/>
  <c r="G1362" i="39"/>
  <c r="H1445" i="39"/>
  <c r="O1364" i="39"/>
  <c r="P1364" i="39" s="1"/>
  <c r="N1364" i="39" s="1"/>
  <c r="J1437" i="39"/>
  <c r="J1499" i="39"/>
  <c r="G1574" i="39"/>
  <c r="S1518" i="39"/>
  <c r="T1518" i="39" s="1"/>
  <c r="L1518" i="39" s="1"/>
  <c r="G1590" i="39"/>
  <c r="H1505" i="39"/>
  <c r="H1501" i="39"/>
  <c r="Q1507" i="39"/>
  <c r="R1507" i="39" s="1"/>
  <c r="M1507" i="39" s="1"/>
  <c r="I1592" i="39"/>
  <c r="S1614" i="39"/>
  <c r="T1614" i="39" s="1"/>
  <c r="L1614" i="39" s="1"/>
  <c r="Q1677" i="39"/>
  <c r="R1677" i="39" s="1"/>
  <c r="M1677" i="39" s="1"/>
  <c r="J1623" i="39"/>
  <c r="J1373" i="39"/>
  <c r="J1525" i="39"/>
  <c r="Q1563" i="39"/>
  <c r="R1563" i="39" s="1"/>
  <c r="M1563" i="39" s="1"/>
  <c r="J1530" i="39"/>
  <c r="Q1647" i="39"/>
  <c r="R1647" i="39" s="1"/>
  <c r="M1647" i="39" s="1"/>
  <c r="J1578" i="39"/>
  <c r="G1656" i="39"/>
  <c r="G1598" i="39"/>
  <c r="J1670" i="39"/>
  <c r="H1609" i="39"/>
  <c r="O1670" i="39"/>
  <c r="P1670" i="39" s="1"/>
  <c r="N1670" i="39" s="1"/>
  <c r="G1463" i="39"/>
  <c r="I1542" i="39"/>
  <c r="J1473" i="39"/>
  <c r="J1634" i="39"/>
  <c r="G1488" i="39"/>
  <c r="S1638" i="39"/>
  <c r="T1638" i="39" s="1"/>
  <c r="L1638" i="39" s="1"/>
  <c r="I1525" i="39"/>
  <c r="G1653" i="39"/>
  <c r="I1569" i="39"/>
  <c r="H1653" i="39"/>
  <c r="S1582" i="39"/>
  <c r="T1582" i="39" s="1"/>
  <c r="L1582" i="39" s="1"/>
  <c r="O1674" i="39"/>
  <c r="P1674" i="39" s="1"/>
  <c r="N1674" i="39" s="1"/>
  <c r="O1682" i="39"/>
  <c r="P1682" i="39" s="1"/>
  <c r="N1682" i="39" s="1"/>
  <c r="S1678" i="39"/>
  <c r="T1678" i="39" s="1"/>
  <c r="L1678" i="39" s="1"/>
  <c r="I1609" i="39"/>
  <c r="H1577" i="39"/>
  <c r="J1596" i="39"/>
  <c r="O1434" i="39"/>
  <c r="P1434" i="39" s="1"/>
  <c r="N1434" i="39" s="1"/>
  <c r="J1658" i="39"/>
  <c r="O1622" i="39"/>
  <c r="P1622" i="39" s="1"/>
  <c r="N1622" i="39" s="1"/>
  <c r="G1625" i="39"/>
  <c r="Q1517" i="39"/>
  <c r="R1517" i="39" s="1"/>
  <c r="M1517" i="39" s="1"/>
  <c r="J1625" i="39"/>
  <c r="J1665" i="39"/>
  <c r="O1664" i="39"/>
  <c r="P1664" i="39" s="1"/>
  <c r="N1664" i="39" s="1"/>
  <c r="S1608" i="39"/>
  <c r="T1608" i="39" s="1"/>
  <c r="L1608" i="39" s="1"/>
  <c r="S1541" i="39"/>
  <c r="T1541" i="39" s="1"/>
  <c r="L1541" i="39" s="1"/>
  <c r="O1456" i="39"/>
  <c r="P1456" i="39" s="1"/>
  <c r="N1456" i="39" s="1"/>
  <c r="Q1670" i="39"/>
  <c r="R1670" i="39" s="1"/>
  <c r="M1670" i="39" s="1"/>
  <c r="S1495" i="39"/>
  <c r="T1495" i="39" s="1"/>
  <c r="L1495" i="39" s="1"/>
  <c r="O1424" i="39"/>
  <c r="P1424" i="39" s="1"/>
  <c r="N1424" i="39" s="1"/>
  <c r="H1666" i="39"/>
  <c r="H1386" i="39"/>
  <c r="H1516" i="39"/>
  <c r="S1525" i="39"/>
  <c r="T1525" i="39" s="1"/>
  <c r="L1525" i="39" s="1"/>
  <c r="Q1410" i="39"/>
  <c r="R1410" i="39" s="1"/>
  <c r="M1410" i="39" s="1"/>
  <c r="O1305" i="39"/>
  <c r="P1305" i="39" s="1"/>
  <c r="N1305" i="39" s="1"/>
  <c r="I1178" i="39"/>
  <c r="Q1090" i="39"/>
  <c r="R1090" i="39" s="1"/>
  <c r="M1090" i="39" s="1"/>
  <c r="I1684" i="39"/>
  <c r="H1495" i="39"/>
  <c r="S1445" i="39"/>
  <c r="T1445" i="39" s="1"/>
  <c r="L1445" i="39" s="1"/>
  <c r="H1311" i="39"/>
  <c r="Q1358" i="39"/>
  <c r="R1358" i="39" s="1"/>
  <c r="M1358" i="39" s="1"/>
  <c r="H1190" i="39"/>
  <c r="Q1057" i="39"/>
  <c r="R1057" i="39" s="1"/>
  <c r="M1057" i="39" s="1"/>
  <c r="O1617" i="39"/>
  <c r="P1617" i="39" s="1"/>
  <c r="N1617" i="39" s="1"/>
  <c r="O1535" i="39"/>
  <c r="P1535" i="39" s="1"/>
  <c r="N1535" i="39" s="1"/>
  <c r="S1471" i="39"/>
  <c r="T1471" i="39" s="1"/>
  <c r="L1471" i="39" s="1"/>
  <c r="I1186" i="39"/>
  <c r="I1299" i="39"/>
  <c r="Q1188" i="39"/>
  <c r="R1188" i="39" s="1"/>
  <c r="M1188" i="39" s="1"/>
  <c r="S1465" i="39"/>
  <c r="T1465" i="39" s="1"/>
  <c r="L1465" i="39" s="1"/>
  <c r="O1358" i="39"/>
  <c r="P1358" i="39" s="1"/>
  <c r="N1358" i="39" s="1"/>
  <c r="H1165" i="39"/>
  <c r="S1074" i="39"/>
  <c r="T1074" i="39" s="1"/>
  <c r="L1074" i="39" s="1"/>
  <c r="H1632" i="39"/>
  <c r="H1564" i="39"/>
  <c r="H1518" i="39"/>
  <c r="Q1409" i="39"/>
  <c r="R1409" i="39" s="1"/>
  <c r="M1409" i="39" s="1"/>
  <c r="S1301" i="39"/>
  <c r="T1301" i="39" s="1"/>
  <c r="L1301" i="39" s="1"/>
  <c r="S1163" i="39"/>
  <c r="T1163" i="39" s="1"/>
  <c r="L1163" i="39" s="1"/>
  <c r="Q1115" i="39"/>
  <c r="R1115" i="39" s="1"/>
  <c r="M1115" i="39" s="1"/>
  <c r="Q1674" i="39"/>
  <c r="R1674" i="39" s="1"/>
  <c r="M1674" i="39" s="1"/>
  <c r="H1590" i="39"/>
  <c r="Q1422" i="39"/>
  <c r="R1422" i="39" s="1"/>
  <c r="M1422" i="39" s="1"/>
  <c r="Q1299" i="39"/>
  <c r="R1299" i="39" s="1"/>
  <c r="M1299" i="39" s="1"/>
  <c r="H1334" i="39"/>
  <c r="Q1158" i="39"/>
  <c r="R1158" i="39" s="1"/>
  <c r="M1158" i="39" s="1"/>
  <c r="O1051" i="39"/>
  <c r="P1051" i="39" s="1"/>
  <c r="N1051" i="39" s="1"/>
  <c r="S1186" i="39"/>
  <c r="T1186" i="39" s="1"/>
  <c r="L1186" i="39" s="1"/>
  <c r="Q1304" i="39"/>
  <c r="R1304" i="39" s="1"/>
  <c r="M1304" i="39" s="1"/>
  <c r="H1194" i="39"/>
  <c r="O1591" i="39"/>
  <c r="P1591" i="39" s="1"/>
  <c r="N1591" i="39" s="1"/>
  <c r="Q1558" i="39"/>
  <c r="R1558" i="39" s="1"/>
  <c r="M1558" i="39" s="1"/>
  <c r="Q1420" i="39"/>
  <c r="R1420" i="39" s="1"/>
  <c r="M1420" i="39" s="1"/>
  <c r="O1460" i="39"/>
  <c r="P1460" i="39" s="1"/>
  <c r="N1460" i="39" s="1"/>
  <c r="O1350" i="39"/>
  <c r="P1350" i="39" s="1"/>
  <c r="N1350" i="39" s="1"/>
  <c r="O1229" i="39"/>
  <c r="P1229" i="39" s="1"/>
  <c r="N1229" i="39" s="1"/>
  <c r="H1154" i="39"/>
  <c r="O1642" i="39"/>
  <c r="P1642" i="39" s="1"/>
  <c r="N1642" i="39" s="1"/>
  <c r="I1488" i="39"/>
  <c r="Q1526" i="39"/>
  <c r="R1526" i="39" s="1"/>
  <c r="M1526" i="39" s="1"/>
  <c r="S1417" i="39"/>
  <c r="T1417" i="39" s="1"/>
  <c r="L1417" i="39" s="1"/>
  <c r="H1297" i="39"/>
  <c r="H1163" i="39"/>
  <c r="S1090" i="39"/>
  <c r="T1090" i="39" s="1"/>
  <c r="L1090" i="39" s="1"/>
  <c r="S1315" i="39"/>
  <c r="T1315" i="39" s="1"/>
  <c r="L1315" i="39" s="1"/>
  <c r="H1366" i="39"/>
  <c r="S1215" i="39"/>
  <c r="T1215" i="39" s="1"/>
  <c r="L1215" i="39" s="1"/>
  <c r="I1071" i="39"/>
  <c r="H1652" i="39"/>
  <c r="O1555" i="39"/>
  <c r="P1555" i="39" s="1"/>
  <c r="N1555" i="39" s="1"/>
  <c r="S1399" i="39"/>
  <c r="T1399" i="39" s="1"/>
  <c r="L1399" i="39" s="1"/>
  <c r="S1314" i="39"/>
  <c r="T1314" i="39" s="1"/>
  <c r="L1314" i="39" s="1"/>
  <c r="O1220" i="39"/>
  <c r="P1220" i="39" s="1"/>
  <c r="N1220" i="39" s="1"/>
  <c r="O1117" i="39"/>
  <c r="P1117" i="39" s="1"/>
  <c r="N1117" i="39" s="1"/>
  <c r="O1669" i="39"/>
  <c r="P1669" i="39" s="1"/>
  <c r="N1669" i="39" s="1"/>
  <c r="Q1584" i="39"/>
  <c r="R1584" i="39" s="1"/>
  <c r="M1584" i="39" s="1"/>
  <c r="Q1476" i="39"/>
  <c r="R1476" i="39" s="1"/>
  <c r="M1476" i="39" s="1"/>
  <c r="O1373" i="39"/>
  <c r="P1373" i="39" s="1"/>
  <c r="N1373" i="39" s="1"/>
  <c r="I1619" i="39"/>
  <c r="O1549" i="39"/>
  <c r="P1549" i="39" s="1"/>
  <c r="N1549" i="39" s="1"/>
  <c r="O1493" i="39"/>
  <c r="P1493" i="39" s="1"/>
  <c r="N1493" i="39" s="1"/>
  <c r="O1377" i="39"/>
  <c r="P1377" i="39" s="1"/>
  <c r="N1377" i="39" s="1"/>
  <c r="Q1287" i="39"/>
  <c r="R1287" i="39" s="1"/>
  <c r="M1287" i="39" s="1"/>
  <c r="Q1131" i="39"/>
  <c r="R1131" i="39" s="1"/>
  <c r="M1131" i="39" s="1"/>
  <c r="H1084" i="39"/>
  <c r="I1589" i="39"/>
  <c r="H1185" i="39"/>
  <c r="S1665" i="39"/>
  <c r="T1665" i="39" s="1"/>
  <c r="L1665" i="39" s="1"/>
  <c r="H1566" i="39"/>
  <c r="O1407" i="39"/>
  <c r="P1407" i="39" s="1"/>
  <c r="N1407" i="39" s="1"/>
  <c r="O1291" i="39"/>
  <c r="P1291" i="39" s="1"/>
  <c r="N1291" i="39" s="1"/>
  <c r="O1328" i="39"/>
  <c r="P1328" i="39" s="1"/>
  <c r="N1328" i="39" s="1"/>
  <c r="Q1664" i="39"/>
  <c r="R1664" i="39" s="1"/>
  <c r="M1664" i="39" s="1"/>
  <c r="S1533" i="39"/>
  <c r="T1533" i="39" s="1"/>
  <c r="L1533" i="39" s="1"/>
  <c r="O1584" i="39"/>
  <c r="P1584" i="39" s="1"/>
  <c r="N1584" i="39" s="1"/>
  <c r="O1435" i="39"/>
  <c r="P1435" i="39" s="1"/>
  <c r="N1435" i="39" s="1"/>
  <c r="H1467" i="39"/>
  <c r="H1364" i="39"/>
  <c r="S1166" i="39"/>
  <c r="T1166" i="39" s="1"/>
  <c r="L1166" i="39" s="1"/>
  <c r="H1074" i="39"/>
  <c r="O1639" i="39"/>
  <c r="P1639" i="39" s="1"/>
  <c r="N1639" i="39" s="1"/>
  <c r="H1572" i="39"/>
  <c r="H1526" i="39"/>
  <c r="O1417" i="39"/>
  <c r="P1417" i="39" s="1"/>
  <c r="N1417" i="39" s="1"/>
  <c r="S1305" i="39"/>
  <c r="T1305" i="39" s="1"/>
  <c r="L1305" i="39" s="1"/>
  <c r="O1172" i="39"/>
  <c r="P1172" i="39" s="1"/>
  <c r="N1172" i="39" s="1"/>
  <c r="O1063" i="39"/>
  <c r="P1063" i="39" s="1"/>
  <c r="N1063" i="39" s="1"/>
  <c r="I1677" i="39"/>
  <c r="O1487" i="39"/>
  <c r="P1487" i="39" s="1"/>
  <c r="N1487" i="39" s="1"/>
  <c r="O1429" i="39"/>
  <c r="P1429" i="39" s="1"/>
  <c r="N1429" i="39" s="1"/>
  <c r="Q1303" i="39"/>
  <c r="R1303" i="39" s="1"/>
  <c r="M1303" i="39" s="1"/>
  <c r="I1337" i="39"/>
  <c r="O1173" i="39"/>
  <c r="P1173" i="39" s="1"/>
  <c r="N1173" i="39" s="1"/>
  <c r="S1053" i="39"/>
  <c r="T1053" i="39" s="1"/>
  <c r="L1053" i="39" s="1"/>
  <c r="H1186" i="39"/>
  <c r="I1307" i="39"/>
  <c r="S1198" i="39"/>
  <c r="T1198" i="39" s="1"/>
  <c r="L1198" i="39" s="1"/>
  <c r="Q1600" i="39"/>
  <c r="R1600" i="39" s="1"/>
  <c r="M1600" i="39" s="1"/>
  <c r="S1561" i="39"/>
  <c r="T1561" i="39" s="1"/>
  <c r="L1561" i="39" s="1"/>
  <c r="O1427" i="39"/>
  <c r="P1427" i="39" s="1"/>
  <c r="N1427" i="39" s="1"/>
  <c r="H1466" i="39"/>
  <c r="H1356" i="39"/>
  <c r="Q1238" i="39"/>
  <c r="R1238" i="39" s="1"/>
  <c r="M1238" i="39" s="1"/>
  <c r="H1162" i="39"/>
  <c r="O1626" i="39"/>
  <c r="P1626" i="39" s="1"/>
  <c r="N1626" i="39" s="1"/>
  <c r="Q1557" i="39"/>
  <c r="R1557" i="39" s="1"/>
  <c r="M1557" i="39" s="1"/>
  <c r="Q1502" i="39"/>
  <c r="R1502" i="39" s="1"/>
  <c r="M1502" i="39" s="1"/>
  <c r="S1393" i="39"/>
  <c r="T1393" i="39" s="1"/>
  <c r="L1393" i="39" s="1"/>
  <c r="I1287" i="39"/>
  <c r="I1131" i="39"/>
  <c r="O1086" i="39"/>
  <c r="P1086" i="39" s="1"/>
  <c r="N1086" i="39" s="1"/>
  <c r="S1303" i="39"/>
  <c r="T1303" i="39" s="1"/>
  <c r="L1303" i="39" s="1"/>
  <c r="S1349" i="39"/>
  <c r="T1349" i="39" s="1"/>
  <c r="L1349" i="39" s="1"/>
  <c r="O1188" i="39"/>
  <c r="P1188" i="39" s="1"/>
  <c r="N1188" i="39" s="1"/>
  <c r="S1057" i="39"/>
  <c r="T1057" i="39" s="1"/>
  <c r="L1057" i="39" s="1"/>
  <c r="O1607" i="39"/>
  <c r="P1607" i="39" s="1"/>
  <c r="N1607" i="39" s="1"/>
  <c r="H1532" i="39"/>
  <c r="O1471" i="39"/>
  <c r="P1471" i="39" s="1"/>
  <c r="N1471" i="39" s="1"/>
  <c r="Q1186" i="39"/>
  <c r="R1186" i="39" s="1"/>
  <c r="M1186" i="39" s="1"/>
  <c r="I1303" i="39"/>
  <c r="H1188" i="39"/>
  <c r="O1613" i="39"/>
  <c r="P1613" i="39" s="1"/>
  <c r="N1613" i="39" s="1"/>
  <c r="Q1570" i="39"/>
  <c r="R1570" i="39" s="1"/>
  <c r="M1570" i="39" s="1"/>
  <c r="I1431" i="39"/>
  <c r="O1468" i="39"/>
  <c r="P1468" i="39" s="1"/>
  <c r="N1468" i="39" s="1"/>
  <c r="Q1356" i="39"/>
  <c r="R1356" i="39" s="1"/>
  <c r="M1356" i="39" s="1"/>
  <c r="H1244" i="39"/>
  <c r="Q1170" i="39"/>
  <c r="R1170" i="39" s="1"/>
  <c r="M1170" i="39" s="1"/>
  <c r="Q1418" i="39"/>
  <c r="R1418" i="39" s="1"/>
  <c r="M1418" i="39" s="1"/>
  <c r="O1309" i="39"/>
  <c r="P1309" i="39" s="1"/>
  <c r="N1309" i="39" s="1"/>
  <c r="S1179" i="39"/>
  <c r="T1179" i="39" s="1"/>
  <c r="L1179" i="39" s="1"/>
  <c r="S1073" i="39"/>
  <c r="T1073" i="39" s="1"/>
  <c r="L1073" i="39" s="1"/>
  <c r="H1604" i="39"/>
  <c r="H1528" i="39"/>
  <c r="S1477" i="39"/>
  <c r="T1477" i="39" s="1"/>
  <c r="L1477" i="39" s="1"/>
  <c r="H1336" i="39"/>
  <c r="Q1398" i="39"/>
  <c r="R1398" i="39" s="1"/>
  <c r="M1398" i="39" s="1"/>
  <c r="O1231" i="39"/>
  <c r="P1231" i="39" s="1"/>
  <c r="N1231" i="39" s="1"/>
  <c r="Q1069" i="39"/>
  <c r="R1069" i="39" s="1"/>
  <c r="M1069" i="39" s="1"/>
  <c r="O1665" i="39"/>
  <c r="P1665" i="39" s="1"/>
  <c r="N1665" i="39" s="1"/>
  <c r="H1574" i="39"/>
  <c r="S1479" i="39"/>
  <c r="T1479" i="39" s="1"/>
  <c r="L1479" i="39" s="1"/>
  <c r="I1634" i="39"/>
  <c r="O1619" i="39"/>
  <c r="P1619" i="39" s="1"/>
  <c r="N1619" i="39" s="1"/>
  <c r="O1511" i="39"/>
  <c r="P1511" i="39" s="1"/>
  <c r="N1511" i="39" s="1"/>
  <c r="O1351" i="39"/>
  <c r="P1351" i="39" s="1"/>
  <c r="N1351" i="39" s="1"/>
  <c r="Q1290" i="39"/>
  <c r="R1290" i="39" s="1"/>
  <c r="M1290" i="39" s="1"/>
  <c r="H1222" i="39"/>
  <c r="S1191" i="39"/>
  <c r="T1191" i="39" s="1"/>
  <c r="L1191" i="39" s="1"/>
  <c r="I1263" i="39"/>
  <c r="I1182" i="39"/>
  <c r="H1053" i="39"/>
  <c r="O1643" i="39"/>
  <c r="P1643" i="39" s="1"/>
  <c r="N1643" i="39" s="1"/>
  <c r="H1543" i="39"/>
  <c r="H1376" i="39"/>
  <c r="Q1302" i="39"/>
  <c r="R1302" i="39" s="1"/>
  <c r="M1302" i="39" s="1"/>
  <c r="S1149" i="39"/>
  <c r="T1149" i="39" s="1"/>
  <c r="L1149" i="39" s="1"/>
  <c r="O1576" i="39"/>
  <c r="P1576" i="39" s="1"/>
  <c r="N1576" i="39" s="1"/>
  <c r="Q1392" i="39"/>
  <c r="R1392" i="39" s="1"/>
  <c r="M1392" i="39" s="1"/>
  <c r="S1545" i="39"/>
  <c r="T1545" i="39" s="1"/>
  <c r="L1545" i="39" s="1"/>
  <c r="H1462" i="39"/>
  <c r="S1327" i="39"/>
  <c r="T1327" i="39" s="1"/>
  <c r="L1327" i="39" s="1"/>
  <c r="H1390" i="39"/>
  <c r="Q1232" i="39"/>
  <c r="R1232" i="39" s="1"/>
  <c r="M1232" i="39" s="1"/>
  <c r="I1069" i="39"/>
  <c r="O1644" i="39"/>
  <c r="P1644" i="39" s="1"/>
  <c r="N1644" i="39" s="1"/>
  <c r="Q1556" i="39"/>
  <c r="R1556" i="39" s="1"/>
  <c r="M1556" i="39" s="1"/>
  <c r="Q1386" i="39"/>
  <c r="R1386" i="39" s="1"/>
  <c r="M1386" i="39" s="1"/>
  <c r="I1277" i="39"/>
  <c r="O1320" i="39"/>
  <c r="P1320" i="39" s="1"/>
  <c r="N1320" i="39" s="1"/>
  <c r="O1225" i="39"/>
  <c r="P1225" i="39" s="1"/>
  <c r="N1225" i="39" s="1"/>
  <c r="O1045" i="39"/>
  <c r="P1045" i="39" s="1"/>
  <c r="N1045" i="39" s="1"/>
  <c r="G1668" i="39"/>
  <c r="S1567" i="39"/>
  <c r="T1567" i="39" s="1"/>
  <c r="L1567" i="39" s="1"/>
  <c r="S1405" i="39"/>
  <c r="T1405" i="39" s="1"/>
  <c r="L1405" i="39" s="1"/>
  <c r="H1314" i="39"/>
  <c r="S1220" i="39"/>
  <c r="T1220" i="39" s="1"/>
  <c r="L1220" i="39" s="1"/>
  <c r="S1123" i="39"/>
  <c r="T1123" i="39" s="1"/>
  <c r="L1123" i="39" s="1"/>
  <c r="Q1506" i="39"/>
  <c r="R1506" i="39" s="1"/>
  <c r="M1506" i="39" s="1"/>
  <c r="Q1412" i="39"/>
  <c r="R1412" i="39" s="1"/>
  <c r="M1412" i="39" s="1"/>
  <c r="I1174" i="39"/>
  <c r="O1159" i="39"/>
  <c r="P1159" i="39" s="1"/>
  <c r="N1159" i="39" s="1"/>
  <c r="I1683" i="39"/>
  <c r="Q1546" i="39"/>
  <c r="R1546" i="39" s="1"/>
  <c r="M1546" i="39" s="1"/>
  <c r="S1391" i="39"/>
  <c r="T1391" i="39" s="1"/>
  <c r="L1391" i="39" s="1"/>
  <c r="O1449" i="39"/>
  <c r="P1449" i="39" s="1"/>
  <c r="N1449" i="39" s="1"/>
  <c r="H1332" i="39"/>
  <c r="I1193" i="39"/>
  <c r="I1135" i="39"/>
  <c r="O1633" i="39"/>
  <c r="P1633" i="39" s="1"/>
  <c r="N1633" i="39" s="1"/>
  <c r="O1544" i="39"/>
  <c r="P1544" i="39" s="1"/>
  <c r="N1544" i="39" s="1"/>
  <c r="S1344" i="39"/>
  <c r="T1344" i="39" s="1"/>
  <c r="L1344" i="39" s="1"/>
  <c r="H1236" i="39"/>
  <c r="H1308" i="39"/>
  <c r="O1201" i="39"/>
  <c r="P1201" i="39" s="1"/>
  <c r="N1201" i="39" s="1"/>
  <c r="I1476" i="39"/>
  <c r="O1379" i="39"/>
  <c r="P1379" i="39" s="1"/>
  <c r="N1379" i="39" s="1"/>
  <c r="H1180" i="39"/>
  <c r="O1125" i="39"/>
  <c r="P1125" i="39" s="1"/>
  <c r="N1125" i="39" s="1"/>
  <c r="H1648" i="39"/>
  <c r="S1515" i="39"/>
  <c r="T1515" i="39" s="1"/>
  <c r="L1515" i="39" s="1"/>
  <c r="Q1344" i="39"/>
  <c r="R1344" i="39" s="1"/>
  <c r="M1344" i="39" s="1"/>
  <c r="Q1426" i="39"/>
  <c r="R1426" i="39" s="1"/>
  <c r="M1426" i="39" s="1"/>
  <c r="S1313" i="39"/>
  <c r="T1313" i="39" s="1"/>
  <c r="L1313" i="39" s="1"/>
  <c r="I1179" i="39"/>
  <c r="H1073" i="39"/>
  <c r="Q1604" i="39"/>
  <c r="R1604" i="39" s="1"/>
  <c r="M1604" i="39" s="1"/>
  <c r="Q1528" i="39"/>
  <c r="R1528" i="39" s="1"/>
  <c r="M1528" i="39" s="1"/>
  <c r="S1469" i="39"/>
  <c r="T1469" i="39" s="1"/>
  <c r="L1469" i="39" s="1"/>
  <c r="Q1328" i="39"/>
  <c r="R1328" i="39" s="1"/>
  <c r="M1328" i="39" s="1"/>
  <c r="O1381" i="39"/>
  <c r="P1381" i="39" s="1"/>
  <c r="N1381" i="39" s="1"/>
  <c r="O1223" i="39"/>
  <c r="P1223" i="39" s="1"/>
  <c r="N1223" i="39" s="1"/>
  <c r="O1077" i="39"/>
  <c r="P1077" i="39" s="1"/>
  <c r="N1077" i="39" s="1"/>
  <c r="O1310" i="39"/>
  <c r="P1310" i="39" s="1"/>
  <c r="N1310" i="39" s="1"/>
  <c r="I1220" i="39"/>
  <c r="O1129" i="39"/>
  <c r="P1129" i="39" s="1"/>
  <c r="N1129" i="39" s="1"/>
  <c r="I1095" i="39"/>
  <c r="O1588" i="39"/>
  <c r="P1588" i="39" s="1"/>
  <c r="N1588" i="39" s="1"/>
  <c r="H1507" i="39"/>
  <c r="O1529" i="39"/>
  <c r="P1529" i="39" s="1"/>
  <c r="N1529" i="39" s="1"/>
  <c r="H1269" i="39"/>
  <c r="S1197" i="39"/>
  <c r="T1197" i="39" s="1"/>
  <c r="L1197" i="39" s="1"/>
  <c r="O1162" i="39"/>
  <c r="P1162" i="39" s="1"/>
  <c r="N1162" i="39" s="1"/>
  <c r="Q1616" i="39"/>
  <c r="R1616" i="39" s="1"/>
  <c r="M1616" i="39" s="1"/>
  <c r="Q1549" i="39"/>
  <c r="R1549" i="39" s="1"/>
  <c r="M1549" i="39" s="1"/>
  <c r="Q1486" i="39"/>
  <c r="R1486" i="39" s="1"/>
  <c r="M1486" i="39" s="1"/>
  <c r="O1175" i="39"/>
  <c r="P1175" i="39" s="1"/>
  <c r="N1175" i="39" s="1"/>
  <c r="S1597" i="39"/>
  <c r="T1597" i="39" s="1"/>
  <c r="L1597" i="39" s="1"/>
  <c r="I1504" i="39"/>
  <c r="H1448" i="39"/>
  <c r="S1353" i="39"/>
  <c r="T1353" i="39" s="1"/>
  <c r="L1353" i="39" s="1"/>
  <c r="I1295" i="39"/>
  <c r="S1178" i="39"/>
  <c r="T1178" i="39" s="1"/>
  <c r="L1178" i="39" s="1"/>
  <c r="I1279" i="39"/>
  <c r="O1345" i="39"/>
  <c r="P1345" i="39" s="1"/>
  <c r="N1345" i="39" s="1"/>
  <c r="O1687" i="39"/>
  <c r="P1687" i="39" s="1"/>
  <c r="N1687" i="39" s="1"/>
  <c r="S1546" i="39"/>
  <c r="T1546" i="39" s="1"/>
  <c r="L1546" i="39" s="1"/>
  <c r="I1391" i="39"/>
  <c r="O1444" i="39"/>
  <c r="P1444" i="39" s="1"/>
  <c r="N1444" i="39" s="1"/>
  <c r="O1331" i="39"/>
  <c r="P1331" i="39" s="1"/>
  <c r="N1331" i="39" s="1"/>
  <c r="S1193" i="39"/>
  <c r="T1193" i="39" s="1"/>
  <c r="L1193" i="39" s="1"/>
  <c r="I1492" i="39"/>
  <c r="Q1595" i="39"/>
  <c r="R1595" i="39" s="1"/>
  <c r="M1595" i="39" s="1"/>
  <c r="H1535" i="39"/>
  <c r="Q1448" i="39"/>
  <c r="R1448" i="39" s="1"/>
  <c r="M1448" i="39" s="1"/>
  <c r="H1354" i="39"/>
  <c r="S1296" i="39"/>
  <c r="T1296" i="39" s="1"/>
  <c r="L1296" i="39" s="1"/>
  <c r="H1182" i="39"/>
  <c r="I1529" i="39"/>
  <c r="H1612" i="39"/>
  <c r="I1512" i="39"/>
  <c r="I1360" i="39"/>
  <c r="S1294" i="39"/>
  <c r="T1294" i="39" s="1"/>
  <c r="L1294" i="39" s="1"/>
  <c r="S1235" i="39"/>
  <c r="T1235" i="39" s="1"/>
  <c r="L1235" i="39" s="1"/>
  <c r="Q1184" i="39"/>
  <c r="R1184" i="39" s="1"/>
  <c r="M1184" i="39" s="1"/>
  <c r="S1611" i="39"/>
  <c r="T1611" i="39" s="1"/>
  <c r="L1611" i="39" s="1"/>
  <c r="Q1545" i="39"/>
  <c r="R1545" i="39" s="1"/>
  <c r="M1545" i="39" s="1"/>
  <c r="H1478" i="39"/>
  <c r="S1361" i="39"/>
  <c r="T1361" i="39" s="1"/>
  <c r="L1361" i="39" s="1"/>
  <c r="O1397" i="39"/>
  <c r="P1397" i="39" s="1"/>
  <c r="N1397" i="39" s="1"/>
  <c r="O1234" i="39"/>
  <c r="P1234" i="39" s="1"/>
  <c r="N1234" i="39" s="1"/>
  <c r="H1069" i="39"/>
  <c r="S1291" i="39"/>
  <c r="T1291" i="39" s="1"/>
  <c r="L1291" i="39" s="1"/>
  <c r="O1333" i="39"/>
  <c r="P1333" i="39" s="1"/>
  <c r="N1333" i="39" s="1"/>
  <c r="S1157" i="39"/>
  <c r="T1157" i="39" s="1"/>
  <c r="L1157" i="39" s="1"/>
  <c r="Q1051" i="39"/>
  <c r="R1051" i="39" s="1"/>
  <c r="M1051" i="39" s="1"/>
  <c r="Q1587" i="39"/>
  <c r="R1587" i="39" s="1"/>
  <c r="M1587" i="39" s="1"/>
  <c r="O1503" i="39"/>
  <c r="P1503" i="39" s="1"/>
  <c r="N1503" i="39" s="1"/>
  <c r="O1447" i="39"/>
  <c r="P1447" i="39" s="1"/>
  <c r="N1447" i="39" s="1"/>
  <c r="Q1354" i="39"/>
  <c r="R1354" i="39" s="1"/>
  <c r="M1354" i="39" s="1"/>
  <c r="S1292" i="39"/>
  <c r="T1292" i="39" s="1"/>
  <c r="L1292" i="39" s="1"/>
  <c r="Q1164" i="39"/>
  <c r="R1164" i="39" s="1"/>
  <c r="M1164" i="39" s="1"/>
  <c r="I1202" i="39"/>
  <c r="H1588" i="39"/>
  <c r="O1491" i="39"/>
  <c r="P1491" i="39" s="1"/>
  <c r="N1491" i="39" s="1"/>
  <c r="S1529" i="39"/>
  <c r="T1529" i="39" s="1"/>
  <c r="L1529" i="39" s="1"/>
  <c r="I1243" i="39"/>
  <c r="H1174" i="39"/>
  <c r="H1160" i="39"/>
  <c r="H1458" i="39"/>
  <c r="S1355" i="39"/>
  <c r="T1355" i="39" s="1"/>
  <c r="L1355" i="39" s="1"/>
  <c r="H1238" i="39"/>
  <c r="S1169" i="39"/>
  <c r="T1169" i="39" s="1"/>
  <c r="L1169" i="39" s="1"/>
  <c r="I1627" i="39"/>
  <c r="H1557" i="39"/>
  <c r="H1510" i="39"/>
  <c r="O1401" i="39"/>
  <c r="P1401" i="39" s="1"/>
  <c r="N1401" i="39" s="1"/>
  <c r="S1297" i="39"/>
  <c r="T1297" i="39" s="1"/>
  <c r="L1297" i="39" s="1"/>
  <c r="Q1156" i="39"/>
  <c r="R1156" i="39" s="1"/>
  <c r="M1156" i="39" s="1"/>
  <c r="H1089" i="39"/>
  <c r="Q1680" i="39"/>
  <c r="R1680" i="39" s="1"/>
  <c r="M1680" i="39" s="1"/>
  <c r="O1496" i="39"/>
  <c r="P1496" i="39" s="1"/>
  <c r="N1496" i="39" s="1"/>
  <c r="O1440" i="39"/>
  <c r="P1440" i="39" s="1"/>
  <c r="N1440" i="39" s="1"/>
  <c r="Q1311" i="39"/>
  <c r="R1311" i="39" s="1"/>
  <c r="M1311" i="39" s="1"/>
  <c r="Q1350" i="39"/>
  <c r="R1350" i="39" s="1"/>
  <c r="M1350" i="39" s="1"/>
  <c r="Q1190" i="39"/>
  <c r="R1190" i="39" s="1"/>
  <c r="M1190" i="39" s="1"/>
  <c r="Q1055" i="39"/>
  <c r="R1055" i="39" s="1"/>
  <c r="M1055" i="39" s="1"/>
  <c r="I1236" i="39"/>
  <c r="S1312" i="39"/>
  <c r="T1312" i="39" s="1"/>
  <c r="L1312" i="39" s="1"/>
  <c r="Q1210" i="39"/>
  <c r="R1210" i="39" s="1"/>
  <c r="M1210" i="39" s="1"/>
  <c r="Q1080" i="39"/>
  <c r="R1080" i="39" s="1"/>
  <c r="M1080" i="39" s="1"/>
  <c r="H1576" i="39"/>
  <c r="S1499" i="39"/>
  <c r="T1499" i="39" s="1"/>
  <c r="L1499" i="39" s="1"/>
  <c r="O1431" i="39"/>
  <c r="P1431" i="39" s="1"/>
  <c r="N1431" i="39" s="1"/>
  <c r="Q1338" i="39"/>
  <c r="R1338" i="39" s="1"/>
  <c r="M1338" i="39" s="1"/>
  <c r="O1283" i="39"/>
  <c r="P1283" i="39" s="1"/>
  <c r="N1283" i="39" s="1"/>
  <c r="Q1148" i="39"/>
  <c r="R1148" i="39" s="1"/>
  <c r="M1148" i="39" s="1"/>
  <c r="I1473" i="39"/>
  <c r="Q1612" i="39"/>
  <c r="R1612" i="39" s="1"/>
  <c r="M1612" i="39" s="1"/>
  <c r="O1512" i="39"/>
  <c r="P1512" i="39" s="1"/>
  <c r="N1512" i="39" s="1"/>
  <c r="O1326" i="39"/>
  <c r="P1326" i="39" s="1"/>
  <c r="N1326" i="39" s="1"/>
  <c r="H1640" i="39"/>
  <c r="O1571" i="39"/>
  <c r="P1571" i="39" s="1"/>
  <c r="N1571" i="39" s="1"/>
  <c r="O1525" i="39"/>
  <c r="P1525" i="39" s="1"/>
  <c r="N1525" i="39" s="1"/>
  <c r="H1410" i="39"/>
  <c r="Q1301" i="39"/>
  <c r="R1301" i="39" s="1"/>
  <c r="M1301" i="39" s="1"/>
  <c r="Q1172" i="39"/>
  <c r="R1172" i="39" s="1"/>
  <c r="M1172" i="39" s="1"/>
  <c r="I1063" i="39"/>
  <c r="I1441" i="39"/>
  <c r="S1151" i="39"/>
  <c r="T1151" i="39" s="1"/>
  <c r="L1151" i="39" s="1"/>
  <c r="I1596" i="39"/>
  <c r="H1503" i="39"/>
  <c r="H1440" i="39"/>
  <c r="S1345" i="39"/>
  <c r="T1345" i="39" s="1"/>
  <c r="L1345" i="39" s="1"/>
  <c r="Q1292" i="39"/>
  <c r="R1292" i="39" s="1"/>
  <c r="M1292" i="39" s="1"/>
  <c r="I1171" i="39"/>
  <c r="H1617" i="39"/>
  <c r="Q1291" i="39"/>
  <c r="R1291" i="39" s="1"/>
  <c r="M1291" i="39" s="1"/>
  <c r="S1661" i="39"/>
  <c r="T1661" i="39" s="1"/>
  <c r="L1661" i="39" s="1"/>
  <c r="H1583" i="39"/>
  <c r="B740" i="39"/>
  <c r="B404" i="39"/>
  <c r="H1145" i="39"/>
  <c r="J1436" i="39"/>
  <c r="H1363" i="39"/>
  <c r="J1446" i="39"/>
  <c r="G1365" i="39"/>
  <c r="G1438" i="39"/>
  <c r="J1500" i="39"/>
  <c r="S1574" i="39"/>
  <c r="T1574" i="39" s="1"/>
  <c r="L1574" i="39" s="1"/>
  <c r="I1519" i="39"/>
  <c r="S1590" i="39"/>
  <c r="T1590" i="39" s="1"/>
  <c r="L1590" i="39" s="1"/>
  <c r="J1506" i="39"/>
  <c r="J1405" i="39"/>
  <c r="J1346" i="39"/>
  <c r="H1425" i="39"/>
  <c r="J1351" i="39"/>
  <c r="Q1433" i="39"/>
  <c r="R1433" i="39" s="1"/>
  <c r="M1433" i="39" s="1"/>
  <c r="G1372" i="39"/>
  <c r="I1451" i="39"/>
  <c r="J1374" i="39"/>
  <c r="Q1443" i="39"/>
  <c r="R1443" i="39" s="1"/>
  <c r="M1443" i="39" s="1"/>
  <c r="O1506" i="39"/>
  <c r="P1506" i="39" s="1"/>
  <c r="N1506" i="39" s="1"/>
  <c r="J1461" i="39"/>
  <c r="O1526" i="39"/>
  <c r="P1526" i="39" s="1"/>
  <c r="N1526" i="39" s="1"/>
  <c r="S1594" i="39"/>
  <c r="T1594" i="39" s="1"/>
  <c r="L1594" i="39" s="1"/>
  <c r="S1512" i="39"/>
  <c r="T1512" i="39" s="1"/>
  <c r="L1512" i="39" s="1"/>
  <c r="G1408" i="39"/>
  <c r="I1348" i="39"/>
  <c r="J1429" i="39"/>
  <c r="J1353" i="39"/>
  <c r="S1426" i="39"/>
  <c r="T1426" i="39" s="1"/>
  <c r="L1426" i="39" s="1"/>
  <c r="J1484" i="39"/>
  <c r="I1561" i="39"/>
  <c r="J1507" i="39"/>
  <c r="O1578" i="39"/>
  <c r="P1578" i="39" s="1"/>
  <c r="N1578" i="39" s="1"/>
  <c r="J1495" i="39"/>
  <c r="J1457" i="39"/>
  <c r="Q1461" i="39"/>
  <c r="R1461" i="39" s="1"/>
  <c r="M1461" i="39" s="1"/>
  <c r="S1580" i="39"/>
  <c r="T1580" i="39" s="1"/>
  <c r="L1580" i="39" s="1"/>
  <c r="O1600" i="39"/>
  <c r="P1600" i="39" s="1"/>
  <c r="N1600" i="39" s="1"/>
  <c r="H1665" i="39"/>
  <c r="G1612" i="39"/>
  <c r="I1671" i="39"/>
  <c r="J1478" i="39"/>
  <c r="G1548" i="39"/>
  <c r="H1481" i="39"/>
  <c r="H1637" i="39"/>
  <c r="I1511" i="39"/>
  <c r="S1644" i="39"/>
  <c r="T1644" i="39" s="1"/>
  <c r="L1644" i="39" s="1"/>
  <c r="G1562" i="39"/>
  <c r="J1659" i="39"/>
  <c r="Q1593" i="39"/>
  <c r="R1593" i="39" s="1"/>
  <c r="M1593" i="39" s="1"/>
  <c r="S1658" i="39"/>
  <c r="T1658" i="39" s="1"/>
  <c r="L1658" i="39" s="1"/>
  <c r="I1526" i="39"/>
  <c r="J1529" i="39"/>
  <c r="G1599" i="39"/>
  <c r="I1623" i="39"/>
  <c r="S1682" i="39"/>
  <c r="T1682" i="39" s="1"/>
  <c r="L1682" i="39" s="1"/>
  <c r="J1628" i="39"/>
  <c r="I1475" i="39"/>
  <c r="I1638" i="39"/>
  <c r="I1517" i="39"/>
  <c r="G1642" i="39"/>
  <c r="I1531" i="39"/>
  <c r="H1629" i="39"/>
  <c r="H1661" i="39"/>
  <c r="S1660" i="39"/>
  <c r="T1660" i="39" s="1"/>
  <c r="L1660" i="39" s="1"/>
  <c r="G1603" i="39"/>
  <c r="Q1471" i="39"/>
  <c r="R1471" i="39" s="1"/>
  <c r="M1471" i="39" s="1"/>
  <c r="G1512" i="39"/>
  <c r="Q1687" i="39"/>
  <c r="R1687" i="39" s="1"/>
  <c r="M1687" i="39" s="1"/>
  <c r="G1614" i="39"/>
  <c r="O1586" i="39"/>
  <c r="P1586" i="39" s="1"/>
  <c r="N1586" i="39" s="1"/>
  <c r="J1600" i="39"/>
  <c r="Q1467" i="39"/>
  <c r="R1467" i="39" s="1"/>
  <c r="M1467" i="39" s="1"/>
  <c r="J1491" i="39"/>
  <c r="G1640" i="39"/>
  <c r="G1644" i="39"/>
  <c r="Q1579" i="39"/>
  <c r="R1579" i="39" s="1"/>
  <c r="M1579" i="39" s="1"/>
  <c r="Q1496" i="39"/>
  <c r="R1496" i="39" s="1"/>
  <c r="M1496" i="39" s="1"/>
  <c r="H1430" i="39"/>
  <c r="S1673" i="39"/>
  <c r="T1673" i="39" s="1"/>
  <c r="L1673" i="39" s="1"/>
  <c r="O1581" i="39"/>
  <c r="P1581" i="39" s="1"/>
  <c r="N1581" i="39" s="1"/>
  <c r="J1328" i="39"/>
  <c r="J1412" i="39"/>
  <c r="I1339" i="39"/>
  <c r="G1406" i="39"/>
  <c r="S1470" i="39"/>
  <c r="T1470" i="39" s="1"/>
  <c r="L1470" i="39" s="1"/>
  <c r="G1539" i="39"/>
  <c r="I1493" i="39"/>
  <c r="J1563" i="39"/>
  <c r="S1482" i="39"/>
  <c r="T1482" i="39" s="1"/>
  <c r="L1482" i="39" s="1"/>
  <c r="I1354" i="39"/>
  <c r="O1450" i="39"/>
  <c r="P1450" i="39" s="1"/>
  <c r="N1450" i="39" s="1"/>
  <c r="G1390" i="39"/>
  <c r="I1313" i="39"/>
  <c r="I1396" i="39"/>
  <c r="Q1335" i="39"/>
  <c r="R1335" i="39" s="1"/>
  <c r="M1335" i="39" s="1"/>
  <c r="S1418" i="39"/>
  <c r="T1418" i="39" s="1"/>
  <c r="L1418" i="39" s="1"/>
  <c r="G1344" i="39"/>
  <c r="I1418" i="39"/>
  <c r="J1477" i="39"/>
  <c r="I1548" i="39"/>
  <c r="G1499" i="39"/>
  <c r="G1570" i="39"/>
  <c r="S1486" i="39"/>
  <c r="T1486" i="39" s="1"/>
  <c r="L1486" i="39" s="1"/>
  <c r="G1357" i="39"/>
  <c r="G1454" i="39"/>
  <c r="G1392" i="39"/>
  <c r="J1315" i="39"/>
  <c r="J1393" i="39"/>
  <c r="J1460" i="39"/>
  <c r="H1525" i="39"/>
  <c r="S1480" i="39"/>
  <c r="T1480" i="39" s="1"/>
  <c r="L1480" i="39" s="1"/>
  <c r="J1545" i="39"/>
  <c r="O1466" i="39"/>
  <c r="P1466" i="39" s="1"/>
  <c r="N1466" i="39" s="1"/>
  <c r="J1527" i="39"/>
  <c r="J1490" i="39"/>
  <c r="J1551" i="39"/>
  <c r="J1494" i="39"/>
  <c r="Q1639" i="39"/>
  <c r="R1639" i="39" s="1"/>
  <c r="M1639" i="39" s="1"/>
  <c r="G1508" i="39"/>
  <c r="Q1643" i="39"/>
  <c r="R1643" i="39" s="1"/>
  <c r="M1643" i="39" s="1"/>
  <c r="J1471" i="39"/>
  <c r="I1483" i="39"/>
  <c r="G1584" i="39"/>
  <c r="J1607" i="39"/>
  <c r="G1670" i="39"/>
  <c r="G1620" i="39"/>
  <c r="J1680" i="39"/>
  <c r="Q1627" i="39"/>
  <c r="R1627" i="39" s="1"/>
  <c r="M1627" i="39" s="1"/>
  <c r="J1482" i="39"/>
  <c r="G1634" i="39"/>
  <c r="Q1417" i="39"/>
  <c r="R1417" i="39" s="1"/>
  <c r="M1417" i="39" s="1"/>
  <c r="J1569" i="39"/>
  <c r="I1570" i="39"/>
  <c r="J1576" i="39"/>
  <c r="S1654" i="39"/>
  <c r="T1654" i="39" s="1"/>
  <c r="L1654" i="39" s="1"/>
  <c r="J1591" i="39"/>
  <c r="G1661" i="39"/>
  <c r="I1610" i="39"/>
  <c r="G1674" i="39"/>
  <c r="O1614" i="39"/>
  <c r="P1614" i="39" s="1"/>
  <c r="N1614" i="39" s="1"/>
  <c r="I1674" i="39"/>
  <c r="G1639" i="39"/>
  <c r="O1592" i="39"/>
  <c r="P1592" i="39" s="1"/>
  <c r="N1592" i="39" s="1"/>
  <c r="I1606" i="39"/>
  <c r="S1502" i="39"/>
  <c r="T1502" i="39" s="1"/>
  <c r="L1502" i="39" s="1"/>
  <c r="S1516" i="39"/>
  <c r="T1516" i="39" s="1"/>
  <c r="L1516" i="39" s="1"/>
  <c r="I1647" i="39"/>
  <c r="I1648" i="39"/>
  <c r="S1460" i="39"/>
  <c r="T1460" i="39" s="1"/>
  <c r="L1460" i="39" s="1"/>
  <c r="G1477" i="39"/>
  <c r="G1522" i="39"/>
  <c r="O1380" i="39"/>
  <c r="P1380" i="39" s="1"/>
  <c r="N1380" i="39" s="1"/>
  <c r="J1649" i="39"/>
  <c r="I1616" i="39"/>
  <c r="Q1619" i="39"/>
  <c r="R1619" i="39" s="1"/>
  <c r="M1619" i="39" s="1"/>
  <c r="I1651" i="39"/>
  <c r="O1515" i="39"/>
  <c r="P1515" i="39" s="1"/>
  <c r="N1515" i="39" s="1"/>
  <c r="S1517" i="39"/>
  <c r="T1517" i="39" s="1"/>
  <c r="L1517" i="39" s="1"/>
  <c r="Q1624" i="39"/>
  <c r="R1624" i="39" s="1"/>
  <c r="M1624" i="39" s="1"/>
  <c r="S1553" i="39"/>
  <c r="T1553" i="39" s="1"/>
  <c r="L1553" i="39" s="1"/>
  <c r="O1477" i="39"/>
  <c r="P1477" i="39" s="1"/>
  <c r="N1477" i="39" s="1"/>
  <c r="I1645" i="39"/>
  <c r="H1552" i="39"/>
  <c r="S1343" i="39"/>
  <c r="T1343" i="39" s="1"/>
  <c r="L1343" i="39" s="1"/>
  <c r="S1675" i="39"/>
  <c r="T1675" i="39" s="1"/>
  <c r="L1675" i="39" s="1"/>
  <c r="J1354" i="39"/>
  <c r="J1434" i="39"/>
  <c r="J1358" i="39"/>
  <c r="I1430" i="39"/>
  <c r="I1491" i="39"/>
  <c r="J1567" i="39"/>
  <c r="J1511" i="39"/>
  <c r="G1583" i="39"/>
  <c r="I1499" i="39"/>
  <c r="Q1395" i="39"/>
  <c r="R1395" i="39" s="1"/>
  <c r="M1395" i="39" s="1"/>
  <c r="S1334" i="39"/>
  <c r="T1334" i="39" s="1"/>
  <c r="L1334" i="39" s="1"/>
  <c r="J1417" i="39"/>
  <c r="G1343" i="39"/>
  <c r="J1421" i="39"/>
  <c r="H1361" i="39"/>
  <c r="J1444" i="39"/>
  <c r="I1363" i="39"/>
  <c r="G1435" i="39"/>
  <c r="I1498" i="39"/>
  <c r="J1573" i="39"/>
  <c r="G1518" i="39"/>
  <c r="J1589" i="39"/>
  <c r="J1504" i="39"/>
  <c r="J1397" i="39"/>
  <c r="J1337" i="39"/>
  <c r="I1419" i="39"/>
  <c r="H1345" i="39"/>
  <c r="J1419" i="39"/>
  <c r="G1478" i="39"/>
  <c r="J1549" i="39"/>
  <c r="J1501" i="39"/>
  <c r="S1570" i="39"/>
  <c r="T1570" i="39" s="1"/>
  <c r="L1570" i="39" s="1"/>
  <c r="J1487" i="39"/>
  <c r="J1425" i="39"/>
  <c r="S1576" i="39"/>
  <c r="T1576" i="39" s="1"/>
  <c r="L1576" i="39" s="1"/>
  <c r="J1572" i="39"/>
  <c r="Q1583" i="39"/>
  <c r="R1583" i="39" s="1"/>
  <c r="M1583" i="39" s="1"/>
  <c r="O1656" i="39"/>
  <c r="P1656" i="39" s="1"/>
  <c r="N1656" i="39" s="1"/>
  <c r="G1593" i="39"/>
  <c r="J1663" i="39"/>
  <c r="G1563" i="39"/>
  <c r="J1536" i="39"/>
  <c r="H1605" i="39"/>
  <c r="J1630" i="39"/>
  <c r="I1478" i="39"/>
  <c r="G1638" i="39"/>
  <c r="J1523" i="39"/>
  <c r="G1652" i="39"/>
  <c r="Q1567" i="39"/>
  <c r="R1567" i="39" s="1"/>
  <c r="M1567" i="39" s="1"/>
  <c r="J1652" i="39"/>
  <c r="G1492" i="39"/>
  <c r="G1500" i="39"/>
  <c r="I1590" i="39"/>
  <c r="J1613" i="39"/>
  <c r="Q1673" i="39"/>
  <c r="R1673" i="39" s="1"/>
  <c r="M1673" i="39" s="1"/>
  <c r="G1621" i="39"/>
  <c r="G1681" i="39"/>
  <c r="S1628" i="39"/>
  <c r="T1628" i="39" s="1"/>
  <c r="L1628" i="39" s="1"/>
  <c r="G1489" i="39"/>
  <c r="G1635" i="39"/>
  <c r="J1554" i="39"/>
  <c r="J1586" i="39"/>
  <c r="I1646" i="39"/>
  <c r="J1647" i="39"/>
  <c r="J1571" i="39"/>
  <c r="J1662" i="39"/>
  <c r="G1683" i="39"/>
  <c r="H1679" i="39"/>
  <c r="S1522" i="39"/>
  <c r="T1522" i="39" s="1"/>
  <c r="L1522" i="39" s="1"/>
  <c r="G1510" i="39"/>
  <c r="S1562" i="39"/>
  <c r="T1562" i="39" s="1"/>
  <c r="L1562" i="39" s="1"/>
  <c r="H1453" i="39"/>
  <c r="G1664" i="39"/>
  <c r="G1623" i="39"/>
  <c r="Q1629" i="39"/>
  <c r="R1629" i="39" s="1"/>
  <c r="M1629" i="39" s="1"/>
  <c r="S1631" i="39"/>
  <c r="T1631" i="39" s="1"/>
  <c r="L1631" i="39" s="1"/>
  <c r="S1557" i="39"/>
  <c r="T1557" i="39" s="1"/>
  <c r="L1557" i="39" s="1"/>
  <c r="S1485" i="39"/>
  <c r="T1485" i="39" s="1"/>
  <c r="L1485" i="39" s="1"/>
  <c r="I1605" i="39"/>
  <c r="O1528" i="39"/>
  <c r="P1528" i="39" s="1"/>
  <c r="N1528" i="39" s="1"/>
  <c r="S1453" i="39"/>
  <c r="T1453" i="39" s="1"/>
  <c r="L1453" i="39" s="1"/>
  <c r="O1625" i="39"/>
  <c r="P1625" i="39" s="1"/>
  <c r="N1625" i="39" s="1"/>
  <c r="I1536" i="39"/>
  <c r="Q1456" i="39"/>
  <c r="R1456" i="39" s="1"/>
  <c r="M1456" i="39" s="1"/>
  <c r="G1312" i="39"/>
  <c r="S1398" i="39"/>
  <c r="T1398" i="39" s="1"/>
  <c r="L1398" i="39" s="1"/>
  <c r="J1329" i="39"/>
  <c r="G1397" i="39"/>
  <c r="J1465" i="39"/>
  <c r="J1531" i="39"/>
  <c r="G1486" i="39"/>
  <c r="J1553" i="39"/>
  <c r="G1471" i="39"/>
  <c r="I1325" i="39"/>
  <c r="S1442" i="39"/>
  <c r="T1442" i="39" s="1"/>
  <c r="L1442" i="39" s="1"/>
  <c r="H1379" i="39"/>
  <c r="J1456" i="39"/>
  <c r="J1383" i="39"/>
  <c r="J1326" i="39"/>
  <c r="J1408" i="39"/>
  <c r="Q1337" i="39"/>
  <c r="R1337" i="39" s="1"/>
  <c r="M1337" i="39" s="1"/>
  <c r="Q1403" i="39"/>
  <c r="R1403" i="39" s="1"/>
  <c r="M1403" i="39" s="1"/>
  <c r="Q1469" i="39"/>
  <c r="R1469" i="39" s="1"/>
  <c r="M1469" i="39" s="1"/>
  <c r="J1537" i="39"/>
  <c r="Q1491" i="39"/>
  <c r="R1491" i="39" s="1"/>
  <c r="M1491" i="39" s="1"/>
  <c r="Q1561" i="39"/>
  <c r="R1561" i="39" s="1"/>
  <c r="M1561" i="39" s="1"/>
  <c r="I1477" i="39"/>
  <c r="Q1339" i="39"/>
  <c r="R1339" i="39" s="1"/>
  <c r="M1339" i="39" s="1"/>
  <c r="G1444" i="39"/>
  <c r="S1382" i="39"/>
  <c r="T1382" i="39" s="1"/>
  <c r="L1382" i="39" s="1"/>
  <c r="O1458" i="39"/>
  <c r="P1458" i="39" s="1"/>
  <c r="N1458" i="39" s="1"/>
  <c r="G1385" i="39"/>
  <c r="Q1455" i="39"/>
  <c r="R1455" i="39" s="1"/>
  <c r="M1455" i="39" s="1"/>
  <c r="H1517" i="39"/>
  <c r="I1469" i="39"/>
  <c r="I1535" i="39"/>
  <c r="Q1607" i="39"/>
  <c r="R1607" i="39" s="1"/>
  <c r="M1607" i="39" s="1"/>
  <c r="J1519" i="39"/>
  <c r="I1575" i="39"/>
  <c r="G1540" i="39"/>
  <c r="J1467" i="39"/>
  <c r="S1632" i="39"/>
  <c r="T1632" i="39" s="1"/>
  <c r="L1632" i="39" s="1"/>
  <c r="S1472" i="39"/>
  <c r="T1472" i="39" s="1"/>
  <c r="L1472" i="39" s="1"/>
  <c r="J1637" i="39"/>
  <c r="J1442" i="39"/>
  <c r="G1594" i="39"/>
  <c r="G1578" i="39"/>
  <c r="O1594" i="39"/>
  <c r="P1594" i="39" s="1"/>
  <c r="N1594" i="39" s="1"/>
  <c r="I1662" i="39"/>
  <c r="G1613" i="39"/>
  <c r="G1672" i="39"/>
  <c r="J1620" i="39"/>
  <c r="G1684" i="39"/>
  <c r="H1623" i="39"/>
  <c r="J1377" i="39"/>
  <c r="H1529" i="39"/>
  <c r="S1564" i="39"/>
  <c r="T1564" i="39" s="1"/>
  <c r="L1564" i="39" s="1"/>
  <c r="G1535" i="39"/>
  <c r="J1648" i="39"/>
  <c r="G1565" i="39"/>
  <c r="Q1653" i="39"/>
  <c r="R1653" i="39" s="1"/>
  <c r="M1653" i="39" s="1"/>
  <c r="H1589" i="39"/>
  <c r="S1666" i="39"/>
  <c r="T1666" i="39" s="1"/>
  <c r="L1666" i="39" s="1"/>
  <c r="J1605" i="39"/>
  <c r="Q1665" i="39"/>
  <c r="R1665" i="39" s="1"/>
  <c r="M1665" i="39" s="1"/>
  <c r="Q1605" i="39"/>
  <c r="R1605" i="39" s="1"/>
  <c r="M1605" i="39" s="1"/>
  <c r="J1526" i="39"/>
  <c r="I1574" i="39"/>
  <c r="G1479" i="39"/>
  <c r="H1671" i="39"/>
  <c r="S1626" i="39"/>
  <c r="T1626" i="39" s="1"/>
  <c r="L1626" i="39" s="1"/>
  <c r="I1633" i="39"/>
  <c r="S1588" i="39"/>
  <c r="T1588" i="39" s="1"/>
  <c r="L1588" i="39" s="1"/>
  <c r="J1608" i="39"/>
  <c r="I1657" i="39"/>
  <c r="J1657" i="39"/>
  <c r="G1596" i="39"/>
  <c r="J1682" i="39"/>
  <c r="O1502" i="39"/>
  <c r="P1502" i="39" s="1"/>
  <c r="N1502" i="39" s="1"/>
  <c r="O1686" i="39"/>
  <c r="P1686" i="39" s="1"/>
  <c r="N1686" i="39" s="1"/>
  <c r="H1634" i="39"/>
  <c r="H1544" i="39"/>
  <c r="Q1472" i="39"/>
  <c r="R1472" i="39" s="1"/>
  <c r="M1472" i="39" s="1"/>
  <c r="S1603" i="39"/>
  <c r="T1603" i="39" s="1"/>
  <c r="L1603" i="39" s="1"/>
  <c r="O1504" i="39"/>
  <c r="P1504" i="39" s="1"/>
  <c r="N1504" i="39" s="1"/>
  <c r="Q1432" i="39"/>
  <c r="R1432" i="39" s="1"/>
  <c r="M1432" i="39" s="1"/>
  <c r="H1594" i="39"/>
  <c r="H1686" i="39"/>
  <c r="H1487" i="39"/>
  <c r="O1413" i="39"/>
  <c r="P1413" i="39" s="1"/>
  <c r="N1413" i="39" s="1"/>
  <c r="S1295" i="39"/>
  <c r="T1295" i="39" s="1"/>
  <c r="L1295" i="39" s="1"/>
  <c r="I1336" i="39"/>
  <c r="I1173" i="39"/>
  <c r="I1053" i="39"/>
  <c r="H1596" i="39"/>
  <c r="H1504" i="39"/>
  <c r="O1455" i="39"/>
  <c r="P1455" i="39" s="1"/>
  <c r="N1455" i="39" s="1"/>
  <c r="S1067" i="39"/>
  <c r="T1067" i="39" s="1"/>
  <c r="L1067" i="39" s="1"/>
  <c r="H1296" i="39"/>
  <c r="S1171" i="39"/>
  <c r="T1171" i="39" s="1"/>
  <c r="L1171" i="39" s="1"/>
  <c r="I1366" i="39"/>
  <c r="S1599" i="39"/>
  <c r="T1599" i="39" s="1"/>
  <c r="L1599" i="39" s="1"/>
  <c r="O1508" i="39"/>
  <c r="P1508" i="39" s="1"/>
  <c r="N1508" i="39" s="1"/>
  <c r="S1537" i="39"/>
  <c r="T1537" i="39" s="1"/>
  <c r="L1537" i="39" s="1"/>
  <c r="O1269" i="39"/>
  <c r="P1269" i="39" s="1"/>
  <c r="N1269" i="39" s="1"/>
  <c r="H1197" i="39"/>
  <c r="Q1168" i="39"/>
  <c r="R1168" i="39" s="1"/>
  <c r="M1168" i="39" s="1"/>
  <c r="Q1362" i="39"/>
  <c r="R1362" i="39" s="1"/>
  <c r="M1362" i="39" s="1"/>
  <c r="H1287" i="39"/>
  <c r="H1131" i="39"/>
  <c r="O1091" i="39"/>
  <c r="P1091" i="39" s="1"/>
  <c r="N1091" i="39" s="1"/>
  <c r="O1660" i="39"/>
  <c r="P1660" i="39" s="1"/>
  <c r="N1660" i="39" s="1"/>
  <c r="S1573" i="39"/>
  <c r="T1573" i="39" s="1"/>
  <c r="L1573" i="39" s="1"/>
  <c r="S1413" i="39"/>
  <c r="T1413" i="39" s="1"/>
  <c r="L1413" i="39" s="1"/>
  <c r="H1291" i="39"/>
  <c r="S1333" i="39"/>
  <c r="T1333" i="39" s="1"/>
  <c r="L1333" i="39" s="1"/>
  <c r="I1140" i="39"/>
  <c r="Q1049" i="39"/>
  <c r="R1049" i="39" s="1"/>
  <c r="M1049" i="39" s="1"/>
  <c r="O1579" i="39"/>
  <c r="P1579" i="39" s="1"/>
  <c r="N1579" i="39" s="1"/>
  <c r="I1500" i="39"/>
  <c r="S1431" i="39"/>
  <c r="T1431" i="39" s="1"/>
  <c r="L1431" i="39" s="1"/>
  <c r="O1329" i="39"/>
  <c r="P1329" i="39" s="1"/>
  <c r="N1329" i="39" s="1"/>
  <c r="H1275" i="39"/>
  <c r="I1148" i="39"/>
  <c r="Q1530" i="39"/>
  <c r="R1530" i="39" s="1"/>
  <c r="M1530" i="39" s="1"/>
  <c r="I1269" i="39"/>
  <c r="H1204" i="39"/>
  <c r="H1176" i="39"/>
  <c r="S1606" i="39"/>
  <c r="T1606" i="39" s="1"/>
  <c r="L1606" i="39" s="1"/>
  <c r="H1541" i="39"/>
  <c r="O1480" i="39"/>
  <c r="P1480" i="39" s="1"/>
  <c r="N1480" i="39" s="1"/>
  <c r="O1361" i="39"/>
  <c r="P1361" i="39" s="1"/>
  <c r="N1361" i="39" s="1"/>
  <c r="I1150" i="39"/>
  <c r="S1239" i="39"/>
  <c r="T1239" i="39" s="1"/>
  <c r="L1239" i="39" s="1"/>
  <c r="Q1076" i="39"/>
  <c r="R1076" i="39" s="1"/>
  <c r="M1076" i="39" s="1"/>
  <c r="O1668" i="39"/>
  <c r="P1668" i="39" s="1"/>
  <c r="N1668" i="39" s="1"/>
  <c r="H1582" i="39"/>
  <c r="H1414" i="39"/>
  <c r="Q1295" i="39"/>
  <c r="R1295" i="39" s="1"/>
  <c r="M1295" i="39" s="1"/>
  <c r="I1329" i="39"/>
  <c r="S1142" i="39"/>
  <c r="T1142" i="39" s="1"/>
  <c r="L1142" i="39" s="1"/>
  <c r="I1049" i="39"/>
  <c r="Q1067" i="39"/>
  <c r="R1067" i="39" s="1"/>
  <c r="M1067" i="39" s="1"/>
  <c r="H1300" i="39"/>
  <c r="I1189" i="39"/>
  <c r="Q1614" i="39"/>
  <c r="R1614" i="39" s="1"/>
  <c r="M1614" i="39" s="1"/>
  <c r="H1570" i="39"/>
  <c r="I1439" i="39"/>
  <c r="H1475" i="39"/>
  <c r="O1371" i="39"/>
  <c r="P1371" i="39" s="1"/>
  <c r="N1371" i="39" s="1"/>
  <c r="O1165" i="39"/>
  <c r="P1165" i="39" s="1"/>
  <c r="N1165" i="39" s="1"/>
  <c r="Q1074" i="39"/>
  <c r="R1074" i="39" s="1"/>
  <c r="M1074" i="39" s="1"/>
  <c r="S1663" i="39"/>
  <c r="T1663" i="39" s="1"/>
  <c r="L1663" i="39" s="1"/>
  <c r="H1519" i="39"/>
  <c r="H1359" i="39"/>
  <c r="Q1216" i="39"/>
  <c r="R1216" i="39" s="1"/>
  <c r="M1216" i="39" s="1"/>
  <c r="S1649" i="39"/>
  <c r="T1649" i="39" s="1"/>
  <c r="L1649" i="39" s="1"/>
  <c r="S1552" i="39"/>
  <c r="T1552" i="39" s="1"/>
  <c r="L1552" i="39" s="1"/>
  <c r="S1385" i="39"/>
  <c r="T1385" i="39" s="1"/>
  <c r="L1385" i="39" s="1"/>
  <c r="O1277" i="39"/>
  <c r="P1277" i="39" s="1"/>
  <c r="N1277" i="39" s="1"/>
  <c r="H1320" i="39"/>
  <c r="H1226" i="39"/>
  <c r="H1088" i="39"/>
  <c r="H1153" i="39"/>
  <c r="I1073" i="39"/>
  <c r="O1675" i="39"/>
  <c r="P1675" i="39" s="1"/>
  <c r="N1675" i="39" s="1"/>
  <c r="H1559" i="39"/>
  <c r="O1409" i="39"/>
  <c r="P1409" i="39" s="1"/>
  <c r="N1409" i="39" s="1"/>
  <c r="Q1318" i="39"/>
  <c r="R1318" i="39" s="1"/>
  <c r="M1318" i="39" s="1"/>
  <c r="I1187" i="39"/>
  <c r="I1597" i="39"/>
  <c r="Q1424" i="39"/>
  <c r="R1424" i="39" s="1"/>
  <c r="M1424" i="39" s="1"/>
  <c r="S1563" i="39"/>
  <c r="T1563" i="39" s="1"/>
  <c r="L1563" i="39" s="1"/>
  <c r="S1493" i="39"/>
  <c r="T1493" i="39" s="1"/>
  <c r="L1493" i="39" s="1"/>
  <c r="S1377" i="39"/>
  <c r="T1377" i="39" s="1"/>
  <c r="L1377" i="39" s="1"/>
  <c r="O1289" i="39"/>
  <c r="P1289" i="39" s="1"/>
  <c r="N1289" i="39" s="1"/>
  <c r="H1147" i="39"/>
  <c r="H1082" i="39"/>
  <c r="Q1666" i="39"/>
  <c r="R1666" i="39" s="1"/>
  <c r="M1666" i="39" s="1"/>
  <c r="S1581" i="39"/>
  <c r="T1581" i="39" s="1"/>
  <c r="L1581" i="39" s="1"/>
  <c r="O1416" i="39"/>
  <c r="P1416" i="39" s="1"/>
  <c r="N1416" i="39" s="1"/>
  <c r="H1295" i="39"/>
  <c r="H1335" i="39"/>
  <c r="I1157" i="39"/>
  <c r="I1051" i="39"/>
  <c r="H1580" i="39"/>
  <c r="S1503" i="39"/>
  <c r="T1503" i="39" s="1"/>
  <c r="L1503" i="39" s="1"/>
  <c r="S1439" i="39"/>
  <c r="T1439" i="39" s="1"/>
  <c r="L1439" i="39" s="1"/>
  <c r="O1337" i="39"/>
  <c r="P1337" i="39" s="1"/>
  <c r="N1337" i="39" s="1"/>
  <c r="H1283" i="39"/>
  <c r="H1155" i="39"/>
  <c r="Q1538" i="39"/>
  <c r="R1538" i="39" s="1"/>
  <c r="M1538" i="39" s="1"/>
  <c r="S1285" i="39"/>
  <c r="T1285" i="39" s="1"/>
  <c r="L1285" i="39" s="1"/>
  <c r="Q1222" i="39"/>
  <c r="R1222" i="39" s="1"/>
  <c r="M1222" i="39" s="1"/>
  <c r="H1184" i="39"/>
  <c r="O1611" i="39"/>
  <c r="P1611" i="39" s="1"/>
  <c r="N1611" i="39" s="1"/>
  <c r="H1545" i="39"/>
  <c r="H1486" i="39"/>
  <c r="I1377" i="39"/>
  <c r="O1287" i="39"/>
  <c r="P1287" i="39" s="1"/>
  <c r="N1287" i="39" s="1"/>
  <c r="O1123" i="39"/>
  <c r="P1123" i="39" s="1"/>
  <c r="N1123" i="39" s="1"/>
  <c r="O1083" i="39"/>
  <c r="P1083" i="39" s="1"/>
  <c r="N1083" i="39" s="1"/>
  <c r="I1653" i="39"/>
  <c r="S1565" i="39"/>
  <c r="T1565" i="39" s="1"/>
  <c r="L1565" i="39" s="1"/>
  <c r="H1400" i="39"/>
  <c r="H1281" i="39"/>
  <c r="S1320" i="39"/>
  <c r="T1320" i="39" s="1"/>
  <c r="L1320" i="39" s="1"/>
  <c r="S1233" i="39"/>
  <c r="T1233" i="39" s="1"/>
  <c r="L1233" i="39" s="1"/>
  <c r="S1045" i="39"/>
  <c r="T1045" i="39" s="1"/>
  <c r="L1045" i="39" s="1"/>
  <c r="H1338" i="39"/>
  <c r="I1291" i="39"/>
  <c r="H1164" i="39"/>
  <c r="I1259" i="39"/>
  <c r="H1595" i="39"/>
  <c r="I1508" i="39"/>
  <c r="O1537" i="39"/>
  <c r="P1537" i="39" s="1"/>
  <c r="N1537" i="39" s="1"/>
  <c r="S1281" i="39"/>
  <c r="T1281" i="39" s="1"/>
  <c r="L1281" i="39" s="1"/>
  <c r="Q1204" i="39"/>
  <c r="R1204" i="39" s="1"/>
  <c r="M1204" i="39" s="1"/>
  <c r="H1168" i="39"/>
  <c r="S1623" i="39"/>
  <c r="T1623" i="39" s="1"/>
  <c r="L1623" i="39" s="1"/>
  <c r="Q1553" i="39"/>
  <c r="R1553" i="39" s="1"/>
  <c r="M1553" i="39" s="1"/>
  <c r="Q1494" i="39"/>
  <c r="R1494" i="39" s="1"/>
  <c r="M1494" i="39" s="1"/>
  <c r="Q1378" i="39"/>
  <c r="R1378" i="39" s="1"/>
  <c r="M1378" i="39" s="1"/>
  <c r="S1287" i="39"/>
  <c r="T1287" i="39" s="1"/>
  <c r="L1287" i="39" s="1"/>
  <c r="I1123" i="39"/>
  <c r="S1083" i="39"/>
  <c r="T1083" i="39" s="1"/>
  <c r="L1083" i="39" s="1"/>
  <c r="S1299" i="39"/>
  <c r="T1299" i="39" s="1"/>
  <c r="L1299" i="39" s="1"/>
  <c r="O1341" i="39"/>
  <c r="P1341" i="39" s="1"/>
  <c r="N1341" i="39" s="1"/>
  <c r="S1177" i="39"/>
  <c r="T1177" i="39" s="1"/>
  <c r="L1177" i="39" s="1"/>
  <c r="O1055" i="39"/>
  <c r="P1055" i="39" s="1"/>
  <c r="N1055" i="39" s="1"/>
  <c r="O1628" i="39"/>
  <c r="P1628" i="39" s="1"/>
  <c r="N1628" i="39" s="1"/>
  <c r="Q1544" i="39"/>
  <c r="R1544" i="39" s="1"/>
  <c r="M1544" i="39" s="1"/>
  <c r="O1352" i="39"/>
  <c r="P1352" i="39" s="1"/>
  <c r="N1352" i="39" s="1"/>
  <c r="S1242" i="39"/>
  <c r="T1242" i="39" s="1"/>
  <c r="L1242" i="39" s="1"/>
  <c r="H1312" i="39"/>
  <c r="Q1202" i="39"/>
  <c r="R1202" i="39" s="1"/>
  <c r="M1202" i="39" s="1"/>
  <c r="H1065" i="39"/>
  <c r="S1683" i="39"/>
  <c r="T1683" i="39" s="1"/>
  <c r="L1683" i="39" s="1"/>
  <c r="S1575" i="39"/>
  <c r="T1575" i="39" s="1"/>
  <c r="L1575" i="39" s="1"/>
  <c r="I1227" i="39"/>
  <c r="O1685" i="39"/>
  <c r="P1685" i="39" s="1"/>
  <c r="N1685" i="39" s="1"/>
  <c r="S1550" i="39"/>
  <c r="T1550" i="39" s="1"/>
  <c r="L1550" i="39" s="1"/>
  <c r="Q1399" i="39"/>
  <c r="R1399" i="39" s="1"/>
  <c r="M1399" i="39" s="1"/>
  <c r="H1450" i="39"/>
  <c r="I1335" i="39"/>
  <c r="S1213" i="39"/>
  <c r="T1213" i="39" s="1"/>
  <c r="L1213" i="39" s="1"/>
  <c r="O1145" i="39"/>
  <c r="P1145" i="39" s="1"/>
  <c r="N1145" i="39" s="1"/>
  <c r="I1551" i="39"/>
  <c r="Q1307" i="39"/>
  <c r="R1307" i="39" s="1"/>
  <c r="M1307" i="39" s="1"/>
  <c r="Q1603" i="39"/>
  <c r="R1603" i="39" s="1"/>
  <c r="M1603" i="39" s="1"/>
  <c r="Q1562" i="39"/>
  <c r="R1562" i="39" s="1"/>
  <c r="M1562" i="39" s="1"/>
  <c r="I1423" i="39"/>
  <c r="O1465" i="39"/>
  <c r="P1465" i="39" s="1"/>
  <c r="N1465" i="39" s="1"/>
  <c r="O1355" i="39"/>
  <c r="P1355" i="39" s="1"/>
  <c r="N1355" i="39" s="1"/>
  <c r="Q1244" i="39"/>
  <c r="R1244" i="39" s="1"/>
  <c r="M1244" i="39" s="1"/>
  <c r="S1571" i="39"/>
  <c r="T1571" i="39" s="1"/>
  <c r="L1571" i="39" s="1"/>
  <c r="H1656" i="39"/>
  <c r="H1548" i="39"/>
  <c r="Q1480" i="39"/>
  <c r="R1480" i="39" s="1"/>
  <c r="M1480" i="39" s="1"/>
  <c r="S1227" i="39"/>
  <c r="T1227" i="39" s="1"/>
  <c r="L1227" i="39" s="1"/>
  <c r="O1308" i="39"/>
  <c r="P1308" i="39" s="1"/>
  <c r="N1308" i="39" s="1"/>
  <c r="H1202" i="39"/>
  <c r="O1065" i="39"/>
  <c r="P1065" i="39" s="1"/>
  <c r="N1065" i="39" s="1"/>
  <c r="H1644" i="39"/>
  <c r="O1551" i="39"/>
  <c r="P1551" i="39" s="1"/>
  <c r="N1551" i="39" s="1"/>
  <c r="I1392" i="39"/>
  <c r="S1310" i="39"/>
  <c r="T1310" i="39" s="1"/>
  <c r="L1310" i="39" s="1"/>
  <c r="Q1275" i="39"/>
  <c r="R1275" i="39" s="1"/>
  <c r="M1275" i="39" s="1"/>
  <c r="O1113" i="39"/>
  <c r="P1113" i="39" s="1"/>
  <c r="N1113" i="39" s="1"/>
  <c r="O1629" i="39"/>
  <c r="P1629" i="39" s="1"/>
  <c r="N1629" i="39" s="1"/>
  <c r="O1585" i="39"/>
  <c r="P1585" i="39" s="1"/>
  <c r="N1585" i="39" s="1"/>
  <c r="Q1444" i="39"/>
  <c r="R1444" i="39" s="1"/>
  <c r="M1444" i="39" s="1"/>
  <c r="S1481" i="39"/>
  <c r="T1481" i="39" s="1"/>
  <c r="L1481" i="39" s="1"/>
  <c r="S1371" i="39"/>
  <c r="T1371" i="39" s="1"/>
  <c r="L1371" i="39" s="1"/>
  <c r="Q1166" i="39"/>
  <c r="R1166" i="39" s="1"/>
  <c r="M1166" i="39" s="1"/>
  <c r="O1109" i="39"/>
  <c r="P1109" i="39" s="1"/>
  <c r="N1109" i="39" s="1"/>
  <c r="H1426" i="39"/>
  <c r="O1317" i="39"/>
  <c r="P1317" i="39" s="1"/>
  <c r="N1317" i="39" s="1"/>
  <c r="H1198" i="39"/>
  <c r="O1115" i="39"/>
  <c r="P1115" i="39" s="1"/>
  <c r="N1115" i="39" s="1"/>
  <c r="H1592" i="39"/>
  <c r="Q1524" i="39"/>
  <c r="R1524" i="39" s="1"/>
  <c r="M1524" i="39" s="1"/>
  <c r="Q1462" i="39"/>
  <c r="R1462" i="39" s="1"/>
  <c r="M1462" i="39" s="1"/>
  <c r="H1323" i="39"/>
  <c r="Q1382" i="39"/>
  <c r="R1382" i="39" s="1"/>
  <c r="M1382" i="39" s="1"/>
  <c r="H1216" i="39"/>
  <c r="Q1078" i="39"/>
  <c r="R1078" i="39" s="1"/>
  <c r="M1078" i="39" s="1"/>
  <c r="Q1628" i="39"/>
  <c r="R1628" i="39" s="1"/>
  <c r="M1628" i="39" s="1"/>
  <c r="S1543" i="39"/>
  <c r="T1543" i="39" s="1"/>
  <c r="L1543" i="39" s="1"/>
  <c r="I1367" i="39"/>
  <c r="H1294" i="39"/>
  <c r="I1235" i="39"/>
  <c r="O1191" i="39"/>
  <c r="P1191" i="39" s="1"/>
  <c r="N1191" i="39" s="1"/>
  <c r="Q1394" i="39"/>
  <c r="R1394" i="39" s="1"/>
  <c r="M1394" i="39" s="1"/>
  <c r="O1297" i="39"/>
  <c r="P1297" i="39" s="1"/>
  <c r="N1297" i="39" s="1"/>
  <c r="O1163" i="39"/>
  <c r="P1163" i="39" s="1"/>
  <c r="N1163" i="39" s="1"/>
  <c r="Q1119" i="39"/>
  <c r="R1119" i="39" s="1"/>
  <c r="M1119" i="39" s="1"/>
  <c r="H1674" i="39"/>
  <c r="I1487" i="39"/>
  <c r="Q1430" i="39"/>
  <c r="R1430" i="39" s="1"/>
  <c r="M1430" i="39" s="1"/>
  <c r="H1303" i="39"/>
  <c r="I1345" i="39"/>
  <c r="H1177" i="39"/>
  <c r="S1055" i="39"/>
  <c r="T1055" i="39" s="1"/>
  <c r="L1055" i="39" s="1"/>
  <c r="H1626" i="39"/>
  <c r="O1540" i="39"/>
  <c r="P1540" i="39" s="1"/>
  <c r="N1540" i="39" s="1"/>
  <c r="I1343" i="39"/>
  <c r="S1236" i="39"/>
  <c r="T1236" i="39" s="1"/>
  <c r="L1236" i="39" s="1"/>
  <c r="S1304" i="39"/>
  <c r="T1304" i="39" s="1"/>
  <c r="L1304" i="39" s="1"/>
  <c r="S1195" i="39"/>
  <c r="T1195" i="39" s="1"/>
  <c r="L1195" i="39" s="1"/>
  <c r="O1473" i="39"/>
  <c r="P1473" i="39" s="1"/>
  <c r="N1473" i="39" s="1"/>
  <c r="Q1372" i="39"/>
  <c r="R1372" i="39" s="1"/>
  <c r="M1372" i="39" s="1"/>
  <c r="S1180" i="39"/>
  <c r="T1180" i="39" s="1"/>
  <c r="L1180" i="39" s="1"/>
  <c r="I1109" i="39"/>
  <c r="S1671" i="39"/>
  <c r="T1671" i="39" s="1"/>
  <c r="L1671" i="39" s="1"/>
  <c r="Q1520" i="39"/>
  <c r="R1520" i="39" s="1"/>
  <c r="M1520" i="39" s="1"/>
  <c r="S1375" i="39"/>
  <c r="T1375" i="39" s="1"/>
  <c r="L1375" i="39" s="1"/>
  <c r="S1441" i="39"/>
  <c r="T1441" i="39" s="1"/>
  <c r="L1441" i="39" s="1"/>
  <c r="S1325" i="39"/>
  <c r="T1325" i="39" s="1"/>
  <c r="L1325" i="39" s="1"/>
  <c r="Q1206" i="39"/>
  <c r="R1206" i="39" s="1"/>
  <c r="M1206" i="39" s="1"/>
  <c r="S1109" i="39"/>
  <c r="T1109" i="39" s="1"/>
  <c r="L1109" i="39" s="1"/>
  <c r="H1642" i="39"/>
  <c r="O1552" i="39"/>
  <c r="P1552" i="39" s="1"/>
  <c r="N1552" i="39" s="1"/>
  <c r="I1351" i="39"/>
  <c r="Q1668" i="39"/>
  <c r="R1668" i="39" s="1"/>
  <c r="M1668" i="39" s="1"/>
  <c r="S1587" i="39"/>
  <c r="T1587" i="39" s="1"/>
  <c r="L1587" i="39" s="1"/>
  <c r="S1483" i="39"/>
  <c r="T1483" i="39" s="1"/>
  <c r="L1483" i="39" s="1"/>
  <c r="H1514" i="39"/>
  <c r="H1412" i="39"/>
  <c r="Q1174" i="39"/>
  <c r="R1174" i="39" s="1"/>
  <c r="M1174" i="39" s="1"/>
  <c r="Q1160" i="39"/>
  <c r="R1160" i="39" s="1"/>
  <c r="M1160" i="39" s="1"/>
  <c r="I1425" i="39"/>
  <c r="S1288" i="39"/>
  <c r="T1288" i="39" s="1"/>
  <c r="L1288" i="39" s="1"/>
  <c r="Q1598" i="39"/>
  <c r="R1598" i="39" s="1"/>
  <c r="M1598" i="39" s="1"/>
  <c r="O1524" i="39"/>
  <c r="P1524" i="39" s="1"/>
  <c r="N1524" i="39" s="1"/>
  <c r="S1461" i="39"/>
  <c r="T1461" i="39" s="1"/>
  <c r="L1461" i="39" s="1"/>
  <c r="O1323" i="39"/>
  <c r="P1323" i="39" s="1"/>
  <c r="N1323" i="39" s="1"/>
  <c r="S1381" i="39"/>
  <c r="T1381" i="39" s="1"/>
  <c r="L1381" i="39" s="1"/>
  <c r="O1399" i="39"/>
  <c r="P1399" i="39" s="1"/>
  <c r="N1399" i="39" s="1"/>
  <c r="O1467" i="39"/>
  <c r="P1467" i="39" s="1"/>
  <c r="N1467" i="39" s="1"/>
  <c r="S1643" i="39"/>
  <c r="T1643" i="39" s="1"/>
  <c r="L1643" i="39" s="1"/>
  <c r="H1484" i="39"/>
  <c r="Q1514" i="39"/>
  <c r="R1514" i="39" s="1"/>
  <c r="M1514" i="39" s="1"/>
  <c r="Q1243" i="39"/>
  <c r="R1243" i="39" s="1"/>
  <c r="M1243" i="39" s="1"/>
  <c r="Q1197" i="39"/>
  <c r="R1197" i="39" s="1"/>
  <c r="M1197" i="39" s="1"/>
  <c r="S1167" i="39"/>
  <c r="T1167" i="39" s="1"/>
  <c r="L1167" i="39" s="1"/>
  <c r="H1678" i="39"/>
  <c r="Q1550" i="39"/>
  <c r="R1550" i="39" s="1"/>
  <c r="M1550" i="39" s="1"/>
  <c r="H1402" i="39"/>
  <c r="I1452" i="39"/>
  <c r="O1339" i="39"/>
  <c r="P1339" i="39" s="1"/>
  <c r="N1339" i="39" s="1"/>
  <c r="Q1203" i="39"/>
  <c r="R1203" i="39" s="1"/>
  <c r="M1203" i="39" s="1"/>
  <c r="H1138" i="39"/>
  <c r="I1637" i="39"/>
  <c r="O1548" i="39"/>
  <c r="P1548" i="39" s="1"/>
  <c r="N1548" i="39" s="1"/>
  <c r="H1352" i="39"/>
  <c r="Q1242" i="39"/>
  <c r="R1242" i="39" s="1"/>
  <c r="M1242" i="39" s="1"/>
  <c r="Q1312" i="39"/>
  <c r="R1312" i="39" s="1"/>
  <c r="M1312" i="39" s="1"/>
  <c r="S1209" i="39"/>
  <c r="T1209" i="39" s="1"/>
  <c r="L1209" i="39" s="1"/>
  <c r="O1061" i="39"/>
  <c r="P1061" i="39" s="1"/>
  <c r="N1061" i="39" s="1"/>
  <c r="O1318" i="39"/>
  <c r="P1318" i="39" s="1"/>
  <c r="N1318" i="39" s="1"/>
  <c r="H1271" i="39"/>
  <c r="H1142" i="39"/>
  <c r="Q1662" i="39"/>
  <c r="R1662" i="39" s="1"/>
  <c r="M1662" i="39" s="1"/>
  <c r="O1583" i="39"/>
  <c r="P1583" i="39" s="1"/>
  <c r="N1583" i="39" s="1"/>
  <c r="H1476" i="39"/>
  <c r="O1513" i="39"/>
  <c r="P1513" i="39" s="1"/>
  <c r="N1513" i="39" s="1"/>
  <c r="O1411" i="39"/>
  <c r="P1411" i="39" s="1"/>
  <c r="N1411" i="39" s="1"/>
  <c r="Q1228" i="39"/>
  <c r="R1228" i="39" s="1"/>
  <c r="M1228" i="39" s="1"/>
  <c r="O1151" i="39"/>
  <c r="P1151" i="39" s="1"/>
  <c r="N1151" i="39" s="1"/>
  <c r="H1672" i="39"/>
  <c r="Q1527" i="39"/>
  <c r="R1527" i="39" s="1"/>
  <c r="M1527" i="39" s="1"/>
  <c r="H1375" i="39"/>
  <c r="O1436" i="39"/>
  <c r="P1436" i="39" s="1"/>
  <c r="N1436" i="39" s="1"/>
  <c r="H1317" i="39"/>
  <c r="O1205" i="39"/>
  <c r="P1205" i="39" s="1"/>
  <c r="N1205" i="39" s="1"/>
  <c r="O1119" i="39"/>
  <c r="P1119" i="39" s="1"/>
  <c r="N1119" i="39" s="1"/>
  <c r="Q1351" i="39"/>
  <c r="R1351" i="39" s="1"/>
  <c r="M1351" i="39" s="1"/>
  <c r="Q1150" i="39"/>
  <c r="R1150" i="39" s="1"/>
  <c r="M1150" i="39" s="1"/>
  <c r="H1123" i="39"/>
  <c r="Q1084" i="39"/>
  <c r="R1084" i="39" s="1"/>
  <c r="M1084" i="39" s="1"/>
  <c r="S1657" i="39"/>
  <c r="T1657" i="39" s="1"/>
  <c r="L1657" i="39" s="1"/>
  <c r="O1565" i="39"/>
  <c r="P1565" i="39" s="1"/>
  <c r="N1565" i="39" s="1"/>
  <c r="I1407" i="39"/>
  <c r="I1285" i="39"/>
  <c r="H1327" i="39"/>
  <c r="O1121" i="39"/>
  <c r="P1121" i="39" s="1"/>
  <c r="N1121" i="39" s="1"/>
  <c r="H1047" i="39"/>
  <c r="O1597" i="39"/>
  <c r="P1597" i="39" s="1"/>
  <c r="N1597" i="39" s="1"/>
  <c r="S1531" i="39"/>
  <c r="T1531" i="39" s="1"/>
  <c r="L1531" i="39" s="1"/>
  <c r="S1455" i="39"/>
  <c r="T1455" i="39" s="1"/>
  <c r="L1455" i="39" s="1"/>
  <c r="O1353" i="39"/>
  <c r="P1353" i="39" s="1"/>
  <c r="N1353" i="39" s="1"/>
  <c r="H1292" i="39"/>
  <c r="H1171" i="39"/>
  <c r="Q1360" i="39"/>
  <c r="R1360" i="39" s="1"/>
  <c r="M1360" i="39" s="1"/>
  <c r="O1294" i="39"/>
  <c r="P1294" i="39" s="1"/>
  <c r="N1294" i="39" s="1"/>
  <c r="S1245" i="39"/>
  <c r="T1245" i="39" s="1"/>
  <c r="L1245" i="39" s="1"/>
  <c r="H1200" i="39"/>
  <c r="Q1646" i="39"/>
  <c r="R1646" i="39" s="1"/>
  <c r="M1646" i="39" s="1"/>
  <c r="Q1602" i="39"/>
  <c r="R1602" i="39" s="1"/>
  <c r="M1602" i="39" s="1"/>
  <c r="S1467" i="39"/>
  <c r="T1467" i="39" s="1"/>
  <c r="L1467" i="39" s="1"/>
  <c r="O1497" i="39"/>
  <c r="P1497" i="39" s="1"/>
  <c r="N1497" i="39" s="1"/>
  <c r="Q1396" i="39"/>
  <c r="R1396" i="39" s="1"/>
  <c r="M1396" i="39" s="1"/>
  <c r="Q1212" i="39"/>
  <c r="R1212" i="39" s="1"/>
  <c r="M1212" i="39" s="1"/>
  <c r="Q1136" i="39"/>
  <c r="R1136" i="39" s="1"/>
  <c r="M1136" i="39" s="1"/>
  <c r="Q1678" i="39"/>
  <c r="R1678" i="39" s="1"/>
  <c r="M1678" i="39" s="1"/>
  <c r="O1546" i="39"/>
  <c r="P1546" i="39" s="1"/>
  <c r="N1546" i="39" s="1"/>
  <c r="H1391" i="39"/>
  <c r="Q1193" i="39"/>
  <c r="R1193" i="39" s="1"/>
  <c r="M1193" i="39" s="1"/>
  <c r="I1668" i="39"/>
  <c r="Q1574" i="39"/>
  <c r="R1574" i="39" s="1"/>
  <c r="M1574" i="39" s="1"/>
  <c r="Q1414" i="39"/>
  <c r="R1414" i="39" s="1"/>
  <c r="M1414" i="39" s="1"/>
  <c r="O1295" i="39"/>
  <c r="P1295" i="39" s="1"/>
  <c r="N1295" i="39" s="1"/>
  <c r="Q1334" i="39"/>
  <c r="R1334" i="39" s="1"/>
  <c r="M1334" i="39" s="1"/>
  <c r="O1157" i="39"/>
  <c r="P1157" i="39" s="1"/>
  <c r="N1157" i="39" s="1"/>
  <c r="S1051" i="39"/>
  <c r="T1051" i="39" s="1"/>
  <c r="L1051" i="39" s="1"/>
  <c r="S1513" i="39"/>
  <c r="T1513" i="39" s="1"/>
  <c r="L1513" i="39" s="1"/>
  <c r="S1669" i="39"/>
  <c r="T1669" i="39" s="1"/>
  <c r="L1669" i="39" s="1"/>
  <c r="I1584" i="39"/>
  <c r="O1475" i="39"/>
  <c r="P1475" i="39" s="1"/>
  <c r="N1475" i="39" s="1"/>
  <c r="H1506" i="39"/>
  <c r="H1404" i="39"/>
  <c r="S1237" i="39"/>
  <c r="T1237" i="39" s="1"/>
  <c r="L1237" i="39" s="1"/>
  <c r="H1152" i="39"/>
  <c r="I1304" i="39"/>
  <c r="H1326" i="39"/>
  <c r="S1655" i="39"/>
  <c r="T1655" i="39" s="1"/>
  <c r="L1655" i="39" s="1"/>
  <c r="Q1495" i="39"/>
  <c r="R1495" i="39" s="1"/>
  <c r="M1495" i="39" s="1"/>
  <c r="B540" i="39"/>
  <c r="Q1363" i="39"/>
  <c r="R1363" i="39" s="1"/>
  <c r="M1363" i="39" s="1"/>
  <c r="O1454" i="39"/>
  <c r="P1454" i="39" s="1"/>
  <c r="N1454" i="39" s="1"/>
  <c r="Q1383" i="39"/>
  <c r="R1383" i="39" s="1"/>
  <c r="M1383" i="39" s="1"/>
  <c r="G1459" i="39"/>
  <c r="G1387" i="39"/>
  <c r="S1456" i="39"/>
  <c r="T1456" i="39" s="1"/>
  <c r="L1456" i="39" s="1"/>
  <c r="J1518" i="39"/>
  <c r="Q1473" i="39"/>
  <c r="R1473" i="39" s="1"/>
  <c r="M1473" i="39" s="1"/>
  <c r="G1536" i="39"/>
  <c r="O1608" i="39"/>
  <c r="P1608" i="39" s="1"/>
  <c r="N1608" i="39" s="1"/>
  <c r="J1520" i="39"/>
  <c r="G1424" i="39"/>
  <c r="J1364" i="39"/>
  <c r="Q1447" i="39"/>
  <c r="R1447" i="39" s="1"/>
  <c r="M1447" i="39" s="1"/>
  <c r="O1356" i="39"/>
  <c r="P1356" i="39" s="1"/>
  <c r="N1356" i="39" s="1"/>
  <c r="J1453" i="39"/>
  <c r="G1391" i="39"/>
  <c r="I1314" i="39"/>
  <c r="J1392" i="39"/>
  <c r="G1461" i="39"/>
  <c r="J1524" i="39"/>
  <c r="Q1479" i="39"/>
  <c r="R1479" i="39" s="1"/>
  <c r="M1479" i="39" s="1"/>
  <c r="I1544" i="39"/>
  <c r="H1465" i="39"/>
  <c r="S1526" i="39"/>
  <c r="T1526" i="39" s="1"/>
  <c r="L1526" i="39" s="1"/>
  <c r="J1426" i="39"/>
  <c r="Q1367" i="39"/>
  <c r="R1367" i="39" s="1"/>
  <c r="M1367" i="39" s="1"/>
  <c r="J1449" i="39"/>
  <c r="Q1371" i="39"/>
  <c r="R1371" i="39" s="1"/>
  <c r="M1371" i="39" s="1"/>
  <c r="G1440" i="39"/>
  <c r="Q1503" i="39"/>
  <c r="R1503" i="39" s="1"/>
  <c r="M1503" i="39" s="1"/>
  <c r="G1577" i="39"/>
  <c r="Q1521" i="39"/>
  <c r="R1521" i="39" s="1"/>
  <c r="M1521" i="39" s="1"/>
  <c r="S1592" i="39"/>
  <c r="T1592" i="39" s="1"/>
  <c r="L1592" i="39" s="1"/>
  <c r="I1509" i="39"/>
  <c r="Q1519" i="39"/>
  <c r="R1519" i="39" s="1"/>
  <c r="M1519" i="39" s="1"/>
  <c r="H1521" i="39"/>
  <c r="J1597" i="39"/>
  <c r="Q1621" i="39"/>
  <c r="R1621" i="39" s="1"/>
  <c r="M1621" i="39" s="1"/>
  <c r="J1681" i="39"/>
  <c r="J1626" i="39"/>
  <c r="J1391" i="39"/>
  <c r="G1543" i="39"/>
  <c r="S1566" i="39"/>
  <c r="T1566" i="39" s="1"/>
  <c r="L1566" i="39" s="1"/>
  <c r="G1553" i="39"/>
  <c r="S1650" i="39"/>
  <c r="T1650" i="39" s="1"/>
  <c r="L1650" i="39" s="1"/>
  <c r="G1589" i="39"/>
  <c r="G1660" i="39"/>
  <c r="Q1609" i="39"/>
  <c r="R1609" i="39" s="1"/>
  <c r="M1609" i="39" s="1"/>
  <c r="I1673" i="39"/>
  <c r="I1613" i="39"/>
  <c r="J1673" i="39"/>
  <c r="O1482" i="39"/>
  <c r="P1482" i="39" s="1"/>
  <c r="N1482" i="39" s="1"/>
  <c r="G1549" i="39"/>
  <c r="S1484" i="39"/>
  <c r="T1484" i="39" s="1"/>
  <c r="L1484" i="39" s="1"/>
  <c r="O1638" i="39"/>
  <c r="P1638" i="39" s="1"/>
  <c r="N1638" i="39" s="1"/>
  <c r="G1503" i="39"/>
  <c r="Q1641" i="39"/>
  <c r="R1641" i="39" s="1"/>
  <c r="M1641" i="39" s="1"/>
  <c r="G1552" i="39"/>
  <c r="S1656" i="39"/>
  <c r="T1656" i="39" s="1"/>
  <c r="L1656" i="39" s="1"/>
  <c r="J1584" i="39"/>
  <c r="J1656" i="39"/>
  <c r="I1600" i="39"/>
  <c r="I1687" i="39"/>
  <c r="S1474" i="39"/>
  <c r="T1474" i="39" s="1"/>
  <c r="L1474" i="39" s="1"/>
  <c r="J1683" i="39"/>
  <c r="G1628" i="39"/>
  <c r="H1593" i="39"/>
  <c r="G1607" i="39"/>
  <c r="Q1497" i="39"/>
  <c r="R1497" i="39" s="1"/>
  <c r="M1497" i="39" s="1"/>
  <c r="J1674" i="39"/>
  <c r="J1629" i="39"/>
  <c r="G1636" i="39"/>
  <c r="J1543" i="39"/>
  <c r="H1639" i="39"/>
  <c r="S1672" i="39"/>
  <c r="T1672" i="39" s="1"/>
  <c r="L1672" i="39" s="1"/>
  <c r="J1672" i="39"/>
  <c r="O1612" i="39"/>
  <c r="P1612" i="39" s="1"/>
  <c r="N1612" i="39" s="1"/>
  <c r="O1532" i="39"/>
  <c r="P1532" i="39" s="1"/>
  <c r="N1532" i="39" s="1"/>
  <c r="Q1440" i="39"/>
  <c r="R1440" i="39" s="1"/>
  <c r="M1440" i="39" s="1"/>
  <c r="H1579" i="39"/>
  <c r="Q1559" i="39"/>
  <c r="R1559" i="39" s="1"/>
  <c r="M1559" i="39" s="1"/>
  <c r="J1349" i="39"/>
  <c r="G1430" i="39"/>
  <c r="G1355" i="39"/>
  <c r="I1427" i="39"/>
  <c r="H1485" i="39"/>
  <c r="O1562" i="39"/>
  <c r="P1562" i="39" s="1"/>
  <c r="N1562" i="39" s="1"/>
  <c r="J1508" i="39"/>
  <c r="G1579" i="39"/>
  <c r="S1496" i="39"/>
  <c r="T1496" i="39" s="1"/>
  <c r="L1496" i="39" s="1"/>
  <c r="S1386" i="39"/>
  <c r="T1386" i="39" s="1"/>
  <c r="L1386" i="39" s="1"/>
  <c r="O1330" i="39"/>
  <c r="P1330" i="39" s="1"/>
  <c r="N1330" i="39" s="1"/>
  <c r="S1412" i="39"/>
  <c r="T1412" i="39" s="1"/>
  <c r="L1412" i="39" s="1"/>
  <c r="G1340" i="39"/>
  <c r="S1414" i="39"/>
  <c r="T1414" i="39" s="1"/>
  <c r="L1414" i="39" s="1"/>
  <c r="S1356" i="39"/>
  <c r="T1356" i="39" s="1"/>
  <c r="L1356" i="39" s="1"/>
  <c r="I1437" i="39"/>
  <c r="J1360" i="39"/>
  <c r="J1431" i="39"/>
  <c r="G1493" i="39"/>
  <c r="H1569" i="39"/>
  <c r="H1513" i="39"/>
  <c r="G1586" i="39"/>
  <c r="G1501" i="39"/>
  <c r="G1389" i="39"/>
  <c r="Q1331" i="39"/>
  <c r="R1331" i="39" s="1"/>
  <c r="M1331" i="39" s="1"/>
  <c r="Q1415" i="39"/>
  <c r="R1415" i="39" s="1"/>
  <c r="M1415" i="39" s="1"/>
  <c r="J1341" i="39"/>
  <c r="I1411" i="39"/>
  <c r="H1473" i="39"/>
  <c r="J1542" i="39"/>
  <c r="J1496" i="39"/>
  <c r="O1566" i="39"/>
  <c r="P1566" i="39" s="1"/>
  <c r="N1566" i="39" s="1"/>
  <c r="G1485" i="39"/>
  <c r="G1403" i="39"/>
  <c r="G1561" i="39"/>
  <c r="G1569" i="39"/>
  <c r="J1566" i="39"/>
  <c r="J1653" i="39"/>
  <c r="G1588" i="39"/>
  <c r="G1659" i="39"/>
  <c r="I1540" i="39"/>
  <c r="G1533" i="39"/>
  <c r="I1601" i="39"/>
  <c r="G1626" i="39"/>
  <c r="J1685" i="39"/>
  <c r="S1634" i="39"/>
  <c r="T1634" i="39" s="1"/>
  <c r="L1634" i="39" s="1"/>
  <c r="G1497" i="39"/>
  <c r="G1648" i="39"/>
  <c r="I1546" i="39"/>
  <c r="S1648" i="39"/>
  <c r="T1648" i="39" s="1"/>
  <c r="L1648" i="39" s="1"/>
  <c r="G1475" i="39"/>
  <c r="I1486" i="39"/>
  <c r="G1585" i="39"/>
  <c r="G1608" i="39"/>
  <c r="S1670" i="39"/>
  <c r="T1670" i="39" s="1"/>
  <c r="L1670" i="39" s="1"/>
  <c r="I1617" i="39"/>
  <c r="G1677" i="39"/>
  <c r="J1624" i="39"/>
  <c r="J1470" i="39"/>
  <c r="I1631" i="39"/>
  <c r="O1486" i="39"/>
  <c r="P1486" i="39" s="1"/>
  <c r="N1486" i="39" s="1"/>
  <c r="S1506" i="39"/>
  <c r="T1506" i="39" s="1"/>
  <c r="L1506" i="39" s="1"/>
  <c r="O1632" i="39"/>
  <c r="P1632" i="39" s="1"/>
  <c r="N1632" i="39" s="1"/>
  <c r="I1640" i="39"/>
  <c r="G1557" i="39"/>
  <c r="G1646" i="39"/>
  <c r="J1676" i="39"/>
  <c r="Q1675" i="39"/>
  <c r="R1675" i="39" s="1"/>
  <c r="M1675" i="39" s="1"/>
  <c r="I1632" i="39"/>
  <c r="I1602" i="39"/>
  <c r="Q1611" i="39"/>
  <c r="R1611" i="39" s="1"/>
  <c r="M1611" i="39" s="1"/>
  <c r="G1534" i="39"/>
  <c r="S1568" i="39"/>
  <c r="T1568" i="39" s="1"/>
  <c r="L1568" i="39" s="1"/>
  <c r="G1651" i="39"/>
  <c r="J1651" i="39"/>
  <c r="I1676" i="39"/>
  <c r="O1589" i="39"/>
  <c r="P1589" i="39" s="1"/>
  <c r="N1589" i="39" s="1"/>
  <c r="S1407" i="39"/>
  <c r="T1407" i="39" s="1"/>
  <c r="L1407" i="39" s="1"/>
  <c r="H1650" i="39"/>
  <c r="H1556" i="39"/>
  <c r="I1352" i="39"/>
  <c r="S1651" i="39"/>
  <c r="T1651" i="39" s="1"/>
  <c r="L1651" i="39" s="1"/>
  <c r="Q1539" i="39"/>
  <c r="R1539" i="39" s="1"/>
  <c r="M1539" i="39" s="1"/>
  <c r="H1638" i="39"/>
  <c r="H1586" i="39"/>
  <c r="I1373" i="39"/>
  <c r="G1453" i="39"/>
  <c r="J1376" i="39"/>
  <c r="I1445" i="39"/>
  <c r="J1509" i="39"/>
  <c r="O1462" i="39"/>
  <c r="P1462" i="39" s="1"/>
  <c r="N1462" i="39" s="1"/>
  <c r="J1528" i="39"/>
  <c r="I1598" i="39"/>
  <c r="G1514" i="39"/>
  <c r="I1414" i="39"/>
  <c r="J1355" i="39"/>
  <c r="S1436" i="39"/>
  <c r="T1436" i="39" s="1"/>
  <c r="L1436" i="39" s="1"/>
  <c r="J1330" i="39"/>
  <c r="I1443" i="39"/>
  <c r="J1380" i="39"/>
  <c r="H1457" i="39"/>
  <c r="G1381" i="39"/>
  <c r="J1454" i="39"/>
  <c r="J1516" i="39"/>
  <c r="S1468" i="39"/>
  <c r="T1468" i="39" s="1"/>
  <c r="L1468" i="39" s="1"/>
  <c r="S1534" i="39"/>
  <c r="T1534" i="39" s="1"/>
  <c r="L1534" i="39" s="1"/>
  <c r="O1606" i="39"/>
  <c r="P1606" i="39" s="1"/>
  <c r="N1606" i="39" s="1"/>
  <c r="I1518" i="39"/>
  <c r="J1416" i="39"/>
  <c r="I1357" i="39"/>
  <c r="Q1441" i="39"/>
  <c r="R1441" i="39" s="1"/>
  <c r="M1441" i="39" s="1"/>
  <c r="J1361" i="39"/>
  <c r="J1432" i="39"/>
  <c r="Q1493" i="39"/>
  <c r="R1493" i="39" s="1"/>
  <c r="M1493" i="39" s="1"/>
  <c r="J1570" i="39"/>
  <c r="O1514" i="39"/>
  <c r="P1514" i="39" s="1"/>
  <c r="N1514" i="39" s="1"/>
  <c r="S1586" i="39"/>
  <c r="T1586" i="39" s="1"/>
  <c r="L1586" i="39" s="1"/>
  <c r="Q1501" i="39"/>
  <c r="R1501" i="39" s="1"/>
  <c r="M1501" i="39" s="1"/>
  <c r="I1482" i="39"/>
  <c r="G1494" i="39"/>
  <c r="I1586" i="39"/>
  <c r="O1610" i="39"/>
  <c r="P1610" i="39" s="1"/>
  <c r="N1610" i="39" s="1"/>
  <c r="O1672" i="39"/>
  <c r="P1672" i="39" s="1"/>
  <c r="N1672" i="39" s="1"/>
  <c r="G1619" i="39"/>
  <c r="J1679" i="39"/>
  <c r="H1509" i="39"/>
  <c r="J1559" i="39"/>
  <c r="J1514" i="39"/>
  <c r="J1644" i="39"/>
  <c r="I1563" i="39"/>
  <c r="J1650" i="39"/>
  <c r="J1588" i="39"/>
  <c r="I1666" i="39"/>
  <c r="S1604" i="39"/>
  <c r="T1604" i="39" s="1"/>
  <c r="L1604" i="39" s="1"/>
  <c r="G1665" i="39"/>
  <c r="J1568" i="39"/>
  <c r="H1537" i="39"/>
  <c r="G1606" i="39"/>
  <c r="J1631" i="39"/>
  <c r="I1461" i="39"/>
  <c r="Q1635" i="39"/>
  <c r="R1635" i="39" s="1"/>
  <c r="M1635" i="39" s="1"/>
  <c r="S1500" i="39"/>
  <c r="T1500" i="39" s="1"/>
  <c r="L1500" i="39" s="1"/>
  <c r="H1649" i="39"/>
  <c r="J1548" i="39"/>
  <c r="I1649" i="39"/>
  <c r="G1568" i="39"/>
  <c r="O1658" i="39"/>
  <c r="P1658" i="39" s="1"/>
  <c r="N1658" i="39" s="1"/>
  <c r="J1675" i="39"/>
  <c r="S1674" i="39"/>
  <c r="T1674" i="39" s="1"/>
  <c r="L1674" i="39" s="1"/>
  <c r="I1582" i="39"/>
  <c r="O1534" i="39"/>
  <c r="P1534" i="39" s="1"/>
  <c r="N1534" i="39" s="1"/>
  <c r="Q1581" i="39"/>
  <c r="R1581" i="39" s="1"/>
  <c r="M1581" i="39" s="1"/>
  <c r="S1362" i="39"/>
  <c r="T1362" i="39" s="1"/>
  <c r="L1362" i="39" s="1"/>
  <c r="O1646" i="39"/>
  <c r="P1646" i="39" s="1"/>
  <c r="N1646" i="39" s="1"/>
  <c r="J1615" i="39"/>
  <c r="S1618" i="39"/>
  <c r="T1618" i="39" s="1"/>
  <c r="L1618" i="39" s="1"/>
  <c r="G1605" i="39"/>
  <c r="I1611" i="39"/>
  <c r="G1658" i="39"/>
  <c r="I1658" i="39"/>
  <c r="O1657" i="39"/>
  <c r="P1657" i="39" s="1"/>
  <c r="N1657" i="39" s="1"/>
  <c r="H1560" i="39"/>
  <c r="S1369" i="39"/>
  <c r="T1369" i="39" s="1"/>
  <c r="L1369" i="39" s="1"/>
  <c r="I1629" i="39"/>
  <c r="H1540" i="39"/>
  <c r="Q1464" i="39"/>
  <c r="R1464" i="39" s="1"/>
  <c r="M1464" i="39" s="1"/>
  <c r="S1619" i="39"/>
  <c r="T1619" i="39" s="1"/>
  <c r="L1619" i="39" s="1"/>
  <c r="S1507" i="39"/>
  <c r="T1507" i="39" s="1"/>
  <c r="L1507" i="39" s="1"/>
  <c r="I1607" i="39"/>
  <c r="G1338" i="39"/>
  <c r="G1420" i="39"/>
  <c r="O1346" i="39"/>
  <c r="P1346" i="39" s="1"/>
  <c r="N1346" i="39" s="1"/>
  <c r="J1420" i="39"/>
  <c r="O1478" i="39"/>
  <c r="P1478" i="39" s="1"/>
  <c r="N1478" i="39" s="1"/>
  <c r="J1550" i="39"/>
  <c r="G1502" i="39"/>
  <c r="I1571" i="39"/>
  <c r="S1488" i="39"/>
  <c r="T1488" i="39" s="1"/>
  <c r="L1488" i="39" s="1"/>
  <c r="I1371" i="39"/>
  <c r="G1317" i="39"/>
  <c r="O1400" i="39"/>
  <c r="P1400" i="39" s="1"/>
  <c r="N1400" i="39" s="1"/>
  <c r="G1330" i="39"/>
  <c r="J1407" i="39"/>
  <c r="J1347" i="39"/>
  <c r="O1426" i="39"/>
  <c r="P1426" i="39" s="1"/>
  <c r="N1426" i="39" s="1"/>
  <c r="S1352" i="39"/>
  <c r="T1352" i="39" s="1"/>
  <c r="L1352" i="39" s="1"/>
  <c r="G1426" i="39"/>
  <c r="J1483" i="39"/>
  <c r="S1560" i="39"/>
  <c r="T1560" i="39" s="1"/>
  <c r="L1560" i="39" s="1"/>
  <c r="I1506" i="39"/>
  <c r="I1577" i="39"/>
  <c r="S1494" i="39"/>
  <c r="T1494" i="39" s="1"/>
  <c r="L1494" i="39" s="1"/>
  <c r="G1379" i="39"/>
  <c r="J1320" i="39"/>
  <c r="J1403" i="39"/>
  <c r="H1331" i="39"/>
  <c r="J1401" i="39"/>
  <c r="I1467" i="39"/>
  <c r="J1534" i="39"/>
  <c r="J1488" i="39"/>
  <c r="G1559" i="39"/>
  <c r="J1474" i="39"/>
  <c r="G1369" i="39"/>
  <c r="G1520" i="39"/>
  <c r="J1562" i="39"/>
  <c r="S1524" i="39"/>
  <c r="T1524" i="39" s="1"/>
  <c r="L1524" i="39" s="1"/>
  <c r="G1647" i="39"/>
  <c r="G1560" i="39"/>
  <c r="Q1649" i="39"/>
  <c r="R1649" i="39" s="1"/>
  <c r="M1649" i="39" s="1"/>
  <c r="J1505" i="39"/>
  <c r="Q1511" i="39"/>
  <c r="R1511" i="39" s="1"/>
  <c r="M1511" i="39" s="1"/>
  <c r="J1593" i="39"/>
  <c r="H1615" i="39"/>
  <c r="I1678" i="39"/>
  <c r="J1627" i="39"/>
  <c r="G1474" i="39"/>
  <c r="Q1637" i="39"/>
  <c r="R1637" i="39" s="1"/>
  <c r="M1637" i="39" s="1"/>
  <c r="Q1515" i="39"/>
  <c r="R1515" i="39" s="1"/>
  <c r="M1515" i="39" s="1"/>
  <c r="I1641" i="39"/>
  <c r="Q1449" i="39"/>
  <c r="R1449" i="39" s="1"/>
  <c r="M1449" i="39" s="1"/>
  <c r="G1600" i="39"/>
  <c r="S1578" i="39"/>
  <c r="T1578" i="39" s="1"/>
  <c r="L1578" i="39" s="1"/>
  <c r="J1595" i="39"/>
  <c r="I1663" i="39"/>
  <c r="S1610" i="39"/>
  <c r="T1610" i="39" s="1"/>
  <c r="L1610" i="39" s="1"/>
  <c r="Q1669" i="39"/>
  <c r="R1669" i="39" s="1"/>
  <c r="M1669" i="39" s="1"/>
  <c r="J1617" i="39"/>
  <c r="H1681" i="39"/>
  <c r="J1621" i="39"/>
  <c r="G1466" i="39"/>
  <c r="J1668" i="39"/>
  <c r="J1618" i="39"/>
  <c r="G1622" i="39"/>
  <c r="J1489" i="39"/>
  <c r="G1618" i="39"/>
  <c r="O1662" i="39"/>
  <c r="P1662" i="39" s="1"/>
  <c r="N1662" i="39" s="1"/>
  <c r="J1661" i="39"/>
  <c r="G1575" i="39"/>
  <c r="I1665" i="39"/>
  <c r="J1686" i="39"/>
  <c r="I1681" i="39"/>
  <c r="G1617" i="39"/>
  <c r="G1587" i="39"/>
  <c r="J1603" i="39"/>
  <c r="H1659" i="39"/>
  <c r="S1635" i="39"/>
  <c r="T1635" i="39" s="1"/>
  <c r="L1635" i="39" s="1"/>
  <c r="S1511" i="39"/>
  <c r="T1511" i="39" s="1"/>
  <c r="L1511" i="39" s="1"/>
  <c r="I1257" i="39"/>
  <c r="I1588" i="39"/>
  <c r="S1475" i="39"/>
  <c r="T1475" i="39" s="1"/>
  <c r="L1475" i="39" s="1"/>
  <c r="I1097" i="39"/>
  <c r="O1573" i="39"/>
  <c r="P1573" i="39" s="1"/>
  <c r="N1573" i="39" s="1"/>
  <c r="O1681" i="39"/>
  <c r="P1681" i="39" s="1"/>
  <c r="N1681" i="39" s="1"/>
  <c r="O1499" i="39"/>
  <c r="P1499" i="39" s="1"/>
  <c r="N1499" i="39" s="1"/>
  <c r="Q1416" i="39"/>
  <c r="R1416" i="39" s="1"/>
  <c r="M1416" i="39" s="1"/>
  <c r="O1322" i="39"/>
  <c r="P1322" i="39" s="1"/>
  <c r="N1322" i="39" s="1"/>
  <c r="H1279" i="39"/>
  <c r="H1148" i="39"/>
  <c r="Q1686" i="39"/>
  <c r="R1686" i="39" s="1"/>
  <c r="M1686" i="39" s="1"/>
  <c r="H1584" i="39"/>
  <c r="Q1484" i="39"/>
  <c r="R1484" i="39" s="1"/>
  <c r="M1484" i="39" s="1"/>
  <c r="O1521" i="39"/>
  <c r="P1521" i="39" s="1"/>
  <c r="N1521" i="39" s="1"/>
  <c r="S1243" i="39"/>
  <c r="T1243" i="39" s="1"/>
  <c r="L1243" i="39" s="1"/>
  <c r="S1174" i="39"/>
  <c r="T1174" i="39" s="1"/>
  <c r="L1174" i="39" s="1"/>
  <c r="S1159" i="39"/>
  <c r="T1159" i="39" s="1"/>
  <c r="L1159" i="39" s="1"/>
  <c r="S1680" i="39"/>
  <c r="T1680" i="39" s="1"/>
  <c r="L1680" i="39" s="1"/>
  <c r="O1542" i="39"/>
  <c r="P1542" i="39" s="1"/>
  <c r="N1542" i="39" s="1"/>
  <c r="I1384" i="39"/>
  <c r="H1442" i="39"/>
  <c r="H1321" i="39"/>
  <c r="H1139" i="39"/>
  <c r="Q1127" i="39"/>
  <c r="R1127" i="39" s="1"/>
  <c r="M1127" i="39" s="1"/>
  <c r="Q1273" i="39"/>
  <c r="R1273" i="39" s="1"/>
  <c r="M1273" i="39" s="1"/>
  <c r="Q1320" i="39"/>
  <c r="R1320" i="39" s="1"/>
  <c r="M1320" i="39" s="1"/>
  <c r="Q1226" i="39"/>
  <c r="R1226" i="39" s="1"/>
  <c r="M1226" i="39" s="1"/>
  <c r="I1045" i="39"/>
  <c r="S1668" i="39"/>
  <c r="T1668" i="39" s="1"/>
  <c r="L1668" i="39" s="1"/>
  <c r="O1567" i="39"/>
  <c r="P1567" i="39" s="1"/>
  <c r="N1567" i="39" s="1"/>
  <c r="O1415" i="39"/>
  <c r="P1415" i="39" s="1"/>
  <c r="N1415" i="39" s="1"/>
  <c r="S1322" i="39"/>
  <c r="T1322" i="39" s="1"/>
  <c r="L1322" i="39" s="1"/>
  <c r="O1187" i="39"/>
  <c r="P1187" i="39" s="1"/>
  <c r="N1187" i="39" s="1"/>
  <c r="S1131" i="39"/>
  <c r="T1131" i="39" s="1"/>
  <c r="L1131" i="39" s="1"/>
  <c r="O1653" i="39"/>
  <c r="P1653" i="39" s="1"/>
  <c r="N1653" i="39" s="1"/>
  <c r="O1609" i="39"/>
  <c r="P1609" i="39" s="1"/>
  <c r="N1609" i="39" s="1"/>
  <c r="I1463" i="39"/>
  <c r="S1497" i="39"/>
  <c r="T1497" i="39" s="1"/>
  <c r="L1497" i="39" s="1"/>
  <c r="Q1388" i="39"/>
  <c r="R1388" i="39" s="1"/>
  <c r="M1388" i="39" s="1"/>
  <c r="I1212" i="39"/>
  <c r="I1133" i="39"/>
  <c r="O1441" i="39"/>
  <c r="P1441" i="39" s="1"/>
  <c r="N1441" i="39" s="1"/>
  <c r="S1331" i="39"/>
  <c r="T1331" i="39" s="1"/>
  <c r="L1331" i="39" s="1"/>
  <c r="H1193" i="39"/>
  <c r="S1137" i="39"/>
  <c r="T1137" i="39" s="1"/>
  <c r="L1137" i="39" s="1"/>
  <c r="Q1634" i="39"/>
  <c r="R1634" i="39" s="1"/>
  <c r="M1634" i="39" s="1"/>
  <c r="Q1548" i="39"/>
  <c r="R1548" i="39" s="1"/>
  <c r="M1548" i="39" s="1"/>
  <c r="I1369" i="39"/>
  <c r="H1242" i="39"/>
  <c r="Q1316" i="39"/>
  <c r="R1316" i="39" s="1"/>
  <c r="M1316" i="39" s="1"/>
  <c r="O1209" i="39"/>
  <c r="P1209" i="39" s="1"/>
  <c r="N1209" i="39" s="1"/>
  <c r="O1079" i="39"/>
  <c r="P1079" i="39" s="1"/>
  <c r="N1079" i="39" s="1"/>
  <c r="Q1576" i="39"/>
  <c r="R1576" i="39" s="1"/>
  <c r="M1576" i="39" s="1"/>
  <c r="H1499" i="39"/>
  <c r="S1423" i="39"/>
  <c r="T1423" i="39" s="1"/>
  <c r="L1423" i="39" s="1"/>
  <c r="H1322" i="39"/>
  <c r="S1187" i="39"/>
  <c r="T1187" i="39" s="1"/>
  <c r="L1187" i="39" s="1"/>
  <c r="O1141" i="39"/>
  <c r="P1141" i="39" s="1"/>
  <c r="N1141" i="39" s="1"/>
  <c r="Q1522" i="39"/>
  <c r="R1522" i="39" s="1"/>
  <c r="M1522" i="39" s="1"/>
  <c r="O1243" i="39"/>
  <c r="P1243" i="39" s="1"/>
  <c r="N1243" i="39" s="1"/>
  <c r="O1197" i="39"/>
  <c r="P1197" i="39" s="1"/>
  <c r="N1197" i="39" s="1"/>
  <c r="O1170" i="39"/>
  <c r="P1170" i="39" s="1"/>
  <c r="N1170" i="39" s="1"/>
  <c r="O1623" i="39"/>
  <c r="P1623" i="39" s="1"/>
  <c r="N1623" i="39" s="1"/>
  <c r="H1553" i="39"/>
  <c r="H1502" i="39"/>
  <c r="O1393" i="39"/>
  <c r="P1393" i="39" s="1"/>
  <c r="N1393" i="39" s="1"/>
  <c r="S1293" i="39"/>
  <c r="T1293" i="39" s="1"/>
  <c r="L1293" i="39" s="1"/>
  <c r="I1147" i="39"/>
  <c r="Q1082" i="39"/>
  <c r="R1082" i="39" s="1"/>
  <c r="M1082" i="39" s="1"/>
  <c r="H1682" i="39"/>
  <c r="H1492" i="39"/>
  <c r="S1437" i="39"/>
  <c r="T1437" i="39" s="1"/>
  <c r="L1437" i="39" s="1"/>
  <c r="O1071" i="39"/>
  <c r="P1071" i="39" s="1"/>
  <c r="N1071" i="39" s="1"/>
  <c r="O1651" i="39"/>
  <c r="P1651" i="39" s="1"/>
  <c r="N1651" i="39" s="1"/>
  <c r="H1547" i="39"/>
  <c r="O1383" i="39"/>
  <c r="P1383" i="39" s="1"/>
  <c r="N1383" i="39" s="1"/>
  <c r="Q1306" i="39"/>
  <c r="R1306" i="39" s="1"/>
  <c r="M1306" i="39" s="1"/>
  <c r="S1211" i="39"/>
  <c r="T1211" i="39" s="1"/>
  <c r="L1211" i="39" s="1"/>
  <c r="I1113" i="39"/>
  <c r="I1251" i="39"/>
  <c r="I1428" i="39"/>
  <c r="S1637" i="39"/>
  <c r="T1637" i="39" s="1"/>
  <c r="L1637" i="39" s="1"/>
  <c r="S1593" i="39"/>
  <c r="T1593" i="39" s="1"/>
  <c r="L1593" i="39" s="1"/>
  <c r="S1451" i="39"/>
  <c r="T1451" i="39" s="1"/>
  <c r="L1451" i="39" s="1"/>
  <c r="H1482" i="39"/>
  <c r="Q1380" i="39"/>
  <c r="R1380" i="39" s="1"/>
  <c r="M1380" i="39" s="1"/>
  <c r="I1203" i="39"/>
  <c r="O1519" i="39"/>
  <c r="P1519" i="39" s="1"/>
  <c r="N1519" i="39" s="1"/>
  <c r="S1687" i="39"/>
  <c r="T1687" i="39" s="1"/>
  <c r="L1687" i="39" s="1"/>
  <c r="Q1566" i="39"/>
  <c r="R1566" i="39" s="1"/>
  <c r="M1566" i="39" s="1"/>
  <c r="I1385" i="39"/>
  <c r="Q1277" i="39"/>
  <c r="R1277" i="39" s="1"/>
  <c r="M1277" i="39" s="1"/>
  <c r="I1323" i="39"/>
  <c r="Q1234" i="39"/>
  <c r="R1234" i="39" s="1"/>
  <c r="M1234" i="39" s="1"/>
  <c r="O1047" i="39"/>
  <c r="P1047" i="39" s="1"/>
  <c r="N1047" i="39" s="1"/>
  <c r="O1683" i="39"/>
  <c r="P1683" i="39" s="1"/>
  <c r="N1683" i="39" s="1"/>
  <c r="O1575" i="39"/>
  <c r="P1575" i="39" s="1"/>
  <c r="N1575" i="39" s="1"/>
  <c r="O1423" i="39"/>
  <c r="P1423" i="39" s="1"/>
  <c r="N1423" i="39" s="1"/>
  <c r="Q1330" i="39"/>
  <c r="R1330" i="39" s="1"/>
  <c r="M1330" i="39" s="1"/>
  <c r="O1275" i="39"/>
  <c r="P1275" i="39" s="1"/>
  <c r="N1275" i="39" s="1"/>
  <c r="Q1142" i="39"/>
  <c r="R1142" i="39" s="1"/>
  <c r="M1142" i="39" s="1"/>
  <c r="O1661" i="39"/>
  <c r="P1661" i="39" s="1"/>
  <c r="N1661" i="39" s="1"/>
  <c r="S1583" i="39"/>
  <c r="T1583" i="39" s="1"/>
  <c r="L1583" i="39" s="1"/>
  <c r="H1468" i="39"/>
  <c r="S1505" i="39"/>
  <c r="T1505" i="39" s="1"/>
  <c r="L1505" i="39" s="1"/>
  <c r="O1395" i="39"/>
  <c r="P1395" i="39" s="1"/>
  <c r="N1395" i="39" s="1"/>
  <c r="H1219" i="39"/>
  <c r="O1143" i="39"/>
  <c r="P1143" i="39" s="1"/>
  <c r="N1143" i="39" s="1"/>
  <c r="I1444" i="39"/>
  <c r="O1334" i="39"/>
  <c r="P1334" i="39" s="1"/>
  <c r="N1334" i="39" s="1"/>
  <c r="I1213" i="39"/>
  <c r="S1145" i="39"/>
  <c r="T1145" i="39" s="1"/>
  <c r="L1145" i="39" s="1"/>
  <c r="S1641" i="39"/>
  <c r="T1641" i="39" s="1"/>
  <c r="L1641" i="39" s="1"/>
  <c r="Q1552" i="39"/>
  <c r="R1552" i="39" s="1"/>
  <c r="M1552" i="39" s="1"/>
  <c r="H1370" i="39"/>
  <c r="I1273" i="39"/>
  <c r="I1319" i="39"/>
  <c r="O1217" i="39"/>
  <c r="P1217" i="39" s="1"/>
  <c r="N1217" i="39" s="1"/>
  <c r="O1087" i="39"/>
  <c r="P1087" i="39" s="1"/>
  <c r="N1087" i="39" s="1"/>
  <c r="Q1660" i="39"/>
  <c r="R1660" i="39" s="1"/>
  <c r="M1660" i="39" s="1"/>
  <c r="S1559" i="39"/>
  <c r="T1559" i="39" s="1"/>
  <c r="L1559" i="39" s="1"/>
  <c r="I1399" i="39"/>
  <c r="H1310" i="39"/>
  <c r="O1211" i="39"/>
  <c r="P1211" i="39" s="1"/>
  <c r="N1211" i="39" s="1"/>
  <c r="Q1117" i="39"/>
  <c r="R1117" i="39" s="1"/>
  <c r="M1117" i="39" s="1"/>
  <c r="Q1498" i="39"/>
  <c r="R1498" i="39" s="1"/>
  <c r="M1498" i="39" s="1"/>
  <c r="Q1404" i="39"/>
  <c r="R1404" i="39" s="1"/>
  <c r="M1404" i="39" s="1"/>
  <c r="H1228" i="39"/>
  <c r="Q1152" i="39"/>
  <c r="R1152" i="39" s="1"/>
  <c r="M1152" i="39" s="1"/>
  <c r="I1675" i="39"/>
  <c r="Q1542" i="39"/>
  <c r="R1542" i="39" s="1"/>
  <c r="M1542" i="39" s="1"/>
  <c r="Q1384" i="39"/>
  <c r="R1384" i="39" s="1"/>
  <c r="M1384" i="39" s="1"/>
  <c r="H1443" i="39"/>
  <c r="I1327" i="39"/>
  <c r="S1139" i="39"/>
  <c r="T1139" i="39" s="1"/>
  <c r="L1139" i="39" s="1"/>
  <c r="I1127" i="39"/>
  <c r="O1649" i="39"/>
  <c r="P1649" i="39" s="1"/>
  <c r="N1649" i="39" s="1"/>
  <c r="O1556" i="39"/>
  <c r="P1556" i="39" s="1"/>
  <c r="N1556" i="39" s="1"/>
  <c r="O1385" i="39"/>
  <c r="P1385" i="39" s="1"/>
  <c r="N1385" i="39" s="1"/>
  <c r="H1277" i="39"/>
  <c r="O1316" i="39"/>
  <c r="P1316" i="39" s="1"/>
  <c r="N1316" i="39" s="1"/>
  <c r="S1225" i="39"/>
  <c r="T1225" i="39" s="1"/>
  <c r="L1225" i="39" s="1"/>
  <c r="S1087" i="39"/>
  <c r="T1087" i="39" s="1"/>
  <c r="L1087" i="39" s="1"/>
  <c r="H1330" i="39"/>
  <c r="Q1288" i="39"/>
  <c r="R1288" i="39" s="1"/>
  <c r="M1288" i="39" s="1"/>
  <c r="O1155" i="39"/>
  <c r="P1155" i="39" s="1"/>
  <c r="N1155" i="39" s="1"/>
  <c r="I1636" i="39"/>
  <c r="H1620" i="39"/>
  <c r="O1539" i="39"/>
  <c r="P1539" i="39" s="1"/>
  <c r="N1539" i="39" s="1"/>
  <c r="H1367" i="39"/>
  <c r="S1298" i="39"/>
  <c r="T1298" i="39" s="1"/>
  <c r="L1298" i="39" s="1"/>
  <c r="O1241" i="39"/>
  <c r="P1241" i="39" s="1"/>
  <c r="N1241" i="39" s="1"/>
  <c r="Q1192" i="39"/>
  <c r="R1192" i="39" s="1"/>
  <c r="M1192" i="39" s="1"/>
  <c r="O1637" i="39"/>
  <c r="P1637" i="39" s="1"/>
  <c r="N1637" i="39" s="1"/>
  <c r="O1593" i="39"/>
  <c r="P1593" i="39" s="1"/>
  <c r="N1593" i="39" s="1"/>
  <c r="O1451" i="39"/>
  <c r="P1451" i="39" s="1"/>
  <c r="N1451" i="39" s="1"/>
  <c r="O1300" i="39"/>
  <c r="P1300" i="39" s="1"/>
  <c r="N1300" i="39" s="1"/>
  <c r="I1604" i="39"/>
  <c r="H1527" i="39"/>
  <c r="O1464" i="39"/>
  <c r="P1464" i="39" s="1"/>
  <c r="N1464" i="39" s="1"/>
  <c r="O1327" i="39"/>
  <c r="P1327" i="39" s="1"/>
  <c r="N1327" i="39" s="1"/>
  <c r="S1389" i="39"/>
  <c r="T1389" i="39" s="1"/>
  <c r="L1389" i="39" s="1"/>
  <c r="O1226" i="39"/>
  <c r="P1226" i="39" s="1"/>
  <c r="N1226" i="39" s="1"/>
  <c r="S1085" i="39"/>
  <c r="T1085" i="39" s="1"/>
  <c r="L1085" i="39" s="1"/>
  <c r="I1300" i="39"/>
  <c r="H1342" i="39"/>
  <c r="O1615" i="39"/>
  <c r="P1615" i="39" s="1"/>
  <c r="N1615" i="39" s="1"/>
  <c r="O1545" i="39"/>
  <c r="P1545" i="39" s="1"/>
  <c r="N1545" i="39" s="1"/>
  <c r="O1485" i="39"/>
  <c r="P1485" i="39" s="1"/>
  <c r="N1485" i="39" s="1"/>
  <c r="H1362" i="39"/>
  <c r="H1150" i="39"/>
  <c r="I1406" i="39"/>
  <c r="Q1555" i="39"/>
  <c r="R1555" i="39" s="1"/>
  <c r="M1555" i="39" s="1"/>
  <c r="O1596" i="39"/>
  <c r="P1596" i="39" s="1"/>
  <c r="N1596" i="39" s="1"/>
  <c r="Q1512" i="39"/>
  <c r="R1512" i="39" s="1"/>
  <c r="M1512" i="39" s="1"/>
  <c r="S1351" i="39"/>
  <c r="T1351" i="39" s="1"/>
  <c r="L1351" i="39" s="1"/>
  <c r="O1290" i="39"/>
  <c r="P1290" i="39" s="1"/>
  <c r="N1290" i="39" s="1"/>
  <c r="O1235" i="39"/>
  <c r="P1235" i="39" s="1"/>
  <c r="N1235" i="39" s="1"/>
  <c r="H1192" i="39"/>
  <c r="H1606" i="39"/>
  <c r="O1564" i="39"/>
  <c r="P1564" i="39" s="1"/>
  <c r="N1564" i="39" s="1"/>
  <c r="S1435" i="39"/>
  <c r="T1435" i="39" s="1"/>
  <c r="L1435" i="39" s="1"/>
  <c r="S1473" i="39"/>
  <c r="T1473" i="39" s="1"/>
  <c r="L1473" i="39" s="1"/>
  <c r="Q1364" i="39"/>
  <c r="R1364" i="39" s="1"/>
  <c r="M1364" i="39" s="1"/>
  <c r="Q1165" i="39"/>
  <c r="R1165" i="39" s="1"/>
  <c r="M1165" i="39" s="1"/>
  <c r="H1170" i="39"/>
  <c r="Q1632" i="39"/>
  <c r="R1632" i="39" s="1"/>
  <c r="M1632" i="39" s="1"/>
  <c r="Q1564" i="39"/>
  <c r="R1564" i="39" s="1"/>
  <c r="M1564" i="39" s="1"/>
  <c r="Q1510" i="39"/>
  <c r="R1510" i="39" s="1"/>
  <c r="M1510" i="39" s="1"/>
  <c r="S1401" i="39"/>
  <c r="T1401" i="39" s="1"/>
  <c r="L1401" i="39" s="1"/>
  <c r="H1289" i="39"/>
  <c r="O1147" i="39"/>
  <c r="P1147" i="39" s="1"/>
  <c r="N1147" i="39" s="1"/>
  <c r="I1082" i="39"/>
  <c r="S1307" i="39"/>
  <c r="T1307" i="39" s="1"/>
  <c r="L1307" i="39" s="1"/>
  <c r="I1353" i="39"/>
  <c r="Q1196" i="39"/>
  <c r="R1196" i="39" s="1"/>
  <c r="M1196" i="39" s="1"/>
  <c r="H1057" i="39"/>
  <c r="Q1618" i="39"/>
  <c r="R1618" i="39" s="1"/>
  <c r="M1618" i="39" s="1"/>
  <c r="O1536" i="39"/>
  <c r="P1536" i="39" s="1"/>
  <c r="N1536" i="39" s="1"/>
  <c r="O1479" i="39"/>
  <c r="P1479" i="39" s="1"/>
  <c r="N1479" i="39" s="1"/>
  <c r="H1227" i="39"/>
  <c r="O1304" i="39"/>
  <c r="P1304" i="39" s="1"/>
  <c r="N1304" i="39" s="1"/>
  <c r="Q1194" i="39"/>
  <c r="R1194" i="39" s="1"/>
  <c r="M1194" i="39" s="1"/>
  <c r="S1591" i="39"/>
  <c r="T1591" i="39" s="1"/>
  <c r="L1591" i="39" s="1"/>
  <c r="O1554" i="39"/>
  <c r="P1554" i="39" s="1"/>
  <c r="N1554" i="39" s="1"/>
  <c r="H1408" i="39"/>
  <c r="O1457" i="39"/>
  <c r="P1457" i="39" s="1"/>
  <c r="N1457" i="39" s="1"/>
  <c r="S1339" i="39"/>
  <c r="T1339" i="39" s="1"/>
  <c r="L1339" i="39" s="1"/>
  <c r="O1213" i="39"/>
  <c r="P1213" i="39" s="1"/>
  <c r="N1213" i="39" s="1"/>
  <c r="Q1146" i="39"/>
  <c r="R1146" i="39" s="1"/>
  <c r="M1146" i="39" s="1"/>
  <c r="Q1285" i="39"/>
  <c r="R1285" i="39" s="1"/>
  <c r="M1285" i="39" s="1"/>
  <c r="I1328" i="39"/>
  <c r="Q1140" i="39"/>
  <c r="R1140" i="39" s="1"/>
  <c r="M1140" i="39" s="1"/>
  <c r="H1049" i="39"/>
  <c r="O1580" i="39"/>
  <c r="P1580" i="39" s="1"/>
  <c r="N1580" i="39" s="1"/>
  <c r="Q1500" i="39"/>
  <c r="R1500" i="39" s="1"/>
  <c r="M1500" i="39" s="1"/>
  <c r="O1439" i="39"/>
  <c r="P1439" i="39" s="1"/>
  <c r="N1439" i="39" s="1"/>
  <c r="Q1346" i="39"/>
  <c r="R1346" i="39" s="1"/>
  <c r="M1346" i="39" s="1"/>
  <c r="O1288" i="39"/>
  <c r="P1288" i="39" s="1"/>
  <c r="N1288" i="39" s="1"/>
  <c r="S1155" i="39"/>
  <c r="T1155" i="39" s="1"/>
  <c r="L1155" i="39" s="1"/>
  <c r="H1635" i="39"/>
  <c r="Q1620" i="39"/>
  <c r="R1620" i="39" s="1"/>
  <c r="M1620" i="39" s="1"/>
  <c r="S1539" i="39"/>
  <c r="T1539" i="39" s="1"/>
  <c r="L1539" i="39" s="1"/>
  <c r="O1360" i="39"/>
  <c r="P1360" i="39" s="1"/>
  <c r="N1360" i="39" s="1"/>
  <c r="H1290" i="39"/>
  <c r="S1221" i="39"/>
  <c r="T1221" i="39" s="1"/>
  <c r="L1221" i="39" s="1"/>
  <c r="O1183" i="39"/>
  <c r="P1183" i="39" s="1"/>
  <c r="N1183" i="39" s="1"/>
  <c r="S1384" i="39"/>
  <c r="T1384" i="39" s="1"/>
  <c r="L1384" i="39" s="1"/>
  <c r="O1293" i="39"/>
  <c r="P1293" i="39" s="1"/>
  <c r="N1293" i="39" s="1"/>
  <c r="H1156" i="39"/>
  <c r="S1089" i="39"/>
  <c r="T1089" i="39" s="1"/>
  <c r="L1089" i="39" s="1"/>
  <c r="H1680" i="39"/>
  <c r="I1496" i="39"/>
  <c r="O1448" i="39"/>
  <c r="P1448" i="39" s="1"/>
  <c r="N1448" i="39" s="1"/>
  <c r="H1315" i="39"/>
  <c r="Q1366" i="39"/>
  <c r="R1366" i="39" s="1"/>
  <c r="M1366" i="39" s="1"/>
  <c r="S1207" i="39"/>
  <c r="T1207" i="39" s="1"/>
  <c r="L1207" i="39" s="1"/>
  <c r="H1059" i="39"/>
  <c r="Q1644" i="39"/>
  <c r="R1644" i="39" s="1"/>
  <c r="M1644" i="39" s="1"/>
  <c r="S1551" i="39"/>
  <c r="T1551" i="39" s="1"/>
  <c r="L1551" i="39" s="1"/>
  <c r="S1277" i="39"/>
  <c r="T1277" i="39" s="1"/>
  <c r="L1277" i="39" s="1"/>
  <c r="H1664" i="39"/>
  <c r="O1520" i="39"/>
  <c r="P1520" i="39" s="1"/>
  <c r="N1520" i="39" s="1"/>
  <c r="O1368" i="39"/>
  <c r="P1368" i="39" s="1"/>
  <c r="N1368" i="39" s="1"/>
  <c r="O1433" i="39"/>
  <c r="P1433" i="39" s="1"/>
  <c r="N1433" i="39" s="1"/>
  <c r="Q1317" i="39"/>
  <c r="R1317" i="39" s="1"/>
  <c r="M1317" i="39" s="1"/>
  <c r="S1205" i="39"/>
  <c r="T1205" i="39" s="1"/>
  <c r="L1205" i="39" s="1"/>
  <c r="H1119" i="39"/>
  <c r="I1620" i="39"/>
  <c r="I1164" i="39"/>
  <c r="O1620" i="39"/>
  <c r="P1620" i="39" s="1"/>
  <c r="N1620" i="39" s="1"/>
  <c r="S1535" i="39"/>
  <c r="T1535" i="39" s="1"/>
  <c r="L1535" i="39" s="1"/>
  <c r="H1472" i="39"/>
  <c r="Q1227" i="39"/>
  <c r="R1227" i="39" s="1"/>
  <c r="M1227" i="39" s="1"/>
  <c r="H1304" i="39"/>
  <c r="O1684" i="39"/>
  <c r="P1684" i="39" s="1"/>
  <c r="N1684" i="39" s="1"/>
  <c r="S1421" i="39"/>
  <c r="T1421" i="39" s="1"/>
  <c r="L1421" i="39" s="1"/>
  <c r="H1546" i="39"/>
  <c r="H1368" i="39"/>
  <c r="S1433" i="39"/>
  <c r="T1433" i="39" s="1"/>
  <c r="L1433" i="39" s="1"/>
  <c r="O1321" i="39"/>
  <c r="P1321" i="39" s="1"/>
  <c r="N1321" i="39" s="1"/>
  <c r="H1206" i="39"/>
  <c r="O1127" i="39"/>
  <c r="P1127" i="39" s="1"/>
  <c r="N1127" i="39" s="1"/>
  <c r="I1599" i="39"/>
  <c r="O1527" i="39"/>
  <c r="P1527" i="39" s="1"/>
  <c r="N1527" i="39" s="1"/>
  <c r="O1469" i="39"/>
  <c r="P1469" i="39" s="1"/>
  <c r="N1469" i="39" s="1"/>
  <c r="H1328" i="39"/>
  <c r="Q1390" i="39"/>
  <c r="R1390" i="39" s="1"/>
  <c r="M1390" i="39" s="1"/>
  <c r="Q1224" i="39"/>
  <c r="R1224" i="39" s="1"/>
  <c r="M1224" i="39" s="1"/>
  <c r="Q1086" i="39"/>
  <c r="R1086" i="39" s="1"/>
  <c r="M1086" i="39" s="1"/>
  <c r="Q1636" i="39"/>
  <c r="R1636" i="39" s="1"/>
  <c r="M1636" i="39" s="1"/>
  <c r="S1547" i="39"/>
  <c r="T1547" i="39" s="1"/>
  <c r="L1547" i="39" s="1"/>
  <c r="O1376" i="39"/>
  <c r="P1376" i="39" s="1"/>
  <c r="N1376" i="39" s="1"/>
  <c r="H1298" i="39"/>
  <c r="S1241" i="39"/>
  <c r="T1241" i="39" s="1"/>
  <c r="L1241" i="39" s="1"/>
  <c r="O1199" i="39"/>
  <c r="P1199" i="39" s="1"/>
  <c r="N1199" i="39" s="1"/>
  <c r="Q1482" i="39"/>
  <c r="R1482" i="39" s="1"/>
  <c r="M1482" i="39" s="1"/>
  <c r="S1387" i="39"/>
  <c r="T1387" i="39" s="1"/>
  <c r="L1387" i="39" s="1"/>
  <c r="O1203" i="39"/>
  <c r="P1203" i="39" s="1"/>
  <c r="N1203" i="39" s="1"/>
  <c r="O1133" i="39"/>
  <c r="P1133" i="39" s="1"/>
  <c r="N1133" i="39" s="1"/>
  <c r="Q1656" i="39"/>
  <c r="R1656" i="39" s="1"/>
  <c r="M1656" i="39" s="1"/>
  <c r="Q1516" i="39"/>
  <c r="R1516" i="39" s="1"/>
  <c r="M1516" i="39" s="1"/>
  <c r="S1359" i="39"/>
  <c r="T1359" i="39" s="1"/>
  <c r="L1359" i="39" s="1"/>
  <c r="O1428" i="39"/>
  <c r="P1428" i="39" s="1"/>
  <c r="N1428" i="39" s="1"/>
  <c r="S1317" i="39"/>
  <c r="T1317" i="39" s="1"/>
  <c r="L1317" i="39" s="1"/>
  <c r="S1185" i="39"/>
  <c r="T1185" i="39" s="1"/>
  <c r="L1185" i="39" s="1"/>
  <c r="H1107" i="39"/>
  <c r="S1677" i="39"/>
  <c r="T1677" i="39" s="1"/>
  <c r="L1677" i="39" s="1"/>
  <c r="H1523" i="39"/>
  <c r="H1446" i="39"/>
  <c r="Q1315" i="39"/>
  <c r="R1315" i="39" s="1"/>
  <c r="M1315" i="39" s="1"/>
  <c r="O1357" i="39"/>
  <c r="P1357" i="39" s="1"/>
  <c r="N1357" i="39" s="1"/>
  <c r="O1202" i="39"/>
  <c r="P1202" i="39" s="1"/>
  <c r="N1202" i="39" s="1"/>
  <c r="I1057" i="39"/>
  <c r="O1242" i="39"/>
  <c r="P1242" i="39" s="1"/>
  <c r="N1242" i="39" s="1"/>
  <c r="H1316" i="39"/>
  <c r="Q1218" i="39"/>
  <c r="R1218" i="39" s="1"/>
  <c r="M1218" i="39" s="1"/>
  <c r="Q1088" i="39"/>
  <c r="R1088" i="39" s="1"/>
  <c r="M1088" i="39" s="1"/>
  <c r="H1660" i="39"/>
  <c r="O1559" i="39"/>
  <c r="P1559" i="39" s="1"/>
  <c r="N1559" i="39" s="1"/>
  <c r="O1405" i="39"/>
  <c r="P1405" i="39" s="1"/>
  <c r="N1405" i="39" s="1"/>
  <c r="S1318" i="39"/>
  <c r="T1318" i="39" s="1"/>
  <c r="L1318" i="39" s="1"/>
  <c r="Q1187" i="39"/>
  <c r="R1187" i="39" s="1"/>
  <c r="M1187" i="39" s="1"/>
  <c r="Q1129" i="39"/>
  <c r="R1129" i="39" s="1"/>
  <c r="M1129" i="39" s="1"/>
  <c r="H1668" i="39"/>
  <c r="O1587" i="39"/>
  <c r="P1587" i="39" s="1"/>
  <c r="N1587" i="39" s="1"/>
  <c r="O1483" i="39"/>
  <c r="P1483" i="39" s="1"/>
  <c r="N1483" i="39" s="1"/>
  <c r="S1521" i="39"/>
  <c r="T1521" i="39" s="1"/>
  <c r="L1521" i="39" s="1"/>
  <c r="S1411" i="39"/>
  <c r="T1411" i="39" s="1"/>
  <c r="L1411" i="39" s="1"/>
  <c r="O1237" i="39"/>
  <c r="P1237" i="39" s="1"/>
  <c r="N1237" i="39" s="1"/>
  <c r="O1154" i="39"/>
  <c r="P1154" i="39" s="1"/>
  <c r="N1154" i="39" s="1"/>
  <c r="O1452" i="39"/>
  <c r="P1452" i="39" s="1"/>
  <c r="N1452" i="39" s="1"/>
  <c r="O1347" i="39"/>
  <c r="P1347" i="39" s="1"/>
  <c r="N1347" i="39" s="1"/>
  <c r="Q1230" i="39"/>
  <c r="R1230" i="39" s="1"/>
  <c r="M1230" i="39" s="1"/>
  <c r="S1161" i="39"/>
  <c r="T1161" i="39" s="1"/>
  <c r="L1161" i="39" s="1"/>
  <c r="I1643" i="39"/>
  <c r="Q1488" i="39"/>
  <c r="R1488" i="39" s="1"/>
  <c r="M1488" i="39" s="1"/>
  <c r="H1534" i="39"/>
  <c r="I1420" i="39"/>
  <c r="S1309" i="39"/>
  <c r="T1309" i="39" s="1"/>
  <c r="L1309" i="39" s="1"/>
  <c r="O1178" i="39"/>
  <c r="P1178" i="39" s="1"/>
  <c r="N1178" i="39" s="1"/>
  <c r="I1090" i="39"/>
  <c r="H1598" i="39"/>
  <c r="S1527" i="39"/>
  <c r="T1527" i="39" s="1"/>
  <c r="L1527" i="39" s="1"/>
  <c r="O1461" i="39"/>
  <c r="P1461" i="39" s="1"/>
  <c r="N1461" i="39" s="1"/>
  <c r="H1135" i="39"/>
  <c r="I1576" i="39"/>
  <c r="H1568" i="39"/>
  <c r="H1416" i="39"/>
  <c r="Q1322" i="39"/>
  <c r="R1322" i="39" s="1"/>
  <c r="M1322" i="39" s="1"/>
  <c r="O1271" i="39"/>
  <c r="P1271" i="39" s="1"/>
  <c r="N1271" i="39" s="1"/>
  <c r="O1148" i="39"/>
  <c r="P1148" i="39" s="1"/>
  <c r="N1148" i="39" s="1"/>
  <c r="I1660" i="39"/>
  <c r="S1403" i="39"/>
  <c r="T1403" i="39" s="1"/>
  <c r="L1403" i="39" s="1"/>
  <c r="I1659" i="39"/>
  <c r="O1516" i="39"/>
  <c r="P1516" i="39" s="1"/>
  <c r="N1516" i="39" s="1"/>
  <c r="I1359" i="39"/>
  <c r="H1427" i="39"/>
  <c r="Q1313" i="39"/>
  <c r="R1313" i="39" s="1"/>
  <c r="M1313" i="39" s="1"/>
  <c r="S1189" i="39"/>
  <c r="T1189" i="39" s="1"/>
  <c r="L1189" i="39" s="1"/>
  <c r="H1111" i="39"/>
  <c r="S1376" i="39"/>
  <c r="T1376" i="39" s="1"/>
  <c r="L1376" i="39" s="1"/>
  <c r="O1140" i="39"/>
  <c r="P1140" i="39" s="1"/>
  <c r="N1140" i="39" s="1"/>
  <c r="O1676" i="39"/>
  <c r="P1676" i="39" s="1"/>
  <c r="N1676" i="39" s="1"/>
  <c r="Q1590" i="39"/>
  <c r="R1590" i="39" s="1"/>
  <c r="M1590" i="39" s="1"/>
  <c r="G1393" i="39"/>
  <c r="J1321" i="39"/>
  <c r="G1404" i="39"/>
  <c r="O1332" i="39"/>
  <c r="P1332" i="39" s="1"/>
  <c r="N1332" i="39" s="1"/>
  <c r="J1402" i="39"/>
  <c r="G1468" i="39"/>
  <c r="Q1535" i="39"/>
  <c r="R1535" i="39" s="1"/>
  <c r="M1535" i="39" s="1"/>
  <c r="H1489" i="39"/>
  <c r="I1560" i="39"/>
  <c r="Q1475" i="39"/>
  <c r="R1475" i="39" s="1"/>
  <c r="M1475" i="39" s="1"/>
  <c r="I1346" i="39"/>
  <c r="I1446" i="39"/>
  <c r="Q1385" i="39"/>
  <c r="R1385" i="39" s="1"/>
  <c r="M1385" i="39" s="1"/>
  <c r="G1309" i="39"/>
  <c r="O1388" i="39"/>
  <c r="P1388" i="39" s="1"/>
  <c r="N1388" i="39" s="1"/>
  <c r="G1331" i="39"/>
  <c r="H1413" i="39"/>
  <c r="S1340" i="39"/>
  <c r="T1340" i="39" s="1"/>
  <c r="L1340" i="39" s="1"/>
  <c r="G1410" i="39"/>
  <c r="J1472" i="39"/>
  <c r="J1541" i="39"/>
  <c r="G1495" i="39"/>
  <c r="H1565" i="39"/>
  <c r="G1484" i="39"/>
  <c r="G1350" i="39"/>
  <c r="J1448" i="39"/>
  <c r="G1388" i="39"/>
  <c r="G1311" i="39"/>
  <c r="J1389" i="39"/>
  <c r="S1458" i="39"/>
  <c r="T1458" i="39" s="1"/>
  <c r="L1458" i="39" s="1"/>
  <c r="J1521" i="39"/>
  <c r="J1476" i="39"/>
  <c r="I1538" i="39"/>
  <c r="S1462" i="39"/>
  <c r="T1462" i="39" s="1"/>
  <c r="L1462" i="39" s="1"/>
  <c r="G1524" i="39"/>
  <c r="I1474" i="39"/>
  <c r="J1544" i="39"/>
  <c r="J1479" i="39"/>
  <c r="J1636" i="39"/>
  <c r="H1493" i="39"/>
  <c r="O1640" i="39"/>
  <c r="P1640" i="39" s="1"/>
  <c r="N1640" i="39" s="1"/>
  <c r="G1460" i="39"/>
  <c r="J1464" i="39"/>
  <c r="J1581" i="39"/>
  <c r="G1601" i="39"/>
  <c r="O1666" i="39"/>
  <c r="P1666" i="39" s="1"/>
  <c r="N1666" i="39" s="1"/>
  <c r="G1616" i="39"/>
  <c r="G1676" i="39"/>
  <c r="Q1623" i="39"/>
  <c r="R1623" i="39" s="1"/>
  <c r="M1623" i="39" s="1"/>
  <c r="Q1465" i="39"/>
  <c r="R1465" i="39" s="1"/>
  <c r="M1465" i="39" s="1"/>
  <c r="I1630" i="39"/>
  <c r="S1394" i="39"/>
  <c r="T1394" i="39" s="1"/>
  <c r="L1394" i="39" s="1"/>
  <c r="G1550" i="39"/>
  <c r="I1567" i="39"/>
  <c r="J1555" i="39"/>
  <c r="Q1651" i="39"/>
  <c r="R1651" i="39" s="1"/>
  <c r="M1651" i="39" s="1"/>
  <c r="J1582" i="39"/>
  <c r="H1657" i="39"/>
  <c r="Q1601" i="39"/>
  <c r="R1601" i="39" s="1"/>
  <c r="M1601" i="39" s="1"/>
  <c r="J1671" i="39"/>
  <c r="J1610" i="39"/>
  <c r="G1671" i="39"/>
  <c r="G1624" i="39"/>
  <c r="J1575" i="39"/>
  <c r="G1595" i="39"/>
  <c r="G1554" i="39"/>
  <c r="S1686" i="39"/>
  <c r="T1686" i="39" s="1"/>
  <c r="L1686" i="39" s="1"/>
  <c r="G1633" i="39"/>
  <c r="S1640" i="39"/>
  <c r="T1640" i="39" s="1"/>
  <c r="L1640" i="39" s="1"/>
  <c r="J1503" i="39"/>
  <c r="J1622" i="39"/>
  <c r="J1664" i="39"/>
  <c r="H1663" i="39"/>
  <c r="G1476" i="39"/>
  <c r="S1478" i="39"/>
  <c r="T1478" i="39" s="1"/>
  <c r="L1478" i="39" s="1"/>
  <c r="G1528" i="39"/>
  <c r="I1527" i="39"/>
  <c r="S1595" i="39"/>
  <c r="T1595" i="39" s="1"/>
  <c r="L1595" i="39" s="1"/>
  <c r="I1479" i="39"/>
  <c r="H1654" i="39"/>
  <c r="H1602" i="39"/>
  <c r="I1447" i="39"/>
  <c r="Q1369" i="39"/>
  <c r="R1369" i="39" s="1"/>
  <c r="M1369" i="39" s="1"/>
  <c r="G1450" i="39"/>
  <c r="I1372" i="39"/>
  <c r="G1441" i="39"/>
  <c r="S1504" i="39"/>
  <c r="T1504" i="39" s="1"/>
  <c r="L1504" i="39" s="1"/>
  <c r="Q1577" i="39"/>
  <c r="R1577" i="39" s="1"/>
  <c r="M1577" i="39" s="1"/>
  <c r="I1522" i="39"/>
  <c r="I1593" i="39"/>
  <c r="J1510" i="39"/>
  <c r="G1411" i="39"/>
  <c r="J1350" i="39"/>
  <c r="O1430" i="39"/>
  <c r="P1430" i="39" s="1"/>
  <c r="N1430" i="39" s="1"/>
  <c r="Q1355" i="39"/>
  <c r="R1355" i="39" s="1"/>
  <c r="M1355" i="39" s="1"/>
  <c r="Q1439" i="39"/>
  <c r="R1439" i="39" s="1"/>
  <c r="M1439" i="39" s="1"/>
  <c r="G1376" i="39"/>
  <c r="I1454" i="39"/>
  <c r="I1378" i="39"/>
  <c r="I1450" i="39"/>
  <c r="G1511" i="39"/>
  <c r="G1464" i="39"/>
  <c r="O1530" i="39"/>
  <c r="P1530" i="39" s="1"/>
  <c r="N1530" i="39" s="1"/>
  <c r="H1601" i="39"/>
  <c r="I1515" i="39"/>
  <c r="I1412" i="39"/>
  <c r="H1353" i="39"/>
  <c r="G1433" i="39"/>
  <c r="J1357" i="39"/>
  <c r="Q1429" i="39"/>
  <c r="R1429" i="39" s="1"/>
  <c r="M1429" i="39" s="1"/>
  <c r="S1490" i="39"/>
  <c r="T1490" i="39" s="1"/>
  <c r="L1490" i="39" s="1"/>
  <c r="I1566" i="39"/>
  <c r="I1510" i="39"/>
  <c r="O1582" i="39"/>
  <c r="P1582" i="39" s="1"/>
  <c r="N1582" i="39" s="1"/>
  <c r="S1498" i="39"/>
  <c r="T1498" i="39" s="1"/>
  <c r="L1498" i="39" s="1"/>
  <c r="G1469" i="39"/>
  <c r="S1476" i="39"/>
  <c r="T1476" i="39" s="1"/>
  <c r="L1476" i="39" s="1"/>
  <c r="I1583" i="39"/>
  <c r="J1606" i="39"/>
  <c r="J1669" i="39"/>
  <c r="I1615" i="39"/>
  <c r="G1675" i="39"/>
  <c r="O1494" i="39"/>
  <c r="P1494" i="39" s="1"/>
  <c r="N1494" i="39" s="1"/>
  <c r="J1552" i="39"/>
  <c r="G1496" i="39"/>
  <c r="J1640" i="39"/>
  <c r="S1532" i="39"/>
  <c r="T1532" i="39" s="1"/>
  <c r="L1532" i="39" s="1"/>
  <c r="H1647" i="39"/>
  <c r="G1580" i="39"/>
  <c r="G1663" i="39"/>
  <c r="O1598" i="39"/>
  <c r="P1598" i="39" s="1"/>
  <c r="N1598" i="39" s="1"/>
  <c r="G1662" i="39"/>
  <c r="G1547" i="39"/>
  <c r="Q1533" i="39"/>
  <c r="R1533" i="39" s="1"/>
  <c r="M1533" i="39" s="1"/>
  <c r="O1602" i="39"/>
  <c r="P1602" i="39" s="1"/>
  <c r="N1602" i="39" s="1"/>
  <c r="G1627" i="39"/>
  <c r="G1686" i="39"/>
  <c r="Q1631" i="39"/>
  <c r="R1631" i="39" s="1"/>
  <c r="M1631" i="39" s="1"/>
  <c r="Q1483" i="39"/>
  <c r="R1483" i="39" s="1"/>
  <c r="M1483" i="39" s="1"/>
  <c r="Q1645" i="39"/>
  <c r="R1645" i="39" s="1"/>
  <c r="M1645" i="39" s="1"/>
  <c r="I1533" i="39"/>
  <c r="J1646" i="39"/>
  <c r="I1550" i="39"/>
  <c r="S1642" i="39"/>
  <c r="T1642" i="39" s="1"/>
  <c r="L1642" i="39" s="1"/>
  <c r="Q1667" i="39"/>
  <c r="R1667" i="39" s="1"/>
  <c r="M1667" i="39" s="1"/>
  <c r="J1666" i="39"/>
  <c r="I1501" i="39"/>
  <c r="I1490" i="39"/>
  <c r="G1544" i="39"/>
  <c r="S1572" i="39"/>
  <c r="T1572" i="39" s="1"/>
  <c r="L1572" i="39" s="1"/>
  <c r="I1466" i="39"/>
  <c r="I1639" i="39"/>
  <c r="G1643" i="39"/>
  <c r="J1565" i="39"/>
  <c r="I1654" i="39"/>
  <c r="Q1679" i="39"/>
  <c r="R1679" i="39" s="1"/>
  <c r="M1679" i="39" s="1"/>
  <c r="G1678" i="39"/>
  <c r="I1580" i="39"/>
  <c r="Q1568" i="39"/>
  <c r="R1568" i="39" s="1"/>
  <c r="M1568" i="39" s="1"/>
  <c r="S1409" i="39"/>
  <c r="T1409" i="39" s="1"/>
  <c r="L1409" i="39" s="1"/>
  <c r="S1659" i="39"/>
  <c r="T1659" i="39" s="1"/>
  <c r="L1659" i="39" s="1"/>
  <c r="Q1543" i="39"/>
  <c r="R1543" i="39" s="1"/>
  <c r="M1543" i="39" s="1"/>
  <c r="H1614" i="39"/>
  <c r="S1569" i="39"/>
  <c r="T1569" i="39" s="1"/>
  <c r="L1569" i="39" s="1"/>
  <c r="I1415" i="39"/>
  <c r="O1634" i="39"/>
  <c r="P1634" i="39" s="1"/>
  <c r="N1634" i="39" s="1"/>
  <c r="H1449" i="39"/>
  <c r="G1394" i="39"/>
  <c r="Q1325" i="39"/>
  <c r="R1325" i="39" s="1"/>
  <c r="M1325" i="39" s="1"/>
  <c r="I1394" i="39"/>
  <c r="H1461" i="39"/>
  <c r="Q1525" i="39"/>
  <c r="R1525" i="39" s="1"/>
  <c r="M1525" i="39" s="1"/>
  <c r="J1481" i="39"/>
  <c r="J1546" i="39"/>
  <c r="G1467" i="39"/>
  <c r="S1528" i="39"/>
  <c r="T1528" i="39" s="1"/>
  <c r="L1528" i="39" s="1"/>
  <c r="H1437" i="39"/>
  <c r="G1375" i="39"/>
  <c r="Q1453" i="39"/>
  <c r="R1453" i="39" s="1"/>
  <c r="M1453" i="39" s="1"/>
  <c r="G1377" i="39"/>
  <c r="G1318" i="39"/>
  <c r="G1402" i="39"/>
  <c r="S1330" i="39"/>
  <c r="T1330" i="39" s="1"/>
  <c r="L1330" i="39" s="1"/>
  <c r="S1400" i="39"/>
  <c r="T1400" i="39" s="1"/>
  <c r="L1400" i="39" s="1"/>
  <c r="S1466" i="39"/>
  <c r="T1466" i="39" s="1"/>
  <c r="L1466" i="39" s="1"/>
  <c r="H1533" i="39"/>
  <c r="G1487" i="39"/>
  <c r="G1558" i="39"/>
  <c r="G1473" i="39"/>
  <c r="G1192" i="39"/>
  <c r="S1440" i="39"/>
  <c r="T1440" i="39" s="1"/>
  <c r="L1440" i="39" s="1"/>
  <c r="H1377" i="39"/>
  <c r="S1454" i="39"/>
  <c r="T1454" i="39" s="1"/>
  <c r="L1454" i="39" s="1"/>
  <c r="S1378" i="39"/>
  <c r="T1378" i="39" s="1"/>
  <c r="L1378" i="39" s="1"/>
  <c r="J1451" i="39"/>
  <c r="Q1513" i="39"/>
  <c r="R1513" i="39" s="1"/>
  <c r="M1513" i="39" s="1"/>
  <c r="G1465" i="39"/>
  <c r="G1531" i="39"/>
  <c r="J1602" i="39"/>
  <c r="G1516" i="39"/>
  <c r="J1558" i="39"/>
  <c r="J1535" i="39"/>
  <c r="J1604" i="39"/>
  <c r="G1629" i="39"/>
  <c r="H1687" i="39"/>
  <c r="Q1633" i="39"/>
  <c r="R1633" i="39" s="1"/>
  <c r="M1633" i="39" s="1"/>
  <c r="G1428" i="39"/>
  <c r="J1580" i="39"/>
  <c r="H1573" i="39"/>
  <c r="S1584" i="39"/>
  <c r="T1584" i="39" s="1"/>
  <c r="L1584" i="39" s="1"/>
  <c r="G1657" i="39"/>
  <c r="G1610" i="39"/>
  <c r="J1667" i="39"/>
  <c r="S1616" i="39"/>
  <c r="T1616" i="39" s="1"/>
  <c r="L1616" i="39" s="1"/>
  <c r="O1680" i="39"/>
  <c r="P1680" i="39" s="1"/>
  <c r="N1680" i="39" s="1"/>
  <c r="S1620" i="39"/>
  <c r="T1620" i="39" s="1"/>
  <c r="L1620" i="39" s="1"/>
  <c r="J1359" i="39"/>
  <c r="J1512" i="39"/>
  <c r="J1560" i="39"/>
  <c r="G1519" i="39"/>
  <c r="H1645" i="39"/>
  <c r="G1545" i="39"/>
  <c r="O1648" i="39"/>
  <c r="P1648" i="39" s="1"/>
  <c r="N1648" i="39" s="1"/>
  <c r="G1581" i="39"/>
  <c r="Q1663" i="39"/>
  <c r="R1663" i="39" s="1"/>
  <c r="M1663" i="39" s="1"/>
  <c r="J1599" i="39"/>
  <c r="S1662" i="39"/>
  <c r="T1662" i="39" s="1"/>
  <c r="L1662" i="39" s="1"/>
  <c r="J1561" i="39"/>
  <c r="I1485" i="39"/>
  <c r="G1538" i="39"/>
  <c r="H1421" i="39"/>
  <c r="H1655" i="39"/>
  <c r="J1619" i="39"/>
  <c r="S1622" i="39"/>
  <c r="T1622" i="39" s="1"/>
  <c r="L1622" i="39" s="1"/>
  <c r="J1517" i="39"/>
  <c r="J1547" i="39"/>
  <c r="O1650" i="39"/>
  <c r="P1650" i="39" s="1"/>
  <c r="N1650" i="39" s="1"/>
  <c r="G1650" i="39"/>
  <c r="J1579" i="39"/>
  <c r="I1670" i="39"/>
  <c r="J1687" i="39"/>
  <c r="G1682" i="39"/>
  <c r="S1667" i="39"/>
  <c r="T1667" i="39" s="1"/>
  <c r="L1667" i="39" s="1"/>
  <c r="Q1547" i="39"/>
  <c r="R1547" i="39" s="1"/>
  <c r="M1547" i="39" s="1"/>
  <c r="Q1376" i="39"/>
  <c r="R1376" i="39" s="1"/>
  <c r="M1376" i="39" s="1"/>
  <c r="S1627" i="39"/>
  <c r="T1627" i="39" s="1"/>
  <c r="L1627" i="39" s="1"/>
  <c r="Q1508" i="39"/>
  <c r="R1508" i="39" s="1"/>
  <c r="M1508" i="39" s="1"/>
  <c r="S1685" i="39"/>
  <c r="T1685" i="39" s="1"/>
  <c r="L1685" i="39" s="1"/>
  <c r="H1550" i="39"/>
  <c r="O1375" i="39"/>
  <c r="P1375" i="39" s="1"/>
  <c r="N1375" i="39" s="1"/>
  <c r="S1615" i="39"/>
  <c r="T1615" i="39" s="1"/>
  <c r="L1615" i="39" s="1"/>
  <c r="G1358" i="39"/>
  <c r="I1442" i="39"/>
  <c r="I1362" i="39"/>
  <c r="H1433" i="39"/>
  <c r="I1494" i="39"/>
  <c r="Q1571" i="39"/>
  <c r="R1571" i="39" s="1"/>
  <c r="M1571" i="39" s="1"/>
  <c r="G1515" i="39"/>
  <c r="J1587" i="39"/>
  <c r="I1502" i="39"/>
  <c r="J1400" i="39"/>
  <c r="S1338" i="39"/>
  <c r="T1338" i="39" s="1"/>
  <c r="L1338" i="39" s="1"/>
  <c r="Q1421" i="39"/>
  <c r="R1421" i="39" s="1"/>
  <c r="M1421" i="39" s="1"/>
  <c r="G1347" i="39"/>
  <c r="G1425" i="39"/>
  <c r="Q1365" i="39"/>
  <c r="R1365" i="39" s="1"/>
  <c r="M1365" i="39" s="1"/>
  <c r="S1448" i="39"/>
  <c r="T1448" i="39" s="1"/>
  <c r="L1448" i="39" s="1"/>
  <c r="G1371" i="39"/>
  <c r="G1439" i="39"/>
  <c r="J1502" i="39"/>
  <c r="G1576" i="39"/>
  <c r="G1521" i="39"/>
  <c r="G1592" i="39"/>
  <c r="S1508" i="39"/>
  <c r="T1508" i="39" s="1"/>
  <c r="L1508" i="39" s="1"/>
  <c r="I1403" i="39"/>
  <c r="I1341" i="39"/>
  <c r="S1422" i="39"/>
  <c r="T1422" i="39" s="1"/>
  <c r="L1422" i="39" s="1"/>
  <c r="J1348" i="39"/>
  <c r="Q1423" i="39"/>
  <c r="R1423" i="39" s="1"/>
  <c r="M1423" i="39" s="1"/>
  <c r="G1481" i="39"/>
  <c r="I1556" i="39"/>
  <c r="G1504" i="39"/>
  <c r="J1574" i="39"/>
  <c r="G1491" i="39"/>
  <c r="O1438" i="39"/>
  <c r="P1438" i="39" s="1"/>
  <c r="N1438" i="39" s="1"/>
  <c r="H1591" i="39"/>
  <c r="J1577" i="39"/>
  <c r="G1591" i="39"/>
  <c r="Q1661" i="39"/>
  <c r="R1661" i="39" s="1"/>
  <c r="M1661" i="39" s="1"/>
  <c r="J1609" i="39"/>
  <c r="G1666" i="39"/>
  <c r="I1578" i="39"/>
  <c r="G1541" i="39"/>
  <c r="H1469" i="39"/>
  <c r="J1633" i="39"/>
  <c r="J1498" i="39"/>
  <c r="G1641" i="39"/>
  <c r="J1539" i="39"/>
  <c r="I1656" i="39"/>
  <c r="J1583" i="39"/>
  <c r="Q1655" i="39"/>
  <c r="R1655" i="39" s="1"/>
  <c r="M1655" i="39" s="1"/>
  <c r="O1510" i="39"/>
  <c r="P1510" i="39" s="1"/>
  <c r="N1510" i="39" s="1"/>
  <c r="S1514" i="39"/>
  <c r="T1514" i="39" s="1"/>
  <c r="L1514" i="39" s="1"/>
  <c r="I1594" i="39"/>
  <c r="O1616" i="39"/>
  <c r="P1616" i="39" s="1"/>
  <c r="N1616" i="39" s="1"/>
  <c r="I1679" i="39"/>
  <c r="S1624" i="39"/>
  <c r="T1624" i="39" s="1"/>
  <c r="L1624" i="39" s="1"/>
  <c r="I1686" i="39"/>
  <c r="H1631" i="39"/>
  <c r="G1509" i="39"/>
  <c r="J1639" i="39"/>
  <c r="G1472" i="39"/>
  <c r="I1614" i="39"/>
  <c r="J1654" i="39"/>
  <c r="O1654" i="39"/>
  <c r="P1654" i="39" s="1"/>
  <c r="N1654" i="39" s="1"/>
  <c r="Q1585" i="39"/>
  <c r="R1585" i="39" s="1"/>
  <c r="M1585" i="39" s="1"/>
  <c r="J1678" i="39"/>
  <c r="Q1477" i="39"/>
  <c r="R1477" i="39" s="1"/>
  <c r="M1477" i="39" s="1"/>
  <c r="J1684" i="39"/>
  <c r="O1590" i="39"/>
  <c r="P1590" i="39" s="1"/>
  <c r="N1590" i="39" s="1"/>
  <c r="I1554" i="39"/>
  <c r="H1585" i="39"/>
  <c r="J1515" i="39"/>
  <c r="I1680" i="39"/>
  <c r="G1630" i="39"/>
  <c r="G1637" i="39"/>
  <c r="H1600" i="39"/>
  <c r="H1558" i="39"/>
  <c r="O1391" i="39"/>
  <c r="P1391" i="39" s="1"/>
  <c r="N1391" i="39" s="1"/>
  <c r="O1671" i="39"/>
  <c r="P1671" i="39" s="1"/>
  <c r="N1671" i="39" s="1"/>
  <c r="H1520" i="39"/>
  <c r="H1344" i="39"/>
  <c r="H1646" i="39"/>
  <c r="S1443" i="39"/>
  <c r="T1443" i="39" s="1"/>
  <c r="L1443" i="39" s="1"/>
  <c r="Q1608" i="39"/>
  <c r="R1608" i="39" s="1"/>
  <c r="M1608" i="39" s="1"/>
  <c r="Q1460" i="39"/>
  <c r="R1460" i="39" s="1"/>
  <c r="M1460" i="39" s="1"/>
  <c r="O1484" i="39"/>
  <c r="P1484" i="39" s="1"/>
  <c r="N1484" i="39" s="1"/>
  <c r="O1390" i="39"/>
  <c r="P1390" i="39" s="1"/>
  <c r="N1390" i="39" s="1"/>
  <c r="H1212" i="39"/>
  <c r="H1136" i="39"/>
  <c r="O1663" i="39"/>
  <c r="P1663" i="39" s="1"/>
  <c r="N1663" i="39" s="1"/>
  <c r="S1519" i="39"/>
  <c r="T1519" i="39" s="1"/>
  <c r="L1519" i="39" s="1"/>
  <c r="Q1368" i="39"/>
  <c r="R1368" i="39" s="1"/>
  <c r="M1368" i="39" s="1"/>
  <c r="H1434" i="39"/>
  <c r="S1321" i="39"/>
  <c r="T1321" i="39" s="1"/>
  <c r="L1321" i="39" s="1"/>
  <c r="Q1198" i="39"/>
  <c r="R1198" i="39" s="1"/>
  <c r="M1198" i="39" s="1"/>
  <c r="H1115" i="39"/>
  <c r="Q1592" i="39"/>
  <c r="R1592" i="39" s="1"/>
  <c r="M1592" i="39" s="1"/>
  <c r="I1524" i="39"/>
  <c r="Q1454" i="39"/>
  <c r="R1454" i="39" s="1"/>
  <c r="M1454" i="39" s="1"/>
  <c r="Q1319" i="39"/>
  <c r="R1319" i="39" s="1"/>
  <c r="M1319" i="39" s="1"/>
  <c r="O1365" i="39"/>
  <c r="P1365" i="39" s="1"/>
  <c r="N1365" i="39" s="1"/>
  <c r="H1208" i="39"/>
  <c r="O1059" i="39"/>
  <c r="P1059" i="39" s="1"/>
  <c r="N1059" i="39" s="1"/>
  <c r="O1302" i="39"/>
  <c r="P1302" i="39" s="1"/>
  <c r="N1302" i="39" s="1"/>
  <c r="H1211" i="39"/>
  <c r="H1113" i="39"/>
  <c r="Q1630" i="39"/>
  <c r="R1630" i="39" s="1"/>
  <c r="M1630" i="39" s="1"/>
  <c r="Q1586" i="39"/>
  <c r="R1586" i="39" s="1"/>
  <c r="M1586" i="39" s="1"/>
  <c r="Q1452" i="39"/>
  <c r="R1452" i="39" s="1"/>
  <c r="M1452" i="39" s="1"/>
  <c r="I1484" i="39"/>
  <c r="O1382" i="39"/>
  <c r="P1382" i="39" s="1"/>
  <c r="N1382" i="39" s="1"/>
  <c r="Q1180" i="39"/>
  <c r="R1180" i="39" s="1"/>
  <c r="M1180" i="39" s="1"/>
  <c r="Q1125" i="39"/>
  <c r="R1125" i="39" s="1"/>
  <c r="M1125" i="39" s="1"/>
  <c r="Q1648" i="39"/>
  <c r="R1648" i="39" s="1"/>
  <c r="M1648" i="39" s="1"/>
  <c r="H1515" i="39"/>
  <c r="Q1534" i="39"/>
  <c r="R1534" i="39" s="1"/>
  <c r="M1534" i="39" s="1"/>
  <c r="H1419" i="39"/>
  <c r="H1301" i="39"/>
  <c r="H1172" i="39"/>
  <c r="Q1063" i="39"/>
  <c r="R1063" i="39" s="1"/>
  <c r="M1063" i="39" s="1"/>
  <c r="S1319" i="39"/>
  <c r="T1319" i="39" s="1"/>
  <c r="L1319" i="39" s="1"/>
  <c r="H1374" i="39"/>
  <c r="O1218" i="39"/>
  <c r="P1218" i="39" s="1"/>
  <c r="N1218" i="39" s="1"/>
  <c r="H1078" i="39"/>
  <c r="H1628" i="39"/>
  <c r="O1543" i="39"/>
  <c r="P1543" i="39" s="1"/>
  <c r="N1543" i="39" s="1"/>
  <c r="I1376" i="39"/>
  <c r="S1302" i="39"/>
  <c r="T1302" i="39" s="1"/>
  <c r="L1302" i="39" s="1"/>
  <c r="H1149" i="39"/>
  <c r="Q1200" i="39"/>
  <c r="R1200" i="39" s="1"/>
  <c r="M1200" i="39" s="1"/>
  <c r="O1645" i="39"/>
  <c r="P1645" i="39" s="1"/>
  <c r="N1645" i="39" s="1"/>
  <c r="O1601" i="39"/>
  <c r="P1601" i="39" s="1"/>
  <c r="N1601" i="39" s="1"/>
  <c r="S1459" i="39"/>
  <c r="T1459" i="39" s="1"/>
  <c r="L1459" i="39" s="1"/>
  <c r="O1489" i="39"/>
  <c r="P1489" i="39" s="1"/>
  <c r="N1489" i="39" s="1"/>
  <c r="H1380" i="39"/>
  <c r="H1203" i="39"/>
  <c r="I1125" i="39"/>
  <c r="H1435" i="39"/>
  <c r="O1325" i="39"/>
  <c r="P1325" i="39" s="1"/>
  <c r="N1325" i="39" s="1"/>
  <c r="O1139" i="39"/>
  <c r="P1139" i="39" s="1"/>
  <c r="N1139" i="39" s="1"/>
  <c r="S1135" i="39"/>
  <c r="T1135" i="39" s="1"/>
  <c r="L1135" i="39" s="1"/>
  <c r="Q1650" i="39"/>
  <c r="R1650" i="39" s="1"/>
  <c r="M1650" i="39" s="1"/>
  <c r="Q1560" i="39"/>
  <c r="R1560" i="39" s="1"/>
  <c r="M1560" i="39" s="1"/>
  <c r="O1406" i="39"/>
  <c r="P1406" i="39" s="1"/>
  <c r="N1406" i="39" s="1"/>
  <c r="I1281" i="39"/>
  <c r="S1324" i="39"/>
  <c r="T1324" i="39" s="1"/>
  <c r="L1324" i="39" s="1"/>
  <c r="O1233" i="39"/>
  <c r="P1233" i="39" s="1"/>
  <c r="N1233" i="39" s="1"/>
  <c r="S1047" i="39"/>
  <c r="T1047" i="39" s="1"/>
  <c r="L1047" i="39" s="1"/>
  <c r="Q1596" i="39"/>
  <c r="R1596" i="39" s="1"/>
  <c r="M1596" i="39" s="1"/>
  <c r="Q1504" i="39"/>
  <c r="R1504" i="39" s="1"/>
  <c r="M1504" i="39" s="1"/>
  <c r="Q1323" i="39"/>
  <c r="R1323" i="39" s="1"/>
  <c r="M1323" i="39" s="1"/>
  <c r="S1613" i="39"/>
  <c r="T1613" i="39" s="1"/>
  <c r="L1613" i="39" s="1"/>
  <c r="O1569" i="39"/>
  <c r="P1569" i="39" s="1"/>
  <c r="N1569" i="39" s="1"/>
  <c r="H1428" i="39"/>
  <c r="I1468" i="39"/>
  <c r="S1363" i="39"/>
  <c r="T1363" i="39" s="1"/>
  <c r="L1363" i="39" s="1"/>
  <c r="I1165" i="39"/>
  <c r="O1074" i="39"/>
  <c r="P1074" i="39" s="1"/>
  <c r="N1074" i="39" s="1"/>
  <c r="H1683" i="39"/>
  <c r="H1309" i="39"/>
  <c r="I1635" i="39"/>
  <c r="O1563" i="39"/>
  <c r="P1563" i="39" s="1"/>
  <c r="N1563" i="39" s="1"/>
  <c r="O1517" i="39"/>
  <c r="P1517" i="39" s="1"/>
  <c r="N1517" i="39" s="1"/>
  <c r="I1408" i="39"/>
  <c r="Q1297" i="39"/>
  <c r="R1297" i="39" s="1"/>
  <c r="M1297" i="39" s="1"/>
  <c r="S1509" i="39"/>
  <c r="T1509" i="39" s="1"/>
  <c r="L1509" i="39" s="1"/>
  <c r="H1500" i="39"/>
  <c r="H1618" i="39"/>
  <c r="Q1551" i="39"/>
  <c r="R1551" i="39" s="1"/>
  <c r="M1551" i="39" s="1"/>
  <c r="S1383" i="39"/>
  <c r="T1383" i="39" s="1"/>
  <c r="L1383" i="39" s="1"/>
  <c r="O1306" i="39"/>
  <c r="P1306" i="39" s="1"/>
  <c r="N1306" i="39" s="1"/>
  <c r="Q1279" i="39"/>
  <c r="R1279" i="39" s="1"/>
  <c r="M1279" i="39" s="1"/>
  <c r="H1117" i="39"/>
  <c r="Q1638" i="39"/>
  <c r="R1638" i="39" s="1"/>
  <c r="M1638" i="39" s="1"/>
  <c r="Q1594" i="39"/>
  <c r="R1594" i="39" s="1"/>
  <c r="M1594" i="39" s="1"/>
  <c r="O1459" i="39"/>
  <c r="P1459" i="39" s="1"/>
  <c r="N1459" i="39" s="1"/>
  <c r="Q1490" i="39"/>
  <c r="R1490" i="39" s="1"/>
  <c r="M1490" i="39" s="1"/>
  <c r="H1388" i="39"/>
  <c r="S1203" i="39"/>
  <c r="T1203" i="39" s="1"/>
  <c r="L1203" i="39" s="1"/>
  <c r="Q1133" i="39"/>
  <c r="R1133" i="39" s="1"/>
  <c r="M1133" i="39" s="1"/>
  <c r="O1655" i="39"/>
  <c r="P1655" i="39" s="1"/>
  <c r="N1655" i="39" s="1"/>
  <c r="I1516" i="39"/>
  <c r="I1344" i="39"/>
  <c r="O1425" i="39"/>
  <c r="P1425" i="39" s="1"/>
  <c r="N1425" i="39" s="1"/>
  <c r="H1305" i="39"/>
  <c r="H1178" i="39"/>
  <c r="O1090" i="39"/>
  <c r="P1090" i="39" s="1"/>
  <c r="N1090" i="39" s="1"/>
  <c r="S1323" i="39"/>
  <c r="T1323" i="39" s="1"/>
  <c r="L1323" i="39" s="1"/>
  <c r="H1382" i="39"/>
  <c r="H1224" i="39"/>
  <c r="H1086" i="39"/>
  <c r="H1636" i="39"/>
  <c r="O1547" i="39"/>
  <c r="P1547" i="39" s="1"/>
  <c r="N1547" i="39" s="1"/>
  <c r="H1383" i="39"/>
  <c r="S1306" i="39"/>
  <c r="T1306" i="39" s="1"/>
  <c r="L1306" i="39" s="1"/>
  <c r="I1211" i="39"/>
  <c r="H1081" i="39"/>
  <c r="O1621" i="39"/>
  <c r="P1621" i="39" s="1"/>
  <c r="N1621" i="39" s="1"/>
  <c r="O1577" i="39"/>
  <c r="P1577" i="39" s="1"/>
  <c r="N1577" i="39" s="1"/>
  <c r="H1436" i="39"/>
  <c r="H1474" i="39"/>
  <c r="O1363" i="39"/>
  <c r="P1363" i="39" s="1"/>
  <c r="N1363" i="39" s="1"/>
  <c r="S1165" i="39"/>
  <c r="T1165" i="39" s="1"/>
  <c r="L1165" i="39" s="1"/>
  <c r="I1074" i="39"/>
  <c r="O1420" i="39"/>
  <c r="P1420" i="39" s="1"/>
  <c r="N1420" i="39" s="1"/>
  <c r="O1313" i="39"/>
  <c r="P1313" i="39" s="1"/>
  <c r="N1313" i="39" s="1"/>
  <c r="O1185" i="39"/>
  <c r="P1185" i="39" s="1"/>
  <c r="N1185" i="39" s="1"/>
  <c r="O1107" i="39"/>
  <c r="P1107" i="39" s="1"/>
  <c r="N1107" i="39" s="1"/>
  <c r="O1677" i="39"/>
  <c r="P1677" i="39" s="1"/>
  <c r="N1677" i="39" s="1"/>
  <c r="S1523" i="39"/>
  <c r="T1523" i="39" s="1"/>
  <c r="L1523" i="39" s="1"/>
  <c r="H1454" i="39"/>
  <c r="H1319" i="39"/>
  <c r="Q1374" i="39"/>
  <c r="R1374" i="39" s="1"/>
  <c r="M1374" i="39" s="1"/>
  <c r="O1210" i="39"/>
  <c r="P1210" i="39" s="1"/>
  <c r="N1210" i="39" s="1"/>
  <c r="H1071" i="39"/>
  <c r="Q1652" i="39"/>
  <c r="R1652" i="39" s="1"/>
  <c r="M1652" i="39" s="1"/>
  <c r="S1555" i="39"/>
  <c r="T1555" i="39" s="1"/>
  <c r="L1555" i="39" s="1"/>
  <c r="O1392" i="39"/>
  <c r="P1392" i="39" s="1"/>
  <c r="N1392" i="39" s="1"/>
  <c r="H1306" i="39"/>
  <c r="O1149" i="39"/>
  <c r="P1149" i="39" s="1"/>
  <c r="N1149" i="39" s="1"/>
  <c r="Q1113" i="39"/>
  <c r="R1113" i="39" s="1"/>
  <c r="M1113" i="39" s="1"/>
  <c r="H1490" i="39"/>
  <c r="H1396" i="39"/>
  <c r="O1219" i="39"/>
  <c r="P1219" i="39" s="1"/>
  <c r="N1219" i="39" s="1"/>
  <c r="H1144" i="39"/>
  <c r="H1676" i="39"/>
  <c r="Q1554" i="39"/>
  <c r="R1554" i="39" s="1"/>
  <c r="M1554" i="39" s="1"/>
  <c r="I1409" i="39"/>
  <c r="Q1458" i="39"/>
  <c r="R1458" i="39" s="1"/>
  <c r="M1458" i="39" s="1"/>
  <c r="S1347" i="39"/>
  <c r="T1347" i="39" s="1"/>
  <c r="L1347" i="39" s="1"/>
  <c r="Q1214" i="39"/>
  <c r="R1214" i="39" s="1"/>
  <c r="M1214" i="39" s="1"/>
  <c r="H1146" i="39"/>
  <c r="S1639" i="39"/>
  <c r="T1639" i="39" s="1"/>
  <c r="L1639" i="39" s="1"/>
  <c r="Q1572" i="39"/>
  <c r="R1572" i="39" s="1"/>
  <c r="M1572" i="39" s="1"/>
  <c r="Q1518" i="39"/>
  <c r="R1518" i="39" s="1"/>
  <c r="M1518" i="39" s="1"/>
  <c r="I1194" i="39"/>
  <c r="Q1626" i="39"/>
  <c r="R1626" i="39" s="1"/>
  <c r="M1626" i="39" s="1"/>
  <c r="Q1536" i="39"/>
  <c r="R1536" i="39" s="1"/>
  <c r="M1536" i="39" s="1"/>
  <c r="H1480" i="39"/>
  <c r="O1227" i="39"/>
  <c r="P1227" i="39" s="1"/>
  <c r="N1227" i="39" s="1"/>
  <c r="Q1308" i="39"/>
  <c r="R1308" i="39" s="1"/>
  <c r="M1308" i="39" s="1"/>
  <c r="S1201" i="39"/>
  <c r="T1201" i="39" s="1"/>
  <c r="L1201" i="39" s="1"/>
  <c r="Q1065" i="39"/>
  <c r="R1065" i="39" s="1"/>
  <c r="M1065" i="39" s="1"/>
  <c r="H1567" i="39"/>
  <c r="S1181" i="39"/>
  <c r="T1181" i="39" s="1"/>
  <c r="L1181" i="39" s="1"/>
  <c r="Q1642" i="39"/>
  <c r="R1642" i="39" s="1"/>
  <c r="M1642" i="39" s="1"/>
  <c r="S1548" i="39"/>
  <c r="T1548" i="39" s="1"/>
  <c r="L1548" i="39" s="1"/>
  <c r="O1369" i="39"/>
  <c r="P1369" i="39" s="1"/>
  <c r="N1369" i="39" s="1"/>
  <c r="O1273" i="39"/>
  <c r="P1273" i="39" s="1"/>
  <c r="N1273" i="39" s="1"/>
  <c r="S1316" i="39"/>
  <c r="T1316" i="39" s="1"/>
  <c r="L1316" i="39" s="1"/>
  <c r="Q1640" i="39"/>
  <c r="R1640" i="39" s="1"/>
  <c r="M1640" i="39" s="1"/>
  <c r="S1501" i="39"/>
  <c r="T1501" i="39" s="1"/>
  <c r="L1501" i="39" s="1"/>
  <c r="O1561" i="39"/>
  <c r="P1561" i="39" s="1"/>
  <c r="N1561" i="39" s="1"/>
  <c r="Q1405" i="39"/>
  <c r="R1405" i="39" s="1"/>
  <c r="M1405" i="39" s="1"/>
  <c r="Q1450" i="39"/>
  <c r="R1450" i="39" s="1"/>
  <c r="M1450" i="39" s="1"/>
  <c r="Q1340" i="39"/>
  <c r="R1340" i="39" s="1"/>
  <c r="M1340" i="39" s="1"/>
  <c r="H1214" i="39"/>
  <c r="S1153" i="39"/>
  <c r="T1153" i="39" s="1"/>
  <c r="L1153" i="39" s="1"/>
  <c r="H1616" i="39"/>
  <c r="H1549" i="39"/>
  <c r="H1494" i="39"/>
  <c r="H1378" i="39"/>
  <c r="S1289" i="39"/>
  <c r="T1289" i="39" s="1"/>
  <c r="L1289" i="39" s="1"/>
  <c r="O1131" i="39"/>
  <c r="P1131" i="39" s="1"/>
  <c r="N1131" i="39" s="1"/>
  <c r="S1091" i="39"/>
  <c r="T1091" i="39" s="1"/>
  <c r="L1091" i="39" s="1"/>
  <c r="H1658" i="39"/>
  <c r="O1568" i="39"/>
  <c r="P1568" i="39" s="1"/>
  <c r="N1568" i="39" s="1"/>
  <c r="H1406" i="39"/>
  <c r="H1285" i="39"/>
  <c r="H1324" i="39"/>
  <c r="Q1121" i="39"/>
  <c r="R1121" i="39" s="1"/>
  <c r="M1121" i="39" s="1"/>
  <c r="H1045" i="39"/>
  <c r="H1346" i="39"/>
  <c r="O1292" i="39"/>
  <c r="P1292" i="39" s="1"/>
  <c r="N1292" i="39" s="1"/>
  <c r="O1171" i="39"/>
  <c r="P1171" i="39" s="1"/>
  <c r="N1171" i="39" s="1"/>
  <c r="H1365" i="39"/>
  <c r="O1599" i="39"/>
  <c r="P1599" i="39" s="1"/>
  <c r="N1599" i="39" s="1"/>
  <c r="H1511" i="39"/>
  <c r="H1351" i="39"/>
  <c r="S1290" i="39"/>
  <c r="T1290" i="39" s="1"/>
  <c r="L1290" i="39" s="1"/>
  <c r="O1221" i="39"/>
  <c r="P1221" i="39" s="1"/>
  <c r="N1221" i="39" s="1"/>
  <c r="Q1176" i="39"/>
  <c r="R1176" i="39" s="1"/>
  <c r="M1176" i="39" s="1"/>
  <c r="O1605" i="39"/>
  <c r="P1605" i="39" s="1"/>
  <c r="N1605" i="39" s="1"/>
  <c r="Q1541" i="39"/>
  <c r="R1541" i="39" s="1"/>
  <c r="M1541" i="39" s="1"/>
  <c r="O1472" i="39"/>
  <c r="P1472" i="39" s="1"/>
  <c r="N1472" i="39" s="1"/>
  <c r="Q1336" i="39"/>
  <c r="R1336" i="39" s="1"/>
  <c r="M1336" i="39" s="1"/>
  <c r="O1389" i="39"/>
  <c r="P1389" i="39" s="1"/>
  <c r="N1389" i="39" s="1"/>
  <c r="S1231" i="39"/>
  <c r="T1231" i="39" s="1"/>
  <c r="L1231" i="39" s="1"/>
  <c r="O1085" i="39"/>
  <c r="P1085" i="39" s="1"/>
  <c r="N1085" i="39" s="1"/>
  <c r="O1314" i="39"/>
  <c r="P1314" i="39" s="1"/>
  <c r="N1314" i="39" s="1"/>
  <c r="H1187" i="39"/>
  <c r="I1141" i="39"/>
  <c r="Q1654" i="39"/>
  <c r="R1654" i="39" s="1"/>
  <c r="M1654" i="39" s="1"/>
  <c r="Q1610" i="39"/>
  <c r="R1610" i="39" s="1"/>
  <c r="M1610" i="39" s="1"/>
  <c r="I1471" i="39"/>
  <c r="O1505" i="39"/>
  <c r="P1505" i="39" s="1"/>
  <c r="N1505" i="39" s="1"/>
  <c r="O1403" i="39"/>
  <c r="P1403" i="39" s="1"/>
  <c r="N1403" i="39" s="1"/>
  <c r="S1219" i="39"/>
  <c r="T1219" i="39" s="1"/>
  <c r="L1219" i="39" s="1"/>
  <c r="Q1144" i="39"/>
  <c r="R1144" i="39" s="1"/>
  <c r="M1144" i="39" s="1"/>
  <c r="Q1676" i="39"/>
  <c r="R1676" i="39" s="1"/>
  <c r="M1676" i="39" s="1"/>
  <c r="O1550" i="39"/>
  <c r="P1550" i="39" s="1"/>
  <c r="N1550" i="39" s="1"/>
  <c r="Q1402" i="39"/>
  <c r="R1402" i="39" s="1"/>
  <c r="M1402" i="39" s="1"/>
  <c r="H1451" i="39"/>
  <c r="Q1332" i="39"/>
  <c r="R1332" i="39" s="1"/>
  <c r="M1332" i="39" s="1"/>
  <c r="O1193" i="39"/>
  <c r="P1193" i="39" s="1"/>
  <c r="N1193" i="39" s="1"/>
  <c r="Q1138" i="39"/>
  <c r="R1138" i="39" s="1"/>
  <c r="M1138" i="39" s="1"/>
  <c r="Q1281" i="39"/>
  <c r="R1281" i="39" s="1"/>
  <c r="M1281" i="39" s="1"/>
  <c r="O1324" i="39"/>
  <c r="P1324" i="39" s="1"/>
  <c r="N1324" i="39" s="1"/>
  <c r="H1121" i="39"/>
  <c r="S1049" i="39"/>
  <c r="T1049" i="39" s="1"/>
  <c r="L1049" i="39" s="1"/>
  <c r="H1603" i="39"/>
  <c r="O1531" i="39"/>
  <c r="P1531" i="39" s="1"/>
  <c r="N1531" i="39" s="1"/>
  <c r="O1463" i="39"/>
  <c r="P1463" i="39" s="1"/>
  <c r="N1463" i="39" s="1"/>
  <c r="I1067" i="39"/>
  <c r="Q1300" i="39"/>
  <c r="R1300" i="39" s="1"/>
  <c r="M1300" i="39" s="1"/>
  <c r="Q1182" i="39"/>
  <c r="R1182" i="39" s="1"/>
  <c r="M1182" i="39" s="1"/>
  <c r="Q1606" i="39"/>
  <c r="R1606" i="39" s="1"/>
  <c r="M1606" i="39" s="1"/>
  <c r="H1562" i="39"/>
  <c r="S1427" i="39"/>
  <c r="T1427" i="39" s="1"/>
  <c r="L1427" i="39" s="1"/>
  <c r="I1204" i="39"/>
  <c r="I1685" i="39"/>
  <c r="Q1492" i="39"/>
  <c r="R1492" i="39" s="1"/>
  <c r="M1492" i="39" s="1"/>
  <c r="H1438" i="39"/>
  <c r="O1311" i="39"/>
  <c r="P1311" i="39" s="1"/>
  <c r="N1311" i="39" s="1"/>
  <c r="S1357" i="39"/>
  <c r="T1357" i="39" s="1"/>
  <c r="L1357" i="39" s="1"/>
  <c r="H1196" i="39"/>
  <c r="O1057" i="39"/>
  <c r="P1057" i="39" s="1"/>
  <c r="N1057" i="39" s="1"/>
  <c r="S1447" i="39"/>
  <c r="T1447" i="39" s="1"/>
  <c r="L1447" i="39" s="1"/>
  <c r="I1472" i="39"/>
  <c r="H1608" i="39"/>
  <c r="H1508" i="39"/>
  <c r="H1538" i="39"/>
  <c r="S1273" i="39"/>
  <c r="T1273" i="39" s="1"/>
  <c r="L1273" i="39" s="1"/>
  <c r="I1221" i="39"/>
  <c r="H1587" i="39"/>
  <c r="I1581" i="39"/>
  <c r="O1523" i="39"/>
  <c r="P1523" i="39" s="1"/>
  <c r="N1523" i="39" s="1"/>
  <c r="Q1438" i="39"/>
  <c r="R1438" i="39" s="1"/>
  <c r="M1438" i="39" s="1"/>
  <c r="S1311" i="39"/>
  <c r="T1311" i="39" s="1"/>
  <c r="L1311" i="39" s="1"/>
  <c r="H1358" i="39"/>
  <c r="O1207" i="39"/>
  <c r="P1207" i="39" s="1"/>
  <c r="N1207" i="39" s="1"/>
  <c r="I1059" i="39"/>
  <c r="S1625" i="39"/>
  <c r="T1625" i="39" s="1"/>
  <c r="L1625" i="39" s="1"/>
  <c r="Q1540" i="39"/>
  <c r="R1540" i="39" s="1"/>
  <c r="M1540" i="39" s="1"/>
  <c r="H1343" i="39"/>
  <c r="O1236" i="39"/>
  <c r="P1236" i="39" s="1"/>
  <c r="N1236" i="39" s="1"/>
  <c r="S1308" i="39"/>
  <c r="T1308" i="39" s="1"/>
  <c r="L1308" i="39" s="1"/>
  <c r="O1195" i="39"/>
  <c r="P1195" i="39" s="1"/>
  <c r="N1195" i="39" s="1"/>
  <c r="Q1599" i="39"/>
  <c r="R1599" i="39" s="1"/>
  <c r="M1599" i="39" s="1"/>
  <c r="O1558" i="39"/>
  <c r="P1558" i="39" s="1"/>
  <c r="N1558" i="39" s="1"/>
  <c r="O1419" i="39"/>
  <c r="P1419" i="39" s="1"/>
  <c r="N1419" i="39" s="1"/>
  <c r="I1460" i="39"/>
  <c r="O1342" i="39"/>
  <c r="P1342" i="39" s="1"/>
  <c r="N1342" i="39" s="1"/>
  <c r="S1229" i="39"/>
  <c r="T1229" i="39" s="1"/>
  <c r="L1229" i="39" s="1"/>
  <c r="Q1154" i="39"/>
  <c r="R1154" i="39" s="1"/>
  <c r="M1154" i="39" s="1"/>
  <c r="I1402" i="39"/>
  <c r="O1301" i="39"/>
  <c r="P1301" i="39" s="1"/>
  <c r="N1301" i="39" s="1"/>
  <c r="I1172" i="39"/>
  <c r="H1063" i="39"/>
  <c r="S1681" i="39"/>
  <c r="T1681" i="39" s="1"/>
  <c r="L1681" i="39" s="1"/>
  <c r="O1492" i="39"/>
  <c r="P1492" i="39" s="1"/>
  <c r="N1492" i="39" s="1"/>
  <c r="O1437" i="39"/>
  <c r="P1437" i="39" s="1"/>
  <c r="N1437" i="39" s="1"/>
  <c r="H1307" i="39"/>
  <c r="H1350" i="39"/>
  <c r="O1181" i="39"/>
  <c r="P1181" i="39" s="1"/>
  <c r="N1181" i="39" s="1"/>
  <c r="H1055" i="39"/>
  <c r="S1607" i="39"/>
  <c r="T1607" i="39" s="1"/>
  <c r="L1607" i="39" s="1"/>
  <c r="Q1532" i="39"/>
  <c r="R1532" i="39" s="1"/>
  <c r="M1532" i="39" s="1"/>
  <c r="S1463" i="39"/>
  <c r="T1463" i="39" s="1"/>
  <c r="L1463" i="39" s="1"/>
  <c r="H1067" i="39"/>
  <c r="Q1296" i="39"/>
  <c r="R1296" i="39" s="1"/>
  <c r="M1296" i="39" s="1"/>
  <c r="Q1179" i="39"/>
  <c r="R1179" i="39" s="1"/>
  <c r="M1179" i="39" s="1"/>
  <c r="S1367" i="39"/>
  <c r="T1367" i="39" s="1"/>
  <c r="L1367" i="39" s="1"/>
  <c r="O1298" i="39"/>
  <c r="P1298" i="39" s="1"/>
  <c r="N1298" i="39" s="1"/>
  <c r="I1149" i="39"/>
  <c r="S1081" i="39"/>
  <c r="T1081" i="39" s="1"/>
  <c r="L1081" i="39" s="1"/>
  <c r="Q1622" i="39"/>
  <c r="R1622" i="39" s="1"/>
  <c r="M1622" i="39" s="1"/>
  <c r="Q1578" i="39"/>
  <c r="R1578" i="39" s="1"/>
  <c r="M1578" i="39" s="1"/>
  <c r="H1444" i="39"/>
  <c r="O1481" i="39"/>
  <c r="P1481" i="39" s="1"/>
  <c r="N1481" i="39" s="1"/>
  <c r="S1379" i="39"/>
  <c r="T1379" i="39" s="1"/>
  <c r="L1379" i="39" s="1"/>
  <c r="H1166" i="39"/>
  <c r="H1109" i="39"/>
  <c r="I1667" i="39"/>
  <c r="I1520" i="39"/>
  <c r="I1368" i="39"/>
  <c r="Q1434" i="39"/>
  <c r="R1434" i="39" s="1"/>
  <c r="M1434" i="39" s="1"/>
  <c r="H1313" i="39"/>
  <c r="O1189" i="39"/>
  <c r="P1189" i="39" s="1"/>
  <c r="N1189" i="39" s="1"/>
  <c r="O1111" i="39"/>
  <c r="P1111" i="39" s="1"/>
  <c r="N1111" i="39" s="1"/>
  <c r="S1335" i="39"/>
  <c r="T1335" i="39" s="1"/>
  <c r="L1335" i="39" s="1"/>
  <c r="H1398" i="39"/>
  <c r="O1239" i="39"/>
  <c r="P1239" i="39" s="1"/>
  <c r="N1239" i="39" s="1"/>
  <c r="H1076" i="39"/>
  <c r="I1669" i="39"/>
  <c r="S1589" i="39"/>
  <c r="T1589" i="39" s="1"/>
  <c r="L1589" i="39" s="1"/>
  <c r="H1422" i="39"/>
  <c r="H1299" i="39"/>
  <c r="S1341" i="39"/>
  <c r="T1341" i="39" s="1"/>
  <c r="L1341" i="39" s="1"/>
  <c r="H1158" i="39"/>
  <c r="O1053" i="39"/>
  <c r="P1053" i="39" s="1"/>
  <c r="N1053" i="39" s="1"/>
  <c r="I1621" i="39"/>
  <c r="H1536" i="39"/>
  <c r="S1449" i="39"/>
  <c r="T1449" i="39" s="1"/>
  <c r="L1449" i="39" s="1"/>
  <c r="S1645" i="39"/>
  <c r="T1645" i="39" s="1"/>
  <c r="L1645" i="39" s="1"/>
  <c r="S1601" i="39"/>
  <c r="T1601" i="39" s="1"/>
  <c r="L1601" i="39" s="1"/>
  <c r="I1455" i="39"/>
  <c r="S1489" i="39"/>
  <c r="T1489" i="39" s="1"/>
  <c r="L1489" i="39" s="1"/>
  <c r="O1387" i="39"/>
  <c r="P1387" i="39" s="1"/>
  <c r="N1387" i="39" s="1"/>
  <c r="O1212" i="39"/>
  <c r="P1212" i="39" s="1"/>
  <c r="N1212" i="39" s="1"/>
  <c r="H1133" i="39"/>
  <c r="H1201" i="39"/>
  <c r="I1228" i="39"/>
  <c r="Q1682" i="39"/>
  <c r="R1682" i="39" s="1"/>
  <c r="M1682" i="39" s="1"/>
  <c r="S1487" i="39"/>
  <c r="T1487" i="39" s="1"/>
  <c r="L1487" i="39" s="1"/>
  <c r="O1432" i="39"/>
  <c r="P1432" i="39" s="1"/>
  <c r="N1432" i="39" s="1"/>
  <c r="O1307" i="39"/>
  <c r="P1307" i="39" s="1"/>
  <c r="N1307" i="39" s="1"/>
  <c r="O1349" i="39"/>
  <c r="P1349" i="39" s="1"/>
  <c r="N1349" i="39" s="1"/>
  <c r="Q1189" i="39"/>
  <c r="R1189" i="39" s="1"/>
  <c r="M1189" i="39" s="1"/>
  <c r="I1055" i="39"/>
  <c r="S1408" i="39"/>
  <c r="T1408" i="39" s="1"/>
  <c r="L1408" i="39" s="1"/>
  <c r="Q1047" i="39"/>
  <c r="R1047" i="39" s="1"/>
  <c r="M1047" i="39" s="1"/>
  <c r="Q1580" i="39"/>
  <c r="R1580" i="39" s="1"/>
  <c r="M1580" i="39" s="1"/>
  <c r="O1500" i="39"/>
  <c r="P1500" i="39" s="1"/>
  <c r="N1500" i="39" s="1"/>
  <c r="H1432" i="39"/>
  <c r="S1337" i="39"/>
  <c r="T1337" i="39" s="1"/>
  <c r="L1337" i="39" s="1"/>
  <c r="H1288" i="39"/>
  <c r="O1164" i="39"/>
  <c r="P1164" i="39" s="1"/>
  <c r="N1164" i="39" s="1"/>
  <c r="I1320" i="39"/>
  <c r="H1381" i="39"/>
  <c r="O1075" i="39"/>
  <c r="P1075" i="39" s="1"/>
  <c r="N1075" i="39" s="1"/>
  <c r="O1603" i="39"/>
  <c r="P1603" i="39" s="1"/>
  <c r="N1603" i="39" s="1"/>
  <c r="H1531" i="39"/>
  <c r="H1456" i="39"/>
  <c r="O1067" i="39"/>
  <c r="P1067" i="39" s="1"/>
  <c r="N1067" i="39" s="1"/>
  <c r="O1296" i="39"/>
  <c r="P1296" i="39" s="1"/>
  <c r="N1296" i="39" s="1"/>
  <c r="Q1185" i="39"/>
  <c r="R1185" i="39" s="1"/>
  <c r="M1185" i="39" s="1"/>
  <c r="I1390" i="39"/>
  <c r="H1409" i="39"/>
  <c r="I1107" i="39"/>
  <c r="I1537" i="39"/>
  <c r="H1399" i="39"/>
  <c r="H1233" i="39"/>
  <c r="I1142" i="39"/>
  <c r="H1439" i="39"/>
  <c r="I1505" i="39"/>
  <c r="J338" i="39"/>
  <c r="J491" i="39"/>
  <c r="I824" i="39"/>
  <c r="G573" i="39"/>
  <c r="I333" i="39"/>
  <c r="I402" i="39"/>
  <c r="J33" i="39"/>
  <c r="I795" i="39"/>
  <c r="I902" i="39"/>
  <c r="G373" i="39"/>
  <c r="J735" i="39"/>
  <c r="I176" i="39"/>
  <c r="J1004" i="39"/>
  <c r="J583" i="39"/>
  <c r="J466" i="39"/>
  <c r="J192" i="39"/>
  <c r="G956" i="39"/>
  <c r="G333" i="39"/>
  <c r="G923" i="39"/>
  <c r="G528" i="39"/>
  <c r="I620" i="39"/>
  <c r="I217" i="39"/>
  <c r="O823" i="39"/>
  <c r="P823" i="39" s="1"/>
  <c r="N823" i="39" s="1"/>
  <c r="S554" i="39"/>
  <c r="T554" i="39" s="1"/>
  <c r="L554" i="39" s="1"/>
  <c r="J938" i="39"/>
  <c r="J685" i="39"/>
  <c r="J430" i="39"/>
  <c r="J150" i="39"/>
  <c r="I1034" i="39"/>
  <c r="I988" i="39"/>
  <c r="I849" i="39"/>
  <c r="J958" i="39"/>
  <c r="J703" i="39"/>
  <c r="J855" i="39"/>
  <c r="G66" i="39"/>
  <c r="Q487" i="39"/>
  <c r="R487" i="39" s="1"/>
  <c r="M487" i="39" s="1"/>
  <c r="I618" i="39"/>
  <c r="I872" i="39"/>
  <c r="O164" i="39"/>
  <c r="P164" i="39" s="1"/>
  <c r="N164" i="39" s="1"/>
  <c r="O649" i="39"/>
  <c r="P649" i="39" s="1"/>
  <c r="N649" i="39" s="1"/>
  <c r="J679" i="39"/>
  <c r="J252" i="39"/>
  <c r="J559" i="39"/>
  <c r="J826" i="39"/>
  <c r="J572" i="39"/>
  <c r="J319" i="39"/>
  <c r="J45" i="39"/>
  <c r="G977" i="39"/>
  <c r="G830" i="39"/>
  <c r="G237" i="39"/>
  <c r="G713" i="39"/>
  <c r="I284" i="39"/>
  <c r="I238" i="39"/>
  <c r="O351" i="39"/>
  <c r="P351" i="39" s="1"/>
  <c r="N351" i="39" s="1"/>
  <c r="J12" i="39"/>
  <c r="J789" i="39"/>
  <c r="J569" i="39"/>
  <c r="J292" i="39"/>
  <c r="J61" i="39"/>
  <c r="I903" i="39"/>
  <c r="I657" i="39"/>
  <c r="I734" i="39"/>
  <c r="J523" i="39"/>
  <c r="J839" i="39"/>
  <c r="I998" i="39"/>
  <c r="I656" i="39"/>
  <c r="I434" i="39"/>
  <c r="O711" i="39"/>
  <c r="P711" i="39" s="1"/>
  <c r="N711" i="39" s="1"/>
  <c r="I946" i="39"/>
  <c r="I976" i="39"/>
  <c r="I811" i="39"/>
  <c r="O84" i="39"/>
  <c r="P84" i="39" s="1"/>
  <c r="N84" i="39" s="1"/>
  <c r="J675" i="39"/>
  <c r="I705" i="39"/>
  <c r="J1009" i="39"/>
  <c r="J726" i="39"/>
  <c r="J506" i="39"/>
  <c r="J152" i="39"/>
  <c r="G904" i="39"/>
  <c r="G739" i="39"/>
  <c r="G1003" i="39"/>
  <c r="G608" i="39"/>
  <c r="I780" i="39"/>
  <c r="I377" i="39"/>
  <c r="O145" i="39"/>
  <c r="P145" i="39" s="1"/>
  <c r="N145" i="39" s="1"/>
  <c r="Q225" i="39"/>
  <c r="R225" i="39" s="1"/>
  <c r="M225" i="39" s="1"/>
  <c r="J905" i="39"/>
  <c r="J621" i="39"/>
  <c r="J485" i="39"/>
  <c r="J211" i="39"/>
  <c r="I713" i="39"/>
  <c r="I573" i="39"/>
  <c r="I961" i="39"/>
  <c r="O630" i="39"/>
  <c r="P630" i="39" s="1"/>
  <c r="N630" i="39" s="1"/>
  <c r="J278" i="39"/>
  <c r="I602" i="39"/>
  <c r="G765" i="39"/>
  <c r="O669" i="39"/>
  <c r="P669" i="39" s="1"/>
  <c r="N669" i="39" s="1"/>
  <c r="I301" i="39"/>
  <c r="J142" i="39"/>
  <c r="I891" i="39"/>
  <c r="I926" i="39"/>
  <c r="I538" i="39"/>
  <c r="J783" i="39"/>
  <c r="O647" i="39"/>
  <c r="P647" i="39" s="1"/>
  <c r="N647" i="39" s="1"/>
  <c r="J1012" i="39"/>
  <c r="J591" i="39"/>
  <c r="J470" i="39"/>
  <c r="J196" i="39"/>
  <c r="G988" i="39"/>
  <c r="I450" i="39"/>
  <c r="G931" i="39"/>
  <c r="G536" i="39"/>
  <c r="I636" i="39"/>
  <c r="O304" i="39"/>
  <c r="P304" i="39" s="1"/>
  <c r="N304" i="39" s="1"/>
  <c r="J244" i="39"/>
  <c r="I549" i="39"/>
  <c r="G277" i="39"/>
  <c r="Q1002" i="39"/>
  <c r="R1002" i="39" s="1"/>
  <c r="M1002" i="39" s="1"/>
  <c r="O664" i="39"/>
  <c r="P664" i="39" s="1"/>
  <c r="N664" i="39" s="1"/>
  <c r="Q892" i="39"/>
  <c r="R892" i="39" s="1"/>
  <c r="M892" i="39" s="1"/>
  <c r="H319" i="39"/>
  <c r="H228" i="39"/>
  <c r="H158" i="39"/>
  <c r="H720" i="39"/>
  <c r="S1141" i="39"/>
  <c r="T1141" i="39" s="1"/>
  <c r="L1141" i="39" s="1"/>
  <c r="G1680" i="39"/>
  <c r="H1318" i="39"/>
  <c r="O1631" i="39"/>
  <c r="P1631" i="39" s="1"/>
  <c r="N1631" i="39" s="1"/>
  <c r="O1557" i="39"/>
  <c r="P1557" i="39" s="1"/>
  <c r="N1557" i="39" s="1"/>
  <c r="O1509" i="39"/>
  <c r="P1509" i="39" s="1"/>
  <c r="N1509" i="39" s="1"/>
  <c r="H1394" i="39"/>
  <c r="Q1293" i="39"/>
  <c r="R1293" i="39" s="1"/>
  <c r="M1293" i="39" s="1"/>
  <c r="O1156" i="39"/>
  <c r="P1156" i="39" s="1"/>
  <c r="N1156" i="39" s="1"/>
  <c r="O1089" i="39"/>
  <c r="P1089" i="39" s="1"/>
  <c r="N1089" i="39" s="1"/>
  <c r="I1267" i="39"/>
  <c r="S1217" i="39"/>
  <c r="T1217" i="39" s="1"/>
  <c r="L1217" i="39" s="1"/>
  <c r="O1673" i="39"/>
  <c r="P1673" i="39" s="1"/>
  <c r="N1673" i="39" s="1"/>
  <c r="Q1582" i="39"/>
  <c r="R1582" i="39" s="1"/>
  <c r="M1582" i="39" s="1"/>
  <c r="O1421" i="39"/>
  <c r="P1421" i="39" s="1"/>
  <c r="N1421" i="39" s="1"/>
  <c r="O1299" i="39"/>
  <c r="P1299" i="39" s="1"/>
  <c r="N1299" i="39" s="1"/>
  <c r="O1336" i="39"/>
  <c r="P1336" i="39" s="1"/>
  <c r="N1336" i="39" s="1"/>
  <c r="S1173" i="39"/>
  <c r="T1173" i="39" s="1"/>
  <c r="L1173" i="39" s="1"/>
  <c r="H1051" i="39"/>
  <c r="I1253" i="39"/>
  <c r="I1587" i="39"/>
  <c r="H1471" i="39"/>
  <c r="H1357" i="39"/>
  <c r="I1608" i="39"/>
  <c r="I1603" i="39"/>
  <c r="J321" i="39"/>
  <c r="O502" i="39"/>
  <c r="P502" i="39" s="1"/>
  <c r="N502" i="39" s="1"/>
  <c r="I629" i="39"/>
  <c r="G525" i="39"/>
  <c r="I634" i="39"/>
  <c r="I166" i="39"/>
  <c r="J73" i="39"/>
  <c r="J386" i="39"/>
  <c r="I986" i="39"/>
  <c r="J985" i="39"/>
  <c r="J862" i="39"/>
  <c r="J314" i="39"/>
  <c r="J374" i="39"/>
  <c r="J133" i="39"/>
  <c r="G189" i="39"/>
  <c r="G902" i="39"/>
  <c r="G683" i="39"/>
  <c r="G119" i="39"/>
  <c r="I428" i="39"/>
  <c r="I382" i="39"/>
  <c r="O550" i="39"/>
  <c r="P550" i="39" s="1"/>
  <c r="N550" i="39" s="1"/>
  <c r="J825" i="39"/>
  <c r="J570" i="39"/>
  <c r="J317" i="39"/>
  <c r="J41" i="39"/>
  <c r="I975" i="39"/>
  <c r="I828" i="39"/>
  <c r="I215" i="39"/>
  <c r="J901" i="39"/>
  <c r="J875" i="39"/>
  <c r="J156" i="39"/>
  <c r="O465" i="39"/>
  <c r="P465" i="39" s="1"/>
  <c r="N465" i="39" s="1"/>
  <c r="O469" i="39"/>
  <c r="P469" i="39" s="1"/>
  <c r="N469" i="39" s="1"/>
  <c r="Q541" i="39"/>
  <c r="R541" i="39" s="1"/>
  <c r="M541" i="39" s="1"/>
  <c r="O577" i="39"/>
  <c r="P577" i="39" s="1"/>
  <c r="N577" i="39" s="1"/>
  <c r="I944" i="39"/>
  <c r="I621" i="39"/>
  <c r="I198" i="39"/>
  <c r="J659" i="39"/>
  <c r="I896" i="39"/>
  <c r="J975" i="39"/>
  <c r="J746" i="39"/>
  <c r="J526" i="39"/>
  <c r="J258" i="39"/>
  <c r="G253" i="39"/>
  <c r="G817" i="39"/>
  <c r="G1043" i="39"/>
  <c r="G648" i="39"/>
  <c r="G229" i="39"/>
  <c r="Q618" i="39"/>
  <c r="R618" i="39" s="1"/>
  <c r="M618" i="39" s="1"/>
  <c r="O616" i="39"/>
  <c r="P616" i="39" s="1"/>
  <c r="N616" i="39" s="1"/>
  <c r="Q796" i="39"/>
  <c r="R796" i="39" s="1"/>
  <c r="M796" i="39" s="1"/>
  <c r="J937" i="39"/>
  <c r="J629" i="39"/>
  <c r="J489" i="39"/>
  <c r="J215" i="39"/>
  <c r="I802" i="39"/>
  <c r="I605" i="39"/>
  <c r="I969" i="39"/>
  <c r="I574" i="39"/>
  <c r="I126" i="39"/>
  <c r="O455" i="39"/>
  <c r="P455" i="39" s="1"/>
  <c r="N455" i="39" s="1"/>
  <c r="O306" i="39"/>
  <c r="P306" i="39" s="1"/>
  <c r="N306" i="39" s="1"/>
  <c r="I674" i="39"/>
  <c r="I608" i="39"/>
  <c r="G621" i="39"/>
  <c r="O886" i="39"/>
  <c r="P886" i="39" s="1"/>
  <c r="N886" i="39" s="1"/>
  <c r="I521" i="39"/>
  <c r="J290" i="39"/>
  <c r="I589" i="39"/>
  <c r="S682" i="39"/>
  <c r="T682" i="39" s="1"/>
  <c r="L682" i="39" s="1"/>
  <c r="J924" i="39"/>
  <c r="J682" i="39"/>
  <c r="J424" i="39"/>
  <c r="J113" i="39"/>
  <c r="G1008" i="39"/>
  <c r="G982" i="39"/>
  <c r="G843" i="39"/>
  <c r="G445" i="39"/>
  <c r="I460" i="39"/>
  <c r="O873" i="39"/>
  <c r="P873" i="39" s="1"/>
  <c r="N873" i="39" s="1"/>
  <c r="Q850" i="39"/>
  <c r="R850" i="39" s="1"/>
  <c r="M850" i="39" s="1"/>
  <c r="J890" i="39"/>
  <c r="J661" i="39"/>
  <c r="J344" i="39"/>
  <c r="J43" i="39"/>
  <c r="I842" i="39"/>
  <c r="I940" i="39"/>
  <c r="I801" i="39"/>
  <c r="J921" i="39"/>
  <c r="J997" i="39"/>
  <c r="O80" i="39"/>
  <c r="P80" i="39" s="1"/>
  <c r="N80" i="39" s="1"/>
  <c r="I845" i="39"/>
  <c r="G717" i="39"/>
  <c r="I469" i="39"/>
  <c r="I45" i="39"/>
  <c r="J40" i="39"/>
  <c r="J455" i="39"/>
  <c r="I1010" i="39"/>
  <c r="J974" i="39"/>
  <c r="J866" i="39"/>
  <c r="J646" i="39"/>
  <c r="J378" i="39"/>
  <c r="J137" i="39"/>
  <c r="G511" i="39"/>
  <c r="G910" i="39"/>
  <c r="G715" i="39"/>
  <c r="I155" i="39"/>
  <c r="I444" i="39"/>
  <c r="J885" i="39"/>
  <c r="I633" i="39"/>
  <c r="I526" i="39"/>
  <c r="I552" i="39"/>
  <c r="I149" i="39"/>
  <c r="O615" i="39"/>
  <c r="P615" i="39" s="1"/>
  <c r="N615" i="39" s="1"/>
  <c r="H113" i="39"/>
  <c r="H436" i="39"/>
  <c r="H271" i="39"/>
  <c r="H350" i="39"/>
  <c r="H185" i="39"/>
  <c r="H692" i="39"/>
  <c r="H729" i="39"/>
  <c r="Q1123" i="39"/>
  <c r="R1123" i="39" s="1"/>
  <c r="M1123" i="39" s="1"/>
  <c r="O1078" i="39"/>
  <c r="P1078" i="39" s="1"/>
  <c r="N1078" i="39" s="1"/>
  <c r="H1431" i="39"/>
  <c r="I1565" i="39"/>
  <c r="S1117" i="39"/>
  <c r="T1117" i="39" s="1"/>
  <c r="L1117" i="39" s="1"/>
  <c r="O1635" i="39"/>
  <c r="P1635" i="39" s="1"/>
  <c r="N1635" i="39" s="1"/>
  <c r="H1539" i="39"/>
  <c r="O1367" i="39"/>
  <c r="P1367" i="39" s="1"/>
  <c r="N1367" i="39" s="1"/>
  <c r="Q1298" i="39"/>
  <c r="R1298" i="39" s="1"/>
  <c r="M1298" i="39" s="1"/>
  <c r="O1245" i="39"/>
  <c r="P1245" i="39" s="1"/>
  <c r="N1245" i="39" s="1"/>
  <c r="Q1081" i="39"/>
  <c r="R1081" i="39" s="1"/>
  <c r="M1081" i="39" s="1"/>
  <c r="I1449" i="39"/>
  <c r="I1457" i="39"/>
  <c r="I1081" i="39"/>
  <c r="O1659" i="39"/>
  <c r="P1659" i="39" s="1"/>
  <c r="N1659" i="39" s="1"/>
  <c r="H1551" i="39"/>
  <c r="H1392" i="39"/>
  <c r="Q1310" i="39"/>
  <c r="R1310" i="39" s="1"/>
  <c r="M1310" i="39" s="1"/>
  <c r="Q1283" i="39"/>
  <c r="R1283" i="39" s="1"/>
  <c r="M1283" i="39" s="1"/>
  <c r="I1117" i="39"/>
  <c r="H1625" i="39"/>
  <c r="H1667" i="39"/>
  <c r="H1141" i="39"/>
  <c r="I1170" i="39"/>
  <c r="I1523" i="39"/>
  <c r="H1349" i="39"/>
  <c r="I1146" i="39"/>
  <c r="S1164" i="39"/>
  <c r="T1164" i="39" s="1"/>
  <c r="L1164" i="39" s="1"/>
  <c r="H1333" i="39"/>
  <c r="I129" i="39"/>
  <c r="I693" i="39"/>
  <c r="J869" i="39"/>
  <c r="O519" i="39"/>
  <c r="P519" i="39" s="1"/>
  <c r="N519" i="39" s="1"/>
  <c r="I877" i="39"/>
  <c r="G781" i="39"/>
  <c r="I725" i="39"/>
  <c r="I221" i="39"/>
  <c r="J130" i="39"/>
  <c r="J471" i="39"/>
  <c r="I894" i="39"/>
  <c r="J942" i="39"/>
  <c r="J846" i="39"/>
  <c r="J612" i="39"/>
  <c r="J358" i="39"/>
  <c r="J52" i="39"/>
  <c r="G1017" i="39"/>
  <c r="G870" i="39"/>
  <c r="G555" i="39"/>
  <c r="Q826" i="39"/>
  <c r="R826" i="39" s="1"/>
  <c r="M826" i="39" s="1"/>
  <c r="I364" i="39"/>
  <c r="I318" i="39"/>
  <c r="O141" i="39"/>
  <c r="P141" i="39" s="1"/>
  <c r="N141" i="39" s="1"/>
  <c r="J809" i="39"/>
  <c r="J411" i="39"/>
  <c r="J228" i="39"/>
  <c r="J66" i="39"/>
  <c r="I943" i="39"/>
  <c r="I796" i="39"/>
  <c r="I774" i="39"/>
  <c r="J459" i="39"/>
  <c r="J902" i="39"/>
  <c r="I697" i="39"/>
  <c r="I592" i="39"/>
  <c r="I370" i="39"/>
  <c r="Q914" i="39"/>
  <c r="R914" i="39" s="1"/>
  <c r="M914" i="39" s="1"/>
  <c r="I818" i="39"/>
  <c r="I375" i="39"/>
  <c r="I1003" i="39"/>
  <c r="I256" i="39"/>
  <c r="J585" i="39"/>
  <c r="I498" i="39"/>
  <c r="J1041" i="39"/>
  <c r="J730" i="39"/>
  <c r="J510" i="39"/>
  <c r="J105" i="39"/>
  <c r="G936" i="39"/>
  <c r="G771" i="39"/>
  <c r="G1011" i="39"/>
  <c r="G616" i="39"/>
  <c r="O132" i="39"/>
  <c r="P132" i="39" s="1"/>
  <c r="N132" i="39" s="1"/>
  <c r="I393" i="39"/>
  <c r="O273" i="39"/>
  <c r="P273" i="39" s="1"/>
  <c r="N273" i="39" s="1"/>
  <c r="Q715" i="39"/>
  <c r="R715" i="39" s="1"/>
  <c r="M715" i="39" s="1"/>
  <c r="J1026" i="39"/>
  <c r="J597" i="39"/>
  <c r="J473" i="39"/>
  <c r="J199" i="39"/>
  <c r="I1014" i="39"/>
  <c r="I477" i="39"/>
  <c r="I937" i="39"/>
  <c r="I542" i="39"/>
  <c r="O367" i="39"/>
  <c r="P367" i="39" s="1"/>
  <c r="N367" i="39" s="1"/>
  <c r="I151" i="39"/>
  <c r="G245" i="39"/>
  <c r="I506" i="39"/>
  <c r="O696" i="39"/>
  <c r="P696" i="39" s="1"/>
  <c r="N696" i="39" s="1"/>
  <c r="I862" i="39"/>
  <c r="J363" i="39"/>
  <c r="I995" i="39"/>
  <c r="J1015" i="39"/>
  <c r="J892" i="39"/>
  <c r="J666" i="39"/>
  <c r="J392" i="39"/>
  <c r="J88" i="39"/>
  <c r="G880" i="39"/>
  <c r="G950" i="39"/>
  <c r="G811" i="39"/>
  <c r="I315" i="39"/>
  <c r="G249" i="39"/>
  <c r="O276" i="39"/>
  <c r="P276" i="39" s="1"/>
  <c r="N276" i="39" s="1"/>
  <c r="O934" i="39"/>
  <c r="P934" i="39" s="1"/>
  <c r="N934" i="39" s="1"/>
  <c r="J865" i="39"/>
  <c r="J645" i="39"/>
  <c r="J377" i="39"/>
  <c r="J136" i="39"/>
  <c r="I489" i="39"/>
  <c r="I908" i="39"/>
  <c r="J383" i="39"/>
  <c r="J795" i="39"/>
  <c r="J889" i="39"/>
  <c r="G133" i="39"/>
  <c r="I973" i="39"/>
  <c r="G353" i="39"/>
  <c r="I965" i="39"/>
  <c r="G86" i="39"/>
  <c r="J157" i="39"/>
  <c r="J519" i="39"/>
  <c r="J134" i="39"/>
  <c r="J843" i="39"/>
  <c r="J850" i="39"/>
  <c r="J620" i="39"/>
  <c r="J362" i="39"/>
  <c r="J103" i="39"/>
  <c r="G1025" i="39"/>
  <c r="G878" i="39"/>
  <c r="G587" i="39"/>
  <c r="O625" i="39"/>
  <c r="P625" i="39" s="1"/>
  <c r="N625" i="39" s="1"/>
  <c r="I380" i="39"/>
  <c r="J1010" i="39"/>
  <c r="I950" i="39"/>
  <c r="I462" i="39"/>
  <c r="I488" i="39"/>
  <c r="I29" i="39"/>
  <c r="O272" i="39"/>
  <c r="P272" i="39" s="1"/>
  <c r="N272" i="39" s="1"/>
  <c r="H110" i="39"/>
  <c r="H500" i="39"/>
  <c r="H395" i="39"/>
  <c r="H479" i="39"/>
  <c r="H334" i="39"/>
  <c r="H756" i="39"/>
  <c r="H793" i="39"/>
  <c r="S1183" i="39"/>
  <c r="T1183" i="39" s="1"/>
  <c r="L1183" i="39" s="1"/>
  <c r="H1447" i="39"/>
  <c r="O1408" i="39"/>
  <c r="P1408" i="39" s="1"/>
  <c r="N1408" i="39" s="1"/>
  <c r="I1312" i="39"/>
  <c r="O1595" i="39"/>
  <c r="P1595" i="39" s="1"/>
  <c r="N1595" i="39" s="1"/>
  <c r="O1507" i="39"/>
  <c r="P1507" i="39" s="1"/>
  <c r="N1507" i="39" s="1"/>
  <c r="H1530" i="39"/>
  <c r="Q1269" i="39"/>
  <c r="R1269" i="39" s="1"/>
  <c r="M1269" i="39" s="1"/>
  <c r="O1204" i="39"/>
  <c r="P1204" i="39" s="1"/>
  <c r="N1204" i="39" s="1"/>
  <c r="S1175" i="39"/>
  <c r="T1175" i="39" s="1"/>
  <c r="L1175" i="39" s="1"/>
  <c r="I1154" i="39"/>
  <c r="H1348" i="39"/>
  <c r="S1605" i="39"/>
  <c r="T1605" i="39" s="1"/>
  <c r="L1605" i="39" s="1"/>
  <c r="I1528" i="39"/>
  <c r="H1470" i="39"/>
  <c r="O1335" i="39"/>
  <c r="P1335" i="39" s="1"/>
  <c r="N1335" i="39" s="1"/>
  <c r="S1397" i="39"/>
  <c r="T1397" i="39" s="1"/>
  <c r="L1397" i="39" s="1"/>
  <c r="H1232" i="39"/>
  <c r="O1069" i="39"/>
  <c r="P1069" i="39" s="1"/>
  <c r="N1069" i="39" s="1"/>
  <c r="I1358" i="39"/>
  <c r="Q1211" i="39"/>
  <c r="R1211" i="39" s="1"/>
  <c r="M1211" i="39" s="1"/>
  <c r="I1568" i="39"/>
  <c r="H1085" i="39"/>
  <c r="I1433" i="39"/>
  <c r="I1283" i="39"/>
  <c r="I1572" i="39"/>
  <c r="I971" i="39"/>
  <c r="J121" i="39"/>
  <c r="J539" i="39"/>
  <c r="I381" i="39"/>
  <c r="O208" i="39"/>
  <c r="P208" i="39" s="1"/>
  <c r="N208" i="39" s="1"/>
  <c r="I853" i="39"/>
  <c r="I851" i="39"/>
  <c r="I786" i="39"/>
  <c r="G733" i="39"/>
  <c r="J755" i="39"/>
  <c r="J451" i="39"/>
  <c r="J236" i="39"/>
  <c r="J957" i="39"/>
  <c r="J766" i="39"/>
  <c r="J546" i="39"/>
  <c r="J269" i="39"/>
  <c r="G852" i="39"/>
  <c r="G857" i="39"/>
  <c r="G471" i="39"/>
  <c r="G688" i="39"/>
  <c r="G473" i="39"/>
  <c r="O765" i="39"/>
  <c r="P765" i="39" s="1"/>
  <c r="N765" i="39" s="1"/>
  <c r="O936" i="39"/>
  <c r="P936" i="39" s="1"/>
  <c r="N936" i="39" s="1"/>
  <c r="O402" i="39"/>
  <c r="P402" i="39" s="1"/>
  <c r="N402" i="39" s="1"/>
  <c r="J903" i="39"/>
  <c r="J729" i="39"/>
  <c r="J509" i="39"/>
  <c r="J42" i="39"/>
  <c r="I962" i="39"/>
  <c r="I765" i="39"/>
  <c r="I1009" i="39"/>
  <c r="I614" i="39"/>
  <c r="J197" i="39"/>
  <c r="I77" i="39"/>
  <c r="Q548" i="39"/>
  <c r="R548" i="39" s="1"/>
  <c r="M548" i="39" s="1"/>
  <c r="I642" i="39"/>
  <c r="I544" i="39"/>
  <c r="G493" i="39"/>
  <c r="Q854" i="39"/>
  <c r="R854" i="39" s="1"/>
  <c r="M854" i="39" s="1"/>
  <c r="I569" i="39"/>
  <c r="J337" i="39"/>
  <c r="I931" i="39"/>
  <c r="J965" i="39"/>
  <c r="J932" i="39"/>
  <c r="J686" i="39"/>
  <c r="J432" i="39"/>
  <c r="J153" i="39"/>
  <c r="G1040" i="39"/>
  <c r="G990" i="39"/>
  <c r="G851" i="39"/>
  <c r="G456" i="39"/>
  <c r="I476" i="39"/>
  <c r="O1001" i="39"/>
  <c r="P1001" i="39" s="1"/>
  <c r="N1001" i="39" s="1"/>
  <c r="O48" i="39"/>
  <c r="P48" i="39" s="1"/>
  <c r="N48" i="39" s="1"/>
  <c r="J716" i="39"/>
  <c r="J649" i="39"/>
  <c r="J381" i="39"/>
  <c r="J140" i="39"/>
  <c r="I617" i="39"/>
  <c r="I916" i="39"/>
  <c r="I741" i="39"/>
  <c r="J651" i="39"/>
  <c r="I798" i="39"/>
  <c r="J601" i="39"/>
  <c r="O340" i="39"/>
  <c r="P340" i="39" s="1"/>
  <c r="N340" i="39" s="1"/>
  <c r="O175" i="39"/>
  <c r="P175" i="39" s="1"/>
  <c r="N175" i="39" s="1"/>
  <c r="I778" i="39"/>
  <c r="I1032" i="39"/>
  <c r="G257" i="39"/>
  <c r="I285" i="39"/>
  <c r="J695" i="39"/>
  <c r="J329" i="39"/>
  <c r="J527" i="39"/>
  <c r="J806" i="39"/>
  <c r="J405" i="39"/>
  <c r="J309" i="39"/>
  <c r="J60" i="39"/>
  <c r="G937" i="39"/>
  <c r="G790" i="39"/>
  <c r="G768" i="39"/>
  <c r="G633" i="39"/>
  <c r="I204" i="39"/>
  <c r="G50" i="39"/>
  <c r="O31" i="39"/>
  <c r="P31" i="39" s="1"/>
  <c r="N31" i="39" s="1"/>
  <c r="J931" i="39"/>
  <c r="J785" i="39"/>
  <c r="J565" i="39"/>
  <c r="J288" i="39"/>
  <c r="I1038" i="39"/>
  <c r="I895" i="39"/>
  <c r="I625" i="39"/>
  <c r="Q779" i="39"/>
  <c r="R779" i="39" s="1"/>
  <c r="M779" i="39" s="1"/>
  <c r="J443" i="39"/>
  <c r="I13" i="39"/>
  <c r="G37" i="39"/>
  <c r="I949" i="39"/>
  <c r="I947" i="39"/>
  <c r="I861" i="39"/>
  <c r="I690" i="39"/>
  <c r="J803" i="39"/>
  <c r="J499" i="39"/>
  <c r="J221" i="39"/>
  <c r="J989" i="39"/>
  <c r="J770" i="39"/>
  <c r="J550" i="39"/>
  <c r="J273" i="39"/>
  <c r="G884" i="39"/>
  <c r="G865" i="39"/>
  <c r="G503" i="39"/>
  <c r="G696" i="39"/>
  <c r="G489" i="39"/>
  <c r="I361" i="39"/>
  <c r="J657" i="39"/>
  <c r="I932" i="39"/>
  <c r="G725" i="39"/>
  <c r="I296" i="39"/>
  <c r="I250" i="39"/>
  <c r="O399" i="39"/>
  <c r="P399" i="39" s="1"/>
  <c r="N399" i="39" s="1"/>
  <c r="H252" i="39"/>
  <c r="H62" i="39"/>
  <c r="H488" i="39"/>
  <c r="H707" i="39"/>
  <c r="H419" i="39"/>
  <c r="H151" i="39"/>
  <c r="H770" i="39"/>
  <c r="H715" i="39"/>
  <c r="H651" i="39"/>
  <c r="H872" i="39"/>
  <c r="H698" i="39"/>
  <c r="H863" i="39"/>
  <c r="H373" i="39"/>
  <c r="S29" i="39"/>
  <c r="T29" i="39" s="1"/>
  <c r="L29" i="39" s="1"/>
  <c r="S59" i="39"/>
  <c r="T59" i="39" s="1"/>
  <c r="L59" i="39" s="1"/>
  <c r="S55" i="39"/>
  <c r="T55" i="39" s="1"/>
  <c r="L55" i="39" s="1"/>
  <c r="S252" i="39"/>
  <c r="T252" i="39" s="1"/>
  <c r="L252" i="39" s="1"/>
  <c r="Q293" i="39"/>
  <c r="R293" i="39" s="1"/>
  <c r="M293" i="39" s="1"/>
  <c r="S158" i="39"/>
  <c r="T158" i="39" s="1"/>
  <c r="L158" i="39" s="1"/>
  <c r="S479" i="39"/>
  <c r="T479" i="39" s="1"/>
  <c r="L479" i="39" s="1"/>
  <c r="S749" i="39"/>
  <c r="T749" i="39" s="1"/>
  <c r="L749" i="39" s="1"/>
  <c r="Q76" i="39"/>
  <c r="R76" i="39" s="1"/>
  <c r="M76" i="39" s="1"/>
  <c r="O893" i="39"/>
  <c r="P893" i="39" s="1"/>
  <c r="N893" i="39" s="1"/>
  <c r="J733" i="39"/>
  <c r="I791" i="39"/>
  <c r="I33" i="39"/>
  <c r="I408" i="39"/>
  <c r="I362" i="39"/>
  <c r="O470" i="39"/>
  <c r="P470" i="39" s="1"/>
  <c r="N470" i="39" s="1"/>
  <c r="H28" i="39"/>
  <c r="H489" i="39"/>
  <c r="H376" i="39"/>
  <c r="H263" i="39"/>
  <c r="H510" i="39"/>
  <c r="H654" i="39"/>
  <c r="H655" i="39"/>
  <c r="H308" i="39"/>
  <c r="H822" i="39"/>
  <c r="H712" i="39"/>
  <c r="H757" i="39"/>
  <c r="H875" i="39"/>
  <c r="H914" i="39"/>
  <c r="S368" i="39"/>
  <c r="T368" i="39" s="1"/>
  <c r="L368" i="39" s="1"/>
  <c r="S542" i="39"/>
  <c r="T542" i="39" s="1"/>
  <c r="L542" i="39" s="1"/>
  <c r="Q95" i="39"/>
  <c r="R95" i="39" s="1"/>
  <c r="M95" i="39" s="1"/>
  <c r="Q1468" i="39"/>
  <c r="R1468" i="39" s="1"/>
  <c r="M1468" i="39" s="1"/>
  <c r="H1498" i="39"/>
  <c r="O1398" i="39"/>
  <c r="P1398" i="39" s="1"/>
  <c r="N1398" i="39" s="1"/>
  <c r="O1228" i="39"/>
  <c r="P1228" i="39" s="1"/>
  <c r="N1228" i="39" s="1"/>
  <c r="O1146" i="39"/>
  <c r="P1146" i="39" s="1"/>
  <c r="N1146" i="39" s="1"/>
  <c r="I1481" i="39"/>
  <c r="S1368" i="39"/>
  <c r="T1368" i="39" s="1"/>
  <c r="L1368" i="39" s="1"/>
  <c r="S1148" i="39"/>
  <c r="T1148" i="39" s="1"/>
  <c r="L1148" i="39" s="1"/>
  <c r="Q1588" i="39"/>
  <c r="R1588" i="39" s="1"/>
  <c r="M1588" i="39" s="1"/>
  <c r="S1491" i="39"/>
  <c r="T1491" i="39" s="1"/>
  <c r="L1491" i="39" s="1"/>
  <c r="H1522" i="39"/>
  <c r="H1243" i="39"/>
  <c r="I1197" i="39"/>
  <c r="O1167" i="39"/>
  <c r="P1167" i="39" s="1"/>
  <c r="N1167" i="39" s="1"/>
  <c r="I1342" i="39"/>
  <c r="I1545" i="39"/>
  <c r="I1119" i="39"/>
  <c r="H1225" i="39"/>
  <c r="I1105" i="39"/>
  <c r="H1161" i="39"/>
  <c r="I1103" i="39"/>
  <c r="I1539" i="39"/>
  <c r="H1237" i="39"/>
  <c r="G118" i="39"/>
  <c r="J827" i="39"/>
  <c r="Q889" i="39"/>
  <c r="R889" i="39" s="1"/>
  <c r="M889" i="39" s="1"/>
  <c r="I738" i="39"/>
  <c r="I736" i="39"/>
  <c r="G161" i="39"/>
  <c r="O903" i="39"/>
  <c r="P903" i="39" s="1"/>
  <c r="N903" i="39" s="1"/>
  <c r="I978" i="39"/>
  <c r="J251" i="39"/>
  <c r="I867" i="39"/>
  <c r="J1019" i="39"/>
  <c r="S194" i="39"/>
  <c r="T194" i="39" s="1"/>
  <c r="L194" i="39" s="1"/>
  <c r="J876" i="39"/>
  <c r="J658" i="39"/>
  <c r="J320" i="39"/>
  <c r="J31" i="39"/>
  <c r="G816" i="39"/>
  <c r="G934" i="39"/>
  <c r="G795" i="39"/>
  <c r="I251" i="39"/>
  <c r="G103" i="39"/>
  <c r="Q480" i="39"/>
  <c r="R480" i="39" s="1"/>
  <c r="M480" i="39" s="1"/>
  <c r="O806" i="39"/>
  <c r="P806" i="39" s="1"/>
  <c r="N806" i="39" s="1"/>
  <c r="J841" i="39"/>
  <c r="J602" i="39"/>
  <c r="J349" i="39"/>
  <c r="J32" i="39"/>
  <c r="I1007" i="39"/>
  <c r="I860" i="39"/>
  <c r="I517" i="39"/>
  <c r="J266" i="39"/>
  <c r="I413" i="39"/>
  <c r="J367" i="39"/>
  <c r="I208" i="39"/>
  <c r="O305" i="39"/>
  <c r="P305" i="39" s="1"/>
  <c r="N305" i="39" s="1"/>
  <c r="I1013" i="39"/>
  <c r="I1011" i="39"/>
  <c r="I816" i="39"/>
  <c r="I864" i="39"/>
  <c r="O303" i="39"/>
  <c r="P303" i="39" s="1"/>
  <c r="N303" i="39" s="1"/>
  <c r="J423" i="39"/>
  <c r="I1035" i="39"/>
  <c r="J925" i="39"/>
  <c r="J762" i="39"/>
  <c r="J542" i="39"/>
  <c r="J265" i="39"/>
  <c r="G820" i="39"/>
  <c r="G849" i="39"/>
  <c r="G413" i="39"/>
  <c r="G680" i="39"/>
  <c r="G457" i="39"/>
  <c r="O637" i="39"/>
  <c r="P637" i="39" s="1"/>
  <c r="N637" i="39" s="1"/>
  <c r="O872" i="39"/>
  <c r="P872" i="39" s="1"/>
  <c r="N872" i="39" s="1"/>
  <c r="O274" i="39"/>
  <c r="P274" i="39" s="1"/>
  <c r="N274" i="39" s="1"/>
  <c r="J871" i="39"/>
  <c r="J725" i="39"/>
  <c r="J505" i="39"/>
  <c r="J117" i="39"/>
  <c r="I930" i="39"/>
  <c r="I733" i="39"/>
  <c r="I1001" i="39"/>
  <c r="I606" i="39"/>
  <c r="I1030" i="39"/>
  <c r="I869" i="39"/>
  <c r="O429" i="39"/>
  <c r="P429" i="39" s="1"/>
  <c r="N429" i="39" s="1"/>
  <c r="I546" i="39"/>
  <c r="O977" i="39"/>
  <c r="P977" i="39" s="1"/>
  <c r="N977" i="39" s="1"/>
  <c r="I576" i="39"/>
  <c r="Q956" i="39"/>
  <c r="R956" i="39" s="1"/>
  <c r="M956" i="39" s="1"/>
  <c r="I954" i="39"/>
  <c r="J54" i="39"/>
  <c r="I856" i="39"/>
  <c r="Q68" i="39"/>
  <c r="R68" i="39" s="1"/>
  <c r="M68" i="39" s="1"/>
  <c r="J956" i="39"/>
  <c r="J698" i="39"/>
  <c r="J442" i="39"/>
  <c r="J168" i="39"/>
  <c r="G687" i="39"/>
  <c r="G1014" i="39"/>
  <c r="G875" i="39"/>
  <c r="G480" i="39"/>
  <c r="I524" i="39"/>
  <c r="I101" i="39"/>
  <c r="O432" i="39"/>
  <c r="P432" i="39" s="1"/>
  <c r="N432" i="39" s="1"/>
  <c r="J922" i="39"/>
  <c r="J677" i="39"/>
  <c r="J414" i="39"/>
  <c r="J126" i="39"/>
  <c r="I970" i="39"/>
  <c r="I972" i="39"/>
  <c r="I833" i="39"/>
  <c r="O45" i="39"/>
  <c r="P45" i="39" s="1"/>
  <c r="N45" i="39" s="1"/>
  <c r="I501" i="39"/>
  <c r="G461" i="39"/>
  <c r="I570" i="39"/>
  <c r="I94" i="39"/>
  <c r="I990" i="39"/>
  <c r="J379" i="39"/>
  <c r="I553" i="39"/>
  <c r="J887" i="39"/>
  <c r="J884" i="39"/>
  <c r="J662" i="39"/>
  <c r="J352" i="39"/>
  <c r="J47" i="39"/>
  <c r="G848" i="39"/>
  <c r="G942" i="39"/>
  <c r="G803" i="39"/>
  <c r="I283" i="39"/>
  <c r="G185" i="39"/>
  <c r="J74" i="39"/>
  <c r="I590" i="39"/>
  <c r="I616" i="39"/>
  <c r="I213" i="39"/>
  <c r="O871" i="39"/>
  <c r="P871" i="39" s="1"/>
  <c r="N871" i="39" s="1"/>
  <c r="S308" i="39"/>
  <c r="T308" i="39" s="1"/>
  <c r="L308" i="39" s="1"/>
  <c r="H372" i="39"/>
  <c r="H582" i="39"/>
  <c r="H538" i="39"/>
  <c r="H669" i="39"/>
  <c r="H1125" i="39"/>
  <c r="I1549" i="39"/>
  <c r="H1220" i="39"/>
  <c r="Q1658" i="39"/>
  <c r="R1658" i="39" s="1"/>
  <c r="M1658" i="39" s="1"/>
  <c r="O1560" i="39"/>
  <c r="P1560" i="39" s="1"/>
  <c r="N1560" i="39" s="1"/>
  <c r="Q1406" i="39"/>
  <c r="R1406" i="39" s="1"/>
  <c r="M1406" i="39" s="1"/>
  <c r="O1285" i="39"/>
  <c r="P1285" i="39" s="1"/>
  <c r="N1285" i="39" s="1"/>
  <c r="Q1326" i="39"/>
  <c r="R1326" i="39" s="1"/>
  <c r="M1326" i="39" s="1"/>
  <c r="I1121" i="39"/>
  <c r="I1047" i="39"/>
  <c r="Q1370" i="39"/>
  <c r="R1370" i="39" s="1"/>
  <c r="M1370" i="39" s="1"/>
  <c r="S1079" i="39"/>
  <c r="T1079" i="39" s="1"/>
  <c r="L1079" i="39" s="1"/>
  <c r="S1579" i="39"/>
  <c r="T1579" i="39" s="1"/>
  <c r="L1579" i="39" s="1"/>
  <c r="Q1487" i="39"/>
  <c r="R1487" i="39" s="1"/>
  <c r="M1487" i="39" s="1"/>
  <c r="H1424" i="39"/>
  <c r="S1329" i="39"/>
  <c r="T1329" i="39" s="1"/>
  <c r="L1329" i="39" s="1"/>
  <c r="O1279" i="39"/>
  <c r="P1279" i="39" s="1"/>
  <c r="N1279" i="39" s="1"/>
  <c r="I1155" i="39"/>
  <c r="H1675" i="39"/>
  <c r="H1599" i="39"/>
  <c r="I1642" i="39"/>
  <c r="H1373" i="39"/>
  <c r="H1415" i="39"/>
  <c r="I1559" i="39"/>
  <c r="I1210" i="39"/>
  <c r="I1440" i="39"/>
  <c r="I1099" i="39"/>
  <c r="J763" i="39"/>
  <c r="J731" i="39"/>
  <c r="J759" i="39"/>
  <c r="I354" i="39"/>
  <c r="Q697" i="39"/>
  <c r="R697" i="39" s="1"/>
  <c r="M697" i="39" s="1"/>
  <c r="I714" i="39"/>
  <c r="I968" i="39"/>
  <c r="G669" i="39"/>
  <c r="I258" i="39"/>
  <c r="J663" i="39"/>
  <c r="J302" i="39"/>
  <c r="J415" i="39"/>
  <c r="J798" i="39"/>
  <c r="J389" i="39"/>
  <c r="J301" i="39"/>
  <c r="J79" i="39"/>
  <c r="G921" i="39"/>
  <c r="G727" i="39"/>
  <c r="G752" i="39"/>
  <c r="G601" i="39"/>
  <c r="I172" i="39"/>
  <c r="O661" i="39"/>
  <c r="P661" i="39" s="1"/>
  <c r="N661" i="39" s="1"/>
  <c r="Q937" i="39"/>
  <c r="R937" i="39" s="1"/>
  <c r="M937" i="39" s="1"/>
  <c r="J981" i="39"/>
  <c r="J761" i="39"/>
  <c r="J541" i="39"/>
  <c r="J264" i="39"/>
  <c r="I846" i="39"/>
  <c r="I847" i="39"/>
  <c r="I391" i="39"/>
  <c r="I678" i="39"/>
  <c r="I641" i="39"/>
  <c r="J56" i="39"/>
  <c r="I768" i="39"/>
  <c r="G193" i="39"/>
  <c r="I160" i="39"/>
  <c r="O925" i="39"/>
  <c r="P925" i="39" s="1"/>
  <c r="N925" i="39" s="1"/>
  <c r="J146" i="39"/>
  <c r="I826" i="39"/>
  <c r="J213" i="39"/>
  <c r="I792" i="39"/>
  <c r="Q226" i="39"/>
  <c r="R226" i="39" s="1"/>
  <c r="M226" i="39" s="1"/>
  <c r="J996" i="39"/>
  <c r="J575" i="39"/>
  <c r="J462" i="39"/>
  <c r="J188" i="39"/>
  <c r="G924" i="39"/>
  <c r="G205" i="39"/>
  <c r="G915" i="39"/>
  <c r="G520" i="39"/>
  <c r="I604" i="39"/>
  <c r="I201" i="39"/>
  <c r="O759" i="39"/>
  <c r="P759" i="39" s="1"/>
  <c r="N759" i="39" s="1"/>
  <c r="S453" i="39"/>
  <c r="T453" i="39" s="1"/>
  <c r="L453" i="39" s="1"/>
  <c r="J930" i="39"/>
  <c r="J681" i="39"/>
  <c r="J422" i="39"/>
  <c r="J97" i="39"/>
  <c r="I1002" i="39"/>
  <c r="I980" i="39"/>
  <c r="I841" i="39"/>
  <c r="S728" i="39"/>
  <c r="T728" i="39" s="1"/>
  <c r="L728" i="39" s="1"/>
  <c r="J638" i="39"/>
  <c r="J950" i="39"/>
  <c r="O824" i="39"/>
  <c r="P824" i="39" s="1"/>
  <c r="N824" i="39" s="1"/>
  <c r="I327" i="39"/>
  <c r="I522" i="39"/>
  <c r="I737" i="39"/>
  <c r="G135" i="39"/>
  <c r="J205" i="39"/>
  <c r="J567" i="39"/>
  <c r="J209" i="39"/>
  <c r="J747" i="39"/>
  <c r="J838" i="39"/>
  <c r="J596" i="39"/>
  <c r="J343" i="39"/>
  <c r="J20" i="39"/>
  <c r="G1001" i="39"/>
  <c r="G854" i="39"/>
  <c r="G491" i="39"/>
  <c r="G761" i="39"/>
  <c r="I332" i="39"/>
  <c r="I286" i="39"/>
  <c r="Q782" i="39"/>
  <c r="R782" i="39" s="1"/>
  <c r="M782" i="39" s="1"/>
  <c r="J817" i="39"/>
  <c r="J427" i="39"/>
  <c r="J260" i="39"/>
  <c r="J82" i="39"/>
  <c r="I959" i="39"/>
  <c r="I812" i="39"/>
  <c r="J743" i="39"/>
  <c r="I890" i="39"/>
  <c r="J699" i="39"/>
  <c r="O905" i="39"/>
  <c r="P905" i="39" s="1"/>
  <c r="N905" i="39" s="1"/>
  <c r="O431" i="39"/>
  <c r="P431" i="39" s="1"/>
  <c r="N431" i="39" s="1"/>
  <c r="I279" i="39"/>
  <c r="I247" i="39"/>
  <c r="I466" i="39"/>
  <c r="O797" i="39"/>
  <c r="P797" i="39" s="1"/>
  <c r="N797" i="39" s="1"/>
  <c r="J711" i="39"/>
  <c r="J359" i="39"/>
  <c r="J495" i="39"/>
  <c r="J802" i="39"/>
  <c r="J397" i="39"/>
  <c r="J305" i="39"/>
  <c r="J87" i="39"/>
  <c r="G929" i="39"/>
  <c r="G759" i="39"/>
  <c r="G760" i="39"/>
  <c r="G617" i="39"/>
  <c r="I188" i="39"/>
  <c r="J749" i="39"/>
  <c r="I823" i="39"/>
  <c r="I97" i="39"/>
  <c r="I424" i="39"/>
  <c r="I378" i="39"/>
  <c r="O534" i="39"/>
  <c r="P534" i="39" s="1"/>
  <c r="N534" i="39" s="1"/>
  <c r="H231" i="39"/>
  <c r="H425" i="39"/>
  <c r="H360" i="39"/>
  <c r="H636" i="39"/>
  <c r="H478" i="39"/>
  <c r="H629" i="39"/>
  <c r="H631" i="39"/>
  <c r="H1218" i="39"/>
  <c r="H1080" i="39"/>
  <c r="I1652" i="39"/>
  <c r="H1483" i="39"/>
  <c r="Q1597" i="39"/>
  <c r="R1597" i="39" s="1"/>
  <c r="M1597" i="39" s="1"/>
  <c r="S1558" i="39"/>
  <c r="T1558" i="39" s="1"/>
  <c r="L1558" i="39" s="1"/>
  <c r="S1419" i="39"/>
  <c r="T1419" i="39" s="1"/>
  <c r="L1419" i="39" s="1"/>
  <c r="H1459" i="39"/>
  <c r="Q1348" i="39"/>
  <c r="R1348" i="39" s="1"/>
  <c r="M1348" i="39" s="1"/>
  <c r="H1230" i="39"/>
  <c r="O1161" i="39"/>
  <c r="P1161" i="39" s="1"/>
  <c r="N1161" i="39" s="1"/>
  <c r="H1423" i="39"/>
  <c r="I1383" i="39"/>
  <c r="S1621" i="39"/>
  <c r="T1621" i="39" s="1"/>
  <c r="L1621" i="39" s="1"/>
  <c r="S1577" i="39"/>
  <c r="T1577" i="39" s="1"/>
  <c r="L1577" i="39" s="1"/>
  <c r="Q1436" i="39"/>
  <c r="R1436" i="39" s="1"/>
  <c r="M1436" i="39" s="1"/>
  <c r="Q1474" i="39"/>
  <c r="R1474" i="39" s="1"/>
  <c r="M1474" i="39" s="1"/>
  <c r="O1366" i="39"/>
  <c r="P1366" i="39" s="1"/>
  <c r="N1366" i="39" s="1"/>
  <c r="I1166" i="39"/>
  <c r="Q1109" i="39"/>
  <c r="R1109" i="39" s="1"/>
  <c r="M1109" i="39" s="1"/>
  <c r="I1350" i="39"/>
  <c r="I1553" i="39"/>
  <c r="I1555" i="39"/>
  <c r="I1093" i="39"/>
  <c r="I1234" i="39"/>
  <c r="I1464" i="39"/>
  <c r="S1238" i="39"/>
  <c r="T1238" i="39" s="1"/>
  <c r="L1238" i="39" s="1"/>
  <c r="J1042" i="39"/>
  <c r="J511" i="39"/>
  <c r="J667" i="39"/>
  <c r="I109" i="39"/>
  <c r="O173" i="39"/>
  <c r="P173" i="39" s="1"/>
  <c r="N173" i="39" s="1"/>
  <c r="I533" i="39"/>
  <c r="I525" i="39"/>
  <c r="I530" i="39"/>
  <c r="I304" i="39"/>
  <c r="J593" i="39"/>
  <c r="J375" i="39"/>
  <c r="J463" i="39"/>
  <c r="J915" i="39"/>
  <c r="J782" i="39"/>
  <c r="J562" i="39"/>
  <c r="J285" i="39"/>
  <c r="G980" i="39"/>
  <c r="G889" i="39"/>
  <c r="G599" i="39"/>
  <c r="G720" i="39"/>
  <c r="G537" i="39"/>
  <c r="G78" i="39"/>
  <c r="I86" i="39"/>
  <c r="Q681" i="39"/>
  <c r="R681" i="39" s="1"/>
  <c r="M681" i="39" s="1"/>
  <c r="J1031" i="39"/>
  <c r="J745" i="39"/>
  <c r="J525" i="39"/>
  <c r="J254" i="39"/>
  <c r="I505" i="39"/>
  <c r="I815" i="39"/>
  <c r="I1041" i="39"/>
  <c r="I646" i="39"/>
  <c r="J609" i="39"/>
  <c r="I888" i="39"/>
  <c r="O49" i="39"/>
  <c r="P49" i="39" s="1"/>
  <c r="N49" i="39" s="1"/>
  <c r="I514" i="39"/>
  <c r="I416" i="39"/>
  <c r="G449" i="39"/>
  <c r="O301" i="39"/>
  <c r="P301" i="39" s="1"/>
  <c r="N301" i="39" s="1"/>
  <c r="I966" i="39"/>
  <c r="J274" i="39"/>
  <c r="O68" i="39"/>
  <c r="P68" i="39" s="1"/>
  <c r="N68" i="39" s="1"/>
  <c r="S757" i="39"/>
  <c r="T757" i="39" s="1"/>
  <c r="L757" i="39" s="1"/>
  <c r="J964" i="39"/>
  <c r="J702" i="39"/>
  <c r="J446" i="39"/>
  <c r="J172" i="39"/>
  <c r="G796" i="39"/>
  <c r="G1022" i="39"/>
  <c r="G883" i="39"/>
  <c r="G488" i="39"/>
  <c r="I540" i="39"/>
  <c r="I133" i="39"/>
  <c r="O503" i="39"/>
  <c r="P503" i="39" s="1"/>
  <c r="N503" i="39" s="1"/>
  <c r="J898" i="39"/>
  <c r="J665" i="39"/>
  <c r="J390" i="39"/>
  <c r="J86" i="39"/>
  <c r="I874" i="39"/>
  <c r="I948" i="39"/>
  <c r="I809" i="39"/>
  <c r="J870" i="39"/>
  <c r="J371" i="39"/>
  <c r="J823" i="39"/>
  <c r="I226" i="39"/>
  <c r="Q828" i="39"/>
  <c r="R828" i="39" s="1"/>
  <c r="M828" i="39" s="1"/>
  <c r="I650" i="39"/>
  <c r="I904" i="39"/>
  <c r="G309" i="39"/>
  <c r="G69" i="39"/>
  <c r="J622" i="39"/>
  <c r="J270" i="39"/>
  <c r="J655" i="39"/>
  <c r="J822" i="39"/>
  <c r="J322" i="39"/>
  <c r="J311" i="39"/>
  <c r="J29" i="39"/>
  <c r="G969" i="39"/>
  <c r="G822" i="39"/>
  <c r="I121" i="39"/>
  <c r="G697" i="39"/>
  <c r="I268" i="39"/>
  <c r="I222" i="39"/>
  <c r="O287" i="39"/>
  <c r="P287" i="39" s="1"/>
  <c r="N287" i="39" s="1"/>
  <c r="J801" i="39"/>
  <c r="J395" i="39"/>
  <c r="J304" i="39"/>
  <c r="J85" i="39"/>
  <c r="I927" i="39"/>
  <c r="I753" i="39"/>
  <c r="I386" i="39"/>
  <c r="I626" i="39"/>
  <c r="J324" i="39"/>
  <c r="I317" i="39"/>
  <c r="S803" i="39"/>
  <c r="T803" i="39" s="1"/>
  <c r="L803" i="39" s="1"/>
  <c r="I821" i="39"/>
  <c r="I819" i="39"/>
  <c r="I722" i="39"/>
  <c r="G477" i="39"/>
  <c r="J739" i="39"/>
  <c r="J342" i="39"/>
  <c r="J353" i="39"/>
  <c r="J971" i="39"/>
  <c r="J786" i="39"/>
  <c r="J566" i="39"/>
  <c r="J289" i="39"/>
  <c r="G1012" i="39"/>
  <c r="G897" i="39"/>
  <c r="G631" i="39"/>
  <c r="G728" i="39"/>
  <c r="G553" i="39"/>
  <c r="G110" i="39"/>
  <c r="J581" i="39"/>
  <c r="I311" i="39"/>
  <c r="G789" i="39"/>
  <c r="I360" i="39"/>
  <c r="I314" i="39"/>
  <c r="O109" i="39"/>
  <c r="P109" i="39" s="1"/>
  <c r="N109" i="39" s="1"/>
  <c r="H124" i="39"/>
  <c r="H617" i="39"/>
  <c r="H424" i="39"/>
  <c r="H633" i="39"/>
  <c r="H606" i="39"/>
  <c r="H705" i="39"/>
  <c r="H706" i="39"/>
  <c r="O1137" i="39"/>
  <c r="P1137" i="39" s="1"/>
  <c r="N1137" i="39" s="1"/>
  <c r="S1212" i="39"/>
  <c r="T1212" i="39" s="1"/>
  <c r="L1212" i="39" s="1"/>
  <c r="H1293" i="39"/>
  <c r="O1679" i="39"/>
  <c r="P1679" i="39" s="1"/>
  <c r="N1679" i="39" s="1"/>
  <c r="S1542" i="39"/>
  <c r="T1542" i="39" s="1"/>
  <c r="L1542" i="39" s="1"/>
  <c r="O1384" i="39"/>
  <c r="P1384" i="39" s="1"/>
  <c r="N1384" i="39" s="1"/>
  <c r="Q1442" i="39"/>
  <c r="R1442" i="39" s="1"/>
  <c r="M1442" i="39" s="1"/>
  <c r="H1325" i="39"/>
  <c r="O1174" i="39"/>
  <c r="P1174" i="39" s="1"/>
  <c r="N1174" i="39" s="1"/>
  <c r="O1135" i="39"/>
  <c r="P1135" i="39" s="1"/>
  <c r="N1135" i="39" s="1"/>
  <c r="S1360" i="39"/>
  <c r="T1360" i="39" s="1"/>
  <c r="L1360" i="39" s="1"/>
  <c r="Q1237" i="39"/>
  <c r="R1237" i="39" s="1"/>
  <c r="M1237" i="39" s="1"/>
  <c r="S1633" i="39"/>
  <c r="T1633" i="39" s="1"/>
  <c r="L1633" i="39" s="1"/>
  <c r="S1540" i="39"/>
  <c r="T1540" i="39" s="1"/>
  <c r="L1540" i="39" s="1"/>
  <c r="O1343" i="39"/>
  <c r="P1343" i="39" s="1"/>
  <c r="N1343" i="39" s="1"/>
  <c r="Q1236" i="39"/>
  <c r="R1236" i="39" s="1"/>
  <c r="M1236" i="39" s="1"/>
  <c r="I1311" i="39"/>
  <c r="I1205" i="39"/>
  <c r="H1061" i="39"/>
  <c r="S1228" i="39"/>
  <c r="T1228" i="39" s="1"/>
  <c r="L1228" i="39" s="1"/>
  <c r="I1249" i="39"/>
  <c r="H1479" i="39"/>
  <c r="H1643" i="39"/>
  <c r="I1579" i="39"/>
  <c r="H1633" i="39"/>
  <c r="I1079" i="39"/>
  <c r="J633" i="39"/>
  <c r="I963" i="39"/>
  <c r="I784" i="39"/>
  <c r="O1033" i="39"/>
  <c r="P1033" i="39" s="1"/>
  <c r="N1033" i="39" s="1"/>
  <c r="O504" i="39"/>
  <c r="P504" i="39" s="1"/>
  <c r="N504" i="39" s="1"/>
  <c r="I830" i="39"/>
  <c r="I1040" i="39"/>
  <c r="I939" i="39"/>
  <c r="O380" i="39"/>
  <c r="P380" i="39" s="1"/>
  <c r="N380" i="39" s="1"/>
  <c r="J707" i="39"/>
  <c r="I754" i="39"/>
  <c r="J1036" i="39"/>
  <c r="J615" i="39"/>
  <c r="J482" i="39"/>
  <c r="J208" i="39"/>
  <c r="G479" i="39"/>
  <c r="G547" i="39"/>
  <c r="G955" i="39"/>
  <c r="G560" i="39"/>
  <c r="I684" i="39"/>
  <c r="I281" i="39"/>
  <c r="G29" i="39"/>
  <c r="S1004" i="39"/>
  <c r="T1004" i="39" s="1"/>
  <c r="L1004" i="39" s="1"/>
  <c r="J970" i="39"/>
  <c r="J701" i="39"/>
  <c r="J445" i="39"/>
  <c r="J171" i="39"/>
  <c r="I790" i="39"/>
  <c r="I1020" i="39"/>
  <c r="I881" i="39"/>
  <c r="I486" i="39"/>
  <c r="J926" i="39"/>
  <c r="J982" i="39"/>
  <c r="O568" i="39"/>
  <c r="P568" i="39" s="1"/>
  <c r="N568" i="39" s="1"/>
  <c r="I1037" i="39"/>
  <c r="I490" i="39"/>
  <c r="I513" i="39"/>
  <c r="I752" i="39"/>
  <c r="Q658" i="39"/>
  <c r="R658" i="39" s="1"/>
  <c r="M658" i="39" s="1"/>
  <c r="J590" i="39"/>
  <c r="J233" i="39"/>
  <c r="J687" i="39"/>
  <c r="J842" i="39"/>
  <c r="J604" i="39"/>
  <c r="J351" i="39"/>
  <c r="J36" i="39"/>
  <c r="G1009" i="39"/>
  <c r="G862" i="39"/>
  <c r="G523" i="39"/>
  <c r="G777" i="39"/>
  <c r="I348" i="39"/>
  <c r="I302" i="39"/>
  <c r="Q1038" i="39"/>
  <c r="R1038" i="39" s="1"/>
  <c r="M1038" i="39" s="1"/>
  <c r="J805" i="39"/>
  <c r="J403" i="39"/>
  <c r="J308" i="39"/>
  <c r="J58" i="39"/>
  <c r="I935" i="39"/>
  <c r="I785" i="39"/>
  <c r="I766" i="39"/>
  <c r="J161" i="39"/>
  <c r="J933" i="39"/>
  <c r="J193" i="39"/>
  <c r="G265" i="39"/>
  <c r="G130" i="39"/>
  <c r="O47" i="39"/>
  <c r="P47" i="39" s="1"/>
  <c r="N47" i="39" s="1"/>
  <c r="I806" i="39"/>
  <c r="I848" i="39"/>
  <c r="I928" i="39"/>
  <c r="O950" i="39"/>
  <c r="P950" i="39" s="1"/>
  <c r="N950" i="39" s="1"/>
  <c r="J582" i="39"/>
  <c r="I907" i="39"/>
  <c r="J943" i="39"/>
  <c r="J742" i="39"/>
  <c r="J522" i="39"/>
  <c r="J242" i="39"/>
  <c r="G1032" i="39"/>
  <c r="G809" i="39"/>
  <c r="G1035" i="39"/>
  <c r="G640" i="39"/>
  <c r="G165" i="39"/>
  <c r="I441" i="39"/>
  <c r="O552" i="39"/>
  <c r="P552" i="39" s="1"/>
  <c r="N552" i="39" s="1"/>
  <c r="Q668" i="39"/>
  <c r="R668" i="39" s="1"/>
  <c r="M668" i="39" s="1"/>
  <c r="J1033" i="39"/>
  <c r="J721" i="39"/>
  <c r="J501" i="39"/>
  <c r="J22" i="39"/>
  <c r="I898" i="39"/>
  <c r="I701" i="39"/>
  <c r="I993" i="39"/>
  <c r="I1022" i="39"/>
  <c r="J555" i="39"/>
  <c r="I952" i="39"/>
  <c r="G509" i="39"/>
  <c r="I269" i="39"/>
  <c r="I274" i="39"/>
  <c r="J62" i="39"/>
  <c r="I685" i="39"/>
  <c r="I1018" i="39"/>
  <c r="I640" i="39"/>
  <c r="J330" i="39"/>
  <c r="I560" i="39"/>
  <c r="J719" i="39"/>
  <c r="J623" i="39"/>
  <c r="J486" i="39"/>
  <c r="J212" i="39"/>
  <c r="G607" i="39"/>
  <c r="G579" i="39"/>
  <c r="G963" i="39"/>
  <c r="G568" i="39"/>
  <c r="I700" i="39"/>
  <c r="Q790" i="39"/>
  <c r="R790" i="39" s="1"/>
  <c r="M790" i="39" s="1"/>
  <c r="J312" i="39"/>
  <c r="I793" i="39"/>
  <c r="G469" i="39"/>
  <c r="O733" i="39"/>
  <c r="P733" i="39" s="1"/>
  <c r="N733" i="39" s="1"/>
  <c r="O920" i="39"/>
  <c r="P920" i="39" s="1"/>
  <c r="N920" i="39" s="1"/>
  <c r="O370" i="39"/>
  <c r="P370" i="39" s="1"/>
  <c r="N370" i="39" s="1"/>
  <c r="H594" i="39"/>
  <c r="H100" i="39"/>
  <c r="H593" i="39"/>
  <c r="H653" i="39"/>
  <c r="H473" i="39"/>
  <c r="H652" i="39"/>
  <c r="H1008" i="39"/>
  <c r="H944" i="39"/>
  <c r="H353" i="39"/>
  <c r="H958" i="39"/>
  <c r="H1013" i="39"/>
  <c r="H876" i="39"/>
  <c r="H605" i="39"/>
  <c r="S285" i="39"/>
  <c r="T285" i="39" s="1"/>
  <c r="L285" i="39" s="1"/>
  <c r="S461" i="39"/>
  <c r="T461" i="39" s="1"/>
  <c r="L461" i="39" s="1"/>
  <c r="S619" i="39"/>
  <c r="T619" i="39" s="1"/>
  <c r="L619" i="39" s="1"/>
  <c r="S882" i="39"/>
  <c r="T882" i="39" s="1"/>
  <c r="L882" i="39" s="1"/>
  <c r="H485" i="39"/>
  <c r="S136" i="39"/>
  <c r="T136" i="39" s="1"/>
  <c r="L136" i="39" s="1"/>
  <c r="S276" i="39"/>
  <c r="T276" i="39" s="1"/>
  <c r="L276" i="39" s="1"/>
  <c r="S1005" i="39"/>
  <c r="T1005" i="39" s="1"/>
  <c r="L1005" i="39" s="1"/>
  <c r="S764" i="39"/>
  <c r="T764" i="39" s="1"/>
  <c r="L764" i="39" s="1"/>
  <c r="O1000" i="39"/>
  <c r="P1000" i="39" s="1"/>
  <c r="N1000" i="39" s="1"/>
  <c r="J513" i="39"/>
  <c r="I1017" i="39"/>
  <c r="G581" i="39"/>
  <c r="I152" i="39"/>
  <c r="O236" i="39"/>
  <c r="P236" i="39" s="1"/>
  <c r="N236" i="39" s="1"/>
  <c r="Q857" i="39"/>
  <c r="R857" i="39" s="1"/>
  <c r="M857" i="39" s="1"/>
  <c r="H482" i="39"/>
  <c r="H111" i="39"/>
  <c r="H632" i="39"/>
  <c r="H851" i="39"/>
  <c r="H480" i="39"/>
  <c r="H431" i="39"/>
  <c r="H896" i="39"/>
  <c r="H687" i="39"/>
  <c r="H897" i="39"/>
  <c r="H730" i="39"/>
  <c r="H908" i="39"/>
  <c r="H799" i="39"/>
  <c r="S109" i="39"/>
  <c r="T109" i="39" s="1"/>
  <c r="L109" i="39" s="1"/>
  <c r="S219" i="39"/>
  <c r="T219" i="39" s="1"/>
  <c r="L219" i="39" s="1"/>
  <c r="S363" i="39"/>
  <c r="T363" i="39" s="1"/>
  <c r="L363" i="39" s="1"/>
  <c r="O1344" i="39"/>
  <c r="P1344" i="39" s="1"/>
  <c r="N1344" i="39" s="1"/>
  <c r="S1425" i="39"/>
  <c r="T1425" i="39" s="1"/>
  <c r="L1425" i="39" s="1"/>
  <c r="Q1309" i="39"/>
  <c r="R1309" i="39" s="1"/>
  <c r="M1309" i="39" s="1"/>
  <c r="O1179" i="39"/>
  <c r="P1179" i="39" s="1"/>
  <c r="N1179" i="39" s="1"/>
  <c r="O1073" i="39"/>
  <c r="P1073" i="39" s="1"/>
  <c r="N1073" i="39" s="1"/>
  <c r="H1627" i="39"/>
  <c r="S1150" i="39"/>
  <c r="T1150" i="39" s="1"/>
  <c r="L1150" i="39" s="1"/>
  <c r="Q1672" i="39"/>
  <c r="R1672" i="39" s="1"/>
  <c r="M1672" i="39" s="1"/>
  <c r="Q1523" i="39"/>
  <c r="R1523" i="39" s="1"/>
  <c r="M1523" i="39" s="1"/>
  <c r="I1375" i="39"/>
  <c r="I1436" i="39"/>
  <c r="Q1321" i="39"/>
  <c r="R1321" i="39" s="1"/>
  <c r="M1321" i="39" s="1"/>
  <c r="I1139" i="39"/>
  <c r="H1127" i="39"/>
  <c r="H1341" i="39"/>
  <c r="I1334" i="39"/>
  <c r="H1209" i="39"/>
  <c r="I1316" i="39"/>
  <c r="I1521" i="39"/>
  <c r="I1448" i="39"/>
  <c r="J990" i="39"/>
  <c r="J886" i="39"/>
  <c r="Q970" i="39"/>
  <c r="R970" i="39" s="1"/>
  <c r="M970" i="39" s="1"/>
  <c r="I673" i="39"/>
  <c r="I586" i="39"/>
  <c r="I840" i="39"/>
  <c r="I624" i="39"/>
  <c r="Q584" i="39"/>
  <c r="R584" i="39" s="1"/>
  <c r="M584" i="39" s="1"/>
  <c r="J431" i="39"/>
  <c r="J151" i="39"/>
  <c r="J577" i="39"/>
  <c r="J814" i="39"/>
  <c r="J421" i="39"/>
  <c r="J248" i="39"/>
  <c r="J76" i="39"/>
  <c r="G953" i="39"/>
  <c r="G806" i="39"/>
  <c r="G784" i="39"/>
  <c r="G665" i="39"/>
  <c r="I236" i="39"/>
  <c r="I158" i="39"/>
  <c r="O159" i="39"/>
  <c r="P159" i="39" s="1"/>
  <c r="N159" i="39" s="1"/>
  <c r="J1011" i="39"/>
  <c r="J777" i="39"/>
  <c r="J557" i="39"/>
  <c r="J280" i="39"/>
  <c r="I974" i="39"/>
  <c r="I879" i="39"/>
  <c r="I561" i="39"/>
  <c r="I710" i="39"/>
  <c r="I730" i="39"/>
  <c r="J426" i="39"/>
  <c r="I997" i="39"/>
  <c r="G637" i="39"/>
  <c r="I397" i="39"/>
  <c r="O777" i="39"/>
  <c r="P777" i="39" s="1"/>
  <c r="N777" i="39" s="1"/>
  <c r="J24" i="39"/>
  <c r="I955" i="39"/>
  <c r="J120" i="39"/>
  <c r="O641" i="39"/>
  <c r="P641" i="39" s="1"/>
  <c r="N641" i="39" s="1"/>
  <c r="J815" i="39"/>
  <c r="O178" i="39"/>
  <c r="P178" i="39" s="1"/>
  <c r="N178" i="39" s="1"/>
  <c r="J1028" i="39"/>
  <c r="J607" i="39"/>
  <c r="J478" i="39"/>
  <c r="J204" i="39"/>
  <c r="O833" i="39"/>
  <c r="P833" i="39" s="1"/>
  <c r="N833" i="39" s="1"/>
  <c r="G515" i="39"/>
  <c r="G947" i="39"/>
  <c r="G552" i="39"/>
  <c r="I668" i="39"/>
  <c r="I265" i="39"/>
  <c r="O1015" i="39"/>
  <c r="P1015" i="39" s="1"/>
  <c r="N1015" i="39" s="1"/>
  <c r="S974" i="39"/>
  <c r="T974" i="39" s="1"/>
  <c r="L974" i="39" s="1"/>
  <c r="J962" i="39"/>
  <c r="J697" i="39"/>
  <c r="J441" i="39"/>
  <c r="J167" i="39"/>
  <c r="I665" i="39"/>
  <c r="I1012" i="39"/>
  <c r="I873" i="39"/>
  <c r="I478" i="39"/>
  <c r="J859" i="39"/>
  <c r="J1017" i="39"/>
  <c r="O1031" i="39"/>
  <c r="P1031" i="39" s="1"/>
  <c r="N1031" i="39" s="1"/>
  <c r="I941" i="39"/>
  <c r="G225" i="39"/>
  <c r="I901" i="39"/>
  <c r="O124" i="39"/>
  <c r="P124" i="39" s="1"/>
  <c r="N124" i="39" s="1"/>
  <c r="J102" i="39"/>
  <c r="J503" i="39"/>
  <c r="J104" i="39"/>
  <c r="J878" i="39"/>
  <c r="J854" i="39"/>
  <c r="J628" i="39"/>
  <c r="J366" i="39"/>
  <c r="J119" i="39"/>
  <c r="G1033" i="39"/>
  <c r="G886" i="39"/>
  <c r="G619" i="39"/>
  <c r="O881" i="39"/>
  <c r="P881" i="39" s="1"/>
  <c r="N881" i="39" s="1"/>
  <c r="I396" i="39"/>
  <c r="I350" i="39"/>
  <c r="O397" i="39"/>
  <c r="P397" i="39" s="1"/>
  <c r="N397" i="39" s="1"/>
  <c r="J833" i="39"/>
  <c r="J586" i="39"/>
  <c r="J333" i="39"/>
  <c r="J112" i="39"/>
  <c r="I991" i="39"/>
  <c r="I844" i="39"/>
  <c r="J298" i="39"/>
  <c r="J791" i="39"/>
  <c r="I290" i="39"/>
  <c r="O434" i="39"/>
  <c r="P434" i="39" s="1"/>
  <c r="N434" i="39" s="1"/>
  <c r="I682" i="39"/>
  <c r="I936" i="39"/>
  <c r="G541" i="39"/>
  <c r="O952" i="39"/>
  <c r="P952" i="39" s="1"/>
  <c r="N952" i="39" s="1"/>
  <c r="J647" i="39"/>
  <c r="J286" i="39"/>
  <c r="J606" i="39"/>
  <c r="J818" i="39"/>
  <c r="J429" i="39"/>
  <c r="J235" i="39"/>
  <c r="J84" i="39"/>
  <c r="G961" i="39"/>
  <c r="G814" i="39"/>
  <c r="O324" i="39"/>
  <c r="P324" i="39" s="1"/>
  <c r="N324" i="39" s="1"/>
  <c r="G681" i="39"/>
  <c r="I252" i="39"/>
  <c r="J813" i="39"/>
  <c r="I951" i="39"/>
  <c r="G241" i="39"/>
  <c r="G71" i="39"/>
  <c r="S867" i="39"/>
  <c r="T867" i="39" s="1"/>
  <c r="L867" i="39" s="1"/>
  <c r="O790" i="39"/>
  <c r="P790" i="39" s="1"/>
  <c r="N790" i="39" s="1"/>
  <c r="H103" i="39"/>
  <c r="H628" i="39"/>
  <c r="H523" i="39"/>
  <c r="H508" i="39"/>
  <c r="I1163" i="39"/>
  <c r="S1063" i="39"/>
  <c r="T1063" i="39" s="1"/>
  <c r="L1063" i="39" s="1"/>
  <c r="I1265" i="39"/>
  <c r="I1129" i="39"/>
  <c r="O1667" i="39"/>
  <c r="P1667" i="39" s="1"/>
  <c r="N1667" i="39" s="1"/>
  <c r="H1555" i="39"/>
  <c r="H1405" i="39"/>
  <c r="Q1314" i="39"/>
  <c r="R1314" i="39" s="1"/>
  <c r="M1314" i="39" s="1"/>
  <c r="Q1220" i="39"/>
  <c r="R1220" i="39" s="1"/>
  <c r="M1220" i="39" s="1"/>
  <c r="H1129" i="39"/>
  <c r="H1246" i="39"/>
  <c r="H1273" i="39"/>
  <c r="S1653" i="39"/>
  <c r="T1653" i="39" s="1"/>
  <c r="L1653" i="39" s="1"/>
  <c r="S1609" i="39"/>
  <c r="T1609" i="39" s="1"/>
  <c r="L1609" i="39" s="1"/>
  <c r="H1460" i="39"/>
  <c r="H1491" i="39"/>
  <c r="S1395" i="39"/>
  <c r="T1395" i="39" s="1"/>
  <c r="L1395" i="39" s="1"/>
  <c r="I1219" i="39"/>
  <c r="S1143" i="39"/>
  <c r="T1143" i="39" s="1"/>
  <c r="L1143" i="39" s="1"/>
  <c r="I1416" i="39"/>
  <c r="S1596" i="39"/>
  <c r="T1596" i="39" s="1"/>
  <c r="L1596" i="39" s="1"/>
  <c r="H1077" i="39"/>
  <c r="I1480" i="39"/>
  <c r="I1543" i="39"/>
  <c r="I1188" i="39"/>
  <c r="I1086" i="39"/>
  <c r="I1289" i="39"/>
  <c r="H1651" i="39"/>
  <c r="J891" i="39"/>
  <c r="O929" i="39"/>
  <c r="P929" i="39" s="1"/>
  <c r="N929" i="39" s="1"/>
  <c r="J262" i="39"/>
  <c r="I400" i="39"/>
  <c r="I62" i="39"/>
  <c r="Q1035" i="39"/>
  <c r="R1035" i="39" s="1"/>
  <c r="M1035" i="39" s="1"/>
  <c r="I922" i="39"/>
  <c r="I769" i="39"/>
  <c r="I800" i="39"/>
  <c r="O50" i="39"/>
  <c r="P50" i="39" s="1"/>
  <c r="N50" i="39" s="1"/>
  <c r="J391" i="39"/>
  <c r="I729" i="39"/>
  <c r="J879" i="39"/>
  <c r="J734" i="39"/>
  <c r="J514" i="39"/>
  <c r="J149" i="39"/>
  <c r="G968" i="39"/>
  <c r="G793" i="39"/>
  <c r="G1019" i="39"/>
  <c r="G624" i="39"/>
  <c r="O801" i="39"/>
  <c r="P801" i="39" s="1"/>
  <c r="N801" i="39" s="1"/>
  <c r="I409" i="39"/>
  <c r="O401" i="39"/>
  <c r="P401" i="39" s="1"/>
  <c r="N401" i="39" s="1"/>
  <c r="Q971" i="39"/>
  <c r="R971" i="39" s="1"/>
  <c r="M971" i="39" s="1"/>
  <c r="J1034" i="39"/>
  <c r="J605" i="39"/>
  <c r="J477" i="39"/>
  <c r="J203" i="39"/>
  <c r="I457" i="39"/>
  <c r="I509" i="39"/>
  <c r="I945" i="39"/>
  <c r="I550" i="39"/>
  <c r="J995" i="39"/>
  <c r="O758" i="39"/>
  <c r="P758" i="39" s="1"/>
  <c r="N758" i="39" s="1"/>
  <c r="I757" i="39"/>
  <c r="G589" i="39"/>
  <c r="I698" i="39"/>
  <c r="I349" i="39"/>
  <c r="J19" i="39"/>
  <c r="J487" i="39"/>
  <c r="J81" i="39"/>
  <c r="J910" i="39"/>
  <c r="J868" i="39"/>
  <c r="J654" i="39"/>
  <c r="J243" i="39"/>
  <c r="J15" i="39"/>
  <c r="G767" i="39"/>
  <c r="G926" i="39"/>
  <c r="G779" i="39"/>
  <c r="I219" i="39"/>
  <c r="O849" i="39"/>
  <c r="P849" i="39" s="1"/>
  <c r="N849" i="39" s="1"/>
  <c r="I430" i="39"/>
  <c r="O742" i="39"/>
  <c r="P742" i="39" s="1"/>
  <c r="N742" i="39" s="1"/>
  <c r="J837" i="39"/>
  <c r="J594" i="39"/>
  <c r="J341" i="39"/>
  <c r="J16" i="39"/>
  <c r="I999" i="39"/>
  <c r="I852" i="39"/>
  <c r="I485" i="39"/>
  <c r="I1016" i="39"/>
  <c r="O433" i="39"/>
  <c r="P433" i="39" s="1"/>
  <c r="N433" i="39" s="1"/>
  <c r="J475" i="39"/>
  <c r="O541" i="39"/>
  <c r="P541" i="39" s="1"/>
  <c r="N541" i="39" s="1"/>
  <c r="O839" i="39"/>
  <c r="P839" i="39" s="1"/>
  <c r="N839" i="39" s="1"/>
  <c r="I917" i="39"/>
  <c r="I915" i="39"/>
  <c r="I797" i="39"/>
  <c r="I562" i="39"/>
  <c r="J787" i="39"/>
  <c r="J483" i="39"/>
  <c r="J46" i="39"/>
  <c r="J1021" i="39"/>
  <c r="J774" i="39"/>
  <c r="J554" i="39"/>
  <c r="J277" i="39"/>
  <c r="G916" i="39"/>
  <c r="G873" i="39"/>
  <c r="G535" i="39"/>
  <c r="G704" i="39"/>
  <c r="G505" i="39"/>
  <c r="O1021" i="39"/>
  <c r="P1021" i="39" s="1"/>
  <c r="N1021" i="39" s="1"/>
  <c r="I22" i="39"/>
  <c r="Q509" i="39"/>
  <c r="R509" i="39" s="1"/>
  <c r="M509" i="39" s="1"/>
  <c r="J917" i="39"/>
  <c r="J753" i="39"/>
  <c r="J533" i="39"/>
  <c r="J241" i="39"/>
  <c r="I761" i="39"/>
  <c r="I831" i="39"/>
  <c r="I89" i="39"/>
  <c r="I832" i="39"/>
  <c r="J1030" i="39"/>
  <c r="J35" i="39"/>
  <c r="I464" i="39"/>
  <c r="I242" i="39"/>
  <c r="Q846" i="39"/>
  <c r="R846" i="39" s="1"/>
  <c r="M846" i="39" s="1"/>
  <c r="I934" i="39"/>
  <c r="I880" i="39"/>
  <c r="I992" i="39"/>
  <c r="O967" i="39"/>
  <c r="P967" i="39" s="1"/>
  <c r="N967" i="39" s="1"/>
  <c r="J614" i="39"/>
  <c r="I749" i="39"/>
  <c r="J911" i="39"/>
  <c r="J738" i="39"/>
  <c r="J518" i="39"/>
  <c r="J93" i="39"/>
  <c r="G1000" i="39"/>
  <c r="G801" i="39"/>
  <c r="G1027" i="39"/>
  <c r="G632" i="39"/>
  <c r="I73" i="39"/>
  <c r="I334" i="39"/>
  <c r="J529" i="39"/>
  <c r="O448" i="39"/>
  <c r="P448" i="39" s="1"/>
  <c r="N448" i="39" s="1"/>
  <c r="G597" i="39"/>
  <c r="I168" i="39"/>
  <c r="O597" i="39"/>
  <c r="P597" i="39" s="1"/>
  <c r="N597" i="39" s="1"/>
  <c r="Q921" i="39"/>
  <c r="R921" i="39" s="1"/>
  <c r="M921" i="39" s="1"/>
  <c r="H466" i="39"/>
  <c r="H79" i="39"/>
  <c r="H616" i="39"/>
  <c r="H835" i="39"/>
  <c r="H448" i="39"/>
  <c r="H367" i="39"/>
  <c r="H871" i="39"/>
  <c r="O1081" i="39"/>
  <c r="P1081" i="39" s="1"/>
  <c r="N1081" i="39" s="1"/>
  <c r="I1374" i="39"/>
  <c r="I1401" i="39"/>
  <c r="O1374" i="39"/>
  <c r="P1374" i="39" s="1"/>
  <c r="N1374" i="39" s="1"/>
  <c r="H1611" i="39"/>
  <c r="O1541" i="39"/>
  <c r="P1541" i="39" s="1"/>
  <c r="N1541" i="39" s="1"/>
  <c r="Q1478" i="39"/>
  <c r="R1478" i="39" s="1"/>
  <c r="M1478" i="39" s="1"/>
  <c r="I1361" i="39"/>
  <c r="O1150" i="39"/>
  <c r="P1150" i="39" s="1"/>
  <c r="N1150" i="39" s="1"/>
  <c r="Q1240" i="39"/>
  <c r="R1240" i="39" s="1"/>
  <c r="M1240" i="39" s="1"/>
  <c r="S1075" i="39"/>
  <c r="T1075" i="39" s="1"/>
  <c r="L1075" i="39" s="1"/>
  <c r="H1217" i="39"/>
  <c r="H1302" i="39"/>
  <c r="H1624" i="39"/>
  <c r="O1553" i="39"/>
  <c r="P1553" i="39" s="1"/>
  <c r="N1553" i="39" s="1"/>
  <c r="O1501" i="39"/>
  <c r="P1501" i="39" s="1"/>
  <c r="N1501" i="39" s="1"/>
  <c r="I1393" i="39"/>
  <c r="Q1289" i="39"/>
  <c r="R1289" i="39" s="1"/>
  <c r="M1289" i="39" s="1"/>
  <c r="S1147" i="39"/>
  <c r="T1147" i="39" s="1"/>
  <c r="L1147" i="39" s="1"/>
  <c r="O1082" i="39"/>
  <c r="P1082" i="39" s="1"/>
  <c r="N1082" i="39" s="1"/>
  <c r="I1573" i="39"/>
  <c r="I1495" i="39"/>
  <c r="I1324" i="39"/>
  <c r="I1271" i="39"/>
  <c r="I1618" i="39"/>
  <c r="I1255" i="39"/>
  <c r="J543" i="39"/>
  <c r="J966" i="39"/>
  <c r="J78" i="39"/>
  <c r="I528" i="39"/>
  <c r="I306" i="39"/>
  <c r="O694" i="39"/>
  <c r="P694" i="39" s="1"/>
  <c r="N694" i="39" s="1"/>
  <c r="I231" i="39"/>
  <c r="I912" i="39"/>
  <c r="I57" i="39"/>
  <c r="O760" i="39"/>
  <c r="P760" i="39" s="1"/>
  <c r="N760" i="39" s="1"/>
  <c r="J346" i="39"/>
  <c r="I1024" i="39"/>
  <c r="J945" i="39"/>
  <c r="J718" i="39"/>
  <c r="J498" i="39"/>
  <c r="J224" i="39"/>
  <c r="G840" i="39"/>
  <c r="G675" i="39"/>
  <c r="G987" i="39"/>
  <c r="G592" i="39"/>
  <c r="I748" i="39"/>
  <c r="I345" i="39"/>
  <c r="Q472" i="39"/>
  <c r="R472" i="39" s="1"/>
  <c r="M472" i="39" s="1"/>
  <c r="Q78" i="39"/>
  <c r="R78" i="39" s="1"/>
  <c r="M78" i="39" s="1"/>
  <c r="J1002" i="39"/>
  <c r="J573" i="39"/>
  <c r="J461" i="39"/>
  <c r="J187" i="39"/>
  <c r="I918" i="39"/>
  <c r="I183" i="39"/>
  <c r="I913" i="39"/>
  <c r="I518" i="39"/>
  <c r="J1029" i="39"/>
  <c r="J919" i="39"/>
  <c r="O775" i="39"/>
  <c r="P775" i="39" s="1"/>
  <c r="N775" i="39" s="1"/>
  <c r="I909" i="39"/>
  <c r="I65" i="39"/>
  <c r="I837" i="39"/>
  <c r="I368" i="39"/>
  <c r="J189" i="39"/>
  <c r="J551" i="39"/>
  <c r="J177" i="39"/>
  <c r="J779" i="39"/>
  <c r="J858" i="39"/>
  <c r="J636" i="39"/>
  <c r="J370" i="39"/>
  <c r="J129" i="39"/>
  <c r="G1041" i="39"/>
  <c r="G894" i="39"/>
  <c r="G651" i="39"/>
  <c r="G55" i="39"/>
  <c r="I412" i="39"/>
  <c r="I366" i="39"/>
  <c r="O486" i="39"/>
  <c r="P486" i="39" s="1"/>
  <c r="N486" i="39" s="1"/>
  <c r="J821" i="39"/>
  <c r="J436" i="39"/>
  <c r="J255" i="39"/>
  <c r="J25" i="39"/>
  <c r="I967" i="39"/>
  <c r="I820" i="39"/>
  <c r="G79" i="39"/>
  <c r="J1022" i="39"/>
  <c r="J313" i="39"/>
  <c r="I272" i="39"/>
  <c r="O632" i="39"/>
  <c r="P632" i="39" s="1"/>
  <c r="N632" i="39" s="1"/>
  <c r="G448" i="39"/>
  <c r="I1043" i="39"/>
  <c r="O961" i="39"/>
  <c r="P961" i="39" s="1"/>
  <c r="N961" i="39" s="1"/>
  <c r="I957" i="39"/>
  <c r="J851" i="39"/>
  <c r="J547" i="39"/>
  <c r="J57" i="39"/>
  <c r="J893" i="39"/>
  <c r="J758" i="39"/>
  <c r="J538" i="39"/>
  <c r="J261" i="39"/>
  <c r="G783" i="39"/>
  <c r="G841" i="39"/>
  <c r="G285" i="39"/>
  <c r="G672" i="39"/>
  <c r="G421" i="39"/>
  <c r="O509" i="39"/>
  <c r="P509" i="39" s="1"/>
  <c r="N509" i="39" s="1"/>
  <c r="O808" i="39"/>
  <c r="P808" i="39" s="1"/>
  <c r="N808" i="39" s="1"/>
  <c r="O146" i="39"/>
  <c r="P146" i="39" s="1"/>
  <c r="N146" i="39" s="1"/>
  <c r="J967" i="39"/>
  <c r="J737" i="39"/>
  <c r="J517" i="39"/>
  <c r="J30" i="39"/>
  <c r="I1026" i="39"/>
  <c r="I799" i="39"/>
  <c r="I1025" i="39"/>
  <c r="J310" i="39"/>
  <c r="J775" i="39"/>
  <c r="I858" i="39"/>
  <c r="I720" i="39"/>
  <c r="O521" i="39"/>
  <c r="P521" i="39" s="1"/>
  <c r="N521" i="39" s="1"/>
  <c r="G101" i="39"/>
  <c r="I423" i="39"/>
  <c r="I1008" i="39"/>
  <c r="I875" i="39"/>
  <c r="I237" i="39"/>
  <c r="J691" i="39"/>
  <c r="I893" i="39"/>
  <c r="J977" i="39"/>
  <c r="J722" i="39"/>
  <c r="J502" i="39"/>
  <c r="J38" i="39"/>
  <c r="G872" i="39"/>
  <c r="G707" i="39"/>
  <c r="G995" i="39"/>
  <c r="G600" i="39"/>
  <c r="I764" i="39"/>
  <c r="I118" i="39"/>
  <c r="J465" i="39"/>
  <c r="I921" i="39"/>
  <c r="G533" i="39"/>
  <c r="G70" i="39"/>
  <c r="I78" i="39"/>
  <c r="Q665" i="39"/>
  <c r="R665" i="39" s="1"/>
  <c r="M665" i="39" s="1"/>
  <c r="H530" i="39"/>
  <c r="H207" i="39"/>
  <c r="H377" i="39"/>
  <c r="H509" i="39"/>
  <c r="H576" i="39"/>
  <c r="H396" i="39"/>
  <c r="S1223" i="39"/>
  <c r="T1223" i="39" s="1"/>
  <c r="L1223" i="39" s="1"/>
  <c r="S1077" i="39"/>
  <c r="T1077" i="39" s="1"/>
  <c r="L1077" i="39" s="1"/>
  <c r="I1432" i="39"/>
  <c r="I1156" i="39"/>
  <c r="Q1591" i="39"/>
  <c r="R1591" i="39" s="1"/>
  <c r="M1591" i="39" s="1"/>
  <c r="H1496" i="39"/>
  <c r="O1453" i="39"/>
  <c r="P1453" i="39" s="1"/>
  <c r="N1453" i="39" s="1"/>
  <c r="O1319" i="39"/>
  <c r="P1319" i="39" s="1"/>
  <c r="N1319" i="39" s="1"/>
  <c r="S1373" i="39"/>
  <c r="T1373" i="39" s="1"/>
  <c r="L1373" i="39" s="1"/>
  <c r="O1215" i="39"/>
  <c r="P1215" i="39" s="1"/>
  <c r="N1215" i="39" s="1"/>
  <c r="Q1071" i="39"/>
  <c r="R1071" i="39" s="1"/>
  <c r="M1071" i="39" s="1"/>
  <c r="I1541" i="39"/>
  <c r="Q1162" i="39"/>
  <c r="R1162" i="39" s="1"/>
  <c r="M1162" i="39" s="1"/>
  <c r="O1627" i="39"/>
  <c r="P1627" i="39" s="1"/>
  <c r="N1627" i="39" s="1"/>
  <c r="H1512" i="39"/>
  <c r="H1360" i="39"/>
  <c r="Q1294" i="39"/>
  <c r="R1294" i="39" s="1"/>
  <c r="M1294" i="39" s="1"/>
  <c r="H1241" i="39"/>
  <c r="S1199" i="39"/>
  <c r="T1199" i="39" s="1"/>
  <c r="L1199" i="39" s="1"/>
  <c r="I1162" i="39"/>
  <c r="I1612" i="39"/>
  <c r="I1497" i="39"/>
  <c r="I1382" i="39"/>
  <c r="H1389" i="39"/>
  <c r="I1626" i="39"/>
  <c r="I1275" i="39"/>
  <c r="I1564" i="39"/>
  <c r="I1292" i="39"/>
  <c r="I1111" i="39"/>
  <c r="I899" i="39"/>
  <c r="I512" i="39"/>
  <c r="Q206" i="39"/>
  <c r="R206" i="39" s="1"/>
  <c r="M206" i="39" s="1"/>
  <c r="I610" i="39"/>
  <c r="I480" i="39"/>
  <c r="I105" i="39"/>
  <c r="O239" i="39"/>
  <c r="P239" i="39" s="1"/>
  <c r="N239" i="39" s="1"/>
  <c r="I838" i="39"/>
  <c r="J249" i="39"/>
  <c r="I984" i="39"/>
  <c r="Q29" i="39"/>
  <c r="R29" i="39" s="1"/>
  <c r="M29" i="39" s="1"/>
  <c r="J908" i="39"/>
  <c r="J674" i="39"/>
  <c r="J408" i="39"/>
  <c r="J114" i="39"/>
  <c r="G944" i="39"/>
  <c r="G966" i="39"/>
  <c r="G827" i="39"/>
  <c r="I379" i="39"/>
  <c r="G377" i="39"/>
  <c r="O617" i="39"/>
  <c r="P617" i="39" s="1"/>
  <c r="N617" i="39" s="1"/>
  <c r="I20" i="39"/>
  <c r="J857" i="39"/>
  <c r="J634" i="39"/>
  <c r="J369" i="39"/>
  <c r="J128" i="39"/>
  <c r="I1039" i="39"/>
  <c r="I892" i="39"/>
  <c r="I645" i="39"/>
  <c r="J953" i="39"/>
  <c r="I960" i="39"/>
  <c r="J507" i="39"/>
  <c r="I445" i="39"/>
  <c r="O583" i="39"/>
  <c r="P583" i="39" s="1"/>
  <c r="N583" i="39" s="1"/>
  <c r="I885" i="39"/>
  <c r="I883" i="39"/>
  <c r="I989" i="39"/>
  <c r="I829" i="39"/>
  <c r="J835" i="39"/>
  <c r="J531" i="39"/>
  <c r="J107" i="39"/>
  <c r="J987" i="39"/>
  <c r="J778" i="39"/>
  <c r="J558" i="39"/>
  <c r="J281" i="39"/>
  <c r="G948" i="39"/>
  <c r="G881" i="39"/>
  <c r="G567" i="39"/>
  <c r="G712" i="39"/>
  <c r="G521" i="39"/>
  <c r="G46" i="39"/>
  <c r="I54" i="39"/>
  <c r="Q617" i="39"/>
  <c r="R617" i="39" s="1"/>
  <c r="M617" i="39" s="1"/>
  <c r="J999" i="39"/>
  <c r="J741" i="39"/>
  <c r="J521" i="39"/>
  <c r="J238" i="39"/>
  <c r="I167" i="39"/>
  <c r="I807" i="39"/>
  <c r="I1033" i="39"/>
  <c r="I638" i="39"/>
  <c r="J574" i="39"/>
  <c r="I882" i="39"/>
  <c r="I384" i="39"/>
  <c r="G321" i="39"/>
  <c r="I224" i="39"/>
  <c r="I192" i="39"/>
  <c r="J169" i="39"/>
  <c r="I987" i="39"/>
  <c r="J138" i="39"/>
  <c r="I805" i="39"/>
  <c r="J831" i="39"/>
  <c r="Q700" i="39"/>
  <c r="R700" i="39" s="1"/>
  <c r="M700" i="39" s="1"/>
  <c r="J988" i="39"/>
  <c r="J714" i="39"/>
  <c r="J458" i="39"/>
  <c r="J184" i="39"/>
  <c r="G892" i="39"/>
  <c r="O1025" i="39"/>
  <c r="P1025" i="39" s="1"/>
  <c r="N1025" i="39" s="1"/>
  <c r="G907" i="39"/>
  <c r="G512" i="39"/>
  <c r="I588" i="39"/>
  <c r="I185" i="39"/>
  <c r="O695" i="39"/>
  <c r="P695" i="39" s="1"/>
  <c r="N695" i="39" s="1"/>
  <c r="S277" i="39"/>
  <c r="T277" i="39" s="1"/>
  <c r="L277" i="39" s="1"/>
  <c r="J954" i="39"/>
  <c r="J693" i="39"/>
  <c r="J437" i="39"/>
  <c r="J163" i="39"/>
  <c r="I537" i="39"/>
  <c r="I1004" i="39"/>
  <c r="I865" i="39"/>
  <c r="Q825" i="39"/>
  <c r="R825" i="39" s="1"/>
  <c r="M825" i="39" s="1"/>
  <c r="Q633" i="39"/>
  <c r="R633" i="39" s="1"/>
  <c r="M633" i="39" s="1"/>
  <c r="I706" i="39"/>
  <c r="I672" i="39"/>
  <c r="G749" i="39"/>
  <c r="O336" i="39"/>
  <c r="P336" i="39" s="1"/>
  <c r="N336" i="39" s="1"/>
  <c r="I850" i="39"/>
  <c r="J306" i="39"/>
  <c r="I803" i="39"/>
  <c r="J1003" i="39"/>
  <c r="S495" i="39"/>
  <c r="T495" i="39" s="1"/>
  <c r="L495" i="39" s="1"/>
  <c r="J916" i="39"/>
  <c r="J678" i="39"/>
  <c r="J416" i="39"/>
  <c r="J18" i="39"/>
  <c r="G976" i="39"/>
  <c r="G974" i="39"/>
  <c r="G835" i="39"/>
  <c r="I411" i="39"/>
  <c r="G441" i="39"/>
  <c r="Q423" i="39"/>
  <c r="R423" i="39" s="1"/>
  <c r="M423" i="39" s="1"/>
  <c r="J27" i="39"/>
  <c r="I654" i="39"/>
  <c r="I680" i="39"/>
  <c r="I277" i="39"/>
  <c r="G53" i="39"/>
  <c r="S748" i="39"/>
  <c r="T748" i="39" s="1"/>
  <c r="L748" i="39" s="1"/>
  <c r="H535" i="39"/>
  <c r="H518" i="39"/>
  <c r="H366" i="39"/>
  <c r="H557" i="39"/>
  <c r="H397" i="39"/>
  <c r="H792" i="39"/>
  <c r="H906" i="39"/>
  <c r="H1034" i="39"/>
  <c r="H311" i="39"/>
  <c r="H1035" i="39"/>
  <c r="H303" i="39"/>
  <c r="H579" i="39"/>
  <c r="S202" i="39"/>
  <c r="T202" i="39" s="1"/>
  <c r="L202" i="39" s="1"/>
  <c r="S545" i="39"/>
  <c r="T545" i="39" s="1"/>
  <c r="L545" i="39" s="1"/>
  <c r="S793" i="39"/>
  <c r="T793" i="39" s="1"/>
  <c r="L793" i="39" s="1"/>
  <c r="Q104" i="39"/>
  <c r="R104" i="39" s="1"/>
  <c r="M104" i="39" s="1"/>
  <c r="B108" i="39"/>
  <c r="S500" i="39"/>
  <c r="T500" i="39" s="1"/>
  <c r="L500" i="39" s="1"/>
  <c r="S674" i="39"/>
  <c r="T674" i="39" s="1"/>
  <c r="L674" i="39" s="1"/>
  <c r="Q227" i="39"/>
  <c r="R227" i="39" s="1"/>
  <c r="M227" i="39" s="1"/>
  <c r="Q242" i="39"/>
  <c r="R242" i="39" s="1"/>
  <c r="M242" i="39" s="1"/>
  <c r="Q209" i="39"/>
  <c r="R209" i="39" s="1"/>
  <c r="M209" i="39" s="1"/>
  <c r="J147" i="39"/>
  <c r="I758" i="39"/>
  <c r="Q762" i="39"/>
  <c r="R762" i="39" s="1"/>
  <c r="M762" i="39" s="1"/>
  <c r="I389" i="39"/>
  <c r="O241" i="39"/>
  <c r="P241" i="39" s="1"/>
  <c r="N241" i="39" s="1"/>
  <c r="Q651" i="39"/>
  <c r="R651" i="39" s="1"/>
  <c r="M651" i="39" s="1"/>
  <c r="H423" i="39"/>
  <c r="H358" i="39"/>
  <c r="H183" i="39"/>
  <c r="H800" i="39"/>
  <c r="H759" i="39"/>
  <c r="H413" i="39"/>
  <c r="H973" i="39"/>
  <c r="H481" i="39"/>
  <c r="H974" i="39"/>
  <c r="H898" i="39"/>
  <c r="H915" i="39"/>
  <c r="H969" i="39"/>
  <c r="S26" i="39"/>
  <c r="T26" i="39" s="1"/>
  <c r="L26" i="39" s="1"/>
  <c r="S79" i="39"/>
  <c r="T79" i="39" s="1"/>
  <c r="L79" i="39" s="1"/>
  <c r="S108" i="39"/>
  <c r="T108" i="39" s="1"/>
  <c r="L108" i="39" s="1"/>
  <c r="S1429" i="39"/>
  <c r="T1429" i="39" s="1"/>
  <c r="L1429" i="39" s="1"/>
  <c r="O1303" i="39"/>
  <c r="P1303" i="39" s="1"/>
  <c r="N1303" i="39" s="1"/>
  <c r="Q1342" i="39"/>
  <c r="R1342" i="39" s="1"/>
  <c r="M1342" i="39" s="1"/>
  <c r="O1177" i="39"/>
  <c r="P1177" i="39" s="1"/>
  <c r="N1177" i="39" s="1"/>
  <c r="Q1053" i="39"/>
  <c r="R1053" i="39" s="1"/>
  <c r="M1053" i="39" s="1"/>
  <c r="H1463" i="39"/>
  <c r="H1240" i="39"/>
  <c r="H1670" i="39"/>
  <c r="O1495" i="39"/>
  <c r="P1495" i="39" s="1"/>
  <c r="N1495" i="39" s="1"/>
  <c r="Q1446" i="39"/>
  <c r="R1446" i="39" s="1"/>
  <c r="M1446" i="39" s="1"/>
  <c r="O1315" i="39"/>
  <c r="P1315" i="39" s="1"/>
  <c r="N1315" i="39" s="1"/>
  <c r="S1365" i="39"/>
  <c r="T1365" i="39" s="1"/>
  <c r="L1365" i="39" s="1"/>
  <c r="Q1208" i="39"/>
  <c r="R1208" i="39" s="1"/>
  <c r="M1208" i="39" s="1"/>
  <c r="Q1059" i="39"/>
  <c r="R1059" i="39" s="1"/>
  <c r="M1059" i="39" s="1"/>
  <c r="S1392" i="39"/>
  <c r="T1392" i="39" s="1"/>
  <c r="L1392" i="39" s="1"/>
  <c r="H1619" i="39"/>
  <c r="H1571" i="39"/>
  <c r="H1195" i="39"/>
  <c r="H1597" i="39"/>
  <c r="I1547" i="39"/>
  <c r="I1101" i="39"/>
  <c r="J983" i="39"/>
  <c r="I843" i="39"/>
  <c r="J394" i="39"/>
  <c r="I144" i="39"/>
  <c r="Q598" i="39"/>
  <c r="R598" i="39" s="1"/>
  <c r="M598" i="39" s="1"/>
  <c r="I981" i="39"/>
  <c r="I979" i="39"/>
  <c r="I925" i="39"/>
  <c r="I407" i="39"/>
  <c r="J819" i="39"/>
  <c r="J515" i="39"/>
  <c r="J165" i="39"/>
  <c r="J1007" i="39"/>
  <c r="J750" i="39"/>
  <c r="J530" i="39"/>
  <c r="J229" i="39"/>
  <c r="G527" i="39"/>
  <c r="G825" i="39"/>
  <c r="O705" i="39"/>
  <c r="P705" i="39" s="1"/>
  <c r="N705" i="39" s="1"/>
  <c r="G656" i="39"/>
  <c r="G293" i="39"/>
  <c r="O60" i="39"/>
  <c r="P60" i="39" s="1"/>
  <c r="N60" i="39" s="1"/>
  <c r="O680" i="39"/>
  <c r="P680" i="39" s="1"/>
  <c r="N680" i="39" s="1"/>
  <c r="Q924" i="39"/>
  <c r="R924" i="39" s="1"/>
  <c r="M924" i="39" s="1"/>
  <c r="J969" i="39"/>
  <c r="J637" i="39"/>
  <c r="J493" i="39"/>
  <c r="J219" i="39"/>
  <c r="I834" i="39"/>
  <c r="I637" i="39"/>
  <c r="I977" i="39"/>
  <c r="I582" i="39"/>
  <c r="I432" i="39"/>
  <c r="O111" i="39"/>
  <c r="P111" i="39" s="1"/>
  <c r="N111" i="39" s="1"/>
  <c r="I770" i="39"/>
  <c r="O388" i="39"/>
  <c r="P388" i="39" s="1"/>
  <c r="N388" i="39" s="1"/>
  <c r="G417" i="39"/>
  <c r="I322" i="39"/>
  <c r="J70" i="39"/>
  <c r="J418" i="39"/>
  <c r="I870" i="39"/>
  <c r="J1038" i="39"/>
  <c r="J900" i="39"/>
  <c r="J670" i="39"/>
  <c r="J400" i="39"/>
  <c r="J98" i="39"/>
  <c r="G912" i="39"/>
  <c r="G958" i="39"/>
  <c r="G819" i="39"/>
  <c r="I347" i="39"/>
  <c r="G313" i="39"/>
  <c r="O489" i="39"/>
  <c r="P489" i="39" s="1"/>
  <c r="N489" i="39" s="1"/>
  <c r="O998" i="39"/>
  <c r="P998" i="39" s="1"/>
  <c r="N998" i="39" s="1"/>
  <c r="J853" i="39"/>
  <c r="J626" i="39"/>
  <c r="J365" i="39"/>
  <c r="J115" i="39"/>
  <c r="I1031" i="39"/>
  <c r="I884" i="39"/>
  <c r="I613" i="39"/>
  <c r="J934" i="39"/>
  <c r="I1021" i="39"/>
  <c r="J354" i="39"/>
  <c r="I253" i="39"/>
  <c r="O822" i="39"/>
  <c r="P822" i="39" s="1"/>
  <c r="N822" i="39" s="1"/>
  <c r="I789" i="39"/>
  <c r="I781" i="39"/>
  <c r="I658" i="39"/>
  <c r="I688" i="39"/>
  <c r="J723" i="39"/>
  <c r="J410" i="39"/>
  <c r="J259" i="39"/>
  <c r="J963" i="39"/>
  <c r="J790" i="39"/>
  <c r="J316" i="39"/>
  <c r="J293" i="39"/>
  <c r="J63" i="39"/>
  <c r="G905" i="39"/>
  <c r="G663" i="39"/>
  <c r="G736" i="39"/>
  <c r="G569" i="39"/>
  <c r="I140" i="39"/>
  <c r="Q714" i="39"/>
  <c r="R714" i="39" s="1"/>
  <c r="M714" i="39" s="1"/>
  <c r="Q809" i="39"/>
  <c r="R809" i="39" s="1"/>
  <c r="M809" i="39" s="1"/>
  <c r="J955" i="39"/>
  <c r="J769" i="39"/>
  <c r="J549" i="39"/>
  <c r="J272" i="39"/>
  <c r="I910" i="39"/>
  <c r="I863" i="39"/>
  <c r="I497" i="39"/>
  <c r="J894" i="39"/>
  <c r="J294" i="39"/>
  <c r="I336" i="39"/>
  <c r="O888" i="39"/>
  <c r="P888" i="39" s="1"/>
  <c r="N888" i="39" s="1"/>
  <c r="I577" i="39"/>
  <c r="I794" i="39"/>
  <c r="I609" i="39"/>
  <c r="I481" i="39"/>
  <c r="J867" i="39"/>
  <c r="J563" i="39"/>
  <c r="I914" i="39"/>
  <c r="J1039" i="39"/>
  <c r="J754" i="39"/>
  <c r="J534" i="39"/>
  <c r="J245" i="39"/>
  <c r="G655" i="39"/>
  <c r="G833" i="39"/>
  <c r="G157" i="39"/>
  <c r="G664" i="39"/>
  <c r="G357" i="39"/>
  <c r="I69" i="39"/>
  <c r="J419" i="39"/>
  <c r="I804" i="39"/>
  <c r="G661" i="39"/>
  <c r="I232" i="39"/>
  <c r="I150" i="39"/>
  <c r="O143" i="39"/>
  <c r="P143" i="39" s="1"/>
  <c r="N143" i="39" s="1"/>
  <c r="H347" i="39"/>
  <c r="H286" i="39"/>
  <c r="H552" i="39"/>
  <c r="H771" i="39"/>
  <c r="H1140" i="39"/>
  <c r="O1049" i="39"/>
  <c r="P1049" i="39" s="1"/>
  <c r="N1049" i="39" s="1"/>
  <c r="S1415" i="39"/>
  <c r="T1415" i="39" s="1"/>
  <c r="L1415" i="39" s="1"/>
  <c r="S1629" i="39"/>
  <c r="T1629" i="39" s="1"/>
  <c r="L1629" i="39" s="1"/>
  <c r="S1585" i="39"/>
  <c r="T1585" i="39" s="1"/>
  <c r="L1585" i="39" s="1"/>
  <c r="O1443" i="39"/>
  <c r="P1443" i="39" s="1"/>
  <c r="N1443" i="39" s="1"/>
  <c r="O1476" i="39"/>
  <c r="P1476" i="39" s="1"/>
  <c r="N1476" i="39" s="1"/>
  <c r="H1372" i="39"/>
  <c r="O1180" i="39"/>
  <c r="P1180" i="39" s="1"/>
  <c r="N1180" i="39" s="1"/>
  <c r="S1113" i="39"/>
  <c r="T1113" i="39" s="1"/>
  <c r="L1113" i="39" s="1"/>
  <c r="S1410" i="39"/>
  <c r="T1410" i="39" s="1"/>
  <c r="L1410" i="39" s="1"/>
  <c r="I1315" i="39"/>
  <c r="O1647" i="39"/>
  <c r="P1647" i="39" s="1"/>
  <c r="N1647" i="39" s="1"/>
  <c r="O1488" i="39"/>
  <c r="P1488" i="39" s="1"/>
  <c r="N1488" i="39" s="1"/>
  <c r="O1533" i="39"/>
  <c r="P1533" i="39" s="1"/>
  <c r="N1533" i="39" s="1"/>
  <c r="H1418" i="39"/>
  <c r="Q1305" i="39"/>
  <c r="R1305" i="39" s="1"/>
  <c r="M1305" i="39" s="1"/>
  <c r="Q1178" i="39"/>
  <c r="R1178" i="39" s="1"/>
  <c r="M1178" i="39" s="1"/>
  <c r="H1090" i="39"/>
  <c r="I1288" i="39"/>
  <c r="I1417" i="39"/>
  <c r="I1465" i="39"/>
  <c r="I1115" i="39"/>
  <c r="I1398" i="39"/>
  <c r="H1575" i="39"/>
  <c r="I1308" i="39"/>
  <c r="J407" i="39"/>
  <c r="J807" i="39"/>
  <c r="J217" i="39"/>
  <c r="O689" i="39"/>
  <c r="P689" i="39" s="1"/>
  <c r="N689" i="39" s="1"/>
  <c r="O945" i="39"/>
  <c r="P945" i="39" s="1"/>
  <c r="N945" i="39" s="1"/>
  <c r="G54" i="39"/>
  <c r="I429" i="39"/>
  <c r="J90" i="39"/>
  <c r="I923" i="39"/>
  <c r="J89" i="39"/>
  <c r="I666" i="39"/>
  <c r="J799" i="39"/>
  <c r="Q1017" i="39"/>
  <c r="R1017" i="39" s="1"/>
  <c r="M1017" i="39" s="1"/>
  <c r="J972" i="39"/>
  <c r="J706" i="39"/>
  <c r="J450" i="39"/>
  <c r="J176" i="39"/>
  <c r="G828" i="39"/>
  <c r="G1030" i="39"/>
  <c r="G891" i="39"/>
  <c r="G496" i="39"/>
  <c r="I556" i="39"/>
  <c r="I153" i="39"/>
  <c r="O567" i="39"/>
  <c r="P567" i="39" s="1"/>
  <c r="N567" i="39" s="1"/>
  <c r="J906" i="39"/>
  <c r="J669" i="39"/>
  <c r="J398" i="39"/>
  <c r="J94" i="39"/>
  <c r="I906" i="39"/>
  <c r="I956" i="39"/>
  <c r="I817" i="39"/>
  <c r="J947" i="39"/>
  <c r="J447" i="39"/>
  <c r="J727" i="39"/>
  <c r="I418" i="39"/>
  <c r="Q953" i="39"/>
  <c r="R953" i="39" s="1"/>
  <c r="M953" i="39" s="1"/>
  <c r="I746" i="39"/>
  <c r="I1000" i="39"/>
  <c r="I594" i="39"/>
  <c r="G393" i="39"/>
  <c r="J625" i="39"/>
  <c r="J328" i="39"/>
  <c r="J434" i="39"/>
  <c r="J810" i="39"/>
  <c r="J413" i="39"/>
  <c r="J232" i="39"/>
  <c r="J68" i="39"/>
  <c r="G945" i="39"/>
  <c r="G798" i="39"/>
  <c r="G776" i="39"/>
  <c r="G649" i="39"/>
  <c r="I220" i="39"/>
  <c r="G114" i="39"/>
  <c r="O95" i="39"/>
  <c r="P95" i="39" s="1"/>
  <c r="N95" i="39" s="1"/>
  <c r="J883" i="39"/>
  <c r="J773" i="39"/>
  <c r="J553" i="39"/>
  <c r="J276" i="39"/>
  <c r="I942" i="39"/>
  <c r="I871" i="39"/>
  <c r="I529" i="39"/>
  <c r="I702" i="39"/>
  <c r="J246" i="39"/>
  <c r="J598" i="39"/>
  <c r="I461" i="39"/>
  <c r="G437" i="39"/>
  <c r="I205" i="39"/>
  <c r="O981" i="39"/>
  <c r="P981" i="39" s="1"/>
  <c r="N981" i="39" s="1"/>
  <c r="J65" i="39"/>
  <c r="I557" i="39"/>
  <c r="I681" i="39"/>
  <c r="G201" i="39"/>
  <c r="J617" i="39"/>
  <c r="G605" i="39"/>
  <c r="J881" i="39"/>
  <c r="J631" i="39"/>
  <c r="J490" i="39"/>
  <c r="J216" i="39"/>
  <c r="G735" i="39"/>
  <c r="G611" i="39"/>
  <c r="G971" i="39"/>
  <c r="G576" i="39"/>
  <c r="I716" i="39"/>
  <c r="I313" i="39"/>
  <c r="G93" i="39"/>
  <c r="Q334" i="39"/>
  <c r="R334" i="39" s="1"/>
  <c r="M334" i="39" s="1"/>
  <c r="J1018" i="39"/>
  <c r="J589" i="39"/>
  <c r="J469" i="39"/>
  <c r="J195" i="39"/>
  <c r="I982" i="39"/>
  <c r="I439" i="39"/>
  <c r="I929" i="39"/>
  <c r="J479" i="39"/>
  <c r="I1027" i="39"/>
  <c r="I365" i="39"/>
  <c r="I447" i="39"/>
  <c r="I288" i="39"/>
  <c r="I320" i="39"/>
  <c r="J185" i="39"/>
  <c r="I1019" i="39"/>
  <c r="J34" i="39"/>
  <c r="I933" i="39"/>
  <c r="J847" i="39"/>
  <c r="Q449" i="39"/>
  <c r="R449" i="39" s="1"/>
  <c r="M449" i="39" s="1"/>
  <c r="J980" i="39"/>
  <c r="J710" i="39"/>
  <c r="J454" i="39"/>
  <c r="J180" i="39"/>
  <c r="G860" i="39"/>
  <c r="G1038" i="39"/>
  <c r="G899" i="39"/>
  <c r="G504" i="39"/>
  <c r="I572" i="39"/>
  <c r="O269" i="39"/>
  <c r="P269" i="39" s="1"/>
  <c r="N269" i="39" s="1"/>
  <c r="J154" i="39"/>
  <c r="I782" i="39"/>
  <c r="O673" i="39"/>
  <c r="P673" i="39" s="1"/>
  <c r="N673" i="39" s="1"/>
  <c r="I405" i="39"/>
  <c r="O369" i="39"/>
  <c r="P369" i="39" s="1"/>
  <c r="N369" i="39" s="1"/>
  <c r="Q907" i="39"/>
  <c r="R907" i="39" s="1"/>
  <c r="M907" i="39" s="1"/>
  <c r="H407" i="39"/>
  <c r="H251" i="39"/>
  <c r="H119" i="39"/>
  <c r="H784" i="39"/>
  <c r="H743" i="39"/>
  <c r="H843" i="39"/>
  <c r="H957" i="39"/>
  <c r="O1169" i="39"/>
  <c r="P1169" i="39" s="1"/>
  <c r="N1169" i="39" s="1"/>
  <c r="I1513" i="39"/>
  <c r="I1296" i="39"/>
  <c r="I1180" i="39"/>
  <c r="O1636" i="39"/>
  <c r="P1636" i="39" s="1"/>
  <c r="N1636" i="39" s="1"/>
  <c r="S1544" i="39"/>
  <c r="T1544" i="39" s="1"/>
  <c r="L1544" i="39" s="1"/>
  <c r="Q1352" i="39"/>
  <c r="R1352" i="39" s="1"/>
  <c r="M1352" i="39" s="1"/>
  <c r="I1242" i="39"/>
  <c r="O1312" i="39"/>
  <c r="P1312" i="39" s="1"/>
  <c r="N1312" i="39" s="1"/>
  <c r="H1210" i="39"/>
  <c r="S1059" i="39"/>
  <c r="T1059" i="39" s="1"/>
  <c r="L1059" i="39" s="1"/>
  <c r="I1644" i="39"/>
  <c r="Q1149" i="39"/>
  <c r="R1149" i="39" s="1"/>
  <c r="M1149" i="39" s="1"/>
  <c r="O1652" i="39"/>
  <c r="P1652" i="39" s="1"/>
  <c r="N1652" i="39" s="1"/>
  <c r="S1556" i="39"/>
  <c r="T1556" i="39" s="1"/>
  <c r="L1556" i="39" s="1"/>
  <c r="Q1400" i="39"/>
  <c r="R1400" i="39" s="1"/>
  <c r="M1400" i="39" s="1"/>
  <c r="O1281" i="39"/>
  <c r="P1281" i="39" s="1"/>
  <c r="N1281" i="39" s="1"/>
  <c r="Q1324" i="39"/>
  <c r="R1324" i="39" s="1"/>
  <c r="M1324" i="39" s="1"/>
  <c r="H1234" i="39"/>
  <c r="Q1045" i="39"/>
  <c r="R1045" i="39" s="1"/>
  <c r="M1045" i="39" s="1"/>
  <c r="I1424" i="39"/>
  <c r="I1226" i="39"/>
  <c r="H1455" i="39"/>
  <c r="I1557" i="39"/>
  <c r="H1563" i="39"/>
  <c r="I1628" i="39"/>
  <c r="I1595" i="39"/>
  <c r="I1065" i="39"/>
  <c r="I601" i="39"/>
  <c r="I717" i="39"/>
  <c r="I338" i="39"/>
  <c r="I482" i="39"/>
  <c r="I352" i="39"/>
  <c r="I448" i="39"/>
  <c r="J201" i="39"/>
  <c r="I359" i="39"/>
  <c r="J181" i="39"/>
  <c r="I199" i="39"/>
  <c r="J863" i="39"/>
  <c r="Q398" i="39"/>
  <c r="R398" i="39" s="1"/>
  <c r="M398" i="39" s="1"/>
  <c r="J940" i="39"/>
  <c r="J690" i="39"/>
  <c r="J334" i="39"/>
  <c r="J160" i="39"/>
  <c r="G381" i="39"/>
  <c r="G998" i="39"/>
  <c r="G859" i="39"/>
  <c r="G464" i="39"/>
  <c r="I492" i="39"/>
  <c r="I37" i="39"/>
  <c r="O176" i="39"/>
  <c r="P176" i="39" s="1"/>
  <c r="N176" i="39" s="1"/>
  <c r="J874" i="39"/>
  <c r="J653" i="39"/>
  <c r="J227" i="39"/>
  <c r="J144" i="39"/>
  <c r="I745" i="39"/>
  <c r="I924" i="39"/>
  <c r="I773" i="39"/>
  <c r="J998" i="39"/>
  <c r="J51" i="39"/>
  <c r="J630" i="39"/>
  <c r="I189" i="39"/>
  <c r="O566" i="39"/>
  <c r="P566" i="39" s="1"/>
  <c r="N566" i="39" s="1"/>
  <c r="I661" i="39"/>
  <c r="I653" i="39"/>
  <c r="I565" i="39"/>
  <c r="G385" i="39"/>
  <c r="J771" i="39"/>
  <c r="J467" i="39"/>
  <c r="J282" i="39"/>
  <c r="J794" i="39"/>
  <c r="J348" i="39"/>
  <c r="J297" i="39"/>
  <c r="J71" i="39"/>
  <c r="G913" i="39"/>
  <c r="G695" i="39"/>
  <c r="G744" i="39"/>
  <c r="G585" i="39"/>
  <c r="I156" i="39"/>
  <c r="O364" i="39"/>
  <c r="P364" i="39" s="1"/>
  <c r="N364" i="39" s="1"/>
  <c r="Q873" i="39"/>
  <c r="R873" i="39" s="1"/>
  <c r="M873" i="39" s="1"/>
  <c r="J949" i="39"/>
  <c r="J757" i="39"/>
  <c r="J537" i="39"/>
  <c r="J257" i="39"/>
  <c r="I814" i="39"/>
  <c r="I839" i="39"/>
  <c r="I263" i="39"/>
  <c r="I670" i="39"/>
  <c r="G557" i="39"/>
  <c r="J345" i="39"/>
  <c r="I597" i="39"/>
  <c r="G701" i="39"/>
  <c r="Q746" i="39"/>
  <c r="R746" i="39" s="1"/>
  <c r="M746" i="39" s="1"/>
  <c r="I173" i="39"/>
  <c r="J123" i="39"/>
  <c r="I859" i="39"/>
  <c r="I1042" i="39"/>
  <c r="G289" i="39"/>
  <c r="J767" i="39"/>
  <c r="O725" i="39"/>
  <c r="P725" i="39" s="1"/>
  <c r="N725" i="39" s="1"/>
  <c r="J1020" i="39"/>
  <c r="J599" i="39"/>
  <c r="J474" i="39"/>
  <c r="J200" i="39"/>
  <c r="G1020" i="39"/>
  <c r="G483" i="39"/>
  <c r="G939" i="39"/>
  <c r="G544" i="39"/>
  <c r="I652" i="39"/>
  <c r="I249" i="39"/>
  <c r="O951" i="39"/>
  <c r="P951" i="39" s="1"/>
  <c r="N951" i="39" s="1"/>
  <c r="Q107" i="39"/>
  <c r="R107" i="39" s="1"/>
  <c r="M107" i="39" s="1"/>
  <c r="J986" i="39"/>
  <c r="J709" i="39"/>
  <c r="J453" i="39"/>
  <c r="J179" i="39"/>
  <c r="I854" i="39"/>
  <c r="I1036" i="39"/>
  <c r="I897" i="39"/>
  <c r="I493" i="39"/>
  <c r="I474" i="39"/>
  <c r="I578" i="39"/>
  <c r="G329" i="39"/>
  <c r="I704" i="39"/>
  <c r="Q761" i="39"/>
  <c r="R761" i="39" s="1"/>
  <c r="M761" i="39" s="1"/>
  <c r="I473" i="39"/>
  <c r="J230" i="39"/>
  <c r="I920" i="39"/>
  <c r="Q235" i="39"/>
  <c r="R235" i="39" s="1"/>
  <c r="M235" i="39" s="1"/>
  <c r="J948" i="39"/>
  <c r="J694" i="39"/>
  <c r="J438" i="39"/>
  <c r="J164" i="39"/>
  <c r="G559" i="39"/>
  <c r="G1006" i="39"/>
  <c r="G867" i="39"/>
  <c r="G472" i="39"/>
  <c r="I508" i="39"/>
  <c r="Q745" i="39"/>
  <c r="R745" i="39" s="1"/>
  <c r="M745" i="39" s="1"/>
  <c r="J191" i="39"/>
  <c r="I718" i="39"/>
  <c r="I744" i="39"/>
  <c r="I341" i="39"/>
  <c r="Q726" i="39"/>
  <c r="R726" i="39" s="1"/>
  <c r="M726" i="39" s="1"/>
  <c r="S984" i="39"/>
  <c r="T984" i="39" s="1"/>
  <c r="L984" i="39" s="1"/>
  <c r="H471" i="39"/>
  <c r="H454" i="39"/>
  <c r="H140" i="39"/>
  <c r="H848" i="39"/>
  <c r="H807" i="39"/>
  <c r="H663" i="39"/>
  <c r="I1195" i="39"/>
  <c r="H1169" i="39"/>
  <c r="H1607" i="39"/>
  <c r="I1089" i="39"/>
  <c r="S1617" i="39"/>
  <c r="T1617" i="39" s="1"/>
  <c r="L1617" i="39" s="1"/>
  <c r="I1532" i="39"/>
  <c r="H1464" i="39"/>
  <c r="O1186" i="39"/>
  <c r="P1186" i="39" s="1"/>
  <c r="N1186" i="39" s="1"/>
  <c r="S1300" i="39"/>
  <c r="T1300" i="39" s="1"/>
  <c r="L1300" i="39" s="1"/>
  <c r="O1194" i="39"/>
  <c r="P1194" i="39" s="1"/>
  <c r="N1194" i="39" s="1"/>
  <c r="I1261" i="39"/>
  <c r="Q1466" i="39"/>
  <c r="R1466" i="39" s="1"/>
  <c r="M1466" i="39" s="1"/>
  <c r="H1684" i="39"/>
  <c r="S1554" i="39"/>
  <c r="T1554" i="39" s="1"/>
  <c r="L1554" i="39" s="1"/>
  <c r="Q1408" i="39"/>
  <c r="R1408" i="39" s="1"/>
  <c r="M1408" i="39" s="1"/>
  <c r="S1457" i="39"/>
  <c r="T1457" i="39" s="1"/>
  <c r="L1457" i="39" s="1"/>
  <c r="H1340" i="39"/>
  <c r="I1229" i="39"/>
  <c r="O1153" i="39"/>
  <c r="P1153" i="39" s="1"/>
  <c r="N1153" i="39" s="1"/>
  <c r="I1405" i="39"/>
  <c r="H1397" i="39"/>
  <c r="I1078" i="39"/>
  <c r="I1326" i="39"/>
  <c r="I1061" i="39"/>
  <c r="I1456" i="39"/>
  <c r="I1087" i="39"/>
  <c r="I1218" i="39"/>
  <c r="I1489" i="39"/>
  <c r="J402" i="39"/>
  <c r="J1014" i="39"/>
  <c r="O177" i="39"/>
  <c r="P177" i="39" s="1"/>
  <c r="N177" i="39" s="1"/>
  <c r="I1005" i="39"/>
  <c r="I458" i="39"/>
  <c r="I1029" i="39"/>
  <c r="I240" i="39"/>
  <c r="J173" i="39"/>
  <c r="J535" i="39"/>
  <c r="J118" i="39"/>
  <c r="J811" i="39"/>
  <c r="J830" i="39"/>
  <c r="J580" i="39"/>
  <c r="J327" i="39"/>
  <c r="J100" i="39"/>
  <c r="G985" i="39"/>
  <c r="G838" i="39"/>
  <c r="G365" i="39"/>
  <c r="G729" i="39"/>
  <c r="I300" i="39"/>
  <c r="I254" i="39"/>
  <c r="O415" i="39"/>
  <c r="P415" i="39" s="1"/>
  <c r="N415" i="39" s="1"/>
  <c r="J793" i="39"/>
  <c r="J340" i="39"/>
  <c r="J296" i="39"/>
  <c r="J69" i="39"/>
  <c r="I911" i="39"/>
  <c r="I689" i="39"/>
  <c r="I742" i="39"/>
  <c r="J671" i="39"/>
  <c r="J683" i="39"/>
  <c r="I835" i="39"/>
  <c r="G181" i="39"/>
  <c r="I141" i="39"/>
  <c r="O1016" i="39"/>
  <c r="P1016" i="39" s="1"/>
  <c r="N1016" i="39" s="1"/>
  <c r="I958" i="39"/>
  <c r="I827" i="39"/>
  <c r="I777" i="39"/>
  <c r="G685" i="39"/>
  <c r="J751" i="39"/>
  <c r="I157" i="39"/>
  <c r="J913" i="39"/>
  <c r="J639" i="39"/>
  <c r="J494" i="39"/>
  <c r="J220" i="39"/>
  <c r="G808" i="39"/>
  <c r="G643" i="39"/>
  <c r="G979" i="39"/>
  <c r="G584" i="39"/>
  <c r="I732" i="39"/>
  <c r="I329" i="39"/>
  <c r="G125" i="39"/>
  <c r="Q590" i="39"/>
  <c r="R590" i="39" s="1"/>
  <c r="M590" i="39" s="1"/>
  <c r="J994" i="39"/>
  <c r="J713" i="39"/>
  <c r="J457" i="39"/>
  <c r="J183" i="39"/>
  <c r="I886" i="39"/>
  <c r="O769" i="39"/>
  <c r="P769" i="39" s="1"/>
  <c r="N769" i="39" s="1"/>
  <c r="I905" i="39"/>
  <c r="I510" i="39"/>
  <c r="J951" i="39"/>
  <c r="J14" i="39"/>
  <c r="O1014" i="39"/>
  <c r="P1014" i="39" s="1"/>
  <c r="N1014" i="39" s="1"/>
  <c r="I813" i="39"/>
  <c r="G653" i="39"/>
  <c r="I762" i="39"/>
  <c r="Q666" i="39"/>
  <c r="R666" i="39" s="1"/>
  <c r="M666" i="39" s="1"/>
  <c r="J49" i="39"/>
  <c r="J439" i="39"/>
  <c r="I649" i="39"/>
  <c r="J1006" i="39"/>
  <c r="J720" i="39"/>
  <c r="J650" i="39"/>
  <c r="J382" i="39"/>
  <c r="J141" i="39"/>
  <c r="G639" i="39"/>
  <c r="G918" i="39"/>
  <c r="G747" i="39"/>
  <c r="I187" i="39"/>
  <c r="O228" i="39"/>
  <c r="P228" i="39" s="1"/>
  <c r="N228" i="39" s="1"/>
  <c r="I414" i="39"/>
  <c r="O678" i="39"/>
  <c r="P678" i="39" s="1"/>
  <c r="N678" i="39" s="1"/>
  <c r="J849" i="39"/>
  <c r="J618" i="39"/>
  <c r="J361" i="39"/>
  <c r="J99" i="39"/>
  <c r="I1023" i="39"/>
  <c r="I876" i="39"/>
  <c r="J17" i="39"/>
  <c r="J356" i="39"/>
  <c r="J918" i="39"/>
  <c r="I30" i="39"/>
  <c r="I545" i="39"/>
  <c r="I554" i="39"/>
  <c r="I808" i="39"/>
  <c r="I496" i="39"/>
  <c r="Q360" i="39"/>
  <c r="R360" i="39" s="1"/>
  <c r="M360" i="39" s="1"/>
  <c r="J399" i="39"/>
  <c r="J225" i="39"/>
  <c r="J641" i="39"/>
  <c r="J834" i="39"/>
  <c r="J588" i="39"/>
  <c r="J335" i="39"/>
  <c r="J116" i="39"/>
  <c r="G993" i="39"/>
  <c r="G846" i="39"/>
  <c r="G459" i="39"/>
  <c r="G745" i="39"/>
  <c r="I316" i="39"/>
  <c r="J882" i="39"/>
  <c r="I810" i="39"/>
  <c r="G369" i="39"/>
  <c r="G361" i="39"/>
  <c r="O585" i="39"/>
  <c r="P585" i="39" s="1"/>
  <c r="N585" i="39" s="1"/>
  <c r="Q464" i="39"/>
  <c r="R464" i="39" s="1"/>
  <c r="M464" i="39" s="1"/>
  <c r="H310" i="39"/>
  <c r="H564" i="39"/>
  <c r="H459" i="39"/>
  <c r="H380" i="39"/>
  <c r="H20" i="39"/>
  <c r="H820" i="39"/>
  <c r="H857" i="39"/>
  <c r="H679" i="39"/>
  <c r="H180" i="39"/>
  <c r="H806" i="39"/>
  <c r="H642" i="39"/>
  <c r="H725" i="39"/>
  <c r="H1029" i="39"/>
  <c r="H462" i="39"/>
  <c r="S224" i="39"/>
  <c r="T224" i="39" s="1"/>
  <c r="L224" i="39" s="1"/>
  <c r="S402" i="39"/>
  <c r="T402" i="39" s="1"/>
  <c r="L402" i="39" s="1"/>
  <c r="Q15" i="39"/>
  <c r="R15" i="39" s="1"/>
  <c r="M15" i="39" s="1"/>
  <c r="S820" i="39"/>
  <c r="T820" i="39" s="1"/>
  <c r="L820" i="39" s="1"/>
  <c r="S241" i="39"/>
  <c r="T241" i="39" s="1"/>
  <c r="L241" i="39" s="1"/>
  <c r="S417" i="39"/>
  <c r="T417" i="39" s="1"/>
  <c r="L417" i="39" s="1"/>
  <c r="S575" i="39"/>
  <c r="T575" i="39" s="1"/>
  <c r="L575" i="39" s="1"/>
  <c r="S838" i="39"/>
  <c r="T838" i="39" s="1"/>
  <c r="L838" i="39" s="1"/>
  <c r="H409" i="39"/>
  <c r="J935" i="39"/>
  <c r="I994" i="39"/>
  <c r="I502" i="39"/>
  <c r="I536" i="39"/>
  <c r="I125" i="39"/>
  <c r="O551" i="39"/>
  <c r="P551" i="39" s="1"/>
  <c r="N551" i="39" s="1"/>
  <c r="H193" i="39"/>
  <c r="H452" i="39"/>
  <c r="H335" i="39"/>
  <c r="H383" i="39"/>
  <c r="H14" i="39"/>
  <c r="H708" i="39"/>
  <c r="H745" i="39"/>
  <c r="H884" i="39"/>
  <c r="H405" i="39"/>
  <c r="H70" i="39"/>
  <c r="H467" i="39"/>
  <c r="H744" i="39"/>
  <c r="H778" i="39"/>
  <c r="B43" i="39"/>
  <c r="S282" i="39"/>
  <c r="T282" i="39" s="1"/>
  <c r="L282" i="39" s="1"/>
  <c r="S625" i="39"/>
  <c r="T625" i="39" s="1"/>
  <c r="L625" i="39" s="1"/>
  <c r="S873" i="39"/>
  <c r="T873" i="39" s="1"/>
  <c r="L873" i="39" s="1"/>
  <c r="Q184" i="39"/>
  <c r="R184" i="39" s="1"/>
  <c r="M184" i="39" s="1"/>
  <c r="S257" i="39"/>
  <c r="T257" i="39" s="1"/>
  <c r="L257" i="39" s="1"/>
  <c r="S433" i="39"/>
  <c r="T433" i="39" s="1"/>
  <c r="L433" i="39" s="1"/>
  <c r="S591" i="39"/>
  <c r="T591" i="39" s="1"/>
  <c r="L591" i="39" s="1"/>
  <c r="S854" i="39"/>
  <c r="T854" i="39" s="1"/>
  <c r="L854" i="39" s="1"/>
  <c r="H714" i="39"/>
  <c r="J48" i="39"/>
  <c r="I622" i="39"/>
  <c r="I648" i="39"/>
  <c r="I245" i="39"/>
  <c r="O999" i="39"/>
  <c r="P999" i="39" s="1"/>
  <c r="N999" i="39" s="1"/>
  <c r="S1013" i="39"/>
  <c r="T1013" i="39" s="1"/>
  <c r="L1013" i="39" s="1"/>
  <c r="H404" i="39"/>
  <c r="H614" i="39"/>
  <c r="H602" i="39"/>
  <c r="H701" i="39"/>
  <c r="H658" i="39"/>
  <c r="H677" i="39"/>
  <c r="H1002" i="39"/>
  <c r="H861" i="39"/>
  <c r="H1003" i="39"/>
  <c r="H315" i="39"/>
  <c r="H401" i="39"/>
  <c r="H737" i="39"/>
  <c r="H918" i="39"/>
  <c r="S234" i="39"/>
  <c r="T234" i="39" s="1"/>
  <c r="L234" i="39" s="1"/>
  <c r="S577" i="39"/>
  <c r="T577" i="39" s="1"/>
  <c r="L577" i="39" s="1"/>
  <c r="S825" i="39"/>
  <c r="T825" i="39" s="1"/>
  <c r="L825" i="39" s="1"/>
  <c r="Q136" i="39"/>
  <c r="R136" i="39" s="1"/>
  <c r="M136" i="39" s="1"/>
  <c r="S468" i="39"/>
  <c r="T468" i="39" s="1"/>
  <c r="L468" i="39" s="1"/>
  <c r="S642" i="39"/>
  <c r="T642" i="39" s="1"/>
  <c r="L642" i="39" s="1"/>
  <c r="Q195" i="39"/>
  <c r="R195" i="39" s="1"/>
  <c r="M195" i="39" s="1"/>
  <c r="Q178" i="39"/>
  <c r="R178" i="39" s="1"/>
  <c r="M178" i="39" s="1"/>
  <c r="I398" i="39"/>
  <c r="J545" i="39"/>
  <c r="I465" i="39"/>
  <c r="G613" i="39"/>
  <c r="I184" i="39"/>
  <c r="O853" i="39"/>
  <c r="P853" i="39" s="1"/>
  <c r="N853" i="39" s="1"/>
  <c r="Q985" i="39"/>
  <c r="R985" i="39" s="1"/>
  <c r="M985" i="39" s="1"/>
  <c r="H446" i="39"/>
  <c r="H47" i="39"/>
  <c r="H600" i="39"/>
  <c r="H819" i="39"/>
  <c r="H416" i="39"/>
  <c r="H618" i="39"/>
  <c r="H882" i="39"/>
  <c r="H537" i="39"/>
  <c r="H1028" i="39"/>
  <c r="H666" i="39"/>
  <c r="H921" i="39"/>
  <c r="H865" i="39"/>
  <c r="S64" i="39"/>
  <c r="T64" i="39" s="1"/>
  <c r="L64" i="39" s="1"/>
  <c r="S132" i="39"/>
  <c r="T132" i="39" s="1"/>
  <c r="L132" i="39" s="1"/>
  <c r="S969" i="39"/>
  <c r="T969" i="39" s="1"/>
  <c r="L969" i="39" s="1"/>
  <c r="S548" i="39"/>
  <c r="T548" i="39" s="1"/>
  <c r="L548" i="39" s="1"/>
  <c r="S33" i="39"/>
  <c r="T33" i="39" s="1"/>
  <c r="L33" i="39" s="1"/>
  <c r="S67" i="39"/>
  <c r="T67" i="39" s="1"/>
  <c r="L67" i="39" s="1"/>
  <c r="S71" i="39"/>
  <c r="T71" i="39" s="1"/>
  <c r="L71" i="39" s="1"/>
  <c r="S316" i="39"/>
  <c r="T316" i="39" s="1"/>
  <c r="L316" i="39" s="1"/>
  <c r="Q297" i="39"/>
  <c r="R297" i="39" s="1"/>
  <c r="M297" i="39" s="1"/>
  <c r="S41" i="39"/>
  <c r="T41" i="39" s="1"/>
  <c r="L41" i="39" s="1"/>
  <c r="S585" i="39"/>
  <c r="T585" i="39" s="1"/>
  <c r="L585" i="39" s="1"/>
  <c r="Q144" i="39"/>
  <c r="R144" i="39" s="1"/>
  <c r="M144" i="39" s="1"/>
  <c r="S800" i="39"/>
  <c r="T800" i="39" s="1"/>
  <c r="L800" i="39" s="1"/>
  <c r="Q815" i="39"/>
  <c r="R815" i="39" s="1"/>
  <c r="M815" i="39" s="1"/>
  <c r="O126" i="39"/>
  <c r="P126" i="39" s="1"/>
  <c r="N126" i="39" s="1"/>
  <c r="S419" i="39"/>
  <c r="T419" i="39" s="1"/>
  <c r="L419" i="39" s="1"/>
  <c r="Q385" i="39"/>
  <c r="R385" i="39" s="1"/>
  <c r="M385" i="39" s="1"/>
  <c r="Q303" i="39"/>
  <c r="R303" i="39" s="1"/>
  <c r="M303" i="39" s="1"/>
  <c r="S1011" i="39"/>
  <c r="T1011" i="39" s="1"/>
  <c r="L1011" i="39" s="1"/>
  <c r="S643" i="39"/>
  <c r="T643" i="39" s="1"/>
  <c r="L643" i="39" s="1"/>
  <c r="S863" i="39"/>
  <c r="T863" i="39" s="1"/>
  <c r="L863" i="39" s="1"/>
  <c r="Q387" i="39"/>
  <c r="R387" i="39" s="1"/>
  <c r="M387" i="39" s="1"/>
  <c r="Q428" i="39"/>
  <c r="R428" i="39" s="1"/>
  <c r="M428" i="39" s="1"/>
  <c r="S1019" i="39"/>
  <c r="T1019" i="39" s="1"/>
  <c r="L1019" i="39" s="1"/>
  <c r="Q987" i="39"/>
  <c r="R987" i="39" s="1"/>
  <c r="M987" i="39" s="1"/>
  <c r="Q941" i="39"/>
  <c r="R941" i="39" s="1"/>
  <c r="M941" i="39" s="1"/>
  <c r="O554" i="39"/>
  <c r="P554" i="39" s="1"/>
  <c r="N554" i="39" s="1"/>
  <c r="O571" i="39"/>
  <c r="P571" i="39" s="1"/>
  <c r="N571" i="39" s="1"/>
  <c r="O281" i="39"/>
  <c r="P281" i="39" s="1"/>
  <c r="N281" i="39" s="1"/>
  <c r="O396" i="39"/>
  <c r="P396" i="39" s="1"/>
  <c r="N396" i="39" s="1"/>
  <c r="O633" i="39"/>
  <c r="P633" i="39" s="1"/>
  <c r="N633" i="39" s="1"/>
  <c r="O781" i="39"/>
  <c r="P781" i="39" s="1"/>
  <c r="N781" i="39" s="1"/>
  <c r="I387" i="39"/>
  <c r="I475" i="39"/>
  <c r="S1038" i="39"/>
  <c r="T1038" i="39" s="1"/>
  <c r="L1038" i="39" s="1"/>
  <c r="O290" i="39"/>
  <c r="P290" i="39" s="1"/>
  <c r="N290" i="39" s="1"/>
  <c r="O359" i="39"/>
  <c r="P359" i="39" s="1"/>
  <c r="N359" i="39" s="1"/>
  <c r="O1006" i="39"/>
  <c r="P1006" i="39" s="1"/>
  <c r="N1006" i="39" s="1"/>
  <c r="O1023" i="39"/>
  <c r="P1023" i="39" s="1"/>
  <c r="N1023" i="39" s="1"/>
  <c r="O816" i="39"/>
  <c r="P816" i="39" s="1"/>
  <c r="N816" i="39" s="1"/>
  <c r="Q628" i="39"/>
  <c r="R628" i="39" s="1"/>
  <c r="M628" i="39" s="1"/>
  <c r="O43" i="39"/>
  <c r="P43" i="39" s="1"/>
  <c r="N43" i="39" s="1"/>
  <c r="O690" i="39"/>
  <c r="P690" i="39" s="1"/>
  <c r="N690" i="39" s="1"/>
  <c r="O707" i="39"/>
  <c r="P707" i="39" s="1"/>
  <c r="N707" i="39" s="1"/>
  <c r="O500" i="39"/>
  <c r="P500" i="39" s="1"/>
  <c r="N500" i="39" s="1"/>
  <c r="S249" i="39"/>
  <c r="T249" i="39" s="1"/>
  <c r="L249" i="39" s="1"/>
  <c r="S118" i="39"/>
  <c r="T118" i="39" s="1"/>
  <c r="L118" i="39" s="1"/>
  <c r="S455" i="39"/>
  <c r="T455" i="39" s="1"/>
  <c r="L455" i="39" s="1"/>
  <c r="Q48" i="39"/>
  <c r="R48" i="39" s="1"/>
  <c r="M48" i="39" s="1"/>
  <c r="S703" i="39"/>
  <c r="T703" i="39" s="1"/>
  <c r="L703" i="39" s="1"/>
  <c r="Q767" i="39"/>
  <c r="R767" i="39" s="1"/>
  <c r="M767" i="39" s="1"/>
  <c r="O78" i="39"/>
  <c r="P78" i="39" s="1"/>
  <c r="N78" i="39" s="1"/>
  <c r="S235" i="39"/>
  <c r="T235" i="39" s="1"/>
  <c r="L235" i="39" s="1"/>
  <c r="S894" i="39"/>
  <c r="T894" i="39" s="1"/>
  <c r="L894" i="39" s="1"/>
  <c r="H603" i="39"/>
  <c r="H558" i="39"/>
  <c r="H870" i="39"/>
  <c r="H529" i="39"/>
  <c r="H853" i="39"/>
  <c r="H927" i="39"/>
  <c r="H223" i="39"/>
  <c r="H933" i="39"/>
  <c r="S352" i="39"/>
  <c r="T352" i="39" s="1"/>
  <c r="L352" i="39" s="1"/>
  <c r="S526" i="39"/>
  <c r="T526" i="39" s="1"/>
  <c r="L526" i="39" s="1"/>
  <c r="Q79" i="39"/>
  <c r="R79" i="39" s="1"/>
  <c r="M79" i="39" s="1"/>
  <c r="S948" i="39"/>
  <c r="T948" i="39" s="1"/>
  <c r="L948" i="39" s="1"/>
  <c r="S305" i="39"/>
  <c r="T305" i="39" s="1"/>
  <c r="L305" i="39" s="1"/>
  <c r="S481" i="39"/>
  <c r="T481" i="39" s="1"/>
  <c r="L481" i="39" s="1"/>
  <c r="S639" i="39"/>
  <c r="T639" i="39" s="1"/>
  <c r="L639" i="39" s="1"/>
  <c r="S902" i="39"/>
  <c r="T902" i="39" s="1"/>
  <c r="L902" i="39" s="1"/>
  <c r="B27" i="39"/>
  <c r="S935" i="39"/>
  <c r="T935" i="39" s="1"/>
  <c r="L935" i="39" s="1"/>
  <c r="J175" i="39"/>
  <c r="I694" i="39"/>
  <c r="I728" i="39"/>
  <c r="I325" i="39"/>
  <c r="Q284" i="39"/>
  <c r="R284" i="39" s="1"/>
  <c r="M284" i="39" s="1"/>
  <c r="Q526" i="39"/>
  <c r="R526" i="39" s="1"/>
  <c r="M526" i="39" s="1"/>
  <c r="H487" i="39"/>
  <c r="H470" i="39"/>
  <c r="H204" i="39"/>
  <c r="H369" i="39"/>
  <c r="H823" i="39"/>
  <c r="H696" i="39"/>
  <c r="H1037" i="39"/>
  <c r="H713" i="39"/>
  <c r="H1038" i="39"/>
  <c r="H1026" i="39"/>
  <c r="H1043" i="39"/>
  <c r="H1014" i="39"/>
  <c r="H458" i="39"/>
  <c r="S90" i="39"/>
  <c r="T90" i="39" s="1"/>
  <c r="L90" i="39" s="1"/>
  <c r="S335" i="39"/>
  <c r="T335" i="39" s="1"/>
  <c r="L335" i="39" s="1"/>
  <c r="S632" i="39"/>
  <c r="T632" i="39" s="1"/>
  <c r="L632" i="39" s="1"/>
  <c r="S1026" i="39"/>
  <c r="T1026" i="39" s="1"/>
  <c r="L1026" i="39" s="1"/>
  <c r="S296" i="39"/>
  <c r="T296" i="39" s="1"/>
  <c r="L296" i="39" s="1"/>
  <c r="S474" i="39"/>
  <c r="T474" i="39" s="1"/>
  <c r="L474" i="39" s="1"/>
  <c r="Q51" i="39"/>
  <c r="R51" i="39" s="1"/>
  <c r="M51" i="39" s="1"/>
  <c r="S924" i="39"/>
  <c r="T924" i="39" s="1"/>
  <c r="L924" i="39" s="1"/>
  <c r="I190" i="39"/>
  <c r="J561" i="39"/>
  <c r="I593" i="39"/>
  <c r="G629" i="39"/>
  <c r="I200" i="39"/>
  <c r="G34" i="39"/>
  <c r="O15" i="39"/>
  <c r="P15" i="39" s="1"/>
  <c r="N15" i="39" s="1"/>
  <c r="H498" i="39"/>
  <c r="H143" i="39"/>
  <c r="H648" i="39"/>
  <c r="H381" i="39"/>
  <c r="H512" i="39"/>
  <c r="H495" i="39"/>
  <c r="H912" i="39"/>
  <c r="H719" i="39"/>
  <c r="H913" i="39"/>
  <c r="H762" i="39"/>
  <c r="H940" i="39"/>
  <c r="H931" i="39"/>
  <c r="S42" i="39"/>
  <c r="T42" i="39" s="1"/>
  <c r="L42" i="39" s="1"/>
  <c r="S143" i="39"/>
  <c r="T143" i="39" s="1"/>
  <c r="L143" i="39" s="1"/>
  <c r="S358" i="39"/>
  <c r="T358" i="39" s="1"/>
  <c r="L358" i="39" s="1"/>
  <c r="S978" i="39"/>
  <c r="T978" i="39" s="1"/>
  <c r="L978" i="39" s="1"/>
  <c r="B15" i="39"/>
  <c r="S200" i="39"/>
  <c r="T200" i="39" s="1"/>
  <c r="L200" i="39" s="1"/>
  <c r="S378" i="39"/>
  <c r="T378" i="39" s="1"/>
  <c r="L378" i="39" s="1"/>
  <c r="S1037" i="39"/>
  <c r="T1037" i="39" s="1"/>
  <c r="L1037" i="39" s="1"/>
  <c r="S828" i="39"/>
  <c r="T828" i="39" s="1"/>
  <c r="L828" i="39" s="1"/>
  <c r="J873" i="39"/>
  <c r="I585" i="39"/>
  <c r="I470" i="39"/>
  <c r="I504" i="39"/>
  <c r="I61" i="39"/>
  <c r="O400" i="39"/>
  <c r="P400" i="39" s="1"/>
  <c r="N400" i="39" s="1"/>
  <c r="H30" i="39"/>
  <c r="H484" i="39"/>
  <c r="H379" i="39"/>
  <c r="H447" i="39"/>
  <c r="H270" i="39"/>
  <c r="H740" i="39"/>
  <c r="H777" i="39"/>
  <c r="H919" i="39"/>
  <c r="H533" i="39"/>
  <c r="H108" i="39"/>
  <c r="H102" i="39"/>
  <c r="H586" i="39"/>
  <c r="H1016" i="39"/>
  <c r="H365" i="39"/>
  <c r="S269" i="39"/>
  <c r="T269" i="39" s="1"/>
  <c r="L269" i="39" s="1"/>
  <c r="S445" i="39"/>
  <c r="T445" i="39" s="1"/>
  <c r="L445" i="39" s="1"/>
  <c r="S603" i="39"/>
  <c r="T603" i="39" s="1"/>
  <c r="L603" i="39" s="1"/>
  <c r="S866" i="39"/>
  <c r="T866" i="39" s="1"/>
  <c r="L866" i="39" s="1"/>
  <c r="H684" i="39"/>
  <c r="S14" i="39"/>
  <c r="T14" i="39" s="1"/>
  <c r="L14" i="39" s="1"/>
  <c r="S31" i="39"/>
  <c r="T31" i="39" s="1"/>
  <c r="L31" i="39" s="1"/>
  <c r="S687" i="39"/>
  <c r="T687" i="39" s="1"/>
  <c r="L687" i="39" s="1"/>
  <c r="S950" i="39"/>
  <c r="T950" i="39" s="1"/>
  <c r="L950" i="39" s="1"/>
  <c r="S431" i="39"/>
  <c r="T431" i="39" s="1"/>
  <c r="L431" i="39" s="1"/>
  <c r="S339" i="39"/>
  <c r="T339" i="39" s="1"/>
  <c r="L339" i="39" s="1"/>
  <c r="S961" i="39"/>
  <c r="T961" i="39" s="1"/>
  <c r="L961" i="39" s="1"/>
  <c r="Q229" i="39"/>
  <c r="R229" i="39" s="1"/>
  <c r="M229" i="39" s="1"/>
  <c r="Q587" i="39"/>
  <c r="R587" i="39" s="1"/>
  <c r="M587" i="39" s="1"/>
  <c r="Q712" i="39"/>
  <c r="R712" i="39" s="1"/>
  <c r="M712" i="39" s="1"/>
  <c r="S107" i="39"/>
  <c r="T107" i="39" s="1"/>
  <c r="L107" i="39" s="1"/>
  <c r="S862" i="39"/>
  <c r="T862" i="39" s="1"/>
  <c r="L862" i="39" s="1"/>
  <c r="Q534" i="39"/>
  <c r="R534" i="39" s="1"/>
  <c r="M534" i="39" s="1"/>
  <c r="Q659" i="39"/>
  <c r="R659" i="39" s="1"/>
  <c r="M659" i="39" s="1"/>
  <c r="S175" i="39"/>
  <c r="T175" i="39" s="1"/>
  <c r="L175" i="39" s="1"/>
  <c r="S1034" i="39"/>
  <c r="T1034" i="39" s="1"/>
  <c r="L1034" i="39" s="1"/>
  <c r="S532" i="39"/>
  <c r="T532" i="39" s="1"/>
  <c r="L532" i="39" s="1"/>
  <c r="Q743" i="39"/>
  <c r="R743" i="39" s="1"/>
  <c r="M743" i="39" s="1"/>
  <c r="O54" i="39"/>
  <c r="P54" i="39" s="1"/>
  <c r="N54" i="39" s="1"/>
  <c r="S967" i="39"/>
  <c r="T967" i="39" s="1"/>
  <c r="L967" i="39" s="1"/>
  <c r="Q264" i="39"/>
  <c r="R264" i="39" s="1"/>
  <c r="M264" i="39" s="1"/>
  <c r="Q488" i="39"/>
  <c r="R488" i="39" s="1"/>
  <c r="M488" i="39" s="1"/>
  <c r="Q610" i="39"/>
  <c r="R610" i="39" s="1"/>
  <c r="M610" i="39" s="1"/>
  <c r="I63" i="39"/>
  <c r="O940" i="39"/>
  <c r="P940" i="39" s="1"/>
  <c r="N940" i="39" s="1"/>
  <c r="G288" i="39"/>
  <c r="G315" i="39"/>
  <c r="G334" i="39"/>
  <c r="G718" i="39"/>
  <c r="I763" i="39"/>
  <c r="Q1003" i="39"/>
  <c r="R1003" i="39" s="1"/>
  <c r="M1003" i="39" s="1"/>
  <c r="Q945" i="39"/>
  <c r="R945" i="39" s="1"/>
  <c r="M945" i="39" s="1"/>
  <c r="O558" i="39"/>
  <c r="P558" i="39" s="1"/>
  <c r="N558" i="39" s="1"/>
  <c r="O575" i="39"/>
  <c r="P575" i="39" s="1"/>
  <c r="N575" i="39" s="1"/>
  <c r="O289" i="39"/>
  <c r="P289" i="39" s="1"/>
  <c r="N289" i="39" s="1"/>
  <c r="O428" i="39"/>
  <c r="P428" i="39" s="1"/>
  <c r="N428" i="39" s="1"/>
  <c r="Q510" i="39"/>
  <c r="R510" i="39" s="1"/>
  <c r="M510" i="39" s="1"/>
  <c r="Q613" i="39"/>
  <c r="R613" i="39" s="1"/>
  <c r="M613" i="39" s="1"/>
  <c r="O37" i="39"/>
  <c r="P37" i="39" s="1"/>
  <c r="N37" i="39" s="1"/>
  <c r="O72" i="39"/>
  <c r="P72" i="39" s="1"/>
  <c r="N72" i="39" s="1"/>
  <c r="I131" i="39"/>
  <c r="G36" i="39"/>
  <c r="S127" i="39"/>
  <c r="T127" i="39" s="1"/>
  <c r="L127" i="39" s="1"/>
  <c r="S112" i="39"/>
  <c r="T112" i="39" s="1"/>
  <c r="L112" i="39" s="1"/>
  <c r="S695" i="39"/>
  <c r="T695" i="39" s="1"/>
  <c r="L695" i="39" s="1"/>
  <c r="Q450" i="39"/>
  <c r="R450" i="39" s="1"/>
  <c r="M450" i="39" s="1"/>
  <c r="Q553" i="39"/>
  <c r="R553" i="39" s="1"/>
  <c r="M553" i="39" s="1"/>
  <c r="Q920" i="39"/>
  <c r="R920" i="39" s="1"/>
  <c r="M920" i="39" s="1"/>
  <c r="S111" i="39"/>
  <c r="T111" i="39" s="1"/>
  <c r="L111" i="39" s="1"/>
  <c r="S1022" i="39"/>
  <c r="T1022" i="39" s="1"/>
  <c r="L1022" i="39" s="1"/>
  <c r="H276" i="39"/>
  <c r="H999" i="39"/>
  <c r="H678" i="39"/>
  <c r="H364" i="39"/>
  <c r="H831" i="39"/>
  <c r="H671" i="39"/>
  <c r="B64" i="39"/>
  <c r="S157" i="39"/>
  <c r="T157" i="39" s="1"/>
  <c r="L157" i="39" s="1"/>
  <c r="S315" i="39"/>
  <c r="T315" i="39" s="1"/>
  <c r="L315" i="39" s="1"/>
  <c r="S459" i="39"/>
  <c r="T459" i="39" s="1"/>
  <c r="L459" i="39" s="1"/>
  <c r="S754" i="39"/>
  <c r="T754" i="39" s="1"/>
  <c r="L754" i="39" s="1"/>
  <c r="S470" i="39"/>
  <c r="T470" i="39" s="1"/>
  <c r="L470" i="39" s="1"/>
  <c r="S372" i="39"/>
  <c r="T372" i="39" s="1"/>
  <c r="L372" i="39" s="1"/>
  <c r="S546" i="39"/>
  <c r="T546" i="39" s="1"/>
  <c r="L546" i="39" s="1"/>
  <c r="Q99" i="39"/>
  <c r="R99" i="39" s="1"/>
  <c r="M99" i="39" s="1"/>
  <c r="S1020" i="39"/>
  <c r="T1020" i="39" s="1"/>
  <c r="L1020" i="39" s="1"/>
  <c r="J861" i="39"/>
  <c r="O196" i="39"/>
  <c r="P196" i="39" s="1"/>
  <c r="N196" i="39" s="1"/>
  <c r="G337" i="39"/>
  <c r="G297" i="39"/>
  <c r="O457" i="39"/>
  <c r="P457" i="39" s="1"/>
  <c r="N457" i="39" s="1"/>
  <c r="O982" i="39"/>
  <c r="P982" i="39" s="1"/>
  <c r="N982" i="39" s="1"/>
  <c r="H342" i="39"/>
  <c r="H580" i="39"/>
  <c r="H475" i="39"/>
  <c r="H412" i="39"/>
  <c r="H84" i="39"/>
  <c r="H836" i="39"/>
  <c r="H873" i="39"/>
  <c r="H1015" i="39"/>
  <c r="H694" i="39"/>
  <c r="H492" i="39"/>
  <c r="H493" i="39"/>
  <c r="H746" i="39"/>
  <c r="H680" i="39"/>
  <c r="S154" i="39"/>
  <c r="T154" i="39" s="1"/>
  <c r="L154" i="39" s="1"/>
  <c r="S471" i="39"/>
  <c r="T471" i="39" s="1"/>
  <c r="L471" i="39" s="1"/>
  <c r="S745" i="39"/>
  <c r="T745" i="39" s="1"/>
  <c r="L745" i="39" s="1"/>
  <c r="Q56" i="39"/>
  <c r="R56" i="39" s="1"/>
  <c r="M56" i="39" s="1"/>
  <c r="S388" i="39"/>
  <c r="T388" i="39" s="1"/>
  <c r="L388" i="39" s="1"/>
  <c r="S562" i="39"/>
  <c r="T562" i="39" s="1"/>
  <c r="L562" i="39" s="1"/>
  <c r="Q115" i="39"/>
  <c r="R115" i="39" s="1"/>
  <c r="M115" i="39" s="1"/>
  <c r="Q18" i="39"/>
  <c r="R18" i="39" s="1"/>
  <c r="M18" i="39" s="1"/>
  <c r="O18" i="39"/>
  <c r="P18" i="39" s="1"/>
  <c r="N18" i="39" s="1"/>
  <c r="J223" i="39"/>
  <c r="I750" i="39"/>
  <c r="I776" i="39"/>
  <c r="I373" i="39"/>
  <c r="O113" i="39"/>
  <c r="P113" i="39" s="1"/>
  <c r="N113" i="39" s="1"/>
  <c r="S747" i="39"/>
  <c r="T747" i="39" s="1"/>
  <c r="L747" i="39" s="1"/>
  <c r="H503" i="39"/>
  <c r="H486" i="39"/>
  <c r="H268" i="39"/>
  <c r="H433" i="39"/>
  <c r="H839" i="39"/>
  <c r="H728" i="39"/>
  <c r="H859" i="39"/>
  <c r="H733" i="39"/>
  <c r="H860" i="39"/>
  <c r="H868" i="39"/>
  <c r="H236" i="39"/>
  <c r="H963" i="39"/>
  <c r="S32" i="39"/>
  <c r="T32" i="39" s="1"/>
  <c r="L32" i="39" s="1"/>
  <c r="S68" i="39"/>
  <c r="T68" i="39" s="1"/>
  <c r="L68" i="39" s="1"/>
  <c r="S953" i="39"/>
  <c r="T953" i="39" s="1"/>
  <c r="L953" i="39" s="1"/>
  <c r="S284" i="39"/>
  <c r="T284" i="39" s="1"/>
  <c r="L284" i="39" s="1"/>
  <c r="S81" i="39"/>
  <c r="T81" i="39" s="1"/>
  <c r="L81" i="39" s="1"/>
  <c r="S163" i="39"/>
  <c r="T163" i="39" s="1"/>
  <c r="L163" i="39" s="1"/>
  <c r="S263" i="39"/>
  <c r="T263" i="39" s="1"/>
  <c r="L263" i="39" s="1"/>
  <c r="S620" i="39"/>
  <c r="T620" i="39" s="1"/>
  <c r="L620" i="39" s="1"/>
  <c r="Q345" i="39"/>
  <c r="R345" i="39" s="1"/>
  <c r="M345" i="39" s="1"/>
  <c r="Q484" i="39"/>
  <c r="R484" i="39" s="1"/>
  <c r="M484" i="39" s="1"/>
  <c r="J110" i="39"/>
  <c r="I662" i="39"/>
  <c r="I696" i="39"/>
  <c r="I293" i="39"/>
  <c r="G85" i="39"/>
  <c r="S799" i="39"/>
  <c r="T799" i="39" s="1"/>
  <c r="L799" i="39" s="1"/>
  <c r="H519" i="39"/>
  <c r="H502" i="39"/>
  <c r="H332" i="39"/>
  <c r="H497" i="39"/>
  <c r="H279" i="39"/>
  <c r="H760" i="39"/>
  <c r="H890" i="39"/>
  <c r="H749" i="39"/>
  <c r="H891" i="39"/>
  <c r="H911" i="39"/>
  <c r="H1030" i="39"/>
  <c r="H750" i="39"/>
  <c r="S333" i="39"/>
  <c r="T333" i="39" s="1"/>
  <c r="L333" i="39" s="1"/>
  <c r="S509" i="39"/>
  <c r="T509" i="39" s="1"/>
  <c r="L509" i="39" s="1"/>
  <c r="S667" i="39"/>
  <c r="T667" i="39" s="1"/>
  <c r="L667" i="39" s="1"/>
  <c r="S930" i="39"/>
  <c r="T930" i="39" s="1"/>
  <c r="L930" i="39" s="1"/>
  <c r="H1042" i="39"/>
  <c r="S420" i="39"/>
  <c r="T420" i="39" s="1"/>
  <c r="L420" i="39" s="1"/>
  <c r="S594" i="39"/>
  <c r="T594" i="39" s="1"/>
  <c r="L594" i="39" s="1"/>
  <c r="Q147" i="39"/>
  <c r="R147" i="39" s="1"/>
  <c r="M147" i="39" s="1"/>
  <c r="Q82" i="39"/>
  <c r="R82" i="39" s="1"/>
  <c r="M82" i="39" s="1"/>
  <c r="S262" i="39"/>
  <c r="T262" i="39" s="1"/>
  <c r="L262" i="39" s="1"/>
  <c r="S297" i="39"/>
  <c r="T297" i="39" s="1"/>
  <c r="L297" i="39" s="1"/>
  <c r="S331" i="39"/>
  <c r="T331" i="39" s="1"/>
  <c r="L331" i="39" s="1"/>
  <c r="S922" i="39"/>
  <c r="T922" i="39" s="1"/>
  <c r="L922" i="39" s="1"/>
  <c r="Q562" i="39"/>
  <c r="R562" i="39" s="1"/>
  <c r="M562" i="39" s="1"/>
  <c r="Q687" i="39"/>
  <c r="R687" i="39" s="1"/>
  <c r="M687" i="39" s="1"/>
  <c r="Q1032" i="39"/>
  <c r="R1032" i="39" s="1"/>
  <c r="M1032" i="39" s="1"/>
  <c r="S485" i="39"/>
  <c r="T485" i="39" s="1"/>
  <c r="L485" i="39" s="1"/>
  <c r="S990" i="39"/>
  <c r="T990" i="39" s="1"/>
  <c r="L990" i="39" s="1"/>
  <c r="S92" i="39"/>
  <c r="T92" i="39" s="1"/>
  <c r="L92" i="39" s="1"/>
  <c r="Q723" i="39"/>
  <c r="R723" i="39" s="1"/>
  <c r="M723" i="39" s="1"/>
  <c r="S569" i="39"/>
  <c r="T569" i="39" s="1"/>
  <c r="L569" i="39" s="1"/>
  <c r="Q128" i="39"/>
  <c r="R128" i="39" s="1"/>
  <c r="M128" i="39" s="1"/>
  <c r="S784" i="39"/>
  <c r="T784" i="39" s="1"/>
  <c r="L784" i="39" s="1"/>
  <c r="Q807" i="39"/>
  <c r="R807" i="39" s="1"/>
  <c r="M807" i="39" s="1"/>
  <c r="O118" i="39"/>
  <c r="P118" i="39" s="1"/>
  <c r="N118" i="39" s="1"/>
  <c r="Q304" i="39"/>
  <c r="R304" i="39" s="1"/>
  <c r="M304" i="39" s="1"/>
  <c r="Q813" i="39"/>
  <c r="R813" i="39" s="1"/>
  <c r="M813" i="39" s="1"/>
  <c r="O405" i="39"/>
  <c r="P405" i="39" s="1"/>
  <c r="N405" i="39" s="1"/>
  <c r="O440" i="39"/>
  <c r="P440" i="39" s="1"/>
  <c r="N440" i="39" s="1"/>
  <c r="O25" i="39"/>
  <c r="P25" i="39" s="1"/>
  <c r="N25" i="39" s="1"/>
  <c r="G120" i="39"/>
  <c r="Q602" i="39"/>
  <c r="R602" i="39" s="1"/>
  <c r="M602" i="39" s="1"/>
  <c r="O92" i="39"/>
  <c r="P92" i="39" s="1"/>
  <c r="N92" i="39" s="1"/>
  <c r="I113" i="39"/>
  <c r="I303" i="39"/>
  <c r="S680" i="39"/>
  <c r="T680" i="39" s="1"/>
  <c r="L680" i="39" s="1"/>
  <c r="O34" i="39"/>
  <c r="P34" i="39" s="1"/>
  <c r="N34" i="39" s="1"/>
  <c r="O231" i="39"/>
  <c r="P231" i="39" s="1"/>
  <c r="N231" i="39" s="1"/>
  <c r="O878" i="39"/>
  <c r="P878" i="39" s="1"/>
  <c r="N878" i="39" s="1"/>
  <c r="O895" i="39"/>
  <c r="P895" i="39" s="1"/>
  <c r="N895" i="39" s="1"/>
  <c r="O688" i="39"/>
  <c r="P688" i="39" s="1"/>
  <c r="N688" i="39" s="1"/>
  <c r="I162" i="39"/>
  <c r="Q891" i="39"/>
  <c r="R891" i="39" s="1"/>
  <c r="M891" i="39" s="1"/>
  <c r="Q933" i="39"/>
  <c r="R933" i="39" s="1"/>
  <c r="M933" i="39" s="1"/>
  <c r="O562" i="39"/>
  <c r="P562" i="39" s="1"/>
  <c r="N562" i="39" s="1"/>
  <c r="O579" i="39"/>
  <c r="P579" i="39" s="1"/>
  <c r="N579" i="39" s="1"/>
  <c r="O297" i="39"/>
  <c r="P297" i="39" s="1"/>
  <c r="N297" i="39" s="1"/>
  <c r="S166" i="39"/>
  <c r="T166" i="39" s="1"/>
  <c r="L166" i="39" s="1"/>
  <c r="S37" i="39"/>
  <c r="T37" i="39" s="1"/>
  <c r="L37" i="39" s="1"/>
  <c r="S488" i="39"/>
  <c r="T488" i="39" s="1"/>
  <c r="L488" i="39" s="1"/>
  <c r="S826" i="39"/>
  <c r="T826" i="39" s="1"/>
  <c r="L826" i="39" s="1"/>
  <c r="Q514" i="39"/>
  <c r="R514" i="39" s="1"/>
  <c r="M514" i="39" s="1"/>
  <c r="Q639" i="39"/>
  <c r="R639" i="39" s="1"/>
  <c r="M639" i="39" s="1"/>
  <c r="Q984" i="39"/>
  <c r="R984" i="39" s="1"/>
  <c r="M984" i="39" s="1"/>
  <c r="S557" i="39"/>
  <c r="T557" i="39" s="1"/>
  <c r="L557" i="39" s="1"/>
  <c r="Q116" i="39"/>
  <c r="R116" i="39" s="1"/>
  <c r="M116" i="39" s="1"/>
  <c r="H398" i="39"/>
  <c r="H528" i="39"/>
  <c r="H980" i="39"/>
  <c r="H421" i="39"/>
  <c r="H766" i="39"/>
  <c r="H417" i="39"/>
  <c r="S221" i="39"/>
  <c r="T221" i="39" s="1"/>
  <c r="L221" i="39" s="1"/>
  <c r="S397" i="39"/>
  <c r="T397" i="39" s="1"/>
  <c r="L397" i="39" s="1"/>
  <c r="S555" i="39"/>
  <c r="T555" i="39" s="1"/>
  <c r="L555" i="39" s="1"/>
  <c r="S818" i="39"/>
  <c r="T818" i="39" s="1"/>
  <c r="L818" i="39" s="1"/>
  <c r="S775" i="39"/>
  <c r="T775" i="39" s="1"/>
  <c r="L775" i="39" s="1"/>
  <c r="S350" i="39"/>
  <c r="T350" i="39" s="1"/>
  <c r="L350" i="39" s="1"/>
  <c r="S20" i="39"/>
  <c r="T20" i="39" s="1"/>
  <c r="L20" i="39" s="1"/>
  <c r="S941" i="39"/>
  <c r="T941" i="39" s="1"/>
  <c r="L941" i="39" s="1"/>
  <c r="S382" i="39"/>
  <c r="T382" i="39" s="1"/>
  <c r="L382" i="39" s="1"/>
  <c r="I270" i="39"/>
  <c r="J387" i="39"/>
  <c r="I721" i="39"/>
  <c r="G645" i="39"/>
  <c r="I216" i="39"/>
  <c r="G98" i="39"/>
  <c r="O79" i="39"/>
  <c r="P79" i="39" s="1"/>
  <c r="N79" i="39" s="1"/>
  <c r="H382" i="39"/>
  <c r="H318" i="39"/>
  <c r="H568" i="39"/>
  <c r="H787" i="39"/>
  <c r="H351" i="39"/>
  <c r="H490" i="39"/>
  <c r="H850" i="39"/>
  <c r="H592" i="39"/>
  <c r="H996" i="39"/>
  <c r="H549" i="39"/>
  <c r="H798" i="39"/>
  <c r="H590" i="39"/>
  <c r="S45" i="39"/>
  <c r="T45" i="39" s="1"/>
  <c r="L45" i="39" s="1"/>
  <c r="S91" i="39"/>
  <c r="T91" i="39" s="1"/>
  <c r="L91" i="39" s="1"/>
  <c r="S119" i="39"/>
  <c r="T119" i="39" s="1"/>
  <c r="L119" i="39" s="1"/>
  <c r="S430" i="39"/>
  <c r="T430" i="39" s="1"/>
  <c r="L430" i="39" s="1"/>
  <c r="Q309" i="39"/>
  <c r="R309" i="39" s="1"/>
  <c r="M309" i="39" s="1"/>
  <c r="S40" i="39"/>
  <c r="T40" i="39" s="1"/>
  <c r="L40" i="39" s="1"/>
  <c r="S84" i="39"/>
  <c r="T84" i="39" s="1"/>
  <c r="L84" i="39" s="1"/>
  <c r="S957" i="39"/>
  <c r="T957" i="39" s="1"/>
  <c r="L957" i="39" s="1"/>
  <c r="S580" i="39"/>
  <c r="T580" i="39" s="1"/>
  <c r="L580" i="39" s="1"/>
  <c r="O887" i="39"/>
  <c r="P887" i="39" s="1"/>
  <c r="N887" i="39" s="1"/>
  <c r="J326" i="39"/>
  <c r="I857" i="39"/>
  <c r="G501" i="39"/>
  <c r="O989" i="39"/>
  <c r="P989" i="39" s="1"/>
  <c r="N989" i="39" s="1"/>
  <c r="I14" i="39"/>
  <c r="Q477" i="39"/>
  <c r="R477" i="39" s="1"/>
  <c r="M477" i="39" s="1"/>
  <c r="H626" i="39"/>
  <c r="H164" i="39"/>
  <c r="H153" i="39"/>
  <c r="H688" i="39"/>
  <c r="H641" i="39"/>
  <c r="H646" i="39"/>
  <c r="H1040" i="39"/>
  <c r="H668" i="39"/>
  <c r="H1041" i="39"/>
  <c r="H1000" i="39"/>
  <c r="H1017" i="39"/>
  <c r="H924" i="39"/>
  <c r="H869" i="39"/>
  <c r="S160" i="39"/>
  <c r="T160" i="39" s="1"/>
  <c r="L160" i="39" s="1"/>
  <c r="S324" i="39"/>
  <c r="T324" i="39" s="1"/>
  <c r="L324" i="39" s="1"/>
  <c r="S1017" i="39"/>
  <c r="T1017" i="39" s="1"/>
  <c r="L1017" i="39" s="1"/>
  <c r="S756" i="39"/>
  <c r="T756" i="39" s="1"/>
  <c r="L756" i="39" s="1"/>
  <c r="S145" i="39"/>
  <c r="T145" i="39" s="1"/>
  <c r="L145" i="39" s="1"/>
  <c r="S291" i="39"/>
  <c r="T291" i="39" s="1"/>
  <c r="L291" i="39" s="1"/>
  <c r="S435" i="39"/>
  <c r="T435" i="39" s="1"/>
  <c r="L435" i="39" s="1"/>
  <c r="S742" i="39"/>
  <c r="T742" i="39" s="1"/>
  <c r="L742" i="39" s="1"/>
  <c r="S204" i="39"/>
  <c r="T204" i="39" s="1"/>
  <c r="L204" i="39" s="1"/>
  <c r="O631" i="39"/>
  <c r="P631" i="39" s="1"/>
  <c r="N631" i="39" s="1"/>
  <c r="J325" i="39"/>
  <c r="I581" i="39"/>
  <c r="G341" i="39"/>
  <c r="O252" i="39"/>
  <c r="P252" i="39" s="1"/>
  <c r="N252" i="39" s="1"/>
  <c r="O728" i="39"/>
  <c r="P728" i="39" s="1"/>
  <c r="N728" i="39" s="1"/>
  <c r="Q1020" i="39"/>
  <c r="R1020" i="39" s="1"/>
  <c r="M1020" i="39" s="1"/>
  <c r="H255" i="39"/>
  <c r="H196" i="39"/>
  <c r="H321" i="39"/>
  <c r="H704" i="39"/>
  <c r="H662" i="39"/>
  <c r="H683" i="39"/>
  <c r="H864" i="39"/>
  <c r="H700" i="39"/>
  <c r="H867" i="39"/>
  <c r="H1032" i="39"/>
  <c r="H972" i="39"/>
  <c r="H560" i="39"/>
  <c r="S141" i="39"/>
  <c r="T141" i="39" s="1"/>
  <c r="L141" i="39" s="1"/>
  <c r="S283" i="39"/>
  <c r="T283" i="39" s="1"/>
  <c r="L283" i="39" s="1"/>
  <c r="S427" i="39"/>
  <c r="T427" i="39" s="1"/>
  <c r="L427" i="39" s="1"/>
  <c r="S738" i="39"/>
  <c r="T738" i="39" s="1"/>
  <c r="L738" i="39" s="1"/>
  <c r="S76" i="39"/>
  <c r="T76" i="39" s="1"/>
  <c r="L76" i="39" s="1"/>
  <c r="S225" i="39"/>
  <c r="T225" i="39" s="1"/>
  <c r="L225" i="39" s="1"/>
  <c r="S401" i="39"/>
  <c r="T401" i="39" s="1"/>
  <c r="L401" i="39" s="1"/>
  <c r="S559" i="39"/>
  <c r="T559" i="39" s="1"/>
  <c r="L559" i="39" s="1"/>
  <c r="S822" i="39"/>
  <c r="T822" i="39" s="1"/>
  <c r="L822" i="39" s="1"/>
  <c r="S783" i="39"/>
  <c r="T783" i="39" s="1"/>
  <c r="L783" i="39" s="1"/>
  <c r="S319" i="39"/>
  <c r="T319" i="39" s="1"/>
  <c r="L319" i="39" s="1"/>
  <c r="S704" i="39"/>
  <c r="T704" i="39" s="1"/>
  <c r="L704" i="39" s="1"/>
  <c r="S1007" i="39"/>
  <c r="T1007" i="39" s="1"/>
  <c r="L1007" i="39" s="1"/>
  <c r="Q459" i="39"/>
  <c r="R459" i="39" s="1"/>
  <c r="M459" i="39" s="1"/>
  <c r="Q572" i="39"/>
  <c r="R572" i="39" s="1"/>
  <c r="M572" i="39" s="1"/>
  <c r="Q405" i="39"/>
  <c r="R405" i="39" s="1"/>
  <c r="M405" i="39" s="1"/>
  <c r="S773" i="39"/>
  <c r="T773" i="39" s="1"/>
  <c r="L773" i="39" s="1"/>
  <c r="Q45" i="39"/>
  <c r="R45" i="39" s="1"/>
  <c r="M45" i="39" s="1"/>
  <c r="Q495" i="39"/>
  <c r="R495" i="39" s="1"/>
  <c r="M495" i="39" s="1"/>
  <c r="S392" i="39"/>
  <c r="T392" i="39" s="1"/>
  <c r="L392" i="39" s="1"/>
  <c r="S778" i="39"/>
  <c r="T778" i="39" s="1"/>
  <c r="L778" i="39" s="1"/>
  <c r="Q490" i="39"/>
  <c r="R490" i="39" s="1"/>
  <c r="M490" i="39" s="1"/>
  <c r="Q615" i="39"/>
  <c r="R615" i="39" s="1"/>
  <c r="M615" i="39" s="1"/>
  <c r="Q960" i="39"/>
  <c r="R960" i="39" s="1"/>
  <c r="M960" i="39" s="1"/>
  <c r="S1006" i="39"/>
  <c r="T1006" i="39" s="1"/>
  <c r="L1006" i="39" s="1"/>
  <c r="O282" i="39"/>
  <c r="P282" i="39" s="1"/>
  <c r="N282" i="39" s="1"/>
  <c r="O355" i="39"/>
  <c r="P355" i="39" s="1"/>
  <c r="N355" i="39" s="1"/>
  <c r="O1002" i="39"/>
  <c r="P1002" i="39" s="1"/>
  <c r="N1002" i="39" s="1"/>
  <c r="O1019" i="39"/>
  <c r="P1019" i="39" s="1"/>
  <c r="N1019" i="39" s="1"/>
  <c r="O812" i="39"/>
  <c r="P812" i="39" s="1"/>
  <c r="N812" i="39" s="1"/>
  <c r="G224" i="39"/>
  <c r="G251" i="39"/>
  <c r="G270" i="39"/>
  <c r="G654" i="39"/>
  <c r="I699" i="39"/>
  <c r="Q368" i="39"/>
  <c r="R368" i="39" s="1"/>
  <c r="M368" i="39" s="1"/>
  <c r="Q817" i="39"/>
  <c r="R817" i="39" s="1"/>
  <c r="M817" i="39" s="1"/>
  <c r="O413" i="39"/>
  <c r="P413" i="39" s="1"/>
  <c r="N413" i="39" s="1"/>
  <c r="O445" i="39"/>
  <c r="P445" i="39" s="1"/>
  <c r="N445" i="39" s="1"/>
  <c r="O33" i="39"/>
  <c r="P33" i="39" s="1"/>
  <c r="N33" i="39" s="1"/>
  <c r="I122" i="39"/>
  <c r="S735" i="39"/>
  <c r="T735" i="39" s="1"/>
  <c r="L735" i="39" s="1"/>
  <c r="Q145" i="39"/>
  <c r="R145" i="39" s="1"/>
  <c r="M145" i="39" s="1"/>
  <c r="Q552" i="39"/>
  <c r="R552" i="39" s="1"/>
  <c r="M552" i="39" s="1"/>
  <c r="Q642" i="39"/>
  <c r="R642" i="39" s="1"/>
  <c r="M642" i="39" s="1"/>
  <c r="I67" i="39"/>
  <c r="O948" i="39"/>
  <c r="P948" i="39" s="1"/>
  <c r="N948" i="39" s="1"/>
  <c r="S243" i="39"/>
  <c r="T243" i="39" s="1"/>
  <c r="L243" i="39" s="1"/>
  <c r="S312" i="39"/>
  <c r="T312" i="39" s="1"/>
  <c r="L312" i="39" s="1"/>
  <c r="S534" i="39"/>
  <c r="T534" i="39" s="1"/>
  <c r="L534" i="39" s="1"/>
  <c r="S964" i="39"/>
  <c r="T964" i="39" s="1"/>
  <c r="L964" i="39" s="1"/>
  <c r="Q54" i="39"/>
  <c r="R54" i="39" s="1"/>
  <c r="M54" i="39" s="1"/>
  <c r="Q959" i="39"/>
  <c r="R959" i="39" s="1"/>
  <c r="M959" i="39" s="1"/>
  <c r="O270" i="39"/>
  <c r="P270" i="39" s="1"/>
  <c r="N270" i="39" s="1"/>
  <c r="S483" i="39"/>
  <c r="T483" i="39" s="1"/>
  <c r="L483" i="39" s="1"/>
  <c r="S406" i="39"/>
  <c r="T406" i="39" s="1"/>
  <c r="L406" i="39" s="1"/>
  <c r="Q383" i="39"/>
  <c r="R383" i="39" s="1"/>
  <c r="M383" i="39" s="1"/>
  <c r="Q420" i="39"/>
  <c r="R420" i="39" s="1"/>
  <c r="M420" i="39" s="1"/>
  <c r="S675" i="39"/>
  <c r="T675" i="39" s="1"/>
  <c r="L675" i="39" s="1"/>
  <c r="S895" i="39"/>
  <c r="T895" i="39" s="1"/>
  <c r="L895" i="39" s="1"/>
  <c r="Q403" i="39"/>
  <c r="R403" i="39" s="1"/>
  <c r="M403" i="39" s="1"/>
  <c r="Q460" i="39"/>
  <c r="R460" i="39" s="1"/>
  <c r="M460" i="39" s="1"/>
  <c r="Q113" i="39"/>
  <c r="R113" i="39" s="1"/>
  <c r="M113" i="39" s="1"/>
  <c r="O17" i="39"/>
  <c r="P17" i="39" s="1"/>
  <c r="N17" i="39" s="1"/>
  <c r="Q957" i="39"/>
  <c r="R957" i="39" s="1"/>
  <c r="M957" i="39" s="1"/>
  <c r="O570" i="39"/>
  <c r="P570" i="39" s="1"/>
  <c r="N570" i="39" s="1"/>
  <c r="O587" i="39"/>
  <c r="P587" i="39" s="1"/>
  <c r="N587" i="39" s="1"/>
  <c r="O313" i="39"/>
  <c r="P313" i="39" s="1"/>
  <c r="N313" i="39" s="1"/>
  <c r="O485" i="39"/>
  <c r="P485" i="39" s="1"/>
  <c r="N485" i="39" s="1"/>
  <c r="O697" i="39"/>
  <c r="P697" i="39" s="1"/>
  <c r="N697" i="39" s="1"/>
  <c r="O845" i="39"/>
  <c r="P845" i="39" s="1"/>
  <c r="N845" i="39" s="1"/>
  <c r="I419" i="39"/>
  <c r="I483" i="39"/>
  <c r="S524" i="39"/>
  <c r="T524" i="39" s="1"/>
  <c r="L524" i="39" s="1"/>
  <c r="O194" i="39"/>
  <c r="P194" i="39" s="1"/>
  <c r="N194" i="39" s="1"/>
  <c r="O311" i="39"/>
  <c r="P311" i="39" s="1"/>
  <c r="N311" i="39" s="1"/>
  <c r="O958" i="39"/>
  <c r="P958" i="39" s="1"/>
  <c r="N958" i="39" s="1"/>
  <c r="O975" i="39"/>
  <c r="P975" i="39" s="1"/>
  <c r="N975" i="39" s="1"/>
  <c r="O768" i="39"/>
  <c r="P768" i="39" s="1"/>
  <c r="N768" i="39" s="1"/>
  <c r="I202" i="39"/>
  <c r="Q955" i="39"/>
  <c r="R955" i="39" s="1"/>
  <c r="M955" i="39" s="1"/>
  <c r="Q949" i="39"/>
  <c r="R949" i="39" s="1"/>
  <c r="M949" i="39" s="1"/>
  <c r="O578" i="39"/>
  <c r="P578" i="39" s="1"/>
  <c r="N578" i="39" s="1"/>
  <c r="O595" i="39"/>
  <c r="P595" i="39" s="1"/>
  <c r="N595" i="39" s="1"/>
  <c r="O329" i="39"/>
  <c r="P329" i="39" s="1"/>
  <c r="N329" i="39" s="1"/>
  <c r="S70" i="39"/>
  <c r="T70" i="39" s="1"/>
  <c r="L70" i="39" s="1"/>
  <c r="S105" i="39"/>
  <c r="T105" i="39" s="1"/>
  <c r="L105" i="39" s="1"/>
  <c r="S354" i="39"/>
  <c r="T354" i="39" s="1"/>
  <c r="L354" i="39" s="1"/>
  <c r="S772" i="39"/>
  <c r="T772" i="39" s="1"/>
  <c r="L772" i="39" s="1"/>
  <c r="S992" i="39"/>
  <c r="T992" i="39" s="1"/>
  <c r="L992" i="39" s="1"/>
  <c r="Q911" i="39"/>
  <c r="R911" i="39" s="1"/>
  <c r="M911" i="39" s="1"/>
  <c r="O222" i="39"/>
  <c r="P222" i="39" s="1"/>
  <c r="N222" i="39" s="1"/>
  <c r="S535" i="39"/>
  <c r="T535" i="39" s="1"/>
  <c r="L535" i="39" s="1"/>
  <c r="S701" i="39"/>
  <c r="T701" i="39" s="1"/>
  <c r="L701" i="39" s="1"/>
  <c r="Q335" i="39"/>
  <c r="R335" i="39" s="1"/>
  <c r="M335" i="39" s="1"/>
  <c r="Q233" i="39"/>
  <c r="R233" i="39" s="1"/>
  <c r="M233" i="39" s="1"/>
  <c r="S1009" i="39"/>
  <c r="T1009" i="39" s="1"/>
  <c r="L1009" i="39" s="1"/>
  <c r="Q266" i="39"/>
  <c r="R266" i="39" s="1"/>
  <c r="M266" i="39" s="1"/>
  <c r="S715" i="39"/>
  <c r="T715" i="39" s="1"/>
  <c r="L715" i="39" s="1"/>
  <c r="Q736" i="39"/>
  <c r="R736" i="39" s="1"/>
  <c r="M736" i="39" s="1"/>
  <c r="S258" i="39"/>
  <c r="T258" i="39" s="1"/>
  <c r="L258" i="39" s="1"/>
  <c r="Q740" i="39"/>
  <c r="R740" i="39" s="1"/>
  <c r="M740" i="39" s="1"/>
  <c r="O67" i="39"/>
  <c r="P67" i="39" s="1"/>
  <c r="N67" i="39" s="1"/>
  <c r="O714" i="39"/>
  <c r="P714" i="39" s="1"/>
  <c r="N714" i="39" s="1"/>
  <c r="O731" i="39"/>
  <c r="P731" i="39" s="1"/>
  <c r="N731" i="39" s="1"/>
  <c r="O524" i="39"/>
  <c r="P524" i="39" s="1"/>
  <c r="N524" i="39" s="1"/>
  <c r="I21" i="39"/>
  <c r="G75" i="39"/>
  <c r="I112" i="39"/>
  <c r="G510" i="39"/>
  <c r="I555" i="39"/>
  <c r="Q583" i="39"/>
  <c r="R583" i="39" s="1"/>
  <c r="M583" i="39" s="1"/>
  <c r="Q785" i="39"/>
  <c r="R785" i="39" s="1"/>
  <c r="M785" i="39" s="1"/>
  <c r="O349" i="39"/>
  <c r="P349" i="39" s="1"/>
  <c r="N349" i="39" s="1"/>
  <c r="O384" i="39"/>
  <c r="P384" i="39" s="1"/>
  <c r="N384" i="39" s="1"/>
  <c r="Q950" i="39"/>
  <c r="R950" i="39" s="1"/>
  <c r="M950" i="39" s="1"/>
  <c r="I106" i="39"/>
  <c r="Q36" i="39"/>
  <c r="R36" i="39" s="1"/>
  <c r="M36" i="39" s="1"/>
  <c r="O330" i="39"/>
  <c r="P330" i="39" s="1"/>
  <c r="N330" i="39" s="1"/>
  <c r="O395" i="39"/>
  <c r="P395" i="39" s="1"/>
  <c r="N395" i="39" s="1"/>
  <c r="O1042" i="39"/>
  <c r="P1042" i="39" s="1"/>
  <c r="N1042" i="39" s="1"/>
  <c r="I19" i="39"/>
  <c r="O852" i="39"/>
  <c r="P852" i="39" s="1"/>
  <c r="N852" i="39" s="1"/>
  <c r="S367" i="39"/>
  <c r="T367" i="39" s="1"/>
  <c r="L367" i="39" s="1"/>
  <c r="S203" i="39"/>
  <c r="T203" i="39" s="1"/>
  <c r="L203" i="39" s="1"/>
  <c r="S890" i="39"/>
  <c r="T890" i="39" s="1"/>
  <c r="L890" i="39" s="1"/>
  <c r="Q546" i="39"/>
  <c r="R546" i="39" s="1"/>
  <c r="M546" i="39" s="1"/>
  <c r="Q671" i="39"/>
  <c r="R671" i="39" s="1"/>
  <c r="M671" i="39" s="1"/>
  <c r="Q1016" i="39"/>
  <c r="R1016" i="39" s="1"/>
  <c r="M1016" i="39" s="1"/>
  <c r="S421" i="39"/>
  <c r="T421" i="39" s="1"/>
  <c r="L421" i="39" s="1"/>
  <c r="S958" i="39"/>
  <c r="T958" i="39" s="1"/>
  <c r="L958" i="39" s="1"/>
  <c r="Q582" i="39"/>
  <c r="R582" i="39" s="1"/>
  <c r="M582" i="39" s="1"/>
  <c r="Q707" i="39"/>
  <c r="R707" i="39" s="1"/>
  <c r="M707" i="39" s="1"/>
  <c r="S501" i="39"/>
  <c r="T501" i="39" s="1"/>
  <c r="L501" i="39" s="1"/>
  <c r="S1002" i="39"/>
  <c r="T1002" i="39" s="1"/>
  <c r="L1002" i="39" s="1"/>
  <c r="S220" i="39"/>
  <c r="T220" i="39" s="1"/>
  <c r="L220" i="39" s="1"/>
  <c r="Q727" i="39"/>
  <c r="R727" i="39" s="1"/>
  <c r="M727" i="39" s="1"/>
  <c r="O38" i="39"/>
  <c r="P38" i="39" s="1"/>
  <c r="N38" i="39" s="1"/>
  <c r="S839" i="39"/>
  <c r="T839" i="39" s="1"/>
  <c r="L839" i="39" s="1"/>
  <c r="Q17" i="39"/>
  <c r="R17" i="39" s="1"/>
  <c r="M17" i="39" s="1"/>
  <c r="Q316" i="39"/>
  <c r="R316" i="39" s="1"/>
  <c r="M316" i="39" s="1"/>
  <c r="Q496" i="39"/>
  <c r="R496" i="39" s="1"/>
  <c r="M496" i="39" s="1"/>
  <c r="I55" i="39"/>
  <c r="O924" i="39"/>
  <c r="P924" i="39" s="1"/>
  <c r="N924" i="39" s="1"/>
  <c r="G280" i="39"/>
  <c r="G307" i="39"/>
  <c r="G326" i="39"/>
  <c r="G710" i="39"/>
  <c r="I755" i="39"/>
  <c r="Q683" i="39"/>
  <c r="R683" i="39" s="1"/>
  <c r="M683" i="39" s="1"/>
  <c r="Q865" i="39"/>
  <c r="R865" i="39" s="1"/>
  <c r="M865" i="39" s="1"/>
  <c r="O478" i="39"/>
  <c r="P478" i="39" s="1"/>
  <c r="N478" i="39" s="1"/>
  <c r="O495" i="39"/>
  <c r="P495" i="39" s="1"/>
  <c r="N495" i="39" s="1"/>
  <c r="O129" i="39"/>
  <c r="P129" i="39" s="1"/>
  <c r="N129" i="39" s="1"/>
  <c r="Q576" i="39"/>
  <c r="R576" i="39" s="1"/>
  <c r="M576" i="39" s="1"/>
  <c r="Q125" i="39"/>
  <c r="R125" i="39" s="1"/>
  <c r="M125" i="39" s="1"/>
  <c r="Q469" i="39"/>
  <c r="R469" i="39" s="1"/>
  <c r="M469" i="39" s="1"/>
  <c r="Q766" i="39"/>
  <c r="R766" i="39" s="1"/>
  <c r="M766" i="39" s="1"/>
  <c r="Q834" i="39"/>
  <c r="R834" i="39" s="1"/>
  <c r="M834" i="39" s="1"/>
  <c r="I91" i="39"/>
  <c r="O996" i="39"/>
  <c r="P996" i="39" s="1"/>
  <c r="N996" i="39" s="1"/>
  <c r="G316" i="39"/>
  <c r="G343" i="39"/>
  <c r="G362" i="39"/>
  <c r="G746" i="39"/>
  <c r="Q544" i="39"/>
  <c r="R544" i="39" s="1"/>
  <c r="M544" i="39" s="1"/>
  <c r="Q730" i="39"/>
  <c r="R730" i="39" s="1"/>
  <c r="M730" i="39" s="1"/>
  <c r="O156" i="39"/>
  <c r="P156" i="39" s="1"/>
  <c r="N156" i="39" s="1"/>
  <c r="I147" i="39"/>
  <c r="I319" i="39"/>
  <c r="J840" i="39"/>
  <c r="J600" i="39"/>
  <c r="S980" i="39"/>
  <c r="T980" i="39" s="1"/>
  <c r="L980" i="39" s="1"/>
  <c r="S174" i="39"/>
  <c r="T174" i="39" s="1"/>
  <c r="L174" i="39" s="1"/>
  <c r="S511" i="39"/>
  <c r="T511" i="39" s="1"/>
  <c r="L511" i="39" s="1"/>
  <c r="S765" i="39"/>
  <c r="T765" i="39" s="1"/>
  <c r="L765" i="39" s="1"/>
  <c r="Q92" i="39"/>
  <c r="R92" i="39" s="1"/>
  <c r="M92" i="39" s="1"/>
  <c r="H1020" i="39"/>
  <c r="J845" i="39"/>
  <c r="I1015" i="39"/>
  <c r="G305" i="39"/>
  <c r="G233" i="39"/>
  <c r="O212" i="39"/>
  <c r="P212" i="39" s="1"/>
  <c r="N212" i="39" s="1"/>
  <c r="O918" i="39"/>
  <c r="P918" i="39" s="1"/>
  <c r="N918" i="39" s="1"/>
  <c r="H167" i="39"/>
  <c r="H660" i="39"/>
  <c r="H259" i="39"/>
  <c r="H572" i="39"/>
  <c r="H374" i="39"/>
  <c r="H565" i="39"/>
  <c r="H567" i="39"/>
  <c r="H159" i="39"/>
  <c r="H774" i="39"/>
  <c r="H827" i="39"/>
  <c r="H545" i="39"/>
  <c r="H946" i="39"/>
  <c r="H735" i="39"/>
  <c r="H1027" i="39"/>
  <c r="S288" i="39"/>
  <c r="T288" i="39" s="1"/>
  <c r="L288" i="39" s="1"/>
  <c r="S466" i="39"/>
  <c r="T466" i="39" s="1"/>
  <c r="L466" i="39" s="1"/>
  <c r="Q47" i="39"/>
  <c r="R47" i="39" s="1"/>
  <c r="M47" i="39" s="1"/>
  <c r="S884" i="39"/>
  <c r="T884" i="39" s="1"/>
  <c r="L884" i="39" s="1"/>
  <c r="S209" i="39"/>
  <c r="T209" i="39" s="1"/>
  <c r="L209" i="39" s="1"/>
  <c r="S385" i="39"/>
  <c r="T385" i="39" s="1"/>
  <c r="L385" i="39" s="1"/>
  <c r="S543" i="39"/>
  <c r="T543" i="39" s="1"/>
  <c r="L543" i="39" s="1"/>
  <c r="S806" i="39"/>
  <c r="T806" i="39" s="1"/>
  <c r="L806" i="39" s="1"/>
  <c r="S751" i="39"/>
  <c r="T751" i="39" s="1"/>
  <c r="L751" i="39" s="1"/>
  <c r="O614" i="39"/>
  <c r="P614" i="39" s="1"/>
  <c r="N614" i="39" s="1"/>
  <c r="J268" i="39"/>
  <c r="Q634" i="39"/>
  <c r="R634" i="39" s="1"/>
  <c r="M634" i="39" s="1"/>
  <c r="I41" i="39"/>
  <c r="I421" i="39"/>
  <c r="O472" i="39"/>
  <c r="P472" i="39" s="1"/>
  <c r="N472" i="39" s="1"/>
  <c r="Q340" i="39"/>
  <c r="R340" i="39" s="1"/>
  <c r="M340" i="39" s="1"/>
  <c r="H391" i="39"/>
  <c r="H324" i="39"/>
  <c r="H55" i="39"/>
  <c r="H768" i="39"/>
  <c r="H727" i="39"/>
  <c r="H811" i="39"/>
  <c r="H941" i="39"/>
  <c r="H828" i="39"/>
  <c r="H942" i="39"/>
  <c r="H981" i="39"/>
  <c r="H583" i="39"/>
  <c r="H812" i="39"/>
  <c r="S464" i="39"/>
  <c r="T464" i="39" s="1"/>
  <c r="L464" i="39" s="1"/>
  <c r="S638" i="39"/>
  <c r="T638" i="39" s="1"/>
  <c r="L638" i="39" s="1"/>
  <c r="Q191" i="39"/>
  <c r="R191" i="39" s="1"/>
  <c r="M191" i="39" s="1"/>
  <c r="Q170" i="39"/>
  <c r="R170" i="39" s="1"/>
  <c r="M170" i="39" s="1"/>
  <c r="S289" i="39"/>
  <c r="T289" i="39" s="1"/>
  <c r="L289" i="39" s="1"/>
  <c r="S465" i="39"/>
  <c r="T465" i="39" s="1"/>
  <c r="L465" i="39" s="1"/>
  <c r="S623" i="39"/>
  <c r="T623" i="39" s="1"/>
  <c r="L623" i="39" s="1"/>
  <c r="S886" i="39"/>
  <c r="T886" i="39" s="1"/>
  <c r="L886" i="39" s="1"/>
  <c r="H718" i="39"/>
  <c r="S345" i="39"/>
  <c r="T345" i="39" s="1"/>
  <c r="L345" i="39" s="1"/>
  <c r="S214" i="39"/>
  <c r="T214" i="39" s="1"/>
  <c r="L214" i="39" s="1"/>
  <c r="S215" i="39"/>
  <c r="T215" i="39" s="1"/>
  <c r="L215" i="39" s="1"/>
  <c r="Q317" i="39"/>
  <c r="R317" i="39" s="1"/>
  <c r="M317" i="39" s="1"/>
  <c r="Q267" i="39"/>
  <c r="R267" i="39" s="1"/>
  <c r="M267" i="39" s="1"/>
  <c r="S723" i="39"/>
  <c r="T723" i="39" s="1"/>
  <c r="L723" i="39" s="1"/>
  <c r="O382" i="39"/>
  <c r="P382" i="39" s="1"/>
  <c r="N382" i="39" s="1"/>
  <c r="S901" i="39"/>
  <c r="T901" i="39" s="1"/>
  <c r="L901" i="39" s="1"/>
  <c r="Q173" i="39"/>
  <c r="R173" i="39" s="1"/>
  <c r="M173" i="39" s="1"/>
  <c r="Q559" i="39"/>
  <c r="R559" i="39" s="1"/>
  <c r="M559" i="39" s="1"/>
  <c r="S53" i="39"/>
  <c r="T53" i="39" s="1"/>
  <c r="L53" i="39" s="1"/>
  <c r="Q39" i="39"/>
  <c r="R39" i="39" s="1"/>
  <c r="M39" i="39" s="1"/>
  <c r="Q298" i="39"/>
  <c r="R298" i="39" s="1"/>
  <c r="M298" i="39" s="1"/>
  <c r="S971" i="39"/>
  <c r="T971" i="39" s="1"/>
  <c r="L971" i="39" s="1"/>
  <c r="Q768" i="39"/>
  <c r="R768" i="39" s="1"/>
  <c r="M768" i="39" s="1"/>
  <c r="S394" i="39"/>
  <c r="T394" i="39" s="1"/>
  <c r="L394" i="39" s="1"/>
  <c r="Q932" i="39"/>
  <c r="R932" i="39" s="1"/>
  <c r="M932" i="39" s="1"/>
  <c r="O163" i="39"/>
  <c r="P163" i="39" s="1"/>
  <c r="N163" i="39" s="1"/>
  <c r="O810" i="39"/>
  <c r="P810" i="39" s="1"/>
  <c r="N810" i="39" s="1"/>
  <c r="O827" i="39"/>
  <c r="P827" i="39" s="1"/>
  <c r="N827" i="39" s="1"/>
  <c r="O620" i="39"/>
  <c r="P620" i="39" s="1"/>
  <c r="N620" i="39" s="1"/>
  <c r="I116" i="39"/>
  <c r="G155" i="39"/>
  <c r="G174" i="39"/>
  <c r="G558" i="39"/>
  <c r="I603" i="39"/>
  <c r="S564" i="39"/>
  <c r="T564" i="39" s="1"/>
  <c r="L564" i="39" s="1"/>
  <c r="Q625" i="39"/>
  <c r="R625" i="39" s="1"/>
  <c r="M625" i="39" s="1"/>
  <c r="O29" i="39"/>
  <c r="P29" i="39" s="1"/>
  <c r="N29" i="39" s="1"/>
  <c r="O64" i="39"/>
  <c r="P64" i="39" s="1"/>
  <c r="N64" i="39" s="1"/>
  <c r="G129" i="39"/>
  <c r="I26" i="39"/>
  <c r="S981" i="39"/>
  <c r="T981" i="39" s="1"/>
  <c r="L981" i="39" s="1"/>
  <c r="O138" i="39"/>
  <c r="P138" i="39" s="1"/>
  <c r="N138" i="39" s="1"/>
  <c r="O299" i="39"/>
  <c r="P299" i="39" s="1"/>
  <c r="N299" i="39" s="1"/>
  <c r="O946" i="39"/>
  <c r="P946" i="39" s="1"/>
  <c r="N946" i="39" s="1"/>
  <c r="O963" i="39"/>
  <c r="P963" i="39" s="1"/>
  <c r="N963" i="39" s="1"/>
  <c r="O756" i="39"/>
  <c r="P756" i="39" s="1"/>
  <c r="N756" i="39" s="1"/>
  <c r="S152" i="39"/>
  <c r="T152" i="39" s="1"/>
  <c r="L152" i="39" s="1"/>
  <c r="S460" i="39"/>
  <c r="T460" i="39" s="1"/>
  <c r="L460" i="39" s="1"/>
  <c r="S662" i="39"/>
  <c r="T662" i="39" s="1"/>
  <c r="L662" i="39" s="1"/>
  <c r="Q186" i="39"/>
  <c r="R186" i="39" s="1"/>
  <c r="M186" i="39" s="1"/>
  <c r="Q182" i="39"/>
  <c r="R182" i="39" s="1"/>
  <c r="M182" i="39" s="1"/>
  <c r="Q1023" i="39"/>
  <c r="R1023" i="39" s="1"/>
  <c r="M1023" i="39" s="1"/>
  <c r="O334" i="39"/>
  <c r="P334" i="39" s="1"/>
  <c r="N334" i="39" s="1"/>
  <c r="S426" i="39"/>
  <c r="T426" i="39" s="1"/>
  <c r="L426" i="39" s="1"/>
  <c r="S844" i="39"/>
  <c r="T844" i="39" s="1"/>
  <c r="L844" i="39" s="1"/>
  <c r="H573" i="39"/>
  <c r="H783" i="39"/>
  <c r="H945" i="39"/>
  <c r="H826" i="39"/>
  <c r="H1004" i="39"/>
  <c r="H244" i="39"/>
  <c r="S93" i="39"/>
  <c r="T93" i="39" s="1"/>
  <c r="L93" i="39" s="1"/>
  <c r="S187" i="39"/>
  <c r="T187" i="39" s="1"/>
  <c r="L187" i="39" s="1"/>
  <c r="S311" i="39"/>
  <c r="T311" i="39" s="1"/>
  <c r="L311" i="39" s="1"/>
  <c r="S668" i="39"/>
  <c r="T668" i="39" s="1"/>
  <c r="L668" i="39" s="1"/>
  <c r="Q357" i="39"/>
  <c r="R357" i="39" s="1"/>
  <c r="M357" i="39" s="1"/>
  <c r="S222" i="39"/>
  <c r="T222" i="39" s="1"/>
  <c r="L222" i="39" s="1"/>
  <c r="S565" i="39"/>
  <c r="T565" i="39" s="1"/>
  <c r="L565" i="39" s="1"/>
  <c r="S813" i="39"/>
  <c r="T813" i="39" s="1"/>
  <c r="L813" i="39" s="1"/>
  <c r="Q140" i="39"/>
  <c r="R140" i="39" s="1"/>
  <c r="M140" i="39" s="1"/>
  <c r="H613" i="39"/>
  <c r="J978" i="39"/>
  <c r="I822" i="39"/>
  <c r="I454" i="39"/>
  <c r="I472" i="39"/>
  <c r="O969" i="39"/>
  <c r="P969" i="39" s="1"/>
  <c r="N969" i="39" s="1"/>
  <c r="O144" i="39"/>
  <c r="P144" i="39" s="1"/>
  <c r="N144" i="39" s="1"/>
  <c r="H198" i="39"/>
  <c r="H516" i="39"/>
  <c r="H411" i="39"/>
  <c r="H511" i="39"/>
  <c r="H63" i="39"/>
  <c r="H772" i="39"/>
  <c r="H809" i="39"/>
  <c r="H951" i="39"/>
  <c r="H607" i="39"/>
  <c r="H522" i="39"/>
  <c r="H609" i="39"/>
  <c r="H833" i="39"/>
  <c r="H978" i="39"/>
  <c r="S346" i="39"/>
  <c r="T346" i="39" s="1"/>
  <c r="L346" i="39" s="1"/>
  <c r="S689" i="39"/>
  <c r="T689" i="39" s="1"/>
  <c r="L689" i="39" s="1"/>
  <c r="S937" i="39"/>
  <c r="T937" i="39" s="1"/>
  <c r="L937" i="39" s="1"/>
  <c r="Q248" i="39"/>
  <c r="R248" i="39" s="1"/>
  <c r="M248" i="39" s="1"/>
  <c r="S65" i="39"/>
  <c r="T65" i="39" s="1"/>
  <c r="L65" i="39" s="1"/>
  <c r="S131" i="39"/>
  <c r="T131" i="39" s="1"/>
  <c r="L131" i="39" s="1"/>
  <c r="S199" i="39"/>
  <c r="T199" i="39" s="1"/>
  <c r="L199" i="39" s="1"/>
  <c r="S556" i="39"/>
  <c r="T556" i="39" s="1"/>
  <c r="L556" i="39" s="1"/>
  <c r="Q329" i="39"/>
  <c r="R329" i="39" s="1"/>
  <c r="M329" i="39" s="1"/>
  <c r="O223" i="39"/>
  <c r="P223" i="39" s="1"/>
  <c r="N223" i="39" s="1"/>
  <c r="J284" i="39"/>
  <c r="I343" i="39"/>
  <c r="G149" i="39"/>
  <c r="I437" i="39"/>
  <c r="O536" i="39"/>
  <c r="P536" i="39" s="1"/>
  <c r="N536" i="39" s="1"/>
  <c r="Q636" i="39"/>
  <c r="R636" i="39" s="1"/>
  <c r="M636" i="39" s="1"/>
  <c r="H439" i="39"/>
  <c r="H390" i="39"/>
  <c r="H247" i="39"/>
  <c r="H816" i="39"/>
  <c r="H775" i="39"/>
  <c r="H541" i="39"/>
  <c r="H989" i="39"/>
  <c r="H581" i="39"/>
  <c r="H990" i="39"/>
  <c r="H930" i="39"/>
  <c r="H947" i="39"/>
  <c r="H887" i="39"/>
  <c r="S298" i="39"/>
  <c r="T298" i="39" s="1"/>
  <c r="L298" i="39" s="1"/>
  <c r="S641" i="39"/>
  <c r="T641" i="39" s="1"/>
  <c r="L641" i="39" s="1"/>
  <c r="S889" i="39"/>
  <c r="T889" i="39" s="1"/>
  <c r="L889" i="39" s="1"/>
  <c r="Q200" i="39"/>
  <c r="R200" i="39" s="1"/>
  <c r="M200" i="39" s="1"/>
  <c r="S17" i="39"/>
  <c r="T17" i="39" s="1"/>
  <c r="L17" i="39" s="1"/>
  <c r="S35" i="39"/>
  <c r="T35" i="39" s="1"/>
  <c r="L35" i="39" s="1"/>
  <c r="S706" i="39"/>
  <c r="T706" i="39" s="1"/>
  <c r="L706" i="39" s="1"/>
  <c r="S60" i="39"/>
  <c r="T60" i="39" s="1"/>
  <c r="L60" i="39" s="1"/>
  <c r="Q281" i="39"/>
  <c r="R281" i="39" s="1"/>
  <c r="M281" i="39" s="1"/>
  <c r="J613" i="39"/>
  <c r="I541" i="39"/>
  <c r="O561" i="39"/>
  <c r="P561" i="39" s="1"/>
  <c r="N561" i="39" s="1"/>
  <c r="I376" i="39"/>
  <c r="I330" i="39"/>
  <c r="O237" i="39"/>
  <c r="P237" i="39" s="1"/>
  <c r="N237" i="39" s="1"/>
  <c r="H92" i="39"/>
  <c r="H585" i="39"/>
  <c r="H408" i="39"/>
  <c r="H569" i="39"/>
  <c r="H574" i="39"/>
  <c r="H689" i="39"/>
  <c r="H690" i="39"/>
  <c r="H494" i="39"/>
  <c r="H854" i="39"/>
  <c r="H840" i="39"/>
  <c r="H716" i="39"/>
  <c r="H874" i="39"/>
  <c r="H952" i="39"/>
  <c r="B87" i="39"/>
  <c r="S186" i="39"/>
  <c r="T186" i="39" s="1"/>
  <c r="L186" i="39" s="1"/>
  <c r="S529" i="39"/>
  <c r="T529" i="39" s="1"/>
  <c r="L529" i="39" s="1"/>
  <c r="S777" i="39"/>
  <c r="T777" i="39" s="1"/>
  <c r="L777" i="39" s="1"/>
  <c r="Q88" i="39"/>
  <c r="R88" i="39" s="1"/>
  <c r="M88" i="39" s="1"/>
  <c r="S270" i="39"/>
  <c r="T270" i="39" s="1"/>
  <c r="L270" i="39" s="1"/>
  <c r="S613" i="39"/>
  <c r="T613" i="39" s="1"/>
  <c r="L613" i="39" s="1"/>
  <c r="S861" i="39"/>
  <c r="T861" i="39" s="1"/>
  <c r="L861" i="39" s="1"/>
  <c r="Q188" i="39"/>
  <c r="R188" i="39" s="1"/>
  <c r="M188" i="39" s="1"/>
  <c r="S133" i="39"/>
  <c r="T133" i="39" s="1"/>
  <c r="L133" i="39" s="1"/>
  <c r="S424" i="39"/>
  <c r="T424" i="39" s="1"/>
  <c r="L424" i="39" s="1"/>
  <c r="S794" i="39"/>
  <c r="T794" i="39" s="1"/>
  <c r="L794" i="39" s="1"/>
  <c r="Q498" i="39"/>
  <c r="R498" i="39" s="1"/>
  <c r="M498" i="39" s="1"/>
  <c r="Q623" i="39"/>
  <c r="R623" i="39" s="1"/>
  <c r="M623" i="39" s="1"/>
  <c r="Q968" i="39"/>
  <c r="R968" i="39" s="1"/>
  <c r="M968" i="39" s="1"/>
  <c r="S362" i="39"/>
  <c r="T362" i="39" s="1"/>
  <c r="L362" i="39" s="1"/>
  <c r="S780" i="39"/>
  <c r="T780" i="39" s="1"/>
  <c r="L780" i="39" s="1"/>
  <c r="S1000" i="39"/>
  <c r="T1000" i="39" s="1"/>
  <c r="L1000" i="39" s="1"/>
  <c r="Q915" i="39"/>
  <c r="R915" i="39" s="1"/>
  <c r="M915" i="39" s="1"/>
  <c r="S614" i="39"/>
  <c r="T614" i="39" s="1"/>
  <c r="L614" i="39" s="1"/>
  <c r="Q90" i="39"/>
  <c r="R90" i="39" s="1"/>
  <c r="M90" i="39" s="1"/>
  <c r="Q134" i="39"/>
  <c r="R134" i="39" s="1"/>
  <c r="M134" i="39" s="1"/>
  <c r="Q999" i="39"/>
  <c r="R999" i="39" s="1"/>
  <c r="M999" i="39" s="1"/>
  <c r="O310" i="39"/>
  <c r="P310" i="39" s="1"/>
  <c r="N310" i="39" s="1"/>
  <c r="Q439" i="39"/>
  <c r="R439" i="39" s="1"/>
  <c r="M439" i="39" s="1"/>
  <c r="Q749" i="39"/>
  <c r="R749" i="39" s="1"/>
  <c r="M749" i="39" s="1"/>
  <c r="O277" i="39"/>
  <c r="P277" i="39" s="1"/>
  <c r="N277" i="39" s="1"/>
  <c r="O312" i="39"/>
  <c r="P312" i="39" s="1"/>
  <c r="N312" i="39" s="1"/>
  <c r="Q806" i="39"/>
  <c r="R806" i="39" s="1"/>
  <c r="M806" i="39" s="1"/>
  <c r="G88" i="39"/>
  <c r="G416" i="39"/>
  <c r="G443" i="39"/>
  <c r="O356" i="39"/>
  <c r="P356" i="39" s="1"/>
  <c r="N356" i="39" s="1"/>
  <c r="I175" i="39"/>
  <c r="S618" i="39"/>
  <c r="T618" i="39" s="1"/>
  <c r="L618" i="39" s="1"/>
  <c r="Q940" i="39"/>
  <c r="R940" i="39" s="1"/>
  <c r="M940" i="39" s="1"/>
  <c r="O167" i="39"/>
  <c r="P167" i="39" s="1"/>
  <c r="N167" i="39" s="1"/>
  <c r="O814" i="39"/>
  <c r="P814" i="39" s="1"/>
  <c r="N814" i="39" s="1"/>
  <c r="O831" i="39"/>
  <c r="P831" i="39" s="1"/>
  <c r="N831" i="39" s="1"/>
  <c r="O624" i="39"/>
  <c r="P624" i="39" s="1"/>
  <c r="N624" i="39" s="1"/>
  <c r="G122" i="39"/>
  <c r="Q635" i="39"/>
  <c r="R635" i="39" s="1"/>
  <c r="M635" i="39" s="1"/>
  <c r="Q869" i="39"/>
  <c r="R869" i="39" s="1"/>
  <c r="M869" i="39" s="1"/>
  <c r="O498" i="39"/>
  <c r="P498" i="39" s="1"/>
  <c r="N498" i="39" s="1"/>
  <c r="O515" i="39"/>
  <c r="P515" i="39" s="1"/>
  <c r="N515" i="39" s="1"/>
  <c r="O169" i="39"/>
  <c r="P169" i="39" s="1"/>
  <c r="N169" i="39" s="1"/>
  <c r="O76" i="39"/>
  <c r="P76" i="39" s="1"/>
  <c r="N76" i="39" s="1"/>
  <c r="S73" i="39"/>
  <c r="T73" i="39" s="1"/>
  <c r="L73" i="39" s="1"/>
  <c r="S617" i="39"/>
  <c r="T617" i="39" s="1"/>
  <c r="L617" i="39" s="1"/>
  <c r="Q176" i="39"/>
  <c r="R176" i="39" s="1"/>
  <c r="M176" i="39" s="1"/>
  <c r="S832" i="39"/>
  <c r="T832" i="39" s="1"/>
  <c r="L832" i="39" s="1"/>
  <c r="Q831" i="39"/>
  <c r="R831" i="39" s="1"/>
  <c r="M831" i="39" s="1"/>
  <c r="O142" i="39"/>
  <c r="P142" i="39" s="1"/>
  <c r="N142" i="39" s="1"/>
  <c r="S602" i="39"/>
  <c r="T602" i="39" s="1"/>
  <c r="L602" i="39" s="1"/>
  <c r="Q66" i="39"/>
  <c r="R66" i="39" s="1"/>
  <c r="M66" i="39" s="1"/>
  <c r="H449" i="39"/>
  <c r="H499" i="39"/>
  <c r="H916" i="39"/>
  <c r="H785" i="39"/>
  <c r="H623" i="39"/>
  <c r="H905" i="39"/>
  <c r="B36" i="39"/>
  <c r="S74" i="39"/>
  <c r="T74" i="39" s="1"/>
  <c r="L74" i="39" s="1"/>
  <c r="S271" i="39"/>
  <c r="T271" i="39" s="1"/>
  <c r="L271" i="39" s="1"/>
  <c r="S568" i="39"/>
  <c r="T568" i="39" s="1"/>
  <c r="L568" i="39" s="1"/>
  <c r="S1010" i="39"/>
  <c r="T1010" i="39" s="1"/>
  <c r="L1010" i="39" s="1"/>
  <c r="S113" i="39"/>
  <c r="T113" i="39" s="1"/>
  <c r="L113" i="39" s="1"/>
  <c r="S227" i="39"/>
  <c r="T227" i="39" s="1"/>
  <c r="L227" i="39" s="1"/>
  <c r="S371" i="39"/>
  <c r="T371" i="39" s="1"/>
  <c r="L371" i="39" s="1"/>
  <c r="S710" i="39"/>
  <c r="T710" i="39" s="1"/>
  <c r="L710" i="39" s="1"/>
  <c r="Q377" i="39"/>
  <c r="R377" i="39" s="1"/>
  <c r="M377" i="39" s="1"/>
  <c r="O745" i="39"/>
  <c r="P745" i="39" s="1"/>
  <c r="N745" i="39" s="1"/>
  <c r="J642" i="39"/>
  <c r="I900" i="39"/>
  <c r="G709" i="39"/>
  <c r="I280" i="39"/>
  <c r="I234" i="39"/>
  <c r="O335" i="39"/>
  <c r="P335" i="39" s="1"/>
  <c r="N335" i="39" s="1"/>
  <c r="H284" i="39"/>
  <c r="H142" i="39"/>
  <c r="H504" i="39"/>
  <c r="H723" i="39"/>
  <c r="H451" i="39"/>
  <c r="H44" i="39"/>
  <c r="H786" i="39"/>
  <c r="H291" i="39"/>
  <c r="H932" i="39"/>
  <c r="H817" i="39"/>
  <c r="H670" i="39"/>
  <c r="H591" i="39"/>
  <c r="S128" i="39"/>
  <c r="T128" i="39" s="1"/>
  <c r="L128" i="39" s="1"/>
  <c r="S260" i="39"/>
  <c r="T260" i="39" s="1"/>
  <c r="L260" i="39" s="1"/>
  <c r="S1001" i="39"/>
  <c r="T1001" i="39" s="1"/>
  <c r="L1001" i="39" s="1"/>
  <c r="S724" i="39"/>
  <c r="T724" i="39" s="1"/>
  <c r="L724" i="39" s="1"/>
  <c r="S129" i="39"/>
  <c r="T129" i="39" s="1"/>
  <c r="L129" i="39" s="1"/>
  <c r="S259" i="39"/>
  <c r="T259" i="39" s="1"/>
  <c r="L259" i="39" s="1"/>
  <c r="S403" i="39"/>
  <c r="T403" i="39" s="1"/>
  <c r="L403" i="39" s="1"/>
  <c r="S726" i="39"/>
  <c r="T726" i="39" s="1"/>
  <c r="L726" i="39" s="1"/>
  <c r="Q393" i="39"/>
  <c r="R393" i="39" s="1"/>
  <c r="M393" i="39" s="1"/>
  <c r="J1001" i="39"/>
  <c r="I866" i="39"/>
  <c r="I494" i="39"/>
  <c r="I520" i="39"/>
  <c r="I93" i="39"/>
  <c r="O487" i="39"/>
  <c r="P487" i="39" s="1"/>
  <c r="N487" i="39" s="1"/>
  <c r="H246" i="39"/>
  <c r="H532" i="39"/>
  <c r="H427" i="39"/>
  <c r="H543" i="39"/>
  <c r="H127" i="39"/>
  <c r="H788" i="39"/>
  <c r="H825" i="39"/>
  <c r="H967" i="39"/>
  <c r="H639" i="39"/>
  <c r="H287" i="39"/>
  <c r="H703" i="39"/>
  <c r="H810" i="39"/>
  <c r="B32" i="39"/>
  <c r="S448" i="39"/>
  <c r="T448" i="39" s="1"/>
  <c r="L448" i="39" s="1"/>
  <c r="S622" i="39"/>
  <c r="T622" i="39" s="1"/>
  <c r="L622" i="39" s="1"/>
  <c r="Q175" i="39"/>
  <c r="R175" i="39" s="1"/>
  <c r="M175" i="39" s="1"/>
  <c r="Q138" i="39"/>
  <c r="R138" i="39" s="1"/>
  <c r="M138" i="39" s="1"/>
  <c r="S337" i="39"/>
  <c r="T337" i="39" s="1"/>
  <c r="L337" i="39" s="1"/>
  <c r="S513" i="39"/>
  <c r="T513" i="39" s="1"/>
  <c r="L513" i="39" s="1"/>
  <c r="S671" i="39"/>
  <c r="T671" i="39" s="1"/>
  <c r="L671" i="39" s="1"/>
  <c r="S934" i="39"/>
  <c r="T934" i="39" s="1"/>
  <c r="L934" i="39" s="1"/>
  <c r="H731" i="39"/>
  <c r="J914" i="39"/>
  <c r="I938" i="39"/>
  <c r="G401" i="39"/>
  <c r="G425" i="39"/>
  <c r="O713" i="39"/>
  <c r="P713" i="39" s="1"/>
  <c r="N713" i="39" s="1"/>
  <c r="Q786" i="39"/>
  <c r="R786" i="39" s="1"/>
  <c r="M786" i="39" s="1"/>
  <c r="H278" i="39"/>
  <c r="H548" i="39"/>
  <c r="H443" i="39"/>
  <c r="H339" i="39"/>
  <c r="H191" i="39"/>
  <c r="H804" i="39"/>
  <c r="H841" i="39"/>
  <c r="H983" i="39"/>
  <c r="H661" i="39"/>
  <c r="H463" i="39"/>
  <c r="H526" i="39"/>
  <c r="H795" i="39"/>
  <c r="H842" i="39"/>
  <c r="S250" i="39"/>
  <c r="T250" i="39" s="1"/>
  <c r="L250" i="39" s="1"/>
  <c r="S593" i="39"/>
  <c r="T593" i="39" s="1"/>
  <c r="L593" i="39" s="1"/>
  <c r="S841" i="39"/>
  <c r="T841" i="39" s="1"/>
  <c r="L841" i="39" s="1"/>
  <c r="Q152" i="39"/>
  <c r="R152" i="39" s="1"/>
  <c r="M152" i="39" s="1"/>
  <c r="S161" i="39"/>
  <c r="T161" i="39" s="1"/>
  <c r="L161" i="39" s="1"/>
  <c r="S323" i="39"/>
  <c r="T323" i="39" s="1"/>
  <c r="L323" i="39" s="1"/>
  <c r="S467" i="39"/>
  <c r="T467" i="39" s="1"/>
  <c r="L467" i="39" s="1"/>
  <c r="S758" i="39"/>
  <c r="T758" i="39" s="1"/>
  <c r="L758" i="39" s="1"/>
  <c r="S528" i="39"/>
  <c r="T528" i="39" s="1"/>
  <c r="L528" i="39" s="1"/>
  <c r="S179" i="39"/>
  <c r="T179" i="39" s="1"/>
  <c r="L179" i="39" s="1"/>
  <c r="S248" i="39"/>
  <c r="T248" i="39" s="1"/>
  <c r="L248" i="39" s="1"/>
  <c r="S482" i="39"/>
  <c r="T482" i="39" s="1"/>
  <c r="L482" i="39" s="1"/>
  <c r="S900" i="39"/>
  <c r="T900" i="39" s="1"/>
  <c r="L900" i="39" s="1"/>
  <c r="Q22" i="39"/>
  <c r="R22" i="39" s="1"/>
  <c r="M22" i="39" s="1"/>
  <c r="Q943" i="39"/>
  <c r="R943" i="39" s="1"/>
  <c r="M943" i="39" s="1"/>
  <c r="O254" i="39"/>
  <c r="P254" i="39" s="1"/>
  <c r="N254" i="39" s="1"/>
  <c r="S570" i="39"/>
  <c r="T570" i="39" s="1"/>
  <c r="L570" i="39" s="1"/>
  <c r="S1036" i="39"/>
  <c r="T1036" i="39" s="1"/>
  <c r="L1036" i="39" s="1"/>
  <c r="Q94" i="39"/>
  <c r="R94" i="39" s="1"/>
  <c r="M94" i="39" s="1"/>
  <c r="Q979" i="39"/>
  <c r="R979" i="39" s="1"/>
  <c r="M979" i="39" s="1"/>
  <c r="S151" i="39"/>
  <c r="T151" i="39" s="1"/>
  <c r="L151" i="39" s="1"/>
  <c r="Q301" i="39"/>
  <c r="R301" i="39" s="1"/>
  <c r="M301" i="39" s="1"/>
  <c r="Q259" i="39"/>
  <c r="R259" i="39" s="1"/>
  <c r="M259" i="39" s="1"/>
  <c r="S544" i="39"/>
  <c r="T544" i="39" s="1"/>
  <c r="L544" i="39" s="1"/>
  <c r="O374" i="39"/>
  <c r="P374" i="39" s="1"/>
  <c r="N374" i="39" s="1"/>
  <c r="Q676" i="39"/>
  <c r="R676" i="39" s="1"/>
  <c r="M676" i="39" s="1"/>
  <c r="O35" i="39"/>
  <c r="P35" i="39" s="1"/>
  <c r="N35" i="39" s="1"/>
  <c r="O682" i="39"/>
  <c r="P682" i="39" s="1"/>
  <c r="N682" i="39" s="1"/>
  <c r="O699" i="39"/>
  <c r="P699" i="39" s="1"/>
  <c r="N699" i="39" s="1"/>
  <c r="O492" i="39"/>
  <c r="P492" i="39" s="1"/>
  <c r="N492" i="39" s="1"/>
  <c r="O933" i="39"/>
  <c r="P933" i="39" s="1"/>
  <c r="N933" i="39" s="1"/>
  <c r="G43" i="39"/>
  <c r="I80" i="39"/>
  <c r="G494" i="39"/>
  <c r="I539" i="39"/>
  <c r="S999" i="39"/>
  <c r="T999" i="39" s="1"/>
  <c r="L999" i="39" s="1"/>
  <c r="Q296" i="39"/>
  <c r="R296" i="39" s="1"/>
  <c r="M296" i="39" s="1"/>
  <c r="Q520" i="39"/>
  <c r="R520" i="39" s="1"/>
  <c r="M520" i="39" s="1"/>
  <c r="Q626" i="39"/>
  <c r="R626" i="39" s="1"/>
  <c r="M626" i="39" s="1"/>
  <c r="G65" i="39"/>
  <c r="O944" i="39"/>
  <c r="P944" i="39" s="1"/>
  <c r="N944" i="39" s="1"/>
  <c r="S180" i="39"/>
  <c r="T180" i="39" s="1"/>
  <c r="L180" i="39" s="1"/>
  <c r="Q884" i="39"/>
  <c r="R884" i="39" s="1"/>
  <c r="M884" i="39" s="1"/>
  <c r="O171" i="39"/>
  <c r="P171" i="39" s="1"/>
  <c r="N171" i="39" s="1"/>
  <c r="O818" i="39"/>
  <c r="P818" i="39" s="1"/>
  <c r="N818" i="39" s="1"/>
  <c r="O835" i="39"/>
  <c r="P835" i="39" s="1"/>
  <c r="N835" i="39" s="1"/>
  <c r="O628" i="39"/>
  <c r="P628" i="39" s="1"/>
  <c r="N628" i="39" s="1"/>
  <c r="S508" i="39"/>
  <c r="T508" i="39" s="1"/>
  <c r="L508" i="39" s="1"/>
  <c r="S201" i="39"/>
  <c r="T201" i="39" s="1"/>
  <c r="L201" i="39" s="1"/>
  <c r="S228" i="39"/>
  <c r="T228" i="39" s="1"/>
  <c r="L228" i="39" s="1"/>
  <c r="S708" i="39"/>
  <c r="T708" i="39" s="1"/>
  <c r="L708" i="39" s="1"/>
  <c r="S960" i="39"/>
  <c r="T960" i="39" s="1"/>
  <c r="L960" i="39" s="1"/>
  <c r="Q895" i="39"/>
  <c r="R895" i="39" s="1"/>
  <c r="M895" i="39" s="1"/>
  <c r="O206" i="39"/>
  <c r="P206" i="39" s="1"/>
  <c r="N206" i="39" s="1"/>
  <c r="S103" i="39"/>
  <c r="T103" i="39" s="1"/>
  <c r="L103" i="39" s="1"/>
  <c r="Q289" i="39"/>
  <c r="R289" i="39" s="1"/>
  <c r="M289" i="39" s="1"/>
  <c r="H834" i="39"/>
  <c r="H732" i="39"/>
  <c r="H894" i="39"/>
  <c r="H880" i="39"/>
  <c r="H934" i="39"/>
  <c r="H950" i="39"/>
  <c r="S13" i="39"/>
  <c r="T13" i="39" s="1"/>
  <c r="L13" i="39" s="1"/>
  <c r="S138" i="39"/>
  <c r="T138" i="39" s="1"/>
  <c r="L138" i="39" s="1"/>
  <c r="S439" i="39"/>
  <c r="T439" i="39" s="1"/>
  <c r="L439" i="39" s="1"/>
  <c r="S729" i="39"/>
  <c r="T729" i="39" s="1"/>
  <c r="L729" i="39" s="1"/>
  <c r="Q40" i="39"/>
  <c r="R40" i="39" s="1"/>
  <c r="M40" i="39" s="1"/>
  <c r="S436" i="39"/>
  <c r="T436" i="39" s="1"/>
  <c r="L436" i="39" s="1"/>
  <c r="S610" i="39"/>
  <c r="T610" i="39" s="1"/>
  <c r="L610" i="39" s="1"/>
  <c r="Q163" i="39"/>
  <c r="R163" i="39" s="1"/>
  <c r="M163" i="39" s="1"/>
  <c r="Q114" i="39"/>
  <c r="R114" i="39" s="1"/>
  <c r="M114" i="39" s="1"/>
  <c r="Q456" i="39"/>
  <c r="R456" i="39" s="1"/>
  <c r="M456" i="39" s="1"/>
  <c r="J300" i="39"/>
  <c r="I453" i="39"/>
  <c r="G213" i="39"/>
  <c r="Q364" i="39"/>
  <c r="R364" i="39" s="1"/>
  <c r="M364" i="39" s="1"/>
  <c r="O600" i="39"/>
  <c r="P600" i="39" s="1"/>
  <c r="N600" i="39" s="1"/>
  <c r="Q764" i="39"/>
  <c r="R764" i="39" s="1"/>
  <c r="M764" i="39" s="1"/>
  <c r="H359" i="39"/>
  <c r="H260" i="39"/>
  <c r="H262" i="39"/>
  <c r="H736" i="39"/>
  <c r="H695" i="39"/>
  <c r="H747" i="39"/>
  <c r="H909" i="39"/>
  <c r="H764" i="39"/>
  <c r="H910" i="39"/>
  <c r="H917" i="39"/>
  <c r="H966" i="39"/>
  <c r="H878" i="39"/>
  <c r="B89" i="39"/>
  <c r="S301" i="39"/>
  <c r="T301" i="39" s="1"/>
  <c r="L301" i="39" s="1"/>
  <c r="S477" i="39"/>
  <c r="T477" i="39" s="1"/>
  <c r="L477" i="39" s="1"/>
  <c r="S635" i="39"/>
  <c r="T635" i="39" s="1"/>
  <c r="L635" i="39" s="1"/>
  <c r="S898" i="39"/>
  <c r="T898" i="39" s="1"/>
  <c r="L898" i="39" s="1"/>
  <c r="H892" i="39"/>
  <c r="S452" i="39"/>
  <c r="T452" i="39" s="1"/>
  <c r="L452" i="39" s="1"/>
  <c r="S626" i="39"/>
  <c r="T626" i="39" s="1"/>
  <c r="L626" i="39" s="1"/>
  <c r="Q179" i="39"/>
  <c r="R179" i="39" s="1"/>
  <c r="M179" i="39" s="1"/>
  <c r="Q146" i="39"/>
  <c r="R146" i="39" s="1"/>
  <c r="M146" i="39" s="1"/>
  <c r="S300" i="39"/>
  <c r="T300" i="39" s="1"/>
  <c r="L300" i="39" s="1"/>
  <c r="J159" i="39"/>
  <c r="I686" i="39"/>
  <c r="I712" i="39"/>
  <c r="I309" i="39"/>
  <c r="G117" i="39"/>
  <c r="Q270" i="39"/>
  <c r="R270" i="39" s="1"/>
  <c r="M270" i="39" s="1"/>
  <c r="H307" i="39"/>
  <c r="H550" i="39"/>
  <c r="H474" i="39"/>
  <c r="H621" i="39"/>
  <c r="H525" i="39"/>
  <c r="H295" i="39"/>
  <c r="H938" i="39"/>
  <c r="H797" i="39"/>
  <c r="H939" i="39"/>
  <c r="H1007" i="39"/>
  <c r="H667" i="39"/>
  <c r="H399" i="39"/>
  <c r="S512" i="39"/>
  <c r="T512" i="39" s="1"/>
  <c r="L512" i="39" s="1"/>
  <c r="S686" i="39"/>
  <c r="T686" i="39" s="1"/>
  <c r="L686" i="39" s="1"/>
  <c r="Q239" i="39"/>
  <c r="R239" i="39" s="1"/>
  <c r="M239" i="39" s="1"/>
  <c r="Q261" i="39"/>
  <c r="R261" i="39" s="1"/>
  <c r="M261" i="39" s="1"/>
  <c r="S62" i="39"/>
  <c r="T62" i="39" s="1"/>
  <c r="L62" i="39" s="1"/>
  <c r="S223" i="39"/>
  <c r="T223" i="39" s="1"/>
  <c r="L223" i="39" s="1"/>
  <c r="S518" i="39"/>
  <c r="T518" i="39" s="1"/>
  <c r="L518" i="39" s="1"/>
  <c r="S998" i="39"/>
  <c r="T998" i="39" s="1"/>
  <c r="L998" i="39" s="1"/>
  <c r="J96" i="39"/>
  <c r="I598" i="39"/>
  <c r="I632" i="39"/>
  <c r="I229" i="39"/>
  <c r="O935" i="39"/>
  <c r="P935" i="39" s="1"/>
  <c r="N935" i="39" s="1"/>
  <c r="S583" i="39"/>
  <c r="T583" i="39" s="1"/>
  <c r="L583" i="39" s="1"/>
  <c r="H356" i="39"/>
  <c r="H566" i="39"/>
  <c r="H506" i="39"/>
  <c r="H649" i="39"/>
  <c r="H571" i="39"/>
  <c r="H465" i="39"/>
  <c r="H954" i="39"/>
  <c r="H813" i="39"/>
  <c r="H955" i="39"/>
  <c r="H1039" i="39"/>
  <c r="H979" i="39"/>
  <c r="H988" i="39"/>
  <c r="H1023" i="39"/>
  <c r="S58" i="39"/>
  <c r="T58" i="39" s="1"/>
  <c r="L58" i="39" s="1"/>
  <c r="S207" i="39"/>
  <c r="T207" i="39" s="1"/>
  <c r="L207" i="39" s="1"/>
  <c r="S486" i="39"/>
  <c r="T486" i="39" s="1"/>
  <c r="L486" i="39" s="1"/>
  <c r="S994" i="39"/>
  <c r="T994" i="39" s="1"/>
  <c r="L994" i="39" s="1"/>
  <c r="B47" i="39"/>
  <c r="S142" i="39"/>
  <c r="T142" i="39" s="1"/>
  <c r="L142" i="39" s="1"/>
  <c r="S447" i="39"/>
  <c r="T447" i="39" s="1"/>
  <c r="L447" i="39" s="1"/>
  <c r="S733" i="39"/>
  <c r="T733" i="39" s="1"/>
  <c r="L733" i="39" s="1"/>
  <c r="Q60" i="39"/>
  <c r="R60" i="39" s="1"/>
  <c r="M60" i="39" s="1"/>
  <c r="S217" i="39"/>
  <c r="T217" i="39" s="1"/>
  <c r="L217" i="39" s="1"/>
  <c r="S82" i="39"/>
  <c r="T82" i="39" s="1"/>
  <c r="L82" i="39" s="1"/>
  <c r="Q183" i="39"/>
  <c r="R183" i="39" s="1"/>
  <c r="M183" i="39" s="1"/>
  <c r="Q370" i="39"/>
  <c r="R370" i="39" s="1"/>
  <c r="M370" i="39" s="1"/>
  <c r="Q384" i="39"/>
  <c r="R384" i="39" s="1"/>
  <c r="M384" i="39" s="1"/>
  <c r="Q840" i="39"/>
  <c r="R840" i="39" s="1"/>
  <c r="M840" i="39" s="1"/>
  <c r="S226" i="39"/>
  <c r="T226" i="39" s="1"/>
  <c r="L226" i="39" s="1"/>
  <c r="Q251" i="39"/>
  <c r="R251" i="39" s="1"/>
  <c r="M251" i="39" s="1"/>
  <c r="Q406" i="39"/>
  <c r="R406" i="39" s="1"/>
  <c r="M406" i="39" s="1"/>
  <c r="Q465" i="39"/>
  <c r="R465" i="39" s="1"/>
  <c r="M465" i="39" s="1"/>
  <c r="S36" i="39"/>
  <c r="T36" i="39" s="1"/>
  <c r="L36" i="39" s="1"/>
  <c r="S28" i="39"/>
  <c r="T28" i="39" s="1"/>
  <c r="L28" i="39" s="1"/>
  <c r="S912" i="39"/>
  <c r="T912" i="39" s="1"/>
  <c r="L912" i="39" s="1"/>
  <c r="Q871" i="39"/>
  <c r="R871" i="39" s="1"/>
  <c r="M871" i="39" s="1"/>
  <c r="O182" i="39"/>
  <c r="P182" i="39" s="1"/>
  <c r="N182" i="39" s="1"/>
  <c r="S348" i="39"/>
  <c r="T348" i="39" s="1"/>
  <c r="L348" i="39" s="1"/>
  <c r="Q621" i="39"/>
  <c r="R621" i="39" s="1"/>
  <c r="M621" i="39" s="1"/>
  <c r="O20" i="39"/>
  <c r="P20" i="39" s="1"/>
  <c r="N20" i="39" s="1"/>
  <c r="O56" i="39"/>
  <c r="P56" i="39" s="1"/>
  <c r="N56" i="39" s="1"/>
  <c r="I127" i="39"/>
  <c r="G24" i="39"/>
  <c r="G352" i="39"/>
  <c r="G379" i="39"/>
  <c r="G398" i="39"/>
  <c r="G782" i="39"/>
  <c r="S66" i="39"/>
  <c r="T66" i="39" s="1"/>
  <c r="L66" i="39" s="1"/>
  <c r="Q684" i="39"/>
  <c r="R684" i="39" s="1"/>
  <c r="M684" i="39" s="1"/>
  <c r="O39" i="39"/>
  <c r="P39" i="39" s="1"/>
  <c r="N39" i="39" s="1"/>
  <c r="O686" i="39"/>
  <c r="P686" i="39" s="1"/>
  <c r="N686" i="39" s="1"/>
  <c r="O703" i="39"/>
  <c r="P703" i="39" s="1"/>
  <c r="N703" i="39" s="1"/>
  <c r="O496" i="39"/>
  <c r="P496" i="39" s="1"/>
  <c r="N496" i="39" s="1"/>
  <c r="O949" i="39"/>
  <c r="P949" i="39" s="1"/>
  <c r="N949" i="39" s="1"/>
  <c r="Q343" i="39"/>
  <c r="R343" i="39" s="1"/>
  <c r="M343" i="39" s="1"/>
  <c r="Q741" i="39"/>
  <c r="R741" i="39" s="1"/>
  <c r="M741" i="39" s="1"/>
  <c r="O293" i="39"/>
  <c r="P293" i="39" s="1"/>
  <c r="N293" i="39" s="1"/>
  <c r="O328" i="39"/>
  <c r="P328" i="39" s="1"/>
  <c r="N328" i="39" s="1"/>
  <c r="Q838" i="39"/>
  <c r="R838" i="39" s="1"/>
  <c r="M838" i="39" s="1"/>
  <c r="G100" i="39"/>
  <c r="B45" i="39"/>
  <c r="S505" i="39"/>
  <c r="T505" i="39" s="1"/>
  <c r="L505" i="39" s="1"/>
  <c r="S691" i="39"/>
  <c r="T691" i="39" s="1"/>
  <c r="L691" i="39" s="1"/>
  <c r="S911" i="39"/>
  <c r="T911" i="39" s="1"/>
  <c r="L911" i="39" s="1"/>
  <c r="Q411" i="39"/>
  <c r="R411" i="39" s="1"/>
  <c r="M411" i="39" s="1"/>
  <c r="Q476" i="39"/>
  <c r="R476" i="39" s="1"/>
  <c r="M476" i="39" s="1"/>
  <c r="Q177" i="39"/>
  <c r="R177" i="39" s="1"/>
  <c r="M177" i="39" s="1"/>
  <c r="S933" i="39"/>
  <c r="T933" i="39" s="1"/>
  <c r="L933" i="39" s="1"/>
  <c r="Q205" i="39"/>
  <c r="R205" i="39" s="1"/>
  <c r="M205" i="39" s="1"/>
  <c r="S939" i="39"/>
  <c r="T939" i="39" s="1"/>
  <c r="L939" i="39" s="1"/>
  <c r="S181" i="39"/>
  <c r="T181" i="39" s="1"/>
  <c r="L181" i="39" s="1"/>
  <c r="Q71" i="39"/>
  <c r="R71" i="39" s="1"/>
  <c r="M71" i="39" s="1"/>
  <c r="Q314" i="39"/>
  <c r="R314" i="39" s="1"/>
  <c r="M314" i="39" s="1"/>
  <c r="Q65" i="39"/>
  <c r="R65" i="39" s="1"/>
  <c r="M65" i="39" s="1"/>
  <c r="Q784" i="39"/>
  <c r="R784" i="39" s="1"/>
  <c r="M784" i="39" s="1"/>
  <c r="S586" i="39"/>
  <c r="T586" i="39" s="1"/>
  <c r="L586" i="39" s="1"/>
  <c r="Q964" i="39"/>
  <c r="R964" i="39" s="1"/>
  <c r="M964" i="39" s="1"/>
  <c r="O179" i="39"/>
  <c r="P179" i="39" s="1"/>
  <c r="N179" i="39" s="1"/>
  <c r="O826" i="39"/>
  <c r="P826" i="39" s="1"/>
  <c r="N826" i="39" s="1"/>
  <c r="O843" i="39"/>
  <c r="P843" i="39" s="1"/>
  <c r="N843" i="39" s="1"/>
  <c r="O636" i="39"/>
  <c r="P636" i="39" s="1"/>
  <c r="N636" i="39" s="1"/>
  <c r="I132" i="39"/>
  <c r="G163" i="39"/>
  <c r="G182" i="39"/>
  <c r="G566" i="39"/>
  <c r="I611" i="39"/>
  <c r="Q430" i="39"/>
  <c r="R430" i="39" s="1"/>
  <c r="M430" i="39" s="1"/>
  <c r="Q557" i="39"/>
  <c r="R557" i="39" s="1"/>
  <c r="M557" i="39" s="1"/>
  <c r="Q878" i="39"/>
  <c r="R878" i="39" s="1"/>
  <c r="M878" i="39" s="1"/>
  <c r="Q946" i="39"/>
  <c r="R946" i="39" s="1"/>
  <c r="M946" i="39" s="1"/>
  <c r="G105" i="39"/>
  <c r="O1024" i="39"/>
  <c r="P1024" i="39" s="1"/>
  <c r="N1024" i="39" s="1"/>
  <c r="S522" i="39"/>
  <c r="T522" i="39" s="1"/>
  <c r="L522" i="39" s="1"/>
  <c r="Q916" i="39"/>
  <c r="R916" i="39" s="1"/>
  <c r="M916" i="39" s="1"/>
  <c r="O187" i="39"/>
  <c r="P187" i="39" s="1"/>
  <c r="N187" i="39" s="1"/>
  <c r="O834" i="39"/>
  <c r="P834" i="39" s="1"/>
  <c r="N834" i="39" s="1"/>
  <c r="O851" i="39"/>
  <c r="P851" i="39" s="1"/>
  <c r="N851" i="39" s="1"/>
  <c r="O644" i="39"/>
  <c r="P644" i="39" s="1"/>
  <c r="N644" i="39" s="1"/>
  <c r="S412" i="39"/>
  <c r="T412" i="39" s="1"/>
  <c r="L412" i="39" s="1"/>
  <c r="S278" i="39"/>
  <c r="T278" i="39" s="1"/>
  <c r="L278" i="39" s="1"/>
  <c r="S595" i="39"/>
  <c r="T595" i="39" s="1"/>
  <c r="L595" i="39" s="1"/>
  <c r="S815" i="39"/>
  <c r="T815" i="39" s="1"/>
  <c r="L815" i="39" s="1"/>
  <c r="Q363" i="39"/>
  <c r="R363" i="39" s="1"/>
  <c r="M363" i="39" s="1"/>
  <c r="Q356" i="39"/>
  <c r="R356" i="39" s="1"/>
  <c r="M356" i="39" s="1"/>
  <c r="S827" i="39"/>
  <c r="T827" i="39" s="1"/>
  <c r="L827" i="39" s="1"/>
  <c r="S965" i="39"/>
  <c r="T965" i="39" s="1"/>
  <c r="L965" i="39" s="1"/>
  <c r="Q237" i="39"/>
  <c r="R237" i="39" s="1"/>
  <c r="M237" i="39" s="1"/>
  <c r="Q591" i="39"/>
  <c r="R591" i="39" s="1"/>
  <c r="M591" i="39" s="1"/>
  <c r="S520" i="39"/>
  <c r="T520" i="39" s="1"/>
  <c r="L520" i="39" s="1"/>
  <c r="S842" i="39"/>
  <c r="T842" i="39" s="1"/>
  <c r="L842" i="39" s="1"/>
  <c r="Q522" i="39"/>
  <c r="R522" i="39" s="1"/>
  <c r="M522" i="39" s="1"/>
  <c r="Q647" i="39"/>
  <c r="R647" i="39" s="1"/>
  <c r="M647" i="39" s="1"/>
  <c r="Q992" i="39"/>
  <c r="R992" i="39" s="1"/>
  <c r="M992" i="39" s="1"/>
  <c r="S750" i="39"/>
  <c r="T750" i="39" s="1"/>
  <c r="L750" i="39" s="1"/>
  <c r="O218" i="39"/>
  <c r="P218" i="39" s="1"/>
  <c r="N218" i="39" s="1"/>
  <c r="O323" i="39"/>
  <c r="P323" i="39" s="1"/>
  <c r="N323" i="39" s="1"/>
  <c r="O970" i="39"/>
  <c r="P970" i="39" s="1"/>
  <c r="N970" i="39" s="1"/>
  <c r="O987" i="39"/>
  <c r="P987" i="39" s="1"/>
  <c r="N987" i="39" s="1"/>
  <c r="O780" i="39"/>
  <c r="P780" i="39" s="1"/>
  <c r="N780" i="39" s="1"/>
  <c r="G208" i="39"/>
  <c r="G235" i="39"/>
  <c r="G254" i="39"/>
  <c r="G638" i="39"/>
  <c r="I683" i="39"/>
  <c r="Q620" i="39"/>
  <c r="R620" i="39" s="1"/>
  <c r="M620" i="39" s="1"/>
  <c r="Q1041" i="39"/>
  <c r="R1041" i="39" s="1"/>
  <c r="M1041" i="39" s="1"/>
  <c r="O654" i="39"/>
  <c r="P654" i="39" s="1"/>
  <c r="N654" i="39" s="1"/>
  <c r="O671" i="39"/>
  <c r="P671" i="39" s="1"/>
  <c r="N671" i="39" s="1"/>
  <c r="O464" i="39"/>
  <c r="P464" i="39" s="1"/>
  <c r="N464" i="39" s="1"/>
  <c r="O821" i="39"/>
  <c r="P821" i="39" s="1"/>
  <c r="N821" i="39" s="1"/>
  <c r="S692" i="39"/>
  <c r="T692" i="39" s="1"/>
  <c r="L692" i="39" s="1"/>
  <c r="Q645" i="39"/>
  <c r="R645" i="39" s="1"/>
  <c r="M645" i="39" s="1"/>
  <c r="O101" i="39"/>
  <c r="P101" i="39" s="1"/>
  <c r="N101" i="39" s="1"/>
  <c r="O136" i="39"/>
  <c r="P136" i="39" s="1"/>
  <c r="N136" i="39" s="1"/>
  <c r="Q185" i="39"/>
  <c r="R185" i="39" s="1"/>
  <c r="M185" i="39" s="1"/>
  <c r="G52" i="39"/>
  <c r="S265" i="39"/>
  <c r="T265" i="39" s="1"/>
  <c r="L265" i="39" s="1"/>
  <c r="S418" i="39"/>
  <c r="T418" i="39" s="1"/>
  <c r="L418" i="39" s="1"/>
  <c r="S836" i="39"/>
  <c r="T836" i="39" s="1"/>
  <c r="L836" i="39" s="1"/>
  <c r="S1024" i="39"/>
  <c r="T1024" i="39" s="1"/>
  <c r="L1024" i="39" s="1"/>
  <c r="Q927" i="39"/>
  <c r="R927" i="39" s="1"/>
  <c r="M927" i="39" s="1"/>
  <c r="O238" i="39"/>
  <c r="P238" i="39" s="1"/>
  <c r="N238" i="39" s="1"/>
  <c r="S538" i="39"/>
  <c r="T538" i="39" s="1"/>
  <c r="L538" i="39" s="1"/>
  <c r="S972" i="39"/>
  <c r="T972" i="39" s="1"/>
  <c r="L972" i="39" s="1"/>
  <c r="Q62" i="39"/>
  <c r="R62" i="39" s="1"/>
  <c r="M62" i="39" s="1"/>
  <c r="Q963" i="39"/>
  <c r="R963" i="39" s="1"/>
  <c r="M963" i="39" s="1"/>
  <c r="S582" i="39"/>
  <c r="T582" i="39" s="1"/>
  <c r="L582" i="39" s="1"/>
  <c r="Q26" i="39"/>
  <c r="R26" i="39" s="1"/>
  <c r="M26" i="39" s="1"/>
  <c r="Q102" i="39"/>
  <c r="R102" i="39" s="1"/>
  <c r="M102" i="39" s="1"/>
  <c r="Q983" i="39"/>
  <c r="R983" i="39" s="1"/>
  <c r="M983" i="39" s="1"/>
  <c r="O294" i="39"/>
  <c r="P294" i="39" s="1"/>
  <c r="N294" i="39" s="1"/>
  <c r="Q375" i="39"/>
  <c r="R375" i="39" s="1"/>
  <c r="M375" i="39" s="1"/>
  <c r="Q733" i="39"/>
  <c r="R733" i="39" s="1"/>
  <c r="M733" i="39" s="1"/>
  <c r="O245" i="39"/>
  <c r="P245" i="39" s="1"/>
  <c r="N245" i="39" s="1"/>
  <c r="O280" i="39"/>
  <c r="P280" i="39" s="1"/>
  <c r="N280" i="39" s="1"/>
  <c r="Q742" i="39"/>
  <c r="R742" i="39" s="1"/>
  <c r="M742" i="39" s="1"/>
  <c r="G80" i="39"/>
  <c r="G408" i="39"/>
  <c r="G435" i="39"/>
  <c r="Q698" i="39"/>
  <c r="R698" i="39" s="1"/>
  <c r="M698" i="39" s="1"/>
  <c r="I143" i="39"/>
  <c r="S299" i="39"/>
  <c r="T299" i="39" s="1"/>
  <c r="L299" i="39" s="1"/>
  <c r="Q780" i="39"/>
  <c r="R780" i="39" s="1"/>
  <c r="M780" i="39" s="1"/>
  <c r="O87" i="39"/>
  <c r="P87" i="39" s="1"/>
  <c r="N87" i="39" s="1"/>
  <c r="O734" i="39"/>
  <c r="P734" i="39" s="1"/>
  <c r="N734" i="39" s="1"/>
  <c r="O751" i="39"/>
  <c r="P751" i="39" s="1"/>
  <c r="N751" i="39" s="1"/>
  <c r="O544" i="39"/>
  <c r="P544" i="39" s="1"/>
  <c r="N544" i="39" s="1"/>
  <c r="G42" i="39"/>
  <c r="Q535" i="39"/>
  <c r="R535" i="39" s="1"/>
  <c r="M535" i="39" s="1"/>
  <c r="Q789" i="39"/>
  <c r="R789" i="39" s="1"/>
  <c r="M789" i="39" s="1"/>
  <c r="O389" i="39"/>
  <c r="P389" i="39" s="1"/>
  <c r="N389" i="39" s="1"/>
  <c r="O424" i="39"/>
  <c r="P424" i="39" s="1"/>
  <c r="N424" i="39" s="1"/>
  <c r="Q1030" i="39"/>
  <c r="R1030" i="39" s="1"/>
  <c r="M1030" i="39" s="1"/>
  <c r="G124" i="39"/>
  <c r="Q300" i="39"/>
  <c r="R300" i="39" s="1"/>
  <c r="M300" i="39" s="1"/>
  <c r="O28" i="39"/>
  <c r="P28" i="39" s="1"/>
  <c r="N28" i="39" s="1"/>
  <c r="I81" i="39"/>
  <c r="I287" i="39"/>
  <c r="O965" i="39"/>
  <c r="P965" i="39" s="1"/>
  <c r="N965" i="39" s="1"/>
  <c r="G51" i="39"/>
  <c r="I88" i="39"/>
  <c r="G498" i="39"/>
  <c r="I543" i="39"/>
  <c r="M12" i="38"/>
  <c r="J776" i="39"/>
  <c r="J556" i="39"/>
  <c r="J279" i="39"/>
  <c r="S705" i="39"/>
  <c r="T705" i="39" s="1"/>
  <c r="L705" i="39" s="1"/>
  <c r="Q373" i="39"/>
  <c r="R373" i="39" s="1"/>
  <c r="M373" i="39" s="1"/>
  <c r="S168" i="39"/>
  <c r="T168" i="39" s="1"/>
  <c r="L168" i="39" s="1"/>
  <c r="S340" i="39"/>
  <c r="T340" i="39" s="1"/>
  <c r="L340" i="39" s="1"/>
  <c r="S1021" i="39"/>
  <c r="T1021" i="39" s="1"/>
  <c r="L1021" i="39" s="1"/>
  <c r="S796" i="39"/>
  <c r="T796" i="39" s="1"/>
  <c r="L796" i="39" s="1"/>
  <c r="O16" i="39"/>
  <c r="P16" i="39" s="1"/>
  <c r="N16" i="39" s="1"/>
  <c r="J610" i="39"/>
  <c r="I868" i="39"/>
  <c r="G693" i="39"/>
  <c r="I264" i="39"/>
  <c r="I214" i="39"/>
  <c r="O271" i="39"/>
  <c r="P271" i="39" s="1"/>
  <c r="N271" i="39" s="1"/>
  <c r="H414" i="39"/>
  <c r="H15" i="39"/>
  <c r="H584" i="39"/>
  <c r="H803" i="39"/>
  <c r="H384" i="39"/>
  <c r="H554" i="39"/>
  <c r="H866" i="39"/>
  <c r="H656" i="39"/>
  <c r="H1012" i="39"/>
  <c r="H615" i="39"/>
  <c r="H830" i="39"/>
  <c r="H587" i="39"/>
  <c r="S61" i="39"/>
  <c r="T61" i="39" s="1"/>
  <c r="L61" i="39" s="1"/>
  <c r="S123" i="39"/>
  <c r="T123" i="39" s="1"/>
  <c r="L123" i="39" s="1"/>
  <c r="S183" i="39"/>
  <c r="T183" i="39" s="1"/>
  <c r="L183" i="39" s="1"/>
  <c r="S540" i="39"/>
  <c r="T540" i="39" s="1"/>
  <c r="L540" i="39" s="1"/>
  <c r="Q325" i="39"/>
  <c r="R325" i="39" s="1"/>
  <c r="M325" i="39" s="1"/>
  <c r="S126" i="39"/>
  <c r="T126" i="39" s="1"/>
  <c r="L126" i="39" s="1"/>
  <c r="S415" i="39"/>
  <c r="T415" i="39" s="1"/>
  <c r="L415" i="39" s="1"/>
  <c r="S717" i="39"/>
  <c r="T717" i="39" s="1"/>
  <c r="L717" i="39" s="1"/>
  <c r="Q44" i="39"/>
  <c r="R44" i="39" s="1"/>
  <c r="M44" i="39" s="1"/>
  <c r="J1013" i="39"/>
  <c r="I878" i="39"/>
  <c r="I534" i="39"/>
  <c r="I568" i="39"/>
  <c r="I165" i="39"/>
  <c r="O679" i="39"/>
  <c r="P679" i="39" s="1"/>
  <c r="N679" i="39" s="1"/>
  <c r="H41" i="39"/>
  <c r="H420" i="39"/>
  <c r="H630" i="39"/>
  <c r="H634" i="39"/>
  <c r="H717" i="39"/>
  <c r="H676" i="39"/>
  <c r="H709" i="39"/>
  <c r="H1018" i="39"/>
  <c r="H877" i="39"/>
  <c r="H1019" i="39"/>
  <c r="H767" i="39"/>
  <c r="H748" i="39"/>
  <c r="B48" i="39"/>
  <c r="S205" i="39"/>
  <c r="T205" i="39" s="1"/>
  <c r="L205" i="39" s="1"/>
  <c r="S381" i="39"/>
  <c r="T381" i="39" s="1"/>
  <c r="L381" i="39" s="1"/>
  <c r="S539" i="39"/>
  <c r="T539" i="39" s="1"/>
  <c r="L539" i="39" s="1"/>
  <c r="S802" i="39"/>
  <c r="T802" i="39" s="1"/>
  <c r="L802" i="39" s="1"/>
  <c r="S743" i="39"/>
  <c r="T743" i="39" s="1"/>
  <c r="L743" i="39" s="1"/>
  <c r="S206" i="39"/>
  <c r="T206" i="39" s="1"/>
  <c r="L206" i="39" s="1"/>
  <c r="S549" i="39"/>
  <c r="T549" i="39" s="1"/>
  <c r="L549" i="39" s="1"/>
  <c r="S797" i="39"/>
  <c r="T797" i="39" s="1"/>
  <c r="L797" i="39" s="1"/>
  <c r="Q124" i="39"/>
  <c r="R124" i="39" s="1"/>
  <c r="M124" i="39" s="1"/>
  <c r="B102" i="39"/>
  <c r="S344" i="39"/>
  <c r="T344" i="39" s="1"/>
  <c r="L344" i="39" s="1"/>
  <c r="S83" i="39"/>
  <c r="T83" i="39" s="1"/>
  <c r="L83" i="39" s="1"/>
  <c r="S833" i="39"/>
  <c r="T833" i="39" s="1"/>
  <c r="L833" i="39" s="1"/>
  <c r="Q101" i="39"/>
  <c r="R101" i="39" s="1"/>
  <c r="M101" i="39" s="1"/>
  <c r="Q523" i="39"/>
  <c r="R523" i="39" s="1"/>
  <c r="M523" i="39" s="1"/>
  <c r="Q648" i="39"/>
  <c r="R648" i="39" s="1"/>
  <c r="M648" i="39" s="1"/>
  <c r="S272" i="39"/>
  <c r="T272" i="39" s="1"/>
  <c r="L272" i="39" s="1"/>
  <c r="S734" i="39"/>
  <c r="T734" i="39" s="1"/>
  <c r="L734" i="39" s="1"/>
  <c r="Q470" i="39"/>
  <c r="R470" i="39" s="1"/>
  <c r="M470" i="39" s="1"/>
  <c r="Q593" i="39"/>
  <c r="R593" i="39" s="1"/>
  <c r="M593" i="39" s="1"/>
  <c r="S267" i="39"/>
  <c r="T267" i="39" s="1"/>
  <c r="L267" i="39" s="1"/>
  <c r="S906" i="39"/>
  <c r="T906" i="39" s="1"/>
  <c r="L906" i="39" s="1"/>
  <c r="Q554" i="39"/>
  <c r="R554" i="39" s="1"/>
  <c r="M554" i="39" s="1"/>
  <c r="Q679" i="39"/>
  <c r="R679" i="39" s="1"/>
  <c r="M679" i="39" s="1"/>
  <c r="Q1024" i="39"/>
  <c r="R1024" i="39" s="1"/>
  <c r="M1024" i="39" s="1"/>
  <c r="Q34" i="39"/>
  <c r="R34" i="39" s="1"/>
  <c r="M34" i="39" s="1"/>
  <c r="O410" i="39"/>
  <c r="P410" i="39" s="1"/>
  <c r="N410" i="39" s="1"/>
  <c r="O419" i="39"/>
  <c r="P419" i="39" s="1"/>
  <c r="N419" i="39" s="1"/>
  <c r="G22" i="39"/>
  <c r="I31" i="39"/>
  <c r="O876" i="39"/>
  <c r="P876" i="39" s="1"/>
  <c r="N876" i="39" s="1"/>
  <c r="G256" i="39"/>
  <c r="G283" i="39"/>
  <c r="G302" i="39"/>
  <c r="G686" i="39"/>
  <c r="I731" i="39"/>
  <c r="Q747" i="39"/>
  <c r="R747" i="39" s="1"/>
  <c r="M747" i="39" s="1"/>
  <c r="Q881" i="39"/>
  <c r="R881" i="39" s="1"/>
  <c r="M881" i="39" s="1"/>
  <c r="O494" i="39"/>
  <c r="P494" i="39" s="1"/>
  <c r="N494" i="39" s="1"/>
  <c r="O511" i="39"/>
  <c r="P511" i="39" s="1"/>
  <c r="N511" i="39" s="1"/>
  <c r="O161" i="39"/>
  <c r="P161" i="39" s="1"/>
  <c r="N161" i="39" s="1"/>
  <c r="Q842" i="39"/>
  <c r="R842" i="39" s="1"/>
  <c r="M842" i="39" s="1"/>
  <c r="Q253" i="39"/>
  <c r="R253" i="39" s="1"/>
  <c r="M253" i="39" s="1"/>
  <c r="Q501" i="39"/>
  <c r="R501" i="39" s="1"/>
  <c r="M501" i="39" s="1"/>
  <c r="Q830" i="39"/>
  <c r="R830" i="39" s="1"/>
  <c r="M830" i="39" s="1"/>
  <c r="Q898" i="39"/>
  <c r="R898" i="39" s="1"/>
  <c r="M898" i="39" s="1"/>
  <c r="I99" i="39"/>
  <c r="O1012" i="39"/>
  <c r="P1012" i="39" s="1"/>
  <c r="N1012" i="39" s="1"/>
  <c r="S425" i="39"/>
  <c r="T425" i="39" s="1"/>
  <c r="L425" i="39" s="1"/>
  <c r="S399" i="39"/>
  <c r="T399" i="39" s="1"/>
  <c r="L399" i="39" s="1"/>
  <c r="S737" i="39"/>
  <c r="T737" i="39" s="1"/>
  <c r="L737" i="39" s="1"/>
  <c r="S1039" i="39"/>
  <c r="T1039" i="39" s="1"/>
  <c r="L1039" i="39" s="1"/>
  <c r="Q475" i="39"/>
  <c r="R475" i="39" s="1"/>
  <c r="M475" i="39" s="1"/>
  <c r="Q600" i="39"/>
  <c r="R600" i="39" s="1"/>
  <c r="M600" i="39" s="1"/>
  <c r="Q437" i="39"/>
  <c r="R437" i="39" s="1"/>
  <c r="M437" i="39" s="1"/>
  <c r="S631" i="39"/>
  <c r="T631" i="39" s="1"/>
  <c r="L631" i="39" s="1"/>
  <c r="S855" i="39"/>
  <c r="T855" i="39" s="1"/>
  <c r="L855" i="39" s="1"/>
  <c r="H893" i="39"/>
  <c r="H681" i="39"/>
  <c r="H1022" i="39"/>
  <c r="H994" i="39"/>
  <c r="H1011" i="39"/>
  <c r="H814" i="39"/>
  <c r="H956" i="39"/>
  <c r="S349" i="39"/>
  <c r="T349" i="39" s="1"/>
  <c r="L349" i="39" s="1"/>
  <c r="S15" i="39"/>
  <c r="T15" i="39" s="1"/>
  <c r="L15" i="39" s="1"/>
  <c r="S683" i="39"/>
  <c r="T683" i="39" s="1"/>
  <c r="L683" i="39" s="1"/>
  <c r="S946" i="39"/>
  <c r="T946" i="39" s="1"/>
  <c r="L946" i="39" s="1"/>
  <c r="S264" i="39"/>
  <c r="T264" i="39" s="1"/>
  <c r="L264" i="39" s="1"/>
  <c r="S442" i="39"/>
  <c r="T442" i="39" s="1"/>
  <c r="L442" i="39" s="1"/>
  <c r="Q35" i="39"/>
  <c r="R35" i="39" s="1"/>
  <c r="M35" i="39" s="1"/>
  <c r="S892" i="39"/>
  <c r="T892" i="39" s="1"/>
  <c r="L892" i="39" s="1"/>
  <c r="I297" i="39"/>
  <c r="J705" i="39"/>
  <c r="I1028" i="39"/>
  <c r="G773" i="39"/>
  <c r="I344" i="39"/>
  <c r="I298" i="39"/>
  <c r="Q974" i="39"/>
  <c r="R974" i="39" s="1"/>
  <c r="M974" i="39" s="1"/>
  <c r="H156" i="39"/>
  <c r="H145" i="39"/>
  <c r="H440" i="39"/>
  <c r="H657" i="39"/>
  <c r="H638" i="39"/>
  <c r="H241" i="39"/>
  <c r="H722" i="39"/>
  <c r="H622" i="39"/>
  <c r="H886" i="39"/>
  <c r="H659" i="39"/>
  <c r="H885" i="39"/>
  <c r="H991" i="39"/>
  <c r="B80" i="39"/>
  <c r="S432" i="39"/>
  <c r="T432" i="39" s="1"/>
  <c r="L432" i="39" s="1"/>
  <c r="S606" i="39"/>
  <c r="T606" i="39" s="1"/>
  <c r="L606" i="39" s="1"/>
  <c r="Q159" i="39"/>
  <c r="R159" i="39" s="1"/>
  <c r="M159" i="39" s="1"/>
  <c r="Q106" i="39"/>
  <c r="R106" i="39" s="1"/>
  <c r="M106" i="39" s="1"/>
  <c r="S321" i="39"/>
  <c r="T321" i="39" s="1"/>
  <c r="L321" i="39" s="1"/>
  <c r="S497" i="39"/>
  <c r="T497" i="39" s="1"/>
  <c r="L497" i="39" s="1"/>
  <c r="S655" i="39"/>
  <c r="T655" i="39" s="1"/>
  <c r="L655" i="39" s="1"/>
  <c r="S918" i="39"/>
  <c r="T918" i="39" s="1"/>
  <c r="L918" i="39" s="1"/>
  <c r="B91" i="39"/>
  <c r="J939" i="39"/>
  <c r="I1006" i="39"/>
  <c r="I558" i="39"/>
  <c r="I584" i="39"/>
  <c r="I181" i="39"/>
  <c r="O743" i="39"/>
  <c r="P743" i="39" s="1"/>
  <c r="N743" i="39" s="1"/>
  <c r="H281" i="39"/>
  <c r="H468" i="39"/>
  <c r="H363" i="39"/>
  <c r="H415" i="39"/>
  <c r="H190" i="39"/>
  <c r="H724" i="39"/>
  <c r="H761" i="39"/>
  <c r="H903" i="39"/>
  <c r="H469" i="39"/>
  <c r="H87" i="39"/>
  <c r="H368" i="39"/>
  <c r="H357" i="39"/>
  <c r="H782" i="39"/>
  <c r="S384" i="39"/>
  <c r="T384" i="39" s="1"/>
  <c r="L384" i="39" s="1"/>
  <c r="S558" i="39"/>
  <c r="T558" i="39" s="1"/>
  <c r="L558" i="39" s="1"/>
  <c r="Q111" i="39"/>
  <c r="R111" i="39" s="1"/>
  <c r="M111" i="39" s="1"/>
  <c r="S1012" i="39"/>
  <c r="T1012" i="39" s="1"/>
  <c r="L1012" i="39" s="1"/>
  <c r="S273" i="39"/>
  <c r="T273" i="39" s="1"/>
  <c r="L273" i="39" s="1"/>
  <c r="S449" i="39"/>
  <c r="T449" i="39" s="1"/>
  <c r="L449" i="39" s="1"/>
  <c r="S607" i="39"/>
  <c r="T607" i="39" s="1"/>
  <c r="L607" i="39" s="1"/>
  <c r="S870" i="39"/>
  <c r="T870" i="39" s="1"/>
  <c r="L870" i="39" s="1"/>
  <c r="O917" i="39"/>
  <c r="P917" i="39" s="1"/>
  <c r="N917" i="39" s="1"/>
  <c r="J481" i="39"/>
  <c r="I953" i="39"/>
  <c r="G549" i="39"/>
  <c r="G102" i="39"/>
  <c r="I110" i="39"/>
  <c r="Q729" i="39"/>
  <c r="R729" i="39" s="1"/>
  <c r="M729" i="39" s="1"/>
  <c r="H514" i="39"/>
  <c r="H175" i="39"/>
  <c r="H664" i="39"/>
  <c r="H445" i="39"/>
  <c r="H544" i="39"/>
  <c r="H275" i="39"/>
  <c r="H928" i="39"/>
  <c r="H751" i="39"/>
  <c r="H929" i="39"/>
  <c r="H794" i="39"/>
  <c r="H734" i="39"/>
  <c r="H837" i="39"/>
  <c r="H846" i="39"/>
  <c r="S192" i="39"/>
  <c r="T192" i="39" s="1"/>
  <c r="L192" i="39" s="1"/>
  <c r="S370" i="39"/>
  <c r="T370" i="39" s="1"/>
  <c r="L370" i="39" s="1"/>
  <c r="S1033" i="39"/>
  <c r="T1033" i="39" s="1"/>
  <c r="L1033" i="39" s="1"/>
  <c r="S788" i="39"/>
  <c r="T788" i="39" s="1"/>
  <c r="L788" i="39" s="1"/>
  <c r="S356" i="39"/>
  <c r="T356" i="39" s="1"/>
  <c r="L356" i="39" s="1"/>
  <c r="S530" i="39"/>
  <c r="T530" i="39" s="1"/>
  <c r="L530" i="39" s="1"/>
  <c r="Q83" i="39"/>
  <c r="R83" i="39" s="1"/>
  <c r="M83" i="39" s="1"/>
  <c r="S988" i="39"/>
  <c r="T988" i="39" s="1"/>
  <c r="L988" i="39" s="1"/>
  <c r="S134" i="39"/>
  <c r="T134" i="39" s="1"/>
  <c r="L134" i="39" s="1"/>
  <c r="S169" i="39"/>
  <c r="T169" i="39" s="1"/>
  <c r="L169" i="39" s="1"/>
  <c r="S100" i="39"/>
  <c r="T100" i="39" s="1"/>
  <c r="L100" i="39" s="1"/>
  <c r="S446" i="39"/>
  <c r="T446" i="39" s="1"/>
  <c r="L446" i="39" s="1"/>
  <c r="S928" i="39"/>
  <c r="T928" i="39" s="1"/>
  <c r="L928" i="39" s="1"/>
  <c r="Q879" i="39"/>
  <c r="R879" i="39" s="1"/>
  <c r="M879" i="39" s="1"/>
  <c r="O190" i="39"/>
  <c r="P190" i="39" s="1"/>
  <c r="N190" i="39" s="1"/>
  <c r="S599" i="39"/>
  <c r="T599" i="39" s="1"/>
  <c r="L599" i="39" s="1"/>
  <c r="S823" i="39"/>
  <c r="T823" i="39" s="1"/>
  <c r="L823" i="39" s="1"/>
  <c r="Q367" i="39"/>
  <c r="R367" i="39" s="1"/>
  <c r="M367" i="39" s="1"/>
  <c r="Q372" i="39"/>
  <c r="R372" i="39" s="1"/>
  <c r="M372" i="39" s="1"/>
  <c r="S664" i="39"/>
  <c r="T664" i="39" s="1"/>
  <c r="L664" i="39" s="1"/>
  <c r="S991" i="39"/>
  <c r="T991" i="39" s="1"/>
  <c r="L991" i="39" s="1"/>
  <c r="Q451" i="39"/>
  <c r="R451" i="39" s="1"/>
  <c r="M451" i="39" s="1"/>
  <c r="Q556" i="39"/>
  <c r="R556" i="39" s="1"/>
  <c r="M556" i="39" s="1"/>
  <c r="Q376" i="39"/>
  <c r="R376" i="39" s="1"/>
  <c r="M376" i="39" s="1"/>
  <c r="Q500" i="39"/>
  <c r="R500" i="39" s="1"/>
  <c r="M500" i="39" s="1"/>
  <c r="Q1005" i="39"/>
  <c r="R1005" i="39" s="1"/>
  <c r="M1005" i="39" s="1"/>
  <c r="O618" i="39"/>
  <c r="P618" i="39" s="1"/>
  <c r="N618" i="39" s="1"/>
  <c r="O635" i="39"/>
  <c r="P635" i="39" s="1"/>
  <c r="N635" i="39" s="1"/>
  <c r="O409" i="39"/>
  <c r="P409" i="39" s="1"/>
  <c r="N409" i="39" s="1"/>
  <c r="O677" i="39"/>
  <c r="P677" i="39" s="1"/>
  <c r="N677" i="39" s="1"/>
  <c r="O889" i="39"/>
  <c r="P889" i="39" s="1"/>
  <c r="N889" i="39" s="1"/>
  <c r="O1037" i="39"/>
  <c r="P1037" i="39" s="1"/>
  <c r="N1037" i="39" s="1"/>
  <c r="G462" i="39"/>
  <c r="I507" i="39"/>
  <c r="Q98" i="39"/>
  <c r="R98" i="39" s="1"/>
  <c r="M98" i="39" s="1"/>
  <c r="O418" i="39"/>
  <c r="P418" i="39" s="1"/>
  <c r="N418" i="39" s="1"/>
  <c r="O423" i="39"/>
  <c r="P423" i="39" s="1"/>
  <c r="N423" i="39" s="1"/>
  <c r="I24" i="39"/>
  <c r="G33" i="39"/>
  <c r="O880" i="39"/>
  <c r="P880" i="39" s="1"/>
  <c r="N880" i="39" s="1"/>
  <c r="S472" i="39"/>
  <c r="T472" i="39" s="1"/>
  <c r="L472" i="39" s="1"/>
  <c r="Q756" i="39"/>
  <c r="R756" i="39" s="1"/>
  <c r="M756" i="39" s="1"/>
  <c r="O107" i="39"/>
  <c r="P107" i="39" s="1"/>
  <c r="N107" i="39" s="1"/>
  <c r="O754" i="39"/>
  <c r="P754" i="39" s="1"/>
  <c r="N754" i="39" s="1"/>
  <c r="O771" i="39"/>
  <c r="P771" i="39" s="1"/>
  <c r="N771" i="39" s="1"/>
  <c r="O564" i="39"/>
  <c r="P564" i="39" s="1"/>
  <c r="N564" i="39" s="1"/>
  <c r="S38" i="39"/>
  <c r="T38" i="39" s="1"/>
  <c r="L38" i="39" s="1"/>
  <c r="S246" i="39"/>
  <c r="T246" i="39" s="1"/>
  <c r="L246" i="39" s="1"/>
  <c r="S343" i="39"/>
  <c r="T343" i="39" s="1"/>
  <c r="L343" i="39" s="1"/>
  <c r="Q349" i="39"/>
  <c r="R349" i="39" s="1"/>
  <c r="M349" i="39" s="1"/>
  <c r="Q283" i="39"/>
  <c r="R283" i="39" s="1"/>
  <c r="M283" i="39" s="1"/>
  <c r="S851" i="39"/>
  <c r="T851" i="39" s="1"/>
  <c r="L851" i="39" s="1"/>
  <c r="O398" i="39"/>
  <c r="P398" i="39" s="1"/>
  <c r="N398" i="39" s="1"/>
  <c r="S616" i="39"/>
  <c r="T616" i="39" s="1"/>
  <c r="L616" i="39" s="1"/>
  <c r="S983" i="39"/>
  <c r="T983" i="39" s="1"/>
  <c r="L983" i="39" s="1"/>
  <c r="H453" i="39"/>
  <c r="H555" i="39"/>
  <c r="H1009" i="39"/>
  <c r="H936" i="39"/>
  <c r="H953" i="39"/>
  <c r="H645" i="39"/>
  <c r="S330" i="39"/>
  <c r="T330" i="39" s="1"/>
  <c r="L330" i="39" s="1"/>
  <c r="S673" i="39"/>
  <c r="T673" i="39" s="1"/>
  <c r="L673" i="39" s="1"/>
  <c r="S921" i="39"/>
  <c r="T921" i="39" s="1"/>
  <c r="L921" i="39" s="1"/>
  <c r="Q232" i="39"/>
  <c r="R232" i="39" s="1"/>
  <c r="M232" i="39" s="1"/>
  <c r="S30" i="39"/>
  <c r="T30" i="39" s="1"/>
  <c r="L30" i="39" s="1"/>
  <c r="S95" i="39"/>
  <c r="T95" i="39" s="1"/>
  <c r="L95" i="39" s="1"/>
  <c r="S172" i="39"/>
  <c r="T172" i="39" s="1"/>
  <c r="L172" i="39" s="1"/>
  <c r="S966" i="39"/>
  <c r="T966" i="39" s="1"/>
  <c r="L966" i="39" s="1"/>
  <c r="Q592" i="39"/>
  <c r="R592" i="39" s="1"/>
  <c r="M592" i="39" s="1"/>
  <c r="J373" i="39"/>
  <c r="I709" i="39"/>
  <c r="G453" i="39"/>
  <c r="O605" i="39"/>
  <c r="P605" i="39" s="1"/>
  <c r="N605" i="39" s="1"/>
  <c r="O856" i="39"/>
  <c r="P856" i="39" s="1"/>
  <c r="N856" i="39" s="1"/>
  <c r="O242" i="39"/>
  <c r="P242" i="39" s="1"/>
  <c r="N242" i="39" s="1"/>
  <c r="H610" i="39"/>
  <c r="H132" i="39"/>
  <c r="H625" i="39"/>
  <c r="H672" i="39"/>
  <c r="H577" i="39"/>
  <c r="H521" i="39"/>
  <c r="H1024" i="39"/>
  <c r="H619" i="39"/>
  <c r="H1025" i="39"/>
  <c r="H968" i="39"/>
  <c r="H985" i="39"/>
  <c r="H215" i="39"/>
  <c r="S496" i="39"/>
  <c r="T496" i="39" s="1"/>
  <c r="L496" i="39" s="1"/>
  <c r="S670" i="39"/>
  <c r="T670" i="39" s="1"/>
  <c r="L670" i="39" s="1"/>
  <c r="Q223" i="39"/>
  <c r="R223" i="39" s="1"/>
  <c r="M223" i="39" s="1"/>
  <c r="Q234" i="39"/>
  <c r="R234" i="39" s="1"/>
  <c r="M234" i="39" s="1"/>
  <c r="S46" i="39"/>
  <c r="T46" i="39" s="1"/>
  <c r="L46" i="39" s="1"/>
  <c r="S159" i="39"/>
  <c r="T159" i="39" s="1"/>
  <c r="L159" i="39" s="1"/>
  <c r="S390" i="39"/>
  <c r="T390" i="39" s="1"/>
  <c r="L390" i="39" s="1"/>
  <c r="S982" i="39"/>
  <c r="T982" i="39" s="1"/>
  <c r="L982" i="39" s="1"/>
  <c r="O316" i="39"/>
  <c r="P316" i="39" s="1"/>
  <c r="N316" i="39" s="1"/>
  <c r="J715" i="39"/>
  <c r="I669" i="39"/>
  <c r="O817" i="39"/>
  <c r="P817" i="39" s="1"/>
  <c r="N817" i="39" s="1"/>
  <c r="I392" i="39"/>
  <c r="I346" i="39"/>
  <c r="O365" i="39"/>
  <c r="P365" i="39" s="1"/>
  <c r="N365" i="39" s="1"/>
  <c r="H188" i="39"/>
  <c r="H225" i="39"/>
  <c r="H456" i="39"/>
  <c r="H675" i="39"/>
  <c r="H355" i="39"/>
  <c r="H230" i="39"/>
  <c r="H738" i="39"/>
  <c r="H371" i="39"/>
  <c r="H879" i="39"/>
  <c r="H721" i="39"/>
  <c r="H437" i="39"/>
  <c r="H686" i="39"/>
  <c r="S189" i="39"/>
  <c r="T189" i="39" s="1"/>
  <c r="L189" i="39" s="1"/>
  <c r="S365" i="39"/>
  <c r="T365" i="39" s="1"/>
  <c r="L365" i="39" s="1"/>
  <c r="S523" i="39"/>
  <c r="T523" i="39" s="1"/>
  <c r="L523" i="39" s="1"/>
  <c r="S786" i="39"/>
  <c r="T786" i="39" s="1"/>
  <c r="L786" i="39" s="1"/>
  <c r="S711" i="39"/>
  <c r="T711" i="39" s="1"/>
  <c r="L711" i="39" s="1"/>
  <c r="S254" i="39"/>
  <c r="T254" i="39" s="1"/>
  <c r="L254" i="39" s="1"/>
  <c r="S597" i="39"/>
  <c r="T597" i="39" s="1"/>
  <c r="L597" i="39" s="1"/>
  <c r="S845" i="39"/>
  <c r="T845" i="39" s="1"/>
  <c r="L845" i="39" s="1"/>
  <c r="Q172" i="39"/>
  <c r="R172" i="39" s="1"/>
  <c r="M172" i="39" s="1"/>
  <c r="I425" i="39"/>
  <c r="J673" i="39"/>
  <c r="I964" i="39"/>
  <c r="G741" i="39"/>
  <c r="I312" i="39"/>
  <c r="I266" i="39"/>
  <c r="Q249" i="39"/>
  <c r="R249" i="39" s="1"/>
  <c r="M249" i="39" s="1"/>
  <c r="H220" i="39"/>
  <c r="H313" i="39"/>
  <c r="H472" i="39"/>
  <c r="H691" i="39"/>
  <c r="H387" i="39"/>
  <c r="H23" i="39"/>
  <c r="H754" i="39"/>
  <c r="H435" i="39"/>
  <c r="H900" i="39"/>
  <c r="H753" i="39"/>
  <c r="H665" i="39"/>
  <c r="H965" i="39"/>
  <c r="S320" i="39"/>
  <c r="T320" i="39" s="1"/>
  <c r="L320" i="39" s="1"/>
  <c r="S498" i="39"/>
  <c r="T498" i="39" s="1"/>
  <c r="L498" i="39" s="1"/>
  <c r="Q63" i="39"/>
  <c r="R63" i="39" s="1"/>
  <c r="M63" i="39" s="1"/>
  <c r="S916" i="39"/>
  <c r="T916" i="39" s="1"/>
  <c r="L916" i="39" s="1"/>
  <c r="S78" i="39"/>
  <c r="T78" i="39" s="1"/>
  <c r="L78" i="39" s="1"/>
  <c r="S287" i="39"/>
  <c r="T287" i="39" s="1"/>
  <c r="L287" i="39" s="1"/>
  <c r="S584" i="39"/>
  <c r="T584" i="39" s="1"/>
  <c r="L584" i="39" s="1"/>
  <c r="S1014" i="39"/>
  <c r="T1014" i="39" s="1"/>
  <c r="L1014" i="39" s="1"/>
  <c r="B56" i="39"/>
  <c r="S473" i="39"/>
  <c r="T473" i="39" s="1"/>
  <c r="L473" i="39" s="1"/>
  <c r="S659" i="39"/>
  <c r="T659" i="39" s="1"/>
  <c r="L659" i="39" s="1"/>
  <c r="S879" i="39"/>
  <c r="T879" i="39" s="1"/>
  <c r="L879" i="39" s="1"/>
  <c r="Q395" i="39"/>
  <c r="R395" i="39" s="1"/>
  <c r="M395" i="39" s="1"/>
  <c r="Q444" i="39"/>
  <c r="R444" i="39" s="1"/>
  <c r="M444" i="39" s="1"/>
  <c r="Q49" i="39"/>
  <c r="R49" i="39" s="1"/>
  <c r="M49" i="39" s="1"/>
  <c r="S454" i="39"/>
  <c r="T454" i="39" s="1"/>
  <c r="L454" i="39" s="1"/>
  <c r="S951" i="39"/>
  <c r="T951" i="39" s="1"/>
  <c r="L951" i="39" s="1"/>
  <c r="Q431" i="39"/>
  <c r="R431" i="39" s="1"/>
  <c r="M431" i="39" s="1"/>
  <c r="S817" i="39"/>
  <c r="T817" i="39" s="1"/>
  <c r="L817" i="39" s="1"/>
  <c r="Q85" i="39"/>
  <c r="R85" i="39" s="1"/>
  <c r="M85" i="39" s="1"/>
  <c r="Q515" i="39"/>
  <c r="R515" i="39" s="1"/>
  <c r="M515" i="39" s="1"/>
  <c r="Q640" i="39"/>
  <c r="R640" i="39" s="1"/>
  <c r="M640" i="39" s="1"/>
  <c r="Q139" i="39"/>
  <c r="R139" i="39" s="1"/>
  <c r="M139" i="39" s="1"/>
  <c r="O154" i="39"/>
  <c r="P154" i="39" s="1"/>
  <c r="N154" i="39" s="1"/>
  <c r="O291" i="39"/>
  <c r="P291" i="39" s="1"/>
  <c r="N291" i="39" s="1"/>
  <c r="O938" i="39"/>
  <c r="P938" i="39" s="1"/>
  <c r="N938" i="39" s="1"/>
  <c r="O955" i="39"/>
  <c r="P955" i="39" s="1"/>
  <c r="N955" i="39" s="1"/>
  <c r="O748" i="39"/>
  <c r="P748" i="39" s="1"/>
  <c r="N748" i="39" s="1"/>
  <c r="G192" i="39"/>
  <c r="G219" i="39"/>
  <c r="G238" i="39"/>
  <c r="G622" i="39"/>
  <c r="I667" i="39"/>
  <c r="Q455" i="39"/>
  <c r="R455" i="39" s="1"/>
  <c r="M455" i="39" s="1"/>
  <c r="Q753" i="39"/>
  <c r="R753" i="39" s="1"/>
  <c r="M753" i="39" s="1"/>
  <c r="O285" i="39"/>
  <c r="P285" i="39" s="1"/>
  <c r="N285" i="39" s="1"/>
  <c r="O320" i="39"/>
  <c r="P320" i="39" s="1"/>
  <c r="N320" i="39" s="1"/>
  <c r="Q822" i="39"/>
  <c r="R822" i="39" s="1"/>
  <c r="M822" i="39" s="1"/>
  <c r="I90" i="39"/>
  <c r="S644" i="39"/>
  <c r="T644" i="39" s="1"/>
  <c r="L644" i="39" s="1"/>
  <c r="O394" i="39"/>
  <c r="P394" i="39" s="1"/>
  <c r="N394" i="39" s="1"/>
  <c r="O427" i="39"/>
  <c r="P427" i="39" s="1"/>
  <c r="N427" i="39" s="1"/>
  <c r="S608" i="39"/>
  <c r="T608" i="39" s="1"/>
  <c r="L608" i="39" s="1"/>
  <c r="I35" i="39"/>
  <c r="O884" i="39"/>
  <c r="P884" i="39" s="1"/>
  <c r="N884" i="39" s="1"/>
  <c r="H899" i="39"/>
  <c r="S56" i="39"/>
  <c r="T56" i="39" s="1"/>
  <c r="L56" i="39" s="1"/>
  <c r="S563" i="39"/>
  <c r="T563" i="39" s="1"/>
  <c r="L563" i="39" s="1"/>
  <c r="S759" i="39"/>
  <c r="T759" i="39" s="1"/>
  <c r="L759" i="39" s="1"/>
  <c r="Q347" i="39"/>
  <c r="R347" i="39" s="1"/>
  <c r="M347" i="39" s="1"/>
  <c r="Q292" i="39"/>
  <c r="R292" i="39" s="1"/>
  <c r="M292" i="39" s="1"/>
  <c r="S696" i="39"/>
  <c r="T696" i="39" s="1"/>
  <c r="L696" i="39" s="1"/>
  <c r="S805" i="39"/>
  <c r="T805" i="39" s="1"/>
  <c r="L805" i="39" s="1"/>
  <c r="Q77" i="39"/>
  <c r="R77" i="39" s="1"/>
  <c r="M77" i="39" s="1"/>
  <c r="H970" i="39"/>
  <c r="H829" i="39"/>
  <c r="H971" i="39"/>
  <c r="H95" i="39"/>
  <c r="H527" i="39"/>
  <c r="H997" i="39"/>
  <c r="S96" i="39"/>
  <c r="T96" i="39" s="1"/>
  <c r="L96" i="39" s="1"/>
  <c r="S196" i="39"/>
  <c r="T196" i="39" s="1"/>
  <c r="L196" i="39" s="1"/>
  <c r="S985" i="39"/>
  <c r="T985" i="39" s="1"/>
  <c r="L985" i="39" s="1"/>
  <c r="S676" i="39"/>
  <c r="T676" i="39" s="1"/>
  <c r="L676" i="39" s="1"/>
  <c r="S177" i="39"/>
  <c r="T177" i="39" s="1"/>
  <c r="L177" i="39" s="1"/>
  <c r="S353" i="39"/>
  <c r="T353" i="39" s="1"/>
  <c r="L353" i="39" s="1"/>
  <c r="S499" i="39"/>
  <c r="T499" i="39" s="1"/>
  <c r="L499" i="39" s="1"/>
  <c r="S774" i="39"/>
  <c r="T774" i="39" s="1"/>
  <c r="L774" i="39" s="1"/>
  <c r="S656" i="39"/>
  <c r="T656" i="39" s="1"/>
  <c r="L656" i="39" s="1"/>
  <c r="J77" i="39"/>
  <c r="I566" i="39"/>
  <c r="I600" i="39"/>
  <c r="I197" i="39"/>
  <c r="O807" i="39"/>
  <c r="P807" i="39" s="1"/>
  <c r="N807" i="39" s="1"/>
  <c r="S43" i="39"/>
  <c r="T43" i="39" s="1"/>
  <c r="L43" i="39" s="1"/>
  <c r="H388" i="39"/>
  <c r="H598" i="39"/>
  <c r="H570" i="39"/>
  <c r="H685" i="39"/>
  <c r="H635" i="39"/>
  <c r="H637" i="39"/>
  <c r="H986" i="39"/>
  <c r="H845" i="39"/>
  <c r="H987" i="39"/>
  <c r="H116" i="39"/>
  <c r="H556" i="39"/>
  <c r="H808" i="39"/>
  <c r="H856" i="39"/>
  <c r="S218" i="39"/>
  <c r="T218" i="39" s="1"/>
  <c r="L218" i="39" s="1"/>
  <c r="S561" i="39"/>
  <c r="T561" i="39" s="1"/>
  <c r="L561" i="39" s="1"/>
  <c r="S809" i="39"/>
  <c r="T809" i="39" s="1"/>
  <c r="L809" i="39" s="1"/>
  <c r="Q120" i="39"/>
  <c r="R120" i="39" s="1"/>
  <c r="M120" i="39" s="1"/>
  <c r="S193" i="39"/>
  <c r="T193" i="39" s="1"/>
  <c r="L193" i="39" s="1"/>
  <c r="S369" i="39"/>
  <c r="T369" i="39" s="1"/>
  <c r="L369" i="39" s="1"/>
  <c r="S527" i="39"/>
  <c r="T527" i="39" s="1"/>
  <c r="L527" i="39" s="1"/>
  <c r="S790" i="39"/>
  <c r="T790" i="39" s="1"/>
  <c r="L790" i="39" s="1"/>
  <c r="S719" i="39"/>
  <c r="T719" i="39" s="1"/>
  <c r="L719" i="39" s="1"/>
  <c r="J946" i="39"/>
  <c r="I295" i="39"/>
  <c r="G433" i="39"/>
  <c r="I456" i="39"/>
  <c r="O841" i="39"/>
  <c r="P841" i="39" s="1"/>
  <c r="N841" i="39" s="1"/>
  <c r="Q1042" i="39"/>
  <c r="R1042" i="39" s="1"/>
  <c r="M1042" i="39" s="1"/>
  <c r="H39" i="39"/>
  <c r="H596" i="39"/>
  <c r="H491" i="39"/>
  <c r="H444" i="39"/>
  <c r="H148" i="39"/>
  <c r="H852" i="39"/>
  <c r="H889" i="39"/>
  <c r="H1031" i="39"/>
  <c r="H710" i="39"/>
  <c r="H620" i="39"/>
  <c r="H647" i="39"/>
  <c r="H901" i="39"/>
  <c r="B96" i="39"/>
  <c r="S253" i="39"/>
  <c r="T253" i="39" s="1"/>
  <c r="L253" i="39" s="1"/>
  <c r="S429" i="39"/>
  <c r="T429" i="39" s="1"/>
  <c r="L429" i="39" s="1"/>
  <c r="S587" i="39"/>
  <c r="T587" i="39" s="1"/>
  <c r="L587" i="39" s="1"/>
  <c r="S850" i="39"/>
  <c r="T850" i="39" s="1"/>
  <c r="L850" i="39" s="1"/>
  <c r="H403" i="39"/>
  <c r="S318" i="39"/>
  <c r="T318" i="39" s="1"/>
  <c r="L318" i="39" s="1"/>
  <c r="S661" i="39"/>
  <c r="T661" i="39" s="1"/>
  <c r="L661" i="39" s="1"/>
  <c r="S909" i="39"/>
  <c r="T909" i="39" s="1"/>
  <c r="L909" i="39" s="1"/>
  <c r="Q236" i="39"/>
  <c r="R236" i="39" s="1"/>
  <c r="M236" i="39" s="1"/>
  <c r="H895" i="39"/>
  <c r="J829" i="39"/>
  <c r="I983" i="39"/>
  <c r="G273" i="39"/>
  <c r="G169" i="39"/>
  <c r="Q922" i="39"/>
  <c r="R922" i="39" s="1"/>
  <c r="M922" i="39" s="1"/>
  <c r="O854" i="39"/>
  <c r="P854" i="39" s="1"/>
  <c r="N854" i="39" s="1"/>
  <c r="H71" i="39"/>
  <c r="H612" i="39"/>
  <c r="H507" i="39"/>
  <c r="H476" i="39"/>
  <c r="H212" i="39"/>
  <c r="H385" i="39"/>
  <c r="H389" i="39"/>
  <c r="H273" i="39"/>
  <c r="H726" i="39"/>
  <c r="H601" i="39"/>
  <c r="H496" i="39"/>
  <c r="H693" i="39"/>
  <c r="H393" i="39"/>
  <c r="B84" i="39"/>
  <c r="S314" i="39"/>
  <c r="T314" i="39" s="1"/>
  <c r="L314" i="39" s="1"/>
  <c r="S657" i="39"/>
  <c r="T657" i="39" s="1"/>
  <c r="L657" i="39" s="1"/>
  <c r="S905" i="39"/>
  <c r="T905" i="39" s="1"/>
  <c r="L905" i="39" s="1"/>
  <c r="Q216" i="39"/>
  <c r="R216" i="39" s="1"/>
  <c r="M216" i="39" s="1"/>
  <c r="S104" i="39"/>
  <c r="T104" i="39" s="1"/>
  <c r="L104" i="39" s="1"/>
  <c r="S212" i="39"/>
  <c r="T212" i="39" s="1"/>
  <c r="L212" i="39" s="1"/>
  <c r="S989" i="39"/>
  <c r="T989" i="39" s="1"/>
  <c r="L989" i="39" s="1"/>
  <c r="S732" i="39"/>
  <c r="T732" i="39" s="1"/>
  <c r="L732" i="39" s="1"/>
  <c r="S88" i="39"/>
  <c r="T88" i="39" s="1"/>
  <c r="L88" i="39" s="1"/>
  <c r="S86" i="39"/>
  <c r="T86" i="39" s="1"/>
  <c r="L86" i="39" s="1"/>
  <c r="S303" i="39"/>
  <c r="T303" i="39" s="1"/>
  <c r="L303" i="39" s="1"/>
  <c r="Q16" i="39"/>
  <c r="R16" i="39" s="1"/>
  <c r="M16" i="39" s="1"/>
  <c r="S596" i="39"/>
  <c r="T596" i="39" s="1"/>
  <c r="L596" i="39" s="1"/>
  <c r="Q751" i="39"/>
  <c r="R751" i="39" s="1"/>
  <c r="M751" i="39" s="1"/>
  <c r="O62" i="39"/>
  <c r="P62" i="39" s="1"/>
  <c r="N62" i="39" s="1"/>
  <c r="S525" i="39"/>
  <c r="T525" i="39" s="1"/>
  <c r="L525" i="39" s="1"/>
  <c r="Q84" i="39"/>
  <c r="R84" i="39" s="1"/>
  <c r="M84" i="39" s="1"/>
  <c r="S744" i="39"/>
  <c r="T744" i="39" s="1"/>
  <c r="L744" i="39" s="1"/>
  <c r="Q787" i="39"/>
  <c r="R787" i="39" s="1"/>
  <c r="M787" i="39" s="1"/>
  <c r="S507" i="39"/>
  <c r="T507" i="39" s="1"/>
  <c r="L507" i="39" s="1"/>
  <c r="S560" i="39"/>
  <c r="T560" i="39" s="1"/>
  <c r="L560" i="39" s="1"/>
  <c r="Q323" i="39"/>
  <c r="R323" i="39" s="1"/>
  <c r="M323" i="39" s="1"/>
  <c r="Q137" i="39"/>
  <c r="R137" i="39" s="1"/>
  <c r="M137" i="39" s="1"/>
  <c r="O438" i="39"/>
  <c r="P438" i="39" s="1"/>
  <c r="N438" i="39" s="1"/>
  <c r="Q731" i="39"/>
  <c r="R731" i="39" s="1"/>
  <c r="M731" i="39" s="1"/>
  <c r="Q877" i="39"/>
  <c r="R877" i="39" s="1"/>
  <c r="M877" i="39" s="1"/>
  <c r="O490" i="39"/>
  <c r="P490" i="39" s="1"/>
  <c r="N490" i="39" s="1"/>
  <c r="O507" i="39"/>
  <c r="P507" i="39" s="1"/>
  <c r="N507" i="39" s="1"/>
  <c r="O153" i="39"/>
  <c r="P153" i="39" s="1"/>
  <c r="N153" i="39" s="1"/>
  <c r="Q778" i="39"/>
  <c r="R778" i="39" s="1"/>
  <c r="M778" i="39" s="1"/>
  <c r="O308" i="39"/>
  <c r="P308" i="39" s="1"/>
  <c r="N308" i="39" s="1"/>
  <c r="O525" i="39"/>
  <c r="P525" i="39" s="1"/>
  <c r="N525" i="39" s="1"/>
  <c r="I259" i="39"/>
  <c r="I431" i="39"/>
  <c r="Q171" i="39"/>
  <c r="R171" i="39" s="1"/>
  <c r="M171" i="39" s="1"/>
  <c r="O162" i="39"/>
  <c r="P162" i="39" s="1"/>
  <c r="N162" i="39" s="1"/>
  <c r="O295" i="39"/>
  <c r="P295" i="39" s="1"/>
  <c r="N295" i="39" s="1"/>
  <c r="O942" i="39"/>
  <c r="P942" i="39" s="1"/>
  <c r="N942" i="39" s="1"/>
  <c r="O959" i="39"/>
  <c r="P959" i="39" s="1"/>
  <c r="N959" i="39" s="1"/>
  <c r="O752" i="39"/>
  <c r="P752" i="39" s="1"/>
  <c r="N752" i="39" s="1"/>
  <c r="I194" i="39"/>
  <c r="Q276" i="39"/>
  <c r="R276" i="39" s="1"/>
  <c r="M276" i="39" s="1"/>
  <c r="Q997" i="39"/>
  <c r="R997" i="39" s="1"/>
  <c r="M997" i="39" s="1"/>
  <c r="O626" i="39"/>
  <c r="P626" i="39" s="1"/>
  <c r="N626" i="39" s="1"/>
  <c r="O643" i="39"/>
  <c r="P643" i="39" s="1"/>
  <c r="N643" i="39" s="1"/>
  <c r="O425" i="39"/>
  <c r="P425" i="39" s="1"/>
  <c r="N425" i="39" s="1"/>
  <c r="S121" i="39"/>
  <c r="T121" i="39" s="1"/>
  <c r="L121" i="39" s="1"/>
  <c r="S165" i="39"/>
  <c r="T165" i="39" s="1"/>
  <c r="L165" i="39" s="1"/>
  <c r="S229" i="39"/>
  <c r="T229" i="39" s="1"/>
  <c r="L229" i="39" s="1"/>
  <c r="Q87" i="39"/>
  <c r="R87" i="39" s="1"/>
  <c r="M87" i="39" s="1"/>
  <c r="Q322" i="39"/>
  <c r="R322" i="39" s="1"/>
  <c r="M322" i="39" s="1"/>
  <c r="Q129" i="39"/>
  <c r="R129" i="39" s="1"/>
  <c r="M129" i="39" s="1"/>
  <c r="Q792" i="39"/>
  <c r="R792" i="39" s="1"/>
  <c r="M792" i="39" s="1"/>
  <c r="S376" i="39"/>
  <c r="T376" i="39" s="1"/>
  <c r="L376" i="39" s="1"/>
  <c r="S766" i="39"/>
  <c r="T766" i="39" s="1"/>
  <c r="L766" i="39" s="1"/>
  <c r="Q550" i="39"/>
  <c r="R550" i="39" s="1"/>
  <c r="M550" i="39" s="1"/>
  <c r="Q675" i="39"/>
  <c r="R675" i="39" s="1"/>
  <c r="M675" i="39" s="1"/>
  <c r="S373" i="39"/>
  <c r="T373" i="39" s="1"/>
  <c r="L373" i="39" s="1"/>
  <c r="S938" i="39"/>
  <c r="T938" i="39" s="1"/>
  <c r="L938" i="39" s="1"/>
  <c r="Q570" i="39"/>
  <c r="R570" i="39" s="1"/>
  <c r="M570" i="39" s="1"/>
  <c r="Q695" i="39"/>
  <c r="R695" i="39" s="1"/>
  <c r="M695" i="39" s="1"/>
  <c r="Q1040" i="39"/>
  <c r="R1040" i="39" s="1"/>
  <c r="M1040" i="39" s="1"/>
  <c r="Q273" i="39"/>
  <c r="R273" i="39" s="1"/>
  <c r="M273" i="39" s="1"/>
  <c r="O442" i="39"/>
  <c r="P442" i="39" s="1"/>
  <c r="N442" i="39" s="1"/>
  <c r="O435" i="39"/>
  <c r="P435" i="39" s="1"/>
  <c r="N435" i="39" s="1"/>
  <c r="S931" i="39"/>
  <c r="T931" i="39" s="1"/>
  <c r="L931" i="39" s="1"/>
  <c r="I39" i="39"/>
  <c r="O892" i="39"/>
  <c r="P892" i="39" s="1"/>
  <c r="N892" i="39" s="1"/>
  <c r="G264" i="39"/>
  <c r="G291" i="39"/>
  <c r="G310" i="39"/>
  <c r="G694" i="39"/>
  <c r="I739" i="39"/>
  <c r="Q513" i="39"/>
  <c r="R513" i="39" s="1"/>
  <c r="M513" i="39" s="1"/>
  <c r="Q833" i="39"/>
  <c r="R833" i="39" s="1"/>
  <c r="M833" i="39" s="1"/>
  <c r="O444" i="39"/>
  <c r="P444" i="39" s="1"/>
  <c r="N444" i="39" s="1"/>
  <c r="O463" i="39"/>
  <c r="P463" i="39" s="1"/>
  <c r="N463" i="39" s="1"/>
  <c r="O65" i="39"/>
  <c r="P65" i="39" s="1"/>
  <c r="N65" i="39" s="1"/>
  <c r="I130" i="39"/>
  <c r="S940" i="39"/>
  <c r="T940" i="39" s="1"/>
  <c r="L940" i="39" s="1"/>
  <c r="O426" i="39"/>
  <c r="P426" i="39" s="1"/>
  <c r="N426" i="39" s="1"/>
  <c r="S438" i="39"/>
  <c r="T438" i="39" s="1"/>
  <c r="L438" i="39" s="1"/>
  <c r="Q153" i="39"/>
  <c r="R153" i="39" s="1"/>
  <c r="M153" i="39" s="1"/>
  <c r="I43" i="39"/>
  <c r="O900" i="39"/>
  <c r="P900" i="39" s="1"/>
  <c r="N900" i="39" s="1"/>
  <c r="S255" i="39"/>
  <c r="T255" i="39" s="1"/>
  <c r="L255" i="39" s="1"/>
  <c r="S211" i="39"/>
  <c r="T211" i="39" s="1"/>
  <c r="L211" i="39" s="1"/>
  <c r="S1025" i="39"/>
  <c r="T1025" i="39" s="1"/>
  <c r="L1025" i="39" s="1"/>
  <c r="Q274" i="39"/>
  <c r="R274" i="39" s="1"/>
  <c r="M274" i="39" s="1"/>
  <c r="S779" i="39"/>
  <c r="T779" i="39" s="1"/>
  <c r="L779" i="39" s="1"/>
  <c r="Q744" i="39"/>
  <c r="R744" i="39" s="1"/>
  <c r="M744" i="39" s="1"/>
  <c r="S440" i="39"/>
  <c r="T440" i="39" s="1"/>
  <c r="L440" i="39" s="1"/>
  <c r="S798" i="39"/>
  <c r="T798" i="39" s="1"/>
  <c r="L798" i="39" s="1"/>
  <c r="Q502" i="39"/>
  <c r="R502" i="39" s="1"/>
  <c r="M502" i="39" s="1"/>
  <c r="Q627" i="39"/>
  <c r="R627" i="39" s="1"/>
  <c r="M627" i="39" s="1"/>
  <c r="S292" i="39"/>
  <c r="T292" i="39" s="1"/>
  <c r="L292" i="39" s="1"/>
  <c r="S740" i="39"/>
  <c r="T740" i="39" s="1"/>
  <c r="L740" i="39" s="1"/>
  <c r="S976" i="39"/>
  <c r="T976" i="39" s="1"/>
  <c r="L976" i="39" s="1"/>
  <c r="Q903" i="39"/>
  <c r="R903" i="39" s="1"/>
  <c r="M903" i="39" s="1"/>
  <c r="O214" i="39"/>
  <c r="P214" i="39" s="1"/>
  <c r="N214" i="39" s="1"/>
  <c r="Q478" i="39"/>
  <c r="R478" i="39" s="1"/>
  <c r="M478" i="39" s="1"/>
  <c r="Q581" i="39"/>
  <c r="R581" i="39" s="1"/>
  <c r="M581" i="39" s="1"/>
  <c r="Q926" i="39"/>
  <c r="R926" i="39" s="1"/>
  <c r="M926" i="39" s="1"/>
  <c r="Q994" i="39"/>
  <c r="R994" i="39" s="1"/>
  <c r="M994" i="39" s="1"/>
  <c r="I111" i="39"/>
  <c r="O1036" i="39"/>
  <c r="P1036" i="39" s="1"/>
  <c r="N1036" i="39" s="1"/>
  <c r="G336" i="39"/>
  <c r="G363" i="39"/>
  <c r="G382" i="39"/>
  <c r="G766" i="39"/>
  <c r="S949" i="39"/>
  <c r="T949" i="39" s="1"/>
  <c r="L949" i="39" s="1"/>
  <c r="O98" i="39"/>
  <c r="P98" i="39" s="1"/>
  <c r="N98" i="39" s="1"/>
  <c r="O263" i="39"/>
  <c r="P263" i="39" s="1"/>
  <c r="N263" i="39" s="1"/>
  <c r="O910" i="39"/>
  <c r="P910" i="39" s="1"/>
  <c r="N910" i="39" s="1"/>
  <c r="O927" i="39"/>
  <c r="P927" i="39" s="1"/>
  <c r="N927" i="39" s="1"/>
  <c r="O720" i="39"/>
  <c r="P720" i="39" s="1"/>
  <c r="N720" i="39" s="1"/>
  <c r="I178" i="39"/>
  <c r="Q763" i="39"/>
  <c r="R763" i="39" s="1"/>
  <c r="M763" i="39" s="1"/>
  <c r="Q901" i="39"/>
  <c r="R901" i="39" s="1"/>
  <c r="M901" i="39" s="1"/>
  <c r="O530" i="39"/>
  <c r="P530" i="39" s="1"/>
  <c r="N530" i="39" s="1"/>
  <c r="O547" i="39"/>
  <c r="P547" i="39" s="1"/>
  <c r="N547" i="39" s="1"/>
  <c r="O233" i="39"/>
  <c r="P233" i="39" s="1"/>
  <c r="N233" i="39" s="1"/>
  <c r="S102" i="39"/>
  <c r="T102" i="39" s="1"/>
  <c r="L102" i="39" s="1"/>
  <c r="S184" i="39"/>
  <c r="T184" i="39" s="1"/>
  <c r="L184" i="39" s="1"/>
  <c r="S627" i="39"/>
  <c r="T627" i="39" s="1"/>
  <c r="L627" i="39" s="1"/>
  <c r="S847" i="39"/>
  <c r="T847" i="39" s="1"/>
  <c r="L847" i="39" s="1"/>
  <c r="Q379" i="39"/>
  <c r="R379" i="39" s="1"/>
  <c r="M379" i="39" s="1"/>
  <c r="Q412" i="39"/>
  <c r="R412" i="39" s="1"/>
  <c r="M412" i="39" s="1"/>
  <c r="S955" i="39"/>
  <c r="T955" i="39" s="1"/>
  <c r="L955" i="39" s="1"/>
  <c r="S44" i="39"/>
  <c r="T44" i="39" s="1"/>
  <c r="L44" i="39" s="1"/>
  <c r="S919" i="39"/>
  <c r="T919" i="39" s="1"/>
  <c r="L919" i="39" s="1"/>
  <c r="Q415" i="39"/>
  <c r="R415" i="39" s="1"/>
  <c r="M415" i="39" s="1"/>
  <c r="H741" i="39"/>
  <c r="S536" i="39"/>
  <c r="T536" i="39" s="1"/>
  <c r="L536" i="39" s="1"/>
  <c r="S959" i="39"/>
  <c r="T959" i="39" s="1"/>
  <c r="L959" i="39" s="1"/>
  <c r="Q435" i="39"/>
  <c r="R435" i="39" s="1"/>
  <c r="M435" i="39" s="1"/>
  <c r="Q524" i="39"/>
  <c r="R524" i="39" s="1"/>
  <c r="M524" i="39" s="1"/>
  <c r="Q312" i="39"/>
  <c r="R312" i="39" s="1"/>
  <c r="M312" i="39" s="1"/>
  <c r="Q404" i="39"/>
  <c r="R404" i="39" s="1"/>
  <c r="M404" i="39" s="1"/>
  <c r="Q989" i="39"/>
  <c r="R989" i="39" s="1"/>
  <c r="M989" i="39" s="1"/>
  <c r="O602" i="39"/>
  <c r="P602" i="39" s="1"/>
  <c r="N602" i="39" s="1"/>
  <c r="O619" i="39"/>
  <c r="P619" i="39" s="1"/>
  <c r="N619" i="39" s="1"/>
  <c r="O377" i="39"/>
  <c r="P377" i="39" s="1"/>
  <c r="N377" i="39" s="1"/>
  <c r="O613" i="39"/>
  <c r="P613" i="39" s="1"/>
  <c r="N613" i="39" s="1"/>
  <c r="O825" i="39"/>
  <c r="P825" i="39" s="1"/>
  <c r="N825" i="39" s="1"/>
  <c r="O973" i="39"/>
  <c r="P973" i="39" s="1"/>
  <c r="N973" i="39" s="1"/>
  <c r="G454" i="39"/>
  <c r="I499" i="39"/>
  <c r="S910" i="39"/>
  <c r="T910" i="39" s="1"/>
  <c r="L910" i="39" s="1"/>
  <c r="O258" i="39"/>
  <c r="P258" i="39" s="1"/>
  <c r="N258" i="39" s="1"/>
  <c r="O343" i="39"/>
  <c r="P343" i="39" s="1"/>
  <c r="N343" i="39" s="1"/>
  <c r="O990" i="39"/>
  <c r="P990" i="39" s="1"/>
  <c r="N990" i="39" s="1"/>
  <c r="O1007" i="39"/>
  <c r="P1007" i="39" s="1"/>
  <c r="N1007" i="39" s="1"/>
  <c r="O800" i="39"/>
  <c r="P800" i="39" s="1"/>
  <c r="N800" i="39" s="1"/>
  <c r="I218" i="39"/>
  <c r="Q596" i="39"/>
  <c r="R596" i="39" s="1"/>
  <c r="M596" i="39" s="1"/>
  <c r="O27" i="39"/>
  <c r="P27" i="39" s="1"/>
  <c r="N27" i="39" s="1"/>
  <c r="O674" i="39"/>
  <c r="P674" i="39" s="1"/>
  <c r="N674" i="39" s="1"/>
  <c r="O691" i="39"/>
  <c r="P691" i="39" s="1"/>
  <c r="N691" i="39" s="1"/>
  <c r="O484" i="39"/>
  <c r="P484" i="39" s="1"/>
  <c r="N484" i="39" s="1"/>
  <c r="O901" i="39"/>
  <c r="P901" i="39" s="1"/>
  <c r="N901" i="39" s="1"/>
  <c r="G35" i="39"/>
  <c r="I72" i="39"/>
  <c r="G490" i="39"/>
  <c r="I535" i="39"/>
  <c r="G196" i="39"/>
  <c r="G223" i="39"/>
  <c r="G242" i="39"/>
  <c r="G626" i="39"/>
  <c r="I671" i="39"/>
  <c r="J961" i="39"/>
  <c r="J635" i="39"/>
  <c r="J492" i="39"/>
  <c r="J218" i="39"/>
  <c r="S962" i="39"/>
  <c r="T962" i="39" s="1"/>
  <c r="L962" i="39" s="1"/>
  <c r="S516" i="39"/>
  <c r="T516" i="39" s="1"/>
  <c r="L516" i="39" s="1"/>
  <c r="S690" i="39"/>
  <c r="T690" i="39" s="1"/>
  <c r="L690" i="39" s="1"/>
  <c r="Q243" i="39"/>
  <c r="R243" i="39" s="1"/>
  <c r="M243" i="39" s="1"/>
  <c r="Q265" i="39"/>
  <c r="R265" i="39" s="1"/>
  <c r="M265" i="39" s="1"/>
  <c r="O870" i="39"/>
  <c r="P870" i="39" s="1"/>
  <c r="N870" i="39" s="1"/>
  <c r="J357" i="39"/>
  <c r="I677" i="39"/>
  <c r="G405" i="39"/>
  <c r="O477" i="39"/>
  <c r="P477" i="39" s="1"/>
  <c r="N477" i="39" s="1"/>
  <c r="O792" i="39"/>
  <c r="P792" i="39" s="1"/>
  <c r="N792" i="39" s="1"/>
  <c r="O114" i="39"/>
  <c r="P114" i="39" s="1"/>
  <c r="N114" i="39" s="1"/>
  <c r="H375" i="39"/>
  <c r="H292" i="39"/>
  <c r="H326" i="39"/>
  <c r="H752" i="39"/>
  <c r="H711" i="39"/>
  <c r="H779" i="39"/>
  <c r="H925" i="39"/>
  <c r="H796" i="39"/>
  <c r="H926" i="39"/>
  <c r="H949" i="39"/>
  <c r="H998" i="39"/>
  <c r="H1033" i="39"/>
  <c r="S317" i="39"/>
  <c r="T317" i="39" s="1"/>
  <c r="L317" i="39" s="1"/>
  <c r="S493" i="39"/>
  <c r="T493" i="39" s="1"/>
  <c r="L493" i="39" s="1"/>
  <c r="S651" i="39"/>
  <c r="T651" i="39" s="1"/>
  <c r="L651" i="39" s="1"/>
  <c r="S914" i="39"/>
  <c r="T914" i="39" s="1"/>
  <c r="L914" i="39" s="1"/>
  <c r="H937" i="39"/>
  <c r="S72" i="39"/>
  <c r="T72" i="39" s="1"/>
  <c r="L72" i="39" s="1"/>
  <c r="S148" i="39"/>
  <c r="T148" i="39" s="1"/>
  <c r="L148" i="39" s="1"/>
  <c r="S973" i="39"/>
  <c r="T973" i="39" s="1"/>
  <c r="L973" i="39" s="1"/>
  <c r="S697" i="39"/>
  <c r="T697" i="39" s="1"/>
  <c r="L697" i="39" s="1"/>
  <c r="B28" i="39"/>
  <c r="J765" i="39"/>
  <c r="I855" i="39"/>
  <c r="G145" i="39"/>
  <c r="I440" i="39"/>
  <c r="I394" i="39"/>
  <c r="O598" i="39"/>
  <c r="P598" i="39" s="1"/>
  <c r="N598" i="39" s="1"/>
  <c r="H199" i="39"/>
  <c r="H361" i="39"/>
  <c r="H323" i="39"/>
  <c r="H604" i="39"/>
  <c r="H438" i="39"/>
  <c r="H597" i="39"/>
  <c r="H599" i="39"/>
  <c r="H52" i="39"/>
  <c r="H790" i="39"/>
  <c r="H477" i="39"/>
  <c r="H559" i="39"/>
  <c r="H883" i="39"/>
  <c r="B23" i="39"/>
  <c r="S122" i="39"/>
  <c r="T122" i="39" s="1"/>
  <c r="L122" i="39" s="1"/>
  <c r="S407" i="39"/>
  <c r="T407" i="39" s="1"/>
  <c r="L407" i="39" s="1"/>
  <c r="S713" i="39"/>
  <c r="T713" i="39" s="1"/>
  <c r="L713" i="39" s="1"/>
  <c r="Q24" i="39"/>
  <c r="R24" i="39" s="1"/>
  <c r="M24" i="39" s="1"/>
  <c r="S232" i="39"/>
  <c r="T232" i="39" s="1"/>
  <c r="L232" i="39" s="1"/>
  <c r="S410" i="39"/>
  <c r="T410" i="39" s="1"/>
  <c r="L410" i="39" s="1"/>
  <c r="Q19" i="39"/>
  <c r="R19" i="39" s="1"/>
  <c r="M19" i="39" s="1"/>
  <c r="S860" i="39"/>
  <c r="T860" i="39" s="1"/>
  <c r="L860" i="39" s="1"/>
  <c r="H53" i="39"/>
  <c r="S521" i="39"/>
  <c r="T521" i="39" s="1"/>
  <c r="L521" i="39" s="1"/>
  <c r="S338" i="39"/>
  <c r="T338" i="39" s="1"/>
  <c r="L338" i="39" s="1"/>
  <c r="S572" i="39"/>
  <c r="T572" i="39" s="1"/>
  <c r="L572" i="39" s="1"/>
  <c r="Q434" i="39"/>
  <c r="R434" i="39" s="1"/>
  <c r="M434" i="39" s="1"/>
  <c r="Q521" i="39"/>
  <c r="R521" i="39" s="1"/>
  <c r="M521" i="39" s="1"/>
  <c r="Q904" i="39"/>
  <c r="R904" i="39" s="1"/>
  <c r="M904" i="39" s="1"/>
  <c r="S653" i="39"/>
  <c r="T653" i="39" s="1"/>
  <c r="L653" i="39" s="1"/>
  <c r="Q212" i="39"/>
  <c r="R212" i="39" s="1"/>
  <c r="M212" i="39" s="1"/>
  <c r="S872" i="39"/>
  <c r="T872" i="39" s="1"/>
  <c r="L872" i="39" s="1"/>
  <c r="Q851" i="39"/>
  <c r="R851" i="39" s="1"/>
  <c r="M851" i="39" s="1"/>
  <c r="S450" i="39"/>
  <c r="T450" i="39" s="1"/>
  <c r="L450" i="39" s="1"/>
  <c r="S868" i="39"/>
  <c r="T868" i="39" s="1"/>
  <c r="L868" i="39" s="1"/>
  <c r="S1040" i="39"/>
  <c r="T1040" i="39" s="1"/>
  <c r="L1040" i="39" s="1"/>
  <c r="Q935" i="39"/>
  <c r="R935" i="39" s="1"/>
  <c r="M935" i="39" s="1"/>
  <c r="O246" i="39"/>
  <c r="P246" i="39" s="1"/>
  <c r="N246" i="39" s="1"/>
  <c r="Q110" i="39"/>
  <c r="R110" i="39" s="1"/>
  <c r="M110" i="39" s="1"/>
  <c r="Q685" i="39"/>
  <c r="R685" i="39" s="1"/>
  <c r="M685" i="39" s="1"/>
  <c r="O149" i="39"/>
  <c r="P149" i="39" s="1"/>
  <c r="N149" i="39" s="1"/>
  <c r="O184" i="39"/>
  <c r="P184" i="39" s="1"/>
  <c r="N184" i="39" s="1"/>
  <c r="Q504" i="39"/>
  <c r="R504" i="39" s="1"/>
  <c r="M504" i="39" s="1"/>
  <c r="G56" i="39"/>
  <c r="G384" i="39"/>
  <c r="G411" i="39"/>
  <c r="G430" i="39"/>
  <c r="O865" i="39"/>
  <c r="P865" i="39" s="1"/>
  <c r="N865" i="39" s="1"/>
  <c r="S239" i="39"/>
  <c r="T239" i="39" s="1"/>
  <c r="L239" i="39" s="1"/>
  <c r="Q812" i="39"/>
  <c r="R812" i="39" s="1"/>
  <c r="M812" i="39" s="1"/>
  <c r="O103" i="39"/>
  <c r="P103" i="39" s="1"/>
  <c r="N103" i="39" s="1"/>
  <c r="O750" i="39"/>
  <c r="P750" i="39" s="1"/>
  <c r="N750" i="39" s="1"/>
  <c r="O767" i="39"/>
  <c r="P767" i="39" s="1"/>
  <c r="N767" i="39" s="1"/>
  <c r="O560" i="39"/>
  <c r="P560" i="39" s="1"/>
  <c r="N560" i="39" s="1"/>
  <c r="G58" i="39"/>
  <c r="S140" i="39"/>
  <c r="T140" i="39" s="1"/>
  <c r="L140" i="39" s="1"/>
  <c r="Q805" i="39"/>
  <c r="R805" i="39" s="1"/>
  <c r="M805" i="39" s="1"/>
  <c r="O421" i="39"/>
  <c r="P421" i="39" s="1"/>
  <c r="N421" i="39" s="1"/>
  <c r="O451" i="39"/>
  <c r="P451" i="39" s="1"/>
  <c r="N451" i="39" s="1"/>
  <c r="O41" i="39"/>
  <c r="P41" i="39" s="1"/>
  <c r="N41" i="39" s="1"/>
  <c r="G132" i="39"/>
  <c r="S146" i="39"/>
  <c r="T146" i="39" s="1"/>
  <c r="L146" i="39" s="1"/>
  <c r="Q215" i="39"/>
  <c r="R215" i="39" s="1"/>
  <c r="M215" i="39" s="1"/>
  <c r="Q386" i="39"/>
  <c r="R386" i="39" s="1"/>
  <c r="M386" i="39" s="1"/>
  <c r="Q425" i="39"/>
  <c r="R425" i="39" s="1"/>
  <c r="M425" i="39" s="1"/>
  <c r="Q856" i="39"/>
  <c r="R856" i="39" s="1"/>
  <c r="M856" i="39" s="1"/>
  <c r="S21" i="39"/>
  <c r="T21" i="39" s="1"/>
  <c r="L21" i="39" s="1"/>
  <c r="Q27" i="39"/>
  <c r="R27" i="39" s="1"/>
  <c r="M27" i="39" s="1"/>
  <c r="Q294" i="39"/>
  <c r="R294" i="39" s="1"/>
  <c r="M294" i="39" s="1"/>
  <c r="H935" i="39"/>
  <c r="H575" i="39"/>
  <c r="H283" i="39"/>
  <c r="H624" i="39"/>
  <c r="H769" i="39"/>
  <c r="H343" i="39"/>
  <c r="S266" i="39"/>
  <c r="T266" i="39" s="1"/>
  <c r="L266" i="39" s="1"/>
  <c r="S609" i="39"/>
  <c r="T609" i="39" s="1"/>
  <c r="L609" i="39" s="1"/>
  <c r="S857" i="39"/>
  <c r="T857" i="39" s="1"/>
  <c r="L857" i="39" s="1"/>
  <c r="Q168" i="39"/>
  <c r="R168" i="39" s="1"/>
  <c r="M168" i="39" s="1"/>
  <c r="S49" i="39"/>
  <c r="T49" i="39" s="1"/>
  <c r="L49" i="39" s="1"/>
  <c r="S99" i="39"/>
  <c r="T99" i="39" s="1"/>
  <c r="L99" i="39" s="1"/>
  <c r="S135" i="39"/>
  <c r="T135" i="39" s="1"/>
  <c r="L135" i="39" s="1"/>
  <c r="S462" i="39"/>
  <c r="T462" i="39" s="1"/>
  <c r="L462" i="39" s="1"/>
  <c r="Q313" i="39"/>
  <c r="R313" i="39" s="1"/>
  <c r="M313" i="39" s="1"/>
  <c r="G61" i="39"/>
  <c r="J449" i="39"/>
  <c r="I889" i="39"/>
  <c r="G517" i="39"/>
  <c r="G38" i="39"/>
  <c r="I46" i="39"/>
  <c r="Q601" i="39"/>
  <c r="R601" i="39" s="1"/>
  <c r="M601" i="39" s="1"/>
  <c r="H546" i="39"/>
  <c r="H239" i="39"/>
  <c r="H441" i="39"/>
  <c r="H563" i="39"/>
  <c r="H608" i="39"/>
  <c r="H460" i="39"/>
  <c r="H960" i="39"/>
  <c r="H815" i="39"/>
  <c r="H961" i="39"/>
  <c r="H858" i="39"/>
  <c r="H1036" i="39"/>
  <c r="H697" i="39"/>
  <c r="S173" i="39"/>
  <c r="T173" i="39" s="1"/>
  <c r="L173" i="39" s="1"/>
  <c r="S347" i="39"/>
  <c r="T347" i="39" s="1"/>
  <c r="L347" i="39" s="1"/>
  <c r="S491" i="39"/>
  <c r="T491" i="39" s="1"/>
  <c r="L491" i="39" s="1"/>
  <c r="S770" i="39"/>
  <c r="T770" i="39" s="1"/>
  <c r="L770" i="39" s="1"/>
  <c r="S624" i="39"/>
  <c r="T624" i="39" s="1"/>
  <c r="L624" i="39" s="1"/>
  <c r="S238" i="39"/>
  <c r="T238" i="39" s="1"/>
  <c r="L238" i="39" s="1"/>
  <c r="S581" i="39"/>
  <c r="T581" i="39" s="1"/>
  <c r="L581" i="39" s="1"/>
  <c r="S829" i="39"/>
  <c r="T829" i="39" s="1"/>
  <c r="L829" i="39" s="1"/>
  <c r="Q156" i="39"/>
  <c r="R156" i="39" s="1"/>
  <c r="M156" i="39" s="1"/>
  <c r="J781" i="39"/>
  <c r="I887" i="39"/>
  <c r="G177" i="39"/>
  <c r="Q954" i="39"/>
  <c r="R954" i="39" s="1"/>
  <c r="M954" i="39" s="1"/>
  <c r="I410" i="39"/>
  <c r="O662" i="39"/>
  <c r="P662" i="39" s="1"/>
  <c r="N662" i="39" s="1"/>
  <c r="H60" i="39"/>
  <c r="H553" i="39"/>
  <c r="H392" i="39"/>
  <c r="H457" i="39"/>
  <c r="H542" i="39"/>
  <c r="H673" i="39"/>
  <c r="H674" i="39"/>
  <c r="H406" i="39"/>
  <c r="H838" i="39"/>
  <c r="H776" i="39"/>
  <c r="H789" i="39"/>
  <c r="H773" i="39"/>
  <c r="S125" i="39"/>
  <c r="T125" i="39" s="1"/>
  <c r="L125" i="39" s="1"/>
  <c r="S251" i="39"/>
  <c r="T251" i="39" s="1"/>
  <c r="L251" i="39" s="1"/>
  <c r="S395" i="39"/>
  <c r="T395" i="39" s="1"/>
  <c r="L395" i="39" s="1"/>
  <c r="S722" i="39"/>
  <c r="T722" i="39" s="1"/>
  <c r="L722" i="39" s="1"/>
  <c r="Q389" i="39"/>
  <c r="R389" i="39" s="1"/>
  <c r="M389" i="39" s="1"/>
  <c r="S190" i="39"/>
  <c r="T190" i="39" s="1"/>
  <c r="L190" i="39" s="1"/>
  <c r="S533" i="39"/>
  <c r="T533" i="39" s="1"/>
  <c r="L533" i="39" s="1"/>
  <c r="S781" i="39"/>
  <c r="T781" i="39" s="1"/>
  <c r="L781" i="39" s="1"/>
  <c r="Q108" i="39"/>
  <c r="R108" i="39" s="1"/>
  <c r="M108" i="39" s="1"/>
  <c r="Q1001" i="39"/>
  <c r="R1001" i="39" s="1"/>
  <c r="M1001" i="39" s="1"/>
  <c r="J207" i="39"/>
  <c r="I726" i="39"/>
  <c r="I760" i="39"/>
  <c r="I357" i="39"/>
  <c r="Q982" i="39"/>
  <c r="R982" i="39" s="1"/>
  <c r="M982" i="39" s="1"/>
  <c r="Q359" i="39"/>
  <c r="R359" i="39" s="1"/>
  <c r="M359" i="39" s="1"/>
  <c r="H455" i="39"/>
  <c r="H422" i="39"/>
  <c r="H76" i="39"/>
  <c r="H832" i="39"/>
  <c r="H791" i="39"/>
  <c r="H611" i="39"/>
  <c r="H1005" i="39"/>
  <c r="H643" i="39"/>
  <c r="H1006" i="39"/>
  <c r="H962" i="39"/>
  <c r="H902" i="39"/>
  <c r="H995" i="39"/>
  <c r="S27" i="39"/>
  <c r="T27" i="39" s="1"/>
  <c r="L27" i="39" s="1"/>
  <c r="S702" i="39"/>
  <c r="T702" i="39" s="1"/>
  <c r="L702" i="39" s="1"/>
  <c r="Q255" i="39"/>
  <c r="R255" i="39" s="1"/>
  <c r="M255" i="39" s="1"/>
  <c r="Q277" i="39"/>
  <c r="R277" i="39" s="1"/>
  <c r="M277" i="39" s="1"/>
  <c r="S97" i="39"/>
  <c r="T97" i="39" s="1"/>
  <c r="L97" i="39" s="1"/>
  <c r="S195" i="39"/>
  <c r="T195" i="39" s="1"/>
  <c r="L195" i="39" s="1"/>
  <c r="S327" i="39"/>
  <c r="T327" i="39" s="1"/>
  <c r="L327" i="39" s="1"/>
  <c r="S684" i="39"/>
  <c r="T684" i="39" s="1"/>
  <c r="L684" i="39" s="1"/>
  <c r="Q361" i="39"/>
  <c r="R361" i="39" s="1"/>
  <c r="M361" i="39" s="1"/>
  <c r="S476" i="39"/>
  <c r="T476" i="39" s="1"/>
  <c r="L476" i="39" s="1"/>
  <c r="S342" i="39"/>
  <c r="T342" i="39" s="1"/>
  <c r="L342" i="39" s="1"/>
  <c r="S531" i="39"/>
  <c r="T531" i="39" s="1"/>
  <c r="L531" i="39" s="1"/>
  <c r="S688" i="39"/>
  <c r="T688" i="39" s="1"/>
  <c r="L688" i="39" s="1"/>
  <c r="Q331" i="39"/>
  <c r="R331" i="39" s="1"/>
  <c r="M331" i="39" s="1"/>
  <c r="Q201" i="39"/>
  <c r="R201" i="39" s="1"/>
  <c r="M201" i="39" s="1"/>
  <c r="O446" i="39"/>
  <c r="P446" i="39" s="1"/>
  <c r="N446" i="39" s="1"/>
  <c r="S1029" i="39"/>
  <c r="T1029" i="39" s="1"/>
  <c r="L1029" i="39" s="1"/>
  <c r="Q278" i="39"/>
  <c r="R278" i="39" s="1"/>
  <c r="M278" i="39" s="1"/>
  <c r="S811" i="39"/>
  <c r="T811" i="39" s="1"/>
  <c r="L811" i="39" s="1"/>
  <c r="S50" i="39"/>
  <c r="T50" i="39" s="1"/>
  <c r="L50" i="39" s="1"/>
  <c r="Q167" i="39"/>
  <c r="R167" i="39" s="1"/>
  <c r="M167" i="39" s="1"/>
  <c r="Q362" i="39"/>
  <c r="R362" i="39" s="1"/>
  <c r="M362" i="39" s="1"/>
  <c r="Q352" i="39"/>
  <c r="R352" i="39" s="1"/>
  <c r="M352" i="39" s="1"/>
  <c r="Q832" i="39"/>
  <c r="R832" i="39" s="1"/>
  <c r="M832" i="39" s="1"/>
  <c r="S615" i="39"/>
  <c r="T615" i="39" s="1"/>
  <c r="L615" i="39" s="1"/>
  <c r="O26" i="39"/>
  <c r="P26" i="39" s="1"/>
  <c r="N26" i="39" s="1"/>
  <c r="O227" i="39"/>
  <c r="P227" i="39" s="1"/>
  <c r="N227" i="39" s="1"/>
  <c r="O874" i="39"/>
  <c r="P874" i="39" s="1"/>
  <c r="N874" i="39" s="1"/>
  <c r="O891" i="39"/>
  <c r="P891" i="39" s="1"/>
  <c r="N891" i="39" s="1"/>
  <c r="O684" i="39"/>
  <c r="P684" i="39" s="1"/>
  <c r="N684" i="39" s="1"/>
  <c r="G160" i="39"/>
  <c r="G187" i="39"/>
  <c r="G206" i="39"/>
  <c r="G590" i="39"/>
  <c r="I635" i="39"/>
  <c r="Q142" i="39"/>
  <c r="R142" i="39" s="1"/>
  <c r="M142" i="39" s="1"/>
  <c r="Q689" i="39"/>
  <c r="R689" i="39" s="1"/>
  <c r="M689" i="39" s="1"/>
  <c r="O157" i="39"/>
  <c r="P157" i="39" s="1"/>
  <c r="N157" i="39" s="1"/>
  <c r="O192" i="39"/>
  <c r="P192" i="39" s="1"/>
  <c r="N192" i="39" s="1"/>
  <c r="Q536" i="39"/>
  <c r="R536" i="39" s="1"/>
  <c r="M536" i="39" s="1"/>
  <c r="I58" i="39"/>
  <c r="S814" i="39"/>
  <c r="T814" i="39" s="1"/>
  <c r="L814" i="39" s="1"/>
  <c r="O266" i="39"/>
  <c r="P266" i="39" s="1"/>
  <c r="N266" i="39" s="1"/>
  <c r="O363" i="39"/>
  <c r="P363" i="39" s="1"/>
  <c r="N363" i="39" s="1"/>
  <c r="O1010" i="39"/>
  <c r="P1010" i="39" s="1"/>
  <c r="N1010" i="39" s="1"/>
  <c r="O1027" i="39"/>
  <c r="P1027" i="39" s="1"/>
  <c r="N1027" i="39" s="1"/>
  <c r="O820" i="39"/>
  <c r="P820" i="39" s="1"/>
  <c r="N820" i="39" s="1"/>
  <c r="S380" i="39"/>
  <c r="T380" i="39" s="1"/>
  <c r="L380" i="39" s="1"/>
  <c r="S147" i="39"/>
  <c r="T147" i="39" s="1"/>
  <c r="L147" i="39" s="1"/>
  <c r="S865" i="39"/>
  <c r="T865" i="39" s="1"/>
  <c r="L865" i="39" s="1"/>
  <c r="Q133" i="39"/>
  <c r="R133" i="39" s="1"/>
  <c r="M133" i="39" s="1"/>
  <c r="Q539" i="39"/>
  <c r="R539" i="39" s="1"/>
  <c r="M539" i="39" s="1"/>
  <c r="Q664" i="39"/>
  <c r="R664" i="39" s="1"/>
  <c r="M664" i="39" s="1"/>
  <c r="S34" i="39"/>
  <c r="T34" i="39" s="1"/>
  <c r="L34" i="39" s="1"/>
  <c r="Q155" i="39"/>
  <c r="R155" i="39" s="1"/>
  <c r="M155" i="39" s="1"/>
  <c r="Q358" i="39"/>
  <c r="R358" i="39" s="1"/>
  <c r="M358" i="39" s="1"/>
  <c r="H1021" i="39"/>
  <c r="H765" i="39"/>
  <c r="H907" i="39"/>
  <c r="H943" i="39"/>
  <c r="H682" i="39"/>
  <c r="H801" i="39"/>
  <c r="B34" i="39"/>
  <c r="S416" i="39"/>
  <c r="T416" i="39" s="1"/>
  <c r="L416" i="39" s="1"/>
  <c r="S590" i="39"/>
  <c r="T590" i="39" s="1"/>
  <c r="L590" i="39" s="1"/>
  <c r="Q143" i="39"/>
  <c r="R143" i="39" s="1"/>
  <c r="M143" i="39" s="1"/>
  <c r="Q74" i="39"/>
  <c r="R74" i="39" s="1"/>
  <c r="M74" i="39" s="1"/>
  <c r="S286" i="39"/>
  <c r="T286" i="39" s="1"/>
  <c r="L286" i="39" s="1"/>
  <c r="S629" i="39"/>
  <c r="T629" i="39" s="1"/>
  <c r="L629" i="39" s="1"/>
  <c r="S877" i="39"/>
  <c r="T877" i="39" s="1"/>
  <c r="L877" i="39" s="1"/>
  <c r="Q204" i="39"/>
  <c r="R204" i="39" s="1"/>
  <c r="M204" i="39" s="1"/>
  <c r="J132" i="39"/>
  <c r="I630" i="39"/>
  <c r="I664" i="39"/>
  <c r="I261" i="39"/>
  <c r="G21" i="39"/>
  <c r="S846" i="39"/>
  <c r="T846" i="39" s="1"/>
  <c r="L846" i="39" s="1"/>
  <c r="H551" i="39"/>
  <c r="H534" i="39"/>
  <c r="H430" i="39"/>
  <c r="H589" i="39"/>
  <c r="H461" i="39"/>
  <c r="H824" i="39"/>
  <c r="H922" i="39"/>
  <c r="H781" i="39"/>
  <c r="H923" i="39"/>
  <c r="H975" i="39"/>
  <c r="H294" i="39"/>
  <c r="H428" i="39"/>
  <c r="H805" i="39"/>
  <c r="S237" i="39"/>
  <c r="T237" i="39" s="1"/>
  <c r="L237" i="39" s="1"/>
  <c r="S413" i="39"/>
  <c r="T413" i="39" s="1"/>
  <c r="L413" i="39" s="1"/>
  <c r="S571" i="39"/>
  <c r="T571" i="39" s="1"/>
  <c r="L571" i="39" s="1"/>
  <c r="S834" i="39"/>
  <c r="T834" i="39" s="1"/>
  <c r="L834" i="39" s="1"/>
  <c r="S807" i="39"/>
  <c r="T807" i="39" s="1"/>
  <c r="L807" i="39" s="1"/>
  <c r="S302" i="39"/>
  <c r="T302" i="39" s="1"/>
  <c r="L302" i="39" s="1"/>
  <c r="S645" i="39"/>
  <c r="T645" i="39" s="1"/>
  <c r="L645" i="39" s="1"/>
  <c r="S893" i="39"/>
  <c r="T893" i="39" s="1"/>
  <c r="L893" i="39" s="1"/>
  <c r="Q220" i="39"/>
  <c r="R220" i="39" s="1"/>
  <c r="M220" i="39" s="1"/>
  <c r="O744" i="39"/>
  <c r="P744" i="39" s="1"/>
  <c r="N744" i="39" s="1"/>
  <c r="J497" i="39"/>
  <c r="I985" i="39"/>
  <c r="G565" i="39"/>
  <c r="G134" i="39"/>
  <c r="Q217" i="39"/>
  <c r="R217" i="39" s="1"/>
  <c r="M217" i="39" s="1"/>
  <c r="Q793" i="39"/>
  <c r="R793" i="39" s="1"/>
  <c r="M793" i="39" s="1"/>
  <c r="H562" i="39"/>
  <c r="H36" i="39"/>
  <c r="H505" i="39"/>
  <c r="H595" i="39"/>
  <c r="H640" i="39"/>
  <c r="H524" i="39"/>
  <c r="H976" i="39"/>
  <c r="H847" i="39"/>
  <c r="H977" i="39"/>
  <c r="H855" i="39"/>
  <c r="H888" i="39"/>
  <c r="H959" i="39"/>
  <c r="H432" i="39"/>
  <c r="S106" i="39"/>
  <c r="T106" i="39" s="1"/>
  <c r="L106" i="39" s="1"/>
  <c r="S375" i="39"/>
  <c r="T375" i="39" s="1"/>
  <c r="L375" i="39" s="1"/>
  <c r="S693" i="39"/>
  <c r="T693" i="39" s="1"/>
  <c r="L693" i="39" s="1"/>
  <c r="S1042" i="39"/>
  <c r="T1042" i="39" s="1"/>
  <c r="L1042" i="39" s="1"/>
  <c r="S328" i="39"/>
  <c r="T328" i="39" s="1"/>
  <c r="L328" i="39" s="1"/>
  <c r="S506" i="39"/>
  <c r="T506" i="39" s="1"/>
  <c r="L506" i="39" s="1"/>
  <c r="Q67" i="39"/>
  <c r="R67" i="39" s="1"/>
  <c r="M67" i="39" s="1"/>
  <c r="S956" i="39"/>
  <c r="T956" i="39" s="1"/>
  <c r="L956" i="39" s="1"/>
  <c r="O488" i="39"/>
  <c r="P488" i="39" s="1"/>
  <c r="N488" i="39" s="1"/>
  <c r="J406" i="39"/>
  <c r="I825" i="39"/>
  <c r="G485" i="39"/>
  <c r="O861" i="39"/>
  <c r="P861" i="39" s="1"/>
  <c r="N861" i="39" s="1"/>
  <c r="O984" i="39"/>
  <c r="P984" i="39" s="1"/>
  <c r="N984" i="39" s="1"/>
  <c r="S987" i="39"/>
  <c r="T987" i="39" s="1"/>
  <c r="L987" i="39" s="1"/>
  <c r="H578" i="39"/>
  <c r="H68" i="39"/>
  <c r="H561" i="39"/>
  <c r="H627" i="39"/>
  <c r="H327" i="39"/>
  <c r="H588" i="39"/>
  <c r="H992" i="39"/>
  <c r="H429" i="39"/>
  <c r="H993" i="39"/>
  <c r="H904" i="39"/>
  <c r="H862" i="39"/>
  <c r="H302" i="39"/>
  <c r="S77" i="39"/>
  <c r="T77" i="39" s="1"/>
  <c r="L77" i="39" s="1"/>
  <c r="S155" i="39"/>
  <c r="T155" i="39" s="1"/>
  <c r="L155" i="39" s="1"/>
  <c r="S247" i="39"/>
  <c r="T247" i="39" s="1"/>
  <c r="L247" i="39" s="1"/>
  <c r="S604" i="39"/>
  <c r="T604" i="39" s="1"/>
  <c r="L604" i="39" s="1"/>
  <c r="Q341" i="39"/>
  <c r="R341" i="39" s="1"/>
  <c r="M341" i="39" s="1"/>
  <c r="S334" i="39"/>
  <c r="T334" i="39" s="1"/>
  <c r="L334" i="39" s="1"/>
  <c r="S677" i="39"/>
  <c r="T677" i="39" s="1"/>
  <c r="L677" i="39" s="1"/>
  <c r="S925" i="39"/>
  <c r="T925" i="39" s="1"/>
  <c r="L925" i="39" s="1"/>
  <c r="Q252" i="39"/>
  <c r="R252" i="39" s="1"/>
  <c r="M252" i="39" s="1"/>
  <c r="S89" i="39"/>
  <c r="T89" i="39" s="1"/>
  <c r="L89" i="39" s="1"/>
  <c r="S117" i="39"/>
  <c r="T117" i="39" s="1"/>
  <c r="L117" i="39" s="1"/>
  <c r="Q55" i="39"/>
  <c r="R55" i="39" s="1"/>
  <c r="M55" i="39" s="1"/>
  <c r="Q306" i="39"/>
  <c r="R306" i="39" s="1"/>
  <c r="M306" i="39" s="1"/>
  <c r="S1035" i="39"/>
  <c r="T1035" i="39" s="1"/>
  <c r="L1035" i="39" s="1"/>
  <c r="Q776" i="39"/>
  <c r="R776" i="39" s="1"/>
  <c r="M776" i="39" s="1"/>
  <c r="S309" i="39"/>
  <c r="T309" i="39" s="1"/>
  <c r="L309" i="39" s="1"/>
  <c r="Q123" i="39"/>
  <c r="R123" i="39" s="1"/>
  <c r="M123" i="39" s="1"/>
  <c r="Q342" i="39"/>
  <c r="R342" i="39" s="1"/>
  <c r="M342" i="39" s="1"/>
  <c r="Q272" i="39"/>
  <c r="R272" i="39" s="1"/>
  <c r="M272" i="39" s="1"/>
  <c r="S306" i="39"/>
  <c r="T306" i="39" s="1"/>
  <c r="L306" i="39" s="1"/>
  <c r="S494" i="39"/>
  <c r="T494" i="39" s="1"/>
  <c r="L494" i="39" s="1"/>
  <c r="Q426" i="39"/>
  <c r="R426" i="39" s="1"/>
  <c r="M426" i="39" s="1"/>
  <c r="Q505" i="39"/>
  <c r="R505" i="39" s="1"/>
  <c r="M505" i="39" s="1"/>
  <c r="Q896" i="39"/>
  <c r="R896" i="39" s="1"/>
  <c r="M896" i="39" s="1"/>
  <c r="Q350" i="39"/>
  <c r="R350" i="39" s="1"/>
  <c r="M350" i="39" s="1"/>
  <c r="Q517" i="39"/>
  <c r="R517" i="39" s="1"/>
  <c r="M517" i="39" s="1"/>
  <c r="Q798" i="39"/>
  <c r="R798" i="39" s="1"/>
  <c r="M798" i="39" s="1"/>
  <c r="Q866" i="39"/>
  <c r="R866" i="39" s="1"/>
  <c r="M866" i="39" s="1"/>
  <c r="I95" i="39"/>
  <c r="O1004" i="39"/>
  <c r="P1004" i="39" s="1"/>
  <c r="N1004" i="39" s="1"/>
  <c r="G320" i="39"/>
  <c r="G347" i="39"/>
  <c r="G366" i="39"/>
  <c r="G750" i="39"/>
  <c r="O36" i="39"/>
  <c r="P36" i="39" s="1"/>
  <c r="N36" i="39" s="1"/>
  <c r="Q516" i="39"/>
  <c r="R516" i="39" s="1"/>
  <c r="M516" i="39" s="1"/>
  <c r="Q1009" i="39"/>
  <c r="R1009" i="39" s="1"/>
  <c r="M1009" i="39" s="1"/>
  <c r="O622" i="39"/>
  <c r="P622" i="39" s="1"/>
  <c r="N622" i="39" s="1"/>
  <c r="O639" i="39"/>
  <c r="P639" i="39" s="1"/>
  <c r="N639" i="39" s="1"/>
  <c r="O417" i="39"/>
  <c r="P417" i="39" s="1"/>
  <c r="N417" i="39" s="1"/>
  <c r="O693" i="39"/>
  <c r="P693" i="39" s="1"/>
  <c r="N693" i="39" s="1"/>
  <c r="S952" i="39"/>
  <c r="T952" i="39" s="1"/>
  <c r="L952" i="39" s="1"/>
  <c r="Q677" i="39"/>
  <c r="R677" i="39" s="1"/>
  <c r="M677" i="39" s="1"/>
  <c r="O165" i="39"/>
  <c r="P165" i="39" s="1"/>
  <c r="N165" i="39" s="1"/>
  <c r="O200" i="39"/>
  <c r="P200" i="39" s="1"/>
  <c r="N200" i="39" s="1"/>
  <c r="Q568" i="39"/>
  <c r="R568" i="39" s="1"/>
  <c r="M568" i="39" s="1"/>
  <c r="G68" i="39"/>
  <c r="S377" i="39"/>
  <c r="T377" i="39" s="1"/>
  <c r="L377" i="39" s="1"/>
  <c r="S993" i="39"/>
  <c r="T993" i="39" s="1"/>
  <c r="L993" i="39" s="1"/>
  <c r="Q258" i="39"/>
  <c r="R258" i="39" s="1"/>
  <c r="M258" i="39" s="1"/>
  <c r="S502" i="39"/>
  <c r="T502" i="39" s="1"/>
  <c r="L502" i="39" s="1"/>
  <c r="Q728" i="39"/>
  <c r="R728" i="39" s="1"/>
  <c r="M728" i="39" s="1"/>
  <c r="S290" i="39"/>
  <c r="T290" i="39" s="1"/>
  <c r="L290" i="39" s="1"/>
  <c r="S398" i="39"/>
  <c r="T398" i="39" s="1"/>
  <c r="L398" i="39" s="1"/>
  <c r="H547" i="39"/>
  <c r="H238" i="39"/>
  <c r="H742" i="39"/>
  <c r="H699" i="39"/>
  <c r="H780" i="39"/>
  <c r="H920" i="39"/>
  <c r="H1001" i="39"/>
  <c r="S480" i="39"/>
  <c r="T480" i="39" s="1"/>
  <c r="L480" i="39" s="1"/>
  <c r="S654" i="39"/>
  <c r="T654" i="39" s="1"/>
  <c r="L654" i="39" s="1"/>
  <c r="Q207" i="39"/>
  <c r="R207" i="39" s="1"/>
  <c r="M207" i="39" s="1"/>
  <c r="Q202" i="39"/>
  <c r="R202" i="39" s="1"/>
  <c r="M202" i="39" s="1"/>
  <c r="S94" i="39"/>
  <c r="T94" i="39" s="1"/>
  <c r="L94" i="39" s="1"/>
  <c r="S351" i="39"/>
  <c r="T351" i="39" s="1"/>
  <c r="L351" i="39" s="1"/>
  <c r="S648" i="39"/>
  <c r="T648" i="39" s="1"/>
  <c r="L648" i="39" s="1"/>
  <c r="S1030" i="39"/>
  <c r="T1030" i="39" s="1"/>
  <c r="L1030" i="39" s="1"/>
  <c r="J797" i="39"/>
  <c r="I919" i="39"/>
  <c r="G209" i="39"/>
  <c r="O721" i="39"/>
  <c r="P721" i="39" s="1"/>
  <c r="N721" i="39" s="1"/>
  <c r="I426" i="39"/>
  <c r="O726" i="39"/>
  <c r="P726" i="39" s="1"/>
  <c r="N726" i="39" s="1"/>
  <c r="H135" i="39"/>
  <c r="H644" i="39"/>
  <c r="H539" i="39"/>
  <c r="H540" i="39"/>
  <c r="H340" i="39"/>
  <c r="H513" i="39"/>
  <c r="H517" i="39"/>
  <c r="H31" i="39"/>
  <c r="H758" i="39"/>
  <c r="H763" i="39"/>
  <c r="H844" i="39"/>
  <c r="H984" i="39"/>
  <c r="H501" i="39"/>
  <c r="H982" i="39"/>
  <c r="S256" i="39"/>
  <c r="T256" i="39" s="1"/>
  <c r="L256" i="39" s="1"/>
  <c r="S434" i="39"/>
  <c r="T434" i="39" s="1"/>
  <c r="L434" i="39" s="1"/>
  <c r="Q31" i="39"/>
  <c r="R31" i="39" s="1"/>
  <c r="M31" i="39" s="1"/>
  <c r="S852" i="39"/>
  <c r="T852" i="39" s="1"/>
  <c r="L852" i="39" s="1"/>
  <c r="S110" i="39"/>
  <c r="T110" i="39" s="1"/>
  <c r="L110" i="39" s="1"/>
  <c r="S383" i="39"/>
  <c r="T383" i="39" s="1"/>
  <c r="L383" i="39" s="1"/>
  <c r="S699" i="39"/>
  <c r="T699" i="39" s="1"/>
  <c r="L699" i="39" s="1"/>
  <c r="Q28" i="39"/>
  <c r="R28" i="39" s="1"/>
  <c r="M28" i="39" s="1"/>
  <c r="I233" i="39"/>
  <c r="J689" i="39"/>
  <c r="I996" i="39"/>
  <c r="G757" i="39"/>
  <c r="I328" i="39"/>
  <c r="I282" i="39"/>
  <c r="Q718" i="39"/>
  <c r="R718" i="39" s="1"/>
  <c r="M718" i="39" s="1"/>
  <c r="H316" i="39"/>
  <c r="H222" i="39"/>
  <c r="H520" i="39"/>
  <c r="H739" i="39"/>
  <c r="H483" i="39"/>
  <c r="H172" i="39"/>
  <c r="H802" i="39"/>
  <c r="H400" i="39"/>
  <c r="H948" i="39"/>
  <c r="H849" i="39"/>
  <c r="H702" i="39"/>
  <c r="H531" i="39"/>
  <c r="H650" i="39"/>
  <c r="S170" i="39"/>
  <c r="T170" i="39" s="1"/>
  <c r="L170" i="39" s="1"/>
  <c r="S503" i="39"/>
  <c r="T503" i="39" s="1"/>
  <c r="L503" i="39" s="1"/>
  <c r="S761" i="39"/>
  <c r="T761" i="39" s="1"/>
  <c r="L761" i="39" s="1"/>
  <c r="Q72" i="39"/>
  <c r="R72" i="39" s="1"/>
  <c r="M72" i="39" s="1"/>
  <c r="S404" i="39"/>
  <c r="T404" i="39" s="1"/>
  <c r="L404" i="39" s="1"/>
  <c r="S578" i="39"/>
  <c r="T578" i="39" s="1"/>
  <c r="L578" i="39" s="1"/>
  <c r="Q131" i="39"/>
  <c r="R131" i="39" s="1"/>
  <c r="M131" i="39" s="1"/>
  <c r="Q50" i="39"/>
  <c r="R50" i="39" s="1"/>
  <c r="M50" i="39" s="1"/>
  <c r="I169" i="39"/>
  <c r="J578" i="39"/>
  <c r="I836" i="39"/>
  <c r="G677" i="39"/>
  <c r="I248" i="39"/>
  <c r="I182" i="39"/>
  <c r="O207" i="39"/>
  <c r="P207" i="39" s="1"/>
  <c r="N207" i="39" s="1"/>
  <c r="H348" i="39"/>
  <c r="H254" i="39"/>
  <c r="H536" i="39"/>
  <c r="H755" i="39"/>
  <c r="H515" i="39"/>
  <c r="H300" i="39"/>
  <c r="H818" i="39"/>
  <c r="H464" i="39"/>
  <c r="H964" i="39"/>
  <c r="H881" i="39"/>
  <c r="H821" i="39"/>
  <c r="H1010" i="39"/>
  <c r="B51" i="39"/>
  <c r="S400" i="39"/>
  <c r="T400" i="39" s="1"/>
  <c r="L400" i="39" s="1"/>
  <c r="S574" i="39"/>
  <c r="T574" i="39" s="1"/>
  <c r="L574" i="39" s="1"/>
  <c r="Q127" i="39"/>
  <c r="R127" i="39" s="1"/>
  <c r="M127" i="39" s="1"/>
  <c r="Q42" i="39"/>
  <c r="R42" i="39" s="1"/>
  <c r="M42" i="39" s="1"/>
  <c r="S484" i="39"/>
  <c r="T484" i="39" s="1"/>
  <c r="L484" i="39" s="1"/>
  <c r="S658" i="39"/>
  <c r="T658" i="39" s="1"/>
  <c r="L658" i="39" s="1"/>
  <c r="Q211" i="39"/>
  <c r="R211" i="39" s="1"/>
  <c r="M211" i="39" s="1"/>
  <c r="Q210" i="39"/>
  <c r="R210" i="39" s="1"/>
  <c r="M210" i="39" s="1"/>
  <c r="S393" i="39"/>
  <c r="T393" i="39" s="1"/>
  <c r="L393" i="39" s="1"/>
  <c r="S428" i="39"/>
  <c r="T428" i="39" s="1"/>
  <c r="L428" i="39" s="1"/>
  <c r="S630" i="39"/>
  <c r="T630" i="39" s="1"/>
  <c r="L630" i="39" s="1"/>
  <c r="Q122" i="39"/>
  <c r="R122" i="39" s="1"/>
  <c r="M122" i="39" s="1"/>
  <c r="Q150" i="39"/>
  <c r="R150" i="39" s="1"/>
  <c r="M150" i="39" s="1"/>
  <c r="Q1007" i="39"/>
  <c r="R1007" i="39" s="1"/>
  <c r="M1007" i="39" s="1"/>
  <c r="O318" i="39"/>
  <c r="P318" i="39" s="1"/>
  <c r="N318" i="39" s="1"/>
  <c r="S698" i="39"/>
  <c r="T698" i="39" s="1"/>
  <c r="L698" i="39" s="1"/>
  <c r="Q257" i="39"/>
  <c r="R257" i="39" s="1"/>
  <c r="M257" i="39" s="1"/>
  <c r="Q222" i="39"/>
  <c r="R222" i="39" s="1"/>
  <c r="M222" i="39" s="1"/>
  <c r="Q1043" i="39"/>
  <c r="R1043" i="39" s="1"/>
  <c r="M1043" i="39" s="1"/>
  <c r="S945" i="39"/>
  <c r="T945" i="39" s="1"/>
  <c r="L945" i="39" s="1"/>
  <c r="Q213" i="39"/>
  <c r="R213" i="39" s="1"/>
  <c r="M213" i="39" s="1"/>
  <c r="Q579" i="39"/>
  <c r="R579" i="39" s="1"/>
  <c r="M579" i="39" s="1"/>
  <c r="Q704" i="39"/>
  <c r="R704" i="39" s="1"/>
  <c r="M704" i="39" s="1"/>
  <c r="S171" i="39"/>
  <c r="T171" i="39" s="1"/>
  <c r="L171" i="39" s="1"/>
  <c r="Q804" i="39"/>
  <c r="R804" i="39" s="1"/>
  <c r="M804" i="39" s="1"/>
  <c r="O99" i="39"/>
  <c r="P99" i="39" s="1"/>
  <c r="N99" i="39" s="1"/>
  <c r="O746" i="39"/>
  <c r="P746" i="39" s="1"/>
  <c r="N746" i="39" s="1"/>
  <c r="O763" i="39"/>
  <c r="P763" i="39" s="1"/>
  <c r="N763" i="39" s="1"/>
  <c r="O556" i="39"/>
  <c r="P556" i="39" s="1"/>
  <c r="N556" i="39" s="1"/>
  <c r="I52" i="39"/>
  <c r="G107" i="39"/>
  <c r="G142" i="39"/>
  <c r="G526" i="39"/>
  <c r="I571" i="39"/>
  <c r="Q366" i="39"/>
  <c r="R366" i="39" s="1"/>
  <c r="M366" i="39" s="1"/>
  <c r="Q525" i="39"/>
  <c r="R525" i="39" s="1"/>
  <c r="M525" i="39" s="1"/>
  <c r="Q814" i="39"/>
  <c r="R814" i="39" s="1"/>
  <c r="M814" i="39" s="1"/>
  <c r="Q882" i="39"/>
  <c r="R882" i="39" s="1"/>
  <c r="M882" i="39" s="1"/>
  <c r="G97" i="39"/>
  <c r="O1008" i="39"/>
  <c r="P1008" i="39" s="1"/>
  <c r="N1008" i="39" s="1"/>
  <c r="S551" i="39"/>
  <c r="T551" i="39" s="1"/>
  <c r="L551" i="39" s="1"/>
  <c r="Q1012" i="39"/>
  <c r="R1012" i="39" s="1"/>
  <c r="M1012" i="39" s="1"/>
  <c r="O235" i="39"/>
  <c r="P235" i="39" s="1"/>
  <c r="N235" i="39" s="1"/>
  <c r="O882" i="39"/>
  <c r="P882" i="39" s="1"/>
  <c r="N882" i="39" s="1"/>
  <c r="O899" i="39"/>
  <c r="P899" i="39" s="1"/>
  <c r="N899" i="39" s="1"/>
  <c r="O692" i="39"/>
  <c r="P692" i="39" s="1"/>
  <c r="N692" i="39" s="1"/>
  <c r="S294" i="39"/>
  <c r="T294" i="39" s="1"/>
  <c r="L294" i="39" s="1"/>
  <c r="S329" i="39"/>
  <c r="T329" i="39" s="1"/>
  <c r="L329" i="39" s="1"/>
  <c r="S405" i="39"/>
  <c r="T405" i="39" s="1"/>
  <c r="L405" i="39" s="1"/>
  <c r="S954" i="39"/>
  <c r="T954" i="39" s="1"/>
  <c r="L954" i="39" s="1"/>
  <c r="Q578" i="39"/>
  <c r="R578" i="39" s="1"/>
  <c r="M578" i="39" s="1"/>
  <c r="Q703" i="39"/>
  <c r="R703" i="39" s="1"/>
  <c r="M703" i="39" s="1"/>
  <c r="O14" i="39"/>
  <c r="P14" i="39" s="1"/>
  <c r="N14" i="39" s="1"/>
  <c r="S685" i="39"/>
  <c r="T685" i="39" s="1"/>
  <c r="L685" i="39" s="1"/>
  <c r="Q244" i="39"/>
  <c r="R244" i="39" s="1"/>
  <c r="M244" i="39" s="1"/>
  <c r="S1032" i="39"/>
  <c r="T1032" i="39" s="1"/>
  <c r="L1032" i="39" s="1"/>
  <c r="Q931" i="39"/>
  <c r="R931" i="39" s="1"/>
  <c r="M931" i="39" s="1"/>
  <c r="S514" i="39"/>
  <c r="T514" i="39" s="1"/>
  <c r="L514" i="39" s="1"/>
  <c r="S932" i="39"/>
  <c r="T932" i="39" s="1"/>
  <c r="L932" i="39" s="1"/>
  <c r="Q38" i="39"/>
  <c r="R38" i="39" s="1"/>
  <c r="M38" i="39" s="1"/>
  <c r="Q951" i="39"/>
  <c r="R951" i="39" s="1"/>
  <c r="M951" i="39" s="1"/>
  <c r="O262" i="39"/>
  <c r="P262" i="39" s="1"/>
  <c r="N262" i="39" s="1"/>
  <c r="Q238" i="39"/>
  <c r="R238" i="39" s="1"/>
  <c r="M238" i="39" s="1"/>
  <c r="Q701" i="39"/>
  <c r="R701" i="39" s="1"/>
  <c r="M701" i="39" s="1"/>
  <c r="O181" i="39"/>
  <c r="P181" i="39" s="1"/>
  <c r="N181" i="39" s="1"/>
  <c r="O216" i="39"/>
  <c r="P216" i="39" s="1"/>
  <c r="N216" i="39" s="1"/>
  <c r="Q614" i="39"/>
  <c r="R614" i="39" s="1"/>
  <c r="M614" i="39" s="1"/>
  <c r="G64" i="39"/>
  <c r="G392" i="39"/>
  <c r="G419" i="39"/>
  <c r="G438" i="39"/>
  <c r="G31" i="39"/>
  <c r="S322" i="39"/>
  <c r="T322" i="39" s="1"/>
  <c r="L322" i="39" s="1"/>
  <c r="Q716" i="39"/>
  <c r="R716" i="39" s="1"/>
  <c r="M716" i="39" s="1"/>
  <c r="O55" i="39"/>
  <c r="P55" i="39" s="1"/>
  <c r="N55" i="39" s="1"/>
  <c r="O702" i="39"/>
  <c r="P702" i="39" s="1"/>
  <c r="N702" i="39" s="1"/>
  <c r="O719" i="39"/>
  <c r="P719" i="39" s="1"/>
  <c r="N719" i="39" s="1"/>
  <c r="O512" i="39"/>
  <c r="P512" i="39" s="1"/>
  <c r="N512" i="39" s="1"/>
  <c r="O1013" i="39"/>
  <c r="P1013" i="39" s="1"/>
  <c r="N1013" i="39" s="1"/>
  <c r="Q46" i="39"/>
  <c r="R46" i="39" s="1"/>
  <c r="M46" i="39" s="1"/>
  <c r="Q693" i="39"/>
  <c r="R693" i="39" s="1"/>
  <c r="M693" i="39" s="1"/>
  <c r="O197" i="39"/>
  <c r="P197" i="39" s="1"/>
  <c r="N197" i="39" s="1"/>
  <c r="O232" i="39"/>
  <c r="P232" i="39" s="1"/>
  <c r="N232" i="39" s="1"/>
  <c r="Q646" i="39"/>
  <c r="R646" i="39" s="1"/>
  <c r="M646" i="39" s="1"/>
  <c r="G76" i="39"/>
  <c r="S75" i="39"/>
  <c r="T75" i="39" s="1"/>
  <c r="L75" i="39" s="1"/>
  <c r="S858" i="39"/>
  <c r="T858" i="39" s="1"/>
  <c r="L858" i="39" s="1"/>
  <c r="Q530" i="39"/>
  <c r="R530" i="39" s="1"/>
  <c r="M530" i="39" s="1"/>
  <c r="Q655" i="39"/>
  <c r="R655" i="39" s="1"/>
  <c r="M655" i="39" s="1"/>
  <c r="Q1000" i="39"/>
  <c r="R1000" i="39" s="1"/>
  <c r="M1000" i="39" s="1"/>
  <c r="S116" i="39"/>
  <c r="T116" i="39" s="1"/>
  <c r="L116" i="39" s="1"/>
  <c r="S510" i="39"/>
  <c r="T510" i="39" s="1"/>
  <c r="L510" i="39" s="1"/>
  <c r="S936" i="39"/>
  <c r="T936" i="39" s="1"/>
  <c r="L936" i="39" s="1"/>
  <c r="Q883" i="39"/>
  <c r="R883" i="39" s="1"/>
  <c r="M883" i="39" s="1"/>
  <c r="S579" i="39"/>
  <c r="T579" i="39" s="1"/>
  <c r="L579" i="39" s="1"/>
  <c r="S791" i="39"/>
  <c r="T791" i="39" s="1"/>
  <c r="L791" i="39" s="1"/>
  <c r="Q355" i="39"/>
  <c r="R355" i="39" s="1"/>
  <c r="M355" i="39" s="1"/>
  <c r="Q324" i="39"/>
  <c r="R324" i="39" s="1"/>
  <c r="M324" i="39" s="1"/>
  <c r="S763" i="39"/>
  <c r="T763" i="39" s="1"/>
  <c r="L763" i="39" s="1"/>
  <c r="Q603" i="39"/>
  <c r="R603" i="39" s="1"/>
  <c r="M603" i="39" s="1"/>
  <c r="Q845" i="39"/>
  <c r="R845" i="39" s="1"/>
  <c r="M845" i="39" s="1"/>
  <c r="O458" i="39"/>
  <c r="P458" i="39" s="1"/>
  <c r="N458" i="39" s="1"/>
  <c r="O475" i="39"/>
  <c r="P475" i="39" s="1"/>
  <c r="N475" i="39" s="1"/>
  <c r="O89" i="39"/>
  <c r="P89" i="39" s="1"/>
  <c r="N89" i="39" s="1"/>
  <c r="G136" i="39"/>
  <c r="O52" i="39"/>
  <c r="P52" i="39" s="1"/>
  <c r="N52" i="39" s="1"/>
  <c r="O348" i="39"/>
  <c r="P348" i="39" s="1"/>
  <c r="N348" i="39" s="1"/>
  <c r="I195" i="39"/>
  <c r="I367" i="39"/>
  <c r="Q221" i="39"/>
  <c r="R221" i="39" s="1"/>
  <c r="M221" i="39" s="1"/>
  <c r="Q461" i="39"/>
  <c r="R461" i="39" s="1"/>
  <c r="M461" i="39" s="1"/>
  <c r="Q686" i="39"/>
  <c r="R686" i="39" s="1"/>
  <c r="M686" i="39" s="1"/>
  <c r="Q754" i="39"/>
  <c r="R754" i="39" s="1"/>
  <c r="M754" i="39" s="1"/>
  <c r="G81" i="39"/>
  <c r="O976" i="39"/>
  <c r="P976" i="39" s="1"/>
  <c r="N976" i="39" s="1"/>
  <c r="S423" i="39"/>
  <c r="T423" i="39" s="1"/>
  <c r="L423" i="39" s="1"/>
  <c r="Q820" i="39"/>
  <c r="R820" i="39" s="1"/>
  <c r="M820" i="39" s="1"/>
  <c r="O139" i="39"/>
  <c r="P139" i="39" s="1"/>
  <c r="N139" i="39" s="1"/>
  <c r="O786" i="39"/>
  <c r="P786" i="39" s="1"/>
  <c r="N786" i="39" s="1"/>
  <c r="O803" i="39"/>
  <c r="P803" i="39" s="1"/>
  <c r="N803" i="39" s="1"/>
  <c r="O596" i="39"/>
  <c r="P596" i="39" s="1"/>
  <c r="N596" i="39" s="1"/>
  <c r="S444" i="39"/>
  <c r="T444" i="39" s="1"/>
  <c r="L444" i="39" s="1"/>
  <c r="S441" i="39"/>
  <c r="T441" i="39" s="1"/>
  <c r="L441" i="39" s="1"/>
  <c r="Q23" i="39"/>
  <c r="R23" i="39" s="1"/>
  <c r="M23" i="39" s="1"/>
  <c r="Q290" i="39"/>
  <c r="R290" i="39" s="1"/>
  <c r="M290" i="39" s="1"/>
  <c r="S907" i="39"/>
  <c r="T907" i="39" s="1"/>
  <c r="L907" i="39" s="1"/>
  <c r="Q760" i="39"/>
  <c r="R760" i="39" s="1"/>
  <c r="M760" i="39" s="1"/>
  <c r="S245" i="39"/>
  <c r="T245" i="39" s="1"/>
  <c r="L245" i="39" s="1"/>
  <c r="Q91" i="39"/>
  <c r="R91" i="39" s="1"/>
  <c r="M91" i="39" s="1"/>
  <c r="Q326" i="39"/>
  <c r="R326" i="39" s="1"/>
  <c r="M326" i="39" s="1"/>
  <c r="Q161" i="39"/>
  <c r="R161" i="39" s="1"/>
  <c r="M161" i="39" s="1"/>
  <c r="S325" i="39"/>
  <c r="T325" i="39" s="1"/>
  <c r="L325" i="39" s="1"/>
  <c r="Q135" i="39"/>
  <c r="R135" i="39" s="1"/>
  <c r="M135" i="39" s="1"/>
  <c r="Q346" i="39"/>
  <c r="R346" i="39" s="1"/>
  <c r="M346" i="39" s="1"/>
  <c r="Q288" i="39"/>
  <c r="R288" i="39" s="1"/>
  <c r="M288" i="39" s="1"/>
  <c r="Q816" i="39"/>
  <c r="R816" i="39" s="1"/>
  <c r="M816" i="39" s="1"/>
  <c r="S451" i="39"/>
  <c r="T451" i="39" s="1"/>
  <c r="L451" i="39" s="1"/>
  <c r="Q1028" i="39"/>
  <c r="R1028" i="39" s="1"/>
  <c r="M1028" i="39" s="1"/>
  <c r="O211" i="39"/>
  <c r="P211" i="39" s="1"/>
  <c r="N211" i="39" s="1"/>
  <c r="O858" i="39"/>
  <c r="P858" i="39" s="1"/>
  <c r="N858" i="39" s="1"/>
  <c r="O875" i="39"/>
  <c r="P875" i="39" s="1"/>
  <c r="N875" i="39" s="1"/>
  <c r="O668" i="39"/>
  <c r="P668" i="39" s="1"/>
  <c r="N668" i="39" s="1"/>
  <c r="G152" i="39"/>
  <c r="G179" i="39"/>
  <c r="G198" i="39"/>
  <c r="G582" i="39"/>
  <c r="I627" i="39"/>
  <c r="Q558" i="39"/>
  <c r="R558" i="39" s="1"/>
  <c r="M558" i="39" s="1"/>
  <c r="Q609" i="39"/>
  <c r="R609" i="39" s="1"/>
  <c r="M609" i="39" s="1"/>
  <c r="Q1006" i="39"/>
  <c r="R1006" i="39" s="1"/>
  <c r="M1006" i="39" s="1"/>
  <c r="O32" i="39"/>
  <c r="P32" i="39" s="1"/>
  <c r="N32" i="39" s="1"/>
  <c r="G121" i="39"/>
  <c r="I18" i="39"/>
  <c r="S853" i="39"/>
  <c r="T853" i="39" s="1"/>
  <c r="L853" i="39" s="1"/>
  <c r="O106" i="39"/>
  <c r="P106" i="39" s="1"/>
  <c r="N106" i="39" s="1"/>
  <c r="O283" i="39"/>
  <c r="P283" i="39" s="1"/>
  <c r="N283" i="39" s="1"/>
  <c r="O930" i="39"/>
  <c r="P930" i="39" s="1"/>
  <c r="N930" i="39" s="1"/>
  <c r="O947" i="39"/>
  <c r="P947" i="39" s="1"/>
  <c r="N947" i="39" s="1"/>
  <c r="O740" i="39"/>
  <c r="P740" i="39" s="1"/>
  <c r="N740" i="39" s="1"/>
  <c r="G188" i="39"/>
  <c r="G215" i="39"/>
  <c r="G234" i="39"/>
  <c r="G618" i="39"/>
  <c r="I663" i="39"/>
  <c r="G324" i="39"/>
  <c r="G351" i="39"/>
  <c r="G370" i="39"/>
  <c r="G754" i="39"/>
  <c r="O292" i="39"/>
  <c r="P292" i="39" s="1"/>
  <c r="N292" i="39" s="1"/>
  <c r="J936" i="39"/>
  <c r="J684" i="39"/>
  <c r="J428" i="39"/>
  <c r="J148" i="39"/>
  <c r="G964" i="39"/>
  <c r="G877" i="39"/>
  <c r="G583" i="39"/>
  <c r="G716" i="39"/>
  <c r="G529" i="39"/>
  <c r="G62" i="39"/>
  <c r="I38" i="39"/>
  <c r="Q649" i="39"/>
  <c r="R649" i="39" s="1"/>
  <c r="M649" i="39" s="1"/>
  <c r="H197" i="39"/>
  <c r="H312" i="39"/>
  <c r="H219" i="39"/>
  <c r="J828" i="39"/>
  <c r="J355" i="39"/>
  <c r="G495" i="39"/>
  <c r="G863" i="39"/>
  <c r="I436" i="39"/>
  <c r="O582" i="39"/>
  <c r="P582" i="39" s="1"/>
  <c r="N582" i="39" s="1"/>
  <c r="H40" i="39"/>
  <c r="H21" i="39"/>
  <c r="G428" i="39"/>
  <c r="Q512" i="39"/>
  <c r="R512" i="39" s="1"/>
  <c r="M512" i="39" s="1"/>
  <c r="O785" i="39"/>
  <c r="P785" i="39" s="1"/>
  <c r="N785" i="39" s="1"/>
  <c r="I223" i="39"/>
  <c r="J852" i="39"/>
  <c r="J624" i="39"/>
  <c r="J364" i="39"/>
  <c r="J111" i="39"/>
  <c r="G1029" i="39"/>
  <c r="G890" i="39"/>
  <c r="G635" i="39"/>
  <c r="O1009" i="39"/>
  <c r="P1009" i="39" s="1"/>
  <c r="N1009" i="39" s="1"/>
  <c r="I404" i="39"/>
  <c r="I358" i="39"/>
  <c r="O454" i="39"/>
  <c r="P454" i="39" s="1"/>
  <c r="N454" i="39" s="1"/>
  <c r="H38" i="39"/>
  <c r="H243" i="39"/>
  <c r="H250" i="39"/>
  <c r="H105" i="39"/>
  <c r="G436" i="39"/>
  <c r="Q810" i="39"/>
  <c r="R810" i="39" s="1"/>
  <c r="M810" i="39" s="1"/>
  <c r="O1041" i="39"/>
  <c r="P1041" i="39" s="1"/>
  <c r="N1041" i="39" s="1"/>
  <c r="I255" i="39"/>
  <c r="J848" i="39"/>
  <c r="J616" i="39"/>
  <c r="J360" i="39"/>
  <c r="Q447" i="39"/>
  <c r="R447" i="39" s="1"/>
  <c r="M447" i="39" s="1"/>
  <c r="B17" i="39"/>
  <c r="S721" i="39"/>
  <c r="T721" i="39" s="1"/>
  <c r="L721" i="39" s="1"/>
  <c r="S1023" i="39"/>
  <c r="T1023" i="39" s="1"/>
  <c r="L1023" i="39" s="1"/>
  <c r="Q467" i="39"/>
  <c r="R467" i="39" s="1"/>
  <c r="M467" i="39" s="1"/>
  <c r="Q588" i="39"/>
  <c r="R588" i="39" s="1"/>
  <c r="M588" i="39" s="1"/>
  <c r="Q421" i="39"/>
  <c r="R421" i="39" s="1"/>
  <c r="M421" i="39" s="1"/>
  <c r="Q564" i="39"/>
  <c r="R564" i="39" s="1"/>
  <c r="M564" i="39" s="1"/>
  <c r="Q1021" i="39"/>
  <c r="R1021" i="39" s="1"/>
  <c r="M1021" i="39" s="1"/>
  <c r="O634" i="39"/>
  <c r="P634" i="39" s="1"/>
  <c r="N634" i="39" s="1"/>
  <c r="O651" i="39"/>
  <c r="P651" i="39" s="1"/>
  <c r="N651" i="39" s="1"/>
  <c r="O441" i="39"/>
  <c r="P441" i="39" s="1"/>
  <c r="N441" i="39" s="1"/>
  <c r="O741" i="39"/>
  <c r="P741" i="39" s="1"/>
  <c r="N741" i="39" s="1"/>
  <c r="O953" i="39"/>
  <c r="P953" i="39" s="1"/>
  <c r="N953" i="39" s="1"/>
  <c r="I32" i="39"/>
  <c r="G470" i="39"/>
  <c r="I515" i="39"/>
  <c r="Q132" i="39"/>
  <c r="R132" i="39" s="1"/>
  <c r="M132" i="39" s="1"/>
  <c r="O322" i="39"/>
  <c r="P322" i="39" s="1"/>
  <c r="N322" i="39" s="1"/>
  <c r="O375" i="39"/>
  <c r="P375" i="39" s="1"/>
  <c r="N375" i="39" s="1"/>
  <c r="O1022" i="39"/>
  <c r="P1022" i="39" s="1"/>
  <c r="N1022" i="39" s="1"/>
  <c r="O1039" i="39"/>
  <c r="P1039" i="39" s="1"/>
  <c r="N1039" i="39" s="1"/>
  <c r="O832" i="39"/>
  <c r="P832" i="39" s="1"/>
  <c r="N832" i="39" s="1"/>
  <c r="S679" i="39"/>
  <c r="T679" i="39" s="1"/>
  <c r="L679" i="39" s="1"/>
  <c r="O42" i="39"/>
  <c r="P42" i="39" s="1"/>
  <c r="N42" i="39" s="1"/>
  <c r="O251" i="39"/>
  <c r="P251" i="39" s="1"/>
  <c r="N251" i="39" s="1"/>
  <c r="O898" i="39"/>
  <c r="P898" i="39" s="1"/>
  <c r="N898" i="39" s="1"/>
  <c r="O915" i="39"/>
  <c r="P915" i="39" s="1"/>
  <c r="N915" i="39" s="1"/>
  <c r="O708" i="39"/>
  <c r="P708" i="39" s="1"/>
  <c r="N708" i="39" s="1"/>
  <c r="S198" i="39"/>
  <c r="T198" i="39" s="1"/>
  <c r="L198" i="39" s="1"/>
  <c r="S233" i="39"/>
  <c r="T233" i="39" s="1"/>
  <c r="L233" i="39" s="1"/>
  <c r="S469" i="39"/>
  <c r="T469" i="39" s="1"/>
  <c r="L469" i="39" s="1"/>
  <c r="S986" i="39"/>
  <c r="T986" i="39" s="1"/>
  <c r="L986" i="39" s="1"/>
  <c r="Q594" i="39"/>
  <c r="R594" i="39" s="1"/>
  <c r="M594" i="39" s="1"/>
  <c r="Q719" i="39"/>
  <c r="R719" i="39" s="1"/>
  <c r="M719" i="39" s="1"/>
  <c r="O30" i="39"/>
  <c r="P30" i="39" s="1"/>
  <c r="N30" i="39" s="1"/>
  <c r="S357" i="39"/>
  <c r="T357" i="39" s="1"/>
  <c r="L357" i="39" s="1"/>
  <c r="S926" i="39"/>
  <c r="T926" i="39" s="1"/>
  <c r="L926" i="39" s="1"/>
  <c r="Q566" i="39"/>
  <c r="R566" i="39" s="1"/>
  <c r="M566" i="39" s="1"/>
  <c r="Q691" i="39"/>
  <c r="R691" i="39" s="1"/>
  <c r="M691" i="39" s="1"/>
  <c r="S437" i="39"/>
  <c r="T437" i="39" s="1"/>
  <c r="L437" i="39" s="1"/>
  <c r="S970" i="39"/>
  <c r="T970" i="39" s="1"/>
  <c r="L970" i="39" s="1"/>
  <c r="Q586" i="39"/>
  <c r="R586" i="39" s="1"/>
  <c r="M586" i="39" s="1"/>
  <c r="Q711" i="39"/>
  <c r="R711" i="39" s="1"/>
  <c r="M711" i="39" s="1"/>
  <c r="O22" i="39"/>
  <c r="P22" i="39" s="1"/>
  <c r="N22" i="39" s="1"/>
  <c r="Q228" i="39"/>
  <c r="R228" i="39" s="1"/>
  <c r="M228" i="39" s="1"/>
  <c r="O346" i="39"/>
  <c r="P346" i="39" s="1"/>
  <c r="N346" i="39" s="1"/>
  <c r="O387" i="39"/>
  <c r="P387" i="39" s="1"/>
  <c r="N387" i="39" s="1"/>
  <c r="O1034" i="39"/>
  <c r="P1034" i="39" s="1"/>
  <c r="N1034" i="39" s="1"/>
  <c r="I15" i="39"/>
  <c r="O844" i="39"/>
  <c r="P844" i="39" s="1"/>
  <c r="N844" i="39" s="1"/>
  <c r="G240" i="39"/>
  <c r="G267" i="39"/>
  <c r="G286" i="39"/>
  <c r="G670" i="39"/>
  <c r="I715" i="39"/>
  <c r="Q619" i="39"/>
  <c r="R619" i="39" s="1"/>
  <c r="M619" i="39" s="1"/>
  <c r="Q849" i="39"/>
  <c r="R849" i="39" s="1"/>
  <c r="M849" i="39" s="1"/>
  <c r="O462" i="39"/>
  <c r="P462" i="39" s="1"/>
  <c r="N462" i="39" s="1"/>
  <c r="O479" i="39"/>
  <c r="P479" i="39" s="1"/>
  <c r="N479" i="39" s="1"/>
  <c r="O97" i="39"/>
  <c r="P97" i="39" s="1"/>
  <c r="N97" i="39" s="1"/>
  <c r="I138" i="39"/>
  <c r="Q162" i="39"/>
  <c r="R162" i="39" s="1"/>
  <c r="M162" i="39" s="1"/>
  <c r="S576" i="39"/>
  <c r="T576" i="39" s="1"/>
  <c r="L576" i="39" s="1"/>
  <c r="Q121" i="39"/>
  <c r="R121" i="39" s="1"/>
  <c r="M121" i="39" s="1"/>
  <c r="Q432" i="39"/>
  <c r="R432" i="39" s="1"/>
  <c r="M432" i="39" s="1"/>
  <c r="I51" i="39"/>
  <c r="O916" i="39"/>
  <c r="P916" i="39" s="1"/>
  <c r="N916" i="39" s="1"/>
  <c r="S115" i="39"/>
  <c r="T115" i="39" s="1"/>
  <c r="L115" i="39" s="1"/>
  <c r="S396" i="39"/>
  <c r="T396" i="39" s="1"/>
  <c r="L396" i="39" s="1"/>
  <c r="S598" i="39"/>
  <c r="T598" i="39" s="1"/>
  <c r="L598" i="39" s="1"/>
  <c r="Q58" i="39"/>
  <c r="R58" i="39" s="1"/>
  <c r="M58" i="39" s="1"/>
  <c r="Q118" i="39"/>
  <c r="R118" i="39" s="1"/>
  <c r="M118" i="39" s="1"/>
  <c r="Q991" i="39"/>
  <c r="R991" i="39" s="1"/>
  <c r="M991" i="39" s="1"/>
  <c r="O302" i="39"/>
  <c r="P302" i="39" s="1"/>
  <c r="N302" i="39" s="1"/>
  <c r="S666" i="39"/>
  <c r="T666" i="39" s="1"/>
  <c r="L666" i="39" s="1"/>
  <c r="Q194" i="39"/>
  <c r="R194" i="39" s="1"/>
  <c r="M194" i="39" s="1"/>
  <c r="Q190" i="39"/>
  <c r="R190" i="39" s="1"/>
  <c r="M190" i="39" s="1"/>
  <c r="Q1027" i="39"/>
  <c r="R1027" i="39" s="1"/>
  <c r="M1027" i="39" s="1"/>
  <c r="S785" i="39"/>
  <c r="T785" i="39" s="1"/>
  <c r="L785" i="39" s="1"/>
  <c r="Q53" i="39"/>
  <c r="R53" i="39" s="1"/>
  <c r="M53" i="39" s="1"/>
  <c r="Q499" i="39"/>
  <c r="R499" i="39" s="1"/>
  <c r="M499" i="39" s="1"/>
  <c r="Q624" i="39"/>
  <c r="R624" i="39" s="1"/>
  <c r="M624" i="39" s="1"/>
  <c r="Q644" i="39"/>
  <c r="R644" i="39" s="1"/>
  <c r="M644" i="39" s="1"/>
  <c r="O19" i="39"/>
  <c r="P19" i="39" s="1"/>
  <c r="N19" i="39" s="1"/>
  <c r="O666" i="39"/>
  <c r="P666" i="39" s="1"/>
  <c r="N666" i="39" s="1"/>
  <c r="O683" i="39"/>
  <c r="P683" i="39" s="1"/>
  <c r="N683" i="39" s="1"/>
  <c r="O476" i="39"/>
  <c r="P476" i="39" s="1"/>
  <c r="N476" i="39" s="1"/>
  <c r="O869" i="39"/>
  <c r="P869" i="39" s="1"/>
  <c r="N869" i="39" s="1"/>
  <c r="G27" i="39"/>
  <c r="I64" i="39"/>
  <c r="G486" i="39"/>
  <c r="I531" i="39"/>
  <c r="S876" i="39"/>
  <c r="T876" i="39" s="1"/>
  <c r="L876" i="39" s="1"/>
  <c r="O386" i="39"/>
  <c r="P386" i="39" s="1"/>
  <c r="N386" i="39" s="1"/>
  <c r="O407" i="39"/>
  <c r="P407" i="39" s="1"/>
  <c r="N407" i="39" s="1"/>
  <c r="I16" i="39"/>
  <c r="G25" i="39"/>
  <c r="O864" i="39"/>
  <c r="P864" i="39" s="1"/>
  <c r="N864" i="39" s="1"/>
  <c r="S80" i="39"/>
  <c r="T80" i="39" s="1"/>
  <c r="L80" i="39" s="1"/>
  <c r="Q724" i="39"/>
  <c r="R724" i="39" s="1"/>
  <c r="M724" i="39" s="1"/>
  <c r="O91" i="39"/>
  <c r="P91" i="39" s="1"/>
  <c r="N91" i="39" s="1"/>
  <c r="O738" i="39"/>
  <c r="P738" i="39" s="1"/>
  <c r="N738" i="39" s="1"/>
  <c r="O755" i="39"/>
  <c r="P755" i="39" s="1"/>
  <c r="N755" i="39" s="1"/>
  <c r="O548" i="39"/>
  <c r="P548" i="39" s="1"/>
  <c r="N548" i="39" s="1"/>
  <c r="I44" i="39"/>
  <c r="G99" i="39"/>
  <c r="I136" i="39"/>
  <c r="G522" i="39"/>
  <c r="I567" i="39"/>
  <c r="G228" i="39"/>
  <c r="G255" i="39"/>
  <c r="G274" i="39"/>
  <c r="G658" i="39"/>
  <c r="I703" i="39"/>
  <c r="J1032" i="39"/>
  <c r="J603" i="39"/>
  <c r="J476" i="39"/>
  <c r="J202" i="39"/>
  <c r="G317" i="39"/>
  <c r="G499" i="39"/>
  <c r="G951" i="39"/>
  <c r="G556" i="39"/>
  <c r="I676" i="39"/>
  <c r="I273" i="39"/>
  <c r="G13" i="39"/>
  <c r="Q196" i="39"/>
  <c r="R196" i="39" s="1"/>
  <c r="M196" i="39" s="1"/>
  <c r="H178" i="39"/>
  <c r="H189" i="39"/>
  <c r="H304" i="39"/>
  <c r="J704" i="39"/>
  <c r="J206" i="39"/>
  <c r="G787" i="39"/>
  <c r="G660" i="39"/>
  <c r="I225" i="39"/>
  <c r="S387" i="39"/>
  <c r="T387" i="39" s="1"/>
  <c r="L387" i="39" s="1"/>
  <c r="H301" i="39"/>
  <c r="O1029" i="39"/>
  <c r="P1029" i="39" s="1"/>
  <c r="N1029" i="39" s="1"/>
  <c r="G67" i="39"/>
  <c r="I104" i="39"/>
  <c r="G506" i="39"/>
  <c r="I551" i="39"/>
  <c r="J923" i="39"/>
  <c r="J772" i="39"/>
  <c r="J552" i="39"/>
  <c r="J275" i="39"/>
  <c r="G932" i="39"/>
  <c r="G869" i="39"/>
  <c r="G551" i="39"/>
  <c r="G708" i="39"/>
  <c r="G513" i="39"/>
  <c r="G30" i="39"/>
  <c r="O1032" i="39"/>
  <c r="P1032" i="39" s="1"/>
  <c r="N1032" i="39" s="1"/>
  <c r="Q573" i="39"/>
  <c r="R573" i="39" s="1"/>
  <c r="M573" i="39" s="1"/>
  <c r="H213" i="39"/>
  <c r="H328" i="39"/>
  <c r="H235" i="39"/>
  <c r="I28" i="39"/>
  <c r="G83" i="39"/>
  <c r="I120" i="39"/>
  <c r="G514" i="39"/>
  <c r="I559" i="39"/>
  <c r="J1037" i="39"/>
  <c r="J768" i="39"/>
  <c r="J548" i="39"/>
  <c r="J271" i="39"/>
  <c r="Q511" i="39"/>
  <c r="R511" i="39" s="1"/>
  <c r="M511" i="39" s="1"/>
  <c r="S48" i="39"/>
  <c r="T48" i="39" s="1"/>
  <c r="L48" i="39" s="1"/>
  <c r="S636" i="39"/>
  <c r="T636" i="39" s="1"/>
  <c r="L636" i="39" s="1"/>
  <c r="Q442" i="39"/>
  <c r="R442" i="39" s="1"/>
  <c r="M442" i="39" s="1"/>
  <c r="Q537" i="39"/>
  <c r="R537" i="39" s="1"/>
  <c r="M537" i="39" s="1"/>
  <c r="Q912" i="39"/>
  <c r="R912" i="39" s="1"/>
  <c r="M912" i="39" s="1"/>
  <c r="S188" i="39"/>
  <c r="T188" i="39" s="1"/>
  <c r="L188" i="39" s="1"/>
  <c r="O186" i="39"/>
  <c r="P186" i="39" s="1"/>
  <c r="N186" i="39" s="1"/>
  <c r="O307" i="39"/>
  <c r="P307" i="39" s="1"/>
  <c r="N307" i="39" s="1"/>
  <c r="O954" i="39"/>
  <c r="P954" i="39" s="1"/>
  <c r="N954" i="39" s="1"/>
  <c r="O971" i="39"/>
  <c r="P971" i="39" s="1"/>
  <c r="N971" i="39" s="1"/>
  <c r="O764" i="39"/>
  <c r="P764" i="39" s="1"/>
  <c r="N764" i="39" s="1"/>
  <c r="G200" i="39"/>
  <c r="G227" i="39"/>
  <c r="G246" i="39"/>
  <c r="G630" i="39"/>
  <c r="I675" i="39"/>
  <c r="Q263" i="39"/>
  <c r="R263" i="39" s="1"/>
  <c r="M263" i="39" s="1"/>
  <c r="Q705" i="39"/>
  <c r="R705" i="39" s="1"/>
  <c r="M705" i="39" s="1"/>
  <c r="O189" i="39"/>
  <c r="P189" i="39" s="1"/>
  <c r="N189" i="39" s="1"/>
  <c r="O224" i="39"/>
  <c r="P224" i="39" s="1"/>
  <c r="N224" i="39" s="1"/>
  <c r="Q630" i="39"/>
  <c r="R630" i="39" s="1"/>
  <c r="M630" i="39" s="1"/>
  <c r="I66" i="39"/>
  <c r="Q75" i="39"/>
  <c r="R75" i="39" s="1"/>
  <c r="M75" i="39" s="1"/>
  <c r="O170" i="39"/>
  <c r="P170" i="39" s="1"/>
  <c r="N170" i="39" s="1"/>
  <c r="O315" i="39"/>
  <c r="P315" i="39" s="1"/>
  <c r="N315" i="39" s="1"/>
  <c r="O962" i="39"/>
  <c r="P962" i="39" s="1"/>
  <c r="N962" i="39" s="1"/>
  <c r="O979" i="39"/>
  <c r="P979" i="39" s="1"/>
  <c r="N979" i="39" s="1"/>
  <c r="O772" i="39"/>
  <c r="P772" i="39" s="1"/>
  <c r="N772" i="39" s="1"/>
  <c r="S307" i="39"/>
  <c r="T307" i="39" s="1"/>
  <c r="L307" i="39" s="1"/>
  <c r="S63" i="39"/>
  <c r="T63" i="39" s="1"/>
  <c r="L63" i="39" s="1"/>
  <c r="S769" i="39"/>
  <c r="T769" i="39" s="1"/>
  <c r="L769" i="39" s="1"/>
  <c r="Q37" i="39"/>
  <c r="R37" i="39" s="1"/>
  <c r="M37" i="39" s="1"/>
  <c r="Q491" i="39"/>
  <c r="R491" i="39" s="1"/>
  <c r="M491" i="39" s="1"/>
  <c r="Q616" i="39"/>
  <c r="R616" i="39" s="1"/>
  <c r="M616" i="39" s="1"/>
  <c r="S98" i="39"/>
  <c r="T98" i="39" s="1"/>
  <c r="L98" i="39" s="1"/>
  <c r="Q187" i="39"/>
  <c r="R187" i="39" s="1"/>
  <c r="M187" i="39" s="1"/>
  <c r="Q374" i="39"/>
  <c r="R374" i="39" s="1"/>
  <c r="M374" i="39" s="1"/>
  <c r="Q400" i="39"/>
  <c r="R400" i="39" s="1"/>
  <c r="M400" i="39" s="1"/>
  <c r="S487" i="39"/>
  <c r="T487" i="39" s="1"/>
  <c r="L487" i="39" s="1"/>
  <c r="Q64" i="39"/>
  <c r="R64" i="39" s="1"/>
  <c r="M64" i="39" s="1"/>
  <c r="S720" i="39"/>
  <c r="T720" i="39" s="1"/>
  <c r="L720" i="39" s="1"/>
  <c r="Q775" i="39"/>
  <c r="R775" i="39" s="1"/>
  <c r="M775" i="39" s="1"/>
  <c r="O86" i="39"/>
  <c r="P86" i="39" s="1"/>
  <c r="N86" i="39" s="1"/>
  <c r="Q401" i="39"/>
  <c r="R401" i="39" s="1"/>
  <c r="M401" i="39" s="1"/>
  <c r="S795" i="39"/>
  <c r="T795" i="39" s="1"/>
  <c r="L795" i="39" s="1"/>
  <c r="S899" i="39"/>
  <c r="T899" i="39" s="1"/>
  <c r="L899" i="39" s="1"/>
  <c r="Q332" i="39"/>
  <c r="R332" i="39" s="1"/>
  <c r="M332" i="39" s="1"/>
  <c r="I47" i="39"/>
  <c r="O908" i="39"/>
  <c r="P908" i="39" s="1"/>
  <c r="N908" i="39" s="1"/>
  <c r="G272" i="39"/>
  <c r="G299" i="39"/>
  <c r="G318" i="39"/>
  <c r="G702" i="39"/>
  <c r="I747" i="39"/>
  <c r="Q875" i="39"/>
  <c r="R875" i="39" s="1"/>
  <c r="M875" i="39" s="1"/>
  <c r="Q913" i="39"/>
  <c r="R913" i="39" s="1"/>
  <c r="M913" i="39" s="1"/>
  <c r="O526" i="39"/>
  <c r="P526" i="39" s="1"/>
  <c r="N526" i="39" s="1"/>
  <c r="O543" i="39"/>
  <c r="P543" i="39" s="1"/>
  <c r="N543" i="39" s="1"/>
  <c r="O225" i="39"/>
  <c r="P225" i="39" s="1"/>
  <c r="N225" i="39" s="1"/>
  <c r="O172" i="39"/>
  <c r="P172" i="39" s="1"/>
  <c r="N172" i="39" s="1"/>
  <c r="S1031" i="39"/>
  <c r="T1031" i="39" s="1"/>
  <c r="L1031" i="39" s="1"/>
  <c r="Q429" i="39"/>
  <c r="R429" i="39" s="1"/>
  <c r="M429" i="39" s="1"/>
  <c r="Q702" i="39"/>
  <c r="R702" i="39" s="1"/>
  <c r="M702" i="39" s="1"/>
  <c r="Q770" i="39"/>
  <c r="R770" i="39" s="1"/>
  <c r="M770" i="39" s="1"/>
  <c r="I83" i="39"/>
  <c r="O980" i="39"/>
  <c r="P980" i="39" s="1"/>
  <c r="N980" i="39" s="1"/>
  <c r="S361" i="39"/>
  <c r="T361" i="39" s="1"/>
  <c r="L361" i="39" s="1"/>
  <c r="S274" i="39"/>
  <c r="T274" i="39" s="1"/>
  <c r="L274" i="39" s="1"/>
  <c r="S366" i="39"/>
  <c r="T366" i="39" s="1"/>
  <c r="L366" i="39" s="1"/>
  <c r="Q418" i="39"/>
  <c r="R418" i="39" s="1"/>
  <c r="M418" i="39" s="1"/>
  <c r="Q489" i="39"/>
  <c r="R489" i="39" s="1"/>
  <c r="M489" i="39" s="1"/>
  <c r="Q888" i="39"/>
  <c r="R888" i="39" s="1"/>
  <c r="M888" i="39" s="1"/>
  <c r="S621" i="39"/>
  <c r="T621" i="39" s="1"/>
  <c r="L621" i="39" s="1"/>
  <c r="Q180" i="39"/>
  <c r="R180" i="39" s="1"/>
  <c r="M180" i="39" s="1"/>
  <c r="S840" i="39"/>
  <c r="T840" i="39" s="1"/>
  <c r="L840" i="39" s="1"/>
  <c r="Q835" i="39"/>
  <c r="R835" i="39" s="1"/>
  <c r="M835" i="39" s="1"/>
  <c r="S443" i="39"/>
  <c r="T443" i="39" s="1"/>
  <c r="L443" i="39" s="1"/>
  <c r="Q397" i="39"/>
  <c r="R397" i="39" s="1"/>
  <c r="M397" i="39" s="1"/>
  <c r="Q307" i="39"/>
  <c r="R307" i="39" s="1"/>
  <c r="M307" i="39" s="1"/>
  <c r="S1043" i="39"/>
  <c r="T1043" i="39" s="1"/>
  <c r="L1043" i="39" s="1"/>
  <c r="O422" i="39"/>
  <c r="P422" i="39" s="1"/>
  <c r="N422" i="39" s="1"/>
  <c r="Q667" i="39"/>
  <c r="R667" i="39" s="1"/>
  <c r="M667" i="39" s="1"/>
  <c r="Q861" i="39"/>
  <c r="R861" i="39" s="1"/>
  <c r="M861" i="39" s="1"/>
  <c r="O474" i="39"/>
  <c r="P474" i="39" s="1"/>
  <c r="N474" i="39" s="1"/>
  <c r="O491" i="39"/>
  <c r="P491" i="39" s="1"/>
  <c r="N491" i="39" s="1"/>
  <c r="O121" i="39"/>
  <c r="P121" i="39" s="1"/>
  <c r="N121" i="39" s="1"/>
  <c r="Q448" i="39"/>
  <c r="R448" i="39" s="1"/>
  <c r="M448" i="39" s="1"/>
  <c r="O180" i="39"/>
  <c r="P180" i="39" s="1"/>
  <c r="N180" i="39" s="1"/>
  <c r="O461" i="39"/>
  <c r="P461" i="39" s="1"/>
  <c r="N461" i="39" s="1"/>
  <c r="I227" i="39"/>
  <c r="I399" i="39"/>
  <c r="S871" i="39"/>
  <c r="T871" i="39" s="1"/>
  <c r="L871" i="39" s="1"/>
  <c r="Q81" i="39"/>
  <c r="R81" i="39" s="1"/>
  <c r="M81" i="39" s="1"/>
  <c r="Q380" i="39"/>
  <c r="R380" i="39" s="1"/>
  <c r="M380" i="39" s="1"/>
  <c r="Q528" i="39"/>
  <c r="R528" i="39" s="1"/>
  <c r="M528" i="39" s="1"/>
  <c r="G57" i="39"/>
  <c r="O928" i="39"/>
  <c r="P928" i="39" s="1"/>
  <c r="N928" i="39" s="1"/>
  <c r="S605" i="39"/>
  <c r="T605" i="39" s="1"/>
  <c r="L605" i="39" s="1"/>
  <c r="Q852" i="39"/>
  <c r="R852" i="39" s="1"/>
  <c r="M852" i="39" s="1"/>
  <c r="O155" i="39"/>
  <c r="P155" i="39" s="1"/>
  <c r="N155" i="39" s="1"/>
  <c r="O802" i="39"/>
  <c r="P802" i="39" s="1"/>
  <c r="N802" i="39" s="1"/>
  <c r="O819" i="39"/>
  <c r="P819" i="39" s="1"/>
  <c r="N819" i="39" s="1"/>
  <c r="O612" i="39"/>
  <c r="P612" i="39" s="1"/>
  <c r="N612" i="39" s="1"/>
  <c r="I108" i="39"/>
  <c r="G151" i="39"/>
  <c r="G170" i="39"/>
  <c r="G554" i="39"/>
  <c r="I599" i="39"/>
  <c r="G260" i="39"/>
  <c r="G287" i="39"/>
  <c r="G306" i="39"/>
  <c r="G690" i="39"/>
  <c r="I735" i="39"/>
  <c r="J1000" i="39"/>
  <c r="J571" i="39"/>
  <c r="J460" i="39"/>
  <c r="J186" i="39"/>
  <c r="G940" i="39"/>
  <c r="G141" i="39"/>
  <c r="G919" i="39"/>
  <c r="G524" i="39"/>
  <c r="I612" i="39"/>
  <c r="I209" i="39"/>
  <c r="O791" i="39"/>
  <c r="P791" i="39" s="1"/>
  <c r="N791" i="39" s="1"/>
  <c r="S637" i="39"/>
  <c r="T637" i="39" s="1"/>
  <c r="L637" i="39" s="1"/>
  <c r="H242" i="39"/>
  <c r="H253" i="39"/>
  <c r="H299" i="39"/>
  <c r="J656" i="39"/>
  <c r="J190" i="39"/>
  <c r="G659" i="39"/>
  <c r="G596" i="39"/>
  <c r="I53" i="39"/>
  <c r="H134" i="39"/>
  <c r="H90" i="39"/>
  <c r="I76" i="39"/>
  <c r="G131" i="39"/>
  <c r="G154" i="39"/>
  <c r="G538" i="39"/>
  <c r="I583" i="39"/>
  <c r="J941" i="39"/>
  <c r="J756" i="39"/>
  <c r="J536" i="39"/>
  <c r="Q319" i="39"/>
  <c r="R319" i="39" s="1"/>
  <c r="M319" i="39" s="1"/>
  <c r="Q105" i="39"/>
  <c r="R105" i="39" s="1"/>
  <c r="M105" i="39" s="1"/>
  <c r="S977" i="39"/>
  <c r="T977" i="39" s="1"/>
  <c r="L977" i="39" s="1"/>
  <c r="Q245" i="39"/>
  <c r="R245" i="39" s="1"/>
  <c r="M245" i="39" s="1"/>
  <c r="Q595" i="39"/>
  <c r="R595" i="39" s="1"/>
  <c r="M595" i="39" s="1"/>
  <c r="Q720" i="39"/>
  <c r="R720" i="39" s="1"/>
  <c r="M720" i="39" s="1"/>
  <c r="S517" i="39"/>
  <c r="T517" i="39" s="1"/>
  <c r="L517" i="39" s="1"/>
  <c r="Q836" i="39"/>
  <c r="R836" i="39" s="1"/>
  <c r="M836" i="39" s="1"/>
  <c r="O115" i="39"/>
  <c r="P115" i="39" s="1"/>
  <c r="N115" i="39" s="1"/>
  <c r="O762" i="39"/>
  <c r="P762" i="39" s="1"/>
  <c r="N762" i="39" s="1"/>
  <c r="O779" i="39"/>
  <c r="P779" i="39" s="1"/>
  <c r="N779" i="39" s="1"/>
  <c r="O572" i="39"/>
  <c r="P572" i="39" s="1"/>
  <c r="N572" i="39" s="1"/>
  <c r="I68" i="39"/>
  <c r="G123" i="39"/>
  <c r="G150" i="39"/>
  <c r="G534" i="39"/>
  <c r="I579" i="39"/>
  <c r="Q519" i="39"/>
  <c r="R519" i="39" s="1"/>
  <c r="M519" i="39" s="1"/>
  <c r="Q769" i="39"/>
  <c r="R769" i="39" s="1"/>
  <c r="M769" i="39" s="1"/>
  <c r="O317" i="39"/>
  <c r="P317" i="39" s="1"/>
  <c r="N317" i="39" s="1"/>
  <c r="O352" i="39"/>
  <c r="P352" i="39" s="1"/>
  <c r="N352" i="39" s="1"/>
  <c r="Q886" i="39"/>
  <c r="R886" i="39" s="1"/>
  <c r="M886" i="39" s="1"/>
  <c r="I98" i="39"/>
  <c r="S942" i="39"/>
  <c r="T942" i="39" s="1"/>
  <c r="L942" i="39" s="1"/>
  <c r="O298" i="39"/>
  <c r="P298" i="39" s="1"/>
  <c r="N298" i="39" s="1"/>
  <c r="O379" i="39"/>
  <c r="P379" i="39" s="1"/>
  <c r="N379" i="39" s="1"/>
  <c r="O1026" i="39"/>
  <c r="P1026" i="39" s="1"/>
  <c r="N1026" i="39" s="1"/>
  <c r="O1043" i="39"/>
  <c r="P1043" i="39" s="1"/>
  <c r="N1043" i="39" s="1"/>
  <c r="O836" i="39"/>
  <c r="P836" i="39" s="1"/>
  <c r="N836" i="39" s="1"/>
  <c r="S457" i="39"/>
  <c r="T457" i="39" s="1"/>
  <c r="L457" i="39" s="1"/>
  <c r="S240" i="39"/>
  <c r="T240" i="39" s="1"/>
  <c r="L240" i="39" s="1"/>
  <c r="S730" i="39"/>
  <c r="T730" i="39" s="1"/>
  <c r="L730" i="39" s="1"/>
  <c r="Q466" i="39"/>
  <c r="R466" i="39" s="1"/>
  <c r="M466" i="39" s="1"/>
  <c r="Q585" i="39"/>
  <c r="R585" i="39" s="1"/>
  <c r="M585" i="39" s="1"/>
  <c r="Q936" i="39"/>
  <c r="R936" i="39" s="1"/>
  <c r="M936" i="39" s="1"/>
  <c r="S589" i="39"/>
  <c r="T589" i="39" s="1"/>
  <c r="L589" i="39" s="1"/>
  <c r="Q148" i="39"/>
  <c r="R148" i="39" s="1"/>
  <c r="M148" i="39" s="1"/>
  <c r="S808" i="39"/>
  <c r="T808" i="39" s="1"/>
  <c r="L808" i="39" s="1"/>
  <c r="Q819" i="39"/>
  <c r="R819" i="39" s="1"/>
  <c r="M819" i="39" s="1"/>
  <c r="S379" i="39"/>
  <c r="T379" i="39" s="1"/>
  <c r="L379" i="39" s="1"/>
  <c r="Q365" i="39"/>
  <c r="R365" i="39" s="1"/>
  <c r="M365" i="39" s="1"/>
  <c r="Q291" i="39"/>
  <c r="R291" i="39" s="1"/>
  <c r="M291" i="39" s="1"/>
  <c r="S915" i="39"/>
  <c r="T915" i="39" s="1"/>
  <c r="L915" i="39" s="1"/>
  <c r="O406" i="39"/>
  <c r="P406" i="39" s="1"/>
  <c r="N406" i="39" s="1"/>
  <c r="Q612" i="39"/>
  <c r="R612" i="39" s="1"/>
  <c r="M612" i="39" s="1"/>
  <c r="Q1037" i="39"/>
  <c r="R1037" i="39" s="1"/>
  <c r="M1037" i="39" s="1"/>
  <c r="O650" i="39"/>
  <c r="P650" i="39" s="1"/>
  <c r="N650" i="39" s="1"/>
  <c r="O667" i="39"/>
  <c r="P667" i="39" s="1"/>
  <c r="N667" i="39" s="1"/>
  <c r="O460" i="39"/>
  <c r="P460" i="39" s="1"/>
  <c r="N460" i="39" s="1"/>
  <c r="O805" i="39"/>
  <c r="P805" i="39" s="1"/>
  <c r="N805" i="39" s="1"/>
  <c r="O1017" i="39"/>
  <c r="P1017" i="39" s="1"/>
  <c r="N1017" i="39" s="1"/>
  <c r="I48" i="39"/>
  <c r="G478" i="39"/>
  <c r="I523" i="39"/>
  <c r="S592" i="39"/>
  <c r="T592" i="39" s="1"/>
  <c r="L592" i="39" s="1"/>
  <c r="S859" i="39"/>
  <c r="T859" i="39" s="1"/>
  <c r="L859" i="39" s="1"/>
  <c r="S1027" i="39"/>
  <c r="T1027" i="39" s="1"/>
  <c r="L1027" i="39" s="1"/>
  <c r="Q396" i="39"/>
  <c r="R396" i="39" s="1"/>
  <c r="M396" i="39" s="1"/>
  <c r="G49" i="39"/>
  <c r="O912" i="39"/>
  <c r="P912" i="39" s="1"/>
  <c r="N912" i="39" s="1"/>
  <c r="S130" i="39"/>
  <c r="T130" i="39" s="1"/>
  <c r="L130" i="39" s="1"/>
  <c r="Q692" i="39"/>
  <c r="R692" i="39" s="1"/>
  <c r="M692" i="39" s="1"/>
  <c r="O75" i="39"/>
  <c r="P75" i="39" s="1"/>
  <c r="N75" i="39" s="1"/>
  <c r="O722" i="39"/>
  <c r="P722" i="39" s="1"/>
  <c r="N722" i="39" s="1"/>
  <c r="O739" i="39"/>
  <c r="P739" i="39" s="1"/>
  <c r="N739" i="39" s="1"/>
  <c r="O532" i="39"/>
  <c r="P532" i="39" s="1"/>
  <c r="N532" i="39" s="1"/>
  <c r="S280" i="39"/>
  <c r="T280" i="39" s="1"/>
  <c r="L280" i="39" s="1"/>
  <c r="S275" i="39"/>
  <c r="T275" i="39" s="1"/>
  <c r="L275" i="39" s="1"/>
  <c r="S929" i="39"/>
  <c r="T929" i="39" s="1"/>
  <c r="L929" i="39" s="1"/>
  <c r="Q197" i="39"/>
  <c r="R197" i="39" s="1"/>
  <c r="M197" i="39" s="1"/>
  <c r="Q571" i="39"/>
  <c r="R571" i="39" s="1"/>
  <c r="M571" i="39" s="1"/>
  <c r="Q696" i="39"/>
  <c r="R696" i="39" s="1"/>
  <c r="M696" i="39" s="1"/>
  <c r="S504" i="39"/>
  <c r="T504" i="39" s="1"/>
  <c r="L504" i="39" s="1"/>
  <c r="S830" i="39"/>
  <c r="T830" i="39" s="1"/>
  <c r="L830" i="39" s="1"/>
  <c r="Q518" i="39"/>
  <c r="R518" i="39" s="1"/>
  <c r="M518" i="39" s="1"/>
  <c r="Q643" i="39"/>
  <c r="R643" i="39" s="1"/>
  <c r="M643" i="39" s="1"/>
  <c r="S386" i="39"/>
  <c r="T386" i="39" s="1"/>
  <c r="L386" i="39" s="1"/>
  <c r="S804" i="39"/>
  <c r="T804" i="39" s="1"/>
  <c r="L804" i="39" s="1"/>
  <c r="S1008" i="39"/>
  <c r="T1008" i="39" s="1"/>
  <c r="L1008" i="39" s="1"/>
  <c r="Q919" i="39"/>
  <c r="R919" i="39" s="1"/>
  <c r="M919" i="39" s="1"/>
  <c r="O230" i="39"/>
  <c r="P230" i="39" s="1"/>
  <c r="N230" i="39" s="1"/>
  <c r="S1016" i="39"/>
  <c r="T1016" i="39" s="1"/>
  <c r="L1016" i="39" s="1"/>
  <c r="Q669" i="39"/>
  <c r="R669" i="39" s="1"/>
  <c r="M669" i="39" s="1"/>
  <c r="O117" i="39"/>
  <c r="P117" i="39" s="1"/>
  <c r="N117" i="39" s="1"/>
  <c r="O152" i="39"/>
  <c r="P152" i="39" s="1"/>
  <c r="N152" i="39" s="1"/>
  <c r="Q348" i="39"/>
  <c r="R348" i="39" s="1"/>
  <c r="M348" i="39" s="1"/>
  <c r="G48" i="39"/>
  <c r="G376" i="39"/>
  <c r="G403" i="39"/>
  <c r="G422" i="39"/>
  <c r="O609" i="39"/>
  <c r="P609" i="39" s="1"/>
  <c r="N609" i="39" s="1"/>
  <c r="S85" i="39"/>
  <c r="T85" i="39" s="1"/>
  <c r="L85" i="39" s="1"/>
  <c r="Q652" i="39"/>
  <c r="R652" i="39" s="1"/>
  <c r="M652" i="39" s="1"/>
  <c r="O23" i="39"/>
  <c r="P23" i="39" s="1"/>
  <c r="N23" i="39" s="1"/>
  <c r="O670" i="39"/>
  <c r="P670" i="39" s="1"/>
  <c r="N670" i="39" s="1"/>
  <c r="O687" i="39"/>
  <c r="P687" i="39" s="1"/>
  <c r="N687" i="39" s="1"/>
  <c r="O480" i="39"/>
  <c r="P480" i="39" s="1"/>
  <c r="N480" i="39" s="1"/>
  <c r="O885" i="39"/>
  <c r="P885" i="39" s="1"/>
  <c r="N885" i="39" s="1"/>
  <c r="Q279" i="39"/>
  <c r="R279" i="39" s="1"/>
  <c r="M279" i="39" s="1"/>
  <c r="Q725" i="39"/>
  <c r="R725" i="39" s="1"/>
  <c r="M725" i="39" s="1"/>
  <c r="O261" i="39"/>
  <c r="P261" i="39" s="1"/>
  <c r="N261" i="39" s="1"/>
  <c r="O296" i="39"/>
  <c r="P296" i="39" s="1"/>
  <c r="N296" i="39" s="1"/>
  <c r="Q774" i="39"/>
  <c r="R774" i="39" s="1"/>
  <c r="M774" i="39" s="1"/>
  <c r="G92" i="39"/>
  <c r="G412" i="39"/>
  <c r="G439" i="39"/>
  <c r="O100" i="39"/>
  <c r="P100" i="39" s="1"/>
  <c r="N100" i="39" s="1"/>
  <c r="I159" i="39"/>
  <c r="O709" i="39"/>
  <c r="P709" i="39" s="1"/>
  <c r="N709" i="39" s="1"/>
  <c r="O921" i="39"/>
  <c r="P921" i="39" s="1"/>
  <c r="N921" i="39" s="1"/>
  <c r="G19" i="39"/>
  <c r="G466" i="39"/>
  <c r="I511" i="39"/>
  <c r="J899" i="39"/>
  <c r="J792" i="39"/>
  <c r="J332" i="39"/>
  <c r="J295" i="39"/>
  <c r="J67" i="39"/>
  <c r="G909" i="39"/>
  <c r="G711" i="39"/>
  <c r="G748" i="39"/>
  <c r="G593" i="39"/>
  <c r="I164" i="39"/>
  <c r="O108" i="39"/>
  <c r="P108" i="39" s="1"/>
  <c r="N108" i="39" s="1"/>
  <c r="Q905" i="39"/>
  <c r="R905" i="39" s="1"/>
  <c r="M905" i="39" s="1"/>
  <c r="H133" i="39"/>
  <c r="H248" i="39"/>
  <c r="H155" i="39"/>
  <c r="J880" i="39"/>
  <c r="J247" i="39"/>
  <c r="G972" i="39"/>
  <c r="G927" i="39"/>
  <c r="G409" i="39"/>
  <c r="Q268" i="39"/>
  <c r="R268" i="39" s="1"/>
  <c r="M268" i="39" s="1"/>
  <c r="H147" i="39"/>
  <c r="H297" i="39"/>
  <c r="G396" i="39"/>
  <c r="G423" i="39"/>
  <c r="G442" i="39"/>
  <c r="G63" i="39"/>
  <c r="J231" i="39"/>
  <c r="J648" i="39"/>
  <c r="J380" i="39"/>
  <c r="J139" i="39"/>
  <c r="G703" i="39"/>
  <c r="G922" i="39"/>
  <c r="G763" i="39"/>
  <c r="I203" i="39"/>
  <c r="O593" i="39"/>
  <c r="P593" i="39" s="1"/>
  <c r="N593" i="39" s="1"/>
  <c r="I422" i="39"/>
  <c r="O710" i="39"/>
  <c r="P710" i="39" s="1"/>
  <c r="N710" i="39" s="1"/>
  <c r="H206" i="39"/>
  <c r="H179" i="39"/>
  <c r="H186" i="39"/>
  <c r="H233" i="39"/>
  <c r="G404" i="39"/>
  <c r="G431" i="39"/>
  <c r="G450" i="39"/>
  <c r="G127" i="39"/>
  <c r="J864" i="39"/>
  <c r="J644" i="39"/>
  <c r="J376" i="39"/>
  <c r="G804" i="39"/>
  <c r="I446" i="39"/>
  <c r="H277" i="39"/>
  <c r="G143" i="39"/>
  <c r="J909" i="39"/>
  <c r="J178" i="39"/>
  <c r="G876" i="39"/>
  <c r="G1042" i="39"/>
  <c r="G903" i="39"/>
  <c r="G508" i="39"/>
  <c r="I580" i="39"/>
  <c r="I177" i="39"/>
  <c r="O663" i="39"/>
  <c r="P663" i="39" s="1"/>
  <c r="N663" i="39" s="1"/>
  <c r="H174" i="39"/>
  <c r="H338" i="39"/>
  <c r="H349" i="39"/>
  <c r="H434" i="39"/>
  <c r="J927" i="39"/>
  <c r="J576" i="39"/>
  <c r="G984" i="39"/>
  <c r="G1023" i="39"/>
  <c r="G481" i="39"/>
  <c r="I70" i="39"/>
  <c r="H181" i="39"/>
  <c r="H32" i="39"/>
  <c r="Q1381" i="39"/>
  <c r="R1381" i="39" s="1"/>
  <c r="M1381" i="39" s="1"/>
  <c r="G1334" i="39"/>
  <c r="G1143" i="39"/>
  <c r="G1314" i="39"/>
  <c r="I1400" i="39"/>
  <c r="J1082" i="39"/>
  <c r="J1186" i="39"/>
  <c r="I1175" i="39"/>
  <c r="J1168" i="39"/>
  <c r="G1251" i="39"/>
  <c r="H1179" i="39"/>
  <c r="G1306" i="39"/>
  <c r="S1094" i="39"/>
  <c r="T1094" i="39" s="1"/>
  <c r="L1094" i="39" s="1"/>
  <c r="G1207" i="39"/>
  <c r="S1160" i="39"/>
  <c r="T1160" i="39" s="1"/>
  <c r="L1160" i="39" s="1"/>
  <c r="G1099" i="39"/>
  <c r="G1100" i="39"/>
  <c r="Q1102" i="39"/>
  <c r="R1102" i="39" s="1"/>
  <c r="M1102" i="39" s="1"/>
  <c r="I1116" i="39"/>
  <c r="G1044" i="39"/>
  <c r="G1081" i="39"/>
  <c r="S1048" i="39"/>
  <c r="T1048" i="39" s="1"/>
  <c r="L1048" i="39" s="1"/>
  <c r="G1445" i="39"/>
  <c r="H1429" i="39"/>
  <c r="S1342" i="39"/>
  <c r="T1342" i="39" s="1"/>
  <c r="L1342" i="39" s="1"/>
  <c r="I1268" i="39"/>
  <c r="J1317" i="39"/>
  <c r="J1121" i="39"/>
  <c r="H1268" i="39"/>
  <c r="I1222" i="39"/>
  <c r="G1265" i="39"/>
  <c r="I1282" i="39"/>
  <c r="O1256" i="39"/>
  <c r="P1256" i="39" s="1"/>
  <c r="N1256" i="39" s="1"/>
  <c r="G1302" i="39"/>
  <c r="G1136" i="39"/>
  <c r="G1062" i="39"/>
  <c r="I1208" i="39"/>
  <c r="I1161" i="39"/>
  <c r="G1114" i="39"/>
  <c r="Q1097" i="39"/>
  <c r="R1097" i="39" s="1"/>
  <c r="M1097" i="39" s="1"/>
  <c r="H1102" i="39"/>
  <c r="S1044" i="39"/>
  <c r="T1044" i="39" s="1"/>
  <c r="L1044" i="39" s="1"/>
  <c r="J1048" i="39"/>
  <c r="S1346" i="39"/>
  <c r="T1346" i="39" s="1"/>
  <c r="L1346" i="39" s="1"/>
  <c r="J1336" i="39"/>
  <c r="Q1377" i="39"/>
  <c r="R1377" i="39" s="1"/>
  <c r="M1377" i="39" s="1"/>
  <c r="G1386" i="39"/>
  <c r="J1331" i="39"/>
  <c r="I1297" i="39"/>
  <c r="H1213" i="39"/>
  <c r="G1203" i="39"/>
  <c r="Q1205" i="39"/>
  <c r="R1205" i="39" s="1"/>
  <c r="M1205" i="39" s="1"/>
  <c r="O1224" i="39"/>
  <c r="P1224" i="39" s="1"/>
  <c r="N1224" i="39" s="1"/>
  <c r="J1158" i="39"/>
  <c r="J1303" i="39"/>
  <c r="H1175" i="39"/>
  <c r="J1170" i="39"/>
  <c r="O1136" i="39"/>
  <c r="P1136" i="39" s="1"/>
  <c r="N1136" i="39" s="1"/>
  <c r="G1119" i="39"/>
  <c r="J1083" i="39"/>
  <c r="H1108" i="39"/>
  <c r="Q1048" i="39"/>
  <c r="R1048" i="39" s="1"/>
  <c r="M1048" i="39" s="1"/>
  <c r="Q1100" i="39"/>
  <c r="R1100" i="39" s="1"/>
  <c r="M1100" i="39" s="1"/>
  <c r="J1105" i="39"/>
  <c r="O1062" i="39"/>
  <c r="P1062" i="39" s="1"/>
  <c r="N1062" i="39" s="1"/>
  <c r="G1356" i="39"/>
  <c r="O1372" i="39"/>
  <c r="P1372" i="39" s="1"/>
  <c r="N1372" i="39" s="1"/>
  <c r="G1145" i="39"/>
  <c r="J1238" i="39"/>
  <c r="Q1373" i="39"/>
  <c r="R1373" i="39" s="1"/>
  <c r="M1373" i="39" s="1"/>
  <c r="I1158" i="39"/>
  <c r="J1235" i="39"/>
  <c r="Q1163" i="39"/>
  <c r="R1163" i="39" s="1"/>
  <c r="M1163" i="39" s="1"/>
  <c r="O1230" i="39"/>
  <c r="P1230" i="39" s="1"/>
  <c r="N1230" i="39" s="1"/>
  <c r="H1280" i="39"/>
  <c r="S1260" i="39"/>
  <c r="T1260" i="39" s="1"/>
  <c r="L1260" i="39" s="1"/>
  <c r="I1286" i="39"/>
  <c r="J1044" i="39"/>
  <c r="Q1147" i="39"/>
  <c r="R1147" i="39" s="1"/>
  <c r="M1147" i="39" s="1"/>
  <c r="H1189" i="39"/>
  <c r="O1099" i="39"/>
  <c r="P1099" i="39" s="1"/>
  <c r="N1099" i="39" s="1"/>
  <c r="S1132" i="39"/>
  <c r="T1132" i="39" s="1"/>
  <c r="L1132" i="39" s="1"/>
  <c r="J1093" i="39"/>
  <c r="Q1093" i="39"/>
  <c r="R1093" i="39" s="1"/>
  <c r="M1093" i="39" s="1"/>
  <c r="G1057" i="39"/>
  <c r="S1093" i="39"/>
  <c r="T1093" i="39" s="1"/>
  <c r="L1093" i="39" s="1"/>
  <c r="J1127" i="39"/>
  <c r="G467" i="39"/>
  <c r="I257" i="39"/>
  <c r="H205" i="39"/>
  <c r="G290" i="39"/>
  <c r="J587" i="39"/>
  <c r="J95" i="39"/>
  <c r="G1021" i="39"/>
  <c r="G882" i="39"/>
  <c r="G603" i="39"/>
  <c r="O753" i="39"/>
  <c r="P753" i="39" s="1"/>
  <c r="N753" i="39" s="1"/>
  <c r="I388" i="39"/>
  <c r="I342" i="39"/>
  <c r="O333" i="39"/>
  <c r="P333" i="39" s="1"/>
  <c r="N333" i="39" s="1"/>
  <c r="H161" i="39"/>
  <c r="H88" i="39"/>
  <c r="H330" i="39"/>
  <c r="H61" i="39"/>
  <c r="J912" i="39"/>
  <c r="J318" i="39"/>
  <c r="G981" i="39"/>
  <c r="G429" i="39"/>
  <c r="G153" i="39"/>
  <c r="O838" i="39"/>
  <c r="P838" i="39" s="1"/>
  <c r="N838" i="39" s="1"/>
  <c r="H211" i="39"/>
  <c r="H169" i="39"/>
  <c r="J1447" i="39"/>
  <c r="G1436" i="39"/>
  <c r="G1215" i="39"/>
  <c r="J1274" i="39"/>
  <c r="G1323" i="39"/>
  <c r="S1222" i="39"/>
  <c r="T1222" i="39" s="1"/>
  <c r="L1222" i="39" s="1"/>
  <c r="I1266" i="39"/>
  <c r="J1218" i="39"/>
  <c r="Q1257" i="39"/>
  <c r="R1257" i="39" s="1"/>
  <c r="M1257" i="39" s="1"/>
  <c r="S1279" i="39"/>
  <c r="T1279" i="39" s="1"/>
  <c r="L1279" i="39" s="1"/>
  <c r="G1244" i="39"/>
  <c r="G1227" i="39"/>
  <c r="I1122" i="39"/>
  <c r="I1084" i="39"/>
  <c r="S1204" i="39"/>
  <c r="T1204" i="39" s="1"/>
  <c r="L1204" i="39" s="1"/>
  <c r="G1144" i="39"/>
  <c r="I1120" i="39"/>
  <c r="J1111" i="39"/>
  <c r="S1104" i="39"/>
  <c r="T1104" i="39" s="1"/>
  <c r="L1104" i="39" s="1"/>
  <c r="Q1050" i="39"/>
  <c r="R1050" i="39" s="1"/>
  <c r="M1050" i="39" s="1"/>
  <c r="I1064" i="39"/>
  <c r="S1364" i="39"/>
  <c r="T1364" i="39" s="1"/>
  <c r="L1364" i="39" s="1"/>
  <c r="G1363" i="39"/>
  <c r="G824" i="39"/>
  <c r="G627" i="39"/>
  <c r="G983" i="39"/>
  <c r="G588" i="39"/>
  <c r="I740" i="39"/>
  <c r="I337" i="39"/>
  <c r="S835" i="39"/>
  <c r="T835" i="39" s="1"/>
  <c r="L835" i="39" s="1"/>
  <c r="S856" i="39"/>
  <c r="T856" i="39" s="1"/>
  <c r="L856" i="39" s="1"/>
  <c r="H114" i="39"/>
  <c r="H125" i="39"/>
  <c r="H240" i="39"/>
  <c r="J611" i="39"/>
  <c r="J145" i="39"/>
  <c r="G885" i="39"/>
  <c r="G724" i="39"/>
  <c r="I353" i="39"/>
  <c r="Q295" i="39"/>
  <c r="R295" i="39" s="1"/>
  <c r="M295" i="39" s="1"/>
  <c r="H173" i="39"/>
  <c r="O773" i="39"/>
  <c r="P773" i="39" s="1"/>
  <c r="N773" i="39" s="1"/>
  <c r="O985" i="39"/>
  <c r="P985" i="39" s="1"/>
  <c r="N985" i="39" s="1"/>
  <c r="I40" i="39"/>
  <c r="G474" i="39"/>
  <c r="I519" i="39"/>
  <c r="J1035" i="39"/>
  <c r="J788" i="39"/>
  <c r="J568" i="39"/>
  <c r="J291" i="39"/>
  <c r="J59" i="39"/>
  <c r="G901" i="39"/>
  <c r="G679" i="39"/>
  <c r="G740" i="39"/>
  <c r="G577" i="39"/>
  <c r="I148" i="39"/>
  <c r="I134" i="39"/>
  <c r="Q841" i="39"/>
  <c r="R841" i="39" s="1"/>
  <c r="M841" i="39" s="1"/>
  <c r="H149" i="39"/>
  <c r="H264" i="39"/>
  <c r="H171" i="39"/>
  <c r="O837" i="39"/>
  <c r="P837" i="39" s="1"/>
  <c r="N837" i="39" s="1"/>
  <c r="I17" i="39"/>
  <c r="I56" i="39"/>
  <c r="G482" i="39"/>
  <c r="I527" i="39"/>
  <c r="J907" i="39"/>
  <c r="J784" i="39"/>
  <c r="J564" i="39"/>
  <c r="J287" i="39"/>
  <c r="Q336" i="39"/>
  <c r="R336" i="39" s="1"/>
  <c r="M336" i="39" s="1"/>
  <c r="S114" i="39"/>
  <c r="T114" i="39" s="1"/>
  <c r="L114" i="39" s="1"/>
  <c r="Q199" i="39"/>
  <c r="R199" i="39" s="1"/>
  <c r="M199" i="39" s="1"/>
  <c r="Q378" i="39"/>
  <c r="R378" i="39" s="1"/>
  <c r="M378" i="39" s="1"/>
  <c r="Q409" i="39"/>
  <c r="R409" i="39" s="1"/>
  <c r="M409" i="39" s="1"/>
  <c r="Q848" i="39"/>
  <c r="R848" i="39" s="1"/>
  <c r="M848" i="39" s="1"/>
  <c r="S552" i="39"/>
  <c r="T552" i="39" s="1"/>
  <c r="L552" i="39" s="1"/>
  <c r="O58" i="39"/>
  <c r="P58" i="39" s="1"/>
  <c r="N58" i="39" s="1"/>
  <c r="O243" i="39"/>
  <c r="P243" i="39" s="1"/>
  <c r="N243" i="39" s="1"/>
  <c r="O890" i="39"/>
  <c r="P890" i="39" s="1"/>
  <c r="N890" i="39" s="1"/>
  <c r="O907" i="39"/>
  <c r="P907" i="39" s="1"/>
  <c r="N907" i="39" s="1"/>
  <c r="O700" i="39"/>
  <c r="P700" i="39" s="1"/>
  <c r="N700" i="39" s="1"/>
  <c r="G168" i="39"/>
  <c r="G195" i="39"/>
  <c r="G214" i="39"/>
  <c r="G598" i="39"/>
  <c r="I643" i="39"/>
  <c r="S792" i="39"/>
  <c r="T792" i="39" s="1"/>
  <c r="L792" i="39" s="1"/>
  <c r="Q641" i="39"/>
  <c r="R641" i="39" s="1"/>
  <c r="M641" i="39" s="1"/>
  <c r="O61" i="39"/>
  <c r="P61" i="39" s="1"/>
  <c r="N61" i="39" s="1"/>
  <c r="O96" i="39"/>
  <c r="P96" i="39" s="1"/>
  <c r="N96" i="39" s="1"/>
  <c r="G137" i="39"/>
  <c r="I34" i="39"/>
  <c r="S903" i="39"/>
  <c r="T903" i="39" s="1"/>
  <c r="L903" i="39" s="1"/>
  <c r="Q328" i="39"/>
  <c r="R328" i="39" s="1"/>
  <c r="M328" i="39" s="1"/>
  <c r="Q638" i="39"/>
  <c r="R638" i="39" s="1"/>
  <c r="M638" i="39" s="1"/>
  <c r="Q706" i="39"/>
  <c r="R706" i="39" s="1"/>
  <c r="M706" i="39" s="1"/>
  <c r="I75" i="39"/>
  <c r="O964" i="39"/>
  <c r="P964" i="39" s="1"/>
  <c r="N964" i="39" s="1"/>
  <c r="S51" i="39"/>
  <c r="T51" i="39" s="1"/>
  <c r="L51" i="39" s="1"/>
  <c r="S120" i="39"/>
  <c r="T120" i="39" s="1"/>
  <c r="L120" i="39" s="1"/>
  <c r="S566" i="39"/>
  <c r="T566" i="39" s="1"/>
  <c r="L566" i="39" s="1"/>
  <c r="S1028" i="39"/>
  <c r="T1028" i="39" s="1"/>
  <c r="L1028" i="39" s="1"/>
  <c r="Q86" i="39"/>
  <c r="R86" i="39" s="1"/>
  <c r="M86" i="39" s="1"/>
  <c r="Q975" i="39"/>
  <c r="R975" i="39" s="1"/>
  <c r="M975" i="39" s="1"/>
  <c r="O286" i="39"/>
  <c r="P286" i="39" s="1"/>
  <c r="N286" i="39" s="1"/>
  <c r="S490" i="39"/>
  <c r="T490" i="39" s="1"/>
  <c r="L490" i="39" s="1"/>
  <c r="S908" i="39"/>
  <c r="T908" i="39" s="1"/>
  <c r="L908" i="39" s="1"/>
  <c r="Q30" i="39"/>
  <c r="R30" i="39" s="1"/>
  <c r="M30" i="39" s="1"/>
  <c r="Q947" i="39"/>
  <c r="R947" i="39" s="1"/>
  <c r="M947" i="39" s="1"/>
  <c r="S550" i="39"/>
  <c r="T550" i="39" s="1"/>
  <c r="L550" i="39" s="1"/>
  <c r="S996" i="39"/>
  <c r="T996" i="39" s="1"/>
  <c r="L996" i="39" s="1"/>
  <c r="Q70" i="39"/>
  <c r="R70" i="39" s="1"/>
  <c r="M70" i="39" s="1"/>
  <c r="Q967" i="39"/>
  <c r="R967" i="39" s="1"/>
  <c r="M967" i="39" s="1"/>
  <c r="O278" i="39"/>
  <c r="P278" i="39" s="1"/>
  <c r="N278" i="39" s="1"/>
  <c r="S888" i="39"/>
  <c r="T888" i="39" s="1"/>
  <c r="L888" i="39" s="1"/>
  <c r="Q653" i="39"/>
  <c r="R653" i="39" s="1"/>
  <c r="M653" i="39" s="1"/>
  <c r="O85" i="39"/>
  <c r="P85" i="39" s="1"/>
  <c r="N85" i="39" s="1"/>
  <c r="O120" i="39"/>
  <c r="P120" i="39" s="1"/>
  <c r="N120" i="39" s="1"/>
  <c r="S963" i="39"/>
  <c r="T963" i="39" s="1"/>
  <c r="L963" i="39" s="1"/>
  <c r="G40" i="39"/>
  <c r="G368" i="39"/>
  <c r="G395" i="39"/>
  <c r="G414" i="39"/>
  <c r="O260" i="39"/>
  <c r="P260" i="39" s="1"/>
  <c r="N260" i="39" s="1"/>
  <c r="S408" i="39"/>
  <c r="T408" i="39" s="1"/>
  <c r="L408" i="39" s="1"/>
  <c r="Q748" i="39"/>
  <c r="R748" i="39" s="1"/>
  <c r="M748" i="39" s="1"/>
  <c r="O71" i="39"/>
  <c r="P71" i="39" s="1"/>
  <c r="N71" i="39" s="1"/>
  <c r="O718" i="39"/>
  <c r="P718" i="39" s="1"/>
  <c r="N718" i="39" s="1"/>
  <c r="O735" i="39"/>
  <c r="P735" i="39" s="1"/>
  <c r="N735" i="39" s="1"/>
  <c r="O528" i="39"/>
  <c r="P528" i="39" s="1"/>
  <c r="N528" i="39" s="1"/>
  <c r="G26" i="39"/>
  <c r="Q174" i="39"/>
  <c r="R174" i="39" s="1"/>
  <c r="M174" i="39" s="1"/>
  <c r="Q709" i="39"/>
  <c r="R709" i="39" s="1"/>
  <c r="M709" i="39" s="1"/>
  <c r="O229" i="39"/>
  <c r="P229" i="39" s="1"/>
  <c r="N229" i="39" s="1"/>
  <c r="O264" i="39"/>
  <c r="P264" i="39" s="1"/>
  <c r="N264" i="39" s="1"/>
  <c r="Q710" i="39"/>
  <c r="R710" i="39" s="1"/>
  <c r="M710" i="39" s="1"/>
  <c r="G84" i="39"/>
  <c r="S191" i="39"/>
  <c r="T191" i="39" s="1"/>
  <c r="L191" i="39" s="1"/>
  <c r="S600" i="39"/>
  <c r="T600" i="39" s="1"/>
  <c r="L600" i="39" s="1"/>
  <c r="S975" i="39"/>
  <c r="T975" i="39" s="1"/>
  <c r="L975" i="39" s="1"/>
  <c r="Q443" i="39"/>
  <c r="R443" i="39" s="1"/>
  <c r="M443" i="39" s="1"/>
  <c r="Q540" i="39"/>
  <c r="R540" i="39" s="1"/>
  <c r="M540" i="39" s="1"/>
  <c r="Q344" i="39"/>
  <c r="R344" i="39" s="1"/>
  <c r="M344" i="39" s="1"/>
  <c r="S741" i="39"/>
  <c r="T741" i="39" s="1"/>
  <c r="L741" i="39" s="1"/>
  <c r="Q13" i="39"/>
  <c r="R13" i="39" s="1"/>
  <c r="M13" i="39" s="1"/>
  <c r="Q479" i="39"/>
  <c r="R479" i="39" s="1"/>
  <c r="M479" i="39" s="1"/>
  <c r="S242" i="39"/>
  <c r="T242" i="39" s="1"/>
  <c r="L242" i="39" s="1"/>
  <c r="S124" i="39"/>
  <c r="T124" i="39" s="1"/>
  <c r="L124" i="39" s="1"/>
  <c r="Q410" i="39"/>
  <c r="R410" i="39" s="1"/>
  <c r="M410" i="39" s="1"/>
  <c r="Q473" i="39"/>
  <c r="R473" i="39" s="1"/>
  <c r="M473" i="39" s="1"/>
  <c r="Q880" i="39"/>
  <c r="R880" i="39" s="1"/>
  <c r="M880" i="39" s="1"/>
  <c r="S917" i="39"/>
  <c r="T917" i="39" s="1"/>
  <c r="L917" i="39" s="1"/>
  <c r="O122" i="39"/>
  <c r="P122" i="39" s="1"/>
  <c r="N122" i="39" s="1"/>
  <c r="O275" i="39"/>
  <c r="P275" i="39" s="1"/>
  <c r="N275" i="39" s="1"/>
  <c r="O922" i="39"/>
  <c r="P922" i="39" s="1"/>
  <c r="N922" i="39" s="1"/>
  <c r="O939" i="39"/>
  <c r="P939" i="39" s="1"/>
  <c r="N939" i="39" s="1"/>
  <c r="O732" i="39"/>
  <c r="P732" i="39" s="1"/>
  <c r="N732" i="39" s="1"/>
  <c r="G184" i="39"/>
  <c r="G211" i="39"/>
  <c r="G230" i="39"/>
  <c r="G614" i="39"/>
  <c r="I659" i="39"/>
  <c r="Q14" i="39"/>
  <c r="R14" i="39" s="1"/>
  <c r="M14" i="39" s="1"/>
  <c r="Q673" i="39"/>
  <c r="R673" i="39" s="1"/>
  <c r="M673" i="39" s="1"/>
  <c r="O125" i="39"/>
  <c r="P125" i="39" s="1"/>
  <c r="N125" i="39" s="1"/>
  <c r="O160" i="39"/>
  <c r="P160" i="39" s="1"/>
  <c r="N160" i="39" s="1"/>
  <c r="Q408" i="39"/>
  <c r="R408" i="39" s="1"/>
  <c r="M408" i="39" s="1"/>
  <c r="I50" i="39"/>
  <c r="S652" i="39"/>
  <c r="T652" i="39" s="1"/>
  <c r="L652" i="39" s="1"/>
  <c r="O234" i="39"/>
  <c r="P234" i="39" s="1"/>
  <c r="N234" i="39" s="1"/>
  <c r="O347" i="39"/>
  <c r="P347" i="39" s="1"/>
  <c r="N347" i="39" s="1"/>
  <c r="O994" i="39"/>
  <c r="P994" i="39" s="1"/>
  <c r="N994" i="39" s="1"/>
  <c r="O1011" i="39"/>
  <c r="P1011" i="39" s="1"/>
  <c r="N1011" i="39" s="1"/>
  <c r="O804" i="39"/>
  <c r="P804" i="39" s="1"/>
  <c r="N804" i="39" s="1"/>
  <c r="G220" i="39"/>
  <c r="G247" i="39"/>
  <c r="G266" i="39"/>
  <c r="G650" i="39"/>
  <c r="I695" i="39"/>
  <c r="G356" i="39"/>
  <c r="G383" i="39"/>
  <c r="G402" i="39"/>
  <c r="G786" i="39"/>
  <c r="J904" i="39"/>
  <c r="J668" i="39"/>
  <c r="J396" i="39"/>
  <c r="J92" i="39"/>
  <c r="G928" i="39"/>
  <c r="G962" i="39"/>
  <c r="G823" i="39"/>
  <c r="I363" i="39"/>
  <c r="G345" i="39"/>
  <c r="O553" i="39"/>
  <c r="P553" i="39" s="1"/>
  <c r="N553" i="39" s="1"/>
  <c r="O1030" i="39"/>
  <c r="P1030" i="39" s="1"/>
  <c r="N1030" i="39" s="1"/>
  <c r="H257" i="39"/>
  <c r="H99" i="39"/>
  <c r="H106" i="39"/>
  <c r="H54" i="39"/>
  <c r="J560" i="39"/>
  <c r="J131" i="39"/>
  <c r="G938" i="39"/>
  <c r="I139" i="39"/>
  <c r="I262" i="39"/>
  <c r="H117" i="39"/>
  <c r="H75" i="39"/>
  <c r="G204" i="39"/>
  <c r="G231" i="39"/>
  <c r="G250" i="39"/>
  <c r="G634" i="39"/>
  <c r="I679" i="39"/>
  <c r="J929" i="39"/>
  <c r="J627" i="39"/>
  <c r="J488" i="39"/>
  <c r="J214" i="39"/>
  <c r="G792" i="39"/>
  <c r="G595" i="39"/>
  <c r="G975" i="39"/>
  <c r="G580" i="39"/>
  <c r="I724" i="39"/>
  <c r="I321" i="39"/>
  <c r="G109" i="39"/>
  <c r="Q462" i="39"/>
  <c r="R462" i="39" s="1"/>
  <c r="M462" i="39" s="1"/>
  <c r="H130" i="39"/>
  <c r="H141" i="39"/>
  <c r="H256" i="39"/>
  <c r="G212" i="39"/>
  <c r="G239" i="39"/>
  <c r="G258" i="39"/>
  <c r="G642" i="39"/>
  <c r="I687" i="39"/>
  <c r="J897" i="39"/>
  <c r="J619" i="39"/>
  <c r="J484" i="39"/>
  <c r="Q422" i="39"/>
  <c r="R422" i="39" s="1"/>
  <c r="M422" i="39" s="1"/>
  <c r="Q497" i="39"/>
  <c r="R497" i="39" s="1"/>
  <c r="M497" i="39" s="1"/>
  <c r="S601" i="39"/>
  <c r="T601" i="39" s="1"/>
  <c r="L601" i="39" s="1"/>
  <c r="Q160" i="39"/>
  <c r="R160" i="39" s="1"/>
  <c r="M160" i="39" s="1"/>
  <c r="S816" i="39"/>
  <c r="T816" i="39" s="1"/>
  <c r="L816" i="39" s="1"/>
  <c r="Q823" i="39"/>
  <c r="R823" i="39" s="1"/>
  <c r="M823" i="39" s="1"/>
  <c r="O134" i="39"/>
  <c r="P134" i="39" s="1"/>
  <c r="N134" i="39" s="1"/>
  <c r="Q414" i="39"/>
  <c r="R414" i="39" s="1"/>
  <c r="M414" i="39" s="1"/>
  <c r="Q549" i="39"/>
  <c r="R549" i="39" s="1"/>
  <c r="M549" i="39" s="1"/>
  <c r="Q862" i="39"/>
  <c r="R862" i="39" s="1"/>
  <c r="M862" i="39" s="1"/>
  <c r="Q930" i="39"/>
  <c r="R930" i="39" s="1"/>
  <c r="M930" i="39" s="1"/>
  <c r="I103" i="39"/>
  <c r="O1020" i="39"/>
  <c r="P1020" i="39" s="1"/>
  <c r="N1020" i="39" s="1"/>
  <c r="G328" i="39"/>
  <c r="G355" i="39"/>
  <c r="G374" i="39"/>
  <c r="G758" i="39"/>
  <c r="O497" i="39"/>
  <c r="P497" i="39" s="1"/>
  <c r="N497" i="39" s="1"/>
  <c r="S672" i="39"/>
  <c r="T672" i="39" s="1"/>
  <c r="L672" i="39" s="1"/>
  <c r="Q961" i="39"/>
  <c r="R961" i="39" s="1"/>
  <c r="M961" i="39" s="1"/>
  <c r="O574" i="39"/>
  <c r="P574" i="39" s="1"/>
  <c r="N574" i="39" s="1"/>
  <c r="O591" i="39"/>
  <c r="P591" i="39" s="1"/>
  <c r="N591" i="39" s="1"/>
  <c r="O321" i="39"/>
  <c r="P321" i="39" s="1"/>
  <c r="N321" i="39" s="1"/>
  <c r="O501" i="39"/>
  <c r="P501" i="39" s="1"/>
  <c r="N501" i="39" s="1"/>
  <c r="Q318" i="39"/>
  <c r="R318" i="39" s="1"/>
  <c r="M318" i="39" s="1"/>
  <c r="Q533" i="39"/>
  <c r="R533" i="39" s="1"/>
  <c r="M533" i="39" s="1"/>
  <c r="Q894" i="39"/>
  <c r="R894" i="39" s="1"/>
  <c r="M894" i="39" s="1"/>
  <c r="Q962" i="39"/>
  <c r="R962" i="39" s="1"/>
  <c r="M962" i="39" s="1"/>
  <c r="I107" i="39"/>
  <c r="O1028" i="39"/>
  <c r="P1028" i="39" s="1"/>
  <c r="N1028" i="39" s="1"/>
  <c r="S197" i="39"/>
  <c r="T197" i="39" s="1"/>
  <c r="L197" i="39" s="1"/>
  <c r="S210" i="39"/>
  <c r="T210" i="39" s="1"/>
  <c r="L210" i="39" s="1"/>
  <c r="Q247" i="39"/>
  <c r="R247" i="39" s="1"/>
  <c r="M247" i="39" s="1"/>
  <c r="Q402" i="39"/>
  <c r="R402" i="39" s="1"/>
  <c r="M402" i="39" s="1"/>
  <c r="Q457" i="39"/>
  <c r="R457" i="39" s="1"/>
  <c r="M457" i="39" s="1"/>
  <c r="Q872" i="39"/>
  <c r="R872" i="39" s="1"/>
  <c r="M872" i="39" s="1"/>
  <c r="S359" i="39"/>
  <c r="T359" i="39" s="1"/>
  <c r="L359" i="39" s="1"/>
  <c r="Q20" i="39"/>
  <c r="R20" i="39" s="1"/>
  <c r="M20" i="39" s="1"/>
  <c r="S628" i="39"/>
  <c r="T628" i="39" s="1"/>
  <c r="L628" i="39" s="1"/>
  <c r="Q755" i="39"/>
  <c r="R755" i="39" s="1"/>
  <c r="M755" i="39" s="1"/>
  <c r="S678" i="39"/>
  <c r="T678" i="39" s="1"/>
  <c r="L678" i="39" s="1"/>
  <c r="Q218" i="39"/>
  <c r="R218" i="39" s="1"/>
  <c r="M218" i="39" s="1"/>
  <c r="Q198" i="39"/>
  <c r="R198" i="39" s="1"/>
  <c r="M198" i="39" s="1"/>
  <c r="Q1031" i="39"/>
  <c r="R1031" i="39" s="1"/>
  <c r="M1031" i="39" s="1"/>
  <c r="O342" i="39"/>
  <c r="P342" i="39" s="1"/>
  <c r="N342" i="39" s="1"/>
  <c r="Q311" i="39"/>
  <c r="R311" i="39" s="1"/>
  <c r="M311" i="39" s="1"/>
  <c r="Q717" i="39"/>
  <c r="R717" i="39" s="1"/>
  <c r="M717" i="39" s="1"/>
  <c r="O213" i="39"/>
  <c r="P213" i="39" s="1"/>
  <c r="N213" i="39" s="1"/>
  <c r="O248" i="39"/>
  <c r="P248" i="39" s="1"/>
  <c r="N248" i="39" s="1"/>
  <c r="Q678" i="39"/>
  <c r="R678" i="39" s="1"/>
  <c r="M678" i="39" s="1"/>
  <c r="G72" i="39"/>
  <c r="G400" i="39"/>
  <c r="G427" i="39"/>
  <c r="G446" i="39"/>
  <c r="G95" i="39"/>
  <c r="S52" i="39"/>
  <c r="T52" i="39" s="1"/>
  <c r="L52" i="39" s="1"/>
  <c r="Q876" i="39"/>
  <c r="R876" i="39" s="1"/>
  <c r="M876" i="39" s="1"/>
  <c r="O135" i="39"/>
  <c r="P135" i="39" s="1"/>
  <c r="N135" i="39" s="1"/>
  <c r="O782" i="39"/>
  <c r="P782" i="39" s="1"/>
  <c r="N782" i="39" s="1"/>
  <c r="O799" i="39"/>
  <c r="P799" i="39" s="1"/>
  <c r="N799" i="39" s="1"/>
  <c r="O592" i="39"/>
  <c r="P592" i="39" s="1"/>
  <c r="N592" i="39" s="1"/>
  <c r="G90" i="39"/>
  <c r="Q471" i="39"/>
  <c r="R471" i="39" s="1"/>
  <c r="M471" i="39" s="1"/>
  <c r="Q773" i="39"/>
  <c r="R773" i="39" s="1"/>
  <c r="M773" i="39" s="1"/>
  <c r="O357" i="39"/>
  <c r="P357" i="39" s="1"/>
  <c r="N357" i="39" s="1"/>
  <c r="O392" i="39"/>
  <c r="P392" i="39" s="1"/>
  <c r="N392" i="39" s="1"/>
  <c r="Q966" i="39"/>
  <c r="R966" i="39" s="1"/>
  <c r="M966" i="39" s="1"/>
  <c r="G116" i="39"/>
  <c r="H97" i="39"/>
  <c r="S553" i="39"/>
  <c r="T553" i="39" s="1"/>
  <c r="L553" i="39" s="1"/>
  <c r="Q112" i="39"/>
  <c r="R112" i="39" s="1"/>
  <c r="M112" i="39" s="1"/>
  <c r="S768" i="39"/>
  <c r="T768" i="39" s="1"/>
  <c r="L768" i="39" s="1"/>
  <c r="Q799" i="39"/>
  <c r="R799" i="39" s="1"/>
  <c r="M799" i="39" s="1"/>
  <c r="O110" i="39"/>
  <c r="P110" i="39" s="1"/>
  <c r="N110" i="39" s="1"/>
  <c r="S355" i="39"/>
  <c r="T355" i="39" s="1"/>
  <c r="L355" i="39" s="1"/>
  <c r="Q353" i="39"/>
  <c r="R353" i="39" s="1"/>
  <c r="M353" i="39" s="1"/>
  <c r="Q287" i="39"/>
  <c r="R287" i="39" s="1"/>
  <c r="M287" i="39" s="1"/>
  <c r="S883" i="39"/>
  <c r="T883" i="39" s="1"/>
  <c r="L883" i="39" s="1"/>
  <c r="S913" i="39"/>
  <c r="T913" i="39" s="1"/>
  <c r="L913" i="39" s="1"/>
  <c r="Q181" i="39"/>
  <c r="R181" i="39" s="1"/>
  <c r="M181" i="39" s="1"/>
  <c r="Q563" i="39"/>
  <c r="R563" i="39" s="1"/>
  <c r="M563" i="39" s="1"/>
  <c r="Q688" i="39"/>
  <c r="R688" i="39" s="1"/>
  <c r="M688" i="39" s="1"/>
  <c r="S336" i="39"/>
  <c r="T336" i="39" s="1"/>
  <c r="L336" i="39" s="1"/>
  <c r="Q772" i="39"/>
  <c r="R772" i="39" s="1"/>
  <c r="M772" i="39" s="1"/>
  <c r="O83" i="39"/>
  <c r="P83" i="39" s="1"/>
  <c r="N83" i="39" s="1"/>
  <c r="O730" i="39"/>
  <c r="P730" i="39" s="1"/>
  <c r="N730" i="39" s="1"/>
  <c r="O747" i="39"/>
  <c r="P747" i="39" s="1"/>
  <c r="N747" i="39" s="1"/>
  <c r="O540" i="39"/>
  <c r="P540" i="39" s="1"/>
  <c r="N540" i="39" s="1"/>
  <c r="I36" i="39"/>
  <c r="G91" i="39"/>
  <c r="I128" i="39"/>
  <c r="G518" i="39"/>
  <c r="I563" i="39"/>
  <c r="Q391" i="39"/>
  <c r="R391" i="39" s="1"/>
  <c r="M391" i="39" s="1"/>
  <c r="Q737" i="39"/>
  <c r="R737" i="39" s="1"/>
  <c r="M737" i="39" s="1"/>
  <c r="O253" i="39"/>
  <c r="P253" i="39" s="1"/>
  <c r="N253" i="39" s="1"/>
  <c r="O288" i="39"/>
  <c r="P288" i="39" s="1"/>
  <c r="N288" i="39" s="1"/>
  <c r="Q758" i="39"/>
  <c r="R758" i="39" s="1"/>
  <c r="M758" i="39" s="1"/>
  <c r="I82" i="39"/>
  <c r="Q164" i="39"/>
  <c r="R164" i="39" s="1"/>
  <c r="M164" i="39" s="1"/>
  <c r="O362" i="39"/>
  <c r="P362" i="39" s="1"/>
  <c r="N362" i="39" s="1"/>
  <c r="O411" i="39"/>
  <c r="P411" i="39" s="1"/>
  <c r="N411" i="39" s="1"/>
  <c r="G18" i="39"/>
  <c r="I27" i="39"/>
  <c r="O868" i="39"/>
  <c r="P868" i="39" s="1"/>
  <c r="N868" i="39" s="1"/>
  <c r="G252" i="39"/>
  <c r="G279" i="39"/>
  <c r="G298" i="39"/>
  <c r="G682" i="39"/>
  <c r="I727" i="39"/>
  <c r="G388" i="39"/>
  <c r="G415" i="39"/>
  <c r="G434" i="39"/>
  <c r="O993" i="39"/>
  <c r="P993" i="39" s="1"/>
  <c r="N993" i="39" s="1"/>
  <c r="J872" i="39"/>
  <c r="J652" i="39"/>
  <c r="J384" i="39"/>
  <c r="J143" i="39"/>
  <c r="G800" i="39"/>
  <c r="G930" i="39"/>
  <c r="G791" i="39"/>
  <c r="I235" i="39"/>
  <c r="G39" i="39"/>
  <c r="I438" i="39"/>
  <c r="O774" i="39"/>
  <c r="P774" i="39" s="1"/>
  <c r="N774" i="39" s="1"/>
  <c r="H85" i="39"/>
  <c r="H163" i="39"/>
  <c r="H170" i="39"/>
  <c r="H265" i="39"/>
  <c r="J528" i="39"/>
  <c r="J53" i="39"/>
  <c r="G874" i="39"/>
  <c r="G673" i="39"/>
  <c r="O533" i="39"/>
  <c r="P533" i="39" s="1"/>
  <c r="N533" i="39" s="1"/>
  <c r="H245" i="39"/>
  <c r="H203" i="39"/>
  <c r="G236" i="39"/>
  <c r="G263" i="39"/>
  <c r="G282" i="39"/>
  <c r="G666" i="39"/>
  <c r="I711" i="39"/>
  <c r="J1024" i="39"/>
  <c r="J595" i="39"/>
  <c r="J472" i="39"/>
  <c r="Q575" i="39"/>
  <c r="R575" i="39" s="1"/>
  <c r="M575" i="39" s="1"/>
  <c r="S456" i="39"/>
  <c r="T456" i="39" s="1"/>
  <c r="L456" i="39" s="1"/>
  <c r="S810" i="39"/>
  <c r="T810" i="39" s="1"/>
  <c r="L810" i="39" s="1"/>
  <c r="Q506" i="39"/>
  <c r="R506" i="39" s="1"/>
  <c r="M506" i="39" s="1"/>
  <c r="Q631" i="39"/>
  <c r="R631" i="39" s="1"/>
  <c r="M631" i="39" s="1"/>
  <c r="Q976" i="39"/>
  <c r="R976" i="39" s="1"/>
  <c r="M976" i="39" s="1"/>
  <c r="Q100" i="39"/>
  <c r="R100" i="39" s="1"/>
  <c r="M100" i="39" s="1"/>
  <c r="O314" i="39"/>
  <c r="P314" i="39" s="1"/>
  <c r="N314" i="39" s="1"/>
  <c r="O371" i="39"/>
  <c r="P371" i="39" s="1"/>
  <c r="N371" i="39" s="1"/>
  <c r="O1018" i="39"/>
  <c r="P1018" i="39" s="1"/>
  <c r="N1018" i="39" s="1"/>
  <c r="O1035" i="39"/>
  <c r="P1035" i="39" s="1"/>
  <c r="N1035" i="39" s="1"/>
  <c r="O828" i="39"/>
  <c r="P828" i="39" s="1"/>
  <c r="N828" i="39" s="1"/>
  <c r="G232" i="39"/>
  <c r="G259" i="39"/>
  <c r="G278" i="39"/>
  <c r="G662" i="39"/>
  <c r="I707" i="39"/>
  <c r="Q580" i="39"/>
  <c r="R580" i="39" s="1"/>
  <c r="M580" i="39" s="1"/>
  <c r="Q1025" i="39"/>
  <c r="R1025" i="39" s="1"/>
  <c r="M1025" i="39" s="1"/>
  <c r="O638" i="39"/>
  <c r="P638" i="39" s="1"/>
  <c r="N638" i="39" s="1"/>
  <c r="O655" i="39"/>
  <c r="P655" i="39" s="1"/>
  <c r="N655" i="39" s="1"/>
  <c r="O447" i="39"/>
  <c r="P447" i="39" s="1"/>
  <c r="N447" i="39" s="1"/>
  <c r="O757" i="39"/>
  <c r="P757" i="39" s="1"/>
  <c r="N757" i="39" s="1"/>
  <c r="Q574" i="39"/>
  <c r="R574" i="39" s="1"/>
  <c r="M574" i="39" s="1"/>
  <c r="Q629" i="39"/>
  <c r="R629" i="39" s="1"/>
  <c r="M629" i="39" s="1"/>
  <c r="O69" i="39"/>
  <c r="P69" i="39" s="1"/>
  <c r="N69" i="39" s="1"/>
  <c r="O104" i="39"/>
  <c r="P104" i="39" s="1"/>
  <c r="N104" i="39" s="1"/>
  <c r="S707" i="39"/>
  <c r="T707" i="39" s="1"/>
  <c r="L707" i="39" s="1"/>
  <c r="G44" i="39"/>
  <c r="S649" i="39"/>
  <c r="T649" i="39" s="1"/>
  <c r="L649" i="39" s="1"/>
  <c r="Q208" i="39"/>
  <c r="R208" i="39" s="1"/>
  <c r="M208" i="39" s="1"/>
  <c r="S864" i="39"/>
  <c r="T864" i="39" s="1"/>
  <c r="L864" i="39" s="1"/>
  <c r="Q847" i="39"/>
  <c r="R847" i="39" s="1"/>
  <c r="M847" i="39" s="1"/>
  <c r="O158" i="39"/>
  <c r="P158" i="39" s="1"/>
  <c r="N158" i="39" s="1"/>
  <c r="S231" i="39"/>
  <c r="T231" i="39" s="1"/>
  <c r="L231" i="39" s="1"/>
  <c r="Q321" i="39"/>
  <c r="R321" i="39" s="1"/>
  <c r="M321" i="39" s="1"/>
  <c r="Q271" i="39"/>
  <c r="R271" i="39" s="1"/>
  <c r="M271" i="39" s="1"/>
  <c r="S755" i="39"/>
  <c r="T755" i="39" s="1"/>
  <c r="L755" i="39" s="1"/>
  <c r="S881" i="39"/>
  <c r="T881" i="39" s="1"/>
  <c r="L881" i="39" s="1"/>
  <c r="Q149" i="39"/>
  <c r="R149" i="39" s="1"/>
  <c r="M149" i="39" s="1"/>
  <c r="Q547" i="39"/>
  <c r="R547" i="39" s="1"/>
  <c r="M547" i="39" s="1"/>
  <c r="Q672" i="39"/>
  <c r="R672" i="39" s="1"/>
  <c r="M672" i="39" s="1"/>
  <c r="S789" i="39"/>
  <c r="T789" i="39" s="1"/>
  <c r="L789" i="39" s="1"/>
  <c r="O90" i="39"/>
  <c r="P90" i="39" s="1"/>
  <c r="N90" i="39" s="1"/>
  <c r="O259" i="39"/>
  <c r="P259" i="39" s="1"/>
  <c r="N259" i="39" s="1"/>
  <c r="O906" i="39"/>
  <c r="P906" i="39" s="1"/>
  <c r="N906" i="39" s="1"/>
  <c r="O923" i="39"/>
  <c r="P923" i="39" s="1"/>
  <c r="N923" i="39" s="1"/>
  <c r="O716" i="39"/>
  <c r="P716" i="39" s="1"/>
  <c r="N716" i="39" s="1"/>
  <c r="G176" i="39"/>
  <c r="G203" i="39"/>
  <c r="G222" i="39"/>
  <c r="G606" i="39"/>
  <c r="I651" i="39"/>
  <c r="Q327" i="39"/>
  <c r="R327" i="39" s="1"/>
  <c r="M327" i="39" s="1"/>
  <c r="Q721" i="39"/>
  <c r="R721" i="39" s="1"/>
  <c r="M721" i="39" s="1"/>
  <c r="O221" i="39"/>
  <c r="P221" i="39" s="1"/>
  <c r="N221" i="39" s="1"/>
  <c r="O256" i="39"/>
  <c r="P256" i="39" s="1"/>
  <c r="N256" i="39" s="1"/>
  <c r="Q694" i="39"/>
  <c r="R694" i="39" s="1"/>
  <c r="M694" i="39" s="1"/>
  <c r="I74" i="39"/>
  <c r="Q203" i="39"/>
  <c r="R203" i="39" s="1"/>
  <c r="M203" i="39" s="1"/>
  <c r="O202" i="39"/>
  <c r="P202" i="39" s="1"/>
  <c r="N202" i="39" s="1"/>
  <c r="O331" i="39"/>
  <c r="P331" i="39" s="1"/>
  <c r="N331" i="39" s="1"/>
  <c r="O978" i="39"/>
  <c r="P978" i="39" s="1"/>
  <c r="N978" i="39" s="1"/>
  <c r="O995" i="39"/>
  <c r="P995" i="39" s="1"/>
  <c r="N995" i="39" s="1"/>
  <c r="O788" i="39"/>
  <c r="P788" i="39" s="1"/>
  <c r="N788" i="39" s="1"/>
  <c r="S489" i="39"/>
  <c r="T489" i="39" s="1"/>
  <c r="L489" i="39" s="1"/>
  <c r="S360" i="39"/>
  <c r="T360" i="39" s="1"/>
  <c r="L360" i="39" s="1"/>
  <c r="S762" i="39"/>
  <c r="T762" i="39" s="1"/>
  <c r="L762" i="39" s="1"/>
  <c r="Q482" i="39"/>
  <c r="R482" i="39" s="1"/>
  <c r="M482" i="39" s="1"/>
  <c r="Q607" i="39"/>
  <c r="R607" i="39" s="1"/>
  <c r="M607" i="39" s="1"/>
  <c r="Q952" i="39"/>
  <c r="R952" i="39" s="1"/>
  <c r="M952" i="39" s="1"/>
  <c r="S244" i="39"/>
  <c r="T244" i="39" s="1"/>
  <c r="L244" i="39" s="1"/>
  <c r="S716" i="39"/>
  <c r="T716" i="39" s="1"/>
  <c r="L716" i="39" s="1"/>
  <c r="S968" i="39"/>
  <c r="T968" i="39" s="1"/>
  <c r="L968" i="39" s="1"/>
  <c r="Q899" i="39"/>
  <c r="R899" i="39" s="1"/>
  <c r="M899" i="39" s="1"/>
  <c r="S611" i="39"/>
  <c r="T611" i="39" s="1"/>
  <c r="L611" i="39" s="1"/>
  <c r="S831" i="39"/>
  <c r="T831" i="39" s="1"/>
  <c r="L831" i="39" s="1"/>
  <c r="Q371" i="39"/>
  <c r="R371" i="39" s="1"/>
  <c r="M371" i="39" s="1"/>
  <c r="Q388" i="39"/>
  <c r="R388" i="39" s="1"/>
  <c r="M388" i="39" s="1"/>
  <c r="S891" i="39"/>
  <c r="T891" i="39" s="1"/>
  <c r="L891" i="39" s="1"/>
  <c r="Q923" i="39"/>
  <c r="R923" i="39" s="1"/>
  <c r="M923" i="39" s="1"/>
  <c r="Q925" i="39"/>
  <c r="R925" i="39" s="1"/>
  <c r="M925" i="39" s="1"/>
  <c r="O538" i="39"/>
  <c r="P538" i="39" s="1"/>
  <c r="N538" i="39" s="1"/>
  <c r="O555" i="39"/>
  <c r="P555" i="39" s="1"/>
  <c r="N555" i="39" s="1"/>
  <c r="O249" i="39"/>
  <c r="P249" i="39" s="1"/>
  <c r="N249" i="39" s="1"/>
  <c r="O268" i="39"/>
  <c r="P268" i="39" s="1"/>
  <c r="N268" i="39" s="1"/>
  <c r="O569" i="39"/>
  <c r="P569" i="39" s="1"/>
  <c r="N569" i="39" s="1"/>
  <c r="O717" i="39"/>
  <c r="P717" i="39" s="1"/>
  <c r="N717" i="39" s="1"/>
  <c r="I355" i="39"/>
  <c r="I467" i="39"/>
  <c r="Q43" i="39"/>
  <c r="R43" i="39" s="1"/>
  <c r="M43" i="39" s="1"/>
  <c r="O130" i="39"/>
  <c r="P130" i="39" s="1"/>
  <c r="N130" i="39" s="1"/>
  <c r="O279" i="39"/>
  <c r="P279" i="39" s="1"/>
  <c r="N279" i="39" s="1"/>
  <c r="O926" i="39"/>
  <c r="P926" i="39" s="1"/>
  <c r="N926" i="39" s="1"/>
  <c r="O943" i="39"/>
  <c r="P943" i="39" s="1"/>
  <c r="N943" i="39" s="1"/>
  <c r="O736" i="39"/>
  <c r="P736" i="39" s="1"/>
  <c r="N736" i="39" s="1"/>
  <c r="I186" i="39"/>
  <c r="S819" i="39"/>
  <c r="T819" i="39" s="1"/>
  <c r="L819" i="39" s="1"/>
  <c r="Q981" i="39"/>
  <c r="R981" i="39" s="1"/>
  <c r="M981" i="39" s="1"/>
  <c r="O610" i="39"/>
  <c r="P610" i="39" s="1"/>
  <c r="N610" i="39" s="1"/>
  <c r="O627" i="39"/>
  <c r="P627" i="39" s="1"/>
  <c r="N627" i="39" s="1"/>
  <c r="O393" i="39"/>
  <c r="P393" i="39" s="1"/>
  <c r="N393" i="39" s="1"/>
  <c r="O645" i="39"/>
  <c r="P645" i="39" s="1"/>
  <c r="N645" i="39" s="1"/>
  <c r="O857" i="39"/>
  <c r="P857" i="39" s="1"/>
  <c r="N857" i="39" s="1"/>
  <c r="O1005" i="39"/>
  <c r="P1005" i="39" s="1"/>
  <c r="N1005" i="39" s="1"/>
  <c r="G458" i="39"/>
  <c r="I503" i="39"/>
  <c r="G164" i="39"/>
  <c r="G191" i="39"/>
  <c r="G210" i="39"/>
  <c r="G594" i="39"/>
  <c r="I639" i="39"/>
  <c r="J895" i="39"/>
  <c r="J728" i="39"/>
  <c r="J508" i="39"/>
  <c r="J26" i="39"/>
  <c r="G952" i="39"/>
  <c r="G755" i="39"/>
  <c r="G1015" i="39"/>
  <c r="G620" i="39"/>
  <c r="O545" i="39"/>
  <c r="P545" i="39" s="1"/>
  <c r="N545" i="39" s="1"/>
  <c r="I401" i="39"/>
  <c r="O209" i="39"/>
  <c r="P209" i="39" s="1"/>
  <c r="N209" i="39" s="1"/>
  <c r="Q843" i="39"/>
  <c r="R843" i="39" s="1"/>
  <c r="M843" i="39" s="1"/>
  <c r="H50" i="39"/>
  <c r="H49" i="39"/>
  <c r="H176" i="39"/>
  <c r="J732" i="39"/>
  <c r="J267" i="39"/>
  <c r="G949" i="39"/>
  <c r="G788" i="39"/>
  <c r="O188" i="39"/>
  <c r="P188" i="39" s="1"/>
  <c r="N188" i="39" s="1"/>
  <c r="Q988" i="39"/>
  <c r="R988" i="39" s="1"/>
  <c r="M988" i="39" s="1"/>
  <c r="H25" i="39"/>
  <c r="O517" i="39"/>
  <c r="P517" i="39" s="1"/>
  <c r="N517" i="39" s="1"/>
  <c r="O729" i="39"/>
  <c r="P729" i="39" s="1"/>
  <c r="N729" i="39" s="1"/>
  <c r="O877" i="39"/>
  <c r="P877" i="39" s="1"/>
  <c r="N877" i="39" s="1"/>
  <c r="I435" i="39"/>
  <c r="I487" i="39"/>
  <c r="J804" i="39"/>
  <c r="J401" i="39"/>
  <c r="J307" i="39"/>
  <c r="J91" i="39"/>
  <c r="G933" i="39"/>
  <c r="G794" i="39"/>
  <c r="G772" i="39"/>
  <c r="G641" i="39"/>
  <c r="I212" i="39"/>
  <c r="G82" i="39"/>
  <c r="O63" i="39"/>
  <c r="P63" i="39" s="1"/>
  <c r="N63" i="39" s="1"/>
  <c r="H81" i="39"/>
  <c r="H200" i="39"/>
  <c r="H107" i="39"/>
  <c r="O581" i="39"/>
  <c r="P581" i="39" s="1"/>
  <c r="N581" i="39" s="1"/>
  <c r="O793" i="39"/>
  <c r="P793" i="39" s="1"/>
  <c r="N793" i="39" s="1"/>
  <c r="O941" i="39"/>
  <c r="P941" i="39" s="1"/>
  <c r="N941" i="39" s="1"/>
  <c r="G451" i="39"/>
  <c r="I495" i="39"/>
  <c r="J13" i="39"/>
  <c r="J800" i="39"/>
  <c r="J393" i="39"/>
  <c r="J303" i="39"/>
  <c r="G837" i="39"/>
  <c r="O573" i="39"/>
  <c r="P573" i="39" s="1"/>
  <c r="N573" i="39" s="1"/>
  <c r="H362" i="39"/>
  <c r="G162" i="39"/>
  <c r="J752" i="39"/>
  <c r="J135" i="39"/>
  <c r="G575" i="39"/>
  <c r="G914" i="39"/>
  <c r="G731" i="39"/>
  <c r="I171" i="39"/>
  <c r="Q89" i="39"/>
  <c r="R89" i="39" s="1"/>
  <c r="M89" i="39" s="1"/>
  <c r="I406" i="39"/>
  <c r="O646" i="39"/>
  <c r="P646" i="39" s="1"/>
  <c r="N646" i="39" s="1"/>
  <c r="H337" i="39"/>
  <c r="H24" i="39"/>
  <c r="H266" i="39"/>
  <c r="H65" i="39"/>
  <c r="J944" i="39"/>
  <c r="J464" i="39"/>
  <c r="I442" i="39"/>
  <c r="G699" i="39"/>
  <c r="I500" i="39"/>
  <c r="O240" i="39"/>
  <c r="P240" i="39" s="1"/>
  <c r="N240" i="39" s="1"/>
  <c r="H83" i="39"/>
  <c r="H86" i="39"/>
  <c r="G1319" i="39"/>
  <c r="G1326" i="39"/>
  <c r="H1262" i="39"/>
  <c r="G1204" i="39"/>
  <c r="G1336" i="39"/>
  <c r="I1169" i="39"/>
  <c r="G1226" i="39"/>
  <c r="S1116" i="39"/>
  <c r="T1116" i="39" s="1"/>
  <c r="L1116" i="39" s="1"/>
  <c r="G1205" i="39"/>
  <c r="O1263" i="39"/>
  <c r="P1263" i="39" s="1"/>
  <c r="N1263" i="39" s="1"/>
  <c r="S1286" i="39"/>
  <c r="T1286" i="39" s="1"/>
  <c r="L1286" i="39" s="1"/>
  <c r="J1283" i="39"/>
  <c r="S1138" i="39"/>
  <c r="T1138" i="39" s="1"/>
  <c r="L1138" i="39" s="1"/>
  <c r="I1196" i="39"/>
  <c r="J1185" i="39"/>
  <c r="G1160" i="39"/>
  <c r="O1144" i="39"/>
  <c r="P1144" i="39" s="1"/>
  <c r="N1144" i="39" s="1"/>
  <c r="H1087" i="39"/>
  <c r="J1122" i="39"/>
  <c r="Q1062" i="39"/>
  <c r="R1062" i="39" s="1"/>
  <c r="M1062" i="39" s="1"/>
  <c r="J1046" i="39"/>
  <c r="J1395" i="39"/>
  <c r="I1380" i="39"/>
  <c r="Q1276" i="39"/>
  <c r="R1276" i="39" s="1"/>
  <c r="M1276" i="39" s="1"/>
  <c r="S1420" i="39"/>
  <c r="T1420" i="39" s="1"/>
  <c r="L1420" i="39" s="1"/>
  <c r="G1214" i="39"/>
  <c r="S1244" i="39"/>
  <c r="T1244" i="39" s="1"/>
  <c r="L1244" i="39" s="1"/>
  <c r="H1256" i="39"/>
  <c r="Q1177" i="39"/>
  <c r="R1177" i="39" s="1"/>
  <c r="M1177" i="39" s="1"/>
  <c r="O1253" i="39"/>
  <c r="P1253" i="39" s="1"/>
  <c r="N1253" i="39" s="1"/>
  <c r="Q1239" i="39"/>
  <c r="R1239" i="39" s="1"/>
  <c r="M1239" i="39" s="1"/>
  <c r="G1276" i="39"/>
  <c r="G1264" i="39"/>
  <c r="I1181" i="39"/>
  <c r="J1149" i="39"/>
  <c r="O1048" i="39"/>
  <c r="P1048" i="39" s="1"/>
  <c r="N1048" i="39" s="1"/>
  <c r="I1199" i="39"/>
  <c r="G1188" i="39"/>
  <c r="J1137" i="39"/>
  <c r="I1143" i="39"/>
  <c r="J1086" i="39"/>
  <c r="Q1135" i="39"/>
  <c r="R1135" i="39" s="1"/>
  <c r="M1135" i="39" s="1"/>
  <c r="Q1061" i="39"/>
  <c r="R1061" i="39" s="1"/>
  <c r="M1061" i="39" s="1"/>
  <c r="I1389" i="39"/>
  <c r="S1350" i="39"/>
  <c r="T1350" i="39" s="1"/>
  <c r="L1350" i="39" s="1"/>
  <c r="J1308" i="39"/>
  <c r="J1324" i="39"/>
  <c r="G1409" i="39"/>
  <c r="I1144" i="39"/>
  <c r="Q1151" i="39"/>
  <c r="R1151" i="39" s="1"/>
  <c r="M1151" i="39" s="1"/>
  <c r="H1265" i="39"/>
  <c r="H1263" i="39"/>
  <c r="Q1219" i="39"/>
  <c r="R1219" i="39" s="1"/>
  <c r="M1219" i="39" s="1"/>
  <c r="I1260" i="39"/>
  <c r="J1294" i="39"/>
  <c r="G1045" i="39"/>
  <c r="O1198" i="39"/>
  <c r="P1198" i="39" s="1"/>
  <c r="N1198" i="39" s="1"/>
  <c r="I1124" i="39"/>
  <c r="J1135" i="39"/>
  <c r="J1131" i="39"/>
  <c r="G1110" i="39"/>
  <c r="G1121" i="39"/>
  <c r="Q1083" i="39"/>
  <c r="R1083" i="39" s="1"/>
  <c r="M1083" i="39" s="1"/>
  <c r="J1073" i="39"/>
  <c r="I1048" i="39"/>
  <c r="J1438" i="39"/>
  <c r="G1412" i="39"/>
  <c r="J1335" i="39"/>
  <c r="J1237" i="39"/>
  <c r="J1301" i="39"/>
  <c r="I1185" i="39"/>
  <c r="H1126" i="39"/>
  <c r="J1167" i="39"/>
  <c r="G1270" i="39"/>
  <c r="G1287" i="39"/>
  <c r="J1267" i="39"/>
  <c r="G1281" i="39"/>
  <c r="J1102" i="39"/>
  <c r="Q1079" i="39"/>
  <c r="R1079" i="39" s="1"/>
  <c r="M1079" i="39" s="1"/>
  <c r="S1216" i="39"/>
  <c r="T1216" i="39" s="1"/>
  <c r="L1216" i="39" s="1"/>
  <c r="J1169" i="39"/>
  <c r="O1098" i="39"/>
  <c r="P1098" i="39" s="1"/>
  <c r="N1098" i="39" s="1"/>
  <c r="Q1161" i="39"/>
  <c r="R1161" i="39" s="1"/>
  <c r="M1161" i="39" s="1"/>
  <c r="I1096" i="39"/>
  <c r="J1065" i="39"/>
  <c r="S1054" i="39"/>
  <c r="T1054" i="39" s="1"/>
  <c r="L1054" i="39" s="1"/>
  <c r="G1053" i="39"/>
  <c r="G943" i="39"/>
  <c r="O983" i="39"/>
  <c r="P983" i="39" s="1"/>
  <c r="N983" i="39" s="1"/>
  <c r="H320" i="39"/>
  <c r="G674" i="39"/>
  <c r="J468" i="39"/>
  <c r="G1028" i="39"/>
  <c r="G893" i="39"/>
  <c r="G647" i="39"/>
  <c r="G732" i="39"/>
  <c r="G561" i="39"/>
  <c r="G126" i="39"/>
  <c r="I102" i="39"/>
  <c r="Q777" i="39"/>
  <c r="R777" i="39" s="1"/>
  <c r="M777" i="39" s="1"/>
  <c r="H229" i="39"/>
  <c r="H344" i="39"/>
  <c r="H16" i="39"/>
  <c r="J780" i="39"/>
  <c r="J109" i="39"/>
  <c r="G531" i="39"/>
  <c r="G564" i="39"/>
  <c r="O829" i="39"/>
  <c r="P829" i="39" s="1"/>
  <c r="N829" i="39" s="1"/>
  <c r="S731" i="39"/>
  <c r="T731" i="39" s="1"/>
  <c r="L731" i="39" s="1"/>
  <c r="H394" i="39"/>
  <c r="I1435" i="39"/>
  <c r="J1384" i="39"/>
  <c r="H1284" i="39"/>
  <c r="J1427" i="39"/>
  <c r="G1239" i="39"/>
  <c r="Q1265" i="39"/>
  <c r="R1265" i="39" s="1"/>
  <c r="M1265" i="39" s="1"/>
  <c r="G1254" i="39"/>
  <c r="J1154" i="39"/>
  <c r="Q1251" i="39"/>
  <c r="R1251" i="39" s="1"/>
  <c r="M1251" i="39" s="1"/>
  <c r="I1232" i="39"/>
  <c r="G1273" i="39"/>
  <c r="O1251" i="39"/>
  <c r="P1251" i="39" s="1"/>
  <c r="N1251" i="39" s="1"/>
  <c r="O1216" i="39"/>
  <c r="P1216" i="39" s="1"/>
  <c r="N1216" i="39" s="1"/>
  <c r="I1145" i="39"/>
  <c r="G1134" i="39"/>
  <c r="S1194" i="39"/>
  <c r="T1194" i="39" s="1"/>
  <c r="L1194" i="39" s="1"/>
  <c r="I1183" i="39"/>
  <c r="J1141" i="39"/>
  <c r="I1066" i="39"/>
  <c r="Q1092" i="39"/>
  <c r="R1092" i="39" s="1"/>
  <c r="M1092" i="39" s="1"/>
  <c r="J1056" i="39"/>
  <c r="G1051" i="39"/>
  <c r="H1411" i="39"/>
  <c r="S1390" i="39"/>
  <c r="T1390" i="39" s="1"/>
  <c r="L1390" i="39" s="1"/>
  <c r="J347" i="39"/>
  <c r="G111" i="39"/>
  <c r="G994" i="39"/>
  <c r="G855" i="39"/>
  <c r="G460" i="39"/>
  <c r="I484" i="39"/>
  <c r="G23" i="39"/>
  <c r="O112" i="39"/>
  <c r="P112" i="39" s="1"/>
  <c r="N112" i="39" s="1"/>
  <c r="H94" i="39"/>
  <c r="H35" i="39"/>
  <c r="H42" i="39"/>
  <c r="H182" i="39"/>
  <c r="J417" i="39"/>
  <c r="J23" i="39"/>
  <c r="G1002" i="39"/>
  <c r="I267" i="39"/>
  <c r="I390" i="39"/>
  <c r="H121" i="39"/>
  <c r="H346" i="39"/>
  <c r="G172" i="39"/>
  <c r="G199" i="39"/>
  <c r="G218" i="39"/>
  <c r="G602" i="39"/>
  <c r="I647" i="39"/>
  <c r="J1043" i="39"/>
  <c r="J724" i="39"/>
  <c r="J504" i="39"/>
  <c r="J101" i="39"/>
  <c r="G920" i="39"/>
  <c r="G723" i="39"/>
  <c r="G1007" i="39"/>
  <c r="G612" i="39"/>
  <c r="I788" i="39"/>
  <c r="I385" i="39"/>
  <c r="O81" i="39"/>
  <c r="P81" i="39" s="1"/>
  <c r="N81" i="39" s="1"/>
  <c r="Q577" i="39"/>
  <c r="R577" i="39" s="1"/>
  <c r="M577" i="39" s="1"/>
  <c r="H66" i="39"/>
  <c r="H69" i="39"/>
  <c r="H192" i="39"/>
  <c r="G180" i="39"/>
  <c r="G207" i="39"/>
  <c r="G226" i="39"/>
  <c r="G610" i="39"/>
  <c r="I655" i="39"/>
  <c r="J1025" i="39"/>
  <c r="J717" i="39"/>
  <c r="J500" i="39"/>
  <c r="S478" i="39"/>
  <c r="T478" i="39" s="1"/>
  <c r="L478" i="39" s="1"/>
  <c r="Q739" i="39"/>
  <c r="R739" i="39" s="1"/>
  <c r="M739" i="39" s="1"/>
  <c r="S391" i="39"/>
  <c r="T391" i="39" s="1"/>
  <c r="L391" i="39" s="1"/>
  <c r="Q32" i="39"/>
  <c r="R32" i="39" s="1"/>
  <c r="M32" i="39" s="1"/>
  <c r="S660" i="39"/>
  <c r="T660" i="39" s="1"/>
  <c r="L660" i="39" s="1"/>
  <c r="Q759" i="39"/>
  <c r="R759" i="39" s="1"/>
  <c r="M759" i="39" s="1"/>
  <c r="O70" i="39"/>
  <c r="P70" i="39" s="1"/>
  <c r="N70" i="39" s="1"/>
  <c r="Q61" i="39"/>
  <c r="R61" i="39" s="1"/>
  <c r="M61" i="39" s="1"/>
  <c r="Q392" i="39"/>
  <c r="R392" i="39" s="1"/>
  <c r="M392" i="39" s="1"/>
  <c r="Q606" i="39"/>
  <c r="R606" i="39" s="1"/>
  <c r="M606" i="39" s="1"/>
  <c r="Q674" i="39"/>
  <c r="R674" i="39" s="1"/>
  <c r="M674" i="39" s="1"/>
  <c r="I71" i="39"/>
  <c r="O956" i="39"/>
  <c r="P956" i="39" s="1"/>
  <c r="N956" i="39" s="1"/>
  <c r="G296" i="39"/>
  <c r="G323" i="39"/>
  <c r="G342" i="39"/>
  <c r="G726" i="39"/>
  <c r="I771" i="39"/>
  <c r="Q811" i="39"/>
  <c r="R811" i="39" s="1"/>
  <c r="M811" i="39" s="1"/>
  <c r="Q897" i="39"/>
  <c r="R897" i="39" s="1"/>
  <c r="M897" i="39" s="1"/>
  <c r="O510" i="39"/>
  <c r="P510" i="39" s="1"/>
  <c r="N510" i="39" s="1"/>
  <c r="O527" i="39"/>
  <c r="P527" i="39" s="1"/>
  <c r="N527" i="39" s="1"/>
  <c r="O193" i="39"/>
  <c r="P193" i="39" s="1"/>
  <c r="N193" i="39" s="1"/>
  <c r="O44" i="39"/>
  <c r="P44" i="39" s="1"/>
  <c r="N44" i="39" s="1"/>
  <c r="Q407" i="39"/>
  <c r="R407" i="39" s="1"/>
  <c r="M407" i="39" s="1"/>
  <c r="Q757" i="39"/>
  <c r="R757" i="39" s="1"/>
  <c r="M757" i="39" s="1"/>
  <c r="O325" i="39"/>
  <c r="P325" i="39" s="1"/>
  <c r="N325" i="39" s="1"/>
  <c r="O360" i="39"/>
  <c r="P360" i="39" s="1"/>
  <c r="N360" i="39" s="1"/>
  <c r="Q902" i="39"/>
  <c r="R902" i="39" s="1"/>
  <c r="M902" i="39" s="1"/>
  <c r="G108" i="39"/>
  <c r="S409" i="39"/>
  <c r="T409" i="39" s="1"/>
  <c r="L409" i="39" s="1"/>
  <c r="S422" i="39"/>
  <c r="T422" i="39" s="1"/>
  <c r="L422" i="39" s="1"/>
  <c r="S943" i="39"/>
  <c r="T943" i="39" s="1"/>
  <c r="L943" i="39" s="1"/>
  <c r="Q427" i="39"/>
  <c r="R427" i="39" s="1"/>
  <c r="M427" i="39" s="1"/>
  <c r="Q508" i="39"/>
  <c r="R508" i="39" s="1"/>
  <c r="M508" i="39" s="1"/>
  <c r="Q280" i="39"/>
  <c r="R280" i="39" s="1"/>
  <c r="M280" i="39" s="1"/>
  <c r="S663" i="39"/>
  <c r="T663" i="39" s="1"/>
  <c r="L663" i="39" s="1"/>
  <c r="S887" i="39"/>
  <c r="T887" i="39" s="1"/>
  <c r="L887" i="39" s="1"/>
  <c r="Q399" i="39"/>
  <c r="R399" i="39" s="1"/>
  <c r="M399" i="39" s="1"/>
  <c r="Q452" i="39"/>
  <c r="R452" i="39" s="1"/>
  <c r="M452" i="39" s="1"/>
  <c r="S236" i="39"/>
  <c r="T236" i="39" s="1"/>
  <c r="L236" i="39" s="1"/>
  <c r="S927" i="39"/>
  <c r="T927" i="39" s="1"/>
  <c r="L927" i="39" s="1"/>
  <c r="Q419" i="39"/>
  <c r="R419" i="39" s="1"/>
  <c r="M419" i="39" s="1"/>
  <c r="Q492" i="39"/>
  <c r="R492" i="39" s="1"/>
  <c r="M492" i="39" s="1"/>
  <c r="Q241" i="39"/>
  <c r="R241" i="39" s="1"/>
  <c r="M241" i="39" s="1"/>
  <c r="Q859" i="39"/>
  <c r="R859" i="39" s="1"/>
  <c r="M859" i="39" s="1"/>
  <c r="Q909" i="39"/>
  <c r="R909" i="39" s="1"/>
  <c r="M909" i="39" s="1"/>
  <c r="O522" i="39"/>
  <c r="P522" i="39" s="1"/>
  <c r="N522" i="39" s="1"/>
  <c r="O539" i="39"/>
  <c r="P539" i="39" s="1"/>
  <c r="N539" i="39" s="1"/>
  <c r="O217" i="39"/>
  <c r="P217" i="39" s="1"/>
  <c r="N217" i="39" s="1"/>
  <c r="O140" i="39"/>
  <c r="P140" i="39" s="1"/>
  <c r="N140" i="39" s="1"/>
  <c r="O505" i="39"/>
  <c r="P505" i="39" s="1"/>
  <c r="N505" i="39" s="1"/>
  <c r="O653" i="39"/>
  <c r="P653" i="39" s="1"/>
  <c r="N653" i="39" s="1"/>
  <c r="I323" i="39"/>
  <c r="I459" i="39"/>
  <c r="S782" i="39"/>
  <c r="T782" i="39" s="1"/>
  <c r="L782" i="39" s="1"/>
  <c r="O226" i="39"/>
  <c r="P226" i="39" s="1"/>
  <c r="N226" i="39" s="1"/>
  <c r="O327" i="39"/>
  <c r="P327" i="39" s="1"/>
  <c r="N327" i="39" s="1"/>
  <c r="O974" i="39"/>
  <c r="P974" i="39" s="1"/>
  <c r="N974" i="39" s="1"/>
  <c r="O991" i="39"/>
  <c r="P991" i="39" s="1"/>
  <c r="N991" i="39" s="1"/>
  <c r="O784" i="39"/>
  <c r="P784" i="39" s="1"/>
  <c r="N784" i="39" s="1"/>
  <c r="I210" i="39"/>
  <c r="Q1019" i="39"/>
  <c r="R1019" i="39" s="1"/>
  <c r="M1019" i="39" s="1"/>
  <c r="Q965" i="39"/>
  <c r="R965" i="39" s="1"/>
  <c r="M965" i="39" s="1"/>
  <c r="O594" i="39"/>
  <c r="P594" i="39" s="1"/>
  <c r="N594" i="39" s="1"/>
  <c r="O611" i="39"/>
  <c r="P611" i="39" s="1"/>
  <c r="N611" i="39" s="1"/>
  <c r="O361" i="39"/>
  <c r="P361" i="39" s="1"/>
  <c r="N361" i="39" s="1"/>
  <c r="S57" i="39"/>
  <c r="T57" i="39" s="1"/>
  <c r="L57" i="39" s="1"/>
  <c r="S101" i="39"/>
  <c r="T101" i="39" s="1"/>
  <c r="L101" i="39" s="1"/>
  <c r="S18" i="39"/>
  <c r="T18" i="39" s="1"/>
  <c r="L18" i="39" s="1"/>
  <c r="Q151" i="39"/>
  <c r="R151" i="39" s="1"/>
  <c r="M151" i="39" s="1"/>
  <c r="Q354" i="39"/>
  <c r="R354" i="39" s="1"/>
  <c r="M354" i="39" s="1"/>
  <c r="Q320" i="39"/>
  <c r="R320" i="39" s="1"/>
  <c r="M320" i="39" s="1"/>
  <c r="Q824" i="39"/>
  <c r="R824" i="39" s="1"/>
  <c r="M824" i="39" s="1"/>
  <c r="S162" i="39"/>
  <c r="T162" i="39" s="1"/>
  <c r="L162" i="39" s="1"/>
  <c r="Q219" i="39"/>
  <c r="R219" i="39" s="1"/>
  <c r="M219" i="39" s="1"/>
  <c r="Q390" i="39"/>
  <c r="R390" i="39" s="1"/>
  <c r="M390" i="39" s="1"/>
  <c r="Q433" i="39"/>
  <c r="R433" i="39" s="1"/>
  <c r="M433" i="39" s="1"/>
  <c r="S537" i="39"/>
  <c r="T537" i="39" s="1"/>
  <c r="L537" i="39" s="1"/>
  <c r="Q96" i="39"/>
  <c r="R96" i="39" s="1"/>
  <c r="M96" i="39" s="1"/>
  <c r="S752" i="39"/>
  <c r="T752" i="39" s="1"/>
  <c r="L752" i="39" s="1"/>
  <c r="Q791" i="39"/>
  <c r="R791" i="39" s="1"/>
  <c r="M791" i="39" s="1"/>
  <c r="O102" i="39"/>
  <c r="P102" i="39" s="1"/>
  <c r="N102" i="39" s="1"/>
  <c r="Q286" i="39"/>
  <c r="R286" i="39" s="1"/>
  <c r="M286" i="39" s="1"/>
  <c r="Q485" i="39"/>
  <c r="R485" i="39" s="1"/>
  <c r="M485" i="39" s="1"/>
  <c r="Q734" i="39"/>
  <c r="R734" i="39" s="1"/>
  <c r="M734" i="39" s="1"/>
  <c r="Q802" i="39"/>
  <c r="R802" i="39" s="1"/>
  <c r="M802" i="39" s="1"/>
  <c r="I87" i="39"/>
  <c r="O988" i="39"/>
  <c r="P988" i="39" s="1"/>
  <c r="N988" i="39" s="1"/>
  <c r="G312" i="39"/>
  <c r="G339" i="39"/>
  <c r="G358" i="39"/>
  <c r="G742" i="39"/>
  <c r="I787" i="39"/>
  <c r="Q939" i="39"/>
  <c r="R939" i="39" s="1"/>
  <c r="M939" i="39" s="1"/>
  <c r="Q929" i="39"/>
  <c r="R929" i="39" s="1"/>
  <c r="M929" i="39" s="1"/>
  <c r="O542" i="39"/>
  <c r="P542" i="39" s="1"/>
  <c r="N542" i="39" s="1"/>
  <c r="O559" i="39"/>
  <c r="P559" i="39" s="1"/>
  <c r="N559" i="39" s="1"/>
  <c r="O257" i="39"/>
  <c r="P257" i="39" s="1"/>
  <c r="N257" i="39" s="1"/>
  <c r="O300" i="39"/>
  <c r="P300" i="39" s="1"/>
  <c r="N300" i="39" s="1"/>
  <c r="Q446" i="39"/>
  <c r="R446" i="39" s="1"/>
  <c r="M446" i="39" s="1"/>
  <c r="Q597" i="39"/>
  <c r="R597" i="39" s="1"/>
  <c r="M597" i="39" s="1"/>
  <c r="Q1022" i="39"/>
  <c r="R1022" i="39" s="1"/>
  <c r="M1022" i="39" s="1"/>
  <c r="O40" i="39"/>
  <c r="P40" i="39" s="1"/>
  <c r="N40" i="39" s="1"/>
  <c r="I123" i="39"/>
  <c r="G28" i="39"/>
  <c r="G348" i="39"/>
  <c r="G375" i="39"/>
  <c r="G394" i="39"/>
  <c r="G778" i="39"/>
  <c r="Q650" i="39"/>
  <c r="R650" i="39" s="1"/>
  <c r="M650" i="39" s="1"/>
  <c r="O372" i="39"/>
  <c r="P372" i="39" s="1"/>
  <c r="N372" i="39" s="1"/>
  <c r="O557" i="39"/>
  <c r="P557" i="39" s="1"/>
  <c r="N557" i="39" s="1"/>
  <c r="I275" i="39"/>
  <c r="G444" i="39"/>
  <c r="J824" i="39"/>
  <c r="J435" i="39"/>
  <c r="J315" i="39"/>
  <c r="J37" i="39"/>
  <c r="G973" i="39"/>
  <c r="G834" i="39"/>
  <c r="G301" i="39"/>
  <c r="G721" i="39"/>
  <c r="I292" i="39"/>
  <c r="I246" i="39"/>
  <c r="O383" i="39"/>
  <c r="P383" i="39" s="1"/>
  <c r="N383" i="39" s="1"/>
  <c r="H73" i="39"/>
  <c r="H120" i="39"/>
  <c r="H27" i="39"/>
  <c r="H29" i="39"/>
  <c r="J448" i="39"/>
  <c r="G591" i="39"/>
  <c r="G47" i="39"/>
  <c r="I692" i="39"/>
  <c r="G45" i="39"/>
  <c r="H226" i="39"/>
  <c r="H352" i="39"/>
  <c r="G332" i="39"/>
  <c r="G359" i="39"/>
  <c r="G378" i="39"/>
  <c r="G762" i="39"/>
  <c r="J928" i="39"/>
  <c r="J680" i="39"/>
  <c r="J420" i="39"/>
  <c r="J50" i="39"/>
  <c r="G1024" i="39"/>
  <c r="G986" i="39"/>
  <c r="G847" i="39"/>
  <c r="G452" i="39"/>
  <c r="I468" i="39"/>
  <c r="O937" i="39"/>
  <c r="P937" i="39" s="1"/>
  <c r="N937" i="39" s="1"/>
  <c r="Q978" i="39"/>
  <c r="R978" i="39" s="1"/>
  <c r="M978" i="39" s="1"/>
  <c r="H46" i="39"/>
  <c r="H51" i="39"/>
  <c r="H58" i="39"/>
  <c r="H150" i="39"/>
  <c r="G340" i="39"/>
  <c r="G367" i="39"/>
  <c r="G386" i="39"/>
  <c r="G770" i="39"/>
  <c r="J920" i="39"/>
  <c r="J676" i="39"/>
  <c r="J412" i="39"/>
  <c r="S776" i="39"/>
  <c r="T776" i="39" s="1"/>
  <c r="L776" i="39" s="1"/>
  <c r="Q803" i="39"/>
  <c r="R803" i="39" s="1"/>
  <c r="M803" i="39" s="1"/>
  <c r="S279" i="39"/>
  <c r="T279" i="39" s="1"/>
  <c r="L279" i="39" s="1"/>
  <c r="Q333" i="39"/>
  <c r="R333" i="39" s="1"/>
  <c r="M333" i="39" s="1"/>
  <c r="Q275" i="39"/>
  <c r="R275" i="39" s="1"/>
  <c r="M275" i="39" s="1"/>
  <c r="S787" i="39"/>
  <c r="T787" i="39" s="1"/>
  <c r="L787" i="39" s="1"/>
  <c r="O390" i="39"/>
  <c r="P390" i="39" s="1"/>
  <c r="N390" i="39" s="1"/>
  <c r="Q481" i="39"/>
  <c r="R481" i="39" s="1"/>
  <c r="M481" i="39" s="1"/>
  <c r="Q829" i="39"/>
  <c r="R829" i="39" s="1"/>
  <c r="M829" i="39" s="1"/>
  <c r="O437" i="39"/>
  <c r="P437" i="39" s="1"/>
  <c r="N437" i="39" s="1"/>
  <c r="O459" i="39"/>
  <c r="P459" i="39" s="1"/>
  <c r="N459" i="39" s="1"/>
  <c r="O57" i="39"/>
  <c r="P57" i="39" s="1"/>
  <c r="N57" i="39" s="1"/>
  <c r="G128" i="39"/>
  <c r="Q858" i="39"/>
  <c r="R858" i="39" s="1"/>
  <c r="M858" i="39" s="1"/>
  <c r="O220" i="39"/>
  <c r="P220" i="39" s="1"/>
  <c r="N220" i="39" s="1"/>
  <c r="I163" i="39"/>
  <c r="I335" i="39"/>
  <c r="S167" i="39"/>
  <c r="T167" i="39" s="1"/>
  <c r="L167" i="39" s="1"/>
  <c r="Q972" i="39"/>
  <c r="R972" i="39" s="1"/>
  <c r="M972" i="39" s="1"/>
  <c r="O183" i="39"/>
  <c r="P183" i="39" s="1"/>
  <c r="N183" i="39" s="1"/>
  <c r="O830" i="39"/>
  <c r="P830" i="39" s="1"/>
  <c r="N830" i="39" s="1"/>
  <c r="O847" i="39"/>
  <c r="P847" i="39" s="1"/>
  <c r="N847" i="39" s="1"/>
  <c r="O640" i="39"/>
  <c r="P640" i="39" s="1"/>
  <c r="N640" i="39" s="1"/>
  <c r="G138" i="39"/>
  <c r="Q97" i="39"/>
  <c r="R97" i="39" s="1"/>
  <c r="M97" i="39" s="1"/>
  <c r="Q821" i="39"/>
  <c r="R821" i="39" s="1"/>
  <c r="M821" i="39" s="1"/>
  <c r="O449" i="39"/>
  <c r="P449" i="39" s="1"/>
  <c r="N449" i="39" s="1"/>
  <c r="O467" i="39"/>
  <c r="P467" i="39" s="1"/>
  <c r="N467" i="39" s="1"/>
  <c r="O73" i="39"/>
  <c r="P73" i="39" s="1"/>
  <c r="N73" i="39" s="1"/>
  <c r="S153" i="39"/>
  <c r="T153" i="39" s="1"/>
  <c r="L153" i="39" s="1"/>
  <c r="S22" i="39"/>
  <c r="T22" i="39" s="1"/>
  <c r="L22" i="39" s="1"/>
  <c r="S519" i="39"/>
  <c r="T519" i="39" s="1"/>
  <c r="L519" i="39" s="1"/>
  <c r="Q80" i="39"/>
  <c r="R80" i="39" s="1"/>
  <c r="M80" i="39" s="1"/>
  <c r="S736" i="39"/>
  <c r="T736" i="39" s="1"/>
  <c r="L736" i="39" s="1"/>
  <c r="Q783" i="39"/>
  <c r="R783" i="39" s="1"/>
  <c r="M783" i="39" s="1"/>
  <c r="O94" i="39"/>
  <c r="P94" i="39" s="1"/>
  <c r="N94" i="39" s="1"/>
  <c r="S634" i="39"/>
  <c r="T634" i="39" s="1"/>
  <c r="L634" i="39" s="1"/>
  <c r="Q130" i="39"/>
  <c r="R130" i="39" s="1"/>
  <c r="M130" i="39" s="1"/>
  <c r="Q158" i="39"/>
  <c r="R158" i="39" s="1"/>
  <c r="M158" i="39" s="1"/>
  <c r="Q1011" i="39"/>
  <c r="R1011" i="39" s="1"/>
  <c r="M1011" i="39" s="1"/>
  <c r="S753" i="39"/>
  <c r="T753" i="39" s="1"/>
  <c r="L753" i="39" s="1"/>
  <c r="Q21" i="39"/>
  <c r="R21" i="39" s="1"/>
  <c r="M21" i="39" s="1"/>
  <c r="Q483" i="39"/>
  <c r="R483" i="39" s="1"/>
  <c r="M483" i="39" s="1"/>
  <c r="Q608" i="39"/>
  <c r="R608" i="39" s="1"/>
  <c r="M608" i="39" s="1"/>
  <c r="Q41" i="39"/>
  <c r="R41" i="39" s="1"/>
  <c r="M41" i="39" s="1"/>
  <c r="Q973" i="39"/>
  <c r="R973" i="39" s="1"/>
  <c r="M973" i="39" s="1"/>
  <c r="O586" i="39"/>
  <c r="P586" i="39" s="1"/>
  <c r="N586" i="39" s="1"/>
  <c r="O603" i="39"/>
  <c r="P603" i="39" s="1"/>
  <c r="N603" i="39" s="1"/>
  <c r="O345" i="39"/>
  <c r="P345" i="39" s="1"/>
  <c r="N345" i="39" s="1"/>
  <c r="O549" i="39"/>
  <c r="P549" i="39" s="1"/>
  <c r="N549" i="39" s="1"/>
  <c r="O761" i="39"/>
  <c r="P761" i="39" s="1"/>
  <c r="N761" i="39" s="1"/>
  <c r="O909" i="39"/>
  <c r="P909" i="39" s="1"/>
  <c r="N909" i="39" s="1"/>
  <c r="I443" i="39"/>
  <c r="I491" i="39"/>
  <c r="S156" i="39"/>
  <c r="T156" i="39" s="1"/>
  <c r="L156" i="39" s="1"/>
  <c r="O354" i="39"/>
  <c r="P354" i="39" s="1"/>
  <c r="N354" i="39" s="1"/>
  <c r="O391" i="39"/>
  <c r="P391" i="39" s="1"/>
  <c r="N391" i="39" s="1"/>
  <c r="O1038" i="39"/>
  <c r="P1038" i="39" s="1"/>
  <c r="N1038" i="39" s="1"/>
  <c r="G17" i="39"/>
  <c r="O848" i="39"/>
  <c r="P848" i="39" s="1"/>
  <c r="N848" i="39" s="1"/>
  <c r="B94" i="39"/>
  <c r="Q532" i="39"/>
  <c r="R532" i="39" s="1"/>
  <c r="M532" i="39" s="1"/>
  <c r="Q1029" i="39"/>
  <c r="R1029" i="39" s="1"/>
  <c r="M1029" i="39" s="1"/>
  <c r="O658" i="39"/>
  <c r="P658" i="39" s="1"/>
  <c r="N658" i="39" s="1"/>
  <c r="O675" i="39"/>
  <c r="P675" i="39" s="1"/>
  <c r="N675" i="39" s="1"/>
  <c r="O468" i="39"/>
  <c r="P468" i="39" s="1"/>
  <c r="N468" i="39" s="1"/>
  <c r="S185" i="39"/>
  <c r="T185" i="39" s="1"/>
  <c r="L185" i="39" s="1"/>
  <c r="S182" i="39"/>
  <c r="T182" i="39" s="1"/>
  <c r="L182" i="39" s="1"/>
  <c r="S87" i="39"/>
  <c r="T87" i="39" s="1"/>
  <c r="L87" i="39" s="1"/>
  <c r="Q285" i="39"/>
  <c r="R285" i="39" s="1"/>
  <c r="M285" i="39" s="1"/>
  <c r="Q246" i="39"/>
  <c r="R246" i="39" s="1"/>
  <c r="M246" i="39" s="1"/>
  <c r="O21" i="39"/>
  <c r="P21" i="39" s="1"/>
  <c r="N21" i="39" s="1"/>
  <c r="O366" i="39"/>
  <c r="P366" i="39" s="1"/>
  <c r="N366" i="39" s="1"/>
  <c r="S869" i="39"/>
  <c r="T869" i="39" s="1"/>
  <c r="L869" i="39" s="1"/>
  <c r="Q141" i="39"/>
  <c r="R141" i="39" s="1"/>
  <c r="M141" i="39" s="1"/>
  <c r="Q543" i="39"/>
  <c r="R543" i="39" s="1"/>
  <c r="M543" i="39" s="1"/>
  <c r="S304" i="39"/>
  <c r="T304" i="39" s="1"/>
  <c r="L304" i="39" s="1"/>
  <c r="S746" i="39"/>
  <c r="T746" i="39" s="1"/>
  <c r="L746" i="39" s="1"/>
  <c r="Q474" i="39"/>
  <c r="R474" i="39" s="1"/>
  <c r="M474" i="39" s="1"/>
  <c r="Q599" i="39"/>
  <c r="R599" i="39" s="1"/>
  <c r="M599" i="39" s="1"/>
  <c r="Q944" i="39"/>
  <c r="R944" i="39" s="1"/>
  <c r="M944" i="39" s="1"/>
  <c r="S878" i="39"/>
  <c r="T878" i="39" s="1"/>
  <c r="L878" i="39" s="1"/>
  <c r="O250" i="39"/>
  <c r="P250" i="39" s="1"/>
  <c r="N250" i="39" s="1"/>
  <c r="O339" i="39"/>
  <c r="P339" i="39" s="1"/>
  <c r="N339" i="39" s="1"/>
  <c r="O986" i="39"/>
  <c r="P986" i="39" s="1"/>
  <c r="N986" i="39" s="1"/>
  <c r="O1003" i="39"/>
  <c r="P1003" i="39" s="1"/>
  <c r="N1003" i="39" s="1"/>
  <c r="O796" i="39"/>
  <c r="P796" i="39" s="1"/>
  <c r="N796" i="39" s="1"/>
  <c r="G216" i="39"/>
  <c r="G243" i="39"/>
  <c r="G262" i="39"/>
  <c r="G646" i="39"/>
  <c r="I691" i="39"/>
  <c r="Q436" i="39"/>
  <c r="R436" i="39" s="1"/>
  <c r="M436" i="39" s="1"/>
  <c r="Q993" i="39"/>
  <c r="R993" i="39" s="1"/>
  <c r="M993" i="39" s="1"/>
  <c r="O606" i="39"/>
  <c r="P606" i="39" s="1"/>
  <c r="N606" i="39" s="1"/>
  <c r="O623" i="39"/>
  <c r="P623" i="39" s="1"/>
  <c r="N623" i="39" s="1"/>
  <c r="O385" i="39"/>
  <c r="P385" i="39" s="1"/>
  <c r="N385" i="39" s="1"/>
  <c r="O629" i="39"/>
  <c r="P629" i="39" s="1"/>
  <c r="N629" i="39" s="1"/>
  <c r="S824" i="39"/>
  <c r="T824" i="39" s="1"/>
  <c r="L824" i="39" s="1"/>
  <c r="Q661" i="39"/>
  <c r="R661" i="39" s="1"/>
  <c r="M661" i="39" s="1"/>
  <c r="O133" i="39"/>
  <c r="P133" i="39" s="1"/>
  <c r="N133" i="39" s="1"/>
  <c r="O168" i="39"/>
  <c r="P168" i="39" s="1"/>
  <c r="N168" i="39" s="1"/>
  <c r="Q440" i="39"/>
  <c r="R440" i="39" s="1"/>
  <c r="M440" i="39" s="1"/>
  <c r="G60" i="39"/>
  <c r="G380" i="39"/>
  <c r="G407" i="39"/>
  <c r="G426" i="39"/>
  <c r="O737" i="39"/>
  <c r="P737" i="39" s="1"/>
  <c r="N737" i="39" s="1"/>
  <c r="O453" i="39"/>
  <c r="P453" i="39" s="1"/>
  <c r="N453" i="39" s="1"/>
  <c r="O665" i="39"/>
  <c r="P665" i="39" s="1"/>
  <c r="N665" i="39" s="1"/>
  <c r="O813" i="39"/>
  <c r="P813" i="39" s="1"/>
  <c r="N813" i="39" s="1"/>
  <c r="I403" i="39"/>
  <c r="I479" i="39"/>
  <c r="J808" i="39"/>
  <c r="J409" i="39"/>
  <c r="J125" i="39"/>
  <c r="J64" i="39"/>
  <c r="G941" i="39"/>
  <c r="G802" i="39"/>
  <c r="G780" i="39"/>
  <c r="G657" i="39"/>
  <c r="I228" i="39"/>
  <c r="I142" i="39"/>
  <c r="O127" i="39"/>
  <c r="P127" i="39" s="1"/>
  <c r="N127" i="39" s="1"/>
  <c r="H57" i="39"/>
  <c r="H184" i="39"/>
  <c r="H91" i="39"/>
  <c r="J1040" i="39"/>
  <c r="J404" i="39"/>
  <c r="G856" i="39"/>
  <c r="G991" i="39"/>
  <c r="I564" i="39"/>
  <c r="O599" i="39"/>
  <c r="P599" i="39" s="1"/>
  <c r="N599" i="39" s="1"/>
  <c r="H19" i="39"/>
  <c r="H450" i="39"/>
  <c r="G364" i="39"/>
  <c r="G391" i="39"/>
  <c r="G410" i="39"/>
  <c r="Q1018" i="39"/>
  <c r="R1018" i="39" s="1"/>
  <c r="M1018" i="39" s="1"/>
  <c r="J896" i="39"/>
  <c r="J664" i="39"/>
  <c r="Q486" i="39"/>
  <c r="R486" i="39" s="1"/>
  <c r="M486" i="39" s="1"/>
  <c r="Q611" i="39"/>
  <c r="R611" i="39" s="1"/>
  <c r="M611" i="39" s="1"/>
  <c r="S164" i="39"/>
  <c r="T164" i="39" s="1"/>
  <c r="L164" i="39" s="1"/>
  <c r="S612" i="39"/>
  <c r="T612" i="39" s="1"/>
  <c r="L612" i="39" s="1"/>
  <c r="S944" i="39"/>
  <c r="T944" i="39" s="1"/>
  <c r="L944" i="39" s="1"/>
  <c r="Q887" i="39"/>
  <c r="R887" i="39" s="1"/>
  <c r="M887" i="39" s="1"/>
  <c r="O198" i="39"/>
  <c r="P198" i="39" s="1"/>
  <c r="N198" i="39" s="1"/>
  <c r="S760" i="39"/>
  <c r="T760" i="39" s="1"/>
  <c r="L760" i="39" s="1"/>
  <c r="Q637" i="39"/>
  <c r="R637" i="39" s="1"/>
  <c r="M637" i="39" s="1"/>
  <c r="O53" i="39"/>
  <c r="P53" i="39" s="1"/>
  <c r="N53" i="39" s="1"/>
  <c r="O88" i="39"/>
  <c r="P88" i="39" s="1"/>
  <c r="N88" i="39" s="1"/>
  <c r="I135" i="39"/>
  <c r="G32" i="39"/>
  <c r="G360" i="39"/>
  <c r="G387" i="39"/>
  <c r="G406" i="39"/>
  <c r="Q416" i="39"/>
  <c r="R416" i="39" s="1"/>
  <c r="M416" i="39" s="1"/>
  <c r="S821" i="39"/>
  <c r="T821" i="39" s="1"/>
  <c r="L821" i="39" s="1"/>
  <c r="O66" i="39"/>
  <c r="P66" i="39" s="1"/>
  <c r="N66" i="39" s="1"/>
  <c r="O247" i="39"/>
  <c r="P247" i="39" s="1"/>
  <c r="N247" i="39" s="1"/>
  <c r="O894" i="39"/>
  <c r="P894" i="39" s="1"/>
  <c r="N894" i="39" s="1"/>
  <c r="O911" i="39"/>
  <c r="P911" i="39" s="1"/>
  <c r="N911" i="39" s="1"/>
  <c r="O704" i="39"/>
  <c r="P704" i="39" s="1"/>
  <c r="N704" i="39" s="1"/>
  <c r="I170" i="39"/>
  <c r="Q699" i="39"/>
  <c r="R699" i="39" s="1"/>
  <c r="M699" i="39" s="1"/>
  <c r="Q885" i="39"/>
  <c r="R885" i="39" s="1"/>
  <c r="M885" i="39" s="1"/>
  <c r="O514" i="39"/>
  <c r="P514" i="39" s="1"/>
  <c r="N514" i="39" s="1"/>
  <c r="O531" i="39"/>
  <c r="P531" i="39" s="1"/>
  <c r="N531" i="39" s="1"/>
  <c r="O201" i="39"/>
  <c r="P201" i="39" s="1"/>
  <c r="N201" i="39" s="1"/>
  <c r="S281" i="39"/>
  <c r="T281" i="39" s="1"/>
  <c r="L281" i="39" s="1"/>
  <c r="S150" i="39"/>
  <c r="T150" i="39" s="1"/>
  <c r="L150" i="39" s="1"/>
  <c r="S411" i="39"/>
  <c r="T411" i="39" s="1"/>
  <c r="L411" i="39" s="1"/>
  <c r="Q381" i="39"/>
  <c r="R381" i="39" s="1"/>
  <c r="M381" i="39" s="1"/>
  <c r="Q299" i="39"/>
  <c r="R299" i="39" s="1"/>
  <c r="M299" i="39" s="1"/>
  <c r="S979" i="39"/>
  <c r="T979" i="39" s="1"/>
  <c r="L979" i="39" s="1"/>
  <c r="O414" i="39"/>
  <c r="P414" i="39" s="1"/>
  <c r="N414" i="39" s="1"/>
  <c r="S837" i="39"/>
  <c r="T837" i="39" s="1"/>
  <c r="L837" i="39" s="1"/>
  <c r="Q109" i="39"/>
  <c r="R109" i="39" s="1"/>
  <c r="M109" i="39" s="1"/>
  <c r="Q527" i="39"/>
  <c r="R527" i="39" s="1"/>
  <c r="M527" i="39" s="1"/>
  <c r="S176" i="39"/>
  <c r="T176" i="39" s="1"/>
  <c r="L176" i="39" s="1"/>
  <c r="S714" i="39"/>
  <c r="T714" i="39" s="1"/>
  <c r="L714" i="39" s="1"/>
  <c r="Q458" i="39"/>
  <c r="R458" i="39" s="1"/>
  <c r="M458" i="39" s="1"/>
  <c r="Q569" i="39"/>
  <c r="R569" i="39" s="1"/>
  <c r="M569" i="39" s="1"/>
  <c r="Q928" i="39"/>
  <c r="R928" i="39" s="1"/>
  <c r="M928" i="39" s="1"/>
  <c r="Q189" i="39"/>
  <c r="R189" i="39" s="1"/>
  <c r="M189" i="39" s="1"/>
  <c r="Q453" i="39"/>
  <c r="R453" i="39" s="1"/>
  <c r="M453" i="39" s="1"/>
  <c r="Q670" i="39"/>
  <c r="R670" i="39" s="1"/>
  <c r="M670" i="39" s="1"/>
  <c r="Q738" i="39"/>
  <c r="R738" i="39" s="1"/>
  <c r="M738" i="39" s="1"/>
  <c r="I79" i="39"/>
  <c r="O972" i="39"/>
  <c r="P972" i="39" s="1"/>
  <c r="N972" i="39" s="1"/>
  <c r="G304" i="39"/>
  <c r="G331" i="39"/>
  <c r="G350" i="39"/>
  <c r="G734" i="39"/>
  <c r="I779" i="39"/>
  <c r="Q169" i="39"/>
  <c r="R169" i="39" s="1"/>
  <c r="M169" i="39" s="1"/>
  <c r="Q977" i="39"/>
  <c r="R977" i="39" s="1"/>
  <c r="M977" i="39" s="1"/>
  <c r="O590" i="39"/>
  <c r="P590" i="39" s="1"/>
  <c r="N590" i="39" s="1"/>
  <c r="O607" i="39"/>
  <c r="P607" i="39" s="1"/>
  <c r="N607" i="39" s="1"/>
  <c r="O353" i="39"/>
  <c r="P353" i="39" s="1"/>
  <c r="N353" i="39" s="1"/>
  <c r="O565" i="39"/>
  <c r="P565" i="39" s="1"/>
  <c r="N565" i="39" s="1"/>
  <c r="Q382" i="39"/>
  <c r="R382" i="39" s="1"/>
  <c r="M382" i="39" s="1"/>
  <c r="Q565" i="39"/>
  <c r="R565" i="39" s="1"/>
  <c r="M565" i="39" s="1"/>
  <c r="Q958" i="39"/>
  <c r="R958" i="39" s="1"/>
  <c r="M958" i="39" s="1"/>
  <c r="Q1026" i="39"/>
  <c r="R1026" i="39" s="1"/>
  <c r="M1026" i="39" s="1"/>
  <c r="I115" i="39"/>
  <c r="G20" i="39"/>
  <c r="S137" i="39"/>
  <c r="T137" i="39" s="1"/>
  <c r="L137" i="39" s="1"/>
  <c r="S681" i="39"/>
  <c r="T681" i="39" s="1"/>
  <c r="L681" i="39" s="1"/>
  <c r="Q240" i="39"/>
  <c r="R240" i="39" s="1"/>
  <c r="M240" i="39" s="1"/>
  <c r="S896" i="39"/>
  <c r="T896" i="39" s="1"/>
  <c r="L896" i="39" s="1"/>
  <c r="Q863" i="39"/>
  <c r="R863" i="39" s="1"/>
  <c r="M863" i="39" s="1"/>
  <c r="O174" i="39"/>
  <c r="P174" i="39" s="1"/>
  <c r="N174" i="39" s="1"/>
  <c r="S567" i="39"/>
  <c r="T567" i="39" s="1"/>
  <c r="L567" i="39" s="1"/>
  <c r="S767" i="39"/>
  <c r="T767" i="39" s="1"/>
  <c r="L767" i="39" s="1"/>
  <c r="Q351" i="39"/>
  <c r="R351" i="39" s="1"/>
  <c r="M351" i="39" s="1"/>
  <c r="Q308" i="39"/>
  <c r="R308" i="39" s="1"/>
  <c r="M308" i="39" s="1"/>
  <c r="S1041" i="39"/>
  <c r="T1041" i="39" s="1"/>
  <c r="L1041" i="39" s="1"/>
  <c r="Q282" i="39"/>
  <c r="R282" i="39" s="1"/>
  <c r="M282" i="39" s="1"/>
  <c r="S843" i="39"/>
  <c r="T843" i="39" s="1"/>
  <c r="L843" i="39" s="1"/>
  <c r="Q752" i="39"/>
  <c r="R752" i="39" s="1"/>
  <c r="M752" i="39" s="1"/>
  <c r="S669" i="39"/>
  <c r="T669" i="39" s="1"/>
  <c r="L669" i="39" s="1"/>
  <c r="Q900" i="39"/>
  <c r="R900" i="39" s="1"/>
  <c r="M900" i="39" s="1"/>
  <c r="O147" i="39"/>
  <c r="P147" i="39" s="1"/>
  <c r="N147" i="39" s="1"/>
  <c r="O794" i="39"/>
  <c r="P794" i="39" s="1"/>
  <c r="N794" i="39" s="1"/>
  <c r="O811" i="39"/>
  <c r="P811" i="39" s="1"/>
  <c r="N811" i="39" s="1"/>
  <c r="O604" i="39"/>
  <c r="P604" i="39" s="1"/>
  <c r="N604" i="39" s="1"/>
  <c r="I100" i="39"/>
  <c r="G147" i="39"/>
  <c r="G166" i="39"/>
  <c r="G550" i="39"/>
  <c r="I595" i="39"/>
  <c r="Q302" i="39"/>
  <c r="R302" i="39" s="1"/>
  <c r="M302" i="39" s="1"/>
  <c r="Q493" i="39"/>
  <c r="R493" i="39" s="1"/>
  <c r="M493" i="39" s="1"/>
  <c r="Q750" i="39"/>
  <c r="R750" i="39" s="1"/>
  <c r="M750" i="39" s="1"/>
  <c r="Q818" i="39"/>
  <c r="R818" i="39" s="1"/>
  <c r="M818" i="39" s="1"/>
  <c r="G89" i="39"/>
  <c r="O992" i="39"/>
  <c r="P992" i="39" s="1"/>
  <c r="N992" i="39" s="1"/>
  <c r="S295" i="39"/>
  <c r="T295" i="39" s="1"/>
  <c r="L295" i="39" s="1"/>
  <c r="Q980" i="39"/>
  <c r="R980" i="39" s="1"/>
  <c r="M980" i="39" s="1"/>
  <c r="O219" i="39"/>
  <c r="P219" i="39" s="1"/>
  <c r="N219" i="39" s="1"/>
  <c r="O866" i="39"/>
  <c r="P866" i="39" s="1"/>
  <c r="N866" i="39" s="1"/>
  <c r="O883" i="39"/>
  <c r="P883" i="39" s="1"/>
  <c r="N883" i="39" s="1"/>
  <c r="O676" i="39"/>
  <c r="P676" i="39" s="1"/>
  <c r="N676" i="39" s="1"/>
  <c r="G156" i="39"/>
  <c r="G183" i="39"/>
  <c r="G202" i="39"/>
  <c r="G586" i="39"/>
  <c r="I631" i="39"/>
  <c r="G292" i="39"/>
  <c r="G319" i="39"/>
  <c r="G338" i="39"/>
  <c r="G722" i="39"/>
  <c r="I767" i="39"/>
  <c r="J968" i="39"/>
  <c r="J700" i="39"/>
  <c r="J444" i="39"/>
  <c r="J170" i="39"/>
  <c r="G812" i="39"/>
  <c r="G1026" i="39"/>
  <c r="G887" i="39"/>
  <c r="G492" i="39"/>
  <c r="I548" i="39"/>
  <c r="I145" i="39"/>
  <c r="O535" i="39"/>
  <c r="P535" i="39" s="1"/>
  <c r="N535" i="39" s="1"/>
  <c r="H33" i="39"/>
  <c r="H306" i="39"/>
  <c r="H317" i="39"/>
  <c r="H402" i="39"/>
  <c r="J608" i="39"/>
  <c r="J158" i="39"/>
  <c r="G269" i="39"/>
  <c r="G500" i="39"/>
  <c r="Q794" i="39"/>
  <c r="R794" i="39" s="1"/>
  <c r="M794" i="39" s="1"/>
  <c r="H129" i="39"/>
  <c r="H218" i="39"/>
  <c r="G140" i="39"/>
  <c r="G167" i="39"/>
  <c r="G186" i="39"/>
  <c r="G570" i="39"/>
  <c r="I615" i="39"/>
  <c r="J991" i="39"/>
  <c r="J740" i="39"/>
  <c r="J520" i="39"/>
  <c r="J234" i="39"/>
  <c r="I25" i="39"/>
  <c r="G805" i="39"/>
  <c r="G1039" i="39"/>
  <c r="G644" i="39"/>
  <c r="G197" i="39"/>
  <c r="I449" i="39"/>
  <c r="O520" i="39"/>
  <c r="P520" i="39" s="1"/>
  <c r="N520" i="39" s="1"/>
  <c r="Q732" i="39"/>
  <c r="R732" i="39" s="1"/>
  <c r="M732" i="39" s="1"/>
  <c r="H341" i="39"/>
  <c r="H426" i="39"/>
  <c r="H128" i="39"/>
  <c r="G148" i="39"/>
  <c r="G175" i="39"/>
  <c r="G194" i="39"/>
  <c r="G578" i="39"/>
  <c r="I623" i="39"/>
  <c r="J959" i="39"/>
  <c r="J736" i="39"/>
  <c r="J516" i="39"/>
  <c r="J155" i="39"/>
  <c r="G349" i="39"/>
  <c r="O776" i="39"/>
  <c r="P776" i="39" s="1"/>
  <c r="N776" i="39" s="1"/>
  <c r="H64" i="39"/>
  <c r="G546" i="39"/>
  <c r="J532" i="39"/>
  <c r="J83" i="39"/>
  <c r="G925" i="39"/>
  <c r="G775" i="39"/>
  <c r="G764" i="39"/>
  <c r="G625" i="39"/>
  <c r="I196" i="39"/>
  <c r="O789" i="39"/>
  <c r="P789" i="39" s="1"/>
  <c r="N789" i="39" s="1"/>
  <c r="Q1033" i="39"/>
  <c r="R1033" i="39" s="1"/>
  <c r="M1033" i="39" s="1"/>
  <c r="H165" i="39"/>
  <c r="H280" i="39"/>
  <c r="H187" i="39"/>
  <c r="J812" i="39"/>
  <c r="J299" i="39"/>
  <c r="G821" i="39"/>
  <c r="G628" i="39"/>
  <c r="I180" i="39"/>
  <c r="Q713" i="39"/>
  <c r="R713" i="39" s="1"/>
  <c r="M713" i="39" s="1"/>
  <c r="H296" i="39"/>
  <c r="Q1457" i="39"/>
  <c r="R1457" i="39" s="1"/>
  <c r="M1457" i="39" s="1"/>
  <c r="S1402" i="39"/>
  <c r="T1402" i="39" s="1"/>
  <c r="L1402" i="39" s="1"/>
  <c r="J1339" i="39"/>
  <c r="J1440" i="39"/>
  <c r="G1210" i="39"/>
  <c r="G1300" i="39"/>
  <c r="G1246" i="39"/>
  <c r="O1168" i="39"/>
  <c r="P1168" i="39" s="1"/>
  <c r="N1168" i="39" s="1"/>
  <c r="I1240" i="39"/>
  <c r="O1252" i="39"/>
  <c r="P1252" i="39" s="1"/>
  <c r="N1252" i="39" s="1"/>
  <c r="G1257" i="39"/>
  <c r="G1301" i="39"/>
  <c r="O1264" i="39"/>
  <c r="P1264" i="39" s="1"/>
  <c r="N1264" i="39" s="1"/>
  <c r="Q1153" i="39"/>
  <c r="R1153" i="39" s="1"/>
  <c r="M1153" i="39" s="1"/>
  <c r="G1109" i="39"/>
  <c r="G1175" i="39"/>
  <c r="G1154" i="39"/>
  <c r="G1102" i="39"/>
  <c r="H1105" i="39"/>
  <c r="S1072" i="39"/>
  <c r="T1072" i="39" s="1"/>
  <c r="L1072" i="39" s="1"/>
  <c r="J1045" i="39"/>
  <c r="J1063" i="39"/>
  <c r="J1423" i="39"/>
  <c r="I1421" i="39"/>
  <c r="J1316" i="39"/>
  <c r="Q1359" i="39"/>
  <c r="R1359" i="39" s="1"/>
  <c r="M1359" i="39" s="1"/>
  <c r="G1443" i="39"/>
  <c r="G1230" i="39"/>
  <c r="S1246" i="39"/>
  <c r="T1246" i="39" s="1"/>
  <c r="L1246" i="39" s="1"/>
  <c r="H1247" i="39"/>
  <c r="J1243" i="39"/>
  <c r="G1256" i="39"/>
  <c r="O1254" i="39"/>
  <c r="P1254" i="39" s="1"/>
  <c r="N1254" i="39" s="1"/>
  <c r="H1258" i="39"/>
  <c r="G1142" i="39"/>
  <c r="S1144" i="39"/>
  <c r="T1144" i="39" s="1"/>
  <c r="L1144" i="39" s="1"/>
  <c r="J1157" i="39"/>
  <c r="G1111" i="39"/>
  <c r="Q1175" i="39"/>
  <c r="R1175" i="39" s="1"/>
  <c r="M1175" i="39" s="1"/>
  <c r="S1068" i="39"/>
  <c r="T1068" i="39" s="1"/>
  <c r="L1068" i="39" s="1"/>
  <c r="O1101" i="39"/>
  <c r="P1101" i="39" s="1"/>
  <c r="N1101" i="39" s="1"/>
  <c r="G1090" i="39"/>
  <c r="I1080" i="39"/>
  <c r="G1052" i="39"/>
  <c r="H1329" i="39"/>
  <c r="J1340" i="39"/>
  <c r="G1279" i="39"/>
  <c r="G1266" i="39"/>
  <c r="J1345" i="39"/>
  <c r="G1216" i="39"/>
  <c r="G1194" i="39"/>
  <c r="J1195" i="39"/>
  <c r="G1258" i="39"/>
  <c r="O1232" i="39"/>
  <c r="P1232" i="39" s="1"/>
  <c r="N1232" i="39" s="1"/>
  <c r="H1278" i="39"/>
  <c r="G1308" i="39"/>
  <c r="J1126" i="39"/>
  <c r="G1189" i="39"/>
  <c r="J1177" i="39"/>
  <c r="G1148" i="39"/>
  <c r="O1094" i="39"/>
  <c r="P1094" i="39" s="1"/>
  <c r="N1094" i="39" s="1"/>
  <c r="H1048" i="39"/>
  <c r="G1129" i="39"/>
  <c r="J1051" i="39"/>
  <c r="G1069" i="39"/>
  <c r="O1386" i="39"/>
  <c r="P1386" i="39" s="1"/>
  <c r="N1386" i="39" s="1"/>
  <c r="I1370" i="39"/>
  <c r="J1433" i="39"/>
  <c r="J1413" i="39"/>
  <c r="G1235" i="39"/>
  <c r="J1296" i="39"/>
  <c r="H1260" i="39"/>
  <c r="J1217" i="39"/>
  <c r="S1257" i="39"/>
  <c r="T1257" i="39" s="1"/>
  <c r="L1257" i="39" s="1"/>
  <c r="J1250" i="39"/>
  <c r="Q1284" i="39"/>
  <c r="R1284" i="39" s="1"/>
  <c r="M1284" i="39" s="1"/>
  <c r="J1271" i="39"/>
  <c r="I1252" i="39"/>
  <c r="G1161" i="39"/>
  <c r="H1104" i="39"/>
  <c r="Q1209" i="39"/>
  <c r="R1209" i="39" s="1"/>
  <c r="M1209" i="39" s="1"/>
  <c r="S1196" i="39"/>
  <c r="T1196" i="39" s="1"/>
  <c r="L1196" i="39" s="1"/>
  <c r="H1130" i="39"/>
  <c r="Q1132" i="39"/>
  <c r="R1132" i="39" s="1"/>
  <c r="M1132" i="39" s="1"/>
  <c r="G1073" i="39"/>
  <c r="Q1073" i="39"/>
  <c r="R1073" i="39" s="1"/>
  <c r="M1073" i="39" s="1"/>
  <c r="J1075" i="39"/>
  <c r="J198" i="39"/>
  <c r="G548" i="39"/>
  <c r="S718" i="39"/>
  <c r="T718" i="39" s="1"/>
  <c r="L718" i="39" s="1"/>
  <c r="G244" i="39"/>
  <c r="I719" i="39"/>
  <c r="J226" i="39"/>
  <c r="G888" i="39"/>
  <c r="G691" i="39"/>
  <c r="G999" i="39"/>
  <c r="G604" i="39"/>
  <c r="I772" i="39"/>
  <c r="I369" i="39"/>
  <c r="Q918" i="39"/>
  <c r="R918" i="39" s="1"/>
  <c r="M918" i="39" s="1"/>
  <c r="Q551" i="39"/>
  <c r="R551" i="39" s="1"/>
  <c r="M551" i="39" s="1"/>
  <c r="H146" i="39"/>
  <c r="H157" i="39"/>
  <c r="H272" i="39"/>
  <c r="J979" i="39"/>
  <c r="J688" i="39"/>
  <c r="J44" i="39"/>
  <c r="G842" i="39"/>
  <c r="O420" i="39"/>
  <c r="P420" i="39" s="1"/>
  <c r="N420" i="39" s="1"/>
  <c r="O681" i="39"/>
  <c r="P681" i="39" s="1"/>
  <c r="N681" i="39" s="1"/>
  <c r="H126" i="39"/>
  <c r="H154" i="39"/>
  <c r="G1427" i="39"/>
  <c r="S1432" i="39"/>
  <c r="T1432" i="39" s="1"/>
  <c r="L1432" i="39" s="1"/>
  <c r="J1314" i="39"/>
  <c r="G1364" i="39"/>
  <c r="G1447" i="39"/>
  <c r="J1247" i="39"/>
  <c r="J1244" i="39"/>
  <c r="I1244" i="39"/>
  <c r="J1240" i="39"/>
  <c r="I1230" i="39"/>
  <c r="Q1246" i="39"/>
  <c r="R1246" i="39" s="1"/>
  <c r="M1246" i="39" s="1"/>
  <c r="G1249" i="39"/>
  <c r="J1095" i="39"/>
  <c r="G1096" i="39"/>
  <c r="G1149" i="39"/>
  <c r="J1106" i="39"/>
  <c r="G1171" i="39"/>
  <c r="S1084" i="39"/>
  <c r="T1084" i="39" s="1"/>
  <c r="L1084" i="39" s="1"/>
  <c r="Q1105" i="39"/>
  <c r="R1105" i="39" s="1"/>
  <c r="M1105" i="39" s="1"/>
  <c r="J1094" i="39"/>
  <c r="H1101" i="39"/>
  <c r="H1054" i="39"/>
  <c r="S1348" i="39"/>
  <c r="T1348" i="39" s="1"/>
  <c r="L1348" i="39" s="1"/>
  <c r="J1365" i="39"/>
  <c r="J28" i="39"/>
  <c r="G1005" i="39"/>
  <c r="G866" i="39"/>
  <c r="G539" i="39"/>
  <c r="G785" i="39"/>
  <c r="I356" i="39"/>
  <c r="I310" i="39"/>
  <c r="O77" i="39"/>
  <c r="P77" i="39" s="1"/>
  <c r="N77" i="39" s="1"/>
  <c r="H249" i="39"/>
  <c r="H56" i="39"/>
  <c r="H298" i="39"/>
  <c r="H93" i="39"/>
  <c r="J480" i="39"/>
  <c r="G996" i="39"/>
  <c r="G615" i="39"/>
  <c r="G325" i="39"/>
  <c r="Q662" i="39"/>
  <c r="R662" i="39" s="1"/>
  <c r="M662" i="39" s="1"/>
  <c r="H98" i="39"/>
  <c r="H224" i="39"/>
  <c r="G300" i="39"/>
  <c r="G327" i="39"/>
  <c r="G346" i="39"/>
  <c r="G730" i="39"/>
  <c r="I775" i="39"/>
  <c r="J960" i="39"/>
  <c r="J696" i="39"/>
  <c r="J440" i="39"/>
  <c r="J166" i="39"/>
  <c r="G751" i="39"/>
  <c r="G1018" i="39"/>
  <c r="G879" i="39"/>
  <c r="G484" i="39"/>
  <c r="I532" i="39"/>
  <c r="I117" i="39"/>
  <c r="O471" i="39"/>
  <c r="P471" i="39" s="1"/>
  <c r="N471" i="39" s="1"/>
  <c r="H214" i="39"/>
  <c r="H322" i="39"/>
  <c r="H333" i="39"/>
  <c r="H418" i="39"/>
  <c r="G308" i="39"/>
  <c r="G335" i="39"/>
  <c r="G354" i="39"/>
  <c r="G738" i="39"/>
  <c r="I783" i="39"/>
  <c r="J952" i="39"/>
  <c r="J692" i="39"/>
  <c r="J350" i="39"/>
  <c r="Q126" i="39"/>
  <c r="R126" i="39" s="1"/>
  <c r="M126" i="39" s="1"/>
  <c r="Q995" i="39"/>
  <c r="R995" i="39" s="1"/>
  <c r="M995" i="39" s="1"/>
  <c r="S646" i="39"/>
  <c r="T646" i="39" s="1"/>
  <c r="L646" i="39" s="1"/>
  <c r="Q154" i="39"/>
  <c r="R154" i="39" s="1"/>
  <c r="M154" i="39" s="1"/>
  <c r="Q166" i="39"/>
  <c r="R166" i="39" s="1"/>
  <c r="M166" i="39" s="1"/>
  <c r="Q1015" i="39"/>
  <c r="R1015" i="39" s="1"/>
  <c r="M1015" i="39" s="1"/>
  <c r="O326" i="39"/>
  <c r="P326" i="39" s="1"/>
  <c r="N326" i="39" s="1"/>
  <c r="Q503" i="39"/>
  <c r="R503" i="39" s="1"/>
  <c r="M503" i="39" s="1"/>
  <c r="Q765" i="39"/>
  <c r="R765" i="39" s="1"/>
  <c r="M765" i="39" s="1"/>
  <c r="O309" i="39"/>
  <c r="P309" i="39" s="1"/>
  <c r="N309" i="39" s="1"/>
  <c r="O344" i="39"/>
  <c r="P344" i="39" s="1"/>
  <c r="N344" i="39" s="1"/>
  <c r="Q870" i="39"/>
  <c r="R870" i="39" s="1"/>
  <c r="M870" i="39" s="1"/>
  <c r="G96" i="39"/>
  <c r="G424" i="39"/>
  <c r="S995" i="39"/>
  <c r="T995" i="39" s="1"/>
  <c r="L995" i="39" s="1"/>
  <c r="O657" i="39"/>
  <c r="P657" i="39" s="1"/>
  <c r="N657" i="39" s="1"/>
  <c r="I207" i="39"/>
  <c r="S573" i="39"/>
  <c r="T573" i="39" s="1"/>
  <c r="L573" i="39" s="1"/>
  <c r="Q844" i="39"/>
  <c r="R844" i="39" s="1"/>
  <c r="M844" i="39" s="1"/>
  <c r="O119" i="39"/>
  <c r="P119" i="39" s="1"/>
  <c r="N119" i="39" s="1"/>
  <c r="O766" i="39"/>
  <c r="P766" i="39" s="1"/>
  <c r="N766" i="39" s="1"/>
  <c r="O783" i="39"/>
  <c r="P783" i="39" s="1"/>
  <c r="N783" i="39" s="1"/>
  <c r="O576" i="39"/>
  <c r="P576" i="39" s="1"/>
  <c r="N576" i="39" s="1"/>
  <c r="G74" i="39"/>
  <c r="Q468" i="39"/>
  <c r="R468" i="39" s="1"/>
  <c r="M468" i="39" s="1"/>
  <c r="Q1013" i="39"/>
  <c r="R1013" i="39" s="1"/>
  <c r="M1013" i="39" s="1"/>
  <c r="O642" i="39"/>
  <c r="P642" i="39" s="1"/>
  <c r="N642" i="39" s="1"/>
  <c r="O659" i="39"/>
  <c r="P659" i="39" s="1"/>
  <c r="N659" i="39" s="1"/>
  <c r="O452" i="39"/>
  <c r="P452" i="39" s="1"/>
  <c r="N452" i="39" s="1"/>
  <c r="S25" i="39"/>
  <c r="T25" i="39" s="1"/>
  <c r="L25" i="39" s="1"/>
  <c r="S69" i="39"/>
  <c r="T69" i="39" s="1"/>
  <c r="L69" i="39" s="1"/>
  <c r="S293" i="39"/>
  <c r="T293" i="39" s="1"/>
  <c r="L293" i="39" s="1"/>
  <c r="Q119" i="39"/>
  <c r="R119" i="39" s="1"/>
  <c r="M119" i="39" s="1"/>
  <c r="Q338" i="39"/>
  <c r="R338" i="39" s="1"/>
  <c r="M338" i="39" s="1"/>
  <c r="Q256" i="39"/>
  <c r="R256" i="39" s="1"/>
  <c r="M256" i="39" s="1"/>
  <c r="Q808" i="39"/>
  <c r="R808" i="39" s="1"/>
  <c r="M808" i="39" s="1"/>
  <c r="S149" i="39"/>
  <c r="T149" i="39" s="1"/>
  <c r="L149" i="39" s="1"/>
  <c r="Q59" i="39"/>
  <c r="R59" i="39" s="1"/>
  <c r="M59" i="39" s="1"/>
  <c r="Q310" i="39"/>
  <c r="R310" i="39" s="1"/>
  <c r="M310" i="39" s="1"/>
  <c r="Q33" i="39"/>
  <c r="R33" i="39" s="1"/>
  <c r="M33" i="39" s="1"/>
  <c r="S261" i="39"/>
  <c r="T261" i="39" s="1"/>
  <c r="L261" i="39" s="1"/>
  <c r="Q103" i="39"/>
  <c r="R103" i="39" s="1"/>
  <c r="M103" i="39" s="1"/>
  <c r="Q330" i="39"/>
  <c r="R330" i="39" s="1"/>
  <c r="M330" i="39" s="1"/>
  <c r="Q193" i="39"/>
  <c r="R193" i="39" s="1"/>
  <c r="M193" i="39" s="1"/>
  <c r="Q800" i="39"/>
  <c r="R800" i="39" s="1"/>
  <c r="M800" i="39" s="1"/>
  <c r="S541" i="39"/>
  <c r="T541" i="39" s="1"/>
  <c r="L541" i="39" s="1"/>
  <c r="Q868" i="39"/>
  <c r="R868" i="39" s="1"/>
  <c r="M868" i="39" s="1"/>
  <c r="O131" i="39"/>
  <c r="P131" i="39" s="1"/>
  <c r="N131" i="39" s="1"/>
  <c r="O778" i="39"/>
  <c r="P778" i="39" s="1"/>
  <c r="N778" i="39" s="1"/>
  <c r="O795" i="39"/>
  <c r="P795" i="39" s="1"/>
  <c r="N795" i="39" s="1"/>
  <c r="O588" i="39"/>
  <c r="P588" i="39" s="1"/>
  <c r="N588" i="39" s="1"/>
  <c r="I84" i="39"/>
  <c r="G139" i="39"/>
  <c r="G158" i="39"/>
  <c r="G542" i="39"/>
  <c r="I587" i="39"/>
  <c r="Q494" i="39"/>
  <c r="R494" i="39" s="1"/>
  <c r="M494" i="39" s="1"/>
  <c r="Q589" i="39"/>
  <c r="R589" i="39" s="1"/>
  <c r="M589" i="39" s="1"/>
  <c r="Q942" i="39"/>
  <c r="R942" i="39" s="1"/>
  <c r="M942" i="39" s="1"/>
  <c r="Q1010" i="39"/>
  <c r="R1010" i="39" s="1"/>
  <c r="M1010" i="39" s="1"/>
  <c r="G113" i="39"/>
  <c r="O1040" i="39"/>
  <c r="P1040" i="39" s="1"/>
  <c r="N1040" i="39" s="1"/>
  <c r="S650" i="39"/>
  <c r="T650" i="39" s="1"/>
  <c r="L650" i="39" s="1"/>
  <c r="Q948" i="39"/>
  <c r="R948" i="39" s="1"/>
  <c r="M948" i="39" s="1"/>
  <c r="O203" i="39"/>
  <c r="P203" i="39" s="1"/>
  <c r="N203" i="39" s="1"/>
  <c r="O850" i="39"/>
  <c r="P850" i="39" s="1"/>
  <c r="N850" i="39" s="1"/>
  <c r="O867" i="39"/>
  <c r="P867" i="39" s="1"/>
  <c r="N867" i="39" s="1"/>
  <c r="O660" i="39"/>
  <c r="P660" i="39" s="1"/>
  <c r="N660" i="39" s="1"/>
  <c r="S230" i="39"/>
  <c r="T230" i="39" s="1"/>
  <c r="L230" i="39" s="1"/>
  <c r="S54" i="39"/>
  <c r="T54" i="39" s="1"/>
  <c r="L54" i="39" s="1"/>
  <c r="S47" i="39"/>
  <c r="T47" i="39" s="1"/>
  <c r="L47" i="39" s="1"/>
  <c r="S1018" i="39"/>
  <c r="T1018" i="39" s="1"/>
  <c r="L1018" i="39" s="1"/>
  <c r="S414" i="39"/>
  <c r="T414" i="39" s="1"/>
  <c r="L414" i="39" s="1"/>
  <c r="Q735" i="39"/>
  <c r="R735" i="39" s="1"/>
  <c r="M735" i="39" s="1"/>
  <c r="O46" i="39"/>
  <c r="P46" i="39" s="1"/>
  <c r="N46" i="39" s="1"/>
  <c r="S463" i="39"/>
  <c r="T463" i="39" s="1"/>
  <c r="L463" i="39" s="1"/>
  <c r="Q52" i="39"/>
  <c r="R52" i="39" s="1"/>
  <c r="M52" i="39" s="1"/>
  <c r="S712" i="39"/>
  <c r="T712" i="39" s="1"/>
  <c r="L712" i="39" s="1"/>
  <c r="Q771" i="39"/>
  <c r="R771" i="39" s="1"/>
  <c r="M771" i="39" s="1"/>
  <c r="S23" i="39"/>
  <c r="T23" i="39" s="1"/>
  <c r="L23" i="39" s="1"/>
  <c r="Q269" i="39"/>
  <c r="R269" i="39" s="1"/>
  <c r="M269" i="39" s="1"/>
  <c r="Q230" i="39"/>
  <c r="R230" i="39" s="1"/>
  <c r="M230" i="39" s="1"/>
  <c r="O13" i="39"/>
  <c r="P13" i="39" s="1"/>
  <c r="N13" i="39" s="1"/>
  <c r="O358" i="39"/>
  <c r="P358" i="39" s="1"/>
  <c r="N358" i="39" s="1"/>
  <c r="S875" i="39"/>
  <c r="T875" i="39" s="1"/>
  <c r="L875" i="39" s="1"/>
  <c r="Q797" i="39"/>
  <c r="R797" i="39" s="1"/>
  <c r="M797" i="39" s="1"/>
  <c r="O373" i="39"/>
  <c r="P373" i="39" s="1"/>
  <c r="N373" i="39" s="1"/>
  <c r="O408" i="39"/>
  <c r="P408" i="39" s="1"/>
  <c r="N408" i="39" s="1"/>
  <c r="Q998" i="39"/>
  <c r="R998" i="39" s="1"/>
  <c r="M998" i="39" s="1"/>
  <c r="G112" i="39"/>
  <c r="G440" i="39"/>
  <c r="Q938" i="39"/>
  <c r="R938" i="39" s="1"/>
  <c r="M938" i="39" s="1"/>
  <c r="I49" i="39"/>
  <c r="I271" i="39"/>
  <c r="S458" i="39"/>
  <c r="T458" i="39" s="1"/>
  <c r="L458" i="39" s="1"/>
  <c r="Q908" i="39"/>
  <c r="R908" i="39" s="1"/>
  <c r="M908" i="39" s="1"/>
  <c r="O151" i="39"/>
  <c r="P151" i="39" s="1"/>
  <c r="N151" i="39" s="1"/>
  <c r="O798" i="39"/>
  <c r="P798" i="39" s="1"/>
  <c r="N798" i="39" s="1"/>
  <c r="O815" i="39"/>
  <c r="P815" i="39" s="1"/>
  <c r="N815" i="39" s="1"/>
  <c r="O608" i="39"/>
  <c r="P608" i="39" s="1"/>
  <c r="N608" i="39" s="1"/>
  <c r="G106" i="39"/>
  <c r="Q545" i="39"/>
  <c r="R545" i="39" s="1"/>
  <c r="M545" i="39" s="1"/>
  <c r="Q853" i="39"/>
  <c r="R853" i="39" s="1"/>
  <c r="M853" i="39" s="1"/>
  <c r="O482" i="39"/>
  <c r="P482" i="39" s="1"/>
  <c r="N482" i="39" s="1"/>
  <c r="O499" i="39"/>
  <c r="P499" i="39" s="1"/>
  <c r="N499" i="39" s="1"/>
  <c r="O137" i="39"/>
  <c r="P137" i="39" s="1"/>
  <c r="N137" i="39" s="1"/>
  <c r="S739" i="39"/>
  <c r="T739" i="39" s="1"/>
  <c r="L739" i="39" s="1"/>
  <c r="O244" i="39"/>
  <c r="P244" i="39" s="1"/>
  <c r="N244" i="39" s="1"/>
  <c r="O493" i="39"/>
  <c r="P493" i="39" s="1"/>
  <c r="N493" i="39" s="1"/>
  <c r="I243" i="39"/>
  <c r="I415" i="39"/>
  <c r="I60" i="39"/>
  <c r="G115" i="39"/>
  <c r="G146" i="39"/>
  <c r="G530" i="39"/>
  <c r="I575" i="39"/>
  <c r="J973" i="39"/>
  <c r="J760" i="39"/>
  <c r="J540" i="39"/>
  <c r="J263" i="39"/>
  <c r="G836" i="39"/>
  <c r="G845" i="39"/>
  <c r="G455" i="39"/>
  <c r="G684" i="39"/>
  <c r="G465" i="39"/>
  <c r="O701" i="39"/>
  <c r="P701" i="39" s="1"/>
  <c r="N701" i="39" s="1"/>
  <c r="O840" i="39"/>
  <c r="P840" i="39" s="1"/>
  <c r="N840" i="39" s="1"/>
  <c r="O338" i="39"/>
  <c r="P338" i="39" s="1"/>
  <c r="N338" i="39" s="1"/>
  <c r="H261" i="39"/>
  <c r="H331" i="39"/>
  <c r="H48" i="39"/>
  <c r="J796" i="39"/>
  <c r="J240" i="39"/>
  <c r="G832" i="39"/>
  <c r="G799" i="39"/>
  <c r="I308" i="39"/>
  <c r="S771" i="39"/>
  <c r="T771" i="39" s="1"/>
  <c r="L771" i="39" s="1"/>
  <c r="H232" i="39"/>
  <c r="H45" i="39"/>
  <c r="Q986" i="39"/>
  <c r="R986" i="39" s="1"/>
  <c r="M986" i="39" s="1"/>
  <c r="O284" i="39"/>
  <c r="P284" i="39" s="1"/>
  <c r="N284" i="39" s="1"/>
  <c r="I179" i="39"/>
  <c r="I351" i="39"/>
  <c r="J836" i="39"/>
  <c r="J592" i="39"/>
  <c r="J339" i="39"/>
  <c r="J124" i="39"/>
  <c r="G997" i="39"/>
  <c r="G858" i="39"/>
  <c r="G507" i="39"/>
  <c r="G769" i="39"/>
  <c r="I340" i="39"/>
  <c r="I294" i="39"/>
  <c r="Q910" i="39"/>
  <c r="R910" i="39" s="1"/>
  <c r="M910" i="39" s="1"/>
  <c r="H209" i="39"/>
  <c r="H72" i="39"/>
  <c r="H314" i="39"/>
  <c r="H77" i="39"/>
  <c r="O116" i="39"/>
  <c r="P116" i="39" s="1"/>
  <c r="N116" i="39" s="1"/>
  <c r="O412" i="39"/>
  <c r="P412" i="39" s="1"/>
  <c r="N412" i="39" s="1"/>
  <c r="I211" i="39"/>
  <c r="I383" i="39"/>
  <c r="J832" i="39"/>
  <c r="J584" i="39"/>
  <c r="J331" i="39"/>
  <c r="Q254" i="39"/>
  <c r="R254" i="39" s="1"/>
  <c r="M254" i="39" s="1"/>
  <c r="S268" i="39"/>
  <c r="T268" i="39" s="1"/>
  <c r="L268" i="39" s="1"/>
  <c r="S849" i="39"/>
  <c r="T849" i="39" s="1"/>
  <c r="L849" i="39" s="1"/>
  <c r="Q117" i="39"/>
  <c r="R117" i="39" s="1"/>
  <c r="M117" i="39" s="1"/>
  <c r="Q531" i="39"/>
  <c r="R531" i="39" s="1"/>
  <c r="M531" i="39" s="1"/>
  <c r="Q656" i="39"/>
  <c r="R656" i="39" s="1"/>
  <c r="M656" i="39" s="1"/>
  <c r="S341" i="39"/>
  <c r="T341" i="39" s="1"/>
  <c r="L341" i="39" s="1"/>
  <c r="Q708" i="39"/>
  <c r="R708" i="39" s="1"/>
  <c r="M708" i="39" s="1"/>
  <c r="O51" i="39"/>
  <c r="P51" i="39" s="1"/>
  <c r="N51" i="39" s="1"/>
  <c r="O698" i="39"/>
  <c r="P698" i="39" s="1"/>
  <c r="N698" i="39" s="1"/>
  <c r="O715" i="39"/>
  <c r="P715" i="39" s="1"/>
  <c r="N715" i="39" s="1"/>
  <c r="O508" i="39"/>
  <c r="P508" i="39" s="1"/>
  <c r="N508" i="39" s="1"/>
  <c r="O997" i="39"/>
  <c r="P997" i="39" s="1"/>
  <c r="N997" i="39" s="1"/>
  <c r="G59" i="39"/>
  <c r="I96" i="39"/>
  <c r="G502" i="39"/>
  <c r="I547" i="39"/>
  <c r="Q305" i="39"/>
  <c r="R305" i="39" s="1"/>
  <c r="M305" i="39" s="1"/>
  <c r="O450" i="39"/>
  <c r="P450" i="39" s="1"/>
  <c r="N450" i="39" s="1"/>
  <c r="O439" i="39"/>
  <c r="P439" i="39" s="1"/>
  <c r="N439" i="39" s="1"/>
  <c r="Q25" i="39"/>
  <c r="R25" i="39" s="1"/>
  <c r="M25" i="39" s="1"/>
  <c r="G41" i="39"/>
  <c r="O896" i="39"/>
  <c r="P896" i="39" s="1"/>
  <c r="N896" i="39" s="1"/>
  <c r="S213" i="39"/>
  <c r="T213" i="39" s="1"/>
  <c r="L213" i="39" s="1"/>
  <c r="Q660" i="39"/>
  <c r="R660" i="39" s="1"/>
  <c r="M660" i="39" s="1"/>
  <c r="O59" i="39"/>
  <c r="P59" i="39" s="1"/>
  <c r="N59" i="39" s="1"/>
  <c r="O706" i="39"/>
  <c r="P706" i="39" s="1"/>
  <c r="N706" i="39" s="1"/>
  <c r="O723" i="39"/>
  <c r="P723" i="39" s="1"/>
  <c r="N723" i="39" s="1"/>
  <c r="O516" i="39"/>
  <c r="P516" i="39" s="1"/>
  <c r="N516" i="39" s="1"/>
  <c r="S326" i="39"/>
  <c r="T326" i="39" s="1"/>
  <c r="L326" i="39" s="1"/>
  <c r="S364" i="39"/>
  <c r="T364" i="39" s="1"/>
  <c r="L364" i="39" s="1"/>
  <c r="S694" i="39"/>
  <c r="T694" i="39" s="1"/>
  <c r="L694" i="39" s="1"/>
  <c r="Q250" i="39"/>
  <c r="R250" i="39" s="1"/>
  <c r="M250" i="39" s="1"/>
  <c r="Q214" i="39"/>
  <c r="R214" i="39" s="1"/>
  <c r="M214" i="39" s="1"/>
  <c r="Q1039" i="39"/>
  <c r="R1039" i="39" s="1"/>
  <c r="M1039" i="39" s="1"/>
  <c r="O350" i="39"/>
  <c r="P350" i="39" s="1"/>
  <c r="N350" i="39" s="1"/>
  <c r="S709" i="39"/>
  <c r="T709" i="39" s="1"/>
  <c r="L709" i="39" s="1"/>
  <c r="S1015" i="39"/>
  <c r="T1015" i="39" s="1"/>
  <c r="L1015" i="39" s="1"/>
  <c r="Q463" i="39"/>
  <c r="R463" i="39" s="1"/>
  <c r="M463" i="39" s="1"/>
  <c r="S178" i="39"/>
  <c r="T178" i="39" s="1"/>
  <c r="L178" i="39" s="1"/>
  <c r="Q231" i="39"/>
  <c r="R231" i="39" s="1"/>
  <c r="M231" i="39" s="1"/>
  <c r="Q394" i="39"/>
  <c r="R394" i="39" s="1"/>
  <c r="M394" i="39" s="1"/>
  <c r="Q441" i="39"/>
  <c r="R441" i="39" s="1"/>
  <c r="M441" i="39" s="1"/>
  <c r="Q864" i="39"/>
  <c r="R864" i="39" s="1"/>
  <c r="M864" i="39" s="1"/>
  <c r="S39" i="39"/>
  <c r="T39" i="39" s="1"/>
  <c r="L39" i="39" s="1"/>
  <c r="Q996" i="39"/>
  <c r="R996" i="39" s="1"/>
  <c r="M996" i="39" s="1"/>
  <c r="O195" i="39"/>
  <c r="P195" i="39" s="1"/>
  <c r="N195" i="39" s="1"/>
  <c r="O842" i="39"/>
  <c r="P842" i="39" s="1"/>
  <c r="N842" i="39" s="1"/>
  <c r="O859" i="39"/>
  <c r="P859" i="39" s="1"/>
  <c r="N859" i="39" s="1"/>
  <c r="O652" i="39"/>
  <c r="P652" i="39" s="1"/>
  <c r="N652" i="39" s="1"/>
  <c r="G144" i="39"/>
  <c r="G171" i="39"/>
  <c r="G190" i="39"/>
  <c r="G574" i="39"/>
  <c r="I619" i="39"/>
  <c r="S920" i="39"/>
  <c r="T920" i="39" s="1"/>
  <c r="L920" i="39" s="1"/>
  <c r="Q657" i="39"/>
  <c r="R657" i="39" s="1"/>
  <c r="M657" i="39" s="1"/>
  <c r="O93" i="39"/>
  <c r="P93" i="39" s="1"/>
  <c r="N93" i="39" s="1"/>
  <c r="O128" i="39"/>
  <c r="P128" i="39" s="1"/>
  <c r="N128" i="39" s="1"/>
  <c r="Q57" i="39"/>
  <c r="R57" i="39" s="1"/>
  <c r="M57" i="39" s="1"/>
  <c r="I42" i="39"/>
  <c r="S725" i="39"/>
  <c r="T725" i="39" s="1"/>
  <c r="L725" i="39" s="1"/>
  <c r="O74" i="39"/>
  <c r="P74" i="39" s="1"/>
  <c r="N74" i="39" s="1"/>
  <c r="O267" i="39"/>
  <c r="P267" i="39" s="1"/>
  <c r="N267" i="39" s="1"/>
  <c r="O914" i="39"/>
  <c r="P914" i="39" s="1"/>
  <c r="N914" i="39" s="1"/>
  <c r="O931" i="39"/>
  <c r="P931" i="39" s="1"/>
  <c r="N931" i="39" s="1"/>
  <c r="O724" i="39"/>
  <c r="P724" i="39" s="1"/>
  <c r="N724" i="39" s="1"/>
  <c r="S24" i="39"/>
  <c r="T24" i="39" s="1"/>
  <c r="L24" i="39" s="1"/>
  <c r="S19" i="39"/>
  <c r="T19" i="39" s="1"/>
  <c r="L19" i="39" s="1"/>
  <c r="S801" i="39"/>
  <c r="T801" i="39" s="1"/>
  <c r="L801" i="39" s="1"/>
  <c r="Q69" i="39"/>
  <c r="R69" i="39" s="1"/>
  <c r="M69" i="39" s="1"/>
  <c r="Q507" i="39"/>
  <c r="R507" i="39" s="1"/>
  <c r="M507" i="39" s="1"/>
  <c r="Q632" i="39"/>
  <c r="R632" i="39" s="1"/>
  <c r="M632" i="39" s="1"/>
  <c r="S144" i="39"/>
  <c r="T144" i="39" s="1"/>
  <c r="L144" i="39" s="1"/>
  <c r="S700" i="39"/>
  <c r="T700" i="39" s="1"/>
  <c r="L700" i="39" s="1"/>
  <c r="Q454" i="39"/>
  <c r="R454" i="39" s="1"/>
  <c r="M454" i="39" s="1"/>
  <c r="Q561" i="39"/>
  <c r="R561" i="39" s="1"/>
  <c r="M561" i="39" s="1"/>
  <c r="S665" i="39"/>
  <c r="T665" i="39" s="1"/>
  <c r="L665" i="39" s="1"/>
  <c r="Q224" i="39"/>
  <c r="R224" i="39" s="1"/>
  <c r="M224" i="39" s="1"/>
  <c r="S880" i="39"/>
  <c r="T880" i="39" s="1"/>
  <c r="L880" i="39" s="1"/>
  <c r="Q855" i="39"/>
  <c r="R855" i="39" s="1"/>
  <c r="M855" i="39" s="1"/>
  <c r="O166" i="39"/>
  <c r="P166" i="39" s="1"/>
  <c r="N166" i="39" s="1"/>
  <c r="Q542" i="39"/>
  <c r="R542" i="39" s="1"/>
  <c r="M542" i="39" s="1"/>
  <c r="Q605" i="39"/>
  <c r="R605" i="39" s="1"/>
  <c r="M605" i="39" s="1"/>
  <c r="Q990" i="39"/>
  <c r="R990" i="39" s="1"/>
  <c r="M990" i="39" s="1"/>
  <c r="O24" i="39"/>
  <c r="P24" i="39" s="1"/>
  <c r="N24" i="39" s="1"/>
  <c r="I119" i="39"/>
  <c r="G16" i="39"/>
  <c r="G344" i="39"/>
  <c r="G371" i="39"/>
  <c r="G390" i="39"/>
  <c r="G774" i="39"/>
  <c r="S647" i="39"/>
  <c r="T647" i="39" s="1"/>
  <c r="L647" i="39" s="1"/>
  <c r="Q1036" i="39"/>
  <c r="R1036" i="39" s="1"/>
  <c r="M1036" i="39" s="1"/>
  <c r="O215" i="39"/>
  <c r="P215" i="39" s="1"/>
  <c r="N215" i="39" s="1"/>
  <c r="O862" i="39"/>
  <c r="P862" i="39" s="1"/>
  <c r="N862" i="39" s="1"/>
  <c r="O879" i="39"/>
  <c r="P879" i="39" s="1"/>
  <c r="N879" i="39" s="1"/>
  <c r="O672" i="39"/>
  <c r="P672" i="39" s="1"/>
  <c r="N672" i="39" s="1"/>
  <c r="I154" i="39"/>
  <c r="Q827" i="39"/>
  <c r="R827" i="39" s="1"/>
  <c r="M827" i="39" s="1"/>
  <c r="Q917" i="39"/>
  <c r="R917" i="39" s="1"/>
  <c r="M917" i="39" s="1"/>
  <c r="O546" i="39"/>
  <c r="P546" i="39" s="1"/>
  <c r="N546" i="39" s="1"/>
  <c r="O563" i="39"/>
  <c r="P563" i="39" s="1"/>
  <c r="N563" i="39" s="1"/>
  <c r="O265" i="39"/>
  <c r="P265" i="39" s="1"/>
  <c r="N265" i="39" s="1"/>
  <c r="O332" i="39"/>
  <c r="P332" i="39" s="1"/>
  <c r="N332" i="39" s="1"/>
  <c r="O601" i="39"/>
  <c r="P601" i="39" s="1"/>
  <c r="N601" i="39" s="1"/>
  <c r="O749" i="39"/>
  <c r="P749" i="39" s="1"/>
  <c r="N749" i="39" s="1"/>
  <c r="I371" i="39"/>
  <c r="I471" i="39"/>
  <c r="I124" i="39"/>
  <c r="G159" i="39"/>
  <c r="G178" i="39"/>
  <c r="G562" i="39"/>
  <c r="I607" i="39"/>
  <c r="J1023" i="39"/>
  <c r="J744" i="39"/>
  <c r="J524" i="39"/>
  <c r="J250" i="39"/>
  <c r="G463" i="39"/>
  <c r="G813" i="39"/>
  <c r="Q890" i="39"/>
  <c r="R890" i="39" s="1"/>
  <c r="M890" i="39" s="1"/>
  <c r="G652" i="39"/>
  <c r="G261" i="39"/>
  <c r="Q874" i="39"/>
  <c r="R874" i="39" s="1"/>
  <c r="M874" i="39" s="1"/>
  <c r="O584" i="39"/>
  <c r="P584" i="39" s="1"/>
  <c r="N584" i="39" s="1"/>
  <c r="Q860" i="39"/>
  <c r="R860" i="39" s="1"/>
  <c r="M860" i="39" s="1"/>
  <c r="H325" i="39"/>
  <c r="H410" i="39"/>
  <c r="H112" i="39"/>
  <c r="J764" i="39"/>
  <c r="J283" i="39"/>
  <c r="G1013" i="39"/>
  <c r="G571" i="39"/>
  <c r="G94" i="39"/>
  <c r="Q969" i="39"/>
  <c r="R969" i="39" s="1"/>
  <c r="M969" i="39" s="1"/>
  <c r="H267" i="39"/>
  <c r="Q906" i="39"/>
  <c r="R906" i="39" s="1"/>
  <c r="M906" i="39" s="1"/>
  <c r="O473" i="39"/>
  <c r="P473" i="39" s="1"/>
  <c r="N473" i="39" s="1"/>
  <c r="O621" i="39"/>
  <c r="P621" i="39" s="1"/>
  <c r="N621" i="39" s="1"/>
  <c r="I307" i="39"/>
  <c r="I455" i="39"/>
  <c r="J820" i="39"/>
  <c r="J433" i="39"/>
  <c r="S904" i="39"/>
  <c r="T904" i="39" s="1"/>
  <c r="L904" i="39" s="1"/>
  <c r="Q867" i="39"/>
  <c r="R867" i="39" s="1"/>
  <c r="M867" i="39" s="1"/>
  <c r="S547" i="39"/>
  <c r="T547" i="39" s="1"/>
  <c r="L547" i="39" s="1"/>
  <c r="S727" i="39"/>
  <c r="T727" i="39" s="1"/>
  <c r="L727" i="39" s="1"/>
  <c r="Q339" i="39"/>
  <c r="R339" i="39" s="1"/>
  <c r="M339" i="39" s="1"/>
  <c r="Q260" i="39"/>
  <c r="R260" i="39" s="1"/>
  <c r="M260" i="39" s="1"/>
  <c r="S374" i="39"/>
  <c r="T374" i="39" s="1"/>
  <c r="L374" i="39" s="1"/>
  <c r="Q795" i="39"/>
  <c r="R795" i="39" s="1"/>
  <c r="M795" i="39" s="1"/>
  <c r="Q893" i="39"/>
  <c r="R893" i="39" s="1"/>
  <c r="M893" i="39" s="1"/>
  <c r="O506" i="39"/>
  <c r="P506" i="39" s="1"/>
  <c r="N506" i="39" s="1"/>
  <c r="O523" i="39"/>
  <c r="P523" i="39" s="1"/>
  <c r="N523" i="39" s="1"/>
  <c r="O185" i="39"/>
  <c r="P185" i="39" s="1"/>
  <c r="N185" i="39" s="1"/>
  <c r="Q1034" i="39"/>
  <c r="R1034" i="39" s="1"/>
  <c r="M1034" i="39" s="1"/>
  <c r="O436" i="39"/>
  <c r="P436" i="39" s="1"/>
  <c r="N436" i="39" s="1"/>
  <c r="O589" i="39"/>
  <c r="P589" i="39" s="1"/>
  <c r="N589" i="39" s="1"/>
  <c r="I291" i="39"/>
  <c r="I451" i="39"/>
  <c r="Q93" i="39"/>
  <c r="R93" i="39" s="1"/>
  <c r="M93" i="39" s="1"/>
  <c r="Q413" i="39"/>
  <c r="R413" i="39" s="1"/>
  <c r="M413" i="39" s="1"/>
  <c r="Q622" i="39"/>
  <c r="R622" i="39" s="1"/>
  <c r="M622" i="39" s="1"/>
  <c r="Q690" i="39"/>
  <c r="R690" i="39" s="1"/>
  <c r="M690" i="39" s="1"/>
  <c r="G73" i="39"/>
  <c r="O960" i="39"/>
  <c r="P960" i="39" s="1"/>
  <c r="N960" i="39" s="1"/>
  <c r="S389" i="39"/>
  <c r="T389" i="39" s="1"/>
  <c r="L389" i="39" s="1"/>
  <c r="Q788" i="39"/>
  <c r="R788" i="39" s="1"/>
  <c r="M788" i="39" s="1"/>
  <c r="O123" i="39"/>
  <c r="P123" i="39" s="1"/>
  <c r="N123" i="39" s="1"/>
  <c r="O770" i="39"/>
  <c r="P770" i="39" s="1"/>
  <c r="N770" i="39" s="1"/>
  <c r="O787" i="39"/>
  <c r="P787" i="39" s="1"/>
  <c r="N787" i="39" s="1"/>
  <c r="O580" i="39"/>
  <c r="P580" i="39" s="1"/>
  <c r="N580" i="39" s="1"/>
  <c r="S216" i="39"/>
  <c r="T216" i="39" s="1"/>
  <c r="L216" i="39" s="1"/>
  <c r="S492" i="39"/>
  <c r="T492" i="39" s="1"/>
  <c r="L492" i="39" s="1"/>
  <c r="S897" i="39"/>
  <c r="T897" i="39" s="1"/>
  <c r="L897" i="39" s="1"/>
  <c r="Q165" i="39"/>
  <c r="R165" i="39" s="1"/>
  <c r="M165" i="39" s="1"/>
  <c r="Q555" i="39"/>
  <c r="R555" i="39" s="1"/>
  <c r="M555" i="39" s="1"/>
  <c r="Q680" i="39"/>
  <c r="R680" i="39" s="1"/>
  <c r="M680" i="39" s="1"/>
  <c r="S16" i="39"/>
  <c r="T16" i="39" s="1"/>
  <c r="L16" i="39" s="1"/>
  <c r="S588" i="39"/>
  <c r="T588" i="39" s="1"/>
  <c r="L588" i="39" s="1"/>
  <c r="Q438" i="39"/>
  <c r="R438" i="39" s="1"/>
  <c r="M438" i="39" s="1"/>
  <c r="Q529" i="39"/>
  <c r="R529" i="39" s="1"/>
  <c r="M529" i="39" s="1"/>
  <c r="S633" i="39"/>
  <c r="T633" i="39" s="1"/>
  <c r="L633" i="39" s="1"/>
  <c r="Q192" i="39"/>
  <c r="R192" i="39" s="1"/>
  <c r="M192" i="39" s="1"/>
  <c r="S848" i="39"/>
  <c r="T848" i="39" s="1"/>
  <c r="L848" i="39" s="1"/>
  <c r="Q839" i="39"/>
  <c r="R839" i="39" s="1"/>
  <c r="M839" i="39" s="1"/>
  <c r="O150" i="39"/>
  <c r="P150" i="39" s="1"/>
  <c r="N150" i="39" s="1"/>
  <c r="Q567" i="39"/>
  <c r="R567" i="39" s="1"/>
  <c r="M567" i="39" s="1"/>
  <c r="Q781" i="39"/>
  <c r="R781" i="39" s="1"/>
  <c r="M781" i="39" s="1"/>
  <c r="O341" i="39"/>
  <c r="P341" i="39" s="1"/>
  <c r="N341" i="39" s="1"/>
  <c r="O376" i="39"/>
  <c r="P376" i="39" s="1"/>
  <c r="N376" i="39" s="1"/>
  <c r="Q934" i="39"/>
  <c r="R934" i="39" s="1"/>
  <c r="M934" i="39" s="1"/>
  <c r="G104" i="39"/>
  <c r="G432" i="39"/>
  <c r="Q682" i="39"/>
  <c r="R682" i="39" s="1"/>
  <c r="M682" i="39" s="1"/>
  <c r="O913" i="39"/>
  <c r="P913" i="39" s="1"/>
  <c r="N913" i="39" s="1"/>
  <c r="I239" i="39"/>
  <c r="S515" i="39"/>
  <c r="T515" i="39" s="1"/>
  <c r="L515" i="39" s="1"/>
  <c r="Q1004" i="39"/>
  <c r="R1004" i="39" s="1"/>
  <c r="M1004" i="39" s="1"/>
  <c r="O199" i="39"/>
  <c r="P199" i="39" s="1"/>
  <c r="N199" i="39" s="1"/>
  <c r="O846" i="39"/>
  <c r="P846" i="39" s="1"/>
  <c r="N846" i="39" s="1"/>
  <c r="O863" i="39"/>
  <c r="P863" i="39" s="1"/>
  <c r="N863" i="39" s="1"/>
  <c r="O656" i="39"/>
  <c r="P656" i="39" s="1"/>
  <c r="N656" i="39" s="1"/>
  <c r="I146" i="39"/>
  <c r="Q417" i="39"/>
  <c r="R417" i="39" s="1"/>
  <c r="M417" i="39" s="1"/>
  <c r="Q837" i="39"/>
  <c r="R837" i="39" s="1"/>
  <c r="M837" i="39" s="1"/>
  <c r="O466" i="39"/>
  <c r="P466" i="39" s="1"/>
  <c r="N466" i="39" s="1"/>
  <c r="O483" i="39"/>
  <c r="P483" i="39" s="1"/>
  <c r="N483" i="39" s="1"/>
  <c r="O105" i="39"/>
  <c r="P105" i="39" s="1"/>
  <c r="N105" i="39" s="1"/>
  <c r="S313" i="39"/>
  <c r="T313" i="39" s="1"/>
  <c r="L313" i="39" s="1"/>
  <c r="S310" i="39"/>
  <c r="T310" i="39" s="1"/>
  <c r="L310" i="39" s="1"/>
  <c r="S475" i="39"/>
  <c r="T475" i="39" s="1"/>
  <c r="L475" i="39" s="1"/>
  <c r="S332" i="39"/>
  <c r="T332" i="39" s="1"/>
  <c r="L332" i="39" s="1"/>
  <c r="Q315" i="39"/>
  <c r="R315" i="39" s="1"/>
  <c r="M315" i="39" s="1"/>
  <c r="Q73" i="39"/>
  <c r="R73" i="39" s="1"/>
  <c r="M73" i="39" s="1"/>
  <c r="O430" i="39"/>
  <c r="P430" i="39" s="1"/>
  <c r="N430" i="39" s="1"/>
  <c r="S997" i="39"/>
  <c r="T997" i="39" s="1"/>
  <c r="L997" i="39" s="1"/>
  <c r="Q262" i="39"/>
  <c r="R262" i="39" s="1"/>
  <c r="M262" i="39" s="1"/>
  <c r="S640" i="39"/>
  <c r="T640" i="39" s="1"/>
  <c r="L640" i="39" s="1"/>
  <c r="S139" i="39"/>
  <c r="T139" i="39" s="1"/>
  <c r="L139" i="39" s="1"/>
  <c r="S874" i="39"/>
  <c r="T874" i="39" s="1"/>
  <c r="L874" i="39" s="1"/>
  <c r="Q538" i="39"/>
  <c r="R538" i="39" s="1"/>
  <c r="M538" i="39" s="1"/>
  <c r="Q663" i="39"/>
  <c r="R663" i="39" s="1"/>
  <c r="M663" i="39" s="1"/>
  <c r="Q1008" i="39"/>
  <c r="R1008" i="39" s="1"/>
  <c r="M1008" i="39" s="1"/>
  <c r="S812" i="39"/>
  <c r="T812" i="39" s="1"/>
  <c r="L812" i="39" s="1"/>
  <c r="O378" i="39"/>
  <c r="P378" i="39" s="1"/>
  <c r="N378" i="39" s="1"/>
  <c r="O403" i="39"/>
  <c r="P403" i="39" s="1"/>
  <c r="N403" i="39" s="1"/>
  <c r="G14" i="39"/>
  <c r="I23" i="39"/>
  <c r="O860" i="39"/>
  <c r="P860" i="39" s="1"/>
  <c r="N860" i="39" s="1"/>
  <c r="G248" i="39"/>
  <c r="G275" i="39"/>
  <c r="G294" i="39"/>
  <c r="G678" i="39"/>
  <c r="I723" i="39"/>
  <c r="S1003" i="39"/>
  <c r="T1003" i="39" s="1"/>
  <c r="L1003" i="39" s="1"/>
  <c r="Q801" i="39"/>
  <c r="R801" i="39" s="1"/>
  <c r="M801" i="39" s="1"/>
  <c r="O381" i="39"/>
  <c r="P381" i="39" s="1"/>
  <c r="N381" i="39" s="1"/>
  <c r="O416" i="39"/>
  <c r="P416" i="39" s="1"/>
  <c r="N416" i="39" s="1"/>
  <c r="Q1014" i="39"/>
  <c r="R1014" i="39" s="1"/>
  <c r="M1014" i="39" s="1"/>
  <c r="I114" i="39"/>
  <c r="Q337" i="39"/>
  <c r="R337" i="39" s="1"/>
  <c r="M337" i="39" s="1"/>
  <c r="S923" i="39"/>
  <c r="T923" i="39" s="1"/>
  <c r="L923" i="39" s="1"/>
  <c r="Q424" i="39"/>
  <c r="R424" i="39" s="1"/>
  <c r="M424" i="39" s="1"/>
  <c r="Q560" i="39"/>
  <c r="R560" i="39" s="1"/>
  <c r="M560" i="39" s="1"/>
  <c r="I59" i="39"/>
  <c r="O932" i="39"/>
  <c r="P932" i="39" s="1"/>
  <c r="N932" i="39" s="1"/>
  <c r="G284" i="39"/>
  <c r="G311" i="39"/>
  <c r="G330" i="39"/>
  <c r="G714" i="39"/>
  <c r="I759" i="39"/>
  <c r="G420" i="39"/>
  <c r="G447" i="39"/>
  <c r="O529" i="39"/>
  <c r="P529" i="39" s="1"/>
  <c r="N529" i="39" s="1"/>
  <c r="I191" i="39"/>
  <c r="J856" i="39"/>
  <c r="J632" i="39"/>
  <c r="J368" i="39"/>
  <c r="J127" i="39"/>
  <c r="G1037" i="39"/>
  <c r="G898" i="39"/>
  <c r="G667" i="39"/>
  <c r="G87" i="39"/>
  <c r="I420" i="39"/>
  <c r="I374" i="39"/>
  <c r="O518" i="39"/>
  <c r="P518" i="39" s="1"/>
  <c r="N518" i="39" s="1"/>
  <c r="H78" i="39"/>
  <c r="H227" i="39"/>
  <c r="H234" i="39"/>
  <c r="H137" i="39"/>
  <c r="J496" i="39"/>
  <c r="J72" i="39"/>
  <c r="G810" i="39"/>
  <c r="G609" i="39"/>
  <c r="O904" i="39"/>
  <c r="P904" i="39" s="1"/>
  <c r="N904" i="39" s="1"/>
  <c r="H34" i="39"/>
  <c r="H96" i="39"/>
  <c r="G268" i="39"/>
  <c r="G295" i="39"/>
  <c r="G314" i="39"/>
  <c r="G698" i="39"/>
  <c r="I743" i="39"/>
  <c r="J992" i="39"/>
  <c r="J712" i="39"/>
  <c r="J456" i="39"/>
  <c r="J182" i="39"/>
  <c r="G908" i="39"/>
  <c r="O513" i="39"/>
  <c r="P513" i="39" s="1"/>
  <c r="N513" i="39" s="1"/>
  <c r="G911" i="39"/>
  <c r="G516" i="39"/>
  <c r="I596" i="39"/>
  <c r="I193" i="39"/>
  <c r="O727" i="39"/>
  <c r="P727" i="39" s="1"/>
  <c r="N727" i="39" s="1"/>
  <c r="S208" i="39"/>
  <c r="T208" i="39" s="1"/>
  <c r="L208" i="39" s="1"/>
  <c r="H258" i="39"/>
  <c r="H269" i="39"/>
  <c r="H354" i="39"/>
  <c r="G276" i="39"/>
  <c r="G303" i="39"/>
  <c r="G322" i="39"/>
  <c r="G706" i="39"/>
  <c r="I751" i="39"/>
  <c r="J984" i="39"/>
  <c r="J708" i="39"/>
  <c r="J452" i="39"/>
  <c r="J253" i="39"/>
  <c r="G676" i="39"/>
  <c r="O210" i="39"/>
  <c r="P210" i="39" s="1"/>
  <c r="N210" i="39" s="1"/>
  <c r="I92" i="39"/>
  <c r="I591" i="39"/>
  <c r="J237" i="39"/>
  <c r="G1016" i="39"/>
  <c r="G797" i="39"/>
  <c r="G1031" i="39"/>
  <c r="G636" i="39"/>
  <c r="I137" i="39"/>
  <c r="I433" i="39"/>
  <c r="O456" i="39"/>
  <c r="P456" i="39" s="1"/>
  <c r="N456" i="39" s="1"/>
  <c r="Q604" i="39"/>
  <c r="R604" i="39" s="1"/>
  <c r="M604" i="39" s="1"/>
  <c r="H82" i="39"/>
  <c r="H89" i="39"/>
  <c r="H208" i="39"/>
  <c r="J1027" i="39"/>
  <c r="J579" i="39"/>
  <c r="J106" i="39"/>
  <c r="G906" i="39"/>
  <c r="I395" i="39"/>
  <c r="I161" i="39"/>
  <c r="H305" i="39"/>
  <c r="H26" i="39"/>
  <c r="J1338" i="39"/>
  <c r="G1320" i="39"/>
  <c r="J1362" i="39"/>
  <c r="J1379" i="39"/>
  <c r="I1322" i="39"/>
  <c r="H1276" i="39"/>
  <c r="G1231" i="39"/>
  <c r="I1224" i="39"/>
  <c r="J1223" i="39"/>
  <c r="J1242" i="39"/>
  <c r="G1173" i="39"/>
  <c r="J1319" i="39"/>
  <c r="I1128" i="39"/>
  <c r="G1179" i="39"/>
  <c r="Q1096" i="39"/>
  <c r="R1096" i="39" s="1"/>
  <c r="M1096" i="39" s="1"/>
  <c r="O1142" i="39"/>
  <c r="P1142" i="39" s="1"/>
  <c r="N1142" i="39" s="1"/>
  <c r="S1146" i="39"/>
  <c r="T1146" i="39" s="1"/>
  <c r="L1146" i="39" s="1"/>
  <c r="S1101" i="39"/>
  <c r="T1101" i="39" s="1"/>
  <c r="L1101" i="39" s="1"/>
  <c r="J1132" i="39"/>
  <c r="H1095" i="39"/>
  <c r="I1112" i="39"/>
  <c r="S1070" i="39"/>
  <c r="T1070" i="39" s="1"/>
  <c r="L1070" i="39" s="1"/>
  <c r="O1362" i="39"/>
  <c r="P1362" i="39" s="1"/>
  <c r="N1362" i="39" s="1"/>
  <c r="J1241" i="39"/>
  <c r="J1228" i="39"/>
  <c r="J1270" i="39"/>
  <c r="I1381" i="39"/>
  <c r="J1123" i="39"/>
  <c r="G1228" i="39"/>
  <c r="H1134" i="39"/>
  <c r="G1217" i="39"/>
  <c r="S1274" i="39"/>
  <c r="T1274" i="39" s="1"/>
  <c r="L1274" i="39" s="1"/>
  <c r="J1246" i="39"/>
  <c r="G1307" i="39"/>
  <c r="S1125" i="39"/>
  <c r="T1125" i="39" s="1"/>
  <c r="L1125" i="39" s="1"/>
  <c r="Q1094" i="39"/>
  <c r="R1094" i="39" s="1"/>
  <c r="M1094" i="39" s="1"/>
  <c r="H1181" i="39"/>
  <c r="H1099" i="39"/>
  <c r="I1151" i="39"/>
  <c r="H1070" i="39"/>
  <c r="J1101" i="39"/>
  <c r="S1062" i="39"/>
  <c r="T1062" i="39" s="1"/>
  <c r="L1062" i="39" s="1"/>
  <c r="J1085" i="39"/>
  <c r="G1303" i="39"/>
  <c r="J1410" i="39"/>
  <c r="Q1357" i="39"/>
  <c r="R1357" i="39" s="1"/>
  <c r="M1357" i="39" s="1"/>
  <c r="G1448" i="39"/>
  <c r="G1250" i="39"/>
  <c r="I1192" i="39"/>
  <c r="G1234" i="39"/>
  <c r="G1180" i="39"/>
  <c r="J1230" i="39"/>
  <c r="G1223" i="39"/>
  <c r="G1224" i="39"/>
  <c r="J1289" i="39"/>
  <c r="O1278" i="39"/>
  <c r="P1278" i="39" s="1"/>
  <c r="N1278" i="39" s="1"/>
  <c r="S1107" i="39"/>
  <c r="T1107" i="39" s="1"/>
  <c r="L1107" i="39" s="1"/>
  <c r="J1096" i="39"/>
  <c r="J1160" i="39"/>
  <c r="Q1122" i="39"/>
  <c r="R1122" i="39" s="1"/>
  <c r="M1122" i="39" s="1"/>
  <c r="H1112" i="39"/>
  <c r="J1066" i="39"/>
  <c r="H1083" i="39"/>
  <c r="O1050" i="39"/>
  <c r="P1050" i="39" s="1"/>
  <c r="N1050" i="39" s="1"/>
  <c r="O1058" i="39"/>
  <c r="P1058" i="39" s="1"/>
  <c r="N1058" i="39" s="1"/>
  <c r="G1418" i="39"/>
  <c r="J1406" i="39"/>
  <c r="J1229" i="39"/>
  <c r="G1349" i="39"/>
  <c r="G1437" i="39"/>
  <c r="S1264" i="39"/>
  <c r="T1264" i="39" s="1"/>
  <c r="L1264" i="39" s="1"/>
  <c r="J1251" i="39"/>
  <c r="H1251" i="39"/>
  <c r="I1248" i="39"/>
  <c r="I1272" i="39"/>
  <c r="J1199" i="39"/>
  <c r="O1267" i="39"/>
  <c r="P1267" i="39" s="1"/>
  <c r="N1267" i="39" s="1"/>
  <c r="I1085" i="39"/>
  <c r="G1155" i="39"/>
  <c r="I1108" i="39"/>
  <c r="G1124" i="39"/>
  <c r="J1188" i="39"/>
  <c r="G1141" i="39"/>
  <c r="Q1087" i="39"/>
  <c r="R1087" i="39" s="1"/>
  <c r="M1087" i="39" s="1"/>
  <c r="O1080" i="39"/>
  <c r="P1080" i="39" s="1"/>
  <c r="N1080" i="39" s="1"/>
  <c r="G1094" i="39"/>
  <c r="H1062" i="39"/>
  <c r="G1036" i="39"/>
  <c r="I660" i="39"/>
  <c r="H194" i="39"/>
  <c r="G271" i="39"/>
  <c r="J1016" i="39"/>
  <c r="J162" i="39"/>
  <c r="G623" i="39"/>
  <c r="G1010" i="39"/>
  <c r="G871" i="39"/>
  <c r="G476" i="39"/>
  <c r="I516" i="39"/>
  <c r="I85" i="39"/>
  <c r="O368" i="39"/>
  <c r="P368" i="39" s="1"/>
  <c r="N368" i="39" s="1"/>
  <c r="H345" i="39"/>
  <c r="H67" i="39"/>
  <c r="H74" i="39"/>
  <c r="H118" i="39"/>
  <c r="J993" i="39"/>
  <c r="J385" i="39"/>
  <c r="G543" i="39"/>
  <c r="G959" i="39"/>
  <c r="G15" i="39"/>
  <c r="O648" i="39"/>
  <c r="P648" i="39" s="1"/>
  <c r="N648" i="39" s="1"/>
  <c r="H309" i="39"/>
  <c r="H160" i="39"/>
  <c r="S1366" i="39"/>
  <c r="T1366" i="39" s="1"/>
  <c r="L1366" i="39" s="1"/>
  <c r="H1282" i="39"/>
  <c r="I1290" i="39"/>
  <c r="G1275" i="39"/>
  <c r="H1385" i="39"/>
  <c r="H1050" i="39"/>
  <c r="G1221" i="39"/>
  <c r="G1140" i="39"/>
  <c r="J1212" i="39"/>
  <c r="G1271" i="39"/>
  <c r="G1236" i="39"/>
  <c r="G1315" i="39"/>
  <c r="Q1106" i="39"/>
  <c r="R1106" i="39" s="1"/>
  <c r="M1106" i="39" s="1"/>
  <c r="G1222" i="39"/>
  <c r="O1176" i="39"/>
  <c r="P1176" i="39" s="1"/>
  <c r="N1176" i="39" s="1"/>
  <c r="J1081" i="39"/>
  <c r="Q1155" i="39"/>
  <c r="R1155" i="39" s="1"/>
  <c r="M1155" i="39" s="1"/>
  <c r="G1085" i="39"/>
  <c r="J1103" i="39"/>
  <c r="J1064" i="39"/>
  <c r="S1060" i="39"/>
  <c r="T1060" i="39" s="1"/>
  <c r="L1060" i="39" s="1"/>
  <c r="H1441" i="39"/>
  <c r="Q1427" i="39"/>
  <c r="R1427" i="39" s="1"/>
  <c r="M1427" i="39" s="1"/>
  <c r="O1114" i="39"/>
  <c r="P1114" i="39" s="1"/>
  <c r="N1114" i="39" s="1"/>
  <c r="Q1341" i="39"/>
  <c r="R1341" i="39" s="1"/>
  <c r="M1341" i="39" s="1"/>
  <c r="J1430" i="39"/>
  <c r="S1247" i="39"/>
  <c r="T1247" i="39" s="1"/>
  <c r="L1247" i="39" s="1"/>
  <c r="H1255" i="39"/>
  <c r="G1255" i="39"/>
  <c r="Q1252" i="39"/>
  <c r="R1252" i="39" s="1"/>
  <c r="M1252" i="39" s="1"/>
  <c r="G1277" i="39"/>
  <c r="H1235" i="39"/>
  <c r="H1274" i="39"/>
  <c r="G1138" i="39"/>
  <c r="J1175" i="39"/>
  <c r="G1147" i="39"/>
  <c r="I1138" i="39"/>
  <c r="Q1195" i="39"/>
  <c r="R1195" i="39" s="1"/>
  <c r="M1195" i="39" s="1"/>
  <c r="G1132" i="39"/>
  <c r="Q1139" i="39"/>
  <c r="R1139" i="39" s="1"/>
  <c r="M1139" i="39" s="1"/>
  <c r="J1071" i="39"/>
  <c r="I1092" i="39"/>
  <c r="J1055" i="39"/>
  <c r="G1455" i="39"/>
  <c r="J1450" i="39"/>
  <c r="J1207" i="39"/>
  <c r="G1286" i="39"/>
  <c r="G1325" i="39"/>
  <c r="J1208" i="39"/>
  <c r="Q1249" i="39"/>
  <c r="R1249" i="39" s="1"/>
  <c r="M1249" i="39" s="1"/>
  <c r="I1184" i="39"/>
  <c r="G1233" i="39"/>
  <c r="Q1270" i="39"/>
  <c r="R1270" i="39" s="1"/>
  <c r="M1270" i="39" s="1"/>
  <c r="J1118" i="39"/>
  <c r="S1269" i="39"/>
  <c r="T1269" i="39" s="1"/>
  <c r="L1269" i="39" s="1"/>
  <c r="H1100" i="39"/>
  <c r="H1207" i="39"/>
  <c r="G1196" i="39"/>
  <c r="H1098" i="39"/>
  <c r="J1133" i="39"/>
  <c r="G1074" i="39"/>
  <c r="J1113" i="39"/>
  <c r="I1062" i="39"/>
  <c r="G1059" i="39"/>
  <c r="I1330" i="39"/>
  <c r="G1353" i="39"/>
  <c r="G1399" i="39"/>
  <c r="I1397" i="39"/>
  <c r="G1341" i="39"/>
  <c r="S1267" i="39"/>
  <c r="T1267" i="39" s="1"/>
  <c r="L1267" i="39" s="1"/>
  <c r="Q1171" i="39"/>
  <c r="R1171" i="39" s="1"/>
  <c r="M1171" i="39" s="1"/>
  <c r="J1180" i="39"/>
  <c r="S1265" i="39"/>
  <c r="T1265" i="39" s="1"/>
  <c r="L1265" i="39" s="1"/>
  <c r="J1161" i="39"/>
  <c r="G1305" i="39"/>
  <c r="G1285" i="39"/>
  <c r="Q1248" i="39"/>
  <c r="R1248" i="39" s="1"/>
  <c r="M1248" i="39" s="1"/>
  <c r="G1152" i="39"/>
  <c r="O1096" i="39"/>
  <c r="P1096" i="39" s="1"/>
  <c r="N1096" i="39" s="1"/>
  <c r="H1091" i="39"/>
  <c r="J1214" i="39"/>
  <c r="Q1116" i="39"/>
  <c r="R1116" i="39" s="1"/>
  <c r="M1116" i="39" s="1"/>
  <c r="S1111" i="39"/>
  <c r="T1111" i="39" s="1"/>
  <c r="L1111" i="39" s="1"/>
  <c r="G896" i="39"/>
  <c r="G281" i="39"/>
  <c r="H115" i="39"/>
  <c r="G399" i="39"/>
  <c r="J888" i="39"/>
  <c r="J122" i="39"/>
  <c r="G992" i="39"/>
  <c r="G978" i="39"/>
  <c r="G839" i="39"/>
  <c r="I427" i="39"/>
  <c r="I452" i="39"/>
  <c r="O809" i="39"/>
  <c r="P809" i="39" s="1"/>
  <c r="N809" i="39" s="1"/>
  <c r="Q722" i="39"/>
  <c r="R722" i="39" s="1"/>
  <c r="M722" i="39" s="1"/>
  <c r="H177" i="39"/>
  <c r="H131" i="39"/>
  <c r="H138" i="39"/>
  <c r="H329" i="39"/>
  <c r="J1008" i="39"/>
  <c r="J544" i="39"/>
  <c r="G844" i="39"/>
  <c r="G895" i="39"/>
  <c r="I756" i="39"/>
  <c r="O337" i="39"/>
  <c r="P337" i="39" s="1"/>
  <c r="N337" i="39" s="1"/>
  <c r="H162" i="39"/>
  <c r="H288" i="39"/>
  <c r="J1352" i="39"/>
  <c r="J1369" i="39"/>
  <c r="G1298" i="39"/>
  <c r="G1197" i="39"/>
  <c r="G1370" i="39"/>
  <c r="S1133" i="39"/>
  <c r="T1133" i="39" s="1"/>
  <c r="L1133" i="39" s="1"/>
  <c r="H1239" i="39"/>
  <c r="J1151" i="39"/>
  <c r="S1234" i="39"/>
  <c r="T1234" i="39" s="1"/>
  <c r="L1234" i="39" s="1"/>
  <c r="O1282" i="39"/>
  <c r="P1282" i="39" s="1"/>
  <c r="N1282" i="39" s="1"/>
  <c r="S1218" i="39"/>
  <c r="T1218" i="39" s="1"/>
  <c r="L1218" i="39" s="1"/>
  <c r="J1280" i="39"/>
  <c r="O1076" i="39"/>
  <c r="P1076" i="39" s="1"/>
  <c r="N1076" i="39" s="1"/>
  <c r="J1153" i="39"/>
  <c r="S1192" i="39"/>
  <c r="T1192" i="39" s="1"/>
  <c r="L1192" i="39" s="1"/>
  <c r="I1134" i="39"/>
  <c r="J1120" i="39"/>
  <c r="G1089" i="39"/>
  <c r="G1087" i="39"/>
  <c r="G1048" i="39"/>
  <c r="Q1091" i="39"/>
  <c r="R1091" i="39" s="1"/>
  <c r="M1091" i="39" s="1"/>
  <c r="S1332" i="39"/>
  <c r="T1332" i="39" s="1"/>
  <c r="L1332" i="39" s="1"/>
  <c r="G1413" i="39"/>
  <c r="I1365" i="39"/>
  <c r="S1452" i="39"/>
  <c r="T1452" i="39" s="1"/>
  <c r="L1452" i="39" s="1"/>
  <c r="I1198" i="39"/>
  <c r="J1236" i="39"/>
  <c r="J1231" i="39"/>
  <c r="G1163" i="39"/>
  <c r="J1225" i="39"/>
  <c r="J1189" i="39"/>
  <c r="I1207" i="39"/>
  <c r="G1283" i="39"/>
  <c r="G1289" i="39"/>
  <c r="S1108" i="39"/>
  <c r="T1108" i="39" s="1"/>
  <c r="L1108" i="39" s="1"/>
  <c r="G1086" i="39"/>
  <c r="J1155" i="39"/>
  <c r="J1060" i="39"/>
  <c r="S1120" i="39"/>
  <c r="T1120" i="39" s="1"/>
  <c r="L1120" i="39" s="1"/>
  <c r="Q1110" i="39"/>
  <c r="R1110" i="39" s="1"/>
  <c r="M1110" i="39" s="1"/>
  <c r="G1088" i="39"/>
  <c r="G1058" i="39"/>
  <c r="G1061" i="39"/>
  <c r="G1421" i="39"/>
  <c r="G1414" i="39"/>
  <c r="Q1221" i="39"/>
  <c r="R1221" i="39" s="1"/>
  <c r="M1221" i="39" s="1"/>
  <c r="H1355" i="39"/>
  <c r="J1439" i="39"/>
  <c r="J1206" i="39"/>
  <c r="S1248" i="39"/>
  <c r="T1248" i="39" s="1"/>
  <c r="L1248" i="39" s="1"/>
  <c r="H1249" i="39"/>
  <c r="I1246" i="39"/>
  <c r="H1267" i="39"/>
  <c r="O1262" i="39"/>
  <c r="P1262" i="39" s="1"/>
  <c r="N1262" i="39" s="1"/>
  <c r="J1264" i="39"/>
  <c r="S1114" i="39"/>
  <c r="T1114" i="39" s="1"/>
  <c r="L1114" i="39" s="1"/>
  <c r="G1151" i="39"/>
  <c r="G1166" i="39"/>
  <c r="J1117" i="39"/>
  <c r="Q1181" i="39"/>
  <c r="R1181" i="39" s="1"/>
  <c r="M1181" i="39" s="1"/>
  <c r="J1049" i="39"/>
  <c r="S1097" i="39"/>
  <c r="T1097" i="39" s="1"/>
  <c r="L1097" i="39" s="1"/>
  <c r="S1086" i="39"/>
  <c r="T1086" i="39" s="1"/>
  <c r="L1086" i="39" s="1"/>
  <c r="Q1068" i="39"/>
  <c r="R1068" i="39" s="1"/>
  <c r="M1068" i="39" s="1"/>
  <c r="J1050" i="39"/>
  <c r="J1325" i="39"/>
  <c r="J1333" i="39"/>
  <c r="J1256" i="39"/>
  <c r="O1247" i="39"/>
  <c r="P1247" i="39" s="1"/>
  <c r="N1247" i="39" s="1"/>
  <c r="I1340" i="39"/>
  <c r="J1138" i="39"/>
  <c r="H1215" i="39"/>
  <c r="J1211" i="39"/>
  <c r="S1172" i="39"/>
  <c r="T1172" i="39" s="1"/>
  <c r="L1172" i="39" s="1"/>
  <c r="H1250" i="39"/>
  <c r="G1282" i="39"/>
  <c r="G1292" i="39"/>
  <c r="G1131" i="39"/>
  <c r="O1192" i="39"/>
  <c r="P1192" i="39" s="1"/>
  <c r="N1192" i="39" s="1"/>
  <c r="J1182" i="39"/>
  <c r="G1153" i="39"/>
  <c r="J1069" i="39"/>
  <c r="H1093" i="39"/>
  <c r="I1126" i="39"/>
  <c r="Q1075" i="39"/>
  <c r="R1075" i="39" s="1"/>
  <c r="M1075" i="39" s="1"/>
  <c r="I1052" i="39"/>
  <c r="J1074" i="39"/>
  <c r="G1056" i="39"/>
  <c r="G965" i="39"/>
  <c r="I276" i="39"/>
  <c r="H136" i="39"/>
  <c r="O685" i="39"/>
  <c r="P685" i="39" s="1"/>
  <c r="N685" i="39" s="1"/>
  <c r="J816" i="39"/>
  <c r="J39" i="39"/>
  <c r="G864" i="39"/>
  <c r="G946" i="39"/>
  <c r="G807" i="39"/>
  <c r="I299" i="39"/>
  <c r="G217" i="39"/>
  <c r="O148" i="39"/>
  <c r="P148" i="39" s="1"/>
  <c r="N148" i="39" s="1"/>
  <c r="O902" i="39"/>
  <c r="P902" i="39" s="1"/>
  <c r="N902" i="39" s="1"/>
  <c r="H166" i="39"/>
  <c r="H195" i="39"/>
  <c r="H202" i="39"/>
  <c r="H201" i="39"/>
  <c r="J976" i="39"/>
  <c r="J512" i="39"/>
  <c r="G960" i="39"/>
  <c r="G831" i="39"/>
  <c r="I628" i="39"/>
  <c r="O855" i="39"/>
  <c r="P855" i="39" s="1"/>
  <c r="N855" i="39" s="1"/>
  <c r="H290" i="39"/>
  <c r="H386" i="39"/>
  <c r="S1336" i="39"/>
  <c r="T1336" i="39" s="1"/>
  <c r="L1336" i="39" s="1"/>
  <c r="G1352" i="39"/>
  <c r="G1293" i="39"/>
  <c r="J1281" i="39"/>
  <c r="O1354" i="39"/>
  <c r="P1354" i="39" s="1"/>
  <c r="N1354" i="39" s="1"/>
  <c r="J1181" i="39"/>
  <c r="J1255" i="39"/>
  <c r="J1145" i="39"/>
  <c r="S1252" i="39"/>
  <c r="T1252" i="39" s="1"/>
  <c r="L1252" i="39" s="1"/>
  <c r="G1176" i="39"/>
  <c r="Q1272" i="39"/>
  <c r="R1272" i="39" s="1"/>
  <c r="M1272" i="39" s="1"/>
  <c r="Q1217" i="39"/>
  <c r="R1217" i="39" s="1"/>
  <c r="M1217" i="39" s="1"/>
  <c r="J1112" i="39"/>
  <c r="J1176" i="39"/>
  <c r="G1157" i="39"/>
  <c r="H1122" i="39"/>
  <c r="O1102" i="39"/>
  <c r="P1102" i="39" s="1"/>
  <c r="N1102" i="39" s="1"/>
  <c r="J1068" i="39"/>
  <c r="J1140" i="39"/>
  <c r="G1067" i="39"/>
  <c r="G1071" i="39"/>
  <c r="S1438" i="39"/>
  <c r="T1438" i="39" s="1"/>
  <c r="L1438" i="39" s="1"/>
  <c r="J1398" i="39"/>
  <c r="I1331" i="39"/>
  <c r="Q1437" i="39"/>
  <c r="R1437" i="39" s="1"/>
  <c r="M1437" i="39" s="1"/>
  <c r="O1158" i="39"/>
  <c r="P1158" i="39" s="1"/>
  <c r="N1158" i="39" s="1"/>
  <c r="H1286" i="39"/>
  <c r="H1248" i="39"/>
  <c r="H1191" i="39"/>
  <c r="J1245" i="39"/>
  <c r="O1260" i="39"/>
  <c r="P1260" i="39" s="1"/>
  <c r="N1260" i="39" s="1"/>
  <c r="I1262" i="39"/>
  <c r="H1183" i="39"/>
  <c r="J1222" i="39"/>
  <c r="O1160" i="39"/>
  <c r="P1160" i="39" s="1"/>
  <c r="N1160" i="39" s="1"/>
  <c r="S1115" i="39"/>
  <c r="T1115" i="39" s="1"/>
  <c r="L1115" i="39" s="1"/>
  <c r="G1181" i="39"/>
  <c r="J1159" i="39"/>
  <c r="I1098" i="39"/>
  <c r="G1101" i="39"/>
  <c r="S1066" i="39"/>
  <c r="T1066" i="39" s="1"/>
  <c r="L1066" i="39" s="1"/>
  <c r="G1050" i="39"/>
  <c r="S1046" i="39"/>
  <c r="T1046" i="39" s="1"/>
  <c r="L1046" i="39" s="1"/>
  <c r="S1404" i="39"/>
  <c r="T1404" i="39" s="1"/>
  <c r="L1404" i="39" s="1"/>
  <c r="G1383" i="39"/>
  <c r="I1274" i="39"/>
  <c r="G1337" i="39"/>
  <c r="I1426" i="39"/>
  <c r="G1237" i="39"/>
  <c r="J1257" i="39"/>
  <c r="H1257" i="39"/>
  <c r="Q1254" i="39"/>
  <c r="R1254" i="39" s="1"/>
  <c r="M1254" i="39" s="1"/>
  <c r="G1280" i="39"/>
  <c r="I1241" i="39"/>
  <c r="G1278" i="39"/>
  <c r="H1128" i="39"/>
  <c r="J1179" i="39"/>
  <c r="O1152" i="39"/>
  <c r="P1152" i="39" s="1"/>
  <c r="N1152" i="39" s="1"/>
  <c r="S1080" i="39"/>
  <c r="T1080" i="39" s="1"/>
  <c r="L1080" i="39" s="1"/>
  <c r="O1200" i="39"/>
  <c r="P1200" i="39" s="1"/>
  <c r="N1200" i="39" s="1"/>
  <c r="Q1126" i="39"/>
  <c r="R1126" i="39" s="1"/>
  <c r="M1126" i="39" s="1"/>
  <c r="J1136" i="39"/>
  <c r="I1058" i="39"/>
  <c r="O1088" i="39"/>
  <c r="P1088" i="39" s="1"/>
  <c r="N1088" i="39" s="1"/>
  <c r="O1052" i="39"/>
  <c r="P1052" i="39" s="1"/>
  <c r="N1052" i="39" s="1"/>
  <c r="G1451" i="39"/>
  <c r="O1442" i="39"/>
  <c r="P1442" i="39" s="1"/>
  <c r="N1442" i="39" s="1"/>
  <c r="Q1231" i="39"/>
  <c r="R1231" i="39" s="1"/>
  <c r="M1231" i="39" s="1"/>
  <c r="J1279" i="39"/>
  <c r="I1306" i="39"/>
  <c r="J1219" i="39"/>
  <c r="O1258" i="39"/>
  <c r="P1258" i="39" s="1"/>
  <c r="N1258" i="39" s="1"/>
  <c r="S1202" i="39"/>
  <c r="T1202" i="39" s="1"/>
  <c r="L1202" i="39" s="1"/>
  <c r="G1248" i="39"/>
  <c r="J1276" i="39"/>
  <c r="S1230" i="39"/>
  <c r="T1230" i="39" s="1"/>
  <c r="L1230" i="39" s="1"/>
  <c r="O1255" i="39"/>
  <c r="P1255" i="39" s="1"/>
  <c r="N1255" i="39" s="1"/>
  <c r="S1110" i="39"/>
  <c r="T1110" i="39" s="1"/>
  <c r="L1110" i="39" s="1"/>
  <c r="G1213" i="39"/>
  <c r="J1200" i="39"/>
  <c r="G1127" i="39"/>
  <c r="S1128" i="39"/>
  <c r="T1128" i="39" s="1"/>
  <c r="L1128" i="39" s="1"/>
  <c r="J1128" i="39"/>
  <c r="G1108" i="39"/>
  <c r="H1058" i="39"/>
  <c r="O1066" i="39"/>
  <c r="P1066" i="39" s="1"/>
  <c r="N1066" i="39" s="1"/>
  <c r="S1052" i="39"/>
  <c r="T1052" i="39" s="1"/>
  <c r="L1052" i="39" s="1"/>
  <c r="O1266" i="39"/>
  <c r="P1266" i="39" s="1"/>
  <c r="N1266" i="39" s="1"/>
  <c r="I1317" i="39"/>
  <c r="G1366" i="39"/>
  <c r="J1171" i="39"/>
  <c r="H1245" i="39"/>
  <c r="G1118" i="39"/>
  <c r="I1238" i="39"/>
  <c r="G1288" i="39"/>
  <c r="Q1241" i="39"/>
  <c r="R1241" i="39" s="1"/>
  <c r="M1241" i="39" s="1"/>
  <c r="H1272" i="39"/>
  <c r="G1092" i="39"/>
  <c r="H1157" i="39"/>
  <c r="G1112" i="39"/>
  <c r="J1152" i="39"/>
  <c r="G1078" i="39"/>
  <c r="J1084" i="39"/>
  <c r="J1080" i="39"/>
  <c r="I1076" i="39"/>
  <c r="Q1066" i="39"/>
  <c r="R1066" i="39" s="1"/>
  <c r="M1066" i="39" s="1"/>
  <c r="O1402" i="39"/>
  <c r="P1402" i="39" s="1"/>
  <c r="N1402" i="39" s="1"/>
  <c r="G1395" i="39"/>
  <c r="I1305" i="39"/>
  <c r="S1434" i="39"/>
  <c r="T1434" i="39" s="1"/>
  <c r="L1434" i="39" s="1"/>
  <c r="J1258" i="39"/>
  <c r="Q1280" i="39"/>
  <c r="R1280" i="39" s="1"/>
  <c r="M1280" i="39" s="1"/>
  <c r="I1250" i="39"/>
  <c r="Q1207" i="39"/>
  <c r="R1207" i="39" s="1"/>
  <c r="M1207" i="39" s="1"/>
  <c r="Q1247" i="39"/>
  <c r="R1247" i="39" s="1"/>
  <c r="M1247" i="39" s="1"/>
  <c r="J1173" i="39"/>
  <c r="G1267" i="39"/>
  <c r="I1225" i="39"/>
  <c r="I1254" i="39"/>
  <c r="O1095" i="39"/>
  <c r="P1095" i="39" s="1"/>
  <c r="N1095" i="39" s="1"/>
  <c r="O1120" i="39"/>
  <c r="P1120" i="39" s="1"/>
  <c r="N1120" i="39" s="1"/>
  <c r="G1187" i="39"/>
  <c r="Q1173" i="39"/>
  <c r="R1173" i="39" s="1"/>
  <c r="M1173" i="39" s="1"/>
  <c r="J1092" i="39"/>
  <c r="H1097" i="39"/>
  <c r="Q1056" i="39"/>
  <c r="R1056" i="39" s="1"/>
  <c r="M1056" i="39" s="1"/>
  <c r="S1076" i="39"/>
  <c r="T1076" i="39" s="1"/>
  <c r="L1076" i="39" s="1"/>
  <c r="H1044" i="39"/>
  <c r="H1401" i="39"/>
  <c r="Q1375" i="39"/>
  <c r="R1375" i="39" s="1"/>
  <c r="M1375" i="39" s="1"/>
  <c r="Q1253" i="39"/>
  <c r="R1253" i="39" s="1"/>
  <c r="M1253" i="39" s="1"/>
  <c r="I1333" i="39"/>
  <c r="Q1419" i="39"/>
  <c r="R1419" i="39" s="1"/>
  <c r="M1419" i="39" s="1"/>
  <c r="O1208" i="39"/>
  <c r="P1208" i="39" s="1"/>
  <c r="N1208" i="39" s="1"/>
  <c r="S1259" i="39"/>
  <c r="T1259" i="39" s="1"/>
  <c r="L1259" i="39" s="1"/>
  <c r="H1259" i="39"/>
  <c r="S1256" i="39"/>
  <c r="T1256" i="39" s="1"/>
  <c r="L1256" i="39" s="1"/>
  <c r="J1286" i="39"/>
  <c r="I1247" i="39"/>
  <c r="S1282" i="39"/>
  <c r="T1282" i="39" s="1"/>
  <c r="L1282" i="39" s="1"/>
  <c r="Q1112" i="39"/>
  <c r="R1112" i="39" s="1"/>
  <c r="M1112" i="39" s="1"/>
  <c r="G1184" i="39"/>
  <c r="I1159" i="39"/>
  <c r="Q1099" i="39"/>
  <c r="R1099" i="39" s="1"/>
  <c r="M1099" i="39" s="1"/>
  <c r="O1206" i="39"/>
  <c r="P1206" i="39" s="1"/>
  <c r="N1206" i="39" s="1"/>
  <c r="S1122" i="39"/>
  <c r="T1122" i="39" s="1"/>
  <c r="L1122" i="39" s="1"/>
  <c r="H1075" i="39"/>
  <c r="G954" i="39"/>
  <c r="O404" i="39"/>
  <c r="P404" i="39" s="1"/>
  <c r="N404" i="39" s="1"/>
  <c r="H122" i="39"/>
  <c r="G418" i="39"/>
  <c r="J660" i="39"/>
  <c r="J108" i="39"/>
  <c r="G989" i="39"/>
  <c r="G850" i="39"/>
  <c r="G475" i="39"/>
  <c r="G753" i="39"/>
  <c r="I324" i="39"/>
  <c r="I278" i="39"/>
  <c r="Q654" i="39"/>
  <c r="R654" i="39" s="1"/>
  <c r="M654" i="39" s="1"/>
  <c r="H17" i="39"/>
  <c r="H152" i="39"/>
  <c r="H59" i="39"/>
  <c r="J860" i="39"/>
  <c r="J372" i="39"/>
  <c r="G917" i="39"/>
  <c r="G756" i="39"/>
  <c r="I372" i="39"/>
  <c r="O205" i="39"/>
  <c r="P205" i="39" s="1"/>
  <c r="N205" i="39" s="1"/>
  <c r="H104" i="39"/>
  <c r="O1446" i="39"/>
  <c r="P1446" i="39" s="1"/>
  <c r="N1446" i="39" s="1"/>
  <c r="I1434" i="39"/>
  <c r="H1403" i="39"/>
  <c r="I1332" i="39"/>
  <c r="I1298" i="39"/>
  <c r="G1291" i="39"/>
  <c r="J1197" i="39"/>
  <c r="O1122" i="39"/>
  <c r="P1122" i="39" s="1"/>
  <c r="N1122" i="39" s="1"/>
  <c r="G1182" i="39"/>
  <c r="Q1108" i="39"/>
  <c r="R1108" i="39" s="1"/>
  <c r="M1108" i="39" s="1"/>
  <c r="I1294" i="39"/>
  <c r="J1269" i="39"/>
  <c r="I1276" i="39"/>
  <c r="S1118" i="39"/>
  <c r="T1118" i="39" s="1"/>
  <c r="L1118" i="39" s="1"/>
  <c r="Q1101" i="39"/>
  <c r="R1101" i="39" s="1"/>
  <c r="M1101" i="39" s="1"/>
  <c r="G1220" i="39"/>
  <c r="H1173" i="39"/>
  <c r="G1084" i="39"/>
  <c r="G1158" i="39"/>
  <c r="I1091" i="39"/>
  <c r="O1060" i="39"/>
  <c r="P1060" i="39" s="1"/>
  <c r="N1060" i="39" s="1"/>
  <c r="H1052" i="39"/>
  <c r="G1322" i="39"/>
  <c r="Q1343" i="39"/>
  <c r="R1343" i="39" s="1"/>
  <c r="M1343" i="39" s="1"/>
  <c r="G1384" i="39"/>
  <c r="Q1389" i="39"/>
  <c r="R1389" i="39" s="1"/>
  <c r="M1389" i="39" s="1"/>
  <c r="J1334" i="39"/>
  <c r="Q1235" i="39"/>
  <c r="R1235" i="39" s="1"/>
  <c r="M1235" i="39" s="1"/>
  <c r="I1206" i="39"/>
  <c r="G1199" i="39"/>
  <c r="S1182" i="39"/>
  <c r="T1182" i="39" s="1"/>
  <c r="L1182" i="39" s="1"/>
  <c r="G1211" i="39"/>
  <c r="G1095" i="39"/>
  <c r="J1295" i="39"/>
  <c r="J1193" i="39"/>
  <c r="O1166" i="39"/>
  <c r="P1166" i="39" s="1"/>
  <c r="N1166" i="39" s="1"/>
  <c r="G1123" i="39"/>
  <c r="I1104" i="39"/>
  <c r="H1221" i="39"/>
  <c r="O1110" i="39"/>
  <c r="P1110" i="39" s="1"/>
  <c r="N1110" i="39" s="1"/>
  <c r="G1079" i="39"/>
  <c r="S1103" i="39"/>
  <c r="T1103" i="39" s="1"/>
  <c r="L1103" i="39" s="1"/>
  <c r="J1107" i="39"/>
  <c r="G1065" i="39"/>
  <c r="G1359" i="39"/>
  <c r="Q1379" i="39"/>
  <c r="R1379" i="39" s="1"/>
  <c r="M1379" i="39" s="1"/>
  <c r="S1188" i="39"/>
  <c r="T1188" i="39" s="1"/>
  <c r="L1188" i="39" s="1"/>
  <c r="S1261" i="39"/>
  <c r="T1261" i="39" s="1"/>
  <c r="L1261" i="39" s="1"/>
  <c r="J1378" i="39"/>
  <c r="O1105" i="39"/>
  <c r="P1105" i="39" s="1"/>
  <c r="N1105" i="39" s="1"/>
  <c r="H1231" i="39"/>
  <c r="G1113" i="39"/>
  <c r="G1225" i="39"/>
  <c r="J1277" i="39"/>
  <c r="S1253" i="39"/>
  <c r="T1253" i="39" s="1"/>
  <c r="L1253" i="39" s="1"/>
  <c r="G1297" i="39"/>
  <c r="S1134" i="39"/>
  <c r="T1134" i="39" s="1"/>
  <c r="L1134" i="39" s="1"/>
  <c r="G1135" i="39"/>
  <c r="J1184" i="39"/>
  <c r="G1107" i="39"/>
  <c r="J1144" i="39"/>
  <c r="J1054" i="39"/>
  <c r="O1097" i="39"/>
  <c r="P1097" i="39" s="1"/>
  <c r="N1097" i="39" s="1"/>
  <c r="I1068" i="39"/>
  <c r="G1082" i="39"/>
  <c r="J1411" i="39"/>
  <c r="S1406" i="39"/>
  <c r="T1406" i="39" s="1"/>
  <c r="L1406" i="39" s="1"/>
  <c r="H1347" i="39"/>
  <c r="J1445" i="39"/>
  <c r="J1232" i="39"/>
  <c r="G1316" i="39"/>
  <c r="G1241" i="39"/>
  <c r="G1106" i="39"/>
  <c r="I1233" i="39"/>
  <c r="G1243" i="39"/>
  <c r="O1246" i="39"/>
  <c r="P1246" i="39" s="1"/>
  <c r="N1246" i="39" s="1"/>
  <c r="G1295" i="39"/>
  <c r="J1273" i="39"/>
  <c r="H1137" i="39"/>
  <c r="S1102" i="39"/>
  <c r="T1102" i="39" s="1"/>
  <c r="L1102" i="39" s="1"/>
  <c r="G1170" i="39"/>
  <c r="J1147" i="39"/>
  <c r="H1106" i="39"/>
  <c r="J1110" i="39"/>
  <c r="J1079" i="39"/>
  <c r="I1046" i="39"/>
  <c r="H1066" i="39"/>
  <c r="G1046" i="39"/>
  <c r="G1060" i="39"/>
  <c r="G826" i="39"/>
  <c r="I230" i="39"/>
  <c r="H43" i="39"/>
  <c r="I339" i="39"/>
  <c r="J425" i="39"/>
  <c r="J80" i="39"/>
  <c r="G957" i="39"/>
  <c r="G818" i="39"/>
  <c r="O897" i="39"/>
  <c r="P897" i="39" s="1"/>
  <c r="N897" i="39" s="1"/>
  <c r="G689" i="39"/>
  <c r="I260" i="39"/>
  <c r="I206" i="39"/>
  <c r="O255" i="39"/>
  <c r="P255" i="39" s="1"/>
  <c r="N255" i="39" s="1"/>
  <c r="H101" i="39"/>
  <c r="H216" i="39"/>
  <c r="H123" i="39"/>
  <c r="J844" i="39"/>
  <c r="J323" i="39"/>
  <c r="G853" i="39"/>
  <c r="G692" i="39"/>
  <c r="I244" i="39"/>
  <c r="O191" i="39"/>
  <c r="P191" i="39" s="1"/>
  <c r="N191" i="39" s="1"/>
  <c r="H168" i="39"/>
  <c r="J1428" i="39"/>
  <c r="J1415" i="39"/>
  <c r="J1372" i="39"/>
  <c r="J1459" i="39"/>
  <c r="G1252" i="39"/>
  <c r="O1259" i="39"/>
  <c r="P1259" i="39" s="1"/>
  <c r="N1259" i="39" s="1"/>
  <c r="J1226" i="39"/>
  <c r="O1072" i="39"/>
  <c r="P1072" i="39" s="1"/>
  <c r="N1072" i="39" s="1"/>
  <c r="S1214" i="39"/>
  <c r="T1214" i="39" s="1"/>
  <c r="L1214" i="39" s="1"/>
  <c r="J1220" i="39"/>
  <c r="G1159" i="39"/>
  <c r="O1280" i="39"/>
  <c r="P1280" i="39" s="1"/>
  <c r="N1280" i="39" s="1"/>
  <c r="I1152" i="39"/>
  <c r="O1100" i="39"/>
  <c r="P1100" i="39" s="1"/>
  <c r="N1100" i="39" s="1"/>
  <c r="H1056" i="39"/>
  <c r="G1150" i="39"/>
  <c r="I1190" i="39"/>
  <c r="J1125" i="39"/>
  <c r="G1128" i="39"/>
  <c r="S1092" i="39"/>
  <c r="T1092" i="39" s="1"/>
  <c r="L1092" i="39" s="1"/>
  <c r="H1060" i="39"/>
  <c r="G1068" i="39"/>
  <c r="G1259" i="39"/>
  <c r="I1453" i="39"/>
  <c r="G1354" i="39"/>
  <c r="S1374" i="39"/>
  <c r="T1374" i="39" s="1"/>
  <c r="L1374" i="39" s="1"/>
  <c r="J1305" i="39"/>
  <c r="G1269" i="39"/>
  <c r="J1234" i="39"/>
  <c r="Q1229" i="39"/>
  <c r="R1229" i="39" s="1"/>
  <c r="M1229" i="39" s="1"/>
  <c r="G1229" i="39"/>
  <c r="J1252" i="39"/>
  <c r="I1223" i="39"/>
  <c r="S1170" i="39"/>
  <c r="T1170" i="39" s="1"/>
  <c r="L1170" i="39" s="1"/>
  <c r="H1120" i="39"/>
  <c r="G1183" i="39"/>
  <c r="Q1104" i="39"/>
  <c r="R1104" i="39" s="1"/>
  <c r="M1104" i="39" s="1"/>
  <c r="I1070" i="39"/>
  <c r="H1151" i="39"/>
  <c r="G1098" i="39"/>
  <c r="Q1124" i="39"/>
  <c r="R1124" i="39" s="1"/>
  <c r="M1124" i="39" s="1"/>
  <c r="S1088" i="39"/>
  <c r="T1088" i="39" s="1"/>
  <c r="L1088" i="39" s="1"/>
  <c r="J1099" i="39"/>
  <c r="J1070" i="39"/>
  <c r="G1345" i="39"/>
  <c r="G1361" i="39"/>
  <c r="I1309" i="39"/>
  <c r="I1301" i="39"/>
  <c r="J1363" i="39"/>
  <c r="J1187" i="39"/>
  <c r="O1249" i="39"/>
  <c r="P1249" i="39" s="1"/>
  <c r="N1249" i="39" s="1"/>
  <c r="I1167" i="39"/>
  <c r="O1244" i="39"/>
  <c r="P1244" i="39" s="1"/>
  <c r="N1244" i="39" s="1"/>
  <c r="G1294" i="39"/>
  <c r="J1262" i="39"/>
  <c r="H1266" i="39"/>
  <c r="S1100" i="39"/>
  <c r="T1100" i="39" s="1"/>
  <c r="L1100" i="39" s="1"/>
  <c r="S1168" i="39"/>
  <c r="T1168" i="39" s="1"/>
  <c r="L1168" i="39" s="1"/>
  <c r="J1146" i="39"/>
  <c r="H1159" i="39"/>
  <c r="O1112" i="39"/>
  <c r="P1112" i="39" s="1"/>
  <c r="N1112" i="39" s="1"/>
  <c r="G1080" i="39"/>
  <c r="G1064" i="39"/>
  <c r="H1068" i="39"/>
  <c r="Q1060" i="39"/>
  <c r="R1060" i="39" s="1"/>
  <c r="M1060" i="39" s="1"/>
  <c r="G1449" i="39"/>
  <c r="I1387" i="39"/>
  <c r="S1280" i="39"/>
  <c r="T1280" i="39" s="1"/>
  <c r="L1280" i="39" s="1"/>
  <c r="Q1431" i="39"/>
  <c r="R1431" i="39" s="1"/>
  <c r="M1431" i="39" s="1"/>
  <c r="J1249" i="39"/>
  <c r="G1272" i="39"/>
  <c r="H1252" i="39"/>
  <c r="O1222" i="39"/>
  <c r="P1222" i="39" s="1"/>
  <c r="N1222" i="39" s="1"/>
  <c r="S1249" i="39"/>
  <c r="T1249" i="39" s="1"/>
  <c r="L1249" i="39" s="1"/>
  <c r="J1216" i="39"/>
  <c r="S1270" i="39"/>
  <c r="T1270" i="39" s="1"/>
  <c r="L1270" i="39" s="1"/>
  <c r="I1239" i="39"/>
  <c r="I1237" i="39"/>
  <c r="G1125" i="39"/>
  <c r="Q1128" i="39"/>
  <c r="R1128" i="39" s="1"/>
  <c r="M1128" i="39" s="1"/>
  <c r="S1190" i="39"/>
  <c r="T1190" i="39" s="1"/>
  <c r="L1190" i="39" s="1"/>
  <c r="J1178" i="39"/>
  <c r="S1064" i="39"/>
  <c r="T1064" i="39" s="1"/>
  <c r="L1064" i="39" s="1"/>
  <c r="I1088" i="39"/>
  <c r="O1046" i="39"/>
  <c r="P1046" i="39" s="1"/>
  <c r="N1046" i="39" s="1"/>
  <c r="I1077" i="39"/>
  <c r="I1054" i="39"/>
  <c r="Q1064" i="39"/>
  <c r="R1064" i="39" s="1"/>
  <c r="M1064" i="39" s="1"/>
  <c r="G1396" i="39"/>
  <c r="G1328" i="39"/>
  <c r="S1284" i="39"/>
  <c r="T1284" i="39" s="1"/>
  <c r="L1284" i="39" s="1"/>
  <c r="S1283" i="39"/>
  <c r="T1283" i="39" s="1"/>
  <c r="L1283" i="39" s="1"/>
  <c r="I1201" i="39"/>
  <c r="G1103" i="39"/>
  <c r="O1196" i="39"/>
  <c r="P1196" i="39" s="1"/>
  <c r="N1196" i="39" s="1"/>
  <c r="G1165" i="39"/>
  <c r="I1302" i="39"/>
  <c r="J1272" i="39"/>
  <c r="H1270" i="39"/>
  <c r="I1130" i="39"/>
  <c r="H1116" i="39"/>
  <c r="H1223" i="39"/>
  <c r="G1177" i="39"/>
  <c r="G1055" i="39"/>
  <c r="S1154" i="39"/>
  <c r="T1154" i="39" s="1"/>
  <c r="L1154" i="39" s="1"/>
  <c r="O1084" i="39"/>
  <c r="P1084" i="39" s="1"/>
  <c r="N1084" i="39" s="1"/>
  <c r="J1053" i="39"/>
  <c r="Q1072" i="39"/>
  <c r="R1072" i="39" s="1"/>
  <c r="M1072" i="39" s="1"/>
  <c r="Q1435" i="39"/>
  <c r="R1435" i="39" s="1"/>
  <c r="M1435" i="39" s="1"/>
  <c r="G1446" i="39"/>
  <c r="J1344" i="39"/>
  <c r="O1370" i="39"/>
  <c r="P1370" i="39" s="1"/>
  <c r="N1370" i="39" s="1"/>
  <c r="I1458" i="39"/>
  <c r="I1245" i="39"/>
  <c r="O1238" i="39"/>
  <c r="P1238" i="39" s="1"/>
  <c r="N1238" i="39" s="1"/>
  <c r="S1232" i="39"/>
  <c r="T1232" i="39" s="1"/>
  <c r="L1232" i="39" s="1"/>
  <c r="J1233" i="39"/>
  <c r="O1257" i="39"/>
  <c r="P1257" i="39" s="1"/>
  <c r="N1257" i="39" s="1"/>
  <c r="J1198" i="39"/>
  <c r="O1214" i="39"/>
  <c r="P1214" i="39" s="1"/>
  <c r="N1214" i="39" s="1"/>
  <c r="O1108" i="39"/>
  <c r="P1108" i="39" s="1"/>
  <c r="N1108" i="39" s="1"/>
  <c r="G1186" i="39"/>
  <c r="H1114" i="39"/>
  <c r="J1091" i="39"/>
  <c r="J1156" i="39"/>
  <c r="H1094" i="39"/>
  <c r="G1116" i="39"/>
  <c r="J1076" i="39"/>
  <c r="S1096" i="39"/>
  <c r="T1096" i="39" s="1"/>
  <c r="L1096" i="39" s="1"/>
  <c r="O1064" i="39"/>
  <c r="P1064" i="39" s="1"/>
  <c r="N1064" i="39" s="1"/>
  <c r="H1339" i="39"/>
  <c r="S1354" i="39"/>
  <c r="T1354" i="39" s="1"/>
  <c r="L1354" i="39" s="1"/>
  <c r="I1270" i="39"/>
  <c r="O1286" i="39"/>
  <c r="P1286" i="39" s="1"/>
  <c r="N1286" i="39" s="1"/>
  <c r="S1358" i="39"/>
  <c r="T1358" i="39" s="1"/>
  <c r="L1358" i="39" s="1"/>
  <c r="S1152" i="39"/>
  <c r="T1152" i="39" s="1"/>
  <c r="L1152" i="39" s="1"/>
  <c r="J1253" i="39"/>
  <c r="Q1183" i="39"/>
  <c r="R1183" i="39" s="1"/>
  <c r="M1183" i="39" s="1"/>
  <c r="J1248" i="39"/>
  <c r="J1298" i="39"/>
  <c r="O1268" i="39"/>
  <c r="P1268" i="39" s="1"/>
  <c r="N1268" i="39" s="1"/>
  <c r="O1250" i="39"/>
  <c r="P1250" i="39" s="1"/>
  <c r="N1250" i="39" s="1"/>
  <c r="S1106" i="39"/>
  <c r="T1106" i="39" s="1"/>
  <c r="L1106" i="39" s="1"/>
  <c r="G1172" i="39"/>
  <c r="I1153" i="39"/>
  <c r="G1093" i="39"/>
  <c r="O1106" i="39"/>
  <c r="P1106" i="39" s="1"/>
  <c r="N1106" i="39" s="1"/>
  <c r="O1104" i="39"/>
  <c r="P1104" i="39" s="1"/>
  <c r="N1104" i="39" s="1"/>
  <c r="J388" i="39"/>
  <c r="G815" i="39"/>
  <c r="O966" i="39"/>
  <c r="P966" i="39" s="1"/>
  <c r="N966" i="39" s="1"/>
  <c r="H22" i="39"/>
  <c r="O481" i="39"/>
  <c r="P481" i="39" s="1"/>
  <c r="N481" i="39" s="1"/>
  <c r="J336" i="39"/>
  <c r="G900" i="39"/>
  <c r="G861" i="39"/>
  <c r="G519" i="39"/>
  <c r="G700" i="39"/>
  <c r="G497" i="39"/>
  <c r="O957" i="39"/>
  <c r="P957" i="39" s="1"/>
  <c r="N957" i="39" s="1"/>
  <c r="O968" i="39"/>
  <c r="P968" i="39" s="1"/>
  <c r="N968" i="39" s="1"/>
  <c r="Q445" i="39"/>
  <c r="R445" i="39" s="1"/>
  <c r="M445" i="39" s="1"/>
  <c r="H293" i="39"/>
  <c r="H378" i="39"/>
  <c r="H80" i="39"/>
  <c r="J748" i="39"/>
  <c r="J222" i="39"/>
  <c r="G1034" i="39"/>
  <c r="G532" i="39"/>
  <c r="I417" i="39"/>
  <c r="S947" i="39"/>
  <c r="T947" i="39" s="1"/>
  <c r="L947" i="39" s="1"/>
  <c r="H109" i="39"/>
  <c r="G1380" i="39"/>
  <c r="J1366" i="39"/>
  <c r="Q1425" i="39"/>
  <c r="R1425" i="39" s="1"/>
  <c r="M1425" i="39" s="1"/>
  <c r="I1410" i="39"/>
  <c r="G1178" i="39"/>
  <c r="G1284" i="39"/>
  <c r="G1262" i="39"/>
  <c r="J1221" i="39"/>
  <c r="Q1259" i="39"/>
  <c r="R1259" i="39" s="1"/>
  <c r="M1259" i="39" s="1"/>
  <c r="H1254" i="39"/>
  <c r="J1287" i="39"/>
  <c r="S1276" i="39"/>
  <c r="T1276" i="39" s="1"/>
  <c r="L1276" i="39" s="1"/>
  <c r="G1242" i="39"/>
  <c r="Q1167" i="39"/>
  <c r="R1167" i="39" s="1"/>
  <c r="M1167" i="39" s="1"/>
  <c r="G1115" i="39"/>
  <c r="Q1215" i="39"/>
  <c r="R1215" i="39" s="1"/>
  <c r="M1215" i="39" s="1"/>
  <c r="J1201" i="39"/>
  <c r="S1127" i="39"/>
  <c r="T1127" i="39" s="1"/>
  <c r="L1127" i="39" s="1"/>
  <c r="H1124" i="39"/>
  <c r="J1124" i="39"/>
  <c r="I1072" i="39"/>
  <c r="G1066" i="39"/>
  <c r="H1393" i="39"/>
  <c r="Q1361" i="39"/>
  <c r="R1361" i="39" s="1"/>
  <c r="M1361" i="39" s="1"/>
  <c r="G1245" i="39"/>
  <c r="J1307" i="39"/>
  <c r="O1412" i="39"/>
  <c r="P1412" i="39" s="1"/>
  <c r="N1412" i="39" s="1"/>
  <c r="G1232" i="39"/>
  <c r="S1263" i="39"/>
  <c r="T1263" i="39" s="1"/>
  <c r="L1263" i="39" s="1"/>
  <c r="G1263" i="39"/>
  <c r="H1261" i="39"/>
  <c r="J1299" i="39"/>
  <c r="S1255" i="39"/>
  <c r="T1255" i="39" s="1"/>
  <c r="L1255" i="39" s="1"/>
  <c r="G1290" i="39"/>
  <c r="J1062" i="39"/>
  <c r="J1194" i="39"/>
  <c r="J1088" i="39"/>
  <c r="S1121" i="39"/>
  <c r="T1121" i="39" s="1"/>
  <c r="L1121" i="39" s="1"/>
  <c r="I1216" i="39"/>
  <c r="I1114" i="39"/>
  <c r="S1126" i="39"/>
  <c r="T1126" i="39" s="1"/>
  <c r="L1126" i="39" s="1"/>
  <c r="G1091" i="39"/>
  <c r="S1078" i="39"/>
  <c r="T1078" i="39" s="1"/>
  <c r="L1078" i="39" s="1"/>
  <c r="H1046" i="39"/>
  <c r="G1442" i="39"/>
  <c r="J1418" i="39"/>
  <c r="G1339" i="39"/>
  <c r="J1261" i="39"/>
  <c r="G1313" i="39"/>
  <c r="S1176" i="39"/>
  <c r="T1176" i="39" s="1"/>
  <c r="L1176" i="39" s="1"/>
  <c r="G1133" i="39"/>
  <c r="G1104" i="39"/>
  <c r="Q1267" i="39"/>
  <c r="R1267" i="39" s="1"/>
  <c r="M1267" i="39" s="1"/>
  <c r="O1284" i="39"/>
  <c r="P1284" i="39" s="1"/>
  <c r="N1284" i="39" s="1"/>
  <c r="J1263" i="39"/>
  <c r="J1290" i="39"/>
  <c r="G1077" i="39"/>
  <c r="J1087" i="39"/>
  <c r="Q1213" i="39"/>
  <c r="R1213" i="39" s="1"/>
  <c r="M1213" i="39" s="1"/>
  <c r="J1165" i="39"/>
  <c r="G1105" i="39"/>
  <c r="G1167" i="39"/>
  <c r="S1099" i="39"/>
  <c r="T1099" i="39" s="1"/>
  <c r="L1099" i="39" s="1"/>
  <c r="G1070" i="39"/>
  <c r="Q1044" i="39"/>
  <c r="R1044" i="39" s="1"/>
  <c r="M1044" i="39" s="1"/>
  <c r="J1254" i="39"/>
  <c r="G1329" i="39"/>
  <c r="H1369" i="39"/>
  <c r="G1382" i="39"/>
  <c r="G1327" i="39"/>
  <c r="J1284" i="39"/>
  <c r="J1224" i="39"/>
  <c r="G1208" i="39"/>
  <c r="G1212" i="39"/>
  <c r="Q1233" i="39"/>
  <c r="R1233" i="39" s="1"/>
  <c r="M1233" i="39" s="1"/>
  <c r="S1184" i="39"/>
  <c r="T1184" i="39" s="1"/>
  <c r="L1184" i="39" s="1"/>
  <c r="J1311" i="39"/>
  <c r="J1052" i="39"/>
  <c r="G1174" i="39"/>
  <c r="I1060" i="39"/>
  <c r="J1134" i="39"/>
  <c r="I1132" i="39"/>
  <c r="J1104" i="39"/>
  <c r="O1138" i="39"/>
  <c r="P1138" i="39" s="1"/>
  <c r="N1138" i="39" s="1"/>
  <c r="J1098" i="39"/>
  <c r="Q1114" i="39"/>
  <c r="R1114" i="39" s="1"/>
  <c r="M1114" i="39" s="1"/>
  <c r="Q1054" i="39"/>
  <c r="R1054" i="39" s="1"/>
  <c r="M1054" i="39" s="1"/>
  <c r="S1050" i="39"/>
  <c r="T1050" i="39" s="1"/>
  <c r="L1050" i="39" s="1"/>
  <c r="J239" i="39"/>
  <c r="G173" i="39"/>
  <c r="O319" i="39"/>
  <c r="P319" i="39" s="1"/>
  <c r="N319" i="39" s="1"/>
  <c r="O204" i="39"/>
  <c r="P204" i="39" s="1"/>
  <c r="N204" i="39" s="1"/>
  <c r="I463" i="39"/>
  <c r="J256" i="39"/>
  <c r="G719" i="39"/>
  <c r="G829" i="39"/>
  <c r="G221" i="39"/>
  <c r="G668" i="39"/>
  <c r="G389" i="39"/>
  <c r="O443" i="39"/>
  <c r="P443" i="39" s="1"/>
  <c r="N443" i="39" s="1"/>
  <c r="O712" i="39"/>
  <c r="P712" i="39" s="1"/>
  <c r="N712" i="39" s="1"/>
  <c r="O82" i="39"/>
  <c r="P82" i="39" s="1"/>
  <c r="N82" i="39" s="1"/>
  <c r="H18" i="39"/>
  <c r="H442" i="39"/>
  <c r="H144" i="39"/>
  <c r="J643" i="39"/>
  <c r="J174" i="39"/>
  <c r="G970" i="39"/>
  <c r="G468" i="39"/>
  <c r="I289" i="39"/>
  <c r="Q369" i="39"/>
  <c r="R369" i="39" s="1"/>
  <c r="M369" i="39" s="1"/>
  <c r="H237" i="39"/>
  <c r="H1371" i="39"/>
  <c r="G1348" i="39"/>
  <c r="Q1391" i="39"/>
  <c r="R1391" i="39" s="1"/>
  <c r="M1391" i="39" s="1"/>
  <c r="J1394" i="39"/>
  <c r="O1338" i="39"/>
  <c r="P1338" i="39" s="1"/>
  <c r="N1338" i="39" s="1"/>
  <c r="G1260" i="39"/>
  <c r="Q1191" i="39"/>
  <c r="R1191" i="39" s="1"/>
  <c r="M1191" i="39" s="1"/>
  <c r="G1191" i="39"/>
  <c r="Q1169" i="39"/>
  <c r="R1169" i="39" s="1"/>
  <c r="M1169" i="39" s="1"/>
  <c r="J1190" i="39"/>
  <c r="J1309" i="39"/>
  <c r="J1288" i="39"/>
  <c r="G1202" i="39"/>
  <c r="G1162" i="39"/>
  <c r="J1109" i="39"/>
  <c r="J1090" i="39"/>
  <c r="I1217" i="39"/>
  <c r="J1114" i="39"/>
  <c r="G1097" i="39"/>
  <c r="I1106" i="39"/>
  <c r="S1124" i="39"/>
  <c r="T1124" i="39" s="1"/>
  <c r="L1124" i="39" s="1"/>
  <c r="H1064" i="39"/>
  <c r="G1378" i="39"/>
  <c r="J1313" i="39"/>
  <c r="S1278" i="39"/>
  <c r="T1278" i="39" s="1"/>
  <c r="L1278" i="39" s="1"/>
  <c r="J1302" i="39"/>
  <c r="S1396" i="39"/>
  <c r="T1396" i="39" s="1"/>
  <c r="L1396" i="39" s="1"/>
  <c r="J1078" i="39"/>
  <c r="Q1199" i="39"/>
  <c r="R1199" i="39" s="1"/>
  <c r="M1199" i="39" s="1"/>
  <c r="G1200" i="39"/>
  <c r="O1184" i="39"/>
  <c r="P1184" i="39" s="1"/>
  <c r="N1184" i="39" s="1"/>
  <c r="S1262" i="39"/>
  <c r="T1262" i="39" s="1"/>
  <c r="L1262" i="39" s="1"/>
  <c r="I1200" i="39"/>
  <c r="J1310" i="39"/>
  <c r="Q1077" i="39"/>
  <c r="R1077" i="39" s="1"/>
  <c r="M1077" i="39" s="1"/>
  <c r="J1210" i="39"/>
  <c r="G1164" i="39"/>
  <c r="J1116" i="39"/>
  <c r="S1069" i="39"/>
  <c r="T1069" i="39" s="1"/>
  <c r="L1069" i="39" s="1"/>
  <c r="I1100" i="39"/>
  <c r="S1112" i="39"/>
  <c r="T1112" i="39" s="1"/>
  <c r="L1112" i="39" s="1"/>
  <c r="G1072" i="39"/>
  <c r="G1054" i="39"/>
  <c r="H1337" i="39"/>
  <c r="G1423" i="39"/>
  <c r="H1387" i="39"/>
  <c r="J1323" i="39"/>
  <c r="O1276" i="39"/>
  <c r="P1276" i="39" s="1"/>
  <c r="N1276" i="39" s="1"/>
  <c r="O1274" i="39"/>
  <c r="P1274" i="39" s="1"/>
  <c r="N1274" i="39" s="1"/>
  <c r="H1205" i="39"/>
  <c r="S1156" i="39"/>
  <c r="T1156" i="39" s="1"/>
  <c r="L1156" i="39" s="1"/>
  <c r="S1200" i="39"/>
  <c r="T1200" i="39" s="1"/>
  <c r="L1200" i="39" s="1"/>
  <c r="G1156" i="39"/>
  <c r="I1310" i="39"/>
  <c r="S1275" i="39"/>
  <c r="T1275" i="39" s="1"/>
  <c r="L1275" i="39" s="1"/>
  <c r="O1265" i="39"/>
  <c r="P1265" i="39" s="1"/>
  <c r="N1265" i="39" s="1"/>
  <c r="J1142" i="39"/>
  <c r="O1128" i="39"/>
  <c r="P1128" i="39" s="1"/>
  <c r="N1128" i="39" s="1"/>
  <c r="G1126" i="39"/>
  <c r="O1182" i="39"/>
  <c r="P1182" i="39" s="1"/>
  <c r="N1182" i="39" s="1"/>
  <c r="G1139" i="39"/>
  <c r="J1150" i="39"/>
  <c r="S1065" i="39"/>
  <c r="T1065" i="39" s="1"/>
  <c r="L1065" i="39" s="1"/>
  <c r="Q1052" i="39"/>
  <c r="R1052" i="39" s="1"/>
  <c r="M1052" i="39" s="1"/>
  <c r="O1068" i="39"/>
  <c r="P1068" i="39" s="1"/>
  <c r="N1068" i="39" s="1"/>
  <c r="G1431" i="39"/>
  <c r="I1438" i="39"/>
  <c r="G1335" i="39"/>
  <c r="G1367" i="39"/>
  <c r="Q1451" i="39"/>
  <c r="R1451" i="39" s="1"/>
  <c r="M1451" i="39" s="1"/>
  <c r="J1162" i="39"/>
  <c r="S1240" i="39"/>
  <c r="T1240" i="39" s="1"/>
  <c r="L1240" i="39" s="1"/>
  <c r="J1239" i="39"/>
  <c r="G1238" i="39"/>
  <c r="G1201" i="39"/>
  <c r="J1227" i="39"/>
  <c r="I1231" i="39"/>
  <c r="I1102" i="39"/>
  <c r="J1191" i="39"/>
  <c r="O1126" i="39"/>
  <c r="P1126" i="39" s="1"/>
  <c r="N1126" i="39" s="1"/>
  <c r="J1100" i="39"/>
  <c r="G1168" i="39"/>
  <c r="Q1089" i="39"/>
  <c r="R1089" i="39" s="1"/>
  <c r="M1089" i="39" s="1"/>
  <c r="Q1111" i="39"/>
  <c r="R1111" i="39" s="1"/>
  <c r="M1111" i="39" s="1"/>
  <c r="J1059" i="39"/>
  <c r="H1103" i="39"/>
  <c r="J1058" i="39"/>
  <c r="G1076" i="39"/>
  <c r="O1414" i="39"/>
  <c r="P1414" i="39" s="1"/>
  <c r="N1414" i="39" s="1"/>
  <c r="G1405" i="39"/>
  <c r="G1219" i="39"/>
  <c r="Q1278" i="39"/>
  <c r="R1278" i="39" s="1"/>
  <c r="M1278" i="39" s="1"/>
  <c r="H1264" i="39"/>
  <c r="I1050" i="39"/>
  <c r="O1261" i="39"/>
  <c r="P1261" i="39" s="1"/>
  <c r="N1261" i="39" s="1"/>
  <c r="S1258" i="39"/>
  <c r="T1258" i="39" s="1"/>
  <c r="L1258" i="39" s="1"/>
  <c r="J1293" i="39"/>
  <c r="I1280" i="39"/>
  <c r="S1226" i="39"/>
  <c r="T1226" i="39" s="1"/>
  <c r="L1226" i="39" s="1"/>
  <c r="O1103" i="39"/>
  <c r="P1103" i="39" s="1"/>
  <c r="N1103" i="39" s="1"/>
  <c r="S1130" i="39"/>
  <c r="T1130" i="39" s="1"/>
  <c r="L1130" i="39" s="1"/>
  <c r="H1092" i="39"/>
  <c r="J1205" i="39"/>
  <c r="G1122" i="39"/>
  <c r="S1119" i="39"/>
  <c r="T1119" i="39" s="1"/>
  <c r="L1119" i="39" s="1"/>
  <c r="O1118" i="39"/>
  <c r="P1118" i="39" s="1"/>
  <c r="N1118" i="39" s="1"/>
  <c r="G1120" i="39"/>
  <c r="I1056" i="39"/>
  <c r="G1374" i="39"/>
  <c r="Q1286" i="39"/>
  <c r="R1286" i="39" s="1"/>
  <c r="M1286" i="39" s="1"/>
  <c r="Q1130" i="39"/>
  <c r="R1130" i="39" s="1"/>
  <c r="M1130" i="39" s="1"/>
  <c r="J1292" i="39"/>
  <c r="Q1393" i="39"/>
  <c r="R1393" i="39" s="1"/>
  <c r="M1393" i="39" s="1"/>
  <c r="Q1103" i="39"/>
  <c r="R1103" i="39" s="1"/>
  <c r="M1103" i="39" s="1"/>
  <c r="I1209" i="39"/>
  <c r="G1209" i="39"/>
  <c r="G1195" i="39"/>
  <c r="S1266" i="39"/>
  <c r="T1266" i="39" s="1"/>
  <c r="L1266" i="39" s="1"/>
  <c r="I1214" i="39"/>
  <c r="G1304" i="39"/>
  <c r="G1049" i="39"/>
  <c r="J1215" i="39"/>
  <c r="I1168" i="39"/>
  <c r="S1129" i="39"/>
  <c r="T1129" i="39" s="1"/>
  <c r="L1129" i="39" s="1"/>
  <c r="S1162" i="39"/>
  <c r="T1162" i="39" s="1"/>
  <c r="L1162" i="39" s="1"/>
  <c r="J1097" i="39"/>
  <c r="H1110" i="39"/>
  <c r="O1070" i="39"/>
  <c r="P1070" i="39" s="1"/>
  <c r="N1070" i="39" s="1"/>
  <c r="G1047" i="39"/>
  <c r="I1321" i="39"/>
  <c r="G1419" i="39"/>
  <c r="S1380" i="39"/>
  <c r="T1380" i="39" s="1"/>
  <c r="L1380" i="39" s="1"/>
  <c r="J1306" i="39"/>
  <c r="S1271" i="39"/>
  <c r="T1271" i="39" s="1"/>
  <c r="L1271" i="39" s="1"/>
  <c r="G1268" i="39"/>
  <c r="I1215" i="39"/>
  <c r="G1146" i="39"/>
  <c r="J1204" i="39"/>
  <c r="J1148" i="39"/>
  <c r="I1318" i="39"/>
  <c r="I1278" i="39"/>
  <c r="G1247" i="39"/>
  <c r="I1083" i="39"/>
  <c r="J1139" i="39"/>
  <c r="Q1145" i="39"/>
  <c r="R1145" i="39" s="1"/>
  <c r="M1145" i="39" s="1"/>
  <c r="G1185" i="39"/>
  <c r="Q1134" i="39"/>
  <c r="R1134" i="39" s="1"/>
  <c r="M1134" i="39" s="1"/>
  <c r="H1132" i="39"/>
  <c r="J55" i="39"/>
  <c r="I331" i="39"/>
  <c r="H217" i="39"/>
  <c r="G372" i="39"/>
  <c r="J210" i="39"/>
  <c r="G671" i="39"/>
  <c r="G563" i="39"/>
  <c r="G967" i="39"/>
  <c r="G572" i="39"/>
  <c r="I708" i="39"/>
  <c r="I305" i="39"/>
  <c r="G77" i="39"/>
  <c r="Q157" i="39"/>
  <c r="R157" i="39" s="1"/>
  <c r="M157" i="39" s="1"/>
  <c r="H210" i="39"/>
  <c r="H221" i="39"/>
  <c r="H336" i="39"/>
  <c r="J1005" i="39"/>
  <c r="J672" i="39"/>
  <c r="J75" i="39"/>
  <c r="G743" i="39"/>
  <c r="G737" i="39"/>
  <c r="I326" i="39"/>
  <c r="H289" i="39"/>
  <c r="H282" i="39"/>
  <c r="J1414" i="39"/>
  <c r="G1398" i="39"/>
  <c r="J1174" i="39"/>
  <c r="G1346" i="39"/>
  <c r="G1434" i="39"/>
  <c r="I1256" i="39"/>
  <c r="H1253" i="39"/>
  <c r="G1253" i="39"/>
  <c r="S1250" i="39"/>
  <c r="T1250" i="39" s="1"/>
  <c r="L1250" i="39" s="1"/>
  <c r="Q1274" i="39"/>
  <c r="R1274" i="39" s="1"/>
  <c r="M1274" i="39" s="1"/>
  <c r="Q1225" i="39"/>
  <c r="R1225" i="39" s="1"/>
  <c r="M1225" i="39" s="1"/>
  <c r="Q1271" i="39"/>
  <c r="R1271" i="39" s="1"/>
  <c r="M1271" i="39" s="1"/>
  <c r="O1054" i="39"/>
  <c r="P1054" i="39" s="1"/>
  <c r="N1054" i="39" s="1"/>
  <c r="I1160" i="39"/>
  <c r="Q1137" i="39"/>
  <c r="R1137" i="39" s="1"/>
  <c r="M1137" i="39" s="1"/>
  <c r="O1130" i="39"/>
  <c r="P1130" i="39" s="1"/>
  <c r="N1130" i="39" s="1"/>
  <c r="I1191" i="39"/>
  <c r="I1137" i="39"/>
  <c r="Q1058" i="39"/>
  <c r="R1058" i="39" s="1"/>
  <c r="M1058" i="39" s="1"/>
  <c r="I1075" i="39"/>
  <c r="J1089" i="39"/>
  <c r="S1056" i="39"/>
  <c r="T1056" i="39" s="1"/>
  <c r="L1056" i="39" s="1"/>
  <c r="J1332" i="39"/>
  <c r="I1347" i="39"/>
  <c r="J1266" i="39"/>
  <c r="G1274" i="39"/>
  <c r="O1348" i="39"/>
  <c r="P1348" i="39" s="1"/>
  <c r="N1348" i="39" s="1"/>
  <c r="H1199" i="39"/>
  <c r="J1260" i="39"/>
  <c r="I1176" i="39"/>
  <c r="S1254" i="39"/>
  <c r="T1254" i="39" s="1"/>
  <c r="L1254" i="39" s="1"/>
  <c r="S1206" i="39"/>
  <c r="T1206" i="39" s="1"/>
  <c r="L1206" i="39" s="1"/>
  <c r="J1275" i="39"/>
  <c r="G1324" i="39"/>
  <c r="I1118" i="39"/>
  <c r="J1183" i="39"/>
  <c r="G1169" i="39"/>
  <c r="Q1143" i="39"/>
  <c r="R1143" i="39" s="1"/>
  <c r="M1143" i="39" s="1"/>
  <c r="Q1098" i="39"/>
  <c r="R1098" i="39" s="1"/>
  <c r="M1098" i="39" s="1"/>
  <c r="J1057" i="39"/>
  <c r="I1136" i="39"/>
  <c r="J1061" i="39"/>
  <c r="G1075" i="39"/>
  <c r="G1417" i="39"/>
  <c r="G1373" i="39"/>
  <c r="Q1223" i="39"/>
  <c r="R1223" i="39" s="1"/>
  <c r="M1223" i="39" s="1"/>
  <c r="G1416" i="39"/>
  <c r="Q1258" i="39"/>
  <c r="R1258" i="39" s="1"/>
  <c r="M1258" i="39" s="1"/>
  <c r="J1196" i="39"/>
  <c r="I1258" i="39"/>
  <c r="G1198" i="39"/>
  <c r="Q1255" i="39"/>
  <c r="R1255" i="39" s="1"/>
  <c r="M1255" i="39" s="1"/>
  <c r="Q1245" i="39"/>
  <c r="R1245" i="39" s="1"/>
  <c r="M1245" i="39" s="1"/>
  <c r="J1282" i="39"/>
  <c r="S1268" i="39"/>
  <c r="T1268" i="39" s="1"/>
  <c r="L1268" i="39" s="1"/>
  <c r="Q1260" i="39"/>
  <c r="R1260" i="39" s="1"/>
  <c r="M1260" i="39" s="1"/>
  <c r="Q1157" i="39"/>
  <c r="R1157" i="39" s="1"/>
  <c r="M1157" i="39" s="1"/>
  <c r="H1096" i="39"/>
  <c r="G1206" i="39"/>
  <c r="G1193" i="39"/>
  <c r="O1132" i="39"/>
  <c r="P1132" i="39" s="1"/>
  <c r="N1132" i="39" s="1"/>
  <c r="G1137" i="39"/>
  <c r="H1079" i="39"/>
  <c r="G1130" i="39"/>
  <c r="S1071" i="39"/>
  <c r="T1071" i="39" s="1"/>
  <c r="L1071" i="39" s="1"/>
  <c r="J1386" i="39"/>
  <c r="J1343" i="39"/>
  <c r="O1272" i="39"/>
  <c r="P1272" i="39" s="1"/>
  <c r="N1272" i="39" s="1"/>
  <c r="J1318" i="39"/>
  <c r="J1404" i="39"/>
  <c r="J1203" i="39"/>
  <c r="I1177" i="39"/>
  <c r="J1164" i="39"/>
  <c r="J1265" i="39"/>
  <c r="O1240" i="39"/>
  <c r="P1240" i="39" s="1"/>
  <c r="N1240" i="39" s="1"/>
  <c r="I1264" i="39"/>
  <c r="J1300" i="39"/>
  <c r="O1044" i="39"/>
  <c r="P1044" i="39" s="1"/>
  <c r="N1044" i="39" s="1"/>
  <c r="J1202" i="39"/>
  <c r="S1136" i="39"/>
  <c r="T1136" i="39" s="1"/>
  <c r="L1136" i="39" s="1"/>
  <c r="S1058" i="39"/>
  <c r="T1058" i="39" s="1"/>
  <c r="L1058" i="39" s="1"/>
  <c r="Q1120" i="39"/>
  <c r="R1120" i="39" s="1"/>
  <c r="M1120" i="39" s="1"/>
  <c r="S1105" i="39"/>
  <c r="T1105" i="39" s="1"/>
  <c r="L1105" i="39" s="1"/>
  <c r="Q1118" i="39"/>
  <c r="R1118" i="39" s="1"/>
  <c r="M1118" i="39" s="1"/>
  <c r="J1077" i="39"/>
  <c r="Q1085" i="39"/>
  <c r="R1085" i="39" s="1"/>
  <c r="M1085" i="39" s="1"/>
  <c r="Q1046" i="39"/>
  <c r="R1046" i="39" s="1"/>
  <c r="M1046" i="39" s="1"/>
  <c r="O1056" i="39"/>
  <c r="P1056" i="39" s="1"/>
  <c r="N1056" i="39" s="1"/>
  <c r="J21" i="39"/>
  <c r="G705" i="39"/>
  <c r="H13" i="39"/>
  <c r="O537" i="39"/>
  <c r="P537" i="39" s="1"/>
  <c r="N537" i="39" s="1"/>
  <c r="J194" i="39"/>
  <c r="G1004" i="39"/>
  <c r="G397" i="39"/>
  <c r="G935" i="39"/>
  <c r="G540" i="39"/>
  <c r="I644" i="39"/>
  <c r="I241" i="39"/>
  <c r="O919" i="39"/>
  <c r="P919" i="39" s="1"/>
  <c r="N919" i="39" s="1"/>
  <c r="S885" i="39"/>
  <c r="T885" i="39" s="1"/>
  <c r="L885" i="39" s="1"/>
  <c r="H274" i="39"/>
  <c r="H285" i="39"/>
  <c r="H370" i="39"/>
  <c r="J877" i="39"/>
  <c r="J640" i="39"/>
  <c r="G868" i="39"/>
  <c r="G487" i="39"/>
  <c r="G545" i="39"/>
  <c r="I174" i="39"/>
  <c r="H37" i="39"/>
  <c r="H139" i="39"/>
  <c r="J1396" i="39"/>
  <c r="G1368" i="39"/>
  <c r="Q1266" i="39"/>
  <c r="R1266" i="39" s="1"/>
  <c r="M1266" i="39" s="1"/>
  <c r="Q1329" i="39"/>
  <c r="R1329" i="39" s="1"/>
  <c r="M1329" i="39" s="1"/>
  <c r="G1415" i="39"/>
  <c r="Q1256" i="39"/>
  <c r="R1256" i="39" s="1"/>
  <c r="M1256" i="39" s="1"/>
  <c r="Q1261" i="39"/>
  <c r="R1261" i="39" s="1"/>
  <c r="M1261" i="39" s="1"/>
  <c r="G1261" i="39"/>
  <c r="J1259" i="39"/>
  <c r="J1291" i="39"/>
  <c r="S1251" i="39"/>
  <c r="T1251" i="39" s="1"/>
  <c r="L1251" i="39" s="1"/>
  <c r="J1285" i="39"/>
  <c r="S1098" i="39"/>
  <c r="T1098" i="39" s="1"/>
  <c r="L1098" i="39" s="1"/>
  <c r="O1190" i="39"/>
  <c r="P1190" i="39" s="1"/>
  <c r="N1190" i="39" s="1"/>
  <c r="J1166" i="39"/>
  <c r="J1108" i="39"/>
  <c r="S1210" i="39"/>
  <c r="T1210" i="39" s="1"/>
  <c r="L1210" i="39" s="1"/>
  <c r="H1118" i="39"/>
  <c r="J1129" i="39"/>
  <c r="I1094" i="39"/>
  <c r="I1044" i="39"/>
  <c r="J1047" i="39"/>
  <c r="Q1459" i="39"/>
  <c r="R1459" i="39" s="1"/>
  <c r="M1459" i="39" s="1"/>
  <c r="J1304" i="39"/>
  <c r="Q1250" i="39"/>
  <c r="R1250" i="39" s="1"/>
  <c r="M1250" i="39" s="1"/>
  <c r="J1297" i="39"/>
  <c r="G1332" i="39"/>
  <c r="G1190" i="39"/>
  <c r="G1240" i="39"/>
  <c r="Q1159" i="39"/>
  <c r="R1159" i="39" s="1"/>
  <c r="M1159" i="39" s="1"/>
  <c r="S1224" i="39"/>
  <c r="T1224" i="39" s="1"/>
  <c r="L1224" i="39" s="1"/>
  <c r="J1268" i="39"/>
  <c r="G1296" i="39"/>
  <c r="J1278" i="39"/>
  <c r="S1082" i="39"/>
  <c r="T1082" i="39" s="1"/>
  <c r="L1082" i="39" s="1"/>
  <c r="Q1201" i="39"/>
  <c r="R1201" i="39" s="1"/>
  <c r="M1201" i="39" s="1"/>
  <c r="J1192" i="39"/>
  <c r="H1167" i="39"/>
  <c r="S1140" i="39"/>
  <c r="T1140" i="39" s="1"/>
  <c r="L1140" i="39" s="1"/>
  <c r="G1083" i="39"/>
  <c r="O1116" i="39"/>
  <c r="P1116" i="39" s="1"/>
  <c r="N1116" i="39" s="1"/>
  <c r="J1072" i="39"/>
  <c r="S1061" i="39"/>
  <c r="T1061" i="39" s="1"/>
  <c r="L1061" i="39" s="1"/>
  <c r="J1356" i="39"/>
  <c r="I1355" i="39"/>
  <c r="H1407" i="39"/>
  <c r="Q1401" i="39"/>
  <c r="R1401" i="39" s="1"/>
  <c r="M1401" i="39" s="1"/>
  <c r="O1134" i="39"/>
  <c r="P1134" i="39" s="1"/>
  <c r="N1134" i="39" s="1"/>
  <c r="S1272" i="39"/>
  <c r="T1272" i="39" s="1"/>
  <c r="L1272" i="39" s="1"/>
  <c r="O1124" i="39"/>
  <c r="P1124" i="39" s="1"/>
  <c r="N1124" i="39" s="1"/>
  <c r="J1163" i="39"/>
  <c r="Q1263" i="39"/>
  <c r="R1263" i="39" s="1"/>
  <c r="M1263" i="39" s="1"/>
  <c r="Q1262" i="39"/>
  <c r="R1262" i="39" s="1"/>
  <c r="M1262" i="39" s="1"/>
  <c r="G1299" i="39"/>
  <c r="Q1282" i="39"/>
  <c r="R1282" i="39" s="1"/>
  <c r="M1282" i="39" s="1"/>
  <c r="Q1264" i="39"/>
  <c r="R1264" i="39" s="1"/>
  <c r="M1264" i="39" s="1"/>
  <c r="J1130" i="39"/>
  <c r="H1143" i="39"/>
  <c r="H1072" i="39"/>
  <c r="J1209" i="39"/>
  <c r="J1119" i="39"/>
  <c r="I1110" i="39"/>
  <c r="J1115" i="39"/>
  <c r="G1117" i="39"/>
  <c r="G1063" i="39"/>
  <c r="J1371" i="39"/>
  <c r="I1293" i="39"/>
  <c r="O1270" i="39"/>
  <c r="P1270" i="39" s="1"/>
  <c r="N1270" i="39" s="1"/>
  <c r="I1284" i="39"/>
  <c r="J1388" i="39"/>
  <c r="O1092" i="39"/>
  <c r="P1092" i="39" s="1"/>
  <c r="N1092" i="39" s="1"/>
  <c r="J1213" i="39"/>
  <c r="Q1095" i="39"/>
  <c r="R1095" i="39" s="1"/>
  <c r="M1095" i="39" s="1"/>
  <c r="S1208" i="39"/>
  <c r="T1208" i="39" s="1"/>
  <c r="L1208" i="39" s="1"/>
  <c r="Q1268" i="39"/>
  <c r="R1268" i="39" s="1"/>
  <c r="M1268" i="39" s="1"/>
  <c r="H1229" i="39"/>
  <c r="G1321" i="39"/>
  <c r="S1095" i="39"/>
  <c r="T1095" i="39" s="1"/>
  <c r="L1095" i="39" s="1"/>
  <c r="G1218" i="39"/>
  <c r="J1172" i="39"/>
  <c r="Q1141" i="39"/>
  <c r="R1141" i="39" s="1"/>
  <c r="M1141" i="39" s="1"/>
  <c r="S1158" i="39"/>
  <c r="T1158" i="39" s="1"/>
  <c r="L1158" i="39" s="1"/>
  <c r="O1093" i="39"/>
  <c r="P1093" i="39" s="1"/>
  <c r="N1093" i="39" s="1"/>
  <c r="Q1107" i="39"/>
  <c r="R1107" i="39" s="1"/>
  <c r="M1107" i="39" s="1"/>
  <c r="J1067" i="39"/>
  <c r="Q1070" i="39"/>
  <c r="R1070" i="39" s="1"/>
  <c r="M1070" i="39" s="1"/>
  <c r="J1143" i="39"/>
  <c r="T12" i="39"/>
  <c r="L12" i="39" s="1"/>
  <c r="P12" i="39"/>
  <c r="N12" i="39" s="1"/>
  <c r="R12" i="39"/>
  <c r="M12" i="39" s="1"/>
  <c r="I15" i="10"/>
  <c r="X15" i="10" s="1"/>
  <c r="Y15" i="10" s="1"/>
  <c r="P23" i="10"/>
  <c r="P69" i="10" s="1"/>
  <c r="Q23" i="10"/>
  <c r="Q69" i="10" s="1"/>
  <c r="I23" i="10"/>
  <c r="J23" i="10"/>
  <c r="J69" i="10" s="1"/>
  <c r="E23" i="10"/>
  <c r="E69" i="10" s="1"/>
  <c r="K23" i="10"/>
  <c r="K69" i="10" s="1"/>
  <c r="R23" i="10"/>
  <c r="R69" i="10" s="1"/>
  <c r="O23" i="10"/>
  <c r="O69" i="10" s="1"/>
  <c r="N23" i="10"/>
  <c r="N69" i="10" s="1"/>
  <c r="U23" i="10"/>
  <c r="U69" i="10" s="1"/>
  <c r="T23" i="10"/>
  <c r="T69" i="10" s="1"/>
  <c r="V23" i="10"/>
  <c r="V69" i="10" s="1"/>
  <c r="L23" i="10"/>
  <c r="L69" i="10" s="1"/>
  <c r="M23" i="10"/>
  <c r="M69" i="10" s="1"/>
  <c r="G23" i="10"/>
  <c r="G69" i="10" s="1"/>
  <c r="S23" i="10"/>
  <c r="S69" i="10" s="1"/>
  <c r="F23" i="10"/>
  <c r="F69" i="10" s="1"/>
  <c r="H23" i="10"/>
  <c r="H69" i="10" s="1"/>
  <c r="D22" i="10"/>
  <c r="AN497" i="9"/>
  <c r="Y497" i="9"/>
  <c r="AO497" i="9" s="1"/>
  <c r="D56" i="10"/>
  <c r="D46" i="10"/>
  <c r="D24" i="10"/>
  <c r="D18" i="10"/>
  <c r="D16" i="10"/>
  <c r="D64" i="10"/>
  <c r="D40" i="10"/>
  <c r="D62" i="10"/>
  <c r="D20" i="10"/>
  <c r="D26" i="10"/>
  <c r="D12" i="10"/>
  <c r="D50" i="10"/>
  <c r="D48" i="10"/>
  <c r="D28" i="10"/>
  <c r="D58" i="10"/>
  <c r="D36" i="10"/>
  <c r="D54" i="10"/>
  <c r="D34" i="10"/>
  <c r="D44" i="10"/>
  <c r="D30" i="10"/>
  <c r="D8" i="10"/>
  <c r="D32" i="10"/>
  <c r="D38" i="10"/>
  <c r="D52" i="10"/>
  <c r="D10" i="10"/>
  <c r="D60" i="10"/>
  <c r="D42" i="10"/>
  <c r="D66" i="10"/>
  <c r="B658" i="38" l="1"/>
  <c r="B658" i="39" s="1"/>
  <c r="B474" i="38"/>
  <c r="B618" i="38"/>
  <c r="B618" i="39" s="1"/>
  <c r="B145" i="38"/>
  <c r="B145" i="39" s="1"/>
  <c r="B1528" i="38"/>
  <c r="B1528" i="39" s="1"/>
  <c r="B1555" i="38"/>
  <c r="B571" i="38"/>
  <c r="B571" i="39" s="1"/>
  <c r="B699" i="38"/>
  <c r="B699" i="39" s="1"/>
  <c r="B147" i="38"/>
  <c r="B147" i="39" s="1"/>
  <c r="B840" i="38"/>
  <c r="B840" i="39" s="1"/>
  <c r="B835" i="38"/>
  <c r="B835" i="39" s="1"/>
  <c r="B727" i="38"/>
  <c r="B727" i="39" s="1"/>
  <c r="B647" i="38"/>
  <c r="B647" i="39" s="1"/>
  <c r="B614" i="38"/>
  <c r="B614" i="39" s="1"/>
  <c r="B546" i="38"/>
  <c r="B546" i="39" s="1"/>
  <c r="B507" i="38"/>
  <c r="B507" i="39" s="1"/>
  <c r="B376" i="38"/>
  <c r="B376" i="39" s="1"/>
  <c r="B197" i="38"/>
  <c r="B197" i="39" s="1"/>
  <c r="B129" i="38"/>
  <c r="B129" i="39" s="1"/>
  <c r="B471" i="38"/>
  <c r="B471" i="39" s="1"/>
  <c r="B393" i="38"/>
  <c r="B393" i="39" s="1"/>
  <c r="B289" i="38"/>
  <c r="B289" i="39" s="1"/>
  <c r="B1530" i="38"/>
  <c r="B1530" i="39" s="1"/>
  <c r="B1576" i="38"/>
  <c r="B1301" i="38"/>
  <c r="B1301" i="39" s="1"/>
  <c r="B1181" i="38"/>
  <c r="B1181" i="39" s="1"/>
  <c r="B1155" i="38"/>
  <c r="B1155" i="39" s="1"/>
  <c r="B1464" i="38"/>
  <c r="B1427" i="38"/>
  <c r="B1427" i="39" s="1"/>
  <c r="B1618" i="38"/>
  <c r="B1618" i="39" s="1"/>
  <c r="B1274" i="38"/>
  <c r="B1274" i="39" s="1"/>
  <c r="B1447" i="38"/>
  <c r="B1447" i="39" s="1"/>
  <c r="B1371" i="38"/>
  <c r="B1371" i="39" s="1"/>
  <c r="B1192" i="38"/>
  <c r="B1065" i="38"/>
  <c r="B989" i="38"/>
  <c r="B920" i="38"/>
  <c r="B920" i="39" s="1"/>
  <c r="B915" i="38"/>
  <c r="B915" i="39" s="1"/>
  <c r="B837" i="38"/>
  <c r="B738" i="38"/>
  <c r="B738" i="39" s="1"/>
  <c r="B466" i="38"/>
  <c r="B466" i="39" s="1"/>
  <c r="B450" i="38"/>
  <c r="B450" i="39" s="1"/>
  <c r="B894" i="38"/>
  <c r="B894" i="39" s="1"/>
  <c r="B1104" i="38"/>
  <c r="B1351" i="38"/>
  <c r="B1351" i="39" s="1"/>
  <c r="B1660" i="38"/>
  <c r="B1660" i="39" s="1"/>
  <c r="B1258" i="38"/>
  <c r="B1258" i="39" s="1"/>
  <c r="B1372" i="38"/>
  <c r="B1372" i="39" s="1"/>
  <c r="B1522" i="38"/>
  <c r="B1522" i="39" s="1"/>
  <c r="B1463" i="38"/>
  <c r="B1463" i="39" s="1"/>
  <c r="B1392" i="38"/>
  <c r="B1392" i="39" s="1"/>
  <c r="B1289" i="38"/>
  <c r="B1241" i="38"/>
  <c r="B1241" i="39" s="1"/>
  <c r="B1205" i="38"/>
  <c r="B1205" i="39" s="1"/>
  <c r="B1113" i="38"/>
  <c r="B1009" i="38"/>
  <c r="B985" i="38"/>
  <c r="B985" i="39" s="1"/>
  <c r="B1616" i="38"/>
  <c r="B1616" i="39" s="1"/>
  <c r="B1327" i="38"/>
  <c r="B1327" i="39" s="1"/>
  <c r="B1176" i="38"/>
  <c r="B1176" i="39" s="1"/>
  <c r="B1177" i="38"/>
  <c r="B1177" i="39" s="1"/>
  <c r="B1154" i="38"/>
  <c r="B1154" i="39" s="1"/>
  <c r="B1230" i="38"/>
  <c r="B1302" i="38"/>
  <c r="B1394" i="38"/>
  <c r="B1394" i="39" s="1"/>
  <c r="B1377" i="38"/>
  <c r="B1377" i="39" s="1"/>
  <c r="B1457" i="38"/>
  <c r="B1457" i="39" s="1"/>
  <c r="B1198" i="38"/>
  <c r="B1198" i="39" s="1"/>
  <c r="B1282" i="38"/>
  <c r="B1282" i="39" s="1"/>
  <c r="B1506" i="38"/>
  <c r="B1506" i="39" s="1"/>
  <c r="B1357" i="38"/>
  <c r="B1357" i="39" s="1"/>
  <c r="B1399" i="38"/>
  <c r="B1449" i="38"/>
  <c r="B1449" i="39" s="1"/>
  <c r="B1334" i="38"/>
  <c r="B1334" i="39" s="1"/>
  <c r="B1478" i="38"/>
  <c r="B1478" i="39" s="1"/>
  <c r="B1594" i="38"/>
  <c r="B1594" i="39" s="1"/>
  <c r="B1441" i="38"/>
  <c r="B1441" i="39" s="1"/>
  <c r="B1433" i="38"/>
  <c r="B1433" i="39" s="1"/>
  <c r="B1364" i="38"/>
  <c r="B1364" i="39" s="1"/>
  <c r="B1630" i="38"/>
  <c r="B1630" i="39" s="1"/>
  <c r="B164" i="38"/>
  <c r="B164" i="39" s="1"/>
  <c r="B217" i="38"/>
  <c r="B748" i="38"/>
  <c r="B748" i="39" s="1"/>
  <c r="B444" i="38"/>
  <c r="B444" i="39" s="1"/>
  <c r="B1120" i="38"/>
  <c r="B1120" i="39" s="1"/>
  <c r="B1416" i="38"/>
  <c r="B1532" i="38"/>
  <c r="B1532" i="39" s="1"/>
  <c r="B1145" i="38"/>
  <c r="B1145" i="39" s="1"/>
  <c r="B1081" i="38"/>
  <c r="B1081" i="39" s="1"/>
  <c r="B948" i="38"/>
  <c r="B948" i="39" s="1"/>
  <c r="B717" i="38"/>
  <c r="B717" i="39" s="1"/>
  <c r="B1523" i="38"/>
  <c r="B1562" i="38"/>
  <c r="B1562" i="39" s="1"/>
  <c r="B1448" i="38"/>
  <c r="B1678" i="38"/>
  <c r="B1678" i="39" s="1"/>
  <c r="B1571" i="38"/>
  <c r="B1571" i="39" s="1"/>
  <c r="B1262" i="38"/>
  <c r="B1262" i="39" s="1"/>
  <c r="B35" i="38"/>
  <c r="B35" i="39" s="1"/>
  <c r="B320" i="38"/>
  <c r="B320" i="39" s="1"/>
  <c r="B1066" i="38"/>
  <c r="B1066" i="39" s="1"/>
  <c r="B716" i="38"/>
  <c r="B716" i="39" s="1"/>
  <c r="B1560" i="38"/>
  <c r="B1560" i="39" s="1"/>
  <c r="B1624" i="38"/>
  <c r="B1624" i="39" s="1"/>
  <c r="B1670" i="38"/>
  <c r="B1589" i="38"/>
  <c r="B1589" i="39" s="1"/>
  <c r="B1380" i="38"/>
  <c r="B1380" i="39" s="1"/>
  <c r="B1283" i="38"/>
  <c r="B1283" i="39" s="1"/>
  <c r="B1000" i="38"/>
  <c r="B1000" i="39" s="1"/>
  <c r="B995" i="38"/>
  <c r="B995" i="39" s="1"/>
  <c r="B190" i="38"/>
  <c r="B190" i="39" s="1"/>
  <c r="B168" i="38"/>
  <c r="B168" i="39" s="1"/>
  <c r="B1400" i="38"/>
  <c r="B1400" i="39" s="1"/>
  <c r="B1644" i="38"/>
  <c r="B1644" i="39" s="1"/>
  <c r="B1612" i="38"/>
  <c r="B1612" i="39" s="1"/>
  <c r="B1674" i="38"/>
  <c r="B1674" i="39" s="1"/>
  <c r="B1664" i="38"/>
  <c r="B134" i="38"/>
  <c r="B790" i="38"/>
  <c r="B790" i="39" s="1"/>
  <c r="B744" i="38"/>
  <c r="B744" i="39" s="1"/>
  <c r="B1178" i="38"/>
  <c r="B1178" i="39" s="1"/>
  <c r="B1367" i="38"/>
  <c r="B1367" i="39" s="1"/>
  <c r="B1682" i="38"/>
  <c r="B1682" i="39" s="1"/>
  <c r="B1386" i="38"/>
  <c r="B1386" i="39" s="1"/>
  <c r="B1527" i="38"/>
  <c r="B1527" i="39" s="1"/>
  <c r="B1324" i="38"/>
  <c r="B1324" i="39" s="1"/>
  <c r="B917" i="38"/>
  <c r="B917" i="39" s="1"/>
  <c r="B150" i="38"/>
  <c r="B150" i="39" s="1"/>
  <c r="B1634" i="38"/>
  <c r="B1634" i="39" s="1"/>
  <c r="B1291" i="38"/>
  <c r="B1291" i="39" s="1"/>
  <c r="B757" i="38"/>
  <c r="B757" i="39" s="1"/>
  <c r="B243" i="38"/>
  <c r="B243" i="39" s="1"/>
  <c r="B1445" i="38"/>
  <c r="B1445" i="39" s="1"/>
  <c r="B1385" i="38"/>
  <c r="B1385" i="39" s="1"/>
  <c r="B1369" i="38"/>
  <c r="B1369" i="39" s="1"/>
  <c r="B1007" i="38"/>
  <c r="B1007" i="39" s="1"/>
  <c r="B828" i="38"/>
  <c r="B828" i="39" s="1"/>
  <c r="B767" i="38"/>
  <c r="B767" i="39" s="1"/>
  <c r="B714" i="38"/>
  <c r="B714" i="39" s="1"/>
  <c r="B705" i="38"/>
  <c r="B705" i="39" s="1"/>
  <c r="B621" i="38"/>
  <c r="B621" i="39" s="1"/>
  <c r="B732" i="38"/>
  <c r="B732" i="39" s="1"/>
  <c r="B1507" i="38"/>
  <c r="B1507" i="39" s="1"/>
  <c r="B1512" i="38"/>
  <c r="B1512" i="39" s="1"/>
  <c r="B1329" i="38"/>
  <c r="B1329" i="39" s="1"/>
  <c r="B909" i="38"/>
  <c r="B909" i="39" s="1"/>
  <c r="B770" i="38"/>
  <c r="B770" i="39" s="1"/>
  <c r="B341" i="38"/>
  <c r="B341" i="39" s="1"/>
  <c r="B1676" i="38"/>
  <c r="B1676" i="39" s="1"/>
  <c r="B1558" i="38"/>
  <c r="B1558" i="39" s="1"/>
  <c r="B1349" i="38"/>
  <c r="B1349" i="39" s="1"/>
  <c r="B1281" i="38"/>
  <c r="B1237" i="38"/>
  <c r="B1208" i="38"/>
  <c r="B1208" i="39" s="1"/>
  <c r="B845" i="38"/>
  <c r="B735" i="38"/>
  <c r="B735" i="39" s="1"/>
  <c r="B686" i="38"/>
  <c r="B686" i="39" s="1"/>
  <c r="B655" i="38"/>
  <c r="B655" i="39" s="1"/>
  <c r="B578" i="38"/>
  <c r="B578" i="39" s="1"/>
  <c r="B539" i="38"/>
  <c r="B506" i="38"/>
  <c r="B506" i="39" s="1"/>
  <c r="B485" i="38"/>
  <c r="B485" i="39" s="1"/>
  <c r="B220" i="38"/>
  <c r="B1547" i="38"/>
  <c r="B603" i="38"/>
  <c r="B603" i="39" s="1"/>
  <c r="B514" i="38"/>
  <c r="B514" i="39" s="1"/>
  <c r="B483" i="38"/>
  <c r="B483" i="39" s="1"/>
  <c r="B256" i="38"/>
  <c r="B256" i="39" s="1"/>
  <c r="B192" i="38"/>
  <c r="B192" i="39" s="1"/>
  <c r="B277" i="38"/>
  <c r="B277" i="39" s="1"/>
  <c r="B269" i="38"/>
  <c r="B93" i="38"/>
  <c r="B93" i="39" s="1"/>
  <c r="B58" i="38"/>
  <c r="B58" i="39" s="1"/>
  <c r="B297" i="38"/>
  <c r="B297" i="39" s="1"/>
  <c r="B229" i="38"/>
  <c r="B229" i="39" s="1"/>
  <c r="B149" i="38"/>
  <c r="B149" i="39" s="1"/>
  <c r="B1468" i="38"/>
  <c r="B1133" i="38"/>
  <c r="B1133" i="39" s="1"/>
  <c r="B1069" i="38"/>
  <c r="B1069" i="39" s="1"/>
  <c r="B932" i="38"/>
  <c r="B932" i="39" s="1"/>
  <c r="B868" i="38"/>
  <c r="B765" i="38"/>
  <c r="B765" i="39" s="1"/>
  <c r="B696" i="38"/>
  <c r="B696" i="39" s="1"/>
  <c r="B213" i="38"/>
  <c r="B1200" i="38"/>
  <c r="B260" i="38"/>
  <c r="B260" i="39" s="1"/>
  <c r="B1485" i="38"/>
  <c r="B1485" i="39" s="1"/>
  <c r="B1338" i="38"/>
  <c r="B1338" i="39" s="1"/>
  <c r="B1050" i="38"/>
  <c r="B1050" i="39" s="1"/>
  <c r="B1658" i="38"/>
  <c r="B1658" i="39" s="1"/>
  <c r="B373" i="38"/>
  <c r="B373" i="39" s="1"/>
  <c r="B1222" i="38"/>
  <c r="B1222" i="39" s="1"/>
  <c r="B1668" i="38"/>
  <c r="B1668" i="39" s="1"/>
  <c r="B1641" i="38"/>
  <c r="B1641" i="39" s="1"/>
  <c r="B712" i="38"/>
  <c r="B712" i="39" s="1"/>
  <c r="B264" i="38"/>
  <c r="B264" i="39" s="1"/>
  <c r="B1018" i="38"/>
  <c r="B1018" i="39" s="1"/>
  <c r="B1342" i="38"/>
  <c r="B1342" i="39" s="1"/>
  <c r="B1629" i="38"/>
  <c r="B1629" i="39" s="1"/>
  <c r="B1548" i="38"/>
  <c r="B1548" i="39" s="1"/>
  <c r="B1206" i="38"/>
  <c r="B1206" i="39" s="1"/>
  <c r="B453" i="38"/>
  <c r="B453" i="39" s="1"/>
  <c r="B1606" i="38"/>
  <c r="B1606" i="39" s="1"/>
  <c r="B273" i="38"/>
  <c r="B273" i="39" s="1"/>
  <c r="B12" i="38"/>
  <c r="B12" i="39" s="1"/>
  <c r="B944" i="38"/>
  <c r="B944" i="39" s="1"/>
  <c r="B880" i="38"/>
  <c r="B880" i="39" s="1"/>
  <c r="B416" i="38"/>
  <c r="B416" i="39" s="1"/>
  <c r="B1270" i="38"/>
  <c r="B1270" i="39" s="1"/>
  <c r="B1254" i="38"/>
  <c r="B1254" i="39" s="1"/>
  <c r="B1626" i="38"/>
  <c r="B1626" i="39" s="1"/>
  <c r="B1652" i="38"/>
  <c r="B1652" i="39" s="1"/>
  <c r="B1306" i="38"/>
  <c r="B1306" i="39" s="1"/>
  <c r="B1661" i="38"/>
  <c r="B1661" i="39" s="1"/>
  <c r="B1581" i="38"/>
  <c r="B1129" i="38"/>
  <c r="B1129" i="39" s="1"/>
  <c r="B1048" i="38"/>
  <c r="B1048" i="39" s="1"/>
  <c r="B545" i="38"/>
  <c r="B545" i="39" s="1"/>
  <c r="B593" i="38"/>
  <c r="B593" i="39" s="1"/>
  <c r="B1022" i="38"/>
  <c r="B1022" i="39" s="1"/>
  <c r="B529" i="38"/>
  <c r="B529" i="39" s="1"/>
  <c r="B1590" i="38"/>
  <c r="B1590" i="39" s="1"/>
  <c r="B1047" i="38"/>
  <c r="B1047" i="39" s="1"/>
  <c r="B1286" i="38"/>
  <c r="B1286" i="39" s="1"/>
  <c r="B1310" i="38"/>
  <c r="B1310" i="39" s="1"/>
  <c r="B1438" i="38"/>
  <c r="B1438" i="39" s="1"/>
  <c r="B1591" i="38"/>
  <c r="B1642" i="38"/>
  <c r="B1642" i="39" s="1"/>
  <c r="B1667" i="38"/>
  <c r="B1667" i="39" s="1"/>
  <c r="B1601" i="38"/>
  <c r="B1601" i="39" s="1"/>
  <c r="B1531" i="38"/>
  <c r="B1531" i="39" s="1"/>
  <c r="B1681" i="38"/>
  <c r="B1681" i="39" s="1"/>
  <c r="B1553" i="38"/>
  <c r="B1553" i="39" s="1"/>
  <c r="B1153" i="38"/>
  <c r="B1153" i="39" s="1"/>
  <c r="B1085" i="38"/>
  <c r="B1085" i="39" s="1"/>
  <c r="B1056" i="38"/>
  <c r="B1056" i="39" s="1"/>
  <c r="B945" i="38"/>
  <c r="B945" i="39" s="1"/>
  <c r="B927" i="38"/>
  <c r="B927" i="39" s="1"/>
  <c r="B863" i="38"/>
  <c r="B863" i="39" s="1"/>
  <c r="B954" i="38"/>
  <c r="B954" i="39" s="1"/>
  <c r="B1599" i="38"/>
  <c r="B1599" i="39" s="1"/>
  <c r="B632" i="38"/>
  <c r="B632" i="39" s="1"/>
  <c r="B1402" i="38"/>
  <c r="B1402" i="39" s="1"/>
  <c r="B1584" i="38"/>
  <c r="B525" i="38"/>
  <c r="B525" i="39" s="1"/>
  <c r="B20" i="38"/>
  <c r="B20" i="39" s="1"/>
  <c r="B728" i="38"/>
  <c r="B728" i="39" s="1"/>
  <c r="B874" i="38"/>
  <c r="B874" i="39" s="1"/>
  <c r="B1466" i="38"/>
  <c r="B1466" i="39" s="1"/>
  <c r="B1335" i="38"/>
  <c r="B1335" i="39" s="1"/>
  <c r="B1452" i="38"/>
  <c r="B1452" i="39" s="1"/>
  <c r="B1078" i="38"/>
  <c r="B1078" i="39" s="1"/>
  <c r="B1654" i="38"/>
  <c r="B1654" i="39" s="1"/>
  <c r="B1541" i="38"/>
  <c r="B1541" i="39" s="1"/>
  <c r="B1404" i="38"/>
  <c r="B1404" i="39" s="1"/>
  <c r="B1257" i="38"/>
  <c r="B1257" i="39" s="1"/>
  <c r="B1117" i="38"/>
  <c r="B1117" i="39" s="1"/>
  <c r="B997" i="38"/>
  <c r="B997" i="39" s="1"/>
  <c r="B684" i="38"/>
  <c r="B684" i="39" s="1"/>
  <c r="B1006" i="38"/>
  <c r="B1006" i="39" s="1"/>
  <c r="B1142" i="38"/>
  <c r="B1142" i="39" s="1"/>
  <c r="B1677" i="38"/>
  <c r="B1677" i="39" s="1"/>
  <c r="B1316" i="38"/>
  <c r="B1316" i="39" s="1"/>
  <c r="B1004" i="38"/>
  <c r="B1004" i="39" s="1"/>
  <c r="B1615" i="38"/>
  <c r="B1615" i="39" s="1"/>
  <c r="B1388" i="38"/>
  <c r="B1388" i="39" s="1"/>
  <c r="B1500" i="38"/>
  <c r="B1500" i="39" s="1"/>
  <c r="B1651" i="38"/>
  <c r="B1651" i="39" s="1"/>
  <c r="B1675" i="38"/>
  <c r="B1675" i="39" s="1"/>
  <c r="B1577" i="38"/>
  <c r="B1577" i="39" s="1"/>
  <c r="B1505" i="38"/>
  <c r="B1505" i="39" s="1"/>
  <c r="B1569" i="38"/>
  <c r="B1569" i="39" s="1"/>
  <c r="B1213" i="38"/>
  <c r="B921" i="38"/>
  <c r="B921" i="39" s="1"/>
  <c r="B881" i="38"/>
  <c r="B881" i="39" s="1"/>
  <c r="B970" i="38"/>
  <c r="B970" i="39" s="1"/>
  <c r="B813" i="38"/>
  <c r="B813" i="39" s="1"/>
  <c r="B1290" i="38"/>
  <c r="B1290" i="39" s="1"/>
  <c r="B1197" i="38"/>
  <c r="B1197" i="39" s="1"/>
  <c r="B1636" i="38"/>
  <c r="B1636" i="39" s="1"/>
  <c r="B1144" i="38"/>
  <c r="B1144" i="39" s="1"/>
  <c r="B1115" i="38"/>
  <c r="B1115" i="39" s="1"/>
  <c r="B1486" i="38"/>
  <c r="B1486" i="39" s="1"/>
  <c r="B1025" i="38"/>
  <c r="B1025" i="39" s="1"/>
  <c r="B1001" i="38"/>
  <c r="B1001" i="39" s="1"/>
  <c r="B961" i="38"/>
  <c r="B961" i="39" s="1"/>
  <c r="B1080" i="38"/>
  <c r="B1080" i="39" s="1"/>
  <c r="B991" i="38"/>
  <c r="B991" i="39" s="1"/>
  <c r="B353" i="38"/>
  <c r="B353" i="39" s="1"/>
  <c r="B406" i="38"/>
  <c r="B406" i="39" s="1"/>
  <c r="B1622" i="38"/>
  <c r="B1622" i="39" s="1"/>
  <c r="B1655" i="38"/>
  <c r="B1655" i="39" s="1"/>
  <c r="B1625" i="38"/>
  <c r="B1625" i="39" s="1"/>
  <c r="B1483" i="38"/>
  <c r="B1483" i="39" s="1"/>
  <c r="B1613" i="38"/>
  <c r="B1613" i="39" s="1"/>
  <c r="B858" i="38"/>
  <c r="B858" i="39" s="1"/>
  <c r="B1174" i="38"/>
  <c r="B1174" i="39" s="1"/>
  <c r="B1474" i="38"/>
  <c r="B1474" i="39" s="1"/>
  <c r="B1551" i="38"/>
  <c r="B1551" i="39" s="1"/>
  <c r="B1413" i="38"/>
  <c r="B1413" i="39" s="1"/>
  <c r="B111" i="38"/>
  <c r="B111" i="39" s="1"/>
  <c r="B92" i="38"/>
  <c r="B92" i="39" s="1"/>
  <c r="B1034" i="38"/>
  <c r="B1034" i="39" s="1"/>
  <c r="B314" i="38"/>
  <c r="B314" i="39" s="1"/>
  <c r="B368" i="38"/>
  <c r="B368" i="39" s="1"/>
  <c r="B878" i="38"/>
  <c r="B878" i="39" s="1"/>
  <c r="B76" i="38"/>
  <c r="B76" i="39" s="1"/>
  <c r="B352" i="38"/>
  <c r="B352" i="39" s="1"/>
  <c r="B760" i="38"/>
  <c r="B760" i="39" s="1"/>
  <c r="B235" i="38"/>
  <c r="B235" i="39" s="1"/>
  <c r="B589" i="38"/>
  <c r="B589" i="39" s="1"/>
  <c r="B1002" i="38"/>
  <c r="B1002" i="39" s="1"/>
  <c r="B958" i="38"/>
  <c r="B958" i="39" s="1"/>
  <c r="B82" i="38"/>
  <c r="B82" i="39" s="1"/>
  <c r="B53" i="38"/>
  <c r="B53" i="39" s="1"/>
  <c r="B128" i="38"/>
  <c r="B128" i="39" s="1"/>
  <c r="B98" i="38"/>
  <c r="B98" i="39" s="1"/>
  <c r="B347" i="38"/>
  <c r="B347" i="39" s="1"/>
  <c r="B680" i="38"/>
  <c r="B680" i="39" s="1"/>
  <c r="B280" i="38"/>
  <c r="B938" i="38"/>
  <c r="B938" i="39" s="1"/>
  <c r="B477" i="38"/>
  <c r="B477" i="39" s="1"/>
  <c r="B693" i="38"/>
  <c r="B693" i="39" s="1"/>
  <c r="B342" i="38"/>
  <c r="B342" i="39" s="1"/>
  <c r="B862" i="38"/>
  <c r="B862" i="39" s="1"/>
  <c r="B1082" i="38"/>
  <c r="B1082" i="39" s="1"/>
  <c r="B1099" i="38"/>
  <c r="B1099" i="39" s="1"/>
  <c r="B796" i="38"/>
  <c r="B796" i="39" s="1"/>
  <c r="B1434" i="38"/>
  <c r="B1434" i="39" s="1"/>
  <c r="B636" i="38"/>
  <c r="B636" i="39" s="1"/>
  <c r="B677" i="38"/>
  <c r="B677" i="39" s="1"/>
  <c r="B561" i="38"/>
  <c r="B561" i="39" s="1"/>
  <c r="B846" i="38"/>
  <c r="B846" i="39" s="1"/>
  <c r="B1063" i="38"/>
  <c r="B1063" i="39" s="1"/>
  <c r="B1226" i="38"/>
  <c r="B1226" i="39" s="1"/>
  <c r="B1362" i="38"/>
  <c r="B1362" i="39" s="1"/>
  <c r="B1406" i="38"/>
  <c r="B1406" i="39" s="1"/>
  <c r="B1454" i="38"/>
  <c r="B1454" i="39" s="1"/>
  <c r="B1356" i="38"/>
  <c r="B1356" i="39" s="1"/>
  <c r="B1518" i="38"/>
  <c r="B1518" i="39" s="1"/>
  <c r="B1583" i="38"/>
  <c r="B1583" i="39" s="1"/>
  <c r="B55" i="38"/>
  <c r="B55" i="39" s="1"/>
  <c r="B812" i="38"/>
  <c r="B812" i="39" s="1"/>
  <c r="B1482" i="38"/>
  <c r="B1482" i="39" s="1"/>
  <c r="B1216" i="38"/>
  <c r="B1216" i="39" s="1"/>
  <c r="B1374" i="38"/>
  <c r="B1374" i="39" s="1"/>
  <c r="B1475" i="38"/>
  <c r="B1475" i="39" s="1"/>
  <c r="B1535" i="38"/>
  <c r="B1535" i="39" s="1"/>
  <c r="B1614" i="38"/>
  <c r="B1614" i="39" s="1"/>
  <c r="B1442" i="38"/>
  <c r="B1442" i="39" s="1"/>
  <c r="B358" i="38"/>
  <c r="B1158" i="38"/>
  <c r="B1158" i="39" s="1"/>
  <c r="B1450" i="38"/>
  <c r="B1450" i="39" s="1"/>
  <c r="B1572" i="38"/>
  <c r="B1572" i="39" s="1"/>
  <c r="B1637" i="38"/>
  <c r="B1637" i="39" s="1"/>
  <c r="B1524" i="38"/>
  <c r="B1524" i="39" s="1"/>
  <c r="B1685" i="38"/>
  <c r="B1685" i="39" s="1"/>
  <c r="B1653" i="38"/>
  <c r="B1653" i="39" s="1"/>
  <c r="B1603" i="38"/>
  <c r="B1603" i="39" s="1"/>
  <c r="B1597" i="38"/>
  <c r="B1597" i="39" s="1"/>
  <c r="B1585" i="38"/>
  <c r="B1585" i="39" s="1"/>
  <c r="B1573" i="38"/>
  <c r="B1573" i="39" s="1"/>
  <c r="B1504" i="38"/>
  <c r="B1504" i="39" s="1"/>
  <c r="B1469" i="38"/>
  <c r="B1469" i="39" s="1"/>
  <c r="B1683" i="38"/>
  <c r="B1683" i="39" s="1"/>
  <c r="B1436" i="38"/>
  <c r="B1436" i="39" s="1"/>
  <c r="B1657" i="38"/>
  <c r="B1657" i="39" s="1"/>
  <c r="B1639" i="38"/>
  <c r="B1639" i="39" s="1"/>
  <c r="B1608" i="38"/>
  <c r="B1608" i="39" s="1"/>
  <c r="B1521" i="38"/>
  <c r="B1521" i="39" s="1"/>
  <c r="B1499" i="38"/>
  <c r="B1499" i="39" s="1"/>
  <c r="B1207" i="38"/>
  <c r="B1207" i="39" s="1"/>
  <c r="B1175" i="38"/>
  <c r="B1175" i="39" s="1"/>
  <c r="B1425" i="38"/>
  <c r="B1425" i="39" s="1"/>
  <c r="B1403" i="38"/>
  <c r="B1403" i="39" s="1"/>
  <c r="B1365" i="38"/>
  <c r="B1365" i="39" s="1"/>
  <c r="B1305" i="38"/>
  <c r="B1305" i="39" s="1"/>
  <c r="B1212" i="38"/>
  <c r="B1212" i="39" s="1"/>
  <c r="B1196" i="38"/>
  <c r="B1196" i="39" s="1"/>
  <c r="B1488" i="38"/>
  <c r="B1488" i="39" s="1"/>
  <c r="B1472" i="38"/>
  <c r="B1472" i="39" s="1"/>
  <c r="B1460" i="38"/>
  <c r="B1460" i="39" s="1"/>
  <c r="B1451" i="38"/>
  <c r="B1451" i="39" s="1"/>
  <c r="B1437" i="38"/>
  <c r="B1437" i="39" s="1"/>
  <c r="B1368" i="38"/>
  <c r="B1368" i="39" s="1"/>
  <c r="B1361" i="38"/>
  <c r="B1361" i="39" s="1"/>
  <c r="B1353" i="38"/>
  <c r="B1353" i="39" s="1"/>
  <c r="B1345" i="38"/>
  <c r="B1345" i="39" s="1"/>
  <c r="B1333" i="38"/>
  <c r="B1333" i="39" s="1"/>
  <c r="B1312" i="38"/>
  <c r="B1312" i="39" s="1"/>
  <c r="B1235" i="38"/>
  <c r="B1235" i="39" s="1"/>
  <c r="B1537" i="38"/>
  <c r="B1537" i="39" s="1"/>
  <c r="B1529" i="38"/>
  <c r="B1529" i="39" s="1"/>
  <c r="B1493" i="38"/>
  <c r="B1493" i="39" s="1"/>
  <c r="B1481" i="38"/>
  <c r="B1481" i="39" s="1"/>
  <c r="B1409" i="38"/>
  <c r="B1409" i="39" s="1"/>
  <c r="B1379" i="38"/>
  <c r="B1379" i="39" s="1"/>
  <c r="B1375" i="38"/>
  <c r="B1375" i="39" s="1"/>
  <c r="B1313" i="38"/>
  <c r="B1313" i="39" s="1"/>
  <c r="B1300" i="38"/>
  <c r="B1300" i="39" s="1"/>
  <c r="B1288" i="38"/>
  <c r="B1288" i="39" s="1"/>
  <c r="B1272" i="38"/>
  <c r="B1272" i="39" s="1"/>
  <c r="B1255" i="38"/>
  <c r="B1255" i="39" s="1"/>
  <c r="B1249" i="38"/>
  <c r="B1249" i="39" s="1"/>
  <c r="B1240" i="38"/>
  <c r="B1240" i="39" s="1"/>
  <c r="B1193" i="38"/>
  <c r="B1193" i="39" s="1"/>
  <c r="B1203" i="38"/>
  <c r="B1203" i="39" s="1"/>
  <c r="B1189" i="38"/>
  <c r="B1189" i="39" s="1"/>
  <c r="B1123" i="38"/>
  <c r="B1123" i="39" s="1"/>
  <c r="B1057" i="38"/>
  <c r="B1057" i="39" s="1"/>
  <c r="B1028" i="38"/>
  <c r="B1028" i="39" s="1"/>
  <c r="B1013" i="38"/>
  <c r="B1013" i="39" s="1"/>
  <c r="B964" i="38"/>
  <c r="B964" i="39" s="1"/>
  <c r="B1161" i="38"/>
  <c r="B1161" i="39" s="1"/>
  <c r="B1097" i="38"/>
  <c r="B1097" i="39" s="1"/>
  <c r="B1061" i="38"/>
  <c r="B1061" i="39" s="1"/>
  <c r="B1041" i="38"/>
  <c r="B1041" i="39" s="1"/>
  <c r="B1017" i="38"/>
  <c r="B1017" i="39" s="1"/>
  <c r="B977" i="38"/>
  <c r="B977" i="39" s="1"/>
  <c r="B952" i="38"/>
  <c r="B952" i="39" s="1"/>
  <c r="B1141" i="38"/>
  <c r="B1141" i="39" s="1"/>
  <c r="B1112" i="38"/>
  <c r="B1112" i="39" s="1"/>
  <c r="B1091" i="38"/>
  <c r="B1091" i="39" s="1"/>
  <c r="B1077" i="38"/>
  <c r="B1077" i="39" s="1"/>
  <c r="B1068" i="38"/>
  <c r="B1068" i="39" s="1"/>
  <c r="B1064" i="38"/>
  <c r="B1064" i="39" s="1"/>
  <c r="B1043" i="38"/>
  <c r="B1043" i="39" s="1"/>
  <c r="B1037" i="38"/>
  <c r="B1037" i="39" s="1"/>
  <c r="B1008" i="38"/>
  <c r="B1008" i="39" s="1"/>
  <c r="B988" i="38"/>
  <c r="B988" i="39" s="1"/>
  <c r="B984" i="38"/>
  <c r="B984" i="39" s="1"/>
  <c r="B979" i="38"/>
  <c r="B979" i="39" s="1"/>
  <c r="B973" i="38"/>
  <c r="B973" i="39" s="1"/>
  <c r="B933" i="38"/>
  <c r="B933" i="39" s="1"/>
  <c r="B884" i="38"/>
  <c r="B884" i="39" s="1"/>
  <c r="B869" i="38"/>
  <c r="B869" i="39" s="1"/>
  <c r="B856" i="38"/>
  <c r="B856" i="39" s="1"/>
  <c r="B851" i="38"/>
  <c r="B851" i="39" s="1"/>
  <c r="B798" i="38"/>
  <c r="B798" i="39" s="1"/>
  <c r="B781" i="38"/>
  <c r="B781" i="39" s="1"/>
  <c r="B746" i="38"/>
  <c r="B746" i="39" s="1"/>
  <c r="B742" i="38"/>
  <c r="B742" i="39" s="1"/>
  <c r="B737" i="38"/>
  <c r="B737" i="39" s="1"/>
  <c r="B895" i="38"/>
  <c r="B895" i="39" s="1"/>
  <c r="B848" i="38"/>
  <c r="B848" i="39" s="1"/>
  <c r="B803" i="38"/>
  <c r="B803" i="39" s="1"/>
  <c r="B787" i="38"/>
  <c r="B787" i="39" s="1"/>
  <c r="B743" i="38"/>
  <c r="B743" i="39" s="1"/>
  <c r="B953" i="38"/>
  <c r="B953" i="39" s="1"/>
  <c r="B913" i="38"/>
  <c r="B913" i="39" s="1"/>
  <c r="B889" i="38"/>
  <c r="B889" i="39" s="1"/>
  <c r="B849" i="38"/>
  <c r="B849" i="39" s="1"/>
  <c r="B836" i="38"/>
  <c r="B836" i="39" s="1"/>
  <c r="B816" i="38"/>
  <c r="B816" i="39" s="1"/>
  <c r="B809" i="38"/>
  <c r="B809" i="39" s="1"/>
  <c r="B775" i="38"/>
  <c r="B775" i="39" s="1"/>
  <c r="B685" i="38"/>
  <c r="B685" i="39" s="1"/>
  <c r="B670" i="38"/>
  <c r="B670" i="39" s="1"/>
  <c r="B638" i="38"/>
  <c r="B638" i="39" s="1"/>
  <c r="B625" i="38"/>
  <c r="B625" i="39" s="1"/>
  <c r="B619" i="38"/>
  <c r="B619" i="39" s="1"/>
  <c r="B579" i="38"/>
  <c r="B579" i="39" s="1"/>
  <c r="B518" i="38"/>
  <c r="B518" i="39" s="1"/>
  <c r="B510" i="38"/>
  <c r="B510" i="39" s="1"/>
  <c r="B503" i="38"/>
  <c r="B503" i="39" s="1"/>
  <c r="B494" i="38"/>
  <c r="B494" i="39" s="1"/>
  <c r="B691" i="38"/>
  <c r="B691" i="39" s="1"/>
  <c r="B671" i="38"/>
  <c r="B671" i="39" s="1"/>
  <c r="B639" i="38"/>
  <c r="B639" i="39" s="1"/>
  <c r="B607" i="38"/>
  <c r="B607" i="39" s="1"/>
  <c r="B594" i="38"/>
  <c r="B594" i="39" s="1"/>
  <c r="B555" i="38"/>
  <c r="B555" i="39" s="1"/>
  <c r="B489" i="38"/>
  <c r="B489" i="39" s="1"/>
  <c r="B701" i="38"/>
  <c r="B701" i="39" s="1"/>
  <c r="B611" i="38"/>
  <c r="B611" i="39" s="1"/>
  <c r="B598" i="38"/>
  <c r="B598" i="39" s="1"/>
  <c r="B590" i="38"/>
  <c r="B590" i="39" s="1"/>
  <c r="B570" i="38"/>
  <c r="B570" i="39" s="1"/>
  <c r="B531" i="38"/>
  <c r="B495" i="38"/>
  <c r="B495" i="39" s="1"/>
  <c r="B457" i="38"/>
  <c r="B457" i="39" s="1"/>
  <c r="B439" i="38"/>
  <c r="B439" i="39" s="1"/>
  <c r="B417" i="38"/>
  <c r="B417" i="39" s="1"/>
  <c r="B407" i="38"/>
  <c r="B407" i="39" s="1"/>
  <c r="B401" i="38"/>
  <c r="B401" i="39" s="1"/>
  <c r="B459" i="38"/>
  <c r="B459" i="39" s="1"/>
  <c r="B443" i="38"/>
  <c r="B443" i="39" s="1"/>
  <c r="B430" i="38"/>
  <c r="B430" i="39" s="1"/>
  <c r="B426" i="38"/>
  <c r="B426" i="39" s="1"/>
  <c r="B421" i="38"/>
  <c r="B421" i="39" s="1"/>
  <c r="B415" i="38"/>
  <c r="B415" i="39" s="1"/>
  <c r="B385" i="38"/>
  <c r="B385" i="39" s="1"/>
  <c r="B355" i="38"/>
  <c r="B435" i="38"/>
  <c r="B435" i="39" s="1"/>
  <c r="B396" i="38"/>
  <c r="B396" i="39" s="1"/>
  <c r="B364" i="38"/>
  <c r="B364" i="39" s="1"/>
  <c r="B332" i="38"/>
  <c r="B332" i="39" s="1"/>
  <c r="B316" i="38"/>
  <c r="B316" i="39" s="1"/>
  <c r="B254" i="38"/>
  <c r="B254" i="39" s="1"/>
  <c r="B228" i="38"/>
  <c r="B228" i="39" s="1"/>
  <c r="B216" i="38"/>
  <c r="B313" i="38"/>
  <c r="B313" i="39" s="1"/>
  <c r="B253" i="38"/>
  <c r="B253" i="39" s="1"/>
  <c r="B246" i="38"/>
  <c r="B246" i="39" s="1"/>
  <c r="B237" i="38"/>
  <c r="B237" i="39" s="1"/>
  <c r="B167" i="38"/>
  <c r="B167" i="39" s="1"/>
  <c r="B139" i="38"/>
  <c r="B139" i="39" s="1"/>
  <c r="B155" i="38"/>
  <c r="B155" i="39" s="1"/>
  <c r="B233" i="38"/>
  <c r="B233" i="39" s="1"/>
  <c r="B163" i="38"/>
  <c r="B163" i="39" s="1"/>
  <c r="B144" i="38"/>
  <c r="B144" i="39" s="1"/>
  <c r="B238" i="38"/>
  <c r="B238" i="39" s="1"/>
  <c r="B224" i="38"/>
  <c r="B224" i="39" s="1"/>
  <c r="B212" i="38"/>
  <c r="B157" i="38"/>
  <c r="B157" i="39" s="1"/>
  <c r="B140" i="38"/>
  <c r="B140" i="39" s="1"/>
  <c r="B115" i="38"/>
  <c r="B109" i="38"/>
  <c r="B109" i="39" s="1"/>
  <c r="B97" i="38"/>
  <c r="B97" i="39" s="1"/>
  <c r="B85" i="38"/>
  <c r="B85" i="39" s="1"/>
  <c r="B41" i="38"/>
  <c r="B41" i="39" s="1"/>
  <c r="B50" i="38"/>
  <c r="B50" i="39" s="1"/>
  <c r="B40" i="38"/>
  <c r="B40" i="39" s="1"/>
  <c r="B26" i="38"/>
  <c r="B26" i="39" s="1"/>
  <c r="B77" i="38"/>
  <c r="B77" i="39" s="1"/>
  <c r="B44" i="38"/>
  <c r="B44" i="39" s="1"/>
  <c r="B842" i="38"/>
  <c r="B434" i="38"/>
  <c r="B434" i="39" s="1"/>
  <c r="B445" i="38"/>
  <c r="B445" i="39" s="1"/>
  <c r="B86" i="38"/>
  <c r="B86" i="39" s="1"/>
  <c r="B132" i="38"/>
  <c r="B221" i="38"/>
  <c r="B221" i="39" s="1"/>
  <c r="B296" i="38"/>
  <c r="B296" i="39" s="1"/>
  <c r="B241" i="38"/>
  <c r="B241" i="39" s="1"/>
  <c r="B493" i="38"/>
  <c r="B493" i="39" s="1"/>
  <c r="B890" i="38"/>
  <c r="B890" i="39" s="1"/>
  <c r="B60" i="38"/>
  <c r="B60" i="39" s="1"/>
  <c r="B127" i="38"/>
  <c r="B127" i="39" s="1"/>
  <c r="B148" i="38"/>
  <c r="B148" i="39" s="1"/>
  <c r="B428" i="38"/>
  <c r="B428" i="39" s="1"/>
  <c r="B304" i="38"/>
  <c r="B304" i="39" s="1"/>
  <c r="B362" i="38"/>
  <c r="B986" i="38"/>
  <c r="B986" i="39" s="1"/>
  <c r="B1322" i="38"/>
  <c r="B1322" i="39" s="1"/>
  <c r="B1411" i="38"/>
  <c r="B1411" i="39" s="1"/>
  <c r="B780" i="38"/>
  <c r="B780" i="39" s="1"/>
  <c r="B926" i="38"/>
  <c r="B926" i="39" s="1"/>
  <c r="B1088" i="38"/>
  <c r="B1088" i="39" s="1"/>
  <c r="B1248" i="38"/>
  <c r="B1248" i="39" s="1"/>
  <c r="B1114" i="38"/>
  <c r="B1114" i="39" s="1"/>
  <c r="B1275" i="38"/>
  <c r="B1275" i="39" s="1"/>
  <c r="B1195" i="38"/>
  <c r="B1195" i="39" s="1"/>
  <c r="B1443" i="38"/>
  <c r="B1443" i="39" s="1"/>
  <c r="B1546" i="38"/>
  <c r="B1546" i="39" s="1"/>
  <c r="B801" i="38"/>
  <c r="B801" i="39" s="1"/>
  <c r="B910" i="38"/>
  <c r="B910" i="39" s="1"/>
  <c r="B1072" i="38"/>
  <c r="B1072" i="39" s="1"/>
  <c r="B1232" i="38"/>
  <c r="B1232" i="39" s="1"/>
  <c r="B1131" i="38"/>
  <c r="B1131" i="39" s="1"/>
  <c r="B1470" i="38"/>
  <c r="B1470" i="39" s="1"/>
  <c r="B1432" i="38"/>
  <c r="B1432" i="39" s="1"/>
  <c r="B1623" i="38"/>
  <c r="B1623" i="39" s="1"/>
  <c r="B1502" i="38"/>
  <c r="B1502" i="39" s="1"/>
  <c r="B1586" i="38"/>
  <c r="B1586" i="39" s="1"/>
  <c r="B1110" i="38"/>
  <c r="B1110" i="39" s="1"/>
  <c r="B1418" i="38"/>
  <c r="B1418" i="39" s="1"/>
  <c r="B1168" i="38"/>
  <c r="B1168" i="39" s="1"/>
  <c r="B1570" i="38"/>
  <c r="B1570" i="39" s="1"/>
  <c r="B1126" i="38"/>
  <c r="B1126" i="39" s="1"/>
  <c r="B1598" i="38"/>
  <c r="B1598" i="39" s="1"/>
  <c r="B1561" i="38"/>
  <c r="B1561" i="39" s="1"/>
  <c r="B1540" i="38"/>
  <c r="B1540" i="39" s="1"/>
  <c r="B1556" i="38"/>
  <c r="B1556" i="39" s="1"/>
  <c r="B1503" i="38"/>
  <c r="B1503" i="39" s="1"/>
  <c r="B1588" i="38"/>
  <c r="B1588" i="39" s="1"/>
  <c r="B1564" i="38"/>
  <c r="B1564" i="39" s="1"/>
  <c r="B1559" i="38"/>
  <c r="B1559" i="39" s="1"/>
  <c r="B1487" i="38"/>
  <c r="B1487" i="39" s="1"/>
  <c r="B1671" i="38"/>
  <c r="B1671" i="39" s="1"/>
  <c r="B1679" i="38"/>
  <c r="B1679" i="39" s="1"/>
  <c r="B1635" i="38"/>
  <c r="B1635" i="39" s="1"/>
  <c r="B1621" i="38"/>
  <c r="B1621" i="39" s="1"/>
  <c r="B1600" i="38"/>
  <c r="B1600" i="39" s="1"/>
  <c r="B1595" i="38"/>
  <c r="B1595" i="39" s="1"/>
  <c r="B1580" i="38"/>
  <c r="B1565" i="38"/>
  <c r="B1565" i="39" s="1"/>
  <c r="B1552" i="38"/>
  <c r="B1552" i="39" s="1"/>
  <c r="B1536" i="38"/>
  <c r="B1536" i="39" s="1"/>
  <c r="B1467" i="38"/>
  <c r="B1467" i="39" s="1"/>
  <c r="B1292" i="38"/>
  <c r="B1292" i="39" s="1"/>
  <c r="B1429" i="38"/>
  <c r="B1429" i="39" s="1"/>
  <c r="B1417" i="38"/>
  <c r="B1417" i="39" s="1"/>
  <c r="B1393" i="38"/>
  <c r="B1393" i="39" s="1"/>
  <c r="B1317" i="38"/>
  <c r="B1317" i="39" s="1"/>
  <c r="B1265" i="38"/>
  <c r="B1265" i="39" s="1"/>
  <c r="B1223" i="38"/>
  <c r="B1223" i="39" s="1"/>
  <c r="B1444" i="38"/>
  <c r="B1444" i="39" s="1"/>
  <c r="B1435" i="38"/>
  <c r="B1435" i="39" s="1"/>
  <c r="B1420" i="38"/>
  <c r="B1420" i="39" s="1"/>
  <c r="B1415" i="38"/>
  <c r="B1415" i="39" s="1"/>
  <c r="B1384" i="38"/>
  <c r="B1384" i="39" s="1"/>
  <c r="B1359" i="38"/>
  <c r="B1359" i="39" s="1"/>
  <c r="B1343" i="38"/>
  <c r="B1343" i="39" s="1"/>
  <c r="B1331" i="38"/>
  <c r="B1331" i="39" s="1"/>
  <c r="B1297" i="38"/>
  <c r="B1285" i="38"/>
  <c r="B1285" i="39" s="1"/>
  <c r="B1221" i="38"/>
  <c r="B1221" i="39" s="1"/>
  <c r="B1519" i="38"/>
  <c r="B1519" i="39" s="1"/>
  <c r="B1509" i="38"/>
  <c r="B1509" i="39" s="1"/>
  <c r="B1497" i="38"/>
  <c r="B1497" i="39" s="1"/>
  <c r="B1479" i="38"/>
  <c r="B1479" i="39" s="1"/>
  <c r="B1473" i="38"/>
  <c r="B1473" i="39" s="1"/>
  <c r="B1423" i="38"/>
  <c r="B1423" i="39" s="1"/>
  <c r="B1401" i="38"/>
  <c r="B1401" i="39" s="1"/>
  <c r="B1395" i="38"/>
  <c r="B1395" i="39" s="1"/>
  <c r="B1311" i="38"/>
  <c r="B1311" i="39" s="1"/>
  <c r="B1287" i="38"/>
  <c r="B1276" i="38"/>
  <c r="B1276" i="39" s="1"/>
  <c r="B1271" i="38"/>
  <c r="B1271" i="39" s="1"/>
  <c r="B1245" i="38"/>
  <c r="B1245" i="39" s="1"/>
  <c r="B1239" i="38"/>
  <c r="B1239" i="39" s="1"/>
  <c r="B1191" i="38"/>
  <c r="B1191" i="39" s="1"/>
  <c r="B1173" i="38"/>
  <c r="B1173" i="39" s="1"/>
  <c r="B1217" i="38"/>
  <c r="B1217" i="39" s="1"/>
  <c r="B1209" i="38"/>
  <c r="B1209" i="39" s="1"/>
  <c r="B1164" i="38"/>
  <c r="B1164" i="39" s="1"/>
  <c r="B1100" i="38"/>
  <c r="B1100" i="39" s="1"/>
  <c r="B1169" i="38"/>
  <c r="B1169" i="39" s="1"/>
  <c r="B1160" i="38"/>
  <c r="B1160" i="39" s="1"/>
  <c r="B1139" i="38"/>
  <c r="B1139" i="39" s="1"/>
  <c r="B1105" i="38"/>
  <c r="B1105" i="39" s="1"/>
  <c r="B1096" i="38"/>
  <c r="B1096" i="39" s="1"/>
  <c r="B1075" i="38"/>
  <c r="B1075" i="39" s="1"/>
  <c r="B1055" i="38"/>
  <c r="B1055" i="39" s="1"/>
  <c r="B1040" i="38"/>
  <c r="B1040" i="39" s="1"/>
  <c r="B1020" i="38"/>
  <c r="B1020" i="39" s="1"/>
  <c r="B1016" i="38"/>
  <c r="B1016" i="39" s="1"/>
  <c r="B1011" i="38"/>
  <c r="B1011" i="39" s="1"/>
  <c r="B1005" i="38"/>
  <c r="B1005" i="39" s="1"/>
  <c r="B976" i="38"/>
  <c r="B976" i="39" s="1"/>
  <c r="B956" i="38"/>
  <c r="B956" i="39" s="1"/>
  <c r="B1165" i="38"/>
  <c r="B1165" i="39" s="1"/>
  <c r="B1101" i="38"/>
  <c r="B1101" i="39" s="1"/>
  <c r="B1059" i="38"/>
  <c r="B1059" i="39" s="1"/>
  <c r="B1039" i="38"/>
  <c r="B1039" i="39" s="1"/>
  <c r="B975" i="38"/>
  <c r="B975" i="39" s="1"/>
  <c r="B1128" i="38"/>
  <c r="B1128" i="39" s="1"/>
  <c r="B1111" i="38"/>
  <c r="B1111" i="39" s="1"/>
  <c r="B1033" i="38"/>
  <c r="B1033" i="39" s="1"/>
  <c r="B993" i="38"/>
  <c r="B993" i="39" s="1"/>
  <c r="B969" i="38"/>
  <c r="B969" i="39" s="1"/>
  <c r="B936" i="38"/>
  <c r="B936" i="39" s="1"/>
  <c r="B931" i="38"/>
  <c r="B931" i="39" s="1"/>
  <c r="B925" i="38"/>
  <c r="B925" i="39" s="1"/>
  <c r="B896" i="38"/>
  <c r="B896" i="39" s="1"/>
  <c r="B876" i="38"/>
  <c r="B876" i="39" s="1"/>
  <c r="B872" i="38"/>
  <c r="B872" i="39" s="1"/>
  <c r="B867" i="38"/>
  <c r="B867" i="39" s="1"/>
  <c r="B861" i="38"/>
  <c r="B861" i="39" s="1"/>
  <c r="B829" i="38"/>
  <c r="B829" i="39" s="1"/>
  <c r="B797" i="38"/>
  <c r="B797" i="39" s="1"/>
  <c r="B779" i="38"/>
  <c r="B779" i="39" s="1"/>
  <c r="B771" i="38"/>
  <c r="B771" i="39" s="1"/>
  <c r="B750" i="38"/>
  <c r="B750" i="39" s="1"/>
  <c r="B718" i="38"/>
  <c r="B718" i="39" s="1"/>
  <c r="B949" i="38"/>
  <c r="B949" i="39" s="1"/>
  <c r="B900" i="38"/>
  <c r="B900" i="39" s="1"/>
  <c r="B885" i="38"/>
  <c r="B885" i="39" s="1"/>
  <c r="B833" i="38"/>
  <c r="B833" i="39" s="1"/>
  <c r="B751" i="38"/>
  <c r="B751" i="39" s="1"/>
  <c r="B719" i="38"/>
  <c r="B719" i="39" s="1"/>
  <c r="B911" i="38"/>
  <c r="B911" i="39" s="1"/>
  <c r="B847" i="38"/>
  <c r="B847" i="39" s="1"/>
  <c r="B791" i="38"/>
  <c r="B791" i="39" s="1"/>
  <c r="B755" i="38"/>
  <c r="B755" i="39" s="1"/>
  <c r="B723" i="38"/>
  <c r="B723" i="39" s="1"/>
  <c r="B690" i="38"/>
  <c r="B690" i="39" s="1"/>
  <c r="B683" i="38"/>
  <c r="B683" i="39" s="1"/>
  <c r="B615" i="38"/>
  <c r="B615" i="39" s="1"/>
  <c r="B550" i="38"/>
  <c r="B550" i="39" s="1"/>
  <c r="B542" i="38"/>
  <c r="B542" i="39" s="1"/>
  <c r="B522" i="38"/>
  <c r="B522" i="39" s="1"/>
  <c r="B475" i="38"/>
  <c r="B475" i="39" s="1"/>
  <c r="B702" i="38"/>
  <c r="B702" i="39" s="1"/>
  <c r="B689" i="38"/>
  <c r="B689" i="39" s="1"/>
  <c r="B669" i="38"/>
  <c r="B669" i="39" s="1"/>
  <c r="B637" i="38"/>
  <c r="B637" i="39" s="1"/>
  <c r="B587" i="38"/>
  <c r="B587" i="39" s="1"/>
  <c r="B519" i="38"/>
  <c r="B519" i="39" s="1"/>
  <c r="B511" i="38"/>
  <c r="B511" i="39" s="1"/>
  <c r="B487" i="38"/>
  <c r="B487" i="39" s="1"/>
  <c r="B462" i="38"/>
  <c r="B675" i="38"/>
  <c r="B675" i="39" s="1"/>
  <c r="B643" i="38"/>
  <c r="B643" i="39" s="1"/>
  <c r="B622" i="38"/>
  <c r="B622" i="39" s="1"/>
  <c r="B609" i="38"/>
  <c r="B609" i="39" s="1"/>
  <c r="B602" i="38"/>
  <c r="B602" i="39" s="1"/>
  <c r="B563" i="38"/>
  <c r="B563" i="39" s="1"/>
  <c r="B501" i="38"/>
  <c r="B501" i="39" s="1"/>
  <c r="B455" i="38"/>
  <c r="B455" i="39" s="1"/>
  <c r="B422" i="38"/>
  <c r="B422" i="39" s="1"/>
  <c r="B397" i="38"/>
  <c r="B397" i="39" s="1"/>
  <c r="B365" i="38"/>
  <c r="B365" i="39" s="1"/>
  <c r="B467" i="38"/>
  <c r="B467" i="39" s="1"/>
  <c r="B371" i="38"/>
  <c r="B371" i="39" s="1"/>
  <c r="B405" i="38"/>
  <c r="B405" i="39" s="1"/>
  <c r="B345" i="38"/>
  <c r="B345" i="39" s="1"/>
  <c r="B339" i="38"/>
  <c r="B339" i="39" s="1"/>
  <c r="B284" i="38"/>
  <c r="B284" i="39" s="1"/>
  <c r="B230" i="38"/>
  <c r="B230" i="39" s="1"/>
  <c r="B333" i="38"/>
  <c r="B333" i="39" s="1"/>
  <c r="B312" i="38"/>
  <c r="B312" i="39" s="1"/>
  <c r="B285" i="38"/>
  <c r="B285" i="39" s="1"/>
  <c r="B245" i="38"/>
  <c r="B245" i="39" s="1"/>
  <c r="B321" i="38"/>
  <c r="B321" i="39" s="1"/>
  <c r="B244" i="38"/>
  <c r="B244" i="39" s="1"/>
  <c r="B205" i="38"/>
  <c r="B205" i="39" s="1"/>
  <c r="B173" i="38"/>
  <c r="B173" i="39" s="1"/>
  <c r="B141" i="38"/>
  <c r="B141" i="39" s="1"/>
  <c r="B218" i="38"/>
  <c r="B206" i="38"/>
  <c r="B156" i="38"/>
  <c r="B156" i="39" s="1"/>
  <c r="B242" i="38"/>
  <c r="B242" i="39" s="1"/>
  <c r="B170" i="38"/>
  <c r="B170" i="39" s="1"/>
  <c r="B137" i="38"/>
  <c r="B81" i="38"/>
  <c r="B81" i="39" s="1"/>
  <c r="B46" i="38"/>
  <c r="B46" i="39" s="1"/>
  <c r="B101" i="38"/>
  <c r="B101" i="39" s="1"/>
  <c r="B61" i="38"/>
  <c r="B61" i="39" s="1"/>
  <c r="B54" i="38"/>
  <c r="B54" i="39" s="1"/>
  <c r="B107" i="38"/>
  <c r="B107" i="39" s="1"/>
  <c r="B73" i="38"/>
  <c r="B73" i="39" s="1"/>
  <c r="B57" i="38"/>
  <c r="B57" i="39" s="1"/>
  <c r="B30" i="38"/>
  <c r="B30" i="39" s="1"/>
  <c r="B22" i="38"/>
  <c r="B22" i="39" s="1"/>
  <c r="B236" i="38"/>
  <c r="B236" i="39" s="1"/>
  <c r="B63" i="38"/>
  <c r="B63" i="39" s="1"/>
  <c r="B394" i="38"/>
  <c r="B394" i="39" s="1"/>
  <c r="B461" i="38"/>
  <c r="B461" i="39" s="1"/>
  <c r="B460" i="38"/>
  <c r="B460" i="39" s="1"/>
  <c r="B906" i="38"/>
  <c r="B906" i="39" s="1"/>
  <c r="B815" i="38"/>
  <c r="B815" i="39" s="1"/>
  <c r="B110" i="38"/>
  <c r="B110" i="39" s="1"/>
  <c r="B204" i="38"/>
  <c r="B204" i="39" s="1"/>
  <c r="B116" i="38"/>
  <c r="B257" i="38"/>
  <c r="B257" i="39" s="1"/>
  <c r="B276" i="38"/>
  <c r="B276" i="39" s="1"/>
  <c r="B363" i="38"/>
  <c r="B363" i="39" s="1"/>
  <c r="B648" i="38"/>
  <c r="B648" i="39" s="1"/>
  <c r="B154" i="38"/>
  <c r="B154" i="39" s="1"/>
  <c r="B138" i="38"/>
  <c r="B138" i="39" s="1"/>
  <c r="B171" i="38"/>
  <c r="B171" i="39" s="1"/>
  <c r="B291" i="38"/>
  <c r="B291" i="39" s="1"/>
  <c r="B390" i="38"/>
  <c r="B390" i="39" s="1"/>
  <c r="B287" i="38"/>
  <c r="B287" i="39" s="1"/>
  <c r="B492" i="38"/>
  <c r="B492" i="39" s="1"/>
  <c r="B476" i="38"/>
  <c r="B476" i="39" s="1"/>
  <c r="B400" i="38"/>
  <c r="B400" i="39" s="1"/>
  <c r="B942" i="38"/>
  <c r="B942" i="39" s="1"/>
  <c r="B247" i="38"/>
  <c r="B247" i="39" s="1"/>
  <c r="B310" i="38"/>
  <c r="B310" i="39" s="1"/>
  <c r="B374" i="38"/>
  <c r="B374" i="39" s="1"/>
  <c r="B504" i="38"/>
  <c r="B504" i="39" s="1"/>
  <c r="B577" i="38"/>
  <c r="B577" i="39" s="1"/>
  <c r="B806" i="38"/>
  <c r="B806" i="39" s="1"/>
  <c r="B990" i="38"/>
  <c r="B990" i="39" s="1"/>
  <c r="B1179" i="38"/>
  <c r="B1179" i="39" s="1"/>
  <c r="B1264" i="38"/>
  <c r="B1264" i="39" s="1"/>
  <c r="B1136" i="38"/>
  <c r="B1136" i="39" s="1"/>
  <c r="B1259" i="38"/>
  <c r="B1259" i="39" s="1"/>
  <c r="B1491" i="38"/>
  <c r="B1491" i="39" s="1"/>
  <c r="B1554" i="38"/>
  <c r="B1554" i="39" s="1"/>
  <c r="B440" i="38"/>
  <c r="B440" i="39" s="1"/>
  <c r="B513" i="38"/>
  <c r="B513" i="39" s="1"/>
  <c r="B785" i="38"/>
  <c r="B785" i="39" s="1"/>
  <c r="B974" i="38"/>
  <c r="B974" i="39" s="1"/>
  <c r="B1130" i="38"/>
  <c r="B1130" i="39" s="1"/>
  <c r="B1346" i="38"/>
  <c r="B1346" i="39" s="1"/>
  <c r="B1459" i="38"/>
  <c r="B1459" i="39" s="1"/>
  <c r="B1358" i="38"/>
  <c r="B1358" i="39" s="1"/>
  <c r="B1190" i="38"/>
  <c r="B1190" i="39" s="1"/>
  <c r="B1350" i="38"/>
  <c r="B1350" i="39" s="1"/>
  <c r="B1496" i="38"/>
  <c r="B1496" i="39" s="1"/>
  <c r="B456" i="38"/>
  <c r="B456" i="39" s="1"/>
  <c r="B1514" i="38"/>
  <c r="B1514" i="39" s="1"/>
  <c r="B1645" i="38"/>
  <c r="B1645" i="39" s="1"/>
  <c r="B1687" i="38"/>
  <c r="B1687" i="39" s="1"/>
  <c r="B1575" i="38"/>
  <c r="B1575" i="39" s="1"/>
  <c r="B1549" i="38"/>
  <c r="B1549" i="39" s="1"/>
  <c r="B1513" i="38"/>
  <c r="B1513" i="39" s="1"/>
  <c r="B1665" i="38"/>
  <c r="B1665" i="39" s="1"/>
  <c r="B1673" i="38"/>
  <c r="B1673" i="39" s="1"/>
  <c r="B1631" i="38"/>
  <c r="B1631" i="39" s="1"/>
  <c r="B1619" i="38"/>
  <c r="B1619" i="39" s="1"/>
  <c r="B1563" i="38"/>
  <c r="B1563" i="39" s="1"/>
  <c r="B1412" i="38"/>
  <c r="B1412" i="39" s="1"/>
  <c r="B1352" i="38"/>
  <c r="B1352" i="39" s="1"/>
  <c r="B1260" i="38"/>
  <c r="B1260" i="39" s="1"/>
  <c r="B1407" i="38"/>
  <c r="B1407" i="39" s="1"/>
  <c r="B1391" i="38"/>
  <c r="B1391" i="39" s="1"/>
  <c r="B1360" i="38"/>
  <c r="B1360" i="39" s="1"/>
  <c r="B1332" i="38"/>
  <c r="B1332" i="39" s="1"/>
  <c r="B1320" i="38"/>
  <c r="B1320" i="39" s="1"/>
  <c r="B1315" i="38"/>
  <c r="B1315" i="39" s="1"/>
  <c r="B1277" i="38"/>
  <c r="B1277" i="39" s="1"/>
  <c r="B1244" i="38"/>
  <c r="B1244" i="39" s="1"/>
  <c r="B1455" i="38"/>
  <c r="B1455" i="39" s="1"/>
  <c r="B1408" i="38"/>
  <c r="B1408" i="39" s="1"/>
  <c r="B1396" i="38"/>
  <c r="B1396" i="39" s="1"/>
  <c r="B1355" i="38"/>
  <c r="B1355" i="39" s="1"/>
  <c r="B1347" i="38"/>
  <c r="B1347" i="39" s="1"/>
  <c r="B1293" i="38"/>
  <c r="B1293" i="39" s="1"/>
  <c r="B1233" i="38"/>
  <c r="B1233" i="39" s="1"/>
  <c r="B1495" i="38"/>
  <c r="B1495" i="39" s="1"/>
  <c r="B1465" i="38"/>
  <c r="B1465" i="39" s="1"/>
  <c r="B1421" i="38"/>
  <c r="B1421" i="39" s="1"/>
  <c r="B1373" i="38"/>
  <c r="B1373" i="39" s="1"/>
  <c r="B1336" i="38"/>
  <c r="B1336" i="39" s="1"/>
  <c r="B1251" i="38"/>
  <c r="B1251" i="39" s="1"/>
  <c r="B1201" i="38"/>
  <c r="B1201" i="39" s="1"/>
  <c r="B1159" i="38"/>
  <c r="B1159" i="39" s="1"/>
  <c r="B1121" i="38"/>
  <c r="B1121" i="39" s="1"/>
  <c r="B1095" i="38"/>
  <c r="B1095" i="39" s="1"/>
  <c r="B1060" i="38"/>
  <c r="B1060" i="39" s="1"/>
  <c r="B1053" i="38"/>
  <c r="B1053" i="39" s="1"/>
  <c r="B1044" i="38"/>
  <c r="B1044" i="39" s="1"/>
  <c r="B1029" i="38"/>
  <c r="B1029" i="39" s="1"/>
  <c r="B980" i="38"/>
  <c r="B980" i="39" s="1"/>
  <c r="B965" i="38"/>
  <c r="B965" i="39" s="1"/>
  <c r="B1127" i="38"/>
  <c r="B1127" i="39" s="1"/>
  <c r="B1109" i="38"/>
  <c r="B1109" i="39" s="1"/>
  <c r="B1089" i="38"/>
  <c r="B1089" i="39" s="1"/>
  <c r="B802" i="38"/>
  <c r="B802" i="39" s="1"/>
  <c r="B786" i="38"/>
  <c r="B786" i="39" s="1"/>
  <c r="B841" i="38"/>
  <c r="B841" i="39" s="1"/>
  <c r="B795" i="38"/>
  <c r="B795" i="39" s="1"/>
  <c r="B769" i="38"/>
  <c r="B769" i="39" s="1"/>
  <c r="B763" i="38"/>
  <c r="B763" i="39" s="1"/>
  <c r="B947" i="38"/>
  <c r="B947" i="39" s="1"/>
  <c r="B941" i="38"/>
  <c r="B941" i="39" s="1"/>
  <c r="B912" i="38"/>
  <c r="B912" i="39" s="1"/>
  <c r="B892" i="38"/>
  <c r="B892" i="39" s="1"/>
  <c r="B888" i="38"/>
  <c r="B888" i="39" s="1"/>
  <c r="B883" i="38"/>
  <c r="B883" i="39" s="1"/>
  <c r="B877" i="38"/>
  <c r="B877" i="39" s="1"/>
  <c r="B799" i="38"/>
  <c r="B799" i="39" s="1"/>
  <c r="B783" i="38"/>
  <c r="B783" i="39" s="1"/>
  <c r="B749" i="38"/>
  <c r="B749" i="39" s="1"/>
  <c r="B916" i="38"/>
  <c r="B916" i="39" s="1"/>
  <c r="B901" i="38"/>
  <c r="B901" i="39" s="1"/>
  <c r="B821" i="38"/>
  <c r="B821" i="39" s="1"/>
  <c r="B807" i="38"/>
  <c r="B807" i="39" s="1"/>
  <c r="B777" i="38"/>
  <c r="B777" i="39" s="1"/>
  <c r="B766" i="38"/>
  <c r="B766" i="39" s="1"/>
  <c r="B753" i="38"/>
  <c r="B753" i="39" s="1"/>
  <c r="B730" i="38"/>
  <c r="B730" i="39" s="1"/>
  <c r="B726" i="38"/>
  <c r="B726" i="39" s="1"/>
  <c r="B721" i="38"/>
  <c r="B721" i="39" s="1"/>
  <c r="B473" i="38"/>
  <c r="B473" i="39" s="1"/>
  <c r="B679" i="38"/>
  <c r="B679" i="39" s="1"/>
  <c r="B659" i="38"/>
  <c r="B659" i="39" s="1"/>
  <c r="B582" i="38"/>
  <c r="B582" i="39" s="1"/>
  <c r="B574" i="38"/>
  <c r="B574" i="39" s="1"/>
  <c r="B554" i="38"/>
  <c r="B554" i="39" s="1"/>
  <c r="B515" i="38"/>
  <c r="B515" i="39" s="1"/>
  <c r="B479" i="38"/>
  <c r="B479" i="39" s="1"/>
  <c r="B674" i="38"/>
  <c r="B674" i="39" s="1"/>
  <c r="B667" i="38"/>
  <c r="B667" i="39" s="1"/>
  <c r="B642" i="38"/>
  <c r="B642" i="39" s="1"/>
  <c r="B610" i="38"/>
  <c r="B610" i="39" s="1"/>
  <c r="B551" i="38"/>
  <c r="B551" i="39" s="1"/>
  <c r="B543" i="38"/>
  <c r="B543" i="39" s="1"/>
  <c r="B530" i="38"/>
  <c r="B530" i="39" s="1"/>
  <c r="B698" i="38"/>
  <c r="B698" i="39" s="1"/>
  <c r="B694" i="38"/>
  <c r="B694" i="39" s="1"/>
  <c r="B673" i="38"/>
  <c r="B673" i="39" s="1"/>
  <c r="B650" i="38"/>
  <c r="B650" i="39" s="1"/>
  <c r="B646" i="38"/>
  <c r="B646" i="39" s="1"/>
  <c r="B641" i="38"/>
  <c r="B641" i="39" s="1"/>
  <c r="B635" i="38"/>
  <c r="B635" i="39" s="1"/>
  <c r="B595" i="38"/>
  <c r="B595" i="39" s="1"/>
  <c r="B534" i="38"/>
  <c r="B534" i="39" s="1"/>
  <c r="B526" i="38"/>
  <c r="B526" i="39" s="1"/>
  <c r="B478" i="38"/>
  <c r="B478" i="39" s="1"/>
  <c r="B446" i="38"/>
  <c r="B446" i="39" s="1"/>
  <c r="B359" i="38"/>
  <c r="B442" i="38"/>
  <c r="B442" i="39" s="1"/>
  <c r="B414" i="38"/>
  <c r="B414" i="39" s="1"/>
  <c r="B403" i="38"/>
  <c r="B403" i="39" s="1"/>
  <c r="B380" i="38"/>
  <c r="B380" i="39" s="1"/>
  <c r="B463" i="38"/>
  <c r="B447" i="38"/>
  <c r="B447" i="39" s="1"/>
  <c r="B409" i="38"/>
  <c r="B387" i="38"/>
  <c r="B387" i="39" s="1"/>
  <c r="B437" i="38"/>
  <c r="B437" i="39" s="1"/>
  <c r="B427" i="38"/>
  <c r="B427" i="39" s="1"/>
  <c r="B392" i="38"/>
  <c r="B392" i="39" s="1"/>
  <c r="B343" i="38"/>
  <c r="B343" i="39" s="1"/>
  <c r="B311" i="38"/>
  <c r="B311" i="39" s="1"/>
  <c r="B222" i="38"/>
  <c r="B222" i="39" s="1"/>
  <c r="B317" i="38"/>
  <c r="B317" i="39" s="1"/>
  <c r="B301" i="38"/>
  <c r="B301" i="39" s="1"/>
  <c r="B288" i="38"/>
  <c r="B288" i="39" s="1"/>
  <c r="B232" i="38"/>
  <c r="B232" i="39" s="1"/>
  <c r="B210" i="38"/>
  <c r="B152" i="38"/>
  <c r="B152" i="39" s="1"/>
  <c r="B161" i="38"/>
  <c r="B161" i="39" s="1"/>
  <c r="B153" i="38"/>
  <c r="B153" i="39" s="1"/>
  <c r="B83" i="38"/>
  <c r="B83" i="39" s="1"/>
  <c r="B240" i="38"/>
  <c r="B240" i="39" s="1"/>
  <c r="B234" i="38"/>
  <c r="B234" i="39" s="1"/>
  <c r="B202" i="38"/>
  <c r="B202" i="39" s="1"/>
  <c r="B135" i="38"/>
  <c r="B113" i="38"/>
  <c r="B100" i="38"/>
  <c r="B100" i="39" s="1"/>
  <c r="B49" i="38"/>
  <c r="B49" i="39" s="1"/>
  <c r="B38" i="38"/>
  <c r="B38" i="39" s="1"/>
  <c r="B25" i="38"/>
  <c r="B25" i="39" s="1"/>
  <c r="B72" i="38"/>
  <c r="B72" i="39" s="1"/>
  <c r="B52" i="38"/>
  <c r="B52" i="39" s="1"/>
  <c r="B29" i="38"/>
  <c r="B29" i="39" s="1"/>
  <c r="B21" i="38"/>
  <c r="B21" i="39" s="1"/>
  <c r="B133" i="38"/>
  <c r="B119" i="38"/>
  <c r="B119" i="39" s="1"/>
  <c r="B105" i="38"/>
  <c r="B105" i="39" s="1"/>
  <c r="B79" i="38"/>
  <c r="B79" i="39" s="1"/>
  <c r="B33" i="38"/>
  <c r="B33" i="39" s="1"/>
  <c r="C6" i="39"/>
  <c r="B7" i="40" s="1"/>
  <c r="G13" i="40" s="1"/>
  <c r="B379" i="38"/>
  <c r="B379" i="39" s="1"/>
  <c r="B784" i="38"/>
  <c r="B784" i="39" s="1"/>
  <c r="B159" i="38"/>
  <c r="B159" i="39" s="1"/>
  <c r="B143" i="38"/>
  <c r="B143" i="39" s="1"/>
  <c r="B172" i="38"/>
  <c r="B172" i="39" s="1"/>
  <c r="B209" i="38"/>
  <c r="B346" i="38"/>
  <c r="B346" i="39" s="1"/>
  <c r="B412" i="38"/>
  <c r="B412" i="39" s="1"/>
  <c r="B395" i="38"/>
  <c r="B395" i="39" s="1"/>
  <c r="B664" i="38"/>
  <c r="B664" i="39" s="1"/>
  <c r="B482" i="38"/>
  <c r="B482" i="39" s="1"/>
  <c r="B557" i="38"/>
  <c r="B557" i="39" s="1"/>
  <c r="B193" i="38"/>
  <c r="B193" i="39" s="1"/>
  <c r="B225" i="38"/>
  <c r="B225" i="39" s="1"/>
  <c r="B384" i="38"/>
  <c r="B384" i="39" s="1"/>
  <c r="B498" i="38"/>
  <c r="B498" i="39" s="1"/>
  <c r="B819" i="38"/>
  <c r="B819" i="39" s="1"/>
  <c r="B1184" i="38"/>
  <c r="B1184" i="39" s="1"/>
  <c r="B1211" i="38"/>
  <c r="B1211" i="39" s="1"/>
  <c r="B1098" i="38"/>
  <c r="B1098" i="39" s="1"/>
  <c r="B1390" i="38"/>
  <c r="B1390" i="39" s="1"/>
  <c r="B231" i="38"/>
  <c r="B231" i="39" s="1"/>
  <c r="B488" i="38"/>
  <c r="B488" i="39" s="1"/>
  <c r="B764" i="38"/>
  <c r="B764" i="39" s="1"/>
  <c r="B613" i="38"/>
  <c r="B613" i="39" s="1"/>
  <c r="B831" i="38"/>
  <c r="B831" i="39" s="1"/>
  <c r="B800" i="38"/>
  <c r="B800" i="39" s="1"/>
  <c r="B1038" i="38"/>
  <c r="B1038" i="39" s="1"/>
  <c r="B1243" i="38"/>
  <c r="B1243" i="39" s="1"/>
  <c r="B1147" i="38"/>
  <c r="B1147" i="39" s="1"/>
  <c r="B1296" i="38"/>
  <c r="B1296" i="39" s="1"/>
  <c r="B1538" i="38"/>
  <c r="B1538" i="39" s="1"/>
  <c r="B1550" i="38"/>
  <c r="B1550" i="39" s="1"/>
  <c r="B106" i="38"/>
  <c r="B106" i="39" s="1"/>
  <c r="B195" i="38"/>
  <c r="B195" i="39" s="1"/>
  <c r="B472" i="38"/>
  <c r="B472" i="39" s="1"/>
  <c r="B1054" i="38"/>
  <c r="B1054" i="39" s="1"/>
  <c r="B1280" i="38"/>
  <c r="B1280" i="39" s="1"/>
  <c r="B1366" i="38"/>
  <c r="B1366" i="39" s="1"/>
  <c r="B1326" i="38"/>
  <c r="B1326" i="39" s="1"/>
  <c r="B1534" i="38"/>
  <c r="B1534" i="39" s="1"/>
  <c r="B1480" i="38"/>
  <c r="B1480" i="39" s="1"/>
  <c r="B1582" i="38"/>
  <c r="B1582" i="39" s="1"/>
  <c r="B1094" i="38"/>
  <c r="B1094" i="39" s="1"/>
  <c r="B1633" i="38"/>
  <c r="B1633" i="39" s="1"/>
  <c r="B1592" i="38"/>
  <c r="B1592" i="39" s="1"/>
  <c r="B1508" i="38"/>
  <c r="B1508" i="39" s="1"/>
  <c r="B1476" i="38"/>
  <c r="B1476" i="39" s="1"/>
  <c r="B1659" i="38"/>
  <c r="B1659" i="39" s="1"/>
  <c r="B1649" i="38"/>
  <c r="B1649" i="39" s="1"/>
  <c r="B1605" i="38"/>
  <c r="B1605" i="39" s="1"/>
  <c r="B1557" i="38"/>
  <c r="B1557" i="39" s="1"/>
  <c r="B1533" i="38"/>
  <c r="B1533" i="39" s="1"/>
  <c r="B1492" i="38"/>
  <c r="B1492" i="39" s="1"/>
  <c r="B1471" i="38"/>
  <c r="B1471" i="39" s="1"/>
  <c r="B1663" i="38"/>
  <c r="B1663" i="39" s="1"/>
  <c r="B1643" i="38"/>
  <c r="B1643" i="39" s="1"/>
  <c r="B1627" i="38"/>
  <c r="B1627" i="39" s="1"/>
  <c r="B1593" i="38"/>
  <c r="B1593" i="39" s="1"/>
  <c r="B1228" i="38"/>
  <c r="B1228" i="39" s="1"/>
  <c r="B1431" i="38"/>
  <c r="B1431" i="39" s="1"/>
  <c r="B1405" i="38"/>
  <c r="B1405" i="39" s="1"/>
  <c r="B1381" i="38"/>
  <c r="B1381" i="39" s="1"/>
  <c r="B1344" i="38"/>
  <c r="B1344" i="39" s="1"/>
  <c r="B1325" i="38"/>
  <c r="B1325" i="39" s="1"/>
  <c r="B1267" i="38"/>
  <c r="B1267" i="39" s="1"/>
  <c r="B1253" i="38"/>
  <c r="B1253" i="39" s="1"/>
  <c r="B1453" i="38"/>
  <c r="B1453" i="39" s="1"/>
  <c r="B1439" i="38"/>
  <c r="B1439" i="39" s="1"/>
  <c r="B1389" i="38"/>
  <c r="B1389" i="39" s="1"/>
  <c r="B1340" i="38"/>
  <c r="B1340" i="39" s="1"/>
  <c r="B1321" i="38"/>
  <c r="B1321" i="39" s="1"/>
  <c r="B1261" i="38"/>
  <c r="B1261" i="39" s="1"/>
  <c r="B1229" i="38"/>
  <c r="B1229" i="39" s="1"/>
  <c r="B1545" i="38"/>
  <c r="B1545" i="39" s="1"/>
  <c r="B1516" i="38"/>
  <c r="B1516" i="39" s="1"/>
  <c r="B1511" i="38"/>
  <c r="B1511" i="39" s="1"/>
  <c r="B1489" i="38"/>
  <c r="B1489" i="39" s="1"/>
  <c r="B1477" i="38"/>
  <c r="B1477" i="39" s="1"/>
  <c r="B1456" i="38"/>
  <c r="B1456" i="39" s="1"/>
  <c r="B1440" i="38"/>
  <c r="B1440" i="39" s="1"/>
  <c r="B1428" i="38"/>
  <c r="B1428" i="39" s="1"/>
  <c r="B1419" i="38"/>
  <c r="B1419" i="39" s="1"/>
  <c r="B1376" i="38"/>
  <c r="B1376" i="39" s="1"/>
  <c r="B1363" i="38"/>
  <c r="B1363" i="39" s="1"/>
  <c r="B1348" i="38"/>
  <c r="B1348" i="39" s="1"/>
  <c r="B1341" i="38"/>
  <c r="B1341" i="39" s="1"/>
  <c r="B1328" i="38"/>
  <c r="B1328" i="39" s="1"/>
  <c r="B1308" i="38"/>
  <c r="B1308" i="39" s="1"/>
  <c r="B1269" i="38"/>
  <c r="B1269" i="39" s="1"/>
  <c r="B1256" i="38"/>
  <c r="B1256" i="39" s="1"/>
  <c r="B1219" i="38"/>
  <c r="B1219" i="39" s="1"/>
  <c r="B1180" i="38"/>
  <c r="B1180" i="39" s="1"/>
  <c r="B1149" i="38"/>
  <c r="B1149" i="39" s="1"/>
  <c r="B1171" i="38"/>
  <c r="B1171" i="39" s="1"/>
  <c r="B1157" i="38"/>
  <c r="B1157" i="39" s="1"/>
  <c r="B1137" i="38"/>
  <c r="B1137" i="39" s="1"/>
  <c r="B1107" i="38"/>
  <c r="B1107" i="39" s="1"/>
  <c r="B1093" i="38"/>
  <c r="B1093" i="39" s="1"/>
  <c r="B1073" i="38"/>
  <c r="B1073" i="39" s="1"/>
  <c r="B1049" i="38"/>
  <c r="B1049" i="39" s="1"/>
  <c r="B1023" i="38"/>
  <c r="B1023" i="39" s="1"/>
  <c r="B959" i="38"/>
  <c r="B959" i="39" s="1"/>
  <c r="B1148" i="38"/>
  <c r="B1148" i="39" s="1"/>
  <c r="B1132" i="38"/>
  <c r="B1132" i="39" s="1"/>
  <c r="B1116" i="38"/>
  <c r="B1116" i="39" s="1"/>
  <c r="B1084" i="38"/>
  <c r="B1084" i="39" s="1"/>
  <c r="B1036" i="38"/>
  <c r="B1036" i="39" s="1"/>
  <c r="B1032" i="38"/>
  <c r="B1032" i="39" s="1"/>
  <c r="B1027" i="38"/>
  <c r="B1027" i="39" s="1"/>
  <c r="B1021" i="38"/>
  <c r="B1021" i="39" s="1"/>
  <c r="B992" i="38"/>
  <c r="B992" i="39" s="1"/>
  <c r="B972" i="38"/>
  <c r="B972" i="39" s="1"/>
  <c r="B968" i="38"/>
  <c r="B968" i="39" s="1"/>
  <c r="B963" i="38"/>
  <c r="B963" i="39" s="1"/>
  <c r="B957" i="38"/>
  <c r="B957" i="39" s="1"/>
  <c r="B1143" i="38"/>
  <c r="B1143" i="39" s="1"/>
  <c r="B1125" i="38"/>
  <c r="B1125" i="39" s="1"/>
  <c r="B1079" i="38"/>
  <c r="B1079" i="39" s="1"/>
  <c r="B1045" i="38"/>
  <c r="B1045" i="39" s="1"/>
  <c r="B996" i="38"/>
  <c r="B996" i="39" s="1"/>
  <c r="B981" i="38"/>
  <c r="B981" i="39" s="1"/>
  <c r="B879" i="38"/>
  <c r="B879" i="39" s="1"/>
  <c r="B853" i="38"/>
  <c r="B853" i="39" s="1"/>
  <c r="B832" i="38"/>
  <c r="B832" i="39" s="1"/>
  <c r="B825" i="38"/>
  <c r="B825" i="39" s="1"/>
  <c r="B811" i="38"/>
  <c r="B811" i="39" s="1"/>
  <c r="B782" i="38"/>
  <c r="B782" i="39" s="1"/>
  <c r="B759" i="38"/>
  <c r="B759" i="39" s="1"/>
  <c r="B739" i="38"/>
  <c r="B739" i="39" s="1"/>
  <c r="B937" i="38"/>
  <c r="B937" i="39" s="1"/>
  <c r="B897" i="38"/>
  <c r="B897" i="39" s="1"/>
  <c r="B873" i="38"/>
  <c r="B873" i="39" s="1"/>
  <c r="B857" i="38"/>
  <c r="B857" i="39" s="1"/>
  <c r="B820" i="38"/>
  <c r="B820" i="39" s="1"/>
  <c r="B754" i="38"/>
  <c r="B754" i="39" s="1"/>
  <c r="B747" i="38"/>
  <c r="B747" i="39" s="1"/>
  <c r="B722" i="38"/>
  <c r="B722" i="39" s="1"/>
  <c r="B715" i="38"/>
  <c r="B715" i="39" s="1"/>
  <c r="B928" i="38"/>
  <c r="B928" i="39" s="1"/>
  <c r="B908" i="38"/>
  <c r="B908" i="39" s="1"/>
  <c r="B904" i="38"/>
  <c r="B904" i="39" s="1"/>
  <c r="B899" i="38"/>
  <c r="B899" i="39" s="1"/>
  <c r="B893" i="38"/>
  <c r="B893" i="39" s="1"/>
  <c r="B864" i="38"/>
  <c r="B864" i="39" s="1"/>
  <c r="B844" i="38"/>
  <c r="B844" i="39" s="1"/>
  <c r="B793" i="38"/>
  <c r="B793" i="39" s="1"/>
  <c r="B734" i="38"/>
  <c r="B734" i="39" s="1"/>
  <c r="B707" i="38"/>
  <c r="B707" i="39" s="1"/>
  <c r="B687" i="38"/>
  <c r="B687" i="39" s="1"/>
  <c r="B666" i="38"/>
  <c r="B666" i="39" s="1"/>
  <c r="B662" i="38"/>
  <c r="B662" i="39" s="1"/>
  <c r="B657" i="38"/>
  <c r="B657" i="39" s="1"/>
  <c r="B627" i="38"/>
  <c r="B627" i="39" s="1"/>
  <c r="B606" i="38"/>
  <c r="B606" i="39" s="1"/>
  <c r="B586" i="38"/>
  <c r="B586" i="39" s="1"/>
  <c r="B547" i="38"/>
  <c r="B547" i="39" s="1"/>
  <c r="B505" i="38"/>
  <c r="B505" i="39" s="1"/>
  <c r="B663" i="38"/>
  <c r="B663" i="39" s="1"/>
  <c r="B634" i="38"/>
  <c r="B634" i="39" s="1"/>
  <c r="B630" i="38"/>
  <c r="B630" i="39" s="1"/>
  <c r="B583" i="38"/>
  <c r="B583" i="39" s="1"/>
  <c r="B575" i="38"/>
  <c r="B575" i="39" s="1"/>
  <c r="B562" i="38"/>
  <c r="B562" i="39" s="1"/>
  <c r="B523" i="38"/>
  <c r="B523" i="39" s="1"/>
  <c r="B490" i="38"/>
  <c r="B490" i="39" s="1"/>
  <c r="B469" i="38"/>
  <c r="B469" i="39" s="1"/>
  <c r="B703" i="38"/>
  <c r="B703" i="39" s="1"/>
  <c r="B654" i="38"/>
  <c r="B654" i="39" s="1"/>
  <c r="B631" i="38"/>
  <c r="B631" i="39" s="1"/>
  <c r="B566" i="38"/>
  <c r="B566" i="39" s="1"/>
  <c r="B558" i="38"/>
  <c r="B558" i="39" s="1"/>
  <c r="B538" i="38"/>
  <c r="B538" i="39" s="1"/>
  <c r="B499" i="38"/>
  <c r="B499" i="39" s="1"/>
  <c r="B491" i="38"/>
  <c r="B491" i="39" s="1"/>
  <c r="B375" i="38"/>
  <c r="B375" i="39" s="1"/>
  <c r="B458" i="38"/>
  <c r="B458" i="39" s="1"/>
  <c r="B441" i="38"/>
  <c r="B441" i="39" s="1"/>
  <c r="B419" i="38"/>
  <c r="B419" i="39" s="1"/>
  <c r="B408" i="38"/>
  <c r="B361" i="38"/>
  <c r="B423" i="38"/>
  <c r="B423" i="39" s="1"/>
  <c r="B369" i="38"/>
  <c r="B369" i="39" s="1"/>
  <c r="B349" i="38"/>
  <c r="B349" i="39" s="1"/>
  <c r="B391" i="38"/>
  <c r="B391" i="39" s="1"/>
  <c r="B381" i="38"/>
  <c r="B381" i="39" s="1"/>
  <c r="B337" i="38"/>
  <c r="B337" i="39" s="1"/>
  <c r="B348" i="38"/>
  <c r="B348" i="39" s="1"/>
  <c r="B309" i="38"/>
  <c r="B309" i="39" s="1"/>
  <c r="B300" i="38"/>
  <c r="B300" i="39" s="1"/>
  <c r="B293" i="38"/>
  <c r="B293" i="39" s="1"/>
  <c r="B281" i="38"/>
  <c r="B248" i="38"/>
  <c r="B248" i="39" s="1"/>
  <c r="B160" i="38"/>
  <c r="B160" i="39" s="1"/>
  <c r="B198" i="38"/>
  <c r="B198" i="39" s="1"/>
  <c r="B165" i="38"/>
  <c r="B165" i="39" s="1"/>
  <c r="B208" i="38"/>
  <c r="B174" i="38"/>
  <c r="B174" i="39" s="1"/>
  <c r="B151" i="38"/>
  <c r="B151" i="39" s="1"/>
  <c r="B226" i="38"/>
  <c r="B226" i="39" s="1"/>
  <c r="B214" i="38"/>
  <c r="B194" i="38"/>
  <c r="B194" i="39" s="1"/>
  <c r="B117" i="38"/>
  <c r="B117" i="39" s="1"/>
  <c r="B18" i="38"/>
  <c r="B18" i="39" s="1"/>
  <c r="B120" i="38"/>
  <c r="B120" i="39" s="1"/>
  <c r="B104" i="38"/>
  <c r="B104" i="39" s="1"/>
  <c r="B88" i="38"/>
  <c r="B88" i="39" s="1"/>
  <c r="B65" i="38"/>
  <c r="B65" i="39" s="1"/>
  <c r="B42" i="38"/>
  <c r="B42" i="39" s="1"/>
  <c r="B112" i="38"/>
  <c r="B112" i="39" s="1"/>
  <c r="B103" i="38"/>
  <c r="B103" i="39" s="1"/>
  <c r="B62" i="38"/>
  <c r="B62" i="39" s="1"/>
  <c r="B1523" i="39"/>
  <c r="B548" i="39"/>
  <c r="B1224" i="39"/>
  <c r="B824" i="39"/>
  <c r="B1607" i="39"/>
  <c r="B1213" i="39"/>
  <c r="B1192" i="39"/>
  <c r="B166" i="39"/>
  <c r="B640" i="39"/>
  <c r="B532" i="39"/>
  <c r="B299" i="39"/>
  <c r="B71" i="39"/>
  <c r="B709" i="39"/>
  <c r="B605" i="39"/>
  <c r="B99" i="39"/>
  <c r="B59" i="39"/>
  <c r="B39" i="39"/>
  <c r="B1672" i="39"/>
  <c r="B1266" i="39"/>
  <c r="B1543" i="39"/>
  <c r="B1650" i="39"/>
  <c r="B1656" i="39"/>
  <c r="B826" i="39"/>
  <c r="B1383" i="39"/>
  <c r="B344" i="39"/>
  <c r="B1494" i="39"/>
  <c r="B1302" i="39"/>
  <c r="B535" i="39"/>
  <c r="B708" i="39"/>
  <c r="B1382" i="39"/>
  <c r="B1525" i="39"/>
  <c r="B1309" i="39"/>
  <c r="B1602" i="39"/>
  <c r="B855" i="39"/>
  <c r="B745" i="39"/>
  <c r="B597" i="39"/>
  <c r="B1670" i="39"/>
  <c r="B1204" i="39"/>
  <c r="B1230" i="39"/>
  <c r="B711" i="39"/>
  <c r="B158" i="39"/>
  <c r="B544" i="39"/>
  <c r="B162" i="39"/>
  <c r="B95" i="39"/>
  <c r="B90" i="39"/>
  <c r="B269" i="39"/>
  <c r="B1323" i="39"/>
  <c r="B553" i="39"/>
  <c r="B480" i="39"/>
  <c r="B1268" i="39"/>
  <c r="B508" i="39"/>
  <c r="B652" i="39"/>
  <c r="B1591" i="39"/>
  <c r="B1067" i="39"/>
  <c r="B1010" i="39"/>
  <c r="B1225" i="39"/>
  <c r="B1515" i="39"/>
  <c r="B372" i="39"/>
  <c r="B772" i="39"/>
  <c r="B1183" i="39"/>
  <c r="B1638" i="39"/>
  <c r="B1104" i="39"/>
  <c r="B1397" i="39"/>
  <c r="X23" i="10"/>
  <c r="Y23" i="10" s="1"/>
  <c r="B78" i="39"/>
  <c r="B668" i="39"/>
  <c r="B778" i="39"/>
  <c r="B1596" i="39"/>
  <c r="B1163" i="39"/>
  <c r="B620" i="39"/>
  <c r="B1574" i="39"/>
  <c r="B274" i="39"/>
  <c r="B258" i="39"/>
  <c r="B616" i="39"/>
  <c r="B1399" i="39"/>
  <c r="B875" i="39"/>
  <c r="B804" i="39"/>
  <c r="B1640" i="39"/>
  <c r="B1520" i="39"/>
  <c r="B1544" i="39"/>
  <c r="B1424" i="39"/>
  <c r="B1281" i="39"/>
  <c r="B1566" i="39"/>
  <c r="B1581" i="39"/>
  <c r="B1339" i="39"/>
  <c r="B1303" i="39"/>
  <c r="B1237" i="39"/>
  <c r="B1501" i="39"/>
  <c r="B1567" i="39"/>
  <c r="B1464" i="39"/>
  <c r="B871" i="39"/>
  <c r="B882" i="39"/>
  <c r="B789" i="39"/>
  <c r="B552" i="39"/>
  <c r="B865" i="39"/>
  <c r="B860" i="39"/>
  <c r="B736" i="39"/>
  <c r="B536" i="39"/>
  <c r="B617" i="39"/>
  <c r="B720" i="39"/>
  <c r="B845" i="39"/>
  <c r="B725" i="39"/>
  <c r="B286" i="39"/>
  <c r="B601" i="39"/>
  <c r="B367" i="39"/>
  <c r="B201" i="39"/>
  <c r="B322" i="39"/>
  <c r="B223" i="39"/>
  <c r="B275" i="39"/>
  <c r="B279" i="39"/>
  <c r="B315" i="39"/>
  <c r="B474" i="39"/>
  <c r="I69" i="10"/>
  <c r="X70" i="10" s="1"/>
  <c r="X71" i="10" s="1"/>
  <c r="E5" i="10" s="1"/>
  <c r="E70" i="10"/>
  <c r="F70" i="10" s="1"/>
  <c r="G70" i="10" s="1"/>
  <c r="H70" i="10" s="1"/>
  <c r="B75" i="39"/>
  <c r="B74" i="39"/>
  <c r="B1422" i="39"/>
  <c r="B429" i="39"/>
  <c r="B600" i="39"/>
  <c r="B1083" i="39"/>
  <c r="B1604" i="39"/>
  <c r="B524" i="39"/>
  <c r="B584" i="39"/>
  <c r="B1664" i="39"/>
  <c r="B1430" i="39"/>
  <c r="B842" i="39"/>
  <c r="B830" i="39"/>
  <c r="B1620" i="39"/>
  <c r="B1490" i="39"/>
  <c r="B762" i="39"/>
  <c r="B1587" i="39"/>
  <c r="B1610" i="39"/>
  <c r="B1448" i="39"/>
  <c r="B1662" i="39"/>
  <c r="B1416" i="39"/>
  <c r="B1584" i="39"/>
  <c r="B1568" i="39"/>
  <c r="B1387" i="39"/>
  <c r="B1517" i="39"/>
  <c r="B1113" i="39"/>
  <c r="B852" i="39"/>
  <c r="B859" i="39"/>
  <c r="B843" i="39"/>
  <c r="B868" i="39"/>
  <c r="B681" i="39"/>
  <c r="B729" i="39"/>
  <c r="B768" i="39"/>
  <c r="B306" i="39"/>
  <c r="B823" i="39"/>
  <c r="B697" i="39"/>
  <c r="B533" i="39"/>
  <c r="B298" i="39"/>
  <c r="B319" i="39"/>
  <c r="B259" i="39"/>
  <c r="B334" i="39"/>
  <c r="B37" i="39"/>
  <c r="C6" i="38"/>
  <c r="B6" i="40" s="1"/>
  <c r="C13" i="40" s="1"/>
  <c r="B16" i="39"/>
  <c r="B1468" i="39"/>
  <c r="B1398" i="39"/>
  <c r="B756" i="39"/>
  <c r="B118" i="39"/>
  <c r="B413" i="39"/>
  <c r="B265" i="39"/>
  <c r="B1461" i="39"/>
  <c r="B1200" i="39"/>
  <c r="B1297" i="39"/>
  <c r="B1686" i="39"/>
  <c r="B1273" i="39"/>
  <c r="B1555" i="39"/>
  <c r="B1646" i="39"/>
  <c r="B752" i="39"/>
  <c r="B837" i="39"/>
  <c r="B773" i="39"/>
  <c r="B805" i="39"/>
  <c r="B1009" i="39"/>
  <c r="B512" i="39"/>
  <c r="B351" i="39"/>
  <c r="B731" i="39"/>
  <c r="B672" i="39"/>
  <c r="B665" i="39"/>
  <c r="B509" i="39"/>
  <c r="B528" i="39"/>
  <c r="B389" i="39"/>
  <c r="B398" i="39"/>
  <c r="B196" i="39"/>
  <c r="B520" i="39"/>
  <c r="B383" i="39"/>
  <c r="B303" i="39"/>
  <c r="B142" i="39"/>
  <c r="B290" i="39"/>
  <c r="B399" i="39"/>
  <c r="B335" i="39"/>
  <c r="D70" i="10"/>
  <c r="B31" i="39"/>
  <c r="B24" i="39"/>
  <c r="B199" i="39"/>
  <c r="B1462" i="39"/>
  <c r="B794" i="39"/>
  <c r="B539" i="39"/>
  <c r="B1319" i="39"/>
  <c r="B382" i="39"/>
  <c r="B866" i="39"/>
  <c r="B1580" i="39"/>
  <c r="B834" i="39"/>
  <c r="B1220" i="39"/>
  <c r="B1526" i="39"/>
  <c r="B568" i="39"/>
  <c r="B1187" i="39"/>
  <c r="B191" i="39"/>
  <c r="B531" i="39"/>
  <c r="B1051" i="39"/>
  <c r="B1227" i="39"/>
  <c r="B1446" i="39"/>
  <c r="B1289" i="39"/>
  <c r="B1547" i="39"/>
  <c r="B1576" i="39"/>
  <c r="B1287" i="39"/>
  <c r="B1337" i="39"/>
  <c r="B839" i="39"/>
  <c r="B989" i="39"/>
  <c r="B541" i="39"/>
  <c r="B1065" i="39"/>
  <c r="B649" i="39"/>
  <c r="B704" i="39"/>
  <c r="B500" i="39"/>
  <c r="B131" i="39"/>
  <c r="B126" i="39"/>
  <c r="B267" i="39"/>
  <c r="B255" i="39"/>
  <c r="B239" i="39"/>
  <c r="B263" i="39"/>
  <c r="B295" i="39"/>
  <c r="B169" i="39"/>
  <c r="B13" i="38" l="1"/>
  <c r="B14" i="38" s="1"/>
  <c r="I70" i="10"/>
  <c r="J70" i="10" s="1"/>
  <c r="K70" i="10" s="1"/>
  <c r="L70" i="10" s="1"/>
  <c r="M70" i="10" s="1"/>
  <c r="N70" i="10" s="1"/>
  <c r="O70" i="10" s="1"/>
  <c r="P70" i="10" s="1"/>
  <c r="Q70" i="10" s="1"/>
  <c r="R70" i="10" s="1"/>
  <c r="S70" i="10" s="1"/>
  <c r="T70" i="10" s="1"/>
  <c r="U70" i="10" s="1"/>
  <c r="V70" i="10" s="1"/>
  <c r="B113" i="39"/>
  <c r="B67" i="38" l="1"/>
  <c r="B68" i="38" s="1"/>
  <c r="B69" i="38" s="1"/>
  <c r="B70" i="38" s="1"/>
  <c r="B14" i="39"/>
  <c r="B114" i="39"/>
  <c r="B13" i="39"/>
  <c r="B121" i="38" l="1"/>
  <c r="B122" i="38" s="1"/>
  <c r="B123" i="38" s="1"/>
  <c r="B124" i="38" s="1"/>
  <c r="B125" i="38" s="1"/>
  <c r="B175" i="38" s="1"/>
  <c r="B176" i="38" s="1"/>
  <c r="B177" i="38" s="1"/>
  <c r="B178" i="38" s="1"/>
  <c r="B179" i="38" s="1"/>
  <c r="B180" i="38" s="1"/>
  <c r="B181" i="38" s="1"/>
  <c r="B182" i="38" s="1"/>
  <c r="B183" i="38" s="1"/>
  <c r="B184" i="38" s="1"/>
  <c r="B185" i="38" s="1"/>
  <c r="B186" i="38" s="1"/>
  <c r="B187" i="38" s="1"/>
  <c r="B188" i="38" s="1"/>
  <c r="B189" i="38" s="1"/>
  <c r="B249" i="38" s="1"/>
  <c r="B250" i="38" s="1"/>
  <c r="B251" i="38" s="1"/>
  <c r="B252" i="38" s="1"/>
  <c r="B323" i="38" s="1"/>
  <c r="B324" i="38" s="1"/>
  <c r="B325" i="38" s="1"/>
  <c r="B326" i="38" s="1"/>
  <c r="B327" i="38" s="1"/>
  <c r="B328" i="38" s="1"/>
  <c r="B329" i="38" s="1"/>
  <c r="B330" i="38" s="1"/>
  <c r="B331" i="38" s="1"/>
  <c r="B377" i="38" s="1"/>
  <c r="B378" i="38" s="1"/>
  <c r="B431" i="38" s="1"/>
  <c r="B432" i="38" s="1"/>
  <c r="B116" i="39"/>
  <c r="B115" i="39"/>
  <c r="B66" i="39" l="1"/>
  <c r="B67" i="39" l="1"/>
  <c r="B69" i="39" l="1"/>
  <c r="B133" i="39"/>
  <c r="B68" i="39"/>
  <c r="B70" i="39" l="1"/>
  <c r="B132" i="39"/>
  <c r="B121" i="39" l="1"/>
  <c r="B134" i="39"/>
  <c r="B122" i="39" l="1"/>
  <c r="B136" i="39"/>
  <c r="B135" i="39"/>
  <c r="B137" i="39"/>
  <c r="B123" i="39" l="1"/>
  <c r="B206" i="39" l="1"/>
  <c r="B124" i="39"/>
  <c r="B125" i="39"/>
  <c r="B207" i="39"/>
  <c r="B208" i="39" l="1"/>
  <c r="B175" i="39" l="1"/>
  <c r="B209" i="39"/>
  <c r="B176" i="39" l="1"/>
  <c r="B210" i="39"/>
  <c r="B177" i="39" l="1"/>
  <c r="B211" i="39"/>
  <c r="B178" i="39" l="1"/>
  <c r="B212" i="39"/>
  <c r="B179" i="39" l="1"/>
  <c r="B213" i="39"/>
  <c r="B180" i="39" l="1"/>
  <c r="B214" i="39"/>
  <c r="B181" i="39" l="1"/>
  <c r="B215" i="39"/>
  <c r="B182" i="39" l="1"/>
  <c r="B216" i="39"/>
  <c r="B183" i="39" l="1"/>
  <c r="B217" i="39"/>
  <c r="B184" i="39" l="1"/>
  <c r="B218" i="39"/>
  <c r="B185" i="39" l="1"/>
  <c r="B219" i="39"/>
  <c r="B186" i="39" l="1"/>
  <c r="B220" i="39"/>
  <c r="B187" i="39" l="1"/>
  <c r="B280" i="39"/>
  <c r="B188" i="39" l="1"/>
  <c r="B281" i="39"/>
  <c r="B189" i="39" l="1"/>
  <c r="B282" i="39"/>
  <c r="B249" i="39" l="1"/>
  <c r="B283" i="39"/>
  <c r="B250" i="39" l="1"/>
  <c r="B354" i="39"/>
  <c r="B251" i="39" l="1"/>
  <c r="B355" i="39"/>
  <c r="B252" i="39" l="1"/>
  <c r="B356" i="39"/>
  <c r="B323" i="39" l="1"/>
  <c r="B357" i="39"/>
  <c r="B324" i="39" l="1"/>
  <c r="B358" i="39"/>
  <c r="B325" i="39" l="1"/>
  <c r="B359" i="39"/>
  <c r="B326" i="39" l="1"/>
  <c r="B360" i="39"/>
  <c r="B327" i="39" l="1"/>
  <c r="B361" i="39"/>
  <c r="B328" i="39" l="1"/>
  <c r="B362" i="39"/>
  <c r="B329" i="39" l="1"/>
  <c r="B408" i="39"/>
  <c r="B330" i="39" l="1"/>
  <c r="B409" i="39"/>
  <c r="B331" i="39" l="1"/>
  <c r="B462" i="39"/>
  <c r="B463" i="39"/>
  <c r="B377" i="39" l="1"/>
  <c r="B378" i="39"/>
  <c r="B431" i="39" l="1"/>
  <c r="B432" i="39" l="1"/>
</calcChain>
</file>

<file path=xl/comments1.xml><?xml version="1.0" encoding="utf-8"?>
<comments xmlns="http://schemas.openxmlformats.org/spreadsheetml/2006/main">
  <authors>
    <author>Clauber Bridi</author>
  </authors>
  <commentList>
    <comment ref="A1" authorId="0" shapeId="0">
      <text>
        <r>
          <rPr>
            <sz val="9"/>
            <color indexed="81"/>
            <rFont val="Tahoma"/>
            <family val="2"/>
          </rPr>
          <t xml:space="preserve">Esta planilha serve para a Identificação da licitação correspondente. 
</t>
        </r>
        <r>
          <rPr>
            <b/>
            <sz val="9"/>
            <color indexed="81"/>
            <rFont val="Tahoma"/>
            <family val="2"/>
          </rPr>
          <t xml:space="preserve">Instruções de preenchimento:
</t>
        </r>
        <r>
          <rPr>
            <sz val="9"/>
            <color indexed="81"/>
            <rFont val="Tahoma"/>
            <family val="2"/>
          </rPr>
          <t xml:space="preserve">Os campos com asterisco (*) são de preenchimento obrigatório.
Os campos de cor cinza são de preenchimento automático.
O número do lote é obrigatório quando a Característica do Objeto for Lotes ou Lote Único.
</t>
        </r>
        <r>
          <rPr>
            <b/>
            <sz val="10"/>
            <color indexed="81"/>
            <rFont val="Tahoma"/>
            <family val="2"/>
          </rPr>
          <t>Para incluir mais de 50 lotes, selecione as células A62 a G62 e arraste de acordo com o número de lotes necessário.</t>
        </r>
        <r>
          <rPr>
            <b/>
            <sz val="9"/>
            <color indexed="81"/>
            <rFont val="Tahoma"/>
            <family val="2"/>
          </rPr>
          <t xml:space="preserve">
</t>
        </r>
        <r>
          <rPr>
            <sz val="9"/>
            <color indexed="81"/>
            <rFont val="Tahoma"/>
            <family val="2"/>
          </rPr>
          <t>Após preencher esta planilha, preencha a planilha Orçamento-Base.</t>
        </r>
      </text>
    </comment>
    <comment ref="A2" authorId="0" shapeId="0">
      <text>
        <r>
          <rPr>
            <b/>
            <sz val="9"/>
            <color indexed="81"/>
            <rFont val="Tahoma"/>
            <family val="2"/>
          </rPr>
          <t>Campo de preenchimento obrigatório.</t>
        </r>
        <r>
          <rPr>
            <sz val="9"/>
            <color indexed="81"/>
            <rFont val="Tahoma"/>
            <family val="2"/>
          </rPr>
          <t xml:space="preserve"> Selecione a modalidade de licitação de acordo com as opções disponíveis na lista suspensa.
</t>
        </r>
      </text>
    </comment>
    <comment ref="D2" authorId="0" shapeId="0">
      <text>
        <r>
          <rPr>
            <b/>
            <sz val="9"/>
            <color indexed="81"/>
            <rFont val="Tahoma"/>
            <family val="2"/>
          </rPr>
          <t>Campo de preenchimento obrigatório.</t>
        </r>
        <r>
          <rPr>
            <sz val="9"/>
            <color indexed="81"/>
            <rFont val="Tahoma"/>
            <family val="2"/>
          </rPr>
          <t xml:space="preserve"> Informar o número da licitação cadastrada no LICITACON. </t>
        </r>
      </text>
    </comment>
    <comment ref="F2" authorId="0" shapeId="0">
      <text>
        <r>
          <rPr>
            <b/>
            <sz val="9"/>
            <color indexed="81"/>
            <rFont val="Tahoma"/>
            <family val="2"/>
          </rPr>
          <t>Campo de preenchimento obrigatório.</t>
        </r>
        <r>
          <rPr>
            <sz val="9"/>
            <color indexed="81"/>
            <rFont val="Tahoma"/>
            <family val="2"/>
          </rPr>
          <t xml:space="preserve"> 
Informe o ano da licitação. 
</t>
        </r>
      </text>
    </comment>
    <comment ref="A3" authorId="0" shapeId="0">
      <text>
        <r>
          <rPr>
            <sz val="9"/>
            <color indexed="81"/>
            <rFont val="Tahoma"/>
            <family val="2"/>
          </rPr>
          <t xml:space="preserve">Descreva as principais informações do objeto licitatório. Limite 500 caracteres. 
</t>
        </r>
      </text>
    </comment>
    <comment ref="A4" authorId="0" shapeId="0">
      <text>
        <r>
          <rPr>
            <sz val="9"/>
            <color indexed="81"/>
            <rFont val="Tahoma"/>
            <family val="2"/>
          </rPr>
          <t>Informe o Órgão responsável pela licitação.</t>
        </r>
      </text>
    </comment>
    <comment ref="F4" authorId="0" shapeId="0">
      <text>
        <r>
          <rPr>
            <b/>
            <sz val="9"/>
            <color indexed="81"/>
            <rFont val="Tahoma"/>
            <family val="2"/>
          </rPr>
          <t>Campo de preenchimento obrigatório.</t>
        </r>
        <r>
          <rPr>
            <sz val="9"/>
            <color indexed="81"/>
            <rFont val="Tahoma"/>
            <family val="2"/>
          </rPr>
          <t xml:space="preserve"> Informe o CNPJ do Órgão responsável pela licitação.</t>
        </r>
        <r>
          <rPr>
            <b/>
            <sz val="9"/>
            <color indexed="81"/>
            <rFont val="Tahoma"/>
            <family val="2"/>
          </rPr>
          <t xml:space="preserve"> Somente números,</t>
        </r>
        <r>
          <rPr>
            <sz val="9"/>
            <color indexed="81"/>
            <rFont val="Tahoma"/>
            <family val="2"/>
          </rPr>
          <t xml:space="preserve"> sem os demais caracteres.</t>
        </r>
      </text>
    </comment>
    <comment ref="A5" authorId="0" shapeId="0">
      <text>
        <r>
          <rPr>
            <b/>
            <sz val="9"/>
            <color indexed="81"/>
            <rFont val="Tahoma"/>
            <family val="2"/>
          </rPr>
          <t xml:space="preserve">Campo de preenchimento obrigatório. </t>
        </r>
        <r>
          <rPr>
            <sz val="9"/>
            <color indexed="81"/>
            <rFont val="Tahoma"/>
            <family val="2"/>
          </rPr>
          <t>Selecione o tipo de objeto de acordo com as opções disponíveis na lista suspensa.</t>
        </r>
      </text>
    </comment>
    <comment ref="E5" authorId="0" shapeId="0">
      <text>
        <r>
          <rPr>
            <b/>
            <sz val="9"/>
            <color indexed="81"/>
            <rFont val="Tahoma"/>
            <family val="2"/>
          </rPr>
          <t xml:space="preserve">Campo de preenchimento exclusivo para órgãos da esfera ESTADUAL que possuem Centrais de Compras descentralizadas. </t>
        </r>
        <r>
          <rPr>
            <sz val="9"/>
            <color indexed="81"/>
            <rFont val="Tahoma"/>
            <family val="2"/>
          </rPr>
          <t xml:space="preserve">Informe o código da Central de Compras
</t>
        </r>
      </text>
    </comment>
    <comment ref="A6" authorId="0" shapeId="0">
      <text>
        <r>
          <rPr>
            <b/>
            <sz val="9"/>
            <color indexed="81"/>
            <rFont val="Tahoma"/>
            <family val="2"/>
          </rPr>
          <t xml:space="preserve">Campo de preenchimento automático. </t>
        </r>
        <r>
          <rPr>
            <sz val="9"/>
            <color indexed="81"/>
            <rFont val="Tahoma"/>
            <family val="2"/>
          </rPr>
          <t>Preço Total Estimado da licitação. Resultado da soma do Preço Total Estimado de todos os itens cadastrados na planilha Orçamento-base.</t>
        </r>
        <r>
          <rPr>
            <b/>
            <sz val="9"/>
            <color indexed="81"/>
            <rFont val="Tahoma"/>
            <family val="2"/>
          </rPr>
          <t xml:space="preserve">
</t>
        </r>
        <r>
          <rPr>
            <sz val="9"/>
            <color indexed="81"/>
            <rFont val="Tahoma"/>
            <family val="2"/>
          </rPr>
          <t xml:space="preserve">
</t>
        </r>
      </text>
    </comment>
    <comment ref="A7" authorId="0" shapeId="0">
      <text>
        <r>
          <rPr>
            <b/>
            <sz val="9"/>
            <color indexed="81"/>
            <rFont val="Tahoma"/>
            <family val="2"/>
          </rPr>
          <t xml:space="preserve">Campo de preenchimento automático. </t>
        </r>
        <r>
          <rPr>
            <sz val="9"/>
            <color indexed="81"/>
            <rFont val="Tahoma"/>
            <family val="2"/>
          </rPr>
          <t>Preço Total Proposto pelo Licitante. Resultado da soma do Preço Total Proposto de todos os itens cadastrados na planilha Proposta. Será preenchido somente quando a planilha for utilizada para apresentação de proposta por algum licitante.</t>
        </r>
      </text>
    </comment>
    <comment ref="A8" authorId="0" shapeId="0">
      <text>
        <r>
          <rPr>
            <b/>
            <sz val="9"/>
            <color indexed="81"/>
            <rFont val="Tahoma"/>
            <family val="2"/>
          </rPr>
          <t>Campo de preenchimento automático</t>
        </r>
        <r>
          <rPr>
            <sz val="9"/>
            <color indexed="81"/>
            <rFont val="Tahoma"/>
            <family val="2"/>
          </rPr>
          <t xml:space="preserve">. Quantidade de Itens do Orçamento.
</t>
        </r>
      </text>
    </comment>
    <comment ref="A11" authorId="0" shapeId="0">
      <text>
        <r>
          <rPr>
            <b/>
            <sz val="9"/>
            <color indexed="81"/>
            <rFont val="Tahoma"/>
            <family val="2"/>
          </rPr>
          <t>Campo de preenchimento obrigatório quando a Característica do Objeto for Lotes ou Lote Único</t>
        </r>
        <r>
          <rPr>
            <sz val="9"/>
            <color indexed="81"/>
            <rFont val="Tahoma"/>
            <family val="2"/>
          </rPr>
          <t>. Informe o número do lote.</t>
        </r>
        <r>
          <rPr>
            <b/>
            <sz val="9"/>
            <color indexed="81"/>
            <rFont val="Tahoma"/>
            <family val="2"/>
          </rPr>
          <t xml:space="preserve"> </t>
        </r>
      </text>
    </comment>
    <comment ref="B11" authorId="0" shapeId="0">
      <text>
        <r>
          <rPr>
            <b/>
            <sz val="9"/>
            <color indexed="81"/>
            <rFont val="Tahoma"/>
            <family val="2"/>
          </rPr>
          <t xml:space="preserve">Campo de preenchimento obrigatório quando a Característica do Objeto for Lotes ou Lote Único. </t>
        </r>
        <r>
          <rPr>
            <sz val="9"/>
            <color indexed="81"/>
            <rFont val="Tahoma"/>
            <family val="2"/>
          </rPr>
          <t xml:space="preserve">Informe a descrição do lote. Campo limitado a 300 caracteres.
</t>
        </r>
      </text>
    </comment>
    <comment ref="C11" authorId="0" shapeId="0">
      <text>
        <r>
          <rPr>
            <b/>
            <sz val="9"/>
            <color indexed="81"/>
            <rFont val="Tahoma"/>
            <family val="2"/>
          </rPr>
          <t>Campo de preenchimento automático.</t>
        </r>
        <r>
          <rPr>
            <sz val="9"/>
            <color indexed="81"/>
            <rFont val="Tahoma"/>
            <family val="2"/>
          </rPr>
          <t xml:space="preserve"> Preço Total Estimado para cada lote. Resultado da soma do preço total estimado dos itens que compõe o lote, conforme cadastrado na planilha Orçamento-base.</t>
        </r>
      </text>
    </comment>
    <comment ref="G11" authorId="0" shapeId="0">
      <text>
        <r>
          <rPr>
            <b/>
            <sz val="9"/>
            <color indexed="81"/>
            <rFont val="Tahoma"/>
            <family val="2"/>
          </rPr>
          <t>Campo de preenchimento automático.</t>
        </r>
        <r>
          <rPr>
            <sz val="9"/>
            <color indexed="81"/>
            <rFont val="Tahoma"/>
            <family val="2"/>
          </rPr>
          <t xml:space="preserve"> Preço Total Proposto para cada lote. Resultado da soma do preço total proposto dos itens que compõe o lote, conforme cadastrado na planilha Proposta.</t>
        </r>
      </text>
    </comment>
  </commentList>
</comments>
</file>

<file path=xl/comments2.xml><?xml version="1.0" encoding="utf-8"?>
<comments xmlns="http://schemas.openxmlformats.org/spreadsheetml/2006/main">
  <authors>
    <author>Clauber Bridi</author>
  </authors>
  <commentList>
    <comment ref="A1" authorId="0" shapeId="0">
      <text>
        <r>
          <rPr>
            <sz val="9"/>
            <color indexed="81"/>
            <rFont val="Tahoma"/>
            <family val="2"/>
          </rPr>
          <t xml:space="preserve">Esta planilha serve para detalhamento do orçamento-base da licitação correspondente. </t>
        </r>
        <r>
          <rPr>
            <b/>
            <sz val="9"/>
            <color indexed="81"/>
            <rFont val="Tahoma"/>
            <family val="2"/>
          </rPr>
          <t xml:space="preserve">
Instruções de preenchimento:
</t>
        </r>
        <r>
          <rPr>
            <sz val="9"/>
            <color indexed="81"/>
            <rFont val="Tahoma"/>
            <family val="2"/>
          </rPr>
          <t xml:space="preserve">Preencha antes a planilha </t>
        </r>
        <r>
          <rPr>
            <b/>
            <sz val="9"/>
            <color indexed="81"/>
            <rFont val="Tahoma"/>
            <family val="2"/>
          </rPr>
          <t>Identificação</t>
        </r>
        <r>
          <rPr>
            <sz val="9"/>
            <color indexed="81"/>
            <rFont val="Tahoma"/>
            <family val="2"/>
          </rPr>
          <t>.</t>
        </r>
        <r>
          <rPr>
            <b/>
            <sz val="9"/>
            <color indexed="81"/>
            <rFont val="Tahoma"/>
            <family val="2"/>
          </rPr>
          <t xml:space="preserve">
</t>
        </r>
        <r>
          <rPr>
            <sz val="9"/>
            <color indexed="81"/>
            <rFont val="Tahoma"/>
            <family val="2"/>
          </rPr>
          <t>Os campos com asterisco (*) são de preenchimento obrigatório.
Os campos com dois asteriscos (**) são de preenchimento obrigatório para Obras e Serviços de Engenharia.
Os campos de cor cinza são de preenchimento automático.
O número do lote é obrigatório quando a Característica do Objeto for Lotes ou Lote Único.
As</t>
        </r>
        <r>
          <rPr>
            <b/>
            <sz val="9"/>
            <color indexed="81"/>
            <rFont val="Tahoma"/>
            <family val="2"/>
          </rPr>
          <t xml:space="preserve"> colunas D,E,L,M e R</t>
        </r>
        <r>
          <rPr>
            <sz val="9"/>
            <color indexed="81"/>
            <rFont val="Tahoma"/>
            <family val="2"/>
          </rPr>
          <t xml:space="preserve"> devem ser </t>
        </r>
        <r>
          <rPr>
            <b/>
            <sz val="9"/>
            <color indexed="81"/>
            <rFont val="Tahoma"/>
            <family val="2"/>
          </rPr>
          <t>ocultadas</t>
        </r>
        <r>
          <rPr>
            <sz val="9"/>
            <color indexed="81"/>
            <rFont val="Tahoma"/>
            <family val="2"/>
          </rPr>
          <t xml:space="preserve"> quando o tipo de objeto </t>
        </r>
        <r>
          <rPr>
            <b/>
            <sz val="9"/>
            <color indexed="81"/>
            <rFont val="Tahoma"/>
            <family val="2"/>
          </rPr>
          <t>NÃO</t>
        </r>
        <r>
          <rPr>
            <sz val="9"/>
            <color indexed="81"/>
            <rFont val="Tahoma"/>
            <family val="2"/>
          </rPr>
          <t xml:space="preserve"> for </t>
        </r>
        <r>
          <rPr>
            <b/>
            <sz val="9"/>
            <color indexed="81"/>
            <rFont val="Tahoma"/>
            <family val="2"/>
          </rPr>
          <t>Obras e Serviços de Engenharia</t>
        </r>
        <r>
          <rPr>
            <sz val="9"/>
            <color indexed="81"/>
            <rFont val="Tahoma"/>
            <family val="2"/>
          </rPr>
          <t xml:space="preserve">
</t>
        </r>
        <r>
          <rPr>
            <b/>
            <sz val="9"/>
            <color indexed="81"/>
            <rFont val="Tahoma"/>
            <family val="2"/>
          </rPr>
          <t>Para incluir mais de 100 linhas de itens, selecione as células A113 a R113 e arraste de acordo com o número de itens necessário.</t>
        </r>
        <r>
          <rPr>
            <sz val="9"/>
            <color indexed="81"/>
            <rFont val="Tahoma"/>
            <family val="2"/>
          </rPr>
          <t xml:space="preserve">
</t>
        </r>
      </text>
    </comment>
    <comment ref="A10" authorId="0" shapeId="0">
      <text>
        <r>
          <rPr>
            <b/>
            <sz val="9"/>
            <color indexed="81"/>
            <rFont val="Tahoma"/>
            <family val="2"/>
          </rPr>
          <t>Campo de preenchimento obrigatório quando a Característica do Objeto for Lotes ou Lote Único.</t>
        </r>
        <r>
          <rPr>
            <sz val="9"/>
            <color indexed="81"/>
            <rFont val="Tahoma"/>
            <family val="2"/>
          </rPr>
          <t xml:space="preserve"> Digite ou selecione na lista suspensa o número do lote ao qual o item pertence. O lote deve estar previamente cadastrado na planilha Identificação.
</t>
        </r>
      </text>
    </comment>
    <comment ref="B10" authorId="0" shapeId="0">
      <text>
        <r>
          <rPr>
            <b/>
            <sz val="9"/>
            <color indexed="81"/>
            <rFont val="Tahoma"/>
            <family val="2"/>
          </rPr>
          <t xml:space="preserve">Campo de preenchimento automático. </t>
        </r>
        <r>
          <rPr>
            <sz val="9"/>
            <color indexed="81"/>
            <rFont val="Tahoma"/>
            <family val="2"/>
          </rPr>
          <t xml:space="preserve">Número sequencial do item. Indica a ordem em que os itens irão aparecer na tela ao carregar no LICITACON. Selecione a célula </t>
        </r>
        <r>
          <rPr>
            <b/>
            <sz val="9"/>
            <color indexed="81"/>
            <rFont val="Tahoma"/>
            <family val="2"/>
          </rPr>
          <t>B13</t>
        </r>
        <r>
          <rPr>
            <sz val="9"/>
            <color indexed="81"/>
            <rFont val="Tahoma"/>
            <family val="2"/>
          </rPr>
          <t xml:space="preserve"> e arraste a fórmula para baixo para preencher as demais linhas.
</t>
        </r>
      </text>
    </comment>
    <comment ref="C10" authorId="0" shapeId="0">
      <text>
        <r>
          <rPr>
            <b/>
            <sz val="9"/>
            <color indexed="81"/>
            <rFont val="Tahoma"/>
            <family val="2"/>
          </rPr>
          <t xml:space="preserve">Campo de preenchimento obrigatório. </t>
        </r>
        <r>
          <rPr>
            <sz val="9"/>
            <color indexed="81"/>
            <rFont val="Tahoma"/>
            <family val="2"/>
          </rPr>
          <t xml:space="preserve">Informe o número do item, conforme codificação própria. Aceita caracteres alfanuméricos. Exemplos: 1.1, 1.2, 1.2.1, etc. </t>
        </r>
      </text>
    </comment>
    <comment ref="D10" authorId="0" shapeId="0">
      <text>
        <r>
          <rPr>
            <b/>
            <sz val="9"/>
            <color indexed="81"/>
            <rFont val="Tahoma"/>
            <family val="2"/>
          </rPr>
          <t xml:space="preserve">Obrigatório para Obras e Serviços de Engenharia. </t>
        </r>
        <r>
          <rPr>
            <sz val="9"/>
            <color indexed="81"/>
            <rFont val="Tahoma"/>
            <family val="2"/>
          </rPr>
          <t>Selecione na lista suspensa a</t>
        </r>
        <r>
          <rPr>
            <b/>
            <sz val="9"/>
            <color indexed="81"/>
            <rFont val="Tahoma"/>
            <family val="2"/>
          </rPr>
          <t xml:space="preserve"> </t>
        </r>
        <r>
          <rPr>
            <sz val="9"/>
            <color indexed="81"/>
            <rFont val="Tahoma"/>
            <family val="2"/>
          </rPr>
          <t xml:space="preserve">Fonte de Referência do preço unitário estimado. Quando for utilizada composição de preço unitário específica, informar COMPOSIÇÃO PRÓPRIA. Quando for realizada cotação de preços de mercado, informar COTAÇÂO. Caso a fonte de referência utilizada não esteja disponível na lista, entre em contato com o TCE.
</t>
        </r>
      </text>
    </comment>
    <comment ref="E10" authorId="0" shapeId="0">
      <text>
        <r>
          <rPr>
            <b/>
            <sz val="9"/>
            <color indexed="81"/>
            <rFont val="Tahoma"/>
            <family val="2"/>
          </rPr>
          <t xml:space="preserve">Obrigatório para Obras e Serviços de Engenharia. </t>
        </r>
        <r>
          <rPr>
            <sz val="9"/>
            <color indexed="81"/>
            <rFont val="Tahoma"/>
            <family val="2"/>
          </rPr>
          <t xml:space="preserve">Informe o Código de Referência da tabela utilizada na composição do preço unitário. Caso seja utilizada COMPOSIÇÂO própria ou COTAÇÂO de mercado, atribuir numeração própria para cada composição/cotação. Exemplo: Fonte de Referência COTAÇÂO; Código de Referência 1, 2, 3,.. 
</t>
        </r>
      </text>
    </comment>
    <comment ref="F10" authorId="0" shapeId="0">
      <text>
        <r>
          <rPr>
            <b/>
            <sz val="9"/>
            <color indexed="81"/>
            <rFont val="Tahoma"/>
            <family val="2"/>
          </rPr>
          <t xml:space="preserve">Obrigatório para Obras e Serviços de Engenharia. </t>
        </r>
        <r>
          <rPr>
            <sz val="9"/>
            <color indexed="81"/>
            <rFont val="Tahoma"/>
            <family val="2"/>
          </rPr>
          <t>Informe a Data de Referência da tabela ou do orçamento/cotação utilizado na composição do preço unitário estimado.</t>
        </r>
        <r>
          <rPr>
            <b/>
            <sz val="9"/>
            <color indexed="81"/>
            <rFont val="Tahoma"/>
            <family val="2"/>
          </rPr>
          <t xml:space="preserve">
</t>
        </r>
      </text>
    </comment>
    <comment ref="G10" authorId="0" shapeId="0">
      <text>
        <r>
          <rPr>
            <b/>
            <sz val="9"/>
            <color indexed="81"/>
            <rFont val="Tahoma"/>
            <family val="2"/>
          </rPr>
          <t xml:space="preserve">Campo de preenchimento obrigatório. 
</t>
        </r>
        <r>
          <rPr>
            <sz val="9"/>
            <color indexed="81"/>
            <rFont val="Tahoma"/>
            <family val="2"/>
          </rPr>
          <t>Informe a descrição do item. Campo limitado a 300 caracteres.</t>
        </r>
      </text>
    </comment>
    <comment ref="R10" authorId="0" shapeId="0">
      <text>
        <r>
          <rPr>
            <b/>
            <sz val="9"/>
            <color indexed="81"/>
            <rFont val="Tahoma"/>
            <family val="2"/>
          </rPr>
          <t xml:space="preserve">Campo de preenchimento opcional.
</t>
        </r>
        <r>
          <rPr>
            <sz val="9"/>
            <color indexed="81"/>
            <rFont val="Tahoma"/>
            <family val="2"/>
          </rPr>
          <t>Selecione na lista suspensa o tipo de orçamento do item.</t>
        </r>
      </text>
    </comment>
    <comment ref="S10" authorId="0" shapeId="0">
      <text>
        <r>
          <rPr>
            <b/>
            <sz val="9"/>
            <color indexed="81"/>
            <rFont val="Tahoma"/>
            <family val="2"/>
          </rPr>
          <t xml:space="preserve">Campo de preenchimento opcional. 
</t>
        </r>
        <r>
          <rPr>
            <sz val="9"/>
            <color indexed="81"/>
            <rFont val="Tahoma"/>
            <family val="2"/>
          </rPr>
          <t xml:space="preserve">Informar o preço unitário estimado de MATERIAL incluindo o BDI. O valor preenchido será sempre arredondado para quatro casas decimais após a vírgula.
</t>
        </r>
      </text>
    </comment>
    <comment ref="T10" authorId="0" shapeId="0">
      <text>
        <r>
          <rPr>
            <b/>
            <sz val="9"/>
            <color indexed="81"/>
            <rFont val="Tahoma"/>
            <family val="2"/>
          </rPr>
          <t xml:space="preserve">Campo de preenchimento opcional. 
</t>
        </r>
        <r>
          <rPr>
            <sz val="9"/>
            <color indexed="81"/>
            <rFont val="Tahoma"/>
            <family val="2"/>
          </rPr>
          <t>Informar o preço unitário estimado de MÃO DE OBRA incluindo o BDI. O valor preenchido será sempre arredondado para quatro casas decimais após a vírgula.</t>
        </r>
        <r>
          <rPr>
            <b/>
            <sz val="9"/>
            <color indexed="81"/>
            <rFont val="Tahoma"/>
            <family val="2"/>
          </rPr>
          <t xml:space="preserve">
</t>
        </r>
        <r>
          <rPr>
            <sz val="9"/>
            <color indexed="81"/>
            <rFont val="Tahoma"/>
            <family val="2"/>
          </rPr>
          <t xml:space="preserve">
</t>
        </r>
      </text>
    </comment>
    <comment ref="H11" authorId="0" shapeId="0">
      <text>
        <r>
          <rPr>
            <b/>
            <sz val="9"/>
            <color indexed="81"/>
            <rFont val="Tahoma"/>
            <family val="2"/>
          </rPr>
          <t xml:space="preserve">Campo de preenchimento obrigatório. </t>
        </r>
        <r>
          <rPr>
            <sz val="9"/>
            <color indexed="81"/>
            <rFont val="Tahoma"/>
            <family val="2"/>
          </rPr>
          <t>Informe a quantidade.</t>
        </r>
        <r>
          <rPr>
            <b/>
            <sz val="9"/>
            <color indexed="81"/>
            <rFont val="Tahoma"/>
            <family val="2"/>
          </rPr>
          <t xml:space="preserve"> </t>
        </r>
        <r>
          <rPr>
            <sz val="9"/>
            <color indexed="81"/>
            <rFont val="Tahoma"/>
            <family val="2"/>
          </rPr>
          <t xml:space="preserve">O valor preenchido será sempre arredondado para quatro casas decimais após a vírgula.
</t>
        </r>
      </text>
    </comment>
    <comment ref="I11" authorId="0" shapeId="0">
      <text>
        <r>
          <rPr>
            <b/>
            <sz val="9"/>
            <color indexed="81"/>
            <rFont val="Tahoma"/>
            <family val="2"/>
          </rPr>
          <t>Campo de preenchimento obrigatório.</t>
        </r>
        <r>
          <rPr>
            <sz val="9"/>
            <color indexed="81"/>
            <rFont val="Tahoma"/>
            <family val="2"/>
          </rPr>
          <t xml:space="preserve"> Digite ou selecione na lista suspensa a unidade de medida. Para consultar a descrição das unidades de medida, acesse a planilha "base". Caso a unidade de medida do item a cadastrar não esteja disponível, entrar em contato com o TCE. 
</t>
        </r>
      </text>
    </comment>
    <comment ref="J11" authorId="0" shapeId="0">
      <text>
        <r>
          <rPr>
            <b/>
            <sz val="9"/>
            <color indexed="81"/>
            <rFont val="Tahoma"/>
            <family val="2"/>
          </rPr>
          <t xml:space="preserve">Campo de preenchimento obrigatório. 
</t>
        </r>
        <r>
          <rPr>
            <sz val="9"/>
            <color indexed="81"/>
            <rFont val="Tahoma"/>
            <family val="2"/>
          </rPr>
          <t>Informar o preço unitário estimado de material (coluna S) e mão de obra (coluna T) incluindo o BDI. O valor preenchido será sempre arredondado para quatro casas decimais após a vírgula.</t>
        </r>
      </text>
    </comment>
    <comment ref="K11" authorId="0" shapeId="0">
      <text>
        <r>
          <rPr>
            <b/>
            <sz val="9"/>
            <color indexed="81"/>
            <rFont val="Tahoma"/>
            <family val="2"/>
          </rPr>
          <t xml:space="preserve">Campo de preenchimento automático. </t>
        </r>
        <r>
          <rPr>
            <sz val="9"/>
            <color indexed="81"/>
            <rFont val="Tahoma"/>
            <family val="2"/>
          </rPr>
          <t xml:space="preserve">Preço total estimado para o item. 
 Selecione a célula </t>
        </r>
        <r>
          <rPr>
            <b/>
            <sz val="9"/>
            <color indexed="81"/>
            <rFont val="Tahoma"/>
            <family val="2"/>
          </rPr>
          <t>K13</t>
        </r>
        <r>
          <rPr>
            <sz val="9"/>
            <color indexed="81"/>
            <rFont val="Tahoma"/>
            <family val="2"/>
          </rPr>
          <t xml:space="preserve"> e arraste a fórmula para baixo para preencher as demais linhas.
</t>
        </r>
      </text>
    </comment>
    <comment ref="L11" authorId="0" shapeId="0">
      <text>
        <r>
          <rPr>
            <b/>
            <sz val="9"/>
            <color indexed="81"/>
            <rFont val="Tahoma"/>
            <family val="2"/>
          </rPr>
          <t xml:space="preserve">Obrigatório para Obras e Serviços de Engenharia. </t>
        </r>
        <r>
          <rPr>
            <sz val="9"/>
            <color indexed="81"/>
            <rFont val="Tahoma"/>
            <family val="2"/>
          </rPr>
          <t xml:space="preserve">
Percentual de BDI estimado para o item. Este campo é meramente informativo, não incidindo sobre o cálculo do preço total do item. Quando o BDI for único para todos os itens, basta preencher o primeiro item e arrastar para os demais.</t>
        </r>
      </text>
    </comment>
    <comment ref="M11" authorId="0" shapeId="0">
      <text>
        <r>
          <rPr>
            <b/>
            <sz val="9"/>
            <color indexed="81"/>
            <rFont val="Tahoma"/>
            <family val="2"/>
          </rPr>
          <t xml:space="preserve">Obrigatório para Obras e Serviços de Engenharia. 
</t>
        </r>
        <r>
          <rPr>
            <sz val="9"/>
            <color indexed="81"/>
            <rFont val="Tahoma"/>
            <family val="2"/>
          </rPr>
          <t>Percentual de Encargos Sociais estimado para o item.  Este campo é meramente informativo, não incidindo sobre o cálculo do preço total do item. Quando o percentual de encargos sociais for único para todos os itens, basta preencher o primeiro item e arrastar para os demais.</t>
        </r>
      </text>
    </comment>
    <comment ref="N11" authorId="0" shapeId="0">
      <text>
        <r>
          <rPr>
            <b/>
            <sz val="9"/>
            <color indexed="81"/>
            <rFont val="Tahoma"/>
            <family val="2"/>
          </rPr>
          <t xml:space="preserve">Campo de preenchimento opcional.
</t>
        </r>
        <r>
          <rPr>
            <sz val="9"/>
            <color indexed="81"/>
            <rFont val="Tahoma"/>
            <family val="2"/>
          </rPr>
          <t>Digite ou selecione na lista suspensa o código da família correspondente ao item.</t>
        </r>
        <r>
          <rPr>
            <b/>
            <sz val="9"/>
            <color indexed="81"/>
            <rFont val="Tahoma"/>
            <family val="2"/>
          </rPr>
          <t xml:space="preserve"> Para pesquisar código, consulte a planilha Pesquisa Familia e Subfamilia.</t>
        </r>
      </text>
    </comment>
    <comment ref="O11" authorId="0" shapeId="0">
      <text>
        <r>
          <rPr>
            <b/>
            <sz val="9"/>
            <color indexed="81"/>
            <rFont val="Tahoma"/>
            <family val="2"/>
          </rPr>
          <t>Campo de preenchimento automático</t>
        </r>
        <r>
          <rPr>
            <sz val="9"/>
            <color indexed="81"/>
            <rFont val="Tahoma"/>
            <family val="2"/>
          </rPr>
          <t xml:space="preserve">. Descrição da família. Selecione a célula </t>
        </r>
        <r>
          <rPr>
            <b/>
            <sz val="9"/>
            <color indexed="81"/>
            <rFont val="Tahoma"/>
            <family val="2"/>
          </rPr>
          <t>O13</t>
        </r>
        <r>
          <rPr>
            <sz val="9"/>
            <color indexed="81"/>
            <rFont val="Tahoma"/>
            <family val="2"/>
          </rPr>
          <t xml:space="preserve"> e arraste a fórmula para baixo para preencher as demais linhas.</t>
        </r>
      </text>
    </comment>
    <comment ref="P11" authorId="0" shapeId="0">
      <text>
        <r>
          <rPr>
            <b/>
            <sz val="9"/>
            <color indexed="81"/>
            <rFont val="Tahoma"/>
            <family val="2"/>
          </rPr>
          <t xml:space="preserve">Campo de preenchimento opcional.
</t>
        </r>
        <r>
          <rPr>
            <sz val="9"/>
            <color indexed="81"/>
            <rFont val="Tahoma"/>
            <family val="2"/>
          </rPr>
          <t>Digite ou selecione na lista suspensa o código da subfamília correspondente ao item.</t>
        </r>
        <r>
          <rPr>
            <b/>
            <sz val="9"/>
            <color indexed="81"/>
            <rFont val="Tahoma"/>
            <family val="2"/>
          </rPr>
          <t xml:space="preserve"> Para pesquisar código, consulte a planilha Pesquisa Familia e Subfamilia.</t>
        </r>
      </text>
    </comment>
    <comment ref="Q11" authorId="0" shapeId="0">
      <text>
        <r>
          <rPr>
            <b/>
            <sz val="9"/>
            <color indexed="81"/>
            <rFont val="Tahoma"/>
            <family val="2"/>
          </rPr>
          <t>Campo de preenchimento automático</t>
        </r>
        <r>
          <rPr>
            <sz val="9"/>
            <color indexed="81"/>
            <rFont val="Tahoma"/>
            <family val="2"/>
          </rPr>
          <t xml:space="preserve">. Descrição da subfamília.  Selecione a célula </t>
        </r>
        <r>
          <rPr>
            <b/>
            <sz val="9"/>
            <color indexed="81"/>
            <rFont val="Tahoma"/>
            <family val="2"/>
          </rPr>
          <t>Q13</t>
        </r>
        <r>
          <rPr>
            <sz val="9"/>
            <color indexed="81"/>
            <rFont val="Tahoma"/>
            <family val="2"/>
          </rPr>
          <t xml:space="preserve"> e arraste a fórmula para baixo para preencher as demais linhas.</t>
        </r>
      </text>
    </comment>
  </commentList>
</comments>
</file>

<file path=xl/comments3.xml><?xml version="1.0" encoding="utf-8"?>
<comments xmlns="http://schemas.openxmlformats.org/spreadsheetml/2006/main">
  <authors>
    <author>Clauber Bridi</author>
  </authors>
  <commentList>
    <comment ref="A1" authorId="0" shapeId="0">
      <text>
        <r>
          <rPr>
            <sz val="9"/>
            <color indexed="81"/>
            <rFont val="Tahoma"/>
            <family val="2"/>
          </rPr>
          <t>Esta planilha serve para cadastrar a proposta do licitante.</t>
        </r>
        <r>
          <rPr>
            <b/>
            <sz val="9"/>
            <color indexed="81"/>
            <rFont val="Tahoma"/>
            <family val="2"/>
          </rPr>
          <t xml:space="preserve">
Instruções de preenchimento:
</t>
        </r>
        <r>
          <rPr>
            <sz val="9"/>
            <color indexed="81"/>
            <rFont val="Tahoma"/>
            <family val="2"/>
          </rPr>
          <t xml:space="preserve">Preencha antes a planilha </t>
        </r>
        <r>
          <rPr>
            <b/>
            <sz val="9"/>
            <color indexed="81"/>
            <rFont val="Tahoma"/>
            <family val="2"/>
          </rPr>
          <t>Orçamento-base</t>
        </r>
        <r>
          <rPr>
            <sz val="9"/>
            <color indexed="81"/>
            <rFont val="Tahoma"/>
            <family val="2"/>
          </rPr>
          <t>.</t>
        </r>
        <r>
          <rPr>
            <b/>
            <sz val="9"/>
            <color indexed="81"/>
            <rFont val="Tahoma"/>
            <family val="2"/>
          </rPr>
          <t xml:space="preserve">
</t>
        </r>
        <r>
          <rPr>
            <sz val="9"/>
            <color indexed="81"/>
            <rFont val="Tahoma"/>
            <family val="2"/>
          </rPr>
          <t xml:space="preserve">Os campos com asterisco (*) são de preenchimento obrigatório.
Os campos com dois asteriscos (**) são de preenchimento obrigatório para Obras e Serviços de Engenharia.
Os campos de cor cinza são de preenchimento automático.
As </t>
        </r>
        <r>
          <rPr>
            <b/>
            <sz val="9"/>
            <color indexed="81"/>
            <rFont val="Tahoma"/>
            <family val="2"/>
          </rPr>
          <t>colunas I e J</t>
        </r>
        <r>
          <rPr>
            <sz val="9"/>
            <color indexed="81"/>
            <rFont val="Tahoma"/>
            <family val="2"/>
          </rPr>
          <t xml:space="preserve"> devem ser</t>
        </r>
        <r>
          <rPr>
            <b/>
            <sz val="9"/>
            <color indexed="81"/>
            <rFont val="Tahoma"/>
            <family val="2"/>
          </rPr>
          <t xml:space="preserve"> ocultadas</t>
        </r>
        <r>
          <rPr>
            <sz val="9"/>
            <color indexed="81"/>
            <rFont val="Tahoma"/>
            <family val="2"/>
          </rPr>
          <t xml:space="preserve"> quando o tipo de objeto </t>
        </r>
        <r>
          <rPr>
            <b/>
            <sz val="9"/>
            <color indexed="81"/>
            <rFont val="Tahoma"/>
            <family val="2"/>
          </rPr>
          <t>NÃO</t>
        </r>
        <r>
          <rPr>
            <sz val="9"/>
            <color indexed="81"/>
            <rFont val="Tahoma"/>
            <family val="2"/>
          </rPr>
          <t xml:space="preserve"> for </t>
        </r>
        <r>
          <rPr>
            <b/>
            <sz val="9"/>
            <color indexed="81"/>
            <rFont val="Tahoma"/>
            <family val="2"/>
          </rPr>
          <t>Obras e Serviços de Engenharia.</t>
        </r>
        <r>
          <rPr>
            <sz val="9"/>
            <color indexed="81"/>
            <rFont val="Tahoma"/>
            <family val="2"/>
          </rPr>
          <t xml:space="preserve">
</t>
        </r>
        <r>
          <rPr>
            <b/>
            <sz val="9"/>
            <color indexed="81"/>
            <rFont val="Tahoma"/>
            <family val="2"/>
          </rPr>
          <t>Para incluir itens, selecione as células A13 a K13 e arraste para baixo, de acordo com o número de itens cadastrado na planilha Orçamento-base.</t>
        </r>
      </text>
    </comment>
    <comment ref="B4" authorId="0" shapeId="0">
      <text>
        <r>
          <rPr>
            <sz val="9"/>
            <color indexed="81"/>
            <rFont val="Tahoma"/>
            <family val="2"/>
          </rPr>
          <t>Informe a razão social do licitante.</t>
        </r>
      </text>
    </comment>
    <comment ref="G4" authorId="0" shapeId="0">
      <text>
        <r>
          <rPr>
            <b/>
            <sz val="9"/>
            <color indexed="81"/>
            <rFont val="Tahoma"/>
            <family val="2"/>
          </rPr>
          <t xml:space="preserve">Campo de preenchimento obrigatório. </t>
        </r>
        <r>
          <rPr>
            <sz val="9"/>
            <color indexed="81"/>
            <rFont val="Tahoma"/>
            <family val="2"/>
          </rPr>
          <t xml:space="preserve">Informe o CNPJ do licitante cuja proposta será cadastrada. </t>
        </r>
        <r>
          <rPr>
            <b/>
            <sz val="9"/>
            <color indexed="81"/>
            <rFont val="Tahoma"/>
            <family val="2"/>
          </rPr>
          <t>Somente números</t>
        </r>
        <r>
          <rPr>
            <sz val="9"/>
            <color indexed="81"/>
            <rFont val="Tahoma"/>
            <family val="2"/>
          </rPr>
          <t xml:space="preserve">, sem os demais caracteres.
</t>
        </r>
      </text>
    </comment>
    <comment ref="A10" authorId="0" shapeId="0">
      <text>
        <r>
          <rPr>
            <b/>
            <sz val="9"/>
            <color indexed="81"/>
            <rFont val="Tahoma"/>
            <family val="2"/>
          </rPr>
          <t xml:space="preserve">Campo de preenchimento automático. </t>
        </r>
        <r>
          <rPr>
            <sz val="9"/>
            <color indexed="81"/>
            <rFont val="Tahoma"/>
            <family val="2"/>
          </rPr>
          <t xml:space="preserve">Selecione a célula </t>
        </r>
        <r>
          <rPr>
            <b/>
            <sz val="9"/>
            <color indexed="81"/>
            <rFont val="Tahoma"/>
            <family val="2"/>
          </rPr>
          <t>A13</t>
        </r>
        <r>
          <rPr>
            <sz val="9"/>
            <color indexed="81"/>
            <rFont val="Tahoma"/>
            <family val="2"/>
          </rPr>
          <t xml:space="preserve"> e arraste a fórmula para baixo para preencher as demais linhas.</t>
        </r>
      </text>
    </comment>
    <comment ref="B10" authorId="0" shapeId="0">
      <text>
        <r>
          <rPr>
            <b/>
            <sz val="9"/>
            <color indexed="81"/>
            <rFont val="Tahoma"/>
            <family val="2"/>
          </rPr>
          <t>Campo de preenchimento automático.</t>
        </r>
        <r>
          <rPr>
            <sz val="9"/>
            <color indexed="81"/>
            <rFont val="Tahoma"/>
            <family val="2"/>
          </rPr>
          <t xml:space="preserve"> Selecione a célula </t>
        </r>
        <r>
          <rPr>
            <b/>
            <sz val="9"/>
            <color indexed="81"/>
            <rFont val="Tahoma"/>
            <family val="2"/>
          </rPr>
          <t xml:space="preserve">B13 </t>
        </r>
        <r>
          <rPr>
            <sz val="9"/>
            <color indexed="81"/>
            <rFont val="Tahoma"/>
            <family val="2"/>
          </rPr>
          <t>e arraste a fórmula para baixo para preencher as demais linhas.</t>
        </r>
      </text>
    </comment>
    <comment ref="C10" authorId="0" shapeId="0">
      <text>
        <r>
          <rPr>
            <b/>
            <sz val="9"/>
            <color indexed="81"/>
            <rFont val="Tahoma"/>
            <family val="2"/>
          </rPr>
          <t xml:space="preserve">Campo de preenchimento automático. </t>
        </r>
        <r>
          <rPr>
            <sz val="9"/>
            <color indexed="81"/>
            <rFont val="Tahoma"/>
            <family val="2"/>
          </rPr>
          <t xml:space="preserve">Selecione a célula </t>
        </r>
        <r>
          <rPr>
            <b/>
            <sz val="9"/>
            <color indexed="81"/>
            <rFont val="Tahoma"/>
            <family val="2"/>
          </rPr>
          <t>C13</t>
        </r>
        <r>
          <rPr>
            <sz val="9"/>
            <color indexed="81"/>
            <rFont val="Tahoma"/>
            <family val="2"/>
          </rPr>
          <t xml:space="preserve"> e arraste a fórmula para baixo para preencher as demais linhas.
</t>
        </r>
      </text>
    </comment>
    <comment ref="D10" authorId="0" shapeId="0">
      <text>
        <r>
          <rPr>
            <b/>
            <sz val="9"/>
            <color indexed="81"/>
            <rFont val="Tahoma"/>
            <family val="2"/>
          </rPr>
          <t xml:space="preserve">Campo de preenchimento automático. </t>
        </r>
        <r>
          <rPr>
            <sz val="9"/>
            <color indexed="81"/>
            <rFont val="Tahoma"/>
            <family val="2"/>
          </rPr>
          <t>Selecione a célula</t>
        </r>
        <r>
          <rPr>
            <b/>
            <sz val="9"/>
            <color indexed="81"/>
            <rFont val="Tahoma"/>
            <family val="2"/>
          </rPr>
          <t xml:space="preserve"> D13 </t>
        </r>
        <r>
          <rPr>
            <sz val="9"/>
            <color indexed="81"/>
            <rFont val="Tahoma"/>
            <family val="2"/>
          </rPr>
          <t>e arraste a fórmula para baixo para preencher as demais linhas.</t>
        </r>
        <r>
          <rPr>
            <b/>
            <sz val="9"/>
            <color indexed="81"/>
            <rFont val="Tahoma"/>
            <family val="2"/>
          </rPr>
          <t xml:space="preserve">
</t>
        </r>
      </text>
    </comment>
    <comment ref="E11" authorId="0" shapeId="0">
      <text>
        <r>
          <rPr>
            <b/>
            <sz val="9"/>
            <color indexed="81"/>
            <rFont val="Tahoma"/>
            <family val="2"/>
          </rPr>
          <t xml:space="preserve">Campo de preenchimento automático. </t>
        </r>
        <r>
          <rPr>
            <sz val="9"/>
            <color indexed="81"/>
            <rFont val="Tahoma"/>
            <family val="2"/>
          </rPr>
          <t>Quantidade.</t>
        </r>
        <r>
          <rPr>
            <b/>
            <sz val="9"/>
            <color indexed="81"/>
            <rFont val="Tahoma"/>
            <family val="2"/>
          </rPr>
          <t xml:space="preserve"> </t>
        </r>
        <r>
          <rPr>
            <sz val="9"/>
            <color indexed="81"/>
            <rFont val="Tahoma"/>
            <family val="2"/>
          </rPr>
          <t xml:space="preserve">Selecione a célula </t>
        </r>
        <r>
          <rPr>
            <b/>
            <sz val="9"/>
            <color indexed="81"/>
            <rFont val="Tahoma"/>
            <family val="2"/>
          </rPr>
          <t>E13</t>
        </r>
        <r>
          <rPr>
            <sz val="9"/>
            <color indexed="81"/>
            <rFont val="Tahoma"/>
            <family val="2"/>
          </rPr>
          <t xml:space="preserve"> e arraste a fórmula para baixo para preencher as demais linhas.</t>
        </r>
        <r>
          <rPr>
            <b/>
            <sz val="9"/>
            <color indexed="81"/>
            <rFont val="Tahoma"/>
            <family val="2"/>
          </rPr>
          <t xml:space="preserve">
</t>
        </r>
      </text>
    </comment>
    <comment ref="F11" authorId="0" shapeId="0">
      <text>
        <r>
          <rPr>
            <b/>
            <sz val="9"/>
            <color indexed="81"/>
            <rFont val="Tahoma"/>
            <family val="2"/>
          </rPr>
          <t xml:space="preserve">Campo de preenchimento automático. </t>
        </r>
        <r>
          <rPr>
            <sz val="9"/>
            <color indexed="81"/>
            <rFont val="Tahoma"/>
            <family val="2"/>
          </rPr>
          <t xml:space="preserve">Unidade de Medida. Selecione a célula </t>
        </r>
        <r>
          <rPr>
            <b/>
            <sz val="9"/>
            <color indexed="81"/>
            <rFont val="Tahoma"/>
            <family val="2"/>
          </rPr>
          <t>F13</t>
        </r>
        <r>
          <rPr>
            <sz val="9"/>
            <color indexed="81"/>
            <rFont val="Tahoma"/>
            <family val="2"/>
          </rPr>
          <t xml:space="preserve"> e arraste a fórmula para baixo para preencher as demais linhas.</t>
        </r>
      </text>
    </comment>
    <comment ref="G11" authorId="0" shapeId="0">
      <text>
        <r>
          <rPr>
            <b/>
            <sz val="9"/>
            <color indexed="81"/>
            <rFont val="Tahoma"/>
            <family val="2"/>
          </rPr>
          <t>Campo de preenchimento obrigatório.</t>
        </r>
        <r>
          <rPr>
            <sz val="9"/>
            <color indexed="81"/>
            <rFont val="Tahoma"/>
            <family val="2"/>
          </rPr>
          <t xml:space="preserve"> 
Informar o preço unitário com BDI proposto para o item. O valor preenchido será sempre arredondado para três casas decimais após a vírgula.
Quando o </t>
        </r>
        <r>
          <rPr>
            <b/>
            <sz val="9"/>
            <color indexed="81"/>
            <rFont val="Tahoma"/>
            <family val="2"/>
          </rPr>
          <t xml:space="preserve">Tipo de Licitação </t>
        </r>
        <r>
          <rPr>
            <sz val="9"/>
            <color indexed="81"/>
            <rFont val="Tahoma"/>
            <family val="2"/>
          </rPr>
          <t>for</t>
        </r>
        <r>
          <rPr>
            <b/>
            <sz val="9"/>
            <color indexed="81"/>
            <rFont val="Tahoma"/>
            <family val="2"/>
          </rPr>
          <t xml:space="preserve"> Maior Desconto,</t>
        </r>
        <r>
          <rPr>
            <sz val="9"/>
            <color indexed="81"/>
            <rFont val="Tahoma"/>
            <family val="2"/>
          </rPr>
          <t xml:space="preserve"> inserir a fórmula </t>
        </r>
        <r>
          <rPr>
            <b/>
            <sz val="9"/>
            <color indexed="81"/>
            <rFont val="Tahoma"/>
            <family val="2"/>
          </rPr>
          <t xml:space="preserve">='Orçamento-base'!J13*(1-K13) </t>
        </r>
        <r>
          <rPr>
            <sz val="9"/>
            <color indexed="81"/>
            <rFont val="Tahoma"/>
            <family val="2"/>
          </rPr>
          <t xml:space="preserve">na célula </t>
        </r>
        <r>
          <rPr>
            <b/>
            <sz val="9"/>
            <color indexed="81"/>
            <rFont val="Tahoma"/>
            <family val="2"/>
          </rPr>
          <t>G13</t>
        </r>
        <r>
          <rPr>
            <sz val="9"/>
            <color indexed="81"/>
            <rFont val="Tahoma"/>
            <family val="2"/>
          </rPr>
          <t xml:space="preserve">.
</t>
        </r>
      </text>
    </comment>
    <comment ref="H11" authorId="0" shapeId="0">
      <text>
        <r>
          <rPr>
            <b/>
            <sz val="9"/>
            <color indexed="81"/>
            <rFont val="Tahoma"/>
            <family val="2"/>
          </rPr>
          <t xml:space="preserve">Campo de preenchimento automático. </t>
        </r>
        <r>
          <rPr>
            <sz val="9"/>
            <color indexed="81"/>
            <rFont val="Tahoma"/>
            <family val="2"/>
          </rPr>
          <t xml:space="preserve">Preço total proposto para o item. Selecione a célula </t>
        </r>
        <r>
          <rPr>
            <b/>
            <sz val="9"/>
            <color indexed="81"/>
            <rFont val="Tahoma"/>
            <family val="2"/>
          </rPr>
          <t>H13</t>
        </r>
        <r>
          <rPr>
            <sz val="9"/>
            <color indexed="81"/>
            <rFont val="Tahoma"/>
            <family val="2"/>
          </rPr>
          <t xml:space="preserve"> e arraste a fórmula para baixo para preencher as demais linhas.</t>
        </r>
      </text>
    </comment>
    <comment ref="I11" authorId="0" shapeId="0">
      <text>
        <r>
          <rPr>
            <b/>
            <sz val="9"/>
            <color indexed="81"/>
            <rFont val="Tahoma"/>
            <family val="2"/>
          </rPr>
          <t xml:space="preserve">Obrigatório para Obras e Serviços de Engenharia. 
</t>
        </r>
        <r>
          <rPr>
            <sz val="9"/>
            <color indexed="81"/>
            <rFont val="Tahoma"/>
            <family val="2"/>
          </rPr>
          <t xml:space="preserve">Percentual de BDI proposto para o item. Quando o BDI for único para todos os itens, basta preencher o primeiro item e arrastar para os demais.
</t>
        </r>
      </text>
    </comment>
    <comment ref="J11" authorId="0" shapeId="0">
      <text>
        <r>
          <rPr>
            <b/>
            <sz val="9"/>
            <color indexed="81"/>
            <rFont val="Tahoma"/>
            <family val="2"/>
          </rPr>
          <t xml:space="preserve">Obrigatório para Obras e Serviços de Engenharia. </t>
        </r>
        <r>
          <rPr>
            <sz val="9"/>
            <color indexed="81"/>
            <rFont val="Tahoma"/>
            <family val="2"/>
          </rPr>
          <t xml:space="preserve">
Percentual de Encargos Sociais proposto para o item. Quando o percentual de encargos sociais for único para todos os itens, basta preencher o primeiro item e arrastar para os demais.</t>
        </r>
      </text>
    </comment>
    <comment ref="K11" authorId="0" shapeId="0">
      <text>
        <r>
          <rPr>
            <b/>
            <sz val="9"/>
            <color indexed="81"/>
            <rFont val="Tahoma"/>
            <family val="2"/>
          </rPr>
          <t xml:space="preserve">Campo de preenchimento obrigatório quando o Tipo de Licitação for Maior Desconto.
</t>
        </r>
        <r>
          <rPr>
            <sz val="9"/>
            <color indexed="81"/>
            <rFont val="Tahoma"/>
            <family val="2"/>
          </rPr>
          <t>Percentual de desconto da proposta. Se o percentual for único para toda a proposta, basta preencher o primeiro item e arrastar para os demais.</t>
        </r>
      </text>
    </comment>
    <comment ref="L11" authorId="0" shapeId="0">
      <text>
        <r>
          <rPr>
            <b/>
            <sz val="9"/>
            <color indexed="81"/>
            <rFont val="Tahoma"/>
            <family val="2"/>
          </rPr>
          <t xml:space="preserve">Campo de preenchimento obrigatório. 
</t>
        </r>
        <r>
          <rPr>
            <sz val="9"/>
            <color indexed="81"/>
            <rFont val="Tahoma"/>
            <family val="2"/>
          </rPr>
          <t>Informar o preço unitário proposto de MATERIAL incluindo o BDI. O valor preenchido será sempre arredondado para quatro casas decimais após a vírgula.</t>
        </r>
        <r>
          <rPr>
            <b/>
            <sz val="9"/>
            <color indexed="81"/>
            <rFont val="Tahoma"/>
            <family val="2"/>
          </rPr>
          <t xml:space="preserve">
</t>
        </r>
        <r>
          <rPr>
            <sz val="9"/>
            <color indexed="81"/>
            <rFont val="Tahoma"/>
            <family val="2"/>
          </rPr>
          <t xml:space="preserve">
</t>
        </r>
      </text>
    </comment>
    <comment ref="M11" authorId="0" shapeId="0">
      <text>
        <r>
          <rPr>
            <b/>
            <sz val="9"/>
            <color indexed="81"/>
            <rFont val="Tahoma"/>
            <family val="2"/>
          </rPr>
          <t xml:space="preserve">Campo de preenchimento obrigatório. 
</t>
        </r>
        <r>
          <rPr>
            <sz val="9"/>
            <color indexed="81"/>
            <rFont val="Tahoma"/>
            <family val="2"/>
          </rPr>
          <t>Informar o preço unitário proposto de MÃO DE OBRA incluindo o BDI. O valor preenchido será sempre arredondado para quatro casas decimais após a vírgula.</t>
        </r>
        <r>
          <rPr>
            <b/>
            <sz val="9"/>
            <color indexed="81"/>
            <rFont val="Tahoma"/>
            <family val="2"/>
          </rPr>
          <t xml:space="preserve">
</t>
        </r>
        <r>
          <rPr>
            <sz val="9"/>
            <color indexed="81"/>
            <rFont val="Tahoma"/>
            <family val="2"/>
          </rPr>
          <t xml:space="preserve">
</t>
        </r>
      </text>
    </comment>
    <comment ref="N11" authorId="0" shapeId="0">
      <text>
        <r>
          <rPr>
            <b/>
            <sz val="9"/>
            <color indexed="81"/>
            <rFont val="Tahoma"/>
            <family val="2"/>
          </rPr>
          <t xml:space="preserve">Campo de preenchimento obrigatório. 
</t>
        </r>
        <r>
          <rPr>
            <sz val="9"/>
            <color indexed="81"/>
            <rFont val="Tahoma"/>
            <family val="2"/>
          </rPr>
          <t>Informar o preço unitário proposto de MATERIAL incluindo o BDI. O valor preenchido será sempre arredondado para quatro casas decimais após a vírgula.</t>
        </r>
        <r>
          <rPr>
            <b/>
            <sz val="9"/>
            <color indexed="81"/>
            <rFont val="Tahoma"/>
            <family val="2"/>
          </rPr>
          <t xml:space="preserve">
</t>
        </r>
        <r>
          <rPr>
            <sz val="9"/>
            <color indexed="81"/>
            <rFont val="Tahoma"/>
            <family val="2"/>
          </rPr>
          <t xml:space="preserve">
</t>
        </r>
      </text>
    </comment>
  </commentList>
</comments>
</file>

<file path=xl/sharedStrings.xml><?xml version="1.0" encoding="utf-8"?>
<sst xmlns="http://schemas.openxmlformats.org/spreadsheetml/2006/main" count="6717" uniqueCount="2277">
  <si>
    <t>MOD. COMPOS.</t>
  </si>
  <si>
    <t>COMPOSIÇÕES/ LISTA AUXILIAR</t>
  </si>
  <si>
    <t>INDEXADO</t>
  </si>
  <si>
    <t>ORÇAMENTO</t>
  </si>
  <si>
    <t>material</t>
  </si>
  <si>
    <t>SINAPI</t>
  </si>
  <si>
    <t>mão de obra</t>
  </si>
  <si>
    <t>SICRO</t>
  </si>
  <si>
    <t>insumo</t>
  </si>
  <si>
    <t>SICRO EQUIP.</t>
  </si>
  <si>
    <t>SMOV</t>
  </si>
  <si>
    <t>MERCADO</t>
  </si>
  <si>
    <t>equipamento</t>
  </si>
  <si>
    <t>DAER</t>
  </si>
  <si>
    <t>CCU</t>
  </si>
  <si>
    <t>-</t>
  </si>
  <si>
    <t>ANP</t>
  </si>
  <si>
    <t>CONSULTORIA DNIT</t>
  </si>
  <si>
    <t>PREGÃO ELETRÔNICO</t>
  </si>
  <si>
    <t>CREA/RS</t>
  </si>
  <si>
    <t>DMLU</t>
  </si>
  <si>
    <t>CAU/RS</t>
  </si>
  <si>
    <t>DMAE</t>
  </si>
  <si>
    <t>CEEE</t>
  </si>
  <si>
    <t>EPTC</t>
  </si>
  <si>
    <t>Tabela Desonerada</t>
  </si>
  <si>
    <t>CREA</t>
  </si>
  <si>
    <t>Tabela Não Desonerada</t>
  </si>
  <si>
    <t>CAU</t>
  </si>
  <si>
    <t>ORSE</t>
  </si>
  <si>
    <t>SEINFRA</t>
  </si>
  <si>
    <t>nº ART:</t>
  </si>
  <si>
    <t>CEHOP</t>
  </si>
  <si>
    <t>nº RRT:</t>
  </si>
  <si>
    <t>SUDECAP</t>
  </si>
  <si>
    <t>DER-PR</t>
  </si>
  <si>
    <t>SIURB</t>
  </si>
  <si>
    <t>FÓRMULAS P/ CURVA ABC</t>
  </si>
  <si>
    <t>PREFEITURA MUNICIPAL DE PORTO ALEGRE</t>
  </si>
  <si>
    <t>PLANILHA ORÇAMENTÁRIA</t>
  </si>
  <si>
    <t>CNPJ:</t>
  </si>
  <si>
    <t>Local:</t>
  </si>
  <si>
    <t>Item</t>
  </si>
  <si>
    <t>Código</t>
  </si>
  <si>
    <t>Fonte</t>
  </si>
  <si>
    <t>Descrição</t>
  </si>
  <si>
    <t>Unid.</t>
  </si>
  <si>
    <t>Quant.</t>
  </si>
  <si>
    <t>Custo Unitário (R$)</t>
  </si>
  <si>
    <t>BDI</t>
  </si>
  <si>
    <t>Preço Unitário (R$)</t>
  </si>
  <si>
    <t>Preço Total (R$)</t>
  </si>
  <si>
    <t>Equip.</t>
  </si>
  <si>
    <t>Mão de Obra</t>
  </si>
  <si>
    <t>Material</t>
  </si>
  <si>
    <t>Total</t>
  </si>
  <si>
    <t xml:space="preserve"> TOTAL GERAL DO ORÇAMENTO R$</t>
  </si>
  <si>
    <t>Observações:</t>
  </si>
  <si>
    <t>Cargo:</t>
  </si>
  <si>
    <t>Tipo de Orçamento</t>
  </si>
  <si>
    <t>Valor</t>
  </si>
  <si>
    <t>orçamento não desonerado</t>
  </si>
  <si>
    <t>orçamento desonerado</t>
  </si>
  <si>
    <t>TIPO DE OBRA</t>
  </si>
  <si>
    <t>BDI para contratação de obras e serviços</t>
  </si>
  <si>
    <t>BDI Diferenciado para fornecimento de
materiais e equipamentos</t>
  </si>
  <si>
    <t>Parcelas</t>
  </si>
  <si>
    <t>(S) + (G) - Seguro e Garantia</t>
  </si>
  <si>
    <t>(R) - Risco</t>
  </si>
  <si>
    <t>(DF) - Despesas Financeiras</t>
  </si>
  <si>
    <t>(L) - Lucro</t>
  </si>
  <si>
    <t>Impostos (I= I1+I2+I3+I4):</t>
  </si>
  <si>
    <t>Impostos (I= I1+I2+I3):</t>
  </si>
  <si>
    <t>(I1) - PIS</t>
  </si>
  <si>
    <t>(I2 ) - COFINS</t>
  </si>
  <si>
    <t>(I3 ) - ISSQN</t>
  </si>
  <si>
    <t>(I4 ) - Contribuição
Previdenciária (CPRB)</t>
  </si>
  <si>
    <t xml:space="preserve">BDI </t>
  </si>
  <si>
    <t>BDI com Desoneração 
(incluindo I4)</t>
  </si>
  <si>
    <t xml:space="preserve">(AC) - Administração Central </t>
  </si>
  <si>
    <t>DADOS DO PROCESSO</t>
  </si>
  <si>
    <t>Secretaria:</t>
  </si>
  <si>
    <t>Processo SEI:</t>
  </si>
  <si>
    <t>Objeto:</t>
  </si>
  <si>
    <t>Data-base:</t>
  </si>
  <si>
    <t>Responsável Técnico:</t>
  </si>
  <si>
    <t>Título:</t>
  </si>
  <si>
    <t>Matrícula:</t>
  </si>
  <si>
    <t>BANCO DE DADOS</t>
  </si>
  <si>
    <t>TABELA</t>
  </si>
  <si>
    <t>DATA-BASE</t>
  </si>
  <si>
    <t>PLEO</t>
  </si>
  <si>
    <t>REAJUSTAMENTO</t>
  </si>
  <si>
    <t>COMPOSIÇÃO DO BDI</t>
  </si>
  <si>
    <r>
      <rPr>
        <b/>
        <sz val="11"/>
        <color theme="1"/>
        <rFont val="Calibri"/>
        <family val="2"/>
      </rPr>
      <t xml:space="preserve"> EDIFICAÇÕES</t>
    </r>
    <r>
      <rPr>
        <sz val="11"/>
        <color theme="1"/>
        <rFont val="Calibri"/>
        <family val="2"/>
      </rPr>
      <t xml:space="preserve">
residenciais,
comerciais e
mistas e seus
respectivos
serviços de
conservação e
manutenção</t>
    </r>
  </si>
  <si>
    <r>
      <rPr>
        <b/>
        <sz val="11"/>
        <color theme="1"/>
        <rFont val="Calibri"/>
        <family val="2"/>
      </rPr>
      <t>INFRAESTRUTURA,</t>
    </r>
    <r>
      <rPr>
        <sz val="11"/>
        <color theme="1"/>
        <rFont val="Calibri"/>
        <family val="2"/>
      </rPr>
      <t xml:space="preserve">
incluindo
pavimentação,
iluminação pública,
praças, saneamento,
sistemas de água,
esgoto cloacal e
pluvial e seus
respectivos serviços
de conservação e
manutenção
</t>
    </r>
  </si>
  <si>
    <r>
      <rPr>
        <b/>
        <sz val="11"/>
        <color theme="1"/>
        <rFont val="Calibri"/>
        <family val="2"/>
      </rPr>
      <t xml:space="preserve"> EDIFICAÇÕES</t>
    </r>
    <r>
      <rPr>
        <sz val="11"/>
        <color theme="1"/>
        <rFont val="Calibri"/>
        <family val="2"/>
      </rPr>
      <t xml:space="preserve">
residenciais,
comerciais e
mistas e seus
respectivos
serviços de
conservação e
manutenção</t>
    </r>
  </si>
  <si>
    <r>
      <rPr>
        <b/>
        <sz val="11"/>
        <color theme="1"/>
        <rFont val="Calibri"/>
        <family val="2"/>
      </rPr>
      <t>INFRAESTRUTURA,</t>
    </r>
    <r>
      <rPr>
        <sz val="11"/>
        <color theme="1"/>
        <rFont val="Calibri"/>
        <family val="2"/>
      </rPr>
      <t xml:space="preserve">
incluindo
pavimentação,
iluminação pública,
praças, saneamento,
sistemas de água,
esgoto cloacal e
pluvial e seus
respectivos serviços
de conservação e
manutenção
</t>
    </r>
  </si>
  <si>
    <t>Observação: composição de acordo com o Decreto Municipal nº 19.224/2015.</t>
  </si>
  <si>
    <r>
      <rPr>
        <sz val="11"/>
        <color theme="1"/>
        <rFont val="Calibri"/>
        <family val="2"/>
      </rPr>
      <t xml:space="preserve">BDI para </t>
    </r>
    <r>
      <rPr>
        <b/>
        <sz val="11"/>
        <color theme="1"/>
        <rFont val="Calibri"/>
        <family val="2"/>
      </rPr>
      <t>Projetos e Serviços
Técnicos de Engenharia</t>
    </r>
    <r>
      <rPr>
        <sz val="11"/>
        <color theme="1"/>
        <rFont val="Calibri"/>
        <family val="2"/>
      </rPr>
      <t xml:space="preserve">
relativos às atividades 7.03,
7.19 e 7.20
(Decreto 16.869/2010)</t>
    </r>
  </si>
  <si>
    <r>
      <rPr>
        <sz val="11"/>
        <color theme="1"/>
        <rFont val="Calibri"/>
        <family val="2"/>
      </rPr>
      <t xml:space="preserve">BDI para </t>
    </r>
    <r>
      <rPr>
        <b/>
        <sz val="11"/>
        <color theme="1"/>
        <rFont val="Calibri"/>
        <family val="2"/>
      </rPr>
      <t>Consultorias e
Serviços de Apoio Técnico</t>
    </r>
    <r>
      <rPr>
        <sz val="11"/>
        <color theme="1"/>
        <rFont val="Calibri"/>
        <family val="2"/>
      </rPr>
      <t xml:space="preserve">
relativos às atividades 7.01,
17.01, 17.03, 17.09 e 17.16
(Decreto 15.416/2006)
</t>
    </r>
  </si>
  <si>
    <t/>
  </si>
  <si>
    <t>COMPOSIÇÃO DOS ENCARGOS SOCIAIS SOBRE A MÃO DE OBRA</t>
  </si>
  <si>
    <t>CÓDIGO</t>
  </si>
  <si>
    <t>DESCRIÇÃO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</si>
  <si>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</si>
  <si>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</si>
  <si>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</si>
  <si>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</si>
  <si>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</si>
  <si>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</si>
  <si>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</si>
  <si>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</si>
  <si>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</si>
  <si>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</si>
  <si>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</si>
  <si>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</si>
  <si>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</si>
  <si>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</si>
  <si>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</si>
  <si>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</si>
  <si>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</si>
  <si>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</si>
  <si>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</si>
  <si>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</si>
  <si>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</si>
  <si>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</si>
  <si>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</si>
  <si>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</si>
  <si>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</si>
  <si>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</si>
  <si>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B2</t>
  </si>
  <si>
    <t>Feriados</t>
  </si>
  <si>
    <t>B3</t>
  </si>
  <si>
    <t>Auxílio - Enfermidade</t>
  </si>
  <si>
    <t>B4</t>
  </si>
  <si>
    <t>13º Salário</t>
  </si>
  <si>
    <t>B5</t>
  </si>
  <si>
    <t>Licença Paternidade</t>
  </si>
  <si>
    <t>B6</t>
  </si>
  <si>
    <t>Faltas Justificadas</t>
  </si>
  <si>
    <t>B7</t>
  </si>
  <si>
    <t xml:space="preserve"> 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</si>
  <si>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</si>
  <si>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</si>
  <si>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</si>
  <si>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</si>
  <si>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</si>
  <si>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</si>
  <si>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</si>
  <si>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</si>
  <si>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</si>
  <si>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</si>
  <si>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</si>
  <si>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</si>
  <si>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</si>
  <si>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</si>
  <si>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</si>
  <si>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</si>
  <si>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</si>
  <si>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</si>
  <si>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</si>
  <si>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</si>
  <si>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</si>
  <si>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t>Reincidência de Grupo A sobre Grupo B</t>
  </si>
  <si>
    <t>D2</t>
  </si>
  <si>
    <t xml:space="preserve">Reincidência de Grupo A sobre Aviso Prévio Trabalhado e Reincidência do FGTS sobre Aviso Prévio Indenizado
</t>
  </si>
  <si>
    <t>D</t>
  </si>
  <si>
    <t>TOTAL ( A+B+C+D)</t>
  </si>
  <si>
    <t>Observação: composição baseada na Metodologia SINAPI, de acordo com o Decreto Municipal nº 19.224/2015.</t>
  </si>
  <si>
    <t>Encargos sociais SINAPI (hora):</t>
  </si>
  <si>
    <t>Encargos sociais SINAPI (mês):</t>
  </si>
  <si>
    <t>(digite a descrição do item aqui)</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</si>
  <si>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</si>
  <si>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</si>
  <si>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</si>
  <si>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</si>
  <si>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</si>
  <si>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</si>
  <si>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</si>
  <si>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</si>
  <si>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</si>
  <si>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</si>
  <si>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</si>
  <si>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</si>
  <si>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</si>
  <si>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</si>
  <si>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</si>
  <si>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</si>
  <si>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</si>
  <si>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</si>
  <si>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</si>
  <si>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</si>
  <si>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</si>
  <si>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</si>
  <si>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</si>
  <si>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</si>
  <si>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</si>
  <si>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</si>
  <si>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</si>
  <si>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</si>
  <si>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</si>
  <si>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</si>
  <si>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</si>
  <si>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</si>
  <si>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</si>
  <si>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</si>
  <si>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</si>
  <si>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</si>
  <si>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</si>
  <si>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</si>
  <si>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</si>
  <si>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</si>
  <si>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</si>
  <si>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</si>
  <si>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</si>
  <si>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</si>
  <si>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</si>
  <si>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</si>
  <si>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</si>
  <si>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</si>
  <si>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</si>
  <si>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</si>
  <si>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</si>
  <si>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</si>
  <si>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</si>
  <si>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</si>
  <si>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</si>
  <si>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</si>
  <si>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</si>
  <si>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</si>
  <si>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</si>
  <si>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</si>
  <si>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</si>
  <si>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</si>
  <si>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</si>
  <si>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</si>
  <si>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</si>
  <si>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</si>
  <si>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</si>
  <si>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</si>
  <si>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</si>
  <si>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</si>
  <si>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</si>
  <si>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</si>
  <si>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</si>
  <si>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</si>
  <si>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</si>
  <si>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</si>
  <si>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</si>
  <si>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</si>
  <si>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</si>
  <si>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</si>
  <si>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</si>
  <si>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</si>
  <si>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</si>
  <si>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</si>
  <si>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</si>
  <si>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</si>
  <si>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</si>
  <si>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</si>
  <si>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</si>
  <si>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</si>
  <si>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</si>
  <si>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</si>
  <si>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</si>
  <si>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</si>
  <si>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</si>
  <si>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</si>
  <si>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</si>
  <si>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</si>
  <si>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</si>
  <si>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</si>
  <si>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</si>
  <si>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</si>
  <si>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</si>
  <si>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</si>
  <si>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</si>
  <si>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</si>
  <si>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</si>
  <si>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</si>
  <si>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</si>
  <si>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</si>
  <si>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</si>
  <si>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</si>
  <si>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</si>
  <si>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</si>
  <si>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</si>
  <si>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</si>
  <si>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</si>
  <si>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</si>
  <si>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</si>
  <si>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</si>
  <si>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</si>
  <si>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</si>
  <si>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</si>
  <si>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</si>
  <si>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</si>
  <si>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</si>
  <si>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</si>
  <si>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</si>
  <si>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</si>
  <si>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</si>
  <si>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</si>
  <si>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</si>
  <si>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</si>
  <si>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</si>
  <si>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</si>
  <si>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</si>
  <si>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</si>
  <si>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</si>
  <si>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</si>
  <si>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</si>
  <si>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</si>
  <si>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</si>
  <si>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</si>
  <si>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</si>
  <si>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</si>
  <si>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</si>
  <si>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</si>
  <si>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</si>
  <si>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</si>
  <si>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</si>
  <si>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</si>
  <si>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</si>
  <si>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</si>
  <si>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</si>
  <si>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</si>
  <si>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</si>
  <si>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</si>
  <si>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</si>
  <si>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</si>
  <si>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</si>
  <si>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</si>
  <si>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</si>
  <si>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</si>
  <si>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</si>
  <si>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</si>
  <si>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</si>
  <si>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</si>
  <si>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</si>
  <si>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</si>
  <si>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</si>
  <si>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</si>
  <si>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</si>
  <si>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</si>
  <si>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</si>
  <si>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</si>
  <si>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</si>
  <si>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</si>
  <si>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</si>
  <si>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</si>
  <si>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</si>
  <si>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</si>
  <si>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</si>
  <si>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</si>
  <si>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</si>
  <si>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</si>
  <si>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</si>
  <si>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</si>
  <si>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</si>
  <si>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</si>
  <si>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</si>
  <si>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</si>
  <si>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</si>
  <si>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</si>
  <si>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</si>
  <si>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</si>
  <si>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</si>
  <si>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</si>
  <si>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</si>
  <si>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</si>
  <si>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</si>
  <si>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</si>
  <si>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</si>
  <si>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</si>
  <si>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</si>
  <si>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</si>
  <si>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</si>
  <si>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</si>
  <si>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</si>
  <si>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</si>
  <si>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</si>
  <si>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</si>
  <si>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</si>
  <si>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</si>
  <si>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</si>
  <si>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</si>
  <si>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</si>
  <si>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</si>
  <si>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</si>
  <si>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</si>
  <si>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</si>
  <si>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</si>
  <si>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</si>
  <si>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</si>
  <si>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</si>
  <si>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</si>
  <si>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</si>
  <si>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</si>
  <si>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</si>
  <si>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</si>
  <si>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</si>
  <si>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</si>
  <si>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</si>
  <si>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</si>
  <si>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</si>
  <si>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</si>
  <si>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</si>
  <si>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</si>
  <si>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</si>
  <si>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</si>
  <si>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</si>
  <si>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</si>
  <si>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</si>
  <si>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</si>
  <si>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</si>
  <si>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</si>
  <si>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</si>
  <si>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</si>
  <si>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</si>
  <si>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</si>
  <si>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</si>
  <si>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</si>
  <si>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</si>
  <si>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</si>
  <si>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</si>
  <si>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</si>
  <si>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</si>
  <si>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</si>
  <si>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</si>
  <si>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</si>
  <si>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</si>
  <si>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</si>
  <si>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</si>
  <si>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</si>
  <si>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</si>
  <si>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</si>
  <si>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</si>
  <si>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</si>
  <si>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</si>
  <si>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</si>
  <si>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</si>
  <si>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</si>
  <si>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</si>
  <si>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</si>
  <si>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</si>
  <si>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</si>
  <si>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</si>
  <si>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</si>
  <si>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</si>
  <si>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</si>
  <si>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</si>
  <si>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</si>
  <si>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</si>
  <si>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</si>
  <si>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</si>
  <si>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</si>
  <si>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</si>
  <si>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</si>
  <si>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</si>
  <si>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</si>
  <si>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</si>
  <si>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6.1</t>
  </si>
  <si>
    <t>6.2</t>
  </si>
  <si>
    <t>6.3</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</si>
  <si>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</si>
  <si>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</si>
  <si>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</si>
  <si>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</si>
  <si>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</si>
  <si>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</si>
  <si>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</si>
  <si>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</si>
  <si>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</si>
  <si>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</si>
  <si>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</si>
  <si>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</si>
  <si>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</si>
  <si>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</si>
  <si>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</si>
  <si>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</si>
  <si>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</si>
  <si>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</si>
  <si>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</si>
  <si>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</si>
  <si>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</si>
  <si>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</si>
  <si>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</si>
  <si>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</si>
  <si>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</si>
  <si>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</si>
  <si>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</si>
  <si>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</si>
  <si>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</si>
  <si>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</si>
  <si>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</si>
  <si>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</si>
  <si>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</si>
  <si>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</si>
  <si>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</si>
  <si>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</si>
  <si>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</si>
  <si>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</si>
  <si>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</si>
  <si>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</si>
  <si>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</si>
  <si>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</si>
  <si>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</si>
  <si>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</si>
  <si>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</si>
  <si>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</si>
  <si>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</si>
  <si>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</si>
  <si>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</si>
  <si>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</si>
  <si>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</si>
  <si>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</si>
  <si>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</si>
  <si>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</si>
  <si>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</si>
  <si>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</si>
  <si>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</si>
  <si>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</si>
  <si>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</si>
  <si>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</si>
  <si>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</si>
  <si>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</si>
  <si>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</si>
  <si>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</si>
  <si>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</si>
  <si>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</si>
  <si>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</si>
  <si>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</si>
  <si>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</si>
  <si>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</si>
  <si>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</si>
  <si>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</si>
  <si>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</si>
  <si>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</si>
  <si>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</si>
  <si>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</si>
  <si>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</si>
  <si>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</si>
  <si>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</si>
  <si>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</si>
  <si>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</si>
  <si>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</si>
  <si>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</si>
  <si>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</si>
  <si>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</si>
  <si>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</si>
  <si>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</si>
  <si>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</si>
  <si>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</si>
  <si>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</si>
  <si>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</si>
  <si>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</si>
  <si>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</si>
  <si>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</si>
  <si>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</si>
  <si>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</si>
  <si>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</si>
  <si>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</si>
  <si>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</si>
  <si>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</si>
  <si>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</si>
  <si>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</si>
  <si>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</si>
  <si>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</si>
  <si>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</si>
  <si>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</si>
  <si>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</si>
  <si>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</si>
  <si>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</si>
  <si>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</si>
  <si>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</si>
  <si>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</si>
  <si>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</si>
  <si>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</si>
  <si>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</si>
  <si>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</si>
  <si>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</si>
  <si>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</si>
  <si>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</si>
  <si>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</si>
  <si>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</si>
  <si>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</si>
  <si>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</si>
  <si>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</si>
  <si>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</si>
  <si>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</si>
  <si>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</si>
  <si>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</si>
  <si>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</si>
  <si>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</si>
  <si>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</si>
  <si>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</si>
  <si>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</si>
  <si>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</si>
  <si>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</si>
  <si>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</si>
  <si>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</si>
  <si>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</si>
  <si>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</si>
  <si>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</si>
  <si>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</si>
  <si>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</si>
  <si>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</si>
  <si>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</si>
  <si>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</si>
  <si>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</si>
  <si>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</si>
  <si>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9.1</t>
  </si>
  <si>
    <t>9.2</t>
  </si>
  <si>
    <t>9.3</t>
  </si>
  <si>
    <t>9.4</t>
  </si>
  <si>
    <t>9.5</t>
  </si>
  <si>
    <t>9.6</t>
  </si>
  <si>
    <t>9.7</t>
  </si>
  <si>
    <t>9.8</t>
  </si>
  <si>
    <t>9.9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</si>
  <si>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</si>
  <si>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</si>
  <si>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</si>
  <si>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</si>
  <si>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</si>
  <si>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</si>
  <si>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</si>
  <si>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</si>
  <si>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</si>
  <si>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</si>
  <si>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</si>
  <si>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</si>
  <si>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</si>
  <si>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</si>
  <si>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</si>
  <si>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</si>
  <si>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</si>
  <si>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</si>
  <si>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</si>
  <si>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</si>
  <si>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</si>
  <si>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</si>
  <si>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</si>
  <si>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</si>
  <si>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</si>
  <si>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</si>
  <si>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</si>
  <si>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</si>
  <si>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</si>
  <si>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</si>
  <si>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</si>
  <si>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</si>
  <si>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</si>
  <si>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</si>
  <si>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</si>
  <si>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</si>
  <si>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</si>
  <si>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</si>
  <si>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</si>
  <si>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</si>
  <si>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</si>
  <si>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10.1</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</si>
  <si>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</si>
  <si>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</si>
  <si>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</si>
  <si>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</si>
  <si>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</si>
  <si>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</si>
  <si>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</si>
  <si>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</si>
  <si>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</si>
  <si>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</si>
  <si>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</si>
  <si>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</si>
  <si>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</si>
  <si>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</si>
  <si>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</si>
  <si>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</si>
  <si>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</si>
  <si>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</si>
  <si>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</si>
  <si>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</si>
  <si>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</si>
  <si>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</si>
  <si>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</si>
  <si>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</si>
  <si>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</si>
  <si>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</si>
  <si>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</si>
  <si>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</si>
  <si>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</si>
  <si>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</si>
  <si>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</si>
  <si>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</si>
  <si>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</si>
  <si>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</si>
  <si>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</si>
  <si>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</si>
  <si>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</si>
  <si>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</si>
  <si>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</si>
  <si>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</si>
  <si>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</si>
  <si>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</si>
  <si>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</si>
  <si>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</si>
  <si>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</si>
  <si>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</si>
  <si>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</si>
  <si>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</si>
  <si>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</si>
  <si>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</si>
  <si>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</si>
  <si>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</si>
  <si>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</si>
  <si>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</si>
  <si>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</si>
  <si>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</si>
  <si>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</si>
  <si>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</si>
  <si>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</si>
  <si>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</si>
  <si>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</si>
  <si>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</si>
  <si>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</si>
  <si>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</si>
  <si>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</si>
  <si>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</si>
  <si>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</si>
  <si>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</si>
  <si>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</si>
  <si>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</si>
  <si>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</si>
  <si>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</si>
  <si>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</si>
  <si>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</si>
  <si>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</si>
  <si>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</si>
  <si>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</si>
  <si>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</si>
  <si>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</si>
  <si>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</si>
  <si>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</si>
  <si>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</si>
  <si>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</si>
  <si>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</si>
  <si>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</si>
  <si>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</si>
  <si>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</si>
  <si>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</si>
  <si>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</si>
  <si>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</si>
  <si>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</si>
  <si>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</si>
  <si>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</si>
  <si>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</si>
  <si>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</si>
  <si>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</si>
  <si>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</si>
  <si>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</si>
  <si>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</si>
  <si>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</si>
  <si>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</si>
  <si>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</si>
  <si>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</si>
  <si>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</si>
  <si>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</si>
  <si>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</si>
  <si>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</si>
  <si>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</si>
  <si>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</si>
  <si>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</si>
  <si>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</si>
  <si>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</si>
  <si>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</si>
  <si>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</si>
  <si>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</si>
  <si>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</si>
  <si>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</si>
  <si>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</si>
  <si>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</si>
  <si>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</si>
  <si>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</si>
  <si>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</si>
  <si>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</si>
  <si>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</si>
  <si>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</si>
  <si>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</si>
  <si>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</si>
  <si>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</si>
  <si>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</si>
  <si>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</si>
  <si>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</si>
  <si>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</si>
  <si>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</si>
  <si>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</si>
  <si>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</si>
  <si>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</si>
  <si>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</si>
  <si>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</si>
  <si>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</si>
  <si>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</si>
  <si>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</si>
  <si>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</si>
  <si>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</si>
  <si>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</si>
  <si>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</si>
  <si>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</si>
  <si>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</si>
  <si>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</si>
  <si>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</si>
  <si>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</si>
  <si>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</si>
  <si>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</si>
  <si>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</si>
  <si>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</si>
  <si>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</si>
  <si>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</si>
  <si>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</si>
  <si>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</si>
  <si>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</si>
  <si>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</si>
  <si>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</si>
  <si>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</si>
  <si>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</si>
  <si>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</si>
  <si>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</si>
  <si>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</si>
  <si>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</si>
  <si>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</si>
  <si>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</si>
  <si>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</si>
  <si>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</si>
  <si>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</si>
  <si>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</si>
  <si>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</si>
  <si>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</si>
  <si>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</si>
  <si>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</si>
  <si>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</si>
  <si>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</si>
  <si>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</si>
  <si>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</si>
  <si>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</si>
  <si>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</si>
  <si>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</si>
  <si>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</si>
  <si>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</si>
  <si>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</si>
  <si>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</si>
  <si>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</si>
  <si>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</si>
  <si>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</si>
  <si>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</si>
  <si>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</si>
  <si>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</si>
  <si>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</si>
  <si>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</si>
  <si>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</si>
  <si>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</si>
  <si>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</si>
  <si>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</si>
  <si>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</si>
  <si>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</si>
  <si>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</si>
  <si>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</si>
  <si>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</si>
  <si>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</si>
  <si>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</si>
  <si>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</si>
  <si>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</si>
  <si>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</si>
  <si>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</si>
  <si>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</si>
  <si>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</si>
  <si>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</si>
  <si>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</si>
  <si>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</si>
  <si>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</si>
  <si>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</si>
  <si>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</si>
  <si>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</si>
  <si>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</si>
  <si>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</si>
  <si>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</si>
  <si>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</si>
  <si>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</si>
  <si>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</si>
  <si>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</si>
  <si>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</si>
  <si>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</si>
  <si>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</si>
  <si>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</si>
  <si>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</si>
  <si>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</si>
  <si>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</si>
  <si>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</si>
  <si>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</si>
  <si>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</si>
  <si>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</si>
  <si>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</si>
  <si>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</si>
  <si>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</si>
  <si>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</si>
  <si>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</si>
  <si>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</si>
  <si>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</si>
  <si>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</si>
  <si>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</si>
  <si>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</si>
  <si>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</si>
  <si>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15.1</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</si>
  <si>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</si>
  <si>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</si>
  <si>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</si>
  <si>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</si>
  <si>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</si>
  <si>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</si>
  <si>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</si>
  <si>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</si>
  <si>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</si>
  <si>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</si>
  <si>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</si>
  <si>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</si>
  <si>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</si>
  <si>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</si>
  <si>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</si>
  <si>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</si>
  <si>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</si>
  <si>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</si>
  <si>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</si>
  <si>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</si>
  <si>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</si>
  <si>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</si>
  <si>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</si>
  <si>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</si>
  <si>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</si>
  <si>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</si>
  <si>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</si>
  <si>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</si>
  <si>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</si>
  <si>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</si>
  <si>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</si>
  <si>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</si>
  <si>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</si>
  <si>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</si>
  <si>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</si>
  <si>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</si>
  <si>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</si>
  <si>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</si>
  <si>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</si>
  <si>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</si>
  <si>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</si>
  <si>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</si>
  <si>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</si>
  <si>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</si>
  <si>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</si>
  <si>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</si>
  <si>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</si>
  <si>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</si>
  <si>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</si>
  <si>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</si>
  <si>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</si>
  <si>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</si>
  <si>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</si>
  <si>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</si>
  <si>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</si>
  <si>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</si>
  <si>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</si>
  <si>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</si>
  <si>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</si>
  <si>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</si>
  <si>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</si>
  <si>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</si>
  <si>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</si>
  <si>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</si>
  <si>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</si>
  <si>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</si>
  <si>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</si>
  <si>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</si>
  <si>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</si>
  <si>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</si>
  <si>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</si>
  <si>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</si>
  <si>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</si>
  <si>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</si>
  <si>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</si>
  <si>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</si>
  <si>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</si>
  <si>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</si>
  <si>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</si>
  <si>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</si>
  <si>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</si>
  <si>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</si>
  <si>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</si>
  <si>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</si>
  <si>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</si>
  <si>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</si>
  <si>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</si>
  <si>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</si>
  <si>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</si>
  <si>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</si>
  <si>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</si>
  <si>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</si>
  <si>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</si>
  <si>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</si>
  <si>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</si>
  <si>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</si>
  <si>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</si>
  <si>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</si>
  <si>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</si>
  <si>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</si>
  <si>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</si>
  <si>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</si>
  <si>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</si>
  <si>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</si>
  <si>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</si>
  <si>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</si>
  <si>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</si>
  <si>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</si>
  <si>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</si>
  <si>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</si>
  <si>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</si>
  <si>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</si>
  <si>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</si>
  <si>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</si>
  <si>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</si>
  <si>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</si>
  <si>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</si>
  <si>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</si>
  <si>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</si>
  <si>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</si>
  <si>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</si>
  <si>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</si>
  <si>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</si>
  <si>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</si>
  <si>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</si>
  <si>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</si>
  <si>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</si>
  <si>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</si>
  <si>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</si>
  <si>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</si>
  <si>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</si>
  <si>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</si>
  <si>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</si>
  <si>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</si>
  <si>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</si>
  <si>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</si>
  <si>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</si>
  <si>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</si>
  <si>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</si>
  <si>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</si>
  <si>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</si>
  <si>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</si>
  <si>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</si>
  <si>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</si>
  <si>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</si>
  <si>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</si>
  <si>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</si>
  <si>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</si>
  <si>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</si>
  <si>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18.1</t>
  </si>
  <si>
    <t>18.2</t>
  </si>
  <si>
    <t>18.3</t>
  </si>
  <si>
    <t>18.4</t>
  </si>
  <si>
    <t>18.5</t>
  </si>
  <si>
    <t>18.6</t>
  </si>
  <si>
    <t>18.7</t>
  </si>
  <si>
    <t>18.8</t>
  </si>
  <si>
    <t>18.9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</si>
  <si>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</si>
  <si>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</si>
  <si>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</si>
  <si>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</si>
  <si>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</si>
  <si>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</si>
  <si>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</si>
  <si>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</si>
  <si>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</si>
  <si>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</si>
  <si>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</si>
  <si>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</si>
  <si>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</si>
  <si>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</si>
  <si>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</si>
  <si>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</si>
  <si>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</si>
  <si>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</si>
  <si>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</si>
  <si>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</si>
  <si>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</si>
  <si>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</si>
  <si>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</si>
  <si>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</si>
  <si>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</si>
  <si>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</si>
  <si>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</si>
  <si>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</si>
  <si>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</si>
  <si>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</si>
  <si>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</si>
  <si>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</si>
  <si>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</si>
  <si>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</si>
  <si>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</si>
  <si>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</si>
  <si>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</si>
  <si>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</si>
  <si>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</si>
  <si>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</si>
  <si>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</si>
  <si>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</si>
  <si>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</si>
  <si>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</si>
  <si>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</si>
  <si>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</si>
  <si>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</si>
  <si>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</si>
  <si>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</si>
  <si>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</si>
  <si>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</si>
  <si>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</si>
  <si>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</si>
  <si>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</si>
  <si>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</si>
  <si>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</si>
  <si>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</si>
  <si>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</si>
  <si>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</si>
  <si>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</si>
  <si>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</si>
  <si>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</si>
  <si>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</si>
  <si>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</si>
  <si>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</si>
  <si>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</si>
  <si>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</si>
  <si>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</si>
  <si>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</si>
  <si>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</si>
  <si>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</si>
  <si>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</si>
  <si>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</si>
  <si>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</si>
  <si>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</si>
  <si>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</si>
  <si>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</si>
  <si>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</si>
  <si>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</si>
  <si>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</si>
  <si>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</si>
  <si>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</si>
  <si>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</si>
  <si>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</si>
  <si>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</si>
  <si>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</si>
  <si>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</si>
  <si>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</si>
  <si>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</si>
  <si>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</si>
  <si>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</si>
  <si>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20.1</t>
  </si>
  <si>
    <t>20.2</t>
  </si>
  <si>
    <t>20.3</t>
  </si>
  <si>
    <t>20.4</t>
  </si>
  <si>
    <t>20.5</t>
  </si>
  <si>
    <t>20.6</t>
  </si>
  <si>
    <t>20.7</t>
  </si>
  <si>
    <t>20.8</t>
  </si>
  <si>
    <t>20.9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</si>
  <si>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</si>
  <si>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</si>
  <si>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</si>
  <si>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</si>
  <si>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</si>
  <si>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</si>
  <si>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</si>
  <si>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</si>
  <si>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</si>
  <si>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</si>
  <si>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</si>
  <si>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</si>
  <si>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</si>
  <si>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</si>
  <si>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</si>
  <si>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</si>
  <si>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</si>
  <si>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</si>
  <si>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</si>
  <si>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</si>
  <si>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</si>
  <si>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</si>
  <si>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</si>
  <si>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</si>
  <si>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</si>
  <si>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</si>
  <si>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</si>
  <si>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</si>
  <si>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</si>
  <si>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</si>
  <si>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</si>
  <si>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</si>
  <si>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</si>
  <si>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</si>
  <si>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</si>
  <si>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</si>
  <si>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</si>
  <si>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</si>
  <si>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</si>
  <si>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</si>
  <si>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</si>
  <si>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CRONOGRAMA FÍSICO-FINANCEIRO</t>
  </si>
  <si>
    <t>Valor(R$)</t>
  </si>
  <si>
    <t>% Item</t>
  </si>
  <si>
    <t>VALOR TOTAL MENSAL</t>
  </si>
  <si>
    <t>VALOR TOTAL ACUMULADO</t>
  </si>
  <si>
    <t>RESUMO DO ORÇAMENTO</t>
  </si>
  <si>
    <t>VALOR TOTAL DO ORÇAMENTO</t>
  </si>
  <si>
    <t>Tabela para Indexação de Índice de Reajustamento</t>
  </si>
  <si>
    <t>Unidade</t>
  </si>
  <si>
    <t>Custo Unitário (data-base) (R$)</t>
  </si>
  <si>
    <t>APENAS PARA EQUIP. SICRO</t>
  </si>
  <si>
    <t>Índice de Reajustamento</t>
  </si>
  <si>
    <t>Custo Unitário Reajustado (data Ii) (R$)</t>
  </si>
  <si>
    <t>Custo Unit. Produtivo
(data-base)</t>
  </si>
  <si>
    <t>Custo Unit. Improdutivo
(data-base)</t>
  </si>
  <si>
    <t>Descrição do Índice</t>
  </si>
  <si>
    <t>Io 
(data-base)</t>
  </si>
  <si>
    <t>Ii
(data reajuste)</t>
  </si>
  <si>
    <t>Custo Unit. Produtivo
(data Ii)</t>
  </si>
  <si>
    <t>Custo Unit. Improdutivo
(data Ii)</t>
  </si>
  <si>
    <t>CÓDIGO:</t>
  </si>
  <si>
    <t>CCU-01</t>
  </si>
  <si>
    <t>CCU-02</t>
  </si>
  <si>
    <t>CCU-03</t>
  </si>
  <si>
    <t>CCU-04</t>
  </si>
  <si>
    <t>CCU-05</t>
  </si>
  <si>
    <t>CCU-06</t>
  </si>
  <si>
    <t>CCU-07</t>
  </si>
  <si>
    <t>CCU-08</t>
  </si>
  <si>
    <t>CCU-09</t>
  </si>
  <si>
    <t>CCU-10</t>
  </si>
  <si>
    <t>CCU-11</t>
  </si>
  <si>
    <t>CCU-12</t>
  </si>
  <si>
    <t>CCU-13</t>
  </si>
  <si>
    <t>CCU-14</t>
  </si>
  <si>
    <t>CCU-18</t>
  </si>
  <si>
    <t>CCU-20</t>
  </si>
  <si>
    <t>DESCRIÇÃO DOS ÍNDICES</t>
  </si>
  <si>
    <t>TERRAPLENAGEM</t>
  </si>
  <si>
    <t>DEZ/2000=100</t>
  </si>
  <si>
    <t>OBRAS DE ARTE ESPECIAIS</t>
  </si>
  <si>
    <t>PAVIMENTAÇÃO</t>
  </si>
  <si>
    <t>CONSULTORIA ( Supervisão e Projetos)</t>
  </si>
  <si>
    <t>DRENAGEM</t>
  </si>
  <si>
    <t>SINALIZAÇÃO HORIZONTAL</t>
  </si>
  <si>
    <t>PAVIMENTOS CONCRETO CIMENTO PORTLAND</t>
  </si>
  <si>
    <t>CONSERVAÇÃO RODOVIÁRIA</t>
  </si>
  <si>
    <t>LIGANTES BETUMINOSOS</t>
  </si>
  <si>
    <t>OBRAS DE ARTE ESPECIAIS (Sem Aço)</t>
  </si>
  <si>
    <t>IGP - DI</t>
  </si>
  <si>
    <t>AGO/1994=100</t>
  </si>
  <si>
    <t>ÍNDICE NACIONAL DA CONSTRUÇÃO CIVIL</t>
  </si>
  <si>
    <t>VERGALHÕES E ARAMES DE AÇO CARBONO</t>
  </si>
  <si>
    <t>PRODUTOS SIDERÚRGICOS</t>
  </si>
  <si>
    <t>DEZ/2007=100</t>
  </si>
  <si>
    <t>PRODUTOS DE AÇO GALVANIZADO</t>
  </si>
  <si>
    <t>MAR/1999=100</t>
  </si>
  <si>
    <t>SINALIZAÇÃO VERTICAL</t>
  </si>
  <si>
    <t>MAI/2005=100</t>
  </si>
  <si>
    <t>ASFALTO DILUÍDO</t>
  </si>
  <si>
    <t>CIMENTO ASFÁLTICO PETRÓLEO (CAP 7 e 20)</t>
  </si>
  <si>
    <t>EMULSÕES (RR1C E RR2C)</t>
  </si>
  <si>
    <t>ADMINISTRAÇÃO LOCAL</t>
  </si>
  <si>
    <t>DEZ/2016=100</t>
  </si>
  <si>
    <t>MOBILIZAÇÃO E DESMOBILIZAÇÃO</t>
  </si>
  <si>
    <t>OBRAS COMPLEMENTARES E MEIO AMBIENTE</t>
  </si>
  <si>
    <t>ÍNDICE DE EMULSÃO ASFÁLTICA MODIFICADO</t>
  </si>
  <si>
    <t>Dez/2018=100</t>
  </si>
  <si>
    <t>ÍNDICE DE ASFALTO MODIFICADO POR POLÍMERO</t>
  </si>
  <si>
    <t>ÍNDICE DE EMULSÃO ASFÁLTICA DE IMPRIMAÇÃO</t>
  </si>
  <si>
    <t>ÍNDICE DE ASFALTO BORRACHA</t>
  </si>
  <si>
    <t>IPCA (NÚMERO ÍNDICE)</t>
  </si>
  <si>
    <t>https://www.ibge.gov.br/estatisticas/economicas/precos-e-custos/9256-indice-nacional-de-precos-ao-consumidor-amplo.html?=&amp;t=downloads</t>
  </si>
  <si>
    <t>M</t>
  </si>
  <si>
    <t>CHP</t>
  </si>
  <si>
    <t>CHI</t>
  </si>
  <si>
    <t>UN</t>
  </si>
  <si>
    <t>H</t>
  </si>
  <si>
    <t>KG</t>
  </si>
  <si>
    <t>M3</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</si>
  <si>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</si>
  <si>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</si>
  <si>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M2</t>
  </si>
  <si>
    <t>CJ</t>
  </si>
  <si>
    <t>L</t>
  </si>
  <si>
    <t>CENTO</t>
  </si>
  <si>
    <t>PAR</t>
  </si>
  <si>
    <t>MIL</t>
  </si>
  <si>
    <t>DRENO SUBSUPERFICIAL (SEÇÃO 0,40 X 0,40 M), COM TUBO DE PEAD CORRUGADO PERFURADO, DN 100 MM, ENCHIMENTO COM BRITA, ENVOLVIDO COM MANTA GEOTÊXTIL. AF_07/2021</t>
  </si>
  <si>
    <t>MES</t>
  </si>
  <si>
    <t>MEIO-FIO OU GUIA DE CONCRETO PRE-MOLDADO, TIPO CHAPEU PARA BOCA DE LOBO,  DIMENSOES *1,20* X 0,15 X 0,30 M</t>
  </si>
  <si>
    <t>JG</t>
  </si>
  <si>
    <t>ENCARREGADO GERAL COM ENCARGOS COMPLEMENTARES</t>
  </si>
  <si>
    <t>M3XKM</t>
  </si>
  <si>
    <t>CARGA, MANOBRA E DESCARGA DE SOLOS E MATERIAIS GRANULARES EM CAMINHÃO BASCULANTE 6 M³ - CARGA COM PÁ CARREGADEIRA (CAÇAMBA DE 1,7 A 2,8 M³ / 128 HP) E DESCARGA LIVRE (UNIDADE: M3). AF_07/2020</t>
  </si>
  <si>
    <t>LASTRO COM MATERIAL GRANULAR (PEDRA BRITADA N.1 E PEDRA BRITADA N.2), APLICADO EM PISOS OU LAJES SOBRE SOLO, ESPESSURA DE *10 CM*. AF_07/2019</t>
  </si>
  <si>
    <t>ARGILA, ARGILA VERMELHA OU ARGILA ARENOSA (RETIRADA NA JAZIDA, SEM TRANSPORTE)</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</si>
  <si>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</si>
  <si>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</si>
  <si>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</si>
  <si>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</si>
  <si>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TXKM</t>
  </si>
  <si>
    <t>T</t>
  </si>
  <si>
    <t>KGXKM</t>
  </si>
  <si>
    <t>UNXKM</t>
  </si>
  <si>
    <t>M2XKM</t>
  </si>
  <si>
    <t>LXKM</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</si>
  <si>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</si>
  <si>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</si>
  <si>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CARGA, MANOBRA E DESCARGA DE TUBOS DE CONCRETO, DN 400 MM, EM CAMINHÃO CARROCERIA COM GUINDAUTO (MUNCK) 11,7 TM. AF_07/2020</t>
  </si>
  <si>
    <t>CARGA, MANOBRA E DESCARGA DE TUBOS DE CONCRETO, DN 600 MM, EM CAMINHÃO CARROCERIA COM GUINDAUTO (MUNCK) 11,7 TM. AF_07/2020</t>
  </si>
  <si>
    <t>TÉCNICO EM SEGURANÇA DO TRABALHO COM ENCARGOS COMPLEMENTARES</t>
  </si>
  <si>
    <t xml:space="preserve">M2    </t>
  </si>
  <si>
    <t xml:space="preserve">UN    </t>
  </si>
  <si>
    <t>CR</t>
  </si>
  <si>
    <t xml:space="preserve">M     </t>
  </si>
  <si>
    <t xml:space="preserve">M3    </t>
  </si>
  <si>
    <t>M2XMES</t>
  </si>
  <si>
    <t>KWH</t>
  </si>
  <si>
    <t>KM</t>
  </si>
  <si>
    <t>HA</t>
  </si>
  <si>
    <t>FL</t>
  </si>
  <si>
    <t>SC</t>
  </si>
  <si>
    <t>Prefeitura Municipal de Porto Alegre</t>
  </si>
  <si>
    <t>Nº BM:</t>
  </si>
  <si>
    <t xml:space="preserve">Localização: </t>
  </si>
  <si>
    <t xml:space="preserve">Contrato nº </t>
  </si>
  <si>
    <t xml:space="preserve">Tomada de Preços n° </t>
  </si>
  <si>
    <t xml:space="preserve">Data emissão: </t>
  </si>
  <si>
    <t xml:space="preserve">Contratada: </t>
  </si>
  <si>
    <t>Representante:</t>
  </si>
  <si>
    <t>Discriminação dos serviços realizados</t>
  </si>
  <si>
    <t>Preço Unitário com BDI</t>
  </si>
  <si>
    <t>Preço Total</t>
  </si>
  <si>
    <t>Quantidade</t>
  </si>
  <si>
    <t>Financeiro</t>
  </si>
  <si>
    <t>MEDIÇÃO</t>
  </si>
  <si>
    <t>Previsto
(total obra)</t>
  </si>
  <si>
    <t>Medido no período</t>
  </si>
  <si>
    <t>Acumulado incluindo o período</t>
  </si>
  <si>
    <t>Previsto</t>
  </si>
  <si>
    <t>VALOR DA MEDIÇÃO COM  BDI  R$</t>
  </si>
  <si>
    <t>Engº XXXXXXX</t>
  </si>
  <si>
    <t>Representante Legal</t>
  </si>
  <si>
    <t>Matrícula: XXXXXX</t>
  </si>
  <si>
    <t>Secretário Municipal de XXXX</t>
  </si>
  <si>
    <t>CREA/RS XXXXXX</t>
  </si>
  <si>
    <t>Portaria nº XXXXX</t>
  </si>
  <si>
    <t>Modalidade</t>
  </si>
  <si>
    <t xml:space="preserve">N° </t>
  </si>
  <si>
    <t xml:space="preserve">Ano </t>
  </si>
  <si>
    <t>Descrição do Objeto</t>
  </si>
  <si>
    <t>Órgão</t>
  </si>
  <si>
    <t xml:space="preserve">CNPJ </t>
  </si>
  <si>
    <t>Tipo de Objeto</t>
  </si>
  <si>
    <t>Preço T. Estimado</t>
  </si>
  <si>
    <t>Atenção! Para incluir mais de 100 linhas de itens, selecione as células A113 a R113 e arraste as fórmulas para baixo, de acordo com o número de itens necessário.</t>
  </si>
  <si>
    <t>*Preenchimento obrigatório</t>
  </si>
  <si>
    <t>**Obrigatório só para Obras e Serviços de Engenharia</t>
  </si>
  <si>
    <t>***Obrigatório só para licitação composta por Lotes</t>
  </si>
  <si>
    <t>Nº  do Lote***</t>
  </si>
  <si>
    <t>N° Ordem</t>
  </si>
  <si>
    <t>Nº Item*</t>
  </si>
  <si>
    <t>Fonte de Referência**</t>
  </si>
  <si>
    <t>Código de Referência**</t>
  </si>
  <si>
    <t>Data de Referência**</t>
  </si>
  <si>
    <t>Descrição do item*</t>
  </si>
  <si>
    <t>Estimativa</t>
  </si>
  <si>
    <t>Família</t>
  </si>
  <si>
    <t>Subfamília</t>
  </si>
  <si>
    <t>Pr. Unit. Material</t>
  </si>
  <si>
    <t>Pr. Unit. Mão de obra</t>
  </si>
  <si>
    <t>Qtd.*</t>
  </si>
  <si>
    <t>Unid.*</t>
  </si>
  <si>
    <t>Preço unitário (R$)*</t>
  </si>
  <si>
    <t>% BDI**</t>
  </si>
  <si>
    <t>% Encargos Sociais**</t>
  </si>
  <si>
    <t>IDENTIFICAÇÃO</t>
  </si>
  <si>
    <t>Modalidade*</t>
  </si>
  <si>
    <t>N° *</t>
  </si>
  <si>
    <t>Ano *</t>
  </si>
  <si>
    <t xml:space="preserve">Órgão </t>
  </si>
  <si>
    <t>CNPJ *</t>
  </si>
  <si>
    <t>Tipo de Objeto*</t>
  </si>
  <si>
    <t>N° CENTRAL DE COMPRAS</t>
  </si>
  <si>
    <t>Preço Total Estimado</t>
  </si>
  <si>
    <t>Preço Total Proposto</t>
  </si>
  <si>
    <t>Qtd. Itens Orçamento</t>
  </si>
  <si>
    <t>Atenção! Para incluir mais de 50 lotes, selecione as células A62 a G62 e arraste as fórmulas para baixo, de acordo com o número de lotes necessário.</t>
  </si>
  <si>
    <t>*Campos de preenchimento obrigatório</t>
  </si>
  <si>
    <t>**Campos de preenchimento obrigatório para licitação composta por lotes</t>
  </si>
  <si>
    <t>Nº do lote**</t>
  </si>
  <si>
    <t>Descrição do Lote**</t>
  </si>
  <si>
    <t>Proposta</t>
  </si>
  <si>
    <t>Valor do lote (R$)</t>
  </si>
  <si>
    <t>PROPOSTA</t>
  </si>
  <si>
    <t>Licitante</t>
  </si>
  <si>
    <t>CNPJ*</t>
  </si>
  <si>
    <t>Atenção! Se existirem itens sem preço proposto, deixe a célula do preço unitário proposto em branco.</t>
  </si>
  <si>
    <t>Para incluir itens da proposta, selecione as células A13 a K13 e arraste para baixo, de acordo com o número de itens cadastrado na planilha Orçamento-base.</t>
  </si>
  <si>
    <t>Nº  do lote</t>
  </si>
  <si>
    <t>Nº Ordem</t>
  </si>
  <si>
    <t>Nº Item</t>
  </si>
  <si>
    <t>Descrição do item</t>
  </si>
  <si>
    <t>Qtd.</t>
  </si>
  <si>
    <t>Percentual de Desconto</t>
  </si>
  <si>
    <t>Unidades Planilha Auxiliar</t>
  </si>
  <si>
    <t>ADES</t>
  </si>
  <si>
    <t>AMP</t>
  </si>
  <si>
    <t>ANO</t>
  </si>
  <si>
    <t>BAND</t>
  </si>
  <si>
    <t>BAST</t>
  </si>
  <si>
    <t>BG</t>
  </si>
  <si>
    <t>BL</t>
  </si>
  <si>
    <t>BLD</t>
  </si>
  <si>
    <t>BLI</t>
  </si>
  <si>
    <t>BLS</t>
  </si>
  <si>
    <t>BOB</t>
  </si>
  <si>
    <t>BOMB</t>
  </si>
  <si>
    <t>BOT</t>
  </si>
  <si>
    <t>BRR</t>
  </si>
  <si>
    <t>CAP</t>
  </si>
  <si>
    <t>CARR</t>
  </si>
  <si>
    <t>CART</t>
  </si>
  <si>
    <t>CH</t>
  </si>
  <si>
    <t>CIL</t>
  </si>
  <si>
    <t>CM</t>
  </si>
  <si>
    <t>CMCOL</t>
  </si>
  <si>
    <t>CN</t>
  </si>
  <si>
    <t>COL</t>
  </si>
  <si>
    <t>COM</t>
  </si>
  <si>
    <t>CRG</t>
  </si>
  <si>
    <t>CX</t>
  </si>
  <si>
    <t>DIA</t>
  </si>
  <si>
    <t>DOSE</t>
  </si>
  <si>
    <t>DRG</t>
  </si>
  <si>
    <t>DZ</t>
  </si>
  <si>
    <t>EIXO</t>
  </si>
  <si>
    <t>EMB</t>
  </si>
  <si>
    <t>ENV</t>
  </si>
  <si>
    <t>ES</t>
  </si>
  <si>
    <t>FA</t>
  </si>
  <si>
    <t>FD</t>
  </si>
  <si>
    <t>FITA</t>
  </si>
  <si>
    <t>FLAC</t>
  </si>
  <si>
    <t>FR</t>
  </si>
  <si>
    <t>FX</t>
  </si>
  <si>
    <t>FXMES</t>
  </si>
  <si>
    <t>G</t>
  </si>
  <si>
    <t>GAL</t>
  </si>
  <si>
    <t>GFA</t>
  </si>
  <si>
    <t>KCAL</t>
  </si>
  <si>
    <t>KIT</t>
  </si>
  <si>
    <t>KM2</t>
  </si>
  <si>
    <t>KMROD</t>
  </si>
  <si>
    <t>KWP</t>
  </si>
  <si>
    <t>LB</t>
  </si>
  <si>
    <t>LDIL</t>
  </si>
  <si>
    <t>LT</t>
  </si>
  <si>
    <t>MB</t>
  </si>
  <si>
    <t>MC</t>
  </si>
  <si>
    <t>MD</t>
  </si>
  <si>
    <t>MG</t>
  </si>
  <si>
    <t>MIN</t>
  </si>
  <si>
    <t>ML</t>
  </si>
  <si>
    <t>MOL</t>
  </si>
  <si>
    <t>MXMES</t>
  </si>
  <si>
    <t>MWH</t>
  </si>
  <si>
    <t>NOV</t>
  </si>
  <si>
    <t>PAC</t>
  </si>
  <si>
    <t>PAS</t>
  </si>
  <si>
    <t>PC</t>
  </si>
  <si>
    <t>PF</t>
  </si>
  <si>
    <t>PG</t>
  </si>
  <si>
    <t>POS</t>
  </si>
  <si>
    <t>POT</t>
  </si>
  <si>
    <t>PT</t>
  </si>
  <si>
    <t>RD</t>
  </si>
  <si>
    <t>REF</t>
  </si>
  <si>
    <t>RL</t>
  </si>
  <si>
    <t>RLT</t>
  </si>
  <si>
    <t>RM</t>
  </si>
  <si>
    <t>SCH</t>
  </si>
  <si>
    <t>SECAO</t>
  </si>
  <si>
    <t>SEM</t>
  </si>
  <si>
    <t>SEMAN</t>
  </si>
  <si>
    <t>SER</t>
  </si>
  <si>
    <t>SUP</t>
  </si>
  <si>
    <t>TB</t>
  </si>
  <si>
    <t>TBT</t>
  </si>
  <si>
    <t>TIRA</t>
  </si>
  <si>
    <t>TL</t>
  </si>
  <si>
    <t>TM</t>
  </si>
  <si>
    <t>TO</t>
  </si>
  <si>
    <t>TRN</t>
  </si>
  <si>
    <t>TST</t>
  </si>
  <si>
    <t>TX</t>
  </si>
  <si>
    <t>UST</t>
  </si>
  <si>
    <t>VD</t>
  </si>
  <si>
    <t>VG</t>
  </si>
  <si>
    <t>Percentual de mão de obra em relação ao valor total (Ordem de Serviço nº 03/2021)</t>
  </si>
  <si>
    <t>Equipamento</t>
  </si>
  <si>
    <t>Preço total</t>
  </si>
  <si>
    <t>Preço unit.</t>
  </si>
  <si>
    <t>TCPO</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</si>
  <si>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</si>
  <si>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RETROESCAV. (0,26 M3), LARG. DE 0,8 M A 1,5 M, EM SOLO DE 1A CATEGORIA, EM LOCAIS COM ALTO NÍVEL DE INTERFERÊNCIA. AF_02/2021</t>
  </si>
  <si>
    <t>Período / referência:  XX/XX/XXXX a XX/XX/XXXX</t>
  </si>
  <si>
    <t>UN.DIA</t>
  </si>
  <si>
    <t>TUBO DE CONCRETO SIMPLES PARA AGUAS PLUVIAIS, CLASSE PS2, COM ENCAIXE PONTA E BOLSA, DIAMETRO NOMINAL DE 600 MM</t>
  </si>
  <si>
    <t>COMPOSICAO_PROPRIA</t>
  </si>
  <si>
    <t>Pr. Unit. Equipamento</t>
  </si>
  <si>
    <t>BDI Desonerado</t>
  </si>
  <si>
    <t>BDI Não desonerado</t>
  </si>
  <si>
    <t>SICFER</t>
  </si>
  <si>
    <t>LINKS ÚTEIS</t>
  </si>
  <si>
    <t>UNXMES</t>
  </si>
  <si>
    <r>
      <rPr>
        <b/>
        <u/>
        <sz val="10"/>
        <color theme="1"/>
        <rFont val="Arial"/>
        <family val="2"/>
      </rPr>
      <t>Atenção:</t>
    </r>
    <r>
      <rPr>
        <sz val="10"/>
        <color theme="1"/>
        <rFont val="Arial"/>
        <family val="2"/>
      </rPr>
      <t xml:space="preserve">
Caso nessa coluna esteja escrito "ERRO", a quantidade medida acumulada está maior que a quantidade prevista em contrato.</t>
    </r>
  </si>
  <si>
    <t>2 - O BDI utilizado deverá respeitar o percentual máximo e diretrizes definidas pelo Decreto nº 19.224/ 2015, bem como o BDI diferenciado para o fornecimento de materiais e/ou equipamentos de natureza específica, que possam ser fornecidos por empresas com especialidades próprias e diversas da empresa a ser contratada;
3 - Foi utilizada fórmula arred em duas casas decimais para o preço total.</t>
  </si>
  <si>
    <t>ATENÇÃO</t>
  </si>
  <si>
    <t>1 - Preencher com dados do responsável técnico pela elaboração do orçamento;
2 - Caso se tratar de licitante, preencher com dados do responsável técnico da empresa;
3 - Não excluir linhas das abas Orçamento N_DESON. ou Orçamento DESON., apenas ocultar;
4 - Utilizar fontes de referência e unidades pré-estabelecidas em lista suspensa desta tabela;
5 - Ocultar abas que não serão utilizadas no orçamento. (por exemplo: caso o menor valor seja não desoneado, há necessidade de ocultar todas as abas desoneradas).</t>
  </si>
  <si>
    <t>DNIT CONSULTORIA</t>
  </si>
  <si>
    <t>21.1</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</si>
  <si>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</si>
  <si>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</si>
  <si>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</si>
  <si>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</si>
  <si>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</si>
  <si>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</si>
  <si>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</si>
  <si>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</si>
  <si>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</si>
  <si>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</si>
  <si>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</si>
  <si>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</si>
  <si>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</si>
  <si>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</si>
  <si>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</si>
  <si>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</si>
  <si>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</si>
  <si>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</si>
  <si>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</si>
  <si>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</si>
  <si>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</si>
  <si>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</si>
  <si>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</si>
  <si>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</si>
  <si>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</si>
  <si>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</si>
  <si>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</si>
  <si>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</si>
  <si>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</si>
  <si>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</si>
  <si>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</si>
  <si>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</si>
  <si>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</si>
  <si>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</si>
  <si>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</si>
  <si>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</si>
  <si>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</si>
  <si>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</si>
  <si>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</si>
  <si>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</si>
  <si>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</si>
  <si>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</si>
  <si>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</si>
  <si>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</si>
  <si>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</si>
  <si>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</si>
  <si>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</si>
  <si>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</si>
  <si>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</si>
  <si>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</si>
  <si>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</si>
  <si>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</si>
  <si>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</si>
  <si>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</si>
  <si>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</si>
  <si>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</si>
  <si>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</si>
  <si>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</si>
  <si>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</si>
  <si>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</si>
  <si>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</si>
  <si>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</si>
  <si>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</si>
  <si>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</si>
  <si>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</si>
  <si>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</si>
  <si>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</si>
  <si>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</si>
  <si>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</si>
  <si>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</si>
  <si>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</si>
  <si>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</si>
  <si>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</si>
  <si>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</si>
  <si>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</si>
  <si>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</si>
  <si>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</si>
  <si>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</si>
  <si>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</si>
  <si>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</si>
  <si>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</si>
  <si>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</si>
  <si>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</si>
  <si>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</si>
  <si>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</si>
  <si>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</si>
  <si>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</si>
  <si>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</si>
  <si>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</si>
  <si>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</si>
  <si>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</si>
  <si>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</si>
  <si>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</si>
  <si>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</si>
  <si>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</si>
  <si>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</si>
  <si>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</si>
  <si>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</si>
  <si>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</si>
  <si>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</si>
  <si>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</si>
  <si>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</si>
  <si>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</si>
  <si>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</si>
  <si>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</si>
  <si>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</si>
  <si>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</si>
  <si>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</si>
  <si>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</si>
  <si>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</si>
  <si>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</si>
  <si>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</si>
  <si>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</si>
  <si>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</si>
  <si>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</si>
  <si>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</si>
  <si>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</si>
  <si>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</si>
  <si>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</si>
  <si>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</si>
  <si>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</si>
  <si>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</si>
  <si>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</si>
  <si>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</si>
  <si>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</si>
  <si>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</si>
  <si>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</si>
  <si>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</si>
  <si>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</si>
  <si>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</si>
  <si>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</si>
  <si>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</si>
  <si>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</si>
  <si>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</si>
  <si>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</si>
  <si>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</si>
  <si>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</si>
  <si>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</si>
  <si>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</si>
  <si>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</si>
  <si>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</si>
  <si>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</si>
  <si>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</si>
  <si>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</si>
  <si>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</si>
  <si>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</si>
  <si>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</si>
  <si>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</si>
  <si>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</si>
  <si>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24.1</t>
  </si>
  <si>
    <t>24.2</t>
  </si>
  <si>
    <t>24.3</t>
  </si>
  <si>
    <t>24.4</t>
  </si>
  <si>
    <t>24.5</t>
  </si>
  <si>
    <t>24.6</t>
  </si>
  <si>
    <t>24.7</t>
  </si>
  <si>
    <t>24.8</t>
  </si>
  <si>
    <t>24.9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</si>
  <si>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</si>
  <si>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</si>
  <si>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</si>
  <si>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</si>
  <si>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</si>
  <si>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</si>
  <si>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</si>
  <si>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</si>
  <si>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</si>
  <si>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</si>
  <si>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</si>
  <si>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</si>
  <si>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</si>
  <si>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</si>
  <si>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</si>
  <si>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</si>
  <si>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</si>
  <si>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</si>
  <si>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</si>
  <si>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</si>
  <si>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</si>
  <si>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</si>
  <si>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</si>
  <si>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</si>
  <si>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</si>
  <si>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</si>
  <si>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</si>
  <si>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</si>
  <si>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</si>
  <si>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</si>
  <si>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</si>
  <si>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</si>
  <si>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</si>
  <si>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</si>
  <si>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</si>
  <si>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</si>
  <si>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</si>
  <si>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</si>
  <si>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</si>
  <si>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</si>
  <si>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</si>
  <si>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</si>
  <si>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</si>
  <si>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</si>
  <si>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</si>
  <si>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</si>
  <si>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</si>
  <si>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</si>
  <si>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</si>
  <si>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</si>
  <si>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</si>
  <si>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</si>
  <si>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</si>
  <si>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</si>
  <si>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</si>
  <si>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</si>
  <si>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</si>
  <si>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</si>
  <si>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</si>
  <si>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</si>
  <si>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</si>
  <si>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</si>
  <si>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</si>
  <si>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</si>
  <si>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</si>
  <si>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</si>
  <si>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</si>
  <si>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</si>
  <si>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</si>
  <si>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</si>
  <si>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</si>
  <si>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</si>
  <si>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</si>
  <si>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</si>
  <si>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</si>
  <si>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</si>
  <si>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</si>
  <si>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</si>
  <si>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</si>
  <si>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</si>
  <si>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</si>
  <si>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</si>
  <si>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</si>
  <si>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</si>
  <si>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</si>
  <si>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</si>
  <si>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</si>
  <si>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</si>
  <si>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</si>
  <si>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</si>
  <si>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</si>
  <si>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26.1</t>
  </si>
  <si>
    <t>26.2</t>
  </si>
  <si>
    <t>26.3</t>
  </si>
  <si>
    <t>26.4</t>
  </si>
  <si>
    <t>26.5</t>
  </si>
  <si>
    <t>26.6</t>
  </si>
  <si>
    <t>26.7</t>
  </si>
  <si>
    <t>26.8</t>
  </si>
  <si>
    <t>26.9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</si>
  <si>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</si>
  <si>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</si>
  <si>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</si>
  <si>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</si>
  <si>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</si>
  <si>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</si>
  <si>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</si>
  <si>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</si>
  <si>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</si>
  <si>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</si>
  <si>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</si>
  <si>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</si>
  <si>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</si>
  <si>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</si>
  <si>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</si>
  <si>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</si>
  <si>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</si>
  <si>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</si>
  <si>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</si>
  <si>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</si>
  <si>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</si>
  <si>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</si>
  <si>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</si>
  <si>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</si>
  <si>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</si>
  <si>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</si>
  <si>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</si>
  <si>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</si>
  <si>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</si>
  <si>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</si>
  <si>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</si>
  <si>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</si>
  <si>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</si>
  <si>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</si>
  <si>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</si>
  <si>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</si>
  <si>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</si>
  <si>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</si>
  <si>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</si>
  <si>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</si>
  <si>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</si>
  <si>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27.1</t>
  </si>
  <si>
    <t>27.2</t>
  </si>
  <si>
    <t>27.3</t>
  </si>
  <si>
    <t>27.4</t>
  </si>
  <si>
    <t>27.5</t>
  </si>
  <si>
    <t>27.6</t>
  </si>
  <si>
    <t>27.7</t>
  </si>
  <si>
    <t>27.8</t>
  </si>
  <si>
    <t>27.9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</si>
  <si>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</si>
  <si>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</si>
  <si>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</si>
  <si>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</si>
  <si>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</si>
  <si>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</si>
  <si>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</si>
  <si>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</si>
  <si>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</si>
  <si>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</si>
  <si>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</si>
  <si>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</si>
  <si>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</si>
  <si>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</si>
  <si>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</si>
  <si>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</si>
  <si>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</si>
  <si>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</si>
  <si>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</si>
  <si>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</si>
  <si>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</si>
  <si>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</si>
  <si>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</si>
  <si>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</si>
  <si>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</si>
  <si>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</si>
  <si>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</si>
  <si>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</si>
  <si>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</si>
  <si>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</si>
  <si>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</si>
  <si>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</si>
  <si>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</si>
  <si>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</si>
  <si>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</si>
  <si>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</si>
  <si>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</si>
  <si>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</si>
  <si>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</si>
  <si>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</si>
  <si>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</si>
  <si>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28.1</t>
  </si>
  <si>
    <t>28.2</t>
  </si>
  <si>
    <t>28.3</t>
  </si>
  <si>
    <t>28.4</t>
  </si>
  <si>
    <t>28.5</t>
  </si>
  <si>
    <t>28.6</t>
  </si>
  <si>
    <t>28.7</t>
  </si>
  <si>
    <t>28.8</t>
  </si>
  <si>
    <t>28.9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</si>
  <si>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</si>
  <si>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</si>
  <si>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</si>
  <si>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</si>
  <si>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</si>
  <si>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</si>
  <si>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</si>
  <si>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</si>
  <si>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</si>
  <si>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</si>
  <si>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</si>
  <si>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</si>
  <si>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</si>
  <si>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</si>
  <si>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</si>
  <si>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</si>
  <si>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</si>
  <si>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</si>
  <si>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</si>
  <si>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</si>
  <si>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</si>
  <si>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</si>
  <si>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</si>
  <si>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</si>
  <si>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</si>
  <si>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</si>
  <si>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</si>
  <si>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</si>
  <si>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</si>
  <si>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</si>
  <si>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</si>
  <si>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</si>
  <si>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</si>
  <si>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</si>
  <si>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</si>
  <si>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</si>
  <si>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</si>
  <si>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</si>
  <si>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</si>
  <si>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</si>
  <si>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</si>
  <si>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29.1</t>
  </si>
  <si>
    <t>29.2</t>
  </si>
  <si>
    <t>29.3</t>
  </si>
  <si>
    <t>29.4</t>
  </si>
  <si>
    <t>29.5</t>
  </si>
  <si>
    <t>29.6</t>
  </si>
  <si>
    <t>29.7</t>
  </si>
  <si>
    <t>29.8</t>
  </si>
  <si>
    <t>29.9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</si>
  <si>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</si>
  <si>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</si>
  <si>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</si>
  <si>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</si>
  <si>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</si>
  <si>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</si>
  <si>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</si>
  <si>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</si>
  <si>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</si>
  <si>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</si>
  <si>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</si>
  <si>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</si>
  <si>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</si>
  <si>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</si>
  <si>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</si>
  <si>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</si>
  <si>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</si>
  <si>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</si>
  <si>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</si>
  <si>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</si>
  <si>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</si>
  <si>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</si>
  <si>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</si>
  <si>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</si>
  <si>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</si>
  <si>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</si>
  <si>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</si>
  <si>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</si>
  <si>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</si>
  <si>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</si>
  <si>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</si>
  <si>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</si>
  <si>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</si>
  <si>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</si>
  <si>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</si>
  <si>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</si>
  <si>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</si>
  <si>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</si>
  <si>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</si>
  <si>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</si>
  <si>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</si>
  <si>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30.1</t>
  </si>
  <si>
    <t>30.2</t>
  </si>
  <si>
    <t>30.3</t>
  </si>
  <si>
    <t>30.4</t>
  </si>
  <si>
    <t>30.5</t>
  </si>
  <si>
    <t>30.6</t>
  </si>
  <si>
    <t>30.7</t>
  </si>
  <si>
    <t>30.8</t>
  </si>
  <si>
    <t>30.9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</si>
  <si>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</si>
  <si>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</si>
  <si>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</si>
  <si>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</si>
  <si>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</si>
  <si>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</si>
  <si>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</si>
  <si>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</si>
  <si>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</si>
  <si>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</si>
  <si>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</si>
  <si>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</si>
  <si>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</si>
  <si>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</si>
  <si>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</si>
  <si>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</si>
  <si>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</si>
  <si>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</si>
  <si>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</si>
  <si>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</si>
  <si>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</si>
  <si>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</si>
  <si>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</si>
  <si>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</si>
  <si>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</si>
  <si>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</si>
  <si>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</si>
  <si>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</si>
  <si>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</si>
  <si>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</si>
  <si>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</si>
  <si>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</si>
  <si>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</si>
  <si>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</si>
  <si>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</si>
  <si>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</si>
  <si>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</si>
  <si>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</si>
  <si>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</si>
  <si>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</si>
  <si>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</si>
  <si>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r>
      <rPr>
        <b/>
        <u/>
        <sz val="10"/>
        <color theme="1"/>
        <rFont val="Arial"/>
        <family val="2"/>
      </rPr>
      <t>Regras oara utilização:</t>
    </r>
    <r>
      <rPr>
        <sz val="10"/>
        <color theme="1"/>
        <rFont val="Arial"/>
        <family val="2"/>
      </rPr>
      <t xml:space="preserve">
1) digite na célula "G3" o número do boletim de medição;
2) digite nas colunas M, N, O, P, Q e R as quantidades a serem medidas em cada período;
3) a planilha irá calcular o medido no período de acordo com o número da medição informada na célula "G3";
4) com o andamento das medições, a planilha somará o acumulado executado nas medições anteriores de forma automática;
5) para as próximas medições, copie a aba, alterando o número da respectiva medição.</t>
    </r>
  </si>
  <si>
    <t>DADOS DA EMPRESA/PROPOSTA</t>
  </si>
  <si>
    <t>Modalidade:</t>
  </si>
  <si>
    <t>Número:</t>
  </si>
  <si>
    <t>Ano:</t>
  </si>
  <si>
    <t>Número da Proposta</t>
  </si>
  <si>
    <t>RAZÃO SOCIAL:</t>
  </si>
  <si>
    <t>Data Proposta:</t>
  </si>
  <si>
    <t>Matrícula</t>
  </si>
  <si>
    <t>preencher o número da matrícula somente se for servidor da PMPA</t>
  </si>
  <si>
    <t xml:space="preserve">LICITANTE: </t>
  </si>
  <si>
    <t>RG:</t>
  </si>
  <si>
    <t>CPF:</t>
  </si>
  <si>
    <t>Concorrência</t>
  </si>
  <si>
    <t>Pregão Eletrônico</t>
  </si>
  <si>
    <t>Tomada de Preços</t>
  </si>
  <si>
    <t>Data da Proposta:</t>
  </si>
  <si>
    <t>Número da Proposta:</t>
  </si>
  <si>
    <t>UTILIZAR FÓRMULA PARA QUANDO O ITEM FOR CCU</t>
  </si>
  <si>
    <t>ocultar as linhas antes de encaminhar para elaboração do edital</t>
  </si>
  <si>
    <t>CARGA, MANOBRA E DESCARGA DE MATERIAIS, EM CAMINHÃO CARROCERIA COM GUINDAUTO (MUNCK) 11,7 TM.</t>
  </si>
  <si>
    <t>COT-04</t>
  </si>
  <si>
    <t>SERVIÇO DE DEPOSIÇÃO DE SOLOS NA CENTRAL DE TRIAGEM E ATERRO DE RESÍDUOS SÓLIDOS DA CONSTRUÇÃO CIVIL OU SOLOS (RCC - CLASSE A OU IIB: COM MISTURA DE MATERIAIS INSERVIVEIS, COMO SOLO ORGÂNICO, VARRIÇÃO, ENTRE OUTROS)</t>
  </si>
  <si>
    <t>ESPALHAMENTO BOTA-FORA (DAER)</t>
  </si>
  <si>
    <t>ASSENTAMENTO DE TUBO DE CONCRETO PARA REDES COLETORAS DE ÁGUAS PLUVIAIS, DIÂMETRO DE 400 MM, JUNTA RÍGIDA, INSTALADO EM LOCAL COM ALTO NÍVEL DE INTERFERÊNCIA</t>
  </si>
  <si>
    <t>ASSENTAMENTOS DE TUBO DE CONCRETO PARA REDES COLETORAS DE ÁGUAS PLUVIAIS, DIÂMETRO DE 400 MM, JUNTA RÍGIDA, INSTALADO EM LOCAL COM BAIXO NÍVEL DE INTERFERÊNCIAS</t>
  </si>
  <si>
    <t>ASSENTAMENTO DE TUBO DE CONCRETO PARA REDES COLETORAS DE ÁGUAS PLUVIAIS, DIÂMETRO DE 600 MM, JUNTA RÍGIDA, INSTALADO EM LOCAL COM ALTO NÍVEL DE INTERFERÊNCIAS</t>
  </si>
  <si>
    <t>ASSENTAMENTO DE TUBO DE CONCRETO PARA REDES COLETORAS DE ÁGUAS PLUVIAIS, DIÂMETRO DE 600 MM, JUNTA RÍGIDA, INSTALADO EM LOCAL COM BAIXO NÍVEL DE INTERFERÊNCIAS</t>
  </si>
  <si>
    <t>BOCAS DE LOBO</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</si>
  <si>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</si>
  <si>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</si>
  <si>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</si>
  <si>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</si>
  <si>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</si>
  <si>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</si>
  <si>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</si>
  <si>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</si>
  <si>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</si>
  <si>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</si>
  <si>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</si>
  <si>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</si>
  <si>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</si>
  <si>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</si>
  <si>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</si>
  <si>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</si>
  <si>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</si>
  <si>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</si>
  <si>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</si>
  <si>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</si>
  <si>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</si>
  <si>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</si>
  <si>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</si>
  <si>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</si>
  <si>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</si>
  <si>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</si>
  <si>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</si>
  <si>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2.2.1</t>
  </si>
  <si>
    <t>2.2.2</t>
  </si>
  <si>
    <t>2.2.3</t>
  </si>
  <si>
    <t>2.2.4</t>
  </si>
  <si>
    <t>2.2.5</t>
  </si>
  <si>
    <t>2.2.6</t>
  </si>
  <si>
    <t>2.2.7</t>
  </si>
  <si>
    <t>2.2.8</t>
  </si>
  <si>
    <t>2.2.9</t>
  </si>
  <si>
    <t>2.2.10</t>
  </si>
  <si>
    <t>2.2.11</t>
  </si>
  <si>
    <t>CAIXA PARA BOCA DE LOBO SIMPLES RETANGULAR, EM ALVENARIA COM TIJOLOS CERÂMICOS MACIÇOS, DIMENSÕES INTERNAS: 0,6X1X1,2 M (SEM FORNECIMENTO GUIA)</t>
  </si>
  <si>
    <t>POÇOS DE VISITA</t>
  </si>
  <si>
    <t>2.3.1</t>
  </si>
  <si>
    <t>2.3.2</t>
  </si>
  <si>
    <t>2.3.3</t>
  </si>
  <si>
    <t>2.3.4</t>
  </si>
  <si>
    <t>2.3.5</t>
  </si>
  <si>
    <t>2.3.6</t>
  </si>
  <si>
    <t>PAREDE DE ALVENARIA DE PEDRA ARGAMASSADA</t>
  </si>
  <si>
    <t>3.2.1</t>
  </si>
  <si>
    <t>3.2.2</t>
  </si>
  <si>
    <t>3.2.3</t>
  </si>
  <si>
    <t>3.2.4</t>
  </si>
  <si>
    <t>3.2.5</t>
  </si>
  <si>
    <t>3.2.6</t>
  </si>
  <si>
    <t>3.2.7</t>
  </si>
  <si>
    <t>3.2.8</t>
  </si>
  <si>
    <t>PLACAS SINALIZAÇÃO OBRA 50X50CM</t>
  </si>
  <si>
    <t>PLACAS SINALIZAÇÃO OBRA 100X60CM</t>
  </si>
  <si>
    <t>ISOLAMENTO DE OBRA VIÁRIA COM TELA PLÁSTICA, COR LARANJA, FIXADA EM ESTRUTURA DE MADEIRA (SARRAFO 2,5X5,0 CM)</t>
  </si>
  <si>
    <t>CAVALETE DE MADEIRA (PADRÃO EPTC), REUTILIZAÇÃO 10 VEZES</t>
  </si>
  <si>
    <t>CONE PLÁSTICO PARA CANALIZAÇÃO DE TRÂNSITO - UTILIZAÇÃO DE 150 CICLOS - FORNECIMENTO, 01 IMPLANTAÇÃO E 01 RETIRADA DIÁRIA (SICRO)</t>
  </si>
  <si>
    <t>BALIZADOR CÔNICO REFLETIVO EM POLIETILENO SEMIFLEXÍVEL DE 114 X 11 X 40 CM - UTILIZAÇÃO DE 150 CICLOS - FORNECIMENTO, 01 IMPLANTAÇÃO E 01 RETIRADA DIÁRIA (SICRO)</t>
  </si>
  <si>
    <t>LUZ DE ADVERTÊNCIA E BATERIA PARA DISPOSITIVOS DE SINALIZAÇÃO - UTILIZAÇÃO DE 200 CICLOS - FORNECIMENTO, 01 IMPLANTAÇÃO E 01 RETIRADA DIÁRIA (SICRO)</t>
  </si>
  <si>
    <t>SINALIZADOR DIRECIONAL MÓVEL, LED, COM BANCO FOTOVOLTAICO DE ENERGIA E MONTADO EM CHASSI COM ENGATE (SICRO)</t>
  </si>
  <si>
    <t>3.3.1</t>
  </si>
  <si>
    <t>3.3.2</t>
  </si>
  <si>
    <t>3.3.3</t>
  </si>
  <si>
    <t>ADMINISTRAÇÃO LOCAL, INCLUINDO EQUIPE E VEÍCULOS</t>
  </si>
  <si>
    <t>COT-02</t>
  </si>
  <si>
    <t>PLANO INTERNET 15GB</t>
  </si>
  <si>
    <t>COT-03</t>
  </si>
  <si>
    <t>BANHEIRO QUÍMICO</t>
  </si>
  <si>
    <t>Subtotal SERVIÇOS COMPLEMENTARES</t>
  </si>
  <si>
    <t>COT-01</t>
  </si>
  <si>
    <t>1.51</t>
  </si>
  <si>
    <t>INSTALAÇÕES PROVISÓRIAS</t>
  </si>
  <si>
    <t>ALUGUEL DE BANHEIRO QUÍMICO - COM LIMPEZAS DIÁRIAS</t>
  </si>
  <si>
    <t>PLACA DE OBRA (PARA CONSTRUCAO CIVIL) EM CHAPA GALVANIZADA *N. 22*, ADESIVADA, DE *2,4 X 1,2* M (SEM POSTES PARA FIXACAO)</t>
  </si>
  <si>
    <t>EXECUÇÃO DE ESCRITÓRIO EM CANTEIRO DE OBRA EM CHAPA DE MADEIRA COMPENSADA, NÃO INCLUSO MOBILIÁRIO E EQUIPAMENTOS. AF_02/2016</t>
  </si>
  <si>
    <t>LIMPEZA MANUAL DE VEGETAÇÃO EM TERRENO COM ENXADA.AF_05/2018</t>
  </si>
  <si>
    <t>SERVIÇOS INICIAIS - INSTALAÇÃO DA OBRA</t>
  </si>
  <si>
    <t>TAPUME COM COMPENSADO DE MADEIRA. AF_05/2018</t>
  </si>
  <si>
    <t>LOCACAO DE ANDAIME METALICO TUBULAR DE ENCAIXE, TIPO DE TORRE, COM LARGURA DE 1 ATE 1,5 M E ALTURA DE *1,00* M (INCLUSO SAPATAS FIXAS OU RODIZIOS)</t>
  </si>
  <si>
    <t xml:space="preserve">MXMES </t>
  </si>
  <si>
    <t>MONTAGEM E DESMONTAGEM DE ANDAIME TUBULAR TIPO TORRE (EXCLUSIVE ANDAIME E LIMPEZA). AF_11/2017</t>
  </si>
  <si>
    <t>PLATAFORMA ELEVATÓRIA</t>
  </si>
  <si>
    <t>OPERADOR DE MÁQUINAS E EQUIPAMENTOS COM ENCARGOS COMPLEMENTARES</t>
  </si>
  <si>
    <t>GINÁSIO</t>
  </si>
  <si>
    <t>PASSEIOS</t>
  </si>
  <si>
    <t>EXECUÇÃO DE PÁTIO/ESTACIONAMENTO EM PISO INTERTRAVADO, COM BLOCO RETANGULAR COR NATURAL DE 20 X 10 CM, ESPESSURA 6 CM. AF_12/2015</t>
  </si>
  <si>
    <t>PREPARO DO PISO CIMENTADO PARA PINTURA - LIXAMENTO E LIMPEZA. AF_05/2021</t>
  </si>
  <si>
    <t>PINTURA DE PISO COM TINTA ACRÍLICA, APLICAÇÃO MANUAL, 2 DEMÃOS, INCLUSO FUNDO PREPARADOR. AF_05/2021</t>
  </si>
  <si>
    <t>CORRIMÃO SIMPLES, DIÂMETRO EXTERNO = 1 1/2", EM ALUMÍNIO. AF_04/2019_P</t>
  </si>
  <si>
    <t>QUADRAS POLIESPORTIVAS</t>
  </si>
  <si>
    <t>DEMOLIÇÃO DE LAJES, DE FORMA MECANIZADA COM MARTELETE, SEM REAPROVEITAMENTO. AF_12/2017</t>
  </si>
  <si>
    <t>REMOÇÃO DE PLACAS E PILARETES DE CONCRETO, DE FORMA MANUAL, SEM REAPROVEITAMENTO. AF_12/2017</t>
  </si>
  <si>
    <t>DEMOLIÇÃO DE TELAMENTO H=5,50M</t>
  </si>
  <si>
    <t>PISO INDUSTRIAL EM CONCRETO ARMADO DE ACABAMENTO POLIDO, ESPESSURA 12 CM (CIMENTO QUEIMADO) (INCLUSO EXECUCAO)</t>
  </si>
  <si>
    <t>TELA EM ESTRUTURA TUBULAR, h=5,50 m - FORNECIMENTO E INSTALAÇÃO</t>
  </si>
  <si>
    <t>PINTURA DE DEMARCAÇÃO DE QUADRA POLIESPORTIVA COM BORRACHA CLORADA, E = 5 CM, APLICAÇÃO MANUAL. AF_05/2021</t>
  </si>
  <si>
    <t>GOLEIRAS DE FUTSAL - FORNECIMENTO E INSTALAÇÃO</t>
  </si>
  <si>
    <t>POSTE DE VÔLEI - FORNECIMENTO E INSTALAÇÃO</t>
  </si>
  <si>
    <t>TABELA DE BASQUETE, INCLUINDO ARO E REDE - FORNECIMENTO E INSTALAÇÃO</t>
  </si>
  <si>
    <t>IMPERMEABILIZAÇÃO DA COBERTURA DA ACADEMIA</t>
  </si>
  <si>
    <t>IMPERMEABILIZAÇÃO DE SUPERFÍCIE COM MANTA ASFÁLTICA, UMA CAMADA, INCLUSIVE APLICAÇÃO DE PRIMER ASFÁLTICO, E=3MM. AF_06/2018</t>
  </si>
  <si>
    <t>EMBOÇO OU MASSA ÚNICA EM ARGAMASSA TRAÇO 1:2:8, PREPARO MANUAL, APLICADA MANUALMENTE EM PANOS DE FACHADA COM PRESENÇA DE VÃOS, ESPESSURA MAIOR OU IGUAL A 50 MM. AF_06/2014</t>
  </si>
  <si>
    <t>SERVIÇOS FINAIS</t>
  </si>
  <si>
    <t>JATEAMENTO ABRASIVO COM GRANALHA DE AÇO EM PERFIL METÁLICO EM FÁBRICA. AF_01/2020</t>
  </si>
  <si>
    <t>LIXAMENTO MANUAL EM SUPERFÍCIES METÁLICAS EM OBRA. AF_01/2020</t>
  </si>
  <si>
    <t>PINTURA COM TINTA ALQUÍDICA DE FUNDO (TIPO ZARCÃO) PULVERIZADA SOBRE SUPERFÍCIES METÁLICAS (EXCETO PERFIL) EXECUTADO EM OBRA (POR DEMÃO). AF_01/2020_P</t>
  </si>
  <si>
    <t>REMOÇÃO DE TELHAS, DE FIBROCIMENTO, METÁLICA E CERÂMICA, DE FORMA MANUAL, SEM REAPROVEITAMENTO. AF_12/2017</t>
  </si>
  <si>
    <t>TELHAMENTO COM TELHA METÁLICA TERMOACÚSTICA E = 30 MM, COM ATÉ 2 ÁGUAS, INCLUSO IÇAMENTO. AF_07/2019</t>
  </si>
  <si>
    <t>TELHAMENTO COM TELHA ONDULADA DE FIBRA DE VIDRO E = 0,6 MM, PARA TELHADO COM INCLINAÇÃO MAIOR QUE 10°, COM ATÉ 2 ÁGUAS, INCLUSO IÇAMENTO. AF_07/2019</t>
  </si>
  <si>
    <t>BEBEDOURO COM VÁLVULA ANTI-VANDALISMO</t>
  </si>
  <si>
    <t>LIXAMENTO DE PAREDES PARA PINTURA</t>
  </si>
  <si>
    <t>APLICAÇÃO DE FUNDO SELADOR ACRÍLICO EM PAREDES, UMA DEMÃO. AF_06/2014</t>
  </si>
  <si>
    <t>APLICAÇÃO MANUAL DE PINTURA COM TINTA LÁTEX ACRÍLICA EM PAREDES, DUAS DEMÃOS. AF_06/2014</t>
  </si>
  <si>
    <t>PINTURA COM TINTA ALQUÍDICA DE FUNDO E ACABAMENTO (ESMALTE SINTÉTICO GRAFITE) PULVERIZADA SOBRE SUPERFÍCIES METÁLICAS (EXCETO PERFIL) EXECUTADO EM OBRA (POR DEMÃO). AF_01/2020_P</t>
  </si>
  <si>
    <t>PINTURA DE ARQUIBANCADAS</t>
  </si>
  <si>
    <t>LIMPEZA GERAL DE OBRA</t>
  </si>
  <si>
    <t>CARGA, MANOBRA E DESCARGA DE ENTULHO EM CAMINHÃO BASCULANTE 18 M³ - CARGA COM ESCAVADEIRA HIDRÁULICA  (CAÇAMBA DE 0,80 M³ / 111 HP) E DESCARGA LIVRE (UNIDADE: M3). AF_07/2020</t>
  </si>
  <si>
    <t>Subtotal INSTALAÇÕES PROVISÓRIAS</t>
  </si>
  <si>
    <t>Subtotal SERVIÇOS INICIAIS - INSTALAÇÃO DA OBRA</t>
  </si>
  <si>
    <t>Subtotal GINÁSIO</t>
  </si>
  <si>
    <t>Subtotal PASSEIOS</t>
  </si>
  <si>
    <t>Subtotal QUADRAS POLIESPORTIVAS</t>
  </si>
  <si>
    <t>Subtotal IMPERMEABILIZAÇÃO DA COBERTURA DA ACADEMIA</t>
  </si>
  <si>
    <t>Subtotal SERVIÇOS FINAIS</t>
  </si>
  <si>
    <t xml:space="preserve">Se a empresa optar por aplicar a desoneração no orçamento automáticamente o percentual do CPRB será de 4,5%, caso a opção seja pela não desoneração o CPRB será 0%. </t>
  </si>
  <si>
    <t>Ocultar as linhas 01 a 33 após preencher os dados e antes de encaminhar para elaboração do edital</t>
  </si>
  <si>
    <t>preencher o tipo de licitação</t>
  </si>
  <si>
    <t>A Empresa Licitante deve ajustar o percentual do BDI conforme percentual a ser arbitrado (guia" BDI")</t>
  </si>
  <si>
    <t>Secretaria Municipal de Saúde</t>
  </si>
  <si>
    <t>22.0.000067229-0</t>
  </si>
  <si>
    <t>Projeto Executivo de SPDA</t>
  </si>
  <si>
    <t>Hospital de Pronto Socorro</t>
  </si>
  <si>
    <t>Roberto Arnt Tarrago</t>
  </si>
  <si>
    <t>Engenheiro Eletricista</t>
  </si>
  <si>
    <t>150554-03</t>
  </si>
  <si>
    <t>Planilha de Cotação de Preços de Mercado</t>
  </si>
  <si>
    <t>Projeto Executivo SPDA</t>
  </si>
  <si>
    <t>Mediana:</t>
  </si>
  <si>
    <t>Valor total adotado:</t>
  </si>
  <si>
    <t>Média</t>
  </si>
  <si>
    <t>M.O.</t>
  </si>
  <si>
    <t>Mat.</t>
  </si>
  <si>
    <t>Nome do Fornecedor</t>
  </si>
  <si>
    <t>CNPJ do Fornecedor</t>
  </si>
  <si>
    <t>Nome do contato</t>
  </si>
  <si>
    <t>Telefone do contato</t>
  </si>
  <si>
    <t>Data da cotação</t>
  </si>
  <si>
    <t>Valor Equip.</t>
  </si>
  <si>
    <t>Valor M.O.</t>
  </si>
  <si>
    <t>Valor Mat.</t>
  </si>
  <si>
    <t>Valor Total</t>
  </si>
  <si>
    <t>Unid</t>
  </si>
  <si>
    <t>a)</t>
  </si>
  <si>
    <t>PROJETEC</t>
  </si>
  <si>
    <t>32.642.295/0001-96</t>
  </si>
  <si>
    <t>Ricardo Dalrosso</t>
  </si>
  <si>
    <t>(51)3342-4255</t>
  </si>
  <si>
    <t>b)</t>
  </si>
  <si>
    <t>SOLIS</t>
  </si>
  <si>
    <t>29.324.872/0001-97</t>
  </si>
  <si>
    <t>Yuri Solis</t>
  </si>
  <si>
    <t>(51)99210-0860</t>
  </si>
  <si>
    <t>c)</t>
  </si>
  <si>
    <t>VOR ELECTRIC</t>
  </si>
  <si>
    <t>32.173.235/0001-71</t>
  </si>
  <si>
    <t>Victor Telló</t>
  </si>
  <si>
    <t>(51)98400-7267</t>
  </si>
  <si>
    <t>(DIGITE AQUI A DESCRIÇÃO DO INSUMO/ SERVIÇO)</t>
  </si>
  <si>
    <t>COT-05</t>
  </si>
  <si>
    <t>COT-06</t>
  </si>
  <si>
    <t>COT-07</t>
  </si>
  <si>
    <t>COT-08</t>
  </si>
  <si>
    <t>COT-09</t>
  </si>
  <si>
    <t>COT-10</t>
  </si>
  <si>
    <t>COT-11</t>
  </si>
  <si>
    <t>COT-12</t>
  </si>
  <si>
    <t>COT-13</t>
  </si>
  <si>
    <t>COT-14</t>
  </si>
  <si>
    <t>COT-15</t>
  </si>
  <si>
    <t>COT-16</t>
  </si>
  <si>
    <t>COT-17</t>
  </si>
  <si>
    <t>COT-18</t>
  </si>
  <si>
    <t>COT-19</t>
  </si>
  <si>
    <t>COT-20</t>
  </si>
  <si>
    <t>COT-21</t>
  </si>
  <si>
    <t>COT-22</t>
  </si>
  <si>
    <t>COT-23</t>
  </si>
  <si>
    <t>COT-24</t>
  </si>
  <si>
    <t>COT-25</t>
  </si>
  <si>
    <t>COT-26</t>
  </si>
  <si>
    <t>COT-27</t>
  </si>
  <si>
    <t>COT-28</t>
  </si>
  <si>
    <t>COT-29</t>
  </si>
  <si>
    <t>COT-30</t>
  </si>
  <si>
    <t>COT-31</t>
  </si>
  <si>
    <t>COT-32</t>
  </si>
  <si>
    <t>COT-33</t>
  </si>
  <si>
    <t>COT-34</t>
  </si>
  <si>
    <t>COT-35</t>
  </si>
  <si>
    <t>COT-36</t>
  </si>
  <si>
    <t>COT-37</t>
  </si>
  <si>
    <t>COT-38</t>
  </si>
  <si>
    <t>COT-39</t>
  </si>
  <si>
    <t>COT-40</t>
  </si>
  <si>
    <t>1) (coloque aqui qualquer observação relativa às pesquisas de mercado)</t>
  </si>
  <si>
    <t>Subtotal Projeto Executivo SPDA</t>
  </si>
  <si>
    <r>
      <rPr>
        <b/>
        <sz val="11"/>
        <color theme="1"/>
        <rFont val="Calibri"/>
        <family val="2"/>
      </rPr>
      <t>INFRAESTRUTURA,</t>
    </r>
    <r>
      <rPr>
        <sz val="11"/>
        <color theme="1"/>
        <rFont val="Calibri"/>
        <family val="2"/>
      </rPr>
      <t xml:space="preserve">
incluindo
pavimentação,
iluminação pública,
praças, saneamento,
sistemas de água,
esgoto cloacal e
pluvial e seus
respectivos serviços
de conservação e
manutenção</t>
    </r>
  </si>
  <si>
    <t xml:space="preserve">BDI sem Desoneração
(desconsiderando I4) </t>
  </si>
  <si>
    <t xml:space="preserve">BDI  Projetos e Serviços Técnicos de Engenharia relativo às atividades:
7.03 - Elaboração de planos diretores, estudos de viabilidade, estudos organizacionais e outros, relacionados com obras e serviços de engenharia; elaboração de anteprojetos, projetos básicos e projetos executivos para trabalhos de engenharia.
7.19 - Acompanhamento e fiscalização da execução de obras de engenharia, arquitetura e urbanismo.
7.20 - Aerofotogrametria (inclusive interpretação), cartografia, mapeamento, levantamentos topográficos, batimétricos, geográficos, geodésicos, geológicos, geofísicos e congêneres.
</t>
  </si>
  <si>
    <t>BDI para Consultorias e Serviços de Apoio Técnico relativo às atividades:
7.01 - Engenharia, agronomia, agrimensura, arquitetura, geologia, urbanismo, paisagismo e congêneres. 
17.01 - Assessoria ou consultoria de qualquer natureza, não contida em outros itens desta lista; análise, exame, pesquisa, coleta, compilação e fornecimento de dados e informações de qualquer natureza, inclusive cadastro e similares.
17.03 - Planejamento, coordenação, programação ou organização técnica, financeira ou administrativa.
17.09 - Perícias, laudos, exames técnicos e análises técnicas.
17.16 - Auditoria.</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</si>
</sst>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R$&quot;* #,##0.00_-;\-&quot;R$&quot;* #,##0.00_-;_-&quot;R$&quot;* &quot;-&quot;??_-;_-@_-"/>
    <numFmt numFmtId="164" formatCode="_-&quot;R$&quot;\ * #,##0.00_-;\-&quot;R$&quot;\ * #,##0.00_-;_-&quot;R$&quot;\ * &quot;-&quot;??_-;_-@_-"/>
    <numFmt numFmtId="165" formatCode="0.0000%"/>
    <numFmt numFmtId="166" formatCode="[$-416]mmm\-yy"/>
    <numFmt numFmtId="167" formatCode="_(* #,##0.00_);_(* \(#,##0.00\);_(* \-??_);_(@_)"/>
    <numFmt numFmtId="168" formatCode="#,##0.00\ ;&quot; (&quot;#,##0.00\);&quot; -&quot;#\ ;@\ "/>
    <numFmt numFmtId="169" formatCode="_-&quot;R$&quot;* #,##0.00_-;\-&quot;R$&quot;* #,##0.00_-;_-&quot;R$&quot;* &quot;-&quot;??_-;_-@"/>
    <numFmt numFmtId="170" formatCode="[$-416]mmmm\-yy"/>
    <numFmt numFmtId="171" formatCode="&quot;Mês&quot;\ 0"/>
    <numFmt numFmtId="172" formatCode="* #,##0.00\ ;* \(#,##0.00\);* \-#\ ;@\ "/>
    <numFmt numFmtId="173" formatCode="* #,##0.00\ ;* \(#,##0.00\);* \-#.00\ ;@\ "/>
    <numFmt numFmtId="174" formatCode="#,##0.000"/>
    <numFmt numFmtId="175" formatCode="#,##0.0000_ ;\-#,##0.0000\ "/>
    <numFmt numFmtId="176" formatCode="#,##0.0000"/>
    <numFmt numFmtId="177" formatCode="&quot;R$&quot;\ #,##0.00"/>
    <numFmt numFmtId="178" formatCode="0.0000"/>
    <numFmt numFmtId="179" formatCode="dd/mm/yy;@"/>
    <numFmt numFmtId="180" formatCode="[$-416]mmm\-yy;@"/>
    <numFmt numFmtId="181" formatCode="&quot;R$&quot;\ #,##0.00;\-&quot;R$&quot;\ #,##0.00"/>
    <numFmt numFmtId="182" formatCode="_-* #,##0.00_-;\-* #,##0.00_-;_-* &quot;-&quot;??_-;_-@"/>
    <numFmt numFmtId="183" formatCode="0.000"/>
    <numFmt numFmtId="184" formatCode="[$-416]d\-mmm\-yy"/>
  </numFmts>
  <fonts count="68">
    <font>
      <sz val="11"/>
      <color theme="1"/>
      <name val="Arial"/>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sz val="10"/>
      <color theme="1"/>
      <name val="Arial"/>
      <family val="2"/>
    </font>
    <font>
      <b/>
      <sz val="20"/>
      <color theme="1"/>
      <name val="Arial"/>
      <family val="2"/>
    </font>
    <font>
      <sz val="11"/>
      <name val="Arial"/>
      <family val="2"/>
    </font>
    <font>
      <b/>
      <sz val="12"/>
      <color theme="1"/>
      <name val="Arial"/>
      <family val="2"/>
    </font>
    <font>
      <b/>
      <sz val="10"/>
      <color theme="1"/>
      <name val="Calibri"/>
      <family val="2"/>
    </font>
    <font>
      <sz val="10"/>
      <color theme="1"/>
      <name val="Calibri"/>
      <family val="2"/>
    </font>
    <font>
      <b/>
      <sz val="10"/>
      <color theme="1"/>
      <name val="Arial"/>
      <family val="2"/>
    </font>
    <font>
      <sz val="10"/>
      <color theme="1"/>
      <name val="Tahoma"/>
      <family val="2"/>
    </font>
    <font>
      <b/>
      <sz val="10"/>
      <color rgb="FFD8D8D8"/>
      <name val="Arial"/>
      <family val="2"/>
    </font>
    <font>
      <sz val="8"/>
      <color theme="1"/>
      <name val="Arial"/>
      <family val="2"/>
    </font>
    <font>
      <sz val="8"/>
      <color theme="1"/>
      <name val="Arial1"/>
    </font>
    <font>
      <b/>
      <sz val="8"/>
      <color theme="1"/>
      <name val="Arial"/>
      <family val="2"/>
    </font>
    <font>
      <b/>
      <sz val="11"/>
      <color theme="1"/>
      <name val="Arial"/>
      <family val="2"/>
    </font>
    <font>
      <b/>
      <sz val="11"/>
      <color theme="0"/>
      <name val="Calibri"/>
      <family val="2"/>
    </font>
    <font>
      <sz val="11"/>
      <color rgb="FFFF0000"/>
      <name val="Calibri"/>
      <family val="2"/>
    </font>
    <font>
      <b/>
      <sz val="20"/>
      <color theme="1"/>
      <name val="Calibri"/>
      <family val="2"/>
    </font>
    <font>
      <b/>
      <sz val="16"/>
      <color theme="1"/>
      <name val="Calibri"/>
      <family val="2"/>
    </font>
    <font>
      <b/>
      <sz val="12"/>
      <color theme="1"/>
      <name val="Arial Black"/>
      <family val="2"/>
    </font>
    <font>
      <sz val="6"/>
      <color theme="1"/>
      <name val="Arial"/>
      <family val="2"/>
    </font>
    <font>
      <sz val="10"/>
      <color theme="1"/>
      <name val="Century Gothic"/>
      <family val="2"/>
    </font>
    <font>
      <sz val="9"/>
      <color theme="1"/>
      <name val="Arial"/>
      <family val="2"/>
    </font>
    <font>
      <b/>
      <sz val="14"/>
      <color theme="1"/>
      <name val="Arial"/>
      <family val="2"/>
    </font>
    <font>
      <b/>
      <u/>
      <sz val="9"/>
      <color theme="1"/>
      <name val="Arial"/>
      <family val="2"/>
    </font>
    <font>
      <b/>
      <sz val="9"/>
      <color theme="1"/>
      <name val="Arial"/>
      <family val="2"/>
    </font>
    <font>
      <sz val="8"/>
      <color rgb="FF000000"/>
      <name val="Calibri"/>
      <family val="2"/>
    </font>
    <font>
      <sz val="7"/>
      <color rgb="FF000000"/>
      <name val="Calibri"/>
      <family val="2"/>
    </font>
    <font>
      <u/>
      <sz val="11"/>
      <color theme="10"/>
      <name val="Arial"/>
      <family val="2"/>
    </font>
    <font>
      <sz val="10"/>
      <color rgb="FFFF0000"/>
      <name val="Arial"/>
      <family val="2"/>
    </font>
    <font>
      <sz val="8"/>
      <color rgb="FF000000"/>
      <name val="Arial"/>
      <family val="2"/>
    </font>
    <font>
      <b/>
      <sz val="10"/>
      <color rgb="FF000000"/>
      <name val="Arial"/>
      <family val="2"/>
    </font>
    <font>
      <b/>
      <sz val="11"/>
      <color theme="0"/>
      <name val="Calibri"/>
      <family val="2"/>
      <scheme val="minor"/>
    </font>
    <font>
      <sz val="11"/>
      <color rgb="FFFF0000"/>
      <name val="Calibri"/>
      <family val="2"/>
      <scheme val="minor"/>
    </font>
    <font>
      <sz val="11"/>
      <color theme="0"/>
      <name val="Calibri"/>
      <family val="2"/>
      <scheme val="minor"/>
    </font>
    <font>
      <b/>
      <sz val="12"/>
      <color theme="1"/>
      <name val="Calibri"/>
      <family val="2"/>
      <scheme val="minor"/>
    </font>
    <font>
      <b/>
      <sz val="11"/>
      <name val="Calibri"/>
      <family val="2"/>
      <scheme val="minor"/>
    </font>
    <font>
      <sz val="11"/>
      <name val="Calibri"/>
      <family val="2"/>
      <scheme val="minor"/>
    </font>
    <font>
      <sz val="10"/>
      <name val="Calibri"/>
      <family val="2"/>
      <scheme val="minor"/>
    </font>
    <font>
      <sz val="9"/>
      <color indexed="81"/>
      <name val="Tahoma"/>
      <family val="2"/>
    </font>
    <font>
      <b/>
      <sz val="9"/>
      <color indexed="81"/>
      <name val="Tahoma"/>
      <family val="2"/>
    </font>
    <font>
      <b/>
      <sz val="10"/>
      <color indexed="81"/>
      <name val="Tahoma"/>
      <family val="2"/>
    </font>
    <font>
      <b/>
      <sz val="11"/>
      <color rgb="FFFF0000"/>
      <name val="Calibri"/>
      <family val="2"/>
      <scheme val="minor"/>
    </font>
    <font>
      <sz val="11"/>
      <color theme="1"/>
      <name val="Arial"/>
      <family val="2"/>
    </font>
    <font>
      <b/>
      <sz val="9"/>
      <color theme="1"/>
      <name val="Arial"/>
      <family val="2"/>
    </font>
    <font>
      <b/>
      <sz val="10"/>
      <color theme="1"/>
      <name val="Arial"/>
      <family val="2"/>
    </font>
    <font>
      <sz val="11"/>
      <color theme="1"/>
      <name val="Arial"/>
      <family val="2"/>
    </font>
    <font>
      <sz val="8"/>
      <name val="Arial"/>
      <family val="2"/>
    </font>
    <font>
      <b/>
      <sz val="8"/>
      <name val="Arial"/>
      <family val="2"/>
    </font>
    <font>
      <sz val="8"/>
      <color theme="1"/>
      <name val="Century Gothic"/>
      <family val="2"/>
    </font>
    <font>
      <b/>
      <sz val="8"/>
      <color rgb="FF000000"/>
      <name val="Arial"/>
      <family val="2"/>
    </font>
    <font>
      <sz val="11"/>
      <name val="Calibri"/>
      <family val="2"/>
    </font>
    <font>
      <b/>
      <sz val="11"/>
      <name val="Calibri"/>
      <family val="2"/>
    </font>
    <font>
      <b/>
      <u/>
      <sz val="10"/>
      <color theme="1"/>
      <name val="Arial"/>
      <family val="2"/>
    </font>
    <font>
      <sz val="10"/>
      <color rgb="FFFF0000"/>
      <name val="Calibri"/>
      <family val="2"/>
    </font>
    <font>
      <u/>
      <sz val="10"/>
      <color rgb="FFFF0000"/>
      <name val="Calibri"/>
      <family val="2"/>
    </font>
    <font>
      <sz val="11"/>
      <color theme="1"/>
      <name val="Calibri"/>
      <family val="2"/>
    </font>
    <font>
      <b/>
      <sz val="16"/>
      <color rgb="FF00B0F0"/>
      <name val="Calibri"/>
      <family val="2"/>
    </font>
    <font>
      <sz val="11"/>
      <color rgb="FF00B0F0"/>
      <name val="Arial"/>
      <family val="2"/>
    </font>
    <font>
      <b/>
      <sz val="16"/>
      <color rgb="FF00B0F0"/>
      <name val="Arial"/>
      <family val="2"/>
    </font>
    <font>
      <sz val="11"/>
      <color rgb="FFFF0000"/>
      <name val="Arial"/>
      <family val="2"/>
    </font>
    <font>
      <b/>
      <sz val="11"/>
      <name val="Arial"/>
      <family val="2"/>
    </font>
    <font>
      <b/>
      <sz val="9"/>
      <color rgb="FFD8D8D8"/>
      <name val="Arial"/>
      <family val="2"/>
    </font>
    <font>
      <b/>
      <sz val="11"/>
      <color rgb="FFFF0000"/>
      <name val="Calibri"/>
      <family val="2"/>
    </font>
    <font>
      <b/>
      <sz val="16"/>
      <color theme="1"/>
      <name val="Arial"/>
      <family val="2"/>
    </font>
  </fonts>
  <fills count="24">
    <fill>
      <patternFill patternType="none"/>
    </fill>
    <fill>
      <patternFill patternType="gray125"/>
    </fill>
    <fill>
      <patternFill patternType="solid">
        <fgColor rgb="FFF2F2F2"/>
        <bgColor rgb="FFF2F2F2"/>
      </patternFill>
    </fill>
    <fill>
      <patternFill patternType="solid">
        <fgColor theme="0"/>
        <bgColor theme="0"/>
      </patternFill>
    </fill>
    <fill>
      <patternFill patternType="solid">
        <fgColor rgb="FFFFFFFF"/>
        <bgColor rgb="FFFFFFFF"/>
      </patternFill>
    </fill>
    <fill>
      <patternFill patternType="solid">
        <fgColor rgb="FFFDE9D9"/>
        <bgColor rgb="FFFDE9D9"/>
      </patternFill>
    </fill>
    <fill>
      <patternFill patternType="solid">
        <fgColor rgb="FFD8D8D8"/>
        <bgColor rgb="FFD8D8D8"/>
      </patternFill>
    </fill>
    <fill>
      <patternFill patternType="solid">
        <fgColor rgb="FFC4D79B"/>
        <bgColor rgb="FFC4D79B"/>
      </patternFill>
    </fill>
    <fill>
      <patternFill patternType="solid">
        <fgColor rgb="FF538DD5"/>
        <bgColor rgb="FF538DD5"/>
      </patternFill>
    </fill>
    <fill>
      <patternFill patternType="solid">
        <fgColor theme="4"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rgb="FFFFFF00"/>
        <bgColor indexed="64"/>
      </patternFill>
    </fill>
    <fill>
      <patternFill patternType="solid">
        <fgColor theme="9" tint="0.79998168889431442"/>
        <bgColor rgb="FFFFFF00"/>
      </patternFill>
    </fill>
    <fill>
      <patternFill patternType="solid">
        <fgColor theme="9" tint="0.79998168889431442"/>
        <bgColor indexed="64"/>
      </patternFill>
    </fill>
    <fill>
      <patternFill patternType="solid">
        <fgColor theme="0" tint="-0.14999847407452621"/>
        <bgColor rgb="FFD8D8D8"/>
      </patternFill>
    </fill>
    <fill>
      <patternFill patternType="solid">
        <fgColor theme="0" tint="-0.14999847407452621"/>
        <bgColor rgb="FFC0C0C0"/>
      </patternFill>
    </fill>
    <fill>
      <patternFill patternType="solid">
        <fgColor theme="0"/>
        <bgColor indexed="64"/>
      </patternFill>
    </fill>
    <fill>
      <patternFill patternType="solid">
        <fgColor theme="0"/>
        <bgColor rgb="FFFFFF00"/>
      </patternFill>
    </fill>
    <fill>
      <patternFill patternType="solid">
        <fgColor theme="4" tint="0.59999389629810485"/>
        <bgColor indexed="64"/>
      </patternFill>
    </fill>
    <fill>
      <patternFill patternType="solid">
        <fgColor theme="0"/>
        <bgColor rgb="FFFFFFFF"/>
      </patternFill>
    </fill>
    <fill>
      <patternFill patternType="solid">
        <fgColor theme="0" tint="-4.9989318521683403E-2"/>
        <bgColor rgb="FFD8D8D8"/>
      </patternFill>
    </fill>
    <fill>
      <patternFill patternType="solid">
        <fgColor rgb="FFFFFF00"/>
        <bgColor theme="0"/>
      </patternFill>
    </fill>
    <fill>
      <patternFill patternType="solid">
        <fgColor rgb="FFC0C0C0"/>
        <bgColor rgb="FFC0C0C0"/>
      </patternFill>
    </fill>
  </fills>
  <borders count="131">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right style="thin">
        <color rgb="FF000000"/>
      </right>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
      <left/>
      <right style="thin">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hair">
        <color rgb="FF000000"/>
      </top>
      <bottom style="hair">
        <color rgb="FF000000"/>
      </bottom>
      <diagonal/>
    </border>
    <border>
      <left/>
      <right style="thin">
        <color rgb="FF000000"/>
      </right>
      <top style="thin">
        <color rgb="FF000000"/>
      </top>
      <bottom style="hair">
        <color rgb="FF000000"/>
      </bottom>
      <diagonal/>
    </border>
    <border>
      <left/>
      <right style="thin">
        <color rgb="FF000000"/>
      </right>
      <top style="hair">
        <color rgb="FF000000"/>
      </top>
      <bottom style="thin">
        <color rgb="FF000000"/>
      </bottom>
      <diagonal/>
    </border>
    <border>
      <left/>
      <right style="thin">
        <color rgb="FF000000"/>
      </right>
      <top style="hair">
        <color rgb="FF000000"/>
      </top>
      <bottom/>
      <diagonal/>
    </border>
    <border>
      <left/>
      <right/>
      <top style="thin">
        <color rgb="FF000000"/>
      </top>
      <bottom style="thin">
        <color rgb="FF000000"/>
      </bottom>
      <diagonal/>
    </border>
    <border>
      <left/>
      <right/>
      <top style="hair">
        <color rgb="FF000000"/>
      </top>
      <bottom style="hair">
        <color rgb="FF000000"/>
      </bottom>
      <diagonal/>
    </border>
    <border>
      <left style="thin">
        <color rgb="FF000000"/>
      </left>
      <right style="thin">
        <color rgb="FF000000"/>
      </right>
      <top/>
      <bottom/>
      <diagonal/>
    </border>
    <border>
      <left style="thin">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hair">
        <color rgb="FF000000"/>
      </bottom>
      <diagonal/>
    </border>
    <border>
      <left style="thin">
        <color rgb="FF000000"/>
      </left>
      <right style="thin">
        <color indexed="64"/>
      </right>
      <top style="hair">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hair">
        <color rgb="FF000000"/>
      </bottom>
      <diagonal/>
    </border>
    <border>
      <left style="thin">
        <color indexed="64"/>
      </left>
      <right style="thin">
        <color indexed="64"/>
      </right>
      <top style="hair">
        <color rgb="FF000000"/>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right/>
      <top style="medium">
        <color rgb="FF000000"/>
      </top>
      <bottom style="hair">
        <color rgb="FF000000"/>
      </bottom>
      <diagonal/>
    </border>
    <border>
      <left/>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right/>
      <top style="hair">
        <color rgb="FF000000"/>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hair">
        <color rgb="FF000000"/>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s>
  <cellStyleXfs count="8">
    <xf numFmtId="0" fontId="0" fillId="0" borderId="0"/>
    <xf numFmtId="0" fontId="2" fillId="0" borderId="14"/>
    <xf numFmtId="9" fontId="2" fillId="0" borderId="14" applyFont="0" applyFill="0" applyBorder="0" applyAlignment="0" applyProtection="0"/>
    <xf numFmtId="164" fontId="2" fillId="0" borderId="14" applyFont="0" applyFill="0" applyBorder="0" applyAlignment="0" applyProtection="0"/>
    <xf numFmtId="0" fontId="31" fillId="0" borderId="0" applyNumberFormat="0" applyFill="0" applyBorder="0" applyAlignment="0" applyProtection="0"/>
    <xf numFmtId="9" fontId="46" fillId="0" borderId="0" applyFont="0" applyFill="0" applyBorder="0" applyAlignment="0" applyProtection="0"/>
    <xf numFmtId="44" fontId="49" fillId="0" borderId="0" applyFont="0" applyFill="0" applyBorder="0" applyAlignment="0" applyProtection="0"/>
    <xf numFmtId="0" fontId="46" fillId="0" borderId="14"/>
  </cellStyleXfs>
  <cellXfs count="1053">
    <xf numFmtId="0" fontId="0" fillId="0" borderId="0" xfId="0" applyFont="1" applyAlignment="1"/>
    <xf numFmtId="0" fontId="3" fillId="0" borderId="0" xfId="0" applyFont="1" applyAlignment="1">
      <alignment horizontal="center" vertical="center" wrapText="1"/>
    </xf>
    <xf numFmtId="0" fontId="3" fillId="2" borderId="1" xfId="0" applyFont="1" applyFill="1" applyBorder="1" applyAlignment="1">
      <alignment horizontal="center" vertical="center" wrapText="1"/>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xf numFmtId="0" fontId="5" fillId="0" borderId="2" xfId="0" applyFont="1" applyBorder="1"/>
    <xf numFmtId="165" fontId="5" fillId="0" borderId="3" xfId="0" applyNumberFormat="1" applyFont="1" applyBorder="1" applyAlignment="1">
      <alignment horizontal="center" vertical="center" wrapText="1"/>
    </xf>
    <xf numFmtId="0" fontId="5" fillId="0" borderId="3" xfId="0" applyFont="1" applyBorder="1"/>
    <xf numFmtId="0" fontId="5" fillId="3" borderId="1" xfId="0" applyFont="1" applyFill="1" applyBorder="1" applyAlignment="1">
      <alignment horizontal="center" vertical="center"/>
    </xf>
    <xf numFmtId="0" fontId="5" fillId="3" borderId="1" xfId="0" applyFont="1" applyFill="1" applyBorder="1"/>
    <xf numFmtId="0" fontId="5" fillId="0" borderId="7" xfId="0" applyFont="1" applyBorder="1"/>
    <xf numFmtId="165" fontId="5" fillId="0" borderId="0" xfId="0" applyNumberFormat="1" applyFont="1" applyAlignment="1">
      <alignment horizontal="center" vertical="center" wrapText="1"/>
    </xf>
    <xf numFmtId="0" fontId="5" fillId="0" borderId="0" xfId="0" applyFont="1"/>
    <xf numFmtId="165" fontId="5" fillId="0" borderId="0" xfId="0" applyNumberFormat="1" applyFont="1" applyAlignment="1">
      <alignment horizontal="center" vertical="center"/>
    </xf>
    <xf numFmtId="0" fontId="5" fillId="0" borderId="17" xfId="0" applyFont="1" applyBorder="1"/>
    <xf numFmtId="165" fontId="5" fillId="0" borderId="18" xfId="0" applyNumberFormat="1" applyFont="1" applyBorder="1" applyAlignment="1">
      <alignment horizontal="center" vertical="center"/>
    </xf>
    <xf numFmtId="0" fontId="5" fillId="0" borderId="18" xfId="0" applyFont="1" applyBorder="1"/>
    <xf numFmtId="0" fontId="5" fillId="0" borderId="0" xfId="0" applyFont="1" applyAlignment="1">
      <alignment wrapText="1"/>
    </xf>
    <xf numFmtId="0" fontId="5" fillId="3" borderId="1" xfId="0" applyFont="1" applyFill="1" applyBorder="1" applyAlignment="1">
      <alignment horizontal="center" vertical="center" wrapText="1"/>
    </xf>
    <xf numFmtId="0" fontId="5" fillId="3" borderId="1" xfId="0" applyFont="1" applyFill="1" applyBorder="1" applyAlignment="1">
      <alignment wrapText="1"/>
    </xf>
    <xf numFmtId="165" fontId="5" fillId="3" borderId="1" xfId="0" applyNumberFormat="1" applyFont="1" applyFill="1" applyBorder="1" applyAlignment="1">
      <alignment horizontal="center" vertical="center"/>
    </xf>
    <xf numFmtId="0" fontId="11" fillId="6" borderId="29" xfId="0" applyFont="1" applyFill="1" applyBorder="1" applyAlignment="1">
      <alignment horizontal="left" vertical="center"/>
    </xf>
    <xf numFmtId="0" fontId="11" fillId="6" borderId="29" xfId="0" applyFont="1" applyFill="1" applyBorder="1" applyAlignment="1">
      <alignment vertical="center"/>
    </xf>
    <xf numFmtId="4" fontId="14" fillId="0" borderId="33" xfId="0" applyNumberFormat="1" applyFont="1" applyBorder="1" applyAlignment="1">
      <alignment horizontal="center" vertical="center"/>
    </xf>
    <xf numFmtId="0" fontId="14" fillId="0" borderId="35" xfId="0" applyFont="1" applyBorder="1" applyAlignment="1">
      <alignment horizontal="center" vertical="center" wrapText="1"/>
    </xf>
    <xf numFmtId="0" fontId="14" fillId="4" borderId="36" xfId="0" applyFont="1" applyFill="1" applyBorder="1" applyAlignment="1">
      <alignment horizontal="left" vertical="center" wrapText="1"/>
    </xf>
    <xf numFmtId="0" fontId="14" fillId="4" borderId="36" xfId="0" applyFont="1" applyFill="1" applyBorder="1" applyAlignment="1">
      <alignment horizontal="center" vertical="center" wrapText="1"/>
    </xf>
    <xf numFmtId="0" fontId="11" fillId="6" borderId="28" xfId="0" applyFont="1" applyFill="1" applyBorder="1" applyAlignment="1">
      <alignment horizontal="right" vertical="center" wrapText="1"/>
    </xf>
    <xf numFmtId="0" fontId="11" fillId="6" borderId="29" xfId="0" applyFont="1" applyFill="1" applyBorder="1" applyAlignment="1">
      <alignment horizontal="right" vertical="center" wrapText="1"/>
    </xf>
    <xf numFmtId="4" fontId="16" fillId="6" borderId="39" xfId="0" applyNumberFormat="1" applyFont="1" applyFill="1" applyBorder="1" applyAlignment="1">
      <alignment horizontal="center" vertical="center"/>
    </xf>
    <xf numFmtId="4" fontId="11" fillId="6" borderId="39"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14" fillId="3" borderId="1" xfId="0" applyFont="1" applyFill="1" applyBorder="1" applyAlignment="1">
      <alignment horizontal="left" vertical="center"/>
    </xf>
    <xf numFmtId="0" fontId="14" fillId="0" borderId="0" xfId="0" applyFont="1"/>
    <xf numFmtId="165" fontId="14" fillId="0" borderId="0" xfId="0" applyNumberFormat="1" applyFont="1" applyAlignment="1">
      <alignment horizontal="center" vertical="center"/>
    </xf>
    <xf numFmtId="168" fontId="15" fillId="0" borderId="35" xfId="0" applyNumberFormat="1" applyFont="1" applyBorder="1" applyAlignment="1">
      <alignment horizontal="center" vertical="center" wrapText="1"/>
    </xf>
    <xf numFmtId="0" fontId="14" fillId="0" borderId="35" xfId="0" applyFont="1" applyBorder="1" applyAlignment="1">
      <alignment horizontal="left" vertical="center" wrapText="1"/>
    </xf>
    <xf numFmtId="4" fontId="14" fillId="4" borderId="36" xfId="0" applyNumberFormat="1" applyFont="1" applyFill="1" applyBorder="1" applyAlignment="1">
      <alignment horizontal="center" vertical="center" wrapText="1"/>
    </xf>
    <xf numFmtId="0" fontId="5" fillId="0" borderId="40" xfId="0" applyFont="1" applyBorder="1"/>
    <xf numFmtId="165" fontId="5" fillId="0" borderId="40" xfId="0" applyNumberFormat="1" applyFont="1" applyBorder="1" applyAlignment="1">
      <alignment horizontal="center" vertical="center"/>
    </xf>
    <xf numFmtId="0" fontId="14" fillId="3" borderId="41" xfId="0" applyFont="1" applyFill="1" applyBorder="1" applyAlignment="1">
      <alignment horizontal="left" vertical="center"/>
    </xf>
    <xf numFmtId="0" fontId="14" fillId="3" borderId="20" xfId="0" applyFont="1" applyFill="1" applyBorder="1" applyAlignment="1">
      <alignment horizontal="center" vertical="center"/>
    </xf>
    <xf numFmtId="0" fontId="14" fillId="3" borderId="20" xfId="0" applyFont="1" applyFill="1" applyBorder="1" applyAlignment="1">
      <alignment horizontal="left" vertical="center"/>
    </xf>
    <xf numFmtId="49" fontId="17" fillId="3" borderId="1" xfId="0" applyNumberFormat="1" applyFont="1" applyFill="1" applyBorder="1" applyAlignment="1">
      <alignment horizontal="left" vertical="center"/>
    </xf>
    <xf numFmtId="49" fontId="11" fillId="3" borderId="1" xfId="0" applyNumberFormat="1" applyFont="1" applyFill="1" applyBorder="1" applyAlignment="1">
      <alignment horizontal="right" vertical="center" wrapText="1"/>
    </xf>
    <xf numFmtId="49" fontId="17" fillId="3" borderId="1" xfId="0" applyNumberFormat="1" applyFont="1" applyFill="1" applyBorder="1" applyAlignment="1">
      <alignment horizontal="right" vertical="center" wrapText="1"/>
    </xf>
    <xf numFmtId="0" fontId="11" fillId="3" borderId="1" xfId="0" applyFont="1" applyFill="1" applyBorder="1" applyAlignment="1">
      <alignment horizontal="right" vertical="center" wrapText="1"/>
    </xf>
    <xf numFmtId="0" fontId="17" fillId="3" borderId="1" xfId="0" applyFont="1" applyFill="1" applyBorder="1" applyAlignment="1">
      <alignment horizontal="right" vertical="center"/>
    </xf>
    <xf numFmtId="4" fontId="17" fillId="3" borderId="1" xfId="0" applyNumberFormat="1" applyFont="1" applyFill="1" applyBorder="1" applyAlignment="1">
      <alignment horizontal="center" vertical="center"/>
    </xf>
    <xf numFmtId="0" fontId="5" fillId="3" borderId="1" xfId="0" applyFont="1" applyFill="1" applyBorder="1" applyAlignment="1">
      <alignment horizontal="center" wrapText="1"/>
    </xf>
    <xf numFmtId="0" fontId="5" fillId="3" borderId="1" xfId="0" applyFont="1" applyFill="1" applyBorder="1" applyAlignment="1">
      <alignment horizontal="center"/>
    </xf>
    <xf numFmtId="0" fontId="17" fillId="3" borderId="1" xfId="0" applyFont="1" applyFill="1" applyBorder="1" applyAlignment="1">
      <alignment horizontal="center" vertical="center"/>
    </xf>
    <xf numFmtId="0" fontId="5" fillId="3" borderId="44" xfId="0" applyFont="1" applyFill="1" applyBorder="1" applyAlignment="1">
      <alignment horizontal="right"/>
    </xf>
    <xf numFmtId="0" fontId="11" fillId="3" borderId="44" xfId="0" applyFont="1" applyFill="1" applyBorder="1" applyAlignment="1">
      <alignment horizontal="left"/>
    </xf>
    <xf numFmtId="0" fontId="5" fillId="3" borderId="44" xfId="0" applyFont="1" applyFill="1" applyBorder="1"/>
    <xf numFmtId="0" fontId="5" fillId="3" borderId="1" xfId="0" applyFont="1" applyFill="1" applyBorder="1" applyAlignment="1">
      <alignment horizontal="right"/>
    </xf>
    <xf numFmtId="0" fontId="5" fillId="3" borderId="1" xfId="0" applyFont="1" applyFill="1" applyBorder="1" applyAlignment="1">
      <alignment horizontal="left" vertical="center"/>
    </xf>
    <xf numFmtId="0" fontId="4" fillId="0" borderId="27" xfId="0" applyFont="1" applyBorder="1" applyAlignment="1">
      <alignment horizontal="center" vertical="center"/>
    </xf>
    <xf numFmtId="0" fontId="3" fillId="0" borderId="27" xfId="0" applyFont="1" applyBorder="1" applyAlignment="1">
      <alignment horizontal="center" vertical="center" wrapText="1"/>
    </xf>
    <xf numFmtId="10" fontId="4" fillId="0" borderId="27" xfId="0" applyNumberFormat="1" applyFont="1" applyBorder="1" applyAlignment="1">
      <alignment horizontal="center" vertical="center"/>
    </xf>
    <xf numFmtId="10" fontId="3" fillId="0" borderId="27" xfId="0" applyNumberFormat="1" applyFont="1" applyBorder="1" applyAlignment="1">
      <alignment horizontal="center" vertical="center"/>
    </xf>
    <xf numFmtId="10" fontId="4" fillId="0" borderId="0" xfId="0" applyNumberFormat="1" applyFont="1" applyAlignment="1">
      <alignment horizontal="center" vertical="center"/>
    </xf>
    <xf numFmtId="0" fontId="4" fillId="0" borderId="27" xfId="0" applyFont="1" applyBorder="1" applyAlignment="1">
      <alignment horizontal="left" vertical="center"/>
    </xf>
    <xf numFmtId="0" fontId="4" fillId="3" borderId="1" xfId="0" applyFont="1" applyFill="1" applyBorder="1"/>
    <xf numFmtId="0" fontId="9" fillId="3" borderId="11" xfId="0" applyFont="1" applyFill="1" applyBorder="1" applyAlignment="1">
      <alignment horizontal="right" vertical="center"/>
    </xf>
    <xf numFmtId="0" fontId="4" fillId="3" borderId="11" xfId="0" applyFont="1" applyFill="1" applyBorder="1"/>
    <xf numFmtId="0" fontId="4" fillId="3" borderId="15" xfId="0" applyFont="1" applyFill="1" applyBorder="1"/>
    <xf numFmtId="49" fontId="10" fillId="3" borderId="1" xfId="0" applyNumberFormat="1" applyFont="1" applyFill="1" applyBorder="1" applyAlignment="1">
      <alignment horizontal="left" vertical="center"/>
    </xf>
    <xf numFmtId="0" fontId="9" fillId="3" borderId="41" xfId="0" applyFont="1" applyFill="1" applyBorder="1" applyAlignment="1">
      <alignment horizontal="right" vertical="center"/>
    </xf>
    <xf numFmtId="49" fontId="10" fillId="3" borderId="20" xfId="0" applyNumberFormat="1" applyFont="1" applyFill="1" applyBorder="1" applyAlignment="1">
      <alignment horizontal="left" vertical="center"/>
    </xf>
    <xf numFmtId="0" fontId="4" fillId="3" borderId="20" xfId="0" applyFont="1" applyFill="1" applyBorder="1"/>
    <xf numFmtId="0" fontId="4" fillId="3" borderId="21" xfId="0" applyFont="1" applyFill="1" applyBorder="1"/>
    <xf numFmtId="0" fontId="4" fillId="0" borderId="27" xfId="0" applyFont="1" applyBorder="1" applyAlignment="1">
      <alignment horizontal="left" vertical="center" wrapText="1"/>
    </xf>
    <xf numFmtId="0" fontId="3" fillId="0" borderId="0" xfId="0" applyFont="1" applyAlignment="1">
      <alignment horizontal="center" vertical="center"/>
    </xf>
    <xf numFmtId="0" fontId="3" fillId="0" borderId="0" xfId="0" applyFont="1"/>
    <xf numFmtId="0" fontId="3" fillId="0" borderId="27" xfId="0" applyFont="1" applyBorder="1" applyAlignment="1">
      <alignment horizontal="center" vertical="center"/>
    </xf>
    <xf numFmtId="10" fontId="3" fillId="6" borderId="27" xfId="0" applyNumberFormat="1" applyFont="1" applyFill="1" applyBorder="1" applyAlignment="1">
      <alignment horizontal="center" vertical="center"/>
    </xf>
    <xf numFmtId="0" fontId="5" fillId="3" borderId="20" xfId="0" applyFont="1" applyFill="1" applyBorder="1" applyAlignment="1">
      <alignment horizontal="left" vertical="center"/>
    </xf>
    <xf numFmtId="0" fontId="5" fillId="3" borderId="20" xfId="0" applyFont="1" applyFill="1" applyBorder="1" applyAlignment="1">
      <alignment horizontal="center"/>
    </xf>
    <xf numFmtId="0" fontId="14" fillId="4" borderId="32" xfId="0" applyFont="1" applyFill="1" applyBorder="1" applyAlignment="1">
      <alignment horizontal="left" vertical="center" wrapText="1"/>
    </xf>
    <xf numFmtId="0" fontId="14" fillId="4" borderId="32" xfId="0" applyFont="1" applyFill="1" applyBorder="1" applyAlignment="1">
      <alignment horizontal="center" vertical="center" wrapText="1"/>
    </xf>
    <xf numFmtId="49" fontId="24" fillId="3" borderId="1" xfId="0" applyNumberFormat="1" applyFont="1" applyFill="1" applyBorder="1" applyAlignment="1">
      <alignment horizontal="left" vertical="center" wrapText="1"/>
    </xf>
    <xf numFmtId="49" fontId="24" fillId="3" borderId="1" xfId="0" applyNumberFormat="1" applyFont="1" applyFill="1" applyBorder="1" applyAlignment="1">
      <alignment horizontal="center" vertical="center" wrapText="1"/>
    </xf>
    <xf numFmtId="0" fontId="5" fillId="3" borderId="50" xfId="0" applyFont="1" applyFill="1" applyBorder="1" applyAlignment="1">
      <alignment horizontal="center"/>
    </xf>
    <xf numFmtId="0" fontId="5" fillId="3" borderId="51" xfId="0" applyFont="1" applyFill="1" applyBorder="1"/>
    <xf numFmtId="0" fontId="5" fillId="3" borderId="11" xfId="0" applyFont="1" applyFill="1" applyBorder="1" applyAlignment="1">
      <alignment horizontal="center"/>
    </xf>
    <xf numFmtId="0" fontId="5" fillId="3" borderId="15" xfId="0" applyFont="1" applyFill="1" applyBorder="1"/>
    <xf numFmtId="0" fontId="5" fillId="3" borderId="15" xfId="0" applyFont="1" applyFill="1" applyBorder="1" applyAlignment="1">
      <alignment horizontal="center"/>
    </xf>
    <xf numFmtId="0" fontId="5" fillId="3" borderId="41" xfId="0" applyFont="1" applyFill="1" applyBorder="1" applyAlignment="1">
      <alignment horizontal="center"/>
    </xf>
    <xf numFmtId="0" fontId="5" fillId="3" borderId="20" xfId="0" applyFont="1" applyFill="1" applyBorder="1" applyAlignment="1">
      <alignment horizontal="right"/>
    </xf>
    <xf numFmtId="0" fontId="5" fillId="3" borderId="21" xfId="0" applyFont="1" applyFill="1" applyBorder="1" applyAlignment="1">
      <alignment horizontal="center"/>
    </xf>
    <xf numFmtId="0" fontId="11" fillId="3" borderId="11" xfId="0" applyFont="1" applyFill="1" applyBorder="1" applyAlignment="1">
      <alignment horizontal="right" vertical="center"/>
    </xf>
    <xf numFmtId="0" fontId="11" fillId="3" borderId="1" xfId="0" applyFont="1" applyFill="1" applyBorder="1" applyAlignment="1">
      <alignment vertical="center"/>
    </xf>
    <xf numFmtId="0" fontId="11" fillId="3" borderId="15" xfId="0" applyFont="1" applyFill="1" applyBorder="1" applyAlignment="1">
      <alignment vertical="center"/>
    </xf>
    <xf numFmtId="0" fontId="5" fillId="0" borderId="27" xfId="0" applyFont="1" applyBorder="1" applyAlignment="1">
      <alignment horizontal="center" vertical="center"/>
    </xf>
    <xf numFmtId="0" fontId="11" fillId="0" borderId="27" xfId="0" applyFont="1" applyBorder="1" applyAlignment="1">
      <alignment horizontal="center" vertical="center" wrapText="1"/>
    </xf>
    <xf numFmtId="0" fontId="5" fillId="0" borderId="0" xfId="0" applyFont="1" applyAlignment="1">
      <alignment horizontal="center" vertical="center" wrapText="1"/>
    </xf>
    <xf numFmtId="0" fontId="0" fillId="0" borderId="0" xfId="0" applyFont="1" applyAlignment="1">
      <alignment horizontal="center" vertical="center"/>
    </xf>
    <xf numFmtId="0" fontId="26" fillId="0" borderId="0" xfId="0" applyFont="1" applyAlignment="1">
      <alignment horizontal="center" vertical="center"/>
    </xf>
    <xf numFmtId="0" fontId="11" fillId="0" borderId="0" xfId="0" applyFont="1" applyAlignment="1">
      <alignment horizontal="center" vertical="center"/>
    </xf>
    <xf numFmtId="0" fontId="11" fillId="3" borderId="41" xfId="0" applyFont="1" applyFill="1" applyBorder="1" applyAlignment="1">
      <alignment horizontal="right" vertical="center"/>
    </xf>
    <xf numFmtId="0" fontId="11" fillId="3" borderId="20" xfId="0" applyFont="1" applyFill="1" applyBorder="1" applyAlignment="1">
      <alignment vertical="center"/>
    </xf>
    <xf numFmtId="0" fontId="11" fillId="3" borderId="21" xfId="0" applyFont="1" applyFill="1" applyBorder="1" applyAlignment="1">
      <alignment horizontal="right" vertical="center"/>
    </xf>
    <xf numFmtId="169" fontId="11" fillId="0" borderId="27" xfId="0" applyNumberFormat="1" applyFont="1" applyBorder="1" applyAlignment="1">
      <alignment horizontal="center" vertical="center" wrapText="1"/>
    </xf>
    <xf numFmtId="0" fontId="17" fillId="0" borderId="0" xfId="0" applyFont="1" applyAlignment="1">
      <alignment horizontal="center" vertical="center" wrapText="1"/>
    </xf>
    <xf numFmtId="0" fontId="17" fillId="3" borderId="42" xfId="0" applyFont="1" applyFill="1" applyBorder="1" applyAlignment="1">
      <alignment horizontal="center" vertical="center" wrapText="1"/>
    </xf>
    <xf numFmtId="0" fontId="17" fillId="3" borderId="43" xfId="0" applyFont="1" applyFill="1" applyBorder="1" applyAlignment="1">
      <alignment horizontal="center" vertical="center" wrapText="1"/>
    </xf>
    <xf numFmtId="169" fontId="17" fillId="3" borderId="43" xfId="0" applyNumberFormat="1" applyFont="1" applyFill="1" applyBorder="1" applyAlignment="1">
      <alignment horizontal="center" vertical="center" wrapText="1"/>
    </xf>
    <xf numFmtId="0" fontId="16" fillId="0" borderId="0" xfId="0" applyFont="1" applyAlignment="1">
      <alignment horizontal="center" vertical="center" wrapText="1"/>
    </xf>
    <xf numFmtId="174" fontId="17" fillId="3" borderId="20" xfId="0" applyNumberFormat="1" applyFont="1" applyFill="1" applyBorder="1" applyAlignment="1">
      <alignment horizontal="center" vertical="center" wrapText="1"/>
    </xf>
    <xf numFmtId="169" fontId="17" fillId="3" borderId="56" xfId="0" applyNumberFormat="1" applyFont="1" applyFill="1" applyBorder="1" applyAlignment="1">
      <alignment horizontal="center" vertical="center" wrapText="1"/>
    </xf>
    <xf numFmtId="0" fontId="5" fillId="0" borderId="27" xfId="0" applyFont="1" applyBorder="1" applyAlignment="1">
      <alignment horizontal="left" vertical="center" wrapText="1"/>
    </xf>
    <xf numFmtId="4" fontId="5" fillId="0" borderId="27" xfId="0" applyNumberFormat="1" applyFont="1" applyBorder="1" applyAlignment="1">
      <alignment horizontal="center" vertical="center"/>
    </xf>
    <xf numFmtId="175" fontId="5" fillId="0" borderId="27" xfId="0" applyNumberFormat="1" applyFont="1" applyBorder="1" applyAlignment="1">
      <alignment horizontal="center" vertical="center"/>
    </xf>
    <xf numFmtId="174" fontId="5" fillId="0" borderId="27" xfId="0" applyNumberFormat="1" applyFont="1" applyBorder="1" applyAlignment="1">
      <alignment horizontal="center" vertical="center"/>
    </xf>
    <xf numFmtId="0" fontId="5" fillId="0" borderId="0" xfId="0" applyFont="1" applyAlignment="1">
      <alignment horizontal="left" vertical="center" wrapText="1"/>
    </xf>
    <xf numFmtId="169" fontId="5" fillId="0" borderId="0" xfId="0" applyNumberFormat="1" applyFont="1" applyAlignment="1">
      <alignment horizontal="center" vertical="center"/>
    </xf>
    <xf numFmtId="0" fontId="14" fillId="0" borderId="0" xfId="0" applyFont="1" applyAlignment="1">
      <alignment horizontal="center" vertical="center" wrapText="1"/>
    </xf>
    <xf numFmtId="174" fontId="5" fillId="0" borderId="0" xfId="0" applyNumberFormat="1" applyFont="1" applyAlignment="1">
      <alignment horizontal="center"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169" fontId="0" fillId="0" borderId="0" xfId="0" applyNumberFormat="1" applyFont="1" applyAlignment="1">
      <alignment horizontal="center" vertical="center"/>
    </xf>
    <xf numFmtId="174" fontId="0" fillId="0" borderId="0" xfId="0" applyNumberFormat="1" applyFont="1" applyAlignment="1">
      <alignment horizontal="center" vertical="center"/>
    </xf>
    <xf numFmtId="49" fontId="29" fillId="6" borderId="52" xfId="0" applyNumberFormat="1" applyFont="1" applyFill="1" applyBorder="1" applyAlignment="1">
      <alignment horizontal="center" vertical="center"/>
    </xf>
    <xf numFmtId="166" fontId="29" fillId="6" borderId="52" xfId="0" applyNumberFormat="1" applyFont="1" applyFill="1" applyBorder="1" applyAlignment="1">
      <alignment horizontal="center" vertical="center"/>
    </xf>
    <xf numFmtId="49" fontId="30" fillId="0" borderId="39" xfId="0" applyNumberFormat="1" applyFont="1" applyBorder="1" applyAlignment="1">
      <alignment horizontal="left" vertical="center"/>
    </xf>
    <xf numFmtId="49" fontId="30" fillId="0" borderId="39" xfId="0" applyNumberFormat="1" applyFont="1" applyBorder="1" applyAlignment="1">
      <alignment horizontal="center" vertical="center"/>
    </xf>
    <xf numFmtId="174" fontId="29" fillId="0" borderId="39" xfId="0" applyNumberFormat="1" applyFont="1" applyBorder="1" applyAlignment="1">
      <alignment horizontal="center" vertical="center"/>
    </xf>
    <xf numFmtId="0" fontId="4" fillId="0" borderId="0" xfId="0" applyFont="1" applyAlignment="1">
      <alignment horizontal="center"/>
    </xf>
    <xf numFmtId="10" fontId="0" fillId="0" borderId="14" xfId="2" applyNumberFormat="1" applyFont="1" applyAlignment="1" applyProtection="1">
      <alignment wrapText="1"/>
    </xf>
    <xf numFmtId="10" fontId="0" fillId="0" borderId="14" xfId="2" applyNumberFormat="1" applyFont="1" applyProtection="1"/>
    <xf numFmtId="177" fontId="2" fillId="0" borderId="14" xfId="1" applyNumberFormat="1" applyProtection="1"/>
    <xf numFmtId="10" fontId="2" fillId="0" borderId="14" xfId="1" applyNumberFormat="1" applyProtection="1"/>
    <xf numFmtId="0" fontId="2" fillId="0" borderId="14" xfId="1" applyProtection="1"/>
    <xf numFmtId="0" fontId="35" fillId="9" borderId="73" xfId="1" applyFont="1" applyFill="1" applyBorder="1" applyAlignment="1" applyProtection="1"/>
    <xf numFmtId="0" fontId="35" fillId="9" borderId="74" xfId="1" applyFont="1" applyFill="1" applyBorder="1" applyAlignment="1" applyProtection="1"/>
    <xf numFmtId="0" fontId="35" fillId="9" borderId="74" xfId="1" applyFont="1" applyFill="1" applyBorder="1" applyAlignment="1" applyProtection="1">
      <alignment horizontal="right"/>
    </xf>
    <xf numFmtId="0" fontId="39" fillId="10" borderId="74" xfId="1" applyFont="1" applyFill="1" applyBorder="1" applyAlignment="1" applyProtection="1">
      <alignment horizontal="left"/>
    </xf>
    <xf numFmtId="10" fontId="37" fillId="0" borderId="14" xfId="2" applyNumberFormat="1" applyFont="1" applyProtection="1"/>
    <xf numFmtId="0" fontId="37" fillId="0" borderId="14" xfId="1" applyFont="1" applyProtection="1"/>
    <xf numFmtId="0" fontId="35" fillId="9" borderId="70" xfId="1" applyFont="1" applyFill="1" applyBorder="1" applyAlignment="1" applyProtection="1"/>
    <xf numFmtId="0" fontId="35" fillId="9" borderId="71" xfId="1" applyFont="1" applyFill="1" applyBorder="1" applyAlignment="1" applyProtection="1"/>
    <xf numFmtId="0" fontId="35" fillId="9" borderId="71" xfId="1" applyFont="1" applyFill="1" applyBorder="1" applyAlignment="1" applyProtection="1">
      <alignment horizontal="right"/>
    </xf>
    <xf numFmtId="1" fontId="40" fillId="10" borderId="72" xfId="1" applyNumberFormat="1" applyFont="1" applyFill="1" applyBorder="1" applyAlignment="1" applyProtection="1">
      <alignment horizontal="left"/>
    </xf>
    <xf numFmtId="0" fontId="40" fillId="0" borderId="14" xfId="1" applyFont="1" applyFill="1" applyBorder="1" applyAlignment="1" applyProtection="1">
      <alignment horizontal="left"/>
    </xf>
    <xf numFmtId="0" fontId="35" fillId="0" borderId="14" xfId="1" applyFont="1" applyFill="1" applyBorder="1" applyAlignment="1" applyProtection="1"/>
    <xf numFmtId="10" fontId="40" fillId="0" borderId="14" xfId="2" applyNumberFormat="1" applyFont="1" applyFill="1" applyBorder="1" applyAlignment="1" applyProtection="1">
      <alignment horizontal="center"/>
    </xf>
    <xf numFmtId="0" fontId="35" fillId="9" borderId="71" xfId="1" applyFont="1" applyFill="1" applyBorder="1" applyAlignment="1" applyProtection="1">
      <alignment horizontal="left"/>
    </xf>
    <xf numFmtId="0" fontId="35" fillId="0" borderId="14" xfId="1" applyFont="1" applyFill="1" applyBorder="1" applyAlignment="1" applyProtection="1">
      <alignment horizontal="center"/>
    </xf>
    <xf numFmtId="1" fontId="40" fillId="0" borderId="14" xfId="1" applyNumberFormat="1" applyFont="1" applyFill="1" applyBorder="1" applyAlignment="1" applyProtection="1">
      <alignment horizontal="left"/>
    </xf>
    <xf numFmtId="0" fontId="35" fillId="0" borderId="14" xfId="1" applyFont="1" applyFill="1" applyBorder="1" applyAlignment="1" applyProtection="1">
      <alignment horizontal="left"/>
    </xf>
    <xf numFmtId="4" fontId="40" fillId="0" borderId="14" xfId="1" applyNumberFormat="1" applyFont="1" applyFill="1" applyBorder="1" applyAlignment="1" applyProtection="1">
      <alignment horizontal="center"/>
    </xf>
    <xf numFmtId="0" fontId="39" fillId="0" borderId="14" xfId="1" applyFont="1" applyFill="1" applyBorder="1" applyAlignment="1" applyProtection="1">
      <alignment horizontal="left"/>
    </xf>
    <xf numFmtId="0" fontId="41" fillId="0" borderId="14" xfId="1" applyFont="1" applyFill="1" applyProtection="1"/>
    <xf numFmtId="49" fontId="40" fillId="0" borderId="14" xfId="1" applyNumberFormat="1" applyFont="1" applyProtection="1"/>
    <xf numFmtId="0" fontId="40" fillId="0" borderId="14" xfId="1" applyFont="1" applyProtection="1"/>
    <xf numFmtId="0" fontId="41" fillId="0" borderId="14" xfId="1" applyFont="1" applyFill="1" applyAlignment="1" applyProtection="1">
      <alignment horizontal="left"/>
    </xf>
    <xf numFmtId="1" fontId="41" fillId="0" borderId="14" xfId="1" applyNumberFormat="1" applyFont="1" applyFill="1" applyProtection="1"/>
    <xf numFmtId="177" fontId="40" fillId="0" borderId="14" xfId="1" applyNumberFormat="1" applyFont="1" applyFill="1" applyProtection="1"/>
    <xf numFmtId="177" fontId="40" fillId="0" borderId="14" xfId="1" applyNumberFormat="1" applyFont="1" applyProtection="1"/>
    <xf numFmtId="10" fontId="40" fillId="0" borderId="14" xfId="2" applyNumberFormat="1" applyFont="1" applyProtection="1"/>
    <xf numFmtId="1" fontId="35" fillId="9" borderId="79" xfId="1" applyNumberFormat="1" applyFont="1" applyFill="1" applyBorder="1" applyAlignment="1" applyProtection="1">
      <alignment horizontal="center" vertical="center" wrapText="1"/>
    </xf>
    <xf numFmtId="177" fontId="35" fillId="9" borderId="79" xfId="1" applyNumberFormat="1" applyFont="1" applyFill="1" applyBorder="1" applyAlignment="1" applyProtection="1">
      <alignment horizontal="center" vertical="center" wrapText="1"/>
    </xf>
    <xf numFmtId="10" fontId="35" fillId="9" borderId="79" xfId="2" applyNumberFormat="1" applyFont="1" applyFill="1" applyBorder="1" applyAlignment="1" applyProtection="1">
      <alignment horizontal="center" vertical="center" wrapText="1"/>
    </xf>
    <xf numFmtId="14" fontId="35" fillId="9" borderId="79" xfId="1" applyNumberFormat="1" applyFont="1" applyFill="1" applyBorder="1" applyAlignment="1" applyProtection="1">
      <alignment horizontal="center" vertical="center" wrapText="1"/>
    </xf>
    <xf numFmtId="0" fontId="2" fillId="10" borderId="79" xfId="1" applyFill="1" applyBorder="1" applyAlignment="1" applyProtection="1">
      <alignment wrapText="1"/>
    </xf>
    <xf numFmtId="176" fontId="40" fillId="10" borderId="79" xfId="1" applyNumberFormat="1" applyFont="1" applyFill="1" applyBorder="1" applyAlignment="1" applyProtection="1">
      <alignment horizontal="center" vertical="center"/>
    </xf>
    <xf numFmtId="1" fontId="2" fillId="10" borderId="79" xfId="1" applyNumberFormat="1" applyFill="1" applyBorder="1" applyAlignment="1" applyProtection="1">
      <alignment horizontal="center" vertical="center"/>
    </xf>
    <xf numFmtId="0" fontId="0" fillId="0" borderId="0" xfId="0" applyProtection="1">
      <protection locked="0"/>
    </xf>
    <xf numFmtId="0" fontId="35" fillId="9" borderId="70" xfId="0" applyFont="1" applyFill="1" applyBorder="1" applyAlignment="1" applyProtection="1"/>
    <xf numFmtId="0" fontId="35" fillId="9" borderId="71" xfId="0" applyFont="1" applyFill="1" applyBorder="1" applyAlignment="1" applyProtection="1">
      <alignment horizontal="right"/>
    </xf>
    <xf numFmtId="0" fontId="35" fillId="9" borderId="71" xfId="0" applyFont="1" applyFill="1" applyBorder="1" applyProtection="1"/>
    <xf numFmtId="1" fontId="36" fillId="0" borderId="14" xfId="0" applyNumberFormat="1" applyFont="1" applyFill="1" applyBorder="1" applyAlignment="1" applyProtection="1">
      <alignment horizontal="left"/>
      <protection locked="0"/>
    </xf>
    <xf numFmtId="0" fontId="37" fillId="0" borderId="0" xfId="0" applyFont="1" applyProtection="1">
      <protection locked="0"/>
    </xf>
    <xf numFmtId="0" fontId="35" fillId="9" borderId="73" xfId="0" applyFont="1" applyFill="1" applyBorder="1" applyAlignment="1" applyProtection="1"/>
    <xf numFmtId="0" fontId="35" fillId="9" borderId="71" xfId="0" applyFont="1" applyFill="1" applyBorder="1" applyAlignment="1" applyProtection="1"/>
    <xf numFmtId="0" fontId="40" fillId="0" borderId="14" xfId="0" applyFont="1" applyBorder="1" applyAlignment="1" applyProtection="1">
      <alignment wrapText="1"/>
    </xf>
    <xf numFmtId="49" fontId="40" fillId="0" borderId="14" xfId="0" applyNumberFormat="1" applyFont="1" applyBorder="1" applyProtection="1"/>
    <xf numFmtId="1" fontId="40" fillId="0" borderId="14" xfId="0" applyNumberFormat="1" applyFont="1" applyBorder="1" applyProtection="1"/>
    <xf numFmtId="10" fontId="40" fillId="0" borderId="0" xfId="0" applyNumberFormat="1" applyFont="1" applyProtection="1">
      <protection locked="0"/>
    </xf>
    <xf numFmtId="0" fontId="40" fillId="0" borderId="0" xfId="0" applyFont="1" applyProtection="1">
      <protection locked="0"/>
    </xf>
    <xf numFmtId="0" fontId="40" fillId="10" borderId="72" xfId="3" applyNumberFormat="1" applyFont="1" applyFill="1" applyBorder="1" applyAlignment="1" applyProtection="1">
      <alignment horizontal="left"/>
    </xf>
    <xf numFmtId="0" fontId="40" fillId="0" borderId="14" xfId="0" applyFont="1" applyFill="1" applyBorder="1" applyAlignment="1" applyProtection="1">
      <alignment wrapText="1"/>
    </xf>
    <xf numFmtId="49" fontId="40" fillId="0" borderId="14" xfId="0" applyNumberFormat="1" applyFont="1" applyFill="1" applyBorder="1" applyProtection="1"/>
    <xf numFmtId="1" fontId="40" fillId="0" borderId="14" xfId="0" applyNumberFormat="1" applyFont="1" applyFill="1" applyBorder="1" applyProtection="1"/>
    <xf numFmtId="10" fontId="40" fillId="0" borderId="0" xfId="0" applyNumberFormat="1" applyFont="1" applyFill="1" applyProtection="1">
      <protection locked="0"/>
    </xf>
    <xf numFmtId="0" fontId="40" fillId="0" borderId="0" xfId="0" applyFont="1" applyFill="1" applyProtection="1">
      <protection locked="0"/>
    </xf>
    <xf numFmtId="0" fontId="39" fillId="0" borderId="14" xfId="0" applyFont="1" applyFill="1" applyBorder="1" applyAlignment="1" applyProtection="1"/>
    <xf numFmtId="164" fontId="40" fillId="0" borderId="14" xfId="3" applyFont="1" applyFill="1" applyBorder="1" applyAlignment="1" applyProtection="1">
      <alignment horizontal="center"/>
    </xf>
    <xf numFmtId="0" fontId="41" fillId="0" borderId="0" xfId="0" applyFont="1" applyFill="1" applyProtection="1"/>
    <xf numFmtId="49" fontId="40" fillId="0" borderId="0" xfId="0" applyNumberFormat="1" applyFont="1" applyFill="1" applyProtection="1"/>
    <xf numFmtId="0" fontId="40" fillId="0" borderId="0" xfId="0" applyFont="1" applyAlignment="1" applyProtection="1">
      <alignment wrapText="1"/>
    </xf>
    <xf numFmtId="49" fontId="40" fillId="0" borderId="0" xfId="0" applyNumberFormat="1" applyFont="1" applyProtection="1"/>
    <xf numFmtId="1" fontId="40" fillId="0" borderId="0" xfId="0" applyNumberFormat="1" applyFont="1" applyProtection="1"/>
    <xf numFmtId="0" fontId="35" fillId="9" borderId="79" xfId="0" applyFont="1" applyFill="1" applyBorder="1" applyAlignment="1" applyProtection="1">
      <alignment horizontal="center" vertical="center" wrapText="1"/>
    </xf>
    <xf numFmtId="0" fontId="0" fillId="11" borderId="0" xfId="0" applyFill="1" applyProtection="1"/>
    <xf numFmtId="177" fontId="35" fillId="9" borderId="79" xfId="0" applyNumberFormat="1" applyFont="1" applyFill="1" applyBorder="1" applyAlignment="1" applyProtection="1">
      <alignment vertical="center" wrapText="1"/>
    </xf>
    <xf numFmtId="177" fontId="0" fillId="11" borderId="0" xfId="0" applyNumberFormat="1" applyFill="1" applyProtection="1"/>
    <xf numFmtId="4" fontId="40" fillId="10" borderId="79" xfId="0" applyNumberFormat="1" applyFont="1" applyFill="1" applyBorder="1" applyProtection="1"/>
    <xf numFmtId="1" fontId="0" fillId="0" borderId="0" xfId="0" applyNumberFormat="1" applyProtection="1">
      <protection locked="0"/>
    </xf>
    <xf numFmtId="0" fontId="0" fillId="0" borderId="0" xfId="0" applyAlignment="1" applyProtection="1">
      <alignment wrapText="1"/>
      <protection locked="0"/>
    </xf>
    <xf numFmtId="177" fontId="0" fillId="0" borderId="0" xfId="0" applyNumberFormat="1" applyProtection="1">
      <protection locked="0"/>
    </xf>
    <xf numFmtId="3" fontId="40" fillId="10" borderId="79" xfId="0" applyNumberFormat="1" applyFont="1" applyFill="1" applyBorder="1" applyProtection="1"/>
    <xf numFmtId="176" fontId="40" fillId="10" borderId="79" xfId="0" applyNumberFormat="1" applyFont="1" applyFill="1" applyBorder="1" applyProtection="1"/>
    <xf numFmtId="0" fontId="0" fillId="0" borderId="0" xfId="0" applyProtection="1"/>
    <xf numFmtId="0" fontId="36" fillId="0" borderId="14" xfId="1" applyFont="1" applyFill="1" applyBorder="1" applyAlignment="1" applyProtection="1">
      <alignment horizontal="left"/>
    </xf>
    <xf numFmtId="1" fontId="2" fillId="0" borderId="79" xfId="1" applyNumberFormat="1" applyBorder="1" applyAlignment="1" applyProtection="1">
      <alignment horizontal="center" vertical="center"/>
    </xf>
    <xf numFmtId="0" fontId="2" fillId="0" borderId="79" xfId="1" applyNumberFormat="1" applyBorder="1" applyAlignment="1" applyProtection="1">
      <alignment horizontal="center" vertical="center"/>
    </xf>
    <xf numFmtId="10" fontId="0" fillId="0" borderId="79" xfId="2" applyNumberFormat="1" applyFont="1" applyBorder="1" applyAlignment="1" applyProtection="1">
      <alignment horizontal="center" vertical="center"/>
    </xf>
    <xf numFmtId="0" fontId="0" fillId="0" borderId="0" xfId="0" applyFont="1" applyAlignment="1"/>
    <xf numFmtId="180" fontId="2" fillId="0" borderId="79" xfId="1" applyNumberFormat="1" applyBorder="1" applyAlignment="1" applyProtection="1">
      <alignment horizontal="center" vertical="center"/>
    </xf>
    <xf numFmtId="0" fontId="1" fillId="0" borderId="79" xfId="1" applyNumberFormat="1" applyFont="1" applyBorder="1" applyAlignment="1" applyProtection="1">
      <alignment horizontal="center" vertical="center"/>
    </xf>
    <xf numFmtId="49" fontId="31" fillId="0" borderId="66" xfId="4" applyNumberFormat="1" applyBorder="1" applyAlignment="1">
      <alignment horizontal="left" vertical="center"/>
    </xf>
    <xf numFmtId="0" fontId="5" fillId="3" borderId="14" xfId="0" applyFont="1" applyFill="1" applyBorder="1" applyAlignment="1">
      <alignment horizontal="center" vertical="center"/>
    </xf>
    <xf numFmtId="0" fontId="5" fillId="0" borderId="76" xfId="0" applyFont="1" applyBorder="1"/>
    <xf numFmtId="165" fontId="5" fillId="0" borderId="77" xfId="0" applyNumberFormat="1" applyFont="1" applyBorder="1" applyAlignment="1">
      <alignment horizontal="center" vertical="center"/>
    </xf>
    <xf numFmtId="0" fontId="5" fillId="0" borderId="77" xfId="0" applyFont="1" applyBorder="1"/>
    <xf numFmtId="49" fontId="17" fillId="6" borderId="77" xfId="0" applyNumberFormat="1" applyFont="1" applyFill="1" applyBorder="1" applyAlignment="1">
      <alignment horizontal="right" vertical="center" wrapText="1"/>
    </xf>
    <xf numFmtId="0" fontId="47" fillId="6" borderId="77" xfId="0" applyFont="1" applyFill="1" applyBorder="1" applyAlignment="1">
      <alignment horizontal="right" vertical="center" wrapText="1"/>
    </xf>
    <xf numFmtId="0" fontId="5" fillId="6" borderId="77" xfId="0" applyFont="1" applyFill="1" applyBorder="1" applyAlignment="1">
      <alignment horizontal="center" vertical="center"/>
    </xf>
    <xf numFmtId="0" fontId="48" fillId="6" borderId="77" xfId="0" applyFont="1" applyFill="1" applyBorder="1" applyAlignment="1">
      <alignment horizontal="right" vertical="center"/>
    </xf>
    <xf numFmtId="9" fontId="16" fillId="6" borderId="77" xfId="5" applyFont="1" applyFill="1" applyBorder="1" applyAlignment="1">
      <alignment horizontal="center" vertical="center"/>
    </xf>
    <xf numFmtId="4" fontId="16" fillId="6" borderId="77" xfId="0" applyNumberFormat="1" applyFont="1" applyFill="1" applyBorder="1" applyAlignment="1">
      <alignment horizontal="center" vertical="center"/>
    </xf>
    <xf numFmtId="4" fontId="11" fillId="6" borderId="78" xfId="0" applyNumberFormat="1" applyFont="1" applyFill="1" applyBorder="1" applyAlignment="1">
      <alignment horizontal="center" vertical="center"/>
    </xf>
    <xf numFmtId="10" fontId="16" fillId="6" borderId="77" xfId="5" applyNumberFormat="1" applyFont="1" applyFill="1" applyBorder="1" applyAlignment="1">
      <alignment horizontal="center" vertical="center"/>
    </xf>
    <xf numFmtId="0" fontId="2" fillId="0" borderId="79" xfId="1" applyNumberFormat="1" applyBorder="1" applyAlignment="1" applyProtection="1">
      <alignment horizontal="left" vertical="center"/>
    </xf>
    <xf numFmtId="176" fontId="40" fillId="10" borderId="79" xfId="0" applyNumberFormat="1" applyFont="1" applyFill="1" applyBorder="1" applyAlignment="1" applyProtection="1">
      <alignment horizontal="center" vertical="center"/>
    </xf>
    <xf numFmtId="4" fontId="40" fillId="10" borderId="79" xfId="0" applyNumberFormat="1" applyFont="1" applyFill="1" applyBorder="1" applyAlignment="1" applyProtection="1">
      <alignment horizontal="center" vertical="center"/>
    </xf>
    <xf numFmtId="3" fontId="40" fillId="10" borderId="79" xfId="0" applyNumberFormat="1" applyFont="1" applyFill="1" applyBorder="1" applyAlignment="1" applyProtection="1">
      <alignment horizontal="center"/>
    </xf>
    <xf numFmtId="4" fontId="40" fillId="10" borderId="79" xfId="0" applyNumberFormat="1" applyFont="1" applyFill="1" applyBorder="1" applyAlignment="1" applyProtection="1">
      <alignment horizontal="center"/>
    </xf>
    <xf numFmtId="0" fontId="5" fillId="0" borderId="88" xfId="0" applyFont="1" applyBorder="1"/>
    <xf numFmtId="165" fontId="5" fillId="0" borderId="88" xfId="0" applyNumberFormat="1" applyFont="1" applyBorder="1" applyAlignment="1">
      <alignment horizontal="center" vertical="center"/>
    </xf>
    <xf numFmtId="49" fontId="17" fillId="6" borderId="89" xfId="0" applyNumberFormat="1" applyFont="1" applyFill="1" applyBorder="1" applyAlignment="1">
      <alignment horizontal="right" vertical="center" wrapText="1"/>
    </xf>
    <xf numFmtId="49" fontId="17" fillId="6" borderId="90" xfId="0" applyNumberFormat="1" applyFont="1" applyFill="1" applyBorder="1" applyAlignment="1">
      <alignment horizontal="right" vertical="center" wrapText="1"/>
    </xf>
    <xf numFmtId="0" fontId="11" fillId="6" borderId="90" xfId="0" applyFont="1" applyFill="1" applyBorder="1" applyAlignment="1">
      <alignment horizontal="right" vertical="center" wrapText="1"/>
    </xf>
    <xf numFmtId="0" fontId="5" fillId="6" borderId="90" xfId="0" applyFont="1" applyFill="1" applyBorder="1" applyAlignment="1">
      <alignment horizontal="center" vertical="center"/>
    </xf>
    <xf numFmtId="0" fontId="17" fillId="6" borderId="90" xfId="0" applyFont="1" applyFill="1" applyBorder="1" applyAlignment="1">
      <alignment horizontal="right" vertical="center"/>
    </xf>
    <xf numFmtId="4" fontId="16" fillId="6" borderId="91" xfId="0" applyNumberFormat="1" applyFont="1" applyFill="1" applyBorder="1" applyAlignment="1">
      <alignment horizontal="center" vertical="center"/>
    </xf>
    <xf numFmtId="4" fontId="11" fillId="6" borderId="91" xfId="0" applyNumberFormat="1" applyFont="1" applyFill="1" applyBorder="1" applyAlignment="1">
      <alignment horizontal="center" vertical="center"/>
    </xf>
    <xf numFmtId="0" fontId="14" fillId="5" borderId="32" xfId="0" applyFont="1" applyFill="1" applyBorder="1" applyAlignment="1" applyProtection="1">
      <alignment horizontal="center" vertical="center" wrapText="1"/>
      <protection locked="0"/>
    </xf>
    <xf numFmtId="168" fontId="14" fillId="5" borderId="32" xfId="0" applyNumberFormat="1" applyFont="1" applyFill="1" applyBorder="1" applyAlignment="1" applyProtection="1">
      <alignment horizontal="center" vertical="center" wrapText="1"/>
      <protection locked="0"/>
    </xf>
    <xf numFmtId="0" fontId="14" fillId="5" borderId="39" xfId="0" applyFont="1" applyFill="1" applyBorder="1" applyAlignment="1" applyProtection="1">
      <alignment horizontal="center" vertical="center" wrapText="1"/>
      <protection locked="0"/>
    </xf>
    <xf numFmtId="0" fontId="14" fillId="5" borderId="39" xfId="0" applyFont="1" applyFill="1" applyBorder="1" applyAlignment="1" applyProtection="1">
      <alignment horizontal="center" vertical="center"/>
      <protection locked="0"/>
    </xf>
    <xf numFmtId="168" fontId="15" fillId="5" borderId="39" xfId="0" applyNumberFormat="1" applyFont="1" applyFill="1" applyBorder="1" applyAlignment="1" applyProtection="1">
      <alignment horizontal="center" vertical="center" wrapText="1"/>
      <protection locked="0"/>
    </xf>
    <xf numFmtId="4" fontId="14" fillId="5" borderId="32" xfId="0" applyNumberFormat="1" applyFont="1" applyFill="1" applyBorder="1" applyAlignment="1" applyProtection="1">
      <alignment horizontal="center" vertical="center" wrapText="1"/>
      <protection locked="0"/>
    </xf>
    <xf numFmtId="0" fontId="11" fillId="6" borderId="29" xfId="0" applyFont="1" applyFill="1" applyBorder="1" applyAlignment="1" applyProtection="1">
      <alignment vertical="center"/>
      <protection locked="0"/>
    </xf>
    <xf numFmtId="10" fontId="14" fillId="5" borderId="32" xfId="0" applyNumberFormat="1" applyFont="1" applyFill="1" applyBorder="1" applyAlignment="1" applyProtection="1">
      <alignment horizontal="center" vertical="center"/>
      <protection locked="0"/>
    </xf>
    <xf numFmtId="168" fontId="15" fillId="5" borderId="32" xfId="0" applyNumberFormat="1" applyFont="1" applyFill="1" applyBorder="1" applyAlignment="1" applyProtection="1">
      <alignment horizontal="center" vertical="center" wrapText="1"/>
      <protection locked="0"/>
    </xf>
    <xf numFmtId="0" fontId="11" fillId="6" borderId="28" xfId="0" applyFont="1" applyFill="1" applyBorder="1" applyAlignment="1" applyProtection="1">
      <alignment horizontal="center" vertical="center"/>
      <protection locked="0"/>
    </xf>
    <xf numFmtId="0" fontId="14" fillId="0" borderId="39" xfId="0" applyFont="1" applyBorder="1" applyAlignment="1" applyProtection="1">
      <alignment horizontal="center" vertical="center"/>
      <protection locked="0"/>
    </xf>
    <xf numFmtId="0" fontId="11" fillId="6" borderId="28" xfId="0" applyFont="1" applyFill="1" applyBorder="1" applyAlignment="1" applyProtection="1">
      <alignment horizontal="right" vertical="center" wrapText="1"/>
      <protection locked="0"/>
    </xf>
    <xf numFmtId="0" fontId="14" fillId="3" borderId="11" xfId="0" applyFont="1" applyFill="1" applyBorder="1" applyAlignment="1" applyProtection="1">
      <alignment horizontal="left" vertical="center"/>
      <protection locked="0"/>
    </xf>
    <xf numFmtId="0" fontId="14" fillId="0" borderId="31" xfId="0" applyFont="1" applyBorder="1" applyAlignment="1" applyProtection="1">
      <alignment horizontal="center" vertical="center" wrapText="1"/>
      <protection locked="0"/>
    </xf>
    <xf numFmtId="0" fontId="14" fillId="0" borderId="39" xfId="0" applyFont="1" applyBorder="1" applyAlignment="1" applyProtection="1">
      <alignment horizontal="center" vertical="center" wrapText="1"/>
      <protection locked="0"/>
    </xf>
    <xf numFmtId="0" fontId="14" fillId="0" borderId="35" xfId="0" applyFont="1" applyBorder="1" applyAlignment="1" applyProtection="1">
      <alignment horizontal="center" vertical="center" wrapText="1"/>
      <protection locked="0"/>
    </xf>
    <xf numFmtId="0" fontId="5" fillId="5" borderId="27" xfId="0" applyFont="1" applyFill="1" applyBorder="1" applyAlignment="1" applyProtection="1">
      <alignment horizontal="center" vertical="center"/>
      <protection locked="0"/>
    </xf>
    <xf numFmtId="0" fontId="5" fillId="5" borderId="27" xfId="0" applyFont="1" applyFill="1" applyBorder="1" applyAlignment="1" applyProtection="1">
      <alignment horizontal="center" vertical="center" wrapText="1"/>
      <protection locked="0"/>
    </xf>
    <xf numFmtId="0" fontId="14" fillId="5" borderId="27" xfId="0" applyFont="1" applyFill="1" applyBorder="1" applyAlignment="1" applyProtection="1">
      <alignment horizontal="center" vertical="center" wrapText="1"/>
      <protection locked="0"/>
    </xf>
    <xf numFmtId="166" fontId="5" fillId="5" borderId="27" xfId="0" applyNumberFormat="1" applyFont="1" applyFill="1" applyBorder="1" applyAlignment="1" applyProtection="1">
      <alignment horizontal="center" vertical="center"/>
      <protection locked="0"/>
    </xf>
    <xf numFmtId="0" fontId="4" fillId="5" borderId="27" xfId="0" applyFont="1" applyFill="1" applyBorder="1" applyAlignment="1" applyProtection="1">
      <alignment horizontal="center" vertical="center"/>
      <protection locked="0"/>
    </xf>
    <xf numFmtId="1" fontId="35" fillId="9" borderId="79" xfId="0" applyNumberFormat="1" applyFont="1" applyFill="1" applyBorder="1" applyAlignment="1" applyProtection="1">
      <alignment horizontal="center" vertical="center" wrapText="1"/>
    </xf>
    <xf numFmtId="0" fontId="35" fillId="9" borderId="79" xfId="1" applyFont="1" applyFill="1" applyBorder="1" applyAlignment="1" applyProtection="1">
      <alignment horizontal="center" vertical="center" wrapText="1"/>
    </xf>
    <xf numFmtId="4" fontId="14" fillId="0" borderId="31" xfId="0" applyNumberFormat="1" applyFont="1" applyBorder="1" applyAlignment="1" applyProtection="1">
      <alignment horizontal="center" vertical="center" wrapText="1"/>
      <protection locked="0"/>
    </xf>
    <xf numFmtId="4" fontId="14" fillId="4" borderId="32" xfId="0" applyNumberFormat="1" applyFont="1" applyFill="1" applyBorder="1" applyAlignment="1" applyProtection="1">
      <alignment horizontal="center" vertical="center" wrapText="1"/>
      <protection locked="0"/>
    </xf>
    <xf numFmtId="2" fontId="14" fillId="4" borderId="37" xfId="0" applyNumberFormat="1" applyFont="1" applyFill="1" applyBorder="1" applyAlignment="1" applyProtection="1">
      <alignment horizontal="center" vertical="center" wrapText="1"/>
      <protection locked="0"/>
    </xf>
    <xf numFmtId="0" fontId="14" fillId="4" borderId="37" xfId="0" applyFont="1" applyFill="1" applyBorder="1" applyAlignment="1" applyProtection="1">
      <alignment horizontal="center" vertical="center" wrapText="1"/>
      <protection locked="0"/>
    </xf>
    <xf numFmtId="0" fontId="11" fillId="6" borderId="29" xfId="0" applyFont="1" applyFill="1" applyBorder="1" applyAlignment="1" applyProtection="1">
      <alignment horizontal="right" vertical="center" wrapText="1"/>
      <protection locked="0"/>
    </xf>
    <xf numFmtId="0" fontId="14" fillId="3" borderId="1" xfId="0" applyFont="1" applyFill="1" applyBorder="1" applyAlignment="1" applyProtection="1">
      <alignment horizontal="center" vertical="center"/>
      <protection locked="0"/>
    </xf>
    <xf numFmtId="4" fontId="14" fillId="4" borderId="37" xfId="0" applyNumberFormat="1" applyFont="1" applyFill="1" applyBorder="1" applyAlignment="1" applyProtection="1">
      <alignment horizontal="center" vertical="center" wrapText="1"/>
      <protection locked="0"/>
    </xf>
    <xf numFmtId="1" fontId="39" fillId="0" borderId="71" xfId="0" applyNumberFormat="1" applyFont="1" applyFill="1" applyBorder="1" applyAlignment="1" applyProtection="1">
      <alignment horizontal="center"/>
    </xf>
    <xf numFmtId="0" fontId="39" fillId="0" borderId="72" xfId="0" applyFont="1" applyFill="1" applyBorder="1" applyAlignment="1" applyProtection="1">
      <alignment horizontal="center"/>
    </xf>
    <xf numFmtId="49" fontId="40" fillId="0" borderId="72" xfId="0" applyNumberFormat="1" applyFont="1" applyFill="1" applyBorder="1" applyAlignment="1" applyProtection="1">
      <alignment horizontal="left"/>
    </xf>
    <xf numFmtId="0" fontId="40" fillId="0" borderId="81" xfId="0" applyFont="1" applyFill="1" applyBorder="1" applyAlignment="1" applyProtection="1">
      <alignment horizontal="left"/>
    </xf>
    <xf numFmtId="1" fontId="0" fillId="0" borderId="79" xfId="0" applyNumberFormat="1" applyFill="1" applyBorder="1" applyProtection="1"/>
    <xf numFmtId="0" fontId="0" fillId="0" borderId="76" xfId="0" applyFill="1" applyBorder="1" applyAlignment="1" applyProtection="1">
      <alignment wrapText="1"/>
    </xf>
    <xf numFmtId="0" fontId="4" fillId="3" borderId="1" xfId="0" applyFont="1" applyFill="1" applyBorder="1" applyAlignment="1" applyProtection="1">
      <alignment horizontal="center" vertical="center"/>
    </xf>
    <xf numFmtId="0" fontId="0" fillId="0" borderId="0" xfId="0" applyFont="1" applyAlignment="1" applyProtection="1"/>
    <xf numFmtId="0" fontId="3" fillId="3" borderId="1" xfId="0" applyFont="1" applyFill="1" applyBorder="1" applyAlignment="1" applyProtection="1">
      <alignment vertical="center"/>
    </xf>
    <xf numFmtId="0" fontId="4" fillId="0" borderId="0" xfId="0" applyFont="1" applyAlignment="1" applyProtection="1">
      <alignment horizontal="center" vertical="center"/>
    </xf>
    <xf numFmtId="0" fontId="3" fillId="6" borderId="27"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4" fillId="0" borderId="27" xfId="0" applyFont="1" applyBorder="1" applyAlignment="1" applyProtection="1">
      <alignment horizontal="center" vertical="center"/>
    </xf>
    <xf numFmtId="0" fontId="4" fillId="0" borderId="0" xfId="0" applyFont="1" applyProtection="1"/>
    <xf numFmtId="0" fontId="4" fillId="3" borderId="1" xfId="0" applyFont="1" applyFill="1" applyBorder="1" applyProtection="1"/>
    <xf numFmtId="0" fontId="4" fillId="3" borderId="11" xfId="0" applyFont="1" applyFill="1" applyBorder="1" applyAlignment="1" applyProtection="1">
      <alignment vertical="center"/>
    </xf>
    <xf numFmtId="0" fontId="4" fillId="3" borderId="1" xfId="0" applyFont="1" applyFill="1" applyBorder="1" applyAlignment="1" applyProtection="1">
      <alignment vertical="center"/>
    </xf>
    <xf numFmtId="0" fontId="4" fillId="3" borderId="15" xfId="0" applyFont="1" applyFill="1" applyBorder="1" applyAlignment="1" applyProtection="1">
      <alignment vertical="center"/>
    </xf>
    <xf numFmtId="0" fontId="9" fillId="3" borderId="11" xfId="0" applyFont="1" applyFill="1" applyBorder="1" applyAlignment="1" applyProtection="1">
      <alignment horizontal="right" vertical="center"/>
    </xf>
    <xf numFmtId="0" fontId="4" fillId="0" borderId="27" xfId="0" applyFont="1" applyBorder="1" applyAlignment="1" applyProtection="1">
      <alignment horizontal="center" vertical="center" wrapText="1"/>
    </xf>
    <xf numFmtId="10" fontId="4" fillId="0" borderId="27" xfId="0" applyNumberFormat="1" applyFont="1" applyBorder="1" applyAlignment="1" applyProtection="1">
      <alignment horizontal="center" vertical="center"/>
    </xf>
    <xf numFmtId="0" fontId="3" fillId="0" borderId="27" xfId="0" applyFont="1" applyBorder="1" applyAlignment="1" applyProtection="1">
      <alignment horizontal="center" vertical="center" wrapText="1"/>
    </xf>
    <xf numFmtId="0" fontId="3" fillId="7" borderId="27" xfId="0" applyFont="1" applyFill="1" applyBorder="1" applyAlignment="1" applyProtection="1">
      <alignment horizontal="center" vertical="center" wrapText="1"/>
    </xf>
    <xf numFmtId="10" fontId="3" fillId="7" borderId="27" xfId="0" applyNumberFormat="1" applyFont="1" applyFill="1" applyBorder="1" applyAlignment="1" applyProtection="1">
      <alignment horizontal="center" vertical="center"/>
    </xf>
    <xf numFmtId="0" fontId="3" fillId="8" borderId="27" xfId="0" applyFont="1" applyFill="1" applyBorder="1" applyAlignment="1" applyProtection="1">
      <alignment horizontal="center" vertical="center" wrapText="1"/>
    </xf>
    <xf numFmtId="10" fontId="3" fillId="8" borderId="27" xfId="0" applyNumberFormat="1" applyFont="1" applyFill="1" applyBorder="1" applyAlignment="1" applyProtection="1">
      <alignment horizontal="center" vertical="center"/>
    </xf>
    <xf numFmtId="10" fontId="4" fillId="0" borderId="27" xfId="0" applyNumberFormat="1" applyFont="1" applyBorder="1" applyAlignment="1" applyProtection="1">
      <alignment horizontal="center" vertical="center"/>
      <protection locked="0"/>
    </xf>
    <xf numFmtId="0" fontId="5" fillId="3" borderId="11" xfId="0" applyFont="1" applyFill="1" applyBorder="1" applyAlignment="1" applyProtection="1">
      <alignment horizontal="center" vertical="center"/>
    </xf>
    <xf numFmtId="0" fontId="5" fillId="0" borderId="0" xfId="0" applyFont="1" applyAlignment="1" applyProtection="1">
      <alignment horizontal="center" vertical="center"/>
    </xf>
    <xf numFmtId="0" fontId="5" fillId="3" borderId="1" xfId="0" applyFont="1" applyFill="1" applyBorder="1" applyAlignment="1" applyProtection="1">
      <alignment horizontal="center" vertical="center"/>
    </xf>
    <xf numFmtId="0" fontId="11" fillId="3" borderId="11" xfId="0" applyFont="1" applyFill="1" applyBorder="1" applyAlignment="1" applyProtection="1">
      <alignment horizontal="right" vertical="center"/>
    </xf>
    <xf numFmtId="167" fontId="4" fillId="3" borderId="1" xfId="0" applyNumberFormat="1" applyFont="1" applyFill="1" applyBorder="1" applyAlignment="1" applyProtection="1">
      <alignment horizontal="left" vertical="center"/>
    </xf>
    <xf numFmtId="0" fontId="11" fillId="3" borderId="1" xfId="0" applyFont="1" applyFill="1" applyBorder="1" applyAlignment="1" applyProtection="1">
      <alignment horizontal="center" vertical="center"/>
    </xf>
    <xf numFmtId="0" fontId="11" fillId="3" borderId="1" xfId="0" applyFont="1" applyFill="1" applyBorder="1" applyAlignment="1" applyProtection="1">
      <alignment vertical="center"/>
    </xf>
    <xf numFmtId="167" fontId="11" fillId="3" borderId="1" xfId="0" applyNumberFormat="1" applyFont="1" applyFill="1" applyBorder="1" applyAlignment="1" applyProtection="1">
      <alignment horizontal="left" vertical="center"/>
    </xf>
    <xf numFmtId="166" fontId="5" fillId="3" borderId="1" xfId="0" applyNumberFormat="1" applyFont="1" applyFill="1" applyBorder="1" applyAlignment="1" applyProtection="1">
      <alignment horizontal="center" vertical="center"/>
    </xf>
    <xf numFmtId="0" fontId="3" fillId="0" borderId="22" xfId="0" applyFont="1" applyBorder="1" applyAlignment="1" applyProtection="1">
      <alignment horizontal="center" vertical="center"/>
    </xf>
    <xf numFmtId="0" fontId="5" fillId="0" borderId="27" xfId="0" applyFont="1" applyBorder="1" applyAlignment="1" applyProtection="1">
      <alignment horizontal="center" vertical="center"/>
    </xf>
    <xf numFmtId="172" fontId="5" fillId="0" borderId="0" xfId="0" applyNumberFormat="1" applyFont="1" applyAlignment="1" applyProtection="1">
      <alignment horizontal="center" vertical="center"/>
    </xf>
    <xf numFmtId="0" fontId="0" fillId="0" borderId="27" xfId="0" applyFont="1" applyBorder="1" applyAlignment="1" applyProtection="1">
      <alignment horizontal="center" vertical="center"/>
    </xf>
    <xf numFmtId="173" fontId="11" fillId="0" borderId="27" xfId="0" applyNumberFormat="1" applyFont="1" applyBorder="1" applyAlignment="1" applyProtection="1">
      <alignment horizontal="center" vertical="center"/>
    </xf>
    <xf numFmtId="10" fontId="11" fillId="0" borderId="27" xfId="0" applyNumberFormat="1" applyFont="1" applyBorder="1" applyAlignment="1" applyProtection="1">
      <alignment horizontal="center" vertical="center"/>
    </xf>
    <xf numFmtId="172" fontId="5" fillId="0" borderId="27" xfId="0" applyNumberFormat="1" applyFont="1" applyBorder="1" applyAlignment="1" applyProtection="1">
      <alignment horizontal="center" vertical="center"/>
    </xf>
    <xf numFmtId="4" fontId="5" fillId="0" borderId="0" xfId="0" applyNumberFormat="1" applyFont="1" applyAlignment="1" applyProtection="1">
      <alignment horizontal="center" vertical="center"/>
    </xf>
    <xf numFmtId="0" fontId="17" fillId="3" borderId="1" xfId="0" applyFont="1" applyFill="1" applyBorder="1" applyAlignment="1" applyProtection="1">
      <alignment vertical="center"/>
    </xf>
    <xf numFmtId="0" fontId="5" fillId="3" borderId="1" xfId="0" applyFont="1" applyFill="1" applyBorder="1" applyAlignment="1" applyProtection="1">
      <alignment vertical="center"/>
    </xf>
    <xf numFmtId="0" fontId="0" fillId="0" borderId="0" xfId="0" applyFont="1" applyAlignment="1" applyProtection="1">
      <protection locked="0"/>
    </xf>
    <xf numFmtId="0" fontId="14" fillId="3" borderId="36" xfId="0" applyFont="1" applyFill="1" applyBorder="1" applyAlignment="1" applyProtection="1">
      <alignment horizontal="center" vertical="center"/>
      <protection locked="0"/>
    </xf>
    <xf numFmtId="0" fontId="5" fillId="3" borderId="36"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1" fontId="2" fillId="0" borderId="79" xfId="1" applyNumberFormat="1" applyBorder="1" applyProtection="1"/>
    <xf numFmtId="0" fontId="2" fillId="0" borderId="79" xfId="1" applyBorder="1" applyAlignment="1" applyProtection="1">
      <alignment wrapText="1"/>
    </xf>
    <xf numFmtId="178" fontId="2" fillId="0" borderId="79" xfId="1" applyNumberFormat="1" applyBorder="1" applyProtection="1"/>
    <xf numFmtId="178" fontId="2" fillId="0" borderId="14" xfId="1" applyNumberFormat="1" applyProtection="1"/>
    <xf numFmtId="1" fontId="2" fillId="0" borderId="14" xfId="1" applyNumberFormat="1" applyProtection="1"/>
    <xf numFmtId="0" fontId="2" fillId="0" borderId="14" xfId="1" applyNumberFormat="1" applyProtection="1"/>
    <xf numFmtId="179" fontId="2" fillId="0" borderId="14" xfId="1" applyNumberFormat="1" applyProtection="1"/>
    <xf numFmtId="0" fontId="2" fillId="0" borderId="14" xfId="1" applyAlignment="1" applyProtection="1">
      <alignment wrapText="1"/>
    </xf>
    <xf numFmtId="176" fontId="2" fillId="0" borderId="14" xfId="1" applyNumberFormat="1" applyProtection="1"/>
    <xf numFmtId="14" fontId="2" fillId="0" borderId="14" xfId="1" applyNumberFormat="1" applyProtection="1"/>
    <xf numFmtId="176" fontId="2" fillId="0" borderId="14" xfId="1" applyNumberFormat="1" applyAlignment="1" applyProtection="1">
      <alignment wrapText="1"/>
    </xf>
    <xf numFmtId="1" fontId="0" fillId="0" borderId="0" xfId="0" applyNumberFormat="1" applyProtection="1"/>
    <xf numFmtId="10" fontId="0" fillId="0" borderId="0" xfId="0" applyNumberFormat="1" applyProtection="1"/>
    <xf numFmtId="0" fontId="35" fillId="9" borderId="84" xfId="0" applyFont="1" applyFill="1" applyBorder="1" applyAlignment="1" applyProtection="1"/>
    <xf numFmtId="0" fontId="35" fillId="9" borderId="14" xfId="0" applyFont="1" applyFill="1" applyBorder="1" applyAlignment="1" applyProtection="1"/>
    <xf numFmtId="0" fontId="35" fillId="9" borderId="14" xfId="0" applyFont="1" applyFill="1" applyBorder="1" applyAlignment="1" applyProtection="1">
      <alignment horizontal="right"/>
    </xf>
    <xf numFmtId="0" fontId="39" fillId="10" borderId="14" xfId="0" applyFont="1" applyFill="1" applyBorder="1" applyAlignment="1" applyProtection="1">
      <alignment horizontal="center"/>
    </xf>
    <xf numFmtId="0" fontId="39" fillId="10" borderId="85" xfId="0" applyFont="1" applyFill="1" applyBorder="1" applyAlignment="1" applyProtection="1">
      <alignment horizontal="center"/>
    </xf>
    <xf numFmtId="0" fontId="37" fillId="0" borderId="0" xfId="0" applyFont="1" applyProtection="1"/>
    <xf numFmtId="0" fontId="35" fillId="9" borderId="74" xfId="0" applyFont="1" applyFill="1" applyBorder="1" applyAlignment="1" applyProtection="1"/>
    <xf numFmtId="49" fontId="40" fillId="0" borderId="86" xfId="0" applyNumberFormat="1" applyFont="1" applyFill="1" applyBorder="1" applyAlignment="1" applyProtection="1">
      <alignment horizontal="center"/>
    </xf>
    <xf numFmtId="0" fontId="36" fillId="0" borderId="14" xfId="0" applyFont="1" applyFill="1" applyBorder="1" applyAlignment="1" applyProtection="1">
      <alignment horizontal="left"/>
    </xf>
    <xf numFmtId="0" fontId="40" fillId="0" borderId="14" xfId="0" applyFont="1" applyFill="1" applyBorder="1" applyAlignment="1" applyProtection="1">
      <alignment horizontal="center"/>
    </xf>
    <xf numFmtId="0" fontId="35" fillId="0" borderId="14" xfId="0" applyFont="1" applyFill="1" applyBorder="1" applyAlignment="1" applyProtection="1"/>
    <xf numFmtId="1" fontId="40" fillId="0" borderId="14" xfId="0" applyNumberFormat="1" applyFont="1" applyFill="1" applyBorder="1" applyAlignment="1" applyProtection="1">
      <alignment horizontal="center"/>
    </xf>
    <xf numFmtId="0" fontId="35" fillId="9" borderId="70" xfId="0" applyFont="1" applyFill="1" applyBorder="1" applyAlignment="1" applyProtection="1">
      <alignment horizontal="left"/>
    </xf>
    <xf numFmtId="0" fontId="35" fillId="9" borderId="71" xfId="0" applyFont="1" applyFill="1" applyBorder="1" applyAlignment="1" applyProtection="1">
      <alignment horizontal="left"/>
    </xf>
    <xf numFmtId="0" fontId="35" fillId="0" borderId="14" xfId="0" applyFont="1" applyFill="1" applyBorder="1" applyAlignment="1" applyProtection="1">
      <alignment horizontal="center"/>
    </xf>
    <xf numFmtId="1" fontId="40" fillId="0" borderId="14" xfId="0" applyNumberFormat="1" applyFont="1" applyFill="1" applyBorder="1" applyAlignment="1" applyProtection="1">
      <alignment horizontal="left"/>
    </xf>
    <xf numFmtId="0" fontId="39" fillId="0" borderId="14" xfId="0" applyFont="1" applyFill="1" applyBorder="1" applyAlignment="1" applyProtection="1">
      <alignment horizontal="left"/>
    </xf>
    <xf numFmtId="0" fontId="35" fillId="0" borderId="14" xfId="0" applyFont="1" applyFill="1" applyBorder="1" applyAlignment="1" applyProtection="1">
      <alignment horizontal="left"/>
    </xf>
    <xf numFmtId="4" fontId="40" fillId="0" borderId="14" xfId="0" applyNumberFormat="1" applyFont="1" applyFill="1" applyBorder="1" applyAlignment="1" applyProtection="1">
      <alignment horizontal="center"/>
    </xf>
    <xf numFmtId="0" fontId="40" fillId="0" borderId="14" xfId="0" applyFont="1" applyFill="1" applyBorder="1" applyAlignment="1" applyProtection="1">
      <alignment horizontal="left"/>
    </xf>
    <xf numFmtId="0" fontId="39" fillId="0" borderId="14" xfId="0" applyFont="1" applyFill="1" applyBorder="1" applyAlignment="1" applyProtection="1">
      <alignment horizontal="center"/>
    </xf>
    <xf numFmtId="0" fontId="40" fillId="0" borderId="0" xfId="0" applyFont="1" applyProtection="1"/>
    <xf numFmtId="49" fontId="40" fillId="0" borderId="0" xfId="0" applyNumberFormat="1" applyFont="1" applyAlignment="1" applyProtection="1">
      <alignment horizontal="center"/>
    </xf>
    <xf numFmtId="1" fontId="41" fillId="0" borderId="0" xfId="0" applyNumberFormat="1" applyFont="1" applyFill="1" applyProtection="1"/>
    <xf numFmtId="0" fontId="41" fillId="0" borderId="0" xfId="0" applyFont="1" applyFill="1" applyAlignment="1" applyProtection="1">
      <alignment horizontal="center"/>
    </xf>
    <xf numFmtId="177" fontId="40" fillId="0" borderId="0" xfId="0" applyNumberFormat="1" applyFont="1" applyFill="1" applyProtection="1"/>
    <xf numFmtId="177" fontId="40" fillId="0" borderId="0" xfId="0" applyNumberFormat="1" applyFont="1" applyProtection="1"/>
    <xf numFmtId="177" fontId="35" fillId="9" borderId="79" xfId="0" applyNumberFormat="1" applyFont="1" applyFill="1" applyBorder="1" applyAlignment="1" applyProtection="1">
      <alignment horizontal="center" vertical="center" wrapText="1"/>
    </xf>
    <xf numFmtId="10" fontId="45" fillId="12" borderId="79" xfId="0"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xf>
    <xf numFmtId="10" fontId="0" fillId="0" borderId="79" xfId="2" applyNumberFormat="1" applyFont="1" applyBorder="1" applyProtection="1"/>
    <xf numFmtId="10" fontId="0" fillId="0" borderId="79" xfId="0" applyNumberFormat="1" applyBorder="1" applyProtection="1"/>
    <xf numFmtId="176" fontId="40" fillId="0" borderId="79" xfId="0" applyNumberFormat="1" applyFont="1" applyFill="1" applyBorder="1" applyProtection="1"/>
    <xf numFmtId="3" fontId="0" fillId="0" borderId="0" xfId="0" applyNumberFormat="1" applyProtection="1"/>
    <xf numFmtId="3" fontId="0" fillId="0" borderId="0" xfId="0" applyNumberFormat="1" applyAlignment="1" applyProtection="1">
      <alignment horizontal="center"/>
    </xf>
    <xf numFmtId="0" fontId="0" fillId="0" borderId="0" xfId="0" applyAlignment="1" applyProtection="1">
      <alignment wrapText="1"/>
    </xf>
    <xf numFmtId="49" fontId="0" fillId="0" borderId="0" xfId="0" applyNumberFormat="1" applyProtection="1"/>
    <xf numFmtId="14" fontId="0" fillId="0" borderId="0" xfId="0" applyNumberFormat="1" applyAlignment="1" applyProtection="1">
      <alignment horizontal="center"/>
    </xf>
    <xf numFmtId="176" fontId="0" fillId="0" borderId="0" xfId="0" applyNumberFormat="1" applyAlignment="1" applyProtection="1">
      <alignment wrapText="1"/>
    </xf>
    <xf numFmtId="0" fontId="0" fillId="12" borderId="0" xfId="0" applyFont="1" applyFill="1" applyAlignment="1"/>
    <xf numFmtId="170" fontId="4" fillId="5" borderId="27" xfId="0" applyNumberFormat="1" applyFont="1" applyFill="1" applyBorder="1" applyAlignment="1" applyProtection="1">
      <alignment horizontal="center" vertical="center"/>
      <protection locked="0"/>
    </xf>
    <xf numFmtId="0" fontId="5" fillId="0" borderId="0" xfId="0" applyFont="1" applyAlignment="1" applyProtection="1">
      <alignment horizontal="center" vertical="center"/>
      <protection locked="0"/>
    </xf>
    <xf numFmtId="164" fontId="40" fillId="10" borderId="72" xfId="3" applyFont="1" applyFill="1" applyBorder="1" applyAlignment="1" applyProtection="1">
      <alignment horizontal="center"/>
      <protection locked="0"/>
    </xf>
    <xf numFmtId="0" fontId="0" fillId="0" borderId="79" xfId="0" applyBorder="1" applyProtection="1"/>
    <xf numFmtId="4" fontId="2" fillId="0" borderId="79" xfId="1" applyNumberFormat="1" applyBorder="1" applyAlignment="1" applyProtection="1">
      <alignment horizontal="center" vertical="center"/>
    </xf>
    <xf numFmtId="0" fontId="54" fillId="17" borderId="1" xfId="0" applyFont="1" applyFill="1" applyBorder="1" applyAlignment="1" applyProtection="1">
      <alignment horizontal="center" vertical="center"/>
    </xf>
    <xf numFmtId="0" fontId="55" fillId="17" borderId="14" xfId="0" applyFont="1" applyFill="1" applyBorder="1" applyAlignment="1" applyProtection="1">
      <alignment vertical="center"/>
    </xf>
    <xf numFmtId="0" fontId="7" fillId="17" borderId="0" xfId="0" applyFont="1" applyFill="1" applyAlignment="1" applyProtection="1"/>
    <xf numFmtId="0" fontId="0" fillId="0" borderId="76" xfId="0" applyFill="1" applyBorder="1" applyAlignment="1" applyProtection="1">
      <alignment horizontal="left" wrapText="1"/>
    </xf>
    <xf numFmtId="1" fontId="0" fillId="0" borderId="79" xfId="0" applyNumberFormat="1" applyFill="1" applyBorder="1" applyAlignment="1" applyProtection="1">
      <alignment horizontal="center" vertical="center"/>
    </xf>
    <xf numFmtId="0" fontId="31" fillId="3" borderId="79" xfId="4" applyFill="1" applyBorder="1" applyAlignment="1" applyProtection="1">
      <alignment horizontal="center" vertical="center"/>
    </xf>
    <xf numFmtId="0" fontId="4" fillId="3" borderId="79" xfId="0" applyFont="1" applyFill="1" applyBorder="1" applyAlignment="1" applyProtection="1">
      <alignment horizontal="center" vertical="center"/>
    </xf>
    <xf numFmtId="0" fontId="31" fillId="0" borderId="79" xfId="4" applyBorder="1" applyAlignment="1" applyProtection="1">
      <alignment horizontal="center" vertical="center"/>
    </xf>
    <xf numFmtId="0" fontId="4" fillId="17" borderId="0" xfId="0" applyFont="1" applyFill="1" applyProtection="1"/>
    <xf numFmtId="0" fontId="4" fillId="17" borderId="0" xfId="0" applyFont="1" applyFill="1" applyAlignment="1" applyProtection="1">
      <alignment horizontal="center" vertical="center"/>
    </xf>
    <xf numFmtId="0" fontId="0" fillId="17" borderId="0" xfId="0" applyFont="1" applyFill="1" applyAlignment="1" applyProtection="1"/>
    <xf numFmtId="0" fontId="20" fillId="17" borderId="0" xfId="0" applyFont="1" applyFill="1" applyProtection="1"/>
    <xf numFmtId="0" fontId="21" fillId="17" borderId="0" xfId="0" applyFont="1" applyFill="1" applyProtection="1"/>
    <xf numFmtId="0" fontId="0" fillId="17" borderId="0" xfId="0" applyFont="1" applyFill="1" applyProtection="1"/>
    <xf numFmtId="0" fontId="3" fillId="17" borderId="0" xfId="0" applyFont="1" applyFill="1" applyAlignment="1" applyProtection="1">
      <alignment horizontal="center" vertical="center" wrapText="1"/>
    </xf>
    <xf numFmtId="10" fontId="4" fillId="17" borderId="0" xfId="0" applyNumberFormat="1" applyFont="1" applyFill="1" applyAlignment="1" applyProtection="1">
      <alignment horizontal="center" vertical="center"/>
    </xf>
    <xf numFmtId="0" fontId="4" fillId="17" borderId="0" xfId="0" quotePrefix="1" applyFont="1" applyFill="1" applyProtection="1"/>
    <xf numFmtId="0" fontId="4" fillId="17" borderId="0" xfId="0" applyFont="1" applyFill="1"/>
    <xf numFmtId="0" fontId="0" fillId="17" borderId="0" xfId="0" applyFont="1" applyFill="1" applyAlignment="1"/>
    <xf numFmtId="0" fontId="4" fillId="17" borderId="0" xfId="0" applyFont="1" applyFill="1" applyAlignment="1">
      <alignment horizontal="center" vertical="center"/>
    </xf>
    <xf numFmtId="0" fontId="4" fillId="17" borderId="27" xfId="0" applyFont="1" applyFill="1" applyBorder="1" applyAlignment="1">
      <alignment horizontal="center" vertical="center"/>
    </xf>
    <xf numFmtId="169" fontId="4" fillId="17" borderId="27" xfId="0" applyNumberFormat="1" applyFont="1" applyFill="1" applyBorder="1" applyAlignment="1">
      <alignment horizontal="center" vertical="center"/>
    </xf>
    <xf numFmtId="0" fontId="4" fillId="17" borderId="0" xfId="0" applyFont="1" applyFill="1" applyAlignment="1">
      <alignment horizontal="left" vertical="center"/>
    </xf>
    <xf numFmtId="0" fontId="4" fillId="17" borderId="23" xfId="0" applyFont="1" applyFill="1" applyBorder="1"/>
    <xf numFmtId="169" fontId="4" fillId="17" borderId="25" xfId="0" applyNumberFormat="1" applyFont="1" applyFill="1" applyBorder="1"/>
    <xf numFmtId="0" fontId="3" fillId="17" borderId="27" xfId="0" applyFont="1" applyFill="1" applyBorder="1" applyAlignment="1">
      <alignment horizontal="center" vertical="center" wrapText="1"/>
    </xf>
    <xf numFmtId="169" fontId="3" fillId="17" borderId="27" xfId="0" applyNumberFormat="1" applyFont="1" applyFill="1" applyBorder="1" applyAlignment="1">
      <alignment horizontal="center" vertical="center"/>
    </xf>
    <xf numFmtId="0" fontId="3" fillId="15" borderId="27" xfId="0" applyFont="1" applyFill="1" applyBorder="1" applyAlignment="1">
      <alignment horizontal="center" vertical="center"/>
    </xf>
    <xf numFmtId="0" fontId="14" fillId="3" borderId="1" xfId="0" applyFont="1" applyFill="1" applyBorder="1" applyAlignment="1" applyProtection="1">
      <alignment horizontal="left" vertical="center"/>
      <protection locked="0"/>
    </xf>
    <xf numFmtId="2" fontId="14" fillId="4" borderId="36" xfId="0" applyNumberFormat="1" applyFont="1" applyFill="1" applyBorder="1" applyAlignment="1" applyProtection="1">
      <alignment horizontal="center" vertical="center" wrapText="1"/>
      <protection locked="0"/>
    </xf>
    <xf numFmtId="4" fontId="14" fillId="4" borderId="36" xfId="0" applyNumberFormat="1" applyFont="1" applyFill="1" applyBorder="1" applyAlignment="1" applyProtection="1">
      <alignment horizontal="center" vertical="center" wrapText="1"/>
      <protection locked="0"/>
    </xf>
    <xf numFmtId="0" fontId="4" fillId="5" borderId="27" xfId="0" applyFont="1" applyFill="1" applyBorder="1" applyAlignment="1" applyProtection="1">
      <alignment horizontal="left" vertical="center"/>
      <protection locked="0"/>
    </xf>
    <xf numFmtId="0" fontId="0" fillId="0" borderId="0" xfId="0" applyFont="1" applyAlignment="1">
      <alignment horizontal="center"/>
    </xf>
    <xf numFmtId="0" fontId="5" fillId="0" borderId="0" xfId="0" applyFont="1" applyAlignment="1" applyProtection="1">
      <alignment vertical="center"/>
      <protection locked="0"/>
    </xf>
    <xf numFmtId="0" fontId="5" fillId="0" borderId="0" xfId="0" applyFont="1" applyAlignment="1" applyProtection="1">
      <alignment horizontal="left" vertical="center"/>
      <protection locked="0"/>
    </xf>
    <xf numFmtId="0" fontId="14" fillId="17" borderId="3" xfId="0" applyFont="1" applyFill="1" applyBorder="1" applyAlignment="1" applyProtection="1">
      <alignment vertical="center"/>
      <protection locked="0"/>
    </xf>
    <xf numFmtId="0" fontId="16" fillId="17" borderId="3" xfId="0" applyFont="1" applyFill="1" applyBorder="1" applyAlignment="1" applyProtection="1">
      <alignment vertical="center"/>
      <protection locked="0"/>
    </xf>
    <xf numFmtId="0" fontId="11" fillId="14" borderId="3" xfId="0" applyFont="1" applyFill="1" applyBorder="1" applyAlignment="1" applyProtection="1">
      <alignment horizontal="left" vertical="center"/>
      <protection locked="0"/>
    </xf>
    <xf numFmtId="0" fontId="5" fillId="17" borderId="3" xfId="0" applyFont="1" applyFill="1" applyBorder="1" applyAlignment="1" applyProtection="1">
      <alignment vertical="center"/>
      <protection locked="0"/>
    </xf>
    <xf numFmtId="0" fontId="5" fillId="17" borderId="47" xfId="0" applyFont="1" applyFill="1" applyBorder="1" applyAlignment="1" applyProtection="1">
      <alignment vertical="center"/>
      <protection locked="0"/>
    </xf>
    <xf numFmtId="0" fontId="14" fillId="17" borderId="0" xfId="0" applyFont="1" applyFill="1" applyAlignment="1" applyProtection="1">
      <alignment vertical="center"/>
      <protection locked="0"/>
    </xf>
    <xf numFmtId="0" fontId="5" fillId="17" borderId="0" xfId="0" applyFont="1" applyFill="1" applyAlignment="1" applyProtection="1">
      <alignment vertical="center"/>
      <protection locked="0"/>
    </xf>
    <xf numFmtId="0" fontId="5" fillId="17" borderId="57" xfId="0" applyFont="1" applyFill="1" applyBorder="1" applyAlignment="1" applyProtection="1">
      <alignment vertical="center"/>
      <protection locked="0"/>
    </xf>
    <xf numFmtId="0" fontId="14" fillId="13" borderId="11" xfId="0" applyFont="1" applyFill="1" applyBorder="1" applyAlignment="1" applyProtection="1">
      <alignment vertical="center"/>
      <protection locked="0"/>
    </xf>
    <xf numFmtId="0" fontId="14" fillId="14" borderId="0" xfId="0" applyFont="1" applyFill="1" applyAlignment="1" applyProtection="1">
      <alignment horizontal="left" vertical="center"/>
      <protection locked="0"/>
    </xf>
    <xf numFmtId="0" fontId="14" fillId="13" borderId="1" xfId="0" applyFont="1" applyFill="1" applyBorder="1" applyAlignment="1" applyProtection="1">
      <alignment vertical="center"/>
      <protection locked="0"/>
    </xf>
    <xf numFmtId="0" fontId="14"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14" fillId="13" borderId="41" xfId="0" applyFont="1" applyFill="1" applyBorder="1" applyAlignment="1" applyProtection="1">
      <alignment vertical="center"/>
      <protection locked="0"/>
    </xf>
    <xf numFmtId="0" fontId="14" fillId="14" borderId="18" xfId="0" applyFont="1" applyFill="1" applyBorder="1" applyAlignment="1" applyProtection="1">
      <alignment horizontal="left" vertical="center"/>
      <protection locked="0"/>
    </xf>
    <xf numFmtId="0" fontId="14" fillId="17" borderId="18" xfId="0" applyFont="1" applyFill="1" applyBorder="1" applyAlignment="1" applyProtection="1">
      <alignment vertical="center"/>
      <protection locked="0"/>
    </xf>
    <xf numFmtId="0" fontId="5" fillId="17" borderId="18" xfId="0" applyFont="1" applyFill="1" applyBorder="1" applyAlignment="1" applyProtection="1">
      <alignment vertical="center"/>
      <protection locked="0"/>
    </xf>
    <xf numFmtId="0" fontId="5" fillId="17" borderId="48" xfId="0" applyFont="1" applyFill="1" applyBorder="1" applyAlignment="1" applyProtection="1">
      <alignment vertical="center"/>
      <protection locked="0"/>
    </xf>
    <xf numFmtId="0" fontId="5" fillId="0" borderId="0" xfId="0" applyFont="1" applyAlignment="1" applyProtection="1">
      <alignment horizontal="center" vertical="center" wrapText="1"/>
      <protection locked="0"/>
    </xf>
    <xf numFmtId="0" fontId="11" fillId="0" borderId="79" xfId="0"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0" fontId="5" fillId="0" borderId="79"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16" fillId="6" borderId="42" xfId="0" applyFont="1" applyFill="1" applyBorder="1" applyAlignment="1" applyProtection="1">
      <alignment horizontal="left" vertical="center"/>
      <protection locked="0"/>
    </xf>
    <xf numFmtId="0" fontId="16" fillId="6" borderId="43" xfId="0" applyFont="1" applyFill="1" applyBorder="1" applyAlignment="1" applyProtection="1">
      <alignment vertical="center"/>
      <protection locked="0"/>
    </xf>
    <xf numFmtId="0" fontId="16" fillId="6" borderId="43" xfId="0" applyFont="1" applyFill="1" applyBorder="1" applyAlignment="1" applyProtection="1">
      <alignment horizontal="center" vertical="center"/>
      <protection locked="0"/>
    </xf>
    <xf numFmtId="0" fontId="14" fillId="6" borderId="43" xfId="0" applyFont="1" applyFill="1" applyBorder="1" applyAlignment="1" applyProtection="1">
      <alignment vertical="center"/>
      <protection locked="0"/>
    </xf>
    <xf numFmtId="0" fontId="14" fillId="6" borderId="56" xfId="0" applyFont="1" applyFill="1" applyBorder="1" applyAlignment="1" applyProtection="1">
      <alignment vertical="center"/>
      <protection locked="0"/>
    </xf>
    <xf numFmtId="0" fontId="14" fillId="0" borderId="0" xfId="0" applyFont="1" applyAlignment="1" applyProtection="1">
      <alignment vertical="center"/>
      <protection locked="0"/>
    </xf>
    <xf numFmtId="0" fontId="14" fillId="0" borderId="79"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0" xfId="0" applyFont="1" applyAlignment="1" applyProtection="1">
      <protection locked="0"/>
    </xf>
    <xf numFmtId="0" fontId="14" fillId="0" borderId="27" xfId="0" applyFont="1" applyBorder="1" applyAlignment="1" applyProtection="1">
      <alignment horizontal="center" vertical="center" wrapText="1"/>
      <protection locked="0"/>
    </xf>
    <xf numFmtId="0" fontId="14" fillId="0" borderId="27" xfId="0" applyFont="1" applyBorder="1" applyAlignment="1" applyProtection="1">
      <alignment horizontal="left" vertical="center" wrapText="1"/>
      <protection locked="0"/>
    </xf>
    <xf numFmtId="44" fontId="14" fillId="0" borderId="27" xfId="6" applyFont="1" applyBorder="1" applyAlignment="1" applyProtection="1">
      <alignment horizontal="center" vertical="center" wrapText="1"/>
      <protection locked="0"/>
    </xf>
    <xf numFmtId="4" fontId="14" fillId="0" borderId="27" xfId="0" applyNumberFormat="1" applyFont="1" applyBorder="1" applyAlignment="1" applyProtection="1">
      <alignment horizontal="center" vertical="center" wrapText="1"/>
      <protection locked="0"/>
    </xf>
    <xf numFmtId="0" fontId="14" fillId="0" borderId="0" xfId="0" applyFont="1" applyAlignment="1" applyProtection="1">
      <alignment vertical="center" wrapText="1"/>
      <protection locked="0"/>
    </xf>
    <xf numFmtId="4" fontId="14" fillId="0" borderId="79" xfId="0" applyNumberFormat="1" applyFont="1" applyBorder="1" applyAlignment="1" applyProtection="1">
      <alignment horizontal="center" vertical="center" wrapText="1"/>
      <protection locked="0"/>
    </xf>
    <xf numFmtId="4" fontId="14" fillId="0" borderId="14" xfId="0" applyNumberFormat="1" applyFont="1" applyBorder="1" applyAlignment="1" applyProtection="1">
      <alignment horizontal="center" vertical="center" wrapText="1"/>
      <protection locked="0"/>
    </xf>
    <xf numFmtId="4" fontId="14" fillId="0" borderId="0" xfId="0" applyNumberFormat="1" applyFont="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6" fillId="15" borderId="42" xfId="0" applyFont="1" applyFill="1" applyBorder="1" applyAlignment="1" applyProtection="1">
      <alignment vertical="center" wrapText="1"/>
      <protection locked="0"/>
    </xf>
    <xf numFmtId="0" fontId="50" fillId="10" borderId="64" xfId="0" applyFont="1" applyFill="1" applyBorder="1" applyAlignment="1" applyProtection="1">
      <protection locked="0"/>
    </xf>
    <xf numFmtId="0" fontId="51" fillId="10" borderId="64" xfId="0" applyFont="1" applyFill="1" applyBorder="1" applyAlignment="1" applyProtection="1">
      <protection locked="0"/>
    </xf>
    <xf numFmtId="0" fontId="51" fillId="10" borderId="56" xfId="0" applyFont="1" applyFill="1" applyBorder="1" applyAlignment="1" applyProtection="1">
      <alignment horizontal="right"/>
      <protection locked="0"/>
    </xf>
    <xf numFmtId="44" fontId="16" fillId="6" borderId="27" xfId="6" applyFont="1" applyFill="1" applyBorder="1" applyAlignment="1" applyProtection="1">
      <alignment horizontal="right" vertical="center" wrapText="1"/>
      <protection locked="0"/>
    </xf>
    <xf numFmtId="0" fontId="16" fillId="0" borderId="24" xfId="0" applyFont="1" applyBorder="1" applyAlignment="1" applyProtection="1">
      <alignment horizontal="right" vertical="center" wrapText="1"/>
      <protection locked="0"/>
    </xf>
    <xf numFmtId="0" fontId="16" fillId="0" borderId="24" xfId="0" applyFont="1" applyBorder="1" applyAlignment="1" applyProtection="1">
      <alignment vertical="center" wrapText="1"/>
      <protection locked="0"/>
    </xf>
    <xf numFmtId="167" fontId="16" fillId="0" borderId="24" xfId="0" applyNumberFormat="1" applyFont="1" applyBorder="1" applyAlignment="1" applyProtection="1">
      <alignment horizontal="right" vertical="center" wrapText="1"/>
      <protection locked="0"/>
    </xf>
    <xf numFmtId="0" fontId="16" fillId="0" borderId="24" xfId="0" applyFont="1" applyBorder="1" applyAlignment="1" applyProtection="1">
      <alignment horizontal="center" vertical="center" wrapText="1"/>
      <protection locked="0"/>
    </xf>
    <xf numFmtId="4" fontId="14" fillId="0" borderId="24" xfId="0" applyNumberFormat="1" applyFont="1" applyBorder="1" applyAlignment="1" applyProtection="1">
      <alignment horizontal="center" vertical="center" wrapText="1"/>
      <protection locked="0"/>
    </xf>
    <xf numFmtId="44" fontId="14" fillId="0" borderId="24" xfId="6" applyFont="1" applyBorder="1" applyAlignment="1" applyProtection="1">
      <alignment vertical="center" wrapText="1"/>
      <protection locked="0"/>
    </xf>
    <xf numFmtId="44" fontId="14" fillId="0" borderId="0" xfId="6" applyFont="1" applyAlignment="1" applyProtection="1">
      <alignment vertical="center" wrapText="1"/>
      <protection locked="0"/>
    </xf>
    <xf numFmtId="0" fontId="16" fillId="6" borderId="42" xfId="0" applyFont="1" applyFill="1" applyBorder="1" applyAlignment="1" applyProtection="1">
      <alignment horizontal="left" vertical="center" wrapText="1"/>
      <protection locked="0"/>
    </xf>
    <xf numFmtId="0" fontId="16" fillId="6" borderId="43" xfId="0" applyFont="1" applyFill="1" applyBorder="1" applyAlignment="1" applyProtection="1">
      <alignment vertical="center" wrapText="1"/>
      <protection locked="0"/>
    </xf>
    <xf numFmtId="0" fontId="16" fillId="6" borderId="43" xfId="0" applyFont="1" applyFill="1" applyBorder="1" applyAlignment="1" applyProtection="1">
      <alignment horizontal="center" vertical="center" wrapText="1"/>
      <protection locked="0"/>
    </xf>
    <xf numFmtId="0" fontId="14" fillId="6" borderId="43" xfId="0" applyFont="1" applyFill="1" applyBorder="1" applyAlignment="1" applyProtection="1">
      <alignment vertical="center" wrapText="1"/>
      <protection locked="0"/>
    </xf>
    <xf numFmtId="44" fontId="14" fillId="6" borderId="43" xfId="6" applyFont="1" applyFill="1" applyBorder="1" applyAlignment="1" applyProtection="1">
      <alignment vertical="center" wrapText="1"/>
      <protection locked="0"/>
    </xf>
    <xf numFmtId="44" fontId="14" fillId="6" borderId="56" xfId="6" applyFont="1" applyFill="1" applyBorder="1" applyAlignment="1" applyProtection="1">
      <alignment vertical="center" wrapText="1"/>
      <protection locked="0"/>
    </xf>
    <xf numFmtId="4" fontId="14" fillId="0" borderId="27" xfId="0" applyNumberFormat="1" applyFont="1" applyBorder="1" applyAlignment="1" applyProtection="1">
      <alignment vertical="center" wrapText="1"/>
      <protection locked="0"/>
    </xf>
    <xf numFmtId="4" fontId="14" fillId="0" borderId="27" xfId="0" applyNumberFormat="1" applyFont="1" applyBorder="1" applyAlignment="1" applyProtection="1">
      <alignment horizontal="right" vertical="center" wrapText="1"/>
      <protection locked="0"/>
    </xf>
    <xf numFmtId="0" fontId="16" fillId="0" borderId="23" xfId="0" applyFont="1" applyBorder="1" applyAlignment="1" applyProtection="1">
      <alignment horizontal="right" vertical="center"/>
      <protection locked="0"/>
    </xf>
    <xf numFmtId="0" fontId="16" fillId="0" borderId="24" xfId="0" applyFont="1" applyBorder="1" applyAlignment="1" applyProtection="1">
      <alignment horizontal="right" vertical="center"/>
      <protection locked="0"/>
    </xf>
    <xf numFmtId="0" fontId="16" fillId="0" borderId="24" xfId="0" applyFont="1" applyBorder="1" applyAlignment="1" applyProtection="1">
      <alignment vertical="center"/>
      <protection locked="0"/>
    </xf>
    <xf numFmtId="167" fontId="16" fillId="0" borderId="24" xfId="0" applyNumberFormat="1" applyFont="1" applyBorder="1" applyAlignment="1" applyProtection="1">
      <alignment horizontal="right" vertical="center"/>
      <protection locked="0"/>
    </xf>
    <xf numFmtId="0" fontId="16" fillId="0" borderId="24" xfId="0" applyFont="1" applyBorder="1" applyAlignment="1" applyProtection="1">
      <alignment horizontal="center" vertical="center"/>
      <protection locked="0"/>
    </xf>
    <xf numFmtId="4" fontId="14" fillId="0" borderId="24" xfId="0" applyNumberFormat="1" applyFont="1" applyBorder="1" applyAlignment="1" applyProtection="1">
      <alignment horizontal="center" vertical="center"/>
      <protection locked="0"/>
    </xf>
    <xf numFmtId="44" fontId="14" fillId="0" borderId="24" xfId="6" applyFont="1" applyBorder="1" applyAlignment="1" applyProtection="1">
      <alignment vertical="center"/>
      <protection locked="0"/>
    </xf>
    <xf numFmtId="44" fontId="14" fillId="0" borderId="25" xfId="6" applyFont="1" applyBorder="1" applyAlignment="1" applyProtection="1">
      <alignment vertical="center"/>
      <protection locked="0"/>
    </xf>
    <xf numFmtId="4" fontId="14" fillId="0" borderId="79" xfId="0" applyNumberFormat="1" applyFont="1" applyBorder="1" applyAlignment="1" applyProtection="1">
      <alignment horizontal="center" vertical="center"/>
      <protection locked="0"/>
    </xf>
    <xf numFmtId="4" fontId="14" fillId="0" borderId="14" xfId="0" applyNumberFormat="1" applyFont="1" applyBorder="1" applyAlignment="1" applyProtection="1">
      <alignment horizontal="center" vertical="center"/>
      <protection locked="0"/>
    </xf>
    <xf numFmtId="4" fontId="14" fillId="0" borderId="0" xfId="0" applyNumberFormat="1" applyFont="1" applyAlignment="1" applyProtection="1">
      <alignment horizontal="center" vertical="center"/>
      <protection locked="0"/>
    </xf>
    <xf numFmtId="44" fontId="14" fillId="0" borderId="0" xfId="6" applyFont="1" applyAlignment="1" applyProtection="1">
      <alignment vertical="center"/>
      <protection locked="0"/>
    </xf>
    <xf numFmtId="44" fontId="16" fillId="6" borderId="27" xfId="6" applyFont="1" applyFill="1" applyBorder="1" applyAlignment="1" applyProtection="1">
      <alignment horizontal="right" vertical="center"/>
      <protection locked="0"/>
    </xf>
    <xf numFmtId="0" fontId="14" fillId="3" borderId="1" xfId="0" applyFont="1" applyFill="1" applyBorder="1" applyAlignment="1" applyProtection="1">
      <alignment horizontal="left" vertical="center" wrapText="1"/>
      <protection locked="0"/>
    </xf>
    <xf numFmtId="44" fontId="14" fillId="3" borderId="1" xfId="6" applyFont="1" applyFill="1" applyBorder="1" applyAlignment="1" applyProtection="1">
      <alignment horizontal="left" vertical="center" wrapText="1"/>
      <protection locked="0"/>
    </xf>
    <xf numFmtId="49" fontId="52" fillId="3" borderId="1" xfId="0" applyNumberFormat="1" applyFont="1" applyFill="1" applyBorder="1" applyAlignment="1" applyProtection="1">
      <alignment horizontal="left" vertical="center"/>
      <protection locked="0"/>
    </xf>
    <xf numFmtId="49" fontId="52" fillId="3" borderId="1" xfId="0" applyNumberFormat="1" applyFont="1" applyFill="1" applyBorder="1" applyAlignment="1" applyProtection="1">
      <alignment horizontal="center" vertical="center"/>
      <protection locked="0"/>
    </xf>
    <xf numFmtId="0" fontId="14" fillId="3" borderId="1" xfId="0" applyFont="1" applyFill="1" applyBorder="1" applyAlignment="1" applyProtection="1">
      <alignment vertical="center"/>
      <protection locked="0"/>
    </xf>
    <xf numFmtId="44" fontId="14" fillId="3" borderId="1" xfId="6" applyFont="1" applyFill="1" applyBorder="1" applyAlignment="1" applyProtection="1">
      <alignment vertical="center"/>
      <protection locked="0"/>
    </xf>
    <xf numFmtId="0" fontId="14" fillId="3" borderId="44"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3" fillId="3" borderId="1" xfId="0" applyFont="1" applyFill="1" applyBorder="1" applyAlignment="1" applyProtection="1">
      <alignment horizontal="center" vertical="center"/>
      <protection locked="0"/>
    </xf>
    <xf numFmtId="0" fontId="5" fillId="3" borderId="1" xfId="0" applyFont="1" applyFill="1" applyBorder="1" applyAlignment="1" applyProtection="1">
      <alignment vertical="center"/>
      <protection locked="0"/>
    </xf>
    <xf numFmtId="0" fontId="34" fillId="3" borderId="1" xfId="0" applyFont="1" applyFill="1" applyBorder="1" applyAlignment="1" applyProtection="1">
      <alignment horizontal="center" vertical="center"/>
      <protection locked="0"/>
    </xf>
    <xf numFmtId="44" fontId="5" fillId="3" borderId="1" xfId="6" applyFont="1" applyFill="1" applyBorder="1" applyAlignment="1" applyProtection="1">
      <alignment vertical="center"/>
      <protection locked="0"/>
    </xf>
    <xf numFmtId="44" fontId="5" fillId="0" borderId="0" xfId="6" applyFont="1" applyAlignment="1" applyProtection="1">
      <alignment vertical="center"/>
      <protection locked="0"/>
    </xf>
    <xf numFmtId="0" fontId="14" fillId="17" borderId="3" xfId="0" applyFont="1" applyFill="1" applyBorder="1" applyAlignment="1" applyProtection="1">
      <alignment horizontal="left" vertical="center"/>
    </xf>
    <xf numFmtId="0" fontId="14" fillId="17" borderId="0" xfId="0" applyFont="1" applyFill="1" applyAlignment="1" applyProtection="1">
      <alignment horizontal="left" vertical="center"/>
    </xf>
    <xf numFmtId="0" fontId="14" fillId="17" borderId="2" xfId="0" applyFont="1" applyFill="1" applyBorder="1" applyAlignment="1" applyProtection="1">
      <alignment vertical="center"/>
    </xf>
    <xf numFmtId="0" fontId="14" fillId="17" borderId="7" xfId="0" applyFont="1" applyFill="1" applyBorder="1" applyAlignment="1" applyProtection="1">
      <alignment vertical="center"/>
    </xf>
    <xf numFmtId="0" fontId="16" fillId="17" borderId="3" xfId="0" applyFont="1" applyFill="1" applyBorder="1" applyAlignment="1" applyProtection="1">
      <alignment vertical="center"/>
    </xf>
    <xf numFmtId="0" fontId="14" fillId="17" borderId="0" xfId="0" applyFont="1" applyFill="1" applyAlignment="1" applyProtection="1">
      <alignment vertical="center"/>
    </xf>
    <xf numFmtId="0" fontId="14" fillId="18" borderId="11" xfId="0" applyFont="1" applyFill="1" applyBorder="1" applyAlignment="1" applyProtection="1">
      <alignment vertical="center"/>
    </xf>
    <xf numFmtId="0" fontId="16" fillId="16" borderId="67" xfId="0" applyFont="1" applyFill="1" applyBorder="1" applyAlignment="1" applyProtection="1">
      <alignment horizontal="center" vertical="center" wrapText="1"/>
    </xf>
    <xf numFmtId="0" fontId="16" fillId="16" borderId="68" xfId="0" applyFont="1" applyFill="1" applyBorder="1" applyAlignment="1" applyProtection="1">
      <alignment horizontal="center" vertical="center" wrapText="1"/>
    </xf>
    <xf numFmtId="4" fontId="14" fillId="0" borderId="0" xfId="0" applyNumberFormat="1" applyFont="1" applyAlignment="1" applyProtection="1">
      <alignment horizontal="center" vertical="center" wrapText="1"/>
    </xf>
    <xf numFmtId="44" fontId="14" fillId="14" borderId="27" xfId="6" applyFont="1" applyFill="1" applyBorder="1" applyAlignment="1" applyProtection="1">
      <alignment horizontal="center" vertical="center" wrapText="1"/>
      <protection locked="0"/>
    </xf>
    <xf numFmtId="4" fontId="14" fillId="14" borderId="27" xfId="0" applyNumberFormat="1" applyFont="1" applyFill="1" applyBorder="1" applyAlignment="1" applyProtection="1">
      <alignment horizontal="center" vertical="center" wrapText="1"/>
      <protection locked="0"/>
    </xf>
    <xf numFmtId="49" fontId="30" fillId="19" borderId="39" xfId="0" applyNumberFormat="1" applyFont="1" applyFill="1" applyBorder="1" applyAlignment="1">
      <alignment horizontal="left" vertical="center"/>
    </xf>
    <xf numFmtId="49" fontId="30" fillId="19" borderId="39" xfId="0" applyNumberFormat="1" applyFont="1" applyFill="1" applyBorder="1" applyAlignment="1">
      <alignment horizontal="center" vertical="center"/>
    </xf>
    <xf numFmtId="174" fontId="29" fillId="19" borderId="39" xfId="0" applyNumberFormat="1" applyFont="1" applyFill="1" applyBorder="1" applyAlignment="1">
      <alignment horizontal="center" vertical="center"/>
    </xf>
    <xf numFmtId="0" fontId="0" fillId="19" borderId="0" xfId="0" applyFont="1" applyFill="1" applyAlignment="1"/>
    <xf numFmtId="49" fontId="30" fillId="19" borderId="53" xfId="0" applyNumberFormat="1" applyFont="1" applyFill="1" applyBorder="1" applyAlignment="1">
      <alignment horizontal="left" vertical="center"/>
    </xf>
    <xf numFmtId="49" fontId="30" fillId="19" borderId="53" xfId="0" applyNumberFormat="1" applyFont="1" applyFill="1" applyBorder="1" applyAlignment="1">
      <alignment horizontal="center" vertical="center"/>
    </xf>
    <xf numFmtId="174" fontId="29" fillId="19" borderId="53" xfId="0" applyNumberFormat="1" applyFont="1" applyFill="1" applyBorder="1" applyAlignment="1">
      <alignment horizontal="center" vertical="center"/>
    </xf>
    <xf numFmtId="0" fontId="14" fillId="3" borderId="20" xfId="0" applyFont="1" applyFill="1" applyBorder="1" applyAlignment="1" applyProtection="1">
      <alignment horizontal="center" vertical="center"/>
    </xf>
    <xf numFmtId="0" fontId="58" fillId="3" borderId="1" xfId="0" applyFont="1" applyFill="1" applyBorder="1" applyAlignment="1" applyProtection="1">
      <alignment horizontal="center" vertical="center" wrapText="1"/>
    </xf>
    <xf numFmtId="0" fontId="17" fillId="3" borderId="14" xfId="0" applyFont="1" applyFill="1" applyBorder="1" applyAlignment="1" applyProtection="1">
      <alignment vertical="center"/>
    </xf>
    <xf numFmtId="0" fontId="5" fillId="3" borderId="14" xfId="0" applyFont="1" applyFill="1" applyBorder="1" applyAlignment="1" applyProtection="1">
      <alignment vertical="center"/>
    </xf>
    <xf numFmtId="0" fontId="5" fillId="3" borderId="14" xfId="0" applyFont="1" applyFill="1" applyBorder="1" applyAlignment="1" applyProtection="1">
      <alignment horizontal="center" vertical="center"/>
    </xf>
    <xf numFmtId="0" fontId="5" fillId="3" borderId="14" xfId="0" applyFont="1" applyFill="1" applyBorder="1" applyAlignment="1" applyProtection="1">
      <alignment horizontal="right" vertical="center"/>
    </xf>
    <xf numFmtId="0" fontId="28" fillId="3" borderId="14" xfId="0" applyFont="1" applyFill="1" applyBorder="1" applyAlignment="1" applyProtection="1">
      <alignment horizontal="left" vertical="center"/>
    </xf>
    <xf numFmtId="0" fontId="25" fillId="3" borderId="14" xfId="0" applyFont="1" applyFill="1" applyBorder="1" applyAlignment="1" applyProtection="1">
      <alignment horizontal="left" vertical="center"/>
    </xf>
    <xf numFmtId="0" fontId="0" fillId="0" borderId="0" xfId="0" applyFont="1" applyAlignment="1" applyProtection="1">
      <protection locked="0"/>
    </xf>
    <xf numFmtId="0" fontId="5" fillId="3" borderId="1" xfId="0" applyFont="1" applyFill="1" applyBorder="1" applyAlignment="1" applyProtection="1">
      <alignment horizontal="center" vertical="center" wrapText="1"/>
      <protection locked="0"/>
    </xf>
    <xf numFmtId="0" fontId="5" fillId="3" borderId="14" xfId="0" applyFont="1" applyFill="1" applyBorder="1" applyAlignment="1" applyProtection="1">
      <alignment horizontal="center" vertical="center"/>
      <protection locked="0"/>
    </xf>
    <xf numFmtId="0" fontId="5" fillId="3" borderId="1" xfId="0" applyFont="1" applyFill="1" applyBorder="1" applyProtection="1">
      <protection locked="0"/>
    </xf>
    <xf numFmtId="0" fontId="5" fillId="3" borderId="1" xfId="0" applyFont="1" applyFill="1" applyBorder="1" applyAlignment="1" applyProtection="1">
      <alignment wrapText="1"/>
      <protection locked="0"/>
    </xf>
    <xf numFmtId="0" fontId="14" fillId="3" borderId="1" xfId="0" applyFont="1" applyFill="1" applyBorder="1" applyProtection="1">
      <protection locked="0"/>
    </xf>
    <xf numFmtId="0" fontId="5" fillId="3" borderId="14" xfId="0" applyFont="1" applyFill="1" applyBorder="1" applyProtection="1">
      <protection locked="0"/>
    </xf>
    <xf numFmtId="4" fontId="5" fillId="3" borderId="1" xfId="0" applyNumberFormat="1"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protection locked="0"/>
    </xf>
    <xf numFmtId="4" fontId="11" fillId="4" borderId="1" xfId="0" applyNumberFormat="1"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xf>
    <xf numFmtId="0" fontId="0" fillId="17" borderId="0" xfId="0" applyFont="1" applyFill="1" applyAlignment="1" applyProtection="1">
      <protection locked="0"/>
    </xf>
    <xf numFmtId="4" fontId="11" fillId="20" borderId="1" xfId="0" applyNumberFormat="1" applyFont="1" applyFill="1" applyBorder="1" applyAlignment="1" applyProtection="1">
      <alignment horizontal="center" vertical="center" wrapText="1"/>
      <protection locked="0"/>
    </xf>
    <xf numFmtId="0" fontId="4" fillId="0" borderId="27" xfId="0" applyFont="1" applyBorder="1" applyAlignment="1" applyProtection="1">
      <alignment horizontal="left" vertical="center"/>
    </xf>
    <xf numFmtId="0" fontId="5" fillId="0" borderId="64" xfId="0" applyFont="1" applyBorder="1" applyAlignment="1" applyProtection="1">
      <alignment horizontal="center" vertical="center"/>
    </xf>
    <xf numFmtId="10" fontId="25" fillId="5" borderId="61" xfId="0" applyNumberFormat="1" applyFont="1" applyFill="1" applyBorder="1" applyAlignment="1" applyProtection="1">
      <alignment horizontal="center" vertical="center"/>
      <protection locked="0"/>
    </xf>
    <xf numFmtId="172" fontId="5" fillId="0" borderId="62" xfId="0" applyNumberFormat="1" applyFont="1" applyBorder="1" applyAlignment="1" applyProtection="1">
      <alignment horizontal="center" vertical="center"/>
      <protection locked="0"/>
    </xf>
    <xf numFmtId="172" fontId="5" fillId="0" borderId="56" xfId="0" applyNumberFormat="1" applyFont="1" applyBorder="1" applyAlignment="1" applyProtection="1">
      <alignment horizontal="center" vertical="center"/>
    </xf>
    <xf numFmtId="0" fontId="5" fillId="0" borderId="92" xfId="0" applyFont="1" applyBorder="1" applyAlignment="1" applyProtection="1">
      <alignment horizontal="center" vertical="center"/>
    </xf>
    <xf numFmtId="10" fontId="25" fillId="5" borderId="94" xfId="0" applyNumberFormat="1" applyFont="1" applyFill="1" applyBorder="1" applyAlignment="1" applyProtection="1">
      <alignment horizontal="center" vertical="center"/>
      <protection locked="0"/>
    </xf>
    <xf numFmtId="172" fontId="5" fillId="0" borderId="95" xfId="0" applyNumberFormat="1" applyFont="1" applyBorder="1" applyAlignment="1" applyProtection="1">
      <alignment horizontal="center" vertical="center"/>
      <protection locked="0"/>
    </xf>
    <xf numFmtId="172" fontId="5" fillId="0" borderId="92" xfId="0" applyNumberFormat="1" applyFont="1" applyBorder="1" applyAlignment="1" applyProtection="1">
      <alignment horizontal="center" vertical="center"/>
    </xf>
    <xf numFmtId="0" fontId="5" fillId="0" borderId="96" xfId="0" applyFont="1" applyBorder="1" applyAlignment="1" applyProtection="1">
      <alignment horizontal="center" vertical="center"/>
    </xf>
    <xf numFmtId="10" fontId="25" fillId="5" borderId="98" xfId="0" applyNumberFormat="1" applyFont="1" applyFill="1" applyBorder="1" applyAlignment="1" applyProtection="1">
      <alignment horizontal="center" vertical="center"/>
      <protection locked="0"/>
    </xf>
    <xf numFmtId="172" fontId="5" fillId="0" borderId="99" xfId="0" applyNumberFormat="1" applyFont="1" applyBorder="1" applyAlignment="1" applyProtection="1">
      <alignment horizontal="center" vertical="center"/>
      <protection locked="0"/>
    </xf>
    <xf numFmtId="172" fontId="5" fillId="0" borderId="96" xfId="0" applyNumberFormat="1" applyFont="1" applyBorder="1" applyAlignment="1" applyProtection="1">
      <alignment horizontal="center" vertical="center"/>
    </xf>
    <xf numFmtId="0" fontId="11" fillId="3" borderId="15" xfId="0" applyFont="1" applyFill="1" applyBorder="1" applyAlignment="1" applyProtection="1">
      <alignment vertical="center"/>
      <protection locked="0"/>
    </xf>
    <xf numFmtId="0" fontId="5" fillId="3" borderId="15" xfId="0" applyFont="1" applyFill="1" applyBorder="1" applyAlignment="1" applyProtection="1">
      <alignment horizontal="center" vertical="center"/>
      <protection locked="0"/>
    </xf>
    <xf numFmtId="0" fontId="11" fillId="3" borderId="1" xfId="0" applyFont="1" applyFill="1" applyBorder="1" applyAlignment="1" applyProtection="1">
      <alignment vertical="center"/>
      <protection locked="0"/>
    </xf>
    <xf numFmtId="166" fontId="5" fillId="3" borderId="1" xfId="0" applyNumberFormat="1" applyFont="1" applyFill="1" applyBorder="1" applyAlignment="1" applyProtection="1">
      <alignment horizontal="center" vertical="center"/>
      <protection locked="0"/>
    </xf>
    <xf numFmtId="0" fontId="0" fillId="0" borderId="0" xfId="0" applyFont="1" applyAlignment="1"/>
    <xf numFmtId="0" fontId="5" fillId="0" borderId="0" xfId="0" applyFont="1" applyAlignment="1" applyProtection="1">
      <alignment horizontal="center" vertical="center"/>
    </xf>
    <xf numFmtId="0" fontId="14" fillId="3" borderId="16" xfId="0" applyFont="1" applyFill="1" applyBorder="1" applyAlignment="1">
      <alignment horizontal="left" vertical="center"/>
    </xf>
    <xf numFmtId="0" fontId="14" fillId="3" borderId="14" xfId="0" applyFont="1" applyFill="1" applyBorder="1" applyAlignment="1">
      <alignment horizontal="center" vertical="center"/>
    </xf>
    <xf numFmtId="0" fontId="14" fillId="3" borderId="14" xfId="0" applyFont="1" applyFill="1" applyBorder="1" applyAlignment="1">
      <alignment horizontal="left" vertical="center"/>
    </xf>
    <xf numFmtId="0" fontId="14" fillId="3" borderId="57" xfId="0" applyFont="1" applyFill="1" applyBorder="1" applyAlignment="1">
      <alignment horizontal="center" vertical="center"/>
    </xf>
    <xf numFmtId="172" fontId="5" fillId="0" borderId="27" xfId="0" applyNumberFormat="1" applyFont="1" applyBorder="1" applyAlignment="1" applyProtection="1">
      <alignment horizontal="center" vertical="center"/>
      <protection locked="0"/>
    </xf>
    <xf numFmtId="0" fontId="11" fillId="6" borderId="60" xfId="0" applyFont="1" applyFill="1" applyBorder="1" applyAlignment="1" applyProtection="1">
      <alignment horizontal="center" vertical="center"/>
      <protection locked="0"/>
    </xf>
    <xf numFmtId="0" fontId="11" fillId="6" borderId="65" xfId="0" applyFont="1" applyFill="1" applyBorder="1" applyAlignment="1">
      <alignment horizontal="left" vertical="center"/>
    </xf>
    <xf numFmtId="0" fontId="11" fillId="6" borderId="65" xfId="0" applyFont="1" applyFill="1" applyBorder="1" applyAlignment="1" applyProtection="1">
      <alignment vertical="center"/>
      <protection locked="0"/>
    </xf>
    <xf numFmtId="0" fontId="11" fillId="6" borderId="65" xfId="0" applyFont="1" applyFill="1" applyBorder="1" applyAlignment="1">
      <alignment vertical="center"/>
    </xf>
    <xf numFmtId="167" fontId="13" fillId="6" borderId="34" xfId="0" applyNumberFormat="1" applyFont="1" applyFill="1" applyBorder="1" applyAlignment="1">
      <alignment vertical="center"/>
    </xf>
    <xf numFmtId="171" fontId="3" fillId="0" borderId="22" xfId="0" applyNumberFormat="1" applyFont="1" applyBorder="1" applyAlignment="1" applyProtection="1">
      <alignment horizontal="center" vertical="center"/>
      <protection locked="0"/>
    </xf>
    <xf numFmtId="171" fontId="3" fillId="0" borderId="93" xfId="0" applyNumberFormat="1" applyFont="1" applyBorder="1" applyAlignment="1" applyProtection="1">
      <alignment horizontal="center" vertical="center"/>
      <protection locked="0"/>
    </xf>
    <xf numFmtId="171" fontId="3" fillId="0" borderId="97" xfId="0" applyNumberFormat="1" applyFont="1" applyBorder="1" applyAlignment="1" applyProtection="1">
      <alignment horizontal="center" vertical="center"/>
      <protection locked="0"/>
    </xf>
    <xf numFmtId="171" fontId="3" fillId="0" borderId="51" xfId="0" applyNumberFormat="1" applyFont="1" applyBorder="1" applyAlignment="1" applyProtection="1">
      <alignment horizontal="center" vertical="center"/>
      <protection locked="0"/>
    </xf>
    <xf numFmtId="10" fontId="0" fillId="0" borderId="79" xfId="2" applyNumberFormat="1" applyFont="1" applyBorder="1" applyAlignment="1" applyProtection="1">
      <alignment horizontal="center" vertical="center"/>
      <protection locked="0"/>
    </xf>
    <xf numFmtId="0" fontId="0" fillId="0" borderId="0" xfId="0" applyFont="1" applyAlignment="1"/>
    <xf numFmtId="0" fontId="0" fillId="0" borderId="0" xfId="0" applyFont="1" applyAlignment="1"/>
    <xf numFmtId="0" fontId="4" fillId="3" borderId="14" xfId="0" applyFont="1" applyFill="1" applyBorder="1" applyAlignment="1" applyProtection="1">
      <alignment horizontal="center" vertical="center"/>
    </xf>
    <xf numFmtId="0" fontId="59" fillId="5" borderId="27" xfId="0" applyFont="1" applyFill="1" applyBorder="1" applyAlignment="1" applyProtection="1">
      <alignment horizontal="center" vertical="center"/>
      <protection locked="0"/>
    </xf>
    <xf numFmtId="170" fontId="4" fillId="5" borderId="27" xfId="0" applyNumberFormat="1" applyFont="1" applyFill="1" applyBorder="1" applyAlignment="1" applyProtection="1">
      <alignment horizontal="center" vertical="center"/>
    </xf>
    <xf numFmtId="0" fontId="4" fillId="3" borderId="14" xfId="0" applyFont="1" applyFill="1" applyBorder="1" applyAlignment="1" applyProtection="1">
      <alignment horizontal="left" vertical="center"/>
    </xf>
    <xf numFmtId="0" fontId="19" fillId="3" borderId="14"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14" xfId="0" applyFont="1" applyFill="1" applyBorder="1" applyAlignment="1" applyProtection="1">
      <alignment horizontal="center" vertical="center"/>
      <protection locked="0"/>
    </xf>
    <xf numFmtId="0" fontId="59" fillId="5" borderId="27" xfId="0"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9" fillId="0" borderId="27" xfId="0" applyFont="1" applyBorder="1" applyAlignment="1" applyProtection="1">
      <alignment horizontal="center" vertical="center"/>
    </xf>
    <xf numFmtId="0" fontId="63" fillId="0" borderId="0" xfId="0" applyFont="1" applyAlignment="1"/>
    <xf numFmtId="0" fontId="14" fillId="12" borderId="32" xfId="0" applyFont="1" applyFill="1" applyBorder="1" applyAlignment="1" applyProtection="1">
      <alignment horizontal="center" vertical="center" wrapText="1"/>
      <protection locked="0"/>
    </xf>
    <xf numFmtId="168" fontId="14" fillId="12" borderId="32" xfId="0" applyNumberFormat="1" applyFont="1" applyFill="1" applyBorder="1" applyAlignment="1" applyProtection="1">
      <alignment horizontal="center" vertical="center" wrapText="1"/>
      <protection locked="0"/>
    </xf>
    <xf numFmtId="4" fontId="14" fillId="0" borderId="32" xfId="0" applyNumberFormat="1" applyFont="1" applyFill="1" applyBorder="1" applyAlignment="1" applyProtection="1">
      <alignment horizontal="center" vertical="center" wrapText="1"/>
      <protection locked="0"/>
    </xf>
    <xf numFmtId="4" fontId="14" fillId="12" borderId="32" xfId="0" applyNumberFormat="1" applyFont="1" applyFill="1" applyBorder="1" applyAlignment="1" applyProtection="1">
      <alignment horizontal="center" vertical="center" wrapText="1"/>
      <protection locked="0"/>
    </xf>
    <xf numFmtId="0" fontId="63" fillId="12" borderId="0" xfId="0" applyFont="1" applyFill="1" applyAlignment="1"/>
    <xf numFmtId="0" fontId="46" fillId="12" borderId="0" xfId="0" applyFont="1" applyFill="1" applyAlignment="1"/>
    <xf numFmtId="0" fontId="7" fillId="0" borderId="6" xfId="0" applyFont="1" applyBorder="1" applyAlignment="1" applyProtection="1">
      <protection locked="0"/>
    </xf>
    <xf numFmtId="4" fontId="14" fillId="0" borderId="32" xfId="0" applyNumberFormat="1" applyFont="1" applyBorder="1" applyAlignment="1" applyProtection="1">
      <alignment horizontal="center" vertical="center" wrapText="1"/>
      <protection locked="0"/>
    </xf>
    <xf numFmtId="0" fontId="28" fillId="21" borderId="60" xfId="0" applyFont="1" applyFill="1" applyBorder="1" applyAlignment="1" applyProtection="1">
      <alignment horizontal="center" vertical="center"/>
      <protection locked="0"/>
    </xf>
    <xf numFmtId="0" fontId="28" fillId="21" borderId="65" xfId="0" applyFont="1" applyFill="1" applyBorder="1" applyAlignment="1">
      <alignment horizontal="left" vertical="center"/>
    </xf>
    <xf numFmtId="0" fontId="28" fillId="21" borderId="65" xfId="0" applyFont="1" applyFill="1" applyBorder="1" applyAlignment="1" applyProtection="1">
      <alignment vertical="center"/>
      <protection locked="0"/>
    </xf>
    <xf numFmtId="0" fontId="28" fillId="21" borderId="65" xfId="0" applyFont="1" applyFill="1" applyBorder="1" applyAlignment="1">
      <alignment vertical="center"/>
    </xf>
    <xf numFmtId="0" fontId="25" fillId="21" borderId="65" xfId="0" applyFont="1" applyFill="1" applyBorder="1" applyAlignment="1">
      <alignment horizontal="center" vertical="center"/>
    </xf>
    <xf numFmtId="167" fontId="65" fillId="21" borderId="34" xfId="0" applyNumberFormat="1" applyFont="1" applyFill="1" applyBorder="1" applyAlignment="1">
      <alignment vertical="center"/>
    </xf>
    <xf numFmtId="4" fontId="14" fillId="0" borderId="32" xfId="0" applyNumberFormat="1" applyFont="1" applyBorder="1" applyAlignment="1">
      <alignment horizontal="center" vertical="center"/>
    </xf>
    <xf numFmtId="0" fontId="14" fillId="3" borderId="14" xfId="0" applyFont="1" applyFill="1" applyBorder="1" applyAlignment="1" applyProtection="1">
      <alignment horizontal="center" vertical="center"/>
      <protection locked="0"/>
    </xf>
    <xf numFmtId="0" fontId="14" fillId="3" borderId="14" xfId="0" applyFont="1" applyFill="1" applyBorder="1" applyAlignment="1" applyProtection="1">
      <alignment horizontal="center" vertical="center"/>
    </xf>
    <xf numFmtId="0" fontId="14" fillId="0" borderId="32" xfId="0" applyFont="1" applyBorder="1" applyAlignment="1" applyProtection="1">
      <alignment horizontal="center" vertical="center"/>
      <protection locked="0"/>
    </xf>
    <xf numFmtId="4" fontId="14" fillId="0" borderId="32" xfId="0" applyNumberFormat="1" applyFont="1" applyFill="1" applyBorder="1" applyAlignment="1">
      <alignment horizontal="center" vertical="center"/>
    </xf>
    <xf numFmtId="0" fontId="14" fillId="0" borderId="36" xfId="0" applyFont="1" applyBorder="1" applyAlignment="1" applyProtection="1">
      <alignment horizontal="center" vertical="center"/>
      <protection locked="0"/>
    </xf>
    <xf numFmtId="0" fontId="14" fillId="0" borderId="36" xfId="0" applyFont="1" applyBorder="1" applyAlignment="1">
      <alignment horizontal="center" vertical="center" wrapText="1"/>
    </xf>
    <xf numFmtId="0" fontId="14" fillId="0" borderId="36" xfId="0" applyFont="1" applyBorder="1" applyAlignment="1">
      <alignment horizontal="center" vertical="center"/>
    </xf>
    <xf numFmtId="167" fontId="14" fillId="0" borderId="63" xfId="0" applyNumberFormat="1" applyFont="1" applyBorder="1" applyAlignment="1">
      <alignment horizontal="center" vertical="center"/>
    </xf>
    <xf numFmtId="167" fontId="14" fillId="0" borderId="36" xfId="0" applyNumberFormat="1" applyFont="1" applyBorder="1" applyAlignment="1">
      <alignment horizontal="center" vertical="center"/>
    </xf>
    <xf numFmtId="0" fontId="11" fillId="6" borderId="60" xfId="0" applyFont="1" applyFill="1" applyBorder="1" applyAlignment="1" applyProtection="1">
      <alignment horizontal="right" vertical="center" wrapText="1"/>
      <protection locked="0"/>
    </xf>
    <xf numFmtId="0" fontId="11" fillId="6" borderId="65" xfId="0" applyFont="1" applyFill="1" applyBorder="1" applyAlignment="1">
      <alignment horizontal="right" vertical="center" wrapText="1"/>
    </xf>
    <xf numFmtId="0" fontId="11" fillId="6" borderId="65" xfId="0" applyFont="1" applyFill="1" applyBorder="1" applyAlignment="1" applyProtection="1">
      <alignment horizontal="right" vertical="center" wrapText="1"/>
      <protection locked="0"/>
    </xf>
    <xf numFmtId="0" fontId="5" fillId="6" borderId="65" xfId="0" applyFont="1" applyFill="1" applyBorder="1" applyAlignment="1" applyProtection="1">
      <alignment horizontal="center" vertical="center"/>
      <protection locked="0"/>
    </xf>
    <xf numFmtId="0" fontId="16" fillId="6" borderId="65" xfId="0" applyFont="1" applyFill="1" applyBorder="1" applyAlignment="1">
      <alignment horizontal="right" vertical="center"/>
    </xf>
    <xf numFmtId="0" fontId="14" fillId="3" borderId="16" xfId="0" applyFont="1" applyFill="1" applyBorder="1" applyAlignment="1" applyProtection="1">
      <alignment horizontal="left" vertical="center"/>
      <protection locked="0"/>
    </xf>
    <xf numFmtId="0" fontId="14" fillId="0" borderId="32" xfId="0" applyFont="1" applyBorder="1" applyAlignment="1" applyProtection="1">
      <alignment horizontal="center" vertical="center" wrapText="1"/>
      <protection locked="0"/>
    </xf>
    <xf numFmtId="0" fontId="14" fillId="5" borderId="39" xfId="0" applyNumberFormat="1" applyFont="1" applyFill="1" applyBorder="1" applyAlignment="1" applyProtection="1">
      <alignment horizontal="center" vertical="center" wrapText="1"/>
      <protection locked="0"/>
    </xf>
    <xf numFmtId="0" fontId="50" fillId="0" borderId="32" xfId="0" applyFont="1" applyFill="1" applyBorder="1" applyAlignment="1">
      <alignment horizontal="left" vertical="center" wrapText="1"/>
    </xf>
    <xf numFmtId="0" fontId="14" fillId="0" borderId="32" xfId="0" applyFont="1" applyFill="1" applyBorder="1" applyAlignment="1">
      <alignment horizontal="left" vertical="center" wrapText="1"/>
    </xf>
    <xf numFmtId="0" fontId="14" fillId="0" borderId="36" xfId="0" applyFont="1" applyBorder="1" applyAlignment="1" applyProtection="1">
      <alignment horizontal="center" vertical="center" wrapText="1"/>
      <protection locked="0"/>
    </xf>
    <xf numFmtId="168" fontId="15" fillId="0" borderId="36" xfId="0" applyNumberFormat="1" applyFont="1" applyBorder="1" applyAlignment="1">
      <alignment horizontal="center" vertical="center" wrapText="1"/>
    </xf>
    <xf numFmtId="0" fontId="14" fillId="0" borderId="36" xfId="0" applyFont="1" applyBorder="1" applyAlignment="1">
      <alignment horizontal="left" vertical="center" wrapText="1"/>
    </xf>
    <xf numFmtId="0" fontId="11" fillId="6" borderId="65" xfId="0" applyFont="1" applyFill="1" applyBorder="1" applyAlignment="1" applyProtection="1">
      <alignment horizontal="left" vertical="center"/>
      <protection locked="0"/>
    </xf>
    <xf numFmtId="0" fontId="14" fillId="3" borderId="14" xfId="0" applyFont="1" applyFill="1" applyBorder="1" applyAlignment="1" applyProtection="1">
      <alignment horizontal="left" vertical="center"/>
      <protection locked="0"/>
    </xf>
    <xf numFmtId="0" fontId="14" fillId="3" borderId="46" xfId="0" applyFont="1" applyFill="1" applyBorder="1" applyAlignment="1">
      <alignment horizontal="center" vertical="center"/>
    </xf>
    <xf numFmtId="0" fontId="14" fillId="3" borderId="46" xfId="0" applyFont="1" applyFill="1" applyBorder="1" applyAlignment="1">
      <alignment horizontal="left" vertical="center"/>
    </xf>
    <xf numFmtId="0" fontId="14" fillId="5" borderId="36" xfId="0" applyFont="1" applyFill="1" applyBorder="1" applyAlignment="1" applyProtection="1">
      <alignment horizontal="center" vertical="center" wrapText="1"/>
      <protection locked="0"/>
    </xf>
    <xf numFmtId="168" fontId="15" fillId="5" borderId="36" xfId="0" applyNumberFormat="1" applyFont="1" applyFill="1" applyBorder="1" applyAlignment="1" applyProtection="1">
      <alignment horizontal="center" vertical="center" wrapText="1"/>
      <protection locked="0"/>
    </xf>
    <xf numFmtId="0" fontId="14" fillId="4" borderId="66" xfId="0" applyFont="1" applyFill="1" applyBorder="1" applyAlignment="1">
      <alignment horizontal="left" vertical="center" wrapText="1"/>
    </xf>
    <xf numFmtId="0" fontId="14" fillId="4" borderId="66" xfId="0" applyFont="1" applyFill="1" applyBorder="1" applyAlignment="1">
      <alignment horizontal="center" vertical="center" wrapText="1"/>
    </xf>
    <xf numFmtId="4" fontId="14" fillId="5" borderId="66" xfId="0" applyNumberFormat="1" applyFont="1" applyFill="1" applyBorder="1" applyAlignment="1" applyProtection="1">
      <alignment horizontal="center" vertical="center" wrapText="1"/>
      <protection locked="0"/>
    </xf>
    <xf numFmtId="4" fontId="14" fillId="0" borderId="16" xfId="0" applyNumberFormat="1" applyFont="1" applyBorder="1" applyAlignment="1" applyProtection="1">
      <alignment horizontal="center" vertical="center" wrapText="1"/>
      <protection locked="0"/>
    </xf>
    <xf numFmtId="4" fontId="14" fillId="4" borderId="16" xfId="0" applyNumberFormat="1" applyFont="1" applyFill="1" applyBorder="1" applyAlignment="1" applyProtection="1">
      <alignment horizontal="center" vertical="center" wrapText="1"/>
      <protection locked="0"/>
    </xf>
    <xf numFmtId="10" fontId="14" fillId="5" borderId="66" xfId="0" applyNumberFormat="1" applyFont="1" applyFill="1" applyBorder="1" applyAlignment="1" applyProtection="1">
      <alignment horizontal="center" vertical="center"/>
      <protection locked="0"/>
    </xf>
    <xf numFmtId="4" fontId="14" fillId="0" borderId="57" xfId="0" applyNumberFormat="1" applyFont="1" applyBorder="1" applyAlignment="1">
      <alignment horizontal="center" vertical="center"/>
    </xf>
    <xf numFmtId="4" fontId="14" fillId="0" borderId="66" xfId="0" applyNumberFormat="1" applyFont="1" applyBorder="1" applyAlignment="1">
      <alignment horizontal="center" vertical="center"/>
    </xf>
    <xf numFmtId="0" fontId="63" fillId="0" borderId="0" xfId="0" applyFont="1" applyAlignment="1">
      <alignment horizontal="center"/>
    </xf>
    <xf numFmtId="0" fontId="36" fillId="0" borderId="14" xfId="1" applyFont="1" applyAlignment="1" applyProtection="1">
      <alignment horizontal="center"/>
    </xf>
    <xf numFmtId="0" fontId="22" fillId="3" borderId="11" xfId="0" applyFont="1" applyFill="1" applyBorder="1" applyAlignment="1" applyProtection="1">
      <alignment horizontal="center" vertical="center"/>
    </xf>
    <xf numFmtId="0" fontId="11" fillId="3" borderId="1" xfId="0" applyFont="1" applyFill="1" applyBorder="1" applyAlignment="1" applyProtection="1">
      <alignment horizontal="right" vertical="center"/>
    </xf>
    <xf numFmtId="0" fontId="64" fillId="0" borderId="14" xfId="0" applyFont="1" applyBorder="1" applyAlignment="1" applyProtection="1"/>
    <xf numFmtId="0" fontId="5" fillId="3" borderId="1" xfId="0" applyFont="1" applyFill="1" applyBorder="1" applyAlignment="1" applyProtection="1">
      <alignment horizontal="right" vertical="center"/>
    </xf>
    <xf numFmtId="166" fontId="5" fillId="3" borderId="15" xfId="0" applyNumberFormat="1" applyFont="1" applyFill="1" applyBorder="1" applyAlignment="1" applyProtection="1">
      <alignment horizontal="center" vertical="center"/>
    </xf>
    <xf numFmtId="0" fontId="11" fillId="3" borderId="1" xfId="0" applyFont="1" applyFill="1" applyBorder="1" applyAlignment="1" applyProtection="1">
      <alignment vertical="center" wrapText="1"/>
    </xf>
    <xf numFmtId="180" fontId="5" fillId="3" borderId="1" xfId="0" applyNumberFormat="1" applyFont="1" applyFill="1" applyBorder="1" applyAlignment="1" applyProtection="1">
      <alignment vertical="center" wrapText="1"/>
    </xf>
    <xf numFmtId="4" fontId="5" fillId="3" borderId="1" xfId="0" applyNumberFormat="1" applyFont="1" applyFill="1" applyBorder="1" applyAlignment="1" applyProtection="1">
      <alignment horizontal="right" vertical="center"/>
    </xf>
    <xf numFmtId="10" fontId="5" fillId="3" borderId="15" xfId="0" applyNumberFormat="1" applyFont="1" applyFill="1" applyBorder="1" applyAlignment="1" applyProtection="1">
      <alignment horizontal="center" vertical="center"/>
    </xf>
    <xf numFmtId="0" fontId="11" fillId="3" borderId="46" xfId="0" applyFont="1" applyFill="1" applyBorder="1" applyAlignment="1" applyProtection="1">
      <alignment vertical="center" wrapText="1"/>
    </xf>
    <xf numFmtId="0" fontId="5" fillId="3" borderId="46" xfId="0" applyNumberFormat="1" applyFont="1" applyFill="1" applyBorder="1" applyAlignment="1" applyProtection="1">
      <alignment horizontal="right" vertical="center"/>
    </xf>
    <xf numFmtId="4" fontId="5" fillId="3" borderId="20" xfId="0" applyNumberFormat="1" applyFont="1" applyFill="1" applyBorder="1" applyAlignment="1" applyProtection="1">
      <alignment horizontal="right" vertical="center"/>
    </xf>
    <xf numFmtId="10" fontId="5" fillId="3" borderId="21" xfId="0" applyNumberFormat="1" applyFont="1" applyFill="1" applyBorder="1" applyAlignment="1" applyProtection="1">
      <alignment horizontal="center" vertical="center"/>
    </xf>
    <xf numFmtId="4" fontId="11" fillId="4" borderId="27" xfId="0" applyNumberFormat="1" applyFont="1" applyFill="1" applyBorder="1" applyAlignment="1" applyProtection="1">
      <alignment horizontal="center" vertical="center" wrapText="1"/>
    </xf>
    <xf numFmtId="0" fontId="12" fillId="3" borderId="11" xfId="0"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1" fillId="6" borderId="28" xfId="0" applyFont="1" applyFill="1" applyBorder="1" applyAlignment="1" applyProtection="1">
      <alignment horizontal="center" vertical="center"/>
    </xf>
    <xf numFmtId="0" fontId="11" fillId="6" borderId="29" xfId="0" applyFont="1" applyFill="1" applyBorder="1" applyAlignment="1" applyProtection="1">
      <alignment horizontal="left" vertical="center"/>
    </xf>
    <xf numFmtId="0" fontId="11" fillId="6" borderId="29" xfId="0" applyFont="1" applyFill="1" applyBorder="1" applyAlignment="1" applyProtection="1">
      <alignment vertical="center"/>
    </xf>
    <xf numFmtId="0" fontId="5" fillId="6" borderId="29" xfId="0" applyFont="1" applyFill="1" applyBorder="1" applyAlignment="1" applyProtection="1">
      <alignment horizontal="center" vertical="center"/>
    </xf>
    <xf numFmtId="167" fontId="13" fillId="6" borderId="30" xfId="0" applyNumberFormat="1" applyFont="1" applyFill="1" applyBorder="1" applyAlignment="1" applyProtection="1">
      <alignment vertical="center"/>
    </xf>
    <xf numFmtId="0" fontId="14" fillId="4" borderId="32" xfId="0" applyFont="1" applyFill="1" applyBorder="1" applyAlignment="1" applyProtection="1">
      <alignment horizontal="left" vertical="center" wrapText="1"/>
    </xf>
    <xf numFmtId="0" fontId="14" fillId="4" borderId="32" xfId="0" applyFont="1" applyFill="1" applyBorder="1" applyAlignment="1" applyProtection="1">
      <alignment horizontal="center" vertical="center" wrapText="1"/>
    </xf>
    <xf numFmtId="4" fontId="14" fillId="5" borderId="32" xfId="0" applyNumberFormat="1" applyFont="1" applyFill="1" applyBorder="1" applyAlignment="1" applyProtection="1">
      <alignment horizontal="center" vertical="center" wrapText="1"/>
    </xf>
    <xf numFmtId="0" fontId="14" fillId="5" borderId="39" xfId="0" applyFont="1" applyFill="1" applyBorder="1" applyAlignment="1" applyProtection="1">
      <alignment horizontal="center" vertical="center" wrapText="1"/>
    </xf>
    <xf numFmtId="168" fontId="15" fillId="5" borderId="39" xfId="0" applyNumberFormat="1" applyFont="1" applyFill="1" applyBorder="1" applyAlignment="1" applyProtection="1">
      <alignment horizontal="center" vertical="center" wrapText="1"/>
    </xf>
    <xf numFmtId="0" fontId="14" fillId="0" borderId="39" xfId="0" applyFont="1" applyBorder="1" applyAlignment="1" applyProtection="1">
      <alignment horizontal="center" vertical="center"/>
    </xf>
    <xf numFmtId="0" fontId="14" fillId="0" borderId="35" xfId="0" applyFont="1" applyBorder="1" applyAlignment="1" applyProtection="1">
      <alignment horizontal="center" vertical="center"/>
    </xf>
    <xf numFmtId="0" fontId="14" fillId="0" borderId="35" xfId="0" applyFont="1" applyBorder="1" applyAlignment="1" applyProtection="1">
      <alignment horizontal="center" vertical="center" wrapText="1"/>
    </xf>
    <xf numFmtId="0" fontId="14" fillId="4" borderId="36" xfId="0" applyFont="1" applyFill="1" applyBorder="1" applyAlignment="1" applyProtection="1">
      <alignment horizontal="left" vertical="center" wrapText="1"/>
    </xf>
    <xf numFmtId="0" fontId="14" fillId="4" borderId="36" xfId="0" applyFont="1" applyFill="1" applyBorder="1" applyAlignment="1" applyProtection="1">
      <alignment horizontal="center" vertical="center" wrapText="1"/>
    </xf>
    <xf numFmtId="2" fontId="14" fillId="4" borderId="36" xfId="0" applyNumberFormat="1" applyFont="1" applyFill="1" applyBorder="1" applyAlignment="1" applyProtection="1">
      <alignment horizontal="center" vertical="center" wrapText="1"/>
    </xf>
    <xf numFmtId="0" fontId="11" fillId="6" borderId="28" xfId="0" applyFont="1" applyFill="1" applyBorder="1" applyAlignment="1" applyProtection="1">
      <alignment horizontal="right" vertical="center" wrapText="1"/>
    </xf>
    <xf numFmtId="0" fontId="11" fillId="6" borderId="29" xfId="0" applyFont="1" applyFill="1" applyBorder="1" applyAlignment="1" applyProtection="1">
      <alignment horizontal="right" vertical="center" wrapText="1"/>
    </xf>
    <xf numFmtId="0" fontId="14" fillId="3" borderId="11" xfId="0" applyFont="1" applyFill="1" applyBorder="1" applyAlignment="1" applyProtection="1">
      <alignment horizontal="left" vertical="center"/>
    </xf>
    <xf numFmtId="0" fontId="14" fillId="3" borderId="1" xfId="0" applyFont="1" applyFill="1" applyBorder="1" applyAlignment="1" applyProtection="1">
      <alignment horizontal="left" vertical="center"/>
    </xf>
    <xf numFmtId="0" fontId="14" fillId="0" borderId="31" xfId="0" applyFont="1" applyBorder="1" applyAlignment="1" applyProtection="1">
      <alignment horizontal="center" vertical="center" wrapText="1"/>
    </xf>
    <xf numFmtId="168" fontId="15" fillId="0" borderId="35" xfId="0" applyNumberFormat="1" applyFont="1" applyBorder="1" applyAlignment="1" applyProtection="1">
      <alignment horizontal="center" vertical="center" wrapText="1"/>
    </xf>
    <xf numFmtId="0" fontId="14" fillId="0" borderId="35" xfId="0" applyFont="1" applyBorder="1" applyAlignment="1" applyProtection="1">
      <alignment horizontal="left" vertical="center" wrapText="1"/>
    </xf>
    <xf numFmtId="4" fontId="14" fillId="4" borderId="36" xfId="0" applyNumberFormat="1" applyFont="1" applyFill="1" applyBorder="1" applyAlignment="1" applyProtection="1">
      <alignment horizontal="center" vertical="center" wrapText="1"/>
    </xf>
    <xf numFmtId="0" fontId="14" fillId="0" borderId="39" xfId="0" applyFont="1" applyBorder="1" applyAlignment="1" applyProtection="1">
      <alignment horizontal="center" vertical="center" wrapText="1"/>
    </xf>
    <xf numFmtId="4" fontId="14" fillId="4" borderId="32" xfId="0" applyNumberFormat="1" applyFont="1" applyFill="1" applyBorder="1" applyAlignment="1" applyProtection="1">
      <alignment horizontal="center" vertical="center" wrapText="1"/>
    </xf>
    <xf numFmtId="10" fontId="14" fillId="5" borderId="32" xfId="0" applyNumberFormat="1" applyFont="1" applyFill="1" applyBorder="1" applyAlignment="1" applyProtection="1">
      <alignment horizontal="center" vertical="center"/>
    </xf>
    <xf numFmtId="4" fontId="14" fillId="0" borderId="33" xfId="0" applyNumberFormat="1" applyFont="1" applyBorder="1" applyAlignment="1" applyProtection="1">
      <alignment horizontal="center" vertical="center"/>
    </xf>
    <xf numFmtId="4" fontId="14" fillId="0" borderId="31" xfId="0" applyNumberFormat="1" applyFont="1" applyBorder="1" applyAlignment="1" applyProtection="1">
      <alignment horizontal="center" vertical="center"/>
    </xf>
    <xf numFmtId="0" fontId="14" fillId="4" borderId="37" xfId="0" applyFont="1" applyFill="1" applyBorder="1" applyAlignment="1" applyProtection="1">
      <alignment horizontal="center" vertical="center" wrapText="1"/>
    </xf>
    <xf numFmtId="167" fontId="14" fillId="0" borderId="38" xfId="0" applyNumberFormat="1" applyFont="1" applyBorder="1" applyAlignment="1" applyProtection="1">
      <alignment horizontal="center" vertical="center"/>
    </xf>
    <xf numFmtId="167" fontId="14" fillId="0" borderId="35" xfId="0" applyNumberFormat="1" applyFont="1" applyBorder="1" applyAlignment="1" applyProtection="1">
      <alignment horizontal="center" vertical="center"/>
    </xf>
    <xf numFmtId="0" fontId="16" fillId="6" borderId="29" xfId="0" applyFont="1" applyFill="1" applyBorder="1" applyAlignment="1" applyProtection="1">
      <alignment horizontal="right" vertical="center"/>
    </xf>
    <xf numFmtId="4" fontId="16" fillId="6" borderId="39" xfId="0" applyNumberFormat="1" applyFont="1" applyFill="1" applyBorder="1" applyAlignment="1" applyProtection="1">
      <alignment horizontal="center" vertical="center"/>
    </xf>
    <xf numFmtId="4" fontId="11" fillId="6" borderId="39" xfId="0" applyNumberFormat="1"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14" fillId="3" borderId="36" xfId="0" applyFont="1" applyFill="1" applyBorder="1" applyAlignment="1" applyProtection="1">
      <alignment horizontal="center" vertical="center"/>
    </xf>
    <xf numFmtId="0" fontId="14" fillId="3" borderId="57" xfId="0" applyFont="1" applyFill="1" applyBorder="1" applyAlignment="1" applyProtection="1">
      <alignment horizontal="center" vertical="center"/>
    </xf>
    <xf numFmtId="0" fontId="11" fillId="6" borderId="65" xfId="0" applyFont="1" applyFill="1" applyBorder="1" applyAlignment="1" applyProtection="1">
      <alignment vertical="center"/>
    </xf>
    <xf numFmtId="0" fontId="5" fillId="6" borderId="65" xfId="0" applyFont="1" applyFill="1" applyBorder="1" applyAlignment="1" applyProtection="1">
      <alignment horizontal="center" vertical="center"/>
    </xf>
    <xf numFmtId="167" fontId="13" fillId="6" borderId="34" xfId="0" applyNumberFormat="1" applyFont="1" applyFill="1" applyBorder="1" applyAlignment="1" applyProtection="1">
      <alignment vertical="center"/>
    </xf>
    <xf numFmtId="0" fontId="11" fillId="6" borderId="90" xfId="0" applyFont="1" applyFill="1" applyBorder="1" applyAlignment="1" applyProtection="1">
      <alignment horizontal="right" vertical="center" wrapText="1"/>
    </xf>
    <xf numFmtId="0" fontId="5" fillId="6" borderId="90" xfId="0" applyFont="1" applyFill="1" applyBorder="1" applyAlignment="1" applyProtection="1">
      <alignment horizontal="center" vertical="center"/>
    </xf>
    <xf numFmtId="0" fontId="17" fillId="6" borderId="90" xfId="0" applyFont="1" applyFill="1" applyBorder="1" applyAlignment="1" applyProtection="1">
      <alignment horizontal="right" vertical="center"/>
    </xf>
    <xf numFmtId="4" fontId="16" fillId="6" borderId="91" xfId="0" applyNumberFormat="1" applyFont="1" applyFill="1" applyBorder="1" applyAlignment="1" applyProtection="1">
      <alignment horizontal="center" vertical="center"/>
    </xf>
    <xf numFmtId="4" fontId="11" fillId="6" borderId="91" xfId="0" applyNumberFormat="1" applyFont="1" applyFill="1" applyBorder="1" applyAlignment="1" applyProtection="1">
      <alignment horizontal="center" vertical="center"/>
    </xf>
    <xf numFmtId="10" fontId="25" fillId="5" borderId="52" xfId="0" applyNumberFormat="1" applyFont="1" applyFill="1" applyBorder="1" applyAlignment="1" applyProtection="1">
      <alignment horizontal="center" vertical="center"/>
    </xf>
    <xf numFmtId="10" fontId="25" fillId="5" borderId="94" xfId="0" applyNumberFormat="1" applyFont="1" applyFill="1" applyBorder="1" applyAlignment="1" applyProtection="1">
      <alignment horizontal="center" vertical="center"/>
    </xf>
    <xf numFmtId="10" fontId="25" fillId="5" borderId="98" xfId="0" applyNumberFormat="1" applyFont="1" applyFill="1" applyBorder="1" applyAlignment="1" applyProtection="1">
      <alignment horizontal="center" vertical="center"/>
    </xf>
    <xf numFmtId="172" fontId="5" fillId="0" borderId="53" xfId="0" applyNumberFormat="1" applyFont="1" applyBorder="1" applyAlignment="1" applyProtection="1">
      <alignment horizontal="center" vertical="center"/>
    </xf>
    <xf numFmtId="172" fontId="5" fillId="0" borderId="95" xfId="0" applyNumberFormat="1" applyFont="1" applyBorder="1" applyAlignment="1" applyProtection="1">
      <alignment horizontal="center" vertical="center"/>
    </xf>
    <xf numFmtId="172" fontId="5" fillId="0" borderId="99" xfId="0" applyNumberFormat="1" applyFont="1" applyBorder="1" applyAlignment="1" applyProtection="1">
      <alignment horizontal="center" vertical="center"/>
    </xf>
    <xf numFmtId="4" fontId="14" fillId="0" borderId="32" xfId="0" applyNumberFormat="1" applyFont="1" applyBorder="1" applyAlignment="1" applyProtection="1">
      <alignment horizontal="center" vertical="center"/>
    </xf>
    <xf numFmtId="0" fontId="5" fillId="6" borderId="65" xfId="0" applyFont="1" applyFill="1" applyBorder="1" applyAlignment="1">
      <alignment horizontal="center" vertical="center"/>
    </xf>
    <xf numFmtId="0" fontId="14" fillId="0" borderId="32" xfId="0" applyFont="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65" xfId="0" applyFont="1" applyFill="1" applyBorder="1" applyAlignment="1" applyProtection="1">
      <alignment horizontal="left" vertical="center"/>
    </xf>
    <xf numFmtId="0" fontId="14" fillId="0" borderId="32" xfId="0" applyFont="1" applyBorder="1" applyAlignment="1" applyProtection="1">
      <alignment horizontal="center" vertical="center" wrapText="1"/>
    </xf>
    <xf numFmtId="0" fontId="5" fillId="6" borderId="29" xfId="0" applyFont="1" applyFill="1" applyBorder="1" applyAlignment="1" applyProtection="1">
      <alignment horizontal="center" vertical="center"/>
      <protection locked="0"/>
    </xf>
    <xf numFmtId="0" fontId="11" fillId="6" borderId="29" xfId="0" applyFont="1" applyFill="1" applyBorder="1" applyAlignment="1" applyProtection="1">
      <alignment horizontal="left" vertical="center" wrapText="1"/>
      <protection locked="0"/>
    </xf>
    <xf numFmtId="0" fontId="5" fillId="0" borderId="0" xfId="0" applyFont="1" applyAlignment="1" applyProtection="1">
      <alignment horizontal="center" vertical="center"/>
    </xf>
    <xf numFmtId="0" fontId="5" fillId="0" borderId="14" xfId="7" applyFont="1"/>
    <xf numFmtId="0" fontId="46" fillId="0" borderId="14" xfId="7" applyFont="1" applyAlignment="1"/>
    <xf numFmtId="0" fontId="5" fillId="0" borderId="14" xfId="7" applyFont="1" applyAlignment="1">
      <alignment vertical="center"/>
    </xf>
    <xf numFmtId="0" fontId="11" fillId="0" borderId="14" xfId="7" applyFont="1" applyAlignment="1">
      <alignment vertical="center"/>
    </xf>
    <xf numFmtId="181" fontId="11" fillId="0" borderId="14" xfId="7" applyNumberFormat="1" applyFont="1" applyAlignment="1">
      <alignment horizontal="center" vertical="center"/>
    </xf>
    <xf numFmtId="0" fontId="11" fillId="0" borderId="14" xfId="7" applyFont="1" applyAlignment="1">
      <alignment horizontal="center" vertical="center"/>
    </xf>
    <xf numFmtId="0" fontId="5" fillId="0" borderId="14" xfId="7" applyFont="1" applyAlignment="1">
      <alignment horizontal="center"/>
    </xf>
    <xf numFmtId="2" fontId="5" fillId="0" borderId="14" xfId="7" applyNumberFormat="1" applyFont="1" applyAlignment="1">
      <alignment horizontal="center"/>
    </xf>
    <xf numFmtId="182" fontId="5" fillId="0" borderId="14" xfId="7" applyNumberFormat="1" applyFont="1" applyAlignment="1">
      <alignment horizontal="center"/>
    </xf>
    <xf numFmtId="183" fontId="5" fillId="0" borderId="14" xfId="7" applyNumberFormat="1" applyFont="1" applyAlignment="1">
      <alignment horizontal="center"/>
    </xf>
    <xf numFmtId="177" fontId="5" fillId="0" borderId="14" xfId="7" applyNumberFormat="1" applyFont="1" applyAlignment="1">
      <alignment horizontal="center"/>
    </xf>
    <xf numFmtId="177" fontId="5" fillId="0" borderId="14" xfId="7" applyNumberFormat="1" applyFont="1"/>
    <xf numFmtId="0" fontId="5" fillId="0" borderId="124" xfId="7" applyFont="1" applyFill="1" applyBorder="1" applyAlignment="1" applyProtection="1">
      <alignment horizontal="center"/>
    </xf>
    <xf numFmtId="0" fontId="5" fillId="0" borderId="128" xfId="7" applyFont="1" applyFill="1" applyBorder="1" applyAlignment="1" applyProtection="1">
      <alignment horizontal="center"/>
    </xf>
    <xf numFmtId="2" fontId="5" fillId="0" borderId="14" xfId="7" applyNumberFormat="1" applyFont="1"/>
    <xf numFmtId="0" fontId="5" fillId="3" borderId="57" xfId="7" applyFont="1" applyFill="1" applyBorder="1" applyAlignment="1" applyProtection="1">
      <alignment vertical="center"/>
    </xf>
    <xf numFmtId="4" fontId="5" fillId="0" borderId="46" xfId="7" applyNumberFormat="1" applyFont="1" applyBorder="1" applyAlignment="1" applyProtection="1">
      <alignment horizontal="right" vertical="center"/>
    </xf>
    <xf numFmtId="0" fontId="5" fillId="0" borderId="46" xfId="7" applyFont="1" applyBorder="1" applyAlignment="1" applyProtection="1">
      <alignment vertical="center"/>
    </xf>
    <xf numFmtId="4" fontId="11" fillId="0" borderId="46" xfId="7" applyNumberFormat="1" applyFont="1" applyBorder="1" applyAlignment="1" applyProtection="1">
      <alignment horizontal="center" vertical="center"/>
    </xf>
    <xf numFmtId="166" fontId="5" fillId="0" borderId="46" xfId="7" applyNumberFormat="1" applyFont="1" applyBorder="1" applyAlignment="1" applyProtection="1">
      <alignment horizontal="center" vertical="center"/>
    </xf>
    <xf numFmtId="0" fontId="5" fillId="0" borderId="48" xfId="7" applyFont="1" applyBorder="1" applyAlignment="1" applyProtection="1">
      <alignment vertical="center"/>
    </xf>
    <xf numFmtId="0" fontId="5" fillId="0" borderId="102" xfId="7" applyFont="1" applyBorder="1" applyProtection="1"/>
    <xf numFmtId="0" fontId="5" fillId="0" borderId="103" xfId="7" applyFont="1" applyBorder="1" applyProtection="1"/>
    <xf numFmtId="2" fontId="5" fillId="0" borderId="103" xfId="7" applyNumberFormat="1" applyFont="1" applyBorder="1" applyProtection="1"/>
    <xf numFmtId="0" fontId="5" fillId="0" borderId="104" xfId="7" applyFont="1" applyBorder="1" applyProtection="1"/>
    <xf numFmtId="0" fontId="5" fillId="23" borderId="107" xfId="7" applyFont="1" applyFill="1" applyBorder="1" applyAlignment="1" applyProtection="1">
      <alignment horizontal="right" vertical="center"/>
    </xf>
    <xf numFmtId="181" fontId="5" fillId="0" borderId="107" xfId="7" applyNumberFormat="1" applyFont="1" applyBorder="1" applyAlignment="1" applyProtection="1">
      <alignment horizontal="left" vertical="center"/>
    </xf>
    <xf numFmtId="181" fontId="14" fillId="3" borderId="109" xfId="7" applyNumberFormat="1" applyFont="1" applyFill="1" applyBorder="1" applyAlignment="1" applyProtection="1">
      <alignment horizontal="center" vertical="center"/>
    </xf>
    <xf numFmtId="0" fontId="11" fillId="3" borderId="110" xfId="7" applyFont="1" applyFill="1" applyBorder="1" applyAlignment="1" applyProtection="1">
      <alignment vertical="center"/>
    </xf>
    <xf numFmtId="0" fontId="5" fillId="23" borderId="113" xfId="7" applyFont="1" applyFill="1" applyBorder="1" applyAlignment="1" applyProtection="1">
      <alignment horizontal="right" vertical="center"/>
    </xf>
    <xf numFmtId="181" fontId="5" fillId="0" borderId="113" xfId="7" applyNumberFormat="1" applyFont="1" applyBorder="1" applyAlignment="1" applyProtection="1">
      <alignment horizontal="left" vertical="center"/>
    </xf>
    <xf numFmtId="181" fontId="14" fillId="3" borderId="115" xfId="7" applyNumberFormat="1" applyFont="1" applyFill="1" applyBorder="1" applyAlignment="1" applyProtection="1">
      <alignment horizontal="center" vertical="center"/>
    </xf>
    <xf numFmtId="0" fontId="11" fillId="3" borderId="116" xfId="7" applyFont="1" applyFill="1" applyBorder="1" applyAlignment="1" applyProtection="1">
      <alignment vertical="center"/>
    </xf>
    <xf numFmtId="0" fontId="5" fillId="0" borderId="117" xfId="7" applyFont="1" applyBorder="1" applyAlignment="1" applyProtection="1">
      <alignment horizontal="center"/>
    </xf>
    <xf numFmtId="0" fontId="5" fillId="0" borderId="118" xfId="7" applyFont="1" applyBorder="1" applyAlignment="1" applyProtection="1">
      <alignment horizontal="center"/>
    </xf>
    <xf numFmtId="0" fontId="5" fillId="0" borderId="119" xfId="7" applyFont="1" applyBorder="1" applyAlignment="1" applyProtection="1">
      <alignment horizontal="center"/>
    </xf>
    <xf numFmtId="2" fontId="5" fillId="0" borderId="119" xfId="7" applyNumberFormat="1" applyFont="1" applyBorder="1" applyAlignment="1" applyProtection="1">
      <alignment horizontal="center"/>
    </xf>
    <xf numFmtId="0" fontId="5" fillId="0" borderId="120" xfId="7" applyFont="1" applyBorder="1" applyAlignment="1" applyProtection="1">
      <alignment horizontal="center"/>
    </xf>
    <xf numFmtId="0" fontId="5" fillId="0" borderId="121" xfId="7" applyFont="1" applyBorder="1" applyAlignment="1" applyProtection="1">
      <alignment horizontal="right"/>
    </xf>
    <xf numFmtId="0" fontId="5" fillId="0" borderId="122" xfId="7" applyFont="1" applyBorder="1" applyAlignment="1" applyProtection="1">
      <alignment horizontal="right"/>
    </xf>
    <xf numFmtId="0" fontId="5" fillId="5" borderId="123" xfId="7" applyFont="1" applyFill="1" applyBorder="1" applyAlignment="1" applyProtection="1">
      <alignment horizontal="center"/>
    </xf>
    <xf numFmtId="14" fontId="5" fillId="5" borderId="123" xfId="7" applyNumberFormat="1" applyFont="1" applyFill="1" applyBorder="1" applyAlignment="1" applyProtection="1">
      <alignment horizontal="center"/>
    </xf>
    <xf numFmtId="177" fontId="5" fillId="5" borderId="123" xfId="7" applyNumberFormat="1" applyFont="1" applyFill="1" applyBorder="1" applyAlignment="1" applyProtection="1">
      <alignment horizontal="center"/>
    </xf>
    <xf numFmtId="177" fontId="4" fillId="0" borderId="123" xfId="7" applyNumberFormat="1" applyFont="1" applyBorder="1" applyAlignment="1" applyProtection="1">
      <alignment horizontal="center"/>
    </xf>
    <xf numFmtId="0" fontId="5" fillId="5" borderId="124" xfId="7" applyFont="1" applyFill="1" applyBorder="1" applyAlignment="1" applyProtection="1">
      <alignment horizontal="center"/>
    </xf>
    <xf numFmtId="0" fontId="5" fillId="0" borderId="125" xfId="7" applyFont="1" applyBorder="1" applyAlignment="1" applyProtection="1">
      <alignment horizontal="right"/>
    </xf>
    <xf numFmtId="0" fontId="5" fillId="0" borderId="126" xfId="7" applyFont="1" applyBorder="1" applyAlignment="1" applyProtection="1">
      <alignment horizontal="right"/>
    </xf>
    <xf numFmtId="0" fontId="5" fillId="5" borderId="127" xfId="7" applyFont="1" applyFill="1" applyBorder="1" applyAlignment="1" applyProtection="1">
      <alignment horizontal="center"/>
    </xf>
    <xf numFmtId="14" fontId="5" fillId="5" borderId="127" xfId="7" applyNumberFormat="1" applyFont="1" applyFill="1" applyBorder="1" applyAlignment="1" applyProtection="1">
      <alignment horizontal="center"/>
    </xf>
    <xf numFmtId="177" fontId="5" fillId="5" borderId="127" xfId="7" applyNumberFormat="1" applyFont="1" applyFill="1" applyBorder="1" applyAlignment="1" applyProtection="1">
      <alignment horizontal="center"/>
    </xf>
    <xf numFmtId="177" fontId="4" fillId="0" borderId="127" xfId="7" applyNumberFormat="1" applyFont="1" applyBorder="1" applyAlignment="1" applyProtection="1">
      <alignment horizontal="center"/>
    </xf>
    <xf numFmtId="0" fontId="5" fillId="0" borderId="14" xfId="7" applyFont="1" applyProtection="1"/>
    <xf numFmtId="2" fontId="5" fillId="0" borderId="14" xfId="7" applyNumberFormat="1" applyFont="1" applyProtection="1"/>
    <xf numFmtId="14" fontId="5" fillId="0" borderId="14" xfId="7" applyNumberFormat="1" applyFont="1" applyProtection="1"/>
    <xf numFmtId="0" fontId="5" fillId="0" borderId="117" xfId="7" applyFont="1" applyBorder="1" applyAlignment="1" applyProtection="1">
      <alignment horizontal="right"/>
    </xf>
    <xf numFmtId="0" fontId="5" fillId="0" borderId="118" xfId="7" applyFont="1" applyBorder="1" applyAlignment="1" applyProtection="1">
      <alignment horizontal="right"/>
    </xf>
    <xf numFmtId="0" fontId="5" fillId="5" borderId="123" xfId="7" applyFont="1" applyFill="1" applyBorder="1" applyProtection="1"/>
    <xf numFmtId="0" fontId="5" fillId="5" borderId="127" xfId="7" applyFont="1" applyFill="1" applyBorder="1" applyProtection="1"/>
    <xf numFmtId="184" fontId="5" fillId="0" borderId="14" xfId="7" applyNumberFormat="1" applyFont="1" applyProtection="1"/>
    <xf numFmtId="0" fontId="6" fillId="3" borderId="50" xfId="0" applyFont="1" applyFill="1" applyBorder="1" applyAlignment="1" applyProtection="1">
      <alignment vertical="center" wrapText="1"/>
    </xf>
    <xf numFmtId="0" fontId="3" fillId="3" borderId="15" xfId="0" applyFont="1" applyFill="1" applyBorder="1" applyAlignment="1" applyProtection="1">
      <alignment horizontal="right" vertical="center" shrinkToFit="1"/>
    </xf>
    <xf numFmtId="0" fontId="4" fillId="3" borderId="15" xfId="0" applyFont="1" applyFill="1" applyBorder="1" applyAlignment="1" applyProtection="1">
      <alignment horizontal="center" vertical="center"/>
    </xf>
    <xf numFmtId="0" fontId="3" fillId="0" borderId="27" xfId="0" applyFont="1" applyBorder="1" applyAlignment="1" applyProtection="1">
      <alignment horizontal="center" vertical="center"/>
    </xf>
    <xf numFmtId="0" fontId="4" fillId="0" borderId="14" xfId="7" applyFont="1" applyAlignment="1">
      <alignment horizontal="center" vertical="center"/>
    </xf>
    <xf numFmtId="0" fontId="4" fillId="0" borderId="27" xfId="7" applyFont="1" applyBorder="1" applyAlignment="1">
      <alignment horizontal="center" vertical="center" wrapText="1"/>
    </xf>
    <xf numFmtId="0" fontId="3" fillId="6" borderId="27" xfId="7" applyFont="1" applyFill="1" applyBorder="1" applyAlignment="1">
      <alignment horizontal="center" vertical="center"/>
    </xf>
    <xf numFmtId="0" fontId="4" fillId="6" borderId="27" xfId="7" applyFont="1" applyFill="1" applyBorder="1" applyAlignment="1">
      <alignment horizontal="center" vertical="center"/>
    </xf>
    <xf numFmtId="0" fontId="4" fillId="0" borderId="27" xfId="7" applyFont="1" applyBorder="1" applyAlignment="1">
      <alignment horizontal="center" vertical="center"/>
    </xf>
    <xf numFmtId="10" fontId="4" fillId="0" borderId="27" xfId="7" applyNumberFormat="1" applyFont="1" applyBorder="1" applyAlignment="1">
      <alignment horizontal="center" vertical="center"/>
    </xf>
    <xf numFmtId="0" fontId="3" fillId="0" borderId="27" xfId="7" applyFont="1" applyBorder="1" applyAlignment="1">
      <alignment horizontal="center" vertical="center" wrapText="1"/>
    </xf>
    <xf numFmtId="10" fontId="3" fillId="0" borderId="27" xfId="7" applyNumberFormat="1" applyFont="1" applyBorder="1" applyAlignment="1">
      <alignment horizontal="center" vertical="center"/>
    </xf>
    <xf numFmtId="0" fontId="18" fillId="7" borderId="27" xfId="7" applyFont="1" applyFill="1" applyBorder="1" applyAlignment="1">
      <alignment horizontal="center" vertical="center" wrapText="1"/>
    </xf>
    <xf numFmtId="10" fontId="18" fillId="7" borderId="27" xfId="7" applyNumberFormat="1" applyFont="1" applyFill="1" applyBorder="1" applyAlignment="1">
      <alignment horizontal="center" vertical="center"/>
    </xf>
    <xf numFmtId="0" fontId="3" fillId="0" borderId="69" xfId="7" applyFont="1" applyBorder="1" applyAlignment="1">
      <alignment horizontal="center" vertical="center" wrapText="1"/>
    </xf>
    <xf numFmtId="10" fontId="4" fillId="0" borderId="69" xfId="7" applyNumberFormat="1" applyFont="1" applyBorder="1" applyAlignment="1">
      <alignment horizontal="center" vertical="center"/>
    </xf>
    <xf numFmtId="0" fontId="4" fillId="0" borderId="69" xfId="7" applyFont="1" applyBorder="1" applyAlignment="1">
      <alignment horizontal="center" vertical="center"/>
    </xf>
    <xf numFmtId="0" fontId="18" fillId="8" borderId="27" xfId="7" applyFont="1" applyFill="1" applyBorder="1" applyAlignment="1">
      <alignment horizontal="center" vertical="center" wrapText="1"/>
    </xf>
    <xf numFmtId="10" fontId="18" fillId="8" borderId="27" xfId="7" applyNumberFormat="1" applyFont="1" applyFill="1" applyBorder="1" applyAlignment="1">
      <alignment horizontal="center" vertical="center"/>
    </xf>
    <xf numFmtId="0" fontId="4" fillId="0" borderId="14" xfId="7" applyFont="1" applyAlignment="1">
      <alignment vertical="top" wrapText="1"/>
    </xf>
    <xf numFmtId="1" fontId="35" fillId="9" borderId="79" xfId="0" applyNumberFormat="1" applyFont="1" applyFill="1" applyBorder="1" applyAlignment="1" applyProtection="1">
      <alignment horizontal="center" vertical="center" wrapText="1"/>
    </xf>
    <xf numFmtId="0" fontId="35" fillId="9" borderId="82" xfId="0" applyFont="1" applyFill="1" applyBorder="1" applyAlignment="1" applyProtection="1">
      <alignment horizontal="center" vertical="center" wrapText="1"/>
    </xf>
    <xf numFmtId="0" fontId="35" fillId="9" borderId="83" xfId="0" applyFont="1" applyFill="1" applyBorder="1" applyAlignment="1" applyProtection="1">
      <alignment horizontal="center" vertical="center" wrapText="1"/>
    </xf>
    <xf numFmtId="1" fontId="38" fillId="0" borderId="70" xfId="0" applyNumberFormat="1" applyFont="1" applyBorder="1" applyAlignment="1" applyProtection="1">
      <alignment horizontal="center"/>
    </xf>
    <xf numFmtId="1" fontId="38" fillId="0" borderId="71" xfId="0" applyNumberFormat="1" applyFont="1" applyBorder="1" applyAlignment="1" applyProtection="1">
      <alignment horizontal="center"/>
    </xf>
    <xf numFmtId="1" fontId="38" fillId="0" borderId="72" xfId="0" applyNumberFormat="1" applyFont="1" applyBorder="1" applyAlignment="1" applyProtection="1">
      <alignment horizontal="center"/>
    </xf>
    <xf numFmtId="0" fontId="39" fillId="0" borderId="71" xfId="0" applyFont="1" applyFill="1" applyBorder="1" applyAlignment="1" applyProtection="1">
      <alignment horizontal="left"/>
    </xf>
    <xf numFmtId="0" fontId="40" fillId="0" borderId="71" xfId="0" applyFont="1" applyFill="1" applyBorder="1" applyAlignment="1" applyProtection="1">
      <alignment horizontal="left" vertical="top" wrapText="1"/>
    </xf>
    <xf numFmtId="0" fontId="40" fillId="0" borderId="72" xfId="0" applyFont="1" applyFill="1" applyBorder="1" applyAlignment="1" applyProtection="1">
      <alignment horizontal="left" vertical="top" wrapText="1"/>
    </xf>
    <xf numFmtId="0" fontId="40" fillId="0" borderId="71" xfId="0" applyFont="1" applyFill="1" applyBorder="1" applyAlignment="1" applyProtection="1">
      <alignment horizontal="left"/>
    </xf>
    <xf numFmtId="0" fontId="40" fillId="0" borderId="72" xfId="0" applyFont="1" applyFill="1" applyBorder="1" applyAlignment="1" applyProtection="1">
      <alignment horizontal="left"/>
    </xf>
    <xf numFmtId="49" fontId="40" fillId="0" borderId="71" xfId="0" applyNumberFormat="1" applyFont="1" applyFill="1" applyBorder="1" applyAlignment="1" applyProtection="1">
      <alignment horizontal="left"/>
    </xf>
    <xf numFmtId="49" fontId="40" fillId="0" borderId="72" xfId="0" applyNumberFormat="1" applyFont="1" applyFill="1" applyBorder="1" applyAlignment="1" applyProtection="1">
      <alignment horizontal="left"/>
    </xf>
    <xf numFmtId="0" fontId="40" fillId="10" borderId="71" xfId="1" applyFont="1" applyFill="1" applyBorder="1" applyAlignment="1" applyProtection="1">
      <alignment horizontal="left"/>
    </xf>
    <xf numFmtId="0" fontId="40" fillId="10" borderId="72" xfId="1" applyFont="1" applyFill="1" applyBorder="1" applyAlignment="1" applyProtection="1">
      <alignment horizontal="left"/>
    </xf>
    <xf numFmtId="0" fontId="38" fillId="0" borderId="70" xfId="1" applyFont="1" applyBorder="1" applyAlignment="1" applyProtection="1">
      <alignment horizontal="center"/>
    </xf>
    <xf numFmtId="0" fontId="38" fillId="0" borderId="71" xfId="1" applyFont="1" applyBorder="1" applyAlignment="1" applyProtection="1">
      <alignment horizontal="center"/>
    </xf>
    <xf numFmtId="0" fontId="38" fillId="0" borderId="72" xfId="1" applyFont="1" applyBorder="1" applyAlignment="1" applyProtection="1">
      <alignment horizontal="center"/>
    </xf>
    <xf numFmtId="0" fontId="39" fillId="10" borderId="71" xfId="1" applyFont="1" applyFill="1" applyBorder="1" applyAlignment="1" applyProtection="1">
      <alignment horizontal="center"/>
    </xf>
    <xf numFmtId="0" fontId="35" fillId="9" borderId="70" xfId="1" applyFont="1" applyFill="1" applyBorder="1" applyAlignment="1" applyProtection="1">
      <alignment horizontal="left" wrapText="1"/>
    </xf>
    <xf numFmtId="0" fontId="35" fillId="9" borderId="71" xfId="1" applyFont="1" applyFill="1" applyBorder="1" applyAlignment="1" applyProtection="1">
      <alignment horizontal="left" wrapText="1"/>
    </xf>
    <xf numFmtId="0" fontId="40" fillId="10" borderId="71" xfId="1" applyFont="1" applyFill="1" applyBorder="1" applyAlignment="1" applyProtection="1">
      <alignment horizontal="left" vertical="top" wrapText="1"/>
    </xf>
    <xf numFmtId="0" fontId="40" fillId="10" borderId="72" xfId="1" applyFont="1" applyFill="1" applyBorder="1" applyAlignment="1" applyProtection="1">
      <alignment horizontal="left" vertical="top" wrapText="1"/>
    </xf>
    <xf numFmtId="0" fontId="35" fillId="9" borderId="79" xfId="1" applyFont="1" applyFill="1" applyBorder="1" applyAlignment="1" applyProtection="1">
      <alignment horizontal="center" vertical="center" wrapText="1"/>
    </xf>
    <xf numFmtId="164" fontId="40" fillId="10" borderId="71" xfId="3" applyFont="1" applyFill="1" applyBorder="1" applyAlignment="1" applyProtection="1">
      <alignment horizontal="left"/>
      <protection locked="0"/>
    </xf>
    <xf numFmtId="164" fontId="40" fillId="10" borderId="72" xfId="3" applyFont="1" applyFill="1" applyBorder="1" applyAlignment="1" applyProtection="1">
      <alignment horizontal="left"/>
      <protection locked="0"/>
    </xf>
    <xf numFmtId="1" fontId="35" fillId="9" borderId="75" xfId="1" applyNumberFormat="1" applyFont="1" applyFill="1" applyBorder="1" applyAlignment="1" applyProtection="1">
      <alignment horizontal="center" vertical="center" wrapText="1"/>
    </xf>
    <xf numFmtId="1" fontId="35" fillId="9" borderId="80" xfId="1" applyNumberFormat="1" applyFont="1" applyFill="1" applyBorder="1" applyAlignment="1" applyProtection="1">
      <alignment horizontal="center" vertical="center" wrapText="1"/>
    </xf>
    <xf numFmtId="0" fontId="35" fillId="9" borderId="75" xfId="1" applyFont="1" applyFill="1" applyBorder="1" applyAlignment="1" applyProtection="1">
      <alignment horizontal="center" vertical="center" wrapText="1"/>
    </xf>
    <xf numFmtId="0" fontId="35" fillId="9" borderId="80" xfId="1" applyFont="1" applyFill="1" applyBorder="1" applyAlignment="1" applyProtection="1">
      <alignment horizontal="center" vertical="center" wrapText="1"/>
    </xf>
    <xf numFmtId="49" fontId="35" fillId="9" borderId="75" xfId="1" applyNumberFormat="1" applyFont="1" applyFill="1" applyBorder="1" applyAlignment="1" applyProtection="1">
      <alignment horizontal="center" vertical="center" wrapText="1"/>
    </xf>
    <xf numFmtId="49" fontId="35" fillId="9" borderId="80" xfId="1" applyNumberFormat="1" applyFont="1" applyFill="1" applyBorder="1" applyAlignment="1" applyProtection="1">
      <alignment horizontal="center" vertical="center" wrapText="1"/>
    </xf>
    <xf numFmtId="14" fontId="35" fillId="9" borderId="75" xfId="1" applyNumberFormat="1" applyFont="1" applyFill="1" applyBorder="1" applyAlignment="1" applyProtection="1">
      <alignment horizontal="center" vertical="center" wrapText="1"/>
    </xf>
    <xf numFmtId="14" fontId="35" fillId="9" borderId="80" xfId="1" applyNumberFormat="1" applyFont="1" applyFill="1" applyBorder="1" applyAlignment="1" applyProtection="1">
      <alignment horizontal="center" vertical="center" wrapText="1"/>
    </xf>
    <xf numFmtId="1" fontId="35" fillId="9" borderId="76" xfId="1" applyNumberFormat="1" applyFont="1" applyFill="1" applyBorder="1" applyAlignment="1" applyProtection="1">
      <alignment horizontal="center" vertical="center" wrapText="1"/>
    </xf>
    <xf numFmtId="1" fontId="35" fillId="9" borderId="77" xfId="1" applyNumberFormat="1" applyFont="1" applyFill="1" applyBorder="1" applyAlignment="1" applyProtection="1">
      <alignment horizontal="center" vertical="center" wrapText="1"/>
    </xf>
    <xf numFmtId="1" fontId="35" fillId="9" borderId="78" xfId="1" applyNumberFormat="1" applyFont="1" applyFill="1" applyBorder="1" applyAlignment="1" applyProtection="1">
      <alignment horizontal="center" vertical="center" wrapText="1"/>
    </xf>
    <xf numFmtId="14" fontId="35" fillId="9" borderId="76" xfId="1" applyNumberFormat="1" applyFont="1" applyFill="1" applyBorder="1" applyAlignment="1" applyProtection="1">
      <alignment horizontal="center" vertical="center" wrapText="1"/>
    </xf>
    <xf numFmtId="14" fontId="35" fillId="9" borderId="78" xfId="1" applyNumberFormat="1" applyFont="1" applyFill="1" applyBorder="1" applyAlignment="1" applyProtection="1">
      <alignment horizontal="center" vertical="center" wrapText="1"/>
    </xf>
    <xf numFmtId="0" fontId="35" fillId="9" borderId="76" xfId="1" applyFont="1" applyFill="1" applyBorder="1" applyAlignment="1" applyProtection="1">
      <alignment horizontal="center" vertical="center" wrapText="1"/>
    </xf>
    <xf numFmtId="0" fontId="35" fillId="9" borderId="78" xfId="1" applyFont="1" applyFill="1" applyBorder="1" applyAlignment="1" applyProtection="1">
      <alignment horizontal="center" vertical="center" wrapText="1"/>
    </xf>
    <xf numFmtId="0" fontId="46" fillId="0" borderId="0" xfId="0" applyFont="1" applyAlignment="1" applyProtection="1">
      <alignment horizontal="center" vertical="center" wrapText="1"/>
    </xf>
    <xf numFmtId="0" fontId="0" fillId="0" borderId="0" xfId="0" applyAlignment="1" applyProtection="1">
      <alignment horizontal="center" vertical="center" wrapText="1"/>
    </xf>
    <xf numFmtId="1" fontId="35" fillId="9" borderId="87" xfId="0" applyNumberFormat="1" applyFont="1" applyFill="1" applyBorder="1" applyAlignment="1" applyProtection="1">
      <alignment horizontal="center" vertical="center" wrapText="1"/>
    </xf>
    <xf numFmtId="1" fontId="35" fillId="9" borderId="14" xfId="0" applyNumberFormat="1" applyFont="1" applyFill="1" applyBorder="1" applyAlignment="1" applyProtection="1">
      <alignment horizontal="center" vertical="center" wrapText="1"/>
    </xf>
    <xf numFmtId="0" fontId="38" fillId="0" borderId="70" xfId="0" applyFont="1" applyBorder="1" applyAlignment="1" applyProtection="1">
      <alignment horizontal="center"/>
    </xf>
    <xf numFmtId="0" fontId="38" fillId="0" borderId="71" xfId="0" applyFont="1" applyBorder="1" applyAlignment="1" applyProtection="1">
      <alignment horizontal="center"/>
    </xf>
    <xf numFmtId="0" fontId="38" fillId="0" borderId="72" xfId="0" applyFont="1" applyBorder="1" applyAlignment="1" applyProtection="1">
      <alignment horizontal="center"/>
    </xf>
    <xf numFmtId="0" fontId="39" fillId="10" borderId="71" xfId="0" applyFont="1" applyFill="1" applyBorder="1" applyAlignment="1" applyProtection="1">
      <alignment horizontal="left"/>
    </xf>
    <xf numFmtId="0" fontId="35" fillId="9" borderId="70" xfId="0" applyFont="1" applyFill="1" applyBorder="1" applyAlignment="1" applyProtection="1">
      <alignment horizontal="left" wrapText="1"/>
    </xf>
    <xf numFmtId="0" fontId="35" fillId="9" borderId="71" xfId="0" applyFont="1" applyFill="1" applyBorder="1" applyAlignment="1" applyProtection="1">
      <alignment horizontal="left" wrapText="1"/>
    </xf>
    <xf numFmtId="0" fontId="40" fillId="10" borderId="71" xfId="0" applyFont="1" applyFill="1" applyBorder="1" applyAlignment="1" applyProtection="1">
      <alignment horizontal="left" vertical="top" wrapText="1"/>
    </xf>
    <xf numFmtId="0" fontId="40" fillId="10" borderId="72" xfId="0" applyFont="1" applyFill="1" applyBorder="1" applyAlignment="1" applyProtection="1">
      <alignment horizontal="left" vertical="top" wrapText="1"/>
    </xf>
    <xf numFmtId="2" fontId="40" fillId="10" borderId="71" xfId="3" applyNumberFormat="1" applyFont="1" applyFill="1" applyBorder="1" applyAlignment="1" applyProtection="1">
      <alignment horizontal="left"/>
    </xf>
    <xf numFmtId="2" fontId="40" fillId="10" borderId="72" xfId="3" applyNumberFormat="1" applyFont="1" applyFill="1" applyBorder="1" applyAlignment="1" applyProtection="1">
      <alignment horizontal="left"/>
    </xf>
    <xf numFmtId="164" fontId="40" fillId="10" borderId="71" xfId="3" applyFont="1" applyFill="1" applyBorder="1" applyAlignment="1" applyProtection="1">
      <alignment horizontal="center"/>
      <protection locked="0"/>
    </xf>
    <xf numFmtId="164" fontId="40" fillId="10" borderId="72" xfId="3" applyFont="1" applyFill="1" applyBorder="1" applyAlignment="1" applyProtection="1">
      <alignment horizontal="center"/>
      <protection locked="0"/>
    </xf>
    <xf numFmtId="1" fontId="35" fillId="9" borderId="75" xfId="0" applyNumberFormat="1" applyFont="1" applyFill="1" applyBorder="1" applyAlignment="1" applyProtection="1">
      <alignment horizontal="center" vertical="center" wrapText="1"/>
    </xf>
    <xf numFmtId="1" fontId="35" fillId="9" borderId="80" xfId="0" applyNumberFormat="1" applyFont="1" applyFill="1" applyBorder="1" applyAlignment="1" applyProtection="1">
      <alignment horizontal="center" vertical="center" wrapText="1"/>
    </xf>
    <xf numFmtId="0" fontId="35" fillId="9" borderId="75" xfId="0" applyFont="1" applyFill="1" applyBorder="1" applyAlignment="1" applyProtection="1">
      <alignment horizontal="center" vertical="center" wrapText="1"/>
    </xf>
    <xf numFmtId="0" fontId="35" fillId="9" borderId="80" xfId="0" applyFont="1" applyFill="1" applyBorder="1" applyAlignment="1" applyProtection="1">
      <alignment horizontal="center" vertical="center" wrapText="1"/>
    </xf>
    <xf numFmtId="0" fontId="4" fillId="0" borderId="14" xfId="7" applyFont="1" applyAlignment="1">
      <alignment horizontal="center" vertical="top" wrapText="1"/>
    </xf>
    <xf numFmtId="0" fontId="46" fillId="0" borderId="14" xfId="7" applyFont="1" applyAlignment="1"/>
    <xf numFmtId="0" fontId="3" fillId="0" borderId="58" xfId="7" applyFont="1" applyBorder="1" applyAlignment="1">
      <alignment horizontal="center" vertical="center"/>
    </xf>
    <xf numFmtId="0" fontId="7" fillId="0" borderId="59" xfId="7" applyFont="1" applyBorder="1"/>
    <xf numFmtId="0" fontId="3" fillId="0" borderId="42" xfId="7" applyFont="1" applyBorder="1" applyAlignment="1">
      <alignment horizontal="center" vertical="center"/>
    </xf>
    <xf numFmtId="0" fontId="7" fillId="0" borderId="56" xfId="7" applyFont="1" applyBorder="1"/>
    <xf numFmtId="0" fontId="3" fillId="0" borderId="42" xfId="7" applyFont="1" applyBorder="1" applyAlignment="1">
      <alignment horizontal="center" vertical="center" wrapText="1"/>
    </xf>
    <xf numFmtId="0" fontId="4" fillId="0" borderId="58" xfId="7" applyFont="1" applyBorder="1" applyAlignment="1">
      <alignment horizontal="center" vertical="center" wrapText="1"/>
    </xf>
    <xf numFmtId="0" fontId="3" fillId="6" borderId="23" xfId="0" applyFont="1" applyFill="1" applyBorder="1" applyAlignment="1" applyProtection="1">
      <alignment horizontal="center" vertical="center"/>
    </xf>
    <xf numFmtId="0" fontId="7" fillId="0" borderId="25" xfId="0" applyFont="1" applyBorder="1" applyProtection="1"/>
    <xf numFmtId="0" fontId="3" fillId="6" borderId="79" xfId="0" applyFont="1" applyFill="1" applyBorder="1" applyAlignment="1" applyProtection="1">
      <alignment horizontal="center" vertical="center"/>
    </xf>
    <xf numFmtId="0" fontId="57" fillId="3" borderId="1" xfId="0" applyFont="1" applyFill="1" applyBorder="1" applyAlignment="1" applyProtection="1">
      <alignment horizontal="left" vertical="top" wrapText="1"/>
    </xf>
    <xf numFmtId="0" fontId="3" fillId="6" borderId="42" xfId="0" applyFont="1" applyFill="1" applyBorder="1" applyAlignment="1" applyProtection="1">
      <alignment horizontal="center" vertical="center"/>
    </xf>
    <xf numFmtId="0" fontId="7" fillId="0" borderId="56" xfId="0" applyFont="1" applyBorder="1" applyProtection="1"/>
    <xf numFmtId="0" fontId="66" fillId="22" borderId="16" xfId="0" applyFont="1" applyFill="1" applyBorder="1" applyAlignment="1" applyProtection="1">
      <alignment horizontal="center" vertical="center" wrapText="1"/>
    </xf>
    <xf numFmtId="0" fontId="10" fillId="0" borderId="23" xfId="0" applyFont="1" applyBorder="1" applyAlignment="1" applyProtection="1">
      <alignment horizontal="left" vertical="center"/>
    </xf>
    <xf numFmtId="0" fontId="7" fillId="0" borderId="24" xfId="0" applyFont="1" applyBorder="1" applyProtection="1"/>
    <xf numFmtId="10" fontId="4" fillId="0" borderId="42" xfId="0" applyNumberFormat="1" applyFont="1" applyBorder="1" applyAlignment="1" applyProtection="1">
      <alignment horizontal="center" vertical="center"/>
      <protection locked="0"/>
    </xf>
    <xf numFmtId="0" fontId="7" fillId="0" borderId="56" xfId="0" applyFont="1" applyBorder="1" applyProtection="1">
      <protection locked="0"/>
    </xf>
    <xf numFmtId="10" fontId="4" fillId="0" borderId="23" xfId="0" applyNumberFormat="1" applyFont="1" applyBorder="1" applyAlignment="1" applyProtection="1">
      <alignment horizontal="center" vertical="center"/>
      <protection locked="0"/>
    </xf>
    <xf numFmtId="0" fontId="7" fillId="0" borderId="25" xfId="0" applyFont="1" applyBorder="1" applyProtection="1">
      <protection locked="0"/>
    </xf>
    <xf numFmtId="10" fontId="4" fillId="0" borderId="23" xfId="0" applyNumberFormat="1" applyFont="1" applyBorder="1" applyAlignment="1" applyProtection="1">
      <alignment horizontal="center" vertical="center"/>
    </xf>
    <xf numFmtId="10" fontId="3" fillId="0" borderId="23" xfId="0" applyNumberFormat="1" applyFont="1" applyBorder="1" applyAlignment="1" applyProtection="1">
      <alignment horizontal="center" vertical="center"/>
    </xf>
    <xf numFmtId="10" fontId="4" fillId="0" borderId="42" xfId="0" applyNumberFormat="1" applyFont="1" applyBorder="1" applyAlignment="1" applyProtection="1">
      <alignment horizontal="center" vertical="center"/>
    </xf>
    <xf numFmtId="10" fontId="3" fillId="0" borderId="42" xfId="0" applyNumberFormat="1" applyFont="1" applyBorder="1" applyAlignment="1" applyProtection="1">
      <alignment horizontal="center" vertical="center"/>
    </xf>
    <xf numFmtId="0" fontId="4" fillId="6" borderId="23" xfId="0" applyFont="1" applyFill="1" applyBorder="1" applyAlignment="1" applyProtection="1">
      <alignment horizontal="center" vertical="center"/>
    </xf>
    <xf numFmtId="0" fontId="3" fillId="0" borderId="22" xfId="0" applyFont="1" applyBorder="1" applyAlignment="1" applyProtection="1">
      <alignment horizontal="center" vertical="center"/>
    </xf>
    <xf numFmtId="0" fontId="7" fillId="0" borderId="26" xfId="0" applyFont="1" applyBorder="1" applyProtection="1"/>
    <xf numFmtId="0" fontId="4" fillId="0" borderId="2" xfId="0" applyFont="1" applyBorder="1" applyAlignment="1" applyProtection="1">
      <alignment horizontal="center" vertical="center" wrapText="1"/>
    </xf>
    <xf numFmtId="0" fontId="7" fillId="0" borderId="47" xfId="0" applyFont="1" applyBorder="1" applyProtection="1"/>
    <xf numFmtId="0" fontId="7" fillId="0" borderId="17" xfId="0" applyFont="1" applyBorder="1" applyProtection="1"/>
    <xf numFmtId="0" fontId="7" fillId="0" borderId="48" xfId="0" applyFont="1" applyBorder="1" applyProtection="1"/>
    <xf numFmtId="0" fontId="10" fillId="3" borderId="23" xfId="0" applyFont="1" applyFill="1" applyBorder="1" applyAlignment="1" applyProtection="1">
      <alignment horizontal="left" vertical="center"/>
    </xf>
    <xf numFmtId="0" fontId="20" fillId="3" borderId="4" xfId="0" applyFont="1" applyFill="1" applyBorder="1" applyAlignment="1" applyProtection="1">
      <alignment horizontal="center" vertical="center"/>
    </xf>
    <xf numFmtId="0" fontId="7" fillId="0" borderId="5" xfId="0" applyFont="1" applyBorder="1" applyProtection="1"/>
    <xf numFmtId="0" fontId="7" fillId="0" borderId="6" xfId="0" applyFont="1" applyBorder="1" applyProtection="1"/>
    <xf numFmtId="0" fontId="60" fillId="3" borderId="16" xfId="0" applyFont="1" applyFill="1" applyBorder="1" applyAlignment="1" applyProtection="1">
      <alignment horizontal="center" vertical="center"/>
    </xf>
    <xf numFmtId="0" fontId="61" fillId="0" borderId="14" xfId="0" applyFont="1" applyBorder="1" applyProtection="1"/>
    <xf numFmtId="0" fontId="61" fillId="0" borderId="45" xfId="0" applyFont="1" applyBorder="1" applyProtection="1"/>
    <xf numFmtId="0" fontId="10" fillId="3" borderId="12" xfId="0" applyFont="1" applyFill="1" applyBorder="1" applyAlignment="1" applyProtection="1">
      <alignment horizontal="left" vertical="center"/>
    </xf>
    <xf numFmtId="0" fontId="7" fillId="0" borderId="14" xfId="0" applyFont="1" applyBorder="1" applyProtection="1"/>
    <xf numFmtId="0" fontId="7" fillId="0" borderId="45" xfId="0" applyFont="1" applyBorder="1" applyProtection="1"/>
    <xf numFmtId="0" fontId="10" fillId="3" borderId="46" xfId="0" applyFont="1" applyFill="1" applyBorder="1" applyAlignment="1" applyProtection="1">
      <alignment horizontal="left" vertical="center"/>
    </xf>
    <xf numFmtId="0" fontId="7" fillId="0" borderId="9" xfId="0" applyFont="1" applyBorder="1" applyProtection="1"/>
    <xf numFmtId="0" fontId="7" fillId="0" borderId="10" xfId="0" applyFont="1" applyBorder="1" applyProtection="1"/>
    <xf numFmtId="0" fontId="19" fillId="12" borderId="16" xfId="0" applyFont="1" applyFill="1" applyBorder="1" applyAlignment="1" applyProtection="1">
      <alignment horizontal="left" vertical="center" wrapText="1"/>
    </xf>
    <xf numFmtId="0" fontId="19" fillId="12" borderId="14" xfId="0" applyFont="1" applyFill="1" applyBorder="1" applyAlignment="1" applyProtection="1">
      <alignment horizontal="left" vertical="center" wrapText="1"/>
    </xf>
    <xf numFmtId="0" fontId="3" fillId="0" borderId="23" xfId="0" applyFont="1" applyBorder="1" applyAlignment="1" applyProtection="1">
      <alignment horizontal="center" vertical="center"/>
    </xf>
    <xf numFmtId="0" fontId="3" fillId="0" borderId="23" xfId="0" applyFont="1" applyBorder="1" applyAlignment="1" applyProtection="1">
      <alignment horizontal="center" vertical="center" wrapText="1"/>
    </xf>
    <xf numFmtId="0" fontId="10" fillId="0" borderId="23" xfId="0" applyFont="1" applyBorder="1" applyAlignment="1">
      <alignment horizontal="left" vertical="center"/>
    </xf>
    <xf numFmtId="0" fontId="7" fillId="0" borderId="24" xfId="0" applyFont="1" applyBorder="1"/>
    <xf numFmtId="0" fontId="7" fillId="0" borderId="25" xfId="0" applyFont="1" applyBorder="1"/>
    <xf numFmtId="0" fontId="20" fillId="3" borderId="4" xfId="0" applyFont="1" applyFill="1" applyBorder="1" applyAlignment="1">
      <alignment horizontal="center"/>
    </xf>
    <xf numFmtId="0" fontId="7" fillId="0" borderId="5" xfId="0" applyFont="1" applyBorder="1"/>
    <xf numFmtId="0" fontId="7" fillId="0" borderId="6" xfId="0" applyFont="1" applyBorder="1"/>
    <xf numFmtId="0" fontId="60" fillId="3" borderId="16" xfId="0" applyFont="1" applyFill="1" applyBorder="1" applyAlignment="1">
      <alignment horizontal="center"/>
    </xf>
    <xf numFmtId="0" fontId="61" fillId="0" borderId="14" xfId="0" applyFont="1" applyBorder="1"/>
    <xf numFmtId="0" fontId="61" fillId="0" borderId="45" xfId="0" applyFont="1" applyBorder="1"/>
    <xf numFmtId="0" fontId="3" fillId="6" borderId="23" xfId="0" applyFont="1" applyFill="1" applyBorder="1" applyAlignment="1">
      <alignment horizontal="center" vertical="center"/>
    </xf>
    <xf numFmtId="0" fontId="3" fillId="0" borderId="22" xfId="0" applyFont="1" applyBorder="1" applyAlignment="1">
      <alignment horizontal="center" vertical="center"/>
    </xf>
    <xf numFmtId="0" fontId="7" fillId="0" borderId="26" xfId="0" applyFont="1" applyBorder="1"/>
    <xf numFmtId="0" fontId="18" fillId="7" borderId="23" xfId="0" applyFont="1" applyFill="1" applyBorder="1" applyAlignment="1">
      <alignment horizontal="center" vertical="center"/>
    </xf>
    <xf numFmtId="0" fontId="18" fillId="8" borderId="23" xfId="0" applyFont="1" applyFill="1" applyBorder="1" applyAlignment="1">
      <alignment horizontal="center" vertical="center" wrapText="1"/>
    </xf>
    <xf numFmtId="0" fontId="7" fillId="0" borderId="49" xfId="0" applyFont="1" applyBorder="1"/>
    <xf numFmtId="0" fontId="5" fillId="3" borderId="46" xfId="0" applyFont="1" applyFill="1" applyBorder="1" applyAlignment="1" applyProtection="1">
      <alignment horizontal="left" vertical="center" wrapText="1"/>
    </xf>
    <xf numFmtId="1" fontId="5" fillId="3" borderId="1" xfId="0" applyNumberFormat="1" applyFont="1" applyFill="1" applyBorder="1" applyAlignment="1">
      <alignment horizontal="left" vertical="center"/>
    </xf>
    <xf numFmtId="0" fontId="5" fillId="5" borderId="12" xfId="0" applyFont="1" applyFill="1" applyBorder="1" applyAlignment="1" applyProtection="1">
      <alignment horizontal="left" vertical="top"/>
      <protection locked="0"/>
    </xf>
    <xf numFmtId="0" fontId="7" fillId="0" borderId="14" xfId="0" applyFont="1" applyBorder="1" applyProtection="1">
      <protection locked="0"/>
    </xf>
    <xf numFmtId="0" fontId="7" fillId="0" borderId="13" xfId="0" applyFont="1" applyBorder="1" applyProtection="1">
      <protection locked="0"/>
    </xf>
    <xf numFmtId="49" fontId="5" fillId="3" borderId="12" xfId="0" applyNumberFormat="1" applyFont="1" applyFill="1" applyBorder="1" applyAlignment="1">
      <alignment horizontal="left" vertical="top" wrapText="1"/>
    </xf>
    <xf numFmtId="0" fontId="7" fillId="0" borderId="14" xfId="0" applyFont="1" applyBorder="1"/>
    <xf numFmtId="0" fontId="7" fillId="0" borderId="13" xfId="0" applyFont="1" applyBorder="1"/>
    <xf numFmtId="0" fontId="11" fillId="3" borderId="8" xfId="0" applyFont="1" applyFill="1" applyBorder="1" applyAlignment="1" applyProtection="1">
      <alignment horizontal="right" vertical="center"/>
    </xf>
    <xf numFmtId="0" fontId="7" fillId="0" borderId="19" xfId="0" applyFont="1" applyBorder="1" applyProtection="1"/>
    <xf numFmtId="0" fontId="11" fillId="4" borderId="22" xfId="0" applyFont="1" applyFill="1" applyBorder="1" applyAlignment="1" applyProtection="1">
      <alignment horizontal="center" vertical="center" wrapText="1"/>
    </xf>
    <xf numFmtId="0" fontId="11" fillId="3" borderId="23" xfId="0" applyFont="1" applyFill="1" applyBorder="1" applyAlignment="1" applyProtection="1">
      <alignment horizontal="center" vertical="center"/>
    </xf>
    <xf numFmtId="0" fontId="11" fillId="3" borderId="22" xfId="0" applyFont="1" applyFill="1" applyBorder="1" applyAlignment="1" applyProtection="1">
      <alignment horizontal="center" vertical="center" wrapText="1"/>
    </xf>
    <xf numFmtId="4" fontId="11" fillId="4" borderId="22" xfId="0" applyNumberFormat="1" applyFont="1" applyFill="1" applyBorder="1" applyAlignment="1" applyProtection="1">
      <alignment horizontal="center" vertical="center" wrapText="1"/>
    </xf>
    <xf numFmtId="0" fontId="62" fillId="3" borderId="8" xfId="0" applyFont="1" applyFill="1" applyBorder="1" applyAlignment="1" applyProtection="1">
      <alignment horizontal="center" vertical="top" wrapText="1"/>
      <protection locked="0"/>
    </xf>
    <xf numFmtId="0" fontId="61" fillId="0" borderId="9" xfId="0" applyFont="1" applyBorder="1" applyProtection="1">
      <protection locked="0"/>
    </xf>
    <xf numFmtId="0" fontId="61" fillId="0" borderId="10" xfId="0" applyFont="1" applyBorder="1" applyProtection="1">
      <protection locked="0"/>
    </xf>
    <xf numFmtId="0" fontId="8" fillId="4" borderId="4" xfId="0" applyFont="1" applyFill="1" applyBorder="1" applyAlignment="1" applyProtection="1">
      <alignment horizontal="center" vertical="center"/>
    </xf>
    <xf numFmtId="0" fontId="11" fillId="3" borderId="16" xfId="0" applyFont="1" applyFill="1" applyBorder="1" applyAlignment="1" applyProtection="1">
      <alignment horizontal="right" vertical="center"/>
    </xf>
    <xf numFmtId="0" fontId="7" fillId="0" borderId="13" xfId="0" applyFont="1" applyBorder="1" applyProtection="1"/>
    <xf numFmtId="0" fontId="5" fillId="3" borderId="1" xfId="0" applyFont="1" applyFill="1" applyBorder="1" applyAlignment="1" applyProtection="1">
      <alignment horizontal="left" vertical="center" wrapText="1"/>
    </xf>
    <xf numFmtId="0" fontId="6" fillId="3" borderId="50" xfId="0" applyFont="1" applyFill="1" applyBorder="1" applyAlignment="1" applyProtection="1">
      <alignment horizontal="center" vertical="center" wrapText="1"/>
      <protection locked="0"/>
    </xf>
    <xf numFmtId="0" fontId="6" fillId="3" borderId="69" xfId="0" applyFont="1" applyFill="1" applyBorder="1" applyAlignment="1" applyProtection="1">
      <alignment horizontal="center" vertical="center" wrapText="1"/>
      <protection locked="0"/>
    </xf>
    <xf numFmtId="0" fontId="5" fillId="3" borderId="14" xfId="0" applyFont="1" applyFill="1" applyBorder="1" applyAlignment="1" applyProtection="1">
      <alignment horizontal="left" vertical="center" wrapText="1"/>
    </xf>
    <xf numFmtId="0" fontId="7" fillId="0" borderId="14" xfId="0" applyFont="1" applyBorder="1" applyAlignment="1" applyProtection="1">
      <alignment horizontal="left"/>
    </xf>
    <xf numFmtId="4" fontId="11" fillId="4" borderId="23" xfId="0" applyNumberFormat="1" applyFont="1" applyFill="1" applyBorder="1" applyAlignment="1" applyProtection="1">
      <alignment horizontal="center" vertical="center" wrapText="1"/>
    </xf>
    <xf numFmtId="49" fontId="11" fillId="4" borderId="22" xfId="0" applyNumberFormat="1" applyFont="1" applyFill="1" applyBorder="1" applyAlignment="1" applyProtection="1">
      <alignment horizontal="center" vertical="center" wrapText="1"/>
    </xf>
    <xf numFmtId="0" fontId="32" fillId="22" borderId="16" xfId="0"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protection locked="0"/>
    </xf>
    <xf numFmtId="4" fontId="32" fillId="22" borderId="16" xfId="0" applyNumberFormat="1" applyFont="1" applyFill="1" applyBorder="1" applyAlignment="1">
      <alignment horizontal="center" vertical="center" wrapText="1"/>
    </xf>
    <xf numFmtId="0" fontId="25" fillId="3" borderId="14" xfId="0" applyFont="1" applyFill="1" applyBorder="1" applyAlignment="1" applyProtection="1">
      <alignment horizontal="left" vertical="center"/>
    </xf>
    <xf numFmtId="0" fontId="0" fillId="0" borderId="22" xfId="0" applyFont="1" applyBorder="1" applyAlignment="1" applyProtection="1">
      <alignment horizontal="center" vertical="center"/>
    </xf>
    <xf numFmtId="2" fontId="11" fillId="0" borderId="22" xfId="0" applyNumberFormat="1" applyFont="1" applyBorder="1" applyAlignment="1" applyProtection="1">
      <alignment horizontal="left" vertical="center"/>
    </xf>
    <xf numFmtId="173" fontId="5" fillId="0" borderId="22" xfId="0" applyNumberFormat="1" applyFont="1" applyBorder="1" applyAlignment="1" applyProtection="1">
      <alignment horizontal="center" vertical="center"/>
    </xf>
    <xf numFmtId="10" fontId="5" fillId="0" borderId="22" xfId="0" applyNumberFormat="1" applyFont="1" applyBorder="1" applyAlignment="1" applyProtection="1">
      <alignment horizontal="center" vertical="center"/>
    </xf>
    <xf numFmtId="0" fontId="11" fillId="0" borderId="23" xfId="0" applyFont="1" applyBorder="1" applyAlignment="1" applyProtection="1">
      <alignment horizontal="center" vertical="center"/>
    </xf>
    <xf numFmtId="0" fontId="7" fillId="0" borderId="69" xfId="0" applyFont="1" applyBorder="1" applyProtection="1">
      <protection locked="0"/>
    </xf>
    <xf numFmtId="0" fontId="7" fillId="0" borderId="100" xfId="0" applyFont="1" applyBorder="1" applyProtection="1">
      <protection locked="0"/>
    </xf>
    <xf numFmtId="0" fontId="62" fillId="3" borderId="41" xfId="0" applyFont="1" applyFill="1" applyBorder="1" applyAlignment="1" applyProtection="1">
      <alignment horizontal="center" vertical="top" wrapText="1"/>
      <protection locked="0"/>
    </xf>
    <xf numFmtId="0" fontId="61" fillId="0" borderId="46" xfId="0" applyFont="1" applyBorder="1" applyProtection="1">
      <protection locked="0"/>
    </xf>
    <xf numFmtId="0" fontId="61" fillId="0" borderId="101" xfId="0" applyFont="1" applyBorder="1" applyProtection="1">
      <protection locked="0"/>
    </xf>
    <xf numFmtId="0" fontId="8" fillId="3" borderId="4" xfId="0" applyFont="1" applyFill="1" applyBorder="1" applyAlignment="1" applyProtection="1">
      <alignment horizontal="center" vertical="center"/>
      <protection locked="0"/>
    </xf>
    <xf numFmtId="0" fontId="7" fillId="0" borderId="5" xfId="0" applyFont="1" applyBorder="1" applyProtection="1">
      <protection locked="0"/>
    </xf>
    <xf numFmtId="0" fontId="7" fillId="0" borderId="6" xfId="0" applyFont="1" applyBorder="1" applyProtection="1">
      <protection locked="0"/>
    </xf>
    <xf numFmtId="0" fontId="5" fillId="3" borderId="12" xfId="0" applyFont="1" applyFill="1" applyBorder="1" applyAlignment="1" applyProtection="1">
      <alignment horizontal="left" vertical="center" wrapText="1"/>
    </xf>
    <xf numFmtId="10" fontId="5" fillId="3" borderId="35" xfId="0" applyNumberFormat="1" applyFont="1" applyFill="1" applyBorder="1" applyAlignment="1" applyProtection="1">
      <alignment horizontal="center" vertical="center"/>
    </xf>
    <xf numFmtId="0" fontId="7" fillId="0" borderId="31" xfId="0" applyFont="1" applyBorder="1" applyProtection="1"/>
    <xf numFmtId="0" fontId="0" fillId="3" borderId="35" xfId="0" applyFont="1" applyFill="1" applyBorder="1" applyAlignment="1" applyProtection="1">
      <alignment horizontal="center" vertical="center"/>
    </xf>
    <xf numFmtId="2" fontId="11" fillId="3" borderId="35" xfId="0" applyNumberFormat="1" applyFont="1" applyFill="1" applyBorder="1" applyAlignment="1" applyProtection="1">
      <alignment horizontal="left" vertical="center"/>
    </xf>
    <xf numFmtId="173" fontId="5" fillId="3" borderId="35" xfId="0" applyNumberFormat="1" applyFont="1" applyFill="1" applyBorder="1" applyAlignment="1" applyProtection="1">
      <alignment horizontal="center" vertical="center"/>
    </xf>
    <xf numFmtId="0" fontId="7" fillId="0" borderId="55" xfId="0" applyFont="1" applyBorder="1" applyProtection="1"/>
    <xf numFmtId="0" fontId="6" fillId="3" borderId="54" xfId="0" applyFont="1" applyFill="1" applyBorder="1" applyAlignment="1" applyProtection="1">
      <alignment horizontal="center" vertical="center" wrapText="1"/>
    </xf>
    <xf numFmtId="0" fontId="62" fillId="3" borderId="8" xfId="0" applyFont="1" applyFill="1" applyBorder="1" applyAlignment="1" applyProtection="1">
      <alignment horizontal="center" vertical="top" wrapText="1"/>
    </xf>
    <xf numFmtId="0" fontId="61" fillId="0" borderId="9" xfId="0" applyFont="1" applyBorder="1" applyProtection="1"/>
    <xf numFmtId="0" fontId="61" fillId="0" borderId="10" xfId="0" applyFont="1" applyBorder="1" applyProtection="1"/>
    <xf numFmtId="0" fontId="8" fillId="3" borderId="4" xfId="0" applyFont="1" applyFill="1" applyBorder="1" applyAlignment="1" applyProtection="1">
      <alignment horizontal="center" vertical="center"/>
    </xf>
    <xf numFmtId="174" fontId="11" fillId="0" borderId="23" xfId="0" applyNumberFormat="1" applyFont="1" applyBorder="1" applyAlignment="1">
      <alignment horizontal="center" vertical="center" wrapText="1"/>
    </xf>
    <xf numFmtId="0" fontId="11" fillId="0" borderId="23" xfId="0" applyFont="1" applyBorder="1" applyAlignment="1">
      <alignment horizontal="center" vertical="center" wrapText="1"/>
    </xf>
    <xf numFmtId="0" fontId="6" fillId="3" borderId="4" xfId="0" applyFont="1" applyFill="1" applyBorder="1" applyAlignment="1" applyProtection="1">
      <alignment horizontal="center" vertical="center"/>
      <protection locked="0"/>
    </xf>
    <xf numFmtId="0" fontId="62" fillId="3" borderId="8" xfId="0" applyFont="1" applyFill="1" applyBorder="1" applyAlignment="1" applyProtection="1">
      <alignment horizontal="center" vertical="top"/>
      <protection locked="0"/>
    </xf>
    <xf numFmtId="0" fontId="26" fillId="3" borderId="4" xfId="0" applyFont="1" applyFill="1" applyBorder="1" applyAlignment="1">
      <alignment horizontal="center" vertical="center"/>
    </xf>
    <xf numFmtId="0" fontId="11" fillId="0" borderId="22" xfId="0" applyFont="1" applyBorder="1" applyAlignment="1">
      <alignment horizontal="center" vertical="center" wrapText="1"/>
    </xf>
    <xf numFmtId="169" fontId="11" fillId="0" borderId="2" xfId="0" applyNumberFormat="1" applyFont="1" applyBorder="1" applyAlignment="1">
      <alignment horizontal="center" vertical="center" wrapText="1"/>
    </xf>
    <xf numFmtId="0" fontId="7" fillId="0" borderId="3" xfId="0" applyFont="1" applyBorder="1"/>
    <xf numFmtId="0" fontId="7" fillId="0" borderId="47" xfId="0" applyFont="1" applyBorder="1"/>
    <xf numFmtId="0" fontId="27" fillId="0" borderId="23" xfId="0" applyFont="1" applyBorder="1" applyAlignment="1">
      <alignment horizontal="center" vertical="center"/>
    </xf>
    <xf numFmtId="0" fontId="28" fillId="0" borderId="129" xfId="7" applyFont="1" applyBorder="1" applyAlignment="1" applyProtection="1">
      <alignment horizontal="center" vertical="center"/>
    </xf>
    <xf numFmtId="0" fontId="7" fillId="0" borderId="130" xfId="7" applyFont="1" applyBorder="1" applyProtection="1"/>
    <xf numFmtId="0" fontId="5" fillId="5" borderId="108" xfId="7" applyFont="1" applyFill="1" applyBorder="1" applyAlignment="1" applyProtection="1">
      <alignment horizontal="left" vertical="top" wrapText="1"/>
    </xf>
    <xf numFmtId="0" fontId="5" fillId="5" borderId="110" xfId="7" applyFont="1" applyFill="1" applyBorder="1" applyAlignment="1" applyProtection="1">
      <alignment horizontal="left" vertical="top" wrapText="1"/>
    </xf>
    <xf numFmtId="0" fontId="5" fillId="5" borderId="114" xfId="7" applyFont="1" applyFill="1" applyBorder="1" applyAlignment="1" applyProtection="1">
      <alignment horizontal="left" vertical="top" wrapText="1"/>
    </xf>
    <xf numFmtId="0" fontId="5" fillId="5" borderId="116" xfId="7" applyFont="1" applyFill="1" applyBorder="1" applyAlignment="1" applyProtection="1">
      <alignment horizontal="left" vertical="top" wrapText="1"/>
    </xf>
    <xf numFmtId="0" fontId="5" fillId="23" borderId="105" xfId="7" applyFont="1" applyFill="1" applyBorder="1" applyAlignment="1" applyProtection="1">
      <alignment horizontal="center" vertical="center"/>
    </xf>
    <xf numFmtId="0" fontId="7" fillId="0" borderId="111" xfId="7" applyFont="1" applyBorder="1" applyProtection="1"/>
    <xf numFmtId="0" fontId="5" fillId="23" borderId="106" xfId="7" applyFont="1" applyFill="1" applyBorder="1" applyAlignment="1" applyProtection="1">
      <alignment horizontal="center" vertical="center"/>
    </xf>
    <xf numFmtId="0" fontId="7" fillId="0" borderId="112" xfId="7" applyFont="1" applyBorder="1" applyProtection="1"/>
    <xf numFmtId="0" fontId="5" fillId="5" borderId="106" xfId="7" applyFont="1" applyFill="1" applyBorder="1" applyAlignment="1" applyProtection="1">
      <alignment horizontal="center" vertical="center" wrapText="1"/>
    </xf>
    <xf numFmtId="0" fontId="5" fillId="23" borderId="108" xfId="7" applyFont="1" applyFill="1" applyBorder="1" applyAlignment="1" applyProtection="1">
      <alignment horizontal="center" vertical="center" wrapText="1"/>
    </xf>
    <xf numFmtId="0" fontId="7" fillId="0" borderId="114" xfId="7" applyFont="1" applyBorder="1" applyProtection="1"/>
    <xf numFmtId="181" fontId="5" fillId="3" borderId="108" xfId="7" applyNumberFormat="1" applyFont="1" applyFill="1" applyBorder="1" applyAlignment="1" applyProtection="1">
      <alignment horizontal="center" vertical="center"/>
    </xf>
    <xf numFmtId="0" fontId="11" fillId="3" borderId="108" xfId="7" applyFont="1" applyFill="1" applyBorder="1" applyAlignment="1" applyProtection="1">
      <alignment horizontal="left" vertical="center"/>
    </xf>
    <xf numFmtId="0" fontId="6" fillId="3" borderId="50" xfId="7" applyFont="1" applyFill="1" applyBorder="1" applyAlignment="1" applyProtection="1">
      <alignment horizontal="center" vertical="center"/>
    </xf>
    <xf numFmtId="0" fontId="7" fillId="0" borderId="69" xfId="7" applyFont="1" applyBorder="1" applyProtection="1"/>
    <xf numFmtId="0" fontId="7" fillId="0" borderId="51" xfId="7" applyFont="1" applyBorder="1" applyProtection="1"/>
    <xf numFmtId="0" fontId="67" fillId="3" borderId="41" xfId="7" applyFont="1" applyFill="1" applyBorder="1" applyAlignment="1" applyProtection="1">
      <alignment horizontal="center" vertical="top"/>
    </xf>
    <xf numFmtId="0" fontId="7" fillId="0" borderId="46" xfId="7" applyFont="1" applyBorder="1" applyProtection="1"/>
    <xf numFmtId="0" fontId="7" fillId="0" borderId="48" xfId="7" applyFont="1" applyBorder="1" applyProtection="1"/>
    <xf numFmtId="0" fontId="26" fillId="0" borderId="50" xfId="7" applyFont="1" applyBorder="1" applyAlignment="1" applyProtection="1">
      <alignment horizontal="center" vertical="center"/>
    </xf>
    <xf numFmtId="0" fontId="11" fillId="0" borderId="16" xfId="7" applyFont="1" applyBorder="1" applyAlignment="1" applyProtection="1">
      <alignment horizontal="right" vertical="center"/>
    </xf>
    <xf numFmtId="0" fontId="46" fillId="0" borderId="14" xfId="7" applyFont="1" applyAlignment="1" applyProtection="1"/>
    <xf numFmtId="0" fontId="5" fillId="0" borderId="14" xfId="7" applyFont="1" applyAlignment="1" applyProtection="1">
      <alignment horizontal="left" vertical="center" wrapText="1"/>
    </xf>
    <xf numFmtId="0" fontId="11" fillId="0" borderId="41" xfId="7" applyFont="1" applyBorder="1" applyAlignment="1" applyProtection="1">
      <alignment horizontal="right" vertical="center"/>
    </xf>
    <xf numFmtId="0" fontId="5" fillId="0" borderId="46" xfId="7" applyFont="1" applyBorder="1" applyAlignment="1" applyProtection="1">
      <alignment horizontal="left" vertical="center"/>
    </xf>
    <xf numFmtId="0" fontId="14" fillId="3" borderId="12" xfId="0" applyFont="1" applyFill="1" applyBorder="1" applyAlignment="1" applyProtection="1">
      <alignment horizontal="center" vertical="center"/>
      <protection locked="0"/>
    </xf>
    <xf numFmtId="0" fontId="50" fillId="0" borderId="14" xfId="0" applyFont="1" applyBorder="1" applyProtection="1">
      <protection locked="0"/>
    </xf>
    <xf numFmtId="0" fontId="50" fillId="0" borderId="13" xfId="0" applyFont="1" applyBorder="1" applyProtection="1">
      <protection locked="0"/>
    </xf>
    <xf numFmtId="44" fontId="14" fillId="3" borderId="12" xfId="6" applyFont="1" applyFill="1" applyBorder="1" applyAlignment="1" applyProtection="1">
      <alignment horizontal="center" vertical="center"/>
      <protection locked="0"/>
    </xf>
    <xf numFmtId="44" fontId="50" fillId="0" borderId="14" xfId="6" applyFont="1" applyBorder="1" applyProtection="1">
      <protection locked="0"/>
    </xf>
    <xf numFmtId="44" fontId="50" fillId="0" borderId="13" xfId="6" applyFont="1" applyBorder="1" applyProtection="1">
      <protection locked="0"/>
    </xf>
    <xf numFmtId="49" fontId="16" fillId="6" borderId="23" xfId="0" applyNumberFormat="1" applyFont="1" applyFill="1" applyBorder="1" applyAlignment="1" applyProtection="1">
      <alignment horizontal="right" vertical="center"/>
      <protection locked="0"/>
    </xf>
    <xf numFmtId="0" fontId="50" fillId="0" borderId="24" xfId="0" applyFont="1" applyBorder="1" applyProtection="1">
      <protection locked="0"/>
    </xf>
    <xf numFmtId="0" fontId="50" fillId="0" borderId="25" xfId="0" applyFont="1" applyBorder="1" applyProtection="1">
      <protection locked="0"/>
    </xf>
    <xf numFmtId="0" fontId="16" fillId="3" borderId="54" xfId="0" applyFont="1" applyFill="1" applyBorder="1" applyAlignment="1" applyProtection="1">
      <alignment horizontal="center" vertical="center"/>
      <protection locked="0"/>
    </xf>
    <xf numFmtId="0" fontId="50" fillId="0" borderId="5" xfId="0" applyFont="1" applyBorder="1" applyProtection="1">
      <protection locked="0"/>
    </xf>
    <xf numFmtId="0" fontId="50" fillId="0" borderId="69" xfId="0" applyFont="1" applyBorder="1" applyProtection="1">
      <protection locked="0"/>
    </xf>
    <xf numFmtId="44" fontId="16" fillId="3" borderId="54" xfId="6" applyFont="1" applyFill="1" applyBorder="1" applyAlignment="1" applyProtection="1">
      <alignment horizontal="center" vertical="center"/>
      <protection locked="0"/>
    </xf>
    <xf numFmtId="44" fontId="50" fillId="0" borderId="5" xfId="6" applyFont="1" applyBorder="1" applyProtection="1">
      <protection locked="0"/>
    </xf>
    <xf numFmtId="44" fontId="50" fillId="0" borderId="69" xfId="6" applyFont="1" applyBorder="1" applyProtection="1">
      <protection locked="0"/>
    </xf>
    <xf numFmtId="0" fontId="16" fillId="16" borderId="22" xfId="0" applyFont="1" applyFill="1" applyBorder="1" applyAlignment="1" applyProtection="1">
      <alignment horizontal="center" vertical="center" wrapText="1"/>
    </xf>
    <xf numFmtId="0" fontId="7" fillId="10" borderId="26" xfId="0" applyFont="1" applyFill="1" applyBorder="1" applyProtection="1"/>
    <xf numFmtId="0" fontId="5" fillId="0" borderId="0" xfId="0" applyFont="1" applyAlignment="1" applyProtection="1">
      <alignment horizontal="left" vertical="center" wrapText="1"/>
    </xf>
    <xf numFmtId="0" fontId="5" fillId="0" borderId="0" xfId="0" applyFont="1" applyAlignment="1" applyProtection="1">
      <alignment horizontal="left" vertical="center"/>
    </xf>
    <xf numFmtId="0" fontId="5" fillId="0" borderId="0" xfId="0" applyFont="1" applyAlignment="1" applyProtection="1">
      <alignment horizontal="center" vertical="center" wrapText="1"/>
    </xf>
    <xf numFmtId="0" fontId="5" fillId="0" borderId="0" xfId="0" applyFont="1" applyAlignment="1" applyProtection="1">
      <alignment horizontal="center" vertical="center"/>
    </xf>
    <xf numFmtId="0" fontId="16" fillId="16" borderId="23" xfId="0" applyFont="1" applyFill="1" applyBorder="1" applyAlignment="1" applyProtection="1">
      <alignment horizontal="center" vertical="center" wrapText="1"/>
    </xf>
    <xf numFmtId="0" fontId="7" fillId="10" borderId="24" xfId="0" applyFont="1" applyFill="1" applyBorder="1" applyProtection="1"/>
    <xf numFmtId="0" fontId="7" fillId="10" borderId="25" xfId="0" applyFont="1" applyFill="1" applyBorder="1" applyProtection="1"/>
    <xf numFmtId="0" fontId="11" fillId="0" borderId="0" xfId="0" applyFont="1" applyAlignment="1" applyProtection="1">
      <alignment horizontal="center" vertical="center" wrapText="1"/>
      <protection locked="0"/>
    </xf>
    <xf numFmtId="0" fontId="0" fillId="0" borderId="0" xfId="0" applyFont="1" applyAlignment="1" applyProtection="1">
      <protection locked="0"/>
    </xf>
    <xf numFmtId="0" fontId="11" fillId="0" borderId="2" xfId="0" applyFont="1" applyBorder="1" applyAlignment="1" applyProtection="1">
      <alignment horizontal="center" vertical="center"/>
    </xf>
    <xf numFmtId="0" fontId="7" fillId="0" borderId="3" xfId="0" applyFont="1" applyBorder="1" applyProtection="1"/>
    <xf numFmtId="0" fontId="7" fillId="0" borderId="18" xfId="0" applyFont="1" applyBorder="1" applyProtection="1"/>
    <xf numFmtId="0" fontId="14" fillId="0" borderId="2" xfId="0" applyFont="1" applyFill="1" applyBorder="1" applyAlignment="1" applyProtection="1">
      <alignment horizontal="left" vertical="center" wrapText="1"/>
      <protection locked="0"/>
    </xf>
    <xf numFmtId="0" fontId="7" fillId="0" borderId="3" xfId="0" applyFont="1" applyFill="1" applyBorder="1" applyProtection="1">
      <protection locked="0"/>
    </xf>
    <xf numFmtId="0" fontId="7" fillId="0" borderId="47" xfId="0" applyFont="1" applyFill="1" applyBorder="1" applyProtection="1">
      <protection locked="0"/>
    </xf>
    <xf numFmtId="0" fontId="7" fillId="0" borderId="17" xfId="0" applyFont="1" applyFill="1" applyBorder="1" applyProtection="1">
      <protection locked="0"/>
    </xf>
    <xf numFmtId="0" fontId="7" fillId="0" borderId="18" xfId="0" applyFont="1" applyFill="1" applyBorder="1" applyProtection="1">
      <protection locked="0"/>
    </xf>
    <xf numFmtId="0" fontId="7" fillId="0" borderId="48" xfId="0" applyFont="1" applyFill="1" applyBorder="1" applyProtection="1">
      <protection locked="0"/>
    </xf>
  </cellXfs>
  <cellStyles count="8">
    <cellStyle name="Hiperlink" xfId="4" builtinId="8"/>
    <cellStyle name="Moeda" xfId="6" builtinId="4"/>
    <cellStyle name="Moeda 2" xfId="3"/>
    <cellStyle name="Normal" xfId="0" builtinId="0"/>
    <cellStyle name="Normal 2" xfId="1"/>
    <cellStyle name="Normal 3" xfId="7"/>
    <cellStyle name="Porcentagem" xfId="5" builtinId="5"/>
    <cellStyle name="Porcentagem 2" xfId="2"/>
  </cellStyles>
  <dxfs count="582">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CCFFCC"/>
          <bgColor rgb="FFCCFFC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CCFFCC"/>
          <bgColor rgb="FFCCFFCC"/>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0"/>
      </font>
      <fill>
        <patternFill patternType="none"/>
      </fill>
    </dxf>
    <dxf>
      <font>
        <color theme="0"/>
      </font>
      <fill>
        <patternFill patternType="none"/>
      </fill>
    </dxf>
    <dxf>
      <fill>
        <patternFill patternType="solid">
          <fgColor rgb="FFC6D9F0"/>
          <bgColor rgb="FFC6D9F0"/>
        </patternFill>
      </fill>
    </dxf>
    <dxf>
      <fill>
        <patternFill patternType="solid">
          <fgColor rgb="FFC6D9F0"/>
          <bgColor rgb="FFC6D9F0"/>
        </patternFill>
      </fill>
    </dxf>
    <dxf>
      <font>
        <color rgb="FFFFFF00"/>
      </font>
      <fill>
        <patternFill patternType="solid">
          <fgColor rgb="FFFF0000"/>
          <bgColor rgb="FFFF0000"/>
        </patternFill>
      </fill>
    </dxf>
    <dxf>
      <font>
        <color theme="0"/>
      </font>
      <fill>
        <patternFill patternType="none"/>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theme="0"/>
      </font>
      <fill>
        <patternFill patternType="none"/>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ill>
        <patternFill patternType="solid">
          <fgColor rgb="FFC6D9F0"/>
          <bgColor rgb="FFC6D9F0"/>
        </patternFill>
      </fill>
    </dxf>
    <dxf>
      <font>
        <color rgb="FFFFFF00"/>
      </font>
      <fill>
        <patternFill patternType="solid">
          <fgColor rgb="FFFF0000"/>
          <bgColor rgb="FFFF0000"/>
        </patternFill>
      </fill>
    </dxf>
    <dxf>
      <font>
        <color rgb="FFFF0000"/>
      </font>
      <fill>
        <patternFill patternType="solid">
          <fgColor rgb="FFFFFF00"/>
          <bgColor rgb="FFFFFF00"/>
        </patternFill>
      </fill>
    </dxf>
    <dxf>
      <fill>
        <patternFill patternType="solid">
          <fgColor rgb="FFC6D9F0"/>
          <bgColor rgb="FFC6D9F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bgColor rgb="FFFFFF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bgColor rgb="FFFFFF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FF00"/>
      </font>
      <fill>
        <patternFill patternType="solid">
          <fgColor rgb="FFFF0000"/>
          <bgColor rgb="FFFF0000"/>
        </patternFill>
      </fill>
    </dxf>
    <dxf>
      <font>
        <color rgb="FFFF0000"/>
      </font>
      <fill>
        <patternFill>
          <bgColor rgb="FFFFFF00"/>
        </patternFill>
      </fill>
    </dxf>
    <dxf>
      <font>
        <color rgb="FFFF0000"/>
      </font>
      <fill>
        <patternFill>
          <bgColor rgb="FFFFFF00"/>
        </patternFill>
      </fill>
    </dxf>
    <dxf>
      <font>
        <color rgb="FFFFFF00"/>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41"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3.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1</xdr:col>
      <xdr:colOff>209550</xdr:colOff>
      <xdr:row>24</xdr:row>
      <xdr:rowOff>76200</xdr:rowOff>
    </xdr:from>
    <xdr:to>
      <xdr:col>1</xdr:col>
      <xdr:colOff>781050</xdr:colOff>
      <xdr:row>25</xdr:row>
      <xdr:rowOff>57150</xdr:rowOff>
    </xdr:to>
    <xdr:pic>
      <xdr:nvPicPr>
        <xdr:cNvPr id="3" name="image2.gif">
          <a:extLst>
            <a:ext uri="{FF2B5EF4-FFF2-40B4-BE49-F238E27FC236}">
              <a16:creationId xmlns=""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twoCellAnchor>
    <xdr:from>
      <xdr:col>1</xdr:col>
      <xdr:colOff>161925</xdr:colOff>
      <xdr:row>1</xdr:row>
      <xdr:rowOff>123825</xdr:rowOff>
    </xdr:from>
    <xdr:to>
      <xdr:col>1</xdr:col>
      <xdr:colOff>733425</xdr:colOff>
      <xdr:row>3</xdr:row>
      <xdr:rowOff>38100</xdr:rowOff>
    </xdr:to>
    <xdr:pic>
      <xdr:nvPicPr>
        <xdr:cNvPr id="4" name="image2.gif">
          <a:extLst>
            <a:ext uri="{FF2B5EF4-FFF2-40B4-BE49-F238E27FC236}">
              <a16:creationId xmlns="" xmlns:a16="http://schemas.microsoft.com/office/drawing/2014/main" id="{286407E5-A0C8-4D75-A0F8-CECFF06919B8}"/>
            </a:ext>
          </a:extLst>
        </xdr:cNvPr>
        <xdr:cNvPicPr preferRelativeResize="0"/>
      </xdr:nvPicPr>
      <xdr:blipFill>
        <a:blip xmlns:r="http://schemas.openxmlformats.org/officeDocument/2006/relationships" r:embed="rId1" cstate="print"/>
        <a:stretch>
          <a:fillRect/>
        </a:stretch>
      </xdr:blipFill>
      <xdr:spPr>
        <a:xfrm>
          <a:off x="771525" y="314325"/>
          <a:ext cx="571500" cy="5143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1</xdr:row>
      <xdr:rowOff>95250</xdr:rowOff>
    </xdr:from>
    <xdr:to>
      <xdr:col>1</xdr:col>
      <xdr:colOff>695325</xdr:colOff>
      <xdr:row>3</xdr:row>
      <xdr:rowOff>9525</xdr:rowOff>
    </xdr:to>
    <xdr:pic>
      <xdr:nvPicPr>
        <xdr:cNvPr id="3" name="image2.gif">
          <a:extLst>
            <a:ext uri="{FF2B5EF4-FFF2-40B4-BE49-F238E27FC236}">
              <a16:creationId xmlns="" xmlns:a16="http://schemas.microsoft.com/office/drawing/2014/main" id="{ED254199-6518-42BB-9E9D-FB9B064E7414}"/>
            </a:ext>
          </a:extLst>
        </xdr:cNvPr>
        <xdr:cNvPicPr preferRelativeResize="0"/>
      </xdr:nvPicPr>
      <xdr:blipFill>
        <a:blip xmlns:r="http://schemas.openxmlformats.org/officeDocument/2006/relationships" r:embed="rId1" cstate="print"/>
        <a:stretch>
          <a:fillRect/>
        </a:stretch>
      </xdr:blipFill>
      <xdr:spPr>
        <a:xfrm>
          <a:off x="733425" y="285750"/>
          <a:ext cx="571500" cy="51435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3</xdr:col>
      <xdr:colOff>190500</xdr:colOff>
      <xdr:row>0</xdr:row>
      <xdr:rowOff>85725</xdr:rowOff>
    </xdr:from>
    <xdr:ext cx="571500" cy="514350"/>
    <xdr:pic>
      <xdr:nvPicPr>
        <xdr:cNvPr id="2" name="image2.gif">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0</xdr:colOff>
      <xdr:row>0</xdr:row>
      <xdr:rowOff>0</xdr:rowOff>
    </xdr:from>
    <xdr:ext cx="819150" cy="647700"/>
    <xdr:pic>
      <xdr:nvPicPr>
        <xdr:cNvPr id="8" name="image1.pn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xfrm>
          <a:off x="12011025" y="0"/>
          <a:ext cx="819150" cy="6477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85725</xdr:rowOff>
    </xdr:from>
    <xdr:ext cx="600075" cy="514350"/>
    <xdr:pic>
      <xdr:nvPicPr>
        <xdr:cNvPr id="2" name="image2.gif">
          <a:extLst>
            <a:ext uri="{FF2B5EF4-FFF2-40B4-BE49-F238E27FC236}">
              <a16:creationId xmlns=""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1</xdr:col>
      <xdr:colOff>2638424</xdr:colOff>
      <xdr:row>73</xdr:row>
      <xdr:rowOff>9525</xdr:rowOff>
    </xdr:from>
    <xdr:to>
      <xdr:col>6</xdr:col>
      <xdr:colOff>314325</xdr:colOff>
      <xdr:row>77</xdr:row>
      <xdr:rowOff>0</xdr:rowOff>
    </xdr:to>
    <xdr:sp macro="" textlink="">
      <xdr:nvSpPr>
        <xdr:cNvPr id="3" name="Retângulo 2"/>
        <xdr:cNvSpPr/>
      </xdr:nvSpPr>
      <xdr:spPr>
        <a:xfrm>
          <a:off x="3438524" y="10315575"/>
          <a:ext cx="3505201" cy="6953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85725</xdr:rowOff>
    </xdr:from>
    <xdr:ext cx="600075" cy="514350"/>
    <xdr:pic>
      <xdr:nvPicPr>
        <xdr:cNvPr id="2" name="image2.gif">
          <a:extLst>
            <a:ext uri="{FF2B5EF4-FFF2-40B4-BE49-F238E27FC236}">
              <a16:creationId xmlns=""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0</xdr:row>
      <xdr:rowOff>85725</xdr:rowOff>
    </xdr:from>
    <xdr:ext cx="561975" cy="514350"/>
    <xdr:pic>
      <xdr:nvPicPr>
        <xdr:cNvPr id="2" name="image2.gif">
          <a:extLst>
            <a:ext uri="{FF2B5EF4-FFF2-40B4-BE49-F238E27FC236}">
              <a16:creationId xmlns=""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190500</xdr:colOff>
      <xdr:row>0</xdr:row>
      <xdr:rowOff>76200</xdr:rowOff>
    </xdr:from>
    <xdr:ext cx="581025" cy="514350"/>
    <xdr:pic>
      <xdr:nvPicPr>
        <xdr:cNvPr id="2" name="image2.gif">
          <a:extLst>
            <a:ext uri="{FF2B5EF4-FFF2-40B4-BE49-F238E27FC236}">
              <a16:creationId xmlns=""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90500" y="76200"/>
          <a:ext cx="581025" cy="5143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cas.lombardi/Downloads/Planilha_LICITACON_v.41%20com%20mat%20e%20m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riano.quadros\Desktop\Modelo_Or&#231;amento_Vers&#227;o%20Edital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riano.quadros/Downloads/Conservacao_Calcamento_2022_Orcamento_EPOS_DLC_mar_22_R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riano.quadros\Desktop\Orcamento_SMELJ.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riano.quadros\Desktop\Modelo_Orcamento_EPOS_DLC_abril_22_SPDA_Re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Identificação"/>
      <sheetName val="Tipo de Objeto x Familia"/>
      <sheetName val="Orçamento-base"/>
      <sheetName val="Proposta"/>
      <sheetName val="Pesquisa Familia e Subfamilia"/>
      <sheetName val="Aux."/>
    </sheetNames>
    <sheetDataSet>
      <sheetData sheetId="0" refreshError="1"/>
      <sheetData sheetId="1" refreshError="1"/>
      <sheetData sheetId="2" refreshError="1"/>
      <sheetData sheetId="3">
        <row r="12">
          <cell r="A12">
            <v>0</v>
          </cell>
        </row>
      </sheetData>
      <sheetData sheetId="4">
        <row r="12">
          <cell r="A12" t="str">
            <v/>
          </cell>
        </row>
      </sheetData>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sheetName val="Identificação-TCE"/>
      <sheetName val="Orçamento-TCE"/>
      <sheetName val="Proposta-TCE"/>
      <sheetName val="Dados"/>
      <sheetName val="BDI"/>
      <sheetName val="Encargos"/>
      <sheetName val="Orçamento Base"/>
      <sheetName val="Crono_Proposta"/>
      <sheetName val="Resumo_Proposta"/>
      <sheetName val="Index_Reajuste_Contrato"/>
      <sheetName val="CCU"/>
      <sheetName val="Resumo CCU Proposta"/>
      <sheetName val="Índice_Reajuste"/>
      <sheetName val="Planilha BM-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sheetName val="Modelo de Proposta"/>
      <sheetName val="Comparativo"/>
      <sheetName val="Identificação-TCE"/>
      <sheetName val="Orçamento-TCE"/>
      <sheetName val="Proposta-TCE"/>
      <sheetName val="Dados"/>
      <sheetName val="BDI"/>
      <sheetName val="Encargos"/>
      <sheetName val="Orçamento N_DESON."/>
      <sheetName val="Crono N_DESON."/>
      <sheetName val="Resumo N_DESON."/>
      <sheetName val="Curva ABC N_DESON."/>
      <sheetName val="Index N_DESON."/>
      <sheetName val="CCU"/>
      <sheetName val="Resumo CCU N_DESON."/>
      <sheetName val="Resumo CCU DESON."/>
      <sheetName val="Planillha de cotações"/>
      <sheetName val="Planilha Auxiliar"/>
      <sheetName val="Orçamento DESON."/>
      <sheetName val="Crono DESON."/>
      <sheetName val="Resumo DESON."/>
      <sheetName val="Curva ABC DESON."/>
      <sheetName val="Index DESON."/>
      <sheetName val="Índices Reajuste"/>
      <sheetName val="Reajuste"/>
      <sheetName val="Decreto BDI"/>
      <sheetName val="comp. SINAPI N_DESON."/>
      <sheetName val="ins. SINAPI N_DESON."/>
      <sheetName val="SICRO N_DESON."/>
      <sheetName val="SICRO_EQUIP. N_DESON."/>
      <sheetName val="PLEO N_DESON."/>
      <sheetName val="comp. SINAPI DESON."/>
      <sheetName val="ins. SINAPI DESON."/>
      <sheetName val="SICRO DESON."/>
      <sheetName val="SICRO_EQUIP. DESON."/>
      <sheetName val="PLEO DESON."/>
      <sheetName val="Planilha BM-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sheetName val="Modelo de Proposta"/>
      <sheetName val="Comparativo"/>
      <sheetName val="Identificação-TCE"/>
      <sheetName val="Orçamento-TCE"/>
      <sheetName val="Proposta-TCE"/>
      <sheetName val="Dados"/>
      <sheetName val="BDI"/>
      <sheetName val="Encargos"/>
      <sheetName val="Orçamento N_DESON."/>
      <sheetName val="Resumo N_DESON."/>
      <sheetName val="Crono N_DESON."/>
      <sheetName val="Curva ABC N_DESON."/>
      <sheetName val="Index N_DESON."/>
      <sheetName val="CCU"/>
      <sheetName val="Resumo CCU N_DESON."/>
      <sheetName val="Resumo CCU DESON."/>
      <sheetName val="Planilha Auxiliar"/>
      <sheetName val="Planillha de cotações"/>
      <sheetName val="Orçamento DESON."/>
      <sheetName val="Crono DESON."/>
      <sheetName val="Resumo DESON."/>
      <sheetName val="Curva ABC DESON."/>
      <sheetName val="Reajuste"/>
      <sheetName val="Index DESON."/>
      <sheetName val="Decreto BDI"/>
      <sheetName val="comp. SINAPI N_DESON."/>
      <sheetName val="ins. SINAPI N_DESON."/>
      <sheetName val="SICRO N_DESON."/>
      <sheetName val="SICRO_EQUIP. N_DESON."/>
      <sheetName val="PLEO N_DESON."/>
      <sheetName val="comp. SINAPI DESON."/>
      <sheetName val="ins. SINAPI DESON."/>
      <sheetName val="SICRO DESON."/>
      <sheetName val="SICRO_EQUIP. DESON."/>
      <sheetName val="PLEO DESON."/>
      <sheetName val="Planilha BM-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sheetName val="Modelo de Proposta"/>
      <sheetName val="Comparativo"/>
      <sheetName val="Identificação-TCE"/>
      <sheetName val="Orçamento-TCE"/>
      <sheetName val="Proposta-TCE"/>
      <sheetName val="Dados"/>
      <sheetName val="BDI"/>
      <sheetName val="Encargos"/>
      <sheetName val="Orçamento N_DESON."/>
      <sheetName val="Crono N_DESON."/>
      <sheetName val="Resumo N_DESON."/>
      <sheetName val="Curva ABC N_DESON."/>
      <sheetName val="Index N_DESON."/>
      <sheetName val="CCU"/>
      <sheetName val="Resumo CCU N_DESON."/>
      <sheetName val="Resumo CCU DESON."/>
      <sheetName val="Planillha de cotações"/>
      <sheetName val="Planilha Auxiliar"/>
      <sheetName val="Orçamento DESON."/>
      <sheetName val="Crono DESON."/>
      <sheetName val="Resumo DESON."/>
      <sheetName val="Curva ABC DESON."/>
      <sheetName val="Reajuste"/>
      <sheetName val="Index DESON."/>
      <sheetName val="Decreto BDI"/>
      <sheetName val="comp. SINAPI N_DESON."/>
      <sheetName val="ins. SINAPI N_DESON."/>
      <sheetName val="SICRO N_DESON."/>
      <sheetName val="SICRO_EQUIP. N_DESON."/>
      <sheetName val="PLEO N_DESON."/>
      <sheetName val="comp. SINAPI DESON."/>
      <sheetName val="ins. SINAPI DESON."/>
      <sheetName val="SICRO DESON."/>
      <sheetName val="SICRO_EQUIP. DESON."/>
      <sheetName val="PLEO DESON."/>
      <sheetName val="Planilha BM-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bge.gov.br/estatisticas/economicas/precos-e-custos/9256-indice-nacional-de-precos-ao-consumidor-amplo.html?=&amp;t=download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J2" sqref="J2"/>
    </sheetView>
  </sheetViews>
  <sheetFormatPr defaultColWidth="12.625" defaultRowHeight="15" customHeight="1"/>
  <cols>
    <col min="1" max="1" width="7.875" customWidth="1"/>
    <col min="2" max="2" width="23" style="410" customWidth="1"/>
    <col min="3" max="3" width="18.5" customWidth="1"/>
    <col min="4" max="4" width="13.5" customWidth="1"/>
    <col min="5" max="5" width="14.125" customWidth="1"/>
    <col min="6" max="6" width="20.75" customWidth="1"/>
    <col min="7" max="7" width="15.875" customWidth="1"/>
    <col min="8" max="8" width="15.75" customWidth="1"/>
    <col min="9" max="9" width="14" customWidth="1"/>
    <col min="10" max="10" width="18.75" customWidth="1"/>
    <col min="11" max="26" width="7.875" customWidth="1"/>
  </cols>
  <sheetData>
    <row r="1" spans="1:26" ht="30">
      <c r="A1" s="1"/>
      <c r="B1" s="1"/>
      <c r="C1" s="1"/>
      <c r="D1" s="2" t="s">
        <v>0</v>
      </c>
      <c r="E1" s="2" t="s">
        <v>1</v>
      </c>
      <c r="F1" s="2" t="s">
        <v>2</v>
      </c>
      <c r="G1" s="2" t="s">
        <v>3</v>
      </c>
      <c r="H1" s="2" t="s">
        <v>1419</v>
      </c>
      <c r="I1" s="2" t="s">
        <v>1525</v>
      </c>
      <c r="J1" s="2" t="s">
        <v>1526</v>
      </c>
      <c r="K1" s="1"/>
      <c r="L1" s="1"/>
      <c r="M1" s="1"/>
      <c r="N1" s="1"/>
      <c r="O1" s="1"/>
      <c r="P1" s="1"/>
      <c r="Q1" s="1"/>
      <c r="R1" s="1"/>
      <c r="S1" s="1"/>
      <c r="T1" s="1"/>
      <c r="U1" s="1"/>
      <c r="V1" s="1"/>
      <c r="W1" s="1"/>
      <c r="X1" s="1"/>
      <c r="Y1" s="1"/>
      <c r="Z1" s="1"/>
    </row>
    <row r="2" spans="1:26">
      <c r="A2" s="3"/>
      <c r="B2" s="4" t="s">
        <v>4</v>
      </c>
      <c r="C2" s="4" t="s">
        <v>5</v>
      </c>
      <c r="D2" s="4" t="s">
        <v>5</v>
      </c>
      <c r="E2" s="4" t="s">
        <v>5</v>
      </c>
      <c r="F2" s="4" t="s">
        <v>5</v>
      </c>
      <c r="G2" s="4" t="s">
        <v>5</v>
      </c>
      <c r="H2" s="3" t="s">
        <v>1290</v>
      </c>
      <c r="I2" s="62">
        <f>BDI!C21</f>
        <v>0.22670000000000001</v>
      </c>
      <c r="J2" s="62">
        <f>BDI!C22</f>
        <v>0.22670000000000001</v>
      </c>
      <c r="K2" s="3"/>
      <c r="L2" s="3"/>
      <c r="M2" s="3"/>
      <c r="N2" s="3"/>
      <c r="O2" s="3"/>
      <c r="P2" s="3"/>
      <c r="Q2" s="3"/>
      <c r="R2" s="3"/>
      <c r="S2" s="3"/>
      <c r="T2" s="3"/>
      <c r="U2" s="3"/>
      <c r="V2" s="3"/>
      <c r="W2" s="3"/>
      <c r="X2" s="3"/>
      <c r="Y2" s="3"/>
      <c r="Z2" s="3"/>
    </row>
    <row r="3" spans="1:26">
      <c r="A3" s="3"/>
      <c r="B3" s="4" t="s">
        <v>6</v>
      </c>
      <c r="C3" s="4" t="s">
        <v>7</v>
      </c>
      <c r="D3" s="4" t="s">
        <v>7</v>
      </c>
      <c r="E3" s="4" t="s">
        <v>7</v>
      </c>
      <c r="F3" s="4" t="s">
        <v>7</v>
      </c>
      <c r="G3" s="4" t="s">
        <v>7</v>
      </c>
      <c r="H3" s="3" t="s">
        <v>1332</v>
      </c>
      <c r="I3" s="62">
        <f>BDI!D21</f>
        <v>0</v>
      </c>
      <c r="J3" s="62">
        <f>BDI!D22</f>
        <v>-1E-4</v>
      </c>
      <c r="K3" s="3"/>
      <c r="L3" s="3"/>
      <c r="M3" s="3"/>
      <c r="N3" s="3"/>
      <c r="O3" s="3"/>
      <c r="P3" s="3"/>
      <c r="Q3" s="3"/>
      <c r="R3" s="3"/>
      <c r="S3" s="3"/>
      <c r="T3" s="3"/>
      <c r="U3" s="3"/>
      <c r="V3" s="3"/>
      <c r="W3" s="3"/>
      <c r="X3" s="3"/>
      <c r="Y3" s="3"/>
      <c r="Z3" s="3"/>
    </row>
    <row r="4" spans="1:26">
      <c r="A4" s="3"/>
      <c r="B4" s="4" t="s">
        <v>8</v>
      </c>
      <c r="C4" s="4" t="s">
        <v>9</v>
      </c>
      <c r="D4" s="4" t="s">
        <v>10</v>
      </c>
      <c r="E4" s="4" t="s">
        <v>9</v>
      </c>
      <c r="F4" s="4" t="s">
        <v>9</v>
      </c>
      <c r="G4" s="4" t="s">
        <v>11</v>
      </c>
      <c r="H4" s="3" t="s">
        <v>1297</v>
      </c>
      <c r="I4" s="62">
        <f>BDI!E21</f>
        <v>0.1419</v>
      </c>
      <c r="J4" s="62">
        <f>BDI!E22</f>
        <v>0.14180000000000001</v>
      </c>
      <c r="K4" s="3"/>
      <c r="L4" s="3"/>
      <c r="M4" s="3"/>
      <c r="N4" s="3"/>
      <c r="O4" s="3"/>
      <c r="P4" s="3"/>
      <c r="Q4" s="3"/>
      <c r="R4" s="3"/>
      <c r="S4" s="3"/>
      <c r="T4" s="3"/>
      <c r="U4" s="3"/>
      <c r="V4" s="3"/>
      <c r="W4" s="3"/>
      <c r="X4" s="3"/>
      <c r="Y4" s="3"/>
      <c r="Z4" s="3"/>
    </row>
    <row r="5" spans="1:26">
      <c r="A5" s="3"/>
      <c r="B5" s="4" t="s">
        <v>12</v>
      </c>
      <c r="C5" s="4" t="s">
        <v>10</v>
      </c>
      <c r="D5" s="4" t="s">
        <v>13</v>
      </c>
      <c r="E5" s="4" t="s">
        <v>11</v>
      </c>
      <c r="F5" s="4" t="s">
        <v>11</v>
      </c>
      <c r="G5" s="3" t="s">
        <v>14</v>
      </c>
      <c r="H5" s="3" t="s">
        <v>1286</v>
      </c>
      <c r="I5" s="62">
        <f>BDI!F21</f>
        <v>0</v>
      </c>
      <c r="J5" s="62">
        <f>BDI!F22</f>
        <v>0</v>
      </c>
      <c r="K5" s="3"/>
      <c r="L5" s="3"/>
      <c r="M5" s="3"/>
      <c r="N5" s="3"/>
      <c r="O5" s="3"/>
      <c r="P5" s="3"/>
      <c r="Q5" s="3"/>
      <c r="R5" s="3"/>
      <c r="S5" s="3"/>
      <c r="T5" s="3"/>
      <c r="U5" s="3"/>
      <c r="V5" s="3"/>
      <c r="W5" s="3"/>
      <c r="X5" s="3"/>
      <c r="Y5" s="3"/>
      <c r="Z5" s="3"/>
    </row>
    <row r="6" spans="1:26">
      <c r="A6" s="3"/>
      <c r="B6" s="3"/>
      <c r="C6" s="4" t="s">
        <v>11</v>
      </c>
      <c r="D6" s="3" t="s">
        <v>1517</v>
      </c>
      <c r="E6" s="3" t="s">
        <v>2</v>
      </c>
      <c r="F6" s="3" t="s">
        <v>14</v>
      </c>
      <c r="G6" s="3" t="s">
        <v>15</v>
      </c>
      <c r="H6" s="3" t="s">
        <v>1295</v>
      </c>
      <c r="I6" s="62">
        <f>BDI!C43</f>
        <v>0.15379999999999999</v>
      </c>
      <c r="J6" s="62">
        <f>BDI!C43</f>
        <v>0.15379999999999999</v>
      </c>
      <c r="K6" s="3"/>
      <c r="L6" s="3"/>
      <c r="M6" s="3"/>
      <c r="N6" s="3"/>
      <c r="O6" s="3"/>
      <c r="P6" s="3"/>
      <c r="Q6" s="3"/>
      <c r="R6" s="3"/>
      <c r="S6" s="3"/>
      <c r="T6" s="3"/>
      <c r="U6" s="3"/>
      <c r="V6" s="3"/>
      <c r="W6" s="3"/>
      <c r="X6" s="3"/>
      <c r="Y6" s="3"/>
      <c r="Z6" s="3"/>
    </row>
    <row r="7" spans="1:26">
      <c r="A7" s="3"/>
      <c r="B7" s="3" t="s">
        <v>2048</v>
      </c>
      <c r="C7" s="4" t="s">
        <v>13</v>
      </c>
      <c r="D7" s="3" t="s">
        <v>91</v>
      </c>
      <c r="E7" s="3" t="s">
        <v>14</v>
      </c>
      <c r="F7" s="3" t="s">
        <v>15</v>
      </c>
      <c r="G7" s="3" t="s">
        <v>2</v>
      </c>
      <c r="H7" s="3" t="s">
        <v>1330</v>
      </c>
      <c r="I7" s="62">
        <f>BDI!E43</f>
        <v>0.19170000000000001</v>
      </c>
      <c r="J7" s="62">
        <f>BDI!E43</f>
        <v>0.19170000000000001</v>
      </c>
      <c r="K7" s="3"/>
      <c r="L7" s="3"/>
      <c r="M7" s="3"/>
      <c r="N7" s="3"/>
      <c r="O7" s="3"/>
      <c r="P7" s="3"/>
      <c r="Q7" s="3"/>
      <c r="R7" s="3"/>
      <c r="S7" s="3"/>
      <c r="T7" s="3"/>
      <c r="U7" s="3"/>
      <c r="V7" s="3"/>
      <c r="W7" s="3"/>
      <c r="X7" s="3"/>
      <c r="Y7" s="3"/>
      <c r="Z7" s="3"/>
    </row>
    <row r="8" spans="1:26">
      <c r="A8" s="3"/>
      <c r="B8" s="3" t="s">
        <v>2049</v>
      </c>
      <c r="C8" s="3" t="s">
        <v>14</v>
      </c>
      <c r="D8" s="3" t="s">
        <v>29</v>
      </c>
      <c r="E8" s="3" t="s">
        <v>15</v>
      </c>
      <c r="F8" s="3" t="s">
        <v>16</v>
      </c>
      <c r="G8" s="3" t="s">
        <v>16</v>
      </c>
      <c r="H8" s="3" t="s">
        <v>1292</v>
      </c>
      <c r="I8" s="3" t="s">
        <v>15</v>
      </c>
      <c r="J8" s="3" t="str">
        <f>I8</f>
        <v>-</v>
      </c>
      <c r="K8" s="3"/>
      <c r="L8" s="3"/>
      <c r="M8" s="3"/>
      <c r="N8" s="3"/>
      <c r="O8" s="3"/>
      <c r="P8" s="3"/>
      <c r="Q8" s="3"/>
      <c r="R8" s="3"/>
      <c r="S8" s="3"/>
      <c r="T8" s="3"/>
      <c r="U8" s="3"/>
      <c r="V8" s="3"/>
      <c r="W8" s="3"/>
      <c r="X8" s="3"/>
      <c r="Y8" s="3"/>
      <c r="Z8" s="3"/>
    </row>
    <row r="9" spans="1:26">
      <c r="A9" s="3"/>
      <c r="B9" s="3" t="s">
        <v>2050</v>
      </c>
      <c r="C9" s="3"/>
      <c r="D9" s="3" t="s">
        <v>30</v>
      </c>
      <c r="E9" s="3" t="s">
        <v>16</v>
      </c>
      <c r="F9" s="3" t="s">
        <v>13</v>
      </c>
      <c r="G9" s="3" t="s">
        <v>13</v>
      </c>
      <c r="H9" s="3" t="s">
        <v>1306</v>
      </c>
      <c r="J9" s="3"/>
      <c r="K9" s="3"/>
      <c r="L9" s="3"/>
      <c r="M9" s="3"/>
      <c r="N9" s="3"/>
      <c r="O9" s="3"/>
      <c r="P9" s="3"/>
      <c r="Q9" s="3"/>
      <c r="R9" s="3"/>
      <c r="S9" s="3"/>
      <c r="T9" s="3"/>
      <c r="U9" s="3"/>
      <c r="V9" s="3"/>
      <c r="W9" s="3"/>
      <c r="X9" s="3"/>
      <c r="Y9" s="3"/>
      <c r="Z9" s="3"/>
    </row>
    <row r="10" spans="1:26">
      <c r="A10" s="3"/>
      <c r="B10" s="3"/>
      <c r="C10" s="3" t="s">
        <v>2</v>
      </c>
      <c r="D10" s="3" t="s">
        <v>32</v>
      </c>
      <c r="E10" s="3" t="s">
        <v>13</v>
      </c>
      <c r="F10" s="3" t="s">
        <v>17</v>
      </c>
      <c r="G10" s="3" t="s">
        <v>17</v>
      </c>
      <c r="H10" s="3" t="s">
        <v>1302</v>
      </c>
      <c r="J10" s="3"/>
      <c r="K10" s="3"/>
      <c r="L10" s="3"/>
      <c r="M10" s="3"/>
      <c r="N10" s="3"/>
      <c r="O10" s="3"/>
      <c r="P10" s="3"/>
      <c r="Q10" s="3"/>
      <c r="R10" s="3"/>
      <c r="S10" s="3"/>
      <c r="T10" s="3"/>
      <c r="U10" s="3"/>
      <c r="V10" s="3"/>
      <c r="W10" s="3"/>
      <c r="X10" s="3"/>
      <c r="Y10" s="3"/>
      <c r="Z10" s="3"/>
    </row>
    <row r="11" spans="1:26">
      <c r="A11" s="3"/>
      <c r="B11" s="3" t="s">
        <v>2047</v>
      </c>
      <c r="C11" s="3"/>
      <c r="D11" s="3" t="s">
        <v>34</v>
      </c>
      <c r="E11" s="3" t="s">
        <v>17</v>
      </c>
      <c r="F11" s="3" t="s">
        <v>18</v>
      </c>
      <c r="G11" s="3" t="s">
        <v>18</v>
      </c>
      <c r="H11" s="3" t="s">
        <v>1479</v>
      </c>
      <c r="J11" s="3"/>
      <c r="K11" s="3"/>
      <c r="L11" s="3"/>
      <c r="M11" s="3"/>
      <c r="N11" s="3"/>
      <c r="O11" s="3"/>
      <c r="P11" s="3"/>
      <c r="Q11" s="3"/>
      <c r="R11" s="3"/>
      <c r="S11" s="3"/>
      <c r="T11" s="3"/>
      <c r="U11" s="3"/>
      <c r="V11" s="3"/>
      <c r="W11" s="3"/>
      <c r="X11" s="3"/>
      <c r="Y11" s="3"/>
      <c r="Z11" s="3"/>
    </row>
    <row r="12" spans="1:26">
      <c r="A12" s="3"/>
      <c r="B12" s="129" t="s">
        <v>19</v>
      </c>
      <c r="C12" s="3"/>
      <c r="D12" s="3" t="s">
        <v>35</v>
      </c>
      <c r="E12" s="3" t="s">
        <v>18</v>
      </c>
      <c r="F12" s="3" t="s">
        <v>20</v>
      </c>
      <c r="G12" s="3" t="s">
        <v>20</v>
      </c>
      <c r="H12" s="3" t="s">
        <v>1315</v>
      </c>
      <c r="J12" s="3"/>
      <c r="K12" s="3"/>
      <c r="L12" s="3"/>
      <c r="M12" s="3"/>
      <c r="N12" s="3"/>
      <c r="O12" s="3"/>
      <c r="P12" s="3"/>
      <c r="Q12" s="3"/>
      <c r="R12" s="3"/>
      <c r="S12" s="3"/>
      <c r="T12" s="3"/>
      <c r="U12" s="3"/>
      <c r="V12" s="3"/>
      <c r="W12" s="3"/>
      <c r="X12" s="3"/>
      <c r="Y12" s="3"/>
      <c r="Z12" s="3"/>
    </row>
    <row r="13" spans="1:26">
      <c r="A13" s="3"/>
      <c r="B13" s="129" t="s">
        <v>21</v>
      </c>
      <c r="C13" s="3"/>
      <c r="D13" s="3" t="s">
        <v>36</v>
      </c>
      <c r="E13" s="3" t="s">
        <v>20</v>
      </c>
      <c r="F13" s="3" t="s">
        <v>22</v>
      </c>
      <c r="G13" s="3" t="s">
        <v>22</v>
      </c>
      <c r="H13" s="3" t="s">
        <v>1314</v>
      </c>
      <c r="J13" s="3"/>
      <c r="K13" s="3"/>
      <c r="L13" s="3"/>
      <c r="M13" s="3"/>
      <c r="N13" s="3"/>
      <c r="O13" s="3"/>
      <c r="P13" s="3"/>
      <c r="Q13" s="3"/>
      <c r="R13" s="3"/>
      <c r="S13" s="3"/>
      <c r="T13" s="3"/>
      <c r="U13" s="3"/>
      <c r="V13" s="3"/>
      <c r="W13" s="3"/>
      <c r="X13" s="3"/>
      <c r="Y13" s="3"/>
      <c r="Z13" s="3"/>
    </row>
    <row r="14" spans="1:26">
      <c r="A14" s="3"/>
      <c r="B14" s="3" t="s">
        <v>2046</v>
      </c>
      <c r="C14" s="3"/>
      <c r="D14" s="3" t="s">
        <v>15</v>
      </c>
      <c r="E14" s="3" t="s">
        <v>22</v>
      </c>
      <c r="F14" s="3" t="s">
        <v>23</v>
      </c>
      <c r="G14" s="3" t="s">
        <v>23</v>
      </c>
      <c r="H14" s="3" t="s">
        <v>1289</v>
      </c>
      <c r="J14" s="3"/>
      <c r="K14" s="3"/>
      <c r="L14" s="3"/>
      <c r="M14" s="3"/>
      <c r="N14" s="3"/>
      <c r="O14" s="3"/>
      <c r="P14" s="3"/>
      <c r="Q14" s="3"/>
      <c r="R14" s="3"/>
      <c r="S14" s="3"/>
      <c r="T14" s="3"/>
      <c r="U14" s="3"/>
      <c r="V14" s="3"/>
      <c r="W14" s="3"/>
      <c r="X14" s="3"/>
      <c r="Y14" s="3"/>
      <c r="Z14" s="3"/>
    </row>
    <row r="15" spans="1:26">
      <c r="A15" s="3"/>
      <c r="B15" s="3"/>
      <c r="C15" s="3"/>
      <c r="D15" s="3"/>
      <c r="E15" s="3" t="s">
        <v>23</v>
      </c>
      <c r="F15" s="3" t="s">
        <v>24</v>
      </c>
      <c r="G15" s="3" t="s">
        <v>24</v>
      </c>
      <c r="H15" s="3" t="s">
        <v>1420</v>
      </c>
      <c r="I15" s="3"/>
      <c r="J15" s="3"/>
      <c r="K15" s="3"/>
      <c r="L15" s="3"/>
      <c r="M15" s="3"/>
      <c r="N15" s="3"/>
      <c r="O15" s="3"/>
      <c r="P15" s="3"/>
      <c r="Q15" s="3"/>
      <c r="R15" s="3"/>
      <c r="S15" s="3"/>
      <c r="T15" s="3"/>
      <c r="U15" s="3"/>
      <c r="V15" s="3"/>
      <c r="W15" s="3"/>
      <c r="X15" s="3"/>
      <c r="Y15" s="3"/>
      <c r="Z15" s="3"/>
    </row>
    <row r="16" spans="1:26">
      <c r="A16" s="3"/>
      <c r="B16" s="3" t="s">
        <v>25</v>
      </c>
      <c r="C16" s="3"/>
      <c r="D16" s="3"/>
      <c r="E16" s="3" t="s">
        <v>24</v>
      </c>
      <c r="F16" s="3" t="s">
        <v>26</v>
      </c>
      <c r="G16" s="3" t="s">
        <v>26</v>
      </c>
      <c r="H16" s="3" t="s">
        <v>1421</v>
      </c>
      <c r="I16" s="3"/>
      <c r="J16" s="3"/>
      <c r="K16" s="3"/>
      <c r="L16" s="3"/>
      <c r="M16" s="3"/>
      <c r="N16" s="3"/>
      <c r="O16" s="3"/>
      <c r="P16" s="3"/>
      <c r="Q16" s="3"/>
      <c r="R16" s="3"/>
      <c r="S16" s="3"/>
      <c r="T16" s="3"/>
      <c r="U16" s="3"/>
      <c r="V16" s="3"/>
      <c r="W16" s="3"/>
      <c r="X16" s="3"/>
      <c r="Y16" s="3"/>
      <c r="Z16" s="3"/>
    </row>
    <row r="17" spans="1:26">
      <c r="A17" s="3"/>
      <c r="B17" s="3" t="s">
        <v>27</v>
      </c>
      <c r="C17" s="3"/>
      <c r="D17" s="3"/>
      <c r="E17" s="3" t="s">
        <v>26</v>
      </c>
      <c r="F17" s="3" t="s">
        <v>28</v>
      </c>
      <c r="G17" s="3" t="s">
        <v>28</v>
      </c>
      <c r="H17" s="3" t="s">
        <v>1422</v>
      </c>
      <c r="I17" s="3"/>
      <c r="J17" s="3"/>
      <c r="K17" s="3"/>
      <c r="L17" s="3"/>
      <c r="M17" s="3"/>
      <c r="N17" s="3"/>
      <c r="O17" s="3"/>
      <c r="P17" s="3"/>
      <c r="Q17" s="3"/>
      <c r="R17" s="3"/>
      <c r="S17" s="3"/>
      <c r="T17" s="3"/>
      <c r="U17" s="3"/>
      <c r="V17" s="3"/>
      <c r="W17" s="3"/>
      <c r="X17" s="3"/>
      <c r="Y17" s="3"/>
      <c r="Z17" s="3"/>
    </row>
    <row r="18" spans="1:26">
      <c r="A18" s="3"/>
      <c r="B18" s="3"/>
      <c r="C18" s="3"/>
      <c r="D18" s="3"/>
      <c r="E18" s="3" t="s">
        <v>28</v>
      </c>
      <c r="F18" s="3" t="s">
        <v>29</v>
      </c>
      <c r="G18" s="3" t="s">
        <v>29</v>
      </c>
      <c r="H18" s="3" t="s">
        <v>1423</v>
      </c>
      <c r="I18" s="3"/>
      <c r="J18" s="3"/>
      <c r="K18" s="3"/>
      <c r="L18" s="3"/>
      <c r="M18" s="3"/>
      <c r="N18" s="3"/>
      <c r="O18" s="3"/>
      <c r="P18" s="3"/>
      <c r="Q18" s="3"/>
      <c r="R18" s="3"/>
      <c r="S18" s="3"/>
      <c r="T18" s="3"/>
      <c r="U18" s="3"/>
      <c r="V18" s="3"/>
      <c r="W18" s="3"/>
      <c r="X18" s="3"/>
      <c r="Y18" s="3"/>
      <c r="Z18" s="3"/>
    </row>
    <row r="19" spans="1:26">
      <c r="A19" s="3"/>
      <c r="B19" s="3"/>
      <c r="C19" s="3"/>
      <c r="D19" s="3"/>
      <c r="E19" s="3" t="s">
        <v>29</v>
      </c>
      <c r="F19" s="3" t="s">
        <v>30</v>
      </c>
      <c r="G19" s="3" t="s">
        <v>30</v>
      </c>
      <c r="H19" s="3" t="s">
        <v>1424</v>
      </c>
      <c r="I19" s="3"/>
      <c r="J19" s="3"/>
      <c r="K19" s="3"/>
      <c r="L19" s="3"/>
      <c r="M19" s="3"/>
      <c r="N19" s="3"/>
      <c r="O19" s="3"/>
      <c r="P19" s="3"/>
      <c r="Q19" s="3"/>
      <c r="R19" s="3"/>
      <c r="S19" s="3"/>
      <c r="T19" s="3"/>
      <c r="U19" s="3"/>
      <c r="V19" s="3"/>
      <c r="W19" s="3"/>
      <c r="X19" s="3"/>
      <c r="Y19" s="3"/>
      <c r="Z19" s="3"/>
    </row>
    <row r="20" spans="1:26">
      <c r="A20" s="3"/>
      <c r="B20" s="3" t="s">
        <v>31</v>
      </c>
      <c r="C20" s="3"/>
      <c r="D20" s="3"/>
      <c r="E20" s="3" t="s">
        <v>30</v>
      </c>
      <c r="F20" s="3" t="s">
        <v>32</v>
      </c>
      <c r="G20" s="3" t="s">
        <v>32</v>
      </c>
      <c r="H20" s="3" t="s">
        <v>1425</v>
      </c>
      <c r="I20" s="3"/>
      <c r="J20" s="3"/>
      <c r="K20" s="3"/>
      <c r="L20" s="3"/>
      <c r="M20" s="3"/>
      <c r="N20" s="3"/>
      <c r="O20" s="3"/>
      <c r="P20" s="3"/>
      <c r="Q20" s="3"/>
      <c r="R20" s="3"/>
      <c r="S20" s="3"/>
      <c r="T20" s="3"/>
      <c r="U20" s="3"/>
      <c r="V20" s="3"/>
      <c r="W20" s="3"/>
      <c r="X20" s="3"/>
      <c r="Y20" s="3"/>
      <c r="Z20" s="3"/>
    </row>
    <row r="21" spans="1:26" ht="15.75" customHeight="1">
      <c r="A21" s="3"/>
      <c r="B21" s="3" t="s">
        <v>33</v>
      </c>
      <c r="C21" s="3"/>
      <c r="D21" s="3"/>
      <c r="E21" s="3" t="s">
        <v>32</v>
      </c>
      <c r="F21" s="3" t="s">
        <v>34</v>
      </c>
      <c r="G21" s="3" t="s">
        <v>34</v>
      </c>
      <c r="H21" s="3" t="s">
        <v>1426</v>
      </c>
      <c r="I21" s="3"/>
      <c r="J21" s="3"/>
      <c r="K21" s="3"/>
      <c r="L21" s="3"/>
      <c r="M21" s="3"/>
      <c r="N21" s="3"/>
      <c r="O21" s="3"/>
      <c r="P21" s="3"/>
      <c r="Q21" s="3"/>
      <c r="R21" s="3"/>
      <c r="S21" s="3"/>
      <c r="T21" s="3"/>
      <c r="U21" s="3"/>
      <c r="V21" s="3"/>
      <c r="W21" s="3"/>
      <c r="X21" s="3"/>
      <c r="Y21" s="3"/>
      <c r="Z21" s="3"/>
    </row>
    <row r="22" spans="1:26" ht="15.75" customHeight="1">
      <c r="A22" s="3"/>
      <c r="B22" s="3"/>
      <c r="C22" s="3"/>
      <c r="D22" s="3"/>
      <c r="E22" s="3" t="s">
        <v>34</v>
      </c>
      <c r="F22" s="3" t="s">
        <v>35</v>
      </c>
      <c r="G22" s="3" t="s">
        <v>35</v>
      </c>
      <c r="H22" s="3" t="s">
        <v>1427</v>
      </c>
      <c r="I22" s="3"/>
      <c r="J22" s="3"/>
      <c r="K22" s="3"/>
      <c r="L22" s="3"/>
      <c r="M22" s="3"/>
      <c r="N22" s="3"/>
      <c r="O22" s="3"/>
      <c r="P22" s="3"/>
      <c r="Q22" s="3"/>
      <c r="R22" s="3"/>
      <c r="S22" s="3"/>
      <c r="T22" s="3"/>
      <c r="U22" s="3"/>
      <c r="V22" s="3"/>
      <c r="W22" s="3"/>
      <c r="X22" s="3"/>
      <c r="Y22" s="3"/>
      <c r="Z22" s="3"/>
    </row>
    <row r="23" spans="1:26" ht="15.75" customHeight="1">
      <c r="A23" s="3"/>
      <c r="B23" s="3"/>
      <c r="C23" s="3"/>
      <c r="D23" s="3"/>
      <c r="E23" s="3" t="s">
        <v>35</v>
      </c>
      <c r="F23" s="3" t="s">
        <v>36</v>
      </c>
      <c r="G23" s="3" t="s">
        <v>36</v>
      </c>
      <c r="H23" s="3" t="s">
        <v>1428</v>
      </c>
      <c r="I23" s="3"/>
      <c r="J23" s="3"/>
      <c r="K23" s="3"/>
      <c r="L23" s="3"/>
      <c r="M23" s="3"/>
      <c r="N23" s="3"/>
      <c r="O23" s="3"/>
      <c r="P23" s="3"/>
      <c r="Q23" s="3"/>
      <c r="R23" s="3"/>
      <c r="S23" s="3"/>
      <c r="T23" s="3"/>
      <c r="U23" s="3"/>
      <c r="V23" s="3"/>
      <c r="W23" s="3"/>
      <c r="X23" s="3"/>
      <c r="Y23" s="3"/>
      <c r="Z23" s="3"/>
    </row>
    <row r="24" spans="1:26" ht="15.75" customHeight="1">
      <c r="A24" s="3"/>
      <c r="B24" s="3"/>
      <c r="C24" s="3"/>
      <c r="D24" s="3"/>
      <c r="E24" s="3" t="s">
        <v>36</v>
      </c>
      <c r="F24" s="3" t="str">
        <f t="shared" ref="F24:F25" si="0">E25</f>
        <v>COMPOSICAO_PROPRIA</v>
      </c>
      <c r="G24" s="3" t="str">
        <f t="shared" ref="G24:G25" si="1">E25</f>
        <v>COMPOSICAO_PROPRIA</v>
      </c>
      <c r="H24" s="3" t="s">
        <v>1429</v>
      </c>
      <c r="I24" s="3"/>
      <c r="J24" s="3"/>
      <c r="K24" s="3"/>
      <c r="L24" s="3"/>
      <c r="M24" s="3"/>
      <c r="N24" s="3"/>
      <c r="O24" s="3"/>
      <c r="P24" s="3"/>
      <c r="Q24" s="3"/>
      <c r="R24" s="3"/>
      <c r="S24" s="3"/>
      <c r="T24" s="3"/>
      <c r="U24" s="3"/>
      <c r="V24" s="3"/>
      <c r="W24" s="3"/>
      <c r="X24" s="3"/>
      <c r="Y24" s="3"/>
      <c r="Z24" s="3"/>
    </row>
    <row r="25" spans="1:26" ht="15.75" customHeight="1">
      <c r="A25" s="3"/>
      <c r="B25" s="3"/>
      <c r="C25" s="3"/>
      <c r="D25" s="3"/>
      <c r="E25" s="3" t="s">
        <v>1523</v>
      </c>
      <c r="F25" s="3" t="str">
        <f t="shared" si="0"/>
        <v>SICFER</v>
      </c>
      <c r="G25" s="3" t="str">
        <f t="shared" si="1"/>
        <v>SICFER</v>
      </c>
      <c r="H25" s="3" t="s">
        <v>1430</v>
      </c>
      <c r="I25" s="3"/>
      <c r="J25" s="3"/>
      <c r="K25" s="3"/>
      <c r="L25" s="3"/>
      <c r="M25" s="3"/>
      <c r="N25" s="3"/>
      <c r="O25" s="3"/>
      <c r="P25" s="3"/>
      <c r="Q25" s="3"/>
      <c r="R25" s="3"/>
      <c r="S25" s="3"/>
      <c r="T25" s="3"/>
      <c r="U25" s="3"/>
      <c r="V25" s="3"/>
      <c r="W25" s="3"/>
      <c r="X25" s="3"/>
      <c r="Y25" s="3"/>
      <c r="Z25" s="3"/>
    </row>
    <row r="26" spans="1:26" ht="15.75" customHeight="1">
      <c r="A26" s="3"/>
      <c r="B26" s="3"/>
      <c r="C26" s="3"/>
      <c r="D26" s="3"/>
      <c r="E26" s="3" t="s">
        <v>1527</v>
      </c>
      <c r="F26" s="3"/>
      <c r="G26" s="3"/>
      <c r="H26" s="3" t="s">
        <v>1431</v>
      </c>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t="s">
        <v>1432</v>
      </c>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t="s">
        <v>1433</v>
      </c>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t="s">
        <v>1434</v>
      </c>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t="s">
        <v>1435</v>
      </c>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t="s">
        <v>1436</v>
      </c>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t="s">
        <v>1298</v>
      </c>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t="s">
        <v>1437</v>
      </c>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t="s">
        <v>1288</v>
      </c>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t="s">
        <v>1287</v>
      </c>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t="s">
        <v>1438</v>
      </c>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t="s">
        <v>1296</v>
      </c>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t="s">
        <v>1439</v>
      </c>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t="s">
        <v>1440</v>
      </c>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t="s">
        <v>1441</v>
      </c>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t="s">
        <v>1442</v>
      </c>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t="s">
        <v>1443</v>
      </c>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t="s">
        <v>1327</v>
      </c>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t="s">
        <v>1444</v>
      </c>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t="s">
        <v>1445</v>
      </c>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t="s">
        <v>1446</v>
      </c>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t="s">
        <v>1447</v>
      </c>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t="s">
        <v>1448</v>
      </c>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t="s">
        <v>1449</v>
      </c>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t="s">
        <v>1450</v>
      </c>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t="s">
        <v>1451</v>
      </c>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t="s">
        <v>1452</v>
      </c>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t="s">
        <v>1453</v>
      </c>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t="s">
        <v>1454</v>
      </c>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t="s">
        <v>1455</v>
      </c>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t="s">
        <v>1456</v>
      </c>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t="s">
        <v>1334</v>
      </c>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t="s">
        <v>1457</v>
      </c>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t="s">
        <v>1458</v>
      </c>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t="s">
        <v>1459</v>
      </c>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t="s">
        <v>1460</v>
      </c>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t="s">
        <v>1461</v>
      </c>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t="s">
        <v>1462</v>
      </c>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t="s">
        <v>1463</v>
      </c>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t="s">
        <v>1333</v>
      </c>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t="s">
        <v>1304</v>
      </c>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t="s">
        <v>1464</v>
      </c>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t="s">
        <v>1291</v>
      </c>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t="s">
        <v>1465</v>
      </c>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t="s">
        <v>1466</v>
      </c>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t="s">
        <v>1467</v>
      </c>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t="s">
        <v>1331</v>
      </c>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t="s">
        <v>1468</v>
      </c>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t="s">
        <v>1469</v>
      </c>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t="s">
        <v>1470</v>
      </c>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t="s">
        <v>1471</v>
      </c>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t="s">
        <v>1472</v>
      </c>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t="s">
        <v>1473</v>
      </c>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t="s">
        <v>1474</v>
      </c>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t="s">
        <v>1475</v>
      </c>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t="s">
        <v>1300</v>
      </c>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t="s">
        <v>1476</v>
      </c>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t="s">
        <v>1477</v>
      </c>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t="s">
        <v>1478</v>
      </c>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t="s">
        <v>1480</v>
      </c>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t="s">
        <v>1481</v>
      </c>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t="s">
        <v>1482</v>
      </c>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t="s">
        <v>1299</v>
      </c>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t="s">
        <v>1483</v>
      </c>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t="s">
        <v>1484</v>
      </c>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t="s">
        <v>1485</v>
      </c>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t="s">
        <v>1486</v>
      </c>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t="s">
        <v>1487</v>
      </c>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t="s">
        <v>1488</v>
      </c>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t="s">
        <v>1489</v>
      </c>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t="s">
        <v>1490</v>
      </c>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t="s">
        <v>1491</v>
      </c>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t="s">
        <v>1492</v>
      </c>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t="s">
        <v>1493</v>
      </c>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t="s">
        <v>1494</v>
      </c>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t="s">
        <v>1335</v>
      </c>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t="s">
        <v>1495</v>
      </c>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t="s">
        <v>1496</v>
      </c>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t="s">
        <v>1497</v>
      </c>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t="s">
        <v>1498</v>
      </c>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t="s">
        <v>1499</v>
      </c>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t="s">
        <v>1500</v>
      </c>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t="s">
        <v>1501</v>
      </c>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t="s">
        <v>1502</v>
      </c>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t="s">
        <v>1503</v>
      </c>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t="s">
        <v>1504</v>
      </c>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t="s">
        <v>1505</v>
      </c>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t="s">
        <v>1506</v>
      </c>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t="s">
        <v>1507</v>
      </c>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t="s">
        <v>1508</v>
      </c>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t="s">
        <v>1509</v>
      </c>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t="s">
        <v>1529</v>
      </c>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t="s">
        <v>1510</v>
      </c>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t="s">
        <v>1511</v>
      </c>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t="s">
        <v>1512</v>
      </c>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t="s">
        <v>1316</v>
      </c>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t="s">
        <v>1317</v>
      </c>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t="s">
        <v>1318</v>
      </c>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t="s">
        <v>1319</v>
      </c>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HJVqT019C7kGW+XHYLLVyhWinKv0pltae++8noQvyLNOFpFYuOwq1/U+VBrrmpTH8+AjvmaNwIBXJcwFGxf/uw==" saltValue="s3Vd+S1McRFvFHQ99hmt9g==" spinCount="100000" sheet="1" objects="1" scenarios="1" formatCells="0" formatColumns="0" formatRows="0"/>
  <pageMargins left="0.511811024" right="0.511811024" top="0.78740157499999996" bottom="0.78740157499999996"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BE1701"/>
  <sheetViews>
    <sheetView topLeftCell="D2" workbookViewId="0">
      <selection activeCell="J11" sqref="J11"/>
    </sheetView>
  </sheetViews>
  <sheetFormatPr defaultColWidth="12.625" defaultRowHeight="15" customHeight="1"/>
  <cols>
    <col min="1" max="1" width="2.375" hidden="1" customWidth="1"/>
    <col min="2" max="2" width="8.875" hidden="1" customWidth="1"/>
    <col min="3" max="3" width="2.375" hidden="1" customWidth="1"/>
    <col min="4" max="4" width="5.5" customWidth="1"/>
    <col min="5" max="5" width="8.25" customWidth="1"/>
    <col min="6" max="6" width="8.5" customWidth="1"/>
    <col min="7" max="7" width="53.375" customWidth="1"/>
    <col min="8" max="8" width="6.125" customWidth="1"/>
    <col min="9" max="12" width="7.625" customWidth="1"/>
    <col min="13" max="13" width="9.375" customWidth="1"/>
    <col min="14" max="14" width="7.125" customWidth="1"/>
    <col min="15" max="15" width="9.375" customWidth="1"/>
    <col min="16" max="18" width="8.625" customWidth="1"/>
    <col min="19" max="19" width="11.5" customWidth="1"/>
    <col min="20" max="20" width="21.375" style="528" customWidth="1"/>
    <col min="21" max="23" width="7.625" style="277" hidden="1" customWidth="1"/>
    <col min="24" max="24" width="5.5" style="528" hidden="1" customWidth="1"/>
    <col min="25" max="25" width="8.25" style="528" hidden="1" customWidth="1"/>
    <col min="26" max="26" width="8.5" style="540" hidden="1" customWidth="1"/>
    <col min="27" max="27" width="53.375" style="540" hidden="1" customWidth="1"/>
    <col min="28" max="28" width="6.125" style="540" hidden="1" customWidth="1"/>
    <col min="29" max="29" width="7.625" style="540" hidden="1" customWidth="1"/>
    <col min="30" max="30" width="7.125" style="540" hidden="1" customWidth="1"/>
    <col min="31" max="31" width="7.625" style="540" hidden="1" customWidth="1"/>
    <col min="32" max="32" width="7.125" hidden="1" customWidth="1"/>
    <col min="33" max="33" width="9.375" hidden="1" customWidth="1"/>
    <col min="34" max="34" width="7.125" hidden="1" customWidth="1"/>
    <col min="35" max="35" width="9.375" hidden="1" customWidth="1"/>
    <col min="36" max="38" width="8.625" hidden="1" customWidth="1"/>
    <col min="39" max="39" width="11.5" hidden="1" customWidth="1"/>
    <col min="40" max="56" width="6.625" style="641" hidden="1" customWidth="1"/>
    <col min="57" max="57" width="6.625" customWidth="1"/>
  </cols>
  <sheetData>
    <row r="1" spans="1:57" ht="55.5" customHeight="1">
      <c r="A1" s="6"/>
      <c r="B1" s="7" t="s">
        <v>37</v>
      </c>
      <c r="C1" s="8"/>
      <c r="D1" s="946" t="s">
        <v>38</v>
      </c>
      <c r="E1" s="947"/>
      <c r="F1" s="947"/>
      <c r="G1" s="947"/>
      <c r="H1" s="947"/>
      <c r="I1" s="947"/>
      <c r="J1" s="947"/>
      <c r="K1" s="947"/>
      <c r="L1" s="947"/>
      <c r="M1" s="947"/>
      <c r="N1" s="947"/>
      <c r="O1" s="947"/>
      <c r="P1" s="947"/>
      <c r="Q1" s="947"/>
      <c r="R1" s="947"/>
      <c r="S1" s="596"/>
      <c r="T1" s="319"/>
      <c r="U1" s="299"/>
      <c r="V1" s="299"/>
      <c r="W1" s="299"/>
      <c r="X1" s="319"/>
      <c r="Y1" s="319"/>
      <c r="Z1" s="319"/>
      <c r="AA1" s="319"/>
      <c r="AB1" s="531"/>
    </row>
    <row r="2" spans="1:57" ht="28.5" customHeight="1">
      <c r="A2" s="11"/>
      <c r="B2" s="12"/>
      <c r="C2" s="13"/>
      <c r="D2" s="939" t="str">
        <f>Dados!C50</f>
        <v>Secretaria Municipal de Saúde</v>
      </c>
      <c r="E2" s="940"/>
      <c r="F2" s="940"/>
      <c r="G2" s="940"/>
      <c r="H2" s="940"/>
      <c r="I2" s="940"/>
      <c r="J2" s="940"/>
      <c r="K2" s="940"/>
      <c r="L2" s="940"/>
      <c r="M2" s="940"/>
      <c r="N2" s="940"/>
      <c r="O2" s="940"/>
      <c r="P2" s="940"/>
      <c r="Q2" s="940"/>
      <c r="R2" s="940"/>
      <c r="S2" s="941"/>
      <c r="T2" s="319"/>
      <c r="U2" s="299"/>
      <c r="V2" s="299"/>
      <c r="W2" s="299"/>
      <c r="X2" s="319"/>
      <c r="Y2" s="319"/>
      <c r="Z2" s="319"/>
      <c r="AA2" s="319"/>
      <c r="AB2" s="531"/>
    </row>
    <row r="3" spans="1:57" ht="12.75" customHeight="1">
      <c r="A3" s="11"/>
      <c r="B3" s="14"/>
      <c r="C3" s="13"/>
      <c r="D3" s="942" t="s">
        <v>39</v>
      </c>
      <c r="E3" s="895"/>
      <c r="F3" s="895"/>
      <c r="G3" s="895"/>
      <c r="H3" s="895"/>
      <c r="I3" s="895"/>
      <c r="J3" s="895"/>
      <c r="K3" s="895"/>
      <c r="L3" s="895"/>
      <c r="M3" s="895"/>
      <c r="N3" s="895"/>
      <c r="O3" s="895"/>
      <c r="P3" s="895"/>
      <c r="Q3" s="895"/>
      <c r="R3" s="895"/>
      <c r="S3" s="896"/>
      <c r="T3" s="319"/>
      <c r="U3" s="299"/>
      <c r="V3" s="299"/>
      <c r="W3" s="299"/>
      <c r="X3" s="319"/>
      <c r="Y3" s="319"/>
      <c r="Z3" s="319"/>
      <c r="AA3" s="319"/>
      <c r="AB3" s="531"/>
    </row>
    <row r="4" spans="1:57" ht="21.75" customHeight="1">
      <c r="A4" s="11"/>
      <c r="B4" s="14"/>
      <c r="C4" s="13"/>
      <c r="D4" s="643"/>
      <c r="E4" s="644" t="s">
        <v>82</v>
      </c>
      <c r="F4" s="948" t="str">
        <f>Dados!C4</f>
        <v>22.0.000067229-0</v>
      </c>
      <c r="G4" s="948"/>
      <c r="H4" s="948"/>
      <c r="I4" s="948"/>
      <c r="J4" s="948"/>
      <c r="K4" s="948"/>
      <c r="L4" s="948"/>
      <c r="M4" s="645" t="s">
        <v>40</v>
      </c>
      <c r="N4" s="949" t="str">
        <f>IF(Dados!C42=0,"",Dados!C42)</f>
        <v/>
      </c>
      <c r="O4" s="949" t="str">
        <f>IF(Dados!D38=0,"",Dados!D38)</f>
        <v/>
      </c>
      <c r="P4" s="646"/>
      <c r="Q4" s="646"/>
      <c r="R4" s="644" t="str">
        <f>CONCATENATE("TABELA ",Encargos!F8)</f>
        <v>TABELA SEM DESONERAÇÃO</v>
      </c>
      <c r="S4" s="647"/>
      <c r="T4" s="319"/>
      <c r="U4" s="299"/>
      <c r="V4" s="299"/>
      <c r="W4" s="299"/>
      <c r="X4" s="319"/>
      <c r="Y4" s="319"/>
      <c r="Z4" s="319"/>
      <c r="AA4" s="319"/>
      <c r="AB4" s="531"/>
    </row>
    <row r="5" spans="1:57" ht="30" customHeight="1">
      <c r="A5" s="11"/>
      <c r="B5" s="14"/>
      <c r="C5" s="13"/>
      <c r="D5" s="943" t="s">
        <v>83</v>
      </c>
      <c r="E5" s="944"/>
      <c r="F5" s="945" t="str">
        <f>Dados!C5</f>
        <v>Projeto Executivo de SPDA</v>
      </c>
      <c r="G5" s="945"/>
      <c r="H5" s="945"/>
      <c r="I5" s="945"/>
      <c r="J5" s="945"/>
      <c r="K5" s="945"/>
      <c r="L5" s="945"/>
      <c r="M5" s="648" t="s">
        <v>2051</v>
      </c>
      <c r="N5" s="649">
        <f>Dados!C43</f>
        <v>44652</v>
      </c>
      <c r="O5" s="650"/>
      <c r="P5" s="650"/>
      <c r="Q5" s="650"/>
      <c r="R5" s="650" t="s">
        <v>170</v>
      </c>
      <c r="S5" s="651">
        <f>Encargos!F44</f>
        <v>1.1122000000000001</v>
      </c>
      <c r="T5" s="319"/>
      <c r="U5" s="299"/>
      <c r="V5" s="299"/>
      <c r="W5" s="299"/>
      <c r="X5" s="319"/>
      <c r="Y5" s="319"/>
      <c r="Z5" s="319"/>
      <c r="AA5" s="319"/>
      <c r="AB5" s="531"/>
    </row>
    <row r="6" spans="1:57" ht="30" customHeight="1">
      <c r="A6" s="15"/>
      <c r="B6" s="16"/>
      <c r="C6" s="17"/>
      <c r="D6" s="933" t="s">
        <v>41</v>
      </c>
      <c r="E6" s="934"/>
      <c r="F6" s="925" t="str">
        <f>Dados!C6</f>
        <v>Hospital de Pronto Socorro</v>
      </c>
      <c r="G6" s="925"/>
      <c r="H6" s="925"/>
      <c r="I6" s="925"/>
      <c r="J6" s="925"/>
      <c r="K6" s="925"/>
      <c r="L6" s="925"/>
      <c r="M6" s="652" t="s">
        <v>2052</v>
      </c>
      <c r="N6" s="653" t="str">
        <f>IF(Dados!C40=0,"",Dados!C40)</f>
        <v/>
      </c>
      <c r="O6" s="654"/>
      <c r="P6" s="654"/>
      <c r="Q6" s="654"/>
      <c r="R6" s="654" t="s">
        <v>171</v>
      </c>
      <c r="S6" s="655">
        <f>Encargos!G44</f>
        <v>0.69189999999999996</v>
      </c>
      <c r="T6" s="319"/>
      <c r="U6" s="299"/>
      <c r="V6" s="299"/>
      <c r="W6" s="299"/>
      <c r="X6" s="319"/>
      <c r="Y6" s="319"/>
      <c r="Z6" s="319"/>
      <c r="AA6" s="319"/>
      <c r="AB6" s="531"/>
    </row>
    <row r="7" spans="1:57" ht="18.75" customHeight="1">
      <c r="A7" s="13"/>
      <c r="B7" s="14"/>
      <c r="C7" s="13"/>
      <c r="D7" s="935" t="s">
        <v>42</v>
      </c>
      <c r="E7" s="935" t="s">
        <v>43</v>
      </c>
      <c r="F7" s="935" t="s">
        <v>44</v>
      </c>
      <c r="G7" s="951" t="s">
        <v>45</v>
      </c>
      <c r="H7" s="951" t="s">
        <v>46</v>
      </c>
      <c r="I7" s="938" t="s">
        <v>47</v>
      </c>
      <c r="J7" s="936" t="s">
        <v>48</v>
      </c>
      <c r="K7" s="877"/>
      <c r="L7" s="877"/>
      <c r="M7" s="870"/>
      <c r="N7" s="937" t="s">
        <v>49</v>
      </c>
      <c r="O7" s="938" t="s">
        <v>50</v>
      </c>
      <c r="P7" s="950" t="s">
        <v>51</v>
      </c>
      <c r="Q7" s="877"/>
      <c r="R7" s="877"/>
      <c r="S7" s="870"/>
      <c r="T7" s="319"/>
      <c r="U7" s="299"/>
      <c r="V7" s="299"/>
      <c r="W7" s="299"/>
      <c r="X7" s="953"/>
      <c r="Y7" s="928"/>
      <c r="Z7" s="929"/>
      <c r="AA7" s="319"/>
      <c r="AB7" s="531"/>
    </row>
    <row r="8" spans="1:57" ht="25.5" customHeight="1">
      <c r="A8" s="18"/>
      <c r="B8" s="12"/>
      <c r="C8" s="18"/>
      <c r="D8" s="888"/>
      <c r="E8" s="888"/>
      <c r="F8" s="888"/>
      <c r="G8" s="888"/>
      <c r="H8" s="888"/>
      <c r="I8" s="888"/>
      <c r="J8" s="656" t="s">
        <v>52</v>
      </c>
      <c r="K8" s="656" t="s">
        <v>53</v>
      </c>
      <c r="L8" s="656" t="s">
        <v>54</v>
      </c>
      <c r="M8" s="656" t="s">
        <v>55</v>
      </c>
      <c r="N8" s="888"/>
      <c r="O8" s="888"/>
      <c r="P8" s="656" t="s">
        <v>52</v>
      </c>
      <c r="Q8" s="656" t="s">
        <v>53</v>
      </c>
      <c r="R8" s="656" t="s">
        <v>54</v>
      </c>
      <c r="S8" s="656" t="s">
        <v>55</v>
      </c>
      <c r="T8" s="529"/>
      <c r="U8" s="538"/>
      <c r="V8" s="538"/>
      <c r="W8" s="538"/>
      <c r="X8" s="537"/>
      <c r="Y8" s="537"/>
      <c r="Z8" s="541"/>
      <c r="AA8" s="529"/>
      <c r="AB8" s="532"/>
    </row>
    <row r="9" spans="1:57" ht="6" customHeight="1">
      <c r="A9" s="10"/>
      <c r="B9" s="21"/>
      <c r="C9" s="10"/>
      <c r="D9" s="657"/>
      <c r="E9" s="658"/>
      <c r="F9" s="658"/>
      <c r="G9" s="658"/>
      <c r="H9" s="658"/>
      <c r="I9" s="658"/>
      <c r="J9" s="658"/>
      <c r="K9" s="658"/>
      <c r="L9" s="658"/>
      <c r="M9" s="658"/>
      <c r="N9" s="299"/>
      <c r="O9" s="658"/>
      <c r="P9" s="658"/>
      <c r="Q9" s="658"/>
      <c r="R9" s="658"/>
      <c r="S9" s="659"/>
      <c r="T9" s="319"/>
      <c r="U9" s="299"/>
      <c r="V9" s="299"/>
      <c r="W9" s="299"/>
      <c r="X9" s="319"/>
      <c r="Y9" s="319"/>
      <c r="Z9" s="319"/>
      <c r="AA9" s="319"/>
      <c r="AB9" s="531"/>
    </row>
    <row r="10" spans="1:57" ht="12.75" customHeight="1">
      <c r="A10" s="13"/>
      <c r="B10" s="14"/>
      <c r="C10" s="13"/>
      <c r="D10" s="715">
        <v>1</v>
      </c>
      <c r="E10" s="716"/>
      <c r="F10" s="716"/>
      <c r="G10" s="719" t="s">
        <v>2203</v>
      </c>
      <c r="H10" s="662"/>
      <c r="I10" s="662"/>
      <c r="J10" s="662"/>
      <c r="K10" s="662"/>
      <c r="L10" s="662"/>
      <c r="M10" s="662"/>
      <c r="N10" s="663"/>
      <c r="O10" s="662"/>
      <c r="P10" s="662"/>
      <c r="Q10" s="662"/>
      <c r="R10" s="662"/>
      <c r="S10" s="664">
        <f>S63</f>
        <v>30000</v>
      </c>
      <c r="T10" s="319"/>
      <c r="U10" s="299"/>
      <c r="V10" s="299"/>
      <c r="W10" s="299"/>
      <c r="X10" s="319"/>
      <c r="Y10" s="319"/>
      <c r="Z10" s="319"/>
      <c r="AA10" s="319"/>
      <c r="AB10" s="531"/>
    </row>
    <row r="11" spans="1:57" s="577" customFormat="1" ht="25.5" customHeight="1">
      <c r="A11" s="13"/>
      <c r="B11" s="14"/>
      <c r="C11" s="13"/>
      <c r="D11" s="714" t="s">
        <v>173</v>
      </c>
      <c r="E11" s="668" t="s">
        <v>2136</v>
      </c>
      <c r="F11" s="669" t="s">
        <v>11</v>
      </c>
      <c r="G11" s="665" t="s">
        <v>2203</v>
      </c>
      <c r="H11" s="666" t="s">
        <v>1484</v>
      </c>
      <c r="I11" s="667">
        <v>1</v>
      </c>
      <c r="J11" s="263">
        <v>0</v>
      </c>
      <c r="K11" s="263">
        <f>'Planillha de cotações'!G7</f>
        <v>30000</v>
      </c>
      <c r="L11" s="263">
        <v>0</v>
      </c>
      <c r="M11" s="685">
        <f t="shared" ref="M11:M13" si="0">SUM(J11:L11)</f>
        <v>30000</v>
      </c>
      <c r="N11" s="247"/>
      <c r="O11" s="687">
        <f t="shared" ref="O11" si="1">IF(N11="-",M11,(TRUNC(M11*(1+N11),2)))</f>
        <v>30000</v>
      </c>
      <c r="P11" s="687">
        <f>IF(J11=0,0,IF(J11=0,0,IF($N11&lt;&gt;"-",IFERROR(TRUNC(TRUNC((J11*(1+$N11)),2)*$I11,2)+W11,0),IFERROR(TRUNC(J11*$I11,2),0))))</f>
        <v>0</v>
      </c>
      <c r="Q11" s="687">
        <f>IF(AND($J11=0,$L11=0),$S11,IF(K11=0,0,IF($N11&lt;&gt;"-",IFERROR(TRUNC(TRUNC((K11*(1+$N11)),2)*$I11,2),0),IFERROR(TRUNC(K11*$I11,2),0))))</f>
        <v>30000</v>
      </c>
      <c r="R11" s="687">
        <f>IF(L11=0,0,S11-Q11-P11)</f>
        <v>0</v>
      </c>
      <c r="S11" s="688">
        <f>IFERROR(ROUND(ROUND(O11,2)*ROUND(I11,2),2),0)</f>
        <v>30000</v>
      </c>
      <c r="T11" s="954" t="s">
        <v>2194</v>
      </c>
      <c r="U11" s="524"/>
      <c r="V11" s="299" t="str">
        <f t="shared" ref="V11" si="2">D11</f>
        <v>1.1</v>
      </c>
      <c r="W11" s="299">
        <f>IF(L11=0,S11-Q11-(TRUNC(TRUNC(J11*(1+N11),2)*I11,2)))</f>
        <v>0</v>
      </c>
      <c r="X11" s="607" t="s">
        <v>173</v>
      </c>
      <c r="Y11" s="240" t="s">
        <v>2136</v>
      </c>
      <c r="Z11" s="241" t="s">
        <v>11</v>
      </c>
      <c r="AA11" s="80" t="s">
        <v>2203</v>
      </c>
      <c r="AB11" s="81" t="s">
        <v>1484</v>
      </c>
      <c r="AC11" s="245">
        <v>1</v>
      </c>
      <c r="AD11" s="597">
        <v>0</v>
      </c>
      <c r="AE11" s="597">
        <v>30000</v>
      </c>
      <c r="AF11" s="597">
        <v>0</v>
      </c>
      <c r="AG11" s="264">
        <v>30000</v>
      </c>
      <c r="AH11" s="247"/>
      <c r="AI11" s="24">
        <v>30000</v>
      </c>
      <c r="AJ11" s="24">
        <v>0</v>
      </c>
      <c r="AK11" s="24">
        <v>30000</v>
      </c>
      <c r="AL11" s="24">
        <v>0</v>
      </c>
      <c r="AM11" s="604">
        <v>30000</v>
      </c>
      <c r="AN11" s="641" t="str">
        <f>IF(X11=D11,"ok","revisar")</f>
        <v>ok</v>
      </c>
      <c r="AO11" s="641" t="str">
        <f t="shared" ref="AO11" si="3">IF(Y11=E11,"ok","revisar")</f>
        <v>ok</v>
      </c>
      <c r="AP11" s="641" t="str">
        <f t="shared" ref="AP11" si="4">IF(Z11=F11,"ok","revisar")</f>
        <v>ok</v>
      </c>
      <c r="AQ11" s="641" t="str">
        <f t="shared" ref="AQ11" si="5">IF(AA11=G11,"ok","revisar")</f>
        <v>ok</v>
      </c>
      <c r="AR11" s="641" t="str">
        <f t="shared" ref="AR11" si="6">IF(AB11=H11,"ok","revisar")</f>
        <v>ok</v>
      </c>
      <c r="AS11" s="641" t="str">
        <f t="shared" ref="AS11" si="7">IF(AC11=I11,"ok","revisar")</f>
        <v>ok</v>
      </c>
      <c r="AT11" s="641" t="str">
        <f t="shared" ref="AT11" si="8">IF(AD11=J11,"ok","revisar")</f>
        <v>ok</v>
      </c>
      <c r="AU11" s="641" t="str">
        <f t="shared" ref="AU11" si="9">IF(AE11=K11,"ok","revisar")</f>
        <v>ok</v>
      </c>
      <c r="AV11" s="641" t="str">
        <f t="shared" ref="AV11" si="10">IF(AF11=L11,"ok","revisar")</f>
        <v>ok</v>
      </c>
      <c r="AW11" s="641" t="str">
        <f t="shared" ref="AW11" si="11">IF(AG11=M11,"ok","revisar")</f>
        <v>ok</v>
      </c>
      <c r="AX11" s="641" t="str">
        <f t="shared" ref="AX11" si="12">IF(AH11=N11,"ok","revisar")</f>
        <v>ok</v>
      </c>
      <c r="AY11" s="641" t="str">
        <f t="shared" ref="AY11" si="13">IF(AI11=O11,"ok","revisar")</f>
        <v>ok</v>
      </c>
      <c r="AZ11" s="641" t="str">
        <f t="shared" ref="AZ11" si="14">IF(AJ11=P11,"ok","revisar")</f>
        <v>ok</v>
      </c>
      <c r="BA11" s="641" t="str">
        <f t="shared" ref="BA11" si="15">IF(AK11=Q11,"ok","revisar")</f>
        <v>ok</v>
      </c>
      <c r="BB11" s="641" t="str">
        <f t="shared" ref="BB11" si="16">IF(AL11=R11,"ok","revisar")</f>
        <v>ok</v>
      </c>
      <c r="BC11" s="641" t="str">
        <f t="shared" ref="BC11" si="17">IF(AM11=S11,"ok","revisar")</f>
        <v>ok</v>
      </c>
      <c r="BD11" s="641"/>
    </row>
    <row r="12" spans="1:57" ht="12.75" hidden="1" customHeight="1">
      <c r="A12" s="13"/>
      <c r="B12" s="14">
        <f t="shared" ref="B12:B43" si="18">S12/$S$1671</f>
        <v>0</v>
      </c>
      <c r="C12" s="13"/>
      <c r="D12" s="670" t="s">
        <v>174</v>
      </c>
      <c r="E12" s="668"/>
      <c r="F12" s="669"/>
      <c r="G12" s="665"/>
      <c r="H12" s="666"/>
      <c r="I12" s="667"/>
      <c r="J12" s="263"/>
      <c r="K12" s="263"/>
      <c r="L12" s="263"/>
      <c r="M12" s="685">
        <f t="shared" si="0"/>
        <v>0</v>
      </c>
      <c r="N12" s="247"/>
      <c r="O12" s="687">
        <f t="shared" ref="O12:O45" si="19">IF(N12="-",M12,(TRUNC(M12*(1+N12),2)))</f>
        <v>0</v>
      </c>
      <c r="P12" s="687">
        <f>IF(J12=0,0,IF(J12=0,0,IF($N12&lt;&gt;"-",IFERROR(TRUNC(TRUNC((J12*(1+$N12)),2)*$I12,2)+W12,0),IFERROR(TRUNC(J12*$I12,2),0))))</f>
        <v>0</v>
      </c>
      <c r="Q12" s="687">
        <f>IF(AND($J12=0,$L12=0),$S12,IF(K12=0,0,IF($N12&lt;&gt;"-",IFERROR(TRUNC(TRUNC((K12*(1+$N12)),2)*$I12,2),0),IFERROR(TRUNC(K12*$I12,2),0))))</f>
        <v>0</v>
      </c>
      <c r="R12" s="687">
        <f>IF(L12=0,0,S12-Q12-P12)</f>
        <v>0</v>
      </c>
      <c r="S12" s="688">
        <f>IFERROR(ROUND(ROUND(O12,2)*ROUND(I12,2),2),0)</f>
        <v>0</v>
      </c>
      <c r="T12" s="954"/>
      <c r="U12" s="299"/>
      <c r="V12" s="299" t="str">
        <f t="shared" ref="V12:V1128" si="20">D12</f>
        <v>1.2</v>
      </c>
      <c r="W12" s="299">
        <f>IF(L12=0,S12-Q12-(TRUNC(TRUNC(J12*(1+N12),2)*I12,2)))</f>
        <v>0</v>
      </c>
      <c r="X12" s="607" t="s">
        <v>174</v>
      </c>
      <c r="Y12" s="240">
        <v>90776</v>
      </c>
      <c r="Z12" s="241" t="s">
        <v>5</v>
      </c>
      <c r="AA12" s="80" t="s">
        <v>1305</v>
      </c>
      <c r="AB12" s="81" t="s">
        <v>1290</v>
      </c>
      <c r="AC12" s="245">
        <v>792</v>
      </c>
      <c r="AD12" s="597">
        <v>0</v>
      </c>
      <c r="AE12" s="597">
        <v>46.92</v>
      </c>
      <c r="AF12" s="597">
        <v>2.0499999999999998</v>
      </c>
      <c r="AG12" s="264">
        <v>48.97</v>
      </c>
      <c r="AH12" s="247">
        <v>0.22670000000000001</v>
      </c>
      <c r="AI12" s="24">
        <v>60.07</v>
      </c>
      <c r="AJ12" s="24">
        <v>0</v>
      </c>
      <c r="AK12" s="24">
        <v>45579.6</v>
      </c>
      <c r="AL12" s="24">
        <v>1995.8400000000038</v>
      </c>
      <c r="AM12" s="604">
        <v>47575.44</v>
      </c>
      <c r="AN12" s="641" t="str">
        <f>IF(X12=D12,"ok","revisar")</f>
        <v>ok</v>
      </c>
      <c r="AO12" s="641" t="str">
        <f t="shared" ref="AO12:BC12" si="21">IF(Y12=E12,"ok","revisar")</f>
        <v>revisar</v>
      </c>
      <c r="AP12" s="641" t="str">
        <f t="shared" si="21"/>
        <v>revisar</v>
      </c>
      <c r="AQ12" s="641" t="str">
        <f t="shared" si="21"/>
        <v>revisar</v>
      </c>
      <c r="AR12" s="641" t="str">
        <f t="shared" si="21"/>
        <v>revisar</v>
      </c>
      <c r="AS12" s="641" t="str">
        <f t="shared" si="21"/>
        <v>revisar</v>
      </c>
      <c r="AT12" s="641" t="str">
        <f t="shared" si="21"/>
        <v>ok</v>
      </c>
      <c r="AU12" s="641" t="str">
        <f t="shared" si="21"/>
        <v>revisar</v>
      </c>
      <c r="AV12" s="641" t="str">
        <f t="shared" si="21"/>
        <v>revisar</v>
      </c>
      <c r="AW12" s="641" t="str">
        <f t="shared" si="21"/>
        <v>revisar</v>
      </c>
      <c r="AX12" s="641" t="str">
        <f t="shared" si="21"/>
        <v>revisar</v>
      </c>
      <c r="AY12" s="641" t="str">
        <f t="shared" si="21"/>
        <v>revisar</v>
      </c>
      <c r="AZ12" s="641" t="str">
        <f t="shared" si="21"/>
        <v>ok</v>
      </c>
      <c r="BA12" s="641" t="str">
        <f t="shared" si="21"/>
        <v>revisar</v>
      </c>
      <c r="BB12" s="641" t="str">
        <f t="shared" si="21"/>
        <v>revisar</v>
      </c>
      <c r="BC12" s="641" t="str">
        <f t="shared" si="21"/>
        <v>revisar</v>
      </c>
      <c r="BE12" s="641"/>
    </row>
    <row r="13" spans="1:57" ht="12.75" hidden="1" customHeight="1">
      <c r="A13" s="13"/>
      <c r="B13" s="14">
        <f t="shared" si="18"/>
        <v>0</v>
      </c>
      <c r="C13" s="13"/>
      <c r="D13" s="670" t="s">
        <v>175</v>
      </c>
      <c r="E13" s="668"/>
      <c r="F13" s="669"/>
      <c r="G13" s="665"/>
      <c r="H13" s="666"/>
      <c r="I13" s="667"/>
      <c r="J13" s="263"/>
      <c r="K13" s="263"/>
      <c r="L13" s="263"/>
      <c r="M13" s="685">
        <f t="shared" si="0"/>
        <v>0</v>
      </c>
      <c r="N13" s="247"/>
      <c r="O13" s="687">
        <f t="shared" si="19"/>
        <v>0</v>
      </c>
      <c r="P13" s="687">
        <f t="shared" ref="P13:P45" si="22">IF(J13=0,0,IF(J13=0,0,IF($N13&lt;&gt;"-",IFERROR(TRUNC(TRUNC((J13*(1+$N13)),2)*$I13,2)+W13,0),IFERROR(TRUNC(J13*$I13,2),0))))</f>
        <v>0</v>
      </c>
      <c r="Q13" s="687">
        <f t="shared" ref="Q13:Q45" si="23">IF(AND($J13=0,$L13=0),$S13,IF(K13=0,0,IF($N13&lt;&gt;"-",IFERROR(TRUNC(TRUNC((K13*(1+$N13)),2)*$I13,2),0),IFERROR(TRUNC(K13*$I13,2),0))))</f>
        <v>0</v>
      </c>
      <c r="R13" s="687">
        <f t="shared" ref="R13:R45" si="24">IF(L13=0,0,S13-Q13-P13)</f>
        <v>0</v>
      </c>
      <c r="S13" s="688">
        <f t="shared" ref="S13:S45" si="25">IFERROR(ROUND(ROUND(O13,2)*ROUND(I13,2),2),0)</f>
        <v>0</v>
      </c>
      <c r="T13" s="954"/>
      <c r="U13" s="299"/>
      <c r="V13" s="299" t="str">
        <f t="shared" si="20"/>
        <v>1.3</v>
      </c>
      <c r="W13" s="299">
        <f>IF(L13=0,S13-Q13-(TRUNC(TRUNC(J13*(1+N13),2)*I13,2)))</f>
        <v>0</v>
      </c>
      <c r="X13" s="607" t="s">
        <v>175</v>
      </c>
      <c r="Y13" s="242">
        <v>100309</v>
      </c>
      <c r="Z13" s="241" t="s">
        <v>5</v>
      </c>
      <c r="AA13" s="80" t="s">
        <v>1324</v>
      </c>
      <c r="AB13" s="81" t="s">
        <v>1290</v>
      </c>
      <c r="AC13" s="245">
        <v>90</v>
      </c>
      <c r="AD13" s="597">
        <v>0</v>
      </c>
      <c r="AE13" s="597">
        <v>32.520000000000003</v>
      </c>
      <c r="AF13" s="597">
        <v>1.61</v>
      </c>
      <c r="AG13" s="264">
        <v>34.130000000000003</v>
      </c>
      <c r="AH13" s="247">
        <v>0.22670000000000001</v>
      </c>
      <c r="AI13" s="24">
        <v>41.86</v>
      </c>
      <c r="AJ13" s="24">
        <v>0</v>
      </c>
      <c r="AK13" s="24">
        <v>3590.1</v>
      </c>
      <c r="AL13" s="24">
        <v>177.30000000000018</v>
      </c>
      <c r="AM13" s="604">
        <v>3767.4</v>
      </c>
      <c r="AN13" s="641" t="str">
        <f t="shared" ref="AN13:AN76" si="26">IF(X13=D13,"ok","revisar")</f>
        <v>ok</v>
      </c>
      <c r="AO13" s="641" t="str">
        <f t="shared" ref="AO13:AO76" si="27">IF(Y13=E13,"ok","revisar")</f>
        <v>revisar</v>
      </c>
      <c r="AP13" s="641" t="str">
        <f t="shared" ref="AP13:AP76" si="28">IF(Z13=F13,"ok","revisar")</f>
        <v>revisar</v>
      </c>
      <c r="AQ13" s="641" t="str">
        <f t="shared" ref="AQ13:AQ76" si="29">IF(AA13=G13,"ok","revisar")</f>
        <v>revisar</v>
      </c>
      <c r="AR13" s="641" t="str">
        <f t="shared" ref="AR13:AR76" si="30">IF(AB13=H13,"ok","revisar")</f>
        <v>revisar</v>
      </c>
      <c r="AS13" s="641" t="str">
        <f t="shared" ref="AS13:AS76" si="31">IF(AC13=I13,"ok","revisar")</f>
        <v>revisar</v>
      </c>
      <c r="AT13" s="641" t="str">
        <f t="shared" ref="AT13:AT76" si="32">IF(AD13=J13,"ok","revisar")</f>
        <v>ok</v>
      </c>
      <c r="AU13" s="641" t="str">
        <f t="shared" ref="AU13:AU76" si="33">IF(AE13=K13,"ok","revisar")</f>
        <v>revisar</v>
      </c>
      <c r="AV13" s="641" t="str">
        <f t="shared" ref="AV13:AV76" si="34">IF(AF13=L13,"ok","revisar")</f>
        <v>revisar</v>
      </c>
      <c r="AW13" s="641" t="str">
        <f t="shared" ref="AW13:AW76" si="35">IF(AG13=M13,"ok","revisar")</f>
        <v>revisar</v>
      </c>
      <c r="AX13" s="641" t="str">
        <f t="shared" ref="AX13:AX76" si="36">IF(AH13=N13,"ok","revisar")</f>
        <v>revisar</v>
      </c>
      <c r="AY13" s="641" t="str">
        <f t="shared" ref="AY13:AY76" si="37">IF(AI13=O13,"ok","revisar")</f>
        <v>revisar</v>
      </c>
      <c r="AZ13" s="641" t="str">
        <f t="shared" ref="AZ13:AZ76" si="38">IF(AJ13=P13,"ok","revisar")</f>
        <v>ok</v>
      </c>
      <c r="BA13" s="641" t="str">
        <f t="shared" ref="BA13:BA76" si="39">IF(AK13=Q13,"ok","revisar")</f>
        <v>revisar</v>
      </c>
      <c r="BB13" s="641" t="str">
        <f t="shared" ref="BB13:BB76" si="40">IF(AL13=R13,"ok","revisar")</f>
        <v>revisar</v>
      </c>
      <c r="BC13" s="641" t="str">
        <f t="shared" ref="BC13:BC76" si="41">IF(AM13=S13,"ok","revisar")</f>
        <v>revisar</v>
      </c>
    </row>
    <row r="14" spans="1:57" ht="12.75" hidden="1" customHeight="1">
      <c r="A14" s="13"/>
      <c r="B14" s="14">
        <f t="shared" si="18"/>
        <v>0</v>
      </c>
      <c r="C14" s="13"/>
      <c r="D14" s="250" t="s">
        <v>176</v>
      </c>
      <c r="E14" s="668"/>
      <c r="F14" s="669"/>
      <c r="G14" s="665"/>
      <c r="H14" s="666"/>
      <c r="I14" s="667"/>
      <c r="J14" s="263"/>
      <c r="K14" s="263"/>
      <c r="L14" s="263"/>
      <c r="M14" s="685">
        <f>SUM(J14:L14)</f>
        <v>0</v>
      </c>
      <c r="N14" s="247"/>
      <c r="O14" s="687">
        <f t="shared" ref="O14:O44" si="42">IF(N14="-",M14,(TRUNC(M14*(1+N14),2)))</f>
        <v>0</v>
      </c>
      <c r="P14" s="687">
        <f t="shared" ref="P14:P44" si="43">IF(J14=0,0,IF(J14=0,0,IF($N14&lt;&gt;"-",IFERROR(TRUNC(TRUNC((J14*(1+$N14)),2)*$I14,2)+W14,0),IFERROR(TRUNC(J14*$I14,2),0))))</f>
        <v>0</v>
      </c>
      <c r="Q14" s="687">
        <f t="shared" ref="Q14:Q44" si="44">IF(AND($J14=0,$L14=0),$S14,IF(K14=0,0,IF($N14&lt;&gt;"-",IFERROR(TRUNC(TRUNC((K14*(1+$N14)),2)*$I14,2),0),IFERROR(TRUNC(K14*$I14,2),0))))</f>
        <v>0</v>
      </c>
      <c r="R14" s="687">
        <f t="shared" ref="R14:R44" si="45">IF(L14=0,0,S14-Q14-P14)</f>
        <v>0</v>
      </c>
      <c r="S14" s="688">
        <f t="shared" ref="S14:S44" si="46">IFERROR(ROUND(ROUND(O14,2)*ROUND(I14,2),2),0)</f>
        <v>0</v>
      </c>
      <c r="T14" s="954"/>
      <c r="U14" s="299"/>
      <c r="V14" s="299" t="str">
        <f t="shared" si="20"/>
        <v>1.4</v>
      </c>
      <c r="W14" s="299">
        <f t="shared" ref="W14:W78" si="47">IF(L14=0,S14-Q14-(TRUNC(TRUNC(J14*(1+N14),2)*I14,2)))</f>
        <v>0</v>
      </c>
      <c r="X14" s="607" t="s">
        <v>176</v>
      </c>
      <c r="Y14" s="243"/>
      <c r="Z14" s="241"/>
      <c r="AA14" s="80" t="s">
        <v>15</v>
      </c>
      <c r="AB14" s="81" t="s">
        <v>15</v>
      </c>
      <c r="AC14" s="245"/>
      <c r="AD14" s="597" t="s">
        <v>15</v>
      </c>
      <c r="AE14" s="597" t="s">
        <v>15</v>
      </c>
      <c r="AF14" s="597" t="s">
        <v>15</v>
      </c>
      <c r="AG14" s="264" t="s">
        <v>15</v>
      </c>
      <c r="AH14" s="247"/>
      <c r="AI14" s="24" t="e">
        <v>#VALUE!</v>
      </c>
      <c r="AJ14" s="24">
        <v>0</v>
      </c>
      <c r="AK14" s="24">
        <v>0</v>
      </c>
      <c r="AL14" s="24">
        <v>0</v>
      </c>
      <c r="AM14" s="604">
        <v>0</v>
      </c>
      <c r="AN14" s="641" t="str">
        <f t="shared" si="26"/>
        <v>ok</v>
      </c>
      <c r="AO14" s="641" t="str">
        <f t="shared" si="27"/>
        <v>ok</v>
      </c>
      <c r="AP14" s="641" t="str">
        <f t="shared" si="28"/>
        <v>ok</v>
      </c>
      <c r="AQ14" s="641" t="str">
        <f t="shared" si="29"/>
        <v>revisar</v>
      </c>
      <c r="AR14" s="641" t="str">
        <f t="shared" si="30"/>
        <v>revisar</v>
      </c>
      <c r="AS14" s="641" t="str">
        <f t="shared" si="31"/>
        <v>ok</v>
      </c>
      <c r="AT14" s="641" t="str">
        <f t="shared" si="32"/>
        <v>revisar</v>
      </c>
      <c r="AU14" s="641" t="str">
        <f t="shared" si="33"/>
        <v>revisar</v>
      </c>
      <c r="AV14" s="641" t="str">
        <f t="shared" si="34"/>
        <v>revisar</v>
      </c>
      <c r="AW14" s="641" t="str">
        <f>IF(AG14=M14,"ok","revisar")</f>
        <v>revisar</v>
      </c>
      <c r="AX14" s="641" t="str">
        <f t="shared" si="36"/>
        <v>ok</v>
      </c>
      <c r="AY14" s="641" t="e">
        <f t="shared" si="37"/>
        <v>#VALUE!</v>
      </c>
      <c r="AZ14" s="641" t="str">
        <f t="shared" si="38"/>
        <v>ok</v>
      </c>
      <c r="BA14" s="641" t="str">
        <f t="shared" si="39"/>
        <v>ok</v>
      </c>
      <c r="BB14" s="641" t="str">
        <f t="shared" si="40"/>
        <v>ok</v>
      </c>
      <c r="BC14" s="641" t="str">
        <f t="shared" si="41"/>
        <v>ok</v>
      </c>
    </row>
    <row r="15" spans="1:57" ht="12.75" hidden="1" customHeight="1">
      <c r="A15" s="13"/>
      <c r="B15" s="14">
        <f t="shared" si="18"/>
        <v>0</v>
      </c>
      <c r="C15" s="13"/>
      <c r="D15" s="250" t="s">
        <v>177</v>
      </c>
      <c r="E15" s="668"/>
      <c r="F15" s="669"/>
      <c r="G15" s="665"/>
      <c r="H15" s="666"/>
      <c r="I15" s="667"/>
      <c r="J15" s="263"/>
      <c r="K15" s="263"/>
      <c r="L15" s="263"/>
      <c r="M15" s="685">
        <f t="shared" ref="M15:M61" si="48">SUM(J15:L15)</f>
        <v>0</v>
      </c>
      <c r="N15" s="247"/>
      <c r="O15" s="687">
        <f t="shared" si="42"/>
        <v>0</v>
      </c>
      <c r="P15" s="687">
        <f t="shared" si="43"/>
        <v>0</v>
      </c>
      <c r="Q15" s="687">
        <f t="shared" si="44"/>
        <v>0</v>
      </c>
      <c r="R15" s="687">
        <f t="shared" si="45"/>
        <v>0</v>
      </c>
      <c r="S15" s="688">
        <f t="shared" si="46"/>
        <v>0</v>
      </c>
      <c r="T15" s="954"/>
      <c r="U15" s="299"/>
      <c r="V15" s="299" t="str">
        <f t="shared" si="20"/>
        <v>1.5</v>
      </c>
      <c r="W15" s="299">
        <f t="shared" si="47"/>
        <v>0</v>
      </c>
      <c r="X15" s="607" t="s">
        <v>177</v>
      </c>
      <c r="Y15" s="243"/>
      <c r="Z15" s="241"/>
      <c r="AA15" s="80" t="s">
        <v>15</v>
      </c>
      <c r="AB15" s="81" t="s">
        <v>15</v>
      </c>
      <c r="AC15" s="245"/>
      <c r="AD15" s="597" t="s">
        <v>15</v>
      </c>
      <c r="AE15" s="597" t="s">
        <v>15</v>
      </c>
      <c r="AF15" s="597" t="s">
        <v>15</v>
      </c>
      <c r="AG15" s="264" t="s">
        <v>15</v>
      </c>
      <c r="AH15" s="247" t="s">
        <v>15</v>
      </c>
      <c r="AI15" s="24" t="s">
        <v>15</v>
      </c>
      <c r="AJ15" s="24">
        <v>0</v>
      </c>
      <c r="AK15" s="24">
        <v>0</v>
      </c>
      <c r="AL15" s="24">
        <v>0</v>
      </c>
      <c r="AM15" s="604">
        <v>0</v>
      </c>
      <c r="AN15" s="641" t="str">
        <f t="shared" si="26"/>
        <v>ok</v>
      </c>
      <c r="AO15" s="641" t="str">
        <f t="shared" si="27"/>
        <v>ok</v>
      </c>
      <c r="AP15" s="641" t="str">
        <f t="shared" si="28"/>
        <v>ok</v>
      </c>
      <c r="AQ15" s="641" t="str">
        <f t="shared" si="29"/>
        <v>revisar</v>
      </c>
      <c r="AR15" s="641" t="str">
        <f t="shared" si="30"/>
        <v>revisar</v>
      </c>
      <c r="AS15" s="641" t="str">
        <f t="shared" si="31"/>
        <v>ok</v>
      </c>
      <c r="AT15" s="641" t="str">
        <f t="shared" si="32"/>
        <v>revisar</v>
      </c>
      <c r="AU15" s="641" t="str">
        <f t="shared" si="33"/>
        <v>revisar</v>
      </c>
      <c r="AV15" s="641" t="str">
        <f t="shared" si="34"/>
        <v>revisar</v>
      </c>
      <c r="AW15" s="641" t="str">
        <f t="shared" si="35"/>
        <v>revisar</v>
      </c>
      <c r="AX15" s="641" t="str">
        <f t="shared" si="36"/>
        <v>revisar</v>
      </c>
      <c r="AY15" s="641" t="str">
        <f t="shared" si="37"/>
        <v>revisar</v>
      </c>
      <c r="AZ15" s="641" t="str">
        <f t="shared" si="38"/>
        <v>ok</v>
      </c>
      <c r="BA15" s="641" t="str">
        <f t="shared" si="39"/>
        <v>ok</v>
      </c>
      <c r="BB15" s="641" t="str">
        <f t="shared" si="40"/>
        <v>ok</v>
      </c>
      <c r="BC15" s="641" t="str">
        <f t="shared" si="41"/>
        <v>ok</v>
      </c>
    </row>
    <row r="16" spans="1:57" ht="12.75" hidden="1" customHeight="1">
      <c r="A16" s="13"/>
      <c r="B16" s="14">
        <f t="shared" si="18"/>
        <v>0</v>
      </c>
      <c r="C16" s="13"/>
      <c r="D16" s="250" t="s">
        <v>178</v>
      </c>
      <c r="E16" s="668"/>
      <c r="F16" s="669"/>
      <c r="G16" s="665"/>
      <c r="H16" s="666"/>
      <c r="I16" s="667"/>
      <c r="J16" s="263"/>
      <c r="K16" s="263"/>
      <c r="L16" s="263"/>
      <c r="M16" s="685">
        <f t="shared" si="48"/>
        <v>0</v>
      </c>
      <c r="N16" s="247"/>
      <c r="O16" s="687">
        <f t="shared" si="42"/>
        <v>0</v>
      </c>
      <c r="P16" s="687">
        <f t="shared" si="43"/>
        <v>0</v>
      </c>
      <c r="Q16" s="687">
        <f t="shared" si="44"/>
        <v>0</v>
      </c>
      <c r="R16" s="687">
        <f t="shared" si="45"/>
        <v>0</v>
      </c>
      <c r="S16" s="688">
        <f t="shared" si="46"/>
        <v>0</v>
      </c>
      <c r="T16" s="954"/>
      <c r="U16" s="299"/>
      <c r="V16" s="299" t="str">
        <f t="shared" si="20"/>
        <v>1.6</v>
      </c>
      <c r="W16" s="299">
        <f t="shared" si="47"/>
        <v>0</v>
      </c>
      <c r="X16" s="607" t="s">
        <v>178</v>
      </c>
      <c r="Y16" s="242"/>
      <c r="Z16" s="244"/>
      <c r="AA16" s="80" t="s">
        <v>15</v>
      </c>
      <c r="AB16" s="81" t="s">
        <v>15</v>
      </c>
      <c r="AC16" s="245"/>
      <c r="AD16" s="597" t="s">
        <v>15</v>
      </c>
      <c r="AE16" s="597" t="s">
        <v>15</v>
      </c>
      <c r="AF16" s="597" t="s">
        <v>15</v>
      </c>
      <c r="AG16" s="264" t="s">
        <v>15</v>
      </c>
      <c r="AH16" s="247" t="s">
        <v>15</v>
      </c>
      <c r="AI16" s="24" t="s">
        <v>15</v>
      </c>
      <c r="AJ16" s="24">
        <v>0</v>
      </c>
      <c r="AK16" s="24">
        <v>0</v>
      </c>
      <c r="AL16" s="24">
        <v>0</v>
      </c>
      <c r="AM16" s="604">
        <v>0</v>
      </c>
      <c r="AN16" s="641" t="str">
        <f t="shared" si="26"/>
        <v>ok</v>
      </c>
      <c r="AO16" s="641" t="str">
        <f t="shared" si="27"/>
        <v>ok</v>
      </c>
      <c r="AP16" s="641" t="str">
        <f t="shared" si="28"/>
        <v>ok</v>
      </c>
      <c r="AQ16" s="641" t="str">
        <f t="shared" si="29"/>
        <v>revisar</v>
      </c>
      <c r="AR16" s="641" t="str">
        <f t="shared" si="30"/>
        <v>revisar</v>
      </c>
      <c r="AS16" s="641" t="str">
        <f t="shared" si="31"/>
        <v>ok</v>
      </c>
      <c r="AT16" s="641" t="str">
        <f t="shared" si="32"/>
        <v>revisar</v>
      </c>
      <c r="AU16" s="641" t="str">
        <f t="shared" si="33"/>
        <v>revisar</v>
      </c>
      <c r="AV16" s="641" t="str">
        <f t="shared" si="34"/>
        <v>revisar</v>
      </c>
      <c r="AW16" s="641" t="str">
        <f t="shared" si="35"/>
        <v>revisar</v>
      </c>
      <c r="AX16" s="641" t="str">
        <f t="shared" si="36"/>
        <v>revisar</v>
      </c>
      <c r="AY16" s="641" t="str">
        <f t="shared" si="37"/>
        <v>revisar</v>
      </c>
      <c r="AZ16" s="641" t="str">
        <f t="shared" si="38"/>
        <v>ok</v>
      </c>
      <c r="BA16" s="641" t="str">
        <f t="shared" si="39"/>
        <v>ok</v>
      </c>
      <c r="BB16" s="641" t="str">
        <f t="shared" si="40"/>
        <v>ok</v>
      </c>
      <c r="BC16" s="641" t="str">
        <f t="shared" si="41"/>
        <v>ok</v>
      </c>
    </row>
    <row r="17" spans="1:55" ht="12.75" hidden="1" customHeight="1">
      <c r="A17" s="13"/>
      <c r="B17" s="14">
        <f t="shared" si="18"/>
        <v>0</v>
      </c>
      <c r="C17" s="13"/>
      <c r="D17" s="250" t="s">
        <v>179</v>
      </c>
      <c r="E17" s="668"/>
      <c r="F17" s="669"/>
      <c r="G17" s="665"/>
      <c r="H17" s="666"/>
      <c r="I17" s="667"/>
      <c r="J17" s="263"/>
      <c r="K17" s="263"/>
      <c r="L17" s="263"/>
      <c r="M17" s="685">
        <f t="shared" si="48"/>
        <v>0</v>
      </c>
      <c r="N17" s="247"/>
      <c r="O17" s="687">
        <f t="shared" si="42"/>
        <v>0</v>
      </c>
      <c r="P17" s="687">
        <f t="shared" si="43"/>
        <v>0</v>
      </c>
      <c r="Q17" s="687">
        <f t="shared" si="44"/>
        <v>0</v>
      </c>
      <c r="R17" s="687">
        <f t="shared" si="45"/>
        <v>0</v>
      </c>
      <c r="S17" s="688">
        <f t="shared" si="46"/>
        <v>0</v>
      </c>
      <c r="T17" s="954"/>
      <c r="U17" s="299"/>
      <c r="V17" s="299" t="str">
        <f t="shared" si="20"/>
        <v>1.7</v>
      </c>
      <c r="W17" s="299">
        <f t="shared" si="47"/>
        <v>0</v>
      </c>
      <c r="X17" s="598" t="s">
        <v>179</v>
      </c>
      <c r="Y17" s="599"/>
      <c r="Z17" s="599"/>
      <c r="AA17" s="600" t="s">
        <v>15</v>
      </c>
      <c r="AB17" s="601" t="s">
        <v>15</v>
      </c>
      <c r="AC17" s="601"/>
      <c r="AD17" s="601" t="s">
        <v>15</v>
      </c>
      <c r="AE17" s="601" t="s">
        <v>15</v>
      </c>
      <c r="AF17" s="601" t="s">
        <v>15</v>
      </c>
      <c r="AG17" s="601" t="s">
        <v>15</v>
      </c>
      <c r="AH17" s="602" t="s">
        <v>15</v>
      </c>
      <c r="AI17" s="601" t="s">
        <v>15</v>
      </c>
      <c r="AJ17" s="601">
        <v>0</v>
      </c>
      <c r="AK17" s="601">
        <v>0</v>
      </c>
      <c r="AL17" s="601">
        <v>0</v>
      </c>
      <c r="AM17" s="603">
        <v>0</v>
      </c>
      <c r="AN17" s="641" t="str">
        <f t="shared" si="26"/>
        <v>ok</v>
      </c>
      <c r="AO17" s="641" t="str">
        <f t="shared" si="27"/>
        <v>ok</v>
      </c>
      <c r="AP17" s="641" t="str">
        <f t="shared" si="28"/>
        <v>ok</v>
      </c>
      <c r="AQ17" s="641" t="str">
        <f t="shared" si="29"/>
        <v>revisar</v>
      </c>
      <c r="AR17" s="641" t="str">
        <f t="shared" si="30"/>
        <v>revisar</v>
      </c>
      <c r="AS17" s="641" t="str">
        <f t="shared" si="31"/>
        <v>ok</v>
      </c>
      <c r="AT17" s="641" t="str">
        <f t="shared" si="32"/>
        <v>revisar</v>
      </c>
      <c r="AU17" s="641" t="str">
        <f t="shared" si="33"/>
        <v>revisar</v>
      </c>
      <c r="AV17" s="641" t="str">
        <f t="shared" si="34"/>
        <v>revisar</v>
      </c>
      <c r="AW17" s="641" t="str">
        <f t="shared" si="35"/>
        <v>revisar</v>
      </c>
      <c r="AX17" s="641" t="str">
        <f t="shared" si="36"/>
        <v>revisar</v>
      </c>
      <c r="AY17" s="641" t="str">
        <f t="shared" si="37"/>
        <v>revisar</v>
      </c>
      <c r="AZ17" s="641" t="str">
        <f t="shared" si="38"/>
        <v>ok</v>
      </c>
      <c r="BA17" s="641" t="str">
        <f t="shared" si="39"/>
        <v>ok</v>
      </c>
      <c r="BB17" s="641" t="str">
        <f t="shared" si="40"/>
        <v>ok</v>
      </c>
      <c r="BC17" s="641" t="str">
        <f t="shared" si="41"/>
        <v>ok</v>
      </c>
    </row>
    <row r="18" spans="1:55" ht="12.75" hidden="1" customHeight="1">
      <c r="A18" s="13"/>
      <c r="B18" s="14">
        <f t="shared" si="18"/>
        <v>0</v>
      </c>
      <c r="C18" s="13"/>
      <c r="D18" s="250" t="s">
        <v>180</v>
      </c>
      <c r="E18" s="668"/>
      <c r="F18" s="669"/>
      <c r="G18" s="665"/>
      <c r="H18" s="666"/>
      <c r="I18" s="667"/>
      <c r="J18" s="263"/>
      <c r="K18" s="263"/>
      <c r="L18" s="263"/>
      <c r="M18" s="685">
        <f t="shared" si="48"/>
        <v>0</v>
      </c>
      <c r="N18" s="247"/>
      <c r="O18" s="687">
        <f t="shared" si="42"/>
        <v>0</v>
      </c>
      <c r="P18" s="687">
        <f t="shared" si="43"/>
        <v>0</v>
      </c>
      <c r="Q18" s="687">
        <f t="shared" si="44"/>
        <v>0</v>
      </c>
      <c r="R18" s="687">
        <f t="shared" si="45"/>
        <v>0</v>
      </c>
      <c r="S18" s="688">
        <f t="shared" si="46"/>
        <v>0</v>
      </c>
      <c r="T18" s="954"/>
      <c r="U18" s="299"/>
      <c r="V18" s="299" t="str">
        <f t="shared" si="20"/>
        <v>1.8</v>
      </c>
      <c r="W18" s="299">
        <f t="shared" si="47"/>
        <v>0</v>
      </c>
      <c r="X18" s="250" t="s">
        <v>180</v>
      </c>
      <c r="Y18" s="242"/>
      <c r="Z18" s="244"/>
      <c r="AA18" s="80" t="s">
        <v>15</v>
      </c>
      <c r="AB18" s="81" t="s">
        <v>15</v>
      </c>
      <c r="AC18" s="245"/>
      <c r="AD18" s="597" t="s">
        <v>15</v>
      </c>
      <c r="AE18" s="597" t="s">
        <v>15</v>
      </c>
      <c r="AF18" s="597" t="s">
        <v>15</v>
      </c>
      <c r="AG18" s="264" t="s">
        <v>15</v>
      </c>
      <c r="AH18" s="247" t="s">
        <v>15</v>
      </c>
      <c r="AI18" s="24" t="s">
        <v>15</v>
      </c>
      <c r="AJ18" s="24">
        <v>0</v>
      </c>
      <c r="AK18" s="24">
        <v>0</v>
      </c>
      <c r="AL18" s="24">
        <v>0</v>
      </c>
      <c r="AM18" s="604">
        <v>0</v>
      </c>
      <c r="AN18" s="641" t="str">
        <f t="shared" si="26"/>
        <v>ok</v>
      </c>
      <c r="AO18" s="641" t="str">
        <f t="shared" si="27"/>
        <v>ok</v>
      </c>
      <c r="AP18" s="641" t="str">
        <f t="shared" si="28"/>
        <v>ok</v>
      </c>
      <c r="AQ18" s="641" t="str">
        <f t="shared" si="29"/>
        <v>revisar</v>
      </c>
      <c r="AR18" s="641" t="str">
        <f t="shared" si="30"/>
        <v>revisar</v>
      </c>
      <c r="AS18" s="641" t="str">
        <f t="shared" si="31"/>
        <v>ok</v>
      </c>
      <c r="AT18" s="641" t="str">
        <f t="shared" si="32"/>
        <v>revisar</v>
      </c>
      <c r="AU18" s="641" t="str">
        <f t="shared" si="33"/>
        <v>revisar</v>
      </c>
      <c r="AV18" s="641" t="str">
        <f t="shared" si="34"/>
        <v>revisar</v>
      </c>
      <c r="AW18" s="641" t="str">
        <f t="shared" si="35"/>
        <v>revisar</v>
      </c>
      <c r="AX18" s="641" t="str">
        <f t="shared" si="36"/>
        <v>revisar</v>
      </c>
      <c r="AY18" s="641" t="str">
        <f t="shared" si="37"/>
        <v>revisar</v>
      </c>
      <c r="AZ18" s="641" t="str">
        <f t="shared" si="38"/>
        <v>ok</v>
      </c>
      <c r="BA18" s="641" t="str">
        <f t="shared" si="39"/>
        <v>ok</v>
      </c>
      <c r="BB18" s="641" t="str">
        <f t="shared" si="40"/>
        <v>ok</v>
      </c>
      <c r="BC18" s="641" t="str">
        <f t="shared" si="41"/>
        <v>ok</v>
      </c>
    </row>
    <row r="19" spans="1:55" ht="12.75" hidden="1" customHeight="1">
      <c r="A19" s="13"/>
      <c r="B19" s="14">
        <f t="shared" si="18"/>
        <v>0</v>
      </c>
      <c r="C19" s="13"/>
      <c r="D19" s="250" t="s">
        <v>181</v>
      </c>
      <c r="E19" s="668"/>
      <c r="F19" s="669"/>
      <c r="G19" s="665"/>
      <c r="H19" s="666"/>
      <c r="I19" s="667"/>
      <c r="J19" s="263"/>
      <c r="K19" s="263"/>
      <c r="L19" s="263"/>
      <c r="M19" s="685">
        <f t="shared" si="48"/>
        <v>0</v>
      </c>
      <c r="N19" s="247"/>
      <c r="O19" s="687">
        <f t="shared" si="42"/>
        <v>0</v>
      </c>
      <c r="P19" s="687">
        <f t="shared" si="43"/>
        <v>0</v>
      </c>
      <c r="Q19" s="687">
        <f t="shared" si="44"/>
        <v>0</v>
      </c>
      <c r="R19" s="687">
        <f t="shared" si="45"/>
        <v>0</v>
      </c>
      <c r="S19" s="688">
        <f t="shared" si="46"/>
        <v>0</v>
      </c>
      <c r="T19" s="954"/>
      <c r="U19" s="299"/>
      <c r="V19" s="299" t="str">
        <f t="shared" si="20"/>
        <v>1.9</v>
      </c>
      <c r="W19" s="299">
        <f t="shared" si="47"/>
        <v>0</v>
      </c>
      <c r="X19" s="250" t="s">
        <v>181</v>
      </c>
      <c r="Y19" s="242"/>
      <c r="Z19" s="244"/>
      <c r="AA19" s="80" t="s">
        <v>15</v>
      </c>
      <c r="AB19" s="81" t="s">
        <v>15</v>
      </c>
      <c r="AC19" s="245"/>
      <c r="AD19" s="597" t="s">
        <v>15</v>
      </c>
      <c r="AE19" s="597" t="s">
        <v>15</v>
      </c>
      <c r="AF19" s="597" t="s">
        <v>15</v>
      </c>
      <c r="AG19" s="264" t="s">
        <v>15</v>
      </c>
      <c r="AH19" s="247" t="s">
        <v>15</v>
      </c>
      <c r="AI19" s="24" t="s">
        <v>15</v>
      </c>
      <c r="AJ19" s="24">
        <v>0</v>
      </c>
      <c r="AK19" s="24">
        <v>0</v>
      </c>
      <c r="AL19" s="24">
        <v>0</v>
      </c>
      <c r="AM19" s="604">
        <v>0</v>
      </c>
      <c r="AN19" s="641" t="str">
        <f t="shared" si="26"/>
        <v>ok</v>
      </c>
      <c r="AO19" s="641" t="str">
        <f t="shared" si="27"/>
        <v>ok</v>
      </c>
      <c r="AP19" s="641" t="str">
        <f t="shared" si="28"/>
        <v>ok</v>
      </c>
      <c r="AQ19" s="641" t="str">
        <f t="shared" si="29"/>
        <v>revisar</v>
      </c>
      <c r="AR19" s="641" t="str">
        <f t="shared" si="30"/>
        <v>revisar</v>
      </c>
      <c r="AS19" s="641" t="str">
        <f t="shared" si="31"/>
        <v>ok</v>
      </c>
      <c r="AT19" s="641" t="str">
        <f t="shared" si="32"/>
        <v>revisar</v>
      </c>
      <c r="AU19" s="641" t="str">
        <f t="shared" si="33"/>
        <v>revisar</v>
      </c>
      <c r="AV19" s="641" t="str">
        <f t="shared" si="34"/>
        <v>revisar</v>
      </c>
      <c r="AW19" s="641" t="str">
        <f t="shared" si="35"/>
        <v>revisar</v>
      </c>
      <c r="AX19" s="641" t="str">
        <f t="shared" si="36"/>
        <v>revisar</v>
      </c>
      <c r="AY19" s="641" t="str">
        <f t="shared" si="37"/>
        <v>revisar</v>
      </c>
      <c r="AZ19" s="641" t="str">
        <f t="shared" si="38"/>
        <v>ok</v>
      </c>
      <c r="BA19" s="641" t="str">
        <f t="shared" si="39"/>
        <v>ok</v>
      </c>
      <c r="BB19" s="641" t="str">
        <f t="shared" si="40"/>
        <v>ok</v>
      </c>
      <c r="BC19" s="641" t="str">
        <f t="shared" si="41"/>
        <v>ok</v>
      </c>
    </row>
    <row r="20" spans="1:55" ht="12.75" hidden="1" customHeight="1">
      <c r="A20" s="13"/>
      <c r="B20" s="14">
        <f t="shared" si="18"/>
        <v>0</v>
      </c>
      <c r="C20" s="13"/>
      <c r="D20" s="250" t="s">
        <v>182</v>
      </c>
      <c r="E20" s="668"/>
      <c r="F20" s="669"/>
      <c r="G20" s="665"/>
      <c r="H20" s="666"/>
      <c r="I20" s="667"/>
      <c r="J20" s="263"/>
      <c r="K20" s="263"/>
      <c r="L20" s="263"/>
      <c r="M20" s="685">
        <f t="shared" si="48"/>
        <v>0</v>
      </c>
      <c r="N20" s="247"/>
      <c r="O20" s="687">
        <f t="shared" si="42"/>
        <v>0</v>
      </c>
      <c r="P20" s="687">
        <f t="shared" si="43"/>
        <v>0</v>
      </c>
      <c r="Q20" s="687">
        <f t="shared" si="44"/>
        <v>0</v>
      </c>
      <c r="R20" s="687">
        <f t="shared" si="45"/>
        <v>0</v>
      </c>
      <c r="S20" s="688">
        <f t="shared" si="46"/>
        <v>0</v>
      </c>
      <c r="T20" s="954"/>
      <c r="U20" s="299"/>
      <c r="V20" s="299" t="str">
        <f t="shared" si="20"/>
        <v>1.10</v>
      </c>
      <c r="W20" s="299">
        <f t="shared" si="47"/>
        <v>0</v>
      </c>
      <c r="X20" s="250" t="s">
        <v>182</v>
      </c>
      <c r="Y20" s="242"/>
      <c r="Z20" s="244"/>
      <c r="AA20" s="80" t="s">
        <v>15</v>
      </c>
      <c r="AB20" s="81" t="s">
        <v>15</v>
      </c>
      <c r="AC20" s="245"/>
      <c r="AD20" s="597" t="s">
        <v>15</v>
      </c>
      <c r="AE20" s="597" t="s">
        <v>15</v>
      </c>
      <c r="AF20" s="597" t="s">
        <v>15</v>
      </c>
      <c r="AG20" s="264" t="s">
        <v>15</v>
      </c>
      <c r="AH20" s="247" t="s">
        <v>15</v>
      </c>
      <c r="AI20" s="24" t="s">
        <v>15</v>
      </c>
      <c r="AJ20" s="24">
        <v>0</v>
      </c>
      <c r="AK20" s="24">
        <v>0</v>
      </c>
      <c r="AL20" s="24">
        <v>0</v>
      </c>
      <c r="AM20" s="604">
        <v>0</v>
      </c>
      <c r="AN20" s="641" t="str">
        <f t="shared" si="26"/>
        <v>ok</v>
      </c>
      <c r="AO20" s="641" t="str">
        <f t="shared" si="27"/>
        <v>ok</v>
      </c>
      <c r="AP20" s="641" t="str">
        <f t="shared" si="28"/>
        <v>ok</v>
      </c>
      <c r="AQ20" s="641" t="str">
        <f t="shared" si="29"/>
        <v>revisar</v>
      </c>
      <c r="AR20" s="641" t="str">
        <f t="shared" si="30"/>
        <v>revisar</v>
      </c>
      <c r="AS20" s="641" t="str">
        <f t="shared" si="31"/>
        <v>ok</v>
      </c>
      <c r="AT20" s="641" t="str">
        <f t="shared" si="32"/>
        <v>revisar</v>
      </c>
      <c r="AU20" s="641" t="str">
        <f t="shared" si="33"/>
        <v>revisar</v>
      </c>
      <c r="AV20" s="641" t="str">
        <f t="shared" si="34"/>
        <v>revisar</v>
      </c>
      <c r="AW20" s="641" t="str">
        <f t="shared" si="35"/>
        <v>revisar</v>
      </c>
      <c r="AX20" s="641" t="str">
        <f t="shared" si="36"/>
        <v>revisar</v>
      </c>
      <c r="AY20" s="641" t="str">
        <f t="shared" si="37"/>
        <v>revisar</v>
      </c>
      <c r="AZ20" s="641" t="str">
        <f t="shared" si="38"/>
        <v>ok</v>
      </c>
      <c r="BA20" s="641" t="str">
        <f t="shared" si="39"/>
        <v>ok</v>
      </c>
      <c r="BB20" s="641" t="str">
        <f t="shared" si="40"/>
        <v>ok</v>
      </c>
      <c r="BC20" s="641" t="str">
        <f t="shared" si="41"/>
        <v>ok</v>
      </c>
    </row>
    <row r="21" spans="1:55" ht="12.75" hidden="1" customHeight="1">
      <c r="A21" s="13"/>
      <c r="B21" s="14">
        <f t="shared" si="18"/>
        <v>0</v>
      </c>
      <c r="C21" s="13"/>
      <c r="D21" s="250" t="s">
        <v>183</v>
      </c>
      <c r="E21" s="668"/>
      <c r="F21" s="669"/>
      <c r="G21" s="665"/>
      <c r="H21" s="666"/>
      <c r="I21" s="667"/>
      <c r="J21" s="263"/>
      <c r="K21" s="263"/>
      <c r="L21" s="263"/>
      <c r="M21" s="685">
        <f t="shared" si="48"/>
        <v>0</v>
      </c>
      <c r="N21" s="247"/>
      <c r="O21" s="687">
        <f t="shared" si="42"/>
        <v>0</v>
      </c>
      <c r="P21" s="687">
        <f t="shared" si="43"/>
        <v>0</v>
      </c>
      <c r="Q21" s="687">
        <f t="shared" si="44"/>
        <v>0</v>
      </c>
      <c r="R21" s="687">
        <f t="shared" si="45"/>
        <v>0</v>
      </c>
      <c r="S21" s="688">
        <f t="shared" si="46"/>
        <v>0</v>
      </c>
      <c r="T21" s="954"/>
      <c r="U21" s="299"/>
      <c r="V21" s="299" t="str">
        <f t="shared" si="20"/>
        <v>1.11</v>
      </c>
      <c r="W21" s="299">
        <f t="shared" si="47"/>
        <v>0</v>
      </c>
      <c r="X21" s="250" t="s">
        <v>183</v>
      </c>
      <c r="Y21" s="242"/>
      <c r="Z21" s="244"/>
      <c r="AA21" s="80" t="s">
        <v>15</v>
      </c>
      <c r="AB21" s="81" t="s">
        <v>15</v>
      </c>
      <c r="AC21" s="245"/>
      <c r="AD21" s="597" t="s">
        <v>15</v>
      </c>
      <c r="AE21" s="597" t="s">
        <v>15</v>
      </c>
      <c r="AF21" s="597" t="s">
        <v>15</v>
      </c>
      <c r="AG21" s="264" t="s">
        <v>15</v>
      </c>
      <c r="AH21" s="247" t="s">
        <v>15</v>
      </c>
      <c r="AI21" s="24" t="s">
        <v>15</v>
      </c>
      <c r="AJ21" s="24">
        <v>0</v>
      </c>
      <c r="AK21" s="24">
        <v>0</v>
      </c>
      <c r="AL21" s="24">
        <v>0</v>
      </c>
      <c r="AM21" s="604">
        <v>0</v>
      </c>
      <c r="AN21" s="641" t="str">
        <f t="shared" si="26"/>
        <v>ok</v>
      </c>
      <c r="AO21" s="641" t="str">
        <f t="shared" si="27"/>
        <v>ok</v>
      </c>
      <c r="AP21" s="641" t="str">
        <f t="shared" si="28"/>
        <v>ok</v>
      </c>
      <c r="AQ21" s="641" t="str">
        <f t="shared" si="29"/>
        <v>revisar</v>
      </c>
      <c r="AR21" s="641" t="str">
        <f t="shared" si="30"/>
        <v>revisar</v>
      </c>
      <c r="AS21" s="641" t="str">
        <f t="shared" si="31"/>
        <v>ok</v>
      </c>
      <c r="AT21" s="641" t="str">
        <f t="shared" si="32"/>
        <v>revisar</v>
      </c>
      <c r="AU21" s="641" t="str">
        <f t="shared" si="33"/>
        <v>revisar</v>
      </c>
      <c r="AV21" s="641" t="str">
        <f t="shared" si="34"/>
        <v>revisar</v>
      </c>
      <c r="AW21" s="641" t="str">
        <f t="shared" si="35"/>
        <v>revisar</v>
      </c>
      <c r="AX21" s="641" t="str">
        <f t="shared" si="36"/>
        <v>revisar</v>
      </c>
      <c r="AY21" s="641" t="str">
        <f t="shared" si="37"/>
        <v>revisar</v>
      </c>
      <c r="AZ21" s="641" t="str">
        <f t="shared" si="38"/>
        <v>ok</v>
      </c>
      <c r="BA21" s="641" t="str">
        <f t="shared" si="39"/>
        <v>ok</v>
      </c>
      <c r="BB21" s="641" t="str">
        <f t="shared" si="40"/>
        <v>ok</v>
      </c>
      <c r="BC21" s="641" t="str">
        <f t="shared" si="41"/>
        <v>ok</v>
      </c>
    </row>
    <row r="22" spans="1:55" ht="12.75" hidden="1" customHeight="1">
      <c r="A22" s="13"/>
      <c r="B22" s="14">
        <f t="shared" si="18"/>
        <v>0</v>
      </c>
      <c r="C22" s="13"/>
      <c r="D22" s="250" t="s">
        <v>184</v>
      </c>
      <c r="E22" s="668"/>
      <c r="F22" s="669"/>
      <c r="G22" s="665"/>
      <c r="H22" s="666"/>
      <c r="I22" s="667"/>
      <c r="J22" s="263"/>
      <c r="K22" s="263"/>
      <c r="L22" s="263"/>
      <c r="M22" s="685">
        <f t="shared" si="48"/>
        <v>0</v>
      </c>
      <c r="N22" s="247"/>
      <c r="O22" s="687">
        <f t="shared" si="42"/>
        <v>0</v>
      </c>
      <c r="P22" s="687">
        <f t="shared" si="43"/>
        <v>0</v>
      </c>
      <c r="Q22" s="687">
        <f t="shared" si="44"/>
        <v>0</v>
      </c>
      <c r="R22" s="687">
        <f t="shared" si="45"/>
        <v>0</v>
      </c>
      <c r="S22" s="688">
        <f t="shared" si="46"/>
        <v>0</v>
      </c>
      <c r="T22" s="954"/>
      <c r="U22" s="299"/>
      <c r="V22" s="299" t="str">
        <f t="shared" si="20"/>
        <v>1.12</v>
      </c>
      <c r="W22" s="299">
        <f t="shared" si="47"/>
        <v>0</v>
      </c>
      <c r="X22" s="250" t="s">
        <v>184</v>
      </c>
      <c r="Y22" s="242"/>
      <c r="Z22" s="244"/>
      <c r="AA22" s="80" t="s">
        <v>15</v>
      </c>
      <c r="AB22" s="81" t="s">
        <v>15</v>
      </c>
      <c r="AC22" s="245"/>
      <c r="AD22" s="597" t="s">
        <v>15</v>
      </c>
      <c r="AE22" s="597" t="s">
        <v>15</v>
      </c>
      <c r="AF22" s="597" t="s">
        <v>15</v>
      </c>
      <c r="AG22" s="264" t="s">
        <v>15</v>
      </c>
      <c r="AH22" s="247" t="s">
        <v>15</v>
      </c>
      <c r="AI22" s="24" t="s">
        <v>15</v>
      </c>
      <c r="AJ22" s="24">
        <v>0</v>
      </c>
      <c r="AK22" s="24">
        <v>0</v>
      </c>
      <c r="AL22" s="24">
        <v>0</v>
      </c>
      <c r="AM22" s="604">
        <v>0</v>
      </c>
      <c r="AN22" s="641" t="str">
        <f t="shared" si="26"/>
        <v>ok</v>
      </c>
      <c r="AO22" s="641" t="str">
        <f t="shared" si="27"/>
        <v>ok</v>
      </c>
      <c r="AP22" s="641" t="str">
        <f t="shared" si="28"/>
        <v>ok</v>
      </c>
      <c r="AQ22" s="641" t="str">
        <f t="shared" si="29"/>
        <v>revisar</v>
      </c>
      <c r="AR22" s="641" t="str">
        <f t="shared" si="30"/>
        <v>revisar</v>
      </c>
      <c r="AS22" s="641" t="str">
        <f t="shared" si="31"/>
        <v>ok</v>
      </c>
      <c r="AT22" s="641" t="str">
        <f t="shared" si="32"/>
        <v>revisar</v>
      </c>
      <c r="AU22" s="641" t="str">
        <f t="shared" si="33"/>
        <v>revisar</v>
      </c>
      <c r="AV22" s="641" t="str">
        <f t="shared" si="34"/>
        <v>revisar</v>
      </c>
      <c r="AW22" s="641" t="str">
        <f t="shared" si="35"/>
        <v>revisar</v>
      </c>
      <c r="AX22" s="641" t="str">
        <f t="shared" si="36"/>
        <v>revisar</v>
      </c>
      <c r="AY22" s="641" t="str">
        <f t="shared" si="37"/>
        <v>revisar</v>
      </c>
      <c r="AZ22" s="641" t="str">
        <f t="shared" si="38"/>
        <v>ok</v>
      </c>
      <c r="BA22" s="641" t="str">
        <f t="shared" si="39"/>
        <v>ok</v>
      </c>
      <c r="BB22" s="641" t="str">
        <f t="shared" si="40"/>
        <v>ok</v>
      </c>
      <c r="BC22" s="641" t="str">
        <f t="shared" si="41"/>
        <v>ok</v>
      </c>
    </row>
    <row r="23" spans="1:55" ht="12.75" hidden="1" customHeight="1">
      <c r="A23" s="13"/>
      <c r="B23" s="14">
        <f t="shared" si="18"/>
        <v>0</v>
      </c>
      <c r="C23" s="13"/>
      <c r="D23" s="250" t="s">
        <v>185</v>
      </c>
      <c r="E23" s="668"/>
      <c r="F23" s="669"/>
      <c r="G23" s="665"/>
      <c r="H23" s="666"/>
      <c r="I23" s="667"/>
      <c r="J23" s="263"/>
      <c r="K23" s="263"/>
      <c r="L23" s="263"/>
      <c r="M23" s="685">
        <f t="shared" si="48"/>
        <v>0</v>
      </c>
      <c r="N23" s="247"/>
      <c r="O23" s="687">
        <f t="shared" si="42"/>
        <v>0</v>
      </c>
      <c r="P23" s="687">
        <f t="shared" si="43"/>
        <v>0</v>
      </c>
      <c r="Q23" s="687">
        <f t="shared" si="44"/>
        <v>0</v>
      </c>
      <c r="R23" s="687">
        <f t="shared" si="45"/>
        <v>0</v>
      </c>
      <c r="S23" s="688">
        <f t="shared" si="46"/>
        <v>0</v>
      </c>
      <c r="T23" s="954"/>
      <c r="U23" s="299"/>
      <c r="V23" s="299" t="str">
        <f t="shared" si="20"/>
        <v>1.13</v>
      </c>
      <c r="W23" s="299">
        <f t="shared" si="47"/>
        <v>0</v>
      </c>
      <c r="X23" s="250" t="s">
        <v>185</v>
      </c>
      <c r="Y23" s="242"/>
      <c r="Z23" s="244"/>
      <c r="AA23" s="80" t="s">
        <v>15</v>
      </c>
      <c r="AB23" s="81" t="s">
        <v>15</v>
      </c>
      <c r="AC23" s="245"/>
      <c r="AD23" s="597" t="s">
        <v>15</v>
      </c>
      <c r="AE23" s="597" t="s">
        <v>15</v>
      </c>
      <c r="AF23" s="597" t="s">
        <v>15</v>
      </c>
      <c r="AG23" s="264" t="s">
        <v>15</v>
      </c>
      <c r="AH23" s="247" t="s">
        <v>15</v>
      </c>
      <c r="AI23" s="24" t="s">
        <v>15</v>
      </c>
      <c r="AJ23" s="24">
        <v>0</v>
      </c>
      <c r="AK23" s="24">
        <v>0</v>
      </c>
      <c r="AL23" s="24">
        <v>0</v>
      </c>
      <c r="AM23" s="604">
        <v>0</v>
      </c>
      <c r="AN23" s="641" t="str">
        <f t="shared" si="26"/>
        <v>ok</v>
      </c>
      <c r="AO23" s="641" t="str">
        <f t="shared" si="27"/>
        <v>ok</v>
      </c>
      <c r="AP23" s="641" t="str">
        <f t="shared" si="28"/>
        <v>ok</v>
      </c>
      <c r="AQ23" s="641" t="str">
        <f t="shared" si="29"/>
        <v>revisar</v>
      </c>
      <c r="AR23" s="641" t="str">
        <f t="shared" si="30"/>
        <v>revisar</v>
      </c>
      <c r="AS23" s="641" t="str">
        <f t="shared" si="31"/>
        <v>ok</v>
      </c>
      <c r="AT23" s="641" t="str">
        <f t="shared" si="32"/>
        <v>revisar</v>
      </c>
      <c r="AU23" s="641" t="str">
        <f t="shared" si="33"/>
        <v>revisar</v>
      </c>
      <c r="AV23" s="641" t="str">
        <f t="shared" si="34"/>
        <v>revisar</v>
      </c>
      <c r="AW23" s="641" t="str">
        <f t="shared" si="35"/>
        <v>revisar</v>
      </c>
      <c r="AX23" s="641" t="str">
        <f t="shared" si="36"/>
        <v>revisar</v>
      </c>
      <c r="AY23" s="641" t="str">
        <f t="shared" si="37"/>
        <v>revisar</v>
      </c>
      <c r="AZ23" s="641" t="str">
        <f t="shared" si="38"/>
        <v>ok</v>
      </c>
      <c r="BA23" s="641" t="str">
        <f t="shared" si="39"/>
        <v>ok</v>
      </c>
      <c r="BB23" s="641" t="str">
        <f t="shared" si="40"/>
        <v>ok</v>
      </c>
      <c r="BC23" s="641" t="str">
        <f t="shared" si="41"/>
        <v>ok</v>
      </c>
    </row>
    <row r="24" spans="1:55" ht="12.75" hidden="1" customHeight="1">
      <c r="A24" s="13"/>
      <c r="B24" s="14">
        <f t="shared" si="18"/>
        <v>0</v>
      </c>
      <c r="C24" s="13"/>
      <c r="D24" s="250" t="s">
        <v>186</v>
      </c>
      <c r="E24" s="668"/>
      <c r="F24" s="669"/>
      <c r="G24" s="665"/>
      <c r="H24" s="666"/>
      <c r="I24" s="667"/>
      <c r="J24" s="263"/>
      <c r="K24" s="263"/>
      <c r="L24" s="263"/>
      <c r="M24" s="685">
        <f t="shared" si="48"/>
        <v>0</v>
      </c>
      <c r="N24" s="247"/>
      <c r="O24" s="687">
        <f t="shared" si="42"/>
        <v>0</v>
      </c>
      <c r="P24" s="687">
        <f t="shared" si="43"/>
        <v>0</v>
      </c>
      <c r="Q24" s="687">
        <f t="shared" si="44"/>
        <v>0</v>
      </c>
      <c r="R24" s="687">
        <f t="shared" si="45"/>
        <v>0</v>
      </c>
      <c r="S24" s="688">
        <f t="shared" si="46"/>
        <v>0</v>
      </c>
      <c r="T24" s="954"/>
      <c r="U24" s="299"/>
      <c r="V24" s="299" t="str">
        <f t="shared" si="20"/>
        <v>1.14</v>
      </c>
      <c r="W24" s="299">
        <f t="shared" si="47"/>
        <v>0</v>
      </c>
      <c r="X24" s="250" t="s">
        <v>186</v>
      </c>
      <c r="Y24" s="242"/>
      <c r="Z24" s="244"/>
      <c r="AA24" s="80" t="s">
        <v>15</v>
      </c>
      <c r="AB24" s="81" t="s">
        <v>15</v>
      </c>
      <c r="AC24" s="245"/>
      <c r="AD24" s="597" t="s">
        <v>15</v>
      </c>
      <c r="AE24" s="597" t="s">
        <v>15</v>
      </c>
      <c r="AF24" s="597" t="s">
        <v>15</v>
      </c>
      <c r="AG24" s="264" t="s">
        <v>15</v>
      </c>
      <c r="AH24" s="247" t="s">
        <v>15</v>
      </c>
      <c r="AI24" s="24" t="s">
        <v>15</v>
      </c>
      <c r="AJ24" s="24">
        <v>0</v>
      </c>
      <c r="AK24" s="24">
        <v>0</v>
      </c>
      <c r="AL24" s="24">
        <v>0</v>
      </c>
      <c r="AM24" s="604">
        <v>0</v>
      </c>
      <c r="AN24" s="641" t="str">
        <f t="shared" si="26"/>
        <v>ok</v>
      </c>
      <c r="AO24" s="641" t="str">
        <f t="shared" si="27"/>
        <v>ok</v>
      </c>
      <c r="AP24" s="641" t="str">
        <f t="shared" si="28"/>
        <v>ok</v>
      </c>
      <c r="AQ24" s="641" t="str">
        <f t="shared" si="29"/>
        <v>revisar</v>
      </c>
      <c r="AR24" s="641" t="str">
        <f t="shared" si="30"/>
        <v>revisar</v>
      </c>
      <c r="AS24" s="641" t="str">
        <f t="shared" si="31"/>
        <v>ok</v>
      </c>
      <c r="AT24" s="641" t="str">
        <f t="shared" si="32"/>
        <v>revisar</v>
      </c>
      <c r="AU24" s="641" t="str">
        <f t="shared" si="33"/>
        <v>revisar</v>
      </c>
      <c r="AV24" s="641" t="str">
        <f t="shared" si="34"/>
        <v>revisar</v>
      </c>
      <c r="AW24" s="641" t="str">
        <f t="shared" si="35"/>
        <v>revisar</v>
      </c>
      <c r="AX24" s="641" t="str">
        <f t="shared" si="36"/>
        <v>revisar</v>
      </c>
      <c r="AY24" s="641" t="str">
        <f t="shared" si="37"/>
        <v>revisar</v>
      </c>
      <c r="AZ24" s="641" t="str">
        <f t="shared" si="38"/>
        <v>ok</v>
      </c>
      <c r="BA24" s="641" t="str">
        <f t="shared" si="39"/>
        <v>ok</v>
      </c>
      <c r="BB24" s="641" t="str">
        <f t="shared" si="40"/>
        <v>ok</v>
      </c>
      <c r="BC24" s="641" t="str">
        <f t="shared" si="41"/>
        <v>ok</v>
      </c>
    </row>
    <row r="25" spans="1:55" ht="12.75" hidden="1" customHeight="1">
      <c r="A25" s="13"/>
      <c r="B25" s="14">
        <f t="shared" si="18"/>
        <v>0</v>
      </c>
      <c r="C25" s="13"/>
      <c r="D25" s="250" t="s">
        <v>187</v>
      </c>
      <c r="E25" s="668"/>
      <c r="F25" s="669"/>
      <c r="G25" s="665"/>
      <c r="H25" s="666"/>
      <c r="I25" s="667"/>
      <c r="J25" s="263"/>
      <c r="K25" s="263"/>
      <c r="L25" s="263"/>
      <c r="M25" s="685">
        <f t="shared" si="48"/>
        <v>0</v>
      </c>
      <c r="N25" s="247"/>
      <c r="O25" s="687">
        <f t="shared" si="42"/>
        <v>0</v>
      </c>
      <c r="P25" s="687">
        <f t="shared" si="43"/>
        <v>0</v>
      </c>
      <c r="Q25" s="687">
        <f t="shared" si="44"/>
        <v>0</v>
      </c>
      <c r="R25" s="687">
        <f t="shared" si="45"/>
        <v>0</v>
      </c>
      <c r="S25" s="688">
        <f t="shared" si="46"/>
        <v>0</v>
      </c>
      <c r="T25" s="954"/>
      <c r="U25" s="299"/>
      <c r="V25" s="299" t="str">
        <f t="shared" si="20"/>
        <v>1.15</v>
      </c>
      <c r="W25" s="299">
        <f t="shared" si="47"/>
        <v>0</v>
      </c>
      <c r="X25" s="250" t="s">
        <v>187</v>
      </c>
      <c r="Y25" s="242"/>
      <c r="Z25" s="244"/>
      <c r="AA25" s="80" t="s">
        <v>15</v>
      </c>
      <c r="AB25" s="81" t="s">
        <v>15</v>
      </c>
      <c r="AC25" s="245"/>
      <c r="AD25" s="597" t="s">
        <v>15</v>
      </c>
      <c r="AE25" s="597" t="s">
        <v>15</v>
      </c>
      <c r="AF25" s="597" t="s">
        <v>15</v>
      </c>
      <c r="AG25" s="264" t="s">
        <v>15</v>
      </c>
      <c r="AH25" s="247" t="s">
        <v>15</v>
      </c>
      <c r="AI25" s="24" t="s">
        <v>15</v>
      </c>
      <c r="AJ25" s="24">
        <v>0</v>
      </c>
      <c r="AK25" s="24">
        <v>0</v>
      </c>
      <c r="AL25" s="24">
        <v>0</v>
      </c>
      <c r="AM25" s="604">
        <v>0</v>
      </c>
      <c r="AN25" s="641" t="str">
        <f t="shared" si="26"/>
        <v>ok</v>
      </c>
      <c r="AO25" s="641" t="str">
        <f t="shared" si="27"/>
        <v>ok</v>
      </c>
      <c r="AP25" s="641" t="str">
        <f t="shared" si="28"/>
        <v>ok</v>
      </c>
      <c r="AQ25" s="641" t="str">
        <f t="shared" si="29"/>
        <v>revisar</v>
      </c>
      <c r="AR25" s="641" t="str">
        <f t="shared" si="30"/>
        <v>revisar</v>
      </c>
      <c r="AS25" s="641" t="str">
        <f t="shared" si="31"/>
        <v>ok</v>
      </c>
      <c r="AT25" s="641" t="str">
        <f t="shared" si="32"/>
        <v>revisar</v>
      </c>
      <c r="AU25" s="641" t="str">
        <f t="shared" si="33"/>
        <v>revisar</v>
      </c>
      <c r="AV25" s="641" t="str">
        <f t="shared" si="34"/>
        <v>revisar</v>
      </c>
      <c r="AW25" s="641" t="str">
        <f t="shared" si="35"/>
        <v>revisar</v>
      </c>
      <c r="AX25" s="641" t="str">
        <f t="shared" si="36"/>
        <v>revisar</v>
      </c>
      <c r="AY25" s="641" t="str">
        <f t="shared" si="37"/>
        <v>revisar</v>
      </c>
      <c r="AZ25" s="641" t="str">
        <f t="shared" si="38"/>
        <v>ok</v>
      </c>
      <c r="BA25" s="641" t="str">
        <f t="shared" si="39"/>
        <v>ok</v>
      </c>
      <c r="BB25" s="641" t="str">
        <f t="shared" si="40"/>
        <v>ok</v>
      </c>
      <c r="BC25" s="641" t="str">
        <f t="shared" si="41"/>
        <v>ok</v>
      </c>
    </row>
    <row r="26" spans="1:55" ht="12.75" hidden="1" customHeight="1">
      <c r="A26" s="13"/>
      <c r="B26" s="14">
        <f t="shared" si="18"/>
        <v>0</v>
      </c>
      <c r="C26" s="13"/>
      <c r="D26" s="250" t="s">
        <v>188</v>
      </c>
      <c r="E26" s="668"/>
      <c r="F26" s="669"/>
      <c r="G26" s="665"/>
      <c r="H26" s="666"/>
      <c r="I26" s="667"/>
      <c r="J26" s="263"/>
      <c r="K26" s="263"/>
      <c r="L26" s="263"/>
      <c r="M26" s="685">
        <f t="shared" si="48"/>
        <v>0</v>
      </c>
      <c r="N26" s="247"/>
      <c r="O26" s="687">
        <f t="shared" si="42"/>
        <v>0</v>
      </c>
      <c r="P26" s="687">
        <f t="shared" si="43"/>
        <v>0</v>
      </c>
      <c r="Q26" s="687">
        <f t="shared" si="44"/>
        <v>0</v>
      </c>
      <c r="R26" s="687">
        <f t="shared" si="45"/>
        <v>0</v>
      </c>
      <c r="S26" s="688">
        <f t="shared" si="46"/>
        <v>0</v>
      </c>
      <c r="T26" s="954"/>
      <c r="U26" s="299"/>
      <c r="V26" s="299" t="str">
        <f t="shared" si="20"/>
        <v>1.16</v>
      </c>
      <c r="W26" s="299">
        <f t="shared" si="47"/>
        <v>0</v>
      </c>
      <c r="X26" s="598" t="s">
        <v>188</v>
      </c>
      <c r="Y26" s="599"/>
      <c r="Z26" s="599"/>
      <c r="AA26" s="600" t="s">
        <v>15</v>
      </c>
      <c r="AB26" s="601" t="s">
        <v>15</v>
      </c>
      <c r="AC26" s="601"/>
      <c r="AD26" s="601" t="s">
        <v>15</v>
      </c>
      <c r="AE26" s="601" t="s">
        <v>15</v>
      </c>
      <c r="AF26" s="601" t="s">
        <v>15</v>
      </c>
      <c r="AG26" s="601" t="s">
        <v>15</v>
      </c>
      <c r="AH26" s="602" t="s">
        <v>15</v>
      </c>
      <c r="AI26" s="601" t="s">
        <v>15</v>
      </c>
      <c r="AJ26" s="601">
        <v>0</v>
      </c>
      <c r="AK26" s="601">
        <v>0</v>
      </c>
      <c r="AL26" s="601">
        <v>0</v>
      </c>
      <c r="AM26" s="603">
        <v>0</v>
      </c>
      <c r="AN26" s="641" t="str">
        <f t="shared" si="26"/>
        <v>ok</v>
      </c>
      <c r="AO26" s="641" t="str">
        <f t="shared" si="27"/>
        <v>ok</v>
      </c>
      <c r="AP26" s="641" t="str">
        <f t="shared" si="28"/>
        <v>ok</v>
      </c>
      <c r="AQ26" s="641" t="str">
        <f t="shared" si="29"/>
        <v>revisar</v>
      </c>
      <c r="AR26" s="641" t="str">
        <f t="shared" si="30"/>
        <v>revisar</v>
      </c>
      <c r="AS26" s="641" t="str">
        <f t="shared" si="31"/>
        <v>ok</v>
      </c>
      <c r="AT26" s="641" t="str">
        <f t="shared" si="32"/>
        <v>revisar</v>
      </c>
      <c r="AU26" s="641" t="str">
        <f t="shared" si="33"/>
        <v>revisar</v>
      </c>
      <c r="AV26" s="641" t="str">
        <f t="shared" si="34"/>
        <v>revisar</v>
      </c>
      <c r="AW26" s="641" t="str">
        <f t="shared" si="35"/>
        <v>revisar</v>
      </c>
      <c r="AX26" s="641" t="str">
        <f t="shared" si="36"/>
        <v>revisar</v>
      </c>
      <c r="AY26" s="641" t="str">
        <f t="shared" si="37"/>
        <v>revisar</v>
      </c>
      <c r="AZ26" s="641" t="str">
        <f t="shared" si="38"/>
        <v>ok</v>
      </c>
      <c r="BA26" s="641" t="str">
        <f t="shared" si="39"/>
        <v>ok</v>
      </c>
      <c r="BB26" s="641" t="str">
        <f t="shared" si="40"/>
        <v>ok</v>
      </c>
      <c r="BC26" s="641" t="str">
        <f t="shared" si="41"/>
        <v>ok</v>
      </c>
    </row>
    <row r="27" spans="1:55" ht="12.75" hidden="1" customHeight="1">
      <c r="A27" s="13"/>
      <c r="B27" s="14">
        <f t="shared" si="18"/>
        <v>0</v>
      </c>
      <c r="C27" s="13"/>
      <c r="D27" s="250" t="s">
        <v>189</v>
      </c>
      <c r="E27" s="668"/>
      <c r="F27" s="669"/>
      <c r="G27" s="665"/>
      <c r="H27" s="666"/>
      <c r="I27" s="667"/>
      <c r="J27" s="263"/>
      <c r="K27" s="263"/>
      <c r="L27" s="263"/>
      <c r="M27" s="685">
        <f t="shared" si="48"/>
        <v>0</v>
      </c>
      <c r="N27" s="247"/>
      <c r="O27" s="687">
        <f t="shared" si="42"/>
        <v>0</v>
      </c>
      <c r="P27" s="687">
        <f t="shared" si="43"/>
        <v>0</v>
      </c>
      <c r="Q27" s="687">
        <f t="shared" si="44"/>
        <v>0</v>
      </c>
      <c r="R27" s="687">
        <f t="shared" si="45"/>
        <v>0</v>
      </c>
      <c r="S27" s="688">
        <f t="shared" si="46"/>
        <v>0</v>
      </c>
      <c r="T27" s="954"/>
      <c r="U27" s="299"/>
      <c r="V27" s="299" t="str">
        <f t="shared" si="20"/>
        <v>1.17</v>
      </c>
      <c r="W27" s="299">
        <f t="shared" si="47"/>
        <v>0</v>
      </c>
      <c r="X27" s="250" t="s">
        <v>189</v>
      </c>
      <c r="Y27" s="242"/>
      <c r="Z27" s="244"/>
      <c r="AA27" s="80" t="s">
        <v>15</v>
      </c>
      <c r="AB27" s="81" t="s">
        <v>15</v>
      </c>
      <c r="AC27" s="245"/>
      <c r="AD27" s="597" t="s">
        <v>15</v>
      </c>
      <c r="AE27" s="597" t="s">
        <v>15</v>
      </c>
      <c r="AF27" s="597" t="s">
        <v>15</v>
      </c>
      <c r="AG27" s="264" t="s">
        <v>15</v>
      </c>
      <c r="AH27" s="247" t="s">
        <v>15</v>
      </c>
      <c r="AI27" s="24" t="s">
        <v>15</v>
      </c>
      <c r="AJ27" s="24">
        <v>0</v>
      </c>
      <c r="AK27" s="24">
        <v>0</v>
      </c>
      <c r="AL27" s="24">
        <v>0</v>
      </c>
      <c r="AM27" s="604">
        <v>0</v>
      </c>
      <c r="AN27" s="641" t="str">
        <f t="shared" si="26"/>
        <v>ok</v>
      </c>
      <c r="AO27" s="641" t="str">
        <f t="shared" si="27"/>
        <v>ok</v>
      </c>
      <c r="AP27" s="641" t="str">
        <f t="shared" si="28"/>
        <v>ok</v>
      </c>
      <c r="AQ27" s="641" t="str">
        <f t="shared" si="29"/>
        <v>revisar</v>
      </c>
      <c r="AR27" s="641" t="str">
        <f t="shared" si="30"/>
        <v>revisar</v>
      </c>
      <c r="AS27" s="641" t="str">
        <f t="shared" si="31"/>
        <v>ok</v>
      </c>
      <c r="AT27" s="641" t="str">
        <f t="shared" si="32"/>
        <v>revisar</v>
      </c>
      <c r="AU27" s="641" t="str">
        <f t="shared" si="33"/>
        <v>revisar</v>
      </c>
      <c r="AV27" s="641" t="str">
        <f t="shared" si="34"/>
        <v>revisar</v>
      </c>
      <c r="AW27" s="641" t="str">
        <f t="shared" si="35"/>
        <v>revisar</v>
      </c>
      <c r="AX27" s="641" t="str">
        <f t="shared" si="36"/>
        <v>revisar</v>
      </c>
      <c r="AY27" s="641" t="str">
        <f t="shared" si="37"/>
        <v>revisar</v>
      </c>
      <c r="AZ27" s="641" t="str">
        <f t="shared" si="38"/>
        <v>ok</v>
      </c>
      <c r="BA27" s="641" t="str">
        <f t="shared" si="39"/>
        <v>ok</v>
      </c>
      <c r="BB27" s="641" t="str">
        <f t="shared" si="40"/>
        <v>ok</v>
      </c>
      <c r="BC27" s="641" t="str">
        <f t="shared" si="41"/>
        <v>ok</v>
      </c>
    </row>
    <row r="28" spans="1:55" ht="12.75" hidden="1" customHeight="1">
      <c r="A28" s="13"/>
      <c r="B28" s="14">
        <f t="shared" si="18"/>
        <v>0</v>
      </c>
      <c r="C28" s="13"/>
      <c r="D28" s="250" t="s">
        <v>190</v>
      </c>
      <c r="E28" s="668"/>
      <c r="F28" s="669"/>
      <c r="G28" s="665"/>
      <c r="H28" s="666"/>
      <c r="I28" s="667"/>
      <c r="J28" s="263"/>
      <c r="K28" s="263"/>
      <c r="L28" s="263"/>
      <c r="M28" s="685">
        <f t="shared" si="48"/>
        <v>0</v>
      </c>
      <c r="N28" s="247"/>
      <c r="O28" s="687">
        <f t="shared" si="42"/>
        <v>0</v>
      </c>
      <c r="P28" s="687">
        <f t="shared" si="43"/>
        <v>0</v>
      </c>
      <c r="Q28" s="687">
        <f t="shared" si="44"/>
        <v>0</v>
      </c>
      <c r="R28" s="687">
        <f t="shared" si="45"/>
        <v>0</v>
      </c>
      <c r="S28" s="688">
        <f t="shared" si="46"/>
        <v>0</v>
      </c>
      <c r="T28" s="954"/>
      <c r="U28" s="299"/>
      <c r="V28" s="299" t="str">
        <f t="shared" si="20"/>
        <v>1.18</v>
      </c>
      <c r="W28" s="299">
        <f t="shared" si="47"/>
        <v>0</v>
      </c>
      <c r="X28" s="250" t="s">
        <v>190</v>
      </c>
      <c r="Y28" s="242"/>
      <c r="Z28" s="244"/>
      <c r="AA28" s="80" t="s">
        <v>15</v>
      </c>
      <c r="AB28" s="81" t="s">
        <v>15</v>
      </c>
      <c r="AC28" s="245"/>
      <c r="AD28" s="597" t="s">
        <v>15</v>
      </c>
      <c r="AE28" s="597" t="s">
        <v>15</v>
      </c>
      <c r="AF28" s="597" t="s">
        <v>15</v>
      </c>
      <c r="AG28" s="264" t="s">
        <v>15</v>
      </c>
      <c r="AH28" s="247" t="s">
        <v>15</v>
      </c>
      <c r="AI28" s="24" t="s">
        <v>15</v>
      </c>
      <c r="AJ28" s="24">
        <v>0</v>
      </c>
      <c r="AK28" s="24">
        <v>0</v>
      </c>
      <c r="AL28" s="24">
        <v>0</v>
      </c>
      <c r="AM28" s="604">
        <v>0</v>
      </c>
      <c r="AN28" s="641" t="str">
        <f t="shared" si="26"/>
        <v>ok</v>
      </c>
      <c r="AO28" s="641" t="str">
        <f t="shared" si="27"/>
        <v>ok</v>
      </c>
      <c r="AP28" s="641" t="str">
        <f t="shared" si="28"/>
        <v>ok</v>
      </c>
      <c r="AQ28" s="641" t="str">
        <f t="shared" si="29"/>
        <v>revisar</v>
      </c>
      <c r="AR28" s="641" t="str">
        <f t="shared" si="30"/>
        <v>revisar</v>
      </c>
      <c r="AS28" s="641" t="str">
        <f t="shared" si="31"/>
        <v>ok</v>
      </c>
      <c r="AT28" s="641" t="str">
        <f t="shared" si="32"/>
        <v>revisar</v>
      </c>
      <c r="AU28" s="641" t="str">
        <f t="shared" si="33"/>
        <v>revisar</v>
      </c>
      <c r="AV28" s="641" t="str">
        <f t="shared" si="34"/>
        <v>revisar</v>
      </c>
      <c r="AW28" s="641" t="str">
        <f t="shared" si="35"/>
        <v>revisar</v>
      </c>
      <c r="AX28" s="641" t="str">
        <f t="shared" si="36"/>
        <v>revisar</v>
      </c>
      <c r="AY28" s="641" t="str">
        <f t="shared" si="37"/>
        <v>revisar</v>
      </c>
      <c r="AZ28" s="641" t="str">
        <f t="shared" si="38"/>
        <v>ok</v>
      </c>
      <c r="BA28" s="641" t="str">
        <f t="shared" si="39"/>
        <v>ok</v>
      </c>
      <c r="BB28" s="641" t="str">
        <f t="shared" si="40"/>
        <v>ok</v>
      </c>
      <c r="BC28" s="641" t="str">
        <f t="shared" si="41"/>
        <v>ok</v>
      </c>
    </row>
    <row r="29" spans="1:55" ht="12.75" hidden="1" customHeight="1">
      <c r="A29" s="13"/>
      <c r="B29" s="14">
        <f t="shared" si="18"/>
        <v>0</v>
      </c>
      <c r="C29" s="13"/>
      <c r="D29" s="250" t="s">
        <v>191</v>
      </c>
      <c r="E29" s="668"/>
      <c r="F29" s="669"/>
      <c r="G29" s="665"/>
      <c r="H29" s="666"/>
      <c r="I29" s="667"/>
      <c r="J29" s="263"/>
      <c r="K29" s="263"/>
      <c r="L29" s="263"/>
      <c r="M29" s="685">
        <f t="shared" si="48"/>
        <v>0</v>
      </c>
      <c r="N29" s="247"/>
      <c r="O29" s="687">
        <f t="shared" si="42"/>
        <v>0</v>
      </c>
      <c r="P29" s="687">
        <f t="shared" si="43"/>
        <v>0</v>
      </c>
      <c r="Q29" s="687">
        <f t="shared" si="44"/>
        <v>0</v>
      </c>
      <c r="R29" s="687">
        <f t="shared" si="45"/>
        <v>0</v>
      </c>
      <c r="S29" s="688">
        <f t="shared" si="46"/>
        <v>0</v>
      </c>
      <c r="T29" s="954"/>
      <c r="U29" s="299"/>
      <c r="V29" s="299" t="str">
        <f t="shared" si="20"/>
        <v>1.19</v>
      </c>
      <c r="W29" s="299">
        <f t="shared" si="47"/>
        <v>0</v>
      </c>
      <c r="X29" s="250" t="s">
        <v>191</v>
      </c>
      <c r="Y29" s="242"/>
      <c r="Z29" s="244"/>
      <c r="AA29" s="80" t="s">
        <v>15</v>
      </c>
      <c r="AB29" s="81" t="s">
        <v>15</v>
      </c>
      <c r="AC29" s="245"/>
      <c r="AD29" s="597" t="s">
        <v>15</v>
      </c>
      <c r="AE29" s="597" t="s">
        <v>15</v>
      </c>
      <c r="AF29" s="597" t="s">
        <v>15</v>
      </c>
      <c r="AG29" s="264" t="s">
        <v>15</v>
      </c>
      <c r="AH29" s="247" t="s">
        <v>15</v>
      </c>
      <c r="AI29" s="24" t="s">
        <v>15</v>
      </c>
      <c r="AJ29" s="24">
        <v>0</v>
      </c>
      <c r="AK29" s="24">
        <v>0</v>
      </c>
      <c r="AL29" s="24">
        <v>0</v>
      </c>
      <c r="AM29" s="604">
        <v>0</v>
      </c>
      <c r="AN29" s="641" t="str">
        <f t="shared" si="26"/>
        <v>ok</v>
      </c>
      <c r="AO29" s="641" t="str">
        <f t="shared" si="27"/>
        <v>ok</v>
      </c>
      <c r="AP29" s="641" t="str">
        <f t="shared" si="28"/>
        <v>ok</v>
      </c>
      <c r="AQ29" s="641" t="str">
        <f t="shared" si="29"/>
        <v>revisar</v>
      </c>
      <c r="AR29" s="641" t="str">
        <f t="shared" si="30"/>
        <v>revisar</v>
      </c>
      <c r="AS29" s="641" t="str">
        <f t="shared" si="31"/>
        <v>ok</v>
      </c>
      <c r="AT29" s="641" t="str">
        <f t="shared" si="32"/>
        <v>revisar</v>
      </c>
      <c r="AU29" s="641" t="str">
        <f t="shared" si="33"/>
        <v>revisar</v>
      </c>
      <c r="AV29" s="641" t="str">
        <f t="shared" si="34"/>
        <v>revisar</v>
      </c>
      <c r="AW29" s="641" t="str">
        <f t="shared" si="35"/>
        <v>revisar</v>
      </c>
      <c r="AX29" s="641" t="str">
        <f t="shared" si="36"/>
        <v>revisar</v>
      </c>
      <c r="AY29" s="641" t="str">
        <f t="shared" si="37"/>
        <v>revisar</v>
      </c>
      <c r="AZ29" s="641" t="str">
        <f t="shared" si="38"/>
        <v>ok</v>
      </c>
      <c r="BA29" s="641" t="str">
        <f t="shared" si="39"/>
        <v>ok</v>
      </c>
      <c r="BB29" s="641" t="str">
        <f t="shared" si="40"/>
        <v>ok</v>
      </c>
      <c r="BC29" s="641" t="str">
        <f t="shared" si="41"/>
        <v>ok</v>
      </c>
    </row>
    <row r="30" spans="1:55" ht="12.75" hidden="1" customHeight="1">
      <c r="A30" s="13"/>
      <c r="B30" s="14">
        <f t="shared" si="18"/>
        <v>0</v>
      </c>
      <c r="C30" s="13"/>
      <c r="D30" s="250" t="s">
        <v>192</v>
      </c>
      <c r="E30" s="668"/>
      <c r="F30" s="669"/>
      <c r="G30" s="665"/>
      <c r="H30" s="666"/>
      <c r="I30" s="667"/>
      <c r="J30" s="263"/>
      <c r="K30" s="263"/>
      <c r="L30" s="263"/>
      <c r="M30" s="685">
        <f t="shared" si="48"/>
        <v>0</v>
      </c>
      <c r="N30" s="247"/>
      <c r="O30" s="687">
        <f t="shared" si="42"/>
        <v>0</v>
      </c>
      <c r="P30" s="687">
        <f t="shared" si="43"/>
        <v>0</v>
      </c>
      <c r="Q30" s="687">
        <f t="shared" si="44"/>
        <v>0</v>
      </c>
      <c r="R30" s="687">
        <f t="shared" si="45"/>
        <v>0</v>
      </c>
      <c r="S30" s="688">
        <f t="shared" si="46"/>
        <v>0</v>
      </c>
      <c r="T30" s="954"/>
      <c r="U30" s="299"/>
      <c r="V30" s="299" t="str">
        <f t="shared" si="20"/>
        <v>1.20</v>
      </c>
      <c r="W30" s="299">
        <f t="shared" si="47"/>
        <v>0</v>
      </c>
      <c r="X30" s="250" t="s">
        <v>192</v>
      </c>
      <c r="Y30" s="242"/>
      <c r="Z30" s="244"/>
      <c r="AA30" s="80" t="s">
        <v>15</v>
      </c>
      <c r="AB30" s="81" t="s">
        <v>15</v>
      </c>
      <c r="AC30" s="245"/>
      <c r="AD30" s="597" t="s">
        <v>15</v>
      </c>
      <c r="AE30" s="597" t="s">
        <v>15</v>
      </c>
      <c r="AF30" s="597" t="s">
        <v>15</v>
      </c>
      <c r="AG30" s="264" t="s">
        <v>15</v>
      </c>
      <c r="AH30" s="247" t="s">
        <v>15</v>
      </c>
      <c r="AI30" s="24" t="s">
        <v>15</v>
      </c>
      <c r="AJ30" s="24">
        <v>0</v>
      </c>
      <c r="AK30" s="24">
        <v>0</v>
      </c>
      <c r="AL30" s="24">
        <v>0</v>
      </c>
      <c r="AM30" s="608">
        <v>0</v>
      </c>
      <c r="AN30" s="641" t="str">
        <f t="shared" si="26"/>
        <v>ok</v>
      </c>
      <c r="AO30" s="641" t="str">
        <f t="shared" si="27"/>
        <v>ok</v>
      </c>
      <c r="AP30" s="641" t="str">
        <f t="shared" si="28"/>
        <v>ok</v>
      </c>
      <c r="AQ30" s="641" t="str">
        <f t="shared" si="29"/>
        <v>revisar</v>
      </c>
      <c r="AR30" s="641" t="str">
        <f t="shared" si="30"/>
        <v>revisar</v>
      </c>
      <c r="AS30" s="641" t="str">
        <f t="shared" si="31"/>
        <v>ok</v>
      </c>
      <c r="AT30" s="641" t="str">
        <f t="shared" si="32"/>
        <v>revisar</v>
      </c>
      <c r="AU30" s="641" t="str">
        <f t="shared" si="33"/>
        <v>revisar</v>
      </c>
      <c r="AV30" s="641" t="str">
        <f t="shared" si="34"/>
        <v>revisar</v>
      </c>
      <c r="AW30" s="641" t="str">
        <f t="shared" si="35"/>
        <v>revisar</v>
      </c>
      <c r="AX30" s="641" t="str">
        <f t="shared" si="36"/>
        <v>revisar</v>
      </c>
      <c r="AY30" s="641" t="str">
        <f t="shared" si="37"/>
        <v>revisar</v>
      </c>
      <c r="AZ30" s="641" t="str">
        <f t="shared" si="38"/>
        <v>ok</v>
      </c>
      <c r="BA30" s="641" t="str">
        <f t="shared" si="39"/>
        <v>ok</v>
      </c>
      <c r="BB30" s="641" t="str">
        <f t="shared" si="40"/>
        <v>ok</v>
      </c>
      <c r="BC30" s="641" t="str">
        <f t="shared" si="41"/>
        <v>ok</v>
      </c>
    </row>
    <row r="31" spans="1:55" ht="12.75" hidden="1" customHeight="1">
      <c r="A31" s="13"/>
      <c r="B31" s="14">
        <f t="shared" si="18"/>
        <v>0</v>
      </c>
      <c r="C31" s="13"/>
      <c r="D31" s="250" t="s">
        <v>193</v>
      </c>
      <c r="E31" s="668"/>
      <c r="F31" s="669"/>
      <c r="G31" s="665"/>
      <c r="H31" s="666"/>
      <c r="I31" s="667"/>
      <c r="J31" s="263"/>
      <c r="K31" s="263"/>
      <c r="L31" s="263"/>
      <c r="M31" s="685">
        <f t="shared" si="48"/>
        <v>0</v>
      </c>
      <c r="N31" s="247"/>
      <c r="O31" s="687">
        <f t="shared" si="42"/>
        <v>0</v>
      </c>
      <c r="P31" s="687">
        <f t="shared" si="43"/>
        <v>0</v>
      </c>
      <c r="Q31" s="687">
        <f t="shared" si="44"/>
        <v>0</v>
      </c>
      <c r="R31" s="687">
        <f t="shared" si="45"/>
        <v>0</v>
      </c>
      <c r="S31" s="688">
        <f t="shared" si="46"/>
        <v>0</v>
      </c>
      <c r="T31" s="954"/>
      <c r="U31" s="299"/>
      <c r="V31" s="299" t="str">
        <f t="shared" si="20"/>
        <v>1.21</v>
      </c>
      <c r="W31" s="299">
        <f t="shared" si="47"/>
        <v>0</v>
      </c>
      <c r="X31" s="250" t="s">
        <v>193</v>
      </c>
      <c r="Y31" s="242"/>
      <c r="Z31" s="244"/>
      <c r="AA31" s="80" t="s">
        <v>15</v>
      </c>
      <c r="AB31" s="81" t="s">
        <v>15</v>
      </c>
      <c r="AC31" s="245"/>
      <c r="AD31" s="597" t="s">
        <v>15</v>
      </c>
      <c r="AE31" s="597" t="s">
        <v>15</v>
      </c>
      <c r="AF31" s="597" t="s">
        <v>15</v>
      </c>
      <c r="AG31" s="264" t="s">
        <v>15</v>
      </c>
      <c r="AH31" s="247" t="s">
        <v>15</v>
      </c>
      <c r="AI31" s="24" t="s">
        <v>15</v>
      </c>
      <c r="AJ31" s="24">
        <v>0</v>
      </c>
      <c r="AK31" s="24">
        <v>0</v>
      </c>
      <c r="AL31" s="24">
        <v>0</v>
      </c>
      <c r="AM31" s="608">
        <v>0</v>
      </c>
      <c r="AN31" s="641" t="str">
        <f t="shared" si="26"/>
        <v>ok</v>
      </c>
      <c r="AO31" s="641" t="str">
        <f t="shared" si="27"/>
        <v>ok</v>
      </c>
      <c r="AP31" s="641" t="str">
        <f t="shared" si="28"/>
        <v>ok</v>
      </c>
      <c r="AQ31" s="641" t="str">
        <f t="shared" si="29"/>
        <v>revisar</v>
      </c>
      <c r="AR31" s="641" t="str">
        <f t="shared" si="30"/>
        <v>revisar</v>
      </c>
      <c r="AS31" s="641" t="str">
        <f t="shared" si="31"/>
        <v>ok</v>
      </c>
      <c r="AT31" s="641" t="str">
        <f t="shared" si="32"/>
        <v>revisar</v>
      </c>
      <c r="AU31" s="641" t="str">
        <f t="shared" si="33"/>
        <v>revisar</v>
      </c>
      <c r="AV31" s="641" t="str">
        <f t="shared" si="34"/>
        <v>revisar</v>
      </c>
      <c r="AW31" s="641" t="str">
        <f t="shared" si="35"/>
        <v>revisar</v>
      </c>
      <c r="AX31" s="641" t="str">
        <f t="shared" si="36"/>
        <v>revisar</v>
      </c>
      <c r="AY31" s="641" t="str">
        <f t="shared" si="37"/>
        <v>revisar</v>
      </c>
      <c r="AZ31" s="641" t="str">
        <f t="shared" si="38"/>
        <v>ok</v>
      </c>
      <c r="BA31" s="641" t="str">
        <f t="shared" si="39"/>
        <v>ok</v>
      </c>
      <c r="BB31" s="641" t="str">
        <f t="shared" si="40"/>
        <v>ok</v>
      </c>
      <c r="BC31" s="641" t="str">
        <f t="shared" si="41"/>
        <v>ok</v>
      </c>
    </row>
    <row r="32" spans="1:55" ht="12.75" hidden="1" customHeight="1">
      <c r="A32" s="13"/>
      <c r="B32" s="14">
        <f t="shared" si="18"/>
        <v>0</v>
      </c>
      <c r="C32" s="13"/>
      <c r="D32" s="250" t="s">
        <v>194</v>
      </c>
      <c r="E32" s="668"/>
      <c r="F32" s="669"/>
      <c r="G32" s="665"/>
      <c r="H32" s="666"/>
      <c r="I32" s="667"/>
      <c r="J32" s="263"/>
      <c r="K32" s="263"/>
      <c r="L32" s="263"/>
      <c r="M32" s="685">
        <f t="shared" si="48"/>
        <v>0</v>
      </c>
      <c r="N32" s="247"/>
      <c r="O32" s="687">
        <f t="shared" si="42"/>
        <v>0</v>
      </c>
      <c r="P32" s="687">
        <f t="shared" si="43"/>
        <v>0</v>
      </c>
      <c r="Q32" s="687">
        <f t="shared" si="44"/>
        <v>0</v>
      </c>
      <c r="R32" s="687">
        <f t="shared" si="45"/>
        <v>0</v>
      </c>
      <c r="S32" s="688">
        <f t="shared" si="46"/>
        <v>0</v>
      </c>
      <c r="T32" s="954"/>
      <c r="U32" s="299"/>
      <c r="V32" s="299" t="str">
        <f t="shared" si="20"/>
        <v>1.22</v>
      </c>
      <c r="W32" s="299">
        <f t="shared" si="47"/>
        <v>0</v>
      </c>
      <c r="X32" s="250" t="s">
        <v>194</v>
      </c>
      <c r="Y32" s="242"/>
      <c r="Z32" s="244"/>
      <c r="AA32" s="80" t="s">
        <v>15</v>
      </c>
      <c r="AB32" s="81" t="s">
        <v>15</v>
      </c>
      <c r="AC32" s="245"/>
      <c r="AD32" s="597" t="s">
        <v>15</v>
      </c>
      <c r="AE32" s="597" t="s">
        <v>15</v>
      </c>
      <c r="AF32" s="597" t="s">
        <v>15</v>
      </c>
      <c r="AG32" s="264" t="s">
        <v>15</v>
      </c>
      <c r="AH32" s="247" t="s">
        <v>15</v>
      </c>
      <c r="AI32" s="24" t="s">
        <v>15</v>
      </c>
      <c r="AJ32" s="24">
        <v>0</v>
      </c>
      <c r="AK32" s="24">
        <v>0</v>
      </c>
      <c r="AL32" s="24">
        <v>0</v>
      </c>
      <c r="AM32" s="608">
        <v>0</v>
      </c>
      <c r="AN32" s="641" t="str">
        <f t="shared" si="26"/>
        <v>ok</v>
      </c>
      <c r="AO32" s="641" t="str">
        <f t="shared" si="27"/>
        <v>ok</v>
      </c>
      <c r="AP32" s="641" t="str">
        <f t="shared" si="28"/>
        <v>ok</v>
      </c>
      <c r="AQ32" s="641" t="str">
        <f t="shared" si="29"/>
        <v>revisar</v>
      </c>
      <c r="AR32" s="641" t="str">
        <f t="shared" si="30"/>
        <v>revisar</v>
      </c>
      <c r="AS32" s="641" t="str">
        <f t="shared" si="31"/>
        <v>ok</v>
      </c>
      <c r="AT32" s="641" t="str">
        <f t="shared" si="32"/>
        <v>revisar</v>
      </c>
      <c r="AU32" s="641" t="str">
        <f t="shared" si="33"/>
        <v>revisar</v>
      </c>
      <c r="AV32" s="641" t="str">
        <f t="shared" si="34"/>
        <v>revisar</v>
      </c>
      <c r="AW32" s="641" t="str">
        <f t="shared" si="35"/>
        <v>revisar</v>
      </c>
      <c r="AX32" s="641" t="str">
        <f t="shared" si="36"/>
        <v>revisar</v>
      </c>
      <c r="AY32" s="641" t="str">
        <f t="shared" si="37"/>
        <v>revisar</v>
      </c>
      <c r="AZ32" s="641" t="str">
        <f t="shared" si="38"/>
        <v>ok</v>
      </c>
      <c r="BA32" s="641" t="str">
        <f t="shared" si="39"/>
        <v>ok</v>
      </c>
      <c r="BB32" s="641" t="str">
        <f t="shared" si="40"/>
        <v>ok</v>
      </c>
      <c r="BC32" s="641" t="str">
        <f t="shared" si="41"/>
        <v>ok</v>
      </c>
    </row>
    <row r="33" spans="1:55" ht="12.75" hidden="1" customHeight="1">
      <c r="A33" s="13"/>
      <c r="B33" s="14">
        <f t="shared" si="18"/>
        <v>0</v>
      </c>
      <c r="C33" s="13"/>
      <c r="D33" s="250" t="s">
        <v>195</v>
      </c>
      <c r="E33" s="668"/>
      <c r="F33" s="669"/>
      <c r="G33" s="665"/>
      <c r="H33" s="666"/>
      <c r="I33" s="667"/>
      <c r="J33" s="263"/>
      <c r="K33" s="263"/>
      <c r="L33" s="263"/>
      <c r="M33" s="685">
        <f t="shared" si="48"/>
        <v>0</v>
      </c>
      <c r="N33" s="247"/>
      <c r="O33" s="687">
        <f t="shared" si="42"/>
        <v>0</v>
      </c>
      <c r="P33" s="687">
        <f t="shared" si="43"/>
        <v>0</v>
      </c>
      <c r="Q33" s="687">
        <f t="shared" si="44"/>
        <v>0</v>
      </c>
      <c r="R33" s="687">
        <f t="shared" si="45"/>
        <v>0</v>
      </c>
      <c r="S33" s="688">
        <f t="shared" si="46"/>
        <v>0</v>
      </c>
      <c r="T33" s="954"/>
      <c r="U33" s="299"/>
      <c r="V33" s="299" t="str">
        <f t="shared" si="20"/>
        <v>1.23</v>
      </c>
      <c r="W33" s="299">
        <f t="shared" si="47"/>
        <v>0</v>
      </c>
      <c r="X33" s="250" t="s">
        <v>195</v>
      </c>
      <c r="Y33" s="242"/>
      <c r="Z33" s="244"/>
      <c r="AA33" s="80" t="s">
        <v>15</v>
      </c>
      <c r="AB33" s="81" t="s">
        <v>15</v>
      </c>
      <c r="AC33" s="245"/>
      <c r="AD33" s="597" t="s">
        <v>15</v>
      </c>
      <c r="AE33" s="597" t="s">
        <v>15</v>
      </c>
      <c r="AF33" s="597" t="s">
        <v>15</v>
      </c>
      <c r="AG33" s="264" t="s">
        <v>15</v>
      </c>
      <c r="AH33" s="247" t="s">
        <v>15</v>
      </c>
      <c r="AI33" s="24" t="s">
        <v>15</v>
      </c>
      <c r="AJ33" s="24">
        <v>0</v>
      </c>
      <c r="AK33" s="24">
        <v>0</v>
      </c>
      <c r="AL33" s="24">
        <v>0</v>
      </c>
      <c r="AM33" s="608">
        <v>0</v>
      </c>
      <c r="AN33" s="641" t="str">
        <f t="shared" si="26"/>
        <v>ok</v>
      </c>
      <c r="AO33" s="641" t="str">
        <f t="shared" si="27"/>
        <v>ok</v>
      </c>
      <c r="AP33" s="641" t="str">
        <f t="shared" si="28"/>
        <v>ok</v>
      </c>
      <c r="AQ33" s="641" t="str">
        <f t="shared" si="29"/>
        <v>revisar</v>
      </c>
      <c r="AR33" s="641" t="str">
        <f t="shared" si="30"/>
        <v>revisar</v>
      </c>
      <c r="AS33" s="641" t="str">
        <f t="shared" si="31"/>
        <v>ok</v>
      </c>
      <c r="AT33" s="641" t="str">
        <f t="shared" si="32"/>
        <v>revisar</v>
      </c>
      <c r="AU33" s="641" t="str">
        <f t="shared" si="33"/>
        <v>revisar</v>
      </c>
      <c r="AV33" s="641" t="str">
        <f t="shared" si="34"/>
        <v>revisar</v>
      </c>
      <c r="AW33" s="641" t="str">
        <f t="shared" si="35"/>
        <v>revisar</v>
      </c>
      <c r="AX33" s="641" t="str">
        <f t="shared" si="36"/>
        <v>revisar</v>
      </c>
      <c r="AY33" s="641" t="str">
        <f t="shared" si="37"/>
        <v>revisar</v>
      </c>
      <c r="AZ33" s="641" t="str">
        <f t="shared" si="38"/>
        <v>ok</v>
      </c>
      <c r="BA33" s="641" t="str">
        <f t="shared" si="39"/>
        <v>ok</v>
      </c>
      <c r="BB33" s="641" t="str">
        <f t="shared" si="40"/>
        <v>ok</v>
      </c>
      <c r="BC33" s="641" t="str">
        <f t="shared" si="41"/>
        <v>ok</v>
      </c>
    </row>
    <row r="34" spans="1:55" ht="12.75" hidden="1" customHeight="1">
      <c r="A34" s="13"/>
      <c r="B34" s="14">
        <f t="shared" si="18"/>
        <v>0</v>
      </c>
      <c r="C34" s="13"/>
      <c r="D34" s="250" t="s">
        <v>196</v>
      </c>
      <c r="E34" s="668"/>
      <c r="F34" s="669"/>
      <c r="G34" s="665"/>
      <c r="H34" s="666"/>
      <c r="I34" s="667"/>
      <c r="J34" s="263"/>
      <c r="K34" s="263"/>
      <c r="L34" s="263"/>
      <c r="M34" s="685">
        <f t="shared" si="48"/>
        <v>0</v>
      </c>
      <c r="N34" s="247"/>
      <c r="O34" s="687">
        <f t="shared" si="42"/>
        <v>0</v>
      </c>
      <c r="P34" s="687">
        <f t="shared" si="43"/>
        <v>0</v>
      </c>
      <c r="Q34" s="687">
        <f t="shared" si="44"/>
        <v>0</v>
      </c>
      <c r="R34" s="687">
        <f t="shared" si="45"/>
        <v>0</v>
      </c>
      <c r="S34" s="688">
        <f t="shared" si="46"/>
        <v>0</v>
      </c>
      <c r="T34" s="954"/>
      <c r="U34" s="299"/>
      <c r="V34" s="299" t="str">
        <f t="shared" si="20"/>
        <v>1.24</v>
      </c>
      <c r="W34" s="299">
        <f t="shared" si="47"/>
        <v>0</v>
      </c>
      <c r="X34" s="250" t="s">
        <v>196</v>
      </c>
      <c r="Y34" s="242"/>
      <c r="Z34" s="244"/>
      <c r="AA34" s="80" t="s">
        <v>15</v>
      </c>
      <c r="AB34" s="81" t="s">
        <v>15</v>
      </c>
      <c r="AC34" s="245"/>
      <c r="AD34" s="597" t="s">
        <v>15</v>
      </c>
      <c r="AE34" s="597" t="s">
        <v>15</v>
      </c>
      <c r="AF34" s="597" t="s">
        <v>15</v>
      </c>
      <c r="AG34" s="264" t="s">
        <v>15</v>
      </c>
      <c r="AH34" s="247" t="s">
        <v>15</v>
      </c>
      <c r="AI34" s="24" t="s">
        <v>15</v>
      </c>
      <c r="AJ34" s="24">
        <v>0</v>
      </c>
      <c r="AK34" s="24">
        <v>0</v>
      </c>
      <c r="AL34" s="24">
        <v>0</v>
      </c>
      <c r="AM34" s="604">
        <v>0</v>
      </c>
      <c r="AN34" s="641" t="str">
        <f t="shared" si="26"/>
        <v>ok</v>
      </c>
      <c r="AO34" s="641" t="str">
        <f t="shared" si="27"/>
        <v>ok</v>
      </c>
      <c r="AP34" s="641" t="str">
        <f t="shared" si="28"/>
        <v>ok</v>
      </c>
      <c r="AQ34" s="641" t="str">
        <f t="shared" si="29"/>
        <v>revisar</v>
      </c>
      <c r="AR34" s="641" t="str">
        <f t="shared" si="30"/>
        <v>revisar</v>
      </c>
      <c r="AS34" s="641" t="str">
        <f t="shared" si="31"/>
        <v>ok</v>
      </c>
      <c r="AT34" s="641" t="str">
        <f t="shared" si="32"/>
        <v>revisar</v>
      </c>
      <c r="AU34" s="641" t="str">
        <f t="shared" si="33"/>
        <v>revisar</v>
      </c>
      <c r="AV34" s="641" t="str">
        <f t="shared" si="34"/>
        <v>revisar</v>
      </c>
      <c r="AW34" s="641" t="str">
        <f t="shared" si="35"/>
        <v>revisar</v>
      </c>
      <c r="AX34" s="641" t="str">
        <f t="shared" si="36"/>
        <v>revisar</v>
      </c>
      <c r="AY34" s="641" t="str">
        <f t="shared" si="37"/>
        <v>revisar</v>
      </c>
      <c r="AZ34" s="641" t="str">
        <f t="shared" si="38"/>
        <v>ok</v>
      </c>
      <c r="BA34" s="641" t="str">
        <f t="shared" si="39"/>
        <v>ok</v>
      </c>
      <c r="BB34" s="641" t="str">
        <f t="shared" si="40"/>
        <v>ok</v>
      </c>
      <c r="BC34" s="641" t="str">
        <f t="shared" si="41"/>
        <v>ok</v>
      </c>
    </row>
    <row r="35" spans="1:55" ht="12.75" hidden="1" customHeight="1">
      <c r="A35" s="13"/>
      <c r="B35" s="14">
        <f t="shared" si="18"/>
        <v>0</v>
      </c>
      <c r="C35" s="13"/>
      <c r="D35" s="250" t="s">
        <v>197</v>
      </c>
      <c r="E35" s="668"/>
      <c r="F35" s="669"/>
      <c r="G35" s="665"/>
      <c r="H35" s="666"/>
      <c r="I35" s="667"/>
      <c r="J35" s="263"/>
      <c r="K35" s="263"/>
      <c r="L35" s="263"/>
      <c r="M35" s="685">
        <f t="shared" si="48"/>
        <v>0</v>
      </c>
      <c r="N35" s="247"/>
      <c r="O35" s="687">
        <f t="shared" si="42"/>
        <v>0</v>
      </c>
      <c r="P35" s="687">
        <f t="shared" si="43"/>
        <v>0</v>
      </c>
      <c r="Q35" s="687">
        <f t="shared" si="44"/>
        <v>0</v>
      </c>
      <c r="R35" s="687">
        <f t="shared" si="45"/>
        <v>0</v>
      </c>
      <c r="S35" s="688">
        <f t="shared" si="46"/>
        <v>0</v>
      </c>
      <c r="T35" s="954"/>
      <c r="U35" s="299"/>
      <c r="V35" s="299" t="str">
        <f t="shared" si="20"/>
        <v>1.25</v>
      </c>
      <c r="W35" s="299">
        <f t="shared" si="47"/>
        <v>0</v>
      </c>
      <c r="X35" s="250" t="s">
        <v>197</v>
      </c>
      <c r="Y35" s="242"/>
      <c r="Z35" s="244"/>
      <c r="AA35" s="80" t="s">
        <v>15</v>
      </c>
      <c r="AB35" s="81" t="s">
        <v>15</v>
      </c>
      <c r="AC35" s="245"/>
      <c r="AD35" s="597" t="s">
        <v>15</v>
      </c>
      <c r="AE35" s="597" t="s">
        <v>15</v>
      </c>
      <c r="AF35" s="597" t="s">
        <v>15</v>
      </c>
      <c r="AG35" s="264" t="s">
        <v>15</v>
      </c>
      <c r="AH35" s="247" t="s">
        <v>15</v>
      </c>
      <c r="AI35" s="24" t="s">
        <v>15</v>
      </c>
      <c r="AJ35" s="24">
        <v>0</v>
      </c>
      <c r="AK35" s="24">
        <v>0</v>
      </c>
      <c r="AL35" s="24">
        <v>0</v>
      </c>
      <c r="AM35" s="604">
        <v>0</v>
      </c>
      <c r="AN35" s="641" t="str">
        <f t="shared" si="26"/>
        <v>ok</v>
      </c>
      <c r="AO35" s="641" t="str">
        <f t="shared" si="27"/>
        <v>ok</v>
      </c>
      <c r="AP35" s="641" t="str">
        <f t="shared" si="28"/>
        <v>ok</v>
      </c>
      <c r="AQ35" s="641" t="str">
        <f t="shared" si="29"/>
        <v>revisar</v>
      </c>
      <c r="AR35" s="641" t="str">
        <f t="shared" si="30"/>
        <v>revisar</v>
      </c>
      <c r="AS35" s="641" t="str">
        <f t="shared" si="31"/>
        <v>ok</v>
      </c>
      <c r="AT35" s="641" t="str">
        <f t="shared" si="32"/>
        <v>revisar</v>
      </c>
      <c r="AU35" s="641" t="str">
        <f t="shared" si="33"/>
        <v>revisar</v>
      </c>
      <c r="AV35" s="641" t="str">
        <f t="shared" si="34"/>
        <v>revisar</v>
      </c>
      <c r="AW35" s="641" t="str">
        <f t="shared" si="35"/>
        <v>revisar</v>
      </c>
      <c r="AX35" s="641" t="str">
        <f t="shared" si="36"/>
        <v>revisar</v>
      </c>
      <c r="AY35" s="641" t="str">
        <f t="shared" si="37"/>
        <v>revisar</v>
      </c>
      <c r="AZ35" s="641" t="str">
        <f t="shared" si="38"/>
        <v>ok</v>
      </c>
      <c r="BA35" s="641" t="str">
        <f t="shared" si="39"/>
        <v>ok</v>
      </c>
      <c r="BB35" s="641" t="str">
        <f t="shared" si="40"/>
        <v>ok</v>
      </c>
      <c r="BC35" s="641" t="str">
        <f t="shared" si="41"/>
        <v>ok</v>
      </c>
    </row>
    <row r="36" spans="1:55" ht="12.75" hidden="1" customHeight="1">
      <c r="A36" s="13"/>
      <c r="B36" s="14">
        <f t="shared" si="18"/>
        <v>0</v>
      </c>
      <c r="C36" s="13"/>
      <c r="D36" s="250" t="s">
        <v>198</v>
      </c>
      <c r="E36" s="668"/>
      <c r="F36" s="669"/>
      <c r="G36" s="665"/>
      <c r="H36" s="666"/>
      <c r="I36" s="667"/>
      <c r="J36" s="263"/>
      <c r="K36" s="263"/>
      <c r="L36" s="263"/>
      <c r="M36" s="685">
        <f t="shared" si="48"/>
        <v>0</v>
      </c>
      <c r="N36" s="247"/>
      <c r="O36" s="687">
        <f t="shared" si="42"/>
        <v>0</v>
      </c>
      <c r="P36" s="687">
        <f t="shared" si="43"/>
        <v>0</v>
      </c>
      <c r="Q36" s="687">
        <f t="shared" si="44"/>
        <v>0</v>
      </c>
      <c r="R36" s="687">
        <f t="shared" si="45"/>
        <v>0</v>
      </c>
      <c r="S36" s="688">
        <f t="shared" si="46"/>
        <v>0</v>
      </c>
      <c r="T36" s="954"/>
      <c r="U36" s="299"/>
      <c r="V36" s="299" t="str">
        <f t="shared" si="20"/>
        <v>1.26</v>
      </c>
      <c r="W36" s="299">
        <f t="shared" si="47"/>
        <v>0</v>
      </c>
      <c r="X36" s="598" t="s">
        <v>198</v>
      </c>
      <c r="Y36" s="599"/>
      <c r="Z36" s="599"/>
      <c r="AA36" s="600" t="s">
        <v>15</v>
      </c>
      <c r="AB36" s="601" t="s">
        <v>15</v>
      </c>
      <c r="AC36" s="601"/>
      <c r="AD36" s="601" t="s">
        <v>15</v>
      </c>
      <c r="AE36" s="601" t="s">
        <v>15</v>
      </c>
      <c r="AF36" s="601" t="s">
        <v>15</v>
      </c>
      <c r="AG36" s="601" t="s">
        <v>15</v>
      </c>
      <c r="AH36" s="602" t="s">
        <v>15</v>
      </c>
      <c r="AI36" s="601" t="s">
        <v>15</v>
      </c>
      <c r="AJ36" s="601">
        <v>0</v>
      </c>
      <c r="AK36" s="601">
        <v>0</v>
      </c>
      <c r="AL36" s="601">
        <v>0</v>
      </c>
      <c r="AM36" s="603">
        <v>0</v>
      </c>
      <c r="AN36" s="641" t="str">
        <f t="shared" si="26"/>
        <v>ok</v>
      </c>
      <c r="AO36" s="641" t="str">
        <f t="shared" si="27"/>
        <v>ok</v>
      </c>
      <c r="AP36" s="641" t="str">
        <f t="shared" si="28"/>
        <v>ok</v>
      </c>
      <c r="AQ36" s="641" t="str">
        <f t="shared" si="29"/>
        <v>revisar</v>
      </c>
      <c r="AR36" s="641" t="str">
        <f t="shared" si="30"/>
        <v>revisar</v>
      </c>
      <c r="AS36" s="641" t="str">
        <f t="shared" si="31"/>
        <v>ok</v>
      </c>
      <c r="AT36" s="641" t="str">
        <f t="shared" si="32"/>
        <v>revisar</v>
      </c>
      <c r="AU36" s="641" t="str">
        <f t="shared" si="33"/>
        <v>revisar</v>
      </c>
      <c r="AV36" s="641" t="str">
        <f t="shared" si="34"/>
        <v>revisar</v>
      </c>
      <c r="AW36" s="641" t="str">
        <f t="shared" si="35"/>
        <v>revisar</v>
      </c>
      <c r="AX36" s="641" t="str">
        <f t="shared" si="36"/>
        <v>revisar</v>
      </c>
      <c r="AY36" s="641" t="str">
        <f t="shared" si="37"/>
        <v>revisar</v>
      </c>
      <c r="AZ36" s="641" t="str">
        <f t="shared" si="38"/>
        <v>ok</v>
      </c>
      <c r="BA36" s="641" t="str">
        <f t="shared" si="39"/>
        <v>ok</v>
      </c>
      <c r="BB36" s="641" t="str">
        <f t="shared" si="40"/>
        <v>ok</v>
      </c>
      <c r="BC36" s="641" t="str">
        <f t="shared" si="41"/>
        <v>ok</v>
      </c>
    </row>
    <row r="37" spans="1:55" ht="12.75" hidden="1" customHeight="1">
      <c r="A37" s="13"/>
      <c r="B37" s="14">
        <f t="shared" si="18"/>
        <v>0</v>
      </c>
      <c r="C37" s="13"/>
      <c r="D37" s="250" t="s">
        <v>199</v>
      </c>
      <c r="E37" s="668"/>
      <c r="F37" s="669"/>
      <c r="G37" s="665"/>
      <c r="H37" s="666"/>
      <c r="I37" s="667"/>
      <c r="J37" s="263"/>
      <c r="K37" s="263"/>
      <c r="L37" s="263"/>
      <c r="M37" s="685">
        <f t="shared" si="48"/>
        <v>0</v>
      </c>
      <c r="N37" s="247"/>
      <c r="O37" s="687">
        <f t="shared" si="42"/>
        <v>0</v>
      </c>
      <c r="P37" s="687">
        <f t="shared" si="43"/>
        <v>0</v>
      </c>
      <c r="Q37" s="687">
        <f t="shared" si="44"/>
        <v>0</v>
      </c>
      <c r="R37" s="687">
        <f t="shared" si="45"/>
        <v>0</v>
      </c>
      <c r="S37" s="688">
        <f t="shared" si="46"/>
        <v>0</v>
      </c>
      <c r="T37" s="954"/>
      <c r="U37" s="299"/>
      <c r="V37" s="299" t="str">
        <f t="shared" si="20"/>
        <v>1.27</v>
      </c>
      <c r="W37" s="299">
        <f t="shared" si="47"/>
        <v>0</v>
      </c>
      <c r="X37" s="250" t="s">
        <v>199</v>
      </c>
      <c r="Y37" s="242"/>
      <c r="Z37" s="244"/>
      <c r="AA37" s="80" t="s">
        <v>15</v>
      </c>
      <c r="AB37" s="81" t="s">
        <v>15</v>
      </c>
      <c r="AC37" s="245"/>
      <c r="AD37" s="597" t="s">
        <v>15</v>
      </c>
      <c r="AE37" s="597" t="s">
        <v>15</v>
      </c>
      <c r="AF37" s="597" t="s">
        <v>15</v>
      </c>
      <c r="AG37" s="264" t="s">
        <v>15</v>
      </c>
      <c r="AH37" s="247" t="s">
        <v>15</v>
      </c>
      <c r="AI37" s="24" t="s">
        <v>15</v>
      </c>
      <c r="AJ37" s="24">
        <v>0</v>
      </c>
      <c r="AK37" s="24">
        <v>0</v>
      </c>
      <c r="AL37" s="24">
        <v>0</v>
      </c>
      <c r="AM37" s="604">
        <v>0</v>
      </c>
      <c r="AN37" s="641" t="str">
        <f t="shared" si="26"/>
        <v>ok</v>
      </c>
      <c r="AO37" s="641" t="str">
        <f t="shared" si="27"/>
        <v>ok</v>
      </c>
      <c r="AP37" s="641" t="str">
        <f t="shared" si="28"/>
        <v>ok</v>
      </c>
      <c r="AQ37" s="641" t="str">
        <f t="shared" si="29"/>
        <v>revisar</v>
      </c>
      <c r="AR37" s="641" t="str">
        <f t="shared" si="30"/>
        <v>revisar</v>
      </c>
      <c r="AS37" s="641" t="str">
        <f t="shared" si="31"/>
        <v>ok</v>
      </c>
      <c r="AT37" s="641" t="str">
        <f t="shared" si="32"/>
        <v>revisar</v>
      </c>
      <c r="AU37" s="641" t="str">
        <f t="shared" si="33"/>
        <v>revisar</v>
      </c>
      <c r="AV37" s="641" t="str">
        <f t="shared" si="34"/>
        <v>revisar</v>
      </c>
      <c r="AW37" s="641" t="str">
        <f t="shared" si="35"/>
        <v>revisar</v>
      </c>
      <c r="AX37" s="641" t="str">
        <f t="shared" si="36"/>
        <v>revisar</v>
      </c>
      <c r="AY37" s="641" t="str">
        <f t="shared" si="37"/>
        <v>revisar</v>
      </c>
      <c r="AZ37" s="641" t="str">
        <f t="shared" si="38"/>
        <v>ok</v>
      </c>
      <c r="BA37" s="641" t="str">
        <f t="shared" si="39"/>
        <v>ok</v>
      </c>
      <c r="BB37" s="641" t="str">
        <f t="shared" si="40"/>
        <v>ok</v>
      </c>
      <c r="BC37" s="641" t="str">
        <f t="shared" si="41"/>
        <v>ok</v>
      </c>
    </row>
    <row r="38" spans="1:55" ht="12.75" hidden="1" customHeight="1">
      <c r="A38" s="13"/>
      <c r="B38" s="14">
        <f t="shared" si="18"/>
        <v>0</v>
      </c>
      <c r="C38" s="13"/>
      <c r="D38" s="250" t="s">
        <v>200</v>
      </c>
      <c r="E38" s="668"/>
      <c r="F38" s="669"/>
      <c r="G38" s="665"/>
      <c r="H38" s="666"/>
      <c r="I38" s="667"/>
      <c r="J38" s="263"/>
      <c r="K38" s="263"/>
      <c r="L38" s="263"/>
      <c r="M38" s="685">
        <f t="shared" si="48"/>
        <v>0</v>
      </c>
      <c r="N38" s="247"/>
      <c r="O38" s="687">
        <f t="shared" si="42"/>
        <v>0</v>
      </c>
      <c r="P38" s="687">
        <f t="shared" si="43"/>
        <v>0</v>
      </c>
      <c r="Q38" s="687">
        <f t="shared" si="44"/>
        <v>0</v>
      </c>
      <c r="R38" s="687">
        <f t="shared" si="45"/>
        <v>0</v>
      </c>
      <c r="S38" s="688">
        <f t="shared" si="46"/>
        <v>0</v>
      </c>
      <c r="T38" s="954"/>
      <c r="U38" s="299"/>
      <c r="V38" s="299" t="str">
        <f t="shared" si="20"/>
        <v>1.28</v>
      </c>
      <c r="W38" s="299">
        <f t="shared" si="47"/>
        <v>0</v>
      </c>
      <c r="X38" s="250" t="s">
        <v>200</v>
      </c>
      <c r="Y38" s="242"/>
      <c r="Z38" s="244"/>
      <c r="AA38" s="80" t="s">
        <v>15</v>
      </c>
      <c r="AB38" s="81" t="s">
        <v>15</v>
      </c>
      <c r="AC38" s="245"/>
      <c r="AD38" s="597" t="s">
        <v>15</v>
      </c>
      <c r="AE38" s="597" t="s">
        <v>15</v>
      </c>
      <c r="AF38" s="597" t="s">
        <v>15</v>
      </c>
      <c r="AG38" s="264" t="s">
        <v>15</v>
      </c>
      <c r="AH38" s="247" t="s">
        <v>15</v>
      </c>
      <c r="AI38" s="24" t="s">
        <v>15</v>
      </c>
      <c r="AJ38" s="24">
        <v>0</v>
      </c>
      <c r="AK38" s="24">
        <v>0</v>
      </c>
      <c r="AL38" s="24">
        <v>0</v>
      </c>
      <c r="AM38" s="604">
        <v>0</v>
      </c>
      <c r="AN38" s="641" t="str">
        <f t="shared" si="26"/>
        <v>ok</v>
      </c>
      <c r="AO38" s="641" t="str">
        <f t="shared" si="27"/>
        <v>ok</v>
      </c>
      <c r="AP38" s="641" t="str">
        <f t="shared" si="28"/>
        <v>ok</v>
      </c>
      <c r="AQ38" s="641" t="str">
        <f t="shared" si="29"/>
        <v>revisar</v>
      </c>
      <c r="AR38" s="641" t="str">
        <f t="shared" si="30"/>
        <v>revisar</v>
      </c>
      <c r="AS38" s="641" t="str">
        <f t="shared" si="31"/>
        <v>ok</v>
      </c>
      <c r="AT38" s="641" t="str">
        <f t="shared" si="32"/>
        <v>revisar</v>
      </c>
      <c r="AU38" s="641" t="str">
        <f t="shared" si="33"/>
        <v>revisar</v>
      </c>
      <c r="AV38" s="641" t="str">
        <f t="shared" si="34"/>
        <v>revisar</v>
      </c>
      <c r="AW38" s="641" t="str">
        <f t="shared" si="35"/>
        <v>revisar</v>
      </c>
      <c r="AX38" s="641" t="str">
        <f t="shared" si="36"/>
        <v>revisar</v>
      </c>
      <c r="AY38" s="641" t="str">
        <f t="shared" si="37"/>
        <v>revisar</v>
      </c>
      <c r="AZ38" s="641" t="str">
        <f t="shared" si="38"/>
        <v>ok</v>
      </c>
      <c r="BA38" s="641" t="str">
        <f t="shared" si="39"/>
        <v>ok</v>
      </c>
      <c r="BB38" s="641" t="str">
        <f t="shared" si="40"/>
        <v>ok</v>
      </c>
      <c r="BC38" s="641" t="str">
        <f t="shared" si="41"/>
        <v>ok</v>
      </c>
    </row>
    <row r="39" spans="1:55" ht="12.75" hidden="1" customHeight="1">
      <c r="A39" s="13"/>
      <c r="B39" s="14">
        <f t="shared" si="18"/>
        <v>0</v>
      </c>
      <c r="C39" s="13"/>
      <c r="D39" s="250" t="s">
        <v>201</v>
      </c>
      <c r="E39" s="668"/>
      <c r="F39" s="669"/>
      <c r="G39" s="665"/>
      <c r="H39" s="666"/>
      <c r="I39" s="667"/>
      <c r="J39" s="263"/>
      <c r="K39" s="263"/>
      <c r="L39" s="263"/>
      <c r="M39" s="685">
        <f t="shared" si="48"/>
        <v>0</v>
      </c>
      <c r="N39" s="247"/>
      <c r="O39" s="687">
        <f t="shared" si="42"/>
        <v>0</v>
      </c>
      <c r="P39" s="687">
        <f t="shared" si="43"/>
        <v>0</v>
      </c>
      <c r="Q39" s="687">
        <f t="shared" si="44"/>
        <v>0</v>
      </c>
      <c r="R39" s="687">
        <f t="shared" si="45"/>
        <v>0</v>
      </c>
      <c r="S39" s="688">
        <f t="shared" si="46"/>
        <v>0</v>
      </c>
      <c r="T39" s="954"/>
      <c r="U39" s="299"/>
      <c r="V39" s="299" t="str">
        <f t="shared" si="20"/>
        <v>1.29</v>
      </c>
      <c r="W39" s="299">
        <f t="shared" si="47"/>
        <v>0</v>
      </c>
      <c r="X39" s="250" t="s">
        <v>201</v>
      </c>
      <c r="Y39" s="242"/>
      <c r="Z39" s="244"/>
      <c r="AA39" s="80" t="s">
        <v>15</v>
      </c>
      <c r="AB39" s="81" t="s">
        <v>15</v>
      </c>
      <c r="AC39" s="245"/>
      <c r="AD39" s="597" t="s">
        <v>15</v>
      </c>
      <c r="AE39" s="597" t="s">
        <v>15</v>
      </c>
      <c r="AF39" s="597" t="s">
        <v>15</v>
      </c>
      <c r="AG39" s="264" t="s">
        <v>15</v>
      </c>
      <c r="AH39" s="247" t="s">
        <v>15</v>
      </c>
      <c r="AI39" s="24" t="s">
        <v>15</v>
      </c>
      <c r="AJ39" s="24">
        <v>0</v>
      </c>
      <c r="AK39" s="24">
        <v>0</v>
      </c>
      <c r="AL39" s="24">
        <v>0</v>
      </c>
      <c r="AM39" s="604">
        <v>0</v>
      </c>
      <c r="AN39" s="641" t="str">
        <f t="shared" si="26"/>
        <v>ok</v>
      </c>
      <c r="AO39" s="641" t="str">
        <f t="shared" si="27"/>
        <v>ok</v>
      </c>
      <c r="AP39" s="641" t="str">
        <f t="shared" si="28"/>
        <v>ok</v>
      </c>
      <c r="AQ39" s="641" t="str">
        <f t="shared" si="29"/>
        <v>revisar</v>
      </c>
      <c r="AR39" s="641" t="str">
        <f t="shared" si="30"/>
        <v>revisar</v>
      </c>
      <c r="AS39" s="641" t="str">
        <f t="shared" si="31"/>
        <v>ok</v>
      </c>
      <c r="AT39" s="641" t="str">
        <f t="shared" si="32"/>
        <v>revisar</v>
      </c>
      <c r="AU39" s="641" t="str">
        <f t="shared" si="33"/>
        <v>revisar</v>
      </c>
      <c r="AV39" s="641" t="str">
        <f t="shared" si="34"/>
        <v>revisar</v>
      </c>
      <c r="AW39" s="641" t="str">
        <f t="shared" si="35"/>
        <v>revisar</v>
      </c>
      <c r="AX39" s="641" t="str">
        <f t="shared" si="36"/>
        <v>revisar</v>
      </c>
      <c r="AY39" s="641" t="str">
        <f t="shared" si="37"/>
        <v>revisar</v>
      </c>
      <c r="AZ39" s="641" t="str">
        <f t="shared" si="38"/>
        <v>ok</v>
      </c>
      <c r="BA39" s="641" t="str">
        <f t="shared" si="39"/>
        <v>ok</v>
      </c>
      <c r="BB39" s="641" t="str">
        <f t="shared" si="40"/>
        <v>ok</v>
      </c>
      <c r="BC39" s="641" t="str">
        <f t="shared" si="41"/>
        <v>ok</v>
      </c>
    </row>
    <row r="40" spans="1:55" ht="12.75" hidden="1" customHeight="1">
      <c r="A40" s="13"/>
      <c r="B40" s="14">
        <f t="shared" si="18"/>
        <v>0</v>
      </c>
      <c r="C40" s="13"/>
      <c r="D40" s="250" t="s">
        <v>202</v>
      </c>
      <c r="E40" s="668"/>
      <c r="F40" s="669"/>
      <c r="G40" s="665"/>
      <c r="H40" s="666"/>
      <c r="I40" s="667"/>
      <c r="J40" s="263"/>
      <c r="K40" s="263"/>
      <c r="L40" s="263"/>
      <c r="M40" s="685">
        <f t="shared" si="48"/>
        <v>0</v>
      </c>
      <c r="N40" s="247"/>
      <c r="O40" s="687">
        <f t="shared" si="42"/>
        <v>0</v>
      </c>
      <c r="P40" s="687">
        <f t="shared" si="43"/>
        <v>0</v>
      </c>
      <c r="Q40" s="687">
        <f t="shared" si="44"/>
        <v>0</v>
      </c>
      <c r="R40" s="687">
        <f t="shared" si="45"/>
        <v>0</v>
      </c>
      <c r="S40" s="688">
        <f t="shared" si="46"/>
        <v>0</v>
      </c>
      <c r="T40" s="954"/>
      <c r="U40" s="299"/>
      <c r="V40" s="299" t="str">
        <f t="shared" si="20"/>
        <v>1.30</v>
      </c>
      <c r="W40" s="299">
        <f t="shared" si="47"/>
        <v>0</v>
      </c>
      <c r="X40" s="250" t="s">
        <v>202</v>
      </c>
      <c r="Y40" s="242"/>
      <c r="Z40" s="244"/>
      <c r="AA40" s="80" t="s">
        <v>15</v>
      </c>
      <c r="AB40" s="81" t="s">
        <v>15</v>
      </c>
      <c r="AC40" s="245"/>
      <c r="AD40" s="597" t="s">
        <v>15</v>
      </c>
      <c r="AE40" s="597" t="s">
        <v>15</v>
      </c>
      <c r="AF40" s="597" t="s">
        <v>15</v>
      </c>
      <c r="AG40" s="264" t="s">
        <v>15</v>
      </c>
      <c r="AH40" s="247" t="s">
        <v>15</v>
      </c>
      <c r="AI40" s="24" t="s">
        <v>15</v>
      </c>
      <c r="AJ40" s="24">
        <v>0</v>
      </c>
      <c r="AK40" s="24">
        <v>0</v>
      </c>
      <c r="AL40" s="24">
        <v>0</v>
      </c>
      <c r="AM40" s="604">
        <v>0</v>
      </c>
      <c r="AN40" s="641" t="str">
        <f t="shared" si="26"/>
        <v>ok</v>
      </c>
      <c r="AO40" s="641" t="str">
        <f t="shared" si="27"/>
        <v>ok</v>
      </c>
      <c r="AP40" s="641" t="str">
        <f t="shared" si="28"/>
        <v>ok</v>
      </c>
      <c r="AQ40" s="641" t="str">
        <f t="shared" si="29"/>
        <v>revisar</v>
      </c>
      <c r="AR40" s="641" t="str">
        <f t="shared" si="30"/>
        <v>revisar</v>
      </c>
      <c r="AS40" s="641" t="str">
        <f t="shared" si="31"/>
        <v>ok</v>
      </c>
      <c r="AT40" s="641" t="str">
        <f t="shared" si="32"/>
        <v>revisar</v>
      </c>
      <c r="AU40" s="641" t="str">
        <f t="shared" si="33"/>
        <v>revisar</v>
      </c>
      <c r="AV40" s="641" t="str">
        <f t="shared" si="34"/>
        <v>revisar</v>
      </c>
      <c r="AW40" s="641" t="str">
        <f t="shared" si="35"/>
        <v>revisar</v>
      </c>
      <c r="AX40" s="641" t="str">
        <f t="shared" si="36"/>
        <v>revisar</v>
      </c>
      <c r="AY40" s="641" t="str">
        <f t="shared" si="37"/>
        <v>revisar</v>
      </c>
      <c r="AZ40" s="641" t="str">
        <f t="shared" si="38"/>
        <v>ok</v>
      </c>
      <c r="BA40" s="641" t="str">
        <f t="shared" si="39"/>
        <v>ok</v>
      </c>
      <c r="BB40" s="641" t="str">
        <f t="shared" si="40"/>
        <v>ok</v>
      </c>
      <c r="BC40" s="641" t="str">
        <f t="shared" si="41"/>
        <v>ok</v>
      </c>
    </row>
    <row r="41" spans="1:55" ht="12.75" hidden="1" customHeight="1">
      <c r="A41" s="13"/>
      <c r="B41" s="14">
        <f t="shared" si="18"/>
        <v>0</v>
      </c>
      <c r="C41" s="13"/>
      <c r="D41" s="250" t="s">
        <v>203</v>
      </c>
      <c r="E41" s="668"/>
      <c r="F41" s="669"/>
      <c r="G41" s="665"/>
      <c r="H41" s="666"/>
      <c r="I41" s="667"/>
      <c r="J41" s="263"/>
      <c r="K41" s="263"/>
      <c r="L41" s="263"/>
      <c r="M41" s="685">
        <f t="shared" si="48"/>
        <v>0</v>
      </c>
      <c r="N41" s="247"/>
      <c r="O41" s="687">
        <f t="shared" si="42"/>
        <v>0</v>
      </c>
      <c r="P41" s="687">
        <f t="shared" si="43"/>
        <v>0</v>
      </c>
      <c r="Q41" s="687">
        <f t="shared" si="44"/>
        <v>0</v>
      </c>
      <c r="R41" s="687">
        <f t="shared" si="45"/>
        <v>0</v>
      </c>
      <c r="S41" s="688">
        <f t="shared" si="46"/>
        <v>0</v>
      </c>
      <c r="T41" s="954"/>
      <c r="U41" s="299"/>
      <c r="V41" s="299" t="str">
        <f t="shared" si="20"/>
        <v>1.31</v>
      </c>
      <c r="W41" s="299">
        <f t="shared" si="47"/>
        <v>0</v>
      </c>
      <c r="X41" s="250" t="s">
        <v>203</v>
      </c>
      <c r="Y41" s="242"/>
      <c r="Z41" s="244"/>
      <c r="AA41" s="80" t="s">
        <v>15</v>
      </c>
      <c r="AB41" s="81" t="s">
        <v>15</v>
      </c>
      <c r="AC41" s="245"/>
      <c r="AD41" s="597" t="s">
        <v>15</v>
      </c>
      <c r="AE41" s="597" t="s">
        <v>15</v>
      </c>
      <c r="AF41" s="597" t="s">
        <v>15</v>
      </c>
      <c r="AG41" s="264" t="s">
        <v>15</v>
      </c>
      <c r="AH41" s="247" t="s">
        <v>15</v>
      </c>
      <c r="AI41" s="24" t="s">
        <v>15</v>
      </c>
      <c r="AJ41" s="24">
        <v>0</v>
      </c>
      <c r="AK41" s="24">
        <v>0</v>
      </c>
      <c r="AL41" s="24">
        <v>0</v>
      </c>
      <c r="AM41" s="604">
        <v>0</v>
      </c>
      <c r="AN41" s="641" t="str">
        <f t="shared" si="26"/>
        <v>ok</v>
      </c>
      <c r="AO41" s="641" t="str">
        <f t="shared" si="27"/>
        <v>ok</v>
      </c>
      <c r="AP41" s="641" t="str">
        <f t="shared" si="28"/>
        <v>ok</v>
      </c>
      <c r="AQ41" s="641" t="str">
        <f t="shared" si="29"/>
        <v>revisar</v>
      </c>
      <c r="AR41" s="641" t="str">
        <f t="shared" si="30"/>
        <v>revisar</v>
      </c>
      <c r="AS41" s="641" t="str">
        <f t="shared" si="31"/>
        <v>ok</v>
      </c>
      <c r="AT41" s="641" t="str">
        <f t="shared" si="32"/>
        <v>revisar</v>
      </c>
      <c r="AU41" s="641" t="str">
        <f t="shared" si="33"/>
        <v>revisar</v>
      </c>
      <c r="AV41" s="641" t="str">
        <f t="shared" si="34"/>
        <v>revisar</v>
      </c>
      <c r="AW41" s="641" t="str">
        <f t="shared" si="35"/>
        <v>revisar</v>
      </c>
      <c r="AX41" s="641" t="str">
        <f t="shared" si="36"/>
        <v>revisar</v>
      </c>
      <c r="AY41" s="641" t="str">
        <f t="shared" si="37"/>
        <v>revisar</v>
      </c>
      <c r="AZ41" s="641" t="str">
        <f t="shared" si="38"/>
        <v>ok</v>
      </c>
      <c r="BA41" s="641" t="str">
        <f t="shared" si="39"/>
        <v>ok</v>
      </c>
      <c r="BB41" s="641" t="str">
        <f t="shared" si="40"/>
        <v>ok</v>
      </c>
      <c r="BC41" s="641" t="str">
        <f t="shared" si="41"/>
        <v>ok</v>
      </c>
    </row>
    <row r="42" spans="1:55" ht="12.75" hidden="1" customHeight="1">
      <c r="A42" s="13"/>
      <c r="B42" s="14">
        <f t="shared" si="18"/>
        <v>0</v>
      </c>
      <c r="C42" s="13"/>
      <c r="D42" s="250" t="s">
        <v>204</v>
      </c>
      <c r="E42" s="668"/>
      <c r="F42" s="669"/>
      <c r="G42" s="665"/>
      <c r="H42" s="666"/>
      <c r="I42" s="667"/>
      <c r="J42" s="263"/>
      <c r="K42" s="263"/>
      <c r="L42" s="263"/>
      <c r="M42" s="685">
        <f t="shared" si="48"/>
        <v>0</v>
      </c>
      <c r="N42" s="247"/>
      <c r="O42" s="687">
        <f t="shared" si="42"/>
        <v>0</v>
      </c>
      <c r="P42" s="687">
        <f t="shared" si="43"/>
        <v>0</v>
      </c>
      <c r="Q42" s="687">
        <f t="shared" si="44"/>
        <v>0</v>
      </c>
      <c r="R42" s="687">
        <f t="shared" si="45"/>
        <v>0</v>
      </c>
      <c r="S42" s="688">
        <f t="shared" si="46"/>
        <v>0</v>
      </c>
      <c r="T42" s="954"/>
      <c r="U42" s="299"/>
      <c r="V42" s="299" t="str">
        <f t="shared" si="20"/>
        <v>1.32</v>
      </c>
      <c r="W42" s="299">
        <f t="shared" si="47"/>
        <v>0</v>
      </c>
      <c r="X42" s="250" t="s">
        <v>204</v>
      </c>
      <c r="Y42" s="242"/>
      <c r="Z42" s="244"/>
      <c r="AA42" s="80" t="s">
        <v>15</v>
      </c>
      <c r="AB42" s="81" t="s">
        <v>15</v>
      </c>
      <c r="AC42" s="245"/>
      <c r="AD42" s="597" t="s">
        <v>15</v>
      </c>
      <c r="AE42" s="597" t="s">
        <v>15</v>
      </c>
      <c r="AF42" s="597" t="s">
        <v>15</v>
      </c>
      <c r="AG42" s="264" t="s">
        <v>15</v>
      </c>
      <c r="AH42" s="247" t="s">
        <v>15</v>
      </c>
      <c r="AI42" s="24" t="s">
        <v>15</v>
      </c>
      <c r="AJ42" s="24">
        <v>0</v>
      </c>
      <c r="AK42" s="24">
        <v>0</v>
      </c>
      <c r="AL42" s="24">
        <v>0</v>
      </c>
      <c r="AM42" s="604">
        <v>0</v>
      </c>
      <c r="AN42" s="641" t="str">
        <f t="shared" si="26"/>
        <v>ok</v>
      </c>
      <c r="AO42" s="641" t="str">
        <f t="shared" si="27"/>
        <v>ok</v>
      </c>
      <c r="AP42" s="641" t="str">
        <f t="shared" si="28"/>
        <v>ok</v>
      </c>
      <c r="AQ42" s="641" t="str">
        <f t="shared" si="29"/>
        <v>revisar</v>
      </c>
      <c r="AR42" s="641" t="str">
        <f t="shared" si="30"/>
        <v>revisar</v>
      </c>
      <c r="AS42" s="641" t="str">
        <f t="shared" si="31"/>
        <v>ok</v>
      </c>
      <c r="AT42" s="641" t="str">
        <f t="shared" si="32"/>
        <v>revisar</v>
      </c>
      <c r="AU42" s="641" t="str">
        <f t="shared" si="33"/>
        <v>revisar</v>
      </c>
      <c r="AV42" s="641" t="str">
        <f t="shared" si="34"/>
        <v>revisar</v>
      </c>
      <c r="AW42" s="641" t="str">
        <f t="shared" si="35"/>
        <v>revisar</v>
      </c>
      <c r="AX42" s="641" t="str">
        <f t="shared" si="36"/>
        <v>revisar</v>
      </c>
      <c r="AY42" s="641" t="str">
        <f t="shared" si="37"/>
        <v>revisar</v>
      </c>
      <c r="AZ42" s="641" t="str">
        <f t="shared" si="38"/>
        <v>ok</v>
      </c>
      <c r="BA42" s="641" t="str">
        <f t="shared" si="39"/>
        <v>ok</v>
      </c>
      <c r="BB42" s="641" t="str">
        <f t="shared" si="40"/>
        <v>ok</v>
      </c>
      <c r="BC42" s="641" t="str">
        <f t="shared" si="41"/>
        <v>ok</v>
      </c>
    </row>
    <row r="43" spans="1:55" ht="12.75" hidden="1" customHeight="1">
      <c r="A43" s="13"/>
      <c r="B43" s="14">
        <f t="shared" si="18"/>
        <v>0</v>
      </c>
      <c r="C43" s="13"/>
      <c r="D43" s="250" t="s">
        <v>205</v>
      </c>
      <c r="E43" s="668"/>
      <c r="F43" s="669"/>
      <c r="G43" s="665"/>
      <c r="H43" s="666"/>
      <c r="I43" s="667"/>
      <c r="J43" s="263"/>
      <c r="K43" s="263"/>
      <c r="L43" s="263"/>
      <c r="M43" s="685">
        <f t="shared" si="48"/>
        <v>0</v>
      </c>
      <c r="N43" s="247"/>
      <c r="O43" s="687">
        <f t="shared" si="42"/>
        <v>0</v>
      </c>
      <c r="P43" s="687">
        <f t="shared" si="43"/>
        <v>0</v>
      </c>
      <c r="Q43" s="687">
        <f t="shared" si="44"/>
        <v>0</v>
      </c>
      <c r="R43" s="687">
        <f t="shared" si="45"/>
        <v>0</v>
      </c>
      <c r="S43" s="688">
        <f t="shared" si="46"/>
        <v>0</v>
      </c>
      <c r="T43" s="954"/>
      <c r="U43" s="299"/>
      <c r="V43" s="299" t="str">
        <f t="shared" si="20"/>
        <v>1.33</v>
      </c>
      <c r="W43" s="299">
        <f t="shared" si="47"/>
        <v>0</v>
      </c>
      <c r="X43" s="250" t="s">
        <v>205</v>
      </c>
      <c r="Y43" s="242"/>
      <c r="Z43" s="244"/>
      <c r="AA43" s="80" t="s">
        <v>15</v>
      </c>
      <c r="AB43" s="81" t="s">
        <v>15</v>
      </c>
      <c r="AC43" s="245"/>
      <c r="AD43" s="597" t="s">
        <v>15</v>
      </c>
      <c r="AE43" s="597" t="s">
        <v>15</v>
      </c>
      <c r="AF43" s="597" t="s">
        <v>15</v>
      </c>
      <c r="AG43" s="264" t="s">
        <v>15</v>
      </c>
      <c r="AH43" s="247" t="s">
        <v>15</v>
      </c>
      <c r="AI43" s="24" t="s">
        <v>15</v>
      </c>
      <c r="AJ43" s="24">
        <v>0</v>
      </c>
      <c r="AK43" s="24">
        <v>0</v>
      </c>
      <c r="AL43" s="24">
        <v>0</v>
      </c>
      <c r="AM43" s="604">
        <v>0</v>
      </c>
      <c r="AN43" s="641" t="str">
        <f t="shared" si="26"/>
        <v>ok</v>
      </c>
      <c r="AO43" s="641" t="str">
        <f t="shared" si="27"/>
        <v>ok</v>
      </c>
      <c r="AP43" s="641" t="str">
        <f t="shared" si="28"/>
        <v>ok</v>
      </c>
      <c r="AQ43" s="641" t="str">
        <f t="shared" si="29"/>
        <v>revisar</v>
      </c>
      <c r="AR43" s="641" t="str">
        <f t="shared" si="30"/>
        <v>revisar</v>
      </c>
      <c r="AS43" s="641" t="str">
        <f t="shared" si="31"/>
        <v>ok</v>
      </c>
      <c r="AT43" s="641" t="str">
        <f t="shared" si="32"/>
        <v>revisar</v>
      </c>
      <c r="AU43" s="641" t="str">
        <f t="shared" si="33"/>
        <v>revisar</v>
      </c>
      <c r="AV43" s="641" t="str">
        <f t="shared" si="34"/>
        <v>revisar</v>
      </c>
      <c r="AW43" s="641" t="str">
        <f t="shared" si="35"/>
        <v>revisar</v>
      </c>
      <c r="AX43" s="641" t="str">
        <f t="shared" si="36"/>
        <v>revisar</v>
      </c>
      <c r="AY43" s="641" t="str">
        <f t="shared" si="37"/>
        <v>revisar</v>
      </c>
      <c r="AZ43" s="641" t="str">
        <f t="shared" si="38"/>
        <v>ok</v>
      </c>
      <c r="BA43" s="641" t="str">
        <f t="shared" si="39"/>
        <v>ok</v>
      </c>
      <c r="BB43" s="641" t="str">
        <f t="shared" si="40"/>
        <v>ok</v>
      </c>
      <c r="BC43" s="641" t="str">
        <f t="shared" si="41"/>
        <v>ok</v>
      </c>
    </row>
    <row r="44" spans="1:55" ht="12.75" hidden="1" customHeight="1">
      <c r="A44" s="13"/>
      <c r="B44" s="14">
        <f t="shared" ref="B44:B61" si="49">S44/$S$1671</f>
        <v>0</v>
      </c>
      <c r="C44" s="13"/>
      <c r="D44" s="250" t="s">
        <v>206</v>
      </c>
      <c r="E44" s="668"/>
      <c r="F44" s="669"/>
      <c r="G44" s="665"/>
      <c r="H44" s="666"/>
      <c r="I44" s="667"/>
      <c r="J44" s="263"/>
      <c r="K44" s="263"/>
      <c r="L44" s="263"/>
      <c r="M44" s="685">
        <f t="shared" si="48"/>
        <v>0</v>
      </c>
      <c r="N44" s="247"/>
      <c r="O44" s="687">
        <f t="shared" si="42"/>
        <v>0</v>
      </c>
      <c r="P44" s="687">
        <f t="shared" si="43"/>
        <v>0</v>
      </c>
      <c r="Q44" s="687">
        <f t="shared" si="44"/>
        <v>0</v>
      </c>
      <c r="R44" s="687">
        <f t="shared" si="45"/>
        <v>0</v>
      </c>
      <c r="S44" s="688">
        <f t="shared" si="46"/>
        <v>0</v>
      </c>
      <c r="T44" s="954"/>
      <c r="U44" s="299"/>
      <c r="V44" s="299" t="str">
        <f t="shared" si="20"/>
        <v>1.34</v>
      </c>
      <c r="W44" s="299">
        <f t="shared" si="47"/>
        <v>0</v>
      </c>
      <c r="X44" s="250" t="s">
        <v>206</v>
      </c>
      <c r="Y44" s="242"/>
      <c r="Z44" s="244"/>
      <c r="AA44" s="80" t="s">
        <v>15</v>
      </c>
      <c r="AB44" s="81" t="s">
        <v>15</v>
      </c>
      <c r="AC44" s="245"/>
      <c r="AD44" s="597" t="s">
        <v>15</v>
      </c>
      <c r="AE44" s="597" t="s">
        <v>15</v>
      </c>
      <c r="AF44" s="597" t="s">
        <v>15</v>
      </c>
      <c r="AG44" s="264" t="s">
        <v>15</v>
      </c>
      <c r="AH44" s="247" t="s">
        <v>15</v>
      </c>
      <c r="AI44" s="24" t="s">
        <v>15</v>
      </c>
      <c r="AJ44" s="24">
        <v>0</v>
      </c>
      <c r="AK44" s="24">
        <v>0</v>
      </c>
      <c r="AL44" s="24">
        <v>0</v>
      </c>
      <c r="AM44" s="604">
        <v>0</v>
      </c>
      <c r="AN44" s="641" t="str">
        <f t="shared" si="26"/>
        <v>ok</v>
      </c>
      <c r="AO44" s="641" t="str">
        <f t="shared" si="27"/>
        <v>ok</v>
      </c>
      <c r="AP44" s="641" t="str">
        <f t="shared" si="28"/>
        <v>ok</v>
      </c>
      <c r="AQ44" s="641" t="str">
        <f t="shared" si="29"/>
        <v>revisar</v>
      </c>
      <c r="AR44" s="641" t="str">
        <f t="shared" si="30"/>
        <v>revisar</v>
      </c>
      <c r="AS44" s="641" t="str">
        <f t="shared" si="31"/>
        <v>ok</v>
      </c>
      <c r="AT44" s="641" t="str">
        <f t="shared" si="32"/>
        <v>revisar</v>
      </c>
      <c r="AU44" s="641" t="str">
        <f t="shared" si="33"/>
        <v>revisar</v>
      </c>
      <c r="AV44" s="641" t="str">
        <f t="shared" si="34"/>
        <v>revisar</v>
      </c>
      <c r="AW44" s="641" t="str">
        <f t="shared" si="35"/>
        <v>revisar</v>
      </c>
      <c r="AX44" s="641" t="str">
        <f t="shared" si="36"/>
        <v>revisar</v>
      </c>
      <c r="AY44" s="641" t="str">
        <f t="shared" si="37"/>
        <v>revisar</v>
      </c>
      <c r="AZ44" s="641" t="str">
        <f t="shared" si="38"/>
        <v>ok</v>
      </c>
      <c r="BA44" s="641" t="str">
        <f t="shared" si="39"/>
        <v>ok</v>
      </c>
      <c r="BB44" s="641" t="str">
        <f t="shared" si="40"/>
        <v>ok</v>
      </c>
      <c r="BC44" s="641" t="str">
        <f t="shared" si="41"/>
        <v>ok</v>
      </c>
    </row>
    <row r="45" spans="1:55" ht="12.75" hidden="1" customHeight="1">
      <c r="A45" s="13"/>
      <c r="B45" s="14">
        <f t="shared" si="49"/>
        <v>0</v>
      </c>
      <c r="C45" s="13"/>
      <c r="D45" s="250" t="s">
        <v>207</v>
      </c>
      <c r="E45" s="668"/>
      <c r="F45" s="669"/>
      <c r="G45" s="665"/>
      <c r="H45" s="666"/>
      <c r="I45" s="667"/>
      <c r="J45" s="263"/>
      <c r="K45" s="263"/>
      <c r="L45" s="263"/>
      <c r="M45" s="685">
        <f t="shared" si="48"/>
        <v>0</v>
      </c>
      <c r="N45" s="247"/>
      <c r="O45" s="687">
        <f t="shared" si="19"/>
        <v>0</v>
      </c>
      <c r="P45" s="687">
        <f t="shared" si="22"/>
        <v>0</v>
      </c>
      <c r="Q45" s="687">
        <f t="shared" si="23"/>
        <v>0</v>
      </c>
      <c r="R45" s="687">
        <f t="shared" si="24"/>
        <v>0</v>
      </c>
      <c r="S45" s="688">
        <f t="shared" si="25"/>
        <v>0</v>
      </c>
      <c r="T45" s="954"/>
      <c r="U45" s="299"/>
      <c r="V45" s="299" t="str">
        <f t="shared" si="20"/>
        <v>1.35</v>
      </c>
      <c r="W45" s="299">
        <f t="shared" si="47"/>
        <v>0</v>
      </c>
      <c r="X45" s="250" t="s">
        <v>207</v>
      </c>
      <c r="Y45" s="242"/>
      <c r="Z45" s="244"/>
      <c r="AA45" s="80" t="s">
        <v>15</v>
      </c>
      <c r="AB45" s="81" t="s">
        <v>15</v>
      </c>
      <c r="AC45" s="245"/>
      <c r="AD45" s="597" t="s">
        <v>15</v>
      </c>
      <c r="AE45" s="597" t="s">
        <v>15</v>
      </c>
      <c r="AF45" s="597" t="s">
        <v>15</v>
      </c>
      <c r="AG45" s="264" t="s">
        <v>15</v>
      </c>
      <c r="AH45" s="247" t="s">
        <v>15</v>
      </c>
      <c r="AI45" s="24" t="s">
        <v>15</v>
      </c>
      <c r="AJ45" s="24">
        <v>0</v>
      </c>
      <c r="AK45" s="24">
        <v>0</v>
      </c>
      <c r="AL45" s="24">
        <v>0</v>
      </c>
      <c r="AM45" s="604">
        <v>0</v>
      </c>
      <c r="AN45" s="641" t="str">
        <f t="shared" si="26"/>
        <v>ok</v>
      </c>
      <c r="AO45" s="641" t="str">
        <f t="shared" si="27"/>
        <v>ok</v>
      </c>
      <c r="AP45" s="641" t="str">
        <f t="shared" si="28"/>
        <v>ok</v>
      </c>
      <c r="AQ45" s="641" t="str">
        <f t="shared" si="29"/>
        <v>revisar</v>
      </c>
      <c r="AR45" s="641" t="str">
        <f t="shared" si="30"/>
        <v>revisar</v>
      </c>
      <c r="AS45" s="641" t="str">
        <f t="shared" si="31"/>
        <v>ok</v>
      </c>
      <c r="AT45" s="641" t="str">
        <f t="shared" si="32"/>
        <v>revisar</v>
      </c>
      <c r="AU45" s="641" t="str">
        <f t="shared" si="33"/>
        <v>revisar</v>
      </c>
      <c r="AV45" s="641" t="str">
        <f t="shared" si="34"/>
        <v>revisar</v>
      </c>
      <c r="AW45" s="641" t="str">
        <f t="shared" si="35"/>
        <v>revisar</v>
      </c>
      <c r="AX45" s="641" t="str">
        <f t="shared" si="36"/>
        <v>revisar</v>
      </c>
      <c r="AY45" s="641" t="str">
        <f t="shared" si="37"/>
        <v>revisar</v>
      </c>
      <c r="AZ45" s="641" t="str">
        <f t="shared" si="38"/>
        <v>ok</v>
      </c>
      <c r="BA45" s="641" t="str">
        <f t="shared" si="39"/>
        <v>ok</v>
      </c>
      <c r="BB45" s="641" t="str">
        <f t="shared" si="40"/>
        <v>ok</v>
      </c>
      <c r="BC45" s="641" t="str">
        <f t="shared" si="41"/>
        <v>ok</v>
      </c>
    </row>
    <row r="46" spans="1:55" ht="12.75" hidden="1" customHeight="1">
      <c r="A46" s="13"/>
      <c r="B46" s="14">
        <f t="shared" si="49"/>
        <v>0</v>
      </c>
      <c r="C46" s="13"/>
      <c r="D46" s="250" t="s">
        <v>208</v>
      </c>
      <c r="E46" s="668"/>
      <c r="F46" s="669"/>
      <c r="G46" s="665"/>
      <c r="H46" s="666"/>
      <c r="I46" s="667"/>
      <c r="J46" s="263"/>
      <c r="K46" s="263"/>
      <c r="L46" s="263"/>
      <c r="M46" s="685">
        <f t="shared" si="48"/>
        <v>0</v>
      </c>
      <c r="N46" s="247"/>
      <c r="O46" s="687">
        <f t="shared" ref="O46:O61" si="50">IF(N46="-",M46,(TRUNC(M46*(1+N46),2)))</f>
        <v>0</v>
      </c>
      <c r="P46" s="687">
        <f t="shared" ref="P46:P61" si="51">IF(J46=0,0,IF(J46=0,0,IF($N46&lt;&gt;"-",IFERROR(TRUNC(TRUNC((J46*(1+$N46)),2)*$I46,2)+W46,0),IFERROR(TRUNC(J46*$I46,2),0))))</f>
        <v>0</v>
      </c>
      <c r="Q46" s="687">
        <f t="shared" ref="Q46:Q61" si="52">IF(AND($J46=0,$L46=0),$S46,IF(K46=0,0,IF($N46&lt;&gt;"-",IFERROR(TRUNC(TRUNC((K46*(1+$N46)),2)*$I46,2),0),IFERROR(TRUNC(K46*$I46,2),0))))</f>
        <v>0</v>
      </c>
      <c r="R46" s="687">
        <f t="shared" ref="R46:R61" si="53">IF(L46=0,0,S46-Q46-P46)</f>
        <v>0</v>
      </c>
      <c r="S46" s="688">
        <f t="shared" ref="S46:S61" si="54">IFERROR(ROUND(ROUND(O46,2)*ROUND(I46,2),2),0)</f>
        <v>0</v>
      </c>
      <c r="T46" s="954"/>
      <c r="U46" s="299"/>
      <c r="V46" s="299" t="str">
        <f t="shared" ref="V46:V62" si="55">D46</f>
        <v>1.36</v>
      </c>
      <c r="W46" s="299">
        <f>IF(L46=0,S46-Q46-(TRUNC(TRUNC(J46*(1+N46),2)*I46,2)))</f>
        <v>0</v>
      </c>
      <c r="X46" s="609" t="s">
        <v>208</v>
      </c>
      <c r="Y46" s="631"/>
      <c r="Z46" s="632"/>
      <c r="AA46" s="633" t="s">
        <v>15</v>
      </c>
      <c r="AB46" s="634" t="s">
        <v>15</v>
      </c>
      <c r="AC46" s="635"/>
      <c r="AD46" s="636" t="s">
        <v>15</v>
      </c>
      <c r="AE46" s="636" t="s">
        <v>15</v>
      </c>
      <c r="AF46" s="636" t="s">
        <v>15</v>
      </c>
      <c r="AG46" s="637" t="s">
        <v>15</v>
      </c>
      <c r="AH46" s="638" t="s">
        <v>15</v>
      </c>
      <c r="AI46" s="639" t="s">
        <v>15</v>
      </c>
      <c r="AJ46" s="639">
        <v>0</v>
      </c>
      <c r="AK46" s="639">
        <v>0</v>
      </c>
      <c r="AL46" s="639">
        <v>0</v>
      </c>
      <c r="AM46" s="640">
        <v>0</v>
      </c>
      <c r="AN46" s="641" t="str">
        <f t="shared" si="26"/>
        <v>ok</v>
      </c>
      <c r="AO46" s="641" t="str">
        <f t="shared" si="27"/>
        <v>ok</v>
      </c>
      <c r="AP46" s="641" t="str">
        <f t="shared" si="28"/>
        <v>ok</v>
      </c>
      <c r="AQ46" s="641" t="str">
        <f t="shared" si="29"/>
        <v>revisar</v>
      </c>
      <c r="AR46" s="641" t="str">
        <f t="shared" si="30"/>
        <v>revisar</v>
      </c>
      <c r="AS46" s="641" t="str">
        <f t="shared" si="31"/>
        <v>ok</v>
      </c>
      <c r="AT46" s="641" t="str">
        <f t="shared" si="32"/>
        <v>revisar</v>
      </c>
      <c r="AU46" s="641" t="str">
        <f t="shared" si="33"/>
        <v>revisar</v>
      </c>
      <c r="AV46" s="641" t="str">
        <f t="shared" si="34"/>
        <v>revisar</v>
      </c>
      <c r="AW46" s="641" t="str">
        <f t="shared" si="35"/>
        <v>revisar</v>
      </c>
      <c r="AX46" s="641" t="str">
        <f t="shared" si="36"/>
        <v>revisar</v>
      </c>
      <c r="AY46" s="641" t="str">
        <f t="shared" si="37"/>
        <v>revisar</v>
      </c>
      <c r="AZ46" s="641" t="str">
        <f t="shared" si="38"/>
        <v>ok</v>
      </c>
      <c r="BA46" s="641" t="str">
        <f t="shared" si="39"/>
        <v>ok</v>
      </c>
      <c r="BB46" s="641" t="str">
        <f t="shared" si="40"/>
        <v>ok</v>
      </c>
      <c r="BC46" s="641" t="str">
        <f t="shared" si="41"/>
        <v>ok</v>
      </c>
    </row>
    <row r="47" spans="1:55" ht="12.75" hidden="1" customHeight="1">
      <c r="A47" s="13"/>
      <c r="B47" s="14">
        <f t="shared" si="49"/>
        <v>0</v>
      </c>
      <c r="C47" s="13"/>
      <c r="D47" s="250" t="s">
        <v>209</v>
      </c>
      <c r="E47" s="668"/>
      <c r="F47" s="669"/>
      <c r="G47" s="665"/>
      <c r="H47" s="666"/>
      <c r="I47" s="667"/>
      <c r="J47" s="263"/>
      <c r="K47" s="263"/>
      <c r="L47" s="263"/>
      <c r="M47" s="685">
        <f t="shared" si="48"/>
        <v>0</v>
      </c>
      <c r="N47" s="247"/>
      <c r="O47" s="687">
        <f t="shared" si="50"/>
        <v>0</v>
      </c>
      <c r="P47" s="687">
        <f t="shared" si="51"/>
        <v>0</v>
      </c>
      <c r="Q47" s="687">
        <f t="shared" si="52"/>
        <v>0</v>
      </c>
      <c r="R47" s="687">
        <f t="shared" si="53"/>
        <v>0</v>
      </c>
      <c r="S47" s="688">
        <f t="shared" si="54"/>
        <v>0</v>
      </c>
      <c r="T47" s="954"/>
      <c r="U47" s="299"/>
      <c r="V47" s="299" t="str">
        <f t="shared" si="55"/>
        <v>1.37</v>
      </c>
      <c r="W47" s="299">
        <f t="shared" ref="W47:W62" si="56">IF(L47=0,S47-Q47-(TRUNC(TRUNC(J47*(1+N47),2)*I47,2)))</f>
        <v>0</v>
      </c>
      <c r="X47" s="609" t="s">
        <v>209</v>
      </c>
      <c r="Y47" s="631"/>
      <c r="Z47" s="632"/>
      <c r="AA47" s="633" t="s">
        <v>15</v>
      </c>
      <c r="AB47" s="634" t="s">
        <v>15</v>
      </c>
      <c r="AC47" s="635"/>
      <c r="AD47" s="636" t="s">
        <v>15</v>
      </c>
      <c r="AE47" s="636" t="s">
        <v>15</v>
      </c>
      <c r="AF47" s="636" t="s">
        <v>15</v>
      </c>
      <c r="AG47" s="637" t="s">
        <v>15</v>
      </c>
      <c r="AH47" s="638" t="s">
        <v>15</v>
      </c>
      <c r="AI47" s="639" t="s">
        <v>15</v>
      </c>
      <c r="AJ47" s="639">
        <v>0</v>
      </c>
      <c r="AK47" s="639">
        <v>0</v>
      </c>
      <c r="AL47" s="639">
        <v>0</v>
      </c>
      <c r="AM47" s="640">
        <v>0</v>
      </c>
      <c r="AN47" s="641" t="str">
        <f t="shared" si="26"/>
        <v>ok</v>
      </c>
      <c r="AO47" s="641" t="str">
        <f t="shared" si="27"/>
        <v>ok</v>
      </c>
      <c r="AP47" s="641" t="str">
        <f t="shared" si="28"/>
        <v>ok</v>
      </c>
      <c r="AQ47" s="641" t="str">
        <f t="shared" si="29"/>
        <v>revisar</v>
      </c>
      <c r="AR47" s="641" t="str">
        <f t="shared" si="30"/>
        <v>revisar</v>
      </c>
      <c r="AS47" s="641" t="str">
        <f t="shared" si="31"/>
        <v>ok</v>
      </c>
      <c r="AT47" s="641" t="str">
        <f t="shared" si="32"/>
        <v>revisar</v>
      </c>
      <c r="AU47" s="641" t="str">
        <f t="shared" si="33"/>
        <v>revisar</v>
      </c>
      <c r="AV47" s="641" t="str">
        <f t="shared" si="34"/>
        <v>revisar</v>
      </c>
      <c r="AW47" s="641" t="str">
        <f t="shared" si="35"/>
        <v>revisar</v>
      </c>
      <c r="AX47" s="641" t="str">
        <f t="shared" si="36"/>
        <v>revisar</v>
      </c>
      <c r="AY47" s="641" t="str">
        <f t="shared" si="37"/>
        <v>revisar</v>
      </c>
      <c r="AZ47" s="641" t="str">
        <f t="shared" si="38"/>
        <v>ok</v>
      </c>
      <c r="BA47" s="641" t="str">
        <f t="shared" si="39"/>
        <v>ok</v>
      </c>
      <c r="BB47" s="641" t="str">
        <f t="shared" si="40"/>
        <v>ok</v>
      </c>
      <c r="BC47" s="641" t="str">
        <f t="shared" si="41"/>
        <v>ok</v>
      </c>
    </row>
    <row r="48" spans="1:55" ht="12.75" hidden="1" customHeight="1">
      <c r="A48" s="13"/>
      <c r="B48" s="14">
        <f t="shared" si="49"/>
        <v>0</v>
      </c>
      <c r="C48" s="13"/>
      <c r="D48" s="250" t="s">
        <v>210</v>
      </c>
      <c r="E48" s="668"/>
      <c r="F48" s="669"/>
      <c r="G48" s="665"/>
      <c r="H48" s="666"/>
      <c r="I48" s="667"/>
      <c r="J48" s="263"/>
      <c r="K48" s="263"/>
      <c r="L48" s="263"/>
      <c r="M48" s="685">
        <f t="shared" si="48"/>
        <v>0</v>
      </c>
      <c r="N48" s="247"/>
      <c r="O48" s="687">
        <f t="shared" si="50"/>
        <v>0</v>
      </c>
      <c r="P48" s="687">
        <f t="shared" si="51"/>
        <v>0</v>
      </c>
      <c r="Q48" s="687">
        <f t="shared" si="52"/>
        <v>0</v>
      </c>
      <c r="R48" s="687">
        <f t="shared" si="53"/>
        <v>0</v>
      </c>
      <c r="S48" s="688">
        <f t="shared" si="54"/>
        <v>0</v>
      </c>
      <c r="T48" s="954"/>
      <c r="U48" s="299"/>
      <c r="V48" s="299" t="str">
        <f t="shared" si="55"/>
        <v>1.38</v>
      </c>
      <c r="W48" s="299">
        <f t="shared" si="56"/>
        <v>0</v>
      </c>
      <c r="X48" s="609" t="s">
        <v>210</v>
      </c>
      <c r="Y48" s="631"/>
      <c r="Z48" s="632"/>
      <c r="AA48" s="633" t="s">
        <v>15</v>
      </c>
      <c r="AB48" s="634" t="s">
        <v>15</v>
      </c>
      <c r="AC48" s="635"/>
      <c r="AD48" s="636" t="s">
        <v>15</v>
      </c>
      <c r="AE48" s="636" t="s">
        <v>15</v>
      </c>
      <c r="AF48" s="636" t="s">
        <v>15</v>
      </c>
      <c r="AG48" s="637" t="s">
        <v>15</v>
      </c>
      <c r="AH48" s="638" t="s">
        <v>15</v>
      </c>
      <c r="AI48" s="639" t="s">
        <v>15</v>
      </c>
      <c r="AJ48" s="639">
        <v>0</v>
      </c>
      <c r="AK48" s="639">
        <v>0</v>
      </c>
      <c r="AL48" s="639">
        <v>0</v>
      </c>
      <c r="AM48" s="640">
        <v>0</v>
      </c>
      <c r="AN48" s="641" t="str">
        <f t="shared" si="26"/>
        <v>ok</v>
      </c>
      <c r="AO48" s="641" t="str">
        <f t="shared" si="27"/>
        <v>ok</v>
      </c>
      <c r="AP48" s="641" t="str">
        <f t="shared" si="28"/>
        <v>ok</v>
      </c>
      <c r="AQ48" s="641" t="str">
        <f t="shared" si="29"/>
        <v>revisar</v>
      </c>
      <c r="AR48" s="641" t="str">
        <f t="shared" si="30"/>
        <v>revisar</v>
      </c>
      <c r="AS48" s="641" t="str">
        <f t="shared" si="31"/>
        <v>ok</v>
      </c>
      <c r="AT48" s="641" t="str">
        <f t="shared" si="32"/>
        <v>revisar</v>
      </c>
      <c r="AU48" s="641" t="str">
        <f t="shared" si="33"/>
        <v>revisar</v>
      </c>
      <c r="AV48" s="641" t="str">
        <f t="shared" si="34"/>
        <v>revisar</v>
      </c>
      <c r="AW48" s="641" t="str">
        <f t="shared" si="35"/>
        <v>revisar</v>
      </c>
      <c r="AX48" s="641" t="str">
        <f t="shared" si="36"/>
        <v>revisar</v>
      </c>
      <c r="AY48" s="641" t="str">
        <f t="shared" si="37"/>
        <v>revisar</v>
      </c>
      <c r="AZ48" s="641" t="str">
        <f t="shared" si="38"/>
        <v>ok</v>
      </c>
      <c r="BA48" s="641" t="str">
        <f t="shared" si="39"/>
        <v>ok</v>
      </c>
      <c r="BB48" s="641" t="str">
        <f t="shared" si="40"/>
        <v>ok</v>
      </c>
      <c r="BC48" s="641" t="str">
        <f t="shared" si="41"/>
        <v>ok</v>
      </c>
    </row>
    <row r="49" spans="1:55" ht="12.75" hidden="1" customHeight="1">
      <c r="A49" s="13"/>
      <c r="B49" s="14">
        <f t="shared" si="49"/>
        <v>0</v>
      </c>
      <c r="C49" s="13"/>
      <c r="D49" s="250" t="s">
        <v>211</v>
      </c>
      <c r="E49" s="668"/>
      <c r="F49" s="669"/>
      <c r="G49" s="665"/>
      <c r="H49" s="666"/>
      <c r="I49" s="667"/>
      <c r="J49" s="263"/>
      <c r="K49" s="263"/>
      <c r="L49" s="263"/>
      <c r="M49" s="685">
        <f t="shared" si="48"/>
        <v>0</v>
      </c>
      <c r="N49" s="247"/>
      <c r="O49" s="687">
        <f t="shared" si="50"/>
        <v>0</v>
      </c>
      <c r="P49" s="687">
        <f t="shared" si="51"/>
        <v>0</v>
      </c>
      <c r="Q49" s="687">
        <f t="shared" si="52"/>
        <v>0</v>
      </c>
      <c r="R49" s="687">
        <f t="shared" si="53"/>
        <v>0</v>
      </c>
      <c r="S49" s="688">
        <f t="shared" si="54"/>
        <v>0</v>
      </c>
      <c r="T49" s="954"/>
      <c r="U49" s="299"/>
      <c r="V49" s="299" t="str">
        <f t="shared" si="55"/>
        <v>1.39</v>
      </c>
      <c r="W49" s="299">
        <f t="shared" si="56"/>
        <v>0</v>
      </c>
      <c r="X49" s="609" t="s">
        <v>211</v>
      </c>
      <c r="Y49" s="631"/>
      <c r="Z49" s="632"/>
      <c r="AA49" s="633" t="s">
        <v>15</v>
      </c>
      <c r="AB49" s="634" t="s">
        <v>15</v>
      </c>
      <c r="AC49" s="635"/>
      <c r="AD49" s="636" t="s">
        <v>15</v>
      </c>
      <c r="AE49" s="636" t="s">
        <v>15</v>
      </c>
      <c r="AF49" s="636" t="s">
        <v>15</v>
      </c>
      <c r="AG49" s="637" t="s">
        <v>15</v>
      </c>
      <c r="AH49" s="638" t="s">
        <v>15</v>
      </c>
      <c r="AI49" s="639" t="s">
        <v>15</v>
      </c>
      <c r="AJ49" s="639">
        <v>0</v>
      </c>
      <c r="AK49" s="639">
        <v>0</v>
      </c>
      <c r="AL49" s="639">
        <v>0</v>
      </c>
      <c r="AM49" s="640">
        <v>0</v>
      </c>
      <c r="AN49" s="641" t="str">
        <f t="shared" si="26"/>
        <v>ok</v>
      </c>
      <c r="AO49" s="641" t="str">
        <f t="shared" si="27"/>
        <v>ok</v>
      </c>
      <c r="AP49" s="641" t="str">
        <f t="shared" si="28"/>
        <v>ok</v>
      </c>
      <c r="AQ49" s="641" t="str">
        <f t="shared" si="29"/>
        <v>revisar</v>
      </c>
      <c r="AR49" s="641" t="str">
        <f t="shared" si="30"/>
        <v>revisar</v>
      </c>
      <c r="AS49" s="641" t="str">
        <f t="shared" si="31"/>
        <v>ok</v>
      </c>
      <c r="AT49" s="641" t="str">
        <f t="shared" si="32"/>
        <v>revisar</v>
      </c>
      <c r="AU49" s="641" t="str">
        <f t="shared" si="33"/>
        <v>revisar</v>
      </c>
      <c r="AV49" s="641" t="str">
        <f t="shared" si="34"/>
        <v>revisar</v>
      </c>
      <c r="AW49" s="641" t="str">
        <f t="shared" si="35"/>
        <v>revisar</v>
      </c>
      <c r="AX49" s="641" t="str">
        <f t="shared" si="36"/>
        <v>revisar</v>
      </c>
      <c r="AY49" s="641" t="str">
        <f t="shared" si="37"/>
        <v>revisar</v>
      </c>
      <c r="AZ49" s="641" t="str">
        <f t="shared" si="38"/>
        <v>ok</v>
      </c>
      <c r="BA49" s="641" t="str">
        <f t="shared" si="39"/>
        <v>ok</v>
      </c>
      <c r="BB49" s="641" t="str">
        <f t="shared" si="40"/>
        <v>ok</v>
      </c>
      <c r="BC49" s="641" t="str">
        <f t="shared" si="41"/>
        <v>ok</v>
      </c>
    </row>
    <row r="50" spans="1:55" ht="12.75" hidden="1" customHeight="1">
      <c r="A50" s="13"/>
      <c r="B50" s="14">
        <f t="shared" si="49"/>
        <v>0</v>
      </c>
      <c r="C50" s="13"/>
      <c r="D50" s="250" t="s">
        <v>212</v>
      </c>
      <c r="E50" s="668"/>
      <c r="F50" s="669"/>
      <c r="G50" s="665"/>
      <c r="H50" s="666"/>
      <c r="I50" s="667"/>
      <c r="J50" s="263"/>
      <c r="K50" s="263"/>
      <c r="L50" s="263"/>
      <c r="M50" s="685">
        <f t="shared" si="48"/>
        <v>0</v>
      </c>
      <c r="N50" s="247"/>
      <c r="O50" s="687">
        <f t="shared" si="50"/>
        <v>0</v>
      </c>
      <c r="P50" s="687">
        <f t="shared" si="51"/>
        <v>0</v>
      </c>
      <c r="Q50" s="687">
        <f t="shared" si="52"/>
        <v>0</v>
      </c>
      <c r="R50" s="687">
        <f t="shared" si="53"/>
        <v>0</v>
      </c>
      <c r="S50" s="688">
        <f t="shared" si="54"/>
        <v>0</v>
      </c>
      <c r="T50" s="954"/>
      <c r="U50" s="299"/>
      <c r="V50" s="299" t="str">
        <f t="shared" si="55"/>
        <v>1.40</v>
      </c>
      <c r="W50" s="299">
        <f t="shared" si="56"/>
        <v>0</v>
      </c>
      <c r="X50" s="609" t="s">
        <v>212</v>
      </c>
      <c r="Y50" s="631"/>
      <c r="Z50" s="632"/>
      <c r="AA50" s="633" t="s">
        <v>15</v>
      </c>
      <c r="AB50" s="634" t="s">
        <v>15</v>
      </c>
      <c r="AC50" s="635"/>
      <c r="AD50" s="636" t="s">
        <v>15</v>
      </c>
      <c r="AE50" s="636" t="s">
        <v>15</v>
      </c>
      <c r="AF50" s="636" t="s">
        <v>15</v>
      </c>
      <c r="AG50" s="637" t="s">
        <v>15</v>
      </c>
      <c r="AH50" s="638" t="s">
        <v>15</v>
      </c>
      <c r="AI50" s="639" t="s">
        <v>15</v>
      </c>
      <c r="AJ50" s="639">
        <v>0</v>
      </c>
      <c r="AK50" s="639">
        <v>0</v>
      </c>
      <c r="AL50" s="639">
        <v>0</v>
      </c>
      <c r="AM50" s="640">
        <v>0</v>
      </c>
      <c r="AN50" s="641" t="str">
        <f t="shared" si="26"/>
        <v>ok</v>
      </c>
      <c r="AO50" s="641" t="str">
        <f t="shared" si="27"/>
        <v>ok</v>
      </c>
      <c r="AP50" s="641" t="str">
        <f t="shared" si="28"/>
        <v>ok</v>
      </c>
      <c r="AQ50" s="641" t="str">
        <f t="shared" si="29"/>
        <v>revisar</v>
      </c>
      <c r="AR50" s="641" t="str">
        <f t="shared" si="30"/>
        <v>revisar</v>
      </c>
      <c r="AS50" s="641" t="str">
        <f t="shared" si="31"/>
        <v>ok</v>
      </c>
      <c r="AT50" s="641" t="str">
        <f t="shared" si="32"/>
        <v>revisar</v>
      </c>
      <c r="AU50" s="641" t="str">
        <f t="shared" si="33"/>
        <v>revisar</v>
      </c>
      <c r="AV50" s="641" t="str">
        <f t="shared" si="34"/>
        <v>revisar</v>
      </c>
      <c r="AW50" s="641" t="str">
        <f t="shared" si="35"/>
        <v>revisar</v>
      </c>
      <c r="AX50" s="641" t="str">
        <f t="shared" si="36"/>
        <v>revisar</v>
      </c>
      <c r="AY50" s="641" t="str">
        <f t="shared" si="37"/>
        <v>revisar</v>
      </c>
      <c r="AZ50" s="641" t="str">
        <f t="shared" si="38"/>
        <v>ok</v>
      </c>
      <c r="BA50" s="641" t="str">
        <f t="shared" si="39"/>
        <v>ok</v>
      </c>
      <c r="BB50" s="641" t="str">
        <f t="shared" si="40"/>
        <v>ok</v>
      </c>
      <c r="BC50" s="641" t="str">
        <f t="shared" si="41"/>
        <v>ok</v>
      </c>
    </row>
    <row r="51" spans="1:55" ht="12.75" hidden="1" customHeight="1">
      <c r="A51" s="13"/>
      <c r="B51" s="14">
        <f t="shared" si="49"/>
        <v>0</v>
      </c>
      <c r="C51" s="13"/>
      <c r="D51" s="250" t="s">
        <v>213</v>
      </c>
      <c r="E51" s="668"/>
      <c r="F51" s="669"/>
      <c r="G51" s="665"/>
      <c r="H51" s="666"/>
      <c r="I51" s="667"/>
      <c r="J51" s="263"/>
      <c r="K51" s="263"/>
      <c r="L51" s="263"/>
      <c r="M51" s="685">
        <f t="shared" si="48"/>
        <v>0</v>
      </c>
      <c r="N51" s="247"/>
      <c r="O51" s="687">
        <f t="shared" si="50"/>
        <v>0</v>
      </c>
      <c r="P51" s="687">
        <f t="shared" si="51"/>
        <v>0</v>
      </c>
      <c r="Q51" s="687">
        <f t="shared" si="52"/>
        <v>0</v>
      </c>
      <c r="R51" s="687">
        <f t="shared" si="53"/>
        <v>0</v>
      </c>
      <c r="S51" s="688">
        <f t="shared" si="54"/>
        <v>0</v>
      </c>
      <c r="T51" s="954"/>
      <c r="U51" s="299"/>
      <c r="V51" s="299" t="str">
        <f t="shared" si="55"/>
        <v>1.41</v>
      </c>
      <c r="W51" s="299">
        <f t="shared" si="56"/>
        <v>0</v>
      </c>
      <c r="X51" s="609" t="s">
        <v>213</v>
      </c>
      <c r="Y51" s="631"/>
      <c r="Z51" s="632"/>
      <c r="AA51" s="633" t="s">
        <v>15</v>
      </c>
      <c r="AB51" s="634" t="s">
        <v>15</v>
      </c>
      <c r="AC51" s="635"/>
      <c r="AD51" s="636" t="s">
        <v>15</v>
      </c>
      <c r="AE51" s="636" t="s">
        <v>15</v>
      </c>
      <c r="AF51" s="636" t="s">
        <v>15</v>
      </c>
      <c r="AG51" s="637" t="s">
        <v>15</v>
      </c>
      <c r="AH51" s="638" t="s">
        <v>15</v>
      </c>
      <c r="AI51" s="639" t="s">
        <v>15</v>
      </c>
      <c r="AJ51" s="639">
        <v>0</v>
      </c>
      <c r="AK51" s="639">
        <v>0</v>
      </c>
      <c r="AL51" s="639">
        <v>0</v>
      </c>
      <c r="AM51" s="640">
        <v>0</v>
      </c>
      <c r="AN51" s="641" t="str">
        <f t="shared" si="26"/>
        <v>ok</v>
      </c>
      <c r="AO51" s="641" t="str">
        <f t="shared" si="27"/>
        <v>ok</v>
      </c>
      <c r="AP51" s="641" t="str">
        <f t="shared" si="28"/>
        <v>ok</v>
      </c>
      <c r="AQ51" s="641" t="str">
        <f t="shared" si="29"/>
        <v>revisar</v>
      </c>
      <c r="AR51" s="641" t="str">
        <f t="shared" si="30"/>
        <v>revisar</v>
      </c>
      <c r="AS51" s="641" t="str">
        <f t="shared" si="31"/>
        <v>ok</v>
      </c>
      <c r="AT51" s="641" t="str">
        <f t="shared" si="32"/>
        <v>revisar</v>
      </c>
      <c r="AU51" s="641" t="str">
        <f t="shared" si="33"/>
        <v>revisar</v>
      </c>
      <c r="AV51" s="641" t="str">
        <f t="shared" si="34"/>
        <v>revisar</v>
      </c>
      <c r="AW51" s="641" t="str">
        <f t="shared" si="35"/>
        <v>revisar</v>
      </c>
      <c r="AX51" s="641" t="str">
        <f t="shared" si="36"/>
        <v>revisar</v>
      </c>
      <c r="AY51" s="641" t="str">
        <f t="shared" si="37"/>
        <v>revisar</v>
      </c>
      <c r="AZ51" s="641" t="str">
        <f t="shared" si="38"/>
        <v>ok</v>
      </c>
      <c r="BA51" s="641" t="str">
        <f t="shared" si="39"/>
        <v>ok</v>
      </c>
      <c r="BB51" s="641" t="str">
        <f t="shared" si="40"/>
        <v>ok</v>
      </c>
      <c r="BC51" s="641" t="str">
        <f t="shared" si="41"/>
        <v>ok</v>
      </c>
    </row>
    <row r="52" spans="1:55" ht="12.75" hidden="1" customHeight="1">
      <c r="A52" s="13"/>
      <c r="B52" s="14">
        <f t="shared" si="49"/>
        <v>0</v>
      </c>
      <c r="C52" s="13"/>
      <c r="D52" s="250" t="s">
        <v>214</v>
      </c>
      <c r="E52" s="668"/>
      <c r="F52" s="669"/>
      <c r="G52" s="665"/>
      <c r="H52" s="666"/>
      <c r="I52" s="667"/>
      <c r="J52" s="263"/>
      <c r="K52" s="263"/>
      <c r="L52" s="263"/>
      <c r="M52" s="685">
        <f t="shared" si="48"/>
        <v>0</v>
      </c>
      <c r="N52" s="247"/>
      <c r="O52" s="687">
        <f t="shared" si="50"/>
        <v>0</v>
      </c>
      <c r="P52" s="687">
        <f t="shared" si="51"/>
        <v>0</v>
      </c>
      <c r="Q52" s="687">
        <f t="shared" si="52"/>
        <v>0</v>
      </c>
      <c r="R52" s="687">
        <f t="shared" si="53"/>
        <v>0</v>
      </c>
      <c r="S52" s="688">
        <f t="shared" si="54"/>
        <v>0</v>
      </c>
      <c r="T52" s="954"/>
      <c r="U52" s="299"/>
      <c r="V52" s="299" t="str">
        <f t="shared" si="55"/>
        <v>1.42</v>
      </c>
      <c r="W52" s="299">
        <f t="shared" si="56"/>
        <v>0</v>
      </c>
      <c r="X52" s="609" t="s">
        <v>214</v>
      </c>
      <c r="Y52" s="631"/>
      <c r="Z52" s="632"/>
      <c r="AA52" s="633" t="s">
        <v>15</v>
      </c>
      <c r="AB52" s="634" t="s">
        <v>15</v>
      </c>
      <c r="AC52" s="635"/>
      <c r="AD52" s="636" t="s">
        <v>15</v>
      </c>
      <c r="AE52" s="636" t="s">
        <v>15</v>
      </c>
      <c r="AF52" s="636" t="s">
        <v>15</v>
      </c>
      <c r="AG52" s="637" t="s">
        <v>15</v>
      </c>
      <c r="AH52" s="638" t="s">
        <v>15</v>
      </c>
      <c r="AI52" s="639" t="s">
        <v>15</v>
      </c>
      <c r="AJ52" s="639">
        <v>0</v>
      </c>
      <c r="AK52" s="639">
        <v>0</v>
      </c>
      <c r="AL52" s="639">
        <v>0</v>
      </c>
      <c r="AM52" s="640">
        <v>0</v>
      </c>
      <c r="AN52" s="641" t="str">
        <f t="shared" si="26"/>
        <v>ok</v>
      </c>
      <c r="AO52" s="641" t="str">
        <f t="shared" si="27"/>
        <v>ok</v>
      </c>
      <c r="AP52" s="641" t="str">
        <f t="shared" si="28"/>
        <v>ok</v>
      </c>
      <c r="AQ52" s="641" t="str">
        <f t="shared" si="29"/>
        <v>revisar</v>
      </c>
      <c r="AR52" s="641" t="str">
        <f t="shared" si="30"/>
        <v>revisar</v>
      </c>
      <c r="AS52" s="641" t="str">
        <f t="shared" si="31"/>
        <v>ok</v>
      </c>
      <c r="AT52" s="641" t="str">
        <f t="shared" si="32"/>
        <v>revisar</v>
      </c>
      <c r="AU52" s="641" t="str">
        <f t="shared" si="33"/>
        <v>revisar</v>
      </c>
      <c r="AV52" s="641" t="str">
        <f t="shared" si="34"/>
        <v>revisar</v>
      </c>
      <c r="AW52" s="641" t="str">
        <f t="shared" si="35"/>
        <v>revisar</v>
      </c>
      <c r="AX52" s="641" t="str">
        <f t="shared" si="36"/>
        <v>revisar</v>
      </c>
      <c r="AY52" s="641" t="str">
        <f t="shared" si="37"/>
        <v>revisar</v>
      </c>
      <c r="AZ52" s="641" t="str">
        <f t="shared" si="38"/>
        <v>ok</v>
      </c>
      <c r="BA52" s="641" t="str">
        <f t="shared" si="39"/>
        <v>ok</v>
      </c>
      <c r="BB52" s="641" t="str">
        <f t="shared" si="40"/>
        <v>ok</v>
      </c>
      <c r="BC52" s="641" t="str">
        <f t="shared" si="41"/>
        <v>ok</v>
      </c>
    </row>
    <row r="53" spans="1:55" ht="12.75" hidden="1" customHeight="1">
      <c r="A53" s="13"/>
      <c r="B53" s="14">
        <f t="shared" si="49"/>
        <v>0</v>
      </c>
      <c r="C53" s="13"/>
      <c r="D53" s="250" t="s">
        <v>215</v>
      </c>
      <c r="E53" s="668"/>
      <c r="F53" s="669"/>
      <c r="G53" s="665"/>
      <c r="H53" s="666"/>
      <c r="I53" s="667"/>
      <c r="J53" s="263"/>
      <c r="K53" s="263"/>
      <c r="L53" s="263"/>
      <c r="M53" s="685">
        <f t="shared" si="48"/>
        <v>0</v>
      </c>
      <c r="N53" s="247"/>
      <c r="O53" s="687">
        <f t="shared" si="50"/>
        <v>0</v>
      </c>
      <c r="P53" s="687">
        <f t="shared" si="51"/>
        <v>0</v>
      </c>
      <c r="Q53" s="687">
        <f t="shared" si="52"/>
        <v>0</v>
      </c>
      <c r="R53" s="687">
        <f t="shared" si="53"/>
        <v>0</v>
      </c>
      <c r="S53" s="688">
        <f t="shared" si="54"/>
        <v>0</v>
      </c>
      <c r="T53" s="954"/>
      <c r="U53" s="299"/>
      <c r="V53" s="299" t="str">
        <f t="shared" si="55"/>
        <v>1.43</v>
      </c>
      <c r="W53" s="299">
        <f t="shared" si="56"/>
        <v>0</v>
      </c>
      <c r="X53" s="609" t="s">
        <v>215</v>
      </c>
      <c r="Y53" s="631"/>
      <c r="Z53" s="632"/>
      <c r="AA53" s="633" t="s">
        <v>15</v>
      </c>
      <c r="AB53" s="634" t="s">
        <v>15</v>
      </c>
      <c r="AC53" s="635"/>
      <c r="AD53" s="636" t="s">
        <v>15</v>
      </c>
      <c r="AE53" s="636" t="s">
        <v>15</v>
      </c>
      <c r="AF53" s="636" t="s">
        <v>15</v>
      </c>
      <c r="AG53" s="637" t="s">
        <v>15</v>
      </c>
      <c r="AH53" s="638" t="s">
        <v>15</v>
      </c>
      <c r="AI53" s="639" t="s">
        <v>15</v>
      </c>
      <c r="AJ53" s="639">
        <v>0</v>
      </c>
      <c r="AK53" s="639">
        <v>0</v>
      </c>
      <c r="AL53" s="639">
        <v>0</v>
      </c>
      <c r="AM53" s="640">
        <v>0</v>
      </c>
      <c r="AN53" s="641" t="str">
        <f t="shared" si="26"/>
        <v>ok</v>
      </c>
      <c r="AO53" s="641" t="str">
        <f t="shared" si="27"/>
        <v>ok</v>
      </c>
      <c r="AP53" s="641" t="str">
        <f t="shared" si="28"/>
        <v>ok</v>
      </c>
      <c r="AQ53" s="641" t="str">
        <f t="shared" si="29"/>
        <v>revisar</v>
      </c>
      <c r="AR53" s="641" t="str">
        <f t="shared" si="30"/>
        <v>revisar</v>
      </c>
      <c r="AS53" s="641" t="str">
        <f t="shared" si="31"/>
        <v>ok</v>
      </c>
      <c r="AT53" s="641" t="str">
        <f t="shared" si="32"/>
        <v>revisar</v>
      </c>
      <c r="AU53" s="641" t="str">
        <f t="shared" si="33"/>
        <v>revisar</v>
      </c>
      <c r="AV53" s="641" t="str">
        <f t="shared" si="34"/>
        <v>revisar</v>
      </c>
      <c r="AW53" s="641" t="str">
        <f t="shared" si="35"/>
        <v>revisar</v>
      </c>
      <c r="AX53" s="641" t="str">
        <f t="shared" si="36"/>
        <v>revisar</v>
      </c>
      <c r="AY53" s="641" t="str">
        <f t="shared" si="37"/>
        <v>revisar</v>
      </c>
      <c r="AZ53" s="641" t="str">
        <f t="shared" si="38"/>
        <v>ok</v>
      </c>
      <c r="BA53" s="641" t="str">
        <f t="shared" si="39"/>
        <v>ok</v>
      </c>
      <c r="BB53" s="641" t="str">
        <f t="shared" si="40"/>
        <v>ok</v>
      </c>
      <c r="BC53" s="641" t="str">
        <f t="shared" si="41"/>
        <v>ok</v>
      </c>
    </row>
    <row r="54" spans="1:55" ht="12.75" hidden="1" customHeight="1">
      <c r="A54" s="13"/>
      <c r="B54" s="14">
        <f t="shared" si="49"/>
        <v>0</v>
      </c>
      <c r="C54" s="13"/>
      <c r="D54" s="250" t="s">
        <v>216</v>
      </c>
      <c r="E54" s="668"/>
      <c r="F54" s="669"/>
      <c r="G54" s="665"/>
      <c r="H54" s="666"/>
      <c r="I54" s="667"/>
      <c r="J54" s="263"/>
      <c r="K54" s="263"/>
      <c r="L54" s="263"/>
      <c r="M54" s="685">
        <f t="shared" si="48"/>
        <v>0</v>
      </c>
      <c r="N54" s="247"/>
      <c r="O54" s="687">
        <f t="shared" si="50"/>
        <v>0</v>
      </c>
      <c r="P54" s="687">
        <f t="shared" si="51"/>
        <v>0</v>
      </c>
      <c r="Q54" s="687">
        <f t="shared" si="52"/>
        <v>0</v>
      </c>
      <c r="R54" s="687">
        <f t="shared" si="53"/>
        <v>0</v>
      </c>
      <c r="S54" s="688">
        <f t="shared" si="54"/>
        <v>0</v>
      </c>
      <c r="T54" s="954"/>
      <c r="U54" s="299"/>
      <c r="V54" s="299" t="str">
        <f t="shared" si="55"/>
        <v>1.44</v>
      </c>
      <c r="W54" s="299">
        <f t="shared" si="56"/>
        <v>0</v>
      </c>
      <c r="X54" s="609" t="s">
        <v>216</v>
      </c>
      <c r="Y54" s="631"/>
      <c r="Z54" s="632"/>
      <c r="AA54" s="633" t="s">
        <v>15</v>
      </c>
      <c r="AB54" s="634" t="s">
        <v>15</v>
      </c>
      <c r="AC54" s="635"/>
      <c r="AD54" s="636" t="s">
        <v>15</v>
      </c>
      <c r="AE54" s="636" t="s">
        <v>15</v>
      </c>
      <c r="AF54" s="636" t="s">
        <v>15</v>
      </c>
      <c r="AG54" s="637" t="s">
        <v>15</v>
      </c>
      <c r="AH54" s="638" t="s">
        <v>15</v>
      </c>
      <c r="AI54" s="639" t="s">
        <v>15</v>
      </c>
      <c r="AJ54" s="639">
        <v>0</v>
      </c>
      <c r="AK54" s="639">
        <v>0</v>
      </c>
      <c r="AL54" s="639">
        <v>0</v>
      </c>
      <c r="AM54" s="640">
        <v>0</v>
      </c>
      <c r="AN54" s="641" t="str">
        <f t="shared" si="26"/>
        <v>ok</v>
      </c>
      <c r="AO54" s="641" t="str">
        <f t="shared" si="27"/>
        <v>ok</v>
      </c>
      <c r="AP54" s="641" t="str">
        <f t="shared" si="28"/>
        <v>ok</v>
      </c>
      <c r="AQ54" s="641" t="str">
        <f t="shared" si="29"/>
        <v>revisar</v>
      </c>
      <c r="AR54" s="641" t="str">
        <f t="shared" si="30"/>
        <v>revisar</v>
      </c>
      <c r="AS54" s="641" t="str">
        <f t="shared" si="31"/>
        <v>ok</v>
      </c>
      <c r="AT54" s="641" t="str">
        <f t="shared" si="32"/>
        <v>revisar</v>
      </c>
      <c r="AU54" s="641" t="str">
        <f t="shared" si="33"/>
        <v>revisar</v>
      </c>
      <c r="AV54" s="641" t="str">
        <f t="shared" si="34"/>
        <v>revisar</v>
      </c>
      <c r="AW54" s="641" t="str">
        <f t="shared" si="35"/>
        <v>revisar</v>
      </c>
      <c r="AX54" s="641" t="str">
        <f t="shared" si="36"/>
        <v>revisar</v>
      </c>
      <c r="AY54" s="641" t="str">
        <f t="shared" si="37"/>
        <v>revisar</v>
      </c>
      <c r="AZ54" s="641" t="str">
        <f t="shared" si="38"/>
        <v>ok</v>
      </c>
      <c r="BA54" s="641" t="str">
        <f t="shared" si="39"/>
        <v>ok</v>
      </c>
      <c r="BB54" s="641" t="str">
        <f t="shared" si="40"/>
        <v>ok</v>
      </c>
      <c r="BC54" s="641" t="str">
        <f t="shared" si="41"/>
        <v>ok</v>
      </c>
    </row>
    <row r="55" spans="1:55" ht="12.75" hidden="1" customHeight="1">
      <c r="A55" s="13"/>
      <c r="B55" s="14">
        <f t="shared" si="49"/>
        <v>0</v>
      </c>
      <c r="C55" s="13"/>
      <c r="D55" s="250" t="s">
        <v>217</v>
      </c>
      <c r="E55" s="668"/>
      <c r="F55" s="669"/>
      <c r="G55" s="665"/>
      <c r="H55" s="666"/>
      <c r="I55" s="667"/>
      <c r="J55" s="263"/>
      <c r="K55" s="263"/>
      <c r="L55" s="263"/>
      <c r="M55" s="685">
        <f t="shared" si="48"/>
        <v>0</v>
      </c>
      <c r="N55" s="247"/>
      <c r="O55" s="687">
        <f t="shared" si="50"/>
        <v>0</v>
      </c>
      <c r="P55" s="687">
        <f t="shared" si="51"/>
        <v>0</v>
      </c>
      <c r="Q55" s="687">
        <f t="shared" si="52"/>
        <v>0</v>
      </c>
      <c r="R55" s="687">
        <f t="shared" si="53"/>
        <v>0</v>
      </c>
      <c r="S55" s="688">
        <f t="shared" si="54"/>
        <v>0</v>
      </c>
      <c r="T55" s="954"/>
      <c r="U55" s="299"/>
      <c r="V55" s="299" t="str">
        <f t="shared" si="55"/>
        <v>1.45</v>
      </c>
      <c r="W55" s="299">
        <f t="shared" si="56"/>
        <v>0</v>
      </c>
      <c r="X55" s="609" t="s">
        <v>217</v>
      </c>
      <c r="Y55" s="631"/>
      <c r="Z55" s="632"/>
      <c r="AA55" s="633" t="s">
        <v>15</v>
      </c>
      <c r="AB55" s="634" t="s">
        <v>15</v>
      </c>
      <c r="AC55" s="635"/>
      <c r="AD55" s="636" t="s">
        <v>15</v>
      </c>
      <c r="AE55" s="636" t="s">
        <v>15</v>
      </c>
      <c r="AF55" s="636" t="s">
        <v>15</v>
      </c>
      <c r="AG55" s="637" t="s">
        <v>15</v>
      </c>
      <c r="AH55" s="638" t="s">
        <v>15</v>
      </c>
      <c r="AI55" s="639" t="s">
        <v>15</v>
      </c>
      <c r="AJ55" s="639">
        <v>0</v>
      </c>
      <c r="AK55" s="639">
        <v>0</v>
      </c>
      <c r="AL55" s="639">
        <v>0</v>
      </c>
      <c r="AM55" s="640">
        <v>0</v>
      </c>
      <c r="AN55" s="641" t="str">
        <f t="shared" si="26"/>
        <v>ok</v>
      </c>
      <c r="AO55" s="641" t="str">
        <f t="shared" si="27"/>
        <v>ok</v>
      </c>
      <c r="AP55" s="641" t="str">
        <f t="shared" si="28"/>
        <v>ok</v>
      </c>
      <c r="AQ55" s="641" t="str">
        <f t="shared" si="29"/>
        <v>revisar</v>
      </c>
      <c r="AR55" s="641" t="str">
        <f t="shared" si="30"/>
        <v>revisar</v>
      </c>
      <c r="AS55" s="641" t="str">
        <f t="shared" si="31"/>
        <v>ok</v>
      </c>
      <c r="AT55" s="641" t="str">
        <f t="shared" si="32"/>
        <v>revisar</v>
      </c>
      <c r="AU55" s="641" t="str">
        <f t="shared" si="33"/>
        <v>revisar</v>
      </c>
      <c r="AV55" s="641" t="str">
        <f t="shared" si="34"/>
        <v>revisar</v>
      </c>
      <c r="AW55" s="641" t="str">
        <f t="shared" si="35"/>
        <v>revisar</v>
      </c>
      <c r="AX55" s="641" t="str">
        <f t="shared" si="36"/>
        <v>revisar</v>
      </c>
      <c r="AY55" s="641" t="str">
        <f t="shared" si="37"/>
        <v>revisar</v>
      </c>
      <c r="AZ55" s="641" t="str">
        <f t="shared" si="38"/>
        <v>ok</v>
      </c>
      <c r="BA55" s="641" t="str">
        <f t="shared" si="39"/>
        <v>ok</v>
      </c>
      <c r="BB55" s="641" t="str">
        <f t="shared" si="40"/>
        <v>ok</v>
      </c>
      <c r="BC55" s="641" t="str">
        <f t="shared" si="41"/>
        <v>ok</v>
      </c>
    </row>
    <row r="56" spans="1:55" ht="12.75" hidden="1" customHeight="1">
      <c r="A56" s="13"/>
      <c r="B56" s="14">
        <f t="shared" si="49"/>
        <v>0</v>
      </c>
      <c r="C56" s="13"/>
      <c r="D56" s="250" t="s">
        <v>218</v>
      </c>
      <c r="E56" s="668"/>
      <c r="F56" s="669"/>
      <c r="G56" s="665"/>
      <c r="H56" s="666"/>
      <c r="I56" s="667"/>
      <c r="J56" s="263"/>
      <c r="K56" s="263"/>
      <c r="L56" s="263"/>
      <c r="M56" s="685">
        <f t="shared" si="48"/>
        <v>0</v>
      </c>
      <c r="N56" s="247"/>
      <c r="O56" s="687">
        <f t="shared" si="50"/>
        <v>0</v>
      </c>
      <c r="P56" s="687">
        <f t="shared" si="51"/>
        <v>0</v>
      </c>
      <c r="Q56" s="687">
        <f t="shared" si="52"/>
        <v>0</v>
      </c>
      <c r="R56" s="687">
        <f t="shared" si="53"/>
        <v>0</v>
      </c>
      <c r="S56" s="688">
        <f t="shared" si="54"/>
        <v>0</v>
      </c>
      <c r="T56" s="954"/>
      <c r="U56" s="299"/>
      <c r="V56" s="299" t="str">
        <f t="shared" si="55"/>
        <v>1.46</v>
      </c>
      <c r="W56" s="299">
        <f t="shared" si="56"/>
        <v>0</v>
      </c>
      <c r="X56" s="609" t="s">
        <v>218</v>
      </c>
      <c r="Y56" s="631"/>
      <c r="Z56" s="632"/>
      <c r="AA56" s="633" t="s">
        <v>15</v>
      </c>
      <c r="AB56" s="634" t="s">
        <v>15</v>
      </c>
      <c r="AC56" s="635"/>
      <c r="AD56" s="636" t="s">
        <v>15</v>
      </c>
      <c r="AE56" s="636" t="s">
        <v>15</v>
      </c>
      <c r="AF56" s="636" t="s">
        <v>15</v>
      </c>
      <c r="AG56" s="637" t="s">
        <v>15</v>
      </c>
      <c r="AH56" s="638" t="s">
        <v>15</v>
      </c>
      <c r="AI56" s="639" t="s">
        <v>15</v>
      </c>
      <c r="AJ56" s="639">
        <v>0</v>
      </c>
      <c r="AK56" s="639">
        <v>0</v>
      </c>
      <c r="AL56" s="639">
        <v>0</v>
      </c>
      <c r="AM56" s="640">
        <v>0</v>
      </c>
      <c r="AN56" s="641" t="str">
        <f t="shared" si="26"/>
        <v>ok</v>
      </c>
      <c r="AO56" s="641" t="str">
        <f t="shared" si="27"/>
        <v>ok</v>
      </c>
      <c r="AP56" s="641" t="str">
        <f t="shared" si="28"/>
        <v>ok</v>
      </c>
      <c r="AQ56" s="641" t="str">
        <f t="shared" si="29"/>
        <v>revisar</v>
      </c>
      <c r="AR56" s="641" t="str">
        <f t="shared" si="30"/>
        <v>revisar</v>
      </c>
      <c r="AS56" s="641" t="str">
        <f t="shared" si="31"/>
        <v>ok</v>
      </c>
      <c r="AT56" s="641" t="str">
        <f t="shared" si="32"/>
        <v>revisar</v>
      </c>
      <c r="AU56" s="641" t="str">
        <f t="shared" si="33"/>
        <v>revisar</v>
      </c>
      <c r="AV56" s="641" t="str">
        <f t="shared" si="34"/>
        <v>revisar</v>
      </c>
      <c r="AW56" s="641" t="str">
        <f t="shared" si="35"/>
        <v>revisar</v>
      </c>
      <c r="AX56" s="641" t="str">
        <f t="shared" si="36"/>
        <v>revisar</v>
      </c>
      <c r="AY56" s="641" t="str">
        <f t="shared" si="37"/>
        <v>revisar</v>
      </c>
      <c r="AZ56" s="641" t="str">
        <f t="shared" si="38"/>
        <v>ok</v>
      </c>
      <c r="BA56" s="641" t="str">
        <f t="shared" si="39"/>
        <v>ok</v>
      </c>
      <c r="BB56" s="641" t="str">
        <f t="shared" si="40"/>
        <v>ok</v>
      </c>
      <c r="BC56" s="641" t="str">
        <f t="shared" si="41"/>
        <v>ok</v>
      </c>
    </row>
    <row r="57" spans="1:55" ht="12.75" hidden="1" customHeight="1">
      <c r="A57" s="13"/>
      <c r="B57" s="14">
        <f t="shared" si="49"/>
        <v>0</v>
      </c>
      <c r="C57" s="13"/>
      <c r="D57" s="250" t="s">
        <v>219</v>
      </c>
      <c r="E57" s="668"/>
      <c r="F57" s="669"/>
      <c r="G57" s="665"/>
      <c r="H57" s="666"/>
      <c r="I57" s="667"/>
      <c r="J57" s="263"/>
      <c r="K57" s="263"/>
      <c r="L57" s="263"/>
      <c r="M57" s="685">
        <f t="shared" si="48"/>
        <v>0</v>
      </c>
      <c r="N57" s="247"/>
      <c r="O57" s="687">
        <f t="shared" si="50"/>
        <v>0</v>
      </c>
      <c r="P57" s="687">
        <f t="shared" si="51"/>
        <v>0</v>
      </c>
      <c r="Q57" s="687">
        <f t="shared" si="52"/>
        <v>0</v>
      </c>
      <c r="R57" s="687">
        <f t="shared" si="53"/>
        <v>0</v>
      </c>
      <c r="S57" s="688">
        <f t="shared" si="54"/>
        <v>0</v>
      </c>
      <c r="T57" s="954"/>
      <c r="U57" s="299"/>
      <c r="V57" s="299" t="str">
        <f t="shared" si="55"/>
        <v>1.47</v>
      </c>
      <c r="W57" s="299">
        <f t="shared" si="56"/>
        <v>0</v>
      </c>
      <c r="X57" s="609" t="s">
        <v>219</v>
      </c>
      <c r="Y57" s="631"/>
      <c r="Z57" s="632"/>
      <c r="AA57" s="633" t="s">
        <v>15</v>
      </c>
      <c r="AB57" s="634" t="s">
        <v>15</v>
      </c>
      <c r="AC57" s="635"/>
      <c r="AD57" s="636" t="s">
        <v>15</v>
      </c>
      <c r="AE57" s="636" t="s">
        <v>15</v>
      </c>
      <c r="AF57" s="636" t="s">
        <v>15</v>
      </c>
      <c r="AG57" s="637" t="s">
        <v>15</v>
      </c>
      <c r="AH57" s="638" t="s">
        <v>15</v>
      </c>
      <c r="AI57" s="639" t="s">
        <v>15</v>
      </c>
      <c r="AJ57" s="639">
        <v>0</v>
      </c>
      <c r="AK57" s="639">
        <v>0</v>
      </c>
      <c r="AL57" s="639">
        <v>0</v>
      </c>
      <c r="AM57" s="640">
        <v>0</v>
      </c>
      <c r="AN57" s="641" t="str">
        <f t="shared" si="26"/>
        <v>ok</v>
      </c>
      <c r="AO57" s="641" t="str">
        <f t="shared" si="27"/>
        <v>ok</v>
      </c>
      <c r="AP57" s="641" t="str">
        <f t="shared" si="28"/>
        <v>ok</v>
      </c>
      <c r="AQ57" s="641" t="str">
        <f t="shared" si="29"/>
        <v>revisar</v>
      </c>
      <c r="AR57" s="641" t="str">
        <f t="shared" si="30"/>
        <v>revisar</v>
      </c>
      <c r="AS57" s="641" t="str">
        <f t="shared" si="31"/>
        <v>ok</v>
      </c>
      <c r="AT57" s="641" t="str">
        <f t="shared" si="32"/>
        <v>revisar</v>
      </c>
      <c r="AU57" s="641" t="str">
        <f t="shared" si="33"/>
        <v>revisar</v>
      </c>
      <c r="AV57" s="641" t="str">
        <f t="shared" si="34"/>
        <v>revisar</v>
      </c>
      <c r="AW57" s="641" t="str">
        <f t="shared" si="35"/>
        <v>revisar</v>
      </c>
      <c r="AX57" s="641" t="str">
        <f t="shared" si="36"/>
        <v>revisar</v>
      </c>
      <c r="AY57" s="641" t="str">
        <f t="shared" si="37"/>
        <v>revisar</v>
      </c>
      <c r="AZ57" s="641" t="str">
        <f t="shared" si="38"/>
        <v>ok</v>
      </c>
      <c r="BA57" s="641" t="str">
        <f t="shared" si="39"/>
        <v>ok</v>
      </c>
      <c r="BB57" s="641" t="str">
        <f t="shared" si="40"/>
        <v>ok</v>
      </c>
      <c r="BC57" s="641" t="str">
        <f t="shared" si="41"/>
        <v>ok</v>
      </c>
    </row>
    <row r="58" spans="1:55" ht="12.75" hidden="1" customHeight="1">
      <c r="A58" s="13"/>
      <c r="B58" s="14">
        <f t="shared" si="49"/>
        <v>0</v>
      </c>
      <c r="C58" s="13"/>
      <c r="D58" s="250" t="s">
        <v>220</v>
      </c>
      <c r="E58" s="668"/>
      <c r="F58" s="669"/>
      <c r="G58" s="665"/>
      <c r="H58" s="666"/>
      <c r="I58" s="667"/>
      <c r="J58" s="263"/>
      <c r="K58" s="263"/>
      <c r="L58" s="263"/>
      <c r="M58" s="685">
        <f t="shared" si="48"/>
        <v>0</v>
      </c>
      <c r="N58" s="247"/>
      <c r="O58" s="687">
        <f t="shared" si="50"/>
        <v>0</v>
      </c>
      <c r="P58" s="687">
        <f t="shared" si="51"/>
        <v>0</v>
      </c>
      <c r="Q58" s="687">
        <f t="shared" si="52"/>
        <v>0</v>
      </c>
      <c r="R58" s="687">
        <f t="shared" si="53"/>
        <v>0</v>
      </c>
      <c r="S58" s="688">
        <f t="shared" si="54"/>
        <v>0</v>
      </c>
      <c r="T58" s="954"/>
      <c r="U58" s="299"/>
      <c r="V58" s="299" t="str">
        <f t="shared" si="55"/>
        <v>1.48</v>
      </c>
      <c r="W58" s="299">
        <f t="shared" si="56"/>
        <v>0</v>
      </c>
      <c r="X58" s="609" t="s">
        <v>220</v>
      </c>
      <c r="Y58" s="631"/>
      <c r="Z58" s="632"/>
      <c r="AA58" s="633" t="s">
        <v>15</v>
      </c>
      <c r="AB58" s="634" t="s">
        <v>15</v>
      </c>
      <c r="AC58" s="635"/>
      <c r="AD58" s="636" t="s">
        <v>15</v>
      </c>
      <c r="AE58" s="636" t="s">
        <v>15</v>
      </c>
      <c r="AF58" s="636" t="s">
        <v>15</v>
      </c>
      <c r="AG58" s="637" t="s">
        <v>15</v>
      </c>
      <c r="AH58" s="638" t="s">
        <v>15</v>
      </c>
      <c r="AI58" s="639" t="s">
        <v>15</v>
      </c>
      <c r="AJ58" s="639">
        <v>0</v>
      </c>
      <c r="AK58" s="639">
        <v>0</v>
      </c>
      <c r="AL58" s="639">
        <v>0</v>
      </c>
      <c r="AM58" s="640">
        <v>0</v>
      </c>
      <c r="AN58" s="641" t="str">
        <f t="shared" si="26"/>
        <v>ok</v>
      </c>
      <c r="AO58" s="641" t="str">
        <f t="shared" si="27"/>
        <v>ok</v>
      </c>
      <c r="AP58" s="641" t="str">
        <f t="shared" si="28"/>
        <v>ok</v>
      </c>
      <c r="AQ58" s="641" t="str">
        <f t="shared" si="29"/>
        <v>revisar</v>
      </c>
      <c r="AR58" s="641" t="str">
        <f t="shared" si="30"/>
        <v>revisar</v>
      </c>
      <c r="AS58" s="641" t="str">
        <f t="shared" si="31"/>
        <v>ok</v>
      </c>
      <c r="AT58" s="641" t="str">
        <f t="shared" si="32"/>
        <v>revisar</v>
      </c>
      <c r="AU58" s="641" t="str">
        <f t="shared" si="33"/>
        <v>revisar</v>
      </c>
      <c r="AV58" s="641" t="str">
        <f t="shared" si="34"/>
        <v>revisar</v>
      </c>
      <c r="AW58" s="641" t="str">
        <f t="shared" si="35"/>
        <v>revisar</v>
      </c>
      <c r="AX58" s="641" t="str">
        <f t="shared" si="36"/>
        <v>revisar</v>
      </c>
      <c r="AY58" s="641" t="str">
        <f t="shared" si="37"/>
        <v>revisar</v>
      </c>
      <c r="AZ58" s="641" t="str">
        <f t="shared" si="38"/>
        <v>ok</v>
      </c>
      <c r="BA58" s="641" t="str">
        <f t="shared" si="39"/>
        <v>ok</v>
      </c>
      <c r="BB58" s="641" t="str">
        <f t="shared" si="40"/>
        <v>ok</v>
      </c>
      <c r="BC58" s="641" t="str">
        <f t="shared" si="41"/>
        <v>ok</v>
      </c>
    </row>
    <row r="59" spans="1:55" ht="12.75" hidden="1" customHeight="1">
      <c r="A59" s="13"/>
      <c r="B59" s="14">
        <f t="shared" si="49"/>
        <v>0</v>
      </c>
      <c r="C59" s="13"/>
      <c r="D59" s="250" t="s">
        <v>221</v>
      </c>
      <c r="E59" s="668"/>
      <c r="F59" s="669"/>
      <c r="G59" s="665"/>
      <c r="H59" s="666"/>
      <c r="I59" s="667"/>
      <c r="J59" s="263"/>
      <c r="K59" s="263"/>
      <c r="L59" s="263"/>
      <c r="M59" s="685">
        <f t="shared" si="48"/>
        <v>0</v>
      </c>
      <c r="N59" s="247"/>
      <c r="O59" s="687">
        <f t="shared" si="50"/>
        <v>0</v>
      </c>
      <c r="P59" s="687">
        <f t="shared" si="51"/>
        <v>0</v>
      </c>
      <c r="Q59" s="687">
        <f t="shared" si="52"/>
        <v>0</v>
      </c>
      <c r="R59" s="687">
        <f t="shared" si="53"/>
        <v>0</v>
      </c>
      <c r="S59" s="688">
        <f t="shared" si="54"/>
        <v>0</v>
      </c>
      <c r="T59" s="954"/>
      <c r="U59" s="299"/>
      <c r="V59" s="299" t="str">
        <f t="shared" si="55"/>
        <v>1.49</v>
      </c>
      <c r="W59" s="299">
        <f t="shared" si="56"/>
        <v>0</v>
      </c>
      <c r="X59" s="609" t="s">
        <v>221</v>
      </c>
      <c r="Y59" s="631"/>
      <c r="Z59" s="632"/>
      <c r="AA59" s="633" t="s">
        <v>15</v>
      </c>
      <c r="AB59" s="634" t="s">
        <v>15</v>
      </c>
      <c r="AC59" s="635"/>
      <c r="AD59" s="636" t="s">
        <v>15</v>
      </c>
      <c r="AE59" s="636" t="s">
        <v>15</v>
      </c>
      <c r="AF59" s="636" t="s">
        <v>15</v>
      </c>
      <c r="AG59" s="637" t="s">
        <v>15</v>
      </c>
      <c r="AH59" s="638" t="s">
        <v>15</v>
      </c>
      <c r="AI59" s="639" t="s">
        <v>15</v>
      </c>
      <c r="AJ59" s="639">
        <v>0</v>
      </c>
      <c r="AK59" s="639">
        <v>0</v>
      </c>
      <c r="AL59" s="639">
        <v>0</v>
      </c>
      <c r="AM59" s="640">
        <v>0</v>
      </c>
      <c r="AN59" s="641" t="str">
        <f t="shared" si="26"/>
        <v>ok</v>
      </c>
      <c r="AO59" s="641" t="str">
        <f t="shared" si="27"/>
        <v>ok</v>
      </c>
      <c r="AP59" s="641" t="str">
        <f t="shared" si="28"/>
        <v>ok</v>
      </c>
      <c r="AQ59" s="641" t="str">
        <f t="shared" si="29"/>
        <v>revisar</v>
      </c>
      <c r="AR59" s="641" t="str">
        <f t="shared" si="30"/>
        <v>revisar</v>
      </c>
      <c r="AS59" s="641" t="str">
        <f t="shared" si="31"/>
        <v>ok</v>
      </c>
      <c r="AT59" s="641" t="str">
        <f t="shared" si="32"/>
        <v>revisar</v>
      </c>
      <c r="AU59" s="641" t="str">
        <f t="shared" si="33"/>
        <v>revisar</v>
      </c>
      <c r="AV59" s="641" t="str">
        <f t="shared" si="34"/>
        <v>revisar</v>
      </c>
      <c r="AW59" s="641" t="str">
        <f t="shared" si="35"/>
        <v>revisar</v>
      </c>
      <c r="AX59" s="641" t="str">
        <f t="shared" si="36"/>
        <v>revisar</v>
      </c>
      <c r="AY59" s="641" t="str">
        <f t="shared" si="37"/>
        <v>revisar</v>
      </c>
      <c r="AZ59" s="641" t="str">
        <f t="shared" si="38"/>
        <v>ok</v>
      </c>
      <c r="BA59" s="641" t="str">
        <f t="shared" si="39"/>
        <v>ok</v>
      </c>
      <c r="BB59" s="641" t="str">
        <f t="shared" si="40"/>
        <v>ok</v>
      </c>
      <c r="BC59" s="641" t="str">
        <f t="shared" si="41"/>
        <v>ok</v>
      </c>
    </row>
    <row r="60" spans="1:55" ht="12.75" hidden="1" customHeight="1">
      <c r="A60" s="13"/>
      <c r="B60" s="14">
        <f t="shared" si="49"/>
        <v>0</v>
      </c>
      <c r="C60" s="13"/>
      <c r="D60" s="250" t="s">
        <v>222</v>
      </c>
      <c r="E60" s="668"/>
      <c r="F60" s="669"/>
      <c r="G60" s="665"/>
      <c r="H60" s="666"/>
      <c r="I60" s="667"/>
      <c r="J60" s="263"/>
      <c r="K60" s="263"/>
      <c r="L60" s="263"/>
      <c r="M60" s="685">
        <f t="shared" si="48"/>
        <v>0</v>
      </c>
      <c r="N60" s="247"/>
      <c r="O60" s="687">
        <f t="shared" si="50"/>
        <v>0</v>
      </c>
      <c r="P60" s="687">
        <f t="shared" si="51"/>
        <v>0</v>
      </c>
      <c r="Q60" s="687">
        <f t="shared" si="52"/>
        <v>0</v>
      </c>
      <c r="R60" s="687">
        <f t="shared" si="53"/>
        <v>0</v>
      </c>
      <c r="S60" s="688">
        <f t="shared" si="54"/>
        <v>0</v>
      </c>
      <c r="T60" s="954"/>
      <c r="U60" s="299"/>
      <c r="V60" s="299" t="str">
        <f t="shared" si="55"/>
        <v>1.50</v>
      </c>
      <c r="W60" s="299">
        <f t="shared" si="56"/>
        <v>0</v>
      </c>
      <c r="X60" s="609" t="s">
        <v>222</v>
      </c>
      <c r="Y60" s="631"/>
      <c r="Z60" s="632"/>
      <c r="AA60" s="633" t="s">
        <v>15</v>
      </c>
      <c r="AB60" s="634" t="s">
        <v>15</v>
      </c>
      <c r="AC60" s="635"/>
      <c r="AD60" s="636" t="s">
        <v>15</v>
      </c>
      <c r="AE60" s="636" t="s">
        <v>15</v>
      </c>
      <c r="AF60" s="636" t="s">
        <v>15</v>
      </c>
      <c r="AG60" s="637" t="s">
        <v>15</v>
      </c>
      <c r="AH60" s="638" t="s">
        <v>15</v>
      </c>
      <c r="AI60" s="639" t="s">
        <v>15</v>
      </c>
      <c r="AJ60" s="639">
        <v>0</v>
      </c>
      <c r="AK60" s="639">
        <v>0</v>
      </c>
      <c r="AL60" s="639">
        <v>0</v>
      </c>
      <c r="AM60" s="640">
        <v>0</v>
      </c>
      <c r="AN60" s="641" t="str">
        <f t="shared" si="26"/>
        <v>ok</v>
      </c>
      <c r="AO60" s="641" t="str">
        <f t="shared" si="27"/>
        <v>ok</v>
      </c>
      <c r="AP60" s="641" t="str">
        <f t="shared" si="28"/>
        <v>ok</v>
      </c>
      <c r="AQ60" s="641" t="str">
        <f t="shared" si="29"/>
        <v>revisar</v>
      </c>
      <c r="AR60" s="641" t="str">
        <f t="shared" si="30"/>
        <v>revisar</v>
      </c>
      <c r="AS60" s="641" t="str">
        <f t="shared" si="31"/>
        <v>ok</v>
      </c>
      <c r="AT60" s="641" t="str">
        <f t="shared" si="32"/>
        <v>revisar</v>
      </c>
      <c r="AU60" s="641" t="str">
        <f t="shared" si="33"/>
        <v>revisar</v>
      </c>
      <c r="AV60" s="641" t="str">
        <f t="shared" si="34"/>
        <v>revisar</v>
      </c>
      <c r="AW60" s="641" t="str">
        <f t="shared" si="35"/>
        <v>revisar</v>
      </c>
      <c r="AX60" s="641" t="str">
        <f t="shared" si="36"/>
        <v>revisar</v>
      </c>
      <c r="AY60" s="641" t="str">
        <f t="shared" si="37"/>
        <v>revisar</v>
      </c>
      <c r="AZ60" s="641" t="str">
        <f t="shared" si="38"/>
        <v>ok</v>
      </c>
      <c r="BA60" s="641" t="str">
        <f t="shared" si="39"/>
        <v>ok</v>
      </c>
      <c r="BB60" s="641" t="str">
        <f t="shared" si="40"/>
        <v>ok</v>
      </c>
      <c r="BC60" s="641" t="str">
        <f t="shared" si="41"/>
        <v>ok</v>
      </c>
    </row>
    <row r="61" spans="1:55" ht="12.75" hidden="1" customHeight="1">
      <c r="A61" s="13"/>
      <c r="B61" s="14">
        <f t="shared" si="49"/>
        <v>0</v>
      </c>
      <c r="C61" s="13"/>
      <c r="D61" s="250" t="s">
        <v>2137</v>
      </c>
      <c r="E61" s="668"/>
      <c r="F61" s="669"/>
      <c r="G61" s="665"/>
      <c r="H61" s="666"/>
      <c r="I61" s="667"/>
      <c r="J61" s="263"/>
      <c r="K61" s="263"/>
      <c r="L61" s="263"/>
      <c r="M61" s="685">
        <f t="shared" si="48"/>
        <v>0</v>
      </c>
      <c r="N61" s="247"/>
      <c r="O61" s="687">
        <f t="shared" si="50"/>
        <v>0</v>
      </c>
      <c r="P61" s="687">
        <f t="shared" si="51"/>
        <v>0</v>
      </c>
      <c r="Q61" s="687">
        <f t="shared" si="52"/>
        <v>0</v>
      </c>
      <c r="R61" s="687">
        <f t="shared" si="53"/>
        <v>0</v>
      </c>
      <c r="S61" s="688">
        <f t="shared" si="54"/>
        <v>0</v>
      </c>
      <c r="T61" s="954"/>
      <c r="U61" s="299"/>
      <c r="V61" s="299" t="str">
        <f t="shared" si="55"/>
        <v>1.51</v>
      </c>
      <c r="W61" s="299">
        <f t="shared" si="56"/>
        <v>0</v>
      </c>
      <c r="X61" s="609"/>
      <c r="Y61" s="631"/>
      <c r="Z61" s="632"/>
      <c r="AA61" s="633"/>
      <c r="AB61" s="634"/>
      <c r="AC61" s="635"/>
      <c r="AD61" s="636"/>
      <c r="AE61" s="636"/>
      <c r="AF61" s="636"/>
      <c r="AG61" s="637"/>
      <c r="AH61" s="638"/>
      <c r="AI61" s="639"/>
      <c r="AJ61" s="639"/>
      <c r="AK61" s="639"/>
      <c r="AL61" s="639"/>
      <c r="AM61" s="640"/>
      <c r="AN61" s="641" t="str">
        <f t="shared" si="26"/>
        <v>revisar</v>
      </c>
      <c r="AO61" s="641" t="str">
        <f t="shared" si="27"/>
        <v>ok</v>
      </c>
      <c r="AP61" s="641" t="str">
        <f t="shared" si="28"/>
        <v>ok</v>
      </c>
      <c r="AQ61" s="641" t="str">
        <f t="shared" si="29"/>
        <v>ok</v>
      </c>
      <c r="AR61" s="641" t="str">
        <f t="shared" si="30"/>
        <v>ok</v>
      </c>
      <c r="AS61" s="641" t="str">
        <f t="shared" si="31"/>
        <v>ok</v>
      </c>
      <c r="AT61" s="641" t="str">
        <f t="shared" si="32"/>
        <v>ok</v>
      </c>
      <c r="AU61" s="641" t="str">
        <f t="shared" si="33"/>
        <v>ok</v>
      </c>
      <c r="AV61" s="641" t="str">
        <f t="shared" si="34"/>
        <v>ok</v>
      </c>
      <c r="AW61" s="641" t="str">
        <f t="shared" si="35"/>
        <v>ok</v>
      </c>
      <c r="AX61" s="641" t="str">
        <f t="shared" si="36"/>
        <v>ok</v>
      </c>
      <c r="AY61" s="641" t="str">
        <f t="shared" si="37"/>
        <v>ok</v>
      </c>
      <c r="AZ61" s="641" t="str">
        <f t="shared" si="38"/>
        <v>ok</v>
      </c>
      <c r="BA61" s="641" t="str">
        <f t="shared" si="39"/>
        <v>ok</v>
      </c>
      <c r="BB61" s="641" t="str">
        <f t="shared" si="40"/>
        <v>ok</v>
      </c>
      <c r="BC61" s="641" t="str">
        <f t="shared" si="41"/>
        <v>ok</v>
      </c>
    </row>
    <row r="62" spans="1:55" ht="12.75" customHeight="1">
      <c r="A62" s="13"/>
      <c r="B62" s="14"/>
      <c r="C62" s="13"/>
      <c r="D62" s="671"/>
      <c r="E62" s="672"/>
      <c r="F62" s="671"/>
      <c r="G62" s="673"/>
      <c r="H62" s="674"/>
      <c r="I62" s="675"/>
      <c r="J62" s="265"/>
      <c r="K62" s="265"/>
      <c r="L62" s="265"/>
      <c r="M62" s="689"/>
      <c r="N62" s="318"/>
      <c r="O62" s="690"/>
      <c r="P62" s="690"/>
      <c r="Q62" s="690"/>
      <c r="R62" s="690"/>
      <c r="S62" s="691"/>
      <c r="T62" s="954"/>
      <c r="U62" s="299"/>
      <c r="V62" s="299">
        <f t="shared" si="55"/>
        <v>0</v>
      </c>
      <c r="W62" s="299">
        <f t="shared" si="56"/>
        <v>0</v>
      </c>
      <c r="X62" s="609"/>
      <c r="Y62" s="610"/>
      <c r="Z62" s="611"/>
      <c r="AA62" s="26"/>
      <c r="AB62" s="27"/>
      <c r="AC62" s="407"/>
      <c r="AD62" s="265"/>
      <c r="AE62" s="265"/>
      <c r="AF62" s="265"/>
      <c r="AG62" s="266"/>
      <c r="AH62" s="318"/>
      <c r="AI62" s="612"/>
      <c r="AJ62" s="612"/>
      <c r="AK62" s="612"/>
      <c r="AL62" s="612"/>
      <c r="AM62" s="613"/>
      <c r="AN62" s="641" t="str">
        <f t="shared" si="26"/>
        <v>ok</v>
      </c>
      <c r="AO62" s="641" t="str">
        <f t="shared" si="27"/>
        <v>ok</v>
      </c>
      <c r="AP62" s="641" t="str">
        <f t="shared" si="28"/>
        <v>ok</v>
      </c>
      <c r="AQ62" s="641" t="str">
        <f t="shared" si="29"/>
        <v>ok</v>
      </c>
      <c r="AR62" s="641" t="str">
        <f t="shared" si="30"/>
        <v>ok</v>
      </c>
      <c r="AS62" s="641" t="str">
        <f t="shared" si="31"/>
        <v>ok</v>
      </c>
      <c r="AT62" s="641" t="str">
        <f t="shared" si="32"/>
        <v>ok</v>
      </c>
      <c r="AU62" s="641" t="str">
        <f t="shared" si="33"/>
        <v>ok</v>
      </c>
      <c r="AV62" s="641" t="str">
        <f t="shared" si="34"/>
        <v>ok</v>
      </c>
      <c r="AW62" s="641" t="str">
        <f t="shared" si="35"/>
        <v>ok</v>
      </c>
      <c r="AX62" s="641" t="str">
        <f t="shared" si="36"/>
        <v>ok</v>
      </c>
      <c r="AY62" s="641" t="str">
        <f t="shared" si="37"/>
        <v>ok</v>
      </c>
      <c r="AZ62" s="641" t="str">
        <f t="shared" si="38"/>
        <v>ok</v>
      </c>
      <c r="BA62" s="641" t="str">
        <f t="shared" si="39"/>
        <v>ok</v>
      </c>
      <c r="BB62" s="641" t="str">
        <f t="shared" si="40"/>
        <v>ok</v>
      </c>
      <c r="BC62" s="641" t="str">
        <f t="shared" si="41"/>
        <v>ok</v>
      </c>
    </row>
    <row r="63" spans="1:55" ht="12.75" customHeight="1">
      <c r="A63" s="13"/>
      <c r="B63" s="14"/>
      <c r="C63" s="13"/>
      <c r="D63" s="676"/>
      <c r="E63" s="677"/>
      <c r="F63" s="677"/>
      <c r="G63" s="677"/>
      <c r="H63" s="677"/>
      <c r="I63" s="677"/>
      <c r="J63" s="267"/>
      <c r="K63" s="267"/>
      <c r="L63" s="267"/>
      <c r="M63" s="677"/>
      <c r="N63" s="718"/>
      <c r="O63" s="692" t="str">
        <f>CONCATENATE("Subtotal ",G10)</f>
        <v>Subtotal Projeto Executivo SPDA</v>
      </c>
      <c r="P63" s="694">
        <f t="shared" ref="P63:R63" si="57">SUM(P11:P62)</f>
        <v>0</v>
      </c>
      <c r="Q63" s="694">
        <f t="shared" si="57"/>
        <v>30000</v>
      </c>
      <c r="R63" s="694">
        <f t="shared" si="57"/>
        <v>0</v>
      </c>
      <c r="S63" s="694">
        <f>SUM(S11:S62)</f>
        <v>30000</v>
      </c>
      <c r="T63" s="954"/>
      <c r="U63" s="299">
        <v>1</v>
      </c>
      <c r="V63" s="299"/>
      <c r="W63" s="299"/>
      <c r="X63" s="614"/>
      <c r="Y63" s="615"/>
      <c r="Z63" s="615"/>
      <c r="AA63" s="615"/>
      <c r="AB63" s="615"/>
      <c r="AC63" s="616"/>
      <c r="AD63" s="616"/>
      <c r="AE63" s="616"/>
      <c r="AF63" s="616"/>
      <c r="AG63" s="616"/>
      <c r="AH63" s="617"/>
      <c r="AI63" s="618" t="s">
        <v>2272</v>
      </c>
      <c r="AJ63" s="30">
        <v>0</v>
      </c>
      <c r="AK63" s="30">
        <v>30000</v>
      </c>
      <c r="AL63" s="30">
        <v>0</v>
      </c>
      <c r="AM63" s="31">
        <v>30000</v>
      </c>
      <c r="AN63" s="641" t="str">
        <f t="shared" si="26"/>
        <v>ok</v>
      </c>
      <c r="AO63" s="641" t="str">
        <f t="shared" si="27"/>
        <v>ok</v>
      </c>
      <c r="AP63" s="641" t="str">
        <f t="shared" si="28"/>
        <v>ok</v>
      </c>
      <c r="AQ63" s="641" t="str">
        <f t="shared" si="29"/>
        <v>ok</v>
      </c>
      <c r="AR63" s="641" t="str">
        <f t="shared" si="30"/>
        <v>ok</v>
      </c>
      <c r="AS63" s="641" t="str">
        <f t="shared" si="31"/>
        <v>ok</v>
      </c>
      <c r="AT63" s="641" t="str">
        <f t="shared" si="32"/>
        <v>ok</v>
      </c>
      <c r="AU63" s="641" t="str">
        <f t="shared" si="33"/>
        <v>ok</v>
      </c>
      <c r="AV63" s="641" t="str">
        <f t="shared" si="34"/>
        <v>ok</v>
      </c>
      <c r="AW63" s="641" t="str">
        <f t="shared" si="35"/>
        <v>ok</v>
      </c>
      <c r="AX63" s="641" t="str">
        <f t="shared" si="36"/>
        <v>ok</v>
      </c>
      <c r="AY63" s="641" t="str">
        <f t="shared" si="37"/>
        <v>ok</v>
      </c>
      <c r="AZ63" s="641" t="str">
        <f t="shared" si="38"/>
        <v>ok</v>
      </c>
      <c r="BA63" s="641" t="str">
        <f t="shared" si="39"/>
        <v>ok</v>
      </c>
      <c r="BB63" s="641" t="str">
        <f t="shared" si="40"/>
        <v>ok</v>
      </c>
      <c r="BC63" s="641" t="str">
        <f t="shared" si="41"/>
        <v>ok</v>
      </c>
    </row>
    <row r="64" spans="1:55" ht="6" customHeight="1">
      <c r="A64" s="10"/>
      <c r="B64" s="21"/>
      <c r="C64" s="10"/>
      <c r="D64" s="678"/>
      <c r="E64" s="539"/>
      <c r="F64" s="679"/>
      <c r="G64" s="679"/>
      <c r="H64" s="539"/>
      <c r="I64" s="539"/>
      <c r="J64" s="268"/>
      <c r="K64" s="268"/>
      <c r="L64" s="268"/>
      <c r="M64" s="539"/>
      <c r="N64" s="319"/>
      <c r="O64" s="539"/>
      <c r="P64" s="539"/>
      <c r="Q64" s="539"/>
      <c r="R64" s="539"/>
      <c r="S64" s="695"/>
      <c r="T64" s="319"/>
      <c r="U64" s="299"/>
      <c r="V64" s="299">
        <f t="shared" si="20"/>
        <v>0</v>
      </c>
      <c r="W64" s="299">
        <f t="shared" si="47"/>
        <v>0</v>
      </c>
      <c r="X64" s="619"/>
      <c r="Y64" s="562"/>
      <c r="Z64" s="563"/>
      <c r="AA64" s="563"/>
      <c r="AB64" s="562"/>
      <c r="AC64" s="605"/>
      <c r="AD64" s="605"/>
      <c r="AE64" s="605"/>
      <c r="AF64" s="605"/>
      <c r="AG64" s="605"/>
      <c r="AH64" s="530"/>
      <c r="AI64" s="562"/>
      <c r="AJ64" s="562"/>
      <c r="AK64" s="562"/>
      <c r="AL64" s="562"/>
      <c r="AM64" s="564"/>
      <c r="AN64" s="641" t="str">
        <f t="shared" si="26"/>
        <v>ok</v>
      </c>
      <c r="AO64" s="641" t="str">
        <f t="shared" si="27"/>
        <v>ok</v>
      </c>
      <c r="AP64" s="641" t="str">
        <f t="shared" si="28"/>
        <v>ok</v>
      </c>
      <c r="AQ64" s="641" t="str">
        <f t="shared" si="29"/>
        <v>ok</v>
      </c>
      <c r="AR64" s="641" t="str">
        <f t="shared" si="30"/>
        <v>ok</v>
      </c>
      <c r="AS64" s="641" t="str">
        <f t="shared" si="31"/>
        <v>ok</v>
      </c>
      <c r="AT64" s="641" t="str">
        <f t="shared" si="32"/>
        <v>ok</v>
      </c>
      <c r="AU64" s="641" t="str">
        <f t="shared" si="33"/>
        <v>ok</v>
      </c>
      <c r="AV64" s="641" t="str">
        <f t="shared" si="34"/>
        <v>ok</v>
      </c>
      <c r="AW64" s="641" t="str">
        <f t="shared" si="35"/>
        <v>ok</v>
      </c>
      <c r="AX64" s="641" t="str">
        <f t="shared" si="36"/>
        <v>ok</v>
      </c>
      <c r="AY64" s="641" t="str">
        <f t="shared" si="37"/>
        <v>ok</v>
      </c>
      <c r="AZ64" s="641" t="str">
        <f t="shared" si="38"/>
        <v>ok</v>
      </c>
      <c r="BA64" s="641" t="str">
        <f t="shared" si="39"/>
        <v>ok</v>
      </c>
      <c r="BB64" s="641" t="str">
        <f t="shared" si="40"/>
        <v>ok</v>
      </c>
      <c r="BC64" s="641" t="str">
        <f t="shared" si="41"/>
        <v>ok</v>
      </c>
    </row>
    <row r="65" spans="1:56" ht="12.75" hidden="1" customHeight="1">
      <c r="A65" s="13"/>
      <c r="B65" s="14"/>
      <c r="C65" s="13"/>
      <c r="D65" s="715">
        <v>2</v>
      </c>
      <c r="E65" s="716"/>
      <c r="F65" s="716"/>
      <c r="G65" s="246"/>
      <c r="H65" s="662"/>
      <c r="I65" s="662"/>
      <c r="J65" s="246"/>
      <c r="K65" s="246"/>
      <c r="L65" s="246"/>
      <c r="M65" s="662"/>
      <c r="N65" s="718"/>
      <c r="O65" s="662"/>
      <c r="P65" s="662"/>
      <c r="Q65" s="662"/>
      <c r="R65" s="662"/>
      <c r="S65" s="664">
        <f>S117</f>
        <v>0</v>
      </c>
      <c r="T65" s="952" t="s">
        <v>2194</v>
      </c>
      <c r="U65" s="299"/>
      <c r="V65" s="299">
        <f t="shared" si="20"/>
        <v>2</v>
      </c>
      <c r="W65" s="299">
        <f t="shared" si="47"/>
        <v>0</v>
      </c>
      <c r="X65" s="566">
        <v>2</v>
      </c>
      <c r="Y65" s="567"/>
      <c r="Z65" s="567"/>
      <c r="AA65" s="568" t="s">
        <v>2138</v>
      </c>
      <c r="AB65" s="569"/>
      <c r="AC65" s="568"/>
      <c r="AD65" s="568"/>
      <c r="AE65" s="568"/>
      <c r="AF65" s="568"/>
      <c r="AG65" s="568"/>
      <c r="AH65" s="617"/>
      <c r="AI65" s="569"/>
      <c r="AJ65" s="569"/>
      <c r="AK65" s="569"/>
      <c r="AL65" s="569"/>
      <c r="AM65" s="570">
        <v>14890.7</v>
      </c>
      <c r="AN65" s="641" t="str">
        <f t="shared" si="26"/>
        <v>ok</v>
      </c>
      <c r="AO65" s="641" t="str">
        <f t="shared" si="27"/>
        <v>ok</v>
      </c>
      <c r="AP65" s="641" t="str">
        <f t="shared" si="28"/>
        <v>ok</v>
      </c>
      <c r="AQ65" s="641" t="str">
        <f t="shared" si="29"/>
        <v>revisar</v>
      </c>
      <c r="AR65" s="641" t="str">
        <f t="shared" si="30"/>
        <v>ok</v>
      </c>
      <c r="AS65" s="641" t="str">
        <f t="shared" si="31"/>
        <v>ok</v>
      </c>
      <c r="AT65" s="641" t="str">
        <f t="shared" si="32"/>
        <v>ok</v>
      </c>
      <c r="AU65" s="641" t="str">
        <f t="shared" si="33"/>
        <v>ok</v>
      </c>
      <c r="AV65" s="641" t="str">
        <f t="shared" si="34"/>
        <v>ok</v>
      </c>
      <c r="AW65" s="641" t="str">
        <f t="shared" si="35"/>
        <v>ok</v>
      </c>
      <c r="AX65" s="641" t="str">
        <f t="shared" si="36"/>
        <v>ok</v>
      </c>
      <c r="AY65" s="641" t="str">
        <f t="shared" si="37"/>
        <v>ok</v>
      </c>
      <c r="AZ65" s="641" t="str">
        <f t="shared" si="38"/>
        <v>ok</v>
      </c>
      <c r="BA65" s="641" t="str">
        <f t="shared" si="39"/>
        <v>ok</v>
      </c>
      <c r="BB65" s="641" t="str">
        <f t="shared" si="40"/>
        <v>ok</v>
      </c>
      <c r="BC65" s="641" t="str">
        <f t="shared" si="41"/>
        <v>revisar</v>
      </c>
    </row>
    <row r="66" spans="1:56" s="577" customFormat="1" ht="25.5" hidden="1" customHeight="1">
      <c r="A66" s="13"/>
      <c r="B66" s="14"/>
      <c r="C66" s="13"/>
      <c r="D66" s="717" t="s">
        <v>223</v>
      </c>
      <c r="E66" s="668"/>
      <c r="F66" s="669"/>
      <c r="G66" s="665"/>
      <c r="H66" s="666"/>
      <c r="I66" s="667"/>
      <c r="J66" s="263"/>
      <c r="K66" s="263"/>
      <c r="L66" s="263"/>
      <c r="M66" s="685">
        <f t="shared" ref="M66:M68" si="58">SUM(J66:L66)</f>
        <v>0</v>
      </c>
      <c r="N66" s="247"/>
      <c r="O66" s="687">
        <f t="shared" ref="O66" si="59">IF(N66="-",M66,(TRUNC(M66*(1+N66),2)))</f>
        <v>0</v>
      </c>
      <c r="P66" s="687">
        <f t="shared" ref="P66" si="60">IF(J66=0,0,IF(J66=0,0,IF($N66&lt;&gt;"-",IFERROR(TRUNC(TRUNC((J66*(1+$N66)),2)*$I66,2)+W66,0),IFERROR(TRUNC(J66*$I66,2),0))))</f>
        <v>0</v>
      </c>
      <c r="Q66" s="687">
        <f t="shared" ref="Q66" si="61">IF(AND($J66=0,$L66=0),$S66,IF(K66=0,0,IF($N66&lt;&gt;"-",IFERROR(TRUNC(TRUNC((K66*(1+$N66)),2)*$I66,2),0),IFERROR(TRUNC(K66*$I66,2),0))))</f>
        <v>0</v>
      </c>
      <c r="R66" s="687">
        <f t="shared" ref="R66" si="62">IF(L66=0,0,S66-Q66-P66)</f>
        <v>0</v>
      </c>
      <c r="S66" s="688">
        <f t="shared" ref="S66" si="63">IFERROR(ROUND(ROUND(O66,2)*ROUND(I66,2),2),0)</f>
        <v>0</v>
      </c>
      <c r="T66" s="952"/>
      <c r="U66" s="524"/>
      <c r="V66" s="524"/>
      <c r="W66" s="524"/>
      <c r="X66" s="620" t="s">
        <v>223</v>
      </c>
      <c r="Y66" s="240">
        <v>10390</v>
      </c>
      <c r="Z66" s="248" t="s">
        <v>29</v>
      </c>
      <c r="AA66" s="80" t="s">
        <v>2139</v>
      </c>
      <c r="AB66" s="81" t="s">
        <v>1302</v>
      </c>
      <c r="AC66" s="245">
        <v>6</v>
      </c>
      <c r="AD66" s="597">
        <v>607.48</v>
      </c>
      <c r="AE66" s="597">
        <v>0</v>
      </c>
      <c r="AF66" s="597">
        <v>0</v>
      </c>
      <c r="AG66" s="264">
        <v>607.48</v>
      </c>
      <c r="AH66" s="247">
        <v>0.22670000000000001</v>
      </c>
      <c r="AI66" s="24">
        <v>745.19</v>
      </c>
      <c r="AJ66" s="24">
        <v>4471.1400000000003</v>
      </c>
      <c r="AK66" s="24">
        <v>0</v>
      </c>
      <c r="AL66" s="24">
        <v>0</v>
      </c>
      <c r="AM66" s="604">
        <v>4471.1400000000003</v>
      </c>
      <c r="AN66" s="641" t="str">
        <f t="shared" si="26"/>
        <v>ok</v>
      </c>
      <c r="AO66" s="641" t="str">
        <f t="shared" si="27"/>
        <v>revisar</v>
      </c>
      <c r="AP66" s="641" t="str">
        <f t="shared" si="28"/>
        <v>revisar</v>
      </c>
      <c r="AQ66" s="641" t="str">
        <f t="shared" si="29"/>
        <v>revisar</v>
      </c>
      <c r="AR66" s="641" t="str">
        <f t="shared" si="30"/>
        <v>revisar</v>
      </c>
      <c r="AS66" s="641" t="str">
        <f t="shared" si="31"/>
        <v>revisar</v>
      </c>
      <c r="AT66" s="641" t="str">
        <f t="shared" si="32"/>
        <v>revisar</v>
      </c>
      <c r="AU66" s="641" t="str">
        <f t="shared" si="33"/>
        <v>ok</v>
      </c>
      <c r="AV66" s="641" t="str">
        <f t="shared" si="34"/>
        <v>ok</v>
      </c>
      <c r="AW66" s="641" t="str">
        <f t="shared" si="35"/>
        <v>revisar</v>
      </c>
      <c r="AX66" s="641" t="str">
        <f t="shared" si="36"/>
        <v>revisar</v>
      </c>
      <c r="AY66" s="641" t="str">
        <f t="shared" si="37"/>
        <v>revisar</v>
      </c>
      <c r="AZ66" s="641" t="str">
        <f t="shared" si="38"/>
        <v>revisar</v>
      </c>
      <c r="BA66" s="641" t="str">
        <f t="shared" si="39"/>
        <v>ok</v>
      </c>
      <c r="BB66" s="641" t="str">
        <f t="shared" si="40"/>
        <v>ok</v>
      </c>
      <c r="BC66" s="641" t="str">
        <f t="shared" si="41"/>
        <v>revisar</v>
      </c>
      <c r="BD66" s="641"/>
    </row>
    <row r="67" spans="1:56" ht="12.75" hidden="1" customHeight="1">
      <c r="A67" s="34"/>
      <c r="B67" s="35">
        <f t="shared" ref="B67:B112" si="64">S67/$S$1671</f>
        <v>0</v>
      </c>
      <c r="C67" s="34"/>
      <c r="D67" s="670" t="s">
        <v>224</v>
      </c>
      <c r="E67" s="668"/>
      <c r="F67" s="669"/>
      <c r="G67" s="665"/>
      <c r="H67" s="666"/>
      <c r="I67" s="667"/>
      <c r="J67" s="263"/>
      <c r="K67" s="263"/>
      <c r="L67" s="263"/>
      <c r="M67" s="685">
        <f t="shared" si="58"/>
        <v>0</v>
      </c>
      <c r="N67" s="247"/>
      <c r="O67" s="687">
        <f t="shared" ref="O67:O71" si="65">IF(N67="-",M67,(TRUNC(M67*(1+N67),2)))</f>
        <v>0</v>
      </c>
      <c r="P67" s="687">
        <f t="shared" ref="P67:P71" si="66">IF(J67=0,0,IF(J67=0,0,IF($N67&lt;&gt;"-",IFERROR(TRUNC(TRUNC((J67*(1+$N67)),2)*$I67,2)+W67,0),IFERROR(TRUNC(J67*$I67,2),0))))</f>
        <v>0</v>
      </c>
      <c r="Q67" s="687">
        <f t="shared" ref="Q67:Q71" si="67">IF(AND($J67=0,$L67=0),$S67,IF(K67=0,0,IF($N67&lt;&gt;"-",IFERROR(TRUNC(TRUNC((K67*(1+$N67)),2)*$I67,2),0),IFERROR(TRUNC(K67*$I67,2),0))))</f>
        <v>0</v>
      </c>
      <c r="R67" s="687">
        <f t="shared" ref="R67" si="68">IF(L67=0,0,S67-Q67-P67)</f>
        <v>0</v>
      </c>
      <c r="S67" s="688">
        <f t="shared" ref="S67:S71" si="69">IFERROR(ROUND(ROUND(O67,2)*ROUND(I67,2),2),0)</f>
        <v>0</v>
      </c>
      <c r="T67" s="952"/>
      <c r="U67" s="539"/>
      <c r="V67" s="299" t="str">
        <f t="shared" si="20"/>
        <v>2.2</v>
      </c>
      <c r="W67" s="299">
        <f t="shared" si="47"/>
        <v>0</v>
      </c>
      <c r="X67" s="250" t="s">
        <v>224</v>
      </c>
      <c r="Y67" s="242">
        <v>4813</v>
      </c>
      <c r="Z67" s="248" t="s">
        <v>5</v>
      </c>
      <c r="AA67" s="80" t="s">
        <v>2140</v>
      </c>
      <c r="AB67" s="81" t="s">
        <v>1325</v>
      </c>
      <c r="AC67" s="245">
        <v>4</v>
      </c>
      <c r="AD67" s="597" t="s">
        <v>15</v>
      </c>
      <c r="AE67" s="597">
        <v>0</v>
      </c>
      <c r="AF67" s="597">
        <v>225</v>
      </c>
      <c r="AG67" s="264">
        <v>225</v>
      </c>
      <c r="AH67" s="247">
        <v>0.22670000000000001</v>
      </c>
      <c r="AI67" s="24">
        <v>276</v>
      </c>
      <c r="AJ67" s="24">
        <v>0</v>
      </c>
      <c r="AK67" s="24">
        <v>0</v>
      </c>
      <c r="AL67" s="24">
        <v>1104</v>
      </c>
      <c r="AM67" s="604">
        <v>1104</v>
      </c>
      <c r="AN67" s="641" t="str">
        <f t="shared" si="26"/>
        <v>ok</v>
      </c>
      <c r="AO67" s="641" t="str">
        <f t="shared" si="27"/>
        <v>revisar</v>
      </c>
      <c r="AP67" s="641" t="str">
        <f t="shared" si="28"/>
        <v>revisar</v>
      </c>
      <c r="AQ67" s="641" t="str">
        <f t="shared" si="29"/>
        <v>revisar</v>
      </c>
      <c r="AR67" s="641" t="str">
        <f t="shared" si="30"/>
        <v>revisar</v>
      </c>
      <c r="AS67" s="641" t="str">
        <f t="shared" si="31"/>
        <v>revisar</v>
      </c>
      <c r="AT67" s="641" t="str">
        <f t="shared" si="32"/>
        <v>revisar</v>
      </c>
      <c r="AU67" s="641" t="str">
        <f t="shared" si="33"/>
        <v>ok</v>
      </c>
      <c r="AV67" s="641" t="str">
        <f t="shared" si="34"/>
        <v>revisar</v>
      </c>
      <c r="AW67" s="641" t="str">
        <f t="shared" si="35"/>
        <v>revisar</v>
      </c>
      <c r="AX67" s="641" t="str">
        <f t="shared" si="36"/>
        <v>revisar</v>
      </c>
      <c r="AY67" s="641" t="str">
        <f t="shared" si="37"/>
        <v>revisar</v>
      </c>
      <c r="AZ67" s="641" t="str">
        <f t="shared" si="38"/>
        <v>ok</v>
      </c>
      <c r="BA67" s="641" t="str">
        <f t="shared" si="39"/>
        <v>ok</v>
      </c>
      <c r="BB67" s="641" t="str">
        <f t="shared" si="40"/>
        <v>revisar</v>
      </c>
      <c r="BC67" s="641" t="str">
        <f t="shared" si="41"/>
        <v>revisar</v>
      </c>
    </row>
    <row r="68" spans="1:56" ht="12.75" hidden="1" customHeight="1">
      <c r="A68" s="34"/>
      <c r="B68" s="35">
        <f t="shared" si="64"/>
        <v>0</v>
      </c>
      <c r="C68" s="34"/>
      <c r="D68" s="670" t="s">
        <v>225</v>
      </c>
      <c r="E68" s="668"/>
      <c r="F68" s="669"/>
      <c r="G68" s="665"/>
      <c r="H68" s="666"/>
      <c r="I68" s="667"/>
      <c r="J68" s="263"/>
      <c r="K68" s="263"/>
      <c r="L68" s="263"/>
      <c r="M68" s="685">
        <f t="shared" si="58"/>
        <v>0</v>
      </c>
      <c r="N68" s="247"/>
      <c r="O68" s="687">
        <f t="shared" si="65"/>
        <v>0</v>
      </c>
      <c r="P68" s="687">
        <f t="shared" si="66"/>
        <v>0</v>
      </c>
      <c r="Q68" s="687">
        <f t="shared" si="67"/>
        <v>0</v>
      </c>
      <c r="R68" s="687">
        <f t="shared" ref="R68:R71" si="70">IF(L68=0,0,S68-Q68-P68)</f>
        <v>0</v>
      </c>
      <c r="S68" s="688">
        <f t="shared" si="69"/>
        <v>0</v>
      </c>
      <c r="T68" s="952"/>
      <c r="U68" s="539"/>
      <c r="V68" s="299" t="str">
        <f t="shared" si="20"/>
        <v>2.3</v>
      </c>
      <c r="W68" s="299">
        <f t="shared" si="47"/>
        <v>0</v>
      </c>
      <c r="X68" s="250" t="s">
        <v>225</v>
      </c>
      <c r="Y68" s="242">
        <v>93207</v>
      </c>
      <c r="Z68" s="248" t="s">
        <v>5</v>
      </c>
      <c r="AA68" s="665" t="s">
        <v>2141</v>
      </c>
      <c r="AB68" s="666" t="s">
        <v>1295</v>
      </c>
      <c r="AC68" s="245">
        <v>6</v>
      </c>
      <c r="AD68" s="597">
        <v>0.17</v>
      </c>
      <c r="AE68" s="597">
        <v>186.72</v>
      </c>
      <c r="AF68" s="597">
        <v>921.38</v>
      </c>
      <c r="AG68" s="264">
        <v>1108.27</v>
      </c>
      <c r="AH68" s="247">
        <v>0.22670000000000001</v>
      </c>
      <c r="AI68" s="687">
        <v>1359.51</v>
      </c>
      <c r="AJ68" s="687">
        <v>1.2</v>
      </c>
      <c r="AK68" s="687">
        <v>1374.24</v>
      </c>
      <c r="AL68" s="687">
        <v>6781.6200000000008</v>
      </c>
      <c r="AM68" s="712">
        <v>8157.06</v>
      </c>
      <c r="AN68" s="641" t="str">
        <f t="shared" si="26"/>
        <v>ok</v>
      </c>
      <c r="AO68" s="641" t="str">
        <f t="shared" si="27"/>
        <v>revisar</v>
      </c>
      <c r="AP68" s="641" t="str">
        <f t="shared" si="28"/>
        <v>revisar</v>
      </c>
      <c r="AQ68" s="641" t="str">
        <f t="shared" si="29"/>
        <v>revisar</v>
      </c>
      <c r="AR68" s="641" t="str">
        <f t="shared" si="30"/>
        <v>revisar</v>
      </c>
      <c r="AS68" s="641" t="str">
        <f t="shared" si="31"/>
        <v>revisar</v>
      </c>
      <c r="AT68" s="641" t="str">
        <f t="shared" si="32"/>
        <v>revisar</v>
      </c>
      <c r="AU68" s="641" t="str">
        <f t="shared" si="33"/>
        <v>revisar</v>
      </c>
      <c r="AV68" s="641" t="str">
        <f t="shared" si="34"/>
        <v>revisar</v>
      </c>
      <c r="AW68" s="641" t="str">
        <f t="shared" si="35"/>
        <v>revisar</v>
      </c>
      <c r="AX68" s="641" t="str">
        <f t="shared" si="36"/>
        <v>revisar</v>
      </c>
      <c r="AY68" s="641" t="str">
        <f t="shared" si="37"/>
        <v>revisar</v>
      </c>
      <c r="AZ68" s="641" t="str">
        <f t="shared" si="38"/>
        <v>revisar</v>
      </c>
      <c r="BA68" s="641" t="str">
        <f t="shared" si="39"/>
        <v>revisar</v>
      </c>
      <c r="BB68" s="641" t="str">
        <f t="shared" si="40"/>
        <v>revisar</v>
      </c>
      <c r="BC68" s="641" t="str">
        <f t="shared" si="41"/>
        <v>revisar</v>
      </c>
    </row>
    <row r="69" spans="1:56" ht="12.75" hidden="1" customHeight="1">
      <c r="A69" s="34"/>
      <c r="B69" s="35">
        <f t="shared" si="64"/>
        <v>0</v>
      </c>
      <c r="C69" s="34"/>
      <c r="D69" s="670" t="s">
        <v>226</v>
      </c>
      <c r="E69" s="668"/>
      <c r="F69" s="669"/>
      <c r="G69" s="665"/>
      <c r="H69" s="666"/>
      <c r="I69" s="667"/>
      <c r="J69" s="263"/>
      <c r="K69" s="263"/>
      <c r="L69" s="263"/>
      <c r="M69" s="685">
        <f>SUM(J69:L69)</f>
        <v>0</v>
      </c>
      <c r="N69" s="247"/>
      <c r="O69" s="687">
        <f t="shared" si="65"/>
        <v>0</v>
      </c>
      <c r="P69" s="687">
        <f t="shared" si="66"/>
        <v>0</v>
      </c>
      <c r="Q69" s="687">
        <f t="shared" si="67"/>
        <v>0</v>
      </c>
      <c r="R69" s="687">
        <f t="shared" si="70"/>
        <v>0</v>
      </c>
      <c r="S69" s="688">
        <f t="shared" si="69"/>
        <v>0</v>
      </c>
      <c r="T69" s="952"/>
      <c r="U69" s="539"/>
      <c r="V69" s="299" t="str">
        <f t="shared" si="20"/>
        <v>2.4</v>
      </c>
      <c r="W69" s="299">
        <f t="shared" si="47"/>
        <v>0</v>
      </c>
      <c r="X69" s="250" t="s">
        <v>226</v>
      </c>
      <c r="Y69" s="242">
        <v>98524</v>
      </c>
      <c r="Z69" s="248" t="s">
        <v>5</v>
      </c>
      <c r="AA69" s="80" t="s">
        <v>2142</v>
      </c>
      <c r="AB69" s="81" t="s">
        <v>1295</v>
      </c>
      <c r="AC69" s="245">
        <v>350</v>
      </c>
      <c r="AD69" s="597">
        <v>0</v>
      </c>
      <c r="AE69" s="597">
        <v>2.0499999999999998</v>
      </c>
      <c r="AF69" s="597">
        <v>0.65</v>
      </c>
      <c r="AG69" s="264">
        <v>2.7</v>
      </c>
      <c r="AH69" s="247">
        <v>0.22670000000000001</v>
      </c>
      <c r="AI69" s="24">
        <v>3.31</v>
      </c>
      <c r="AJ69" s="24">
        <v>0</v>
      </c>
      <c r="AK69" s="24">
        <v>878.5</v>
      </c>
      <c r="AL69" s="24">
        <v>280</v>
      </c>
      <c r="AM69" s="604">
        <v>1158.5</v>
      </c>
      <c r="AN69" s="641" t="str">
        <f t="shared" si="26"/>
        <v>ok</v>
      </c>
      <c r="AO69" s="641" t="str">
        <f t="shared" si="27"/>
        <v>revisar</v>
      </c>
      <c r="AP69" s="641" t="str">
        <f t="shared" si="28"/>
        <v>revisar</v>
      </c>
      <c r="AQ69" s="641" t="str">
        <f t="shared" si="29"/>
        <v>revisar</v>
      </c>
      <c r="AR69" s="641" t="str">
        <f t="shared" si="30"/>
        <v>revisar</v>
      </c>
      <c r="AS69" s="641" t="str">
        <f t="shared" si="31"/>
        <v>revisar</v>
      </c>
      <c r="AT69" s="641" t="str">
        <f t="shared" si="32"/>
        <v>ok</v>
      </c>
      <c r="AU69" s="641" t="str">
        <f t="shared" si="33"/>
        <v>revisar</v>
      </c>
      <c r="AV69" s="641" t="str">
        <f t="shared" si="34"/>
        <v>revisar</v>
      </c>
      <c r="AW69" s="641" t="str">
        <f t="shared" si="35"/>
        <v>revisar</v>
      </c>
      <c r="AX69" s="641" t="str">
        <f t="shared" si="36"/>
        <v>revisar</v>
      </c>
      <c r="AY69" s="641" t="str">
        <f t="shared" si="37"/>
        <v>revisar</v>
      </c>
      <c r="AZ69" s="641" t="str">
        <f t="shared" si="38"/>
        <v>ok</v>
      </c>
      <c r="BA69" s="641" t="str">
        <f t="shared" si="39"/>
        <v>revisar</v>
      </c>
      <c r="BB69" s="641" t="str">
        <f t="shared" si="40"/>
        <v>revisar</v>
      </c>
      <c r="BC69" s="641" t="str">
        <f t="shared" si="41"/>
        <v>revisar</v>
      </c>
    </row>
    <row r="70" spans="1:56" ht="12.75" hidden="1" customHeight="1">
      <c r="A70" s="34"/>
      <c r="B70" s="35">
        <f t="shared" si="64"/>
        <v>0</v>
      </c>
      <c r="C70" s="34"/>
      <c r="D70" s="250" t="s">
        <v>227</v>
      </c>
      <c r="E70" s="668"/>
      <c r="F70" s="669"/>
      <c r="G70" s="665"/>
      <c r="H70" s="666"/>
      <c r="I70" s="667"/>
      <c r="J70" s="263"/>
      <c r="K70" s="263"/>
      <c r="L70" s="263"/>
      <c r="M70" s="685">
        <f t="shared" ref="M70:M115" si="71">SUM(J70:L70)</f>
        <v>0</v>
      </c>
      <c r="N70" s="247"/>
      <c r="O70" s="687">
        <f t="shared" si="65"/>
        <v>0</v>
      </c>
      <c r="P70" s="687">
        <f t="shared" si="66"/>
        <v>0</v>
      </c>
      <c r="Q70" s="687">
        <f t="shared" si="67"/>
        <v>0</v>
      </c>
      <c r="R70" s="687">
        <f t="shared" si="70"/>
        <v>0</v>
      </c>
      <c r="S70" s="688">
        <f t="shared" si="69"/>
        <v>0</v>
      </c>
      <c r="T70" s="952"/>
      <c r="U70" s="539"/>
      <c r="V70" s="299" t="str">
        <f t="shared" si="20"/>
        <v>2.5</v>
      </c>
      <c r="W70" s="299">
        <f t="shared" si="47"/>
        <v>0</v>
      </c>
      <c r="X70" s="620" t="s">
        <v>2064</v>
      </c>
      <c r="Y70" s="242">
        <v>101014</v>
      </c>
      <c r="Z70" s="248" t="s">
        <v>5</v>
      </c>
      <c r="AA70" s="80" t="s">
        <v>1322</v>
      </c>
      <c r="AB70" s="81" t="s">
        <v>1315</v>
      </c>
      <c r="AC70" s="245">
        <v>106.02</v>
      </c>
      <c r="AD70" s="597">
        <v>7.2</v>
      </c>
      <c r="AE70" s="597">
        <v>8.0399999999999991</v>
      </c>
      <c r="AF70" s="597">
        <v>20.49</v>
      </c>
      <c r="AG70" s="264">
        <v>35.729999999999997</v>
      </c>
      <c r="AH70" s="247">
        <v>0.2215</v>
      </c>
      <c r="AI70" s="24">
        <v>43.64</v>
      </c>
      <c r="AJ70" s="24">
        <v>931.91</v>
      </c>
      <c r="AK70" s="24">
        <v>1041.1099999999999</v>
      </c>
      <c r="AL70" s="24">
        <v>2653.6900000000005</v>
      </c>
      <c r="AM70" s="604">
        <v>4626.71</v>
      </c>
      <c r="AN70" s="641" t="str">
        <f t="shared" si="26"/>
        <v>revisar</v>
      </c>
      <c r="AO70" s="641" t="str">
        <f t="shared" si="27"/>
        <v>revisar</v>
      </c>
      <c r="AP70" s="641" t="str">
        <f t="shared" si="28"/>
        <v>revisar</v>
      </c>
      <c r="AQ70" s="641" t="str">
        <f t="shared" si="29"/>
        <v>revisar</v>
      </c>
      <c r="AR70" s="641" t="str">
        <f t="shared" si="30"/>
        <v>revisar</v>
      </c>
      <c r="AS70" s="641" t="str">
        <f t="shared" si="31"/>
        <v>revisar</v>
      </c>
      <c r="AT70" s="641" t="str">
        <f t="shared" si="32"/>
        <v>revisar</v>
      </c>
      <c r="AU70" s="641" t="str">
        <f t="shared" si="33"/>
        <v>revisar</v>
      </c>
      <c r="AV70" s="641" t="str">
        <f t="shared" si="34"/>
        <v>revisar</v>
      </c>
      <c r="AW70" s="641" t="str">
        <f t="shared" si="35"/>
        <v>revisar</v>
      </c>
      <c r="AX70" s="641" t="str">
        <f t="shared" si="36"/>
        <v>revisar</v>
      </c>
      <c r="AY70" s="641" t="str">
        <f t="shared" si="37"/>
        <v>revisar</v>
      </c>
      <c r="AZ70" s="641" t="str">
        <f t="shared" si="38"/>
        <v>revisar</v>
      </c>
      <c r="BA70" s="641" t="str">
        <f t="shared" si="39"/>
        <v>revisar</v>
      </c>
      <c r="BB70" s="641" t="str">
        <f t="shared" si="40"/>
        <v>revisar</v>
      </c>
      <c r="BC70" s="641" t="str">
        <f t="shared" si="41"/>
        <v>revisar</v>
      </c>
    </row>
    <row r="71" spans="1:56" ht="12.75" hidden="1" customHeight="1">
      <c r="A71" s="34"/>
      <c r="B71" s="35">
        <f t="shared" si="64"/>
        <v>0</v>
      </c>
      <c r="C71" s="34"/>
      <c r="D71" s="250" t="s">
        <v>228</v>
      </c>
      <c r="E71" s="668"/>
      <c r="F71" s="669"/>
      <c r="G71" s="665"/>
      <c r="H71" s="666"/>
      <c r="I71" s="667"/>
      <c r="J71" s="263"/>
      <c r="K71" s="263"/>
      <c r="L71" s="263"/>
      <c r="M71" s="685">
        <f t="shared" si="71"/>
        <v>0</v>
      </c>
      <c r="N71" s="247"/>
      <c r="O71" s="687">
        <f t="shared" si="65"/>
        <v>0</v>
      </c>
      <c r="P71" s="687">
        <f t="shared" si="66"/>
        <v>0</v>
      </c>
      <c r="Q71" s="687">
        <f t="shared" si="67"/>
        <v>0</v>
      </c>
      <c r="R71" s="687">
        <f t="shared" si="70"/>
        <v>0</v>
      </c>
      <c r="S71" s="688">
        <f t="shared" si="69"/>
        <v>0</v>
      </c>
      <c r="T71" s="952"/>
      <c r="U71" s="539"/>
      <c r="V71" s="299" t="str">
        <f t="shared" si="20"/>
        <v>2.6</v>
      </c>
      <c r="W71" s="299">
        <f t="shared" si="47"/>
        <v>0</v>
      </c>
      <c r="X71" s="620" t="s">
        <v>2065</v>
      </c>
      <c r="Y71" s="242">
        <v>7793</v>
      </c>
      <c r="Z71" s="248" t="s">
        <v>5</v>
      </c>
      <c r="AA71" s="80" t="s">
        <v>1522</v>
      </c>
      <c r="AB71" s="81" t="s">
        <v>1328</v>
      </c>
      <c r="AC71" s="245">
        <v>360</v>
      </c>
      <c r="AD71" s="597" t="s">
        <v>15</v>
      </c>
      <c r="AE71" s="597">
        <v>0</v>
      </c>
      <c r="AF71" s="597">
        <v>94.48</v>
      </c>
      <c r="AG71" s="264">
        <v>94.48</v>
      </c>
      <c r="AH71" s="247">
        <v>0.13700000000000001</v>
      </c>
      <c r="AI71" s="24">
        <v>107.42</v>
      </c>
      <c r="AJ71" s="24">
        <v>0</v>
      </c>
      <c r="AK71" s="24">
        <v>0</v>
      </c>
      <c r="AL71" s="24">
        <v>38671.199999999997</v>
      </c>
      <c r="AM71" s="604">
        <v>38671.199999999997</v>
      </c>
      <c r="AN71" s="641" t="str">
        <f t="shared" si="26"/>
        <v>revisar</v>
      </c>
      <c r="AO71" s="641" t="str">
        <f t="shared" si="27"/>
        <v>revisar</v>
      </c>
      <c r="AP71" s="641" t="str">
        <f t="shared" si="28"/>
        <v>revisar</v>
      </c>
      <c r="AQ71" s="641" t="str">
        <f t="shared" si="29"/>
        <v>revisar</v>
      </c>
      <c r="AR71" s="641" t="str">
        <f t="shared" si="30"/>
        <v>revisar</v>
      </c>
      <c r="AS71" s="641" t="str">
        <f t="shared" si="31"/>
        <v>revisar</v>
      </c>
      <c r="AT71" s="641" t="str">
        <f t="shared" si="32"/>
        <v>revisar</v>
      </c>
      <c r="AU71" s="641" t="str">
        <f t="shared" si="33"/>
        <v>ok</v>
      </c>
      <c r="AV71" s="641" t="str">
        <f t="shared" si="34"/>
        <v>revisar</v>
      </c>
      <c r="AW71" s="641" t="str">
        <f t="shared" si="35"/>
        <v>revisar</v>
      </c>
      <c r="AX71" s="641" t="str">
        <f t="shared" si="36"/>
        <v>revisar</v>
      </c>
      <c r="AY71" s="641" t="str">
        <f t="shared" si="37"/>
        <v>revisar</v>
      </c>
      <c r="AZ71" s="641" t="str">
        <f t="shared" si="38"/>
        <v>ok</v>
      </c>
      <c r="BA71" s="641" t="str">
        <f t="shared" si="39"/>
        <v>ok</v>
      </c>
      <c r="BB71" s="641" t="str">
        <f t="shared" si="40"/>
        <v>revisar</v>
      </c>
      <c r="BC71" s="641" t="str">
        <f t="shared" si="41"/>
        <v>revisar</v>
      </c>
    </row>
    <row r="72" spans="1:56" ht="12.75" hidden="1" customHeight="1">
      <c r="A72" s="34"/>
      <c r="B72" s="35">
        <f t="shared" si="64"/>
        <v>0</v>
      </c>
      <c r="C72" s="34"/>
      <c r="D72" s="250" t="s">
        <v>229</v>
      </c>
      <c r="E72" s="668"/>
      <c r="F72" s="669"/>
      <c r="G72" s="665"/>
      <c r="H72" s="666"/>
      <c r="I72" s="667"/>
      <c r="J72" s="263"/>
      <c r="K72" s="263"/>
      <c r="L72" s="263"/>
      <c r="M72" s="685">
        <f t="shared" si="71"/>
        <v>0</v>
      </c>
      <c r="N72" s="247"/>
      <c r="O72" s="687">
        <f t="shared" ref="O72:O115" si="72">IF(N72="-",M72,(TRUNC(M72*(1+N72),2)))</f>
        <v>0</v>
      </c>
      <c r="P72" s="687">
        <f t="shared" ref="P72:P115" si="73">IF(J72=0,0,IF(J72=0,0,IF($N72&lt;&gt;"-",IFERROR(TRUNC(TRUNC((J72*(1+$N72)),2)*$I72,2)+W72,0),IFERROR(TRUNC(J72*$I72,2),0))))</f>
        <v>0</v>
      </c>
      <c r="Q72" s="687">
        <f t="shared" ref="Q72:Q115" si="74">IF(AND($J72=0,$L72=0),$S72,IF(K72=0,0,IF($N72&lt;&gt;"-",IFERROR(TRUNC(TRUNC((K72*(1+$N72)),2)*$I72,2),0),IFERROR(TRUNC(K72*$I72,2),0))))</f>
        <v>0</v>
      </c>
      <c r="R72" s="687">
        <f t="shared" ref="R72:R115" si="75">IF(L72=0,0,S72-Q72-P72)</f>
        <v>0</v>
      </c>
      <c r="S72" s="688">
        <f t="shared" ref="S72:S115" si="76">IFERROR(ROUND(ROUND(O72,2)*ROUND(I72,2),2),0)</f>
        <v>0</v>
      </c>
      <c r="T72" s="952"/>
      <c r="U72" s="539"/>
      <c r="V72" s="299" t="str">
        <f t="shared" si="20"/>
        <v>2.7</v>
      </c>
      <c r="W72" s="299">
        <f t="shared" si="47"/>
        <v>0</v>
      </c>
      <c r="X72" s="620" t="s">
        <v>2066</v>
      </c>
      <c r="Y72" s="242">
        <v>101463</v>
      </c>
      <c r="Z72" s="248" t="s">
        <v>5</v>
      </c>
      <c r="AA72" s="80" t="s">
        <v>1323</v>
      </c>
      <c r="AB72" s="81" t="s">
        <v>1315</v>
      </c>
      <c r="AC72" s="245">
        <v>115.2</v>
      </c>
      <c r="AD72" s="597">
        <v>7.89</v>
      </c>
      <c r="AE72" s="597">
        <v>8.8000000000000007</v>
      </c>
      <c r="AF72" s="597">
        <v>22.42</v>
      </c>
      <c r="AG72" s="264">
        <v>39.11</v>
      </c>
      <c r="AH72" s="247">
        <v>0.2215</v>
      </c>
      <c r="AI72" s="24">
        <v>47.77</v>
      </c>
      <c r="AJ72" s="24">
        <v>1109.3699999999999</v>
      </c>
      <c r="AK72" s="24">
        <v>1237.24</v>
      </c>
      <c r="AL72" s="24">
        <v>3156.4900000000007</v>
      </c>
      <c r="AM72" s="604">
        <v>5503.1</v>
      </c>
      <c r="AN72" s="641" t="str">
        <f t="shared" si="26"/>
        <v>revisar</v>
      </c>
      <c r="AO72" s="641" t="str">
        <f t="shared" si="27"/>
        <v>revisar</v>
      </c>
      <c r="AP72" s="641" t="str">
        <f t="shared" si="28"/>
        <v>revisar</v>
      </c>
      <c r="AQ72" s="641" t="str">
        <f t="shared" si="29"/>
        <v>revisar</v>
      </c>
      <c r="AR72" s="641" t="str">
        <f t="shared" si="30"/>
        <v>revisar</v>
      </c>
      <c r="AS72" s="641" t="str">
        <f t="shared" si="31"/>
        <v>revisar</v>
      </c>
      <c r="AT72" s="641" t="str">
        <f t="shared" si="32"/>
        <v>revisar</v>
      </c>
      <c r="AU72" s="641" t="str">
        <f t="shared" si="33"/>
        <v>revisar</v>
      </c>
      <c r="AV72" s="641" t="str">
        <f t="shared" si="34"/>
        <v>revisar</v>
      </c>
      <c r="AW72" s="641" t="str">
        <f t="shared" si="35"/>
        <v>revisar</v>
      </c>
      <c r="AX72" s="641" t="str">
        <f t="shared" si="36"/>
        <v>revisar</v>
      </c>
      <c r="AY72" s="641" t="str">
        <f t="shared" si="37"/>
        <v>revisar</v>
      </c>
      <c r="AZ72" s="641" t="str">
        <f t="shared" si="38"/>
        <v>revisar</v>
      </c>
      <c r="BA72" s="641" t="str">
        <f t="shared" si="39"/>
        <v>revisar</v>
      </c>
      <c r="BB72" s="641" t="str">
        <f t="shared" si="40"/>
        <v>revisar</v>
      </c>
      <c r="BC72" s="641" t="str">
        <f t="shared" si="41"/>
        <v>revisar</v>
      </c>
    </row>
    <row r="73" spans="1:56" ht="12.75" hidden="1" customHeight="1">
      <c r="A73" s="34"/>
      <c r="B73" s="35">
        <f t="shared" si="64"/>
        <v>0</v>
      </c>
      <c r="C73" s="34"/>
      <c r="D73" s="250" t="s">
        <v>230</v>
      </c>
      <c r="E73" s="668"/>
      <c r="F73" s="669"/>
      <c r="G73" s="665"/>
      <c r="H73" s="666"/>
      <c r="I73" s="667"/>
      <c r="J73" s="263"/>
      <c r="K73" s="263"/>
      <c r="L73" s="263"/>
      <c r="M73" s="685">
        <f t="shared" si="71"/>
        <v>0</v>
      </c>
      <c r="N73" s="247"/>
      <c r="O73" s="687">
        <f t="shared" si="72"/>
        <v>0</v>
      </c>
      <c r="P73" s="687">
        <f t="shared" si="73"/>
        <v>0</v>
      </c>
      <c r="Q73" s="687">
        <f t="shared" si="74"/>
        <v>0</v>
      </c>
      <c r="R73" s="687">
        <f t="shared" si="75"/>
        <v>0</v>
      </c>
      <c r="S73" s="688">
        <f t="shared" si="76"/>
        <v>0</v>
      </c>
      <c r="T73" s="952"/>
      <c r="U73" s="539"/>
      <c r="V73" s="299" t="str">
        <f t="shared" si="20"/>
        <v>2.8</v>
      </c>
      <c r="W73" s="299">
        <f t="shared" si="47"/>
        <v>0</v>
      </c>
      <c r="X73" s="620" t="s">
        <v>2067</v>
      </c>
      <c r="Y73" s="242">
        <v>100952</v>
      </c>
      <c r="Z73" s="248" t="s">
        <v>5</v>
      </c>
      <c r="AA73" s="80" t="s">
        <v>1321</v>
      </c>
      <c r="AB73" s="81" t="s">
        <v>1314</v>
      </c>
      <c r="AC73" s="245">
        <v>7788.6</v>
      </c>
      <c r="AD73" s="597">
        <v>0.54</v>
      </c>
      <c r="AE73" s="597">
        <v>0.28999999999999998</v>
      </c>
      <c r="AF73" s="597">
        <v>1.61</v>
      </c>
      <c r="AG73" s="264">
        <v>2.44</v>
      </c>
      <c r="AH73" s="247">
        <v>0.2215</v>
      </c>
      <c r="AI73" s="24">
        <v>2.98</v>
      </c>
      <c r="AJ73" s="24">
        <v>5062.59</v>
      </c>
      <c r="AK73" s="24">
        <v>2726.01</v>
      </c>
      <c r="AL73" s="24">
        <v>15421.429999999997</v>
      </c>
      <c r="AM73" s="604">
        <v>23210.03</v>
      </c>
      <c r="AN73" s="641" t="str">
        <f t="shared" si="26"/>
        <v>revisar</v>
      </c>
      <c r="AO73" s="641" t="str">
        <f t="shared" si="27"/>
        <v>revisar</v>
      </c>
      <c r="AP73" s="641" t="str">
        <f t="shared" si="28"/>
        <v>revisar</v>
      </c>
      <c r="AQ73" s="641" t="str">
        <f t="shared" si="29"/>
        <v>revisar</v>
      </c>
      <c r="AR73" s="641" t="str">
        <f t="shared" si="30"/>
        <v>revisar</v>
      </c>
      <c r="AS73" s="641" t="str">
        <f t="shared" si="31"/>
        <v>revisar</v>
      </c>
      <c r="AT73" s="641" t="str">
        <f t="shared" si="32"/>
        <v>revisar</v>
      </c>
      <c r="AU73" s="641" t="str">
        <f t="shared" si="33"/>
        <v>revisar</v>
      </c>
      <c r="AV73" s="641" t="str">
        <f t="shared" si="34"/>
        <v>revisar</v>
      </c>
      <c r="AW73" s="641" t="str">
        <f t="shared" si="35"/>
        <v>revisar</v>
      </c>
      <c r="AX73" s="641" t="str">
        <f t="shared" si="36"/>
        <v>revisar</v>
      </c>
      <c r="AY73" s="641" t="str">
        <f t="shared" si="37"/>
        <v>revisar</v>
      </c>
      <c r="AZ73" s="641" t="str">
        <f t="shared" si="38"/>
        <v>revisar</v>
      </c>
      <c r="BA73" s="641" t="str">
        <f t="shared" si="39"/>
        <v>revisar</v>
      </c>
      <c r="BB73" s="641" t="str">
        <f t="shared" si="40"/>
        <v>revisar</v>
      </c>
      <c r="BC73" s="641" t="str">
        <f t="shared" si="41"/>
        <v>revisar</v>
      </c>
    </row>
    <row r="74" spans="1:56" ht="12.75" hidden="1" customHeight="1">
      <c r="A74" s="34"/>
      <c r="B74" s="35">
        <f t="shared" si="64"/>
        <v>0</v>
      </c>
      <c r="C74" s="34"/>
      <c r="D74" s="250" t="s">
        <v>231</v>
      </c>
      <c r="E74" s="668"/>
      <c r="F74" s="669"/>
      <c r="G74" s="665"/>
      <c r="H74" s="666"/>
      <c r="I74" s="667"/>
      <c r="J74" s="263"/>
      <c r="K74" s="263"/>
      <c r="L74" s="263"/>
      <c r="M74" s="685">
        <f t="shared" si="71"/>
        <v>0</v>
      </c>
      <c r="N74" s="247"/>
      <c r="O74" s="687">
        <f t="shared" si="72"/>
        <v>0</v>
      </c>
      <c r="P74" s="687">
        <f t="shared" si="73"/>
        <v>0</v>
      </c>
      <c r="Q74" s="687">
        <f t="shared" si="74"/>
        <v>0</v>
      </c>
      <c r="R74" s="687">
        <f t="shared" si="75"/>
        <v>0</v>
      </c>
      <c r="S74" s="688">
        <f t="shared" si="76"/>
        <v>0</v>
      </c>
      <c r="T74" s="952"/>
      <c r="U74" s="539"/>
      <c r="V74" s="299" t="str">
        <f t="shared" si="20"/>
        <v>2.9</v>
      </c>
      <c r="W74" s="299">
        <f t="shared" si="47"/>
        <v>0</v>
      </c>
      <c r="X74" s="620" t="s">
        <v>2068</v>
      </c>
      <c r="Y74" s="242">
        <v>92820</v>
      </c>
      <c r="Z74" s="248" t="s">
        <v>5</v>
      </c>
      <c r="AA74" s="80" t="s">
        <v>1294</v>
      </c>
      <c r="AB74" s="81" t="s">
        <v>1286</v>
      </c>
      <c r="AC74" s="245">
        <v>72</v>
      </c>
      <c r="AD74" s="597">
        <v>16.86</v>
      </c>
      <c r="AE74" s="597">
        <v>22.32</v>
      </c>
      <c r="AF74" s="597">
        <v>10.08</v>
      </c>
      <c r="AG74" s="264">
        <v>49.26</v>
      </c>
      <c r="AH74" s="247">
        <v>0.2215</v>
      </c>
      <c r="AI74" s="24">
        <v>60.17</v>
      </c>
      <c r="AJ74" s="24">
        <v>1482.48</v>
      </c>
      <c r="AK74" s="24">
        <v>1962.72</v>
      </c>
      <c r="AL74" s="24">
        <v>887.03999999999951</v>
      </c>
      <c r="AM74" s="604">
        <v>4332.24</v>
      </c>
      <c r="AN74" s="641" t="str">
        <f t="shared" si="26"/>
        <v>revisar</v>
      </c>
      <c r="AO74" s="641" t="str">
        <f t="shared" si="27"/>
        <v>revisar</v>
      </c>
      <c r="AP74" s="641" t="str">
        <f t="shared" si="28"/>
        <v>revisar</v>
      </c>
      <c r="AQ74" s="641" t="str">
        <f t="shared" si="29"/>
        <v>revisar</v>
      </c>
      <c r="AR74" s="641" t="str">
        <f t="shared" si="30"/>
        <v>revisar</v>
      </c>
      <c r="AS74" s="641" t="str">
        <f t="shared" si="31"/>
        <v>revisar</v>
      </c>
      <c r="AT74" s="641" t="str">
        <f t="shared" si="32"/>
        <v>revisar</v>
      </c>
      <c r="AU74" s="641" t="str">
        <f t="shared" si="33"/>
        <v>revisar</v>
      </c>
      <c r="AV74" s="641" t="str">
        <f t="shared" si="34"/>
        <v>revisar</v>
      </c>
      <c r="AW74" s="641" t="str">
        <f t="shared" si="35"/>
        <v>revisar</v>
      </c>
      <c r="AX74" s="641" t="str">
        <f t="shared" si="36"/>
        <v>revisar</v>
      </c>
      <c r="AY74" s="641" t="str">
        <f t="shared" si="37"/>
        <v>revisar</v>
      </c>
      <c r="AZ74" s="641" t="str">
        <f t="shared" si="38"/>
        <v>revisar</v>
      </c>
      <c r="BA74" s="641" t="str">
        <f t="shared" si="39"/>
        <v>revisar</v>
      </c>
      <c r="BB74" s="641" t="str">
        <f t="shared" si="40"/>
        <v>revisar</v>
      </c>
      <c r="BC74" s="641" t="str">
        <f t="shared" si="41"/>
        <v>revisar</v>
      </c>
    </row>
    <row r="75" spans="1:56" ht="12.75" hidden="1" customHeight="1">
      <c r="A75" s="34"/>
      <c r="B75" s="35">
        <f t="shared" si="64"/>
        <v>0</v>
      </c>
      <c r="C75" s="34"/>
      <c r="D75" s="250" t="s">
        <v>232</v>
      </c>
      <c r="E75" s="668"/>
      <c r="F75" s="669"/>
      <c r="G75" s="665"/>
      <c r="H75" s="666"/>
      <c r="I75" s="667"/>
      <c r="J75" s="263"/>
      <c r="K75" s="263"/>
      <c r="L75" s="263"/>
      <c r="M75" s="685">
        <f t="shared" si="71"/>
        <v>0</v>
      </c>
      <c r="N75" s="247"/>
      <c r="O75" s="687">
        <f t="shared" si="72"/>
        <v>0</v>
      </c>
      <c r="P75" s="687">
        <f t="shared" si="73"/>
        <v>0</v>
      </c>
      <c r="Q75" s="687">
        <f t="shared" si="74"/>
        <v>0</v>
      </c>
      <c r="R75" s="687">
        <f t="shared" si="75"/>
        <v>0</v>
      </c>
      <c r="S75" s="688">
        <f t="shared" si="76"/>
        <v>0</v>
      </c>
      <c r="T75" s="952"/>
      <c r="U75" s="539"/>
      <c r="V75" s="299" t="str">
        <f t="shared" si="20"/>
        <v>2.10</v>
      </c>
      <c r="W75" s="299">
        <f t="shared" si="47"/>
        <v>0</v>
      </c>
      <c r="X75" s="620" t="s">
        <v>2069</v>
      </c>
      <c r="Y75" s="242">
        <v>92808</v>
      </c>
      <c r="Z75" s="248" t="s">
        <v>5</v>
      </c>
      <c r="AA75" s="80" t="s">
        <v>1293</v>
      </c>
      <c r="AB75" s="81" t="s">
        <v>1286</v>
      </c>
      <c r="AC75" s="245">
        <v>168</v>
      </c>
      <c r="AD75" s="597">
        <v>14.12</v>
      </c>
      <c r="AE75" s="597">
        <v>18.64</v>
      </c>
      <c r="AF75" s="597">
        <v>8.5299999999999994</v>
      </c>
      <c r="AG75" s="264">
        <v>41.29</v>
      </c>
      <c r="AH75" s="247">
        <v>0.2215</v>
      </c>
      <c r="AI75" s="24">
        <v>50.43</v>
      </c>
      <c r="AJ75" s="24">
        <v>2896.32</v>
      </c>
      <c r="AK75" s="24">
        <v>3823.68</v>
      </c>
      <c r="AL75" s="24">
        <v>1752.2399999999993</v>
      </c>
      <c r="AM75" s="604">
        <v>8472.24</v>
      </c>
      <c r="AN75" s="641" t="str">
        <f t="shared" si="26"/>
        <v>revisar</v>
      </c>
      <c r="AO75" s="641" t="str">
        <f t="shared" si="27"/>
        <v>revisar</v>
      </c>
      <c r="AP75" s="641" t="str">
        <f t="shared" si="28"/>
        <v>revisar</v>
      </c>
      <c r="AQ75" s="641" t="str">
        <f t="shared" si="29"/>
        <v>revisar</v>
      </c>
      <c r="AR75" s="641" t="str">
        <f t="shared" si="30"/>
        <v>revisar</v>
      </c>
      <c r="AS75" s="641" t="str">
        <f t="shared" si="31"/>
        <v>revisar</v>
      </c>
      <c r="AT75" s="641" t="str">
        <f t="shared" si="32"/>
        <v>revisar</v>
      </c>
      <c r="AU75" s="641" t="str">
        <f t="shared" si="33"/>
        <v>revisar</v>
      </c>
      <c r="AV75" s="641" t="str">
        <f t="shared" si="34"/>
        <v>revisar</v>
      </c>
      <c r="AW75" s="641" t="str">
        <f t="shared" si="35"/>
        <v>revisar</v>
      </c>
      <c r="AX75" s="641" t="str">
        <f t="shared" si="36"/>
        <v>revisar</v>
      </c>
      <c r="AY75" s="641" t="str">
        <f t="shared" si="37"/>
        <v>revisar</v>
      </c>
      <c r="AZ75" s="641" t="str">
        <f t="shared" si="38"/>
        <v>revisar</v>
      </c>
      <c r="BA75" s="641" t="str">
        <f t="shared" si="39"/>
        <v>revisar</v>
      </c>
      <c r="BB75" s="641" t="str">
        <f t="shared" si="40"/>
        <v>revisar</v>
      </c>
      <c r="BC75" s="641" t="str">
        <f t="shared" si="41"/>
        <v>revisar</v>
      </c>
    </row>
    <row r="76" spans="1:56" ht="12.75" hidden="1" customHeight="1">
      <c r="A76" s="34"/>
      <c r="B76" s="35">
        <f t="shared" si="64"/>
        <v>0</v>
      </c>
      <c r="C76" s="34"/>
      <c r="D76" s="250" t="s">
        <v>233</v>
      </c>
      <c r="E76" s="668"/>
      <c r="F76" s="669"/>
      <c r="G76" s="665"/>
      <c r="H76" s="666"/>
      <c r="I76" s="667"/>
      <c r="J76" s="263"/>
      <c r="K76" s="263"/>
      <c r="L76" s="263"/>
      <c r="M76" s="685">
        <f t="shared" si="71"/>
        <v>0</v>
      </c>
      <c r="N76" s="247"/>
      <c r="O76" s="687">
        <f t="shared" si="72"/>
        <v>0</v>
      </c>
      <c r="P76" s="687">
        <f t="shared" si="73"/>
        <v>0</v>
      </c>
      <c r="Q76" s="687">
        <f t="shared" si="74"/>
        <v>0</v>
      </c>
      <c r="R76" s="687">
        <f t="shared" si="75"/>
        <v>0</v>
      </c>
      <c r="S76" s="688">
        <f t="shared" si="76"/>
        <v>0</v>
      </c>
      <c r="T76" s="952"/>
      <c r="U76" s="539"/>
      <c r="V76" s="299" t="str">
        <f t="shared" si="20"/>
        <v>2.11</v>
      </c>
      <c r="W76" s="299">
        <f t="shared" si="47"/>
        <v>0</v>
      </c>
      <c r="X76" s="620" t="s">
        <v>2070</v>
      </c>
      <c r="Y76" s="242" t="s">
        <v>1243</v>
      </c>
      <c r="Z76" s="248" t="s">
        <v>14</v>
      </c>
      <c r="AA76" s="80" t="s">
        <v>2059</v>
      </c>
      <c r="AB76" s="81" t="s">
        <v>1286</v>
      </c>
      <c r="AC76" s="245">
        <v>180</v>
      </c>
      <c r="AD76" s="597">
        <v>35.36</v>
      </c>
      <c r="AE76" s="597">
        <v>26.59</v>
      </c>
      <c r="AF76" s="597">
        <v>1.1599999999999999</v>
      </c>
      <c r="AG76" s="264">
        <v>63.11</v>
      </c>
      <c r="AH76" s="247">
        <v>0.2215</v>
      </c>
      <c r="AI76" s="24">
        <v>77.08</v>
      </c>
      <c r="AJ76" s="24">
        <v>7774.2</v>
      </c>
      <c r="AK76" s="24">
        <v>5844.6</v>
      </c>
      <c r="AL76" s="24">
        <v>255.59999999999945</v>
      </c>
      <c r="AM76" s="604">
        <v>13874.4</v>
      </c>
      <c r="AN76" s="641" t="str">
        <f t="shared" si="26"/>
        <v>revisar</v>
      </c>
      <c r="AO76" s="641" t="str">
        <f t="shared" si="27"/>
        <v>revisar</v>
      </c>
      <c r="AP76" s="641" t="str">
        <f t="shared" si="28"/>
        <v>revisar</v>
      </c>
      <c r="AQ76" s="641" t="str">
        <f t="shared" si="29"/>
        <v>revisar</v>
      </c>
      <c r="AR76" s="641" t="str">
        <f t="shared" si="30"/>
        <v>revisar</v>
      </c>
      <c r="AS76" s="641" t="str">
        <f t="shared" si="31"/>
        <v>revisar</v>
      </c>
      <c r="AT76" s="641" t="str">
        <f t="shared" si="32"/>
        <v>revisar</v>
      </c>
      <c r="AU76" s="641" t="str">
        <f t="shared" si="33"/>
        <v>revisar</v>
      </c>
      <c r="AV76" s="641" t="str">
        <f t="shared" si="34"/>
        <v>revisar</v>
      </c>
      <c r="AW76" s="641" t="str">
        <f t="shared" si="35"/>
        <v>revisar</v>
      </c>
      <c r="AX76" s="641" t="str">
        <f t="shared" si="36"/>
        <v>revisar</v>
      </c>
      <c r="AY76" s="641" t="str">
        <f t="shared" si="37"/>
        <v>revisar</v>
      </c>
      <c r="AZ76" s="641" t="str">
        <f t="shared" si="38"/>
        <v>revisar</v>
      </c>
      <c r="BA76" s="641" t="str">
        <f t="shared" si="39"/>
        <v>revisar</v>
      </c>
      <c r="BB76" s="641" t="str">
        <f t="shared" si="40"/>
        <v>revisar</v>
      </c>
      <c r="BC76" s="641" t="str">
        <f t="shared" si="41"/>
        <v>revisar</v>
      </c>
    </row>
    <row r="77" spans="1:56" ht="12.75" hidden="1" customHeight="1">
      <c r="A77" s="34"/>
      <c r="B77" s="35">
        <f t="shared" si="64"/>
        <v>0</v>
      </c>
      <c r="C77" s="34"/>
      <c r="D77" s="250" t="s">
        <v>234</v>
      </c>
      <c r="E77" s="668"/>
      <c r="F77" s="669"/>
      <c r="G77" s="665"/>
      <c r="H77" s="666"/>
      <c r="I77" s="667"/>
      <c r="J77" s="263"/>
      <c r="K77" s="263"/>
      <c r="L77" s="263"/>
      <c r="M77" s="685">
        <f t="shared" si="71"/>
        <v>0</v>
      </c>
      <c r="N77" s="247"/>
      <c r="O77" s="687">
        <f t="shared" si="72"/>
        <v>0</v>
      </c>
      <c r="P77" s="687">
        <f t="shared" si="73"/>
        <v>0</v>
      </c>
      <c r="Q77" s="687">
        <f t="shared" si="74"/>
        <v>0</v>
      </c>
      <c r="R77" s="687">
        <f t="shared" si="75"/>
        <v>0</v>
      </c>
      <c r="S77" s="688">
        <f t="shared" si="76"/>
        <v>0</v>
      </c>
      <c r="T77" s="952"/>
      <c r="U77" s="539"/>
      <c r="V77" s="299" t="str">
        <f t="shared" si="20"/>
        <v>2.12</v>
      </c>
      <c r="W77" s="299">
        <f t="shared" si="47"/>
        <v>0</v>
      </c>
      <c r="X77" s="620" t="s">
        <v>2071</v>
      </c>
      <c r="Y77" s="242" t="s">
        <v>1244</v>
      </c>
      <c r="Z77" s="248" t="s">
        <v>14</v>
      </c>
      <c r="AA77" s="80" t="s">
        <v>2060</v>
      </c>
      <c r="AB77" s="81" t="s">
        <v>1286</v>
      </c>
      <c r="AC77" s="245">
        <v>420</v>
      </c>
      <c r="AD77" s="597">
        <v>29.61</v>
      </c>
      <c r="AE77" s="597">
        <v>22.15</v>
      </c>
      <c r="AF77" s="597">
        <v>1.1599999999999999</v>
      </c>
      <c r="AG77" s="264">
        <v>52.919999999999995</v>
      </c>
      <c r="AH77" s="247">
        <v>0.2215</v>
      </c>
      <c r="AI77" s="24">
        <v>64.64</v>
      </c>
      <c r="AJ77" s="24">
        <v>15187.2</v>
      </c>
      <c r="AK77" s="24">
        <v>11361</v>
      </c>
      <c r="AL77" s="24">
        <v>600.59999999999854</v>
      </c>
      <c r="AM77" s="604">
        <v>27148.799999999999</v>
      </c>
      <c r="AN77" s="641" t="str">
        <f t="shared" ref="AN77:AN127" si="77">IF(X77=D77,"ok","revisar")</f>
        <v>revisar</v>
      </c>
      <c r="AO77" s="641" t="str">
        <f t="shared" ref="AO77:AO127" si="78">IF(Y77=E77,"ok","revisar")</f>
        <v>revisar</v>
      </c>
      <c r="AP77" s="641" t="str">
        <f t="shared" ref="AP77:AP127" si="79">IF(Z77=F77,"ok","revisar")</f>
        <v>revisar</v>
      </c>
      <c r="AQ77" s="641" t="str">
        <f t="shared" ref="AQ77:AQ127" si="80">IF(AA77=G77,"ok","revisar")</f>
        <v>revisar</v>
      </c>
      <c r="AR77" s="641" t="str">
        <f t="shared" ref="AR77:AR127" si="81">IF(AB77=H77,"ok","revisar")</f>
        <v>revisar</v>
      </c>
      <c r="AS77" s="641" t="str">
        <f t="shared" ref="AS77:AS127" si="82">IF(AC77=I77,"ok","revisar")</f>
        <v>revisar</v>
      </c>
      <c r="AT77" s="641" t="str">
        <f t="shared" ref="AT77:AT127" si="83">IF(AD77=J77,"ok","revisar")</f>
        <v>revisar</v>
      </c>
      <c r="AU77" s="641" t="str">
        <f t="shared" ref="AU77:AU127" si="84">IF(AE77=K77,"ok","revisar")</f>
        <v>revisar</v>
      </c>
      <c r="AV77" s="641" t="str">
        <f t="shared" ref="AV77:AV127" si="85">IF(AF77=L77,"ok","revisar")</f>
        <v>revisar</v>
      </c>
      <c r="AW77" s="641" t="str">
        <f t="shared" ref="AW77:AW127" si="86">IF(AG77=M77,"ok","revisar")</f>
        <v>revisar</v>
      </c>
      <c r="AX77" s="641" t="str">
        <f t="shared" ref="AX77:AX127" si="87">IF(AH77=N77,"ok","revisar")</f>
        <v>revisar</v>
      </c>
      <c r="AY77" s="641" t="str">
        <f t="shared" ref="AY77:AY127" si="88">IF(AI77=O77,"ok","revisar")</f>
        <v>revisar</v>
      </c>
      <c r="AZ77" s="641" t="str">
        <f t="shared" ref="AZ77:AZ127" si="89">IF(AJ77=P77,"ok","revisar")</f>
        <v>revisar</v>
      </c>
      <c r="BA77" s="641" t="str">
        <f t="shared" ref="BA77:BA127" si="90">IF(AK77=Q77,"ok","revisar")</f>
        <v>revisar</v>
      </c>
      <c r="BB77" s="641" t="str">
        <f t="shared" ref="BB77:BB127" si="91">IF(AL77=R77,"ok","revisar")</f>
        <v>revisar</v>
      </c>
      <c r="BC77" s="641" t="str">
        <f t="shared" ref="BC77:BC127" si="92">IF(AM77=S77,"ok","revisar")</f>
        <v>revisar</v>
      </c>
    </row>
    <row r="78" spans="1:56" ht="12.75" hidden="1" customHeight="1">
      <c r="A78" s="34"/>
      <c r="B78" s="35">
        <f t="shared" si="64"/>
        <v>0</v>
      </c>
      <c r="C78" s="34"/>
      <c r="D78" s="250" t="s">
        <v>235</v>
      </c>
      <c r="E78" s="668"/>
      <c r="F78" s="669"/>
      <c r="G78" s="665"/>
      <c r="H78" s="666"/>
      <c r="I78" s="667"/>
      <c r="J78" s="263"/>
      <c r="K78" s="263"/>
      <c r="L78" s="263"/>
      <c r="M78" s="685">
        <f t="shared" si="71"/>
        <v>0</v>
      </c>
      <c r="N78" s="247"/>
      <c r="O78" s="687">
        <f t="shared" si="72"/>
        <v>0</v>
      </c>
      <c r="P78" s="687">
        <f t="shared" si="73"/>
        <v>0</v>
      </c>
      <c r="Q78" s="687">
        <f t="shared" si="74"/>
        <v>0</v>
      </c>
      <c r="R78" s="687">
        <f t="shared" si="75"/>
        <v>0</v>
      </c>
      <c r="S78" s="688">
        <f t="shared" si="76"/>
        <v>0</v>
      </c>
      <c r="T78" s="952"/>
      <c r="U78" s="539"/>
      <c r="V78" s="299" t="str">
        <f t="shared" si="20"/>
        <v>2.13</v>
      </c>
      <c r="W78" s="299">
        <f t="shared" si="47"/>
        <v>0</v>
      </c>
      <c r="X78" s="620" t="s">
        <v>2072</v>
      </c>
      <c r="Y78" s="242" t="s">
        <v>1245</v>
      </c>
      <c r="Z78" s="248" t="s">
        <v>14</v>
      </c>
      <c r="AA78" s="80" t="s">
        <v>2061</v>
      </c>
      <c r="AB78" s="81" t="s">
        <v>1286</v>
      </c>
      <c r="AC78" s="245">
        <v>108</v>
      </c>
      <c r="AD78" s="597">
        <v>50.52</v>
      </c>
      <c r="AE78" s="597">
        <v>37.96</v>
      </c>
      <c r="AF78" s="597">
        <v>2.92</v>
      </c>
      <c r="AG78" s="264">
        <v>91.4</v>
      </c>
      <c r="AH78" s="247">
        <v>0.2215</v>
      </c>
      <c r="AI78" s="24">
        <v>111.64</v>
      </c>
      <c r="AJ78" s="24">
        <v>6664.68</v>
      </c>
      <c r="AK78" s="24">
        <v>5006.88</v>
      </c>
      <c r="AL78" s="24">
        <v>385.5600000000004</v>
      </c>
      <c r="AM78" s="604">
        <v>12057.12</v>
      </c>
      <c r="AN78" s="641" t="str">
        <f t="shared" si="77"/>
        <v>revisar</v>
      </c>
      <c r="AO78" s="641" t="str">
        <f t="shared" si="78"/>
        <v>revisar</v>
      </c>
      <c r="AP78" s="641" t="str">
        <f t="shared" si="79"/>
        <v>revisar</v>
      </c>
      <c r="AQ78" s="641" t="str">
        <f t="shared" si="80"/>
        <v>revisar</v>
      </c>
      <c r="AR78" s="641" t="str">
        <f t="shared" si="81"/>
        <v>revisar</v>
      </c>
      <c r="AS78" s="641" t="str">
        <f t="shared" si="82"/>
        <v>revisar</v>
      </c>
      <c r="AT78" s="641" t="str">
        <f t="shared" si="83"/>
        <v>revisar</v>
      </c>
      <c r="AU78" s="641" t="str">
        <f t="shared" si="84"/>
        <v>revisar</v>
      </c>
      <c r="AV78" s="641" t="str">
        <f t="shared" si="85"/>
        <v>revisar</v>
      </c>
      <c r="AW78" s="641" t="str">
        <f t="shared" si="86"/>
        <v>revisar</v>
      </c>
      <c r="AX78" s="641" t="str">
        <f t="shared" si="87"/>
        <v>revisar</v>
      </c>
      <c r="AY78" s="641" t="str">
        <f t="shared" si="88"/>
        <v>revisar</v>
      </c>
      <c r="AZ78" s="641" t="str">
        <f t="shared" si="89"/>
        <v>revisar</v>
      </c>
      <c r="BA78" s="641" t="str">
        <f t="shared" si="90"/>
        <v>revisar</v>
      </c>
      <c r="BB78" s="641" t="str">
        <f t="shared" si="91"/>
        <v>revisar</v>
      </c>
      <c r="BC78" s="641" t="str">
        <f t="shared" si="92"/>
        <v>revisar</v>
      </c>
    </row>
    <row r="79" spans="1:56" ht="12.75" hidden="1" customHeight="1">
      <c r="A79" s="34"/>
      <c r="B79" s="35">
        <f t="shared" si="64"/>
        <v>0</v>
      </c>
      <c r="C79" s="34"/>
      <c r="D79" s="250" t="s">
        <v>236</v>
      </c>
      <c r="E79" s="668"/>
      <c r="F79" s="669"/>
      <c r="G79" s="665"/>
      <c r="H79" s="666"/>
      <c r="I79" s="667"/>
      <c r="J79" s="263"/>
      <c r="K79" s="263"/>
      <c r="L79" s="263"/>
      <c r="M79" s="685">
        <f t="shared" si="71"/>
        <v>0</v>
      </c>
      <c r="N79" s="247"/>
      <c r="O79" s="687">
        <f t="shared" si="72"/>
        <v>0</v>
      </c>
      <c r="P79" s="687">
        <f t="shared" si="73"/>
        <v>0</v>
      </c>
      <c r="Q79" s="687">
        <f t="shared" si="74"/>
        <v>0</v>
      </c>
      <c r="R79" s="687">
        <f t="shared" si="75"/>
        <v>0</v>
      </c>
      <c r="S79" s="688">
        <f t="shared" si="76"/>
        <v>0</v>
      </c>
      <c r="T79" s="952"/>
      <c r="U79" s="539"/>
      <c r="V79" s="299" t="str">
        <f t="shared" si="20"/>
        <v>2.14</v>
      </c>
      <c r="W79" s="299">
        <f t="shared" ref="W79:W141" si="93">IF(L79=0,S79-Q79-(TRUNC(TRUNC(J79*(1+N79),2)*I79,2)))</f>
        <v>0</v>
      </c>
      <c r="X79" s="620" t="s">
        <v>2073</v>
      </c>
      <c r="Y79" s="242" t="s">
        <v>1246</v>
      </c>
      <c r="Z79" s="248" t="s">
        <v>14</v>
      </c>
      <c r="AA79" s="80" t="s">
        <v>2062</v>
      </c>
      <c r="AB79" s="81" t="s">
        <v>1286</v>
      </c>
      <c r="AC79" s="245">
        <v>252</v>
      </c>
      <c r="AD79" s="597">
        <v>42.11</v>
      </c>
      <c r="AE79" s="597">
        <v>31.57</v>
      </c>
      <c r="AF79" s="597">
        <v>2.92</v>
      </c>
      <c r="AG79" s="264">
        <v>76.600000000000009</v>
      </c>
      <c r="AH79" s="247">
        <v>0.2215</v>
      </c>
      <c r="AI79" s="24">
        <v>93.56</v>
      </c>
      <c r="AJ79" s="24">
        <v>12960.36</v>
      </c>
      <c r="AK79" s="24">
        <v>9717.1200000000008</v>
      </c>
      <c r="AL79" s="24">
        <v>899.6399999999976</v>
      </c>
      <c r="AM79" s="604">
        <v>23577.119999999999</v>
      </c>
      <c r="AN79" s="641" t="str">
        <f t="shared" si="77"/>
        <v>revisar</v>
      </c>
      <c r="AO79" s="641" t="str">
        <f t="shared" si="78"/>
        <v>revisar</v>
      </c>
      <c r="AP79" s="641" t="str">
        <f t="shared" si="79"/>
        <v>revisar</v>
      </c>
      <c r="AQ79" s="641" t="str">
        <f t="shared" si="80"/>
        <v>revisar</v>
      </c>
      <c r="AR79" s="641" t="str">
        <f t="shared" si="81"/>
        <v>revisar</v>
      </c>
      <c r="AS79" s="641" t="str">
        <f t="shared" si="82"/>
        <v>revisar</v>
      </c>
      <c r="AT79" s="641" t="str">
        <f t="shared" si="83"/>
        <v>revisar</v>
      </c>
      <c r="AU79" s="641" t="str">
        <f t="shared" si="84"/>
        <v>revisar</v>
      </c>
      <c r="AV79" s="641" t="str">
        <f t="shared" si="85"/>
        <v>revisar</v>
      </c>
      <c r="AW79" s="641" t="str">
        <f t="shared" si="86"/>
        <v>revisar</v>
      </c>
      <c r="AX79" s="641" t="str">
        <f t="shared" si="87"/>
        <v>revisar</v>
      </c>
      <c r="AY79" s="641" t="str">
        <f t="shared" si="88"/>
        <v>revisar</v>
      </c>
      <c r="AZ79" s="641" t="str">
        <f t="shared" si="89"/>
        <v>revisar</v>
      </c>
      <c r="BA79" s="641" t="str">
        <f t="shared" si="90"/>
        <v>revisar</v>
      </c>
      <c r="BB79" s="641" t="str">
        <f t="shared" si="91"/>
        <v>revisar</v>
      </c>
      <c r="BC79" s="641" t="str">
        <f t="shared" si="92"/>
        <v>revisar</v>
      </c>
    </row>
    <row r="80" spans="1:56" ht="12.75" hidden="1" customHeight="1">
      <c r="A80" s="34"/>
      <c r="B80" s="35">
        <f t="shared" si="64"/>
        <v>0</v>
      </c>
      <c r="C80" s="34"/>
      <c r="D80" s="250" t="s">
        <v>237</v>
      </c>
      <c r="E80" s="668"/>
      <c r="F80" s="669"/>
      <c r="G80" s="665"/>
      <c r="H80" s="666"/>
      <c r="I80" s="667"/>
      <c r="J80" s="263"/>
      <c r="K80" s="263"/>
      <c r="L80" s="263"/>
      <c r="M80" s="685">
        <f t="shared" si="71"/>
        <v>0</v>
      </c>
      <c r="N80" s="247"/>
      <c r="O80" s="687">
        <f t="shared" si="72"/>
        <v>0</v>
      </c>
      <c r="P80" s="687">
        <f t="shared" si="73"/>
        <v>0</v>
      </c>
      <c r="Q80" s="687">
        <f t="shared" si="74"/>
        <v>0</v>
      </c>
      <c r="R80" s="687">
        <f t="shared" si="75"/>
        <v>0</v>
      </c>
      <c r="S80" s="688">
        <f t="shared" si="76"/>
        <v>0</v>
      </c>
      <c r="T80" s="952"/>
      <c r="U80" s="539"/>
      <c r="V80" s="299" t="str">
        <f t="shared" si="20"/>
        <v>2.15</v>
      </c>
      <c r="W80" s="299">
        <f t="shared" si="93"/>
        <v>0</v>
      </c>
      <c r="X80" s="620" t="s">
        <v>2074</v>
      </c>
      <c r="Y80" s="621">
        <v>100324</v>
      </c>
      <c r="Z80" s="248" t="s">
        <v>5</v>
      </c>
      <c r="AA80" s="622" t="s">
        <v>1308</v>
      </c>
      <c r="AB80" s="81" t="s">
        <v>1292</v>
      </c>
      <c r="AC80" s="245">
        <v>249.6</v>
      </c>
      <c r="AD80" s="597">
        <v>0.04</v>
      </c>
      <c r="AE80" s="597">
        <v>23.24</v>
      </c>
      <c r="AF80" s="597">
        <v>76.88</v>
      </c>
      <c r="AG80" s="264">
        <v>100.16</v>
      </c>
      <c r="AH80" s="247">
        <v>0.2215</v>
      </c>
      <c r="AI80" s="24">
        <v>122.34</v>
      </c>
      <c r="AJ80" s="24">
        <v>9.98</v>
      </c>
      <c r="AK80" s="24">
        <v>7083.64</v>
      </c>
      <c r="AL80" s="24">
        <v>23442.440000000002</v>
      </c>
      <c r="AM80" s="604">
        <v>30536.06</v>
      </c>
      <c r="AN80" s="641" t="str">
        <f t="shared" si="77"/>
        <v>revisar</v>
      </c>
      <c r="AO80" s="641" t="str">
        <f t="shared" si="78"/>
        <v>revisar</v>
      </c>
      <c r="AP80" s="641" t="str">
        <f t="shared" si="79"/>
        <v>revisar</v>
      </c>
      <c r="AQ80" s="641" t="str">
        <f t="shared" si="80"/>
        <v>revisar</v>
      </c>
      <c r="AR80" s="641" t="str">
        <f t="shared" si="81"/>
        <v>revisar</v>
      </c>
      <c r="AS80" s="641" t="str">
        <f t="shared" si="82"/>
        <v>revisar</v>
      </c>
      <c r="AT80" s="641" t="str">
        <f t="shared" si="83"/>
        <v>revisar</v>
      </c>
      <c r="AU80" s="641" t="str">
        <f t="shared" si="84"/>
        <v>revisar</v>
      </c>
      <c r="AV80" s="641" t="str">
        <f t="shared" si="85"/>
        <v>revisar</v>
      </c>
      <c r="AW80" s="641" t="str">
        <f t="shared" si="86"/>
        <v>revisar</v>
      </c>
      <c r="AX80" s="641" t="str">
        <f t="shared" si="87"/>
        <v>revisar</v>
      </c>
      <c r="AY80" s="641" t="str">
        <f t="shared" si="88"/>
        <v>revisar</v>
      </c>
      <c r="AZ80" s="641" t="str">
        <f t="shared" si="89"/>
        <v>revisar</v>
      </c>
      <c r="BA80" s="641" t="str">
        <f t="shared" si="90"/>
        <v>revisar</v>
      </c>
      <c r="BB80" s="641" t="str">
        <f t="shared" si="91"/>
        <v>revisar</v>
      </c>
      <c r="BC80" s="641" t="str">
        <f t="shared" si="92"/>
        <v>revisar</v>
      </c>
    </row>
    <row r="81" spans="1:55" ht="12.75" hidden="1" customHeight="1">
      <c r="A81" s="34"/>
      <c r="B81" s="35">
        <f t="shared" si="64"/>
        <v>0</v>
      </c>
      <c r="C81" s="34"/>
      <c r="D81" s="250" t="s">
        <v>238</v>
      </c>
      <c r="E81" s="668"/>
      <c r="F81" s="669"/>
      <c r="G81" s="665"/>
      <c r="H81" s="666"/>
      <c r="I81" s="667"/>
      <c r="J81" s="263"/>
      <c r="K81" s="263"/>
      <c r="L81" s="263"/>
      <c r="M81" s="685">
        <f t="shared" si="71"/>
        <v>0</v>
      </c>
      <c r="N81" s="247"/>
      <c r="O81" s="687">
        <f t="shared" si="72"/>
        <v>0</v>
      </c>
      <c r="P81" s="687">
        <f t="shared" si="73"/>
        <v>0</v>
      </c>
      <c r="Q81" s="687">
        <f t="shared" si="74"/>
        <v>0</v>
      </c>
      <c r="R81" s="687">
        <f t="shared" si="75"/>
        <v>0</v>
      </c>
      <c r="S81" s="688">
        <f t="shared" si="76"/>
        <v>0</v>
      </c>
      <c r="T81" s="952"/>
      <c r="U81" s="539"/>
      <c r="V81" s="299" t="str">
        <f t="shared" si="20"/>
        <v>2.16</v>
      </c>
      <c r="W81" s="299">
        <f t="shared" si="93"/>
        <v>0</v>
      </c>
      <c r="X81" s="620" t="s">
        <v>2075</v>
      </c>
      <c r="Y81" s="242">
        <v>100973</v>
      </c>
      <c r="Z81" s="248" t="s">
        <v>5</v>
      </c>
      <c r="AA81" s="80" t="s">
        <v>1307</v>
      </c>
      <c r="AB81" s="81" t="s">
        <v>1292</v>
      </c>
      <c r="AC81" s="245">
        <v>366.66</v>
      </c>
      <c r="AD81" s="597">
        <v>3.55</v>
      </c>
      <c r="AE81" s="597">
        <v>1.48</v>
      </c>
      <c r="AF81" s="597">
        <v>2.87</v>
      </c>
      <c r="AG81" s="264">
        <v>7.9</v>
      </c>
      <c r="AH81" s="247">
        <v>0.2215</v>
      </c>
      <c r="AI81" s="24">
        <v>9.64</v>
      </c>
      <c r="AJ81" s="24">
        <v>1587.63</v>
      </c>
      <c r="AK81" s="24">
        <v>659.98</v>
      </c>
      <c r="AL81" s="24">
        <v>1286.9899999999998</v>
      </c>
      <c r="AM81" s="604">
        <v>3534.6</v>
      </c>
      <c r="AN81" s="641" t="str">
        <f t="shared" si="77"/>
        <v>revisar</v>
      </c>
      <c r="AO81" s="641" t="str">
        <f t="shared" si="78"/>
        <v>revisar</v>
      </c>
      <c r="AP81" s="641" t="str">
        <f t="shared" si="79"/>
        <v>revisar</v>
      </c>
      <c r="AQ81" s="641" t="str">
        <f t="shared" si="80"/>
        <v>revisar</v>
      </c>
      <c r="AR81" s="641" t="str">
        <f t="shared" si="81"/>
        <v>revisar</v>
      </c>
      <c r="AS81" s="641" t="str">
        <f t="shared" si="82"/>
        <v>revisar</v>
      </c>
      <c r="AT81" s="641" t="str">
        <f t="shared" si="83"/>
        <v>revisar</v>
      </c>
      <c r="AU81" s="641" t="str">
        <f t="shared" si="84"/>
        <v>revisar</v>
      </c>
      <c r="AV81" s="641" t="str">
        <f t="shared" si="85"/>
        <v>revisar</v>
      </c>
      <c r="AW81" s="641" t="str">
        <f t="shared" si="86"/>
        <v>revisar</v>
      </c>
      <c r="AX81" s="641" t="str">
        <f t="shared" si="87"/>
        <v>revisar</v>
      </c>
      <c r="AY81" s="641" t="str">
        <f t="shared" si="88"/>
        <v>revisar</v>
      </c>
      <c r="AZ81" s="641" t="str">
        <f t="shared" si="89"/>
        <v>revisar</v>
      </c>
      <c r="BA81" s="641" t="str">
        <f t="shared" si="90"/>
        <v>revisar</v>
      </c>
      <c r="BB81" s="641" t="str">
        <f t="shared" si="91"/>
        <v>revisar</v>
      </c>
      <c r="BC81" s="641" t="str">
        <f t="shared" si="92"/>
        <v>revisar</v>
      </c>
    </row>
    <row r="82" spans="1:55" ht="12.75" hidden="1" customHeight="1">
      <c r="A82" s="34"/>
      <c r="B82" s="35">
        <f t="shared" si="64"/>
        <v>0</v>
      </c>
      <c r="C82" s="34"/>
      <c r="D82" s="250" t="s">
        <v>239</v>
      </c>
      <c r="E82" s="668"/>
      <c r="F82" s="669"/>
      <c r="G82" s="665"/>
      <c r="H82" s="666"/>
      <c r="I82" s="667"/>
      <c r="J82" s="263"/>
      <c r="K82" s="263"/>
      <c r="L82" s="263"/>
      <c r="M82" s="685">
        <f t="shared" si="71"/>
        <v>0</v>
      </c>
      <c r="N82" s="247"/>
      <c r="O82" s="687">
        <f t="shared" si="72"/>
        <v>0</v>
      </c>
      <c r="P82" s="687">
        <f t="shared" si="73"/>
        <v>0</v>
      </c>
      <c r="Q82" s="687">
        <f t="shared" si="74"/>
        <v>0</v>
      </c>
      <c r="R82" s="687">
        <f t="shared" si="75"/>
        <v>0</v>
      </c>
      <c r="S82" s="688">
        <f t="shared" si="76"/>
        <v>0</v>
      </c>
      <c r="T82" s="952"/>
      <c r="U82" s="539"/>
      <c r="V82" s="299" t="str">
        <f t="shared" si="20"/>
        <v>2.17</v>
      </c>
      <c r="W82" s="299">
        <f t="shared" si="93"/>
        <v>0</v>
      </c>
      <c r="X82" s="620" t="s">
        <v>2076</v>
      </c>
      <c r="Y82" s="242">
        <v>97914</v>
      </c>
      <c r="Z82" s="248" t="s">
        <v>5</v>
      </c>
      <c r="AA82" s="80" t="s">
        <v>1320</v>
      </c>
      <c r="AB82" s="81" t="s">
        <v>1306</v>
      </c>
      <c r="AC82" s="245">
        <v>10999.8</v>
      </c>
      <c r="AD82" s="597">
        <v>0.9</v>
      </c>
      <c r="AE82" s="597">
        <v>0.39</v>
      </c>
      <c r="AF82" s="597">
        <v>1.27</v>
      </c>
      <c r="AG82" s="264">
        <v>2.56</v>
      </c>
      <c r="AH82" s="247">
        <v>0.2215</v>
      </c>
      <c r="AI82" s="24">
        <v>3.12</v>
      </c>
      <c r="AJ82" s="24">
        <v>11989.78</v>
      </c>
      <c r="AK82" s="24">
        <v>5169.8999999999996</v>
      </c>
      <c r="AL82" s="24">
        <v>17159.699999999997</v>
      </c>
      <c r="AM82" s="604">
        <v>34319.379999999997</v>
      </c>
      <c r="AN82" s="641" t="str">
        <f t="shared" si="77"/>
        <v>revisar</v>
      </c>
      <c r="AO82" s="641" t="str">
        <f t="shared" si="78"/>
        <v>revisar</v>
      </c>
      <c r="AP82" s="641" t="str">
        <f t="shared" si="79"/>
        <v>revisar</v>
      </c>
      <c r="AQ82" s="641" t="str">
        <f t="shared" si="80"/>
        <v>revisar</v>
      </c>
      <c r="AR82" s="641" t="str">
        <f t="shared" si="81"/>
        <v>revisar</v>
      </c>
      <c r="AS82" s="641" t="str">
        <f t="shared" si="82"/>
        <v>revisar</v>
      </c>
      <c r="AT82" s="641" t="str">
        <f t="shared" si="83"/>
        <v>revisar</v>
      </c>
      <c r="AU82" s="641" t="str">
        <f t="shared" si="84"/>
        <v>revisar</v>
      </c>
      <c r="AV82" s="641" t="str">
        <f t="shared" si="85"/>
        <v>revisar</v>
      </c>
      <c r="AW82" s="641" t="str">
        <f t="shared" si="86"/>
        <v>revisar</v>
      </c>
      <c r="AX82" s="641" t="str">
        <f t="shared" si="87"/>
        <v>revisar</v>
      </c>
      <c r="AY82" s="641" t="str">
        <f t="shared" si="88"/>
        <v>revisar</v>
      </c>
      <c r="AZ82" s="641" t="str">
        <f t="shared" si="89"/>
        <v>revisar</v>
      </c>
      <c r="BA82" s="641" t="str">
        <f t="shared" si="90"/>
        <v>revisar</v>
      </c>
      <c r="BB82" s="641" t="str">
        <f t="shared" si="91"/>
        <v>revisar</v>
      </c>
      <c r="BC82" s="641" t="str">
        <f t="shared" si="92"/>
        <v>revisar</v>
      </c>
    </row>
    <row r="83" spans="1:55" ht="12.75" hidden="1" customHeight="1">
      <c r="A83" s="34"/>
      <c r="B83" s="35">
        <f t="shared" si="64"/>
        <v>0</v>
      </c>
      <c r="C83" s="34"/>
      <c r="D83" s="250" t="s">
        <v>240</v>
      </c>
      <c r="E83" s="668"/>
      <c r="F83" s="669"/>
      <c r="G83" s="665"/>
      <c r="H83" s="666"/>
      <c r="I83" s="667"/>
      <c r="J83" s="263"/>
      <c r="K83" s="263"/>
      <c r="L83" s="263"/>
      <c r="M83" s="685">
        <f t="shared" si="71"/>
        <v>0</v>
      </c>
      <c r="N83" s="247"/>
      <c r="O83" s="687">
        <f t="shared" si="72"/>
        <v>0</v>
      </c>
      <c r="P83" s="687">
        <f t="shared" si="73"/>
        <v>0</v>
      </c>
      <c r="Q83" s="687">
        <f t="shared" si="74"/>
        <v>0</v>
      </c>
      <c r="R83" s="687">
        <f t="shared" si="75"/>
        <v>0</v>
      </c>
      <c r="S83" s="688">
        <f t="shared" si="76"/>
        <v>0</v>
      </c>
      <c r="T83" s="952"/>
      <c r="U83" s="539"/>
      <c r="V83" s="299" t="str">
        <f t="shared" si="20"/>
        <v>2.18</v>
      </c>
      <c r="W83" s="299">
        <f t="shared" si="93"/>
        <v>0</v>
      </c>
      <c r="X83" s="620" t="s">
        <v>2077</v>
      </c>
      <c r="Y83" s="242">
        <v>102666</v>
      </c>
      <c r="Z83" s="248" t="s">
        <v>5</v>
      </c>
      <c r="AA83" s="80" t="s">
        <v>1301</v>
      </c>
      <c r="AB83" s="81" t="s">
        <v>1286</v>
      </c>
      <c r="AC83" s="245">
        <v>150</v>
      </c>
      <c r="AD83" s="597">
        <v>0.43</v>
      </c>
      <c r="AE83" s="597">
        <v>4.58</v>
      </c>
      <c r="AF83" s="597">
        <v>44.27</v>
      </c>
      <c r="AG83" s="264">
        <v>49.28</v>
      </c>
      <c r="AH83" s="247">
        <v>0.2215</v>
      </c>
      <c r="AI83" s="24">
        <v>60.19</v>
      </c>
      <c r="AJ83" s="24">
        <v>78</v>
      </c>
      <c r="AK83" s="24">
        <v>838.5</v>
      </c>
      <c r="AL83" s="24">
        <v>8112</v>
      </c>
      <c r="AM83" s="604">
        <v>9028.5</v>
      </c>
      <c r="AN83" s="641" t="str">
        <f t="shared" si="77"/>
        <v>revisar</v>
      </c>
      <c r="AO83" s="641" t="str">
        <f t="shared" si="78"/>
        <v>revisar</v>
      </c>
      <c r="AP83" s="641" t="str">
        <f t="shared" si="79"/>
        <v>revisar</v>
      </c>
      <c r="AQ83" s="641" t="str">
        <f t="shared" si="80"/>
        <v>revisar</v>
      </c>
      <c r="AR83" s="641" t="str">
        <f t="shared" si="81"/>
        <v>revisar</v>
      </c>
      <c r="AS83" s="641" t="str">
        <f t="shared" si="82"/>
        <v>revisar</v>
      </c>
      <c r="AT83" s="641" t="str">
        <f t="shared" si="83"/>
        <v>revisar</v>
      </c>
      <c r="AU83" s="641" t="str">
        <f t="shared" si="84"/>
        <v>revisar</v>
      </c>
      <c r="AV83" s="641" t="str">
        <f t="shared" si="85"/>
        <v>revisar</v>
      </c>
      <c r="AW83" s="641" t="str">
        <f t="shared" si="86"/>
        <v>revisar</v>
      </c>
      <c r="AX83" s="641" t="str">
        <f t="shared" si="87"/>
        <v>revisar</v>
      </c>
      <c r="AY83" s="641" t="str">
        <f t="shared" si="88"/>
        <v>revisar</v>
      </c>
      <c r="AZ83" s="641" t="str">
        <f t="shared" si="89"/>
        <v>revisar</v>
      </c>
      <c r="BA83" s="641" t="str">
        <f t="shared" si="90"/>
        <v>revisar</v>
      </c>
      <c r="BB83" s="641" t="str">
        <f t="shared" si="91"/>
        <v>revisar</v>
      </c>
      <c r="BC83" s="641" t="str">
        <f t="shared" si="92"/>
        <v>revisar</v>
      </c>
    </row>
    <row r="84" spans="1:55" ht="12.75" hidden="1" customHeight="1">
      <c r="A84" s="34"/>
      <c r="B84" s="35">
        <f t="shared" si="64"/>
        <v>0</v>
      </c>
      <c r="C84" s="34"/>
      <c r="D84" s="250" t="s">
        <v>241</v>
      </c>
      <c r="E84" s="668"/>
      <c r="F84" s="669"/>
      <c r="G84" s="665"/>
      <c r="H84" s="666"/>
      <c r="I84" s="667"/>
      <c r="J84" s="263"/>
      <c r="K84" s="263"/>
      <c r="L84" s="263"/>
      <c r="M84" s="685">
        <f t="shared" si="71"/>
        <v>0</v>
      </c>
      <c r="N84" s="247"/>
      <c r="O84" s="687">
        <f t="shared" si="72"/>
        <v>0</v>
      </c>
      <c r="P84" s="687">
        <f t="shared" si="73"/>
        <v>0</v>
      </c>
      <c r="Q84" s="687">
        <f t="shared" si="74"/>
        <v>0</v>
      </c>
      <c r="R84" s="687">
        <f t="shared" si="75"/>
        <v>0</v>
      </c>
      <c r="S84" s="688">
        <f t="shared" si="76"/>
        <v>0</v>
      </c>
      <c r="T84" s="952"/>
      <c r="U84" s="539"/>
      <c r="V84" s="299" t="str">
        <f t="shared" si="20"/>
        <v>2.19</v>
      </c>
      <c r="W84" s="299">
        <f t="shared" si="93"/>
        <v>0</v>
      </c>
      <c r="X84" s="620" t="s">
        <v>2078</v>
      </c>
      <c r="Y84" s="242">
        <v>100973</v>
      </c>
      <c r="Z84" s="248" t="s">
        <v>5</v>
      </c>
      <c r="AA84" s="80" t="s">
        <v>1307</v>
      </c>
      <c r="AB84" s="81" t="s">
        <v>1292</v>
      </c>
      <c r="AC84" s="245">
        <v>32.64</v>
      </c>
      <c r="AD84" s="597">
        <v>3.55</v>
      </c>
      <c r="AE84" s="597">
        <v>1.48</v>
      </c>
      <c r="AF84" s="597">
        <v>2.87</v>
      </c>
      <c r="AG84" s="264">
        <v>7.9</v>
      </c>
      <c r="AH84" s="247">
        <v>0.2215</v>
      </c>
      <c r="AI84" s="24">
        <v>9.64</v>
      </c>
      <c r="AJ84" s="24">
        <v>141.33000000000001</v>
      </c>
      <c r="AK84" s="24">
        <v>58.75</v>
      </c>
      <c r="AL84" s="24">
        <v>114.56999999999996</v>
      </c>
      <c r="AM84" s="604">
        <v>314.64999999999998</v>
      </c>
      <c r="AN84" s="641" t="str">
        <f t="shared" si="77"/>
        <v>revisar</v>
      </c>
      <c r="AO84" s="641" t="str">
        <f t="shared" si="78"/>
        <v>revisar</v>
      </c>
      <c r="AP84" s="641" t="str">
        <f t="shared" si="79"/>
        <v>revisar</v>
      </c>
      <c r="AQ84" s="641" t="str">
        <f t="shared" si="80"/>
        <v>revisar</v>
      </c>
      <c r="AR84" s="641" t="str">
        <f t="shared" si="81"/>
        <v>revisar</v>
      </c>
      <c r="AS84" s="641" t="str">
        <f t="shared" si="82"/>
        <v>revisar</v>
      </c>
      <c r="AT84" s="641" t="str">
        <f t="shared" si="83"/>
        <v>revisar</v>
      </c>
      <c r="AU84" s="641" t="str">
        <f t="shared" si="84"/>
        <v>revisar</v>
      </c>
      <c r="AV84" s="641" t="str">
        <f t="shared" si="85"/>
        <v>revisar</v>
      </c>
      <c r="AW84" s="641" t="str">
        <f t="shared" si="86"/>
        <v>revisar</v>
      </c>
      <c r="AX84" s="641" t="str">
        <f t="shared" si="87"/>
        <v>revisar</v>
      </c>
      <c r="AY84" s="641" t="str">
        <f t="shared" si="88"/>
        <v>revisar</v>
      </c>
      <c r="AZ84" s="641" t="str">
        <f t="shared" si="89"/>
        <v>revisar</v>
      </c>
      <c r="BA84" s="641" t="str">
        <f t="shared" si="90"/>
        <v>revisar</v>
      </c>
      <c r="BB84" s="641" t="str">
        <f t="shared" si="91"/>
        <v>revisar</v>
      </c>
      <c r="BC84" s="641" t="str">
        <f t="shared" si="92"/>
        <v>revisar</v>
      </c>
    </row>
    <row r="85" spans="1:55" ht="12.75" hidden="1" customHeight="1">
      <c r="A85" s="34"/>
      <c r="B85" s="35">
        <f t="shared" si="64"/>
        <v>0</v>
      </c>
      <c r="C85" s="34"/>
      <c r="D85" s="250" t="s">
        <v>242</v>
      </c>
      <c r="E85" s="668"/>
      <c r="F85" s="669"/>
      <c r="G85" s="665"/>
      <c r="H85" s="666"/>
      <c r="I85" s="667"/>
      <c r="J85" s="263"/>
      <c r="K85" s="263"/>
      <c r="L85" s="263"/>
      <c r="M85" s="685">
        <f t="shared" si="71"/>
        <v>0</v>
      </c>
      <c r="N85" s="247"/>
      <c r="O85" s="687">
        <f t="shared" si="72"/>
        <v>0</v>
      </c>
      <c r="P85" s="687">
        <f t="shared" si="73"/>
        <v>0</v>
      </c>
      <c r="Q85" s="687">
        <f t="shared" si="74"/>
        <v>0</v>
      </c>
      <c r="R85" s="687">
        <f t="shared" si="75"/>
        <v>0</v>
      </c>
      <c r="S85" s="688">
        <f t="shared" si="76"/>
        <v>0</v>
      </c>
      <c r="T85" s="952"/>
      <c r="U85" s="539"/>
      <c r="V85" s="299" t="str">
        <f t="shared" si="20"/>
        <v>2.20</v>
      </c>
      <c r="W85" s="299">
        <f t="shared" si="93"/>
        <v>0</v>
      </c>
      <c r="X85" s="620" t="s">
        <v>2079</v>
      </c>
      <c r="Y85" s="242">
        <v>97914</v>
      </c>
      <c r="Z85" s="248" t="s">
        <v>5</v>
      </c>
      <c r="AA85" s="80" t="s">
        <v>1320</v>
      </c>
      <c r="AB85" s="81" t="s">
        <v>1306</v>
      </c>
      <c r="AC85" s="245">
        <v>979.2</v>
      </c>
      <c r="AD85" s="597">
        <v>0.9</v>
      </c>
      <c r="AE85" s="597">
        <v>0.39</v>
      </c>
      <c r="AF85" s="597">
        <v>1.27</v>
      </c>
      <c r="AG85" s="264">
        <v>2.56</v>
      </c>
      <c r="AH85" s="247">
        <v>0.2215</v>
      </c>
      <c r="AI85" s="24">
        <v>3.12</v>
      </c>
      <c r="AJ85" s="24">
        <v>1067.32</v>
      </c>
      <c r="AK85" s="24">
        <v>460.22</v>
      </c>
      <c r="AL85" s="24">
        <v>1527.5600000000002</v>
      </c>
      <c r="AM85" s="604">
        <v>3055.1</v>
      </c>
      <c r="AN85" s="641" t="str">
        <f t="shared" si="77"/>
        <v>revisar</v>
      </c>
      <c r="AO85" s="641" t="str">
        <f t="shared" si="78"/>
        <v>revisar</v>
      </c>
      <c r="AP85" s="641" t="str">
        <f t="shared" si="79"/>
        <v>revisar</v>
      </c>
      <c r="AQ85" s="641" t="str">
        <f t="shared" si="80"/>
        <v>revisar</v>
      </c>
      <c r="AR85" s="641" t="str">
        <f t="shared" si="81"/>
        <v>revisar</v>
      </c>
      <c r="AS85" s="641" t="str">
        <f t="shared" si="82"/>
        <v>revisar</v>
      </c>
      <c r="AT85" s="641" t="str">
        <f t="shared" si="83"/>
        <v>revisar</v>
      </c>
      <c r="AU85" s="641" t="str">
        <f t="shared" si="84"/>
        <v>revisar</v>
      </c>
      <c r="AV85" s="641" t="str">
        <f t="shared" si="85"/>
        <v>revisar</v>
      </c>
      <c r="AW85" s="641" t="str">
        <f t="shared" si="86"/>
        <v>revisar</v>
      </c>
      <c r="AX85" s="641" t="str">
        <f t="shared" si="87"/>
        <v>revisar</v>
      </c>
      <c r="AY85" s="641" t="str">
        <f t="shared" si="88"/>
        <v>revisar</v>
      </c>
      <c r="AZ85" s="641" t="str">
        <f t="shared" si="89"/>
        <v>revisar</v>
      </c>
      <c r="BA85" s="641" t="str">
        <f t="shared" si="90"/>
        <v>revisar</v>
      </c>
      <c r="BB85" s="641" t="str">
        <f t="shared" si="91"/>
        <v>revisar</v>
      </c>
      <c r="BC85" s="641" t="str">
        <f t="shared" si="92"/>
        <v>revisar</v>
      </c>
    </row>
    <row r="86" spans="1:55" ht="12.75" hidden="1" customHeight="1">
      <c r="A86" s="34"/>
      <c r="B86" s="35">
        <f t="shared" si="64"/>
        <v>0</v>
      </c>
      <c r="C86" s="34"/>
      <c r="D86" s="250" t="s">
        <v>243</v>
      </c>
      <c r="E86" s="668"/>
      <c r="F86" s="669"/>
      <c r="G86" s="665"/>
      <c r="H86" s="666"/>
      <c r="I86" s="667"/>
      <c r="J86" s="263"/>
      <c r="K86" s="263"/>
      <c r="L86" s="263"/>
      <c r="M86" s="685">
        <f t="shared" si="71"/>
        <v>0</v>
      </c>
      <c r="N86" s="247"/>
      <c r="O86" s="687">
        <f t="shared" si="72"/>
        <v>0</v>
      </c>
      <c r="P86" s="687">
        <f t="shared" si="73"/>
        <v>0</v>
      </c>
      <c r="Q86" s="687">
        <f t="shared" si="74"/>
        <v>0</v>
      </c>
      <c r="R86" s="687">
        <f t="shared" si="75"/>
        <v>0</v>
      </c>
      <c r="S86" s="688">
        <f t="shared" si="76"/>
        <v>0</v>
      </c>
      <c r="T86" s="952"/>
      <c r="U86" s="539"/>
      <c r="V86" s="299" t="str">
        <f t="shared" si="20"/>
        <v>2.21</v>
      </c>
      <c r="W86" s="299">
        <f t="shared" si="93"/>
        <v>0</v>
      </c>
      <c r="X86" s="620" t="s">
        <v>2080</v>
      </c>
      <c r="Y86" s="242">
        <v>90100</v>
      </c>
      <c r="Z86" s="248" t="s">
        <v>5</v>
      </c>
      <c r="AA86" s="80" t="s">
        <v>1519</v>
      </c>
      <c r="AB86" s="81" t="s">
        <v>1292</v>
      </c>
      <c r="AC86" s="245">
        <v>561.6</v>
      </c>
      <c r="AD86" s="597">
        <v>5.24</v>
      </c>
      <c r="AE86" s="597">
        <v>4.41</v>
      </c>
      <c r="AF86" s="597">
        <v>3.5</v>
      </c>
      <c r="AG86" s="264">
        <v>13.15</v>
      </c>
      <c r="AH86" s="247">
        <v>0.2215</v>
      </c>
      <c r="AI86" s="24">
        <v>16.059999999999999</v>
      </c>
      <c r="AJ86" s="24">
        <v>3594.24</v>
      </c>
      <c r="AK86" s="24">
        <v>3021.4</v>
      </c>
      <c r="AL86" s="24">
        <v>2403.66</v>
      </c>
      <c r="AM86" s="604">
        <v>9019.2999999999993</v>
      </c>
      <c r="AN86" s="641" t="str">
        <f t="shared" si="77"/>
        <v>revisar</v>
      </c>
      <c r="AO86" s="641" t="str">
        <f t="shared" si="78"/>
        <v>revisar</v>
      </c>
      <c r="AP86" s="641" t="str">
        <f t="shared" si="79"/>
        <v>revisar</v>
      </c>
      <c r="AQ86" s="641" t="str">
        <f t="shared" si="80"/>
        <v>revisar</v>
      </c>
      <c r="AR86" s="641" t="str">
        <f t="shared" si="81"/>
        <v>revisar</v>
      </c>
      <c r="AS86" s="641" t="str">
        <f t="shared" si="82"/>
        <v>revisar</v>
      </c>
      <c r="AT86" s="641" t="str">
        <f t="shared" si="83"/>
        <v>revisar</v>
      </c>
      <c r="AU86" s="641" t="str">
        <f t="shared" si="84"/>
        <v>revisar</v>
      </c>
      <c r="AV86" s="641" t="str">
        <f t="shared" si="85"/>
        <v>revisar</v>
      </c>
      <c r="AW86" s="641" t="str">
        <f t="shared" si="86"/>
        <v>revisar</v>
      </c>
      <c r="AX86" s="641" t="str">
        <f t="shared" si="87"/>
        <v>revisar</v>
      </c>
      <c r="AY86" s="641" t="str">
        <f t="shared" si="88"/>
        <v>revisar</v>
      </c>
      <c r="AZ86" s="641" t="str">
        <f t="shared" si="89"/>
        <v>revisar</v>
      </c>
      <c r="BA86" s="641" t="str">
        <f t="shared" si="90"/>
        <v>revisar</v>
      </c>
      <c r="BB86" s="641" t="str">
        <f t="shared" si="91"/>
        <v>revisar</v>
      </c>
      <c r="BC86" s="641" t="str">
        <f t="shared" si="92"/>
        <v>revisar</v>
      </c>
    </row>
    <row r="87" spans="1:55" ht="12.75" hidden="1" customHeight="1">
      <c r="A87" s="34"/>
      <c r="B87" s="35">
        <f t="shared" si="64"/>
        <v>0</v>
      </c>
      <c r="C87" s="34"/>
      <c r="D87" s="250" t="s">
        <v>244</v>
      </c>
      <c r="E87" s="668"/>
      <c r="F87" s="669"/>
      <c r="G87" s="665"/>
      <c r="H87" s="666"/>
      <c r="I87" s="667"/>
      <c r="J87" s="263"/>
      <c r="K87" s="263"/>
      <c r="L87" s="263"/>
      <c r="M87" s="685">
        <f t="shared" si="71"/>
        <v>0</v>
      </c>
      <c r="N87" s="247"/>
      <c r="O87" s="687">
        <f t="shared" si="72"/>
        <v>0</v>
      </c>
      <c r="P87" s="687">
        <f t="shared" si="73"/>
        <v>0</v>
      </c>
      <c r="Q87" s="687">
        <f t="shared" si="74"/>
        <v>0</v>
      </c>
      <c r="R87" s="687">
        <f t="shared" si="75"/>
        <v>0</v>
      </c>
      <c r="S87" s="688">
        <f t="shared" si="76"/>
        <v>0</v>
      </c>
      <c r="T87" s="952"/>
      <c r="U87" s="539"/>
      <c r="V87" s="299" t="str">
        <f t="shared" si="20"/>
        <v>2.22</v>
      </c>
      <c r="W87" s="299">
        <f t="shared" si="93"/>
        <v>0</v>
      </c>
      <c r="X87" s="620" t="s">
        <v>2081</v>
      </c>
      <c r="Y87" s="242">
        <v>90106</v>
      </c>
      <c r="Z87" s="248" t="s">
        <v>5</v>
      </c>
      <c r="AA87" s="80" t="s">
        <v>1518</v>
      </c>
      <c r="AB87" s="81" t="s">
        <v>1292</v>
      </c>
      <c r="AC87" s="245">
        <v>1310.4000000000001</v>
      </c>
      <c r="AD87" s="597">
        <v>2.9</v>
      </c>
      <c r="AE87" s="597">
        <v>2.44</v>
      </c>
      <c r="AF87" s="597">
        <v>1.92</v>
      </c>
      <c r="AG87" s="264">
        <v>7.26</v>
      </c>
      <c r="AH87" s="247">
        <v>0.2215</v>
      </c>
      <c r="AI87" s="24">
        <v>8.86</v>
      </c>
      <c r="AJ87" s="24">
        <v>4638.8100000000004</v>
      </c>
      <c r="AK87" s="24">
        <v>3904.99</v>
      </c>
      <c r="AL87" s="24">
        <v>3066.3399999999992</v>
      </c>
      <c r="AM87" s="604">
        <v>11610.14</v>
      </c>
      <c r="AN87" s="641" t="str">
        <f t="shared" si="77"/>
        <v>revisar</v>
      </c>
      <c r="AO87" s="641" t="str">
        <f t="shared" si="78"/>
        <v>revisar</v>
      </c>
      <c r="AP87" s="641" t="str">
        <f t="shared" si="79"/>
        <v>revisar</v>
      </c>
      <c r="AQ87" s="641" t="str">
        <f t="shared" si="80"/>
        <v>revisar</v>
      </c>
      <c r="AR87" s="641" t="str">
        <f t="shared" si="81"/>
        <v>revisar</v>
      </c>
      <c r="AS87" s="641" t="str">
        <f t="shared" si="82"/>
        <v>revisar</v>
      </c>
      <c r="AT87" s="641" t="str">
        <f t="shared" si="83"/>
        <v>revisar</v>
      </c>
      <c r="AU87" s="641" t="str">
        <f t="shared" si="84"/>
        <v>revisar</v>
      </c>
      <c r="AV87" s="641" t="str">
        <f t="shared" si="85"/>
        <v>revisar</v>
      </c>
      <c r="AW87" s="641" t="str">
        <f t="shared" si="86"/>
        <v>revisar</v>
      </c>
      <c r="AX87" s="641" t="str">
        <f t="shared" si="87"/>
        <v>revisar</v>
      </c>
      <c r="AY87" s="641" t="str">
        <f t="shared" si="88"/>
        <v>revisar</v>
      </c>
      <c r="AZ87" s="641" t="str">
        <f t="shared" si="89"/>
        <v>revisar</v>
      </c>
      <c r="BA87" s="641" t="str">
        <f t="shared" si="90"/>
        <v>revisar</v>
      </c>
      <c r="BB87" s="641" t="str">
        <f t="shared" si="91"/>
        <v>revisar</v>
      </c>
      <c r="BC87" s="641" t="str">
        <f t="shared" si="92"/>
        <v>revisar</v>
      </c>
    </row>
    <row r="88" spans="1:55" ht="12.75" hidden="1" customHeight="1">
      <c r="A88" s="34"/>
      <c r="B88" s="35">
        <f t="shared" si="64"/>
        <v>0</v>
      </c>
      <c r="C88" s="34"/>
      <c r="D88" s="250" t="s">
        <v>245</v>
      </c>
      <c r="E88" s="668"/>
      <c r="F88" s="669"/>
      <c r="G88" s="665"/>
      <c r="H88" s="666"/>
      <c r="I88" s="667"/>
      <c r="J88" s="263"/>
      <c r="K88" s="263"/>
      <c r="L88" s="263"/>
      <c r="M88" s="685">
        <f t="shared" si="71"/>
        <v>0</v>
      </c>
      <c r="N88" s="247"/>
      <c r="O88" s="687">
        <f t="shared" si="72"/>
        <v>0</v>
      </c>
      <c r="P88" s="687">
        <f t="shared" si="73"/>
        <v>0</v>
      </c>
      <c r="Q88" s="687">
        <f t="shared" si="74"/>
        <v>0</v>
      </c>
      <c r="R88" s="687">
        <f t="shared" si="75"/>
        <v>0</v>
      </c>
      <c r="S88" s="688">
        <f t="shared" si="76"/>
        <v>0</v>
      </c>
      <c r="T88" s="952"/>
      <c r="U88" s="539"/>
      <c r="V88" s="299" t="str">
        <f t="shared" si="20"/>
        <v>2.23</v>
      </c>
      <c r="W88" s="299">
        <f t="shared" si="93"/>
        <v>0</v>
      </c>
      <c r="X88" s="620" t="s">
        <v>2082</v>
      </c>
      <c r="Y88" s="242">
        <v>100973</v>
      </c>
      <c r="Z88" s="248" t="s">
        <v>5</v>
      </c>
      <c r="AA88" s="80" t="s">
        <v>1307</v>
      </c>
      <c r="AB88" s="81" t="s">
        <v>1292</v>
      </c>
      <c r="AC88" s="245">
        <v>769.3</v>
      </c>
      <c r="AD88" s="597">
        <v>3.55</v>
      </c>
      <c r="AE88" s="597">
        <v>1.48</v>
      </c>
      <c r="AF88" s="597">
        <v>2.87</v>
      </c>
      <c r="AG88" s="264">
        <v>7.9</v>
      </c>
      <c r="AH88" s="247">
        <v>0.2215</v>
      </c>
      <c r="AI88" s="24">
        <v>9.64</v>
      </c>
      <c r="AJ88" s="24">
        <v>3331.06</v>
      </c>
      <c r="AK88" s="24">
        <v>1384.74</v>
      </c>
      <c r="AL88" s="24">
        <v>2700.2500000000005</v>
      </c>
      <c r="AM88" s="604">
        <v>7416.05</v>
      </c>
      <c r="AN88" s="641" t="str">
        <f t="shared" si="77"/>
        <v>revisar</v>
      </c>
      <c r="AO88" s="641" t="str">
        <f t="shared" si="78"/>
        <v>revisar</v>
      </c>
      <c r="AP88" s="641" t="str">
        <f t="shared" si="79"/>
        <v>revisar</v>
      </c>
      <c r="AQ88" s="641" t="str">
        <f t="shared" si="80"/>
        <v>revisar</v>
      </c>
      <c r="AR88" s="641" t="str">
        <f t="shared" si="81"/>
        <v>revisar</v>
      </c>
      <c r="AS88" s="641" t="str">
        <f t="shared" si="82"/>
        <v>revisar</v>
      </c>
      <c r="AT88" s="641" t="str">
        <f t="shared" si="83"/>
        <v>revisar</v>
      </c>
      <c r="AU88" s="641" t="str">
        <f t="shared" si="84"/>
        <v>revisar</v>
      </c>
      <c r="AV88" s="641" t="str">
        <f t="shared" si="85"/>
        <v>revisar</v>
      </c>
      <c r="AW88" s="641" t="str">
        <f t="shared" si="86"/>
        <v>revisar</v>
      </c>
      <c r="AX88" s="641" t="str">
        <f t="shared" si="87"/>
        <v>revisar</v>
      </c>
      <c r="AY88" s="641" t="str">
        <f t="shared" si="88"/>
        <v>revisar</v>
      </c>
      <c r="AZ88" s="641" t="str">
        <f t="shared" si="89"/>
        <v>revisar</v>
      </c>
      <c r="BA88" s="641" t="str">
        <f t="shared" si="90"/>
        <v>revisar</v>
      </c>
      <c r="BB88" s="641" t="str">
        <f t="shared" si="91"/>
        <v>revisar</v>
      </c>
      <c r="BC88" s="641" t="str">
        <f t="shared" si="92"/>
        <v>revisar</v>
      </c>
    </row>
    <row r="89" spans="1:55" ht="12.75" hidden="1" customHeight="1">
      <c r="A89" s="34"/>
      <c r="B89" s="35">
        <f t="shared" si="64"/>
        <v>0</v>
      </c>
      <c r="C89" s="34"/>
      <c r="D89" s="250" t="s">
        <v>246</v>
      </c>
      <c r="E89" s="668"/>
      <c r="F89" s="669"/>
      <c r="G89" s="665"/>
      <c r="H89" s="666"/>
      <c r="I89" s="667"/>
      <c r="J89" s="263"/>
      <c r="K89" s="263"/>
      <c r="L89" s="263"/>
      <c r="M89" s="685">
        <f t="shared" si="71"/>
        <v>0</v>
      </c>
      <c r="N89" s="247"/>
      <c r="O89" s="687">
        <f t="shared" si="72"/>
        <v>0</v>
      </c>
      <c r="P89" s="687">
        <f t="shared" si="73"/>
        <v>0</v>
      </c>
      <c r="Q89" s="687">
        <f t="shared" si="74"/>
        <v>0</v>
      </c>
      <c r="R89" s="687">
        <f t="shared" si="75"/>
        <v>0</v>
      </c>
      <c r="S89" s="688">
        <f t="shared" si="76"/>
        <v>0</v>
      </c>
      <c r="T89" s="952"/>
      <c r="U89" s="539"/>
      <c r="V89" s="299" t="str">
        <f t="shared" si="20"/>
        <v>2.24</v>
      </c>
      <c r="W89" s="299">
        <f t="shared" si="93"/>
        <v>0</v>
      </c>
      <c r="X89" s="620" t="s">
        <v>2083</v>
      </c>
      <c r="Y89" s="242">
        <v>97914</v>
      </c>
      <c r="Z89" s="248" t="s">
        <v>5</v>
      </c>
      <c r="AA89" s="80" t="s">
        <v>1320</v>
      </c>
      <c r="AB89" s="81" t="s">
        <v>1306</v>
      </c>
      <c r="AC89" s="245">
        <v>15386</v>
      </c>
      <c r="AD89" s="597">
        <v>0.9</v>
      </c>
      <c r="AE89" s="597">
        <v>0.39</v>
      </c>
      <c r="AF89" s="597">
        <v>1.27</v>
      </c>
      <c r="AG89" s="264">
        <v>2.56</v>
      </c>
      <c r="AH89" s="247">
        <v>0.2215</v>
      </c>
      <c r="AI89" s="24">
        <v>3.12</v>
      </c>
      <c r="AJ89" s="24">
        <v>16770.740000000002</v>
      </c>
      <c r="AK89" s="24">
        <v>7231.42</v>
      </c>
      <c r="AL89" s="24">
        <v>24002.16</v>
      </c>
      <c r="AM89" s="604">
        <v>48004.32</v>
      </c>
      <c r="AN89" s="641" t="str">
        <f t="shared" si="77"/>
        <v>revisar</v>
      </c>
      <c r="AO89" s="641" t="str">
        <f t="shared" si="78"/>
        <v>revisar</v>
      </c>
      <c r="AP89" s="641" t="str">
        <f t="shared" si="79"/>
        <v>revisar</v>
      </c>
      <c r="AQ89" s="641" t="str">
        <f t="shared" si="80"/>
        <v>revisar</v>
      </c>
      <c r="AR89" s="641" t="str">
        <f t="shared" si="81"/>
        <v>revisar</v>
      </c>
      <c r="AS89" s="641" t="str">
        <f t="shared" si="82"/>
        <v>revisar</v>
      </c>
      <c r="AT89" s="641" t="str">
        <f t="shared" si="83"/>
        <v>revisar</v>
      </c>
      <c r="AU89" s="641" t="str">
        <f t="shared" si="84"/>
        <v>revisar</v>
      </c>
      <c r="AV89" s="641" t="str">
        <f t="shared" si="85"/>
        <v>revisar</v>
      </c>
      <c r="AW89" s="641" t="str">
        <f t="shared" si="86"/>
        <v>revisar</v>
      </c>
      <c r="AX89" s="641" t="str">
        <f t="shared" si="87"/>
        <v>revisar</v>
      </c>
      <c r="AY89" s="641" t="str">
        <f t="shared" si="88"/>
        <v>revisar</v>
      </c>
      <c r="AZ89" s="641" t="str">
        <f t="shared" si="89"/>
        <v>revisar</v>
      </c>
      <c r="BA89" s="641" t="str">
        <f t="shared" si="90"/>
        <v>revisar</v>
      </c>
      <c r="BB89" s="641" t="str">
        <f t="shared" si="91"/>
        <v>revisar</v>
      </c>
      <c r="BC89" s="641" t="str">
        <f t="shared" si="92"/>
        <v>revisar</v>
      </c>
    </row>
    <row r="90" spans="1:55" ht="12.75" hidden="1" customHeight="1">
      <c r="A90" s="34"/>
      <c r="B90" s="35">
        <f t="shared" si="64"/>
        <v>0</v>
      </c>
      <c r="C90" s="34"/>
      <c r="D90" s="250" t="s">
        <v>247</v>
      </c>
      <c r="E90" s="668"/>
      <c r="F90" s="669"/>
      <c r="G90" s="665"/>
      <c r="H90" s="666"/>
      <c r="I90" s="667"/>
      <c r="J90" s="263"/>
      <c r="K90" s="263"/>
      <c r="L90" s="263"/>
      <c r="M90" s="685">
        <f t="shared" si="71"/>
        <v>0</v>
      </c>
      <c r="N90" s="247"/>
      <c r="O90" s="687">
        <f t="shared" si="72"/>
        <v>0</v>
      </c>
      <c r="P90" s="687">
        <f t="shared" si="73"/>
        <v>0</v>
      </c>
      <c r="Q90" s="687">
        <f t="shared" si="74"/>
        <v>0</v>
      </c>
      <c r="R90" s="687">
        <f t="shared" si="75"/>
        <v>0</v>
      </c>
      <c r="S90" s="688">
        <f t="shared" si="76"/>
        <v>0</v>
      </c>
      <c r="T90" s="952"/>
      <c r="U90" s="539"/>
      <c r="V90" s="299" t="str">
        <f t="shared" si="20"/>
        <v>2.25</v>
      </c>
      <c r="W90" s="299">
        <f t="shared" si="93"/>
        <v>0</v>
      </c>
      <c r="X90" s="620" t="s">
        <v>2084</v>
      </c>
      <c r="Y90" s="242">
        <v>93375</v>
      </c>
      <c r="Z90" s="248" t="s">
        <v>5</v>
      </c>
      <c r="AA90" s="623" t="s">
        <v>1310</v>
      </c>
      <c r="AB90" s="81" t="s">
        <v>1292</v>
      </c>
      <c r="AC90" s="245">
        <v>402.68</v>
      </c>
      <c r="AD90" s="597">
        <v>4.67</v>
      </c>
      <c r="AE90" s="597">
        <v>9.6300000000000008</v>
      </c>
      <c r="AF90" s="597">
        <v>5.69</v>
      </c>
      <c r="AG90" s="264">
        <v>19.989999999999998</v>
      </c>
      <c r="AH90" s="247">
        <v>0.2215</v>
      </c>
      <c r="AI90" s="24">
        <v>24.41</v>
      </c>
      <c r="AJ90" s="24">
        <v>2295.27</v>
      </c>
      <c r="AK90" s="24">
        <v>4735.51</v>
      </c>
      <c r="AL90" s="24">
        <v>2798.64</v>
      </c>
      <c r="AM90" s="604">
        <v>9829.42</v>
      </c>
      <c r="AN90" s="641" t="str">
        <f t="shared" si="77"/>
        <v>revisar</v>
      </c>
      <c r="AO90" s="641" t="str">
        <f t="shared" si="78"/>
        <v>revisar</v>
      </c>
      <c r="AP90" s="641" t="str">
        <f t="shared" si="79"/>
        <v>revisar</v>
      </c>
      <c r="AQ90" s="641" t="str">
        <f t="shared" si="80"/>
        <v>revisar</v>
      </c>
      <c r="AR90" s="641" t="str">
        <f t="shared" si="81"/>
        <v>revisar</v>
      </c>
      <c r="AS90" s="641" t="str">
        <f t="shared" si="82"/>
        <v>revisar</v>
      </c>
      <c r="AT90" s="641" t="str">
        <f t="shared" si="83"/>
        <v>revisar</v>
      </c>
      <c r="AU90" s="641" t="str">
        <f t="shared" si="84"/>
        <v>revisar</v>
      </c>
      <c r="AV90" s="641" t="str">
        <f t="shared" si="85"/>
        <v>revisar</v>
      </c>
      <c r="AW90" s="641" t="str">
        <f t="shared" si="86"/>
        <v>revisar</v>
      </c>
      <c r="AX90" s="641" t="str">
        <f t="shared" si="87"/>
        <v>revisar</v>
      </c>
      <c r="AY90" s="641" t="str">
        <f t="shared" si="88"/>
        <v>revisar</v>
      </c>
      <c r="AZ90" s="641" t="str">
        <f t="shared" si="89"/>
        <v>revisar</v>
      </c>
      <c r="BA90" s="641" t="str">
        <f t="shared" si="90"/>
        <v>revisar</v>
      </c>
      <c r="BB90" s="641" t="str">
        <f t="shared" si="91"/>
        <v>revisar</v>
      </c>
      <c r="BC90" s="641" t="str">
        <f t="shared" si="92"/>
        <v>revisar</v>
      </c>
    </row>
    <row r="91" spans="1:55" ht="12.75" hidden="1" customHeight="1">
      <c r="A91" s="34"/>
      <c r="B91" s="35">
        <f t="shared" si="64"/>
        <v>0</v>
      </c>
      <c r="C91" s="34"/>
      <c r="D91" s="250" t="s">
        <v>248</v>
      </c>
      <c r="E91" s="668"/>
      <c r="F91" s="669"/>
      <c r="G91" s="665"/>
      <c r="H91" s="666"/>
      <c r="I91" s="667"/>
      <c r="J91" s="263"/>
      <c r="K91" s="263"/>
      <c r="L91" s="263"/>
      <c r="M91" s="685">
        <f t="shared" si="71"/>
        <v>0</v>
      </c>
      <c r="N91" s="247"/>
      <c r="O91" s="687">
        <f t="shared" si="72"/>
        <v>0</v>
      </c>
      <c r="P91" s="687">
        <f t="shared" si="73"/>
        <v>0</v>
      </c>
      <c r="Q91" s="687">
        <f t="shared" si="74"/>
        <v>0</v>
      </c>
      <c r="R91" s="687">
        <f t="shared" si="75"/>
        <v>0</v>
      </c>
      <c r="S91" s="688">
        <f t="shared" si="76"/>
        <v>0</v>
      </c>
      <c r="T91" s="952"/>
      <c r="U91" s="539"/>
      <c r="V91" s="299" t="str">
        <f t="shared" si="20"/>
        <v>2.26</v>
      </c>
      <c r="W91" s="299">
        <f t="shared" si="93"/>
        <v>0</v>
      </c>
      <c r="X91" s="620" t="s">
        <v>2085</v>
      </c>
      <c r="Y91" s="242">
        <v>93379</v>
      </c>
      <c r="Z91" s="248" t="s">
        <v>5</v>
      </c>
      <c r="AA91" s="623" t="s">
        <v>1312</v>
      </c>
      <c r="AB91" s="81" t="s">
        <v>1292</v>
      </c>
      <c r="AC91" s="245">
        <v>939.6</v>
      </c>
      <c r="AD91" s="597">
        <v>4.1100000000000003</v>
      </c>
      <c r="AE91" s="597">
        <v>9.19</v>
      </c>
      <c r="AF91" s="597">
        <v>5.39</v>
      </c>
      <c r="AG91" s="264">
        <v>18.690000000000001</v>
      </c>
      <c r="AH91" s="247">
        <v>0.2215</v>
      </c>
      <c r="AI91" s="24">
        <v>22.82</v>
      </c>
      <c r="AJ91" s="24">
        <v>4716.79</v>
      </c>
      <c r="AK91" s="24">
        <v>10542.31</v>
      </c>
      <c r="AL91" s="24">
        <v>6182.5699999999988</v>
      </c>
      <c r="AM91" s="604">
        <v>21441.67</v>
      </c>
      <c r="AN91" s="641" t="str">
        <f t="shared" si="77"/>
        <v>revisar</v>
      </c>
      <c r="AO91" s="641" t="str">
        <f t="shared" si="78"/>
        <v>revisar</v>
      </c>
      <c r="AP91" s="641" t="str">
        <f t="shared" si="79"/>
        <v>revisar</v>
      </c>
      <c r="AQ91" s="641" t="str">
        <f t="shared" si="80"/>
        <v>revisar</v>
      </c>
      <c r="AR91" s="641" t="str">
        <f t="shared" si="81"/>
        <v>revisar</v>
      </c>
      <c r="AS91" s="641" t="str">
        <f t="shared" si="82"/>
        <v>revisar</v>
      </c>
      <c r="AT91" s="641" t="str">
        <f t="shared" si="83"/>
        <v>revisar</v>
      </c>
      <c r="AU91" s="641" t="str">
        <f t="shared" si="84"/>
        <v>revisar</v>
      </c>
      <c r="AV91" s="641" t="str">
        <f t="shared" si="85"/>
        <v>revisar</v>
      </c>
      <c r="AW91" s="641" t="str">
        <f t="shared" si="86"/>
        <v>revisar</v>
      </c>
      <c r="AX91" s="641" t="str">
        <f t="shared" si="87"/>
        <v>revisar</v>
      </c>
      <c r="AY91" s="641" t="str">
        <f t="shared" si="88"/>
        <v>revisar</v>
      </c>
      <c r="AZ91" s="641" t="str">
        <f t="shared" si="89"/>
        <v>revisar</v>
      </c>
      <c r="BA91" s="641" t="str">
        <f t="shared" si="90"/>
        <v>revisar</v>
      </c>
      <c r="BB91" s="641" t="str">
        <f t="shared" si="91"/>
        <v>revisar</v>
      </c>
      <c r="BC91" s="641" t="str">
        <f t="shared" si="92"/>
        <v>revisar</v>
      </c>
    </row>
    <row r="92" spans="1:55" ht="12.75" hidden="1" customHeight="1">
      <c r="A92" s="34"/>
      <c r="B92" s="35">
        <f t="shared" si="64"/>
        <v>0</v>
      </c>
      <c r="C92" s="34"/>
      <c r="D92" s="250" t="s">
        <v>249</v>
      </c>
      <c r="E92" s="668"/>
      <c r="F92" s="669"/>
      <c r="G92" s="665"/>
      <c r="H92" s="666"/>
      <c r="I92" s="667"/>
      <c r="J92" s="263"/>
      <c r="K92" s="263"/>
      <c r="L92" s="263"/>
      <c r="M92" s="685">
        <f t="shared" si="71"/>
        <v>0</v>
      </c>
      <c r="N92" s="247"/>
      <c r="O92" s="687">
        <f t="shared" si="72"/>
        <v>0</v>
      </c>
      <c r="P92" s="687">
        <f t="shared" si="73"/>
        <v>0</v>
      </c>
      <c r="Q92" s="687">
        <f t="shared" si="74"/>
        <v>0</v>
      </c>
      <c r="R92" s="687">
        <f t="shared" si="75"/>
        <v>0</v>
      </c>
      <c r="S92" s="688">
        <f t="shared" si="76"/>
        <v>0</v>
      </c>
      <c r="T92" s="952"/>
      <c r="U92" s="539"/>
      <c r="V92" s="299" t="str">
        <f t="shared" si="20"/>
        <v>2.27</v>
      </c>
      <c r="W92" s="299">
        <f t="shared" si="93"/>
        <v>0</v>
      </c>
      <c r="X92" s="620" t="s">
        <v>2086</v>
      </c>
      <c r="Y92" s="242">
        <v>6079</v>
      </c>
      <c r="Z92" s="248" t="s">
        <v>5</v>
      </c>
      <c r="AA92" s="623" t="s">
        <v>1309</v>
      </c>
      <c r="AB92" s="81" t="s">
        <v>1329</v>
      </c>
      <c r="AC92" s="245">
        <v>1677.85</v>
      </c>
      <c r="AD92" s="597" t="s">
        <v>15</v>
      </c>
      <c r="AE92" s="597">
        <v>0</v>
      </c>
      <c r="AF92" s="597">
        <v>41.96</v>
      </c>
      <c r="AG92" s="264">
        <v>41.96</v>
      </c>
      <c r="AH92" s="247">
        <v>0.13700000000000001</v>
      </c>
      <c r="AI92" s="24">
        <v>47.7</v>
      </c>
      <c r="AJ92" s="24">
        <v>0</v>
      </c>
      <c r="AK92" s="24">
        <v>0</v>
      </c>
      <c r="AL92" s="24">
        <v>80033.45</v>
      </c>
      <c r="AM92" s="604">
        <v>80033.45</v>
      </c>
      <c r="AN92" s="641" t="str">
        <f t="shared" si="77"/>
        <v>revisar</v>
      </c>
      <c r="AO92" s="641" t="str">
        <f t="shared" si="78"/>
        <v>revisar</v>
      </c>
      <c r="AP92" s="641" t="str">
        <f t="shared" si="79"/>
        <v>revisar</v>
      </c>
      <c r="AQ92" s="641" t="str">
        <f t="shared" si="80"/>
        <v>revisar</v>
      </c>
      <c r="AR92" s="641" t="str">
        <f t="shared" si="81"/>
        <v>revisar</v>
      </c>
      <c r="AS92" s="641" t="str">
        <f t="shared" si="82"/>
        <v>revisar</v>
      </c>
      <c r="AT92" s="641" t="str">
        <f t="shared" si="83"/>
        <v>revisar</v>
      </c>
      <c r="AU92" s="641" t="str">
        <f t="shared" si="84"/>
        <v>ok</v>
      </c>
      <c r="AV92" s="641" t="str">
        <f t="shared" si="85"/>
        <v>revisar</v>
      </c>
      <c r="AW92" s="641" t="str">
        <f t="shared" si="86"/>
        <v>revisar</v>
      </c>
      <c r="AX92" s="641" t="str">
        <f t="shared" si="87"/>
        <v>revisar</v>
      </c>
      <c r="AY92" s="641" t="str">
        <f t="shared" si="88"/>
        <v>revisar</v>
      </c>
      <c r="AZ92" s="641" t="str">
        <f t="shared" si="89"/>
        <v>ok</v>
      </c>
      <c r="BA92" s="641" t="str">
        <f t="shared" si="90"/>
        <v>ok</v>
      </c>
      <c r="BB92" s="641" t="str">
        <f t="shared" si="91"/>
        <v>revisar</v>
      </c>
      <c r="BC92" s="641" t="str">
        <f t="shared" si="92"/>
        <v>revisar</v>
      </c>
    </row>
    <row r="93" spans="1:55" ht="12.75" hidden="1" customHeight="1">
      <c r="A93" s="34"/>
      <c r="B93" s="35">
        <f t="shared" si="64"/>
        <v>0</v>
      </c>
      <c r="C93" s="34"/>
      <c r="D93" s="250" t="s">
        <v>250</v>
      </c>
      <c r="E93" s="668"/>
      <c r="F93" s="669"/>
      <c r="G93" s="665"/>
      <c r="H93" s="666"/>
      <c r="I93" s="667"/>
      <c r="J93" s="263"/>
      <c r="K93" s="263"/>
      <c r="L93" s="263"/>
      <c r="M93" s="685">
        <f t="shared" si="71"/>
        <v>0</v>
      </c>
      <c r="N93" s="247"/>
      <c r="O93" s="687">
        <f t="shared" si="72"/>
        <v>0</v>
      </c>
      <c r="P93" s="687">
        <f t="shared" si="73"/>
        <v>0</v>
      </c>
      <c r="Q93" s="687">
        <f t="shared" si="74"/>
        <v>0</v>
      </c>
      <c r="R93" s="687">
        <f t="shared" si="75"/>
        <v>0</v>
      </c>
      <c r="S93" s="688">
        <f t="shared" si="76"/>
        <v>0</v>
      </c>
      <c r="T93" s="952"/>
      <c r="U93" s="539"/>
      <c r="V93" s="299" t="str">
        <f t="shared" si="20"/>
        <v>2.28</v>
      </c>
      <c r="W93" s="299">
        <f t="shared" si="93"/>
        <v>0</v>
      </c>
      <c r="X93" s="620" t="s">
        <v>2087</v>
      </c>
      <c r="Y93" s="242">
        <v>100973</v>
      </c>
      <c r="Z93" s="248" t="s">
        <v>5</v>
      </c>
      <c r="AA93" s="623" t="s">
        <v>1307</v>
      </c>
      <c r="AB93" s="81" t="s">
        <v>1292</v>
      </c>
      <c r="AC93" s="245">
        <v>2265.1</v>
      </c>
      <c r="AD93" s="597">
        <v>3.55</v>
      </c>
      <c r="AE93" s="597">
        <v>1.48</v>
      </c>
      <c r="AF93" s="597">
        <v>2.87</v>
      </c>
      <c r="AG93" s="264">
        <v>7.9</v>
      </c>
      <c r="AH93" s="247">
        <v>0.2215</v>
      </c>
      <c r="AI93" s="24">
        <v>9.64</v>
      </c>
      <c r="AJ93" s="24">
        <v>9807.8799999999992</v>
      </c>
      <c r="AK93" s="24">
        <v>4077.18</v>
      </c>
      <c r="AL93" s="24">
        <v>7950.5000000000018</v>
      </c>
      <c r="AM93" s="604">
        <v>21835.56</v>
      </c>
      <c r="AN93" s="641" t="str">
        <f t="shared" si="77"/>
        <v>revisar</v>
      </c>
      <c r="AO93" s="641" t="str">
        <f t="shared" si="78"/>
        <v>revisar</v>
      </c>
      <c r="AP93" s="641" t="str">
        <f t="shared" si="79"/>
        <v>revisar</v>
      </c>
      <c r="AQ93" s="641" t="str">
        <f t="shared" si="80"/>
        <v>revisar</v>
      </c>
      <c r="AR93" s="641" t="str">
        <f t="shared" si="81"/>
        <v>revisar</v>
      </c>
      <c r="AS93" s="641" t="str">
        <f t="shared" si="82"/>
        <v>revisar</v>
      </c>
      <c r="AT93" s="641" t="str">
        <f t="shared" si="83"/>
        <v>revisar</v>
      </c>
      <c r="AU93" s="641" t="str">
        <f t="shared" si="84"/>
        <v>revisar</v>
      </c>
      <c r="AV93" s="641" t="str">
        <f t="shared" si="85"/>
        <v>revisar</v>
      </c>
      <c r="AW93" s="641" t="str">
        <f t="shared" si="86"/>
        <v>revisar</v>
      </c>
      <c r="AX93" s="641" t="str">
        <f t="shared" si="87"/>
        <v>revisar</v>
      </c>
      <c r="AY93" s="641" t="str">
        <f t="shared" si="88"/>
        <v>revisar</v>
      </c>
      <c r="AZ93" s="641" t="str">
        <f t="shared" si="89"/>
        <v>revisar</v>
      </c>
      <c r="BA93" s="641" t="str">
        <f t="shared" si="90"/>
        <v>revisar</v>
      </c>
      <c r="BB93" s="641" t="str">
        <f t="shared" si="91"/>
        <v>revisar</v>
      </c>
      <c r="BC93" s="641" t="str">
        <f t="shared" si="92"/>
        <v>revisar</v>
      </c>
    </row>
    <row r="94" spans="1:55" ht="12.75" hidden="1" customHeight="1">
      <c r="A94" s="34"/>
      <c r="B94" s="35">
        <f t="shared" si="64"/>
        <v>0</v>
      </c>
      <c r="C94" s="34"/>
      <c r="D94" s="250" t="s">
        <v>251</v>
      </c>
      <c r="E94" s="668"/>
      <c r="F94" s="669"/>
      <c r="G94" s="665"/>
      <c r="H94" s="666"/>
      <c r="I94" s="667"/>
      <c r="J94" s="263"/>
      <c r="K94" s="263"/>
      <c r="L94" s="263"/>
      <c r="M94" s="685">
        <f t="shared" si="71"/>
        <v>0</v>
      </c>
      <c r="N94" s="247"/>
      <c r="O94" s="687">
        <f t="shared" si="72"/>
        <v>0</v>
      </c>
      <c r="P94" s="687">
        <f t="shared" si="73"/>
        <v>0</v>
      </c>
      <c r="Q94" s="687">
        <f t="shared" si="74"/>
        <v>0</v>
      </c>
      <c r="R94" s="687">
        <f t="shared" si="75"/>
        <v>0</v>
      </c>
      <c r="S94" s="688">
        <f t="shared" si="76"/>
        <v>0</v>
      </c>
      <c r="T94" s="952"/>
      <c r="U94" s="539"/>
      <c r="V94" s="299" t="str">
        <f t="shared" si="20"/>
        <v>2.29</v>
      </c>
      <c r="W94" s="299">
        <f t="shared" si="93"/>
        <v>0</v>
      </c>
      <c r="X94" s="620" t="s">
        <v>2088</v>
      </c>
      <c r="Y94" s="242">
        <v>97914</v>
      </c>
      <c r="Z94" s="248" t="s">
        <v>5</v>
      </c>
      <c r="AA94" s="623" t="s">
        <v>1320</v>
      </c>
      <c r="AB94" s="81" t="s">
        <v>1306</v>
      </c>
      <c r="AC94" s="245">
        <v>45302</v>
      </c>
      <c r="AD94" s="597">
        <v>0.9</v>
      </c>
      <c r="AE94" s="597">
        <v>0.39</v>
      </c>
      <c r="AF94" s="597">
        <v>1.27</v>
      </c>
      <c r="AG94" s="264">
        <v>2.56</v>
      </c>
      <c r="AH94" s="247">
        <v>0.2215</v>
      </c>
      <c r="AI94" s="24">
        <v>3.12</v>
      </c>
      <c r="AJ94" s="24">
        <v>49379.18</v>
      </c>
      <c r="AK94" s="24">
        <v>21291.94</v>
      </c>
      <c r="AL94" s="24">
        <v>70671.12</v>
      </c>
      <c r="AM94" s="604">
        <v>141342.24</v>
      </c>
      <c r="AN94" s="641" t="str">
        <f t="shared" si="77"/>
        <v>revisar</v>
      </c>
      <c r="AO94" s="641" t="str">
        <f t="shared" si="78"/>
        <v>revisar</v>
      </c>
      <c r="AP94" s="641" t="str">
        <f t="shared" si="79"/>
        <v>revisar</v>
      </c>
      <c r="AQ94" s="641" t="str">
        <f t="shared" si="80"/>
        <v>revisar</v>
      </c>
      <c r="AR94" s="641" t="str">
        <f t="shared" si="81"/>
        <v>revisar</v>
      </c>
      <c r="AS94" s="641" t="str">
        <f t="shared" si="82"/>
        <v>revisar</v>
      </c>
      <c r="AT94" s="641" t="str">
        <f t="shared" si="83"/>
        <v>revisar</v>
      </c>
      <c r="AU94" s="641" t="str">
        <f t="shared" si="84"/>
        <v>revisar</v>
      </c>
      <c r="AV94" s="641" t="str">
        <f t="shared" si="85"/>
        <v>revisar</v>
      </c>
      <c r="AW94" s="641" t="str">
        <f t="shared" si="86"/>
        <v>revisar</v>
      </c>
      <c r="AX94" s="641" t="str">
        <f t="shared" si="87"/>
        <v>revisar</v>
      </c>
      <c r="AY94" s="641" t="str">
        <f t="shared" si="88"/>
        <v>revisar</v>
      </c>
      <c r="AZ94" s="641" t="str">
        <f t="shared" si="89"/>
        <v>revisar</v>
      </c>
      <c r="BA94" s="641" t="str">
        <f t="shared" si="90"/>
        <v>revisar</v>
      </c>
      <c r="BB94" s="641" t="str">
        <f t="shared" si="91"/>
        <v>revisar</v>
      </c>
      <c r="BC94" s="641" t="str">
        <f t="shared" si="92"/>
        <v>revisar</v>
      </c>
    </row>
    <row r="95" spans="1:55" ht="12.75" hidden="1" customHeight="1">
      <c r="A95" s="34"/>
      <c r="B95" s="35">
        <f t="shared" si="64"/>
        <v>0</v>
      </c>
      <c r="C95" s="34"/>
      <c r="D95" s="250" t="s">
        <v>252</v>
      </c>
      <c r="E95" s="668"/>
      <c r="F95" s="669"/>
      <c r="G95" s="665"/>
      <c r="H95" s="666"/>
      <c r="I95" s="667"/>
      <c r="J95" s="263"/>
      <c r="K95" s="263"/>
      <c r="L95" s="263"/>
      <c r="M95" s="685">
        <f t="shared" si="71"/>
        <v>0</v>
      </c>
      <c r="N95" s="247"/>
      <c r="O95" s="687">
        <f t="shared" si="72"/>
        <v>0</v>
      </c>
      <c r="P95" s="687">
        <f t="shared" si="73"/>
        <v>0</v>
      </c>
      <c r="Q95" s="687">
        <f t="shared" si="74"/>
        <v>0</v>
      </c>
      <c r="R95" s="687">
        <f t="shared" si="75"/>
        <v>0</v>
      </c>
      <c r="S95" s="688">
        <f t="shared" si="76"/>
        <v>0</v>
      </c>
      <c r="T95" s="952"/>
      <c r="U95" s="539"/>
      <c r="V95" s="299" t="str">
        <f t="shared" si="20"/>
        <v>2.30</v>
      </c>
      <c r="W95" s="299">
        <f t="shared" si="93"/>
        <v>0</v>
      </c>
      <c r="X95" s="620" t="s">
        <v>2089</v>
      </c>
      <c r="Y95" s="242">
        <v>93377</v>
      </c>
      <c r="Z95" s="248" t="s">
        <v>5</v>
      </c>
      <c r="AA95" s="623" t="s">
        <v>1311</v>
      </c>
      <c r="AB95" s="81" t="s">
        <v>1292</v>
      </c>
      <c r="AC95" s="245">
        <v>503.35</v>
      </c>
      <c r="AD95" s="597">
        <v>2.97</v>
      </c>
      <c r="AE95" s="597">
        <v>4.49</v>
      </c>
      <c r="AF95" s="597">
        <v>3.48</v>
      </c>
      <c r="AG95" s="264">
        <v>10.94</v>
      </c>
      <c r="AH95" s="247">
        <v>0.2215</v>
      </c>
      <c r="AI95" s="24">
        <v>13.36</v>
      </c>
      <c r="AJ95" s="24">
        <v>1822.12</v>
      </c>
      <c r="AK95" s="24">
        <v>2758.35</v>
      </c>
      <c r="AL95" s="24">
        <v>2144.2900000000004</v>
      </c>
      <c r="AM95" s="604">
        <v>6724.76</v>
      </c>
      <c r="AN95" s="641" t="str">
        <f t="shared" si="77"/>
        <v>revisar</v>
      </c>
      <c r="AO95" s="641" t="str">
        <f t="shared" si="78"/>
        <v>revisar</v>
      </c>
      <c r="AP95" s="641" t="str">
        <f t="shared" si="79"/>
        <v>revisar</v>
      </c>
      <c r="AQ95" s="641" t="str">
        <f t="shared" si="80"/>
        <v>revisar</v>
      </c>
      <c r="AR95" s="641" t="str">
        <f t="shared" si="81"/>
        <v>revisar</v>
      </c>
      <c r="AS95" s="641" t="str">
        <f t="shared" si="82"/>
        <v>revisar</v>
      </c>
      <c r="AT95" s="641" t="str">
        <f t="shared" si="83"/>
        <v>revisar</v>
      </c>
      <c r="AU95" s="641" t="str">
        <f t="shared" si="84"/>
        <v>revisar</v>
      </c>
      <c r="AV95" s="641" t="str">
        <f t="shared" si="85"/>
        <v>revisar</v>
      </c>
      <c r="AW95" s="641" t="str">
        <f t="shared" si="86"/>
        <v>revisar</v>
      </c>
      <c r="AX95" s="641" t="str">
        <f t="shared" si="87"/>
        <v>revisar</v>
      </c>
      <c r="AY95" s="641" t="str">
        <f t="shared" si="88"/>
        <v>revisar</v>
      </c>
      <c r="AZ95" s="641" t="str">
        <f t="shared" si="89"/>
        <v>revisar</v>
      </c>
      <c r="BA95" s="641" t="str">
        <f t="shared" si="90"/>
        <v>revisar</v>
      </c>
      <c r="BB95" s="641" t="str">
        <f t="shared" si="91"/>
        <v>revisar</v>
      </c>
      <c r="BC95" s="641" t="str">
        <f t="shared" si="92"/>
        <v>revisar</v>
      </c>
    </row>
    <row r="96" spans="1:55" ht="12.75" hidden="1" customHeight="1">
      <c r="A96" s="34"/>
      <c r="B96" s="35">
        <f t="shared" si="64"/>
        <v>0</v>
      </c>
      <c r="C96" s="34"/>
      <c r="D96" s="250" t="s">
        <v>253</v>
      </c>
      <c r="E96" s="668"/>
      <c r="F96" s="669"/>
      <c r="G96" s="665"/>
      <c r="H96" s="666"/>
      <c r="I96" s="667"/>
      <c r="J96" s="263"/>
      <c r="K96" s="263"/>
      <c r="L96" s="263"/>
      <c r="M96" s="685">
        <f t="shared" si="71"/>
        <v>0</v>
      </c>
      <c r="N96" s="247"/>
      <c r="O96" s="687">
        <f t="shared" si="72"/>
        <v>0</v>
      </c>
      <c r="P96" s="687">
        <f t="shared" si="73"/>
        <v>0</v>
      </c>
      <c r="Q96" s="687">
        <f t="shared" si="74"/>
        <v>0</v>
      </c>
      <c r="R96" s="687">
        <f t="shared" si="75"/>
        <v>0</v>
      </c>
      <c r="S96" s="688">
        <f t="shared" si="76"/>
        <v>0</v>
      </c>
      <c r="T96" s="952"/>
      <c r="U96" s="539"/>
      <c r="V96" s="299" t="str">
        <f t="shared" si="20"/>
        <v>2.31</v>
      </c>
      <c r="W96" s="299">
        <f t="shared" si="93"/>
        <v>0</v>
      </c>
      <c r="X96" s="620" t="s">
        <v>2090</v>
      </c>
      <c r="Y96" s="242">
        <v>93381</v>
      </c>
      <c r="Z96" s="248" t="s">
        <v>5</v>
      </c>
      <c r="AA96" s="623" t="s">
        <v>1313</v>
      </c>
      <c r="AB96" s="81" t="s">
        <v>1292</v>
      </c>
      <c r="AC96" s="245">
        <v>1174.49</v>
      </c>
      <c r="AD96" s="597">
        <v>2.67</v>
      </c>
      <c r="AE96" s="597">
        <v>4.29</v>
      </c>
      <c r="AF96" s="597">
        <v>3.27</v>
      </c>
      <c r="AG96" s="264">
        <v>10.23</v>
      </c>
      <c r="AH96" s="247">
        <v>0.2215</v>
      </c>
      <c r="AI96" s="24">
        <v>12.49</v>
      </c>
      <c r="AJ96" s="24">
        <v>3828.83</v>
      </c>
      <c r="AK96" s="24">
        <v>6154.32</v>
      </c>
      <c r="AL96" s="24">
        <v>4686.2299999999996</v>
      </c>
      <c r="AM96" s="604">
        <v>14669.38</v>
      </c>
      <c r="AN96" s="641" t="str">
        <f t="shared" si="77"/>
        <v>revisar</v>
      </c>
      <c r="AO96" s="641" t="str">
        <f t="shared" si="78"/>
        <v>revisar</v>
      </c>
      <c r="AP96" s="641" t="str">
        <f t="shared" si="79"/>
        <v>revisar</v>
      </c>
      <c r="AQ96" s="641" t="str">
        <f t="shared" si="80"/>
        <v>revisar</v>
      </c>
      <c r="AR96" s="641" t="str">
        <f t="shared" si="81"/>
        <v>revisar</v>
      </c>
      <c r="AS96" s="641" t="str">
        <f t="shared" si="82"/>
        <v>revisar</v>
      </c>
      <c r="AT96" s="641" t="str">
        <f t="shared" si="83"/>
        <v>revisar</v>
      </c>
      <c r="AU96" s="641" t="str">
        <f t="shared" si="84"/>
        <v>revisar</v>
      </c>
      <c r="AV96" s="641" t="str">
        <f t="shared" si="85"/>
        <v>revisar</v>
      </c>
      <c r="AW96" s="641" t="str">
        <f t="shared" si="86"/>
        <v>revisar</v>
      </c>
      <c r="AX96" s="641" t="str">
        <f t="shared" si="87"/>
        <v>revisar</v>
      </c>
      <c r="AY96" s="641" t="str">
        <f t="shared" si="88"/>
        <v>revisar</v>
      </c>
      <c r="AZ96" s="641" t="str">
        <f t="shared" si="89"/>
        <v>revisar</v>
      </c>
      <c r="BA96" s="641" t="str">
        <f t="shared" si="90"/>
        <v>revisar</v>
      </c>
      <c r="BB96" s="641" t="str">
        <f t="shared" si="91"/>
        <v>revisar</v>
      </c>
      <c r="BC96" s="641" t="str">
        <f t="shared" si="92"/>
        <v>revisar</v>
      </c>
    </row>
    <row r="97" spans="1:55" ht="12.75" hidden="1" customHeight="1">
      <c r="A97" s="34"/>
      <c r="B97" s="35">
        <f t="shared" si="64"/>
        <v>0</v>
      </c>
      <c r="C97" s="34"/>
      <c r="D97" s="250" t="s">
        <v>254</v>
      </c>
      <c r="E97" s="668"/>
      <c r="F97" s="669"/>
      <c r="G97" s="665"/>
      <c r="H97" s="666"/>
      <c r="I97" s="667"/>
      <c r="J97" s="263"/>
      <c r="K97" s="263"/>
      <c r="L97" s="263"/>
      <c r="M97" s="685">
        <f t="shared" si="71"/>
        <v>0</v>
      </c>
      <c r="N97" s="247"/>
      <c r="O97" s="687">
        <f t="shared" si="72"/>
        <v>0</v>
      </c>
      <c r="P97" s="687">
        <f t="shared" si="73"/>
        <v>0</v>
      </c>
      <c r="Q97" s="687">
        <f t="shared" si="74"/>
        <v>0</v>
      </c>
      <c r="R97" s="687">
        <f t="shared" si="75"/>
        <v>0</v>
      </c>
      <c r="S97" s="688">
        <f t="shared" si="76"/>
        <v>0</v>
      </c>
      <c r="T97" s="952"/>
      <c r="U97" s="539"/>
      <c r="V97" s="299" t="str">
        <f t="shared" si="20"/>
        <v>2.32</v>
      </c>
      <c r="W97" s="299">
        <f t="shared" si="93"/>
        <v>0</v>
      </c>
      <c r="X97" s="598" t="s">
        <v>224</v>
      </c>
      <c r="Y97" s="599"/>
      <c r="Z97" s="599"/>
      <c r="AA97" s="600" t="s">
        <v>2063</v>
      </c>
      <c r="AB97" s="601"/>
      <c r="AC97" s="601"/>
      <c r="AD97" s="601"/>
      <c r="AE97" s="601"/>
      <c r="AF97" s="601"/>
      <c r="AG97" s="601"/>
      <c r="AH97" s="602"/>
      <c r="AI97" s="601"/>
      <c r="AJ97" s="601"/>
      <c r="AK97" s="601"/>
      <c r="AL97" s="601"/>
      <c r="AM97" s="603"/>
      <c r="AN97" s="641" t="str">
        <f t="shared" si="77"/>
        <v>revisar</v>
      </c>
      <c r="AO97" s="641" t="str">
        <f t="shared" si="78"/>
        <v>ok</v>
      </c>
      <c r="AP97" s="641" t="str">
        <f t="shared" si="79"/>
        <v>ok</v>
      </c>
      <c r="AQ97" s="641" t="str">
        <f t="shared" si="80"/>
        <v>revisar</v>
      </c>
      <c r="AR97" s="641" t="str">
        <f t="shared" si="81"/>
        <v>ok</v>
      </c>
      <c r="AS97" s="641" t="str">
        <f t="shared" si="82"/>
        <v>ok</v>
      </c>
      <c r="AT97" s="641" t="str">
        <f t="shared" si="83"/>
        <v>ok</v>
      </c>
      <c r="AU97" s="641" t="str">
        <f t="shared" si="84"/>
        <v>ok</v>
      </c>
      <c r="AV97" s="641" t="str">
        <f t="shared" si="85"/>
        <v>ok</v>
      </c>
      <c r="AW97" s="641" t="str">
        <f t="shared" si="86"/>
        <v>ok</v>
      </c>
      <c r="AX97" s="641" t="str">
        <f t="shared" si="87"/>
        <v>ok</v>
      </c>
      <c r="AY97" s="641" t="str">
        <f t="shared" si="88"/>
        <v>ok</v>
      </c>
      <c r="AZ97" s="641" t="str">
        <f t="shared" si="89"/>
        <v>ok</v>
      </c>
      <c r="BA97" s="641" t="str">
        <f t="shared" si="90"/>
        <v>ok</v>
      </c>
      <c r="BB97" s="641" t="str">
        <f t="shared" si="91"/>
        <v>ok</v>
      </c>
      <c r="BC97" s="641" t="str">
        <f t="shared" si="92"/>
        <v>ok</v>
      </c>
    </row>
    <row r="98" spans="1:55" ht="12.75" hidden="1" customHeight="1">
      <c r="A98" s="34"/>
      <c r="B98" s="35">
        <f t="shared" si="64"/>
        <v>0</v>
      </c>
      <c r="C98" s="34"/>
      <c r="D98" s="250" t="s">
        <v>255</v>
      </c>
      <c r="E98" s="668"/>
      <c r="F98" s="669"/>
      <c r="G98" s="665"/>
      <c r="H98" s="666"/>
      <c r="I98" s="667"/>
      <c r="J98" s="263"/>
      <c r="K98" s="263"/>
      <c r="L98" s="263"/>
      <c r="M98" s="685">
        <f t="shared" si="71"/>
        <v>0</v>
      </c>
      <c r="N98" s="247"/>
      <c r="O98" s="687">
        <f t="shared" si="72"/>
        <v>0</v>
      </c>
      <c r="P98" s="687">
        <f t="shared" si="73"/>
        <v>0</v>
      </c>
      <c r="Q98" s="687">
        <f t="shared" si="74"/>
        <v>0</v>
      </c>
      <c r="R98" s="687">
        <f t="shared" si="75"/>
        <v>0</v>
      </c>
      <c r="S98" s="688">
        <f t="shared" si="76"/>
        <v>0</v>
      </c>
      <c r="T98" s="952"/>
      <c r="U98" s="539"/>
      <c r="V98" s="299" t="str">
        <f t="shared" si="20"/>
        <v>2.33</v>
      </c>
      <c r="W98" s="299">
        <f t="shared" si="93"/>
        <v>0</v>
      </c>
      <c r="X98" s="250" t="s">
        <v>2091</v>
      </c>
      <c r="Y98" s="242" t="s">
        <v>1249</v>
      </c>
      <c r="Z98" s="248" t="s">
        <v>14</v>
      </c>
      <c r="AA98" s="80" t="s">
        <v>2102</v>
      </c>
      <c r="AB98" s="81" t="s">
        <v>1289</v>
      </c>
      <c r="AC98" s="245">
        <v>48</v>
      </c>
      <c r="AD98" s="597">
        <v>8.5299999999999994</v>
      </c>
      <c r="AE98" s="597">
        <v>500.35</v>
      </c>
      <c r="AF98" s="597">
        <v>1081.08</v>
      </c>
      <c r="AG98" s="264">
        <v>1589.96</v>
      </c>
      <c r="AH98" s="247">
        <v>0.2215</v>
      </c>
      <c r="AI98" s="24">
        <v>1942.13</v>
      </c>
      <c r="AJ98" s="24">
        <v>499.68</v>
      </c>
      <c r="AK98" s="24">
        <v>29336.16</v>
      </c>
      <c r="AL98" s="24">
        <v>63386.400000000001</v>
      </c>
      <c r="AM98" s="604">
        <v>93222.24</v>
      </c>
      <c r="AN98" s="641" t="str">
        <f t="shared" si="77"/>
        <v>revisar</v>
      </c>
      <c r="AO98" s="641" t="str">
        <f t="shared" si="78"/>
        <v>revisar</v>
      </c>
      <c r="AP98" s="641" t="str">
        <f t="shared" si="79"/>
        <v>revisar</v>
      </c>
      <c r="AQ98" s="641" t="str">
        <f t="shared" si="80"/>
        <v>revisar</v>
      </c>
      <c r="AR98" s="641" t="str">
        <f t="shared" si="81"/>
        <v>revisar</v>
      </c>
      <c r="AS98" s="641" t="str">
        <f t="shared" si="82"/>
        <v>revisar</v>
      </c>
      <c r="AT98" s="641" t="str">
        <f t="shared" si="83"/>
        <v>revisar</v>
      </c>
      <c r="AU98" s="641" t="str">
        <f t="shared" si="84"/>
        <v>revisar</v>
      </c>
      <c r="AV98" s="641" t="str">
        <f t="shared" si="85"/>
        <v>revisar</v>
      </c>
      <c r="AW98" s="641" t="str">
        <f t="shared" si="86"/>
        <v>revisar</v>
      </c>
      <c r="AX98" s="641" t="str">
        <f t="shared" si="87"/>
        <v>revisar</v>
      </c>
      <c r="AY98" s="641" t="str">
        <f t="shared" si="88"/>
        <v>revisar</v>
      </c>
      <c r="AZ98" s="641" t="str">
        <f t="shared" si="89"/>
        <v>revisar</v>
      </c>
      <c r="BA98" s="641" t="str">
        <f t="shared" si="90"/>
        <v>revisar</v>
      </c>
      <c r="BB98" s="641" t="str">
        <f t="shared" si="91"/>
        <v>revisar</v>
      </c>
      <c r="BC98" s="641" t="str">
        <f t="shared" si="92"/>
        <v>revisar</v>
      </c>
    </row>
    <row r="99" spans="1:55" ht="12.75" hidden="1" customHeight="1">
      <c r="A99" s="34"/>
      <c r="B99" s="35">
        <f t="shared" si="64"/>
        <v>0</v>
      </c>
      <c r="C99" s="34"/>
      <c r="D99" s="250" t="s">
        <v>256</v>
      </c>
      <c r="E99" s="668"/>
      <c r="F99" s="669"/>
      <c r="G99" s="665"/>
      <c r="H99" s="666"/>
      <c r="I99" s="667"/>
      <c r="J99" s="263"/>
      <c r="K99" s="263"/>
      <c r="L99" s="263"/>
      <c r="M99" s="685">
        <f t="shared" si="71"/>
        <v>0</v>
      </c>
      <c r="N99" s="247"/>
      <c r="O99" s="687">
        <f t="shared" si="72"/>
        <v>0</v>
      </c>
      <c r="P99" s="687">
        <f t="shared" si="73"/>
        <v>0</v>
      </c>
      <c r="Q99" s="687">
        <f t="shared" si="74"/>
        <v>0</v>
      </c>
      <c r="R99" s="687">
        <f t="shared" si="75"/>
        <v>0</v>
      </c>
      <c r="S99" s="688">
        <f t="shared" si="76"/>
        <v>0</v>
      </c>
      <c r="T99" s="952"/>
      <c r="U99" s="539"/>
      <c r="V99" s="299" t="str">
        <f t="shared" si="20"/>
        <v>2.34</v>
      </c>
      <c r="W99" s="299">
        <f t="shared" si="93"/>
        <v>0</v>
      </c>
      <c r="X99" s="250" t="s">
        <v>2092</v>
      </c>
      <c r="Y99" s="242">
        <v>90106</v>
      </c>
      <c r="Z99" s="248" t="s">
        <v>5</v>
      </c>
      <c r="AA99" s="80" t="s">
        <v>1518</v>
      </c>
      <c r="AB99" s="81" t="s">
        <v>1292</v>
      </c>
      <c r="AC99" s="245">
        <v>55.3</v>
      </c>
      <c r="AD99" s="597">
        <v>2.9</v>
      </c>
      <c r="AE99" s="597">
        <v>2.44</v>
      </c>
      <c r="AF99" s="597">
        <v>1.92</v>
      </c>
      <c r="AG99" s="264">
        <v>7.26</v>
      </c>
      <c r="AH99" s="247">
        <v>0.2215</v>
      </c>
      <c r="AI99" s="24">
        <v>8.86</v>
      </c>
      <c r="AJ99" s="24">
        <v>195.76</v>
      </c>
      <c r="AK99" s="24">
        <v>164.79</v>
      </c>
      <c r="AL99" s="24">
        <v>129.40999999999997</v>
      </c>
      <c r="AM99" s="604">
        <v>489.96</v>
      </c>
      <c r="AN99" s="641" t="str">
        <f t="shared" si="77"/>
        <v>revisar</v>
      </c>
      <c r="AO99" s="641" t="str">
        <f t="shared" si="78"/>
        <v>revisar</v>
      </c>
      <c r="AP99" s="641" t="str">
        <f t="shared" si="79"/>
        <v>revisar</v>
      </c>
      <c r="AQ99" s="641" t="str">
        <f t="shared" si="80"/>
        <v>revisar</v>
      </c>
      <c r="AR99" s="641" t="str">
        <f t="shared" si="81"/>
        <v>revisar</v>
      </c>
      <c r="AS99" s="641" t="str">
        <f t="shared" si="82"/>
        <v>revisar</v>
      </c>
      <c r="AT99" s="641" t="str">
        <f t="shared" si="83"/>
        <v>revisar</v>
      </c>
      <c r="AU99" s="641" t="str">
        <f t="shared" si="84"/>
        <v>revisar</v>
      </c>
      <c r="AV99" s="641" t="str">
        <f t="shared" si="85"/>
        <v>revisar</v>
      </c>
      <c r="AW99" s="641" t="str">
        <f t="shared" si="86"/>
        <v>revisar</v>
      </c>
      <c r="AX99" s="641" t="str">
        <f t="shared" si="87"/>
        <v>revisar</v>
      </c>
      <c r="AY99" s="641" t="str">
        <f t="shared" si="88"/>
        <v>revisar</v>
      </c>
      <c r="AZ99" s="641" t="str">
        <f t="shared" si="89"/>
        <v>revisar</v>
      </c>
      <c r="BA99" s="641" t="str">
        <f t="shared" si="90"/>
        <v>revisar</v>
      </c>
      <c r="BB99" s="641" t="str">
        <f t="shared" si="91"/>
        <v>revisar</v>
      </c>
      <c r="BC99" s="641" t="str">
        <f t="shared" si="92"/>
        <v>revisar</v>
      </c>
    </row>
    <row r="100" spans="1:55" ht="12.75" hidden="1" customHeight="1">
      <c r="A100" s="34"/>
      <c r="B100" s="35">
        <f t="shared" si="64"/>
        <v>0</v>
      </c>
      <c r="C100" s="34"/>
      <c r="D100" s="250" t="s">
        <v>257</v>
      </c>
      <c r="E100" s="668"/>
      <c r="F100" s="669"/>
      <c r="G100" s="665"/>
      <c r="H100" s="666"/>
      <c r="I100" s="667"/>
      <c r="J100" s="263"/>
      <c r="K100" s="263"/>
      <c r="L100" s="263"/>
      <c r="M100" s="685">
        <f t="shared" si="71"/>
        <v>0</v>
      </c>
      <c r="N100" s="247"/>
      <c r="O100" s="687">
        <f t="shared" si="72"/>
        <v>0</v>
      </c>
      <c r="P100" s="687">
        <f t="shared" si="73"/>
        <v>0</v>
      </c>
      <c r="Q100" s="687">
        <f t="shared" si="74"/>
        <v>0</v>
      </c>
      <c r="R100" s="687">
        <f t="shared" si="75"/>
        <v>0</v>
      </c>
      <c r="S100" s="688">
        <f t="shared" si="76"/>
        <v>0</v>
      </c>
      <c r="T100" s="952"/>
      <c r="U100" s="539"/>
      <c r="V100" s="299" t="str">
        <f t="shared" si="20"/>
        <v>2.35</v>
      </c>
      <c r="W100" s="299">
        <f t="shared" si="93"/>
        <v>0</v>
      </c>
      <c r="X100" s="250" t="s">
        <v>2093</v>
      </c>
      <c r="Y100" s="242">
        <v>100973</v>
      </c>
      <c r="Z100" s="248" t="s">
        <v>5</v>
      </c>
      <c r="AA100" s="80" t="s">
        <v>1307</v>
      </c>
      <c r="AB100" s="81" t="s">
        <v>1292</v>
      </c>
      <c r="AC100" s="245">
        <v>74.66</v>
      </c>
      <c r="AD100" s="597">
        <v>3.55</v>
      </c>
      <c r="AE100" s="597">
        <v>1.48</v>
      </c>
      <c r="AF100" s="597">
        <v>2.87</v>
      </c>
      <c r="AG100" s="264">
        <v>7.9</v>
      </c>
      <c r="AH100" s="247">
        <v>0.2215</v>
      </c>
      <c r="AI100" s="24">
        <v>9.64</v>
      </c>
      <c r="AJ100" s="24">
        <v>323.27</v>
      </c>
      <c r="AK100" s="24">
        <v>134.38</v>
      </c>
      <c r="AL100" s="24">
        <v>262.07000000000005</v>
      </c>
      <c r="AM100" s="604">
        <v>719.72</v>
      </c>
      <c r="AN100" s="641" t="str">
        <f t="shared" si="77"/>
        <v>revisar</v>
      </c>
      <c r="AO100" s="641" t="str">
        <f t="shared" si="78"/>
        <v>revisar</v>
      </c>
      <c r="AP100" s="641" t="str">
        <f t="shared" si="79"/>
        <v>revisar</v>
      </c>
      <c r="AQ100" s="641" t="str">
        <f t="shared" si="80"/>
        <v>revisar</v>
      </c>
      <c r="AR100" s="641" t="str">
        <f t="shared" si="81"/>
        <v>revisar</v>
      </c>
      <c r="AS100" s="641" t="str">
        <f t="shared" si="82"/>
        <v>revisar</v>
      </c>
      <c r="AT100" s="641" t="str">
        <f t="shared" si="83"/>
        <v>revisar</v>
      </c>
      <c r="AU100" s="641" t="str">
        <f t="shared" si="84"/>
        <v>revisar</v>
      </c>
      <c r="AV100" s="641" t="str">
        <f t="shared" si="85"/>
        <v>revisar</v>
      </c>
      <c r="AW100" s="641" t="str">
        <f t="shared" si="86"/>
        <v>revisar</v>
      </c>
      <c r="AX100" s="641" t="str">
        <f t="shared" si="87"/>
        <v>revisar</v>
      </c>
      <c r="AY100" s="641" t="str">
        <f t="shared" si="88"/>
        <v>revisar</v>
      </c>
      <c r="AZ100" s="641" t="str">
        <f t="shared" si="89"/>
        <v>revisar</v>
      </c>
      <c r="BA100" s="641" t="str">
        <f t="shared" si="90"/>
        <v>revisar</v>
      </c>
      <c r="BB100" s="641" t="str">
        <f t="shared" si="91"/>
        <v>revisar</v>
      </c>
      <c r="BC100" s="641" t="str">
        <f t="shared" si="92"/>
        <v>revisar</v>
      </c>
    </row>
    <row r="101" spans="1:55" ht="12.75" hidden="1" customHeight="1">
      <c r="A101" s="34"/>
      <c r="B101" s="35">
        <f t="shared" si="64"/>
        <v>0</v>
      </c>
      <c r="C101" s="34"/>
      <c r="D101" s="250" t="s">
        <v>258</v>
      </c>
      <c r="E101" s="668"/>
      <c r="F101" s="669"/>
      <c r="G101" s="665"/>
      <c r="H101" s="666"/>
      <c r="I101" s="667"/>
      <c r="J101" s="263"/>
      <c r="K101" s="263"/>
      <c r="L101" s="263"/>
      <c r="M101" s="685">
        <f t="shared" si="71"/>
        <v>0</v>
      </c>
      <c r="N101" s="247"/>
      <c r="O101" s="687">
        <f t="shared" si="72"/>
        <v>0</v>
      </c>
      <c r="P101" s="687">
        <f t="shared" si="73"/>
        <v>0</v>
      </c>
      <c r="Q101" s="687">
        <f t="shared" si="74"/>
        <v>0</v>
      </c>
      <c r="R101" s="687">
        <f t="shared" si="75"/>
        <v>0</v>
      </c>
      <c r="S101" s="688">
        <f t="shared" si="76"/>
        <v>0</v>
      </c>
      <c r="T101" s="952"/>
      <c r="U101" s="539"/>
      <c r="V101" s="299" t="str">
        <f t="shared" si="20"/>
        <v>2.36</v>
      </c>
      <c r="W101" s="299">
        <f t="shared" si="93"/>
        <v>0</v>
      </c>
      <c r="X101" s="250" t="s">
        <v>2094</v>
      </c>
      <c r="Y101" s="242">
        <v>97914</v>
      </c>
      <c r="Z101" s="248" t="s">
        <v>5</v>
      </c>
      <c r="AA101" s="80" t="s">
        <v>1320</v>
      </c>
      <c r="AB101" s="81" t="s">
        <v>1306</v>
      </c>
      <c r="AC101" s="245">
        <v>1493.2</v>
      </c>
      <c r="AD101" s="597">
        <v>0.9</v>
      </c>
      <c r="AE101" s="597">
        <v>0.39</v>
      </c>
      <c r="AF101" s="597">
        <v>1.27</v>
      </c>
      <c r="AG101" s="264">
        <v>2.56</v>
      </c>
      <c r="AH101" s="247">
        <v>0.2215</v>
      </c>
      <c r="AI101" s="24">
        <v>3.12</v>
      </c>
      <c r="AJ101" s="24">
        <v>1627.58</v>
      </c>
      <c r="AK101" s="24">
        <v>701.8</v>
      </c>
      <c r="AL101" s="24">
        <v>2329.3999999999996</v>
      </c>
      <c r="AM101" s="604">
        <v>4658.78</v>
      </c>
      <c r="AN101" s="641" t="str">
        <f t="shared" si="77"/>
        <v>revisar</v>
      </c>
      <c r="AO101" s="641" t="str">
        <f t="shared" si="78"/>
        <v>revisar</v>
      </c>
      <c r="AP101" s="641" t="str">
        <f t="shared" si="79"/>
        <v>revisar</v>
      </c>
      <c r="AQ101" s="641" t="str">
        <f t="shared" si="80"/>
        <v>revisar</v>
      </c>
      <c r="AR101" s="641" t="str">
        <f t="shared" si="81"/>
        <v>revisar</v>
      </c>
      <c r="AS101" s="641" t="str">
        <f t="shared" si="82"/>
        <v>revisar</v>
      </c>
      <c r="AT101" s="641" t="str">
        <f t="shared" si="83"/>
        <v>revisar</v>
      </c>
      <c r="AU101" s="641" t="str">
        <f t="shared" si="84"/>
        <v>revisar</v>
      </c>
      <c r="AV101" s="641" t="str">
        <f t="shared" si="85"/>
        <v>revisar</v>
      </c>
      <c r="AW101" s="641" t="str">
        <f t="shared" si="86"/>
        <v>revisar</v>
      </c>
      <c r="AX101" s="641" t="str">
        <f t="shared" si="87"/>
        <v>revisar</v>
      </c>
      <c r="AY101" s="641" t="str">
        <f t="shared" si="88"/>
        <v>revisar</v>
      </c>
      <c r="AZ101" s="641" t="str">
        <f t="shared" si="89"/>
        <v>revisar</v>
      </c>
      <c r="BA101" s="641" t="str">
        <f t="shared" si="90"/>
        <v>revisar</v>
      </c>
      <c r="BB101" s="641" t="str">
        <f t="shared" si="91"/>
        <v>revisar</v>
      </c>
      <c r="BC101" s="641" t="str">
        <f t="shared" si="92"/>
        <v>revisar</v>
      </c>
    </row>
    <row r="102" spans="1:55" ht="12.75" hidden="1" customHeight="1">
      <c r="A102" s="34"/>
      <c r="B102" s="35">
        <f t="shared" si="64"/>
        <v>0</v>
      </c>
      <c r="C102" s="34"/>
      <c r="D102" s="250" t="s">
        <v>259</v>
      </c>
      <c r="E102" s="668"/>
      <c r="F102" s="669"/>
      <c r="G102" s="665"/>
      <c r="H102" s="666"/>
      <c r="I102" s="667"/>
      <c r="J102" s="263"/>
      <c r="K102" s="263"/>
      <c r="L102" s="263"/>
      <c r="M102" s="685">
        <f t="shared" si="71"/>
        <v>0</v>
      </c>
      <c r="N102" s="247"/>
      <c r="O102" s="687">
        <f t="shared" si="72"/>
        <v>0</v>
      </c>
      <c r="P102" s="687">
        <f t="shared" si="73"/>
        <v>0</v>
      </c>
      <c r="Q102" s="687">
        <f t="shared" si="74"/>
        <v>0</v>
      </c>
      <c r="R102" s="687">
        <f t="shared" si="75"/>
        <v>0</v>
      </c>
      <c r="S102" s="688">
        <f t="shared" si="76"/>
        <v>0</v>
      </c>
      <c r="T102" s="952"/>
      <c r="U102" s="539"/>
      <c r="V102" s="299" t="str">
        <f t="shared" si="20"/>
        <v>2.37</v>
      </c>
      <c r="W102" s="299">
        <f t="shared" si="93"/>
        <v>0</v>
      </c>
      <c r="X102" s="250" t="s">
        <v>2095</v>
      </c>
      <c r="Y102" s="242" t="s">
        <v>2056</v>
      </c>
      <c r="Z102" s="248" t="s">
        <v>11</v>
      </c>
      <c r="AA102" s="80" t="s">
        <v>2057</v>
      </c>
      <c r="AB102" s="81" t="s">
        <v>1292</v>
      </c>
      <c r="AC102" s="245">
        <v>29.86</v>
      </c>
      <c r="AD102" s="597">
        <v>15</v>
      </c>
      <c r="AE102" s="597">
        <v>0</v>
      </c>
      <c r="AF102" s="597">
        <v>0</v>
      </c>
      <c r="AG102" s="264">
        <v>15</v>
      </c>
      <c r="AH102" s="247">
        <v>0.2215</v>
      </c>
      <c r="AI102" s="24">
        <v>18.32</v>
      </c>
      <c r="AJ102" s="24">
        <v>547.04</v>
      </c>
      <c r="AK102" s="24">
        <v>0</v>
      </c>
      <c r="AL102" s="24">
        <v>0</v>
      </c>
      <c r="AM102" s="604">
        <v>547.04</v>
      </c>
      <c r="AN102" s="641" t="str">
        <f t="shared" si="77"/>
        <v>revisar</v>
      </c>
      <c r="AO102" s="641" t="str">
        <f t="shared" si="78"/>
        <v>revisar</v>
      </c>
      <c r="AP102" s="641" t="str">
        <f t="shared" si="79"/>
        <v>revisar</v>
      </c>
      <c r="AQ102" s="641" t="str">
        <f t="shared" si="80"/>
        <v>revisar</v>
      </c>
      <c r="AR102" s="641" t="str">
        <f t="shared" si="81"/>
        <v>revisar</v>
      </c>
      <c r="AS102" s="641" t="str">
        <f t="shared" si="82"/>
        <v>revisar</v>
      </c>
      <c r="AT102" s="641" t="str">
        <f t="shared" si="83"/>
        <v>revisar</v>
      </c>
      <c r="AU102" s="641" t="str">
        <f t="shared" si="84"/>
        <v>ok</v>
      </c>
      <c r="AV102" s="641" t="str">
        <f t="shared" si="85"/>
        <v>ok</v>
      </c>
      <c r="AW102" s="641" t="str">
        <f t="shared" si="86"/>
        <v>revisar</v>
      </c>
      <c r="AX102" s="641" t="str">
        <f t="shared" si="87"/>
        <v>revisar</v>
      </c>
      <c r="AY102" s="641" t="str">
        <f t="shared" si="88"/>
        <v>revisar</v>
      </c>
      <c r="AZ102" s="641" t="str">
        <f t="shared" si="89"/>
        <v>revisar</v>
      </c>
      <c r="BA102" s="641" t="str">
        <f t="shared" si="90"/>
        <v>ok</v>
      </c>
      <c r="BB102" s="641" t="str">
        <f t="shared" si="91"/>
        <v>ok</v>
      </c>
      <c r="BC102" s="641" t="str">
        <f t="shared" si="92"/>
        <v>revisar</v>
      </c>
    </row>
    <row r="103" spans="1:55" ht="12.75" hidden="1" customHeight="1">
      <c r="A103" s="34"/>
      <c r="B103" s="35">
        <f t="shared" si="64"/>
        <v>0</v>
      </c>
      <c r="C103" s="34"/>
      <c r="D103" s="250" t="s">
        <v>260</v>
      </c>
      <c r="E103" s="668"/>
      <c r="F103" s="669"/>
      <c r="G103" s="665"/>
      <c r="H103" s="666"/>
      <c r="I103" s="667"/>
      <c r="J103" s="263"/>
      <c r="K103" s="263"/>
      <c r="L103" s="263"/>
      <c r="M103" s="685">
        <f t="shared" si="71"/>
        <v>0</v>
      </c>
      <c r="N103" s="247"/>
      <c r="O103" s="687">
        <f t="shared" si="72"/>
        <v>0</v>
      </c>
      <c r="P103" s="687">
        <f t="shared" si="73"/>
        <v>0</v>
      </c>
      <c r="Q103" s="687">
        <f t="shared" si="74"/>
        <v>0</v>
      </c>
      <c r="R103" s="687">
        <f t="shared" si="75"/>
        <v>0</v>
      </c>
      <c r="S103" s="688">
        <f t="shared" si="76"/>
        <v>0</v>
      </c>
      <c r="T103" s="952"/>
      <c r="U103" s="539"/>
      <c r="V103" s="299" t="str">
        <f t="shared" si="20"/>
        <v>2.38</v>
      </c>
      <c r="W103" s="299">
        <f t="shared" si="93"/>
        <v>0</v>
      </c>
      <c r="X103" s="250" t="s">
        <v>2096</v>
      </c>
      <c r="Y103" s="242">
        <v>131</v>
      </c>
      <c r="Z103" s="248" t="s">
        <v>2</v>
      </c>
      <c r="AA103" s="80" t="s">
        <v>2058</v>
      </c>
      <c r="AB103" s="81" t="s">
        <v>1292</v>
      </c>
      <c r="AC103" s="245">
        <v>44.8</v>
      </c>
      <c r="AD103" s="597">
        <v>2.15</v>
      </c>
      <c r="AE103" s="597">
        <v>0.18</v>
      </c>
      <c r="AF103" s="597">
        <v>0</v>
      </c>
      <c r="AG103" s="264">
        <v>2.33</v>
      </c>
      <c r="AH103" s="247">
        <v>0.2215</v>
      </c>
      <c r="AI103" s="24">
        <v>2.84</v>
      </c>
      <c r="AJ103" s="24">
        <v>117.83</v>
      </c>
      <c r="AK103" s="24">
        <v>9.4</v>
      </c>
      <c r="AL103" s="24">
        <v>0</v>
      </c>
      <c r="AM103" s="604">
        <v>127.23</v>
      </c>
      <c r="AN103" s="641" t="str">
        <f t="shared" si="77"/>
        <v>revisar</v>
      </c>
      <c r="AO103" s="641" t="str">
        <f t="shared" si="78"/>
        <v>revisar</v>
      </c>
      <c r="AP103" s="641" t="str">
        <f t="shared" si="79"/>
        <v>revisar</v>
      </c>
      <c r="AQ103" s="641" t="str">
        <f t="shared" si="80"/>
        <v>revisar</v>
      </c>
      <c r="AR103" s="641" t="str">
        <f t="shared" si="81"/>
        <v>revisar</v>
      </c>
      <c r="AS103" s="641" t="str">
        <f t="shared" si="82"/>
        <v>revisar</v>
      </c>
      <c r="AT103" s="641" t="str">
        <f t="shared" si="83"/>
        <v>revisar</v>
      </c>
      <c r="AU103" s="641" t="str">
        <f t="shared" si="84"/>
        <v>revisar</v>
      </c>
      <c r="AV103" s="641" t="str">
        <f t="shared" si="85"/>
        <v>ok</v>
      </c>
      <c r="AW103" s="641" t="str">
        <f t="shared" si="86"/>
        <v>revisar</v>
      </c>
      <c r="AX103" s="641" t="str">
        <f t="shared" si="87"/>
        <v>revisar</v>
      </c>
      <c r="AY103" s="641" t="str">
        <f t="shared" si="88"/>
        <v>revisar</v>
      </c>
      <c r="AZ103" s="641" t="str">
        <f t="shared" si="89"/>
        <v>revisar</v>
      </c>
      <c r="BA103" s="641" t="str">
        <f t="shared" si="90"/>
        <v>revisar</v>
      </c>
      <c r="BB103" s="641" t="str">
        <f t="shared" si="91"/>
        <v>ok</v>
      </c>
      <c r="BC103" s="641" t="str">
        <f t="shared" si="92"/>
        <v>revisar</v>
      </c>
    </row>
    <row r="104" spans="1:55" ht="12.75" hidden="1" customHeight="1">
      <c r="A104" s="34"/>
      <c r="B104" s="35">
        <f t="shared" si="64"/>
        <v>0</v>
      </c>
      <c r="C104" s="34"/>
      <c r="D104" s="250" t="s">
        <v>261</v>
      </c>
      <c r="E104" s="668"/>
      <c r="F104" s="669"/>
      <c r="G104" s="665"/>
      <c r="H104" s="666"/>
      <c r="I104" s="667"/>
      <c r="J104" s="263"/>
      <c r="K104" s="263"/>
      <c r="L104" s="263"/>
      <c r="M104" s="685">
        <f t="shared" si="71"/>
        <v>0</v>
      </c>
      <c r="N104" s="247"/>
      <c r="O104" s="687">
        <f t="shared" si="72"/>
        <v>0</v>
      </c>
      <c r="P104" s="687">
        <f t="shared" si="73"/>
        <v>0</v>
      </c>
      <c r="Q104" s="687">
        <f t="shared" si="74"/>
        <v>0</v>
      </c>
      <c r="R104" s="687">
        <f t="shared" si="75"/>
        <v>0</v>
      </c>
      <c r="S104" s="688">
        <f t="shared" si="76"/>
        <v>0</v>
      </c>
      <c r="T104" s="952"/>
      <c r="U104" s="539"/>
      <c r="V104" s="299" t="str">
        <f t="shared" si="20"/>
        <v>2.39</v>
      </c>
      <c r="W104" s="299">
        <f t="shared" si="93"/>
        <v>0</v>
      </c>
      <c r="X104" s="250" t="s">
        <v>2097</v>
      </c>
      <c r="Y104" s="242">
        <v>43386</v>
      </c>
      <c r="Z104" s="248" t="s">
        <v>5</v>
      </c>
      <c r="AA104" s="80" t="s">
        <v>1303</v>
      </c>
      <c r="AB104" s="81" t="s">
        <v>1326</v>
      </c>
      <c r="AC104" s="245">
        <v>48</v>
      </c>
      <c r="AD104" s="597" t="s">
        <v>15</v>
      </c>
      <c r="AE104" s="597">
        <v>0</v>
      </c>
      <c r="AF104" s="597">
        <v>43.37</v>
      </c>
      <c r="AG104" s="264">
        <v>43.37</v>
      </c>
      <c r="AH104" s="247">
        <v>0.13700000000000001</v>
      </c>
      <c r="AI104" s="24">
        <v>49.31</v>
      </c>
      <c r="AJ104" s="24">
        <v>0</v>
      </c>
      <c r="AK104" s="24">
        <v>0</v>
      </c>
      <c r="AL104" s="24">
        <v>2366.88</v>
      </c>
      <c r="AM104" s="604">
        <v>2366.88</v>
      </c>
      <c r="AN104" s="641" t="str">
        <f t="shared" si="77"/>
        <v>revisar</v>
      </c>
      <c r="AO104" s="641" t="str">
        <f t="shared" si="78"/>
        <v>revisar</v>
      </c>
      <c r="AP104" s="641" t="str">
        <f t="shared" si="79"/>
        <v>revisar</v>
      </c>
      <c r="AQ104" s="641" t="str">
        <f t="shared" si="80"/>
        <v>revisar</v>
      </c>
      <c r="AR104" s="641" t="str">
        <f t="shared" si="81"/>
        <v>revisar</v>
      </c>
      <c r="AS104" s="641" t="str">
        <f t="shared" si="82"/>
        <v>revisar</v>
      </c>
      <c r="AT104" s="641" t="str">
        <f t="shared" si="83"/>
        <v>revisar</v>
      </c>
      <c r="AU104" s="641" t="str">
        <f t="shared" si="84"/>
        <v>ok</v>
      </c>
      <c r="AV104" s="641" t="str">
        <f t="shared" si="85"/>
        <v>revisar</v>
      </c>
      <c r="AW104" s="641" t="str">
        <f t="shared" si="86"/>
        <v>revisar</v>
      </c>
      <c r="AX104" s="641" t="str">
        <f t="shared" si="87"/>
        <v>revisar</v>
      </c>
      <c r="AY104" s="641" t="str">
        <f t="shared" si="88"/>
        <v>revisar</v>
      </c>
      <c r="AZ104" s="641" t="str">
        <f t="shared" si="89"/>
        <v>ok</v>
      </c>
      <c r="BA104" s="641" t="str">
        <f t="shared" si="90"/>
        <v>ok</v>
      </c>
      <c r="BB104" s="641" t="str">
        <f t="shared" si="91"/>
        <v>revisar</v>
      </c>
      <c r="BC104" s="641" t="str">
        <f t="shared" si="92"/>
        <v>revisar</v>
      </c>
    </row>
    <row r="105" spans="1:55" ht="12.75" hidden="1" customHeight="1">
      <c r="A105" s="34"/>
      <c r="B105" s="35">
        <f t="shared" si="64"/>
        <v>0</v>
      </c>
      <c r="C105" s="34"/>
      <c r="D105" s="250" t="s">
        <v>262</v>
      </c>
      <c r="E105" s="668"/>
      <c r="F105" s="669"/>
      <c r="G105" s="665"/>
      <c r="H105" s="666"/>
      <c r="I105" s="667"/>
      <c r="J105" s="263"/>
      <c r="K105" s="263"/>
      <c r="L105" s="263"/>
      <c r="M105" s="685">
        <f t="shared" si="71"/>
        <v>0</v>
      </c>
      <c r="N105" s="247"/>
      <c r="O105" s="687">
        <f t="shared" si="72"/>
        <v>0</v>
      </c>
      <c r="P105" s="687">
        <f t="shared" si="73"/>
        <v>0</v>
      </c>
      <c r="Q105" s="687">
        <f t="shared" si="74"/>
        <v>0</v>
      </c>
      <c r="R105" s="687">
        <f t="shared" si="75"/>
        <v>0</v>
      </c>
      <c r="S105" s="688">
        <f t="shared" si="76"/>
        <v>0</v>
      </c>
      <c r="T105" s="952"/>
      <c r="U105" s="539"/>
      <c r="V105" s="299" t="str">
        <f t="shared" si="20"/>
        <v>2.40</v>
      </c>
      <c r="W105" s="299">
        <f t="shared" si="93"/>
        <v>0</v>
      </c>
      <c r="X105" s="250" t="s">
        <v>2098</v>
      </c>
      <c r="Y105" s="242" t="s">
        <v>1248</v>
      </c>
      <c r="Z105" s="248" t="s">
        <v>14</v>
      </c>
      <c r="AA105" s="80" t="s">
        <v>2055</v>
      </c>
      <c r="AB105" s="81" t="s">
        <v>1315</v>
      </c>
      <c r="AC105" s="245">
        <v>5.22</v>
      </c>
      <c r="AD105" s="597">
        <v>15.51</v>
      </c>
      <c r="AE105" s="597">
        <v>3.17</v>
      </c>
      <c r="AF105" s="597">
        <v>0</v>
      </c>
      <c r="AG105" s="264">
        <v>18.68</v>
      </c>
      <c r="AH105" s="247">
        <v>0.2215</v>
      </c>
      <c r="AI105" s="24">
        <v>22.81</v>
      </c>
      <c r="AJ105" s="24">
        <v>98.86999999999999</v>
      </c>
      <c r="AK105" s="24">
        <v>20.2</v>
      </c>
      <c r="AL105" s="24">
        <v>0</v>
      </c>
      <c r="AM105" s="604">
        <v>119.07</v>
      </c>
      <c r="AN105" s="641" t="str">
        <f t="shared" si="77"/>
        <v>revisar</v>
      </c>
      <c r="AO105" s="641" t="str">
        <f t="shared" si="78"/>
        <v>revisar</v>
      </c>
      <c r="AP105" s="641" t="str">
        <f t="shared" si="79"/>
        <v>revisar</v>
      </c>
      <c r="AQ105" s="641" t="str">
        <f t="shared" si="80"/>
        <v>revisar</v>
      </c>
      <c r="AR105" s="641" t="str">
        <f t="shared" si="81"/>
        <v>revisar</v>
      </c>
      <c r="AS105" s="641" t="str">
        <f t="shared" si="82"/>
        <v>revisar</v>
      </c>
      <c r="AT105" s="641" t="str">
        <f t="shared" si="83"/>
        <v>revisar</v>
      </c>
      <c r="AU105" s="641" t="str">
        <f t="shared" si="84"/>
        <v>revisar</v>
      </c>
      <c r="AV105" s="641" t="str">
        <f t="shared" si="85"/>
        <v>ok</v>
      </c>
      <c r="AW105" s="641" t="str">
        <f t="shared" si="86"/>
        <v>revisar</v>
      </c>
      <c r="AX105" s="641" t="str">
        <f t="shared" si="87"/>
        <v>revisar</v>
      </c>
      <c r="AY105" s="641" t="str">
        <f t="shared" si="88"/>
        <v>revisar</v>
      </c>
      <c r="AZ105" s="641" t="str">
        <f t="shared" si="89"/>
        <v>revisar</v>
      </c>
      <c r="BA105" s="641" t="str">
        <f t="shared" si="90"/>
        <v>revisar</v>
      </c>
      <c r="BB105" s="641" t="str">
        <f t="shared" si="91"/>
        <v>ok</v>
      </c>
      <c r="BC105" s="641" t="str">
        <f t="shared" si="92"/>
        <v>revisar</v>
      </c>
    </row>
    <row r="106" spans="1:55" ht="12.75" hidden="1" customHeight="1">
      <c r="A106" s="34"/>
      <c r="B106" s="35">
        <f t="shared" si="64"/>
        <v>0</v>
      </c>
      <c r="C106" s="34"/>
      <c r="D106" s="250" t="s">
        <v>263</v>
      </c>
      <c r="E106" s="668"/>
      <c r="F106" s="669"/>
      <c r="G106" s="665"/>
      <c r="H106" s="666"/>
      <c r="I106" s="667"/>
      <c r="J106" s="263"/>
      <c r="K106" s="263"/>
      <c r="L106" s="263"/>
      <c r="M106" s="685">
        <f t="shared" si="71"/>
        <v>0</v>
      </c>
      <c r="N106" s="247"/>
      <c r="O106" s="687">
        <f t="shared" si="72"/>
        <v>0</v>
      </c>
      <c r="P106" s="687">
        <f t="shared" si="73"/>
        <v>0</v>
      </c>
      <c r="Q106" s="687">
        <f t="shared" si="74"/>
        <v>0</v>
      </c>
      <c r="R106" s="687">
        <f t="shared" si="75"/>
        <v>0</v>
      </c>
      <c r="S106" s="688">
        <f t="shared" si="76"/>
        <v>0</v>
      </c>
      <c r="T106" s="952"/>
      <c r="U106" s="539"/>
      <c r="V106" s="299" t="str">
        <f t="shared" si="20"/>
        <v>2.41</v>
      </c>
      <c r="W106" s="299">
        <f t="shared" si="93"/>
        <v>0</v>
      </c>
      <c r="X106" s="250" t="s">
        <v>2099</v>
      </c>
      <c r="Y106" s="242">
        <v>100952</v>
      </c>
      <c r="Z106" s="248" t="s">
        <v>5</v>
      </c>
      <c r="AA106" s="80" t="s">
        <v>1321</v>
      </c>
      <c r="AB106" s="81" t="s">
        <v>1314</v>
      </c>
      <c r="AC106" s="245">
        <v>156.6</v>
      </c>
      <c r="AD106" s="597">
        <v>0.54</v>
      </c>
      <c r="AE106" s="597">
        <v>0.28999999999999998</v>
      </c>
      <c r="AF106" s="597">
        <v>1.61</v>
      </c>
      <c r="AG106" s="264">
        <v>2.44</v>
      </c>
      <c r="AH106" s="247">
        <v>0.2215</v>
      </c>
      <c r="AI106" s="24">
        <v>2.98</v>
      </c>
      <c r="AJ106" s="24">
        <v>101.79</v>
      </c>
      <c r="AK106" s="24">
        <v>54.81</v>
      </c>
      <c r="AL106" s="24">
        <v>310.07</v>
      </c>
      <c r="AM106" s="604">
        <v>466.67</v>
      </c>
      <c r="AN106" s="641" t="str">
        <f t="shared" si="77"/>
        <v>revisar</v>
      </c>
      <c r="AO106" s="641" t="str">
        <f t="shared" si="78"/>
        <v>revisar</v>
      </c>
      <c r="AP106" s="641" t="str">
        <f t="shared" si="79"/>
        <v>revisar</v>
      </c>
      <c r="AQ106" s="641" t="str">
        <f t="shared" si="80"/>
        <v>revisar</v>
      </c>
      <c r="AR106" s="641" t="str">
        <f t="shared" si="81"/>
        <v>revisar</v>
      </c>
      <c r="AS106" s="641" t="str">
        <f t="shared" si="82"/>
        <v>revisar</v>
      </c>
      <c r="AT106" s="641" t="str">
        <f t="shared" si="83"/>
        <v>revisar</v>
      </c>
      <c r="AU106" s="641" t="str">
        <f t="shared" si="84"/>
        <v>revisar</v>
      </c>
      <c r="AV106" s="641" t="str">
        <f t="shared" si="85"/>
        <v>revisar</v>
      </c>
      <c r="AW106" s="641" t="str">
        <f t="shared" si="86"/>
        <v>revisar</v>
      </c>
      <c r="AX106" s="641" t="str">
        <f t="shared" si="87"/>
        <v>revisar</v>
      </c>
      <c r="AY106" s="641" t="str">
        <f t="shared" si="88"/>
        <v>revisar</v>
      </c>
      <c r="AZ106" s="641" t="str">
        <f t="shared" si="89"/>
        <v>revisar</v>
      </c>
      <c r="BA106" s="641" t="str">
        <f t="shared" si="90"/>
        <v>revisar</v>
      </c>
      <c r="BB106" s="641" t="str">
        <f t="shared" si="91"/>
        <v>revisar</v>
      </c>
      <c r="BC106" s="641" t="str">
        <f t="shared" si="92"/>
        <v>revisar</v>
      </c>
    </row>
    <row r="107" spans="1:55" ht="12.75" hidden="1" customHeight="1">
      <c r="A107" s="34"/>
      <c r="B107" s="35">
        <f t="shared" si="64"/>
        <v>0</v>
      </c>
      <c r="C107" s="34"/>
      <c r="D107" s="250" t="s">
        <v>264</v>
      </c>
      <c r="E107" s="668"/>
      <c r="F107" s="669"/>
      <c r="G107" s="665"/>
      <c r="H107" s="666"/>
      <c r="I107" s="667"/>
      <c r="J107" s="263"/>
      <c r="K107" s="263"/>
      <c r="L107" s="263"/>
      <c r="M107" s="685">
        <f t="shared" si="71"/>
        <v>0</v>
      </c>
      <c r="N107" s="247"/>
      <c r="O107" s="687">
        <f t="shared" si="72"/>
        <v>0</v>
      </c>
      <c r="P107" s="687">
        <f t="shared" si="73"/>
        <v>0</v>
      </c>
      <c r="Q107" s="687">
        <f t="shared" si="74"/>
        <v>0</v>
      </c>
      <c r="R107" s="687">
        <f t="shared" si="75"/>
        <v>0</v>
      </c>
      <c r="S107" s="688">
        <f t="shared" si="76"/>
        <v>0</v>
      </c>
      <c r="T107" s="952"/>
      <c r="U107" s="539"/>
      <c r="V107" s="299" t="str">
        <f t="shared" si="20"/>
        <v>2.42</v>
      </c>
      <c r="W107" s="299">
        <f t="shared" si="93"/>
        <v>0</v>
      </c>
      <c r="X107" s="250" t="s">
        <v>2100</v>
      </c>
      <c r="Y107" s="242">
        <v>100973</v>
      </c>
      <c r="Z107" s="248" t="s">
        <v>5</v>
      </c>
      <c r="AA107" s="80" t="s">
        <v>1307</v>
      </c>
      <c r="AB107" s="81" t="s">
        <v>1292</v>
      </c>
      <c r="AC107" s="245">
        <v>44.97</v>
      </c>
      <c r="AD107" s="597">
        <v>3.55</v>
      </c>
      <c r="AE107" s="597">
        <v>1.48</v>
      </c>
      <c r="AF107" s="597">
        <v>2.87</v>
      </c>
      <c r="AG107" s="264">
        <v>7.9</v>
      </c>
      <c r="AH107" s="247">
        <v>0.2215</v>
      </c>
      <c r="AI107" s="24">
        <v>9.64</v>
      </c>
      <c r="AJ107" s="24">
        <v>194.72</v>
      </c>
      <c r="AK107" s="24">
        <v>80.94</v>
      </c>
      <c r="AL107" s="24">
        <v>157.85</v>
      </c>
      <c r="AM107" s="604">
        <v>433.51</v>
      </c>
      <c r="AN107" s="641" t="str">
        <f t="shared" si="77"/>
        <v>revisar</v>
      </c>
      <c r="AO107" s="641" t="str">
        <f t="shared" si="78"/>
        <v>revisar</v>
      </c>
      <c r="AP107" s="641" t="str">
        <f t="shared" si="79"/>
        <v>revisar</v>
      </c>
      <c r="AQ107" s="641" t="str">
        <f t="shared" si="80"/>
        <v>revisar</v>
      </c>
      <c r="AR107" s="641" t="str">
        <f t="shared" si="81"/>
        <v>revisar</v>
      </c>
      <c r="AS107" s="641" t="str">
        <f t="shared" si="82"/>
        <v>revisar</v>
      </c>
      <c r="AT107" s="641" t="str">
        <f t="shared" si="83"/>
        <v>revisar</v>
      </c>
      <c r="AU107" s="641" t="str">
        <f t="shared" si="84"/>
        <v>revisar</v>
      </c>
      <c r="AV107" s="641" t="str">
        <f t="shared" si="85"/>
        <v>revisar</v>
      </c>
      <c r="AW107" s="641" t="str">
        <f t="shared" si="86"/>
        <v>revisar</v>
      </c>
      <c r="AX107" s="641" t="str">
        <f t="shared" si="87"/>
        <v>revisar</v>
      </c>
      <c r="AY107" s="641" t="str">
        <f t="shared" si="88"/>
        <v>revisar</v>
      </c>
      <c r="AZ107" s="641" t="str">
        <f t="shared" si="89"/>
        <v>revisar</v>
      </c>
      <c r="BA107" s="641" t="str">
        <f t="shared" si="90"/>
        <v>revisar</v>
      </c>
      <c r="BB107" s="641" t="str">
        <f t="shared" si="91"/>
        <v>revisar</v>
      </c>
      <c r="BC107" s="641" t="str">
        <f t="shared" si="92"/>
        <v>revisar</v>
      </c>
    </row>
    <row r="108" spans="1:55" ht="12.75" hidden="1" customHeight="1">
      <c r="A108" s="34"/>
      <c r="B108" s="35">
        <f t="shared" si="64"/>
        <v>0</v>
      </c>
      <c r="C108" s="34"/>
      <c r="D108" s="250" t="s">
        <v>265</v>
      </c>
      <c r="E108" s="668"/>
      <c r="F108" s="669"/>
      <c r="G108" s="665"/>
      <c r="H108" s="666"/>
      <c r="I108" s="667"/>
      <c r="J108" s="263"/>
      <c r="K108" s="263"/>
      <c r="L108" s="263"/>
      <c r="M108" s="685">
        <f t="shared" si="71"/>
        <v>0</v>
      </c>
      <c r="N108" s="247"/>
      <c r="O108" s="687">
        <f t="shared" si="72"/>
        <v>0</v>
      </c>
      <c r="P108" s="687">
        <f t="shared" si="73"/>
        <v>0</v>
      </c>
      <c r="Q108" s="687">
        <f t="shared" si="74"/>
        <v>0</v>
      </c>
      <c r="R108" s="687">
        <f t="shared" si="75"/>
        <v>0</v>
      </c>
      <c r="S108" s="688">
        <f t="shared" si="76"/>
        <v>0</v>
      </c>
      <c r="T108" s="952"/>
      <c r="U108" s="539"/>
      <c r="V108" s="299" t="str">
        <f t="shared" si="20"/>
        <v>2.43</v>
      </c>
      <c r="W108" s="299">
        <f t="shared" si="93"/>
        <v>0</v>
      </c>
      <c r="X108" s="250" t="s">
        <v>2101</v>
      </c>
      <c r="Y108" s="242">
        <v>97914</v>
      </c>
      <c r="Z108" s="248" t="s">
        <v>5</v>
      </c>
      <c r="AA108" s="80" t="s">
        <v>1320</v>
      </c>
      <c r="AB108" s="81" t="s">
        <v>1306</v>
      </c>
      <c r="AC108" s="245">
        <v>647.78</v>
      </c>
      <c r="AD108" s="597">
        <v>0.9</v>
      </c>
      <c r="AE108" s="597">
        <v>0.39</v>
      </c>
      <c r="AF108" s="597">
        <v>1.27</v>
      </c>
      <c r="AG108" s="264">
        <v>2.56</v>
      </c>
      <c r="AH108" s="247">
        <v>0.2215</v>
      </c>
      <c r="AI108" s="24">
        <v>3.12</v>
      </c>
      <c r="AJ108" s="24">
        <v>706.08</v>
      </c>
      <c r="AK108" s="24">
        <v>304.45</v>
      </c>
      <c r="AL108" s="24">
        <v>1010.5399999999998</v>
      </c>
      <c r="AM108" s="604">
        <v>2021.07</v>
      </c>
      <c r="AN108" s="641" t="str">
        <f t="shared" si="77"/>
        <v>revisar</v>
      </c>
      <c r="AO108" s="641" t="str">
        <f t="shared" si="78"/>
        <v>revisar</v>
      </c>
      <c r="AP108" s="641" t="str">
        <f t="shared" si="79"/>
        <v>revisar</v>
      </c>
      <c r="AQ108" s="641" t="str">
        <f t="shared" si="80"/>
        <v>revisar</v>
      </c>
      <c r="AR108" s="641" t="str">
        <f t="shared" si="81"/>
        <v>revisar</v>
      </c>
      <c r="AS108" s="641" t="str">
        <f t="shared" si="82"/>
        <v>revisar</v>
      </c>
      <c r="AT108" s="641" t="str">
        <f t="shared" si="83"/>
        <v>revisar</v>
      </c>
      <c r="AU108" s="641" t="str">
        <f t="shared" si="84"/>
        <v>revisar</v>
      </c>
      <c r="AV108" s="641" t="str">
        <f t="shared" si="85"/>
        <v>revisar</v>
      </c>
      <c r="AW108" s="641" t="str">
        <f t="shared" si="86"/>
        <v>revisar</v>
      </c>
      <c r="AX108" s="641" t="str">
        <f t="shared" si="87"/>
        <v>revisar</v>
      </c>
      <c r="AY108" s="641" t="str">
        <f t="shared" si="88"/>
        <v>revisar</v>
      </c>
      <c r="AZ108" s="641" t="str">
        <f t="shared" si="89"/>
        <v>revisar</v>
      </c>
      <c r="BA108" s="641" t="str">
        <f t="shared" si="90"/>
        <v>revisar</v>
      </c>
      <c r="BB108" s="641" t="str">
        <f t="shared" si="91"/>
        <v>revisar</v>
      </c>
      <c r="BC108" s="641" t="str">
        <f t="shared" si="92"/>
        <v>revisar</v>
      </c>
    </row>
    <row r="109" spans="1:55" ht="12.75" hidden="1" customHeight="1">
      <c r="A109" s="34"/>
      <c r="B109" s="35">
        <f t="shared" si="64"/>
        <v>0</v>
      </c>
      <c r="C109" s="34"/>
      <c r="D109" s="250" t="s">
        <v>266</v>
      </c>
      <c r="E109" s="668"/>
      <c r="F109" s="669"/>
      <c r="G109" s="665"/>
      <c r="H109" s="666"/>
      <c r="I109" s="667"/>
      <c r="J109" s="263"/>
      <c r="K109" s="263"/>
      <c r="L109" s="263"/>
      <c r="M109" s="685">
        <f t="shared" si="71"/>
        <v>0</v>
      </c>
      <c r="N109" s="247"/>
      <c r="O109" s="687">
        <f t="shared" si="72"/>
        <v>0</v>
      </c>
      <c r="P109" s="687">
        <f t="shared" si="73"/>
        <v>0</v>
      </c>
      <c r="Q109" s="687">
        <f t="shared" si="74"/>
        <v>0</v>
      </c>
      <c r="R109" s="687">
        <f t="shared" si="75"/>
        <v>0</v>
      </c>
      <c r="S109" s="688">
        <f t="shared" si="76"/>
        <v>0</v>
      </c>
      <c r="T109" s="952"/>
      <c r="U109" s="539"/>
      <c r="V109" s="299" t="str">
        <f t="shared" si="20"/>
        <v>2.44</v>
      </c>
      <c r="W109" s="299">
        <f t="shared" si="93"/>
        <v>0</v>
      </c>
      <c r="X109" s="598" t="s">
        <v>225</v>
      </c>
      <c r="Y109" s="599"/>
      <c r="Z109" s="599"/>
      <c r="AA109" s="600" t="s">
        <v>2103</v>
      </c>
      <c r="AB109" s="601"/>
      <c r="AC109" s="601"/>
      <c r="AD109" s="601"/>
      <c r="AE109" s="601"/>
      <c r="AF109" s="601"/>
      <c r="AG109" s="601"/>
      <c r="AH109" s="602"/>
      <c r="AI109" s="601"/>
      <c r="AJ109" s="601"/>
      <c r="AK109" s="601"/>
      <c r="AL109" s="601"/>
      <c r="AM109" s="603"/>
      <c r="AN109" s="641" t="str">
        <f t="shared" si="77"/>
        <v>revisar</v>
      </c>
      <c r="AO109" s="641" t="str">
        <f t="shared" si="78"/>
        <v>ok</v>
      </c>
      <c r="AP109" s="641" t="str">
        <f t="shared" si="79"/>
        <v>ok</v>
      </c>
      <c r="AQ109" s="641" t="str">
        <f t="shared" si="80"/>
        <v>revisar</v>
      </c>
      <c r="AR109" s="641" t="str">
        <f t="shared" si="81"/>
        <v>ok</v>
      </c>
      <c r="AS109" s="641" t="str">
        <f t="shared" si="82"/>
        <v>ok</v>
      </c>
      <c r="AT109" s="641" t="str">
        <f t="shared" si="83"/>
        <v>ok</v>
      </c>
      <c r="AU109" s="641" t="str">
        <f t="shared" si="84"/>
        <v>ok</v>
      </c>
      <c r="AV109" s="641" t="str">
        <f t="shared" si="85"/>
        <v>ok</v>
      </c>
      <c r="AW109" s="641" t="str">
        <f t="shared" si="86"/>
        <v>ok</v>
      </c>
      <c r="AX109" s="641" t="str">
        <f t="shared" si="87"/>
        <v>ok</v>
      </c>
      <c r="AY109" s="641" t="str">
        <f t="shared" si="88"/>
        <v>ok</v>
      </c>
      <c r="AZ109" s="641" t="str">
        <f t="shared" si="89"/>
        <v>ok</v>
      </c>
      <c r="BA109" s="641" t="str">
        <f t="shared" si="90"/>
        <v>ok</v>
      </c>
      <c r="BB109" s="641" t="str">
        <f t="shared" si="91"/>
        <v>ok</v>
      </c>
      <c r="BC109" s="641" t="str">
        <f t="shared" si="92"/>
        <v>ok</v>
      </c>
    </row>
    <row r="110" spans="1:55" ht="12.75" hidden="1" customHeight="1">
      <c r="A110" s="34"/>
      <c r="B110" s="35">
        <f t="shared" si="64"/>
        <v>0</v>
      </c>
      <c r="C110" s="34"/>
      <c r="D110" s="250" t="s">
        <v>267</v>
      </c>
      <c r="E110" s="668"/>
      <c r="F110" s="669"/>
      <c r="G110" s="665"/>
      <c r="H110" s="666"/>
      <c r="I110" s="667"/>
      <c r="J110" s="263"/>
      <c r="K110" s="263"/>
      <c r="L110" s="263"/>
      <c r="M110" s="685">
        <f t="shared" si="71"/>
        <v>0</v>
      </c>
      <c r="N110" s="247"/>
      <c r="O110" s="687">
        <f t="shared" si="72"/>
        <v>0</v>
      </c>
      <c r="P110" s="687">
        <f t="shared" si="73"/>
        <v>0</v>
      </c>
      <c r="Q110" s="687">
        <f t="shared" si="74"/>
        <v>0</v>
      </c>
      <c r="R110" s="687">
        <f t="shared" si="75"/>
        <v>0</v>
      </c>
      <c r="S110" s="688">
        <f t="shared" si="76"/>
        <v>0</v>
      </c>
      <c r="T110" s="952"/>
      <c r="U110" s="539"/>
      <c r="V110" s="299" t="str">
        <f t="shared" si="20"/>
        <v>2.45</v>
      </c>
      <c r="W110" s="299">
        <f t="shared" si="93"/>
        <v>0</v>
      </c>
      <c r="X110" s="250" t="s">
        <v>2104</v>
      </c>
      <c r="Y110" s="242">
        <v>90106</v>
      </c>
      <c r="Z110" s="248" t="s">
        <v>5</v>
      </c>
      <c r="AA110" s="80" t="s">
        <v>1518</v>
      </c>
      <c r="AB110" s="81" t="s">
        <v>1292</v>
      </c>
      <c r="AC110" s="245">
        <v>70.56</v>
      </c>
      <c r="AD110" s="597">
        <v>2.9</v>
      </c>
      <c r="AE110" s="597">
        <v>2.44</v>
      </c>
      <c r="AF110" s="597">
        <v>1.92</v>
      </c>
      <c r="AG110" s="264">
        <v>7.26</v>
      </c>
      <c r="AH110" s="247">
        <v>0.2215</v>
      </c>
      <c r="AI110" s="24">
        <v>8.86</v>
      </c>
      <c r="AJ110" s="24">
        <v>249.78</v>
      </c>
      <c r="AK110" s="24">
        <v>210.26</v>
      </c>
      <c r="AL110" s="24">
        <v>165.11999999999998</v>
      </c>
      <c r="AM110" s="604">
        <v>625.16</v>
      </c>
      <c r="AN110" s="641" t="str">
        <f t="shared" si="77"/>
        <v>revisar</v>
      </c>
      <c r="AO110" s="641" t="str">
        <f t="shared" si="78"/>
        <v>revisar</v>
      </c>
      <c r="AP110" s="641" t="str">
        <f t="shared" si="79"/>
        <v>revisar</v>
      </c>
      <c r="AQ110" s="641" t="str">
        <f t="shared" si="80"/>
        <v>revisar</v>
      </c>
      <c r="AR110" s="641" t="str">
        <f t="shared" si="81"/>
        <v>revisar</v>
      </c>
      <c r="AS110" s="641" t="str">
        <f t="shared" si="82"/>
        <v>revisar</v>
      </c>
      <c r="AT110" s="641" t="str">
        <f t="shared" si="83"/>
        <v>revisar</v>
      </c>
      <c r="AU110" s="641" t="str">
        <f t="shared" si="84"/>
        <v>revisar</v>
      </c>
      <c r="AV110" s="641" t="str">
        <f t="shared" si="85"/>
        <v>revisar</v>
      </c>
      <c r="AW110" s="641" t="str">
        <f t="shared" si="86"/>
        <v>revisar</v>
      </c>
      <c r="AX110" s="641" t="str">
        <f t="shared" si="87"/>
        <v>revisar</v>
      </c>
      <c r="AY110" s="641" t="str">
        <f t="shared" si="88"/>
        <v>revisar</v>
      </c>
      <c r="AZ110" s="641" t="str">
        <f t="shared" si="89"/>
        <v>revisar</v>
      </c>
      <c r="BA110" s="641" t="str">
        <f t="shared" si="90"/>
        <v>revisar</v>
      </c>
      <c r="BB110" s="641" t="str">
        <f t="shared" si="91"/>
        <v>revisar</v>
      </c>
      <c r="BC110" s="641" t="str">
        <f t="shared" si="92"/>
        <v>revisar</v>
      </c>
    </row>
    <row r="111" spans="1:55" ht="12.75" hidden="1" customHeight="1">
      <c r="A111" s="34"/>
      <c r="B111" s="35">
        <f t="shared" si="64"/>
        <v>0</v>
      </c>
      <c r="C111" s="34"/>
      <c r="D111" s="250" t="s">
        <v>268</v>
      </c>
      <c r="E111" s="668"/>
      <c r="F111" s="669"/>
      <c r="G111" s="665"/>
      <c r="H111" s="666"/>
      <c r="I111" s="667"/>
      <c r="J111" s="263"/>
      <c r="K111" s="263"/>
      <c r="L111" s="263"/>
      <c r="M111" s="685">
        <f t="shared" si="71"/>
        <v>0</v>
      </c>
      <c r="N111" s="247"/>
      <c r="O111" s="687">
        <f t="shared" si="72"/>
        <v>0</v>
      </c>
      <c r="P111" s="687">
        <f t="shared" si="73"/>
        <v>0</v>
      </c>
      <c r="Q111" s="687">
        <f t="shared" si="74"/>
        <v>0</v>
      </c>
      <c r="R111" s="687">
        <f t="shared" si="75"/>
        <v>0</v>
      </c>
      <c r="S111" s="688">
        <f t="shared" si="76"/>
        <v>0</v>
      </c>
      <c r="T111" s="952"/>
      <c r="U111" s="539"/>
      <c r="V111" s="299" t="str">
        <f t="shared" si="20"/>
        <v>2.46</v>
      </c>
      <c r="W111" s="299">
        <f t="shared" si="93"/>
        <v>0</v>
      </c>
      <c r="X111" s="250" t="s">
        <v>2105</v>
      </c>
      <c r="Y111" s="242">
        <v>100973</v>
      </c>
      <c r="Z111" s="248" t="s">
        <v>5</v>
      </c>
      <c r="AA111" s="80" t="s">
        <v>1307</v>
      </c>
      <c r="AB111" s="81" t="s">
        <v>1292</v>
      </c>
      <c r="AC111" s="245">
        <v>95.26</v>
      </c>
      <c r="AD111" s="597">
        <v>3.55</v>
      </c>
      <c r="AE111" s="597">
        <v>1.48</v>
      </c>
      <c r="AF111" s="597">
        <v>2.87</v>
      </c>
      <c r="AG111" s="264">
        <v>7.9</v>
      </c>
      <c r="AH111" s="247">
        <v>0.2215</v>
      </c>
      <c r="AI111" s="24">
        <v>9.64</v>
      </c>
      <c r="AJ111" s="24">
        <v>412.47</v>
      </c>
      <c r="AK111" s="24">
        <v>171.46</v>
      </c>
      <c r="AL111" s="24">
        <v>334.37999999999988</v>
      </c>
      <c r="AM111" s="604">
        <v>918.31</v>
      </c>
      <c r="AN111" s="641" t="str">
        <f t="shared" si="77"/>
        <v>revisar</v>
      </c>
      <c r="AO111" s="641" t="str">
        <f t="shared" si="78"/>
        <v>revisar</v>
      </c>
      <c r="AP111" s="641" t="str">
        <f t="shared" si="79"/>
        <v>revisar</v>
      </c>
      <c r="AQ111" s="641" t="str">
        <f t="shared" si="80"/>
        <v>revisar</v>
      </c>
      <c r="AR111" s="641" t="str">
        <f t="shared" si="81"/>
        <v>revisar</v>
      </c>
      <c r="AS111" s="641" t="str">
        <f t="shared" si="82"/>
        <v>revisar</v>
      </c>
      <c r="AT111" s="641" t="str">
        <f t="shared" si="83"/>
        <v>revisar</v>
      </c>
      <c r="AU111" s="641" t="str">
        <f t="shared" si="84"/>
        <v>revisar</v>
      </c>
      <c r="AV111" s="641" t="str">
        <f t="shared" si="85"/>
        <v>revisar</v>
      </c>
      <c r="AW111" s="641" t="str">
        <f t="shared" si="86"/>
        <v>revisar</v>
      </c>
      <c r="AX111" s="641" t="str">
        <f t="shared" si="87"/>
        <v>revisar</v>
      </c>
      <c r="AY111" s="641" t="str">
        <f t="shared" si="88"/>
        <v>revisar</v>
      </c>
      <c r="AZ111" s="641" t="str">
        <f t="shared" si="89"/>
        <v>revisar</v>
      </c>
      <c r="BA111" s="641" t="str">
        <f t="shared" si="90"/>
        <v>revisar</v>
      </c>
      <c r="BB111" s="641" t="str">
        <f t="shared" si="91"/>
        <v>revisar</v>
      </c>
      <c r="BC111" s="641" t="str">
        <f t="shared" si="92"/>
        <v>revisar</v>
      </c>
    </row>
    <row r="112" spans="1:55" ht="12.75" hidden="1" customHeight="1">
      <c r="A112" s="34"/>
      <c r="B112" s="35">
        <f t="shared" si="64"/>
        <v>0</v>
      </c>
      <c r="C112" s="34"/>
      <c r="D112" s="250" t="s">
        <v>269</v>
      </c>
      <c r="E112" s="668"/>
      <c r="F112" s="669"/>
      <c r="G112" s="665"/>
      <c r="H112" s="666"/>
      <c r="I112" s="667"/>
      <c r="J112" s="263"/>
      <c r="K112" s="263"/>
      <c r="L112" s="263"/>
      <c r="M112" s="685">
        <f t="shared" si="71"/>
        <v>0</v>
      </c>
      <c r="N112" s="247"/>
      <c r="O112" s="687">
        <f t="shared" si="72"/>
        <v>0</v>
      </c>
      <c r="P112" s="687">
        <f t="shared" si="73"/>
        <v>0</v>
      </c>
      <c r="Q112" s="687">
        <f t="shared" si="74"/>
        <v>0</v>
      </c>
      <c r="R112" s="687">
        <f t="shared" si="75"/>
        <v>0</v>
      </c>
      <c r="S112" s="688">
        <f t="shared" si="76"/>
        <v>0</v>
      </c>
      <c r="T112" s="952"/>
      <c r="U112" s="539"/>
      <c r="V112" s="299" t="str">
        <f t="shared" si="20"/>
        <v>2.47</v>
      </c>
      <c r="W112" s="299">
        <f t="shared" si="93"/>
        <v>0</v>
      </c>
      <c r="X112" s="250" t="s">
        <v>2106</v>
      </c>
      <c r="Y112" s="242">
        <v>97914</v>
      </c>
      <c r="Z112" s="248" t="s">
        <v>5</v>
      </c>
      <c r="AA112" s="80" t="s">
        <v>1320</v>
      </c>
      <c r="AB112" s="81" t="s">
        <v>1306</v>
      </c>
      <c r="AC112" s="245">
        <v>1905.2</v>
      </c>
      <c r="AD112" s="597">
        <v>0.9</v>
      </c>
      <c r="AE112" s="597">
        <v>0.39</v>
      </c>
      <c r="AF112" s="597">
        <v>1.27</v>
      </c>
      <c r="AG112" s="264">
        <v>2.56</v>
      </c>
      <c r="AH112" s="247">
        <v>0.2215</v>
      </c>
      <c r="AI112" s="24">
        <v>3.12</v>
      </c>
      <c r="AJ112" s="24">
        <v>2076.66</v>
      </c>
      <c r="AK112" s="24">
        <v>895.44</v>
      </c>
      <c r="AL112" s="24">
        <v>2972.1200000000008</v>
      </c>
      <c r="AM112" s="604">
        <v>5944.22</v>
      </c>
      <c r="AN112" s="641" t="str">
        <f t="shared" si="77"/>
        <v>revisar</v>
      </c>
      <c r="AO112" s="641" t="str">
        <f t="shared" si="78"/>
        <v>revisar</v>
      </c>
      <c r="AP112" s="641" t="str">
        <f t="shared" si="79"/>
        <v>revisar</v>
      </c>
      <c r="AQ112" s="641" t="str">
        <f t="shared" si="80"/>
        <v>revisar</v>
      </c>
      <c r="AR112" s="641" t="str">
        <f t="shared" si="81"/>
        <v>revisar</v>
      </c>
      <c r="AS112" s="641" t="str">
        <f t="shared" si="82"/>
        <v>revisar</v>
      </c>
      <c r="AT112" s="641" t="str">
        <f t="shared" si="83"/>
        <v>revisar</v>
      </c>
      <c r="AU112" s="641" t="str">
        <f t="shared" si="84"/>
        <v>revisar</v>
      </c>
      <c r="AV112" s="641" t="str">
        <f t="shared" si="85"/>
        <v>revisar</v>
      </c>
      <c r="AW112" s="641" t="str">
        <f t="shared" si="86"/>
        <v>revisar</v>
      </c>
      <c r="AX112" s="641" t="str">
        <f t="shared" si="87"/>
        <v>revisar</v>
      </c>
      <c r="AY112" s="641" t="str">
        <f t="shared" si="88"/>
        <v>revisar</v>
      </c>
      <c r="AZ112" s="641" t="str">
        <f t="shared" si="89"/>
        <v>revisar</v>
      </c>
      <c r="BA112" s="641" t="str">
        <f t="shared" si="90"/>
        <v>revisar</v>
      </c>
      <c r="BB112" s="641" t="str">
        <f t="shared" si="91"/>
        <v>revisar</v>
      </c>
      <c r="BC112" s="641" t="str">
        <f t="shared" si="92"/>
        <v>revisar</v>
      </c>
    </row>
    <row r="113" spans="1:56" s="577" customFormat="1" ht="12.75" hidden="1" customHeight="1">
      <c r="A113" s="34"/>
      <c r="B113" s="35"/>
      <c r="C113" s="34"/>
      <c r="D113" s="250" t="s">
        <v>270</v>
      </c>
      <c r="E113" s="668"/>
      <c r="F113" s="669"/>
      <c r="G113" s="665"/>
      <c r="H113" s="666"/>
      <c r="I113" s="667"/>
      <c r="J113" s="263"/>
      <c r="K113" s="263"/>
      <c r="L113" s="263"/>
      <c r="M113" s="685">
        <f t="shared" si="71"/>
        <v>0</v>
      </c>
      <c r="N113" s="247"/>
      <c r="O113" s="687">
        <f t="shared" si="72"/>
        <v>0</v>
      </c>
      <c r="P113" s="687">
        <f t="shared" si="73"/>
        <v>0</v>
      </c>
      <c r="Q113" s="687">
        <f t="shared" si="74"/>
        <v>0</v>
      </c>
      <c r="R113" s="687">
        <f t="shared" si="75"/>
        <v>0</v>
      </c>
      <c r="S113" s="688">
        <f t="shared" si="76"/>
        <v>0</v>
      </c>
      <c r="T113" s="952"/>
      <c r="U113" s="606"/>
      <c r="V113" s="299" t="str">
        <f t="shared" ref="V113:V115" si="94">D113</f>
        <v>2.48</v>
      </c>
      <c r="W113" s="299">
        <f t="shared" ref="W113:W115" si="95">IF(L113=0,S113-Q113-(TRUNC(TRUNC(J113*(1+N113),2)*I113,2)))</f>
        <v>0</v>
      </c>
      <c r="X113" s="250" t="s">
        <v>2107</v>
      </c>
      <c r="Y113" s="242" t="s">
        <v>2056</v>
      </c>
      <c r="Z113" s="248" t="s">
        <v>11</v>
      </c>
      <c r="AA113" s="80" t="s">
        <v>2057</v>
      </c>
      <c r="AB113" s="81" t="s">
        <v>1292</v>
      </c>
      <c r="AC113" s="245">
        <v>38.1</v>
      </c>
      <c r="AD113" s="597">
        <v>15</v>
      </c>
      <c r="AE113" s="597">
        <v>0</v>
      </c>
      <c r="AF113" s="597">
        <v>0</v>
      </c>
      <c r="AG113" s="264">
        <v>15</v>
      </c>
      <c r="AH113" s="247">
        <v>0.2215</v>
      </c>
      <c r="AI113" s="24">
        <v>18.32</v>
      </c>
      <c r="AJ113" s="24">
        <v>697.99</v>
      </c>
      <c r="AK113" s="24">
        <v>0</v>
      </c>
      <c r="AL113" s="24">
        <v>0</v>
      </c>
      <c r="AM113" s="604">
        <v>697.99</v>
      </c>
      <c r="AN113" s="641" t="str">
        <f t="shared" si="77"/>
        <v>revisar</v>
      </c>
      <c r="AO113" s="641" t="str">
        <f t="shared" si="78"/>
        <v>revisar</v>
      </c>
      <c r="AP113" s="641" t="str">
        <f t="shared" si="79"/>
        <v>revisar</v>
      </c>
      <c r="AQ113" s="641" t="str">
        <f t="shared" si="80"/>
        <v>revisar</v>
      </c>
      <c r="AR113" s="641" t="str">
        <f t="shared" si="81"/>
        <v>revisar</v>
      </c>
      <c r="AS113" s="641" t="str">
        <f t="shared" si="82"/>
        <v>revisar</v>
      </c>
      <c r="AT113" s="641" t="str">
        <f t="shared" si="83"/>
        <v>revisar</v>
      </c>
      <c r="AU113" s="641" t="str">
        <f t="shared" si="84"/>
        <v>ok</v>
      </c>
      <c r="AV113" s="641" t="str">
        <f t="shared" si="85"/>
        <v>ok</v>
      </c>
      <c r="AW113" s="641" t="str">
        <f t="shared" si="86"/>
        <v>revisar</v>
      </c>
      <c r="AX113" s="641" t="str">
        <f t="shared" si="87"/>
        <v>revisar</v>
      </c>
      <c r="AY113" s="641" t="str">
        <f t="shared" si="88"/>
        <v>revisar</v>
      </c>
      <c r="AZ113" s="641" t="str">
        <f t="shared" si="89"/>
        <v>revisar</v>
      </c>
      <c r="BA113" s="641" t="str">
        <f t="shared" si="90"/>
        <v>ok</v>
      </c>
      <c r="BB113" s="641" t="str">
        <f t="shared" si="91"/>
        <v>ok</v>
      </c>
      <c r="BC113" s="641" t="str">
        <f t="shared" si="92"/>
        <v>revisar</v>
      </c>
      <c r="BD113" s="641"/>
    </row>
    <row r="114" spans="1:56" s="577" customFormat="1" ht="12.75" hidden="1" customHeight="1">
      <c r="A114" s="34"/>
      <c r="B114" s="35"/>
      <c r="C114" s="34"/>
      <c r="D114" s="250" t="s">
        <v>271</v>
      </c>
      <c r="E114" s="668"/>
      <c r="F114" s="669"/>
      <c r="G114" s="665"/>
      <c r="H114" s="666"/>
      <c r="I114" s="667"/>
      <c r="J114" s="263"/>
      <c r="K114" s="263"/>
      <c r="L114" s="263"/>
      <c r="M114" s="685">
        <f t="shared" si="71"/>
        <v>0</v>
      </c>
      <c r="N114" s="247"/>
      <c r="O114" s="687">
        <f t="shared" si="72"/>
        <v>0</v>
      </c>
      <c r="P114" s="687">
        <f t="shared" si="73"/>
        <v>0</v>
      </c>
      <c r="Q114" s="687">
        <f t="shared" si="74"/>
        <v>0</v>
      </c>
      <c r="R114" s="687">
        <f t="shared" si="75"/>
        <v>0</v>
      </c>
      <c r="S114" s="688">
        <f t="shared" si="76"/>
        <v>0</v>
      </c>
      <c r="T114" s="952"/>
      <c r="U114" s="606"/>
      <c r="V114" s="299" t="str">
        <f t="shared" si="94"/>
        <v>2.49</v>
      </c>
      <c r="W114" s="299">
        <f t="shared" si="95"/>
        <v>0</v>
      </c>
      <c r="X114" s="250" t="s">
        <v>2108</v>
      </c>
      <c r="Y114" s="242">
        <v>131</v>
      </c>
      <c r="Z114" s="248" t="s">
        <v>2</v>
      </c>
      <c r="AA114" s="80" t="s">
        <v>2058</v>
      </c>
      <c r="AB114" s="81" t="s">
        <v>1292</v>
      </c>
      <c r="AC114" s="245">
        <v>57.16</v>
      </c>
      <c r="AD114" s="597">
        <v>2.15</v>
      </c>
      <c r="AE114" s="597">
        <v>0.18</v>
      </c>
      <c r="AF114" s="597">
        <v>0</v>
      </c>
      <c r="AG114" s="264">
        <v>2.33</v>
      </c>
      <c r="AH114" s="247">
        <v>0.2215</v>
      </c>
      <c r="AI114" s="24">
        <v>2.84</v>
      </c>
      <c r="AJ114" s="24">
        <v>150.33000000000001</v>
      </c>
      <c r="AK114" s="24">
        <v>12</v>
      </c>
      <c r="AL114" s="24">
        <v>0</v>
      </c>
      <c r="AM114" s="604">
        <v>162.33000000000001</v>
      </c>
      <c r="AN114" s="641" t="str">
        <f t="shared" si="77"/>
        <v>revisar</v>
      </c>
      <c r="AO114" s="641" t="str">
        <f t="shared" si="78"/>
        <v>revisar</v>
      </c>
      <c r="AP114" s="641" t="str">
        <f t="shared" si="79"/>
        <v>revisar</v>
      </c>
      <c r="AQ114" s="641" t="str">
        <f t="shared" si="80"/>
        <v>revisar</v>
      </c>
      <c r="AR114" s="641" t="str">
        <f t="shared" si="81"/>
        <v>revisar</v>
      </c>
      <c r="AS114" s="641" t="str">
        <f t="shared" si="82"/>
        <v>revisar</v>
      </c>
      <c r="AT114" s="641" t="str">
        <f t="shared" si="83"/>
        <v>revisar</v>
      </c>
      <c r="AU114" s="641" t="str">
        <f t="shared" si="84"/>
        <v>revisar</v>
      </c>
      <c r="AV114" s="641" t="str">
        <f t="shared" si="85"/>
        <v>ok</v>
      </c>
      <c r="AW114" s="641" t="str">
        <f t="shared" si="86"/>
        <v>revisar</v>
      </c>
      <c r="AX114" s="641" t="str">
        <f t="shared" si="87"/>
        <v>revisar</v>
      </c>
      <c r="AY114" s="641" t="str">
        <f t="shared" si="88"/>
        <v>revisar</v>
      </c>
      <c r="AZ114" s="641" t="str">
        <f t="shared" si="89"/>
        <v>revisar</v>
      </c>
      <c r="BA114" s="641" t="str">
        <f t="shared" si="90"/>
        <v>revisar</v>
      </c>
      <c r="BB114" s="641" t="str">
        <f t="shared" si="91"/>
        <v>ok</v>
      </c>
      <c r="BC114" s="641" t="str">
        <f t="shared" si="92"/>
        <v>revisar</v>
      </c>
      <c r="BD114" s="641"/>
    </row>
    <row r="115" spans="1:56" s="577" customFormat="1" ht="12.75" hidden="1" customHeight="1">
      <c r="A115" s="34"/>
      <c r="B115" s="35"/>
      <c r="C115" s="34"/>
      <c r="D115" s="250" t="s">
        <v>272</v>
      </c>
      <c r="E115" s="668"/>
      <c r="F115" s="669"/>
      <c r="G115" s="665"/>
      <c r="H115" s="666"/>
      <c r="I115" s="667"/>
      <c r="J115" s="263"/>
      <c r="K115" s="263"/>
      <c r="L115" s="263"/>
      <c r="M115" s="685">
        <f t="shared" si="71"/>
        <v>0</v>
      </c>
      <c r="N115" s="247"/>
      <c r="O115" s="687">
        <f t="shared" si="72"/>
        <v>0</v>
      </c>
      <c r="P115" s="687">
        <f t="shared" si="73"/>
        <v>0</v>
      </c>
      <c r="Q115" s="687">
        <f t="shared" si="74"/>
        <v>0</v>
      </c>
      <c r="R115" s="687">
        <f t="shared" si="75"/>
        <v>0</v>
      </c>
      <c r="S115" s="688">
        <f t="shared" si="76"/>
        <v>0</v>
      </c>
      <c r="T115" s="952"/>
      <c r="U115" s="606"/>
      <c r="V115" s="299" t="str">
        <f t="shared" si="94"/>
        <v>2.50</v>
      </c>
      <c r="W115" s="299">
        <f t="shared" si="95"/>
        <v>0</v>
      </c>
      <c r="X115" s="250" t="s">
        <v>2109</v>
      </c>
      <c r="Y115" s="242" t="s">
        <v>1247</v>
      </c>
      <c r="Z115" s="248" t="s">
        <v>14</v>
      </c>
      <c r="AA115" s="80" t="s">
        <v>2110</v>
      </c>
      <c r="AB115" s="81" t="s">
        <v>1292</v>
      </c>
      <c r="AC115" s="245">
        <v>43.2</v>
      </c>
      <c r="AD115" s="597">
        <v>0</v>
      </c>
      <c r="AE115" s="597">
        <v>403.59</v>
      </c>
      <c r="AF115" s="597">
        <v>180.97</v>
      </c>
      <c r="AG115" s="264">
        <v>584.55999999999995</v>
      </c>
      <c r="AH115" s="247">
        <v>0.2215</v>
      </c>
      <c r="AI115" s="24">
        <v>714.04</v>
      </c>
      <c r="AJ115" s="24">
        <v>0</v>
      </c>
      <c r="AK115" s="24">
        <v>21296.73</v>
      </c>
      <c r="AL115" s="24">
        <v>9549.7999999999993</v>
      </c>
      <c r="AM115" s="604">
        <v>30846.53</v>
      </c>
      <c r="AN115" s="641" t="str">
        <f t="shared" si="77"/>
        <v>revisar</v>
      </c>
      <c r="AO115" s="641" t="str">
        <f t="shared" si="78"/>
        <v>revisar</v>
      </c>
      <c r="AP115" s="641" t="str">
        <f t="shared" si="79"/>
        <v>revisar</v>
      </c>
      <c r="AQ115" s="641" t="str">
        <f t="shared" si="80"/>
        <v>revisar</v>
      </c>
      <c r="AR115" s="641" t="str">
        <f t="shared" si="81"/>
        <v>revisar</v>
      </c>
      <c r="AS115" s="641" t="str">
        <f t="shared" si="82"/>
        <v>revisar</v>
      </c>
      <c r="AT115" s="641" t="str">
        <f t="shared" si="83"/>
        <v>ok</v>
      </c>
      <c r="AU115" s="641" t="str">
        <f t="shared" si="84"/>
        <v>revisar</v>
      </c>
      <c r="AV115" s="641" t="str">
        <f t="shared" si="85"/>
        <v>revisar</v>
      </c>
      <c r="AW115" s="641" t="str">
        <f t="shared" si="86"/>
        <v>revisar</v>
      </c>
      <c r="AX115" s="641" t="str">
        <f t="shared" si="87"/>
        <v>revisar</v>
      </c>
      <c r="AY115" s="641" t="str">
        <f t="shared" si="88"/>
        <v>revisar</v>
      </c>
      <c r="AZ115" s="641" t="str">
        <f t="shared" si="89"/>
        <v>ok</v>
      </c>
      <c r="BA115" s="641" t="str">
        <f t="shared" si="90"/>
        <v>revisar</v>
      </c>
      <c r="BB115" s="641" t="str">
        <f t="shared" si="91"/>
        <v>revisar</v>
      </c>
      <c r="BC115" s="641" t="str">
        <f t="shared" si="92"/>
        <v>revisar</v>
      </c>
      <c r="BD115" s="641"/>
    </row>
    <row r="116" spans="1:56" ht="12.75" hidden="1" customHeight="1">
      <c r="A116" s="34"/>
      <c r="B116" s="35"/>
      <c r="C116" s="34"/>
      <c r="D116" s="672"/>
      <c r="E116" s="672"/>
      <c r="F116" s="681"/>
      <c r="G116" s="682"/>
      <c r="H116" s="672"/>
      <c r="I116" s="683"/>
      <c r="J116" s="269"/>
      <c r="K116" s="269"/>
      <c r="L116" s="269"/>
      <c r="M116" s="689"/>
      <c r="N116" s="317"/>
      <c r="O116" s="690"/>
      <c r="P116" s="690"/>
      <c r="Q116" s="690"/>
      <c r="R116" s="690"/>
      <c r="S116" s="691"/>
      <c r="T116" s="952"/>
      <c r="U116" s="539"/>
      <c r="V116" s="299">
        <f t="shared" si="20"/>
        <v>0</v>
      </c>
      <c r="W116" s="299">
        <f t="shared" si="93"/>
        <v>0</v>
      </c>
      <c r="X116" s="624"/>
      <c r="Y116" s="610"/>
      <c r="Z116" s="625"/>
      <c r="AA116" s="626"/>
      <c r="AB116" s="610"/>
      <c r="AC116" s="408"/>
      <c r="AD116" s="269"/>
      <c r="AE116" s="269"/>
      <c r="AF116" s="269"/>
      <c r="AG116" s="266"/>
      <c r="AH116" s="317"/>
      <c r="AI116" s="612"/>
      <c r="AJ116" s="612"/>
      <c r="AK116" s="612"/>
      <c r="AL116" s="612"/>
      <c r="AM116" s="613"/>
      <c r="AN116" s="641" t="str">
        <f t="shared" si="77"/>
        <v>ok</v>
      </c>
      <c r="AO116" s="641" t="str">
        <f t="shared" si="78"/>
        <v>ok</v>
      </c>
      <c r="AP116" s="641" t="str">
        <f t="shared" si="79"/>
        <v>ok</v>
      </c>
      <c r="AQ116" s="641" t="str">
        <f t="shared" si="80"/>
        <v>ok</v>
      </c>
      <c r="AR116" s="641" t="str">
        <f t="shared" si="81"/>
        <v>ok</v>
      </c>
      <c r="AS116" s="641" t="str">
        <f t="shared" si="82"/>
        <v>ok</v>
      </c>
      <c r="AT116" s="641" t="str">
        <f t="shared" si="83"/>
        <v>ok</v>
      </c>
      <c r="AU116" s="641" t="str">
        <f t="shared" si="84"/>
        <v>ok</v>
      </c>
      <c r="AV116" s="641" t="str">
        <f t="shared" si="85"/>
        <v>ok</v>
      </c>
      <c r="AW116" s="641" t="str">
        <f t="shared" si="86"/>
        <v>ok</v>
      </c>
      <c r="AX116" s="641" t="str">
        <f t="shared" si="87"/>
        <v>ok</v>
      </c>
      <c r="AY116" s="641" t="str">
        <f t="shared" si="88"/>
        <v>ok</v>
      </c>
      <c r="AZ116" s="641" t="str">
        <f t="shared" si="89"/>
        <v>ok</v>
      </c>
      <c r="BA116" s="641" t="str">
        <f t="shared" si="90"/>
        <v>ok</v>
      </c>
      <c r="BB116" s="641" t="str">
        <f t="shared" si="91"/>
        <v>ok</v>
      </c>
      <c r="BC116" s="641" t="str">
        <f t="shared" si="92"/>
        <v>ok</v>
      </c>
    </row>
    <row r="117" spans="1:56" ht="12.75" hidden="1" customHeight="1">
      <c r="A117" s="13"/>
      <c r="B117" s="14"/>
      <c r="C117" s="13"/>
      <c r="D117" s="676"/>
      <c r="E117" s="677"/>
      <c r="F117" s="677"/>
      <c r="G117" s="677"/>
      <c r="H117" s="677"/>
      <c r="I117" s="677"/>
      <c r="J117" s="267"/>
      <c r="K117" s="267"/>
      <c r="L117" s="267"/>
      <c r="M117" s="677"/>
      <c r="N117" s="718"/>
      <c r="O117" s="692" t="str">
        <f>CONCATENATE("Subtotal ",G65)</f>
        <v xml:space="preserve">Subtotal </v>
      </c>
      <c r="P117" s="693">
        <f>SUM(P66:P116)</f>
        <v>0</v>
      </c>
      <c r="Q117" s="693">
        <f>SUM(Q66:Q116)</f>
        <v>0</v>
      </c>
      <c r="R117" s="693">
        <f>SUM(R66:R116)</f>
        <v>0</v>
      </c>
      <c r="S117" s="694">
        <f>SUM(S66:S116)</f>
        <v>0</v>
      </c>
      <c r="T117" s="536"/>
      <c r="U117" s="299">
        <v>1</v>
      </c>
      <c r="V117" s="299"/>
      <c r="W117" s="299"/>
      <c r="X117" s="614"/>
      <c r="Y117" s="615"/>
      <c r="Z117" s="615"/>
      <c r="AA117" s="615"/>
      <c r="AB117" s="615"/>
      <c r="AC117" s="616"/>
      <c r="AD117" s="616"/>
      <c r="AE117" s="616"/>
      <c r="AF117" s="616"/>
      <c r="AG117" s="616"/>
      <c r="AH117" s="617"/>
      <c r="AI117" s="618" t="s">
        <v>2184</v>
      </c>
      <c r="AJ117" s="30">
        <v>4472.34</v>
      </c>
      <c r="AK117" s="30">
        <v>2252.7399999999998</v>
      </c>
      <c r="AL117" s="30">
        <v>8165.6200000000008</v>
      </c>
      <c r="AM117" s="31">
        <v>14890.7</v>
      </c>
      <c r="AN117" s="641" t="str">
        <f t="shared" si="77"/>
        <v>ok</v>
      </c>
      <c r="AO117" s="641" t="str">
        <f t="shared" si="78"/>
        <v>ok</v>
      </c>
      <c r="AP117" s="641" t="str">
        <f t="shared" si="79"/>
        <v>ok</v>
      </c>
      <c r="AQ117" s="641" t="str">
        <f t="shared" si="80"/>
        <v>ok</v>
      </c>
      <c r="AR117" s="641" t="str">
        <f t="shared" si="81"/>
        <v>ok</v>
      </c>
      <c r="AS117" s="641" t="str">
        <f t="shared" si="82"/>
        <v>ok</v>
      </c>
      <c r="AT117" s="641" t="str">
        <f t="shared" si="83"/>
        <v>ok</v>
      </c>
      <c r="AU117" s="641" t="str">
        <f t="shared" si="84"/>
        <v>ok</v>
      </c>
      <c r="AV117" s="641" t="str">
        <f t="shared" si="85"/>
        <v>ok</v>
      </c>
      <c r="AW117" s="641" t="str">
        <f t="shared" si="86"/>
        <v>ok</v>
      </c>
      <c r="AX117" s="641" t="str">
        <f t="shared" si="87"/>
        <v>ok</v>
      </c>
      <c r="AY117" s="641" t="str">
        <f t="shared" si="88"/>
        <v>revisar</v>
      </c>
      <c r="AZ117" s="641" t="str">
        <f t="shared" si="89"/>
        <v>revisar</v>
      </c>
      <c r="BA117" s="641" t="str">
        <f t="shared" si="90"/>
        <v>revisar</v>
      </c>
      <c r="BB117" s="641" t="str">
        <f t="shared" si="91"/>
        <v>revisar</v>
      </c>
      <c r="BC117" s="641" t="str">
        <f t="shared" si="92"/>
        <v>revisar</v>
      </c>
    </row>
    <row r="118" spans="1:56" ht="6" hidden="1" customHeight="1">
      <c r="A118" s="10"/>
      <c r="B118" s="21"/>
      <c r="C118" s="10"/>
      <c r="D118" s="678"/>
      <c r="E118" s="539"/>
      <c r="F118" s="679"/>
      <c r="G118" s="679"/>
      <c r="H118" s="539"/>
      <c r="I118" s="539"/>
      <c r="J118" s="268"/>
      <c r="K118" s="268"/>
      <c r="L118" s="268"/>
      <c r="M118" s="539"/>
      <c r="N118" s="319"/>
      <c r="O118" s="539"/>
      <c r="P118" s="539"/>
      <c r="Q118" s="539"/>
      <c r="R118" s="539"/>
      <c r="S118" s="695"/>
      <c r="T118" s="319"/>
      <c r="U118" s="299"/>
      <c r="V118" s="299">
        <f t="shared" si="20"/>
        <v>0</v>
      </c>
      <c r="W118" s="299">
        <f t="shared" si="93"/>
        <v>0</v>
      </c>
      <c r="X118" s="619"/>
      <c r="Y118" s="562"/>
      <c r="Z118" s="563"/>
      <c r="AA118" s="563"/>
      <c r="AB118" s="562"/>
      <c r="AC118" s="605"/>
      <c r="AD118" s="605"/>
      <c r="AE118" s="605"/>
      <c r="AF118" s="605"/>
      <c r="AG118" s="605"/>
      <c r="AH118" s="530"/>
      <c r="AI118" s="562"/>
      <c r="AJ118" s="562"/>
      <c r="AK118" s="562"/>
      <c r="AL118" s="562"/>
      <c r="AM118" s="564"/>
      <c r="AN118" s="641" t="str">
        <f t="shared" si="77"/>
        <v>ok</v>
      </c>
      <c r="AO118" s="641" t="str">
        <f t="shared" si="78"/>
        <v>ok</v>
      </c>
      <c r="AP118" s="641" t="str">
        <f t="shared" si="79"/>
        <v>ok</v>
      </c>
      <c r="AQ118" s="641" t="str">
        <f t="shared" si="80"/>
        <v>ok</v>
      </c>
      <c r="AR118" s="641" t="str">
        <f t="shared" si="81"/>
        <v>ok</v>
      </c>
      <c r="AS118" s="641" t="str">
        <f t="shared" si="82"/>
        <v>ok</v>
      </c>
      <c r="AT118" s="641" t="str">
        <f t="shared" si="83"/>
        <v>ok</v>
      </c>
      <c r="AU118" s="641" t="str">
        <f t="shared" si="84"/>
        <v>ok</v>
      </c>
      <c r="AV118" s="641" t="str">
        <f t="shared" si="85"/>
        <v>ok</v>
      </c>
      <c r="AW118" s="641" t="str">
        <f t="shared" si="86"/>
        <v>ok</v>
      </c>
      <c r="AX118" s="641" t="str">
        <f t="shared" si="87"/>
        <v>ok</v>
      </c>
      <c r="AY118" s="641" t="str">
        <f t="shared" si="88"/>
        <v>ok</v>
      </c>
      <c r="AZ118" s="641" t="str">
        <f t="shared" si="89"/>
        <v>ok</v>
      </c>
      <c r="BA118" s="641" t="str">
        <f t="shared" si="90"/>
        <v>ok</v>
      </c>
      <c r="BB118" s="641" t="str">
        <f t="shared" si="91"/>
        <v>ok</v>
      </c>
      <c r="BC118" s="641" t="str">
        <f t="shared" si="92"/>
        <v>ok</v>
      </c>
    </row>
    <row r="119" spans="1:56" ht="12.75" hidden="1" customHeight="1">
      <c r="A119" s="13"/>
      <c r="B119" s="14"/>
      <c r="C119" s="13"/>
      <c r="D119" s="715">
        <v>3</v>
      </c>
      <c r="E119" s="716"/>
      <c r="F119" s="716"/>
      <c r="G119" s="246" t="s">
        <v>172</v>
      </c>
      <c r="H119" s="662"/>
      <c r="I119" s="662"/>
      <c r="J119" s="246"/>
      <c r="K119" s="246"/>
      <c r="L119" s="246"/>
      <c r="M119" s="662"/>
      <c r="N119" s="718"/>
      <c r="O119" s="662"/>
      <c r="P119" s="662"/>
      <c r="Q119" s="662"/>
      <c r="R119" s="662"/>
      <c r="S119" s="664">
        <f>S171</f>
        <v>0</v>
      </c>
      <c r="T119" s="319"/>
      <c r="U119" s="299"/>
      <c r="V119" s="299">
        <f t="shared" si="20"/>
        <v>3</v>
      </c>
      <c r="W119" s="299">
        <f t="shared" si="93"/>
        <v>0</v>
      </c>
      <c r="X119" s="566">
        <v>3</v>
      </c>
      <c r="Y119" s="627"/>
      <c r="Z119" s="627"/>
      <c r="AA119" s="568" t="s">
        <v>2143</v>
      </c>
      <c r="AB119" s="569"/>
      <c r="AC119" s="568"/>
      <c r="AD119" s="568"/>
      <c r="AE119" s="568"/>
      <c r="AF119" s="568"/>
      <c r="AG119" s="568"/>
      <c r="AH119" s="617"/>
      <c r="AI119" s="569"/>
      <c r="AJ119" s="569"/>
      <c r="AK119" s="569"/>
      <c r="AL119" s="569"/>
      <c r="AM119" s="570">
        <v>106228.98</v>
      </c>
      <c r="AN119" s="641" t="str">
        <f t="shared" si="77"/>
        <v>ok</v>
      </c>
      <c r="AO119" s="641" t="str">
        <f t="shared" si="78"/>
        <v>ok</v>
      </c>
      <c r="AP119" s="641" t="str">
        <f t="shared" si="79"/>
        <v>ok</v>
      </c>
      <c r="AQ119" s="641" t="str">
        <f t="shared" si="80"/>
        <v>revisar</v>
      </c>
      <c r="AR119" s="641" t="str">
        <f t="shared" si="81"/>
        <v>ok</v>
      </c>
      <c r="AS119" s="641" t="str">
        <f t="shared" si="82"/>
        <v>ok</v>
      </c>
      <c r="AT119" s="641" t="str">
        <f t="shared" si="83"/>
        <v>ok</v>
      </c>
      <c r="AU119" s="641" t="str">
        <f t="shared" si="84"/>
        <v>ok</v>
      </c>
      <c r="AV119" s="641" t="str">
        <f t="shared" si="85"/>
        <v>ok</v>
      </c>
      <c r="AW119" s="641" t="str">
        <f t="shared" si="86"/>
        <v>ok</v>
      </c>
      <c r="AX119" s="641" t="str">
        <f t="shared" si="87"/>
        <v>ok</v>
      </c>
      <c r="AY119" s="641" t="str">
        <f t="shared" si="88"/>
        <v>ok</v>
      </c>
      <c r="AZ119" s="641" t="str">
        <f t="shared" si="89"/>
        <v>ok</v>
      </c>
      <c r="BA119" s="641" t="str">
        <f t="shared" si="90"/>
        <v>ok</v>
      </c>
      <c r="BB119" s="641" t="str">
        <f t="shared" si="91"/>
        <v>ok</v>
      </c>
      <c r="BC119" s="641" t="str">
        <f t="shared" si="92"/>
        <v>revisar</v>
      </c>
    </row>
    <row r="120" spans="1:56" ht="12.75" hidden="1" customHeight="1">
      <c r="A120" s="34"/>
      <c r="B120" s="35">
        <f t="shared" ref="B120:B151" si="96">S120/$S$1671</f>
        <v>0</v>
      </c>
      <c r="C120" s="34"/>
      <c r="D120" s="717" t="s">
        <v>273</v>
      </c>
      <c r="E120" s="668"/>
      <c r="F120" s="669"/>
      <c r="G120" s="665"/>
      <c r="H120" s="666"/>
      <c r="I120" s="667"/>
      <c r="J120" s="263"/>
      <c r="K120" s="263"/>
      <c r="L120" s="263"/>
      <c r="M120" s="685">
        <f t="shared" ref="M120:M122" si="97">SUM(J120:L120)</f>
        <v>0</v>
      </c>
      <c r="N120" s="247"/>
      <c r="O120" s="687">
        <f t="shared" ref="O120" si="98">IF(N120="-",M120,(TRUNC(M120*(1+N120),2)))</f>
        <v>0</v>
      </c>
      <c r="P120" s="687">
        <f t="shared" ref="P120" si="99">IF(J120=0,0,IF(J120=0,0,IF($N120&lt;&gt;"-",IFERROR(TRUNC(TRUNC((J120*(1+$N120)),2)*$I120,2)+W120,0),IFERROR(TRUNC(J120*$I120,2),0))))</f>
        <v>0</v>
      </c>
      <c r="Q120" s="687">
        <f t="shared" ref="Q120" si="100">IF(AND($J120=0,$L120=0),$S120,IF(K120=0,0,IF($N120&lt;&gt;"-",IFERROR(TRUNC(TRUNC((K120*(1+$N120)),2)*$I120,2),0),IFERROR(TRUNC(K120*$I120,2),0))))</f>
        <v>0</v>
      </c>
      <c r="R120" s="687">
        <f t="shared" ref="R120" si="101">IF(L120=0,0,S120-Q120-P120)</f>
        <v>0</v>
      </c>
      <c r="S120" s="688">
        <f t="shared" ref="S120" si="102">IFERROR(ROUND(ROUND(O120,2)*ROUND(I120,2),2),0)</f>
        <v>0</v>
      </c>
      <c r="T120" s="268"/>
      <c r="U120" s="539"/>
      <c r="V120" s="299" t="str">
        <f t="shared" si="20"/>
        <v>3.1</v>
      </c>
      <c r="W120" s="299">
        <f t="shared" si="93"/>
        <v>0</v>
      </c>
      <c r="X120" s="620" t="s">
        <v>273</v>
      </c>
      <c r="Y120" s="240">
        <v>98458</v>
      </c>
      <c r="Z120" s="248" t="s">
        <v>5</v>
      </c>
      <c r="AA120" s="80" t="s">
        <v>2144</v>
      </c>
      <c r="AB120" s="81" t="s">
        <v>1295</v>
      </c>
      <c r="AC120" s="245">
        <v>468.16</v>
      </c>
      <c r="AD120" s="597">
        <v>0</v>
      </c>
      <c r="AE120" s="597">
        <v>14.57</v>
      </c>
      <c r="AF120" s="597">
        <v>103.78</v>
      </c>
      <c r="AG120" s="264">
        <v>118.35</v>
      </c>
      <c r="AH120" s="247">
        <v>0.22670000000000001</v>
      </c>
      <c r="AI120" s="24">
        <v>145.16999999999999</v>
      </c>
      <c r="AJ120" s="24">
        <v>0</v>
      </c>
      <c r="AK120" s="24">
        <v>8366.01</v>
      </c>
      <c r="AL120" s="24">
        <v>59596.779999999992</v>
      </c>
      <c r="AM120" s="604">
        <v>67962.789999999994</v>
      </c>
      <c r="AN120" s="641" t="str">
        <f t="shared" si="77"/>
        <v>ok</v>
      </c>
      <c r="AO120" s="641" t="str">
        <f t="shared" si="78"/>
        <v>revisar</v>
      </c>
      <c r="AP120" s="641" t="str">
        <f t="shared" si="79"/>
        <v>revisar</v>
      </c>
      <c r="AQ120" s="641" t="str">
        <f t="shared" si="80"/>
        <v>revisar</v>
      </c>
      <c r="AR120" s="641" t="str">
        <f t="shared" si="81"/>
        <v>revisar</v>
      </c>
      <c r="AS120" s="641" t="str">
        <f t="shared" si="82"/>
        <v>revisar</v>
      </c>
      <c r="AT120" s="641" t="str">
        <f t="shared" si="83"/>
        <v>ok</v>
      </c>
      <c r="AU120" s="641" t="str">
        <f t="shared" si="84"/>
        <v>revisar</v>
      </c>
      <c r="AV120" s="641" t="str">
        <f t="shared" si="85"/>
        <v>revisar</v>
      </c>
      <c r="AW120" s="641" t="str">
        <f t="shared" si="86"/>
        <v>revisar</v>
      </c>
      <c r="AX120" s="641" t="str">
        <f t="shared" si="87"/>
        <v>revisar</v>
      </c>
      <c r="AY120" s="641" t="str">
        <f t="shared" si="88"/>
        <v>revisar</v>
      </c>
      <c r="AZ120" s="641" t="str">
        <f t="shared" si="89"/>
        <v>ok</v>
      </c>
      <c r="BA120" s="641" t="str">
        <f t="shared" si="90"/>
        <v>revisar</v>
      </c>
      <c r="BB120" s="641" t="str">
        <f t="shared" si="91"/>
        <v>revisar</v>
      </c>
      <c r="BC120" s="641" t="str">
        <f t="shared" si="92"/>
        <v>revisar</v>
      </c>
    </row>
    <row r="121" spans="1:56" ht="12.75" hidden="1" customHeight="1">
      <c r="A121" s="34"/>
      <c r="B121" s="35">
        <f t="shared" si="96"/>
        <v>0</v>
      </c>
      <c r="C121" s="34"/>
      <c r="D121" s="670" t="s">
        <v>274</v>
      </c>
      <c r="E121" s="668"/>
      <c r="F121" s="669"/>
      <c r="G121" s="665"/>
      <c r="H121" s="666"/>
      <c r="I121" s="667"/>
      <c r="J121" s="263"/>
      <c r="K121" s="263"/>
      <c r="L121" s="263"/>
      <c r="M121" s="685">
        <f t="shared" si="97"/>
        <v>0</v>
      </c>
      <c r="N121" s="247"/>
      <c r="O121" s="687">
        <f t="shared" ref="O121:O122" si="103">IF(N121="-",M121,(TRUNC(M121*(1+N121),2)))</f>
        <v>0</v>
      </c>
      <c r="P121" s="687">
        <f t="shared" ref="P121:P122" si="104">IF(J121=0,0,IF(J121=0,0,IF($N121&lt;&gt;"-",IFERROR(TRUNC(TRUNC((J121*(1+$N121)),2)*$I121,2)+W121,0),IFERROR(TRUNC(J121*$I121,2),0))))</f>
        <v>0</v>
      </c>
      <c r="Q121" s="687">
        <f t="shared" ref="Q121:Q122" si="105">IF(AND($J121=0,$L121=0),$S121,IF(K121=0,0,IF($N121&lt;&gt;"-",IFERROR(TRUNC(TRUNC((K121*(1+$N121)),2)*$I121,2),0),IFERROR(TRUNC(K121*$I121,2),0))))</f>
        <v>0</v>
      </c>
      <c r="R121" s="687">
        <f t="shared" ref="R121:R122" si="106">IF(L121=0,0,S121-Q121-P121)</f>
        <v>0</v>
      </c>
      <c r="S121" s="688">
        <f t="shared" ref="S121:S122" si="107">IFERROR(ROUND(ROUND(O121,2)*ROUND(I121,2),2),0)</f>
        <v>0</v>
      </c>
      <c r="T121" s="268"/>
      <c r="U121" s="539"/>
      <c r="V121" s="299" t="str">
        <f t="shared" si="20"/>
        <v>3.2</v>
      </c>
      <c r="W121" s="299">
        <f t="shared" si="93"/>
        <v>0</v>
      </c>
      <c r="X121" s="250" t="s">
        <v>274</v>
      </c>
      <c r="Y121" s="242">
        <v>10527</v>
      </c>
      <c r="Z121" s="248" t="s">
        <v>5</v>
      </c>
      <c r="AA121" s="665" t="s">
        <v>2145</v>
      </c>
      <c r="AB121" s="666" t="s">
        <v>2146</v>
      </c>
      <c r="AC121" s="245">
        <v>54</v>
      </c>
      <c r="AD121" s="597" t="s">
        <v>15</v>
      </c>
      <c r="AE121" s="597">
        <v>0</v>
      </c>
      <c r="AF121" s="597">
        <v>25</v>
      </c>
      <c r="AG121" s="264">
        <v>25</v>
      </c>
      <c r="AH121" s="247">
        <v>0.22670000000000001</v>
      </c>
      <c r="AI121" s="687">
        <v>30.66</v>
      </c>
      <c r="AJ121" s="687">
        <v>0</v>
      </c>
      <c r="AK121" s="687">
        <v>0</v>
      </c>
      <c r="AL121" s="687">
        <v>1655.64</v>
      </c>
      <c r="AM121" s="712">
        <v>1655.64</v>
      </c>
      <c r="AN121" s="641" t="str">
        <f t="shared" si="77"/>
        <v>ok</v>
      </c>
      <c r="AO121" s="641" t="str">
        <f t="shared" si="78"/>
        <v>revisar</v>
      </c>
      <c r="AP121" s="641" t="str">
        <f t="shared" si="79"/>
        <v>revisar</v>
      </c>
      <c r="AQ121" s="641" t="str">
        <f t="shared" si="80"/>
        <v>revisar</v>
      </c>
      <c r="AR121" s="641" t="str">
        <f t="shared" si="81"/>
        <v>revisar</v>
      </c>
      <c r="AS121" s="641" t="str">
        <f t="shared" si="82"/>
        <v>revisar</v>
      </c>
      <c r="AT121" s="641" t="str">
        <f t="shared" si="83"/>
        <v>revisar</v>
      </c>
      <c r="AU121" s="641" t="str">
        <f t="shared" si="84"/>
        <v>ok</v>
      </c>
      <c r="AV121" s="641" t="str">
        <f t="shared" si="85"/>
        <v>revisar</v>
      </c>
      <c r="AW121" s="641" t="str">
        <f t="shared" si="86"/>
        <v>revisar</v>
      </c>
      <c r="AX121" s="641" t="str">
        <f t="shared" si="87"/>
        <v>revisar</v>
      </c>
      <c r="AY121" s="641" t="str">
        <f t="shared" si="88"/>
        <v>revisar</v>
      </c>
      <c r="AZ121" s="641" t="str">
        <f t="shared" si="89"/>
        <v>ok</v>
      </c>
      <c r="BA121" s="641" t="str">
        <f t="shared" si="90"/>
        <v>ok</v>
      </c>
      <c r="BB121" s="641" t="str">
        <f t="shared" si="91"/>
        <v>revisar</v>
      </c>
      <c r="BC121" s="641" t="str">
        <f t="shared" si="92"/>
        <v>revisar</v>
      </c>
    </row>
    <row r="122" spans="1:56" ht="12.75" hidden="1" customHeight="1">
      <c r="A122" s="34"/>
      <c r="B122" s="35">
        <f t="shared" si="96"/>
        <v>0</v>
      </c>
      <c r="C122" s="34"/>
      <c r="D122" s="684" t="s">
        <v>275</v>
      </c>
      <c r="E122" s="668"/>
      <c r="F122" s="669"/>
      <c r="G122" s="665"/>
      <c r="H122" s="666"/>
      <c r="I122" s="667"/>
      <c r="J122" s="263"/>
      <c r="K122" s="263"/>
      <c r="L122" s="263"/>
      <c r="M122" s="685">
        <f t="shared" si="97"/>
        <v>0</v>
      </c>
      <c r="N122" s="247"/>
      <c r="O122" s="687">
        <f t="shared" si="103"/>
        <v>0</v>
      </c>
      <c r="P122" s="687">
        <f t="shared" si="104"/>
        <v>0</v>
      </c>
      <c r="Q122" s="687">
        <f t="shared" si="105"/>
        <v>0</v>
      </c>
      <c r="R122" s="687">
        <f t="shared" si="106"/>
        <v>0</v>
      </c>
      <c r="S122" s="688">
        <f t="shared" si="107"/>
        <v>0</v>
      </c>
      <c r="T122" s="268"/>
      <c r="U122" s="539"/>
      <c r="V122" s="299" t="str">
        <f t="shared" si="20"/>
        <v>3.3</v>
      </c>
      <c r="W122" s="299">
        <f t="shared" si="93"/>
        <v>0</v>
      </c>
      <c r="X122" s="254" t="s">
        <v>275</v>
      </c>
      <c r="Y122" s="242">
        <v>97064</v>
      </c>
      <c r="Z122" s="248" t="s">
        <v>5</v>
      </c>
      <c r="AA122" s="80" t="s">
        <v>2147</v>
      </c>
      <c r="AB122" s="81" t="s">
        <v>1286</v>
      </c>
      <c r="AC122" s="245">
        <v>9</v>
      </c>
      <c r="AD122" s="597">
        <v>0</v>
      </c>
      <c r="AE122" s="597">
        <v>14.01</v>
      </c>
      <c r="AF122" s="597">
        <v>3.5</v>
      </c>
      <c r="AG122" s="264">
        <v>17.510000000000002</v>
      </c>
      <c r="AH122" s="247">
        <v>0.22670000000000001</v>
      </c>
      <c r="AI122" s="24">
        <v>21.47</v>
      </c>
      <c r="AJ122" s="24">
        <v>0</v>
      </c>
      <c r="AK122" s="24">
        <v>154.62</v>
      </c>
      <c r="AL122" s="24">
        <v>38.609999999999985</v>
      </c>
      <c r="AM122" s="604">
        <v>193.23</v>
      </c>
      <c r="AN122" s="641" t="str">
        <f t="shared" si="77"/>
        <v>ok</v>
      </c>
      <c r="AO122" s="641" t="str">
        <f t="shared" si="78"/>
        <v>revisar</v>
      </c>
      <c r="AP122" s="641" t="str">
        <f t="shared" si="79"/>
        <v>revisar</v>
      </c>
      <c r="AQ122" s="641" t="str">
        <f t="shared" si="80"/>
        <v>revisar</v>
      </c>
      <c r="AR122" s="641" t="str">
        <f t="shared" si="81"/>
        <v>revisar</v>
      </c>
      <c r="AS122" s="641" t="str">
        <f t="shared" si="82"/>
        <v>revisar</v>
      </c>
      <c r="AT122" s="641" t="str">
        <f t="shared" si="83"/>
        <v>ok</v>
      </c>
      <c r="AU122" s="641" t="str">
        <f t="shared" si="84"/>
        <v>revisar</v>
      </c>
      <c r="AV122" s="641" t="str">
        <f t="shared" si="85"/>
        <v>revisar</v>
      </c>
      <c r="AW122" s="641" t="str">
        <f t="shared" si="86"/>
        <v>revisar</v>
      </c>
      <c r="AX122" s="641" t="str">
        <f t="shared" si="87"/>
        <v>revisar</v>
      </c>
      <c r="AY122" s="641" t="str">
        <f t="shared" si="88"/>
        <v>revisar</v>
      </c>
      <c r="AZ122" s="641" t="str">
        <f t="shared" si="89"/>
        <v>ok</v>
      </c>
      <c r="BA122" s="641" t="str">
        <f t="shared" si="90"/>
        <v>revisar</v>
      </c>
      <c r="BB122" s="641" t="str">
        <f t="shared" si="91"/>
        <v>revisar</v>
      </c>
      <c r="BC122" s="641" t="str">
        <f t="shared" si="92"/>
        <v>revisar</v>
      </c>
    </row>
    <row r="123" spans="1:56" ht="12.75" hidden="1" customHeight="1">
      <c r="A123" s="34"/>
      <c r="B123" s="35">
        <f t="shared" si="96"/>
        <v>0</v>
      </c>
      <c r="C123" s="34"/>
      <c r="D123" s="670" t="s">
        <v>276</v>
      </c>
      <c r="E123" s="668"/>
      <c r="F123" s="669"/>
      <c r="G123" s="665"/>
      <c r="H123" s="666"/>
      <c r="I123" s="667"/>
      <c r="J123" s="263"/>
      <c r="K123" s="263"/>
      <c r="L123" s="263"/>
      <c r="M123" s="685">
        <f>SUM(J123:L123)</f>
        <v>0</v>
      </c>
      <c r="N123" s="247"/>
      <c r="O123" s="687">
        <f t="shared" ref="O123:O125" si="108">IF(N123="-",M123,(TRUNC(M123*(1+N123),2)))</f>
        <v>0</v>
      </c>
      <c r="P123" s="687">
        <f t="shared" ref="P123:P125" si="109">IF(J123=0,0,IF(J123=0,0,IF($N123&lt;&gt;"-",IFERROR(TRUNC(TRUNC((J123*(1+$N123)),2)*$I123,2)+W123,0),IFERROR(TRUNC(J123*$I123,2),0))))</f>
        <v>0</v>
      </c>
      <c r="Q123" s="687">
        <f t="shared" ref="Q123:Q125" si="110">IF(AND($J123=0,$L123=0),$S123,IF(K123=0,0,IF($N123&lt;&gt;"-",IFERROR(TRUNC(TRUNC((K123*(1+$N123)),2)*$I123,2),0),IFERROR(TRUNC(K123*$I123,2),0))))</f>
        <v>0</v>
      </c>
      <c r="R123" s="687">
        <f t="shared" ref="R123:R125" si="111">IF(L123=0,0,S123-Q123-P123)</f>
        <v>0</v>
      </c>
      <c r="S123" s="688">
        <f t="shared" ref="S123:S125" si="112">IFERROR(ROUND(ROUND(O123,2)*ROUND(I123,2),2),0)</f>
        <v>0</v>
      </c>
      <c r="T123" s="268"/>
      <c r="U123" s="539"/>
      <c r="V123" s="299" t="str">
        <f t="shared" si="20"/>
        <v>3.4</v>
      </c>
      <c r="W123" s="299">
        <f t="shared" si="93"/>
        <v>0</v>
      </c>
      <c r="X123" s="250" t="s">
        <v>276</v>
      </c>
      <c r="Y123" s="242" t="s">
        <v>2136</v>
      </c>
      <c r="Z123" s="248" t="s">
        <v>11</v>
      </c>
      <c r="AA123" s="80" t="s">
        <v>2148</v>
      </c>
      <c r="AB123" s="81" t="s">
        <v>1302</v>
      </c>
      <c r="AC123" s="245">
        <v>2</v>
      </c>
      <c r="AD123" s="597">
        <v>10350</v>
      </c>
      <c r="AE123" s="597">
        <v>0</v>
      </c>
      <c r="AF123" s="597">
        <v>0</v>
      </c>
      <c r="AG123" s="264">
        <v>10350</v>
      </c>
      <c r="AH123" s="247">
        <v>0.22670000000000001</v>
      </c>
      <c r="AI123" s="24">
        <v>12696.34</v>
      </c>
      <c r="AJ123" s="24">
        <v>25392.68</v>
      </c>
      <c r="AK123" s="24">
        <v>0</v>
      </c>
      <c r="AL123" s="24">
        <v>0</v>
      </c>
      <c r="AM123" s="604">
        <v>25392.68</v>
      </c>
      <c r="AN123" s="641" t="str">
        <f t="shared" si="77"/>
        <v>ok</v>
      </c>
      <c r="AO123" s="641" t="str">
        <f t="shared" si="78"/>
        <v>revisar</v>
      </c>
      <c r="AP123" s="641" t="str">
        <f t="shared" si="79"/>
        <v>revisar</v>
      </c>
      <c r="AQ123" s="641" t="str">
        <f t="shared" si="80"/>
        <v>revisar</v>
      </c>
      <c r="AR123" s="641" t="str">
        <f t="shared" si="81"/>
        <v>revisar</v>
      </c>
      <c r="AS123" s="641" t="str">
        <f t="shared" si="82"/>
        <v>revisar</v>
      </c>
      <c r="AT123" s="641" t="str">
        <f t="shared" si="83"/>
        <v>revisar</v>
      </c>
      <c r="AU123" s="641" t="str">
        <f t="shared" si="84"/>
        <v>ok</v>
      </c>
      <c r="AV123" s="641" t="str">
        <f t="shared" si="85"/>
        <v>ok</v>
      </c>
      <c r="AW123" s="641" t="str">
        <f t="shared" si="86"/>
        <v>revisar</v>
      </c>
      <c r="AX123" s="641" t="str">
        <f t="shared" si="87"/>
        <v>revisar</v>
      </c>
      <c r="AY123" s="641" t="str">
        <f t="shared" si="88"/>
        <v>revisar</v>
      </c>
      <c r="AZ123" s="641" t="str">
        <f t="shared" si="89"/>
        <v>revisar</v>
      </c>
      <c r="BA123" s="641" t="str">
        <f t="shared" si="90"/>
        <v>ok</v>
      </c>
      <c r="BB123" s="641" t="str">
        <f t="shared" si="91"/>
        <v>ok</v>
      </c>
      <c r="BC123" s="641" t="str">
        <f t="shared" si="92"/>
        <v>revisar</v>
      </c>
    </row>
    <row r="124" spans="1:56" ht="12.75" hidden="1" customHeight="1">
      <c r="A124" s="34"/>
      <c r="B124" s="35">
        <f t="shared" si="96"/>
        <v>0</v>
      </c>
      <c r="C124" s="34"/>
      <c r="D124" s="684" t="s">
        <v>277</v>
      </c>
      <c r="E124" s="668"/>
      <c r="F124" s="669"/>
      <c r="G124" s="665"/>
      <c r="H124" s="666"/>
      <c r="I124" s="667"/>
      <c r="J124" s="263"/>
      <c r="K124" s="263"/>
      <c r="L124" s="263"/>
      <c r="M124" s="685">
        <f t="shared" ref="M124:M169" si="113">SUM(J124:L124)</f>
        <v>0</v>
      </c>
      <c r="N124" s="247"/>
      <c r="O124" s="687">
        <f t="shared" si="108"/>
        <v>0</v>
      </c>
      <c r="P124" s="687">
        <f t="shared" si="109"/>
        <v>0</v>
      </c>
      <c r="Q124" s="687">
        <f t="shared" si="110"/>
        <v>0</v>
      </c>
      <c r="R124" s="687">
        <f t="shared" si="111"/>
        <v>0</v>
      </c>
      <c r="S124" s="688">
        <f t="shared" si="112"/>
        <v>0</v>
      </c>
      <c r="T124" s="268"/>
      <c r="U124" s="539"/>
      <c r="V124" s="299" t="str">
        <f t="shared" si="20"/>
        <v>3.5</v>
      </c>
      <c r="W124" s="299">
        <f t="shared" si="93"/>
        <v>0</v>
      </c>
      <c r="X124" s="254" t="s">
        <v>277</v>
      </c>
      <c r="Y124" s="242">
        <v>88297</v>
      </c>
      <c r="Z124" s="248" t="s">
        <v>5</v>
      </c>
      <c r="AA124" s="80" t="s">
        <v>2149</v>
      </c>
      <c r="AB124" s="81" t="s">
        <v>1290</v>
      </c>
      <c r="AC124" s="245">
        <v>352</v>
      </c>
      <c r="AD124" s="597">
        <v>0</v>
      </c>
      <c r="AE124" s="597">
        <v>21.7</v>
      </c>
      <c r="AF124" s="597">
        <v>3.84</v>
      </c>
      <c r="AG124" s="264">
        <v>25.54</v>
      </c>
      <c r="AH124" s="247">
        <v>0.22670000000000001</v>
      </c>
      <c r="AI124" s="24">
        <v>31.32</v>
      </c>
      <c r="AJ124" s="24">
        <v>0</v>
      </c>
      <c r="AK124" s="24">
        <v>9366.7199999999993</v>
      </c>
      <c r="AL124" s="24">
        <v>1657.92</v>
      </c>
      <c r="AM124" s="604">
        <v>11024.64</v>
      </c>
      <c r="AN124" s="641" t="str">
        <f t="shared" si="77"/>
        <v>ok</v>
      </c>
      <c r="AO124" s="641" t="str">
        <f t="shared" si="78"/>
        <v>revisar</v>
      </c>
      <c r="AP124" s="641" t="str">
        <f t="shared" si="79"/>
        <v>revisar</v>
      </c>
      <c r="AQ124" s="641" t="str">
        <f t="shared" si="80"/>
        <v>revisar</v>
      </c>
      <c r="AR124" s="641" t="str">
        <f t="shared" si="81"/>
        <v>revisar</v>
      </c>
      <c r="AS124" s="641" t="str">
        <f t="shared" si="82"/>
        <v>revisar</v>
      </c>
      <c r="AT124" s="641" t="str">
        <f t="shared" si="83"/>
        <v>ok</v>
      </c>
      <c r="AU124" s="641" t="str">
        <f t="shared" si="84"/>
        <v>revisar</v>
      </c>
      <c r="AV124" s="641" t="str">
        <f t="shared" si="85"/>
        <v>revisar</v>
      </c>
      <c r="AW124" s="641" t="str">
        <f t="shared" si="86"/>
        <v>revisar</v>
      </c>
      <c r="AX124" s="641" t="str">
        <f t="shared" si="87"/>
        <v>revisar</v>
      </c>
      <c r="AY124" s="641" t="str">
        <f t="shared" si="88"/>
        <v>revisar</v>
      </c>
      <c r="AZ124" s="641" t="str">
        <f t="shared" si="89"/>
        <v>ok</v>
      </c>
      <c r="BA124" s="641" t="str">
        <f t="shared" si="90"/>
        <v>revisar</v>
      </c>
      <c r="BB124" s="641" t="str">
        <f t="shared" si="91"/>
        <v>revisar</v>
      </c>
      <c r="BC124" s="641" t="str">
        <f t="shared" si="92"/>
        <v>revisar</v>
      </c>
    </row>
    <row r="125" spans="1:56" ht="12.75" hidden="1" customHeight="1">
      <c r="A125" s="34"/>
      <c r="B125" s="35">
        <f t="shared" si="96"/>
        <v>0</v>
      </c>
      <c r="C125" s="34"/>
      <c r="D125" s="254" t="s">
        <v>278</v>
      </c>
      <c r="E125" s="668"/>
      <c r="F125" s="669"/>
      <c r="G125" s="665"/>
      <c r="H125" s="666"/>
      <c r="I125" s="667"/>
      <c r="J125" s="263"/>
      <c r="K125" s="263"/>
      <c r="L125" s="263"/>
      <c r="M125" s="685">
        <f t="shared" si="113"/>
        <v>0</v>
      </c>
      <c r="N125" s="247"/>
      <c r="O125" s="687">
        <f t="shared" si="108"/>
        <v>0</v>
      </c>
      <c r="P125" s="687">
        <f t="shared" si="109"/>
        <v>0</v>
      </c>
      <c r="Q125" s="687">
        <f t="shared" si="110"/>
        <v>0</v>
      </c>
      <c r="R125" s="687">
        <f t="shared" si="111"/>
        <v>0</v>
      </c>
      <c r="S125" s="688">
        <f t="shared" si="112"/>
        <v>0</v>
      </c>
      <c r="T125" s="268"/>
      <c r="U125" s="539"/>
      <c r="V125" s="299" t="str">
        <f t="shared" si="20"/>
        <v>3.6</v>
      </c>
      <c r="W125" s="299">
        <f t="shared" si="93"/>
        <v>0</v>
      </c>
      <c r="X125" s="250" t="s">
        <v>2111</v>
      </c>
      <c r="Y125" s="242" t="s">
        <v>1235</v>
      </c>
      <c r="Z125" s="248" t="s">
        <v>14</v>
      </c>
      <c r="AA125" s="80" t="s">
        <v>2119</v>
      </c>
      <c r="AB125" s="81" t="s">
        <v>1289</v>
      </c>
      <c r="AC125" s="245">
        <v>48</v>
      </c>
      <c r="AD125" s="597">
        <v>0</v>
      </c>
      <c r="AE125" s="597">
        <v>0</v>
      </c>
      <c r="AF125" s="597">
        <v>129.93</v>
      </c>
      <c r="AG125" s="264">
        <v>129.93</v>
      </c>
      <c r="AH125" s="247">
        <v>0.2215</v>
      </c>
      <c r="AI125" s="24">
        <v>158.69999999999999</v>
      </c>
      <c r="AJ125" s="24">
        <v>0</v>
      </c>
      <c r="AK125" s="24">
        <v>0</v>
      </c>
      <c r="AL125" s="24">
        <v>7617.6</v>
      </c>
      <c r="AM125" s="604">
        <v>7617.6</v>
      </c>
      <c r="AN125" s="641" t="str">
        <f t="shared" si="77"/>
        <v>revisar</v>
      </c>
      <c r="AO125" s="641" t="str">
        <f t="shared" si="78"/>
        <v>revisar</v>
      </c>
      <c r="AP125" s="641" t="str">
        <f t="shared" si="79"/>
        <v>revisar</v>
      </c>
      <c r="AQ125" s="641" t="str">
        <f t="shared" si="80"/>
        <v>revisar</v>
      </c>
      <c r="AR125" s="641" t="str">
        <f t="shared" si="81"/>
        <v>revisar</v>
      </c>
      <c r="AS125" s="641" t="str">
        <f t="shared" si="82"/>
        <v>revisar</v>
      </c>
      <c r="AT125" s="641" t="str">
        <f t="shared" si="83"/>
        <v>ok</v>
      </c>
      <c r="AU125" s="641" t="str">
        <f t="shared" si="84"/>
        <v>ok</v>
      </c>
      <c r="AV125" s="641" t="str">
        <f t="shared" si="85"/>
        <v>revisar</v>
      </c>
      <c r="AW125" s="641" t="str">
        <f t="shared" si="86"/>
        <v>revisar</v>
      </c>
      <c r="AX125" s="641" t="str">
        <f t="shared" si="87"/>
        <v>revisar</v>
      </c>
      <c r="AY125" s="641" t="str">
        <f t="shared" si="88"/>
        <v>revisar</v>
      </c>
      <c r="AZ125" s="641" t="str">
        <f t="shared" si="89"/>
        <v>ok</v>
      </c>
      <c r="BA125" s="641" t="str">
        <f t="shared" si="90"/>
        <v>ok</v>
      </c>
      <c r="BB125" s="641" t="str">
        <f t="shared" si="91"/>
        <v>revisar</v>
      </c>
      <c r="BC125" s="641" t="str">
        <f t="shared" si="92"/>
        <v>revisar</v>
      </c>
    </row>
    <row r="126" spans="1:56" ht="12.75" hidden="1" customHeight="1">
      <c r="A126" s="34"/>
      <c r="B126" s="35">
        <f t="shared" si="96"/>
        <v>0</v>
      </c>
      <c r="C126" s="34"/>
      <c r="D126" s="254" t="s">
        <v>279</v>
      </c>
      <c r="E126" s="668"/>
      <c r="F126" s="669"/>
      <c r="G126" s="665"/>
      <c r="H126" s="666"/>
      <c r="I126" s="667"/>
      <c r="J126" s="263"/>
      <c r="K126" s="263"/>
      <c r="L126" s="263"/>
      <c r="M126" s="685">
        <f t="shared" si="113"/>
        <v>0</v>
      </c>
      <c r="N126" s="247"/>
      <c r="O126" s="687">
        <f t="shared" ref="O126:O136" si="114">IF(N126="-",M126,(TRUNC(M126*(1+N126),2)))</f>
        <v>0</v>
      </c>
      <c r="P126" s="687">
        <f t="shared" ref="P126:P136" si="115">IF(J126=0,0,IF(J126=0,0,IF($N126&lt;&gt;"-",IFERROR(TRUNC(TRUNC((J126*(1+$N126)),2)*$I126,2)+W126,0),IFERROR(TRUNC(J126*$I126,2),0))))</f>
        <v>0</v>
      </c>
      <c r="Q126" s="687">
        <f t="shared" ref="Q126:Q136" si="116">IF(AND($J126=0,$L126=0),$S126,IF(K126=0,0,IF($N126&lt;&gt;"-",IFERROR(TRUNC(TRUNC((K126*(1+$N126)),2)*$I126,2),0),IFERROR(TRUNC(K126*$I126,2),0))))</f>
        <v>0</v>
      </c>
      <c r="R126" s="687">
        <f t="shared" ref="R126:R136" si="117">IF(L126=0,0,S126-Q126-P126)</f>
        <v>0</v>
      </c>
      <c r="S126" s="688">
        <f t="shared" ref="S126:S136" si="118">IFERROR(ROUND(ROUND(O126,2)*ROUND(I126,2),2),0)</f>
        <v>0</v>
      </c>
      <c r="T126" s="268"/>
      <c r="U126" s="539"/>
      <c r="V126" s="299" t="str">
        <f t="shared" si="20"/>
        <v>3.7</v>
      </c>
      <c r="W126" s="299">
        <f t="shared" si="93"/>
        <v>0</v>
      </c>
      <c r="X126" s="250" t="s">
        <v>2112</v>
      </c>
      <c r="Y126" s="242" t="s">
        <v>1236</v>
      </c>
      <c r="Z126" s="248" t="s">
        <v>14</v>
      </c>
      <c r="AA126" s="80" t="s">
        <v>2120</v>
      </c>
      <c r="AB126" s="81" t="s">
        <v>1289</v>
      </c>
      <c r="AC126" s="245">
        <v>24</v>
      </c>
      <c r="AD126" s="597">
        <v>0</v>
      </c>
      <c r="AE126" s="597">
        <v>0</v>
      </c>
      <c r="AF126" s="597">
        <v>311.85000000000002</v>
      </c>
      <c r="AG126" s="264">
        <v>311.85000000000002</v>
      </c>
      <c r="AH126" s="247">
        <v>0.2215</v>
      </c>
      <c r="AI126" s="24">
        <v>380.92</v>
      </c>
      <c r="AJ126" s="24">
        <v>0</v>
      </c>
      <c r="AK126" s="24">
        <v>0</v>
      </c>
      <c r="AL126" s="24">
        <v>9142.08</v>
      </c>
      <c r="AM126" s="604">
        <v>9142.08</v>
      </c>
      <c r="AN126" s="641" t="str">
        <f t="shared" si="77"/>
        <v>revisar</v>
      </c>
      <c r="AO126" s="641" t="str">
        <f t="shared" si="78"/>
        <v>revisar</v>
      </c>
      <c r="AP126" s="641" t="str">
        <f t="shared" si="79"/>
        <v>revisar</v>
      </c>
      <c r="AQ126" s="641" t="str">
        <f t="shared" si="80"/>
        <v>revisar</v>
      </c>
      <c r="AR126" s="641" t="str">
        <f t="shared" si="81"/>
        <v>revisar</v>
      </c>
      <c r="AS126" s="641" t="str">
        <f t="shared" si="82"/>
        <v>revisar</v>
      </c>
      <c r="AT126" s="641" t="str">
        <f t="shared" si="83"/>
        <v>ok</v>
      </c>
      <c r="AU126" s="641" t="str">
        <f t="shared" si="84"/>
        <v>ok</v>
      </c>
      <c r="AV126" s="641" t="str">
        <f t="shared" si="85"/>
        <v>revisar</v>
      </c>
      <c r="AW126" s="641" t="str">
        <f t="shared" si="86"/>
        <v>revisar</v>
      </c>
      <c r="AX126" s="641" t="str">
        <f t="shared" si="87"/>
        <v>revisar</v>
      </c>
      <c r="AY126" s="641" t="str">
        <f t="shared" si="88"/>
        <v>revisar</v>
      </c>
      <c r="AZ126" s="641" t="str">
        <f t="shared" si="89"/>
        <v>ok</v>
      </c>
      <c r="BA126" s="641" t="str">
        <f t="shared" si="90"/>
        <v>ok</v>
      </c>
      <c r="BB126" s="641" t="str">
        <f t="shared" si="91"/>
        <v>revisar</v>
      </c>
      <c r="BC126" s="641" t="str">
        <f t="shared" si="92"/>
        <v>revisar</v>
      </c>
    </row>
    <row r="127" spans="1:56" ht="12.75" hidden="1" customHeight="1">
      <c r="A127" s="34"/>
      <c r="B127" s="35">
        <f t="shared" si="96"/>
        <v>0</v>
      </c>
      <c r="C127" s="34"/>
      <c r="D127" s="254" t="s">
        <v>280</v>
      </c>
      <c r="E127" s="668"/>
      <c r="F127" s="669"/>
      <c r="G127" s="665"/>
      <c r="H127" s="666"/>
      <c r="I127" s="667"/>
      <c r="J127" s="263"/>
      <c r="K127" s="263"/>
      <c r="L127" s="263"/>
      <c r="M127" s="685">
        <f t="shared" si="113"/>
        <v>0</v>
      </c>
      <c r="N127" s="247"/>
      <c r="O127" s="687">
        <f t="shared" si="114"/>
        <v>0</v>
      </c>
      <c r="P127" s="687">
        <f t="shared" si="115"/>
        <v>0</v>
      </c>
      <c r="Q127" s="687">
        <f t="shared" si="116"/>
        <v>0</v>
      </c>
      <c r="R127" s="687">
        <f t="shared" si="117"/>
        <v>0</v>
      </c>
      <c r="S127" s="688">
        <f t="shared" si="118"/>
        <v>0</v>
      </c>
      <c r="T127" s="268"/>
      <c r="U127" s="539"/>
      <c r="V127" s="299" t="str">
        <f t="shared" si="20"/>
        <v>3.8</v>
      </c>
      <c r="W127" s="299">
        <f t="shared" si="93"/>
        <v>0</v>
      </c>
      <c r="X127" s="250" t="s">
        <v>2113</v>
      </c>
      <c r="Y127" s="242" t="s">
        <v>1237</v>
      </c>
      <c r="Z127" s="248" t="s">
        <v>14</v>
      </c>
      <c r="AA127" s="80" t="s">
        <v>2121</v>
      </c>
      <c r="AB127" s="81" t="s">
        <v>1295</v>
      </c>
      <c r="AC127" s="245">
        <v>500</v>
      </c>
      <c r="AD127" s="597">
        <v>0</v>
      </c>
      <c r="AE127" s="597">
        <v>1.39</v>
      </c>
      <c r="AF127" s="597">
        <v>4.97</v>
      </c>
      <c r="AG127" s="264">
        <v>6.3599999999999994</v>
      </c>
      <c r="AH127" s="247">
        <v>0.2215</v>
      </c>
      <c r="AI127" s="24">
        <v>7.76</v>
      </c>
      <c r="AJ127" s="24">
        <v>0</v>
      </c>
      <c r="AK127" s="24">
        <v>845</v>
      </c>
      <c r="AL127" s="24">
        <v>3035</v>
      </c>
      <c r="AM127" s="604">
        <v>3880</v>
      </c>
      <c r="AN127" s="641" t="str">
        <f t="shared" si="77"/>
        <v>revisar</v>
      </c>
      <c r="AO127" s="641" t="str">
        <f t="shared" si="78"/>
        <v>revisar</v>
      </c>
      <c r="AP127" s="641" t="str">
        <f t="shared" si="79"/>
        <v>revisar</v>
      </c>
      <c r="AQ127" s="641" t="str">
        <f t="shared" si="80"/>
        <v>revisar</v>
      </c>
      <c r="AR127" s="641" t="str">
        <f t="shared" si="81"/>
        <v>revisar</v>
      </c>
      <c r="AS127" s="641" t="str">
        <f t="shared" si="82"/>
        <v>revisar</v>
      </c>
      <c r="AT127" s="641" t="str">
        <f t="shared" si="83"/>
        <v>ok</v>
      </c>
      <c r="AU127" s="641" t="str">
        <f t="shared" si="84"/>
        <v>revisar</v>
      </c>
      <c r="AV127" s="641" t="str">
        <f t="shared" si="85"/>
        <v>revisar</v>
      </c>
      <c r="AW127" s="641" t="str">
        <f t="shared" si="86"/>
        <v>revisar</v>
      </c>
      <c r="AX127" s="641" t="str">
        <f t="shared" si="87"/>
        <v>revisar</v>
      </c>
      <c r="AY127" s="641" t="str">
        <f t="shared" si="88"/>
        <v>revisar</v>
      </c>
      <c r="AZ127" s="641" t="str">
        <f t="shared" si="89"/>
        <v>ok</v>
      </c>
      <c r="BA127" s="641" t="str">
        <f t="shared" si="90"/>
        <v>revisar</v>
      </c>
      <c r="BB127" s="641" t="str">
        <f t="shared" si="91"/>
        <v>revisar</v>
      </c>
      <c r="BC127" s="641" t="str">
        <f t="shared" si="92"/>
        <v>revisar</v>
      </c>
    </row>
    <row r="128" spans="1:56" ht="12.75" hidden="1" customHeight="1">
      <c r="A128" s="34"/>
      <c r="B128" s="35">
        <f t="shared" si="96"/>
        <v>0</v>
      </c>
      <c r="C128" s="34"/>
      <c r="D128" s="254" t="s">
        <v>281</v>
      </c>
      <c r="E128" s="668"/>
      <c r="F128" s="669"/>
      <c r="G128" s="665"/>
      <c r="H128" s="666"/>
      <c r="I128" s="667"/>
      <c r="J128" s="263"/>
      <c r="K128" s="263"/>
      <c r="L128" s="263"/>
      <c r="M128" s="685">
        <f t="shared" si="113"/>
        <v>0</v>
      </c>
      <c r="N128" s="247"/>
      <c r="O128" s="687">
        <f t="shared" si="114"/>
        <v>0</v>
      </c>
      <c r="P128" s="687">
        <f t="shared" si="115"/>
        <v>0</v>
      </c>
      <c r="Q128" s="687">
        <f t="shared" si="116"/>
        <v>0</v>
      </c>
      <c r="R128" s="687">
        <f t="shared" si="117"/>
        <v>0</v>
      </c>
      <c r="S128" s="688">
        <f t="shared" si="118"/>
        <v>0</v>
      </c>
      <c r="T128" s="268"/>
      <c r="U128" s="539"/>
      <c r="V128" s="299" t="str">
        <f t="shared" si="20"/>
        <v>3.9</v>
      </c>
      <c r="W128" s="299">
        <f t="shared" si="93"/>
        <v>0</v>
      </c>
      <c r="X128" s="250" t="s">
        <v>2114</v>
      </c>
      <c r="Y128" s="242" t="s">
        <v>1238</v>
      </c>
      <c r="Z128" s="248" t="s">
        <v>14</v>
      </c>
      <c r="AA128" s="80" t="s">
        <v>2122</v>
      </c>
      <c r="AB128" s="81" t="s">
        <v>1289</v>
      </c>
      <c r="AC128" s="245">
        <v>96</v>
      </c>
      <c r="AD128" s="597">
        <v>0</v>
      </c>
      <c r="AE128" s="597">
        <v>0.94199999999999995</v>
      </c>
      <c r="AF128" s="597">
        <v>6.49</v>
      </c>
      <c r="AG128" s="264">
        <v>7.43</v>
      </c>
      <c r="AH128" s="247">
        <v>0.2215</v>
      </c>
      <c r="AI128" s="24">
        <v>9.07</v>
      </c>
      <c r="AJ128" s="24">
        <v>0</v>
      </c>
      <c r="AK128" s="24">
        <v>110.4</v>
      </c>
      <c r="AL128" s="24">
        <v>760.32</v>
      </c>
      <c r="AM128" s="604">
        <v>870.72</v>
      </c>
      <c r="AN128" s="641" t="str">
        <f t="shared" ref="AN128:AN171" si="119">IF(X128=D128,"ok","revisar")</f>
        <v>revisar</v>
      </c>
      <c r="AO128" s="641" t="str">
        <f t="shared" ref="AO128:AO171" si="120">IF(Y128=E128,"ok","revisar")</f>
        <v>revisar</v>
      </c>
      <c r="AP128" s="641" t="str">
        <f t="shared" ref="AP128:AP171" si="121">IF(Z128=F128,"ok","revisar")</f>
        <v>revisar</v>
      </c>
      <c r="AQ128" s="641" t="str">
        <f t="shared" ref="AQ128:AQ171" si="122">IF(AA128=G128,"ok","revisar")</f>
        <v>revisar</v>
      </c>
      <c r="AR128" s="641" t="str">
        <f t="shared" ref="AR128:AR171" si="123">IF(AB128=H128,"ok","revisar")</f>
        <v>revisar</v>
      </c>
      <c r="AS128" s="641" t="str">
        <f t="shared" ref="AS128:AS171" si="124">IF(AC128=I128,"ok","revisar")</f>
        <v>revisar</v>
      </c>
      <c r="AT128" s="641" t="str">
        <f t="shared" ref="AT128:AT171" si="125">IF(AD128=J128,"ok","revisar")</f>
        <v>ok</v>
      </c>
      <c r="AU128" s="641" t="str">
        <f t="shared" ref="AU128:AU171" si="126">IF(AE128=K128,"ok","revisar")</f>
        <v>revisar</v>
      </c>
      <c r="AV128" s="641" t="str">
        <f t="shared" ref="AV128:AV171" si="127">IF(AF128=L128,"ok","revisar")</f>
        <v>revisar</v>
      </c>
      <c r="AW128" s="641" t="str">
        <f t="shared" ref="AW128:AW171" si="128">IF(AG128=M128,"ok","revisar")</f>
        <v>revisar</v>
      </c>
      <c r="AX128" s="641" t="str">
        <f t="shared" ref="AX128:AX171" si="129">IF(AH128=N128,"ok","revisar")</f>
        <v>revisar</v>
      </c>
      <c r="AY128" s="641" t="str">
        <f t="shared" ref="AY128:AY171" si="130">IF(AI128=O128,"ok","revisar")</f>
        <v>revisar</v>
      </c>
      <c r="AZ128" s="641" t="str">
        <f t="shared" ref="AZ128:AZ171" si="131">IF(AJ128=P128,"ok","revisar")</f>
        <v>ok</v>
      </c>
      <c r="BA128" s="641" t="str">
        <f t="shared" ref="BA128:BA171" si="132">IF(AK128=Q128,"ok","revisar")</f>
        <v>revisar</v>
      </c>
      <c r="BB128" s="641" t="str">
        <f t="shared" ref="BB128:BB171" si="133">IF(AL128=R128,"ok","revisar")</f>
        <v>revisar</v>
      </c>
      <c r="BC128" s="641" t="str">
        <f t="shared" ref="BC128:BC171" si="134">IF(AM128=S128,"ok","revisar")</f>
        <v>revisar</v>
      </c>
    </row>
    <row r="129" spans="1:55" ht="12.75" hidden="1" customHeight="1">
      <c r="A129" s="34"/>
      <c r="B129" s="35">
        <f t="shared" si="96"/>
        <v>0</v>
      </c>
      <c r="C129" s="34"/>
      <c r="D129" s="254" t="s">
        <v>282</v>
      </c>
      <c r="E129" s="668"/>
      <c r="F129" s="669"/>
      <c r="G129" s="665"/>
      <c r="H129" s="666"/>
      <c r="I129" s="667"/>
      <c r="J129" s="263"/>
      <c r="K129" s="263"/>
      <c r="L129" s="263"/>
      <c r="M129" s="685">
        <f t="shared" si="113"/>
        <v>0</v>
      </c>
      <c r="N129" s="247"/>
      <c r="O129" s="687">
        <f t="shared" si="114"/>
        <v>0</v>
      </c>
      <c r="P129" s="687">
        <f t="shared" si="115"/>
        <v>0</v>
      </c>
      <c r="Q129" s="687">
        <f t="shared" si="116"/>
        <v>0</v>
      </c>
      <c r="R129" s="687">
        <f t="shared" si="117"/>
        <v>0</v>
      </c>
      <c r="S129" s="688">
        <f t="shared" si="118"/>
        <v>0</v>
      </c>
      <c r="T129" s="268"/>
      <c r="U129" s="539"/>
      <c r="V129" s="299" t="str">
        <f t="shared" si="20"/>
        <v>3.10</v>
      </c>
      <c r="W129" s="299">
        <f t="shared" si="93"/>
        <v>0</v>
      </c>
      <c r="X129" s="250" t="s">
        <v>2115</v>
      </c>
      <c r="Y129" s="242">
        <v>5213835</v>
      </c>
      <c r="Z129" s="248" t="s">
        <v>2</v>
      </c>
      <c r="AA129" s="80" t="s">
        <v>2123</v>
      </c>
      <c r="AB129" s="81" t="s">
        <v>1521</v>
      </c>
      <c r="AC129" s="245">
        <v>2400</v>
      </c>
      <c r="AD129" s="597">
        <v>0</v>
      </c>
      <c r="AE129" s="597">
        <v>0</v>
      </c>
      <c r="AF129" s="597">
        <v>0.68</v>
      </c>
      <c r="AG129" s="264">
        <v>0.68</v>
      </c>
      <c r="AH129" s="247">
        <v>0.2215</v>
      </c>
      <c r="AI129" s="24">
        <v>0.83</v>
      </c>
      <c r="AJ129" s="24">
        <v>0</v>
      </c>
      <c r="AK129" s="24">
        <v>0</v>
      </c>
      <c r="AL129" s="24">
        <v>1992</v>
      </c>
      <c r="AM129" s="604">
        <v>1992</v>
      </c>
      <c r="AN129" s="641" t="str">
        <f t="shared" si="119"/>
        <v>revisar</v>
      </c>
      <c r="AO129" s="641" t="str">
        <f t="shared" si="120"/>
        <v>revisar</v>
      </c>
      <c r="AP129" s="641" t="str">
        <f t="shared" si="121"/>
        <v>revisar</v>
      </c>
      <c r="AQ129" s="641" t="str">
        <f t="shared" si="122"/>
        <v>revisar</v>
      </c>
      <c r="AR129" s="641" t="str">
        <f t="shared" si="123"/>
        <v>revisar</v>
      </c>
      <c r="AS129" s="641" t="str">
        <f t="shared" si="124"/>
        <v>revisar</v>
      </c>
      <c r="AT129" s="641" t="str">
        <f t="shared" si="125"/>
        <v>ok</v>
      </c>
      <c r="AU129" s="641" t="str">
        <f t="shared" si="126"/>
        <v>ok</v>
      </c>
      <c r="AV129" s="641" t="str">
        <f t="shared" si="127"/>
        <v>revisar</v>
      </c>
      <c r="AW129" s="641" t="str">
        <f t="shared" si="128"/>
        <v>revisar</v>
      </c>
      <c r="AX129" s="641" t="str">
        <f t="shared" si="129"/>
        <v>revisar</v>
      </c>
      <c r="AY129" s="641" t="str">
        <f t="shared" si="130"/>
        <v>revisar</v>
      </c>
      <c r="AZ129" s="641" t="str">
        <f t="shared" si="131"/>
        <v>ok</v>
      </c>
      <c r="BA129" s="641" t="str">
        <f t="shared" si="132"/>
        <v>ok</v>
      </c>
      <c r="BB129" s="641" t="str">
        <f t="shared" si="133"/>
        <v>revisar</v>
      </c>
      <c r="BC129" s="641" t="str">
        <f t="shared" si="134"/>
        <v>revisar</v>
      </c>
    </row>
    <row r="130" spans="1:55" ht="12.75" hidden="1" customHeight="1">
      <c r="A130" s="34"/>
      <c r="B130" s="35">
        <f t="shared" si="96"/>
        <v>0</v>
      </c>
      <c r="C130" s="34"/>
      <c r="D130" s="254" t="s">
        <v>283</v>
      </c>
      <c r="E130" s="668"/>
      <c r="F130" s="669"/>
      <c r="G130" s="665"/>
      <c r="H130" s="666"/>
      <c r="I130" s="667"/>
      <c r="J130" s="263"/>
      <c r="K130" s="263"/>
      <c r="L130" s="263"/>
      <c r="M130" s="685">
        <f t="shared" si="113"/>
        <v>0</v>
      </c>
      <c r="N130" s="247"/>
      <c r="O130" s="687">
        <f t="shared" si="114"/>
        <v>0</v>
      </c>
      <c r="P130" s="687">
        <f t="shared" si="115"/>
        <v>0</v>
      </c>
      <c r="Q130" s="687">
        <f t="shared" si="116"/>
        <v>0</v>
      </c>
      <c r="R130" s="687">
        <f t="shared" si="117"/>
        <v>0</v>
      </c>
      <c r="S130" s="688">
        <f t="shared" si="118"/>
        <v>0</v>
      </c>
      <c r="T130" s="268"/>
      <c r="U130" s="539"/>
      <c r="V130" s="299" t="str">
        <f t="shared" si="20"/>
        <v>3.11</v>
      </c>
      <c r="W130" s="299">
        <f t="shared" si="93"/>
        <v>0</v>
      </c>
      <c r="X130" s="250" t="s">
        <v>2116</v>
      </c>
      <c r="Y130" s="242">
        <v>5213836</v>
      </c>
      <c r="Z130" s="248" t="s">
        <v>2</v>
      </c>
      <c r="AA130" s="80" t="s">
        <v>2124</v>
      </c>
      <c r="AB130" s="81" t="s">
        <v>1521</v>
      </c>
      <c r="AC130" s="245">
        <v>2880</v>
      </c>
      <c r="AD130" s="597">
        <v>0</v>
      </c>
      <c r="AE130" s="597">
        <v>0</v>
      </c>
      <c r="AF130" s="597">
        <v>4.3899999999999997</v>
      </c>
      <c r="AG130" s="264">
        <v>4.3899999999999997</v>
      </c>
      <c r="AH130" s="247">
        <v>0.2215</v>
      </c>
      <c r="AI130" s="24">
        <v>5.36</v>
      </c>
      <c r="AJ130" s="24">
        <v>0</v>
      </c>
      <c r="AK130" s="24">
        <v>0</v>
      </c>
      <c r="AL130" s="24">
        <v>15436.8</v>
      </c>
      <c r="AM130" s="604">
        <v>15436.8</v>
      </c>
      <c r="AN130" s="641" t="str">
        <f t="shared" si="119"/>
        <v>revisar</v>
      </c>
      <c r="AO130" s="641" t="str">
        <f t="shared" si="120"/>
        <v>revisar</v>
      </c>
      <c r="AP130" s="641" t="str">
        <f t="shared" si="121"/>
        <v>revisar</v>
      </c>
      <c r="AQ130" s="641" t="str">
        <f t="shared" si="122"/>
        <v>revisar</v>
      </c>
      <c r="AR130" s="641" t="str">
        <f t="shared" si="123"/>
        <v>revisar</v>
      </c>
      <c r="AS130" s="641" t="str">
        <f t="shared" si="124"/>
        <v>revisar</v>
      </c>
      <c r="AT130" s="641" t="str">
        <f t="shared" si="125"/>
        <v>ok</v>
      </c>
      <c r="AU130" s="641" t="str">
        <f t="shared" si="126"/>
        <v>ok</v>
      </c>
      <c r="AV130" s="641" t="str">
        <f t="shared" si="127"/>
        <v>revisar</v>
      </c>
      <c r="AW130" s="641" t="str">
        <f t="shared" si="128"/>
        <v>revisar</v>
      </c>
      <c r="AX130" s="641" t="str">
        <f t="shared" si="129"/>
        <v>revisar</v>
      </c>
      <c r="AY130" s="641" t="str">
        <f t="shared" si="130"/>
        <v>revisar</v>
      </c>
      <c r="AZ130" s="641" t="str">
        <f t="shared" si="131"/>
        <v>ok</v>
      </c>
      <c r="BA130" s="641" t="str">
        <f t="shared" si="132"/>
        <v>ok</v>
      </c>
      <c r="BB130" s="641" t="str">
        <f t="shared" si="133"/>
        <v>revisar</v>
      </c>
      <c r="BC130" s="641" t="str">
        <f t="shared" si="134"/>
        <v>revisar</v>
      </c>
    </row>
    <row r="131" spans="1:55" ht="12.75" hidden="1" customHeight="1">
      <c r="A131" s="34"/>
      <c r="B131" s="35">
        <f t="shared" si="96"/>
        <v>0</v>
      </c>
      <c r="C131" s="34"/>
      <c r="D131" s="254" t="s">
        <v>284</v>
      </c>
      <c r="E131" s="668"/>
      <c r="F131" s="669"/>
      <c r="G131" s="665"/>
      <c r="H131" s="666"/>
      <c r="I131" s="667"/>
      <c r="J131" s="263"/>
      <c r="K131" s="263"/>
      <c r="L131" s="263"/>
      <c r="M131" s="685">
        <f t="shared" si="113"/>
        <v>0</v>
      </c>
      <c r="N131" s="247"/>
      <c r="O131" s="687">
        <f t="shared" si="114"/>
        <v>0</v>
      </c>
      <c r="P131" s="687">
        <f t="shared" si="115"/>
        <v>0</v>
      </c>
      <c r="Q131" s="687">
        <f t="shared" si="116"/>
        <v>0</v>
      </c>
      <c r="R131" s="687">
        <f t="shared" si="117"/>
        <v>0</v>
      </c>
      <c r="S131" s="688">
        <f t="shared" si="118"/>
        <v>0</v>
      </c>
      <c r="T131" s="268"/>
      <c r="U131" s="539"/>
      <c r="V131" s="299" t="str">
        <f t="shared" si="20"/>
        <v>3.12</v>
      </c>
      <c r="W131" s="299">
        <f t="shared" si="93"/>
        <v>0</v>
      </c>
      <c r="X131" s="250" t="s">
        <v>2117</v>
      </c>
      <c r="Y131" s="242">
        <v>5213848</v>
      </c>
      <c r="Z131" s="248" t="s">
        <v>2</v>
      </c>
      <c r="AA131" s="80" t="s">
        <v>2125</v>
      </c>
      <c r="AB131" s="81" t="s">
        <v>1521</v>
      </c>
      <c r="AC131" s="245">
        <v>960</v>
      </c>
      <c r="AD131" s="597">
        <v>0</v>
      </c>
      <c r="AE131" s="597">
        <v>0</v>
      </c>
      <c r="AF131" s="597">
        <v>0.96</v>
      </c>
      <c r="AG131" s="264">
        <v>0.96</v>
      </c>
      <c r="AH131" s="247">
        <v>0.2215</v>
      </c>
      <c r="AI131" s="24">
        <v>1.17</v>
      </c>
      <c r="AJ131" s="24">
        <v>0</v>
      </c>
      <c r="AK131" s="24">
        <v>0</v>
      </c>
      <c r="AL131" s="24">
        <v>1123.2</v>
      </c>
      <c r="AM131" s="604">
        <v>1123.2</v>
      </c>
      <c r="AN131" s="641" t="str">
        <f t="shared" si="119"/>
        <v>revisar</v>
      </c>
      <c r="AO131" s="641" t="str">
        <f t="shared" si="120"/>
        <v>revisar</v>
      </c>
      <c r="AP131" s="641" t="str">
        <f t="shared" si="121"/>
        <v>revisar</v>
      </c>
      <c r="AQ131" s="641" t="str">
        <f t="shared" si="122"/>
        <v>revisar</v>
      </c>
      <c r="AR131" s="641" t="str">
        <f t="shared" si="123"/>
        <v>revisar</v>
      </c>
      <c r="AS131" s="641" t="str">
        <f t="shared" si="124"/>
        <v>revisar</v>
      </c>
      <c r="AT131" s="641" t="str">
        <f t="shared" si="125"/>
        <v>ok</v>
      </c>
      <c r="AU131" s="641" t="str">
        <f t="shared" si="126"/>
        <v>ok</v>
      </c>
      <c r="AV131" s="641" t="str">
        <f t="shared" si="127"/>
        <v>revisar</v>
      </c>
      <c r="AW131" s="641" t="str">
        <f t="shared" si="128"/>
        <v>revisar</v>
      </c>
      <c r="AX131" s="641" t="str">
        <f t="shared" si="129"/>
        <v>revisar</v>
      </c>
      <c r="AY131" s="641" t="str">
        <f t="shared" si="130"/>
        <v>revisar</v>
      </c>
      <c r="AZ131" s="641" t="str">
        <f t="shared" si="131"/>
        <v>ok</v>
      </c>
      <c r="BA131" s="641" t="str">
        <f t="shared" si="132"/>
        <v>ok</v>
      </c>
      <c r="BB131" s="641" t="str">
        <f t="shared" si="133"/>
        <v>revisar</v>
      </c>
      <c r="BC131" s="641" t="str">
        <f t="shared" si="134"/>
        <v>revisar</v>
      </c>
    </row>
    <row r="132" spans="1:55" ht="12.75" hidden="1" customHeight="1">
      <c r="A132" s="34"/>
      <c r="B132" s="35">
        <f t="shared" si="96"/>
        <v>0</v>
      </c>
      <c r="C132" s="34"/>
      <c r="D132" s="254" t="s">
        <v>285</v>
      </c>
      <c r="E132" s="668"/>
      <c r="F132" s="669"/>
      <c r="G132" s="665"/>
      <c r="H132" s="666"/>
      <c r="I132" s="667"/>
      <c r="J132" s="263"/>
      <c r="K132" s="263"/>
      <c r="L132" s="263"/>
      <c r="M132" s="685">
        <f t="shared" si="113"/>
        <v>0</v>
      </c>
      <c r="N132" s="247"/>
      <c r="O132" s="687">
        <f t="shared" si="114"/>
        <v>0</v>
      </c>
      <c r="P132" s="687">
        <f t="shared" si="115"/>
        <v>0</v>
      </c>
      <c r="Q132" s="687">
        <f t="shared" si="116"/>
        <v>0</v>
      </c>
      <c r="R132" s="687">
        <f t="shared" si="117"/>
        <v>0</v>
      </c>
      <c r="S132" s="688">
        <f t="shared" si="118"/>
        <v>0</v>
      </c>
      <c r="T132" s="268"/>
      <c r="U132" s="539"/>
      <c r="V132" s="299" t="str">
        <f t="shared" si="20"/>
        <v>3.13</v>
      </c>
      <c r="W132" s="299">
        <f t="shared" si="93"/>
        <v>0</v>
      </c>
      <c r="X132" s="250" t="s">
        <v>2118</v>
      </c>
      <c r="Y132" s="242">
        <v>5213844</v>
      </c>
      <c r="Z132" s="248" t="s">
        <v>2</v>
      </c>
      <c r="AA132" s="80" t="s">
        <v>2126</v>
      </c>
      <c r="AB132" s="81" t="s">
        <v>1290</v>
      </c>
      <c r="AC132" s="245">
        <v>2880</v>
      </c>
      <c r="AD132" s="597">
        <v>3.81</v>
      </c>
      <c r="AE132" s="597">
        <v>0</v>
      </c>
      <c r="AF132" s="597">
        <v>0</v>
      </c>
      <c r="AG132" s="264">
        <v>3.81</v>
      </c>
      <c r="AH132" s="247">
        <v>0.2215</v>
      </c>
      <c r="AI132" s="24">
        <v>4.6500000000000004</v>
      </c>
      <c r="AJ132" s="24">
        <v>13392</v>
      </c>
      <c r="AK132" s="24">
        <v>0</v>
      </c>
      <c r="AL132" s="24">
        <v>0</v>
      </c>
      <c r="AM132" s="604">
        <v>13392</v>
      </c>
      <c r="AN132" s="641" t="str">
        <f t="shared" si="119"/>
        <v>revisar</v>
      </c>
      <c r="AO132" s="641" t="str">
        <f t="shared" si="120"/>
        <v>revisar</v>
      </c>
      <c r="AP132" s="641" t="str">
        <f t="shared" si="121"/>
        <v>revisar</v>
      </c>
      <c r="AQ132" s="641" t="str">
        <f t="shared" si="122"/>
        <v>revisar</v>
      </c>
      <c r="AR132" s="641" t="str">
        <f t="shared" si="123"/>
        <v>revisar</v>
      </c>
      <c r="AS132" s="641" t="str">
        <f t="shared" si="124"/>
        <v>revisar</v>
      </c>
      <c r="AT132" s="641" t="str">
        <f t="shared" si="125"/>
        <v>revisar</v>
      </c>
      <c r="AU132" s="641" t="str">
        <f t="shared" si="126"/>
        <v>ok</v>
      </c>
      <c r="AV132" s="641" t="str">
        <f t="shared" si="127"/>
        <v>ok</v>
      </c>
      <c r="AW132" s="641" t="str">
        <f t="shared" si="128"/>
        <v>revisar</v>
      </c>
      <c r="AX132" s="641" t="str">
        <f t="shared" si="129"/>
        <v>revisar</v>
      </c>
      <c r="AY132" s="641" t="str">
        <f t="shared" si="130"/>
        <v>revisar</v>
      </c>
      <c r="AZ132" s="641" t="str">
        <f t="shared" si="131"/>
        <v>revisar</v>
      </c>
      <c r="BA132" s="641" t="str">
        <f t="shared" si="132"/>
        <v>ok</v>
      </c>
      <c r="BB132" s="641" t="str">
        <f t="shared" si="133"/>
        <v>ok</v>
      </c>
      <c r="BC132" s="641" t="str">
        <f t="shared" si="134"/>
        <v>revisar</v>
      </c>
    </row>
    <row r="133" spans="1:55" ht="12.75" hidden="1" customHeight="1">
      <c r="A133" s="34"/>
      <c r="B133" s="35">
        <f t="shared" si="96"/>
        <v>0</v>
      </c>
      <c r="C133" s="34"/>
      <c r="D133" s="254" t="s">
        <v>286</v>
      </c>
      <c r="E133" s="668"/>
      <c r="F133" s="669"/>
      <c r="G133" s="665"/>
      <c r="H133" s="666"/>
      <c r="I133" s="667"/>
      <c r="J133" s="263"/>
      <c r="K133" s="263"/>
      <c r="L133" s="263"/>
      <c r="M133" s="685">
        <f t="shared" si="113"/>
        <v>0</v>
      </c>
      <c r="N133" s="247"/>
      <c r="O133" s="687">
        <f t="shared" si="114"/>
        <v>0</v>
      </c>
      <c r="P133" s="687">
        <f t="shared" si="115"/>
        <v>0</v>
      </c>
      <c r="Q133" s="687">
        <f t="shared" si="116"/>
        <v>0</v>
      </c>
      <c r="R133" s="687">
        <f t="shared" si="117"/>
        <v>0</v>
      </c>
      <c r="S133" s="688">
        <f t="shared" si="118"/>
        <v>0</v>
      </c>
      <c r="T133" s="268"/>
      <c r="U133" s="539"/>
      <c r="V133" s="299" t="str">
        <f t="shared" si="20"/>
        <v>3.14</v>
      </c>
      <c r="W133" s="299">
        <f t="shared" si="93"/>
        <v>0</v>
      </c>
      <c r="X133" s="598" t="s">
        <v>275</v>
      </c>
      <c r="Y133" s="599"/>
      <c r="Z133" s="599"/>
      <c r="AA133" s="600" t="s">
        <v>1275</v>
      </c>
      <c r="AB133" s="601"/>
      <c r="AC133" s="601"/>
      <c r="AD133" s="601"/>
      <c r="AE133" s="601"/>
      <c r="AF133" s="601"/>
      <c r="AG133" s="601"/>
      <c r="AH133" s="602"/>
      <c r="AI133" s="601"/>
      <c r="AJ133" s="601"/>
      <c r="AK133" s="601"/>
      <c r="AL133" s="601"/>
      <c r="AM133" s="603"/>
      <c r="AN133" s="641" t="str">
        <f t="shared" si="119"/>
        <v>revisar</v>
      </c>
      <c r="AO133" s="641" t="str">
        <f t="shared" si="120"/>
        <v>ok</v>
      </c>
      <c r="AP133" s="641" t="str">
        <f t="shared" si="121"/>
        <v>ok</v>
      </c>
      <c r="AQ133" s="641" t="str">
        <f t="shared" si="122"/>
        <v>revisar</v>
      </c>
      <c r="AR133" s="641" t="str">
        <f t="shared" si="123"/>
        <v>ok</v>
      </c>
      <c r="AS133" s="641" t="str">
        <f t="shared" si="124"/>
        <v>ok</v>
      </c>
      <c r="AT133" s="641" t="str">
        <f t="shared" si="125"/>
        <v>ok</v>
      </c>
      <c r="AU133" s="641" t="str">
        <f t="shared" si="126"/>
        <v>ok</v>
      </c>
      <c r="AV133" s="641" t="str">
        <f t="shared" si="127"/>
        <v>ok</v>
      </c>
      <c r="AW133" s="641" t="str">
        <f t="shared" si="128"/>
        <v>ok</v>
      </c>
      <c r="AX133" s="641" t="str">
        <f t="shared" si="129"/>
        <v>ok</v>
      </c>
      <c r="AY133" s="641" t="str">
        <f t="shared" si="130"/>
        <v>ok</v>
      </c>
      <c r="AZ133" s="641" t="str">
        <f t="shared" si="131"/>
        <v>ok</v>
      </c>
      <c r="BA133" s="641" t="str">
        <f t="shared" si="132"/>
        <v>ok</v>
      </c>
      <c r="BB133" s="641" t="str">
        <f t="shared" si="133"/>
        <v>ok</v>
      </c>
      <c r="BC133" s="641" t="str">
        <f t="shared" si="134"/>
        <v>ok</v>
      </c>
    </row>
    <row r="134" spans="1:55" ht="12.75" hidden="1" customHeight="1">
      <c r="A134" s="34"/>
      <c r="B134" s="35">
        <f t="shared" si="96"/>
        <v>0</v>
      </c>
      <c r="C134" s="34"/>
      <c r="D134" s="254" t="s">
        <v>287</v>
      </c>
      <c r="E134" s="668"/>
      <c r="F134" s="669"/>
      <c r="G134" s="665"/>
      <c r="H134" s="666"/>
      <c r="I134" s="667"/>
      <c r="J134" s="263"/>
      <c r="K134" s="263"/>
      <c r="L134" s="263"/>
      <c r="M134" s="685">
        <f t="shared" si="113"/>
        <v>0</v>
      </c>
      <c r="N134" s="247"/>
      <c r="O134" s="687">
        <f t="shared" si="114"/>
        <v>0</v>
      </c>
      <c r="P134" s="687">
        <f t="shared" si="115"/>
        <v>0</v>
      </c>
      <c r="Q134" s="687">
        <f t="shared" si="116"/>
        <v>0</v>
      </c>
      <c r="R134" s="687">
        <f t="shared" si="117"/>
        <v>0</v>
      </c>
      <c r="S134" s="688">
        <f t="shared" si="118"/>
        <v>0</v>
      </c>
      <c r="T134" s="268"/>
      <c r="U134" s="539"/>
      <c r="V134" s="299" t="str">
        <f t="shared" si="20"/>
        <v>3.15</v>
      </c>
      <c r="W134" s="299">
        <f t="shared" si="93"/>
        <v>0</v>
      </c>
      <c r="X134" s="250" t="s">
        <v>2127</v>
      </c>
      <c r="Y134" s="242" t="s">
        <v>1234</v>
      </c>
      <c r="Z134" s="248" t="s">
        <v>14</v>
      </c>
      <c r="AA134" s="80" t="s">
        <v>2130</v>
      </c>
      <c r="AB134" s="81" t="s">
        <v>1289</v>
      </c>
      <c r="AC134" s="245">
        <v>1</v>
      </c>
      <c r="AD134" s="597">
        <v>20706.72</v>
      </c>
      <c r="AE134" s="597">
        <v>197149.44</v>
      </c>
      <c r="AF134" s="597">
        <v>0</v>
      </c>
      <c r="AG134" s="264">
        <v>217856.16</v>
      </c>
      <c r="AH134" s="247">
        <v>0.2215</v>
      </c>
      <c r="AI134" s="24">
        <v>266111.28999999998</v>
      </c>
      <c r="AJ134" s="24">
        <v>25293.249999999971</v>
      </c>
      <c r="AK134" s="24">
        <v>240818.04</v>
      </c>
      <c r="AL134" s="24">
        <v>0</v>
      </c>
      <c r="AM134" s="604">
        <v>266111.28999999998</v>
      </c>
      <c r="AN134" s="641" t="str">
        <f t="shared" si="119"/>
        <v>revisar</v>
      </c>
      <c r="AO134" s="641" t="str">
        <f t="shared" si="120"/>
        <v>revisar</v>
      </c>
      <c r="AP134" s="641" t="str">
        <f t="shared" si="121"/>
        <v>revisar</v>
      </c>
      <c r="AQ134" s="641" t="str">
        <f t="shared" si="122"/>
        <v>revisar</v>
      </c>
      <c r="AR134" s="641" t="str">
        <f t="shared" si="123"/>
        <v>revisar</v>
      </c>
      <c r="AS134" s="641" t="str">
        <f t="shared" si="124"/>
        <v>revisar</v>
      </c>
      <c r="AT134" s="641" t="str">
        <f t="shared" si="125"/>
        <v>revisar</v>
      </c>
      <c r="AU134" s="641" t="str">
        <f t="shared" si="126"/>
        <v>revisar</v>
      </c>
      <c r="AV134" s="641" t="str">
        <f t="shared" si="127"/>
        <v>ok</v>
      </c>
      <c r="AW134" s="641" t="str">
        <f t="shared" si="128"/>
        <v>revisar</v>
      </c>
      <c r="AX134" s="641" t="str">
        <f t="shared" si="129"/>
        <v>revisar</v>
      </c>
      <c r="AY134" s="641" t="str">
        <f t="shared" si="130"/>
        <v>revisar</v>
      </c>
      <c r="AZ134" s="641" t="str">
        <f t="shared" si="131"/>
        <v>revisar</v>
      </c>
      <c r="BA134" s="641" t="str">
        <f t="shared" si="132"/>
        <v>revisar</v>
      </c>
      <c r="BB134" s="641" t="str">
        <f t="shared" si="133"/>
        <v>ok</v>
      </c>
      <c r="BC134" s="641" t="str">
        <f t="shared" si="134"/>
        <v>revisar</v>
      </c>
    </row>
    <row r="135" spans="1:55" ht="12.75" hidden="1" customHeight="1">
      <c r="A135" s="34"/>
      <c r="B135" s="35">
        <f t="shared" si="96"/>
        <v>0</v>
      </c>
      <c r="C135" s="34"/>
      <c r="D135" s="254" t="s">
        <v>288</v>
      </c>
      <c r="E135" s="668"/>
      <c r="F135" s="669"/>
      <c r="G135" s="665"/>
      <c r="H135" s="666"/>
      <c r="I135" s="667"/>
      <c r="J135" s="263"/>
      <c r="K135" s="263"/>
      <c r="L135" s="263"/>
      <c r="M135" s="685">
        <f t="shared" si="113"/>
        <v>0</v>
      </c>
      <c r="N135" s="247"/>
      <c r="O135" s="687">
        <f t="shared" si="114"/>
        <v>0</v>
      </c>
      <c r="P135" s="687">
        <f t="shared" si="115"/>
        <v>0</v>
      </c>
      <c r="Q135" s="687">
        <f t="shared" si="116"/>
        <v>0</v>
      </c>
      <c r="R135" s="687">
        <f t="shared" si="117"/>
        <v>0</v>
      </c>
      <c r="S135" s="688">
        <f t="shared" si="118"/>
        <v>0</v>
      </c>
      <c r="T135" s="268"/>
      <c r="U135" s="539"/>
      <c r="V135" s="299" t="str">
        <f t="shared" si="20"/>
        <v>3.16</v>
      </c>
      <c r="W135" s="299">
        <f t="shared" si="93"/>
        <v>0</v>
      </c>
      <c r="X135" s="250" t="s">
        <v>2128</v>
      </c>
      <c r="Y135" s="242" t="s">
        <v>2131</v>
      </c>
      <c r="Z135" s="248" t="s">
        <v>11</v>
      </c>
      <c r="AA135" s="80" t="s">
        <v>2132</v>
      </c>
      <c r="AB135" s="81" t="s">
        <v>1529</v>
      </c>
      <c r="AC135" s="245">
        <v>36</v>
      </c>
      <c r="AD135" s="597">
        <v>0</v>
      </c>
      <c r="AE135" s="597">
        <v>0</v>
      </c>
      <c r="AF135" s="597">
        <v>116.65</v>
      </c>
      <c r="AG135" s="264">
        <v>116.65</v>
      </c>
      <c r="AH135" s="247">
        <v>0.13700000000000001</v>
      </c>
      <c r="AI135" s="24">
        <v>132.63</v>
      </c>
      <c r="AJ135" s="24">
        <v>0</v>
      </c>
      <c r="AK135" s="24">
        <v>0</v>
      </c>
      <c r="AL135" s="24">
        <v>4774.68</v>
      </c>
      <c r="AM135" s="604">
        <v>4774.68</v>
      </c>
      <c r="AN135" s="641" t="str">
        <f t="shared" si="119"/>
        <v>revisar</v>
      </c>
      <c r="AO135" s="641" t="str">
        <f t="shared" si="120"/>
        <v>revisar</v>
      </c>
      <c r="AP135" s="641" t="str">
        <f t="shared" si="121"/>
        <v>revisar</v>
      </c>
      <c r="AQ135" s="641" t="str">
        <f t="shared" si="122"/>
        <v>revisar</v>
      </c>
      <c r="AR135" s="641" t="str">
        <f t="shared" si="123"/>
        <v>revisar</v>
      </c>
      <c r="AS135" s="641" t="str">
        <f t="shared" si="124"/>
        <v>revisar</v>
      </c>
      <c r="AT135" s="641" t="str">
        <f t="shared" si="125"/>
        <v>ok</v>
      </c>
      <c r="AU135" s="641" t="str">
        <f t="shared" si="126"/>
        <v>ok</v>
      </c>
      <c r="AV135" s="641" t="str">
        <f t="shared" si="127"/>
        <v>revisar</v>
      </c>
      <c r="AW135" s="641" t="str">
        <f t="shared" si="128"/>
        <v>revisar</v>
      </c>
      <c r="AX135" s="641" t="str">
        <f t="shared" si="129"/>
        <v>revisar</v>
      </c>
      <c r="AY135" s="641" t="str">
        <f t="shared" si="130"/>
        <v>revisar</v>
      </c>
      <c r="AZ135" s="641" t="str">
        <f t="shared" si="131"/>
        <v>ok</v>
      </c>
      <c r="BA135" s="641" t="str">
        <f t="shared" si="132"/>
        <v>ok</v>
      </c>
      <c r="BB135" s="641" t="str">
        <f t="shared" si="133"/>
        <v>revisar</v>
      </c>
      <c r="BC135" s="641" t="str">
        <f t="shared" si="134"/>
        <v>revisar</v>
      </c>
    </row>
    <row r="136" spans="1:55" ht="12.75" hidden="1" customHeight="1">
      <c r="A136" s="34"/>
      <c r="B136" s="35">
        <f t="shared" si="96"/>
        <v>0</v>
      </c>
      <c r="C136" s="34"/>
      <c r="D136" s="254" t="s">
        <v>289</v>
      </c>
      <c r="E136" s="668"/>
      <c r="F136" s="669"/>
      <c r="G136" s="665"/>
      <c r="H136" s="666"/>
      <c r="I136" s="667"/>
      <c r="J136" s="263"/>
      <c r="K136" s="263"/>
      <c r="L136" s="263"/>
      <c r="M136" s="685">
        <f t="shared" si="113"/>
        <v>0</v>
      </c>
      <c r="N136" s="247"/>
      <c r="O136" s="687">
        <f t="shared" si="114"/>
        <v>0</v>
      </c>
      <c r="P136" s="687">
        <f t="shared" si="115"/>
        <v>0</v>
      </c>
      <c r="Q136" s="687">
        <f t="shared" si="116"/>
        <v>0</v>
      </c>
      <c r="R136" s="687">
        <f t="shared" si="117"/>
        <v>0</v>
      </c>
      <c r="S136" s="688">
        <f t="shared" si="118"/>
        <v>0</v>
      </c>
      <c r="T136" s="268"/>
      <c r="U136" s="539"/>
      <c r="V136" s="299" t="str">
        <f t="shared" si="20"/>
        <v>3.17</v>
      </c>
      <c r="W136" s="299">
        <f t="shared" si="93"/>
        <v>0</v>
      </c>
      <c r="X136" s="250" t="s">
        <v>2129</v>
      </c>
      <c r="Y136" s="242" t="s">
        <v>2133</v>
      </c>
      <c r="Z136" s="248" t="s">
        <v>11</v>
      </c>
      <c r="AA136" s="80" t="s">
        <v>2134</v>
      </c>
      <c r="AB136" s="81" t="s">
        <v>1529</v>
      </c>
      <c r="AC136" s="245">
        <v>24</v>
      </c>
      <c r="AD136" s="597">
        <v>900</v>
      </c>
      <c r="AE136" s="597">
        <v>0</v>
      </c>
      <c r="AF136" s="597">
        <v>0</v>
      </c>
      <c r="AG136" s="264">
        <v>900</v>
      </c>
      <c r="AH136" s="247">
        <v>0.2215</v>
      </c>
      <c r="AI136" s="24">
        <v>1099.3499999999999</v>
      </c>
      <c r="AJ136" s="24">
        <v>26384.400000000001</v>
      </c>
      <c r="AK136" s="24">
        <v>0</v>
      </c>
      <c r="AL136" s="24">
        <v>0</v>
      </c>
      <c r="AM136" s="604">
        <v>26384.400000000001</v>
      </c>
      <c r="AN136" s="641" t="str">
        <f t="shared" si="119"/>
        <v>revisar</v>
      </c>
      <c r="AO136" s="641" t="str">
        <f t="shared" si="120"/>
        <v>revisar</v>
      </c>
      <c r="AP136" s="641" t="str">
        <f t="shared" si="121"/>
        <v>revisar</v>
      </c>
      <c r="AQ136" s="641" t="str">
        <f t="shared" si="122"/>
        <v>revisar</v>
      </c>
      <c r="AR136" s="641" t="str">
        <f t="shared" si="123"/>
        <v>revisar</v>
      </c>
      <c r="AS136" s="641" t="str">
        <f t="shared" si="124"/>
        <v>revisar</v>
      </c>
      <c r="AT136" s="641" t="str">
        <f t="shared" si="125"/>
        <v>revisar</v>
      </c>
      <c r="AU136" s="641" t="str">
        <f t="shared" si="126"/>
        <v>ok</v>
      </c>
      <c r="AV136" s="641" t="str">
        <f t="shared" si="127"/>
        <v>ok</v>
      </c>
      <c r="AW136" s="641" t="str">
        <f t="shared" si="128"/>
        <v>revisar</v>
      </c>
      <c r="AX136" s="641" t="str">
        <f t="shared" si="129"/>
        <v>revisar</v>
      </c>
      <c r="AY136" s="641" t="str">
        <f t="shared" si="130"/>
        <v>revisar</v>
      </c>
      <c r="AZ136" s="641" t="str">
        <f t="shared" si="131"/>
        <v>revisar</v>
      </c>
      <c r="BA136" s="641" t="str">
        <f t="shared" si="132"/>
        <v>ok</v>
      </c>
      <c r="BB136" s="641" t="str">
        <f t="shared" si="133"/>
        <v>ok</v>
      </c>
      <c r="BC136" s="641" t="str">
        <f t="shared" si="134"/>
        <v>revisar</v>
      </c>
    </row>
    <row r="137" spans="1:55" ht="12.75" hidden="1" customHeight="1">
      <c r="A137" s="34"/>
      <c r="B137" s="35">
        <f t="shared" si="96"/>
        <v>0</v>
      </c>
      <c r="C137" s="34"/>
      <c r="D137" s="254" t="s">
        <v>290</v>
      </c>
      <c r="E137" s="668"/>
      <c r="F137" s="669"/>
      <c r="G137" s="665"/>
      <c r="H137" s="666"/>
      <c r="I137" s="667"/>
      <c r="J137" s="263"/>
      <c r="K137" s="263"/>
      <c r="L137" s="263"/>
      <c r="M137" s="685">
        <f t="shared" si="113"/>
        <v>0</v>
      </c>
      <c r="N137" s="247"/>
      <c r="O137" s="687">
        <f t="shared" ref="O137:O169" si="135">IF(N137="-",M137,(TRUNC(M137*(1+N137),2)))</f>
        <v>0</v>
      </c>
      <c r="P137" s="687">
        <f t="shared" ref="P137:P169" si="136">IF(J137=0,0,IF(J137=0,0,IF($N137&lt;&gt;"-",IFERROR(TRUNC(TRUNC((J137*(1+$N137)),2)*$I137,2)+W137,0),IFERROR(TRUNC(J137*$I137,2),0))))</f>
        <v>0</v>
      </c>
      <c r="Q137" s="687">
        <f t="shared" ref="Q137:Q169" si="137">IF(AND($J137=0,$L137=0),$S137,IF(K137=0,0,IF($N137&lt;&gt;"-",IFERROR(TRUNC(TRUNC((K137*(1+$N137)),2)*$I137,2),0),IFERROR(TRUNC(K137*$I137,2),0))))</f>
        <v>0</v>
      </c>
      <c r="R137" s="687">
        <f t="shared" ref="R137:R169" si="138">IF(L137=0,0,S137-Q137-P137)</f>
        <v>0</v>
      </c>
      <c r="S137" s="688">
        <f t="shared" ref="S137:S169" si="139">IFERROR(ROUND(ROUND(O137,2)*ROUND(I137,2),2),0)</f>
        <v>0</v>
      </c>
      <c r="T137" s="268"/>
      <c r="U137" s="539"/>
      <c r="V137" s="299" t="str">
        <f t="shared" si="20"/>
        <v>3.18</v>
      </c>
      <c r="W137" s="299">
        <f t="shared" si="93"/>
        <v>0</v>
      </c>
      <c r="X137" s="624"/>
      <c r="Y137" s="624"/>
      <c r="Z137" s="624"/>
      <c r="AA137" s="626"/>
      <c r="AB137" s="610"/>
      <c r="AC137" s="408"/>
      <c r="AD137" s="269"/>
      <c r="AE137" s="269"/>
      <c r="AF137" s="269"/>
      <c r="AG137" s="266"/>
      <c r="AH137" s="317"/>
      <c r="AI137" s="612"/>
      <c r="AJ137" s="612"/>
      <c r="AK137" s="612"/>
      <c r="AL137" s="612"/>
      <c r="AM137" s="613"/>
      <c r="AN137" s="641" t="str">
        <f t="shared" si="119"/>
        <v>revisar</v>
      </c>
      <c r="AO137" s="641" t="str">
        <f t="shared" si="120"/>
        <v>ok</v>
      </c>
      <c r="AP137" s="641" t="str">
        <f t="shared" si="121"/>
        <v>ok</v>
      </c>
      <c r="AQ137" s="641" t="str">
        <f t="shared" si="122"/>
        <v>ok</v>
      </c>
      <c r="AR137" s="641" t="str">
        <f t="shared" si="123"/>
        <v>ok</v>
      </c>
      <c r="AS137" s="641" t="str">
        <f t="shared" si="124"/>
        <v>ok</v>
      </c>
      <c r="AT137" s="641" t="str">
        <f t="shared" si="125"/>
        <v>ok</v>
      </c>
      <c r="AU137" s="641" t="str">
        <f t="shared" si="126"/>
        <v>ok</v>
      </c>
      <c r="AV137" s="641" t="str">
        <f t="shared" si="127"/>
        <v>ok</v>
      </c>
      <c r="AW137" s="641" t="str">
        <f t="shared" si="128"/>
        <v>ok</v>
      </c>
      <c r="AX137" s="641" t="str">
        <f t="shared" si="129"/>
        <v>ok</v>
      </c>
      <c r="AY137" s="641" t="str">
        <f t="shared" si="130"/>
        <v>ok</v>
      </c>
      <c r="AZ137" s="641" t="str">
        <f t="shared" si="131"/>
        <v>ok</v>
      </c>
      <c r="BA137" s="641" t="str">
        <f t="shared" si="132"/>
        <v>ok</v>
      </c>
      <c r="BB137" s="641" t="str">
        <f t="shared" si="133"/>
        <v>ok</v>
      </c>
      <c r="BC137" s="641" t="str">
        <f t="shared" si="134"/>
        <v>ok</v>
      </c>
    </row>
    <row r="138" spans="1:55" ht="12.75" hidden="1" customHeight="1">
      <c r="A138" s="34"/>
      <c r="B138" s="35">
        <f t="shared" si="96"/>
        <v>0</v>
      </c>
      <c r="C138" s="34"/>
      <c r="D138" s="254" t="s">
        <v>291</v>
      </c>
      <c r="E138" s="668"/>
      <c r="F138" s="669"/>
      <c r="G138" s="665"/>
      <c r="H138" s="666"/>
      <c r="I138" s="667"/>
      <c r="J138" s="263"/>
      <c r="K138" s="263"/>
      <c r="L138" s="263"/>
      <c r="M138" s="685">
        <f t="shared" si="113"/>
        <v>0</v>
      </c>
      <c r="N138" s="247"/>
      <c r="O138" s="687">
        <f t="shared" si="135"/>
        <v>0</v>
      </c>
      <c r="P138" s="687">
        <f t="shared" si="136"/>
        <v>0</v>
      </c>
      <c r="Q138" s="687">
        <f t="shared" si="137"/>
        <v>0</v>
      </c>
      <c r="R138" s="687">
        <f t="shared" si="138"/>
        <v>0</v>
      </c>
      <c r="S138" s="688">
        <f t="shared" si="139"/>
        <v>0</v>
      </c>
      <c r="T138" s="268"/>
      <c r="U138" s="539"/>
      <c r="V138" s="299" t="str">
        <f t="shared" si="20"/>
        <v>3.19</v>
      </c>
      <c r="W138" s="299">
        <f t="shared" si="93"/>
        <v>0</v>
      </c>
      <c r="X138" s="614"/>
      <c r="Y138" s="616"/>
      <c r="Z138" s="616"/>
      <c r="AA138" s="615"/>
      <c r="AB138" s="615"/>
      <c r="AC138" s="616"/>
      <c r="AD138" s="616"/>
      <c r="AE138" s="616"/>
      <c r="AF138" s="616"/>
      <c r="AG138" s="616"/>
      <c r="AH138" s="617"/>
      <c r="AI138" s="618" t="s">
        <v>2135</v>
      </c>
      <c r="AJ138" s="30">
        <v>338290.44999999995</v>
      </c>
      <c r="AK138" s="30">
        <v>494277.12</v>
      </c>
      <c r="AL138" s="30">
        <v>126112.40000000002</v>
      </c>
      <c r="AM138" s="31">
        <v>958679.97</v>
      </c>
      <c r="AN138" s="641" t="str">
        <f t="shared" si="119"/>
        <v>revisar</v>
      </c>
      <c r="AO138" s="641" t="str">
        <f t="shared" si="120"/>
        <v>ok</v>
      </c>
      <c r="AP138" s="641" t="str">
        <f t="shared" si="121"/>
        <v>ok</v>
      </c>
      <c r="AQ138" s="641" t="str">
        <f t="shared" si="122"/>
        <v>ok</v>
      </c>
      <c r="AR138" s="641" t="str">
        <f t="shared" si="123"/>
        <v>ok</v>
      </c>
      <c r="AS138" s="641" t="str">
        <f t="shared" si="124"/>
        <v>ok</v>
      </c>
      <c r="AT138" s="641" t="str">
        <f t="shared" si="125"/>
        <v>ok</v>
      </c>
      <c r="AU138" s="641" t="str">
        <f t="shared" si="126"/>
        <v>ok</v>
      </c>
      <c r="AV138" s="641" t="str">
        <f t="shared" si="127"/>
        <v>ok</v>
      </c>
      <c r="AW138" s="641" t="str">
        <f t="shared" si="128"/>
        <v>ok</v>
      </c>
      <c r="AX138" s="641" t="str">
        <f t="shared" si="129"/>
        <v>ok</v>
      </c>
      <c r="AY138" s="641" t="str">
        <f t="shared" si="130"/>
        <v>revisar</v>
      </c>
      <c r="AZ138" s="641" t="str">
        <f t="shared" si="131"/>
        <v>revisar</v>
      </c>
      <c r="BA138" s="641" t="str">
        <f t="shared" si="132"/>
        <v>revisar</v>
      </c>
      <c r="BB138" s="641" t="str">
        <f t="shared" si="133"/>
        <v>revisar</v>
      </c>
      <c r="BC138" s="641" t="str">
        <f t="shared" si="134"/>
        <v>revisar</v>
      </c>
    </row>
    <row r="139" spans="1:55" ht="12.75" hidden="1" customHeight="1">
      <c r="A139" s="34"/>
      <c r="B139" s="35">
        <f t="shared" si="96"/>
        <v>0</v>
      </c>
      <c r="C139" s="34"/>
      <c r="D139" s="254" t="s">
        <v>292</v>
      </c>
      <c r="E139" s="668"/>
      <c r="F139" s="669"/>
      <c r="G139" s="665"/>
      <c r="H139" s="666"/>
      <c r="I139" s="667"/>
      <c r="J139" s="263"/>
      <c r="K139" s="263"/>
      <c r="L139" s="263"/>
      <c r="M139" s="685">
        <f t="shared" si="113"/>
        <v>0</v>
      </c>
      <c r="N139" s="247"/>
      <c r="O139" s="687">
        <f t="shared" si="135"/>
        <v>0</v>
      </c>
      <c r="P139" s="687">
        <f t="shared" si="136"/>
        <v>0</v>
      </c>
      <c r="Q139" s="687">
        <f t="shared" si="137"/>
        <v>0</v>
      </c>
      <c r="R139" s="687">
        <f t="shared" si="138"/>
        <v>0</v>
      </c>
      <c r="S139" s="688">
        <f t="shared" si="139"/>
        <v>0</v>
      </c>
      <c r="T139" s="268"/>
      <c r="U139" s="539"/>
      <c r="V139" s="299" t="str">
        <f t="shared" si="20"/>
        <v>3.20</v>
      </c>
      <c r="W139" s="299">
        <f t="shared" si="93"/>
        <v>0</v>
      </c>
      <c r="X139" s="619"/>
      <c r="Y139" s="605"/>
      <c r="Z139" s="628"/>
      <c r="AA139" s="563"/>
      <c r="AB139" s="562"/>
      <c r="AC139" s="605"/>
      <c r="AD139" s="605"/>
      <c r="AE139" s="605"/>
      <c r="AF139" s="605"/>
      <c r="AG139" s="605"/>
      <c r="AH139" s="530"/>
      <c r="AI139" s="562"/>
      <c r="AJ139" s="562"/>
      <c r="AK139" s="562"/>
      <c r="AL139" s="562"/>
      <c r="AM139" s="564"/>
      <c r="AN139" s="641" t="str">
        <f t="shared" si="119"/>
        <v>revisar</v>
      </c>
      <c r="AO139" s="641" t="str">
        <f t="shared" si="120"/>
        <v>ok</v>
      </c>
      <c r="AP139" s="641" t="str">
        <f t="shared" si="121"/>
        <v>ok</v>
      </c>
      <c r="AQ139" s="641" t="str">
        <f t="shared" si="122"/>
        <v>ok</v>
      </c>
      <c r="AR139" s="641" t="str">
        <f t="shared" si="123"/>
        <v>ok</v>
      </c>
      <c r="AS139" s="641" t="str">
        <f t="shared" si="124"/>
        <v>ok</v>
      </c>
      <c r="AT139" s="641" t="str">
        <f t="shared" si="125"/>
        <v>ok</v>
      </c>
      <c r="AU139" s="641" t="str">
        <f t="shared" si="126"/>
        <v>ok</v>
      </c>
      <c r="AV139" s="641" t="str">
        <f t="shared" si="127"/>
        <v>ok</v>
      </c>
      <c r="AW139" s="641" t="str">
        <f t="shared" si="128"/>
        <v>ok</v>
      </c>
      <c r="AX139" s="641" t="str">
        <f t="shared" si="129"/>
        <v>ok</v>
      </c>
      <c r="AY139" s="641" t="str">
        <f t="shared" si="130"/>
        <v>ok</v>
      </c>
      <c r="AZ139" s="641" t="str">
        <f t="shared" si="131"/>
        <v>ok</v>
      </c>
      <c r="BA139" s="641" t="str">
        <f t="shared" si="132"/>
        <v>ok</v>
      </c>
      <c r="BB139" s="641" t="str">
        <f t="shared" si="133"/>
        <v>ok</v>
      </c>
      <c r="BC139" s="641" t="str">
        <f t="shared" si="134"/>
        <v>ok</v>
      </c>
    </row>
    <row r="140" spans="1:55" ht="12.75" hidden="1" customHeight="1">
      <c r="A140" s="34"/>
      <c r="B140" s="35">
        <f t="shared" si="96"/>
        <v>0</v>
      </c>
      <c r="C140" s="34"/>
      <c r="D140" s="254" t="s">
        <v>293</v>
      </c>
      <c r="E140" s="668"/>
      <c r="F140" s="669"/>
      <c r="G140" s="665"/>
      <c r="H140" s="666"/>
      <c r="I140" s="667"/>
      <c r="J140" s="263"/>
      <c r="K140" s="263"/>
      <c r="L140" s="263"/>
      <c r="M140" s="685">
        <f t="shared" si="113"/>
        <v>0</v>
      </c>
      <c r="N140" s="247"/>
      <c r="O140" s="687">
        <f t="shared" si="135"/>
        <v>0</v>
      </c>
      <c r="P140" s="687">
        <f t="shared" si="136"/>
        <v>0</v>
      </c>
      <c r="Q140" s="687">
        <f t="shared" si="137"/>
        <v>0</v>
      </c>
      <c r="R140" s="687">
        <f t="shared" si="138"/>
        <v>0</v>
      </c>
      <c r="S140" s="688">
        <f t="shared" si="139"/>
        <v>0</v>
      </c>
      <c r="T140" s="268"/>
      <c r="U140" s="539"/>
      <c r="V140" s="299" t="str">
        <f t="shared" si="20"/>
        <v>3.21</v>
      </c>
      <c r="W140" s="299">
        <f t="shared" si="93"/>
        <v>0</v>
      </c>
      <c r="X140" s="41"/>
      <c r="Y140" s="629"/>
      <c r="Z140" s="630"/>
      <c r="AA140" s="630"/>
      <c r="AB140" s="629"/>
      <c r="AC140" s="629"/>
      <c r="AD140" s="629"/>
      <c r="AE140" s="629"/>
      <c r="AF140" s="629"/>
      <c r="AG140" s="629"/>
      <c r="AH140" s="214"/>
      <c r="AI140" s="629"/>
      <c r="AJ140" s="562"/>
      <c r="AK140" s="562"/>
      <c r="AL140" s="562"/>
      <c r="AM140" s="564"/>
      <c r="AN140" s="641" t="str">
        <f t="shared" si="119"/>
        <v>revisar</v>
      </c>
      <c r="AO140" s="641" t="str">
        <f t="shared" si="120"/>
        <v>ok</v>
      </c>
      <c r="AP140" s="641" t="str">
        <f t="shared" si="121"/>
        <v>ok</v>
      </c>
      <c r="AQ140" s="641" t="str">
        <f t="shared" si="122"/>
        <v>ok</v>
      </c>
      <c r="AR140" s="641" t="str">
        <f t="shared" si="123"/>
        <v>ok</v>
      </c>
      <c r="AS140" s="641" t="str">
        <f t="shared" si="124"/>
        <v>ok</v>
      </c>
      <c r="AT140" s="641" t="str">
        <f t="shared" si="125"/>
        <v>ok</v>
      </c>
      <c r="AU140" s="641" t="str">
        <f t="shared" si="126"/>
        <v>ok</v>
      </c>
      <c r="AV140" s="641" t="str">
        <f t="shared" si="127"/>
        <v>ok</v>
      </c>
      <c r="AW140" s="641" t="str">
        <f t="shared" si="128"/>
        <v>ok</v>
      </c>
      <c r="AX140" s="641" t="str">
        <f t="shared" si="129"/>
        <v>ok</v>
      </c>
      <c r="AY140" s="641" t="str">
        <f t="shared" si="130"/>
        <v>ok</v>
      </c>
      <c r="AZ140" s="641" t="str">
        <f t="shared" si="131"/>
        <v>ok</v>
      </c>
      <c r="BA140" s="641" t="str">
        <f t="shared" si="132"/>
        <v>ok</v>
      </c>
      <c r="BB140" s="641" t="str">
        <f t="shared" si="133"/>
        <v>ok</v>
      </c>
      <c r="BC140" s="641" t="str">
        <f t="shared" si="134"/>
        <v>ok</v>
      </c>
    </row>
    <row r="141" spans="1:55" ht="12.75" hidden="1" customHeight="1">
      <c r="A141" s="34"/>
      <c r="B141" s="35">
        <f t="shared" si="96"/>
        <v>0</v>
      </c>
      <c r="C141" s="34"/>
      <c r="D141" s="254" t="s">
        <v>294</v>
      </c>
      <c r="E141" s="668"/>
      <c r="F141" s="669"/>
      <c r="G141" s="665"/>
      <c r="H141" s="666"/>
      <c r="I141" s="667"/>
      <c r="J141" s="263"/>
      <c r="K141" s="263"/>
      <c r="L141" s="263"/>
      <c r="M141" s="685">
        <f t="shared" si="113"/>
        <v>0</v>
      </c>
      <c r="N141" s="247"/>
      <c r="O141" s="687">
        <f t="shared" si="135"/>
        <v>0</v>
      </c>
      <c r="P141" s="687">
        <f t="shared" si="136"/>
        <v>0</v>
      </c>
      <c r="Q141" s="687">
        <f t="shared" si="137"/>
        <v>0</v>
      </c>
      <c r="R141" s="687">
        <f t="shared" si="138"/>
        <v>0</v>
      </c>
      <c r="S141" s="688">
        <f t="shared" si="139"/>
        <v>0</v>
      </c>
      <c r="T141" s="268"/>
      <c r="U141" s="539"/>
      <c r="V141" s="299" t="str">
        <f t="shared" si="20"/>
        <v>3.22</v>
      </c>
      <c r="W141" s="299">
        <f t="shared" si="93"/>
        <v>0</v>
      </c>
      <c r="X141" s="233"/>
      <c r="Y141" s="234"/>
      <c r="Z141" s="234"/>
      <c r="AA141" s="234"/>
      <c r="AB141" s="234"/>
      <c r="AC141" s="234"/>
      <c r="AD141" s="234"/>
      <c r="AE141" s="234"/>
      <c r="AF141" s="234"/>
      <c r="AG141" s="235"/>
      <c r="AH141" s="236"/>
      <c r="AI141" s="237" t="s">
        <v>56</v>
      </c>
      <c r="AJ141" s="238">
        <v>1171072.8399999999</v>
      </c>
      <c r="AK141" s="238">
        <v>1459409.27</v>
      </c>
      <c r="AL141" s="238">
        <v>2132383.67</v>
      </c>
      <c r="AM141" s="239">
        <v>4762865.78</v>
      </c>
      <c r="AN141" s="641" t="str">
        <f t="shared" si="119"/>
        <v>revisar</v>
      </c>
      <c r="AO141" s="641" t="str">
        <f t="shared" si="120"/>
        <v>ok</v>
      </c>
      <c r="AP141" s="641" t="str">
        <f t="shared" si="121"/>
        <v>ok</v>
      </c>
      <c r="AQ141" s="641" t="str">
        <f t="shared" si="122"/>
        <v>ok</v>
      </c>
      <c r="AR141" s="641" t="str">
        <f t="shared" si="123"/>
        <v>ok</v>
      </c>
      <c r="AS141" s="641" t="str">
        <f t="shared" si="124"/>
        <v>ok</v>
      </c>
      <c r="AT141" s="641" t="str">
        <f t="shared" si="125"/>
        <v>ok</v>
      </c>
      <c r="AU141" s="641" t="str">
        <f t="shared" si="126"/>
        <v>ok</v>
      </c>
      <c r="AV141" s="641" t="str">
        <f t="shared" si="127"/>
        <v>ok</v>
      </c>
      <c r="AW141" s="641" t="str">
        <f t="shared" si="128"/>
        <v>ok</v>
      </c>
      <c r="AX141" s="641" t="str">
        <f t="shared" si="129"/>
        <v>ok</v>
      </c>
      <c r="AY141" s="641" t="str">
        <f t="shared" si="130"/>
        <v>revisar</v>
      </c>
      <c r="AZ141" s="641" t="str">
        <f t="shared" si="131"/>
        <v>revisar</v>
      </c>
      <c r="BA141" s="641" t="str">
        <f t="shared" si="132"/>
        <v>revisar</v>
      </c>
      <c r="BB141" s="641" t="str">
        <f t="shared" si="133"/>
        <v>revisar</v>
      </c>
      <c r="BC141" s="641" t="str">
        <f t="shared" si="134"/>
        <v>revisar</v>
      </c>
    </row>
    <row r="142" spans="1:55" ht="12.75" hidden="1" customHeight="1">
      <c r="A142" s="34"/>
      <c r="B142" s="35">
        <f t="shared" si="96"/>
        <v>0</v>
      </c>
      <c r="C142" s="34"/>
      <c r="D142" s="254" t="s">
        <v>295</v>
      </c>
      <c r="E142" s="668"/>
      <c r="F142" s="669"/>
      <c r="G142" s="665"/>
      <c r="H142" s="666"/>
      <c r="I142" s="667"/>
      <c r="J142" s="263"/>
      <c r="K142" s="263"/>
      <c r="L142" s="263"/>
      <c r="M142" s="685">
        <f t="shared" si="113"/>
        <v>0</v>
      </c>
      <c r="N142" s="247"/>
      <c r="O142" s="687">
        <f t="shared" si="135"/>
        <v>0</v>
      </c>
      <c r="P142" s="687">
        <f t="shared" si="136"/>
        <v>0</v>
      </c>
      <c r="Q142" s="687">
        <f t="shared" si="137"/>
        <v>0</v>
      </c>
      <c r="R142" s="687">
        <f t="shared" si="138"/>
        <v>0</v>
      </c>
      <c r="S142" s="688">
        <f t="shared" si="139"/>
        <v>0</v>
      </c>
      <c r="T142" s="268"/>
      <c r="U142" s="539"/>
      <c r="V142" s="299" t="str">
        <f t="shared" si="20"/>
        <v>3.23</v>
      </c>
      <c r="W142" s="299">
        <f t="shared" ref="W142:W185" si="140">IF(L142=0,S142-Q142-(TRUNC(TRUNC(J142*(1+N142),2)*I142,2)))</f>
        <v>0</v>
      </c>
      <c r="X142" s="268"/>
      <c r="Y142" s="268"/>
      <c r="Z142" s="268"/>
      <c r="AA142" s="268"/>
      <c r="AB142" s="533"/>
      <c r="AN142" s="641" t="str">
        <f t="shared" si="119"/>
        <v>revisar</v>
      </c>
      <c r="AO142" s="641" t="str">
        <f t="shared" si="120"/>
        <v>ok</v>
      </c>
      <c r="AP142" s="641" t="str">
        <f t="shared" si="121"/>
        <v>ok</v>
      </c>
      <c r="AQ142" s="641" t="str">
        <f t="shared" si="122"/>
        <v>ok</v>
      </c>
      <c r="AR142" s="641" t="str">
        <f t="shared" si="123"/>
        <v>ok</v>
      </c>
      <c r="AS142" s="641" t="str">
        <f t="shared" si="124"/>
        <v>ok</v>
      </c>
      <c r="AT142" s="641" t="str">
        <f t="shared" si="125"/>
        <v>ok</v>
      </c>
      <c r="AU142" s="641" t="str">
        <f t="shared" si="126"/>
        <v>ok</v>
      </c>
      <c r="AV142" s="641" t="str">
        <f t="shared" si="127"/>
        <v>ok</v>
      </c>
      <c r="AW142" s="641" t="str">
        <f t="shared" si="128"/>
        <v>ok</v>
      </c>
      <c r="AX142" s="641" t="str">
        <f t="shared" si="129"/>
        <v>ok</v>
      </c>
      <c r="AY142" s="641" t="str">
        <f t="shared" si="130"/>
        <v>ok</v>
      </c>
      <c r="AZ142" s="641" t="str">
        <f t="shared" si="131"/>
        <v>ok</v>
      </c>
      <c r="BA142" s="641" t="str">
        <f t="shared" si="132"/>
        <v>ok</v>
      </c>
      <c r="BB142" s="641" t="str">
        <f t="shared" si="133"/>
        <v>ok</v>
      </c>
      <c r="BC142" s="641" t="str">
        <f t="shared" si="134"/>
        <v>ok</v>
      </c>
    </row>
    <row r="143" spans="1:55" ht="12.75" hidden="1" customHeight="1">
      <c r="A143" s="34"/>
      <c r="B143" s="35">
        <f t="shared" si="96"/>
        <v>0</v>
      </c>
      <c r="C143" s="34"/>
      <c r="D143" s="254" t="s">
        <v>296</v>
      </c>
      <c r="E143" s="668"/>
      <c r="F143" s="669"/>
      <c r="G143" s="665"/>
      <c r="H143" s="666"/>
      <c r="I143" s="667"/>
      <c r="J143" s="263"/>
      <c r="K143" s="263"/>
      <c r="L143" s="263"/>
      <c r="M143" s="685">
        <f t="shared" si="113"/>
        <v>0</v>
      </c>
      <c r="N143" s="247"/>
      <c r="O143" s="687">
        <f t="shared" si="135"/>
        <v>0</v>
      </c>
      <c r="P143" s="687">
        <f t="shared" si="136"/>
        <v>0</v>
      </c>
      <c r="Q143" s="687">
        <f t="shared" si="137"/>
        <v>0</v>
      </c>
      <c r="R143" s="687">
        <f t="shared" si="138"/>
        <v>0</v>
      </c>
      <c r="S143" s="688">
        <f t="shared" si="139"/>
        <v>0</v>
      </c>
      <c r="T143" s="268"/>
      <c r="U143" s="539"/>
      <c r="V143" s="299" t="str">
        <f t="shared" si="20"/>
        <v>3.24</v>
      </c>
      <c r="W143" s="299">
        <f t="shared" si="140"/>
        <v>0</v>
      </c>
      <c r="X143" s="268"/>
      <c r="Y143" s="268"/>
      <c r="Z143" s="268"/>
      <c r="AA143" s="268"/>
      <c r="AB143" s="533"/>
      <c r="AN143" s="641" t="str">
        <f t="shared" si="119"/>
        <v>revisar</v>
      </c>
      <c r="AO143" s="641" t="str">
        <f t="shared" si="120"/>
        <v>ok</v>
      </c>
      <c r="AP143" s="641" t="str">
        <f t="shared" si="121"/>
        <v>ok</v>
      </c>
      <c r="AQ143" s="641" t="str">
        <f t="shared" si="122"/>
        <v>ok</v>
      </c>
      <c r="AR143" s="641" t="str">
        <f t="shared" si="123"/>
        <v>ok</v>
      </c>
      <c r="AS143" s="641" t="str">
        <f t="shared" si="124"/>
        <v>ok</v>
      </c>
      <c r="AT143" s="641" t="str">
        <f t="shared" si="125"/>
        <v>ok</v>
      </c>
      <c r="AU143" s="641" t="str">
        <f t="shared" si="126"/>
        <v>ok</v>
      </c>
      <c r="AV143" s="641" t="str">
        <f t="shared" si="127"/>
        <v>ok</v>
      </c>
      <c r="AW143" s="641" t="str">
        <f t="shared" si="128"/>
        <v>ok</v>
      </c>
      <c r="AX143" s="641" t="str">
        <f t="shared" si="129"/>
        <v>ok</v>
      </c>
      <c r="AY143" s="641" t="str">
        <f t="shared" si="130"/>
        <v>ok</v>
      </c>
      <c r="AZ143" s="641" t="str">
        <f t="shared" si="131"/>
        <v>ok</v>
      </c>
      <c r="BA143" s="641" t="str">
        <f t="shared" si="132"/>
        <v>ok</v>
      </c>
      <c r="BB143" s="641" t="str">
        <f t="shared" si="133"/>
        <v>ok</v>
      </c>
      <c r="BC143" s="641" t="str">
        <f t="shared" si="134"/>
        <v>ok</v>
      </c>
    </row>
    <row r="144" spans="1:55" ht="12.75" hidden="1" customHeight="1">
      <c r="A144" s="34"/>
      <c r="B144" s="35">
        <f t="shared" si="96"/>
        <v>0</v>
      </c>
      <c r="C144" s="34"/>
      <c r="D144" s="254" t="s">
        <v>297</v>
      </c>
      <c r="E144" s="668"/>
      <c r="F144" s="669"/>
      <c r="G144" s="665"/>
      <c r="H144" s="666"/>
      <c r="I144" s="667"/>
      <c r="J144" s="263"/>
      <c r="K144" s="263"/>
      <c r="L144" s="263"/>
      <c r="M144" s="685">
        <f t="shared" si="113"/>
        <v>0</v>
      </c>
      <c r="N144" s="247"/>
      <c r="O144" s="687">
        <f t="shared" si="135"/>
        <v>0</v>
      </c>
      <c r="P144" s="687">
        <f t="shared" si="136"/>
        <v>0</v>
      </c>
      <c r="Q144" s="687">
        <f t="shared" si="137"/>
        <v>0</v>
      </c>
      <c r="R144" s="687">
        <f t="shared" si="138"/>
        <v>0</v>
      </c>
      <c r="S144" s="688">
        <f t="shared" si="139"/>
        <v>0</v>
      </c>
      <c r="T144" s="268"/>
      <c r="U144" s="539"/>
      <c r="V144" s="299" t="str">
        <f t="shared" si="20"/>
        <v>3.25</v>
      </c>
      <c r="W144" s="299">
        <f t="shared" si="140"/>
        <v>0</v>
      </c>
      <c r="X144" s="268"/>
      <c r="Y144" s="268"/>
      <c r="Z144" s="268"/>
      <c r="AA144" s="268"/>
      <c r="AB144" s="533"/>
      <c r="AN144" s="641" t="str">
        <f t="shared" si="119"/>
        <v>revisar</v>
      </c>
      <c r="AO144" s="641" t="str">
        <f t="shared" si="120"/>
        <v>ok</v>
      </c>
      <c r="AP144" s="641" t="str">
        <f t="shared" si="121"/>
        <v>ok</v>
      </c>
      <c r="AQ144" s="641" t="str">
        <f t="shared" si="122"/>
        <v>ok</v>
      </c>
      <c r="AR144" s="641" t="str">
        <f t="shared" si="123"/>
        <v>ok</v>
      </c>
      <c r="AS144" s="641" t="str">
        <f t="shared" si="124"/>
        <v>ok</v>
      </c>
      <c r="AT144" s="641" t="str">
        <f t="shared" si="125"/>
        <v>ok</v>
      </c>
      <c r="AU144" s="641" t="str">
        <f t="shared" si="126"/>
        <v>ok</v>
      </c>
      <c r="AV144" s="641" t="str">
        <f t="shared" si="127"/>
        <v>ok</v>
      </c>
      <c r="AW144" s="641" t="str">
        <f t="shared" si="128"/>
        <v>ok</v>
      </c>
      <c r="AX144" s="641" t="str">
        <f t="shared" si="129"/>
        <v>ok</v>
      </c>
      <c r="AY144" s="641" t="str">
        <f t="shared" si="130"/>
        <v>ok</v>
      </c>
      <c r="AZ144" s="641" t="str">
        <f t="shared" si="131"/>
        <v>ok</v>
      </c>
      <c r="BA144" s="641" t="str">
        <f t="shared" si="132"/>
        <v>ok</v>
      </c>
      <c r="BB144" s="641" t="str">
        <f t="shared" si="133"/>
        <v>ok</v>
      </c>
      <c r="BC144" s="641" t="str">
        <f t="shared" si="134"/>
        <v>ok</v>
      </c>
    </row>
    <row r="145" spans="1:55" ht="12.75" hidden="1" customHeight="1">
      <c r="A145" s="34"/>
      <c r="B145" s="35">
        <f t="shared" si="96"/>
        <v>0</v>
      </c>
      <c r="C145" s="34"/>
      <c r="D145" s="254" t="s">
        <v>298</v>
      </c>
      <c r="E145" s="668"/>
      <c r="F145" s="669"/>
      <c r="G145" s="665"/>
      <c r="H145" s="666"/>
      <c r="I145" s="667"/>
      <c r="J145" s="263"/>
      <c r="K145" s="263"/>
      <c r="L145" s="263"/>
      <c r="M145" s="685">
        <f t="shared" si="113"/>
        <v>0</v>
      </c>
      <c r="N145" s="247"/>
      <c r="O145" s="687">
        <f t="shared" si="135"/>
        <v>0</v>
      </c>
      <c r="P145" s="687">
        <f t="shared" si="136"/>
        <v>0</v>
      </c>
      <c r="Q145" s="687">
        <f t="shared" si="137"/>
        <v>0</v>
      </c>
      <c r="R145" s="687">
        <f t="shared" si="138"/>
        <v>0</v>
      </c>
      <c r="S145" s="688">
        <f t="shared" si="139"/>
        <v>0</v>
      </c>
      <c r="T145" s="268"/>
      <c r="U145" s="539"/>
      <c r="V145" s="299" t="str">
        <f t="shared" si="20"/>
        <v>3.26</v>
      </c>
      <c r="W145" s="299">
        <f t="shared" si="140"/>
        <v>0</v>
      </c>
      <c r="X145" s="268"/>
      <c r="Y145" s="268"/>
      <c r="Z145" s="268"/>
      <c r="AA145" s="268"/>
      <c r="AB145" s="533"/>
      <c r="AN145" s="641" t="str">
        <f t="shared" si="119"/>
        <v>revisar</v>
      </c>
      <c r="AO145" s="641" t="str">
        <f t="shared" si="120"/>
        <v>ok</v>
      </c>
      <c r="AP145" s="641" t="str">
        <f t="shared" si="121"/>
        <v>ok</v>
      </c>
      <c r="AQ145" s="641" t="str">
        <f t="shared" si="122"/>
        <v>ok</v>
      </c>
      <c r="AR145" s="641" t="str">
        <f t="shared" si="123"/>
        <v>ok</v>
      </c>
      <c r="AS145" s="641" t="str">
        <f t="shared" si="124"/>
        <v>ok</v>
      </c>
      <c r="AT145" s="641" t="str">
        <f t="shared" si="125"/>
        <v>ok</v>
      </c>
      <c r="AU145" s="641" t="str">
        <f t="shared" si="126"/>
        <v>ok</v>
      </c>
      <c r="AV145" s="641" t="str">
        <f t="shared" si="127"/>
        <v>ok</v>
      </c>
      <c r="AW145" s="641" t="str">
        <f t="shared" si="128"/>
        <v>ok</v>
      </c>
      <c r="AX145" s="641" t="str">
        <f t="shared" si="129"/>
        <v>ok</v>
      </c>
      <c r="AY145" s="641" t="str">
        <f t="shared" si="130"/>
        <v>ok</v>
      </c>
      <c r="AZ145" s="641" t="str">
        <f t="shared" si="131"/>
        <v>ok</v>
      </c>
      <c r="BA145" s="641" t="str">
        <f t="shared" si="132"/>
        <v>ok</v>
      </c>
      <c r="BB145" s="641" t="str">
        <f t="shared" si="133"/>
        <v>ok</v>
      </c>
      <c r="BC145" s="641" t="str">
        <f t="shared" si="134"/>
        <v>ok</v>
      </c>
    </row>
    <row r="146" spans="1:55" ht="12.75" hidden="1" customHeight="1">
      <c r="A146" s="34"/>
      <c r="B146" s="35">
        <f t="shared" si="96"/>
        <v>0</v>
      </c>
      <c r="C146" s="34"/>
      <c r="D146" s="254" t="s">
        <v>299</v>
      </c>
      <c r="E146" s="668"/>
      <c r="F146" s="669"/>
      <c r="G146" s="665"/>
      <c r="H146" s="666"/>
      <c r="I146" s="667"/>
      <c r="J146" s="263"/>
      <c r="K146" s="263"/>
      <c r="L146" s="263"/>
      <c r="M146" s="685">
        <f t="shared" si="113"/>
        <v>0</v>
      </c>
      <c r="N146" s="247"/>
      <c r="O146" s="687">
        <f t="shared" si="135"/>
        <v>0</v>
      </c>
      <c r="P146" s="687">
        <f t="shared" si="136"/>
        <v>0</v>
      </c>
      <c r="Q146" s="687">
        <f t="shared" si="137"/>
        <v>0</v>
      </c>
      <c r="R146" s="687">
        <f t="shared" si="138"/>
        <v>0</v>
      </c>
      <c r="S146" s="688">
        <f t="shared" si="139"/>
        <v>0</v>
      </c>
      <c r="T146" s="268"/>
      <c r="U146" s="539"/>
      <c r="V146" s="299" t="str">
        <f t="shared" si="20"/>
        <v>3.27</v>
      </c>
      <c r="W146" s="299">
        <f t="shared" si="140"/>
        <v>0</v>
      </c>
      <c r="X146" s="268"/>
      <c r="Y146" s="268"/>
      <c r="Z146" s="268"/>
      <c r="AA146" s="268"/>
      <c r="AB146" s="533"/>
      <c r="AN146" s="641" t="str">
        <f t="shared" si="119"/>
        <v>revisar</v>
      </c>
      <c r="AO146" s="641" t="str">
        <f t="shared" si="120"/>
        <v>ok</v>
      </c>
      <c r="AP146" s="641" t="str">
        <f t="shared" si="121"/>
        <v>ok</v>
      </c>
      <c r="AQ146" s="641" t="str">
        <f t="shared" si="122"/>
        <v>ok</v>
      </c>
      <c r="AR146" s="641" t="str">
        <f t="shared" si="123"/>
        <v>ok</v>
      </c>
      <c r="AS146" s="641" t="str">
        <f t="shared" si="124"/>
        <v>ok</v>
      </c>
      <c r="AT146" s="641" t="str">
        <f t="shared" si="125"/>
        <v>ok</v>
      </c>
      <c r="AU146" s="641" t="str">
        <f t="shared" si="126"/>
        <v>ok</v>
      </c>
      <c r="AV146" s="641" t="str">
        <f t="shared" si="127"/>
        <v>ok</v>
      </c>
      <c r="AW146" s="641" t="str">
        <f t="shared" si="128"/>
        <v>ok</v>
      </c>
      <c r="AX146" s="641" t="str">
        <f t="shared" si="129"/>
        <v>ok</v>
      </c>
      <c r="AY146" s="641" t="str">
        <f t="shared" si="130"/>
        <v>ok</v>
      </c>
      <c r="AZ146" s="641" t="str">
        <f t="shared" si="131"/>
        <v>ok</v>
      </c>
      <c r="BA146" s="641" t="str">
        <f t="shared" si="132"/>
        <v>ok</v>
      </c>
      <c r="BB146" s="641" t="str">
        <f t="shared" si="133"/>
        <v>ok</v>
      </c>
      <c r="BC146" s="641" t="str">
        <f t="shared" si="134"/>
        <v>ok</v>
      </c>
    </row>
    <row r="147" spans="1:55" ht="12.75" hidden="1" customHeight="1">
      <c r="A147" s="34"/>
      <c r="B147" s="35">
        <f t="shared" si="96"/>
        <v>0</v>
      </c>
      <c r="C147" s="34"/>
      <c r="D147" s="254" t="s">
        <v>300</v>
      </c>
      <c r="E147" s="668"/>
      <c r="F147" s="669"/>
      <c r="G147" s="665"/>
      <c r="H147" s="666"/>
      <c r="I147" s="667"/>
      <c r="J147" s="263"/>
      <c r="K147" s="263"/>
      <c r="L147" s="263"/>
      <c r="M147" s="685">
        <f t="shared" si="113"/>
        <v>0</v>
      </c>
      <c r="N147" s="247"/>
      <c r="O147" s="687">
        <f t="shared" si="135"/>
        <v>0</v>
      </c>
      <c r="P147" s="687">
        <f t="shared" si="136"/>
        <v>0</v>
      </c>
      <c r="Q147" s="687">
        <f t="shared" si="137"/>
        <v>0</v>
      </c>
      <c r="R147" s="687">
        <f t="shared" si="138"/>
        <v>0</v>
      </c>
      <c r="S147" s="688">
        <f t="shared" si="139"/>
        <v>0</v>
      </c>
      <c r="T147" s="268"/>
      <c r="U147" s="539"/>
      <c r="V147" s="299" t="str">
        <f t="shared" si="20"/>
        <v>3.28</v>
      </c>
      <c r="W147" s="299">
        <f t="shared" si="140"/>
        <v>0</v>
      </c>
      <c r="X147" s="268"/>
      <c r="Y147" s="268"/>
      <c r="Z147" s="268"/>
      <c r="AA147" s="268"/>
      <c r="AB147" s="533"/>
      <c r="AN147" s="641" t="str">
        <f t="shared" si="119"/>
        <v>revisar</v>
      </c>
      <c r="AO147" s="641" t="str">
        <f t="shared" si="120"/>
        <v>ok</v>
      </c>
      <c r="AP147" s="641" t="str">
        <f t="shared" si="121"/>
        <v>ok</v>
      </c>
      <c r="AQ147" s="641" t="str">
        <f t="shared" si="122"/>
        <v>ok</v>
      </c>
      <c r="AR147" s="641" t="str">
        <f t="shared" si="123"/>
        <v>ok</v>
      </c>
      <c r="AS147" s="641" t="str">
        <f t="shared" si="124"/>
        <v>ok</v>
      </c>
      <c r="AT147" s="641" t="str">
        <f t="shared" si="125"/>
        <v>ok</v>
      </c>
      <c r="AU147" s="641" t="str">
        <f t="shared" si="126"/>
        <v>ok</v>
      </c>
      <c r="AV147" s="641" t="str">
        <f t="shared" si="127"/>
        <v>ok</v>
      </c>
      <c r="AW147" s="641" t="str">
        <f t="shared" si="128"/>
        <v>ok</v>
      </c>
      <c r="AX147" s="641" t="str">
        <f t="shared" si="129"/>
        <v>ok</v>
      </c>
      <c r="AY147" s="641" t="str">
        <f t="shared" si="130"/>
        <v>ok</v>
      </c>
      <c r="AZ147" s="641" t="str">
        <f t="shared" si="131"/>
        <v>ok</v>
      </c>
      <c r="BA147" s="641" t="str">
        <f t="shared" si="132"/>
        <v>ok</v>
      </c>
      <c r="BB147" s="641" t="str">
        <f t="shared" si="133"/>
        <v>ok</v>
      </c>
      <c r="BC147" s="641" t="str">
        <f t="shared" si="134"/>
        <v>ok</v>
      </c>
    </row>
    <row r="148" spans="1:55" ht="12.75" hidden="1" customHeight="1">
      <c r="A148" s="34"/>
      <c r="B148" s="35">
        <f t="shared" si="96"/>
        <v>0</v>
      </c>
      <c r="C148" s="34"/>
      <c r="D148" s="254" t="s">
        <v>301</v>
      </c>
      <c r="E148" s="668"/>
      <c r="F148" s="669"/>
      <c r="G148" s="665"/>
      <c r="H148" s="666"/>
      <c r="I148" s="667"/>
      <c r="J148" s="263"/>
      <c r="K148" s="263"/>
      <c r="L148" s="263"/>
      <c r="M148" s="685">
        <f t="shared" si="113"/>
        <v>0</v>
      </c>
      <c r="N148" s="247"/>
      <c r="O148" s="687">
        <f t="shared" si="135"/>
        <v>0</v>
      </c>
      <c r="P148" s="687">
        <f t="shared" si="136"/>
        <v>0</v>
      </c>
      <c r="Q148" s="687">
        <f t="shared" si="137"/>
        <v>0</v>
      </c>
      <c r="R148" s="687">
        <f t="shared" si="138"/>
        <v>0</v>
      </c>
      <c r="S148" s="688">
        <f t="shared" si="139"/>
        <v>0</v>
      </c>
      <c r="T148" s="268"/>
      <c r="U148" s="539"/>
      <c r="V148" s="299" t="str">
        <f t="shared" si="20"/>
        <v>3.29</v>
      </c>
      <c r="W148" s="299">
        <f t="shared" si="140"/>
        <v>0</v>
      </c>
      <c r="X148" s="268"/>
      <c r="Y148" s="268"/>
      <c r="Z148" s="268"/>
      <c r="AA148" s="268"/>
      <c r="AB148" s="533"/>
      <c r="AN148" s="641" t="str">
        <f t="shared" si="119"/>
        <v>revisar</v>
      </c>
      <c r="AO148" s="641" t="str">
        <f t="shared" si="120"/>
        <v>ok</v>
      </c>
      <c r="AP148" s="641" t="str">
        <f t="shared" si="121"/>
        <v>ok</v>
      </c>
      <c r="AQ148" s="641" t="str">
        <f t="shared" si="122"/>
        <v>ok</v>
      </c>
      <c r="AR148" s="641" t="str">
        <f t="shared" si="123"/>
        <v>ok</v>
      </c>
      <c r="AS148" s="641" t="str">
        <f t="shared" si="124"/>
        <v>ok</v>
      </c>
      <c r="AT148" s="641" t="str">
        <f t="shared" si="125"/>
        <v>ok</v>
      </c>
      <c r="AU148" s="641" t="str">
        <f t="shared" si="126"/>
        <v>ok</v>
      </c>
      <c r="AV148" s="641" t="str">
        <f t="shared" si="127"/>
        <v>ok</v>
      </c>
      <c r="AW148" s="641" t="str">
        <f t="shared" si="128"/>
        <v>ok</v>
      </c>
      <c r="AX148" s="641" t="str">
        <f t="shared" si="129"/>
        <v>ok</v>
      </c>
      <c r="AY148" s="641" t="str">
        <f t="shared" si="130"/>
        <v>ok</v>
      </c>
      <c r="AZ148" s="641" t="str">
        <f t="shared" si="131"/>
        <v>ok</v>
      </c>
      <c r="BA148" s="641" t="str">
        <f t="shared" si="132"/>
        <v>ok</v>
      </c>
      <c r="BB148" s="641" t="str">
        <f t="shared" si="133"/>
        <v>ok</v>
      </c>
      <c r="BC148" s="641" t="str">
        <f t="shared" si="134"/>
        <v>ok</v>
      </c>
    </row>
    <row r="149" spans="1:55" ht="12.75" hidden="1" customHeight="1">
      <c r="A149" s="34"/>
      <c r="B149" s="35">
        <f t="shared" si="96"/>
        <v>0</v>
      </c>
      <c r="C149" s="34"/>
      <c r="D149" s="254" t="s">
        <v>302</v>
      </c>
      <c r="E149" s="668"/>
      <c r="F149" s="669"/>
      <c r="G149" s="665"/>
      <c r="H149" s="666"/>
      <c r="I149" s="667"/>
      <c r="J149" s="263"/>
      <c r="K149" s="263"/>
      <c r="L149" s="263"/>
      <c r="M149" s="685">
        <f t="shared" si="113"/>
        <v>0</v>
      </c>
      <c r="N149" s="247"/>
      <c r="O149" s="687">
        <f t="shared" si="135"/>
        <v>0</v>
      </c>
      <c r="P149" s="687">
        <f t="shared" si="136"/>
        <v>0</v>
      </c>
      <c r="Q149" s="687">
        <f t="shared" si="137"/>
        <v>0</v>
      </c>
      <c r="R149" s="687">
        <f t="shared" si="138"/>
        <v>0</v>
      </c>
      <c r="S149" s="688">
        <f t="shared" si="139"/>
        <v>0</v>
      </c>
      <c r="T149" s="268"/>
      <c r="U149" s="539"/>
      <c r="V149" s="299" t="str">
        <f t="shared" si="20"/>
        <v>3.30</v>
      </c>
      <c r="W149" s="299">
        <f t="shared" si="140"/>
        <v>0</v>
      </c>
      <c r="X149" s="268"/>
      <c r="Y149" s="268"/>
      <c r="Z149" s="268"/>
      <c r="AA149" s="268"/>
      <c r="AB149" s="533"/>
      <c r="AN149" s="641" t="str">
        <f t="shared" si="119"/>
        <v>revisar</v>
      </c>
      <c r="AO149" s="641" t="str">
        <f t="shared" si="120"/>
        <v>ok</v>
      </c>
      <c r="AP149" s="641" t="str">
        <f t="shared" si="121"/>
        <v>ok</v>
      </c>
      <c r="AQ149" s="641" t="str">
        <f t="shared" si="122"/>
        <v>ok</v>
      </c>
      <c r="AR149" s="641" t="str">
        <f t="shared" si="123"/>
        <v>ok</v>
      </c>
      <c r="AS149" s="641" t="str">
        <f t="shared" si="124"/>
        <v>ok</v>
      </c>
      <c r="AT149" s="641" t="str">
        <f t="shared" si="125"/>
        <v>ok</v>
      </c>
      <c r="AU149" s="641" t="str">
        <f t="shared" si="126"/>
        <v>ok</v>
      </c>
      <c r="AV149" s="641" t="str">
        <f t="shared" si="127"/>
        <v>ok</v>
      </c>
      <c r="AW149" s="641" t="str">
        <f t="shared" si="128"/>
        <v>ok</v>
      </c>
      <c r="AX149" s="641" t="str">
        <f t="shared" si="129"/>
        <v>ok</v>
      </c>
      <c r="AY149" s="641" t="str">
        <f t="shared" si="130"/>
        <v>ok</v>
      </c>
      <c r="AZ149" s="641" t="str">
        <f t="shared" si="131"/>
        <v>ok</v>
      </c>
      <c r="BA149" s="641" t="str">
        <f t="shared" si="132"/>
        <v>ok</v>
      </c>
      <c r="BB149" s="641" t="str">
        <f t="shared" si="133"/>
        <v>ok</v>
      </c>
      <c r="BC149" s="641" t="str">
        <f t="shared" si="134"/>
        <v>ok</v>
      </c>
    </row>
    <row r="150" spans="1:55" ht="12.75" hidden="1" customHeight="1">
      <c r="A150" s="34"/>
      <c r="B150" s="35">
        <f t="shared" si="96"/>
        <v>0</v>
      </c>
      <c r="C150" s="34"/>
      <c r="D150" s="254" t="s">
        <v>303</v>
      </c>
      <c r="E150" s="668"/>
      <c r="F150" s="669"/>
      <c r="G150" s="665"/>
      <c r="H150" s="666"/>
      <c r="I150" s="667"/>
      <c r="J150" s="263"/>
      <c r="K150" s="263"/>
      <c r="L150" s="263"/>
      <c r="M150" s="685">
        <f t="shared" si="113"/>
        <v>0</v>
      </c>
      <c r="N150" s="247"/>
      <c r="O150" s="687">
        <f t="shared" si="135"/>
        <v>0</v>
      </c>
      <c r="P150" s="687">
        <f t="shared" si="136"/>
        <v>0</v>
      </c>
      <c r="Q150" s="687">
        <f t="shared" si="137"/>
        <v>0</v>
      </c>
      <c r="R150" s="687">
        <f t="shared" si="138"/>
        <v>0</v>
      </c>
      <c r="S150" s="688">
        <f t="shared" si="139"/>
        <v>0</v>
      </c>
      <c r="T150" s="268"/>
      <c r="U150" s="539"/>
      <c r="V150" s="299" t="str">
        <f t="shared" si="20"/>
        <v>3.31</v>
      </c>
      <c r="W150" s="299">
        <f t="shared" si="140"/>
        <v>0</v>
      </c>
      <c r="X150" s="268"/>
      <c r="Y150" s="268"/>
      <c r="Z150" s="268"/>
      <c r="AA150" s="268"/>
      <c r="AB150" s="533"/>
      <c r="AN150" s="641" t="str">
        <f t="shared" si="119"/>
        <v>revisar</v>
      </c>
      <c r="AO150" s="641" t="str">
        <f t="shared" si="120"/>
        <v>ok</v>
      </c>
      <c r="AP150" s="641" t="str">
        <f t="shared" si="121"/>
        <v>ok</v>
      </c>
      <c r="AQ150" s="641" t="str">
        <f t="shared" si="122"/>
        <v>ok</v>
      </c>
      <c r="AR150" s="641" t="str">
        <f t="shared" si="123"/>
        <v>ok</v>
      </c>
      <c r="AS150" s="641" t="str">
        <f t="shared" si="124"/>
        <v>ok</v>
      </c>
      <c r="AT150" s="641" t="str">
        <f t="shared" si="125"/>
        <v>ok</v>
      </c>
      <c r="AU150" s="641" t="str">
        <f t="shared" si="126"/>
        <v>ok</v>
      </c>
      <c r="AV150" s="641" t="str">
        <f t="shared" si="127"/>
        <v>ok</v>
      </c>
      <c r="AW150" s="641" t="str">
        <f t="shared" si="128"/>
        <v>ok</v>
      </c>
      <c r="AX150" s="641" t="str">
        <f t="shared" si="129"/>
        <v>ok</v>
      </c>
      <c r="AY150" s="641" t="str">
        <f t="shared" si="130"/>
        <v>ok</v>
      </c>
      <c r="AZ150" s="641" t="str">
        <f t="shared" si="131"/>
        <v>ok</v>
      </c>
      <c r="BA150" s="641" t="str">
        <f t="shared" si="132"/>
        <v>ok</v>
      </c>
      <c r="BB150" s="641" t="str">
        <f t="shared" si="133"/>
        <v>ok</v>
      </c>
      <c r="BC150" s="641" t="str">
        <f t="shared" si="134"/>
        <v>ok</v>
      </c>
    </row>
    <row r="151" spans="1:55" ht="12.75" hidden="1" customHeight="1">
      <c r="A151" s="34"/>
      <c r="B151" s="35">
        <f t="shared" si="96"/>
        <v>0</v>
      </c>
      <c r="C151" s="34"/>
      <c r="D151" s="254" t="s">
        <v>304</v>
      </c>
      <c r="E151" s="668"/>
      <c r="F151" s="669"/>
      <c r="G151" s="665"/>
      <c r="H151" s="666"/>
      <c r="I151" s="667"/>
      <c r="J151" s="263"/>
      <c r="K151" s="263"/>
      <c r="L151" s="263"/>
      <c r="M151" s="685">
        <f t="shared" si="113"/>
        <v>0</v>
      </c>
      <c r="N151" s="247"/>
      <c r="O151" s="687">
        <f t="shared" si="135"/>
        <v>0</v>
      </c>
      <c r="P151" s="687">
        <f t="shared" si="136"/>
        <v>0</v>
      </c>
      <c r="Q151" s="687">
        <f t="shared" si="137"/>
        <v>0</v>
      </c>
      <c r="R151" s="687">
        <f t="shared" si="138"/>
        <v>0</v>
      </c>
      <c r="S151" s="688">
        <f t="shared" si="139"/>
        <v>0</v>
      </c>
      <c r="T151" s="268"/>
      <c r="U151" s="539"/>
      <c r="V151" s="299" t="str">
        <f t="shared" si="20"/>
        <v>3.32</v>
      </c>
      <c r="W151" s="299">
        <f t="shared" si="140"/>
        <v>0</v>
      </c>
      <c r="X151" s="268"/>
      <c r="Y151" s="268"/>
      <c r="Z151" s="268"/>
      <c r="AA151" s="268"/>
      <c r="AB151" s="533"/>
      <c r="AN151" s="641" t="str">
        <f t="shared" si="119"/>
        <v>revisar</v>
      </c>
      <c r="AO151" s="641" t="str">
        <f t="shared" si="120"/>
        <v>ok</v>
      </c>
      <c r="AP151" s="641" t="str">
        <f t="shared" si="121"/>
        <v>ok</v>
      </c>
      <c r="AQ151" s="641" t="str">
        <f t="shared" si="122"/>
        <v>ok</v>
      </c>
      <c r="AR151" s="641" t="str">
        <f t="shared" si="123"/>
        <v>ok</v>
      </c>
      <c r="AS151" s="641" t="str">
        <f t="shared" si="124"/>
        <v>ok</v>
      </c>
      <c r="AT151" s="641" t="str">
        <f t="shared" si="125"/>
        <v>ok</v>
      </c>
      <c r="AU151" s="641" t="str">
        <f t="shared" si="126"/>
        <v>ok</v>
      </c>
      <c r="AV151" s="641" t="str">
        <f t="shared" si="127"/>
        <v>ok</v>
      </c>
      <c r="AW151" s="641" t="str">
        <f t="shared" si="128"/>
        <v>ok</v>
      </c>
      <c r="AX151" s="641" t="str">
        <f t="shared" si="129"/>
        <v>ok</v>
      </c>
      <c r="AY151" s="641" t="str">
        <f t="shared" si="130"/>
        <v>ok</v>
      </c>
      <c r="AZ151" s="641" t="str">
        <f t="shared" si="131"/>
        <v>ok</v>
      </c>
      <c r="BA151" s="641" t="str">
        <f t="shared" si="132"/>
        <v>ok</v>
      </c>
      <c r="BB151" s="641" t="str">
        <f t="shared" si="133"/>
        <v>ok</v>
      </c>
      <c r="BC151" s="641" t="str">
        <f t="shared" si="134"/>
        <v>ok</v>
      </c>
    </row>
    <row r="152" spans="1:55" ht="12.75" hidden="1" customHeight="1">
      <c r="A152" s="34"/>
      <c r="B152" s="35">
        <f t="shared" ref="B152:B169" si="141">S152/$S$1671</f>
        <v>0</v>
      </c>
      <c r="C152" s="34"/>
      <c r="D152" s="254" t="s">
        <v>305</v>
      </c>
      <c r="E152" s="668"/>
      <c r="F152" s="669"/>
      <c r="G152" s="665"/>
      <c r="H152" s="666"/>
      <c r="I152" s="667"/>
      <c r="J152" s="263"/>
      <c r="K152" s="263"/>
      <c r="L152" s="263"/>
      <c r="M152" s="685">
        <f t="shared" si="113"/>
        <v>0</v>
      </c>
      <c r="N152" s="247"/>
      <c r="O152" s="687">
        <f t="shared" si="135"/>
        <v>0</v>
      </c>
      <c r="P152" s="687">
        <f t="shared" si="136"/>
        <v>0</v>
      </c>
      <c r="Q152" s="687">
        <f t="shared" si="137"/>
        <v>0</v>
      </c>
      <c r="R152" s="687">
        <f t="shared" si="138"/>
        <v>0</v>
      </c>
      <c r="S152" s="688">
        <f t="shared" si="139"/>
        <v>0</v>
      </c>
      <c r="T152" s="268"/>
      <c r="U152" s="539"/>
      <c r="V152" s="299" t="str">
        <f t="shared" si="20"/>
        <v>3.33</v>
      </c>
      <c r="W152" s="299">
        <f t="shared" si="140"/>
        <v>0</v>
      </c>
      <c r="X152" s="268"/>
      <c r="Y152" s="268"/>
      <c r="Z152" s="268"/>
      <c r="AA152" s="268"/>
      <c r="AB152" s="533"/>
      <c r="AN152" s="641" t="str">
        <f t="shared" si="119"/>
        <v>revisar</v>
      </c>
      <c r="AO152" s="641" t="str">
        <f t="shared" si="120"/>
        <v>ok</v>
      </c>
      <c r="AP152" s="641" t="str">
        <f t="shared" si="121"/>
        <v>ok</v>
      </c>
      <c r="AQ152" s="641" t="str">
        <f t="shared" si="122"/>
        <v>ok</v>
      </c>
      <c r="AR152" s="641" t="str">
        <f t="shared" si="123"/>
        <v>ok</v>
      </c>
      <c r="AS152" s="641" t="str">
        <f t="shared" si="124"/>
        <v>ok</v>
      </c>
      <c r="AT152" s="641" t="str">
        <f t="shared" si="125"/>
        <v>ok</v>
      </c>
      <c r="AU152" s="641" t="str">
        <f t="shared" si="126"/>
        <v>ok</v>
      </c>
      <c r="AV152" s="641" t="str">
        <f t="shared" si="127"/>
        <v>ok</v>
      </c>
      <c r="AW152" s="641" t="str">
        <f t="shared" si="128"/>
        <v>ok</v>
      </c>
      <c r="AX152" s="641" t="str">
        <f t="shared" si="129"/>
        <v>ok</v>
      </c>
      <c r="AY152" s="641" t="str">
        <f t="shared" si="130"/>
        <v>ok</v>
      </c>
      <c r="AZ152" s="641" t="str">
        <f t="shared" si="131"/>
        <v>ok</v>
      </c>
      <c r="BA152" s="641" t="str">
        <f t="shared" si="132"/>
        <v>ok</v>
      </c>
      <c r="BB152" s="641" t="str">
        <f t="shared" si="133"/>
        <v>ok</v>
      </c>
      <c r="BC152" s="641" t="str">
        <f t="shared" si="134"/>
        <v>ok</v>
      </c>
    </row>
    <row r="153" spans="1:55" ht="12.75" hidden="1" customHeight="1">
      <c r="A153" s="34"/>
      <c r="B153" s="35">
        <f t="shared" si="141"/>
        <v>0</v>
      </c>
      <c r="C153" s="34"/>
      <c r="D153" s="254" t="s">
        <v>306</v>
      </c>
      <c r="E153" s="668"/>
      <c r="F153" s="669"/>
      <c r="G153" s="665"/>
      <c r="H153" s="666"/>
      <c r="I153" s="667"/>
      <c r="J153" s="263"/>
      <c r="K153" s="263"/>
      <c r="L153" s="263"/>
      <c r="M153" s="685">
        <f t="shared" si="113"/>
        <v>0</v>
      </c>
      <c r="N153" s="247"/>
      <c r="O153" s="687">
        <f t="shared" si="135"/>
        <v>0</v>
      </c>
      <c r="P153" s="687">
        <f t="shared" si="136"/>
        <v>0</v>
      </c>
      <c r="Q153" s="687">
        <f t="shared" si="137"/>
        <v>0</v>
      </c>
      <c r="R153" s="687">
        <f t="shared" si="138"/>
        <v>0</v>
      </c>
      <c r="S153" s="688">
        <f t="shared" si="139"/>
        <v>0</v>
      </c>
      <c r="T153" s="268"/>
      <c r="U153" s="539"/>
      <c r="V153" s="299" t="str">
        <f t="shared" si="20"/>
        <v>3.34</v>
      </c>
      <c r="W153" s="299">
        <f t="shared" si="140"/>
        <v>0</v>
      </c>
      <c r="X153" s="268"/>
      <c r="Y153" s="268"/>
      <c r="Z153" s="268"/>
      <c r="AA153" s="268"/>
      <c r="AB153" s="533"/>
      <c r="AN153" s="641" t="str">
        <f t="shared" si="119"/>
        <v>revisar</v>
      </c>
      <c r="AO153" s="641" t="str">
        <f t="shared" si="120"/>
        <v>ok</v>
      </c>
      <c r="AP153" s="641" t="str">
        <f t="shared" si="121"/>
        <v>ok</v>
      </c>
      <c r="AQ153" s="641" t="str">
        <f t="shared" si="122"/>
        <v>ok</v>
      </c>
      <c r="AR153" s="641" t="str">
        <f t="shared" si="123"/>
        <v>ok</v>
      </c>
      <c r="AS153" s="641" t="str">
        <f t="shared" si="124"/>
        <v>ok</v>
      </c>
      <c r="AT153" s="641" t="str">
        <f t="shared" si="125"/>
        <v>ok</v>
      </c>
      <c r="AU153" s="641" t="str">
        <f t="shared" si="126"/>
        <v>ok</v>
      </c>
      <c r="AV153" s="641" t="str">
        <f t="shared" si="127"/>
        <v>ok</v>
      </c>
      <c r="AW153" s="641" t="str">
        <f t="shared" si="128"/>
        <v>ok</v>
      </c>
      <c r="AX153" s="641" t="str">
        <f t="shared" si="129"/>
        <v>ok</v>
      </c>
      <c r="AY153" s="641" t="str">
        <f t="shared" si="130"/>
        <v>ok</v>
      </c>
      <c r="AZ153" s="641" t="str">
        <f t="shared" si="131"/>
        <v>ok</v>
      </c>
      <c r="BA153" s="641" t="str">
        <f t="shared" si="132"/>
        <v>ok</v>
      </c>
      <c r="BB153" s="641" t="str">
        <f t="shared" si="133"/>
        <v>ok</v>
      </c>
      <c r="BC153" s="641" t="str">
        <f t="shared" si="134"/>
        <v>ok</v>
      </c>
    </row>
    <row r="154" spans="1:55" ht="12.75" hidden="1" customHeight="1">
      <c r="A154" s="34"/>
      <c r="B154" s="35">
        <f t="shared" si="141"/>
        <v>0</v>
      </c>
      <c r="C154" s="34"/>
      <c r="D154" s="254" t="s">
        <v>307</v>
      </c>
      <c r="E154" s="668"/>
      <c r="F154" s="669"/>
      <c r="G154" s="665"/>
      <c r="H154" s="666"/>
      <c r="I154" s="667"/>
      <c r="J154" s="263"/>
      <c r="K154" s="263"/>
      <c r="L154" s="263"/>
      <c r="M154" s="685">
        <f t="shared" si="113"/>
        <v>0</v>
      </c>
      <c r="N154" s="247"/>
      <c r="O154" s="687">
        <f t="shared" si="135"/>
        <v>0</v>
      </c>
      <c r="P154" s="687">
        <f t="shared" si="136"/>
        <v>0</v>
      </c>
      <c r="Q154" s="687">
        <f t="shared" si="137"/>
        <v>0</v>
      </c>
      <c r="R154" s="687">
        <f t="shared" si="138"/>
        <v>0</v>
      </c>
      <c r="S154" s="688">
        <f t="shared" si="139"/>
        <v>0</v>
      </c>
      <c r="T154" s="268"/>
      <c r="U154" s="539"/>
      <c r="V154" s="299" t="str">
        <f t="shared" si="20"/>
        <v>3.35</v>
      </c>
      <c r="W154" s="299">
        <f t="shared" si="140"/>
        <v>0</v>
      </c>
      <c r="X154" s="268"/>
      <c r="Y154" s="268"/>
      <c r="Z154" s="268"/>
      <c r="AA154" s="268"/>
      <c r="AB154" s="533"/>
      <c r="AN154" s="641" t="str">
        <f t="shared" si="119"/>
        <v>revisar</v>
      </c>
      <c r="AO154" s="641" t="str">
        <f t="shared" si="120"/>
        <v>ok</v>
      </c>
      <c r="AP154" s="641" t="str">
        <f t="shared" si="121"/>
        <v>ok</v>
      </c>
      <c r="AQ154" s="641" t="str">
        <f t="shared" si="122"/>
        <v>ok</v>
      </c>
      <c r="AR154" s="641" t="str">
        <f t="shared" si="123"/>
        <v>ok</v>
      </c>
      <c r="AS154" s="641" t="str">
        <f t="shared" si="124"/>
        <v>ok</v>
      </c>
      <c r="AT154" s="641" t="str">
        <f t="shared" si="125"/>
        <v>ok</v>
      </c>
      <c r="AU154" s="641" t="str">
        <f t="shared" si="126"/>
        <v>ok</v>
      </c>
      <c r="AV154" s="641" t="str">
        <f t="shared" si="127"/>
        <v>ok</v>
      </c>
      <c r="AW154" s="641" t="str">
        <f t="shared" si="128"/>
        <v>ok</v>
      </c>
      <c r="AX154" s="641" t="str">
        <f t="shared" si="129"/>
        <v>ok</v>
      </c>
      <c r="AY154" s="641" t="str">
        <f t="shared" si="130"/>
        <v>ok</v>
      </c>
      <c r="AZ154" s="641" t="str">
        <f t="shared" si="131"/>
        <v>ok</v>
      </c>
      <c r="BA154" s="641" t="str">
        <f t="shared" si="132"/>
        <v>ok</v>
      </c>
      <c r="BB154" s="641" t="str">
        <f t="shared" si="133"/>
        <v>ok</v>
      </c>
      <c r="BC154" s="641" t="str">
        <f t="shared" si="134"/>
        <v>ok</v>
      </c>
    </row>
    <row r="155" spans="1:55" ht="12.75" hidden="1" customHeight="1">
      <c r="A155" s="34"/>
      <c r="B155" s="35">
        <f t="shared" si="141"/>
        <v>0</v>
      </c>
      <c r="C155" s="34"/>
      <c r="D155" s="254" t="s">
        <v>308</v>
      </c>
      <c r="E155" s="668"/>
      <c r="F155" s="669"/>
      <c r="G155" s="665"/>
      <c r="H155" s="666"/>
      <c r="I155" s="667"/>
      <c r="J155" s="263"/>
      <c r="K155" s="263"/>
      <c r="L155" s="263"/>
      <c r="M155" s="685">
        <f t="shared" si="113"/>
        <v>0</v>
      </c>
      <c r="N155" s="247"/>
      <c r="O155" s="687">
        <f t="shared" si="135"/>
        <v>0</v>
      </c>
      <c r="P155" s="687">
        <f t="shared" si="136"/>
        <v>0</v>
      </c>
      <c r="Q155" s="687">
        <f t="shared" si="137"/>
        <v>0</v>
      </c>
      <c r="R155" s="687">
        <f t="shared" si="138"/>
        <v>0</v>
      </c>
      <c r="S155" s="688">
        <f t="shared" si="139"/>
        <v>0</v>
      </c>
      <c r="T155" s="268"/>
      <c r="U155" s="539"/>
      <c r="V155" s="299" t="str">
        <f t="shared" si="20"/>
        <v>3.36</v>
      </c>
      <c r="W155" s="299">
        <f t="shared" si="140"/>
        <v>0</v>
      </c>
      <c r="X155" s="268"/>
      <c r="Y155" s="268"/>
      <c r="Z155" s="268"/>
      <c r="AA155" s="268"/>
      <c r="AB155" s="533"/>
      <c r="AN155" s="641" t="str">
        <f t="shared" si="119"/>
        <v>revisar</v>
      </c>
      <c r="AO155" s="641" t="str">
        <f t="shared" si="120"/>
        <v>ok</v>
      </c>
      <c r="AP155" s="641" t="str">
        <f t="shared" si="121"/>
        <v>ok</v>
      </c>
      <c r="AQ155" s="641" t="str">
        <f t="shared" si="122"/>
        <v>ok</v>
      </c>
      <c r="AR155" s="641" t="str">
        <f t="shared" si="123"/>
        <v>ok</v>
      </c>
      <c r="AS155" s="641" t="str">
        <f t="shared" si="124"/>
        <v>ok</v>
      </c>
      <c r="AT155" s="641" t="str">
        <f t="shared" si="125"/>
        <v>ok</v>
      </c>
      <c r="AU155" s="641" t="str">
        <f t="shared" si="126"/>
        <v>ok</v>
      </c>
      <c r="AV155" s="641" t="str">
        <f t="shared" si="127"/>
        <v>ok</v>
      </c>
      <c r="AW155" s="641" t="str">
        <f t="shared" si="128"/>
        <v>ok</v>
      </c>
      <c r="AX155" s="641" t="str">
        <f t="shared" si="129"/>
        <v>ok</v>
      </c>
      <c r="AY155" s="641" t="str">
        <f t="shared" si="130"/>
        <v>ok</v>
      </c>
      <c r="AZ155" s="641" t="str">
        <f t="shared" si="131"/>
        <v>ok</v>
      </c>
      <c r="BA155" s="641" t="str">
        <f t="shared" si="132"/>
        <v>ok</v>
      </c>
      <c r="BB155" s="641" t="str">
        <f t="shared" si="133"/>
        <v>ok</v>
      </c>
      <c r="BC155" s="641" t="str">
        <f t="shared" si="134"/>
        <v>ok</v>
      </c>
    </row>
    <row r="156" spans="1:55" ht="12.75" hidden="1" customHeight="1">
      <c r="A156" s="34"/>
      <c r="B156" s="35">
        <f t="shared" si="141"/>
        <v>0</v>
      </c>
      <c r="C156" s="34"/>
      <c r="D156" s="254" t="s">
        <v>309</v>
      </c>
      <c r="E156" s="668"/>
      <c r="F156" s="669"/>
      <c r="G156" s="665"/>
      <c r="H156" s="666"/>
      <c r="I156" s="667"/>
      <c r="J156" s="263"/>
      <c r="K156" s="263"/>
      <c r="L156" s="263"/>
      <c r="M156" s="685">
        <f t="shared" si="113"/>
        <v>0</v>
      </c>
      <c r="N156" s="247"/>
      <c r="O156" s="687">
        <f t="shared" si="135"/>
        <v>0</v>
      </c>
      <c r="P156" s="687">
        <f t="shared" si="136"/>
        <v>0</v>
      </c>
      <c r="Q156" s="687">
        <f t="shared" si="137"/>
        <v>0</v>
      </c>
      <c r="R156" s="687">
        <f t="shared" si="138"/>
        <v>0</v>
      </c>
      <c r="S156" s="688">
        <f t="shared" si="139"/>
        <v>0</v>
      </c>
      <c r="T156" s="268"/>
      <c r="U156" s="539"/>
      <c r="V156" s="299" t="str">
        <f t="shared" si="20"/>
        <v>3.37</v>
      </c>
      <c r="W156" s="299">
        <f t="shared" si="140"/>
        <v>0</v>
      </c>
      <c r="X156" s="268"/>
      <c r="Y156" s="268"/>
      <c r="Z156" s="268"/>
      <c r="AA156" s="268"/>
      <c r="AB156" s="533"/>
      <c r="AN156" s="641" t="str">
        <f t="shared" si="119"/>
        <v>revisar</v>
      </c>
      <c r="AO156" s="641" t="str">
        <f t="shared" si="120"/>
        <v>ok</v>
      </c>
      <c r="AP156" s="641" t="str">
        <f t="shared" si="121"/>
        <v>ok</v>
      </c>
      <c r="AQ156" s="641" t="str">
        <f t="shared" si="122"/>
        <v>ok</v>
      </c>
      <c r="AR156" s="641" t="str">
        <f t="shared" si="123"/>
        <v>ok</v>
      </c>
      <c r="AS156" s="641" t="str">
        <f t="shared" si="124"/>
        <v>ok</v>
      </c>
      <c r="AT156" s="641" t="str">
        <f t="shared" si="125"/>
        <v>ok</v>
      </c>
      <c r="AU156" s="641" t="str">
        <f t="shared" si="126"/>
        <v>ok</v>
      </c>
      <c r="AV156" s="641" t="str">
        <f t="shared" si="127"/>
        <v>ok</v>
      </c>
      <c r="AW156" s="641" t="str">
        <f t="shared" si="128"/>
        <v>ok</v>
      </c>
      <c r="AX156" s="641" t="str">
        <f t="shared" si="129"/>
        <v>ok</v>
      </c>
      <c r="AY156" s="641" t="str">
        <f t="shared" si="130"/>
        <v>ok</v>
      </c>
      <c r="AZ156" s="641" t="str">
        <f t="shared" si="131"/>
        <v>ok</v>
      </c>
      <c r="BA156" s="641" t="str">
        <f t="shared" si="132"/>
        <v>ok</v>
      </c>
      <c r="BB156" s="641" t="str">
        <f t="shared" si="133"/>
        <v>ok</v>
      </c>
      <c r="BC156" s="641" t="str">
        <f t="shared" si="134"/>
        <v>ok</v>
      </c>
    </row>
    <row r="157" spans="1:55" ht="12.75" hidden="1" customHeight="1">
      <c r="A157" s="34"/>
      <c r="B157" s="35">
        <f t="shared" si="141"/>
        <v>0</v>
      </c>
      <c r="C157" s="34"/>
      <c r="D157" s="254" t="s">
        <v>310</v>
      </c>
      <c r="E157" s="668"/>
      <c r="F157" s="669"/>
      <c r="G157" s="665"/>
      <c r="H157" s="666"/>
      <c r="I157" s="667"/>
      <c r="J157" s="263"/>
      <c r="K157" s="263"/>
      <c r="L157" s="263"/>
      <c r="M157" s="685">
        <f t="shared" si="113"/>
        <v>0</v>
      </c>
      <c r="N157" s="247"/>
      <c r="O157" s="687">
        <f t="shared" si="135"/>
        <v>0</v>
      </c>
      <c r="P157" s="687">
        <f t="shared" si="136"/>
        <v>0</v>
      </c>
      <c r="Q157" s="687">
        <f t="shared" si="137"/>
        <v>0</v>
      </c>
      <c r="R157" s="687">
        <f t="shared" si="138"/>
        <v>0</v>
      </c>
      <c r="S157" s="688">
        <f t="shared" si="139"/>
        <v>0</v>
      </c>
      <c r="T157" s="268"/>
      <c r="U157" s="539"/>
      <c r="V157" s="299" t="str">
        <f t="shared" si="20"/>
        <v>3.38</v>
      </c>
      <c r="W157" s="299">
        <f t="shared" si="140"/>
        <v>0</v>
      </c>
      <c r="X157" s="268"/>
      <c r="Y157" s="268"/>
      <c r="Z157" s="268"/>
      <c r="AA157" s="268"/>
      <c r="AB157" s="533"/>
      <c r="AN157" s="641" t="str">
        <f t="shared" si="119"/>
        <v>revisar</v>
      </c>
      <c r="AO157" s="641" t="str">
        <f t="shared" si="120"/>
        <v>ok</v>
      </c>
      <c r="AP157" s="641" t="str">
        <f t="shared" si="121"/>
        <v>ok</v>
      </c>
      <c r="AQ157" s="641" t="str">
        <f t="shared" si="122"/>
        <v>ok</v>
      </c>
      <c r="AR157" s="641" t="str">
        <f t="shared" si="123"/>
        <v>ok</v>
      </c>
      <c r="AS157" s="641" t="str">
        <f t="shared" si="124"/>
        <v>ok</v>
      </c>
      <c r="AT157" s="641" t="str">
        <f t="shared" si="125"/>
        <v>ok</v>
      </c>
      <c r="AU157" s="641" t="str">
        <f t="shared" si="126"/>
        <v>ok</v>
      </c>
      <c r="AV157" s="641" t="str">
        <f t="shared" si="127"/>
        <v>ok</v>
      </c>
      <c r="AW157" s="641" t="str">
        <f t="shared" si="128"/>
        <v>ok</v>
      </c>
      <c r="AX157" s="641" t="str">
        <f t="shared" si="129"/>
        <v>ok</v>
      </c>
      <c r="AY157" s="641" t="str">
        <f t="shared" si="130"/>
        <v>ok</v>
      </c>
      <c r="AZ157" s="641" t="str">
        <f t="shared" si="131"/>
        <v>ok</v>
      </c>
      <c r="BA157" s="641" t="str">
        <f t="shared" si="132"/>
        <v>ok</v>
      </c>
      <c r="BB157" s="641" t="str">
        <f t="shared" si="133"/>
        <v>ok</v>
      </c>
      <c r="BC157" s="641" t="str">
        <f t="shared" si="134"/>
        <v>ok</v>
      </c>
    </row>
    <row r="158" spans="1:55" ht="12.75" hidden="1" customHeight="1">
      <c r="A158" s="34"/>
      <c r="B158" s="35">
        <f t="shared" si="141"/>
        <v>0</v>
      </c>
      <c r="C158" s="34"/>
      <c r="D158" s="254" t="s">
        <v>311</v>
      </c>
      <c r="E158" s="668"/>
      <c r="F158" s="669"/>
      <c r="G158" s="665"/>
      <c r="H158" s="666"/>
      <c r="I158" s="667"/>
      <c r="J158" s="263"/>
      <c r="K158" s="263"/>
      <c r="L158" s="263"/>
      <c r="M158" s="685">
        <f t="shared" si="113"/>
        <v>0</v>
      </c>
      <c r="N158" s="247"/>
      <c r="O158" s="687">
        <f t="shared" si="135"/>
        <v>0</v>
      </c>
      <c r="P158" s="687">
        <f t="shared" si="136"/>
        <v>0</v>
      </c>
      <c r="Q158" s="687">
        <f t="shared" si="137"/>
        <v>0</v>
      </c>
      <c r="R158" s="687">
        <f t="shared" si="138"/>
        <v>0</v>
      </c>
      <c r="S158" s="688">
        <f t="shared" si="139"/>
        <v>0</v>
      </c>
      <c r="T158" s="268"/>
      <c r="U158" s="539"/>
      <c r="V158" s="299" t="str">
        <f t="shared" si="20"/>
        <v>3.39</v>
      </c>
      <c r="W158" s="299">
        <f t="shared" si="140"/>
        <v>0</v>
      </c>
      <c r="X158" s="268"/>
      <c r="Y158" s="268"/>
      <c r="Z158" s="268"/>
      <c r="AA158" s="268"/>
      <c r="AB158" s="533"/>
      <c r="AN158" s="641" t="str">
        <f t="shared" si="119"/>
        <v>revisar</v>
      </c>
      <c r="AO158" s="641" t="str">
        <f t="shared" si="120"/>
        <v>ok</v>
      </c>
      <c r="AP158" s="641" t="str">
        <f t="shared" si="121"/>
        <v>ok</v>
      </c>
      <c r="AQ158" s="641" t="str">
        <f t="shared" si="122"/>
        <v>ok</v>
      </c>
      <c r="AR158" s="641" t="str">
        <f t="shared" si="123"/>
        <v>ok</v>
      </c>
      <c r="AS158" s="641" t="str">
        <f t="shared" si="124"/>
        <v>ok</v>
      </c>
      <c r="AT158" s="641" t="str">
        <f t="shared" si="125"/>
        <v>ok</v>
      </c>
      <c r="AU158" s="641" t="str">
        <f t="shared" si="126"/>
        <v>ok</v>
      </c>
      <c r="AV158" s="641" t="str">
        <f t="shared" si="127"/>
        <v>ok</v>
      </c>
      <c r="AW158" s="641" t="str">
        <f t="shared" si="128"/>
        <v>ok</v>
      </c>
      <c r="AX158" s="641" t="str">
        <f t="shared" si="129"/>
        <v>ok</v>
      </c>
      <c r="AY158" s="641" t="str">
        <f t="shared" si="130"/>
        <v>ok</v>
      </c>
      <c r="AZ158" s="641" t="str">
        <f t="shared" si="131"/>
        <v>ok</v>
      </c>
      <c r="BA158" s="641" t="str">
        <f t="shared" si="132"/>
        <v>ok</v>
      </c>
      <c r="BB158" s="641" t="str">
        <f t="shared" si="133"/>
        <v>ok</v>
      </c>
      <c r="BC158" s="641" t="str">
        <f t="shared" si="134"/>
        <v>ok</v>
      </c>
    </row>
    <row r="159" spans="1:55" ht="12.75" hidden="1" customHeight="1">
      <c r="A159" s="34"/>
      <c r="B159" s="35">
        <f t="shared" si="141"/>
        <v>0</v>
      </c>
      <c r="C159" s="34"/>
      <c r="D159" s="254" t="s">
        <v>312</v>
      </c>
      <c r="E159" s="668"/>
      <c r="F159" s="669"/>
      <c r="G159" s="665"/>
      <c r="H159" s="666"/>
      <c r="I159" s="667"/>
      <c r="J159" s="263"/>
      <c r="K159" s="263"/>
      <c r="L159" s="263"/>
      <c r="M159" s="685">
        <f t="shared" si="113"/>
        <v>0</v>
      </c>
      <c r="N159" s="247"/>
      <c r="O159" s="687">
        <f t="shared" si="135"/>
        <v>0</v>
      </c>
      <c r="P159" s="687">
        <f t="shared" si="136"/>
        <v>0</v>
      </c>
      <c r="Q159" s="687">
        <f t="shared" si="137"/>
        <v>0</v>
      </c>
      <c r="R159" s="687">
        <f t="shared" si="138"/>
        <v>0</v>
      </c>
      <c r="S159" s="688">
        <f t="shared" si="139"/>
        <v>0</v>
      </c>
      <c r="T159" s="268"/>
      <c r="U159" s="539"/>
      <c r="V159" s="299" t="str">
        <f t="shared" si="20"/>
        <v>3.40</v>
      </c>
      <c r="W159" s="299">
        <f t="shared" si="140"/>
        <v>0</v>
      </c>
      <c r="X159" s="268"/>
      <c r="Y159" s="268"/>
      <c r="Z159" s="268"/>
      <c r="AA159" s="268"/>
      <c r="AB159" s="533"/>
      <c r="AN159" s="641" t="str">
        <f t="shared" si="119"/>
        <v>revisar</v>
      </c>
      <c r="AO159" s="641" t="str">
        <f t="shared" si="120"/>
        <v>ok</v>
      </c>
      <c r="AP159" s="641" t="str">
        <f t="shared" si="121"/>
        <v>ok</v>
      </c>
      <c r="AQ159" s="641" t="str">
        <f t="shared" si="122"/>
        <v>ok</v>
      </c>
      <c r="AR159" s="641" t="str">
        <f t="shared" si="123"/>
        <v>ok</v>
      </c>
      <c r="AS159" s="641" t="str">
        <f t="shared" si="124"/>
        <v>ok</v>
      </c>
      <c r="AT159" s="641" t="str">
        <f t="shared" si="125"/>
        <v>ok</v>
      </c>
      <c r="AU159" s="641" t="str">
        <f t="shared" si="126"/>
        <v>ok</v>
      </c>
      <c r="AV159" s="641" t="str">
        <f t="shared" si="127"/>
        <v>ok</v>
      </c>
      <c r="AW159" s="641" t="str">
        <f t="shared" si="128"/>
        <v>ok</v>
      </c>
      <c r="AX159" s="641" t="str">
        <f t="shared" si="129"/>
        <v>ok</v>
      </c>
      <c r="AY159" s="641" t="str">
        <f t="shared" si="130"/>
        <v>ok</v>
      </c>
      <c r="AZ159" s="641" t="str">
        <f t="shared" si="131"/>
        <v>ok</v>
      </c>
      <c r="BA159" s="641" t="str">
        <f t="shared" si="132"/>
        <v>ok</v>
      </c>
      <c r="BB159" s="641" t="str">
        <f t="shared" si="133"/>
        <v>ok</v>
      </c>
      <c r="BC159" s="641" t="str">
        <f t="shared" si="134"/>
        <v>ok</v>
      </c>
    </row>
    <row r="160" spans="1:55" ht="12.75" hidden="1" customHeight="1">
      <c r="A160" s="34"/>
      <c r="B160" s="35">
        <f t="shared" si="141"/>
        <v>0</v>
      </c>
      <c r="C160" s="34"/>
      <c r="D160" s="254" t="s">
        <v>313</v>
      </c>
      <c r="E160" s="668"/>
      <c r="F160" s="669"/>
      <c r="G160" s="665"/>
      <c r="H160" s="666"/>
      <c r="I160" s="667"/>
      <c r="J160" s="263"/>
      <c r="K160" s="263"/>
      <c r="L160" s="263"/>
      <c r="M160" s="685">
        <f t="shared" si="113"/>
        <v>0</v>
      </c>
      <c r="N160" s="247"/>
      <c r="O160" s="687">
        <f t="shared" si="135"/>
        <v>0</v>
      </c>
      <c r="P160" s="687">
        <f t="shared" si="136"/>
        <v>0</v>
      </c>
      <c r="Q160" s="687">
        <f t="shared" si="137"/>
        <v>0</v>
      </c>
      <c r="R160" s="687">
        <f t="shared" si="138"/>
        <v>0</v>
      </c>
      <c r="S160" s="688">
        <f t="shared" si="139"/>
        <v>0</v>
      </c>
      <c r="T160" s="268"/>
      <c r="U160" s="539"/>
      <c r="V160" s="299" t="str">
        <f t="shared" si="20"/>
        <v>3.41</v>
      </c>
      <c r="W160" s="299">
        <f t="shared" si="140"/>
        <v>0</v>
      </c>
      <c r="X160" s="268"/>
      <c r="Y160" s="268"/>
      <c r="Z160" s="268"/>
      <c r="AA160" s="268"/>
      <c r="AB160" s="533"/>
      <c r="AN160" s="641" t="str">
        <f t="shared" si="119"/>
        <v>revisar</v>
      </c>
      <c r="AO160" s="641" t="str">
        <f t="shared" si="120"/>
        <v>ok</v>
      </c>
      <c r="AP160" s="641" t="str">
        <f t="shared" si="121"/>
        <v>ok</v>
      </c>
      <c r="AQ160" s="641" t="str">
        <f t="shared" si="122"/>
        <v>ok</v>
      </c>
      <c r="AR160" s="641" t="str">
        <f t="shared" si="123"/>
        <v>ok</v>
      </c>
      <c r="AS160" s="641" t="str">
        <f t="shared" si="124"/>
        <v>ok</v>
      </c>
      <c r="AT160" s="641" t="str">
        <f t="shared" si="125"/>
        <v>ok</v>
      </c>
      <c r="AU160" s="641" t="str">
        <f t="shared" si="126"/>
        <v>ok</v>
      </c>
      <c r="AV160" s="641" t="str">
        <f t="shared" si="127"/>
        <v>ok</v>
      </c>
      <c r="AW160" s="641" t="str">
        <f t="shared" si="128"/>
        <v>ok</v>
      </c>
      <c r="AX160" s="641" t="str">
        <f t="shared" si="129"/>
        <v>ok</v>
      </c>
      <c r="AY160" s="641" t="str">
        <f t="shared" si="130"/>
        <v>ok</v>
      </c>
      <c r="AZ160" s="641" t="str">
        <f t="shared" si="131"/>
        <v>ok</v>
      </c>
      <c r="BA160" s="641" t="str">
        <f t="shared" si="132"/>
        <v>ok</v>
      </c>
      <c r="BB160" s="641" t="str">
        <f t="shared" si="133"/>
        <v>ok</v>
      </c>
      <c r="BC160" s="641" t="str">
        <f t="shared" si="134"/>
        <v>ok</v>
      </c>
    </row>
    <row r="161" spans="1:55" ht="12.75" hidden="1" customHeight="1">
      <c r="A161" s="34"/>
      <c r="B161" s="35">
        <f t="shared" si="141"/>
        <v>0</v>
      </c>
      <c r="C161" s="34"/>
      <c r="D161" s="254" t="s">
        <v>314</v>
      </c>
      <c r="E161" s="668"/>
      <c r="F161" s="669"/>
      <c r="G161" s="665"/>
      <c r="H161" s="666"/>
      <c r="I161" s="667"/>
      <c r="J161" s="263"/>
      <c r="K161" s="263"/>
      <c r="L161" s="263"/>
      <c r="M161" s="685">
        <f t="shared" si="113"/>
        <v>0</v>
      </c>
      <c r="N161" s="247"/>
      <c r="O161" s="687">
        <f t="shared" si="135"/>
        <v>0</v>
      </c>
      <c r="P161" s="687">
        <f t="shared" si="136"/>
        <v>0</v>
      </c>
      <c r="Q161" s="687">
        <f t="shared" si="137"/>
        <v>0</v>
      </c>
      <c r="R161" s="687">
        <f t="shared" si="138"/>
        <v>0</v>
      </c>
      <c r="S161" s="688">
        <f t="shared" si="139"/>
        <v>0</v>
      </c>
      <c r="T161" s="268"/>
      <c r="U161" s="539"/>
      <c r="V161" s="299" t="str">
        <f t="shared" si="20"/>
        <v>3.42</v>
      </c>
      <c r="W161" s="299">
        <f t="shared" si="140"/>
        <v>0</v>
      </c>
      <c r="X161" s="268"/>
      <c r="Y161" s="268"/>
      <c r="Z161" s="268"/>
      <c r="AA161" s="268"/>
      <c r="AB161" s="533"/>
      <c r="AN161" s="641" t="str">
        <f t="shared" si="119"/>
        <v>revisar</v>
      </c>
      <c r="AO161" s="641" t="str">
        <f t="shared" si="120"/>
        <v>ok</v>
      </c>
      <c r="AP161" s="641" t="str">
        <f t="shared" si="121"/>
        <v>ok</v>
      </c>
      <c r="AQ161" s="641" t="str">
        <f t="shared" si="122"/>
        <v>ok</v>
      </c>
      <c r="AR161" s="641" t="str">
        <f t="shared" si="123"/>
        <v>ok</v>
      </c>
      <c r="AS161" s="641" t="str">
        <f t="shared" si="124"/>
        <v>ok</v>
      </c>
      <c r="AT161" s="641" t="str">
        <f t="shared" si="125"/>
        <v>ok</v>
      </c>
      <c r="AU161" s="641" t="str">
        <f t="shared" si="126"/>
        <v>ok</v>
      </c>
      <c r="AV161" s="641" t="str">
        <f t="shared" si="127"/>
        <v>ok</v>
      </c>
      <c r="AW161" s="641" t="str">
        <f t="shared" si="128"/>
        <v>ok</v>
      </c>
      <c r="AX161" s="641" t="str">
        <f t="shared" si="129"/>
        <v>ok</v>
      </c>
      <c r="AY161" s="641" t="str">
        <f t="shared" si="130"/>
        <v>ok</v>
      </c>
      <c r="AZ161" s="641" t="str">
        <f t="shared" si="131"/>
        <v>ok</v>
      </c>
      <c r="BA161" s="641" t="str">
        <f t="shared" si="132"/>
        <v>ok</v>
      </c>
      <c r="BB161" s="641" t="str">
        <f t="shared" si="133"/>
        <v>ok</v>
      </c>
      <c r="BC161" s="641" t="str">
        <f t="shared" si="134"/>
        <v>ok</v>
      </c>
    </row>
    <row r="162" spans="1:55" ht="12.75" hidden="1" customHeight="1">
      <c r="A162" s="34"/>
      <c r="B162" s="35">
        <f t="shared" si="141"/>
        <v>0</v>
      </c>
      <c r="C162" s="34"/>
      <c r="D162" s="254" t="s">
        <v>315</v>
      </c>
      <c r="E162" s="668"/>
      <c r="F162" s="669"/>
      <c r="G162" s="665"/>
      <c r="H162" s="666"/>
      <c r="I162" s="667"/>
      <c r="J162" s="263"/>
      <c r="K162" s="263"/>
      <c r="L162" s="263"/>
      <c r="M162" s="685">
        <f t="shared" si="113"/>
        <v>0</v>
      </c>
      <c r="N162" s="247"/>
      <c r="O162" s="687">
        <f t="shared" si="135"/>
        <v>0</v>
      </c>
      <c r="P162" s="687">
        <f t="shared" si="136"/>
        <v>0</v>
      </c>
      <c r="Q162" s="687">
        <f t="shared" si="137"/>
        <v>0</v>
      </c>
      <c r="R162" s="687">
        <f t="shared" si="138"/>
        <v>0</v>
      </c>
      <c r="S162" s="688">
        <f t="shared" si="139"/>
        <v>0</v>
      </c>
      <c r="T162" s="268"/>
      <c r="U162" s="539"/>
      <c r="V162" s="299" t="str">
        <f t="shared" si="20"/>
        <v>3.43</v>
      </c>
      <c r="W162" s="299">
        <f t="shared" si="140"/>
        <v>0</v>
      </c>
      <c r="X162" s="268"/>
      <c r="Y162" s="268"/>
      <c r="Z162" s="268"/>
      <c r="AA162" s="268"/>
      <c r="AB162" s="533"/>
      <c r="AN162" s="641" t="str">
        <f t="shared" si="119"/>
        <v>revisar</v>
      </c>
      <c r="AO162" s="641" t="str">
        <f t="shared" si="120"/>
        <v>ok</v>
      </c>
      <c r="AP162" s="641" t="str">
        <f t="shared" si="121"/>
        <v>ok</v>
      </c>
      <c r="AQ162" s="641" t="str">
        <f t="shared" si="122"/>
        <v>ok</v>
      </c>
      <c r="AR162" s="641" t="str">
        <f t="shared" si="123"/>
        <v>ok</v>
      </c>
      <c r="AS162" s="641" t="str">
        <f t="shared" si="124"/>
        <v>ok</v>
      </c>
      <c r="AT162" s="641" t="str">
        <f t="shared" si="125"/>
        <v>ok</v>
      </c>
      <c r="AU162" s="641" t="str">
        <f t="shared" si="126"/>
        <v>ok</v>
      </c>
      <c r="AV162" s="641" t="str">
        <f t="shared" si="127"/>
        <v>ok</v>
      </c>
      <c r="AW162" s="641" t="str">
        <f t="shared" si="128"/>
        <v>ok</v>
      </c>
      <c r="AX162" s="641" t="str">
        <f t="shared" si="129"/>
        <v>ok</v>
      </c>
      <c r="AY162" s="641" t="str">
        <f t="shared" si="130"/>
        <v>ok</v>
      </c>
      <c r="AZ162" s="641" t="str">
        <f t="shared" si="131"/>
        <v>ok</v>
      </c>
      <c r="BA162" s="641" t="str">
        <f t="shared" si="132"/>
        <v>ok</v>
      </c>
      <c r="BB162" s="641" t="str">
        <f t="shared" si="133"/>
        <v>ok</v>
      </c>
      <c r="BC162" s="641" t="str">
        <f t="shared" si="134"/>
        <v>ok</v>
      </c>
    </row>
    <row r="163" spans="1:55" ht="12.75" hidden="1" customHeight="1">
      <c r="A163" s="34"/>
      <c r="B163" s="35">
        <f t="shared" si="141"/>
        <v>0</v>
      </c>
      <c r="C163" s="34"/>
      <c r="D163" s="254" t="s">
        <v>316</v>
      </c>
      <c r="E163" s="668"/>
      <c r="F163" s="669"/>
      <c r="G163" s="665"/>
      <c r="H163" s="666"/>
      <c r="I163" s="667"/>
      <c r="J163" s="263"/>
      <c r="K163" s="263"/>
      <c r="L163" s="263"/>
      <c r="M163" s="685">
        <f t="shared" si="113"/>
        <v>0</v>
      </c>
      <c r="N163" s="247"/>
      <c r="O163" s="687">
        <f t="shared" si="135"/>
        <v>0</v>
      </c>
      <c r="P163" s="687">
        <f t="shared" si="136"/>
        <v>0</v>
      </c>
      <c r="Q163" s="687">
        <f t="shared" si="137"/>
        <v>0</v>
      </c>
      <c r="R163" s="687">
        <f t="shared" si="138"/>
        <v>0</v>
      </c>
      <c r="S163" s="688">
        <f t="shared" si="139"/>
        <v>0</v>
      </c>
      <c r="T163" s="268"/>
      <c r="U163" s="539"/>
      <c r="V163" s="299" t="str">
        <f t="shared" si="20"/>
        <v>3.44</v>
      </c>
      <c r="W163" s="299">
        <f t="shared" si="140"/>
        <v>0</v>
      </c>
      <c r="X163" s="268"/>
      <c r="Y163" s="268"/>
      <c r="Z163" s="268"/>
      <c r="AA163" s="268"/>
      <c r="AB163" s="533"/>
      <c r="AN163" s="641" t="str">
        <f t="shared" si="119"/>
        <v>revisar</v>
      </c>
      <c r="AO163" s="641" t="str">
        <f t="shared" si="120"/>
        <v>ok</v>
      </c>
      <c r="AP163" s="641" t="str">
        <f t="shared" si="121"/>
        <v>ok</v>
      </c>
      <c r="AQ163" s="641" t="str">
        <f t="shared" si="122"/>
        <v>ok</v>
      </c>
      <c r="AR163" s="641" t="str">
        <f t="shared" si="123"/>
        <v>ok</v>
      </c>
      <c r="AS163" s="641" t="str">
        <f t="shared" si="124"/>
        <v>ok</v>
      </c>
      <c r="AT163" s="641" t="str">
        <f t="shared" si="125"/>
        <v>ok</v>
      </c>
      <c r="AU163" s="641" t="str">
        <f t="shared" si="126"/>
        <v>ok</v>
      </c>
      <c r="AV163" s="641" t="str">
        <f t="shared" si="127"/>
        <v>ok</v>
      </c>
      <c r="AW163" s="641" t="str">
        <f t="shared" si="128"/>
        <v>ok</v>
      </c>
      <c r="AX163" s="641" t="str">
        <f t="shared" si="129"/>
        <v>ok</v>
      </c>
      <c r="AY163" s="641" t="str">
        <f t="shared" si="130"/>
        <v>ok</v>
      </c>
      <c r="AZ163" s="641" t="str">
        <f t="shared" si="131"/>
        <v>ok</v>
      </c>
      <c r="BA163" s="641" t="str">
        <f t="shared" si="132"/>
        <v>ok</v>
      </c>
      <c r="BB163" s="641" t="str">
        <f t="shared" si="133"/>
        <v>ok</v>
      </c>
      <c r="BC163" s="641" t="str">
        <f t="shared" si="134"/>
        <v>ok</v>
      </c>
    </row>
    <row r="164" spans="1:55" ht="12.75" hidden="1" customHeight="1">
      <c r="A164" s="34"/>
      <c r="B164" s="35">
        <f t="shared" si="141"/>
        <v>0</v>
      </c>
      <c r="C164" s="34"/>
      <c r="D164" s="254" t="s">
        <v>317</v>
      </c>
      <c r="E164" s="668"/>
      <c r="F164" s="669"/>
      <c r="G164" s="665"/>
      <c r="H164" s="666"/>
      <c r="I164" s="667"/>
      <c r="J164" s="263"/>
      <c r="K164" s="263"/>
      <c r="L164" s="263"/>
      <c r="M164" s="685">
        <f t="shared" si="113"/>
        <v>0</v>
      </c>
      <c r="N164" s="247"/>
      <c r="O164" s="687">
        <f t="shared" si="135"/>
        <v>0</v>
      </c>
      <c r="P164" s="687">
        <f t="shared" si="136"/>
        <v>0</v>
      </c>
      <c r="Q164" s="687">
        <f t="shared" si="137"/>
        <v>0</v>
      </c>
      <c r="R164" s="687">
        <f t="shared" si="138"/>
        <v>0</v>
      </c>
      <c r="S164" s="688">
        <f t="shared" si="139"/>
        <v>0</v>
      </c>
      <c r="T164" s="268"/>
      <c r="U164" s="539"/>
      <c r="V164" s="299" t="str">
        <f t="shared" si="20"/>
        <v>3.45</v>
      </c>
      <c r="W164" s="299">
        <f t="shared" si="140"/>
        <v>0</v>
      </c>
      <c r="X164" s="268"/>
      <c r="Y164" s="268"/>
      <c r="Z164" s="268"/>
      <c r="AA164" s="268"/>
      <c r="AB164" s="533"/>
      <c r="AN164" s="641" t="str">
        <f t="shared" si="119"/>
        <v>revisar</v>
      </c>
      <c r="AO164" s="641" t="str">
        <f t="shared" si="120"/>
        <v>ok</v>
      </c>
      <c r="AP164" s="641" t="str">
        <f t="shared" si="121"/>
        <v>ok</v>
      </c>
      <c r="AQ164" s="641" t="str">
        <f t="shared" si="122"/>
        <v>ok</v>
      </c>
      <c r="AR164" s="641" t="str">
        <f t="shared" si="123"/>
        <v>ok</v>
      </c>
      <c r="AS164" s="641" t="str">
        <f t="shared" si="124"/>
        <v>ok</v>
      </c>
      <c r="AT164" s="641" t="str">
        <f t="shared" si="125"/>
        <v>ok</v>
      </c>
      <c r="AU164" s="641" t="str">
        <f t="shared" si="126"/>
        <v>ok</v>
      </c>
      <c r="AV164" s="641" t="str">
        <f t="shared" si="127"/>
        <v>ok</v>
      </c>
      <c r="AW164" s="641" t="str">
        <f t="shared" si="128"/>
        <v>ok</v>
      </c>
      <c r="AX164" s="641" t="str">
        <f t="shared" si="129"/>
        <v>ok</v>
      </c>
      <c r="AY164" s="641" t="str">
        <f t="shared" si="130"/>
        <v>ok</v>
      </c>
      <c r="AZ164" s="641" t="str">
        <f t="shared" si="131"/>
        <v>ok</v>
      </c>
      <c r="BA164" s="641" t="str">
        <f t="shared" si="132"/>
        <v>ok</v>
      </c>
      <c r="BB164" s="641" t="str">
        <f t="shared" si="133"/>
        <v>ok</v>
      </c>
      <c r="BC164" s="641" t="str">
        <f t="shared" si="134"/>
        <v>ok</v>
      </c>
    </row>
    <row r="165" spans="1:55" ht="12.75" hidden="1" customHeight="1">
      <c r="A165" s="34"/>
      <c r="B165" s="35">
        <f t="shared" si="141"/>
        <v>0</v>
      </c>
      <c r="C165" s="34"/>
      <c r="D165" s="254" t="s">
        <v>318</v>
      </c>
      <c r="E165" s="668"/>
      <c r="F165" s="669"/>
      <c r="G165" s="665"/>
      <c r="H165" s="666"/>
      <c r="I165" s="667"/>
      <c r="J165" s="263"/>
      <c r="K165" s="263"/>
      <c r="L165" s="263"/>
      <c r="M165" s="685">
        <f t="shared" si="113"/>
        <v>0</v>
      </c>
      <c r="N165" s="247"/>
      <c r="O165" s="687">
        <f t="shared" si="135"/>
        <v>0</v>
      </c>
      <c r="P165" s="687">
        <f t="shared" si="136"/>
        <v>0</v>
      </c>
      <c r="Q165" s="687">
        <f t="shared" si="137"/>
        <v>0</v>
      </c>
      <c r="R165" s="687">
        <f t="shared" si="138"/>
        <v>0</v>
      </c>
      <c r="S165" s="688">
        <f t="shared" si="139"/>
        <v>0</v>
      </c>
      <c r="T165" s="268"/>
      <c r="U165" s="539"/>
      <c r="V165" s="299" t="str">
        <f t="shared" si="20"/>
        <v>3.46</v>
      </c>
      <c r="W165" s="299">
        <f t="shared" si="140"/>
        <v>0</v>
      </c>
      <c r="X165" s="268"/>
      <c r="Y165" s="268"/>
      <c r="Z165" s="268"/>
      <c r="AA165" s="268"/>
      <c r="AB165" s="533"/>
      <c r="AN165" s="641" t="str">
        <f t="shared" si="119"/>
        <v>revisar</v>
      </c>
      <c r="AO165" s="641" t="str">
        <f t="shared" si="120"/>
        <v>ok</v>
      </c>
      <c r="AP165" s="641" t="str">
        <f t="shared" si="121"/>
        <v>ok</v>
      </c>
      <c r="AQ165" s="641" t="str">
        <f t="shared" si="122"/>
        <v>ok</v>
      </c>
      <c r="AR165" s="641" t="str">
        <f t="shared" si="123"/>
        <v>ok</v>
      </c>
      <c r="AS165" s="641" t="str">
        <f t="shared" si="124"/>
        <v>ok</v>
      </c>
      <c r="AT165" s="641" t="str">
        <f t="shared" si="125"/>
        <v>ok</v>
      </c>
      <c r="AU165" s="641" t="str">
        <f t="shared" si="126"/>
        <v>ok</v>
      </c>
      <c r="AV165" s="641" t="str">
        <f t="shared" si="127"/>
        <v>ok</v>
      </c>
      <c r="AW165" s="641" t="str">
        <f t="shared" si="128"/>
        <v>ok</v>
      </c>
      <c r="AX165" s="641" t="str">
        <f t="shared" si="129"/>
        <v>ok</v>
      </c>
      <c r="AY165" s="641" t="str">
        <f t="shared" si="130"/>
        <v>ok</v>
      </c>
      <c r="AZ165" s="641" t="str">
        <f t="shared" si="131"/>
        <v>ok</v>
      </c>
      <c r="BA165" s="641" t="str">
        <f t="shared" si="132"/>
        <v>ok</v>
      </c>
      <c r="BB165" s="641" t="str">
        <f t="shared" si="133"/>
        <v>ok</v>
      </c>
      <c r="BC165" s="641" t="str">
        <f t="shared" si="134"/>
        <v>ok</v>
      </c>
    </row>
    <row r="166" spans="1:55" ht="12.75" hidden="1" customHeight="1">
      <c r="A166" s="34"/>
      <c r="B166" s="35">
        <f t="shared" si="141"/>
        <v>0</v>
      </c>
      <c r="C166" s="34"/>
      <c r="D166" s="254" t="s">
        <v>319</v>
      </c>
      <c r="E166" s="668"/>
      <c r="F166" s="669"/>
      <c r="G166" s="665"/>
      <c r="H166" s="666"/>
      <c r="I166" s="667"/>
      <c r="J166" s="263"/>
      <c r="K166" s="263"/>
      <c r="L166" s="263"/>
      <c r="M166" s="685">
        <f t="shared" si="113"/>
        <v>0</v>
      </c>
      <c r="N166" s="247"/>
      <c r="O166" s="687">
        <f t="shared" si="135"/>
        <v>0</v>
      </c>
      <c r="P166" s="687">
        <f t="shared" si="136"/>
        <v>0</v>
      </c>
      <c r="Q166" s="687">
        <f t="shared" si="137"/>
        <v>0</v>
      </c>
      <c r="R166" s="687">
        <f t="shared" si="138"/>
        <v>0</v>
      </c>
      <c r="S166" s="688">
        <f t="shared" si="139"/>
        <v>0</v>
      </c>
      <c r="T166" s="268"/>
      <c r="U166" s="539"/>
      <c r="V166" s="299" t="str">
        <f t="shared" si="20"/>
        <v>3.47</v>
      </c>
      <c r="W166" s="299">
        <f t="shared" si="140"/>
        <v>0</v>
      </c>
      <c r="X166" s="268"/>
      <c r="Y166" s="268"/>
      <c r="Z166" s="268"/>
      <c r="AA166" s="268"/>
      <c r="AB166" s="533"/>
      <c r="AN166" s="641" t="str">
        <f t="shared" si="119"/>
        <v>revisar</v>
      </c>
      <c r="AO166" s="641" t="str">
        <f t="shared" si="120"/>
        <v>ok</v>
      </c>
      <c r="AP166" s="641" t="str">
        <f t="shared" si="121"/>
        <v>ok</v>
      </c>
      <c r="AQ166" s="641" t="str">
        <f t="shared" si="122"/>
        <v>ok</v>
      </c>
      <c r="AR166" s="641" t="str">
        <f t="shared" si="123"/>
        <v>ok</v>
      </c>
      <c r="AS166" s="641" t="str">
        <f t="shared" si="124"/>
        <v>ok</v>
      </c>
      <c r="AT166" s="641" t="str">
        <f t="shared" si="125"/>
        <v>ok</v>
      </c>
      <c r="AU166" s="641" t="str">
        <f t="shared" si="126"/>
        <v>ok</v>
      </c>
      <c r="AV166" s="641" t="str">
        <f t="shared" si="127"/>
        <v>ok</v>
      </c>
      <c r="AW166" s="641" t="str">
        <f t="shared" si="128"/>
        <v>ok</v>
      </c>
      <c r="AX166" s="641" t="str">
        <f t="shared" si="129"/>
        <v>ok</v>
      </c>
      <c r="AY166" s="641" t="str">
        <f t="shared" si="130"/>
        <v>ok</v>
      </c>
      <c r="AZ166" s="641" t="str">
        <f t="shared" si="131"/>
        <v>ok</v>
      </c>
      <c r="BA166" s="641" t="str">
        <f t="shared" si="132"/>
        <v>ok</v>
      </c>
      <c r="BB166" s="641" t="str">
        <f t="shared" si="133"/>
        <v>ok</v>
      </c>
      <c r="BC166" s="641" t="str">
        <f t="shared" si="134"/>
        <v>ok</v>
      </c>
    </row>
    <row r="167" spans="1:55" ht="12.75" hidden="1" customHeight="1">
      <c r="A167" s="34"/>
      <c r="B167" s="35">
        <f t="shared" si="141"/>
        <v>0</v>
      </c>
      <c r="C167" s="34"/>
      <c r="D167" s="254" t="s">
        <v>320</v>
      </c>
      <c r="E167" s="668"/>
      <c r="F167" s="669"/>
      <c r="G167" s="665"/>
      <c r="H167" s="666"/>
      <c r="I167" s="667"/>
      <c r="J167" s="263"/>
      <c r="K167" s="263"/>
      <c r="L167" s="263"/>
      <c r="M167" s="685">
        <f t="shared" si="113"/>
        <v>0</v>
      </c>
      <c r="N167" s="247"/>
      <c r="O167" s="687">
        <f t="shared" si="135"/>
        <v>0</v>
      </c>
      <c r="P167" s="687">
        <f t="shared" si="136"/>
        <v>0</v>
      </c>
      <c r="Q167" s="687">
        <f t="shared" si="137"/>
        <v>0</v>
      </c>
      <c r="R167" s="687">
        <f t="shared" si="138"/>
        <v>0</v>
      </c>
      <c r="S167" s="688">
        <f t="shared" si="139"/>
        <v>0</v>
      </c>
      <c r="T167" s="268"/>
      <c r="U167" s="539"/>
      <c r="V167" s="299" t="str">
        <f t="shared" si="20"/>
        <v>3.48</v>
      </c>
      <c r="W167" s="299">
        <f t="shared" si="140"/>
        <v>0</v>
      </c>
      <c r="X167" s="268"/>
      <c r="Y167" s="268"/>
      <c r="Z167" s="268"/>
      <c r="AA167" s="268"/>
      <c r="AB167" s="533"/>
      <c r="AN167" s="641" t="str">
        <f t="shared" si="119"/>
        <v>revisar</v>
      </c>
      <c r="AO167" s="641" t="str">
        <f t="shared" si="120"/>
        <v>ok</v>
      </c>
      <c r="AP167" s="641" t="str">
        <f t="shared" si="121"/>
        <v>ok</v>
      </c>
      <c r="AQ167" s="641" t="str">
        <f t="shared" si="122"/>
        <v>ok</v>
      </c>
      <c r="AR167" s="641" t="str">
        <f t="shared" si="123"/>
        <v>ok</v>
      </c>
      <c r="AS167" s="641" t="str">
        <f t="shared" si="124"/>
        <v>ok</v>
      </c>
      <c r="AT167" s="641" t="str">
        <f t="shared" si="125"/>
        <v>ok</v>
      </c>
      <c r="AU167" s="641" t="str">
        <f t="shared" si="126"/>
        <v>ok</v>
      </c>
      <c r="AV167" s="641" t="str">
        <f t="shared" si="127"/>
        <v>ok</v>
      </c>
      <c r="AW167" s="641" t="str">
        <f t="shared" si="128"/>
        <v>ok</v>
      </c>
      <c r="AX167" s="641" t="str">
        <f t="shared" si="129"/>
        <v>ok</v>
      </c>
      <c r="AY167" s="641" t="str">
        <f t="shared" si="130"/>
        <v>ok</v>
      </c>
      <c r="AZ167" s="641" t="str">
        <f t="shared" si="131"/>
        <v>ok</v>
      </c>
      <c r="BA167" s="641" t="str">
        <f t="shared" si="132"/>
        <v>ok</v>
      </c>
      <c r="BB167" s="641" t="str">
        <f t="shared" si="133"/>
        <v>ok</v>
      </c>
      <c r="BC167" s="641" t="str">
        <f t="shared" si="134"/>
        <v>ok</v>
      </c>
    </row>
    <row r="168" spans="1:55" ht="12.75" hidden="1" customHeight="1">
      <c r="A168" s="34"/>
      <c r="B168" s="35">
        <f t="shared" si="141"/>
        <v>0</v>
      </c>
      <c r="C168" s="34"/>
      <c r="D168" s="254" t="s">
        <v>321</v>
      </c>
      <c r="E168" s="668"/>
      <c r="F168" s="669"/>
      <c r="G168" s="665"/>
      <c r="H168" s="666"/>
      <c r="I168" s="667"/>
      <c r="J168" s="263"/>
      <c r="K168" s="263"/>
      <c r="L168" s="263"/>
      <c r="M168" s="685">
        <f t="shared" si="113"/>
        <v>0</v>
      </c>
      <c r="N168" s="247"/>
      <c r="O168" s="687">
        <f t="shared" si="135"/>
        <v>0</v>
      </c>
      <c r="P168" s="687">
        <f t="shared" si="136"/>
        <v>0</v>
      </c>
      <c r="Q168" s="687">
        <f t="shared" si="137"/>
        <v>0</v>
      </c>
      <c r="R168" s="687">
        <f t="shared" si="138"/>
        <v>0</v>
      </c>
      <c r="S168" s="688">
        <f t="shared" si="139"/>
        <v>0</v>
      </c>
      <c r="T168" s="268"/>
      <c r="U168" s="539"/>
      <c r="V168" s="299" t="str">
        <f t="shared" si="20"/>
        <v>3.49</v>
      </c>
      <c r="W168" s="299">
        <f t="shared" si="140"/>
        <v>0</v>
      </c>
      <c r="X168" s="268"/>
      <c r="Y168" s="268"/>
      <c r="Z168" s="268"/>
      <c r="AA168" s="268"/>
      <c r="AB168" s="533"/>
      <c r="AN168" s="641" t="str">
        <f t="shared" si="119"/>
        <v>revisar</v>
      </c>
      <c r="AO168" s="641" t="str">
        <f t="shared" si="120"/>
        <v>ok</v>
      </c>
      <c r="AP168" s="641" t="str">
        <f t="shared" si="121"/>
        <v>ok</v>
      </c>
      <c r="AQ168" s="641" t="str">
        <f t="shared" si="122"/>
        <v>ok</v>
      </c>
      <c r="AR168" s="641" t="str">
        <f t="shared" si="123"/>
        <v>ok</v>
      </c>
      <c r="AS168" s="641" t="str">
        <f t="shared" si="124"/>
        <v>ok</v>
      </c>
      <c r="AT168" s="641" t="str">
        <f t="shared" si="125"/>
        <v>ok</v>
      </c>
      <c r="AU168" s="641" t="str">
        <f t="shared" si="126"/>
        <v>ok</v>
      </c>
      <c r="AV168" s="641" t="str">
        <f t="shared" si="127"/>
        <v>ok</v>
      </c>
      <c r="AW168" s="641" t="str">
        <f t="shared" si="128"/>
        <v>ok</v>
      </c>
      <c r="AX168" s="641" t="str">
        <f t="shared" si="129"/>
        <v>ok</v>
      </c>
      <c r="AY168" s="641" t="str">
        <f t="shared" si="130"/>
        <v>ok</v>
      </c>
      <c r="AZ168" s="641" t="str">
        <f t="shared" si="131"/>
        <v>ok</v>
      </c>
      <c r="BA168" s="641" t="str">
        <f t="shared" si="132"/>
        <v>ok</v>
      </c>
      <c r="BB168" s="641" t="str">
        <f t="shared" si="133"/>
        <v>ok</v>
      </c>
      <c r="BC168" s="641" t="str">
        <f t="shared" si="134"/>
        <v>ok</v>
      </c>
    </row>
    <row r="169" spans="1:55" ht="12.75" hidden="1" customHeight="1">
      <c r="A169" s="34"/>
      <c r="B169" s="35">
        <f t="shared" si="141"/>
        <v>0</v>
      </c>
      <c r="C169" s="34"/>
      <c r="D169" s="254" t="s">
        <v>322</v>
      </c>
      <c r="E169" s="668"/>
      <c r="F169" s="669"/>
      <c r="G169" s="665"/>
      <c r="H169" s="666"/>
      <c r="I169" s="667"/>
      <c r="J169" s="263"/>
      <c r="K169" s="263"/>
      <c r="L169" s="263"/>
      <c r="M169" s="685">
        <f t="shared" si="113"/>
        <v>0</v>
      </c>
      <c r="N169" s="247"/>
      <c r="O169" s="687">
        <f t="shared" si="135"/>
        <v>0</v>
      </c>
      <c r="P169" s="687">
        <f t="shared" si="136"/>
        <v>0</v>
      </c>
      <c r="Q169" s="687">
        <f t="shared" si="137"/>
        <v>0</v>
      </c>
      <c r="R169" s="687">
        <f t="shared" si="138"/>
        <v>0</v>
      </c>
      <c r="S169" s="688">
        <f t="shared" si="139"/>
        <v>0</v>
      </c>
      <c r="T169" s="268"/>
      <c r="U169" s="539"/>
      <c r="V169" s="299" t="str">
        <f t="shared" si="20"/>
        <v>3.50</v>
      </c>
      <c r="W169" s="299">
        <f t="shared" si="140"/>
        <v>0</v>
      </c>
      <c r="X169" s="268"/>
      <c r="Y169" s="268"/>
      <c r="Z169" s="268"/>
      <c r="AA169" s="268"/>
      <c r="AB169" s="533"/>
      <c r="AN169" s="641" t="str">
        <f t="shared" si="119"/>
        <v>revisar</v>
      </c>
      <c r="AO169" s="641" t="str">
        <f t="shared" si="120"/>
        <v>ok</v>
      </c>
      <c r="AP169" s="641" t="str">
        <f t="shared" si="121"/>
        <v>ok</v>
      </c>
      <c r="AQ169" s="641" t="str">
        <f t="shared" si="122"/>
        <v>ok</v>
      </c>
      <c r="AR169" s="641" t="str">
        <f t="shared" si="123"/>
        <v>ok</v>
      </c>
      <c r="AS169" s="641" t="str">
        <f t="shared" si="124"/>
        <v>ok</v>
      </c>
      <c r="AT169" s="641" t="str">
        <f t="shared" si="125"/>
        <v>ok</v>
      </c>
      <c r="AU169" s="641" t="str">
        <f t="shared" si="126"/>
        <v>ok</v>
      </c>
      <c r="AV169" s="641" t="str">
        <f t="shared" si="127"/>
        <v>ok</v>
      </c>
      <c r="AW169" s="641" t="str">
        <f t="shared" si="128"/>
        <v>ok</v>
      </c>
      <c r="AX169" s="641" t="str">
        <f t="shared" si="129"/>
        <v>ok</v>
      </c>
      <c r="AY169" s="641" t="str">
        <f t="shared" si="130"/>
        <v>ok</v>
      </c>
      <c r="AZ169" s="641" t="str">
        <f t="shared" si="131"/>
        <v>ok</v>
      </c>
      <c r="BA169" s="641" t="str">
        <f t="shared" si="132"/>
        <v>ok</v>
      </c>
      <c r="BB169" s="641" t="str">
        <f t="shared" si="133"/>
        <v>ok</v>
      </c>
      <c r="BC169" s="641" t="str">
        <f t="shared" si="134"/>
        <v>ok</v>
      </c>
    </row>
    <row r="170" spans="1:55" ht="12.75" hidden="1" customHeight="1">
      <c r="A170" s="34"/>
      <c r="B170" s="35"/>
      <c r="C170" s="34"/>
      <c r="D170" s="672"/>
      <c r="E170" s="672"/>
      <c r="F170" s="672"/>
      <c r="G170" s="682"/>
      <c r="H170" s="672"/>
      <c r="I170" s="683"/>
      <c r="J170" s="269"/>
      <c r="K170" s="269"/>
      <c r="L170" s="269"/>
      <c r="M170" s="689"/>
      <c r="N170" s="317"/>
      <c r="O170" s="690"/>
      <c r="P170" s="690"/>
      <c r="Q170" s="690"/>
      <c r="R170" s="690"/>
      <c r="S170" s="691"/>
      <c r="T170" s="268"/>
      <c r="U170" s="539"/>
      <c r="V170" s="299">
        <f t="shared" si="20"/>
        <v>0</v>
      </c>
      <c r="W170" s="299">
        <f t="shared" si="140"/>
        <v>0</v>
      </c>
      <c r="X170" s="268"/>
      <c r="Y170" s="268"/>
      <c r="Z170" s="268"/>
      <c r="AA170" s="268"/>
      <c r="AB170" s="533"/>
      <c r="AN170" s="641" t="str">
        <f t="shared" si="119"/>
        <v>ok</v>
      </c>
      <c r="AO170" s="641" t="str">
        <f t="shared" si="120"/>
        <v>ok</v>
      </c>
      <c r="AP170" s="641" t="str">
        <f t="shared" si="121"/>
        <v>ok</v>
      </c>
      <c r="AQ170" s="641" t="str">
        <f t="shared" si="122"/>
        <v>ok</v>
      </c>
      <c r="AR170" s="641" t="str">
        <f t="shared" si="123"/>
        <v>ok</v>
      </c>
      <c r="AS170" s="641" t="str">
        <f t="shared" si="124"/>
        <v>ok</v>
      </c>
      <c r="AT170" s="641" t="str">
        <f t="shared" si="125"/>
        <v>ok</v>
      </c>
      <c r="AU170" s="641" t="str">
        <f t="shared" si="126"/>
        <v>ok</v>
      </c>
      <c r="AV170" s="641" t="str">
        <f t="shared" si="127"/>
        <v>ok</v>
      </c>
      <c r="AW170" s="641" t="str">
        <f t="shared" si="128"/>
        <v>ok</v>
      </c>
      <c r="AX170" s="641" t="str">
        <f t="shared" si="129"/>
        <v>ok</v>
      </c>
      <c r="AY170" s="641" t="str">
        <f t="shared" si="130"/>
        <v>ok</v>
      </c>
      <c r="AZ170" s="641" t="str">
        <f t="shared" si="131"/>
        <v>ok</v>
      </c>
      <c r="BA170" s="641" t="str">
        <f t="shared" si="132"/>
        <v>ok</v>
      </c>
      <c r="BB170" s="641" t="str">
        <f t="shared" si="133"/>
        <v>ok</v>
      </c>
      <c r="BC170" s="641" t="str">
        <f t="shared" si="134"/>
        <v>ok</v>
      </c>
    </row>
    <row r="171" spans="1:55" ht="12.75" hidden="1" customHeight="1">
      <c r="A171" s="13"/>
      <c r="B171" s="14"/>
      <c r="C171" s="13"/>
      <c r="D171" s="676"/>
      <c r="E171" s="677"/>
      <c r="F171" s="677"/>
      <c r="G171" s="677"/>
      <c r="H171" s="677"/>
      <c r="I171" s="677"/>
      <c r="J171" s="267"/>
      <c r="K171" s="267"/>
      <c r="L171" s="267"/>
      <c r="M171" s="677"/>
      <c r="N171" s="718"/>
      <c r="O171" s="692" t="str">
        <f>CONCATENATE("Subtotal ",G119)</f>
        <v>Subtotal (digite a descrição do item aqui)</v>
      </c>
      <c r="P171" s="693">
        <f>SUM(P120:P170)</f>
        <v>0</v>
      </c>
      <c r="Q171" s="693">
        <f>SUM(Q120:Q170)</f>
        <v>0</v>
      </c>
      <c r="R171" s="693">
        <f>SUM(R120:R170)</f>
        <v>0</v>
      </c>
      <c r="S171" s="694">
        <f>SUM(S120:S170)</f>
        <v>0</v>
      </c>
      <c r="T171" s="536"/>
      <c r="U171" s="299">
        <v>1</v>
      </c>
      <c r="V171" s="299"/>
      <c r="W171" s="299"/>
      <c r="X171" s="614"/>
      <c r="Y171" s="616"/>
      <c r="Z171" s="616"/>
      <c r="AA171" s="615"/>
      <c r="AB171" s="615"/>
      <c r="AC171" s="616"/>
      <c r="AD171" s="616"/>
      <c r="AE171" s="616"/>
      <c r="AF171" s="616"/>
      <c r="AG171" s="616"/>
      <c r="AH171" s="617"/>
      <c r="AI171" s="618" t="s">
        <v>2185</v>
      </c>
      <c r="AJ171" s="30">
        <v>25392.68</v>
      </c>
      <c r="AK171" s="30">
        <v>17887.349999999999</v>
      </c>
      <c r="AL171" s="30">
        <v>62948.94999999999</v>
      </c>
      <c r="AM171" s="31">
        <v>106228.98</v>
      </c>
      <c r="AN171" s="641" t="str">
        <f t="shared" si="119"/>
        <v>ok</v>
      </c>
      <c r="AO171" s="641" t="str">
        <f t="shared" si="120"/>
        <v>ok</v>
      </c>
      <c r="AP171" s="641" t="str">
        <f t="shared" si="121"/>
        <v>ok</v>
      </c>
      <c r="AQ171" s="641" t="str">
        <f t="shared" si="122"/>
        <v>ok</v>
      </c>
      <c r="AR171" s="641" t="str">
        <f t="shared" si="123"/>
        <v>ok</v>
      </c>
      <c r="AS171" s="641" t="str">
        <f t="shared" si="124"/>
        <v>ok</v>
      </c>
      <c r="AT171" s="641" t="str">
        <f t="shared" si="125"/>
        <v>ok</v>
      </c>
      <c r="AU171" s="641" t="str">
        <f t="shared" si="126"/>
        <v>ok</v>
      </c>
      <c r="AV171" s="641" t="str">
        <f t="shared" si="127"/>
        <v>ok</v>
      </c>
      <c r="AW171" s="641" t="str">
        <f t="shared" si="128"/>
        <v>ok</v>
      </c>
      <c r="AX171" s="641" t="str">
        <f t="shared" si="129"/>
        <v>ok</v>
      </c>
      <c r="AY171" s="641" t="str">
        <f t="shared" si="130"/>
        <v>revisar</v>
      </c>
      <c r="AZ171" s="641" t="str">
        <f t="shared" si="131"/>
        <v>revisar</v>
      </c>
      <c r="BA171" s="641" t="str">
        <f t="shared" si="132"/>
        <v>revisar</v>
      </c>
      <c r="BB171" s="641" t="str">
        <f t="shared" si="133"/>
        <v>revisar</v>
      </c>
      <c r="BC171" s="641" t="str">
        <f t="shared" si="134"/>
        <v>revisar</v>
      </c>
    </row>
    <row r="172" spans="1:55" ht="6" hidden="1" customHeight="1">
      <c r="A172" s="10"/>
      <c r="B172" s="21"/>
      <c r="C172" s="10"/>
      <c r="D172" s="252"/>
      <c r="E172" s="268"/>
      <c r="F172" s="406"/>
      <c r="G172" s="33"/>
      <c r="H172" s="32"/>
      <c r="I172" s="268"/>
      <c r="J172" s="268"/>
      <c r="K172" s="268"/>
      <c r="L172" s="268"/>
      <c r="M172" s="539"/>
      <c r="N172" s="319"/>
      <c r="O172" s="539"/>
      <c r="P172" s="539"/>
      <c r="Q172" s="539"/>
      <c r="R172" s="539"/>
      <c r="S172" s="695"/>
      <c r="T172" s="319"/>
      <c r="U172" s="299"/>
      <c r="V172" s="299">
        <f t="shared" si="20"/>
        <v>0</v>
      </c>
      <c r="W172" s="299">
        <f t="shared" si="140"/>
        <v>0</v>
      </c>
      <c r="X172" s="268"/>
      <c r="Y172" s="268"/>
      <c r="Z172" s="268"/>
      <c r="AA172" s="268"/>
      <c r="AB172" s="533"/>
      <c r="AN172" s="641" t="str">
        <f t="shared" ref="AN172:AN235" si="142">IF(X172=D172,"ok","revisar")</f>
        <v>ok</v>
      </c>
      <c r="AO172" s="641" t="str">
        <f t="shared" ref="AO172:AO235" si="143">IF(Y172=E172,"ok","revisar")</f>
        <v>ok</v>
      </c>
      <c r="AP172" s="641" t="str">
        <f t="shared" ref="AP172:AP235" si="144">IF(Z172=F172,"ok","revisar")</f>
        <v>ok</v>
      </c>
      <c r="AQ172" s="641" t="str">
        <f t="shared" ref="AQ172:AQ235" si="145">IF(AA172=G172,"ok","revisar")</f>
        <v>ok</v>
      </c>
      <c r="AR172" s="641" t="str">
        <f t="shared" ref="AR172:AR235" si="146">IF(AB172=H172,"ok","revisar")</f>
        <v>ok</v>
      </c>
      <c r="AS172" s="641" t="str">
        <f t="shared" ref="AS172:AS235" si="147">IF(AC172=I172,"ok","revisar")</f>
        <v>ok</v>
      </c>
      <c r="AT172" s="641" t="str">
        <f t="shared" ref="AT172:AT235" si="148">IF(AD172=J172,"ok","revisar")</f>
        <v>ok</v>
      </c>
      <c r="AU172" s="641" t="str">
        <f t="shared" ref="AU172:AU235" si="149">IF(AE172=K172,"ok","revisar")</f>
        <v>ok</v>
      </c>
      <c r="AV172" s="641" t="str">
        <f t="shared" ref="AV172:AV235" si="150">IF(AF172=L172,"ok","revisar")</f>
        <v>ok</v>
      </c>
      <c r="AW172" s="641" t="str">
        <f t="shared" ref="AW172:AW235" si="151">IF(AG172=M172,"ok","revisar")</f>
        <v>ok</v>
      </c>
      <c r="AX172" s="641" t="str">
        <f t="shared" ref="AX172:AX235" si="152">IF(AH172=N172,"ok","revisar")</f>
        <v>ok</v>
      </c>
      <c r="AY172" s="641" t="str">
        <f t="shared" ref="AY172:AY235" si="153">IF(AI172=O172,"ok","revisar")</f>
        <v>ok</v>
      </c>
      <c r="AZ172" s="641" t="str">
        <f t="shared" ref="AZ172:AZ235" si="154">IF(AJ172=P172,"ok","revisar")</f>
        <v>ok</v>
      </c>
      <c r="BA172" s="641" t="str">
        <f t="shared" ref="BA172:BA235" si="155">IF(AK172=Q172,"ok","revisar")</f>
        <v>ok</v>
      </c>
      <c r="BB172" s="641" t="str">
        <f t="shared" ref="BB172:BB235" si="156">IF(AL172=R172,"ok","revisar")</f>
        <v>ok</v>
      </c>
      <c r="BC172" s="641" t="str">
        <f t="shared" ref="BC172:BC235" si="157">IF(AM172=S172,"ok","revisar")</f>
        <v>ok</v>
      </c>
    </row>
    <row r="173" spans="1:55" ht="12.75" hidden="1" customHeight="1">
      <c r="A173" s="13"/>
      <c r="B173" s="14"/>
      <c r="C173" s="13"/>
      <c r="D173" s="715">
        <v>4</v>
      </c>
      <c r="E173" s="716"/>
      <c r="F173" s="716"/>
      <c r="G173" s="246" t="s">
        <v>172</v>
      </c>
      <c r="H173" s="662"/>
      <c r="I173" s="662"/>
      <c r="J173" s="246"/>
      <c r="K173" s="246"/>
      <c r="L173" s="246"/>
      <c r="M173" s="662"/>
      <c r="N173" s="718"/>
      <c r="O173" s="662"/>
      <c r="P173" s="662"/>
      <c r="Q173" s="662"/>
      <c r="R173" s="662"/>
      <c r="S173" s="664">
        <f>S245</f>
        <v>0</v>
      </c>
      <c r="T173" s="319"/>
      <c r="U173" s="299"/>
      <c r="V173" s="299">
        <f t="shared" si="20"/>
        <v>4</v>
      </c>
      <c r="W173" s="299">
        <f t="shared" si="140"/>
        <v>0</v>
      </c>
      <c r="X173" s="566">
        <v>4</v>
      </c>
      <c r="Y173" s="627"/>
      <c r="Z173" s="627"/>
      <c r="AA173" s="568" t="s">
        <v>2150</v>
      </c>
      <c r="AB173" s="569"/>
      <c r="AC173" s="568"/>
      <c r="AD173" s="568"/>
      <c r="AE173" s="568"/>
      <c r="AF173" s="568"/>
      <c r="AG173" s="568"/>
      <c r="AH173" s="617"/>
      <c r="AI173" s="569"/>
      <c r="AJ173" s="569"/>
      <c r="AK173" s="569"/>
      <c r="AL173" s="569"/>
      <c r="AM173" s="570">
        <v>601470.92000000004</v>
      </c>
      <c r="AN173" s="641" t="str">
        <f t="shared" si="142"/>
        <v>ok</v>
      </c>
      <c r="AO173" s="641" t="str">
        <f t="shared" si="143"/>
        <v>ok</v>
      </c>
      <c r="AP173" s="641" t="str">
        <f t="shared" si="144"/>
        <v>ok</v>
      </c>
      <c r="AQ173" s="641" t="str">
        <f t="shared" si="145"/>
        <v>revisar</v>
      </c>
      <c r="AR173" s="641" t="str">
        <f t="shared" si="146"/>
        <v>ok</v>
      </c>
      <c r="AS173" s="641" t="str">
        <f t="shared" si="147"/>
        <v>ok</v>
      </c>
      <c r="AT173" s="641" t="str">
        <f t="shared" si="148"/>
        <v>ok</v>
      </c>
      <c r="AU173" s="641" t="str">
        <f t="shared" si="149"/>
        <v>ok</v>
      </c>
      <c r="AV173" s="641" t="str">
        <f t="shared" si="150"/>
        <v>ok</v>
      </c>
      <c r="AW173" s="641" t="str">
        <f t="shared" si="151"/>
        <v>ok</v>
      </c>
      <c r="AX173" s="641" t="str">
        <f t="shared" si="152"/>
        <v>ok</v>
      </c>
      <c r="AY173" s="641" t="str">
        <f t="shared" si="153"/>
        <v>ok</v>
      </c>
      <c r="AZ173" s="641" t="str">
        <f t="shared" si="154"/>
        <v>ok</v>
      </c>
      <c r="BA173" s="641" t="str">
        <f t="shared" si="155"/>
        <v>ok</v>
      </c>
      <c r="BB173" s="641" t="str">
        <f t="shared" si="156"/>
        <v>ok</v>
      </c>
      <c r="BC173" s="641" t="str">
        <f t="shared" si="157"/>
        <v>revisar</v>
      </c>
    </row>
    <row r="174" spans="1:55" ht="12.75" hidden="1" customHeight="1">
      <c r="A174" s="34"/>
      <c r="B174" s="35">
        <f t="shared" ref="B174:B243" si="158">S174/$S$1671</f>
        <v>0</v>
      </c>
      <c r="C174" s="34"/>
      <c r="D174" s="680" t="s">
        <v>323</v>
      </c>
      <c r="E174" s="668"/>
      <c r="F174" s="669"/>
      <c r="G174" s="665"/>
      <c r="H174" s="666"/>
      <c r="I174" s="667"/>
      <c r="J174" s="263"/>
      <c r="K174" s="263"/>
      <c r="L174" s="263"/>
      <c r="M174" s="685">
        <f t="shared" ref="M174:M176" si="159">SUM(J174:L174)</f>
        <v>0</v>
      </c>
      <c r="N174" s="247"/>
      <c r="O174" s="687">
        <f t="shared" ref="O174:O175" si="160">IF(N174="-",M174,(TRUNC(M174*(1+N174),2)))</f>
        <v>0</v>
      </c>
      <c r="P174" s="687">
        <f t="shared" ref="P174:P175" si="161">IF(J174=0,0,IF(J174=0,0,IF($N174&lt;&gt;"-",IFERROR(TRUNC(TRUNC((J174*(1+$N174)),2)*$I174,2)+W174,0),IFERROR(TRUNC(J174*$I174,2),0))))</f>
        <v>0</v>
      </c>
      <c r="Q174" s="687">
        <f t="shared" ref="Q174:Q175" si="162">IF(AND($J174=0,$L174=0),$S174,IF(K174=0,0,IF($N174&lt;&gt;"-",IFERROR(TRUNC(TRUNC((K174*(1+$N174)),2)*$I174,2),0),IFERROR(TRUNC(K174*$I174,2),0))))</f>
        <v>0</v>
      </c>
      <c r="R174" s="687">
        <f t="shared" ref="R174:R175" si="163">IF(L174=0,0,S174-Q174-P174)</f>
        <v>0</v>
      </c>
      <c r="S174" s="688">
        <f t="shared" ref="S174:S175" si="164">IFERROR(ROUND(ROUND(O174,2)*ROUND(I174,2),2),0)</f>
        <v>0</v>
      </c>
      <c r="T174" s="268"/>
      <c r="U174" s="539"/>
      <c r="V174" s="299" t="str">
        <f t="shared" si="20"/>
        <v>4.1</v>
      </c>
      <c r="W174" s="299">
        <f t="shared" si="140"/>
        <v>0</v>
      </c>
      <c r="X174" s="620" t="s">
        <v>323</v>
      </c>
      <c r="Y174" s="242">
        <v>100716</v>
      </c>
      <c r="Z174" s="248" t="s">
        <v>5</v>
      </c>
      <c r="AA174" s="80" t="s">
        <v>2170</v>
      </c>
      <c r="AB174" s="81" t="s">
        <v>1295</v>
      </c>
      <c r="AC174" s="245">
        <v>250</v>
      </c>
      <c r="AD174" s="597">
        <v>0.4</v>
      </c>
      <c r="AE174" s="597">
        <v>3.21</v>
      </c>
      <c r="AF174" s="597">
        <v>23.43</v>
      </c>
      <c r="AG174" s="264">
        <v>27.04</v>
      </c>
      <c r="AH174" s="247">
        <v>0.22670000000000001</v>
      </c>
      <c r="AI174" s="24">
        <v>33.159999999999997</v>
      </c>
      <c r="AJ174" s="24">
        <v>122.5</v>
      </c>
      <c r="AK174" s="24">
        <v>982.5</v>
      </c>
      <c r="AL174" s="24">
        <v>7185</v>
      </c>
      <c r="AM174" s="604">
        <v>8290</v>
      </c>
      <c r="AN174" s="641" t="str">
        <f t="shared" si="142"/>
        <v>ok</v>
      </c>
      <c r="AO174" s="641" t="str">
        <f t="shared" si="143"/>
        <v>revisar</v>
      </c>
      <c r="AP174" s="641" t="str">
        <f t="shared" si="144"/>
        <v>revisar</v>
      </c>
      <c r="AQ174" s="641" t="str">
        <f t="shared" si="145"/>
        <v>revisar</v>
      </c>
      <c r="AR174" s="641" t="str">
        <f t="shared" si="146"/>
        <v>revisar</v>
      </c>
      <c r="AS174" s="641" t="str">
        <f t="shared" si="147"/>
        <v>revisar</v>
      </c>
      <c r="AT174" s="641" t="str">
        <f t="shared" si="148"/>
        <v>revisar</v>
      </c>
      <c r="AU174" s="641" t="str">
        <f t="shared" si="149"/>
        <v>revisar</v>
      </c>
      <c r="AV174" s="641" t="str">
        <f t="shared" si="150"/>
        <v>revisar</v>
      </c>
      <c r="AW174" s="641" t="str">
        <f t="shared" si="151"/>
        <v>revisar</v>
      </c>
      <c r="AX174" s="641" t="str">
        <f t="shared" si="152"/>
        <v>revisar</v>
      </c>
      <c r="AY174" s="641" t="str">
        <f t="shared" si="153"/>
        <v>revisar</v>
      </c>
      <c r="AZ174" s="641" t="str">
        <f t="shared" si="154"/>
        <v>revisar</v>
      </c>
      <c r="BA174" s="641" t="str">
        <f t="shared" si="155"/>
        <v>revisar</v>
      </c>
      <c r="BB174" s="641" t="str">
        <f t="shared" si="156"/>
        <v>revisar</v>
      </c>
      <c r="BC174" s="641" t="str">
        <f t="shared" si="157"/>
        <v>revisar</v>
      </c>
    </row>
    <row r="175" spans="1:55" ht="12.75" hidden="1" customHeight="1">
      <c r="A175" s="34"/>
      <c r="B175" s="35">
        <f t="shared" si="158"/>
        <v>0</v>
      </c>
      <c r="C175" s="34"/>
      <c r="D175" s="670" t="s">
        <v>324</v>
      </c>
      <c r="E175" s="668"/>
      <c r="F175" s="669"/>
      <c r="G175" s="665"/>
      <c r="H175" s="666"/>
      <c r="I175" s="667"/>
      <c r="J175" s="263"/>
      <c r="K175" s="263"/>
      <c r="L175" s="263"/>
      <c r="M175" s="685">
        <f t="shared" si="159"/>
        <v>0</v>
      </c>
      <c r="N175" s="247"/>
      <c r="O175" s="687">
        <f t="shared" si="160"/>
        <v>0</v>
      </c>
      <c r="P175" s="687">
        <f t="shared" si="161"/>
        <v>0</v>
      </c>
      <c r="Q175" s="687">
        <f t="shared" si="162"/>
        <v>0</v>
      </c>
      <c r="R175" s="687">
        <f t="shared" si="163"/>
        <v>0</v>
      </c>
      <c r="S175" s="688">
        <f t="shared" si="164"/>
        <v>0</v>
      </c>
      <c r="T175" s="268"/>
      <c r="U175" s="539"/>
      <c r="V175" s="299" t="str">
        <f t="shared" si="20"/>
        <v>4.2</v>
      </c>
      <c r="W175" s="299">
        <f t="shared" si="140"/>
        <v>0</v>
      </c>
      <c r="X175" s="250" t="s">
        <v>324</v>
      </c>
      <c r="Y175" s="242">
        <v>100717</v>
      </c>
      <c r="Z175" s="248" t="s">
        <v>5</v>
      </c>
      <c r="AA175" s="80" t="s">
        <v>2171</v>
      </c>
      <c r="AB175" s="81" t="s">
        <v>1295</v>
      </c>
      <c r="AC175" s="245">
        <v>250</v>
      </c>
      <c r="AD175" s="597">
        <v>0</v>
      </c>
      <c r="AE175" s="597">
        <v>5.34</v>
      </c>
      <c r="AF175" s="597">
        <v>3.04</v>
      </c>
      <c r="AG175" s="264">
        <v>8.3800000000000008</v>
      </c>
      <c r="AH175" s="247">
        <v>0.22670000000000001</v>
      </c>
      <c r="AI175" s="24">
        <v>10.27</v>
      </c>
      <c r="AJ175" s="24">
        <v>0</v>
      </c>
      <c r="AK175" s="24">
        <v>1637.5</v>
      </c>
      <c r="AL175" s="24">
        <v>930</v>
      </c>
      <c r="AM175" s="604">
        <v>2567.5</v>
      </c>
      <c r="AN175" s="641" t="str">
        <f t="shared" si="142"/>
        <v>ok</v>
      </c>
      <c r="AO175" s="641" t="str">
        <f t="shared" si="143"/>
        <v>revisar</v>
      </c>
      <c r="AP175" s="641" t="str">
        <f t="shared" si="144"/>
        <v>revisar</v>
      </c>
      <c r="AQ175" s="641" t="str">
        <f t="shared" si="145"/>
        <v>revisar</v>
      </c>
      <c r="AR175" s="641" t="str">
        <f t="shared" si="146"/>
        <v>revisar</v>
      </c>
      <c r="AS175" s="641" t="str">
        <f t="shared" si="147"/>
        <v>revisar</v>
      </c>
      <c r="AT175" s="641" t="str">
        <f t="shared" si="148"/>
        <v>ok</v>
      </c>
      <c r="AU175" s="641" t="str">
        <f t="shared" si="149"/>
        <v>revisar</v>
      </c>
      <c r="AV175" s="641" t="str">
        <f t="shared" si="150"/>
        <v>revisar</v>
      </c>
      <c r="AW175" s="641" t="str">
        <f t="shared" si="151"/>
        <v>revisar</v>
      </c>
      <c r="AX175" s="641" t="str">
        <f t="shared" si="152"/>
        <v>revisar</v>
      </c>
      <c r="AY175" s="641" t="str">
        <f t="shared" si="153"/>
        <v>revisar</v>
      </c>
      <c r="AZ175" s="641" t="str">
        <f t="shared" si="154"/>
        <v>ok</v>
      </c>
      <c r="BA175" s="641" t="str">
        <f t="shared" si="155"/>
        <v>revisar</v>
      </c>
      <c r="BB175" s="641" t="str">
        <f t="shared" si="156"/>
        <v>revisar</v>
      </c>
      <c r="BC175" s="641" t="str">
        <f t="shared" si="157"/>
        <v>revisar</v>
      </c>
    </row>
    <row r="176" spans="1:55" ht="12.75" hidden="1" customHeight="1">
      <c r="A176" s="34"/>
      <c r="B176" s="35">
        <f t="shared" si="158"/>
        <v>0</v>
      </c>
      <c r="C176" s="34"/>
      <c r="D176" s="684" t="s">
        <v>325</v>
      </c>
      <c r="E176" s="668"/>
      <c r="F176" s="669"/>
      <c r="G176" s="665"/>
      <c r="H176" s="666"/>
      <c r="I176" s="667"/>
      <c r="J176" s="263"/>
      <c r="K176" s="263"/>
      <c r="L176" s="263"/>
      <c r="M176" s="685">
        <f t="shared" si="159"/>
        <v>0</v>
      </c>
      <c r="N176" s="247"/>
      <c r="O176" s="687">
        <f t="shared" ref="O176:O188" si="165">IF(N176="-",M176,(TRUNC(M176*(1+N176),2)))</f>
        <v>0</v>
      </c>
      <c r="P176" s="687">
        <f t="shared" ref="P176:P188" si="166">IF(J176=0,0,IF(J176=0,0,IF($N176&lt;&gt;"-",IFERROR(TRUNC(TRUNC((J176*(1+$N176)),2)*$I176,2)+W176,0),IFERROR(TRUNC(J176*$I176,2),0))))</f>
        <v>0</v>
      </c>
      <c r="Q176" s="687">
        <f t="shared" ref="Q176:Q188" si="167">IF(AND($J176=0,$L176=0),$S176,IF(K176=0,0,IF($N176&lt;&gt;"-",IFERROR(TRUNC(TRUNC((K176*(1+$N176)),2)*$I176,2),0),IFERROR(TRUNC(K176*$I176,2),0))))</f>
        <v>0</v>
      </c>
      <c r="R176" s="687">
        <f t="shared" ref="R176:R188" si="168">IF(L176=0,0,S176-Q176-P176)</f>
        <v>0</v>
      </c>
      <c r="S176" s="688">
        <f t="shared" ref="S176:S188" si="169">IFERROR(ROUND(ROUND(O176,2)*ROUND(I176,2),2),0)</f>
        <v>0</v>
      </c>
      <c r="T176" s="268"/>
      <c r="U176" s="539"/>
      <c r="V176" s="299" t="str">
        <f t="shared" si="20"/>
        <v>4.3</v>
      </c>
      <c r="W176" s="299">
        <f t="shared" si="140"/>
        <v>0</v>
      </c>
      <c r="X176" s="254" t="s">
        <v>325</v>
      </c>
      <c r="Y176" s="242">
        <v>100721</v>
      </c>
      <c r="Z176" s="248" t="s">
        <v>5</v>
      </c>
      <c r="AA176" s="80" t="s">
        <v>2172</v>
      </c>
      <c r="AB176" s="81" t="s">
        <v>1295</v>
      </c>
      <c r="AC176" s="245">
        <v>250</v>
      </c>
      <c r="AD176" s="597">
        <v>0</v>
      </c>
      <c r="AE176" s="597">
        <v>9.3800000000000008</v>
      </c>
      <c r="AF176" s="597">
        <v>12.15</v>
      </c>
      <c r="AG176" s="264">
        <v>21.53</v>
      </c>
      <c r="AH176" s="247">
        <v>0.22670000000000001</v>
      </c>
      <c r="AI176" s="24">
        <v>26.41</v>
      </c>
      <c r="AJ176" s="24">
        <v>0</v>
      </c>
      <c r="AK176" s="24">
        <v>2875</v>
      </c>
      <c r="AL176" s="24">
        <v>3727.5</v>
      </c>
      <c r="AM176" s="604">
        <v>6602.5</v>
      </c>
      <c r="AN176" s="641" t="str">
        <f t="shared" si="142"/>
        <v>ok</v>
      </c>
      <c r="AO176" s="641" t="str">
        <f t="shared" si="143"/>
        <v>revisar</v>
      </c>
      <c r="AP176" s="641" t="str">
        <f t="shared" si="144"/>
        <v>revisar</v>
      </c>
      <c r="AQ176" s="641" t="str">
        <f t="shared" si="145"/>
        <v>revisar</v>
      </c>
      <c r="AR176" s="641" t="str">
        <f t="shared" si="146"/>
        <v>revisar</v>
      </c>
      <c r="AS176" s="641" t="str">
        <f t="shared" si="147"/>
        <v>revisar</v>
      </c>
      <c r="AT176" s="641" t="str">
        <f t="shared" si="148"/>
        <v>ok</v>
      </c>
      <c r="AU176" s="641" t="str">
        <f t="shared" si="149"/>
        <v>revisar</v>
      </c>
      <c r="AV176" s="641" t="str">
        <f t="shared" si="150"/>
        <v>revisar</v>
      </c>
      <c r="AW176" s="641" t="str">
        <f t="shared" si="151"/>
        <v>revisar</v>
      </c>
      <c r="AX176" s="641" t="str">
        <f t="shared" si="152"/>
        <v>revisar</v>
      </c>
      <c r="AY176" s="641" t="str">
        <f t="shared" si="153"/>
        <v>revisar</v>
      </c>
      <c r="AZ176" s="641" t="str">
        <f t="shared" si="154"/>
        <v>ok</v>
      </c>
      <c r="BA176" s="641" t="str">
        <f t="shared" si="155"/>
        <v>revisar</v>
      </c>
      <c r="BB176" s="641" t="str">
        <f t="shared" si="156"/>
        <v>revisar</v>
      </c>
      <c r="BC176" s="641" t="str">
        <f t="shared" si="157"/>
        <v>revisar</v>
      </c>
    </row>
    <row r="177" spans="1:55" ht="12.75" hidden="1" customHeight="1">
      <c r="A177" s="34"/>
      <c r="B177" s="35">
        <f t="shared" si="158"/>
        <v>0</v>
      </c>
      <c r="C177" s="34"/>
      <c r="D177" s="670" t="s">
        <v>326</v>
      </c>
      <c r="E177" s="668"/>
      <c r="F177" s="669"/>
      <c r="G177" s="665"/>
      <c r="H177" s="666"/>
      <c r="I177" s="667"/>
      <c r="J177" s="263"/>
      <c r="K177" s="263"/>
      <c r="L177" s="263"/>
      <c r="M177" s="685">
        <f>SUM(J177:L177)</f>
        <v>0</v>
      </c>
      <c r="N177" s="247"/>
      <c r="O177" s="687">
        <f t="shared" si="165"/>
        <v>0</v>
      </c>
      <c r="P177" s="687">
        <f t="shared" si="166"/>
        <v>0</v>
      </c>
      <c r="Q177" s="687">
        <f t="shared" si="167"/>
        <v>0</v>
      </c>
      <c r="R177" s="687">
        <f t="shared" si="168"/>
        <v>0</v>
      </c>
      <c r="S177" s="688">
        <f t="shared" si="169"/>
        <v>0</v>
      </c>
      <c r="T177" s="268"/>
      <c r="U177" s="539"/>
      <c r="V177" s="299" t="str">
        <f t="shared" si="20"/>
        <v>4.4</v>
      </c>
      <c r="W177" s="299">
        <f t="shared" si="140"/>
        <v>0</v>
      </c>
      <c r="X177" s="250" t="s">
        <v>326</v>
      </c>
      <c r="Y177" s="242">
        <v>97647</v>
      </c>
      <c r="Z177" s="248" t="s">
        <v>5</v>
      </c>
      <c r="AA177" s="80" t="s">
        <v>2173</v>
      </c>
      <c r="AB177" s="81" t="s">
        <v>1295</v>
      </c>
      <c r="AC177" s="245">
        <v>1770</v>
      </c>
      <c r="AD177" s="597">
        <v>0</v>
      </c>
      <c r="AE177" s="597">
        <v>2.2599999999999998</v>
      </c>
      <c r="AF177" s="597">
        <v>0.66</v>
      </c>
      <c r="AG177" s="264">
        <v>2.92</v>
      </c>
      <c r="AH177" s="247">
        <v>0.22670000000000001</v>
      </c>
      <c r="AI177" s="24">
        <v>3.58</v>
      </c>
      <c r="AJ177" s="24">
        <v>0</v>
      </c>
      <c r="AK177" s="24">
        <v>4902.8999999999996</v>
      </c>
      <c r="AL177" s="24">
        <v>1433.7000000000007</v>
      </c>
      <c r="AM177" s="604">
        <v>6336.6</v>
      </c>
      <c r="AN177" s="641" t="str">
        <f t="shared" si="142"/>
        <v>ok</v>
      </c>
      <c r="AO177" s="641" t="str">
        <f t="shared" si="143"/>
        <v>revisar</v>
      </c>
      <c r="AP177" s="641" t="str">
        <f t="shared" si="144"/>
        <v>revisar</v>
      </c>
      <c r="AQ177" s="641" t="str">
        <f t="shared" si="145"/>
        <v>revisar</v>
      </c>
      <c r="AR177" s="641" t="str">
        <f t="shared" si="146"/>
        <v>revisar</v>
      </c>
      <c r="AS177" s="641" t="str">
        <f t="shared" si="147"/>
        <v>revisar</v>
      </c>
      <c r="AT177" s="641" t="str">
        <f t="shared" si="148"/>
        <v>ok</v>
      </c>
      <c r="AU177" s="641" t="str">
        <f t="shared" si="149"/>
        <v>revisar</v>
      </c>
      <c r="AV177" s="641" t="str">
        <f t="shared" si="150"/>
        <v>revisar</v>
      </c>
      <c r="AW177" s="641" t="str">
        <f t="shared" si="151"/>
        <v>revisar</v>
      </c>
      <c r="AX177" s="641" t="str">
        <f t="shared" si="152"/>
        <v>revisar</v>
      </c>
      <c r="AY177" s="641" t="str">
        <f t="shared" si="153"/>
        <v>revisar</v>
      </c>
      <c r="AZ177" s="641" t="str">
        <f t="shared" si="154"/>
        <v>ok</v>
      </c>
      <c r="BA177" s="641" t="str">
        <f t="shared" si="155"/>
        <v>revisar</v>
      </c>
      <c r="BB177" s="641" t="str">
        <f t="shared" si="156"/>
        <v>revisar</v>
      </c>
      <c r="BC177" s="641" t="str">
        <f t="shared" si="157"/>
        <v>revisar</v>
      </c>
    </row>
    <row r="178" spans="1:55" ht="12.75" hidden="1" customHeight="1">
      <c r="A178" s="34"/>
      <c r="B178" s="35">
        <f t="shared" si="158"/>
        <v>0</v>
      </c>
      <c r="C178" s="34"/>
      <c r="D178" s="684" t="s">
        <v>327</v>
      </c>
      <c r="E178" s="668"/>
      <c r="F178" s="669"/>
      <c r="G178" s="665"/>
      <c r="H178" s="666"/>
      <c r="I178" s="667"/>
      <c r="J178" s="263"/>
      <c r="K178" s="263"/>
      <c r="L178" s="263"/>
      <c r="M178" s="685">
        <f t="shared" ref="M178:M223" si="170">SUM(J178:L178)</f>
        <v>0</v>
      </c>
      <c r="N178" s="247"/>
      <c r="O178" s="687">
        <f t="shared" si="165"/>
        <v>0</v>
      </c>
      <c r="P178" s="687">
        <f t="shared" si="166"/>
        <v>0</v>
      </c>
      <c r="Q178" s="687">
        <f t="shared" si="167"/>
        <v>0</v>
      </c>
      <c r="R178" s="687">
        <f t="shared" si="168"/>
        <v>0</v>
      </c>
      <c r="S178" s="688">
        <f t="shared" si="169"/>
        <v>0</v>
      </c>
      <c r="T178" s="268"/>
      <c r="U178" s="539"/>
      <c r="V178" s="299" t="str">
        <f t="shared" si="20"/>
        <v>4.5</v>
      </c>
      <c r="W178" s="299">
        <f t="shared" si="140"/>
        <v>0</v>
      </c>
      <c r="X178" s="250" t="s">
        <v>327</v>
      </c>
      <c r="Y178" s="242">
        <v>94216</v>
      </c>
      <c r="Z178" s="248" t="s">
        <v>5</v>
      </c>
      <c r="AA178" s="665" t="s">
        <v>2174</v>
      </c>
      <c r="AB178" s="666" t="s">
        <v>1295</v>
      </c>
      <c r="AC178" s="245">
        <v>1400</v>
      </c>
      <c r="AD178" s="597">
        <v>0</v>
      </c>
      <c r="AE178" s="597">
        <v>1.86</v>
      </c>
      <c r="AF178" s="597">
        <v>244.98</v>
      </c>
      <c r="AG178" s="264">
        <v>246.84</v>
      </c>
      <c r="AH178" s="247">
        <v>0.22670000000000001</v>
      </c>
      <c r="AI178" s="687">
        <v>302.79000000000002</v>
      </c>
      <c r="AJ178" s="687">
        <v>0</v>
      </c>
      <c r="AK178" s="687">
        <v>3192</v>
      </c>
      <c r="AL178" s="687">
        <v>420714</v>
      </c>
      <c r="AM178" s="712">
        <v>423906</v>
      </c>
      <c r="AN178" s="641" t="str">
        <f t="shared" si="142"/>
        <v>ok</v>
      </c>
      <c r="AO178" s="641" t="str">
        <f t="shared" si="143"/>
        <v>revisar</v>
      </c>
      <c r="AP178" s="641" t="str">
        <f t="shared" si="144"/>
        <v>revisar</v>
      </c>
      <c r="AQ178" s="641" t="str">
        <f t="shared" si="145"/>
        <v>revisar</v>
      </c>
      <c r="AR178" s="641" t="str">
        <f t="shared" si="146"/>
        <v>revisar</v>
      </c>
      <c r="AS178" s="641" t="str">
        <f t="shared" si="147"/>
        <v>revisar</v>
      </c>
      <c r="AT178" s="641" t="str">
        <f t="shared" si="148"/>
        <v>ok</v>
      </c>
      <c r="AU178" s="641" t="str">
        <f t="shared" si="149"/>
        <v>revisar</v>
      </c>
      <c r="AV178" s="641" t="str">
        <f t="shared" si="150"/>
        <v>revisar</v>
      </c>
      <c r="AW178" s="641" t="str">
        <f t="shared" si="151"/>
        <v>revisar</v>
      </c>
      <c r="AX178" s="641" t="str">
        <f t="shared" si="152"/>
        <v>revisar</v>
      </c>
      <c r="AY178" s="641" t="str">
        <f t="shared" si="153"/>
        <v>revisar</v>
      </c>
      <c r="AZ178" s="641" t="str">
        <f t="shared" si="154"/>
        <v>ok</v>
      </c>
      <c r="BA178" s="641" t="str">
        <f t="shared" si="155"/>
        <v>revisar</v>
      </c>
      <c r="BB178" s="641" t="str">
        <f t="shared" si="156"/>
        <v>revisar</v>
      </c>
      <c r="BC178" s="641" t="str">
        <f t="shared" si="157"/>
        <v>revisar</v>
      </c>
    </row>
    <row r="179" spans="1:55" ht="12.75" hidden="1" customHeight="1">
      <c r="A179" s="34"/>
      <c r="B179" s="35">
        <f t="shared" si="158"/>
        <v>0</v>
      </c>
      <c r="C179" s="34"/>
      <c r="D179" s="684" t="s">
        <v>328</v>
      </c>
      <c r="E179" s="668"/>
      <c r="F179" s="669"/>
      <c r="G179" s="665"/>
      <c r="H179" s="666"/>
      <c r="I179" s="667"/>
      <c r="J179" s="263"/>
      <c r="K179" s="263"/>
      <c r="L179" s="263"/>
      <c r="M179" s="685">
        <f t="shared" si="170"/>
        <v>0</v>
      </c>
      <c r="N179" s="247"/>
      <c r="O179" s="687">
        <f t="shared" si="165"/>
        <v>0</v>
      </c>
      <c r="P179" s="687">
        <f t="shared" si="166"/>
        <v>0</v>
      </c>
      <c r="Q179" s="687">
        <f t="shared" si="167"/>
        <v>0</v>
      </c>
      <c r="R179" s="687">
        <f t="shared" si="168"/>
        <v>0</v>
      </c>
      <c r="S179" s="688">
        <f t="shared" si="169"/>
        <v>0</v>
      </c>
      <c r="T179" s="268"/>
      <c r="U179" s="539"/>
      <c r="V179" s="299" t="str">
        <f t="shared" si="20"/>
        <v>4.6</v>
      </c>
      <c r="W179" s="299">
        <f t="shared" si="140"/>
        <v>0</v>
      </c>
      <c r="X179" s="250" t="s">
        <v>328</v>
      </c>
      <c r="Y179" s="242">
        <v>94449</v>
      </c>
      <c r="Z179" s="248" t="s">
        <v>5</v>
      </c>
      <c r="AA179" s="665" t="s">
        <v>2175</v>
      </c>
      <c r="AB179" s="666" t="s">
        <v>1295</v>
      </c>
      <c r="AC179" s="245">
        <v>370</v>
      </c>
      <c r="AD179" s="597">
        <v>0</v>
      </c>
      <c r="AE179" s="597">
        <v>4.33</v>
      </c>
      <c r="AF179" s="597">
        <v>48.75</v>
      </c>
      <c r="AG179" s="264">
        <v>53.08</v>
      </c>
      <c r="AH179" s="247">
        <v>0.22670000000000001</v>
      </c>
      <c r="AI179" s="687">
        <v>65.11</v>
      </c>
      <c r="AJ179" s="687">
        <v>0</v>
      </c>
      <c r="AK179" s="687">
        <v>1964.7</v>
      </c>
      <c r="AL179" s="687">
        <v>22126</v>
      </c>
      <c r="AM179" s="712">
        <v>24090.7</v>
      </c>
      <c r="AN179" s="641" t="str">
        <f t="shared" si="142"/>
        <v>ok</v>
      </c>
      <c r="AO179" s="641" t="str">
        <f t="shared" si="143"/>
        <v>revisar</v>
      </c>
      <c r="AP179" s="641" t="str">
        <f t="shared" si="144"/>
        <v>revisar</v>
      </c>
      <c r="AQ179" s="641" t="str">
        <f t="shared" si="145"/>
        <v>revisar</v>
      </c>
      <c r="AR179" s="641" t="str">
        <f t="shared" si="146"/>
        <v>revisar</v>
      </c>
      <c r="AS179" s="641" t="str">
        <f t="shared" si="147"/>
        <v>revisar</v>
      </c>
      <c r="AT179" s="641" t="str">
        <f t="shared" si="148"/>
        <v>ok</v>
      </c>
      <c r="AU179" s="641" t="str">
        <f t="shared" si="149"/>
        <v>revisar</v>
      </c>
      <c r="AV179" s="641" t="str">
        <f t="shared" si="150"/>
        <v>revisar</v>
      </c>
      <c r="AW179" s="641" t="str">
        <f t="shared" si="151"/>
        <v>revisar</v>
      </c>
      <c r="AX179" s="641" t="str">
        <f t="shared" si="152"/>
        <v>revisar</v>
      </c>
      <c r="AY179" s="641" t="str">
        <f t="shared" si="153"/>
        <v>revisar</v>
      </c>
      <c r="AZ179" s="641" t="str">
        <f t="shared" si="154"/>
        <v>ok</v>
      </c>
      <c r="BA179" s="641" t="str">
        <f t="shared" si="155"/>
        <v>revisar</v>
      </c>
      <c r="BB179" s="641" t="str">
        <f t="shared" si="156"/>
        <v>revisar</v>
      </c>
      <c r="BC179" s="641" t="str">
        <f t="shared" si="157"/>
        <v>revisar</v>
      </c>
    </row>
    <row r="180" spans="1:55" ht="12.75" hidden="1" customHeight="1">
      <c r="A180" s="34"/>
      <c r="B180" s="35">
        <f t="shared" si="158"/>
        <v>0</v>
      </c>
      <c r="C180" s="34"/>
      <c r="D180" s="670" t="s">
        <v>329</v>
      </c>
      <c r="E180" s="668"/>
      <c r="F180" s="669"/>
      <c r="G180" s="665"/>
      <c r="H180" s="666"/>
      <c r="I180" s="667"/>
      <c r="J180" s="263"/>
      <c r="K180" s="263"/>
      <c r="L180" s="263"/>
      <c r="M180" s="685">
        <f t="shared" si="170"/>
        <v>0</v>
      </c>
      <c r="N180" s="247"/>
      <c r="O180" s="687">
        <f t="shared" si="165"/>
        <v>0</v>
      </c>
      <c r="P180" s="687">
        <f t="shared" si="166"/>
        <v>0</v>
      </c>
      <c r="Q180" s="687">
        <f t="shared" si="167"/>
        <v>0</v>
      </c>
      <c r="R180" s="687">
        <f t="shared" si="168"/>
        <v>0</v>
      </c>
      <c r="S180" s="688">
        <f t="shared" si="169"/>
        <v>0</v>
      </c>
      <c r="T180" s="268"/>
      <c r="U180" s="539"/>
      <c r="V180" s="299" t="str">
        <f t="shared" si="20"/>
        <v>4.7</v>
      </c>
      <c r="W180" s="299">
        <f t="shared" si="140"/>
        <v>0</v>
      </c>
      <c r="X180" s="250" t="s">
        <v>329</v>
      </c>
      <c r="Y180" s="242">
        <v>102505</v>
      </c>
      <c r="Z180" s="248" t="s">
        <v>5</v>
      </c>
      <c r="AA180" s="665" t="s">
        <v>2162</v>
      </c>
      <c r="AB180" s="666" t="s">
        <v>1286</v>
      </c>
      <c r="AC180" s="245">
        <v>975</v>
      </c>
      <c r="AD180" s="597">
        <v>0</v>
      </c>
      <c r="AE180" s="597">
        <v>5.69</v>
      </c>
      <c r="AF180" s="597">
        <v>2.91</v>
      </c>
      <c r="AG180" s="264">
        <v>8.6</v>
      </c>
      <c r="AH180" s="247">
        <v>0.22670000000000001</v>
      </c>
      <c r="AI180" s="687">
        <v>10.54</v>
      </c>
      <c r="AJ180" s="687">
        <v>0</v>
      </c>
      <c r="AK180" s="687">
        <v>6795.75</v>
      </c>
      <c r="AL180" s="687">
        <v>3480.75</v>
      </c>
      <c r="AM180" s="712">
        <v>10276.5</v>
      </c>
      <c r="AN180" s="641" t="str">
        <f t="shared" si="142"/>
        <v>ok</v>
      </c>
      <c r="AO180" s="641" t="str">
        <f t="shared" si="143"/>
        <v>revisar</v>
      </c>
      <c r="AP180" s="641" t="str">
        <f t="shared" si="144"/>
        <v>revisar</v>
      </c>
      <c r="AQ180" s="641" t="str">
        <f t="shared" si="145"/>
        <v>revisar</v>
      </c>
      <c r="AR180" s="641" t="str">
        <f t="shared" si="146"/>
        <v>revisar</v>
      </c>
      <c r="AS180" s="641" t="str">
        <f t="shared" si="147"/>
        <v>revisar</v>
      </c>
      <c r="AT180" s="641" t="str">
        <f t="shared" si="148"/>
        <v>ok</v>
      </c>
      <c r="AU180" s="641" t="str">
        <f t="shared" si="149"/>
        <v>revisar</v>
      </c>
      <c r="AV180" s="641" t="str">
        <f t="shared" si="150"/>
        <v>revisar</v>
      </c>
      <c r="AW180" s="641" t="str">
        <f t="shared" si="151"/>
        <v>revisar</v>
      </c>
      <c r="AX180" s="641" t="str">
        <f t="shared" si="152"/>
        <v>revisar</v>
      </c>
      <c r="AY180" s="641" t="str">
        <f t="shared" si="153"/>
        <v>revisar</v>
      </c>
      <c r="AZ180" s="641" t="str">
        <f t="shared" si="154"/>
        <v>ok</v>
      </c>
      <c r="BA180" s="641" t="str">
        <f t="shared" si="155"/>
        <v>revisar</v>
      </c>
      <c r="BB180" s="641" t="str">
        <f t="shared" si="156"/>
        <v>revisar</v>
      </c>
      <c r="BC180" s="641" t="str">
        <f t="shared" si="157"/>
        <v>revisar</v>
      </c>
    </row>
    <row r="181" spans="1:55" ht="12.75" hidden="1" customHeight="1">
      <c r="A181" s="34"/>
      <c r="B181" s="35">
        <f t="shared" si="158"/>
        <v>0</v>
      </c>
      <c r="C181" s="34"/>
      <c r="D181" s="684" t="s">
        <v>330</v>
      </c>
      <c r="E181" s="668"/>
      <c r="F181" s="669"/>
      <c r="G181" s="665"/>
      <c r="H181" s="666"/>
      <c r="I181" s="667"/>
      <c r="J181" s="263"/>
      <c r="K181" s="263"/>
      <c r="L181" s="263"/>
      <c r="M181" s="685">
        <f t="shared" si="170"/>
        <v>0</v>
      </c>
      <c r="N181" s="247"/>
      <c r="O181" s="687">
        <f t="shared" si="165"/>
        <v>0</v>
      </c>
      <c r="P181" s="687">
        <f t="shared" si="166"/>
        <v>0</v>
      </c>
      <c r="Q181" s="687">
        <f t="shared" si="167"/>
        <v>0</v>
      </c>
      <c r="R181" s="687">
        <f t="shared" si="168"/>
        <v>0</v>
      </c>
      <c r="S181" s="688">
        <f t="shared" si="169"/>
        <v>0</v>
      </c>
      <c r="T181" s="268"/>
      <c r="U181" s="539"/>
      <c r="V181" s="299" t="str">
        <f t="shared" si="20"/>
        <v>4.8</v>
      </c>
      <c r="W181" s="299">
        <f t="shared" si="140"/>
        <v>0</v>
      </c>
      <c r="X181" s="254" t="s">
        <v>330</v>
      </c>
      <c r="Y181" s="242" t="s">
        <v>1241</v>
      </c>
      <c r="Z181" s="248" t="s">
        <v>14</v>
      </c>
      <c r="AA181" s="80" t="s">
        <v>2176</v>
      </c>
      <c r="AB181" s="81" t="s">
        <v>1289</v>
      </c>
      <c r="AC181" s="245">
        <v>5</v>
      </c>
      <c r="AD181" s="597">
        <v>0</v>
      </c>
      <c r="AE181" s="597">
        <v>1046.5899999999999</v>
      </c>
      <c r="AF181" s="597">
        <v>1035.3399999999999</v>
      </c>
      <c r="AG181" s="264">
        <v>2081.9299999999998</v>
      </c>
      <c r="AH181" s="247">
        <v>0.22670000000000001</v>
      </c>
      <c r="AI181" s="24">
        <v>2553.9</v>
      </c>
      <c r="AJ181" s="24">
        <v>0</v>
      </c>
      <c r="AK181" s="24">
        <v>6419.25</v>
      </c>
      <c r="AL181" s="24">
        <v>6350.25</v>
      </c>
      <c r="AM181" s="604">
        <v>12769.5</v>
      </c>
      <c r="AN181" s="641" t="str">
        <f t="shared" si="142"/>
        <v>ok</v>
      </c>
      <c r="AO181" s="641" t="str">
        <f t="shared" si="143"/>
        <v>revisar</v>
      </c>
      <c r="AP181" s="641" t="str">
        <f t="shared" si="144"/>
        <v>revisar</v>
      </c>
      <c r="AQ181" s="641" t="str">
        <f t="shared" si="145"/>
        <v>revisar</v>
      </c>
      <c r="AR181" s="641" t="str">
        <f t="shared" si="146"/>
        <v>revisar</v>
      </c>
      <c r="AS181" s="641" t="str">
        <f t="shared" si="147"/>
        <v>revisar</v>
      </c>
      <c r="AT181" s="641" t="str">
        <f t="shared" si="148"/>
        <v>ok</v>
      </c>
      <c r="AU181" s="641" t="str">
        <f t="shared" si="149"/>
        <v>revisar</v>
      </c>
      <c r="AV181" s="641" t="str">
        <f t="shared" si="150"/>
        <v>revisar</v>
      </c>
      <c r="AW181" s="641" t="str">
        <f t="shared" si="151"/>
        <v>revisar</v>
      </c>
      <c r="AX181" s="641" t="str">
        <f t="shared" si="152"/>
        <v>revisar</v>
      </c>
      <c r="AY181" s="641" t="str">
        <f t="shared" si="153"/>
        <v>revisar</v>
      </c>
      <c r="AZ181" s="641" t="str">
        <f t="shared" si="154"/>
        <v>ok</v>
      </c>
      <c r="BA181" s="641" t="str">
        <f t="shared" si="155"/>
        <v>revisar</v>
      </c>
      <c r="BB181" s="641" t="str">
        <f t="shared" si="156"/>
        <v>revisar</v>
      </c>
      <c r="BC181" s="641" t="str">
        <f t="shared" si="157"/>
        <v>revisar</v>
      </c>
    </row>
    <row r="182" spans="1:55" ht="12.75" hidden="1" customHeight="1">
      <c r="A182" s="34"/>
      <c r="B182" s="35">
        <f t="shared" si="158"/>
        <v>0</v>
      </c>
      <c r="C182" s="34"/>
      <c r="D182" s="684" t="s">
        <v>331</v>
      </c>
      <c r="E182" s="668"/>
      <c r="F182" s="669"/>
      <c r="G182" s="665"/>
      <c r="H182" s="666"/>
      <c r="I182" s="667"/>
      <c r="J182" s="263"/>
      <c r="K182" s="263"/>
      <c r="L182" s="263"/>
      <c r="M182" s="685">
        <f t="shared" si="170"/>
        <v>0</v>
      </c>
      <c r="N182" s="247"/>
      <c r="O182" s="687">
        <f t="shared" si="165"/>
        <v>0</v>
      </c>
      <c r="P182" s="687">
        <f t="shared" si="166"/>
        <v>0</v>
      </c>
      <c r="Q182" s="687">
        <f t="shared" si="167"/>
        <v>0</v>
      </c>
      <c r="R182" s="687">
        <f t="shared" si="168"/>
        <v>0</v>
      </c>
      <c r="S182" s="688">
        <f t="shared" si="169"/>
        <v>0</v>
      </c>
      <c r="T182" s="268"/>
      <c r="U182" s="539"/>
      <c r="V182" s="299" t="str">
        <f t="shared" si="20"/>
        <v>4.9</v>
      </c>
      <c r="W182" s="299">
        <f t="shared" si="140"/>
        <v>0</v>
      </c>
      <c r="X182" s="254" t="s">
        <v>331</v>
      </c>
      <c r="Y182" s="242" t="s">
        <v>1234</v>
      </c>
      <c r="Z182" s="248" t="s">
        <v>14</v>
      </c>
      <c r="AA182" s="80" t="s">
        <v>2177</v>
      </c>
      <c r="AB182" s="81" t="s">
        <v>1295</v>
      </c>
      <c r="AC182" s="245">
        <v>3700</v>
      </c>
      <c r="AD182" s="597">
        <v>0</v>
      </c>
      <c r="AE182" s="597">
        <v>3.01</v>
      </c>
      <c r="AF182" s="597">
        <v>0.08</v>
      </c>
      <c r="AG182" s="264">
        <v>3.09</v>
      </c>
      <c r="AH182" s="247">
        <v>0.22670000000000001</v>
      </c>
      <c r="AI182" s="24">
        <v>3.79</v>
      </c>
      <c r="AJ182" s="24">
        <v>0</v>
      </c>
      <c r="AK182" s="24">
        <v>13653</v>
      </c>
      <c r="AL182" s="24">
        <v>370</v>
      </c>
      <c r="AM182" s="604">
        <v>14023</v>
      </c>
      <c r="AN182" s="641" t="str">
        <f t="shared" si="142"/>
        <v>ok</v>
      </c>
      <c r="AO182" s="641" t="str">
        <f t="shared" si="143"/>
        <v>revisar</v>
      </c>
      <c r="AP182" s="641" t="str">
        <f t="shared" si="144"/>
        <v>revisar</v>
      </c>
      <c r="AQ182" s="641" t="str">
        <f t="shared" si="145"/>
        <v>revisar</v>
      </c>
      <c r="AR182" s="641" t="str">
        <f t="shared" si="146"/>
        <v>revisar</v>
      </c>
      <c r="AS182" s="641" t="str">
        <f t="shared" si="147"/>
        <v>revisar</v>
      </c>
      <c r="AT182" s="641" t="str">
        <f t="shared" si="148"/>
        <v>ok</v>
      </c>
      <c r="AU182" s="641" t="str">
        <f t="shared" si="149"/>
        <v>revisar</v>
      </c>
      <c r="AV182" s="641" t="str">
        <f t="shared" si="150"/>
        <v>revisar</v>
      </c>
      <c r="AW182" s="641" t="str">
        <f t="shared" si="151"/>
        <v>revisar</v>
      </c>
      <c r="AX182" s="641" t="str">
        <f t="shared" si="152"/>
        <v>revisar</v>
      </c>
      <c r="AY182" s="641" t="str">
        <f t="shared" si="153"/>
        <v>revisar</v>
      </c>
      <c r="AZ182" s="641" t="str">
        <f t="shared" si="154"/>
        <v>ok</v>
      </c>
      <c r="BA182" s="641" t="str">
        <f t="shared" si="155"/>
        <v>revisar</v>
      </c>
      <c r="BB182" s="641" t="str">
        <f t="shared" si="156"/>
        <v>revisar</v>
      </c>
      <c r="BC182" s="641" t="str">
        <f t="shared" si="157"/>
        <v>revisar</v>
      </c>
    </row>
    <row r="183" spans="1:55" ht="12.75" hidden="1" customHeight="1">
      <c r="A183" s="34"/>
      <c r="B183" s="35">
        <f t="shared" si="158"/>
        <v>0</v>
      </c>
      <c r="C183" s="34"/>
      <c r="D183" s="670" t="s">
        <v>332</v>
      </c>
      <c r="E183" s="668"/>
      <c r="F183" s="669"/>
      <c r="G183" s="665"/>
      <c r="H183" s="666"/>
      <c r="I183" s="667"/>
      <c r="J183" s="263"/>
      <c r="K183" s="263"/>
      <c r="L183" s="263"/>
      <c r="M183" s="685">
        <f t="shared" si="170"/>
        <v>0</v>
      </c>
      <c r="N183" s="247"/>
      <c r="O183" s="687">
        <f t="shared" si="165"/>
        <v>0</v>
      </c>
      <c r="P183" s="687">
        <f t="shared" si="166"/>
        <v>0</v>
      </c>
      <c r="Q183" s="687">
        <f t="shared" si="167"/>
        <v>0</v>
      </c>
      <c r="R183" s="687">
        <f t="shared" si="168"/>
        <v>0</v>
      </c>
      <c r="S183" s="688">
        <f t="shared" si="169"/>
        <v>0</v>
      </c>
      <c r="T183" s="268"/>
      <c r="U183" s="539"/>
      <c r="V183" s="299" t="str">
        <f t="shared" si="20"/>
        <v>4.10</v>
      </c>
      <c r="W183" s="299">
        <f t="shared" si="140"/>
        <v>0</v>
      </c>
      <c r="X183" s="254" t="s">
        <v>332</v>
      </c>
      <c r="Y183" s="242">
        <v>88485</v>
      </c>
      <c r="Z183" s="248" t="s">
        <v>5</v>
      </c>
      <c r="AA183" s="665" t="s">
        <v>2178</v>
      </c>
      <c r="AB183" s="666" t="s">
        <v>1295</v>
      </c>
      <c r="AC183" s="245">
        <v>3700</v>
      </c>
      <c r="AD183" s="597">
        <v>0</v>
      </c>
      <c r="AE183" s="597">
        <v>0.89</v>
      </c>
      <c r="AF183" s="597">
        <v>1.5</v>
      </c>
      <c r="AG183" s="264">
        <v>2.39</v>
      </c>
      <c r="AH183" s="247">
        <v>0.22670000000000001</v>
      </c>
      <c r="AI183" s="687">
        <v>2.93</v>
      </c>
      <c r="AJ183" s="687">
        <v>0</v>
      </c>
      <c r="AK183" s="687">
        <v>4033</v>
      </c>
      <c r="AL183" s="687">
        <v>6808</v>
      </c>
      <c r="AM183" s="712">
        <v>10841</v>
      </c>
      <c r="AN183" s="641" t="str">
        <f t="shared" si="142"/>
        <v>ok</v>
      </c>
      <c r="AO183" s="641" t="str">
        <f t="shared" si="143"/>
        <v>revisar</v>
      </c>
      <c r="AP183" s="641" t="str">
        <f t="shared" si="144"/>
        <v>revisar</v>
      </c>
      <c r="AQ183" s="641" t="str">
        <f t="shared" si="145"/>
        <v>revisar</v>
      </c>
      <c r="AR183" s="641" t="str">
        <f t="shared" si="146"/>
        <v>revisar</v>
      </c>
      <c r="AS183" s="641" t="str">
        <f t="shared" si="147"/>
        <v>revisar</v>
      </c>
      <c r="AT183" s="641" t="str">
        <f t="shared" si="148"/>
        <v>ok</v>
      </c>
      <c r="AU183" s="641" t="str">
        <f t="shared" si="149"/>
        <v>revisar</v>
      </c>
      <c r="AV183" s="641" t="str">
        <f t="shared" si="150"/>
        <v>revisar</v>
      </c>
      <c r="AW183" s="641" t="str">
        <f t="shared" si="151"/>
        <v>revisar</v>
      </c>
      <c r="AX183" s="641" t="str">
        <f t="shared" si="152"/>
        <v>revisar</v>
      </c>
      <c r="AY183" s="641" t="str">
        <f t="shared" si="153"/>
        <v>revisar</v>
      </c>
      <c r="AZ183" s="641" t="str">
        <f t="shared" si="154"/>
        <v>ok</v>
      </c>
      <c r="BA183" s="641" t="str">
        <f t="shared" si="155"/>
        <v>revisar</v>
      </c>
      <c r="BB183" s="641" t="str">
        <f t="shared" si="156"/>
        <v>revisar</v>
      </c>
      <c r="BC183" s="641" t="str">
        <f t="shared" si="157"/>
        <v>revisar</v>
      </c>
    </row>
    <row r="184" spans="1:55" ht="12.75" hidden="1" customHeight="1">
      <c r="A184" s="34"/>
      <c r="B184" s="35">
        <f t="shared" si="158"/>
        <v>0</v>
      </c>
      <c r="C184" s="34"/>
      <c r="D184" s="684" t="s">
        <v>333</v>
      </c>
      <c r="E184" s="668"/>
      <c r="F184" s="669"/>
      <c r="G184" s="665"/>
      <c r="H184" s="666"/>
      <c r="I184" s="667"/>
      <c r="J184" s="263"/>
      <c r="K184" s="263"/>
      <c r="L184" s="263"/>
      <c r="M184" s="685">
        <f t="shared" si="170"/>
        <v>0</v>
      </c>
      <c r="N184" s="247"/>
      <c r="O184" s="687">
        <f t="shared" si="165"/>
        <v>0</v>
      </c>
      <c r="P184" s="687">
        <f t="shared" si="166"/>
        <v>0</v>
      </c>
      <c r="Q184" s="687">
        <f t="shared" si="167"/>
        <v>0</v>
      </c>
      <c r="R184" s="687">
        <f t="shared" si="168"/>
        <v>0</v>
      </c>
      <c r="S184" s="688">
        <f t="shared" si="169"/>
        <v>0</v>
      </c>
      <c r="T184" s="268"/>
      <c r="U184" s="539"/>
      <c r="V184" s="299" t="str">
        <f t="shared" si="20"/>
        <v>4.11</v>
      </c>
      <c r="W184" s="299">
        <f t="shared" si="140"/>
        <v>0</v>
      </c>
      <c r="X184" s="250" t="s">
        <v>333</v>
      </c>
      <c r="Y184" s="242">
        <v>88489</v>
      </c>
      <c r="Z184" s="248" t="s">
        <v>5</v>
      </c>
      <c r="AA184" s="665" t="s">
        <v>2179</v>
      </c>
      <c r="AB184" s="666" t="s">
        <v>1295</v>
      </c>
      <c r="AC184" s="245">
        <v>3700</v>
      </c>
      <c r="AD184" s="597">
        <v>0</v>
      </c>
      <c r="AE184" s="597">
        <v>4.28</v>
      </c>
      <c r="AF184" s="597">
        <v>10.51</v>
      </c>
      <c r="AG184" s="264">
        <v>14.79</v>
      </c>
      <c r="AH184" s="247">
        <v>0.22670000000000001</v>
      </c>
      <c r="AI184" s="687">
        <v>18.14</v>
      </c>
      <c r="AJ184" s="687">
        <v>0</v>
      </c>
      <c r="AK184" s="687">
        <v>19425</v>
      </c>
      <c r="AL184" s="687">
        <v>47693</v>
      </c>
      <c r="AM184" s="712">
        <v>67118</v>
      </c>
      <c r="AN184" s="641" t="str">
        <f t="shared" si="142"/>
        <v>ok</v>
      </c>
      <c r="AO184" s="641" t="str">
        <f t="shared" si="143"/>
        <v>revisar</v>
      </c>
      <c r="AP184" s="641" t="str">
        <f t="shared" si="144"/>
        <v>revisar</v>
      </c>
      <c r="AQ184" s="641" t="str">
        <f t="shared" si="145"/>
        <v>revisar</v>
      </c>
      <c r="AR184" s="641" t="str">
        <f t="shared" si="146"/>
        <v>revisar</v>
      </c>
      <c r="AS184" s="641" t="str">
        <f t="shared" si="147"/>
        <v>revisar</v>
      </c>
      <c r="AT184" s="641" t="str">
        <f t="shared" si="148"/>
        <v>ok</v>
      </c>
      <c r="AU184" s="641" t="str">
        <f t="shared" si="149"/>
        <v>revisar</v>
      </c>
      <c r="AV184" s="641" t="str">
        <f t="shared" si="150"/>
        <v>revisar</v>
      </c>
      <c r="AW184" s="641" t="str">
        <f t="shared" si="151"/>
        <v>revisar</v>
      </c>
      <c r="AX184" s="641" t="str">
        <f t="shared" si="152"/>
        <v>revisar</v>
      </c>
      <c r="AY184" s="641" t="str">
        <f t="shared" si="153"/>
        <v>revisar</v>
      </c>
      <c r="AZ184" s="641" t="str">
        <f t="shared" si="154"/>
        <v>ok</v>
      </c>
      <c r="BA184" s="641" t="str">
        <f t="shared" si="155"/>
        <v>revisar</v>
      </c>
      <c r="BB184" s="641" t="str">
        <f t="shared" si="156"/>
        <v>revisar</v>
      </c>
      <c r="BC184" s="641" t="str">
        <f t="shared" si="157"/>
        <v>revisar</v>
      </c>
    </row>
    <row r="185" spans="1:55" ht="12.75" hidden="1" customHeight="1">
      <c r="A185" s="34"/>
      <c r="B185" s="35">
        <f t="shared" si="158"/>
        <v>0</v>
      </c>
      <c r="C185" s="34"/>
      <c r="D185" s="684" t="s">
        <v>334</v>
      </c>
      <c r="E185" s="668"/>
      <c r="F185" s="669"/>
      <c r="G185" s="665"/>
      <c r="H185" s="666"/>
      <c r="I185" s="667"/>
      <c r="J185" s="263"/>
      <c r="K185" s="263"/>
      <c r="L185" s="263"/>
      <c r="M185" s="685">
        <f t="shared" si="170"/>
        <v>0</v>
      </c>
      <c r="N185" s="247"/>
      <c r="O185" s="687">
        <f t="shared" si="165"/>
        <v>0</v>
      </c>
      <c r="P185" s="687">
        <f t="shared" si="166"/>
        <v>0</v>
      </c>
      <c r="Q185" s="687">
        <f t="shared" si="167"/>
        <v>0</v>
      </c>
      <c r="R185" s="687">
        <f t="shared" si="168"/>
        <v>0</v>
      </c>
      <c r="S185" s="688">
        <f t="shared" si="169"/>
        <v>0</v>
      </c>
      <c r="T185" s="268"/>
      <c r="U185" s="539"/>
      <c r="V185" s="299" t="str">
        <f t="shared" si="20"/>
        <v>4.12</v>
      </c>
      <c r="W185" s="299">
        <f t="shared" si="140"/>
        <v>0</v>
      </c>
      <c r="X185" s="254" t="s">
        <v>334</v>
      </c>
      <c r="Y185" s="242">
        <v>100717</v>
      </c>
      <c r="Z185" s="248" t="s">
        <v>5</v>
      </c>
      <c r="AA185" s="80" t="s">
        <v>2171</v>
      </c>
      <c r="AB185" s="81" t="s">
        <v>1295</v>
      </c>
      <c r="AC185" s="245">
        <v>250</v>
      </c>
      <c r="AD185" s="597">
        <v>0</v>
      </c>
      <c r="AE185" s="597">
        <v>5.34</v>
      </c>
      <c r="AF185" s="597">
        <v>3.04</v>
      </c>
      <c r="AG185" s="264">
        <v>8.3800000000000008</v>
      </c>
      <c r="AH185" s="247">
        <v>0.22670000000000001</v>
      </c>
      <c r="AI185" s="24">
        <v>10.27</v>
      </c>
      <c r="AJ185" s="24">
        <v>0</v>
      </c>
      <c r="AK185" s="24">
        <v>1637.5</v>
      </c>
      <c r="AL185" s="24">
        <v>930</v>
      </c>
      <c r="AM185" s="604">
        <v>2567.5</v>
      </c>
      <c r="AN185" s="641" t="str">
        <f t="shared" si="142"/>
        <v>ok</v>
      </c>
      <c r="AO185" s="641" t="str">
        <f t="shared" si="143"/>
        <v>revisar</v>
      </c>
      <c r="AP185" s="641" t="str">
        <f t="shared" si="144"/>
        <v>revisar</v>
      </c>
      <c r="AQ185" s="641" t="str">
        <f t="shared" si="145"/>
        <v>revisar</v>
      </c>
      <c r="AR185" s="641" t="str">
        <f t="shared" si="146"/>
        <v>revisar</v>
      </c>
      <c r="AS185" s="641" t="str">
        <f t="shared" si="147"/>
        <v>revisar</v>
      </c>
      <c r="AT185" s="641" t="str">
        <f t="shared" si="148"/>
        <v>ok</v>
      </c>
      <c r="AU185" s="641" t="str">
        <f t="shared" si="149"/>
        <v>revisar</v>
      </c>
      <c r="AV185" s="641" t="str">
        <f t="shared" si="150"/>
        <v>revisar</v>
      </c>
      <c r="AW185" s="641" t="str">
        <f t="shared" si="151"/>
        <v>revisar</v>
      </c>
      <c r="AX185" s="641" t="str">
        <f t="shared" si="152"/>
        <v>revisar</v>
      </c>
      <c r="AY185" s="641" t="str">
        <f t="shared" si="153"/>
        <v>revisar</v>
      </c>
      <c r="AZ185" s="641" t="str">
        <f t="shared" si="154"/>
        <v>ok</v>
      </c>
      <c r="BA185" s="641" t="str">
        <f t="shared" si="155"/>
        <v>revisar</v>
      </c>
      <c r="BB185" s="641" t="str">
        <f t="shared" si="156"/>
        <v>revisar</v>
      </c>
      <c r="BC185" s="641" t="str">
        <f t="shared" si="157"/>
        <v>revisar</v>
      </c>
    </row>
    <row r="186" spans="1:55" ht="12.75" hidden="1" customHeight="1">
      <c r="A186" s="34"/>
      <c r="B186" s="35">
        <f t="shared" si="158"/>
        <v>0</v>
      </c>
      <c r="C186" s="34"/>
      <c r="D186" s="670" t="s">
        <v>335</v>
      </c>
      <c r="E186" s="668"/>
      <c r="F186" s="669"/>
      <c r="G186" s="665"/>
      <c r="H186" s="666"/>
      <c r="I186" s="667"/>
      <c r="J186" s="263"/>
      <c r="K186" s="263"/>
      <c r="L186" s="263"/>
      <c r="M186" s="685">
        <f t="shared" si="170"/>
        <v>0</v>
      </c>
      <c r="N186" s="247"/>
      <c r="O186" s="687">
        <f t="shared" si="165"/>
        <v>0</v>
      </c>
      <c r="P186" s="687">
        <f t="shared" si="166"/>
        <v>0</v>
      </c>
      <c r="Q186" s="687">
        <f t="shared" si="167"/>
        <v>0</v>
      </c>
      <c r="R186" s="687">
        <f t="shared" si="168"/>
        <v>0</v>
      </c>
      <c r="S186" s="688">
        <f t="shared" si="169"/>
        <v>0</v>
      </c>
      <c r="T186" s="268"/>
      <c r="U186" s="539"/>
      <c r="V186" s="299" t="str">
        <f t="shared" si="20"/>
        <v>4.13</v>
      </c>
      <c r="W186" s="299">
        <f t="shared" ref="W186:W249" si="171">IF(L186=0,S186-Q186-(TRUNC(TRUNC(J186*(1+N186),2)*I186,2)))</f>
        <v>0</v>
      </c>
      <c r="X186" s="250" t="s">
        <v>335</v>
      </c>
      <c r="Y186" s="242">
        <v>100725</v>
      </c>
      <c r="Z186" s="248" t="s">
        <v>5</v>
      </c>
      <c r="AA186" s="665" t="s">
        <v>2180</v>
      </c>
      <c r="AB186" s="666" t="s">
        <v>1295</v>
      </c>
      <c r="AC186" s="245">
        <v>250</v>
      </c>
      <c r="AD186" s="597">
        <v>0</v>
      </c>
      <c r="AE186" s="597">
        <v>9.3800000000000008</v>
      </c>
      <c r="AF186" s="597">
        <v>12.38</v>
      </c>
      <c r="AG186" s="264">
        <v>21.76</v>
      </c>
      <c r="AH186" s="247">
        <v>0.22670000000000001</v>
      </c>
      <c r="AI186" s="687">
        <v>26.69</v>
      </c>
      <c r="AJ186" s="687">
        <v>0</v>
      </c>
      <c r="AK186" s="687">
        <v>2875</v>
      </c>
      <c r="AL186" s="687">
        <v>3797.5</v>
      </c>
      <c r="AM186" s="712">
        <v>6672.5</v>
      </c>
      <c r="AN186" s="641" t="str">
        <f t="shared" si="142"/>
        <v>ok</v>
      </c>
      <c r="AO186" s="641" t="str">
        <f t="shared" si="143"/>
        <v>revisar</v>
      </c>
      <c r="AP186" s="641" t="str">
        <f t="shared" si="144"/>
        <v>revisar</v>
      </c>
      <c r="AQ186" s="641" t="str">
        <f t="shared" si="145"/>
        <v>revisar</v>
      </c>
      <c r="AR186" s="641" t="str">
        <f t="shared" si="146"/>
        <v>revisar</v>
      </c>
      <c r="AS186" s="641" t="str">
        <f t="shared" si="147"/>
        <v>revisar</v>
      </c>
      <c r="AT186" s="641" t="str">
        <f t="shared" si="148"/>
        <v>ok</v>
      </c>
      <c r="AU186" s="641" t="str">
        <f t="shared" si="149"/>
        <v>revisar</v>
      </c>
      <c r="AV186" s="641" t="str">
        <f t="shared" si="150"/>
        <v>revisar</v>
      </c>
      <c r="AW186" s="641" t="str">
        <f t="shared" si="151"/>
        <v>revisar</v>
      </c>
      <c r="AX186" s="641" t="str">
        <f t="shared" si="152"/>
        <v>revisar</v>
      </c>
      <c r="AY186" s="641" t="str">
        <f t="shared" si="153"/>
        <v>revisar</v>
      </c>
      <c r="AZ186" s="641" t="str">
        <f t="shared" si="154"/>
        <v>ok</v>
      </c>
      <c r="BA186" s="641" t="str">
        <f t="shared" si="155"/>
        <v>revisar</v>
      </c>
      <c r="BB186" s="641" t="str">
        <f t="shared" si="156"/>
        <v>revisar</v>
      </c>
      <c r="BC186" s="641" t="str">
        <f t="shared" si="157"/>
        <v>revisar</v>
      </c>
    </row>
    <row r="187" spans="1:55" ht="12.75" hidden="1" customHeight="1">
      <c r="A187" s="34"/>
      <c r="B187" s="35">
        <f t="shared" si="158"/>
        <v>0</v>
      </c>
      <c r="C187" s="34"/>
      <c r="D187" s="684" t="s">
        <v>336</v>
      </c>
      <c r="E187" s="668"/>
      <c r="F187" s="669"/>
      <c r="G187" s="665"/>
      <c r="H187" s="666"/>
      <c r="I187" s="667"/>
      <c r="J187" s="263"/>
      <c r="K187" s="263"/>
      <c r="L187" s="263"/>
      <c r="M187" s="685">
        <f t="shared" si="170"/>
        <v>0</v>
      </c>
      <c r="N187" s="247"/>
      <c r="O187" s="687">
        <f t="shared" si="165"/>
        <v>0</v>
      </c>
      <c r="P187" s="687">
        <f t="shared" si="166"/>
        <v>0</v>
      </c>
      <c r="Q187" s="687">
        <f t="shared" si="167"/>
        <v>0</v>
      </c>
      <c r="R187" s="687">
        <f t="shared" si="168"/>
        <v>0</v>
      </c>
      <c r="S187" s="688">
        <f t="shared" si="169"/>
        <v>0</v>
      </c>
      <c r="T187" s="268"/>
      <c r="U187" s="539"/>
      <c r="V187" s="299" t="str">
        <f t="shared" si="20"/>
        <v>4.14</v>
      </c>
      <c r="W187" s="299">
        <f t="shared" si="171"/>
        <v>0</v>
      </c>
      <c r="X187" s="254" t="s">
        <v>336</v>
      </c>
      <c r="Y187" s="242">
        <v>102488</v>
      </c>
      <c r="Z187" s="248" t="s">
        <v>5</v>
      </c>
      <c r="AA187" s="80" t="s">
        <v>2153</v>
      </c>
      <c r="AB187" s="81" t="s">
        <v>1295</v>
      </c>
      <c r="AC187" s="245">
        <v>185.77</v>
      </c>
      <c r="AD187" s="597">
        <v>0.03</v>
      </c>
      <c r="AE187" s="597">
        <v>2.3499999999999996</v>
      </c>
      <c r="AF187" s="597">
        <v>0.62</v>
      </c>
      <c r="AG187" s="264">
        <v>3</v>
      </c>
      <c r="AH187" s="247">
        <v>0.22670000000000001</v>
      </c>
      <c r="AI187" s="24">
        <v>3.68</v>
      </c>
      <c r="AJ187" s="24">
        <v>5.57</v>
      </c>
      <c r="AK187" s="24">
        <v>535.01</v>
      </c>
      <c r="AL187" s="24">
        <v>143.05000000000001</v>
      </c>
      <c r="AM187" s="604">
        <v>683.63</v>
      </c>
      <c r="AN187" s="641" t="str">
        <f t="shared" si="142"/>
        <v>ok</v>
      </c>
      <c r="AO187" s="641" t="str">
        <f t="shared" si="143"/>
        <v>revisar</v>
      </c>
      <c r="AP187" s="641" t="str">
        <f t="shared" si="144"/>
        <v>revisar</v>
      </c>
      <c r="AQ187" s="641" t="str">
        <f t="shared" si="145"/>
        <v>revisar</v>
      </c>
      <c r="AR187" s="641" t="str">
        <f t="shared" si="146"/>
        <v>revisar</v>
      </c>
      <c r="AS187" s="641" t="str">
        <f t="shared" si="147"/>
        <v>revisar</v>
      </c>
      <c r="AT187" s="641" t="str">
        <f t="shared" si="148"/>
        <v>revisar</v>
      </c>
      <c r="AU187" s="641" t="str">
        <f t="shared" si="149"/>
        <v>revisar</v>
      </c>
      <c r="AV187" s="641" t="str">
        <f t="shared" si="150"/>
        <v>revisar</v>
      </c>
      <c r="AW187" s="641" t="str">
        <f t="shared" si="151"/>
        <v>revisar</v>
      </c>
      <c r="AX187" s="641" t="str">
        <f t="shared" si="152"/>
        <v>revisar</v>
      </c>
      <c r="AY187" s="641" t="str">
        <f t="shared" si="153"/>
        <v>revisar</v>
      </c>
      <c r="AZ187" s="641" t="str">
        <f t="shared" si="154"/>
        <v>revisar</v>
      </c>
      <c r="BA187" s="641" t="str">
        <f t="shared" si="155"/>
        <v>revisar</v>
      </c>
      <c r="BB187" s="641" t="str">
        <f t="shared" si="156"/>
        <v>revisar</v>
      </c>
      <c r="BC187" s="641" t="str">
        <f t="shared" si="157"/>
        <v>revisar</v>
      </c>
    </row>
    <row r="188" spans="1:55" ht="12.75" hidden="1" customHeight="1">
      <c r="A188" s="34"/>
      <c r="B188" s="35">
        <f t="shared" si="158"/>
        <v>0</v>
      </c>
      <c r="C188" s="34"/>
      <c r="D188" s="684" t="s">
        <v>337</v>
      </c>
      <c r="E188" s="668"/>
      <c r="F188" s="669"/>
      <c r="G188" s="665"/>
      <c r="H188" s="666"/>
      <c r="I188" s="667"/>
      <c r="J188" s="263"/>
      <c r="K188" s="263"/>
      <c r="L188" s="263"/>
      <c r="M188" s="685">
        <f t="shared" si="170"/>
        <v>0</v>
      </c>
      <c r="N188" s="247"/>
      <c r="O188" s="687">
        <f t="shared" si="165"/>
        <v>0</v>
      </c>
      <c r="P188" s="687">
        <f t="shared" si="166"/>
        <v>0</v>
      </c>
      <c r="Q188" s="687">
        <f t="shared" si="167"/>
        <v>0</v>
      </c>
      <c r="R188" s="687">
        <f t="shared" si="168"/>
        <v>0</v>
      </c>
      <c r="S188" s="688">
        <f t="shared" si="169"/>
        <v>0</v>
      </c>
      <c r="T188" s="268"/>
      <c r="U188" s="539"/>
      <c r="V188" s="299" t="str">
        <f t="shared" si="20"/>
        <v>4.15</v>
      </c>
      <c r="W188" s="299">
        <f t="shared" si="171"/>
        <v>0</v>
      </c>
      <c r="X188" s="254" t="s">
        <v>337</v>
      </c>
      <c r="Y188" s="242" t="s">
        <v>1235</v>
      </c>
      <c r="Z188" s="248" t="s">
        <v>14</v>
      </c>
      <c r="AA188" s="80" t="s">
        <v>2181</v>
      </c>
      <c r="AB188" s="81" t="s">
        <v>1295</v>
      </c>
      <c r="AC188" s="245">
        <v>185.77</v>
      </c>
      <c r="AD188" s="597">
        <v>0</v>
      </c>
      <c r="AE188" s="597">
        <v>7.58</v>
      </c>
      <c r="AF188" s="597">
        <v>13.16</v>
      </c>
      <c r="AG188" s="264">
        <v>20.740000000000002</v>
      </c>
      <c r="AH188" s="247">
        <v>0.22670000000000001</v>
      </c>
      <c r="AI188" s="24">
        <v>25.44</v>
      </c>
      <c r="AJ188" s="24">
        <v>0</v>
      </c>
      <c r="AK188" s="24">
        <v>1725.8</v>
      </c>
      <c r="AL188" s="24">
        <v>3000.1899999999996</v>
      </c>
      <c r="AM188" s="604">
        <v>4725.99</v>
      </c>
      <c r="AN188" s="641" t="str">
        <f t="shared" si="142"/>
        <v>ok</v>
      </c>
      <c r="AO188" s="641" t="str">
        <f t="shared" si="143"/>
        <v>revisar</v>
      </c>
      <c r="AP188" s="641" t="str">
        <f t="shared" si="144"/>
        <v>revisar</v>
      </c>
      <c r="AQ188" s="641" t="str">
        <f t="shared" si="145"/>
        <v>revisar</v>
      </c>
      <c r="AR188" s="641" t="str">
        <f t="shared" si="146"/>
        <v>revisar</v>
      </c>
      <c r="AS188" s="641" t="str">
        <f t="shared" si="147"/>
        <v>revisar</v>
      </c>
      <c r="AT188" s="641" t="str">
        <f t="shared" si="148"/>
        <v>ok</v>
      </c>
      <c r="AU188" s="641" t="str">
        <f t="shared" si="149"/>
        <v>revisar</v>
      </c>
      <c r="AV188" s="641" t="str">
        <f t="shared" si="150"/>
        <v>revisar</v>
      </c>
      <c r="AW188" s="641" t="str">
        <f t="shared" si="151"/>
        <v>revisar</v>
      </c>
      <c r="AX188" s="641" t="str">
        <f t="shared" si="152"/>
        <v>revisar</v>
      </c>
      <c r="AY188" s="641" t="str">
        <f t="shared" si="153"/>
        <v>revisar</v>
      </c>
      <c r="AZ188" s="641" t="str">
        <f t="shared" si="154"/>
        <v>ok</v>
      </c>
      <c r="BA188" s="641" t="str">
        <f t="shared" si="155"/>
        <v>revisar</v>
      </c>
      <c r="BB188" s="641" t="str">
        <f t="shared" si="156"/>
        <v>revisar</v>
      </c>
      <c r="BC188" s="641" t="str">
        <f t="shared" si="157"/>
        <v>revisar</v>
      </c>
    </row>
    <row r="189" spans="1:55" ht="12.75" hidden="1" customHeight="1">
      <c r="A189" s="34"/>
      <c r="B189" s="35">
        <f t="shared" si="158"/>
        <v>0</v>
      </c>
      <c r="C189" s="34"/>
      <c r="D189" s="250" t="s">
        <v>338</v>
      </c>
      <c r="E189" s="668"/>
      <c r="F189" s="669"/>
      <c r="G189" s="665"/>
      <c r="H189" s="666"/>
      <c r="I189" s="667"/>
      <c r="J189" s="263"/>
      <c r="K189" s="263"/>
      <c r="L189" s="263"/>
      <c r="M189" s="685">
        <f t="shared" si="170"/>
        <v>0</v>
      </c>
      <c r="N189" s="247"/>
      <c r="O189" s="687"/>
      <c r="P189" s="687"/>
      <c r="Q189" s="687"/>
      <c r="R189" s="687"/>
      <c r="S189" s="688"/>
      <c r="T189" s="268"/>
      <c r="U189" s="539"/>
      <c r="V189" s="299" t="str">
        <f t="shared" si="20"/>
        <v>4.16</v>
      </c>
      <c r="W189" s="299">
        <f t="shared" si="171"/>
        <v>0</v>
      </c>
      <c r="X189" s="319"/>
      <c r="Y189" s="319"/>
      <c r="Z189" s="319"/>
      <c r="AA189" s="319"/>
      <c r="AB189" s="531"/>
      <c r="AN189" s="641" t="str">
        <f t="shared" si="142"/>
        <v>revisar</v>
      </c>
      <c r="AO189" s="641" t="str">
        <f t="shared" si="143"/>
        <v>ok</v>
      </c>
      <c r="AP189" s="641" t="str">
        <f t="shared" si="144"/>
        <v>ok</v>
      </c>
      <c r="AQ189" s="641" t="str">
        <f t="shared" si="145"/>
        <v>ok</v>
      </c>
      <c r="AR189" s="641" t="str">
        <f t="shared" si="146"/>
        <v>ok</v>
      </c>
      <c r="AS189" s="641" t="str">
        <f t="shared" si="147"/>
        <v>ok</v>
      </c>
      <c r="AT189" s="641" t="str">
        <f t="shared" si="148"/>
        <v>ok</v>
      </c>
      <c r="AU189" s="641" t="str">
        <f t="shared" si="149"/>
        <v>ok</v>
      </c>
      <c r="AV189" s="641" t="str">
        <f t="shared" si="150"/>
        <v>ok</v>
      </c>
      <c r="AW189" s="641" t="str">
        <f t="shared" si="151"/>
        <v>ok</v>
      </c>
      <c r="AX189" s="641" t="str">
        <f t="shared" si="152"/>
        <v>ok</v>
      </c>
      <c r="AY189" s="641" t="str">
        <f t="shared" si="153"/>
        <v>ok</v>
      </c>
      <c r="AZ189" s="641" t="str">
        <f t="shared" si="154"/>
        <v>ok</v>
      </c>
      <c r="BA189" s="641" t="str">
        <f t="shared" si="155"/>
        <v>ok</v>
      </c>
      <c r="BB189" s="641" t="str">
        <f t="shared" si="156"/>
        <v>ok</v>
      </c>
      <c r="BC189" s="641" t="str">
        <f t="shared" si="157"/>
        <v>ok</v>
      </c>
    </row>
    <row r="190" spans="1:55" ht="12.75" hidden="1" customHeight="1">
      <c r="A190" s="34"/>
      <c r="B190" s="35">
        <f t="shared" si="158"/>
        <v>0</v>
      </c>
      <c r="C190" s="34"/>
      <c r="D190" s="254" t="s">
        <v>339</v>
      </c>
      <c r="E190" s="668"/>
      <c r="F190" s="669"/>
      <c r="G190" s="665"/>
      <c r="H190" s="666"/>
      <c r="I190" s="667"/>
      <c r="J190" s="263"/>
      <c r="K190" s="263"/>
      <c r="L190" s="263"/>
      <c r="M190" s="685">
        <f t="shared" si="170"/>
        <v>0</v>
      </c>
      <c r="N190" s="247"/>
      <c r="O190" s="687"/>
      <c r="P190" s="687"/>
      <c r="Q190" s="687"/>
      <c r="R190" s="687"/>
      <c r="S190" s="688"/>
      <c r="T190" s="268"/>
      <c r="U190" s="539"/>
      <c r="V190" s="299" t="str">
        <f t="shared" si="20"/>
        <v>4.17</v>
      </c>
      <c r="W190" s="299">
        <f t="shared" si="171"/>
        <v>0</v>
      </c>
      <c r="X190" s="268"/>
      <c r="Y190" s="268"/>
      <c r="Z190" s="268"/>
      <c r="AA190" s="268"/>
      <c r="AB190" s="533"/>
      <c r="AN190" s="641" t="str">
        <f t="shared" si="142"/>
        <v>revisar</v>
      </c>
      <c r="AO190" s="641" t="str">
        <f t="shared" si="143"/>
        <v>ok</v>
      </c>
      <c r="AP190" s="641" t="str">
        <f t="shared" si="144"/>
        <v>ok</v>
      </c>
      <c r="AQ190" s="641" t="str">
        <f t="shared" si="145"/>
        <v>ok</v>
      </c>
      <c r="AR190" s="641" t="str">
        <f t="shared" si="146"/>
        <v>ok</v>
      </c>
      <c r="AS190" s="641" t="str">
        <f t="shared" si="147"/>
        <v>ok</v>
      </c>
      <c r="AT190" s="641" t="str">
        <f t="shared" si="148"/>
        <v>ok</v>
      </c>
      <c r="AU190" s="641" t="str">
        <f t="shared" si="149"/>
        <v>ok</v>
      </c>
      <c r="AV190" s="641" t="str">
        <f t="shared" si="150"/>
        <v>ok</v>
      </c>
      <c r="AW190" s="641" t="str">
        <f t="shared" si="151"/>
        <v>ok</v>
      </c>
      <c r="AX190" s="641" t="str">
        <f t="shared" si="152"/>
        <v>ok</v>
      </c>
      <c r="AY190" s="641" t="str">
        <f t="shared" si="153"/>
        <v>ok</v>
      </c>
      <c r="AZ190" s="641" t="str">
        <f t="shared" si="154"/>
        <v>ok</v>
      </c>
      <c r="BA190" s="641" t="str">
        <f t="shared" si="155"/>
        <v>ok</v>
      </c>
      <c r="BB190" s="641" t="str">
        <f t="shared" si="156"/>
        <v>ok</v>
      </c>
      <c r="BC190" s="641" t="str">
        <f t="shared" si="157"/>
        <v>ok</v>
      </c>
    </row>
    <row r="191" spans="1:55" ht="12.75" hidden="1" customHeight="1">
      <c r="A191" s="34"/>
      <c r="B191" s="35">
        <f t="shared" si="158"/>
        <v>0</v>
      </c>
      <c r="C191" s="34"/>
      <c r="D191" s="254" t="s">
        <v>340</v>
      </c>
      <c r="E191" s="668"/>
      <c r="F191" s="669"/>
      <c r="G191" s="665"/>
      <c r="H191" s="666"/>
      <c r="I191" s="667"/>
      <c r="J191" s="263"/>
      <c r="K191" s="263"/>
      <c r="L191" s="263"/>
      <c r="M191" s="685">
        <f t="shared" si="170"/>
        <v>0</v>
      </c>
      <c r="N191" s="247"/>
      <c r="O191" s="687"/>
      <c r="P191" s="687"/>
      <c r="Q191" s="687"/>
      <c r="R191" s="687"/>
      <c r="S191" s="688"/>
      <c r="T191" s="268"/>
      <c r="U191" s="539"/>
      <c r="V191" s="299" t="str">
        <f t="shared" si="20"/>
        <v>4.18</v>
      </c>
      <c r="W191" s="299">
        <f t="shared" si="171"/>
        <v>0</v>
      </c>
      <c r="X191" s="268"/>
      <c r="Y191" s="268"/>
      <c r="Z191" s="268"/>
      <c r="AA191" s="268"/>
      <c r="AB191" s="533"/>
      <c r="AN191" s="641" t="str">
        <f t="shared" si="142"/>
        <v>revisar</v>
      </c>
      <c r="AO191" s="641" t="str">
        <f t="shared" si="143"/>
        <v>ok</v>
      </c>
      <c r="AP191" s="641" t="str">
        <f t="shared" si="144"/>
        <v>ok</v>
      </c>
      <c r="AQ191" s="641" t="str">
        <f t="shared" si="145"/>
        <v>ok</v>
      </c>
      <c r="AR191" s="641" t="str">
        <f t="shared" si="146"/>
        <v>ok</v>
      </c>
      <c r="AS191" s="641" t="str">
        <f t="shared" si="147"/>
        <v>ok</v>
      </c>
      <c r="AT191" s="641" t="str">
        <f t="shared" si="148"/>
        <v>ok</v>
      </c>
      <c r="AU191" s="641" t="str">
        <f t="shared" si="149"/>
        <v>ok</v>
      </c>
      <c r="AV191" s="641" t="str">
        <f t="shared" si="150"/>
        <v>ok</v>
      </c>
      <c r="AW191" s="641" t="str">
        <f t="shared" si="151"/>
        <v>ok</v>
      </c>
      <c r="AX191" s="641" t="str">
        <f t="shared" si="152"/>
        <v>ok</v>
      </c>
      <c r="AY191" s="641" t="str">
        <f t="shared" si="153"/>
        <v>ok</v>
      </c>
      <c r="AZ191" s="641" t="str">
        <f t="shared" si="154"/>
        <v>ok</v>
      </c>
      <c r="BA191" s="641" t="str">
        <f t="shared" si="155"/>
        <v>ok</v>
      </c>
      <c r="BB191" s="641" t="str">
        <f t="shared" si="156"/>
        <v>ok</v>
      </c>
      <c r="BC191" s="641" t="str">
        <f t="shared" si="157"/>
        <v>ok</v>
      </c>
    </row>
    <row r="192" spans="1:55" ht="12.75" hidden="1" customHeight="1">
      <c r="A192" s="34"/>
      <c r="B192" s="35">
        <f t="shared" si="158"/>
        <v>0</v>
      </c>
      <c r="C192" s="34"/>
      <c r="D192" s="250" t="s">
        <v>341</v>
      </c>
      <c r="E192" s="668"/>
      <c r="F192" s="669"/>
      <c r="G192" s="665"/>
      <c r="H192" s="666"/>
      <c r="I192" s="667"/>
      <c r="J192" s="263"/>
      <c r="K192" s="263"/>
      <c r="L192" s="263"/>
      <c r="M192" s="685">
        <f t="shared" si="170"/>
        <v>0</v>
      </c>
      <c r="N192" s="247"/>
      <c r="O192" s="687"/>
      <c r="P192" s="687"/>
      <c r="Q192" s="687"/>
      <c r="R192" s="687"/>
      <c r="S192" s="688"/>
      <c r="T192" s="268"/>
      <c r="U192" s="539"/>
      <c r="V192" s="299" t="str">
        <f t="shared" si="20"/>
        <v>4.19</v>
      </c>
      <c r="W192" s="299">
        <f t="shared" si="171"/>
        <v>0</v>
      </c>
      <c r="X192" s="268"/>
      <c r="Y192" s="268"/>
      <c r="Z192" s="268"/>
      <c r="AA192" s="268"/>
      <c r="AB192" s="533"/>
      <c r="AN192" s="641" t="str">
        <f t="shared" si="142"/>
        <v>revisar</v>
      </c>
      <c r="AO192" s="641" t="str">
        <f t="shared" si="143"/>
        <v>ok</v>
      </c>
      <c r="AP192" s="641" t="str">
        <f t="shared" si="144"/>
        <v>ok</v>
      </c>
      <c r="AQ192" s="641" t="str">
        <f t="shared" si="145"/>
        <v>ok</v>
      </c>
      <c r="AR192" s="641" t="str">
        <f t="shared" si="146"/>
        <v>ok</v>
      </c>
      <c r="AS192" s="641" t="str">
        <f t="shared" si="147"/>
        <v>ok</v>
      </c>
      <c r="AT192" s="641" t="str">
        <f t="shared" si="148"/>
        <v>ok</v>
      </c>
      <c r="AU192" s="641" t="str">
        <f t="shared" si="149"/>
        <v>ok</v>
      </c>
      <c r="AV192" s="641" t="str">
        <f t="shared" si="150"/>
        <v>ok</v>
      </c>
      <c r="AW192" s="641" t="str">
        <f t="shared" si="151"/>
        <v>ok</v>
      </c>
      <c r="AX192" s="641" t="str">
        <f t="shared" si="152"/>
        <v>ok</v>
      </c>
      <c r="AY192" s="641" t="str">
        <f t="shared" si="153"/>
        <v>ok</v>
      </c>
      <c r="AZ192" s="641" t="str">
        <f t="shared" si="154"/>
        <v>ok</v>
      </c>
      <c r="BA192" s="641" t="str">
        <f t="shared" si="155"/>
        <v>ok</v>
      </c>
      <c r="BB192" s="641" t="str">
        <f t="shared" si="156"/>
        <v>ok</v>
      </c>
      <c r="BC192" s="641" t="str">
        <f t="shared" si="157"/>
        <v>ok</v>
      </c>
    </row>
    <row r="193" spans="1:55" ht="12.75" hidden="1" customHeight="1">
      <c r="A193" s="34"/>
      <c r="B193" s="35">
        <f t="shared" si="158"/>
        <v>0</v>
      </c>
      <c r="C193" s="34"/>
      <c r="D193" s="254" t="s">
        <v>342</v>
      </c>
      <c r="E193" s="668"/>
      <c r="F193" s="669"/>
      <c r="G193" s="665"/>
      <c r="H193" s="666"/>
      <c r="I193" s="667"/>
      <c r="J193" s="263"/>
      <c r="K193" s="263"/>
      <c r="L193" s="263"/>
      <c r="M193" s="685">
        <f t="shared" si="170"/>
        <v>0</v>
      </c>
      <c r="N193" s="247"/>
      <c r="O193" s="687"/>
      <c r="P193" s="687"/>
      <c r="Q193" s="687"/>
      <c r="R193" s="687"/>
      <c r="S193" s="688"/>
      <c r="T193" s="268"/>
      <c r="U193" s="539"/>
      <c r="V193" s="299" t="str">
        <f t="shared" si="20"/>
        <v>4.20</v>
      </c>
      <c r="W193" s="299">
        <f t="shared" si="171"/>
        <v>0</v>
      </c>
      <c r="X193" s="268"/>
      <c r="Y193" s="268"/>
      <c r="Z193" s="268"/>
      <c r="AA193" s="268"/>
      <c r="AB193" s="533"/>
      <c r="AN193" s="641" t="str">
        <f t="shared" si="142"/>
        <v>revisar</v>
      </c>
      <c r="AO193" s="641" t="str">
        <f t="shared" si="143"/>
        <v>ok</v>
      </c>
      <c r="AP193" s="641" t="str">
        <f t="shared" si="144"/>
        <v>ok</v>
      </c>
      <c r="AQ193" s="641" t="str">
        <f t="shared" si="145"/>
        <v>ok</v>
      </c>
      <c r="AR193" s="641" t="str">
        <f t="shared" si="146"/>
        <v>ok</v>
      </c>
      <c r="AS193" s="641" t="str">
        <f t="shared" si="147"/>
        <v>ok</v>
      </c>
      <c r="AT193" s="641" t="str">
        <f t="shared" si="148"/>
        <v>ok</v>
      </c>
      <c r="AU193" s="641" t="str">
        <f t="shared" si="149"/>
        <v>ok</v>
      </c>
      <c r="AV193" s="641" t="str">
        <f t="shared" si="150"/>
        <v>ok</v>
      </c>
      <c r="AW193" s="641" t="str">
        <f t="shared" si="151"/>
        <v>ok</v>
      </c>
      <c r="AX193" s="641" t="str">
        <f t="shared" si="152"/>
        <v>ok</v>
      </c>
      <c r="AY193" s="641" t="str">
        <f t="shared" si="153"/>
        <v>ok</v>
      </c>
      <c r="AZ193" s="641" t="str">
        <f t="shared" si="154"/>
        <v>ok</v>
      </c>
      <c r="BA193" s="641" t="str">
        <f t="shared" si="155"/>
        <v>ok</v>
      </c>
      <c r="BB193" s="641" t="str">
        <f t="shared" si="156"/>
        <v>ok</v>
      </c>
      <c r="BC193" s="641" t="str">
        <f t="shared" si="157"/>
        <v>ok</v>
      </c>
    </row>
    <row r="194" spans="1:55" ht="12.75" hidden="1" customHeight="1">
      <c r="A194" s="34"/>
      <c r="B194" s="35">
        <f t="shared" si="158"/>
        <v>0</v>
      </c>
      <c r="C194" s="34"/>
      <c r="D194" s="254" t="s">
        <v>343</v>
      </c>
      <c r="E194" s="668"/>
      <c r="F194" s="669"/>
      <c r="G194" s="665"/>
      <c r="H194" s="666"/>
      <c r="I194" s="667"/>
      <c r="J194" s="263"/>
      <c r="K194" s="263"/>
      <c r="L194" s="263"/>
      <c r="M194" s="685">
        <f t="shared" si="170"/>
        <v>0</v>
      </c>
      <c r="N194" s="247"/>
      <c r="O194" s="687"/>
      <c r="P194" s="687"/>
      <c r="Q194" s="687"/>
      <c r="R194" s="687"/>
      <c r="S194" s="688"/>
      <c r="T194" s="268"/>
      <c r="U194" s="539"/>
      <c r="V194" s="299" t="str">
        <f t="shared" si="20"/>
        <v>4.21</v>
      </c>
      <c r="W194" s="299">
        <f t="shared" si="171"/>
        <v>0</v>
      </c>
      <c r="X194" s="268"/>
      <c r="Y194" s="268"/>
      <c r="Z194" s="268"/>
      <c r="AA194" s="268"/>
      <c r="AB194" s="533"/>
      <c r="AN194" s="641" t="str">
        <f t="shared" si="142"/>
        <v>revisar</v>
      </c>
      <c r="AO194" s="641" t="str">
        <f t="shared" si="143"/>
        <v>ok</v>
      </c>
      <c r="AP194" s="641" t="str">
        <f t="shared" si="144"/>
        <v>ok</v>
      </c>
      <c r="AQ194" s="641" t="str">
        <f t="shared" si="145"/>
        <v>ok</v>
      </c>
      <c r="AR194" s="641" t="str">
        <f t="shared" si="146"/>
        <v>ok</v>
      </c>
      <c r="AS194" s="641" t="str">
        <f t="shared" si="147"/>
        <v>ok</v>
      </c>
      <c r="AT194" s="641" t="str">
        <f t="shared" si="148"/>
        <v>ok</v>
      </c>
      <c r="AU194" s="641" t="str">
        <f t="shared" si="149"/>
        <v>ok</v>
      </c>
      <c r="AV194" s="641" t="str">
        <f t="shared" si="150"/>
        <v>ok</v>
      </c>
      <c r="AW194" s="641" t="str">
        <f t="shared" si="151"/>
        <v>ok</v>
      </c>
      <c r="AX194" s="641" t="str">
        <f t="shared" si="152"/>
        <v>ok</v>
      </c>
      <c r="AY194" s="641" t="str">
        <f t="shared" si="153"/>
        <v>ok</v>
      </c>
      <c r="AZ194" s="641" t="str">
        <f t="shared" si="154"/>
        <v>ok</v>
      </c>
      <c r="BA194" s="641" t="str">
        <f t="shared" si="155"/>
        <v>ok</v>
      </c>
      <c r="BB194" s="641" t="str">
        <f t="shared" si="156"/>
        <v>ok</v>
      </c>
      <c r="BC194" s="641" t="str">
        <f t="shared" si="157"/>
        <v>ok</v>
      </c>
    </row>
    <row r="195" spans="1:55" ht="12.75" hidden="1" customHeight="1">
      <c r="A195" s="34"/>
      <c r="B195" s="35">
        <f t="shared" si="158"/>
        <v>0</v>
      </c>
      <c r="C195" s="34"/>
      <c r="D195" s="250" t="s">
        <v>344</v>
      </c>
      <c r="E195" s="668"/>
      <c r="F195" s="669"/>
      <c r="G195" s="665"/>
      <c r="H195" s="666"/>
      <c r="I195" s="667"/>
      <c r="J195" s="263"/>
      <c r="K195" s="263"/>
      <c r="L195" s="263"/>
      <c r="M195" s="685">
        <f t="shared" si="170"/>
        <v>0</v>
      </c>
      <c r="N195" s="247"/>
      <c r="O195" s="687"/>
      <c r="P195" s="687"/>
      <c r="Q195" s="687"/>
      <c r="R195" s="687"/>
      <c r="S195" s="688"/>
      <c r="T195" s="268"/>
      <c r="U195" s="539"/>
      <c r="V195" s="299" t="str">
        <f t="shared" si="20"/>
        <v>4.22</v>
      </c>
      <c r="W195" s="299">
        <f t="shared" si="171"/>
        <v>0</v>
      </c>
      <c r="X195" s="268"/>
      <c r="Y195" s="268"/>
      <c r="Z195" s="268"/>
      <c r="AA195" s="268"/>
      <c r="AB195" s="533"/>
      <c r="AN195" s="641" t="str">
        <f t="shared" si="142"/>
        <v>revisar</v>
      </c>
      <c r="AO195" s="641" t="str">
        <f t="shared" si="143"/>
        <v>ok</v>
      </c>
      <c r="AP195" s="641" t="str">
        <f t="shared" si="144"/>
        <v>ok</v>
      </c>
      <c r="AQ195" s="641" t="str">
        <f t="shared" si="145"/>
        <v>ok</v>
      </c>
      <c r="AR195" s="641" t="str">
        <f t="shared" si="146"/>
        <v>ok</v>
      </c>
      <c r="AS195" s="641" t="str">
        <f t="shared" si="147"/>
        <v>ok</v>
      </c>
      <c r="AT195" s="641" t="str">
        <f t="shared" si="148"/>
        <v>ok</v>
      </c>
      <c r="AU195" s="641" t="str">
        <f t="shared" si="149"/>
        <v>ok</v>
      </c>
      <c r="AV195" s="641" t="str">
        <f t="shared" si="150"/>
        <v>ok</v>
      </c>
      <c r="AW195" s="641" t="str">
        <f t="shared" si="151"/>
        <v>ok</v>
      </c>
      <c r="AX195" s="641" t="str">
        <f t="shared" si="152"/>
        <v>ok</v>
      </c>
      <c r="AY195" s="641" t="str">
        <f t="shared" si="153"/>
        <v>ok</v>
      </c>
      <c r="AZ195" s="641" t="str">
        <f t="shared" si="154"/>
        <v>ok</v>
      </c>
      <c r="BA195" s="641" t="str">
        <f t="shared" si="155"/>
        <v>ok</v>
      </c>
      <c r="BB195" s="641" t="str">
        <f t="shared" si="156"/>
        <v>ok</v>
      </c>
      <c r="BC195" s="641" t="str">
        <f t="shared" si="157"/>
        <v>ok</v>
      </c>
    </row>
    <row r="196" spans="1:55" ht="12.75" hidden="1" customHeight="1">
      <c r="A196" s="34"/>
      <c r="B196" s="35">
        <f t="shared" si="158"/>
        <v>0</v>
      </c>
      <c r="C196" s="34"/>
      <c r="D196" s="254" t="s">
        <v>345</v>
      </c>
      <c r="E196" s="668"/>
      <c r="F196" s="669"/>
      <c r="G196" s="665"/>
      <c r="H196" s="666"/>
      <c r="I196" s="667"/>
      <c r="J196" s="263"/>
      <c r="K196" s="263"/>
      <c r="L196" s="263"/>
      <c r="M196" s="685">
        <f t="shared" si="170"/>
        <v>0</v>
      </c>
      <c r="N196" s="247"/>
      <c r="O196" s="687"/>
      <c r="P196" s="687"/>
      <c r="Q196" s="687"/>
      <c r="R196" s="687"/>
      <c r="S196" s="688"/>
      <c r="T196" s="268"/>
      <c r="U196" s="539"/>
      <c r="V196" s="299" t="str">
        <f t="shared" si="20"/>
        <v>4.23</v>
      </c>
      <c r="W196" s="299">
        <f t="shared" si="171"/>
        <v>0</v>
      </c>
      <c r="X196" s="268"/>
      <c r="Y196" s="268"/>
      <c r="Z196" s="268"/>
      <c r="AA196" s="268"/>
      <c r="AB196" s="533"/>
      <c r="AN196" s="641" t="str">
        <f t="shared" si="142"/>
        <v>revisar</v>
      </c>
      <c r="AO196" s="641" t="str">
        <f t="shared" si="143"/>
        <v>ok</v>
      </c>
      <c r="AP196" s="641" t="str">
        <f t="shared" si="144"/>
        <v>ok</v>
      </c>
      <c r="AQ196" s="641" t="str">
        <f t="shared" si="145"/>
        <v>ok</v>
      </c>
      <c r="AR196" s="641" t="str">
        <f t="shared" si="146"/>
        <v>ok</v>
      </c>
      <c r="AS196" s="641" t="str">
        <f t="shared" si="147"/>
        <v>ok</v>
      </c>
      <c r="AT196" s="641" t="str">
        <f t="shared" si="148"/>
        <v>ok</v>
      </c>
      <c r="AU196" s="641" t="str">
        <f t="shared" si="149"/>
        <v>ok</v>
      </c>
      <c r="AV196" s="641" t="str">
        <f t="shared" si="150"/>
        <v>ok</v>
      </c>
      <c r="AW196" s="641" t="str">
        <f t="shared" si="151"/>
        <v>ok</v>
      </c>
      <c r="AX196" s="641" t="str">
        <f t="shared" si="152"/>
        <v>ok</v>
      </c>
      <c r="AY196" s="641" t="str">
        <f t="shared" si="153"/>
        <v>ok</v>
      </c>
      <c r="AZ196" s="641" t="str">
        <f t="shared" si="154"/>
        <v>ok</v>
      </c>
      <c r="BA196" s="641" t="str">
        <f t="shared" si="155"/>
        <v>ok</v>
      </c>
      <c r="BB196" s="641" t="str">
        <f t="shared" si="156"/>
        <v>ok</v>
      </c>
      <c r="BC196" s="641" t="str">
        <f t="shared" si="157"/>
        <v>ok</v>
      </c>
    </row>
    <row r="197" spans="1:55" ht="12.75" hidden="1" customHeight="1">
      <c r="A197" s="34"/>
      <c r="B197" s="35">
        <f t="shared" si="158"/>
        <v>0</v>
      </c>
      <c r="C197" s="34"/>
      <c r="D197" s="254" t="s">
        <v>346</v>
      </c>
      <c r="E197" s="668"/>
      <c r="F197" s="669"/>
      <c r="G197" s="665"/>
      <c r="H197" s="666"/>
      <c r="I197" s="667"/>
      <c r="J197" s="263"/>
      <c r="K197" s="263"/>
      <c r="L197" s="263"/>
      <c r="M197" s="685">
        <f t="shared" si="170"/>
        <v>0</v>
      </c>
      <c r="N197" s="247"/>
      <c r="O197" s="687"/>
      <c r="P197" s="687"/>
      <c r="Q197" s="687"/>
      <c r="R197" s="687"/>
      <c r="S197" s="688"/>
      <c r="T197" s="268"/>
      <c r="U197" s="539"/>
      <c r="V197" s="299" t="str">
        <f t="shared" si="20"/>
        <v>4.24</v>
      </c>
      <c r="W197" s="299">
        <f t="shared" si="171"/>
        <v>0</v>
      </c>
      <c r="X197" s="268"/>
      <c r="Y197" s="268"/>
      <c r="Z197" s="268"/>
      <c r="AA197" s="268"/>
      <c r="AB197" s="533"/>
      <c r="AN197" s="641" t="str">
        <f t="shared" si="142"/>
        <v>revisar</v>
      </c>
      <c r="AO197" s="641" t="str">
        <f t="shared" si="143"/>
        <v>ok</v>
      </c>
      <c r="AP197" s="641" t="str">
        <f t="shared" si="144"/>
        <v>ok</v>
      </c>
      <c r="AQ197" s="641" t="str">
        <f t="shared" si="145"/>
        <v>ok</v>
      </c>
      <c r="AR197" s="641" t="str">
        <f t="shared" si="146"/>
        <v>ok</v>
      </c>
      <c r="AS197" s="641" t="str">
        <f t="shared" si="147"/>
        <v>ok</v>
      </c>
      <c r="AT197" s="641" t="str">
        <f t="shared" si="148"/>
        <v>ok</v>
      </c>
      <c r="AU197" s="641" t="str">
        <f t="shared" si="149"/>
        <v>ok</v>
      </c>
      <c r="AV197" s="641" t="str">
        <f t="shared" si="150"/>
        <v>ok</v>
      </c>
      <c r="AW197" s="641" t="str">
        <f t="shared" si="151"/>
        <v>ok</v>
      </c>
      <c r="AX197" s="641" t="str">
        <f t="shared" si="152"/>
        <v>ok</v>
      </c>
      <c r="AY197" s="641" t="str">
        <f t="shared" si="153"/>
        <v>ok</v>
      </c>
      <c r="AZ197" s="641" t="str">
        <f t="shared" si="154"/>
        <v>ok</v>
      </c>
      <c r="BA197" s="641" t="str">
        <f t="shared" si="155"/>
        <v>ok</v>
      </c>
      <c r="BB197" s="641" t="str">
        <f t="shared" si="156"/>
        <v>ok</v>
      </c>
      <c r="BC197" s="641" t="str">
        <f t="shared" si="157"/>
        <v>ok</v>
      </c>
    </row>
    <row r="198" spans="1:55" ht="12.75" hidden="1" customHeight="1">
      <c r="A198" s="34"/>
      <c r="B198" s="35">
        <f t="shared" si="158"/>
        <v>0</v>
      </c>
      <c r="C198" s="34"/>
      <c r="D198" s="250" t="s">
        <v>347</v>
      </c>
      <c r="E198" s="668"/>
      <c r="F198" s="669"/>
      <c r="G198" s="665"/>
      <c r="H198" s="666"/>
      <c r="I198" s="667"/>
      <c r="J198" s="263"/>
      <c r="K198" s="263"/>
      <c r="L198" s="263"/>
      <c r="M198" s="685">
        <f t="shared" si="170"/>
        <v>0</v>
      </c>
      <c r="N198" s="247"/>
      <c r="O198" s="687"/>
      <c r="P198" s="687"/>
      <c r="Q198" s="687"/>
      <c r="R198" s="687"/>
      <c r="S198" s="688"/>
      <c r="T198" s="268"/>
      <c r="U198" s="539"/>
      <c r="V198" s="299" t="str">
        <f t="shared" si="20"/>
        <v>4.25</v>
      </c>
      <c r="W198" s="299">
        <f t="shared" si="171"/>
        <v>0</v>
      </c>
      <c r="X198" s="268"/>
      <c r="Y198" s="268"/>
      <c r="Z198" s="268"/>
      <c r="AA198" s="268"/>
      <c r="AB198" s="533"/>
      <c r="AN198" s="641" t="str">
        <f t="shared" si="142"/>
        <v>revisar</v>
      </c>
      <c r="AO198" s="641" t="str">
        <f t="shared" si="143"/>
        <v>ok</v>
      </c>
      <c r="AP198" s="641" t="str">
        <f t="shared" si="144"/>
        <v>ok</v>
      </c>
      <c r="AQ198" s="641" t="str">
        <f t="shared" si="145"/>
        <v>ok</v>
      </c>
      <c r="AR198" s="641" t="str">
        <f t="shared" si="146"/>
        <v>ok</v>
      </c>
      <c r="AS198" s="641" t="str">
        <f t="shared" si="147"/>
        <v>ok</v>
      </c>
      <c r="AT198" s="641" t="str">
        <f t="shared" si="148"/>
        <v>ok</v>
      </c>
      <c r="AU198" s="641" t="str">
        <f t="shared" si="149"/>
        <v>ok</v>
      </c>
      <c r="AV198" s="641" t="str">
        <f t="shared" si="150"/>
        <v>ok</v>
      </c>
      <c r="AW198" s="641" t="str">
        <f t="shared" si="151"/>
        <v>ok</v>
      </c>
      <c r="AX198" s="641" t="str">
        <f t="shared" si="152"/>
        <v>ok</v>
      </c>
      <c r="AY198" s="641" t="str">
        <f t="shared" si="153"/>
        <v>ok</v>
      </c>
      <c r="AZ198" s="641" t="str">
        <f t="shared" si="154"/>
        <v>ok</v>
      </c>
      <c r="BA198" s="641" t="str">
        <f t="shared" si="155"/>
        <v>ok</v>
      </c>
      <c r="BB198" s="641" t="str">
        <f t="shared" si="156"/>
        <v>ok</v>
      </c>
      <c r="BC198" s="641" t="str">
        <f t="shared" si="157"/>
        <v>ok</v>
      </c>
    </row>
    <row r="199" spans="1:55" ht="12.75" hidden="1" customHeight="1">
      <c r="A199" s="34"/>
      <c r="B199" s="35">
        <f t="shared" si="158"/>
        <v>0</v>
      </c>
      <c r="C199" s="34"/>
      <c r="D199" s="254" t="s">
        <v>348</v>
      </c>
      <c r="E199" s="668"/>
      <c r="F199" s="669"/>
      <c r="G199" s="665"/>
      <c r="H199" s="666"/>
      <c r="I199" s="667"/>
      <c r="J199" s="263"/>
      <c r="K199" s="263"/>
      <c r="L199" s="263"/>
      <c r="M199" s="685">
        <f t="shared" si="170"/>
        <v>0</v>
      </c>
      <c r="N199" s="247"/>
      <c r="O199" s="687"/>
      <c r="P199" s="687"/>
      <c r="Q199" s="687"/>
      <c r="R199" s="687"/>
      <c r="S199" s="688"/>
      <c r="T199" s="268"/>
      <c r="U199" s="539"/>
      <c r="V199" s="299" t="str">
        <f t="shared" si="20"/>
        <v>4.26</v>
      </c>
      <c r="W199" s="299">
        <f t="shared" si="171"/>
        <v>0</v>
      </c>
      <c r="X199" s="268"/>
      <c r="Y199" s="268"/>
      <c r="Z199" s="268"/>
      <c r="AA199" s="268"/>
      <c r="AB199" s="533"/>
      <c r="AN199" s="641" t="str">
        <f t="shared" si="142"/>
        <v>revisar</v>
      </c>
      <c r="AO199" s="641" t="str">
        <f t="shared" si="143"/>
        <v>ok</v>
      </c>
      <c r="AP199" s="641" t="str">
        <f t="shared" si="144"/>
        <v>ok</v>
      </c>
      <c r="AQ199" s="641" t="str">
        <f t="shared" si="145"/>
        <v>ok</v>
      </c>
      <c r="AR199" s="641" t="str">
        <f t="shared" si="146"/>
        <v>ok</v>
      </c>
      <c r="AS199" s="641" t="str">
        <f t="shared" si="147"/>
        <v>ok</v>
      </c>
      <c r="AT199" s="641" t="str">
        <f t="shared" si="148"/>
        <v>ok</v>
      </c>
      <c r="AU199" s="641" t="str">
        <f t="shared" si="149"/>
        <v>ok</v>
      </c>
      <c r="AV199" s="641" t="str">
        <f t="shared" si="150"/>
        <v>ok</v>
      </c>
      <c r="AW199" s="641" t="str">
        <f t="shared" si="151"/>
        <v>ok</v>
      </c>
      <c r="AX199" s="641" t="str">
        <f t="shared" si="152"/>
        <v>ok</v>
      </c>
      <c r="AY199" s="641" t="str">
        <f t="shared" si="153"/>
        <v>ok</v>
      </c>
      <c r="AZ199" s="641" t="str">
        <f t="shared" si="154"/>
        <v>ok</v>
      </c>
      <c r="BA199" s="641" t="str">
        <f t="shared" si="155"/>
        <v>ok</v>
      </c>
      <c r="BB199" s="641" t="str">
        <f t="shared" si="156"/>
        <v>ok</v>
      </c>
      <c r="BC199" s="641" t="str">
        <f t="shared" si="157"/>
        <v>ok</v>
      </c>
    </row>
    <row r="200" spans="1:55" ht="12.75" hidden="1" customHeight="1">
      <c r="A200" s="34"/>
      <c r="B200" s="35">
        <f t="shared" si="158"/>
        <v>0</v>
      </c>
      <c r="C200" s="34"/>
      <c r="D200" s="254" t="s">
        <v>349</v>
      </c>
      <c r="E200" s="668"/>
      <c r="F200" s="669"/>
      <c r="G200" s="665"/>
      <c r="H200" s="666"/>
      <c r="I200" s="667"/>
      <c r="J200" s="263"/>
      <c r="K200" s="263"/>
      <c r="L200" s="263"/>
      <c r="M200" s="685">
        <f t="shared" si="170"/>
        <v>0</v>
      </c>
      <c r="N200" s="247"/>
      <c r="O200" s="687"/>
      <c r="P200" s="687"/>
      <c r="Q200" s="687"/>
      <c r="R200" s="687"/>
      <c r="S200" s="688"/>
      <c r="T200" s="268"/>
      <c r="U200" s="539"/>
      <c r="V200" s="299" t="str">
        <f t="shared" si="20"/>
        <v>4.27</v>
      </c>
      <c r="W200" s="299">
        <f t="shared" si="171"/>
        <v>0</v>
      </c>
      <c r="X200" s="268"/>
      <c r="Y200" s="268"/>
      <c r="Z200" s="268"/>
      <c r="AA200" s="268"/>
      <c r="AB200" s="533"/>
      <c r="AN200" s="641" t="str">
        <f t="shared" si="142"/>
        <v>revisar</v>
      </c>
      <c r="AO200" s="641" t="str">
        <f t="shared" si="143"/>
        <v>ok</v>
      </c>
      <c r="AP200" s="641" t="str">
        <f t="shared" si="144"/>
        <v>ok</v>
      </c>
      <c r="AQ200" s="641" t="str">
        <f t="shared" si="145"/>
        <v>ok</v>
      </c>
      <c r="AR200" s="641" t="str">
        <f t="shared" si="146"/>
        <v>ok</v>
      </c>
      <c r="AS200" s="641" t="str">
        <f t="shared" si="147"/>
        <v>ok</v>
      </c>
      <c r="AT200" s="641" t="str">
        <f t="shared" si="148"/>
        <v>ok</v>
      </c>
      <c r="AU200" s="641" t="str">
        <f t="shared" si="149"/>
        <v>ok</v>
      </c>
      <c r="AV200" s="641" t="str">
        <f t="shared" si="150"/>
        <v>ok</v>
      </c>
      <c r="AW200" s="641" t="str">
        <f t="shared" si="151"/>
        <v>ok</v>
      </c>
      <c r="AX200" s="641" t="str">
        <f t="shared" si="152"/>
        <v>ok</v>
      </c>
      <c r="AY200" s="641" t="str">
        <f t="shared" si="153"/>
        <v>ok</v>
      </c>
      <c r="AZ200" s="641" t="str">
        <f t="shared" si="154"/>
        <v>ok</v>
      </c>
      <c r="BA200" s="641" t="str">
        <f t="shared" si="155"/>
        <v>ok</v>
      </c>
      <c r="BB200" s="641" t="str">
        <f t="shared" si="156"/>
        <v>ok</v>
      </c>
      <c r="BC200" s="641" t="str">
        <f t="shared" si="157"/>
        <v>ok</v>
      </c>
    </row>
    <row r="201" spans="1:55" ht="12.75" hidden="1" customHeight="1">
      <c r="A201" s="34"/>
      <c r="B201" s="35">
        <f t="shared" si="158"/>
        <v>0</v>
      </c>
      <c r="C201" s="34"/>
      <c r="D201" s="250" t="s">
        <v>350</v>
      </c>
      <c r="E201" s="668"/>
      <c r="F201" s="669"/>
      <c r="G201" s="665"/>
      <c r="H201" s="666"/>
      <c r="I201" s="667"/>
      <c r="J201" s="263"/>
      <c r="K201" s="263"/>
      <c r="L201" s="263"/>
      <c r="M201" s="685">
        <f t="shared" si="170"/>
        <v>0</v>
      </c>
      <c r="N201" s="247"/>
      <c r="O201" s="687"/>
      <c r="P201" s="687"/>
      <c r="Q201" s="687"/>
      <c r="R201" s="687"/>
      <c r="S201" s="688"/>
      <c r="T201" s="268"/>
      <c r="U201" s="539"/>
      <c r="V201" s="299" t="str">
        <f t="shared" si="20"/>
        <v>4.28</v>
      </c>
      <c r="W201" s="299">
        <f t="shared" si="171"/>
        <v>0</v>
      </c>
      <c r="X201" s="268"/>
      <c r="Y201" s="268"/>
      <c r="Z201" s="268"/>
      <c r="AA201" s="268"/>
      <c r="AB201" s="533"/>
      <c r="AN201" s="641" t="str">
        <f t="shared" si="142"/>
        <v>revisar</v>
      </c>
      <c r="AO201" s="641" t="str">
        <f t="shared" si="143"/>
        <v>ok</v>
      </c>
      <c r="AP201" s="641" t="str">
        <f t="shared" si="144"/>
        <v>ok</v>
      </c>
      <c r="AQ201" s="641" t="str">
        <f t="shared" si="145"/>
        <v>ok</v>
      </c>
      <c r="AR201" s="641" t="str">
        <f t="shared" si="146"/>
        <v>ok</v>
      </c>
      <c r="AS201" s="641" t="str">
        <f t="shared" si="147"/>
        <v>ok</v>
      </c>
      <c r="AT201" s="641" t="str">
        <f t="shared" si="148"/>
        <v>ok</v>
      </c>
      <c r="AU201" s="641" t="str">
        <f t="shared" si="149"/>
        <v>ok</v>
      </c>
      <c r="AV201" s="641" t="str">
        <f t="shared" si="150"/>
        <v>ok</v>
      </c>
      <c r="AW201" s="641" t="str">
        <f t="shared" si="151"/>
        <v>ok</v>
      </c>
      <c r="AX201" s="641" t="str">
        <f t="shared" si="152"/>
        <v>ok</v>
      </c>
      <c r="AY201" s="641" t="str">
        <f t="shared" si="153"/>
        <v>ok</v>
      </c>
      <c r="AZ201" s="641" t="str">
        <f t="shared" si="154"/>
        <v>ok</v>
      </c>
      <c r="BA201" s="641" t="str">
        <f t="shared" si="155"/>
        <v>ok</v>
      </c>
      <c r="BB201" s="641" t="str">
        <f t="shared" si="156"/>
        <v>ok</v>
      </c>
      <c r="BC201" s="641" t="str">
        <f t="shared" si="157"/>
        <v>ok</v>
      </c>
    </row>
    <row r="202" spans="1:55" ht="12.75" hidden="1" customHeight="1">
      <c r="A202" s="34"/>
      <c r="B202" s="35">
        <f t="shared" si="158"/>
        <v>0</v>
      </c>
      <c r="C202" s="34"/>
      <c r="D202" s="254" t="s">
        <v>351</v>
      </c>
      <c r="E202" s="668"/>
      <c r="F202" s="669"/>
      <c r="G202" s="665"/>
      <c r="H202" s="666"/>
      <c r="I202" s="667"/>
      <c r="J202" s="263"/>
      <c r="K202" s="263"/>
      <c r="L202" s="263"/>
      <c r="M202" s="685">
        <f t="shared" si="170"/>
        <v>0</v>
      </c>
      <c r="N202" s="247"/>
      <c r="O202" s="687"/>
      <c r="P202" s="687"/>
      <c r="Q202" s="687"/>
      <c r="R202" s="687"/>
      <c r="S202" s="688"/>
      <c r="T202" s="268"/>
      <c r="U202" s="539"/>
      <c r="V202" s="299" t="str">
        <f t="shared" si="20"/>
        <v>4.29</v>
      </c>
      <c r="W202" s="299">
        <f t="shared" si="171"/>
        <v>0</v>
      </c>
      <c r="X202" s="268"/>
      <c r="Y202" s="268"/>
      <c r="Z202" s="268"/>
      <c r="AA202" s="268"/>
      <c r="AB202" s="533"/>
      <c r="AN202" s="641" t="str">
        <f t="shared" si="142"/>
        <v>revisar</v>
      </c>
      <c r="AO202" s="641" t="str">
        <f t="shared" si="143"/>
        <v>ok</v>
      </c>
      <c r="AP202" s="641" t="str">
        <f t="shared" si="144"/>
        <v>ok</v>
      </c>
      <c r="AQ202" s="641" t="str">
        <f t="shared" si="145"/>
        <v>ok</v>
      </c>
      <c r="AR202" s="641" t="str">
        <f t="shared" si="146"/>
        <v>ok</v>
      </c>
      <c r="AS202" s="641" t="str">
        <f t="shared" si="147"/>
        <v>ok</v>
      </c>
      <c r="AT202" s="641" t="str">
        <f t="shared" si="148"/>
        <v>ok</v>
      </c>
      <c r="AU202" s="641" t="str">
        <f t="shared" si="149"/>
        <v>ok</v>
      </c>
      <c r="AV202" s="641" t="str">
        <f t="shared" si="150"/>
        <v>ok</v>
      </c>
      <c r="AW202" s="641" t="str">
        <f t="shared" si="151"/>
        <v>ok</v>
      </c>
      <c r="AX202" s="641" t="str">
        <f t="shared" si="152"/>
        <v>ok</v>
      </c>
      <c r="AY202" s="641" t="str">
        <f t="shared" si="153"/>
        <v>ok</v>
      </c>
      <c r="AZ202" s="641" t="str">
        <f t="shared" si="154"/>
        <v>ok</v>
      </c>
      <c r="BA202" s="641" t="str">
        <f t="shared" si="155"/>
        <v>ok</v>
      </c>
      <c r="BB202" s="641" t="str">
        <f t="shared" si="156"/>
        <v>ok</v>
      </c>
      <c r="BC202" s="641" t="str">
        <f t="shared" si="157"/>
        <v>ok</v>
      </c>
    </row>
    <row r="203" spans="1:55" ht="12.75" hidden="1" customHeight="1">
      <c r="A203" s="34"/>
      <c r="B203" s="35">
        <f t="shared" si="158"/>
        <v>0</v>
      </c>
      <c r="C203" s="34"/>
      <c r="D203" s="254" t="s">
        <v>352</v>
      </c>
      <c r="E203" s="668"/>
      <c r="F203" s="669"/>
      <c r="G203" s="665"/>
      <c r="H203" s="666"/>
      <c r="I203" s="667"/>
      <c r="J203" s="263"/>
      <c r="K203" s="263"/>
      <c r="L203" s="263"/>
      <c r="M203" s="685">
        <f t="shared" si="170"/>
        <v>0</v>
      </c>
      <c r="N203" s="247"/>
      <c r="O203" s="687"/>
      <c r="P203" s="687"/>
      <c r="Q203" s="687"/>
      <c r="R203" s="687"/>
      <c r="S203" s="688"/>
      <c r="T203" s="268"/>
      <c r="U203" s="539"/>
      <c r="V203" s="299" t="str">
        <f t="shared" si="20"/>
        <v>4.30</v>
      </c>
      <c r="W203" s="299">
        <f t="shared" si="171"/>
        <v>0</v>
      </c>
      <c r="X203" s="268"/>
      <c r="Y203" s="268"/>
      <c r="Z203" s="268"/>
      <c r="AA203" s="268"/>
      <c r="AB203" s="533"/>
      <c r="AN203" s="641" t="str">
        <f t="shared" si="142"/>
        <v>revisar</v>
      </c>
      <c r="AO203" s="641" t="str">
        <f t="shared" si="143"/>
        <v>ok</v>
      </c>
      <c r="AP203" s="641" t="str">
        <f t="shared" si="144"/>
        <v>ok</v>
      </c>
      <c r="AQ203" s="641" t="str">
        <f t="shared" si="145"/>
        <v>ok</v>
      </c>
      <c r="AR203" s="641" t="str">
        <f t="shared" si="146"/>
        <v>ok</v>
      </c>
      <c r="AS203" s="641" t="str">
        <f t="shared" si="147"/>
        <v>ok</v>
      </c>
      <c r="AT203" s="641" t="str">
        <f t="shared" si="148"/>
        <v>ok</v>
      </c>
      <c r="AU203" s="641" t="str">
        <f t="shared" si="149"/>
        <v>ok</v>
      </c>
      <c r="AV203" s="641" t="str">
        <f t="shared" si="150"/>
        <v>ok</v>
      </c>
      <c r="AW203" s="641" t="str">
        <f t="shared" si="151"/>
        <v>ok</v>
      </c>
      <c r="AX203" s="641" t="str">
        <f t="shared" si="152"/>
        <v>ok</v>
      </c>
      <c r="AY203" s="641" t="str">
        <f t="shared" si="153"/>
        <v>ok</v>
      </c>
      <c r="AZ203" s="641" t="str">
        <f t="shared" si="154"/>
        <v>ok</v>
      </c>
      <c r="BA203" s="641" t="str">
        <f t="shared" si="155"/>
        <v>ok</v>
      </c>
      <c r="BB203" s="641" t="str">
        <f t="shared" si="156"/>
        <v>ok</v>
      </c>
      <c r="BC203" s="641" t="str">
        <f t="shared" si="157"/>
        <v>ok</v>
      </c>
    </row>
    <row r="204" spans="1:55" ht="12.75" hidden="1" customHeight="1">
      <c r="A204" s="34"/>
      <c r="B204" s="35">
        <f t="shared" si="158"/>
        <v>0</v>
      </c>
      <c r="C204" s="34"/>
      <c r="D204" s="250" t="s">
        <v>353</v>
      </c>
      <c r="E204" s="668"/>
      <c r="F204" s="669"/>
      <c r="G204" s="665"/>
      <c r="H204" s="666"/>
      <c r="I204" s="667"/>
      <c r="J204" s="263"/>
      <c r="K204" s="263"/>
      <c r="L204" s="263"/>
      <c r="M204" s="685">
        <f t="shared" si="170"/>
        <v>0</v>
      </c>
      <c r="N204" s="247"/>
      <c r="O204" s="687"/>
      <c r="P204" s="687"/>
      <c r="Q204" s="687"/>
      <c r="R204" s="687"/>
      <c r="S204" s="688"/>
      <c r="T204" s="268"/>
      <c r="U204" s="539"/>
      <c r="V204" s="299" t="str">
        <f t="shared" si="20"/>
        <v>4.31</v>
      </c>
      <c r="W204" s="299">
        <f t="shared" si="171"/>
        <v>0</v>
      </c>
      <c r="X204" s="268"/>
      <c r="Y204" s="268"/>
      <c r="Z204" s="268"/>
      <c r="AA204" s="268"/>
      <c r="AB204" s="533"/>
      <c r="AN204" s="641" t="str">
        <f t="shared" si="142"/>
        <v>revisar</v>
      </c>
      <c r="AO204" s="641" t="str">
        <f t="shared" si="143"/>
        <v>ok</v>
      </c>
      <c r="AP204" s="641" t="str">
        <f t="shared" si="144"/>
        <v>ok</v>
      </c>
      <c r="AQ204" s="641" t="str">
        <f t="shared" si="145"/>
        <v>ok</v>
      </c>
      <c r="AR204" s="641" t="str">
        <f t="shared" si="146"/>
        <v>ok</v>
      </c>
      <c r="AS204" s="641" t="str">
        <f t="shared" si="147"/>
        <v>ok</v>
      </c>
      <c r="AT204" s="641" t="str">
        <f t="shared" si="148"/>
        <v>ok</v>
      </c>
      <c r="AU204" s="641" t="str">
        <f t="shared" si="149"/>
        <v>ok</v>
      </c>
      <c r="AV204" s="641" t="str">
        <f t="shared" si="150"/>
        <v>ok</v>
      </c>
      <c r="AW204" s="641" t="str">
        <f t="shared" si="151"/>
        <v>ok</v>
      </c>
      <c r="AX204" s="641" t="str">
        <f t="shared" si="152"/>
        <v>ok</v>
      </c>
      <c r="AY204" s="641" t="str">
        <f t="shared" si="153"/>
        <v>ok</v>
      </c>
      <c r="AZ204" s="641" t="str">
        <f t="shared" si="154"/>
        <v>ok</v>
      </c>
      <c r="BA204" s="641" t="str">
        <f t="shared" si="155"/>
        <v>ok</v>
      </c>
      <c r="BB204" s="641" t="str">
        <f t="shared" si="156"/>
        <v>ok</v>
      </c>
      <c r="BC204" s="641" t="str">
        <f t="shared" si="157"/>
        <v>ok</v>
      </c>
    </row>
    <row r="205" spans="1:55" ht="12.75" hidden="1" customHeight="1">
      <c r="A205" s="34"/>
      <c r="B205" s="35">
        <f t="shared" si="158"/>
        <v>0</v>
      </c>
      <c r="C205" s="34"/>
      <c r="D205" s="254" t="s">
        <v>354</v>
      </c>
      <c r="E205" s="668"/>
      <c r="F205" s="669"/>
      <c r="G205" s="665"/>
      <c r="H205" s="666"/>
      <c r="I205" s="667"/>
      <c r="J205" s="263"/>
      <c r="K205" s="263"/>
      <c r="L205" s="263"/>
      <c r="M205" s="685">
        <f t="shared" si="170"/>
        <v>0</v>
      </c>
      <c r="N205" s="247"/>
      <c r="O205" s="687"/>
      <c r="P205" s="687"/>
      <c r="Q205" s="687"/>
      <c r="R205" s="687"/>
      <c r="S205" s="688"/>
      <c r="T205" s="268"/>
      <c r="U205" s="539"/>
      <c r="V205" s="299" t="str">
        <f t="shared" si="20"/>
        <v>4.32</v>
      </c>
      <c r="W205" s="299">
        <f t="shared" si="171"/>
        <v>0</v>
      </c>
      <c r="X205" s="268"/>
      <c r="Y205" s="268"/>
      <c r="Z205" s="268"/>
      <c r="AA205" s="268"/>
      <c r="AB205" s="533"/>
      <c r="AN205" s="641" t="str">
        <f t="shared" si="142"/>
        <v>revisar</v>
      </c>
      <c r="AO205" s="641" t="str">
        <f t="shared" si="143"/>
        <v>ok</v>
      </c>
      <c r="AP205" s="641" t="str">
        <f t="shared" si="144"/>
        <v>ok</v>
      </c>
      <c r="AQ205" s="641" t="str">
        <f t="shared" si="145"/>
        <v>ok</v>
      </c>
      <c r="AR205" s="641" t="str">
        <f t="shared" si="146"/>
        <v>ok</v>
      </c>
      <c r="AS205" s="641" t="str">
        <f t="shared" si="147"/>
        <v>ok</v>
      </c>
      <c r="AT205" s="641" t="str">
        <f t="shared" si="148"/>
        <v>ok</v>
      </c>
      <c r="AU205" s="641" t="str">
        <f t="shared" si="149"/>
        <v>ok</v>
      </c>
      <c r="AV205" s="641" t="str">
        <f t="shared" si="150"/>
        <v>ok</v>
      </c>
      <c r="AW205" s="641" t="str">
        <f t="shared" si="151"/>
        <v>ok</v>
      </c>
      <c r="AX205" s="641" t="str">
        <f t="shared" si="152"/>
        <v>ok</v>
      </c>
      <c r="AY205" s="641" t="str">
        <f t="shared" si="153"/>
        <v>ok</v>
      </c>
      <c r="AZ205" s="641" t="str">
        <f t="shared" si="154"/>
        <v>ok</v>
      </c>
      <c r="BA205" s="641" t="str">
        <f t="shared" si="155"/>
        <v>ok</v>
      </c>
      <c r="BB205" s="641" t="str">
        <f t="shared" si="156"/>
        <v>ok</v>
      </c>
      <c r="BC205" s="641" t="str">
        <f t="shared" si="157"/>
        <v>ok</v>
      </c>
    </row>
    <row r="206" spans="1:55" ht="12.75" hidden="1" customHeight="1">
      <c r="A206" s="34"/>
      <c r="B206" s="35">
        <f t="shared" si="158"/>
        <v>0</v>
      </c>
      <c r="C206" s="34"/>
      <c r="D206" s="254" t="s">
        <v>355</v>
      </c>
      <c r="E206" s="668"/>
      <c r="F206" s="669"/>
      <c r="G206" s="665"/>
      <c r="H206" s="666"/>
      <c r="I206" s="667"/>
      <c r="J206" s="263"/>
      <c r="K206" s="263"/>
      <c r="L206" s="263"/>
      <c r="M206" s="685">
        <f t="shared" si="170"/>
        <v>0</v>
      </c>
      <c r="N206" s="247"/>
      <c r="O206" s="687"/>
      <c r="P206" s="687"/>
      <c r="Q206" s="687"/>
      <c r="R206" s="687"/>
      <c r="S206" s="688"/>
      <c r="T206" s="268"/>
      <c r="U206" s="539"/>
      <c r="V206" s="299" t="str">
        <f t="shared" si="20"/>
        <v>4.33</v>
      </c>
      <c r="W206" s="299">
        <f t="shared" si="171"/>
        <v>0</v>
      </c>
      <c r="X206" s="268"/>
      <c r="Y206" s="268"/>
      <c r="Z206" s="268"/>
      <c r="AA206" s="268"/>
      <c r="AB206" s="533"/>
      <c r="AN206" s="641" t="str">
        <f t="shared" si="142"/>
        <v>revisar</v>
      </c>
      <c r="AO206" s="641" t="str">
        <f t="shared" si="143"/>
        <v>ok</v>
      </c>
      <c r="AP206" s="641" t="str">
        <f t="shared" si="144"/>
        <v>ok</v>
      </c>
      <c r="AQ206" s="641" t="str">
        <f t="shared" si="145"/>
        <v>ok</v>
      </c>
      <c r="AR206" s="641" t="str">
        <f t="shared" si="146"/>
        <v>ok</v>
      </c>
      <c r="AS206" s="641" t="str">
        <f t="shared" si="147"/>
        <v>ok</v>
      </c>
      <c r="AT206" s="641" t="str">
        <f t="shared" si="148"/>
        <v>ok</v>
      </c>
      <c r="AU206" s="641" t="str">
        <f t="shared" si="149"/>
        <v>ok</v>
      </c>
      <c r="AV206" s="641" t="str">
        <f t="shared" si="150"/>
        <v>ok</v>
      </c>
      <c r="AW206" s="641" t="str">
        <f t="shared" si="151"/>
        <v>ok</v>
      </c>
      <c r="AX206" s="641" t="str">
        <f t="shared" si="152"/>
        <v>ok</v>
      </c>
      <c r="AY206" s="641" t="str">
        <f t="shared" si="153"/>
        <v>ok</v>
      </c>
      <c r="AZ206" s="641" t="str">
        <f t="shared" si="154"/>
        <v>ok</v>
      </c>
      <c r="BA206" s="641" t="str">
        <f t="shared" si="155"/>
        <v>ok</v>
      </c>
      <c r="BB206" s="641" t="str">
        <f t="shared" si="156"/>
        <v>ok</v>
      </c>
      <c r="BC206" s="641" t="str">
        <f t="shared" si="157"/>
        <v>ok</v>
      </c>
    </row>
    <row r="207" spans="1:55" ht="12.75" hidden="1" customHeight="1">
      <c r="A207" s="34"/>
      <c r="B207" s="35">
        <f t="shared" si="158"/>
        <v>0</v>
      </c>
      <c r="C207" s="34"/>
      <c r="D207" s="250" t="s">
        <v>356</v>
      </c>
      <c r="E207" s="668"/>
      <c r="F207" s="669"/>
      <c r="G207" s="665"/>
      <c r="H207" s="666"/>
      <c r="I207" s="667"/>
      <c r="J207" s="263"/>
      <c r="K207" s="263"/>
      <c r="L207" s="263"/>
      <c r="M207" s="685">
        <f t="shared" si="170"/>
        <v>0</v>
      </c>
      <c r="N207" s="247"/>
      <c r="O207" s="687"/>
      <c r="P207" s="687"/>
      <c r="Q207" s="687"/>
      <c r="R207" s="687"/>
      <c r="S207" s="688"/>
      <c r="T207" s="268"/>
      <c r="U207" s="539"/>
      <c r="V207" s="299" t="str">
        <f t="shared" si="20"/>
        <v>4.34</v>
      </c>
      <c r="W207" s="299">
        <f t="shared" si="171"/>
        <v>0</v>
      </c>
      <c r="X207" s="268"/>
      <c r="Y207" s="268"/>
      <c r="Z207" s="268"/>
      <c r="AA207" s="268"/>
      <c r="AB207" s="533"/>
      <c r="AN207" s="641" t="str">
        <f t="shared" si="142"/>
        <v>revisar</v>
      </c>
      <c r="AO207" s="641" t="str">
        <f t="shared" si="143"/>
        <v>ok</v>
      </c>
      <c r="AP207" s="641" t="str">
        <f t="shared" si="144"/>
        <v>ok</v>
      </c>
      <c r="AQ207" s="641" t="str">
        <f t="shared" si="145"/>
        <v>ok</v>
      </c>
      <c r="AR207" s="641" t="str">
        <f t="shared" si="146"/>
        <v>ok</v>
      </c>
      <c r="AS207" s="641" t="str">
        <f t="shared" si="147"/>
        <v>ok</v>
      </c>
      <c r="AT207" s="641" t="str">
        <f t="shared" si="148"/>
        <v>ok</v>
      </c>
      <c r="AU207" s="641" t="str">
        <f t="shared" si="149"/>
        <v>ok</v>
      </c>
      <c r="AV207" s="641" t="str">
        <f t="shared" si="150"/>
        <v>ok</v>
      </c>
      <c r="AW207" s="641" t="str">
        <f t="shared" si="151"/>
        <v>ok</v>
      </c>
      <c r="AX207" s="641" t="str">
        <f t="shared" si="152"/>
        <v>ok</v>
      </c>
      <c r="AY207" s="641" t="str">
        <f t="shared" si="153"/>
        <v>ok</v>
      </c>
      <c r="AZ207" s="641" t="str">
        <f t="shared" si="154"/>
        <v>ok</v>
      </c>
      <c r="BA207" s="641" t="str">
        <f t="shared" si="155"/>
        <v>ok</v>
      </c>
      <c r="BB207" s="641" t="str">
        <f t="shared" si="156"/>
        <v>ok</v>
      </c>
      <c r="BC207" s="641" t="str">
        <f t="shared" si="157"/>
        <v>ok</v>
      </c>
    </row>
    <row r="208" spans="1:55" ht="12.75" hidden="1" customHeight="1">
      <c r="A208" s="34"/>
      <c r="B208" s="35">
        <f t="shared" si="158"/>
        <v>0</v>
      </c>
      <c r="C208" s="34"/>
      <c r="D208" s="254" t="s">
        <v>357</v>
      </c>
      <c r="E208" s="668"/>
      <c r="F208" s="669"/>
      <c r="G208" s="665"/>
      <c r="H208" s="666"/>
      <c r="I208" s="667"/>
      <c r="J208" s="263"/>
      <c r="K208" s="263"/>
      <c r="L208" s="263"/>
      <c r="M208" s="685">
        <f t="shared" si="170"/>
        <v>0</v>
      </c>
      <c r="N208" s="247"/>
      <c r="O208" s="687"/>
      <c r="P208" s="687"/>
      <c r="Q208" s="687"/>
      <c r="R208" s="687"/>
      <c r="S208" s="688"/>
      <c r="T208" s="268"/>
      <c r="U208" s="539"/>
      <c r="V208" s="299" t="str">
        <f t="shared" si="20"/>
        <v>4.35</v>
      </c>
      <c r="W208" s="299">
        <f t="shared" si="171"/>
        <v>0</v>
      </c>
      <c r="X208" s="268"/>
      <c r="Y208" s="268"/>
      <c r="Z208" s="268"/>
      <c r="AA208" s="268"/>
      <c r="AB208" s="533"/>
      <c r="AN208" s="641" t="str">
        <f t="shared" si="142"/>
        <v>revisar</v>
      </c>
      <c r="AO208" s="641" t="str">
        <f t="shared" si="143"/>
        <v>ok</v>
      </c>
      <c r="AP208" s="641" t="str">
        <f t="shared" si="144"/>
        <v>ok</v>
      </c>
      <c r="AQ208" s="641" t="str">
        <f t="shared" si="145"/>
        <v>ok</v>
      </c>
      <c r="AR208" s="641" t="str">
        <f t="shared" si="146"/>
        <v>ok</v>
      </c>
      <c r="AS208" s="641" t="str">
        <f t="shared" si="147"/>
        <v>ok</v>
      </c>
      <c r="AT208" s="641" t="str">
        <f t="shared" si="148"/>
        <v>ok</v>
      </c>
      <c r="AU208" s="641" t="str">
        <f t="shared" si="149"/>
        <v>ok</v>
      </c>
      <c r="AV208" s="641" t="str">
        <f t="shared" si="150"/>
        <v>ok</v>
      </c>
      <c r="AW208" s="641" t="str">
        <f t="shared" si="151"/>
        <v>ok</v>
      </c>
      <c r="AX208" s="641" t="str">
        <f t="shared" si="152"/>
        <v>ok</v>
      </c>
      <c r="AY208" s="641" t="str">
        <f t="shared" si="153"/>
        <v>ok</v>
      </c>
      <c r="AZ208" s="641" t="str">
        <f t="shared" si="154"/>
        <v>ok</v>
      </c>
      <c r="BA208" s="641" t="str">
        <f t="shared" si="155"/>
        <v>ok</v>
      </c>
      <c r="BB208" s="641" t="str">
        <f t="shared" si="156"/>
        <v>ok</v>
      </c>
      <c r="BC208" s="641" t="str">
        <f t="shared" si="157"/>
        <v>ok</v>
      </c>
    </row>
    <row r="209" spans="1:55" ht="12.75" hidden="1" customHeight="1">
      <c r="A209" s="34"/>
      <c r="B209" s="35">
        <f t="shared" si="158"/>
        <v>0</v>
      </c>
      <c r="C209" s="34"/>
      <c r="D209" s="254" t="s">
        <v>358</v>
      </c>
      <c r="E209" s="668"/>
      <c r="F209" s="669"/>
      <c r="G209" s="665"/>
      <c r="H209" s="666"/>
      <c r="I209" s="667"/>
      <c r="J209" s="263"/>
      <c r="K209" s="263"/>
      <c r="L209" s="263"/>
      <c r="M209" s="685">
        <f t="shared" si="170"/>
        <v>0</v>
      </c>
      <c r="N209" s="247"/>
      <c r="O209" s="687"/>
      <c r="P209" s="687"/>
      <c r="Q209" s="687"/>
      <c r="R209" s="687"/>
      <c r="S209" s="688"/>
      <c r="T209" s="268"/>
      <c r="U209" s="539"/>
      <c r="V209" s="299" t="str">
        <f t="shared" si="20"/>
        <v>4.36</v>
      </c>
      <c r="W209" s="299">
        <f t="shared" si="171"/>
        <v>0</v>
      </c>
      <c r="X209" s="268"/>
      <c r="Y209" s="268"/>
      <c r="Z209" s="268"/>
      <c r="AA209" s="268"/>
      <c r="AB209" s="533"/>
      <c r="AN209" s="641" t="str">
        <f t="shared" si="142"/>
        <v>revisar</v>
      </c>
      <c r="AO209" s="641" t="str">
        <f t="shared" si="143"/>
        <v>ok</v>
      </c>
      <c r="AP209" s="641" t="str">
        <f t="shared" si="144"/>
        <v>ok</v>
      </c>
      <c r="AQ209" s="641" t="str">
        <f t="shared" si="145"/>
        <v>ok</v>
      </c>
      <c r="AR209" s="641" t="str">
        <f t="shared" si="146"/>
        <v>ok</v>
      </c>
      <c r="AS209" s="641" t="str">
        <f t="shared" si="147"/>
        <v>ok</v>
      </c>
      <c r="AT209" s="641" t="str">
        <f t="shared" si="148"/>
        <v>ok</v>
      </c>
      <c r="AU209" s="641" t="str">
        <f t="shared" si="149"/>
        <v>ok</v>
      </c>
      <c r="AV209" s="641" t="str">
        <f t="shared" si="150"/>
        <v>ok</v>
      </c>
      <c r="AW209" s="641" t="str">
        <f t="shared" si="151"/>
        <v>ok</v>
      </c>
      <c r="AX209" s="641" t="str">
        <f t="shared" si="152"/>
        <v>ok</v>
      </c>
      <c r="AY209" s="641" t="str">
        <f t="shared" si="153"/>
        <v>ok</v>
      </c>
      <c r="AZ209" s="641" t="str">
        <f t="shared" si="154"/>
        <v>ok</v>
      </c>
      <c r="BA209" s="641" t="str">
        <f t="shared" si="155"/>
        <v>ok</v>
      </c>
      <c r="BB209" s="641" t="str">
        <f t="shared" si="156"/>
        <v>ok</v>
      </c>
      <c r="BC209" s="641" t="str">
        <f t="shared" si="157"/>
        <v>ok</v>
      </c>
    </row>
    <row r="210" spans="1:55" ht="12.75" hidden="1" customHeight="1">
      <c r="A210" s="34"/>
      <c r="B210" s="35">
        <f t="shared" si="158"/>
        <v>0</v>
      </c>
      <c r="C210" s="34"/>
      <c r="D210" s="250" t="s">
        <v>359</v>
      </c>
      <c r="E210" s="668"/>
      <c r="F210" s="669"/>
      <c r="G210" s="665"/>
      <c r="H210" s="666"/>
      <c r="I210" s="667"/>
      <c r="J210" s="263"/>
      <c r="K210" s="263"/>
      <c r="L210" s="263"/>
      <c r="M210" s="685">
        <f t="shared" si="170"/>
        <v>0</v>
      </c>
      <c r="N210" s="247"/>
      <c r="O210" s="687"/>
      <c r="P210" s="687"/>
      <c r="Q210" s="687"/>
      <c r="R210" s="687"/>
      <c r="S210" s="688"/>
      <c r="T210" s="268"/>
      <c r="U210" s="539"/>
      <c r="V210" s="299" t="str">
        <f t="shared" si="20"/>
        <v>4.37</v>
      </c>
      <c r="W210" s="299">
        <f t="shared" si="171"/>
        <v>0</v>
      </c>
      <c r="X210" s="268"/>
      <c r="Y210" s="268"/>
      <c r="Z210" s="268"/>
      <c r="AA210" s="268"/>
      <c r="AB210" s="533"/>
      <c r="AN210" s="641" t="str">
        <f t="shared" si="142"/>
        <v>revisar</v>
      </c>
      <c r="AO210" s="641" t="str">
        <f t="shared" si="143"/>
        <v>ok</v>
      </c>
      <c r="AP210" s="641" t="str">
        <f t="shared" si="144"/>
        <v>ok</v>
      </c>
      <c r="AQ210" s="641" t="str">
        <f t="shared" si="145"/>
        <v>ok</v>
      </c>
      <c r="AR210" s="641" t="str">
        <f t="shared" si="146"/>
        <v>ok</v>
      </c>
      <c r="AS210" s="641" t="str">
        <f t="shared" si="147"/>
        <v>ok</v>
      </c>
      <c r="AT210" s="641" t="str">
        <f t="shared" si="148"/>
        <v>ok</v>
      </c>
      <c r="AU210" s="641" t="str">
        <f t="shared" si="149"/>
        <v>ok</v>
      </c>
      <c r="AV210" s="641" t="str">
        <f t="shared" si="150"/>
        <v>ok</v>
      </c>
      <c r="AW210" s="641" t="str">
        <f t="shared" si="151"/>
        <v>ok</v>
      </c>
      <c r="AX210" s="641" t="str">
        <f t="shared" si="152"/>
        <v>ok</v>
      </c>
      <c r="AY210" s="641" t="str">
        <f t="shared" si="153"/>
        <v>ok</v>
      </c>
      <c r="AZ210" s="641" t="str">
        <f t="shared" si="154"/>
        <v>ok</v>
      </c>
      <c r="BA210" s="641" t="str">
        <f t="shared" si="155"/>
        <v>ok</v>
      </c>
      <c r="BB210" s="641" t="str">
        <f t="shared" si="156"/>
        <v>ok</v>
      </c>
      <c r="BC210" s="641" t="str">
        <f t="shared" si="157"/>
        <v>ok</v>
      </c>
    </row>
    <row r="211" spans="1:55" ht="12.75" hidden="1" customHeight="1">
      <c r="A211" s="34"/>
      <c r="B211" s="35">
        <f t="shared" si="158"/>
        <v>0</v>
      </c>
      <c r="C211" s="34"/>
      <c r="D211" s="254" t="s">
        <v>360</v>
      </c>
      <c r="E211" s="668"/>
      <c r="F211" s="669"/>
      <c r="G211" s="665"/>
      <c r="H211" s="666"/>
      <c r="I211" s="667"/>
      <c r="J211" s="263"/>
      <c r="K211" s="263"/>
      <c r="L211" s="263"/>
      <c r="M211" s="685">
        <f t="shared" si="170"/>
        <v>0</v>
      </c>
      <c r="N211" s="247"/>
      <c r="O211" s="687"/>
      <c r="P211" s="687"/>
      <c r="Q211" s="687"/>
      <c r="R211" s="687"/>
      <c r="S211" s="688"/>
      <c r="T211" s="268"/>
      <c r="U211" s="539"/>
      <c r="V211" s="299" t="str">
        <f t="shared" si="20"/>
        <v>4.38</v>
      </c>
      <c r="W211" s="299">
        <f t="shared" si="171"/>
        <v>0</v>
      </c>
      <c r="X211" s="268"/>
      <c r="Y211" s="268"/>
      <c r="Z211" s="268"/>
      <c r="AA211" s="268"/>
      <c r="AB211" s="533"/>
      <c r="AN211" s="641" t="str">
        <f t="shared" si="142"/>
        <v>revisar</v>
      </c>
      <c r="AO211" s="641" t="str">
        <f t="shared" si="143"/>
        <v>ok</v>
      </c>
      <c r="AP211" s="641" t="str">
        <f t="shared" si="144"/>
        <v>ok</v>
      </c>
      <c r="AQ211" s="641" t="str">
        <f t="shared" si="145"/>
        <v>ok</v>
      </c>
      <c r="AR211" s="641" t="str">
        <f t="shared" si="146"/>
        <v>ok</v>
      </c>
      <c r="AS211" s="641" t="str">
        <f t="shared" si="147"/>
        <v>ok</v>
      </c>
      <c r="AT211" s="641" t="str">
        <f t="shared" si="148"/>
        <v>ok</v>
      </c>
      <c r="AU211" s="641" t="str">
        <f t="shared" si="149"/>
        <v>ok</v>
      </c>
      <c r="AV211" s="641" t="str">
        <f t="shared" si="150"/>
        <v>ok</v>
      </c>
      <c r="AW211" s="641" t="str">
        <f t="shared" si="151"/>
        <v>ok</v>
      </c>
      <c r="AX211" s="641" t="str">
        <f t="shared" si="152"/>
        <v>ok</v>
      </c>
      <c r="AY211" s="641" t="str">
        <f t="shared" si="153"/>
        <v>ok</v>
      </c>
      <c r="AZ211" s="641" t="str">
        <f t="shared" si="154"/>
        <v>ok</v>
      </c>
      <c r="BA211" s="641" t="str">
        <f t="shared" si="155"/>
        <v>ok</v>
      </c>
      <c r="BB211" s="641" t="str">
        <f t="shared" si="156"/>
        <v>ok</v>
      </c>
      <c r="BC211" s="641" t="str">
        <f t="shared" si="157"/>
        <v>ok</v>
      </c>
    </row>
    <row r="212" spans="1:55" ht="12.75" hidden="1" customHeight="1">
      <c r="A212" s="34"/>
      <c r="B212" s="35">
        <f t="shared" si="158"/>
        <v>0</v>
      </c>
      <c r="C212" s="34"/>
      <c r="D212" s="254" t="s">
        <v>361</v>
      </c>
      <c r="E212" s="668"/>
      <c r="F212" s="669"/>
      <c r="G212" s="665"/>
      <c r="H212" s="666"/>
      <c r="I212" s="667"/>
      <c r="J212" s="263"/>
      <c r="K212" s="263"/>
      <c r="L212" s="263"/>
      <c r="M212" s="685">
        <f t="shared" si="170"/>
        <v>0</v>
      </c>
      <c r="N212" s="247"/>
      <c r="O212" s="687"/>
      <c r="P212" s="687"/>
      <c r="Q212" s="687"/>
      <c r="R212" s="687"/>
      <c r="S212" s="688"/>
      <c r="T212" s="268"/>
      <c r="U212" s="539"/>
      <c r="V212" s="299" t="str">
        <f t="shared" si="20"/>
        <v>4.39</v>
      </c>
      <c r="W212" s="299">
        <f t="shared" si="171"/>
        <v>0</v>
      </c>
      <c r="X212" s="268"/>
      <c r="Y212" s="268"/>
      <c r="Z212" s="268"/>
      <c r="AA212" s="268"/>
      <c r="AB212" s="533"/>
      <c r="AN212" s="641" t="str">
        <f t="shared" si="142"/>
        <v>revisar</v>
      </c>
      <c r="AO212" s="641" t="str">
        <f t="shared" si="143"/>
        <v>ok</v>
      </c>
      <c r="AP212" s="641" t="str">
        <f t="shared" si="144"/>
        <v>ok</v>
      </c>
      <c r="AQ212" s="641" t="str">
        <f t="shared" si="145"/>
        <v>ok</v>
      </c>
      <c r="AR212" s="641" t="str">
        <f t="shared" si="146"/>
        <v>ok</v>
      </c>
      <c r="AS212" s="641" t="str">
        <f t="shared" si="147"/>
        <v>ok</v>
      </c>
      <c r="AT212" s="641" t="str">
        <f t="shared" si="148"/>
        <v>ok</v>
      </c>
      <c r="AU212" s="641" t="str">
        <f t="shared" si="149"/>
        <v>ok</v>
      </c>
      <c r="AV212" s="641" t="str">
        <f t="shared" si="150"/>
        <v>ok</v>
      </c>
      <c r="AW212" s="641" t="str">
        <f t="shared" si="151"/>
        <v>ok</v>
      </c>
      <c r="AX212" s="641" t="str">
        <f t="shared" si="152"/>
        <v>ok</v>
      </c>
      <c r="AY212" s="641" t="str">
        <f t="shared" si="153"/>
        <v>ok</v>
      </c>
      <c r="AZ212" s="641" t="str">
        <f t="shared" si="154"/>
        <v>ok</v>
      </c>
      <c r="BA212" s="641" t="str">
        <f t="shared" si="155"/>
        <v>ok</v>
      </c>
      <c r="BB212" s="641" t="str">
        <f t="shared" si="156"/>
        <v>ok</v>
      </c>
      <c r="BC212" s="641" t="str">
        <f t="shared" si="157"/>
        <v>ok</v>
      </c>
    </row>
    <row r="213" spans="1:55" ht="12.75" hidden="1" customHeight="1">
      <c r="A213" s="34"/>
      <c r="B213" s="35">
        <f t="shared" si="158"/>
        <v>0</v>
      </c>
      <c r="C213" s="34"/>
      <c r="D213" s="250" t="s">
        <v>362</v>
      </c>
      <c r="E213" s="668"/>
      <c r="F213" s="669"/>
      <c r="G213" s="665"/>
      <c r="H213" s="666"/>
      <c r="I213" s="667"/>
      <c r="J213" s="263"/>
      <c r="K213" s="263"/>
      <c r="L213" s="263"/>
      <c r="M213" s="685">
        <f t="shared" si="170"/>
        <v>0</v>
      </c>
      <c r="N213" s="247"/>
      <c r="O213" s="687"/>
      <c r="P213" s="687"/>
      <c r="Q213" s="687"/>
      <c r="R213" s="687"/>
      <c r="S213" s="688"/>
      <c r="T213" s="268"/>
      <c r="U213" s="539"/>
      <c r="V213" s="299" t="str">
        <f t="shared" si="20"/>
        <v>4.40</v>
      </c>
      <c r="W213" s="299">
        <f t="shared" si="171"/>
        <v>0</v>
      </c>
      <c r="X213" s="268"/>
      <c r="Y213" s="268"/>
      <c r="Z213" s="268"/>
      <c r="AA213" s="268"/>
      <c r="AB213" s="533"/>
      <c r="AN213" s="641" t="str">
        <f t="shared" si="142"/>
        <v>revisar</v>
      </c>
      <c r="AO213" s="641" t="str">
        <f t="shared" si="143"/>
        <v>ok</v>
      </c>
      <c r="AP213" s="641" t="str">
        <f t="shared" si="144"/>
        <v>ok</v>
      </c>
      <c r="AQ213" s="641" t="str">
        <f t="shared" si="145"/>
        <v>ok</v>
      </c>
      <c r="AR213" s="641" t="str">
        <f t="shared" si="146"/>
        <v>ok</v>
      </c>
      <c r="AS213" s="641" t="str">
        <f t="shared" si="147"/>
        <v>ok</v>
      </c>
      <c r="AT213" s="641" t="str">
        <f t="shared" si="148"/>
        <v>ok</v>
      </c>
      <c r="AU213" s="641" t="str">
        <f t="shared" si="149"/>
        <v>ok</v>
      </c>
      <c r="AV213" s="641" t="str">
        <f t="shared" si="150"/>
        <v>ok</v>
      </c>
      <c r="AW213" s="641" t="str">
        <f t="shared" si="151"/>
        <v>ok</v>
      </c>
      <c r="AX213" s="641" t="str">
        <f t="shared" si="152"/>
        <v>ok</v>
      </c>
      <c r="AY213" s="641" t="str">
        <f t="shared" si="153"/>
        <v>ok</v>
      </c>
      <c r="AZ213" s="641" t="str">
        <f t="shared" si="154"/>
        <v>ok</v>
      </c>
      <c r="BA213" s="641" t="str">
        <f t="shared" si="155"/>
        <v>ok</v>
      </c>
      <c r="BB213" s="641" t="str">
        <f t="shared" si="156"/>
        <v>ok</v>
      </c>
      <c r="BC213" s="641" t="str">
        <f t="shared" si="157"/>
        <v>ok</v>
      </c>
    </row>
    <row r="214" spans="1:55" ht="12.75" hidden="1" customHeight="1">
      <c r="A214" s="34"/>
      <c r="B214" s="35">
        <f t="shared" si="158"/>
        <v>0</v>
      </c>
      <c r="C214" s="34"/>
      <c r="D214" s="254" t="s">
        <v>363</v>
      </c>
      <c r="E214" s="668"/>
      <c r="F214" s="669"/>
      <c r="G214" s="665"/>
      <c r="H214" s="666"/>
      <c r="I214" s="667"/>
      <c r="J214" s="263"/>
      <c r="K214" s="263"/>
      <c r="L214" s="263"/>
      <c r="M214" s="685">
        <f t="shared" si="170"/>
        <v>0</v>
      </c>
      <c r="N214" s="247"/>
      <c r="O214" s="687"/>
      <c r="P214" s="687"/>
      <c r="Q214" s="687"/>
      <c r="R214" s="687"/>
      <c r="S214" s="688"/>
      <c r="T214" s="268"/>
      <c r="U214" s="539"/>
      <c r="V214" s="299" t="str">
        <f t="shared" si="20"/>
        <v>4.41</v>
      </c>
      <c r="W214" s="299">
        <f t="shared" si="171"/>
        <v>0</v>
      </c>
      <c r="X214" s="268"/>
      <c r="Y214" s="268"/>
      <c r="Z214" s="268"/>
      <c r="AA214" s="268"/>
      <c r="AB214" s="533"/>
      <c r="AN214" s="641" t="str">
        <f t="shared" si="142"/>
        <v>revisar</v>
      </c>
      <c r="AO214" s="641" t="str">
        <f t="shared" si="143"/>
        <v>ok</v>
      </c>
      <c r="AP214" s="641" t="str">
        <f t="shared" si="144"/>
        <v>ok</v>
      </c>
      <c r="AQ214" s="641" t="str">
        <f t="shared" si="145"/>
        <v>ok</v>
      </c>
      <c r="AR214" s="641" t="str">
        <f t="shared" si="146"/>
        <v>ok</v>
      </c>
      <c r="AS214" s="641" t="str">
        <f t="shared" si="147"/>
        <v>ok</v>
      </c>
      <c r="AT214" s="641" t="str">
        <f t="shared" si="148"/>
        <v>ok</v>
      </c>
      <c r="AU214" s="641" t="str">
        <f t="shared" si="149"/>
        <v>ok</v>
      </c>
      <c r="AV214" s="641" t="str">
        <f t="shared" si="150"/>
        <v>ok</v>
      </c>
      <c r="AW214" s="641" t="str">
        <f t="shared" si="151"/>
        <v>ok</v>
      </c>
      <c r="AX214" s="641" t="str">
        <f t="shared" si="152"/>
        <v>ok</v>
      </c>
      <c r="AY214" s="641" t="str">
        <f t="shared" si="153"/>
        <v>ok</v>
      </c>
      <c r="AZ214" s="641" t="str">
        <f t="shared" si="154"/>
        <v>ok</v>
      </c>
      <c r="BA214" s="641" t="str">
        <f t="shared" si="155"/>
        <v>ok</v>
      </c>
      <c r="BB214" s="641" t="str">
        <f t="shared" si="156"/>
        <v>ok</v>
      </c>
      <c r="BC214" s="641" t="str">
        <f t="shared" si="157"/>
        <v>ok</v>
      </c>
    </row>
    <row r="215" spans="1:55" ht="12.75" hidden="1" customHeight="1">
      <c r="A215" s="34"/>
      <c r="B215" s="35">
        <f t="shared" si="158"/>
        <v>0</v>
      </c>
      <c r="C215" s="34"/>
      <c r="D215" s="254" t="s">
        <v>364</v>
      </c>
      <c r="E215" s="668"/>
      <c r="F215" s="669"/>
      <c r="G215" s="665"/>
      <c r="H215" s="666"/>
      <c r="I215" s="667"/>
      <c r="J215" s="263"/>
      <c r="K215" s="263"/>
      <c r="L215" s="263"/>
      <c r="M215" s="685">
        <f t="shared" si="170"/>
        <v>0</v>
      </c>
      <c r="N215" s="247"/>
      <c r="O215" s="687"/>
      <c r="P215" s="687"/>
      <c r="Q215" s="687"/>
      <c r="R215" s="687"/>
      <c r="S215" s="688"/>
      <c r="T215" s="268"/>
      <c r="U215" s="539"/>
      <c r="V215" s="299" t="str">
        <f t="shared" si="20"/>
        <v>4.42</v>
      </c>
      <c r="W215" s="299">
        <f t="shared" si="171"/>
        <v>0</v>
      </c>
      <c r="X215" s="268"/>
      <c r="Y215" s="268"/>
      <c r="Z215" s="268"/>
      <c r="AA215" s="268"/>
      <c r="AB215" s="533"/>
      <c r="AN215" s="641" t="str">
        <f t="shared" si="142"/>
        <v>revisar</v>
      </c>
      <c r="AO215" s="641" t="str">
        <f t="shared" si="143"/>
        <v>ok</v>
      </c>
      <c r="AP215" s="641" t="str">
        <f t="shared" si="144"/>
        <v>ok</v>
      </c>
      <c r="AQ215" s="641" t="str">
        <f t="shared" si="145"/>
        <v>ok</v>
      </c>
      <c r="AR215" s="641" t="str">
        <f t="shared" si="146"/>
        <v>ok</v>
      </c>
      <c r="AS215" s="641" t="str">
        <f t="shared" si="147"/>
        <v>ok</v>
      </c>
      <c r="AT215" s="641" t="str">
        <f t="shared" si="148"/>
        <v>ok</v>
      </c>
      <c r="AU215" s="641" t="str">
        <f t="shared" si="149"/>
        <v>ok</v>
      </c>
      <c r="AV215" s="641" t="str">
        <f t="shared" si="150"/>
        <v>ok</v>
      </c>
      <c r="AW215" s="641" t="str">
        <f t="shared" si="151"/>
        <v>ok</v>
      </c>
      <c r="AX215" s="641" t="str">
        <f t="shared" si="152"/>
        <v>ok</v>
      </c>
      <c r="AY215" s="641" t="str">
        <f t="shared" si="153"/>
        <v>ok</v>
      </c>
      <c r="AZ215" s="641" t="str">
        <f t="shared" si="154"/>
        <v>ok</v>
      </c>
      <c r="BA215" s="641" t="str">
        <f t="shared" si="155"/>
        <v>ok</v>
      </c>
      <c r="BB215" s="641" t="str">
        <f t="shared" si="156"/>
        <v>ok</v>
      </c>
      <c r="BC215" s="641" t="str">
        <f t="shared" si="157"/>
        <v>ok</v>
      </c>
    </row>
    <row r="216" spans="1:55" ht="12.75" hidden="1" customHeight="1">
      <c r="A216" s="34"/>
      <c r="B216" s="35">
        <f t="shared" si="158"/>
        <v>0</v>
      </c>
      <c r="C216" s="34"/>
      <c r="D216" s="250" t="s">
        <v>365</v>
      </c>
      <c r="E216" s="668"/>
      <c r="F216" s="669"/>
      <c r="G216" s="665"/>
      <c r="H216" s="666"/>
      <c r="I216" s="667"/>
      <c r="J216" s="263"/>
      <c r="K216" s="263"/>
      <c r="L216" s="263"/>
      <c r="M216" s="685">
        <f t="shared" si="170"/>
        <v>0</v>
      </c>
      <c r="N216" s="247"/>
      <c r="O216" s="687"/>
      <c r="P216" s="687"/>
      <c r="Q216" s="687"/>
      <c r="R216" s="687"/>
      <c r="S216" s="688"/>
      <c r="T216" s="268"/>
      <c r="U216" s="539"/>
      <c r="V216" s="299" t="str">
        <f t="shared" si="20"/>
        <v>4.43</v>
      </c>
      <c r="W216" s="299">
        <f t="shared" si="171"/>
        <v>0</v>
      </c>
      <c r="X216" s="268"/>
      <c r="Y216" s="268"/>
      <c r="Z216" s="268"/>
      <c r="AA216" s="268"/>
      <c r="AB216" s="533"/>
      <c r="AN216" s="641" t="str">
        <f t="shared" si="142"/>
        <v>revisar</v>
      </c>
      <c r="AO216" s="641" t="str">
        <f t="shared" si="143"/>
        <v>ok</v>
      </c>
      <c r="AP216" s="641" t="str">
        <f t="shared" si="144"/>
        <v>ok</v>
      </c>
      <c r="AQ216" s="641" t="str">
        <f t="shared" si="145"/>
        <v>ok</v>
      </c>
      <c r="AR216" s="641" t="str">
        <f t="shared" si="146"/>
        <v>ok</v>
      </c>
      <c r="AS216" s="641" t="str">
        <f t="shared" si="147"/>
        <v>ok</v>
      </c>
      <c r="AT216" s="641" t="str">
        <f t="shared" si="148"/>
        <v>ok</v>
      </c>
      <c r="AU216" s="641" t="str">
        <f t="shared" si="149"/>
        <v>ok</v>
      </c>
      <c r="AV216" s="641" t="str">
        <f t="shared" si="150"/>
        <v>ok</v>
      </c>
      <c r="AW216" s="641" t="str">
        <f t="shared" si="151"/>
        <v>ok</v>
      </c>
      <c r="AX216" s="641" t="str">
        <f t="shared" si="152"/>
        <v>ok</v>
      </c>
      <c r="AY216" s="641" t="str">
        <f t="shared" si="153"/>
        <v>ok</v>
      </c>
      <c r="AZ216" s="641" t="str">
        <f t="shared" si="154"/>
        <v>ok</v>
      </c>
      <c r="BA216" s="641" t="str">
        <f t="shared" si="155"/>
        <v>ok</v>
      </c>
      <c r="BB216" s="641" t="str">
        <f t="shared" si="156"/>
        <v>ok</v>
      </c>
      <c r="BC216" s="641" t="str">
        <f t="shared" si="157"/>
        <v>ok</v>
      </c>
    </row>
    <row r="217" spans="1:55" ht="12.75" hidden="1" customHeight="1">
      <c r="A217" s="34"/>
      <c r="B217" s="35">
        <f t="shared" si="158"/>
        <v>0</v>
      </c>
      <c r="C217" s="34"/>
      <c r="D217" s="254" t="s">
        <v>366</v>
      </c>
      <c r="E217" s="668"/>
      <c r="F217" s="669"/>
      <c r="G217" s="665"/>
      <c r="H217" s="666"/>
      <c r="I217" s="667"/>
      <c r="J217" s="263"/>
      <c r="K217" s="263"/>
      <c r="L217" s="263"/>
      <c r="M217" s="685">
        <f t="shared" si="170"/>
        <v>0</v>
      </c>
      <c r="N217" s="247"/>
      <c r="O217" s="687"/>
      <c r="P217" s="687"/>
      <c r="Q217" s="687"/>
      <c r="R217" s="687"/>
      <c r="S217" s="688"/>
      <c r="T217" s="268"/>
      <c r="U217" s="539"/>
      <c r="V217" s="299" t="str">
        <f t="shared" si="20"/>
        <v>4.44</v>
      </c>
      <c r="W217" s="299">
        <f t="shared" si="171"/>
        <v>0</v>
      </c>
      <c r="X217" s="268"/>
      <c r="Y217" s="268"/>
      <c r="Z217" s="268"/>
      <c r="AA217" s="268"/>
      <c r="AB217" s="533"/>
      <c r="AN217" s="641" t="str">
        <f t="shared" si="142"/>
        <v>revisar</v>
      </c>
      <c r="AO217" s="641" t="str">
        <f t="shared" si="143"/>
        <v>ok</v>
      </c>
      <c r="AP217" s="641" t="str">
        <f t="shared" si="144"/>
        <v>ok</v>
      </c>
      <c r="AQ217" s="641" t="str">
        <f t="shared" si="145"/>
        <v>ok</v>
      </c>
      <c r="AR217" s="641" t="str">
        <f t="shared" si="146"/>
        <v>ok</v>
      </c>
      <c r="AS217" s="641" t="str">
        <f t="shared" si="147"/>
        <v>ok</v>
      </c>
      <c r="AT217" s="641" t="str">
        <f t="shared" si="148"/>
        <v>ok</v>
      </c>
      <c r="AU217" s="641" t="str">
        <f t="shared" si="149"/>
        <v>ok</v>
      </c>
      <c r="AV217" s="641" t="str">
        <f t="shared" si="150"/>
        <v>ok</v>
      </c>
      <c r="AW217" s="641" t="str">
        <f t="shared" si="151"/>
        <v>ok</v>
      </c>
      <c r="AX217" s="641" t="str">
        <f t="shared" si="152"/>
        <v>ok</v>
      </c>
      <c r="AY217" s="641" t="str">
        <f t="shared" si="153"/>
        <v>ok</v>
      </c>
      <c r="AZ217" s="641" t="str">
        <f t="shared" si="154"/>
        <v>ok</v>
      </c>
      <c r="BA217" s="641" t="str">
        <f t="shared" si="155"/>
        <v>ok</v>
      </c>
      <c r="BB217" s="641" t="str">
        <f t="shared" si="156"/>
        <v>ok</v>
      </c>
      <c r="BC217" s="641" t="str">
        <f t="shared" si="157"/>
        <v>ok</v>
      </c>
    </row>
    <row r="218" spans="1:55" ht="12.75" hidden="1" customHeight="1">
      <c r="A218" s="34"/>
      <c r="B218" s="35">
        <f t="shared" si="158"/>
        <v>0</v>
      </c>
      <c r="C218" s="34"/>
      <c r="D218" s="254" t="s">
        <v>367</v>
      </c>
      <c r="E218" s="668"/>
      <c r="F218" s="669"/>
      <c r="G218" s="665"/>
      <c r="H218" s="666"/>
      <c r="I218" s="667"/>
      <c r="J218" s="263"/>
      <c r="K218" s="263"/>
      <c r="L218" s="263"/>
      <c r="M218" s="685">
        <f t="shared" si="170"/>
        <v>0</v>
      </c>
      <c r="N218" s="247"/>
      <c r="O218" s="687"/>
      <c r="P218" s="687"/>
      <c r="Q218" s="687"/>
      <c r="R218" s="687"/>
      <c r="S218" s="688"/>
      <c r="T218" s="268"/>
      <c r="U218" s="539"/>
      <c r="V218" s="299" t="str">
        <f t="shared" si="20"/>
        <v>4.45</v>
      </c>
      <c r="W218" s="299">
        <f t="shared" si="171"/>
        <v>0</v>
      </c>
      <c r="X218" s="268"/>
      <c r="Y218" s="268"/>
      <c r="Z218" s="268"/>
      <c r="AA218" s="268"/>
      <c r="AB218" s="533"/>
      <c r="AN218" s="641" t="str">
        <f t="shared" si="142"/>
        <v>revisar</v>
      </c>
      <c r="AO218" s="641" t="str">
        <f t="shared" si="143"/>
        <v>ok</v>
      </c>
      <c r="AP218" s="641" t="str">
        <f t="shared" si="144"/>
        <v>ok</v>
      </c>
      <c r="AQ218" s="641" t="str">
        <f t="shared" si="145"/>
        <v>ok</v>
      </c>
      <c r="AR218" s="641" t="str">
        <f t="shared" si="146"/>
        <v>ok</v>
      </c>
      <c r="AS218" s="641" t="str">
        <f t="shared" si="147"/>
        <v>ok</v>
      </c>
      <c r="AT218" s="641" t="str">
        <f t="shared" si="148"/>
        <v>ok</v>
      </c>
      <c r="AU218" s="641" t="str">
        <f t="shared" si="149"/>
        <v>ok</v>
      </c>
      <c r="AV218" s="641" t="str">
        <f t="shared" si="150"/>
        <v>ok</v>
      </c>
      <c r="AW218" s="641" t="str">
        <f t="shared" si="151"/>
        <v>ok</v>
      </c>
      <c r="AX218" s="641" t="str">
        <f t="shared" si="152"/>
        <v>ok</v>
      </c>
      <c r="AY218" s="641" t="str">
        <f t="shared" si="153"/>
        <v>ok</v>
      </c>
      <c r="AZ218" s="641" t="str">
        <f t="shared" si="154"/>
        <v>ok</v>
      </c>
      <c r="BA218" s="641" t="str">
        <f t="shared" si="155"/>
        <v>ok</v>
      </c>
      <c r="BB218" s="641" t="str">
        <f t="shared" si="156"/>
        <v>ok</v>
      </c>
      <c r="BC218" s="641" t="str">
        <f t="shared" si="157"/>
        <v>ok</v>
      </c>
    </row>
    <row r="219" spans="1:55" ht="12.75" hidden="1" customHeight="1">
      <c r="A219" s="34"/>
      <c r="B219" s="35">
        <f t="shared" si="158"/>
        <v>0</v>
      </c>
      <c r="C219" s="34"/>
      <c r="D219" s="250" t="s">
        <v>368</v>
      </c>
      <c r="E219" s="668"/>
      <c r="F219" s="669"/>
      <c r="G219" s="665"/>
      <c r="H219" s="666"/>
      <c r="I219" s="667"/>
      <c r="J219" s="263"/>
      <c r="K219" s="263"/>
      <c r="L219" s="263"/>
      <c r="M219" s="685">
        <f t="shared" si="170"/>
        <v>0</v>
      </c>
      <c r="N219" s="247"/>
      <c r="O219" s="687"/>
      <c r="P219" s="687"/>
      <c r="Q219" s="687"/>
      <c r="R219" s="687"/>
      <c r="S219" s="688"/>
      <c r="T219" s="268"/>
      <c r="U219" s="539"/>
      <c r="V219" s="299" t="str">
        <f t="shared" si="20"/>
        <v>4.46</v>
      </c>
      <c r="W219" s="299">
        <f t="shared" si="171"/>
        <v>0</v>
      </c>
      <c r="X219" s="268"/>
      <c r="Y219" s="268"/>
      <c r="Z219" s="268"/>
      <c r="AA219" s="268"/>
      <c r="AB219" s="533"/>
      <c r="AN219" s="641" t="str">
        <f t="shared" si="142"/>
        <v>revisar</v>
      </c>
      <c r="AO219" s="641" t="str">
        <f t="shared" si="143"/>
        <v>ok</v>
      </c>
      <c r="AP219" s="641" t="str">
        <f t="shared" si="144"/>
        <v>ok</v>
      </c>
      <c r="AQ219" s="641" t="str">
        <f t="shared" si="145"/>
        <v>ok</v>
      </c>
      <c r="AR219" s="641" t="str">
        <f t="shared" si="146"/>
        <v>ok</v>
      </c>
      <c r="AS219" s="641" t="str">
        <f t="shared" si="147"/>
        <v>ok</v>
      </c>
      <c r="AT219" s="641" t="str">
        <f t="shared" si="148"/>
        <v>ok</v>
      </c>
      <c r="AU219" s="641" t="str">
        <f t="shared" si="149"/>
        <v>ok</v>
      </c>
      <c r="AV219" s="641" t="str">
        <f t="shared" si="150"/>
        <v>ok</v>
      </c>
      <c r="AW219" s="641" t="str">
        <f t="shared" si="151"/>
        <v>ok</v>
      </c>
      <c r="AX219" s="641" t="str">
        <f t="shared" si="152"/>
        <v>ok</v>
      </c>
      <c r="AY219" s="641" t="str">
        <f t="shared" si="153"/>
        <v>ok</v>
      </c>
      <c r="AZ219" s="641" t="str">
        <f t="shared" si="154"/>
        <v>ok</v>
      </c>
      <c r="BA219" s="641" t="str">
        <f t="shared" si="155"/>
        <v>ok</v>
      </c>
      <c r="BB219" s="641" t="str">
        <f t="shared" si="156"/>
        <v>ok</v>
      </c>
      <c r="BC219" s="641" t="str">
        <f t="shared" si="157"/>
        <v>ok</v>
      </c>
    </row>
    <row r="220" spans="1:55" ht="12.75" hidden="1" customHeight="1">
      <c r="A220" s="34"/>
      <c r="B220" s="35">
        <f t="shared" si="158"/>
        <v>0</v>
      </c>
      <c r="C220" s="34"/>
      <c r="D220" s="254" t="s">
        <v>369</v>
      </c>
      <c r="E220" s="668"/>
      <c r="F220" s="669"/>
      <c r="G220" s="665"/>
      <c r="H220" s="666"/>
      <c r="I220" s="667"/>
      <c r="J220" s="263"/>
      <c r="K220" s="263"/>
      <c r="L220" s="263"/>
      <c r="M220" s="685">
        <f t="shared" si="170"/>
        <v>0</v>
      </c>
      <c r="N220" s="247"/>
      <c r="O220" s="687"/>
      <c r="P220" s="687"/>
      <c r="Q220" s="687"/>
      <c r="R220" s="687"/>
      <c r="S220" s="688"/>
      <c r="T220" s="268"/>
      <c r="U220" s="539"/>
      <c r="V220" s="299" t="str">
        <f t="shared" si="20"/>
        <v>4.47</v>
      </c>
      <c r="W220" s="299">
        <f t="shared" si="171"/>
        <v>0</v>
      </c>
      <c r="X220" s="268"/>
      <c r="Y220" s="268"/>
      <c r="Z220" s="268"/>
      <c r="AA220" s="268"/>
      <c r="AB220" s="533"/>
      <c r="AN220" s="641" t="str">
        <f t="shared" si="142"/>
        <v>revisar</v>
      </c>
      <c r="AO220" s="641" t="str">
        <f t="shared" si="143"/>
        <v>ok</v>
      </c>
      <c r="AP220" s="641" t="str">
        <f t="shared" si="144"/>
        <v>ok</v>
      </c>
      <c r="AQ220" s="641" t="str">
        <f t="shared" si="145"/>
        <v>ok</v>
      </c>
      <c r="AR220" s="641" t="str">
        <f t="shared" si="146"/>
        <v>ok</v>
      </c>
      <c r="AS220" s="641" t="str">
        <f t="shared" si="147"/>
        <v>ok</v>
      </c>
      <c r="AT220" s="641" t="str">
        <f t="shared" si="148"/>
        <v>ok</v>
      </c>
      <c r="AU220" s="641" t="str">
        <f t="shared" si="149"/>
        <v>ok</v>
      </c>
      <c r="AV220" s="641" t="str">
        <f t="shared" si="150"/>
        <v>ok</v>
      </c>
      <c r="AW220" s="641" t="str">
        <f t="shared" si="151"/>
        <v>ok</v>
      </c>
      <c r="AX220" s="641" t="str">
        <f t="shared" si="152"/>
        <v>ok</v>
      </c>
      <c r="AY220" s="641" t="str">
        <f t="shared" si="153"/>
        <v>ok</v>
      </c>
      <c r="AZ220" s="641" t="str">
        <f t="shared" si="154"/>
        <v>ok</v>
      </c>
      <c r="BA220" s="641" t="str">
        <f t="shared" si="155"/>
        <v>ok</v>
      </c>
      <c r="BB220" s="641" t="str">
        <f t="shared" si="156"/>
        <v>ok</v>
      </c>
      <c r="BC220" s="641" t="str">
        <f t="shared" si="157"/>
        <v>ok</v>
      </c>
    </row>
    <row r="221" spans="1:55" ht="12.75" hidden="1" customHeight="1">
      <c r="A221" s="34"/>
      <c r="B221" s="35">
        <f t="shared" si="158"/>
        <v>0</v>
      </c>
      <c r="C221" s="34"/>
      <c r="D221" s="254" t="s">
        <v>370</v>
      </c>
      <c r="E221" s="668"/>
      <c r="F221" s="669"/>
      <c r="G221" s="665"/>
      <c r="H221" s="666"/>
      <c r="I221" s="667"/>
      <c r="J221" s="263"/>
      <c r="K221" s="263"/>
      <c r="L221" s="263"/>
      <c r="M221" s="685">
        <f t="shared" si="170"/>
        <v>0</v>
      </c>
      <c r="N221" s="247"/>
      <c r="O221" s="687"/>
      <c r="P221" s="687"/>
      <c r="Q221" s="687"/>
      <c r="R221" s="687"/>
      <c r="S221" s="688"/>
      <c r="T221" s="268"/>
      <c r="U221" s="539"/>
      <c r="V221" s="299" t="str">
        <f t="shared" si="20"/>
        <v>4.48</v>
      </c>
      <c r="W221" s="299">
        <f t="shared" si="171"/>
        <v>0</v>
      </c>
      <c r="X221" s="268"/>
      <c r="Y221" s="268"/>
      <c r="Z221" s="268"/>
      <c r="AA221" s="268"/>
      <c r="AB221" s="533"/>
      <c r="AN221" s="641" t="str">
        <f t="shared" si="142"/>
        <v>revisar</v>
      </c>
      <c r="AO221" s="641" t="str">
        <f t="shared" si="143"/>
        <v>ok</v>
      </c>
      <c r="AP221" s="641" t="str">
        <f t="shared" si="144"/>
        <v>ok</v>
      </c>
      <c r="AQ221" s="641" t="str">
        <f t="shared" si="145"/>
        <v>ok</v>
      </c>
      <c r="AR221" s="641" t="str">
        <f t="shared" si="146"/>
        <v>ok</v>
      </c>
      <c r="AS221" s="641" t="str">
        <f t="shared" si="147"/>
        <v>ok</v>
      </c>
      <c r="AT221" s="641" t="str">
        <f t="shared" si="148"/>
        <v>ok</v>
      </c>
      <c r="AU221" s="641" t="str">
        <f t="shared" si="149"/>
        <v>ok</v>
      </c>
      <c r="AV221" s="641" t="str">
        <f t="shared" si="150"/>
        <v>ok</v>
      </c>
      <c r="AW221" s="641" t="str">
        <f t="shared" si="151"/>
        <v>ok</v>
      </c>
      <c r="AX221" s="641" t="str">
        <f t="shared" si="152"/>
        <v>ok</v>
      </c>
      <c r="AY221" s="641" t="str">
        <f t="shared" si="153"/>
        <v>ok</v>
      </c>
      <c r="AZ221" s="641" t="str">
        <f t="shared" si="154"/>
        <v>ok</v>
      </c>
      <c r="BA221" s="641" t="str">
        <f t="shared" si="155"/>
        <v>ok</v>
      </c>
      <c r="BB221" s="641" t="str">
        <f t="shared" si="156"/>
        <v>ok</v>
      </c>
      <c r="BC221" s="641" t="str">
        <f t="shared" si="157"/>
        <v>ok</v>
      </c>
    </row>
    <row r="222" spans="1:55" ht="12.75" hidden="1" customHeight="1">
      <c r="A222" s="34"/>
      <c r="B222" s="35">
        <f t="shared" si="158"/>
        <v>0</v>
      </c>
      <c r="C222" s="34"/>
      <c r="D222" s="250" t="s">
        <v>371</v>
      </c>
      <c r="E222" s="668"/>
      <c r="F222" s="669"/>
      <c r="G222" s="665"/>
      <c r="H222" s="666"/>
      <c r="I222" s="667"/>
      <c r="J222" s="263"/>
      <c r="K222" s="263"/>
      <c r="L222" s="263"/>
      <c r="M222" s="685">
        <f t="shared" si="170"/>
        <v>0</v>
      </c>
      <c r="N222" s="247"/>
      <c r="O222" s="687"/>
      <c r="P222" s="687"/>
      <c r="Q222" s="687"/>
      <c r="R222" s="687"/>
      <c r="S222" s="688"/>
      <c r="T222" s="268"/>
      <c r="U222" s="539"/>
      <c r="V222" s="299" t="str">
        <f t="shared" si="20"/>
        <v>4.49</v>
      </c>
      <c r="W222" s="299">
        <f t="shared" si="171"/>
        <v>0</v>
      </c>
      <c r="X222" s="268"/>
      <c r="Y222" s="268"/>
      <c r="Z222" s="268"/>
      <c r="AA222" s="268"/>
      <c r="AB222" s="533"/>
      <c r="AN222" s="641" t="str">
        <f t="shared" si="142"/>
        <v>revisar</v>
      </c>
      <c r="AO222" s="641" t="str">
        <f t="shared" si="143"/>
        <v>ok</v>
      </c>
      <c r="AP222" s="641" t="str">
        <f t="shared" si="144"/>
        <v>ok</v>
      </c>
      <c r="AQ222" s="641" t="str">
        <f t="shared" si="145"/>
        <v>ok</v>
      </c>
      <c r="AR222" s="641" t="str">
        <f t="shared" si="146"/>
        <v>ok</v>
      </c>
      <c r="AS222" s="641" t="str">
        <f t="shared" si="147"/>
        <v>ok</v>
      </c>
      <c r="AT222" s="641" t="str">
        <f t="shared" si="148"/>
        <v>ok</v>
      </c>
      <c r="AU222" s="641" t="str">
        <f t="shared" si="149"/>
        <v>ok</v>
      </c>
      <c r="AV222" s="641" t="str">
        <f t="shared" si="150"/>
        <v>ok</v>
      </c>
      <c r="AW222" s="641" t="str">
        <f t="shared" si="151"/>
        <v>ok</v>
      </c>
      <c r="AX222" s="641" t="str">
        <f t="shared" si="152"/>
        <v>ok</v>
      </c>
      <c r="AY222" s="641" t="str">
        <f t="shared" si="153"/>
        <v>ok</v>
      </c>
      <c r="AZ222" s="641" t="str">
        <f t="shared" si="154"/>
        <v>ok</v>
      </c>
      <c r="BA222" s="641" t="str">
        <f t="shared" si="155"/>
        <v>ok</v>
      </c>
      <c r="BB222" s="641" t="str">
        <f t="shared" si="156"/>
        <v>ok</v>
      </c>
      <c r="BC222" s="641" t="str">
        <f t="shared" si="157"/>
        <v>ok</v>
      </c>
    </row>
    <row r="223" spans="1:55" ht="12.75" hidden="1" customHeight="1">
      <c r="A223" s="34"/>
      <c r="B223" s="35">
        <f t="shared" si="158"/>
        <v>0</v>
      </c>
      <c r="C223" s="34"/>
      <c r="D223" s="254" t="s">
        <v>372</v>
      </c>
      <c r="E223" s="668"/>
      <c r="F223" s="669"/>
      <c r="G223" s="665"/>
      <c r="H223" s="666"/>
      <c r="I223" s="667"/>
      <c r="J223" s="263"/>
      <c r="K223" s="263"/>
      <c r="L223" s="263"/>
      <c r="M223" s="685">
        <f t="shared" si="170"/>
        <v>0</v>
      </c>
      <c r="N223" s="247"/>
      <c r="O223" s="687"/>
      <c r="P223" s="687"/>
      <c r="Q223" s="687"/>
      <c r="R223" s="687"/>
      <c r="S223" s="688"/>
      <c r="T223" s="268"/>
      <c r="U223" s="539"/>
      <c r="V223" s="299" t="str">
        <f t="shared" si="20"/>
        <v>4.50</v>
      </c>
      <c r="W223" s="299">
        <f t="shared" si="171"/>
        <v>0</v>
      </c>
      <c r="X223" s="268"/>
      <c r="Y223" s="268"/>
      <c r="Z223" s="268"/>
      <c r="AA223" s="268"/>
      <c r="AB223" s="533"/>
      <c r="AN223" s="641" t="str">
        <f t="shared" si="142"/>
        <v>revisar</v>
      </c>
      <c r="AO223" s="641" t="str">
        <f t="shared" si="143"/>
        <v>ok</v>
      </c>
      <c r="AP223" s="641" t="str">
        <f t="shared" si="144"/>
        <v>ok</v>
      </c>
      <c r="AQ223" s="641" t="str">
        <f t="shared" si="145"/>
        <v>ok</v>
      </c>
      <c r="AR223" s="641" t="str">
        <f t="shared" si="146"/>
        <v>ok</v>
      </c>
      <c r="AS223" s="641" t="str">
        <f t="shared" si="147"/>
        <v>ok</v>
      </c>
      <c r="AT223" s="641" t="str">
        <f t="shared" si="148"/>
        <v>ok</v>
      </c>
      <c r="AU223" s="641" t="str">
        <f t="shared" si="149"/>
        <v>ok</v>
      </c>
      <c r="AV223" s="641" t="str">
        <f t="shared" si="150"/>
        <v>ok</v>
      </c>
      <c r="AW223" s="641" t="str">
        <f t="shared" si="151"/>
        <v>ok</v>
      </c>
      <c r="AX223" s="641" t="str">
        <f t="shared" si="152"/>
        <v>ok</v>
      </c>
      <c r="AY223" s="641" t="str">
        <f t="shared" si="153"/>
        <v>ok</v>
      </c>
      <c r="AZ223" s="641" t="str">
        <f t="shared" si="154"/>
        <v>ok</v>
      </c>
      <c r="BA223" s="641" t="str">
        <f t="shared" si="155"/>
        <v>ok</v>
      </c>
      <c r="BB223" s="641" t="str">
        <f t="shared" si="156"/>
        <v>ok</v>
      </c>
      <c r="BC223" s="641" t="str">
        <f t="shared" si="157"/>
        <v>ok</v>
      </c>
    </row>
    <row r="224" spans="1:55" ht="12.75" hidden="1" customHeight="1">
      <c r="A224" s="34"/>
      <c r="B224" s="35">
        <f t="shared" si="158"/>
        <v>0</v>
      </c>
      <c r="C224" s="34"/>
      <c r="D224" s="254" t="s">
        <v>373</v>
      </c>
      <c r="E224" s="242"/>
      <c r="F224" s="248"/>
      <c r="G224" s="80"/>
      <c r="H224" s="81"/>
      <c r="I224" s="245"/>
      <c r="J224" s="263"/>
      <c r="K224" s="263"/>
      <c r="L224" s="263"/>
      <c r="M224" s="685"/>
      <c r="N224" s="247"/>
      <c r="O224" s="687"/>
      <c r="P224" s="687"/>
      <c r="Q224" s="687"/>
      <c r="R224" s="687"/>
      <c r="S224" s="688"/>
      <c r="T224" s="268"/>
      <c r="U224" s="539"/>
      <c r="V224" s="299" t="str">
        <f t="shared" si="20"/>
        <v>4.51</v>
      </c>
      <c r="W224" s="299">
        <f t="shared" si="171"/>
        <v>0</v>
      </c>
      <c r="X224" s="268"/>
      <c r="Y224" s="268"/>
      <c r="Z224" s="268"/>
      <c r="AA224" s="268"/>
      <c r="AB224" s="533"/>
      <c r="AN224" s="641" t="str">
        <f t="shared" si="142"/>
        <v>revisar</v>
      </c>
      <c r="AO224" s="641" t="str">
        <f t="shared" si="143"/>
        <v>ok</v>
      </c>
      <c r="AP224" s="641" t="str">
        <f t="shared" si="144"/>
        <v>ok</v>
      </c>
      <c r="AQ224" s="641" t="str">
        <f t="shared" si="145"/>
        <v>ok</v>
      </c>
      <c r="AR224" s="641" t="str">
        <f t="shared" si="146"/>
        <v>ok</v>
      </c>
      <c r="AS224" s="641" t="str">
        <f t="shared" si="147"/>
        <v>ok</v>
      </c>
      <c r="AT224" s="641" t="str">
        <f t="shared" si="148"/>
        <v>ok</v>
      </c>
      <c r="AU224" s="641" t="str">
        <f t="shared" si="149"/>
        <v>ok</v>
      </c>
      <c r="AV224" s="641" t="str">
        <f t="shared" si="150"/>
        <v>ok</v>
      </c>
      <c r="AW224" s="641" t="str">
        <f t="shared" si="151"/>
        <v>ok</v>
      </c>
      <c r="AX224" s="641" t="str">
        <f t="shared" si="152"/>
        <v>ok</v>
      </c>
      <c r="AY224" s="641" t="str">
        <f t="shared" si="153"/>
        <v>ok</v>
      </c>
      <c r="AZ224" s="641" t="str">
        <f t="shared" si="154"/>
        <v>ok</v>
      </c>
      <c r="BA224" s="641" t="str">
        <f t="shared" si="155"/>
        <v>ok</v>
      </c>
      <c r="BB224" s="641" t="str">
        <f t="shared" si="156"/>
        <v>ok</v>
      </c>
      <c r="BC224" s="641" t="str">
        <f t="shared" si="157"/>
        <v>ok</v>
      </c>
    </row>
    <row r="225" spans="1:55" ht="12.75" hidden="1" customHeight="1">
      <c r="A225" s="34"/>
      <c r="B225" s="35">
        <f t="shared" si="158"/>
        <v>0</v>
      </c>
      <c r="C225" s="34"/>
      <c r="D225" s="250" t="s">
        <v>374</v>
      </c>
      <c r="E225" s="242"/>
      <c r="F225" s="248"/>
      <c r="G225" s="80"/>
      <c r="H225" s="81"/>
      <c r="I225" s="245"/>
      <c r="J225" s="263"/>
      <c r="K225" s="263"/>
      <c r="L225" s="263"/>
      <c r="M225" s="685"/>
      <c r="N225" s="247"/>
      <c r="O225" s="687"/>
      <c r="P225" s="687"/>
      <c r="Q225" s="687"/>
      <c r="R225" s="687"/>
      <c r="S225" s="688"/>
      <c r="T225" s="268"/>
      <c r="U225" s="539"/>
      <c r="V225" s="299" t="str">
        <f t="shared" si="20"/>
        <v>4.52</v>
      </c>
      <c r="W225" s="299">
        <f t="shared" si="171"/>
        <v>0</v>
      </c>
      <c r="X225" s="268"/>
      <c r="Y225" s="268"/>
      <c r="Z225" s="268"/>
      <c r="AA225" s="268"/>
      <c r="AB225" s="533"/>
      <c r="AN225" s="641" t="str">
        <f t="shared" si="142"/>
        <v>revisar</v>
      </c>
      <c r="AO225" s="641" t="str">
        <f t="shared" si="143"/>
        <v>ok</v>
      </c>
      <c r="AP225" s="641" t="str">
        <f t="shared" si="144"/>
        <v>ok</v>
      </c>
      <c r="AQ225" s="641" t="str">
        <f t="shared" si="145"/>
        <v>ok</v>
      </c>
      <c r="AR225" s="641" t="str">
        <f t="shared" si="146"/>
        <v>ok</v>
      </c>
      <c r="AS225" s="641" t="str">
        <f t="shared" si="147"/>
        <v>ok</v>
      </c>
      <c r="AT225" s="641" t="str">
        <f t="shared" si="148"/>
        <v>ok</v>
      </c>
      <c r="AU225" s="641" t="str">
        <f t="shared" si="149"/>
        <v>ok</v>
      </c>
      <c r="AV225" s="641" t="str">
        <f t="shared" si="150"/>
        <v>ok</v>
      </c>
      <c r="AW225" s="641" t="str">
        <f t="shared" si="151"/>
        <v>ok</v>
      </c>
      <c r="AX225" s="641" t="str">
        <f t="shared" si="152"/>
        <v>ok</v>
      </c>
      <c r="AY225" s="641" t="str">
        <f t="shared" si="153"/>
        <v>ok</v>
      </c>
      <c r="AZ225" s="641" t="str">
        <f t="shared" si="154"/>
        <v>ok</v>
      </c>
      <c r="BA225" s="641" t="str">
        <f t="shared" si="155"/>
        <v>ok</v>
      </c>
      <c r="BB225" s="641" t="str">
        <f t="shared" si="156"/>
        <v>ok</v>
      </c>
      <c r="BC225" s="641" t="str">
        <f t="shared" si="157"/>
        <v>ok</v>
      </c>
    </row>
    <row r="226" spans="1:55" ht="12.75" hidden="1" customHeight="1">
      <c r="A226" s="34"/>
      <c r="B226" s="35">
        <f t="shared" si="158"/>
        <v>0</v>
      </c>
      <c r="C226" s="34"/>
      <c r="D226" s="254" t="s">
        <v>375</v>
      </c>
      <c r="E226" s="242"/>
      <c r="F226" s="248"/>
      <c r="G226" s="80"/>
      <c r="H226" s="81"/>
      <c r="I226" s="245"/>
      <c r="J226" s="263"/>
      <c r="K226" s="263"/>
      <c r="L226" s="263"/>
      <c r="M226" s="685"/>
      <c r="N226" s="247"/>
      <c r="O226" s="687"/>
      <c r="P226" s="687"/>
      <c r="Q226" s="687"/>
      <c r="R226" s="687"/>
      <c r="S226" s="688"/>
      <c r="T226" s="268"/>
      <c r="U226" s="539"/>
      <c r="V226" s="299" t="str">
        <f t="shared" si="20"/>
        <v>4.53</v>
      </c>
      <c r="W226" s="299">
        <f t="shared" si="171"/>
        <v>0</v>
      </c>
      <c r="X226" s="268"/>
      <c r="Y226" s="268"/>
      <c r="Z226" s="268"/>
      <c r="AA226" s="268"/>
      <c r="AB226" s="533"/>
      <c r="AN226" s="641" t="str">
        <f t="shared" si="142"/>
        <v>revisar</v>
      </c>
      <c r="AO226" s="641" t="str">
        <f t="shared" si="143"/>
        <v>ok</v>
      </c>
      <c r="AP226" s="641" t="str">
        <f t="shared" si="144"/>
        <v>ok</v>
      </c>
      <c r="AQ226" s="641" t="str">
        <f t="shared" si="145"/>
        <v>ok</v>
      </c>
      <c r="AR226" s="641" t="str">
        <f t="shared" si="146"/>
        <v>ok</v>
      </c>
      <c r="AS226" s="641" t="str">
        <f t="shared" si="147"/>
        <v>ok</v>
      </c>
      <c r="AT226" s="641" t="str">
        <f t="shared" si="148"/>
        <v>ok</v>
      </c>
      <c r="AU226" s="641" t="str">
        <f t="shared" si="149"/>
        <v>ok</v>
      </c>
      <c r="AV226" s="641" t="str">
        <f t="shared" si="150"/>
        <v>ok</v>
      </c>
      <c r="AW226" s="641" t="str">
        <f t="shared" si="151"/>
        <v>ok</v>
      </c>
      <c r="AX226" s="641" t="str">
        <f t="shared" si="152"/>
        <v>ok</v>
      </c>
      <c r="AY226" s="641" t="str">
        <f t="shared" si="153"/>
        <v>ok</v>
      </c>
      <c r="AZ226" s="641" t="str">
        <f t="shared" si="154"/>
        <v>ok</v>
      </c>
      <c r="BA226" s="641" t="str">
        <f t="shared" si="155"/>
        <v>ok</v>
      </c>
      <c r="BB226" s="641" t="str">
        <f t="shared" si="156"/>
        <v>ok</v>
      </c>
      <c r="BC226" s="641" t="str">
        <f t="shared" si="157"/>
        <v>ok</v>
      </c>
    </row>
    <row r="227" spans="1:55" ht="12.75" hidden="1" customHeight="1">
      <c r="A227" s="34"/>
      <c r="B227" s="35">
        <f t="shared" si="158"/>
        <v>0</v>
      </c>
      <c r="C227" s="34"/>
      <c r="D227" s="254" t="s">
        <v>376</v>
      </c>
      <c r="E227" s="242"/>
      <c r="F227" s="248"/>
      <c r="G227" s="80"/>
      <c r="H227" s="81"/>
      <c r="I227" s="245"/>
      <c r="J227" s="263"/>
      <c r="K227" s="263"/>
      <c r="L227" s="263"/>
      <c r="M227" s="685"/>
      <c r="N227" s="247"/>
      <c r="O227" s="687"/>
      <c r="P227" s="687"/>
      <c r="Q227" s="687"/>
      <c r="R227" s="687"/>
      <c r="S227" s="688"/>
      <c r="T227" s="268"/>
      <c r="U227" s="539"/>
      <c r="V227" s="299" t="str">
        <f t="shared" si="20"/>
        <v>4.54</v>
      </c>
      <c r="W227" s="299">
        <f t="shared" si="171"/>
        <v>0</v>
      </c>
      <c r="X227" s="268"/>
      <c r="Y227" s="268"/>
      <c r="Z227" s="268"/>
      <c r="AA227" s="268"/>
      <c r="AB227" s="533"/>
      <c r="AN227" s="641" t="str">
        <f t="shared" si="142"/>
        <v>revisar</v>
      </c>
      <c r="AO227" s="641" t="str">
        <f t="shared" si="143"/>
        <v>ok</v>
      </c>
      <c r="AP227" s="641" t="str">
        <f t="shared" si="144"/>
        <v>ok</v>
      </c>
      <c r="AQ227" s="641" t="str">
        <f t="shared" si="145"/>
        <v>ok</v>
      </c>
      <c r="AR227" s="641" t="str">
        <f t="shared" si="146"/>
        <v>ok</v>
      </c>
      <c r="AS227" s="641" t="str">
        <f t="shared" si="147"/>
        <v>ok</v>
      </c>
      <c r="AT227" s="641" t="str">
        <f t="shared" si="148"/>
        <v>ok</v>
      </c>
      <c r="AU227" s="641" t="str">
        <f t="shared" si="149"/>
        <v>ok</v>
      </c>
      <c r="AV227" s="641" t="str">
        <f t="shared" si="150"/>
        <v>ok</v>
      </c>
      <c r="AW227" s="641" t="str">
        <f t="shared" si="151"/>
        <v>ok</v>
      </c>
      <c r="AX227" s="641" t="str">
        <f t="shared" si="152"/>
        <v>ok</v>
      </c>
      <c r="AY227" s="641" t="str">
        <f t="shared" si="153"/>
        <v>ok</v>
      </c>
      <c r="AZ227" s="641" t="str">
        <f t="shared" si="154"/>
        <v>ok</v>
      </c>
      <c r="BA227" s="641" t="str">
        <f t="shared" si="155"/>
        <v>ok</v>
      </c>
      <c r="BB227" s="641" t="str">
        <f t="shared" si="156"/>
        <v>ok</v>
      </c>
      <c r="BC227" s="641" t="str">
        <f t="shared" si="157"/>
        <v>ok</v>
      </c>
    </row>
    <row r="228" spans="1:55" ht="12.75" hidden="1" customHeight="1">
      <c r="A228" s="34"/>
      <c r="B228" s="35">
        <f t="shared" si="158"/>
        <v>0</v>
      </c>
      <c r="C228" s="34"/>
      <c r="D228" s="250" t="s">
        <v>377</v>
      </c>
      <c r="E228" s="242"/>
      <c r="F228" s="248"/>
      <c r="G228" s="80"/>
      <c r="H228" s="81"/>
      <c r="I228" s="245"/>
      <c r="J228" s="263"/>
      <c r="K228" s="263"/>
      <c r="L228" s="263"/>
      <c r="M228" s="685"/>
      <c r="N228" s="247"/>
      <c r="O228" s="687"/>
      <c r="P228" s="687"/>
      <c r="Q228" s="687"/>
      <c r="R228" s="687"/>
      <c r="S228" s="688"/>
      <c r="T228" s="268"/>
      <c r="U228" s="539"/>
      <c r="V228" s="299" t="str">
        <f t="shared" si="20"/>
        <v>4.55</v>
      </c>
      <c r="W228" s="299">
        <f t="shared" si="171"/>
        <v>0</v>
      </c>
      <c r="X228" s="268"/>
      <c r="Y228" s="268"/>
      <c r="Z228" s="268"/>
      <c r="AA228" s="268"/>
      <c r="AB228" s="533"/>
      <c r="AN228" s="641" t="str">
        <f t="shared" si="142"/>
        <v>revisar</v>
      </c>
      <c r="AO228" s="641" t="str">
        <f t="shared" si="143"/>
        <v>ok</v>
      </c>
      <c r="AP228" s="641" t="str">
        <f t="shared" si="144"/>
        <v>ok</v>
      </c>
      <c r="AQ228" s="641" t="str">
        <f t="shared" si="145"/>
        <v>ok</v>
      </c>
      <c r="AR228" s="641" t="str">
        <f t="shared" si="146"/>
        <v>ok</v>
      </c>
      <c r="AS228" s="641" t="str">
        <f t="shared" si="147"/>
        <v>ok</v>
      </c>
      <c r="AT228" s="641" t="str">
        <f t="shared" si="148"/>
        <v>ok</v>
      </c>
      <c r="AU228" s="641" t="str">
        <f t="shared" si="149"/>
        <v>ok</v>
      </c>
      <c r="AV228" s="641" t="str">
        <f t="shared" si="150"/>
        <v>ok</v>
      </c>
      <c r="AW228" s="641" t="str">
        <f t="shared" si="151"/>
        <v>ok</v>
      </c>
      <c r="AX228" s="641" t="str">
        <f t="shared" si="152"/>
        <v>ok</v>
      </c>
      <c r="AY228" s="641" t="str">
        <f t="shared" si="153"/>
        <v>ok</v>
      </c>
      <c r="AZ228" s="641" t="str">
        <f t="shared" si="154"/>
        <v>ok</v>
      </c>
      <c r="BA228" s="641" t="str">
        <f t="shared" si="155"/>
        <v>ok</v>
      </c>
      <c r="BB228" s="641" t="str">
        <f t="shared" si="156"/>
        <v>ok</v>
      </c>
      <c r="BC228" s="641" t="str">
        <f t="shared" si="157"/>
        <v>ok</v>
      </c>
    </row>
    <row r="229" spans="1:55" ht="12.75" hidden="1" customHeight="1">
      <c r="A229" s="34"/>
      <c r="B229" s="35">
        <f t="shared" si="158"/>
        <v>0</v>
      </c>
      <c r="C229" s="34"/>
      <c r="D229" s="254" t="s">
        <v>378</v>
      </c>
      <c r="E229" s="242"/>
      <c r="F229" s="248"/>
      <c r="G229" s="80"/>
      <c r="H229" s="81"/>
      <c r="I229" s="245"/>
      <c r="J229" s="263"/>
      <c r="K229" s="263"/>
      <c r="L229" s="263"/>
      <c r="M229" s="685"/>
      <c r="N229" s="247"/>
      <c r="O229" s="687"/>
      <c r="P229" s="687"/>
      <c r="Q229" s="687"/>
      <c r="R229" s="687"/>
      <c r="S229" s="688"/>
      <c r="T229" s="268"/>
      <c r="U229" s="539"/>
      <c r="V229" s="299" t="str">
        <f t="shared" si="20"/>
        <v>4.56</v>
      </c>
      <c r="W229" s="299">
        <f t="shared" si="171"/>
        <v>0</v>
      </c>
      <c r="X229" s="268"/>
      <c r="Y229" s="268"/>
      <c r="Z229" s="268"/>
      <c r="AA229" s="268"/>
      <c r="AB229" s="533"/>
      <c r="AN229" s="641" t="str">
        <f t="shared" si="142"/>
        <v>revisar</v>
      </c>
      <c r="AO229" s="641" t="str">
        <f t="shared" si="143"/>
        <v>ok</v>
      </c>
      <c r="AP229" s="641" t="str">
        <f t="shared" si="144"/>
        <v>ok</v>
      </c>
      <c r="AQ229" s="641" t="str">
        <f t="shared" si="145"/>
        <v>ok</v>
      </c>
      <c r="AR229" s="641" t="str">
        <f t="shared" si="146"/>
        <v>ok</v>
      </c>
      <c r="AS229" s="641" t="str">
        <f t="shared" si="147"/>
        <v>ok</v>
      </c>
      <c r="AT229" s="641" t="str">
        <f t="shared" si="148"/>
        <v>ok</v>
      </c>
      <c r="AU229" s="641" t="str">
        <f t="shared" si="149"/>
        <v>ok</v>
      </c>
      <c r="AV229" s="641" t="str">
        <f t="shared" si="150"/>
        <v>ok</v>
      </c>
      <c r="AW229" s="641" t="str">
        <f t="shared" si="151"/>
        <v>ok</v>
      </c>
      <c r="AX229" s="641" t="str">
        <f t="shared" si="152"/>
        <v>ok</v>
      </c>
      <c r="AY229" s="641" t="str">
        <f t="shared" si="153"/>
        <v>ok</v>
      </c>
      <c r="AZ229" s="641" t="str">
        <f t="shared" si="154"/>
        <v>ok</v>
      </c>
      <c r="BA229" s="641" t="str">
        <f t="shared" si="155"/>
        <v>ok</v>
      </c>
      <c r="BB229" s="641" t="str">
        <f t="shared" si="156"/>
        <v>ok</v>
      </c>
      <c r="BC229" s="641" t="str">
        <f t="shared" si="157"/>
        <v>ok</v>
      </c>
    </row>
    <row r="230" spans="1:55" ht="12.75" hidden="1" customHeight="1">
      <c r="A230" s="34"/>
      <c r="B230" s="35">
        <f t="shared" si="158"/>
        <v>0</v>
      </c>
      <c r="C230" s="34"/>
      <c r="D230" s="254" t="s">
        <v>379</v>
      </c>
      <c r="E230" s="242"/>
      <c r="F230" s="248"/>
      <c r="G230" s="80"/>
      <c r="H230" s="81"/>
      <c r="I230" s="245"/>
      <c r="J230" s="263"/>
      <c r="K230" s="263"/>
      <c r="L230" s="263"/>
      <c r="M230" s="685"/>
      <c r="N230" s="247"/>
      <c r="O230" s="687"/>
      <c r="P230" s="687"/>
      <c r="Q230" s="687"/>
      <c r="R230" s="687"/>
      <c r="S230" s="688"/>
      <c r="T230" s="268"/>
      <c r="U230" s="539"/>
      <c r="V230" s="299" t="str">
        <f t="shared" si="20"/>
        <v>4.57</v>
      </c>
      <c r="W230" s="299">
        <f t="shared" si="171"/>
        <v>0</v>
      </c>
      <c r="X230" s="268"/>
      <c r="Y230" s="268"/>
      <c r="Z230" s="268"/>
      <c r="AA230" s="268"/>
      <c r="AB230" s="533"/>
      <c r="AN230" s="641" t="str">
        <f t="shared" si="142"/>
        <v>revisar</v>
      </c>
      <c r="AO230" s="641" t="str">
        <f t="shared" si="143"/>
        <v>ok</v>
      </c>
      <c r="AP230" s="641" t="str">
        <f t="shared" si="144"/>
        <v>ok</v>
      </c>
      <c r="AQ230" s="641" t="str">
        <f t="shared" si="145"/>
        <v>ok</v>
      </c>
      <c r="AR230" s="641" t="str">
        <f t="shared" si="146"/>
        <v>ok</v>
      </c>
      <c r="AS230" s="641" t="str">
        <f t="shared" si="147"/>
        <v>ok</v>
      </c>
      <c r="AT230" s="641" t="str">
        <f t="shared" si="148"/>
        <v>ok</v>
      </c>
      <c r="AU230" s="641" t="str">
        <f t="shared" si="149"/>
        <v>ok</v>
      </c>
      <c r="AV230" s="641" t="str">
        <f t="shared" si="150"/>
        <v>ok</v>
      </c>
      <c r="AW230" s="641" t="str">
        <f t="shared" si="151"/>
        <v>ok</v>
      </c>
      <c r="AX230" s="641" t="str">
        <f t="shared" si="152"/>
        <v>ok</v>
      </c>
      <c r="AY230" s="641" t="str">
        <f t="shared" si="153"/>
        <v>ok</v>
      </c>
      <c r="AZ230" s="641" t="str">
        <f t="shared" si="154"/>
        <v>ok</v>
      </c>
      <c r="BA230" s="641" t="str">
        <f t="shared" si="155"/>
        <v>ok</v>
      </c>
      <c r="BB230" s="641" t="str">
        <f t="shared" si="156"/>
        <v>ok</v>
      </c>
      <c r="BC230" s="641" t="str">
        <f t="shared" si="157"/>
        <v>ok</v>
      </c>
    </row>
    <row r="231" spans="1:55" ht="12.75" hidden="1" customHeight="1">
      <c r="A231" s="34"/>
      <c r="B231" s="35">
        <f t="shared" si="158"/>
        <v>0</v>
      </c>
      <c r="C231" s="34"/>
      <c r="D231" s="250" t="s">
        <v>380</v>
      </c>
      <c r="E231" s="242"/>
      <c r="F231" s="248"/>
      <c r="G231" s="80"/>
      <c r="H231" s="81"/>
      <c r="I231" s="245"/>
      <c r="J231" s="263"/>
      <c r="K231" s="263"/>
      <c r="L231" s="263"/>
      <c r="M231" s="685"/>
      <c r="N231" s="247"/>
      <c r="O231" s="687"/>
      <c r="P231" s="687"/>
      <c r="Q231" s="687"/>
      <c r="R231" s="687"/>
      <c r="S231" s="688"/>
      <c r="T231" s="268"/>
      <c r="U231" s="539"/>
      <c r="V231" s="299" t="str">
        <f t="shared" si="20"/>
        <v>4.58</v>
      </c>
      <c r="W231" s="299">
        <f t="shared" si="171"/>
        <v>0</v>
      </c>
      <c r="X231" s="268"/>
      <c r="Y231" s="268"/>
      <c r="Z231" s="268"/>
      <c r="AA231" s="268"/>
      <c r="AB231" s="533"/>
      <c r="AN231" s="641" t="str">
        <f t="shared" si="142"/>
        <v>revisar</v>
      </c>
      <c r="AO231" s="641" t="str">
        <f t="shared" si="143"/>
        <v>ok</v>
      </c>
      <c r="AP231" s="641" t="str">
        <f t="shared" si="144"/>
        <v>ok</v>
      </c>
      <c r="AQ231" s="641" t="str">
        <f t="shared" si="145"/>
        <v>ok</v>
      </c>
      <c r="AR231" s="641" t="str">
        <f t="shared" si="146"/>
        <v>ok</v>
      </c>
      <c r="AS231" s="641" t="str">
        <f t="shared" si="147"/>
        <v>ok</v>
      </c>
      <c r="AT231" s="641" t="str">
        <f t="shared" si="148"/>
        <v>ok</v>
      </c>
      <c r="AU231" s="641" t="str">
        <f t="shared" si="149"/>
        <v>ok</v>
      </c>
      <c r="AV231" s="641" t="str">
        <f t="shared" si="150"/>
        <v>ok</v>
      </c>
      <c r="AW231" s="641" t="str">
        <f t="shared" si="151"/>
        <v>ok</v>
      </c>
      <c r="AX231" s="641" t="str">
        <f t="shared" si="152"/>
        <v>ok</v>
      </c>
      <c r="AY231" s="641" t="str">
        <f t="shared" si="153"/>
        <v>ok</v>
      </c>
      <c r="AZ231" s="641" t="str">
        <f t="shared" si="154"/>
        <v>ok</v>
      </c>
      <c r="BA231" s="641" t="str">
        <f t="shared" si="155"/>
        <v>ok</v>
      </c>
      <c r="BB231" s="641" t="str">
        <f t="shared" si="156"/>
        <v>ok</v>
      </c>
      <c r="BC231" s="641" t="str">
        <f t="shared" si="157"/>
        <v>ok</v>
      </c>
    </row>
    <row r="232" spans="1:55" ht="12.75" hidden="1" customHeight="1">
      <c r="A232" s="34"/>
      <c r="B232" s="35">
        <f t="shared" si="158"/>
        <v>0</v>
      </c>
      <c r="C232" s="34"/>
      <c r="D232" s="254" t="s">
        <v>381</v>
      </c>
      <c r="E232" s="242"/>
      <c r="F232" s="248"/>
      <c r="G232" s="80"/>
      <c r="H232" s="81"/>
      <c r="I232" s="245"/>
      <c r="J232" s="263"/>
      <c r="K232" s="263"/>
      <c r="L232" s="263"/>
      <c r="M232" s="685"/>
      <c r="N232" s="247"/>
      <c r="O232" s="687"/>
      <c r="P232" s="687"/>
      <c r="Q232" s="687"/>
      <c r="R232" s="687"/>
      <c r="S232" s="688"/>
      <c r="T232" s="268"/>
      <c r="U232" s="539"/>
      <c r="V232" s="299" t="str">
        <f t="shared" si="20"/>
        <v>4.59</v>
      </c>
      <c r="W232" s="299">
        <f t="shared" si="171"/>
        <v>0</v>
      </c>
      <c r="X232" s="268"/>
      <c r="Y232" s="268"/>
      <c r="Z232" s="268"/>
      <c r="AA232" s="268"/>
      <c r="AB232" s="533"/>
      <c r="AN232" s="641" t="str">
        <f t="shared" si="142"/>
        <v>revisar</v>
      </c>
      <c r="AO232" s="641" t="str">
        <f t="shared" si="143"/>
        <v>ok</v>
      </c>
      <c r="AP232" s="641" t="str">
        <f t="shared" si="144"/>
        <v>ok</v>
      </c>
      <c r="AQ232" s="641" t="str">
        <f t="shared" si="145"/>
        <v>ok</v>
      </c>
      <c r="AR232" s="641" t="str">
        <f t="shared" si="146"/>
        <v>ok</v>
      </c>
      <c r="AS232" s="641" t="str">
        <f t="shared" si="147"/>
        <v>ok</v>
      </c>
      <c r="AT232" s="641" t="str">
        <f t="shared" si="148"/>
        <v>ok</v>
      </c>
      <c r="AU232" s="641" t="str">
        <f t="shared" si="149"/>
        <v>ok</v>
      </c>
      <c r="AV232" s="641" t="str">
        <f t="shared" si="150"/>
        <v>ok</v>
      </c>
      <c r="AW232" s="641" t="str">
        <f t="shared" si="151"/>
        <v>ok</v>
      </c>
      <c r="AX232" s="641" t="str">
        <f t="shared" si="152"/>
        <v>ok</v>
      </c>
      <c r="AY232" s="641" t="str">
        <f t="shared" si="153"/>
        <v>ok</v>
      </c>
      <c r="AZ232" s="641" t="str">
        <f t="shared" si="154"/>
        <v>ok</v>
      </c>
      <c r="BA232" s="641" t="str">
        <f t="shared" si="155"/>
        <v>ok</v>
      </c>
      <c r="BB232" s="641" t="str">
        <f t="shared" si="156"/>
        <v>ok</v>
      </c>
      <c r="BC232" s="641" t="str">
        <f t="shared" si="157"/>
        <v>ok</v>
      </c>
    </row>
    <row r="233" spans="1:55" ht="12.75" hidden="1" customHeight="1">
      <c r="A233" s="34"/>
      <c r="B233" s="35">
        <f t="shared" si="158"/>
        <v>0</v>
      </c>
      <c r="C233" s="34"/>
      <c r="D233" s="254" t="s">
        <v>382</v>
      </c>
      <c r="E233" s="242"/>
      <c r="F233" s="248"/>
      <c r="G233" s="80"/>
      <c r="H233" s="81"/>
      <c r="I233" s="245"/>
      <c r="J233" s="263"/>
      <c r="K233" s="263"/>
      <c r="L233" s="263"/>
      <c r="M233" s="685"/>
      <c r="N233" s="247"/>
      <c r="O233" s="687"/>
      <c r="P233" s="687"/>
      <c r="Q233" s="687"/>
      <c r="R233" s="687"/>
      <c r="S233" s="688"/>
      <c r="T233" s="268"/>
      <c r="U233" s="539"/>
      <c r="V233" s="299" t="str">
        <f t="shared" si="20"/>
        <v>4.60</v>
      </c>
      <c r="W233" s="299">
        <f t="shared" si="171"/>
        <v>0</v>
      </c>
      <c r="X233" s="268"/>
      <c r="Y233" s="268"/>
      <c r="Z233" s="268"/>
      <c r="AA233" s="268"/>
      <c r="AB233" s="533"/>
      <c r="AN233" s="641" t="str">
        <f t="shared" si="142"/>
        <v>revisar</v>
      </c>
      <c r="AO233" s="641" t="str">
        <f t="shared" si="143"/>
        <v>ok</v>
      </c>
      <c r="AP233" s="641" t="str">
        <f t="shared" si="144"/>
        <v>ok</v>
      </c>
      <c r="AQ233" s="641" t="str">
        <f t="shared" si="145"/>
        <v>ok</v>
      </c>
      <c r="AR233" s="641" t="str">
        <f t="shared" si="146"/>
        <v>ok</v>
      </c>
      <c r="AS233" s="641" t="str">
        <f t="shared" si="147"/>
        <v>ok</v>
      </c>
      <c r="AT233" s="641" t="str">
        <f t="shared" si="148"/>
        <v>ok</v>
      </c>
      <c r="AU233" s="641" t="str">
        <f t="shared" si="149"/>
        <v>ok</v>
      </c>
      <c r="AV233" s="641" t="str">
        <f t="shared" si="150"/>
        <v>ok</v>
      </c>
      <c r="AW233" s="641" t="str">
        <f t="shared" si="151"/>
        <v>ok</v>
      </c>
      <c r="AX233" s="641" t="str">
        <f t="shared" si="152"/>
        <v>ok</v>
      </c>
      <c r="AY233" s="641" t="str">
        <f t="shared" si="153"/>
        <v>ok</v>
      </c>
      <c r="AZ233" s="641" t="str">
        <f t="shared" si="154"/>
        <v>ok</v>
      </c>
      <c r="BA233" s="641" t="str">
        <f t="shared" si="155"/>
        <v>ok</v>
      </c>
      <c r="BB233" s="641" t="str">
        <f t="shared" si="156"/>
        <v>ok</v>
      </c>
      <c r="BC233" s="641" t="str">
        <f t="shared" si="157"/>
        <v>ok</v>
      </c>
    </row>
    <row r="234" spans="1:55" ht="12.75" hidden="1" customHeight="1">
      <c r="A234" s="34"/>
      <c r="B234" s="35">
        <f t="shared" si="158"/>
        <v>0</v>
      </c>
      <c r="C234" s="34"/>
      <c r="D234" s="250" t="s">
        <v>383</v>
      </c>
      <c r="E234" s="242"/>
      <c r="F234" s="248"/>
      <c r="G234" s="80"/>
      <c r="H234" s="81"/>
      <c r="I234" s="245"/>
      <c r="J234" s="263"/>
      <c r="K234" s="263"/>
      <c r="L234" s="263"/>
      <c r="M234" s="685"/>
      <c r="N234" s="247"/>
      <c r="O234" s="687"/>
      <c r="P234" s="687"/>
      <c r="Q234" s="687"/>
      <c r="R234" s="687"/>
      <c r="S234" s="688"/>
      <c r="T234" s="268"/>
      <c r="U234" s="539"/>
      <c r="V234" s="299" t="str">
        <f t="shared" si="20"/>
        <v>4.61</v>
      </c>
      <c r="W234" s="299">
        <f t="shared" si="171"/>
        <v>0</v>
      </c>
      <c r="X234" s="268"/>
      <c r="Y234" s="268"/>
      <c r="Z234" s="268"/>
      <c r="AA234" s="268"/>
      <c r="AB234" s="533"/>
      <c r="AN234" s="641" t="str">
        <f t="shared" si="142"/>
        <v>revisar</v>
      </c>
      <c r="AO234" s="641" t="str">
        <f t="shared" si="143"/>
        <v>ok</v>
      </c>
      <c r="AP234" s="641" t="str">
        <f t="shared" si="144"/>
        <v>ok</v>
      </c>
      <c r="AQ234" s="641" t="str">
        <f t="shared" si="145"/>
        <v>ok</v>
      </c>
      <c r="AR234" s="641" t="str">
        <f t="shared" si="146"/>
        <v>ok</v>
      </c>
      <c r="AS234" s="641" t="str">
        <f t="shared" si="147"/>
        <v>ok</v>
      </c>
      <c r="AT234" s="641" t="str">
        <f t="shared" si="148"/>
        <v>ok</v>
      </c>
      <c r="AU234" s="641" t="str">
        <f t="shared" si="149"/>
        <v>ok</v>
      </c>
      <c r="AV234" s="641" t="str">
        <f t="shared" si="150"/>
        <v>ok</v>
      </c>
      <c r="AW234" s="641" t="str">
        <f t="shared" si="151"/>
        <v>ok</v>
      </c>
      <c r="AX234" s="641" t="str">
        <f t="shared" si="152"/>
        <v>ok</v>
      </c>
      <c r="AY234" s="641" t="str">
        <f t="shared" si="153"/>
        <v>ok</v>
      </c>
      <c r="AZ234" s="641" t="str">
        <f t="shared" si="154"/>
        <v>ok</v>
      </c>
      <c r="BA234" s="641" t="str">
        <f t="shared" si="155"/>
        <v>ok</v>
      </c>
      <c r="BB234" s="641" t="str">
        <f t="shared" si="156"/>
        <v>ok</v>
      </c>
      <c r="BC234" s="641" t="str">
        <f t="shared" si="157"/>
        <v>ok</v>
      </c>
    </row>
    <row r="235" spans="1:55" ht="12.75" hidden="1" customHeight="1">
      <c r="A235" s="34"/>
      <c r="B235" s="35">
        <f t="shared" si="158"/>
        <v>0</v>
      </c>
      <c r="C235" s="34"/>
      <c r="D235" s="254" t="s">
        <v>384</v>
      </c>
      <c r="E235" s="242"/>
      <c r="F235" s="248"/>
      <c r="G235" s="80"/>
      <c r="H235" s="81"/>
      <c r="I235" s="245"/>
      <c r="J235" s="263"/>
      <c r="K235" s="263"/>
      <c r="L235" s="263"/>
      <c r="M235" s="685"/>
      <c r="N235" s="247"/>
      <c r="O235" s="687"/>
      <c r="P235" s="687"/>
      <c r="Q235" s="687"/>
      <c r="R235" s="687"/>
      <c r="S235" s="688"/>
      <c r="T235" s="268"/>
      <c r="U235" s="539"/>
      <c r="V235" s="299" t="str">
        <f t="shared" si="20"/>
        <v>4.62</v>
      </c>
      <c r="W235" s="299">
        <f t="shared" si="171"/>
        <v>0</v>
      </c>
      <c r="X235" s="268"/>
      <c r="Y235" s="268"/>
      <c r="Z235" s="268"/>
      <c r="AA235" s="268"/>
      <c r="AB235" s="533"/>
      <c r="AN235" s="641" t="str">
        <f t="shared" si="142"/>
        <v>revisar</v>
      </c>
      <c r="AO235" s="641" t="str">
        <f t="shared" si="143"/>
        <v>ok</v>
      </c>
      <c r="AP235" s="641" t="str">
        <f t="shared" si="144"/>
        <v>ok</v>
      </c>
      <c r="AQ235" s="641" t="str">
        <f t="shared" si="145"/>
        <v>ok</v>
      </c>
      <c r="AR235" s="641" t="str">
        <f t="shared" si="146"/>
        <v>ok</v>
      </c>
      <c r="AS235" s="641" t="str">
        <f t="shared" si="147"/>
        <v>ok</v>
      </c>
      <c r="AT235" s="641" t="str">
        <f t="shared" si="148"/>
        <v>ok</v>
      </c>
      <c r="AU235" s="641" t="str">
        <f t="shared" si="149"/>
        <v>ok</v>
      </c>
      <c r="AV235" s="641" t="str">
        <f t="shared" si="150"/>
        <v>ok</v>
      </c>
      <c r="AW235" s="641" t="str">
        <f t="shared" si="151"/>
        <v>ok</v>
      </c>
      <c r="AX235" s="641" t="str">
        <f t="shared" si="152"/>
        <v>ok</v>
      </c>
      <c r="AY235" s="641" t="str">
        <f t="shared" si="153"/>
        <v>ok</v>
      </c>
      <c r="AZ235" s="641" t="str">
        <f t="shared" si="154"/>
        <v>ok</v>
      </c>
      <c r="BA235" s="641" t="str">
        <f t="shared" si="155"/>
        <v>ok</v>
      </c>
      <c r="BB235" s="641" t="str">
        <f t="shared" si="156"/>
        <v>ok</v>
      </c>
      <c r="BC235" s="641" t="str">
        <f t="shared" si="157"/>
        <v>ok</v>
      </c>
    </row>
    <row r="236" spans="1:55" ht="12.75" hidden="1" customHeight="1">
      <c r="A236" s="34"/>
      <c r="B236" s="35">
        <f t="shared" si="158"/>
        <v>0</v>
      </c>
      <c r="C236" s="34"/>
      <c r="D236" s="254" t="s">
        <v>385</v>
      </c>
      <c r="E236" s="242"/>
      <c r="F236" s="248"/>
      <c r="G236" s="80"/>
      <c r="H236" s="81"/>
      <c r="I236" s="245"/>
      <c r="J236" s="263"/>
      <c r="K236" s="263"/>
      <c r="L236" s="263"/>
      <c r="M236" s="685"/>
      <c r="N236" s="247"/>
      <c r="O236" s="687"/>
      <c r="P236" s="687"/>
      <c r="Q236" s="687"/>
      <c r="R236" s="687"/>
      <c r="S236" s="688"/>
      <c r="T236" s="268"/>
      <c r="U236" s="539"/>
      <c r="V236" s="299" t="str">
        <f t="shared" si="20"/>
        <v>4.63</v>
      </c>
      <c r="W236" s="299">
        <f t="shared" si="171"/>
        <v>0</v>
      </c>
      <c r="X236" s="268"/>
      <c r="Y236" s="268"/>
      <c r="Z236" s="268"/>
      <c r="AA236" s="268"/>
      <c r="AB236" s="533"/>
      <c r="AN236" s="641" t="str">
        <f t="shared" ref="AN236:AN299" si="172">IF(X236=D236,"ok","revisar")</f>
        <v>revisar</v>
      </c>
      <c r="AO236" s="641" t="str">
        <f t="shared" ref="AO236:AO299" si="173">IF(Y236=E236,"ok","revisar")</f>
        <v>ok</v>
      </c>
      <c r="AP236" s="641" t="str">
        <f t="shared" ref="AP236:AP299" si="174">IF(Z236=F236,"ok","revisar")</f>
        <v>ok</v>
      </c>
      <c r="AQ236" s="641" t="str">
        <f t="shared" ref="AQ236:AQ299" si="175">IF(AA236=G236,"ok","revisar")</f>
        <v>ok</v>
      </c>
      <c r="AR236" s="641" t="str">
        <f t="shared" ref="AR236:AR299" si="176">IF(AB236=H236,"ok","revisar")</f>
        <v>ok</v>
      </c>
      <c r="AS236" s="641" t="str">
        <f t="shared" ref="AS236:AS299" si="177">IF(AC236=I236,"ok","revisar")</f>
        <v>ok</v>
      </c>
      <c r="AT236" s="641" t="str">
        <f t="shared" ref="AT236:AT299" si="178">IF(AD236=J236,"ok","revisar")</f>
        <v>ok</v>
      </c>
      <c r="AU236" s="641" t="str">
        <f t="shared" ref="AU236:AU299" si="179">IF(AE236=K236,"ok","revisar")</f>
        <v>ok</v>
      </c>
      <c r="AV236" s="641" t="str">
        <f t="shared" ref="AV236:AV299" si="180">IF(AF236=L236,"ok","revisar")</f>
        <v>ok</v>
      </c>
      <c r="AW236" s="641" t="str">
        <f t="shared" ref="AW236:AW299" si="181">IF(AG236=M236,"ok","revisar")</f>
        <v>ok</v>
      </c>
      <c r="AX236" s="641" t="str">
        <f t="shared" ref="AX236:AX299" si="182">IF(AH236=N236,"ok","revisar")</f>
        <v>ok</v>
      </c>
      <c r="AY236" s="641" t="str">
        <f t="shared" ref="AY236:AY299" si="183">IF(AI236=O236,"ok","revisar")</f>
        <v>ok</v>
      </c>
      <c r="AZ236" s="641" t="str">
        <f t="shared" ref="AZ236:AZ299" si="184">IF(AJ236=P236,"ok","revisar")</f>
        <v>ok</v>
      </c>
      <c r="BA236" s="641" t="str">
        <f t="shared" ref="BA236:BA299" si="185">IF(AK236=Q236,"ok","revisar")</f>
        <v>ok</v>
      </c>
      <c r="BB236" s="641" t="str">
        <f t="shared" ref="BB236:BB299" si="186">IF(AL236=R236,"ok","revisar")</f>
        <v>ok</v>
      </c>
      <c r="BC236" s="641" t="str">
        <f t="shared" ref="BC236:BC299" si="187">IF(AM236=S236,"ok","revisar")</f>
        <v>ok</v>
      </c>
    </row>
    <row r="237" spans="1:55" ht="12.75" hidden="1" customHeight="1">
      <c r="A237" s="34"/>
      <c r="B237" s="35">
        <f t="shared" si="158"/>
        <v>0</v>
      </c>
      <c r="C237" s="34"/>
      <c r="D237" s="250" t="s">
        <v>386</v>
      </c>
      <c r="E237" s="242"/>
      <c r="F237" s="248"/>
      <c r="G237" s="80"/>
      <c r="H237" s="81"/>
      <c r="I237" s="245"/>
      <c r="J237" s="263"/>
      <c r="K237" s="263"/>
      <c r="L237" s="263"/>
      <c r="M237" s="685"/>
      <c r="N237" s="247"/>
      <c r="O237" s="687"/>
      <c r="P237" s="687"/>
      <c r="Q237" s="687"/>
      <c r="R237" s="687"/>
      <c r="S237" s="688"/>
      <c r="T237" s="268"/>
      <c r="U237" s="539"/>
      <c r="V237" s="299" t="str">
        <f t="shared" si="20"/>
        <v>4.64</v>
      </c>
      <c r="W237" s="299">
        <f t="shared" si="171"/>
        <v>0</v>
      </c>
      <c r="X237" s="268"/>
      <c r="Y237" s="268"/>
      <c r="Z237" s="268"/>
      <c r="AA237" s="268"/>
      <c r="AB237" s="533"/>
      <c r="AN237" s="641" t="str">
        <f t="shared" si="172"/>
        <v>revisar</v>
      </c>
      <c r="AO237" s="641" t="str">
        <f t="shared" si="173"/>
        <v>ok</v>
      </c>
      <c r="AP237" s="641" t="str">
        <f t="shared" si="174"/>
        <v>ok</v>
      </c>
      <c r="AQ237" s="641" t="str">
        <f t="shared" si="175"/>
        <v>ok</v>
      </c>
      <c r="AR237" s="641" t="str">
        <f t="shared" si="176"/>
        <v>ok</v>
      </c>
      <c r="AS237" s="641" t="str">
        <f t="shared" si="177"/>
        <v>ok</v>
      </c>
      <c r="AT237" s="641" t="str">
        <f t="shared" si="178"/>
        <v>ok</v>
      </c>
      <c r="AU237" s="641" t="str">
        <f t="shared" si="179"/>
        <v>ok</v>
      </c>
      <c r="AV237" s="641" t="str">
        <f t="shared" si="180"/>
        <v>ok</v>
      </c>
      <c r="AW237" s="641" t="str">
        <f t="shared" si="181"/>
        <v>ok</v>
      </c>
      <c r="AX237" s="641" t="str">
        <f t="shared" si="182"/>
        <v>ok</v>
      </c>
      <c r="AY237" s="641" t="str">
        <f t="shared" si="183"/>
        <v>ok</v>
      </c>
      <c r="AZ237" s="641" t="str">
        <f t="shared" si="184"/>
        <v>ok</v>
      </c>
      <c r="BA237" s="641" t="str">
        <f t="shared" si="185"/>
        <v>ok</v>
      </c>
      <c r="BB237" s="641" t="str">
        <f t="shared" si="186"/>
        <v>ok</v>
      </c>
      <c r="BC237" s="641" t="str">
        <f t="shared" si="187"/>
        <v>ok</v>
      </c>
    </row>
    <row r="238" spans="1:55" ht="12.75" hidden="1" customHeight="1">
      <c r="A238" s="34"/>
      <c r="B238" s="35">
        <f t="shared" si="158"/>
        <v>0</v>
      </c>
      <c r="C238" s="34"/>
      <c r="D238" s="254" t="s">
        <v>387</v>
      </c>
      <c r="E238" s="242"/>
      <c r="F238" s="248"/>
      <c r="G238" s="80"/>
      <c r="H238" s="81"/>
      <c r="I238" s="245"/>
      <c r="J238" s="263"/>
      <c r="K238" s="263"/>
      <c r="L238" s="263"/>
      <c r="M238" s="685"/>
      <c r="N238" s="247"/>
      <c r="O238" s="687"/>
      <c r="P238" s="687"/>
      <c r="Q238" s="687"/>
      <c r="R238" s="687"/>
      <c r="S238" s="688"/>
      <c r="T238" s="268"/>
      <c r="U238" s="539"/>
      <c r="V238" s="299" t="str">
        <f t="shared" si="20"/>
        <v>4.65</v>
      </c>
      <c r="W238" s="299">
        <f t="shared" si="171"/>
        <v>0</v>
      </c>
      <c r="X238" s="268"/>
      <c r="Y238" s="268"/>
      <c r="Z238" s="268"/>
      <c r="AA238" s="268"/>
      <c r="AB238" s="533"/>
      <c r="AN238" s="641" t="str">
        <f t="shared" si="172"/>
        <v>revisar</v>
      </c>
      <c r="AO238" s="641" t="str">
        <f t="shared" si="173"/>
        <v>ok</v>
      </c>
      <c r="AP238" s="641" t="str">
        <f t="shared" si="174"/>
        <v>ok</v>
      </c>
      <c r="AQ238" s="641" t="str">
        <f t="shared" si="175"/>
        <v>ok</v>
      </c>
      <c r="AR238" s="641" t="str">
        <f t="shared" si="176"/>
        <v>ok</v>
      </c>
      <c r="AS238" s="641" t="str">
        <f t="shared" si="177"/>
        <v>ok</v>
      </c>
      <c r="AT238" s="641" t="str">
        <f t="shared" si="178"/>
        <v>ok</v>
      </c>
      <c r="AU238" s="641" t="str">
        <f t="shared" si="179"/>
        <v>ok</v>
      </c>
      <c r="AV238" s="641" t="str">
        <f t="shared" si="180"/>
        <v>ok</v>
      </c>
      <c r="AW238" s="641" t="str">
        <f t="shared" si="181"/>
        <v>ok</v>
      </c>
      <c r="AX238" s="641" t="str">
        <f t="shared" si="182"/>
        <v>ok</v>
      </c>
      <c r="AY238" s="641" t="str">
        <f t="shared" si="183"/>
        <v>ok</v>
      </c>
      <c r="AZ238" s="641" t="str">
        <f t="shared" si="184"/>
        <v>ok</v>
      </c>
      <c r="BA238" s="641" t="str">
        <f t="shared" si="185"/>
        <v>ok</v>
      </c>
      <c r="BB238" s="641" t="str">
        <f t="shared" si="186"/>
        <v>ok</v>
      </c>
      <c r="BC238" s="641" t="str">
        <f t="shared" si="187"/>
        <v>ok</v>
      </c>
    </row>
    <row r="239" spans="1:55" ht="12.75" hidden="1" customHeight="1">
      <c r="A239" s="34"/>
      <c r="B239" s="35">
        <f t="shared" si="158"/>
        <v>0</v>
      </c>
      <c r="C239" s="34"/>
      <c r="D239" s="254" t="s">
        <v>388</v>
      </c>
      <c r="E239" s="242"/>
      <c r="F239" s="248"/>
      <c r="G239" s="80"/>
      <c r="H239" s="81"/>
      <c r="I239" s="245"/>
      <c r="J239" s="263"/>
      <c r="K239" s="263"/>
      <c r="L239" s="263"/>
      <c r="M239" s="685"/>
      <c r="N239" s="247"/>
      <c r="O239" s="687"/>
      <c r="P239" s="687"/>
      <c r="Q239" s="687"/>
      <c r="R239" s="687"/>
      <c r="S239" s="688"/>
      <c r="T239" s="268"/>
      <c r="U239" s="539"/>
      <c r="V239" s="299" t="str">
        <f t="shared" si="20"/>
        <v>4.66</v>
      </c>
      <c r="W239" s="299">
        <f t="shared" si="171"/>
        <v>0</v>
      </c>
      <c r="X239" s="268"/>
      <c r="Y239" s="268"/>
      <c r="Z239" s="268"/>
      <c r="AA239" s="268"/>
      <c r="AB239" s="533"/>
      <c r="AN239" s="641" t="str">
        <f t="shared" si="172"/>
        <v>revisar</v>
      </c>
      <c r="AO239" s="641" t="str">
        <f t="shared" si="173"/>
        <v>ok</v>
      </c>
      <c r="AP239" s="641" t="str">
        <f t="shared" si="174"/>
        <v>ok</v>
      </c>
      <c r="AQ239" s="641" t="str">
        <f t="shared" si="175"/>
        <v>ok</v>
      </c>
      <c r="AR239" s="641" t="str">
        <f t="shared" si="176"/>
        <v>ok</v>
      </c>
      <c r="AS239" s="641" t="str">
        <f t="shared" si="177"/>
        <v>ok</v>
      </c>
      <c r="AT239" s="641" t="str">
        <f t="shared" si="178"/>
        <v>ok</v>
      </c>
      <c r="AU239" s="641" t="str">
        <f t="shared" si="179"/>
        <v>ok</v>
      </c>
      <c r="AV239" s="641" t="str">
        <f t="shared" si="180"/>
        <v>ok</v>
      </c>
      <c r="AW239" s="641" t="str">
        <f t="shared" si="181"/>
        <v>ok</v>
      </c>
      <c r="AX239" s="641" t="str">
        <f t="shared" si="182"/>
        <v>ok</v>
      </c>
      <c r="AY239" s="641" t="str">
        <f t="shared" si="183"/>
        <v>ok</v>
      </c>
      <c r="AZ239" s="641" t="str">
        <f t="shared" si="184"/>
        <v>ok</v>
      </c>
      <c r="BA239" s="641" t="str">
        <f t="shared" si="185"/>
        <v>ok</v>
      </c>
      <c r="BB239" s="641" t="str">
        <f t="shared" si="186"/>
        <v>ok</v>
      </c>
      <c r="BC239" s="641" t="str">
        <f t="shared" si="187"/>
        <v>ok</v>
      </c>
    </row>
    <row r="240" spans="1:55" ht="12.75" hidden="1" customHeight="1">
      <c r="A240" s="34"/>
      <c r="B240" s="35">
        <f t="shared" si="158"/>
        <v>0</v>
      </c>
      <c r="C240" s="34"/>
      <c r="D240" s="250" t="s">
        <v>389</v>
      </c>
      <c r="E240" s="242"/>
      <c r="F240" s="248"/>
      <c r="G240" s="80"/>
      <c r="H240" s="81"/>
      <c r="I240" s="245"/>
      <c r="J240" s="263"/>
      <c r="K240" s="263"/>
      <c r="L240" s="263"/>
      <c r="M240" s="685"/>
      <c r="N240" s="247"/>
      <c r="O240" s="687"/>
      <c r="P240" s="687"/>
      <c r="Q240" s="687"/>
      <c r="R240" s="687"/>
      <c r="S240" s="688"/>
      <c r="T240" s="268"/>
      <c r="U240" s="539"/>
      <c r="V240" s="299" t="str">
        <f t="shared" si="20"/>
        <v>4.67</v>
      </c>
      <c r="W240" s="299">
        <f t="shared" si="171"/>
        <v>0</v>
      </c>
      <c r="X240" s="268"/>
      <c r="Y240" s="268"/>
      <c r="Z240" s="268"/>
      <c r="AA240" s="268"/>
      <c r="AB240" s="533"/>
      <c r="AN240" s="641" t="str">
        <f t="shared" si="172"/>
        <v>revisar</v>
      </c>
      <c r="AO240" s="641" t="str">
        <f t="shared" si="173"/>
        <v>ok</v>
      </c>
      <c r="AP240" s="641" t="str">
        <f t="shared" si="174"/>
        <v>ok</v>
      </c>
      <c r="AQ240" s="641" t="str">
        <f t="shared" si="175"/>
        <v>ok</v>
      </c>
      <c r="AR240" s="641" t="str">
        <f t="shared" si="176"/>
        <v>ok</v>
      </c>
      <c r="AS240" s="641" t="str">
        <f t="shared" si="177"/>
        <v>ok</v>
      </c>
      <c r="AT240" s="641" t="str">
        <f t="shared" si="178"/>
        <v>ok</v>
      </c>
      <c r="AU240" s="641" t="str">
        <f t="shared" si="179"/>
        <v>ok</v>
      </c>
      <c r="AV240" s="641" t="str">
        <f t="shared" si="180"/>
        <v>ok</v>
      </c>
      <c r="AW240" s="641" t="str">
        <f t="shared" si="181"/>
        <v>ok</v>
      </c>
      <c r="AX240" s="641" t="str">
        <f t="shared" si="182"/>
        <v>ok</v>
      </c>
      <c r="AY240" s="641" t="str">
        <f t="shared" si="183"/>
        <v>ok</v>
      </c>
      <c r="AZ240" s="641" t="str">
        <f t="shared" si="184"/>
        <v>ok</v>
      </c>
      <c r="BA240" s="641" t="str">
        <f t="shared" si="185"/>
        <v>ok</v>
      </c>
      <c r="BB240" s="641" t="str">
        <f t="shared" si="186"/>
        <v>ok</v>
      </c>
      <c r="BC240" s="641" t="str">
        <f t="shared" si="187"/>
        <v>ok</v>
      </c>
    </row>
    <row r="241" spans="1:55" ht="12.75" hidden="1" customHeight="1">
      <c r="A241" s="34"/>
      <c r="B241" s="35">
        <f t="shared" si="158"/>
        <v>0</v>
      </c>
      <c r="C241" s="34"/>
      <c r="D241" s="254" t="s">
        <v>390</v>
      </c>
      <c r="E241" s="242"/>
      <c r="F241" s="248"/>
      <c r="G241" s="80"/>
      <c r="H241" s="81"/>
      <c r="I241" s="245"/>
      <c r="J241" s="263"/>
      <c r="K241" s="263"/>
      <c r="L241" s="263"/>
      <c r="M241" s="685"/>
      <c r="N241" s="247"/>
      <c r="O241" s="687"/>
      <c r="P241" s="687"/>
      <c r="Q241" s="687"/>
      <c r="R241" s="687"/>
      <c r="S241" s="688"/>
      <c r="T241" s="268"/>
      <c r="U241" s="539"/>
      <c r="V241" s="299" t="str">
        <f t="shared" si="20"/>
        <v>4.68</v>
      </c>
      <c r="W241" s="299">
        <f t="shared" si="171"/>
        <v>0</v>
      </c>
      <c r="X241" s="268"/>
      <c r="Y241" s="268"/>
      <c r="Z241" s="268"/>
      <c r="AA241" s="268"/>
      <c r="AB241" s="533"/>
      <c r="AN241" s="641" t="str">
        <f t="shared" si="172"/>
        <v>revisar</v>
      </c>
      <c r="AO241" s="641" t="str">
        <f t="shared" si="173"/>
        <v>ok</v>
      </c>
      <c r="AP241" s="641" t="str">
        <f t="shared" si="174"/>
        <v>ok</v>
      </c>
      <c r="AQ241" s="641" t="str">
        <f t="shared" si="175"/>
        <v>ok</v>
      </c>
      <c r="AR241" s="641" t="str">
        <f t="shared" si="176"/>
        <v>ok</v>
      </c>
      <c r="AS241" s="641" t="str">
        <f t="shared" si="177"/>
        <v>ok</v>
      </c>
      <c r="AT241" s="641" t="str">
        <f t="shared" si="178"/>
        <v>ok</v>
      </c>
      <c r="AU241" s="641" t="str">
        <f t="shared" si="179"/>
        <v>ok</v>
      </c>
      <c r="AV241" s="641" t="str">
        <f t="shared" si="180"/>
        <v>ok</v>
      </c>
      <c r="AW241" s="641" t="str">
        <f t="shared" si="181"/>
        <v>ok</v>
      </c>
      <c r="AX241" s="641" t="str">
        <f t="shared" si="182"/>
        <v>ok</v>
      </c>
      <c r="AY241" s="641" t="str">
        <f t="shared" si="183"/>
        <v>ok</v>
      </c>
      <c r="AZ241" s="641" t="str">
        <f t="shared" si="184"/>
        <v>ok</v>
      </c>
      <c r="BA241" s="641" t="str">
        <f t="shared" si="185"/>
        <v>ok</v>
      </c>
      <c r="BB241" s="641" t="str">
        <f t="shared" si="186"/>
        <v>ok</v>
      </c>
      <c r="BC241" s="641" t="str">
        <f t="shared" si="187"/>
        <v>ok</v>
      </c>
    </row>
    <row r="242" spans="1:55" ht="12.75" hidden="1" customHeight="1">
      <c r="A242" s="34"/>
      <c r="B242" s="35">
        <f t="shared" si="158"/>
        <v>0</v>
      </c>
      <c r="C242" s="34"/>
      <c r="D242" s="254" t="s">
        <v>391</v>
      </c>
      <c r="E242" s="242"/>
      <c r="F242" s="248"/>
      <c r="G242" s="80"/>
      <c r="H242" s="81"/>
      <c r="I242" s="245"/>
      <c r="J242" s="263"/>
      <c r="K242" s="263"/>
      <c r="L242" s="263"/>
      <c r="M242" s="685"/>
      <c r="N242" s="247"/>
      <c r="O242" s="687"/>
      <c r="P242" s="687"/>
      <c r="Q242" s="687"/>
      <c r="R242" s="687"/>
      <c r="S242" s="688"/>
      <c r="T242" s="268"/>
      <c r="U242" s="539"/>
      <c r="V242" s="299" t="str">
        <f t="shared" si="20"/>
        <v>4.69</v>
      </c>
      <c r="W242" s="299">
        <f t="shared" si="171"/>
        <v>0</v>
      </c>
      <c r="X242" s="268"/>
      <c r="Y242" s="268"/>
      <c r="Z242" s="268"/>
      <c r="AA242" s="268"/>
      <c r="AB242" s="533"/>
      <c r="AN242" s="641" t="str">
        <f t="shared" si="172"/>
        <v>revisar</v>
      </c>
      <c r="AO242" s="641" t="str">
        <f t="shared" si="173"/>
        <v>ok</v>
      </c>
      <c r="AP242" s="641" t="str">
        <f t="shared" si="174"/>
        <v>ok</v>
      </c>
      <c r="AQ242" s="641" t="str">
        <f t="shared" si="175"/>
        <v>ok</v>
      </c>
      <c r="AR242" s="641" t="str">
        <f t="shared" si="176"/>
        <v>ok</v>
      </c>
      <c r="AS242" s="641" t="str">
        <f t="shared" si="177"/>
        <v>ok</v>
      </c>
      <c r="AT242" s="641" t="str">
        <f t="shared" si="178"/>
        <v>ok</v>
      </c>
      <c r="AU242" s="641" t="str">
        <f t="shared" si="179"/>
        <v>ok</v>
      </c>
      <c r="AV242" s="641" t="str">
        <f t="shared" si="180"/>
        <v>ok</v>
      </c>
      <c r="AW242" s="641" t="str">
        <f t="shared" si="181"/>
        <v>ok</v>
      </c>
      <c r="AX242" s="641" t="str">
        <f t="shared" si="182"/>
        <v>ok</v>
      </c>
      <c r="AY242" s="641" t="str">
        <f t="shared" si="183"/>
        <v>ok</v>
      </c>
      <c r="AZ242" s="641" t="str">
        <f t="shared" si="184"/>
        <v>ok</v>
      </c>
      <c r="BA242" s="641" t="str">
        <f t="shared" si="185"/>
        <v>ok</v>
      </c>
      <c r="BB242" s="641" t="str">
        <f t="shared" si="186"/>
        <v>ok</v>
      </c>
      <c r="BC242" s="641" t="str">
        <f t="shared" si="187"/>
        <v>ok</v>
      </c>
    </row>
    <row r="243" spans="1:55" ht="12.75" hidden="1" customHeight="1">
      <c r="A243" s="34"/>
      <c r="B243" s="35">
        <f t="shared" si="158"/>
        <v>0</v>
      </c>
      <c r="C243" s="34"/>
      <c r="D243" s="250" t="s">
        <v>392</v>
      </c>
      <c r="E243" s="242"/>
      <c r="F243" s="248"/>
      <c r="G243" s="80"/>
      <c r="H243" s="81"/>
      <c r="I243" s="245"/>
      <c r="J243" s="263"/>
      <c r="K243" s="263"/>
      <c r="L243" s="263"/>
      <c r="M243" s="685"/>
      <c r="N243" s="247"/>
      <c r="O243" s="687"/>
      <c r="P243" s="687"/>
      <c r="Q243" s="687"/>
      <c r="R243" s="687"/>
      <c r="S243" s="688"/>
      <c r="T243" s="268"/>
      <c r="U243" s="539"/>
      <c r="V243" s="299" t="str">
        <f t="shared" si="20"/>
        <v>4.70</v>
      </c>
      <c r="W243" s="299">
        <f t="shared" si="171"/>
        <v>0</v>
      </c>
      <c r="X243" s="268"/>
      <c r="Y243" s="268"/>
      <c r="Z243" s="268"/>
      <c r="AA243" s="268"/>
      <c r="AB243" s="533"/>
      <c r="AN243" s="641" t="str">
        <f t="shared" si="172"/>
        <v>revisar</v>
      </c>
      <c r="AO243" s="641" t="str">
        <f t="shared" si="173"/>
        <v>ok</v>
      </c>
      <c r="AP243" s="641" t="str">
        <f t="shared" si="174"/>
        <v>ok</v>
      </c>
      <c r="AQ243" s="641" t="str">
        <f t="shared" si="175"/>
        <v>ok</v>
      </c>
      <c r="AR243" s="641" t="str">
        <f t="shared" si="176"/>
        <v>ok</v>
      </c>
      <c r="AS243" s="641" t="str">
        <f t="shared" si="177"/>
        <v>ok</v>
      </c>
      <c r="AT243" s="641" t="str">
        <f t="shared" si="178"/>
        <v>ok</v>
      </c>
      <c r="AU243" s="641" t="str">
        <f t="shared" si="179"/>
        <v>ok</v>
      </c>
      <c r="AV243" s="641" t="str">
        <f t="shared" si="180"/>
        <v>ok</v>
      </c>
      <c r="AW243" s="641" t="str">
        <f t="shared" si="181"/>
        <v>ok</v>
      </c>
      <c r="AX243" s="641" t="str">
        <f t="shared" si="182"/>
        <v>ok</v>
      </c>
      <c r="AY243" s="641" t="str">
        <f t="shared" si="183"/>
        <v>ok</v>
      </c>
      <c r="AZ243" s="641" t="str">
        <f t="shared" si="184"/>
        <v>ok</v>
      </c>
      <c r="BA243" s="641" t="str">
        <f t="shared" si="185"/>
        <v>ok</v>
      </c>
      <c r="BB243" s="641" t="str">
        <f t="shared" si="186"/>
        <v>ok</v>
      </c>
      <c r="BC243" s="641" t="str">
        <f t="shared" si="187"/>
        <v>ok</v>
      </c>
    </row>
    <row r="244" spans="1:55" ht="12.75" hidden="1" customHeight="1">
      <c r="A244" s="34"/>
      <c r="B244" s="35"/>
      <c r="C244" s="34"/>
      <c r="D244" s="255"/>
      <c r="E244" s="255"/>
      <c r="F244" s="255"/>
      <c r="G244" s="37"/>
      <c r="H244" s="25"/>
      <c r="I244" s="408"/>
      <c r="J244" s="269"/>
      <c r="K244" s="269"/>
      <c r="L244" s="269"/>
      <c r="M244" s="689"/>
      <c r="N244" s="317"/>
      <c r="O244" s="690"/>
      <c r="P244" s="690"/>
      <c r="Q244" s="690"/>
      <c r="R244" s="690"/>
      <c r="S244" s="691"/>
      <c r="T244" s="268"/>
      <c r="U244" s="539"/>
      <c r="V244" s="299">
        <f t="shared" si="20"/>
        <v>0</v>
      </c>
      <c r="W244" s="299">
        <f t="shared" si="171"/>
        <v>0</v>
      </c>
      <c r="X244" s="268"/>
      <c r="Y244" s="268"/>
      <c r="Z244" s="268"/>
      <c r="AA244" s="268"/>
      <c r="AB244" s="533"/>
      <c r="AN244" s="641" t="str">
        <f t="shared" si="172"/>
        <v>ok</v>
      </c>
      <c r="AO244" s="641" t="str">
        <f t="shared" si="173"/>
        <v>ok</v>
      </c>
      <c r="AP244" s="641" t="str">
        <f t="shared" si="174"/>
        <v>ok</v>
      </c>
      <c r="AQ244" s="641" t="str">
        <f t="shared" si="175"/>
        <v>ok</v>
      </c>
      <c r="AR244" s="641" t="str">
        <f t="shared" si="176"/>
        <v>ok</v>
      </c>
      <c r="AS244" s="641" t="str">
        <f t="shared" si="177"/>
        <v>ok</v>
      </c>
      <c r="AT244" s="641" t="str">
        <f t="shared" si="178"/>
        <v>ok</v>
      </c>
      <c r="AU244" s="641" t="str">
        <f t="shared" si="179"/>
        <v>ok</v>
      </c>
      <c r="AV244" s="641" t="str">
        <f t="shared" si="180"/>
        <v>ok</v>
      </c>
      <c r="AW244" s="641" t="str">
        <f t="shared" si="181"/>
        <v>ok</v>
      </c>
      <c r="AX244" s="641" t="str">
        <f t="shared" si="182"/>
        <v>ok</v>
      </c>
      <c r="AY244" s="641" t="str">
        <f t="shared" si="183"/>
        <v>ok</v>
      </c>
      <c r="AZ244" s="641" t="str">
        <f t="shared" si="184"/>
        <v>ok</v>
      </c>
      <c r="BA244" s="641" t="str">
        <f t="shared" si="185"/>
        <v>ok</v>
      </c>
      <c r="BB244" s="641" t="str">
        <f t="shared" si="186"/>
        <v>ok</v>
      </c>
      <c r="BC244" s="641" t="str">
        <f t="shared" si="187"/>
        <v>ok</v>
      </c>
    </row>
    <row r="245" spans="1:55" ht="12.75" hidden="1" customHeight="1">
      <c r="A245" s="13"/>
      <c r="B245" s="14"/>
      <c r="C245" s="13"/>
      <c r="D245" s="251"/>
      <c r="E245" s="267"/>
      <c r="F245" s="267"/>
      <c r="G245" s="29"/>
      <c r="H245" s="29"/>
      <c r="I245" s="267"/>
      <c r="J245" s="267"/>
      <c r="K245" s="267"/>
      <c r="L245" s="267"/>
      <c r="M245" s="677"/>
      <c r="N245" s="718"/>
      <c r="O245" s="692" t="str">
        <f>CONCATENATE("Subtotal ",G173)</f>
        <v>Subtotal (digite a descrição do item aqui)</v>
      </c>
      <c r="P245" s="693">
        <f>SUM(P174:P244)</f>
        <v>0</v>
      </c>
      <c r="Q245" s="693">
        <f>SUM(Q174:Q244)</f>
        <v>0</v>
      </c>
      <c r="R245" s="693">
        <f>SUM(R174:R244)</f>
        <v>0</v>
      </c>
      <c r="S245" s="694">
        <f>SUM(S174:S244)</f>
        <v>0</v>
      </c>
      <c r="T245" s="536"/>
      <c r="U245" s="299">
        <v>1</v>
      </c>
      <c r="V245" s="299"/>
      <c r="W245" s="299"/>
      <c r="X245" s="614"/>
      <c r="Y245" s="616"/>
      <c r="Z245" s="616"/>
      <c r="AA245" s="615"/>
      <c r="AB245" s="615"/>
      <c r="AC245" s="616"/>
      <c r="AD245" s="616"/>
      <c r="AE245" s="616"/>
      <c r="AF245" s="616"/>
      <c r="AG245" s="616"/>
      <c r="AH245" s="617"/>
      <c r="AI245" s="618" t="s">
        <v>2186</v>
      </c>
      <c r="AJ245" s="30">
        <v>128.07</v>
      </c>
      <c r="AK245" s="30">
        <v>72653.91</v>
      </c>
      <c r="AL245" s="30">
        <v>528688.93999999994</v>
      </c>
      <c r="AM245" s="31">
        <v>601470.92000000004</v>
      </c>
      <c r="AN245" s="641" t="str">
        <f t="shared" si="172"/>
        <v>ok</v>
      </c>
      <c r="AO245" s="641" t="str">
        <f t="shared" si="173"/>
        <v>ok</v>
      </c>
      <c r="AP245" s="641" t="str">
        <f t="shared" si="174"/>
        <v>ok</v>
      </c>
      <c r="AQ245" s="641" t="str">
        <f t="shared" si="175"/>
        <v>ok</v>
      </c>
      <c r="AR245" s="641" t="str">
        <f t="shared" si="176"/>
        <v>ok</v>
      </c>
      <c r="AS245" s="641" t="str">
        <f t="shared" si="177"/>
        <v>ok</v>
      </c>
      <c r="AT245" s="641" t="str">
        <f t="shared" si="178"/>
        <v>ok</v>
      </c>
      <c r="AU245" s="641" t="str">
        <f t="shared" si="179"/>
        <v>ok</v>
      </c>
      <c r="AV245" s="641" t="str">
        <f t="shared" si="180"/>
        <v>ok</v>
      </c>
      <c r="AW245" s="641" t="str">
        <f t="shared" si="181"/>
        <v>ok</v>
      </c>
      <c r="AX245" s="641" t="str">
        <f t="shared" si="182"/>
        <v>ok</v>
      </c>
      <c r="AY245" s="641" t="str">
        <f t="shared" si="183"/>
        <v>revisar</v>
      </c>
      <c r="AZ245" s="641" t="str">
        <f t="shared" si="184"/>
        <v>revisar</v>
      </c>
      <c r="BA245" s="641" t="str">
        <f t="shared" si="185"/>
        <v>revisar</v>
      </c>
      <c r="BB245" s="641" t="str">
        <f t="shared" si="186"/>
        <v>revisar</v>
      </c>
      <c r="BC245" s="641" t="str">
        <f t="shared" si="187"/>
        <v>revisar</v>
      </c>
    </row>
    <row r="246" spans="1:55" ht="6" hidden="1" customHeight="1">
      <c r="A246" s="10"/>
      <c r="B246" s="21"/>
      <c r="C246" s="10"/>
      <c r="D246" s="252"/>
      <c r="E246" s="268"/>
      <c r="F246" s="406"/>
      <c r="G246" s="33"/>
      <c r="H246" s="32"/>
      <c r="I246" s="268"/>
      <c r="J246" s="268"/>
      <c r="K246" s="268"/>
      <c r="L246" s="268"/>
      <c r="M246" s="539"/>
      <c r="N246" s="319"/>
      <c r="O246" s="539"/>
      <c r="P246" s="539"/>
      <c r="Q246" s="539"/>
      <c r="R246" s="539"/>
      <c r="S246" s="695"/>
      <c r="T246" s="319"/>
      <c r="U246" s="299"/>
      <c r="V246" s="299">
        <f t="shared" si="20"/>
        <v>0</v>
      </c>
      <c r="W246" s="299">
        <f t="shared" si="171"/>
        <v>0</v>
      </c>
      <c r="X246" s="268"/>
      <c r="Y246" s="268"/>
      <c r="Z246" s="268"/>
      <c r="AA246" s="268"/>
      <c r="AB246" s="533"/>
      <c r="AN246" s="641" t="str">
        <f t="shared" si="172"/>
        <v>ok</v>
      </c>
      <c r="AO246" s="641" t="str">
        <f t="shared" si="173"/>
        <v>ok</v>
      </c>
      <c r="AP246" s="641" t="str">
        <f t="shared" si="174"/>
        <v>ok</v>
      </c>
      <c r="AQ246" s="641" t="str">
        <f t="shared" si="175"/>
        <v>ok</v>
      </c>
      <c r="AR246" s="641" t="str">
        <f t="shared" si="176"/>
        <v>ok</v>
      </c>
      <c r="AS246" s="641" t="str">
        <f t="shared" si="177"/>
        <v>ok</v>
      </c>
      <c r="AT246" s="641" t="str">
        <f t="shared" si="178"/>
        <v>ok</v>
      </c>
      <c r="AU246" s="641" t="str">
        <f t="shared" si="179"/>
        <v>ok</v>
      </c>
      <c r="AV246" s="641" t="str">
        <f t="shared" si="180"/>
        <v>ok</v>
      </c>
      <c r="AW246" s="641" t="str">
        <f t="shared" si="181"/>
        <v>ok</v>
      </c>
      <c r="AX246" s="641" t="str">
        <f t="shared" si="182"/>
        <v>ok</v>
      </c>
      <c r="AY246" s="641" t="str">
        <f t="shared" si="183"/>
        <v>ok</v>
      </c>
      <c r="AZ246" s="641" t="str">
        <f t="shared" si="184"/>
        <v>ok</v>
      </c>
      <c r="BA246" s="641" t="str">
        <f t="shared" si="185"/>
        <v>ok</v>
      </c>
      <c r="BB246" s="641" t="str">
        <f t="shared" si="186"/>
        <v>ok</v>
      </c>
      <c r="BC246" s="641" t="str">
        <f t="shared" si="187"/>
        <v>ok</v>
      </c>
    </row>
    <row r="247" spans="1:55" ht="12.75" hidden="1" customHeight="1">
      <c r="A247" s="13"/>
      <c r="B247" s="14"/>
      <c r="C247" s="13"/>
      <c r="D247" s="660">
        <v>5</v>
      </c>
      <c r="E247" s="661"/>
      <c r="F247" s="661"/>
      <c r="G247" s="246" t="s">
        <v>172</v>
      </c>
      <c r="H247" s="662"/>
      <c r="I247" s="662"/>
      <c r="J247" s="246"/>
      <c r="K247" s="246"/>
      <c r="L247" s="246"/>
      <c r="M247" s="662"/>
      <c r="N247" s="718"/>
      <c r="O247" s="662"/>
      <c r="P247" s="662"/>
      <c r="Q247" s="662"/>
      <c r="R247" s="662"/>
      <c r="S247" s="664">
        <f>S319</f>
        <v>0</v>
      </c>
      <c r="T247" s="319"/>
      <c r="U247" s="299"/>
      <c r="V247" s="299">
        <f t="shared" si="20"/>
        <v>5</v>
      </c>
      <c r="W247" s="299">
        <f t="shared" si="171"/>
        <v>0</v>
      </c>
      <c r="X247" s="566">
        <v>5</v>
      </c>
      <c r="Y247" s="627"/>
      <c r="Z247" s="627"/>
      <c r="AA247" s="568" t="s">
        <v>2151</v>
      </c>
      <c r="AB247" s="569"/>
      <c r="AC247" s="568"/>
      <c r="AD247" s="568"/>
      <c r="AE247" s="568"/>
      <c r="AF247" s="568"/>
      <c r="AG247" s="568"/>
      <c r="AH247" s="617"/>
      <c r="AI247" s="569"/>
      <c r="AJ247" s="569"/>
      <c r="AK247" s="569"/>
      <c r="AL247" s="569"/>
      <c r="AM247" s="570">
        <v>54513.52</v>
      </c>
      <c r="AN247" s="641" t="str">
        <f t="shared" si="172"/>
        <v>ok</v>
      </c>
      <c r="AO247" s="641" t="str">
        <f t="shared" si="173"/>
        <v>ok</v>
      </c>
      <c r="AP247" s="641" t="str">
        <f t="shared" si="174"/>
        <v>ok</v>
      </c>
      <c r="AQ247" s="641" t="str">
        <f t="shared" si="175"/>
        <v>revisar</v>
      </c>
      <c r="AR247" s="641" t="str">
        <f t="shared" si="176"/>
        <v>ok</v>
      </c>
      <c r="AS247" s="641" t="str">
        <f t="shared" si="177"/>
        <v>ok</v>
      </c>
      <c r="AT247" s="641" t="str">
        <f t="shared" si="178"/>
        <v>ok</v>
      </c>
      <c r="AU247" s="641" t="str">
        <f t="shared" si="179"/>
        <v>ok</v>
      </c>
      <c r="AV247" s="641" t="str">
        <f t="shared" si="180"/>
        <v>ok</v>
      </c>
      <c r="AW247" s="641" t="str">
        <f t="shared" si="181"/>
        <v>ok</v>
      </c>
      <c r="AX247" s="641" t="str">
        <f t="shared" si="182"/>
        <v>ok</v>
      </c>
      <c r="AY247" s="641" t="str">
        <f t="shared" si="183"/>
        <v>ok</v>
      </c>
      <c r="AZ247" s="641" t="str">
        <f t="shared" si="184"/>
        <v>ok</v>
      </c>
      <c r="BA247" s="641" t="str">
        <f t="shared" si="185"/>
        <v>ok</v>
      </c>
      <c r="BB247" s="641" t="str">
        <f t="shared" si="186"/>
        <v>ok</v>
      </c>
      <c r="BC247" s="641" t="str">
        <f t="shared" si="187"/>
        <v>revisar</v>
      </c>
    </row>
    <row r="248" spans="1:55" ht="12.75" hidden="1" customHeight="1">
      <c r="A248" s="34"/>
      <c r="B248" s="35">
        <f t="shared" ref="B248:B317" si="188">S248/$S$1671</f>
        <v>0</v>
      </c>
      <c r="C248" s="34"/>
      <c r="D248" s="680" t="s">
        <v>393</v>
      </c>
      <c r="E248" s="668"/>
      <c r="F248" s="669"/>
      <c r="G248" s="665"/>
      <c r="H248" s="666"/>
      <c r="I248" s="667"/>
      <c r="J248" s="263"/>
      <c r="K248" s="263"/>
      <c r="L248" s="263"/>
      <c r="M248" s="685">
        <f t="shared" ref="M248:M250" si="189">SUM(J248:L248)</f>
        <v>0</v>
      </c>
      <c r="N248" s="247"/>
      <c r="O248" s="687">
        <f t="shared" ref="O248:O249" si="190">IF(N248="-",M248,(TRUNC(M248*(1+N248),2)))</f>
        <v>0</v>
      </c>
      <c r="P248" s="687">
        <f t="shared" ref="P248:P249" si="191">IF(J248=0,0,IF(J248=0,0,IF($N248&lt;&gt;"-",IFERROR(TRUNC(TRUNC((J248*(1+$N248)),2)*$I248,2)+W248,0),IFERROR(TRUNC(J248*$I248,2),0))))</f>
        <v>0</v>
      </c>
      <c r="Q248" s="687">
        <f t="shared" ref="Q248:Q249" si="192">IF(AND($J248=0,$L248=0),$S248,IF(K248=0,0,IF($N248&lt;&gt;"-",IFERROR(TRUNC(TRUNC((K248*(1+$N248)),2)*$I248,2),0),IFERROR(TRUNC(K248*$I248,2),0))))</f>
        <v>0</v>
      </c>
      <c r="R248" s="687">
        <f t="shared" ref="R248:R249" si="193">IF(L248=0,0,S248-Q248-P248)</f>
        <v>0</v>
      </c>
      <c r="S248" s="688">
        <f t="shared" ref="S248:S249" si="194">IFERROR(ROUND(ROUND(O248,2)*ROUND(I248,2),2),0)</f>
        <v>0</v>
      </c>
      <c r="T248" s="268"/>
      <c r="U248" s="539"/>
      <c r="V248" s="299" t="str">
        <f t="shared" si="20"/>
        <v>5.1</v>
      </c>
      <c r="W248" s="299">
        <f t="shared" si="171"/>
        <v>0</v>
      </c>
      <c r="X248" s="250" t="s">
        <v>393</v>
      </c>
      <c r="Y248" s="242">
        <v>92397</v>
      </c>
      <c r="Z248" s="248" t="s">
        <v>5</v>
      </c>
      <c r="AA248" s="665" t="s">
        <v>2152</v>
      </c>
      <c r="AB248" s="666" t="s">
        <v>1295</v>
      </c>
      <c r="AC248" s="245">
        <v>700</v>
      </c>
      <c r="AD248" s="597">
        <v>0.09</v>
      </c>
      <c r="AE248" s="597">
        <v>4.6399999999999997</v>
      </c>
      <c r="AF248" s="597">
        <v>51.56</v>
      </c>
      <c r="AG248" s="264">
        <v>56.29</v>
      </c>
      <c r="AH248" s="247">
        <v>0.22670000000000001</v>
      </c>
      <c r="AI248" s="687">
        <v>69.05</v>
      </c>
      <c r="AJ248" s="687">
        <v>77</v>
      </c>
      <c r="AK248" s="687">
        <v>3983</v>
      </c>
      <c r="AL248" s="687">
        <v>44275</v>
      </c>
      <c r="AM248" s="712">
        <v>48335</v>
      </c>
      <c r="AN248" s="641" t="str">
        <f t="shared" si="172"/>
        <v>ok</v>
      </c>
      <c r="AO248" s="641" t="str">
        <f t="shared" si="173"/>
        <v>revisar</v>
      </c>
      <c r="AP248" s="641" t="str">
        <f t="shared" si="174"/>
        <v>revisar</v>
      </c>
      <c r="AQ248" s="641" t="str">
        <f t="shared" si="175"/>
        <v>revisar</v>
      </c>
      <c r="AR248" s="641" t="str">
        <f t="shared" si="176"/>
        <v>revisar</v>
      </c>
      <c r="AS248" s="641" t="str">
        <f t="shared" si="177"/>
        <v>revisar</v>
      </c>
      <c r="AT248" s="641" t="str">
        <f t="shared" si="178"/>
        <v>revisar</v>
      </c>
      <c r="AU248" s="641" t="str">
        <f t="shared" si="179"/>
        <v>revisar</v>
      </c>
      <c r="AV248" s="641" t="str">
        <f t="shared" si="180"/>
        <v>revisar</v>
      </c>
      <c r="AW248" s="641" t="str">
        <f t="shared" si="181"/>
        <v>revisar</v>
      </c>
      <c r="AX248" s="641" t="str">
        <f t="shared" si="182"/>
        <v>revisar</v>
      </c>
      <c r="AY248" s="641" t="str">
        <f t="shared" si="183"/>
        <v>revisar</v>
      </c>
      <c r="AZ248" s="641" t="str">
        <f t="shared" si="184"/>
        <v>revisar</v>
      </c>
      <c r="BA248" s="641" t="str">
        <f t="shared" si="185"/>
        <v>revisar</v>
      </c>
      <c r="BB248" s="641" t="str">
        <f t="shared" si="186"/>
        <v>revisar</v>
      </c>
      <c r="BC248" s="641" t="str">
        <f t="shared" si="187"/>
        <v>revisar</v>
      </c>
    </row>
    <row r="249" spans="1:55" ht="12.75" hidden="1" customHeight="1">
      <c r="A249" s="34"/>
      <c r="B249" s="35">
        <f t="shared" si="188"/>
        <v>0</v>
      </c>
      <c r="C249" s="34"/>
      <c r="D249" s="670" t="s">
        <v>394</v>
      </c>
      <c r="E249" s="668"/>
      <c r="F249" s="669"/>
      <c r="G249" s="665"/>
      <c r="H249" s="666"/>
      <c r="I249" s="667"/>
      <c r="J249" s="263"/>
      <c r="K249" s="263"/>
      <c r="L249" s="263"/>
      <c r="M249" s="685">
        <f t="shared" si="189"/>
        <v>0</v>
      </c>
      <c r="N249" s="247"/>
      <c r="O249" s="687">
        <f t="shared" si="190"/>
        <v>0</v>
      </c>
      <c r="P249" s="687">
        <f t="shared" si="191"/>
        <v>0</v>
      </c>
      <c r="Q249" s="687">
        <f t="shared" si="192"/>
        <v>0</v>
      </c>
      <c r="R249" s="687">
        <f t="shared" si="193"/>
        <v>0</v>
      </c>
      <c r="S249" s="688">
        <f t="shared" si="194"/>
        <v>0</v>
      </c>
      <c r="T249" s="268"/>
      <c r="U249" s="539"/>
      <c r="V249" s="299" t="str">
        <f t="shared" si="20"/>
        <v>5.2</v>
      </c>
      <c r="W249" s="299">
        <f t="shared" si="171"/>
        <v>0</v>
      </c>
      <c r="X249" s="250" t="s">
        <v>394</v>
      </c>
      <c r="Y249" s="242">
        <v>102488</v>
      </c>
      <c r="Z249" s="248" t="s">
        <v>5</v>
      </c>
      <c r="AA249" s="80" t="s">
        <v>2153</v>
      </c>
      <c r="AB249" s="81" t="s">
        <v>1295</v>
      </c>
      <c r="AC249" s="245">
        <v>223.2</v>
      </c>
      <c r="AD249" s="597">
        <v>0.03</v>
      </c>
      <c r="AE249" s="597">
        <v>2.3499999999999996</v>
      </c>
      <c r="AF249" s="597">
        <v>0.62</v>
      </c>
      <c r="AG249" s="264">
        <v>3</v>
      </c>
      <c r="AH249" s="247">
        <v>0.22670000000000001</v>
      </c>
      <c r="AI249" s="24">
        <v>3.68</v>
      </c>
      <c r="AJ249" s="24">
        <v>6.69</v>
      </c>
      <c r="AK249" s="24">
        <v>642.80999999999995</v>
      </c>
      <c r="AL249" s="24">
        <v>171.88000000000005</v>
      </c>
      <c r="AM249" s="604">
        <v>821.38</v>
      </c>
      <c r="AN249" s="641" t="str">
        <f t="shared" si="172"/>
        <v>ok</v>
      </c>
      <c r="AO249" s="641" t="str">
        <f t="shared" si="173"/>
        <v>revisar</v>
      </c>
      <c r="AP249" s="641" t="str">
        <f t="shared" si="174"/>
        <v>revisar</v>
      </c>
      <c r="AQ249" s="641" t="str">
        <f t="shared" si="175"/>
        <v>revisar</v>
      </c>
      <c r="AR249" s="641" t="str">
        <f t="shared" si="176"/>
        <v>revisar</v>
      </c>
      <c r="AS249" s="641" t="str">
        <f t="shared" si="177"/>
        <v>revisar</v>
      </c>
      <c r="AT249" s="641" t="str">
        <f t="shared" si="178"/>
        <v>revisar</v>
      </c>
      <c r="AU249" s="641" t="str">
        <f t="shared" si="179"/>
        <v>revisar</v>
      </c>
      <c r="AV249" s="641" t="str">
        <f t="shared" si="180"/>
        <v>revisar</v>
      </c>
      <c r="AW249" s="641" t="str">
        <f t="shared" si="181"/>
        <v>revisar</v>
      </c>
      <c r="AX249" s="641" t="str">
        <f t="shared" si="182"/>
        <v>revisar</v>
      </c>
      <c r="AY249" s="641" t="str">
        <f t="shared" si="183"/>
        <v>revisar</v>
      </c>
      <c r="AZ249" s="641" t="str">
        <f t="shared" si="184"/>
        <v>revisar</v>
      </c>
      <c r="BA249" s="641" t="str">
        <f t="shared" si="185"/>
        <v>revisar</v>
      </c>
      <c r="BB249" s="641" t="str">
        <f t="shared" si="186"/>
        <v>revisar</v>
      </c>
      <c r="BC249" s="641" t="str">
        <f t="shared" si="187"/>
        <v>revisar</v>
      </c>
    </row>
    <row r="250" spans="1:55" ht="12.75" hidden="1" customHeight="1">
      <c r="A250" s="34"/>
      <c r="B250" s="35">
        <f t="shared" si="188"/>
        <v>0</v>
      </c>
      <c r="C250" s="34"/>
      <c r="D250" s="684" t="s">
        <v>395</v>
      </c>
      <c r="E250" s="668"/>
      <c r="F250" s="669"/>
      <c r="G250" s="665"/>
      <c r="H250" s="666"/>
      <c r="I250" s="667"/>
      <c r="J250" s="263"/>
      <c r="K250" s="263"/>
      <c r="L250" s="263"/>
      <c r="M250" s="685">
        <f t="shared" si="189"/>
        <v>0</v>
      </c>
      <c r="N250" s="247"/>
      <c r="O250" s="687">
        <f t="shared" ref="O250:O251" si="195">IF(N250="-",M250,(TRUNC(M250*(1+N250),2)))</f>
        <v>0</v>
      </c>
      <c r="P250" s="687">
        <f t="shared" ref="P250:P251" si="196">IF(J250=0,0,IF(J250=0,0,IF($N250&lt;&gt;"-",IFERROR(TRUNC(TRUNC((J250*(1+$N250)),2)*$I250,2)+W250,0),IFERROR(TRUNC(J250*$I250,2),0))))</f>
        <v>0</v>
      </c>
      <c r="Q250" s="687">
        <f t="shared" ref="Q250:Q251" si="197">IF(AND($J250=0,$L250=0),$S250,IF(K250=0,0,IF($N250&lt;&gt;"-",IFERROR(TRUNC(TRUNC((K250*(1+$N250)),2)*$I250,2),0),IFERROR(TRUNC(K250*$I250,2),0))))</f>
        <v>0</v>
      </c>
      <c r="R250" s="687">
        <f t="shared" ref="R250:R251" si="198">IF(L250=0,0,S250-Q250-P250)</f>
        <v>0</v>
      </c>
      <c r="S250" s="688">
        <f t="shared" ref="S250:S251" si="199">IFERROR(ROUND(ROUND(O250,2)*ROUND(I250,2),2),0)</f>
        <v>0</v>
      </c>
      <c r="T250" s="268"/>
      <c r="U250" s="539"/>
      <c r="V250" s="299" t="str">
        <f t="shared" si="20"/>
        <v>5.3</v>
      </c>
      <c r="W250" s="299">
        <f t="shared" ref="W250:W313" si="200">IF(L250=0,S250-Q250-(TRUNC(TRUNC(J250*(1+N250),2)*I250,2)))</f>
        <v>0</v>
      </c>
      <c r="X250" s="250" t="s">
        <v>395</v>
      </c>
      <c r="Y250" s="242">
        <v>102491</v>
      </c>
      <c r="Z250" s="248" t="s">
        <v>5</v>
      </c>
      <c r="AA250" s="665" t="s">
        <v>2154</v>
      </c>
      <c r="AB250" s="666" t="s">
        <v>1295</v>
      </c>
      <c r="AC250" s="245">
        <v>223.2</v>
      </c>
      <c r="AD250" s="597">
        <v>0</v>
      </c>
      <c r="AE250" s="597">
        <v>6.51</v>
      </c>
      <c r="AF250" s="597">
        <v>11.34</v>
      </c>
      <c r="AG250" s="264">
        <v>17.850000000000001</v>
      </c>
      <c r="AH250" s="247">
        <v>0.22670000000000001</v>
      </c>
      <c r="AI250" s="687">
        <v>21.89</v>
      </c>
      <c r="AJ250" s="687">
        <v>0</v>
      </c>
      <c r="AK250" s="687">
        <v>1781.13</v>
      </c>
      <c r="AL250" s="687">
        <v>3104.7200000000003</v>
      </c>
      <c r="AM250" s="712">
        <v>4885.8500000000004</v>
      </c>
      <c r="AN250" s="641" t="str">
        <f t="shared" si="172"/>
        <v>ok</v>
      </c>
      <c r="AO250" s="641" t="str">
        <f t="shared" si="173"/>
        <v>revisar</v>
      </c>
      <c r="AP250" s="641" t="str">
        <f t="shared" si="174"/>
        <v>revisar</v>
      </c>
      <c r="AQ250" s="641" t="str">
        <f t="shared" si="175"/>
        <v>revisar</v>
      </c>
      <c r="AR250" s="641" t="str">
        <f t="shared" si="176"/>
        <v>revisar</v>
      </c>
      <c r="AS250" s="641" t="str">
        <f t="shared" si="177"/>
        <v>revisar</v>
      </c>
      <c r="AT250" s="641" t="str">
        <f t="shared" si="178"/>
        <v>ok</v>
      </c>
      <c r="AU250" s="641" t="str">
        <f t="shared" si="179"/>
        <v>revisar</v>
      </c>
      <c r="AV250" s="641" t="str">
        <f t="shared" si="180"/>
        <v>revisar</v>
      </c>
      <c r="AW250" s="641" t="str">
        <f t="shared" si="181"/>
        <v>revisar</v>
      </c>
      <c r="AX250" s="641" t="str">
        <f t="shared" si="182"/>
        <v>revisar</v>
      </c>
      <c r="AY250" s="641" t="str">
        <f t="shared" si="183"/>
        <v>revisar</v>
      </c>
      <c r="AZ250" s="641" t="str">
        <f t="shared" si="184"/>
        <v>ok</v>
      </c>
      <c r="BA250" s="641" t="str">
        <f t="shared" si="185"/>
        <v>revisar</v>
      </c>
      <c r="BB250" s="641" t="str">
        <f t="shared" si="186"/>
        <v>revisar</v>
      </c>
      <c r="BC250" s="641" t="str">
        <f t="shared" si="187"/>
        <v>revisar</v>
      </c>
    </row>
    <row r="251" spans="1:55" ht="12.75" hidden="1" customHeight="1">
      <c r="A251" s="34"/>
      <c r="B251" s="35">
        <f t="shared" si="188"/>
        <v>0</v>
      </c>
      <c r="C251" s="34"/>
      <c r="D251" s="670" t="s">
        <v>396</v>
      </c>
      <c r="E251" s="668"/>
      <c r="F251" s="669"/>
      <c r="G251" s="665"/>
      <c r="H251" s="666"/>
      <c r="I251" s="667"/>
      <c r="J251" s="263"/>
      <c r="K251" s="263"/>
      <c r="L251" s="263"/>
      <c r="M251" s="685">
        <f>SUM(J251:L251)</f>
        <v>0</v>
      </c>
      <c r="N251" s="247"/>
      <c r="O251" s="687">
        <f t="shared" si="195"/>
        <v>0</v>
      </c>
      <c r="P251" s="687">
        <f t="shared" si="196"/>
        <v>0</v>
      </c>
      <c r="Q251" s="687">
        <f t="shared" si="197"/>
        <v>0</v>
      </c>
      <c r="R251" s="687">
        <f t="shared" si="198"/>
        <v>0</v>
      </c>
      <c r="S251" s="688">
        <f t="shared" si="199"/>
        <v>0</v>
      </c>
      <c r="T251" s="268"/>
      <c r="U251" s="539"/>
      <c r="V251" s="299" t="str">
        <f t="shared" si="20"/>
        <v>5.4</v>
      </c>
      <c r="W251" s="299">
        <f t="shared" si="200"/>
        <v>0</v>
      </c>
      <c r="X251" s="250" t="s">
        <v>396</v>
      </c>
      <c r="Y251" s="242">
        <v>99857</v>
      </c>
      <c r="Z251" s="248" t="s">
        <v>5</v>
      </c>
      <c r="AA251" s="80" t="s">
        <v>2155</v>
      </c>
      <c r="AB251" s="81" t="s">
        <v>1286</v>
      </c>
      <c r="AC251" s="245">
        <v>4.5</v>
      </c>
      <c r="AD251" s="597">
        <v>0</v>
      </c>
      <c r="AE251" s="597">
        <v>40.04</v>
      </c>
      <c r="AF251" s="597">
        <v>45.34</v>
      </c>
      <c r="AG251" s="264">
        <v>85.38</v>
      </c>
      <c r="AH251" s="247">
        <v>0.22670000000000001</v>
      </c>
      <c r="AI251" s="24">
        <v>104.73</v>
      </c>
      <c r="AJ251" s="24">
        <v>0</v>
      </c>
      <c r="AK251" s="24">
        <v>220.99</v>
      </c>
      <c r="AL251" s="24">
        <v>250.3</v>
      </c>
      <c r="AM251" s="604">
        <v>471.29</v>
      </c>
      <c r="AN251" s="641" t="str">
        <f t="shared" si="172"/>
        <v>ok</v>
      </c>
      <c r="AO251" s="641" t="str">
        <f t="shared" si="173"/>
        <v>revisar</v>
      </c>
      <c r="AP251" s="641" t="str">
        <f t="shared" si="174"/>
        <v>revisar</v>
      </c>
      <c r="AQ251" s="641" t="str">
        <f t="shared" si="175"/>
        <v>revisar</v>
      </c>
      <c r="AR251" s="641" t="str">
        <f t="shared" si="176"/>
        <v>revisar</v>
      </c>
      <c r="AS251" s="641" t="str">
        <f t="shared" si="177"/>
        <v>revisar</v>
      </c>
      <c r="AT251" s="641" t="str">
        <f t="shared" si="178"/>
        <v>ok</v>
      </c>
      <c r="AU251" s="641" t="str">
        <f t="shared" si="179"/>
        <v>revisar</v>
      </c>
      <c r="AV251" s="641" t="str">
        <f t="shared" si="180"/>
        <v>revisar</v>
      </c>
      <c r="AW251" s="641" t="str">
        <f t="shared" si="181"/>
        <v>revisar</v>
      </c>
      <c r="AX251" s="641" t="str">
        <f t="shared" si="182"/>
        <v>revisar</v>
      </c>
      <c r="AY251" s="641" t="str">
        <f t="shared" si="183"/>
        <v>revisar</v>
      </c>
      <c r="AZ251" s="641" t="str">
        <f t="shared" si="184"/>
        <v>ok</v>
      </c>
      <c r="BA251" s="641" t="str">
        <f t="shared" si="185"/>
        <v>revisar</v>
      </c>
      <c r="BB251" s="641" t="str">
        <f t="shared" si="186"/>
        <v>revisar</v>
      </c>
      <c r="BC251" s="641" t="str">
        <f t="shared" si="187"/>
        <v>revisar</v>
      </c>
    </row>
    <row r="252" spans="1:55" ht="12.75" hidden="1" customHeight="1">
      <c r="A252" s="34"/>
      <c r="B252" s="35">
        <f t="shared" si="188"/>
        <v>0</v>
      </c>
      <c r="C252" s="34"/>
      <c r="D252" s="254" t="s">
        <v>397</v>
      </c>
      <c r="E252" s="668"/>
      <c r="F252" s="669"/>
      <c r="G252" s="665"/>
      <c r="H252" s="666"/>
      <c r="I252" s="667"/>
      <c r="J252" s="263"/>
      <c r="K252" s="263"/>
      <c r="L252" s="263"/>
      <c r="M252" s="685">
        <f t="shared" ref="M252:M297" si="201">SUM(J252:L252)</f>
        <v>0</v>
      </c>
      <c r="N252" s="247"/>
      <c r="O252" s="687"/>
      <c r="P252" s="687"/>
      <c r="Q252" s="687"/>
      <c r="R252" s="687"/>
      <c r="S252" s="688"/>
      <c r="T252" s="268"/>
      <c r="U252" s="539"/>
      <c r="V252" s="299" t="str">
        <f t="shared" si="20"/>
        <v>5.5</v>
      </c>
      <c r="W252" s="299">
        <f t="shared" si="200"/>
        <v>0</v>
      </c>
      <c r="X252" s="268"/>
      <c r="Y252" s="268"/>
      <c r="Z252" s="268"/>
      <c r="AA252" s="268"/>
      <c r="AB252" s="533"/>
      <c r="AN252" s="641" t="str">
        <f t="shared" si="172"/>
        <v>revisar</v>
      </c>
      <c r="AO252" s="641" t="str">
        <f t="shared" si="173"/>
        <v>ok</v>
      </c>
      <c r="AP252" s="641" t="str">
        <f t="shared" si="174"/>
        <v>ok</v>
      </c>
      <c r="AQ252" s="641" t="str">
        <f t="shared" si="175"/>
        <v>ok</v>
      </c>
      <c r="AR252" s="641" t="str">
        <f t="shared" si="176"/>
        <v>ok</v>
      </c>
      <c r="AS252" s="641" t="str">
        <f t="shared" si="177"/>
        <v>ok</v>
      </c>
      <c r="AT252" s="641" t="str">
        <f t="shared" si="178"/>
        <v>ok</v>
      </c>
      <c r="AU252" s="641" t="str">
        <f t="shared" si="179"/>
        <v>ok</v>
      </c>
      <c r="AV252" s="641" t="str">
        <f t="shared" si="180"/>
        <v>ok</v>
      </c>
      <c r="AW252" s="641" t="str">
        <f t="shared" si="181"/>
        <v>ok</v>
      </c>
      <c r="AX252" s="641" t="str">
        <f t="shared" si="182"/>
        <v>ok</v>
      </c>
      <c r="AY252" s="641" t="str">
        <f t="shared" si="183"/>
        <v>ok</v>
      </c>
      <c r="AZ252" s="641" t="str">
        <f t="shared" si="184"/>
        <v>ok</v>
      </c>
      <c r="BA252" s="641" t="str">
        <f t="shared" si="185"/>
        <v>ok</v>
      </c>
      <c r="BB252" s="641" t="str">
        <f t="shared" si="186"/>
        <v>ok</v>
      </c>
      <c r="BC252" s="641" t="str">
        <f t="shared" si="187"/>
        <v>ok</v>
      </c>
    </row>
    <row r="253" spans="1:55" ht="12.75" hidden="1" customHeight="1">
      <c r="A253" s="34"/>
      <c r="B253" s="35">
        <f t="shared" si="188"/>
        <v>0</v>
      </c>
      <c r="C253" s="34"/>
      <c r="D253" s="250" t="s">
        <v>398</v>
      </c>
      <c r="E253" s="668"/>
      <c r="F253" s="669"/>
      <c r="G253" s="665"/>
      <c r="H253" s="666"/>
      <c r="I253" s="667"/>
      <c r="J253" s="263"/>
      <c r="K253" s="263"/>
      <c r="L253" s="263"/>
      <c r="M253" s="685">
        <f t="shared" si="201"/>
        <v>0</v>
      </c>
      <c r="N253" s="247"/>
      <c r="O253" s="687"/>
      <c r="P253" s="687"/>
      <c r="Q253" s="687"/>
      <c r="R253" s="687"/>
      <c r="S253" s="688"/>
      <c r="T253" s="268"/>
      <c r="U253" s="539"/>
      <c r="V253" s="299" t="str">
        <f t="shared" si="20"/>
        <v>5.6</v>
      </c>
      <c r="W253" s="299">
        <f t="shared" si="200"/>
        <v>0</v>
      </c>
      <c r="X253" s="268"/>
      <c r="Y253" s="268"/>
      <c r="Z253" s="268"/>
      <c r="AA253" s="268"/>
      <c r="AB253" s="533"/>
      <c r="AN253" s="641" t="str">
        <f t="shared" si="172"/>
        <v>revisar</v>
      </c>
      <c r="AO253" s="641" t="str">
        <f t="shared" si="173"/>
        <v>ok</v>
      </c>
      <c r="AP253" s="641" t="str">
        <f t="shared" si="174"/>
        <v>ok</v>
      </c>
      <c r="AQ253" s="641" t="str">
        <f t="shared" si="175"/>
        <v>ok</v>
      </c>
      <c r="AR253" s="641" t="str">
        <f t="shared" si="176"/>
        <v>ok</v>
      </c>
      <c r="AS253" s="641" t="str">
        <f t="shared" si="177"/>
        <v>ok</v>
      </c>
      <c r="AT253" s="641" t="str">
        <f t="shared" si="178"/>
        <v>ok</v>
      </c>
      <c r="AU253" s="641" t="str">
        <f t="shared" si="179"/>
        <v>ok</v>
      </c>
      <c r="AV253" s="641" t="str">
        <f t="shared" si="180"/>
        <v>ok</v>
      </c>
      <c r="AW253" s="641" t="str">
        <f t="shared" si="181"/>
        <v>ok</v>
      </c>
      <c r="AX253" s="641" t="str">
        <f t="shared" si="182"/>
        <v>ok</v>
      </c>
      <c r="AY253" s="641" t="str">
        <f t="shared" si="183"/>
        <v>ok</v>
      </c>
      <c r="AZ253" s="641" t="str">
        <f t="shared" si="184"/>
        <v>ok</v>
      </c>
      <c r="BA253" s="641" t="str">
        <f t="shared" si="185"/>
        <v>ok</v>
      </c>
      <c r="BB253" s="641" t="str">
        <f t="shared" si="186"/>
        <v>ok</v>
      </c>
      <c r="BC253" s="641" t="str">
        <f t="shared" si="187"/>
        <v>ok</v>
      </c>
    </row>
    <row r="254" spans="1:55" ht="12.75" hidden="1" customHeight="1">
      <c r="A254" s="34"/>
      <c r="B254" s="35">
        <f t="shared" si="188"/>
        <v>0</v>
      </c>
      <c r="C254" s="34"/>
      <c r="D254" s="254" t="s">
        <v>399</v>
      </c>
      <c r="E254" s="668"/>
      <c r="F254" s="669"/>
      <c r="G254" s="665"/>
      <c r="H254" s="666"/>
      <c r="I254" s="667"/>
      <c r="J254" s="263"/>
      <c r="K254" s="263"/>
      <c r="L254" s="263"/>
      <c r="M254" s="685">
        <f t="shared" si="201"/>
        <v>0</v>
      </c>
      <c r="N254" s="247"/>
      <c r="O254" s="687"/>
      <c r="P254" s="687"/>
      <c r="Q254" s="687"/>
      <c r="R254" s="687"/>
      <c r="S254" s="688"/>
      <c r="T254" s="268"/>
      <c r="U254" s="539"/>
      <c r="V254" s="299" t="str">
        <f t="shared" si="20"/>
        <v>5.7</v>
      </c>
      <c r="W254" s="299">
        <f t="shared" si="200"/>
        <v>0</v>
      </c>
      <c r="X254" s="268"/>
      <c r="Y254" s="268"/>
      <c r="Z254" s="268"/>
      <c r="AA254" s="268"/>
      <c r="AB254" s="533"/>
      <c r="AN254" s="641" t="str">
        <f t="shared" si="172"/>
        <v>revisar</v>
      </c>
      <c r="AO254" s="641" t="str">
        <f t="shared" si="173"/>
        <v>ok</v>
      </c>
      <c r="AP254" s="641" t="str">
        <f t="shared" si="174"/>
        <v>ok</v>
      </c>
      <c r="AQ254" s="641" t="str">
        <f t="shared" si="175"/>
        <v>ok</v>
      </c>
      <c r="AR254" s="641" t="str">
        <f t="shared" si="176"/>
        <v>ok</v>
      </c>
      <c r="AS254" s="641" t="str">
        <f t="shared" si="177"/>
        <v>ok</v>
      </c>
      <c r="AT254" s="641" t="str">
        <f t="shared" si="178"/>
        <v>ok</v>
      </c>
      <c r="AU254" s="641" t="str">
        <f t="shared" si="179"/>
        <v>ok</v>
      </c>
      <c r="AV254" s="641" t="str">
        <f t="shared" si="180"/>
        <v>ok</v>
      </c>
      <c r="AW254" s="641" t="str">
        <f t="shared" si="181"/>
        <v>ok</v>
      </c>
      <c r="AX254" s="641" t="str">
        <f t="shared" si="182"/>
        <v>ok</v>
      </c>
      <c r="AY254" s="641" t="str">
        <f t="shared" si="183"/>
        <v>ok</v>
      </c>
      <c r="AZ254" s="641" t="str">
        <f t="shared" si="184"/>
        <v>ok</v>
      </c>
      <c r="BA254" s="641" t="str">
        <f t="shared" si="185"/>
        <v>ok</v>
      </c>
      <c r="BB254" s="641" t="str">
        <f t="shared" si="186"/>
        <v>ok</v>
      </c>
      <c r="BC254" s="641" t="str">
        <f t="shared" si="187"/>
        <v>ok</v>
      </c>
    </row>
    <row r="255" spans="1:55" ht="12.75" hidden="1" customHeight="1">
      <c r="A255" s="34"/>
      <c r="B255" s="35">
        <f t="shared" si="188"/>
        <v>0</v>
      </c>
      <c r="C255" s="34"/>
      <c r="D255" s="250" t="s">
        <v>400</v>
      </c>
      <c r="E255" s="668"/>
      <c r="F255" s="669"/>
      <c r="G255" s="665"/>
      <c r="H255" s="666"/>
      <c r="I255" s="667"/>
      <c r="J255" s="263"/>
      <c r="K255" s="263"/>
      <c r="L255" s="263"/>
      <c r="M255" s="685">
        <f t="shared" si="201"/>
        <v>0</v>
      </c>
      <c r="N255" s="247"/>
      <c r="O255" s="687"/>
      <c r="P255" s="687"/>
      <c r="Q255" s="687"/>
      <c r="R255" s="687"/>
      <c r="S255" s="688"/>
      <c r="T255" s="268"/>
      <c r="U255" s="539"/>
      <c r="V255" s="299" t="str">
        <f t="shared" si="20"/>
        <v>5.8</v>
      </c>
      <c r="W255" s="299">
        <f t="shared" si="200"/>
        <v>0</v>
      </c>
      <c r="X255" s="268"/>
      <c r="Y255" s="268"/>
      <c r="Z255" s="268"/>
      <c r="AA255" s="268"/>
      <c r="AB255" s="533"/>
      <c r="AN255" s="641" t="str">
        <f t="shared" si="172"/>
        <v>revisar</v>
      </c>
      <c r="AO255" s="641" t="str">
        <f t="shared" si="173"/>
        <v>ok</v>
      </c>
      <c r="AP255" s="641" t="str">
        <f t="shared" si="174"/>
        <v>ok</v>
      </c>
      <c r="AQ255" s="641" t="str">
        <f t="shared" si="175"/>
        <v>ok</v>
      </c>
      <c r="AR255" s="641" t="str">
        <f t="shared" si="176"/>
        <v>ok</v>
      </c>
      <c r="AS255" s="641" t="str">
        <f t="shared" si="177"/>
        <v>ok</v>
      </c>
      <c r="AT255" s="641" t="str">
        <f t="shared" si="178"/>
        <v>ok</v>
      </c>
      <c r="AU255" s="641" t="str">
        <f t="shared" si="179"/>
        <v>ok</v>
      </c>
      <c r="AV255" s="641" t="str">
        <f t="shared" si="180"/>
        <v>ok</v>
      </c>
      <c r="AW255" s="641" t="str">
        <f t="shared" si="181"/>
        <v>ok</v>
      </c>
      <c r="AX255" s="641" t="str">
        <f t="shared" si="182"/>
        <v>ok</v>
      </c>
      <c r="AY255" s="641" t="str">
        <f t="shared" si="183"/>
        <v>ok</v>
      </c>
      <c r="AZ255" s="641" t="str">
        <f t="shared" si="184"/>
        <v>ok</v>
      </c>
      <c r="BA255" s="641" t="str">
        <f t="shared" si="185"/>
        <v>ok</v>
      </c>
      <c r="BB255" s="641" t="str">
        <f t="shared" si="186"/>
        <v>ok</v>
      </c>
      <c r="BC255" s="641" t="str">
        <f t="shared" si="187"/>
        <v>ok</v>
      </c>
    </row>
    <row r="256" spans="1:55" ht="12.75" hidden="1" customHeight="1">
      <c r="A256" s="34"/>
      <c r="B256" s="35">
        <f t="shared" si="188"/>
        <v>0</v>
      </c>
      <c r="C256" s="34"/>
      <c r="D256" s="254" t="s">
        <v>401</v>
      </c>
      <c r="E256" s="668"/>
      <c r="F256" s="669"/>
      <c r="G256" s="665"/>
      <c r="H256" s="666"/>
      <c r="I256" s="667"/>
      <c r="J256" s="263"/>
      <c r="K256" s="263"/>
      <c r="L256" s="263"/>
      <c r="M256" s="685">
        <f t="shared" si="201"/>
        <v>0</v>
      </c>
      <c r="N256" s="247"/>
      <c r="O256" s="687"/>
      <c r="P256" s="687"/>
      <c r="Q256" s="687"/>
      <c r="R256" s="687"/>
      <c r="S256" s="688"/>
      <c r="T256" s="268"/>
      <c r="U256" s="539"/>
      <c r="V256" s="299" t="str">
        <f t="shared" si="20"/>
        <v>5.9</v>
      </c>
      <c r="W256" s="299">
        <f t="shared" si="200"/>
        <v>0</v>
      </c>
      <c r="X256" s="268"/>
      <c r="Y256" s="268"/>
      <c r="Z256" s="268"/>
      <c r="AA256" s="268"/>
      <c r="AB256" s="533"/>
      <c r="AN256" s="641" t="str">
        <f t="shared" si="172"/>
        <v>revisar</v>
      </c>
      <c r="AO256" s="641" t="str">
        <f t="shared" si="173"/>
        <v>ok</v>
      </c>
      <c r="AP256" s="641" t="str">
        <f t="shared" si="174"/>
        <v>ok</v>
      </c>
      <c r="AQ256" s="641" t="str">
        <f t="shared" si="175"/>
        <v>ok</v>
      </c>
      <c r="AR256" s="641" t="str">
        <f t="shared" si="176"/>
        <v>ok</v>
      </c>
      <c r="AS256" s="641" t="str">
        <f t="shared" si="177"/>
        <v>ok</v>
      </c>
      <c r="AT256" s="641" t="str">
        <f t="shared" si="178"/>
        <v>ok</v>
      </c>
      <c r="AU256" s="641" t="str">
        <f t="shared" si="179"/>
        <v>ok</v>
      </c>
      <c r="AV256" s="641" t="str">
        <f t="shared" si="180"/>
        <v>ok</v>
      </c>
      <c r="AW256" s="641" t="str">
        <f t="shared" si="181"/>
        <v>ok</v>
      </c>
      <c r="AX256" s="641" t="str">
        <f t="shared" si="182"/>
        <v>ok</v>
      </c>
      <c r="AY256" s="641" t="str">
        <f t="shared" si="183"/>
        <v>ok</v>
      </c>
      <c r="AZ256" s="641" t="str">
        <f t="shared" si="184"/>
        <v>ok</v>
      </c>
      <c r="BA256" s="641" t="str">
        <f t="shared" si="185"/>
        <v>ok</v>
      </c>
      <c r="BB256" s="641" t="str">
        <f t="shared" si="186"/>
        <v>ok</v>
      </c>
      <c r="BC256" s="641" t="str">
        <f t="shared" si="187"/>
        <v>ok</v>
      </c>
    </row>
    <row r="257" spans="1:55" ht="12.75" hidden="1" customHeight="1">
      <c r="A257" s="34"/>
      <c r="B257" s="35">
        <f t="shared" si="188"/>
        <v>0</v>
      </c>
      <c r="C257" s="34"/>
      <c r="D257" s="250" t="s">
        <v>402</v>
      </c>
      <c r="E257" s="668"/>
      <c r="F257" s="669"/>
      <c r="G257" s="665"/>
      <c r="H257" s="666"/>
      <c r="I257" s="667"/>
      <c r="J257" s="263"/>
      <c r="K257" s="263"/>
      <c r="L257" s="263"/>
      <c r="M257" s="685">
        <f t="shared" si="201"/>
        <v>0</v>
      </c>
      <c r="N257" s="247"/>
      <c r="O257" s="687"/>
      <c r="P257" s="687"/>
      <c r="Q257" s="687"/>
      <c r="R257" s="687"/>
      <c r="S257" s="688"/>
      <c r="T257" s="268"/>
      <c r="U257" s="539"/>
      <c r="V257" s="299" t="str">
        <f t="shared" si="20"/>
        <v>5.10</v>
      </c>
      <c r="W257" s="299">
        <f t="shared" si="200"/>
        <v>0</v>
      </c>
      <c r="X257" s="268"/>
      <c r="Y257" s="268"/>
      <c r="Z257" s="268"/>
      <c r="AA257" s="268"/>
      <c r="AB257" s="533"/>
      <c r="AN257" s="641" t="str">
        <f t="shared" si="172"/>
        <v>revisar</v>
      </c>
      <c r="AO257" s="641" t="str">
        <f t="shared" si="173"/>
        <v>ok</v>
      </c>
      <c r="AP257" s="641" t="str">
        <f t="shared" si="174"/>
        <v>ok</v>
      </c>
      <c r="AQ257" s="641" t="str">
        <f t="shared" si="175"/>
        <v>ok</v>
      </c>
      <c r="AR257" s="641" t="str">
        <f t="shared" si="176"/>
        <v>ok</v>
      </c>
      <c r="AS257" s="641" t="str">
        <f t="shared" si="177"/>
        <v>ok</v>
      </c>
      <c r="AT257" s="641" t="str">
        <f t="shared" si="178"/>
        <v>ok</v>
      </c>
      <c r="AU257" s="641" t="str">
        <f t="shared" si="179"/>
        <v>ok</v>
      </c>
      <c r="AV257" s="641" t="str">
        <f t="shared" si="180"/>
        <v>ok</v>
      </c>
      <c r="AW257" s="641" t="str">
        <f t="shared" si="181"/>
        <v>ok</v>
      </c>
      <c r="AX257" s="641" t="str">
        <f t="shared" si="182"/>
        <v>ok</v>
      </c>
      <c r="AY257" s="641" t="str">
        <f t="shared" si="183"/>
        <v>ok</v>
      </c>
      <c r="AZ257" s="641" t="str">
        <f t="shared" si="184"/>
        <v>ok</v>
      </c>
      <c r="BA257" s="641" t="str">
        <f t="shared" si="185"/>
        <v>ok</v>
      </c>
      <c r="BB257" s="641" t="str">
        <f t="shared" si="186"/>
        <v>ok</v>
      </c>
      <c r="BC257" s="641" t="str">
        <f t="shared" si="187"/>
        <v>ok</v>
      </c>
    </row>
    <row r="258" spans="1:55" ht="12.75" hidden="1" customHeight="1">
      <c r="A258" s="34"/>
      <c r="B258" s="35">
        <f t="shared" si="188"/>
        <v>0</v>
      </c>
      <c r="C258" s="34"/>
      <c r="D258" s="254" t="s">
        <v>403</v>
      </c>
      <c r="E258" s="668"/>
      <c r="F258" s="669"/>
      <c r="G258" s="665"/>
      <c r="H258" s="666"/>
      <c r="I258" s="667"/>
      <c r="J258" s="263"/>
      <c r="K258" s="263"/>
      <c r="L258" s="263"/>
      <c r="M258" s="685">
        <f t="shared" si="201"/>
        <v>0</v>
      </c>
      <c r="N258" s="247"/>
      <c r="O258" s="687"/>
      <c r="P258" s="687"/>
      <c r="Q258" s="687"/>
      <c r="R258" s="687"/>
      <c r="S258" s="688"/>
      <c r="T258" s="268"/>
      <c r="U258" s="539"/>
      <c r="V258" s="299" t="str">
        <f t="shared" si="20"/>
        <v>5.11</v>
      </c>
      <c r="W258" s="299">
        <f t="shared" si="200"/>
        <v>0</v>
      </c>
      <c r="X258" s="268"/>
      <c r="Y258" s="268"/>
      <c r="Z258" s="268"/>
      <c r="AA258" s="268"/>
      <c r="AB258" s="533"/>
      <c r="AN258" s="641" t="str">
        <f t="shared" si="172"/>
        <v>revisar</v>
      </c>
      <c r="AO258" s="641" t="str">
        <f t="shared" si="173"/>
        <v>ok</v>
      </c>
      <c r="AP258" s="641" t="str">
        <f t="shared" si="174"/>
        <v>ok</v>
      </c>
      <c r="AQ258" s="641" t="str">
        <f t="shared" si="175"/>
        <v>ok</v>
      </c>
      <c r="AR258" s="641" t="str">
        <f t="shared" si="176"/>
        <v>ok</v>
      </c>
      <c r="AS258" s="641" t="str">
        <f t="shared" si="177"/>
        <v>ok</v>
      </c>
      <c r="AT258" s="641" t="str">
        <f t="shared" si="178"/>
        <v>ok</v>
      </c>
      <c r="AU258" s="641" t="str">
        <f t="shared" si="179"/>
        <v>ok</v>
      </c>
      <c r="AV258" s="641" t="str">
        <f t="shared" si="180"/>
        <v>ok</v>
      </c>
      <c r="AW258" s="641" t="str">
        <f t="shared" si="181"/>
        <v>ok</v>
      </c>
      <c r="AX258" s="641" t="str">
        <f t="shared" si="182"/>
        <v>ok</v>
      </c>
      <c r="AY258" s="641" t="str">
        <f t="shared" si="183"/>
        <v>ok</v>
      </c>
      <c r="AZ258" s="641" t="str">
        <f t="shared" si="184"/>
        <v>ok</v>
      </c>
      <c r="BA258" s="641" t="str">
        <f t="shared" si="185"/>
        <v>ok</v>
      </c>
      <c r="BB258" s="641" t="str">
        <f t="shared" si="186"/>
        <v>ok</v>
      </c>
      <c r="BC258" s="641" t="str">
        <f t="shared" si="187"/>
        <v>ok</v>
      </c>
    </row>
    <row r="259" spans="1:55" ht="12.75" hidden="1" customHeight="1">
      <c r="A259" s="34"/>
      <c r="B259" s="35">
        <f t="shared" si="188"/>
        <v>0</v>
      </c>
      <c r="C259" s="34"/>
      <c r="D259" s="250" t="s">
        <v>404</v>
      </c>
      <c r="E259" s="668"/>
      <c r="F259" s="669"/>
      <c r="G259" s="665"/>
      <c r="H259" s="666"/>
      <c r="I259" s="667"/>
      <c r="J259" s="263"/>
      <c r="K259" s="263"/>
      <c r="L259" s="263"/>
      <c r="M259" s="685">
        <f t="shared" si="201"/>
        <v>0</v>
      </c>
      <c r="N259" s="247"/>
      <c r="O259" s="687"/>
      <c r="P259" s="687"/>
      <c r="Q259" s="687"/>
      <c r="R259" s="687"/>
      <c r="S259" s="688"/>
      <c r="T259" s="268"/>
      <c r="U259" s="539"/>
      <c r="V259" s="299" t="str">
        <f t="shared" si="20"/>
        <v>5.12</v>
      </c>
      <c r="W259" s="299">
        <f t="shared" si="200"/>
        <v>0</v>
      </c>
      <c r="X259" s="268"/>
      <c r="Y259" s="268"/>
      <c r="Z259" s="268"/>
      <c r="AA259" s="268"/>
      <c r="AB259" s="533"/>
      <c r="AN259" s="641" t="str">
        <f t="shared" si="172"/>
        <v>revisar</v>
      </c>
      <c r="AO259" s="641" t="str">
        <f t="shared" si="173"/>
        <v>ok</v>
      </c>
      <c r="AP259" s="641" t="str">
        <f t="shared" si="174"/>
        <v>ok</v>
      </c>
      <c r="AQ259" s="641" t="str">
        <f t="shared" si="175"/>
        <v>ok</v>
      </c>
      <c r="AR259" s="641" t="str">
        <f t="shared" si="176"/>
        <v>ok</v>
      </c>
      <c r="AS259" s="641" t="str">
        <f t="shared" si="177"/>
        <v>ok</v>
      </c>
      <c r="AT259" s="641" t="str">
        <f t="shared" si="178"/>
        <v>ok</v>
      </c>
      <c r="AU259" s="641" t="str">
        <f t="shared" si="179"/>
        <v>ok</v>
      </c>
      <c r="AV259" s="641" t="str">
        <f t="shared" si="180"/>
        <v>ok</v>
      </c>
      <c r="AW259" s="641" t="str">
        <f t="shared" si="181"/>
        <v>ok</v>
      </c>
      <c r="AX259" s="641" t="str">
        <f t="shared" si="182"/>
        <v>ok</v>
      </c>
      <c r="AY259" s="641" t="str">
        <f t="shared" si="183"/>
        <v>ok</v>
      </c>
      <c r="AZ259" s="641" t="str">
        <f t="shared" si="184"/>
        <v>ok</v>
      </c>
      <c r="BA259" s="641" t="str">
        <f t="shared" si="185"/>
        <v>ok</v>
      </c>
      <c r="BB259" s="641" t="str">
        <f t="shared" si="186"/>
        <v>ok</v>
      </c>
      <c r="BC259" s="641" t="str">
        <f t="shared" si="187"/>
        <v>ok</v>
      </c>
    </row>
    <row r="260" spans="1:55" ht="12.75" hidden="1" customHeight="1">
      <c r="A260" s="34"/>
      <c r="B260" s="35">
        <f t="shared" si="188"/>
        <v>0</v>
      </c>
      <c r="C260" s="34"/>
      <c r="D260" s="254" t="s">
        <v>405</v>
      </c>
      <c r="E260" s="668"/>
      <c r="F260" s="669"/>
      <c r="G260" s="665"/>
      <c r="H260" s="666"/>
      <c r="I260" s="667"/>
      <c r="J260" s="263"/>
      <c r="K260" s="263"/>
      <c r="L260" s="263"/>
      <c r="M260" s="685">
        <f t="shared" si="201"/>
        <v>0</v>
      </c>
      <c r="N260" s="247"/>
      <c r="O260" s="687"/>
      <c r="P260" s="687"/>
      <c r="Q260" s="687"/>
      <c r="R260" s="687"/>
      <c r="S260" s="688"/>
      <c r="T260" s="268"/>
      <c r="U260" s="539"/>
      <c r="V260" s="299" t="str">
        <f t="shared" si="20"/>
        <v>5.13</v>
      </c>
      <c r="W260" s="299">
        <f t="shared" si="200"/>
        <v>0</v>
      </c>
      <c r="X260" s="268"/>
      <c r="Y260" s="268"/>
      <c r="Z260" s="268"/>
      <c r="AA260" s="268"/>
      <c r="AB260" s="533"/>
      <c r="AN260" s="641" t="str">
        <f t="shared" si="172"/>
        <v>revisar</v>
      </c>
      <c r="AO260" s="641" t="str">
        <f t="shared" si="173"/>
        <v>ok</v>
      </c>
      <c r="AP260" s="641" t="str">
        <f t="shared" si="174"/>
        <v>ok</v>
      </c>
      <c r="AQ260" s="641" t="str">
        <f t="shared" si="175"/>
        <v>ok</v>
      </c>
      <c r="AR260" s="641" t="str">
        <f t="shared" si="176"/>
        <v>ok</v>
      </c>
      <c r="AS260" s="641" t="str">
        <f t="shared" si="177"/>
        <v>ok</v>
      </c>
      <c r="AT260" s="641" t="str">
        <f t="shared" si="178"/>
        <v>ok</v>
      </c>
      <c r="AU260" s="641" t="str">
        <f t="shared" si="179"/>
        <v>ok</v>
      </c>
      <c r="AV260" s="641" t="str">
        <f t="shared" si="180"/>
        <v>ok</v>
      </c>
      <c r="AW260" s="641" t="str">
        <f t="shared" si="181"/>
        <v>ok</v>
      </c>
      <c r="AX260" s="641" t="str">
        <f t="shared" si="182"/>
        <v>ok</v>
      </c>
      <c r="AY260" s="641" t="str">
        <f t="shared" si="183"/>
        <v>ok</v>
      </c>
      <c r="AZ260" s="641" t="str">
        <f t="shared" si="184"/>
        <v>ok</v>
      </c>
      <c r="BA260" s="641" t="str">
        <f t="shared" si="185"/>
        <v>ok</v>
      </c>
      <c r="BB260" s="641" t="str">
        <f t="shared" si="186"/>
        <v>ok</v>
      </c>
      <c r="BC260" s="641" t="str">
        <f t="shared" si="187"/>
        <v>ok</v>
      </c>
    </row>
    <row r="261" spans="1:55" ht="12.75" hidden="1" customHeight="1">
      <c r="A261" s="34"/>
      <c r="B261" s="35">
        <f t="shared" si="188"/>
        <v>0</v>
      </c>
      <c r="C261" s="34"/>
      <c r="D261" s="254" t="s">
        <v>406</v>
      </c>
      <c r="E261" s="668"/>
      <c r="F261" s="669"/>
      <c r="G261" s="665"/>
      <c r="H261" s="666"/>
      <c r="I261" s="667"/>
      <c r="J261" s="263"/>
      <c r="K261" s="263"/>
      <c r="L261" s="263"/>
      <c r="M261" s="685">
        <f t="shared" si="201"/>
        <v>0</v>
      </c>
      <c r="N261" s="247"/>
      <c r="O261" s="687"/>
      <c r="P261" s="687"/>
      <c r="Q261" s="687"/>
      <c r="R261" s="687"/>
      <c r="S261" s="688"/>
      <c r="T261" s="268"/>
      <c r="U261" s="539"/>
      <c r="V261" s="299" t="str">
        <f t="shared" si="20"/>
        <v>5.14</v>
      </c>
      <c r="W261" s="299">
        <f t="shared" si="200"/>
        <v>0</v>
      </c>
      <c r="X261" s="535">
        <f>SUM(P245:R245)</f>
        <v>0</v>
      </c>
      <c r="Y261" s="319" t="str">
        <f>IF(X261&lt;&gt;S245,"erro","ok")</f>
        <v>ok</v>
      </c>
      <c r="Z261" s="319"/>
      <c r="AA261" s="319"/>
      <c r="AB261" s="531"/>
      <c r="AN261" s="641" t="str">
        <f t="shared" si="172"/>
        <v>revisar</v>
      </c>
      <c r="AO261" s="641" t="str">
        <f t="shared" si="173"/>
        <v>revisar</v>
      </c>
      <c r="AP261" s="641" t="str">
        <f t="shared" si="174"/>
        <v>ok</v>
      </c>
      <c r="AQ261" s="641" t="str">
        <f t="shared" si="175"/>
        <v>ok</v>
      </c>
      <c r="AR261" s="641" t="str">
        <f t="shared" si="176"/>
        <v>ok</v>
      </c>
      <c r="AS261" s="641" t="str">
        <f t="shared" si="177"/>
        <v>ok</v>
      </c>
      <c r="AT261" s="641" t="str">
        <f t="shared" si="178"/>
        <v>ok</v>
      </c>
      <c r="AU261" s="641" t="str">
        <f t="shared" si="179"/>
        <v>ok</v>
      </c>
      <c r="AV261" s="641" t="str">
        <f t="shared" si="180"/>
        <v>ok</v>
      </c>
      <c r="AW261" s="641" t="str">
        <f t="shared" si="181"/>
        <v>ok</v>
      </c>
      <c r="AX261" s="641" t="str">
        <f t="shared" si="182"/>
        <v>ok</v>
      </c>
      <c r="AY261" s="641" t="str">
        <f t="shared" si="183"/>
        <v>ok</v>
      </c>
      <c r="AZ261" s="641" t="str">
        <f t="shared" si="184"/>
        <v>ok</v>
      </c>
      <c r="BA261" s="641" t="str">
        <f t="shared" si="185"/>
        <v>ok</v>
      </c>
      <c r="BB261" s="641" t="str">
        <f t="shared" si="186"/>
        <v>ok</v>
      </c>
      <c r="BC261" s="641" t="str">
        <f t="shared" si="187"/>
        <v>ok</v>
      </c>
    </row>
    <row r="262" spans="1:55" ht="12.75" hidden="1" customHeight="1">
      <c r="A262" s="34"/>
      <c r="B262" s="35">
        <f t="shared" si="188"/>
        <v>0</v>
      </c>
      <c r="C262" s="34"/>
      <c r="D262" s="250" t="s">
        <v>407</v>
      </c>
      <c r="E262" s="668"/>
      <c r="F262" s="669"/>
      <c r="G262" s="665"/>
      <c r="H262" s="666"/>
      <c r="I262" s="667"/>
      <c r="J262" s="263"/>
      <c r="K262" s="263"/>
      <c r="L262" s="263"/>
      <c r="M262" s="685">
        <f t="shared" si="201"/>
        <v>0</v>
      </c>
      <c r="N262" s="247"/>
      <c r="O262" s="687"/>
      <c r="P262" s="687"/>
      <c r="Q262" s="687"/>
      <c r="R262" s="687"/>
      <c r="S262" s="688"/>
      <c r="T262" s="268"/>
      <c r="U262" s="539"/>
      <c r="V262" s="299" t="str">
        <f t="shared" si="20"/>
        <v>5.15</v>
      </c>
      <c r="W262" s="299">
        <f t="shared" si="200"/>
        <v>0</v>
      </c>
      <c r="X262" s="319"/>
      <c r="Y262" s="319"/>
      <c r="Z262" s="319"/>
      <c r="AA262" s="319"/>
      <c r="AB262" s="531"/>
      <c r="AN262" s="641" t="str">
        <f t="shared" si="172"/>
        <v>revisar</v>
      </c>
      <c r="AO262" s="641" t="str">
        <f t="shared" si="173"/>
        <v>ok</v>
      </c>
      <c r="AP262" s="641" t="str">
        <f t="shared" si="174"/>
        <v>ok</v>
      </c>
      <c r="AQ262" s="641" t="str">
        <f t="shared" si="175"/>
        <v>ok</v>
      </c>
      <c r="AR262" s="641" t="str">
        <f t="shared" si="176"/>
        <v>ok</v>
      </c>
      <c r="AS262" s="641" t="str">
        <f t="shared" si="177"/>
        <v>ok</v>
      </c>
      <c r="AT262" s="641" t="str">
        <f t="shared" si="178"/>
        <v>ok</v>
      </c>
      <c r="AU262" s="641" t="str">
        <f t="shared" si="179"/>
        <v>ok</v>
      </c>
      <c r="AV262" s="641" t="str">
        <f t="shared" si="180"/>
        <v>ok</v>
      </c>
      <c r="AW262" s="641" t="str">
        <f t="shared" si="181"/>
        <v>ok</v>
      </c>
      <c r="AX262" s="641" t="str">
        <f t="shared" si="182"/>
        <v>ok</v>
      </c>
      <c r="AY262" s="641" t="str">
        <f t="shared" si="183"/>
        <v>ok</v>
      </c>
      <c r="AZ262" s="641" t="str">
        <f t="shared" si="184"/>
        <v>ok</v>
      </c>
      <c r="BA262" s="641" t="str">
        <f t="shared" si="185"/>
        <v>ok</v>
      </c>
      <c r="BB262" s="641" t="str">
        <f t="shared" si="186"/>
        <v>ok</v>
      </c>
      <c r="BC262" s="641" t="str">
        <f t="shared" si="187"/>
        <v>ok</v>
      </c>
    </row>
    <row r="263" spans="1:55" ht="12.75" hidden="1" customHeight="1">
      <c r="A263" s="34"/>
      <c r="B263" s="35">
        <f t="shared" si="188"/>
        <v>0</v>
      </c>
      <c r="C263" s="34"/>
      <c r="D263" s="254" t="s">
        <v>408</v>
      </c>
      <c r="E263" s="668"/>
      <c r="F263" s="669"/>
      <c r="G263" s="665"/>
      <c r="H263" s="666"/>
      <c r="I263" s="667"/>
      <c r="J263" s="263"/>
      <c r="K263" s="263"/>
      <c r="L263" s="263"/>
      <c r="M263" s="685">
        <f t="shared" si="201"/>
        <v>0</v>
      </c>
      <c r="N263" s="247"/>
      <c r="O263" s="687"/>
      <c r="P263" s="687"/>
      <c r="Q263" s="687"/>
      <c r="R263" s="687"/>
      <c r="S263" s="688"/>
      <c r="T263" s="268"/>
      <c r="U263" s="539"/>
      <c r="V263" s="299" t="str">
        <f t="shared" si="20"/>
        <v>5.16</v>
      </c>
      <c r="W263" s="299">
        <f t="shared" si="200"/>
        <v>0</v>
      </c>
      <c r="X263" s="319"/>
      <c r="Y263" s="319"/>
      <c r="Z263" s="319"/>
      <c r="AA263" s="319"/>
      <c r="AB263" s="531"/>
      <c r="AN263" s="641" t="str">
        <f t="shared" si="172"/>
        <v>revisar</v>
      </c>
      <c r="AO263" s="641" t="str">
        <f t="shared" si="173"/>
        <v>ok</v>
      </c>
      <c r="AP263" s="641" t="str">
        <f t="shared" si="174"/>
        <v>ok</v>
      </c>
      <c r="AQ263" s="641" t="str">
        <f t="shared" si="175"/>
        <v>ok</v>
      </c>
      <c r="AR263" s="641" t="str">
        <f t="shared" si="176"/>
        <v>ok</v>
      </c>
      <c r="AS263" s="641" t="str">
        <f t="shared" si="177"/>
        <v>ok</v>
      </c>
      <c r="AT263" s="641" t="str">
        <f t="shared" si="178"/>
        <v>ok</v>
      </c>
      <c r="AU263" s="641" t="str">
        <f t="shared" si="179"/>
        <v>ok</v>
      </c>
      <c r="AV263" s="641" t="str">
        <f t="shared" si="180"/>
        <v>ok</v>
      </c>
      <c r="AW263" s="641" t="str">
        <f t="shared" si="181"/>
        <v>ok</v>
      </c>
      <c r="AX263" s="641" t="str">
        <f t="shared" si="182"/>
        <v>ok</v>
      </c>
      <c r="AY263" s="641" t="str">
        <f t="shared" si="183"/>
        <v>ok</v>
      </c>
      <c r="AZ263" s="641" t="str">
        <f t="shared" si="184"/>
        <v>ok</v>
      </c>
      <c r="BA263" s="641" t="str">
        <f t="shared" si="185"/>
        <v>ok</v>
      </c>
      <c r="BB263" s="641" t="str">
        <f t="shared" si="186"/>
        <v>ok</v>
      </c>
      <c r="BC263" s="641" t="str">
        <f t="shared" si="187"/>
        <v>ok</v>
      </c>
    </row>
    <row r="264" spans="1:55" ht="12.75" hidden="1" customHeight="1">
      <c r="A264" s="34"/>
      <c r="B264" s="35">
        <f t="shared" si="188"/>
        <v>0</v>
      </c>
      <c r="C264" s="34"/>
      <c r="D264" s="250" t="s">
        <v>409</v>
      </c>
      <c r="E264" s="668"/>
      <c r="F264" s="669"/>
      <c r="G264" s="665"/>
      <c r="H264" s="666"/>
      <c r="I264" s="667"/>
      <c r="J264" s="263"/>
      <c r="K264" s="263"/>
      <c r="L264" s="263"/>
      <c r="M264" s="685">
        <f t="shared" si="201"/>
        <v>0</v>
      </c>
      <c r="N264" s="247"/>
      <c r="O264" s="687"/>
      <c r="P264" s="687"/>
      <c r="Q264" s="687"/>
      <c r="R264" s="687"/>
      <c r="S264" s="688"/>
      <c r="T264" s="268"/>
      <c r="U264" s="539"/>
      <c r="V264" s="299" t="str">
        <f t="shared" si="20"/>
        <v>5.17</v>
      </c>
      <c r="W264" s="299">
        <f t="shared" si="200"/>
        <v>0</v>
      </c>
      <c r="X264" s="268"/>
      <c r="Y264" s="268"/>
      <c r="Z264" s="268"/>
      <c r="AA264" s="268"/>
      <c r="AB264" s="533"/>
      <c r="AN264" s="641" t="str">
        <f t="shared" si="172"/>
        <v>revisar</v>
      </c>
      <c r="AO264" s="641" t="str">
        <f t="shared" si="173"/>
        <v>ok</v>
      </c>
      <c r="AP264" s="641" t="str">
        <f t="shared" si="174"/>
        <v>ok</v>
      </c>
      <c r="AQ264" s="641" t="str">
        <f t="shared" si="175"/>
        <v>ok</v>
      </c>
      <c r="AR264" s="641" t="str">
        <f t="shared" si="176"/>
        <v>ok</v>
      </c>
      <c r="AS264" s="641" t="str">
        <f t="shared" si="177"/>
        <v>ok</v>
      </c>
      <c r="AT264" s="641" t="str">
        <f t="shared" si="178"/>
        <v>ok</v>
      </c>
      <c r="AU264" s="641" t="str">
        <f t="shared" si="179"/>
        <v>ok</v>
      </c>
      <c r="AV264" s="641" t="str">
        <f t="shared" si="180"/>
        <v>ok</v>
      </c>
      <c r="AW264" s="641" t="str">
        <f t="shared" si="181"/>
        <v>ok</v>
      </c>
      <c r="AX264" s="641" t="str">
        <f t="shared" si="182"/>
        <v>ok</v>
      </c>
      <c r="AY264" s="641" t="str">
        <f t="shared" si="183"/>
        <v>ok</v>
      </c>
      <c r="AZ264" s="641" t="str">
        <f t="shared" si="184"/>
        <v>ok</v>
      </c>
      <c r="BA264" s="641" t="str">
        <f t="shared" si="185"/>
        <v>ok</v>
      </c>
      <c r="BB264" s="641" t="str">
        <f t="shared" si="186"/>
        <v>ok</v>
      </c>
      <c r="BC264" s="641" t="str">
        <f t="shared" si="187"/>
        <v>ok</v>
      </c>
    </row>
    <row r="265" spans="1:55" ht="12.75" hidden="1" customHeight="1">
      <c r="A265" s="34"/>
      <c r="B265" s="35">
        <f t="shared" si="188"/>
        <v>0</v>
      </c>
      <c r="C265" s="34"/>
      <c r="D265" s="254" t="s">
        <v>410</v>
      </c>
      <c r="E265" s="668"/>
      <c r="F265" s="669"/>
      <c r="G265" s="665"/>
      <c r="H265" s="666"/>
      <c r="I265" s="667"/>
      <c r="J265" s="263"/>
      <c r="K265" s="263"/>
      <c r="L265" s="263"/>
      <c r="M265" s="685">
        <f t="shared" si="201"/>
        <v>0</v>
      </c>
      <c r="N265" s="247"/>
      <c r="O265" s="687"/>
      <c r="P265" s="687"/>
      <c r="Q265" s="687"/>
      <c r="R265" s="687"/>
      <c r="S265" s="688"/>
      <c r="T265" s="268"/>
      <c r="U265" s="539"/>
      <c r="V265" s="299" t="str">
        <f t="shared" si="20"/>
        <v>5.18</v>
      </c>
      <c r="W265" s="299">
        <f t="shared" si="200"/>
        <v>0</v>
      </c>
      <c r="X265" s="268"/>
      <c r="Y265" s="268"/>
      <c r="Z265" s="268"/>
      <c r="AA265" s="268"/>
      <c r="AB265" s="533"/>
      <c r="AN265" s="641" t="str">
        <f t="shared" si="172"/>
        <v>revisar</v>
      </c>
      <c r="AO265" s="641" t="str">
        <f t="shared" si="173"/>
        <v>ok</v>
      </c>
      <c r="AP265" s="641" t="str">
        <f t="shared" si="174"/>
        <v>ok</v>
      </c>
      <c r="AQ265" s="641" t="str">
        <f t="shared" si="175"/>
        <v>ok</v>
      </c>
      <c r="AR265" s="641" t="str">
        <f t="shared" si="176"/>
        <v>ok</v>
      </c>
      <c r="AS265" s="641" t="str">
        <f t="shared" si="177"/>
        <v>ok</v>
      </c>
      <c r="AT265" s="641" t="str">
        <f t="shared" si="178"/>
        <v>ok</v>
      </c>
      <c r="AU265" s="641" t="str">
        <f t="shared" si="179"/>
        <v>ok</v>
      </c>
      <c r="AV265" s="641" t="str">
        <f t="shared" si="180"/>
        <v>ok</v>
      </c>
      <c r="AW265" s="641" t="str">
        <f t="shared" si="181"/>
        <v>ok</v>
      </c>
      <c r="AX265" s="641" t="str">
        <f t="shared" si="182"/>
        <v>ok</v>
      </c>
      <c r="AY265" s="641" t="str">
        <f t="shared" si="183"/>
        <v>ok</v>
      </c>
      <c r="AZ265" s="641" t="str">
        <f t="shared" si="184"/>
        <v>ok</v>
      </c>
      <c r="BA265" s="641" t="str">
        <f t="shared" si="185"/>
        <v>ok</v>
      </c>
      <c r="BB265" s="641" t="str">
        <f t="shared" si="186"/>
        <v>ok</v>
      </c>
      <c r="BC265" s="641" t="str">
        <f t="shared" si="187"/>
        <v>ok</v>
      </c>
    </row>
    <row r="266" spans="1:55" ht="12.75" hidden="1" customHeight="1">
      <c r="A266" s="34"/>
      <c r="B266" s="35">
        <f t="shared" si="188"/>
        <v>0</v>
      </c>
      <c r="C266" s="34"/>
      <c r="D266" s="254" t="s">
        <v>411</v>
      </c>
      <c r="E266" s="668"/>
      <c r="F266" s="669"/>
      <c r="G266" s="665"/>
      <c r="H266" s="666"/>
      <c r="I266" s="667"/>
      <c r="J266" s="263"/>
      <c r="K266" s="263"/>
      <c r="L266" s="263"/>
      <c r="M266" s="685">
        <f t="shared" si="201"/>
        <v>0</v>
      </c>
      <c r="N266" s="247"/>
      <c r="O266" s="687"/>
      <c r="P266" s="687"/>
      <c r="Q266" s="687"/>
      <c r="R266" s="687"/>
      <c r="S266" s="688"/>
      <c r="T266" s="268"/>
      <c r="U266" s="539"/>
      <c r="V266" s="299" t="str">
        <f t="shared" si="20"/>
        <v>5.19</v>
      </c>
      <c r="W266" s="299">
        <f t="shared" si="200"/>
        <v>0</v>
      </c>
      <c r="X266" s="268"/>
      <c r="Y266" s="268"/>
      <c r="Z266" s="268"/>
      <c r="AA266" s="268"/>
      <c r="AB266" s="533"/>
      <c r="AN266" s="641" t="str">
        <f t="shared" si="172"/>
        <v>revisar</v>
      </c>
      <c r="AO266" s="641" t="str">
        <f t="shared" si="173"/>
        <v>ok</v>
      </c>
      <c r="AP266" s="641" t="str">
        <f t="shared" si="174"/>
        <v>ok</v>
      </c>
      <c r="AQ266" s="641" t="str">
        <f t="shared" si="175"/>
        <v>ok</v>
      </c>
      <c r="AR266" s="641" t="str">
        <f t="shared" si="176"/>
        <v>ok</v>
      </c>
      <c r="AS266" s="641" t="str">
        <f t="shared" si="177"/>
        <v>ok</v>
      </c>
      <c r="AT266" s="641" t="str">
        <f t="shared" si="178"/>
        <v>ok</v>
      </c>
      <c r="AU266" s="641" t="str">
        <f t="shared" si="179"/>
        <v>ok</v>
      </c>
      <c r="AV266" s="641" t="str">
        <f t="shared" si="180"/>
        <v>ok</v>
      </c>
      <c r="AW266" s="641" t="str">
        <f t="shared" si="181"/>
        <v>ok</v>
      </c>
      <c r="AX266" s="641" t="str">
        <f t="shared" si="182"/>
        <v>ok</v>
      </c>
      <c r="AY266" s="641" t="str">
        <f t="shared" si="183"/>
        <v>ok</v>
      </c>
      <c r="AZ266" s="641" t="str">
        <f t="shared" si="184"/>
        <v>ok</v>
      </c>
      <c r="BA266" s="641" t="str">
        <f t="shared" si="185"/>
        <v>ok</v>
      </c>
      <c r="BB266" s="641" t="str">
        <f t="shared" si="186"/>
        <v>ok</v>
      </c>
      <c r="BC266" s="641" t="str">
        <f t="shared" si="187"/>
        <v>ok</v>
      </c>
    </row>
    <row r="267" spans="1:55" ht="12.75" hidden="1" customHeight="1">
      <c r="A267" s="34"/>
      <c r="B267" s="35">
        <f t="shared" si="188"/>
        <v>0</v>
      </c>
      <c r="C267" s="34"/>
      <c r="D267" s="250" t="s">
        <v>412</v>
      </c>
      <c r="E267" s="668"/>
      <c r="F267" s="669"/>
      <c r="G267" s="665"/>
      <c r="H267" s="666"/>
      <c r="I267" s="667"/>
      <c r="J267" s="263"/>
      <c r="K267" s="263"/>
      <c r="L267" s="263"/>
      <c r="M267" s="685">
        <f t="shared" si="201"/>
        <v>0</v>
      </c>
      <c r="N267" s="247"/>
      <c r="O267" s="687"/>
      <c r="P267" s="687"/>
      <c r="Q267" s="687"/>
      <c r="R267" s="687"/>
      <c r="S267" s="688"/>
      <c r="T267" s="268"/>
      <c r="U267" s="539"/>
      <c r="V267" s="299" t="str">
        <f t="shared" si="20"/>
        <v>5.20</v>
      </c>
      <c r="W267" s="299">
        <f t="shared" si="200"/>
        <v>0</v>
      </c>
      <c r="X267" s="268"/>
      <c r="Y267" s="268"/>
      <c r="Z267" s="268"/>
      <c r="AA267" s="268"/>
      <c r="AB267" s="533"/>
      <c r="AN267" s="641" t="str">
        <f t="shared" si="172"/>
        <v>revisar</v>
      </c>
      <c r="AO267" s="641" t="str">
        <f t="shared" si="173"/>
        <v>ok</v>
      </c>
      <c r="AP267" s="641" t="str">
        <f t="shared" si="174"/>
        <v>ok</v>
      </c>
      <c r="AQ267" s="641" t="str">
        <f t="shared" si="175"/>
        <v>ok</v>
      </c>
      <c r="AR267" s="641" t="str">
        <f t="shared" si="176"/>
        <v>ok</v>
      </c>
      <c r="AS267" s="641" t="str">
        <f t="shared" si="177"/>
        <v>ok</v>
      </c>
      <c r="AT267" s="641" t="str">
        <f t="shared" si="178"/>
        <v>ok</v>
      </c>
      <c r="AU267" s="641" t="str">
        <f t="shared" si="179"/>
        <v>ok</v>
      </c>
      <c r="AV267" s="641" t="str">
        <f t="shared" si="180"/>
        <v>ok</v>
      </c>
      <c r="AW267" s="641" t="str">
        <f t="shared" si="181"/>
        <v>ok</v>
      </c>
      <c r="AX267" s="641" t="str">
        <f t="shared" si="182"/>
        <v>ok</v>
      </c>
      <c r="AY267" s="641" t="str">
        <f t="shared" si="183"/>
        <v>ok</v>
      </c>
      <c r="AZ267" s="641" t="str">
        <f t="shared" si="184"/>
        <v>ok</v>
      </c>
      <c r="BA267" s="641" t="str">
        <f t="shared" si="185"/>
        <v>ok</v>
      </c>
      <c r="BB267" s="641" t="str">
        <f t="shared" si="186"/>
        <v>ok</v>
      </c>
      <c r="BC267" s="641" t="str">
        <f t="shared" si="187"/>
        <v>ok</v>
      </c>
    </row>
    <row r="268" spans="1:55" ht="12.75" hidden="1" customHeight="1">
      <c r="A268" s="34"/>
      <c r="B268" s="35">
        <f t="shared" si="188"/>
        <v>0</v>
      </c>
      <c r="C268" s="34"/>
      <c r="D268" s="254" t="s">
        <v>413</v>
      </c>
      <c r="E268" s="668"/>
      <c r="F268" s="669"/>
      <c r="G268" s="665"/>
      <c r="H268" s="666"/>
      <c r="I268" s="667"/>
      <c r="J268" s="263"/>
      <c r="K268" s="263"/>
      <c r="L268" s="263"/>
      <c r="M268" s="685">
        <f t="shared" si="201"/>
        <v>0</v>
      </c>
      <c r="N268" s="247"/>
      <c r="O268" s="687"/>
      <c r="P268" s="687"/>
      <c r="Q268" s="687"/>
      <c r="R268" s="687"/>
      <c r="S268" s="688"/>
      <c r="T268" s="268"/>
      <c r="U268" s="539"/>
      <c r="V268" s="299" t="str">
        <f t="shared" si="20"/>
        <v>5.21</v>
      </c>
      <c r="W268" s="299">
        <f t="shared" si="200"/>
        <v>0</v>
      </c>
      <c r="X268" s="268"/>
      <c r="Y268" s="268"/>
      <c r="Z268" s="268"/>
      <c r="AA268" s="268"/>
      <c r="AB268" s="533"/>
      <c r="AN268" s="641" t="str">
        <f t="shared" si="172"/>
        <v>revisar</v>
      </c>
      <c r="AO268" s="641" t="str">
        <f t="shared" si="173"/>
        <v>ok</v>
      </c>
      <c r="AP268" s="641" t="str">
        <f t="shared" si="174"/>
        <v>ok</v>
      </c>
      <c r="AQ268" s="641" t="str">
        <f t="shared" si="175"/>
        <v>ok</v>
      </c>
      <c r="AR268" s="641" t="str">
        <f t="shared" si="176"/>
        <v>ok</v>
      </c>
      <c r="AS268" s="641" t="str">
        <f t="shared" si="177"/>
        <v>ok</v>
      </c>
      <c r="AT268" s="641" t="str">
        <f t="shared" si="178"/>
        <v>ok</v>
      </c>
      <c r="AU268" s="641" t="str">
        <f t="shared" si="179"/>
        <v>ok</v>
      </c>
      <c r="AV268" s="641" t="str">
        <f t="shared" si="180"/>
        <v>ok</v>
      </c>
      <c r="AW268" s="641" t="str">
        <f t="shared" si="181"/>
        <v>ok</v>
      </c>
      <c r="AX268" s="641" t="str">
        <f t="shared" si="182"/>
        <v>ok</v>
      </c>
      <c r="AY268" s="641" t="str">
        <f t="shared" si="183"/>
        <v>ok</v>
      </c>
      <c r="AZ268" s="641" t="str">
        <f t="shared" si="184"/>
        <v>ok</v>
      </c>
      <c r="BA268" s="641" t="str">
        <f t="shared" si="185"/>
        <v>ok</v>
      </c>
      <c r="BB268" s="641" t="str">
        <f t="shared" si="186"/>
        <v>ok</v>
      </c>
      <c r="BC268" s="641" t="str">
        <f t="shared" si="187"/>
        <v>ok</v>
      </c>
    </row>
    <row r="269" spans="1:55" ht="12.75" hidden="1" customHeight="1">
      <c r="A269" s="34"/>
      <c r="B269" s="35">
        <f t="shared" si="188"/>
        <v>0</v>
      </c>
      <c r="C269" s="34"/>
      <c r="D269" s="250" t="s">
        <v>414</v>
      </c>
      <c r="E269" s="668"/>
      <c r="F269" s="669"/>
      <c r="G269" s="665"/>
      <c r="H269" s="666"/>
      <c r="I269" s="667"/>
      <c r="J269" s="263"/>
      <c r="K269" s="263"/>
      <c r="L269" s="263"/>
      <c r="M269" s="685">
        <f t="shared" si="201"/>
        <v>0</v>
      </c>
      <c r="N269" s="247"/>
      <c r="O269" s="687"/>
      <c r="P269" s="687"/>
      <c r="Q269" s="687"/>
      <c r="R269" s="687"/>
      <c r="S269" s="688"/>
      <c r="T269" s="268"/>
      <c r="U269" s="539"/>
      <c r="V269" s="299" t="str">
        <f t="shared" si="20"/>
        <v>5.22</v>
      </c>
      <c r="W269" s="299">
        <f t="shared" si="200"/>
        <v>0</v>
      </c>
      <c r="X269" s="268"/>
      <c r="Y269" s="268"/>
      <c r="Z269" s="268"/>
      <c r="AA269" s="268"/>
      <c r="AB269" s="533"/>
      <c r="AN269" s="641" t="str">
        <f t="shared" si="172"/>
        <v>revisar</v>
      </c>
      <c r="AO269" s="641" t="str">
        <f t="shared" si="173"/>
        <v>ok</v>
      </c>
      <c r="AP269" s="641" t="str">
        <f t="shared" si="174"/>
        <v>ok</v>
      </c>
      <c r="AQ269" s="641" t="str">
        <f t="shared" si="175"/>
        <v>ok</v>
      </c>
      <c r="AR269" s="641" t="str">
        <f t="shared" si="176"/>
        <v>ok</v>
      </c>
      <c r="AS269" s="641" t="str">
        <f t="shared" si="177"/>
        <v>ok</v>
      </c>
      <c r="AT269" s="641" t="str">
        <f t="shared" si="178"/>
        <v>ok</v>
      </c>
      <c r="AU269" s="641" t="str">
        <f t="shared" si="179"/>
        <v>ok</v>
      </c>
      <c r="AV269" s="641" t="str">
        <f t="shared" si="180"/>
        <v>ok</v>
      </c>
      <c r="AW269" s="641" t="str">
        <f t="shared" si="181"/>
        <v>ok</v>
      </c>
      <c r="AX269" s="641" t="str">
        <f t="shared" si="182"/>
        <v>ok</v>
      </c>
      <c r="AY269" s="641" t="str">
        <f t="shared" si="183"/>
        <v>ok</v>
      </c>
      <c r="AZ269" s="641" t="str">
        <f t="shared" si="184"/>
        <v>ok</v>
      </c>
      <c r="BA269" s="641" t="str">
        <f t="shared" si="185"/>
        <v>ok</v>
      </c>
      <c r="BB269" s="641" t="str">
        <f t="shared" si="186"/>
        <v>ok</v>
      </c>
      <c r="BC269" s="641" t="str">
        <f t="shared" si="187"/>
        <v>ok</v>
      </c>
    </row>
    <row r="270" spans="1:55" ht="12.75" hidden="1" customHeight="1">
      <c r="A270" s="34"/>
      <c r="B270" s="35">
        <f t="shared" si="188"/>
        <v>0</v>
      </c>
      <c r="C270" s="34"/>
      <c r="D270" s="254" t="s">
        <v>415</v>
      </c>
      <c r="E270" s="668"/>
      <c r="F270" s="669"/>
      <c r="G270" s="665"/>
      <c r="H270" s="666"/>
      <c r="I270" s="667"/>
      <c r="J270" s="263"/>
      <c r="K270" s="263"/>
      <c r="L270" s="263"/>
      <c r="M270" s="685">
        <f t="shared" si="201"/>
        <v>0</v>
      </c>
      <c r="N270" s="247"/>
      <c r="O270" s="687"/>
      <c r="P270" s="687"/>
      <c r="Q270" s="687"/>
      <c r="R270" s="687"/>
      <c r="S270" s="688"/>
      <c r="T270" s="268"/>
      <c r="U270" s="539"/>
      <c r="V270" s="299" t="str">
        <f t="shared" si="20"/>
        <v>5.23</v>
      </c>
      <c r="W270" s="299">
        <f t="shared" si="200"/>
        <v>0</v>
      </c>
      <c r="X270" s="268"/>
      <c r="Y270" s="268"/>
      <c r="Z270" s="268"/>
      <c r="AA270" s="268"/>
      <c r="AB270" s="533"/>
      <c r="AN270" s="641" t="str">
        <f t="shared" si="172"/>
        <v>revisar</v>
      </c>
      <c r="AO270" s="641" t="str">
        <f t="shared" si="173"/>
        <v>ok</v>
      </c>
      <c r="AP270" s="641" t="str">
        <f t="shared" si="174"/>
        <v>ok</v>
      </c>
      <c r="AQ270" s="641" t="str">
        <f t="shared" si="175"/>
        <v>ok</v>
      </c>
      <c r="AR270" s="641" t="str">
        <f t="shared" si="176"/>
        <v>ok</v>
      </c>
      <c r="AS270" s="641" t="str">
        <f t="shared" si="177"/>
        <v>ok</v>
      </c>
      <c r="AT270" s="641" t="str">
        <f t="shared" si="178"/>
        <v>ok</v>
      </c>
      <c r="AU270" s="641" t="str">
        <f t="shared" si="179"/>
        <v>ok</v>
      </c>
      <c r="AV270" s="641" t="str">
        <f t="shared" si="180"/>
        <v>ok</v>
      </c>
      <c r="AW270" s="641" t="str">
        <f t="shared" si="181"/>
        <v>ok</v>
      </c>
      <c r="AX270" s="641" t="str">
        <f t="shared" si="182"/>
        <v>ok</v>
      </c>
      <c r="AY270" s="641" t="str">
        <f t="shared" si="183"/>
        <v>ok</v>
      </c>
      <c r="AZ270" s="641" t="str">
        <f t="shared" si="184"/>
        <v>ok</v>
      </c>
      <c r="BA270" s="641" t="str">
        <f t="shared" si="185"/>
        <v>ok</v>
      </c>
      <c r="BB270" s="641" t="str">
        <f t="shared" si="186"/>
        <v>ok</v>
      </c>
      <c r="BC270" s="641" t="str">
        <f t="shared" si="187"/>
        <v>ok</v>
      </c>
    </row>
    <row r="271" spans="1:55" ht="12.75" hidden="1" customHeight="1">
      <c r="A271" s="34"/>
      <c r="B271" s="35">
        <f t="shared" si="188"/>
        <v>0</v>
      </c>
      <c r="C271" s="34"/>
      <c r="D271" s="254" t="s">
        <v>416</v>
      </c>
      <c r="E271" s="668"/>
      <c r="F271" s="669"/>
      <c r="G271" s="665"/>
      <c r="H271" s="666"/>
      <c r="I271" s="667"/>
      <c r="J271" s="263"/>
      <c r="K271" s="263"/>
      <c r="L271" s="263"/>
      <c r="M271" s="685">
        <f t="shared" si="201"/>
        <v>0</v>
      </c>
      <c r="N271" s="247"/>
      <c r="O271" s="687"/>
      <c r="P271" s="687"/>
      <c r="Q271" s="687"/>
      <c r="R271" s="687"/>
      <c r="S271" s="688"/>
      <c r="T271" s="268"/>
      <c r="U271" s="539"/>
      <c r="V271" s="299" t="str">
        <f t="shared" si="20"/>
        <v>5.24</v>
      </c>
      <c r="W271" s="299">
        <f t="shared" si="200"/>
        <v>0</v>
      </c>
      <c r="X271" s="268"/>
      <c r="Y271" s="268"/>
      <c r="Z271" s="268"/>
      <c r="AA271" s="268"/>
      <c r="AB271" s="533"/>
      <c r="AN271" s="641" t="str">
        <f t="shared" si="172"/>
        <v>revisar</v>
      </c>
      <c r="AO271" s="641" t="str">
        <f t="shared" si="173"/>
        <v>ok</v>
      </c>
      <c r="AP271" s="641" t="str">
        <f t="shared" si="174"/>
        <v>ok</v>
      </c>
      <c r="AQ271" s="641" t="str">
        <f t="shared" si="175"/>
        <v>ok</v>
      </c>
      <c r="AR271" s="641" t="str">
        <f t="shared" si="176"/>
        <v>ok</v>
      </c>
      <c r="AS271" s="641" t="str">
        <f t="shared" si="177"/>
        <v>ok</v>
      </c>
      <c r="AT271" s="641" t="str">
        <f t="shared" si="178"/>
        <v>ok</v>
      </c>
      <c r="AU271" s="641" t="str">
        <f t="shared" si="179"/>
        <v>ok</v>
      </c>
      <c r="AV271" s="641" t="str">
        <f t="shared" si="180"/>
        <v>ok</v>
      </c>
      <c r="AW271" s="641" t="str">
        <f t="shared" si="181"/>
        <v>ok</v>
      </c>
      <c r="AX271" s="641" t="str">
        <f t="shared" si="182"/>
        <v>ok</v>
      </c>
      <c r="AY271" s="641" t="str">
        <f t="shared" si="183"/>
        <v>ok</v>
      </c>
      <c r="AZ271" s="641" t="str">
        <f t="shared" si="184"/>
        <v>ok</v>
      </c>
      <c r="BA271" s="641" t="str">
        <f t="shared" si="185"/>
        <v>ok</v>
      </c>
      <c r="BB271" s="641" t="str">
        <f t="shared" si="186"/>
        <v>ok</v>
      </c>
      <c r="BC271" s="641" t="str">
        <f t="shared" si="187"/>
        <v>ok</v>
      </c>
    </row>
    <row r="272" spans="1:55" ht="12.75" hidden="1" customHeight="1">
      <c r="A272" s="34"/>
      <c r="B272" s="35">
        <f t="shared" si="188"/>
        <v>0</v>
      </c>
      <c r="C272" s="34"/>
      <c r="D272" s="250" t="s">
        <v>417</v>
      </c>
      <c r="E272" s="668"/>
      <c r="F272" s="669"/>
      <c r="G272" s="665"/>
      <c r="H272" s="666"/>
      <c r="I272" s="667"/>
      <c r="J272" s="263"/>
      <c r="K272" s="263"/>
      <c r="L272" s="263"/>
      <c r="M272" s="685">
        <f t="shared" si="201"/>
        <v>0</v>
      </c>
      <c r="N272" s="247"/>
      <c r="O272" s="687"/>
      <c r="P272" s="687"/>
      <c r="Q272" s="687"/>
      <c r="R272" s="687"/>
      <c r="S272" s="688"/>
      <c r="T272" s="268"/>
      <c r="U272" s="539"/>
      <c r="V272" s="299" t="str">
        <f t="shared" si="20"/>
        <v>5.25</v>
      </c>
      <c r="W272" s="299">
        <f t="shared" si="200"/>
        <v>0</v>
      </c>
      <c r="X272" s="268"/>
      <c r="Y272" s="268"/>
      <c r="Z272" s="268"/>
      <c r="AA272" s="268"/>
      <c r="AB272" s="533"/>
      <c r="AN272" s="641" t="str">
        <f t="shared" si="172"/>
        <v>revisar</v>
      </c>
      <c r="AO272" s="641" t="str">
        <f t="shared" si="173"/>
        <v>ok</v>
      </c>
      <c r="AP272" s="641" t="str">
        <f t="shared" si="174"/>
        <v>ok</v>
      </c>
      <c r="AQ272" s="641" t="str">
        <f t="shared" si="175"/>
        <v>ok</v>
      </c>
      <c r="AR272" s="641" t="str">
        <f t="shared" si="176"/>
        <v>ok</v>
      </c>
      <c r="AS272" s="641" t="str">
        <f t="shared" si="177"/>
        <v>ok</v>
      </c>
      <c r="AT272" s="641" t="str">
        <f t="shared" si="178"/>
        <v>ok</v>
      </c>
      <c r="AU272" s="641" t="str">
        <f t="shared" si="179"/>
        <v>ok</v>
      </c>
      <c r="AV272" s="641" t="str">
        <f t="shared" si="180"/>
        <v>ok</v>
      </c>
      <c r="AW272" s="641" t="str">
        <f t="shared" si="181"/>
        <v>ok</v>
      </c>
      <c r="AX272" s="641" t="str">
        <f t="shared" si="182"/>
        <v>ok</v>
      </c>
      <c r="AY272" s="641" t="str">
        <f t="shared" si="183"/>
        <v>ok</v>
      </c>
      <c r="AZ272" s="641" t="str">
        <f t="shared" si="184"/>
        <v>ok</v>
      </c>
      <c r="BA272" s="641" t="str">
        <f t="shared" si="185"/>
        <v>ok</v>
      </c>
      <c r="BB272" s="641" t="str">
        <f t="shared" si="186"/>
        <v>ok</v>
      </c>
      <c r="BC272" s="641" t="str">
        <f t="shared" si="187"/>
        <v>ok</v>
      </c>
    </row>
    <row r="273" spans="1:55" ht="12.75" hidden="1" customHeight="1">
      <c r="A273" s="34"/>
      <c r="B273" s="35">
        <f t="shared" si="188"/>
        <v>0</v>
      </c>
      <c r="C273" s="34"/>
      <c r="D273" s="254" t="s">
        <v>418</v>
      </c>
      <c r="E273" s="668"/>
      <c r="F273" s="669"/>
      <c r="G273" s="665"/>
      <c r="H273" s="666"/>
      <c r="I273" s="667"/>
      <c r="J273" s="263"/>
      <c r="K273" s="263"/>
      <c r="L273" s="263"/>
      <c r="M273" s="685">
        <f t="shared" si="201"/>
        <v>0</v>
      </c>
      <c r="N273" s="247"/>
      <c r="O273" s="687"/>
      <c r="P273" s="687"/>
      <c r="Q273" s="687"/>
      <c r="R273" s="687"/>
      <c r="S273" s="688"/>
      <c r="T273" s="268"/>
      <c r="U273" s="539"/>
      <c r="V273" s="299" t="str">
        <f t="shared" si="20"/>
        <v>5.26</v>
      </c>
      <c r="W273" s="299">
        <f t="shared" si="200"/>
        <v>0</v>
      </c>
      <c r="X273" s="268"/>
      <c r="Y273" s="268"/>
      <c r="Z273" s="268"/>
      <c r="AA273" s="268"/>
      <c r="AB273" s="533"/>
      <c r="AN273" s="641" t="str">
        <f t="shared" si="172"/>
        <v>revisar</v>
      </c>
      <c r="AO273" s="641" t="str">
        <f t="shared" si="173"/>
        <v>ok</v>
      </c>
      <c r="AP273" s="641" t="str">
        <f t="shared" si="174"/>
        <v>ok</v>
      </c>
      <c r="AQ273" s="641" t="str">
        <f t="shared" si="175"/>
        <v>ok</v>
      </c>
      <c r="AR273" s="641" t="str">
        <f t="shared" si="176"/>
        <v>ok</v>
      </c>
      <c r="AS273" s="641" t="str">
        <f t="shared" si="177"/>
        <v>ok</v>
      </c>
      <c r="AT273" s="641" t="str">
        <f t="shared" si="178"/>
        <v>ok</v>
      </c>
      <c r="AU273" s="641" t="str">
        <f t="shared" si="179"/>
        <v>ok</v>
      </c>
      <c r="AV273" s="641" t="str">
        <f t="shared" si="180"/>
        <v>ok</v>
      </c>
      <c r="AW273" s="641" t="str">
        <f t="shared" si="181"/>
        <v>ok</v>
      </c>
      <c r="AX273" s="641" t="str">
        <f t="shared" si="182"/>
        <v>ok</v>
      </c>
      <c r="AY273" s="641" t="str">
        <f t="shared" si="183"/>
        <v>ok</v>
      </c>
      <c r="AZ273" s="641" t="str">
        <f t="shared" si="184"/>
        <v>ok</v>
      </c>
      <c r="BA273" s="641" t="str">
        <f t="shared" si="185"/>
        <v>ok</v>
      </c>
      <c r="BB273" s="641" t="str">
        <f t="shared" si="186"/>
        <v>ok</v>
      </c>
      <c r="BC273" s="641" t="str">
        <f t="shared" si="187"/>
        <v>ok</v>
      </c>
    </row>
    <row r="274" spans="1:55" ht="12.75" hidden="1" customHeight="1">
      <c r="A274" s="34"/>
      <c r="B274" s="35">
        <f t="shared" si="188"/>
        <v>0</v>
      </c>
      <c r="C274" s="34"/>
      <c r="D274" s="250" t="s">
        <v>419</v>
      </c>
      <c r="E274" s="668"/>
      <c r="F274" s="669"/>
      <c r="G274" s="665"/>
      <c r="H274" s="666"/>
      <c r="I274" s="667"/>
      <c r="J274" s="263"/>
      <c r="K274" s="263"/>
      <c r="L274" s="263"/>
      <c r="M274" s="685">
        <f t="shared" si="201"/>
        <v>0</v>
      </c>
      <c r="N274" s="247"/>
      <c r="O274" s="687"/>
      <c r="P274" s="687"/>
      <c r="Q274" s="687"/>
      <c r="R274" s="687"/>
      <c r="S274" s="688"/>
      <c r="T274" s="268"/>
      <c r="U274" s="539"/>
      <c r="V274" s="299" t="str">
        <f t="shared" si="20"/>
        <v>5.27</v>
      </c>
      <c r="W274" s="299">
        <f t="shared" si="200"/>
        <v>0</v>
      </c>
      <c r="X274" s="268"/>
      <c r="Y274" s="268"/>
      <c r="Z274" s="268"/>
      <c r="AA274" s="268"/>
      <c r="AB274" s="533"/>
      <c r="AN274" s="641" t="str">
        <f t="shared" si="172"/>
        <v>revisar</v>
      </c>
      <c r="AO274" s="641" t="str">
        <f t="shared" si="173"/>
        <v>ok</v>
      </c>
      <c r="AP274" s="641" t="str">
        <f t="shared" si="174"/>
        <v>ok</v>
      </c>
      <c r="AQ274" s="641" t="str">
        <f t="shared" si="175"/>
        <v>ok</v>
      </c>
      <c r="AR274" s="641" t="str">
        <f t="shared" si="176"/>
        <v>ok</v>
      </c>
      <c r="AS274" s="641" t="str">
        <f t="shared" si="177"/>
        <v>ok</v>
      </c>
      <c r="AT274" s="641" t="str">
        <f t="shared" si="178"/>
        <v>ok</v>
      </c>
      <c r="AU274" s="641" t="str">
        <f t="shared" si="179"/>
        <v>ok</v>
      </c>
      <c r="AV274" s="641" t="str">
        <f t="shared" si="180"/>
        <v>ok</v>
      </c>
      <c r="AW274" s="641" t="str">
        <f t="shared" si="181"/>
        <v>ok</v>
      </c>
      <c r="AX274" s="641" t="str">
        <f t="shared" si="182"/>
        <v>ok</v>
      </c>
      <c r="AY274" s="641" t="str">
        <f t="shared" si="183"/>
        <v>ok</v>
      </c>
      <c r="AZ274" s="641" t="str">
        <f t="shared" si="184"/>
        <v>ok</v>
      </c>
      <c r="BA274" s="641" t="str">
        <f t="shared" si="185"/>
        <v>ok</v>
      </c>
      <c r="BB274" s="641" t="str">
        <f t="shared" si="186"/>
        <v>ok</v>
      </c>
      <c r="BC274" s="641" t="str">
        <f t="shared" si="187"/>
        <v>ok</v>
      </c>
    </row>
    <row r="275" spans="1:55" ht="12.75" hidden="1" customHeight="1">
      <c r="A275" s="34"/>
      <c r="B275" s="35">
        <f t="shared" si="188"/>
        <v>0</v>
      </c>
      <c r="C275" s="34"/>
      <c r="D275" s="254" t="s">
        <v>420</v>
      </c>
      <c r="E275" s="668"/>
      <c r="F275" s="669"/>
      <c r="G275" s="665"/>
      <c r="H275" s="666"/>
      <c r="I275" s="667"/>
      <c r="J275" s="263"/>
      <c r="K275" s="263"/>
      <c r="L275" s="263"/>
      <c r="M275" s="685">
        <f t="shared" si="201"/>
        <v>0</v>
      </c>
      <c r="N275" s="247"/>
      <c r="O275" s="687"/>
      <c r="P275" s="687"/>
      <c r="Q275" s="687"/>
      <c r="R275" s="687"/>
      <c r="S275" s="688"/>
      <c r="T275" s="268"/>
      <c r="U275" s="539"/>
      <c r="V275" s="299" t="str">
        <f t="shared" si="20"/>
        <v>5.28</v>
      </c>
      <c r="W275" s="299">
        <f t="shared" si="200"/>
        <v>0</v>
      </c>
      <c r="X275" s="268"/>
      <c r="Y275" s="268"/>
      <c r="Z275" s="268"/>
      <c r="AA275" s="268"/>
      <c r="AB275" s="533"/>
      <c r="AN275" s="641" t="str">
        <f t="shared" si="172"/>
        <v>revisar</v>
      </c>
      <c r="AO275" s="641" t="str">
        <f t="shared" si="173"/>
        <v>ok</v>
      </c>
      <c r="AP275" s="641" t="str">
        <f t="shared" si="174"/>
        <v>ok</v>
      </c>
      <c r="AQ275" s="641" t="str">
        <f t="shared" si="175"/>
        <v>ok</v>
      </c>
      <c r="AR275" s="641" t="str">
        <f t="shared" si="176"/>
        <v>ok</v>
      </c>
      <c r="AS275" s="641" t="str">
        <f t="shared" si="177"/>
        <v>ok</v>
      </c>
      <c r="AT275" s="641" t="str">
        <f t="shared" si="178"/>
        <v>ok</v>
      </c>
      <c r="AU275" s="641" t="str">
        <f t="shared" si="179"/>
        <v>ok</v>
      </c>
      <c r="AV275" s="641" t="str">
        <f t="shared" si="180"/>
        <v>ok</v>
      </c>
      <c r="AW275" s="641" t="str">
        <f t="shared" si="181"/>
        <v>ok</v>
      </c>
      <c r="AX275" s="641" t="str">
        <f t="shared" si="182"/>
        <v>ok</v>
      </c>
      <c r="AY275" s="641" t="str">
        <f t="shared" si="183"/>
        <v>ok</v>
      </c>
      <c r="AZ275" s="641" t="str">
        <f t="shared" si="184"/>
        <v>ok</v>
      </c>
      <c r="BA275" s="641" t="str">
        <f t="shared" si="185"/>
        <v>ok</v>
      </c>
      <c r="BB275" s="641" t="str">
        <f t="shared" si="186"/>
        <v>ok</v>
      </c>
      <c r="BC275" s="641" t="str">
        <f t="shared" si="187"/>
        <v>ok</v>
      </c>
    </row>
    <row r="276" spans="1:55" ht="12.75" hidden="1" customHeight="1">
      <c r="A276" s="34"/>
      <c r="B276" s="35">
        <f t="shared" si="188"/>
        <v>0</v>
      </c>
      <c r="C276" s="34"/>
      <c r="D276" s="254" t="s">
        <v>421</v>
      </c>
      <c r="E276" s="668"/>
      <c r="F276" s="669"/>
      <c r="G276" s="665"/>
      <c r="H276" s="666"/>
      <c r="I276" s="667"/>
      <c r="J276" s="263"/>
      <c r="K276" s="263"/>
      <c r="L276" s="263"/>
      <c r="M276" s="685">
        <f t="shared" si="201"/>
        <v>0</v>
      </c>
      <c r="N276" s="247"/>
      <c r="O276" s="687"/>
      <c r="P276" s="687"/>
      <c r="Q276" s="687"/>
      <c r="R276" s="687"/>
      <c r="S276" s="688"/>
      <c r="T276" s="268"/>
      <c r="U276" s="539"/>
      <c r="V276" s="299" t="str">
        <f t="shared" si="20"/>
        <v>5.29</v>
      </c>
      <c r="W276" s="299">
        <f t="shared" si="200"/>
        <v>0</v>
      </c>
      <c r="X276" s="268"/>
      <c r="Y276" s="268"/>
      <c r="Z276" s="268"/>
      <c r="AA276" s="268"/>
      <c r="AB276" s="533"/>
      <c r="AN276" s="641" t="str">
        <f t="shared" si="172"/>
        <v>revisar</v>
      </c>
      <c r="AO276" s="641" t="str">
        <f t="shared" si="173"/>
        <v>ok</v>
      </c>
      <c r="AP276" s="641" t="str">
        <f t="shared" si="174"/>
        <v>ok</v>
      </c>
      <c r="AQ276" s="641" t="str">
        <f t="shared" si="175"/>
        <v>ok</v>
      </c>
      <c r="AR276" s="641" t="str">
        <f t="shared" si="176"/>
        <v>ok</v>
      </c>
      <c r="AS276" s="641" t="str">
        <f t="shared" si="177"/>
        <v>ok</v>
      </c>
      <c r="AT276" s="641" t="str">
        <f t="shared" si="178"/>
        <v>ok</v>
      </c>
      <c r="AU276" s="641" t="str">
        <f t="shared" si="179"/>
        <v>ok</v>
      </c>
      <c r="AV276" s="641" t="str">
        <f t="shared" si="180"/>
        <v>ok</v>
      </c>
      <c r="AW276" s="641" t="str">
        <f t="shared" si="181"/>
        <v>ok</v>
      </c>
      <c r="AX276" s="641" t="str">
        <f t="shared" si="182"/>
        <v>ok</v>
      </c>
      <c r="AY276" s="641" t="str">
        <f t="shared" si="183"/>
        <v>ok</v>
      </c>
      <c r="AZ276" s="641" t="str">
        <f t="shared" si="184"/>
        <v>ok</v>
      </c>
      <c r="BA276" s="641" t="str">
        <f t="shared" si="185"/>
        <v>ok</v>
      </c>
      <c r="BB276" s="641" t="str">
        <f t="shared" si="186"/>
        <v>ok</v>
      </c>
      <c r="BC276" s="641" t="str">
        <f t="shared" si="187"/>
        <v>ok</v>
      </c>
    </row>
    <row r="277" spans="1:55" ht="12.75" hidden="1" customHeight="1">
      <c r="A277" s="34"/>
      <c r="B277" s="35">
        <f t="shared" si="188"/>
        <v>0</v>
      </c>
      <c r="C277" s="34"/>
      <c r="D277" s="250" t="s">
        <v>422</v>
      </c>
      <c r="E277" s="668"/>
      <c r="F277" s="669"/>
      <c r="G277" s="665"/>
      <c r="H277" s="666"/>
      <c r="I277" s="667"/>
      <c r="J277" s="263"/>
      <c r="K277" s="263"/>
      <c r="L277" s="263"/>
      <c r="M277" s="685">
        <f t="shared" si="201"/>
        <v>0</v>
      </c>
      <c r="N277" s="247"/>
      <c r="O277" s="687"/>
      <c r="P277" s="687"/>
      <c r="Q277" s="687"/>
      <c r="R277" s="687"/>
      <c r="S277" s="688"/>
      <c r="T277" s="268"/>
      <c r="U277" s="539"/>
      <c r="V277" s="299" t="str">
        <f t="shared" si="20"/>
        <v>5.30</v>
      </c>
      <c r="W277" s="299">
        <f t="shared" si="200"/>
        <v>0</v>
      </c>
      <c r="X277" s="268"/>
      <c r="Y277" s="268"/>
      <c r="Z277" s="268"/>
      <c r="AA277" s="268"/>
      <c r="AB277" s="533"/>
      <c r="AN277" s="641" t="str">
        <f t="shared" si="172"/>
        <v>revisar</v>
      </c>
      <c r="AO277" s="641" t="str">
        <f t="shared" si="173"/>
        <v>ok</v>
      </c>
      <c r="AP277" s="641" t="str">
        <f t="shared" si="174"/>
        <v>ok</v>
      </c>
      <c r="AQ277" s="641" t="str">
        <f t="shared" si="175"/>
        <v>ok</v>
      </c>
      <c r="AR277" s="641" t="str">
        <f t="shared" si="176"/>
        <v>ok</v>
      </c>
      <c r="AS277" s="641" t="str">
        <f t="shared" si="177"/>
        <v>ok</v>
      </c>
      <c r="AT277" s="641" t="str">
        <f t="shared" si="178"/>
        <v>ok</v>
      </c>
      <c r="AU277" s="641" t="str">
        <f t="shared" si="179"/>
        <v>ok</v>
      </c>
      <c r="AV277" s="641" t="str">
        <f t="shared" si="180"/>
        <v>ok</v>
      </c>
      <c r="AW277" s="641" t="str">
        <f t="shared" si="181"/>
        <v>ok</v>
      </c>
      <c r="AX277" s="641" t="str">
        <f t="shared" si="182"/>
        <v>ok</v>
      </c>
      <c r="AY277" s="641" t="str">
        <f t="shared" si="183"/>
        <v>ok</v>
      </c>
      <c r="AZ277" s="641" t="str">
        <f t="shared" si="184"/>
        <v>ok</v>
      </c>
      <c r="BA277" s="641" t="str">
        <f t="shared" si="185"/>
        <v>ok</v>
      </c>
      <c r="BB277" s="641" t="str">
        <f t="shared" si="186"/>
        <v>ok</v>
      </c>
      <c r="BC277" s="641" t="str">
        <f t="shared" si="187"/>
        <v>ok</v>
      </c>
    </row>
    <row r="278" spans="1:55" ht="12.75" hidden="1" customHeight="1">
      <c r="A278" s="34"/>
      <c r="B278" s="35">
        <f t="shared" si="188"/>
        <v>0</v>
      </c>
      <c r="C278" s="34"/>
      <c r="D278" s="254" t="s">
        <v>423</v>
      </c>
      <c r="E278" s="668"/>
      <c r="F278" s="669"/>
      <c r="G278" s="665"/>
      <c r="H278" s="666"/>
      <c r="I278" s="667"/>
      <c r="J278" s="263"/>
      <c r="K278" s="263"/>
      <c r="L278" s="263"/>
      <c r="M278" s="685">
        <f t="shared" si="201"/>
        <v>0</v>
      </c>
      <c r="N278" s="247"/>
      <c r="O278" s="687"/>
      <c r="P278" s="687"/>
      <c r="Q278" s="687"/>
      <c r="R278" s="687"/>
      <c r="S278" s="688"/>
      <c r="T278" s="268"/>
      <c r="U278" s="539"/>
      <c r="V278" s="299" t="str">
        <f t="shared" si="20"/>
        <v>5.31</v>
      </c>
      <c r="W278" s="299">
        <f t="shared" si="200"/>
        <v>0</v>
      </c>
      <c r="X278" s="268"/>
      <c r="Y278" s="268"/>
      <c r="Z278" s="268"/>
      <c r="AA278" s="268"/>
      <c r="AB278" s="533"/>
      <c r="AN278" s="641" t="str">
        <f t="shared" si="172"/>
        <v>revisar</v>
      </c>
      <c r="AO278" s="641" t="str">
        <f t="shared" si="173"/>
        <v>ok</v>
      </c>
      <c r="AP278" s="641" t="str">
        <f t="shared" si="174"/>
        <v>ok</v>
      </c>
      <c r="AQ278" s="641" t="str">
        <f t="shared" si="175"/>
        <v>ok</v>
      </c>
      <c r="AR278" s="641" t="str">
        <f t="shared" si="176"/>
        <v>ok</v>
      </c>
      <c r="AS278" s="641" t="str">
        <f t="shared" si="177"/>
        <v>ok</v>
      </c>
      <c r="AT278" s="641" t="str">
        <f t="shared" si="178"/>
        <v>ok</v>
      </c>
      <c r="AU278" s="641" t="str">
        <f t="shared" si="179"/>
        <v>ok</v>
      </c>
      <c r="AV278" s="641" t="str">
        <f t="shared" si="180"/>
        <v>ok</v>
      </c>
      <c r="AW278" s="641" t="str">
        <f t="shared" si="181"/>
        <v>ok</v>
      </c>
      <c r="AX278" s="641" t="str">
        <f t="shared" si="182"/>
        <v>ok</v>
      </c>
      <c r="AY278" s="641" t="str">
        <f t="shared" si="183"/>
        <v>ok</v>
      </c>
      <c r="AZ278" s="641" t="str">
        <f t="shared" si="184"/>
        <v>ok</v>
      </c>
      <c r="BA278" s="641" t="str">
        <f t="shared" si="185"/>
        <v>ok</v>
      </c>
      <c r="BB278" s="641" t="str">
        <f t="shared" si="186"/>
        <v>ok</v>
      </c>
      <c r="BC278" s="641" t="str">
        <f t="shared" si="187"/>
        <v>ok</v>
      </c>
    </row>
    <row r="279" spans="1:55" ht="12.75" hidden="1" customHeight="1">
      <c r="A279" s="34"/>
      <c r="B279" s="35">
        <f t="shared" si="188"/>
        <v>0</v>
      </c>
      <c r="C279" s="34"/>
      <c r="D279" s="250" t="s">
        <v>424</v>
      </c>
      <c r="E279" s="668"/>
      <c r="F279" s="669"/>
      <c r="G279" s="665"/>
      <c r="H279" s="666"/>
      <c r="I279" s="667"/>
      <c r="J279" s="263"/>
      <c r="K279" s="263"/>
      <c r="L279" s="263"/>
      <c r="M279" s="685">
        <f t="shared" si="201"/>
        <v>0</v>
      </c>
      <c r="N279" s="247"/>
      <c r="O279" s="687"/>
      <c r="P279" s="687"/>
      <c r="Q279" s="687"/>
      <c r="R279" s="687"/>
      <c r="S279" s="688"/>
      <c r="T279" s="268"/>
      <c r="U279" s="539"/>
      <c r="V279" s="299" t="str">
        <f t="shared" si="20"/>
        <v>5.32</v>
      </c>
      <c r="W279" s="299">
        <f t="shared" si="200"/>
        <v>0</v>
      </c>
      <c r="X279" s="268"/>
      <c r="Y279" s="268"/>
      <c r="Z279" s="268"/>
      <c r="AA279" s="268"/>
      <c r="AB279" s="533"/>
      <c r="AN279" s="641" t="str">
        <f t="shared" si="172"/>
        <v>revisar</v>
      </c>
      <c r="AO279" s="641" t="str">
        <f t="shared" si="173"/>
        <v>ok</v>
      </c>
      <c r="AP279" s="641" t="str">
        <f t="shared" si="174"/>
        <v>ok</v>
      </c>
      <c r="AQ279" s="641" t="str">
        <f t="shared" si="175"/>
        <v>ok</v>
      </c>
      <c r="AR279" s="641" t="str">
        <f t="shared" si="176"/>
        <v>ok</v>
      </c>
      <c r="AS279" s="641" t="str">
        <f t="shared" si="177"/>
        <v>ok</v>
      </c>
      <c r="AT279" s="641" t="str">
        <f t="shared" si="178"/>
        <v>ok</v>
      </c>
      <c r="AU279" s="641" t="str">
        <f t="shared" si="179"/>
        <v>ok</v>
      </c>
      <c r="AV279" s="641" t="str">
        <f t="shared" si="180"/>
        <v>ok</v>
      </c>
      <c r="AW279" s="641" t="str">
        <f t="shared" si="181"/>
        <v>ok</v>
      </c>
      <c r="AX279" s="641" t="str">
        <f t="shared" si="182"/>
        <v>ok</v>
      </c>
      <c r="AY279" s="641" t="str">
        <f t="shared" si="183"/>
        <v>ok</v>
      </c>
      <c r="AZ279" s="641" t="str">
        <f t="shared" si="184"/>
        <v>ok</v>
      </c>
      <c r="BA279" s="641" t="str">
        <f t="shared" si="185"/>
        <v>ok</v>
      </c>
      <c r="BB279" s="641" t="str">
        <f t="shared" si="186"/>
        <v>ok</v>
      </c>
      <c r="BC279" s="641" t="str">
        <f t="shared" si="187"/>
        <v>ok</v>
      </c>
    </row>
    <row r="280" spans="1:55" ht="12.75" hidden="1" customHeight="1">
      <c r="A280" s="34"/>
      <c r="B280" s="35">
        <f t="shared" si="188"/>
        <v>0</v>
      </c>
      <c r="C280" s="34"/>
      <c r="D280" s="254" t="s">
        <v>425</v>
      </c>
      <c r="E280" s="668"/>
      <c r="F280" s="669"/>
      <c r="G280" s="665"/>
      <c r="H280" s="666"/>
      <c r="I280" s="667"/>
      <c r="J280" s="263"/>
      <c r="K280" s="263"/>
      <c r="L280" s="263"/>
      <c r="M280" s="685">
        <f t="shared" si="201"/>
        <v>0</v>
      </c>
      <c r="N280" s="247"/>
      <c r="O280" s="687"/>
      <c r="P280" s="687"/>
      <c r="Q280" s="687"/>
      <c r="R280" s="687"/>
      <c r="S280" s="688"/>
      <c r="T280" s="268"/>
      <c r="U280" s="539"/>
      <c r="V280" s="299" t="str">
        <f t="shared" si="20"/>
        <v>5.33</v>
      </c>
      <c r="W280" s="299">
        <f t="shared" si="200"/>
        <v>0</v>
      </c>
      <c r="X280" s="268"/>
      <c r="Y280" s="268"/>
      <c r="Z280" s="268"/>
      <c r="AA280" s="268"/>
      <c r="AB280" s="533"/>
      <c r="AN280" s="641" t="str">
        <f t="shared" si="172"/>
        <v>revisar</v>
      </c>
      <c r="AO280" s="641" t="str">
        <f t="shared" si="173"/>
        <v>ok</v>
      </c>
      <c r="AP280" s="641" t="str">
        <f t="shared" si="174"/>
        <v>ok</v>
      </c>
      <c r="AQ280" s="641" t="str">
        <f t="shared" si="175"/>
        <v>ok</v>
      </c>
      <c r="AR280" s="641" t="str">
        <f t="shared" si="176"/>
        <v>ok</v>
      </c>
      <c r="AS280" s="641" t="str">
        <f t="shared" si="177"/>
        <v>ok</v>
      </c>
      <c r="AT280" s="641" t="str">
        <f t="shared" si="178"/>
        <v>ok</v>
      </c>
      <c r="AU280" s="641" t="str">
        <f t="shared" si="179"/>
        <v>ok</v>
      </c>
      <c r="AV280" s="641" t="str">
        <f t="shared" si="180"/>
        <v>ok</v>
      </c>
      <c r="AW280" s="641" t="str">
        <f t="shared" si="181"/>
        <v>ok</v>
      </c>
      <c r="AX280" s="641" t="str">
        <f t="shared" si="182"/>
        <v>ok</v>
      </c>
      <c r="AY280" s="641" t="str">
        <f t="shared" si="183"/>
        <v>ok</v>
      </c>
      <c r="AZ280" s="641" t="str">
        <f t="shared" si="184"/>
        <v>ok</v>
      </c>
      <c r="BA280" s="641" t="str">
        <f t="shared" si="185"/>
        <v>ok</v>
      </c>
      <c r="BB280" s="641" t="str">
        <f t="shared" si="186"/>
        <v>ok</v>
      </c>
      <c r="BC280" s="641" t="str">
        <f t="shared" si="187"/>
        <v>ok</v>
      </c>
    </row>
    <row r="281" spans="1:55" ht="12.75" hidden="1" customHeight="1">
      <c r="A281" s="34"/>
      <c r="B281" s="35">
        <f t="shared" si="188"/>
        <v>0</v>
      </c>
      <c r="C281" s="34"/>
      <c r="D281" s="254" t="s">
        <v>426</v>
      </c>
      <c r="E281" s="668"/>
      <c r="F281" s="669"/>
      <c r="G281" s="665"/>
      <c r="H281" s="666"/>
      <c r="I281" s="667"/>
      <c r="J281" s="263"/>
      <c r="K281" s="263"/>
      <c r="L281" s="263"/>
      <c r="M281" s="685">
        <f t="shared" si="201"/>
        <v>0</v>
      </c>
      <c r="N281" s="247"/>
      <c r="O281" s="687"/>
      <c r="P281" s="687"/>
      <c r="Q281" s="687"/>
      <c r="R281" s="687"/>
      <c r="S281" s="688"/>
      <c r="T281" s="268"/>
      <c r="U281" s="539"/>
      <c r="V281" s="299" t="str">
        <f t="shared" si="20"/>
        <v>5.34</v>
      </c>
      <c r="W281" s="299">
        <f t="shared" si="200"/>
        <v>0</v>
      </c>
      <c r="X281" s="268"/>
      <c r="Y281" s="268"/>
      <c r="Z281" s="268"/>
      <c r="AA281" s="268"/>
      <c r="AB281" s="533"/>
      <c r="AN281" s="641" t="str">
        <f t="shared" si="172"/>
        <v>revisar</v>
      </c>
      <c r="AO281" s="641" t="str">
        <f t="shared" si="173"/>
        <v>ok</v>
      </c>
      <c r="AP281" s="641" t="str">
        <f t="shared" si="174"/>
        <v>ok</v>
      </c>
      <c r="AQ281" s="641" t="str">
        <f t="shared" si="175"/>
        <v>ok</v>
      </c>
      <c r="AR281" s="641" t="str">
        <f t="shared" si="176"/>
        <v>ok</v>
      </c>
      <c r="AS281" s="641" t="str">
        <f t="shared" si="177"/>
        <v>ok</v>
      </c>
      <c r="AT281" s="641" t="str">
        <f t="shared" si="178"/>
        <v>ok</v>
      </c>
      <c r="AU281" s="641" t="str">
        <f t="shared" si="179"/>
        <v>ok</v>
      </c>
      <c r="AV281" s="641" t="str">
        <f t="shared" si="180"/>
        <v>ok</v>
      </c>
      <c r="AW281" s="641" t="str">
        <f t="shared" si="181"/>
        <v>ok</v>
      </c>
      <c r="AX281" s="641" t="str">
        <f t="shared" si="182"/>
        <v>ok</v>
      </c>
      <c r="AY281" s="641" t="str">
        <f t="shared" si="183"/>
        <v>ok</v>
      </c>
      <c r="AZ281" s="641" t="str">
        <f t="shared" si="184"/>
        <v>ok</v>
      </c>
      <c r="BA281" s="641" t="str">
        <f t="shared" si="185"/>
        <v>ok</v>
      </c>
      <c r="BB281" s="641" t="str">
        <f t="shared" si="186"/>
        <v>ok</v>
      </c>
      <c r="BC281" s="641" t="str">
        <f t="shared" si="187"/>
        <v>ok</v>
      </c>
    </row>
    <row r="282" spans="1:55" ht="12.75" hidden="1" customHeight="1">
      <c r="A282" s="34"/>
      <c r="B282" s="35">
        <f t="shared" si="188"/>
        <v>0</v>
      </c>
      <c r="C282" s="34"/>
      <c r="D282" s="250" t="s">
        <v>427</v>
      </c>
      <c r="E282" s="668"/>
      <c r="F282" s="669"/>
      <c r="G282" s="665"/>
      <c r="H282" s="666"/>
      <c r="I282" s="667"/>
      <c r="J282" s="263"/>
      <c r="K282" s="263"/>
      <c r="L282" s="263"/>
      <c r="M282" s="685">
        <f t="shared" si="201"/>
        <v>0</v>
      </c>
      <c r="N282" s="247"/>
      <c r="O282" s="687"/>
      <c r="P282" s="687"/>
      <c r="Q282" s="687"/>
      <c r="R282" s="687"/>
      <c r="S282" s="688"/>
      <c r="T282" s="268"/>
      <c r="U282" s="539"/>
      <c r="V282" s="299" t="str">
        <f t="shared" si="20"/>
        <v>5.35</v>
      </c>
      <c r="W282" s="299">
        <f t="shared" si="200"/>
        <v>0</v>
      </c>
      <c r="X282" s="268"/>
      <c r="Y282" s="268"/>
      <c r="Z282" s="268"/>
      <c r="AA282" s="268"/>
      <c r="AB282" s="533"/>
      <c r="AN282" s="641" t="str">
        <f t="shared" si="172"/>
        <v>revisar</v>
      </c>
      <c r="AO282" s="641" t="str">
        <f t="shared" si="173"/>
        <v>ok</v>
      </c>
      <c r="AP282" s="641" t="str">
        <f t="shared" si="174"/>
        <v>ok</v>
      </c>
      <c r="AQ282" s="641" t="str">
        <f t="shared" si="175"/>
        <v>ok</v>
      </c>
      <c r="AR282" s="641" t="str">
        <f t="shared" si="176"/>
        <v>ok</v>
      </c>
      <c r="AS282" s="641" t="str">
        <f t="shared" si="177"/>
        <v>ok</v>
      </c>
      <c r="AT282" s="641" t="str">
        <f t="shared" si="178"/>
        <v>ok</v>
      </c>
      <c r="AU282" s="641" t="str">
        <f t="shared" si="179"/>
        <v>ok</v>
      </c>
      <c r="AV282" s="641" t="str">
        <f t="shared" si="180"/>
        <v>ok</v>
      </c>
      <c r="AW282" s="641" t="str">
        <f t="shared" si="181"/>
        <v>ok</v>
      </c>
      <c r="AX282" s="641" t="str">
        <f t="shared" si="182"/>
        <v>ok</v>
      </c>
      <c r="AY282" s="641" t="str">
        <f t="shared" si="183"/>
        <v>ok</v>
      </c>
      <c r="AZ282" s="641" t="str">
        <f t="shared" si="184"/>
        <v>ok</v>
      </c>
      <c r="BA282" s="641" t="str">
        <f t="shared" si="185"/>
        <v>ok</v>
      </c>
      <c r="BB282" s="641" t="str">
        <f t="shared" si="186"/>
        <v>ok</v>
      </c>
      <c r="BC282" s="641" t="str">
        <f t="shared" si="187"/>
        <v>ok</v>
      </c>
    </row>
    <row r="283" spans="1:55" ht="12.75" hidden="1" customHeight="1">
      <c r="A283" s="34"/>
      <c r="B283" s="35">
        <f t="shared" si="188"/>
        <v>0</v>
      </c>
      <c r="C283" s="34"/>
      <c r="D283" s="254" t="s">
        <v>428</v>
      </c>
      <c r="E283" s="668"/>
      <c r="F283" s="669"/>
      <c r="G283" s="665"/>
      <c r="H283" s="666"/>
      <c r="I283" s="667"/>
      <c r="J283" s="263"/>
      <c r="K283" s="263"/>
      <c r="L283" s="263"/>
      <c r="M283" s="685">
        <f t="shared" si="201"/>
        <v>0</v>
      </c>
      <c r="N283" s="247"/>
      <c r="O283" s="687"/>
      <c r="P283" s="687"/>
      <c r="Q283" s="687"/>
      <c r="R283" s="687"/>
      <c r="S283" s="688"/>
      <c r="T283" s="268"/>
      <c r="U283" s="539"/>
      <c r="V283" s="299" t="str">
        <f t="shared" si="20"/>
        <v>5.36</v>
      </c>
      <c r="W283" s="299">
        <f t="shared" si="200"/>
        <v>0</v>
      </c>
      <c r="X283" s="268"/>
      <c r="Y283" s="268"/>
      <c r="Z283" s="268"/>
      <c r="AA283" s="268"/>
      <c r="AB283" s="533"/>
      <c r="AN283" s="641" t="str">
        <f t="shared" si="172"/>
        <v>revisar</v>
      </c>
      <c r="AO283" s="641" t="str">
        <f t="shared" si="173"/>
        <v>ok</v>
      </c>
      <c r="AP283" s="641" t="str">
        <f t="shared" si="174"/>
        <v>ok</v>
      </c>
      <c r="AQ283" s="641" t="str">
        <f t="shared" si="175"/>
        <v>ok</v>
      </c>
      <c r="AR283" s="641" t="str">
        <f t="shared" si="176"/>
        <v>ok</v>
      </c>
      <c r="AS283" s="641" t="str">
        <f t="shared" si="177"/>
        <v>ok</v>
      </c>
      <c r="AT283" s="641" t="str">
        <f t="shared" si="178"/>
        <v>ok</v>
      </c>
      <c r="AU283" s="641" t="str">
        <f t="shared" si="179"/>
        <v>ok</v>
      </c>
      <c r="AV283" s="641" t="str">
        <f t="shared" si="180"/>
        <v>ok</v>
      </c>
      <c r="AW283" s="641" t="str">
        <f t="shared" si="181"/>
        <v>ok</v>
      </c>
      <c r="AX283" s="641" t="str">
        <f t="shared" si="182"/>
        <v>ok</v>
      </c>
      <c r="AY283" s="641" t="str">
        <f t="shared" si="183"/>
        <v>ok</v>
      </c>
      <c r="AZ283" s="641" t="str">
        <f t="shared" si="184"/>
        <v>ok</v>
      </c>
      <c r="BA283" s="641" t="str">
        <f t="shared" si="185"/>
        <v>ok</v>
      </c>
      <c r="BB283" s="641" t="str">
        <f t="shared" si="186"/>
        <v>ok</v>
      </c>
      <c r="BC283" s="641" t="str">
        <f t="shared" si="187"/>
        <v>ok</v>
      </c>
    </row>
    <row r="284" spans="1:55" ht="12.75" hidden="1" customHeight="1">
      <c r="A284" s="34"/>
      <c r="B284" s="35">
        <f t="shared" si="188"/>
        <v>0</v>
      </c>
      <c r="C284" s="34"/>
      <c r="D284" s="250" t="s">
        <v>429</v>
      </c>
      <c r="E284" s="668"/>
      <c r="F284" s="669"/>
      <c r="G284" s="665"/>
      <c r="H284" s="666"/>
      <c r="I284" s="667"/>
      <c r="J284" s="263"/>
      <c r="K284" s="263"/>
      <c r="L284" s="263"/>
      <c r="M284" s="685">
        <f t="shared" si="201"/>
        <v>0</v>
      </c>
      <c r="N284" s="247"/>
      <c r="O284" s="687"/>
      <c r="P284" s="687"/>
      <c r="Q284" s="687"/>
      <c r="R284" s="687"/>
      <c r="S284" s="688"/>
      <c r="T284" s="268"/>
      <c r="U284" s="539"/>
      <c r="V284" s="299" t="str">
        <f t="shared" si="20"/>
        <v>5.37</v>
      </c>
      <c r="W284" s="299">
        <f t="shared" si="200"/>
        <v>0</v>
      </c>
      <c r="X284" s="268"/>
      <c r="Y284" s="268"/>
      <c r="Z284" s="268"/>
      <c r="AA284" s="268"/>
      <c r="AB284" s="533"/>
      <c r="AN284" s="641" t="str">
        <f t="shared" si="172"/>
        <v>revisar</v>
      </c>
      <c r="AO284" s="641" t="str">
        <f t="shared" si="173"/>
        <v>ok</v>
      </c>
      <c r="AP284" s="641" t="str">
        <f t="shared" si="174"/>
        <v>ok</v>
      </c>
      <c r="AQ284" s="641" t="str">
        <f t="shared" si="175"/>
        <v>ok</v>
      </c>
      <c r="AR284" s="641" t="str">
        <f t="shared" si="176"/>
        <v>ok</v>
      </c>
      <c r="AS284" s="641" t="str">
        <f t="shared" si="177"/>
        <v>ok</v>
      </c>
      <c r="AT284" s="641" t="str">
        <f t="shared" si="178"/>
        <v>ok</v>
      </c>
      <c r="AU284" s="641" t="str">
        <f t="shared" si="179"/>
        <v>ok</v>
      </c>
      <c r="AV284" s="641" t="str">
        <f t="shared" si="180"/>
        <v>ok</v>
      </c>
      <c r="AW284" s="641" t="str">
        <f t="shared" si="181"/>
        <v>ok</v>
      </c>
      <c r="AX284" s="641" t="str">
        <f t="shared" si="182"/>
        <v>ok</v>
      </c>
      <c r="AY284" s="641" t="str">
        <f t="shared" si="183"/>
        <v>ok</v>
      </c>
      <c r="AZ284" s="641" t="str">
        <f t="shared" si="184"/>
        <v>ok</v>
      </c>
      <c r="BA284" s="641" t="str">
        <f t="shared" si="185"/>
        <v>ok</v>
      </c>
      <c r="BB284" s="641" t="str">
        <f t="shared" si="186"/>
        <v>ok</v>
      </c>
      <c r="BC284" s="641" t="str">
        <f t="shared" si="187"/>
        <v>ok</v>
      </c>
    </row>
    <row r="285" spans="1:55" ht="12.75" hidden="1" customHeight="1">
      <c r="A285" s="34"/>
      <c r="B285" s="35">
        <f t="shared" si="188"/>
        <v>0</v>
      </c>
      <c r="C285" s="34"/>
      <c r="D285" s="254" t="s">
        <v>430</v>
      </c>
      <c r="E285" s="668"/>
      <c r="F285" s="669"/>
      <c r="G285" s="665"/>
      <c r="H285" s="666"/>
      <c r="I285" s="667"/>
      <c r="J285" s="263"/>
      <c r="K285" s="263"/>
      <c r="L285" s="263"/>
      <c r="M285" s="685">
        <f t="shared" si="201"/>
        <v>0</v>
      </c>
      <c r="N285" s="247"/>
      <c r="O285" s="687"/>
      <c r="P285" s="687"/>
      <c r="Q285" s="687"/>
      <c r="R285" s="687"/>
      <c r="S285" s="688"/>
      <c r="T285" s="268"/>
      <c r="U285" s="539"/>
      <c r="V285" s="299" t="str">
        <f t="shared" si="20"/>
        <v>5.38</v>
      </c>
      <c r="W285" s="299">
        <f t="shared" si="200"/>
        <v>0</v>
      </c>
      <c r="X285" s="268"/>
      <c r="Y285" s="268"/>
      <c r="Z285" s="268"/>
      <c r="AA285" s="268"/>
      <c r="AB285" s="533"/>
      <c r="AN285" s="641" t="str">
        <f t="shared" si="172"/>
        <v>revisar</v>
      </c>
      <c r="AO285" s="641" t="str">
        <f t="shared" si="173"/>
        <v>ok</v>
      </c>
      <c r="AP285" s="641" t="str">
        <f t="shared" si="174"/>
        <v>ok</v>
      </c>
      <c r="AQ285" s="641" t="str">
        <f t="shared" si="175"/>
        <v>ok</v>
      </c>
      <c r="AR285" s="641" t="str">
        <f t="shared" si="176"/>
        <v>ok</v>
      </c>
      <c r="AS285" s="641" t="str">
        <f t="shared" si="177"/>
        <v>ok</v>
      </c>
      <c r="AT285" s="641" t="str">
        <f t="shared" si="178"/>
        <v>ok</v>
      </c>
      <c r="AU285" s="641" t="str">
        <f t="shared" si="179"/>
        <v>ok</v>
      </c>
      <c r="AV285" s="641" t="str">
        <f t="shared" si="180"/>
        <v>ok</v>
      </c>
      <c r="AW285" s="641" t="str">
        <f t="shared" si="181"/>
        <v>ok</v>
      </c>
      <c r="AX285" s="641" t="str">
        <f t="shared" si="182"/>
        <v>ok</v>
      </c>
      <c r="AY285" s="641" t="str">
        <f t="shared" si="183"/>
        <v>ok</v>
      </c>
      <c r="AZ285" s="641" t="str">
        <f t="shared" si="184"/>
        <v>ok</v>
      </c>
      <c r="BA285" s="641" t="str">
        <f t="shared" si="185"/>
        <v>ok</v>
      </c>
      <c r="BB285" s="641" t="str">
        <f t="shared" si="186"/>
        <v>ok</v>
      </c>
      <c r="BC285" s="641" t="str">
        <f t="shared" si="187"/>
        <v>ok</v>
      </c>
    </row>
    <row r="286" spans="1:55" ht="12.75" hidden="1" customHeight="1">
      <c r="A286" s="34"/>
      <c r="B286" s="35">
        <f t="shared" si="188"/>
        <v>0</v>
      </c>
      <c r="C286" s="34"/>
      <c r="D286" s="254" t="s">
        <v>431</v>
      </c>
      <c r="E286" s="668"/>
      <c r="F286" s="669"/>
      <c r="G286" s="665"/>
      <c r="H286" s="666"/>
      <c r="I286" s="667"/>
      <c r="J286" s="263"/>
      <c r="K286" s="263"/>
      <c r="L286" s="263"/>
      <c r="M286" s="685">
        <f t="shared" si="201"/>
        <v>0</v>
      </c>
      <c r="N286" s="247"/>
      <c r="O286" s="687"/>
      <c r="P286" s="687"/>
      <c r="Q286" s="687"/>
      <c r="R286" s="687"/>
      <c r="S286" s="688"/>
      <c r="T286" s="268"/>
      <c r="U286" s="539"/>
      <c r="V286" s="299" t="str">
        <f t="shared" si="20"/>
        <v>5.39</v>
      </c>
      <c r="W286" s="299">
        <f t="shared" si="200"/>
        <v>0</v>
      </c>
      <c r="X286" s="268"/>
      <c r="Y286" s="268"/>
      <c r="Z286" s="268"/>
      <c r="AA286" s="268"/>
      <c r="AB286" s="533"/>
      <c r="AN286" s="641" t="str">
        <f t="shared" si="172"/>
        <v>revisar</v>
      </c>
      <c r="AO286" s="641" t="str">
        <f t="shared" si="173"/>
        <v>ok</v>
      </c>
      <c r="AP286" s="641" t="str">
        <f t="shared" si="174"/>
        <v>ok</v>
      </c>
      <c r="AQ286" s="641" t="str">
        <f t="shared" si="175"/>
        <v>ok</v>
      </c>
      <c r="AR286" s="641" t="str">
        <f t="shared" si="176"/>
        <v>ok</v>
      </c>
      <c r="AS286" s="641" t="str">
        <f t="shared" si="177"/>
        <v>ok</v>
      </c>
      <c r="AT286" s="641" t="str">
        <f t="shared" si="178"/>
        <v>ok</v>
      </c>
      <c r="AU286" s="641" t="str">
        <f t="shared" si="179"/>
        <v>ok</v>
      </c>
      <c r="AV286" s="641" t="str">
        <f t="shared" si="180"/>
        <v>ok</v>
      </c>
      <c r="AW286" s="641" t="str">
        <f t="shared" si="181"/>
        <v>ok</v>
      </c>
      <c r="AX286" s="641" t="str">
        <f t="shared" si="182"/>
        <v>ok</v>
      </c>
      <c r="AY286" s="641" t="str">
        <f t="shared" si="183"/>
        <v>ok</v>
      </c>
      <c r="AZ286" s="641" t="str">
        <f t="shared" si="184"/>
        <v>ok</v>
      </c>
      <c r="BA286" s="641" t="str">
        <f t="shared" si="185"/>
        <v>ok</v>
      </c>
      <c r="BB286" s="641" t="str">
        <f t="shared" si="186"/>
        <v>ok</v>
      </c>
      <c r="BC286" s="641" t="str">
        <f t="shared" si="187"/>
        <v>ok</v>
      </c>
    </row>
    <row r="287" spans="1:55" ht="12.75" hidden="1" customHeight="1">
      <c r="A287" s="34"/>
      <c r="B287" s="35">
        <f t="shared" si="188"/>
        <v>0</v>
      </c>
      <c r="C287" s="34"/>
      <c r="D287" s="250" t="s">
        <v>432</v>
      </c>
      <c r="E287" s="668"/>
      <c r="F287" s="669"/>
      <c r="G287" s="665"/>
      <c r="H287" s="666"/>
      <c r="I287" s="667"/>
      <c r="J287" s="263"/>
      <c r="K287" s="263"/>
      <c r="L287" s="263"/>
      <c r="M287" s="685">
        <f t="shared" si="201"/>
        <v>0</v>
      </c>
      <c r="N287" s="247"/>
      <c r="O287" s="687"/>
      <c r="P287" s="687"/>
      <c r="Q287" s="687"/>
      <c r="R287" s="687"/>
      <c r="S287" s="688"/>
      <c r="T287" s="268"/>
      <c r="U287" s="539"/>
      <c r="V287" s="299" t="str">
        <f t="shared" si="20"/>
        <v>5.40</v>
      </c>
      <c r="W287" s="299">
        <f t="shared" si="200"/>
        <v>0</v>
      </c>
      <c r="X287" s="268"/>
      <c r="Y287" s="268"/>
      <c r="Z287" s="268"/>
      <c r="AA287" s="268"/>
      <c r="AB287" s="533"/>
      <c r="AN287" s="641" t="str">
        <f t="shared" si="172"/>
        <v>revisar</v>
      </c>
      <c r="AO287" s="641" t="str">
        <f t="shared" si="173"/>
        <v>ok</v>
      </c>
      <c r="AP287" s="641" t="str">
        <f t="shared" si="174"/>
        <v>ok</v>
      </c>
      <c r="AQ287" s="641" t="str">
        <f t="shared" si="175"/>
        <v>ok</v>
      </c>
      <c r="AR287" s="641" t="str">
        <f t="shared" si="176"/>
        <v>ok</v>
      </c>
      <c r="AS287" s="641" t="str">
        <f t="shared" si="177"/>
        <v>ok</v>
      </c>
      <c r="AT287" s="641" t="str">
        <f t="shared" si="178"/>
        <v>ok</v>
      </c>
      <c r="AU287" s="641" t="str">
        <f t="shared" si="179"/>
        <v>ok</v>
      </c>
      <c r="AV287" s="641" t="str">
        <f t="shared" si="180"/>
        <v>ok</v>
      </c>
      <c r="AW287" s="641" t="str">
        <f t="shared" si="181"/>
        <v>ok</v>
      </c>
      <c r="AX287" s="641" t="str">
        <f t="shared" si="182"/>
        <v>ok</v>
      </c>
      <c r="AY287" s="641" t="str">
        <f t="shared" si="183"/>
        <v>ok</v>
      </c>
      <c r="AZ287" s="641" t="str">
        <f t="shared" si="184"/>
        <v>ok</v>
      </c>
      <c r="BA287" s="641" t="str">
        <f t="shared" si="185"/>
        <v>ok</v>
      </c>
      <c r="BB287" s="641" t="str">
        <f t="shared" si="186"/>
        <v>ok</v>
      </c>
      <c r="BC287" s="641" t="str">
        <f t="shared" si="187"/>
        <v>ok</v>
      </c>
    </row>
    <row r="288" spans="1:55" ht="12.75" hidden="1" customHeight="1">
      <c r="A288" s="34"/>
      <c r="B288" s="35">
        <f t="shared" si="188"/>
        <v>0</v>
      </c>
      <c r="C288" s="34"/>
      <c r="D288" s="254" t="s">
        <v>433</v>
      </c>
      <c r="E288" s="668"/>
      <c r="F288" s="669"/>
      <c r="G288" s="665"/>
      <c r="H288" s="666"/>
      <c r="I288" s="667"/>
      <c r="J288" s="263"/>
      <c r="K288" s="263"/>
      <c r="L288" s="263"/>
      <c r="M288" s="685">
        <f t="shared" si="201"/>
        <v>0</v>
      </c>
      <c r="N288" s="247"/>
      <c r="O288" s="687"/>
      <c r="P288" s="687"/>
      <c r="Q288" s="687"/>
      <c r="R288" s="687"/>
      <c r="S288" s="688"/>
      <c r="T288" s="268"/>
      <c r="U288" s="539"/>
      <c r="V288" s="299" t="str">
        <f t="shared" si="20"/>
        <v>5.41</v>
      </c>
      <c r="W288" s="299">
        <f t="shared" si="200"/>
        <v>0</v>
      </c>
      <c r="X288" s="268"/>
      <c r="Y288" s="268"/>
      <c r="Z288" s="268"/>
      <c r="AA288" s="268"/>
      <c r="AB288" s="533"/>
      <c r="AN288" s="641" t="str">
        <f t="shared" si="172"/>
        <v>revisar</v>
      </c>
      <c r="AO288" s="641" t="str">
        <f t="shared" si="173"/>
        <v>ok</v>
      </c>
      <c r="AP288" s="641" t="str">
        <f t="shared" si="174"/>
        <v>ok</v>
      </c>
      <c r="AQ288" s="641" t="str">
        <f t="shared" si="175"/>
        <v>ok</v>
      </c>
      <c r="AR288" s="641" t="str">
        <f t="shared" si="176"/>
        <v>ok</v>
      </c>
      <c r="AS288" s="641" t="str">
        <f t="shared" si="177"/>
        <v>ok</v>
      </c>
      <c r="AT288" s="641" t="str">
        <f t="shared" si="178"/>
        <v>ok</v>
      </c>
      <c r="AU288" s="641" t="str">
        <f t="shared" si="179"/>
        <v>ok</v>
      </c>
      <c r="AV288" s="641" t="str">
        <f t="shared" si="180"/>
        <v>ok</v>
      </c>
      <c r="AW288" s="641" t="str">
        <f t="shared" si="181"/>
        <v>ok</v>
      </c>
      <c r="AX288" s="641" t="str">
        <f t="shared" si="182"/>
        <v>ok</v>
      </c>
      <c r="AY288" s="641" t="str">
        <f t="shared" si="183"/>
        <v>ok</v>
      </c>
      <c r="AZ288" s="641" t="str">
        <f t="shared" si="184"/>
        <v>ok</v>
      </c>
      <c r="BA288" s="641" t="str">
        <f t="shared" si="185"/>
        <v>ok</v>
      </c>
      <c r="BB288" s="641" t="str">
        <f t="shared" si="186"/>
        <v>ok</v>
      </c>
      <c r="BC288" s="641" t="str">
        <f t="shared" si="187"/>
        <v>ok</v>
      </c>
    </row>
    <row r="289" spans="1:55" ht="12.75" hidden="1" customHeight="1">
      <c r="A289" s="34"/>
      <c r="B289" s="35">
        <f t="shared" si="188"/>
        <v>0</v>
      </c>
      <c r="C289" s="34"/>
      <c r="D289" s="250" t="s">
        <v>434</v>
      </c>
      <c r="E289" s="668"/>
      <c r="F289" s="669"/>
      <c r="G289" s="665"/>
      <c r="H289" s="666"/>
      <c r="I289" s="667"/>
      <c r="J289" s="263"/>
      <c r="K289" s="263"/>
      <c r="L289" s="263"/>
      <c r="M289" s="685">
        <f t="shared" si="201"/>
        <v>0</v>
      </c>
      <c r="N289" s="247"/>
      <c r="O289" s="687"/>
      <c r="P289" s="687"/>
      <c r="Q289" s="687"/>
      <c r="R289" s="687"/>
      <c r="S289" s="688"/>
      <c r="T289" s="268"/>
      <c r="U289" s="539"/>
      <c r="V289" s="299" t="str">
        <f t="shared" si="20"/>
        <v>5.42</v>
      </c>
      <c r="W289" s="299">
        <f t="shared" si="200"/>
        <v>0</v>
      </c>
      <c r="X289" s="268"/>
      <c r="Y289" s="268"/>
      <c r="Z289" s="268"/>
      <c r="AA289" s="268"/>
      <c r="AB289" s="533"/>
      <c r="AN289" s="641" t="str">
        <f t="shared" si="172"/>
        <v>revisar</v>
      </c>
      <c r="AO289" s="641" t="str">
        <f t="shared" si="173"/>
        <v>ok</v>
      </c>
      <c r="AP289" s="641" t="str">
        <f t="shared" si="174"/>
        <v>ok</v>
      </c>
      <c r="AQ289" s="641" t="str">
        <f t="shared" si="175"/>
        <v>ok</v>
      </c>
      <c r="AR289" s="641" t="str">
        <f t="shared" si="176"/>
        <v>ok</v>
      </c>
      <c r="AS289" s="641" t="str">
        <f t="shared" si="177"/>
        <v>ok</v>
      </c>
      <c r="AT289" s="641" t="str">
        <f t="shared" si="178"/>
        <v>ok</v>
      </c>
      <c r="AU289" s="641" t="str">
        <f t="shared" si="179"/>
        <v>ok</v>
      </c>
      <c r="AV289" s="641" t="str">
        <f t="shared" si="180"/>
        <v>ok</v>
      </c>
      <c r="AW289" s="641" t="str">
        <f t="shared" si="181"/>
        <v>ok</v>
      </c>
      <c r="AX289" s="641" t="str">
        <f t="shared" si="182"/>
        <v>ok</v>
      </c>
      <c r="AY289" s="641" t="str">
        <f t="shared" si="183"/>
        <v>ok</v>
      </c>
      <c r="AZ289" s="641" t="str">
        <f t="shared" si="184"/>
        <v>ok</v>
      </c>
      <c r="BA289" s="641" t="str">
        <f t="shared" si="185"/>
        <v>ok</v>
      </c>
      <c r="BB289" s="641" t="str">
        <f t="shared" si="186"/>
        <v>ok</v>
      </c>
      <c r="BC289" s="641" t="str">
        <f t="shared" si="187"/>
        <v>ok</v>
      </c>
    </row>
    <row r="290" spans="1:55" ht="12.75" hidden="1" customHeight="1">
      <c r="A290" s="34"/>
      <c r="B290" s="35">
        <f t="shared" si="188"/>
        <v>0</v>
      </c>
      <c r="C290" s="34"/>
      <c r="D290" s="254" t="s">
        <v>435</v>
      </c>
      <c r="E290" s="668"/>
      <c r="F290" s="669"/>
      <c r="G290" s="665"/>
      <c r="H290" s="666"/>
      <c r="I290" s="667"/>
      <c r="J290" s="263"/>
      <c r="K290" s="263"/>
      <c r="L290" s="263"/>
      <c r="M290" s="685">
        <f t="shared" si="201"/>
        <v>0</v>
      </c>
      <c r="N290" s="247"/>
      <c r="O290" s="687"/>
      <c r="P290" s="687"/>
      <c r="Q290" s="687"/>
      <c r="R290" s="687"/>
      <c r="S290" s="688"/>
      <c r="T290" s="268"/>
      <c r="U290" s="539"/>
      <c r="V290" s="299" t="str">
        <f t="shared" si="20"/>
        <v>5.43</v>
      </c>
      <c r="W290" s="299">
        <f t="shared" si="200"/>
        <v>0</v>
      </c>
      <c r="X290" s="268"/>
      <c r="Y290" s="268"/>
      <c r="Z290" s="268"/>
      <c r="AA290" s="268"/>
      <c r="AB290" s="533"/>
      <c r="AN290" s="641" t="str">
        <f t="shared" si="172"/>
        <v>revisar</v>
      </c>
      <c r="AO290" s="641" t="str">
        <f t="shared" si="173"/>
        <v>ok</v>
      </c>
      <c r="AP290" s="641" t="str">
        <f t="shared" si="174"/>
        <v>ok</v>
      </c>
      <c r="AQ290" s="641" t="str">
        <f t="shared" si="175"/>
        <v>ok</v>
      </c>
      <c r="AR290" s="641" t="str">
        <f t="shared" si="176"/>
        <v>ok</v>
      </c>
      <c r="AS290" s="641" t="str">
        <f t="shared" si="177"/>
        <v>ok</v>
      </c>
      <c r="AT290" s="641" t="str">
        <f t="shared" si="178"/>
        <v>ok</v>
      </c>
      <c r="AU290" s="641" t="str">
        <f t="shared" si="179"/>
        <v>ok</v>
      </c>
      <c r="AV290" s="641" t="str">
        <f t="shared" si="180"/>
        <v>ok</v>
      </c>
      <c r="AW290" s="641" t="str">
        <f t="shared" si="181"/>
        <v>ok</v>
      </c>
      <c r="AX290" s="641" t="str">
        <f t="shared" si="182"/>
        <v>ok</v>
      </c>
      <c r="AY290" s="641" t="str">
        <f t="shared" si="183"/>
        <v>ok</v>
      </c>
      <c r="AZ290" s="641" t="str">
        <f t="shared" si="184"/>
        <v>ok</v>
      </c>
      <c r="BA290" s="641" t="str">
        <f t="shared" si="185"/>
        <v>ok</v>
      </c>
      <c r="BB290" s="641" t="str">
        <f t="shared" si="186"/>
        <v>ok</v>
      </c>
      <c r="BC290" s="641" t="str">
        <f t="shared" si="187"/>
        <v>ok</v>
      </c>
    </row>
    <row r="291" spans="1:55" ht="12.75" hidden="1" customHeight="1">
      <c r="A291" s="34"/>
      <c r="B291" s="35">
        <f t="shared" si="188"/>
        <v>0</v>
      </c>
      <c r="C291" s="34"/>
      <c r="D291" s="254" t="s">
        <v>436</v>
      </c>
      <c r="E291" s="668"/>
      <c r="F291" s="669"/>
      <c r="G291" s="665"/>
      <c r="H291" s="666"/>
      <c r="I291" s="667"/>
      <c r="J291" s="263"/>
      <c r="K291" s="263"/>
      <c r="L291" s="263"/>
      <c r="M291" s="685">
        <f t="shared" si="201"/>
        <v>0</v>
      </c>
      <c r="N291" s="247"/>
      <c r="O291" s="687"/>
      <c r="P291" s="687"/>
      <c r="Q291" s="687"/>
      <c r="R291" s="687"/>
      <c r="S291" s="688"/>
      <c r="T291" s="268"/>
      <c r="U291" s="539"/>
      <c r="V291" s="299" t="str">
        <f t="shared" si="20"/>
        <v>5.44</v>
      </c>
      <c r="W291" s="299">
        <f t="shared" si="200"/>
        <v>0</v>
      </c>
      <c r="X291" s="268"/>
      <c r="Y291" s="268"/>
      <c r="Z291" s="268"/>
      <c r="AA291" s="268"/>
      <c r="AB291" s="533"/>
      <c r="AN291" s="641" t="str">
        <f t="shared" si="172"/>
        <v>revisar</v>
      </c>
      <c r="AO291" s="641" t="str">
        <f t="shared" si="173"/>
        <v>ok</v>
      </c>
      <c r="AP291" s="641" t="str">
        <f t="shared" si="174"/>
        <v>ok</v>
      </c>
      <c r="AQ291" s="641" t="str">
        <f t="shared" si="175"/>
        <v>ok</v>
      </c>
      <c r="AR291" s="641" t="str">
        <f t="shared" si="176"/>
        <v>ok</v>
      </c>
      <c r="AS291" s="641" t="str">
        <f t="shared" si="177"/>
        <v>ok</v>
      </c>
      <c r="AT291" s="641" t="str">
        <f t="shared" si="178"/>
        <v>ok</v>
      </c>
      <c r="AU291" s="641" t="str">
        <f t="shared" si="179"/>
        <v>ok</v>
      </c>
      <c r="AV291" s="641" t="str">
        <f t="shared" si="180"/>
        <v>ok</v>
      </c>
      <c r="AW291" s="641" t="str">
        <f t="shared" si="181"/>
        <v>ok</v>
      </c>
      <c r="AX291" s="641" t="str">
        <f t="shared" si="182"/>
        <v>ok</v>
      </c>
      <c r="AY291" s="641" t="str">
        <f t="shared" si="183"/>
        <v>ok</v>
      </c>
      <c r="AZ291" s="641" t="str">
        <f t="shared" si="184"/>
        <v>ok</v>
      </c>
      <c r="BA291" s="641" t="str">
        <f t="shared" si="185"/>
        <v>ok</v>
      </c>
      <c r="BB291" s="641" t="str">
        <f t="shared" si="186"/>
        <v>ok</v>
      </c>
      <c r="BC291" s="641" t="str">
        <f t="shared" si="187"/>
        <v>ok</v>
      </c>
    </row>
    <row r="292" spans="1:55" ht="12.75" hidden="1" customHeight="1">
      <c r="A292" s="34"/>
      <c r="B292" s="35">
        <f t="shared" si="188"/>
        <v>0</v>
      </c>
      <c r="C292" s="34"/>
      <c r="D292" s="250" t="s">
        <v>437</v>
      </c>
      <c r="E292" s="668"/>
      <c r="F292" s="669"/>
      <c r="G292" s="665"/>
      <c r="H292" s="666"/>
      <c r="I292" s="667"/>
      <c r="J292" s="263"/>
      <c r="K292" s="263"/>
      <c r="L292" s="263"/>
      <c r="M292" s="685">
        <f t="shared" si="201"/>
        <v>0</v>
      </c>
      <c r="N292" s="247"/>
      <c r="O292" s="687"/>
      <c r="P292" s="687"/>
      <c r="Q292" s="687"/>
      <c r="R292" s="687"/>
      <c r="S292" s="688"/>
      <c r="T292" s="268"/>
      <c r="U292" s="539"/>
      <c r="V292" s="299" t="str">
        <f t="shared" si="20"/>
        <v>5.45</v>
      </c>
      <c r="W292" s="299">
        <f t="shared" si="200"/>
        <v>0</v>
      </c>
      <c r="X292" s="268"/>
      <c r="Y292" s="268"/>
      <c r="Z292" s="268"/>
      <c r="AA292" s="268"/>
      <c r="AB292" s="533"/>
      <c r="AN292" s="641" t="str">
        <f t="shared" si="172"/>
        <v>revisar</v>
      </c>
      <c r="AO292" s="641" t="str">
        <f t="shared" si="173"/>
        <v>ok</v>
      </c>
      <c r="AP292" s="641" t="str">
        <f t="shared" si="174"/>
        <v>ok</v>
      </c>
      <c r="AQ292" s="641" t="str">
        <f t="shared" si="175"/>
        <v>ok</v>
      </c>
      <c r="AR292" s="641" t="str">
        <f t="shared" si="176"/>
        <v>ok</v>
      </c>
      <c r="AS292" s="641" t="str">
        <f t="shared" si="177"/>
        <v>ok</v>
      </c>
      <c r="AT292" s="641" t="str">
        <f t="shared" si="178"/>
        <v>ok</v>
      </c>
      <c r="AU292" s="641" t="str">
        <f t="shared" si="179"/>
        <v>ok</v>
      </c>
      <c r="AV292" s="641" t="str">
        <f t="shared" si="180"/>
        <v>ok</v>
      </c>
      <c r="AW292" s="641" t="str">
        <f t="shared" si="181"/>
        <v>ok</v>
      </c>
      <c r="AX292" s="641" t="str">
        <f t="shared" si="182"/>
        <v>ok</v>
      </c>
      <c r="AY292" s="641" t="str">
        <f t="shared" si="183"/>
        <v>ok</v>
      </c>
      <c r="AZ292" s="641" t="str">
        <f t="shared" si="184"/>
        <v>ok</v>
      </c>
      <c r="BA292" s="641" t="str">
        <f t="shared" si="185"/>
        <v>ok</v>
      </c>
      <c r="BB292" s="641" t="str">
        <f t="shared" si="186"/>
        <v>ok</v>
      </c>
      <c r="BC292" s="641" t="str">
        <f t="shared" si="187"/>
        <v>ok</v>
      </c>
    </row>
    <row r="293" spans="1:55" ht="12.75" hidden="1" customHeight="1">
      <c r="A293" s="34"/>
      <c r="B293" s="35">
        <f t="shared" si="188"/>
        <v>0</v>
      </c>
      <c r="C293" s="34"/>
      <c r="D293" s="254" t="s">
        <v>438</v>
      </c>
      <c r="E293" s="668"/>
      <c r="F293" s="669"/>
      <c r="G293" s="665"/>
      <c r="H293" s="666"/>
      <c r="I293" s="667"/>
      <c r="J293" s="263"/>
      <c r="K293" s="263"/>
      <c r="L293" s="263"/>
      <c r="M293" s="685">
        <f t="shared" si="201"/>
        <v>0</v>
      </c>
      <c r="N293" s="247"/>
      <c r="O293" s="687"/>
      <c r="P293" s="687"/>
      <c r="Q293" s="687"/>
      <c r="R293" s="687"/>
      <c r="S293" s="688"/>
      <c r="T293" s="268"/>
      <c r="U293" s="539"/>
      <c r="V293" s="299" t="str">
        <f t="shared" si="20"/>
        <v>5.46</v>
      </c>
      <c r="W293" s="299">
        <f t="shared" si="200"/>
        <v>0</v>
      </c>
      <c r="X293" s="268"/>
      <c r="Y293" s="268"/>
      <c r="Z293" s="268"/>
      <c r="AA293" s="268"/>
      <c r="AB293" s="533"/>
      <c r="AN293" s="641" t="str">
        <f t="shared" si="172"/>
        <v>revisar</v>
      </c>
      <c r="AO293" s="641" t="str">
        <f t="shared" si="173"/>
        <v>ok</v>
      </c>
      <c r="AP293" s="641" t="str">
        <f t="shared" si="174"/>
        <v>ok</v>
      </c>
      <c r="AQ293" s="641" t="str">
        <f t="shared" si="175"/>
        <v>ok</v>
      </c>
      <c r="AR293" s="641" t="str">
        <f t="shared" si="176"/>
        <v>ok</v>
      </c>
      <c r="AS293" s="641" t="str">
        <f t="shared" si="177"/>
        <v>ok</v>
      </c>
      <c r="AT293" s="641" t="str">
        <f t="shared" si="178"/>
        <v>ok</v>
      </c>
      <c r="AU293" s="641" t="str">
        <f t="shared" si="179"/>
        <v>ok</v>
      </c>
      <c r="AV293" s="641" t="str">
        <f t="shared" si="180"/>
        <v>ok</v>
      </c>
      <c r="AW293" s="641" t="str">
        <f t="shared" si="181"/>
        <v>ok</v>
      </c>
      <c r="AX293" s="641" t="str">
        <f t="shared" si="182"/>
        <v>ok</v>
      </c>
      <c r="AY293" s="641" t="str">
        <f t="shared" si="183"/>
        <v>ok</v>
      </c>
      <c r="AZ293" s="641" t="str">
        <f t="shared" si="184"/>
        <v>ok</v>
      </c>
      <c r="BA293" s="641" t="str">
        <f t="shared" si="185"/>
        <v>ok</v>
      </c>
      <c r="BB293" s="641" t="str">
        <f t="shared" si="186"/>
        <v>ok</v>
      </c>
      <c r="BC293" s="641" t="str">
        <f t="shared" si="187"/>
        <v>ok</v>
      </c>
    </row>
    <row r="294" spans="1:55" ht="12.75" hidden="1" customHeight="1">
      <c r="A294" s="34"/>
      <c r="B294" s="35">
        <f t="shared" si="188"/>
        <v>0</v>
      </c>
      <c r="C294" s="34"/>
      <c r="D294" s="250" t="s">
        <v>439</v>
      </c>
      <c r="E294" s="668"/>
      <c r="F294" s="669"/>
      <c r="G294" s="665"/>
      <c r="H294" s="666"/>
      <c r="I294" s="667"/>
      <c r="J294" s="263"/>
      <c r="K294" s="263"/>
      <c r="L294" s="263"/>
      <c r="M294" s="685">
        <f t="shared" si="201"/>
        <v>0</v>
      </c>
      <c r="N294" s="247"/>
      <c r="O294" s="687"/>
      <c r="P294" s="687"/>
      <c r="Q294" s="687"/>
      <c r="R294" s="687"/>
      <c r="S294" s="688"/>
      <c r="T294" s="268"/>
      <c r="U294" s="539"/>
      <c r="V294" s="299" t="str">
        <f t="shared" si="20"/>
        <v>5.47</v>
      </c>
      <c r="W294" s="299">
        <f t="shared" si="200"/>
        <v>0</v>
      </c>
      <c r="X294" s="268"/>
      <c r="Y294" s="268"/>
      <c r="Z294" s="268"/>
      <c r="AA294" s="268"/>
      <c r="AB294" s="533"/>
      <c r="AN294" s="641" t="str">
        <f t="shared" si="172"/>
        <v>revisar</v>
      </c>
      <c r="AO294" s="641" t="str">
        <f t="shared" si="173"/>
        <v>ok</v>
      </c>
      <c r="AP294" s="641" t="str">
        <f t="shared" si="174"/>
        <v>ok</v>
      </c>
      <c r="AQ294" s="641" t="str">
        <f t="shared" si="175"/>
        <v>ok</v>
      </c>
      <c r="AR294" s="641" t="str">
        <f t="shared" si="176"/>
        <v>ok</v>
      </c>
      <c r="AS294" s="641" t="str">
        <f t="shared" si="177"/>
        <v>ok</v>
      </c>
      <c r="AT294" s="641" t="str">
        <f t="shared" si="178"/>
        <v>ok</v>
      </c>
      <c r="AU294" s="641" t="str">
        <f t="shared" si="179"/>
        <v>ok</v>
      </c>
      <c r="AV294" s="641" t="str">
        <f t="shared" si="180"/>
        <v>ok</v>
      </c>
      <c r="AW294" s="641" t="str">
        <f t="shared" si="181"/>
        <v>ok</v>
      </c>
      <c r="AX294" s="641" t="str">
        <f t="shared" si="182"/>
        <v>ok</v>
      </c>
      <c r="AY294" s="641" t="str">
        <f t="shared" si="183"/>
        <v>ok</v>
      </c>
      <c r="AZ294" s="641" t="str">
        <f t="shared" si="184"/>
        <v>ok</v>
      </c>
      <c r="BA294" s="641" t="str">
        <f t="shared" si="185"/>
        <v>ok</v>
      </c>
      <c r="BB294" s="641" t="str">
        <f t="shared" si="186"/>
        <v>ok</v>
      </c>
      <c r="BC294" s="641" t="str">
        <f t="shared" si="187"/>
        <v>ok</v>
      </c>
    </row>
    <row r="295" spans="1:55" ht="12.75" hidden="1" customHeight="1">
      <c r="A295" s="34"/>
      <c r="B295" s="35">
        <f t="shared" si="188"/>
        <v>0</v>
      </c>
      <c r="C295" s="34"/>
      <c r="D295" s="254" t="s">
        <v>440</v>
      </c>
      <c r="E295" s="668"/>
      <c r="F295" s="669"/>
      <c r="G295" s="665"/>
      <c r="H295" s="666"/>
      <c r="I295" s="667"/>
      <c r="J295" s="263"/>
      <c r="K295" s="263"/>
      <c r="L295" s="263"/>
      <c r="M295" s="685">
        <f t="shared" si="201"/>
        <v>0</v>
      </c>
      <c r="N295" s="247"/>
      <c r="O295" s="687"/>
      <c r="P295" s="687"/>
      <c r="Q295" s="687"/>
      <c r="R295" s="687"/>
      <c r="S295" s="688"/>
      <c r="T295" s="268"/>
      <c r="U295" s="539"/>
      <c r="V295" s="299" t="str">
        <f t="shared" si="20"/>
        <v>5.48</v>
      </c>
      <c r="W295" s="299">
        <f t="shared" si="200"/>
        <v>0</v>
      </c>
      <c r="X295" s="268"/>
      <c r="Y295" s="268"/>
      <c r="Z295" s="268"/>
      <c r="AA295" s="268"/>
      <c r="AB295" s="533"/>
      <c r="AN295" s="641" t="str">
        <f t="shared" si="172"/>
        <v>revisar</v>
      </c>
      <c r="AO295" s="641" t="str">
        <f t="shared" si="173"/>
        <v>ok</v>
      </c>
      <c r="AP295" s="641" t="str">
        <f t="shared" si="174"/>
        <v>ok</v>
      </c>
      <c r="AQ295" s="641" t="str">
        <f t="shared" si="175"/>
        <v>ok</v>
      </c>
      <c r="AR295" s="641" t="str">
        <f t="shared" si="176"/>
        <v>ok</v>
      </c>
      <c r="AS295" s="641" t="str">
        <f t="shared" si="177"/>
        <v>ok</v>
      </c>
      <c r="AT295" s="641" t="str">
        <f t="shared" si="178"/>
        <v>ok</v>
      </c>
      <c r="AU295" s="641" t="str">
        <f t="shared" si="179"/>
        <v>ok</v>
      </c>
      <c r="AV295" s="641" t="str">
        <f t="shared" si="180"/>
        <v>ok</v>
      </c>
      <c r="AW295" s="641" t="str">
        <f t="shared" si="181"/>
        <v>ok</v>
      </c>
      <c r="AX295" s="641" t="str">
        <f t="shared" si="182"/>
        <v>ok</v>
      </c>
      <c r="AY295" s="641" t="str">
        <f t="shared" si="183"/>
        <v>ok</v>
      </c>
      <c r="AZ295" s="641" t="str">
        <f t="shared" si="184"/>
        <v>ok</v>
      </c>
      <c r="BA295" s="641" t="str">
        <f t="shared" si="185"/>
        <v>ok</v>
      </c>
      <c r="BB295" s="641" t="str">
        <f t="shared" si="186"/>
        <v>ok</v>
      </c>
      <c r="BC295" s="641" t="str">
        <f t="shared" si="187"/>
        <v>ok</v>
      </c>
    </row>
    <row r="296" spans="1:55" ht="12.75" hidden="1" customHeight="1">
      <c r="A296" s="34"/>
      <c r="B296" s="35">
        <f t="shared" si="188"/>
        <v>0</v>
      </c>
      <c r="C296" s="34"/>
      <c r="D296" s="254" t="s">
        <v>441</v>
      </c>
      <c r="E296" s="668"/>
      <c r="F296" s="669"/>
      <c r="G296" s="665"/>
      <c r="H296" s="666"/>
      <c r="I296" s="667"/>
      <c r="J296" s="263"/>
      <c r="K296" s="263"/>
      <c r="L296" s="263"/>
      <c r="M296" s="685">
        <f t="shared" si="201"/>
        <v>0</v>
      </c>
      <c r="N296" s="247"/>
      <c r="O296" s="687"/>
      <c r="P296" s="687"/>
      <c r="Q296" s="687"/>
      <c r="R296" s="687"/>
      <c r="S296" s="688"/>
      <c r="T296" s="268"/>
      <c r="U296" s="539"/>
      <c r="V296" s="299" t="str">
        <f t="shared" si="20"/>
        <v>5.49</v>
      </c>
      <c r="W296" s="299">
        <f t="shared" si="200"/>
        <v>0</v>
      </c>
      <c r="X296" s="268"/>
      <c r="Y296" s="268"/>
      <c r="Z296" s="268"/>
      <c r="AA296" s="268"/>
      <c r="AB296" s="533"/>
      <c r="AN296" s="641" t="str">
        <f t="shared" si="172"/>
        <v>revisar</v>
      </c>
      <c r="AO296" s="641" t="str">
        <f t="shared" si="173"/>
        <v>ok</v>
      </c>
      <c r="AP296" s="641" t="str">
        <f t="shared" si="174"/>
        <v>ok</v>
      </c>
      <c r="AQ296" s="641" t="str">
        <f t="shared" si="175"/>
        <v>ok</v>
      </c>
      <c r="AR296" s="641" t="str">
        <f t="shared" si="176"/>
        <v>ok</v>
      </c>
      <c r="AS296" s="641" t="str">
        <f t="shared" si="177"/>
        <v>ok</v>
      </c>
      <c r="AT296" s="641" t="str">
        <f t="shared" si="178"/>
        <v>ok</v>
      </c>
      <c r="AU296" s="641" t="str">
        <f t="shared" si="179"/>
        <v>ok</v>
      </c>
      <c r="AV296" s="641" t="str">
        <f t="shared" si="180"/>
        <v>ok</v>
      </c>
      <c r="AW296" s="641" t="str">
        <f t="shared" si="181"/>
        <v>ok</v>
      </c>
      <c r="AX296" s="641" t="str">
        <f t="shared" si="182"/>
        <v>ok</v>
      </c>
      <c r="AY296" s="641" t="str">
        <f t="shared" si="183"/>
        <v>ok</v>
      </c>
      <c r="AZ296" s="641" t="str">
        <f t="shared" si="184"/>
        <v>ok</v>
      </c>
      <c r="BA296" s="641" t="str">
        <f t="shared" si="185"/>
        <v>ok</v>
      </c>
      <c r="BB296" s="641" t="str">
        <f t="shared" si="186"/>
        <v>ok</v>
      </c>
      <c r="BC296" s="641" t="str">
        <f t="shared" si="187"/>
        <v>ok</v>
      </c>
    </row>
    <row r="297" spans="1:55" ht="12.75" hidden="1" customHeight="1">
      <c r="A297" s="34"/>
      <c r="B297" s="35">
        <f t="shared" si="188"/>
        <v>0</v>
      </c>
      <c r="C297" s="34"/>
      <c r="D297" s="250" t="s">
        <v>442</v>
      </c>
      <c r="E297" s="668"/>
      <c r="F297" s="669"/>
      <c r="G297" s="665"/>
      <c r="H297" s="666"/>
      <c r="I297" s="667"/>
      <c r="J297" s="263"/>
      <c r="K297" s="263"/>
      <c r="L297" s="263"/>
      <c r="M297" s="685">
        <f t="shared" si="201"/>
        <v>0</v>
      </c>
      <c r="N297" s="247"/>
      <c r="O297" s="687"/>
      <c r="P297" s="687"/>
      <c r="Q297" s="687"/>
      <c r="R297" s="687"/>
      <c r="S297" s="688"/>
      <c r="T297" s="268"/>
      <c r="U297" s="539"/>
      <c r="V297" s="299" t="str">
        <f t="shared" si="20"/>
        <v>5.50</v>
      </c>
      <c r="W297" s="299">
        <f t="shared" si="200"/>
        <v>0</v>
      </c>
      <c r="X297" s="268"/>
      <c r="Y297" s="268"/>
      <c r="Z297" s="268"/>
      <c r="AA297" s="268"/>
      <c r="AB297" s="533"/>
      <c r="AN297" s="641" t="str">
        <f t="shared" si="172"/>
        <v>revisar</v>
      </c>
      <c r="AO297" s="641" t="str">
        <f t="shared" si="173"/>
        <v>ok</v>
      </c>
      <c r="AP297" s="641" t="str">
        <f t="shared" si="174"/>
        <v>ok</v>
      </c>
      <c r="AQ297" s="641" t="str">
        <f t="shared" si="175"/>
        <v>ok</v>
      </c>
      <c r="AR297" s="641" t="str">
        <f t="shared" si="176"/>
        <v>ok</v>
      </c>
      <c r="AS297" s="641" t="str">
        <f t="shared" si="177"/>
        <v>ok</v>
      </c>
      <c r="AT297" s="641" t="str">
        <f t="shared" si="178"/>
        <v>ok</v>
      </c>
      <c r="AU297" s="641" t="str">
        <f t="shared" si="179"/>
        <v>ok</v>
      </c>
      <c r="AV297" s="641" t="str">
        <f t="shared" si="180"/>
        <v>ok</v>
      </c>
      <c r="AW297" s="641" t="str">
        <f t="shared" si="181"/>
        <v>ok</v>
      </c>
      <c r="AX297" s="641" t="str">
        <f t="shared" si="182"/>
        <v>ok</v>
      </c>
      <c r="AY297" s="641" t="str">
        <f t="shared" si="183"/>
        <v>ok</v>
      </c>
      <c r="AZ297" s="641" t="str">
        <f t="shared" si="184"/>
        <v>ok</v>
      </c>
      <c r="BA297" s="641" t="str">
        <f t="shared" si="185"/>
        <v>ok</v>
      </c>
      <c r="BB297" s="641" t="str">
        <f t="shared" si="186"/>
        <v>ok</v>
      </c>
      <c r="BC297" s="641" t="str">
        <f t="shared" si="187"/>
        <v>ok</v>
      </c>
    </row>
    <row r="298" spans="1:55" ht="12.75" hidden="1" customHeight="1">
      <c r="A298" s="34"/>
      <c r="B298" s="35">
        <f t="shared" si="188"/>
        <v>0</v>
      </c>
      <c r="C298" s="34"/>
      <c r="D298" s="254" t="s">
        <v>443</v>
      </c>
      <c r="E298" s="242"/>
      <c r="F298" s="248"/>
      <c r="G298" s="80"/>
      <c r="H298" s="81"/>
      <c r="I298" s="245"/>
      <c r="J298" s="263"/>
      <c r="K298" s="263"/>
      <c r="L298" s="263"/>
      <c r="M298" s="685"/>
      <c r="N298" s="247"/>
      <c r="O298" s="687"/>
      <c r="P298" s="687"/>
      <c r="Q298" s="687"/>
      <c r="R298" s="687"/>
      <c r="S298" s="688"/>
      <c r="T298" s="268"/>
      <c r="U298" s="539"/>
      <c r="V298" s="299" t="str">
        <f t="shared" si="20"/>
        <v>5.51</v>
      </c>
      <c r="W298" s="299">
        <f t="shared" si="200"/>
        <v>0</v>
      </c>
      <c r="X298" s="268"/>
      <c r="Y298" s="268"/>
      <c r="Z298" s="268"/>
      <c r="AA298" s="268"/>
      <c r="AB298" s="533"/>
      <c r="AN298" s="641" t="str">
        <f t="shared" si="172"/>
        <v>revisar</v>
      </c>
      <c r="AO298" s="641" t="str">
        <f t="shared" si="173"/>
        <v>ok</v>
      </c>
      <c r="AP298" s="641" t="str">
        <f t="shared" si="174"/>
        <v>ok</v>
      </c>
      <c r="AQ298" s="641" t="str">
        <f t="shared" si="175"/>
        <v>ok</v>
      </c>
      <c r="AR298" s="641" t="str">
        <f t="shared" si="176"/>
        <v>ok</v>
      </c>
      <c r="AS298" s="641" t="str">
        <f t="shared" si="177"/>
        <v>ok</v>
      </c>
      <c r="AT298" s="641" t="str">
        <f t="shared" si="178"/>
        <v>ok</v>
      </c>
      <c r="AU298" s="641" t="str">
        <f t="shared" si="179"/>
        <v>ok</v>
      </c>
      <c r="AV298" s="641" t="str">
        <f t="shared" si="180"/>
        <v>ok</v>
      </c>
      <c r="AW298" s="641" t="str">
        <f t="shared" si="181"/>
        <v>ok</v>
      </c>
      <c r="AX298" s="641" t="str">
        <f t="shared" si="182"/>
        <v>ok</v>
      </c>
      <c r="AY298" s="641" t="str">
        <f t="shared" si="183"/>
        <v>ok</v>
      </c>
      <c r="AZ298" s="641" t="str">
        <f t="shared" si="184"/>
        <v>ok</v>
      </c>
      <c r="BA298" s="641" t="str">
        <f t="shared" si="185"/>
        <v>ok</v>
      </c>
      <c r="BB298" s="641" t="str">
        <f t="shared" si="186"/>
        <v>ok</v>
      </c>
      <c r="BC298" s="641" t="str">
        <f t="shared" si="187"/>
        <v>ok</v>
      </c>
    </row>
    <row r="299" spans="1:55" ht="12.75" hidden="1" customHeight="1">
      <c r="A299" s="34"/>
      <c r="B299" s="35">
        <f t="shared" si="188"/>
        <v>0</v>
      </c>
      <c r="C299" s="34"/>
      <c r="D299" s="250" t="s">
        <v>444</v>
      </c>
      <c r="E299" s="242"/>
      <c r="F299" s="248"/>
      <c r="G299" s="80"/>
      <c r="H299" s="81"/>
      <c r="I299" s="245"/>
      <c r="J299" s="263"/>
      <c r="K299" s="263"/>
      <c r="L299" s="263"/>
      <c r="M299" s="685"/>
      <c r="N299" s="247"/>
      <c r="O299" s="687"/>
      <c r="P299" s="687"/>
      <c r="Q299" s="687"/>
      <c r="R299" s="687"/>
      <c r="S299" s="688"/>
      <c r="T299" s="268"/>
      <c r="U299" s="539"/>
      <c r="V299" s="299" t="str">
        <f t="shared" si="20"/>
        <v>5.52</v>
      </c>
      <c r="W299" s="299">
        <f t="shared" si="200"/>
        <v>0</v>
      </c>
      <c r="X299" s="268"/>
      <c r="Y299" s="268"/>
      <c r="Z299" s="268"/>
      <c r="AA299" s="268"/>
      <c r="AB299" s="533"/>
      <c r="AN299" s="641" t="str">
        <f t="shared" si="172"/>
        <v>revisar</v>
      </c>
      <c r="AO299" s="641" t="str">
        <f t="shared" si="173"/>
        <v>ok</v>
      </c>
      <c r="AP299" s="641" t="str">
        <f t="shared" si="174"/>
        <v>ok</v>
      </c>
      <c r="AQ299" s="641" t="str">
        <f t="shared" si="175"/>
        <v>ok</v>
      </c>
      <c r="AR299" s="641" t="str">
        <f t="shared" si="176"/>
        <v>ok</v>
      </c>
      <c r="AS299" s="641" t="str">
        <f t="shared" si="177"/>
        <v>ok</v>
      </c>
      <c r="AT299" s="641" t="str">
        <f t="shared" si="178"/>
        <v>ok</v>
      </c>
      <c r="AU299" s="641" t="str">
        <f t="shared" si="179"/>
        <v>ok</v>
      </c>
      <c r="AV299" s="641" t="str">
        <f t="shared" si="180"/>
        <v>ok</v>
      </c>
      <c r="AW299" s="641" t="str">
        <f t="shared" si="181"/>
        <v>ok</v>
      </c>
      <c r="AX299" s="641" t="str">
        <f t="shared" si="182"/>
        <v>ok</v>
      </c>
      <c r="AY299" s="641" t="str">
        <f t="shared" si="183"/>
        <v>ok</v>
      </c>
      <c r="AZ299" s="641" t="str">
        <f t="shared" si="184"/>
        <v>ok</v>
      </c>
      <c r="BA299" s="641" t="str">
        <f t="shared" si="185"/>
        <v>ok</v>
      </c>
      <c r="BB299" s="641" t="str">
        <f t="shared" si="186"/>
        <v>ok</v>
      </c>
      <c r="BC299" s="641" t="str">
        <f t="shared" si="187"/>
        <v>ok</v>
      </c>
    </row>
    <row r="300" spans="1:55" ht="12.75" hidden="1" customHeight="1">
      <c r="A300" s="34"/>
      <c r="B300" s="35">
        <f t="shared" si="188"/>
        <v>0</v>
      </c>
      <c r="C300" s="34"/>
      <c r="D300" s="254" t="s">
        <v>445</v>
      </c>
      <c r="E300" s="242"/>
      <c r="F300" s="248"/>
      <c r="G300" s="80"/>
      <c r="H300" s="81"/>
      <c r="I300" s="245"/>
      <c r="J300" s="263"/>
      <c r="K300" s="263"/>
      <c r="L300" s="263"/>
      <c r="M300" s="685"/>
      <c r="N300" s="247"/>
      <c r="O300" s="687"/>
      <c r="P300" s="687"/>
      <c r="Q300" s="687"/>
      <c r="R300" s="687"/>
      <c r="S300" s="688"/>
      <c r="T300" s="268"/>
      <c r="U300" s="539"/>
      <c r="V300" s="299" t="str">
        <f t="shared" si="20"/>
        <v>5.53</v>
      </c>
      <c r="W300" s="299">
        <f t="shared" si="200"/>
        <v>0</v>
      </c>
      <c r="X300" s="268"/>
      <c r="Y300" s="268"/>
      <c r="Z300" s="268"/>
      <c r="AA300" s="268"/>
      <c r="AB300" s="533"/>
      <c r="AN300" s="641" t="str">
        <f t="shared" ref="AN300:AN363" si="202">IF(X300=D300,"ok","revisar")</f>
        <v>revisar</v>
      </c>
      <c r="AO300" s="641" t="str">
        <f t="shared" ref="AO300:AO363" si="203">IF(Y300=E300,"ok","revisar")</f>
        <v>ok</v>
      </c>
      <c r="AP300" s="641" t="str">
        <f t="shared" ref="AP300:AP363" si="204">IF(Z300=F300,"ok","revisar")</f>
        <v>ok</v>
      </c>
      <c r="AQ300" s="641" t="str">
        <f t="shared" ref="AQ300:AQ363" si="205">IF(AA300=G300,"ok","revisar")</f>
        <v>ok</v>
      </c>
      <c r="AR300" s="641" t="str">
        <f t="shared" ref="AR300:AR363" si="206">IF(AB300=H300,"ok","revisar")</f>
        <v>ok</v>
      </c>
      <c r="AS300" s="641" t="str">
        <f t="shared" ref="AS300:AS363" si="207">IF(AC300=I300,"ok","revisar")</f>
        <v>ok</v>
      </c>
      <c r="AT300" s="641" t="str">
        <f t="shared" ref="AT300:AT363" si="208">IF(AD300=J300,"ok","revisar")</f>
        <v>ok</v>
      </c>
      <c r="AU300" s="641" t="str">
        <f t="shared" ref="AU300:AU363" si="209">IF(AE300=K300,"ok","revisar")</f>
        <v>ok</v>
      </c>
      <c r="AV300" s="641" t="str">
        <f t="shared" ref="AV300:AV363" si="210">IF(AF300=L300,"ok","revisar")</f>
        <v>ok</v>
      </c>
      <c r="AW300" s="641" t="str">
        <f t="shared" ref="AW300:AW363" si="211">IF(AG300=M300,"ok","revisar")</f>
        <v>ok</v>
      </c>
      <c r="AX300" s="641" t="str">
        <f t="shared" ref="AX300:AX363" si="212">IF(AH300=N300,"ok","revisar")</f>
        <v>ok</v>
      </c>
      <c r="AY300" s="641" t="str">
        <f t="shared" ref="AY300:AY363" si="213">IF(AI300=O300,"ok","revisar")</f>
        <v>ok</v>
      </c>
      <c r="AZ300" s="641" t="str">
        <f t="shared" ref="AZ300:AZ363" si="214">IF(AJ300=P300,"ok","revisar")</f>
        <v>ok</v>
      </c>
      <c r="BA300" s="641" t="str">
        <f t="shared" ref="BA300:BA363" si="215">IF(AK300=Q300,"ok","revisar")</f>
        <v>ok</v>
      </c>
      <c r="BB300" s="641" t="str">
        <f t="shared" ref="BB300:BB363" si="216">IF(AL300=R300,"ok","revisar")</f>
        <v>ok</v>
      </c>
      <c r="BC300" s="641" t="str">
        <f t="shared" ref="BC300:BC363" si="217">IF(AM300=S300,"ok","revisar")</f>
        <v>ok</v>
      </c>
    </row>
    <row r="301" spans="1:55" ht="12.75" hidden="1" customHeight="1">
      <c r="A301" s="34"/>
      <c r="B301" s="35">
        <f t="shared" si="188"/>
        <v>0</v>
      </c>
      <c r="C301" s="34"/>
      <c r="D301" s="254" t="s">
        <v>446</v>
      </c>
      <c r="E301" s="242"/>
      <c r="F301" s="248"/>
      <c r="G301" s="80"/>
      <c r="H301" s="81"/>
      <c r="I301" s="245"/>
      <c r="J301" s="263"/>
      <c r="K301" s="263"/>
      <c r="L301" s="263"/>
      <c r="M301" s="685"/>
      <c r="N301" s="247"/>
      <c r="O301" s="687"/>
      <c r="P301" s="687"/>
      <c r="Q301" s="687"/>
      <c r="R301" s="687"/>
      <c r="S301" s="688"/>
      <c r="T301" s="268"/>
      <c r="U301" s="539"/>
      <c r="V301" s="299" t="str">
        <f t="shared" si="20"/>
        <v>5.54</v>
      </c>
      <c r="W301" s="299">
        <f t="shared" si="200"/>
        <v>0</v>
      </c>
      <c r="X301" s="268"/>
      <c r="Y301" s="268"/>
      <c r="Z301" s="268"/>
      <c r="AA301" s="268"/>
      <c r="AB301" s="533"/>
      <c r="AN301" s="641" t="str">
        <f t="shared" si="202"/>
        <v>revisar</v>
      </c>
      <c r="AO301" s="641" t="str">
        <f t="shared" si="203"/>
        <v>ok</v>
      </c>
      <c r="AP301" s="641" t="str">
        <f t="shared" si="204"/>
        <v>ok</v>
      </c>
      <c r="AQ301" s="641" t="str">
        <f t="shared" si="205"/>
        <v>ok</v>
      </c>
      <c r="AR301" s="641" t="str">
        <f t="shared" si="206"/>
        <v>ok</v>
      </c>
      <c r="AS301" s="641" t="str">
        <f t="shared" si="207"/>
        <v>ok</v>
      </c>
      <c r="AT301" s="641" t="str">
        <f t="shared" si="208"/>
        <v>ok</v>
      </c>
      <c r="AU301" s="641" t="str">
        <f t="shared" si="209"/>
        <v>ok</v>
      </c>
      <c r="AV301" s="641" t="str">
        <f t="shared" si="210"/>
        <v>ok</v>
      </c>
      <c r="AW301" s="641" t="str">
        <f t="shared" si="211"/>
        <v>ok</v>
      </c>
      <c r="AX301" s="641" t="str">
        <f t="shared" si="212"/>
        <v>ok</v>
      </c>
      <c r="AY301" s="641" t="str">
        <f t="shared" si="213"/>
        <v>ok</v>
      </c>
      <c r="AZ301" s="641" t="str">
        <f t="shared" si="214"/>
        <v>ok</v>
      </c>
      <c r="BA301" s="641" t="str">
        <f t="shared" si="215"/>
        <v>ok</v>
      </c>
      <c r="BB301" s="641" t="str">
        <f t="shared" si="216"/>
        <v>ok</v>
      </c>
      <c r="BC301" s="641" t="str">
        <f t="shared" si="217"/>
        <v>ok</v>
      </c>
    </row>
    <row r="302" spans="1:55" ht="12.75" hidden="1" customHeight="1">
      <c r="A302" s="34"/>
      <c r="B302" s="35">
        <f t="shared" si="188"/>
        <v>0</v>
      </c>
      <c r="C302" s="34"/>
      <c r="D302" s="250" t="s">
        <v>447</v>
      </c>
      <c r="E302" s="242"/>
      <c r="F302" s="248"/>
      <c r="G302" s="80"/>
      <c r="H302" s="81"/>
      <c r="I302" s="245"/>
      <c r="J302" s="263"/>
      <c r="K302" s="263"/>
      <c r="L302" s="263"/>
      <c r="M302" s="685"/>
      <c r="N302" s="247"/>
      <c r="O302" s="687"/>
      <c r="P302" s="687"/>
      <c r="Q302" s="687"/>
      <c r="R302" s="687"/>
      <c r="S302" s="688"/>
      <c r="T302" s="268"/>
      <c r="U302" s="539"/>
      <c r="V302" s="299" t="str">
        <f t="shared" si="20"/>
        <v>5.55</v>
      </c>
      <c r="W302" s="299">
        <f t="shared" si="200"/>
        <v>0</v>
      </c>
      <c r="X302" s="268"/>
      <c r="Y302" s="268"/>
      <c r="Z302" s="268"/>
      <c r="AA302" s="268"/>
      <c r="AB302" s="533"/>
      <c r="AN302" s="641" t="str">
        <f t="shared" si="202"/>
        <v>revisar</v>
      </c>
      <c r="AO302" s="641" t="str">
        <f t="shared" si="203"/>
        <v>ok</v>
      </c>
      <c r="AP302" s="641" t="str">
        <f t="shared" si="204"/>
        <v>ok</v>
      </c>
      <c r="AQ302" s="641" t="str">
        <f t="shared" si="205"/>
        <v>ok</v>
      </c>
      <c r="AR302" s="641" t="str">
        <f t="shared" si="206"/>
        <v>ok</v>
      </c>
      <c r="AS302" s="641" t="str">
        <f t="shared" si="207"/>
        <v>ok</v>
      </c>
      <c r="AT302" s="641" t="str">
        <f t="shared" si="208"/>
        <v>ok</v>
      </c>
      <c r="AU302" s="641" t="str">
        <f t="shared" si="209"/>
        <v>ok</v>
      </c>
      <c r="AV302" s="641" t="str">
        <f t="shared" si="210"/>
        <v>ok</v>
      </c>
      <c r="AW302" s="641" t="str">
        <f t="shared" si="211"/>
        <v>ok</v>
      </c>
      <c r="AX302" s="641" t="str">
        <f t="shared" si="212"/>
        <v>ok</v>
      </c>
      <c r="AY302" s="641" t="str">
        <f t="shared" si="213"/>
        <v>ok</v>
      </c>
      <c r="AZ302" s="641" t="str">
        <f t="shared" si="214"/>
        <v>ok</v>
      </c>
      <c r="BA302" s="641" t="str">
        <f t="shared" si="215"/>
        <v>ok</v>
      </c>
      <c r="BB302" s="641" t="str">
        <f t="shared" si="216"/>
        <v>ok</v>
      </c>
      <c r="BC302" s="641" t="str">
        <f t="shared" si="217"/>
        <v>ok</v>
      </c>
    </row>
    <row r="303" spans="1:55" ht="12.75" hidden="1" customHeight="1">
      <c r="A303" s="34"/>
      <c r="B303" s="35">
        <f t="shared" si="188"/>
        <v>0</v>
      </c>
      <c r="C303" s="34"/>
      <c r="D303" s="254" t="s">
        <v>448</v>
      </c>
      <c r="E303" s="242"/>
      <c r="F303" s="248"/>
      <c r="G303" s="80"/>
      <c r="H303" s="81"/>
      <c r="I303" s="245"/>
      <c r="J303" s="263"/>
      <c r="K303" s="263"/>
      <c r="L303" s="263"/>
      <c r="M303" s="685"/>
      <c r="N303" s="247"/>
      <c r="O303" s="687"/>
      <c r="P303" s="687"/>
      <c r="Q303" s="687"/>
      <c r="R303" s="687"/>
      <c r="S303" s="688"/>
      <c r="T303" s="268"/>
      <c r="U303" s="539"/>
      <c r="V303" s="299" t="str">
        <f t="shared" si="20"/>
        <v>5.56</v>
      </c>
      <c r="W303" s="299">
        <f t="shared" si="200"/>
        <v>0</v>
      </c>
      <c r="X303" s="268"/>
      <c r="Y303" s="268"/>
      <c r="Z303" s="268"/>
      <c r="AA303" s="268"/>
      <c r="AB303" s="533"/>
      <c r="AN303" s="641" t="str">
        <f t="shared" si="202"/>
        <v>revisar</v>
      </c>
      <c r="AO303" s="641" t="str">
        <f t="shared" si="203"/>
        <v>ok</v>
      </c>
      <c r="AP303" s="641" t="str">
        <f t="shared" si="204"/>
        <v>ok</v>
      </c>
      <c r="AQ303" s="641" t="str">
        <f t="shared" si="205"/>
        <v>ok</v>
      </c>
      <c r="AR303" s="641" t="str">
        <f t="shared" si="206"/>
        <v>ok</v>
      </c>
      <c r="AS303" s="641" t="str">
        <f t="shared" si="207"/>
        <v>ok</v>
      </c>
      <c r="AT303" s="641" t="str">
        <f t="shared" si="208"/>
        <v>ok</v>
      </c>
      <c r="AU303" s="641" t="str">
        <f t="shared" si="209"/>
        <v>ok</v>
      </c>
      <c r="AV303" s="641" t="str">
        <f t="shared" si="210"/>
        <v>ok</v>
      </c>
      <c r="AW303" s="641" t="str">
        <f t="shared" si="211"/>
        <v>ok</v>
      </c>
      <c r="AX303" s="641" t="str">
        <f t="shared" si="212"/>
        <v>ok</v>
      </c>
      <c r="AY303" s="641" t="str">
        <f t="shared" si="213"/>
        <v>ok</v>
      </c>
      <c r="AZ303" s="641" t="str">
        <f t="shared" si="214"/>
        <v>ok</v>
      </c>
      <c r="BA303" s="641" t="str">
        <f t="shared" si="215"/>
        <v>ok</v>
      </c>
      <c r="BB303" s="641" t="str">
        <f t="shared" si="216"/>
        <v>ok</v>
      </c>
      <c r="BC303" s="641" t="str">
        <f t="shared" si="217"/>
        <v>ok</v>
      </c>
    </row>
    <row r="304" spans="1:55" ht="12.75" hidden="1" customHeight="1">
      <c r="A304" s="34"/>
      <c r="B304" s="35">
        <f t="shared" si="188"/>
        <v>0</v>
      </c>
      <c r="C304" s="34"/>
      <c r="D304" s="250" t="s">
        <v>449</v>
      </c>
      <c r="E304" s="242"/>
      <c r="F304" s="248"/>
      <c r="G304" s="80"/>
      <c r="H304" s="81"/>
      <c r="I304" s="245"/>
      <c r="J304" s="263"/>
      <c r="K304" s="263"/>
      <c r="L304" s="263"/>
      <c r="M304" s="685"/>
      <c r="N304" s="247"/>
      <c r="O304" s="687"/>
      <c r="P304" s="687"/>
      <c r="Q304" s="687"/>
      <c r="R304" s="687"/>
      <c r="S304" s="688"/>
      <c r="T304" s="268"/>
      <c r="U304" s="539"/>
      <c r="V304" s="299" t="str">
        <f t="shared" si="20"/>
        <v>5.57</v>
      </c>
      <c r="W304" s="299">
        <f t="shared" si="200"/>
        <v>0</v>
      </c>
      <c r="X304" s="268"/>
      <c r="Y304" s="268"/>
      <c r="Z304" s="268"/>
      <c r="AA304" s="268"/>
      <c r="AB304" s="533"/>
      <c r="AN304" s="641" t="str">
        <f t="shared" si="202"/>
        <v>revisar</v>
      </c>
      <c r="AO304" s="641" t="str">
        <f t="shared" si="203"/>
        <v>ok</v>
      </c>
      <c r="AP304" s="641" t="str">
        <f t="shared" si="204"/>
        <v>ok</v>
      </c>
      <c r="AQ304" s="641" t="str">
        <f t="shared" si="205"/>
        <v>ok</v>
      </c>
      <c r="AR304" s="641" t="str">
        <f t="shared" si="206"/>
        <v>ok</v>
      </c>
      <c r="AS304" s="641" t="str">
        <f t="shared" si="207"/>
        <v>ok</v>
      </c>
      <c r="AT304" s="641" t="str">
        <f t="shared" si="208"/>
        <v>ok</v>
      </c>
      <c r="AU304" s="641" t="str">
        <f t="shared" si="209"/>
        <v>ok</v>
      </c>
      <c r="AV304" s="641" t="str">
        <f t="shared" si="210"/>
        <v>ok</v>
      </c>
      <c r="AW304" s="641" t="str">
        <f t="shared" si="211"/>
        <v>ok</v>
      </c>
      <c r="AX304" s="641" t="str">
        <f t="shared" si="212"/>
        <v>ok</v>
      </c>
      <c r="AY304" s="641" t="str">
        <f t="shared" si="213"/>
        <v>ok</v>
      </c>
      <c r="AZ304" s="641" t="str">
        <f t="shared" si="214"/>
        <v>ok</v>
      </c>
      <c r="BA304" s="641" t="str">
        <f t="shared" si="215"/>
        <v>ok</v>
      </c>
      <c r="BB304" s="641" t="str">
        <f t="shared" si="216"/>
        <v>ok</v>
      </c>
      <c r="BC304" s="641" t="str">
        <f t="shared" si="217"/>
        <v>ok</v>
      </c>
    </row>
    <row r="305" spans="1:55" ht="12.75" hidden="1" customHeight="1">
      <c r="A305" s="34"/>
      <c r="B305" s="35">
        <f t="shared" si="188"/>
        <v>0</v>
      </c>
      <c r="C305" s="34"/>
      <c r="D305" s="254" t="s">
        <v>450</v>
      </c>
      <c r="E305" s="242"/>
      <c r="F305" s="248"/>
      <c r="G305" s="80"/>
      <c r="H305" s="81"/>
      <c r="I305" s="245"/>
      <c r="J305" s="263"/>
      <c r="K305" s="263"/>
      <c r="L305" s="263"/>
      <c r="M305" s="685"/>
      <c r="N305" s="247"/>
      <c r="O305" s="687"/>
      <c r="P305" s="687"/>
      <c r="Q305" s="687"/>
      <c r="R305" s="687"/>
      <c r="S305" s="688"/>
      <c r="T305" s="268"/>
      <c r="U305" s="539"/>
      <c r="V305" s="299" t="str">
        <f t="shared" si="20"/>
        <v>5.58</v>
      </c>
      <c r="W305" s="299">
        <f t="shared" si="200"/>
        <v>0</v>
      </c>
      <c r="X305" s="268"/>
      <c r="Y305" s="268"/>
      <c r="Z305" s="268"/>
      <c r="AA305" s="268"/>
      <c r="AB305" s="533"/>
      <c r="AN305" s="641" t="str">
        <f t="shared" si="202"/>
        <v>revisar</v>
      </c>
      <c r="AO305" s="641" t="str">
        <f t="shared" si="203"/>
        <v>ok</v>
      </c>
      <c r="AP305" s="641" t="str">
        <f t="shared" si="204"/>
        <v>ok</v>
      </c>
      <c r="AQ305" s="641" t="str">
        <f t="shared" si="205"/>
        <v>ok</v>
      </c>
      <c r="AR305" s="641" t="str">
        <f t="shared" si="206"/>
        <v>ok</v>
      </c>
      <c r="AS305" s="641" t="str">
        <f t="shared" si="207"/>
        <v>ok</v>
      </c>
      <c r="AT305" s="641" t="str">
        <f t="shared" si="208"/>
        <v>ok</v>
      </c>
      <c r="AU305" s="641" t="str">
        <f t="shared" si="209"/>
        <v>ok</v>
      </c>
      <c r="AV305" s="641" t="str">
        <f t="shared" si="210"/>
        <v>ok</v>
      </c>
      <c r="AW305" s="641" t="str">
        <f t="shared" si="211"/>
        <v>ok</v>
      </c>
      <c r="AX305" s="641" t="str">
        <f t="shared" si="212"/>
        <v>ok</v>
      </c>
      <c r="AY305" s="641" t="str">
        <f t="shared" si="213"/>
        <v>ok</v>
      </c>
      <c r="AZ305" s="641" t="str">
        <f t="shared" si="214"/>
        <v>ok</v>
      </c>
      <c r="BA305" s="641" t="str">
        <f t="shared" si="215"/>
        <v>ok</v>
      </c>
      <c r="BB305" s="641" t="str">
        <f t="shared" si="216"/>
        <v>ok</v>
      </c>
      <c r="BC305" s="641" t="str">
        <f t="shared" si="217"/>
        <v>ok</v>
      </c>
    </row>
    <row r="306" spans="1:55" ht="12.75" hidden="1" customHeight="1">
      <c r="A306" s="34"/>
      <c r="B306" s="35">
        <f t="shared" si="188"/>
        <v>0</v>
      </c>
      <c r="C306" s="34"/>
      <c r="D306" s="254" t="s">
        <v>451</v>
      </c>
      <c r="E306" s="242"/>
      <c r="F306" s="248"/>
      <c r="G306" s="80"/>
      <c r="H306" s="81"/>
      <c r="I306" s="245"/>
      <c r="J306" s="263"/>
      <c r="K306" s="263"/>
      <c r="L306" s="263"/>
      <c r="M306" s="685"/>
      <c r="N306" s="247"/>
      <c r="O306" s="687"/>
      <c r="P306" s="687"/>
      <c r="Q306" s="687"/>
      <c r="R306" s="687"/>
      <c r="S306" s="688"/>
      <c r="T306" s="268"/>
      <c r="U306" s="539"/>
      <c r="V306" s="299" t="str">
        <f t="shared" si="20"/>
        <v>5.59</v>
      </c>
      <c r="W306" s="299">
        <f t="shared" si="200"/>
        <v>0</v>
      </c>
      <c r="X306" s="268"/>
      <c r="Y306" s="268"/>
      <c r="Z306" s="268"/>
      <c r="AA306" s="268"/>
      <c r="AB306" s="533"/>
      <c r="AN306" s="641" t="str">
        <f t="shared" si="202"/>
        <v>revisar</v>
      </c>
      <c r="AO306" s="641" t="str">
        <f t="shared" si="203"/>
        <v>ok</v>
      </c>
      <c r="AP306" s="641" t="str">
        <f t="shared" si="204"/>
        <v>ok</v>
      </c>
      <c r="AQ306" s="641" t="str">
        <f t="shared" si="205"/>
        <v>ok</v>
      </c>
      <c r="AR306" s="641" t="str">
        <f t="shared" si="206"/>
        <v>ok</v>
      </c>
      <c r="AS306" s="641" t="str">
        <f t="shared" si="207"/>
        <v>ok</v>
      </c>
      <c r="AT306" s="641" t="str">
        <f t="shared" si="208"/>
        <v>ok</v>
      </c>
      <c r="AU306" s="641" t="str">
        <f t="shared" si="209"/>
        <v>ok</v>
      </c>
      <c r="AV306" s="641" t="str">
        <f t="shared" si="210"/>
        <v>ok</v>
      </c>
      <c r="AW306" s="641" t="str">
        <f t="shared" si="211"/>
        <v>ok</v>
      </c>
      <c r="AX306" s="641" t="str">
        <f t="shared" si="212"/>
        <v>ok</v>
      </c>
      <c r="AY306" s="641" t="str">
        <f t="shared" si="213"/>
        <v>ok</v>
      </c>
      <c r="AZ306" s="641" t="str">
        <f t="shared" si="214"/>
        <v>ok</v>
      </c>
      <c r="BA306" s="641" t="str">
        <f t="shared" si="215"/>
        <v>ok</v>
      </c>
      <c r="BB306" s="641" t="str">
        <f t="shared" si="216"/>
        <v>ok</v>
      </c>
      <c r="BC306" s="641" t="str">
        <f t="shared" si="217"/>
        <v>ok</v>
      </c>
    </row>
    <row r="307" spans="1:55" ht="12.75" hidden="1" customHeight="1">
      <c r="A307" s="34"/>
      <c r="B307" s="35">
        <f t="shared" si="188"/>
        <v>0</v>
      </c>
      <c r="C307" s="34"/>
      <c r="D307" s="250" t="s">
        <v>452</v>
      </c>
      <c r="E307" s="242"/>
      <c r="F307" s="248"/>
      <c r="G307" s="80"/>
      <c r="H307" s="81"/>
      <c r="I307" s="245"/>
      <c r="J307" s="263"/>
      <c r="K307" s="263"/>
      <c r="L307" s="263"/>
      <c r="M307" s="685"/>
      <c r="N307" s="247"/>
      <c r="O307" s="687"/>
      <c r="P307" s="687"/>
      <c r="Q307" s="687"/>
      <c r="R307" s="687"/>
      <c r="S307" s="688"/>
      <c r="T307" s="268"/>
      <c r="U307" s="539"/>
      <c r="V307" s="299" t="str">
        <f t="shared" si="20"/>
        <v>5.60</v>
      </c>
      <c r="W307" s="299">
        <f t="shared" si="200"/>
        <v>0</v>
      </c>
      <c r="X307" s="268"/>
      <c r="Y307" s="268"/>
      <c r="Z307" s="268"/>
      <c r="AA307" s="268"/>
      <c r="AB307" s="533"/>
      <c r="AN307" s="641" t="str">
        <f t="shared" si="202"/>
        <v>revisar</v>
      </c>
      <c r="AO307" s="641" t="str">
        <f t="shared" si="203"/>
        <v>ok</v>
      </c>
      <c r="AP307" s="641" t="str">
        <f t="shared" si="204"/>
        <v>ok</v>
      </c>
      <c r="AQ307" s="641" t="str">
        <f t="shared" si="205"/>
        <v>ok</v>
      </c>
      <c r="AR307" s="641" t="str">
        <f t="shared" si="206"/>
        <v>ok</v>
      </c>
      <c r="AS307" s="641" t="str">
        <f t="shared" si="207"/>
        <v>ok</v>
      </c>
      <c r="AT307" s="641" t="str">
        <f t="shared" si="208"/>
        <v>ok</v>
      </c>
      <c r="AU307" s="641" t="str">
        <f t="shared" si="209"/>
        <v>ok</v>
      </c>
      <c r="AV307" s="641" t="str">
        <f t="shared" si="210"/>
        <v>ok</v>
      </c>
      <c r="AW307" s="641" t="str">
        <f t="shared" si="211"/>
        <v>ok</v>
      </c>
      <c r="AX307" s="641" t="str">
        <f t="shared" si="212"/>
        <v>ok</v>
      </c>
      <c r="AY307" s="641" t="str">
        <f t="shared" si="213"/>
        <v>ok</v>
      </c>
      <c r="AZ307" s="641" t="str">
        <f t="shared" si="214"/>
        <v>ok</v>
      </c>
      <c r="BA307" s="641" t="str">
        <f t="shared" si="215"/>
        <v>ok</v>
      </c>
      <c r="BB307" s="641" t="str">
        <f t="shared" si="216"/>
        <v>ok</v>
      </c>
      <c r="BC307" s="641" t="str">
        <f t="shared" si="217"/>
        <v>ok</v>
      </c>
    </row>
    <row r="308" spans="1:55" ht="12.75" hidden="1" customHeight="1">
      <c r="A308" s="34"/>
      <c r="B308" s="35">
        <f t="shared" si="188"/>
        <v>0</v>
      </c>
      <c r="C308" s="34"/>
      <c r="D308" s="254" t="s">
        <v>453</v>
      </c>
      <c r="E308" s="242"/>
      <c r="F308" s="248"/>
      <c r="G308" s="80"/>
      <c r="H308" s="81"/>
      <c r="I308" s="245"/>
      <c r="J308" s="263"/>
      <c r="K308" s="263"/>
      <c r="L308" s="263"/>
      <c r="M308" s="685"/>
      <c r="N308" s="247"/>
      <c r="O308" s="687"/>
      <c r="P308" s="687"/>
      <c r="Q308" s="687"/>
      <c r="R308" s="687"/>
      <c r="S308" s="688"/>
      <c r="T308" s="268"/>
      <c r="U308" s="539"/>
      <c r="V308" s="299" t="str">
        <f t="shared" si="20"/>
        <v>5.61</v>
      </c>
      <c r="W308" s="299">
        <f t="shared" si="200"/>
        <v>0</v>
      </c>
      <c r="X308" s="268"/>
      <c r="Y308" s="268"/>
      <c r="Z308" s="268"/>
      <c r="AA308" s="268"/>
      <c r="AB308" s="533"/>
      <c r="AN308" s="641" t="str">
        <f t="shared" si="202"/>
        <v>revisar</v>
      </c>
      <c r="AO308" s="641" t="str">
        <f t="shared" si="203"/>
        <v>ok</v>
      </c>
      <c r="AP308" s="641" t="str">
        <f t="shared" si="204"/>
        <v>ok</v>
      </c>
      <c r="AQ308" s="641" t="str">
        <f t="shared" si="205"/>
        <v>ok</v>
      </c>
      <c r="AR308" s="641" t="str">
        <f t="shared" si="206"/>
        <v>ok</v>
      </c>
      <c r="AS308" s="641" t="str">
        <f t="shared" si="207"/>
        <v>ok</v>
      </c>
      <c r="AT308" s="641" t="str">
        <f t="shared" si="208"/>
        <v>ok</v>
      </c>
      <c r="AU308" s="641" t="str">
        <f t="shared" si="209"/>
        <v>ok</v>
      </c>
      <c r="AV308" s="641" t="str">
        <f t="shared" si="210"/>
        <v>ok</v>
      </c>
      <c r="AW308" s="641" t="str">
        <f t="shared" si="211"/>
        <v>ok</v>
      </c>
      <c r="AX308" s="641" t="str">
        <f t="shared" si="212"/>
        <v>ok</v>
      </c>
      <c r="AY308" s="641" t="str">
        <f t="shared" si="213"/>
        <v>ok</v>
      </c>
      <c r="AZ308" s="641" t="str">
        <f t="shared" si="214"/>
        <v>ok</v>
      </c>
      <c r="BA308" s="641" t="str">
        <f t="shared" si="215"/>
        <v>ok</v>
      </c>
      <c r="BB308" s="641" t="str">
        <f t="shared" si="216"/>
        <v>ok</v>
      </c>
      <c r="BC308" s="641" t="str">
        <f t="shared" si="217"/>
        <v>ok</v>
      </c>
    </row>
    <row r="309" spans="1:55" ht="12.75" hidden="1" customHeight="1">
      <c r="A309" s="34"/>
      <c r="B309" s="35">
        <f t="shared" si="188"/>
        <v>0</v>
      </c>
      <c r="C309" s="34"/>
      <c r="D309" s="250" t="s">
        <v>454</v>
      </c>
      <c r="E309" s="242"/>
      <c r="F309" s="248"/>
      <c r="G309" s="80"/>
      <c r="H309" s="81"/>
      <c r="I309" s="245"/>
      <c r="J309" s="263"/>
      <c r="K309" s="263"/>
      <c r="L309" s="263"/>
      <c r="M309" s="685"/>
      <c r="N309" s="247"/>
      <c r="O309" s="687"/>
      <c r="P309" s="687"/>
      <c r="Q309" s="687"/>
      <c r="R309" s="687"/>
      <c r="S309" s="688"/>
      <c r="T309" s="268"/>
      <c r="U309" s="539"/>
      <c r="V309" s="299" t="str">
        <f t="shared" si="20"/>
        <v>5.62</v>
      </c>
      <c r="W309" s="299">
        <f t="shared" si="200"/>
        <v>0</v>
      </c>
      <c r="X309" s="268"/>
      <c r="Y309" s="268"/>
      <c r="Z309" s="268"/>
      <c r="AA309" s="268"/>
      <c r="AB309" s="533"/>
      <c r="AN309" s="641" t="str">
        <f t="shared" si="202"/>
        <v>revisar</v>
      </c>
      <c r="AO309" s="641" t="str">
        <f t="shared" si="203"/>
        <v>ok</v>
      </c>
      <c r="AP309" s="641" t="str">
        <f t="shared" si="204"/>
        <v>ok</v>
      </c>
      <c r="AQ309" s="641" t="str">
        <f t="shared" si="205"/>
        <v>ok</v>
      </c>
      <c r="AR309" s="641" t="str">
        <f t="shared" si="206"/>
        <v>ok</v>
      </c>
      <c r="AS309" s="641" t="str">
        <f t="shared" si="207"/>
        <v>ok</v>
      </c>
      <c r="AT309" s="641" t="str">
        <f t="shared" si="208"/>
        <v>ok</v>
      </c>
      <c r="AU309" s="641" t="str">
        <f t="shared" si="209"/>
        <v>ok</v>
      </c>
      <c r="AV309" s="641" t="str">
        <f t="shared" si="210"/>
        <v>ok</v>
      </c>
      <c r="AW309" s="641" t="str">
        <f t="shared" si="211"/>
        <v>ok</v>
      </c>
      <c r="AX309" s="641" t="str">
        <f t="shared" si="212"/>
        <v>ok</v>
      </c>
      <c r="AY309" s="641" t="str">
        <f t="shared" si="213"/>
        <v>ok</v>
      </c>
      <c r="AZ309" s="641" t="str">
        <f t="shared" si="214"/>
        <v>ok</v>
      </c>
      <c r="BA309" s="641" t="str">
        <f t="shared" si="215"/>
        <v>ok</v>
      </c>
      <c r="BB309" s="641" t="str">
        <f t="shared" si="216"/>
        <v>ok</v>
      </c>
      <c r="BC309" s="641" t="str">
        <f t="shared" si="217"/>
        <v>ok</v>
      </c>
    </row>
    <row r="310" spans="1:55" ht="12.75" hidden="1" customHeight="1">
      <c r="A310" s="34"/>
      <c r="B310" s="35">
        <f t="shared" si="188"/>
        <v>0</v>
      </c>
      <c r="C310" s="34"/>
      <c r="D310" s="254" t="s">
        <v>455</v>
      </c>
      <c r="E310" s="242"/>
      <c r="F310" s="248"/>
      <c r="G310" s="80"/>
      <c r="H310" s="81"/>
      <c r="I310" s="245"/>
      <c r="J310" s="263"/>
      <c r="K310" s="263"/>
      <c r="L310" s="263"/>
      <c r="M310" s="685"/>
      <c r="N310" s="247"/>
      <c r="O310" s="687"/>
      <c r="P310" s="687"/>
      <c r="Q310" s="687"/>
      <c r="R310" s="687"/>
      <c r="S310" s="688"/>
      <c r="T310" s="268"/>
      <c r="U310" s="539"/>
      <c r="V310" s="299" t="str">
        <f t="shared" si="20"/>
        <v>5.63</v>
      </c>
      <c r="W310" s="299">
        <f t="shared" si="200"/>
        <v>0</v>
      </c>
      <c r="X310" s="268"/>
      <c r="Y310" s="268"/>
      <c r="Z310" s="268"/>
      <c r="AA310" s="268"/>
      <c r="AB310" s="533"/>
      <c r="AN310" s="641" t="str">
        <f t="shared" si="202"/>
        <v>revisar</v>
      </c>
      <c r="AO310" s="641" t="str">
        <f t="shared" si="203"/>
        <v>ok</v>
      </c>
      <c r="AP310" s="641" t="str">
        <f t="shared" si="204"/>
        <v>ok</v>
      </c>
      <c r="AQ310" s="641" t="str">
        <f t="shared" si="205"/>
        <v>ok</v>
      </c>
      <c r="AR310" s="641" t="str">
        <f t="shared" si="206"/>
        <v>ok</v>
      </c>
      <c r="AS310" s="641" t="str">
        <f t="shared" si="207"/>
        <v>ok</v>
      </c>
      <c r="AT310" s="641" t="str">
        <f t="shared" si="208"/>
        <v>ok</v>
      </c>
      <c r="AU310" s="641" t="str">
        <f t="shared" si="209"/>
        <v>ok</v>
      </c>
      <c r="AV310" s="641" t="str">
        <f t="shared" si="210"/>
        <v>ok</v>
      </c>
      <c r="AW310" s="641" t="str">
        <f t="shared" si="211"/>
        <v>ok</v>
      </c>
      <c r="AX310" s="641" t="str">
        <f t="shared" si="212"/>
        <v>ok</v>
      </c>
      <c r="AY310" s="641" t="str">
        <f t="shared" si="213"/>
        <v>ok</v>
      </c>
      <c r="AZ310" s="641" t="str">
        <f t="shared" si="214"/>
        <v>ok</v>
      </c>
      <c r="BA310" s="641" t="str">
        <f t="shared" si="215"/>
        <v>ok</v>
      </c>
      <c r="BB310" s="641" t="str">
        <f t="shared" si="216"/>
        <v>ok</v>
      </c>
      <c r="BC310" s="641" t="str">
        <f t="shared" si="217"/>
        <v>ok</v>
      </c>
    </row>
    <row r="311" spans="1:55" ht="12.75" hidden="1" customHeight="1">
      <c r="A311" s="34"/>
      <c r="B311" s="35">
        <f t="shared" si="188"/>
        <v>0</v>
      </c>
      <c r="C311" s="34"/>
      <c r="D311" s="254" t="s">
        <v>456</v>
      </c>
      <c r="E311" s="242"/>
      <c r="F311" s="248"/>
      <c r="G311" s="80"/>
      <c r="H311" s="81"/>
      <c r="I311" s="245"/>
      <c r="J311" s="263"/>
      <c r="K311" s="263"/>
      <c r="L311" s="263"/>
      <c r="M311" s="685"/>
      <c r="N311" s="247"/>
      <c r="O311" s="687"/>
      <c r="P311" s="687"/>
      <c r="Q311" s="687"/>
      <c r="R311" s="687"/>
      <c r="S311" s="688"/>
      <c r="T311" s="268"/>
      <c r="U311" s="539"/>
      <c r="V311" s="299" t="str">
        <f t="shared" si="20"/>
        <v>5.64</v>
      </c>
      <c r="W311" s="299">
        <f t="shared" si="200"/>
        <v>0</v>
      </c>
      <c r="X311" s="268"/>
      <c r="Y311" s="268"/>
      <c r="Z311" s="268"/>
      <c r="AA311" s="268"/>
      <c r="AB311" s="533"/>
      <c r="AN311" s="641" t="str">
        <f t="shared" si="202"/>
        <v>revisar</v>
      </c>
      <c r="AO311" s="641" t="str">
        <f t="shared" si="203"/>
        <v>ok</v>
      </c>
      <c r="AP311" s="641" t="str">
        <f t="shared" si="204"/>
        <v>ok</v>
      </c>
      <c r="AQ311" s="641" t="str">
        <f t="shared" si="205"/>
        <v>ok</v>
      </c>
      <c r="AR311" s="641" t="str">
        <f t="shared" si="206"/>
        <v>ok</v>
      </c>
      <c r="AS311" s="641" t="str">
        <f t="shared" si="207"/>
        <v>ok</v>
      </c>
      <c r="AT311" s="641" t="str">
        <f t="shared" si="208"/>
        <v>ok</v>
      </c>
      <c r="AU311" s="641" t="str">
        <f t="shared" si="209"/>
        <v>ok</v>
      </c>
      <c r="AV311" s="641" t="str">
        <f t="shared" si="210"/>
        <v>ok</v>
      </c>
      <c r="AW311" s="641" t="str">
        <f t="shared" si="211"/>
        <v>ok</v>
      </c>
      <c r="AX311" s="641" t="str">
        <f t="shared" si="212"/>
        <v>ok</v>
      </c>
      <c r="AY311" s="641" t="str">
        <f t="shared" si="213"/>
        <v>ok</v>
      </c>
      <c r="AZ311" s="641" t="str">
        <f t="shared" si="214"/>
        <v>ok</v>
      </c>
      <c r="BA311" s="641" t="str">
        <f t="shared" si="215"/>
        <v>ok</v>
      </c>
      <c r="BB311" s="641" t="str">
        <f t="shared" si="216"/>
        <v>ok</v>
      </c>
      <c r="BC311" s="641" t="str">
        <f t="shared" si="217"/>
        <v>ok</v>
      </c>
    </row>
    <row r="312" spans="1:55" ht="12.75" hidden="1" customHeight="1">
      <c r="A312" s="34"/>
      <c r="B312" s="35">
        <f t="shared" si="188"/>
        <v>0</v>
      </c>
      <c r="C312" s="34"/>
      <c r="D312" s="250" t="s">
        <v>457</v>
      </c>
      <c r="E312" s="242"/>
      <c r="F312" s="248"/>
      <c r="G312" s="80"/>
      <c r="H312" s="81"/>
      <c r="I312" s="245"/>
      <c r="J312" s="263"/>
      <c r="K312" s="263"/>
      <c r="L312" s="263"/>
      <c r="M312" s="685"/>
      <c r="N312" s="247"/>
      <c r="O312" s="687"/>
      <c r="P312" s="687"/>
      <c r="Q312" s="687"/>
      <c r="R312" s="687"/>
      <c r="S312" s="688"/>
      <c r="T312" s="268"/>
      <c r="U312" s="539"/>
      <c r="V312" s="299" t="str">
        <f t="shared" si="20"/>
        <v>5.65</v>
      </c>
      <c r="W312" s="299">
        <f t="shared" si="200"/>
        <v>0</v>
      </c>
      <c r="X312" s="268"/>
      <c r="Y312" s="268"/>
      <c r="Z312" s="268"/>
      <c r="AA312" s="268"/>
      <c r="AB312" s="533"/>
      <c r="AN312" s="641" t="str">
        <f t="shared" si="202"/>
        <v>revisar</v>
      </c>
      <c r="AO312" s="641" t="str">
        <f t="shared" si="203"/>
        <v>ok</v>
      </c>
      <c r="AP312" s="641" t="str">
        <f t="shared" si="204"/>
        <v>ok</v>
      </c>
      <c r="AQ312" s="641" t="str">
        <f t="shared" si="205"/>
        <v>ok</v>
      </c>
      <c r="AR312" s="641" t="str">
        <f t="shared" si="206"/>
        <v>ok</v>
      </c>
      <c r="AS312" s="641" t="str">
        <f t="shared" si="207"/>
        <v>ok</v>
      </c>
      <c r="AT312" s="641" t="str">
        <f t="shared" si="208"/>
        <v>ok</v>
      </c>
      <c r="AU312" s="641" t="str">
        <f t="shared" si="209"/>
        <v>ok</v>
      </c>
      <c r="AV312" s="641" t="str">
        <f t="shared" si="210"/>
        <v>ok</v>
      </c>
      <c r="AW312" s="641" t="str">
        <f t="shared" si="211"/>
        <v>ok</v>
      </c>
      <c r="AX312" s="641" t="str">
        <f t="shared" si="212"/>
        <v>ok</v>
      </c>
      <c r="AY312" s="641" t="str">
        <f t="shared" si="213"/>
        <v>ok</v>
      </c>
      <c r="AZ312" s="641" t="str">
        <f t="shared" si="214"/>
        <v>ok</v>
      </c>
      <c r="BA312" s="641" t="str">
        <f t="shared" si="215"/>
        <v>ok</v>
      </c>
      <c r="BB312" s="641" t="str">
        <f t="shared" si="216"/>
        <v>ok</v>
      </c>
      <c r="BC312" s="641" t="str">
        <f t="shared" si="217"/>
        <v>ok</v>
      </c>
    </row>
    <row r="313" spans="1:55" ht="12.75" hidden="1" customHeight="1">
      <c r="A313" s="34"/>
      <c r="B313" s="35">
        <f t="shared" si="188"/>
        <v>0</v>
      </c>
      <c r="C313" s="34"/>
      <c r="D313" s="254" t="s">
        <v>458</v>
      </c>
      <c r="E313" s="242"/>
      <c r="F313" s="248"/>
      <c r="G313" s="80"/>
      <c r="H313" s="81"/>
      <c r="I313" s="245"/>
      <c r="J313" s="263"/>
      <c r="K313" s="263"/>
      <c r="L313" s="263"/>
      <c r="M313" s="685"/>
      <c r="N313" s="247"/>
      <c r="O313" s="687"/>
      <c r="P313" s="687"/>
      <c r="Q313" s="687"/>
      <c r="R313" s="687"/>
      <c r="S313" s="688"/>
      <c r="T313" s="268"/>
      <c r="U313" s="539"/>
      <c r="V313" s="299" t="str">
        <f t="shared" si="20"/>
        <v>5.66</v>
      </c>
      <c r="W313" s="299">
        <f t="shared" si="200"/>
        <v>0</v>
      </c>
      <c r="X313" s="268"/>
      <c r="Y313" s="268"/>
      <c r="Z313" s="268"/>
      <c r="AA313" s="268"/>
      <c r="AB313" s="533"/>
      <c r="AN313" s="641" t="str">
        <f t="shared" si="202"/>
        <v>revisar</v>
      </c>
      <c r="AO313" s="641" t="str">
        <f t="shared" si="203"/>
        <v>ok</v>
      </c>
      <c r="AP313" s="641" t="str">
        <f t="shared" si="204"/>
        <v>ok</v>
      </c>
      <c r="AQ313" s="641" t="str">
        <f t="shared" si="205"/>
        <v>ok</v>
      </c>
      <c r="AR313" s="641" t="str">
        <f t="shared" si="206"/>
        <v>ok</v>
      </c>
      <c r="AS313" s="641" t="str">
        <f t="shared" si="207"/>
        <v>ok</v>
      </c>
      <c r="AT313" s="641" t="str">
        <f t="shared" si="208"/>
        <v>ok</v>
      </c>
      <c r="AU313" s="641" t="str">
        <f t="shared" si="209"/>
        <v>ok</v>
      </c>
      <c r="AV313" s="641" t="str">
        <f t="shared" si="210"/>
        <v>ok</v>
      </c>
      <c r="AW313" s="641" t="str">
        <f t="shared" si="211"/>
        <v>ok</v>
      </c>
      <c r="AX313" s="641" t="str">
        <f t="shared" si="212"/>
        <v>ok</v>
      </c>
      <c r="AY313" s="641" t="str">
        <f t="shared" si="213"/>
        <v>ok</v>
      </c>
      <c r="AZ313" s="641" t="str">
        <f t="shared" si="214"/>
        <v>ok</v>
      </c>
      <c r="BA313" s="641" t="str">
        <f t="shared" si="215"/>
        <v>ok</v>
      </c>
      <c r="BB313" s="641" t="str">
        <f t="shared" si="216"/>
        <v>ok</v>
      </c>
      <c r="BC313" s="641" t="str">
        <f t="shared" si="217"/>
        <v>ok</v>
      </c>
    </row>
    <row r="314" spans="1:55" ht="12.75" hidden="1" customHeight="1">
      <c r="A314" s="34"/>
      <c r="B314" s="35">
        <f t="shared" si="188"/>
        <v>0</v>
      </c>
      <c r="C314" s="34"/>
      <c r="D314" s="250" t="s">
        <v>459</v>
      </c>
      <c r="E314" s="242"/>
      <c r="F314" s="248"/>
      <c r="G314" s="80"/>
      <c r="H314" s="81"/>
      <c r="I314" s="245"/>
      <c r="J314" s="263"/>
      <c r="K314" s="263"/>
      <c r="L314" s="263"/>
      <c r="M314" s="685"/>
      <c r="N314" s="247"/>
      <c r="O314" s="687"/>
      <c r="P314" s="687"/>
      <c r="Q314" s="687"/>
      <c r="R314" s="687"/>
      <c r="S314" s="688"/>
      <c r="T314" s="268"/>
      <c r="U314" s="539"/>
      <c r="V314" s="299" t="str">
        <f t="shared" si="20"/>
        <v>5.67</v>
      </c>
      <c r="W314" s="299">
        <f t="shared" ref="W314:W377" si="218">IF(L314=0,S314-Q314-(TRUNC(TRUNC(J314*(1+N314),2)*I314,2)))</f>
        <v>0</v>
      </c>
      <c r="X314" s="268"/>
      <c r="Y314" s="268"/>
      <c r="Z314" s="268"/>
      <c r="AA314" s="268"/>
      <c r="AB314" s="533"/>
      <c r="AN314" s="641" t="str">
        <f t="shared" si="202"/>
        <v>revisar</v>
      </c>
      <c r="AO314" s="641" t="str">
        <f t="shared" si="203"/>
        <v>ok</v>
      </c>
      <c r="AP314" s="641" t="str">
        <f t="shared" si="204"/>
        <v>ok</v>
      </c>
      <c r="AQ314" s="641" t="str">
        <f t="shared" si="205"/>
        <v>ok</v>
      </c>
      <c r="AR314" s="641" t="str">
        <f t="shared" si="206"/>
        <v>ok</v>
      </c>
      <c r="AS314" s="641" t="str">
        <f t="shared" si="207"/>
        <v>ok</v>
      </c>
      <c r="AT314" s="641" t="str">
        <f t="shared" si="208"/>
        <v>ok</v>
      </c>
      <c r="AU314" s="641" t="str">
        <f t="shared" si="209"/>
        <v>ok</v>
      </c>
      <c r="AV314" s="641" t="str">
        <f t="shared" si="210"/>
        <v>ok</v>
      </c>
      <c r="AW314" s="641" t="str">
        <f t="shared" si="211"/>
        <v>ok</v>
      </c>
      <c r="AX314" s="641" t="str">
        <f t="shared" si="212"/>
        <v>ok</v>
      </c>
      <c r="AY314" s="641" t="str">
        <f t="shared" si="213"/>
        <v>ok</v>
      </c>
      <c r="AZ314" s="641" t="str">
        <f t="shared" si="214"/>
        <v>ok</v>
      </c>
      <c r="BA314" s="641" t="str">
        <f t="shared" si="215"/>
        <v>ok</v>
      </c>
      <c r="BB314" s="641" t="str">
        <f t="shared" si="216"/>
        <v>ok</v>
      </c>
      <c r="BC314" s="641" t="str">
        <f t="shared" si="217"/>
        <v>ok</v>
      </c>
    </row>
    <row r="315" spans="1:55" ht="12.75" hidden="1" customHeight="1">
      <c r="A315" s="34"/>
      <c r="B315" s="35">
        <f t="shared" si="188"/>
        <v>0</v>
      </c>
      <c r="C315" s="34"/>
      <c r="D315" s="254" t="s">
        <v>460</v>
      </c>
      <c r="E315" s="242"/>
      <c r="F315" s="248"/>
      <c r="G315" s="80"/>
      <c r="H315" s="81"/>
      <c r="I315" s="245"/>
      <c r="J315" s="263"/>
      <c r="K315" s="263"/>
      <c r="L315" s="263"/>
      <c r="M315" s="685"/>
      <c r="N315" s="247"/>
      <c r="O315" s="687"/>
      <c r="P315" s="687"/>
      <c r="Q315" s="687"/>
      <c r="R315" s="687"/>
      <c r="S315" s="688"/>
      <c r="T315" s="268"/>
      <c r="U315" s="539"/>
      <c r="V315" s="299" t="str">
        <f t="shared" si="20"/>
        <v>5.68</v>
      </c>
      <c r="W315" s="299">
        <f t="shared" si="218"/>
        <v>0</v>
      </c>
      <c r="X315" s="268"/>
      <c r="Y315" s="268"/>
      <c r="Z315" s="268"/>
      <c r="AA315" s="268"/>
      <c r="AB315" s="533"/>
      <c r="AN315" s="641" t="str">
        <f t="shared" si="202"/>
        <v>revisar</v>
      </c>
      <c r="AO315" s="641" t="str">
        <f t="shared" si="203"/>
        <v>ok</v>
      </c>
      <c r="AP315" s="641" t="str">
        <f t="shared" si="204"/>
        <v>ok</v>
      </c>
      <c r="AQ315" s="641" t="str">
        <f t="shared" si="205"/>
        <v>ok</v>
      </c>
      <c r="AR315" s="641" t="str">
        <f t="shared" si="206"/>
        <v>ok</v>
      </c>
      <c r="AS315" s="641" t="str">
        <f t="shared" si="207"/>
        <v>ok</v>
      </c>
      <c r="AT315" s="641" t="str">
        <f t="shared" si="208"/>
        <v>ok</v>
      </c>
      <c r="AU315" s="641" t="str">
        <f t="shared" si="209"/>
        <v>ok</v>
      </c>
      <c r="AV315" s="641" t="str">
        <f t="shared" si="210"/>
        <v>ok</v>
      </c>
      <c r="AW315" s="641" t="str">
        <f t="shared" si="211"/>
        <v>ok</v>
      </c>
      <c r="AX315" s="641" t="str">
        <f t="shared" si="212"/>
        <v>ok</v>
      </c>
      <c r="AY315" s="641" t="str">
        <f t="shared" si="213"/>
        <v>ok</v>
      </c>
      <c r="AZ315" s="641" t="str">
        <f t="shared" si="214"/>
        <v>ok</v>
      </c>
      <c r="BA315" s="641" t="str">
        <f t="shared" si="215"/>
        <v>ok</v>
      </c>
      <c r="BB315" s="641" t="str">
        <f t="shared" si="216"/>
        <v>ok</v>
      </c>
      <c r="BC315" s="641" t="str">
        <f t="shared" si="217"/>
        <v>ok</v>
      </c>
    </row>
    <row r="316" spans="1:55" ht="12.75" hidden="1" customHeight="1">
      <c r="A316" s="34"/>
      <c r="B316" s="35">
        <f t="shared" si="188"/>
        <v>0</v>
      </c>
      <c r="C316" s="34"/>
      <c r="D316" s="254" t="s">
        <v>461</v>
      </c>
      <c r="E316" s="242"/>
      <c r="F316" s="248"/>
      <c r="G316" s="80"/>
      <c r="H316" s="81"/>
      <c r="I316" s="245"/>
      <c r="J316" s="263"/>
      <c r="K316" s="263"/>
      <c r="L316" s="263"/>
      <c r="M316" s="685"/>
      <c r="N316" s="247"/>
      <c r="O316" s="687"/>
      <c r="P316" s="687"/>
      <c r="Q316" s="687"/>
      <c r="R316" s="687"/>
      <c r="S316" s="688"/>
      <c r="T316" s="268"/>
      <c r="U316" s="539"/>
      <c r="V316" s="299" t="str">
        <f t="shared" si="20"/>
        <v>5.69</v>
      </c>
      <c r="W316" s="299">
        <f t="shared" si="218"/>
        <v>0</v>
      </c>
      <c r="X316" s="268"/>
      <c r="Y316" s="268"/>
      <c r="Z316" s="268"/>
      <c r="AA316" s="268"/>
      <c r="AB316" s="533"/>
      <c r="AN316" s="641" t="str">
        <f t="shared" si="202"/>
        <v>revisar</v>
      </c>
      <c r="AO316" s="641" t="str">
        <f t="shared" si="203"/>
        <v>ok</v>
      </c>
      <c r="AP316" s="641" t="str">
        <f t="shared" si="204"/>
        <v>ok</v>
      </c>
      <c r="AQ316" s="641" t="str">
        <f t="shared" si="205"/>
        <v>ok</v>
      </c>
      <c r="AR316" s="641" t="str">
        <f t="shared" si="206"/>
        <v>ok</v>
      </c>
      <c r="AS316" s="641" t="str">
        <f t="shared" si="207"/>
        <v>ok</v>
      </c>
      <c r="AT316" s="641" t="str">
        <f t="shared" si="208"/>
        <v>ok</v>
      </c>
      <c r="AU316" s="641" t="str">
        <f t="shared" si="209"/>
        <v>ok</v>
      </c>
      <c r="AV316" s="641" t="str">
        <f t="shared" si="210"/>
        <v>ok</v>
      </c>
      <c r="AW316" s="641" t="str">
        <f t="shared" si="211"/>
        <v>ok</v>
      </c>
      <c r="AX316" s="641" t="str">
        <f t="shared" si="212"/>
        <v>ok</v>
      </c>
      <c r="AY316" s="641" t="str">
        <f t="shared" si="213"/>
        <v>ok</v>
      </c>
      <c r="AZ316" s="641" t="str">
        <f t="shared" si="214"/>
        <v>ok</v>
      </c>
      <c r="BA316" s="641" t="str">
        <f t="shared" si="215"/>
        <v>ok</v>
      </c>
      <c r="BB316" s="641" t="str">
        <f t="shared" si="216"/>
        <v>ok</v>
      </c>
      <c r="BC316" s="641" t="str">
        <f t="shared" si="217"/>
        <v>ok</v>
      </c>
    </row>
    <row r="317" spans="1:55" ht="12.75" hidden="1" customHeight="1">
      <c r="A317" s="34"/>
      <c r="B317" s="35">
        <f t="shared" si="188"/>
        <v>0</v>
      </c>
      <c r="C317" s="34"/>
      <c r="D317" s="250" t="s">
        <v>462</v>
      </c>
      <c r="E317" s="242"/>
      <c r="F317" s="248"/>
      <c r="G317" s="80"/>
      <c r="H317" s="81"/>
      <c r="I317" s="245"/>
      <c r="J317" s="263"/>
      <c r="K317" s="263"/>
      <c r="L317" s="263"/>
      <c r="M317" s="685"/>
      <c r="N317" s="247"/>
      <c r="O317" s="687"/>
      <c r="P317" s="687"/>
      <c r="Q317" s="687"/>
      <c r="R317" s="687"/>
      <c r="S317" s="688"/>
      <c r="T317" s="268"/>
      <c r="U317" s="539"/>
      <c r="V317" s="299" t="str">
        <f t="shared" si="20"/>
        <v>5.70</v>
      </c>
      <c r="W317" s="299">
        <f t="shared" si="218"/>
        <v>0</v>
      </c>
      <c r="X317" s="268"/>
      <c r="Y317" s="268"/>
      <c r="Z317" s="268"/>
      <c r="AA317" s="268"/>
      <c r="AB317" s="533"/>
      <c r="AN317" s="641" t="str">
        <f t="shared" si="202"/>
        <v>revisar</v>
      </c>
      <c r="AO317" s="641" t="str">
        <f t="shared" si="203"/>
        <v>ok</v>
      </c>
      <c r="AP317" s="641" t="str">
        <f t="shared" si="204"/>
        <v>ok</v>
      </c>
      <c r="AQ317" s="641" t="str">
        <f t="shared" si="205"/>
        <v>ok</v>
      </c>
      <c r="AR317" s="641" t="str">
        <f t="shared" si="206"/>
        <v>ok</v>
      </c>
      <c r="AS317" s="641" t="str">
        <f t="shared" si="207"/>
        <v>ok</v>
      </c>
      <c r="AT317" s="641" t="str">
        <f t="shared" si="208"/>
        <v>ok</v>
      </c>
      <c r="AU317" s="641" t="str">
        <f t="shared" si="209"/>
        <v>ok</v>
      </c>
      <c r="AV317" s="641" t="str">
        <f t="shared" si="210"/>
        <v>ok</v>
      </c>
      <c r="AW317" s="641" t="str">
        <f t="shared" si="211"/>
        <v>ok</v>
      </c>
      <c r="AX317" s="641" t="str">
        <f t="shared" si="212"/>
        <v>ok</v>
      </c>
      <c r="AY317" s="641" t="str">
        <f t="shared" si="213"/>
        <v>ok</v>
      </c>
      <c r="AZ317" s="641" t="str">
        <f t="shared" si="214"/>
        <v>ok</v>
      </c>
      <c r="BA317" s="641" t="str">
        <f t="shared" si="215"/>
        <v>ok</v>
      </c>
      <c r="BB317" s="641" t="str">
        <f t="shared" si="216"/>
        <v>ok</v>
      </c>
      <c r="BC317" s="641" t="str">
        <f t="shared" si="217"/>
        <v>ok</v>
      </c>
    </row>
    <row r="318" spans="1:55" ht="12.75" hidden="1" customHeight="1">
      <c r="A318" s="34"/>
      <c r="B318" s="35"/>
      <c r="C318" s="34"/>
      <c r="D318" s="255"/>
      <c r="E318" s="25"/>
      <c r="F318" s="25"/>
      <c r="G318" s="37"/>
      <c r="H318" s="25"/>
      <c r="I318" s="38"/>
      <c r="J318" s="269"/>
      <c r="K318" s="269"/>
      <c r="L318" s="269"/>
      <c r="M318" s="689"/>
      <c r="N318" s="317"/>
      <c r="O318" s="690"/>
      <c r="P318" s="690"/>
      <c r="Q318" s="690"/>
      <c r="R318" s="690"/>
      <c r="S318" s="691"/>
      <c r="T318" s="268"/>
      <c r="U318" s="539"/>
      <c r="V318" s="299">
        <f t="shared" si="20"/>
        <v>0</v>
      </c>
      <c r="W318" s="299">
        <f t="shared" si="218"/>
        <v>0</v>
      </c>
      <c r="X318" s="268"/>
      <c r="Y318" s="268"/>
      <c r="Z318" s="268"/>
      <c r="AA318" s="268"/>
      <c r="AB318" s="533"/>
      <c r="AN318" s="641" t="str">
        <f t="shared" si="202"/>
        <v>ok</v>
      </c>
      <c r="AO318" s="641" t="str">
        <f t="shared" si="203"/>
        <v>ok</v>
      </c>
      <c r="AP318" s="641" t="str">
        <f t="shared" si="204"/>
        <v>ok</v>
      </c>
      <c r="AQ318" s="641" t="str">
        <f t="shared" si="205"/>
        <v>ok</v>
      </c>
      <c r="AR318" s="641" t="str">
        <f t="shared" si="206"/>
        <v>ok</v>
      </c>
      <c r="AS318" s="641" t="str">
        <f t="shared" si="207"/>
        <v>ok</v>
      </c>
      <c r="AT318" s="641" t="str">
        <f t="shared" si="208"/>
        <v>ok</v>
      </c>
      <c r="AU318" s="641" t="str">
        <f t="shared" si="209"/>
        <v>ok</v>
      </c>
      <c r="AV318" s="641" t="str">
        <f t="shared" si="210"/>
        <v>ok</v>
      </c>
      <c r="AW318" s="641" t="str">
        <f t="shared" si="211"/>
        <v>ok</v>
      </c>
      <c r="AX318" s="641" t="str">
        <f t="shared" si="212"/>
        <v>ok</v>
      </c>
      <c r="AY318" s="641" t="str">
        <f t="shared" si="213"/>
        <v>ok</v>
      </c>
      <c r="AZ318" s="641" t="str">
        <f t="shared" si="214"/>
        <v>ok</v>
      </c>
      <c r="BA318" s="641" t="str">
        <f t="shared" si="215"/>
        <v>ok</v>
      </c>
      <c r="BB318" s="641" t="str">
        <f t="shared" si="216"/>
        <v>ok</v>
      </c>
      <c r="BC318" s="641" t="str">
        <f t="shared" si="217"/>
        <v>ok</v>
      </c>
    </row>
    <row r="319" spans="1:55" ht="12.75" hidden="1" customHeight="1">
      <c r="A319" s="13"/>
      <c r="B319" s="14"/>
      <c r="C319" s="13"/>
      <c r="D319" s="251"/>
      <c r="E319" s="29"/>
      <c r="F319" s="29"/>
      <c r="G319" s="29"/>
      <c r="H319" s="29"/>
      <c r="I319" s="29"/>
      <c r="J319" s="267"/>
      <c r="K319" s="267"/>
      <c r="L319" s="267"/>
      <c r="M319" s="677"/>
      <c r="N319" s="718"/>
      <c r="O319" s="692" t="str">
        <f>CONCATENATE("Subtotal ",G247)</f>
        <v>Subtotal (digite a descrição do item aqui)</v>
      </c>
      <c r="P319" s="693">
        <f>SUM(P248:P318)</f>
        <v>0</v>
      </c>
      <c r="Q319" s="693">
        <f>SUM(Q248:Q318)</f>
        <v>0</v>
      </c>
      <c r="R319" s="693">
        <f t="shared" ref="R319" si="219">SUM(R248:R318)</f>
        <v>0</v>
      </c>
      <c r="S319" s="694">
        <f>SUM(S248:S318)</f>
        <v>0</v>
      </c>
      <c r="T319" s="536"/>
      <c r="U319" s="299">
        <v>1</v>
      </c>
      <c r="V319" s="299"/>
      <c r="W319" s="299"/>
      <c r="X319" s="614"/>
      <c r="Y319" s="615"/>
      <c r="Z319" s="615"/>
      <c r="AA319" s="615"/>
      <c r="AB319" s="615"/>
      <c r="AC319" s="615"/>
      <c r="AD319" s="616"/>
      <c r="AE319" s="616"/>
      <c r="AF319" s="616"/>
      <c r="AG319" s="616"/>
      <c r="AH319" s="713"/>
      <c r="AI319" s="618" t="s">
        <v>2187</v>
      </c>
      <c r="AJ319" s="30">
        <v>83.69</v>
      </c>
      <c r="AK319" s="30">
        <v>6627.9299999999994</v>
      </c>
      <c r="AL319" s="30">
        <v>47801.9</v>
      </c>
      <c r="AM319" s="31">
        <v>54513.52</v>
      </c>
      <c r="AN319" s="641" t="str">
        <f t="shared" si="202"/>
        <v>ok</v>
      </c>
      <c r="AO319" s="641" t="str">
        <f t="shared" si="203"/>
        <v>ok</v>
      </c>
      <c r="AP319" s="641" t="str">
        <f t="shared" si="204"/>
        <v>ok</v>
      </c>
      <c r="AQ319" s="641" t="str">
        <f t="shared" si="205"/>
        <v>ok</v>
      </c>
      <c r="AR319" s="641" t="str">
        <f t="shared" si="206"/>
        <v>ok</v>
      </c>
      <c r="AS319" s="641" t="str">
        <f t="shared" si="207"/>
        <v>ok</v>
      </c>
      <c r="AT319" s="641" t="str">
        <f t="shared" si="208"/>
        <v>ok</v>
      </c>
      <c r="AU319" s="641" t="str">
        <f t="shared" si="209"/>
        <v>ok</v>
      </c>
      <c r="AV319" s="641" t="str">
        <f t="shared" si="210"/>
        <v>ok</v>
      </c>
      <c r="AW319" s="641" t="str">
        <f t="shared" si="211"/>
        <v>ok</v>
      </c>
      <c r="AX319" s="641" t="str">
        <f t="shared" si="212"/>
        <v>ok</v>
      </c>
      <c r="AY319" s="641" t="str">
        <f t="shared" si="213"/>
        <v>revisar</v>
      </c>
      <c r="AZ319" s="641" t="str">
        <f t="shared" si="214"/>
        <v>revisar</v>
      </c>
      <c r="BA319" s="641" t="str">
        <f t="shared" si="215"/>
        <v>revisar</v>
      </c>
      <c r="BB319" s="641" t="str">
        <f t="shared" si="216"/>
        <v>revisar</v>
      </c>
      <c r="BC319" s="641" t="str">
        <f t="shared" si="217"/>
        <v>revisar</v>
      </c>
    </row>
    <row r="320" spans="1:55" ht="6" hidden="1" customHeight="1">
      <c r="A320" s="10"/>
      <c r="B320" s="21"/>
      <c r="C320" s="10"/>
      <c r="D320" s="252"/>
      <c r="E320" s="32"/>
      <c r="F320" s="33"/>
      <c r="G320" s="33"/>
      <c r="H320" s="32"/>
      <c r="I320" s="32"/>
      <c r="J320" s="268"/>
      <c r="K320" s="268"/>
      <c r="L320" s="268"/>
      <c r="M320" s="539"/>
      <c r="N320" s="319"/>
      <c r="O320" s="539"/>
      <c r="P320" s="539"/>
      <c r="Q320" s="539"/>
      <c r="R320" s="539"/>
      <c r="S320" s="695"/>
      <c r="T320" s="319"/>
      <c r="U320" s="299"/>
      <c r="V320" s="299">
        <f t="shared" si="20"/>
        <v>0</v>
      </c>
      <c r="W320" s="299">
        <f t="shared" si="218"/>
        <v>0</v>
      </c>
      <c r="X320" s="268"/>
      <c r="Y320" s="268"/>
      <c r="Z320" s="268"/>
      <c r="AA320" s="268"/>
      <c r="AB320" s="533"/>
      <c r="AN320" s="641" t="str">
        <f t="shared" si="202"/>
        <v>ok</v>
      </c>
      <c r="AO320" s="641" t="str">
        <f t="shared" si="203"/>
        <v>ok</v>
      </c>
      <c r="AP320" s="641" t="str">
        <f t="shared" si="204"/>
        <v>ok</v>
      </c>
      <c r="AQ320" s="641" t="str">
        <f t="shared" si="205"/>
        <v>ok</v>
      </c>
      <c r="AR320" s="641" t="str">
        <f t="shared" si="206"/>
        <v>ok</v>
      </c>
      <c r="AS320" s="641" t="str">
        <f t="shared" si="207"/>
        <v>ok</v>
      </c>
      <c r="AT320" s="641" t="str">
        <f t="shared" si="208"/>
        <v>ok</v>
      </c>
      <c r="AU320" s="641" t="str">
        <f t="shared" si="209"/>
        <v>ok</v>
      </c>
      <c r="AV320" s="641" t="str">
        <f t="shared" si="210"/>
        <v>ok</v>
      </c>
      <c r="AW320" s="641" t="str">
        <f t="shared" si="211"/>
        <v>ok</v>
      </c>
      <c r="AX320" s="641" t="str">
        <f t="shared" si="212"/>
        <v>ok</v>
      </c>
      <c r="AY320" s="641" t="str">
        <f t="shared" si="213"/>
        <v>ok</v>
      </c>
      <c r="AZ320" s="641" t="str">
        <f t="shared" si="214"/>
        <v>ok</v>
      </c>
      <c r="BA320" s="641" t="str">
        <f t="shared" si="215"/>
        <v>ok</v>
      </c>
      <c r="BB320" s="641" t="str">
        <f t="shared" si="216"/>
        <v>ok</v>
      </c>
      <c r="BC320" s="641" t="str">
        <f t="shared" si="217"/>
        <v>ok</v>
      </c>
    </row>
    <row r="321" spans="1:55" ht="12.75" hidden="1" customHeight="1">
      <c r="A321" s="13"/>
      <c r="B321" s="14"/>
      <c r="C321" s="13"/>
      <c r="D321" s="660">
        <v>6</v>
      </c>
      <c r="E321" s="661"/>
      <c r="F321" s="661"/>
      <c r="G321" s="246" t="s">
        <v>172</v>
      </c>
      <c r="H321" s="662"/>
      <c r="I321" s="662"/>
      <c r="J321" s="246"/>
      <c r="K321" s="246"/>
      <c r="L321" s="246"/>
      <c r="M321" s="662"/>
      <c r="N321" s="718"/>
      <c r="O321" s="662"/>
      <c r="P321" s="662"/>
      <c r="Q321" s="662"/>
      <c r="R321" s="662"/>
      <c r="S321" s="664">
        <f>S373</f>
        <v>0</v>
      </c>
      <c r="T321" s="319"/>
      <c r="U321" s="299"/>
      <c r="V321" s="299">
        <f t="shared" si="20"/>
        <v>6</v>
      </c>
      <c r="W321" s="299">
        <f t="shared" si="218"/>
        <v>0</v>
      </c>
      <c r="X321" s="566">
        <v>6</v>
      </c>
      <c r="Y321" s="567"/>
      <c r="Z321" s="567"/>
      <c r="AA321" s="568" t="s">
        <v>2156</v>
      </c>
      <c r="AB321" s="569"/>
      <c r="AC321" s="569"/>
      <c r="AD321" s="568"/>
      <c r="AE321" s="568"/>
      <c r="AF321" s="568"/>
      <c r="AG321" s="568"/>
      <c r="AH321" s="713"/>
      <c r="AI321" s="569"/>
      <c r="AJ321" s="569"/>
      <c r="AK321" s="569"/>
      <c r="AL321" s="569"/>
      <c r="AM321" s="570">
        <v>510067.99000000005</v>
      </c>
      <c r="AN321" s="641" t="str">
        <f t="shared" si="202"/>
        <v>ok</v>
      </c>
      <c r="AO321" s="641" t="str">
        <f t="shared" si="203"/>
        <v>ok</v>
      </c>
      <c r="AP321" s="641" t="str">
        <f t="shared" si="204"/>
        <v>ok</v>
      </c>
      <c r="AQ321" s="641" t="str">
        <f t="shared" si="205"/>
        <v>revisar</v>
      </c>
      <c r="AR321" s="641" t="str">
        <f t="shared" si="206"/>
        <v>ok</v>
      </c>
      <c r="AS321" s="641" t="str">
        <f t="shared" si="207"/>
        <v>ok</v>
      </c>
      <c r="AT321" s="641" t="str">
        <f t="shared" si="208"/>
        <v>ok</v>
      </c>
      <c r="AU321" s="641" t="str">
        <f t="shared" si="209"/>
        <v>ok</v>
      </c>
      <c r="AV321" s="641" t="str">
        <f t="shared" si="210"/>
        <v>ok</v>
      </c>
      <c r="AW321" s="641" t="str">
        <f t="shared" si="211"/>
        <v>ok</v>
      </c>
      <c r="AX321" s="641" t="str">
        <f t="shared" si="212"/>
        <v>ok</v>
      </c>
      <c r="AY321" s="641" t="str">
        <f t="shared" si="213"/>
        <v>ok</v>
      </c>
      <c r="AZ321" s="641" t="str">
        <f t="shared" si="214"/>
        <v>ok</v>
      </c>
      <c r="BA321" s="641" t="str">
        <f t="shared" si="215"/>
        <v>ok</v>
      </c>
      <c r="BB321" s="641" t="str">
        <f t="shared" si="216"/>
        <v>ok</v>
      </c>
      <c r="BC321" s="641" t="str">
        <f t="shared" si="217"/>
        <v>revisar</v>
      </c>
    </row>
    <row r="322" spans="1:55" ht="12.75" hidden="1" customHeight="1">
      <c r="A322" s="34"/>
      <c r="B322" s="35">
        <f t="shared" ref="B322:B371" si="220">S322/$S$1671</f>
        <v>0</v>
      </c>
      <c r="C322" s="34"/>
      <c r="D322" s="680" t="s">
        <v>463</v>
      </c>
      <c r="E322" s="668"/>
      <c r="F322" s="669"/>
      <c r="G322" s="665"/>
      <c r="H322" s="666"/>
      <c r="I322" s="667"/>
      <c r="J322" s="263"/>
      <c r="K322" s="263"/>
      <c r="L322" s="263"/>
      <c r="M322" s="685">
        <f t="shared" ref="M322:M324" si="221">SUM(J322:L322)</f>
        <v>0</v>
      </c>
      <c r="N322" s="247"/>
      <c r="O322" s="687">
        <f t="shared" ref="O322:O324" si="222">IF(N322="-",M322,(TRUNC(M322*(1+N322),2)))</f>
        <v>0</v>
      </c>
      <c r="P322" s="687">
        <f t="shared" ref="P322:P324" si="223">IF(J322=0,0,IF(J322=0,0,IF($N322&lt;&gt;"-",IFERROR(TRUNC(TRUNC((J322*(1+$N322)),2)*$I322,2)+W322,0),IFERROR(TRUNC(J322*$I322,2),0))))</f>
        <v>0</v>
      </c>
      <c r="Q322" s="687">
        <f t="shared" ref="Q322:Q324" si="224">IF(AND($J322=0,$L322=0),$S322,IF(K322=0,0,IF($N322&lt;&gt;"-",IFERROR(TRUNC(TRUNC((K322*(1+$N322)),2)*$I322,2),0),IFERROR(TRUNC(K322*$I322,2),0))))</f>
        <v>0</v>
      </c>
      <c r="R322" s="687">
        <f t="shared" ref="R322:R324" si="225">IF(L322=0,0,S322-Q322-P322)</f>
        <v>0</v>
      </c>
      <c r="S322" s="688">
        <f t="shared" ref="S322:S324" si="226">IFERROR(ROUND(ROUND(O322,2)*ROUND(I322,2),2),0)</f>
        <v>0</v>
      </c>
      <c r="T322" s="268"/>
      <c r="U322" s="539"/>
      <c r="V322" s="299" t="str">
        <f t="shared" si="20"/>
        <v>6.1</v>
      </c>
      <c r="W322" s="299">
        <f t="shared" si="218"/>
        <v>0</v>
      </c>
      <c r="X322" s="250" t="s">
        <v>463</v>
      </c>
      <c r="Y322" s="242">
        <v>97629</v>
      </c>
      <c r="Z322" s="248" t="s">
        <v>5</v>
      </c>
      <c r="AA322" s="665" t="s">
        <v>2157</v>
      </c>
      <c r="AB322" s="666" t="s">
        <v>1292</v>
      </c>
      <c r="AC322" s="245">
        <v>160</v>
      </c>
      <c r="AD322" s="597">
        <v>7.89</v>
      </c>
      <c r="AE322" s="597">
        <v>90.77</v>
      </c>
      <c r="AF322" s="597">
        <v>24.14</v>
      </c>
      <c r="AG322" s="264">
        <v>122.8</v>
      </c>
      <c r="AH322" s="247">
        <v>0.22670000000000001</v>
      </c>
      <c r="AI322" s="687">
        <v>150.63</v>
      </c>
      <c r="AJ322" s="687">
        <v>1547.2</v>
      </c>
      <c r="AK322" s="687">
        <v>17814.400000000001</v>
      </c>
      <c r="AL322" s="687">
        <v>4739.199999999998</v>
      </c>
      <c r="AM322" s="712">
        <v>24100.799999999999</v>
      </c>
      <c r="AN322" s="641" t="str">
        <f t="shared" si="202"/>
        <v>ok</v>
      </c>
      <c r="AO322" s="641" t="str">
        <f t="shared" si="203"/>
        <v>revisar</v>
      </c>
      <c r="AP322" s="641" t="str">
        <f t="shared" si="204"/>
        <v>revisar</v>
      </c>
      <c r="AQ322" s="641" t="str">
        <f t="shared" si="205"/>
        <v>revisar</v>
      </c>
      <c r="AR322" s="641" t="str">
        <f t="shared" si="206"/>
        <v>revisar</v>
      </c>
      <c r="AS322" s="641" t="str">
        <f t="shared" si="207"/>
        <v>revisar</v>
      </c>
      <c r="AT322" s="641" t="str">
        <f t="shared" si="208"/>
        <v>revisar</v>
      </c>
      <c r="AU322" s="641" t="str">
        <f t="shared" si="209"/>
        <v>revisar</v>
      </c>
      <c r="AV322" s="641" t="str">
        <f t="shared" si="210"/>
        <v>revisar</v>
      </c>
      <c r="AW322" s="641" t="str">
        <f t="shared" si="211"/>
        <v>revisar</v>
      </c>
      <c r="AX322" s="641" t="str">
        <f t="shared" si="212"/>
        <v>revisar</v>
      </c>
      <c r="AY322" s="641" t="str">
        <f t="shared" si="213"/>
        <v>revisar</v>
      </c>
      <c r="AZ322" s="641" t="str">
        <f t="shared" si="214"/>
        <v>revisar</v>
      </c>
      <c r="BA322" s="641" t="str">
        <f t="shared" si="215"/>
        <v>revisar</v>
      </c>
      <c r="BB322" s="641" t="str">
        <f t="shared" si="216"/>
        <v>revisar</v>
      </c>
      <c r="BC322" s="641" t="str">
        <f t="shared" si="217"/>
        <v>revisar</v>
      </c>
    </row>
    <row r="323" spans="1:55" ht="12.75" hidden="1" customHeight="1">
      <c r="A323" s="34"/>
      <c r="B323" s="35">
        <f t="shared" si="220"/>
        <v>0</v>
      </c>
      <c r="C323" s="34"/>
      <c r="D323" s="670" t="s">
        <v>464</v>
      </c>
      <c r="E323" s="668"/>
      <c r="F323" s="669"/>
      <c r="G323" s="665"/>
      <c r="H323" s="666"/>
      <c r="I323" s="667"/>
      <c r="J323" s="263"/>
      <c r="K323" s="263"/>
      <c r="L323" s="263"/>
      <c r="M323" s="685">
        <f t="shared" si="221"/>
        <v>0</v>
      </c>
      <c r="N323" s="247"/>
      <c r="O323" s="687">
        <f t="shared" si="222"/>
        <v>0</v>
      </c>
      <c r="P323" s="687">
        <f t="shared" si="223"/>
        <v>0</v>
      </c>
      <c r="Q323" s="687">
        <f t="shared" si="224"/>
        <v>0</v>
      </c>
      <c r="R323" s="687">
        <f t="shared" si="225"/>
        <v>0</v>
      </c>
      <c r="S323" s="688">
        <f t="shared" si="226"/>
        <v>0</v>
      </c>
      <c r="T323" s="268"/>
      <c r="U323" s="539"/>
      <c r="V323" s="299" t="str">
        <f t="shared" si="20"/>
        <v>6.2</v>
      </c>
      <c r="W323" s="299">
        <f t="shared" si="218"/>
        <v>0</v>
      </c>
      <c r="X323" s="250" t="s">
        <v>464</v>
      </c>
      <c r="Y323" s="242">
        <v>97639</v>
      </c>
      <c r="Z323" s="248" t="s">
        <v>5</v>
      </c>
      <c r="AA323" s="665" t="s">
        <v>2158</v>
      </c>
      <c r="AB323" s="666" t="s">
        <v>1295</v>
      </c>
      <c r="AC323" s="245">
        <v>10</v>
      </c>
      <c r="AD323" s="597">
        <v>0</v>
      </c>
      <c r="AE323" s="597">
        <v>12.97</v>
      </c>
      <c r="AF323" s="597">
        <v>4.03</v>
      </c>
      <c r="AG323" s="264">
        <v>17</v>
      </c>
      <c r="AH323" s="247">
        <v>0.22670000000000001</v>
      </c>
      <c r="AI323" s="687">
        <v>20.85</v>
      </c>
      <c r="AJ323" s="687">
        <v>0</v>
      </c>
      <c r="AK323" s="687">
        <v>159.1</v>
      </c>
      <c r="AL323" s="687">
        <v>49.400000000000006</v>
      </c>
      <c r="AM323" s="712">
        <v>208.5</v>
      </c>
      <c r="AN323" s="641" t="str">
        <f t="shared" si="202"/>
        <v>ok</v>
      </c>
      <c r="AO323" s="641" t="str">
        <f t="shared" si="203"/>
        <v>revisar</v>
      </c>
      <c r="AP323" s="641" t="str">
        <f t="shared" si="204"/>
        <v>revisar</v>
      </c>
      <c r="AQ323" s="641" t="str">
        <f t="shared" si="205"/>
        <v>revisar</v>
      </c>
      <c r="AR323" s="641" t="str">
        <f t="shared" si="206"/>
        <v>revisar</v>
      </c>
      <c r="AS323" s="641" t="str">
        <f t="shared" si="207"/>
        <v>revisar</v>
      </c>
      <c r="AT323" s="641" t="str">
        <f t="shared" si="208"/>
        <v>ok</v>
      </c>
      <c r="AU323" s="641" t="str">
        <f t="shared" si="209"/>
        <v>revisar</v>
      </c>
      <c r="AV323" s="641" t="str">
        <f t="shared" si="210"/>
        <v>revisar</v>
      </c>
      <c r="AW323" s="641" t="str">
        <f t="shared" si="211"/>
        <v>revisar</v>
      </c>
      <c r="AX323" s="641" t="str">
        <f t="shared" si="212"/>
        <v>revisar</v>
      </c>
      <c r="AY323" s="641" t="str">
        <f t="shared" si="213"/>
        <v>revisar</v>
      </c>
      <c r="AZ323" s="641" t="str">
        <f t="shared" si="214"/>
        <v>ok</v>
      </c>
      <c r="BA323" s="641" t="str">
        <f t="shared" si="215"/>
        <v>revisar</v>
      </c>
      <c r="BB323" s="641" t="str">
        <f t="shared" si="216"/>
        <v>revisar</v>
      </c>
      <c r="BC323" s="641" t="str">
        <f t="shared" si="217"/>
        <v>revisar</v>
      </c>
    </row>
    <row r="324" spans="1:55" ht="12.75" hidden="1" customHeight="1">
      <c r="A324" s="34"/>
      <c r="B324" s="35">
        <f t="shared" si="220"/>
        <v>0</v>
      </c>
      <c r="C324" s="34"/>
      <c r="D324" s="684" t="s">
        <v>465</v>
      </c>
      <c r="E324" s="668"/>
      <c r="F324" s="669"/>
      <c r="G324" s="665"/>
      <c r="H324" s="666"/>
      <c r="I324" s="667"/>
      <c r="J324" s="263"/>
      <c r="K324" s="263"/>
      <c r="L324" s="263"/>
      <c r="M324" s="685">
        <f t="shared" si="221"/>
        <v>0</v>
      </c>
      <c r="N324" s="247"/>
      <c r="O324" s="687">
        <f t="shared" si="222"/>
        <v>0</v>
      </c>
      <c r="P324" s="687">
        <f t="shared" si="223"/>
        <v>0</v>
      </c>
      <c r="Q324" s="687">
        <f t="shared" si="224"/>
        <v>0</v>
      </c>
      <c r="R324" s="687">
        <f t="shared" si="225"/>
        <v>0</v>
      </c>
      <c r="S324" s="688">
        <f t="shared" si="226"/>
        <v>0</v>
      </c>
      <c r="T324" s="268"/>
      <c r="U324" s="539"/>
      <c r="V324" s="299" t="str">
        <f t="shared" si="20"/>
        <v>6.3</v>
      </c>
      <c r="W324" s="299">
        <f t="shared" si="218"/>
        <v>0</v>
      </c>
      <c r="X324" s="254" t="s">
        <v>465</v>
      </c>
      <c r="Y324" s="242" t="s">
        <v>1242</v>
      </c>
      <c r="Z324" s="248" t="s">
        <v>14</v>
      </c>
      <c r="AA324" s="80" t="s">
        <v>2159</v>
      </c>
      <c r="AB324" s="81" t="s">
        <v>1286</v>
      </c>
      <c r="AC324" s="245">
        <v>211.3</v>
      </c>
      <c r="AD324" s="597">
        <v>0</v>
      </c>
      <c r="AE324" s="597">
        <v>22.85</v>
      </c>
      <c r="AF324" s="597">
        <v>3.28</v>
      </c>
      <c r="AG324" s="264">
        <v>26.130000000000003</v>
      </c>
      <c r="AH324" s="247">
        <v>0.22670000000000001</v>
      </c>
      <c r="AI324" s="24">
        <v>32.049999999999997</v>
      </c>
      <c r="AJ324" s="24">
        <v>0</v>
      </c>
      <c r="AK324" s="24">
        <v>5922.73</v>
      </c>
      <c r="AL324" s="24">
        <v>849.44000000000051</v>
      </c>
      <c r="AM324" s="604">
        <v>6772.17</v>
      </c>
      <c r="AN324" s="641" t="str">
        <f t="shared" si="202"/>
        <v>ok</v>
      </c>
      <c r="AO324" s="641" t="str">
        <f t="shared" si="203"/>
        <v>revisar</v>
      </c>
      <c r="AP324" s="641" t="str">
        <f t="shared" si="204"/>
        <v>revisar</v>
      </c>
      <c r="AQ324" s="641" t="str">
        <f t="shared" si="205"/>
        <v>revisar</v>
      </c>
      <c r="AR324" s="641" t="str">
        <f t="shared" si="206"/>
        <v>revisar</v>
      </c>
      <c r="AS324" s="641" t="str">
        <f t="shared" si="207"/>
        <v>revisar</v>
      </c>
      <c r="AT324" s="641" t="str">
        <f t="shared" si="208"/>
        <v>ok</v>
      </c>
      <c r="AU324" s="641" t="str">
        <f t="shared" si="209"/>
        <v>revisar</v>
      </c>
      <c r="AV324" s="641" t="str">
        <f t="shared" si="210"/>
        <v>revisar</v>
      </c>
      <c r="AW324" s="641" t="str">
        <f t="shared" si="211"/>
        <v>revisar</v>
      </c>
      <c r="AX324" s="641" t="str">
        <f t="shared" si="212"/>
        <v>revisar</v>
      </c>
      <c r="AY324" s="641" t="str">
        <f t="shared" si="213"/>
        <v>revisar</v>
      </c>
      <c r="AZ324" s="641" t="str">
        <f t="shared" si="214"/>
        <v>ok</v>
      </c>
      <c r="BA324" s="641" t="str">
        <f t="shared" si="215"/>
        <v>revisar</v>
      </c>
      <c r="BB324" s="641" t="str">
        <f t="shared" si="216"/>
        <v>revisar</v>
      </c>
      <c r="BC324" s="641" t="str">
        <f t="shared" si="217"/>
        <v>revisar</v>
      </c>
    </row>
    <row r="325" spans="1:55" ht="12.75" hidden="1" customHeight="1">
      <c r="A325" s="34"/>
      <c r="B325" s="35">
        <f t="shared" si="220"/>
        <v>0</v>
      </c>
      <c r="C325" s="34"/>
      <c r="D325" s="670" t="s">
        <v>466</v>
      </c>
      <c r="E325" s="668"/>
      <c r="F325" s="669"/>
      <c r="G325" s="665"/>
      <c r="H325" s="666"/>
      <c r="I325" s="667"/>
      <c r="J325" s="263"/>
      <c r="K325" s="263"/>
      <c r="L325" s="263"/>
      <c r="M325" s="685">
        <f>SUM(J325:L325)</f>
        <v>0</v>
      </c>
      <c r="N325" s="247"/>
      <c r="O325" s="687">
        <f t="shared" ref="O325:O330" si="227">IF(N325="-",M325,(TRUNC(M325*(1+N325),2)))</f>
        <v>0</v>
      </c>
      <c r="P325" s="687">
        <f t="shared" ref="P325:P330" si="228">IF(J325=0,0,IF(J325=0,0,IF($N325&lt;&gt;"-",IFERROR(TRUNC(TRUNC((J325*(1+$N325)),2)*$I325,2)+W325,0),IFERROR(TRUNC(J325*$I325,2),0))))</f>
        <v>0</v>
      </c>
      <c r="Q325" s="687">
        <f t="shared" ref="Q325:Q330" si="229">IF(AND($J325=0,$L325=0),$S325,IF(K325=0,0,IF($N325&lt;&gt;"-",IFERROR(TRUNC(TRUNC((K325*(1+$N325)),2)*$I325,2),0),IFERROR(TRUNC(K325*$I325,2),0))))</f>
        <v>0</v>
      </c>
      <c r="R325" s="687">
        <f t="shared" ref="R325:R330" si="230">IF(L325=0,0,S325-Q325-P325)</f>
        <v>0</v>
      </c>
      <c r="S325" s="688">
        <f t="shared" ref="S325:S330" si="231">IFERROR(ROUND(ROUND(O325,2)*ROUND(I325,2),2),0)</f>
        <v>0</v>
      </c>
      <c r="T325" s="268"/>
      <c r="U325" s="539"/>
      <c r="V325" s="299" t="str">
        <f t="shared" si="20"/>
        <v>6.4</v>
      </c>
      <c r="W325" s="299">
        <f t="shared" si="218"/>
        <v>0</v>
      </c>
      <c r="X325" s="250" t="s">
        <v>466</v>
      </c>
      <c r="Y325" s="242">
        <v>40647</v>
      </c>
      <c r="Z325" s="248" t="s">
        <v>5</v>
      </c>
      <c r="AA325" s="665" t="s">
        <v>2160</v>
      </c>
      <c r="AB325" s="666" t="s">
        <v>1325</v>
      </c>
      <c r="AC325" s="245">
        <v>1300</v>
      </c>
      <c r="AD325" s="597" t="s">
        <v>15</v>
      </c>
      <c r="AE325" s="597">
        <v>0</v>
      </c>
      <c r="AF325" s="597">
        <v>136.41</v>
      </c>
      <c r="AG325" s="264">
        <v>136.41</v>
      </c>
      <c r="AH325" s="247">
        <v>0.22670000000000001</v>
      </c>
      <c r="AI325" s="687">
        <v>167.33</v>
      </c>
      <c r="AJ325" s="687">
        <v>0</v>
      </c>
      <c r="AK325" s="687">
        <v>0</v>
      </c>
      <c r="AL325" s="687">
        <v>217529</v>
      </c>
      <c r="AM325" s="712">
        <v>217529</v>
      </c>
      <c r="AN325" s="641" t="str">
        <f t="shared" si="202"/>
        <v>ok</v>
      </c>
      <c r="AO325" s="641" t="str">
        <f t="shared" si="203"/>
        <v>revisar</v>
      </c>
      <c r="AP325" s="641" t="str">
        <f t="shared" si="204"/>
        <v>revisar</v>
      </c>
      <c r="AQ325" s="641" t="str">
        <f t="shared" si="205"/>
        <v>revisar</v>
      </c>
      <c r="AR325" s="641" t="str">
        <f t="shared" si="206"/>
        <v>revisar</v>
      </c>
      <c r="AS325" s="641" t="str">
        <f t="shared" si="207"/>
        <v>revisar</v>
      </c>
      <c r="AT325" s="641" t="str">
        <f t="shared" si="208"/>
        <v>revisar</v>
      </c>
      <c r="AU325" s="641" t="str">
        <f t="shared" si="209"/>
        <v>ok</v>
      </c>
      <c r="AV325" s="641" t="str">
        <f t="shared" si="210"/>
        <v>revisar</v>
      </c>
      <c r="AW325" s="641" t="str">
        <f t="shared" si="211"/>
        <v>revisar</v>
      </c>
      <c r="AX325" s="641" t="str">
        <f t="shared" si="212"/>
        <v>revisar</v>
      </c>
      <c r="AY325" s="641" t="str">
        <f t="shared" si="213"/>
        <v>revisar</v>
      </c>
      <c r="AZ325" s="641" t="str">
        <f t="shared" si="214"/>
        <v>ok</v>
      </c>
      <c r="BA325" s="641" t="str">
        <f t="shared" si="215"/>
        <v>ok</v>
      </c>
      <c r="BB325" s="641" t="str">
        <f t="shared" si="216"/>
        <v>revisar</v>
      </c>
      <c r="BC325" s="641" t="str">
        <f t="shared" si="217"/>
        <v>revisar</v>
      </c>
    </row>
    <row r="326" spans="1:55" ht="12.75" hidden="1" customHeight="1">
      <c r="A326" s="34"/>
      <c r="B326" s="35">
        <f t="shared" si="220"/>
        <v>0</v>
      </c>
      <c r="C326" s="34"/>
      <c r="D326" s="684" t="s">
        <v>467</v>
      </c>
      <c r="E326" s="668"/>
      <c r="F326" s="669"/>
      <c r="G326" s="665"/>
      <c r="H326" s="666"/>
      <c r="I326" s="667"/>
      <c r="J326" s="263"/>
      <c r="K326" s="263"/>
      <c r="L326" s="263"/>
      <c r="M326" s="685">
        <f t="shared" ref="M326:M371" si="232">SUM(J326:L326)</f>
        <v>0</v>
      </c>
      <c r="N326" s="247"/>
      <c r="O326" s="687">
        <f t="shared" si="227"/>
        <v>0</v>
      </c>
      <c r="P326" s="687">
        <f t="shared" si="228"/>
        <v>0</v>
      </c>
      <c r="Q326" s="687">
        <f t="shared" si="229"/>
        <v>0</v>
      </c>
      <c r="R326" s="687">
        <f t="shared" si="230"/>
        <v>0</v>
      </c>
      <c r="S326" s="688">
        <f t="shared" si="231"/>
        <v>0</v>
      </c>
      <c r="T326" s="268"/>
      <c r="U326" s="539"/>
      <c r="V326" s="299" t="str">
        <f t="shared" si="20"/>
        <v>6.5</v>
      </c>
      <c r="W326" s="299">
        <f t="shared" si="218"/>
        <v>0</v>
      </c>
      <c r="X326" s="254" t="s">
        <v>467</v>
      </c>
      <c r="Y326" s="242" t="s">
        <v>1240</v>
      </c>
      <c r="Z326" s="248" t="s">
        <v>14</v>
      </c>
      <c r="AA326" s="665" t="s">
        <v>2161</v>
      </c>
      <c r="AB326" s="666" t="s">
        <v>1286</v>
      </c>
      <c r="AC326" s="245">
        <v>220</v>
      </c>
      <c r="AD326" s="597">
        <v>0</v>
      </c>
      <c r="AE326" s="597">
        <v>290.67</v>
      </c>
      <c r="AF326" s="597">
        <v>549</v>
      </c>
      <c r="AG326" s="264">
        <v>839.67000000000007</v>
      </c>
      <c r="AH326" s="247">
        <v>0.22670000000000001</v>
      </c>
      <c r="AI326" s="687">
        <v>1030.02</v>
      </c>
      <c r="AJ326" s="687">
        <v>0</v>
      </c>
      <c r="AK326" s="687">
        <v>78443.199999999997</v>
      </c>
      <c r="AL326" s="687">
        <v>148161.20000000001</v>
      </c>
      <c r="AM326" s="712">
        <v>226604.4</v>
      </c>
      <c r="AN326" s="641" t="str">
        <f t="shared" si="202"/>
        <v>ok</v>
      </c>
      <c r="AO326" s="641" t="str">
        <f t="shared" si="203"/>
        <v>revisar</v>
      </c>
      <c r="AP326" s="641" t="str">
        <f t="shared" si="204"/>
        <v>revisar</v>
      </c>
      <c r="AQ326" s="641" t="str">
        <f t="shared" si="205"/>
        <v>revisar</v>
      </c>
      <c r="AR326" s="641" t="str">
        <f t="shared" si="206"/>
        <v>revisar</v>
      </c>
      <c r="AS326" s="641" t="str">
        <f t="shared" si="207"/>
        <v>revisar</v>
      </c>
      <c r="AT326" s="641" t="str">
        <f t="shared" si="208"/>
        <v>ok</v>
      </c>
      <c r="AU326" s="641" t="str">
        <f t="shared" si="209"/>
        <v>revisar</v>
      </c>
      <c r="AV326" s="641" t="str">
        <f t="shared" si="210"/>
        <v>revisar</v>
      </c>
      <c r="AW326" s="641" t="str">
        <f t="shared" si="211"/>
        <v>revisar</v>
      </c>
      <c r="AX326" s="641" t="str">
        <f t="shared" si="212"/>
        <v>revisar</v>
      </c>
      <c r="AY326" s="641" t="str">
        <f t="shared" si="213"/>
        <v>revisar</v>
      </c>
      <c r="AZ326" s="641" t="str">
        <f t="shared" si="214"/>
        <v>ok</v>
      </c>
      <c r="BA326" s="641" t="str">
        <f t="shared" si="215"/>
        <v>revisar</v>
      </c>
      <c r="BB326" s="641" t="str">
        <f t="shared" si="216"/>
        <v>revisar</v>
      </c>
      <c r="BC326" s="641" t="str">
        <f t="shared" si="217"/>
        <v>revisar</v>
      </c>
    </row>
    <row r="327" spans="1:55" ht="12.75" hidden="1" customHeight="1">
      <c r="A327" s="34"/>
      <c r="B327" s="35">
        <f t="shared" si="220"/>
        <v>0</v>
      </c>
      <c r="C327" s="34"/>
      <c r="D327" s="670" t="s">
        <v>468</v>
      </c>
      <c r="E327" s="668"/>
      <c r="F327" s="669"/>
      <c r="G327" s="665"/>
      <c r="H327" s="666"/>
      <c r="I327" s="667"/>
      <c r="J327" s="263"/>
      <c r="K327" s="263"/>
      <c r="L327" s="263"/>
      <c r="M327" s="685">
        <f t="shared" si="232"/>
        <v>0</v>
      </c>
      <c r="N327" s="247"/>
      <c r="O327" s="687">
        <f t="shared" si="227"/>
        <v>0</v>
      </c>
      <c r="P327" s="687">
        <f t="shared" si="228"/>
        <v>0</v>
      </c>
      <c r="Q327" s="687">
        <f t="shared" si="229"/>
        <v>0</v>
      </c>
      <c r="R327" s="687">
        <f t="shared" si="230"/>
        <v>0</v>
      </c>
      <c r="S327" s="688">
        <f t="shared" si="231"/>
        <v>0</v>
      </c>
      <c r="T327" s="268"/>
      <c r="U327" s="539"/>
      <c r="V327" s="299" t="str">
        <f t="shared" si="20"/>
        <v>6.6</v>
      </c>
      <c r="W327" s="299">
        <f t="shared" si="218"/>
        <v>0</v>
      </c>
      <c r="X327" s="250" t="s">
        <v>468</v>
      </c>
      <c r="Y327" s="242">
        <v>102505</v>
      </c>
      <c r="Z327" s="248" t="s">
        <v>5</v>
      </c>
      <c r="AA327" s="80" t="s">
        <v>2162</v>
      </c>
      <c r="AB327" s="81" t="s">
        <v>1286</v>
      </c>
      <c r="AC327" s="245">
        <v>1230</v>
      </c>
      <c r="AD327" s="597">
        <v>0</v>
      </c>
      <c r="AE327" s="597">
        <v>5.69</v>
      </c>
      <c r="AF327" s="597">
        <v>2.91</v>
      </c>
      <c r="AG327" s="264">
        <v>8.6</v>
      </c>
      <c r="AH327" s="247">
        <v>0.22670000000000001</v>
      </c>
      <c r="AI327" s="24">
        <v>10.54</v>
      </c>
      <c r="AJ327" s="24">
        <v>0</v>
      </c>
      <c r="AK327" s="24">
        <v>8573.1</v>
      </c>
      <c r="AL327" s="24">
        <v>4391.1000000000004</v>
      </c>
      <c r="AM327" s="604">
        <v>12964.2</v>
      </c>
      <c r="AN327" s="641" t="str">
        <f t="shared" si="202"/>
        <v>ok</v>
      </c>
      <c r="AO327" s="641" t="str">
        <f t="shared" si="203"/>
        <v>revisar</v>
      </c>
      <c r="AP327" s="641" t="str">
        <f t="shared" si="204"/>
        <v>revisar</v>
      </c>
      <c r="AQ327" s="641" t="str">
        <f t="shared" si="205"/>
        <v>revisar</v>
      </c>
      <c r="AR327" s="641" t="str">
        <f t="shared" si="206"/>
        <v>revisar</v>
      </c>
      <c r="AS327" s="641" t="str">
        <f t="shared" si="207"/>
        <v>revisar</v>
      </c>
      <c r="AT327" s="641" t="str">
        <f t="shared" si="208"/>
        <v>ok</v>
      </c>
      <c r="AU327" s="641" t="str">
        <f t="shared" si="209"/>
        <v>revisar</v>
      </c>
      <c r="AV327" s="641" t="str">
        <f t="shared" si="210"/>
        <v>revisar</v>
      </c>
      <c r="AW327" s="641" t="str">
        <f t="shared" si="211"/>
        <v>revisar</v>
      </c>
      <c r="AX327" s="641" t="str">
        <f t="shared" si="212"/>
        <v>revisar</v>
      </c>
      <c r="AY327" s="641" t="str">
        <f t="shared" si="213"/>
        <v>revisar</v>
      </c>
      <c r="AZ327" s="641" t="str">
        <f t="shared" si="214"/>
        <v>ok</v>
      </c>
      <c r="BA327" s="641" t="str">
        <f t="shared" si="215"/>
        <v>revisar</v>
      </c>
      <c r="BB327" s="641" t="str">
        <f t="shared" si="216"/>
        <v>revisar</v>
      </c>
      <c r="BC327" s="641" t="str">
        <f t="shared" si="217"/>
        <v>revisar</v>
      </c>
    </row>
    <row r="328" spans="1:55" ht="12.75" hidden="1" customHeight="1">
      <c r="A328" s="34"/>
      <c r="B328" s="35">
        <f t="shared" si="220"/>
        <v>0</v>
      </c>
      <c r="C328" s="34"/>
      <c r="D328" s="684" t="s">
        <v>469</v>
      </c>
      <c r="E328" s="668"/>
      <c r="F328" s="669"/>
      <c r="G328" s="665"/>
      <c r="H328" s="666"/>
      <c r="I328" s="667"/>
      <c r="J328" s="263"/>
      <c r="K328" s="263"/>
      <c r="L328" s="263"/>
      <c r="M328" s="685">
        <f t="shared" si="232"/>
        <v>0</v>
      </c>
      <c r="N328" s="247"/>
      <c r="O328" s="687">
        <f t="shared" si="227"/>
        <v>0</v>
      </c>
      <c r="P328" s="687">
        <f t="shared" si="228"/>
        <v>0</v>
      </c>
      <c r="Q328" s="687">
        <f t="shared" si="229"/>
        <v>0</v>
      </c>
      <c r="R328" s="687">
        <f t="shared" si="230"/>
        <v>0</v>
      </c>
      <c r="S328" s="688">
        <f t="shared" si="231"/>
        <v>0</v>
      </c>
      <c r="T328" s="268"/>
      <c r="U328" s="539"/>
      <c r="V328" s="299" t="str">
        <f t="shared" si="20"/>
        <v>6.7</v>
      </c>
      <c r="W328" s="299">
        <f t="shared" si="218"/>
        <v>0</v>
      </c>
      <c r="X328" s="254" t="s">
        <v>469</v>
      </c>
      <c r="Y328" s="242" t="s">
        <v>1237</v>
      </c>
      <c r="Z328" s="248" t="s">
        <v>14</v>
      </c>
      <c r="AA328" s="80" t="s">
        <v>2163</v>
      </c>
      <c r="AB328" s="81" t="s">
        <v>1289</v>
      </c>
      <c r="AC328" s="245">
        <v>2</v>
      </c>
      <c r="AD328" s="597">
        <v>0</v>
      </c>
      <c r="AE328" s="597">
        <v>510.84</v>
      </c>
      <c r="AF328" s="597">
        <v>1248.4100000000001</v>
      </c>
      <c r="AG328" s="264">
        <v>1759.25</v>
      </c>
      <c r="AH328" s="247">
        <v>0.22670000000000001</v>
      </c>
      <c r="AI328" s="24">
        <v>2158.0700000000002</v>
      </c>
      <c r="AJ328" s="24">
        <v>0</v>
      </c>
      <c r="AK328" s="24">
        <v>1253.28</v>
      </c>
      <c r="AL328" s="24">
        <v>3062.8600000000006</v>
      </c>
      <c r="AM328" s="604">
        <v>4316.1400000000003</v>
      </c>
      <c r="AN328" s="641" t="str">
        <f t="shared" si="202"/>
        <v>ok</v>
      </c>
      <c r="AO328" s="641" t="str">
        <f t="shared" si="203"/>
        <v>revisar</v>
      </c>
      <c r="AP328" s="641" t="str">
        <f t="shared" si="204"/>
        <v>revisar</v>
      </c>
      <c r="AQ328" s="641" t="str">
        <f t="shared" si="205"/>
        <v>revisar</v>
      </c>
      <c r="AR328" s="641" t="str">
        <f t="shared" si="206"/>
        <v>revisar</v>
      </c>
      <c r="AS328" s="641" t="str">
        <f t="shared" si="207"/>
        <v>revisar</v>
      </c>
      <c r="AT328" s="641" t="str">
        <f t="shared" si="208"/>
        <v>ok</v>
      </c>
      <c r="AU328" s="641" t="str">
        <f t="shared" si="209"/>
        <v>revisar</v>
      </c>
      <c r="AV328" s="641" t="str">
        <f t="shared" si="210"/>
        <v>revisar</v>
      </c>
      <c r="AW328" s="641" t="str">
        <f t="shared" si="211"/>
        <v>revisar</v>
      </c>
      <c r="AX328" s="641" t="str">
        <f t="shared" si="212"/>
        <v>revisar</v>
      </c>
      <c r="AY328" s="641" t="str">
        <f t="shared" si="213"/>
        <v>revisar</v>
      </c>
      <c r="AZ328" s="641" t="str">
        <f t="shared" si="214"/>
        <v>ok</v>
      </c>
      <c r="BA328" s="641" t="str">
        <f t="shared" si="215"/>
        <v>revisar</v>
      </c>
      <c r="BB328" s="641" t="str">
        <f t="shared" si="216"/>
        <v>revisar</v>
      </c>
      <c r="BC328" s="641" t="str">
        <f t="shared" si="217"/>
        <v>revisar</v>
      </c>
    </row>
    <row r="329" spans="1:55" ht="12.75" hidden="1" customHeight="1">
      <c r="A329" s="34"/>
      <c r="B329" s="35">
        <f t="shared" si="220"/>
        <v>0</v>
      </c>
      <c r="C329" s="34"/>
      <c r="D329" s="670" t="s">
        <v>470</v>
      </c>
      <c r="E329" s="668"/>
      <c r="F329" s="669"/>
      <c r="G329" s="665"/>
      <c r="H329" s="666"/>
      <c r="I329" s="667"/>
      <c r="J329" s="263"/>
      <c r="K329" s="263"/>
      <c r="L329" s="263"/>
      <c r="M329" s="685">
        <f t="shared" si="232"/>
        <v>0</v>
      </c>
      <c r="N329" s="247"/>
      <c r="O329" s="687">
        <f t="shared" si="227"/>
        <v>0</v>
      </c>
      <c r="P329" s="687">
        <f t="shared" si="228"/>
        <v>0</v>
      </c>
      <c r="Q329" s="687">
        <f t="shared" si="229"/>
        <v>0</v>
      </c>
      <c r="R329" s="687">
        <f t="shared" si="230"/>
        <v>0</v>
      </c>
      <c r="S329" s="688">
        <f t="shared" si="231"/>
        <v>0</v>
      </c>
      <c r="T329" s="268"/>
      <c r="U329" s="539"/>
      <c r="V329" s="299" t="str">
        <f t="shared" si="20"/>
        <v>6.8</v>
      </c>
      <c r="W329" s="299">
        <f t="shared" si="218"/>
        <v>0</v>
      </c>
      <c r="X329" s="250" t="s">
        <v>470</v>
      </c>
      <c r="Y329" s="242" t="s">
        <v>1238</v>
      </c>
      <c r="Z329" s="248" t="s">
        <v>14</v>
      </c>
      <c r="AA329" s="80" t="s">
        <v>2164</v>
      </c>
      <c r="AB329" s="81" t="s">
        <v>1289</v>
      </c>
      <c r="AC329" s="245">
        <v>2</v>
      </c>
      <c r="AD329" s="597">
        <v>0</v>
      </c>
      <c r="AE329" s="597">
        <v>170.28</v>
      </c>
      <c r="AF329" s="597">
        <v>660.85</v>
      </c>
      <c r="AG329" s="264">
        <v>831.13</v>
      </c>
      <c r="AH329" s="247">
        <v>0.22670000000000001</v>
      </c>
      <c r="AI329" s="24">
        <v>1019.54</v>
      </c>
      <c r="AJ329" s="24">
        <v>0</v>
      </c>
      <c r="AK329" s="24">
        <v>417.76</v>
      </c>
      <c r="AL329" s="24">
        <v>1621.32</v>
      </c>
      <c r="AM329" s="604">
        <v>2039.08</v>
      </c>
      <c r="AN329" s="641" t="str">
        <f t="shared" si="202"/>
        <v>ok</v>
      </c>
      <c r="AO329" s="641" t="str">
        <f t="shared" si="203"/>
        <v>revisar</v>
      </c>
      <c r="AP329" s="641" t="str">
        <f t="shared" si="204"/>
        <v>revisar</v>
      </c>
      <c r="AQ329" s="641" t="str">
        <f t="shared" si="205"/>
        <v>revisar</v>
      </c>
      <c r="AR329" s="641" t="str">
        <f t="shared" si="206"/>
        <v>revisar</v>
      </c>
      <c r="AS329" s="641" t="str">
        <f t="shared" si="207"/>
        <v>revisar</v>
      </c>
      <c r="AT329" s="641" t="str">
        <f t="shared" si="208"/>
        <v>ok</v>
      </c>
      <c r="AU329" s="641" t="str">
        <f t="shared" si="209"/>
        <v>revisar</v>
      </c>
      <c r="AV329" s="641" t="str">
        <f t="shared" si="210"/>
        <v>revisar</v>
      </c>
      <c r="AW329" s="641" t="str">
        <f t="shared" si="211"/>
        <v>revisar</v>
      </c>
      <c r="AX329" s="641" t="str">
        <f t="shared" si="212"/>
        <v>revisar</v>
      </c>
      <c r="AY329" s="641" t="str">
        <f t="shared" si="213"/>
        <v>revisar</v>
      </c>
      <c r="AZ329" s="641" t="str">
        <f t="shared" si="214"/>
        <v>ok</v>
      </c>
      <c r="BA329" s="641" t="str">
        <f t="shared" si="215"/>
        <v>revisar</v>
      </c>
      <c r="BB329" s="641" t="str">
        <f t="shared" si="216"/>
        <v>revisar</v>
      </c>
      <c r="BC329" s="641" t="str">
        <f t="shared" si="217"/>
        <v>revisar</v>
      </c>
    </row>
    <row r="330" spans="1:55" ht="12.75" hidden="1" customHeight="1">
      <c r="A330" s="34"/>
      <c r="B330" s="35">
        <f t="shared" si="220"/>
        <v>0</v>
      </c>
      <c r="C330" s="34"/>
      <c r="D330" s="684" t="s">
        <v>471</v>
      </c>
      <c r="E330" s="668"/>
      <c r="F330" s="669"/>
      <c r="G330" s="665"/>
      <c r="H330" s="666"/>
      <c r="I330" s="667"/>
      <c r="J330" s="263"/>
      <c r="K330" s="263"/>
      <c r="L330" s="263"/>
      <c r="M330" s="685">
        <f t="shared" si="232"/>
        <v>0</v>
      </c>
      <c r="N330" s="247"/>
      <c r="O330" s="687">
        <f t="shared" si="227"/>
        <v>0</v>
      </c>
      <c r="P330" s="687">
        <f t="shared" si="228"/>
        <v>0</v>
      </c>
      <c r="Q330" s="687">
        <f t="shared" si="229"/>
        <v>0</v>
      </c>
      <c r="R330" s="687">
        <f t="shared" si="230"/>
        <v>0</v>
      </c>
      <c r="S330" s="688">
        <f t="shared" si="231"/>
        <v>0</v>
      </c>
      <c r="T330" s="268"/>
      <c r="U330" s="539"/>
      <c r="V330" s="299" t="str">
        <f t="shared" si="20"/>
        <v>6.9</v>
      </c>
      <c r="W330" s="299">
        <f t="shared" si="218"/>
        <v>0</v>
      </c>
      <c r="X330" s="254" t="s">
        <v>471</v>
      </c>
      <c r="Y330" s="242" t="s">
        <v>1239</v>
      </c>
      <c r="Z330" s="248" t="s">
        <v>14</v>
      </c>
      <c r="AA330" s="80" t="s">
        <v>2165</v>
      </c>
      <c r="AB330" s="81" t="s">
        <v>1289</v>
      </c>
      <c r="AC330" s="245">
        <v>2</v>
      </c>
      <c r="AD330" s="597">
        <v>0</v>
      </c>
      <c r="AE330" s="597">
        <v>1402.77</v>
      </c>
      <c r="AF330" s="597">
        <v>4928.7299999999996</v>
      </c>
      <c r="AG330" s="264">
        <v>6331.5</v>
      </c>
      <c r="AH330" s="247">
        <v>0.22670000000000001</v>
      </c>
      <c r="AI330" s="24">
        <v>7766.85</v>
      </c>
      <c r="AJ330" s="24">
        <v>0</v>
      </c>
      <c r="AK330" s="24">
        <v>3441.54</v>
      </c>
      <c r="AL330" s="24">
        <v>12092.16</v>
      </c>
      <c r="AM330" s="604">
        <v>15533.7</v>
      </c>
      <c r="AN330" s="641" t="str">
        <f t="shared" si="202"/>
        <v>ok</v>
      </c>
      <c r="AO330" s="641" t="str">
        <f t="shared" si="203"/>
        <v>revisar</v>
      </c>
      <c r="AP330" s="641" t="str">
        <f t="shared" si="204"/>
        <v>revisar</v>
      </c>
      <c r="AQ330" s="641" t="str">
        <f t="shared" si="205"/>
        <v>revisar</v>
      </c>
      <c r="AR330" s="641" t="str">
        <f t="shared" si="206"/>
        <v>revisar</v>
      </c>
      <c r="AS330" s="641" t="str">
        <f t="shared" si="207"/>
        <v>revisar</v>
      </c>
      <c r="AT330" s="641" t="str">
        <f t="shared" si="208"/>
        <v>ok</v>
      </c>
      <c r="AU330" s="641" t="str">
        <f t="shared" si="209"/>
        <v>revisar</v>
      </c>
      <c r="AV330" s="641" t="str">
        <f t="shared" si="210"/>
        <v>revisar</v>
      </c>
      <c r="AW330" s="641" t="str">
        <f t="shared" si="211"/>
        <v>revisar</v>
      </c>
      <c r="AX330" s="641" t="str">
        <f t="shared" si="212"/>
        <v>revisar</v>
      </c>
      <c r="AY330" s="641" t="str">
        <f t="shared" si="213"/>
        <v>revisar</v>
      </c>
      <c r="AZ330" s="641" t="str">
        <f t="shared" si="214"/>
        <v>ok</v>
      </c>
      <c r="BA330" s="641" t="str">
        <f t="shared" si="215"/>
        <v>revisar</v>
      </c>
      <c r="BB330" s="641" t="str">
        <f t="shared" si="216"/>
        <v>revisar</v>
      </c>
      <c r="BC330" s="641" t="str">
        <f t="shared" si="217"/>
        <v>revisar</v>
      </c>
    </row>
    <row r="331" spans="1:55" ht="12.75" hidden="1" customHeight="1">
      <c r="A331" s="34"/>
      <c r="B331" s="35">
        <f t="shared" si="220"/>
        <v>0</v>
      </c>
      <c r="C331" s="34"/>
      <c r="D331" s="250" t="s">
        <v>472</v>
      </c>
      <c r="E331" s="668"/>
      <c r="F331" s="669"/>
      <c r="G331" s="665"/>
      <c r="H331" s="666"/>
      <c r="I331" s="667"/>
      <c r="J331" s="263"/>
      <c r="K331" s="263"/>
      <c r="L331" s="263"/>
      <c r="M331" s="685">
        <f t="shared" si="232"/>
        <v>0</v>
      </c>
      <c r="N331" s="247"/>
      <c r="O331" s="687"/>
      <c r="P331" s="687"/>
      <c r="Q331" s="687"/>
      <c r="R331" s="687"/>
      <c r="S331" s="688"/>
      <c r="T331" s="268"/>
      <c r="U331" s="539"/>
      <c r="V331" s="299" t="str">
        <f t="shared" si="20"/>
        <v>6.10</v>
      </c>
      <c r="W331" s="299">
        <f t="shared" si="218"/>
        <v>0</v>
      </c>
      <c r="X331" s="268"/>
      <c r="Y331" s="268"/>
      <c r="Z331" s="268"/>
      <c r="AA331" s="268"/>
      <c r="AB331" s="533"/>
      <c r="AN331" s="641" t="str">
        <f t="shared" si="202"/>
        <v>revisar</v>
      </c>
      <c r="AO331" s="641" t="str">
        <f t="shared" si="203"/>
        <v>ok</v>
      </c>
      <c r="AP331" s="641" t="str">
        <f t="shared" si="204"/>
        <v>ok</v>
      </c>
      <c r="AQ331" s="641" t="str">
        <f t="shared" si="205"/>
        <v>ok</v>
      </c>
      <c r="AR331" s="641" t="str">
        <f t="shared" si="206"/>
        <v>ok</v>
      </c>
      <c r="AS331" s="641" t="str">
        <f t="shared" si="207"/>
        <v>ok</v>
      </c>
      <c r="AT331" s="641" t="str">
        <f t="shared" si="208"/>
        <v>ok</v>
      </c>
      <c r="AU331" s="641" t="str">
        <f t="shared" si="209"/>
        <v>ok</v>
      </c>
      <c r="AV331" s="641" t="str">
        <f t="shared" si="210"/>
        <v>ok</v>
      </c>
      <c r="AW331" s="641" t="str">
        <f t="shared" si="211"/>
        <v>ok</v>
      </c>
      <c r="AX331" s="641" t="str">
        <f t="shared" si="212"/>
        <v>ok</v>
      </c>
      <c r="AY331" s="641" t="str">
        <f t="shared" si="213"/>
        <v>ok</v>
      </c>
      <c r="AZ331" s="641" t="str">
        <f t="shared" si="214"/>
        <v>ok</v>
      </c>
      <c r="BA331" s="641" t="str">
        <f t="shared" si="215"/>
        <v>ok</v>
      </c>
      <c r="BB331" s="641" t="str">
        <f t="shared" si="216"/>
        <v>ok</v>
      </c>
      <c r="BC331" s="641" t="str">
        <f t="shared" si="217"/>
        <v>ok</v>
      </c>
    </row>
    <row r="332" spans="1:55" ht="12.75" hidden="1" customHeight="1">
      <c r="A332" s="34"/>
      <c r="B332" s="35">
        <f t="shared" si="220"/>
        <v>0</v>
      </c>
      <c r="C332" s="34"/>
      <c r="D332" s="250" t="s">
        <v>473</v>
      </c>
      <c r="E332" s="668"/>
      <c r="F332" s="669"/>
      <c r="G332" s="665"/>
      <c r="H332" s="666"/>
      <c r="I332" s="667"/>
      <c r="J332" s="263"/>
      <c r="K332" s="263"/>
      <c r="L332" s="263"/>
      <c r="M332" s="685">
        <f t="shared" si="232"/>
        <v>0</v>
      </c>
      <c r="N332" s="247"/>
      <c r="O332" s="687"/>
      <c r="P332" s="687"/>
      <c r="Q332" s="687"/>
      <c r="R332" s="687"/>
      <c r="S332" s="688"/>
      <c r="T332" s="268"/>
      <c r="U332" s="539"/>
      <c r="V332" s="299" t="str">
        <f t="shared" si="20"/>
        <v>6.11</v>
      </c>
      <c r="W332" s="299">
        <f t="shared" si="218"/>
        <v>0</v>
      </c>
      <c r="X332" s="268"/>
      <c r="Y332" s="268"/>
      <c r="Z332" s="268"/>
      <c r="AA332" s="268"/>
      <c r="AB332" s="533"/>
      <c r="AN332" s="641" t="str">
        <f t="shared" si="202"/>
        <v>revisar</v>
      </c>
      <c r="AO332" s="641" t="str">
        <f t="shared" si="203"/>
        <v>ok</v>
      </c>
      <c r="AP332" s="641" t="str">
        <f t="shared" si="204"/>
        <v>ok</v>
      </c>
      <c r="AQ332" s="641" t="str">
        <f t="shared" si="205"/>
        <v>ok</v>
      </c>
      <c r="AR332" s="641" t="str">
        <f t="shared" si="206"/>
        <v>ok</v>
      </c>
      <c r="AS332" s="641" t="str">
        <f t="shared" si="207"/>
        <v>ok</v>
      </c>
      <c r="AT332" s="641" t="str">
        <f t="shared" si="208"/>
        <v>ok</v>
      </c>
      <c r="AU332" s="641" t="str">
        <f t="shared" si="209"/>
        <v>ok</v>
      </c>
      <c r="AV332" s="641" t="str">
        <f t="shared" si="210"/>
        <v>ok</v>
      </c>
      <c r="AW332" s="641" t="str">
        <f t="shared" si="211"/>
        <v>ok</v>
      </c>
      <c r="AX332" s="641" t="str">
        <f t="shared" si="212"/>
        <v>ok</v>
      </c>
      <c r="AY332" s="641" t="str">
        <f t="shared" si="213"/>
        <v>ok</v>
      </c>
      <c r="AZ332" s="641" t="str">
        <f t="shared" si="214"/>
        <v>ok</v>
      </c>
      <c r="BA332" s="641" t="str">
        <f t="shared" si="215"/>
        <v>ok</v>
      </c>
      <c r="BB332" s="641" t="str">
        <f t="shared" si="216"/>
        <v>ok</v>
      </c>
      <c r="BC332" s="641" t="str">
        <f t="shared" si="217"/>
        <v>ok</v>
      </c>
    </row>
    <row r="333" spans="1:55" ht="12.75" hidden="1" customHeight="1">
      <c r="A333" s="34"/>
      <c r="B333" s="35">
        <f t="shared" si="220"/>
        <v>0</v>
      </c>
      <c r="C333" s="34"/>
      <c r="D333" s="254" t="s">
        <v>474</v>
      </c>
      <c r="E333" s="668"/>
      <c r="F333" s="669"/>
      <c r="G333" s="665"/>
      <c r="H333" s="666"/>
      <c r="I333" s="667"/>
      <c r="J333" s="263"/>
      <c r="K333" s="263"/>
      <c r="L333" s="263"/>
      <c r="M333" s="685">
        <f t="shared" si="232"/>
        <v>0</v>
      </c>
      <c r="N333" s="247"/>
      <c r="O333" s="687"/>
      <c r="P333" s="687"/>
      <c r="Q333" s="687"/>
      <c r="R333" s="687"/>
      <c r="S333" s="688"/>
      <c r="T333" s="268"/>
      <c r="U333" s="539"/>
      <c r="V333" s="299" t="str">
        <f t="shared" si="20"/>
        <v>6.12</v>
      </c>
      <c r="W333" s="299">
        <f t="shared" si="218"/>
        <v>0</v>
      </c>
      <c r="X333" s="268"/>
      <c r="Y333" s="268"/>
      <c r="Z333" s="268"/>
      <c r="AA333" s="268"/>
      <c r="AB333" s="533"/>
      <c r="AN333" s="641" t="str">
        <f t="shared" si="202"/>
        <v>revisar</v>
      </c>
      <c r="AO333" s="641" t="str">
        <f t="shared" si="203"/>
        <v>ok</v>
      </c>
      <c r="AP333" s="641" t="str">
        <f t="shared" si="204"/>
        <v>ok</v>
      </c>
      <c r="AQ333" s="641" t="str">
        <f t="shared" si="205"/>
        <v>ok</v>
      </c>
      <c r="AR333" s="641" t="str">
        <f t="shared" si="206"/>
        <v>ok</v>
      </c>
      <c r="AS333" s="641" t="str">
        <f t="shared" si="207"/>
        <v>ok</v>
      </c>
      <c r="AT333" s="641" t="str">
        <f t="shared" si="208"/>
        <v>ok</v>
      </c>
      <c r="AU333" s="641" t="str">
        <f t="shared" si="209"/>
        <v>ok</v>
      </c>
      <c r="AV333" s="641" t="str">
        <f t="shared" si="210"/>
        <v>ok</v>
      </c>
      <c r="AW333" s="641" t="str">
        <f t="shared" si="211"/>
        <v>ok</v>
      </c>
      <c r="AX333" s="641" t="str">
        <f t="shared" si="212"/>
        <v>ok</v>
      </c>
      <c r="AY333" s="641" t="str">
        <f t="shared" si="213"/>
        <v>ok</v>
      </c>
      <c r="AZ333" s="641" t="str">
        <f t="shared" si="214"/>
        <v>ok</v>
      </c>
      <c r="BA333" s="641" t="str">
        <f t="shared" si="215"/>
        <v>ok</v>
      </c>
      <c r="BB333" s="641" t="str">
        <f t="shared" si="216"/>
        <v>ok</v>
      </c>
      <c r="BC333" s="641" t="str">
        <f t="shared" si="217"/>
        <v>ok</v>
      </c>
    </row>
    <row r="334" spans="1:55" ht="12.75" hidden="1" customHeight="1">
      <c r="A334" s="34"/>
      <c r="B334" s="35">
        <f t="shared" si="220"/>
        <v>0</v>
      </c>
      <c r="C334" s="34"/>
      <c r="D334" s="250" t="s">
        <v>475</v>
      </c>
      <c r="E334" s="668"/>
      <c r="F334" s="669"/>
      <c r="G334" s="665"/>
      <c r="H334" s="666"/>
      <c r="I334" s="667"/>
      <c r="J334" s="263"/>
      <c r="K334" s="263"/>
      <c r="L334" s="263"/>
      <c r="M334" s="685">
        <f t="shared" si="232"/>
        <v>0</v>
      </c>
      <c r="N334" s="247"/>
      <c r="O334" s="687"/>
      <c r="P334" s="687"/>
      <c r="Q334" s="687"/>
      <c r="R334" s="687"/>
      <c r="S334" s="688"/>
      <c r="T334" s="268"/>
      <c r="U334" s="539"/>
      <c r="V334" s="299" t="str">
        <f t="shared" si="20"/>
        <v>6.13</v>
      </c>
      <c r="W334" s="299">
        <f t="shared" si="218"/>
        <v>0</v>
      </c>
      <c r="X334" s="268"/>
      <c r="Y334" s="268"/>
      <c r="Z334" s="268"/>
      <c r="AA334" s="268"/>
      <c r="AB334" s="533"/>
      <c r="AN334" s="641" t="str">
        <f t="shared" si="202"/>
        <v>revisar</v>
      </c>
      <c r="AO334" s="641" t="str">
        <f t="shared" si="203"/>
        <v>ok</v>
      </c>
      <c r="AP334" s="641" t="str">
        <f t="shared" si="204"/>
        <v>ok</v>
      </c>
      <c r="AQ334" s="641" t="str">
        <f t="shared" si="205"/>
        <v>ok</v>
      </c>
      <c r="AR334" s="641" t="str">
        <f t="shared" si="206"/>
        <v>ok</v>
      </c>
      <c r="AS334" s="641" t="str">
        <f t="shared" si="207"/>
        <v>ok</v>
      </c>
      <c r="AT334" s="641" t="str">
        <f t="shared" si="208"/>
        <v>ok</v>
      </c>
      <c r="AU334" s="641" t="str">
        <f t="shared" si="209"/>
        <v>ok</v>
      </c>
      <c r="AV334" s="641" t="str">
        <f t="shared" si="210"/>
        <v>ok</v>
      </c>
      <c r="AW334" s="641" t="str">
        <f t="shared" si="211"/>
        <v>ok</v>
      </c>
      <c r="AX334" s="641" t="str">
        <f t="shared" si="212"/>
        <v>ok</v>
      </c>
      <c r="AY334" s="641" t="str">
        <f t="shared" si="213"/>
        <v>ok</v>
      </c>
      <c r="AZ334" s="641" t="str">
        <f t="shared" si="214"/>
        <v>ok</v>
      </c>
      <c r="BA334" s="641" t="str">
        <f t="shared" si="215"/>
        <v>ok</v>
      </c>
      <c r="BB334" s="641" t="str">
        <f t="shared" si="216"/>
        <v>ok</v>
      </c>
      <c r="BC334" s="641" t="str">
        <f t="shared" si="217"/>
        <v>ok</v>
      </c>
    </row>
    <row r="335" spans="1:55" ht="12.75" hidden="1" customHeight="1">
      <c r="A335" s="34"/>
      <c r="B335" s="35">
        <f t="shared" si="220"/>
        <v>0</v>
      </c>
      <c r="C335" s="34"/>
      <c r="D335" s="250" t="s">
        <v>476</v>
      </c>
      <c r="E335" s="668"/>
      <c r="F335" s="669"/>
      <c r="G335" s="665"/>
      <c r="H335" s="666"/>
      <c r="I335" s="667"/>
      <c r="J335" s="263"/>
      <c r="K335" s="263"/>
      <c r="L335" s="263"/>
      <c r="M335" s="685">
        <f t="shared" si="232"/>
        <v>0</v>
      </c>
      <c r="N335" s="247"/>
      <c r="O335" s="687"/>
      <c r="P335" s="687"/>
      <c r="Q335" s="687"/>
      <c r="R335" s="687"/>
      <c r="S335" s="688"/>
      <c r="T335" s="268"/>
      <c r="U335" s="539"/>
      <c r="V335" s="299" t="str">
        <f t="shared" si="20"/>
        <v>6.14</v>
      </c>
      <c r="W335" s="299">
        <f t="shared" si="218"/>
        <v>0</v>
      </c>
      <c r="X335" s="535">
        <f>SUM(P319:R319)</f>
        <v>0</v>
      </c>
      <c r="Y335" s="319" t="str">
        <f>IF(X335&lt;&gt;S319,"erro","ok")</f>
        <v>ok</v>
      </c>
      <c r="Z335" s="319"/>
      <c r="AA335" s="319"/>
      <c r="AB335" s="531"/>
      <c r="AN335" s="641" t="str">
        <f t="shared" si="202"/>
        <v>revisar</v>
      </c>
      <c r="AO335" s="641" t="str">
        <f t="shared" si="203"/>
        <v>revisar</v>
      </c>
      <c r="AP335" s="641" t="str">
        <f t="shared" si="204"/>
        <v>ok</v>
      </c>
      <c r="AQ335" s="641" t="str">
        <f t="shared" si="205"/>
        <v>ok</v>
      </c>
      <c r="AR335" s="641" t="str">
        <f t="shared" si="206"/>
        <v>ok</v>
      </c>
      <c r="AS335" s="641" t="str">
        <f t="shared" si="207"/>
        <v>ok</v>
      </c>
      <c r="AT335" s="641" t="str">
        <f t="shared" si="208"/>
        <v>ok</v>
      </c>
      <c r="AU335" s="641" t="str">
        <f t="shared" si="209"/>
        <v>ok</v>
      </c>
      <c r="AV335" s="641" t="str">
        <f t="shared" si="210"/>
        <v>ok</v>
      </c>
      <c r="AW335" s="641" t="str">
        <f t="shared" si="211"/>
        <v>ok</v>
      </c>
      <c r="AX335" s="641" t="str">
        <f t="shared" si="212"/>
        <v>ok</v>
      </c>
      <c r="AY335" s="641" t="str">
        <f t="shared" si="213"/>
        <v>ok</v>
      </c>
      <c r="AZ335" s="641" t="str">
        <f t="shared" si="214"/>
        <v>ok</v>
      </c>
      <c r="BA335" s="641" t="str">
        <f t="shared" si="215"/>
        <v>ok</v>
      </c>
      <c r="BB335" s="641" t="str">
        <f t="shared" si="216"/>
        <v>ok</v>
      </c>
      <c r="BC335" s="641" t="str">
        <f t="shared" si="217"/>
        <v>ok</v>
      </c>
    </row>
    <row r="336" spans="1:55" ht="12.75" hidden="1" customHeight="1">
      <c r="A336" s="34"/>
      <c r="B336" s="35">
        <f t="shared" si="220"/>
        <v>0</v>
      </c>
      <c r="C336" s="34"/>
      <c r="D336" s="254" t="s">
        <v>477</v>
      </c>
      <c r="E336" s="668"/>
      <c r="F336" s="669"/>
      <c r="G336" s="665"/>
      <c r="H336" s="666"/>
      <c r="I336" s="667"/>
      <c r="J336" s="263"/>
      <c r="K336" s="263"/>
      <c r="L336" s="263"/>
      <c r="M336" s="685">
        <f t="shared" si="232"/>
        <v>0</v>
      </c>
      <c r="N336" s="247"/>
      <c r="O336" s="687"/>
      <c r="P336" s="687"/>
      <c r="Q336" s="687"/>
      <c r="R336" s="687"/>
      <c r="S336" s="688"/>
      <c r="T336" s="268"/>
      <c r="U336" s="539"/>
      <c r="V336" s="299" t="str">
        <f t="shared" si="20"/>
        <v>6.15</v>
      </c>
      <c r="W336" s="299">
        <f t="shared" si="218"/>
        <v>0</v>
      </c>
      <c r="X336" s="319"/>
      <c r="Y336" s="319"/>
      <c r="Z336" s="319"/>
      <c r="AA336" s="319"/>
      <c r="AB336" s="531"/>
      <c r="AN336" s="641" t="str">
        <f t="shared" si="202"/>
        <v>revisar</v>
      </c>
      <c r="AO336" s="641" t="str">
        <f t="shared" si="203"/>
        <v>ok</v>
      </c>
      <c r="AP336" s="641" t="str">
        <f t="shared" si="204"/>
        <v>ok</v>
      </c>
      <c r="AQ336" s="641" t="str">
        <f t="shared" si="205"/>
        <v>ok</v>
      </c>
      <c r="AR336" s="641" t="str">
        <f t="shared" si="206"/>
        <v>ok</v>
      </c>
      <c r="AS336" s="641" t="str">
        <f t="shared" si="207"/>
        <v>ok</v>
      </c>
      <c r="AT336" s="641" t="str">
        <f t="shared" si="208"/>
        <v>ok</v>
      </c>
      <c r="AU336" s="641" t="str">
        <f t="shared" si="209"/>
        <v>ok</v>
      </c>
      <c r="AV336" s="641" t="str">
        <f t="shared" si="210"/>
        <v>ok</v>
      </c>
      <c r="AW336" s="641" t="str">
        <f t="shared" si="211"/>
        <v>ok</v>
      </c>
      <c r="AX336" s="641" t="str">
        <f t="shared" si="212"/>
        <v>ok</v>
      </c>
      <c r="AY336" s="641" t="str">
        <f t="shared" si="213"/>
        <v>ok</v>
      </c>
      <c r="AZ336" s="641" t="str">
        <f t="shared" si="214"/>
        <v>ok</v>
      </c>
      <c r="BA336" s="641" t="str">
        <f t="shared" si="215"/>
        <v>ok</v>
      </c>
      <c r="BB336" s="641" t="str">
        <f t="shared" si="216"/>
        <v>ok</v>
      </c>
      <c r="BC336" s="641" t="str">
        <f t="shared" si="217"/>
        <v>ok</v>
      </c>
    </row>
    <row r="337" spans="1:55" ht="12.75" hidden="1" customHeight="1">
      <c r="A337" s="34"/>
      <c r="B337" s="35">
        <f t="shared" si="220"/>
        <v>0</v>
      </c>
      <c r="C337" s="34"/>
      <c r="D337" s="250" t="s">
        <v>478</v>
      </c>
      <c r="E337" s="668"/>
      <c r="F337" s="669"/>
      <c r="G337" s="665"/>
      <c r="H337" s="666"/>
      <c r="I337" s="667"/>
      <c r="J337" s="263"/>
      <c r="K337" s="263"/>
      <c r="L337" s="263"/>
      <c r="M337" s="685">
        <f t="shared" si="232"/>
        <v>0</v>
      </c>
      <c r="N337" s="247"/>
      <c r="O337" s="687"/>
      <c r="P337" s="687"/>
      <c r="Q337" s="687"/>
      <c r="R337" s="687"/>
      <c r="S337" s="688"/>
      <c r="T337" s="268"/>
      <c r="U337" s="539"/>
      <c r="V337" s="299" t="str">
        <f t="shared" si="20"/>
        <v>6.16</v>
      </c>
      <c r="W337" s="299">
        <f t="shared" si="218"/>
        <v>0</v>
      </c>
      <c r="X337" s="319"/>
      <c r="Y337" s="319"/>
      <c r="Z337" s="319"/>
      <c r="AA337" s="319"/>
      <c r="AB337" s="531"/>
      <c r="AN337" s="641" t="str">
        <f t="shared" si="202"/>
        <v>revisar</v>
      </c>
      <c r="AO337" s="641" t="str">
        <f t="shared" si="203"/>
        <v>ok</v>
      </c>
      <c r="AP337" s="641" t="str">
        <f t="shared" si="204"/>
        <v>ok</v>
      </c>
      <c r="AQ337" s="641" t="str">
        <f t="shared" si="205"/>
        <v>ok</v>
      </c>
      <c r="AR337" s="641" t="str">
        <f t="shared" si="206"/>
        <v>ok</v>
      </c>
      <c r="AS337" s="641" t="str">
        <f t="shared" si="207"/>
        <v>ok</v>
      </c>
      <c r="AT337" s="641" t="str">
        <f t="shared" si="208"/>
        <v>ok</v>
      </c>
      <c r="AU337" s="641" t="str">
        <f t="shared" si="209"/>
        <v>ok</v>
      </c>
      <c r="AV337" s="641" t="str">
        <f t="shared" si="210"/>
        <v>ok</v>
      </c>
      <c r="AW337" s="641" t="str">
        <f t="shared" si="211"/>
        <v>ok</v>
      </c>
      <c r="AX337" s="641" t="str">
        <f t="shared" si="212"/>
        <v>ok</v>
      </c>
      <c r="AY337" s="641" t="str">
        <f t="shared" si="213"/>
        <v>ok</v>
      </c>
      <c r="AZ337" s="641" t="str">
        <f t="shared" si="214"/>
        <v>ok</v>
      </c>
      <c r="BA337" s="641" t="str">
        <f t="shared" si="215"/>
        <v>ok</v>
      </c>
      <c r="BB337" s="641" t="str">
        <f t="shared" si="216"/>
        <v>ok</v>
      </c>
      <c r="BC337" s="641" t="str">
        <f t="shared" si="217"/>
        <v>ok</v>
      </c>
    </row>
    <row r="338" spans="1:55" ht="12.75" hidden="1" customHeight="1">
      <c r="A338" s="34"/>
      <c r="B338" s="35">
        <f t="shared" si="220"/>
        <v>0</v>
      </c>
      <c r="C338" s="34"/>
      <c r="D338" s="250" t="s">
        <v>479</v>
      </c>
      <c r="E338" s="668"/>
      <c r="F338" s="669"/>
      <c r="G338" s="665"/>
      <c r="H338" s="666"/>
      <c r="I338" s="667"/>
      <c r="J338" s="263"/>
      <c r="K338" s="263"/>
      <c r="L338" s="263"/>
      <c r="M338" s="685">
        <f t="shared" si="232"/>
        <v>0</v>
      </c>
      <c r="N338" s="247"/>
      <c r="O338" s="687"/>
      <c r="P338" s="687"/>
      <c r="Q338" s="687"/>
      <c r="R338" s="687"/>
      <c r="S338" s="688"/>
      <c r="T338" s="268"/>
      <c r="U338" s="539"/>
      <c r="V338" s="299" t="str">
        <f t="shared" si="20"/>
        <v>6.17</v>
      </c>
      <c r="W338" s="299">
        <f t="shared" si="218"/>
        <v>0</v>
      </c>
      <c r="X338" s="268"/>
      <c r="Y338" s="268"/>
      <c r="Z338" s="268"/>
      <c r="AA338" s="268"/>
      <c r="AB338" s="533"/>
      <c r="AN338" s="641" t="str">
        <f t="shared" si="202"/>
        <v>revisar</v>
      </c>
      <c r="AO338" s="641" t="str">
        <f t="shared" si="203"/>
        <v>ok</v>
      </c>
      <c r="AP338" s="641" t="str">
        <f t="shared" si="204"/>
        <v>ok</v>
      </c>
      <c r="AQ338" s="641" t="str">
        <f t="shared" si="205"/>
        <v>ok</v>
      </c>
      <c r="AR338" s="641" t="str">
        <f t="shared" si="206"/>
        <v>ok</v>
      </c>
      <c r="AS338" s="641" t="str">
        <f t="shared" si="207"/>
        <v>ok</v>
      </c>
      <c r="AT338" s="641" t="str">
        <f t="shared" si="208"/>
        <v>ok</v>
      </c>
      <c r="AU338" s="641" t="str">
        <f t="shared" si="209"/>
        <v>ok</v>
      </c>
      <c r="AV338" s="641" t="str">
        <f t="shared" si="210"/>
        <v>ok</v>
      </c>
      <c r="AW338" s="641" t="str">
        <f t="shared" si="211"/>
        <v>ok</v>
      </c>
      <c r="AX338" s="641" t="str">
        <f t="shared" si="212"/>
        <v>ok</v>
      </c>
      <c r="AY338" s="641" t="str">
        <f t="shared" si="213"/>
        <v>ok</v>
      </c>
      <c r="AZ338" s="641" t="str">
        <f t="shared" si="214"/>
        <v>ok</v>
      </c>
      <c r="BA338" s="641" t="str">
        <f t="shared" si="215"/>
        <v>ok</v>
      </c>
      <c r="BB338" s="641" t="str">
        <f t="shared" si="216"/>
        <v>ok</v>
      </c>
      <c r="BC338" s="641" t="str">
        <f t="shared" si="217"/>
        <v>ok</v>
      </c>
    </row>
    <row r="339" spans="1:55" ht="12.75" hidden="1" customHeight="1">
      <c r="A339" s="34"/>
      <c r="B339" s="35">
        <f t="shared" si="220"/>
        <v>0</v>
      </c>
      <c r="C339" s="34"/>
      <c r="D339" s="254" t="s">
        <v>480</v>
      </c>
      <c r="E339" s="668"/>
      <c r="F339" s="669"/>
      <c r="G339" s="665"/>
      <c r="H339" s="666"/>
      <c r="I339" s="667"/>
      <c r="J339" s="263"/>
      <c r="K339" s="263"/>
      <c r="L339" s="263"/>
      <c r="M339" s="685">
        <f t="shared" si="232"/>
        <v>0</v>
      </c>
      <c r="N339" s="247"/>
      <c r="O339" s="687"/>
      <c r="P339" s="687"/>
      <c r="Q339" s="687"/>
      <c r="R339" s="687"/>
      <c r="S339" s="688"/>
      <c r="T339" s="268"/>
      <c r="U339" s="539"/>
      <c r="V339" s="299" t="str">
        <f t="shared" si="20"/>
        <v>6.18</v>
      </c>
      <c r="W339" s="299">
        <f t="shared" si="218"/>
        <v>0</v>
      </c>
      <c r="X339" s="268"/>
      <c r="Y339" s="268"/>
      <c r="Z339" s="268"/>
      <c r="AA339" s="268"/>
      <c r="AB339" s="533"/>
      <c r="AN339" s="641" t="str">
        <f t="shared" si="202"/>
        <v>revisar</v>
      </c>
      <c r="AO339" s="641" t="str">
        <f t="shared" si="203"/>
        <v>ok</v>
      </c>
      <c r="AP339" s="641" t="str">
        <f t="shared" si="204"/>
        <v>ok</v>
      </c>
      <c r="AQ339" s="641" t="str">
        <f t="shared" si="205"/>
        <v>ok</v>
      </c>
      <c r="AR339" s="641" t="str">
        <f t="shared" si="206"/>
        <v>ok</v>
      </c>
      <c r="AS339" s="641" t="str">
        <f t="shared" si="207"/>
        <v>ok</v>
      </c>
      <c r="AT339" s="641" t="str">
        <f t="shared" si="208"/>
        <v>ok</v>
      </c>
      <c r="AU339" s="641" t="str">
        <f t="shared" si="209"/>
        <v>ok</v>
      </c>
      <c r="AV339" s="641" t="str">
        <f t="shared" si="210"/>
        <v>ok</v>
      </c>
      <c r="AW339" s="641" t="str">
        <f t="shared" si="211"/>
        <v>ok</v>
      </c>
      <c r="AX339" s="641" t="str">
        <f t="shared" si="212"/>
        <v>ok</v>
      </c>
      <c r="AY339" s="641" t="str">
        <f t="shared" si="213"/>
        <v>ok</v>
      </c>
      <c r="AZ339" s="641" t="str">
        <f t="shared" si="214"/>
        <v>ok</v>
      </c>
      <c r="BA339" s="641" t="str">
        <f t="shared" si="215"/>
        <v>ok</v>
      </c>
      <c r="BB339" s="641" t="str">
        <f t="shared" si="216"/>
        <v>ok</v>
      </c>
      <c r="BC339" s="641" t="str">
        <f t="shared" si="217"/>
        <v>ok</v>
      </c>
    </row>
    <row r="340" spans="1:55" ht="12.75" hidden="1" customHeight="1">
      <c r="A340" s="34"/>
      <c r="B340" s="35">
        <f t="shared" si="220"/>
        <v>0</v>
      </c>
      <c r="C340" s="34"/>
      <c r="D340" s="250" t="s">
        <v>481</v>
      </c>
      <c r="E340" s="668"/>
      <c r="F340" s="669"/>
      <c r="G340" s="665"/>
      <c r="H340" s="666"/>
      <c r="I340" s="667"/>
      <c r="J340" s="263"/>
      <c r="K340" s="263"/>
      <c r="L340" s="263"/>
      <c r="M340" s="685">
        <f t="shared" si="232"/>
        <v>0</v>
      </c>
      <c r="N340" s="247"/>
      <c r="O340" s="687"/>
      <c r="P340" s="687"/>
      <c r="Q340" s="687"/>
      <c r="R340" s="687"/>
      <c r="S340" s="688"/>
      <c r="T340" s="268"/>
      <c r="U340" s="539"/>
      <c r="V340" s="299" t="str">
        <f t="shared" si="20"/>
        <v>6.19</v>
      </c>
      <c r="W340" s="299">
        <f t="shared" si="218"/>
        <v>0</v>
      </c>
      <c r="X340" s="268"/>
      <c r="Y340" s="268"/>
      <c r="Z340" s="268"/>
      <c r="AA340" s="268"/>
      <c r="AB340" s="533"/>
      <c r="AN340" s="641" t="str">
        <f t="shared" si="202"/>
        <v>revisar</v>
      </c>
      <c r="AO340" s="641" t="str">
        <f t="shared" si="203"/>
        <v>ok</v>
      </c>
      <c r="AP340" s="641" t="str">
        <f t="shared" si="204"/>
        <v>ok</v>
      </c>
      <c r="AQ340" s="641" t="str">
        <f t="shared" si="205"/>
        <v>ok</v>
      </c>
      <c r="AR340" s="641" t="str">
        <f t="shared" si="206"/>
        <v>ok</v>
      </c>
      <c r="AS340" s="641" t="str">
        <f t="shared" si="207"/>
        <v>ok</v>
      </c>
      <c r="AT340" s="641" t="str">
        <f t="shared" si="208"/>
        <v>ok</v>
      </c>
      <c r="AU340" s="641" t="str">
        <f t="shared" si="209"/>
        <v>ok</v>
      </c>
      <c r="AV340" s="641" t="str">
        <f t="shared" si="210"/>
        <v>ok</v>
      </c>
      <c r="AW340" s="641" t="str">
        <f t="shared" si="211"/>
        <v>ok</v>
      </c>
      <c r="AX340" s="641" t="str">
        <f t="shared" si="212"/>
        <v>ok</v>
      </c>
      <c r="AY340" s="641" t="str">
        <f t="shared" si="213"/>
        <v>ok</v>
      </c>
      <c r="AZ340" s="641" t="str">
        <f t="shared" si="214"/>
        <v>ok</v>
      </c>
      <c r="BA340" s="641" t="str">
        <f t="shared" si="215"/>
        <v>ok</v>
      </c>
      <c r="BB340" s="641" t="str">
        <f t="shared" si="216"/>
        <v>ok</v>
      </c>
      <c r="BC340" s="641" t="str">
        <f t="shared" si="217"/>
        <v>ok</v>
      </c>
    </row>
    <row r="341" spans="1:55" ht="12.75" hidden="1" customHeight="1">
      <c r="A341" s="34"/>
      <c r="B341" s="35">
        <f t="shared" si="220"/>
        <v>0</v>
      </c>
      <c r="C341" s="34"/>
      <c r="D341" s="250" t="s">
        <v>482</v>
      </c>
      <c r="E341" s="668"/>
      <c r="F341" s="669"/>
      <c r="G341" s="665"/>
      <c r="H341" s="666"/>
      <c r="I341" s="667"/>
      <c r="J341" s="263"/>
      <c r="K341" s="263"/>
      <c r="L341" s="263"/>
      <c r="M341" s="685">
        <f t="shared" si="232"/>
        <v>0</v>
      </c>
      <c r="N341" s="247"/>
      <c r="O341" s="687"/>
      <c r="P341" s="687"/>
      <c r="Q341" s="687"/>
      <c r="R341" s="687"/>
      <c r="S341" s="688"/>
      <c r="T341" s="268"/>
      <c r="U341" s="539"/>
      <c r="V341" s="299" t="str">
        <f t="shared" si="20"/>
        <v>6.20</v>
      </c>
      <c r="W341" s="299">
        <f t="shared" si="218"/>
        <v>0</v>
      </c>
      <c r="X341" s="268"/>
      <c r="Y341" s="268"/>
      <c r="Z341" s="268"/>
      <c r="AA341" s="268"/>
      <c r="AB341" s="533"/>
      <c r="AN341" s="641" t="str">
        <f t="shared" si="202"/>
        <v>revisar</v>
      </c>
      <c r="AO341" s="641" t="str">
        <f t="shared" si="203"/>
        <v>ok</v>
      </c>
      <c r="AP341" s="641" t="str">
        <f t="shared" si="204"/>
        <v>ok</v>
      </c>
      <c r="AQ341" s="641" t="str">
        <f t="shared" si="205"/>
        <v>ok</v>
      </c>
      <c r="AR341" s="641" t="str">
        <f t="shared" si="206"/>
        <v>ok</v>
      </c>
      <c r="AS341" s="641" t="str">
        <f t="shared" si="207"/>
        <v>ok</v>
      </c>
      <c r="AT341" s="641" t="str">
        <f t="shared" si="208"/>
        <v>ok</v>
      </c>
      <c r="AU341" s="641" t="str">
        <f t="shared" si="209"/>
        <v>ok</v>
      </c>
      <c r="AV341" s="641" t="str">
        <f t="shared" si="210"/>
        <v>ok</v>
      </c>
      <c r="AW341" s="641" t="str">
        <f t="shared" si="211"/>
        <v>ok</v>
      </c>
      <c r="AX341" s="641" t="str">
        <f t="shared" si="212"/>
        <v>ok</v>
      </c>
      <c r="AY341" s="641" t="str">
        <f t="shared" si="213"/>
        <v>ok</v>
      </c>
      <c r="AZ341" s="641" t="str">
        <f t="shared" si="214"/>
        <v>ok</v>
      </c>
      <c r="BA341" s="641" t="str">
        <f t="shared" si="215"/>
        <v>ok</v>
      </c>
      <c r="BB341" s="641" t="str">
        <f t="shared" si="216"/>
        <v>ok</v>
      </c>
      <c r="BC341" s="641" t="str">
        <f t="shared" si="217"/>
        <v>ok</v>
      </c>
    </row>
    <row r="342" spans="1:55" ht="12.75" hidden="1" customHeight="1">
      <c r="A342" s="34"/>
      <c r="B342" s="35">
        <f t="shared" si="220"/>
        <v>0</v>
      </c>
      <c r="C342" s="34"/>
      <c r="D342" s="254" t="s">
        <v>483</v>
      </c>
      <c r="E342" s="668"/>
      <c r="F342" s="669"/>
      <c r="G342" s="665"/>
      <c r="H342" s="666"/>
      <c r="I342" s="667"/>
      <c r="J342" s="263"/>
      <c r="K342" s="263"/>
      <c r="L342" s="263"/>
      <c r="M342" s="685">
        <f t="shared" si="232"/>
        <v>0</v>
      </c>
      <c r="N342" s="247"/>
      <c r="O342" s="687"/>
      <c r="P342" s="687"/>
      <c r="Q342" s="687"/>
      <c r="R342" s="687"/>
      <c r="S342" s="688"/>
      <c r="T342" s="268"/>
      <c r="U342" s="539"/>
      <c r="V342" s="299" t="str">
        <f t="shared" si="20"/>
        <v>6.21</v>
      </c>
      <c r="W342" s="299">
        <f t="shared" si="218"/>
        <v>0</v>
      </c>
      <c r="X342" s="268"/>
      <c r="Y342" s="268"/>
      <c r="Z342" s="268"/>
      <c r="AA342" s="268"/>
      <c r="AB342" s="533"/>
      <c r="AN342" s="641" t="str">
        <f t="shared" si="202"/>
        <v>revisar</v>
      </c>
      <c r="AO342" s="641" t="str">
        <f t="shared" si="203"/>
        <v>ok</v>
      </c>
      <c r="AP342" s="641" t="str">
        <f t="shared" si="204"/>
        <v>ok</v>
      </c>
      <c r="AQ342" s="641" t="str">
        <f t="shared" si="205"/>
        <v>ok</v>
      </c>
      <c r="AR342" s="641" t="str">
        <f t="shared" si="206"/>
        <v>ok</v>
      </c>
      <c r="AS342" s="641" t="str">
        <f t="shared" si="207"/>
        <v>ok</v>
      </c>
      <c r="AT342" s="641" t="str">
        <f t="shared" si="208"/>
        <v>ok</v>
      </c>
      <c r="AU342" s="641" t="str">
        <f t="shared" si="209"/>
        <v>ok</v>
      </c>
      <c r="AV342" s="641" t="str">
        <f t="shared" si="210"/>
        <v>ok</v>
      </c>
      <c r="AW342" s="641" t="str">
        <f t="shared" si="211"/>
        <v>ok</v>
      </c>
      <c r="AX342" s="641" t="str">
        <f t="shared" si="212"/>
        <v>ok</v>
      </c>
      <c r="AY342" s="641" t="str">
        <f t="shared" si="213"/>
        <v>ok</v>
      </c>
      <c r="AZ342" s="641" t="str">
        <f t="shared" si="214"/>
        <v>ok</v>
      </c>
      <c r="BA342" s="641" t="str">
        <f t="shared" si="215"/>
        <v>ok</v>
      </c>
      <c r="BB342" s="641" t="str">
        <f t="shared" si="216"/>
        <v>ok</v>
      </c>
      <c r="BC342" s="641" t="str">
        <f t="shared" si="217"/>
        <v>ok</v>
      </c>
    </row>
    <row r="343" spans="1:55" ht="12.75" hidden="1" customHeight="1">
      <c r="A343" s="34"/>
      <c r="B343" s="35">
        <f t="shared" si="220"/>
        <v>0</v>
      </c>
      <c r="C343" s="34"/>
      <c r="D343" s="250" t="s">
        <v>484</v>
      </c>
      <c r="E343" s="668"/>
      <c r="F343" s="669"/>
      <c r="G343" s="665"/>
      <c r="H343" s="666"/>
      <c r="I343" s="667"/>
      <c r="J343" s="263"/>
      <c r="K343" s="263"/>
      <c r="L343" s="263"/>
      <c r="M343" s="685">
        <f t="shared" si="232"/>
        <v>0</v>
      </c>
      <c r="N343" s="247"/>
      <c r="O343" s="687"/>
      <c r="P343" s="687"/>
      <c r="Q343" s="687"/>
      <c r="R343" s="687"/>
      <c r="S343" s="688"/>
      <c r="T343" s="268"/>
      <c r="U343" s="539"/>
      <c r="V343" s="299" t="str">
        <f t="shared" si="20"/>
        <v>6.22</v>
      </c>
      <c r="W343" s="299">
        <f t="shared" si="218"/>
        <v>0</v>
      </c>
      <c r="X343" s="268"/>
      <c r="Y343" s="268"/>
      <c r="Z343" s="268"/>
      <c r="AA343" s="268"/>
      <c r="AB343" s="533"/>
      <c r="AN343" s="641" t="str">
        <f t="shared" si="202"/>
        <v>revisar</v>
      </c>
      <c r="AO343" s="641" t="str">
        <f t="shared" si="203"/>
        <v>ok</v>
      </c>
      <c r="AP343" s="641" t="str">
        <f t="shared" si="204"/>
        <v>ok</v>
      </c>
      <c r="AQ343" s="641" t="str">
        <f t="shared" si="205"/>
        <v>ok</v>
      </c>
      <c r="AR343" s="641" t="str">
        <f t="shared" si="206"/>
        <v>ok</v>
      </c>
      <c r="AS343" s="641" t="str">
        <f t="shared" si="207"/>
        <v>ok</v>
      </c>
      <c r="AT343" s="641" t="str">
        <f t="shared" si="208"/>
        <v>ok</v>
      </c>
      <c r="AU343" s="641" t="str">
        <f t="shared" si="209"/>
        <v>ok</v>
      </c>
      <c r="AV343" s="641" t="str">
        <f t="shared" si="210"/>
        <v>ok</v>
      </c>
      <c r="AW343" s="641" t="str">
        <f t="shared" si="211"/>
        <v>ok</v>
      </c>
      <c r="AX343" s="641" t="str">
        <f t="shared" si="212"/>
        <v>ok</v>
      </c>
      <c r="AY343" s="641" t="str">
        <f t="shared" si="213"/>
        <v>ok</v>
      </c>
      <c r="AZ343" s="641" t="str">
        <f t="shared" si="214"/>
        <v>ok</v>
      </c>
      <c r="BA343" s="641" t="str">
        <f t="shared" si="215"/>
        <v>ok</v>
      </c>
      <c r="BB343" s="641" t="str">
        <f t="shared" si="216"/>
        <v>ok</v>
      </c>
      <c r="BC343" s="641" t="str">
        <f t="shared" si="217"/>
        <v>ok</v>
      </c>
    </row>
    <row r="344" spans="1:55" ht="12.75" hidden="1" customHeight="1">
      <c r="A344" s="34"/>
      <c r="B344" s="35">
        <f t="shared" si="220"/>
        <v>0</v>
      </c>
      <c r="C344" s="34"/>
      <c r="D344" s="250" t="s">
        <v>485</v>
      </c>
      <c r="E344" s="668"/>
      <c r="F344" s="669"/>
      <c r="G344" s="665"/>
      <c r="H344" s="666"/>
      <c r="I344" s="667"/>
      <c r="J344" s="263"/>
      <c r="K344" s="263"/>
      <c r="L344" s="263"/>
      <c r="M344" s="685">
        <f t="shared" si="232"/>
        <v>0</v>
      </c>
      <c r="N344" s="247"/>
      <c r="O344" s="687"/>
      <c r="P344" s="687"/>
      <c r="Q344" s="687"/>
      <c r="R344" s="687"/>
      <c r="S344" s="688"/>
      <c r="T344" s="268"/>
      <c r="U344" s="539"/>
      <c r="V344" s="299" t="str">
        <f t="shared" si="20"/>
        <v>6.23</v>
      </c>
      <c r="W344" s="299">
        <f t="shared" si="218"/>
        <v>0</v>
      </c>
      <c r="X344" s="268"/>
      <c r="Y344" s="268"/>
      <c r="Z344" s="268"/>
      <c r="AA344" s="268"/>
      <c r="AB344" s="533"/>
      <c r="AN344" s="641" t="str">
        <f t="shared" si="202"/>
        <v>revisar</v>
      </c>
      <c r="AO344" s="641" t="str">
        <f t="shared" si="203"/>
        <v>ok</v>
      </c>
      <c r="AP344" s="641" t="str">
        <f t="shared" si="204"/>
        <v>ok</v>
      </c>
      <c r="AQ344" s="641" t="str">
        <f t="shared" si="205"/>
        <v>ok</v>
      </c>
      <c r="AR344" s="641" t="str">
        <f t="shared" si="206"/>
        <v>ok</v>
      </c>
      <c r="AS344" s="641" t="str">
        <f t="shared" si="207"/>
        <v>ok</v>
      </c>
      <c r="AT344" s="641" t="str">
        <f t="shared" si="208"/>
        <v>ok</v>
      </c>
      <c r="AU344" s="641" t="str">
        <f t="shared" si="209"/>
        <v>ok</v>
      </c>
      <c r="AV344" s="641" t="str">
        <f t="shared" si="210"/>
        <v>ok</v>
      </c>
      <c r="AW344" s="641" t="str">
        <f t="shared" si="211"/>
        <v>ok</v>
      </c>
      <c r="AX344" s="641" t="str">
        <f t="shared" si="212"/>
        <v>ok</v>
      </c>
      <c r="AY344" s="641" t="str">
        <f t="shared" si="213"/>
        <v>ok</v>
      </c>
      <c r="AZ344" s="641" t="str">
        <f t="shared" si="214"/>
        <v>ok</v>
      </c>
      <c r="BA344" s="641" t="str">
        <f t="shared" si="215"/>
        <v>ok</v>
      </c>
      <c r="BB344" s="641" t="str">
        <f t="shared" si="216"/>
        <v>ok</v>
      </c>
      <c r="BC344" s="641" t="str">
        <f t="shared" si="217"/>
        <v>ok</v>
      </c>
    </row>
    <row r="345" spans="1:55" ht="12.75" hidden="1" customHeight="1">
      <c r="A345" s="34"/>
      <c r="B345" s="35">
        <f t="shared" si="220"/>
        <v>0</v>
      </c>
      <c r="C345" s="34"/>
      <c r="D345" s="254" t="s">
        <v>486</v>
      </c>
      <c r="E345" s="668"/>
      <c r="F345" s="669"/>
      <c r="G345" s="665"/>
      <c r="H345" s="666"/>
      <c r="I345" s="667"/>
      <c r="J345" s="263"/>
      <c r="K345" s="263"/>
      <c r="L345" s="263"/>
      <c r="M345" s="685">
        <f t="shared" si="232"/>
        <v>0</v>
      </c>
      <c r="N345" s="247"/>
      <c r="O345" s="687"/>
      <c r="P345" s="687"/>
      <c r="Q345" s="687"/>
      <c r="R345" s="687"/>
      <c r="S345" s="688"/>
      <c r="T345" s="268"/>
      <c r="U345" s="539"/>
      <c r="V345" s="299" t="str">
        <f t="shared" si="20"/>
        <v>6.24</v>
      </c>
      <c r="W345" s="299">
        <f t="shared" si="218"/>
        <v>0</v>
      </c>
      <c r="X345" s="268"/>
      <c r="Y345" s="268"/>
      <c r="Z345" s="268"/>
      <c r="AA345" s="268"/>
      <c r="AB345" s="533"/>
      <c r="AN345" s="641" t="str">
        <f t="shared" si="202"/>
        <v>revisar</v>
      </c>
      <c r="AO345" s="641" t="str">
        <f t="shared" si="203"/>
        <v>ok</v>
      </c>
      <c r="AP345" s="641" t="str">
        <f t="shared" si="204"/>
        <v>ok</v>
      </c>
      <c r="AQ345" s="641" t="str">
        <f t="shared" si="205"/>
        <v>ok</v>
      </c>
      <c r="AR345" s="641" t="str">
        <f t="shared" si="206"/>
        <v>ok</v>
      </c>
      <c r="AS345" s="641" t="str">
        <f t="shared" si="207"/>
        <v>ok</v>
      </c>
      <c r="AT345" s="641" t="str">
        <f t="shared" si="208"/>
        <v>ok</v>
      </c>
      <c r="AU345" s="641" t="str">
        <f t="shared" si="209"/>
        <v>ok</v>
      </c>
      <c r="AV345" s="641" t="str">
        <f t="shared" si="210"/>
        <v>ok</v>
      </c>
      <c r="AW345" s="641" t="str">
        <f t="shared" si="211"/>
        <v>ok</v>
      </c>
      <c r="AX345" s="641" t="str">
        <f t="shared" si="212"/>
        <v>ok</v>
      </c>
      <c r="AY345" s="641" t="str">
        <f t="shared" si="213"/>
        <v>ok</v>
      </c>
      <c r="AZ345" s="641" t="str">
        <f t="shared" si="214"/>
        <v>ok</v>
      </c>
      <c r="BA345" s="641" t="str">
        <f t="shared" si="215"/>
        <v>ok</v>
      </c>
      <c r="BB345" s="641" t="str">
        <f t="shared" si="216"/>
        <v>ok</v>
      </c>
      <c r="BC345" s="641" t="str">
        <f t="shared" si="217"/>
        <v>ok</v>
      </c>
    </row>
    <row r="346" spans="1:55" ht="12.75" hidden="1" customHeight="1">
      <c r="A346" s="34"/>
      <c r="B346" s="35">
        <f t="shared" si="220"/>
        <v>0</v>
      </c>
      <c r="C346" s="34"/>
      <c r="D346" s="250" t="s">
        <v>487</v>
      </c>
      <c r="E346" s="668"/>
      <c r="F346" s="669"/>
      <c r="G346" s="665"/>
      <c r="H346" s="666"/>
      <c r="I346" s="667"/>
      <c r="J346" s="263"/>
      <c r="K346" s="263"/>
      <c r="L346" s="263"/>
      <c r="M346" s="685">
        <f t="shared" si="232"/>
        <v>0</v>
      </c>
      <c r="N346" s="247"/>
      <c r="O346" s="687"/>
      <c r="P346" s="687"/>
      <c r="Q346" s="687"/>
      <c r="R346" s="687"/>
      <c r="S346" s="688"/>
      <c r="T346" s="268"/>
      <c r="U346" s="539"/>
      <c r="V346" s="299" t="str">
        <f t="shared" si="20"/>
        <v>6.25</v>
      </c>
      <c r="W346" s="299">
        <f t="shared" si="218"/>
        <v>0</v>
      </c>
      <c r="X346" s="268"/>
      <c r="Y346" s="268"/>
      <c r="Z346" s="268"/>
      <c r="AA346" s="268"/>
      <c r="AB346" s="533"/>
      <c r="AN346" s="641" t="str">
        <f t="shared" si="202"/>
        <v>revisar</v>
      </c>
      <c r="AO346" s="641" t="str">
        <f t="shared" si="203"/>
        <v>ok</v>
      </c>
      <c r="AP346" s="641" t="str">
        <f t="shared" si="204"/>
        <v>ok</v>
      </c>
      <c r="AQ346" s="641" t="str">
        <f t="shared" si="205"/>
        <v>ok</v>
      </c>
      <c r="AR346" s="641" t="str">
        <f t="shared" si="206"/>
        <v>ok</v>
      </c>
      <c r="AS346" s="641" t="str">
        <f t="shared" si="207"/>
        <v>ok</v>
      </c>
      <c r="AT346" s="641" t="str">
        <f t="shared" si="208"/>
        <v>ok</v>
      </c>
      <c r="AU346" s="641" t="str">
        <f t="shared" si="209"/>
        <v>ok</v>
      </c>
      <c r="AV346" s="641" t="str">
        <f t="shared" si="210"/>
        <v>ok</v>
      </c>
      <c r="AW346" s="641" t="str">
        <f t="shared" si="211"/>
        <v>ok</v>
      </c>
      <c r="AX346" s="641" t="str">
        <f t="shared" si="212"/>
        <v>ok</v>
      </c>
      <c r="AY346" s="641" t="str">
        <f t="shared" si="213"/>
        <v>ok</v>
      </c>
      <c r="AZ346" s="641" t="str">
        <f t="shared" si="214"/>
        <v>ok</v>
      </c>
      <c r="BA346" s="641" t="str">
        <f t="shared" si="215"/>
        <v>ok</v>
      </c>
      <c r="BB346" s="641" t="str">
        <f t="shared" si="216"/>
        <v>ok</v>
      </c>
      <c r="BC346" s="641" t="str">
        <f t="shared" si="217"/>
        <v>ok</v>
      </c>
    </row>
    <row r="347" spans="1:55" ht="12.75" hidden="1" customHeight="1">
      <c r="A347" s="34"/>
      <c r="B347" s="35">
        <f t="shared" si="220"/>
        <v>0</v>
      </c>
      <c r="C347" s="34"/>
      <c r="D347" s="250" t="s">
        <v>488</v>
      </c>
      <c r="E347" s="668"/>
      <c r="F347" s="669"/>
      <c r="G347" s="665"/>
      <c r="H347" s="666"/>
      <c r="I347" s="667"/>
      <c r="J347" s="263"/>
      <c r="K347" s="263"/>
      <c r="L347" s="263"/>
      <c r="M347" s="685">
        <f t="shared" si="232"/>
        <v>0</v>
      </c>
      <c r="N347" s="247"/>
      <c r="O347" s="687"/>
      <c r="P347" s="687"/>
      <c r="Q347" s="687"/>
      <c r="R347" s="687"/>
      <c r="S347" s="688"/>
      <c r="T347" s="268"/>
      <c r="U347" s="539"/>
      <c r="V347" s="299" t="str">
        <f t="shared" si="20"/>
        <v>6.26</v>
      </c>
      <c r="W347" s="299">
        <f t="shared" si="218"/>
        <v>0</v>
      </c>
      <c r="X347" s="268"/>
      <c r="Y347" s="268"/>
      <c r="Z347" s="268"/>
      <c r="AA347" s="268"/>
      <c r="AB347" s="533"/>
      <c r="AN347" s="641" t="str">
        <f t="shared" si="202"/>
        <v>revisar</v>
      </c>
      <c r="AO347" s="641" t="str">
        <f t="shared" si="203"/>
        <v>ok</v>
      </c>
      <c r="AP347" s="641" t="str">
        <f t="shared" si="204"/>
        <v>ok</v>
      </c>
      <c r="AQ347" s="641" t="str">
        <f t="shared" si="205"/>
        <v>ok</v>
      </c>
      <c r="AR347" s="641" t="str">
        <f t="shared" si="206"/>
        <v>ok</v>
      </c>
      <c r="AS347" s="641" t="str">
        <f t="shared" si="207"/>
        <v>ok</v>
      </c>
      <c r="AT347" s="641" t="str">
        <f t="shared" si="208"/>
        <v>ok</v>
      </c>
      <c r="AU347" s="641" t="str">
        <f t="shared" si="209"/>
        <v>ok</v>
      </c>
      <c r="AV347" s="641" t="str">
        <f t="shared" si="210"/>
        <v>ok</v>
      </c>
      <c r="AW347" s="641" t="str">
        <f t="shared" si="211"/>
        <v>ok</v>
      </c>
      <c r="AX347" s="641" t="str">
        <f t="shared" si="212"/>
        <v>ok</v>
      </c>
      <c r="AY347" s="641" t="str">
        <f t="shared" si="213"/>
        <v>ok</v>
      </c>
      <c r="AZ347" s="641" t="str">
        <f t="shared" si="214"/>
        <v>ok</v>
      </c>
      <c r="BA347" s="641" t="str">
        <f t="shared" si="215"/>
        <v>ok</v>
      </c>
      <c r="BB347" s="641" t="str">
        <f t="shared" si="216"/>
        <v>ok</v>
      </c>
      <c r="BC347" s="641" t="str">
        <f t="shared" si="217"/>
        <v>ok</v>
      </c>
    </row>
    <row r="348" spans="1:55" ht="12.75" hidden="1" customHeight="1">
      <c r="A348" s="34"/>
      <c r="B348" s="35">
        <f t="shared" si="220"/>
        <v>0</v>
      </c>
      <c r="C348" s="34"/>
      <c r="D348" s="254" t="s">
        <v>489</v>
      </c>
      <c r="E348" s="668"/>
      <c r="F348" s="669"/>
      <c r="G348" s="665"/>
      <c r="H348" s="666"/>
      <c r="I348" s="667"/>
      <c r="J348" s="263"/>
      <c r="K348" s="263"/>
      <c r="L348" s="263"/>
      <c r="M348" s="685">
        <f t="shared" si="232"/>
        <v>0</v>
      </c>
      <c r="N348" s="247"/>
      <c r="O348" s="687"/>
      <c r="P348" s="687"/>
      <c r="Q348" s="687"/>
      <c r="R348" s="687"/>
      <c r="S348" s="688"/>
      <c r="T348" s="268"/>
      <c r="U348" s="539"/>
      <c r="V348" s="299" t="str">
        <f t="shared" si="20"/>
        <v>6.27</v>
      </c>
      <c r="W348" s="299">
        <f t="shared" si="218"/>
        <v>0</v>
      </c>
      <c r="X348" s="268"/>
      <c r="Y348" s="268"/>
      <c r="Z348" s="268"/>
      <c r="AA348" s="268"/>
      <c r="AB348" s="533"/>
      <c r="AN348" s="641" t="str">
        <f t="shared" si="202"/>
        <v>revisar</v>
      </c>
      <c r="AO348" s="641" t="str">
        <f t="shared" si="203"/>
        <v>ok</v>
      </c>
      <c r="AP348" s="641" t="str">
        <f t="shared" si="204"/>
        <v>ok</v>
      </c>
      <c r="AQ348" s="641" t="str">
        <f t="shared" si="205"/>
        <v>ok</v>
      </c>
      <c r="AR348" s="641" t="str">
        <f t="shared" si="206"/>
        <v>ok</v>
      </c>
      <c r="AS348" s="641" t="str">
        <f t="shared" si="207"/>
        <v>ok</v>
      </c>
      <c r="AT348" s="641" t="str">
        <f t="shared" si="208"/>
        <v>ok</v>
      </c>
      <c r="AU348" s="641" t="str">
        <f t="shared" si="209"/>
        <v>ok</v>
      </c>
      <c r="AV348" s="641" t="str">
        <f t="shared" si="210"/>
        <v>ok</v>
      </c>
      <c r="AW348" s="641" t="str">
        <f t="shared" si="211"/>
        <v>ok</v>
      </c>
      <c r="AX348" s="641" t="str">
        <f t="shared" si="212"/>
        <v>ok</v>
      </c>
      <c r="AY348" s="641" t="str">
        <f t="shared" si="213"/>
        <v>ok</v>
      </c>
      <c r="AZ348" s="641" t="str">
        <f t="shared" si="214"/>
        <v>ok</v>
      </c>
      <c r="BA348" s="641" t="str">
        <f t="shared" si="215"/>
        <v>ok</v>
      </c>
      <c r="BB348" s="641" t="str">
        <f t="shared" si="216"/>
        <v>ok</v>
      </c>
      <c r="BC348" s="641" t="str">
        <f t="shared" si="217"/>
        <v>ok</v>
      </c>
    </row>
    <row r="349" spans="1:55" ht="12.75" hidden="1" customHeight="1">
      <c r="A349" s="34"/>
      <c r="B349" s="35">
        <f t="shared" si="220"/>
        <v>0</v>
      </c>
      <c r="C349" s="34"/>
      <c r="D349" s="250" t="s">
        <v>490</v>
      </c>
      <c r="E349" s="668"/>
      <c r="F349" s="669"/>
      <c r="G349" s="665"/>
      <c r="H349" s="666"/>
      <c r="I349" s="667"/>
      <c r="J349" s="263"/>
      <c r="K349" s="263"/>
      <c r="L349" s="263"/>
      <c r="M349" s="685">
        <f t="shared" si="232"/>
        <v>0</v>
      </c>
      <c r="N349" s="247"/>
      <c r="O349" s="687"/>
      <c r="P349" s="687"/>
      <c r="Q349" s="687"/>
      <c r="R349" s="687"/>
      <c r="S349" s="688"/>
      <c r="T349" s="268"/>
      <c r="U349" s="539"/>
      <c r="V349" s="299" t="str">
        <f t="shared" si="20"/>
        <v>6.28</v>
      </c>
      <c r="W349" s="299">
        <f t="shared" si="218"/>
        <v>0</v>
      </c>
      <c r="X349" s="268"/>
      <c r="Y349" s="268"/>
      <c r="Z349" s="268"/>
      <c r="AA349" s="268"/>
      <c r="AB349" s="533"/>
      <c r="AN349" s="641" t="str">
        <f t="shared" si="202"/>
        <v>revisar</v>
      </c>
      <c r="AO349" s="641" t="str">
        <f t="shared" si="203"/>
        <v>ok</v>
      </c>
      <c r="AP349" s="641" t="str">
        <f t="shared" si="204"/>
        <v>ok</v>
      </c>
      <c r="AQ349" s="641" t="str">
        <f t="shared" si="205"/>
        <v>ok</v>
      </c>
      <c r="AR349" s="641" t="str">
        <f t="shared" si="206"/>
        <v>ok</v>
      </c>
      <c r="AS349" s="641" t="str">
        <f t="shared" si="207"/>
        <v>ok</v>
      </c>
      <c r="AT349" s="641" t="str">
        <f t="shared" si="208"/>
        <v>ok</v>
      </c>
      <c r="AU349" s="641" t="str">
        <f t="shared" si="209"/>
        <v>ok</v>
      </c>
      <c r="AV349" s="641" t="str">
        <f t="shared" si="210"/>
        <v>ok</v>
      </c>
      <c r="AW349" s="641" t="str">
        <f t="shared" si="211"/>
        <v>ok</v>
      </c>
      <c r="AX349" s="641" t="str">
        <f t="shared" si="212"/>
        <v>ok</v>
      </c>
      <c r="AY349" s="641" t="str">
        <f t="shared" si="213"/>
        <v>ok</v>
      </c>
      <c r="AZ349" s="641" t="str">
        <f t="shared" si="214"/>
        <v>ok</v>
      </c>
      <c r="BA349" s="641" t="str">
        <f t="shared" si="215"/>
        <v>ok</v>
      </c>
      <c r="BB349" s="641" t="str">
        <f t="shared" si="216"/>
        <v>ok</v>
      </c>
      <c r="BC349" s="641" t="str">
        <f t="shared" si="217"/>
        <v>ok</v>
      </c>
    </row>
    <row r="350" spans="1:55" ht="12.75" hidden="1" customHeight="1">
      <c r="A350" s="34"/>
      <c r="B350" s="35">
        <f t="shared" si="220"/>
        <v>0</v>
      </c>
      <c r="C350" s="34"/>
      <c r="D350" s="250" t="s">
        <v>491</v>
      </c>
      <c r="E350" s="668"/>
      <c r="F350" s="669"/>
      <c r="G350" s="665"/>
      <c r="H350" s="666"/>
      <c r="I350" s="667"/>
      <c r="J350" s="263"/>
      <c r="K350" s="263"/>
      <c r="L350" s="263"/>
      <c r="M350" s="685">
        <f t="shared" si="232"/>
        <v>0</v>
      </c>
      <c r="N350" s="247"/>
      <c r="O350" s="687"/>
      <c r="P350" s="687"/>
      <c r="Q350" s="687"/>
      <c r="R350" s="687"/>
      <c r="S350" s="688"/>
      <c r="T350" s="268"/>
      <c r="U350" s="539"/>
      <c r="V350" s="299" t="str">
        <f t="shared" si="20"/>
        <v>6.29</v>
      </c>
      <c r="W350" s="299">
        <f t="shared" si="218"/>
        <v>0</v>
      </c>
      <c r="X350" s="268"/>
      <c r="Y350" s="268"/>
      <c r="Z350" s="268"/>
      <c r="AA350" s="268"/>
      <c r="AB350" s="533"/>
      <c r="AN350" s="641" t="str">
        <f t="shared" si="202"/>
        <v>revisar</v>
      </c>
      <c r="AO350" s="641" t="str">
        <f t="shared" si="203"/>
        <v>ok</v>
      </c>
      <c r="AP350" s="641" t="str">
        <f t="shared" si="204"/>
        <v>ok</v>
      </c>
      <c r="AQ350" s="641" t="str">
        <f t="shared" si="205"/>
        <v>ok</v>
      </c>
      <c r="AR350" s="641" t="str">
        <f t="shared" si="206"/>
        <v>ok</v>
      </c>
      <c r="AS350" s="641" t="str">
        <f t="shared" si="207"/>
        <v>ok</v>
      </c>
      <c r="AT350" s="641" t="str">
        <f t="shared" si="208"/>
        <v>ok</v>
      </c>
      <c r="AU350" s="641" t="str">
        <f t="shared" si="209"/>
        <v>ok</v>
      </c>
      <c r="AV350" s="641" t="str">
        <f t="shared" si="210"/>
        <v>ok</v>
      </c>
      <c r="AW350" s="641" t="str">
        <f t="shared" si="211"/>
        <v>ok</v>
      </c>
      <c r="AX350" s="641" t="str">
        <f t="shared" si="212"/>
        <v>ok</v>
      </c>
      <c r="AY350" s="641" t="str">
        <f t="shared" si="213"/>
        <v>ok</v>
      </c>
      <c r="AZ350" s="641" t="str">
        <f t="shared" si="214"/>
        <v>ok</v>
      </c>
      <c r="BA350" s="641" t="str">
        <f t="shared" si="215"/>
        <v>ok</v>
      </c>
      <c r="BB350" s="641" t="str">
        <f t="shared" si="216"/>
        <v>ok</v>
      </c>
      <c r="BC350" s="641" t="str">
        <f t="shared" si="217"/>
        <v>ok</v>
      </c>
    </row>
    <row r="351" spans="1:55" ht="12.75" hidden="1" customHeight="1">
      <c r="A351" s="34"/>
      <c r="B351" s="35">
        <f t="shared" si="220"/>
        <v>0</v>
      </c>
      <c r="C351" s="34"/>
      <c r="D351" s="254" t="s">
        <v>492</v>
      </c>
      <c r="E351" s="668"/>
      <c r="F351" s="669"/>
      <c r="G351" s="665"/>
      <c r="H351" s="666"/>
      <c r="I351" s="667"/>
      <c r="J351" s="263"/>
      <c r="K351" s="263"/>
      <c r="L351" s="263"/>
      <c r="M351" s="685">
        <f t="shared" si="232"/>
        <v>0</v>
      </c>
      <c r="N351" s="247"/>
      <c r="O351" s="687"/>
      <c r="P351" s="687"/>
      <c r="Q351" s="687"/>
      <c r="R351" s="687"/>
      <c r="S351" s="688"/>
      <c r="T351" s="268"/>
      <c r="U351" s="539"/>
      <c r="V351" s="299" t="str">
        <f t="shared" si="20"/>
        <v>6.30</v>
      </c>
      <c r="W351" s="299">
        <f t="shared" si="218"/>
        <v>0</v>
      </c>
      <c r="X351" s="268"/>
      <c r="Y351" s="268"/>
      <c r="Z351" s="268"/>
      <c r="AA351" s="268"/>
      <c r="AB351" s="533"/>
      <c r="AN351" s="641" t="str">
        <f t="shared" si="202"/>
        <v>revisar</v>
      </c>
      <c r="AO351" s="641" t="str">
        <f t="shared" si="203"/>
        <v>ok</v>
      </c>
      <c r="AP351" s="641" t="str">
        <f t="shared" si="204"/>
        <v>ok</v>
      </c>
      <c r="AQ351" s="641" t="str">
        <f t="shared" si="205"/>
        <v>ok</v>
      </c>
      <c r="AR351" s="641" t="str">
        <f t="shared" si="206"/>
        <v>ok</v>
      </c>
      <c r="AS351" s="641" t="str">
        <f t="shared" si="207"/>
        <v>ok</v>
      </c>
      <c r="AT351" s="641" t="str">
        <f t="shared" si="208"/>
        <v>ok</v>
      </c>
      <c r="AU351" s="641" t="str">
        <f t="shared" si="209"/>
        <v>ok</v>
      </c>
      <c r="AV351" s="641" t="str">
        <f t="shared" si="210"/>
        <v>ok</v>
      </c>
      <c r="AW351" s="641" t="str">
        <f t="shared" si="211"/>
        <v>ok</v>
      </c>
      <c r="AX351" s="641" t="str">
        <f t="shared" si="212"/>
        <v>ok</v>
      </c>
      <c r="AY351" s="641" t="str">
        <f t="shared" si="213"/>
        <v>ok</v>
      </c>
      <c r="AZ351" s="641" t="str">
        <f t="shared" si="214"/>
        <v>ok</v>
      </c>
      <c r="BA351" s="641" t="str">
        <f t="shared" si="215"/>
        <v>ok</v>
      </c>
      <c r="BB351" s="641" t="str">
        <f t="shared" si="216"/>
        <v>ok</v>
      </c>
      <c r="BC351" s="641" t="str">
        <f t="shared" si="217"/>
        <v>ok</v>
      </c>
    </row>
    <row r="352" spans="1:55" ht="12.75" hidden="1" customHeight="1">
      <c r="A352" s="34"/>
      <c r="B352" s="35">
        <f t="shared" si="220"/>
        <v>0</v>
      </c>
      <c r="C352" s="34"/>
      <c r="D352" s="250" t="s">
        <v>493</v>
      </c>
      <c r="E352" s="668"/>
      <c r="F352" s="669"/>
      <c r="G352" s="665"/>
      <c r="H352" s="666"/>
      <c r="I352" s="667"/>
      <c r="J352" s="263"/>
      <c r="K352" s="263"/>
      <c r="L352" s="263"/>
      <c r="M352" s="685">
        <f t="shared" si="232"/>
        <v>0</v>
      </c>
      <c r="N352" s="247"/>
      <c r="O352" s="687"/>
      <c r="P352" s="687"/>
      <c r="Q352" s="687"/>
      <c r="R352" s="687"/>
      <c r="S352" s="688"/>
      <c r="T352" s="268"/>
      <c r="U352" s="539"/>
      <c r="V352" s="299" t="str">
        <f t="shared" si="20"/>
        <v>6.31</v>
      </c>
      <c r="W352" s="299">
        <f t="shared" si="218"/>
        <v>0</v>
      </c>
      <c r="X352" s="268"/>
      <c r="Y352" s="268"/>
      <c r="Z352" s="268"/>
      <c r="AA352" s="268"/>
      <c r="AB352" s="533"/>
      <c r="AN352" s="641" t="str">
        <f t="shared" si="202"/>
        <v>revisar</v>
      </c>
      <c r="AO352" s="641" t="str">
        <f t="shared" si="203"/>
        <v>ok</v>
      </c>
      <c r="AP352" s="641" t="str">
        <f t="shared" si="204"/>
        <v>ok</v>
      </c>
      <c r="AQ352" s="641" t="str">
        <f t="shared" si="205"/>
        <v>ok</v>
      </c>
      <c r="AR352" s="641" t="str">
        <f t="shared" si="206"/>
        <v>ok</v>
      </c>
      <c r="AS352" s="641" t="str">
        <f t="shared" si="207"/>
        <v>ok</v>
      </c>
      <c r="AT352" s="641" t="str">
        <f t="shared" si="208"/>
        <v>ok</v>
      </c>
      <c r="AU352" s="641" t="str">
        <f t="shared" si="209"/>
        <v>ok</v>
      </c>
      <c r="AV352" s="641" t="str">
        <f t="shared" si="210"/>
        <v>ok</v>
      </c>
      <c r="AW352" s="641" t="str">
        <f t="shared" si="211"/>
        <v>ok</v>
      </c>
      <c r="AX352" s="641" t="str">
        <f t="shared" si="212"/>
        <v>ok</v>
      </c>
      <c r="AY352" s="641" t="str">
        <f t="shared" si="213"/>
        <v>ok</v>
      </c>
      <c r="AZ352" s="641" t="str">
        <f t="shared" si="214"/>
        <v>ok</v>
      </c>
      <c r="BA352" s="641" t="str">
        <f t="shared" si="215"/>
        <v>ok</v>
      </c>
      <c r="BB352" s="641" t="str">
        <f t="shared" si="216"/>
        <v>ok</v>
      </c>
      <c r="BC352" s="641" t="str">
        <f t="shared" si="217"/>
        <v>ok</v>
      </c>
    </row>
    <row r="353" spans="1:55" ht="12.75" hidden="1" customHeight="1">
      <c r="A353" s="34"/>
      <c r="B353" s="35">
        <f t="shared" si="220"/>
        <v>0</v>
      </c>
      <c r="C353" s="34"/>
      <c r="D353" s="250" t="s">
        <v>494</v>
      </c>
      <c r="E353" s="668"/>
      <c r="F353" s="669"/>
      <c r="G353" s="665"/>
      <c r="H353" s="666"/>
      <c r="I353" s="667"/>
      <c r="J353" s="263"/>
      <c r="K353" s="263"/>
      <c r="L353" s="263"/>
      <c r="M353" s="685">
        <f t="shared" si="232"/>
        <v>0</v>
      </c>
      <c r="N353" s="247"/>
      <c r="O353" s="687"/>
      <c r="P353" s="687"/>
      <c r="Q353" s="687"/>
      <c r="R353" s="687"/>
      <c r="S353" s="688"/>
      <c r="T353" s="268"/>
      <c r="U353" s="539"/>
      <c r="V353" s="299" t="str">
        <f t="shared" si="20"/>
        <v>6.32</v>
      </c>
      <c r="W353" s="299">
        <f t="shared" si="218"/>
        <v>0</v>
      </c>
      <c r="X353" s="268"/>
      <c r="Y353" s="268"/>
      <c r="Z353" s="268"/>
      <c r="AA353" s="268"/>
      <c r="AB353" s="533"/>
      <c r="AN353" s="641" t="str">
        <f t="shared" si="202"/>
        <v>revisar</v>
      </c>
      <c r="AO353" s="641" t="str">
        <f t="shared" si="203"/>
        <v>ok</v>
      </c>
      <c r="AP353" s="641" t="str">
        <f t="shared" si="204"/>
        <v>ok</v>
      </c>
      <c r="AQ353" s="641" t="str">
        <f t="shared" si="205"/>
        <v>ok</v>
      </c>
      <c r="AR353" s="641" t="str">
        <f t="shared" si="206"/>
        <v>ok</v>
      </c>
      <c r="AS353" s="641" t="str">
        <f t="shared" si="207"/>
        <v>ok</v>
      </c>
      <c r="AT353" s="641" t="str">
        <f t="shared" si="208"/>
        <v>ok</v>
      </c>
      <c r="AU353" s="641" t="str">
        <f t="shared" si="209"/>
        <v>ok</v>
      </c>
      <c r="AV353" s="641" t="str">
        <f t="shared" si="210"/>
        <v>ok</v>
      </c>
      <c r="AW353" s="641" t="str">
        <f t="shared" si="211"/>
        <v>ok</v>
      </c>
      <c r="AX353" s="641" t="str">
        <f t="shared" si="212"/>
        <v>ok</v>
      </c>
      <c r="AY353" s="641" t="str">
        <f t="shared" si="213"/>
        <v>ok</v>
      </c>
      <c r="AZ353" s="641" t="str">
        <f t="shared" si="214"/>
        <v>ok</v>
      </c>
      <c r="BA353" s="641" t="str">
        <f t="shared" si="215"/>
        <v>ok</v>
      </c>
      <c r="BB353" s="641" t="str">
        <f t="shared" si="216"/>
        <v>ok</v>
      </c>
      <c r="BC353" s="641" t="str">
        <f t="shared" si="217"/>
        <v>ok</v>
      </c>
    </row>
    <row r="354" spans="1:55" ht="12.75" hidden="1" customHeight="1">
      <c r="A354" s="34"/>
      <c r="B354" s="35">
        <f t="shared" si="220"/>
        <v>0</v>
      </c>
      <c r="C354" s="34"/>
      <c r="D354" s="254" t="s">
        <v>495</v>
      </c>
      <c r="E354" s="668"/>
      <c r="F354" s="669"/>
      <c r="G354" s="665"/>
      <c r="H354" s="666"/>
      <c r="I354" s="667"/>
      <c r="J354" s="263"/>
      <c r="K354" s="263"/>
      <c r="L354" s="263"/>
      <c r="M354" s="685">
        <f t="shared" si="232"/>
        <v>0</v>
      </c>
      <c r="N354" s="247"/>
      <c r="O354" s="687"/>
      <c r="P354" s="687"/>
      <c r="Q354" s="687"/>
      <c r="R354" s="687"/>
      <c r="S354" s="688"/>
      <c r="T354" s="268"/>
      <c r="U354" s="539"/>
      <c r="V354" s="299" t="str">
        <f t="shared" si="20"/>
        <v>6.33</v>
      </c>
      <c r="W354" s="299">
        <f t="shared" si="218"/>
        <v>0</v>
      </c>
      <c r="X354" s="268"/>
      <c r="Y354" s="268"/>
      <c r="Z354" s="268"/>
      <c r="AA354" s="268"/>
      <c r="AB354" s="533"/>
      <c r="AN354" s="641" t="str">
        <f t="shared" si="202"/>
        <v>revisar</v>
      </c>
      <c r="AO354" s="641" t="str">
        <f t="shared" si="203"/>
        <v>ok</v>
      </c>
      <c r="AP354" s="641" t="str">
        <f t="shared" si="204"/>
        <v>ok</v>
      </c>
      <c r="AQ354" s="641" t="str">
        <f t="shared" si="205"/>
        <v>ok</v>
      </c>
      <c r="AR354" s="641" t="str">
        <f t="shared" si="206"/>
        <v>ok</v>
      </c>
      <c r="AS354" s="641" t="str">
        <f t="shared" si="207"/>
        <v>ok</v>
      </c>
      <c r="AT354" s="641" t="str">
        <f t="shared" si="208"/>
        <v>ok</v>
      </c>
      <c r="AU354" s="641" t="str">
        <f t="shared" si="209"/>
        <v>ok</v>
      </c>
      <c r="AV354" s="641" t="str">
        <f t="shared" si="210"/>
        <v>ok</v>
      </c>
      <c r="AW354" s="641" t="str">
        <f t="shared" si="211"/>
        <v>ok</v>
      </c>
      <c r="AX354" s="641" t="str">
        <f t="shared" si="212"/>
        <v>ok</v>
      </c>
      <c r="AY354" s="641" t="str">
        <f t="shared" si="213"/>
        <v>ok</v>
      </c>
      <c r="AZ354" s="641" t="str">
        <f t="shared" si="214"/>
        <v>ok</v>
      </c>
      <c r="BA354" s="641" t="str">
        <f t="shared" si="215"/>
        <v>ok</v>
      </c>
      <c r="BB354" s="641" t="str">
        <f t="shared" si="216"/>
        <v>ok</v>
      </c>
      <c r="BC354" s="641" t="str">
        <f t="shared" si="217"/>
        <v>ok</v>
      </c>
    </row>
    <row r="355" spans="1:55" ht="12.75" hidden="1" customHeight="1">
      <c r="A355" s="34"/>
      <c r="B355" s="35">
        <f t="shared" si="220"/>
        <v>0</v>
      </c>
      <c r="C355" s="34"/>
      <c r="D355" s="250" t="s">
        <v>496</v>
      </c>
      <c r="E355" s="668"/>
      <c r="F355" s="669"/>
      <c r="G355" s="665"/>
      <c r="H355" s="666"/>
      <c r="I355" s="667"/>
      <c r="J355" s="263"/>
      <c r="K355" s="263"/>
      <c r="L355" s="263"/>
      <c r="M355" s="685">
        <f t="shared" si="232"/>
        <v>0</v>
      </c>
      <c r="N355" s="247"/>
      <c r="O355" s="687"/>
      <c r="P355" s="687"/>
      <c r="Q355" s="687"/>
      <c r="R355" s="687"/>
      <c r="S355" s="688"/>
      <c r="T355" s="268"/>
      <c r="U355" s="539"/>
      <c r="V355" s="299" t="str">
        <f t="shared" si="20"/>
        <v>6.34</v>
      </c>
      <c r="W355" s="299">
        <f t="shared" si="218"/>
        <v>0</v>
      </c>
      <c r="X355" s="268"/>
      <c r="Y355" s="268"/>
      <c r="Z355" s="268"/>
      <c r="AA355" s="268"/>
      <c r="AB355" s="533"/>
      <c r="AN355" s="641" t="str">
        <f t="shared" si="202"/>
        <v>revisar</v>
      </c>
      <c r="AO355" s="641" t="str">
        <f t="shared" si="203"/>
        <v>ok</v>
      </c>
      <c r="AP355" s="641" t="str">
        <f t="shared" si="204"/>
        <v>ok</v>
      </c>
      <c r="AQ355" s="641" t="str">
        <f t="shared" si="205"/>
        <v>ok</v>
      </c>
      <c r="AR355" s="641" t="str">
        <f t="shared" si="206"/>
        <v>ok</v>
      </c>
      <c r="AS355" s="641" t="str">
        <f t="shared" si="207"/>
        <v>ok</v>
      </c>
      <c r="AT355" s="641" t="str">
        <f t="shared" si="208"/>
        <v>ok</v>
      </c>
      <c r="AU355" s="641" t="str">
        <f t="shared" si="209"/>
        <v>ok</v>
      </c>
      <c r="AV355" s="641" t="str">
        <f t="shared" si="210"/>
        <v>ok</v>
      </c>
      <c r="AW355" s="641" t="str">
        <f t="shared" si="211"/>
        <v>ok</v>
      </c>
      <c r="AX355" s="641" t="str">
        <f t="shared" si="212"/>
        <v>ok</v>
      </c>
      <c r="AY355" s="641" t="str">
        <f t="shared" si="213"/>
        <v>ok</v>
      </c>
      <c r="AZ355" s="641" t="str">
        <f t="shared" si="214"/>
        <v>ok</v>
      </c>
      <c r="BA355" s="641" t="str">
        <f t="shared" si="215"/>
        <v>ok</v>
      </c>
      <c r="BB355" s="641" t="str">
        <f t="shared" si="216"/>
        <v>ok</v>
      </c>
      <c r="BC355" s="641" t="str">
        <f t="shared" si="217"/>
        <v>ok</v>
      </c>
    </row>
    <row r="356" spans="1:55" ht="12.75" hidden="1" customHeight="1">
      <c r="A356" s="34"/>
      <c r="B356" s="35">
        <f t="shared" si="220"/>
        <v>0</v>
      </c>
      <c r="C356" s="34"/>
      <c r="D356" s="250" t="s">
        <v>497</v>
      </c>
      <c r="E356" s="668"/>
      <c r="F356" s="669"/>
      <c r="G356" s="665"/>
      <c r="H356" s="666"/>
      <c r="I356" s="667"/>
      <c r="J356" s="263"/>
      <c r="K356" s="263"/>
      <c r="L356" s="263"/>
      <c r="M356" s="685">
        <f t="shared" si="232"/>
        <v>0</v>
      </c>
      <c r="N356" s="247"/>
      <c r="O356" s="687"/>
      <c r="P356" s="687"/>
      <c r="Q356" s="687"/>
      <c r="R356" s="687"/>
      <c r="S356" s="688"/>
      <c r="T356" s="268"/>
      <c r="U356" s="539"/>
      <c r="V356" s="299" t="str">
        <f t="shared" si="20"/>
        <v>6.35</v>
      </c>
      <c r="W356" s="299">
        <f t="shared" si="218"/>
        <v>0</v>
      </c>
      <c r="X356" s="268"/>
      <c r="Y356" s="268"/>
      <c r="Z356" s="268"/>
      <c r="AA356" s="268"/>
      <c r="AB356" s="533"/>
      <c r="AN356" s="641" t="str">
        <f t="shared" si="202"/>
        <v>revisar</v>
      </c>
      <c r="AO356" s="641" t="str">
        <f t="shared" si="203"/>
        <v>ok</v>
      </c>
      <c r="AP356" s="641" t="str">
        <f t="shared" si="204"/>
        <v>ok</v>
      </c>
      <c r="AQ356" s="641" t="str">
        <f t="shared" si="205"/>
        <v>ok</v>
      </c>
      <c r="AR356" s="641" t="str">
        <f t="shared" si="206"/>
        <v>ok</v>
      </c>
      <c r="AS356" s="641" t="str">
        <f t="shared" si="207"/>
        <v>ok</v>
      </c>
      <c r="AT356" s="641" t="str">
        <f t="shared" si="208"/>
        <v>ok</v>
      </c>
      <c r="AU356" s="641" t="str">
        <f t="shared" si="209"/>
        <v>ok</v>
      </c>
      <c r="AV356" s="641" t="str">
        <f t="shared" si="210"/>
        <v>ok</v>
      </c>
      <c r="AW356" s="641" t="str">
        <f t="shared" si="211"/>
        <v>ok</v>
      </c>
      <c r="AX356" s="641" t="str">
        <f t="shared" si="212"/>
        <v>ok</v>
      </c>
      <c r="AY356" s="641" t="str">
        <f t="shared" si="213"/>
        <v>ok</v>
      </c>
      <c r="AZ356" s="641" t="str">
        <f t="shared" si="214"/>
        <v>ok</v>
      </c>
      <c r="BA356" s="641" t="str">
        <f t="shared" si="215"/>
        <v>ok</v>
      </c>
      <c r="BB356" s="641" t="str">
        <f t="shared" si="216"/>
        <v>ok</v>
      </c>
      <c r="BC356" s="641" t="str">
        <f t="shared" si="217"/>
        <v>ok</v>
      </c>
    </row>
    <row r="357" spans="1:55" ht="12.75" hidden="1" customHeight="1">
      <c r="A357" s="34"/>
      <c r="B357" s="35">
        <f t="shared" si="220"/>
        <v>0</v>
      </c>
      <c r="C357" s="34"/>
      <c r="D357" s="254" t="s">
        <v>498</v>
      </c>
      <c r="E357" s="668"/>
      <c r="F357" s="669"/>
      <c r="G357" s="665"/>
      <c r="H357" s="666"/>
      <c r="I357" s="667"/>
      <c r="J357" s="263"/>
      <c r="K357" s="263"/>
      <c r="L357" s="263"/>
      <c r="M357" s="685">
        <f t="shared" si="232"/>
        <v>0</v>
      </c>
      <c r="N357" s="247"/>
      <c r="O357" s="687"/>
      <c r="P357" s="687"/>
      <c r="Q357" s="687"/>
      <c r="R357" s="687"/>
      <c r="S357" s="688"/>
      <c r="T357" s="268"/>
      <c r="U357" s="539"/>
      <c r="V357" s="299" t="str">
        <f t="shared" si="20"/>
        <v>6.36</v>
      </c>
      <c r="W357" s="299">
        <f t="shared" si="218"/>
        <v>0</v>
      </c>
      <c r="X357" s="268"/>
      <c r="Y357" s="268"/>
      <c r="Z357" s="268"/>
      <c r="AA357" s="268"/>
      <c r="AB357" s="533"/>
      <c r="AN357" s="641" t="str">
        <f t="shared" si="202"/>
        <v>revisar</v>
      </c>
      <c r="AO357" s="641" t="str">
        <f t="shared" si="203"/>
        <v>ok</v>
      </c>
      <c r="AP357" s="641" t="str">
        <f t="shared" si="204"/>
        <v>ok</v>
      </c>
      <c r="AQ357" s="641" t="str">
        <f t="shared" si="205"/>
        <v>ok</v>
      </c>
      <c r="AR357" s="641" t="str">
        <f t="shared" si="206"/>
        <v>ok</v>
      </c>
      <c r="AS357" s="641" t="str">
        <f t="shared" si="207"/>
        <v>ok</v>
      </c>
      <c r="AT357" s="641" t="str">
        <f t="shared" si="208"/>
        <v>ok</v>
      </c>
      <c r="AU357" s="641" t="str">
        <f t="shared" si="209"/>
        <v>ok</v>
      </c>
      <c r="AV357" s="641" t="str">
        <f t="shared" si="210"/>
        <v>ok</v>
      </c>
      <c r="AW357" s="641" t="str">
        <f t="shared" si="211"/>
        <v>ok</v>
      </c>
      <c r="AX357" s="641" t="str">
        <f t="shared" si="212"/>
        <v>ok</v>
      </c>
      <c r="AY357" s="641" t="str">
        <f t="shared" si="213"/>
        <v>ok</v>
      </c>
      <c r="AZ357" s="641" t="str">
        <f t="shared" si="214"/>
        <v>ok</v>
      </c>
      <c r="BA357" s="641" t="str">
        <f t="shared" si="215"/>
        <v>ok</v>
      </c>
      <c r="BB357" s="641" t="str">
        <f t="shared" si="216"/>
        <v>ok</v>
      </c>
      <c r="BC357" s="641" t="str">
        <f t="shared" si="217"/>
        <v>ok</v>
      </c>
    </row>
    <row r="358" spans="1:55" ht="12.75" hidden="1" customHeight="1">
      <c r="A358" s="34"/>
      <c r="B358" s="35">
        <f t="shared" si="220"/>
        <v>0</v>
      </c>
      <c r="C358" s="34"/>
      <c r="D358" s="250" t="s">
        <v>499</v>
      </c>
      <c r="E358" s="668"/>
      <c r="F358" s="669"/>
      <c r="G358" s="665"/>
      <c r="H358" s="666"/>
      <c r="I358" s="667"/>
      <c r="J358" s="263"/>
      <c r="K358" s="263"/>
      <c r="L358" s="263"/>
      <c r="M358" s="685">
        <f t="shared" si="232"/>
        <v>0</v>
      </c>
      <c r="N358" s="247"/>
      <c r="O358" s="687"/>
      <c r="P358" s="687"/>
      <c r="Q358" s="687"/>
      <c r="R358" s="687"/>
      <c r="S358" s="688"/>
      <c r="T358" s="268"/>
      <c r="U358" s="539"/>
      <c r="V358" s="299" t="str">
        <f t="shared" si="20"/>
        <v>6.37</v>
      </c>
      <c r="W358" s="299">
        <f t="shared" si="218"/>
        <v>0</v>
      </c>
      <c r="X358" s="268"/>
      <c r="Y358" s="268"/>
      <c r="Z358" s="268"/>
      <c r="AA358" s="268"/>
      <c r="AB358" s="533"/>
      <c r="AN358" s="641" t="str">
        <f t="shared" si="202"/>
        <v>revisar</v>
      </c>
      <c r="AO358" s="641" t="str">
        <f t="shared" si="203"/>
        <v>ok</v>
      </c>
      <c r="AP358" s="641" t="str">
        <f t="shared" si="204"/>
        <v>ok</v>
      </c>
      <c r="AQ358" s="641" t="str">
        <f t="shared" si="205"/>
        <v>ok</v>
      </c>
      <c r="AR358" s="641" t="str">
        <f t="shared" si="206"/>
        <v>ok</v>
      </c>
      <c r="AS358" s="641" t="str">
        <f t="shared" si="207"/>
        <v>ok</v>
      </c>
      <c r="AT358" s="641" t="str">
        <f t="shared" si="208"/>
        <v>ok</v>
      </c>
      <c r="AU358" s="641" t="str">
        <f t="shared" si="209"/>
        <v>ok</v>
      </c>
      <c r="AV358" s="641" t="str">
        <f t="shared" si="210"/>
        <v>ok</v>
      </c>
      <c r="AW358" s="641" t="str">
        <f t="shared" si="211"/>
        <v>ok</v>
      </c>
      <c r="AX358" s="641" t="str">
        <f t="shared" si="212"/>
        <v>ok</v>
      </c>
      <c r="AY358" s="641" t="str">
        <f t="shared" si="213"/>
        <v>ok</v>
      </c>
      <c r="AZ358" s="641" t="str">
        <f t="shared" si="214"/>
        <v>ok</v>
      </c>
      <c r="BA358" s="641" t="str">
        <f t="shared" si="215"/>
        <v>ok</v>
      </c>
      <c r="BB358" s="641" t="str">
        <f t="shared" si="216"/>
        <v>ok</v>
      </c>
      <c r="BC358" s="641" t="str">
        <f t="shared" si="217"/>
        <v>ok</v>
      </c>
    </row>
    <row r="359" spans="1:55" ht="12.75" hidden="1" customHeight="1">
      <c r="A359" s="34"/>
      <c r="B359" s="35">
        <f t="shared" si="220"/>
        <v>0</v>
      </c>
      <c r="C359" s="34"/>
      <c r="D359" s="250" t="s">
        <v>500</v>
      </c>
      <c r="E359" s="668"/>
      <c r="F359" s="669"/>
      <c r="G359" s="665"/>
      <c r="H359" s="666"/>
      <c r="I359" s="667"/>
      <c r="J359" s="263"/>
      <c r="K359" s="263"/>
      <c r="L359" s="263"/>
      <c r="M359" s="685">
        <f t="shared" si="232"/>
        <v>0</v>
      </c>
      <c r="N359" s="247"/>
      <c r="O359" s="687"/>
      <c r="P359" s="687"/>
      <c r="Q359" s="687"/>
      <c r="R359" s="687"/>
      <c r="S359" s="688"/>
      <c r="T359" s="268"/>
      <c r="U359" s="539"/>
      <c r="V359" s="299" t="str">
        <f t="shared" si="20"/>
        <v>6.38</v>
      </c>
      <c r="W359" s="299">
        <f t="shared" si="218"/>
        <v>0</v>
      </c>
      <c r="X359" s="268"/>
      <c r="Y359" s="268"/>
      <c r="Z359" s="268"/>
      <c r="AA359" s="268"/>
      <c r="AB359" s="533"/>
      <c r="AN359" s="641" t="str">
        <f t="shared" si="202"/>
        <v>revisar</v>
      </c>
      <c r="AO359" s="641" t="str">
        <f t="shared" si="203"/>
        <v>ok</v>
      </c>
      <c r="AP359" s="641" t="str">
        <f t="shared" si="204"/>
        <v>ok</v>
      </c>
      <c r="AQ359" s="641" t="str">
        <f t="shared" si="205"/>
        <v>ok</v>
      </c>
      <c r="AR359" s="641" t="str">
        <f t="shared" si="206"/>
        <v>ok</v>
      </c>
      <c r="AS359" s="641" t="str">
        <f t="shared" si="207"/>
        <v>ok</v>
      </c>
      <c r="AT359" s="641" t="str">
        <f t="shared" si="208"/>
        <v>ok</v>
      </c>
      <c r="AU359" s="641" t="str">
        <f t="shared" si="209"/>
        <v>ok</v>
      </c>
      <c r="AV359" s="641" t="str">
        <f t="shared" si="210"/>
        <v>ok</v>
      </c>
      <c r="AW359" s="641" t="str">
        <f t="shared" si="211"/>
        <v>ok</v>
      </c>
      <c r="AX359" s="641" t="str">
        <f t="shared" si="212"/>
        <v>ok</v>
      </c>
      <c r="AY359" s="641" t="str">
        <f t="shared" si="213"/>
        <v>ok</v>
      </c>
      <c r="AZ359" s="641" t="str">
        <f t="shared" si="214"/>
        <v>ok</v>
      </c>
      <c r="BA359" s="641" t="str">
        <f t="shared" si="215"/>
        <v>ok</v>
      </c>
      <c r="BB359" s="641" t="str">
        <f t="shared" si="216"/>
        <v>ok</v>
      </c>
      <c r="BC359" s="641" t="str">
        <f t="shared" si="217"/>
        <v>ok</v>
      </c>
    </row>
    <row r="360" spans="1:55" ht="12.75" hidden="1" customHeight="1">
      <c r="A360" s="34"/>
      <c r="B360" s="35">
        <f t="shared" si="220"/>
        <v>0</v>
      </c>
      <c r="C360" s="34"/>
      <c r="D360" s="254" t="s">
        <v>501</v>
      </c>
      <c r="E360" s="668"/>
      <c r="F360" s="669"/>
      <c r="G360" s="665"/>
      <c r="H360" s="666"/>
      <c r="I360" s="667"/>
      <c r="J360" s="263"/>
      <c r="K360" s="263"/>
      <c r="L360" s="263"/>
      <c r="M360" s="685">
        <f t="shared" si="232"/>
        <v>0</v>
      </c>
      <c r="N360" s="247"/>
      <c r="O360" s="687"/>
      <c r="P360" s="687"/>
      <c r="Q360" s="687"/>
      <c r="R360" s="687"/>
      <c r="S360" s="688"/>
      <c r="T360" s="268"/>
      <c r="U360" s="539"/>
      <c r="V360" s="299" t="str">
        <f t="shared" si="20"/>
        <v>6.39</v>
      </c>
      <c r="W360" s="299">
        <f t="shared" si="218"/>
        <v>0</v>
      </c>
      <c r="X360" s="268"/>
      <c r="Y360" s="268"/>
      <c r="Z360" s="268"/>
      <c r="AA360" s="268"/>
      <c r="AB360" s="533"/>
      <c r="AN360" s="641" t="str">
        <f t="shared" si="202"/>
        <v>revisar</v>
      </c>
      <c r="AO360" s="641" t="str">
        <f t="shared" si="203"/>
        <v>ok</v>
      </c>
      <c r="AP360" s="641" t="str">
        <f t="shared" si="204"/>
        <v>ok</v>
      </c>
      <c r="AQ360" s="641" t="str">
        <f t="shared" si="205"/>
        <v>ok</v>
      </c>
      <c r="AR360" s="641" t="str">
        <f t="shared" si="206"/>
        <v>ok</v>
      </c>
      <c r="AS360" s="641" t="str">
        <f t="shared" si="207"/>
        <v>ok</v>
      </c>
      <c r="AT360" s="641" t="str">
        <f t="shared" si="208"/>
        <v>ok</v>
      </c>
      <c r="AU360" s="641" t="str">
        <f t="shared" si="209"/>
        <v>ok</v>
      </c>
      <c r="AV360" s="641" t="str">
        <f t="shared" si="210"/>
        <v>ok</v>
      </c>
      <c r="AW360" s="641" t="str">
        <f t="shared" si="211"/>
        <v>ok</v>
      </c>
      <c r="AX360" s="641" t="str">
        <f t="shared" si="212"/>
        <v>ok</v>
      </c>
      <c r="AY360" s="641" t="str">
        <f t="shared" si="213"/>
        <v>ok</v>
      </c>
      <c r="AZ360" s="641" t="str">
        <f t="shared" si="214"/>
        <v>ok</v>
      </c>
      <c r="BA360" s="641" t="str">
        <f t="shared" si="215"/>
        <v>ok</v>
      </c>
      <c r="BB360" s="641" t="str">
        <f t="shared" si="216"/>
        <v>ok</v>
      </c>
      <c r="BC360" s="641" t="str">
        <f t="shared" si="217"/>
        <v>ok</v>
      </c>
    </row>
    <row r="361" spans="1:55" ht="12.75" hidden="1" customHeight="1">
      <c r="A361" s="34"/>
      <c r="B361" s="35">
        <f t="shared" si="220"/>
        <v>0</v>
      </c>
      <c r="C361" s="34"/>
      <c r="D361" s="250" t="s">
        <v>502</v>
      </c>
      <c r="E361" s="668"/>
      <c r="F361" s="669"/>
      <c r="G361" s="665"/>
      <c r="H361" s="666"/>
      <c r="I361" s="667"/>
      <c r="J361" s="263"/>
      <c r="K361" s="263"/>
      <c r="L361" s="263"/>
      <c r="M361" s="685">
        <f t="shared" si="232"/>
        <v>0</v>
      </c>
      <c r="N361" s="247"/>
      <c r="O361" s="687"/>
      <c r="P361" s="687"/>
      <c r="Q361" s="687"/>
      <c r="R361" s="687"/>
      <c r="S361" s="688"/>
      <c r="T361" s="268"/>
      <c r="U361" s="539"/>
      <c r="V361" s="299" t="str">
        <f t="shared" si="20"/>
        <v>6.40</v>
      </c>
      <c r="W361" s="299">
        <f t="shared" si="218"/>
        <v>0</v>
      </c>
      <c r="X361" s="268"/>
      <c r="Y361" s="268"/>
      <c r="Z361" s="268"/>
      <c r="AA361" s="268"/>
      <c r="AB361" s="533"/>
      <c r="AN361" s="641" t="str">
        <f t="shared" si="202"/>
        <v>revisar</v>
      </c>
      <c r="AO361" s="641" t="str">
        <f t="shared" si="203"/>
        <v>ok</v>
      </c>
      <c r="AP361" s="641" t="str">
        <f t="shared" si="204"/>
        <v>ok</v>
      </c>
      <c r="AQ361" s="641" t="str">
        <f t="shared" si="205"/>
        <v>ok</v>
      </c>
      <c r="AR361" s="641" t="str">
        <f t="shared" si="206"/>
        <v>ok</v>
      </c>
      <c r="AS361" s="641" t="str">
        <f t="shared" si="207"/>
        <v>ok</v>
      </c>
      <c r="AT361" s="641" t="str">
        <f t="shared" si="208"/>
        <v>ok</v>
      </c>
      <c r="AU361" s="641" t="str">
        <f t="shared" si="209"/>
        <v>ok</v>
      </c>
      <c r="AV361" s="641" t="str">
        <f t="shared" si="210"/>
        <v>ok</v>
      </c>
      <c r="AW361" s="641" t="str">
        <f t="shared" si="211"/>
        <v>ok</v>
      </c>
      <c r="AX361" s="641" t="str">
        <f t="shared" si="212"/>
        <v>ok</v>
      </c>
      <c r="AY361" s="641" t="str">
        <f t="shared" si="213"/>
        <v>ok</v>
      </c>
      <c r="AZ361" s="641" t="str">
        <f t="shared" si="214"/>
        <v>ok</v>
      </c>
      <c r="BA361" s="641" t="str">
        <f t="shared" si="215"/>
        <v>ok</v>
      </c>
      <c r="BB361" s="641" t="str">
        <f t="shared" si="216"/>
        <v>ok</v>
      </c>
      <c r="BC361" s="641" t="str">
        <f t="shared" si="217"/>
        <v>ok</v>
      </c>
    </row>
    <row r="362" spans="1:55" ht="12.75" hidden="1" customHeight="1">
      <c r="A362" s="34"/>
      <c r="B362" s="35">
        <f t="shared" si="220"/>
        <v>0</v>
      </c>
      <c r="C362" s="34"/>
      <c r="D362" s="250" t="s">
        <v>503</v>
      </c>
      <c r="E362" s="668"/>
      <c r="F362" s="669"/>
      <c r="G362" s="665"/>
      <c r="H362" s="666"/>
      <c r="I362" s="667"/>
      <c r="J362" s="263"/>
      <c r="K362" s="263"/>
      <c r="L362" s="263"/>
      <c r="M362" s="685">
        <f t="shared" si="232"/>
        <v>0</v>
      </c>
      <c r="N362" s="247"/>
      <c r="O362" s="687"/>
      <c r="P362" s="687"/>
      <c r="Q362" s="687"/>
      <c r="R362" s="687"/>
      <c r="S362" s="688"/>
      <c r="T362" s="268"/>
      <c r="U362" s="539"/>
      <c r="V362" s="299" t="str">
        <f t="shared" si="20"/>
        <v>6.41</v>
      </c>
      <c r="W362" s="299">
        <f t="shared" si="218"/>
        <v>0</v>
      </c>
      <c r="X362" s="268"/>
      <c r="Y362" s="268"/>
      <c r="Z362" s="268"/>
      <c r="AA362" s="268"/>
      <c r="AB362" s="533"/>
      <c r="AN362" s="641" t="str">
        <f t="shared" si="202"/>
        <v>revisar</v>
      </c>
      <c r="AO362" s="641" t="str">
        <f t="shared" si="203"/>
        <v>ok</v>
      </c>
      <c r="AP362" s="641" t="str">
        <f t="shared" si="204"/>
        <v>ok</v>
      </c>
      <c r="AQ362" s="641" t="str">
        <f t="shared" si="205"/>
        <v>ok</v>
      </c>
      <c r="AR362" s="641" t="str">
        <f t="shared" si="206"/>
        <v>ok</v>
      </c>
      <c r="AS362" s="641" t="str">
        <f t="shared" si="207"/>
        <v>ok</v>
      </c>
      <c r="AT362" s="641" t="str">
        <f t="shared" si="208"/>
        <v>ok</v>
      </c>
      <c r="AU362" s="641" t="str">
        <f t="shared" si="209"/>
        <v>ok</v>
      </c>
      <c r="AV362" s="641" t="str">
        <f t="shared" si="210"/>
        <v>ok</v>
      </c>
      <c r="AW362" s="641" t="str">
        <f t="shared" si="211"/>
        <v>ok</v>
      </c>
      <c r="AX362" s="641" t="str">
        <f t="shared" si="212"/>
        <v>ok</v>
      </c>
      <c r="AY362" s="641" t="str">
        <f t="shared" si="213"/>
        <v>ok</v>
      </c>
      <c r="AZ362" s="641" t="str">
        <f t="shared" si="214"/>
        <v>ok</v>
      </c>
      <c r="BA362" s="641" t="str">
        <f t="shared" si="215"/>
        <v>ok</v>
      </c>
      <c r="BB362" s="641" t="str">
        <f t="shared" si="216"/>
        <v>ok</v>
      </c>
      <c r="BC362" s="641" t="str">
        <f t="shared" si="217"/>
        <v>ok</v>
      </c>
    </row>
    <row r="363" spans="1:55" ht="12.75" hidden="1" customHeight="1">
      <c r="A363" s="34"/>
      <c r="B363" s="35">
        <f t="shared" si="220"/>
        <v>0</v>
      </c>
      <c r="C363" s="34"/>
      <c r="D363" s="254" t="s">
        <v>504</v>
      </c>
      <c r="E363" s="668"/>
      <c r="F363" s="669"/>
      <c r="G363" s="665"/>
      <c r="H363" s="666"/>
      <c r="I363" s="667"/>
      <c r="J363" s="263"/>
      <c r="K363" s="263"/>
      <c r="L363" s="263"/>
      <c r="M363" s="685">
        <f t="shared" si="232"/>
        <v>0</v>
      </c>
      <c r="N363" s="247"/>
      <c r="O363" s="687"/>
      <c r="P363" s="687"/>
      <c r="Q363" s="687"/>
      <c r="R363" s="687"/>
      <c r="S363" s="688"/>
      <c r="T363" s="268"/>
      <c r="U363" s="539"/>
      <c r="V363" s="299" t="str">
        <f t="shared" si="20"/>
        <v>6.42</v>
      </c>
      <c r="W363" s="299">
        <f t="shared" si="218"/>
        <v>0</v>
      </c>
      <c r="X363" s="268"/>
      <c r="Y363" s="268"/>
      <c r="Z363" s="268"/>
      <c r="AA363" s="268"/>
      <c r="AB363" s="533"/>
      <c r="AN363" s="641" t="str">
        <f t="shared" si="202"/>
        <v>revisar</v>
      </c>
      <c r="AO363" s="641" t="str">
        <f t="shared" si="203"/>
        <v>ok</v>
      </c>
      <c r="AP363" s="641" t="str">
        <f t="shared" si="204"/>
        <v>ok</v>
      </c>
      <c r="AQ363" s="641" t="str">
        <f t="shared" si="205"/>
        <v>ok</v>
      </c>
      <c r="AR363" s="641" t="str">
        <f t="shared" si="206"/>
        <v>ok</v>
      </c>
      <c r="AS363" s="641" t="str">
        <f t="shared" si="207"/>
        <v>ok</v>
      </c>
      <c r="AT363" s="641" t="str">
        <f t="shared" si="208"/>
        <v>ok</v>
      </c>
      <c r="AU363" s="641" t="str">
        <f t="shared" si="209"/>
        <v>ok</v>
      </c>
      <c r="AV363" s="641" t="str">
        <f t="shared" si="210"/>
        <v>ok</v>
      </c>
      <c r="AW363" s="641" t="str">
        <f t="shared" si="211"/>
        <v>ok</v>
      </c>
      <c r="AX363" s="641" t="str">
        <f t="shared" si="212"/>
        <v>ok</v>
      </c>
      <c r="AY363" s="641" t="str">
        <f t="shared" si="213"/>
        <v>ok</v>
      </c>
      <c r="AZ363" s="641" t="str">
        <f t="shared" si="214"/>
        <v>ok</v>
      </c>
      <c r="BA363" s="641" t="str">
        <f t="shared" si="215"/>
        <v>ok</v>
      </c>
      <c r="BB363" s="641" t="str">
        <f t="shared" si="216"/>
        <v>ok</v>
      </c>
      <c r="BC363" s="641" t="str">
        <f t="shared" si="217"/>
        <v>ok</v>
      </c>
    </row>
    <row r="364" spans="1:55" ht="12.75" hidden="1" customHeight="1">
      <c r="A364" s="34"/>
      <c r="B364" s="35">
        <f t="shared" si="220"/>
        <v>0</v>
      </c>
      <c r="C364" s="34"/>
      <c r="D364" s="250" t="s">
        <v>505</v>
      </c>
      <c r="E364" s="668"/>
      <c r="F364" s="669"/>
      <c r="G364" s="665"/>
      <c r="H364" s="666"/>
      <c r="I364" s="667"/>
      <c r="J364" s="263"/>
      <c r="K364" s="263"/>
      <c r="L364" s="263"/>
      <c r="M364" s="685">
        <f t="shared" si="232"/>
        <v>0</v>
      </c>
      <c r="N364" s="247"/>
      <c r="O364" s="687"/>
      <c r="P364" s="687"/>
      <c r="Q364" s="687"/>
      <c r="R364" s="687"/>
      <c r="S364" s="688"/>
      <c r="T364" s="268"/>
      <c r="U364" s="539"/>
      <c r="V364" s="299" t="str">
        <f t="shared" si="20"/>
        <v>6.43</v>
      </c>
      <c r="W364" s="299">
        <f t="shared" si="218"/>
        <v>0</v>
      </c>
      <c r="X364" s="268"/>
      <c r="Y364" s="268"/>
      <c r="Z364" s="268"/>
      <c r="AA364" s="268"/>
      <c r="AB364" s="533"/>
      <c r="AN364" s="641" t="str">
        <f t="shared" ref="AN364:AN427" si="233">IF(X364=D364,"ok","revisar")</f>
        <v>revisar</v>
      </c>
      <c r="AO364" s="641" t="str">
        <f t="shared" ref="AO364:AO427" si="234">IF(Y364=E364,"ok","revisar")</f>
        <v>ok</v>
      </c>
      <c r="AP364" s="641" t="str">
        <f t="shared" ref="AP364:AP427" si="235">IF(Z364=F364,"ok","revisar")</f>
        <v>ok</v>
      </c>
      <c r="AQ364" s="641" t="str">
        <f t="shared" ref="AQ364:AQ427" si="236">IF(AA364=G364,"ok","revisar")</f>
        <v>ok</v>
      </c>
      <c r="AR364" s="641" t="str">
        <f t="shared" ref="AR364:AR427" si="237">IF(AB364=H364,"ok","revisar")</f>
        <v>ok</v>
      </c>
      <c r="AS364" s="641" t="str">
        <f t="shared" ref="AS364:AS427" si="238">IF(AC364=I364,"ok","revisar")</f>
        <v>ok</v>
      </c>
      <c r="AT364" s="641" t="str">
        <f t="shared" ref="AT364:AT427" si="239">IF(AD364=J364,"ok","revisar")</f>
        <v>ok</v>
      </c>
      <c r="AU364" s="641" t="str">
        <f t="shared" ref="AU364:AU427" si="240">IF(AE364=K364,"ok","revisar")</f>
        <v>ok</v>
      </c>
      <c r="AV364" s="641" t="str">
        <f t="shared" ref="AV364:AV427" si="241">IF(AF364=L364,"ok","revisar")</f>
        <v>ok</v>
      </c>
      <c r="AW364" s="641" t="str">
        <f t="shared" ref="AW364:AW427" si="242">IF(AG364=M364,"ok","revisar")</f>
        <v>ok</v>
      </c>
      <c r="AX364" s="641" t="str">
        <f t="shared" ref="AX364:AX427" si="243">IF(AH364=N364,"ok","revisar")</f>
        <v>ok</v>
      </c>
      <c r="AY364" s="641" t="str">
        <f t="shared" ref="AY364:AY427" si="244">IF(AI364=O364,"ok","revisar")</f>
        <v>ok</v>
      </c>
      <c r="AZ364" s="641" t="str">
        <f t="shared" ref="AZ364:AZ427" si="245">IF(AJ364=P364,"ok","revisar")</f>
        <v>ok</v>
      </c>
      <c r="BA364" s="641" t="str">
        <f t="shared" ref="BA364:BA427" si="246">IF(AK364=Q364,"ok","revisar")</f>
        <v>ok</v>
      </c>
      <c r="BB364" s="641" t="str">
        <f t="shared" ref="BB364:BB427" si="247">IF(AL364=R364,"ok","revisar")</f>
        <v>ok</v>
      </c>
      <c r="BC364" s="641" t="str">
        <f t="shared" ref="BC364:BC427" si="248">IF(AM364=S364,"ok","revisar")</f>
        <v>ok</v>
      </c>
    </row>
    <row r="365" spans="1:55" ht="12.75" hidden="1" customHeight="1">
      <c r="A365" s="34"/>
      <c r="B365" s="35">
        <f t="shared" si="220"/>
        <v>0</v>
      </c>
      <c r="C365" s="34"/>
      <c r="D365" s="250" t="s">
        <v>506</v>
      </c>
      <c r="E365" s="668"/>
      <c r="F365" s="669"/>
      <c r="G365" s="665"/>
      <c r="H365" s="666"/>
      <c r="I365" s="667"/>
      <c r="J365" s="263"/>
      <c r="K365" s="263"/>
      <c r="L365" s="263"/>
      <c r="M365" s="685">
        <f t="shared" si="232"/>
        <v>0</v>
      </c>
      <c r="N365" s="247"/>
      <c r="O365" s="687"/>
      <c r="P365" s="687"/>
      <c r="Q365" s="687"/>
      <c r="R365" s="687"/>
      <c r="S365" s="688"/>
      <c r="T365" s="268"/>
      <c r="U365" s="539"/>
      <c r="V365" s="299" t="str">
        <f t="shared" si="20"/>
        <v>6.44</v>
      </c>
      <c r="W365" s="299">
        <f t="shared" si="218"/>
        <v>0</v>
      </c>
      <c r="X365" s="268"/>
      <c r="Y365" s="268"/>
      <c r="Z365" s="268"/>
      <c r="AA365" s="268"/>
      <c r="AB365" s="533"/>
      <c r="AN365" s="641" t="str">
        <f t="shared" si="233"/>
        <v>revisar</v>
      </c>
      <c r="AO365" s="641" t="str">
        <f t="shared" si="234"/>
        <v>ok</v>
      </c>
      <c r="AP365" s="641" t="str">
        <f t="shared" si="235"/>
        <v>ok</v>
      </c>
      <c r="AQ365" s="641" t="str">
        <f t="shared" si="236"/>
        <v>ok</v>
      </c>
      <c r="AR365" s="641" t="str">
        <f t="shared" si="237"/>
        <v>ok</v>
      </c>
      <c r="AS365" s="641" t="str">
        <f t="shared" si="238"/>
        <v>ok</v>
      </c>
      <c r="AT365" s="641" t="str">
        <f t="shared" si="239"/>
        <v>ok</v>
      </c>
      <c r="AU365" s="641" t="str">
        <f t="shared" si="240"/>
        <v>ok</v>
      </c>
      <c r="AV365" s="641" t="str">
        <f t="shared" si="241"/>
        <v>ok</v>
      </c>
      <c r="AW365" s="641" t="str">
        <f t="shared" si="242"/>
        <v>ok</v>
      </c>
      <c r="AX365" s="641" t="str">
        <f t="shared" si="243"/>
        <v>ok</v>
      </c>
      <c r="AY365" s="641" t="str">
        <f t="shared" si="244"/>
        <v>ok</v>
      </c>
      <c r="AZ365" s="641" t="str">
        <f t="shared" si="245"/>
        <v>ok</v>
      </c>
      <c r="BA365" s="641" t="str">
        <f t="shared" si="246"/>
        <v>ok</v>
      </c>
      <c r="BB365" s="641" t="str">
        <f t="shared" si="247"/>
        <v>ok</v>
      </c>
      <c r="BC365" s="641" t="str">
        <f t="shared" si="248"/>
        <v>ok</v>
      </c>
    </row>
    <row r="366" spans="1:55" ht="12.75" hidden="1" customHeight="1">
      <c r="A366" s="34"/>
      <c r="B366" s="35">
        <f t="shared" si="220"/>
        <v>0</v>
      </c>
      <c r="C366" s="34"/>
      <c r="D366" s="254" t="s">
        <v>507</v>
      </c>
      <c r="E366" s="668"/>
      <c r="F366" s="669"/>
      <c r="G366" s="665"/>
      <c r="H366" s="666"/>
      <c r="I366" s="667"/>
      <c r="J366" s="263"/>
      <c r="K366" s="263"/>
      <c r="L366" s="263"/>
      <c r="M366" s="685">
        <f t="shared" si="232"/>
        <v>0</v>
      </c>
      <c r="N366" s="247"/>
      <c r="O366" s="687"/>
      <c r="P366" s="687"/>
      <c r="Q366" s="687"/>
      <c r="R366" s="687"/>
      <c r="S366" s="688"/>
      <c r="T366" s="268"/>
      <c r="U366" s="539"/>
      <c r="V366" s="299" t="str">
        <f t="shared" si="20"/>
        <v>6.45</v>
      </c>
      <c r="W366" s="299">
        <f t="shared" si="218"/>
        <v>0</v>
      </c>
      <c r="X366" s="268"/>
      <c r="Y366" s="268"/>
      <c r="Z366" s="268"/>
      <c r="AA366" s="268"/>
      <c r="AB366" s="533"/>
      <c r="AN366" s="641" t="str">
        <f t="shared" si="233"/>
        <v>revisar</v>
      </c>
      <c r="AO366" s="641" t="str">
        <f t="shared" si="234"/>
        <v>ok</v>
      </c>
      <c r="AP366" s="641" t="str">
        <f t="shared" si="235"/>
        <v>ok</v>
      </c>
      <c r="AQ366" s="641" t="str">
        <f t="shared" si="236"/>
        <v>ok</v>
      </c>
      <c r="AR366" s="641" t="str">
        <f t="shared" si="237"/>
        <v>ok</v>
      </c>
      <c r="AS366" s="641" t="str">
        <f t="shared" si="238"/>
        <v>ok</v>
      </c>
      <c r="AT366" s="641" t="str">
        <f t="shared" si="239"/>
        <v>ok</v>
      </c>
      <c r="AU366" s="641" t="str">
        <f t="shared" si="240"/>
        <v>ok</v>
      </c>
      <c r="AV366" s="641" t="str">
        <f t="shared" si="241"/>
        <v>ok</v>
      </c>
      <c r="AW366" s="641" t="str">
        <f t="shared" si="242"/>
        <v>ok</v>
      </c>
      <c r="AX366" s="641" t="str">
        <f t="shared" si="243"/>
        <v>ok</v>
      </c>
      <c r="AY366" s="641" t="str">
        <f t="shared" si="244"/>
        <v>ok</v>
      </c>
      <c r="AZ366" s="641" t="str">
        <f t="shared" si="245"/>
        <v>ok</v>
      </c>
      <c r="BA366" s="641" t="str">
        <f t="shared" si="246"/>
        <v>ok</v>
      </c>
      <c r="BB366" s="641" t="str">
        <f t="shared" si="247"/>
        <v>ok</v>
      </c>
      <c r="BC366" s="641" t="str">
        <f t="shared" si="248"/>
        <v>ok</v>
      </c>
    </row>
    <row r="367" spans="1:55" ht="12.75" hidden="1" customHeight="1">
      <c r="A367" s="34"/>
      <c r="B367" s="35">
        <f t="shared" si="220"/>
        <v>0</v>
      </c>
      <c r="C367" s="34"/>
      <c r="D367" s="250" t="s">
        <v>508</v>
      </c>
      <c r="E367" s="668"/>
      <c r="F367" s="669"/>
      <c r="G367" s="665"/>
      <c r="H367" s="666"/>
      <c r="I367" s="667"/>
      <c r="J367" s="263"/>
      <c r="K367" s="263"/>
      <c r="L367" s="263"/>
      <c r="M367" s="685">
        <f t="shared" si="232"/>
        <v>0</v>
      </c>
      <c r="N367" s="247"/>
      <c r="O367" s="687"/>
      <c r="P367" s="687"/>
      <c r="Q367" s="687"/>
      <c r="R367" s="687"/>
      <c r="S367" s="688"/>
      <c r="T367" s="268"/>
      <c r="U367" s="539"/>
      <c r="V367" s="299" t="str">
        <f t="shared" si="20"/>
        <v>6.46</v>
      </c>
      <c r="W367" s="299">
        <f t="shared" si="218"/>
        <v>0</v>
      </c>
      <c r="X367" s="268"/>
      <c r="Y367" s="268"/>
      <c r="Z367" s="268"/>
      <c r="AA367" s="268"/>
      <c r="AB367" s="533"/>
      <c r="AN367" s="641" t="str">
        <f t="shared" si="233"/>
        <v>revisar</v>
      </c>
      <c r="AO367" s="641" t="str">
        <f t="shared" si="234"/>
        <v>ok</v>
      </c>
      <c r="AP367" s="641" t="str">
        <f t="shared" si="235"/>
        <v>ok</v>
      </c>
      <c r="AQ367" s="641" t="str">
        <f t="shared" si="236"/>
        <v>ok</v>
      </c>
      <c r="AR367" s="641" t="str">
        <f t="shared" si="237"/>
        <v>ok</v>
      </c>
      <c r="AS367" s="641" t="str">
        <f t="shared" si="238"/>
        <v>ok</v>
      </c>
      <c r="AT367" s="641" t="str">
        <f t="shared" si="239"/>
        <v>ok</v>
      </c>
      <c r="AU367" s="641" t="str">
        <f t="shared" si="240"/>
        <v>ok</v>
      </c>
      <c r="AV367" s="641" t="str">
        <f t="shared" si="241"/>
        <v>ok</v>
      </c>
      <c r="AW367" s="641" t="str">
        <f t="shared" si="242"/>
        <v>ok</v>
      </c>
      <c r="AX367" s="641" t="str">
        <f t="shared" si="243"/>
        <v>ok</v>
      </c>
      <c r="AY367" s="641" t="str">
        <f t="shared" si="244"/>
        <v>ok</v>
      </c>
      <c r="AZ367" s="641" t="str">
        <f t="shared" si="245"/>
        <v>ok</v>
      </c>
      <c r="BA367" s="641" t="str">
        <f t="shared" si="246"/>
        <v>ok</v>
      </c>
      <c r="BB367" s="641" t="str">
        <f t="shared" si="247"/>
        <v>ok</v>
      </c>
      <c r="BC367" s="641" t="str">
        <f t="shared" si="248"/>
        <v>ok</v>
      </c>
    </row>
    <row r="368" spans="1:55" ht="12.75" hidden="1" customHeight="1">
      <c r="A368" s="34"/>
      <c r="B368" s="35">
        <f t="shared" si="220"/>
        <v>0</v>
      </c>
      <c r="C368" s="34"/>
      <c r="D368" s="250" t="s">
        <v>509</v>
      </c>
      <c r="E368" s="668"/>
      <c r="F368" s="669"/>
      <c r="G368" s="665"/>
      <c r="H368" s="666"/>
      <c r="I368" s="667"/>
      <c r="J368" s="263"/>
      <c r="K368" s="263"/>
      <c r="L368" s="263"/>
      <c r="M368" s="685">
        <f t="shared" si="232"/>
        <v>0</v>
      </c>
      <c r="N368" s="247"/>
      <c r="O368" s="687"/>
      <c r="P368" s="687"/>
      <c r="Q368" s="687"/>
      <c r="R368" s="687"/>
      <c r="S368" s="688"/>
      <c r="T368" s="268"/>
      <c r="U368" s="539"/>
      <c r="V368" s="299" t="str">
        <f t="shared" si="20"/>
        <v>6.47</v>
      </c>
      <c r="W368" s="299">
        <f t="shared" si="218"/>
        <v>0</v>
      </c>
      <c r="X368" s="268"/>
      <c r="Y368" s="268"/>
      <c r="Z368" s="268"/>
      <c r="AA368" s="268"/>
      <c r="AB368" s="533"/>
      <c r="AN368" s="641" t="str">
        <f t="shared" si="233"/>
        <v>revisar</v>
      </c>
      <c r="AO368" s="641" t="str">
        <f t="shared" si="234"/>
        <v>ok</v>
      </c>
      <c r="AP368" s="641" t="str">
        <f t="shared" si="235"/>
        <v>ok</v>
      </c>
      <c r="AQ368" s="641" t="str">
        <f t="shared" si="236"/>
        <v>ok</v>
      </c>
      <c r="AR368" s="641" t="str">
        <f t="shared" si="237"/>
        <v>ok</v>
      </c>
      <c r="AS368" s="641" t="str">
        <f t="shared" si="238"/>
        <v>ok</v>
      </c>
      <c r="AT368" s="641" t="str">
        <f t="shared" si="239"/>
        <v>ok</v>
      </c>
      <c r="AU368" s="641" t="str">
        <f t="shared" si="240"/>
        <v>ok</v>
      </c>
      <c r="AV368" s="641" t="str">
        <f t="shared" si="241"/>
        <v>ok</v>
      </c>
      <c r="AW368" s="641" t="str">
        <f t="shared" si="242"/>
        <v>ok</v>
      </c>
      <c r="AX368" s="641" t="str">
        <f t="shared" si="243"/>
        <v>ok</v>
      </c>
      <c r="AY368" s="641" t="str">
        <f t="shared" si="244"/>
        <v>ok</v>
      </c>
      <c r="AZ368" s="641" t="str">
        <f t="shared" si="245"/>
        <v>ok</v>
      </c>
      <c r="BA368" s="641" t="str">
        <f t="shared" si="246"/>
        <v>ok</v>
      </c>
      <c r="BB368" s="641" t="str">
        <f t="shared" si="247"/>
        <v>ok</v>
      </c>
      <c r="BC368" s="641" t="str">
        <f t="shared" si="248"/>
        <v>ok</v>
      </c>
    </row>
    <row r="369" spans="1:55" ht="12.75" hidden="1" customHeight="1">
      <c r="A369" s="34"/>
      <c r="B369" s="35">
        <f t="shared" si="220"/>
        <v>0</v>
      </c>
      <c r="C369" s="34"/>
      <c r="D369" s="254" t="s">
        <v>510</v>
      </c>
      <c r="E369" s="668"/>
      <c r="F369" s="669"/>
      <c r="G369" s="665"/>
      <c r="H369" s="666"/>
      <c r="I369" s="667"/>
      <c r="J369" s="263"/>
      <c r="K369" s="263"/>
      <c r="L369" s="263"/>
      <c r="M369" s="685">
        <f t="shared" si="232"/>
        <v>0</v>
      </c>
      <c r="N369" s="247"/>
      <c r="O369" s="687"/>
      <c r="P369" s="687"/>
      <c r="Q369" s="687"/>
      <c r="R369" s="687"/>
      <c r="S369" s="688"/>
      <c r="T369" s="268"/>
      <c r="U369" s="539"/>
      <c r="V369" s="299" t="str">
        <f t="shared" si="20"/>
        <v>6.48</v>
      </c>
      <c r="W369" s="299">
        <f t="shared" si="218"/>
        <v>0</v>
      </c>
      <c r="X369" s="268"/>
      <c r="Y369" s="268"/>
      <c r="Z369" s="268"/>
      <c r="AA369" s="268"/>
      <c r="AB369" s="533"/>
      <c r="AN369" s="641" t="str">
        <f t="shared" si="233"/>
        <v>revisar</v>
      </c>
      <c r="AO369" s="641" t="str">
        <f t="shared" si="234"/>
        <v>ok</v>
      </c>
      <c r="AP369" s="641" t="str">
        <f t="shared" si="235"/>
        <v>ok</v>
      </c>
      <c r="AQ369" s="641" t="str">
        <f t="shared" si="236"/>
        <v>ok</v>
      </c>
      <c r="AR369" s="641" t="str">
        <f t="shared" si="237"/>
        <v>ok</v>
      </c>
      <c r="AS369" s="641" t="str">
        <f t="shared" si="238"/>
        <v>ok</v>
      </c>
      <c r="AT369" s="641" t="str">
        <f t="shared" si="239"/>
        <v>ok</v>
      </c>
      <c r="AU369" s="641" t="str">
        <f t="shared" si="240"/>
        <v>ok</v>
      </c>
      <c r="AV369" s="641" t="str">
        <f t="shared" si="241"/>
        <v>ok</v>
      </c>
      <c r="AW369" s="641" t="str">
        <f t="shared" si="242"/>
        <v>ok</v>
      </c>
      <c r="AX369" s="641" t="str">
        <f t="shared" si="243"/>
        <v>ok</v>
      </c>
      <c r="AY369" s="641" t="str">
        <f t="shared" si="244"/>
        <v>ok</v>
      </c>
      <c r="AZ369" s="641" t="str">
        <f t="shared" si="245"/>
        <v>ok</v>
      </c>
      <c r="BA369" s="641" t="str">
        <f t="shared" si="246"/>
        <v>ok</v>
      </c>
      <c r="BB369" s="641" t="str">
        <f t="shared" si="247"/>
        <v>ok</v>
      </c>
      <c r="BC369" s="641" t="str">
        <f t="shared" si="248"/>
        <v>ok</v>
      </c>
    </row>
    <row r="370" spans="1:55" ht="12.75" hidden="1" customHeight="1">
      <c r="A370" s="34"/>
      <c r="B370" s="35">
        <f t="shared" si="220"/>
        <v>0</v>
      </c>
      <c r="C370" s="34"/>
      <c r="D370" s="250" t="s">
        <v>511</v>
      </c>
      <c r="E370" s="668"/>
      <c r="F370" s="669"/>
      <c r="G370" s="665"/>
      <c r="H370" s="666"/>
      <c r="I370" s="667"/>
      <c r="J370" s="263"/>
      <c r="K370" s="263"/>
      <c r="L370" s="263"/>
      <c r="M370" s="685">
        <f t="shared" si="232"/>
        <v>0</v>
      </c>
      <c r="N370" s="247"/>
      <c r="O370" s="687"/>
      <c r="P370" s="687"/>
      <c r="Q370" s="687"/>
      <c r="R370" s="687"/>
      <c r="S370" s="688"/>
      <c r="T370" s="268"/>
      <c r="U370" s="539"/>
      <c r="V370" s="299" t="str">
        <f t="shared" si="20"/>
        <v>6.49</v>
      </c>
      <c r="W370" s="299">
        <f t="shared" si="218"/>
        <v>0</v>
      </c>
      <c r="X370" s="268"/>
      <c r="Y370" s="268"/>
      <c r="Z370" s="268"/>
      <c r="AA370" s="268"/>
      <c r="AB370" s="533"/>
      <c r="AN370" s="641" t="str">
        <f t="shared" si="233"/>
        <v>revisar</v>
      </c>
      <c r="AO370" s="641" t="str">
        <f t="shared" si="234"/>
        <v>ok</v>
      </c>
      <c r="AP370" s="641" t="str">
        <f t="shared" si="235"/>
        <v>ok</v>
      </c>
      <c r="AQ370" s="641" t="str">
        <f t="shared" si="236"/>
        <v>ok</v>
      </c>
      <c r="AR370" s="641" t="str">
        <f t="shared" si="237"/>
        <v>ok</v>
      </c>
      <c r="AS370" s="641" t="str">
        <f t="shared" si="238"/>
        <v>ok</v>
      </c>
      <c r="AT370" s="641" t="str">
        <f t="shared" si="239"/>
        <v>ok</v>
      </c>
      <c r="AU370" s="641" t="str">
        <f t="shared" si="240"/>
        <v>ok</v>
      </c>
      <c r="AV370" s="641" t="str">
        <f t="shared" si="241"/>
        <v>ok</v>
      </c>
      <c r="AW370" s="641" t="str">
        <f t="shared" si="242"/>
        <v>ok</v>
      </c>
      <c r="AX370" s="641" t="str">
        <f t="shared" si="243"/>
        <v>ok</v>
      </c>
      <c r="AY370" s="641" t="str">
        <f t="shared" si="244"/>
        <v>ok</v>
      </c>
      <c r="AZ370" s="641" t="str">
        <f t="shared" si="245"/>
        <v>ok</v>
      </c>
      <c r="BA370" s="641" t="str">
        <f t="shared" si="246"/>
        <v>ok</v>
      </c>
      <c r="BB370" s="641" t="str">
        <f t="shared" si="247"/>
        <v>ok</v>
      </c>
      <c r="BC370" s="641" t="str">
        <f t="shared" si="248"/>
        <v>ok</v>
      </c>
    </row>
    <row r="371" spans="1:55" ht="12.75" hidden="1" customHeight="1">
      <c r="A371" s="34"/>
      <c r="B371" s="35">
        <f t="shared" si="220"/>
        <v>0</v>
      </c>
      <c r="C371" s="34"/>
      <c r="D371" s="250" t="s">
        <v>512</v>
      </c>
      <c r="E371" s="668"/>
      <c r="F371" s="669"/>
      <c r="G371" s="665"/>
      <c r="H371" s="666"/>
      <c r="I371" s="667"/>
      <c r="J371" s="263"/>
      <c r="K371" s="263"/>
      <c r="L371" s="263"/>
      <c r="M371" s="685">
        <f t="shared" si="232"/>
        <v>0</v>
      </c>
      <c r="N371" s="247"/>
      <c r="O371" s="687"/>
      <c r="P371" s="687"/>
      <c r="Q371" s="687"/>
      <c r="R371" s="687"/>
      <c r="S371" s="688"/>
      <c r="T371" s="268"/>
      <c r="U371" s="539"/>
      <c r="V371" s="299" t="str">
        <f t="shared" si="20"/>
        <v>6.50</v>
      </c>
      <c r="W371" s="299">
        <f t="shared" si="218"/>
        <v>0</v>
      </c>
      <c r="X371" s="268"/>
      <c r="Y371" s="268"/>
      <c r="Z371" s="268"/>
      <c r="AA371" s="268"/>
      <c r="AB371" s="533"/>
      <c r="AN371" s="641" t="str">
        <f t="shared" si="233"/>
        <v>revisar</v>
      </c>
      <c r="AO371" s="641" t="str">
        <f t="shared" si="234"/>
        <v>ok</v>
      </c>
      <c r="AP371" s="641" t="str">
        <f t="shared" si="235"/>
        <v>ok</v>
      </c>
      <c r="AQ371" s="641" t="str">
        <f t="shared" si="236"/>
        <v>ok</v>
      </c>
      <c r="AR371" s="641" t="str">
        <f t="shared" si="237"/>
        <v>ok</v>
      </c>
      <c r="AS371" s="641" t="str">
        <f t="shared" si="238"/>
        <v>ok</v>
      </c>
      <c r="AT371" s="641" t="str">
        <f t="shared" si="239"/>
        <v>ok</v>
      </c>
      <c r="AU371" s="641" t="str">
        <f t="shared" si="240"/>
        <v>ok</v>
      </c>
      <c r="AV371" s="641" t="str">
        <f t="shared" si="241"/>
        <v>ok</v>
      </c>
      <c r="AW371" s="641" t="str">
        <f t="shared" si="242"/>
        <v>ok</v>
      </c>
      <c r="AX371" s="641" t="str">
        <f t="shared" si="243"/>
        <v>ok</v>
      </c>
      <c r="AY371" s="641" t="str">
        <f t="shared" si="244"/>
        <v>ok</v>
      </c>
      <c r="AZ371" s="641" t="str">
        <f t="shared" si="245"/>
        <v>ok</v>
      </c>
      <c r="BA371" s="641" t="str">
        <f t="shared" si="246"/>
        <v>ok</v>
      </c>
      <c r="BB371" s="641" t="str">
        <f t="shared" si="247"/>
        <v>ok</v>
      </c>
      <c r="BC371" s="641" t="str">
        <f t="shared" si="248"/>
        <v>ok</v>
      </c>
    </row>
    <row r="372" spans="1:55" ht="12.75" hidden="1" customHeight="1">
      <c r="A372" s="34"/>
      <c r="B372" s="35"/>
      <c r="C372" s="34"/>
      <c r="D372" s="255"/>
      <c r="E372" s="25"/>
      <c r="F372" s="25"/>
      <c r="G372" s="37"/>
      <c r="H372" s="25"/>
      <c r="I372" s="38"/>
      <c r="J372" s="269"/>
      <c r="K372" s="269"/>
      <c r="L372" s="269"/>
      <c r="M372" s="689"/>
      <c r="N372" s="317"/>
      <c r="O372" s="690"/>
      <c r="P372" s="690"/>
      <c r="Q372" s="690"/>
      <c r="R372" s="690"/>
      <c r="S372" s="691"/>
      <c r="T372" s="268"/>
      <c r="U372" s="539"/>
      <c r="V372" s="299">
        <f t="shared" si="20"/>
        <v>0</v>
      </c>
      <c r="W372" s="299">
        <f t="shared" si="218"/>
        <v>0</v>
      </c>
      <c r="X372" s="268"/>
      <c r="Y372" s="268"/>
      <c r="Z372" s="268"/>
      <c r="AA372" s="268"/>
      <c r="AB372" s="533"/>
      <c r="AN372" s="641" t="str">
        <f t="shared" si="233"/>
        <v>ok</v>
      </c>
      <c r="AO372" s="641" t="str">
        <f t="shared" si="234"/>
        <v>ok</v>
      </c>
      <c r="AP372" s="641" t="str">
        <f t="shared" si="235"/>
        <v>ok</v>
      </c>
      <c r="AQ372" s="641" t="str">
        <f t="shared" si="236"/>
        <v>ok</v>
      </c>
      <c r="AR372" s="641" t="str">
        <f t="shared" si="237"/>
        <v>ok</v>
      </c>
      <c r="AS372" s="641" t="str">
        <f t="shared" si="238"/>
        <v>ok</v>
      </c>
      <c r="AT372" s="641" t="str">
        <f t="shared" si="239"/>
        <v>ok</v>
      </c>
      <c r="AU372" s="641" t="str">
        <f t="shared" si="240"/>
        <v>ok</v>
      </c>
      <c r="AV372" s="641" t="str">
        <f t="shared" si="241"/>
        <v>ok</v>
      </c>
      <c r="AW372" s="641" t="str">
        <f t="shared" si="242"/>
        <v>ok</v>
      </c>
      <c r="AX372" s="641" t="str">
        <f t="shared" si="243"/>
        <v>ok</v>
      </c>
      <c r="AY372" s="641" t="str">
        <f t="shared" si="244"/>
        <v>ok</v>
      </c>
      <c r="AZ372" s="641" t="str">
        <f t="shared" si="245"/>
        <v>ok</v>
      </c>
      <c r="BA372" s="641" t="str">
        <f t="shared" si="246"/>
        <v>ok</v>
      </c>
      <c r="BB372" s="641" t="str">
        <f t="shared" si="247"/>
        <v>ok</v>
      </c>
      <c r="BC372" s="641" t="str">
        <f t="shared" si="248"/>
        <v>ok</v>
      </c>
    </row>
    <row r="373" spans="1:55" ht="12.75" hidden="1" customHeight="1">
      <c r="A373" s="13"/>
      <c r="B373" s="14"/>
      <c r="C373" s="13"/>
      <c r="D373" s="251"/>
      <c r="E373" s="29"/>
      <c r="F373" s="29"/>
      <c r="G373" s="29"/>
      <c r="H373" s="29"/>
      <c r="I373" s="29"/>
      <c r="J373" s="267"/>
      <c r="K373" s="267"/>
      <c r="L373" s="267"/>
      <c r="M373" s="677"/>
      <c r="N373" s="718"/>
      <c r="O373" s="692" t="str">
        <f>CONCATENATE("Subtotal ",G321)</f>
        <v>Subtotal (digite a descrição do item aqui)</v>
      </c>
      <c r="P373" s="693">
        <f>SUM(P322:P372)</f>
        <v>0</v>
      </c>
      <c r="Q373" s="693">
        <f>SUM(Q322:Q372)</f>
        <v>0</v>
      </c>
      <c r="R373" s="693">
        <f t="shared" ref="R373" si="249">SUM(R322:R372)</f>
        <v>0</v>
      </c>
      <c r="S373" s="694">
        <f>SUM(S322:S372)</f>
        <v>0</v>
      </c>
      <c r="T373" s="536"/>
      <c r="U373" s="299">
        <v>1</v>
      </c>
      <c r="V373" s="299"/>
      <c r="W373" s="299"/>
      <c r="X373" s="614"/>
      <c r="Y373" s="615"/>
      <c r="Z373" s="615"/>
      <c r="AA373" s="615"/>
      <c r="AB373" s="615"/>
      <c r="AC373" s="615"/>
      <c r="AD373" s="616"/>
      <c r="AE373" s="616"/>
      <c r="AF373" s="616"/>
      <c r="AG373" s="616"/>
      <c r="AH373" s="713"/>
      <c r="AI373" s="618" t="s">
        <v>2188</v>
      </c>
      <c r="AJ373" s="30">
        <v>1547.2</v>
      </c>
      <c r="AK373" s="30">
        <v>116025.10999999999</v>
      </c>
      <c r="AL373" s="30">
        <v>392495.67999999993</v>
      </c>
      <c r="AM373" s="31">
        <v>510067.99000000005</v>
      </c>
      <c r="AN373" s="641" t="str">
        <f t="shared" si="233"/>
        <v>ok</v>
      </c>
      <c r="AO373" s="641" t="str">
        <f t="shared" si="234"/>
        <v>ok</v>
      </c>
      <c r="AP373" s="641" t="str">
        <f t="shared" si="235"/>
        <v>ok</v>
      </c>
      <c r="AQ373" s="641" t="str">
        <f t="shared" si="236"/>
        <v>ok</v>
      </c>
      <c r="AR373" s="641" t="str">
        <f t="shared" si="237"/>
        <v>ok</v>
      </c>
      <c r="AS373" s="641" t="str">
        <f t="shared" si="238"/>
        <v>ok</v>
      </c>
      <c r="AT373" s="641" t="str">
        <f t="shared" si="239"/>
        <v>ok</v>
      </c>
      <c r="AU373" s="641" t="str">
        <f t="shared" si="240"/>
        <v>ok</v>
      </c>
      <c r="AV373" s="641" t="str">
        <f t="shared" si="241"/>
        <v>ok</v>
      </c>
      <c r="AW373" s="641" t="str">
        <f t="shared" si="242"/>
        <v>ok</v>
      </c>
      <c r="AX373" s="641" t="str">
        <f t="shared" si="243"/>
        <v>ok</v>
      </c>
      <c r="AY373" s="641" t="str">
        <f t="shared" si="244"/>
        <v>revisar</v>
      </c>
      <c r="AZ373" s="641" t="str">
        <f t="shared" si="245"/>
        <v>revisar</v>
      </c>
      <c r="BA373" s="641" t="str">
        <f t="shared" si="246"/>
        <v>revisar</v>
      </c>
      <c r="BB373" s="641" t="str">
        <f t="shared" si="247"/>
        <v>revisar</v>
      </c>
      <c r="BC373" s="641" t="str">
        <f t="shared" si="248"/>
        <v>revisar</v>
      </c>
    </row>
    <row r="374" spans="1:55" ht="6" hidden="1" customHeight="1">
      <c r="A374" s="10"/>
      <c r="B374" s="21"/>
      <c r="C374" s="10"/>
      <c r="D374" s="252"/>
      <c r="E374" s="32"/>
      <c r="F374" s="33"/>
      <c r="G374" s="33"/>
      <c r="H374" s="32"/>
      <c r="I374" s="32"/>
      <c r="J374" s="268"/>
      <c r="K374" s="268"/>
      <c r="L374" s="268"/>
      <c r="M374" s="539"/>
      <c r="N374" s="319"/>
      <c r="O374" s="539"/>
      <c r="P374" s="539"/>
      <c r="Q374" s="539"/>
      <c r="R374" s="539"/>
      <c r="S374" s="695"/>
      <c r="T374" s="319"/>
      <c r="U374" s="299"/>
      <c r="V374" s="299">
        <f t="shared" si="20"/>
        <v>0</v>
      </c>
      <c r="W374" s="299">
        <f t="shared" si="218"/>
        <v>0</v>
      </c>
      <c r="X374" s="268"/>
      <c r="Y374" s="268"/>
      <c r="Z374" s="268"/>
      <c r="AA374" s="268"/>
      <c r="AB374" s="533"/>
      <c r="AN374" s="641" t="str">
        <f t="shared" si="233"/>
        <v>ok</v>
      </c>
      <c r="AO374" s="641" t="str">
        <f t="shared" si="234"/>
        <v>ok</v>
      </c>
      <c r="AP374" s="641" t="str">
        <f t="shared" si="235"/>
        <v>ok</v>
      </c>
      <c r="AQ374" s="641" t="str">
        <f t="shared" si="236"/>
        <v>ok</v>
      </c>
      <c r="AR374" s="641" t="str">
        <f t="shared" si="237"/>
        <v>ok</v>
      </c>
      <c r="AS374" s="641" t="str">
        <f t="shared" si="238"/>
        <v>ok</v>
      </c>
      <c r="AT374" s="641" t="str">
        <f t="shared" si="239"/>
        <v>ok</v>
      </c>
      <c r="AU374" s="641" t="str">
        <f t="shared" si="240"/>
        <v>ok</v>
      </c>
      <c r="AV374" s="641" t="str">
        <f t="shared" si="241"/>
        <v>ok</v>
      </c>
      <c r="AW374" s="641" t="str">
        <f t="shared" si="242"/>
        <v>ok</v>
      </c>
      <c r="AX374" s="641" t="str">
        <f t="shared" si="243"/>
        <v>ok</v>
      </c>
      <c r="AY374" s="641" t="str">
        <f t="shared" si="244"/>
        <v>ok</v>
      </c>
      <c r="AZ374" s="641" t="str">
        <f t="shared" si="245"/>
        <v>ok</v>
      </c>
      <c r="BA374" s="641" t="str">
        <f t="shared" si="246"/>
        <v>ok</v>
      </c>
      <c r="BB374" s="641" t="str">
        <f t="shared" si="247"/>
        <v>ok</v>
      </c>
      <c r="BC374" s="641" t="str">
        <f t="shared" si="248"/>
        <v>ok</v>
      </c>
    </row>
    <row r="375" spans="1:55" ht="12.75" hidden="1" customHeight="1">
      <c r="A375" s="13"/>
      <c r="B375" s="14"/>
      <c r="C375" s="13"/>
      <c r="D375" s="249">
        <v>7</v>
      </c>
      <c r="E375" s="22"/>
      <c r="F375" s="22"/>
      <c r="G375" s="246" t="s">
        <v>172</v>
      </c>
      <c r="H375" s="23"/>
      <c r="I375" s="23"/>
      <c r="J375" s="246"/>
      <c r="K375" s="246"/>
      <c r="L375" s="246"/>
      <c r="M375" s="662"/>
      <c r="N375" s="718"/>
      <c r="O375" s="662"/>
      <c r="P375" s="662"/>
      <c r="Q375" s="662"/>
      <c r="R375" s="662"/>
      <c r="S375" s="664">
        <f>S427</f>
        <v>0</v>
      </c>
      <c r="T375" s="319"/>
      <c r="U375" s="299"/>
      <c r="V375" s="299">
        <f t="shared" si="20"/>
        <v>7</v>
      </c>
      <c r="W375" s="299">
        <f t="shared" si="218"/>
        <v>0</v>
      </c>
      <c r="X375" s="566">
        <v>7</v>
      </c>
      <c r="Y375" s="567"/>
      <c r="Z375" s="567"/>
      <c r="AA375" s="568" t="s">
        <v>2166</v>
      </c>
      <c r="AB375" s="569"/>
      <c r="AC375" s="569"/>
      <c r="AD375" s="568"/>
      <c r="AE375" s="568"/>
      <c r="AF375" s="568"/>
      <c r="AG375" s="568"/>
      <c r="AH375" s="713"/>
      <c r="AI375" s="569"/>
      <c r="AJ375" s="569"/>
      <c r="AK375" s="569"/>
      <c r="AL375" s="569"/>
      <c r="AM375" s="570">
        <v>5563.47</v>
      </c>
      <c r="AN375" s="641" t="str">
        <f t="shared" si="233"/>
        <v>ok</v>
      </c>
      <c r="AO375" s="641" t="str">
        <f t="shared" si="234"/>
        <v>ok</v>
      </c>
      <c r="AP375" s="641" t="str">
        <f t="shared" si="235"/>
        <v>ok</v>
      </c>
      <c r="AQ375" s="641" t="str">
        <f t="shared" si="236"/>
        <v>revisar</v>
      </c>
      <c r="AR375" s="641" t="str">
        <f t="shared" si="237"/>
        <v>ok</v>
      </c>
      <c r="AS375" s="641" t="str">
        <f t="shared" si="238"/>
        <v>ok</v>
      </c>
      <c r="AT375" s="641" t="str">
        <f t="shared" si="239"/>
        <v>ok</v>
      </c>
      <c r="AU375" s="641" t="str">
        <f t="shared" si="240"/>
        <v>ok</v>
      </c>
      <c r="AV375" s="641" t="str">
        <f t="shared" si="241"/>
        <v>ok</v>
      </c>
      <c r="AW375" s="641" t="str">
        <f t="shared" si="242"/>
        <v>ok</v>
      </c>
      <c r="AX375" s="641" t="str">
        <f t="shared" si="243"/>
        <v>ok</v>
      </c>
      <c r="AY375" s="641" t="str">
        <f t="shared" si="244"/>
        <v>ok</v>
      </c>
      <c r="AZ375" s="641" t="str">
        <f t="shared" si="245"/>
        <v>ok</v>
      </c>
      <c r="BA375" s="641" t="str">
        <f t="shared" si="246"/>
        <v>ok</v>
      </c>
      <c r="BB375" s="641" t="str">
        <f t="shared" si="247"/>
        <v>ok</v>
      </c>
      <c r="BC375" s="641" t="str">
        <f t="shared" si="248"/>
        <v>revisar</v>
      </c>
    </row>
    <row r="376" spans="1:55" ht="12.75" hidden="1" customHeight="1">
      <c r="A376" s="34"/>
      <c r="B376" s="35">
        <f t="shared" ref="B376:B425" si="250">S376/$S$1671</f>
        <v>0</v>
      </c>
      <c r="C376" s="34"/>
      <c r="D376" s="680" t="s">
        <v>513</v>
      </c>
      <c r="E376" s="668"/>
      <c r="F376" s="669"/>
      <c r="G376" s="665"/>
      <c r="H376" s="666"/>
      <c r="I376" s="667"/>
      <c r="J376" s="263"/>
      <c r="K376" s="263"/>
      <c r="L376" s="263"/>
      <c r="M376" s="685">
        <f t="shared" ref="M376:M378" si="251">SUM(J376:L376)</f>
        <v>0</v>
      </c>
      <c r="N376" s="247"/>
      <c r="O376" s="687">
        <f t="shared" ref="O376:O377" si="252">IF(N376="-",M376,(TRUNC(M376*(1+N376),2)))</f>
        <v>0</v>
      </c>
      <c r="P376" s="687">
        <f t="shared" ref="P376:P377" si="253">IF(J376=0,0,IF(J376=0,0,IF($N376&lt;&gt;"-",IFERROR(TRUNC(TRUNC((J376*(1+$N376)),2)*$I376,2)+W376,0),IFERROR(TRUNC(J376*$I376,2),0))))</f>
        <v>0</v>
      </c>
      <c r="Q376" s="687">
        <f t="shared" ref="Q376:Q377" si="254">IF(AND($J376=0,$L376=0),$S376,IF(K376=0,0,IF($N376&lt;&gt;"-",IFERROR(TRUNC(TRUNC((K376*(1+$N376)),2)*$I376,2),0),IFERROR(TRUNC(K376*$I376,2),0))))</f>
        <v>0</v>
      </c>
      <c r="R376" s="687">
        <f t="shared" ref="R376:R377" si="255">IF(L376=0,0,S376-Q376-P376)</f>
        <v>0</v>
      </c>
      <c r="S376" s="688">
        <f t="shared" ref="S376:S377" si="256">IFERROR(ROUND(ROUND(O376,2)*ROUND(I376,2),2),0)</f>
        <v>0</v>
      </c>
      <c r="T376" s="268"/>
      <c r="U376" s="539"/>
      <c r="V376" s="299" t="str">
        <f t="shared" si="20"/>
        <v>7.1</v>
      </c>
      <c r="W376" s="299">
        <f t="shared" si="218"/>
        <v>0</v>
      </c>
      <c r="X376" s="620" t="s">
        <v>513</v>
      </c>
      <c r="Y376" s="240">
        <v>98546</v>
      </c>
      <c r="Z376" s="248" t="s">
        <v>5</v>
      </c>
      <c r="AA376" s="80" t="s">
        <v>2167</v>
      </c>
      <c r="AB376" s="81" t="s">
        <v>1295</v>
      </c>
      <c r="AC376" s="245">
        <v>23</v>
      </c>
      <c r="AD376" s="597">
        <v>0</v>
      </c>
      <c r="AE376" s="597">
        <v>21</v>
      </c>
      <c r="AF376" s="597">
        <v>83.22</v>
      </c>
      <c r="AG376" s="264">
        <v>104.22</v>
      </c>
      <c r="AH376" s="247">
        <v>0.22670000000000001</v>
      </c>
      <c r="AI376" s="24">
        <v>127.84</v>
      </c>
      <c r="AJ376" s="24">
        <v>0</v>
      </c>
      <c r="AK376" s="24">
        <v>592.48</v>
      </c>
      <c r="AL376" s="24">
        <v>2347.84</v>
      </c>
      <c r="AM376" s="604">
        <v>2940.32</v>
      </c>
      <c r="AN376" s="641" t="str">
        <f t="shared" si="233"/>
        <v>ok</v>
      </c>
      <c r="AO376" s="641" t="str">
        <f t="shared" si="234"/>
        <v>revisar</v>
      </c>
      <c r="AP376" s="641" t="str">
        <f t="shared" si="235"/>
        <v>revisar</v>
      </c>
      <c r="AQ376" s="641" t="str">
        <f t="shared" si="236"/>
        <v>revisar</v>
      </c>
      <c r="AR376" s="641" t="str">
        <f t="shared" si="237"/>
        <v>revisar</v>
      </c>
      <c r="AS376" s="641" t="str">
        <f t="shared" si="238"/>
        <v>revisar</v>
      </c>
      <c r="AT376" s="641" t="str">
        <f t="shared" si="239"/>
        <v>ok</v>
      </c>
      <c r="AU376" s="641" t="str">
        <f t="shared" si="240"/>
        <v>revisar</v>
      </c>
      <c r="AV376" s="641" t="str">
        <f t="shared" si="241"/>
        <v>revisar</v>
      </c>
      <c r="AW376" s="641" t="str">
        <f t="shared" si="242"/>
        <v>revisar</v>
      </c>
      <c r="AX376" s="641" t="str">
        <f t="shared" si="243"/>
        <v>revisar</v>
      </c>
      <c r="AY376" s="641" t="str">
        <f t="shared" si="244"/>
        <v>revisar</v>
      </c>
      <c r="AZ376" s="641" t="str">
        <f t="shared" si="245"/>
        <v>ok</v>
      </c>
      <c r="BA376" s="641" t="str">
        <f t="shared" si="246"/>
        <v>revisar</v>
      </c>
      <c r="BB376" s="641" t="str">
        <f t="shared" si="247"/>
        <v>revisar</v>
      </c>
      <c r="BC376" s="641" t="str">
        <f t="shared" si="248"/>
        <v>revisar</v>
      </c>
    </row>
    <row r="377" spans="1:55" ht="12.75" hidden="1" customHeight="1">
      <c r="A377" s="34"/>
      <c r="B377" s="35">
        <f t="shared" si="250"/>
        <v>0</v>
      </c>
      <c r="C377" s="34"/>
      <c r="D377" s="670" t="s">
        <v>514</v>
      </c>
      <c r="E377" s="668"/>
      <c r="F377" s="669"/>
      <c r="G377" s="665"/>
      <c r="H377" s="666"/>
      <c r="I377" s="667"/>
      <c r="J377" s="263"/>
      <c r="K377" s="263"/>
      <c r="L377" s="263"/>
      <c r="M377" s="685">
        <f t="shared" si="251"/>
        <v>0</v>
      </c>
      <c r="N377" s="247"/>
      <c r="O377" s="687">
        <f t="shared" si="252"/>
        <v>0</v>
      </c>
      <c r="P377" s="687">
        <f t="shared" si="253"/>
        <v>0</v>
      </c>
      <c r="Q377" s="687">
        <f t="shared" si="254"/>
        <v>0</v>
      </c>
      <c r="R377" s="687">
        <f t="shared" si="255"/>
        <v>0</v>
      </c>
      <c r="S377" s="688">
        <f t="shared" si="256"/>
        <v>0</v>
      </c>
      <c r="T377" s="268"/>
      <c r="U377" s="539"/>
      <c r="V377" s="299" t="str">
        <f t="shared" si="20"/>
        <v>7.2</v>
      </c>
      <c r="W377" s="299">
        <f t="shared" si="218"/>
        <v>0</v>
      </c>
      <c r="X377" s="250" t="s">
        <v>514</v>
      </c>
      <c r="Y377" s="242">
        <v>87790</v>
      </c>
      <c r="Z377" s="248" t="s">
        <v>5</v>
      </c>
      <c r="AA377" s="80" t="s">
        <v>2168</v>
      </c>
      <c r="AB377" s="81" t="s">
        <v>1295</v>
      </c>
      <c r="AC377" s="245">
        <v>23</v>
      </c>
      <c r="AD377" s="597">
        <v>0</v>
      </c>
      <c r="AE377" s="597">
        <v>51.61</v>
      </c>
      <c r="AF377" s="597">
        <v>41.37</v>
      </c>
      <c r="AG377" s="264">
        <v>92.98</v>
      </c>
      <c r="AH377" s="247">
        <v>0.22670000000000001</v>
      </c>
      <c r="AI377" s="24">
        <v>114.05</v>
      </c>
      <c r="AJ377" s="24">
        <v>0</v>
      </c>
      <c r="AK377" s="24">
        <v>1455.9</v>
      </c>
      <c r="AL377" s="24">
        <v>1167.25</v>
      </c>
      <c r="AM377" s="604">
        <v>2623.15</v>
      </c>
      <c r="AN377" s="641" t="str">
        <f t="shared" si="233"/>
        <v>ok</v>
      </c>
      <c r="AO377" s="641" t="str">
        <f t="shared" si="234"/>
        <v>revisar</v>
      </c>
      <c r="AP377" s="641" t="str">
        <f t="shared" si="235"/>
        <v>revisar</v>
      </c>
      <c r="AQ377" s="641" t="str">
        <f t="shared" si="236"/>
        <v>revisar</v>
      </c>
      <c r="AR377" s="641" t="str">
        <f t="shared" si="237"/>
        <v>revisar</v>
      </c>
      <c r="AS377" s="641" t="str">
        <f t="shared" si="238"/>
        <v>revisar</v>
      </c>
      <c r="AT377" s="641" t="str">
        <f t="shared" si="239"/>
        <v>ok</v>
      </c>
      <c r="AU377" s="641" t="str">
        <f t="shared" si="240"/>
        <v>revisar</v>
      </c>
      <c r="AV377" s="641" t="str">
        <f t="shared" si="241"/>
        <v>revisar</v>
      </c>
      <c r="AW377" s="641" t="str">
        <f t="shared" si="242"/>
        <v>revisar</v>
      </c>
      <c r="AX377" s="641" t="str">
        <f t="shared" si="243"/>
        <v>revisar</v>
      </c>
      <c r="AY377" s="641" t="str">
        <f t="shared" si="244"/>
        <v>revisar</v>
      </c>
      <c r="AZ377" s="641" t="str">
        <f t="shared" si="245"/>
        <v>ok</v>
      </c>
      <c r="BA377" s="641" t="str">
        <f t="shared" si="246"/>
        <v>revisar</v>
      </c>
      <c r="BB377" s="641" t="str">
        <f t="shared" si="247"/>
        <v>revisar</v>
      </c>
      <c r="BC377" s="641" t="str">
        <f t="shared" si="248"/>
        <v>revisar</v>
      </c>
    </row>
    <row r="378" spans="1:55" ht="12.75" hidden="1" customHeight="1">
      <c r="A378" s="34"/>
      <c r="B378" s="35">
        <f t="shared" si="250"/>
        <v>0</v>
      </c>
      <c r="C378" s="34"/>
      <c r="D378" s="684" t="s">
        <v>515</v>
      </c>
      <c r="E378" s="668"/>
      <c r="F378" s="669"/>
      <c r="G378" s="665"/>
      <c r="H378" s="666"/>
      <c r="I378" s="667"/>
      <c r="J378" s="263"/>
      <c r="K378" s="263"/>
      <c r="L378" s="263"/>
      <c r="M378" s="685">
        <f t="shared" si="251"/>
        <v>0</v>
      </c>
      <c r="N378" s="247"/>
      <c r="O378" s="687"/>
      <c r="P378" s="687"/>
      <c r="Q378" s="687"/>
      <c r="R378" s="687"/>
      <c r="S378" s="688"/>
      <c r="T378" s="268"/>
      <c r="U378" s="539"/>
      <c r="V378" s="299" t="str">
        <f t="shared" si="20"/>
        <v>7.3</v>
      </c>
      <c r="W378" s="299">
        <f t="shared" ref="W378:W441" si="257">IF(L378=0,S378-Q378-(TRUNC(TRUNC(J378*(1+N378),2)*I378,2)))</f>
        <v>0</v>
      </c>
      <c r="X378" s="268"/>
      <c r="Y378" s="268"/>
      <c r="Z378" s="268"/>
      <c r="AA378" s="268"/>
      <c r="AB378" s="533"/>
      <c r="AN378" s="641" t="str">
        <f t="shared" si="233"/>
        <v>revisar</v>
      </c>
      <c r="AO378" s="641" t="str">
        <f t="shared" si="234"/>
        <v>ok</v>
      </c>
      <c r="AP378" s="641" t="str">
        <f t="shared" si="235"/>
        <v>ok</v>
      </c>
      <c r="AQ378" s="641" t="str">
        <f t="shared" si="236"/>
        <v>ok</v>
      </c>
      <c r="AR378" s="641" t="str">
        <f t="shared" si="237"/>
        <v>ok</v>
      </c>
      <c r="AS378" s="641" t="str">
        <f t="shared" si="238"/>
        <v>ok</v>
      </c>
      <c r="AT378" s="641" t="str">
        <f t="shared" si="239"/>
        <v>ok</v>
      </c>
      <c r="AU378" s="641" t="str">
        <f t="shared" si="240"/>
        <v>ok</v>
      </c>
      <c r="AV378" s="641" t="str">
        <f t="shared" si="241"/>
        <v>ok</v>
      </c>
      <c r="AW378" s="641" t="str">
        <f t="shared" si="242"/>
        <v>ok</v>
      </c>
      <c r="AX378" s="641" t="str">
        <f t="shared" si="243"/>
        <v>ok</v>
      </c>
      <c r="AY378" s="641" t="str">
        <f t="shared" si="244"/>
        <v>ok</v>
      </c>
      <c r="AZ378" s="641" t="str">
        <f t="shared" si="245"/>
        <v>ok</v>
      </c>
      <c r="BA378" s="641" t="str">
        <f t="shared" si="246"/>
        <v>ok</v>
      </c>
      <c r="BB378" s="641" t="str">
        <f t="shared" si="247"/>
        <v>ok</v>
      </c>
      <c r="BC378" s="641" t="str">
        <f t="shared" si="248"/>
        <v>ok</v>
      </c>
    </row>
    <row r="379" spans="1:55" ht="12.75" hidden="1" customHeight="1">
      <c r="A379" s="34"/>
      <c r="B379" s="35">
        <f t="shared" si="250"/>
        <v>0</v>
      </c>
      <c r="C379" s="34"/>
      <c r="D379" s="670" t="s">
        <v>516</v>
      </c>
      <c r="E379" s="668"/>
      <c r="F379" s="669"/>
      <c r="G379" s="665"/>
      <c r="H379" s="666"/>
      <c r="I379" s="667"/>
      <c r="J379" s="263"/>
      <c r="K379" s="263"/>
      <c r="L379" s="263"/>
      <c r="M379" s="685">
        <f>SUM(J379:L379)</f>
        <v>0</v>
      </c>
      <c r="N379" s="247"/>
      <c r="O379" s="687"/>
      <c r="P379" s="687"/>
      <c r="Q379" s="687"/>
      <c r="R379" s="687"/>
      <c r="S379" s="688"/>
      <c r="T379" s="268"/>
      <c r="U379" s="539"/>
      <c r="V379" s="299" t="str">
        <f t="shared" si="20"/>
        <v>7.4</v>
      </c>
      <c r="W379" s="299">
        <f t="shared" si="257"/>
        <v>0</v>
      </c>
      <c r="X379" s="268"/>
      <c r="Y379" s="268"/>
      <c r="Z379" s="268"/>
      <c r="AA379" s="268"/>
      <c r="AB379" s="533"/>
      <c r="AN379" s="641" t="str">
        <f t="shared" si="233"/>
        <v>revisar</v>
      </c>
      <c r="AO379" s="641" t="str">
        <f t="shared" si="234"/>
        <v>ok</v>
      </c>
      <c r="AP379" s="641" t="str">
        <f t="shared" si="235"/>
        <v>ok</v>
      </c>
      <c r="AQ379" s="641" t="str">
        <f t="shared" si="236"/>
        <v>ok</v>
      </c>
      <c r="AR379" s="641" t="str">
        <f t="shared" si="237"/>
        <v>ok</v>
      </c>
      <c r="AS379" s="641" t="str">
        <f t="shared" si="238"/>
        <v>ok</v>
      </c>
      <c r="AT379" s="641" t="str">
        <f t="shared" si="239"/>
        <v>ok</v>
      </c>
      <c r="AU379" s="641" t="str">
        <f t="shared" si="240"/>
        <v>ok</v>
      </c>
      <c r="AV379" s="641" t="str">
        <f t="shared" si="241"/>
        <v>ok</v>
      </c>
      <c r="AW379" s="641" t="str">
        <f t="shared" si="242"/>
        <v>ok</v>
      </c>
      <c r="AX379" s="641" t="str">
        <f t="shared" si="243"/>
        <v>ok</v>
      </c>
      <c r="AY379" s="641" t="str">
        <f t="shared" si="244"/>
        <v>ok</v>
      </c>
      <c r="AZ379" s="641" t="str">
        <f t="shared" si="245"/>
        <v>ok</v>
      </c>
      <c r="BA379" s="641" t="str">
        <f t="shared" si="246"/>
        <v>ok</v>
      </c>
      <c r="BB379" s="641" t="str">
        <f t="shared" si="247"/>
        <v>ok</v>
      </c>
      <c r="BC379" s="641" t="str">
        <f t="shared" si="248"/>
        <v>ok</v>
      </c>
    </row>
    <row r="380" spans="1:55" ht="12.75" hidden="1" customHeight="1">
      <c r="A380" s="34"/>
      <c r="B380" s="35">
        <f t="shared" si="250"/>
        <v>0</v>
      </c>
      <c r="C380" s="34"/>
      <c r="D380" s="684" t="s">
        <v>517</v>
      </c>
      <c r="E380" s="668"/>
      <c r="F380" s="669"/>
      <c r="G380" s="665"/>
      <c r="H380" s="666"/>
      <c r="I380" s="667"/>
      <c r="J380" s="263"/>
      <c r="K380" s="263"/>
      <c r="L380" s="263"/>
      <c r="M380" s="685">
        <f t="shared" ref="M380:M425" si="258">SUM(J380:L380)</f>
        <v>0</v>
      </c>
      <c r="N380" s="247"/>
      <c r="O380" s="687"/>
      <c r="P380" s="687"/>
      <c r="Q380" s="687"/>
      <c r="R380" s="687"/>
      <c r="S380" s="688"/>
      <c r="T380" s="268"/>
      <c r="U380" s="539"/>
      <c r="V380" s="299" t="str">
        <f t="shared" si="20"/>
        <v>7.5</v>
      </c>
      <c r="W380" s="299">
        <f t="shared" si="257"/>
        <v>0</v>
      </c>
      <c r="X380" s="268"/>
      <c r="Y380" s="268"/>
      <c r="Z380" s="268"/>
      <c r="AA380" s="268"/>
      <c r="AB380" s="533"/>
      <c r="AN380" s="641" t="str">
        <f t="shared" si="233"/>
        <v>revisar</v>
      </c>
      <c r="AO380" s="641" t="str">
        <f t="shared" si="234"/>
        <v>ok</v>
      </c>
      <c r="AP380" s="641" t="str">
        <f t="shared" si="235"/>
        <v>ok</v>
      </c>
      <c r="AQ380" s="641" t="str">
        <f t="shared" si="236"/>
        <v>ok</v>
      </c>
      <c r="AR380" s="641" t="str">
        <f t="shared" si="237"/>
        <v>ok</v>
      </c>
      <c r="AS380" s="641" t="str">
        <f t="shared" si="238"/>
        <v>ok</v>
      </c>
      <c r="AT380" s="641" t="str">
        <f t="shared" si="239"/>
        <v>ok</v>
      </c>
      <c r="AU380" s="641" t="str">
        <f t="shared" si="240"/>
        <v>ok</v>
      </c>
      <c r="AV380" s="641" t="str">
        <f t="shared" si="241"/>
        <v>ok</v>
      </c>
      <c r="AW380" s="641" t="str">
        <f t="shared" si="242"/>
        <v>ok</v>
      </c>
      <c r="AX380" s="641" t="str">
        <f t="shared" si="243"/>
        <v>ok</v>
      </c>
      <c r="AY380" s="641" t="str">
        <f t="shared" si="244"/>
        <v>ok</v>
      </c>
      <c r="AZ380" s="641" t="str">
        <f t="shared" si="245"/>
        <v>ok</v>
      </c>
      <c r="BA380" s="641" t="str">
        <f t="shared" si="246"/>
        <v>ok</v>
      </c>
      <c r="BB380" s="641" t="str">
        <f t="shared" si="247"/>
        <v>ok</v>
      </c>
      <c r="BC380" s="641" t="str">
        <f t="shared" si="248"/>
        <v>ok</v>
      </c>
    </row>
    <row r="381" spans="1:55" ht="12.75" hidden="1" customHeight="1">
      <c r="A381" s="34"/>
      <c r="B381" s="35">
        <f t="shared" si="250"/>
        <v>0</v>
      </c>
      <c r="C381" s="34"/>
      <c r="D381" s="670" t="s">
        <v>518</v>
      </c>
      <c r="E381" s="668"/>
      <c r="F381" s="669"/>
      <c r="G381" s="665"/>
      <c r="H381" s="666"/>
      <c r="I381" s="667"/>
      <c r="J381" s="263"/>
      <c r="K381" s="263"/>
      <c r="L381" s="263"/>
      <c r="M381" s="685">
        <f t="shared" si="258"/>
        <v>0</v>
      </c>
      <c r="N381" s="247"/>
      <c r="O381" s="687"/>
      <c r="P381" s="687"/>
      <c r="Q381" s="687"/>
      <c r="R381" s="687"/>
      <c r="S381" s="688"/>
      <c r="T381" s="268"/>
      <c r="U381" s="539"/>
      <c r="V381" s="299" t="str">
        <f t="shared" si="20"/>
        <v>7.6</v>
      </c>
      <c r="W381" s="299">
        <f t="shared" si="257"/>
        <v>0</v>
      </c>
      <c r="X381" s="268"/>
      <c r="Y381" s="268"/>
      <c r="Z381" s="268"/>
      <c r="AA381" s="268"/>
      <c r="AB381" s="533"/>
      <c r="AN381" s="641" t="str">
        <f t="shared" si="233"/>
        <v>revisar</v>
      </c>
      <c r="AO381" s="641" t="str">
        <f t="shared" si="234"/>
        <v>ok</v>
      </c>
      <c r="AP381" s="641" t="str">
        <f t="shared" si="235"/>
        <v>ok</v>
      </c>
      <c r="AQ381" s="641" t="str">
        <f t="shared" si="236"/>
        <v>ok</v>
      </c>
      <c r="AR381" s="641" t="str">
        <f t="shared" si="237"/>
        <v>ok</v>
      </c>
      <c r="AS381" s="641" t="str">
        <f t="shared" si="238"/>
        <v>ok</v>
      </c>
      <c r="AT381" s="641" t="str">
        <f t="shared" si="239"/>
        <v>ok</v>
      </c>
      <c r="AU381" s="641" t="str">
        <f t="shared" si="240"/>
        <v>ok</v>
      </c>
      <c r="AV381" s="641" t="str">
        <f t="shared" si="241"/>
        <v>ok</v>
      </c>
      <c r="AW381" s="641" t="str">
        <f t="shared" si="242"/>
        <v>ok</v>
      </c>
      <c r="AX381" s="641" t="str">
        <f t="shared" si="243"/>
        <v>ok</v>
      </c>
      <c r="AY381" s="641" t="str">
        <f t="shared" si="244"/>
        <v>ok</v>
      </c>
      <c r="AZ381" s="641" t="str">
        <f t="shared" si="245"/>
        <v>ok</v>
      </c>
      <c r="BA381" s="641" t="str">
        <f t="shared" si="246"/>
        <v>ok</v>
      </c>
      <c r="BB381" s="641" t="str">
        <f t="shared" si="247"/>
        <v>ok</v>
      </c>
      <c r="BC381" s="641" t="str">
        <f t="shared" si="248"/>
        <v>ok</v>
      </c>
    </row>
    <row r="382" spans="1:55" ht="12.75" hidden="1" customHeight="1">
      <c r="A382" s="34"/>
      <c r="B382" s="35">
        <f t="shared" si="250"/>
        <v>0</v>
      </c>
      <c r="C382" s="34"/>
      <c r="D382" s="684" t="s">
        <v>519</v>
      </c>
      <c r="E382" s="668"/>
      <c r="F382" s="669"/>
      <c r="G382" s="665"/>
      <c r="H382" s="666"/>
      <c r="I382" s="667"/>
      <c r="J382" s="263"/>
      <c r="K382" s="263"/>
      <c r="L382" s="263"/>
      <c r="M382" s="685">
        <f t="shared" si="258"/>
        <v>0</v>
      </c>
      <c r="N382" s="247"/>
      <c r="O382" s="687"/>
      <c r="P382" s="687"/>
      <c r="Q382" s="687"/>
      <c r="R382" s="687"/>
      <c r="S382" s="688"/>
      <c r="T382" s="268"/>
      <c r="U382" s="539"/>
      <c r="V382" s="299" t="str">
        <f t="shared" si="20"/>
        <v>7.7</v>
      </c>
      <c r="W382" s="299">
        <f t="shared" si="257"/>
        <v>0</v>
      </c>
      <c r="X382" s="268"/>
      <c r="Y382" s="268"/>
      <c r="Z382" s="268"/>
      <c r="AA382" s="268"/>
      <c r="AB382" s="533"/>
      <c r="AN382" s="641" t="str">
        <f t="shared" si="233"/>
        <v>revisar</v>
      </c>
      <c r="AO382" s="641" t="str">
        <f t="shared" si="234"/>
        <v>ok</v>
      </c>
      <c r="AP382" s="641" t="str">
        <f t="shared" si="235"/>
        <v>ok</v>
      </c>
      <c r="AQ382" s="641" t="str">
        <f t="shared" si="236"/>
        <v>ok</v>
      </c>
      <c r="AR382" s="641" t="str">
        <f t="shared" si="237"/>
        <v>ok</v>
      </c>
      <c r="AS382" s="641" t="str">
        <f t="shared" si="238"/>
        <v>ok</v>
      </c>
      <c r="AT382" s="641" t="str">
        <f t="shared" si="239"/>
        <v>ok</v>
      </c>
      <c r="AU382" s="641" t="str">
        <f t="shared" si="240"/>
        <v>ok</v>
      </c>
      <c r="AV382" s="641" t="str">
        <f t="shared" si="241"/>
        <v>ok</v>
      </c>
      <c r="AW382" s="641" t="str">
        <f t="shared" si="242"/>
        <v>ok</v>
      </c>
      <c r="AX382" s="641" t="str">
        <f t="shared" si="243"/>
        <v>ok</v>
      </c>
      <c r="AY382" s="641" t="str">
        <f t="shared" si="244"/>
        <v>ok</v>
      </c>
      <c r="AZ382" s="641" t="str">
        <f t="shared" si="245"/>
        <v>ok</v>
      </c>
      <c r="BA382" s="641" t="str">
        <f t="shared" si="246"/>
        <v>ok</v>
      </c>
      <c r="BB382" s="641" t="str">
        <f t="shared" si="247"/>
        <v>ok</v>
      </c>
      <c r="BC382" s="641" t="str">
        <f t="shared" si="248"/>
        <v>ok</v>
      </c>
    </row>
    <row r="383" spans="1:55" ht="12.75" hidden="1" customHeight="1">
      <c r="A383" s="34"/>
      <c r="B383" s="35">
        <f t="shared" si="250"/>
        <v>0</v>
      </c>
      <c r="C383" s="34"/>
      <c r="D383" s="670" t="s">
        <v>520</v>
      </c>
      <c r="E383" s="668"/>
      <c r="F383" s="669"/>
      <c r="G383" s="665"/>
      <c r="H383" s="666"/>
      <c r="I383" s="667"/>
      <c r="J383" s="263"/>
      <c r="K383" s="263"/>
      <c r="L383" s="263"/>
      <c r="M383" s="685">
        <f t="shared" si="258"/>
        <v>0</v>
      </c>
      <c r="N383" s="247"/>
      <c r="O383" s="687"/>
      <c r="P383" s="687"/>
      <c r="Q383" s="687"/>
      <c r="R383" s="687"/>
      <c r="S383" s="688"/>
      <c r="T383" s="268"/>
      <c r="U383" s="539"/>
      <c r="V383" s="299" t="str">
        <f t="shared" si="20"/>
        <v>7.8</v>
      </c>
      <c r="W383" s="299">
        <f t="shared" si="257"/>
        <v>0</v>
      </c>
      <c r="X383" s="268"/>
      <c r="Y383" s="268"/>
      <c r="Z383" s="268"/>
      <c r="AA383" s="268"/>
      <c r="AB383" s="533"/>
      <c r="AN383" s="641" t="str">
        <f t="shared" si="233"/>
        <v>revisar</v>
      </c>
      <c r="AO383" s="641" t="str">
        <f t="shared" si="234"/>
        <v>ok</v>
      </c>
      <c r="AP383" s="641" t="str">
        <f t="shared" si="235"/>
        <v>ok</v>
      </c>
      <c r="AQ383" s="641" t="str">
        <f t="shared" si="236"/>
        <v>ok</v>
      </c>
      <c r="AR383" s="641" t="str">
        <f t="shared" si="237"/>
        <v>ok</v>
      </c>
      <c r="AS383" s="641" t="str">
        <f t="shared" si="238"/>
        <v>ok</v>
      </c>
      <c r="AT383" s="641" t="str">
        <f t="shared" si="239"/>
        <v>ok</v>
      </c>
      <c r="AU383" s="641" t="str">
        <f t="shared" si="240"/>
        <v>ok</v>
      </c>
      <c r="AV383" s="641" t="str">
        <f t="shared" si="241"/>
        <v>ok</v>
      </c>
      <c r="AW383" s="641" t="str">
        <f t="shared" si="242"/>
        <v>ok</v>
      </c>
      <c r="AX383" s="641" t="str">
        <f t="shared" si="243"/>
        <v>ok</v>
      </c>
      <c r="AY383" s="641" t="str">
        <f t="shared" si="244"/>
        <v>ok</v>
      </c>
      <c r="AZ383" s="641" t="str">
        <f t="shared" si="245"/>
        <v>ok</v>
      </c>
      <c r="BA383" s="641" t="str">
        <f t="shared" si="246"/>
        <v>ok</v>
      </c>
      <c r="BB383" s="641" t="str">
        <f t="shared" si="247"/>
        <v>ok</v>
      </c>
      <c r="BC383" s="641" t="str">
        <f t="shared" si="248"/>
        <v>ok</v>
      </c>
    </row>
    <row r="384" spans="1:55" ht="12.75" hidden="1" customHeight="1">
      <c r="A384" s="34"/>
      <c r="B384" s="35">
        <f t="shared" si="250"/>
        <v>0</v>
      </c>
      <c r="C384" s="34"/>
      <c r="D384" s="684" t="s">
        <v>521</v>
      </c>
      <c r="E384" s="668"/>
      <c r="F384" s="669"/>
      <c r="G384" s="665"/>
      <c r="H384" s="666"/>
      <c r="I384" s="667"/>
      <c r="J384" s="263"/>
      <c r="K384" s="263"/>
      <c r="L384" s="263"/>
      <c r="M384" s="685">
        <f t="shared" si="258"/>
        <v>0</v>
      </c>
      <c r="N384" s="247"/>
      <c r="O384" s="687"/>
      <c r="P384" s="687"/>
      <c r="Q384" s="687"/>
      <c r="R384" s="687"/>
      <c r="S384" s="688"/>
      <c r="T384" s="268"/>
      <c r="U384" s="539"/>
      <c r="V384" s="299" t="str">
        <f t="shared" si="20"/>
        <v>7.9</v>
      </c>
      <c r="W384" s="299">
        <f t="shared" si="257"/>
        <v>0</v>
      </c>
      <c r="X384" s="268"/>
      <c r="Y384" s="268"/>
      <c r="Z384" s="268"/>
      <c r="AA384" s="268"/>
      <c r="AB384" s="533"/>
      <c r="AN384" s="641" t="str">
        <f t="shared" si="233"/>
        <v>revisar</v>
      </c>
      <c r="AO384" s="641" t="str">
        <f t="shared" si="234"/>
        <v>ok</v>
      </c>
      <c r="AP384" s="641" t="str">
        <f t="shared" si="235"/>
        <v>ok</v>
      </c>
      <c r="AQ384" s="641" t="str">
        <f t="shared" si="236"/>
        <v>ok</v>
      </c>
      <c r="AR384" s="641" t="str">
        <f t="shared" si="237"/>
        <v>ok</v>
      </c>
      <c r="AS384" s="641" t="str">
        <f t="shared" si="238"/>
        <v>ok</v>
      </c>
      <c r="AT384" s="641" t="str">
        <f t="shared" si="239"/>
        <v>ok</v>
      </c>
      <c r="AU384" s="641" t="str">
        <f t="shared" si="240"/>
        <v>ok</v>
      </c>
      <c r="AV384" s="641" t="str">
        <f t="shared" si="241"/>
        <v>ok</v>
      </c>
      <c r="AW384" s="641" t="str">
        <f t="shared" si="242"/>
        <v>ok</v>
      </c>
      <c r="AX384" s="641" t="str">
        <f t="shared" si="243"/>
        <v>ok</v>
      </c>
      <c r="AY384" s="641" t="str">
        <f t="shared" si="244"/>
        <v>ok</v>
      </c>
      <c r="AZ384" s="641" t="str">
        <f t="shared" si="245"/>
        <v>ok</v>
      </c>
      <c r="BA384" s="641" t="str">
        <f t="shared" si="246"/>
        <v>ok</v>
      </c>
      <c r="BB384" s="641" t="str">
        <f t="shared" si="247"/>
        <v>ok</v>
      </c>
      <c r="BC384" s="641" t="str">
        <f t="shared" si="248"/>
        <v>ok</v>
      </c>
    </row>
    <row r="385" spans="1:55" ht="12.75" hidden="1" customHeight="1">
      <c r="A385" s="34"/>
      <c r="B385" s="35">
        <f t="shared" si="250"/>
        <v>0</v>
      </c>
      <c r="C385" s="34"/>
      <c r="D385" s="670" t="s">
        <v>522</v>
      </c>
      <c r="E385" s="668"/>
      <c r="F385" s="669"/>
      <c r="G385" s="665"/>
      <c r="H385" s="666"/>
      <c r="I385" s="667"/>
      <c r="J385" s="263"/>
      <c r="K385" s="263"/>
      <c r="L385" s="263"/>
      <c r="M385" s="685">
        <f t="shared" si="258"/>
        <v>0</v>
      </c>
      <c r="N385" s="247"/>
      <c r="O385" s="687"/>
      <c r="P385" s="687"/>
      <c r="Q385" s="687"/>
      <c r="R385" s="687"/>
      <c r="S385" s="688"/>
      <c r="T385" s="268"/>
      <c r="U385" s="539"/>
      <c r="V385" s="299" t="str">
        <f t="shared" si="20"/>
        <v>7.10</v>
      </c>
      <c r="W385" s="299">
        <f t="shared" si="257"/>
        <v>0</v>
      </c>
      <c r="X385" s="268"/>
      <c r="Y385" s="268"/>
      <c r="Z385" s="268"/>
      <c r="AA385" s="268"/>
      <c r="AB385" s="533"/>
      <c r="AN385" s="641" t="str">
        <f t="shared" si="233"/>
        <v>revisar</v>
      </c>
      <c r="AO385" s="641" t="str">
        <f t="shared" si="234"/>
        <v>ok</v>
      </c>
      <c r="AP385" s="641" t="str">
        <f t="shared" si="235"/>
        <v>ok</v>
      </c>
      <c r="AQ385" s="641" t="str">
        <f t="shared" si="236"/>
        <v>ok</v>
      </c>
      <c r="AR385" s="641" t="str">
        <f t="shared" si="237"/>
        <v>ok</v>
      </c>
      <c r="AS385" s="641" t="str">
        <f t="shared" si="238"/>
        <v>ok</v>
      </c>
      <c r="AT385" s="641" t="str">
        <f t="shared" si="239"/>
        <v>ok</v>
      </c>
      <c r="AU385" s="641" t="str">
        <f t="shared" si="240"/>
        <v>ok</v>
      </c>
      <c r="AV385" s="641" t="str">
        <f t="shared" si="241"/>
        <v>ok</v>
      </c>
      <c r="AW385" s="641" t="str">
        <f t="shared" si="242"/>
        <v>ok</v>
      </c>
      <c r="AX385" s="641" t="str">
        <f t="shared" si="243"/>
        <v>ok</v>
      </c>
      <c r="AY385" s="641" t="str">
        <f t="shared" si="244"/>
        <v>ok</v>
      </c>
      <c r="AZ385" s="641" t="str">
        <f t="shared" si="245"/>
        <v>ok</v>
      </c>
      <c r="BA385" s="641" t="str">
        <f t="shared" si="246"/>
        <v>ok</v>
      </c>
      <c r="BB385" s="641" t="str">
        <f t="shared" si="247"/>
        <v>ok</v>
      </c>
      <c r="BC385" s="641" t="str">
        <f t="shared" si="248"/>
        <v>ok</v>
      </c>
    </row>
    <row r="386" spans="1:55" ht="12.75" hidden="1" customHeight="1">
      <c r="A386" s="34"/>
      <c r="B386" s="35">
        <f t="shared" si="250"/>
        <v>0</v>
      </c>
      <c r="C386" s="34"/>
      <c r="D386" s="684" t="s">
        <v>523</v>
      </c>
      <c r="E386" s="668"/>
      <c r="F386" s="669"/>
      <c r="G386" s="665"/>
      <c r="H386" s="666"/>
      <c r="I386" s="667"/>
      <c r="J386" s="263"/>
      <c r="K386" s="263"/>
      <c r="L386" s="263"/>
      <c r="M386" s="685">
        <f t="shared" si="258"/>
        <v>0</v>
      </c>
      <c r="N386" s="247"/>
      <c r="O386" s="687"/>
      <c r="P386" s="687"/>
      <c r="Q386" s="687"/>
      <c r="R386" s="687"/>
      <c r="S386" s="688"/>
      <c r="T386" s="268"/>
      <c r="U386" s="539"/>
      <c r="V386" s="299" t="str">
        <f t="shared" si="20"/>
        <v>7.11</v>
      </c>
      <c r="W386" s="299">
        <f t="shared" si="257"/>
        <v>0</v>
      </c>
      <c r="X386" s="268"/>
      <c r="Y386" s="268"/>
      <c r="Z386" s="268"/>
      <c r="AA386" s="268"/>
      <c r="AB386" s="533"/>
      <c r="AN386" s="641" t="str">
        <f t="shared" si="233"/>
        <v>revisar</v>
      </c>
      <c r="AO386" s="641" t="str">
        <f t="shared" si="234"/>
        <v>ok</v>
      </c>
      <c r="AP386" s="641" t="str">
        <f t="shared" si="235"/>
        <v>ok</v>
      </c>
      <c r="AQ386" s="641" t="str">
        <f t="shared" si="236"/>
        <v>ok</v>
      </c>
      <c r="AR386" s="641" t="str">
        <f t="shared" si="237"/>
        <v>ok</v>
      </c>
      <c r="AS386" s="641" t="str">
        <f t="shared" si="238"/>
        <v>ok</v>
      </c>
      <c r="AT386" s="641" t="str">
        <f t="shared" si="239"/>
        <v>ok</v>
      </c>
      <c r="AU386" s="641" t="str">
        <f t="shared" si="240"/>
        <v>ok</v>
      </c>
      <c r="AV386" s="641" t="str">
        <f t="shared" si="241"/>
        <v>ok</v>
      </c>
      <c r="AW386" s="641" t="str">
        <f t="shared" si="242"/>
        <v>ok</v>
      </c>
      <c r="AX386" s="641" t="str">
        <f t="shared" si="243"/>
        <v>ok</v>
      </c>
      <c r="AY386" s="641" t="str">
        <f t="shared" si="244"/>
        <v>ok</v>
      </c>
      <c r="AZ386" s="641" t="str">
        <f t="shared" si="245"/>
        <v>ok</v>
      </c>
      <c r="BA386" s="641" t="str">
        <f t="shared" si="246"/>
        <v>ok</v>
      </c>
      <c r="BB386" s="641" t="str">
        <f t="shared" si="247"/>
        <v>ok</v>
      </c>
      <c r="BC386" s="641" t="str">
        <f t="shared" si="248"/>
        <v>ok</v>
      </c>
    </row>
    <row r="387" spans="1:55" ht="12.75" hidden="1" customHeight="1">
      <c r="A387" s="34"/>
      <c r="B387" s="35">
        <f t="shared" si="250"/>
        <v>0</v>
      </c>
      <c r="C387" s="34"/>
      <c r="D387" s="670" t="s">
        <v>524</v>
      </c>
      <c r="E387" s="668"/>
      <c r="F387" s="669"/>
      <c r="G387" s="665"/>
      <c r="H387" s="666"/>
      <c r="I387" s="667"/>
      <c r="J387" s="263"/>
      <c r="K387" s="263"/>
      <c r="L387" s="263"/>
      <c r="M387" s="685">
        <f t="shared" si="258"/>
        <v>0</v>
      </c>
      <c r="N387" s="247"/>
      <c r="O387" s="687"/>
      <c r="P387" s="687"/>
      <c r="Q387" s="687"/>
      <c r="R387" s="687"/>
      <c r="S387" s="688"/>
      <c r="T387" s="268"/>
      <c r="U387" s="539"/>
      <c r="V387" s="299" t="str">
        <f t="shared" si="20"/>
        <v>7.12</v>
      </c>
      <c r="W387" s="299">
        <f t="shared" si="257"/>
        <v>0</v>
      </c>
      <c r="X387" s="268"/>
      <c r="Y387" s="268"/>
      <c r="Z387" s="268"/>
      <c r="AA387" s="268"/>
      <c r="AB387" s="533"/>
      <c r="AN387" s="641" t="str">
        <f t="shared" si="233"/>
        <v>revisar</v>
      </c>
      <c r="AO387" s="641" t="str">
        <f t="shared" si="234"/>
        <v>ok</v>
      </c>
      <c r="AP387" s="641" t="str">
        <f t="shared" si="235"/>
        <v>ok</v>
      </c>
      <c r="AQ387" s="641" t="str">
        <f t="shared" si="236"/>
        <v>ok</v>
      </c>
      <c r="AR387" s="641" t="str">
        <f t="shared" si="237"/>
        <v>ok</v>
      </c>
      <c r="AS387" s="641" t="str">
        <f t="shared" si="238"/>
        <v>ok</v>
      </c>
      <c r="AT387" s="641" t="str">
        <f t="shared" si="239"/>
        <v>ok</v>
      </c>
      <c r="AU387" s="641" t="str">
        <f t="shared" si="240"/>
        <v>ok</v>
      </c>
      <c r="AV387" s="641" t="str">
        <f t="shared" si="241"/>
        <v>ok</v>
      </c>
      <c r="AW387" s="641" t="str">
        <f t="shared" si="242"/>
        <v>ok</v>
      </c>
      <c r="AX387" s="641" t="str">
        <f t="shared" si="243"/>
        <v>ok</v>
      </c>
      <c r="AY387" s="641" t="str">
        <f t="shared" si="244"/>
        <v>ok</v>
      </c>
      <c r="AZ387" s="641" t="str">
        <f t="shared" si="245"/>
        <v>ok</v>
      </c>
      <c r="BA387" s="641" t="str">
        <f t="shared" si="246"/>
        <v>ok</v>
      </c>
      <c r="BB387" s="641" t="str">
        <f t="shared" si="247"/>
        <v>ok</v>
      </c>
      <c r="BC387" s="641" t="str">
        <f t="shared" si="248"/>
        <v>ok</v>
      </c>
    </row>
    <row r="388" spans="1:55" ht="12.75" hidden="1" customHeight="1">
      <c r="A388" s="34"/>
      <c r="B388" s="35">
        <f t="shared" si="250"/>
        <v>0</v>
      </c>
      <c r="C388" s="34"/>
      <c r="D388" s="684" t="s">
        <v>525</v>
      </c>
      <c r="E388" s="668"/>
      <c r="F388" s="669"/>
      <c r="G388" s="665"/>
      <c r="H388" s="666"/>
      <c r="I388" s="667"/>
      <c r="J388" s="263"/>
      <c r="K388" s="263"/>
      <c r="L388" s="263"/>
      <c r="M388" s="685">
        <f t="shared" si="258"/>
        <v>0</v>
      </c>
      <c r="N388" s="247"/>
      <c r="O388" s="687"/>
      <c r="P388" s="687"/>
      <c r="Q388" s="687"/>
      <c r="R388" s="687"/>
      <c r="S388" s="688"/>
      <c r="T388" s="268"/>
      <c r="U388" s="539"/>
      <c r="V388" s="299" t="str">
        <f t="shared" si="20"/>
        <v>7.13</v>
      </c>
      <c r="W388" s="299">
        <f t="shared" si="257"/>
        <v>0</v>
      </c>
      <c r="X388" s="268"/>
      <c r="Y388" s="268"/>
      <c r="Z388" s="268"/>
      <c r="AA388" s="268"/>
      <c r="AB388" s="533"/>
      <c r="AN388" s="641" t="str">
        <f t="shared" si="233"/>
        <v>revisar</v>
      </c>
      <c r="AO388" s="641" t="str">
        <f t="shared" si="234"/>
        <v>ok</v>
      </c>
      <c r="AP388" s="641" t="str">
        <f t="shared" si="235"/>
        <v>ok</v>
      </c>
      <c r="AQ388" s="641" t="str">
        <f t="shared" si="236"/>
        <v>ok</v>
      </c>
      <c r="AR388" s="641" t="str">
        <f t="shared" si="237"/>
        <v>ok</v>
      </c>
      <c r="AS388" s="641" t="str">
        <f t="shared" si="238"/>
        <v>ok</v>
      </c>
      <c r="AT388" s="641" t="str">
        <f t="shared" si="239"/>
        <v>ok</v>
      </c>
      <c r="AU388" s="641" t="str">
        <f t="shared" si="240"/>
        <v>ok</v>
      </c>
      <c r="AV388" s="641" t="str">
        <f t="shared" si="241"/>
        <v>ok</v>
      </c>
      <c r="AW388" s="641" t="str">
        <f t="shared" si="242"/>
        <v>ok</v>
      </c>
      <c r="AX388" s="641" t="str">
        <f t="shared" si="243"/>
        <v>ok</v>
      </c>
      <c r="AY388" s="641" t="str">
        <f t="shared" si="244"/>
        <v>ok</v>
      </c>
      <c r="AZ388" s="641" t="str">
        <f t="shared" si="245"/>
        <v>ok</v>
      </c>
      <c r="BA388" s="641" t="str">
        <f t="shared" si="246"/>
        <v>ok</v>
      </c>
      <c r="BB388" s="641" t="str">
        <f t="shared" si="247"/>
        <v>ok</v>
      </c>
      <c r="BC388" s="641" t="str">
        <f t="shared" si="248"/>
        <v>ok</v>
      </c>
    </row>
    <row r="389" spans="1:55" ht="12.75" hidden="1" customHeight="1">
      <c r="A389" s="34"/>
      <c r="B389" s="35">
        <f t="shared" si="250"/>
        <v>0</v>
      </c>
      <c r="C389" s="34"/>
      <c r="D389" s="670" t="s">
        <v>526</v>
      </c>
      <c r="E389" s="668"/>
      <c r="F389" s="669"/>
      <c r="G389" s="665"/>
      <c r="H389" s="666"/>
      <c r="I389" s="667"/>
      <c r="J389" s="263"/>
      <c r="K389" s="263"/>
      <c r="L389" s="263"/>
      <c r="M389" s="685">
        <f t="shared" si="258"/>
        <v>0</v>
      </c>
      <c r="N389" s="247"/>
      <c r="O389" s="687"/>
      <c r="P389" s="687"/>
      <c r="Q389" s="687"/>
      <c r="R389" s="687"/>
      <c r="S389" s="688"/>
      <c r="T389" s="268"/>
      <c r="U389" s="539"/>
      <c r="V389" s="299" t="str">
        <f t="shared" si="20"/>
        <v>7.14</v>
      </c>
      <c r="W389" s="299">
        <f t="shared" si="257"/>
        <v>0</v>
      </c>
      <c r="X389" s="535">
        <f>SUM(P373:R373)</f>
        <v>0</v>
      </c>
      <c r="Y389" s="319" t="str">
        <f>IF(X389&lt;&gt;S373,"erro","ok")</f>
        <v>ok</v>
      </c>
      <c r="Z389" s="319"/>
      <c r="AA389" s="319"/>
      <c r="AB389" s="531"/>
      <c r="AN389" s="641" t="str">
        <f t="shared" si="233"/>
        <v>revisar</v>
      </c>
      <c r="AO389" s="641" t="str">
        <f t="shared" si="234"/>
        <v>revisar</v>
      </c>
      <c r="AP389" s="641" t="str">
        <f t="shared" si="235"/>
        <v>ok</v>
      </c>
      <c r="AQ389" s="641" t="str">
        <f t="shared" si="236"/>
        <v>ok</v>
      </c>
      <c r="AR389" s="641" t="str">
        <f t="shared" si="237"/>
        <v>ok</v>
      </c>
      <c r="AS389" s="641" t="str">
        <f t="shared" si="238"/>
        <v>ok</v>
      </c>
      <c r="AT389" s="641" t="str">
        <f t="shared" si="239"/>
        <v>ok</v>
      </c>
      <c r="AU389" s="641" t="str">
        <f t="shared" si="240"/>
        <v>ok</v>
      </c>
      <c r="AV389" s="641" t="str">
        <f t="shared" si="241"/>
        <v>ok</v>
      </c>
      <c r="AW389" s="641" t="str">
        <f t="shared" si="242"/>
        <v>ok</v>
      </c>
      <c r="AX389" s="641" t="str">
        <f t="shared" si="243"/>
        <v>ok</v>
      </c>
      <c r="AY389" s="641" t="str">
        <f t="shared" si="244"/>
        <v>ok</v>
      </c>
      <c r="AZ389" s="641" t="str">
        <f t="shared" si="245"/>
        <v>ok</v>
      </c>
      <c r="BA389" s="641" t="str">
        <f t="shared" si="246"/>
        <v>ok</v>
      </c>
      <c r="BB389" s="641" t="str">
        <f t="shared" si="247"/>
        <v>ok</v>
      </c>
      <c r="BC389" s="641" t="str">
        <f t="shared" si="248"/>
        <v>ok</v>
      </c>
    </row>
    <row r="390" spans="1:55" ht="12.75" hidden="1" customHeight="1">
      <c r="A390" s="34"/>
      <c r="B390" s="35">
        <f t="shared" si="250"/>
        <v>0</v>
      </c>
      <c r="C390" s="34"/>
      <c r="D390" s="684" t="s">
        <v>527</v>
      </c>
      <c r="E390" s="668"/>
      <c r="F390" s="669"/>
      <c r="G390" s="665"/>
      <c r="H390" s="666"/>
      <c r="I390" s="667"/>
      <c r="J390" s="263"/>
      <c r="K390" s="263"/>
      <c r="L390" s="263"/>
      <c r="M390" s="685">
        <f t="shared" si="258"/>
        <v>0</v>
      </c>
      <c r="N390" s="247"/>
      <c r="O390" s="687"/>
      <c r="P390" s="687"/>
      <c r="Q390" s="687"/>
      <c r="R390" s="687"/>
      <c r="S390" s="688"/>
      <c r="T390" s="268"/>
      <c r="U390" s="539"/>
      <c r="V390" s="299" t="str">
        <f t="shared" si="20"/>
        <v>7.15</v>
      </c>
      <c r="W390" s="299">
        <f t="shared" si="257"/>
        <v>0</v>
      </c>
      <c r="X390" s="319"/>
      <c r="Y390" s="319"/>
      <c r="Z390" s="319"/>
      <c r="AA390" s="319"/>
      <c r="AB390" s="531"/>
      <c r="AN390" s="641" t="str">
        <f t="shared" si="233"/>
        <v>revisar</v>
      </c>
      <c r="AO390" s="641" t="str">
        <f t="shared" si="234"/>
        <v>ok</v>
      </c>
      <c r="AP390" s="641" t="str">
        <f t="shared" si="235"/>
        <v>ok</v>
      </c>
      <c r="AQ390" s="641" t="str">
        <f t="shared" si="236"/>
        <v>ok</v>
      </c>
      <c r="AR390" s="641" t="str">
        <f t="shared" si="237"/>
        <v>ok</v>
      </c>
      <c r="AS390" s="641" t="str">
        <f t="shared" si="238"/>
        <v>ok</v>
      </c>
      <c r="AT390" s="641" t="str">
        <f t="shared" si="239"/>
        <v>ok</v>
      </c>
      <c r="AU390" s="641" t="str">
        <f t="shared" si="240"/>
        <v>ok</v>
      </c>
      <c r="AV390" s="641" t="str">
        <f t="shared" si="241"/>
        <v>ok</v>
      </c>
      <c r="AW390" s="641" t="str">
        <f t="shared" si="242"/>
        <v>ok</v>
      </c>
      <c r="AX390" s="641" t="str">
        <f t="shared" si="243"/>
        <v>ok</v>
      </c>
      <c r="AY390" s="641" t="str">
        <f t="shared" si="244"/>
        <v>ok</v>
      </c>
      <c r="AZ390" s="641" t="str">
        <f t="shared" si="245"/>
        <v>ok</v>
      </c>
      <c r="BA390" s="641" t="str">
        <f t="shared" si="246"/>
        <v>ok</v>
      </c>
      <c r="BB390" s="641" t="str">
        <f t="shared" si="247"/>
        <v>ok</v>
      </c>
      <c r="BC390" s="641" t="str">
        <f t="shared" si="248"/>
        <v>ok</v>
      </c>
    </row>
    <row r="391" spans="1:55" ht="12.75" hidden="1" customHeight="1">
      <c r="A391" s="34"/>
      <c r="B391" s="35">
        <f t="shared" si="250"/>
        <v>0</v>
      </c>
      <c r="C391" s="34"/>
      <c r="D391" s="670" t="s">
        <v>528</v>
      </c>
      <c r="E391" s="668"/>
      <c r="F391" s="669"/>
      <c r="G391" s="665"/>
      <c r="H391" s="666"/>
      <c r="I391" s="667"/>
      <c r="J391" s="263"/>
      <c r="K391" s="263"/>
      <c r="L391" s="263"/>
      <c r="M391" s="685">
        <f t="shared" si="258"/>
        <v>0</v>
      </c>
      <c r="N391" s="247"/>
      <c r="O391" s="687"/>
      <c r="P391" s="687"/>
      <c r="Q391" s="687"/>
      <c r="R391" s="687"/>
      <c r="S391" s="688"/>
      <c r="T391" s="268"/>
      <c r="U391" s="539"/>
      <c r="V391" s="299" t="str">
        <f t="shared" si="20"/>
        <v>7.16</v>
      </c>
      <c r="W391" s="299">
        <f t="shared" si="257"/>
        <v>0</v>
      </c>
      <c r="X391" s="319"/>
      <c r="Y391" s="319"/>
      <c r="Z391" s="319"/>
      <c r="AA391" s="319"/>
      <c r="AB391" s="531"/>
      <c r="AN391" s="641" t="str">
        <f t="shared" si="233"/>
        <v>revisar</v>
      </c>
      <c r="AO391" s="641" t="str">
        <f t="shared" si="234"/>
        <v>ok</v>
      </c>
      <c r="AP391" s="641" t="str">
        <f t="shared" si="235"/>
        <v>ok</v>
      </c>
      <c r="AQ391" s="641" t="str">
        <f t="shared" si="236"/>
        <v>ok</v>
      </c>
      <c r="AR391" s="641" t="str">
        <f t="shared" si="237"/>
        <v>ok</v>
      </c>
      <c r="AS391" s="641" t="str">
        <f t="shared" si="238"/>
        <v>ok</v>
      </c>
      <c r="AT391" s="641" t="str">
        <f t="shared" si="239"/>
        <v>ok</v>
      </c>
      <c r="AU391" s="641" t="str">
        <f t="shared" si="240"/>
        <v>ok</v>
      </c>
      <c r="AV391" s="641" t="str">
        <f t="shared" si="241"/>
        <v>ok</v>
      </c>
      <c r="AW391" s="641" t="str">
        <f t="shared" si="242"/>
        <v>ok</v>
      </c>
      <c r="AX391" s="641" t="str">
        <f t="shared" si="243"/>
        <v>ok</v>
      </c>
      <c r="AY391" s="641" t="str">
        <f t="shared" si="244"/>
        <v>ok</v>
      </c>
      <c r="AZ391" s="641" t="str">
        <f t="shared" si="245"/>
        <v>ok</v>
      </c>
      <c r="BA391" s="641" t="str">
        <f t="shared" si="246"/>
        <v>ok</v>
      </c>
      <c r="BB391" s="641" t="str">
        <f t="shared" si="247"/>
        <v>ok</v>
      </c>
      <c r="BC391" s="641" t="str">
        <f t="shared" si="248"/>
        <v>ok</v>
      </c>
    </row>
    <row r="392" spans="1:55" ht="12.75" hidden="1" customHeight="1">
      <c r="A392" s="34"/>
      <c r="B392" s="35">
        <f t="shared" si="250"/>
        <v>0</v>
      </c>
      <c r="C392" s="34"/>
      <c r="D392" s="684" t="s">
        <v>529</v>
      </c>
      <c r="E392" s="668"/>
      <c r="F392" s="669"/>
      <c r="G392" s="665"/>
      <c r="H392" s="666"/>
      <c r="I392" s="667"/>
      <c r="J392" s="263"/>
      <c r="K392" s="263"/>
      <c r="L392" s="263"/>
      <c r="M392" s="685">
        <f t="shared" si="258"/>
        <v>0</v>
      </c>
      <c r="N392" s="247"/>
      <c r="O392" s="687"/>
      <c r="P392" s="687"/>
      <c r="Q392" s="687"/>
      <c r="R392" s="687"/>
      <c r="S392" s="688"/>
      <c r="T392" s="268"/>
      <c r="U392" s="539"/>
      <c r="V392" s="299" t="str">
        <f t="shared" si="20"/>
        <v>7.17</v>
      </c>
      <c r="W392" s="299">
        <f t="shared" si="257"/>
        <v>0</v>
      </c>
      <c r="X392" s="268"/>
      <c r="Y392" s="268"/>
      <c r="Z392" s="268"/>
      <c r="AA392" s="268"/>
      <c r="AB392" s="533"/>
      <c r="AN392" s="641" t="str">
        <f t="shared" si="233"/>
        <v>revisar</v>
      </c>
      <c r="AO392" s="641" t="str">
        <f t="shared" si="234"/>
        <v>ok</v>
      </c>
      <c r="AP392" s="641" t="str">
        <f t="shared" si="235"/>
        <v>ok</v>
      </c>
      <c r="AQ392" s="641" t="str">
        <f t="shared" si="236"/>
        <v>ok</v>
      </c>
      <c r="AR392" s="641" t="str">
        <f t="shared" si="237"/>
        <v>ok</v>
      </c>
      <c r="AS392" s="641" t="str">
        <f t="shared" si="238"/>
        <v>ok</v>
      </c>
      <c r="AT392" s="641" t="str">
        <f t="shared" si="239"/>
        <v>ok</v>
      </c>
      <c r="AU392" s="641" t="str">
        <f t="shared" si="240"/>
        <v>ok</v>
      </c>
      <c r="AV392" s="641" t="str">
        <f t="shared" si="241"/>
        <v>ok</v>
      </c>
      <c r="AW392" s="641" t="str">
        <f t="shared" si="242"/>
        <v>ok</v>
      </c>
      <c r="AX392" s="641" t="str">
        <f t="shared" si="243"/>
        <v>ok</v>
      </c>
      <c r="AY392" s="641" t="str">
        <f t="shared" si="244"/>
        <v>ok</v>
      </c>
      <c r="AZ392" s="641" t="str">
        <f t="shared" si="245"/>
        <v>ok</v>
      </c>
      <c r="BA392" s="641" t="str">
        <f t="shared" si="246"/>
        <v>ok</v>
      </c>
      <c r="BB392" s="641" t="str">
        <f t="shared" si="247"/>
        <v>ok</v>
      </c>
      <c r="BC392" s="641" t="str">
        <f t="shared" si="248"/>
        <v>ok</v>
      </c>
    </row>
    <row r="393" spans="1:55" ht="12.75" hidden="1" customHeight="1">
      <c r="A393" s="34"/>
      <c r="B393" s="35">
        <f t="shared" si="250"/>
        <v>0</v>
      </c>
      <c r="C393" s="34"/>
      <c r="D393" s="670" t="s">
        <v>530</v>
      </c>
      <c r="E393" s="668"/>
      <c r="F393" s="669"/>
      <c r="G393" s="665"/>
      <c r="H393" s="666"/>
      <c r="I393" s="667"/>
      <c r="J393" s="263"/>
      <c r="K393" s="263"/>
      <c r="L393" s="263"/>
      <c r="M393" s="685">
        <f t="shared" si="258"/>
        <v>0</v>
      </c>
      <c r="N393" s="247"/>
      <c r="O393" s="687"/>
      <c r="P393" s="687"/>
      <c r="Q393" s="687"/>
      <c r="R393" s="687"/>
      <c r="S393" s="688"/>
      <c r="T393" s="268"/>
      <c r="U393" s="539"/>
      <c r="V393" s="299" t="str">
        <f t="shared" si="20"/>
        <v>7.18</v>
      </c>
      <c r="W393" s="299">
        <f t="shared" si="257"/>
        <v>0</v>
      </c>
      <c r="X393" s="268"/>
      <c r="Y393" s="268"/>
      <c r="Z393" s="268"/>
      <c r="AA393" s="268"/>
      <c r="AB393" s="533"/>
      <c r="AN393" s="641" t="str">
        <f t="shared" si="233"/>
        <v>revisar</v>
      </c>
      <c r="AO393" s="641" t="str">
        <f t="shared" si="234"/>
        <v>ok</v>
      </c>
      <c r="AP393" s="641" t="str">
        <f t="shared" si="235"/>
        <v>ok</v>
      </c>
      <c r="AQ393" s="641" t="str">
        <f t="shared" si="236"/>
        <v>ok</v>
      </c>
      <c r="AR393" s="641" t="str">
        <f t="shared" si="237"/>
        <v>ok</v>
      </c>
      <c r="AS393" s="641" t="str">
        <f t="shared" si="238"/>
        <v>ok</v>
      </c>
      <c r="AT393" s="641" t="str">
        <f t="shared" si="239"/>
        <v>ok</v>
      </c>
      <c r="AU393" s="641" t="str">
        <f t="shared" si="240"/>
        <v>ok</v>
      </c>
      <c r="AV393" s="641" t="str">
        <f t="shared" si="241"/>
        <v>ok</v>
      </c>
      <c r="AW393" s="641" t="str">
        <f t="shared" si="242"/>
        <v>ok</v>
      </c>
      <c r="AX393" s="641" t="str">
        <f t="shared" si="243"/>
        <v>ok</v>
      </c>
      <c r="AY393" s="641" t="str">
        <f t="shared" si="244"/>
        <v>ok</v>
      </c>
      <c r="AZ393" s="641" t="str">
        <f t="shared" si="245"/>
        <v>ok</v>
      </c>
      <c r="BA393" s="641" t="str">
        <f t="shared" si="246"/>
        <v>ok</v>
      </c>
      <c r="BB393" s="641" t="str">
        <f t="shared" si="247"/>
        <v>ok</v>
      </c>
      <c r="BC393" s="641" t="str">
        <f t="shared" si="248"/>
        <v>ok</v>
      </c>
    </row>
    <row r="394" spans="1:55" ht="12.75" hidden="1" customHeight="1">
      <c r="A394" s="34"/>
      <c r="B394" s="35">
        <f t="shared" si="250"/>
        <v>0</v>
      </c>
      <c r="C394" s="34"/>
      <c r="D394" s="684" t="s">
        <v>531</v>
      </c>
      <c r="E394" s="668"/>
      <c r="F394" s="669"/>
      <c r="G394" s="665"/>
      <c r="H394" s="666"/>
      <c r="I394" s="667"/>
      <c r="J394" s="263"/>
      <c r="K394" s="263"/>
      <c r="L394" s="263"/>
      <c r="M394" s="685">
        <f t="shared" si="258"/>
        <v>0</v>
      </c>
      <c r="N394" s="247"/>
      <c r="O394" s="687"/>
      <c r="P394" s="687"/>
      <c r="Q394" s="687"/>
      <c r="R394" s="687"/>
      <c r="S394" s="688"/>
      <c r="T394" s="268"/>
      <c r="U394" s="539"/>
      <c r="V394" s="299" t="str">
        <f t="shared" si="20"/>
        <v>7.19</v>
      </c>
      <c r="W394" s="299">
        <f t="shared" si="257"/>
        <v>0</v>
      </c>
      <c r="X394" s="268"/>
      <c r="Y394" s="268"/>
      <c r="Z394" s="268"/>
      <c r="AA394" s="268"/>
      <c r="AB394" s="533"/>
      <c r="AN394" s="641" t="str">
        <f t="shared" si="233"/>
        <v>revisar</v>
      </c>
      <c r="AO394" s="641" t="str">
        <f t="shared" si="234"/>
        <v>ok</v>
      </c>
      <c r="AP394" s="641" t="str">
        <f t="shared" si="235"/>
        <v>ok</v>
      </c>
      <c r="AQ394" s="641" t="str">
        <f t="shared" si="236"/>
        <v>ok</v>
      </c>
      <c r="AR394" s="641" t="str">
        <f t="shared" si="237"/>
        <v>ok</v>
      </c>
      <c r="AS394" s="641" t="str">
        <f t="shared" si="238"/>
        <v>ok</v>
      </c>
      <c r="AT394" s="641" t="str">
        <f t="shared" si="239"/>
        <v>ok</v>
      </c>
      <c r="AU394" s="641" t="str">
        <f t="shared" si="240"/>
        <v>ok</v>
      </c>
      <c r="AV394" s="641" t="str">
        <f t="shared" si="241"/>
        <v>ok</v>
      </c>
      <c r="AW394" s="641" t="str">
        <f t="shared" si="242"/>
        <v>ok</v>
      </c>
      <c r="AX394" s="641" t="str">
        <f t="shared" si="243"/>
        <v>ok</v>
      </c>
      <c r="AY394" s="641" t="str">
        <f t="shared" si="244"/>
        <v>ok</v>
      </c>
      <c r="AZ394" s="641" t="str">
        <f t="shared" si="245"/>
        <v>ok</v>
      </c>
      <c r="BA394" s="641" t="str">
        <f t="shared" si="246"/>
        <v>ok</v>
      </c>
      <c r="BB394" s="641" t="str">
        <f t="shared" si="247"/>
        <v>ok</v>
      </c>
      <c r="BC394" s="641" t="str">
        <f t="shared" si="248"/>
        <v>ok</v>
      </c>
    </row>
    <row r="395" spans="1:55" ht="12.75" hidden="1" customHeight="1">
      <c r="A395" s="34"/>
      <c r="B395" s="35">
        <f t="shared" si="250"/>
        <v>0</v>
      </c>
      <c r="C395" s="34"/>
      <c r="D395" s="670" t="s">
        <v>532</v>
      </c>
      <c r="E395" s="668"/>
      <c r="F395" s="669"/>
      <c r="G395" s="665"/>
      <c r="H395" s="666"/>
      <c r="I395" s="667"/>
      <c r="J395" s="263"/>
      <c r="K395" s="263"/>
      <c r="L395" s="263"/>
      <c r="M395" s="685">
        <f t="shared" si="258"/>
        <v>0</v>
      </c>
      <c r="N395" s="247"/>
      <c r="O395" s="687"/>
      <c r="P395" s="687"/>
      <c r="Q395" s="687"/>
      <c r="R395" s="687"/>
      <c r="S395" s="688"/>
      <c r="T395" s="268"/>
      <c r="U395" s="539"/>
      <c r="V395" s="299" t="str">
        <f t="shared" si="20"/>
        <v>7.20</v>
      </c>
      <c r="W395" s="299">
        <f t="shared" si="257"/>
        <v>0</v>
      </c>
      <c r="X395" s="268"/>
      <c r="Y395" s="268"/>
      <c r="Z395" s="268"/>
      <c r="AA395" s="268"/>
      <c r="AB395" s="533"/>
      <c r="AN395" s="641" t="str">
        <f t="shared" si="233"/>
        <v>revisar</v>
      </c>
      <c r="AO395" s="641" t="str">
        <f t="shared" si="234"/>
        <v>ok</v>
      </c>
      <c r="AP395" s="641" t="str">
        <f t="shared" si="235"/>
        <v>ok</v>
      </c>
      <c r="AQ395" s="641" t="str">
        <f t="shared" si="236"/>
        <v>ok</v>
      </c>
      <c r="AR395" s="641" t="str">
        <f t="shared" si="237"/>
        <v>ok</v>
      </c>
      <c r="AS395" s="641" t="str">
        <f t="shared" si="238"/>
        <v>ok</v>
      </c>
      <c r="AT395" s="641" t="str">
        <f t="shared" si="239"/>
        <v>ok</v>
      </c>
      <c r="AU395" s="641" t="str">
        <f t="shared" si="240"/>
        <v>ok</v>
      </c>
      <c r="AV395" s="641" t="str">
        <f t="shared" si="241"/>
        <v>ok</v>
      </c>
      <c r="AW395" s="641" t="str">
        <f t="shared" si="242"/>
        <v>ok</v>
      </c>
      <c r="AX395" s="641" t="str">
        <f t="shared" si="243"/>
        <v>ok</v>
      </c>
      <c r="AY395" s="641" t="str">
        <f t="shared" si="244"/>
        <v>ok</v>
      </c>
      <c r="AZ395" s="641" t="str">
        <f t="shared" si="245"/>
        <v>ok</v>
      </c>
      <c r="BA395" s="641" t="str">
        <f t="shared" si="246"/>
        <v>ok</v>
      </c>
      <c r="BB395" s="641" t="str">
        <f t="shared" si="247"/>
        <v>ok</v>
      </c>
      <c r="BC395" s="641" t="str">
        <f t="shared" si="248"/>
        <v>ok</v>
      </c>
    </row>
    <row r="396" spans="1:55" ht="12.75" hidden="1" customHeight="1">
      <c r="A396" s="34"/>
      <c r="B396" s="35">
        <f t="shared" si="250"/>
        <v>0</v>
      </c>
      <c r="C396" s="34"/>
      <c r="D396" s="684" t="s">
        <v>533</v>
      </c>
      <c r="E396" s="668"/>
      <c r="F396" s="669"/>
      <c r="G396" s="665"/>
      <c r="H396" s="666"/>
      <c r="I396" s="667"/>
      <c r="J396" s="263"/>
      <c r="K396" s="263"/>
      <c r="L396" s="263"/>
      <c r="M396" s="685">
        <f t="shared" si="258"/>
        <v>0</v>
      </c>
      <c r="N396" s="247"/>
      <c r="O396" s="687"/>
      <c r="P396" s="687"/>
      <c r="Q396" s="687"/>
      <c r="R396" s="687"/>
      <c r="S396" s="688"/>
      <c r="T396" s="268"/>
      <c r="U396" s="539"/>
      <c r="V396" s="299" t="str">
        <f t="shared" si="20"/>
        <v>7.21</v>
      </c>
      <c r="W396" s="299">
        <f t="shared" si="257"/>
        <v>0</v>
      </c>
      <c r="X396" s="268"/>
      <c r="Y396" s="268"/>
      <c r="Z396" s="268"/>
      <c r="AA396" s="268"/>
      <c r="AB396" s="533"/>
      <c r="AN396" s="641" t="str">
        <f t="shared" si="233"/>
        <v>revisar</v>
      </c>
      <c r="AO396" s="641" t="str">
        <f t="shared" si="234"/>
        <v>ok</v>
      </c>
      <c r="AP396" s="641" t="str">
        <f t="shared" si="235"/>
        <v>ok</v>
      </c>
      <c r="AQ396" s="641" t="str">
        <f t="shared" si="236"/>
        <v>ok</v>
      </c>
      <c r="AR396" s="641" t="str">
        <f t="shared" si="237"/>
        <v>ok</v>
      </c>
      <c r="AS396" s="641" t="str">
        <f t="shared" si="238"/>
        <v>ok</v>
      </c>
      <c r="AT396" s="641" t="str">
        <f t="shared" si="239"/>
        <v>ok</v>
      </c>
      <c r="AU396" s="641" t="str">
        <f t="shared" si="240"/>
        <v>ok</v>
      </c>
      <c r="AV396" s="641" t="str">
        <f t="shared" si="241"/>
        <v>ok</v>
      </c>
      <c r="AW396" s="641" t="str">
        <f t="shared" si="242"/>
        <v>ok</v>
      </c>
      <c r="AX396" s="641" t="str">
        <f t="shared" si="243"/>
        <v>ok</v>
      </c>
      <c r="AY396" s="641" t="str">
        <f t="shared" si="244"/>
        <v>ok</v>
      </c>
      <c r="AZ396" s="641" t="str">
        <f t="shared" si="245"/>
        <v>ok</v>
      </c>
      <c r="BA396" s="641" t="str">
        <f t="shared" si="246"/>
        <v>ok</v>
      </c>
      <c r="BB396" s="641" t="str">
        <f t="shared" si="247"/>
        <v>ok</v>
      </c>
      <c r="BC396" s="641" t="str">
        <f t="shared" si="248"/>
        <v>ok</v>
      </c>
    </row>
    <row r="397" spans="1:55" ht="12.75" hidden="1" customHeight="1">
      <c r="A397" s="34"/>
      <c r="B397" s="35">
        <f t="shared" si="250"/>
        <v>0</v>
      </c>
      <c r="C397" s="34"/>
      <c r="D397" s="670" t="s">
        <v>534</v>
      </c>
      <c r="E397" s="668"/>
      <c r="F397" s="669"/>
      <c r="G397" s="665"/>
      <c r="H397" s="666"/>
      <c r="I397" s="667"/>
      <c r="J397" s="263"/>
      <c r="K397" s="263"/>
      <c r="L397" s="263"/>
      <c r="M397" s="685">
        <f t="shared" si="258"/>
        <v>0</v>
      </c>
      <c r="N397" s="247"/>
      <c r="O397" s="687"/>
      <c r="P397" s="687"/>
      <c r="Q397" s="687"/>
      <c r="R397" s="687"/>
      <c r="S397" s="688"/>
      <c r="T397" s="268"/>
      <c r="U397" s="539"/>
      <c r="V397" s="299" t="str">
        <f t="shared" si="20"/>
        <v>7.22</v>
      </c>
      <c r="W397" s="299">
        <f t="shared" si="257"/>
        <v>0</v>
      </c>
      <c r="X397" s="268"/>
      <c r="Y397" s="268"/>
      <c r="Z397" s="268"/>
      <c r="AA397" s="268"/>
      <c r="AB397" s="533"/>
      <c r="AN397" s="641" t="str">
        <f t="shared" si="233"/>
        <v>revisar</v>
      </c>
      <c r="AO397" s="641" t="str">
        <f t="shared" si="234"/>
        <v>ok</v>
      </c>
      <c r="AP397" s="641" t="str">
        <f t="shared" si="235"/>
        <v>ok</v>
      </c>
      <c r="AQ397" s="641" t="str">
        <f t="shared" si="236"/>
        <v>ok</v>
      </c>
      <c r="AR397" s="641" t="str">
        <f t="shared" si="237"/>
        <v>ok</v>
      </c>
      <c r="AS397" s="641" t="str">
        <f t="shared" si="238"/>
        <v>ok</v>
      </c>
      <c r="AT397" s="641" t="str">
        <f t="shared" si="239"/>
        <v>ok</v>
      </c>
      <c r="AU397" s="641" t="str">
        <f t="shared" si="240"/>
        <v>ok</v>
      </c>
      <c r="AV397" s="641" t="str">
        <f t="shared" si="241"/>
        <v>ok</v>
      </c>
      <c r="AW397" s="641" t="str">
        <f t="shared" si="242"/>
        <v>ok</v>
      </c>
      <c r="AX397" s="641" t="str">
        <f t="shared" si="243"/>
        <v>ok</v>
      </c>
      <c r="AY397" s="641" t="str">
        <f t="shared" si="244"/>
        <v>ok</v>
      </c>
      <c r="AZ397" s="641" t="str">
        <f t="shared" si="245"/>
        <v>ok</v>
      </c>
      <c r="BA397" s="641" t="str">
        <f t="shared" si="246"/>
        <v>ok</v>
      </c>
      <c r="BB397" s="641" t="str">
        <f t="shared" si="247"/>
        <v>ok</v>
      </c>
      <c r="BC397" s="641" t="str">
        <f t="shared" si="248"/>
        <v>ok</v>
      </c>
    </row>
    <row r="398" spans="1:55" ht="12.75" hidden="1" customHeight="1">
      <c r="A398" s="34"/>
      <c r="B398" s="35">
        <f t="shared" si="250"/>
        <v>0</v>
      </c>
      <c r="C398" s="34"/>
      <c r="D398" s="684" t="s">
        <v>535</v>
      </c>
      <c r="E398" s="668"/>
      <c r="F398" s="669"/>
      <c r="G398" s="665"/>
      <c r="H398" s="666"/>
      <c r="I398" s="667"/>
      <c r="J398" s="263"/>
      <c r="K398" s="263"/>
      <c r="L398" s="263"/>
      <c r="M398" s="685">
        <f t="shared" si="258"/>
        <v>0</v>
      </c>
      <c r="N398" s="247"/>
      <c r="O398" s="687"/>
      <c r="P398" s="687"/>
      <c r="Q398" s="687"/>
      <c r="R398" s="687"/>
      <c r="S398" s="688"/>
      <c r="T398" s="268"/>
      <c r="U398" s="539"/>
      <c r="V398" s="299" t="str">
        <f t="shared" si="20"/>
        <v>7.23</v>
      </c>
      <c r="W398" s="299">
        <f t="shared" si="257"/>
        <v>0</v>
      </c>
      <c r="X398" s="268"/>
      <c r="Y398" s="268"/>
      <c r="Z398" s="268"/>
      <c r="AA398" s="268"/>
      <c r="AB398" s="533"/>
      <c r="AN398" s="641" t="str">
        <f t="shared" si="233"/>
        <v>revisar</v>
      </c>
      <c r="AO398" s="641" t="str">
        <f t="shared" si="234"/>
        <v>ok</v>
      </c>
      <c r="AP398" s="641" t="str">
        <f t="shared" si="235"/>
        <v>ok</v>
      </c>
      <c r="AQ398" s="641" t="str">
        <f t="shared" si="236"/>
        <v>ok</v>
      </c>
      <c r="AR398" s="641" t="str">
        <f t="shared" si="237"/>
        <v>ok</v>
      </c>
      <c r="AS398" s="641" t="str">
        <f t="shared" si="238"/>
        <v>ok</v>
      </c>
      <c r="AT398" s="641" t="str">
        <f t="shared" si="239"/>
        <v>ok</v>
      </c>
      <c r="AU398" s="641" t="str">
        <f t="shared" si="240"/>
        <v>ok</v>
      </c>
      <c r="AV398" s="641" t="str">
        <f t="shared" si="241"/>
        <v>ok</v>
      </c>
      <c r="AW398" s="641" t="str">
        <f t="shared" si="242"/>
        <v>ok</v>
      </c>
      <c r="AX398" s="641" t="str">
        <f t="shared" si="243"/>
        <v>ok</v>
      </c>
      <c r="AY398" s="641" t="str">
        <f t="shared" si="244"/>
        <v>ok</v>
      </c>
      <c r="AZ398" s="641" t="str">
        <f t="shared" si="245"/>
        <v>ok</v>
      </c>
      <c r="BA398" s="641" t="str">
        <f t="shared" si="246"/>
        <v>ok</v>
      </c>
      <c r="BB398" s="641" t="str">
        <f t="shared" si="247"/>
        <v>ok</v>
      </c>
      <c r="BC398" s="641" t="str">
        <f t="shared" si="248"/>
        <v>ok</v>
      </c>
    </row>
    <row r="399" spans="1:55" ht="12.75" hidden="1" customHeight="1">
      <c r="A399" s="34"/>
      <c r="B399" s="35">
        <f t="shared" si="250"/>
        <v>0</v>
      </c>
      <c r="C399" s="34"/>
      <c r="D399" s="670" t="s">
        <v>536</v>
      </c>
      <c r="E399" s="668"/>
      <c r="F399" s="669"/>
      <c r="G399" s="665"/>
      <c r="H399" s="666"/>
      <c r="I399" s="667"/>
      <c r="J399" s="263"/>
      <c r="K399" s="263"/>
      <c r="L399" s="263"/>
      <c r="M399" s="685">
        <f t="shared" si="258"/>
        <v>0</v>
      </c>
      <c r="N399" s="247"/>
      <c r="O399" s="687"/>
      <c r="P399" s="687"/>
      <c r="Q399" s="687"/>
      <c r="R399" s="687"/>
      <c r="S399" s="688"/>
      <c r="T399" s="268"/>
      <c r="U399" s="539"/>
      <c r="V399" s="299" t="str">
        <f t="shared" si="20"/>
        <v>7.24</v>
      </c>
      <c r="W399" s="299">
        <f t="shared" si="257"/>
        <v>0</v>
      </c>
      <c r="X399" s="268"/>
      <c r="Y399" s="268"/>
      <c r="Z399" s="268"/>
      <c r="AA399" s="268"/>
      <c r="AB399" s="533"/>
      <c r="AN399" s="641" t="str">
        <f t="shared" si="233"/>
        <v>revisar</v>
      </c>
      <c r="AO399" s="641" t="str">
        <f t="shared" si="234"/>
        <v>ok</v>
      </c>
      <c r="AP399" s="641" t="str">
        <f t="shared" si="235"/>
        <v>ok</v>
      </c>
      <c r="AQ399" s="641" t="str">
        <f t="shared" si="236"/>
        <v>ok</v>
      </c>
      <c r="AR399" s="641" t="str">
        <f t="shared" si="237"/>
        <v>ok</v>
      </c>
      <c r="AS399" s="641" t="str">
        <f t="shared" si="238"/>
        <v>ok</v>
      </c>
      <c r="AT399" s="641" t="str">
        <f t="shared" si="239"/>
        <v>ok</v>
      </c>
      <c r="AU399" s="641" t="str">
        <f t="shared" si="240"/>
        <v>ok</v>
      </c>
      <c r="AV399" s="641" t="str">
        <f t="shared" si="241"/>
        <v>ok</v>
      </c>
      <c r="AW399" s="641" t="str">
        <f t="shared" si="242"/>
        <v>ok</v>
      </c>
      <c r="AX399" s="641" t="str">
        <f t="shared" si="243"/>
        <v>ok</v>
      </c>
      <c r="AY399" s="641" t="str">
        <f t="shared" si="244"/>
        <v>ok</v>
      </c>
      <c r="AZ399" s="641" t="str">
        <f t="shared" si="245"/>
        <v>ok</v>
      </c>
      <c r="BA399" s="641" t="str">
        <f t="shared" si="246"/>
        <v>ok</v>
      </c>
      <c r="BB399" s="641" t="str">
        <f t="shared" si="247"/>
        <v>ok</v>
      </c>
      <c r="BC399" s="641" t="str">
        <f t="shared" si="248"/>
        <v>ok</v>
      </c>
    </row>
    <row r="400" spans="1:55" ht="12.75" hidden="1" customHeight="1">
      <c r="A400" s="34"/>
      <c r="B400" s="35">
        <f t="shared" si="250"/>
        <v>0</v>
      </c>
      <c r="C400" s="34"/>
      <c r="D400" s="684" t="s">
        <v>537</v>
      </c>
      <c r="E400" s="668"/>
      <c r="F400" s="669"/>
      <c r="G400" s="665"/>
      <c r="H400" s="666"/>
      <c r="I400" s="667"/>
      <c r="J400" s="263"/>
      <c r="K400" s="263"/>
      <c r="L400" s="263"/>
      <c r="M400" s="685">
        <f t="shared" si="258"/>
        <v>0</v>
      </c>
      <c r="N400" s="247"/>
      <c r="O400" s="687"/>
      <c r="P400" s="687"/>
      <c r="Q400" s="687"/>
      <c r="R400" s="687"/>
      <c r="S400" s="688"/>
      <c r="T400" s="268"/>
      <c r="U400" s="539"/>
      <c r="V400" s="299" t="str">
        <f t="shared" si="20"/>
        <v>7.25</v>
      </c>
      <c r="W400" s="299">
        <f t="shared" si="257"/>
        <v>0</v>
      </c>
      <c r="X400" s="268"/>
      <c r="Y400" s="268"/>
      <c r="Z400" s="268"/>
      <c r="AA400" s="268"/>
      <c r="AB400" s="533"/>
      <c r="AN400" s="641" t="str">
        <f t="shared" si="233"/>
        <v>revisar</v>
      </c>
      <c r="AO400" s="641" t="str">
        <f t="shared" si="234"/>
        <v>ok</v>
      </c>
      <c r="AP400" s="641" t="str">
        <f t="shared" si="235"/>
        <v>ok</v>
      </c>
      <c r="AQ400" s="641" t="str">
        <f t="shared" si="236"/>
        <v>ok</v>
      </c>
      <c r="AR400" s="641" t="str">
        <f t="shared" si="237"/>
        <v>ok</v>
      </c>
      <c r="AS400" s="641" t="str">
        <f t="shared" si="238"/>
        <v>ok</v>
      </c>
      <c r="AT400" s="641" t="str">
        <f t="shared" si="239"/>
        <v>ok</v>
      </c>
      <c r="AU400" s="641" t="str">
        <f t="shared" si="240"/>
        <v>ok</v>
      </c>
      <c r="AV400" s="641" t="str">
        <f t="shared" si="241"/>
        <v>ok</v>
      </c>
      <c r="AW400" s="641" t="str">
        <f t="shared" si="242"/>
        <v>ok</v>
      </c>
      <c r="AX400" s="641" t="str">
        <f t="shared" si="243"/>
        <v>ok</v>
      </c>
      <c r="AY400" s="641" t="str">
        <f t="shared" si="244"/>
        <v>ok</v>
      </c>
      <c r="AZ400" s="641" t="str">
        <f t="shared" si="245"/>
        <v>ok</v>
      </c>
      <c r="BA400" s="641" t="str">
        <f t="shared" si="246"/>
        <v>ok</v>
      </c>
      <c r="BB400" s="641" t="str">
        <f t="shared" si="247"/>
        <v>ok</v>
      </c>
      <c r="BC400" s="641" t="str">
        <f t="shared" si="248"/>
        <v>ok</v>
      </c>
    </row>
    <row r="401" spans="1:55" ht="12.75" hidden="1" customHeight="1">
      <c r="A401" s="34"/>
      <c r="B401" s="35">
        <f t="shared" si="250"/>
        <v>0</v>
      </c>
      <c r="C401" s="34"/>
      <c r="D401" s="670" t="s">
        <v>538</v>
      </c>
      <c r="E401" s="668"/>
      <c r="F401" s="669"/>
      <c r="G401" s="665"/>
      <c r="H401" s="666"/>
      <c r="I401" s="667"/>
      <c r="J401" s="263"/>
      <c r="K401" s="263"/>
      <c r="L401" s="263"/>
      <c r="M401" s="685">
        <f t="shared" si="258"/>
        <v>0</v>
      </c>
      <c r="N401" s="247"/>
      <c r="O401" s="687"/>
      <c r="P401" s="687"/>
      <c r="Q401" s="687"/>
      <c r="R401" s="687"/>
      <c r="S401" s="688"/>
      <c r="T401" s="268"/>
      <c r="U401" s="539"/>
      <c r="V401" s="299" t="str">
        <f t="shared" si="20"/>
        <v>7.26</v>
      </c>
      <c r="W401" s="299">
        <f t="shared" si="257"/>
        <v>0</v>
      </c>
      <c r="X401" s="268"/>
      <c r="Y401" s="268"/>
      <c r="Z401" s="268"/>
      <c r="AA401" s="268"/>
      <c r="AB401" s="533"/>
      <c r="AN401" s="641" t="str">
        <f t="shared" si="233"/>
        <v>revisar</v>
      </c>
      <c r="AO401" s="641" t="str">
        <f t="shared" si="234"/>
        <v>ok</v>
      </c>
      <c r="AP401" s="641" t="str">
        <f t="shared" si="235"/>
        <v>ok</v>
      </c>
      <c r="AQ401" s="641" t="str">
        <f t="shared" si="236"/>
        <v>ok</v>
      </c>
      <c r="AR401" s="641" t="str">
        <f t="shared" si="237"/>
        <v>ok</v>
      </c>
      <c r="AS401" s="641" t="str">
        <f t="shared" si="238"/>
        <v>ok</v>
      </c>
      <c r="AT401" s="641" t="str">
        <f t="shared" si="239"/>
        <v>ok</v>
      </c>
      <c r="AU401" s="641" t="str">
        <f t="shared" si="240"/>
        <v>ok</v>
      </c>
      <c r="AV401" s="641" t="str">
        <f t="shared" si="241"/>
        <v>ok</v>
      </c>
      <c r="AW401" s="641" t="str">
        <f t="shared" si="242"/>
        <v>ok</v>
      </c>
      <c r="AX401" s="641" t="str">
        <f t="shared" si="243"/>
        <v>ok</v>
      </c>
      <c r="AY401" s="641" t="str">
        <f t="shared" si="244"/>
        <v>ok</v>
      </c>
      <c r="AZ401" s="641" t="str">
        <f t="shared" si="245"/>
        <v>ok</v>
      </c>
      <c r="BA401" s="641" t="str">
        <f t="shared" si="246"/>
        <v>ok</v>
      </c>
      <c r="BB401" s="641" t="str">
        <f t="shared" si="247"/>
        <v>ok</v>
      </c>
      <c r="BC401" s="641" t="str">
        <f t="shared" si="248"/>
        <v>ok</v>
      </c>
    </row>
    <row r="402" spans="1:55" ht="12.75" hidden="1" customHeight="1">
      <c r="A402" s="34"/>
      <c r="B402" s="35">
        <f t="shared" si="250"/>
        <v>0</v>
      </c>
      <c r="C402" s="34"/>
      <c r="D402" s="684" t="s">
        <v>539</v>
      </c>
      <c r="E402" s="668"/>
      <c r="F402" s="669"/>
      <c r="G402" s="665"/>
      <c r="H402" s="666"/>
      <c r="I402" s="667"/>
      <c r="J402" s="263"/>
      <c r="K402" s="263"/>
      <c r="L402" s="263"/>
      <c r="M402" s="685">
        <f t="shared" si="258"/>
        <v>0</v>
      </c>
      <c r="N402" s="247"/>
      <c r="O402" s="687"/>
      <c r="P402" s="687"/>
      <c r="Q402" s="687"/>
      <c r="R402" s="687"/>
      <c r="S402" s="688"/>
      <c r="T402" s="268"/>
      <c r="U402" s="539"/>
      <c r="V402" s="299" t="str">
        <f t="shared" si="20"/>
        <v>7.27</v>
      </c>
      <c r="W402" s="299">
        <f t="shared" si="257"/>
        <v>0</v>
      </c>
      <c r="X402" s="268"/>
      <c r="Y402" s="268"/>
      <c r="Z402" s="268"/>
      <c r="AA402" s="268"/>
      <c r="AB402" s="533"/>
      <c r="AN402" s="641" t="str">
        <f t="shared" si="233"/>
        <v>revisar</v>
      </c>
      <c r="AO402" s="641" t="str">
        <f t="shared" si="234"/>
        <v>ok</v>
      </c>
      <c r="AP402" s="641" t="str">
        <f t="shared" si="235"/>
        <v>ok</v>
      </c>
      <c r="AQ402" s="641" t="str">
        <f t="shared" si="236"/>
        <v>ok</v>
      </c>
      <c r="AR402" s="641" t="str">
        <f t="shared" si="237"/>
        <v>ok</v>
      </c>
      <c r="AS402" s="641" t="str">
        <f t="shared" si="238"/>
        <v>ok</v>
      </c>
      <c r="AT402" s="641" t="str">
        <f t="shared" si="239"/>
        <v>ok</v>
      </c>
      <c r="AU402" s="641" t="str">
        <f t="shared" si="240"/>
        <v>ok</v>
      </c>
      <c r="AV402" s="641" t="str">
        <f t="shared" si="241"/>
        <v>ok</v>
      </c>
      <c r="AW402" s="641" t="str">
        <f t="shared" si="242"/>
        <v>ok</v>
      </c>
      <c r="AX402" s="641" t="str">
        <f t="shared" si="243"/>
        <v>ok</v>
      </c>
      <c r="AY402" s="641" t="str">
        <f t="shared" si="244"/>
        <v>ok</v>
      </c>
      <c r="AZ402" s="641" t="str">
        <f t="shared" si="245"/>
        <v>ok</v>
      </c>
      <c r="BA402" s="641" t="str">
        <f t="shared" si="246"/>
        <v>ok</v>
      </c>
      <c r="BB402" s="641" t="str">
        <f t="shared" si="247"/>
        <v>ok</v>
      </c>
      <c r="BC402" s="641" t="str">
        <f t="shared" si="248"/>
        <v>ok</v>
      </c>
    </row>
    <row r="403" spans="1:55" ht="12.75" hidden="1" customHeight="1">
      <c r="A403" s="34"/>
      <c r="B403" s="35">
        <f t="shared" si="250"/>
        <v>0</v>
      </c>
      <c r="C403" s="34"/>
      <c r="D403" s="670" t="s">
        <v>540</v>
      </c>
      <c r="E403" s="668"/>
      <c r="F403" s="669"/>
      <c r="G403" s="665"/>
      <c r="H403" s="666"/>
      <c r="I403" s="667"/>
      <c r="J403" s="263"/>
      <c r="K403" s="263"/>
      <c r="L403" s="263"/>
      <c r="M403" s="685">
        <f t="shared" si="258"/>
        <v>0</v>
      </c>
      <c r="N403" s="247"/>
      <c r="O403" s="687"/>
      <c r="P403" s="687"/>
      <c r="Q403" s="687"/>
      <c r="R403" s="687"/>
      <c r="S403" s="688"/>
      <c r="T403" s="268"/>
      <c r="U403" s="539"/>
      <c r="V403" s="299" t="str">
        <f t="shared" si="20"/>
        <v>7.28</v>
      </c>
      <c r="W403" s="299">
        <f t="shared" si="257"/>
        <v>0</v>
      </c>
      <c r="X403" s="268"/>
      <c r="Y403" s="268"/>
      <c r="Z403" s="268"/>
      <c r="AA403" s="268"/>
      <c r="AB403" s="533"/>
      <c r="AN403" s="641" t="str">
        <f t="shared" si="233"/>
        <v>revisar</v>
      </c>
      <c r="AO403" s="641" t="str">
        <f t="shared" si="234"/>
        <v>ok</v>
      </c>
      <c r="AP403" s="641" t="str">
        <f t="shared" si="235"/>
        <v>ok</v>
      </c>
      <c r="AQ403" s="641" t="str">
        <f t="shared" si="236"/>
        <v>ok</v>
      </c>
      <c r="AR403" s="641" t="str">
        <f t="shared" si="237"/>
        <v>ok</v>
      </c>
      <c r="AS403" s="641" t="str">
        <f t="shared" si="238"/>
        <v>ok</v>
      </c>
      <c r="AT403" s="641" t="str">
        <f t="shared" si="239"/>
        <v>ok</v>
      </c>
      <c r="AU403" s="641" t="str">
        <f t="shared" si="240"/>
        <v>ok</v>
      </c>
      <c r="AV403" s="641" t="str">
        <f t="shared" si="241"/>
        <v>ok</v>
      </c>
      <c r="AW403" s="641" t="str">
        <f t="shared" si="242"/>
        <v>ok</v>
      </c>
      <c r="AX403" s="641" t="str">
        <f t="shared" si="243"/>
        <v>ok</v>
      </c>
      <c r="AY403" s="641" t="str">
        <f t="shared" si="244"/>
        <v>ok</v>
      </c>
      <c r="AZ403" s="641" t="str">
        <f t="shared" si="245"/>
        <v>ok</v>
      </c>
      <c r="BA403" s="641" t="str">
        <f t="shared" si="246"/>
        <v>ok</v>
      </c>
      <c r="BB403" s="641" t="str">
        <f t="shared" si="247"/>
        <v>ok</v>
      </c>
      <c r="BC403" s="641" t="str">
        <f t="shared" si="248"/>
        <v>ok</v>
      </c>
    </row>
    <row r="404" spans="1:55" ht="12.75" hidden="1" customHeight="1">
      <c r="A404" s="34"/>
      <c r="B404" s="35">
        <f t="shared" si="250"/>
        <v>0</v>
      </c>
      <c r="C404" s="34"/>
      <c r="D404" s="684" t="s">
        <v>541</v>
      </c>
      <c r="E404" s="668"/>
      <c r="F404" s="669"/>
      <c r="G404" s="665"/>
      <c r="H404" s="666"/>
      <c r="I404" s="667"/>
      <c r="J404" s="263"/>
      <c r="K404" s="263"/>
      <c r="L404" s="263"/>
      <c r="M404" s="685">
        <f t="shared" si="258"/>
        <v>0</v>
      </c>
      <c r="N404" s="247"/>
      <c r="O404" s="687"/>
      <c r="P404" s="687"/>
      <c r="Q404" s="687"/>
      <c r="R404" s="687"/>
      <c r="S404" s="688"/>
      <c r="T404" s="268"/>
      <c r="U404" s="539"/>
      <c r="V404" s="299" t="str">
        <f t="shared" si="20"/>
        <v>7.29</v>
      </c>
      <c r="W404" s="299">
        <f t="shared" si="257"/>
        <v>0</v>
      </c>
      <c r="X404" s="268"/>
      <c r="Y404" s="268"/>
      <c r="Z404" s="268"/>
      <c r="AA404" s="268"/>
      <c r="AB404" s="533"/>
      <c r="AN404" s="641" t="str">
        <f t="shared" si="233"/>
        <v>revisar</v>
      </c>
      <c r="AO404" s="641" t="str">
        <f t="shared" si="234"/>
        <v>ok</v>
      </c>
      <c r="AP404" s="641" t="str">
        <f t="shared" si="235"/>
        <v>ok</v>
      </c>
      <c r="AQ404" s="641" t="str">
        <f t="shared" si="236"/>
        <v>ok</v>
      </c>
      <c r="AR404" s="641" t="str">
        <f t="shared" si="237"/>
        <v>ok</v>
      </c>
      <c r="AS404" s="641" t="str">
        <f t="shared" si="238"/>
        <v>ok</v>
      </c>
      <c r="AT404" s="641" t="str">
        <f t="shared" si="239"/>
        <v>ok</v>
      </c>
      <c r="AU404" s="641" t="str">
        <f t="shared" si="240"/>
        <v>ok</v>
      </c>
      <c r="AV404" s="641" t="str">
        <f t="shared" si="241"/>
        <v>ok</v>
      </c>
      <c r="AW404" s="641" t="str">
        <f t="shared" si="242"/>
        <v>ok</v>
      </c>
      <c r="AX404" s="641" t="str">
        <f t="shared" si="243"/>
        <v>ok</v>
      </c>
      <c r="AY404" s="641" t="str">
        <f t="shared" si="244"/>
        <v>ok</v>
      </c>
      <c r="AZ404" s="641" t="str">
        <f t="shared" si="245"/>
        <v>ok</v>
      </c>
      <c r="BA404" s="641" t="str">
        <f t="shared" si="246"/>
        <v>ok</v>
      </c>
      <c r="BB404" s="641" t="str">
        <f t="shared" si="247"/>
        <v>ok</v>
      </c>
      <c r="BC404" s="641" t="str">
        <f t="shared" si="248"/>
        <v>ok</v>
      </c>
    </row>
    <row r="405" spans="1:55" ht="12.75" hidden="1" customHeight="1">
      <c r="A405" s="34"/>
      <c r="B405" s="35">
        <f t="shared" si="250"/>
        <v>0</v>
      </c>
      <c r="C405" s="34"/>
      <c r="D405" s="670" t="s">
        <v>542</v>
      </c>
      <c r="E405" s="668"/>
      <c r="F405" s="669"/>
      <c r="G405" s="665"/>
      <c r="H405" s="666"/>
      <c r="I405" s="667"/>
      <c r="J405" s="263"/>
      <c r="K405" s="263"/>
      <c r="L405" s="263"/>
      <c r="M405" s="685">
        <f t="shared" si="258"/>
        <v>0</v>
      </c>
      <c r="N405" s="247"/>
      <c r="O405" s="687"/>
      <c r="P405" s="687"/>
      <c r="Q405" s="687"/>
      <c r="R405" s="687"/>
      <c r="S405" s="688"/>
      <c r="T405" s="268"/>
      <c r="U405" s="539"/>
      <c r="V405" s="299" t="str">
        <f t="shared" si="20"/>
        <v>7.30</v>
      </c>
      <c r="W405" s="299">
        <f t="shared" si="257"/>
        <v>0</v>
      </c>
      <c r="X405" s="268"/>
      <c r="Y405" s="268"/>
      <c r="Z405" s="268"/>
      <c r="AA405" s="268"/>
      <c r="AB405" s="533"/>
      <c r="AN405" s="641" t="str">
        <f t="shared" si="233"/>
        <v>revisar</v>
      </c>
      <c r="AO405" s="641" t="str">
        <f t="shared" si="234"/>
        <v>ok</v>
      </c>
      <c r="AP405" s="641" t="str">
        <f t="shared" si="235"/>
        <v>ok</v>
      </c>
      <c r="AQ405" s="641" t="str">
        <f t="shared" si="236"/>
        <v>ok</v>
      </c>
      <c r="AR405" s="641" t="str">
        <f t="shared" si="237"/>
        <v>ok</v>
      </c>
      <c r="AS405" s="641" t="str">
        <f t="shared" si="238"/>
        <v>ok</v>
      </c>
      <c r="AT405" s="641" t="str">
        <f t="shared" si="239"/>
        <v>ok</v>
      </c>
      <c r="AU405" s="641" t="str">
        <f t="shared" si="240"/>
        <v>ok</v>
      </c>
      <c r="AV405" s="641" t="str">
        <f t="shared" si="241"/>
        <v>ok</v>
      </c>
      <c r="AW405" s="641" t="str">
        <f t="shared" si="242"/>
        <v>ok</v>
      </c>
      <c r="AX405" s="641" t="str">
        <f t="shared" si="243"/>
        <v>ok</v>
      </c>
      <c r="AY405" s="641" t="str">
        <f t="shared" si="244"/>
        <v>ok</v>
      </c>
      <c r="AZ405" s="641" t="str">
        <f t="shared" si="245"/>
        <v>ok</v>
      </c>
      <c r="BA405" s="641" t="str">
        <f t="shared" si="246"/>
        <v>ok</v>
      </c>
      <c r="BB405" s="641" t="str">
        <f t="shared" si="247"/>
        <v>ok</v>
      </c>
      <c r="BC405" s="641" t="str">
        <f t="shared" si="248"/>
        <v>ok</v>
      </c>
    </row>
    <row r="406" spans="1:55" ht="12.75" hidden="1" customHeight="1">
      <c r="A406" s="34"/>
      <c r="B406" s="35">
        <f t="shared" si="250"/>
        <v>0</v>
      </c>
      <c r="C406" s="34"/>
      <c r="D406" s="684" t="s">
        <v>543</v>
      </c>
      <c r="E406" s="668"/>
      <c r="F406" s="669"/>
      <c r="G406" s="665"/>
      <c r="H406" s="666"/>
      <c r="I406" s="667"/>
      <c r="J406" s="263"/>
      <c r="K406" s="263"/>
      <c r="L406" s="263"/>
      <c r="M406" s="685">
        <f t="shared" si="258"/>
        <v>0</v>
      </c>
      <c r="N406" s="247"/>
      <c r="O406" s="687"/>
      <c r="P406" s="687"/>
      <c r="Q406" s="687"/>
      <c r="R406" s="687"/>
      <c r="S406" s="688"/>
      <c r="T406" s="268"/>
      <c r="U406" s="539"/>
      <c r="V406" s="299" t="str">
        <f t="shared" si="20"/>
        <v>7.31</v>
      </c>
      <c r="W406" s="299">
        <f t="shared" si="257"/>
        <v>0</v>
      </c>
      <c r="X406" s="268"/>
      <c r="Y406" s="268"/>
      <c r="Z406" s="268"/>
      <c r="AA406" s="268"/>
      <c r="AB406" s="533"/>
      <c r="AN406" s="641" t="str">
        <f t="shared" si="233"/>
        <v>revisar</v>
      </c>
      <c r="AO406" s="641" t="str">
        <f t="shared" si="234"/>
        <v>ok</v>
      </c>
      <c r="AP406" s="641" t="str">
        <f t="shared" si="235"/>
        <v>ok</v>
      </c>
      <c r="AQ406" s="641" t="str">
        <f t="shared" si="236"/>
        <v>ok</v>
      </c>
      <c r="AR406" s="641" t="str">
        <f t="shared" si="237"/>
        <v>ok</v>
      </c>
      <c r="AS406" s="641" t="str">
        <f t="shared" si="238"/>
        <v>ok</v>
      </c>
      <c r="AT406" s="641" t="str">
        <f t="shared" si="239"/>
        <v>ok</v>
      </c>
      <c r="AU406" s="641" t="str">
        <f t="shared" si="240"/>
        <v>ok</v>
      </c>
      <c r="AV406" s="641" t="str">
        <f t="shared" si="241"/>
        <v>ok</v>
      </c>
      <c r="AW406" s="641" t="str">
        <f t="shared" si="242"/>
        <v>ok</v>
      </c>
      <c r="AX406" s="641" t="str">
        <f t="shared" si="243"/>
        <v>ok</v>
      </c>
      <c r="AY406" s="641" t="str">
        <f t="shared" si="244"/>
        <v>ok</v>
      </c>
      <c r="AZ406" s="641" t="str">
        <f t="shared" si="245"/>
        <v>ok</v>
      </c>
      <c r="BA406" s="641" t="str">
        <f t="shared" si="246"/>
        <v>ok</v>
      </c>
      <c r="BB406" s="641" t="str">
        <f t="shared" si="247"/>
        <v>ok</v>
      </c>
      <c r="BC406" s="641" t="str">
        <f t="shared" si="248"/>
        <v>ok</v>
      </c>
    </row>
    <row r="407" spans="1:55" ht="12.75" hidden="1" customHeight="1">
      <c r="A407" s="34"/>
      <c r="B407" s="35">
        <f t="shared" si="250"/>
        <v>0</v>
      </c>
      <c r="C407" s="34"/>
      <c r="D407" s="670" t="s">
        <v>544</v>
      </c>
      <c r="E407" s="668"/>
      <c r="F407" s="669"/>
      <c r="G407" s="665"/>
      <c r="H407" s="666"/>
      <c r="I407" s="667"/>
      <c r="J407" s="263"/>
      <c r="K407" s="263"/>
      <c r="L407" s="263"/>
      <c r="M407" s="685">
        <f t="shared" si="258"/>
        <v>0</v>
      </c>
      <c r="N407" s="247"/>
      <c r="O407" s="687"/>
      <c r="P407" s="687"/>
      <c r="Q407" s="687"/>
      <c r="R407" s="687"/>
      <c r="S407" s="688"/>
      <c r="T407" s="268"/>
      <c r="U407" s="539"/>
      <c r="V407" s="299" t="str">
        <f t="shared" si="20"/>
        <v>7.32</v>
      </c>
      <c r="W407" s="299">
        <f t="shared" si="257"/>
        <v>0</v>
      </c>
      <c r="X407" s="268"/>
      <c r="Y407" s="268"/>
      <c r="Z407" s="268"/>
      <c r="AA407" s="268"/>
      <c r="AB407" s="533"/>
      <c r="AN407" s="641" t="str">
        <f t="shared" si="233"/>
        <v>revisar</v>
      </c>
      <c r="AO407" s="641" t="str">
        <f t="shared" si="234"/>
        <v>ok</v>
      </c>
      <c r="AP407" s="641" t="str">
        <f t="shared" si="235"/>
        <v>ok</v>
      </c>
      <c r="AQ407" s="641" t="str">
        <f t="shared" si="236"/>
        <v>ok</v>
      </c>
      <c r="AR407" s="641" t="str">
        <f t="shared" si="237"/>
        <v>ok</v>
      </c>
      <c r="AS407" s="641" t="str">
        <f t="shared" si="238"/>
        <v>ok</v>
      </c>
      <c r="AT407" s="641" t="str">
        <f t="shared" si="239"/>
        <v>ok</v>
      </c>
      <c r="AU407" s="641" t="str">
        <f t="shared" si="240"/>
        <v>ok</v>
      </c>
      <c r="AV407" s="641" t="str">
        <f t="shared" si="241"/>
        <v>ok</v>
      </c>
      <c r="AW407" s="641" t="str">
        <f t="shared" si="242"/>
        <v>ok</v>
      </c>
      <c r="AX407" s="641" t="str">
        <f t="shared" si="243"/>
        <v>ok</v>
      </c>
      <c r="AY407" s="641" t="str">
        <f t="shared" si="244"/>
        <v>ok</v>
      </c>
      <c r="AZ407" s="641" t="str">
        <f t="shared" si="245"/>
        <v>ok</v>
      </c>
      <c r="BA407" s="641" t="str">
        <f t="shared" si="246"/>
        <v>ok</v>
      </c>
      <c r="BB407" s="641" t="str">
        <f t="shared" si="247"/>
        <v>ok</v>
      </c>
      <c r="BC407" s="641" t="str">
        <f t="shared" si="248"/>
        <v>ok</v>
      </c>
    </row>
    <row r="408" spans="1:55" ht="12.75" hidden="1" customHeight="1">
      <c r="A408" s="34"/>
      <c r="B408" s="35">
        <f t="shared" si="250"/>
        <v>0</v>
      </c>
      <c r="C408" s="34"/>
      <c r="D408" s="684" t="s">
        <v>545</v>
      </c>
      <c r="E408" s="668"/>
      <c r="F408" s="669"/>
      <c r="G408" s="665"/>
      <c r="H408" s="666"/>
      <c r="I408" s="667"/>
      <c r="J408" s="263"/>
      <c r="K408" s="263"/>
      <c r="L408" s="263"/>
      <c r="M408" s="685">
        <f t="shared" si="258"/>
        <v>0</v>
      </c>
      <c r="N408" s="247"/>
      <c r="O408" s="687"/>
      <c r="P408" s="687"/>
      <c r="Q408" s="687"/>
      <c r="R408" s="687"/>
      <c r="S408" s="688"/>
      <c r="T408" s="268"/>
      <c r="U408" s="539"/>
      <c r="V408" s="299" t="str">
        <f t="shared" si="20"/>
        <v>7.33</v>
      </c>
      <c r="W408" s="299">
        <f t="shared" si="257"/>
        <v>0</v>
      </c>
      <c r="X408" s="268"/>
      <c r="Y408" s="268"/>
      <c r="Z408" s="268"/>
      <c r="AA408" s="268"/>
      <c r="AB408" s="533"/>
      <c r="AN408" s="641" t="str">
        <f t="shared" si="233"/>
        <v>revisar</v>
      </c>
      <c r="AO408" s="641" t="str">
        <f t="shared" si="234"/>
        <v>ok</v>
      </c>
      <c r="AP408" s="641" t="str">
        <f t="shared" si="235"/>
        <v>ok</v>
      </c>
      <c r="AQ408" s="641" t="str">
        <f t="shared" si="236"/>
        <v>ok</v>
      </c>
      <c r="AR408" s="641" t="str">
        <f t="shared" si="237"/>
        <v>ok</v>
      </c>
      <c r="AS408" s="641" t="str">
        <f t="shared" si="238"/>
        <v>ok</v>
      </c>
      <c r="AT408" s="641" t="str">
        <f t="shared" si="239"/>
        <v>ok</v>
      </c>
      <c r="AU408" s="641" t="str">
        <f t="shared" si="240"/>
        <v>ok</v>
      </c>
      <c r="AV408" s="641" t="str">
        <f t="shared" si="241"/>
        <v>ok</v>
      </c>
      <c r="AW408" s="641" t="str">
        <f t="shared" si="242"/>
        <v>ok</v>
      </c>
      <c r="AX408" s="641" t="str">
        <f t="shared" si="243"/>
        <v>ok</v>
      </c>
      <c r="AY408" s="641" t="str">
        <f t="shared" si="244"/>
        <v>ok</v>
      </c>
      <c r="AZ408" s="641" t="str">
        <f t="shared" si="245"/>
        <v>ok</v>
      </c>
      <c r="BA408" s="641" t="str">
        <f t="shared" si="246"/>
        <v>ok</v>
      </c>
      <c r="BB408" s="641" t="str">
        <f t="shared" si="247"/>
        <v>ok</v>
      </c>
      <c r="BC408" s="641" t="str">
        <f t="shared" si="248"/>
        <v>ok</v>
      </c>
    </row>
    <row r="409" spans="1:55" ht="12.75" hidden="1" customHeight="1">
      <c r="A409" s="34"/>
      <c r="B409" s="35">
        <f t="shared" si="250"/>
        <v>0</v>
      </c>
      <c r="C409" s="34"/>
      <c r="D409" s="670" t="s">
        <v>546</v>
      </c>
      <c r="E409" s="668"/>
      <c r="F409" s="669"/>
      <c r="G409" s="665"/>
      <c r="H409" s="666"/>
      <c r="I409" s="667"/>
      <c r="J409" s="263"/>
      <c r="K409" s="263"/>
      <c r="L409" s="263"/>
      <c r="M409" s="685">
        <f t="shared" si="258"/>
        <v>0</v>
      </c>
      <c r="N409" s="247"/>
      <c r="O409" s="687"/>
      <c r="P409" s="687"/>
      <c r="Q409" s="687"/>
      <c r="R409" s="687"/>
      <c r="S409" s="688"/>
      <c r="T409" s="268"/>
      <c r="U409" s="539"/>
      <c r="V409" s="299" t="str">
        <f t="shared" si="20"/>
        <v>7.34</v>
      </c>
      <c r="W409" s="299">
        <f t="shared" si="257"/>
        <v>0</v>
      </c>
      <c r="X409" s="268"/>
      <c r="Y409" s="268"/>
      <c r="Z409" s="268"/>
      <c r="AA409" s="268"/>
      <c r="AB409" s="533"/>
      <c r="AN409" s="641" t="str">
        <f t="shared" si="233"/>
        <v>revisar</v>
      </c>
      <c r="AO409" s="641" t="str">
        <f t="shared" si="234"/>
        <v>ok</v>
      </c>
      <c r="AP409" s="641" t="str">
        <f t="shared" si="235"/>
        <v>ok</v>
      </c>
      <c r="AQ409" s="641" t="str">
        <f t="shared" si="236"/>
        <v>ok</v>
      </c>
      <c r="AR409" s="641" t="str">
        <f t="shared" si="237"/>
        <v>ok</v>
      </c>
      <c r="AS409" s="641" t="str">
        <f t="shared" si="238"/>
        <v>ok</v>
      </c>
      <c r="AT409" s="641" t="str">
        <f t="shared" si="239"/>
        <v>ok</v>
      </c>
      <c r="AU409" s="641" t="str">
        <f t="shared" si="240"/>
        <v>ok</v>
      </c>
      <c r="AV409" s="641" t="str">
        <f t="shared" si="241"/>
        <v>ok</v>
      </c>
      <c r="AW409" s="641" t="str">
        <f t="shared" si="242"/>
        <v>ok</v>
      </c>
      <c r="AX409" s="641" t="str">
        <f t="shared" si="243"/>
        <v>ok</v>
      </c>
      <c r="AY409" s="641" t="str">
        <f t="shared" si="244"/>
        <v>ok</v>
      </c>
      <c r="AZ409" s="641" t="str">
        <f t="shared" si="245"/>
        <v>ok</v>
      </c>
      <c r="BA409" s="641" t="str">
        <f t="shared" si="246"/>
        <v>ok</v>
      </c>
      <c r="BB409" s="641" t="str">
        <f t="shared" si="247"/>
        <v>ok</v>
      </c>
      <c r="BC409" s="641" t="str">
        <f t="shared" si="248"/>
        <v>ok</v>
      </c>
    </row>
    <row r="410" spans="1:55" ht="12.75" hidden="1" customHeight="1">
      <c r="A410" s="34"/>
      <c r="B410" s="35">
        <f t="shared" si="250"/>
        <v>0</v>
      </c>
      <c r="C410" s="34"/>
      <c r="D410" s="684" t="s">
        <v>547</v>
      </c>
      <c r="E410" s="668"/>
      <c r="F410" s="669"/>
      <c r="G410" s="665"/>
      <c r="H410" s="666"/>
      <c r="I410" s="667"/>
      <c r="J410" s="263"/>
      <c r="K410" s="263"/>
      <c r="L410" s="263"/>
      <c r="M410" s="685">
        <f t="shared" si="258"/>
        <v>0</v>
      </c>
      <c r="N410" s="247"/>
      <c r="O410" s="687"/>
      <c r="P410" s="687"/>
      <c r="Q410" s="687"/>
      <c r="R410" s="687"/>
      <c r="S410" s="688"/>
      <c r="T410" s="268"/>
      <c r="U410" s="539"/>
      <c r="V410" s="299" t="str">
        <f t="shared" si="20"/>
        <v>7.35</v>
      </c>
      <c r="W410" s="299">
        <f t="shared" si="257"/>
        <v>0</v>
      </c>
      <c r="X410" s="268"/>
      <c r="Y410" s="268"/>
      <c r="Z410" s="268"/>
      <c r="AA410" s="268"/>
      <c r="AB410" s="533"/>
      <c r="AN410" s="641" t="str">
        <f t="shared" si="233"/>
        <v>revisar</v>
      </c>
      <c r="AO410" s="641" t="str">
        <f t="shared" si="234"/>
        <v>ok</v>
      </c>
      <c r="AP410" s="641" t="str">
        <f t="shared" si="235"/>
        <v>ok</v>
      </c>
      <c r="AQ410" s="641" t="str">
        <f t="shared" si="236"/>
        <v>ok</v>
      </c>
      <c r="AR410" s="641" t="str">
        <f t="shared" si="237"/>
        <v>ok</v>
      </c>
      <c r="AS410" s="641" t="str">
        <f t="shared" si="238"/>
        <v>ok</v>
      </c>
      <c r="AT410" s="641" t="str">
        <f t="shared" si="239"/>
        <v>ok</v>
      </c>
      <c r="AU410" s="641" t="str">
        <f t="shared" si="240"/>
        <v>ok</v>
      </c>
      <c r="AV410" s="641" t="str">
        <f t="shared" si="241"/>
        <v>ok</v>
      </c>
      <c r="AW410" s="641" t="str">
        <f t="shared" si="242"/>
        <v>ok</v>
      </c>
      <c r="AX410" s="641" t="str">
        <f t="shared" si="243"/>
        <v>ok</v>
      </c>
      <c r="AY410" s="641" t="str">
        <f t="shared" si="244"/>
        <v>ok</v>
      </c>
      <c r="AZ410" s="641" t="str">
        <f t="shared" si="245"/>
        <v>ok</v>
      </c>
      <c r="BA410" s="641" t="str">
        <f t="shared" si="246"/>
        <v>ok</v>
      </c>
      <c r="BB410" s="641" t="str">
        <f t="shared" si="247"/>
        <v>ok</v>
      </c>
      <c r="BC410" s="641" t="str">
        <f t="shared" si="248"/>
        <v>ok</v>
      </c>
    </row>
    <row r="411" spans="1:55" ht="12.75" hidden="1" customHeight="1">
      <c r="A411" s="34"/>
      <c r="B411" s="35">
        <f t="shared" si="250"/>
        <v>0</v>
      </c>
      <c r="C411" s="34"/>
      <c r="D411" s="670" t="s">
        <v>548</v>
      </c>
      <c r="E411" s="668"/>
      <c r="F411" s="669"/>
      <c r="G411" s="665"/>
      <c r="H411" s="666"/>
      <c r="I411" s="667"/>
      <c r="J411" s="263"/>
      <c r="K411" s="263"/>
      <c r="L411" s="263"/>
      <c r="M411" s="685">
        <f t="shared" si="258"/>
        <v>0</v>
      </c>
      <c r="N411" s="247"/>
      <c r="O411" s="687"/>
      <c r="P411" s="687"/>
      <c r="Q411" s="687"/>
      <c r="R411" s="687"/>
      <c r="S411" s="688"/>
      <c r="T411" s="268"/>
      <c r="U411" s="539"/>
      <c r="V411" s="299" t="str">
        <f t="shared" si="20"/>
        <v>7.36</v>
      </c>
      <c r="W411" s="299">
        <f t="shared" si="257"/>
        <v>0</v>
      </c>
      <c r="X411" s="268"/>
      <c r="Y411" s="268"/>
      <c r="Z411" s="268"/>
      <c r="AA411" s="268"/>
      <c r="AB411" s="533"/>
      <c r="AN411" s="641" t="str">
        <f t="shared" si="233"/>
        <v>revisar</v>
      </c>
      <c r="AO411" s="641" t="str">
        <f t="shared" si="234"/>
        <v>ok</v>
      </c>
      <c r="AP411" s="641" t="str">
        <f t="shared" si="235"/>
        <v>ok</v>
      </c>
      <c r="AQ411" s="641" t="str">
        <f t="shared" si="236"/>
        <v>ok</v>
      </c>
      <c r="AR411" s="641" t="str">
        <f t="shared" si="237"/>
        <v>ok</v>
      </c>
      <c r="AS411" s="641" t="str">
        <f t="shared" si="238"/>
        <v>ok</v>
      </c>
      <c r="AT411" s="641" t="str">
        <f t="shared" si="239"/>
        <v>ok</v>
      </c>
      <c r="AU411" s="641" t="str">
        <f t="shared" si="240"/>
        <v>ok</v>
      </c>
      <c r="AV411" s="641" t="str">
        <f t="shared" si="241"/>
        <v>ok</v>
      </c>
      <c r="AW411" s="641" t="str">
        <f t="shared" si="242"/>
        <v>ok</v>
      </c>
      <c r="AX411" s="641" t="str">
        <f t="shared" si="243"/>
        <v>ok</v>
      </c>
      <c r="AY411" s="641" t="str">
        <f t="shared" si="244"/>
        <v>ok</v>
      </c>
      <c r="AZ411" s="641" t="str">
        <f t="shared" si="245"/>
        <v>ok</v>
      </c>
      <c r="BA411" s="641" t="str">
        <f t="shared" si="246"/>
        <v>ok</v>
      </c>
      <c r="BB411" s="641" t="str">
        <f t="shared" si="247"/>
        <v>ok</v>
      </c>
      <c r="BC411" s="641" t="str">
        <f t="shared" si="248"/>
        <v>ok</v>
      </c>
    </row>
    <row r="412" spans="1:55" ht="12.75" hidden="1" customHeight="1">
      <c r="A412" s="34"/>
      <c r="B412" s="35">
        <f t="shared" si="250"/>
        <v>0</v>
      </c>
      <c r="C412" s="34"/>
      <c r="D412" s="684" t="s">
        <v>549</v>
      </c>
      <c r="E412" s="668"/>
      <c r="F412" s="669"/>
      <c r="G412" s="665"/>
      <c r="H412" s="666"/>
      <c r="I412" s="667"/>
      <c r="J412" s="263"/>
      <c r="K412" s="263"/>
      <c r="L412" s="263"/>
      <c r="M412" s="685">
        <f t="shared" si="258"/>
        <v>0</v>
      </c>
      <c r="N412" s="247"/>
      <c r="O412" s="687"/>
      <c r="P412" s="687"/>
      <c r="Q412" s="687"/>
      <c r="R412" s="687"/>
      <c r="S412" s="688"/>
      <c r="T412" s="268"/>
      <c r="U412" s="539"/>
      <c r="V412" s="299" t="str">
        <f t="shared" si="20"/>
        <v>7.37</v>
      </c>
      <c r="W412" s="299">
        <f t="shared" si="257"/>
        <v>0</v>
      </c>
      <c r="X412" s="268"/>
      <c r="Y412" s="268"/>
      <c r="Z412" s="268"/>
      <c r="AA412" s="268"/>
      <c r="AB412" s="533"/>
      <c r="AN412" s="641" t="str">
        <f t="shared" si="233"/>
        <v>revisar</v>
      </c>
      <c r="AO412" s="641" t="str">
        <f t="shared" si="234"/>
        <v>ok</v>
      </c>
      <c r="AP412" s="641" t="str">
        <f t="shared" si="235"/>
        <v>ok</v>
      </c>
      <c r="AQ412" s="641" t="str">
        <f t="shared" si="236"/>
        <v>ok</v>
      </c>
      <c r="AR412" s="641" t="str">
        <f t="shared" si="237"/>
        <v>ok</v>
      </c>
      <c r="AS412" s="641" t="str">
        <f t="shared" si="238"/>
        <v>ok</v>
      </c>
      <c r="AT412" s="641" t="str">
        <f t="shared" si="239"/>
        <v>ok</v>
      </c>
      <c r="AU412" s="641" t="str">
        <f t="shared" si="240"/>
        <v>ok</v>
      </c>
      <c r="AV412" s="641" t="str">
        <f t="shared" si="241"/>
        <v>ok</v>
      </c>
      <c r="AW412" s="641" t="str">
        <f t="shared" si="242"/>
        <v>ok</v>
      </c>
      <c r="AX412" s="641" t="str">
        <f t="shared" si="243"/>
        <v>ok</v>
      </c>
      <c r="AY412" s="641" t="str">
        <f t="shared" si="244"/>
        <v>ok</v>
      </c>
      <c r="AZ412" s="641" t="str">
        <f t="shared" si="245"/>
        <v>ok</v>
      </c>
      <c r="BA412" s="641" t="str">
        <f t="shared" si="246"/>
        <v>ok</v>
      </c>
      <c r="BB412" s="641" t="str">
        <f t="shared" si="247"/>
        <v>ok</v>
      </c>
      <c r="BC412" s="641" t="str">
        <f t="shared" si="248"/>
        <v>ok</v>
      </c>
    </row>
    <row r="413" spans="1:55" ht="12.75" hidden="1" customHeight="1">
      <c r="A413" s="34"/>
      <c r="B413" s="35">
        <f t="shared" si="250"/>
        <v>0</v>
      </c>
      <c r="C413" s="34"/>
      <c r="D413" s="670" t="s">
        <v>550</v>
      </c>
      <c r="E413" s="668"/>
      <c r="F413" s="669"/>
      <c r="G413" s="665"/>
      <c r="H413" s="666"/>
      <c r="I413" s="667"/>
      <c r="J413" s="263"/>
      <c r="K413" s="263"/>
      <c r="L413" s="263"/>
      <c r="M413" s="685">
        <f t="shared" si="258"/>
        <v>0</v>
      </c>
      <c r="N413" s="247"/>
      <c r="O413" s="687"/>
      <c r="P413" s="687"/>
      <c r="Q413" s="687"/>
      <c r="R413" s="687"/>
      <c r="S413" s="688"/>
      <c r="T413" s="268"/>
      <c r="U413" s="539"/>
      <c r="V413" s="299" t="str">
        <f t="shared" si="20"/>
        <v>7.38</v>
      </c>
      <c r="W413" s="299">
        <f t="shared" si="257"/>
        <v>0</v>
      </c>
      <c r="X413" s="268"/>
      <c r="Y413" s="268"/>
      <c r="Z413" s="268"/>
      <c r="AA413" s="268"/>
      <c r="AB413" s="533"/>
      <c r="AN413" s="641" t="str">
        <f t="shared" si="233"/>
        <v>revisar</v>
      </c>
      <c r="AO413" s="641" t="str">
        <f t="shared" si="234"/>
        <v>ok</v>
      </c>
      <c r="AP413" s="641" t="str">
        <f t="shared" si="235"/>
        <v>ok</v>
      </c>
      <c r="AQ413" s="641" t="str">
        <f t="shared" si="236"/>
        <v>ok</v>
      </c>
      <c r="AR413" s="641" t="str">
        <f t="shared" si="237"/>
        <v>ok</v>
      </c>
      <c r="AS413" s="641" t="str">
        <f t="shared" si="238"/>
        <v>ok</v>
      </c>
      <c r="AT413" s="641" t="str">
        <f t="shared" si="239"/>
        <v>ok</v>
      </c>
      <c r="AU413" s="641" t="str">
        <f t="shared" si="240"/>
        <v>ok</v>
      </c>
      <c r="AV413" s="641" t="str">
        <f t="shared" si="241"/>
        <v>ok</v>
      </c>
      <c r="AW413" s="641" t="str">
        <f t="shared" si="242"/>
        <v>ok</v>
      </c>
      <c r="AX413" s="641" t="str">
        <f t="shared" si="243"/>
        <v>ok</v>
      </c>
      <c r="AY413" s="641" t="str">
        <f t="shared" si="244"/>
        <v>ok</v>
      </c>
      <c r="AZ413" s="641" t="str">
        <f t="shared" si="245"/>
        <v>ok</v>
      </c>
      <c r="BA413" s="641" t="str">
        <f t="shared" si="246"/>
        <v>ok</v>
      </c>
      <c r="BB413" s="641" t="str">
        <f t="shared" si="247"/>
        <v>ok</v>
      </c>
      <c r="BC413" s="641" t="str">
        <f t="shared" si="248"/>
        <v>ok</v>
      </c>
    </row>
    <row r="414" spans="1:55" ht="12.75" hidden="1" customHeight="1">
      <c r="A414" s="34"/>
      <c r="B414" s="35">
        <f t="shared" si="250"/>
        <v>0</v>
      </c>
      <c r="C414" s="34"/>
      <c r="D414" s="684" t="s">
        <v>551</v>
      </c>
      <c r="E414" s="668"/>
      <c r="F414" s="669"/>
      <c r="G414" s="665"/>
      <c r="H414" s="666"/>
      <c r="I414" s="667"/>
      <c r="J414" s="263"/>
      <c r="K414" s="263"/>
      <c r="L414" s="263"/>
      <c r="M414" s="685">
        <f t="shared" si="258"/>
        <v>0</v>
      </c>
      <c r="N414" s="247"/>
      <c r="O414" s="687"/>
      <c r="P414" s="687"/>
      <c r="Q414" s="687"/>
      <c r="R414" s="687"/>
      <c r="S414" s="688"/>
      <c r="T414" s="268"/>
      <c r="U414" s="539"/>
      <c r="V414" s="299" t="str">
        <f t="shared" si="20"/>
        <v>7.39</v>
      </c>
      <c r="W414" s="299">
        <f t="shared" si="257"/>
        <v>0</v>
      </c>
      <c r="X414" s="268"/>
      <c r="Y414" s="268"/>
      <c r="Z414" s="268"/>
      <c r="AA414" s="268"/>
      <c r="AB414" s="533"/>
      <c r="AN414" s="641" t="str">
        <f t="shared" si="233"/>
        <v>revisar</v>
      </c>
      <c r="AO414" s="641" t="str">
        <f t="shared" si="234"/>
        <v>ok</v>
      </c>
      <c r="AP414" s="641" t="str">
        <f t="shared" si="235"/>
        <v>ok</v>
      </c>
      <c r="AQ414" s="641" t="str">
        <f t="shared" si="236"/>
        <v>ok</v>
      </c>
      <c r="AR414" s="641" t="str">
        <f t="shared" si="237"/>
        <v>ok</v>
      </c>
      <c r="AS414" s="641" t="str">
        <f t="shared" si="238"/>
        <v>ok</v>
      </c>
      <c r="AT414" s="641" t="str">
        <f t="shared" si="239"/>
        <v>ok</v>
      </c>
      <c r="AU414" s="641" t="str">
        <f t="shared" si="240"/>
        <v>ok</v>
      </c>
      <c r="AV414" s="641" t="str">
        <f t="shared" si="241"/>
        <v>ok</v>
      </c>
      <c r="AW414" s="641" t="str">
        <f t="shared" si="242"/>
        <v>ok</v>
      </c>
      <c r="AX414" s="641" t="str">
        <f t="shared" si="243"/>
        <v>ok</v>
      </c>
      <c r="AY414" s="641" t="str">
        <f t="shared" si="244"/>
        <v>ok</v>
      </c>
      <c r="AZ414" s="641" t="str">
        <f t="shared" si="245"/>
        <v>ok</v>
      </c>
      <c r="BA414" s="641" t="str">
        <f t="shared" si="246"/>
        <v>ok</v>
      </c>
      <c r="BB414" s="641" t="str">
        <f t="shared" si="247"/>
        <v>ok</v>
      </c>
      <c r="BC414" s="641" t="str">
        <f t="shared" si="248"/>
        <v>ok</v>
      </c>
    </row>
    <row r="415" spans="1:55" ht="12.75" hidden="1" customHeight="1">
      <c r="A415" s="34"/>
      <c r="B415" s="35">
        <f t="shared" si="250"/>
        <v>0</v>
      </c>
      <c r="C415" s="34"/>
      <c r="D415" s="670" t="s">
        <v>552</v>
      </c>
      <c r="E415" s="668"/>
      <c r="F415" s="669"/>
      <c r="G415" s="665"/>
      <c r="H415" s="666"/>
      <c r="I415" s="667"/>
      <c r="J415" s="263"/>
      <c r="K415" s="263"/>
      <c r="L415" s="263"/>
      <c r="M415" s="685">
        <f t="shared" si="258"/>
        <v>0</v>
      </c>
      <c r="N415" s="247"/>
      <c r="O415" s="687"/>
      <c r="P415" s="687"/>
      <c r="Q415" s="687"/>
      <c r="R415" s="687"/>
      <c r="S415" s="688"/>
      <c r="T415" s="268"/>
      <c r="U415" s="539"/>
      <c r="V415" s="299" t="str">
        <f t="shared" si="20"/>
        <v>7.40</v>
      </c>
      <c r="W415" s="299">
        <f t="shared" si="257"/>
        <v>0</v>
      </c>
      <c r="X415" s="268"/>
      <c r="Y415" s="268"/>
      <c r="Z415" s="268"/>
      <c r="AA415" s="268"/>
      <c r="AB415" s="533"/>
      <c r="AN415" s="641" t="str">
        <f t="shared" si="233"/>
        <v>revisar</v>
      </c>
      <c r="AO415" s="641" t="str">
        <f t="shared" si="234"/>
        <v>ok</v>
      </c>
      <c r="AP415" s="641" t="str">
        <f t="shared" si="235"/>
        <v>ok</v>
      </c>
      <c r="AQ415" s="641" t="str">
        <f t="shared" si="236"/>
        <v>ok</v>
      </c>
      <c r="AR415" s="641" t="str">
        <f t="shared" si="237"/>
        <v>ok</v>
      </c>
      <c r="AS415" s="641" t="str">
        <f t="shared" si="238"/>
        <v>ok</v>
      </c>
      <c r="AT415" s="641" t="str">
        <f t="shared" si="239"/>
        <v>ok</v>
      </c>
      <c r="AU415" s="641" t="str">
        <f t="shared" si="240"/>
        <v>ok</v>
      </c>
      <c r="AV415" s="641" t="str">
        <f t="shared" si="241"/>
        <v>ok</v>
      </c>
      <c r="AW415" s="641" t="str">
        <f t="shared" si="242"/>
        <v>ok</v>
      </c>
      <c r="AX415" s="641" t="str">
        <f t="shared" si="243"/>
        <v>ok</v>
      </c>
      <c r="AY415" s="641" t="str">
        <f t="shared" si="244"/>
        <v>ok</v>
      </c>
      <c r="AZ415" s="641" t="str">
        <f t="shared" si="245"/>
        <v>ok</v>
      </c>
      <c r="BA415" s="641" t="str">
        <f t="shared" si="246"/>
        <v>ok</v>
      </c>
      <c r="BB415" s="641" t="str">
        <f t="shared" si="247"/>
        <v>ok</v>
      </c>
      <c r="BC415" s="641" t="str">
        <f t="shared" si="248"/>
        <v>ok</v>
      </c>
    </row>
    <row r="416" spans="1:55" ht="12.75" hidden="1" customHeight="1">
      <c r="A416" s="34"/>
      <c r="B416" s="35">
        <f t="shared" si="250"/>
        <v>0</v>
      </c>
      <c r="C416" s="34"/>
      <c r="D416" s="684" t="s">
        <v>553</v>
      </c>
      <c r="E416" s="668"/>
      <c r="F416" s="669"/>
      <c r="G416" s="665"/>
      <c r="H416" s="666"/>
      <c r="I416" s="667"/>
      <c r="J416" s="263"/>
      <c r="K416" s="263"/>
      <c r="L416" s="263"/>
      <c r="M416" s="685">
        <f t="shared" si="258"/>
        <v>0</v>
      </c>
      <c r="N416" s="247"/>
      <c r="O416" s="687"/>
      <c r="P416" s="687"/>
      <c r="Q416" s="687"/>
      <c r="R416" s="687"/>
      <c r="S416" s="688"/>
      <c r="T416" s="268"/>
      <c r="U416" s="539"/>
      <c r="V416" s="299" t="str">
        <f t="shared" si="20"/>
        <v>7.41</v>
      </c>
      <c r="W416" s="299">
        <f t="shared" si="257"/>
        <v>0</v>
      </c>
      <c r="X416" s="268"/>
      <c r="Y416" s="268"/>
      <c r="Z416" s="268"/>
      <c r="AA416" s="268"/>
      <c r="AB416" s="533"/>
      <c r="AN416" s="641" t="str">
        <f t="shared" si="233"/>
        <v>revisar</v>
      </c>
      <c r="AO416" s="641" t="str">
        <f t="shared" si="234"/>
        <v>ok</v>
      </c>
      <c r="AP416" s="641" t="str">
        <f t="shared" si="235"/>
        <v>ok</v>
      </c>
      <c r="AQ416" s="641" t="str">
        <f t="shared" si="236"/>
        <v>ok</v>
      </c>
      <c r="AR416" s="641" t="str">
        <f t="shared" si="237"/>
        <v>ok</v>
      </c>
      <c r="AS416" s="641" t="str">
        <f t="shared" si="238"/>
        <v>ok</v>
      </c>
      <c r="AT416" s="641" t="str">
        <f t="shared" si="239"/>
        <v>ok</v>
      </c>
      <c r="AU416" s="641" t="str">
        <f t="shared" si="240"/>
        <v>ok</v>
      </c>
      <c r="AV416" s="641" t="str">
        <f t="shared" si="241"/>
        <v>ok</v>
      </c>
      <c r="AW416" s="641" t="str">
        <f t="shared" si="242"/>
        <v>ok</v>
      </c>
      <c r="AX416" s="641" t="str">
        <f t="shared" si="243"/>
        <v>ok</v>
      </c>
      <c r="AY416" s="641" t="str">
        <f t="shared" si="244"/>
        <v>ok</v>
      </c>
      <c r="AZ416" s="641" t="str">
        <f t="shared" si="245"/>
        <v>ok</v>
      </c>
      <c r="BA416" s="641" t="str">
        <f t="shared" si="246"/>
        <v>ok</v>
      </c>
      <c r="BB416" s="641" t="str">
        <f t="shared" si="247"/>
        <v>ok</v>
      </c>
      <c r="BC416" s="641" t="str">
        <f t="shared" si="248"/>
        <v>ok</v>
      </c>
    </row>
    <row r="417" spans="1:55" ht="12.75" hidden="1" customHeight="1">
      <c r="A417" s="34"/>
      <c r="B417" s="35">
        <f t="shared" si="250"/>
        <v>0</v>
      </c>
      <c r="C417" s="34"/>
      <c r="D417" s="670" t="s">
        <v>554</v>
      </c>
      <c r="E417" s="668"/>
      <c r="F417" s="669"/>
      <c r="G417" s="665"/>
      <c r="H417" s="666"/>
      <c r="I417" s="667"/>
      <c r="J417" s="263"/>
      <c r="K417" s="263"/>
      <c r="L417" s="263"/>
      <c r="M417" s="685">
        <f t="shared" si="258"/>
        <v>0</v>
      </c>
      <c r="N417" s="247"/>
      <c r="O417" s="687"/>
      <c r="P417" s="687"/>
      <c r="Q417" s="687"/>
      <c r="R417" s="687"/>
      <c r="S417" s="688"/>
      <c r="T417" s="268"/>
      <c r="U417" s="539"/>
      <c r="V417" s="299" t="str">
        <f t="shared" si="20"/>
        <v>7.42</v>
      </c>
      <c r="W417" s="299">
        <f t="shared" si="257"/>
        <v>0</v>
      </c>
      <c r="X417" s="268"/>
      <c r="Y417" s="268"/>
      <c r="Z417" s="268"/>
      <c r="AA417" s="268"/>
      <c r="AB417" s="533"/>
      <c r="AN417" s="641" t="str">
        <f t="shared" si="233"/>
        <v>revisar</v>
      </c>
      <c r="AO417" s="641" t="str">
        <f t="shared" si="234"/>
        <v>ok</v>
      </c>
      <c r="AP417" s="641" t="str">
        <f t="shared" si="235"/>
        <v>ok</v>
      </c>
      <c r="AQ417" s="641" t="str">
        <f t="shared" si="236"/>
        <v>ok</v>
      </c>
      <c r="AR417" s="641" t="str">
        <f t="shared" si="237"/>
        <v>ok</v>
      </c>
      <c r="AS417" s="641" t="str">
        <f t="shared" si="238"/>
        <v>ok</v>
      </c>
      <c r="AT417" s="641" t="str">
        <f t="shared" si="239"/>
        <v>ok</v>
      </c>
      <c r="AU417" s="641" t="str">
        <f t="shared" si="240"/>
        <v>ok</v>
      </c>
      <c r="AV417" s="641" t="str">
        <f t="shared" si="241"/>
        <v>ok</v>
      </c>
      <c r="AW417" s="641" t="str">
        <f t="shared" si="242"/>
        <v>ok</v>
      </c>
      <c r="AX417" s="641" t="str">
        <f t="shared" si="243"/>
        <v>ok</v>
      </c>
      <c r="AY417" s="641" t="str">
        <f t="shared" si="244"/>
        <v>ok</v>
      </c>
      <c r="AZ417" s="641" t="str">
        <f t="shared" si="245"/>
        <v>ok</v>
      </c>
      <c r="BA417" s="641" t="str">
        <f t="shared" si="246"/>
        <v>ok</v>
      </c>
      <c r="BB417" s="641" t="str">
        <f t="shared" si="247"/>
        <v>ok</v>
      </c>
      <c r="BC417" s="641" t="str">
        <f t="shared" si="248"/>
        <v>ok</v>
      </c>
    </row>
    <row r="418" spans="1:55" ht="12.75" hidden="1" customHeight="1">
      <c r="A418" s="34"/>
      <c r="B418" s="35">
        <f t="shared" si="250"/>
        <v>0</v>
      </c>
      <c r="C418" s="34"/>
      <c r="D418" s="684" t="s">
        <v>555</v>
      </c>
      <c r="E418" s="668"/>
      <c r="F418" s="669"/>
      <c r="G418" s="665"/>
      <c r="H418" s="666"/>
      <c r="I418" s="667"/>
      <c r="J418" s="263"/>
      <c r="K418" s="263"/>
      <c r="L418" s="263"/>
      <c r="M418" s="685">
        <f t="shared" si="258"/>
        <v>0</v>
      </c>
      <c r="N418" s="247"/>
      <c r="O418" s="687"/>
      <c r="P418" s="687"/>
      <c r="Q418" s="687"/>
      <c r="R418" s="687"/>
      <c r="S418" s="688"/>
      <c r="T418" s="268"/>
      <c r="U418" s="539"/>
      <c r="V418" s="299" t="str">
        <f t="shared" si="20"/>
        <v>7.43</v>
      </c>
      <c r="W418" s="299">
        <f t="shared" si="257"/>
        <v>0</v>
      </c>
      <c r="X418" s="268"/>
      <c r="Y418" s="268"/>
      <c r="Z418" s="268"/>
      <c r="AA418" s="268"/>
      <c r="AB418" s="533"/>
      <c r="AN418" s="641" t="str">
        <f t="shared" si="233"/>
        <v>revisar</v>
      </c>
      <c r="AO418" s="641" t="str">
        <f t="shared" si="234"/>
        <v>ok</v>
      </c>
      <c r="AP418" s="641" t="str">
        <f t="shared" si="235"/>
        <v>ok</v>
      </c>
      <c r="AQ418" s="641" t="str">
        <f t="shared" si="236"/>
        <v>ok</v>
      </c>
      <c r="AR418" s="641" t="str">
        <f t="shared" si="237"/>
        <v>ok</v>
      </c>
      <c r="AS418" s="641" t="str">
        <f t="shared" si="238"/>
        <v>ok</v>
      </c>
      <c r="AT418" s="641" t="str">
        <f t="shared" si="239"/>
        <v>ok</v>
      </c>
      <c r="AU418" s="641" t="str">
        <f t="shared" si="240"/>
        <v>ok</v>
      </c>
      <c r="AV418" s="641" t="str">
        <f t="shared" si="241"/>
        <v>ok</v>
      </c>
      <c r="AW418" s="641" t="str">
        <f t="shared" si="242"/>
        <v>ok</v>
      </c>
      <c r="AX418" s="641" t="str">
        <f t="shared" si="243"/>
        <v>ok</v>
      </c>
      <c r="AY418" s="641" t="str">
        <f t="shared" si="244"/>
        <v>ok</v>
      </c>
      <c r="AZ418" s="641" t="str">
        <f t="shared" si="245"/>
        <v>ok</v>
      </c>
      <c r="BA418" s="641" t="str">
        <f t="shared" si="246"/>
        <v>ok</v>
      </c>
      <c r="BB418" s="641" t="str">
        <f t="shared" si="247"/>
        <v>ok</v>
      </c>
      <c r="BC418" s="641" t="str">
        <f t="shared" si="248"/>
        <v>ok</v>
      </c>
    </row>
    <row r="419" spans="1:55" ht="12.75" hidden="1" customHeight="1">
      <c r="A419" s="34"/>
      <c r="B419" s="35">
        <f t="shared" si="250"/>
        <v>0</v>
      </c>
      <c r="C419" s="34"/>
      <c r="D419" s="670" t="s">
        <v>556</v>
      </c>
      <c r="E419" s="668"/>
      <c r="F419" s="669"/>
      <c r="G419" s="665"/>
      <c r="H419" s="666"/>
      <c r="I419" s="667"/>
      <c r="J419" s="263"/>
      <c r="K419" s="263"/>
      <c r="L419" s="263"/>
      <c r="M419" s="685">
        <f t="shared" si="258"/>
        <v>0</v>
      </c>
      <c r="N419" s="247"/>
      <c r="O419" s="687"/>
      <c r="P419" s="687"/>
      <c r="Q419" s="687"/>
      <c r="R419" s="687"/>
      <c r="S419" s="688"/>
      <c r="T419" s="268"/>
      <c r="U419" s="539"/>
      <c r="V419" s="299" t="str">
        <f t="shared" si="20"/>
        <v>7.44</v>
      </c>
      <c r="W419" s="299">
        <f t="shared" si="257"/>
        <v>0</v>
      </c>
      <c r="X419" s="268"/>
      <c r="Y419" s="268"/>
      <c r="Z419" s="268"/>
      <c r="AA419" s="268"/>
      <c r="AB419" s="533"/>
      <c r="AN419" s="641" t="str">
        <f t="shared" si="233"/>
        <v>revisar</v>
      </c>
      <c r="AO419" s="641" t="str">
        <f t="shared" si="234"/>
        <v>ok</v>
      </c>
      <c r="AP419" s="641" t="str">
        <f t="shared" si="235"/>
        <v>ok</v>
      </c>
      <c r="AQ419" s="641" t="str">
        <f t="shared" si="236"/>
        <v>ok</v>
      </c>
      <c r="AR419" s="641" t="str">
        <f t="shared" si="237"/>
        <v>ok</v>
      </c>
      <c r="AS419" s="641" t="str">
        <f t="shared" si="238"/>
        <v>ok</v>
      </c>
      <c r="AT419" s="641" t="str">
        <f t="shared" si="239"/>
        <v>ok</v>
      </c>
      <c r="AU419" s="641" t="str">
        <f t="shared" si="240"/>
        <v>ok</v>
      </c>
      <c r="AV419" s="641" t="str">
        <f t="shared" si="241"/>
        <v>ok</v>
      </c>
      <c r="AW419" s="641" t="str">
        <f t="shared" si="242"/>
        <v>ok</v>
      </c>
      <c r="AX419" s="641" t="str">
        <f t="shared" si="243"/>
        <v>ok</v>
      </c>
      <c r="AY419" s="641" t="str">
        <f t="shared" si="244"/>
        <v>ok</v>
      </c>
      <c r="AZ419" s="641" t="str">
        <f t="shared" si="245"/>
        <v>ok</v>
      </c>
      <c r="BA419" s="641" t="str">
        <f t="shared" si="246"/>
        <v>ok</v>
      </c>
      <c r="BB419" s="641" t="str">
        <f t="shared" si="247"/>
        <v>ok</v>
      </c>
      <c r="BC419" s="641" t="str">
        <f t="shared" si="248"/>
        <v>ok</v>
      </c>
    </row>
    <row r="420" spans="1:55" ht="12.75" hidden="1" customHeight="1">
      <c r="A420" s="34"/>
      <c r="B420" s="35">
        <f t="shared" si="250"/>
        <v>0</v>
      </c>
      <c r="C420" s="34"/>
      <c r="D420" s="684" t="s">
        <v>557</v>
      </c>
      <c r="E420" s="668"/>
      <c r="F420" s="669"/>
      <c r="G420" s="665"/>
      <c r="H420" s="666"/>
      <c r="I420" s="667"/>
      <c r="J420" s="263"/>
      <c r="K420" s="263"/>
      <c r="L420" s="263"/>
      <c r="M420" s="685">
        <f t="shared" si="258"/>
        <v>0</v>
      </c>
      <c r="N420" s="247"/>
      <c r="O420" s="687"/>
      <c r="P420" s="687"/>
      <c r="Q420" s="687"/>
      <c r="R420" s="687"/>
      <c r="S420" s="688"/>
      <c r="T420" s="268"/>
      <c r="U420" s="539"/>
      <c r="V420" s="299" t="str">
        <f t="shared" si="20"/>
        <v>7.45</v>
      </c>
      <c r="W420" s="299">
        <f t="shared" si="257"/>
        <v>0</v>
      </c>
      <c r="X420" s="268"/>
      <c r="Y420" s="268"/>
      <c r="Z420" s="268"/>
      <c r="AA420" s="268"/>
      <c r="AB420" s="533"/>
      <c r="AN420" s="641" t="str">
        <f t="shared" si="233"/>
        <v>revisar</v>
      </c>
      <c r="AO420" s="641" t="str">
        <f t="shared" si="234"/>
        <v>ok</v>
      </c>
      <c r="AP420" s="641" t="str">
        <f t="shared" si="235"/>
        <v>ok</v>
      </c>
      <c r="AQ420" s="641" t="str">
        <f t="shared" si="236"/>
        <v>ok</v>
      </c>
      <c r="AR420" s="641" t="str">
        <f t="shared" si="237"/>
        <v>ok</v>
      </c>
      <c r="AS420" s="641" t="str">
        <f t="shared" si="238"/>
        <v>ok</v>
      </c>
      <c r="AT420" s="641" t="str">
        <f t="shared" si="239"/>
        <v>ok</v>
      </c>
      <c r="AU420" s="641" t="str">
        <f t="shared" si="240"/>
        <v>ok</v>
      </c>
      <c r="AV420" s="641" t="str">
        <f t="shared" si="241"/>
        <v>ok</v>
      </c>
      <c r="AW420" s="641" t="str">
        <f t="shared" si="242"/>
        <v>ok</v>
      </c>
      <c r="AX420" s="641" t="str">
        <f t="shared" si="243"/>
        <v>ok</v>
      </c>
      <c r="AY420" s="641" t="str">
        <f t="shared" si="244"/>
        <v>ok</v>
      </c>
      <c r="AZ420" s="641" t="str">
        <f t="shared" si="245"/>
        <v>ok</v>
      </c>
      <c r="BA420" s="641" t="str">
        <f t="shared" si="246"/>
        <v>ok</v>
      </c>
      <c r="BB420" s="641" t="str">
        <f t="shared" si="247"/>
        <v>ok</v>
      </c>
      <c r="BC420" s="641" t="str">
        <f t="shared" si="248"/>
        <v>ok</v>
      </c>
    </row>
    <row r="421" spans="1:55" ht="12.75" hidden="1" customHeight="1">
      <c r="A421" s="34"/>
      <c r="B421" s="35">
        <f t="shared" si="250"/>
        <v>0</v>
      </c>
      <c r="C421" s="34"/>
      <c r="D421" s="670" t="s">
        <v>558</v>
      </c>
      <c r="E421" s="668"/>
      <c r="F421" s="669"/>
      <c r="G421" s="665"/>
      <c r="H421" s="666"/>
      <c r="I421" s="667"/>
      <c r="J421" s="263"/>
      <c r="K421" s="263"/>
      <c r="L421" s="263"/>
      <c r="M421" s="685">
        <f t="shared" si="258"/>
        <v>0</v>
      </c>
      <c r="N421" s="247"/>
      <c r="O421" s="687"/>
      <c r="P421" s="687"/>
      <c r="Q421" s="687"/>
      <c r="R421" s="687"/>
      <c r="S421" s="688"/>
      <c r="T421" s="268"/>
      <c r="U421" s="539"/>
      <c r="V421" s="299" t="str">
        <f t="shared" si="20"/>
        <v>7.46</v>
      </c>
      <c r="W421" s="299">
        <f t="shared" si="257"/>
        <v>0</v>
      </c>
      <c r="X421" s="268"/>
      <c r="Y421" s="268"/>
      <c r="Z421" s="268"/>
      <c r="AA421" s="268"/>
      <c r="AB421" s="533"/>
      <c r="AN421" s="641" t="str">
        <f t="shared" si="233"/>
        <v>revisar</v>
      </c>
      <c r="AO421" s="641" t="str">
        <f t="shared" si="234"/>
        <v>ok</v>
      </c>
      <c r="AP421" s="641" t="str">
        <f t="shared" si="235"/>
        <v>ok</v>
      </c>
      <c r="AQ421" s="641" t="str">
        <f t="shared" si="236"/>
        <v>ok</v>
      </c>
      <c r="AR421" s="641" t="str">
        <f t="shared" si="237"/>
        <v>ok</v>
      </c>
      <c r="AS421" s="641" t="str">
        <f t="shared" si="238"/>
        <v>ok</v>
      </c>
      <c r="AT421" s="641" t="str">
        <f t="shared" si="239"/>
        <v>ok</v>
      </c>
      <c r="AU421" s="641" t="str">
        <f t="shared" si="240"/>
        <v>ok</v>
      </c>
      <c r="AV421" s="641" t="str">
        <f t="shared" si="241"/>
        <v>ok</v>
      </c>
      <c r="AW421" s="641" t="str">
        <f t="shared" si="242"/>
        <v>ok</v>
      </c>
      <c r="AX421" s="641" t="str">
        <f t="shared" si="243"/>
        <v>ok</v>
      </c>
      <c r="AY421" s="641" t="str">
        <f t="shared" si="244"/>
        <v>ok</v>
      </c>
      <c r="AZ421" s="641" t="str">
        <f t="shared" si="245"/>
        <v>ok</v>
      </c>
      <c r="BA421" s="641" t="str">
        <f t="shared" si="246"/>
        <v>ok</v>
      </c>
      <c r="BB421" s="641" t="str">
        <f t="shared" si="247"/>
        <v>ok</v>
      </c>
      <c r="BC421" s="641" t="str">
        <f t="shared" si="248"/>
        <v>ok</v>
      </c>
    </row>
    <row r="422" spans="1:55" ht="12.75" hidden="1" customHeight="1">
      <c r="A422" s="34"/>
      <c r="B422" s="35">
        <f t="shared" si="250"/>
        <v>0</v>
      </c>
      <c r="C422" s="34"/>
      <c r="D422" s="684" t="s">
        <v>559</v>
      </c>
      <c r="E422" s="668"/>
      <c r="F422" s="669"/>
      <c r="G422" s="665"/>
      <c r="H422" s="666"/>
      <c r="I422" s="667"/>
      <c r="J422" s="263"/>
      <c r="K422" s="263"/>
      <c r="L422" s="263"/>
      <c r="M422" s="685">
        <f t="shared" si="258"/>
        <v>0</v>
      </c>
      <c r="N422" s="247"/>
      <c r="O422" s="687"/>
      <c r="P422" s="687"/>
      <c r="Q422" s="687"/>
      <c r="R422" s="687"/>
      <c r="S422" s="688"/>
      <c r="T422" s="268"/>
      <c r="U422" s="539"/>
      <c r="V422" s="299" t="str">
        <f t="shared" si="20"/>
        <v>7.47</v>
      </c>
      <c r="W422" s="299">
        <f t="shared" si="257"/>
        <v>0</v>
      </c>
      <c r="X422" s="268"/>
      <c r="Y422" s="268"/>
      <c r="Z422" s="268"/>
      <c r="AA422" s="268"/>
      <c r="AB422" s="533"/>
      <c r="AN422" s="641" t="str">
        <f t="shared" si="233"/>
        <v>revisar</v>
      </c>
      <c r="AO422" s="641" t="str">
        <f t="shared" si="234"/>
        <v>ok</v>
      </c>
      <c r="AP422" s="641" t="str">
        <f t="shared" si="235"/>
        <v>ok</v>
      </c>
      <c r="AQ422" s="641" t="str">
        <f t="shared" si="236"/>
        <v>ok</v>
      </c>
      <c r="AR422" s="641" t="str">
        <f t="shared" si="237"/>
        <v>ok</v>
      </c>
      <c r="AS422" s="641" t="str">
        <f t="shared" si="238"/>
        <v>ok</v>
      </c>
      <c r="AT422" s="641" t="str">
        <f t="shared" si="239"/>
        <v>ok</v>
      </c>
      <c r="AU422" s="641" t="str">
        <f t="shared" si="240"/>
        <v>ok</v>
      </c>
      <c r="AV422" s="641" t="str">
        <f t="shared" si="241"/>
        <v>ok</v>
      </c>
      <c r="AW422" s="641" t="str">
        <f t="shared" si="242"/>
        <v>ok</v>
      </c>
      <c r="AX422" s="641" t="str">
        <f t="shared" si="243"/>
        <v>ok</v>
      </c>
      <c r="AY422" s="641" t="str">
        <f t="shared" si="244"/>
        <v>ok</v>
      </c>
      <c r="AZ422" s="641" t="str">
        <f t="shared" si="245"/>
        <v>ok</v>
      </c>
      <c r="BA422" s="641" t="str">
        <f t="shared" si="246"/>
        <v>ok</v>
      </c>
      <c r="BB422" s="641" t="str">
        <f t="shared" si="247"/>
        <v>ok</v>
      </c>
      <c r="BC422" s="641" t="str">
        <f t="shared" si="248"/>
        <v>ok</v>
      </c>
    </row>
    <row r="423" spans="1:55" ht="12.75" hidden="1" customHeight="1">
      <c r="A423" s="34"/>
      <c r="B423" s="35">
        <f t="shared" si="250"/>
        <v>0</v>
      </c>
      <c r="C423" s="34"/>
      <c r="D423" s="670" t="s">
        <v>560</v>
      </c>
      <c r="E423" s="668"/>
      <c r="F423" s="669"/>
      <c r="G423" s="665"/>
      <c r="H423" s="666"/>
      <c r="I423" s="667"/>
      <c r="J423" s="263"/>
      <c r="K423" s="263"/>
      <c r="L423" s="263"/>
      <c r="M423" s="685">
        <f t="shared" si="258"/>
        <v>0</v>
      </c>
      <c r="N423" s="247"/>
      <c r="O423" s="687"/>
      <c r="P423" s="687"/>
      <c r="Q423" s="687"/>
      <c r="R423" s="687"/>
      <c r="S423" s="688"/>
      <c r="T423" s="268"/>
      <c r="U423" s="539"/>
      <c r="V423" s="299" t="str">
        <f t="shared" si="20"/>
        <v>7.48</v>
      </c>
      <c r="W423" s="299">
        <f t="shared" si="257"/>
        <v>0</v>
      </c>
      <c r="X423" s="268"/>
      <c r="Y423" s="268"/>
      <c r="Z423" s="268"/>
      <c r="AA423" s="268"/>
      <c r="AB423" s="533"/>
      <c r="AN423" s="641" t="str">
        <f t="shared" si="233"/>
        <v>revisar</v>
      </c>
      <c r="AO423" s="641" t="str">
        <f t="shared" si="234"/>
        <v>ok</v>
      </c>
      <c r="AP423" s="641" t="str">
        <f t="shared" si="235"/>
        <v>ok</v>
      </c>
      <c r="AQ423" s="641" t="str">
        <f t="shared" si="236"/>
        <v>ok</v>
      </c>
      <c r="AR423" s="641" t="str">
        <f t="shared" si="237"/>
        <v>ok</v>
      </c>
      <c r="AS423" s="641" t="str">
        <f t="shared" si="238"/>
        <v>ok</v>
      </c>
      <c r="AT423" s="641" t="str">
        <f t="shared" si="239"/>
        <v>ok</v>
      </c>
      <c r="AU423" s="641" t="str">
        <f t="shared" si="240"/>
        <v>ok</v>
      </c>
      <c r="AV423" s="641" t="str">
        <f t="shared" si="241"/>
        <v>ok</v>
      </c>
      <c r="AW423" s="641" t="str">
        <f t="shared" si="242"/>
        <v>ok</v>
      </c>
      <c r="AX423" s="641" t="str">
        <f t="shared" si="243"/>
        <v>ok</v>
      </c>
      <c r="AY423" s="641" t="str">
        <f t="shared" si="244"/>
        <v>ok</v>
      </c>
      <c r="AZ423" s="641" t="str">
        <f t="shared" si="245"/>
        <v>ok</v>
      </c>
      <c r="BA423" s="641" t="str">
        <f t="shared" si="246"/>
        <v>ok</v>
      </c>
      <c r="BB423" s="641" t="str">
        <f t="shared" si="247"/>
        <v>ok</v>
      </c>
      <c r="BC423" s="641" t="str">
        <f t="shared" si="248"/>
        <v>ok</v>
      </c>
    </row>
    <row r="424" spans="1:55" ht="12.75" hidden="1" customHeight="1">
      <c r="A424" s="34"/>
      <c r="B424" s="35">
        <f t="shared" si="250"/>
        <v>0</v>
      </c>
      <c r="C424" s="34"/>
      <c r="D424" s="684" t="s">
        <v>561</v>
      </c>
      <c r="E424" s="668"/>
      <c r="F424" s="669"/>
      <c r="G424" s="665"/>
      <c r="H424" s="666"/>
      <c r="I424" s="667"/>
      <c r="J424" s="263"/>
      <c r="K424" s="263"/>
      <c r="L424" s="263"/>
      <c r="M424" s="685">
        <f t="shared" si="258"/>
        <v>0</v>
      </c>
      <c r="N424" s="247"/>
      <c r="O424" s="687"/>
      <c r="P424" s="687"/>
      <c r="Q424" s="687"/>
      <c r="R424" s="687"/>
      <c r="S424" s="688"/>
      <c r="T424" s="268"/>
      <c r="U424" s="539"/>
      <c r="V424" s="299" t="str">
        <f t="shared" si="20"/>
        <v>7.49</v>
      </c>
      <c r="W424" s="299">
        <f t="shared" si="257"/>
        <v>0</v>
      </c>
      <c r="X424" s="268"/>
      <c r="Y424" s="268"/>
      <c r="Z424" s="268"/>
      <c r="AA424" s="268"/>
      <c r="AB424" s="533"/>
      <c r="AN424" s="641" t="str">
        <f t="shared" si="233"/>
        <v>revisar</v>
      </c>
      <c r="AO424" s="641" t="str">
        <f t="shared" si="234"/>
        <v>ok</v>
      </c>
      <c r="AP424" s="641" t="str">
        <f t="shared" si="235"/>
        <v>ok</v>
      </c>
      <c r="AQ424" s="641" t="str">
        <f t="shared" si="236"/>
        <v>ok</v>
      </c>
      <c r="AR424" s="641" t="str">
        <f t="shared" si="237"/>
        <v>ok</v>
      </c>
      <c r="AS424" s="641" t="str">
        <f t="shared" si="238"/>
        <v>ok</v>
      </c>
      <c r="AT424" s="641" t="str">
        <f t="shared" si="239"/>
        <v>ok</v>
      </c>
      <c r="AU424" s="641" t="str">
        <f t="shared" si="240"/>
        <v>ok</v>
      </c>
      <c r="AV424" s="641" t="str">
        <f t="shared" si="241"/>
        <v>ok</v>
      </c>
      <c r="AW424" s="641" t="str">
        <f t="shared" si="242"/>
        <v>ok</v>
      </c>
      <c r="AX424" s="641" t="str">
        <f t="shared" si="243"/>
        <v>ok</v>
      </c>
      <c r="AY424" s="641" t="str">
        <f t="shared" si="244"/>
        <v>ok</v>
      </c>
      <c r="AZ424" s="641" t="str">
        <f t="shared" si="245"/>
        <v>ok</v>
      </c>
      <c r="BA424" s="641" t="str">
        <f t="shared" si="246"/>
        <v>ok</v>
      </c>
      <c r="BB424" s="641" t="str">
        <f t="shared" si="247"/>
        <v>ok</v>
      </c>
      <c r="BC424" s="641" t="str">
        <f t="shared" si="248"/>
        <v>ok</v>
      </c>
    </row>
    <row r="425" spans="1:55" ht="12.75" hidden="1" customHeight="1">
      <c r="A425" s="34"/>
      <c r="B425" s="35">
        <f t="shared" si="250"/>
        <v>0</v>
      </c>
      <c r="C425" s="34"/>
      <c r="D425" s="670" t="s">
        <v>562</v>
      </c>
      <c r="E425" s="668"/>
      <c r="F425" s="669"/>
      <c r="G425" s="665"/>
      <c r="H425" s="666"/>
      <c r="I425" s="667"/>
      <c r="J425" s="263"/>
      <c r="K425" s="263"/>
      <c r="L425" s="263"/>
      <c r="M425" s="685">
        <f t="shared" si="258"/>
        <v>0</v>
      </c>
      <c r="N425" s="247"/>
      <c r="O425" s="687"/>
      <c r="P425" s="687"/>
      <c r="Q425" s="687"/>
      <c r="R425" s="687"/>
      <c r="S425" s="688"/>
      <c r="T425" s="268"/>
      <c r="U425" s="539"/>
      <c r="V425" s="299" t="str">
        <f t="shared" si="20"/>
        <v>7.50</v>
      </c>
      <c r="W425" s="299">
        <f t="shared" si="257"/>
        <v>0</v>
      </c>
      <c r="X425" s="268"/>
      <c r="Y425" s="268"/>
      <c r="Z425" s="268"/>
      <c r="AA425" s="268"/>
      <c r="AB425" s="533"/>
      <c r="AN425" s="641" t="str">
        <f t="shared" si="233"/>
        <v>revisar</v>
      </c>
      <c r="AO425" s="641" t="str">
        <f t="shared" si="234"/>
        <v>ok</v>
      </c>
      <c r="AP425" s="641" t="str">
        <f t="shared" si="235"/>
        <v>ok</v>
      </c>
      <c r="AQ425" s="641" t="str">
        <f t="shared" si="236"/>
        <v>ok</v>
      </c>
      <c r="AR425" s="641" t="str">
        <f t="shared" si="237"/>
        <v>ok</v>
      </c>
      <c r="AS425" s="641" t="str">
        <f t="shared" si="238"/>
        <v>ok</v>
      </c>
      <c r="AT425" s="641" t="str">
        <f t="shared" si="239"/>
        <v>ok</v>
      </c>
      <c r="AU425" s="641" t="str">
        <f t="shared" si="240"/>
        <v>ok</v>
      </c>
      <c r="AV425" s="641" t="str">
        <f t="shared" si="241"/>
        <v>ok</v>
      </c>
      <c r="AW425" s="641" t="str">
        <f t="shared" si="242"/>
        <v>ok</v>
      </c>
      <c r="AX425" s="641" t="str">
        <f t="shared" si="243"/>
        <v>ok</v>
      </c>
      <c r="AY425" s="641" t="str">
        <f t="shared" si="244"/>
        <v>ok</v>
      </c>
      <c r="AZ425" s="641" t="str">
        <f t="shared" si="245"/>
        <v>ok</v>
      </c>
      <c r="BA425" s="641" t="str">
        <f t="shared" si="246"/>
        <v>ok</v>
      </c>
      <c r="BB425" s="641" t="str">
        <f t="shared" si="247"/>
        <v>ok</v>
      </c>
      <c r="BC425" s="641" t="str">
        <f t="shared" si="248"/>
        <v>ok</v>
      </c>
    </row>
    <row r="426" spans="1:55" ht="12.75" hidden="1" customHeight="1">
      <c r="A426" s="34"/>
      <c r="B426" s="35"/>
      <c r="C426" s="34"/>
      <c r="D426" s="672"/>
      <c r="E426" s="672"/>
      <c r="F426" s="672"/>
      <c r="G426" s="682"/>
      <c r="H426" s="672"/>
      <c r="I426" s="683"/>
      <c r="J426" s="269"/>
      <c r="K426" s="269"/>
      <c r="L426" s="269"/>
      <c r="M426" s="689"/>
      <c r="N426" s="317"/>
      <c r="O426" s="690"/>
      <c r="P426" s="690"/>
      <c r="Q426" s="690"/>
      <c r="R426" s="690"/>
      <c r="S426" s="691"/>
      <c r="T426" s="268"/>
      <c r="U426" s="539"/>
      <c r="V426" s="299">
        <f t="shared" si="20"/>
        <v>0</v>
      </c>
      <c r="W426" s="299">
        <f t="shared" si="257"/>
        <v>0</v>
      </c>
      <c r="X426" s="268"/>
      <c r="Y426" s="268"/>
      <c r="Z426" s="268"/>
      <c r="AA426" s="268"/>
      <c r="AB426" s="533"/>
      <c r="AN426" s="641" t="str">
        <f t="shared" si="233"/>
        <v>ok</v>
      </c>
      <c r="AO426" s="641" t="str">
        <f t="shared" si="234"/>
        <v>ok</v>
      </c>
      <c r="AP426" s="641" t="str">
        <f t="shared" si="235"/>
        <v>ok</v>
      </c>
      <c r="AQ426" s="641" t="str">
        <f t="shared" si="236"/>
        <v>ok</v>
      </c>
      <c r="AR426" s="641" t="str">
        <f t="shared" si="237"/>
        <v>ok</v>
      </c>
      <c r="AS426" s="641" t="str">
        <f t="shared" si="238"/>
        <v>ok</v>
      </c>
      <c r="AT426" s="641" t="str">
        <f t="shared" si="239"/>
        <v>ok</v>
      </c>
      <c r="AU426" s="641" t="str">
        <f t="shared" si="240"/>
        <v>ok</v>
      </c>
      <c r="AV426" s="641" t="str">
        <f t="shared" si="241"/>
        <v>ok</v>
      </c>
      <c r="AW426" s="641" t="str">
        <f t="shared" si="242"/>
        <v>ok</v>
      </c>
      <c r="AX426" s="641" t="str">
        <f t="shared" si="243"/>
        <v>ok</v>
      </c>
      <c r="AY426" s="641" t="str">
        <f t="shared" si="244"/>
        <v>ok</v>
      </c>
      <c r="AZ426" s="641" t="str">
        <f t="shared" si="245"/>
        <v>ok</v>
      </c>
      <c r="BA426" s="641" t="str">
        <f t="shared" si="246"/>
        <v>ok</v>
      </c>
      <c r="BB426" s="641" t="str">
        <f t="shared" si="247"/>
        <v>ok</v>
      </c>
      <c r="BC426" s="641" t="str">
        <f t="shared" si="248"/>
        <v>ok</v>
      </c>
    </row>
    <row r="427" spans="1:55" ht="12.75" hidden="1" customHeight="1">
      <c r="A427" s="13"/>
      <c r="B427" s="14"/>
      <c r="C427" s="13"/>
      <c r="D427" s="676"/>
      <c r="E427" s="677"/>
      <c r="F427" s="677"/>
      <c r="G427" s="677"/>
      <c r="H427" s="677"/>
      <c r="I427" s="677"/>
      <c r="J427" s="267"/>
      <c r="K427" s="267"/>
      <c r="L427" s="267"/>
      <c r="M427" s="677"/>
      <c r="N427" s="718"/>
      <c r="O427" s="692" t="str">
        <f>CONCATENATE("Subtotal ",G375)</f>
        <v>Subtotal (digite a descrição do item aqui)</v>
      </c>
      <c r="P427" s="693">
        <f>SUM(P376:P426)</f>
        <v>0</v>
      </c>
      <c r="Q427" s="693">
        <f>SUM(Q376:Q426)</f>
        <v>0</v>
      </c>
      <c r="R427" s="693">
        <f t="shared" ref="R427:S427" si="259">SUM(R376:R426)</f>
        <v>0</v>
      </c>
      <c r="S427" s="694">
        <f t="shared" si="259"/>
        <v>0</v>
      </c>
      <c r="T427" s="536"/>
      <c r="U427" s="299">
        <v>1</v>
      </c>
      <c r="V427" s="299"/>
      <c r="W427" s="299"/>
      <c r="X427" s="614"/>
      <c r="Y427" s="615"/>
      <c r="Z427" s="615"/>
      <c r="AA427" s="615"/>
      <c r="AB427" s="615"/>
      <c r="AC427" s="615"/>
      <c r="AD427" s="616"/>
      <c r="AE427" s="616"/>
      <c r="AF427" s="616"/>
      <c r="AG427" s="616"/>
      <c r="AH427" s="713"/>
      <c r="AI427" s="618" t="s">
        <v>2189</v>
      </c>
      <c r="AJ427" s="30">
        <v>0</v>
      </c>
      <c r="AK427" s="30">
        <v>2048.38</v>
      </c>
      <c r="AL427" s="30">
        <v>3515.09</v>
      </c>
      <c r="AM427" s="31">
        <v>5563.47</v>
      </c>
      <c r="AN427" s="641" t="str">
        <f t="shared" si="233"/>
        <v>ok</v>
      </c>
      <c r="AO427" s="641" t="str">
        <f t="shared" si="234"/>
        <v>ok</v>
      </c>
      <c r="AP427" s="641" t="str">
        <f t="shared" si="235"/>
        <v>ok</v>
      </c>
      <c r="AQ427" s="641" t="str">
        <f t="shared" si="236"/>
        <v>ok</v>
      </c>
      <c r="AR427" s="641" t="str">
        <f t="shared" si="237"/>
        <v>ok</v>
      </c>
      <c r="AS427" s="641" t="str">
        <f t="shared" si="238"/>
        <v>ok</v>
      </c>
      <c r="AT427" s="641" t="str">
        <f t="shared" si="239"/>
        <v>ok</v>
      </c>
      <c r="AU427" s="641" t="str">
        <f t="shared" si="240"/>
        <v>ok</v>
      </c>
      <c r="AV427" s="641" t="str">
        <f t="shared" si="241"/>
        <v>ok</v>
      </c>
      <c r="AW427" s="641" t="str">
        <f t="shared" si="242"/>
        <v>ok</v>
      </c>
      <c r="AX427" s="641" t="str">
        <f t="shared" si="243"/>
        <v>ok</v>
      </c>
      <c r="AY427" s="641" t="str">
        <f t="shared" si="244"/>
        <v>revisar</v>
      </c>
      <c r="AZ427" s="641" t="str">
        <f t="shared" si="245"/>
        <v>ok</v>
      </c>
      <c r="BA427" s="641" t="str">
        <f t="shared" si="246"/>
        <v>revisar</v>
      </c>
      <c r="BB427" s="641" t="str">
        <f t="shared" si="247"/>
        <v>revisar</v>
      </c>
      <c r="BC427" s="641" t="str">
        <f t="shared" si="248"/>
        <v>revisar</v>
      </c>
    </row>
    <row r="428" spans="1:55" ht="6" hidden="1" customHeight="1">
      <c r="A428" s="10"/>
      <c r="B428" s="21"/>
      <c r="C428" s="10"/>
      <c r="D428" s="678"/>
      <c r="E428" s="539"/>
      <c r="F428" s="679"/>
      <c r="G428" s="679"/>
      <c r="H428" s="539"/>
      <c r="I428" s="539"/>
      <c r="J428" s="268"/>
      <c r="K428" s="268"/>
      <c r="L428" s="268"/>
      <c r="M428" s="539"/>
      <c r="N428" s="319"/>
      <c r="O428" s="539"/>
      <c r="P428" s="539"/>
      <c r="Q428" s="539"/>
      <c r="R428" s="539"/>
      <c r="S428" s="695"/>
      <c r="T428" s="319"/>
      <c r="U428" s="299"/>
      <c r="V428" s="299">
        <f t="shared" si="20"/>
        <v>0</v>
      </c>
      <c r="W428" s="299">
        <f t="shared" si="257"/>
        <v>0</v>
      </c>
      <c r="X428" s="268"/>
      <c r="Y428" s="268"/>
      <c r="Z428" s="268"/>
      <c r="AA428" s="268"/>
      <c r="AB428" s="533"/>
      <c r="AN428" s="641" t="str">
        <f t="shared" ref="AN428:AN491" si="260">IF(X428=D428,"ok","revisar")</f>
        <v>ok</v>
      </c>
      <c r="AO428" s="641" t="str">
        <f t="shared" ref="AO428:AO491" si="261">IF(Y428=E428,"ok","revisar")</f>
        <v>ok</v>
      </c>
      <c r="AP428" s="641" t="str">
        <f t="shared" ref="AP428:AP491" si="262">IF(Z428=F428,"ok","revisar")</f>
        <v>ok</v>
      </c>
      <c r="AQ428" s="641" t="str">
        <f t="shared" ref="AQ428:AQ491" si="263">IF(AA428=G428,"ok","revisar")</f>
        <v>ok</v>
      </c>
      <c r="AR428" s="641" t="str">
        <f t="shared" ref="AR428:AR491" si="264">IF(AB428=H428,"ok","revisar")</f>
        <v>ok</v>
      </c>
      <c r="AS428" s="641" t="str">
        <f t="shared" ref="AS428:AS491" si="265">IF(AC428=I428,"ok","revisar")</f>
        <v>ok</v>
      </c>
      <c r="AT428" s="641" t="str">
        <f t="shared" ref="AT428:AT491" si="266">IF(AD428=J428,"ok","revisar")</f>
        <v>ok</v>
      </c>
      <c r="AU428" s="641" t="str">
        <f t="shared" ref="AU428:AU491" si="267">IF(AE428=K428,"ok","revisar")</f>
        <v>ok</v>
      </c>
      <c r="AV428" s="641" t="str">
        <f t="shared" ref="AV428:AV491" si="268">IF(AF428=L428,"ok","revisar")</f>
        <v>ok</v>
      </c>
      <c r="AW428" s="641" t="str">
        <f t="shared" ref="AW428:AW491" si="269">IF(AG428=M428,"ok","revisar")</f>
        <v>ok</v>
      </c>
      <c r="AX428" s="641" t="str">
        <f t="shared" ref="AX428:AX491" si="270">IF(AH428=N428,"ok","revisar")</f>
        <v>ok</v>
      </c>
      <c r="AY428" s="641" t="str">
        <f t="shared" ref="AY428:AY491" si="271">IF(AI428=O428,"ok","revisar")</f>
        <v>ok</v>
      </c>
      <c r="AZ428" s="641" t="str">
        <f t="shared" ref="AZ428:AZ491" si="272">IF(AJ428=P428,"ok","revisar")</f>
        <v>ok</v>
      </c>
      <c r="BA428" s="641" t="str">
        <f t="shared" ref="BA428:BA491" si="273">IF(AK428=Q428,"ok","revisar")</f>
        <v>ok</v>
      </c>
      <c r="BB428" s="641" t="str">
        <f t="shared" ref="BB428:BB491" si="274">IF(AL428=R428,"ok","revisar")</f>
        <v>ok</v>
      </c>
      <c r="BC428" s="641" t="str">
        <f t="shared" ref="BC428:BC491" si="275">IF(AM428=S428,"ok","revisar")</f>
        <v>ok</v>
      </c>
    </row>
    <row r="429" spans="1:55" ht="12.75" hidden="1" customHeight="1">
      <c r="A429" s="13"/>
      <c r="B429" s="14"/>
      <c r="C429" s="13"/>
      <c r="D429" s="660">
        <v>8</v>
      </c>
      <c r="E429" s="661"/>
      <c r="F429" s="661"/>
      <c r="G429" s="246" t="s">
        <v>172</v>
      </c>
      <c r="H429" s="662"/>
      <c r="I429" s="662"/>
      <c r="J429" s="246"/>
      <c r="K429" s="246"/>
      <c r="L429" s="246"/>
      <c r="M429" s="662"/>
      <c r="N429" s="718"/>
      <c r="O429" s="662"/>
      <c r="P429" s="662"/>
      <c r="Q429" s="662"/>
      <c r="R429" s="662"/>
      <c r="S429" s="664">
        <f>S481</f>
        <v>0</v>
      </c>
      <c r="T429" s="319"/>
      <c r="U429" s="299"/>
      <c r="V429" s="299">
        <f t="shared" si="20"/>
        <v>8</v>
      </c>
      <c r="W429" s="299">
        <f t="shared" si="257"/>
        <v>0</v>
      </c>
      <c r="X429" s="566">
        <v>8</v>
      </c>
      <c r="Y429" s="567"/>
      <c r="Z429" s="567"/>
      <c r="AA429" s="568" t="s">
        <v>2169</v>
      </c>
      <c r="AB429" s="569"/>
      <c r="AC429" s="569"/>
      <c r="AD429" s="568"/>
      <c r="AE429" s="568"/>
      <c r="AF429" s="568"/>
      <c r="AG429" s="568"/>
      <c r="AH429" s="713"/>
      <c r="AI429" s="569"/>
      <c r="AJ429" s="569"/>
      <c r="AK429" s="569"/>
      <c r="AL429" s="569"/>
      <c r="AM429" s="570">
        <v>19740</v>
      </c>
      <c r="AN429" s="641" t="str">
        <f t="shared" si="260"/>
        <v>ok</v>
      </c>
      <c r="AO429" s="641" t="str">
        <f t="shared" si="261"/>
        <v>ok</v>
      </c>
      <c r="AP429" s="641" t="str">
        <f t="shared" si="262"/>
        <v>ok</v>
      </c>
      <c r="AQ429" s="641" t="str">
        <f t="shared" si="263"/>
        <v>revisar</v>
      </c>
      <c r="AR429" s="641" t="str">
        <f t="shared" si="264"/>
        <v>ok</v>
      </c>
      <c r="AS429" s="641" t="str">
        <f t="shared" si="265"/>
        <v>ok</v>
      </c>
      <c r="AT429" s="641" t="str">
        <f t="shared" si="266"/>
        <v>ok</v>
      </c>
      <c r="AU429" s="641" t="str">
        <f t="shared" si="267"/>
        <v>ok</v>
      </c>
      <c r="AV429" s="641" t="str">
        <f t="shared" si="268"/>
        <v>ok</v>
      </c>
      <c r="AW429" s="641" t="str">
        <f t="shared" si="269"/>
        <v>ok</v>
      </c>
      <c r="AX429" s="641" t="str">
        <f t="shared" si="270"/>
        <v>ok</v>
      </c>
      <c r="AY429" s="641" t="str">
        <f t="shared" si="271"/>
        <v>ok</v>
      </c>
      <c r="AZ429" s="641" t="str">
        <f t="shared" si="272"/>
        <v>ok</v>
      </c>
      <c r="BA429" s="641" t="str">
        <f t="shared" si="273"/>
        <v>ok</v>
      </c>
      <c r="BB429" s="641" t="str">
        <f t="shared" si="274"/>
        <v>ok</v>
      </c>
      <c r="BC429" s="641" t="str">
        <f t="shared" si="275"/>
        <v>revisar</v>
      </c>
    </row>
    <row r="430" spans="1:55" ht="12.75" hidden="1" customHeight="1">
      <c r="A430" s="34"/>
      <c r="B430" s="35">
        <f t="shared" ref="B430:B479" si="276">S430/$S$1671</f>
        <v>0</v>
      </c>
      <c r="C430" s="34"/>
      <c r="D430" s="680" t="s">
        <v>563</v>
      </c>
      <c r="E430" s="668"/>
      <c r="F430" s="669"/>
      <c r="G430" s="665"/>
      <c r="H430" s="666"/>
      <c r="I430" s="667"/>
      <c r="J430" s="263"/>
      <c r="K430" s="263"/>
      <c r="L430" s="263"/>
      <c r="M430" s="685">
        <f t="shared" ref="M430:M432" si="277">SUM(J430:L430)</f>
        <v>0</v>
      </c>
      <c r="N430" s="247"/>
      <c r="O430" s="687">
        <f t="shared" ref="O430:O431" si="278">IF(N430="-",M430,(TRUNC(M430*(1+N430),2)))</f>
        <v>0</v>
      </c>
      <c r="P430" s="687">
        <f t="shared" ref="P430:P431" si="279">IF(J430=0,0,IF(J430=0,0,IF($N430&lt;&gt;"-",IFERROR(TRUNC(TRUNC((J430*(1+$N430)),2)*$I430,2)+W430,0),IFERROR(TRUNC(J430*$I430,2),0))))</f>
        <v>0</v>
      </c>
      <c r="Q430" s="687">
        <f t="shared" ref="Q430:Q431" si="280">IF(AND($J430=0,$L430=0),$S430,IF(K430=0,0,IF($N430&lt;&gt;"-",IFERROR(TRUNC(TRUNC((K430*(1+$N430)),2)*$I430,2),0),IFERROR(TRUNC(K430*$I430,2),0))))</f>
        <v>0</v>
      </c>
      <c r="R430" s="687">
        <f t="shared" ref="R430:R431" si="281">IF(L430=0,0,S430-Q430-P430)</f>
        <v>0</v>
      </c>
      <c r="S430" s="688">
        <f t="shared" ref="S430:S431" si="282">IFERROR(ROUND(ROUND(O430,2)*ROUND(I430,2),2),0)</f>
        <v>0</v>
      </c>
      <c r="T430" s="268"/>
      <c r="U430" s="539"/>
      <c r="V430" s="299" t="str">
        <f t="shared" si="20"/>
        <v>8.1</v>
      </c>
      <c r="W430" s="299">
        <f t="shared" si="257"/>
        <v>0</v>
      </c>
      <c r="X430" s="620" t="s">
        <v>563</v>
      </c>
      <c r="Y430" s="240" t="s">
        <v>1236</v>
      </c>
      <c r="Z430" s="248" t="s">
        <v>14</v>
      </c>
      <c r="AA430" s="80" t="s">
        <v>2182</v>
      </c>
      <c r="AB430" s="81" t="s">
        <v>1295</v>
      </c>
      <c r="AC430" s="245">
        <v>4500</v>
      </c>
      <c r="AD430" s="597">
        <v>0</v>
      </c>
      <c r="AE430" s="597">
        <v>3.1</v>
      </c>
      <c r="AF430" s="597">
        <v>0</v>
      </c>
      <c r="AG430" s="264">
        <v>3.1</v>
      </c>
      <c r="AH430" s="247">
        <v>0.22670000000000001</v>
      </c>
      <c r="AI430" s="24">
        <v>3.8</v>
      </c>
      <c r="AJ430" s="24">
        <v>0</v>
      </c>
      <c r="AK430" s="24">
        <v>17100</v>
      </c>
      <c r="AL430" s="24">
        <v>0</v>
      </c>
      <c r="AM430" s="604">
        <v>17100</v>
      </c>
      <c r="AN430" s="641" t="str">
        <f t="shared" si="260"/>
        <v>ok</v>
      </c>
      <c r="AO430" s="641" t="str">
        <f t="shared" si="261"/>
        <v>revisar</v>
      </c>
      <c r="AP430" s="641" t="str">
        <f t="shared" si="262"/>
        <v>revisar</v>
      </c>
      <c r="AQ430" s="641" t="str">
        <f t="shared" si="263"/>
        <v>revisar</v>
      </c>
      <c r="AR430" s="641" t="str">
        <f t="shared" si="264"/>
        <v>revisar</v>
      </c>
      <c r="AS430" s="641" t="str">
        <f t="shared" si="265"/>
        <v>revisar</v>
      </c>
      <c r="AT430" s="641" t="str">
        <f t="shared" si="266"/>
        <v>ok</v>
      </c>
      <c r="AU430" s="641" t="str">
        <f t="shared" si="267"/>
        <v>revisar</v>
      </c>
      <c r="AV430" s="641" t="str">
        <f t="shared" si="268"/>
        <v>ok</v>
      </c>
      <c r="AW430" s="641" t="str">
        <f t="shared" si="269"/>
        <v>revisar</v>
      </c>
      <c r="AX430" s="641" t="str">
        <f t="shared" si="270"/>
        <v>revisar</v>
      </c>
      <c r="AY430" s="641" t="str">
        <f t="shared" si="271"/>
        <v>revisar</v>
      </c>
      <c r="AZ430" s="641" t="str">
        <f t="shared" si="272"/>
        <v>ok</v>
      </c>
      <c r="BA430" s="641" t="str">
        <f t="shared" si="273"/>
        <v>revisar</v>
      </c>
      <c r="BB430" s="641" t="str">
        <f t="shared" si="274"/>
        <v>ok</v>
      </c>
      <c r="BC430" s="641" t="str">
        <f t="shared" si="275"/>
        <v>revisar</v>
      </c>
    </row>
    <row r="431" spans="1:55" ht="12.75" hidden="1" customHeight="1">
      <c r="A431" s="34"/>
      <c r="B431" s="35">
        <f t="shared" si="276"/>
        <v>0</v>
      </c>
      <c r="C431" s="34"/>
      <c r="D431" s="670" t="s">
        <v>564</v>
      </c>
      <c r="E431" s="668"/>
      <c r="F431" s="669"/>
      <c r="G431" s="665"/>
      <c r="H431" s="666"/>
      <c r="I431" s="667"/>
      <c r="J431" s="263"/>
      <c r="K431" s="263"/>
      <c r="L431" s="263"/>
      <c r="M431" s="685">
        <f t="shared" si="277"/>
        <v>0</v>
      </c>
      <c r="N431" s="247"/>
      <c r="O431" s="687">
        <f t="shared" si="278"/>
        <v>0</v>
      </c>
      <c r="P431" s="687">
        <f t="shared" si="279"/>
        <v>0</v>
      </c>
      <c r="Q431" s="687">
        <f t="shared" si="280"/>
        <v>0</v>
      </c>
      <c r="R431" s="687">
        <f t="shared" si="281"/>
        <v>0</v>
      </c>
      <c r="S431" s="688">
        <f t="shared" si="282"/>
        <v>0</v>
      </c>
      <c r="T431" s="268"/>
      <c r="U431" s="539"/>
      <c r="V431" s="299" t="str">
        <f t="shared" si="20"/>
        <v>8.2</v>
      </c>
      <c r="W431" s="299">
        <f t="shared" si="257"/>
        <v>0</v>
      </c>
      <c r="X431" s="250" t="s">
        <v>564</v>
      </c>
      <c r="Y431" s="242">
        <v>100984</v>
      </c>
      <c r="Z431" s="248" t="s">
        <v>5</v>
      </c>
      <c r="AA431" s="80" t="s">
        <v>2183</v>
      </c>
      <c r="AB431" s="81" t="s">
        <v>1292</v>
      </c>
      <c r="AC431" s="245">
        <v>250</v>
      </c>
      <c r="AD431" s="597">
        <v>3.64</v>
      </c>
      <c r="AE431" s="597">
        <v>0.89</v>
      </c>
      <c r="AF431" s="597">
        <v>4.08</v>
      </c>
      <c r="AG431" s="264">
        <v>8.61</v>
      </c>
      <c r="AH431" s="247">
        <v>0.22670000000000001</v>
      </c>
      <c r="AI431" s="24">
        <v>10.56</v>
      </c>
      <c r="AJ431" s="24">
        <v>1115</v>
      </c>
      <c r="AK431" s="24">
        <v>272.5</v>
      </c>
      <c r="AL431" s="24">
        <v>1252.5</v>
      </c>
      <c r="AM431" s="604">
        <v>2640</v>
      </c>
      <c r="AN431" s="641" t="str">
        <f t="shared" si="260"/>
        <v>ok</v>
      </c>
      <c r="AO431" s="641" t="str">
        <f t="shared" si="261"/>
        <v>revisar</v>
      </c>
      <c r="AP431" s="641" t="str">
        <f t="shared" si="262"/>
        <v>revisar</v>
      </c>
      <c r="AQ431" s="641" t="str">
        <f t="shared" si="263"/>
        <v>revisar</v>
      </c>
      <c r="AR431" s="641" t="str">
        <f t="shared" si="264"/>
        <v>revisar</v>
      </c>
      <c r="AS431" s="641" t="str">
        <f t="shared" si="265"/>
        <v>revisar</v>
      </c>
      <c r="AT431" s="641" t="str">
        <f t="shared" si="266"/>
        <v>revisar</v>
      </c>
      <c r="AU431" s="641" t="str">
        <f t="shared" si="267"/>
        <v>revisar</v>
      </c>
      <c r="AV431" s="641" t="str">
        <f t="shared" si="268"/>
        <v>revisar</v>
      </c>
      <c r="AW431" s="641" t="str">
        <f t="shared" si="269"/>
        <v>revisar</v>
      </c>
      <c r="AX431" s="641" t="str">
        <f t="shared" si="270"/>
        <v>revisar</v>
      </c>
      <c r="AY431" s="641" t="str">
        <f t="shared" si="271"/>
        <v>revisar</v>
      </c>
      <c r="AZ431" s="641" t="str">
        <f t="shared" si="272"/>
        <v>revisar</v>
      </c>
      <c r="BA431" s="641" t="str">
        <f t="shared" si="273"/>
        <v>revisar</v>
      </c>
      <c r="BB431" s="641" t="str">
        <f t="shared" si="274"/>
        <v>revisar</v>
      </c>
      <c r="BC431" s="641" t="str">
        <f t="shared" si="275"/>
        <v>revisar</v>
      </c>
    </row>
    <row r="432" spans="1:55" ht="12.75" hidden="1" customHeight="1">
      <c r="A432" s="34"/>
      <c r="B432" s="35">
        <f t="shared" si="276"/>
        <v>0</v>
      </c>
      <c r="C432" s="34"/>
      <c r="D432" s="254" t="s">
        <v>565</v>
      </c>
      <c r="E432" s="668"/>
      <c r="F432" s="669"/>
      <c r="G432" s="665"/>
      <c r="H432" s="666"/>
      <c r="I432" s="667"/>
      <c r="J432" s="263"/>
      <c r="K432" s="263"/>
      <c r="L432" s="263"/>
      <c r="M432" s="685">
        <f t="shared" si="277"/>
        <v>0</v>
      </c>
      <c r="N432" s="247"/>
      <c r="O432" s="687"/>
      <c r="P432" s="687"/>
      <c r="Q432" s="687"/>
      <c r="R432" s="687"/>
      <c r="S432" s="688"/>
      <c r="T432" s="268"/>
      <c r="U432" s="539"/>
      <c r="V432" s="299" t="str">
        <f t="shared" si="20"/>
        <v>8.3</v>
      </c>
      <c r="W432" s="299">
        <f t="shared" si="257"/>
        <v>0</v>
      </c>
      <c r="X432" s="268"/>
      <c r="Y432" s="268"/>
      <c r="Z432" s="268"/>
      <c r="AA432" s="268"/>
      <c r="AB432" s="533"/>
      <c r="AN432" s="641" t="str">
        <f t="shared" si="260"/>
        <v>revisar</v>
      </c>
      <c r="AO432" s="641" t="str">
        <f t="shared" si="261"/>
        <v>ok</v>
      </c>
      <c r="AP432" s="641" t="str">
        <f t="shared" si="262"/>
        <v>ok</v>
      </c>
      <c r="AQ432" s="641" t="str">
        <f t="shared" si="263"/>
        <v>ok</v>
      </c>
      <c r="AR432" s="641" t="str">
        <f t="shared" si="264"/>
        <v>ok</v>
      </c>
      <c r="AS432" s="641" t="str">
        <f t="shared" si="265"/>
        <v>ok</v>
      </c>
      <c r="AT432" s="641" t="str">
        <f t="shared" si="266"/>
        <v>ok</v>
      </c>
      <c r="AU432" s="641" t="str">
        <f t="shared" si="267"/>
        <v>ok</v>
      </c>
      <c r="AV432" s="641" t="str">
        <f t="shared" si="268"/>
        <v>ok</v>
      </c>
      <c r="AW432" s="641" t="str">
        <f t="shared" si="269"/>
        <v>ok</v>
      </c>
      <c r="AX432" s="641" t="str">
        <f t="shared" si="270"/>
        <v>ok</v>
      </c>
      <c r="AY432" s="641" t="str">
        <f t="shared" si="271"/>
        <v>ok</v>
      </c>
      <c r="AZ432" s="641" t="str">
        <f t="shared" si="272"/>
        <v>ok</v>
      </c>
      <c r="BA432" s="641" t="str">
        <f t="shared" si="273"/>
        <v>ok</v>
      </c>
      <c r="BB432" s="641" t="str">
        <f t="shared" si="274"/>
        <v>ok</v>
      </c>
      <c r="BC432" s="641" t="str">
        <f t="shared" si="275"/>
        <v>ok</v>
      </c>
    </row>
    <row r="433" spans="1:55" ht="12.75" hidden="1" customHeight="1">
      <c r="A433" s="34"/>
      <c r="B433" s="35">
        <f t="shared" si="276"/>
        <v>0</v>
      </c>
      <c r="C433" s="34"/>
      <c r="D433" s="250" t="s">
        <v>566</v>
      </c>
      <c r="E433" s="668"/>
      <c r="F433" s="669"/>
      <c r="G433" s="665"/>
      <c r="H433" s="666"/>
      <c r="I433" s="667"/>
      <c r="J433" s="263"/>
      <c r="K433" s="263"/>
      <c r="L433" s="263"/>
      <c r="M433" s="685">
        <f>SUM(J433:L433)</f>
        <v>0</v>
      </c>
      <c r="N433" s="247"/>
      <c r="O433" s="687"/>
      <c r="P433" s="687"/>
      <c r="Q433" s="687"/>
      <c r="R433" s="687"/>
      <c r="S433" s="688"/>
      <c r="T433" s="268"/>
      <c r="U433" s="539"/>
      <c r="V433" s="299" t="str">
        <f t="shared" si="20"/>
        <v>8.4</v>
      </c>
      <c r="W433" s="299">
        <f t="shared" si="257"/>
        <v>0</v>
      </c>
      <c r="X433" s="268"/>
      <c r="Y433" s="268"/>
      <c r="Z433" s="268"/>
      <c r="AA433" s="268"/>
      <c r="AB433" s="533"/>
      <c r="AN433" s="641" t="str">
        <f t="shared" si="260"/>
        <v>revisar</v>
      </c>
      <c r="AO433" s="641" t="str">
        <f t="shared" si="261"/>
        <v>ok</v>
      </c>
      <c r="AP433" s="641" t="str">
        <f t="shared" si="262"/>
        <v>ok</v>
      </c>
      <c r="AQ433" s="641" t="str">
        <f t="shared" si="263"/>
        <v>ok</v>
      </c>
      <c r="AR433" s="641" t="str">
        <f t="shared" si="264"/>
        <v>ok</v>
      </c>
      <c r="AS433" s="641" t="str">
        <f t="shared" si="265"/>
        <v>ok</v>
      </c>
      <c r="AT433" s="641" t="str">
        <f t="shared" si="266"/>
        <v>ok</v>
      </c>
      <c r="AU433" s="641" t="str">
        <f t="shared" si="267"/>
        <v>ok</v>
      </c>
      <c r="AV433" s="641" t="str">
        <f t="shared" si="268"/>
        <v>ok</v>
      </c>
      <c r="AW433" s="641" t="str">
        <f t="shared" si="269"/>
        <v>ok</v>
      </c>
      <c r="AX433" s="641" t="str">
        <f t="shared" si="270"/>
        <v>ok</v>
      </c>
      <c r="AY433" s="641" t="str">
        <f t="shared" si="271"/>
        <v>ok</v>
      </c>
      <c r="AZ433" s="641" t="str">
        <f t="shared" si="272"/>
        <v>ok</v>
      </c>
      <c r="BA433" s="641" t="str">
        <f t="shared" si="273"/>
        <v>ok</v>
      </c>
      <c r="BB433" s="641" t="str">
        <f t="shared" si="274"/>
        <v>ok</v>
      </c>
      <c r="BC433" s="641" t="str">
        <f t="shared" si="275"/>
        <v>ok</v>
      </c>
    </row>
    <row r="434" spans="1:55" ht="12.75" hidden="1" customHeight="1">
      <c r="A434" s="34"/>
      <c r="B434" s="35">
        <f t="shared" si="276"/>
        <v>0</v>
      </c>
      <c r="C434" s="34"/>
      <c r="D434" s="254" t="s">
        <v>567</v>
      </c>
      <c r="E434" s="668"/>
      <c r="F434" s="669"/>
      <c r="G434" s="665"/>
      <c r="H434" s="666"/>
      <c r="I434" s="667"/>
      <c r="J434" s="263"/>
      <c r="K434" s="263"/>
      <c r="L434" s="263"/>
      <c r="M434" s="685">
        <f t="shared" ref="M434:M479" si="283">SUM(J434:L434)</f>
        <v>0</v>
      </c>
      <c r="N434" s="247"/>
      <c r="O434" s="687"/>
      <c r="P434" s="687"/>
      <c r="Q434" s="687"/>
      <c r="R434" s="687"/>
      <c r="S434" s="688"/>
      <c r="T434" s="268"/>
      <c r="U434" s="539"/>
      <c r="V434" s="299" t="str">
        <f t="shared" si="20"/>
        <v>8.5</v>
      </c>
      <c r="W434" s="299">
        <f t="shared" si="257"/>
        <v>0</v>
      </c>
      <c r="X434" s="268"/>
      <c r="Y434" s="268"/>
      <c r="Z434" s="268"/>
      <c r="AA434" s="268"/>
      <c r="AB434" s="533"/>
      <c r="AN434" s="641" t="str">
        <f t="shared" si="260"/>
        <v>revisar</v>
      </c>
      <c r="AO434" s="641" t="str">
        <f t="shared" si="261"/>
        <v>ok</v>
      </c>
      <c r="AP434" s="641" t="str">
        <f t="shared" si="262"/>
        <v>ok</v>
      </c>
      <c r="AQ434" s="641" t="str">
        <f t="shared" si="263"/>
        <v>ok</v>
      </c>
      <c r="AR434" s="641" t="str">
        <f t="shared" si="264"/>
        <v>ok</v>
      </c>
      <c r="AS434" s="641" t="str">
        <f t="shared" si="265"/>
        <v>ok</v>
      </c>
      <c r="AT434" s="641" t="str">
        <f t="shared" si="266"/>
        <v>ok</v>
      </c>
      <c r="AU434" s="641" t="str">
        <f t="shared" si="267"/>
        <v>ok</v>
      </c>
      <c r="AV434" s="641" t="str">
        <f t="shared" si="268"/>
        <v>ok</v>
      </c>
      <c r="AW434" s="641" t="str">
        <f t="shared" si="269"/>
        <v>ok</v>
      </c>
      <c r="AX434" s="641" t="str">
        <f t="shared" si="270"/>
        <v>ok</v>
      </c>
      <c r="AY434" s="641" t="str">
        <f t="shared" si="271"/>
        <v>ok</v>
      </c>
      <c r="AZ434" s="641" t="str">
        <f t="shared" si="272"/>
        <v>ok</v>
      </c>
      <c r="BA434" s="641" t="str">
        <f t="shared" si="273"/>
        <v>ok</v>
      </c>
      <c r="BB434" s="641" t="str">
        <f t="shared" si="274"/>
        <v>ok</v>
      </c>
      <c r="BC434" s="641" t="str">
        <f t="shared" si="275"/>
        <v>ok</v>
      </c>
    </row>
    <row r="435" spans="1:55" ht="12.75" hidden="1" customHeight="1">
      <c r="A435" s="34"/>
      <c r="B435" s="35">
        <f t="shared" si="276"/>
        <v>0</v>
      </c>
      <c r="C435" s="34"/>
      <c r="D435" s="250" t="s">
        <v>568</v>
      </c>
      <c r="E435" s="668"/>
      <c r="F435" s="669"/>
      <c r="G435" s="665"/>
      <c r="H435" s="666"/>
      <c r="I435" s="667"/>
      <c r="J435" s="263"/>
      <c r="K435" s="263"/>
      <c r="L435" s="263"/>
      <c r="M435" s="685">
        <f t="shared" si="283"/>
        <v>0</v>
      </c>
      <c r="N435" s="247"/>
      <c r="O435" s="687"/>
      <c r="P435" s="687"/>
      <c r="Q435" s="687"/>
      <c r="R435" s="687"/>
      <c r="S435" s="688"/>
      <c r="T435" s="268"/>
      <c r="U435" s="539"/>
      <c r="V435" s="299" t="str">
        <f t="shared" si="20"/>
        <v>8.6</v>
      </c>
      <c r="W435" s="299">
        <f t="shared" si="257"/>
        <v>0</v>
      </c>
      <c r="X435" s="268"/>
      <c r="Y435" s="268"/>
      <c r="Z435" s="268"/>
      <c r="AA435" s="268"/>
      <c r="AB435" s="533"/>
      <c r="AN435" s="641" t="str">
        <f t="shared" si="260"/>
        <v>revisar</v>
      </c>
      <c r="AO435" s="641" t="str">
        <f t="shared" si="261"/>
        <v>ok</v>
      </c>
      <c r="AP435" s="641" t="str">
        <f t="shared" si="262"/>
        <v>ok</v>
      </c>
      <c r="AQ435" s="641" t="str">
        <f t="shared" si="263"/>
        <v>ok</v>
      </c>
      <c r="AR435" s="641" t="str">
        <f t="shared" si="264"/>
        <v>ok</v>
      </c>
      <c r="AS435" s="641" t="str">
        <f t="shared" si="265"/>
        <v>ok</v>
      </c>
      <c r="AT435" s="641" t="str">
        <f t="shared" si="266"/>
        <v>ok</v>
      </c>
      <c r="AU435" s="641" t="str">
        <f t="shared" si="267"/>
        <v>ok</v>
      </c>
      <c r="AV435" s="641" t="str">
        <f t="shared" si="268"/>
        <v>ok</v>
      </c>
      <c r="AW435" s="641" t="str">
        <f t="shared" si="269"/>
        <v>ok</v>
      </c>
      <c r="AX435" s="641" t="str">
        <f t="shared" si="270"/>
        <v>ok</v>
      </c>
      <c r="AY435" s="641" t="str">
        <f t="shared" si="271"/>
        <v>ok</v>
      </c>
      <c r="AZ435" s="641" t="str">
        <f t="shared" si="272"/>
        <v>ok</v>
      </c>
      <c r="BA435" s="641" t="str">
        <f t="shared" si="273"/>
        <v>ok</v>
      </c>
      <c r="BB435" s="641" t="str">
        <f t="shared" si="274"/>
        <v>ok</v>
      </c>
      <c r="BC435" s="641" t="str">
        <f t="shared" si="275"/>
        <v>ok</v>
      </c>
    </row>
    <row r="436" spans="1:55" ht="12.75" hidden="1" customHeight="1">
      <c r="A436" s="34"/>
      <c r="B436" s="35">
        <f t="shared" si="276"/>
        <v>0</v>
      </c>
      <c r="C436" s="34"/>
      <c r="D436" s="254" t="s">
        <v>569</v>
      </c>
      <c r="E436" s="668"/>
      <c r="F436" s="669"/>
      <c r="G436" s="665"/>
      <c r="H436" s="666"/>
      <c r="I436" s="667"/>
      <c r="J436" s="263"/>
      <c r="K436" s="263"/>
      <c r="L436" s="263"/>
      <c r="M436" s="685">
        <f t="shared" si="283"/>
        <v>0</v>
      </c>
      <c r="N436" s="247"/>
      <c r="O436" s="687"/>
      <c r="P436" s="687"/>
      <c r="Q436" s="687"/>
      <c r="R436" s="687"/>
      <c r="S436" s="688"/>
      <c r="T436" s="268"/>
      <c r="U436" s="539"/>
      <c r="V436" s="299" t="str">
        <f t="shared" si="20"/>
        <v>8.7</v>
      </c>
      <c r="W436" s="299">
        <f t="shared" si="257"/>
        <v>0</v>
      </c>
      <c r="X436" s="268"/>
      <c r="Y436" s="268"/>
      <c r="Z436" s="268"/>
      <c r="AA436" s="268"/>
      <c r="AB436" s="533"/>
      <c r="AN436" s="641" t="str">
        <f t="shared" si="260"/>
        <v>revisar</v>
      </c>
      <c r="AO436" s="641" t="str">
        <f t="shared" si="261"/>
        <v>ok</v>
      </c>
      <c r="AP436" s="641" t="str">
        <f t="shared" si="262"/>
        <v>ok</v>
      </c>
      <c r="AQ436" s="641" t="str">
        <f t="shared" si="263"/>
        <v>ok</v>
      </c>
      <c r="AR436" s="641" t="str">
        <f t="shared" si="264"/>
        <v>ok</v>
      </c>
      <c r="AS436" s="641" t="str">
        <f t="shared" si="265"/>
        <v>ok</v>
      </c>
      <c r="AT436" s="641" t="str">
        <f t="shared" si="266"/>
        <v>ok</v>
      </c>
      <c r="AU436" s="641" t="str">
        <f t="shared" si="267"/>
        <v>ok</v>
      </c>
      <c r="AV436" s="641" t="str">
        <f t="shared" si="268"/>
        <v>ok</v>
      </c>
      <c r="AW436" s="641" t="str">
        <f t="shared" si="269"/>
        <v>ok</v>
      </c>
      <c r="AX436" s="641" t="str">
        <f t="shared" si="270"/>
        <v>ok</v>
      </c>
      <c r="AY436" s="641" t="str">
        <f t="shared" si="271"/>
        <v>ok</v>
      </c>
      <c r="AZ436" s="641" t="str">
        <f t="shared" si="272"/>
        <v>ok</v>
      </c>
      <c r="BA436" s="641" t="str">
        <f t="shared" si="273"/>
        <v>ok</v>
      </c>
      <c r="BB436" s="641" t="str">
        <f t="shared" si="274"/>
        <v>ok</v>
      </c>
      <c r="BC436" s="641" t="str">
        <f t="shared" si="275"/>
        <v>ok</v>
      </c>
    </row>
    <row r="437" spans="1:55" ht="12.75" hidden="1" customHeight="1">
      <c r="A437" s="34"/>
      <c r="B437" s="35">
        <f t="shared" si="276"/>
        <v>0</v>
      </c>
      <c r="C437" s="34"/>
      <c r="D437" s="250" t="s">
        <v>570</v>
      </c>
      <c r="E437" s="668"/>
      <c r="F437" s="669"/>
      <c r="G437" s="665"/>
      <c r="H437" s="666"/>
      <c r="I437" s="667"/>
      <c r="J437" s="263"/>
      <c r="K437" s="263"/>
      <c r="L437" s="263"/>
      <c r="M437" s="685">
        <f t="shared" si="283"/>
        <v>0</v>
      </c>
      <c r="N437" s="247"/>
      <c r="O437" s="687"/>
      <c r="P437" s="687"/>
      <c r="Q437" s="687"/>
      <c r="R437" s="687"/>
      <c r="S437" s="688"/>
      <c r="T437" s="268"/>
      <c r="U437" s="539"/>
      <c r="V437" s="299" t="str">
        <f t="shared" si="20"/>
        <v>8.8</v>
      </c>
      <c r="W437" s="299">
        <f t="shared" si="257"/>
        <v>0</v>
      </c>
      <c r="X437" s="268"/>
      <c r="Y437" s="268"/>
      <c r="Z437" s="268"/>
      <c r="AA437" s="268"/>
      <c r="AB437" s="533"/>
      <c r="AN437" s="641" t="str">
        <f t="shared" si="260"/>
        <v>revisar</v>
      </c>
      <c r="AO437" s="641" t="str">
        <f t="shared" si="261"/>
        <v>ok</v>
      </c>
      <c r="AP437" s="641" t="str">
        <f t="shared" si="262"/>
        <v>ok</v>
      </c>
      <c r="AQ437" s="641" t="str">
        <f t="shared" si="263"/>
        <v>ok</v>
      </c>
      <c r="AR437" s="641" t="str">
        <f t="shared" si="264"/>
        <v>ok</v>
      </c>
      <c r="AS437" s="641" t="str">
        <f t="shared" si="265"/>
        <v>ok</v>
      </c>
      <c r="AT437" s="641" t="str">
        <f t="shared" si="266"/>
        <v>ok</v>
      </c>
      <c r="AU437" s="641" t="str">
        <f t="shared" si="267"/>
        <v>ok</v>
      </c>
      <c r="AV437" s="641" t="str">
        <f t="shared" si="268"/>
        <v>ok</v>
      </c>
      <c r="AW437" s="641" t="str">
        <f t="shared" si="269"/>
        <v>ok</v>
      </c>
      <c r="AX437" s="641" t="str">
        <f t="shared" si="270"/>
        <v>ok</v>
      </c>
      <c r="AY437" s="641" t="str">
        <f t="shared" si="271"/>
        <v>ok</v>
      </c>
      <c r="AZ437" s="641" t="str">
        <f t="shared" si="272"/>
        <v>ok</v>
      </c>
      <c r="BA437" s="641" t="str">
        <f t="shared" si="273"/>
        <v>ok</v>
      </c>
      <c r="BB437" s="641" t="str">
        <f t="shared" si="274"/>
        <v>ok</v>
      </c>
      <c r="BC437" s="641" t="str">
        <f t="shared" si="275"/>
        <v>ok</v>
      </c>
    </row>
    <row r="438" spans="1:55" ht="12.75" hidden="1" customHeight="1">
      <c r="A438" s="34"/>
      <c r="B438" s="35">
        <f t="shared" si="276"/>
        <v>0</v>
      </c>
      <c r="C438" s="34"/>
      <c r="D438" s="250" t="s">
        <v>571</v>
      </c>
      <c r="E438" s="668"/>
      <c r="F438" s="669"/>
      <c r="G438" s="665"/>
      <c r="H438" s="666"/>
      <c r="I438" s="667"/>
      <c r="J438" s="263"/>
      <c r="K438" s="263"/>
      <c r="L438" s="263"/>
      <c r="M438" s="685">
        <f t="shared" si="283"/>
        <v>0</v>
      </c>
      <c r="N438" s="247"/>
      <c r="O438" s="687"/>
      <c r="P438" s="687"/>
      <c r="Q438" s="687"/>
      <c r="R438" s="687"/>
      <c r="S438" s="688"/>
      <c r="T438" s="268"/>
      <c r="U438" s="539"/>
      <c r="V438" s="299" t="str">
        <f t="shared" si="20"/>
        <v>8.9</v>
      </c>
      <c r="W438" s="299">
        <f t="shared" si="257"/>
        <v>0</v>
      </c>
      <c r="X438" s="268"/>
      <c r="Y438" s="268"/>
      <c r="Z438" s="268"/>
      <c r="AA438" s="268"/>
      <c r="AB438" s="533"/>
      <c r="AN438" s="641" t="str">
        <f t="shared" si="260"/>
        <v>revisar</v>
      </c>
      <c r="AO438" s="641" t="str">
        <f t="shared" si="261"/>
        <v>ok</v>
      </c>
      <c r="AP438" s="641" t="str">
        <f t="shared" si="262"/>
        <v>ok</v>
      </c>
      <c r="AQ438" s="641" t="str">
        <f t="shared" si="263"/>
        <v>ok</v>
      </c>
      <c r="AR438" s="641" t="str">
        <f t="shared" si="264"/>
        <v>ok</v>
      </c>
      <c r="AS438" s="641" t="str">
        <f t="shared" si="265"/>
        <v>ok</v>
      </c>
      <c r="AT438" s="641" t="str">
        <f t="shared" si="266"/>
        <v>ok</v>
      </c>
      <c r="AU438" s="641" t="str">
        <f t="shared" si="267"/>
        <v>ok</v>
      </c>
      <c r="AV438" s="641" t="str">
        <f t="shared" si="268"/>
        <v>ok</v>
      </c>
      <c r="AW438" s="641" t="str">
        <f t="shared" si="269"/>
        <v>ok</v>
      </c>
      <c r="AX438" s="641" t="str">
        <f t="shared" si="270"/>
        <v>ok</v>
      </c>
      <c r="AY438" s="641" t="str">
        <f t="shared" si="271"/>
        <v>ok</v>
      </c>
      <c r="AZ438" s="641" t="str">
        <f t="shared" si="272"/>
        <v>ok</v>
      </c>
      <c r="BA438" s="641" t="str">
        <f t="shared" si="273"/>
        <v>ok</v>
      </c>
      <c r="BB438" s="641" t="str">
        <f t="shared" si="274"/>
        <v>ok</v>
      </c>
      <c r="BC438" s="641" t="str">
        <f t="shared" si="275"/>
        <v>ok</v>
      </c>
    </row>
    <row r="439" spans="1:55" ht="12.75" hidden="1" customHeight="1">
      <c r="A439" s="34"/>
      <c r="B439" s="35">
        <f t="shared" si="276"/>
        <v>0</v>
      </c>
      <c r="C439" s="34"/>
      <c r="D439" s="254" t="s">
        <v>572</v>
      </c>
      <c r="E439" s="668"/>
      <c r="F439" s="669"/>
      <c r="G439" s="665"/>
      <c r="H439" s="666"/>
      <c r="I439" s="667"/>
      <c r="J439" s="263"/>
      <c r="K439" s="263"/>
      <c r="L439" s="263"/>
      <c r="M439" s="685">
        <f t="shared" si="283"/>
        <v>0</v>
      </c>
      <c r="N439" s="247"/>
      <c r="O439" s="687"/>
      <c r="P439" s="687"/>
      <c r="Q439" s="687"/>
      <c r="R439" s="687"/>
      <c r="S439" s="688"/>
      <c r="T439" s="268"/>
      <c r="U439" s="539"/>
      <c r="V439" s="299" t="str">
        <f t="shared" si="20"/>
        <v>8.10</v>
      </c>
      <c r="W439" s="299">
        <f t="shared" si="257"/>
        <v>0</v>
      </c>
      <c r="X439" s="268"/>
      <c r="Y439" s="268"/>
      <c r="Z439" s="268"/>
      <c r="AA439" s="268"/>
      <c r="AB439" s="533"/>
      <c r="AN439" s="641" t="str">
        <f t="shared" si="260"/>
        <v>revisar</v>
      </c>
      <c r="AO439" s="641" t="str">
        <f t="shared" si="261"/>
        <v>ok</v>
      </c>
      <c r="AP439" s="641" t="str">
        <f t="shared" si="262"/>
        <v>ok</v>
      </c>
      <c r="AQ439" s="641" t="str">
        <f t="shared" si="263"/>
        <v>ok</v>
      </c>
      <c r="AR439" s="641" t="str">
        <f t="shared" si="264"/>
        <v>ok</v>
      </c>
      <c r="AS439" s="641" t="str">
        <f t="shared" si="265"/>
        <v>ok</v>
      </c>
      <c r="AT439" s="641" t="str">
        <f t="shared" si="266"/>
        <v>ok</v>
      </c>
      <c r="AU439" s="641" t="str">
        <f t="shared" si="267"/>
        <v>ok</v>
      </c>
      <c r="AV439" s="641" t="str">
        <f t="shared" si="268"/>
        <v>ok</v>
      </c>
      <c r="AW439" s="641" t="str">
        <f t="shared" si="269"/>
        <v>ok</v>
      </c>
      <c r="AX439" s="641" t="str">
        <f t="shared" si="270"/>
        <v>ok</v>
      </c>
      <c r="AY439" s="641" t="str">
        <f t="shared" si="271"/>
        <v>ok</v>
      </c>
      <c r="AZ439" s="641" t="str">
        <f t="shared" si="272"/>
        <v>ok</v>
      </c>
      <c r="BA439" s="641" t="str">
        <f t="shared" si="273"/>
        <v>ok</v>
      </c>
      <c r="BB439" s="641" t="str">
        <f t="shared" si="274"/>
        <v>ok</v>
      </c>
      <c r="BC439" s="641" t="str">
        <f t="shared" si="275"/>
        <v>ok</v>
      </c>
    </row>
    <row r="440" spans="1:55" ht="12.75" hidden="1" customHeight="1">
      <c r="A440" s="34"/>
      <c r="B440" s="35">
        <f t="shared" si="276"/>
        <v>0</v>
      </c>
      <c r="C440" s="34"/>
      <c r="D440" s="250" t="s">
        <v>573</v>
      </c>
      <c r="E440" s="668"/>
      <c r="F440" s="669"/>
      <c r="G440" s="665"/>
      <c r="H440" s="666"/>
      <c r="I440" s="667"/>
      <c r="J440" s="263"/>
      <c r="K440" s="263"/>
      <c r="L440" s="263"/>
      <c r="M440" s="685">
        <f t="shared" si="283"/>
        <v>0</v>
      </c>
      <c r="N440" s="247"/>
      <c r="O440" s="687"/>
      <c r="P440" s="687"/>
      <c r="Q440" s="687"/>
      <c r="R440" s="687"/>
      <c r="S440" s="688"/>
      <c r="T440" s="268"/>
      <c r="U440" s="539"/>
      <c r="V440" s="299" t="str">
        <f t="shared" si="20"/>
        <v>8.11</v>
      </c>
      <c r="W440" s="299">
        <f t="shared" si="257"/>
        <v>0</v>
      </c>
      <c r="X440" s="268"/>
      <c r="Y440" s="268"/>
      <c r="Z440" s="268"/>
      <c r="AA440" s="268"/>
      <c r="AB440" s="533"/>
      <c r="AN440" s="641" t="str">
        <f t="shared" si="260"/>
        <v>revisar</v>
      </c>
      <c r="AO440" s="641" t="str">
        <f t="shared" si="261"/>
        <v>ok</v>
      </c>
      <c r="AP440" s="641" t="str">
        <f t="shared" si="262"/>
        <v>ok</v>
      </c>
      <c r="AQ440" s="641" t="str">
        <f t="shared" si="263"/>
        <v>ok</v>
      </c>
      <c r="AR440" s="641" t="str">
        <f t="shared" si="264"/>
        <v>ok</v>
      </c>
      <c r="AS440" s="641" t="str">
        <f t="shared" si="265"/>
        <v>ok</v>
      </c>
      <c r="AT440" s="641" t="str">
        <f t="shared" si="266"/>
        <v>ok</v>
      </c>
      <c r="AU440" s="641" t="str">
        <f t="shared" si="267"/>
        <v>ok</v>
      </c>
      <c r="AV440" s="641" t="str">
        <f t="shared" si="268"/>
        <v>ok</v>
      </c>
      <c r="AW440" s="641" t="str">
        <f t="shared" si="269"/>
        <v>ok</v>
      </c>
      <c r="AX440" s="641" t="str">
        <f t="shared" si="270"/>
        <v>ok</v>
      </c>
      <c r="AY440" s="641" t="str">
        <f t="shared" si="271"/>
        <v>ok</v>
      </c>
      <c r="AZ440" s="641" t="str">
        <f t="shared" si="272"/>
        <v>ok</v>
      </c>
      <c r="BA440" s="641" t="str">
        <f t="shared" si="273"/>
        <v>ok</v>
      </c>
      <c r="BB440" s="641" t="str">
        <f t="shared" si="274"/>
        <v>ok</v>
      </c>
      <c r="BC440" s="641" t="str">
        <f t="shared" si="275"/>
        <v>ok</v>
      </c>
    </row>
    <row r="441" spans="1:55" ht="12.75" hidden="1" customHeight="1">
      <c r="A441" s="34"/>
      <c r="B441" s="35">
        <f t="shared" si="276"/>
        <v>0</v>
      </c>
      <c r="C441" s="34"/>
      <c r="D441" s="250" t="s">
        <v>574</v>
      </c>
      <c r="E441" s="668"/>
      <c r="F441" s="669"/>
      <c r="G441" s="665"/>
      <c r="H441" s="666"/>
      <c r="I441" s="667"/>
      <c r="J441" s="263"/>
      <c r="K441" s="263"/>
      <c r="L441" s="263"/>
      <c r="M441" s="685">
        <f t="shared" si="283"/>
        <v>0</v>
      </c>
      <c r="N441" s="247"/>
      <c r="O441" s="687"/>
      <c r="P441" s="687"/>
      <c r="Q441" s="687"/>
      <c r="R441" s="687"/>
      <c r="S441" s="688"/>
      <c r="T441" s="268"/>
      <c r="U441" s="539"/>
      <c r="V441" s="299" t="str">
        <f t="shared" si="20"/>
        <v>8.12</v>
      </c>
      <c r="W441" s="299">
        <f t="shared" si="257"/>
        <v>0</v>
      </c>
      <c r="X441" s="268"/>
      <c r="Y441" s="268"/>
      <c r="Z441" s="268"/>
      <c r="AA441" s="268"/>
      <c r="AB441" s="533"/>
      <c r="AN441" s="641" t="str">
        <f t="shared" si="260"/>
        <v>revisar</v>
      </c>
      <c r="AO441" s="641" t="str">
        <f t="shared" si="261"/>
        <v>ok</v>
      </c>
      <c r="AP441" s="641" t="str">
        <f t="shared" si="262"/>
        <v>ok</v>
      </c>
      <c r="AQ441" s="641" t="str">
        <f t="shared" si="263"/>
        <v>ok</v>
      </c>
      <c r="AR441" s="641" t="str">
        <f t="shared" si="264"/>
        <v>ok</v>
      </c>
      <c r="AS441" s="641" t="str">
        <f t="shared" si="265"/>
        <v>ok</v>
      </c>
      <c r="AT441" s="641" t="str">
        <f t="shared" si="266"/>
        <v>ok</v>
      </c>
      <c r="AU441" s="641" t="str">
        <f t="shared" si="267"/>
        <v>ok</v>
      </c>
      <c r="AV441" s="641" t="str">
        <f t="shared" si="268"/>
        <v>ok</v>
      </c>
      <c r="AW441" s="641" t="str">
        <f t="shared" si="269"/>
        <v>ok</v>
      </c>
      <c r="AX441" s="641" t="str">
        <f t="shared" si="270"/>
        <v>ok</v>
      </c>
      <c r="AY441" s="641" t="str">
        <f t="shared" si="271"/>
        <v>ok</v>
      </c>
      <c r="AZ441" s="641" t="str">
        <f t="shared" si="272"/>
        <v>ok</v>
      </c>
      <c r="BA441" s="641" t="str">
        <f t="shared" si="273"/>
        <v>ok</v>
      </c>
      <c r="BB441" s="641" t="str">
        <f t="shared" si="274"/>
        <v>ok</v>
      </c>
      <c r="BC441" s="641" t="str">
        <f t="shared" si="275"/>
        <v>ok</v>
      </c>
    </row>
    <row r="442" spans="1:55" ht="12.75" hidden="1" customHeight="1">
      <c r="A442" s="34"/>
      <c r="B442" s="35">
        <f t="shared" si="276"/>
        <v>0</v>
      </c>
      <c r="C442" s="34"/>
      <c r="D442" s="254" t="s">
        <v>575</v>
      </c>
      <c r="E442" s="668"/>
      <c r="F442" s="669"/>
      <c r="G442" s="665"/>
      <c r="H442" s="666"/>
      <c r="I442" s="667"/>
      <c r="J442" s="263"/>
      <c r="K442" s="263"/>
      <c r="L442" s="263"/>
      <c r="M442" s="685">
        <f t="shared" si="283"/>
        <v>0</v>
      </c>
      <c r="N442" s="247"/>
      <c r="O442" s="687"/>
      <c r="P442" s="687"/>
      <c r="Q442" s="687"/>
      <c r="R442" s="687"/>
      <c r="S442" s="688"/>
      <c r="T442" s="268"/>
      <c r="U442" s="539"/>
      <c r="V442" s="299" t="str">
        <f t="shared" si="20"/>
        <v>8.13</v>
      </c>
      <c r="W442" s="299">
        <f t="shared" ref="W442:W505" si="284">IF(L442=0,S442-Q442-(TRUNC(TRUNC(J442*(1+N442),2)*I442,2)))</f>
        <v>0</v>
      </c>
      <c r="X442" s="268"/>
      <c r="Y442" s="268"/>
      <c r="Z442" s="268"/>
      <c r="AA442" s="268"/>
      <c r="AB442" s="533"/>
      <c r="AN442" s="641" t="str">
        <f t="shared" si="260"/>
        <v>revisar</v>
      </c>
      <c r="AO442" s="641" t="str">
        <f t="shared" si="261"/>
        <v>ok</v>
      </c>
      <c r="AP442" s="641" t="str">
        <f t="shared" si="262"/>
        <v>ok</v>
      </c>
      <c r="AQ442" s="641" t="str">
        <f t="shared" si="263"/>
        <v>ok</v>
      </c>
      <c r="AR442" s="641" t="str">
        <f t="shared" si="264"/>
        <v>ok</v>
      </c>
      <c r="AS442" s="641" t="str">
        <f t="shared" si="265"/>
        <v>ok</v>
      </c>
      <c r="AT442" s="641" t="str">
        <f t="shared" si="266"/>
        <v>ok</v>
      </c>
      <c r="AU442" s="641" t="str">
        <f t="shared" si="267"/>
        <v>ok</v>
      </c>
      <c r="AV442" s="641" t="str">
        <f t="shared" si="268"/>
        <v>ok</v>
      </c>
      <c r="AW442" s="641" t="str">
        <f t="shared" si="269"/>
        <v>ok</v>
      </c>
      <c r="AX442" s="641" t="str">
        <f t="shared" si="270"/>
        <v>ok</v>
      </c>
      <c r="AY442" s="641" t="str">
        <f t="shared" si="271"/>
        <v>ok</v>
      </c>
      <c r="AZ442" s="641" t="str">
        <f t="shared" si="272"/>
        <v>ok</v>
      </c>
      <c r="BA442" s="641" t="str">
        <f t="shared" si="273"/>
        <v>ok</v>
      </c>
      <c r="BB442" s="641" t="str">
        <f t="shared" si="274"/>
        <v>ok</v>
      </c>
      <c r="BC442" s="641" t="str">
        <f t="shared" si="275"/>
        <v>ok</v>
      </c>
    </row>
    <row r="443" spans="1:55" ht="12.75" hidden="1" customHeight="1">
      <c r="A443" s="34"/>
      <c r="B443" s="35">
        <f t="shared" si="276"/>
        <v>0</v>
      </c>
      <c r="C443" s="34"/>
      <c r="D443" s="250" t="s">
        <v>576</v>
      </c>
      <c r="E443" s="668"/>
      <c r="F443" s="669"/>
      <c r="G443" s="665"/>
      <c r="H443" s="666"/>
      <c r="I443" s="667"/>
      <c r="J443" s="263"/>
      <c r="K443" s="263"/>
      <c r="L443" s="263"/>
      <c r="M443" s="685">
        <f t="shared" si="283"/>
        <v>0</v>
      </c>
      <c r="N443" s="247"/>
      <c r="O443" s="687"/>
      <c r="P443" s="687"/>
      <c r="Q443" s="687"/>
      <c r="R443" s="687"/>
      <c r="S443" s="688"/>
      <c r="T443" s="268"/>
      <c r="U443" s="539"/>
      <c r="V443" s="299" t="str">
        <f t="shared" si="20"/>
        <v>8.14</v>
      </c>
      <c r="W443" s="299">
        <f t="shared" si="284"/>
        <v>0</v>
      </c>
      <c r="X443" s="535">
        <f>SUM(P427:R427)</f>
        <v>0</v>
      </c>
      <c r="Y443" s="319" t="str">
        <f>IF(X443&lt;&gt;S427,"erro","ok")</f>
        <v>ok</v>
      </c>
      <c r="Z443" s="319"/>
      <c r="AA443" s="319"/>
      <c r="AB443" s="531"/>
      <c r="AN443" s="641" t="str">
        <f t="shared" si="260"/>
        <v>revisar</v>
      </c>
      <c r="AO443" s="641" t="str">
        <f t="shared" si="261"/>
        <v>revisar</v>
      </c>
      <c r="AP443" s="641" t="str">
        <f t="shared" si="262"/>
        <v>ok</v>
      </c>
      <c r="AQ443" s="641" t="str">
        <f t="shared" si="263"/>
        <v>ok</v>
      </c>
      <c r="AR443" s="641" t="str">
        <f t="shared" si="264"/>
        <v>ok</v>
      </c>
      <c r="AS443" s="641" t="str">
        <f t="shared" si="265"/>
        <v>ok</v>
      </c>
      <c r="AT443" s="641" t="str">
        <f t="shared" si="266"/>
        <v>ok</v>
      </c>
      <c r="AU443" s="641" t="str">
        <f t="shared" si="267"/>
        <v>ok</v>
      </c>
      <c r="AV443" s="641" t="str">
        <f t="shared" si="268"/>
        <v>ok</v>
      </c>
      <c r="AW443" s="641" t="str">
        <f t="shared" si="269"/>
        <v>ok</v>
      </c>
      <c r="AX443" s="641" t="str">
        <f t="shared" si="270"/>
        <v>ok</v>
      </c>
      <c r="AY443" s="641" t="str">
        <f t="shared" si="271"/>
        <v>ok</v>
      </c>
      <c r="AZ443" s="641" t="str">
        <f t="shared" si="272"/>
        <v>ok</v>
      </c>
      <c r="BA443" s="641" t="str">
        <f t="shared" si="273"/>
        <v>ok</v>
      </c>
      <c r="BB443" s="641" t="str">
        <f t="shared" si="274"/>
        <v>ok</v>
      </c>
      <c r="BC443" s="641" t="str">
        <f t="shared" si="275"/>
        <v>ok</v>
      </c>
    </row>
    <row r="444" spans="1:55" ht="12.75" hidden="1" customHeight="1">
      <c r="A444" s="34"/>
      <c r="B444" s="35">
        <f t="shared" si="276"/>
        <v>0</v>
      </c>
      <c r="C444" s="34"/>
      <c r="D444" s="250" t="s">
        <v>577</v>
      </c>
      <c r="E444" s="668"/>
      <c r="F444" s="669"/>
      <c r="G444" s="665"/>
      <c r="H444" s="666"/>
      <c r="I444" s="667"/>
      <c r="J444" s="263"/>
      <c r="K444" s="263"/>
      <c r="L444" s="263"/>
      <c r="M444" s="685">
        <f t="shared" si="283"/>
        <v>0</v>
      </c>
      <c r="N444" s="247"/>
      <c r="O444" s="687"/>
      <c r="P444" s="687"/>
      <c r="Q444" s="687"/>
      <c r="R444" s="687"/>
      <c r="S444" s="688"/>
      <c r="T444" s="268"/>
      <c r="U444" s="539"/>
      <c r="V444" s="299" t="str">
        <f t="shared" si="20"/>
        <v>8.15</v>
      </c>
      <c r="W444" s="299">
        <f t="shared" si="284"/>
        <v>0</v>
      </c>
      <c r="X444" s="319"/>
      <c r="Y444" s="319"/>
      <c r="Z444" s="319"/>
      <c r="AA444" s="319"/>
      <c r="AB444" s="531"/>
      <c r="AN444" s="641" t="str">
        <f t="shared" si="260"/>
        <v>revisar</v>
      </c>
      <c r="AO444" s="641" t="str">
        <f t="shared" si="261"/>
        <v>ok</v>
      </c>
      <c r="AP444" s="641" t="str">
        <f t="shared" si="262"/>
        <v>ok</v>
      </c>
      <c r="AQ444" s="641" t="str">
        <f t="shared" si="263"/>
        <v>ok</v>
      </c>
      <c r="AR444" s="641" t="str">
        <f t="shared" si="264"/>
        <v>ok</v>
      </c>
      <c r="AS444" s="641" t="str">
        <f t="shared" si="265"/>
        <v>ok</v>
      </c>
      <c r="AT444" s="641" t="str">
        <f t="shared" si="266"/>
        <v>ok</v>
      </c>
      <c r="AU444" s="641" t="str">
        <f t="shared" si="267"/>
        <v>ok</v>
      </c>
      <c r="AV444" s="641" t="str">
        <f t="shared" si="268"/>
        <v>ok</v>
      </c>
      <c r="AW444" s="641" t="str">
        <f t="shared" si="269"/>
        <v>ok</v>
      </c>
      <c r="AX444" s="641" t="str">
        <f t="shared" si="270"/>
        <v>ok</v>
      </c>
      <c r="AY444" s="641" t="str">
        <f t="shared" si="271"/>
        <v>ok</v>
      </c>
      <c r="AZ444" s="641" t="str">
        <f t="shared" si="272"/>
        <v>ok</v>
      </c>
      <c r="BA444" s="641" t="str">
        <f t="shared" si="273"/>
        <v>ok</v>
      </c>
      <c r="BB444" s="641" t="str">
        <f t="shared" si="274"/>
        <v>ok</v>
      </c>
      <c r="BC444" s="641" t="str">
        <f t="shared" si="275"/>
        <v>ok</v>
      </c>
    </row>
    <row r="445" spans="1:55" ht="12.75" hidden="1" customHeight="1">
      <c r="A445" s="34"/>
      <c r="B445" s="35">
        <f t="shared" si="276"/>
        <v>0</v>
      </c>
      <c r="C445" s="34"/>
      <c r="D445" s="254" t="s">
        <v>578</v>
      </c>
      <c r="E445" s="668"/>
      <c r="F445" s="669"/>
      <c r="G445" s="665"/>
      <c r="H445" s="666"/>
      <c r="I445" s="667"/>
      <c r="J445" s="263"/>
      <c r="K445" s="263"/>
      <c r="L445" s="263"/>
      <c r="M445" s="685">
        <f t="shared" si="283"/>
        <v>0</v>
      </c>
      <c r="N445" s="247"/>
      <c r="O445" s="687"/>
      <c r="P445" s="687"/>
      <c r="Q445" s="687"/>
      <c r="R445" s="687"/>
      <c r="S445" s="688"/>
      <c r="T445" s="268"/>
      <c r="U445" s="539"/>
      <c r="V445" s="299" t="str">
        <f t="shared" si="20"/>
        <v>8.16</v>
      </c>
      <c r="W445" s="299">
        <f t="shared" si="284"/>
        <v>0</v>
      </c>
      <c r="X445" s="319"/>
      <c r="Y445" s="319"/>
      <c r="Z445" s="319"/>
      <c r="AA445" s="319"/>
      <c r="AB445" s="531"/>
      <c r="AN445" s="641" t="str">
        <f t="shared" si="260"/>
        <v>revisar</v>
      </c>
      <c r="AO445" s="641" t="str">
        <f t="shared" si="261"/>
        <v>ok</v>
      </c>
      <c r="AP445" s="641" t="str">
        <f t="shared" si="262"/>
        <v>ok</v>
      </c>
      <c r="AQ445" s="641" t="str">
        <f t="shared" si="263"/>
        <v>ok</v>
      </c>
      <c r="AR445" s="641" t="str">
        <f t="shared" si="264"/>
        <v>ok</v>
      </c>
      <c r="AS445" s="641" t="str">
        <f t="shared" si="265"/>
        <v>ok</v>
      </c>
      <c r="AT445" s="641" t="str">
        <f t="shared" si="266"/>
        <v>ok</v>
      </c>
      <c r="AU445" s="641" t="str">
        <f t="shared" si="267"/>
        <v>ok</v>
      </c>
      <c r="AV445" s="641" t="str">
        <f t="shared" si="268"/>
        <v>ok</v>
      </c>
      <c r="AW445" s="641" t="str">
        <f t="shared" si="269"/>
        <v>ok</v>
      </c>
      <c r="AX445" s="641" t="str">
        <f t="shared" si="270"/>
        <v>ok</v>
      </c>
      <c r="AY445" s="641" t="str">
        <f t="shared" si="271"/>
        <v>ok</v>
      </c>
      <c r="AZ445" s="641" t="str">
        <f t="shared" si="272"/>
        <v>ok</v>
      </c>
      <c r="BA445" s="641" t="str">
        <f t="shared" si="273"/>
        <v>ok</v>
      </c>
      <c r="BB445" s="641" t="str">
        <f t="shared" si="274"/>
        <v>ok</v>
      </c>
      <c r="BC445" s="641" t="str">
        <f t="shared" si="275"/>
        <v>ok</v>
      </c>
    </row>
    <row r="446" spans="1:55" ht="12.75" hidden="1" customHeight="1">
      <c r="A446" s="34"/>
      <c r="B446" s="35">
        <f t="shared" si="276"/>
        <v>0</v>
      </c>
      <c r="C446" s="34"/>
      <c r="D446" s="250" t="s">
        <v>579</v>
      </c>
      <c r="E446" s="668"/>
      <c r="F446" s="669"/>
      <c r="G446" s="665"/>
      <c r="H446" s="666"/>
      <c r="I446" s="667"/>
      <c r="J446" s="263"/>
      <c r="K446" s="263"/>
      <c r="L446" s="263"/>
      <c r="M446" s="685">
        <f t="shared" si="283"/>
        <v>0</v>
      </c>
      <c r="N446" s="247"/>
      <c r="O446" s="687"/>
      <c r="P446" s="687"/>
      <c r="Q446" s="687"/>
      <c r="R446" s="687"/>
      <c r="S446" s="688"/>
      <c r="T446" s="268"/>
      <c r="U446" s="539"/>
      <c r="V446" s="299" t="str">
        <f t="shared" si="20"/>
        <v>8.17</v>
      </c>
      <c r="W446" s="299">
        <f t="shared" si="284"/>
        <v>0</v>
      </c>
      <c r="X446" s="268"/>
      <c r="Y446" s="268"/>
      <c r="Z446" s="268"/>
      <c r="AA446" s="268"/>
      <c r="AB446" s="533"/>
      <c r="AN446" s="641" t="str">
        <f t="shared" si="260"/>
        <v>revisar</v>
      </c>
      <c r="AO446" s="641" t="str">
        <f t="shared" si="261"/>
        <v>ok</v>
      </c>
      <c r="AP446" s="641" t="str">
        <f t="shared" si="262"/>
        <v>ok</v>
      </c>
      <c r="AQ446" s="641" t="str">
        <f t="shared" si="263"/>
        <v>ok</v>
      </c>
      <c r="AR446" s="641" t="str">
        <f t="shared" si="264"/>
        <v>ok</v>
      </c>
      <c r="AS446" s="641" t="str">
        <f t="shared" si="265"/>
        <v>ok</v>
      </c>
      <c r="AT446" s="641" t="str">
        <f t="shared" si="266"/>
        <v>ok</v>
      </c>
      <c r="AU446" s="641" t="str">
        <f t="shared" si="267"/>
        <v>ok</v>
      </c>
      <c r="AV446" s="641" t="str">
        <f t="shared" si="268"/>
        <v>ok</v>
      </c>
      <c r="AW446" s="641" t="str">
        <f t="shared" si="269"/>
        <v>ok</v>
      </c>
      <c r="AX446" s="641" t="str">
        <f t="shared" si="270"/>
        <v>ok</v>
      </c>
      <c r="AY446" s="641" t="str">
        <f t="shared" si="271"/>
        <v>ok</v>
      </c>
      <c r="AZ446" s="641" t="str">
        <f t="shared" si="272"/>
        <v>ok</v>
      </c>
      <c r="BA446" s="641" t="str">
        <f t="shared" si="273"/>
        <v>ok</v>
      </c>
      <c r="BB446" s="641" t="str">
        <f t="shared" si="274"/>
        <v>ok</v>
      </c>
      <c r="BC446" s="641" t="str">
        <f t="shared" si="275"/>
        <v>ok</v>
      </c>
    </row>
    <row r="447" spans="1:55" ht="12.75" hidden="1" customHeight="1">
      <c r="A447" s="34"/>
      <c r="B447" s="35">
        <f t="shared" si="276"/>
        <v>0</v>
      </c>
      <c r="C447" s="34"/>
      <c r="D447" s="250" t="s">
        <v>580</v>
      </c>
      <c r="E447" s="668"/>
      <c r="F447" s="669"/>
      <c r="G447" s="665"/>
      <c r="H447" s="666"/>
      <c r="I447" s="667"/>
      <c r="J447" s="263"/>
      <c r="K447" s="263"/>
      <c r="L447" s="263"/>
      <c r="M447" s="685">
        <f t="shared" si="283"/>
        <v>0</v>
      </c>
      <c r="N447" s="247"/>
      <c r="O447" s="687"/>
      <c r="P447" s="687"/>
      <c r="Q447" s="687"/>
      <c r="R447" s="687"/>
      <c r="S447" s="688"/>
      <c r="T447" s="268"/>
      <c r="U447" s="539"/>
      <c r="V447" s="299" t="str">
        <f t="shared" si="20"/>
        <v>8.18</v>
      </c>
      <c r="W447" s="299">
        <f t="shared" si="284"/>
        <v>0</v>
      </c>
      <c r="X447" s="268"/>
      <c r="Y447" s="268"/>
      <c r="Z447" s="268"/>
      <c r="AA447" s="268"/>
      <c r="AB447" s="533"/>
      <c r="AN447" s="641" t="str">
        <f t="shared" si="260"/>
        <v>revisar</v>
      </c>
      <c r="AO447" s="641" t="str">
        <f t="shared" si="261"/>
        <v>ok</v>
      </c>
      <c r="AP447" s="641" t="str">
        <f t="shared" si="262"/>
        <v>ok</v>
      </c>
      <c r="AQ447" s="641" t="str">
        <f t="shared" si="263"/>
        <v>ok</v>
      </c>
      <c r="AR447" s="641" t="str">
        <f t="shared" si="264"/>
        <v>ok</v>
      </c>
      <c r="AS447" s="641" t="str">
        <f t="shared" si="265"/>
        <v>ok</v>
      </c>
      <c r="AT447" s="641" t="str">
        <f t="shared" si="266"/>
        <v>ok</v>
      </c>
      <c r="AU447" s="641" t="str">
        <f t="shared" si="267"/>
        <v>ok</v>
      </c>
      <c r="AV447" s="641" t="str">
        <f t="shared" si="268"/>
        <v>ok</v>
      </c>
      <c r="AW447" s="641" t="str">
        <f t="shared" si="269"/>
        <v>ok</v>
      </c>
      <c r="AX447" s="641" t="str">
        <f t="shared" si="270"/>
        <v>ok</v>
      </c>
      <c r="AY447" s="641" t="str">
        <f t="shared" si="271"/>
        <v>ok</v>
      </c>
      <c r="AZ447" s="641" t="str">
        <f t="shared" si="272"/>
        <v>ok</v>
      </c>
      <c r="BA447" s="641" t="str">
        <f t="shared" si="273"/>
        <v>ok</v>
      </c>
      <c r="BB447" s="641" t="str">
        <f t="shared" si="274"/>
        <v>ok</v>
      </c>
      <c r="BC447" s="641" t="str">
        <f t="shared" si="275"/>
        <v>ok</v>
      </c>
    </row>
    <row r="448" spans="1:55" ht="12.75" hidden="1" customHeight="1">
      <c r="A448" s="34"/>
      <c r="B448" s="35">
        <f t="shared" si="276"/>
        <v>0</v>
      </c>
      <c r="C448" s="34"/>
      <c r="D448" s="254" t="s">
        <v>581</v>
      </c>
      <c r="E448" s="668"/>
      <c r="F448" s="669"/>
      <c r="G448" s="665"/>
      <c r="H448" s="666"/>
      <c r="I448" s="667"/>
      <c r="J448" s="263"/>
      <c r="K448" s="263"/>
      <c r="L448" s="263"/>
      <c r="M448" s="685">
        <f t="shared" si="283"/>
        <v>0</v>
      </c>
      <c r="N448" s="247"/>
      <c r="O448" s="687"/>
      <c r="P448" s="687"/>
      <c r="Q448" s="687"/>
      <c r="R448" s="687"/>
      <c r="S448" s="688"/>
      <c r="T448" s="268"/>
      <c r="U448" s="539"/>
      <c r="V448" s="299" t="str">
        <f t="shared" si="20"/>
        <v>8.19</v>
      </c>
      <c r="W448" s="299">
        <f t="shared" si="284"/>
        <v>0</v>
      </c>
      <c r="X448" s="268"/>
      <c r="Y448" s="268"/>
      <c r="Z448" s="268"/>
      <c r="AA448" s="268"/>
      <c r="AB448" s="533"/>
      <c r="AN448" s="641" t="str">
        <f t="shared" si="260"/>
        <v>revisar</v>
      </c>
      <c r="AO448" s="641" t="str">
        <f t="shared" si="261"/>
        <v>ok</v>
      </c>
      <c r="AP448" s="641" t="str">
        <f t="shared" si="262"/>
        <v>ok</v>
      </c>
      <c r="AQ448" s="641" t="str">
        <f t="shared" si="263"/>
        <v>ok</v>
      </c>
      <c r="AR448" s="641" t="str">
        <f t="shared" si="264"/>
        <v>ok</v>
      </c>
      <c r="AS448" s="641" t="str">
        <f t="shared" si="265"/>
        <v>ok</v>
      </c>
      <c r="AT448" s="641" t="str">
        <f t="shared" si="266"/>
        <v>ok</v>
      </c>
      <c r="AU448" s="641" t="str">
        <f t="shared" si="267"/>
        <v>ok</v>
      </c>
      <c r="AV448" s="641" t="str">
        <f t="shared" si="268"/>
        <v>ok</v>
      </c>
      <c r="AW448" s="641" t="str">
        <f t="shared" si="269"/>
        <v>ok</v>
      </c>
      <c r="AX448" s="641" t="str">
        <f t="shared" si="270"/>
        <v>ok</v>
      </c>
      <c r="AY448" s="641" t="str">
        <f t="shared" si="271"/>
        <v>ok</v>
      </c>
      <c r="AZ448" s="641" t="str">
        <f t="shared" si="272"/>
        <v>ok</v>
      </c>
      <c r="BA448" s="641" t="str">
        <f t="shared" si="273"/>
        <v>ok</v>
      </c>
      <c r="BB448" s="641" t="str">
        <f t="shared" si="274"/>
        <v>ok</v>
      </c>
      <c r="BC448" s="641" t="str">
        <f t="shared" si="275"/>
        <v>ok</v>
      </c>
    </row>
    <row r="449" spans="1:55" ht="12.75" hidden="1" customHeight="1">
      <c r="A449" s="34"/>
      <c r="B449" s="35">
        <f t="shared" si="276"/>
        <v>0</v>
      </c>
      <c r="C449" s="34"/>
      <c r="D449" s="250" t="s">
        <v>582</v>
      </c>
      <c r="E449" s="668"/>
      <c r="F449" s="669"/>
      <c r="G449" s="665"/>
      <c r="H449" s="666"/>
      <c r="I449" s="667"/>
      <c r="J449" s="263"/>
      <c r="K449" s="263"/>
      <c r="L449" s="263"/>
      <c r="M449" s="685">
        <f t="shared" si="283"/>
        <v>0</v>
      </c>
      <c r="N449" s="247"/>
      <c r="O449" s="687"/>
      <c r="P449" s="687"/>
      <c r="Q449" s="687"/>
      <c r="R449" s="687"/>
      <c r="S449" s="688"/>
      <c r="T449" s="268"/>
      <c r="U449" s="539"/>
      <c r="V449" s="299" t="str">
        <f t="shared" si="20"/>
        <v>8.20</v>
      </c>
      <c r="W449" s="299">
        <f t="shared" si="284"/>
        <v>0</v>
      </c>
      <c r="X449" s="268"/>
      <c r="Y449" s="268"/>
      <c r="Z449" s="268"/>
      <c r="AA449" s="268"/>
      <c r="AB449" s="533"/>
      <c r="AN449" s="641" t="str">
        <f t="shared" si="260"/>
        <v>revisar</v>
      </c>
      <c r="AO449" s="641" t="str">
        <f t="shared" si="261"/>
        <v>ok</v>
      </c>
      <c r="AP449" s="641" t="str">
        <f t="shared" si="262"/>
        <v>ok</v>
      </c>
      <c r="AQ449" s="641" t="str">
        <f t="shared" si="263"/>
        <v>ok</v>
      </c>
      <c r="AR449" s="641" t="str">
        <f t="shared" si="264"/>
        <v>ok</v>
      </c>
      <c r="AS449" s="641" t="str">
        <f t="shared" si="265"/>
        <v>ok</v>
      </c>
      <c r="AT449" s="641" t="str">
        <f t="shared" si="266"/>
        <v>ok</v>
      </c>
      <c r="AU449" s="641" t="str">
        <f t="shared" si="267"/>
        <v>ok</v>
      </c>
      <c r="AV449" s="641" t="str">
        <f t="shared" si="268"/>
        <v>ok</v>
      </c>
      <c r="AW449" s="641" t="str">
        <f t="shared" si="269"/>
        <v>ok</v>
      </c>
      <c r="AX449" s="641" t="str">
        <f t="shared" si="270"/>
        <v>ok</v>
      </c>
      <c r="AY449" s="641" t="str">
        <f t="shared" si="271"/>
        <v>ok</v>
      </c>
      <c r="AZ449" s="641" t="str">
        <f t="shared" si="272"/>
        <v>ok</v>
      </c>
      <c r="BA449" s="641" t="str">
        <f t="shared" si="273"/>
        <v>ok</v>
      </c>
      <c r="BB449" s="641" t="str">
        <f t="shared" si="274"/>
        <v>ok</v>
      </c>
      <c r="BC449" s="641" t="str">
        <f t="shared" si="275"/>
        <v>ok</v>
      </c>
    </row>
    <row r="450" spans="1:55" ht="12.75" hidden="1" customHeight="1">
      <c r="A450" s="34"/>
      <c r="B450" s="35">
        <f t="shared" si="276"/>
        <v>0</v>
      </c>
      <c r="C450" s="34"/>
      <c r="D450" s="250" t="s">
        <v>583</v>
      </c>
      <c r="E450" s="668"/>
      <c r="F450" s="669"/>
      <c r="G450" s="665"/>
      <c r="H450" s="666"/>
      <c r="I450" s="667"/>
      <c r="J450" s="263"/>
      <c r="K450" s="263"/>
      <c r="L450" s="263"/>
      <c r="M450" s="685">
        <f t="shared" si="283"/>
        <v>0</v>
      </c>
      <c r="N450" s="247"/>
      <c r="O450" s="687"/>
      <c r="P450" s="687"/>
      <c r="Q450" s="687"/>
      <c r="R450" s="687"/>
      <c r="S450" s="688"/>
      <c r="T450" s="268"/>
      <c r="U450" s="539"/>
      <c r="V450" s="299" t="str">
        <f t="shared" si="20"/>
        <v>8.21</v>
      </c>
      <c r="W450" s="299">
        <f t="shared" si="284"/>
        <v>0</v>
      </c>
      <c r="X450" s="268"/>
      <c r="Y450" s="268"/>
      <c r="Z450" s="268"/>
      <c r="AA450" s="268"/>
      <c r="AB450" s="533"/>
      <c r="AN450" s="641" t="str">
        <f t="shared" si="260"/>
        <v>revisar</v>
      </c>
      <c r="AO450" s="641" t="str">
        <f t="shared" si="261"/>
        <v>ok</v>
      </c>
      <c r="AP450" s="641" t="str">
        <f t="shared" si="262"/>
        <v>ok</v>
      </c>
      <c r="AQ450" s="641" t="str">
        <f t="shared" si="263"/>
        <v>ok</v>
      </c>
      <c r="AR450" s="641" t="str">
        <f t="shared" si="264"/>
        <v>ok</v>
      </c>
      <c r="AS450" s="641" t="str">
        <f t="shared" si="265"/>
        <v>ok</v>
      </c>
      <c r="AT450" s="641" t="str">
        <f t="shared" si="266"/>
        <v>ok</v>
      </c>
      <c r="AU450" s="641" t="str">
        <f t="shared" si="267"/>
        <v>ok</v>
      </c>
      <c r="AV450" s="641" t="str">
        <f t="shared" si="268"/>
        <v>ok</v>
      </c>
      <c r="AW450" s="641" t="str">
        <f t="shared" si="269"/>
        <v>ok</v>
      </c>
      <c r="AX450" s="641" t="str">
        <f t="shared" si="270"/>
        <v>ok</v>
      </c>
      <c r="AY450" s="641" t="str">
        <f t="shared" si="271"/>
        <v>ok</v>
      </c>
      <c r="AZ450" s="641" t="str">
        <f t="shared" si="272"/>
        <v>ok</v>
      </c>
      <c r="BA450" s="641" t="str">
        <f t="shared" si="273"/>
        <v>ok</v>
      </c>
      <c r="BB450" s="641" t="str">
        <f t="shared" si="274"/>
        <v>ok</v>
      </c>
      <c r="BC450" s="641" t="str">
        <f t="shared" si="275"/>
        <v>ok</v>
      </c>
    </row>
    <row r="451" spans="1:55" ht="12.75" hidden="1" customHeight="1">
      <c r="A451" s="34"/>
      <c r="B451" s="35">
        <f t="shared" si="276"/>
        <v>0</v>
      </c>
      <c r="C451" s="34"/>
      <c r="D451" s="254" t="s">
        <v>584</v>
      </c>
      <c r="E451" s="668"/>
      <c r="F451" s="669"/>
      <c r="G451" s="665"/>
      <c r="H451" s="666"/>
      <c r="I451" s="667"/>
      <c r="J451" s="263"/>
      <c r="K451" s="263"/>
      <c r="L451" s="263"/>
      <c r="M451" s="685">
        <f t="shared" si="283"/>
        <v>0</v>
      </c>
      <c r="N451" s="247"/>
      <c r="O451" s="687"/>
      <c r="P451" s="687"/>
      <c r="Q451" s="687"/>
      <c r="R451" s="687"/>
      <c r="S451" s="688"/>
      <c r="T451" s="268"/>
      <c r="U451" s="539"/>
      <c r="V451" s="299" t="str">
        <f t="shared" si="20"/>
        <v>8.22</v>
      </c>
      <c r="W451" s="299">
        <f t="shared" si="284"/>
        <v>0</v>
      </c>
      <c r="X451" s="268"/>
      <c r="Y451" s="268"/>
      <c r="Z451" s="268"/>
      <c r="AA451" s="268"/>
      <c r="AB451" s="533"/>
      <c r="AN451" s="641" t="str">
        <f t="shared" si="260"/>
        <v>revisar</v>
      </c>
      <c r="AO451" s="641" t="str">
        <f t="shared" si="261"/>
        <v>ok</v>
      </c>
      <c r="AP451" s="641" t="str">
        <f t="shared" si="262"/>
        <v>ok</v>
      </c>
      <c r="AQ451" s="641" t="str">
        <f t="shared" si="263"/>
        <v>ok</v>
      </c>
      <c r="AR451" s="641" t="str">
        <f t="shared" si="264"/>
        <v>ok</v>
      </c>
      <c r="AS451" s="641" t="str">
        <f t="shared" si="265"/>
        <v>ok</v>
      </c>
      <c r="AT451" s="641" t="str">
        <f t="shared" si="266"/>
        <v>ok</v>
      </c>
      <c r="AU451" s="641" t="str">
        <f t="shared" si="267"/>
        <v>ok</v>
      </c>
      <c r="AV451" s="641" t="str">
        <f t="shared" si="268"/>
        <v>ok</v>
      </c>
      <c r="AW451" s="641" t="str">
        <f t="shared" si="269"/>
        <v>ok</v>
      </c>
      <c r="AX451" s="641" t="str">
        <f t="shared" si="270"/>
        <v>ok</v>
      </c>
      <c r="AY451" s="641" t="str">
        <f t="shared" si="271"/>
        <v>ok</v>
      </c>
      <c r="AZ451" s="641" t="str">
        <f t="shared" si="272"/>
        <v>ok</v>
      </c>
      <c r="BA451" s="641" t="str">
        <f t="shared" si="273"/>
        <v>ok</v>
      </c>
      <c r="BB451" s="641" t="str">
        <f t="shared" si="274"/>
        <v>ok</v>
      </c>
      <c r="BC451" s="641" t="str">
        <f t="shared" si="275"/>
        <v>ok</v>
      </c>
    </row>
    <row r="452" spans="1:55" ht="12.75" hidden="1" customHeight="1">
      <c r="A452" s="34"/>
      <c r="B452" s="35">
        <f t="shared" si="276"/>
        <v>0</v>
      </c>
      <c r="C452" s="34"/>
      <c r="D452" s="250" t="s">
        <v>585</v>
      </c>
      <c r="E452" s="668"/>
      <c r="F452" s="669"/>
      <c r="G452" s="665"/>
      <c r="H452" s="666"/>
      <c r="I452" s="667"/>
      <c r="J452" s="263"/>
      <c r="K452" s="263"/>
      <c r="L452" s="263"/>
      <c r="M452" s="685">
        <f t="shared" si="283"/>
        <v>0</v>
      </c>
      <c r="N452" s="247"/>
      <c r="O452" s="687"/>
      <c r="P452" s="687"/>
      <c r="Q452" s="687"/>
      <c r="R452" s="687"/>
      <c r="S452" s="688"/>
      <c r="T452" s="268"/>
      <c r="U452" s="539"/>
      <c r="V452" s="299" t="str">
        <f t="shared" si="20"/>
        <v>8.23</v>
      </c>
      <c r="W452" s="299">
        <f t="shared" si="284"/>
        <v>0</v>
      </c>
      <c r="X452" s="268"/>
      <c r="Y452" s="268"/>
      <c r="Z452" s="268"/>
      <c r="AA452" s="268"/>
      <c r="AB452" s="533"/>
      <c r="AN452" s="641" t="str">
        <f t="shared" si="260"/>
        <v>revisar</v>
      </c>
      <c r="AO452" s="641" t="str">
        <f t="shared" si="261"/>
        <v>ok</v>
      </c>
      <c r="AP452" s="641" t="str">
        <f t="shared" si="262"/>
        <v>ok</v>
      </c>
      <c r="AQ452" s="641" t="str">
        <f t="shared" si="263"/>
        <v>ok</v>
      </c>
      <c r="AR452" s="641" t="str">
        <f t="shared" si="264"/>
        <v>ok</v>
      </c>
      <c r="AS452" s="641" t="str">
        <f t="shared" si="265"/>
        <v>ok</v>
      </c>
      <c r="AT452" s="641" t="str">
        <f t="shared" si="266"/>
        <v>ok</v>
      </c>
      <c r="AU452" s="641" t="str">
        <f t="shared" si="267"/>
        <v>ok</v>
      </c>
      <c r="AV452" s="641" t="str">
        <f t="shared" si="268"/>
        <v>ok</v>
      </c>
      <c r="AW452" s="641" t="str">
        <f t="shared" si="269"/>
        <v>ok</v>
      </c>
      <c r="AX452" s="641" t="str">
        <f t="shared" si="270"/>
        <v>ok</v>
      </c>
      <c r="AY452" s="641" t="str">
        <f t="shared" si="271"/>
        <v>ok</v>
      </c>
      <c r="AZ452" s="641" t="str">
        <f t="shared" si="272"/>
        <v>ok</v>
      </c>
      <c r="BA452" s="641" t="str">
        <f t="shared" si="273"/>
        <v>ok</v>
      </c>
      <c r="BB452" s="641" t="str">
        <f t="shared" si="274"/>
        <v>ok</v>
      </c>
      <c r="BC452" s="641" t="str">
        <f t="shared" si="275"/>
        <v>ok</v>
      </c>
    </row>
    <row r="453" spans="1:55" ht="12.75" hidden="1" customHeight="1">
      <c r="A453" s="34"/>
      <c r="B453" s="35">
        <f t="shared" si="276"/>
        <v>0</v>
      </c>
      <c r="C453" s="34"/>
      <c r="D453" s="250" t="s">
        <v>586</v>
      </c>
      <c r="E453" s="668"/>
      <c r="F453" s="669"/>
      <c r="G453" s="665"/>
      <c r="H453" s="666"/>
      <c r="I453" s="667"/>
      <c r="J453" s="263"/>
      <c r="K453" s="263"/>
      <c r="L453" s="263"/>
      <c r="M453" s="685">
        <f t="shared" si="283"/>
        <v>0</v>
      </c>
      <c r="N453" s="247"/>
      <c r="O453" s="687"/>
      <c r="P453" s="687"/>
      <c r="Q453" s="687"/>
      <c r="R453" s="687"/>
      <c r="S453" s="688"/>
      <c r="T453" s="268"/>
      <c r="U453" s="539"/>
      <c r="V453" s="299" t="str">
        <f t="shared" si="20"/>
        <v>8.24</v>
      </c>
      <c r="W453" s="299">
        <f t="shared" si="284"/>
        <v>0</v>
      </c>
      <c r="X453" s="268"/>
      <c r="Y453" s="268"/>
      <c r="Z453" s="268"/>
      <c r="AA453" s="268"/>
      <c r="AB453" s="533"/>
      <c r="AN453" s="641" t="str">
        <f t="shared" si="260"/>
        <v>revisar</v>
      </c>
      <c r="AO453" s="641" t="str">
        <f t="shared" si="261"/>
        <v>ok</v>
      </c>
      <c r="AP453" s="641" t="str">
        <f t="shared" si="262"/>
        <v>ok</v>
      </c>
      <c r="AQ453" s="641" t="str">
        <f t="shared" si="263"/>
        <v>ok</v>
      </c>
      <c r="AR453" s="641" t="str">
        <f t="shared" si="264"/>
        <v>ok</v>
      </c>
      <c r="AS453" s="641" t="str">
        <f t="shared" si="265"/>
        <v>ok</v>
      </c>
      <c r="AT453" s="641" t="str">
        <f t="shared" si="266"/>
        <v>ok</v>
      </c>
      <c r="AU453" s="641" t="str">
        <f t="shared" si="267"/>
        <v>ok</v>
      </c>
      <c r="AV453" s="641" t="str">
        <f t="shared" si="268"/>
        <v>ok</v>
      </c>
      <c r="AW453" s="641" t="str">
        <f t="shared" si="269"/>
        <v>ok</v>
      </c>
      <c r="AX453" s="641" t="str">
        <f t="shared" si="270"/>
        <v>ok</v>
      </c>
      <c r="AY453" s="641" t="str">
        <f t="shared" si="271"/>
        <v>ok</v>
      </c>
      <c r="AZ453" s="641" t="str">
        <f t="shared" si="272"/>
        <v>ok</v>
      </c>
      <c r="BA453" s="641" t="str">
        <f t="shared" si="273"/>
        <v>ok</v>
      </c>
      <c r="BB453" s="641" t="str">
        <f t="shared" si="274"/>
        <v>ok</v>
      </c>
      <c r="BC453" s="641" t="str">
        <f t="shared" si="275"/>
        <v>ok</v>
      </c>
    </row>
    <row r="454" spans="1:55" ht="12.75" hidden="1" customHeight="1">
      <c r="A454" s="34"/>
      <c r="B454" s="35">
        <f t="shared" si="276"/>
        <v>0</v>
      </c>
      <c r="C454" s="34"/>
      <c r="D454" s="254" t="s">
        <v>587</v>
      </c>
      <c r="E454" s="668"/>
      <c r="F454" s="669"/>
      <c r="G454" s="665"/>
      <c r="H454" s="666"/>
      <c r="I454" s="667"/>
      <c r="J454" s="263"/>
      <c r="K454" s="263"/>
      <c r="L454" s="263"/>
      <c r="M454" s="685">
        <f t="shared" si="283"/>
        <v>0</v>
      </c>
      <c r="N454" s="247"/>
      <c r="O454" s="687"/>
      <c r="P454" s="687"/>
      <c r="Q454" s="687"/>
      <c r="R454" s="687"/>
      <c r="S454" s="688"/>
      <c r="T454" s="268"/>
      <c r="U454" s="539"/>
      <c r="V454" s="299" t="str">
        <f t="shared" si="20"/>
        <v>8.25</v>
      </c>
      <c r="W454" s="299">
        <f t="shared" si="284"/>
        <v>0</v>
      </c>
      <c r="X454" s="268"/>
      <c r="Y454" s="268"/>
      <c r="Z454" s="268"/>
      <c r="AA454" s="268"/>
      <c r="AB454" s="533"/>
      <c r="AN454" s="641" t="str">
        <f t="shared" si="260"/>
        <v>revisar</v>
      </c>
      <c r="AO454" s="641" t="str">
        <f t="shared" si="261"/>
        <v>ok</v>
      </c>
      <c r="AP454" s="641" t="str">
        <f t="shared" si="262"/>
        <v>ok</v>
      </c>
      <c r="AQ454" s="641" t="str">
        <f t="shared" si="263"/>
        <v>ok</v>
      </c>
      <c r="AR454" s="641" t="str">
        <f t="shared" si="264"/>
        <v>ok</v>
      </c>
      <c r="AS454" s="641" t="str">
        <f t="shared" si="265"/>
        <v>ok</v>
      </c>
      <c r="AT454" s="641" t="str">
        <f t="shared" si="266"/>
        <v>ok</v>
      </c>
      <c r="AU454" s="641" t="str">
        <f t="shared" si="267"/>
        <v>ok</v>
      </c>
      <c r="AV454" s="641" t="str">
        <f t="shared" si="268"/>
        <v>ok</v>
      </c>
      <c r="AW454" s="641" t="str">
        <f t="shared" si="269"/>
        <v>ok</v>
      </c>
      <c r="AX454" s="641" t="str">
        <f t="shared" si="270"/>
        <v>ok</v>
      </c>
      <c r="AY454" s="641" t="str">
        <f t="shared" si="271"/>
        <v>ok</v>
      </c>
      <c r="AZ454" s="641" t="str">
        <f t="shared" si="272"/>
        <v>ok</v>
      </c>
      <c r="BA454" s="641" t="str">
        <f t="shared" si="273"/>
        <v>ok</v>
      </c>
      <c r="BB454" s="641" t="str">
        <f t="shared" si="274"/>
        <v>ok</v>
      </c>
      <c r="BC454" s="641" t="str">
        <f t="shared" si="275"/>
        <v>ok</v>
      </c>
    </row>
    <row r="455" spans="1:55" ht="12.75" hidden="1" customHeight="1">
      <c r="A455" s="34"/>
      <c r="B455" s="35">
        <f t="shared" si="276"/>
        <v>0</v>
      </c>
      <c r="C455" s="34"/>
      <c r="D455" s="250" t="s">
        <v>588</v>
      </c>
      <c r="E455" s="668"/>
      <c r="F455" s="669"/>
      <c r="G455" s="665"/>
      <c r="H455" s="666"/>
      <c r="I455" s="667"/>
      <c r="J455" s="263"/>
      <c r="K455" s="263"/>
      <c r="L455" s="263"/>
      <c r="M455" s="685">
        <f t="shared" si="283"/>
        <v>0</v>
      </c>
      <c r="N455" s="247"/>
      <c r="O455" s="687"/>
      <c r="P455" s="687"/>
      <c r="Q455" s="687"/>
      <c r="R455" s="687"/>
      <c r="S455" s="688"/>
      <c r="T455" s="268"/>
      <c r="U455" s="539"/>
      <c r="V455" s="299" t="str">
        <f t="shared" si="20"/>
        <v>8.26</v>
      </c>
      <c r="W455" s="299">
        <f t="shared" si="284"/>
        <v>0</v>
      </c>
      <c r="X455" s="268"/>
      <c r="Y455" s="268"/>
      <c r="Z455" s="268"/>
      <c r="AA455" s="268"/>
      <c r="AB455" s="533"/>
      <c r="AN455" s="641" t="str">
        <f t="shared" si="260"/>
        <v>revisar</v>
      </c>
      <c r="AO455" s="641" t="str">
        <f t="shared" si="261"/>
        <v>ok</v>
      </c>
      <c r="AP455" s="641" t="str">
        <f t="shared" si="262"/>
        <v>ok</v>
      </c>
      <c r="AQ455" s="641" t="str">
        <f t="shared" si="263"/>
        <v>ok</v>
      </c>
      <c r="AR455" s="641" t="str">
        <f t="shared" si="264"/>
        <v>ok</v>
      </c>
      <c r="AS455" s="641" t="str">
        <f t="shared" si="265"/>
        <v>ok</v>
      </c>
      <c r="AT455" s="641" t="str">
        <f t="shared" si="266"/>
        <v>ok</v>
      </c>
      <c r="AU455" s="641" t="str">
        <f t="shared" si="267"/>
        <v>ok</v>
      </c>
      <c r="AV455" s="641" t="str">
        <f t="shared" si="268"/>
        <v>ok</v>
      </c>
      <c r="AW455" s="641" t="str">
        <f t="shared" si="269"/>
        <v>ok</v>
      </c>
      <c r="AX455" s="641" t="str">
        <f t="shared" si="270"/>
        <v>ok</v>
      </c>
      <c r="AY455" s="641" t="str">
        <f t="shared" si="271"/>
        <v>ok</v>
      </c>
      <c r="AZ455" s="641" t="str">
        <f t="shared" si="272"/>
        <v>ok</v>
      </c>
      <c r="BA455" s="641" t="str">
        <f t="shared" si="273"/>
        <v>ok</v>
      </c>
      <c r="BB455" s="641" t="str">
        <f t="shared" si="274"/>
        <v>ok</v>
      </c>
      <c r="BC455" s="641" t="str">
        <f t="shared" si="275"/>
        <v>ok</v>
      </c>
    </row>
    <row r="456" spans="1:55" ht="12.75" hidden="1" customHeight="1">
      <c r="A456" s="34"/>
      <c r="B456" s="35">
        <f t="shared" si="276"/>
        <v>0</v>
      </c>
      <c r="C456" s="34"/>
      <c r="D456" s="250" t="s">
        <v>589</v>
      </c>
      <c r="E456" s="668"/>
      <c r="F456" s="669"/>
      <c r="G456" s="665"/>
      <c r="H456" s="666"/>
      <c r="I456" s="667"/>
      <c r="J456" s="263"/>
      <c r="K456" s="263"/>
      <c r="L456" s="263"/>
      <c r="M456" s="685">
        <f t="shared" si="283"/>
        <v>0</v>
      </c>
      <c r="N456" s="247"/>
      <c r="O456" s="687"/>
      <c r="P456" s="687"/>
      <c r="Q456" s="687"/>
      <c r="R456" s="687"/>
      <c r="S456" s="688"/>
      <c r="T456" s="268"/>
      <c r="U456" s="539"/>
      <c r="V456" s="299" t="str">
        <f t="shared" si="20"/>
        <v>8.27</v>
      </c>
      <c r="W456" s="299">
        <f t="shared" si="284"/>
        <v>0</v>
      </c>
      <c r="X456" s="268"/>
      <c r="Y456" s="268"/>
      <c r="Z456" s="268"/>
      <c r="AA456" s="268"/>
      <c r="AB456" s="533"/>
      <c r="AN456" s="641" t="str">
        <f t="shared" si="260"/>
        <v>revisar</v>
      </c>
      <c r="AO456" s="641" t="str">
        <f t="shared" si="261"/>
        <v>ok</v>
      </c>
      <c r="AP456" s="641" t="str">
        <f t="shared" si="262"/>
        <v>ok</v>
      </c>
      <c r="AQ456" s="641" t="str">
        <f t="shared" si="263"/>
        <v>ok</v>
      </c>
      <c r="AR456" s="641" t="str">
        <f t="shared" si="264"/>
        <v>ok</v>
      </c>
      <c r="AS456" s="641" t="str">
        <f t="shared" si="265"/>
        <v>ok</v>
      </c>
      <c r="AT456" s="641" t="str">
        <f t="shared" si="266"/>
        <v>ok</v>
      </c>
      <c r="AU456" s="641" t="str">
        <f t="shared" si="267"/>
        <v>ok</v>
      </c>
      <c r="AV456" s="641" t="str">
        <f t="shared" si="268"/>
        <v>ok</v>
      </c>
      <c r="AW456" s="641" t="str">
        <f t="shared" si="269"/>
        <v>ok</v>
      </c>
      <c r="AX456" s="641" t="str">
        <f t="shared" si="270"/>
        <v>ok</v>
      </c>
      <c r="AY456" s="641" t="str">
        <f t="shared" si="271"/>
        <v>ok</v>
      </c>
      <c r="AZ456" s="641" t="str">
        <f t="shared" si="272"/>
        <v>ok</v>
      </c>
      <c r="BA456" s="641" t="str">
        <f t="shared" si="273"/>
        <v>ok</v>
      </c>
      <c r="BB456" s="641" t="str">
        <f t="shared" si="274"/>
        <v>ok</v>
      </c>
      <c r="BC456" s="641" t="str">
        <f t="shared" si="275"/>
        <v>ok</v>
      </c>
    </row>
    <row r="457" spans="1:55" ht="12.75" hidden="1" customHeight="1">
      <c r="A457" s="34"/>
      <c r="B457" s="35">
        <f t="shared" si="276"/>
        <v>0</v>
      </c>
      <c r="C457" s="34"/>
      <c r="D457" s="254" t="s">
        <v>590</v>
      </c>
      <c r="E457" s="668"/>
      <c r="F457" s="669"/>
      <c r="G457" s="665"/>
      <c r="H457" s="666"/>
      <c r="I457" s="667"/>
      <c r="J457" s="263"/>
      <c r="K457" s="263"/>
      <c r="L457" s="263"/>
      <c r="M457" s="685">
        <f t="shared" si="283"/>
        <v>0</v>
      </c>
      <c r="N457" s="247"/>
      <c r="O457" s="687"/>
      <c r="P457" s="687"/>
      <c r="Q457" s="687"/>
      <c r="R457" s="687"/>
      <c r="S457" s="688"/>
      <c r="T457" s="268"/>
      <c r="U457" s="539"/>
      <c r="V457" s="299" t="str">
        <f t="shared" si="20"/>
        <v>8.28</v>
      </c>
      <c r="W457" s="299">
        <f t="shared" si="284"/>
        <v>0</v>
      </c>
      <c r="X457" s="268"/>
      <c r="Y457" s="268"/>
      <c r="Z457" s="268"/>
      <c r="AA457" s="268"/>
      <c r="AB457" s="533"/>
      <c r="AN457" s="641" t="str">
        <f t="shared" si="260"/>
        <v>revisar</v>
      </c>
      <c r="AO457" s="641" t="str">
        <f t="shared" si="261"/>
        <v>ok</v>
      </c>
      <c r="AP457" s="641" t="str">
        <f t="shared" si="262"/>
        <v>ok</v>
      </c>
      <c r="AQ457" s="641" t="str">
        <f t="shared" si="263"/>
        <v>ok</v>
      </c>
      <c r="AR457" s="641" t="str">
        <f t="shared" si="264"/>
        <v>ok</v>
      </c>
      <c r="AS457" s="641" t="str">
        <f t="shared" si="265"/>
        <v>ok</v>
      </c>
      <c r="AT457" s="641" t="str">
        <f t="shared" si="266"/>
        <v>ok</v>
      </c>
      <c r="AU457" s="641" t="str">
        <f t="shared" si="267"/>
        <v>ok</v>
      </c>
      <c r="AV457" s="641" t="str">
        <f t="shared" si="268"/>
        <v>ok</v>
      </c>
      <c r="AW457" s="641" t="str">
        <f t="shared" si="269"/>
        <v>ok</v>
      </c>
      <c r="AX457" s="641" t="str">
        <f t="shared" si="270"/>
        <v>ok</v>
      </c>
      <c r="AY457" s="641" t="str">
        <f t="shared" si="271"/>
        <v>ok</v>
      </c>
      <c r="AZ457" s="641" t="str">
        <f t="shared" si="272"/>
        <v>ok</v>
      </c>
      <c r="BA457" s="641" t="str">
        <f t="shared" si="273"/>
        <v>ok</v>
      </c>
      <c r="BB457" s="641" t="str">
        <f t="shared" si="274"/>
        <v>ok</v>
      </c>
      <c r="BC457" s="641" t="str">
        <f t="shared" si="275"/>
        <v>ok</v>
      </c>
    </row>
    <row r="458" spans="1:55" ht="12.75" hidden="1" customHeight="1">
      <c r="A458" s="34"/>
      <c r="B458" s="35">
        <f t="shared" si="276"/>
        <v>0</v>
      </c>
      <c r="C458" s="34"/>
      <c r="D458" s="250" t="s">
        <v>591</v>
      </c>
      <c r="E458" s="668"/>
      <c r="F458" s="669"/>
      <c r="G458" s="665"/>
      <c r="H458" s="666"/>
      <c r="I458" s="667"/>
      <c r="J458" s="263"/>
      <c r="K458" s="263"/>
      <c r="L458" s="263"/>
      <c r="M458" s="685">
        <f t="shared" si="283"/>
        <v>0</v>
      </c>
      <c r="N458" s="247"/>
      <c r="O458" s="687"/>
      <c r="P458" s="687"/>
      <c r="Q458" s="687"/>
      <c r="R458" s="687"/>
      <c r="S458" s="688"/>
      <c r="T458" s="268"/>
      <c r="U458" s="539"/>
      <c r="V458" s="299" t="str">
        <f t="shared" si="20"/>
        <v>8.29</v>
      </c>
      <c r="W458" s="299">
        <f t="shared" si="284"/>
        <v>0</v>
      </c>
      <c r="X458" s="268"/>
      <c r="Y458" s="268"/>
      <c r="Z458" s="268"/>
      <c r="AA458" s="268"/>
      <c r="AB458" s="533"/>
      <c r="AN458" s="641" t="str">
        <f t="shared" si="260"/>
        <v>revisar</v>
      </c>
      <c r="AO458" s="641" t="str">
        <f t="shared" si="261"/>
        <v>ok</v>
      </c>
      <c r="AP458" s="641" t="str">
        <f t="shared" si="262"/>
        <v>ok</v>
      </c>
      <c r="AQ458" s="641" t="str">
        <f t="shared" si="263"/>
        <v>ok</v>
      </c>
      <c r="AR458" s="641" t="str">
        <f t="shared" si="264"/>
        <v>ok</v>
      </c>
      <c r="AS458" s="641" t="str">
        <f t="shared" si="265"/>
        <v>ok</v>
      </c>
      <c r="AT458" s="641" t="str">
        <f t="shared" si="266"/>
        <v>ok</v>
      </c>
      <c r="AU458" s="641" t="str">
        <f t="shared" si="267"/>
        <v>ok</v>
      </c>
      <c r="AV458" s="641" t="str">
        <f t="shared" si="268"/>
        <v>ok</v>
      </c>
      <c r="AW458" s="641" t="str">
        <f t="shared" si="269"/>
        <v>ok</v>
      </c>
      <c r="AX458" s="641" t="str">
        <f t="shared" si="270"/>
        <v>ok</v>
      </c>
      <c r="AY458" s="641" t="str">
        <f t="shared" si="271"/>
        <v>ok</v>
      </c>
      <c r="AZ458" s="641" t="str">
        <f t="shared" si="272"/>
        <v>ok</v>
      </c>
      <c r="BA458" s="641" t="str">
        <f t="shared" si="273"/>
        <v>ok</v>
      </c>
      <c r="BB458" s="641" t="str">
        <f t="shared" si="274"/>
        <v>ok</v>
      </c>
      <c r="BC458" s="641" t="str">
        <f t="shared" si="275"/>
        <v>ok</v>
      </c>
    </row>
    <row r="459" spans="1:55" ht="12.75" hidden="1" customHeight="1">
      <c r="A459" s="34"/>
      <c r="B459" s="35">
        <f t="shared" si="276"/>
        <v>0</v>
      </c>
      <c r="C459" s="34"/>
      <c r="D459" s="250" t="s">
        <v>592</v>
      </c>
      <c r="E459" s="668"/>
      <c r="F459" s="669"/>
      <c r="G459" s="665"/>
      <c r="H459" s="666"/>
      <c r="I459" s="667"/>
      <c r="J459" s="263"/>
      <c r="K459" s="263"/>
      <c r="L459" s="263"/>
      <c r="M459" s="685">
        <f t="shared" si="283"/>
        <v>0</v>
      </c>
      <c r="N459" s="247"/>
      <c r="O459" s="687"/>
      <c r="P459" s="687"/>
      <c r="Q459" s="687"/>
      <c r="R459" s="687"/>
      <c r="S459" s="688"/>
      <c r="T459" s="268"/>
      <c r="U459" s="539"/>
      <c r="V459" s="299" t="str">
        <f t="shared" si="20"/>
        <v>8.30</v>
      </c>
      <c r="W459" s="299">
        <f t="shared" si="284"/>
        <v>0</v>
      </c>
      <c r="X459" s="268"/>
      <c r="Y459" s="268"/>
      <c r="Z459" s="268"/>
      <c r="AA459" s="268"/>
      <c r="AB459" s="533"/>
      <c r="AN459" s="641" t="str">
        <f t="shared" si="260"/>
        <v>revisar</v>
      </c>
      <c r="AO459" s="641" t="str">
        <f t="shared" si="261"/>
        <v>ok</v>
      </c>
      <c r="AP459" s="641" t="str">
        <f t="shared" si="262"/>
        <v>ok</v>
      </c>
      <c r="AQ459" s="641" t="str">
        <f t="shared" si="263"/>
        <v>ok</v>
      </c>
      <c r="AR459" s="641" t="str">
        <f t="shared" si="264"/>
        <v>ok</v>
      </c>
      <c r="AS459" s="641" t="str">
        <f t="shared" si="265"/>
        <v>ok</v>
      </c>
      <c r="AT459" s="641" t="str">
        <f t="shared" si="266"/>
        <v>ok</v>
      </c>
      <c r="AU459" s="641" t="str">
        <f t="shared" si="267"/>
        <v>ok</v>
      </c>
      <c r="AV459" s="641" t="str">
        <f t="shared" si="268"/>
        <v>ok</v>
      </c>
      <c r="AW459" s="641" t="str">
        <f t="shared" si="269"/>
        <v>ok</v>
      </c>
      <c r="AX459" s="641" t="str">
        <f t="shared" si="270"/>
        <v>ok</v>
      </c>
      <c r="AY459" s="641" t="str">
        <f t="shared" si="271"/>
        <v>ok</v>
      </c>
      <c r="AZ459" s="641" t="str">
        <f t="shared" si="272"/>
        <v>ok</v>
      </c>
      <c r="BA459" s="641" t="str">
        <f t="shared" si="273"/>
        <v>ok</v>
      </c>
      <c r="BB459" s="641" t="str">
        <f t="shared" si="274"/>
        <v>ok</v>
      </c>
      <c r="BC459" s="641" t="str">
        <f t="shared" si="275"/>
        <v>ok</v>
      </c>
    </row>
    <row r="460" spans="1:55" ht="12.75" hidden="1" customHeight="1">
      <c r="A460" s="34"/>
      <c r="B460" s="35">
        <f t="shared" si="276"/>
        <v>0</v>
      </c>
      <c r="C460" s="34"/>
      <c r="D460" s="254" t="s">
        <v>593</v>
      </c>
      <c r="E460" s="668"/>
      <c r="F460" s="669"/>
      <c r="G460" s="665"/>
      <c r="H460" s="666"/>
      <c r="I460" s="667"/>
      <c r="J460" s="263"/>
      <c r="K460" s="263"/>
      <c r="L460" s="263"/>
      <c r="M460" s="685">
        <f t="shared" si="283"/>
        <v>0</v>
      </c>
      <c r="N460" s="247"/>
      <c r="O460" s="687"/>
      <c r="P460" s="687"/>
      <c r="Q460" s="687"/>
      <c r="R460" s="687"/>
      <c r="S460" s="688"/>
      <c r="T460" s="268"/>
      <c r="U460" s="539"/>
      <c r="V460" s="299" t="str">
        <f t="shared" si="20"/>
        <v>8.31</v>
      </c>
      <c r="W460" s="299">
        <f t="shared" si="284"/>
        <v>0</v>
      </c>
      <c r="X460" s="268"/>
      <c r="Y460" s="268"/>
      <c r="Z460" s="268"/>
      <c r="AA460" s="268"/>
      <c r="AB460" s="533"/>
      <c r="AN460" s="641" t="str">
        <f t="shared" si="260"/>
        <v>revisar</v>
      </c>
      <c r="AO460" s="641" t="str">
        <f t="shared" si="261"/>
        <v>ok</v>
      </c>
      <c r="AP460" s="641" t="str">
        <f t="shared" si="262"/>
        <v>ok</v>
      </c>
      <c r="AQ460" s="641" t="str">
        <f t="shared" si="263"/>
        <v>ok</v>
      </c>
      <c r="AR460" s="641" t="str">
        <f t="shared" si="264"/>
        <v>ok</v>
      </c>
      <c r="AS460" s="641" t="str">
        <f t="shared" si="265"/>
        <v>ok</v>
      </c>
      <c r="AT460" s="641" t="str">
        <f t="shared" si="266"/>
        <v>ok</v>
      </c>
      <c r="AU460" s="641" t="str">
        <f t="shared" si="267"/>
        <v>ok</v>
      </c>
      <c r="AV460" s="641" t="str">
        <f t="shared" si="268"/>
        <v>ok</v>
      </c>
      <c r="AW460" s="641" t="str">
        <f t="shared" si="269"/>
        <v>ok</v>
      </c>
      <c r="AX460" s="641" t="str">
        <f t="shared" si="270"/>
        <v>ok</v>
      </c>
      <c r="AY460" s="641" t="str">
        <f t="shared" si="271"/>
        <v>ok</v>
      </c>
      <c r="AZ460" s="641" t="str">
        <f t="shared" si="272"/>
        <v>ok</v>
      </c>
      <c r="BA460" s="641" t="str">
        <f t="shared" si="273"/>
        <v>ok</v>
      </c>
      <c r="BB460" s="641" t="str">
        <f t="shared" si="274"/>
        <v>ok</v>
      </c>
      <c r="BC460" s="641" t="str">
        <f t="shared" si="275"/>
        <v>ok</v>
      </c>
    </row>
    <row r="461" spans="1:55" ht="12.75" hidden="1" customHeight="1">
      <c r="A461" s="34"/>
      <c r="B461" s="35">
        <f t="shared" si="276"/>
        <v>0</v>
      </c>
      <c r="C461" s="34"/>
      <c r="D461" s="250" t="s">
        <v>594</v>
      </c>
      <c r="E461" s="668"/>
      <c r="F461" s="669"/>
      <c r="G461" s="665"/>
      <c r="H461" s="666"/>
      <c r="I461" s="667"/>
      <c r="J461" s="263"/>
      <c r="K461" s="263"/>
      <c r="L461" s="263"/>
      <c r="M461" s="685">
        <f t="shared" si="283"/>
        <v>0</v>
      </c>
      <c r="N461" s="247"/>
      <c r="O461" s="687"/>
      <c r="P461" s="687"/>
      <c r="Q461" s="687"/>
      <c r="R461" s="687"/>
      <c r="S461" s="688"/>
      <c r="T461" s="268"/>
      <c r="U461" s="539"/>
      <c r="V461" s="299" t="str">
        <f t="shared" si="20"/>
        <v>8.32</v>
      </c>
      <c r="W461" s="299">
        <f t="shared" si="284"/>
        <v>0</v>
      </c>
      <c r="X461" s="268"/>
      <c r="Y461" s="268"/>
      <c r="Z461" s="268"/>
      <c r="AA461" s="268"/>
      <c r="AB461" s="533"/>
      <c r="AN461" s="641" t="str">
        <f t="shared" si="260"/>
        <v>revisar</v>
      </c>
      <c r="AO461" s="641" t="str">
        <f t="shared" si="261"/>
        <v>ok</v>
      </c>
      <c r="AP461" s="641" t="str">
        <f t="shared" si="262"/>
        <v>ok</v>
      </c>
      <c r="AQ461" s="641" t="str">
        <f t="shared" si="263"/>
        <v>ok</v>
      </c>
      <c r="AR461" s="641" t="str">
        <f t="shared" si="264"/>
        <v>ok</v>
      </c>
      <c r="AS461" s="641" t="str">
        <f t="shared" si="265"/>
        <v>ok</v>
      </c>
      <c r="AT461" s="641" t="str">
        <f t="shared" si="266"/>
        <v>ok</v>
      </c>
      <c r="AU461" s="641" t="str">
        <f t="shared" si="267"/>
        <v>ok</v>
      </c>
      <c r="AV461" s="641" t="str">
        <f t="shared" si="268"/>
        <v>ok</v>
      </c>
      <c r="AW461" s="641" t="str">
        <f t="shared" si="269"/>
        <v>ok</v>
      </c>
      <c r="AX461" s="641" t="str">
        <f t="shared" si="270"/>
        <v>ok</v>
      </c>
      <c r="AY461" s="641" t="str">
        <f t="shared" si="271"/>
        <v>ok</v>
      </c>
      <c r="AZ461" s="641" t="str">
        <f t="shared" si="272"/>
        <v>ok</v>
      </c>
      <c r="BA461" s="641" t="str">
        <f t="shared" si="273"/>
        <v>ok</v>
      </c>
      <c r="BB461" s="641" t="str">
        <f t="shared" si="274"/>
        <v>ok</v>
      </c>
      <c r="BC461" s="641" t="str">
        <f t="shared" si="275"/>
        <v>ok</v>
      </c>
    </row>
    <row r="462" spans="1:55" ht="12.75" hidden="1" customHeight="1">
      <c r="A462" s="34"/>
      <c r="B462" s="35">
        <f t="shared" si="276"/>
        <v>0</v>
      </c>
      <c r="C462" s="34"/>
      <c r="D462" s="250" t="s">
        <v>595</v>
      </c>
      <c r="E462" s="668"/>
      <c r="F462" s="669"/>
      <c r="G462" s="665"/>
      <c r="H462" s="666"/>
      <c r="I462" s="667"/>
      <c r="J462" s="263"/>
      <c r="K462" s="263"/>
      <c r="L462" s="263"/>
      <c r="M462" s="685">
        <f t="shared" si="283"/>
        <v>0</v>
      </c>
      <c r="N462" s="247"/>
      <c r="O462" s="687"/>
      <c r="P462" s="687"/>
      <c r="Q462" s="687"/>
      <c r="R462" s="687"/>
      <c r="S462" s="688"/>
      <c r="T462" s="268"/>
      <c r="U462" s="539"/>
      <c r="V462" s="299" t="str">
        <f t="shared" si="20"/>
        <v>8.33</v>
      </c>
      <c r="W462" s="299">
        <f t="shared" si="284"/>
        <v>0</v>
      </c>
      <c r="X462" s="268"/>
      <c r="Y462" s="268"/>
      <c r="Z462" s="268"/>
      <c r="AA462" s="268"/>
      <c r="AB462" s="533"/>
      <c r="AN462" s="641" t="str">
        <f t="shared" si="260"/>
        <v>revisar</v>
      </c>
      <c r="AO462" s="641" t="str">
        <f t="shared" si="261"/>
        <v>ok</v>
      </c>
      <c r="AP462" s="641" t="str">
        <f t="shared" si="262"/>
        <v>ok</v>
      </c>
      <c r="AQ462" s="641" t="str">
        <f t="shared" si="263"/>
        <v>ok</v>
      </c>
      <c r="AR462" s="641" t="str">
        <f t="shared" si="264"/>
        <v>ok</v>
      </c>
      <c r="AS462" s="641" t="str">
        <f t="shared" si="265"/>
        <v>ok</v>
      </c>
      <c r="AT462" s="641" t="str">
        <f t="shared" si="266"/>
        <v>ok</v>
      </c>
      <c r="AU462" s="641" t="str">
        <f t="shared" si="267"/>
        <v>ok</v>
      </c>
      <c r="AV462" s="641" t="str">
        <f t="shared" si="268"/>
        <v>ok</v>
      </c>
      <c r="AW462" s="641" t="str">
        <f t="shared" si="269"/>
        <v>ok</v>
      </c>
      <c r="AX462" s="641" t="str">
        <f t="shared" si="270"/>
        <v>ok</v>
      </c>
      <c r="AY462" s="641" t="str">
        <f t="shared" si="271"/>
        <v>ok</v>
      </c>
      <c r="AZ462" s="641" t="str">
        <f t="shared" si="272"/>
        <v>ok</v>
      </c>
      <c r="BA462" s="641" t="str">
        <f t="shared" si="273"/>
        <v>ok</v>
      </c>
      <c r="BB462" s="641" t="str">
        <f t="shared" si="274"/>
        <v>ok</v>
      </c>
      <c r="BC462" s="641" t="str">
        <f t="shared" si="275"/>
        <v>ok</v>
      </c>
    </row>
    <row r="463" spans="1:55" ht="12.75" hidden="1" customHeight="1">
      <c r="A463" s="34"/>
      <c r="B463" s="35">
        <f t="shared" si="276"/>
        <v>0</v>
      </c>
      <c r="C463" s="34"/>
      <c r="D463" s="254" t="s">
        <v>596</v>
      </c>
      <c r="E463" s="668"/>
      <c r="F463" s="669"/>
      <c r="G463" s="665"/>
      <c r="H463" s="666"/>
      <c r="I463" s="667"/>
      <c r="J463" s="263"/>
      <c r="K463" s="263"/>
      <c r="L463" s="263"/>
      <c r="M463" s="685">
        <f t="shared" si="283"/>
        <v>0</v>
      </c>
      <c r="N463" s="247"/>
      <c r="O463" s="687"/>
      <c r="P463" s="687"/>
      <c r="Q463" s="687"/>
      <c r="R463" s="687"/>
      <c r="S463" s="688"/>
      <c r="T463" s="268"/>
      <c r="U463" s="539"/>
      <c r="V463" s="299" t="str">
        <f t="shared" si="20"/>
        <v>8.34</v>
      </c>
      <c r="W463" s="299">
        <f t="shared" si="284"/>
        <v>0</v>
      </c>
      <c r="X463" s="268"/>
      <c r="Y463" s="268"/>
      <c r="Z463" s="268"/>
      <c r="AA463" s="268"/>
      <c r="AB463" s="533"/>
      <c r="AN463" s="641" t="str">
        <f t="shared" si="260"/>
        <v>revisar</v>
      </c>
      <c r="AO463" s="641" t="str">
        <f t="shared" si="261"/>
        <v>ok</v>
      </c>
      <c r="AP463" s="641" t="str">
        <f t="shared" si="262"/>
        <v>ok</v>
      </c>
      <c r="AQ463" s="641" t="str">
        <f t="shared" si="263"/>
        <v>ok</v>
      </c>
      <c r="AR463" s="641" t="str">
        <f t="shared" si="264"/>
        <v>ok</v>
      </c>
      <c r="AS463" s="641" t="str">
        <f t="shared" si="265"/>
        <v>ok</v>
      </c>
      <c r="AT463" s="641" t="str">
        <f t="shared" si="266"/>
        <v>ok</v>
      </c>
      <c r="AU463" s="641" t="str">
        <f t="shared" si="267"/>
        <v>ok</v>
      </c>
      <c r="AV463" s="641" t="str">
        <f t="shared" si="268"/>
        <v>ok</v>
      </c>
      <c r="AW463" s="641" t="str">
        <f t="shared" si="269"/>
        <v>ok</v>
      </c>
      <c r="AX463" s="641" t="str">
        <f t="shared" si="270"/>
        <v>ok</v>
      </c>
      <c r="AY463" s="641" t="str">
        <f t="shared" si="271"/>
        <v>ok</v>
      </c>
      <c r="AZ463" s="641" t="str">
        <f t="shared" si="272"/>
        <v>ok</v>
      </c>
      <c r="BA463" s="641" t="str">
        <f t="shared" si="273"/>
        <v>ok</v>
      </c>
      <c r="BB463" s="641" t="str">
        <f t="shared" si="274"/>
        <v>ok</v>
      </c>
      <c r="BC463" s="641" t="str">
        <f t="shared" si="275"/>
        <v>ok</v>
      </c>
    </row>
    <row r="464" spans="1:55" ht="12.75" hidden="1" customHeight="1">
      <c r="A464" s="34"/>
      <c r="B464" s="35">
        <f t="shared" si="276"/>
        <v>0</v>
      </c>
      <c r="C464" s="34"/>
      <c r="D464" s="250" t="s">
        <v>597</v>
      </c>
      <c r="E464" s="668"/>
      <c r="F464" s="669"/>
      <c r="G464" s="665"/>
      <c r="H464" s="666"/>
      <c r="I464" s="667"/>
      <c r="J464" s="263"/>
      <c r="K464" s="263"/>
      <c r="L464" s="263"/>
      <c r="M464" s="685">
        <f t="shared" si="283"/>
        <v>0</v>
      </c>
      <c r="N464" s="247"/>
      <c r="O464" s="687"/>
      <c r="P464" s="687"/>
      <c r="Q464" s="687"/>
      <c r="R464" s="687"/>
      <c r="S464" s="688"/>
      <c r="T464" s="268"/>
      <c r="U464" s="539"/>
      <c r="V464" s="299" t="str">
        <f t="shared" si="20"/>
        <v>8.35</v>
      </c>
      <c r="W464" s="299">
        <f t="shared" si="284"/>
        <v>0</v>
      </c>
      <c r="X464" s="268"/>
      <c r="Y464" s="268"/>
      <c r="Z464" s="268"/>
      <c r="AA464" s="268"/>
      <c r="AB464" s="533"/>
      <c r="AN464" s="641" t="str">
        <f t="shared" si="260"/>
        <v>revisar</v>
      </c>
      <c r="AO464" s="641" t="str">
        <f t="shared" si="261"/>
        <v>ok</v>
      </c>
      <c r="AP464" s="641" t="str">
        <f t="shared" si="262"/>
        <v>ok</v>
      </c>
      <c r="AQ464" s="641" t="str">
        <f t="shared" si="263"/>
        <v>ok</v>
      </c>
      <c r="AR464" s="641" t="str">
        <f t="shared" si="264"/>
        <v>ok</v>
      </c>
      <c r="AS464" s="641" t="str">
        <f t="shared" si="265"/>
        <v>ok</v>
      </c>
      <c r="AT464" s="641" t="str">
        <f t="shared" si="266"/>
        <v>ok</v>
      </c>
      <c r="AU464" s="641" t="str">
        <f t="shared" si="267"/>
        <v>ok</v>
      </c>
      <c r="AV464" s="641" t="str">
        <f t="shared" si="268"/>
        <v>ok</v>
      </c>
      <c r="AW464" s="641" t="str">
        <f t="shared" si="269"/>
        <v>ok</v>
      </c>
      <c r="AX464" s="641" t="str">
        <f t="shared" si="270"/>
        <v>ok</v>
      </c>
      <c r="AY464" s="641" t="str">
        <f t="shared" si="271"/>
        <v>ok</v>
      </c>
      <c r="AZ464" s="641" t="str">
        <f t="shared" si="272"/>
        <v>ok</v>
      </c>
      <c r="BA464" s="641" t="str">
        <f t="shared" si="273"/>
        <v>ok</v>
      </c>
      <c r="BB464" s="641" t="str">
        <f t="shared" si="274"/>
        <v>ok</v>
      </c>
      <c r="BC464" s="641" t="str">
        <f t="shared" si="275"/>
        <v>ok</v>
      </c>
    </row>
    <row r="465" spans="1:55" ht="12.75" hidden="1" customHeight="1">
      <c r="A465" s="34"/>
      <c r="B465" s="35">
        <f t="shared" si="276"/>
        <v>0</v>
      </c>
      <c r="C465" s="34"/>
      <c r="D465" s="250" t="s">
        <v>598</v>
      </c>
      <c r="E465" s="668"/>
      <c r="F465" s="669"/>
      <c r="G465" s="665"/>
      <c r="H465" s="666"/>
      <c r="I465" s="667"/>
      <c r="J465" s="263"/>
      <c r="K465" s="263"/>
      <c r="L465" s="263"/>
      <c r="M465" s="685">
        <f t="shared" si="283"/>
        <v>0</v>
      </c>
      <c r="N465" s="247"/>
      <c r="O465" s="687"/>
      <c r="P465" s="687"/>
      <c r="Q465" s="687"/>
      <c r="R465" s="687"/>
      <c r="S465" s="688"/>
      <c r="T465" s="268"/>
      <c r="U465" s="539"/>
      <c r="V465" s="299" t="str">
        <f t="shared" si="20"/>
        <v>8.36</v>
      </c>
      <c r="W465" s="299">
        <f t="shared" si="284"/>
        <v>0</v>
      </c>
      <c r="X465" s="268"/>
      <c r="Y465" s="268"/>
      <c r="Z465" s="268"/>
      <c r="AA465" s="268"/>
      <c r="AB465" s="533"/>
      <c r="AN465" s="641" t="str">
        <f t="shared" si="260"/>
        <v>revisar</v>
      </c>
      <c r="AO465" s="641" t="str">
        <f t="shared" si="261"/>
        <v>ok</v>
      </c>
      <c r="AP465" s="641" t="str">
        <f t="shared" si="262"/>
        <v>ok</v>
      </c>
      <c r="AQ465" s="641" t="str">
        <f t="shared" si="263"/>
        <v>ok</v>
      </c>
      <c r="AR465" s="641" t="str">
        <f t="shared" si="264"/>
        <v>ok</v>
      </c>
      <c r="AS465" s="641" t="str">
        <f t="shared" si="265"/>
        <v>ok</v>
      </c>
      <c r="AT465" s="641" t="str">
        <f t="shared" si="266"/>
        <v>ok</v>
      </c>
      <c r="AU465" s="641" t="str">
        <f t="shared" si="267"/>
        <v>ok</v>
      </c>
      <c r="AV465" s="641" t="str">
        <f t="shared" si="268"/>
        <v>ok</v>
      </c>
      <c r="AW465" s="641" t="str">
        <f t="shared" si="269"/>
        <v>ok</v>
      </c>
      <c r="AX465" s="641" t="str">
        <f t="shared" si="270"/>
        <v>ok</v>
      </c>
      <c r="AY465" s="641" t="str">
        <f t="shared" si="271"/>
        <v>ok</v>
      </c>
      <c r="AZ465" s="641" t="str">
        <f t="shared" si="272"/>
        <v>ok</v>
      </c>
      <c r="BA465" s="641" t="str">
        <f t="shared" si="273"/>
        <v>ok</v>
      </c>
      <c r="BB465" s="641" t="str">
        <f t="shared" si="274"/>
        <v>ok</v>
      </c>
      <c r="BC465" s="641" t="str">
        <f t="shared" si="275"/>
        <v>ok</v>
      </c>
    </row>
    <row r="466" spans="1:55" ht="12.75" hidden="1" customHeight="1">
      <c r="A466" s="34"/>
      <c r="B466" s="35">
        <f t="shared" si="276"/>
        <v>0</v>
      </c>
      <c r="C466" s="34"/>
      <c r="D466" s="254" t="s">
        <v>599</v>
      </c>
      <c r="E466" s="668"/>
      <c r="F466" s="669"/>
      <c r="G466" s="665"/>
      <c r="H466" s="666"/>
      <c r="I466" s="667"/>
      <c r="J466" s="263"/>
      <c r="K466" s="263"/>
      <c r="L466" s="263"/>
      <c r="M466" s="685">
        <f t="shared" si="283"/>
        <v>0</v>
      </c>
      <c r="N466" s="247"/>
      <c r="O466" s="687"/>
      <c r="P466" s="687"/>
      <c r="Q466" s="687"/>
      <c r="R466" s="687"/>
      <c r="S466" s="688"/>
      <c r="T466" s="268"/>
      <c r="U466" s="539"/>
      <c r="V466" s="299" t="str">
        <f t="shared" si="20"/>
        <v>8.37</v>
      </c>
      <c r="W466" s="299">
        <f t="shared" si="284"/>
        <v>0</v>
      </c>
      <c r="X466" s="268"/>
      <c r="Y466" s="268"/>
      <c r="Z466" s="268"/>
      <c r="AA466" s="268"/>
      <c r="AB466" s="533"/>
      <c r="AN466" s="641" t="str">
        <f t="shared" si="260"/>
        <v>revisar</v>
      </c>
      <c r="AO466" s="641" t="str">
        <f t="shared" si="261"/>
        <v>ok</v>
      </c>
      <c r="AP466" s="641" t="str">
        <f t="shared" si="262"/>
        <v>ok</v>
      </c>
      <c r="AQ466" s="641" t="str">
        <f t="shared" si="263"/>
        <v>ok</v>
      </c>
      <c r="AR466" s="641" t="str">
        <f t="shared" si="264"/>
        <v>ok</v>
      </c>
      <c r="AS466" s="641" t="str">
        <f t="shared" si="265"/>
        <v>ok</v>
      </c>
      <c r="AT466" s="641" t="str">
        <f t="shared" si="266"/>
        <v>ok</v>
      </c>
      <c r="AU466" s="641" t="str">
        <f t="shared" si="267"/>
        <v>ok</v>
      </c>
      <c r="AV466" s="641" t="str">
        <f t="shared" si="268"/>
        <v>ok</v>
      </c>
      <c r="AW466" s="641" t="str">
        <f t="shared" si="269"/>
        <v>ok</v>
      </c>
      <c r="AX466" s="641" t="str">
        <f t="shared" si="270"/>
        <v>ok</v>
      </c>
      <c r="AY466" s="641" t="str">
        <f t="shared" si="271"/>
        <v>ok</v>
      </c>
      <c r="AZ466" s="641" t="str">
        <f t="shared" si="272"/>
        <v>ok</v>
      </c>
      <c r="BA466" s="641" t="str">
        <f t="shared" si="273"/>
        <v>ok</v>
      </c>
      <c r="BB466" s="641" t="str">
        <f t="shared" si="274"/>
        <v>ok</v>
      </c>
      <c r="BC466" s="641" t="str">
        <f t="shared" si="275"/>
        <v>ok</v>
      </c>
    </row>
    <row r="467" spans="1:55" ht="12.75" hidden="1" customHeight="1">
      <c r="A467" s="34"/>
      <c r="B467" s="35">
        <f t="shared" si="276"/>
        <v>0</v>
      </c>
      <c r="C467" s="34"/>
      <c r="D467" s="250" t="s">
        <v>600</v>
      </c>
      <c r="E467" s="668"/>
      <c r="F467" s="669"/>
      <c r="G467" s="665"/>
      <c r="H467" s="666"/>
      <c r="I467" s="667"/>
      <c r="J467" s="263"/>
      <c r="K467" s="263"/>
      <c r="L467" s="263"/>
      <c r="M467" s="685">
        <f t="shared" si="283"/>
        <v>0</v>
      </c>
      <c r="N467" s="247"/>
      <c r="O467" s="687"/>
      <c r="P467" s="687"/>
      <c r="Q467" s="687"/>
      <c r="R467" s="687"/>
      <c r="S467" s="688"/>
      <c r="T467" s="268"/>
      <c r="U467" s="539"/>
      <c r="V467" s="299" t="str">
        <f t="shared" si="20"/>
        <v>8.38</v>
      </c>
      <c r="W467" s="299">
        <f t="shared" si="284"/>
        <v>0</v>
      </c>
      <c r="X467" s="268"/>
      <c r="Y467" s="268"/>
      <c r="Z467" s="268"/>
      <c r="AA467" s="268"/>
      <c r="AB467" s="533"/>
      <c r="AN467" s="641" t="str">
        <f t="shared" si="260"/>
        <v>revisar</v>
      </c>
      <c r="AO467" s="641" t="str">
        <f t="shared" si="261"/>
        <v>ok</v>
      </c>
      <c r="AP467" s="641" t="str">
        <f t="shared" si="262"/>
        <v>ok</v>
      </c>
      <c r="AQ467" s="641" t="str">
        <f t="shared" si="263"/>
        <v>ok</v>
      </c>
      <c r="AR467" s="641" t="str">
        <f t="shared" si="264"/>
        <v>ok</v>
      </c>
      <c r="AS467" s="641" t="str">
        <f t="shared" si="265"/>
        <v>ok</v>
      </c>
      <c r="AT467" s="641" t="str">
        <f t="shared" si="266"/>
        <v>ok</v>
      </c>
      <c r="AU467" s="641" t="str">
        <f t="shared" si="267"/>
        <v>ok</v>
      </c>
      <c r="AV467" s="641" t="str">
        <f t="shared" si="268"/>
        <v>ok</v>
      </c>
      <c r="AW467" s="641" t="str">
        <f t="shared" si="269"/>
        <v>ok</v>
      </c>
      <c r="AX467" s="641" t="str">
        <f t="shared" si="270"/>
        <v>ok</v>
      </c>
      <c r="AY467" s="641" t="str">
        <f t="shared" si="271"/>
        <v>ok</v>
      </c>
      <c r="AZ467" s="641" t="str">
        <f t="shared" si="272"/>
        <v>ok</v>
      </c>
      <c r="BA467" s="641" t="str">
        <f t="shared" si="273"/>
        <v>ok</v>
      </c>
      <c r="BB467" s="641" t="str">
        <f t="shared" si="274"/>
        <v>ok</v>
      </c>
      <c r="BC467" s="641" t="str">
        <f t="shared" si="275"/>
        <v>ok</v>
      </c>
    </row>
    <row r="468" spans="1:55" ht="12.75" hidden="1" customHeight="1">
      <c r="A468" s="34"/>
      <c r="B468" s="35">
        <f t="shared" si="276"/>
        <v>0</v>
      </c>
      <c r="C468" s="34"/>
      <c r="D468" s="250" t="s">
        <v>601</v>
      </c>
      <c r="E468" s="668"/>
      <c r="F468" s="669"/>
      <c r="G468" s="665"/>
      <c r="H468" s="666"/>
      <c r="I468" s="667"/>
      <c r="J468" s="263"/>
      <c r="K468" s="263"/>
      <c r="L468" s="263"/>
      <c r="M468" s="685">
        <f t="shared" si="283"/>
        <v>0</v>
      </c>
      <c r="N468" s="247"/>
      <c r="O468" s="687"/>
      <c r="P468" s="687"/>
      <c r="Q468" s="687"/>
      <c r="R468" s="687"/>
      <c r="S468" s="688"/>
      <c r="T468" s="268"/>
      <c r="U468" s="539"/>
      <c r="V468" s="299" t="str">
        <f t="shared" si="20"/>
        <v>8.39</v>
      </c>
      <c r="W468" s="299">
        <f t="shared" si="284"/>
        <v>0</v>
      </c>
      <c r="X468" s="268"/>
      <c r="Y468" s="268"/>
      <c r="Z468" s="268"/>
      <c r="AA468" s="268"/>
      <c r="AB468" s="533"/>
      <c r="AN468" s="641" t="str">
        <f t="shared" si="260"/>
        <v>revisar</v>
      </c>
      <c r="AO468" s="641" t="str">
        <f t="shared" si="261"/>
        <v>ok</v>
      </c>
      <c r="AP468" s="641" t="str">
        <f t="shared" si="262"/>
        <v>ok</v>
      </c>
      <c r="AQ468" s="641" t="str">
        <f t="shared" si="263"/>
        <v>ok</v>
      </c>
      <c r="AR468" s="641" t="str">
        <f t="shared" si="264"/>
        <v>ok</v>
      </c>
      <c r="AS468" s="641" t="str">
        <f t="shared" si="265"/>
        <v>ok</v>
      </c>
      <c r="AT468" s="641" t="str">
        <f t="shared" si="266"/>
        <v>ok</v>
      </c>
      <c r="AU468" s="641" t="str">
        <f t="shared" si="267"/>
        <v>ok</v>
      </c>
      <c r="AV468" s="641" t="str">
        <f t="shared" si="268"/>
        <v>ok</v>
      </c>
      <c r="AW468" s="641" t="str">
        <f t="shared" si="269"/>
        <v>ok</v>
      </c>
      <c r="AX468" s="641" t="str">
        <f t="shared" si="270"/>
        <v>ok</v>
      </c>
      <c r="AY468" s="641" t="str">
        <f t="shared" si="271"/>
        <v>ok</v>
      </c>
      <c r="AZ468" s="641" t="str">
        <f t="shared" si="272"/>
        <v>ok</v>
      </c>
      <c r="BA468" s="641" t="str">
        <f t="shared" si="273"/>
        <v>ok</v>
      </c>
      <c r="BB468" s="641" t="str">
        <f t="shared" si="274"/>
        <v>ok</v>
      </c>
      <c r="BC468" s="641" t="str">
        <f t="shared" si="275"/>
        <v>ok</v>
      </c>
    </row>
    <row r="469" spans="1:55" ht="12.75" hidden="1" customHeight="1">
      <c r="A469" s="34"/>
      <c r="B469" s="35">
        <f t="shared" si="276"/>
        <v>0</v>
      </c>
      <c r="C469" s="34"/>
      <c r="D469" s="254" t="s">
        <v>602</v>
      </c>
      <c r="E469" s="668"/>
      <c r="F469" s="669"/>
      <c r="G469" s="665"/>
      <c r="H469" s="666"/>
      <c r="I469" s="667"/>
      <c r="J469" s="263"/>
      <c r="K469" s="263"/>
      <c r="L469" s="263"/>
      <c r="M469" s="685">
        <f t="shared" si="283"/>
        <v>0</v>
      </c>
      <c r="N469" s="247"/>
      <c r="O469" s="687"/>
      <c r="P469" s="687"/>
      <c r="Q469" s="687"/>
      <c r="R469" s="687"/>
      <c r="S469" s="688"/>
      <c r="T469" s="268"/>
      <c r="U469" s="539"/>
      <c r="V469" s="299" t="str">
        <f t="shared" si="20"/>
        <v>8.40</v>
      </c>
      <c r="W469" s="299">
        <f t="shared" si="284"/>
        <v>0</v>
      </c>
      <c r="X469" s="268"/>
      <c r="Y469" s="268"/>
      <c r="Z469" s="268"/>
      <c r="AA469" s="268"/>
      <c r="AB469" s="533"/>
      <c r="AN469" s="641" t="str">
        <f t="shared" si="260"/>
        <v>revisar</v>
      </c>
      <c r="AO469" s="641" t="str">
        <f t="shared" si="261"/>
        <v>ok</v>
      </c>
      <c r="AP469" s="641" t="str">
        <f t="shared" si="262"/>
        <v>ok</v>
      </c>
      <c r="AQ469" s="641" t="str">
        <f t="shared" si="263"/>
        <v>ok</v>
      </c>
      <c r="AR469" s="641" t="str">
        <f t="shared" si="264"/>
        <v>ok</v>
      </c>
      <c r="AS469" s="641" t="str">
        <f t="shared" si="265"/>
        <v>ok</v>
      </c>
      <c r="AT469" s="641" t="str">
        <f t="shared" si="266"/>
        <v>ok</v>
      </c>
      <c r="AU469" s="641" t="str">
        <f t="shared" si="267"/>
        <v>ok</v>
      </c>
      <c r="AV469" s="641" t="str">
        <f t="shared" si="268"/>
        <v>ok</v>
      </c>
      <c r="AW469" s="641" t="str">
        <f t="shared" si="269"/>
        <v>ok</v>
      </c>
      <c r="AX469" s="641" t="str">
        <f t="shared" si="270"/>
        <v>ok</v>
      </c>
      <c r="AY469" s="641" t="str">
        <f t="shared" si="271"/>
        <v>ok</v>
      </c>
      <c r="AZ469" s="641" t="str">
        <f t="shared" si="272"/>
        <v>ok</v>
      </c>
      <c r="BA469" s="641" t="str">
        <f t="shared" si="273"/>
        <v>ok</v>
      </c>
      <c r="BB469" s="641" t="str">
        <f t="shared" si="274"/>
        <v>ok</v>
      </c>
      <c r="BC469" s="641" t="str">
        <f t="shared" si="275"/>
        <v>ok</v>
      </c>
    </row>
    <row r="470" spans="1:55" ht="12.75" hidden="1" customHeight="1">
      <c r="A470" s="34"/>
      <c r="B470" s="35">
        <f t="shared" si="276"/>
        <v>0</v>
      </c>
      <c r="C470" s="34"/>
      <c r="D470" s="250" t="s">
        <v>603</v>
      </c>
      <c r="E470" s="668"/>
      <c r="F470" s="669"/>
      <c r="G470" s="665"/>
      <c r="H470" s="666"/>
      <c r="I470" s="667"/>
      <c r="J470" s="263"/>
      <c r="K470" s="263"/>
      <c r="L470" s="263"/>
      <c r="M470" s="685">
        <f t="shared" si="283"/>
        <v>0</v>
      </c>
      <c r="N470" s="247"/>
      <c r="O470" s="687"/>
      <c r="P470" s="687"/>
      <c r="Q470" s="687"/>
      <c r="R470" s="687"/>
      <c r="S470" s="688"/>
      <c r="T470" s="268"/>
      <c r="U470" s="539"/>
      <c r="V470" s="299" t="str">
        <f t="shared" si="20"/>
        <v>8.41</v>
      </c>
      <c r="W470" s="299">
        <f t="shared" si="284"/>
        <v>0</v>
      </c>
      <c r="X470" s="268"/>
      <c r="Y470" s="268"/>
      <c r="Z470" s="268"/>
      <c r="AA470" s="268"/>
      <c r="AB470" s="533"/>
      <c r="AN470" s="641" t="str">
        <f t="shared" si="260"/>
        <v>revisar</v>
      </c>
      <c r="AO470" s="641" t="str">
        <f t="shared" si="261"/>
        <v>ok</v>
      </c>
      <c r="AP470" s="641" t="str">
        <f t="shared" si="262"/>
        <v>ok</v>
      </c>
      <c r="AQ470" s="641" t="str">
        <f t="shared" si="263"/>
        <v>ok</v>
      </c>
      <c r="AR470" s="641" t="str">
        <f t="shared" si="264"/>
        <v>ok</v>
      </c>
      <c r="AS470" s="641" t="str">
        <f t="shared" si="265"/>
        <v>ok</v>
      </c>
      <c r="AT470" s="641" t="str">
        <f t="shared" si="266"/>
        <v>ok</v>
      </c>
      <c r="AU470" s="641" t="str">
        <f t="shared" si="267"/>
        <v>ok</v>
      </c>
      <c r="AV470" s="641" t="str">
        <f t="shared" si="268"/>
        <v>ok</v>
      </c>
      <c r="AW470" s="641" t="str">
        <f t="shared" si="269"/>
        <v>ok</v>
      </c>
      <c r="AX470" s="641" t="str">
        <f t="shared" si="270"/>
        <v>ok</v>
      </c>
      <c r="AY470" s="641" t="str">
        <f t="shared" si="271"/>
        <v>ok</v>
      </c>
      <c r="AZ470" s="641" t="str">
        <f t="shared" si="272"/>
        <v>ok</v>
      </c>
      <c r="BA470" s="641" t="str">
        <f t="shared" si="273"/>
        <v>ok</v>
      </c>
      <c r="BB470" s="641" t="str">
        <f t="shared" si="274"/>
        <v>ok</v>
      </c>
      <c r="BC470" s="641" t="str">
        <f t="shared" si="275"/>
        <v>ok</v>
      </c>
    </row>
    <row r="471" spans="1:55" ht="12.75" hidden="1" customHeight="1">
      <c r="A471" s="34"/>
      <c r="B471" s="35">
        <f t="shared" si="276"/>
        <v>0</v>
      </c>
      <c r="C471" s="34"/>
      <c r="D471" s="250" t="s">
        <v>604</v>
      </c>
      <c r="E471" s="668"/>
      <c r="F471" s="669"/>
      <c r="G471" s="665"/>
      <c r="H471" s="666"/>
      <c r="I471" s="667"/>
      <c r="J471" s="263"/>
      <c r="K471" s="263"/>
      <c r="L471" s="263"/>
      <c r="M471" s="685">
        <f t="shared" si="283"/>
        <v>0</v>
      </c>
      <c r="N471" s="247"/>
      <c r="O471" s="687"/>
      <c r="P471" s="687"/>
      <c r="Q471" s="687"/>
      <c r="R471" s="687"/>
      <c r="S471" s="688"/>
      <c r="T471" s="268"/>
      <c r="U471" s="539"/>
      <c r="V471" s="299" t="str">
        <f t="shared" si="20"/>
        <v>8.42</v>
      </c>
      <c r="W471" s="299">
        <f t="shared" si="284"/>
        <v>0</v>
      </c>
      <c r="X471" s="268"/>
      <c r="Y471" s="268"/>
      <c r="Z471" s="268"/>
      <c r="AA471" s="268"/>
      <c r="AB471" s="533"/>
      <c r="AN471" s="641" t="str">
        <f t="shared" si="260"/>
        <v>revisar</v>
      </c>
      <c r="AO471" s="641" t="str">
        <f t="shared" si="261"/>
        <v>ok</v>
      </c>
      <c r="AP471" s="641" t="str">
        <f t="shared" si="262"/>
        <v>ok</v>
      </c>
      <c r="AQ471" s="641" t="str">
        <f t="shared" si="263"/>
        <v>ok</v>
      </c>
      <c r="AR471" s="641" t="str">
        <f t="shared" si="264"/>
        <v>ok</v>
      </c>
      <c r="AS471" s="641" t="str">
        <f t="shared" si="265"/>
        <v>ok</v>
      </c>
      <c r="AT471" s="641" t="str">
        <f t="shared" si="266"/>
        <v>ok</v>
      </c>
      <c r="AU471" s="641" t="str">
        <f t="shared" si="267"/>
        <v>ok</v>
      </c>
      <c r="AV471" s="641" t="str">
        <f t="shared" si="268"/>
        <v>ok</v>
      </c>
      <c r="AW471" s="641" t="str">
        <f t="shared" si="269"/>
        <v>ok</v>
      </c>
      <c r="AX471" s="641" t="str">
        <f t="shared" si="270"/>
        <v>ok</v>
      </c>
      <c r="AY471" s="641" t="str">
        <f t="shared" si="271"/>
        <v>ok</v>
      </c>
      <c r="AZ471" s="641" t="str">
        <f t="shared" si="272"/>
        <v>ok</v>
      </c>
      <c r="BA471" s="641" t="str">
        <f t="shared" si="273"/>
        <v>ok</v>
      </c>
      <c r="BB471" s="641" t="str">
        <f t="shared" si="274"/>
        <v>ok</v>
      </c>
      <c r="BC471" s="641" t="str">
        <f t="shared" si="275"/>
        <v>ok</v>
      </c>
    </row>
    <row r="472" spans="1:55" ht="12.75" hidden="1" customHeight="1">
      <c r="A472" s="34"/>
      <c r="B472" s="35">
        <f t="shared" si="276"/>
        <v>0</v>
      </c>
      <c r="C472" s="34"/>
      <c r="D472" s="254" t="s">
        <v>605</v>
      </c>
      <c r="E472" s="668"/>
      <c r="F472" s="669"/>
      <c r="G472" s="665"/>
      <c r="H472" s="666"/>
      <c r="I472" s="667"/>
      <c r="J472" s="263"/>
      <c r="K472" s="263"/>
      <c r="L472" s="263"/>
      <c r="M472" s="685">
        <f t="shared" si="283"/>
        <v>0</v>
      </c>
      <c r="N472" s="247"/>
      <c r="O472" s="687"/>
      <c r="P472" s="687"/>
      <c r="Q472" s="687"/>
      <c r="R472" s="687"/>
      <c r="S472" s="688"/>
      <c r="T472" s="268"/>
      <c r="U472" s="539"/>
      <c r="V472" s="299" t="str">
        <f t="shared" si="20"/>
        <v>8.43</v>
      </c>
      <c r="W472" s="299">
        <f t="shared" si="284"/>
        <v>0</v>
      </c>
      <c r="X472" s="268"/>
      <c r="Y472" s="268"/>
      <c r="Z472" s="268"/>
      <c r="AA472" s="268"/>
      <c r="AB472" s="533"/>
      <c r="AN472" s="641" t="str">
        <f t="shared" si="260"/>
        <v>revisar</v>
      </c>
      <c r="AO472" s="641" t="str">
        <f t="shared" si="261"/>
        <v>ok</v>
      </c>
      <c r="AP472" s="641" t="str">
        <f t="shared" si="262"/>
        <v>ok</v>
      </c>
      <c r="AQ472" s="641" t="str">
        <f t="shared" si="263"/>
        <v>ok</v>
      </c>
      <c r="AR472" s="641" t="str">
        <f t="shared" si="264"/>
        <v>ok</v>
      </c>
      <c r="AS472" s="641" t="str">
        <f t="shared" si="265"/>
        <v>ok</v>
      </c>
      <c r="AT472" s="641" t="str">
        <f t="shared" si="266"/>
        <v>ok</v>
      </c>
      <c r="AU472" s="641" t="str">
        <f t="shared" si="267"/>
        <v>ok</v>
      </c>
      <c r="AV472" s="641" t="str">
        <f t="shared" si="268"/>
        <v>ok</v>
      </c>
      <c r="AW472" s="641" t="str">
        <f t="shared" si="269"/>
        <v>ok</v>
      </c>
      <c r="AX472" s="641" t="str">
        <f t="shared" si="270"/>
        <v>ok</v>
      </c>
      <c r="AY472" s="641" t="str">
        <f t="shared" si="271"/>
        <v>ok</v>
      </c>
      <c r="AZ472" s="641" t="str">
        <f t="shared" si="272"/>
        <v>ok</v>
      </c>
      <c r="BA472" s="641" t="str">
        <f t="shared" si="273"/>
        <v>ok</v>
      </c>
      <c r="BB472" s="641" t="str">
        <f t="shared" si="274"/>
        <v>ok</v>
      </c>
      <c r="BC472" s="641" t="str">
        <f t="shared" si="275"/>
        <v>ok</v>
      </c>
    </row>
    <row r="473" spans="1:55" ht="12.75" hidden="1" customHeight="1">
      <c r="A473" s="34"/>
      <c r="B473" s="35">
        <f t="shared" si="276"/>
        <v>0</v>
      </c>
      <c r="C473" s="34"/>
      <c r="D473" s="250" t="s">
        <v>606</v>
      </c>
      <c r="E473" s="668"/>
      <c r="F473" s="669"/>
      <c r="G473" s="665"/>
      <c r="H473" s="666"/>
      <c r="I473" s="667"/>
      <c r="J473" s="263"/>
      <c r="K473" s="263"/>
      <c r="L473" s="263"/>
      <c r="M473" s="685">
        <f t="shared" si="283"/>
        <v>0</v>
      </c>
      <c r="N473" s="247"/>
      <c r="O473" s="687"/>
      <c r="P473" s="687"/>
      <c r="Q473" s="687"/>
      <c r="R473" s="687"/>
      <c r="S473" s="688"/>
      <c r="T473" s="268"/>
      <c r="U473" s="539"/>
      <c r="V473" s="299" t="str">
        <f t="shared" si="20"/>
        <v>8.44</v>
      </c>
      <c r="W473" s="299">
        <f t="shared" si="284"/>
        <v>0</v>
      </c>
      <c r="X473" s="268"/>
      <c r="Y473" s="268"/>
      <c r="Z473" s="268"/>
      <c r="AA473" s="268"/>
      <c r="AB473" s="533"/>
      <c r="AN473" s="641" t="str">
        <f t="shared" si="260"/>
        <v>revisar</v>
      </c>
      <c r="AO473" s="641" t="str">
        <f t="shared" si="261"/>
        <v>ok</v>
      </c>
      <c r="AP473" s="641" t="str">
        <f t="shared" si="262"/>
        <v>ok</v>
      </c>
      <c r="AQ473" s="641" t="str">
        <f t="shared" si="263"/>
        <v>ok</v>
      </c>
      <c r="AR473" s="641" t="str">
        <f t="shared" si="264"/>
        <v>ok</v>
      </c>
      <c r="AS473" s="641" t="str">
        <f t="shared" si="265"/>
        <v>ok</v>
      </c>
      <c r="AT473" s="641" t="str">
        <f t="shared" si="266"/>
        <v>ok</v>
      </c>
      <c r="AU473" s="641" t="str">
        <f t="shared" si="267"/>
        <v>ok</v>
      </c>
      <c r="AV473" s="641" t="str">
        <f t="shared" si="268"/>
        <v>ok</v>
      </c>
      <c r="AW473" s="641" t="str">
        <f t="shared" si="269"/>
        <v>ok</v>
      </c>
      <c r="AX473" s="641" t="str">
        <f t="shared" si="270"/>
        <v>ok</v>
      </c>
      <c r="AY473" s="641" t="str">
        <f t="shared" si="271"/>
        <v>ok</v>
      </c>
      <c r="AZ473" s="641" t="str">
        <f t="shared" si="272"/>
        <v>ok</v>
      </c>
      <c r="BA473" s="641" t="str">
        <f t="shared" si="273"/>
        <v>ok</v>
      </c>
      <c r="BB473" s="641" t="str">
        <f t="shared" si="274"/>
        <v>ok</v>
      </c>
      <c r="BC473" s="641" t="str">
        <f t="shared" si="275"/>
        <v>ok</v>
      </c>
    </row>
    <row r="474" spans="1:55" ht="12.75" hidden="1" customHeight="1">
      <c r="A474" s="34"/>
      <c r="B474" s="35">
        <f t="shared" si="276"/>
        <v>0</v>
      </c>
      <c r="C474" s="34"/>
      <c r="D474" s="250" t="s">
        <v>607</v>
      </c>
      <c r="E474" s="668"/>
      <c r="F474" s="669"/>
      <c r="G474" s="665"/>
      <c r="H474" s="666"/>
      <c r="I474" s="667"/>
      <c r="J474" s="263"/>
      <c r="K474" s="263"/>
      <c r="L474" s="263"/>
      <c r="M474" s="685">
        <f t="shared" si="283"/>
        <v>0</v>
      </c>
      <c r="N474" s="247"/>
      <c r="O474" s="687"/>
      <c r="P474" s="687"/>
      <c r="Q474" s="687"/>
      <c r="R474" s="687"/>
      <c r="S474" s="688"/>
      <c r="T474" s="268"/>
      <c r="U474" s="539"/>
      <c r="V474" s="299" t="str">
        <f t="shared" si="20"/>
        <v>8.45</v>
      </c>
      <c r="W474" s="299">
        <f t="shared" si="284"/>
        <v>0</v>
      </c>
      <c r="X474" s="268"/>
      <c r="Y474" s="268"/>
      <c r="Z474" s="268"/>
      <c r="AA474" s="268"/>
      <c r="AB474" s="533"/>
      <c r="AN474" s="641" t="str">
        <f t="shared" si="260"/>
        <v>revisar</v>
      </c>
      <c r="AO474" s="641" t="str">
        <f t="shared" si="261"/>
        <v>ok</v>
      </c>
      <c r="AP474" s="641" t="str">
        <f t="shared" si="262"/>
        <v>ok</v>
      </c>
      <c r="AQ474" s="641" t="str">
        <f t="shared" si="263"/>
        <v>ok</v>
      </c>
      <c r="AR474" s="641" t="str">
        <f t="shared" si="264"/>
        <v>ok</v>
      </c>
      <c r="AS474" s="641" t="str">
        <f t="shared" si="265"/>
        <v>ok</v>
      </c>
      <c r="AT474" s="641" t="str">
        <f t="shared" si="266"/>
        <v>ok</v>
      </c>
      <c r="AU474" s="641" t="str">
        <f t="shared" si="267"/>
        <v>ok</v>
      </c>
      <c r="AV474" s="641" t="str">
        <f t="shared" si="268"/>
        <v>ok</v>
      </c>
      <c r="AW474" s="641" t="str">
        <f t="shared" si="269"/>
        <v>ok</v>
      </c>
      <c r="AX474" s="641" t="str">
        <f t="shared" si="270"/>
        <v>ok</v>
      </c>
      <c r="AY474" s="641" t="str">
        <f t="shared" si="271"/>
        <v>ok</v>
      </c>
      <c r="AZ474" s="641" t="str">
        <f t="shared" si="272"/>
        <v>ok</v>
      </c>
      <c r="BA474" s="641" t="str">
        <f t="shared" si="273"/>
        <v>ok</v>
      </c>
      <c r="BB474" s="641" t="str">
        <f t="shared" si="274"/>
        <v>ok</v>
      </c>
      <c r="BC474" s="641" t="str">
        <f t="shared" si="275"/>
        <v>ok</v>
      </c>
    </row>
    <row r="475" spans="1:55" ht="12.75" hidden="1" customHeight="1">
      <c r="A475" s="34"/>
      <c r="B475" s="35">
        <f t="shared" si="276"/>
        <v>0</v>
      </c>
      <c r="C475" s="34"/>
      <c r="D475" s="254" t="s">
        <v>608</v>
      </c>
      <c r="E475" s="668"/>
      <c r="F475" s="669"/>
      <c r="G475" s="665"/>
      <c r="H475" s="666"/>
      <c r="I475" s="667"/>
      <c r="J475" s="263"/>
      <c r="K475" s="263"/>
      <c r="L475" s="263"/>
      <c r="M475" s="685">
        <f t="shared" si="283"/>
        <v>0</v>
      </c>
      <c r="N475" s="247"/>
      <c r="O475" s="687"/>
      <c r="P475" s="687"/>
      <c r="Q475" s="687"/>
      <c r="R475" s="687"/>
      <c r="S475" s="688"/>
      <c r="T475" s="268"/>
      <c r="U475" s="539"/>
      <c r="V475" s="299" t="str">
        <f t="shared" si="20"/>
        <v>8.46</v>
      </c>
      <c r="W475" s="299">
        <f t="shared" si="284"/>
        <v>0</v>
      </c>
      <c r="X475" s="268"/>
      <c r="Y475" s="268"/>
      <c r="Z475" s="268"/>
      <c r="AA475" s="268"/>
      <c r="AB475" s="533"/>
      <c r="AN475" s="641" t="str">
        <f t="shared" si="260"/>
        <v>revisar</v>
      </c>
      <c r="AO475" s="641" t="str">
        <f t="shared" si="261"/>
        <v>ok</v>
      </c>
      <c r="AP475" s="641" t="str">
        <f t="shared" si="262"/>
        <v>ok</v>
      </c>
      <c r="AQ475" s="641" t="str">
        <f t="shared" si="263"/>
        <v>ok</v>
      </c>
      <c r="AR475" s="641" t="str">
        <f t="shared" si="264"/>
        <v>ok</v>
      </c>
      <c r="AS475" s="641" t="str">
        <f t="shared" si="265"/>
        <v>ok</v>
      </c>
      <c r="AT475" s="641" t="str">
        <f t="shared" si="266"/>
        <v>ok</v>
      </c>
      <c r="AU475" s="641" t="str">
        <f t="shared" si="267"/>
        <v>ok</v>
      </c>
      <c r="AV475" s="641" t="str">
        <f t="shared" si="268"/>
        <v>ok</v>
      </c>
      <c r="AW475" s="641" t="str">
        <f t="shared" si="269"/>
        <v>ok</v>
      </c>
      <c r="AX475" s="641" t="str">
        <f t="shared" si="270"/>
        <v>ok</v>
      </c>
      <c r="AY475" s="641" t="str">
        <f t="shared" si="271"/>
        <v>ok</v>
      </c>
      <c r="AZ475" s="641" t="str">
        <f t="shared" si="272"/>
        <v>ok</v>
      </c>
      <c r="BA475" s="641" t="str">
        <f t="shared" si="273"/>
        <v>ok</v>
      </c>
      <c r="BB475" s="641" t="str">
        <f t="shared" si="274"/>
        <v>ok</v>
      </c>
      <c r="BC475" s="641" t="str">
        <f t="shared" si="275"/>
        <v>ok</v>
      </c>
    </row>
    <row r="476" spans="1:55" ht="12.75" hidden="1" customHeight="1">
      <c r="A476" s="34"/>
      <c r="B476" s="35">
        <f t="shared" si="276"/>
        <v>0</v>
      </c>
      <c r="C476" s="34"/>
      <c r="D476" s="250" t="s">
        <v>609</v>
      </c>
      <c r="E476" s="668"/>
      <c r="F476" s="669"/>
      <c r="G476" s="665"/>
      <c r="H476" s="666"/>
      <c r="I476" s="667"/>
      <c r="J476" s="263"/>
      <c r="K476" s="263"/>
      <c r="L476" s="263"/>
      <c r="M476" s="685">
        <f t="shared" si="283"/>
        <v>0</v>
      </c>
      <c r="N476" s="247"/>
      <c r="O476" s="687"/>
      <c r="P476" s="687"/>
      <c r="Q476" s="687"/>
      <c r="R476" s="687"/>
      <c r="S476" s="688"/>
      <c r="T476" s="268"/>
      <c r="U476" s="539"/>
      <c r="V476" s="299" t="str">
        <f t="shared" si="20"/>
        <v>8.47</v>
      </c>
      <c r="W476" s="299">
        <f t="shared" si="284"/>
        <v>0</v>
      </c>
      <c r="X476" s="268"/>
      <c r="Y476" s="268"/>
      <c r="Z476" s="268"/>
      <c r="AA476" s="268"/>
      <c r="AB476" s="533"/>
      <c r="AN476" s="641" t="str">
        <f t="shared" si="260"/>
        <v>revisar</v>
      </c>
      <c r="AO476" s="641" t="str">
        <f t="shared" si="261"/>
        <v>ok</v>
      </c>
      <c r="AP476" s="641" t="str">
        <f t="shared" si="262"/>
        <v>ok</v>
      </c>
      <c r="AQ476" s="641" t="str">
        <f t="shared" si="263"/>
        <v>ok</v>
      </c>
      <c r="AR476" s="641" t="str">
        <f t="shared" si="264"/>
        <v>ok</v>
      </c>
      <c r="AS476" s="641" t="str">
        <f t="shared" si="265"/>
        <v>ok</v>
      </c>
      <c r="AT476" s="641" t="str">
        <f t="shared" si="266"/>
        <v>ok</v>
      </c>
      <c r="AU476" s="641" t="str">
        <f t="shared" si="267"/>
        <v>ok</v>
      </c>
      <c r="AV476" s="641" t="str">
        <f t="shared" si="268"/>
        <v>ok</v>
      </c>
      <c r="AW476" s="641" t="str">
        <f t="shared" si="269"/>
        <v>ok</v>
      </c>
      <c r="AX476" s="641" t="str">
        <f t="shared" si="270"/>
        <v>ok</v>
      </c>
      <c r="AY476" s="641" t="str">
        <f t="shared" si="271"/>
        <v>ok</v>
      </c>
      <c r="AZ476" s="641" t="str">
        <f t="shared" si="272"/>
        <v>ok</v>
      </c>
      <c r="BA476" s="641" t="str">
        <f t="shared" si="273"/>
        <v>ok</v>
      </c>
      <c r="BB476" s="641" t="str">
        <f t="shared" si="274"/>
        <v>ok</v>
      </c>
      <c r="BC476" s="641" t="str">
        <f t="shared" si="275"/>
        <v>ok</v>
      </c>
    </row>
    <row r="477" spans="1:55" ht="12.75" hidden="1" customHeight="1">
      <c r="A477" s="34"/>
      <c r="B477" s="35">
        <f t="shared" si="276"/>
        <v>0</v>
      </c>
      <c r="C477" s="34"/>
      <c r="D477" s="250" t="s">
        <v>610</v>
      </c>
      <c r="E477" s="668"/>
      <c r="F477" s="669"/>
      <c r="G477" s="665"/>
      <c r="H477" s="666"/>
      <c r="I477" s="667"/>
      <c r="J477" s="263"/>
      <c r="K477" s="263"/>
      <c r="L477" s="263"/>
      <c r="M477" s="685">
        <f t="shared" si="283"/>
        <v>0</v>
      </c>
      <c r="N477" s="247"/>
      <c r="O477" s="687"/>
      <c r="P477" s="687"/>
      <c r="Q477" s="687"/>
      <c r="R477" s="687"/>
      <c r="S477" s="688"/>
      <c r="T477" s="268"/>
      <c r="U477" s="539"/>
      <c r="V477" s="299" t="str">
        <f t="shared" si="20"/>
        <v>8.48</v>
      </c>
      <c r="W477" s="299">
        <f t="shared" si="284"/>
        <v>0</v>
      </c>
      <c r="X477" s="268"/>
      <c r="Y477" s="268"/>
      <c r="Z477" s="268"/>
      <c r="AA477" s="268"/>
      <c r="AB477" s="533"/>
      <c r="AN477" s="641" t="str">
        <f t="shared" si="260"/>
        <v>revisar</v>
      </c>
      <c r="AO477" s="641" t="str">
        <f t="shared" si="261"/>
        <v>ok</v>
      </c>
      <c r="AP477" s="641" t="str">
        <f t="shared" si="262"/>
        <v>ok</v>
      </c>
      <c r="AQ477" s="641" t="str">
        <f t="shared" si="263"/>
        <v>ok</v>
      </c>
      <c r="AR477" s="641" t="str">
        <f t="shared" si="264"/>
        <v>ok</v>
      </c>
      <c r="AS477" s="641" t="str">
        <f t="shared" si="265"/>
        <v>ok</v>
      </c>
      <c r="AT477" s="641" t="str">
        <f t="shared" si="266"/>
        <v>ok</v>
      </c>
      <c r="AU477" s="641" t="str">
        <f t="shared" si="267"/>
        <v>ok</v>
      </c>
      <c r="AV477" s="641" t="str">
        <f t="shared" si="268"/>
        <v>ok</v>
      </c>
      <c r="AW477" s="641" t="str">
        <f t="shared" si="269"/>
        <v>ok</v>
      </c>
      <c r="AX477" s="641" t="str">
        <f t="shared" si="270"/>
        <v>ok</v>
      </c>
      <c r="AY477" s="641" t="str">
        <f t="shared" si="271"/>
        <v>ok</v>
      </c>
      <c r="AZ477" s="641" t="str">
        <f t="shared" si="272"/>
        <v>ok</v>
      </c>
      <c r="BA477" s="641" t="str">
        <f t="shared" si="273"/>
        <v>ok</v>
      </c>
      <c r="BB477" s="641" t="str">
        <f t="shared" si="274"/>
        <v>ok</v>
      </c>
      <c r="BC477" s="641" t="str">
        <f t="shared" si="275"/>
        <v>ok</v>
      </c>
    </row>
    <row r="478" spans="1:55" ht="12.75" hidden="1" customHeight="1">
      <c r="A478" s="34"/>
      <c r="B478" s="35">
        <f t="shared" si="276"/>
        <v>0</v>
      </c>
      <c r="C478" s="34"/>
      <c r="D478" s="254" t="s">
        <v>611</v>
      </c>
      <c r="E478" s="668"/>
      <c r="F478" s="669"/>
      <c r="G478" s="665"/>
      <c r="H478" s="666"/>
      <c r="I478" s="667"/>
      <c r="J478" s="263"/>
      <c r="K478" s="263"/>
      <c r="L478" s="263"/>
      <c r="M478" s="685">
        <f t="shared" si="283"/>
        <v>0</v>
      </c>
      <c r="N478" s="247"/>
      <c r="O478" s="687"/>
      <c r="P478" s="687"/>
      <c r="Q478" s="687"/>
      <c r="R478" s="687"/>
      <c r="S478" s="688"/>
      <c r="T478" s="268"/>
      <c r="U478" s="539"/>
      <c r="V478" s="299" t="str">
        <f t="shared" si="20"/>
        <v>8.49</v>
      </c>
      <c r="W478" s="299">
        <f t="shared" si="284"/>
        <v>0</v>
      </c>
      <c r="X478" s="268"/>
      <c r="Y478" s="268"/>
      <c r="Z478" s="268"/>
      <c r="AA478" s="268"/>
      <c r="AB478" s="533"/>
      <c r="AN478" s="641" t="str">
        <f t="shared" si="260"/>
        <v>revisar</v>
      </c>
      <c r="AO478" s="641" t="str">
        <f t="shared" si="261"/>
        <v>ok</v>
      </c>
      <c r="AP478" s="641" t="str">
        <f t="shared" si="262"/>
        <v>ok</v>
      </c>
      <c r="AQ478" s="641" t="str">
        <f t="shared" si="263"/>
        <v>ok</v>
      </c>
      <c r="AR478" s="641" t="str">
        <f t="shared" si="264"/>
        <v>ok</v>
      </c>
      <c r="AS478" s="641" t="str">
        <f t="shared" si="265"/>
        <v>ok</v>
      </c>
      <c r="AT478" s="641" t="str">
        <f t="shared" si="266"/>
        <v>ok</v>
      </c>
      <c r="AU478" s="641" t="str">
        <f t="shared" si="267"/>
        <v>ok</v>
      </c>
      <c r="AV478" s="641" t="str">
        <f t="shared" si="268"/>
        <v>ok</v>
      </c>
      <c r="AW478" s="641" t="str">
        <f t="shared" si="269"/>
        <v>ok</v>
      </c>
      <c r="AX478" s="641" t="str">
        <f t="shared" si="270"/>
        <v>ok</v>
      </c>
      <c r="AY478" s="641" t="str">
        <f t="shared" si="271"/>
        <v>ok</v>
      </c>
      <c r="AZ478" s="641" t="str">
        <f t="shared" si="272"/>
        <v>ok</v>
      </c>
      <c r="BA478" s="641" t="str">
        <f t="shared" si="273"/>
        <v>ok</v>
      </c>
      <c r="BB478" s="641" t="str">
        <f t="shared" si="274"/>
        <v>ok</v>
      </c>
      <c r="BC478" s="641" t="str">
        <f t="shared" si="275"/>
        <v>ok</v>
      </c>
    </row>
    <row r="479" spans="1:55" ht="12.75" hidden="1" customHeight="1">
      <c r="A479" s="34"/>
      <c r="B479" s="35">
        <f t="shared" si="276"/>
        <v>0</v>
      </c>
      <c r="C479" s="34"/>
      <c r="D479" s="250" t="s">
        <v>612</v>
      </c>
      <c r="E479" s="668"/>
      <c r="F479" s="669"/>
      <c r="G479" s="665"/>
      <c r="H479" s="666"/>
      <c r="I479" s="667"/>
      <c r="J479" s="263"/>
      <c r="K479" s="263"/>
      <c r="L479" s="263"/>
      <c r="M479" s="685">
        <f t="shared" si="283"/>
        <v>0</v>
      </c>
      <c r="N479" s="247"/>
      <c r="O479" s="687"/>
      <c r="P479" s="687"/>
      <c r="Q479" s="687"/>
      <c r="R479" s="687"/>
      <c r="S479" s="688"/>
      <c r="T479" s="268"/>
      <c r="U479" s="539"/>
      <c r="V479" s="299" t="str">
        <f t="shared" si="20"/>
        <v>8.50</v>
      </c>
      <c r="W479" s="299">
        <f t="shared" si="284"/>
        <v>0</v>
      </c>
      <c r="X479" s="268"/>
      <c r="Y479" s="268"/>
      <c r="Z479" s="268"/>
      <c r="AA479" s="268"/>
      <c r="AB479" s="533"/>
      <c r="AN479" s="641" t="str">
        <f t="shared" si="260"/>
        <v>revisar</v>
      </c>
      <c r="AO479" s="641" t="str">
        <f t="shared" si="261"/>
        <v>ok</v>
      </c>
      <c r="AP479" s="641" t="str">
        <f t="shared" si="262"/>
        <v>ok</v>
      </c>
      <c r="AQ479" s="641" t="str">
        <f t="shared" si="263"/>
        <v>ok</v>
      </c>
      <c r="AR479" s="641" t="str">
        <f t="shared" si="264"/>
        <v>ok</v>
      </c>
      <c r="AS479" s="641" t="str">
        <f t="shared" si="265"/>
        <v>ok</v>
      </c>
      <c r="AT479" s="641" t="str">
        <f t="shared" si="266"/>
        <v>ok</v>
      </c>
      <c r="AU479" s="641" t="str">
        <f t="shared" si="267"/>
        <v>ok</v>
      </c>
      <c r="AV479" s="641" t="str">
        <f t="shared" si="268"/>
        <v>ok</v>
      </c>
      <c r="AW479" s="641" t="str">
        <f t="shared" si="269"/>
        <v>ok</v>
      </c>
      <c r="AX479" s="641" t="str">
        <f t="shared" si="270"/>
        <v>ok</v>
      </c>
      <c r="AY479" s="641" t="str">
        <f t="shared" si="271"/>
        <v>ok</v>
      </c>
      <c r="AZ479" s="641" t="str">
        <f t="shared" si="272"/>
        <v>ok</v>
      </c>
      <c r="BA479" s="641" t="str">
        <f t="shared" si="273"/>
        <v>ok</v>
      </c>
      <c r="BB479" s="641" t="str">
        <f t="shared" si="274"/>
        <v>ok</v>
      </c>
      <c r="BC479" s="641" t="str">
        <f t="shared" si="275"/>
        <v>ok</v>
      </c>
    </row>
    <row r="480" spans="1:55" ht="12.75" hidden="1" customHeight="1">
      <c r="A480" s="34"/>
      <c r="B480" s="35"/>
      <c r="C480" s="34"/>
      <c r="D480" s="255"/>
      <c r="E480" s="25"/>
      <c r="F480" s="25"/>
      <c r="G480" s="37"/>
      <c r="H480" s="25"/>
      <c r="I480" s="38"/>
      <c r="J480" s="269"/>
      <c r="K480" s="269"/>
      <c r="L480" s="269"/>
      <c r="M480" s="689"/>
      <c r="N480" s="696"/>
      <c r="O480" s="690"/>
      <c r="P480" s="690"/>
      <c r="Q480" s="690"/>
      <c r="R480" s="690"/>
      <c r="S480" s="691"/>
      <c r="T480" s="268"/>
      <c r="U480" s="539"/>
      <c r="V480" s="299">
        <f t="shared" si="20"/>
        <v>0</v>
      </c>
      <c r="W480" s="299">
        <f t="shared" si="284"/>
        <v>0</v>
      </c>
      <c r="X480" s="268"/>
      <c r="Y480" s="268"/>
      <c r="Z480" s="268"/>
      <c r="AA480" s="268"/>
      <c r="AB480" s="533"/>
      <c r="AN480" s="641" t="str">
        <f t="shared" si="260"/>
        <v>ok</v>
      </c>
      <c r="AO480" s="641" t="str">
        <f t="shared" si="261"/>
        <v>ok</v>
      </c>
      <c r="AP480" s="641" t="str">
        <f t="shared" si="262"/>
        <v>ok</v>
      </c>
      <c r="AQ480" s="641" t="str">
        <f t="shared" si="263"/>
        <v>ok</v>
      </c>
      <c r="AR480" s="641" t="str">
        <f t="shared" si="264"/>
        <v>ok</v>
      </c>
      <c r="AS480" s="641" t="str">
        <f t="shared" si="265"/>
        <v>ok</v>
      </c>
      <c r="AT480" s="641" t="str">
        <f t="shared" si="266"/>
        <v>ok</v>
      </c>
      <c r="AU480" s="641" t="str">
        <f t="shared" si="267"/>
        <v>ok</v>
      </c>
      <c r="AV480" s="641" t="str">
        <f t="shared" si="268"/>
        <v>ok</v>
      </c>
      <c r="AW480" s="641" t="str">
        <f t="shared" si="269"/>
        <v>ok</v>
      </c>
      <c r="AX480" s="641" t="str">
        <f t="shared" si="270"/>
        <v>ok</v>
      </c>
      <c r="AY480" s="641" t="str">
        <f t="shared" si="271"/>
        <v>ok</v>
      </c>
      <c r="AZ480" s="641" t="str">
        <f t="shared" si="272"/>
        <v>ok</v>
      </c>
      <c r="BA480" s="641" t="str">
        <f t="shared" si="273"/>
        <v>ok</v>
      </c>
      <c r="BB480" s="641" t="str">
        <f t="shared" si="274"/>
        <v>ok</v>
      </c>
      <c r="BC480" s="641" t="str">
        <f t="shared" si="275"/>
        <v>ok</v>
      </c>
    </row>
    <row r="481" spans="1:55" ht="12.75" hidden="1" customHeight="1">
      <c r="A481" s="13"/>
      <c r="B481" s="14"/>
      <c r="C481" s="13"/>
      <c r="D481" s="251"/>
      <c r="E481" s="29"/>
      <c r="F481" s="29"/>
      <c r="G481" s="29"/>
      <c r="H481" s="29"/>
      <c r="I481" s="29"/>
      <c r="J481" s="267"/>
      <c r="K481" s="267"/>
      <c r="L481" s="267"/>
      <c r="M481" s="677"/>
      <c r="N481" s="663"/>
      <c r="O481" s="692" t="str">
        <f>CONCATENATE("Subtotal ",G429)</f>
        <v>Subtotal (digite a descrição do item aqui)</v>
      </c>
      <c r="P481" s="693">
        <f>SUM(P430:P480)</f>
        <v>0</v>
      </c>
      <c r="Q481" s="693">
        <f>SUM(Q430:Q480)</f>
        <v>0</v>
      </c>
      <c r="R481" s="693">
        <f t="shared" ref="R481:S481" si="285">SUM(R430:R480)</f>
        <v>0</v>
      </c>
      <c r="S481" s="694">
        <f t="shared" si="285"/>
        <v>0</v>
      </c>
      <c r="T481" s="536"/>
      <c r="U481" s="299">
        <v>1</v>
      </c>
      <c r="V481" s="299"/>
      <c r="W481" s="299"/>
      <c r="X481" s="614"/>
      <c r="Y481" s="615"/>
      <c r="Z481" s="615"/>
      <c r="AA481" s="615"/>
      <c r="AB481" s="615"/>
      <c r="AC481" s="615"/>
      <c r="AD481" s="616"/>
      <c r="AE481" s="616"/>
      <c r="AF481" s="616"/>
      <c r="AG481" s="616"/>
      <c r="AH481" s="713"/>
      <c r="AI481" s="618" t="s">
        <v>2190</v>
      </c>
      <c r="AJ481" s="30">
        <v>1115</v>
      </c>
      <c r="AK481" s="30">
        <v>17372.5</v>
      </c>
      <c r="AL481" s="30">
        <v>1252.5</v>
      </c>
      <c r="AM481" s="31">
        <v>19740</v>
      </c>
      <c r="AN481" s="641" t="str">
        <f t="shared" si="260"/>
        <v>ok</v>
      </c>
      <c r="AO481" s="641" t="str">
        <f t="shared" si="261"/>
        <v>ok</v>
      </c>
      <c r="AP481" s="641" t="str">
        <f t="shared" si="262"/>
        <v>ok</v>
      </c>
      <c r="AQ481" s="641" t="str">
        <f t="shared" si="263"/>
        <v>ok</v>
      </c>
      <c r="AR481" s="641" t="str">
        <f t="shared" si="264"/>
        <v>ok</v>
      </c>
      <c r="AS481" s="641" t="str">
        <f t="shared" si="265"/>
        <v>ok</v>
      </c>
      <c r="AT481" s="641" t="str">
        <f t="shared" si="266"/>
        <v>ok</v>
      </c>
      <c r="AU481" s="641" t="str">
        <f t="shared" si="267"/>
        <v>ok</v>
      </c>
      <c r="AV481" s="641" t="str">
        <f t="shared" si="268"/>
        <v>ok</v>
      </c>
      <c r="AW481" s="641" t="str">
        <f t="shared" si="269"/>
        <v>ok</v>
      </c>
      <c r="AX481" s="641" t="str">
        <f t="shared" si="270"/>
        <v>ok</v>
      </c>
      <c r="AY481" s="641" t="str">
        <f t="shared" si="271"/>
        <v>revisar</v>
      </c>
      <c r="AZ481" s="641" t="str">
        <f t="shared" si="272"/>
        <v>revisar</v>
      </c>
      <c r="BA481" s="641" t="str">
        <f t="shared" si="273"/>
        <v>revisar</v>
      </c>
      <c r="BB481" s="641" t="str">
        <f t="shared" si="274"/>
        <v>revisar</v>
      </c>
      <c r="BC481" s="641" t="str">
        <f t="shared" si="275"/>
        <v>revisar</v>
      </c>
    </row>
    <row r="482" spans="1:55" ht="6" hidden="1" customHeight="1">
      <c r="A482" s="10"/>
      <c r="B482" s="21"/>
      <c r="C482" s="10"/>
      <c r="D482" s="252"/>
      <c r="E482" s="32"/>
      <c r="F482" s="33"/>
      <c r="G482" s="33"/>
      <c r="H482" s="32"/>
      <c r="I482" s="32"/>
      <c r="J482" s="268"/>
      <c r="K482" s="268"/>
      <c r="L482" s="268"/>
      <c r="M482" s="539"/>
      <c r="N482" s="299"/>
      <c r="O482" s="539"/>
      <c r="P482" s="539"/>
      <c r="Q482" s="539"/>
      <c r="R482" s="539"/>
      <c r="S482" s="695"/>
      <c r="T482" s="319"/>
      <c r="U482" s="299"/>
      <c r="V482" s="299">
        <f t="shared" si="20"/>
        <v>0</v>
      </c>
      <c r="W482" s="299">
        <f t="shared" si="284"/>
        <v>0</v>
      </c>
      <c r="X482" s="268"/>
      <c r="Y482" s="268"/>
      <c r="Z482" s="268"/>
      <c r="AA482" s="268"/>
      <c r="AB482" s="533"/>
      <c r="AN482" s="641" t="str">
        <f t="shared" si="260"/>
        <v>ok</v>
      </c>
      <c r="AO482" s="641" t="str">
        <f t="shared" si="261"/>
        <v>ok</v>
      </c>
      <c r="AP482" s="641" t="str">
        <f t="shared" si="262"/>
        <v>ok</v>
      </c>
      <c r="AQ482" s="641" t="str">
        <f t="shared" si="263"/>
        <v>ok</v>
      </c>
      <c r="AR482" s="641" t="str">
        <f t="shared" si="264"/>
        <v>ok</v>
      </c>
      <c r="AS482" s="641" t="str">
        <f t="shared" si="265"/>
        <v>ok</v>
      </c>
      <c r="AT482" s="641" t="str">
        <f t="shared" si="266"/>
        <v>ok</v>
      </c>
      <c r="AU482" s="641" t="str">
        <f t="shared" si="267"/>
        <v>ok</v>
      </c>
      <c r="AV482" s="641" t="str">
        <f t="shared" si="268"/>
        <v>ok</v>
      </c>
      <c r="AW482" s="641" t="str">
        <f t="shared" si="269"/>
        <v>ok</v>
      </c>
      <c r="AX482" s="641" t="str">
        <f t="shared" si="270"/>
        <v>ok</v>
      </c>
      <c r="AY482" s="641" t="str">
        <f t="shared" si="271"/>
        <v>ok</v>
      </c>
      <c r="AZ482" s="641" t="str">
        <f t="shared" si="272"/>
        <v>ok</v>
      </c>
      <c r="BA482" s="641" t="str">
        <f t="shared" si="273"/>
        <v>ok</v>
      </c>
      <c r="BB482" s="641" t="str">
        <f t="shared" si="274"/>
        <v>ok</v>
      </c>
      <c r="BC482" s="641" t="str">
        <f t="shared" si="275"/>
        <v>ok</v>
      </c>
    </row>
    <row r="483" spans="1:55" ht="12.75" hidden="1" customHeight="1">
      <c r="A483" s="13"/>
      <c r="B483" s="14"/>
      <c r="C483" s="13"/>
      <c r="D483" s="249">
        <v>9</v>
      </c>
      <c r="E483" s="22"/>
      <c r="F483" s="22"/>
      <c r="G483" s="246" t="s">
        <v>172</v>
      </c>
      <c r="H483" s="23"/>
      <c r="I483" s="23"/>
      <c r="J483" s="246"/>
      <c r="K483" s="246"/>
      <c r="L483" s="246"/>
      <c r="M483" s="662"/>
      <c r="N483" s="663"/>
      <c r="O483" s="662"/>
      <c r="P483" s="662"/>
      <c r="Q483" s="662"/>
      <c r="R483" s="662"/>
      <c r="S483" s="664">
        <f>S535</f>
        <v>0</v>
      </c>
      <c r="T483" s="319"/>
      <c r="U483" s="299"/>
      <c r="V483" s="299">
        <f t="shared" si="20"/>
        <v>9</v>
      </c>
      <c r="W483" s="299">
        <f t="shared" si="284"/>
        <v>0</v>
      </c>
      <c r="X483" s="268"/>
      <c r="Y483" s="268"/>
      <c r="Z483" s="268"/>
      <c r="AA483" s="268"/>
      <c r="AB483" s="533"/>
      <c r="AN483" s="641" t="str">
        <f t="shared" si="260"/>
        <v>revisar</v>
      </c>
      <c r="AO483" s="641" t="str">
        <f t="shared" si="261"/>
        <v>ok</v>
      </c>
      <c r="AP483" s="641" t="str">
        <f t="shared" si="262"/>
        <v>ok</v>
      </c>
      <c r="AQ483" s="641" t="str">
        <f t="shared" si="263"/>
        <v>revisar</v>
      </c>
      <c r="AR483" s="641" t="str">
        <f t="shared" si="264"/>
        <v>ok</v>
      </c>
      <c r="AS483" s="641" t="str">
        <f t="shared" si="265"/>
        <v>ok</v>
      </c>
      <c r="AT483" s="641" t="str">
        <f t="shared" si="266"/>
        <v>ok</v>
      </c>
      <c r="AU483" s="641" t="str">
        <f t="shared" si="267"/>
        <v>ok</v>
      </c>
      <c r="AV483" s="641" t="str">
        <f t="shared" si="268"/>
        <v>ok</v>
      </c>
      <c r="AW483" s="641" t="str">
        <f t="shared" si="269"/>
        <v>ok</v>
      </c>
      <c r="AX483" s="641" t="str">
        <f t="shared" si="270"/>
        <v>ok</v>
      </c>
      <c r="AY483" s="641" t="str">
        <f t="shared" si="271"/>
        <v>ok</v>
      </c>
      <c r="AZ483" s="641" t="str">
        <f t="shared" si="272"/>
        <v>ok</v>
      </c>
      <c r="BA483" s="641" t="str">
        <f t="shared" si="273"/>
        <v>ok</v>
      </c>
      <c r="BB483" s="641" t="str">
        <f t="shared" si="274"/>
        <v>ok</v>
      </c>
      <c r="BC483" s="641" t="str">
        <f t="shared" si="275"/>
        <v>ok</v>
      </c>
    </row>
    <row r="484" spans="1:55" ht="12.75" hidden="1" customHeight="1">
      <c r="A484" s="34"/>
      <c r="B484" s="35">
        <f t="shared" ref="B484:B533" si="286">S484/$S$1671</f>
        <v>0</v>
      </c>
      <c r="C484" s="34"/>
      <c r="D484" s="253" t="s">
        <v>613</v>
      </c>
      <c r="E484" s="240"/>
      <c r="F484" s="248"/>
      <c r="G484" s="80"/>
      <c r="H484" s="81"/>
      <c r="I484" s="245"/>
      <c r="J484" s="263"/>
      <c r="K484" s="263"/>
      <c r="L484" s="263"/>
      <c r="M484" s="685"/>
      <c r="N484" s="686"/>
      <c r="O484" s="687"/>
      <c r="P484" s="687"/>
      <c r="Q484" s="687"/>
      <c r="R484" s="687"/>
      <c r="S484" s="688"/>
      <c r="T484" s="268"/>
      <c r="U484" s="539"/>
      <c r="V484" s="299" t="str">
        <f t="shared" si="20"/>
        <v>9.1</v>
      </c>
      <c r="W484" s="299">
        <f t="shared" si="284"/>
        <v>0</v>
      </c>
      <c r="X484" s="268"/>
      <c r="Y484" s="268"/>
      <c r="Z484" s="268"/>
      <c r="AA484" s="268"/>
      <c r="AB484" s="533"/>
      <c r="AN484" s="641" t="str">
        <f t="shared" si="260"/>
        <v>revisar</v>
      </c>
      <c r="AO484" s="641" t="str">
        <f t="shared" si="261"/>
        <v>ok</v>
      </c>
      <c r="AP484" s="641" t="str">
        <f t="shared" si="262"/>
        <v>ok</v>
      </c>
      <c r="AQ484" s="641" t="str">
        <f t="shared" si="263"/>
        <v>ok</v>
      </c>
      <c r="AR484" s="641" t="str">
        <f t="shared" si="264"/>
        <v>ok</v>
      </c>
      <c r="AS484" s="641" t="str">
        <f t="shared" si="265"/>
        <v>ok</v>
      </c>
      <c r="AT484" s="641" t="str">
        <f t="shared" si="266"/>
        <v>ok</v>
      </c>
      <c r="AU484" s="641" t="str">
        <f t="shared" si="267"/>
        <v>ok</v>
      </c>
      <c r="AV484" s="641" t="str">
        <f t="shared" si="268"/>
        <v>ok</v>
      </c>
      <c r="AW484" s="641" t="str">
        <f t="shared" si="269"/>
        <v>ok</v>
      </c>
      <c r="AX484" s="641" t="str">
        <f t="shared" si="270"/>
        <v>ok</v>
      </c>
      <c r="AY484" s="641" t="str">
        <f t="shared" si="271"/>
        <v>ok</v>
      </c>
      <c r="AZ484" s="641" t="str">
        <f t="shared" si="272"/>
        <v>ok</v>
      </c>
      <c r="BA484" s="641" t="str">
        <f t="shared" si="273"/>
        <v>ok</v>
      </c>
      <c r="BB484" s="641" t="str">
        <f t="shared" si="274"/>
        <v>ok</v>
      </c>
      <c r="BC484" s="641" t="str">
        <f t="shared" si="275"/>
        <v>ok</v>
      </c>
    </row>
    <row r="485" spans="1:55" ht="12.75" hidden="1" customHeight="1">
      <c r="A485" s="34"/>
      <c r="B485" s="35">
        <f t="shared" si="286"/>
        <v>0</v>
      </c>
      <c r="C485" s="34"/>
      <c r="D485" s="250" t="s">
        <v>614</v>
      </c>
      <c r="E485" s="242"/>
      <c r="F485" s="248"/>
      <c r="G485" s="80"/>
      <c r="H485" s="81"/>
      <c r="I485" s="245"/>
      <c r="J485" s="263"/>
      <c r="K485" s="263"/>
      <c r="L485" s="263"/>
      <c r="M485" s="685"/>
      <c r="N485" s="686"/>
      <c r="O485" s="687"/>
      <c r="P485" s="687"/>
      <c r="Q485" s="687"/>
      <c r="R485" s="687"/>
      <c r="S485" s="688"/>
      <c r="T485" s="268"/>
      <c r="U485" s="539"/>
      <c r="V485" s="299" t="str">
        <f t="shared" si="20"/>
        <v>9.2</v>
      </c>
      <c r="W485" s="299">
        <f t="shared" si="284"/>
        <v>0</v>
      </c>
      <c r="X485" s="268"/>
      <c r="Y485" s="268"/>
      <c r="Z485" s="268"/>
      <c r="AA485" s="268"/>
      <c r="AB485" s="533"/>
      <c r="AN485" s="641" t="str">
        <f t="shared" si="260"/>
        <v>revisar</v>
      </c>
      <c r="AO485" s="641" t="str">
        <f t="shared" si="261"/>
        <v>ok</v>
      </c>
      <c r="AP485" s="641" t="str">
        <f t="shared" si="262"/>
        <v>ok</v>
      </c>
      <c r="AQ485" s="641" t="str">
        <f t="shared" si="263"/>
        <v>ok</v>
      </c>
      <c r="AR485" s="641" t="str">
        <f t="shared" si="264"/>
        <v>ok</v>
      </c>
      <c r="AS485" s="641" t="str">
        <f t="shared" si="265"/>
        <v>ok</v>
      </c>
      <c r="AT485" s="641" t="str">
        <f t="shared" si="266"/>
        <v>ok</v>
      </c>
      <c r="AU485" s="641" t="str">
        <f t="shared" si="267"/>
        <v>ok</v>
      </c>
      <c r="AV485" s="641" t="str">
        <f t="shared" si="268"/>
        <v>ok</v>
      </c>
      <c r="AW485" s="641" t="str">
        <f t="shared" si="269"/>
        <v>ok</v>
      </c>
      <c r="AX485" s="641" t="str">
        <f t="shared" si="270"/>
        <v>ok</v>
      </c>
      <c r="AY485" s="641" t="str">
        <f t="shared" si="271"/>
        <v>ok</v>
      </c>
      <c r="AZ485" s="641" t="str">
        <f t="shared" si="272"/>
        <v>ok</v>
      </c>
      <c r="BA485" s="641" t="str">
        <f t="shared" si="273"/>
        <v>ok</v>
      </c>
      <c r="BB485" s="641" t="str">
        <f t="shared" si="274"/>
        <v>ok</v>
      </c>
      <c r="BC485" s="641" t="str">
        <f t="shared" si="275"/>
        <v>ok</v>
      </c>
    </row>
    <row r="486" spans="1:55" ht="12.75" hidden="1" customHeight="1">
      <c r="A486" s="34"/>
      <c r="B486" s="35">
        <f t="shared" si="286"/>
        <v>0</v>
      </c>
      <c r="C486" s="34"/>
      <c r="D486" s="254" t="s">
        <v>615</v>
      </c>
      <c r="E486" s="242"/>
      <c r="F486" s="248"/>
      <c r="G486" s="80"/>
      <c r="H486" s="81"/>
      <c r="I486" s="245"/>
      <c r="J486" s="263"/>
      <c r="K486" s="263"/>
      <c r="L486" s="263"/>
      <c r="M486" s="685"/>
      <c r="N486" s="686"/>
      <c r="O486" s="687"/>
      <c r="P486" s="687"/>
      <c r="Q486" s="687"/>
      <c r="R486" s="687"/>
      <c r="S486" s="688"/>
      <c r="T486" s="268"/>
      <c r="U486" s="539"/>
      <c r="V486" s="299" t="str">
        <f t="shared" si="20"/>
        <v>9.3</v>
      </c>
      <c r="W486" s="299">
        <f t="shared" si="284"/>
        <v>0</v>
      </c>
      <c r="X486" s="268"/>
      <c r="Y486" s="268"/>
      <c r="Z486" s="268"/>
      <c r="AA486" s="268"/>
      <c r="AB486" s="533"/>
      <c r="AN486" s="641" t="str">
        <f t="shared" si="260"/>
        <v>revisar</v>
      </c>
      <c r="AO486" s="641" t="str">
        <f t="shared" si="261"/>
        <v>ok</v>
      </c>
      <c r="AP486" s="641" t="str">
        <f t="shared" si="262"/>
        <v>ok</v>
      </c>
      <c r="AQ486" s="641" t="str">
        <f t="shared" si="263"/>
        <v>ok</v>
      </c>
      <c r="AR486" s="641" t="str">
        <f t="shared" si="264"/>
        <v>ok</v>
      </c>
      <c r="AS486" s="641" t="str">
        <f t="shared" si="265"/>
        <v>ok</v>
      </c>
      <c r="AT486" s="641" t="str">
        <f t="shared" si="266"/>
        <v>ok</v>
      </c>
      <c r="AU486" s="641" t="str">
        <f t="shared" si="267"/>
        <v>ok</v>
      </c>
      <c r="AV486" s="641" t="str">
        <f t="shared" si="268"/>
        <v>ok</v>
      </c>
      <c r="AW486" s="641" t="str">
        <f t="shared" si="269"/>
        <v>ok</v>
      </c>
      <c r="AX486" s="641" t="str">
        <f t="shared" si="270"/>
        <v>ok</v>
      </c>
      <c r="AY486" s="641" t="str">
        <f t="shared" si="271"/>
        <v>ok</v>
      </c>
      <c r="AZ486" s="641" t="str">
        <f t="shared" si="272"/>
        <v>ok</v>
      </c>
      <c r="BA486" s="641" t="str">
        <f t="shared" si="273"/>
        <v>ok</v>
      </c>
      <c r="BB486" s="641" t="str">
        <f t="shared" si="274"/>
        <v>ok</v>
      </c>
      <c r="BC486" s="641" t="str">
        <f t="shared" si="275"/>
        <v>ok</v>
      </c>
    </row>
    <row r="487" spans="1:55" ht="12.75" hidden="1" customHeight="1">
      <c r="A487" s="34"/>
      <c r="B487" s="35">
        <f t="shared" si="286"/>
        <v>0</v>
      </c>
      <c r="C487" s="34"/>
      <c r="D487" s="250" t="s">
        <v>616</v>
      </c>
      <c r="E487" s="242"/>
      <c r="F487" s="248"/>
      <c r="G487" s="80"/>
      <c r="H487" s="81"/>
      <c r="I487" s="245"/>
      <c r="J487" s="263"/>
      <c r="K487" s="263"/>
      <c r="L487" s="263"/>
      <c r="M487" s="685"/>
      <c r="N487" s="686"/>
      <c r="O487" s="687"/>
      <c r="P487" s="687"/>
      <c r="Q487" s="687"/>
      <c r="R487" s="687"/>
      <c r="S487" s="688"/>
      <c r="T487" s="268"/>
      <c r="U487" s="539"/>
      <c r="V487" s="299" t="str">
        <f t="shared" si="20"/>
        <v>9.4</v>
      </c>
      <c r="W487" s="299">
        <f t="shared" si="284"/>
        <v>0</v>
      </c>
      <c r="X487" s="268"/>
      <c r="Y487" s="268"/>
      <c r="Z487" s="268"/>
      <c r="AA487" s="268"/>
      <c r="AB487" s="533"/>
      <c r="AN487" s="641" t="str">
        <f t="shared" si="260"/>
        <v>revisar</v>
      </c>
      <c r="AO487" s="641" t="str">
        <f t="shared" si="261"/>
        <v>ok</v>
      </c>
      <c r="AP487" s="641" t="str">
        <f t="shared" si="262"/>
        <v>ok</v>
      </c>
      <c r="AQ487" s="641" t="str">
        <f t="shared" si="263"/>
        <v>ok</v>
      </c>
      <c r="AR487" s="641" t="str">
        <f t="shared" si="264"/>
        <v>ok</v>
      </c>
      <c r="AS487" s="641" t="str">
        <f t="shared" si="265"/>
        <v>ok</v>
      </c>
      <c r="AT487" s="641" t="str">
        <f t="shared" si="266"/>
        <v>ok</v>
      </c>
      <c r="AU487" s="641" t="str">
        <f t="shared" si="267"/>
        <v>ok</v>
      </c>
      <c r="AV487" s="641" t="str">
        <f t="shared" si="268"/>
        <v>ok</v>
      </c>
      <c r="AW487" s="641" t="str">
        <f t="shared" si="269"/>
        <v>ok</v>
      </c>
      <c r="AX487" s="641" t="str">
        <f t="shared" si="270"/>
        <v>ok</v>
      </c>
      <c r="AY487" s="641" t="str">
        <f t="shared" si="271"/>
        <v>ok</v>
      </c>
      <c r="AZ487" s="641" t="str">
        <f t="shared" si="272"/>
        <v>ok</v>
      </c>
      <c r="BA487" s="641" t="str">
        <f t="shared" si="273"/>
        <v>ok</v>
      </c>
      <c r="BB487" s="641" t="str">
        <f t="shared" si="274"/>
        <v>ok</v>
      </c>
      <c r="BC487" s="641" t="str">
        <f t="shared" si="275"/>
        <v>ok</v>
      </c>
    </row>
    <row r="488" spans="1:55" ht="12.75" hidden="1" customHeight="1">
      <c r="A488" s="34"/>
      <c r="B488" s="35">
        <f t="shared" si="286"/>
        <v>0</v>
      </c>
      <c r="C488" s="34"/>
      <c r="D488" s="254" t="s">
        <v>617</v>
      </c>
      <c r="E488" s="242"/>
      <c r="F488" s="248"/>
      <c r="G488" s="80"/>
      <c r="H488" s="81"/>
      <c r="I488" s="245"/>
      <c r="J488" s="263"/>
      <c r="K488" s="263"/>
      <c r="L488" s="263"/>
      <c r="M488" s="685"/>
      <c r="N488" s="686"/>
      <c r="O488" s="687"/>
      <c r="P488" s="687"/>
      <c r="Q488" s="687"/>
      <c r="R488" s="687"/>
      <c r="S488" s="688"/>
      <c r="T488" s="268"/>
      <c r="U488" s="539"/>
      <c r="V488" s="299" t="str">
        <f t="shared" si="20"/>
        <v>9.5</v>
      </c>
      <c r="W488" s="299">
        <f t="shared" si="284"/>
        <v>0</v>
      </c>
      <c r="X488" s="268"/>
      <c r="Y488" s="268"/>
      <c r="Z488" s="268"/>
      <c r="AA488" s="268"/>
      <c r="AB488" s="533"/>
      <c r="AN488" s="641" t="str">
        <f t="shared" si="260"/>
        <v>revisar</v>
      </c>
      <c r="AO488" s="641" t="str">
        <f t="shared" si="261"/>
        <v>ok</v>
      </c>
      <c r="AP488" s="641" t="str">
        <f t="shared" si="262"/>
        <v>ok</v>
      </c>
      <c r="AQ488" s="641" t="str">
        <f t="shared" si="263"/>
        <v>ok</v>
      </c>
      <c r="AR488" s="641" t="str">
        <f t="shared" si="264"/>
        <v>ok</v>
      </c>
      <c r="AS488" s="641" t="str">
        <f t="shared" si="265"/>
        <v>ok</v>
      </c>
      <c r="AT488" s="641" t="str">
        <f t="shared" si="266"/>
        <v>ok</v>
      </c>
      <c r="AU488" s="641" t="str">
        <f t="shared" si="267"/>
        <v>ok</v>
      </c>
      <c r="AV488" s="641" t="str">
        <f t="shared" si="268"/>
        <v>ok</v>
      </c>
      <c r="AW488" s="641" t="str">
        <f t="shared" si="269"/>
        <v>ok</v>
      </c>
      <c r="AX488" s="641" t="str">
        <f t="shared" si="270"/>
        <v>ok</v>
      </c>
      <c r="AY488" s="641" t="str">
        <f t="shared" si="271"/>
        <v>ok</v>
      </c>
      <c r="AZ488" s="641" t="str">
        <f t="shared" si="272"/>
        <v>ok</v>
      </c>
      <c r="BA488" s="641" t="str">
        <f t="shared" si="273"/>
        <v>ok</v>
      </c>
      <c r="BB488" s="641" t="str">
        <f t="shared" si="274"/>
        <v>ok</v>
      </c>
      <c r="BC488" s="641" t="str">
        <f t="shared" si="275"/>
        <v>ok</v>
      </c>
    </row>
    <row r="489" spans="1:55" ht="12.75" hidden="1" customHeight="1">
      <c r="A489" s="34"/>
      <c r="B489" s="35">
        <f t="shared" si="286"/>
        <v>0</v>
      </c>
      <c r="C489" s="34"/>
      <c r="D489" s="250" t="s">
        <v>618</v>
      </c>
      <c r="E489" s="242"/>
      <c r="F489" s="248"/>
      <c r="G489" s="80"/>
      <c r="H489" s="81"/>
      <c r="I489" s="245"/>
      <c r="J489" s="263"/>
      <c r="K489" s="263"/>
      <c r="L489" s="263"/>
      <c r="M489" s="685"/>
      <c r="N489" s="686"/>
      <c r="O489" s="687"/>
      <c r="P489" s="687"/>
      <c r="Q489" s="687"/>
      <c r="R489" s="687"/>
      <c r="S489" s="688"/>
      <c r="T489" s="268"/>
      <c r="U489" s="539"/>
      <c r="V489" s="299" t="str">
        <f t="shared" si="20"/>
        <v>9.6</v>
      </c>
      <c r="W489" s="299">
        <f t="shared" si="284"/>
        <v>0</v>
      </c>
      <c r="X489" s="268"/>
      <c r="Y489" s="268"/>
      <c r="Z489" s="268"/>
      <c r="AA489" s="268"/>
      <c r="AB489" s="533"/>
      <c r="AN489" s="641" t="str">
        <f t="shared" si="260"/>
        <v>revisar</v>
      </c>
      <c r="AO489" s="641" t="str">
        <f t="shared" si="261"/>
        <v>ok</v>
      </c>
      <c r="AP489" s="641" t="str">
        <f t="shared" si="262"/>
        <v>ok</v>
      </c>
      <c r="AQ489" s="641" t="str">
        <f t="shared" si="263"/>
        <v>ok</v>
      </c>
      <c r="AR489" s="641" t="str">
        <f t="shared" si="264"/>
        <v>ok</v>
      </c>
      <c r="AS489" s="641" t="str">
        <f t="shared" si="265"/>
        <v>ok</v>
      </c>
      <c r="AT489" s="641" t="str">
        <f t="shared" si="266"/>
        <v>ok</v>
      </c>
      <c r="AU489" s="641" t="str">
        <f t="shared" si="267"/>
        <v>ok</v>
      </c>
      <c r="AV489" s="641" t="str">
        <f t="shared" si="268"/>
        <v>ok</v>
      </c>
      <c r="AW489" s="641" t="str">
        <f t="shared" si="269"/>
        <v>ok</v>
      </c>
      <c r="AX489" s="641" t="str">
        <f t="shared" si="270"/>
        <v>ok</v>
      </c>
      <c r="AY489" s="641" t="str">
        <f t="shared" si="271"/>
        <v>ok</v>
      </c>
      <c r="AZ489" s="641" t="str">
        <f t="shared" si="272"/>
        <v>ok</v>
      </c>
      <c r="BA489" s="641" t="str">
        <f t="shared" si="273"/>
        <v>ok</v>
      </c>
      <c r="BB489" s="641" t="str">
        <f t="shared" si="274"/>
        <v>ok</v>
      </c>
      <c r="BC489" s="641" t="str">
        <f t="shared" si="275"/>
        <v>ok</v>
      </c>
    </row>
    <row r="490" spans="1:55" ht="12.75" hidden="1" customHeight="1">
      <c r="A490" s="34"/>
      <c r="B490" s="35">
        <f t="shared" si="286"/>
        <v>0</v>
      </c>
      <c r="C490" s="34"/>
      <c r="D490" s="254" t="s">
        <v>619</v>
      </c>
      <c r="E490" s="242"/>
      <c r="F490" s="248"/>
      <c r="G490" s="80"/>
      <c r="H490" s="81"/>
      <c r="I490" s="245"/>
      <c r="J490" s="263"/>
      <c r="K490" s="263"/>
      <c r="L490" s="263"/>
      <c r="M490" s="685"/>
      <c r="N490" s="686"/>
      <c r="O490" s="687"/>
      <c r="P490" s="687"/>
      <c r="Q490" s="687"/>
      <c r="R490" s="687"/>
      <c r="S490" s="688"/>
      <c r="T490" s="268"/>
      <c r="U490" s="539"/>
      <c r="V490" s="299" t="str">
        <f t="shared" si="20"/>
        <v>9.7</v>
      </c>
      <c r="W490" s="299">
        <f t="shared" si="284"/>
        <v>0</v>
      </c>
      <c r="X490" s="268"/>
      <c r="Y490" s="268"/>
      <c r="Z490" s="268"/>
      <c r="AA490" s="268"/>
      <c r="AB490" s="533"/>
      <c r="AN490" s="641" t="str">
        <f t="shared" si="260"/>
        <v>revisar</v>
      </c>
      <c r="AO490" s="641" t="str">
        <f t="shared" si="261"/>
        <v>ok</v>
      </c>
      <c r="AP490" s="641" t="str">
        <f t="shared" si="262"/>
        <v>ok</v>
      </c>
      <c r="AQ490" s="641" t="str">
        <f t="shared" si="263"/>
        <v>ok</v>
      </c>
      <c r="AR490" s="641" t="str">
        <f t="shared" si="264"/>
        <v>ok</v>
      </c>
      <c r="AS490" s="641" t="str">
        <f t="shared" si="265"/>
        <v>ok</v>
      </c>
      <c r="AT490" s="641" t="str">
        <f t="shared" si="266"/>
        <v>ok</v>
      </c>
      <c r="AU490" s="641" t="str">
        <f t="shared" si="267"/>
        <v>ok</v>
      </c>
      <c r="AV490" s="641" t="str">
        <f t="shared" si="268"/>
        <v>ok</v>
      </c>
      <c r="AW490" s="641" t="str">
        <f t="shared" si="269"/>
        <v>ok</v>
      </c>
      <c r="AX490" s="641" t="str">
        <f t="shared" si="270"/>
        <v>ok</v>
      </c>
      <c r="AY490" s="641" t="str">
        <f t="shared" si="271"/>
        <v>ok</v>
      </c>
      <c r="AZ490" s="641" t="str">
        <f t="shared" si="272"/>
        <v>ok</v>
      </c>
      <c r="BA490" s="641" t="str">
        <f t="shared" si="273"/>
        <v>ok</v>
      </c>
      <c r="BB490" s="641" t="str">
        <f t="shared" si="274"/>
        <v>ok</v>
      </c>
      <c r="BC490" s="641" t="str">
        <f t="shared" si="275"/>
        <v>ok</v>
      </c>
    </row>
    <row r="491" spans="1:55" ht="12.75" hidden="1" customHeight="1">
      <c r="A491" s="34"/>
      <c r="B491" s="35">
        <f t="shared" si="286"/>
        <v>0</v>
      </c>
      <c r="C491" s="34"/>
      <c r="D491" s="250" t="s">
        <v>620</v>
      </c>
      <c r="E491" s="242"/>
      <c r="F491" s="248"/>
      <c r="G491" s="80"/>
      <c r="H491" s="81"/>
      <c r="I491" s="245"/>
      <c r="J491" s="263"/>
      <c r="K491" s="263"/>
      <c r="L491" s="263"/>
      <c r="M491" s="685"/>
      <c r="N491" s="686"/>
      <c r="O491" s="687"/>
      <c r="P491" s="687"/>
      <c r="Q491" s="687"/>
      <c r="R491" s="687"/>
      <c r="S491" s="688"/>
      <c r="T491" s="268"/>
      <c r="U491" s="539"/>
      <c r="V491" s="299" t="str">
        <f t="shared" si="20"/>
        <v>9.8</v>
      </c>
      <c r="W491" s="299">
        <f t="shared" si="284"/>
        <v>0</v>
      </c>
      <c r="X491" s="268"/>
      <c r="Y491" s="268"/>
      <c r="Z491" s="268"/>
      <c r="AA491" s="268"/>
      <c r="AB491" s="533"/>
      <c r="AN491" s="641" t="str">
        <f t="shared" si="260"/>
        <v>revisar</v>
      </c>
      <c r="AO491" s="641" t="str">
        <f t="shared" si="261"/>
        <v>ok</v>
      </c>
      <c r="AP491" s="641" t="str">
        <f t="shared" si="262"/>
        <v>ok</v>
      </c>
      <c r="AQ491" s="641" t="str">
        <f t="shared" si="263"/>
        <v>ok</v>
      </c>
      <c r="AR491" s="641" t="str">
        <f t="shared" si="264"/>
        <v>ok</v>
      </c>
      <c r="AS491" s="641" t="str">
        <f t="shared" si="265"/>
        <v>ok</v>
      </c>
      <c r="AT491" s="641" t="str">
        <f t="shared" si="266"/>
        <v>ok</v>
      </c>
      <c r="AU491" s="641" t="str">
        <f t="shared" si="267"/>
        <v>ok</v>
      </c>
      <c r="AV491" s="641" t="str">
        <f t="shared" si="268"/>
        <v>ok</v>
      </c>
      <c r="AW491" s="641" t="str">
        <f t="shared" si="269"/>
        <v>ok</v>
      </c>
      <c r="AX491" s="641" t="str">
        <f t="shared" si="270"/>
        <v>ok</v>
      </c>
      <c r="AY491" s="641" t="str">
        <f t="shared" si="271"/>
        <v>ok</v>
      </c>
      <c r="AZ491" s="641" t="str">
        <f t="shared" si="272"/>
        <v>ok</v>
      </c>
      <c r="BA491" s="641" t="str">
        <f t="shared" si="273"/>
        <v>ok</v>
      </c>
      <c r="BB491" s="641" t="str">
        <f t="shared" si="274"/>
        <v>ok</v>
      </c>
      <c r="BC491" s="641" t="str">
        <f t="shared" si="275"/>
        <v>ok</v>
      </c>
    </row>
    <row r="492" spans="1:55" ht="12.75" hidden="1" customHeight="1">
      <c r="A492" s="34"/>
      <c r="B492" s="35">
        <f t="shared" si="286"/>
        <v>0</v>
      </c>
      <c r="C492" s="34"/>
      <c r="D492" s="254" t="s">
        <v>621</v>
      </c>
      <c r="E492" s="242"/>
      <c r="F492" s="248"/>
      <c r="G492" s="80"/>
      <c r="H492" s="81"/>
      <c r="I492" s="245"/>
      <c r="J492" s="263"/>
      <c r="K492" s="263"/>
      <c r="L492" s="263"/>
      <c r="M492" s="685"/>
      <c r="N492" s="686"/>
      <c r="O492" s="687"/>
      <c r="P492" s="687"/>
      <c r="Q492" s="687"/>
      <c r="R492" s="687"/>
      <c r="S492" s="688"/>
      <c r="T492" s="268"/>
      <c r="U492" s="539"/>
      <c r="V492" s="299" t="str">
        <f t="shared" si="20"/>
        <v>9.9</v>
      </c>
      <c r="W492" s="299">
        <f t="shared" si="284"/>
        <v>0</v>
      </c>
      <c r="X492" s="268"/>
      <c r="Y492" s="268"/>
      <c r="Z492" s="268"/>
      <c r="AA492" s="268"/>
      <c r="AB492" s="533"/>
      <c r="AN492" s="641" t="str">
        <f t="shared" ref="AN492:AN555" si="287">IF(X492=D492,"ok","revisar")</f>
        <v>revisar</v>
      </c>
      <c r="AO492" s="641" t="str">
        <f t="shared" ref="AO492:AO555" si="288">IF(Y492=E492,"ok","revisar")</f>
        <v>ok</v>
      </c>
      <c r="AP492" s="641" t="str">
        <f t="shared" ref="AP492:AP555" si="289">IF(Z492=F492,"ok","revisar")</f>
        <v>ok</v>
      </c>
      <c r="AQ492" s="641" t="str">
        <f t="shared" ref="AQ492:AQ555" si="290">IF(AA492=G492,"ok","revisar")</f>
        <v>ok</v>
      </c>
      <c r="AR492" s="641" t="str">
        <f t="shared" ref="AR492:AR555" si="291">IF(AB492=H492,"ok","revisar")</f>
        <v>ok</v>
      </c>
      <c r="AS492" s="641" t="str">
        <f t="shared" ref="AS492:AS555" si="292">IF(AC492=I492,"ok","revisar")</f>
        <v>ok</v>
      </c>
      <c r="AT492" s="641" t="str">
        <f t="shared" ref="AT492:AT555" si="293">IF(AD492=J492,"ok","revisar")</f>
        <v>ok</v>
      </c>
      <c r="AU492" s="641" t="str">
        <f t="shared" ref="AU492:AU555" si="294">IF(AE492=K492,"ok","revisar")</f>
        <v>ok</v>
      </c>
      <c r="AV492" s="641" t="str">
        <f t="shared" ref="AV492:AV555" si="295">IF(AF492=L492,"ok","revisar")</f>
        <v>ok</v>
      </c>
      <c r="AW492" s="641" t="str">
        <f t="shared" ref="AW492:AW555" si="296">IF(AG492=M492,"ok","revisar")</f>
        <v>ok</v>
      </c>
      <c r="AX492" s="641" t="str">
        <f t="shared" ref="AX492:AX555" si="297">IF(AH492=N492,"ok","revisar")</f>
        <v>ok</v>
      </c>
      <c r="AY492" s="641" t="str">
        <f t="shared" ref="AY492:AY555" si="298">IF(AI492=O492,"ok","revisar")</f>
        <v>ok</v>
      </c>
      <c r="AZ492" s="641" t="str">
        <f t="shared" ref="AZ492:AZ555" si="299">IF(AJ492=P492,"ok","revisar")</f>
        <v>ok</v>
      </c>
      <c r="BA492" s="641" t="str">
        <f t="shared" ref="BA492:BA555" si="300">IF(AK492=Q492,"ok","revisar")</f>
        <v>ok</v>
      </c>
      <c r="BB492" s="641" t="str">
        <f t="shared" ref="BB492:BB555" si="301">IF(AL492=R492,"ok","revisar")</f>
        <v>ok</v>
      </c>
      <c r="BC492" s="641" t="str">
        <f t="shared" ref="BC492:BC555" si="302">IF(AM492=S492,"ok","revisar")</f>
        <v>ok</v>
      </c>
    </row>
    <row r="493" spans="1:55" ht="12.75" hidden="1" customHeight="1">
      <c r="A493" s="34"/>
      <c r="B493" s="35">
        <f t="shared" si="286"/>
        <v>0</v>
      </c>
      <c r="C493" s="34"/>
      <c r="D493" s="250" t="s">
        <v>622</v>
      </c>
      <c r="E493" s="242"/>
      <c r="F493" s="248"/>
      <c r="G493" s="80"/>
      <c r="H493" s="81"/>
      <c r="I493" s="245"/>
      <c r="J493" s="263"/>
      <c r="K493" s="263"/>
      <c r="L493" s="263"/>
      <c r="M493" s="685"/>
      <c r="N493" s="686"/>
      <c r="O493" s="687"/>
      <c r="P493" s="687"/>
      <c r="Q493" s="687"/>
      <c r="R493" s="687"/>
      <c r="S493" s="688"/>
      <c r="T493" s="268"/>
      <c r="U493" s="539"/>
      <c r="V493" s="299" t="str">
        <f t="shared" si="20"/>
        <v>9.10</v>
      </c>
      <c r="W493" s="299">
        <f t="shared" si="284"/>
        <v>0</v>
      </c>
      <c r="X493" s="268"/>
      <c r="Y493" s="268"/>
      <c r="Z493" s="268"/>
      <c r="AA493" s="268"/>
      <c r="AB493" s="533"/>
      <c r="AN493" s="641" t="str">
        <f t="shared" si="287"/>
        <v>revisar</v>
      </c>
      <c r="AO493" s="641" t="str">
        <f t="shared" si="288"/>
        <v>ok</v>
      </c>
      <c r="AP493" s="641" t="str">
        <f t="shared" si="289"/>
        <v>ok</v>
      </c>
      <c r="AQ493" s="641" t="str">
        <f t="shared" si="290"/>
        <v>ok</v>
      </c>
      <c r="AR493" s="641" t="str">
        <f t="shared" si="291"/>
        <v>ok</v>
      </c>
      <c r="AS493" s="641" t="str">
        <f t="shared" si="292"/>
        <v>ok</v>
      </c>
      <c r="AT493" s="641" t="str">
        <f t="shared" si="293"/>
        <v>ok</v>
      </c>
      <c r="AU493" s="641" t="str">
        <f t="shared" si="294"/>
        <v>ok</v>
      </c>
      <c r="AV493" s="641" t="str">
        <f t="shared" si="295"/>
        <v>ok</v>
      </c>
      <c r="AW493" s="641" t="str">
        <f t="shared" si="296"/>
        <v>ok</v>
      </c>
      <c r="AX493" s="641" t="str">
        <f t="shared" si="297"/>
        <v>ok</v>
      </c>
      <c r="AY493" s="641" t="str">
        <f t="shared" si="298"/>
        <v>ok</v>
      </c>
      <c r="AZ493" s="641" t="str">
        <f t="shared" si="299"/>
        <v>ok</v>
      </c>
      <c r="BA493" s="641" t="str">
        <f t="shared" si="300"/>
        <v>ok</v>
      </c>
      <c r="BB493" s="641" t="str">
        <f t="shared" si="301"/>
        <v>ok</v>
      </c>
      <c r="BC493" s="641" t="str">
        <f t="shared" si="302"/>
        <v>ok</v>
      </c>
    </row>
    <row r="494" spans="1:55" ht="12.75" hidden="1" customHeight="1">
      <c r="A494" s="34"/>
      <c r="B494" s="35">
        <f t="shared" si="286"/>
        <v>0</v>
      </c>
      <c r="C494" s="34"/>
      <c r="D494" s="254" t="s">
        <v>623</v>
      </c>
      <c r="E494" s="242"/>
      <c r="F494" s="248"/>
      <c r="G494" s="80"/>
      <c r="H494" s="81"/>
      <c r="I494" s="245"/>
      <c r="J494" s="263"/>
      <c r="K494" s="263"/>
      <c r="L494" s="263"/>
      <c r="M494" s="685"/>
      <c r="N494" s="686"/>
      <c r="O494" s="687"/>
      <c r="P494" s="687"/>
      <c r="Q494" s="687"/>
      <c r="R494" s="687"/>
      <c r="S494" s="688"/>
      <c r="T494" s="268"/>
      <c r="U494" s="539"/>
      <c r="V494" s="299" t="str">
        <f t="shared" si="20"/>
        <v>9.11</v>
      </c>
      <c r="W494" s="299">
        <f t="shared" si="284"/>
        <v>0</v>
      </c>
      <c r="X494" s="268"/>
      <c r="Y494" s="268"/>
      <c r="Z494" s="268"/>
      <c r="AA494" s="268"/>
      <c r="AB494" s="533"/>
      <c r="AN494" s="641" t="str">
        <f t="shared" si="287"/>
        <v>revisar</v>
      </c>
      <c r="AO494" s="641" t="str">
        <f t="shared" si="288"/>
        <v>ok</v>
      </c>
      <c r="AP494" s="641" t="str">
        <f t="shared" si="289"/>
        <v>ok</v>
      </c>
      <c r="AQ494" s="641" t="str">
        <f t="shared" si="290"/>
        <v>ok</v>
      </c>
      <c r="AR494" s="641" t="str">
        <f t="shared" si="291"/>
        <v>ok</v>
      </c>
      <c r="AS494" s="641" t="str">
        <f t="shared" si="292"/>
        <v>ok</v>
      </c>
      <c r="AT494" s="641" t="str">
        <f t="shared" si="293"/>
        <v>ok</v>
      </c>
      <c r="AU494" s="641" t="str">
        <f t="shared" si="294"/>
        <v>ok</v>
      </c>
      <c r="AV494" s="641" t="str">
        <f t="shared" si="295"/>
        <v>ok</v>
      </c>
      <c r="AW494" s="641" t="str">
        <f t="shared" si="296"/>
        <v>ok</v>
      </c>
      <c r="AX494" s="641" t="str">
        <f t="shared" si="297"/>
        <v>ok</v>
      </c>
      <c r="AY494" s="641" t="str">
        <f t="shared" si="298"/>
        <v>ok</v>
      </c>
      <c r="AZ494" s="641" t="str">
        <f t="shared" si="299"/>
        <v>ok</v>
      </c>
      <c r="BA494" s="641" t="str">
        <f t="shared" si="300"/>
        <v>ok</v>
      </c>
      <c r="BB494" s="641" t="str">
        <f t="shared" si="301"/>
        <v>ok</v>
      </c>
      <c r="BC494" s="641" t="str">
        <f t="shared" si="302"/>
        <v>ok</v>
      </c>
    </row>
    <row r="495" spans="1:55" ht="12.75" hidden="1" customHeight="1">
      <c r="A495" s="34"/>
      <c r="B495" s="35">
        <f t="shared" si="286"/>
        <v>0</v>
      </c>
      <c r="C495" s="34"/>
      <c r="D495" s="250" t="s">
        <v>624</v>
      </c>
      <c r="E495" s="242"/>
      <c r="F495" s="248"/>
      <c r="G495" s="80"/>
      <c r="H495" s="81"/>
      <c r="I495" s="245"/>
      <c r="J495" s="263"/>
      <c r="K495" s="263"/>
      <c r="L495" s="263"/>
      <c r="M495" s="685"/>
      <c r="N495" s="686"/>
      <c r="O495" s="687"/>
      <c r="P495" s="687"/>
      <c r="Q495" s="687"/>
      <c r="R495" s="687"/>
      <c r="S495" s="688"/>
      <c r="T495" s="268"/>
      <c r="U495" s="539"/>
      <c r="V495" s="299" t="str">
        <f t="shared" si="20"/>
        <v>9.12</v>
      </c>
      <c r="W495" s="299">
        <f t="shared" si="284"/>
        <v>0</v>
      </c>
      <c r="X495" s="268"/>
      <c r="Y495" s="268"/>
      <c r="Z495" s="268"/>
      <c r="AA495" s="268"/>
      <c r="AB495" s="533"/>
      <c r="AN495" s="641" t="str">
        <f t="shared" si="287"/>
        <v>revisar</v>
      </c>
      <c r="AO495" s="641" t="str">
        <f t="shared" si="288"/>
        <v>ok</v>
      </c>
      <c r="AP495" s="641" t="str">
        <f t="shared" si="289"/>
        <v>ok</v>
      </c>
      <c r="AQ495" s="641" t="str">
        <f t="shared" si="290"/>
        <v>ok</v>
      </c>
      <c r="AR495" s="641" t="str">
        <f t="shared" si="291"/>
        <v>ok</v>
      </c>
      <c r="AS495" s="641" t="str">
        <f t="shared" si="292"/>
        <v>ok</v>
      </c>
      <c r="AT495" s="641" t="str">
        <f t="shared" si="293"/>
        <v>ok</v>
      </c>
      <c r="AU495" s="641" t="str">
        <f t="shared" si="294"/>
        <v>ok</v>
      </c>
      <c r="AV495" s="641" t="str">
        <f t="shared" si="295"/>
        <v>ok</v>
      </c>
      <c r="AW495" s="641" t="str">
        <f t="shared" si="296"/>
        <v>ok</v>
      </c>
      <c r="AX495" s="641" t="str">
        <f t="shared" si="297"/>
        <v>ok</v>
      </c>
      <c r="AY495" s="641" t="str">
        <f t="shared" si="298"/>
        <v>ok</v>
      </c>
      <c r="AZ495" s="641" t="str">
        <f t="shared" si="299"/>
        <v>ok</v>
      </c>
      <c r="BA495" s="641" t="str">
        <f t="shared" si="300"/>
        <v>ok</v>
      </c>
      <c r="BB495" s="641" t="str">
        <f t="shared" si="301"/>
        <v>ok</v>
      </c>
      <c r="BC495" s="641" t="str">
        <f t="shared" si="302"/>
        <v>ok</v>
      </c>
    </row>
    <row r="496" spans="1:55" ht="12.75" hidden="1" customHeight="1">
      <c r="A496" s="34"/>
      <c r="B496" s="35">
        <f t="shared" si="286"/>
        <v>0</v>
      </c>
      <c r="C496" s="34"/>
      <c r="D496" s="254" t="s">
        <v>625</v>
      </c>
      <c r="E496" s="242"/>
      <c r="F496" s="248"/>
      <c r="G496" s="80"/>
      <c r="H496" s="81"/>
      <c r="I496" s="245"/>
      <c r="J496" s="263"/>
      <c r="K496" s="263"/>
      <c r="L496" s="263"/>
      <c r="M496" s="685"/>
      <c r="N496" s="686"/>
      <c r="O496" s="687"/>
      <c r="P496" s="687"/>
      <c r="Q496" s="687"/>
      <c r="R496" s="687"/>
      <c r="S496" s="688"/>
      <c r="T496" s="268"/>
      <c r="U496" s="539"/>
      <c r="V496" s="299" t="str">
        <f t="shared" si="20"/>
        <v>9.13</v>
      </c>
      <c r="W496" s="299">
        <f t="shared" si="284"/>
        <v>0</v>
      </c>
      <c r="X496" s="268"/>
      <c r="Y496" s="268"/>
      <c r="Z496" s="268"/>
      <c r="AA496" s="268"/>
      <c r="AB496" s="533"/>
      <c r="AN496" s="641" t="str">
        <f t="shared" si="287"/>
        <v>revisar</v>
      </c>
      <c r="AO496" s="641" t="str">
        <f t="shared" si="288"/>
        <v>ok</v>
      </c>
      <c r="AP496" s="641" t="str">
        <f t="shared" si="289"/>
        <v>ok</v>
      </c>
      <c r="AQ496" s="641" t="str">
        <f t="shared" si="290"/>
        <v>ok</v>
      </c>
      <c r="AR496" s="641" t="str">
        <f t="shared" si="291"/>
        <v>ok</v>
      </c>
      <c r="AS496" s="641" t="str">
        <f t="shared" si="292"/>
        <v>ok</v>
      </c>
      <c r="AT496" s="641" t="str">
        <f t="shared" si="293"/>
        <v>ok</v>
      </c>
      <c r="AU496" s="641" t="str">
        <f t="shared" si="294"/>
        <v>ok</v>
      </c>
      <c r="AV496" s="641" t="str">
        <f t="shared" si="295"/>
        <v>ok</v>
      </c>
      <c r="AW496" s="641" t="str">
        <f t="shared" si="296"/>
        <v>ok</v>
      </c>
      <c r="AX496" s="641" t="str">
        <f t="shared" si="297"/>
        <v>ok</v>
      </c>
      <c r="AY496" s="641" t="str">
        <f t="shared" si="298"/>
        <v>ok</v>
      </c>
      <c r="AZ496" s="641" t="str">
        <f t="shared" si="299"/>
        <v>ok</v>
      </c>
      <c r="BA496" s="641" t="str">
        <f t="shared" si="300"/>
        <v>ok</v>
      </c>
      <c r="BB496" s="641" t="str">
        <f t="shared" si="301"/>
        <v>ok</v>
      </c>
      <c r="BC496" s="641" t="str">
        <f t="shared" si="302"/>
        <v>ok</v>
      </c>
    </row>
    <row r="497" spans="1:55" ht="12.75" hidden="1" customHeight="1">
      <c r="A497" s="34"/>
      <c r="B497" s="35">
        <f t="shared" si="286"/>
        <v>0</v>
      </c>
      <c r="C497" s="34"/>
      <c r="D497" s="250" t="s">
        <v>626</v>
      </c>
      <c r="E497" s="242"/>
      <c r="F497" s="248"/>
      <c r="G497" s="80"/>
      <c r="H497" s="81"/>
      <c r="I497" s="245"/>
      <c r="J497" s="263"/>
      <c r="K497" s="263"/>
      <c r="L497" s="263"/>
      <c r="M497" s="685"/>
      <c r="N497" s="686"/>
      <c r="O497" s="687"/>
      <c r="P497" s="687"/>
      <c r="Q497" s="687"/>
      <c r="R497" s="687"/>
      <c r="S497" s="688"/>
      <c r="T497" s="268"/>
      <c r="U497" s="539"/>
      <c r="V497" s="299" t="str">
        <f t="shared" si="20"/>
        <v>9.14</v>
      </c>
      <c r="W497" s="299">
        <f t="shared" si="284"/>
        <v>0</v>
      </c>
      <c r="X497" s="535">
        <f>SUM(P481:R481)</f>
        <v>0</v>
      </c>
      <c r="Y497" s="319" t="str">
        <f>IF(X497&lt;&gt;S481,"erro","ok")</f>
        <v>ok</v>
      </c>
      <c r="Z497" s="319"/>
      <c r="AA497" s="319"/>
      <c r="AB497" s="531"/>
      <c r="AN497" s="641" t="str">
        <f t="shared" si="287"/>
        <v>revisar</v>
      </c>
      <c r="AO497" s="641" t="str">
        <f t="shared" si="288"/>
        <v>revisar</v>
      </c>
      <c r="AP497" s="641" t="str">
        <f t="shared" si="289"/>
        <v>ok</v>
      </c>
      <c r="AQ497" s="641" t="str">
        <f t="shared" si="290"/>
        <v>ok</v>
      </c>
      <c r="AR497" s="641" t="str">
        <f t="shared" si="291"/>
        <v>ok</v>
      </c>
      <c r="AS497" s="641" t="str">
        <f t="shared" si="292"/>
        <v>ok</v>
      </c>
      <c r="AT497" s="641" t="str">
        <f t="shared" si="293"/>
        <v>ok</v>
      </c>
      <c r="AU497" s="641" t="str">
        <f t="shared" si="294"/>
        <v>ok</v>
      </c>
      <c r="AV497" s="641" t="str">
        <f t="shared" si="295"/>
        <v>ok</v>
      </c>
      <c r="AW497" s="641" t="str">
        <f t="shared" si="296"/>
        <v>ok</v>
      </c>
      <c r="AX497" s="641" t="str">
        <f t="shared" si="297"/>
        <v>ok</v>
      </c>
      <c r="AY497" s="641" t="str">
        <f t="shared" si="298"/>
        <v>ok</v>
      </c>
      <c r="AZ497" s="641" t="str">
        <f t="shared" si="299"/>
        <v>ok</v>
      </c>
      <c r="BA497" s="641" t="str">
        <f t="shared" si="300"/>
        <v>ok</v>
      </c>
      <c r="BB497" s="641" t="str">
        <f t="shared" si="301"/>
        <v>ok</v>
      </c>
      <c r="BC497" s="641" t="str">
        <f t="shared" si="302"/>
        <v>ok</v>
      </c>
    </row>
    <row r="498" spans="1:55" ht="12.75" hidden="1" customHeight="1">
      <c r="A498" s="34"/>
      <c r="B498" s="35">
        <f t="shared" si="286"/>
        <v>0</v>
      </c>
      <c r="C498" s="34"/>
      <c r="D498" s="254" t="s">
        <v>627</v>
      </c>
      <c r="E498" s="242"/>
      <c r="F498" s="248"/>
      <c r="G498" s="80"/>
      <c r="H498" s="81"/>
      <c r="I498" s="245"/>
      <c r="J498" s="263"/>
      <c r="K498" s="263"/>
      <c r="L498" s="263"/>
      <c r="M498" s="685"/>
      <c r="N498" s="686"/>
      <c r="O498" s="687"/>
      <c r="P498" s="687"/>
      <c r="Q498" s="687"/>
      <c r="R498" s="687"/>
      <c r="S498" s="688"/>
      <c r="T498" s="268"/>
      <c r="U498" s="539"/>
      <c r="V498" s="299" t="str">
        <f t="shared" si="20"/>
        <v>9.15</v>
      </c>
      <c r="W498" s="299">
        <f t="shared" si="284"/>
        <v>0</v>
      </c>
      <c r="X498" s="319"/>
      <c r="Y498" s="319"/>
      <c r="Z498" s="319"/>
      <c r="AA498" s="319"/>
      <c r="AB498" s="531"/>
      <c r="AN498" s="641" t="str">
        <f t="shared" si="287"/>
        <v>revisar</v>
      </c>
      <c r="AO498" s="641" t="str">
        <f t="shared" si="288"/>
        <v>ok</v>
      </c>
      <c r="AP498" s="641" t="str">
        <f t="shared" si="289"/>
        <v>ok</v>
      </c>
      <c r="AQ498" s="641" t="str">
        <f t="shared" si="290"/>
        <v>ok</v>
      </c>
      <c r="AR498" s="641" t="str">
        <f t="shared" si="291"/>
        <v>ok</v>
      </c>
      <c r="AS498" s="641" t="str">
        <f t="shared" si="292"/>
        <v>ok</v>
      </c>
      <c r="AT498" s="641" t="str">
        <f t="shared" si="293"/>
        <v>ok</v>
      </c>
      <c r="AU498" s="641" t="str">
        <f t="shared" si="294"/>
        <v>ok</v>
      </c>
      <c r="AV498" s="641" t="str">
        <f t="shared" si="295"/>
        <v>ok</v>
      </c>
      <c r="AW498" s="641" t="str">
        <f t="shared" si="296"/>
        <v>ok</v>
      </c>
      <c r="AX498" s="641" t="str">
        <f t="shared" si="297"/>
        <v>ok</v>
      </c>
      <c r="AY498" s="641" t="str">
        <f t="shared" si="298"/>
        <v>ok</v>
      </c>
      <c r="AZ498" s="641" t="str">
        <f t="shared" si="299"/>
        <v>ok</v>
      </c>
      <c r="BA498" s="641" t="str">
        <f t="shared" si="300"/>
        <v>ok</v>
      </c>
      <c r="BB498" s="641" t="str">
        <f t="shared" si="301"/>
        <v>ok</v>
      </c>
      <c r="BC498" s="641" t="str">
        <f t="shared" si="302"/>
        <v>ok</v>
      </c>
    </row>
    <row r="499" spans="1:55" ht="12.75" hidden="1" customHeight="1">
      <c r="A499" s="34"/>
      <c r="B499" s="35">
        <f t="shared" si="286"/>
        <v>0</v>
      </c>
      <c r="C499" s="34"/>
      <c r="D499" s="250" t="s">
        <v>628</v>
      </c>
      <c r="E499" s="242"/>
      <c r="F499" s="248"/>
      <c r="G499" s="80"/>
      <c r="H499" s="81"/>
      <c r="I499" s="245"/>
      <c r="J499" s="263"/>
      <c r="K499" s="263"/>
      <c r="L499" s="263"/>
      <c r="M499" s="685"/>
      <c r="N499" s="686"/>
      <c r="O499" s="687"/>
      <c r="P499" s="687"/>
      <c r="Q499" s="687"/>
      <c r="R499" s="687"/>
      <c r="S499" s="688"/>
      <c r="T499" s="268"/>
      <c r="U499" s="539"/>
      <c r="V499" s="299" t="str">
        <f t="shared" si="20"/>
        <v>9.16</v>
      </c>
      <c r="W499" s="299">
        <f t="shared" si="284"/>
        <v>0</v>
      </c>
      <c r="X499" s="319"/>
      <c r="Y499" s="319"/>
      <c r="Z499" s="319"/>
      <c r="AA499" s="319"/>
      <c r="AB499" s="531"/>
      <c r="AN499" s="641" t="str">
        <f t="shared" si="287"/>
        <v>revisar</v>
      </c>
      <c r="AO499" s="641" t="str">
        <f t="shared" si="288"/>
        <v>ok</v>
      </c>
      <c r="AP499" s="641" t="str">
        <f t="shared" si="289"/>
        <v>ok</v>
      </c>
      <c r="AQ499" s="641" t="str">
        <f t="shared" si="290"/>
        <v>ok</v>
      </c>
      <c r="AR499" s="641" t="str">
        <f t="shared" si="291"/>
        <v>ok</v>
      </c>
      <c r="AS499" s="641" t="str">
        <f t="shared" si="292"/>
        <v>ok</v>
      </c>
      <c r="AT499" s="641" t="str">
        <f t="shared" si="293"/>
        <v>ok</v>
      </c>
      <c r="AU499" s="641" t="str">
        <f t="shared" si="294"/>
        <v>ok</v>
      </c>
      <c r="AV499" s="641" t="str">
        <f t="shared" si="295"/>
        <v>ok</v>
      </c>
      <c r="AW499" s="641" t="str">
        <f t="shared" si="296"/>
        <v>ok</v>
      </c>
      <c r="AX499" s="641" t="str">
        <f t="shared" si="297"/>
        <v>ok</v>
      </c>
      <c r="AY499" s="641" t="str">
        <f t="shared" si="298"/>
        <v>ok</v>
      </c>
      <c r="AZ499" s="641" t="str">
        <f t="shared" si="299"/>
        <v>ok</v>
      </c>
      <c r="BA499" s="641" t="str">
        <f t="shared" si="300"/>
        <v>ok</v>
      </c>
      <c r="BB499" s="641" t="str">
        <f t="shared" si="301"/>
        <v>ok</v>
      </c>
      <c r="BC499" s="641" t="str">
        <f t="shared" si="302"/>
        <v>ok</v>
      </c>
    </row>
    <row r="500" spans="1:55" ht="12.75" hidden="1" customHeight="1">
      <c r="A500" s="34"/>
      <c r="B500" s="35">
        <f t="shared" si="286"/>
        <v>0</v>
      </c>
      <c r="C500" s="34"/>
      <c r="D500" s="254" t="s">
        <v>629</v>
      </c>
      <c r="E500" s="242"/>
      <c r="F500" s="248"/>
      <c r="G500" s="80"/>
      <c r="H500" s="81"/>
      <c r="I500" s="245"/>
      <c r="J500" s="263"/>
      <c r="K500" s="263"/>
      <c r="L500" s="263"/>
      <c r="M500" s="685"/>
      <c r="N500" s="686"/>
      <c r="O500" s="687"/>
      <c r="P500" s="687"/>
      <c r="Q500" s="687"/>
      <c r="R500" s="687"/>
      <c r="S500" s="688"/>
      <c r="T500" s="268"/>
      <c r="U500" s="539"/>
      <c r="V500" s="299" t="str">
        <f t="shared" si="20"/>
        <v>9.17</v>
      </c>
      <c r="W500" s="299">
        <f t="shared" si="284"/>
        <v>0</v>
      </c>
      <c r="X500" s="268"/>
      <c r="Y500" s="268"/>
      <c r="Z500" s="268"/>
      <c r="AA500" s="268"/>
      <c r="AB500" s="533"/>
      <c r="AN500" s="641" t="str">
        <f t="shared" si="287"/>
        <v>revisar</v>
      </c>
      <c r="AO500" s="641" t="str">
        <f t="shared" si="288"/>
        <v>ok</v>
      </c>
      <c r="AP500" s="641" t="str">
        <f t="shared" si="289"/>
        <v>ok</v>
      </c>
      <c r="AQ500" s="641" t="str">
        <f t="shared" si="290"/>
        <v>ok</v>
      </c>
      <c r="AR500" s="641" t="str">
        <f t="shared" si="291"/>
        <v>ok</v>
      </c>
      <c r="AS500" s="641" t="str">
        <f t="shared" si="292"/>
        <v>ok</v>
      </c>
      <c r="AT500" s="641" t="str">
        <f t="shared" si="293"/>
        <v>ok</v>
      </c>
      <c r="AU500" s="641" t="str">
        <f t="shared" si="294"/>
        <v>ok</v>
      </c>
      <c r="AV500" s="641" t="str">
        <f t="shared" si="295"/>
        <v>ok</v>
      </c>
      <c r="AW500" s="641" t="str">
        <f t="shared" si="296"/>
        <v>ok</v>
      </c>
      <c r="AX500" s="641" t="str">
        <f t="shared" si="297"/>
        <v>ok</v>
      </c>
      <c r="AY500" s="641" t="str">
        <f t="shared" si="298"/>
        <v>ok</v>
      </c>
      <c r="AZ500" s="641" t="str">
        <f t="shared" si="299"/>
        <v>ok</v>
      </c>
      <c r="BA500" s="641" t="str">
        <f t="shared" si="300"/>
        <v>ok</v>
      </c>
      <c r="BB500" s="641" t="str">
        <f t="shared" si="301"/>
        <v>ok</v>
      </c>
      <c r="BC500" s="641" t="str">
        <f t="shared" si="302"/>
        <v>ok</v>
      </c>
    </row>
    <row r="501" spans="1:55" ht="12.75" hidden="1" customHeight="1">
      <c r="A501" s="34"/>
      <c r="B501" s="35">
        <f t="shared" si="286"/>
        <v>0</v>
      </c>
      <c r="C501" s="34"/>
      <c r="D501" s="250" t="s">
        <v>630</v>
      </c>
      <c r="E501" s="242"/>
      <c r="F501" s="248"/>
      <c r="G501" s="80"/>
      <c r="H501" s="81"/>
      <c r="I501" s="245"/>
      <c r="J501" s="263"/>
      <c r="K501" s="263"/>
      <c r="L501" s="263"/>
      <c r="M501" s="685"/>
      <c r="N501" s="686"/>
      <c r="O501" s="687"/>
      <c r="P501" s="687"/>
      <c r="Q501" s="687"/>
      <c r="R501" s="687"/>
      <c r="S501" s="688"/>
      <c r="T501" s="268"/>
      <c r="U501" s="539"/>
      <c r="V501" s="299" t="str">
        <f t="shared" si="20"/>
        <v>9.18</v>
      </c>
      <c r="W501" s="299">
        <f t="shared" si="284"/>
        <v>0</v>
      </c>
      <c r="X501" s="268"/>
      <c r="Y501" s="268"/>
      <c r="Z501" s="268"/>
      <c r="AA501" s="268"/>
      <c r="AB501" s="533"/>
      <c r="AN501" s="641" t="str">
        <f t="shared" si="287"/>
        <v>revisar</v>
      </c>
      <c r="AO501" s="641" t="str">
        <f t="shared" si="288"/>
        <v>ok</v>
      </c>
      <c r="AP501" s="641" t="str">
        <f t="shared" si="289"/>
        <v>ok</v>
      </c>
      <c r="AQ501" s="641" t="str">
        <f t="shared" si="290"/>
        <v>ok</v>
      </c>
      <c r="AR501" s="641" t="str">
        <f t="shared" si="291"/>
        <v>ok</v>
      </c>
      <c r="AS501" s="641" t="str">
        <f t="shared" si="292"/>
        <v>ok</v>
      </c>
      <c r="AT501" s="641" t="str">
        <f t="shared" si="293"/>
        <v>ok</v>
      </c>
      <c r="AU501" s="641" t="str">
        <f t="shared" si="294"/>
        <v>ok</v>
      </c>
      <c r="AV501" s="641" t="str">
        <f t="shared" si="295"/>
        <v>ok</v>
      </c>
      <c r="AW501" s="641" t="str">
        <f t="shared" si="296"/>
        <v>ok</v>
      </c>
      <c r="AX501" s="641" t="str">
        <f t="shared" si="297"/>
        <v>ok</v>
      </c>
      <c r="AY501" s="641" t="str">
        <f t="shared" si="298"/>
        <v>ok</v>
      </c>
      <c r="AZ501" s="641" t="str">
        <f t="shared" si="299"/>
        <v>ok</v>
      </c>
      <c r="BA501" s="641" t="str">
        <f t="shared" si="300"/>
        <v>ok</v>
      </c>
      <c r="BB501" s="641" t="str">
        <f t="shared" si="301"/>
        <v>ok</v>
      </c>
      <c r="BC501" s="641" t="str">
        <f t="shared" si="302"/>
        <v>ok</v>
      </c>
    </row>
    <row r="502" spans="1:55" ht="12.75" hidden="1" customHeight="1">
      <c r="A502" s="34"/>
      <c r="B502" s="35">
        <f t="shared" si="286"/>
        <v>0</v>
      </c>
      <c r="C502" s="34"/>
      <c r="D502" s="254" t="s">
        <v>631</v>
      </c>
      <c r="E502" s="242"/>
      <c r="F502" s="248"/>
      <c r="G502" s="80"/>
      <c r="H502" s="81"/>
      <c r="I502" s="245"/>
      <c r="J502" s="263"/>
      <c r="K502" s="263"/>
      <c r="L502" s="263"/>
      <c r="M502" s="685"/>
      <c r="N502" s="686"/>
      <c r="O502" s="687"/>
      <c r="P502" s="687"/>
      <c r="Q502" s="687"/>
      <c r="R502" s="687"/>
      <c r="S502" s="688"/>
      <c r="T502" s="268"/>
      <c r="U502" s="539"/>
      <c r="V502" s="299" t="str">
        <f t="shared" si="20"/>
        <v>9.19</v>
      </c>
      <c r="W502" s="299">
        <f t="shared" si="284"/>
        <v>0</v>
      </c>
      <c r="X502" s="268"/>
      <c r="Y502" s="268"/>
      <c r="Z502" s="268"/>
      <c r="AA502" s="268"/>
      <c r="AB502" s="533"/>
      <c r="AN502" s="641" t="str">
        <f t="shared" si="287"/>
        <v>revisar</v>
      </c>
      <c r="AO502" s="641" t="str">
        <f t="shared" si="288"/>
        <v>ok</v>
      </c>
      <c r="AP502" s="641" t="str">
        <f t="shared" si="289"/>
        <v>ok</v>
      </c>
      <c r="AQ502" s="641" t="str">
        <f t="shared" si="290"/>
        <v>ok</v>
      </c>
      <c r="AR502" s="641" t="str">
        <f t="shared" si="291"/>
        <v>ok</v>
      </c>
      <c r="AS502" s="641" t="str">
        <f t="shared" si="292"/>
        <v>ok</v>
      </c>
      <c r="AT502" s="641" t="str">
        <f t="shared" si="293"/>
        <v>ok</v>
      </c>
      <c r="AU502" s="641" t="str">
        <f t="shared" si="294"/>
        <v>ok</v>
      </c>
      <c r="AV502" s="641" t="str">
        <f t="shared" si="295"/>
        <v>ok</v>
      </c>
      <c r="AW502" s="641" t="str">
        <f t="shared" si="296"/>
        <v>ok</v>
      </c>
      <c r="AX502" s="641" t="str">
        <f t="shared" si="297"/>
        <v>ok</v>
      </c>
      <c r="AY502" s="641" t="str">
        <f t="shared" si="298"/>
        <v>ok</v>
      </c>
      <c r="AZ502" s="641" t="str">
        <f t="shared" si="299"/>
        <v>ok</v>
      </c>
      <c r="BA502" s="641" t="str">
        <f t="shared" si="300"/>
        <v>ok</v>
      </c>
      <c r="BB502" s="641" t="str">
        <f t="shared" si="301"/>
        <v>ok</v>
      </c>
      <c r="BC502" s="641" t="str">
        <f t="shared" si="302"/>
        <v>ok</v>
      </c>
    </row>
    <row r="503" spans="1:55" ht="12.75" hidden="1" customHeight="1">
      <c r="A503" s="34"/>
      <c r="B503" s="35">
        <f t="shared" si="286"/>
        <v>0</v>
      </c>
      <c r="C503" s="34"/>
      <c r="D503" s="250" t="s">
        <v>632</v>
      </c>
      <c r="E503" s="242"/>
      <c r="F503" s="248"/>
      <c r="G503" s="80"/>
      <c r="H503" s="81"/>
      <c r="I503" s="245"/>
      <c r="J503" s="263"/>
      <c r="K503" s="263"/>
      <c r="L503" s="263"/>
      <c r="M503" s="685"/>
      <c r="N503" s="686"/>
      <c r="O503" s="687"/>
      <c r="P503" s="687"/>
      <c r="Q503" s="687"/>
      <c r="R503" s="687"/>
      <c r="S503" s="688"/>
      <c r="T503" s="268"/>
      <c r="U503" s="539"/>
      <c r="V503" s="299" t="str">
        <f t="shared" si="20"/>
        <v>9.20</v>
      </c>
      <c r="W503" s="299">
        <f t="shared" si="284"/>
        <v>0</v>
      </c>
      <c r="X503" s="268"/>
      <c r="Y503" s="268"/>
      <c r="Z503" s="268"/>
      <c r="AA503" s="268"/>
      <c r="AB503" s="533"/>
      <c r="AN503" s="641" t="str">
        <f t="shared" si="287"/>
        <v>revisar</v>
      </c>
      <c r="AO503" s="641" t="str">
        <f t="shared" si="288"/>
        <v>ok</v>
      </c>
      <c r="AP503" s="641" t="str">
        <f t="shared" si="289"/>
        <v>ok</v>
      </c>
      <c r="AQ503" s="641" t="str">
        <f t="shared" si="290"/>
        <v>ok</v>
      </c>
      <c r="AR503" s="641" t="str">
        <f t="shared" si="291"/>
        <v>ok</v>
      </c>
      <c r="AS503" s="641" t="str">
        <f t="shared" si="292"/>
        <v>ok</v>
      </c>
      <c r="AT503" s="641" t="str">
        <f t="shared" si="293"/>
        <v>ok</v>
      </c>
      <c r="AU503" s="641" t="str">
        <f t="shared" si="294"/>
        <v>ok</v>
      </c>
      <c r="AV503" s="641" t="str">
        <f t="shared" si="295"/>
        <v>ok</v>
      </c>
      <c r="AW503" s="641" t="str">
        <f t="shared" si="296"/>
        <v>ok</v>
      </c>
      <c r="AX503" s="641" t="str">
        <f t="shared" si="297"/>
        <v>ok</v>
      </c>
      <c r="AY503" s="641" t="str">
        <f t="shared" si="298"/>
        <v>ok</v>
      </c>
      <c r="AZ503" s="641" t="str">
        <f t="shared" si="299"/>
        <v>ok</v>
      </c>
      <c r="BA503" s="641" t="str">
        <f t="shared" si="300"/>
        <v>ok</v>
      </c>
      <c r="BB503" s="641" t="str">
        <f t="shared" si="301"/>
        <v>ok</v>
      </c>
      <c r="BC503" s="641" t="str">
        <f t="shared" si="302"/>
        <v>ok</v>
      </c>
    </row>
    <row r="504" spans="1:55" ht="12.75" hidden="1" customHeight="1">
      <c r="A504" s="34"/>
      <c r="B504" s="35">
        <f t="shared" si="286"/>
        <v>0</v>
      </c>
      <c r="C504" s="34"/>
      <c r="D504" s="254" t="s">
        <v>633</v>
      </c>
      <c r="E504" s="242"/>
      <c r="F504" s="248"/>
      <c r="G504" s="80"/>
      <c r="H504" s="81"/>
      <c r="I504" s="245"/>
      <c r="J504" s="263"/>
      <c r="K504" s="263"/>
      <c r="L504" s="263"/>
      <c r="M504" s="685"/>
      <c r="N504" s="686"/>
      <c r="O504" s="687"/>
      <c r="P504" s="687"/>
      <c r="Q504" s="687"/>
      <c r="R504" s="687"/>
      <c r="S504" s="688"/>
      <c r="T504" s="268"/>
      <c r="U504" s="539"/>
      <c r="V504" s="299" t="str">
        <f t="shared" si="20"/>
        <v>9.21</v>
      </c>
      <c r="W504" s="299">
        <f t="shared" si="284"/>
        <v>0</v>
      </c>
      <c r="X504" s="268"/>
      <c r="Y504" s="268"/>
      <c r="Z504" s="268"/>
      <c r="AA504" s="268"/>
      <c r="AB504" s="533"/>
      <c r="AN504" s="641" t="str">
        <f t="shared" si="287"/>
        <v>revisar</v>
      </c>
      <c r="AO504" s="641" t="str">
        <f t="shared" si="288"/>
        <v>ok</v>
      </c>
      <c r="AP504" s="641" t="str">
        <f t="shared" si="289"/>
        <v>ok</v>
      </c>
      <c r="AQ504" s="641" t="str">
        <f t="shared" si="290"/>
        <v>ok</v>
      </c>
      <c r="AR504" s="641" t="str">
        <f t="shared" si="291"/>
        <v>ok</v>
      </c>
      <c r="AS504" s="641" t="str">
        <f t="shared" si="292"/>
        <v>ok</v>
      </c>
      <c r="AT504" s="641" t="str">
        <f t="shared" si="293"/>
        <v>ok</v>
      </c>
      <c r="AU504" s="641" t="str">
        <f t="shared" si="294"/>
        <v>ok</v>
      </c>
      <c r="AV504" s="641" t="str">
        <f t="shared" si="295"/>
        <v>ok</v>
      </c>
      <c r="AW504" s="641" t="str">
        <f t="shared" si="296"/>
        <v>ok</v>
      </c>
      <c r="AX504" s="641" t="str">
        <f t="shared" si="297"/>
        <v>ok</v>
      </c>
      <c r="AY504" s="641" t="str">
        <f t="shared" si="298"/>
        <v>ok</v>
      </c>
      <c r="AZ504" s="641" t="str">
        <f t="shared" si="299"/>
        <v>ok</v>
      </c>
      <c r="BA504" s="641" t="str">
        <f t="shared" si="300"/>
        <v>ok</v>
      </c>
      <c r="BB504" s="641" t="str">
        <f t="shared" si="301"/>
        <v>ok</v>
      </c>
      <c r="BC504" s="641" t="str">
        <f t="shared" si="302"/>
        <v>ok</v>
      </c>
    </row>
    <row r="505" spans="1:55" ht="12.75" hidden="1" customHeight="1">
      <c r="A505" s="34"/>
      <c r="B505" s="35">
        <f t="shared" si="286"/>
        <v>0</v>
      </c>
      <c r="C505" s="34"/>
      <c r="D505" s="250" t="s">
        <v>634</v>
      </c>
      <c r="E505" s="242"/>
      <c r="F505" s="248"/>
      <c r="G505" s="80"/>
      <c r="H505" s="81"/>
      <c r="I505" s="245"/>
      <c r="J505" s="263"/>
      <c r="K505" s="263"/>
      <c r="L505" s="263"/>
      <c r="M505" s="685"/>
      <c r="N505" s="686"/>
      <c r="O505" s="687"/>
      <c r="P505" s="687"/>
      <c r="Q505" s="687"/>
      <c r="R505" s="687"/>
      <c r="S505" s="688"/>
      <c r="T505" s="268"/>
      <c r="U505" s="539"/>
      <c r="V505" s="299" t="str">
        <f t="shared" si="20"/>
        <v>9.22</v>
      </c>
      <c r="W505" s="299">
        <f t="shared" si="284"/>
        <v>0</v>
      </c>
      <c r="X505" s="268"/>
      <c r="Y505" s="268"/>
      <c r="Z505" s="268"/>
      <c r="AA505" s="268"/>
      <c r="AB505" s="533"/>
      <c r="AN505" s="641" t="str">
        <f t="shared" si="287"/>
        <v>revisar</v>
      </c>
      <c r="AO505" s="641" t="str">
        <f t="shared" si="288"/>
        <v>ok</v>
      </c>
      <c r="AP505" s="641" t="str">
        <f t="shared" si="289"/>
        <v>ok</v>
      </c>
      <c r="AQ505" s="641" t="str">
        <f t="shared" si="290"/>
        <v>ok</v>
      </c>
      <c r="AR505" s="641" t="str">
        <f t="shared" si="291"/>
        <v>ok</v>
      </c>
      <c r="AS505" s="641" t="str">
        <f t="shared" si="292"/>
        <v>ok</v>
      </c>
      <c r="AT505" s="641" t="str">
        <f t="shared" si="293"/>
        <v>ok</v>
      </c>
      <c r="AU505" s="641" t="str">
        <f t="shared" si="294"/>
        <v>ok</v>
      </c>
      <c r="AV505" s="641" t="str">
        <f t="shared" si="295"/>
        <v>ok</v>
      </c>
      <c r="AW505" s="641" t="str">
        <f t="shared" si="296"/>
        <v>ok</v>
      </c>
      <c r="AX505" s="641" t="str">
        <f t="shared" si="297"/>
        <v>ok</v>
      </c>
      <c r="AY505" s="641" t="str">
        <f t="shared" si="298"/>
        <v>ok</v>
      </c>
      <c r="AZ505" s="641" t="str">
        <f t="shared" si="299"/>
        <v>ok</v>
      </c>
      <c r="BA505" s="641" t="str">
        <f t="shared" si="300"/>
        <v>ok</v>
      </c>
      <c r="BB505" s="641" t="str">
        <f t="shared" si="301"/>
        <v>ok</v>
      </c>
      <c r="BC505" s="641" t="str">
        <f t="shared" si="302"/>
        <v>ok</v>
      </c>
    </row>
    <row r="506" spans="1:55" ht="12.75" hidden="1" customHeight="1">
      <c r="A506" s="34"/>
      <c r="B506" s="35">
        <f t="shared" si="286"/>
        <v>0</v>
      </c>
      <c r="C506" s="34"/>
      <c r="D506" s="254" t="s">
        <v>635</v>
      </c>
      <c r="E506" s="242"/>
      <c r="F506" s="248"/>
      <c r="G506" s="80"/>
      <c r="H506" s="81"/>
      <c r="I506" s="245"/>
      <c r="J506" s="263"/>
      <c r="K506" s="263"/>
      <c r="L506" s="263"/>
      <c r="M506" s="685"/>
      <c r="N506" s="686"/>
      <c r="O506" s="687"/>
      <c r="P506" s="687"/>
      <c r="Q506" s="687"/>
      <c r="R506" s="687"/>
      <c r="S506" s="688"/>
      <c r="T506" s="268"/>
      <c r="U506" s="539"/>
      <c r="V506" s="299" t="str">
        <f t="shared" si="20"/>
        <v>9.23</v>
      </c>
      <c r="W506" s="299">
        <f t="shared" ref="W506:W569" si="303">IF(L506=0,S506-Q506-(TRUNC(TRUNC(J506*(1+N506),2)*I506,2)))</f>
        <v>0</v>
      </c>
      <c r="X506" s="268"/>
      <c r="Y506" s="268"/>
      <c r="Z506" s="268"/>
      <c r="AA506" s="268"/>
      <c r="AB506" s="533"/>
      <c r="AN506" s="641" t="str">
        <f t="shared" si="287"/>
        <v>revisar</v>
      </c>
      <c r="AO506" s="641" t="str">
        <f t="shared" si="288"/>
        <v>ok</v>
      </c>
      <c r="AP506" s="641" t="str">
        <f t="shared" si="289"/>
        <v>ok</v>
      </c>
      <c r="AQ506" s="641" t="str">
        <f t="shared" si="290"/>
        <v>ok</v>
      </c>
      <c r="AR506" s="641" t="str">
        <f t="shared" si="291"/>
        <v>ok</v>
      </c>
      <c r="AS506" s="641" t="str">
        <f t="shared" si="292"/>
        <v>ok</v>
      </c>
      <c r="AT506" s="641" t="str">
        <f t="shared" si="293"/>
        <v>ok</v>
      </c>
      <c r="AU506" s="641" t="str">
        <f t="shared" si="294"/>
        <v>ok</v>
      </c>
      <c r="AV506" s="641" t="str">
        <f t="shared" si="295"/>
        <v>ok</v>
      </c>
      <c r="AW506" s="641" t="str">
        <f t="shared" si="296"/>
        <v>ok</v>
      </c>
      <c r="AX506" s="641" t="str">
        <f t="shared" si="297"/>
        <v>ok</v>
      </c>
      <c r="AY506" s="641" t="str">
        <f t="shared" si="298"/>
        <v>ok</v>
      </c>
      <c r="AZ506" s="641" t="str">
        <f t="shared" si="299"/>
        <v>ok</v>
      </c>
      <c r="BA506" s="641" t="str">
        <f t="shared" si="300"/>
        <v>ok</v>
      </c>
      <c r="BB506" s="641" t="str">
        <f t="shared" si="301"/>
        <v>ok</v>
      </c>
      <c r="BC506" s="641" t="str">
        <f t="shared" si="302"/>
        <v>ok</v>
      </c>
    </row>
    <row r="507" spans="1:55" ht="12.75" hidden="1" customHeight="1">
      <c r="A507" s="34"/>
      <c r="B507" s="35">
        <f t="shared" si="286"/>
        <v>0</v>
      </c>
      <c r="C507" s="34"/>
      <c r="D507" s="250" t="s">
        <v>636</v>
      </c>
      <c r="E507" s="242"/>
      <c r="F507" s="248"/>
      <c r="G507" s="80"/>
      <c r="H507" s="81"/>
      <c r="I507" s="245"/>
      <c r="J507" s="263"/>
      <c r="K507" s="263"/>
      <c r="L507" s="263"/>
      <c r="M507" s="685"/>
      <c r="N507" s="686"/>
      <c r="O507" s="687"/>
      <c r="P507" s="687"/>
      <c r="Q507" s="687"/>
      <c r="R507" s="687"/>
      <c r="S507" s="688"/>
      <c r="T507" s="268"/>
      <c r="U507" s="539"/>
      <c r="V507" s="299" t="str">
        <f t="shared" si="20"/>
        <v>9.24</v>
      </c>
      <c r="W507" s="299">
        <f t="shared" si="303"/>
        <v>0</v>
      </c>
      <c r="X507" s="268"/>
      <c r="Y507" s="268"/>
      <c r="Z507" s="268"/>
      <c r="AA507" s="268"/>
      <c r="AB507" s="533"/>
      <c r="AN507" s="641" t="str">
        <f t="shared" si="287"/>
        <v>revisar</v>
      </c>
      <c r="AO507" s="641" t="str">
        <f t="shared" si="288"/>
        <v>ok</v>
      </c>
      <c r="AP507" s="641" t="str">
        <f t="shared" si="289"/>
        <v>ok</v>
      </c>
      <c r="AQ507" s="641" t="str">
        <f t="shared" si="290"/>
        <v>ok</v>
      </c>
      <c r="AR507" s="641" t="str">
        <f t="shared" si="291"/>
        <v>ok</v>
      </c>
      <c r="AS507" s="641" t="str">
        <f t="shared" si="292"/>
        <v>ok</v>
      </c>
      <c r="AT507" s="641" t="str">
        <f t="shared" si="293"/>
        <v>ok</v>
      </c>
      <c r="AU507" s="641" t="str">
        <f t="shared" si="294"/>
        <v>ok</v>
      </c>
      <c r="AV507" s="641" t="str">
        <f t="shared" si="295"/>
        <v>ok</v>
      </c>
      <c r="AW507" s="641" t="str">
        <f t="shared" si="296"/>
        <v>ok</v>
      </c>
      <c r="AX507" s="641" t="str">
        <f t="shared" si="297"/>
        <v>ok</v>
      </c>
      <c r="AY507" s="641" t="str">
        <f t="shared" si="298"/>
        <v>ok</v>
      </c>
      <c r="AZ507" s="641" t="str">
        <f t="shared" si="299"/>
        <v>ok</v>
      </c>
      <c r="BA507" s="641" t="str">
        <f t="shared" si="300"/>
        <v>ok</v>
      </c>
      <c r="BB507" s="641" t="str">
        <f t="shared" si="301"/>
        <v>ok</v>
      </c>
      <c r="BC507" s="641" t="str">
        <f t="shared" si="302"/>
        <v>ok</v>
      </c>
    </row>
    <row r="508" spans="1:55" ht="12.75" hidden="1" customHeight="1">
      <c r="A508" s="34"/>
      <c r="B508" s="35">
        <f t="shared" si="286"/>
        <v>0</v>
      </c>
      <c r="C508" s="34"/>
      <c r="D508" s="254" t="s">
        <v>637</v>
      </c>
      <c r="E508" s="242"/>
      <c r="F508" s="248"/>
      <c r="G508" s="80"/>
      <c r="H508" s="81"/>
      <c r="I508" s="245"/>
      <c r="J508" s="263"/>
      <c r="K508" s="263"/>
      <c r="L508" s="263"/>
      <c r="M508" s="685"/>
      <c r="N508" s="686"/>
      <c r="O508" s="687"/>
      <c r="P508" s="687"/>
      <c r="Q508" s="687"/>
      <c r="R508" s="687"/>
      <c r="S508" s="688"/>
      <c r="T508" s="268"/>
      <c r="U508" s="539"/>
      <c r="V508" s="299" t="str">
        <f t="shared" si="20"/>
        <v>9.25</v>
      </c>
      <c r="W508" s="299">
        <f t="shared" si="303"/>
        <v>0</v>
      </c>
      <c r="X508" s="268"/>
      <c r="Y508" s="268"/>
      <c r="Z508" s="268"/>
      <c r="AA508" s="268"/>
      <c r="AB508" s="533"/>
      <c r="AN508" s="641" t="str">
        <f t="shared" si="287"/>
        <v>revisar</v>
      </c>
      <c r="AO508" s="641" t="str">
        <f t="shared" si="288"/>
        <v>ok</v>
      </c>
      <c r="AP508" s="641" t="str">
        <f t="shared" si="289"/>
        <v>ok</v>
      </c>
      <c r="AQ508" s="641" t="str">
        <f t="shared" si="290"/>
        <v>ok</v>
      </c>
      <c r="AR508" s="641" t="str">
        <f t="shared" si="291"/>
        <v>ok</v>
      </c>
      <c r="AS508" s="641" t="str">
        <f t="shared" si="292"/>
        <v>ok</v>
      </c>
      <c r="AT508" s="641" t="str">
        <f t="shared" si="293"/>
        <v>ok</v>
      </c>
      <c r="AU508" s="641" t="str">
        <f t="shared" si="294"/>
        <v>ok</v>
      </c>
      <c r="AV508" s="641" t="str">
        <f t="shared" si="295"/>
        <v>ok</v>
      </c>
      <c r="AW508" s="641" t="str">
        <f t="shared" si="296"/>
        <v>ok</v>
      </c>
      <c r="AX508" s="641" t="str">
        <f t="shared" si="297"/>
        <v>ok</v>
      </c>
      <c r="AY508" s="641" t="str">
        <f t="shared" si="298"/>
        <v>ok</v>
      </c>
      <c r="AZ508" s="641" t="str">
        <f t="shared" si="299"/>
        <v>ok</v>
      </c>
      <c r="BA508" s="641" t="str">
        <f t="shared" si="300"/>
        <v>ok</v>
      </c>
      <c r="BB508" s="641" t="str">
        <f t="shared" si="301"/>
        <v>ok</v>
      </c>
      <c r="BC508" s="641" t="str">
        <f t="shared" si="302"/>
        <v>ok</v>
      </c>
    </row>
    <row r="509" spans="1:55" ht="12.75" hidden="1" customHeight="1">
      <c r="A509" s="34"/>
      <c r="B509" s="35">
        <f t="shared" si="286"/>
        <v>0</v>
      </c>
      <c r="C509" s="34"/>
      <c r="D509" s="250" t="s">
        <v>638</v>
      </c>
      <c r="E509" s="242"/>
      <c r="F509" s="248"/>
      <c r="G509" s="80"/>
      <c r="H509" s="81"/>
      <c r="I509" s="245"/>
      <c r="J509" s="263"/>
      <c r="K509" s="263"/>
      <c r="L509" s="263"/>
      <c r="M509" s="685"/>
      <c r="N509" s="686"/>
      <c r="O509" s="687"/>
      <c r="P509" s="687"/>
      <c r="Q509" s="687"/>
      <c r="R509" s="687"/>
      <c r="S509" s="688"/>
      <c r="T509" s="268"/>
      <c r="U509" s="539"/>
      <c r="V509" s="299" t="str">
        <f t="shared" si="20"/>
        <v>9.26</v>
      </c>
      <c r="W509" s="299">
        <f t="shared" si="303"/>
        <v>0</v>
      </c>
      <c r="X509" s="268"/>
      <c r="Y509" s="268"/>
      <c r="Z509" s="268"/>
      <c r="AA509" s="268"/>
      <c r="AB509" s="533"/>
      <c r="AN509" s="641" t="str">
        <f t="shared" si="287"/>
        <v>revisar</v>
      </c>
      <c r="AO509" s="641" t="str">
        <f t="shared" si="288"/>
        <v>ok</v>
      </c>
      <c r="AP509" s="641" t="str">
        <f t="shared" si="289"/>
        <v>ok</v>
      </c>
      <c r="AQ509" s="641" t="str">
        <f t="shared" si="290"/>
        <v>ok</v>
      </c>
      <c r="AR509" s="641" t="str">
        <f t="shared" si="291"/>
        <v>ok</v>
      </c>
      <c r="AS509" s="641" t="str">
        <f t="shared" si="292"/>
        <v>ok</v>
      </c>
      <c r="AT509" s="641" t="str">
        <f t="shared" si="293"/>
        <v>ok</v>
      </c>
      <c r="AU509" s="641" t="str">
        <f t="shared" si="294"/>
        <v>ok</v>
      </c>
      <c r="AV509" s="641" t="str">
        <f t="shared" si="295"/>
        <v>ok</v>
      </c>
      <c r="AW509" s="641" t="str">
        <f t="shared" si="296"/>
        <v>ok</v>
      </c>
      <c r="AX509" s="641" t="str">
        <f t="shared" si="297"/>
        <v>ok</v>
      </c>
      <c r="AY509" s="641" t="str">
        <f t="shared" si="298"/>
        <v>ok</v>
      </c>
      <c r="AZ509" s="641" t="str">
        <f t="shared" si="299"/>
        <v>ok</v>
      </c>
      <c r="BA509" s="641" t="str">
        <f t="shared" si="300"/>
        <v>ok</v>
      </c>
      <c r="BB509" s="641" t="str">
        <f t="shared" si="301"/>
        <v>ok</v>
      </c>
      <c r="BC509" s="641" t="str">
        <f t="shared" si="302"/>
        <v>ok</v>
      </c>
    </row>
    <row r="510" spans="1:55" ht="12.75" hidden="1" customHeight="1">
      <c r="A510" s="34"/>
      <c r="B510" s="35">
        <f t="shared" si="286"/>
        <v>0</v>
      </c>
      <c r="C510" s="34"/>
      <c r="D510" s="254" t="s">
        <v>639</v>
      </c>
      <c r="E510" s="242"/>
      <c r="F510" s="248"/>
      <c r="G510" s="80"/>
      <c r="H510" s="81"/>
      <c r="I510" s="245"/>
      <c r="J510" s="263"/>
      <c r="K510" s="263"/>
      <c r="L510" s="263"/>
      <c r="M510" s="685"/>
      <c r="N510" s="686"/>
      <c r="O510" s="687"/>
      <c r="P510" s="687"/>
      <c r="Q510" s="687"/>
      <c r="R510" s="687"/>
      <c r="S510" s="688"/>
      <c r="T510" s="268"/>
      <c r="U510" s="539"/>
      <c r="V510" s="299" t="str">
        <f t="shared" si="20"/>
        <v>9.27</v>
      </c>
      <c r="W510" s="299">
        <f t="shared" si="303"/>
        <v>0</v>
      </c>
      <c r="X510" s="268"/>
      <c r="Y510" s="268"/>
      <c r="Z510" s="268"/>
      <c r="AA510" s="268"/>
      <c r="AB510" s="533"/>
      <c r="AN510" s="641" t="str">
        <f t="shared" si="287"/>
        <v>revisar</v>
      </c>
      <c r="AO510" s="641" t="str">
        <f t="shared" si="288"/>
        <v>ok</v>
      </c>
      <c r="AP510" s="641" t="str">
        <f t="shared" si="289"/>
        <v>ok</v>
      </c>
      <c r="AQ510" s="641" t="str">
        <f t="shared" si="290"/>
        <v>ok</v>
      </c>
      <c r="AR510" s="641" t="str">
        <f t="shared" si="291"/>
        <v>ok</v>
      </c>
      <c r="AS510" s="641" t="str">
        <f t="shared" si="292"/>
        <v>ok</v>
      </c>
      <c r="AT510" s="641" t="str">
        <f t="shared" si="293"/>
        <v>ok</v>
      </c>
      <c r="AU510" s="641" t="str">
        <f t="shared" si="294"/>
        <v>ok</v>
      </c>
      <c r="AV510" s="641" t="str">
        <f t="shared" si="295"/>
        <v>ok</v>
      </c>
      <c r="AW510" s="641" t="str">
        <f t="shared" si="296"/>
        <v>ok</v>
      </c>
      <c r="AX510" s="641" t="str">
        <f t="shared" si="297"/>
        <v>ok</v>
      </c>
      <c r="AY510" s="641" t="str">
        <f t="shared" si="298"/>
        <v>ok</v>
      </c>
      <c r="AZ510" s="641" t="str">
        <f t="shared" si="299"/>
        <v>ok</v>
      </c>
      <c r="BA510" s="641" t="str">
        <f t="shared" si="300"/>
        <v>ok</v>
      </c>
      <c r="BB510" s="641" t="str">
        <f t="shared" si="301"/>
        <v>ok</v>
      </c>
      <c r="BC510" s="641" t="str">
        <f t="shared" si="302"/>
        <v>ok</v>
      </c>
    </row>
    <row r="511" spans="1:55" ht="12.75" hidden="1" customHeight="1">
      <c r="A511" s="34"/>
      <c r="B511" s="35">
        <f t="shared" si="286"/>
        <v>0</v>
      </c>
      <c r="C511" s="34"/>
      <c r="D511" s="250" t="s">
        <v>640</v>
      </c>
      <c r="E511" s="242"/>
      <c r="F511" s="248"/>
      <c r="G511" s="80"/>
      <c r="H511" s="81"/>
      <c r="I511" s="245"/>
      <c r="J511" s="263"/>
      <c r="K511" s="263"/>
      <c r="L511" s="263"/>
      <c r="M511" s="685"/>
      <c r="N511" s="686"/>
      <c r="O511" s="687"/>
      <c r="P511" s="687"/>
      <c r="Q511" s="687"/>
      <c r="R511" s="687"/>
      <c r="S511" s="688"/>
      <c r="T511" s="268"/>
      <c r="U511" s="539"/>
      <c r="V511" s="299" t="str">
        <f t="shared" si="20"/>
        <v>9.28</v>
      </c>
      <c r="W511" s="299">
        <f t="shared" si="303"/>
        <v>0</v>
      </c>
      <c r="X511" s="268"/>
      <c r="Y511" s="268"/>
      <c r="Z511" s="268"/>
      <c r="AA511" s="268"/>
      <c r="AB511" s="533"/>
      <c r="AN511" s="641" t="str">
        <f t="shared" si="287"/>
        <v>revisar</v>
      </c>
      <c r="AO511" s="641" t="str">
        <f t="shared" si="288"/>
        <v>ok</v>
      </c>
      <c r="AP511" s="641" t="str">
        <f t="shared" si="289"/>
        <v>ok</v>
      </c>
      <c r="AQ511" s="641" t="str">
        <f t="shared" si="290"/>
        <v>ok</v>
      </c>
      <c r="AR511" s="641" t="str">
        <f t="shared" si="291"/>
        <v>ok</v>
      </c>
      <c r="AS511" s="641" t="str">
        <f t="shared" si="292"/>
        <v>ok</v>
      </c>
      <c r="AT511" s="641" t="str">
        <f t="shared" si="293"/>
        <v>ok</v>
      </c>
      <c r="AU511" s="641" t="str">
        <f t="shared" si="294"/>
        <v>ok</v>
      </c>
      <c r="AV511" s="641" t="str">
        <f t="shared" si="295"/>
        <v>ok</v>
      </c>
      <c r="AW511" s="641" t="str">
        <f t="shared" si="296"/>
        <v>ok</v>
      </c>
      <c r="AX511" s="641" t="str">
        <f t="shared" si="297"/>
        <v>ok</v>
      </c>
      <c r="AY511" s="641" t="str">
        <f t="shared" si="298"/>
        <v>ok</v>
      </c>
      <c r="AZ511" s="641" t="str">
        <f t="shared" si="299"/>
        <v>ok</v>
      </c>
      <c r="BA511" s="641" t="str">
        <f t="shared" si="300"/>
        <v>ok</v>
      </c>
      <c r="BB511" s="641" t="str">
        <f t="shared" si="301"/>
        <v>ok</v>
      </c>
      <c r="BC511" s="641" t="str">
        <f t="shared" si="302"/>
        <v>ok</v>
      </c>
    </row>
    <row r="512" spans="1:55" ht="12.75" hidden="1" customHeight="1">
      <c r="A512" s="34"/>
      <c r="B512" s="35">
        <f t="shared" si="286"/>
        <v>0</v>
      </c>
      <c r="C512" s="34"/>
      <c r="D512" s="254" t="s">
        <v>641</v>
      </c>
      <c r="E512" s="242"/>
      <c r="F512" s="248"/>
      <c r="G512" s="80"/>
      <c r="H512" s="81"/>
      <c r="I512" s="245"/>
      <c r="J512" s="263"/>
      <c r="K512" s="263"/>
      <c r="L512" s="263"/>
      <c r="M512" s="685"/>
      <c r="N512" s="686"/>
      <c r="O512" s="687"/>
      <c r="P512" s="687"/>
      <c r="Q512" s="687"/>
      <c r="R512" s="687"/>
      <c r="S512" s="688"/>
      <c r="T512" s="268"/>
      <c r="U512" s="539"/>
      <c r="V512" s="299" t="str">
        <f t="shared" si="20"/>
        <v>9.29</v>
      </c>
      <c r="W512" s="299">
        <f t="shared" si="303"/>
        <v>0</v>
      </c>
      <c r="X512" s="268"/>
      <c r="Y512" s="268"/>
      <c r="Z512" s="268"/>
      <c r="AA512" s="268"/>
      <c r="AB512" s="533"/>
      <c r="AN512" s="641" t="str">
        <f t="shared" si="287"/>
        <v>revisar</v>
      </c>
      <c r="AO512" s="641" t="str">
        <f t="shared" si="288"/>
        <v>ok</v>
      </c>
      <c r="AP512" s="641" t="str">
        <f t="shared" si="289"/>
        <v>ok</v>
      </c>
      <c r="AQ512" s="641" t="str">
        <f t="shared" si="290"/>
        <v>ok</v>
      </c>
      <c r="AR512" s="641" t="str">
        <f t="shared" si="291"/>
        <v>ok</v>
      </c>
      <c r="AS512" s="641" t="str">
        <f t="shared" si="292"/>
        <v>ok</v>
      </c>
      <c r="AT512" s="641" t="str">
        <f t="shared" si="293"/>
        <v>ok</v>
      </c>
      <c r="AU512" s="641" t="str">
        <f t="shared" si="294"/>
        <v>ok</v>
      </c>
      <c r="AV512" s="641" t="str">
        <f t="shared" si="295"/>
        <v>ok</v>
      </c>
      <c r="AW512" s="641" t="str">
        <f t="shared" si="296"/>
        <v>ok</v>
      </c>
      <c r="AX512" s="641" t="str">
        <f t="shared" si="297"/>
        <v>ok</v>
      </c>
      <c r="AY512" s="641" t="str">
        <f t="shared" si="298"/>
        <v>ok</v>
      </c>
      <c r="AZ512" s="641" t="str">
        <f t="shared" si="299"/>
        <v>ok</v>
      </c>
      <c r="BA512" s="641" t="str">
        <f t="shared" si="300"/>
        <v>ok</v>
      </c>
      <c r="BB512" s="641" t="str">
        <f t="shared" si="301"/>
        <v>ok</v>
      </c>
      <c r="BC512" s="641" t="str">
        <f t="shared" si="302"/>
        <v>ok</v>
      </c>
    </row>
    <row r="513" spans="1:55" ht="12.75" hidden="1" customHeight="1">
      <c r="A513" s="34"/>
      <c r="B513" s="35">
        <f t="shared" si="286"/>
        <v>0</v>
      </c>
      <c r="C513" s="34"/>
      <c r="D513" s="250" t="s">
        <v>642</v>
      </c>
      <c r="E513" s="242"/>
      <c r="F513" s="248"/>
      <c r="G513" s="80"/>
      <c r="H513" s="81"/>
      <c r="I513" s="245"/>
      <c r="J513" s="263"/>
      <c r="K513" s="263"/>
      <c r="L513" s="263"/>
      <c r="M513" s="685"/>
      <c r="N513" s="686"/>
      <c r="O513" s="687"/>
      <c r="P513" s="687"/>
      <c r="Q513" s="687"/>
      <c r="R513" s="687"/>
      <c r="S513" s="688"/>
      <c r="T513" s="268"/>
      <c r="U513" s="539"/>
      <c r="V513" s="299" t="str">
        <f t="shared" si="20"/>
        <v>9.30</v>
      </c>
      <c r="W513" s="299">
        <f t="shared" si="303"/>
        <v>0</v>
      </c>
      <c r="X513" s="268"/>
      <c r="Y513" s="268"/>
      <c r="Z513" s="268"/>
      <c r="AA513" s="268"/>
      <c r="AB513" s="533"/>
      <c r="AN513" s="641" t="str">
        <f t="shared" si="287"/>
        <v>revisar</v>
      </c>
      <c r="AO513" s="641" t="str">
        <f t="shared" si="288"/>
        <v>ok</v>
      </c>
      <c r="AP513" s="641" t="str">
        <f t="shared" si="289"/>
        <v>ok</v>
      </c>
      <c r="AQ513" s="641" t="str">
        <f t="shared" si="290"/>
        <v>ok</v>
      </c>
      <c r="AR513" s="641" t="str">
        <f t="shared" si="291"/>
        <v>ok</v>
      </c>
      <c r="AS513" s="641" t="str">
        <f t="shared" si="292"/>
        <v>ok</v>
      </c>
      <c r="AT513" s="641" t="str">
        <f t="shared" si="293"/>
        <v>ok</v>
      </c>
      <c r="AU513" s="641" t="str">
        <f t="shared" si="294"/>
        <v>ok</v>
      </c>
      <c r="AV513" s="641" t="str">
        <f t="shared" si="295"/>
        <v>ok</v>
      </c>
      <c r="AW513" s="641" t="str">
        <f t="shared" si="296"/>
        <v>ok</v>
      </c>
      <c r="AX513" s="641" t="str">
        <f t="shared" si="297"/>
        <v>ok</v>
      </c>
      <c r="AY513" s="641" t="str">
        <f t="shared" si="298"/>
        <v>ok</v>
      </c>
      <c r="AZ513" s="641" t="str">
        <f t="shared" si="299"/>
        <v>ok</v>
      </c>
      <c r="BA513" s="641" t="str">
        <f t="shared" si="300"/>
        <v>ok</v>
      </c>
      <c r="BB513" s="641" t="str">
        <f t="shared" si="301"/>
        <v>ok</v>
      </c>
      <c r="BC513" s="641" t="str">
        <f t="shared" si="302"/>
        <v>ok</v>
      </c>
    </row>
    <row r="514" spans="1:55" ht="12.75" hidden="1" customHeight="1">
      <c r="A514" s="34"/>
      <c r="B514" s="35">
        <f t="shared" si="286"/>
        <v>0</v>
      </c>
      <c r="C514" s="34"/>
      <c r="D514" s="254" t="s">
        <v>643</v>
      </c>
      <c r="E514" s="242"/>
      <c r="F514" s="248"/>
      <c r="G514" s="80"/>
      <c r="H514" s="81"/>
      <c r="I514" s="245"/>
      <c r="J514" s="263"/>
      <c r="K514" s="263"/>
      <c r="L514" s="263"/>
      <c r="M514" s="685"/>
      <c r="N514" s="686"/>
      <c r="O514" s="687"/>
      <c r="P514" s="687"/>
      <c r="Q514" s="687"/>
      <c r="R514" s="687"/>
      <c r="S514" s="688"/>
      <c r="T514" s="268"/>
      <c r="U514" s="539"/>
      <c r="V514" s="299" t="str">
        <f t="shared" si="20"/>
        <v>9.31</v>
      </c>
      <c r="W514" s="299">
        <f t="shared" si="303"/>
        <v>0</v>
      </c>
      <c r="X514" s="268"/>
      <c r="Y514" s="268"/>
      <c r="Z514" s="268"/>
      <c r="AA514" s="268"/>
      <c r="AB514" s="533"/>
      <c r="AN514" s="641" t="str">
        <f t="shared" si="287"/>
        <v>revisar</v>
      </c>
      <c r="AO514" s="641" t="str">
        <f t="shared" si="288"/>
        <v>ok</v>
      </c>
      <c r="AP514" s="641" t="str">
        <f t="shared" si="289"/>
        <v>ok</v>
      </c>
      <c r="AQ514" s="641" t="str">
        <f t="shared" si="290"/>
        <v>ok</v>
      </c>
      <c r="AR514" s="641" t="str">
        <f t="shared" si="291"/>
        <v>ok</v>
      </c>
      <c r="AS514" s="641" t="str">
        <f t="shared" si="292"/>
        <v>ok</v>
      </c>
      <c r="AT514" s="641" t="str">
        <f t="shared" si="293"/>
        <v>ok</v>
      </c>
      <c r="AU514" s="641" t="str">
        <f t="shared" si="294"/>
        <v>ok</v>
      </c>
      <c r="AV514" s="641" t="str">
        <f t="shared" si="295"/>
        <v>ok</v>
      </c>
      <c r="AW514" s="641" t="str">
        <f t="shared" si="296"/>
        <v>ok</v>
      </c>
      <c r="AX514" s="641" t="str">
        <f t="shared" si="297"/>
        <v>ok</v>
      </c>
      <c r="AY514" s="641" t="str">
        <f t="shared" si="298"/>
        <v>ok</v>
      </c>
      <c r="AZ514" s="641" t="str">
        <f t="shared" si="299"/>
        <v>ok</v>
      </c>
      <c r="BA514" s="641" t="str">
        <f t="shared" si="300"/>
        <v>ok</v>
      </c>
      <c r="BB514" s="641" t="str">
        <f t="shared" si="301"/>
        <v>ok</v>
      </c>
      <c r="BC514" s="641" t="str">
        <f t="shared" si="302"/>
        <v>ok</v>
      </c>
    </row>
    <row r="515" spans="1:55" ht="12.75" hidden="1" customHeight="1">
      <c r="A515" s="34"/>
      <c r="B515" s="35">
        <f t="shared" si="286"/>
        <v>0</v>
      </c>
      <c r="C515" s="34"/>
      <c r="D515" s="250" t="s">
        <v>644</v>
      </c>
      <c r="E515" s="242"/>
      <c r="F515" s="248"/>
      <c r="G515" s="80"/>
      <c r="H515" s="81"/>
      <c r="I515" s="245"/>
      <c r="J515" s="263"/>
      <c r="K515" s="263"/>
      <c r="L515" s="263"/>
      <c r="M515" s="685"/>
      <c r="N515" s="686"/>
      <c r="O515" s="687"/>
      <c r="P515" s="687"/>
      <c r="Q515" s="687"/>
      <c r="R515" s="687"/>
      <c r="S515" s="688"/>
      <c r="T515" s="268"/>
      <c r="U515" s="539"/>
      <c r="V515" s="299" t="str">
        <f t="shared" si="20"/>
        <v>9.32</v>
      </c>
      <c r="W515" s="299">
        <f t="shared" si="303"/>
        <v>0</v>
      </c>
      <c r="X515" s="268"/>
      <c r="Y515" s="268"/>
      <c r="Z515" s="268"/>
      <c r="AA515" s="268"/>
      <c r="AB515" s="533"/>
      <c r="AN515" s="641" t="str">
        <f t="shared" si="287"/>
        <v>revisar</v>
      </c>
      <c r="AO515" s="641" t="str">
        <f t="shared" si="288"/>
        <v>ok</v>
      </c>
      <c r="AP515" s="641" t="str">
        <f t="shared" si="289"/>
        <v>ok</v>
      </c>
      <c r="AQ515" s="641" t="str">
        <f t="shared" si="290"/>
        <v>ok</v>
      </c>
      <c r="AR515" s="641" t="str">
        <f t="shared" si="291"/>
        <v>ok</v>
      </c>
      <c r="AS515" s="641" t="str">
        <f t="shared" si="292"/>
        <v>ok</v>
      </c>
      <c r="AT515" s="641" t="str">
        <f t="shared" si="293"/>
        <v>ok</v>
      </c>
      <c r="AU515" s="641" t="str">
        <f t="shared" si="294"/>
        <v>ok</v>
      </c>
      <c r="AV515" s="641" t="str">
        <f t="shared" si="295"/>
        <v>ok</v>
      </c>
      <c r="AW515" s="641" t="str">
        <f t="shared" si="296"/>
        <v>ok</v>
      </c>
      <c r="AX515" s="641" t="str">
        <f t="shared" si="297"/>
        <v>ok</v>
      </c>
      <c r="AY515" s="641" t="str">
        <f t="shared" si="298"/>
        <v>ok</v>
      </c>
      <c r="AZ515" s="641" t="str">
        <f t="shared" si="299"/>
        <v>ok</v>
      </c>
      <c r="BA515" s="641" t="str">
        <f t="shared" si="300"/>
        <v>ok</v>
      </c>
      <c r="BB515" s="641" t="str">
        <f t="shared" si="301"/>
        <v>ok</v>
      </c>
      <c r="BC515" s="641" t="str">
        <f t="shared" si="302"/>
        <v>ok</v>
      </c>
    </row>
    <row r="516" spans="1:55" ht="12.75" hidden="1" customHeight="1">
      <c r="A516" s="34"/>
      <c r="B516" s="35">
        <f t="shared" si="286"/>
        <v>0</v>
      </c>
      <c r="C516" s="34"/>
      <c r="D516" s="254" t="s">
        <v>645</v>
      </c>
      <c r="E516" s="242"/>
      <c r="F516" s="248"/>
      <c r="G516" s="80"/>
      <c r="H516" s="81"/>
      <c r="I516" s="245"/>
      <c r="J516" s="263"/>
      <c r="K516" s="263"/>
      <c r="L516" s="263"/>
      <c r="M516" s="685"/>
      <c r="N516" s="686"/>
      <c r="O516" s="687"/>
      <c r="P516" s="687"/>
      <c r="Q516" s="687"/>
      <c r="R516" s="687"/>
      <c r="S516" s="688"/>
      <c r="T516" s="268"/>
      <c r="U516" s="539"/>
      <c r="V516" s="299" t="str">
        <f t="shared" si="20"/>
        <v>9.33</v>
      </c>
      <c r="W516" s="299">
        <f t="shared" si="303"/>
        <v>0</v>
      </c>
      <c r="X516" s="268"/>
      <c r="Y516" s="268"/>
      <c r="Z516" s="268"/>
      <c r="AA516" s="268"/>
      <c r="AB516" s="533"/>
      <c r="AN516" s="641" t="str">
        <f t="shared" si="287"/>
        <v>revisar</v>
      </c>
      <c r="AO516" s="641" t="str">
        <f t="shared" si="288"/>
        <v>ok</v>
      </c>
      <c r="AP516" s="641" t="str">
        <f t="shared" si="289"/>
        <v>ok</v>
      </c>
      <c r="AQ516" s="641" t="str">
        <f t="shared" si="290"/>
        <v>ok</v>
      </c>
      <c r="AR516" s="641" t="str">
        <f t="shared" si="291"/>
        <v>ok</v>
      </c>
      <c r="AS516" s="641" t="str">
        <f t="shared" si="292"/>
        <v>ok</v>
      </c>
      <c r="AT516" s="641" t="str">
        <f t="shared" si="293"/>
        <v>ok</v>
      </c>
      <c r="AU516" s="641" t="str">
        <f t="shared" si="294"/>
        <v>ok</v>
      </c>
      <c r="AV516" s="641" t="str">
        <f t="shared" si="295"/>
        <v>ok</v>
      </c>
      <c r="AW516" s="641" t="str">
        <f t="shared" si="296"/>
        <v>ok</v>
      </c>
      <c r="AX516" s="641" t="str">
        <f t="shared" si="297"/>
        <v>ok</v>
      </c>
      <c r="AY516" s="641" t="str">
        <f t="shared" si="298"/>
        <v>ok</v>
      </c>
      <c r="AZ516" s="641" t="str">
        <f t="shared" si="299"/>
        <v>ok</v>
      </c>
      <c r="BA516" s="641" t="str">
        <f t="shared" si="300"/>
        <v>ok</v>
      </c>
      <c r="BB516" s="641" t="str">
        <f t="shared" si="301"/>
        <v>ok</v>
      </c>
      <c r="BC516" s="641" t="str">
        <f t="shared" si="302"/>
        <v>ok</v>
      </c>
    </row>
    <row r="517" spans="1:55" ht="12.75" hidden="1" customHeight="1">
      <c r="A517" s="34"/>
      <c r="B517" s="35">
        <f t="shared" si="286"/>
        <v>0</v>
      </c>
      <c r="C517" s="34"/>
      <c r="D517" s="250" t="s">
        <v>646</v>
      </c>
      <c r="E517" s="242"/>
      <c r="F517" s="248"/>
      <c r="G517" s="80"/>
      <c r="H517" s="81"/>
      <c r="I517" s="245"/>
      <c r="J517" s="263"/>
      <c r="K517" s="263"/>
      <c r="L517" s="263"/>
      <c r="M517" s="685"/>
      <c r="N517" s="686"/>
      <c r="O517" s="687"/>
      <c r="P517" s="687"/>
      <c r="Q517" s="687"/>
      <c r="R517" s="687"/>
      <c r="S517" s="688"/>
      <c r="T517" s="268"/>
      <c r="U517" s="539"/>
      <c r="V517" s="299" t="str">
        <f t="shared" si="20"/>
        <v>9.34</v>
      </c>
      <c r="W517" s="299">
        <f t="shared" si="303"/>
        <v>0</v>
      </c>
      <c r="X517" s="268"/>
      <c r="Y517" s="268"/>
      <c r="Z517" s="268"/>
      <c r="AA517" s="268"/>
      <c r="AB517" s="533"/>
      <c r="AN517" s="641" t="str">
        <f t="shared" si="287"/>
        <v>revisar</v>
      </c>
      <c r="AO517" s="641" t="str">
        <f t="shared" si="288"/>
        <v>ok</v>
      </c>
      <c r="AP517" s="641" t="str">
        <f t="shared" si="289"/>
        <v>ok</v>
      </c>
      <c r="AQ517" s="641" t="str">
        <f t="shared" si="290"/>
        <v>ok</v>
      </c>
      <c r="AR517" s="641" t="str">
        <f t="shared" si="291"/>
        <v>ok</v>
      </c>
      <c r="AS517" s="641" t="str">
        <f t="shared" si="292"/>
        <v>ok</v>
      </c>
      <c r="AT517" s="641" t="str">
        <f t="shared" si="293"/>
        <v>ok</v>
      </c>
      <c r="AU517" s="641" t="str">
        <f t="shared" si="294"/>
        <v>ok</v>
      </c>
      <c r="AV517" s="641" t="str">
        <f t="shared" si="295"/>
        <v>ok</v>
      </c>
      <c r="AW517" s="641" t="str">
        <f t="shared" si="296"/>
        <v>ok</v>
      </c>
      <c r="AX517" s="641" t="str">
        <f t="shared" si="297"/>
        <v>ok</v>
      </c>
      <c r="AY517" s="641" t="str">
        <f t="shared" si="298"/>
        <v>ok</v>
      </c>
      <c r="AZ517" s="641" t="str">
        <f t="shared" si="299"/>
        <v>ok</v>
      </c>
      <c r="BA517" s="641" t="str">
        <f t="shared" si="300"/>
        <v>ok</v>
      </c>
      <c r="BB517" s="641" t="str">
        <f t="shared" si="301"/>
        <v>ok</v>
      </c>
      <c r="BC517" s="641" t="str">
        <f t="shared" si="302"/>
        <v>ok</v>
      </c>
    </row>
    <row r="518" spans="1:55" ht="12.75" hidden="1" customHeight="1">
      <c r="A518" s="34"/>
      <c r="B518" s="35">
        <f t="shared" si="286"/>
        <v>0</v>
      </c>
      <c r="C518" s="34"/>
      <c r="D518" s="254" t="s">
        <v>647</v>
      </c>
      <c r="E518" s="242"/>
      <c r="F518" s="248"/>
      <c r="G518" s="80"/>
      <c r="H518" s="81"/>
      <c r="I518" s="245"/>
      <c r="J518" s="263"/>
      <c r="K518" s="263"/>
      <c r="L518" s="263"/>
      <c r="M518" s="685"/>
      <c r="N518" s="686"/>
      <c r="O518" s="687"/>
      <c r="P518" s="687"/>
      <c r="Q518" s="687"/>
      <c r="R518" s="687"/>
      <c r="S518" s="688"/>
      <c r="T518" s="268"/>
      <c r="U518" s="539"/>
      <c r="V518" s="299" t="str">
        <f t="shared" si="20"/>
        <v>9.35</v>
      </c>
      <c r="W518" s="299">
        <f t="shared" si="303"/>
        <v>0</v>
      </c>
      <c r="X518" s="268"/>
      <c r="Y518" s="268"/>
      <c r="Z518" s="268"/>
      <c r="AA518" s="268"/>
      <c r="AB518" s="533"/>
      <c r="AN518" s="641" t="str">
        <f t="shared" si="287"/>
        <v>revisar</v>
      </c>
      <c r="AO518" s="641" t="str">
        <f t="shared" si="288"/>
        <v>ok</v>
      </c>
      <c r="AP518" s="641" t="str">
        <f t="shared" si="289"/>
        <v>ok</v>
      </c>
      <c r="AQ518" s="641" t="str">
        <f t="shared" si="290"/>
        <v>ok</v>
      </c>
      <c r="AR518" s="641" t="str">
        <f t="shared" si="291"/>
        <v>ok</v>
      </c>
      <c r="AS518" s="641" t="str">
        <f t="shared" si="292"/>
        <v>ok</v>
      </c>
      <c r="AT518" s="641" t="str">
        <f t="shared" si="293"/>
        <v>ok</v>
      </c>
      <c r="AU518" s="641" t="str">
        <f t="shared" si="294"/>
        <v>ok</v>
      </c>
      <c r="AV518" s="641" t="str">
        <f t="shared" si="295"/>
        <v>ok</v>
      </c>
      <c r="AW518" s="641" t="str">
        <f t="shared" si="296"/>
        <v>ok</v>
      </c>
      <c r="AX518" s="641" t="str">
        <f t="shared" si="297"/>
        <v>ok</v>
      </c>
      <c r="AY518" s="641" t="str">
        <f t="shared" si="298"/>
        <v>ok</v>
      </c>
      <c r="AZ518" s="641" t="str">
        <f t="shared" si="299"/>
        <v>ok</v>
      </c>
      <c r="BA518" s="641" t="str">
        <f t="shared" si="300"/>
        <v>ok</v>
      </c>
      <c r="BB518" s="641" t="str">
        <f t="shared" si="301"/>
        <v>ok</v>
      </c>
      <c r="BC518" s="641" t="str">
        <f t="shared" si="302"/>
        <v>ok</v>
      </c>
    </row>
    <row r="519" spans="1:55" ht="12.75" hidden="1" customHeight="1">
      <c r="A519" s="34"/>
      <c r="B519" s="35">
        <f t="shared" si="286"/>
        <v>0</v>
      </c>
      <c r="C519" s="34"/>
      <c r="D519" s="250" t="s">
        <v>648</v>
      </c>
      <c r="E519" s="242"/>
      <c r="F519" s="248"/>
      <c r="G519" s="80"/>
      <c r="H519" s="81"/>
      <c r="I519" s="245"/>
      <c r="J519" s="263"/>
      <c r="K519" s="263"/>
      <c r="L519" s="263"/>
      <c r="M519" s="685"/>
      <c r="N519" s="686"/>
      <c r="O519" s="687"/>
      <c r="P519" s="687"/>
      <c r="Q519" s="687"/>
      <c r="R519" s="687"/>
      <c r="S519" s="688"/>
      <c r="T519" s="268"/>
      <c r="U519" s="539"/>
      <c r="V519" s="299" t="str">
        <f t="shared" si="20"/>
        <v>9.36</v>
      </c>
      <c r="W519" s="299">
        <f t="shared" si="303"/>
        <v>0</v>
      </c>
      <c r="X519" s="268"/>
      <c r="Y519" s="268"/>
      <c r="Z519" s="268"/>
      <c r="AA519" s="268"/>
      <c r="AB519" s="533"/>
      <c r="AN519" s="641" t="str">
        <f t="shared" si="287"/>
        <v>revisar</v>
      </c>
      <c r="AO519" s="641" t="str">
        <f t="shared" si="288"/>
        <v>ok</v>
      </c>
      <c r="AP519" s="641" t="str">
        <f t="shared" si="289"/>
        <v>ok</v>
      </c>
      <c r="AQ519" s="641" t="str">
        <f t="shared" si="290"/>
        <v>ok</v>
      </c>
      <c r="AR519" s="641" t="str">
        <f t="shared" si="291"/>
        <v>ok</v>
      </c>
      <c r="AS519" s="641" t="str">
        <f t="shared" si="292"/>
        <v>ok</v>
      </c>
      <c r="AT519" s="641" t="str">
        <f t="shared" si="293"/>
        <v>ok</v>
      </c>
      <c r="AU519" s="641" t="str">
        <f t="shared" si="294"/>
        <v>ok</v>
      </c>
      <c r="AV519" s="641" t="str">
        <f t="shared" si="295"/>
        <v>ok</v>
      </c>
      <c r="AW519" s="641" t="str">
        <f t="shared" si="296"/>
        <v>ok</v>
      </c>
      <c r="AX519" s="641" t="str">
        <f t="shared" si="297"/>
        <v>ok</v>
      </c>
      <c r="AY519" s="641" t="str">
        <f t="shared" si="298"/>
        <v>ok</v>
      </c>
      <c r="AZ519" s="641" t="str">
        <f t="shared" si="299"/>
        <v>ok</v>
      </c>
      <c r="BA519" s="641" t="str">
        <f t="shared" si="300"/>
        <v>ok</v>
      </c>
      <c r="BB519" s="641" t="str">
        <f t="shared" si="301"/>
        <v>ok</v>
      </c>
      <c r="BC519" s="641" t="str">
        <f t="shared" si="302"/>
        <v>ok</v>
      </c>
    </row>
    <row r="520" spans="1:55" ht="12.75" hidden="1" customHeight="1">
      <c r="A520" s="34"/>
      <c r="B520" s="35">
        <f t="shared" si="286"/>
        <v>0</v>
      </c>
      <c r="C520" s="34"/>
      <c r="D520" s="254" t="s">
        <v>649</v>
      </c>
      <c r="E520" s="242"/>
      <c r="F520" s="248"/>
      <c r="G520" s="80"/>
      <c r="H520" s="81"/>
      <c r="I520" s="245"/>
      <c r="J520" s="263"/>
      <c r="K520" s="263"/>
      <c r="L520" s="263"/>
      <c r="M520" s="685"/>
      <c r="N520" s="686"/>
      <c r="O520" s="687"/>
      <c r="P520" s="687"/>
      <c r="Q520" s="687"/>
      <c r="R520" s="687"/>
      <c r="S520" s="688"/>
      <c r="T520" s="268"/>
      <c r="U520" s="539"/>
      <c r="V520" s="299" t="str">
        <f t="shared" si="20"/>
        <v>9.37</v>
      </c>
      <c r="W520" s="299">
        <f t="shared" si="303"/>
        <v>0</v>
      </c>
      <c r="X520" s="268"/>
      <c r="Y520" s="268"/>
      <c r="Z520" s="268"/>
      <c r="AA520" s="268"/>
      <c r="AB520" s="533"/>
      <c r="AN520" s="641" t="str">
        <f t="shared" si="287"/>
        <v>revisar</v>
      </c>
      <c r="AO520" s="641" t="str">
        <f t="shared" si="288"/>
        <v>ok</v>
      </c>
      <c r="AP520" s="641" t="str">
        <f t="shared" si="289"/>
        <v>ok</v>
      </c>
      <c r="AQ520" s="641" t="str">
        <f t="shared" si="290"/>
        <v>ok</v>
      </c>
      <c r="AR520" s="641" t="str">
        <f t="shared" si="291"/>
        <v>ok</v>
      </c>
      <c r="AS520" s="641" t="str">
        <f t="shared" si="292"/>
        <v>ok</v>
      </c>
      <c r="AT520" s="641" t="str">
        <f t="shared" si="293"/>
        <v>ok</v>
      </c>
      <c r="AU520" s="641" t="str">
        <f t="shared" si="294"/>
        <v>ok</v>
      </c>
      <c r="AV520" s="641" t="str">
        <f t="shared" si="295"/>
        <v>ok</v>
      </c>
      <c r="AW520" s="641" t="str">
        <f t="shared" si="296"/>
        <v>ok</v>
      </c>
      <c r="AX520" s="641" t="str">
        <f t="shared" si="297"/>
        <v>ok</v>
      </c>
      <c r="AY520" s="641" t="str">
        <f t="shared" si="298"/>
        <v>ok</v>
      </c>
      <c r="AZ520" s="641" t="str">
        <f t="shared" si="299"/>
        <v>ok</v>
      </c>
      <c r="BA520" s="641" t="str">
        <f t="shared" si="300"/>
        <v>ok</v>
      </c>
      <c r="BB520" s="641" t="str">
        <f t="shared" si="301"/>
        <v>ok</v>
      </c>
      <c r="BC520" s="641" t="str">
        <f t="shared" si="302"/>
        <v>ok</v>
      </c>
    </row>
    <row r="521" spans="1:55" ht="12.75" hidden="1" customHeight="1">
      <c r="A521" s="34"/>
      <c r="B521" s="35">
        <f t="shared" si="286"/>
        <v>0</v>
      </c>
      <c r="C521" s="34"/>
      <c r="D521" s="250" t="s">
        <v>650</v>
      </c>
      <c r="E521" s="242"/>
      <c r="F521" s="248"/>
      <c r="G521" s="80"/>
      <c r="H521" s="81"/>
      <c r="I521" s="245"/>
      <c r="J521" s="263"/>
      <c r="K521" s="263"/>
      <c r="L521" s="263"/>
      <c r="M521" s="685"/>
      <c r="N521" s="686"/>
      <c r="O521" s="687"/>
      <c r="P521" s="687"/>
      <c r="Q521" s="687"/>
      <c r="R521" s="687"/>
      <c r="S521" s="688"/>
      <c r="T521" s="268"/>
      <c r="U521" s="539"/>
      <c r="V521" s="299" t="str">
        <f t="shared" si="20"/>
        <v>9.38</v>
      </c>
      <c r="W521" s="299">
        <f t="shared" si="303"/>
        <v>0</v>
      </c>
      <c r="X521" s="268"/>
      <c r="Y521" s="268"/>
      <c r="Z521" s="268"/>
      <c r="AA521" s="268"/>
      <c r="AB521" s="533"/>
      <c r="AN521" s="641" t="str">
        <f t="shared" si="287"/>
        <v>revisar</v>
      </c>
      <c r="AO521" s="641" t="str">
        <f t="shared" si="288"/>
        <v>ok</v>
      </c>
      <c r="AP521" s="641" t="str">
        <f t="shared" si="289"/>
        <v>ok</v>
      </c>
      <c r="AQ521" s="641" t="str">
        <f t="shared" si="290"/>
        <v>ok</v>
      </c>
      <c r="AR521" s="641" t="str">
        <f t="shared" si="291"/>
        <v>ok</v>
      </c>
      <c r="AS521" s="641" t="str">
        <f t="shared" si="292"/>
        <v>ok</v>
      </c>
      <c r="AT521" s="641" t="str">
        <f t="shared" si="293"/>
        <v>ok</v>
      </c>
      <c r="AU521" s="641" t="str">
        <f t="shared" si="294"/>
        <v>ok</v>
      </c>
      <c r="AV521" s="641" t="str">
        <f t="shared" si="295"/>
        <v>ok</v>
      </c>
      <c r="AW521" s="641" t="str">
        <f t="shared" si="296"/>
        <v>ok</v>
      </c>
      <c r="AX521" s="641" t="str">
        <f t="shared" si="297"/>
        <v>ok</v>
      </c>
      <c r="AY521" s="641" t="str">
        <f t="shared" si="298"/>
        <v>ok</v>
      </c>
      <c r="AZ521" s="641" t="str">
        <f t="shared" si="299"/>
        <v>ok</v>
      </c>
      <c r="BA521" s="641" t="str">
        <f t="shared" si="300"/>
        <v>ok</v>
      </c>
      <c r="BB521" s="641" t="str">
        <f t="shared" si="301"/>
        <v>ok</v>
      </c>
      <c r="BC521" s="641" t="str">
        <f t="shared" si="302"/>
        <v>ok</v>
      </c>
    </row>
    <row r="522" spans="1:55" ht="12.75" hidden="1" customHeight="1">
      <c r="A522" s="34"/>
      <c r="B522" s="35">
        <f t="shared" si="286"/>
        <v>0</v>
      </c>
      <c r="C522" s="34"/>
      <c r="D522" s="254" t="s">
        <v>651</v>
      </c>
      <c r="E522" s="242"/>
      <c r="F522" s="248"/>
      <c r="G522" s="80"/>
      <c r="H522" s="81"/>
      <c r="I522" s="245"/>
      <c r="J522" s="263"/>
      <c r="K522" s="263"/>
      <c r="L522" s="263"/>
      <c r="M522" s="685"/>
      <c r="N522" s="686"/>
      <c r="O522" s="687"/>
      <c r="P522" s="687"/>
      <c r="Q522" s="687"/>
      <c r="R522" s="687"/>
      <c r="S522" s="688"/>
      <c r="T522" s="268"/>
      <c r="U522" s="539"/>
      <c r="V522" s="299" t="str">
        <f t="shared" si="20"/>
        <v>9.39</v>
      </c>
      <c r="W522" s="299">
        <f t="shared" si="303"/>
        <v>0</v>
      </c>
      <c r="X522" s="268"/>
      <c r="Y522" s="268"/>
      <c r="Z522" s="268"/>
      <c r="AA522" s="268"/>
      <c r="AB522" s="533"/>
      <c r="AN522" s="641" t="str">
        <f t="shared" si="287"/>
        <v>revisar</v>
      </c>
      <c r="AO522" s="641" t="str">
        <f t="shared" si="288"/>
        <v>ok</v>
      </c>
      <c r="AP522" s="641" t="str">
        <f t="shared" si="289"/>
        <v>ok</v>
      </c>
      <c r="AQ522" s="641" t="str">
        <f t="shared" si="290"/>
        <v>ok</v>
      </c>
      <c r="AR522" s="641" t="str">
        <f t="shared" si="291"/>
        <v>ok</v>
      </c>
      <c r="AS522" s="641" t="str">
        <f t="shared" si="292"/>
        <v>ok</v>
      </c>
      <c r="AT522" s="641" t="str">
        <f t="shared" si="293"/>
        <v>ok</v>
      </c>
      <c r="AU522" s="641" t="str">
        <f t="shared" si="294"/>
        <v>ok</v>
      </c>
      <c r="AV522" s="641" t="str">
        <f t="shared" si="295"/>
        <v>ok</v>
      </c>
      <c r="AW522" s="641" t="str">
        <f t="shared" si="296"/>
        <v>ok</v>
      </c>
      <c r="AX522" s="641" t="str">
        <f t="shared" si="297"/>
        <v>ok</v>
      </c>
      <c r="AY522" s="641" t="str">
        <f t="shared" si="298"/>
        <v>ok</v>
      </c>
      <c r="AZ522" s="641" t="str">
        <f t="shared" si="299"/>
        <v>ok</v>
      </c>
      <c r="BA522" s="641" t="str">
        <f t="shared" si="300"/>
        <v>ok</v>
      </c>
      <c r="BB522" s="641" t="str">
        <f t="shared" si="301"/>
        <v>ok</v>
      </c>
      <c r="BC522" s="641" t="str">
        <f t="shared" si="302"/>
        <v>ok</v>
      </c>
    </row>
    <row r="523" spans="1:55" ht="12.75" hidden="1" customHeight="1">
      <c r="A523" s="34"/>
      <c r="B523" s="35">
        <f t="shared" si="286"/>
        <v>0</v>
      </c>
      <c r="C523" s="34"/>
      <c r="D523" s="250" t="s">
        <v>652</v>
      </c>
      <c r="E523" s="242"/>
      <c r="F523" s="248"/>
      <c r="G523" s="80"/>
      <c r="H523" s="81"/>
      <c r="I523" s="245"/>
      <c r="J523" s="263"/>
      <c r="K523" s="263"/>
      <c r="L523" s="263"/>
      <c r="M523" s="685"/>
      <c r="N523" s="686"/>
      <c r="O523" s="687"/>
      <c r="P523" s="687"/>
      <c r="Q523" s="687"/>
      <c r="R523" s="687"/>
      <c r="S523" s="688"/>
      <c r="T523" s="268"/>
      <c r="U523" s="539"/>
      <c r="V523" s="299" t="str">
        <f t="shared" si="20"/>
        <v>9.40</v>
      </c>
      <c r="W523" s="299">
        <f t="shared" si="303"/>
        <v>0</v>
      </c>
      <c r="X523" s="268"/>
      <c r="Y523" s="268"/>
      <c r="Z523" s="268"/>
      <c r="AA523" s="268"/>
      <c r="AB523" s="533"/>
      <c r="AN523" s="641" t="str">
        <f t="shared" si="287"/>
        <v>revisar</v>
      </c>
      <c r="AO523" s="641" t="str">
        <f t="shared" si="288"/>
        <v>ok</v>
      </c>
      <c r="AP523" s="641" t="str">
        <f t="shared" si="289"/>
        <v>ok</v>
      </c>
      <c r="AQ523" s="641" t="str">
        <f t="shared" si="290"/>
        <v>ok</v>
      </c>
      <c r="AR523" s="641" t="str">
        <f t="shared" si="291"/>
        <v>ok</v>
      </c>
      <c r="AS523" s="641" t="str">
        <f t="shared" si="292"/>
        <v>ok</v>
      </c>
      <c r="AT523" s="641" t="str">
        <f t="shared" si="293"/>
        <v>ok</v>
      </c>
      <c r="AU523" s="641" t="str">
        <f t="shared" si="294"/>
        <v>ok</v>
      </c>
      <c r="AV523" s="641" t="str">
        <f t="shared" si="295"/>
        <v>ok</v>
      </c>
      <c r="AW523" s="641" t="str">
        <f t="shared" si="296"/>
        <v>ok</v>
      </c>
      <c r="AX523" s="641" t="str">
        <f t="shared" si="297"/>
        <v>ok</v>
      </c>
      <c r="AY523" s="641" t="str">
        <f t="shared" si="298"/>
        <v>ok</v>
      </c>
      <c r="AZ523" s="641" t="str">
        <f t="shared" si="299"/>
        <v>ok</v>
      </c>
      <c r="BA523" s="641" t="str">
        <f t="shared" si="300"/>
        <v>ok</v>
      </c>
      <c r="BB523" s="641" t="str">
        <f t="shared" si="301"/>
        <v>ok</v>
      </c>
      <c r="BC523" s="641" t="str">
        <f t="shared" si="302"/>
        <v>ok</v>
      </c>
    </row>
    <row r="524" spans="1:55" ht="12.75" hidden="1" customHeight="1">
      <c r="A524" s="34"/>
      <c r="B524" s="35">
        <f t="shared" si="286"/>
        <v>0</v>
      </c>
      <c r="C524" s="34"/>
      <c r="D524" s="254" t="s">
        <v>653</v>
      </c>
      <c r="E524" s="242"/>
      <c r="F524" s="248"/>
      <c r="G524" s="80"/>
      <c r="H524" s="81"/>
      <c r="I524" s="245"/>
      <c r="J524" s="263"/>
      <c r="K524" s="263"/>
      <c r="L524" s="263"/>
      <c r="M524" s="685"/>
      <c r="N524" s="686"/>
      <c r="O524" s="687"/>
      <c r="P524" s="687"/>
      <c r="Q524" s="687"/>
      <c r="R524" s="687"/>
      <c r="S524" s="688"/>
      <c r="T524" s="268"/>
      <c r="U524" s="539"/>
      <c r="V524" s="299" t="str">
        <f t="shared" si="20"/>
        <v>9.41</v>
      </c>
      <c r="W524" s="299">
        <f t="shared" si="303"/>
        <v>0</v>
      </c>
      <c r="X524" s="268"/>
      <c r="Y524" s="268"/>
      <c r="Z524" s="268"/>
      <c r="AA524" s="268"/>
      <c r="AB524" s="533"/>
      <c r="AN524" s="641" t="str">
        <f t="shared" si="287"/>
        <v>revisar</v>
      </c>
      <c r="AO524" s="641" t="str">
        <f t="shared" si="288"/>
        <v>ok</v>
      </c>
      <c r="AP524" s="641" t="str">
        <f t="shared" si="289"/>
        <v>ok</v>
      </c>
      <c r="AQ524" s="641" t="str">
        <f t="shared" si="290"/>
        <v>ok</v>
      </c>
      <c r="AR524" s="641" t="str">
        <f t="shared" si="291"/>
        <v>ok</v>
      </c>
      <c r="AS524" s="641" t="str">
        <f t="shared" si="292"/>
        <v>ok</v>
      </c>
      <c r="AT524" s="641" t="str">
        <f t="shared" si="293"/>
        <v>ok</v>
      </c>
      <c r="AU524" s="641" t="str">
        <f t="shared" si="294"/>
        <v>ok</v>
      </c>
      <c r="AV524" s="641" t="str">
        <f t="shared" si="295"/>
        <v>ok</v>
      </c>
      <c r="AW524" s="641" t="str">
        <f t="shared" si="296"/>
        <v>ok</v>
      </c>
      <c r="AX524" s="641" t="str">
        <f t="shared" si="297"/>
        <v>ok</v>
      </c>
      <c r="AY524" s="641" t="str">
        <f t="shared" si="298"/>
        <v>ok</v>
      </c>
      <c r="AZ524" s="641" t="str">
        <f t="shared" si="299"/>
        <v>ok</v>
      </c>
      <c r="BA524" s="641" t="str">
        <f t="shared" si="300"/>
        <v>ok</v>
      </c>
      <c r="BB524" s="641" t="str">
        <f t="shared" si="301"/>
        <v>ok</v>
      </c>
      <c r="BC524" s="641" t="str">
        <f t="shared" si="302"/>
        <v>ok</v>
      </c>
    </row>
    <row r="525" spans="1:55" ht="12.75" hidden="1" customHeight="1">
      <c r="A525" s="34"/>
      <c r="B525" s="35">
        <f t="shared" si="286"/>
        <v>0</v>
      </c>
      <c r="C525" s="34"/>
      <c r="D525" s="250" t="s">
        <v>654</v>
      </c>
      <c r="E525" s="242"/>
      <c r="F525" s="248"/>
      <c r="G525" s="80"/>
      <c r="H525" s="81"/>
      <c r="I525" s="245"/>
      <c r="J525" s="263"/>
      <c r="K525" s="263"/>
      <c r="L525" s="263"/>
      <c r="M525" s="685"/>
      <c r="N525" s="686"/>
      <c r="O525" s="687"/>
      <c r="P525" s="687"/>
      <c r="Q525" s="687"/>
      <c r="R525" s="687"/>
      <c r="S525" s="688"/>
      <c r="T525" s="268"/>
      <c r="U525" s="539"/>
      <c r="V525" s="299" t="str">
        <f t="shared" si="20"/>
        <v>9.42</v>
      </c>
      <c r="W525" s="299">
        <f t="shared" si="303"/>
        <v>0</v>
      </c>
      <c r="X525" s="268"/>
      <c r="Y525" s="268"/>
      <c r="Z525" s="268"/>
      <c r="AA525" s="268"/>
      <c r="AB525" s="533"/>
      <c r="AN525" s="641" t="str">
        <f t="shared" si="287"/>
        <v>revisar</v>
      </c>
      <c r="AO525" s="641" t="str">
        <f t="shared" si="288"/>
        <v>ok</v>
      </c>
      <c r="AP525" s="641" t="str">
        <f t="shared" si="289"/>
        <v>ok</v>
      </c>
      <c r="AQ525" s="641" t="str">
        <f t="shared" si="290"/>
        <v>ok</v>
      </c>
      <c r="AR525" s="641" t="str">
        <f t="shared" si="291"/>
        <v>ok</v>
      </c>
      <c r="AS525" s="641" t="str">
        <f t="shared" si="292"/>
        <v>ok</v>
      </c>
      <c r="AT525" s="641" t="str">
        <f t="shared" si="293"/>
        <v>ok</v>
      </c>
      <c r="AU525" s="641" t="str">
        <f t="shared" si="294"/>
        <v>ok</v>
      </c>
      <c r="AV525" s="641" t="str">
        <f t="shared" si="295"/>
        <v>ok</v>
      </c>
      <c r="AW525" s="641" t="str">
        <f t="shared" si="296"/>
        <v>ok</v>
      </c>
      <c r="AX525" s="641" t="str">
        <f t="shared" si="297"/>
        <v>ok</v>
      </c>
      <c r="AY525" s="641" t="str">
        <f t="shared" si="298"/>
        <v>ok</v>
      </c>
      <c r="AZ525" s="641" t="str">
        <f t="shared" si="299"/>
        <v>ok</v>
      </c>
      <c r="BA525" s="641" t="str">
        <f t="shared" si="300"/>
        <v>ok</v>
      </c>
      <c r="BB525" s="641" t="str">
        <f t="shared" si="301"/>
        <v>ok</v>
      </c>
      <c r="BC525" s="641" t="str">
        <f t="shared" si="302"/>
        <v>ok</v>
      </c>
    </row>
    <row r="526" spans="1:55" ht="12.75" hidden="1" customHeight="1">
      <c r="A526" s="34"/>
      <c r="B526" s="35">
        <f t="shared" si="286"/>
        <v>0</v>
      </c>
      <c r="C526" s="34"/>
      <c r="D526" s="254" t="s">
        <v>655</v>
      </c>
      <c r="E526" s="242"/>
      <c r="F526" s="248"/>
      <c r="G526" s="80"/>
      <c r="H526" s="81"/>
      <c r="I526" s="245"/>
      <c r="J526" s="263"/>
      <c r="K526" s="263"/>
      <c r="L526" s="263"/>
      <c r="M526" s="685"/>
      <c r="N526" s="686"/>
      <c r="O526" s="687"/>
      <c r="P526" s="687"/>
      <c r="Q526" s="687"/>
      <c r="R526" s="687"/>
      <c r="S526" s="688"/>
      <c r="T526" s="268"/>
      <c r="U526" s="539"/>
      <c r="V526" s="299" t="str">
        <f t="shared" si="20"/>
        <v>9.43</v>
      </c>
      <c r="W526" s="299">
        <f t="shared" si="303"/>
        <v>0</v>
      </c>
      <c r="X526" s="268"/>
      <c r="Y526" s="268"/>
      <c r="Z526" s="268"/>
      <c r="AA526" s="268"/>
      <c r="AB526" s="533"/>
      <c r="AN526" s="641" t="str">
        <f t="shared" si="287"/>
        <v>revisar</v>
      </c>
      <c r="AO526" s="641" t="str">
        <f t="shared" si="288"/>
        <v>ok</v>
      </c>
      <c r="AP526" s="641" t="str">
        <f t="shared" si="289"/>
        <v>ok</v>
      </c>
      <c r="AQ526" s="641" t="str">
        <f t="shared" si="290"/>
        <v>ok</v>
      </c>
      <c r="AR526" s="641" t="str">
        <f t="shared" si="291"/>
        <v>ok</v>
      </c>
      <c r="AS526" s="641" t="str">
        <f t="shared" si="292"/>
        <v>ok</v>
      </c>
      <c r="AT526" s="641" t="str">
        <f t="shared" si="293"/>
        <v>ok</v>
      </c>
      <c r="AU526" s="641" t="str">
        <f t="shared" si="294"/>
        <v>ok</v>
      </c>
      <c r="AV526" s="641" t="str">
        <f t="shared" si="295"/>
        <v>ok</v>
      </c>
      <c r="AW526" s="641" t="str">
        <f t="shared" si="296"/>
        <v>ok</v>
      </c>
      <c r="AX526" s="641" t="str">
        <f t="shared" si="297"/>
        <v>ok</v>
      </c>
      <c r="AY526" s="641" t="str">
        <f t="shared" si="298"/>
        <v>ok</v>
      </c>
      <c r="AZ526" s="641" t="str">
        <f t="shared" si="299"/>
        <v>ok</v>
      </c>
      <c r="BA526" s="641" t="str">
        <f t="shared" si="300"/>
        <v>ok</v>
      </c>
      <c r="BB526" s="641" t="str">
        <f t="shared" si="301"/>
        <v>ok</v>
      </c>
      <c r="BC526" s="641" t="str">
        <f t="shared" si="302"/>
        <v>ok</v>
      </c>
    </row>
    <row r="527" spans="1:55" ht="12.75" hidden="1" customHeight="1">
      <c r="A527" s="34"/>
      <c r="B527" s="35">
        <f t="shared" si="286"/>
        <v>0</v>
      </c>
      <c r="C527" s="34"/>
      <c r="D527" s="250" t="s">
        <v>656</v>
      </c>
      <c r="E527" s="242"/>
      <c r="F527" s="248"/>
      <c r="G527" s="80"/>
      <c r="H527" s="81"/>
      <c r="I527" s="245"/>
      <c r="J527" s="263"/>
      <c r="K527" s="263"/>
      <c r="L527" s="263"/>
      <c r="M527" s="685"/>
      <c r="N527" s="686"/>
      <c r="O527" s="687"/>
      <c r="P527" s="687"/>
      <c r="Q527" s="687"/>
      <c r="R527" s="687"/>
      <c r="S527" s="688"/>
      <c r="T527" s="268"/>
      <c r="U527" s="539"/>
      <c r="V527" s="299" t="str">
        <f t="shared" si="20"/>
        <v>9.44</v>
      </c>
      <c r="W527" s="299">
        <f t="shared" si="303"/>
        <v>0</v>
      </c>
      <c r="X527" s="268"/>
      <c r="Y527" s="268"/>
      <c r="Z527" s="268"/>
      <c r="AA527" s="268"/>
      <c r="AB527" s="533"/>
      <c r="AN527" s="641" t="str">
        <f t="shared" si="287"/>
        <v>revisar</v>
      </c>
      <c r="AO527" s="641" t="str">
        <f t="shared" si="288"/>
        <v>ok</v>
      </c>
      <c r="AP527" s="641" t="str">
        <f t="shared" si="289"/>
        <v>ok</v>
      </c>
      <c r="AQ527" s="641" t="str">
        <f t="shared" si="290"/>
        <v>ok</v>
      </c>
      <c r="AR527" s="641" t="str">
        <f t="shared" si="291"/>
        <v>ok</v>
      </c>
      <c r="AS527" s="641" t="str">
        <f t="shared" si="292"/>
        <v>ok</v>
      </c>
      <c r="AT527" s="641" t="str">
        <f t="shared" si="293"/>
        <v>ok</v>
      </c>
      <c r="AU527" s="641" t="str">
        <f t="shared" si="294"/>
        <v>ok</v>
      </c>
      <c r="AV527" s="641" t="str">
        <f t="shared" si="295"/>
        <v>ok</v>
      </c>
      <c r="AW527" s="641" t="str">
        <f t="shared" si="296"/>
        <v>ok</v>
      </c>
      <c r="AX527" s="641" t="str">
        <f t="shared" si="297"/>
        <v>ok</v>
      </c>
      <c r="AY527" s="641" t="str">
        <f t="shared" si="298"/>
        <v>ok</v>
      </c>
      <c r="AZ527" s="641" t="str">
        <f t="shared" si="299"/>
        <v>ok</v>
      </c>
      <c r="BA527" s="641" t="str">
        <f t="shared" si="300"/>
        <v>ok</v>
      </c>
      <c r="BB527" s="641" t="str">
        <f t="shared" si="301"/>
        <v>ok</v>
      </c>
      <c r="BC527" s="641" t="str">
        <f t="shared" si="302"/>
        <v>ok</v>
      </c>
    </row>
    <row r="528" spans="1:55" ht="12.75" hidden="1" customHeight="1">
      <c r="A528" s="34"/>
      <c r="B528" s="35">
        <f t="shared" si="286"/>
        <v>0</v>
      </c>
      <c r="C528" s="34"/>
      <c r="D528" s="254" t="s">
        <v>657</v>
      </c>
      <c r="E528" s="242"/>
      <c r="F528" s="248"/>
      <c r="G528" s="80"/>
      <c r="H528" s="81"/>
      <c r="I528" s="245"/>
      <c r="J528" s="263"/>
      <c r="K528" s="263"/>
      <c r="L528" s="263"/>
      <c r="M528" s="685"/>
      <c r="N528" s="686"/>
      <c r="O528" s="687"/>
      <c r="P528" s="687"/>
      <c r="Q528" s="687"/>
      <c r="R528" s="687"/>
      <c r="S528" s="688"/>
      <c r="T528" s="268"/>
      <c r="U528" s="539"/>
      <c r="V528" s="299" t="str">
        <f t="shared" si="20"/>
        <v>9.45</v>
      </c>
      <c r="W528" s="299">
        <f t="shared" si="303"/>
        <v>0</v>
      </c>
      <c r="X528" s="268"/>
      <c r="Y528" s="268"/>
      <c r="Z528" s="268"/>
      <c r="AA528" s="268"/>
      <c r="AB528" s="533"/>
      <c r="AN528" s="641" t="str">
        <f t="shared" si="287"/>
        <v>revisar</v>
      </c>
      <c r="AO528" s="641" t="str">
        <f t="shared" si="288"/>
        <v>ok</v>
      </c>
      <c r="AP528" s="641" t="str">
        <f t="shared" si="289"/>
        <v>ok</v>
      </c>
      <c r="AQ528" s="641" t="str">
        <f t="shared" si="290"/>
        <v>ok</v>
      </c>
      <c r="AR528" s="641" t="str">
        <f t="shared" si="291"/>
        <v>ok</v>
      </c>
      <c r="AS528" s="641" t="str">
        <f t="shared" si="292"/>
        <v>ok</v>
      </c>
      <c r="AT528" s="641" t="str">
        <f t="shared" si="293"/>
        <v>ok</v>
      </c>
      <c r="AU528" s="641" t="str">
        <f t="shared" si="294"/>
        <v>ok</v>
      </c>
      <c r="AV528" s="641" t="str">
        <f t="shared" si="295"/>
        <v>ok</v>
      </c>
      <c r="AW528" s="641" t="str">
        <f t="shared" si="296"/>
        <v>ok</v>
      </c>
      <c r="AX528" s="641" t="str">
        <f t="shared" si="297"/>
        <v>ok</v>
      </c>
      <c r="AY528" s="641" t="str">
        <f t="shared" si="298"/>
        <v>ok</v>
      </c>
      <c r="AZ528" s="641" t="str">
        <f t="shared" si="299"/>
        <v>ok</v>
      </c>
      <c r="BA528" s="641" t="str">
        <f t="shared" si="300"/>
        <v>ok</v>
      </c>
      <c r="BB528" s="641" t="str">
        <f t="shared" si="301"/>
        <v>ok</v>
      </c>
      <c r="BC528" s="641" t="str">
        <f t="shared" si="302"/>
        <v>ok</v>
      </c>
    </row>
    <row r="529" spans="1:55" ht="12.75" hidden="1" customHeight="1">
      <c r="A529" s="34"/>
      <c r="B529" s="35">
        <f t="shared" si="286"/>
        <v>0</v>
      </c>
      <c r="C529" s="34"/>
      <c r="D529" s="250" t="s">
        <v>658</v>
      </c>
      <c r="E529" s="242"/>
      <c r="F529" s="248"/>
      <c r="G529" s="80"/>
      <c r="H529" s="81"/>
      <c r="I529" s="245"/>
      <c r="J529" s="263"/>
      <c r="K529" s="263"/>
      <c r="L529" s="263"/>
      <c r="M529" s="685"/>
      <c r="N529" s="686"/>
      <c r="O529" s="687"/>
      <c r="P529" s="687"/>
      <c r="Q529" s="687"/>
      <c r="R529" s="687"/>
      <c r="S529" s="688"/>
      <c r="T529" s="268"/>
      <c r="U529" s="539"/>
      <c r="V529" s="299" t="str">
        <f t="shared" si="20"/>
        <v>9.46</v>
      </c>
      <c r="W529" s="299">
        <f t="shared" si="303"/>
        <v>0</v>
      </c>
      <c r="X529" s="268"/>
      <c r="Y529" s="268"/>
      <c r="Z529" s="268"/>
      <c r="AA529" s="268"/>
      <c r="AB529" s="533"/>
      <c r="AN529" s="641" t="str">
        <f t="shared" si="287"/>
        <v>revisar</v>
      </c>
      <c r="AO529" s="641" t="str">
        <f t="shared" si="288"/>
        <v>ok</v>
      </c>
      <c r="AP529" s="641" t="str">
        <f t="shared" si="289"/>
        <v>ok</v>
      </c>
      <c r="AQ529" s="641" t="str">
        <f t="shared" si="290"/>
        <v>ok</v>
      </c>
      <c r="AR529" s="641" t="str">
        <f t="shared" si="291"/>
        <v>ok</v>
      </c>
      <c r="AS529" s="641" t="str">
        <f t="shared" si="292"/>
        <v>ok</v>
      </c>
      <c r="AT529" s="641" t="str">
        <f t="shared" si="293"/>
        <v>ok</v>
      </c>
      <c r="AU529" s="641" t="str">
        <f t="shared" si="294"/>
        <v>ok</v>
      </c>
      <c r="AV529" s="641" t="str">
        <f t="shared" si="295"/>
        <v>ok</v>
      </c>
      <c r="AW529" s="641" t="str">
        <f t="shared" si="296"/>
        <v>ok</v>
      </c>
      <c r="AX529" s="641" t="str">
        <f t="shared" si="297"/>
        <v>ok</v>
      </c>
      <c r="AY529" s="641" t="str">
        <f t="shared" si="298"/>
        <v>ok</v>
      </c>
      <c r="AZ529" s="641" t="str">
        <f t="shared" si="299"/>
        <v>ok</v>
      </c>
      <c r="BA529" s="641" t="str">
        <f t="shared" si="300"/>
        <v>ok</v>
      </c>
      <c r="BB529" s="641" t="str">
        <f t="shared" si="301"/>
        <v>ok</v>
      </c>
      <c r="BC529" s="641" t="str">
        <f t="shared" si="302"/>
        <v>ok</v>
      </c>
    </row>
    <row r="530" spans="1:55" ht="12.75" hidden="1" customHeight="1">
      <c r="A530" s="34"/>
      <c r="B530" s="35">
        <f t="shared" si="286"/>
        <v>0</v>
      </c>
      <c r="C530" s="34"/>
      <c r="D530" s="254" t="s">
        <v>659</v>
      </c>
      <c r="E530" s="242"/>
      <c r="F530" s="248"/>
      <c r="G530" s="80"/>
      <c r="H530" s="81"/>
      <c r="I530" s="245"/>
      <c r="J530" s="263"/>
      <c r="K530" s="263"/>
      <c r="L530" s="263"/>
      <c r="M530" s="685"/>
      <c r="N530" s="686"/>
      <c r="O530" s="687"/>
      <c r="P530" s="687"/>
      <c r="Q530" s="687"/>
      <c r="R530" s="687"/>
      <c r="S530" s="688"/>
      <c r="T530" s="268"/>
      <c r="U530" s="539"/>
      <c r="V530" s="299" t="str">
        <f t="shared" si="20"/>
        <v>9.47</v>
      </c>
      <c r="W530" s="299">
        <f t="shared" si="303"/>
        <v>0</v>
      </c>
      <c r="X530" s="268"/>
      <c r="Y530" s="268"/>
      <c r="Z530" s="268"/>
      <c r="AA530" s="268"/>
      <c r="AB530" s="533"/>
      <c r="AN530" s="641" t="str">
        <f t="shared" si="287"/>
        <v>revisar</v>
      </c>
      <c r="AO530" s="641" t="str">
        <f t="shared" si="288"/>
        <v>ok</v>
      </c>
      <c r="AP530" s="641" t="str">
        <f t="shared" si="289"/>
        <v>ok</v>
      </c>
      <c r="AQ530" s="641" t="str">
        <f t="shared" si="290"/>
        <v>ok</v>
      </c>
      <c r="AR530" s="641" t="str">
        <f t="shared" si="291"/>
        <v>ok</v>
      </c>
      <c r="AS530" s="641" t="str">
        <f t="shared" si="292"/>
        <v>ok</v>
      </c>
      <c r="AT530" s="641" t="str">
        <f t="shared" si="293"/>
        <v>ok</v>
      </c>
      <c r="AU530" s="641" t="str">
        <f t="shared" si="294"/>
        <v>ok</v>
      </c>
      <c r="AV530" s="641" t="str">
        <f t="shared" si="295"/>
        <v>ok</v>
      </c>
      <c r="AW530" s="641" t="str">
        <f t="shared" si="296"/>
        <v>ok</v>
      </c>
      <c r="AX530" s="641" t="str">
        <f t="shared" si="297"/>
        <v>ok</v>
      </c>
      <c r="AY530" s="641" t="str">
        <f t="shared" si="298"/>
        <v>ok</v>
      </c>
      <c r="AZ530" s="641" t="str">
        <f t="shared" si="299"/>
        <v>ok</v>
      </c>
      <c r="BA530" s="641" t="str">
        <f t="shared" si="300"/>
        <v>ok</v>
      </c>
      <c r="BB530" s="641" t="str">
        <f t="shared" si="301"/>
        <v>ok</v>
      </c>
      <c r="BC530" s="641" t="str">
        <f t="shared" si="302"/>
        <v>ok</v>
      </c>
    </row>
    <row r="531" spans="1:55" ht="12.75" hidden="1" customHeight="1">
      <c r="A531" s="34"/>
      <c r="B531" s="35">
        <f t="shared" si="286"/>
        <v>0</v>
      </c>
      <c r="C531" s="34"/>
      <c r="D531" s="250" t="s">
        <v>660</v>
      </c>
      <c r="E531" s="242"/>
      <c r="F531" s="248"/>
      <c r="G531" s="80"/>
      <c r="H531" s="81"/>
      <c r="I531" s="245"/>
      <c r="J531" s="263"/>
      <c r="K531" s="263"/>
      <c r="L531" s="263"/>
      <c r="M531" s="685"/>
      <c r="N531" s="686"/>
      <c r="O531" s="687"/>
      <c r="P531" s="687"/>
      <c r="Q531" s="687"/>
      <c r="R531" s="687"/>
      <c r="S531" s="688"/>
      <c r="T531" s="268"/>
      <c r="U531" s="539"/>
      <c r="V531" s="299" t="str">
        <f t="shared" si="20"/>
        <v>9.48</v>
      </c>
      <c r="W531" s="299">
        <f t="shared" si="303"/>
        <v>0</v>
      </c>
      <c r="X531" s="268"/>
      <c r="Y531" s="268"/>
      <c r="Z531" s="268"/>
      <c r="AA531" s="268"/>
      <c r="AB531" s="533"/>
      <c r="AN531" s="641" t="str">
        <f t="shared" si="287"/>
        <v>revisar</v>
      </c>
      <c r="AO531" s="641" t="str">
        <f t="shared" si="288"/>
        <v>ok</v>
      </c>
      <c r="AP531" s="641" t="str">
        <f t="shared" si="289"/>
        <v>ok</v>
      </c>
      <c r="AQ531" s="641" t="str">
        <f t="shared" si="290"/>
        <v>ok</v>
      </c>
      <c r="AR531" s="641" t="str">
        <f t="shared" si="291"/>
        <v>ok</v>
      </c>
      <c r="AS531" s="641" t="str">
        <f t="shared" si="292"/>
        <v>ok</v>
      </c>
      <c r="AT531" s="641" t="str">
        <f t="shared" si="293"/>
        <v>ok</v>
      </c>
      <c r="AU531" s="641" t="str">
        <f t="shared" si="294"/>
        <v>ok</v>
      </c>
      <c r="AV531" s="641" t="str">
        <f t="shared" si="295"/>
        <v>ok</v>
      </c>
      <c r="AW531" s="641" t="str">
        <f t="shared" si="296"/>
        <v>ok</v>
      </c>
      <c r="AX531" s="641" t="str">
        <f t="shared" si="297"/>
        <v>ok</v>
      </c>
      <c r="AY531" s="641" t="str">
        <f t="shared" si="298"/>
        <v>ok</v>
      </c>
      <c r="AZ531" s="641" t="str">
        <f t="shared" si="299"/>
        <v>ok</v>
      </c>
      <c r="BA531" s="641" t="str">
        <f t="shared" si="300"/>
        <v>ok</v>
      </c>
      <c r="BB531" s="641" t="str">
        <f t="shared" si="301"/>
        <v>ok</v>
      </c>
      <c r="BC531" s="641" t="str">
        <f t="shared" si="302"/>
        <v>ok</v>
      </c>
    </row>
    <row r="532" spans="1:55" ht="12.75" hidden="1" customHeight="1">
      <c r="A532" s="34"/>
      <c r="B532" s="35">
        <f t="shared" si="286"/>
        <v>0</v>
      </c>
      <c r="C532" s="34"/>
      <c r="D532" s="254" t="s">
        <v>661</v>
      </c>
      <c r="E532" s="242"/>
      <c r="F532" s="248"/>
      <c r="G532" s="80"/>
      <c r="H532" s="81"/>
      <c r="I532" s="245"/>
      <c r="J532" s="263"/>
      <c r="K532" s="263"/>
      <c r="L532" s="263"/>
      <c r="M532" s="685"/>
      <c r="N532" s="686"/>
      <c r="O532" s="687"/>
      <c r="P532" s="687"/>
      <c r="Q532" s="687"/>
      <c r="R532" s="687"/>
      <c r="S532" s="688"/>
      <c r="T532" s="268"/>
      <c r="U532" s="539"/>
      <c r="V532" s="299" t="str">
        <f t="shared" si="20"/>
        <v>9.49</v>
      </c>
      <c r="W532" s="299">
        <f t="shared" si="303"/>
        <v>0</v>
      </c>
      <c r="X532" s="268"/>
      <c r="Y532" s="268"/>
      <c r="Z532" s="268"/>
      <c r="AA532" s="268"/>
      <c r="AB532" s="533"/>
      <c r="AN532" s="641" t="str">
        <f t="shared" si="287"/>
        <v>revisar</v>
      </c>
      <c r="AO532" s="641" t="str">
        <f t="shared" si="288"/>
        <v>ok</v>
      </c>
      <c r="AP532" s="641" t="str">
        <f t="shared" si="289"/>
        <v>ok</v>
      </c>
      <c r="AQ532" s="641" t="str">
        <f t="shared" si="290"/>
        <v>ok</v>
      </c>
      <c r="AR532" s="641" t="str">
        <f t="shared" si="291"/>
        <v>ok</v>
      </c>
      <c r="AS532" s="641" t="str">
        <f t="shared" si="292"/>
        <v>ok</v>
      </c>
      <c r="AT532" s="641" t="str">
        <f t="shared" si="293"/>
        <v>ok</v>
      </c>
      <c r="AU532" s="641" t="str">
        <f t="shared" si="294"/>
        <v>ok</v>
      </c>
      <c r="AV532" s="641" t="str">
        <f t="shared" si="295"/>
        <v>ok</v>
      </c>
      <c r="AW532" s="641" t="str">
        <f t="shared" si="296"/>
        <v>ok</v>
      </c>
      <c r="AX532" s="641" t="str">
        <f t="shared" si="297"/>
        <v>ok</v>
      </c>
      <c r="AY532" s="641" t="str">
        <f t="shared" si="298"/>
        <v>ok</v>
      </c>
      <c r="AZ532" s="641" t="str">
        <f t="shared" si="299"/>
        <v>ok</v>
      </c>
      <c r="BA532" s="641" t="str">
        <f t="shared" si="300"/>
        <v>ok</v>
      </c>
      <c r="BB532" s="641" t="str">
        <f t="shared" si="301"/>
        <v>ok</v>
      </c>
      <c r="BC532" s="641" t="str">
        <f t="shared" si="302"/>
        <v>ok</v>
      </c>
    </row>
    <row r="533" spans="1:55" ht="12.75" hidden="1" customHeight="1">
      <c r="A533" s="34"/>
      <c r="B533" s="35">
        <f t="shared" si="286"/>
        <v>0</v>
      </c>
      <c r="C533" s="34"/>
      <c r="D533" s="250" t="s">
        <v>662</v>
      </c>
      <c r="E533" s="242"/>
      <c r="F533" s="248"/>
      <c r="G533" s="80"/>
      <c r="H533" s="81"/>
      <c r="I533" s="245"/>
      <c r="J533" s="263"/>
      <c r="K533" s="263"/>
      <c r="L533" s="263"/>
      <c r="M533" s="685"/>
      <c r="N533" s="686"/>
      <c r="O533" s="687"/>
      <c r="P533" s="687"/>
      <c r="Q533" s="687"/>
      <c r="R533" s="687"/>
      <c r="S533" s="688"/>
      <c r="T533" s="268"/>
      <c r="U533" s="539"/>
      <c r="V533" s="299" t="str">
        <f t="shared" si="20"/>
        <v>9.50</v>
      </c>
      <c r="W533" s="299">
        <f t="shared" si="303"/>
        <v>0</v>
      </c>
      <c r="X533" s="268"/>
      <c r="Y533" s="268"/>
      <c r="Z533" s="268"/>
      <c r="AA533" s="268"/>
      <c r="AB533" s="533"/>
      <c r="AN533" s="641" t="str">
        <f t="shared" si="287"/>
        <v>revisar</v>
      </c>
      <c r="AO533" s="641" t="str">
        <f t="shared" si="288"/>
        <v>ok</v>
      </c>
      <c r="AP533" s="641" t="str">
        <f t="shared" si="289"/>
        <v>ok</v>
      </c>
      <c r="AQ533" s="641" t="str">
        <f t="shared" si="290"/>
        <v>ok</v>
      </c>
      <c r="AR533" s="641" t="str">
        <f t="shared" si="291"/>
        <v>ok</v>
      </c>
      <c r="AS533" s="641" t="str">
        <f t="shared" si="292"/>
        <v>ok</v>
      </c>
      <c r="AT533" s="641" t="str">
        <f t="shared" si="293"/>
        <v>ok</v>
      </c>
      <c r="AU533" s="641" t="str">
        <f t="shared" si="294"/>
        <v>ok</v>
      </c>
      <c r="AV533" s="641" t="str">
        <f t="shared" si="295"/>
        <v>ok</v>
      </c>
      <c r="AW533" s="641" t="str">
        <f t="shared" si="296"/>
        <v>ok</v>
      </c>
      <c r="AX533" s="641" t="str">
        <f t="shared" si="297"/>
        <v>ok</v>
      </c>
      <c r="AY533" s="641" t="str">
        <f t="shared" si="298"/>
        <v>ok</v>
      </c>
      <c r="AZ533" s="641" t="str">
        <f t="shared" si="299"/>
        <v>ok</v>
      </c>
      <c r="BA533" s="641" t="str">
        <f t="shared" si="300"/>
        <v>ok</v>
      </c>
      <c r="BB533" s="641" t="str">
        <f t="shared" si="301"/>
        <v>ok</v>
      </c>
      <c r="BC533" s="641" t="str">
        <f t="shared" si="302"/>
        <v>ok</v>
      </c>
    </row>
    <row r="534" spans="1:55" ht="12.75" hidden="1" customHeight="1">
      <c r="A534" s="34"/>
      <c r="B534" s="35"/>
      <c r="C534" s="34"/>
      <c r="D534" s="255"/>
      <c r="E534" s="25"/>
      <c r="F534" s="25"/>
      <c r="G534" s="37"/>
      <c r="H534" s="25"/>
      <c r="I534" s="38"/>
      <c r="J534" s="269"/>
      <c r="K534" s="269"/>
      <c r="L534" s="269"/>
      <c r="M534" s="689"/>
      <c r="N534" s="696"/>
      <c r="O534" s="690"/>
      <c r="P534" s="690"/>
      <c r="Q534" s="690"/>
      <c r="R534" s="690"/>
      <c r="S534" s="691"/>
      <c r="T534" s="268"/>
      <c r="U534" s="539"/>
      <c r="V534" s="299">
        <f t="shared" si="20"/>
        <v>0</v>
      </c>
      <c r="W534" s="299">
        <f t="shared" si="303"/>
        <v>0</v>
      </c>
      <c r="X534" s="268"/>
      <c r="Y534" s="268"/>
      <c r="Z534" s="268"/>
      <c r="AA534" s="268"/>
      <c r="AB534" s="533"/>
      <c r="AN534" s="641" t="str">
        <f t="shared" si="287"/>
        <v>ok</v>
      </c>
      <c r="AO534" s="641" t="str">
        <f t="shared" si="288"/>
        <v>ok</v>
      </c>
      <c r="AP534" s="641" t="str">
        <f t="shared" si="289"/>
        <v>ok</v>
      </c>
      <c r="AQ534" s="641" t="str">
        <f t="shared" si="290"/>
        <v>ok</v>
      </c>
      <c r="AR534" s="641" t="str">
        <f t="shared" si="291"/>
        <v>ok</v>
      </c>
      <c r="AS534" s="641" t="str">
        <f t="shared" si="292"/>
        <v>ok</v>
      </c>
      <c r="AT534" s="641" t="str">
        <f t="shared" si="293"/>
        <v>ok</v>
      </c>
      <c r="AU534" s="641" t="str">
        <f t="shared" si="294"/>
        <v>ok</v>
      </c>
      <c r="AV534" s="641" t="str">
        <f t="shared" si="295"/>
        <v>ok</v>
      </c>
      <c r="AW534" s="641" t="str">
        <f t="shared" si="296"/>
        <v>ok</v>
      </c>
      <c r="AX534" s="641" t="str">
        <f t="shared" si="297"/>
        <v>ok</v>
      </c>
      <c r="AY534" s="641" t="str">
        <f t="shared" si="298"/>
        <v>ok</v>
      </c>
      <c r="AZ534" s="641" t="str">
        <f t="shared" si="299"/>
        <v>ok</v>
      </c>
      <c r="BA534" s="641" t="str">
        <f t="shared" si="300"/>
        <v>ok</v>
      </c>
      <c r="BB534" s="641" t="str">
        <f t="shared" si="301"/>
        <v>ok</v>
      </c>
      <c r="BC534" s="641" t="str">
        <f t="shared" si="302"/>
        <v>ok</v>
      </c>
    </row>
    <row r="535" spans="1:55" ht="12.75" hidden="1" customHeight="1">
      <c r="A535" s="13"/>
      <c r="B535" s="14"/>
      <c r="C535" s="13"/>
      <c r="D535" s="251"/>
      <c r="E535" s="29"/>
      <c r="F535" s="29"/>
      <c r="G535" s="29"/>
      <c r="H535" s="29"/>
      <c r="I535" s="29"/>
      <c r="J535" s="267"/>
      <c r="K535" s="267"/>
      <c r="L535" s="267"/>
      <c r="M535" s="677"/>
      <c r="N535" s="663"/>
      <c r="O535" s="692" t="str">
        <f>CONCATENATE("Subtotal ",G483)</f>
        <v>Subtotal (digite a descrição do item aqui)</v>
      </c>
      <c r="P535" s="693">
        <f>SUM(P484:P534)</f>
        <v>0</v>
      </c>
      <c r="Q535" s="693">
        <f>SUM(Q484:Q534)</f>
        <v>0</v>
      </c>
      <c r="R535" s="693">
        <f t="shared" ref="R535:S535" si="304">SUM(R484:R534)</f>
        <v>0</v>
      </c>
      <c r="S535" s="694">
        <f t="shared" si="304"/>
        <v>0</v>
      </c>
      <c r="T535" s="536"/>
      <c r="U535" s="299">
        <v>1</v>
      </c>
      <c r="V535" s="299"/>
      <c r="W535" s="299"/>
      <c r="X535" s="268"/>
      <c r="Y535" s="268"/>
      <c r="Z535" s="268"/>
      <c r="AA535" s="268"/>
      <c r="AB535" s="533"/>
      <c r="AN535" s="641" t="str">
        <f t="shared" si="287"/>
        <v>ok</v>
      </c>
      <c r="AO535" s="641" t="str">
        <f t="shared" si="288"/>
        <v>ok</v>
      </c>
      <c r="AP535" s="641" t="str">
        <f t="shared" si="289"/>
        <v>ok</v>
      </c>
      <c r="AQ535" s="641" t="str">
        <f t="shared" si="290"/>
        <v>ok</v>
      </c>
      <c r="AR535" s="641" t="str">
        <f t="shared" si="291"/>
        <v>ok</v>
      </c>
      <c r="AS535" s="641" t="str">
        <f t="shared" si="292"/>
        <v>ok</v>
      </c>
      <c r="AT535" s="641" t="str">
        <f t="shared" si="293"/>
        <v>ok</v>
      </c>
      <c r="AU535" s="641" t="str">
        <f t="shared" si="294"/>
        <v>ok</v>
      </c>
      <c r="AV535" s="641" t="str">
        <f t="shared" si="295"/>
        <v>ok</v>
      </c>
      <c r="AW535" s="641" t="str">
        <f t="shared" si="296"/>
        <v>ok</v>
      </c>
      <c r="AX535" s="641" t="str">
        <f t="shared" si="297"/>
        <v>ok</v>
      </c>
      <c r="AY535" s="641" t="str">
        <f t="shared" si="298"/>
        <v>revisar</v>
      </c>
      <c r="AZ535" s="641" t="str">
        <f t="shared" si="299"/>
        <v>ok</v>
      </c>
      <c r="BA535" s="641" t="str">
        <f t="shared" si="300"/>
        <v>ok</v>
      </c>
      <c r="BB535" s="641" t="str">
        <f t="shared" si="301"/>
        <v>ok</v>
      </c>
      <c r="BC535" s="641" t="str">
        <f t="shared" si="302"/>
        <v>ok</v>
      </c>
    </row>
    <row r="536" spans="1:55" ht="6" hidden="1" customHeight="1">
      <c r="A536" s="10"/>
      <c r="B536" s="21"/>
      <c r="C536" s="10"/>
      <c r="D536" s="252"/>
      <c r="E536" s="32"/>
      <c r="F536" s="33"/>
      <c r="G536" s="33"/>
      <c r="H536" s="32"/>
      <c r="I536" s="32"/>
      <c r="J536" s="268"/>
      <c r="K536" s="268"/>
      <c r="L536" s="268"/>
      <c r="M536" s="539"/>
      <c r="N536" s="299"/>
      <c r="O536" s="539"/>
      <c r="P536" s="539"/>
      <c r="Q536" s="539"/>
      <c r="R536" s="539"/>
      <c r="S536" s="695"/>
      <c r="T536" s="319"/>
      <c r="U536" s="299"/>
      <c r="V536" s="299">
        <f t="shared" si="20"/>
        <v>0</v>
      </c>
      <c r="W536" s="299">
        <f t="shared" si="303"/>
        <v>0</v>
      </c>
      <c r="X536" s="268"/>
      <c r="Y536" s="268"/>
      <c r="Z536" s="268"/>
      <c r="AA536" s="268"/>
      <c r="AB536" s="533"/>
      <c r="AN536" s="641" t="str">
        <f t="shared" si="287"/>
        <v>ok</v>
      </c>
      <c r="AO536" s="641" t="str">
        <f t="shared" si="288"/>
        <v>ok</v>
      </c>
      <c r="AP536" s="641" t="str">
        <f t="shared" si="289"/>
        <v>ok</v>
      </c>
      <c r="AQ536" s="641" t="str">
        <f t="shared" si="290"/>
        <v>ok</v>
      </c>
      <c r="AR536" s="641" t="str">
        <f t="shared" si="291"/>
        <v>ok</v>
      </c>
      <c r="AS536" s="641" t="str">
        <f t="shared" si="292"/>
        <v>ok</v>
      </c>
      <c r="AT536" s="641" t="str">
        <f t="shared" si="293"/>
        <v>ok</v>
      </c>
      <c r="AU536" s="641" t="str">
        <f t="shared" si="294"/>
        <v>ok</v>
      </c>
      <c r="AV536" s="641" t="str">
        <f t="shared" si="295"/>
        <v>ok</v>
      </c>
      <c r="AW536" s="641" t="str">
        <f t="shared" si="296"/>
        <v>ok</v>
      </c>
      <c r="AX536" s="641" t="str">
        <f t="shared" si="297"/>
        <v>ok</v>
      </c>
      <c r="AY536" s="641" t="str">
        <f t="shared" si="298"/>
        <v>ok</v>
      </c>
      <c r="AZ536" s="641" t="str">
        <f t="shared" si="299"/>
        <v>ok</v>
      </c>
      <c r="BA536" s="641" t="str">
        <f t="shared" si="300"/>
        <v>ok</v>
      </c>
      <c r="BB536" s="641" t="str">
        <f t="shared" si="301"/>
        <v>ok</v>
      </c>
      <c r="BC536" s="641" t="str">
        <f t="shared" si="302"/>
        <v>ok</v>
      </c>
    </row>
    <row r="537" spans="1:55" ht="12.75" hidden="1" customHeight="1">
      <c r="A537" s="13"/>
      <c r="B537" s="14"/>
      <c r="C537" s="13"/>
      <c r="D537" s="249">
        <v>10</v>
      </c>
      <c r="E537" s="22"/>
      <c r="F537" s="22"/>
      <c r="G537" s="246" t="s">
        <v>172</v>
      </c>
      <c r="H537" s="23"/>
      <c r="I537" s="23"/>
      <c r="J537" s="246"/>
      <c r="K537" s="246"/>
      <c r="L537" s="246"/>
      <c r="M537" s="662"/>
      <c r="N537" s="663"/>
      <c r="O537" s="662"/>
      <c r="P537" s="662"/>
      <c r="Q537" s="662"/>
      <c r="R537" s="662"/>
      <c r="S537" s="664">
        <f>S589</f>
        <v>0</v>
      </c>
      <c r="T537" s="319"/>
      <c r="U537" s="299"/>
      <c r="V537" s="299">
        <f t="shared" si="20"/>
        <v>10</v>
      </c>
      <c r="W537" s="299">
        <f t="shared" si="303"/>
        <v>0</v>
      </c>
      <c r="X537" s="268"/>
      <c r="Y537" s="268"/>
      <c r="Z537" s="268"/>
      <c r="AA537" s="268"/>
      <c r="AB537" s="533"/>
      <c r="AN537" s="641" t="str">
        <f t="shared" si="287"/>
        <v>revisar</v>
      </c>
      <c r="AO537" s="641" t="str">
        <f t="shared" si="288"/>
        <v>ok</v>
      </c>
      <c r="AP537" s="641" t="str">
        <f t="shared" si="289"/>
        <v>ok</v>
      </c>
      <c r="AQ537" s="641" t="str">
        <f t="shared" si="290"/>
        <v>revisar</v>
      </c>
      <c r="AR537" s="641" t="str">
        <f t="shared" si="291"/>
        <v>ok</v>
      </c>
      <c r="AS537" s="641" t="str">
        <f t="shared" si="292"/>
        <v>ok</v>
      </c>
      <c r="AT537" s="641" t="str">
        <f t="shared" si="293"/>
        <v>ok</v>
      </c>
      <c r="AU537" s="641" t="str">
        <f t="shared" si="294"/>
        <v>ok</v>
      </c>
      <c r="AV537" s="641" t="str">
        <f t="shared" si="295"/>
        <v>ok</v>
      </c>
      <c r="AW537" s="641" t="str">
        <f t="shared" si="296"/>
        <v>ok</v>
      </c>
      <c r="AX537" s="641" t="str">
        <f t="shared" si="297"/>
        <v>ok</v>
      </c>
      <c r="AY537" s="641" t="str">
        <f t="shared" si="298"/>
        <v>ok</v>
      </c>
      <c r="AZ537" s="641" t="str">
        <f t="shared" si="299"/>
        <v>ok</v>
      </c>
      <c r="BA537" s="641" t="str">
        <f t="shared" si="300"/>
        <v>ok</v>
      </c>
      <c r="BB537" s="641" t="str">
        <f t="shared" si="301"/>
        <v>ok</v>
      </c>
      <c r="BC537" s="641" t="str">
        <f t="shared" si="302"/>
        <v>ok</v>
      </c>
    </row>
    <row r="538" spans="1:55" ht="12.75" hidden="1" customHeight="1">
      <c r="A538" s="34"/>
      <c r="B538" s="35">
        <f t="shared" ref="B538:B587" si="305">S538/$S$1671</f>
        <v>0</v>
      </c>
      <c r="C538" s="34"/>
      <c r="D538" s="253" t="s">
        <v>663</v>
      </c>
      <c r="E538" s="240"/>
      <c r="F538" s="248"/>
      <c r="G538" s="80"/>
      <c r="H538" s="81"/>
      <c r="I538" s="245"/>
      <c r="J538" s="263"/>
      <c r="K538" s="263"/>
      <c r="L538" s="263"/>
      <c r="M538" s="685"/>
      <c r="N538" s="686"/>
      <c r="O538" s="687"/>
      <c r="P538" s="687"/>
      <c r="Q538" s="687"/>
      <c r="R538" s="687"/>
      <c r="S538" s="688"/>
      <c r="T538" s="268"/>
      <c r="U538" s="539"/>
      <c r="V538" s="299" t="str">
        <f t="shared" si="20"/>
        <v>10.1</v>
      </c>
      <c r="W538" s="299">
        <f t="shared" si="303"/>
        <v>0</v>
      </c>
      <c r="X538" s="268"/>
      <c r="Y538" s="268"/>
      <c r="Z538" s="268"/>
      <c r="AA538" s="268"/>
      <c r="AB538" s="533"/>
      <c r="AN538" s="641" t="str">
        <f t="shared" si="287"/>
        <v>revisar</v>
      </c>
      <c r="AO538" s="641" t="str">
        <f t="shared" si="288"/>
        <v>ok</v>
      </c>
      <c r="AP538" s="641" t="str">
        <f t="shared" si="289"/>
        <v>ok</v>
      </c>
      <c r="AQ538" s="641" t="str">
        <f t="shared" si="290"/>
        <v>ok</v>
      </c>
      <c r="AR538" s="641" t="str">
        <f t="shared" si="291"/>
        <v>ok</v>
      </c>
      <c r="AS538" s="641" t="str">
        <f t="shared" si="292"/>
        <v>ok</v>
      </c>
      <c r="AT538" s="641" t="str">
        <f t="shared" si="293"/>
        <v>ok</v>
      </c>
      <c r="AU538" s="641" t="str">
        <f t="shared" si="294"/>
        <v>ok</v>
      </c>
      <c r="AV538" s="641" t="str">
        <f t="shared" si="295"/>
        <v>ok</v>
      </c>
      <c r="AW538" s="641" t="str">
        <f t="shared" si="296"/>
        <v>ok</v>
      </c>
      <c r="AX538" s="641" t="str">
        <f t="shared" si="297"/>
        <v>ok</v>
      </c>
      <c r="AY538" s="641" t="str">
        <f t="shared" si="298"/>
        <v>ok</v>
      </c>
      <c r="AZ538" s="641" t="str">
        <f t="shared" si="299"/>
        <v>ok</v>
      </c>
      <c r="BA538" s="641" t="str">
        <f t="shared" si="300"/>
        <v>ok</v>
      </c>
      <c r="BB538" s="641" t="str">
        <f t="shared" si="301"/>
        <v>ok</v>
      </c>
      <c r="BC538" s="641" t="str">
        <f t="shared" si="302"/>
        <v>ok</v>
      </c>
    </row>
    <row r="539" spans="1:55" ht="12.75" hidden="1" customHeight="1">
      <c r="A539" s="34"/>
      <c r="B539" s="35">
        <f t="shared" si="305"/>
        <v>0</v>
      </c>
      <c r="C539" s="34"/>
      <c r="D539" s="250" t="s">
        <v>664</v>
      </c>
      <c r="E539" s="242"/>
      <c r="F539" s="248"/>
      <c r="G539" s="80"/>
      <c r="H539" s="81"/>
      <c r="I539" s="245"/>
      <c r="J539" s="263"/>
      <c r="K539" s="263"/>
      <c r="L539" s="263"/>
      <c r="M539" s="685"/>
      <c r="N539" s="686"/>
      <c r="O539" s="687"/>
      <c r="P539" s="687"/>
      <c r="Q539" s="687"/>
      <c r="R539" s="687"/>
      <c r="S539" s="688"/>
      <c r="T539" s="268"/>
      <c r="U539" s="539"/>
      <c r="V539" s="299" t="str">
        <f t="shared" si="20"/>
        <v>10.2</v>
      </c>
      <c r="W539" s="299">
        <f t="shared" si="303"/>
        <v>0</v>
      </c>
      <c r="X539" s="268"/>
      <c r="Y539" s="268"/>
      <c r="Z539" s="268"/>
      <c r="AA539" s="268"/>
      <c r="AB539" s="533"/>
      <c r="AN539" s="641" t="str">
        <f t="shared" si="287"/>
        <v>revisar</v>
      </c>
      <c r="AO539" s="641" t="str">
        <f t="shared" si="288"/>
        <v>ok</v>
      </c>
      <c r="AP539" s="641" t="str">
        <f t="shared" si="289"/>
        <v>ok</v>
      </c>
      <c r="AQ539" s="641" t="str">
        <f t="shared" si="290"/>
        <v>ok</v>
      </c>
      <c r="AR539" s="641" t="str">
        <f t="shared" si="291"/>
        <v>ok</v>
      </c>
      <c r="AS539" s="641" t="str">
        <f t="shared" si="292"/>
        <v>ok</v>
      </c>
      <c r="AT539" s="641" t="str">
        <f t="shared" si="293"/>
        <v>ok</v>
      </c>
      <c r="AU539" s="641" t="str">
        <f t="shared" si="294"/>
        <v>ok</v>
      </c>
      <c r="AV539" s="641" t="str">
        <f t="shared" si="295"/>
        <v>ok</v>
      </c>
      <c r="AW539" s="641" t="str">
        <f t="shared" si="296"/>
        <v>ok</v>
      </c>
      <c r="AX539" s="641" t="str">
        <f t="shared" si="297"/>
        <v>ok</v>
      </c>
      <c r="AY539" s="641" t="str">
        <f t="shared" si="298"/>
        <v>ok</v>
      </c>
      <c r="AZ539" s="641" t="str">
        <f t="shared" si="299"/>
        <v>ok</v>
      </c>
      <c r="BA539" s="641" t="str">
        <f t="shared" si="300"/>
        <v>ok</v>
      </c>
      <c r="BB539" s="641" t="str">
        <f t="shared" si="301"/>
        <v>ok</v>
      </c>
      <c r="BC539" s="641" t="str">
        <f t="shared" si="302"/>
        <v>ok</v>
      </c>
    </row>
    <row r="540" spans="1:55" ht="12.75" hidden="1" customHeight="1">
      <c r="A540" s="34"/>
      <c r="B540" s="35">
        <f t="shared" si="305"/>
        <v>0</v>
      </c>
      <c r="C540" s="34"/>
      <c r="D540" s="254" t="s">
        <v>665</v>
      </c>
      <c r="E540" s="242"/>
      <c r="F540" s="248"/>
      <c r="G540" s="80"/>
      <c r="H540" s="81"/>
      <c r="I540" s="245"/>
      <c r="J540" s="263"/>
      <c r="K540" s="263"/>
      <c r="L540" s="263"/>
      <c r="M540" s="685"/>
      <c r="N540" s="686"/>
      <c r="O540" s="687"/>
      <c r="P540" s="687"/>
      <c r="Q540" s="687"/>
      <c r="R540" s="687"/>
      <c r="S540" s="688"/>
      <c r="T540" s="268"/>
      <c r="U540" s="539"/>
      <c r="V540" s="299" t="str">
        <f t="shared" si="20"/>
        <v>10.3</v>
      </c>
      <c r="W540" s="299">
        <f t="shared" si="303"/>
        <v>0</v>
      </c>
      <c r="X540" s="268"/>
      <c r="Y540" s="268"/>
      <c r="Z540" s="268"/>
      <c r="AA540" s="268"/>
      <c r="AB540" s="533"/>
      <c r="AN540" s="641" t="str">
        <f t="shared" si="287"/>
        <v>revisar</v>
      </c>
      <c r="AO540" s="641" t="str">
        <f t="shared" si="288"/>
        <v>ok</v>
      </c>
      <c r="AP540" s="641" t="str">
        <f t="shared" si="289"/>
        <v>ok</v>
      </c>
      <c r="AQ540" s="641" t="str">
        <f t="shared" si="290"/>
        <v>ok</v>
      </c>
      <c r="AR540" s="641" t="str">
        <f t="shared" si="291"/>
        <v>ok</v>
      </c>
      <c r="AS540" s="641" t="str">
        <f t="shared" si="292"/>
        <v>ok</v>
      </c>
      <c r="AT540" s="641" t="str">
        <f t="shared" si="293"/>
        <v>ok</v>
      </c>
      <c r="AU540" s="641" t="str">
        <f t="shared" si="294"/>
        <v>ok</v>
      </c>
      <c r="AV540" s="641" t="str">
        <f t="shared" si="295"/>
        <v>ok</v>
      </c>
      <c r="AW540" s="641" t="str">
        <f t="shared" si="296"/>
        <v>ok</v>
      </c>
      <c r="AX540" s="641" t="str">
        <f t="shared" si="297"/>
        <v>ok</v>
      </c>
      <c r="AY540" s="641" t="str">
        <f t="shared" si="298"/>
        <v>ok</v>
      </c>
      <c r="AZ540" s="641" t="str">
        <f t="shared" si="299"/>
        <v>ok</v>
      </c>
      <c r="BA540" s="641" t="str">
        <f t="shared" si="300"/>
        <v>ok</v>
      </c>
      <c r="BB540" s="641" t="str">
        <f t="shared" si="301"/>
        <v>ok</v>
      </c>
      <c r="BC540" s="641" t="str">
        <f t="shared" si="302"/>
        <v>ok</v>
      </c>
    </row>
    <row r="541" spans="1:55" ht="12.75" hidden="1" customHeight="1">
      <c r="A541" s="34"/>
      <c r="B541" s="35">
        <f t="shared" si="305"/>
        <v>0</v>
      </c>
      <c r="C541" s="34"/>
      <c r="D541" s="250" t="s">
        <v>666</v>
      </c>
      <c r="E541" s="242"/>
      <c r="F541" s="248"/>
      <c r="G541" s="80"/>
      <c r="H541" s="81"/>
      <c r="I541" s="245"/>
      <c r="J541" s="263"/>
      <c r="K541" s="263"/>
      <c r="L541" s="263"/>
      <c r="M541" s="685"/>
      <c r="N541" s="686"/>
      <c r="O541" s="687"/>
      <c r="P541" s="687"/>
      <c r="Q541" s="687"/>
      <c r="R541" s="687"/>
      <c r="S541" s="688"/>
      <c r="T541" s="268"/>
      <c r="U541" s="539"/>
      <c r="V541" s="299" t="str">
        <f t="shared" si="20"/>
        <v>10.4</v>
      </c>
      <c r="W541" s="299">
        <f t="shared" si="303"/>
        <v>0</v>
      </c>
      <c r="X541" s="268"/>
      <c r="Y541" s="268"/>
      <c r="Z541" s="268"/>
      <c r="AA541" s="268"/>
      <c r="AB541" s="533"/>
      <c r="AN541" s="641" t="str">
        <f t="shared" si="287"/>
        <v>revisar</v>
      </c>
      <c r="AO541" s="641" t="str">
        <f t="shared" si="288"/>
        <v>ok</v>
      </c>
      <c r="AP541" s="641" t="str">
        <f t="shared" si="289"/>
        <v>ok</v>
      </c>
      <c r="AQ541" s="641" t="str">
        <f t="shared" si="290"/>
        <v>ok</v>
      </c>
      <c r="AR541" s="641" t="str">
        <f t="shared" si="291"/>
        <v>ok</v>
      </c>
      <c r="AS541" s="641" t="str">
        <f t="shared" si="292"/>
        <v>ok</v>
      </c>
      <c r="AT541" s="641" t="str">
        <f t="shared" si="293"/>
        <v>ok</v>
      </c>
      <c r="AU541" s="641" t="str">
        <f t="shared" si="294"/>
        <v>ok</v>
      </c>
      <c r="AV541" s="641" t="str">
        <f t="shared" si="295"/>
        <v>ok</v>
      </c>
      <c r="AW541" s="641" t="str">
        <f t="shared" si="296"/>
        <v>ok</v>
      </c>
      <c r="AX541" s="641" t="str">
        <f t="shared" si="297"/>
        <v>ok</v>
      </c>
      <c r="AY541" s="641" t="str">
        <f t="shared" si="298"/>
        <v>ok</v>
      </c>
      <c r="AZ541" s="641" t="str">
        <f t="shared" si="299"/>
        <v>ok</v>
      </c>
      <c r="BA541" s="641" t="str">
        <f t="shared" si="300"/>
        <v>ok</v>
      </c>
      <c r="BB541" s="641" t="str">
        <f t="shared" si="301"/>
        <v>ok</v>
      </c>
      <c r="BC541" s="641" t="str">
        <f t="shared" si="302"/>
        <v>ok</v>
      </c>
    </row>
    <row r="542" spans="1:55" ht="12.75" hidden="1" customHeight="1">
      <c r="A542" s="34"/>
      <c r="B542" s="35">
        <f t="shared" si="305"/>
        <v>0</v>
      </c>
      <c r="C542" s="34"/>
      <c r="D542" s="254" t="s">
        <v>667</v>
      </c>
      <c r="E542" s="242"/>
      <c r="F542" s="248"/>
      <c r="G542" s="80"/>
      <c r="H542" s="81"/>
      <c r="I542" s="245"/>
      <c r="J542" s="263"/>
      <c r="K542" s="263"/>
      <c r="L542" s="263"/>
      <c r="M542" s="685"/>
      <c r="N542" s="686"/>
      <c r="O542" s="687"/>
      <c r="P542" s="687"/>
      <c r="Q542" s="687"/>
      <c r="R542" s="687"/>
      <c r="S542" s="688"/>
      <c r="T542" s="268"/>
      <c r="U542" s="539"/>
      <c r="V542" s="299" t="str">
        <f t="shared" si="20"/>
        <v>10.5</v>
      </c>
      <c r="W542" s="299">
        <f t="shared" si="303"/>
        <v>0</v>
      </c>
      <c r="X542" s="268"/>
      <c r="Y542" s="268"/>
      <c r="Z542" s="268"/>
      <c r="AA542" s="268"/>
      <c r="AB542" s="533"/>
      <c r="AN542" s="641" t="str">
        <f t="shared" si="287"/>
        <v>revisar</v>
      </c>
      <c r="AO542" s="641" t="str">
        <f t="shared" si="288"/>
        <v>ok</v>
      </c>
      <c r="AP542" s="641" t="str">
        <f t="shared" si="289"/>
        <v>ok</v>
      </c>
      <c r="AQ542" s="641" t="str">
        <f t="shared" si="290"/>
        <v>ok</v>
      </c>
      <c r="AR542" s="641" t="str">
        <f t="shared" si="291"/>
        <v>ok</v>
      </c>
      <c r="AS542" s="641" t="str">
        <f t="shared" si="292"/>
        <v>ok</v>
      </c>
      <c r="AT542" s="641" t="str">
        <f t="shared" si="293"/>
        <v>ok</v>
      </c>
      <c r="AU542" s="641" t="str">
        <f t="shared" si="294"/>
        <v>ok</v>
      </c>
      <c r="AV542" s="641" t="str">
        <f t="shared" si="295"/>
        <v>ok</v>
      </c>
      <c r="AW542" s="641" t="str">
        <f t="shared" si="296"/>
        <v>ok</v>
      </c>
      <c r="AX542" s="641" t="str">
        <f t="shared" si="297"/>
        <v>ok</v>
      </c>
      <c r="AY542" s="641" t="str">
        <f t="shared" si="298"/>
        <v>ok</v>
      </c>
      <c r="AZ542" s="641" t="str">
        <f t="shared" si="299"/>
        <v>ok</v>
      </c>
      <c r="BA542" s="641" t="str">
        <f t="shared" si="300"/>
        <v>ok</v>
      </c>
      <c r="BB542" s="641" t="str">
        <f t="shared" si="301"/>
        <v>ok</v>
      </c>
      <c r="BC542" s="641" t="str">
        <f t="shared" si="302"/>
        <v>ok</v>
      </c>
    </row>
    <row r="543" spans="1:55" ht="12.75" hidden="1" customHeight="1">
      <c r="A543" s="34"/>
      <c r="B543" s="35">
        <f t="shared" si="305"/>
        <v>0</v>
      </c>
      <c r="C543" s="34"/>
      <c r="D543" s="250" t="s">
        <v>668</v>
      </c>
      <c r="E543" s="242"/>
      <c r="F543" s="248"/>
      <c r="G543" s="80"/>
      <c r="H543" s="81"/>
      <c r="I543" s="245"/>
      <c r="J543" s="263"/>
      <c r="K543" s="263"/>
      <c r="L543" s="263"/>
      <c r="M543" s="685"/>
      <c r="N543" s="686"/>
      <c r="O543" s="687"/>
      <c r="P543" s="687"/>
      <c r="Q543" s="687"/>
      <c r="R543" s="687"/>
      <c r="S543" s="688"/>
      <c r="T543" s="268"/>
      <c r="U543" s="539"/>
      <c r="V543" s="299" t="str">
        <f t="shared" si="20"/>
        <v>10.6</v>
      </c>
      <c r="W543" s="299">
        <f t="shared" si="303"/>
        <v>0</v>
      </c>
      <c r="X543" s="268"/>
      <c r="Y543" s="268"/>
      <c r="Z543" s="268"/>
      <c r="AA543" s="268"/>
      <c r="AB543" s="533"/>
      <c r="AN543" s="641" t="str">
        <f t="shared" si="287"/>
        <v>revisar</v>
      </c>
      <c r="AO543" s="641" t="str">
        <f t="shared" si="288"/>
        <v>ok</v>
      </c>
      <c r="AP543" s="641" t="str">
        <f t="shared" si="289"/>
        <v>ok</v>
      </c>
      <c r="AQ543" s="641" t="str">
        <f t="shared" si="290"/>
        <v>ok</v>
      </c>
      <c r="AR543" s="641" t="str">
        <f t="shared" si="291"/>
        <v>ok</v>
      </c>
      <c r="AS543" s="641" t="str">
        <f t="shared" si="292"/>
        <v>ok</v>
      </c>
      <c r="AT543" s="641" t="str">
        <f t="shared" si="293"/>
        <v>ok</v>
      </c>
      <c r="AU543" s="641" t="str">
        <f t="shared" si="294"/>
        <v>ok</v>
      </c>
      <c r="AV543" s="641" t="str">
        <f t="shared" si="295"/>
        <v>ok</v>
      </c>
      <c r="AW543" s="641" t="str">
        <f t="shared" si="296"/>
        <v>ok</v>
      </c>
      <c r="AX543" s="641" t="str">
        <f t="shared" si="297"/>
        <v>ok</v>
      </c>
      <c r="AY543" s="641" t="str">
        <f t="shared" si="298"/>
        <v>ok</v>
      </c>
      <c r="AZ543" s="641" t="str">
        <f t="shared" si="299"/>
        <v>ok</v>
      </c>
      <c r="BA543" s="641" t="str">
        <f t="shared" si="300"/>
        <v>ok</v>
      </c>
      <c r="BB543" s="641" t="str">
        <f t="shared" si="301"/>
        <v>ok</v>
      </c>
      <c r="BC543" s="641" t="str">
        <f t="shared" si="302"/>
        <v>ok</v>
      </c>
    </row>
    <row r="544" spans="1:55" ht="12.75" hidden="1" customHeight="1">
      <c r="A544" s="34"/>
      <c r="B544" s="35">
        <f t="shared" si="305"/>
        <v>0</v>
      </c>
      <c r="C544" s="34"/>
      <c r="D544" s="254" t="s">
        <v>669</v>
      </c>
      <c r="E544" s="242"/>
      <c r="F544" s="248"/>
      <c r="G544" s="80"/>
      <c r="H544" s="81"/>
      <c r="I544" s="245"/>
      <c r="J544" s="263"/>
      <c r="K544" s="263"/>
      <c r="L544" s="263"/>
      <c r="M544" s="685"/>
      <c r="N544" s="686"/>
      <c r="O544" s="687"/>
      <c r="P544" s="687"/>
      <c r="Q544" s="687"/>
      <c r="R544" s="687"/>
      <c r="S544" s="688"/>
      <c r="T544" s="268"/>
      <c r="U544" s="539"/>
      <c r="V544" s="299" t="str">
        <f t="shared" si="20"/>
        <v>10.7</v>
      </c>
      <c r="W544" s="299">
        <f t="shared" si="303"/>
        <v>0</v>
      </c>
      <c r="X544" s="268"/>
      <c r="Y544" s="268"/>
      <c r="Z544" s="268"/>
      <c r="AA544" s="268"/>
      <c r="AB544" s="533"/>
      <c r="AN544" s="641" t="str">
        <f t="shared" si="287"/>
        <v>revisar</v>
      </c>
      <c r="AO544" s="641" t="str">
        <f t="shared" si="288"/>
        <v>ok</v>
      </c>
      <c r="AP544" s="641" t="str">
        <f t="shared" si="289"/>
        <v>ok</v>
      </c>
      <c r="AQ544" s="641" t="str">
        <f t="shared" si="290"/>
        <v>ok</v>
      </c>
      <c r="AR544" s="641" t="str">
        <f t="shared" si="291"/>
        <v>ok</v>
      </c>
      <c r="AS544" s="641" t="str">
        <f t="shared" si="292"/>
        <v>ok</v>
      </c>
      <c r="AT544" s="641" t="str">
        <f t="shared" si="293"/>
        <v>ok</v>
      </c>
      <c r="AU544" s="641" t="str">
        <f t="shared" si="294"/>
        <v>ok</v>
      </c>
      <c r="AV544" s="641" t="str">
        <f t="shared" si="295"/>
        <v>ok</v>
      </c>
      <c r="AW544" s="641" t="str">
        <f t="shared" si="296"/>
        <v>ok</v>
      </c>
      <c r="AX544" s="641" t="str">
        <f t="shared" si="297"/>
        <v>ok</v>
      </c>
      <c r="AY544" s="641" t="str">
        <f t="shared" si="298"/>
        <v>ok</v>
      </c>
      <c r="AZ544" s="641" t="str">
        <f t="shared" si="299"/>
        <v>ok</v>
      </c>
      <c r="BA544" s="641" t="str">
        <f t="shared" si="300"/>
        <v>ok</v>
      </c>
      <c r="BB544" s="641" t="str">
        <f t="shared" si="301"/>
        <v>ok</v>
      </c>
      <c r="BC544" s="641" t="str">
        <f t="shared" si="302"/>
        <v>ok</v>
      </c>
    </row>
    <row r="545" spans="1:55" ht="12.75" hidden="1" customHeight="1">
      <c r="A545" s="34"/>
      <c r="B545" s="35">
        <f t="shared" si="305"/>
        <v>0</v>
      </c>
      <c r="C545" s="34"/>
      <c r="D545" s="250" t="s">
        <v>670</v>
      </c>
      <c r="E545" s="242"/>
      <c r="F545" s="248"/>
      <c r="G545" s="80"/>
      <c r="H545" s="81"/>
      <c r="I545" s="245"/>
      <c r="J545" s="263"/>
      <c r="K545" s="263"/>
      <c r="L545" s="263"/>
      <c r="M545" s="685"/>
      <c r="N545" s="686"/>
      <c r="O545" s="687"/>
      <c r="P545" s="687"/>
      <c r="Q545" s="687"/>
      <c r="R545" s="687"/>
      <c r="S545" s="688"/>
      <c r="T545" s="268"/>
      <c r="U545" s="539"/>
      <c r="V545" s="299" t="str">
        <f t="shared" si="20"/>
        <v>10.8</v>
      </c>
      <c r="W545" s="299">
        <f t="shared" si="303"/>
        <v>0</v>
      </c>
      <c r="X545" s="268"/>
      <c r="Y545" s="268"/>
      <c r="Z545" s="268"/>
      <c r="AA545" s="268"/>
      <c r="AB545" s="533"/>
      <c r="AN545" s="641" t="str">
        <f t="shared" si="287"/>
        <v>revisar</v>
      </c>
      <c r="AO545" s="641" t="str">
        <f t="shared" si="288"/>
        <v>ok</v>
      </c>
      <c r="AP545" s="641" t="str">
        <f t="shared" si="289"/>
        <v>ok</v>
      </c>
      <c r="AQ545" s="641" t="str">
        <f t="shared" si="290"/>
        <v>ok</v>
      </c>
      <c r="AR545" s="641" t="str">
        <f t="shared" si="291"/>
        <v>ok</v>
      </c>
      <c r="AS545" s="641" t="str">
        <f t="shared" si="292"/>
        <v>ok</v>
      </c>
      <c r="AT545" s="641" t="str">
        <f t="shared" si="293"/>
        <v>ok</v>
      </c>
      <c r="AU545" s="641" t="str">
        <f t="shared" si="294"/>
        <v>ok</v>
      </c>
      <c r="AV545" s="641" t="str">
        <f t="shared" si="295"/>
        <v>ok</v>
      </c>
      <c r="AW545" s="641" t="str">
        <f t="shared" si="296"/>
        <v>ok</v>
      </c>
      <c r="AX545" s="641" t="str">
        <f t="shared" si="297"/>
        <v>ok</v>
      </c>
      <c r="AY545" s="641" t="str">
        <f t="shared" si="298"/>
        <v>ok</v>
      </c>
      <c r="AZ545" s="641" t="str">
        <f t="shared" si="299"/>
        <v>ok</v>
      </c>
      <c r="BA545" s="641" t="str">
        <f t="shared" si="300"/>
        <v>ok</v>
      </c>
      <c r="BB545" s="641" t="str">
        <f t="shared" si="301"/>
        <v>ok</v>
      </c>
      <c r="BC545" s="641" t="str">
        <f t="shared" si="302"/>
        <v>ok</v>
      </c>
    </row>
    <row r="546" spans="1:55" ht="12.75" hidden="1" customHeight="1">
      <c r="A546" s="34"/>
      <c r="B546" s="35">
        <f t="shared" si="305"/>
        <v>0</v>
      </c>
      <c r="C546" s="34"/>
      <c r="D546" s="254" t="s">
        <v>671</v>
      </c>
      <c r="E546" s="242"/>
      <c r="F546" s="248"/>
      <c r="G546" s="80"/>
      <c r="H546" s="81"/>
      <c r="I546" s="245"/>
      <c r="J546" s="263"/>
      <c r="K546" s="263"/>
      <c r="L546" s="263"/>
      <c r="M546" s="685"/>
      <c r="N546" s="686"/>
      <c r="O546" s="687"/>
      <c r="P546" s="687"/>
      <c r="Q546" s="687"/>
      <c r="R546" s="687"/>
      <c r="S546" s="688"/>
      <c r="T546" s="268"/>
      <c r="U546" s="539"/>
      <c r="V546" s="299" t="str">
        <f t="shared" si="20"/>
        <v>10.9</v>
      </c>
      <c r="W546" s="299">
        <f t="shared" si="303"/>
        <v>0</v>
      </c>
      <c r="X546" s="268"/>
      <c r="Y546" s="268"/>
      <c r="Z546" s="268"/>
      <c r="AA546" s="268"/>
      <c r="AB546" s="533"/>
      <c r="AN546" s="641" t="str">
        <f t="shared" si="287"/>
        <v>revisar</v>
      </c>
      <c r="AO546" s="641" t="str">
        <f t="shared" si="288"/>
        <v>ok</v>
      </c>
      <c r="AP546" s="641" t="str">
        <f t="shared" si="289"/>
        <v>ok</v>
      </c>
      <c r="AQ546" s="641" t="str">
        <f t="shared" si="290"/>
        <v>ok</v>
      </c>
      <c r="AR546" s="641" t="str">
        <f t="shared" si="291"/>
        <v>ok</v>
      </c>
      <c r="AS546" s="641" t="str">
        <f t="shared" si="292"/>
        <v>ok</v>
      </c>
      <c r="AT546" s="641" t="str">
        <f t="shared" si="293"/>
        <v>ok</v>
      </c>
      <c r="AU546" s="641" t="str">
        <f t="shared" si="294"/>
        <v>ok</v>
      </c>
      <c r="AV546" s="641" t="str">
        <f t="shared" si="295"/>
        <v>ok</v>
      </c>
      <c r="AW546" s="641" t="str">
        <f t="shared" si="296"/>
        <v>ok</v>
      </c>
      <c r="AX546" s="641" t="str">
        <f t="shared" si="297"/>
        <v>ok</v>
      </c>
      <c r="AY546" s="641" t="str">
        <f t="shared" si="298"/>
        <v>ok</v>
      </c>
      <c r="AZ546" s="641" t="str">
        <f t="shared" si="299"/>
        <v>ok</v>
      </c>
      <c r="BA546" s="641" t="str">
        <f t="shared" si="300"/>
        <v>ok</v>
      </c>
      <c r="BB546" s="641" t="str">
        <f t="shared" si="301"/>
        <v>ok</v>
      </c>
      <c r="BC546" s="641" t="str">
        <f t="shared" si="302"/>
        <v>ok</v>
      </c>
    </row>
    <row r="547" spans="1:55" ht="12.75" hidden="1" customHeight="1">
      <c r="A547" s="34"/>
      <c r="B547" s="35">
        <f t="shared" si="305"/>
        <v>0</v>
      </c>
      <c r="C547" s="34"/>
      <c r="D547" s="250" t="s">
        <v>672</v>
      </c>
      <c r="E547" s="242"/>
      <c r="F547" s="248"/>
      <c r="G547" s="80"/>
      <c r="H547" s="81"/>
      <c r="I547" s="245"/>
      <c r="J547" s="263"/>
      <c r="K547" s="263"/>
      <c r="L547" s="263"/>
      <c r="M547" s="685"/>
      <c r="N547" s="686"/>
      <c r="O547" s="687"/>
      <c r="P547" s="687"/>
      <c r="Q547" s="687"/>
      <c r="R547" s="687"/>
      <c r="S547" s="688"/>
      <c r="T547" s="268"/>
      <c r="U547" s="539"/>
      <c r="V547" s="299" t="str">
        <f t="shared" si="20"/>
        <v>10.10</v>
      </c>
      <c r="W547" s="299">
        <f t="shared" si="303"/>
        <v>0</v>
      </c>
      <c r="X547" s="268"/>
      <c r="Y547" s="268"/>
      <c r="Z547" s="268"/>
      <c r="AA547" s="268"/>
      <c r="AB547" s="533"/>
      <c r="AN547" s="641" t="str">
        <f t="shared" si="287"/>
        <v>revisar</v>
      </c>
      <c r="AO547" s="641" t="str">
        <f t="shared" si="288"/>
        <v>ok</v>
      </c>
      <c r="AP547" s="641" t="str">
        <f t="shared" si="289"/>
        <v>ok</v>
      </c>
      <c r="AQ547" s="641" t="str">
        <f t="shared" si="290"/>
        <v>ok</v>
      </c>
      <c r="AR547" s="641" t="str">
        <f t="shared" si="291"/>
        <v>ok</v>
      </c>
      <c r="AS547" s="641" t="str">
        <f t="shared" si="292"/>
        <v>ok</v>
      </c>
      <c r="AT547" s="641" t="str">
        <f t="shared" si="293"/>
        <v>ok</v>
      </c>
      <c r="AU547" s="641" t="str">
        <f t="shared" si="294"/>
        <v>ok</v>
      </c>
      <c r="AV547" s="641" t="str">
        <f t="shared" si="295"/>
        <v>ok</v>
      </c>
      <c r="AW547" s="641" t="str">
        <f t="shared" si="296"/>
        <v>ok</v>
      </c>
      <c r="AX547" s="641" t="str">
        <f t="shared" si="297"/>
        <v>ok</v>
      </c>
      <c r="AY547" s="641" t="str">
        <f t="shared" si="298"/>
        <v>ok</v>
      </c>
      <c r="AZ547" s="641" t="str">
        <f t="shared" si="299"/>
        <v>ok</v>
      </c>
      <c r="BA547" s="641" t="str">
        <f t="shared" si="300"/>
        <v>ok</v>
      </c>
      <c r="BB547" s="641" t="str">
        <f t="shared" si="301"/>
        <v>ok</v>
      </c>
      <c r="BC547" s="641" t="str">
        <f t="shared" si="302"/>
        <v>ok</v>
      </c>
    </row>
    <row r="548" spans="1:55" ht="12.75" hidden="1" customHeight="1">
      <c r="A548" s="34"/>
      <c r="B548" s="35">
        <f t="shared" si="305"/>
        <v>0</v>
      </c>
      <c r="C548" s="34"/>
      <c r="D548" s="254" t="s">
        <v>673</v>
      </c>
      <c r="E548" s="242"/>
      <c r="F548" s="248"/>
      <c r="G548" s="80"/>
      <c r="H548" s="81"/>
      <c r="I548" s="245"/>
      <c r="J548" s="263"/>
      <c r="K548" s="263"/>
      <c r="L548" s="263"/>
      <c r="M548" s="685"/>
      <c r="N548" s="686"/>
      <c r="O548" s="687"/>
      <c r="P548" s="687"/>
      <c r="Q548" s="687"/>
      <c r="R548" s="687"/>
      <c r="S548" s="688"/>
      <c r="T548" s="268"/>
      <c r="U548" s="539"/>
      <c r="V548" s="299" t="str">
        <f t="shared" si="20"/>
        <v>10.11</v>
      </c>
      <c r="W548" s="299">
        <f t="shared" si="303"/>
        <v>0</v>
      </c>
      <c r="X548" s="268"/>
      <c r="Y548" s="268"/>
      <c r="Z548" s="268"/>
      <c r="AA548" s="268"/>
      <c r="AB548" s="533"/>
      <c r="AN548" s="641" t="str">
        <f t="shared" si="287"/>
        <v>revisar</v>
      </c>
      <c r="AO548" s="641" t="str">
        <f t="shared" si="288"/>
        <v>ok</v>
      </c>
      <c r="AP548" s="641" t="str">
        <f t="shared" si="289"/>
        <v>ok</v>
      </c>
      <c r="AQ548" s="641" t="str">
        <f t="shared" si="290"/>
        <v>ok</v>
      </c>
      <c r="AR548" s="641" t="str">
        <f t="shared" si="291"/>
        <v>ok</v>
      </c>
      <c r="AS548" s="641" t="str">
        <f t="shared" si="292"/>
        <v>ok</v>
      </c>
      <c r="AT548" s="641" t="str">
        <f t="shared" si="293"/>
        <v>ok</v>
      </c>
      <c r="AU548" s="641" t="str">
        <f t="shared" si="294"/>
        <v>ok</v>
      </c>
      <c r="AV548" s="641" t="str">
        <f t="shared" si="295"/>
        <v>ok</v>
      </c>
      <c r="AW548" s="641" t="str">
        <f t="shared" si="296"/>
        <v>ok</v>
      </c>
      <c r="AX548" s="641" t="str">
        <f t="shared" si="297"/>
        <v>ok</v>
      </c>
      <c r="AY548" s="641" t="str">
        <f t="shared" si="298"/>
        <v>ok</v>
      </c>
      <c r="AZ548" s="641" t="str">
        <f t="shared" si="299"/>
        <v>ok</v>
      </c>
      <c r="BA548" s="641" t="str">
        <f t="shared" si="300"/>
        <v>ok</v>
      </c>
      <c r="BB548" s="641" t="str">
        <f t="shared" si="301"/>
        <v>ok</v>
      </c>
      <c r="BC548" s="641" t="str">
        <f t="shared" si="302"/>
        <v>ok</v>
      </c>
    </row>
    <row r="549" spans="1:55" ht="12.75" hidden="1" customHeight="1">
      <c r="A549" s="34"/>
      <c r="B549" s="35">
        <f t="shared" si="305"/>
        <v>0</v>
      </c>
      <c r="C549" s="34"/>
      <c r="D549" s="250" t="s">
        <v>674</v>
      </c>
      <c r="E549" s="242"/>
      <c r="F549" s="248"/>
      <c r="G549" s="80"/>
      <c r="H549" s="81"/>
      <c r="I549" s="245"/>
      <c r="J549" s="263"/>
      <c r="K549" s="263"/>
      <c r="L549" s="263"/>
      <c r="M549" s="685"/>
      <c r="N549" s="686"/>
      <c r="O549" s="687"/>
      <c r="P549" s="687"/>
      <c r="Q549" s="687"/>
      <c r="R549" s="687"/>
      <c r="S549" s="688"/>
      <c r="T549" s="268"/>
      <c r="U549" s="539"/>
      <c r="V549" s="299" t="str">
        <f t="shared" si="20"/>
        <v>10.12</v>
      </c>
      <c r="W549" s="299">
        <f t="shared" si="303"/>
        <v>0</v>
      </c>
      <c r="X549" s="268"/>
      <c r="Y549" s="268"/>
      <c r="Z549" s="268"/>
      <c r="AA549" s="268"/>
      <c r="AB549" s="533"/>
      <c r="AN549" s="641" t="str">
        <f t="shared" si="287"/>
        <v>revisar</v>
      </c>
      <c r="AO549" s="641" t="str">
        <f t="shared" si="288"/>
        <v>ok</v>
      </c>
      <c r="AP549" s="641" t="str">
        <f t="shared" si="289"/>
        <v>ok</v>
      </c>
      <c r="AQ549" s="641" t="str">
        <f t="shared" si="290"/>
        <v>ok</v>
      </c>
      <c r="AR549" s="641" t="str">
        <f t="shared" si="291"/>
        <v>ok</v>
      </c>
      <c r="AS549" s="641" t="str">
        <f t="shared" si="292"/>
        <v>ok</v>
      </c>
      <c r="AT549" s="641" t="str">
        <f t="shared" si="293"/>
        <v>ok</v>
      </c>
      <c r="AU549" s="641" t="str">
        <f t="shared" si="294"/>
        <v>ok</v>
      </c>
      <c r="AV549" s="641" t="str">
        <f t="shared" si="295"/>
        <v>ok</v>
      </c>
      <c r="AW549" s="641" t="str">
        <f t="shared" si="296"/>
        <v>ok</v>
      </c>
      <c r="AX549" s="641" t="str">
        <f t="shared" si="297"/>
        <v>ok</v>
      </c>
      <c r="AY549" s="641" t="str">
        <f t="shared" si="298"/>
        <v>ok</v>
      </c>
      <c r="AZ549" s="641" t="str">
        <f t="shared" si="299"/>
        <v>ok</v>
      </c>
      <c r="BA549" s="641" t="str">
        <f t="shared" si="300"/>
        <v>ok</v>
      </c>
      <c r="BB549" s="641" t="str">
        <f t="shared" si="301"/>
        <v>ok</v>
      </c>
      <c r="BC549" s="641" t="str">
        <f t="shared" si="302"/>
        <v>ok</v>
      </c>
    </row>
    <row r="550" spans="1:55" ht="12.75" hidden="1" customHeight="1">
      <c r="A550" s="34"/>
      <c r="B550" s="35">
        <f t="shared" si="305"/>
        <v>0</v>
      </c>
      <c r="C550" s="34"/>
      <c r="D550" s="254" t="s">
        <v>675</v>
      </c>
      <c r="E550" s="242"/>
      <c r="F550" s="248"/>
      <c r="G550" s="80"/>
      <c r="H550" s="81"/>
      <c r="I550" s="245"/>
      <c r="J550" s="263"/>
      <c r="K550" s="263"/>
      <c r="L550" s="263"/>
      <c r="M550" s="685"/>
      <c r="N550" s="686"/>
      <c r="O550" s="687"/>
      <c r="P550" s="687"/>
      <c r="Q550" s="687"/>
      <c r="R550" s="687"/>
      <c r="S550" s="688"/>
      <c r="T550" s="268"/>
      <c r="U550" s="539"/>
      <c r="V550" s="299" t="str">
        <f t="shared" si="20"/>
        <v>10.13</v>
      </c>
      <c r="W550" s="299">
        <f t="shared" si="303"/>
        <v>0</v>
      </c>
      <c r="X550" s="268"/>
      <c r="Y550" s="268"/>
      <c r="Z550" s="268"/>
      <c r="AA550" s="268"/>
      <c r="AB550" s="533"/>
      <c r="AN550" s="641" t="str">
        <f t="shared" si="287"/>
        <v>revisar</v>
      </c>
      <c r="AO550" s="641" t="str">
        <f t="shared" si="288"/>
        <v>ok</v>
      </c>
      <c r="AP550" s="641" t="str">
        <f t="shared" si="289"/>
        <v>ok</v>
      </c>
      <c r="AQ550" s="641" t="str">
        <f t="shared" si="290"/>
        <v>ok</v>
      </c>
      <c r="AR550" s="641" t="str">
        <f t="shared" si="291"/>
        <v>ok</v>
      </c>
      <c r="AS550" s="641" t="str">
        <f t="shared" si="292"/>
        <v>ok</v>
      </c>
      <c r="AT550" s="641" t="str">
        <f t="shared" si="293"/>
        <v>ok</v>
      </c>
      <c r="AU550" s="641" t="str">
        <f t="shared" si="294"/>
        <v>ok</v>
      </c>
      <c r="AV550" s="641" t="str">
        <f t="shared" si="295"/>
        <v>ok</v>
      </c>
      <c r="AW550" s="641" t="str">
        <f t="shared" si="296"/>
        <v>ok</v>
      </c>
      <c r="AX550" s="641" t="str">
        <f t="shared" si="297"/>
        <v>ok</v>
      </c>
      <c r="AY550" s="641" t="str">
        <f t="shared" si="298"/>
        <v>ok</v>
      </c>
      <c r="AZ550" s="641" t="str">
        <f t="shared" si="299"/>
        <v>ok</v>
      </c>
      <c r="BA550" s="641" t="str">
        <f t="shared" si="300"/>
        <v>ok</v>
      </c>
      <c r="BB550" s="641" t="str">
        <f t="shared" si="301"/>
        <v>ok</v>
      </c>
      <c r="BC550" s="641" t="str">
        <f t="shared" si="302"/>
        <v>ok</v>
      </c>
    </row>
    <row r="551" spans="1:55" ht="12.75" hidden="1" customHeight="1">
      <c r="A551" s="34"/>
      <c r="B551" s="35">
        <f t="shared" si="305"/>
        <v>0</v>
      </c>
      <c r="C551" s="34"/>
      <c r="D551" s="250" t="s">
        <v>676</v>
      </c>
      <c r="E551" s="242"/>
      <c r="F551" s="248"/>
      <c r="G551" s="80"/>
      <c r="H551" s="81"/>
      <c r="I551" s="245"/>
      <c r="J551" s="263"/>
      <c r="K551" s="263"/>
      <c r="L551" s="263"/>
      <c r="M551" s="685"/>
      <c r="N551" s="686"/>
      <c r="O551" s="687"/>
      <c r="P551" s="687"/>
      <c r="Q551" s="687"/>
      <c r="R551" s="687"/>
      <c r="S551" s="688"/>
      <c r="T551" s="268"/>
      <c r="U551" s="539"/>
      <c r="V551" s="299" t="str">
        <f t="shared" si="20"/>
        <v>10.14</v>
      </c>
      <c r="W551" s="299">
        <f t="shared" si="303"/>
        <v>0</v>
      </c>
      <c r="X551" s="535">
        <f>SUM(P535:R535)</f>
        <v>0</v>
      </c>
      <c r="Y551" s="319" t="str">
        <f>IF(X551&lt;&gt;S535,"erro","ok")</f>
        <v>ok</v>
      </c>
      <c r="Z551" s="319"/>
      <c r="AA551" s="319"/>
      <c r="AB551" s="531"/>
      <c r="AN551" s="641" t="str">
        <f t="shared" si="287"/>
        <v>revisar</v>
      </c>
      <c r="AO551" s="641" t="str">
        <f t="shared" si="288"/>
        <v>revisar</v>
      </c>
      <c r="AP551" s="641" t="str">
        <f t="shared" si="289"/>
        <v>ok</v>
      </c>
      <c r="AQ551" s="641" t="str">
        <f t="shared" si="290"/>
        <v>ok</v>
      </c>
      <c r="AR551" s="641" t="str">
        <f t="shared" si="291"/>
        <v>ok</v>
      </c>
      <c r="AS551" s="641" t="str">
        <f t="shared" si="292"/>
        <v>ok</v>
      </c>
      <c r="AT551" s="641" t="str">
        <f t="shared" si="293"/>
        <v>ok</v>
      </c>
      <c r="AU551" s="641" t="str">
        <f t="shared" si="294"/>
        <v>ok</v>
      </c>
      <c r="AV551" s="641" t="str">
        <f t="shared" si="295"/>
        <v>ok</v>
      </c>
      <c r="AW551" s="641" t="str">
        <f t="shared" si="296"/>
        <v>ok</v>
      </c>
      <c r="AX551" s="641" t="str">
        <f t="shared" si="297"/>
        <v>ok</v>
      </c>
      <c r="AY551" s="641" t="str">
        <f t="shared" si="298"/>
        <v>ok</v>
      </c>
      <c r="AZ551" s="641" t="str">
        <f t="shared" si="299"/>
        <v>ok</v>
      </c>
      <c r="BA551" s="641" t="str">
        <f t="shared" si="300"/>
        <v>ok</v>
      </c>
      <c r="BB551" s="641" t="str">
        <f t="shared" si="301"/>
        <v>ok</v>
      </c>
      <c r="BC551" s="641" t="str">
        <f t="shared" si="302"/>
        <v>ok</v>
      </c>
    </row>
    <row r="552" spans="1:55" ht="12.75" hidden="1" customHeight="1">
      <c r="A552" s="34"/>
      <c r="B552" s="35">
        <f t="shared" si="305"/>
        <v>0</v>
      </c>
      <c r="C552" s="34"/>
      <c r="D552" s="254" t="s">
        <v>677</v>
      </c>
      <c r="E552" s="242"/>
      <c r="F552" s="248"/>
      <c r="G552" s="80"/>
      <c r="H552" s="81"/>
      <c r="I552" s="245"/>
      <c r="J552" s="263"/>
      <c r="K552" s="263"/>
      <c r="L552" s="263"/>
      <c r="M552" s="685"/>
      <c r="N552" s="686"/>
      <c r="O552" s="687"/>
      <c r="P552" s="687"/>
      <c r="Q552" s="687"/>
      <c r="R552" s="687"/>
      <c r="S552" s="688"/>
      <c r="T552" s="268"/>
      <c r="U552" s="539"/>
      <c r="V552" s="299" t="str">
        <f t="shared" si="20"/>
        <v>10.15</v>
      </c>
      <c r="W552" s="299">
        <f t="shared" si="303"/>
        <v>0</v>
      </c>
      <c r="X552" s="319"/>
      <c r="Y552" s="319"/>
      <c r="Z552" s="319"/>
      <c r="AA552" s="319"/>
      <c r="AB552" s="531"/>
      <c r="AN552" s="641" t="str">
        <f t="shared" si="287"/>
        <v>revisar</v>
      </c>
      <c r="AO552" s="641" t="str">
        <f t="shared" si="288"/>
        <v>ok</v>
      </c>
      <c r="AP552" s="641" t="str">
        <f t="shared" si="289"/>
        <v>ok</v>
      </c>
      <c r="AQ552" s="641" t="str">
        <f t="shared" si="290"/>
        <v>ok</v>
      </c>
      <c r="AR552" s="641" t="str">
        <f t="shared" si="291"/>
        <v>ok</v>
      </c>
      <c r="AS552" s="641" t="str">
        <f t="shared" si="292"/>
        <v>ok</v>
      </c>
      <c r="AT552" s="641" t="str">
        <f t="shared" si="293"/>
        <v>ok</v>
      </c>
      <c r="AU552" s="641" t="str">
        <f t="shared" si="294"/>
        <v>ok</v>
      </c>
      <c r="AV552" s="641" t="str">
        <f t="shared" si="295"/>
        <v>ok</v>
      </c>
      <c r="AW552" s="641" t="str">
        <f t="shared" si="296"/>
        <v>ok</v>
      </c>
      <c r="AX552" s="641" t="str">
        <f t="shared" si="297"/>
        <v>ok</v>
      </c>
      <c r="AY552" s="641" t="str">
        <f t="shared" si="298"/>
        <v>ok</v>
      </c>
      <c r="AZ552" s="641" t="str">
        <f t="shared" si="299"/>
        <v>ok</v>
      </c>
      <c r="BA552" s="641" t="str">
        <f t="shared" si="300"/>
        <v>ok</v>
      </c>
      <c r="BB552" s="641" t="str">
        <f t="shared" si="301"/>
        <v>ok</v>
      </c>
      <c r="BC552" s="641" t="str">
        <f t="shared" si="302"/>
        <v>ok</v>
      </c>
    </row>
    <row r="553" spans="1:55" ht="12.75" hidden="1" customHeight="1">
      <c r="A553" s="34"/>
      <c r="B553" s="35">
        <f t="shared" si="305"/>
        <v>0</v>
      </c>
      <c r="C553" s="34"/>
      <c r="D553" s="250" t="s">
        <v>678</v>
      </c>
      <c r="E553" s="242"/>
      <c r="F553" s="248"/>
      <c r="G553" s="80"/>
      <c r="H553" s="81"/>
      <c r="I553" s="245"/>
      <c r="J553" s="263"/>
      <c r="K553" s="263"/>
      <c r="L553" s="263"/>
      <c r="M553" s="685"/>
      <c r="N553" s="686"/>
      <c r="O553" s="687"/>
      <c r="P553" s="687"/>
      <c r="Q553" s="687"/>
      <c r="R553" s="687"/>
      <c r="S553" s="688"/>
      <c r="T553" s="268"/>
      <c r="U553" s="539"/>
      <c r="V553" s="299" t="str">
        <f t="shared" si="20"/>
        <v>10.16</v>
      </c>
      <c r="W553" s="299">
        <f t="shared" si="303"/>
        <v>0</v>
      </c>
      <c r="X553" s="319"/>
      <c r="Y553" s="319"/>
      <c r="Z553" s="319"/>
      <c r="AA553" s="319"/>
      <c r="AB553" s="531"/>
      <c r="AN553" s="641" t="str">
        <f t="shared" si="287"/>
        <v>revisar</v>
      </c>
      <c r="AO553" s="641" t="str">
        <f t="shared" si="288"/>
        <v>ok</v>
      </c>
      <c r="AP553" s="641" t="str">
        <f t="shared" si="289"/>
        <v>ok</v>
      </c>
      <c r="AQ553" s="641" t="str">
        <f t="shared" si="290"/>
        <v>ok</v>
      </c>
      <c r="AR553" s="641" t="str">
        <f t="shared" si="291"/>
        <v>ok</v>
      </c>
      <c r="AS553" s="641" t="str">
        <f t="shared" si="292"/>
        <v>ok</v>
      </c>
      <c r="AT553" s="641" t="str">
        <f t="shared" si="293"/>
        <v>ok</v>
      </c>
      <c r="AU553" s="641" t="str">
        <f t="shared" si="294"/>
        <v>ok</v>
      </c>
      <c r="AV553" s="641" t="str">
        <f t="shared" si="295"/>
        <v>ok</v>
      </c>
      <c r="AW553" s="641" t="str">
        <f t="shared" si="296"/>
        <v>ok</v>
      </c>
      <c r="AX553" s="641" t="str">
        <f t="shared" si="297"/>
        <v>ok</v>
      </c>
      <c r="AY553" s="641" t="str">
        <f t="shared" si="298"/>
        <v>ok</v>
      </c>
      <c r="AZ553" s="641" t="str">
        <f t="shared" si="299"/>
        <v>ok</v>
      </c>
      <c r="BA553" s="641" t="str">
        <f t="shared" si="300"/>
        <v>ok</v>
      </c>
      <c r="BB553" s="641" t="str">
        <f t="shared" si="301"/>
        <v>ok</v>
      </c>
      <c r="BC553" s="641" t="str">
        <f t="shared" si="302"/>
        <v>ok</v>
      </c>
    </row>
    <row r="554" spans="1:55" ht="12.75" hidden="1" customHeight="1">
      <c r="A554" s="34"/>
      <c r="B554" s="35">
        <f t="shared" si="305"/>
        <v>0</v>
      </c>
      <c r="C554" s="34"/>
      <c r="D554" s="254" t="s">
        <v>679</v>
      </c>
      <c r="E554" s="242"/>
      <c r="F554" s="248"/>
      <c r="G554" s="80"/>
      <c r="H554" s="81"/>
      <c r="I554" s="245"/>
      <c r="J554" s="263"/>
      <c r="K554" s="263"/>
      <c r="L554" s="263"/>
      <c r="M554" s="685"/>
      <c r="N554" s="686"/>
      <c r="O554" s="687"/>
      <c r="P554" s="687"/>
      <c r="Q554" s="687"/>
      <c r="R554" s="687"/>
      <c r="S554" s="688"/>
      <c r="T554" s="268"/>
      <c r="U554" s="539"/>
      <c r="V554" s="299" t="str">
        <f t="shared" si="20"/>
        <v>10.17</v>
      </c>
      <c r="W554" s="299">
        <f t="shared" si="303"/>
        <v>0</v>
      </c>
      <c r="X554" s="268"/>
      <c r="Y554" s="268"/>
      <c r="Z554" s="268"/>
      <c r="AA554" s="268"/>
      <c r="AB554" s="533"/>
      <c r="AN554" s="641" t="str">
        <f t="shared" si="287"/>
        <v>revisar</v>
      </c>
      <c r="AO554" s="641" t="str">
        <f t="shared" si="288"/>
        <v>ok</v>
      </c>
      <c r="AP554" s="641" t="str">
        <f t="shared" si="289"/>
        <v>ok</v>
      </c>
      <c r="AQ554" s="641" t="str">
        <f t="shared" si="290"/>
        <v>ok</v>
      </c>
      <c r="AR554" s="641" t="str">
        <f t="shared" si="291"/>
        <v>ok</v>
      </c>
      <c r="AS554" s="641" t="str">
        <f t="shared" si="292"/>
        <v>ok</v>
      </c>
      <c r="AT554" s="641" t="str">
        <f t="shared" si="293"/>
        <v>ok</v>
      </c>
      <c r="AU554" s="641" t="str">
        <f t="shared" si="294"/>
        <v>ok</v>
      </c>
      <c r="AV554" s="641" t="str">
        <f t="shared" si="295"/>
        <v>ok</v>
      </c>
      <c r="AW554" s="641" t="str">
        <f t="shared" si="296"/>
        <v>ok</v>
      </c>
      <c r="AX554" s="641" t="str">
        <f t="shared" si="297"/>
        <v>ok</v>
      </c>
      <c r="AY554" s="641" t="str">
        <f t="shared" si="298"/>
        <v>ok</v>
      </c>
      <c r="AZ554" s="641" t="str">
        <f t="shared" si="299"/>
        <v>ok</v>
      </c>
      <c r="BA554" s="641" t="str">
        <f t="shared" si="300"/>
        <v>ok</v>
      </c>
      <c r="BB554" s="641" t="str">
        <f t="shared" si="301"/>
        <v>ok</v>
      </c>
      <c r="BC554" s="641" t="str">
        <f t="shared" si="302"/>
        <v>ok</v>
      </c>
    </row>
    <row r="555" spans="1:55" ht="12.75" hidden="1" customHeight="1">
      <c r="A555" s="34"/>
      <c r="B555" s="35">
        <f t="shared" si="305"/>
        <v>0</v>
      </c>
      <c r="C555" s="34"/>
      <c r="D555" s="250" t="s">
        <v>680</v>
      </c>
      <c r="E555" s="242"/>
      <c r="F555" s="248"/>
      <c r="G555" s="80"/>
      <c r="H555" s="81"/>
      <c r="I555" s="245"/>
      <c r="J555" s="263"/>
      <c r="K555" s="263"/>
      <c r="L555" s="263"/>
      <c r="M555" s="685"/>
      <c r="N555" s="686"/>
      <c r="O555" s="687"/>
      <c r="P555" s="687"/>
      <c r="Q555" s="687"/>
      <c r="R555" s="687"/>
      <c r="S555" s="688"/>
      <c r="T555" s="268"/>
      <c r="U555" s="539"/>
      <c r="V555" s="299" t="str">
        <f t="shared" si="20"/>
        <v>10.18</v>
      </c>
      <c r="W555" s="299">
        <f t="shared" si="303"/>
        <v>0</v>
      </c>
      <c r="X555" s="268"/>
      <c r="Y555" s="268"/>
      <c r="Z555" s="268"/>
      <c r="AA555" s="268"/>
      <c r="AB555" s="533"/>
      <c r="AN555" s="641" t="str">
        <f t="shared" si="287"/>
        <v>revisar</v>
      </c>
      <c r="AO555" s="641" t="str">
        <f t="shared" si="288"/>
        <v>ok</v>
      </c>
      <c r="AP555" s="641" t="str">
        <f t="shared" si="289"/>
        <v>ok</v>
      </c>
      <c r="AQ555" s="641" t="str">
        <f t="shared" si="290"/>
        <v>ok</v>
      </c>
      <c r="AR555" s="641" t="str">
        <f t="shared" si="291"/>
        <v>ok</v>
      </c>
      <c r="AS555" s="641" t="str">
        <f t="shared" si="292"/>
        <v>ok</v>
      </c>
      <c r="AT555" s="641" t="str">
        <f t="shared" si="293"/>
        <v>ok</v>
      </c>
      <c r="AU555" s="641" t="str">
        <f t="shared" si="294"/>
        <v>ok</v>
      </c>
      <c r="AV555" s="641" t="str">
        <f t="shared" si="295"/>
        <v>ok</v>
      </c>
      <c r="AW555" s="641" t="str">
        <f t="shared" si="296"/>
        <v>ok</v>
      </c>
      <c r="AX555" s="641" t="str">
        <f t="shared" si="297"/>
        <v>ok</v>
      </c>
      <c r="AY555" s="641" t="str">
        <f t="shared" si="298"/>
        <v>ok</v>
      </c>
      <c r="AZ555" s="641" t="str">
        <f t="shared" si="299"/>
        <v>ok</v>
      </c>
      <c r="BA555" s="641" t="str">
        <f t="shared" si="300"/>
        <v>ok</v>
      </c>
      <c r="BB555" s="641" t="str">
        <f t="shared" si="301"/>
        <v>ok</v>
      </c>
      <c r="BC555" s="641" t="str">
        <f t="shared" si="302"/>
        <v>ok</v>
      </c>
    </row>
    <row r="556" spans="1:55" ht="12.75" hidden="1" customHeight="1">
      <c r="A556" s="34"/>
      <c r="B556" s="35">
        <f t="shared" si="305"/>
        <v>0</v>
      </c>
      <c r="C556" s="34"/>
      <c r="D556" s="254" t="s">
        <v>681</v>
      </c>
      <c r="E556" s="242"/>
      <c r="F556" s="248"/>
      <c r="G556" s="80"/>
      <c r="H556" s="81"/>
      <c r="I556" s="245"/>
      <c r="J556" s="263"/>
      <c r="K556" s="263"/>
      <c r="L556" s="263"/>
      <c r="M556" s="685"/>
      <c r="N556" s="686"/>
      <c r="O556" s="687"/>
      <c r="P556" s="687"/>
      <c r="Q556" s="687"/>
      <c r="R556" s="687"/>
      <c r="S556" s="688"/>
      <c r="T556" s="268"/>
      <c r="U556" s="539"/>
      <c r="V556" s="299" t="str">
        <f t="shared" si="20"/>
        <v>10.19</v>
      </c>
      <c r="W556" s="299">
        <f t="shared" si="303"/>
        <v>0</v>
      </c>
      <c r="X556" s="268"/>
      <c r="Y556" s="268"/>
      <c r="Z556" s="268"/>
      <c r="AA556" s="268"/>
      <c r="AB556" s="533"/>
      <c r="AN556" s="641" t="str">
        <f t="shared" ref="AN556:AN619" si="306">IF(X556=D556,"ok","revisar")</f>
        <v>revisar</v>
      </c>
      <c r="AO556" s="641" t="str">
        <f t="shared" ref="AO556:AO619" si="307">IF(Y556=E556,"ok","revisar")</f>
        <v>ok</v>
      </c>
      <c r="AP556" s="641" t="str">
        <f t="shared" ref="AP556:AP619" si="308">IF(Z556=F556,"ok","revisar")</f>
        <v>ok</v>
      </c>
      <c r="AQ556" s="641" t="str">
        <f t="shared" ref="AQ556:AQ619" si="309">IF(AA556=G556,"ok","revisar")</f>
        <v>ok</v>
      </c>
      <c r="AR556" s="641" t="str">
        <f t="shared" ref="AR556:AR619" si="310">IF(AB556=H556,"ok","revisar")</f>
        <v>ok</v>
      </c>
      <c r="AS556" s="641" t="str">
        <f t="shared" ref="AS556:AS619" si="311">IF(AC556=I556,"ok","revisar")</f>
        <v>ok</v>
      </c>
      <c r="AT556" s="641" t="str">
        <f t="shared" ref="AT556:AT619" si="312">IF(AD556=J556,"ok","revisar")</f>
        <v>ok</v>
      </c>
      <c r="AU556" s="641" t="str">
        <f t="shared" ref="AU556:AU619" si="313">IF(AE556=K556,"ok","revisar")</f>
        <v>ok</v>
      </c>
      <c r="AV556" s="641" t="str">
        <f t="shared" ref="AV556:AV619" si="314">IF(AF556=L556,"ok","revisar")</f>
        <v>ok</v>
      </c>
      <c r="AW556" s="641" t="str">
        <f t="shared" ref="AW556:AW619" si="315">IF(AG556=M556,"ok","revisar")</f>
        <v>ok</v>
      </c>
      <c r="AX556" s="641" t="str">
        <f t="shared" ref="AX556:AX619" si="316">IF(AH556=N556,"ok","revisar")</f>
        <v>ok</v>
      </c>
      <c r="AY556" s="641" t="str">
        <f t="shared" ref="AY556:AY619" si="317">IF(AI556=O556,"ok","revisar")</f>
        <v>ok</v>
      </c>
      <c r="AZ556" s="641" t="str">
        <f t="shared" ref="AZ556:AZ619" si="318">IF(AJ556=P556,"ok","revisar")</f>
        <v>ok</v>
      </c>
      <c r="BA556" s="641" t="str">
        <f t="shared" ref="BA556:BA619" si="319">IF(AK556=Q556,"ok","revisar")</f>
        <v>ok</v>
      </c>
      <c r="BB556" s="641" t="str">
        <f t="shared" ref="BB556:BB619" si="320">IF(AL556=R556,"ok","revisar")</f>
        <v>ok</v>
      </c>
      <c r="BC556" s="641" t="str">
        <f t="shared" ref="BC556:BC619" si="321">IF(AM556=S556,"ok","revisar")</f>
        <v>ok</v>
      </c>
    </row>
    <row r="557" spans="1:55" ht="12.75" hidden="1" customHeight="1">
      <c r="A557" s="34"/>
      <c r="B557" s="35">
        <f t="shared" si="305"/>
        <v>0</v>
      </c>
      <c r="C557" s="34"/>
      <c r="D557" s="250" t="s">
        <v>682</v>
      </c>
      <c r="E557" s="242"/>
      <c r="F557" s="248"/>
      <c r="G557" s="80"/>
      <c r="H557" s="81"/>
      <c r="I557" s="245"/>
      <c r="J557" s="263"/>
      <c r="K557" s="263"/>
      <c r="L557" s="263"/>
      <c r="M557" s="685"/>
      <c r="N557" s="686"/>
      <c r="O557" s="687"/>
      <c r="P557" s="687"/>
      <c r="Q557" s="687"/>
      <c r="R557" s="687"/>
      <c r="S557" s="688"/>
      <c r="T557" s="268"/>
      <c r="U557" s="539"/>
      <c r="V557" s="299" t="str">
        <f t="shared" si="20"/>
        <v>10.20</v>
      </c>
      <c r="W557" s="299">
        <f t="shared" si="303"/>
        <v>0</v>
      </c>
      <c r="X557" s="268"/>
      <c r="Y557" s="268"/>
      <c r="Z557" s="268"/>
      <c r="AA557" s="268"/>
      <c r="AB557" s="533"/>
      <c r="AN557" s="641" t="str">
        <f t="shared" si="306"/>
        <v>revisar</v>
      </c>
      <c r="AO557" s="641" t="str">
        <f t="shared" si="307"/>
        <v>ok</v>
      </c>
      <c r="AP557" s="641" t="str">
        <f t="shared" si="308"/>
        <v>ok</v>
      </c>
      <c r="AQ557" s="641" t="str">
        <f t="shared" si="309"/>
        <v>ok</v>
      </c>
      <c r="AR557" s="641" t="str">
        <f t="shared" si="310"/>
        <v>ok</v>
      </c>
      <c r="AS557" s="641" t="str">
        <f t="shared" si="311"/>
        <v>ok</v>
      </c>
      <c r="AT557" s="641" t="str">
        <f t="shared" si="312"/>
        <v>ok</v>
      </c>
      <c r="AU557" s="641" t="str">
        <f t="shared" si="313"/>
        <v>ok</v>
      </c>
      <c r="AV557" s="641" t="str">
        <f t="shared" si="314"/>
        <v>ok</v>
      </c>
      <c r="AW557" s="641" t="str">
        <f t="shared" si="315"/>
        <v>ok</v>
      </c>
      <c r="AX557" s="641" t="str">
        <f t="shared" si="316"/>
        <v>ok</v>
      </c>
      <c r="AY557" s="641" t="str">
        <f t="shared" si="317"/>
        <v>ok</v>
      </c>
      <c r="AZ557" s="641" t="str">
        <f t="shared" si="318"/>
        <v>ok</v>
      </c>
      <c r="BA557" s="641" t="str">
        <f t="shared" si="319"/>
        <v>ok</v>
      </c>
      <c r="BB557" s="641" t="str">
        <f t="shared" si="320"/>
        <v>ok</v>
      </c>
      <c r="BC557" s="641" t="str">
        <f t="shared" si="321"/>
        <v>ok</v>
      </c>
    </row>
    <row r="558" spans="1:55" ht="12.75" hidden="1" customHeight="1">
      <c r="A558" s="34"/>
      <c r="B558" s="35">
        <f t="shared" si="305"/>
        <v>0</v>
      </c>
      <c r="C558" s="34"/>
      <c r="D558" s="254" t="s">
        <v>683</v>
      </c>
      <c r="E558" s="242"/>
      <c r="F558" s="248"/>
      <c r="G558" s="80"/>
      <c r="H558" s="81"/>
      <c r="I558" s="245"/>
      <c r="J558" s="263"/>
      <c r="K558" s="263"/>
      <c r="L558" s="263"/>
      <c r="M558" s="685"/>
      <c r="N558" s="686"/>
      <c r="O558" s="687"/>
      <c r="P558" s="687"/>
      <c r="Q558" s="687"/>
      <c r="R558" s="687"/>
      <c r="S558" s="688"/>
      <c r="T558" s="268"/>
      <c r="U558" s="539"/>
      <c r="V558" s="299" t="str">
        <f t="shared" si="20"/>
        <v>10.21</v>
      </c>
      <c r="W558" s="299">
        <f t="shared" si="303"/>
        <v>0</v>
      </c>
      <c r="X558" s="268"/>
      <c r="Y558" s="268"/>
      <c r="Z558" s="268"/>
      <c r="AA558" s="268"/>
      <c r="AB558" s="533"/>
      <c r="AN558" s="641" t="str">
        <f t="shared" si="306"/>
        <v>revisar</v>
      </c>
      <c r="AO558" s="641" t="str">
        <f t="shared" si="307"/>
        <v>ok</v>
      </c>
      <c r="AP558" s="641" t="str">
        <f t="shared" si="308"/>
        <v>ok</v>
      </c>
      <c r="AQ558" s="641" t="str">
        <f t="shared" si="309"/>
        <v>ok</v>
      </c>
      <c r="AR558" s="641" t="str">
        <f t="shared" si="310"/>
        <v>ok</v>
      </c>
      <c r="AS558" s="641" t="str">
        <f t="shared" si="311"/>
        <v>ok</v>
      </c>
      <c r="AT558" s="641" t="str">
        <f t="shared" si="312"/>
        <v>ok</v>
      </c>
      <c r="AU558" s="641" t="str">
        <f t="shared" si="313"/>
        <v>ok</v>
      </c>
      <c r="AV558" s="641" t="str">
        <f t="shared" si="314"/>
        <v>ok</v>
      </c>
      <c r="AW558" s="641" t="str">
        <f t="shared" si="315"/>
        <v>ok</v>
      </c>
      <c r="AX558" s="641" t="str">
        <f t="shared" si="316"/>
        <v>ok</v>
      </c>
      <c r="AY558" s="641" t="str">
        <f t="shared" si="317"/>
        <v>ok</v>
      </c>
      <c r="AZ558" s="641" t="str">
        <f t="shared" si="318"/>
        <v>ok</v>
      </c>
      <c r="BA558" s="641" t="str">
        <f t="shared" si="319"/>
        <v>ok</v>
      </c>
      <c r="BB558" s="641" t="str">
        <f t="shared" si="320"/>
        <v>ok</v>
      </c>
      <c r="BC558" s="641" t="str">
        <f t="shared" si="321"/>
        <v>ok</v>
      </c>
    </row>
    <row r="559" spans="1:55" ht="12.75" hidden="1" customHeight="1">
      <c r="A559" s="34"/>
      <c r="B559" s="35">
        <f t="shared" si="305"/>
        <v>0</v>
      </c>
      <c r="C559" s="34"/>
      <c r="D559" s="250" t="s">
        <v>684</v>
      </c>
      <c r="E559" s="242"/>
      <c r="F559" s="248"/>
      <c r="G559" s="80"/>
      <c r="H559" s="81"/>
      <c r="I559" s="245"/>
      <c r="J559" s="263"/>
      <c r="K559" s="263"/>
      <c r="L559" s="263"/>
      <c r="M559" s="685"/>
      <c r="N559" s="686"/>
      <c r="O559" s="687"/>
      <c r="P559" s="687"/>
      <c r="Q559" s="687"/>
      <c r="R559" s="687"/>
      <c r="S559" s="688"/>
      <c r="T559" s="268"/>
      <c r="U559" s="539"/>
      <c r="V559" s="299" t="str">
        <f t="shared" si="20"/>
        <v>10.22</v>
      </c>
      <c r="W559" s="299">
        <f t="shared" si="303"/>
        <v>0</v>
      </c>
      <c r="X559" s="268"/>
      <c r="Y559" s="268"/>
      <c r="Z559" s="268"/>
      <c r="AA559" s="268"/>
      <c r="AB559" s="533"/>
      <c r="AN559" s="641" t="str">
        <f t="shared" si="306"/>
        <v>revisar</v>
      </c>
      <c r="AO559" s="641" t="str">
        <f t="shared" si="307"/>
        <v>ok</v>
      </c>
      <c r="AP559" s="641" t="str">
        <f t="shared" si="308"/>
        <v>ok</v>
      </c>
      <c r="AQ559" s="641" t="str">
        <f t="shared" si="309"/>
        <v>ok</v>
      </c>
      <c r="AR559" s="641" t="str">
        <f t="shared" si="310"/>
        <v>ok</v>
      </c>
      <c r="AS559" s="641" t="str">
        <f t="shared" si="311"/>
        <v>ok</v>
      </c>
      <c r="AT559" s="641" t="str">
        <f t="shared" si="312"/>
        <v>ok</v>
      </c>
      <c r="AU559" s="641" t="str">
        <f t="shared" si="313"/>
        <v>ok</v>
      </c>
      <c r="AV559" s="641" t="str">
        <f t="shared" si="314"/>
        <v>ok</v>
      </c>
      <c r="AW559" s="641" t="str">
        <f t="shared" si="315"/>
        <v>ok</v>
      </c>
      <c r="AX559" s="641" t="str">
        <f t="shared" si="316"/>
        <v>ok</v>
      </c>
      <c r="AY559" s="641" t="str">
        <f t="shared" si="317"/>
        <v>ok</v>
      </c>
      <c r="AZ559" s="641" t="str">
        <f t="shared" si="318"/>
        <v>ok</v>
      </c>
      <c r="BA559" s="641" t="str">
        <f t="shared" si="319"/>
        <v>ok</v>
      </c>
      <c r="BB559" s="641" t="str">
        <f t="shared" si="320"/>
        <v>ok</v>
      </c>
      <c r="BC559" s="641" t="str">
        <f t="shared" si="321"/>
        <v>ok</v>
      </c>
    </row>
    <row r="560" spans="1:55" ht="12.75" hidden="1" customHeight="1">
      <c r="A560" s="34"/>
      <c r="B560" s="35">
        <f t="shared" si="305"/>
        <v>0</v>
      </c>
      <c r="C560" s="34"/>
      <c r="D560" s="254" t="s">
        <v>685</v>
      </c>
      <c r="E560" s="242"/>
      <c r="F560" s="248"/>
      <c r="G560" s="80"/>
      <c r="H560" s="81"/>
      <c r="I560" s="245"/>
      <c r="J560" s="263"/>
      <c r="K560" s="263"/>
      <c r="L560" s="263"/>
      <c r="M560" s="685"/>
      <c r="N560" s="686"/>
      <c r="O560" s="687"/>
      <c r="P560" s="687"/>
      <c r="Q560" s="687"/>
      <c r="R560" s="687"/>
      <c r="S560" s="688"/>
      <c r="T560" s="268"/>
      <c r="U560" s="539"/>
      <c r="V560" s="299" t="str">
        <f t="shared" si="20"/>
        <v>10.23</v>
      </c>
      <c r="W560" s="299">
        <f t="shared" si="303"/>
        <v>0</v>
      </c>
      <c r="X560" s="268"/>
      <c r="Y560" s="268"/>
      <c r="Z560" s="268"/>
      <c r="AA560" s="268"/>
      <c r="AB560" s="533"/>
      <c r="AN560" s="641" t="str">
        <f t="shared" si="306"/>
        <v>revisar</v>
      </c>
      <c r="AO560" s="641" t="str">
        <f t="shared" si="307"/>
        <v>ok</v>
      </c>
      <c r="AP560" s="641" t="str">
        <f t="shared" si="308"/>
        <v>ok</v>
      </c>
      <c r="AQ560" s="641" t="str">
        <f t="shared" si="309"/>
        <v>ok</v>
      </c>
      <c r="AR560" s="641" t="str">
        <f t="shared" si="310"/>
        <v>ok</v>
      </c>
      <c r="AS560" s="641" t="str">
        <f t="shared" si="311"/>
        <v>ok</v>
      </c>
      <c r="AT560" s="641" t="str">
        <f t="shared" si="312"/>
        <v>ok</v>
      </c>
      <c r="AU560" s="641" t="str">
        <f t="shared" si="313"/>
        <v>ok</v>
      </c>
      <c r="AV560" s="641" t="str">
        <f t="shared" si="314"/>
        <v>ok</v>
      </c>
      <c r="AW560" s="641" t="str">
        <f t="shared" si="315"/>
        <v>ok</v>
      </c>
      <c r="AX560" s="641" t="str">
        <f t="shared" si="316"/>
        <v>ok</v>
      </c>
      <c r="AY560" s="641" t="str">
        <f t="shared" si="317"/>
        <v>ok</v>
      </c>
      <c r="AZ560" s="641" t="str">
        <f t="shared" si="318"/>
        <v>ok</v>
      </c>
      <c r="BA560" s="641" t="str">
        <f t="shared" si="319"/>
        <v>ok</v>
      </c>
      <c r="BB560" s="641" t="str">
        <f t="shared" si="320"/>
        <v>ok</v>
      </c>
      <c r="BC560" s="641" t="str">
        <f t="shared" si="321"/>
        <v>ok</v>
      </c>
    </row>
    <row r="561" spans="1:55" ht="12.75" hidden="1" customHeight="1">
      <c r="A561" s="34"/>
      <c r="B561" s="35">
        <f t="shared" si="305"/>
        <v>0</v>
      </c>
      <c r="C561" s="34"/>
      <c r="D561" s="250" t="s">
        <v>686</v>
      </c>
      <c r="E561" s="242"/>
      <c r="F561" s="248"/>
      <c r="G561" s="80"/>
      <c r="H561" s="81"/>
      <c r="I561" s="245"/>
      <c r="J561" s="263"/>
      <c r="K561" s="263"/>
      <c r="L561" s="263"/>
      <c r="M561" s="685"/>
      <c r="N561" s="686"/>
      <c r="O561" s="687"/>
      <c r="P561" s="687"/>
      <c r="Q561" s="687"/>
      <c r="R561" s="687"/>
      <c r="S561" s="688"/>
      <c r="T561" s="268"/>
      <c r="U561" s="539"/>
      <c r="V561" s="299" t="str">
        <f t="shared" si="20"/>
        <v>10.24</v>
      </c>
      <c r="W561" s="299">
        <f t="shared" si="303"/>
        <v>0</v>
      </c>
      <c r="X561" s="268"/>
      <c r="Y561" s="268"/>
      <c r="Z561" s="268"/>
      <c r="AA561" s="268"/>
      <c r="AB561" s="533"/>
      <c r="AN561" s="641" t="str">
        <f t="shared" si="306"/>
        <v>revisar</v>
      </c>
      <c r="AO561" s="641" t="str">
        <f t="shared" si="307"/>
        <v>ok</v>
      </c>
      <c r="AP561" s="641" t="str">
        <f t="shared" si="308"/>
        <v>ok</v>
      </c>
      <c r="AQ561" s="641" t="str">
        <f t="shared" si="309"/>
        <v>ok</v>
      </c>
      <c r="AR561" s="641" t="str">
        <f t="shared" si="310"/>
        <v>ok</v>
      </c>
      <c r="AS561" s="641" t="str">
        <f t="shared" si="311"/>
        <v>ok</v>
      </c>
      <c r="AT561" s="641" t="str">
        <f t="shared" si="312"/>
        <v>ok</v>
      </c>
      <c r="AU561" s="641" t="str">
        <f t="shared" si="313"/>
        <v>ok</v>
      </c>
      <c r="AV561" s="641" t="str">
        <f t="shared" si="314"/>
        <v>ok</v>
      </c>
      <c r="AW561" s="641" t="str">
        <f t="shared" si="315"/>
        <v>ok</v>
      </c>
      <c r="AX561" s="641" t="str">
        <f t="shared" si="316"/>
        <v>ok</v>
      </c>
      <c r="AY561" s="641" t="str">
        <f t="shared" si="317"/>
        <v>ok</v>
      </c>
      <c r="AZ561" s="641" t="str">
        <f t="shared" si="318"/>
        <v>ok</v>
      </c>
      <c r="BA561" s="641" t="str">
        <f t="shared" si="319"/>
        <v>ok</v>
      </c>
      <c r="BB561" s="641" t="str">
        <f t="shared" si="320"/>
        <v>ok</v>
      </c>
      <c r="BC561" s="641" t="str">
        <f t="shared" si="321"/>
        <v>ok</v>
      </c>
    </row>
    <row r="562" spans="1:55" ht="12.75" hidden="1" customHeight="1">
      <c r="A562" s="34"/>
      <c r="B562" s="35">
        <f t="shared" si="305"/>
        <v>0</v>
      </c>
      <c r="C562" s="34"/>
      <c r="D562" s="254" t="s">
        <v>687</v>
      </c>
      <c r="E562" s="242"/>
      <c r="F562" s="248"/>
      <c r="G562" s="80"/>
      <c r="H562" s="81"/>
      <c r="I562" s="245"/>
      <c r="J562" s="263"/>
      <c r="K562" s="263"/>
      <c r="L562" s="263"/>
      <c r="M562" s="685"/>
      <c r="N562" s="686"/>
      <c r="O562" s="687"/>
      <c r="P562" s="687"/>
      <c r="Q562" s="687"/>
      <c r="R562" s="687"/>
      <c r="S562" s="688"/>
      <c r="T562" s="268"/>
      <c r="U562" s="539"/>
      <c r="V562" s="299" t="str">
        <f t="shared" si="20"/>
        <v>10.25</v>
      </c>
      <c r="W562" s="299">
        <f t="shared" si="303"/>
        <v>0</v>
      </c>
      <c r="X562" s="268"/>
      <c r="Y562" s="268"/>
      <c r="Z562" s="268"/>
      <c r="AA562" s="268"/>
      <c r="AB562" s="533"/>
      <c r="AN562" s="641" t="str">
        <f t="shared" si="306"/>
        <v>revisar</v>
      </c>
      <c r="AO562" s="641" t="str">
        <f t="shared" si="307"/>
        <v>ok</v>
      </c>
      <c r="AP562" s="641" t="str">
        <f t="shared" si="308"/>
        <v>ok</v>
      </c>
      <c r="AQ562" s="641" t="str">
        <f t="shared" si="309"/>
        <v>ok</v>
      </c>
      <c r="AR562" s="641" t="str">
        <f t="shared" si="310"/>
        <v>ok</v>
      </c>
      <c r="AS562" s="641" t="str">
        <f t="shared" si="311"/>
        <v>ok</v>
      </c>
      <c r="AT562" s="641" t="str">
        <f t="shared" si="312"/>
        <v>ok</v>
      </c>
      <c r="AU562" s="641" t="str">
        <f t="shared" si="313"/>
        <v>ok</v>
      </c>
      <c r="AV562" s="641" t="str">
        <f t="shared" si="314"/>
        <v>ok</v>
      </c>
      <c r="AW562" s="641" t="str">
        <f t="shared" si="315"/>
        <v>ok</v>
      </c>
      <c r="AX562" s="641" t="str">
        <f t="shared" si="316"/>
        <v>ok</v>
      </c>
      <c r="AY562" s="641" t="str">
        <f t="shared" si="317"/>
        <v>ok</v>
      </c>
      <c r="AZ562" s="641" t="str">
        <f t="shared" si="318"/>
        <v>ok</v>
      </c>
      <c r="BA562" s="641" t="str">
        <f t="shared" si="319"/>
        <v>ok</v>
      </c>
      <c r="BB562" s="641" t="str">
        <f t="shared" si="320"/>
        <v>ok</v>
      </c>
      <c r="BC562" s="641" t="str">
        <f t="shared" si="321"/>
        <v>ok</v>
      </c>
    </row>
    <row r="563" spans="1:55" ht="12.75" hidden="1" customHeight="1">
      <c r="A563" s="34"/>
      <c r="B563" s="35">
        <f t="shared" si="305"/>
        <v>0</v>
      </c>
      <c r="C563" s="34"/>
      <c r="D563" s="250" t="s">
        <v>688</v>
      </c>
      <c r="E563" s="242"/>
      <c r="F563" s="248"/>
      <c r="G563" s="80"/>
      <c r="H563" s="81"/>
      <c r="I563" s="245"/>
      <c r="J563" s="263"/>
      <c r="K563" s="263"/>
      <c r="L563" s="263"/>
      <c r="M563" s="685"/>
      <c r="N563" s="686"/>
      <c r="O563" s="687"/>
      <c r="P563" s="687"/>
      <c r="Q563" s="687"/>
      <c r="R563" s="687"/>
      <c r="S563" s="688"/>
      <c r="T563" s="268"/>
      <c r="U563" s="539"/>
      <c r="V563" s="299" t="str">
        <f t="shared" si="20"/>
        <v>10.26</v>
      </c>
      <c r="W563" s="299">
        <f t="shared" si="303"/>
        <v>0</v>
      </c>
      <c r="X563" s="268"/>
      <c r="Y563" s="268"/>
      <c r="Z563" s="268"/>
      <c r="AA563" s="268"/>
      <c r="AB563" s="533"/>
      <c r="AN563" s="641" t="str">
        <f t="shared" si="306"/>
        <v>revisar</v>
      </c>
      <c r="AO563" s="641" t="str">
        <f t="shared" si="307"/>
        <v>ok</v>
      </c>
      <c r="AP563" s="641" t="str">
        <f t="shared" si="308"/>
        <v>ok</v>
      </c>
      <c r="AQ563" s="641" t="str">
        <f t="shared" si="309"/>
        <v>ok</v>
      </c>
      <c r="AR563" s="641" t="str">
        <f t="shared" si="310"/>
        <v>ok</v>
      </c>
      <c r="AS563" s="641" t="str">
        <f t="shared" si="311"/>
        <v>ok</v>
      </c>
      <c r="AT563" s="641" t="str">
        <f t="shared" si="312"/>
        <v>ok</v>
      </c>
      <c r="AU563" s="641" t="str">
        <f t="shared" si="313"/>
        <v>ok</v>
      </c>
      <c r="AV563" s="641" t="str">
        <f t="shared" si="314"/>
        <v>ok</v>
      </c>
      <c r="AW563" s="641" t="str">
        <f t="shared" si="315"/>
        <v>ok</v>
      </c>
      <c r="AX563" s="641" t="str">
        <f t="shared" si="316"/>
        <v>ok</v>
      </c>
      <c r="AY563" s="641" t="str">
        <f t="shared" si="317"/>
        <v>ok</v>
      </c>
      <c r="AZ563" s="641" t="str">
        <f t="shared" si="318"/>
        <v>ok</v>
      </c>
      <c r="BA563" s="641" t="str">
        <f t="shared" si="319"/>
        <v>ok</v>
      </c>
      <c r="BB563" s="641" t="str">
        <f t="shared" si="320"/>
        <v>ok</v>
      </c>
      <c r="BC563" s="641" t="str">
        <f t="shared" si="321"/>
        <v>ok</v>
      </c>
    </row>
    <row r="564" spans="1:55" ht="12.75" hidden="1" customHeight="1">
      <c r="A564" s="34"/>
      <c r="B564" s="35">
        <f t="shared" si="305"/>
        <v>0</v>
      </c>
      <c r="C564" s="34"/>
      <c r="D564" s="254" t="s">
        <v>689</v>
      </c>
      <c r="E564" s="242"/>
      <c r="F564" s="248"/>
      <c r="G564" s="80"/>
      <c r="H564" s="81"/>
      <c r="I564" s="245"/>
      <c r="J564" s="263"/>
      <c r="K564" s="263"/>
      <c r="L564" s="263"/>
      <c r="M564" s="685"/>
      <c r="N564" s="686"/>
      <c r="O564" s="687"/>
      <c r="P564" s="687"/>
      <c r="Q564" s="687"/>
      <c r="R564" s="687"/>
      <c r="S564" s="688"/>
      <c r="T564" s="268"/>
      <c r="U564" s="539"/>
      <c r="V564" s="299" t="str">
        <f t="shared" si="20"/>
        <v>10.27</v>
      </c>
      <c r="W564" s="299">
        <f t="shared" si="303"/>
        <v>0</v>
      </c>
      <c r="X564" s="268"/>
      <c r="Y564" s="268"/>
      <c r="Z564" s="268"/>
      <c r="AA564" s="268"/>
      <c r="AB564" s="533"/>
      <c r="AN564" s="641" t="str">
        <f t="shared" si="306"/>
        <v>revisar</v>
      </c>
      <c r="AO564" s="641" t="str">
        <f t="shared" si="307"/>
        <v>ok</v>
      </c>
      <c r="AP564" s="641" t="str">
        <f t="shared" si="308"/>
        <v>ok</v>
      </c>
      <c r="AQ564" s="641" t="str">
        <f t="shared" si="309"/>
        <v>ok</v>
      </c>
      <c r="AR564" s="641" t="str">
        <f t="shared" si="310"/>
        <v>ok</v>
      </c>
      <c r="AS564" s="641" t="str">
        <f t="shared" si="311"/>
        <v>ok</v>
      </c>
      <c r="AT564" s="641" t="str">
        <f t="shared" si="312"/>
        <v>ok</v>
      </c>
      <c r="AU564" s="641" t="str">
        <f t="shared" si="313"/>
        <v>ok</v>
      </c>
      <c r="AV564" s="641" t="str">
        <f t="shared" si="314"/>
        <v>ok</v>
      </c>
      <c r="AW564" s="641" t="str">
        <f t="shared" si="315"/>
        <v>ok</v>
      </c>
      <c r="AX564" s="641" t="str">
        <f t="shared" si="316"/>
        <v>ok</v>
      </c>
      <c r="AY564" s="641" t="str">
        <f t="shared" si="317"/>
        <v>ok</v>
      </c>
      <c r="AZ564" s="641" t="str">
        <f t="shared" si="318"/>
        <v>ok</v>
      </c>
      <c r="BA564" s="641" t="str">
        <f t="shared" si="319"/>
        <v>ok</v>
      </c>
      <c r="BB564" s="641" t="str">
        <f t="shared" si="320"/>
        <v>ok</v>
      </c>
      <c r="BC564" s="641" t="str">
        <f t="shared" si="321"/>
        <v>ok</v>
      </c>
    </row>
    <row r="565" spans="1:55" ht="12.75" hidden="1" customHeight="1">
      <c r="A565" s="34"/>
      <c r="B565" s="35">
        <f t="shared" si="305"/>
        <v>0</v>
      </c>
      <c r="C565" s="34"/>
      <c r="D565" s="250" t="s">
        <v>690</v>
      </c>
      <c r="E565" s="242"/>
      <c r="F565" s="248"/>
      <c r="G565" s="80"/>
      <c r="H565" s="81"/>
      <c r="I565" s="245"/>
      <c r="J565" s="263"/>
      <c r="K565" s="263"/>
      <c r="L565" s="263"/>
      <c r="M565" s="685"/>
      <c r="N565" s="686"/>
      <c r="O565" s="687"/>
      <c r="P565" s="687"/>
      <c r="Q565" s="687"/>
      <c r="R565" s="687"/>
      <c r="S565" s="688"/>
      <c r="T565" s="268"/>
      <c r="U565" s="539"/>
      <c r="V565" s="299" t="str">
        <f t="shared" si="20"/>
        <v>10.28</v>
      </c>
      <c r="W565" s="299">
        <f t="shared" si="303"/>
        <v>0</v>
      </c>
      <c r="X565" s="268"/>
      <c r="Y565" s="268"/>
      <c r="Z565" s="268"/>
      <c r="AA565" s="268"/>
      <c r="AB565" s="533"/>
      <c r="AN565" s="641" t="str">
        <f t="shared" si="306"/>
        <v>revisar</v>
      </c>
      <c r="AO565" s="641" t="str">
        <f t="shared" si="307"/>
        <v>ok</v>
      </c>
      <c r="AP565" s="641" t="str">
        <f t="shared" si="308"/>
        <v>ok</v>
      </c>
      <c r="AQ565" s="641" t="str">
        <f t="shared" si="309"/>
        <v>ok</v>
      </c>
      <c r="AR565" s="641" t="str">
        <f t="shared" si="310"/>
        <v>ok</v>
      </c>
      <c r="AS565" s="641" t="str">
        <f t="shared" si="311"/>
        <v>ok</v>
      </c>
      <c r="AT565" s="641" t="str">
        <f t="shared" si="312"/>
        <v>ok</v>
      </c>
      <c r="AU565" s="641" t="str">
        <f t="shared" si="313"/>
        <v>ok</v>
      </c>
      <c r="AV565" s="641" t="str">
        <f t="shared" si="314"/>
        <v>ok</v>
      </c>
      <c r="AW565" s="641" t="str">
        <f t="shared" si="315"/>
        <v>ok</v>
      </c>
      <c r="AX565" s="641" t="str">
        <f t="shared" si="316"/>
        <v>ok</v>
      </c>
      <c r="AY565" s="641" t="str">
        <f t="shared" si="317"/>
        <v>ok</v>
      </c>
      <c r="AZ565" s="641" t="str">
        <f t="shared" si="318"/>
        <v>ok</v>
      </c>
      <c r="BA565" s="641" t="str">
        <f t="shared" si="319"/>
        <v>ok</v>
      </c>
      <c r="BB565" s="641" t="str">
        <f t="shared" si="320"/>
        <v>ok</v>
      </c>
      <c r="BC565" s="641" t="str">
        <f t="shared" si="321"/>
        <v>ok</v>
      </c>
    </row>
    <row r="566" spans="1:55" ht="12.75" hidden="1" customHeight="1">
      <c r="A566" s="34"/>
      <c r="B566" s="35">
        <f t="shared" si="305"/>
        <v>0</v>
      </c>
      <c r="C566" s="34"/>
      <c r="D566" s="254" t="s">
        <v>691</v>
      </c>
      <c r="E566" s="242"/>
      <c r="F566" s="248"/>
      <c r="G566" s="80"/>
      <c r="H566" s="81"/>
      <c r="I566" s="245"/>
      <c r="J566" s="263"/>
      <c r="K566" s="263"/>
      <c r="L566" s="263"/>
      <c r="M566" s="685"/>
      <c r="N566" s="686"/>
      <c r="O566" s="687"/>
      <c r="P566" s="687"/>
      <c r="Q566" s="687"/>
      <c r="R566" s="687"/>
      <c r="S566" s="688"/>
      <c r="T566" s="268"/>
      <c r="U566" s="539"/>
      <c r="V566" s="299" t="str">
        <f t="shared" si="20"/>
        <v>10.29</v>
      </c>
      <c r="W566" s="299">
        <f t="shared" si="303"/>
        <v>0</v>
      </c>
      <c r="X566" s="268"/>
      <c r="Y566" s="268"/>
      <c r="Z566" s="268"/>
      <c r="AA566" s="268"/>
      <c r="AB566" s="533"/>
      <c r="AN566" s="641" t="str">
        <f t="shared" si="306"/>
        <v>revisar</v>
      </c>
      <c r="AO566" s="641" t="str">
        <f t="shared" si="307"/>
        <v>ok</v>
      </c>
      <c r="AP566" s="641" t="str">
        <f t="shared" si="308"/>
        <v>ok</v>
      </c>
      <c r="AQ566" s="641" t="str">
        <f t="shared" si="309"/>
        <v>ok</v>
      </c>
      <c r="AR566" s="641" t="str">
        <f t="shared" si="310"/>
        <v>ok</v>
      </c>
      <c r="AS566" s="641" t="str">
        <f t="shared" si="311"/>
        <v>ok</v>
      </c>
      <c r="AT566" s="641" t="str">
        <f t="shared" si="312"/>
        <v>ok</v>
      </c>
      <c r="AU566" s="641" t="str">
        <f t="shared" si="313"/>
        <v>ok</v>
      </c>
      <c r="AV566" s="641" t="str">
        <f t="shared" si="314"/>
        <v>ok</v>
      </c>
      <c r="AW566" s="641" t="str">
        <f t="shared" si="315"/>
        <v>ok</v>
      </c>
      <c r="AX566" s="641" t="str">
        <f t="shared" si="316"/>
        <v>ok</v>
      </c>
      <c r="AY566" s="641" t="str">
        <f t="shared" si="317"/>
        <v>ok</v>
      </c>
      <c r="AZ566" s="641" t="str">
        <f t="shared" si="318"/>
        <v>ok</v>
      </c>
      <c r="BA566" s="641" t="str">
        <f t="shared" si="319"/>
        <v>ok</v>
      </c>
      <c r="BB566" s="641" t="str">
        <f t="shared" si="320"/>
        <v>ok</v>
      </c>
      <c r="BC566" s="641" t="str">
        <f t="shared" si="321"/>
        <v>ok</v>
      </c>
    </row>
    <row r="567" spans="1:55" ht="12.75" hidden="1" customHeight="1">
      <c r="A567" s="34"/>
      <c r="B567" s="35">
        <f t="shared" si="305"/>
        <v>0</v>
      </c>
      <c r="C567" s="34"/>
      <c r="D567" s="250" t="s">
        <v>692</v>
      </c>
      <c r="E567" s="242"/>
      <c r="F567" s="248"/>
      <c r="G567" s="80"/>
      <c r="H567" s="81"/>
      <c r="I567" s="245"/>
      <c r="J567" s="263"/>
      <c r="K567" s="263"/>
      <c r="L567" s="263"/>
      <c r="M567" s="685"/>
      <c r="N567" s="686"/>
      <c r="O567" s="687"/>
      <c r="P567" s="687"/>
      <c r="Q567" s="687"/>
      <c r="R567" s="687"/>
      <c r="S567" s="688"/>
      <c r="T567" s="268"/>
      <c r="U567" s="539"/>
      <c r="V567" s="299" t="str">
        <f t="shared" si="20"/>
        <v>10.30</v>
      </c>
      <c r="W567" s="299">
        <f t="shared" si="303"/>
        <v>0</v>
      </c>
      <c r="X567" s="268"/>
      <c r="Y567" s="268"/>
      <c r="Z567" s="268"/>
      <c r="AA567" s="268"/>
      <c r="AB567" s="533"/>
      <c r="AN567" s="641" t="str">
        <f t="shared" si="306"/>
        <v>revisar</v>
      </c>
      <c r="AO567" s="641" t="str">
        <f t="shared" si="307"/>
        <v>ok</v>
      </c>
      <c r="AP567" s="641" t="str">
        <f t="shared" si="308"/>
        <v>ok</v>
      </c>
      <c r="AQ567" s="641" t="str">
        <f t="shared" si="309"/>
        <v>ok</v>
      </c>
      <c r="AR567" s="641" t="str">
        <f t="shared" si="310"/>
        <v>ok</v>
      </c>
      <c r="AS567" s="641" t="str">
        <f t="shared" si="311"/>
        <v>ok</v>
      </c>
      <c r="AT567" s="641" t="str">
        <f t="shared" si="312"/>
        <v>ok</v>
      </c>
      <c r="AU567" s="641" t="str">
        <f t="shared" si="313"/>
        <v>ok</v>
      </c>
      <c r="AV567" s="641" t="str">
        <f t="shared" si="314"/>
        <v>ok</v>
      </c>
      <c r="AW567" s="641" t="str">
        <f t="shared" si="315"/>
        <v>ok</v>
      </c>
      <c r="AX567" s="641" t="str">
        <f t="shared" si="316"/>
        <v>ok</v>
      </c>
      <c r="AY567" s="641" t="str">
        <f t="shared" si="317"/>
        <v>ok</v>
      </c>
      <c r="AZ567" s="641" t="str">
        <f t="shared" si="318"/>
        <v>ok</v>
      </c>
      <c r="BA567" s="641" t="str">
        <f t="shared" si="319"/>
        <v>ok</v>
      </c>
      <c r="BB567" s="641" t="str">
        <f t="shared" si="320"/>
        <v>ok</v>
      </c>
      <c r="BC567" s="641" t="str">
        <f t="shared" si="321"/>
        <v>ok</v>
      </c>
    </row>
    <row r="568" spans="1:55" ht="12.75" hidden="1" customHeight="1">
      <c r="A568" s="34"/>
      <c r="B568" s="35">
        <f t="shared" si="305"/>
        <v>0</v>
      </c>
      <c r="C568" s="34"/>
      <c r="D568" s="254" t="s">
        <v>693</v>
      </c>
      <c r="E568" s="242"/>
      <c r="F568" s="248"/>
      <c r="G568" s="80"/>
      <c r="H568" s="81"/>
      <c r="I568" s="245"/>
      <c r="J568" s="263"/>
      <c r="K568" s="263"/>
      <c r="L568" s="263"/>
      <c r="M568" s="685"/>
      <c r="N568" s="686"/>
      <c r="O568" s="687"/>
      <c r="P568" s="687"/>
      <c r="Q568" s="687"/>
      <c r="R568" s="687"/>
      <c r="S568" s="688"/>
      <c r="T568" s="268"/>
      <c r="U568" s="539"/>
      <c r="V568" s="299" t="str">
        <f t="shared" si="20"/>
        <v>10.31</v>
      </c>
      <c r="W568" s="299">
        <f t="shared" si="303"/>
        <v>0</v>
      </c>
      <c r="X568" s="268"/>
      <c r="Y568" s="268"/>
      <c r="Z568" s="268"/>
      <c r="AA568" s="268"/>
      <c r="AB568" s="533"/>
      <c r="AN568" s="641" t="str">
        <f t="shared" si="306"/>
        <v>revisar</v>
      </c>
      <c r="AO568" s="641" t="str">
        <f t="shared" si="307"/>
        <v>ok</v>
      </c>
      <c r="AP568" s="641" t="str">
        <f t="shared" si="308"/>
        <v>ok</v>
      </c>
      <c r="AQ568" s="641" t="str">
        <f t="shared" si="309"/>
        <v>ok</v>
      </c>
      <c r="AR568" s="641" t="str">
        <f t="shared" si="310"/>
        <v>ok</v>
      </c>
      <c r="AS568" s="641" t="str">
        <f t="shared" si="311"/>
        <v>ok</v>
      </c>
      <c r="AT568" s="641" t="str">
        <f t="shared" si="312"/>
        <v>ok</v>
      </c>
      <c r="AU568" s="641" t="str">
        <f t="shared" si="313"/>
        <v>ok</v>
      </c>
      <c r="AV568" s="641" t="str">
        <f t="shared" si="314"/>
        <v>ok</v>
      </c>
      <c r="AW568" s="641" t="str">
        <f t="shared" si="315"/>
        <v>ok</v>
      </c>
      <c r="AX568" s="641" t="str">
        <f t="shared" si="316"/>
        <v>ok</v>
      </c>
      <c r="AY568" s="641" t="str">
        <f t="shared" si="317"/>
        <v>ok</v>
      </c>
      <c r="AZ568" s="641" t="str">
        <f t="shared" si="318"/>
        <v>ok</v>
      </c>
      <c r="BA568" s="641" t="str">
        <f t="shared" si="319"/>
        <v>ok</v>
      </c>
      <c r="BB568" s="641" t="str">
        <f t="shared" si="320"/>
        <v>ok</v>
      </c>
      <c r="BC568" s="641" t="str">
        <f t="shared" si="321"/>
        <v>ok</v>
      </c>
    </row>
    <row r="569" spans="1:55" ht="12.75" hidden="1" customHeight="1">
      <c r="A569" s="34"/>
      <c r="B569" s="35">
        <f t="shared" si="305"/>
        <v>0</v>
      </c>
      <c r="C569" s="34"/>
      <c r="D569" s="250" t="s">
        <v>694</v>
      </c>
      <c r="E569" s="242"/>
      <c r="F569" s="248"/>
      <c r="G569" s="80"/>
      <c r="H569" s="81"/>
      <c r="I569" s="245"/>
      <c r="J569" s="263"/>
      <c r="K569" s="263"/>
      <c r="L569" s="263"/>
      <c r="M569" s="685"/>
      <c r="N569" s="686"/>
      <c r="O569" s="687"/>
      <c r="P569" s="687"/>
      <c r="Q569" s="687"/>
      <c r="R569" s="687"/>
      <c r="S569" s="688"/>
      <c r="T569" s="268"/>
      <c r="U569" s="539"/>
      <c r="V569" s="299" t="str">
        <f t="shared" si="20"/>
        <v>10.32</v>
      </c>
      <c r="W569" s="299">
        <f t="shared" si="303"/>
        <v>0</v>
      </c>
      <c r="X569" s="268"/>
      <c r="Y569" s="268"/>
      <c r="Z569" s="268"/>
      <c r="AA569" s="268"/>
      <c r="AB569" s="533"/>
      <c r="AN569" s="641" t="str">
        <f t="shared" si="306"/>
        <v>revisar</v>
      </c>
      <c r="AO569" s="641" t="str">
        <f t="shared" si="307"/>
        <v>ok</v>
      </c>
      <c r="AP569" s="641" t="str">
        <f t="shared" si="308"/>
        <v>ok</v>
      </c>
      <c r="AQ569" s="641" t="str">
        <f t="shared" si="309"/>
        <v>ok</v>
      </c>
      <c r="AR569" s="641" t="str">
        <f t="shared" si="310"/>
        <v>ok</v>
      </c>
      <c r="AS569" s="641" t="str">
        <f t="shared" si="311"/>
        <v>ok</v>
      </c>
      <c r="AT569" s="641" t="str">
        <f t="shared" si="312"/>
        <v>ok</v>
      </c>
      <c r="AU569" s="641" t="str">
        <f t="shared" si="313"/>
        <v>ok</v>
      </c>
      <c r="AV569" s="641" t="str">
        <f t="shared" si="314"/>
        <v>ok</v>
      </c>
      <c r="AW569" s="641" t="str">
        <f t="shared" si="315"/>
        <v>ok</v>
      </c>
      <c r="AX569" s="641" t="str">
        <f t="shared" si="316"/>
        <v>ok</v>
      </c>
      <c r="AY569" s="641" t="str">
        <f t="shared" si="317"/>
        <v>ok</v>
      </c>
      <c r="AZ569" s="641" t="str">
        <f t="shared" si="318"/>
        <v>ok</v>
      </c>
      <c r="BA569" s="641" t="str">
        <f t="shared" si="319"/>
        <v>ok</v>
      </c>
      <c r="BB569" s="641" t="str">
        <f t="shared" si="320"/>
        <v>ok</v>
      </c>
      <c r="BC569" s="641" t="str">
        <f t="shared" si="321"/>
        <v>ok</v>
      </c>
    </row>
    <row r="570" spans="1:55" ht="12.75" hidden="1" customHeight="1">
      <c r="A570" s="34"/>
      <c r="B570" s="35">
        <f t="shared" si="305"/>
        <v>0</v>
      </c>
      <c r="C570" s="34"/>
      <c r="D570" s="254" t="s">
        <v>695</v>
      </c>
      <c r="E570" s="242"/>
      <c r="F570" s="248"/>
      <c r="G570" s="80"/>
      <c r="H570" s="81"/>
      <c r="I570" s="245"/>
      <c r="J570" s="263"/>
      <c r="K570" s="263"/>
      <c r="L570" s="263"/>
      <c r="M570" s="685"/>
      <c r="N570" s="686"/>
      <c r="O570" s="687"/>
      <c r="P570" s="687"/>
      <c r="Q570" s="687"/>
      <c r="R570" s="687"/>
      <c r="S570" s="688"/>
      <c r="T570" s="268"/>
      <c r="U570" s="539"/>
      <c r="V570" s="299" t="str">
        <f t="shared" si="20"/>
        <v>10.33</v>
      </c>
      <c r="W570" s="299">
        <f t="shared" ref="W570:W633" si="322">IF(L570=0,S570-Q570-(TRUNC(TRUNC(J570*(1+N570),2)*I570,2)))</f>
        <v>0</v>
      </c>
      <c r="X570" s="268"/>
      <c r="Y570" s="268"/>
      <c r="Z570" s="268"/>
      <c r="AA570" s="268"/>
      <c r="AB570" s="533"/>
      <c r="AN570" s="641" t="str">
        <f t="shared" si="306"/>
        <v>revisar</v>
      </c>
      <c r="AO570" s="641" t="str">
        <f t="shared" si="307"/>
        <v>ok</v>
      </c>
      <c r="AP570" s="641" t="str">
        <f t="shared" si="308"/>
        <v>ok</v>
      </c>
      <c r="AQ570" s="641" t="str">
        <f t="shared" si="309"/>
        <v>ok</v>
      </c>
      <c r="AR570" s="641" t="str">
        <f t="shared" si="310"/>
        <v>ok</v>
      </c>
      <c r="AS570" s="641" t="str">
        <f t="shared" si="311"/>
        <v>ok</v>
      </c>
      <c r="AT570" s="641" t="str">
        <f t="shared" si="312"/>
        <v>ok</v>
      </c>
      <c r="AU570" s="641" t="str">
        <f t="shared" si="313"/>
        <v>ok</v>
      </c>
      <c r="AV570" s="641" t="str">
        <f t="shared" si="314"/>
        <v>ok</v>
      </c>
      <c r="AW570" s="641" t="str">
        <f t="shared" si="315"/>
        <v>ok</v>
      </c>
      <c r="AX570" s="641" t="str">
        <f t="shared" si="316"/>
        <v>ok</v>
      </c>
      <c r="AY570" s="641" t="str">
        <f t="shared" si="317"/>
        <v>ok</v>
      </c>
      <c r="AZ570" s="641" t="str">
        <f t="shared" si="318"/>
        <v>ok</v>
      </c>
      <c r="BA570" s="641" t="str">
        <f t="shared" si="319"/>
        <v>ok</v>
      </c>
      <c r="BB570" s="641" t="str">
        <f t="shared" si="320"/>
        <v>ok</v>
      </c>
      <c r="BC570" s="641" t="str">
        <f t="shared" si="321"/>
        <v>ok</v>
      </c>
    </row>
    <row r="571" spans="1:55" ht="12.75" hidden="1" customHeight="1">
      <c r="A571" s="34"/>
      <c r="B571" s="35">
        <f t="shared" si="305"/>
        <v>0</v>
      </c>
      <c r="C571" s="34"/>
      <c r="D571" s="250" t="s">
        <v>696</v>
      </c>
      <c r="E571" s="242"/>
      <c r="F571" s="248"/>
      <c r="G571" s="80"/>
      <c r="H571" s="81"/>
      <c r="I571" s="245"/>
      <c r="J571" s="263"/>
      <c r="K571" s="263"/>
      <c r="L571" s="263"/>
      <c r="M571" s="685"/>
      <c r="N571" s="686"/>
      <c r="O571" s="687"/>
      <c r="P571" s="687"/>
      <c r="Q571" s="687"/>
      <c r="R571" s="687"/>
      <c r="S571" s="688"/>
      <c r="T571" s="268"/>
      <c r="U571" s="539"/>
      <c r="V571" s="299" t="str">
        <f t="shared" si="20"/>
        <v>10.34</v>
      </c>
      <c r="W571" s="299">
        <f t="shared" si="322"/>
        <v>0</v>
      </c>
      <c r="X571" s="268"/>
      <c r="Y571" s="268"/>
      <c r="Z571" s="268"/>
      <c r="AA571" s="268"/>
      <c r="AB571" s="533"/>
      <c r="AN571" s="641" t="str">
        <f t="shared" si="306"/>
        <v>revisar</v>
      </c>
      <c r="AO571" s="641" t="str">
        <f t="shared" si="307"/>
        <v>ok</v>
      </c>
      <c r="AP571" s="641" t="str">
        <f t="shared" si="308"/>
        <v>ok</v>
      </c>
      <c r="AQ571" s="641" t="str">
        <f t="shared" si="309"/>
        <v>ok</v>
      </c>
      <c r="AR571" s="641" t="str">
        <f t="shared" si="310"/>
        <v>ok</v>
      </c>
      <c r="AS571" s="641" t="str">
        <f t="shared" si="311"/>
        <v>ok</v>
      </c>
      <c r="AT571" s="641" t="str">
        <f t="shared" si="312"/>
        <v>ok</v>
      </c>
      <c r="AU571" s="641" t="str">
        <f t="shared" si="313"/>
        <v>ok</v>
      </c>
      <c r="AV571" s="641" t="str">
        <f t="shared" si="314"/>
        <v>ok</v>
      </c>
      <c r="AW571" s="641" t="str">
        <f t="shared" si="315"/>
        <v>ok</v>
      </c>
      <c r="AX571" s="641" t="str">
        <f t="shared" si="316"/>
        <v>ok</v>
      </c>
      <c r="AY571" s="641" t="str">
        <f t="shared" si="317"/>
        <v>ok</v>
      </c>
      <c r="AZ571" s="641" t="str">
        <f t="shared" si="318"/>
        <v>ok</v>
      </c>
      <c r="BA571" s="641" t="str">
        <f t="shared" si="319"/>
        <v>ok</v>
      </c>
      <c r="BB571" s="641" t="str">
        <f t="shared" si="320"/>
        <v>ok</v>
      </c>
      <c r="BC571" s="641" t="str">
        <f t="shared" si="321"/>
        <v>ok</v>
      </c>
    </row>
    <row r="572" spans="1:55" ht="12.75" hidden="1" customHeight="1">
      <c r="A572" s="34"/>
      <c r="B572" s="35">
        <f t="shared" si="305"/>
        <v>0</v>
      </c>
      <c r="C572" s="34"/>
      <c r="D572" s="254" t="s">
        <v>697</v>
      </c>
      <c r="E572" s="242"/>
      <c r="F572" s="248"/>
      <c r="G572" s="80"/>
      <c r="H572" s="81"/>
      <c r="I572" s="245"/>
      <c r="J572" s="263"/>
      <c r="K572" s="263"/>
      <c r="L572" s="263"/>
      <c r="M572" s="685"/>
      <c r="N572" s="686"/>
      <c r="O572" s="687"/>
      <c r="P572" s="687"/>
      <c r="Q572" s="687"/>
      <c r="R572" s="687"/>
      <c r="S572" s="688"/>
      <c r="T572" s="268"/>
      <c r="U572" s="539"/>
      <c r="V572" s="299" t="str">
        <f t="shared" si="20"/>
        <v>10.35</v>
      </c>
      <c r="W572" s="299">
        <f t="shared" si="322"/>
        <v>0</v>
      </c>
      <c r="X572" s="268"/>
      <c r="Y572" s="268"/>
      <c r="Z572" s="268"/>
      <c r="AA572" s="268"/>
      <c r="AB572" s="533"/>
      <c r="AN572" s="641" t="str">
        <f t="shared" si="306"/>
        <v>revisar</v>
      </c>
      <c r="AO572" s="641" t="str">
        <f t="shared" si="307"/>
        <v>ok</v>
      </c>
      <c r="AP572" s="641" t="str">
        <f t="shared" si="308"/>
        <v>ok</v>
      </c>
      <c r="AQ572" s="641" t="str">
        <f t="shared" si="309"/>
        <v>ok</v>
      </c>
      <c r="AR572" s="641" t="str">
        <f t="shared" si="310"/>
        <v>ok</v>
      </c>
      <c r="AS572" s="641" t="str">
        <f t="shared" si="311"/>
        <v>ok</v>
      </c>
      <c r="AT572" s="641" t="str">
        <f t="shared" si="312"/>
        <v>ok</v>
      </c>
      <c r="AU572" s="641" t="str">
        <f t="shared" si="313"/>
        <v>ok</v>
      </c>
      <c r="AV572" s="641" t="str">
        <f t="shared" si="314"/>
        <v>ok</v>
      </c>
      <c r="AW572" s="641" t="str">
        <f t="shared" si="315"/>
        <v>ok</v>
      </c>
      <c r="AX572" s="641" t="str">
        <f t="shared" si="316"/>
        <v>ok</v>
      </c>
      <c r="AY572" s="641" t="str">
        <f t="shared" si="317"/>
        <v>ok</v>
      </c>
      <c r="AZ572" s="641" t="str">
        <f t="shared" si="318"/>
        <v>ok</v>
      </c>
      <c r="BA572" s="641" t="str">
        <f t="shared" si="319"/>
        <v>ok</v>
      </c>
      <c r="BB572" s="641" t="str">
        <f t="shared" si="320"/>
        <v>ok</v>
      </c>
      <c r="BC572" s="641" t="str">
        <f t="shared" si="321"/>
        <v>ok</v>
      </c>
    </row>
    <row r="573" spans="1:55" ht="12.75" hidden="1" customHeight="1">
      <c r="A573" s="34"/>
      <c r="B573" s="35">
        <f t="shared" si="305"/>
        <v>0</v>
      </c>
      <c r="C573" s="34"/>
      <c r="D573" s="250" t="s">
        <v>698</v>
      </c>
      <c r="E573" s="242"/>
      <c r="F573" s="248"/>
      <c r="G573" s="80"/>
      <c r="H573" s="81"/>
      <c r="I573" s="245"/>
      <c r="J573" s="263"/>
      <c r="K573" s="263"/>
      <c r="L573" s="263"/>
      <c r="M573" s="685"/>
      <c r="N573" s="686"/>
      <c r="O573" s="687"/>
      <c r="P573" s="687"/>
      <c r="Q573" s="687"/>
      <c r="R573" s="687"/>
      <c r="S573" s="688"/>
      <c r="T573" s="268"/>
      <c r="U573" s="539"/>
      <c r="V573" s="299" t="str">
        <f t="shared" si="20"/>
        <v>10.36</v>
      </c>
      <c r="W573" s="299">
        <f t="shared" si="322"/>
        <v>0</v>
      </c>
      <c r="X573" s="268"/>
      <c r="Y573" s="268"/>
      <c r="Z573" s="268"/>
      <c r="AA573" s="268"/>
      <c r="AB573" s="533"/>
      <c r="AN573" s="641" t="str">
        <f t="shared" si="306"/>
        <v>revisar</v>
      </c>
      <c r="AO573" s="641" t="str">
        <f t="shared" si="307"/>
        <v>ok</v>
      </c>
      <c r="AP573" s="641" t="str">
        <f t="shared" si="308"/>
        <v>ok</v>
      </c>
      <c r="AQ573" s="641" t="str">
        <f t="shared" si="309"/>
        <v>ok</v>
      </c>
      <c r="AR573" s="641" t="str">
        <f t="shared" si="310"/>
        <v>ok</v>
      </c>
      <c r="AS573" s="641" t="str">
        <f t="shared" si="311"/>
        <v>ok</v>
      </c>
      <c r="AT573" s="641" t="str">
        <f t="shared" si="312"/>
        <v>ok</v>
      </c>
      <c r="AU573" s="641" t="str">
        <f t="shared" si="313"/>
        <v>ok</v>
      </c>
      <c r="AV573" s="641" t="str">
        <f t="shared" si="314"/>
        <v>ok</v>
      </c>
      <c r="AW573" s="641" t="str">
        <f t="shared" si="315"/>
        <v>ok</v>
      </c>
      <c r="AX573" s="641" t="str">
        <f t="shared" si="316"/>
        <v>ok</v>
      </c>
      <c r="AY573" s="641" t="str">
        <f t="shared" si="317"/>
        <v>ok</v>
      </c>
      <c r="AZ573" s="641" t="str">
        <f t="shared" si="318"/>
        <v>ok</v>
      </c>
      <c r="BA573" s="641" t="str">
        <f t="shared" si="319"/>
        <v>ok</v>
      </c>
      <c r="BB573" s="641" t="str">
        <f t="shared" si="320"/>
        <v>ok</v>
      </c>
      <c r="BC573" s="641" t="str">
        <f t="shared" si="321"/>
        <v>ok</v>
      </c>
    </row>
    <row r="574" spans="1:55" ht="12.75" hidden="1" customHeight="1">
      <c r="A574" s="34"/>
      <c r="B574" s="35">
        <f t="shared" si="305"/>
        <v>0</v>
      </c>
      <c r="C574" s="34"/>
      <c r="D574" s="254" t="s">
        <v>699</v>
      </c>
      <c r="E574" s="242"/>
      <c r="F574" s="248"/>
      <c r="G574" s="80"/>
      <c r="H574" s="81"/>
      <c r="I574" s="245"/>
      <c r="J574" s="263"/>
      <c r="K574" s="263"/>
      <c r="L574" s="263"/>
      <c r="M574" s="685"/>
      <c r="N574" s="686"/>
      <c r="O574" s="687"/>
      <c r="P574" s="687"/>
      <c r="Q574" s="687"/>
      <c r="R574" s="687"/>
      <c r="S574" s="688"/>
      <c r="T574" s="268"/>
      <c r="U574" s="539"/>
      <c r="V574" s="299" t="str">
        <f t="shared" si="20"/>
        <v>10.37</v>
      </c>
      <c r="W574" s="299">
        <f t="shared" si="322"/>
        <v>0</v>
      </c>
      <c r="X574" s="268"/>
      <c r="Y574" s="268"/>
      <c r="Z574" s="268"/>
      <c r="AA574" s="268"/>
      <c r="AB574" s="533"/>
      <c r="AN574" s="641" t="str">
        <f t="shared" si="306"/>
        <v>revisar</v>
      </c>
      <c r="AO574" s="641" t="str">
        <f t="shared" si="307"/>
        <v>ok</v>
      </c>
      <c r="AP574" s="641" t="str">
        <f t="shared" si="308"/>
        <v>ok</v>
      </c>
      <c r="AQ574" s="641" t="str">
        <f t="shared" si="309"/>
        <v>ok</v>
      </c>
      <c r="AR574" s="641" t="str">
        <f t="shared" si="310"/>
        <v>ok</v>
      </c>
      <c r="AS574" s="641" t="str">
        <f t="shared" si="311"/>
        <v>ok</v>
      </c>
      <c r="AT574" s="641" t="str">
        <f t="shared" si="312"/>
        <v>ok</v>
      </c>
      <c r="AU574" s="641" t="str">
        <f t="shared" si="313"/>
        <v>ok</v>
      </c>
      <c r="AV574" s="641" t="str">
        <f t="shared" si="314"/>
        <v>ok</v>
      </c>
      <c r="AW574" s="641" t="str">
        <f t="shared" si="315"/>
        <v>ok</v>
      </c>
      <c r="AX574" s="641" t="str">
        <f t="shared" si="316"/>
        <v>ok</v>
      </c>
      <c r="AY574" s="641" t="str">
        <f t="shared" si="317"/>
        <v>ok</v>
      </c>
      <c r="AZ574" s="641" t="str">
        <f t="shared" si="318"/>
        <v>ok</v>
      </c>
      <c r="BA574" s="641" t="str">
        <f t="shared" si="319"/>
        <v>ok</v>
      </c>
      <c r="BB574" s="641" t="str">
        <f t="shared" si="320"/>
        <v>ok</v>
      </c>
      <c r="BC574" s="641" t="str">
        <f t="shared" si="321"/>
        <v>ok</v>
      </c>
    </row>
    <row r="575" spans="1:55" ht="12.75" hidden="1" customHeight="1">
      <c r="A575" s="34"/>
      <c r="B575" s="35">
        <f t="shared" si="305"/>
        <v>0</v>
      </c>
      <c r="C575" s="34"/>
      <c r="D575" s="250" t="s">
        <v>700</v>
      </c>
      <c r="E575" s="242"/>
      <c r="F575" s="248"/>
      <c r="G575" s="80"/>
      <c r="H575" s="81"/>
      <c r="I575" s="245"/>
      <c r="J575" s="263"/>
      <c r="K575" s="263"/>
      <c r="L575" s="263"/>
      <c r="M575" s="685"/>
      <c r="N575" s="686"/>
      <c r="O575" s="687"/>
      <c r="P575" s="687"/>
      <c r="Q575" s="687"/>
      <c r="R575" s="687"/>
      <c r="S575" s="688"/>
      <c r="T575" s="268"/>
      <c r="U575" s="539"/>
      <c r="V575" s="299" t="str">
        <f t="shared" si="20"/>
        <v>10.38</v>
      </c>
      <c r="W575" s="299">
        <f t="shared" si="322"/>
        <v>0</v>
      </c>
      <c r="X575" s="268"/>
      <c r="Y575" s="268"/>
      <c r="Z575" s="268"/>
      <c r="AA575" s="268"/>
      <c r="AB575" s="533"/>
      <c r="AN575" s="641" t="str">
        <f t="shared" si="306"/>
        <v>revisar</v>
      </c>
      <c r="AO575" s="641" t="str">
        <f t="shared" si="307"/>
        <v>ok</v>
      </c>
      <c r="AP575" s="641" t="str">
        <f t="shared" si="308"/>
        <v>ok</v>
      </c>
      <c r="AQ575" s="641" t="str">
        <f t="shared" si="309"/>
        <v>ok</v>
      </c>
      <c r="AR575" s="641" t="str">
        <f t="shared" si="310"/>
        <v>ok</v>
      </c>
      <c r="AS575" s="641" t="str">
        <f t="shared" si="311"/>
        <v>ok</v>
      </c>
      <c r="AT575" s="641" t="str">
        <f t="shared" si="312"/>
        <v>ok</v>
      </c>
      <c r="AU575" s="641" t="str">
        <f t="shared" si="313"/>
        <v>ok</v>
      </c>
      <c r="AV575" s="641" t="str">
        <f t="shared" si="314"/>
        <v>ok</v>
      </c>
      <c r="AW575" s="641" t="str">
        <f t="shared" si="315"/>
        <v>ok</v>
      </c>
      <c r="AX575" s="641" t="str">
        <f t="shared" si="316"/>
        <v>ok</v>
      </c>
      <c r="AY575" s="641" t="str">
        <f t="shared" si="317"/>
        <v>ok</v>
      </c>
      <c r="AZ575" s="641" t="str">
        <f t="shared" si="318"/>
        <v>ok</v>
      </c>
      <c r="BA575" s="641" t="str">
        <f t="shared" si="319"/>
        <v>ok</v>
      </c>
      <c r="BB575" s="641" t="str">
        <f t="shared" si="320"/>
        <v>ok</v>
      </c>
      <c r="BC575" s="641" t="str">
        <f t="shared" si="321"/>
        <v>ok</v>
      </c>
    </row>
    <row r="576" spans="1:55" ht="12.75" hidden="1" customHeight="1">
      <c r="A576" s="34"/>
      <c r="B576" s="35">
        <f t="shared" si="305"/>
        <v>0</v>
      </c>
      <c r="C576" s="34"/>
      <c r="D576" s="254" t="s">
        <v>701</v>
      </c>
      <c r="E576" s="242"/>
      <c r="F576" s="248"/>
      <c r="G576" s="80"/>
      <c r="H576" s="81"/>
      <c r="I576" s="245"/>
      <c r="J576" s="263"/>
      <c r="K576" s="263"/>
      <c r="L576" s="263"/>
      <c r="M576" s="685"/>
      <c r="N576" s="686"/>
      <c r="O576" s="687"/>
      <c r="P576" s="687"/>
      <c r="Q576" s="687"/>
      <c r="R576" s="687"/>
      <c r="S576" s="688"/>
      <c r="T576" s="268"/>
      <c r="U576" s="539"/>
      <c r="V576" s="299" t="str">
        <f t="shared" si="20"/>
        <v>10.39</v>
      </c>
      <c r="W576" s="299">
        <f t="shared" si="322"/>
        <v>0</v>
      </c>
      <c r="X576" s="268"/>
      <c r="Y576" s="268"/>
      <c r="Z576" s="268"/>
      <c r="AA576" s="268"/>
      <c r="AB576" s="533"/>
      <c r="AN576" s="641" t="str">
        <f t="shared" si="306"/>
        <v>revisar</v>
      </c>
      <c r="AO576" s="641" t="str">
        <f t="shared" si="307"/>
        <v>ok</v>
      </c>
      <c r="AP576" s="641" t="str">
        <f t="shared" si="308"/>
        <v>ok</v>
      </c>
      <c r="AQ576" s="641" t="str">
        <f t="shared" si="309"/>
        <v>ok</v>
      </c>
      <c r="AR576" s="641" t="str">
        <f t="shared" si="310"/>
        <v>ok</v>
      </c>
      <c r="AS576" s="641" t="str">
        <f t="shared" si="311"/>
        <v>ok</v>
      </c>
      <c r="AT576" s="641" t="str">
        <f t="shared" si="312"/>
        <v>ok</v>
      </c>
      <c r="AU576" s="641" t="str">
        <f t="shared" si="313"/>
        <v>ok</v>
      </c>
      <c r="AV576" s="641" t="str">
        <f t="shared" si="314"/>
        <v>ok</v>
      </c>
      <c r="AW576" s="641" t="str">
        <f t="shared" si="315"/>
        <v>ok</v>
      </c>
      <c r="AX576" s="641" t="str">
        <f t="shared" si="316"/>
        <v>ok</v>
      </c>
      <c r="AY576" s="641" t="str">
        <f t="shared" si="317"/>
        <v>ok</v>
      </c>
      <c r="AZ576" s="641" t="str">
        <f t="shared" si="318"/>
        <v>ok</v>
      </c>
      <c r="BA576" s="641" t="str">
        <f t="shared" si="319"/>
        <v>ok</v>
      </c>
      <c r="BB576" s="641" t="str">
        <f t="shared" si="320"/>
        <v>ok</v>
      </c>
      <c r="BC576" s="641" t="str">
        <f t="shared" si="321"/>
        <v>ok</v>
      </c>
    </row>
    <row r="577" spans="1:55" ht="12.75" hidden="1" customHeight="1">
      <c r="A577" s="34"/>
      <c r="B577" s="35">
        <f t="shared" si="305"/>
        <v>0</v>
      </c>
      <c r="C577" s="34"/>
      <c r="D577" s="250" t="s">
        <v>702</v>
      </c>
      <c r="E577" s="242"/>
      <c r="F577" s="248"/>
      <c r="G577" s="80"/>
      <c r="H577" s="81"/>
      <c r="I577" s="245"/>
      <c r="J577" s="263"/>
      <c r="K577" s="263"/>
      <c r="L577" s="263"/>
      <c r="M577" s="685"/>
      <c r="N577" s="686"/>
      <c r="O577" s="687"/>
      <c r="P577" s="687"/>
      <c r="Q577" s="687"/>
      <c r="R577" s="687"/>
      <c r="S577" s="688"/>
      <c r="T577" s="268"/>
      <c r="U577" s="539"/>
      <c r="V577" s="299" t="str">
        <f t="shared" si="20"/>
        <v>10.40</v>
      </c>
      <c r="W577" s="299">
        <f t="shared" si="322"/>
        <v>0</v>
      </c>
      <c r="X577" s="268"/>
      <c r="Y577" s="268"/>
      <c r="Z577" s="268"/>
      <c r="AA577" s="268"/>
      <c r="AB577" s="533"/>
      <c r="AN577" s="641" t="str">
        <f t="shared" si="306"/>
        <v>revisar</v>
      </c>
      <c r="AO577" s="641" t="str">
        <f t="shared" si="307"/>
        <v>ok</v>
      </c>
      <c r="AP577" s="641" t="str">
        <f t="shared" si="308"/>
        <v>ok</v>
      </c>
      <c r="AQ577" s="641" t="str">
        <f t="shared" si="309"/>
        <v>ok</v>
      </c>
      <c r="AR577" s="641" t="str">
        <f t="shared" si="310"/>
        <v>ok</v>
      </c>
      <c r="AS577" s="641" t="str">
        <f t="shared" si="311"/>
        <v>ok</v>
      </c>
      <c r="AT577" s="641" t="str">
        <f t="shared" si="312"/>
        <v>ok</v>
      </c>
      <c r="AU577" s="641" t="str">
        <f t="shared" si="313"/>
        <v>ok</v>
      </c>
      <c r="AV577" s="641" t="str">
        <f t="shared" si="314"/>
        <v>ok</v>
      </c>
      <c r="AW577" s="641" t="str">
        <f t="shared" si="315"/>
        <v>ok</v>
      </c>
      <c r="AX577" s="641" t="str">
        <f t="shared" si="316"/>
        <v>ok</v>
      </c>
      <c r="AY577" s="641" t="str">
        <f t="shared" si="317"/>
        <v>ok</v>
      </c>
      <c r="AZ577" s="641" t="str">
        <f t="shared" si="318"/>
        <v>ok</v>
      </c>
      <c r="BA577" s="641" t="str">
        <f t="shared" si="319"/>
        <v>ok</v>
      </c>
      <c r="BB577" s="641" t="str">
        <f t="shared" si="320"/>
        <v>ok</v>
      </c>
      <c r="BC577" s="641" t="str">
        <f t="shared" si="321"/>
        <v>ok</v>
      </c>
    </row>
    <row r="578" spans="1:55" ht="12.75" hidden="1" customHeight="1">
      <c r="A578" s="34"/>
      <c r="B578" s="35">
        <f t="shared" si="305"/>
        <v>0</v>
      </c>
      <c r="C578" s="34"/>
      <c r="D578" s="254" t="s">
        <v>703</v>
      </c>
      <c r="E578" s="242"/>
      <c r="F578" s="248"/>
      <c r="G578" s="80"/>
      <c r="H578" s="81"/>
      <c r="I578" s="245"/>
      <c r="J578" s="263"/>
      <c r="K578" s="263"/>
      <c r="L578" s="263"/>
      <c r="M578" s="685"/>
      <c r="N578" s="686"/>
      <c r="O578" s="687"/>
      <c r="P578" s="687"/>
      <c r="Q578" s="687"/>
      <c r="R578" s="687"/>
      <c r="S578" s="688"/>
      <c r="T578" s="268"/>
      <c r="U578" s="539"/>
      <c r="V578" s="299" t="str">
        <f t="shared" si="20"/>
        <v>10.41</v>
      </c>
      <c r="W578" s="299">
        <f t="shared" si="322"/>
        <v>0</v>
      </c>
      <c r="X578" s="268"/>
      <c r="Y578" s="268"/>
      <c r="Z578" s="268"/>
      <c r="AA578" s="268"/>
      <c r="AB578" s="533"/>
      <c r="AN578" s="641" t="str">
        <f t="shared" si="306"/>
        <v>revisar</v>
      </c>
      <c r="AO578" s="641" t="str">
        <f t="shared" si="307"/>
        <v>ok</v>
      </c>
      <c r="AP578" s="641" t="str">
        <f t="shared" si="308"/>
        <v>ok</v>
      </c>
      <c r="AQ578" s="641" t="str">
        <f t="shared" si="309"/>
        <v>ok</v>
      </c>
      <c r="AR578" s="641" t="str">
        <f t="shared" si="310"/>
        <v>ok</v>
      </c>
      <c r="AS578" s="641" t="str">
        <f t="shared" si="311"/>
        <v>ok</v>
      </c>
      <c r="AT578" s="641" t="str">
        <f t="shared" si="312"/>
        <v>ok</v>
      </c>
      <c r="AU578" s="641" t="str">
        <f t="shared" si="313"/>
        <v>ok</v>
      </c>
      <c r="AV578" s="641" t="str">
        <f t="shared" si="314"/>
        <v>ok</v>
      </c>
      <c r="AW578" s="641" t="str">
        <f t="shared" si="315"/>
        <v>ok</v>
      </c>
      <c r="AX578" s="641" t="str">
        <f t="shared" si="316"/>
        <v>ok</v>
      </c>
      <c r="AY578" s="641" t="str">
        <f t="shared" si="317"/>
        <v>ok</v>
      </c>
      <c r="AZ578" s="641" t="str">
        <f t="shared" si="318"/>
        <v>ok</v>
      </c>
      <c r="BA578" s="641" t="str">
        <f t="shared" si="319"/>
        <v>ok</v>
      </c>
      <c r="BB578" s="641" t="str">
        <f t="shared" si="320"/>
        <v>ok</v>
      </c>
      <c r="BC578" s="641" t="str">
        <f t="shared" si="321"/>
        <v>ok</v>
      </c>
    </row>
    <row r="579" spans="1:55" ht="12.75" hidden="1" customHeight="1">
      <c r="A579" s="34"/>
      <c r="B579" s="35">
        <f t="shared" si="305"/>
        <v>0</v>
      </c>
      <c r="C579" s="34"/>
      <c r="D579" s="250" t="s">
        <v>704</v>
      </c>
      <c r="E579" s="242"/>
      <c r="F579" s="248"/>
      <c r="G579" s="80"/>
      <c r="H579" s="81"/>
      <c r="I579" s="245"/>
      <c r="J579" s="263"/>
      <c r="K579" s="263"/>
      <c r="L579" s="263"/>
      <c r="M579" s="685"/>
      <c r="N579" s="686"/>
      <c r="O579" s="687"/>
      <c r="P579" s="687"/>
      <c r="Q579" s="687"/>
      <c r="R579" s="687"/>
      <c r="S579" s="688"/>
      <c r="T579" s="268"/>
      <c r="U579" s="539"/>
      <c r="V579" s="299" t="str">
        <f t="shared" si="20"/>
        <v>10.42</v>
      </c>
      <c r="W579" s="299">
        <f t="shared" si="322"/>
        <v>0</v>
      </c>
      <c r="X579" s="268"/>
      <c r="Y579" s="268"/>
      <c r="Z579" s="268"/>
      <c r="AA579" s="268"/>
      <c r="AB579" s="533"/>
      <c r="AN579" s="641" t="str">
        <f t="shared" si="306"/>
        <v>revisar</v>
      </c>
      <c r="AO579" s="641" t="str">
        <f t="shared" si="307"/>
        <v>ok</v>
      </c>
      <c r="AP579" s="641" t="str">
        <f t="shared" si="308"/>
        <v>ok</v>
      </c>
      <c r="AQ579" s="641" t="str">
        <f t="shared" si="309"/>
        <v>ok</v>
      </c>
      <c r="AR579" s="641" t="str">
        <f t="shared" si="310"/>
        <v>ok</v>
      </c>
      <c r="AS579" s="641" t="str">
        <f t="shared" si="311"/>
        <v>ok</v>
      </c>
      <c r="AT579" s="641" t="str">
        <f t="shared" si="312"/>
        <v>ok</v>
      </c>
      <c r="AU579" s="641" t="str">
        <f t="shared" si="313"/>
        <v>ok</v>
      </c>
      <c r="AV579" s="641" t="str">
        <f t="shared" si="314"/>
        <v>ok</v>
      </c>
      <c r="AW579" s="641" t="str">
        <f t="shared" si="315"/>
        <v>ok</v>
      </c>
      <c r="AX579" s="641" t="str">
        <f t="shared" si="316"/>
        <v>ok</v>
      </c>
      <c r="AY579" s="641" t="str">
        <f t="shared" si="317"/>
        <v>ok</v>
      </c>
      <c r="AZ579" s="641" t="str">
        <f t="shared" si="318"/>
        <v>ok</v>
      </c>
      <c r="BA579" s="641" t="str">
        <f t="shared" si="319"/>
        <v>ok</v>
      </c>
      <c r="BB579" s="641" t="str">
        <f t="shared" si="320"/>
        <v>ok</v>
      </c>
      <c r="BC579" s="641" t="str">
        <f t="shared" si="321"/>
        <v>ok</v>
      </c>
    </row>
    <row r="580" spans="1:55" ht="12.75" hidden="1" customHeight="1">
      <c r="A580" s="34"/>
      <c r="B580" s="35">
        <f t="shared" si="305"/>
        <v>0</v>
      </c>
      <c r="C580" s="34"/>
      <c r="D580" s="254" t="s">
        <v>705</v>
      </c>
      <c r="E580" s="242"/>
      <c r="F580" s="248"/>
      <c r="G580" s="80"/>
      <c r="H580" s="81"/>
      <c r="I580" s="245"/>
      <c r="J580" s="263"/>
      <c r="K580" s="263"/>
      <c r="L580" s="263"/>
      <c r="M580" s="685"/>
      <c r="N580" s="686"/>
      <c r="O580" s="687"/>
      <c r="P580" s="687"/>
      <c r="Q580" s="687"/>
      <c r="R580" s="687"/>
      <c r="S580" s="688"/>
      <c r="T580" s="268"/>
      <c r="U580" s="539"/>
      <c r="V580" s="299" t="str">
        <f t="shared" si="20"/>
        <v>10.43</v>
      </c>
      <c r="W580" s="299">
        <f t="shared" si="322"/>
        <v>0</v>
      </c>
      <c r="X580" s="268"/>
      <c r="Y580" s="268"/>
      <c r="Z580" s="268"/>
      <c r="AA580" s="268"/>
      <c r="AB580" s="533"/>
      <c r="AN580" s="641" t="str">
        <f t="shared" si="306"/>
        <v>revisar</v>
      </c>
      <c r="AO580" s="641" t="str">
        <f t="shared" si="307"/>
        <v>ok</v>
      </c>
      <c r="AP580" s="641" t="str">
        <f t="shared" si="308"/>
        <v>ok</v>
      </c>
      <c r="AQ580" s="641" t="str">
        <f t="shared" si="309"/>
        <v>ok</v>
      </c>
      <c r="AR580" s="641" t="str">
        <f t="shared" si="310"/>
        <v>ok</v>
      </c>
      <c r="AS580" s="641" t="str">
        <f t="shared" si="311"/>
        <v>ok</v>
      </c>
      <c r="AT580" s="641" t="str">
        <f t="shared" si="312"/>
        <v>ok</v>
      </c>
      <c r="AU580" s="641" t="str">
        <f t="shared" si="313"/>
        <v>ok</v>
      </c>
      <c r="AV580" s="641" t="str">
        <f t="shared" si="314"/>
        <v>ok</v>
      </c>
      <c r="AW580" s="641" t="str">
        <f t="shared" si="315"/>
        <v>ok</v>
      </c>
      <c r="AX580" s="641" t="str">
        <f t="shared" si="316"/>
        <v>ok</v>
      </c>
      <c r="AY580" s="641" t="str">
        <f t="shared" si="317"/>
        <v>ok</v>
      </c>
      <c r="AZ580" s="641" t="str">
        <f t="shared" si="318"/>
        <v>ok</v>
      </c>
      <c r="BA580" s="641" t="str">
        <f t="shared" si="319"/>
        <v>ok</v>
      </c>
      <c r="BB580" s="641" t="str">
        <f t="shared" si="320"/>
        <v>ok</v>
      </c>
      <c r="BC580" s="641" t="str">
        <f t="shared" si="321"/>
        <v>ok</v>
      </c>
    </row>
    <row r="581" spans="1:55" ht="12.75" hidden="1" customHeight="1">
      <c r="A581" s="34"/>
      <c r="B581" s="35">
        <f t="shared" si="305"/>
        <v>0</v>
      </c>
      <c r="C581" s="34"/>
      <c r="D581" s="250" t="s">
        <v>706</v>
      </c>
      <c r="E581" s="242"/>
      <c r="F581" s="248"/>
      <c r="G581" s="80"/>
      <c r="H581" s="81"/>
      <c r="I581" s="245"/>
      <c r="J581" s="263"/>
      <c r="K581" s="263"/>
      <c r="L581" s="263"/>
      <c r="M581" s="685"/>
      <c r="N581" s="686"/>
      <c r="O581" s="687"/>
      <c r="P581" s="687"/>
      <c r="Q581" s="687"/>
      <c r="R581" s="687"/>
      <c r="S581" s="688"/>
      <c r="T581" s="268"/>
      <c r="U581" s="539"/>
      <c r="V581" s="299" t="str">
        <f t="shared" si="20"/>
        <v>10.44</v>
      </c>
      <c r="W581" s="299">
        <f t="shared" si="322"/>
        <v>0</v>
      </c>
      <c r="X581" s="268"/>
      <c r="Y581" s="268"/>
      <c r="Z581" s="268"/>
      <c r="AA581" s="268"/>
      <c r="AB581" s="533"/>
      <c r="AN581" s="641" t="str">
        <f t="shared" si="306"/>
        <v>revisar</v>
      </c>
      <c r="AO581" s="641" t="str">
        <f t="shared" si="307"/>
        <v>ok</v>
      </c>
      <c r="AP581" s="641" t="str">
        <f t="shared" si="308"/>
        <v>ok</v>
      </c>
      <c r="AQ581" s="641" t="str">
        <f t="shared" si="309"/>
        <v>ok</v>
      </c>
      <c r="AR581" s="641" t="str">
        <f t="shared" si="310"/>
        <v>ok</v>
      </c>
      <c r="AS581" s="641" t="str">
        <f t="shared" si="311"/>
        <v>ok</v>
      </c>
      <c r="AT581" s="641" t="str">
        <f t="shared" si="312"/>
        <v>ok</v>
      </c>
      <c r="AU581" s="641" t="str">
        <f t="shared" si="313"/>
        <v>ok</v>
      </c>
      <c r="AV581" s="641" t="str">
        <f t="shared" si="314"/>
        <v>ok</v>
      </c>
      <c r="AW581" s="641" t="str">
        <f t="shared" si="315"/>
        <v>ok</v>
      </c>
      <c r="AX581" s="641" t="str">
        <f t="shared" si="316"/>
        <v>ok</v>
      </c>
      <c r="AY581" s="641" t="str">
        <f t="shared" si="317"/>
        <v>ok</v>
      </c>
      <c r="AZ581" s="641" t="str">
        <f t="shared" si="318"/>
        <v>ok</v>
      </c>
      <c r="BA581" s="641" t="str">
        <f t="shared" si="319"/>
        <v>ok</v>
      </c>
      <c r="BB581" s="641" t="str">
        <f t="shared" si="320"/>
        <v>ok</v>
      </c>
      <c r="BC581" s="641" t="str">
        <f t="shared" si="321"/>
        <v>ok</v>
      </c>
    </row>
    <row r="582" spans="1:55" ht="12.75" hidden="1" customHeight="1">
      <c r="A582" s="34"/>
      <c r="B582" s="35">
        <f t="shared" si="305"/>
        <v>0</v>
      </c>
      <c r="C582" s="34"/>
      <c r="D582" s="254" t="s">
        <v>707</v>
      </c>
      <c r="E582" s="242"/>
      <c r="F582" s="248"/>
      <c r="G582" s="80"/>
      <c r="H582" s="81"/>
      <c r="I582" s="245"/>
      <c r="J582" s="263"/>
      <c r="K582" s="263"/>
      <c r="L582" s="263"/>
      <c r="M582" s="685"/>
      <c r="N582" s="686"/>
      <c r="O582" s="687"/>
      <c r="P582" s="687"/>
      <c r="Q582" s="687"/>
      <c r="R582" s="687"/>
      <c r="S582" s="688"/>
      <c r="T582" s="268"/>
      <c r="U582" s="539"/>
      <c r="V582" s="299" t="str">
        <f t="shared" si="20"/>
        <v>10.45</v>
      </c>
      <c r="W582" s="299">
        <f t="shared" si="322"/>
        <v>0</v>
      </c>
      <c r="X582" s="268"/>
      <c r="Y582" s="268"/>
      <c r="Z582" s="268"/>
      <c r="AA582" s="268"/>
      <c r="AB582" s="533"/>
      <c r="AN582" s="641" t="str">
        <f t="shared" si="306"/>
        <v>revisar</v>
      </c>
      <c r="AO582" s="641" t="str">
        <f t="shared" si="307"/>
        <v>ok</v>
      </c>
      <c r="AP582" s="641" t="str">
        <f t="shared" si="308"/>
        <v>ok</v>
      </c>
      <c r="AQ582" s="641" t="str">
        <f t="shared" si="309"/>
        <v>ok</v>
      </c>
      <c r="AR582" s="641" t="str">
        <f t="shared" si="310"/>
        <v>ok</v>
      </c>
      <c r="AS582" s="641" t="str">
        <f t="shared" si="311"/>
        <v>ok</v>
      </c>
      <c r="AT582" s="641" t="str">
        <f t="shared" si="312"/>
        <v>ok</v>
      </c>
      <c r="AU582" s="641" t="str">
        <f t="shared" si="313"/>
        <v>ok</v>
      </c>
      <c r="AV582" s="641" t="str">
        <f t="shared" si="314"/>
        <v>ok</v>
      </c>
      <c r="AW582" s="641" t="str">
        <f t="shared" si="315"/>
        <v>ok</v>
      </c>
      <c r="AX582" s="641" t="str">
        <f t="shared" si="316"/>
        <v>ok</v>
      </c>
      <c r="AY582" s="641" t="str">
        <f t="shared" si="317"/>
        <v>ok</v>
      </c>
      <c r="AZ582" s="641" t="str">
        <f t="shared" si="318"/>
        <v>ok</v>
      </c>
      <c r="BA582" s="641" t="str">
        <f t="shared" si="319"/>
        <v>ok</v>
      </c>
      <c r="BB582" s="641" t="str">
        <f t="shared" si="320"/>
        <v>ok</v>
      </c>
      <c r="BC582" s="641" t="str">
        <f t="shared" si="321"/>
        <v>ok</v>
      </c>
    </row>
    <row r="583" spans="1:55" ht="12.75" hidden="1" customHeight="1">
      <c r="A583" s="34"/>
      <c r="B583" s="35">
        <f t="shared" si="305"/>
        <v>0</v>
      </c>
      <c r="C583" s="34"/>
      <c r="D583" s="250" t="s">
        <v>708</v>
      </c>
      <c r="E583" s="242"/>
      <c r="F583" s="248"/>
      <c r="G583" s="80"/>
      <c r="H583" s="81"/>
      <c r="I583" s="245"/>
      <c r="J583" s="263"/>
      <c r="K583" s="263"/>
      <c r="L583" s="263"/>
      <c r="M583" s="685"/>
      <c r="N583" s="686"/>
      <c r="O583" s="687"/>
      <c r="P583" s="687"/>
      <c r="Q583" s="687"/>
      <c r="R583" s="687"/>
      <c r="S583" s="688"/>
      <c r="T583" s="268"/>
      <c r="U583" s="539"/>
      <c r="V583" s="299" t="str">
        <f t="shared" si="20"/>
        <v>10.46</v>
      </c>
      <c r="W583" s="299">
        <f t="shared" si="322"/>
        <v>0</v>
      </c>
      <c r="X583" s="268"/>
      <c r="Y583" s="268"/>
      <c r="Z583" s="268"/>
      <c r="AA583" s="268"/>
      <c r="AB583" s="533"/>
      <c r="AN583" s="641" t="str">
        <f t="shared" si="306"/>
        <v>revisar</v>
      </c>
      <c r="AO583" s="641" t="str">
        <f t="shared" si="307"/>
        <v>ok</v>
      </c>
      <c r="AP583" s="641" t="str">
        <f t="shared" si="308"/>
        <v>ok</v>
      </c>
      <c r="AQ583" s="641" t="str">
        <f t="shared" si="309"/>
        <v>ok</v>
      </c>
      <c r="AR583" s="641" t="str">
        <f t="shared" si="310"/>
        <v>ok</v>
      </c>
      <c r="AS583" s="641" t="str">
        <f t="shared" si="311"/>
        <v>ok</v>
      </c>
      <c r="AT583" s="641" t="str">
        <f t="shared" si="312"/>
        <v>ok</v>
      </c>
      <c r="AU583" s="641" t="str">
        <f t="shared" si="313"/>
        <v>ok</v>
      </c>
      <c r="AV583" s="641" t="str">
        <f t="shared" si="314"/>
        <v>ok</v>
      </c>
      <c r="AW583" s="641" t="str">
        <f t="shared" si="315"/>
        <v>ok</v>
      </c>
      <c r="AX583" s="641" t="str">
        <f t="shared" si="316"/>
        <v>ok</v>
      </c>
      <c r="AY583" s="641" t="str">
        <f t="shared" si="317"/>
        <v>ok</v>
      </c>
      <c r="AZ583" s="641" t="str">
        <f t="shared" si="318"/>
        <v>ok</v>
      </c>
      <c r="BA583" s="641" t="str">
        <f t="shared" si="319"/>
        <v>ok</v>
      </c>
      <c r="BB583" s="641" t="str">
        <f t="shared" si="320"/>
        <v>ok</v>
      </c>
      <c r="BC583" s="641" t="str">
        <f t="shared" si="321"/>
        <v>ok</v>
      </c>
    </row>
    <row r="584" spans="1:55" ht="12.75" hidden="1" customHeight="1">
      <c r="A584" s="34"/>
      <c r="B584" s="35">
        <f t="shared" si="305"/>
        <v>0</v>
      </c>
      <c r="C584" s="34"/>
      <c r="D584" s="254" t="s">
        <v>709</v>
      </c>
      <c r="E584" s="242"/>
      <c r="F584" s="248"/>
      <c r="G584" s="80"/>
      <c r="H584" s="81"/>
      <c r="I584" s="245"/>
      <c r="J584" s="263"/>
      <c r="K584" s="263"/>
      <c r="L584" s="263"/>
      <c r="M584" s="685"/>
      <c r="N584" s="686"/>
      <c r="O584" s="687"/>
      <c r="P584" s="687"/>
      <c r="Q584" s="687"/>
      <c r="R584" s="687"/>
      <c r="S584" s="688"/>
      <c r="T584" s="268"/>
      <c r="U584" s="539"/>
      <c r="V584" s="299" t="str">
        <f t="shared" si="20"/>
        <v>10.47</v>
      </c>
      <c r="W584" s="299">
        <f t="shared" si="322"/>
        <v>0</v>
      </c>
      <c r="X584" s="268"/>
      <c r="Y584" s="268"/>
      <c r="Z584" s="268"/>
      <c r="AA584" s="268"/>
      <c r="AB584" s="533"/>
      <c r="AN584" s="641" t="str">
        <f t="shared" si="306"/>
        <v>revisar</v>
      </c>
      <c r="AO584" s="641" t="str">
        <f t="shared" si="307"/>
        <v>ok</v>
      </c>
      <c r="AP584" s="641" t="str">
        <f t="shared" si="308"/>
        <v>ok</v>
      </c>
      <c r="AQ584" s="641" t="str">
        <f t="shared" si="309"/>
        <v>ok</v>
      </c>
      <c r="AR584" s="641" t="str">
        <f t="shared" si="310"/>
        <v>ok</v>
      </c>
      <c r="AS584" s="641" t="str">
        <f t="shared" si="311"/>
        <v>ok</v>
      </c>
      <c r="AT584" s="641" t="str">
        <f t="shared" si="312"/>
        <v>ok</v>
      </c>
      <c r="AU584" s="641" t="str">
        <f t="shared" si="313"/>
        <v>ok</v>
      </c>
      <c r="AV584" s="641" t="str">
        <f t="shared" si="314"/>
        <v>ok</v>
      </c>
      <c r="AW584" s="641" t="str">
        <f t="shared" si="315"/>
        <v>ok</v>
      </c>
      <c r="AX584" s="641" t="str">
        <f t="shared" si="316"/>
        <v>ok</v>
      </c>
      <c r="AY584" s="641" t="str">
        <f t="shared" si="317"/>
        <v>ok</v>
      </c>
      <c r="AZ584" s="641" t="str">
        <f t="shared" si="318"/>
        <v>ok</v>
      </c>
      <c r="BA584" s="641" t="str">
        <f t="shared" si="319"/>
        <v>ok</v>
      </c>
      <c r="BB584" s="641" t="str">
        <f t="shared" si="320"/>
        <v>ok</v>
      </c>
      <c r="BC584" s="641" t="str">
        <f t="shared" si="321"/>
        <v>ok</v>
      </c>
    </row>
    <row r="585" spans="1:55" ht="12.75" hidden="1" customHeight="1">
      <c r="A585" s="34"/>
      <c r="B585" s="35">
        <f t="shared" si="305"/>
        <v>0</v>
      </c>
      <c r="C585" s="34"/>
      <c r="D585" s="250" t="s">
        <v>710</v>
      </c>
      <c r="E585" s="242"/>
      <c r="F585" s="248"/>
      <c r="G585" s="80"/>
      <c r="H585" s="81"/>
      <c r="I585" s="245"/>
      <c r="J585" s="263"/>
      <c r="K585" s="263"/>
      <c r="L585" s="263"/>
      <c r="M585" s="685"/>
      <c r="N585" s="686"/>
      <c r="O585" s="687"/>
      <c r="P585" s="687"/>
      <c r="Q585" s="687"/>
      <c r="R585" s="687"/>
      <c r="S585" s="688"/>
      <c r="T585" s="268"/>
      <c r="U585" s="539"/>
      <c r="V585" s="299" t="str">
        <f t="shared" si="20"/>
        <v>10.48</v>
      </c>
      <c r="W585" s="299">
        <f t="shared" si="322"/>
        <v>0</v>
      </c>
      <c r="X585" s="268"/>
      <c r="Y585" s="268"/>
      <c r="Z585" s="268"/>
      <c r="AA585" s="268"/>
      <c r="AB585" s="533"/>
      <c r="AN585" s="641" t="str">
        <f t="shared" si="306"/>
        <v>revisar</v>
      </c>
      <c r="AO585" s="641" t="str">
        <f t="shared" si="307"/>
        <v>ok</v>
      </c>
      <c r="AP585" s="641" t="str">
        <f t="shared" si="308"/>
        <v>ok</v>
      </c>
      <c r="AQ585" s="641" t="str">
        <f t="shared" si="309"/>
        <v>ok</v>
      </c>
      <c r="AR585" s="641" t="str">
        <f t="shared" si="310"/>
        <v>ok</v>
      </c>
      <c r="AS585" s="641" t="str">
        <f t="shared" si="311"/>
        <v>ok</v>
      </c>
      <c r="AT585" s="641" t="str">
        <f t="shared" si="312"/>
        <v>ok</v>
      </c>
      <c r="AU585" s="641" t="str">
        <f t="shared" si="313"/>
        <v>ok</v>
      </c>
      <c r="AV585" s="641" t="str">
        <f t="shared" si="314"/>
        <v>ok</v>
      </c>
      <c r="AW585" s="641" t="str">
        <f t="shared" si="315"/>
        <v>ok</v>
      </c>
      <c r="AX585" s="641" t="str">
        <f t="shared" si="316"/>
        <v>ok</v>
      </c>
      <c r="AY585" s="641" t="str">
        <f t="shared" si="317"/>
        <v>ok</v>
      </c>
      <c r="AZ585" s="641" t="str">
        <f t="shared" si="318"/>
        <v>ok</v>
      </c>
      <c r="BA585" s="641" t="str">
        <f t="shared" si="319"/>
        <v>ok</v>
      </c>
      <c r="BB585" s="641" t="str">
        <f t="shared" si="320"/>
        <v>ok</v>
      </c>
      <c r="BC585" s="641" t="str">
        <f t="shared" si="321"/>
        <v>ok</v>
      </c>
    </row>
    <row r="586" spans="1:55" ht="12.75" hidden="1" customHeight="1">
      <c r="A586" s="34"/>
      <c r="B586" s="35">
        <f t="shared" si="305"/>
        <v>0</v>
      </c>
      <c r="C586" s="34"/>
      <c r="D586" s="254" t="s">
        <v>711</v>
      </c>
      <c r="E586" s="242"/>
      <c r="F586" s="248"/>
      <c r="G586" s="80"/>
      <c r="H586" s="81"/>
      <c r="I586" s="245"/>
      <c r="J586" s="263"/>
      <c r="K586" s="263"/>
      <c r="L586" s="263"/>
      <c r="M586" s="685"/>
      <c r="N586" s="686"/>
      <c r="O586" s="687"/>
      <c r="P586" s="687"/>
      <c r="Q586" s="687"/>
      <c r="R586" s="687"/>
      <c r="S586" s="688"/>
      <c r="T586" s="268"/>
      <c r="U586" s="539"/>
      <c r="V586" s="299" t="str">
        <f t="shared" si="20"/>
        <v>10.49</v>
      </c>
      <c r="W586" s="299">
        <f t="shared" si="322"/>
        <v>0</v>
      </c>
      <c r="X586" s="268"/>
      <c r="Y586" s="268"/>
      <c r="Z586" s="268"/>
      <c r="AA586" s="268"/>
      <c r="AB586" s="533"/>
      <c r="AN586" s="641" t="str">
        <f t="shared" si="306"/>
        <v>revisar</v>
      </c>
      <c r="AO586" s="641" t="str">
        <f t="shared" si="307"/>
        <v>ok</v>
      </c>
      <c r="AP586" s="641" t="str">
        <f t="shared" si="308"/>
        <v>ok</v>
      </c>
      <c r="AQ586" s="641" t="str">
        <f t="shared" si="309"/>
        <v>ok</v>
      </c>
      <c r="AR586" s="641" t="str">
        <f t="shared" si="310"/>
        <v>ok</v>
      </c>
      <c r="AS586" s="641" t="str">
        <f t="shared" si="311"/>
        <v>ok</v>
      </c>
      <c r="AT586" s="641" t="str">
        <f t="shared" si="312"/>
        <v>ok</v>
      </c>
      <c r="AU586" s="641" t="str">
        <f t="shared" si="313"/>
        <v>ok</v>
      </c>
      <c r="AV586" s="641" t="str">
        <f t="shared" si="314"/>
        <v>ok</v>
      </c>
      <c r="AW586" s="641" t="str">
        <f t="shared" si="315"/>
        <v>ok</v>
      </c>
      <c r="AX586" s="641" t="str">
        <f t="shared" si="316"/>
        <v>ok</v>
      </c>
      <c r="AY586" s="641" t="str">
        <f t="shared" si="317"/>
        <v>ok</v>
      </c>
      <c r="AZ586" s="641" t="str">
        <f t="shared" si="318"/>
        <v>ok</v>
      </c>
      <c r="BA586" s="641" t="str">
        <f t="shared" si="319"/>
        <v>ok</v>
      </c>
      <c r="BB586" s="641" t="str">
        <f t="shared" si="320"/>
        <v>ok</v>
      </c>
      <c r="BC586" s="641" t="str">
        <f t="shared" si="321"/>
        <v>ok</v>
      </c>
    </row>
    <row r="587" spans="1:55" ht="12.75" hidden="1" customHeight="1">
      <c r="A587" s="34"/>
      <c r="B587" s="35">
        <f t="shared" si="305"/>
        <v>0</v>
      </c>
      <c r="C587" s="34"/>
      <c r="D587" s="250" t="s">
        <v>712</v>
      </c>
      <c r="E587" s="242"/>
      <c r="F587" s="248"/>
      <c r="G587" s="80"/>
      <c r="H587" s="81"/>
      <c r="I587" s="245"/>
      <c r="J587" s="263"/>
      <c r="K587" s="263"/>
      <c r="L587" s="263"/>
      <c r="M587" s="685"/>
      <c r="N587" s="686"/>
      <c r="O587" s="687"/>
      <c r="P587" s="687"/>
      <c r="Q587" s="687"/>
      <c r="R587" s="687"/>
      <c r="S587" s="688"/>
      <c r="T587" s="268"/>
      <c r="U587" s="539"/>
      <c r="V587" s="299" t="str">
        <f t="shared" si="20"/>
        <v>10.50</v>
      </c>
      <c r="W587" s="299">
        <f t="shared" si="322"/>
        <v>0</v>
      </c>
      <c r="X587" s="268"/>
      <c r="Y587" s="268"/>
      <c r="Z587" s="268"/>
      <c r="AA587" s="268"/>
      <c r="AB587" s="533"/>
      <c r="AN587" s="641" t="str">
        <f t="shared" si="306"/>
        <v>revisar</v>
      </c>
      <c r="AO587" s="641" t="str">
        <f t="shared" si="307"/>
        <v>ok</v>
      </c>
      <c r="AP587" s="641" t="str">
        <f t="shared" si="308"/>
        <v>ok</v>
      </c>
      <c r="AQ587" s="641" t="str">
        <f t="shared" si="309"/>
        <v>ok</v>
      </c>
      <c r="AR587" s="641" t="str">
        <f t="shared" si="310"/>
        <v>ok</v>
      </c>
      <c r="AS587" s="641" t="str">
        <f t="shared" si="311"/>
        <v>ok</v>
      </c>
      <c r="AT587" s="641" t="str">
        <f t="shared" si="312"/>
        <v>ok</v>
      </c>
      <c r="AU587" s="641" t="str">
        <f t="shared" si="313"/>
        <v>ok</v>
      </c>
      <c r="AV587" s="641" t="str">
        <f t="shared" si="314"/>
        <v>ok</v>
      </c>
      <c r="AW587" s="641" t="str">
        <f t="shared" si="315"/>
        <v>ok</v>
      </c>
      <c r="AX587" s="641" t="str">
        <f t="shared" si="316"/>
        <v>ok</v>
      </c>
      <c r="AY587" s="641" t="str">
        <f t="shared" si="317"/>
        <v>ok</v>
      </c>
      <c r="AZ587" s="641" t="str">
        <f t="shared" si="318"/>
        <v>ok</v>
      </c>
      <c r="BA587" s="641" t="str">
        <f t="shared" si="319"/>
        <v>ok</v>
      </c>
      <c r="BB587" s="641" t="str">
        <f t="shared" si="320"/>
        <v>ok</v>
      </c>
      <c r="BC587" s="641" t="str">
        <f t="shared" si="321"/>
        <v>ok</v>
      </c>
    </row>
    <row r="588" spans="1:55" ht="12.75" hidden="1" customHeight="1">
      <c r="A588" s="34"/>
      <c r="B588" s="35"/>
      <c r="C588" s="34"/>
      <c r="D588" s="255"/>
      <c r="E588" s="25"/>
      <c r="F588" s="25"/>
      <c r="G588" s="37"/>
      <c r="H588" s="25"/>
      <c r="I588" s="38"/>
      <c r="J588" s="269"/>
      <c r="K588" s="269"/>
      <c r="L588" s="269"/>
      <c r="M588" s="689"/>
      <c r="N588" s="696"/>
      <c r="O588" s="690"/>
      <c r="P588" s="690"/>
      <c r="Q588" s="690"/>
      <c r="R588" s="690"/>
      <c r="S588" s="691"/>
      <c r="T588" s="268"/>
      <c r="U588" s="539"/>
      <c r="V588" s="299">
        <f t="shared" si="20"/>
        <v>0</v>
      </c>
      <c r="W588" s="299">
        <f t="shared" si="322"/>
        <v>0</v>
      </c>
      <c r="X588" s="268"/>
      <c r="Y588" s="268"/>
      <c r="Z588" s="268"/>
      <c r="AA588" s="268"/>
      <c r="AB588" s="533"/>
      <c r="AN588" s="641" t="str">
        <f t="shared" si="306"/>
        <v>ok</v>
      </c>
      <c r="AO588" s="641" t="str">
        <f t="shared" si="307"/>
        <v>ok</v>
      </c>
      <c r="AP588" s="641" t="str">
        <f t="shared" si="308"/>
        <v>ok</v>
      </c>
      <c r="AQ588" s="641" t="str">
        <f t="shared" si="309"/>
        <v>ok</v>
      </c>
      <c r="AR588" s="641" t="str">
        <f t="shared" si="310"/>
        <v>ok</v>
      </c>
      <c r="AS588" s="641" t="str">
        <f t="shared" si="311"/>
        <v>ok</v>
      </c>
      <c r="AT588" s="641" t="str">
        <f t="shared" si="312"/>
        <v>ok</v>
      </c>
      <c r="AU588" s="641" t="str">
        <f t="shared" si="313"/>
        <v>ok</v>
      </c>
      <c r="AV588" s="641" t="str">
        <f t="shared" si="314"/>
        <v>ok</v>
      </c>
      <c r="AW588" s="641" t="str">
        <f t="shared" si="315"/>
        <v>ok</v>
      </c>
      <c r="AX588" s="641" t="str">
        <f t="shared" si="316"/>
        <v>ok</v>
      </c>
      <c r="AY588" s="641" t="str">
        <f t="shared" si="317"/>
        <v>ok</v>
      </c>
      <c r="AZ588" s="641" t="str">
        <f t="shared" si="318"/>
        <v>ok</v>
      </c>
      <c r="BA588" s="641" t="str">
        <f t="shared" si="319"/>
        <v>ok</v>
      </c>
      <c r="BB588" s="641" t="str">
        <f t="shared" si="320"/>
        <v>ok</v>
      </c>
      <c r="BC588" s="641" t="str">
        <f t="shared" si="321"/>
        <v>ok</v>
      </c>
    </row>
    <row r="589" spans="1:55" ht="12.75" hidden="1" customHeight="1">
      <c r="A589" s="13"/>
      <c r="B589" s="14"/>
      <c r="C589" s="13"/>
      <c r="D589" s="251"/>
      <c r="E589" s="29"/>
      <c r="F589" s="29"/>
      <c r="G589" s="29"/>
      <c r="H589" s="29"/>
      <c r="I589" s="29"/>
      <c r="J589" s="267"/>
      <c r="K589" s="267"/>
      <c r="L589" s="267"/>
      <c r="M589" s="677"/>
      <c r="N589" s="663"/>
      <c r="O589" s="692" t="str">
        <f>CONCATENATE("Subtotal ",G537)</f>
        <v>Subtotal (digite a descrição do item aqui)</v>
      </c>
      <c r="P589" s="693">
        <f>SUM(P538:P588)</f>
        <v>0</v>
      </c>
      <c r="Q589" s="693">
        <f>SUM(Q538:Q588)</f>
        <v>0</v>
      </c>
      <c r="R589" s="693">
        <f t="shared" ref="R589:S589" si="323">SUM(R538:R588)</f>
        <v>0</v>
      </c>
      <c r="S589" s="694">
        <f t="shared" si="323"/>
        <v>0</v>
      </c>
      <c r="T589" s="536"/>
      <c r="U589" s="299">
        <v>1</v>
      </c>
      <c r="V589" s="299"/>
      <c r="W589" s="299"/>
      <c r="X589" s="268"/>
      <c r="Y589" s="268"/>
      <c r="Z589" s="268"/>
      <c r="AA589" s="268"/>
      <c r="AB589" s="533"/>
      <c r="AN589" s="641" t="str">
        <f t="shared" si="306"/>
        <v>ok</v>
      </c>
      <c r="AO589" s="641" t="str">
        <f t="shared" si="307"/>
        <v>ok</v>
      </c>
      <c r="AP589" s="641" t="str">
        <f t="shared" si="308"/>
        <v>ok</v>
      </c>
      <c r="AQ589" s="641" t="str">
        <f t="shared" si="309"/>
        <v>ok</v>
      </c>
      <c r="AR589" s="641" t="str">
        <f t="shared" si="310"/>
        <v>ok</v>
      </c>
      <c r="AS589" s="641" t="str">
        <f t="shared" si="311"/>
        <v>ok</v>
      </c>
      <c r="AT589" s="641" t="str">
        <f t="shared" si="312"/>
        <v>ok</v>
      </c>
      <c r="AU589" s="641" t="str">
        <f t="shared" si="313"/>
        <v>ok</v>
      </c>
      <c r="AV589" s="641" t="str">
        <f t="shared" si="314"/>
        <v>ok</v>
      </c>
      <c r="AW589" s="641" t="str">
        <f t="shared" si="315"/>
        <v>ok</v>
      </c>
      <c r="AX589" s="641" t="str">
        <f t="shared" si="316"/>
        <v>ok</v>
      </c>
      <c r="AY589" s="641" t="str">
        <f t="shared" si="317"/>
        <v>revisar</v>
      </c>
      <c r="AZ589" s="641" t="str">
        <f t="shared" si="318"/>
        <v>ok</v>
      </c>
      <c r="BA589" s="641" t="str">
        <f t="shared" si="319"/>
        <v>ok</v>
      </c>
      <c r="BB589" s="641" t="str">
        <f t="shared" si="320"/>
        <v>ok</v>
      </c>
      <c r="BC589" s="641" t="str">
        <f t="shared" si="321"/>
        <v>ok</v>
      </c>
    </row>
    <row r="590" spans="1:55" ht="6" hidden="1" customHeight="1">
      <c r="A590" s="10"/>
      <c r="B590" s="21"/>
      <c r="C590" s="10"/>
      <c r="D590" s="252"/>
      <c r="E590" s="32"/>
      <c r="F590" s="33"/>
      <c r="G590" s="33"/>
      <c r="H590" s="32"/>
      <c r="I590" s="32"/>
      <c r="J590" s="268"/>
      <c r="K590" s="268"/>
      <c r="L590" s="268"/>
      <c r="M590" s="539"/>
      <c r="N590" s="299"/>
      <c r="O590" s="539"/>
      <c r="P590" s="539"/>
      <c r="Q590" s="539"/>
      <c r="R590" s="539"/>
      <c r="S590" s="695"/>
      <c r="T590" s="319"/>
      <c r="U590" s="299"/>
      <c r="V590" s="299">
        <f t="shared" si="20"/>
        <v>0</v>
      </c>
      <c r="W590" s="299">
        <f t="shared" si="322"/>
        <v>0</v>
      </c>
      <c r="X590" s="268"/>
      <c r="Y590" s="268"/>
      <c r="Z590" s="268"/>
      <c r="AA590" s="268"/>
      <c r="AB590" s="533"/>
      <c r="AN590" s="641" t="str">
        <f t="shared" si="306"/>
        <v>ok</v>
      </c>
      <c r="AO590" s="641" t="str">
        <f t="shared" si="307"/>
        <v>ok</v>
      </c>
      <c r="AP590" s="641" t="str">
        <f t="shared" si="308"/>
        <v>ok</v>
      </c>
      <c r="AQ590" s="641" t="str">
        <f t="shared" si="309"/>
        <v>ok</v>
      </c>
      <c r="AR590" s="641" t="str">
        <f t="shared" si="310"/>
        <v>ok</v>
      </c>
      <c r="AS590" s="641" t="str">
        <f t="shared" si="311"/>
        <v>ok</v>
      </c>
      <c r="AT590" s="641" t="str">
        <f t="shared" si="312"/>
        <v>ok</v>
      </c>
      <c r="AU590" s="641" t="str">
        <f t="shared" si="313"/>
        <v>ok</v>
      </c>
      <c r="AV590" s="641" t="str">
        <f t="shared" si="314"/>
        <v>ok</v>
      </c>
      <c r="AW590" s="641" t="str">
        <f t="shared" si="315"/>
        <v>ok</v>
      </c>
      <c r="AX590" s="641" t="str">
        <f t="shared" si="316"/>
        <v>ok</v>
      </c>
      <c r="AY590" s="641" t="str">
        <f t="shared" si="317"/>
        <v>ok</v>
      </c>
      <c r="AZ590" s="641" t="str">
        <f t="shared" si="318"/>
        <v>ok</v>
      </c>
      <c r="BA590" s="641" t="str">
        <f t="shared" si="319"/>
        <v>ok</v>
      </c>
      <c r="BB590" s="641" t="str">
        <f t="shared" si="320"/>
        <v>ok</v>
      </c>
      <c r="BC590" s="641" t="str">
        <f t="shared" si="321"/>
        <v>ok</v>
      </c>
    </row>
    <row r="591" spans="1:55" ht="12.75" hidden="1" customHeight="1">
      <c r="A591" s="39"/>
      <c r="B591" s="40"/>
      <c r="C591" s="39"/>
      <c r="D591" s="249">
        <v>11</v>
      </c>
      <c r="E591" s="22"/>
      <c r="F591" s="22"/>
      <c r="G591" s="246" t="s">
        <v>172</v>
      </c>
      <c r="H591" s="23"/>
      <c r="I591" s="23"/>
      <c r="J591" s="246"/>
      <c r="K591" s="246"/>
      <c r="L591" s="246"/>
      <c r="M591" s="662"/>
      <c r="N591" s="663"/>
      <c r="O591" s="662"/>
      <c r="P591" s="662"/>
      <c r="Q591" s="662"/>
      <c r="R591" s="662"/>
      <c r="S591" s="664">
        <f>S643</f>
        <v>0</v>
      </c>
      <c r="T591" s="319"/>
      <c r="U591" s="299"/>
      <c r="V591" s="299">
        <f t="shared" si="20"/>
        <v>11</v>
      </c>
      <c r="W591" s="299">
        <f t="shared" si="322"/>
        <v>0</v>
      </c>
      <c r="X591" s="268"/>
      <c r="Y591" s="268"/>
      <c r="Z591" s="268"/>
      <c r="AA591" s="268"/>
      <c r="AB591" s="533"/>
      <c r="AN591" s="641" t="str">
        <f t="shared" si="306"/>
        <v>revisar</v>
      </c>
      <c r="AO591" s="641" t="str">
        <f t="shared" si="307"/>
        <v>ok</v>
      </c>
      <c r="AP591" s="641" t="str">
        <f t="shared" si="308"/>
        <v>ok</v>
      </c>
      <c r="AQ591" s="641" t="str">
        <f t="shared" si="309"/>
        <v>revisar</v>
      </c>
      <c r="AR591" s="641" t="str">
        <f t="shared" si="310"/>
        <v>ok</v>
      </c>
      <c r="AS591" s="641" t="str">
        <f t="shared" si="311"/>
        <v>ok</v>
      </c>
      <c r="AT591" s="641" t="str">
        <f t="shared" si="312"/>
        <v>ok</v>
      </c>
      <c r="AU591" s="641" t="str">
        <f t="shared" si="313"/>
        <v>ok</v>
      </c>
      <c r="AV591" s="641" t="str">
        <f t="shared" si="314"/>
        <v>ok</v>
      </c>
      <c r="AW591" s="641" t="str">
        <f t="shared" si="315"/>
        <v>ok</v>
      </c>
      <c r="AX591" s="641" t="str">
        <f t="shared" si="316"/>
        <v>ok</v>
      </c>
      <c r="AY591" s="641" t="str">
        <f t="shared" si="317"/>
        <v>ok</v>
      </c>
      <c r="AZ591" s="641" t="str">
        <f t="shared" si="318"/>
        <v>ok</v>
      </c>
      <c r="BA591" s="641" t="str">
        <f t="shared" si="319"/>
        <v>ok</v>
      </c>
      <c r="BB591" s="641" t="str">
        <f t="shared" si="320"/>
        <v>ok</v>
      </c>
      <c r="BC591" s="641" t="str">
        <f t="shared" si="321"/>
        <v>ok</v>
      </c>
    </row>
    <row r="592" spans="1:55" ht="12.75" hidden="1" customHeight="1">
      <c r="A592" s="34"/>
      <c r="B592" s="35">
        <f t="shared" ref="B592:B641" si="324">S592/$S$1671</f>
        <v>0</v>
      </c>
      <c r="C592" s="34"/>
      <c r="D592" s="253" t="s">
        <v>713</v>
      </c>
      <c r="E592" s="240"/>
      <c r="F592" s="248"/>
      <c r="G592" s="80"/>
      <c r="H592" s="81"/>
      <c r="I592" s="245"/>
      <c r="J592" s="263"/>
      <c r="K592" s="263"/>
      <c r="L592" s="263"/>
      <c r="M592" s="685"/>
      <c r="N592" s="686"/>
      <c r="O592" s="687"/>
      <c r="P592" s="687"/>
      <c r="Q592" s="687"/>
      <c r="R592" s="687"/>
      <c r="S592" s="688"/>
      <c r="T592" s="268"/>
      <c r="U592" s="539"/>
      <c r="V592" s="299" t="str">
        <f t="shared" si="20"/>
        <v>11.1</v>
      </c>
      <c r="W592" s="299">
        <f t="shared" si="322"/>
        <v>0</v>
      </c>
      <c r="X592" s="268"/>
      <c r="Y592" s="268"/>
      <c r="Z592" s="268"/>
      <c r="AA592" s="268"/>
      <c r="AB592" s="533"/>
      <c r="AN592" s="641" t="str">
        <f t="shared" si="306"/>
        <v>revisar</v>
      </c>
      <c r="AO592" s="641" t="str">
        <f t="shared" si="307"/>
        <v>ok</v>
      </c>
      <c r="AP592" s="641" t="str">
        <f t="shared" si="308"/>
        <v>ok</v>
      </c>
      <c r="AQ592" s="641" t="str">
        <f t="shared" si="309"/>
        <v>ok</v>
      </c>
      <c r="AR592" s="641" t="str">
        <f t="shared" si="310"/>
        <v>ok</v>
      </c>
      <c r="AS592" s="641" t="str">
        <f t="shared" si="311"/>
        <v>ok</v>
      </c>
      <c r="AT592" s="641" t="str">
        <f t="shared" si="312"/>
        <v>ok</v>
      </c>
      <c r="AU592" s="641" t="str">
        <f t="shared" si="313"/>
        <v>ok</v>
      </c>
      <c r="AV592" s="641" t="str">
        <f t="shared" si="314"/>
        <v>ok</v>
      </c>
      <c r="AW592" s="641" t="str">
        <f t="shared" si="315"/>
        <v>ok</v>
      </c>
      <c r="AX592" s="641" t="str">
        <f t="shared" si="316"/>
        <v>ok</v>
      </c>
      <c r="AY592" s="641" t="str">
        <f t="shared" si="317"/>
        <v>ok</v>
      </c>
      <c r="AZ592" s="641" t="str">
        <f t="shared" si="318"/>
        <v>ok</v>
      </c>
      <c r="BA592" s="641" t="str">
        <f t="shared" si="319"/>
        <v>ok</v>
      </c>
      <c r="BB592" s="641" t="str">
        <f t="shared" si="320"/>
        <v>ok</v>
      </c>
      <c r="BC592" s="641" t="str">
        <f t="shared" si="321"/>
        <v>ok</v>
      </c>
    </row>
    <row r="593" spans="1:55" ht="12.75" hidden="1" customHeight="1">
      <c r="A593" s="34"/>
      <c r="B593" s="35">
        <f t="shared" si="324"/>
        <v>0</v>
      </c>
      <c r="C593" s="34"/>
      <c r="D593" s="250" t="s">
        <v>714</v>
      </c>
      <c r="E593" s="242"/>
      <c r="F593" s="248"/>
      <c r="G593" s="80"/>
      <c r="H593" s="81"/>
      <c r="I593" s="245"/>
      <c r="J593" s="263"/>
      <c r="K593" s="263"/>
      <c r="L593" s="263"/>
      <c r="M593" s="685"/>
      <c r="N593" s="686"/>
      <c r="O593" s="687"/>
      <c r="P593" s="687"/>
      <c r="Q593" s="687"/>
      <c r="R593" s="687"/>
      <c r="S593" s="688"/>
      <c r="T593" s="268"/>
      <c r="U593" s="539"/>
      <c r="V593" s="299" t="str">
        <f t="shared" si="20"/>
        <v>11.2</v>
      </c>
      <c r="W593" s="299">
        <f t="shared" si="322"/>
        <v>0</v>
      </c>
      <c r="X593" s="268"/>
      <c r="Y593" s="268"/>
      <c r="Z593" s="268"/>
      <c r="AA593" s="268"/>
      <c r="AB593" s="533"/>
      <c r="AN593" s="641" t="str">
        <f t="shared" si="306"/>
        <v>revisar</v>
      </c>
      <c r="AO593" s="641" t="str">
        <f t="shared" si="307"/>
        <v>ok</v>
      </c>
      <c r="AP593" s="641" t="str">
        <f t="shared" si="308"/>
        <v>ok</v>
      </c>
      <c r="AQ593" s="641" t="str">
        <f t="shared" si="309"/>
        <v>ok</v>
      </c>
      <c r="AR593" s="641" t="str">
        <f t="shared" si="310"/>
        <v>ok</v>
      </c>
      <c r="AS593" s="641" t="str">
        <f t="shared" si="311"/>
        <v>ok</v>
      </c>
      <c r="AT593" s="641" t="str">
        <f t="shared" si="312"/>
        <v>ok</v>
      </c>
      <c r="AU593" s="641" t="str">
        <f t="shared" si="313"/>
        <v>ok</v>
      </c>
      <c r="AV593" s="641" t="str">
        <f t="shared" si="314"/>
        <v>ok</v>
      </c>
      <c r="AW593" s="641" t="str">
        <f t="shared" si="315"/>
        <v>ok</v>
      </c>
      <c r="AX593" s="641" t="str">
        <f t="shared" si="316"/>
        <v>ok</v>
      </c>
      <c r="AY593" s="641" t="str">
        <f t="shared" si="317"/>
        <v>ok</v>
      </c>
      <c r="AZ593" s="641" t="str">
        <f t="shared" si="318"/>
        <v>ok</v>
      </c>
      <c r="BA593" s="641" t="str">
        <f t="shared" si="319"/>
        <v>ok</v>
      </c>
      <c r="BB593" s="641" t="str">
        <f t="shared" si="320"/>
        <v>ok</v>
      </c>
      <c r="BC593" s="641" t="str">
        <f t="shared" si="321"/>
        <v>ok</v>
      </c>
    </row>
    <row r="594" spans="1:55" ht="12.75" hidden="1" customHeight="1">
      <c r="A594" s="34"/>
      <c r="B594" s="35">
        <f t="shared" si="324"/>
        <v>0</v>
      </c>
      <c r="C594" s="34"/>
      <c r="D594" s="253" t="s">
        <v>715</v>
      </c>
      <c r="E594" s="242"/>
      <c r="F594" s="248"/>
      <c r="G594" s="80"/>
      <c r="H594" s="81"/>
      <c r="I594" s="245"/>
      <c r="J594" s="263"/>
      <c r="K594" s="263"/>
      <c r="L594" s="263"/>
      <c r="M594" s="685"/>
      <c r="N594" s="686"/>
      <c r="O594" s="687"/>
      <c r="P594" s="687"/>
      <c r="Q594" s="687"/>
      <c r="R594" s="687"/>
      <c r="S594" s="688"/>
      <c r="T594" s="268"/>
      <c r="U594" s="539"/>
      <c r="V594" s="299" t="str">
        <f t="shared" si="20"/>
        <v>11.3</v>
      </c>
      <c r="W594" s="299">
        <f t="shared" si="322"/>
        <v>0</v>
      </c>
      <c r="X594" s="268"/>
      <c r="Y594" s="268"/>
      <c r="Z594" s="268"/>
      <c r="AA594" s="268"/>
      <c r="AB594" s="533"/>
      <c r="AN594" s="641" t="str">
        <f t="shared" si="306"/>
        <v>revisar</v>
      </c>
      <c r="AO594" s="641" t="str">
        <f t="shared" si="307"/>
        <v>ok</v>
      </c>
      <c r="AP594" s="641" t="str">
        <f t="shared" si="308"/>
        <v>ok</v>
      </c>
      <c r="AQ594" s="641" t="str">
        <f t="shared" si="309"/>
        <v>ok</v>
      </c>
      <c r="AR594" s="641" t="str">
        <f t="shared" si="310"/>
        <v>ok</v>
      </c>
      <c r="AS594" s="641" t="str">
        <f t="shared" si="311"/>
        <v>ok</v>
      </c>
      <c r="AT594" s="641" t="str">
        <f t="shared" si="312"/>
        <v>ok</v>
      </c>
      <c r="AU594" s="641" t="str">
        <f t="shared" si="313"/>
        <v>ok</v>
      </c>
      <c r="AV594" s="641" t="str">
        <f t="shared" si="314"/>
        <v>ok</v>
      </c>
      <c r="AW594" s="641" t="str">
        <f t="shared" si="315"/>
        <v>ok</v>
      </c>
      <c r="AX594" s="641" t="str">
        <f t="shared" si="316"/>
        <v>ok</v>
      </c>
      <c r="AY594" s="641" t="str">
        <f t="shared" si="317"/>
        <v>ok</v>
      </c>
      <c r="AZ594" s="641" t="str">
        <f t="shared" si="318"/>
        <v>ok</v>
      </c>
      <c r="BA594" s="641" t="str">
        <f t="shared" si="319"/>
        <v>ok</v>
      </c>
      <c r="BB594" s="641" t="str">
        <f t="shared" si="320"/>
        <v>ok</v>
      </c>
      <c r="BC594" s="641" t="str">
        <f t="shared" si="321"/>
        <v>ok</v>
      </c>
    </row>
    <row r="595" spans="1:55" ht="12.75" hidden="1" customHeight="1">
      <c r="A595" s="34"/>
      <c r="B595" s="35">
        <f t="shared" si="324"/>
        <v>0</v>
      </c>
      <c r="C595" s="34"/>
      <c r="D595" s="250" t="s">
        <v>716</v>
      </c>
      <c r="E595" s="242"/>
      <c r="F595" s="248"/>
      <c r="G595" s="80"/>
      <c r="H595" s="81"/>
      <c r="I595" s="245"/>
      <c r="J595" s="263"/>
      <c r="K595" s="263"/>
      <c r="L595" s="263"/>
      <c r="M595" s="685"/>
      <c r="N595" s="686"/>
      <c r="O595" s="687"/>
      <c r="P595" s="687"/>
      <c r="Q595" s="687"/>
      <c r="R595" s="687"/>
      <c r="S595" s="688"/>
      <c r="T595" s="268"/>
      <c r="U595" s="539"/>
      <c r="V595" s="299" t="str">
        <f t="shared" si="20"/>
        <v>11.4</v>
      </c>
      <c r="W595" s="299">
        <f t="shared" si="322"/>
        <v>0</v>
      </c>
      <c r="X595" s="268"/>
      <c r="Y595" s="268"/>
      <c r="Z595" s="268"/>
      <c r="AA595" s="268"/>
      <c r="AB595" s="533"/>
      <c r="AN595" s="641" t="str">
        <f t="shared" si="306"/>
        <v>revisar</v>
      </c>
      <c r="AO595" s="641" t="str">
        <f t="shared" si="307"/>
        <v>ok</v>
      </c>
      <c r="AP595" s="641" t="str">
        <f t="shared" si="308"/>
        <v>ok</v>
      </c>
      <c r="AQ595" s="641" t="str">
        <f t="shared" si="309"/>
        <v>ok</v>
      </c>
      <c r="AR595" s="641" t="str">
        <f t="shared" si="310"/>
        <v>ok</v>
      </c>
      <c r="AS595" s="641" t="str">
        <f t="shared" si="311"/>
        <v>ok</v>
      </c>
      <c r="AT595" s="641" t="str">
        <f t="shared" si="312"/>
        <v>ok</v>
      </c>
      <c r="AU595" s="641" t="str">
        <f t="shared" si="313"/>
        <v>ok</v>
      </c>
      <c r="AV595" s="641" t="str">
        <f t="shared" si="314"/>
        <v>ok</v>
      </c>
      <c r="AW595" s="641" t="str">
        <f t="shared" si="315"/>
        <v>ok</v>
      </c>
      <c r="AX595" s="641" t="str">
        <f t="shared" si="316"/>
        <v>ok</v>
      </c>
      <c r="AY595" s="641" t="str">
        <f t="shared" si="317"/>
        <v>ok</v>
      </c>
      <c r="AZ595" s="641" t="str">
        <f t="shared" si="318"/>
        <v>ok</v>
      </c>
      <c r="BA595" s="641" t="str">
        <f t="shared" si="319"/>
        <v>ok</v>
      </c>
      <c r="BB595" s="641" t="str">
        <f t="shared" si="320"/>
        <v>ok</v>
      </c>
      <c r="BC595" s="641" t="str">
        <f t="shared" si="321"/>
        <v>ok</v>
      </c>
    </row>
    <row r="596" spans="1:55" ht="12.75" hidden="1" customHeight="1">
      <c r="A596" s="34"/>
      <c r="B596" s="35">
        <f t="shared" si="324"/>
        <v>0</v>
      </c>
      <c r="C596" s="34"/>
      <c r="D596" s="253" t="s">
        <v>717</v>
      </c>
      <c r="E596" s="242"/>
      <c r="F596" s="248"/>
      <c r="G596" s="80"/>
      <c r="H596" s="81"/>
      <c r="I596" s="245"/>
      <c r="J596" s="263"/>
      <c r="K596" s="263"/>
      <c r="L596" s="263"/>
      <c r="M596" s="685"/>
      <c r="N596" s="686"/>
      <c r="O596" s="687"/>
      <c r="P596" s="687"/>
      <c r="Q596" s="687"/>
      <c r="R596" s="687"/>
      <c r="S596" s="688"/>
      <c r="T596" s="268"/>
      <c r="U596" s="539"/>
      <c r="V596" s="299" t="str">
        <f t="shared" si="20"/>
        <v>11.5</v>
      </c>
      <c r="W596" s="299">
        <f t="shared" si="322"/>
        <v>0</v>
      </c>
      <c r="X596" s="268"/>
      <c r="Y596" s="268"/>
      <c r="Z596" s="268"/>
      <c r="AA596" s="268"/>
      <c r="AB596" s="533"/>
      <c r="AN596" s="641" t="str">
        <f t="shared" si="306"/>
        <v>revisar</v>
      </c>
      <c r="AO596" s="641" t="str">
        <f t="shared" si="307"/>
        <v>ok</v>
      </c>
      <c r="AP596" s="641" t="str">
        <f t="shared" si="308"/>
        <v>ok</v>
      </c>
      <c r="AQ596" s="641" t="str">
        <f t="shared" si="309"/>
        <v>ok</v>
      </c>
      <c r="AR596" s="641" t="str">
        <f t="shared" si="310"/>
        <v>ok</v>
      </c>
      <c r="AS596" s="641" t="str">
        <f t="shared" si="311"/>
        <v>ok</v>
      </c>
      <c r="AT596" s="641" t="str">
        <f t="shared" si="312"/>
        <v>ok</v>
      </c>
      <c r="AU596" s="641" t="str">
        <f t="shared" si="313"/>
        <v>ok</v>
      </c>
      <c r="AV596" s="641" t="str">
        <f t="shared" si="314"/>
        <v>ok</v>
      </c>
      <c r="AW596" s="641" t="str">
        <f t="shared" si="315"/>
        <v>ok</v>
      </c>
      <c r="AX596" s="641" t="str">
        <f t="shared" si="316"/>
        <v>ok</v>
      </c>
      <c r="AY596" s="641" t="str">
        <f t="shared" si="317"/>
        <v>ok</v>
      </c>
      <c r="AZ596" s="641" t="str">
        <f t="shared" si="318"/>
        <v>ok</v>
      </c>
      <c r="BA596" s="641" t="str">
        <f t="shared" si="319"/>
        <v>ok</v>
      </c>
      <c r="BB596" s="641" t="str">
        <f t="shared" si="320"/>
        <v>ok</v>
      </c>
      <c r="BC596" s="641" t="str">
        <f t="shared" si="321"/>
        <v>ok</v>
      </c>
    </row>
    <row r="597" spans="1:55" ht="12.75" hidden="1" customHeight="1">
      <c r="A597" s="34"/>
      <c r="B597" s="35">
        <f t="shared" si="324"/>
        <v>0</v>
      </c>
      <c r="C597" s="34"/>
      <c r="D597" s="250" t="s">
        <v>718</v>
      </c>
      <c r="E597" s="242"/>
      <c r="F597" s="248"/>
      <c r="G597" s="80"/>
      <c r="H597" s="81"/>
      <c r="I597" s="245"/>
      <c r="J597" s="263"/>
      <c r="K597" s="263"/>
      <c r="L597" s="263"/>
      <c r="M597" s="685"/>
      <c r="N597" s="686"/>
      <c r="O597" s="687"/>
      <c r="P597" s="687"/>
      <c r="Q597" s="687"/>
      <c r="R597" s="687"/>
      <c r="S597" s="688"/>
      <c r="T597" s="268"/>
      <c r="U597" s="539"/>
      <c r="V597" s="299" t="str">
        <f t="shared" si="20"/>
        <v>11.6</v>
      </c>
      <c r="W597" s="299">
        <f t="shared" si="322"/>
        <v>0</v>
      </c>
      <c r="X597" s="268"/>
      <c r="Y597" s="268"/>
      <c r="Z597" s="268"/>
      <c r="AA597" s="268"/>
      <c r="AB597" s="533"/>
      <c r="AN597" s="641" t="str">
        <f t="shared" si="306"/>
        <v>revisar</v>
      </c>
      <c r="AO597" s="641" t="str">
        <f t="shared" si="307"/>
        <v>ok</v>
      </c>
      <c r="AP597" s="641" t="str">
        <f t="shared" si="308"/>
        <v>ok</v>
      </c>
      <c r="AQ597" s="641" t="str">
        <f t="shared" si="309"/>
        <v>ok</v>
      </c>
      <c r="AR597" s="641" t="str">
        <f t="shared" si="310"/>
        <v>ok</v>
      </c>
      <c r="AS597" s="641" t="str">
        <f t="shared" si="311"/>
        <v>ok</v>
      </c>
      <c r="AT597" s="641" t="str">
        <f t="shared" si="312"/>
        <v>ok</v>
      </c>
      <c r="AU597" s="641" t="str">
        <f t="shared" si="313"/>
        <v>ok</v>
      </c>
      <c r="AV597" s="641" t="str">
        <f t="shared" si="314"/>
        <v>ok</v>
      </c>
      <c r="AW597" s="641" t="str">
        <f t="shared" si="315"/>
        <v>ok</v>
      </c>
      <c r="AX597" s="641" t="str">
        <f t="shared" si="316"/>
        <v>ok</v>
      </c>
      <c r="AY597" s="641" t="str">
        <f t="shared" si="317"/>
        <v>ok</v>
      </c>
      <c r="AZ597" s="641" t="str">
        <f t="shared" si="318"/>
        <v>ok</v>
      </c>
      <c r="BA597" s="641" t="str">
        <f t="shared" si="319"/>
        <v>ok</v>
      </c>
      <c r="BB597" s="641" t="str">
        <f t="shared" si="320"/>
        <v>ok</v>
      </c>
      <c r="BC597" s="641" t="str">
        <f t="shared" si="321"/>
        <v>ok</v>
      </c>
    </row>
    <row r="598" spans="1:55" ht="12.75" hidden="1" customHeight="1">
      <c r="A598" s="34"/>
      <c r="B598" s="35">
        <f t="shared" si="324"/>
        <v>0</v>
      </c>
      <c r="C598" s="34"/>
      <c r="D598" s="253" t="s">
        <v>719</v>
      </c>
      <c r="E598" s="242"/>
      <c r="F598" s="248"/>
      <c r="G598" s="80"/>
      <c r="H598" s="81"/>
      <c r="I598" s="245"/>
      <c r="J598" s="263"/>
      <c r="K598" s="263"/>
      <c r="L598" s="263"/>
      <c r="M598" s="685"/>
      <c r="N598" s="686"/>
      <c r="O598" s="687"/>
      <c r="P598" s="687"/>
      <c r="Q598" s="687"/>
      <c r="R598" s="687"/>
      <c r="S598" s="688"/>
      <c r="T598" s="268"/>
      <c r="U598" s="539"/>
      <c r="V598" s="299" t="str">
        <f t="shared" si="20"/>
        <v>11.7</v>
      </c>
      <c r="W598" s="299">
        <f t="shared" si="322"/>
        <v>0</v>
      </c>
      <c r="X598" s="268"/>
      <c r="Y598" s="268"/>
      <c r="Z598" s="268"/>
      <c r="AA598" s="268"/>
      <c r="AB598" s="533"/>
      <c r="AN598" s="641" t="str">
        <f t="shared" si="306"/>
        <v>revisar</v>
      </c>
      <c r="AO598" s="641" t="str">
        <f t="shared" si="307"/>
        <v>ok</v>
      </c>
      <c r="AP598" s="641" t="str">
        <f t="shared" si="308"/>
        <v>ok</v>
      </c>
      <c r="AQ598" s="641" t="str">
        <f t="shared" si="309"/>
        <v>ok</v>
      </c>
      <c r="AR598" s="641" t="str">
        <f t="shared" si="310"/>
        <v>ok</v>
      </c>
      <c r="AS598" s="641" t="str">
        <f t="shared" si="311"/>
        <v>ok</v>
      </c>
      <c r="AT598" s="641" t="str">
        <f t="shared" si="312"/>
        <v>ok</v>
      </c>
      <c r="AU598" s="641" t="str">
        <f t="shared" si="313"/>
        <v>ok</v>
      </c>
      <c r="AV598" s="641" t="str">
        <f t="shared" si="314"/>
        <v>ok</v>
      </c>
      <c r="AW598" s="641" t="str">
        <f t="shared" si="315"/>
        <v>ok</v>
      </c>
      <c r="AX598" s="641" t="str">
        <f t="shared" si="316"/>
        <v>ok</v>
      </c>
      <c r="AY598" s="641" t="str">
        <f t="shared" si="317"/>
        <v>ok</v>
      </c>
      <c r="AZ598" s="641" t="str">
        <f t="shared" si="318"/>
        <v>ok</v>
      </c>
      <c r="BA598" s="641" t="str">
        <f t="shared" si="319"/>
        <v>ok</v>
      </c>
      <c r="BB598" s="641" t="str">
        <f t="shared" si="320"/>
        <v>ok</v>
      </c>
      <c r="BC598" s="641" t="str">
        <f t="shared" si="321"/>
        <v>ok</v>
      </c>
    </row>
    <row r="599" spans="1:55" ht="12.75" hidden="1" customHeight="1">
      <c r="A599" s="34"/>
      <c r="B599" s="35">
        <f t="shared" si="324"/>
        <v>0</v>
      </c>
      <c r="C599" s="34"/>
      <c r="D599" s="250" t="s">
        <v>720</v>
      </c>
      <c r="E599" s="242"/>
      <c r="F599" s="248"/>
      <c r="G599" s="80"/>
      <c r="H599" s="81"/>
      <c r="I599" s="245"/>
      <c r="J599" s="263"/>
      <c r="K599" s="263"/>
      <c r="L599" s="263"/>
      <c r="M599" s="685"/>
      <c r="N599" s="686"/>
      <c r="O599" s="687"/>
      <c r="P599" s="687"/>
      <c r="Q599" s="687"/>
      <c r="R599" s="687"/>
      <c r="S599" s="688"/>
      <c r="T599" s="268"/>
      <c r="U599" s="539"/>
      <c r="V599" s="299" t="str">
        <f t="shared" si="20"/>
        <v>11.8</v>
      </c>
      <c r="W599" s="299">
        <f t="shared" si="322"/>
        <v>0</v>
      </c>
      <c r="X599" s="268"/>
      <c r="Y599" s="268"/>
      <c r="Z599" s="268"/>
      <c r="AA599" s="268"/>
      <c r="AB599" s="533"/>
      <c r="AN599" s="641" t="str">
        <f t="shared" si="306"/>
        <v>revisar</v>
      </c>
      <c r="AO599" s="641" t="str">
        <f t="shared" si="307"/>
        <v>ok</v>
      </c>
      <c r="AP599" s="641" t="str">
        <f t="shared" si="308"/>
        <v>ok</v>
      </c>
      <c r="AQ599" s="641" t="str">
        <f t="shared" si="309"/>
        <v>ok</v>
      </c>
      <c r="AR599" s="641" t="str">
        <f t="shared" si="310"/>
        <v>ok</v>
      </c>
      <c r="AS599" s="641" t="str">
        <f t="shared" si="311"/>
        <v>ok</v>
      </c>
      <c r="AT599" s="641" t="str">
        <f t="shared" si="312"/>
        <v>ok</v>
      </c>
      <c r="AU599" s="641" t="str">
        <f t="shared" si="313"/>
        <v>ok</v>
      </c>
      <c r="AV599" s="641" t="str">
        <f t="shared" si="314"/>
        <v>ok</v>
      </c>
      <c r="AW599" s="641" t="str">
        <f t="shared" si="315"/>
        <v>ok</v>
      </c>
      <c r="AX599" s="641" t="str">
        <f t="shared" si="316"/>
        <v>ok</v>
      </c>
      <c r="AY599" s="641" t="str">
        <f t="shared" si="317"/>
        <v>ok</v>
      </c>
      <c r="AZ599" s="641" t="str">
        <f t="shared" si="318"/>
        <v>ok</v>
      </c>
      <c r="BA599" s="641" t="str">
        <f t="shared" si="319"/>
        <v>ok</v>
      </c>
      <c r="BB599" s="641" t="str">
        <f t="shared" si="320"/>
        <v>ok</v>
      </c>
      <c r="BC599" s="641" t="str">
        <f t="shared" si="321"/>
        <v>ok</v>
      </c>
    </row>
    <row r="600" spans="1:55" ht="12.75" hidden="1" customHeight="1">
      <c r="A600" s="34"/>
      <c r="B600" s="35">
        <f t="shared" si="324"/>
        <v>0</v>
      </c>
      <c r="C600" s="34"/>
      <c r="D600" s="253" t="s">
        <v>721</v>
      </c>
      <c r="E600" s="242"/>
      <c r="F600" s="248"/>
      <c r="G600" s="80"/>
      <c r="H600" s="81"/>
      <c r="I600" s="245"/>
      <c r="J600" s="263"/>
      <c r="K600" s="263"/>
      <c r="L600" s="263"/>
      <c r="M600" s="685"/>
      <c r="N600" s="686"/>
      <c r="O600" s="687"/>
      <c r="P600" s="687"/>
      <c r="Q600" s="687"/>
      <c r="R600" s="687"/>
      <c r="S600" s="688"/>
      <c r="T600" s="268"/>
      <c r="U600" s="539"/>
      <c r="V600" s="299" t="str">
        <f t="shared" si="20"/>
        <v>11.9</v>
      </c>
      <c r="W600" s="299">
        <f t="shared" si="322"/>
        <v>0</v>
      </c>
      <c r="X600" s="268"/>
      <c r="Y600" s="268"/>
      <c r="Z600" s="268"/>
      <c r="AA600" s="268"/>
      <c r="AB600" s="533"/>
      <c r="AN600" s="641" t="str">
        <f t="shared" si="306"/>
        <v>revisar</v>
      </c>
      <c r="AO600" s="641" t="str">
        <f t="shared" si="307"/>
        <v>ok</v>
      </c>
      <c r="AP600" s="641" t="str">
        <f t="shared" si="308"/>
        <v>ok</v>
      </c>
      <c r="AQ600" s="641" t="str">
        <f t="shared" si="309"/>
        <v>ok</v>
      </c>
      <c r="AR600" s="641" t="str">
        <f t="shared" si="310"/>
        <v>ok</v>
      </c>
      <c r="AS600" s="641" t="str">
        <f t="shared" si="311"/>
        <v>ok</v>
      </c>
      <c r="AT600" s="641" t="str">
        <f t="shared" si="312"/>
        <v>ok</v>
      </c>
      <c r="AU600" s="641" t="str">
        <f t="shared" si="313"/>
        <v>ok</v>
      </c>
      <c r="AV600" s="641" t="str">
        <f t="shared" si="314"/>
        <v>ok</v>
      </c>
      <c r="AW600" s="641" t="str">
        <f t="shared" si="315"/>
        <v>ok</v>
      </c>
      <c r="AX600" s="641" t="str">
        <f t="shared" si="316"/>
        <v>ok</v>
      </c>
      <c r="AY600" s="641" t="str">
        <f t="shared" si="317"/>
        <v>ok</v>
      </c>
      <c r="AZ600" s="641" t="str">
        <f t="shared" si="318"/>
        <v>ok</v>
      </c>
      <c r="BA600" s="641" t="str">
        <f t="shared" si="319"/>
        <v>ok</v>
      </c>
      <c r="BB600" s="641" t="str">
        <f t="shared" si="320"/>
        <v>ok</v>
      </c>
      <c r="BC600" s="641" t="str">
        <f t="shared" si="321"/>
        <v>ok</v>
      </c>
    </row>
    <row r="601" spans="1:55" ht="12.75" hidden="1" customHeight="1">
      <c r="A601" s="34"/>
      <c r="B601" s="35">
        <f t="shared" si="324"/>
        <v>0</v>
      </c>
      <c r="C601" s="34"/>
      <c r="D601" s="250" t="s">
        <v>722</v>
      </c>
      <c r="E601" s="242"/>
      <c r="F601" s="248"/>
      <c r="G601" s="80"/>
      <c r="H601" s="81"/>
      <c r="I601" s="245"/>
      <c r="J601" s="263"/>
      <c r="K601" s="263"/>
      <c r="L601" s="263"/>
      <c r="M601" s="685"/>
      <c r="N601" s="686"/>
      <c r="O601" s="687"/>
      <c r="P601" s="687"/>
      <c r="Q601" s="687"/>
      <c r="R601" s="687"/>
      <c r="S601" s="688"/>
      <c r="T601" s="268"/>
      <c r="U601" s="539"/>
      <c r="V601" s="299" t="str">
        <f t="shared" si="20"/>
        <v>11.10</v>
      </c>
      <c r="W601" s="299">
        <f t="shared" si="322"/>
        <v>0</v>
      </c>
      <c r="X601" s="268"/>
      <c r="Y601" s="268"/>
      <c r="Z601" s="268"/>
      <c r="AA601" s="268"/>
      <c r="AB601" s="533"/>
      <c r="AN601" s="641" t="str">
        <f t="shared" si="306"/>
        <v>revisar</v>
      </c>
      <c r="AO601" s="641" t="str">
        <f t="shared" si="307"/>
        <v>ok</v>
      </c>
      <c r="AP601" s="641" t="str">
        <f t="shared" si="308"/>
        <v>ok</v>
      </c>
      <c r="AQ601" s="641" t="str">
        <f t="shared" si="309"/>
        <v>ok</v>
      </c>
      <c r="AR601" s="641" t="str">
        <f t="shared" si="310"/>
        <v>ok</v>
      </c>
      <c r="AS601" s="641" t="str">
        <f t="shared" si="311"/>
        <v>ok</v>
      </c>
      <c r="AT601" s="641" t="str">
        <f t="shared" si="312"/>
        <v>ok</v>
      </c>
      <c r="AU601" s="641" t="str">
        <f t="shared" si="313"/>
        <v>ok</v>
      </c>
      <c r="AV601" s="641" t="str">
        <f t="shared" si="314"/>
        <v>ok</v>
      </c>
      <c r="AW601" s="641" t="str">
        <f t="shared" si="315"/>
        <v>ok</v>
      </c>
      <c r="AX601" s="641" t="str">
        <f t="shared" si="316"/>
        <v>ok</v>
      </c>
      <c r="AY601" s="641" t="str">
        <f t="shared" si="317"/>
        <v>ok</v>
      </c>
      <c r="AZ601" s="641" t="str">
        <f t="shared" si="318"/>
        <v>ok</v>
      </c>
      <c r="BA601" s="641" t="str">
        <f t="shared" si="319"/>
        <v>ok</v>
      </c>
      <c r="BB601" s="641" t="str">
        <f t="shared" si="320"/>
        <v>ok</v>
      </c>
      <c r="BC601" s="641" t="str">
        <f t="shared" si="321"/>
        <v>ok</v>
      </c>
    </row>
    <row r="602" spans="1:55" ht="12.75" hidden="1" customHeight="1">
      <c r="A602" s="34"/>
      <c r="B602" s="35">
        <f t="shared" si="324"/>
        <v>0</v>
      </c>
      <c r="C602" s="34"/>
      <c r="D602" s="253" t="s">
        <v>723</v>
      </c>
      <c r="E602" s="242"/>
      <c r="F602" s="248"/>
      <c r="G602" s="80"/>
      <c r="H602" s="81"/>
      <c r="I602" s="245"/>
      <c r="J602" s="263"/>
      <c r="K602" s="263"/>
      <c r="L602" s="263"/>
      <c r="M602" s="685"/>
      <c r="N602" s="686"/>
      <c r="O602" s="687"/>
      <c r="P602" s="687"/>
      <c r="Q602" s="687"/>
      <c r="R602" s="687"/>
      <c r="S602" s="688"/>
      <c r="T602" s="268"/>
      <c r="U602" s="539"/>
      <c r="V602" s="299" t="str">
        <f t="shared" si="20"/>
        <v>11.11</v>
      </c>
      <c r="W602" s="299">
        <f t="shared" si="322"/>
        <v>0</v>
      </c>
      <c r="X602" s="268"/>
      <c r="Y602" s="268"/>
      <c r="Z602" s="268"/>
      <c r="AA602" s="268"/>
      <c r="AB602" s="533"/>
      <c r="AN602" s="641" t="str">
        <f t="shared" si="306"/>
        <v>revisar</v>
      </c>
      <c r="AO602" s="641" t="str">
        <f t="shared" si="307"/>
        <v>ok</v>
      </c>
      <c r="AP602" s="641" t="str">
        <f t="shared" si="308"/>
        <v>ok</v>
      </c>
      <c r="AQ602" s="641" t="str">
        <f t="shared" si="309"/>
        <v>ok</v>
      </c>
      <c r="AR602" s="641" t="str">
        <f t="shared" si="310"/>
        <v>ok</v>
      </c>
      <c r="AS602" s="641" t="str">
        <f t="shared" si="311"/>
        <v>ok</v>
      </c>
      <c r="AT602" s="641" t="str">
        <f t="shared" si="312"/>
        <v>ok</v>
      </c>
      <c r="AU602" s="641" t="str">
        <f t="shared" si="313"/>
        <v>ok</v>
      </c>
      <c r="AV602" s="641" t="str">
        <f t="shared" si="314"/>
        <v>ok</v>
      </c>
      <c r="AW602" s="641" t="str">
        <f t="shared" si="315"/>
        <v>ok</v>
      </c>
      <c r="AX602" s="641" t="str">
        <f t="shared" si="316"/>
        <v>ok</v>
      </c>
      <c r="AY602" s="641" t="str">
        <f t="shared" si="317"/>
        <v>ok</v>
      </c>
      <c r="AZ602" s="641" t="str">
        <f t="shared" si="318"/>
        <v>ok</v>
      </c>
      <c r="BA602" s="641" t="str">
        <f t="shared" si="319"/>
        <v>ok</v>
      </c>
      <c r="BB602" s="641" t="str">
        <f t="shared" si="320"/>
        <v>ok</v>
      </c>
      <c r="BC602" s="641" t="str">
        <f t="shared" si="321"/>
        <v>ok</v>
      </c>
    </row>
    <row r="603" spans="1:55" ht="12.75" hidden="1" customHeight="1">
      <c r="A603" s="34"/>
      <c r="B603" s="35">
        <f t="shared" si="324"/>
        <v>0</v>
      </c>
      <c r="C603" s="34"/>
      <c r="D603" s="250" t="s">
        <v>724</v>
      </c>
      <c r="E603" s="242"/>
      <c r="F603" s="248"/>
      <c r="G603" s="80"/>
      <c r="H603" s="81"/>
      <c r="I603" s="245"/>
      <c r="J603" s="263"/>
      <c r="K603" s="263"/>
      <c r="L603" s="263"/>
      <c r="M603" s="685"/>
      <c r="N603" s="686"/>
      <c r="O603" s="687"/>
      <c r="P603" s="687"/>
      <c r="Q603" s="687"/>
      <c r="R603" s="687"/>
      <c r="S603" s="688"/>
      <c r="T603" s="268"/>
      <c r="U603" s="539"/>
      <c r="V603" s="299" t="str">
        <f t="shared" si="20"/>
        <v>11.12</v>
      </c>
      <c r="W603" s="299">
        <f t="shared" si="322"/>
        <v>0</v>
      </c>
      <c r="X603" s="268"/>
      <c r="Y603" s="268"/>
      <c r="Z603" s="268"/>
      <c r="AA603" s="268"/>
      <c r="AB603" s="533"/>
      <c r="AN603" s="641" t="str">
        <f t="shared" si="306"/>
        <v>revisar</v>
      </c>
      <c r="AO603" s="641" t="str">
        <f t="shared" si="307"/>
        <v>ok</v>
      </c>
      <c r="AP603" s="641" t="str">
        <f t="shared" si="308"/>
        <v>ok</v>
      </c>
      <c r="AQ603" s="641" t="str">
        <f t="shared" si="309"/>
        <v>ok</v>
      </c>
      <c r="AR603" s="641" t="str">
        <f t="shared" si="310"/>
        <v>ok</v>
      </c>
      <c r="AS603" s="641" t="str">
        <f t="shared" si="311"/>
        <v>ok</v>
      </c>
      <c r="AT603" s="641" t="str">
        <f t="shared" si="312"/>
        <v>ok</v>
      </c>
      <c r="AU603" s="641" t="str">
        <f t="shared" si="313"/>
        <v>ok</v>
      </c>
      <c r="AV603" s="641" t="str">
        <f t="shared" si="314"/>
        <v>ok</v>
      </c>
      <c r="AW603" s="641" t="str">
        <f t="shared" si="315"/>
        <v>ok</v>
      </c>
      <c r="AX603" s="641" t="str">
        <f t="shared" si="316"/>
        <v>ok</v>
      </c>
      <c r="AY603" s="641" t="str">
        <f t="shared" si="317"/>
        <v>ok</v>
      </c>
      <c r="AZ603" s="641" t="str">
        <f t="shared" si="318"/>
        <v>ok</v>
      </c>
      <c r="BA603" s="641" t="str">
        <f t="shared" si="319"/>
        <v>ok</v>
      </c>
      <c r="BB603" s="641" t="str">
        <f t="shared" si="320"/>
        <v>ok</v>
      </c>
      <c r="BC603" s="641" t="str">
        <f t="shared" si="321"/>
        <v>ok</v>
      </c>
    </row>
    <row r="604" spans="1:55" ht="12.75" hidden="1" customHeight="1">
      <c r="A604" s="34"/>
      <c r="B604" s="35">
        <f t="shared" si="324"/>
        <v>0</v>
      </c>
      <c r="C604" s="34"/>
      <c r="D604" s="253" t="s">
        <v>725</v>
      </c>
      <c r="E604" s="242"/>
      <c r="F604" s="248"/>
      <c r="G604" s="80"/>
      <c r="H604" s="81"/>
      <c r="I604" s="245"/>
      <c r="J604" s="263"/>
      <c r="K604" s="263"/>
      <c r="L604" s="263"/>
      <c r="M604" s="685"/>
      <c r="N604" s="686"/>
      <c r="O604" s="687"/>
      <c r="P604" s="687"/>
      <c r="Q604" s="687"/>
      <c r="R604" s="687"/>
      <c r="S604" s="688"/>
      <c r="T604" s="268"/>
      <c r="U604" s="539"/>
      <c r="V604" s="299" t="str">
        <f t="shared" si="20"/>
        <v>11.13</v>
      </c>
      <c r="W604" s="299">
        <f t="shared" si="322"/>
        <v>0</v>
      </c>
      <c r="X604" s="268"/>
      <c r="Y604" s="268"/>
      <c r="Z604" s="268"/>
      <c r="AA604" s="268"/>
      <c r="AB604" s="533"/>
      <c r="AN604" s="641" t="str">
        <f t="shared" si="306"/>
        <v>revisar</v>
      </c>
      <c r="AO604" s="641" t="str">
        <f t="shared" si="307"/>
        <v>ok</v>
      </c>
      <c r="AP604" s="641" t="str">
        <f t="shared" si="308"/>
        <v>ok</v>
      </c>
      <c r="AQ604" s="641" t="str">
        <f t="shared" si="309"/>
        <v>ok</v>
      </c>
      <c r="AR604" s="641" t="str">
        <f t="shared" si="310"/>
        <v>ok</v>
      </c>
      <c r="AS604" s="641" t="str">
        <f t="shared" si="311"/>
        <v>ok</v>
      </c>
      <c r="AT604" s="641" t="str">
        <f t="shared" si="312"/>
        <v>ok</v>
      </c>
      <c r="AU604" s="641" t="str">
        <f t="shared" si="313"/>
        <v>ok</v>
      </c>
      <c r="AV604" s="641" t="str">
        <f t="shared" si="314"/>
        <v>ok</v>
      </c>
      <c r="AW604" s="641" t="str">
        <f t="shared" si="315"/>
        <v>ok</v>
      </c>
      <c r="AX604" s="641" t="str">
        <f t="shared" si="316"/>
        <v>ok</v>
      </c>
      <c r="AY604" s="641" t="str">
        <f t="shared" si="317"/>
        <v>ok</v>
      </c>
      <c r="AZ604" s="641" t="str">
        <f t="shared" si="318"/>
        <v>ok</v>
      </c>
      <c r="BA604" s="641" t="str">
        <f t="shared" si="319"/>
        <v>ok</v>
      </c>
      <c r="BB604" s="641" t="str">
        <f t="shared" si="320"/>
        <v>ok</v>
      </c>
      <c r="BC604" s="641" t="str">
        <f t="shared" si="321"/>
        <v>ok</v>
      </c>
    </row>
    <row r="605" spans="1:55" ht="12.75" hidden="1" customHeight="1">
      <c r="A605" s="34"/>
      <c r="B605" s="35">
        <f t="shared" si="324"/>
        <v>0</v>
      </c>
      <c r="C605" s="34"/>
      <c r="D605" s="250" t="s">
        <v>726</v>
      </c>
      <c r="E605" s="242"/>
      <c r="F605" s="248"/>
      <c r="G605" s="80"/>
      <c r="H605" s="81"/>
      <c r="I605" s="245"/>
      <c r="J605" s="263"/>
      <c r="K605" s="263"/>
      <c r="L605" s="263"/>
      <c r="M605" s="685"/>
      <c r="N605" s="686"/>
      <c r="O605" s="687"/>
      <c r="P605" s="687"/>
      <c r="Q605" s="687"/>
      <c r="R605" s="687"/>
      <c r="S605" s="688"/>
      <c r="T605" s="268"/>
      <c r="U605" s="539"/>
      <c r="V605" s="299" t="str">
        <f t="shared" si="20"/>
        <v>11.14</v>
      </c>
      <c r="W605" s="299">
        <f t="shared" si="322"/>
        <v>0</v>
      </c>
      <c r="X605" s="535">
        <f>SUM(P589:R589)</f>
        <v>0</v>
      </c>
      <c r="Y605" s="319" t="str">
        <f>IF(X605&lt;&gt;S589,"erro","ok")</f>
        <v>ok</v>
      </c>
      <c r="Z605" s="319"/>
      <c r="AA605" s="319"/>
      <c r="AB605" s="531"/>
      <c r="AN605" s="641" t="str">
        <f t="shared" si="306"/>
        <v>revisar</v>
      </c>
      <c r="AO605" s="641" t="str">
        <f t="shared" si="307"/>
        <v>revisar</v>
      </c>
      <c r="AP605" s="641" t="str">
        <f t="shared" si="308"/>
        <v>ok</v>
      </c>
      <c r="AQ605" s="641" t="str">
        <f t="shared" si="309"/>
        <v>ok</v>
      </c>
      <c r="AR605" s="641" t="str">
        <f t="shared" si="310"/>
        <v>ok</v>
      </c>
      <c r="AS605" s="641" t="str">
        <f t="shared" si="311"/>
        <v>ok</v>
      </c>
      <c r="AT605" s="641" t="str">
        <f t="shared" si="312"/>
        <v>ok</v>
      </c>
      <c r="AU605" s="641" t="str">
        <f t="shared" si="313"/>
        <v>ok</v>
      </c>
      <c r="AV605" s="641" t="str">
        <f t="shared" si="314"/>
        <v>ok</v>
      </c>
      <c r="AW605" s="641" t="str">
        <f t="shared" si="315"/>
        <v>ok</v>
      </c>
      <c r="AX605" s="641" t="str">
        <f t="shared" si="316"/>
        <v>ok</v>
      </c>
      <c r="AY605" s="641" t="str">
        <f t="shared" si="317"/>
        <v>ok</v>
      </c>
      <c r="AZ605" s="641" t="str">
        <f t="shared" si="318"/>
        <v>ok</v>
      </c>
      <c r="BA605" s="641" t="str">
        <f t="shared" si="319"/>
        <v>ok</v>
      </c>
      <c r="BB605" s="641" t="str">
        <f t="shared" si="320"/>
        <v>ok</v>
      </c>
      <c r="BC605" s="641" t="str">
        <f t="shared" si="321"/>
        <v>ok</v>
      </c>
    </row>
    <row r="606" spans="1:55" ht="12.75" hidden="1" customHeight="1">
      <c r="A606" s="34"/>
      <c r="B606" s="35">
        <f t="shared" si="324"/>
        <v>0</v>
      </c>
      <c r="C606" s="34"/>
      <c r="D606" s="253" t="s">
        <v>727</v>
      </c>
      <c r="E606" s="242"/>
      <c r="F606" s="248"/>
      <c r="G606" s="80"/>
      <c r="H606" s="81"/>
      <c r="I606" s="245"/>
      <c r="J606" s="263"/>
      <c r="K606" s="263"/>
      <c r="L606" s="263"/>
      <c r="M606" s="685"/>
      <c r="N606" s="686"/>
      <c r="O606" s="687"/>
      <c r="P606" s="687"/>
      <c r="Q606" s="687"/>
      <c r="R606" s="687"/>
      <c r="S606" s="688"/>
      <c r="T606" s="268"/>
      <c r="U606" s="539"/>
      <c r="V606" s="299" t="str">
        <f t="shared" si="20"/>
        <v>11.15</v>
      </c>
      <c r="W606" s="299">
        <f t="shared" si="322"/>
        <v>0</v>
      </c>
      <c r="X606" s="319"/>
      <c r="Y606" s="319"/>
      <c r="Z606" s="319"/>
      <c r="AA606" s="319"/>
      <c r="AB606" s="531"/>
      <c r="AN606" s="641" t="str">
        <f t="shared" si="306"/>
        <v>revisar</v>
      </c>
      <c r="AO606" s="641" t="str">
        <f t="shared" si="307"/>
        <v>ok</v>
      </c>
      <c r="AP606" s="641" t="str">
        <f t="shared" si="308"/>
        <v>ok</v>
      </c>
      <c r="AQ606" s="641" t="str">
        <f t="shared" si="309"/>
        <v>ok</v>
      </c>
      <c r="AR606" s="641" t="str">
        <f t="shared" si="310"/>
        <v>ok</v>
      </c>
      <c r="AS606" s="641" t="str">
        <f t="shared" si="311"/>
        <v>ok</v>
      </c>
      <c r="AT606" s="641" t="str">
        <f t="shared" si="312"/>
        <v>ok</v>
      </c>
      <c r="AU606" s="641" t="str">
        <f t="shared" si="313"/>
        <v>ok</v>
      </c>
      <c r="AV606" s="641" t="str">
        <f t="shared" si="314"/>
        <v>ok</v>
      </c>
      <c r="AW606" s="641" t="str">
        <f t="shared" si="315"/>
        <v>ok</v>
      </c>
      <c r="AX606" s="641" t="str">
        <f t="shared" si="316"/>
        <v>ok</v>
      </c>
      <c r="AY606" s="641" t="str">
        <f t="shared" si="317"/>
        <v>ok</v>
      </c>
      <c r="AZ606" s="641" t="str">
        <f t="shared" si="318"/>
        <v>ok</v>
      </c>
      <c r="BA606" s="641" t="str">
        <f t="shared" si="319"/>
        <v>ok</v>
      </c>
      <c r="BB606" s="641" t="str">
        <f t="shared" si="320"/>
        <v>ok</v>
      </c>
      <c r="BC606" s="641" t="str">
        <f t="shared" si="321"/>
        <v>ok</v>
      </c>
    </row>
    <row r="607" spans="1:55" ht="12.75" hidden="1" customHeight="1">
      <c r="A607" s="34"/>
      <c r="B607" s="35">
        <f t="shared" si="324"/>
        <v>0</v>
      </c>
      <c r="C607" s="34"/>
      <c r="D607" s="250" t="s">
        <v>728</v>
      </c>
      <c r="E607" s="242"/>
      <c r="F607" s="248"/>
      <c r="G607" s="80"/>
      <c r="H607" s="81"/>
      <c r="I607" s="245"/>
      <c r="J607" s="263"/>
      <c r="K607" s="263"/>
      <c r="L607" s="263"/>
      <c r="M607" s="685"/>
      <c r="N607" s="686"/>
      <c r="O607" s="687"/>
      <c r="P607" s="687"/>
      <c r="Q607" s="687"/>
      <c r="R607" s="687"/>
      <c r="S607" s="688"/>
      <c r="T607" s="268"/>
      <c r="U607" s="539"/>
      <c r="V607" s="299" t="str">
        <f t="shared" si="20"/>
        <v>11.16</v>
      </c>
      <c r="W607" s="299">
        <f t="shared" si="322"/>
        <v>0</v>
      </c>
      <c r="X607" s="319"/>
      <c r="Y607" s="319"/>
      <c r="Z607" s="319"/>
      <c r="AA607" s="319"/>
      <c r="AB607" s="531"/>
      <c r="AN607" s="641" t="str">
        <f t="shared" si="306"/>
        <v>revisar</v>
      </c>
      <c r="AO607" s="641" t="str">
        <f t="shared" si="307"/>
        <v>ok</v>
      </c>
      <c r="AP607" s="641" t="str">
        <f t="shared" si="308"/>
        <v>ok</v>
      </c>
      <c r="AQ607" s="641" t="str">
        <f t="shared" si="309"/>
        <v>ok</v>
      </c>
      <c r="AR607" s="641" t="str">
        <f t="shared" si="310"/>
        <v>ok</v>
      </c>
      <c r="AS607" s="641" t="str">
        <f t="shared" si="311"/>
        <v>ok</v>
      </c>
      <c r="AT607" s="641" t="str">
        <f t="shared" si="312"/>
        <v>ok</v>
      </c>
      <c r="AU607" s="641" t="str">
        <f t="shared" si="313"/>
        <v>ok</v>
      </c>
      <c r="AV607" s="641" t="str">
        <f t="shared" si="314"/>
        <v>ok</v>
      </c>
      <c r="AW607" s="641" t="str">
        <f t="shared" si="315"/>
        <v>ok</v>
      </c>
      <c r="AX607" s="641" t="str">
        <f t="shared" si="316"/>
        <v>ok</v>
      </c>
      <c r="AY607" s="641" t="str">
        <f t="shared" si="317"/>
        <v>ok</v>
      </c>
      <c r="AZ607" s="641" t="str">
        <f t="shared" si="318"/>
        <v>ok</v>
      </c>
      <c r="BA607" s="641" t="str">
        <f t="shared" si="319"/>
        <v>ok</v>
      </c>
      <c r="BB607" s="641" t="str">
        <f t="shared" si="320"/>
        <v>ok</v>
      </c>
      <c r="BC607" s="641" t="str">
        <f t="shared" si="321"/>
        <v>ok</v>
      </c>
    </row>
    <row r="608" spans="1:55" ht="12.75" hidden="1" customHeight="1">
      <c r="A608" s="34"/>
      <c r="B608" s="35">
        <f t="shared" si="324"/>
        <v>0</v>
      </c>
      <c r="C608" s="34"/>
      <c r="D608" s="253" t="s">
        <v>729</v>
      </c>
      <c r="E608" s="242"/>
      <c r="F608" s="248"/>
      <c r="G608" s="80"/>
      <c r="H608" s="81"/>
      <c r="I608" s="245"/>
      <c r="J608" s="263"/>
      <c r="K608" s="263"/>
      <c r="L608" s="263"/>
      <c r="M608" s="685"/>
      <c r="N608" s="686"/>
      <c r="O608" s="687"/>
      <c r="P608" s="687"/>
      <c r="Q608" s="687"/>
      <c r="R608" s="687"/>
      <c r="S608" s="688"/>
      <c r="T608" s="268"/>
      <c r="U608" s="539"/>
      <c r="V608" s="299" t="str">
        <f t="shared" si="20"/>
        <v>11.17</v>
      </c>
      <c r="W608" s="299">
        <f t="shared" si="322"/>
        <v>0</v>
      </c>
      <c r="X608" s="268"/>
      <c r="Y608" s="268"/>
      <c r="Z608" s="268"/>
      <c r="AA608" s="268"/>
      <c r="AB608" s="533"/>
      <c r="AN608" s="641" t="str">
        <f t="shared" si="306"/>
        <v>revisar</v>
      </c>
      <c r="AO608" s="641" t="str">
        <f t="shared" si="307"/>
        <v>ok</v>
      </c>
      <c r="AP608" s="641" t="str">
        <f t="shared" si="308"/>
        <v>ok</v>
      </c>
      <c r="AQ608" s="641" t="str">
        <f t="shared" si="309"/>
        <v>ok</v>
      </c>
      <c r="AR608" s="641" t="str">
        <f t="shared" si="310"/>
        <v>ok</v>
      </c>
      <c r="AS608" s="641" t="str">
        <f t="shared" si="311"/>
        <v>ok</v>
      </c>
      <c r="AT608" s="641" t="str">
        <f t="shared" si="312"/>
        <v>ok</v>
      </c>
      <c r="AU608" s="641" t="str">
        <f t="shared" si="313"/>
        <v>ok</v>
      </c>
      <c r="AV608" s="641" t="str">
        <f t="shared" si="314"/>
        <v>ok</v>
      </c>
      <c r="AW608" s="641" t="str">
        <f t="shared" si="315"/>
        <v>ok</v>
      </c>
      <c r="AX608" s="641" t="str">
        <f t="shared" si="316"/>
        <v>ok</v>
      </c>
      <c r="AY608" s="641" t="str">
        <f t="shared" si="317"/>
        <v>ok</v>
      </c>
      <c r="AZ608" s="641" t="str">
        <f t="shared" si="318"/>
        <v>ok</v>
      </c>
      <c r="BA608" s="641" t="str">
        <f t="shared" si="319"/>
        <v>ok</v>
      </c>
      <c r="BB608" s="641" t="str">
        <f t="shared" si="320"/>
        <v>ok</v>
      </c>
      <c r="BC608" s="641" t="str">
        <f t="shared" si="321"/>
        <v>ok</v>
      </c>
    </row>
    <row r="609" spans="1:55" ht="12.75" hidden="1" customHeight="1">
      <c r="A609" s="34"/>
      <c r="B609" s="35">
        <f t="shared" si="324"/>
        <v>0</v>
      </c>
      <c r="C609" s="34"/>
      <c r="D609" s="250" t="s">
        <v>730</v>
      </c>
      <c r="E609" s="242"/>
      <c r="F609" s="248"/>
      <c r="G609" s="80"/>
      <c r="H609" s="81"/>
      <c r="I609" s="245"/>
      <c r="J609" s="263"/>
      <c r="K609" s="263"/>
      <c r="L609" s="263"/>
      <c r="M609" s="685"/>
      <c r="N609" s="686"/>
      <c r="O609" s="687"/>
      <c r="P609" s="687"/>
      <c r="Q609" s="687"/>
      <c r="R609" s="687"/>
      <c r="S609" s="688"/>
      <c r="T609" s="268"/>
      <c r="U609" s="539"/>
      <c r="V609" s="299" t="str">
        <f t="shared" si="20"/>
        <v>11.18</v>
      </c>
      <c r="W609" s="299">
        <f t="shared" si="322"/>
        <v>0</v>
      </c>
      <c r="X609" s="268"/>
      <c r="Y609" s="268"/>
      <c r="Z609" s="268"/>
      <c r="AA609" s="268"/>
      <c r="AB609" s="533"/>
      <c r="AN609" s="641" t="str">
        <f t="shared" si="306"/>
        <v>revisar</v>
      </c>
      <c r="AO609" s="641" t="str">
        <f t="shared" si="307"/>
        <v>ok</v>
      </c>
      <c r="AP609" s="641" t="str">
        <f t="shared" si="308"/>
        <v>ok</v>
      </c>
      <c r="AQ609" s="641" t="str">
        <f t="shared" si="309"/>
        <v>ok</v>
      </c>
      <c r="AR609" s="641" t="str">
        <f t="shared" si="310"/>
        <v>ok</v>
      </c>
      <c r="AS609" s="641" t="str">
        <f t="shared" si="311"/>
        <v>ok</v>
      </c>
      <c r="AT609" s="641" t="str">
        <f t="shared" si="312"/>
        <v>ok</v>
      </c>
      <c r="AU609" s="641" t="str">
        <f t="shared" si="313"/>
        <v>ok</v>
      </c>
      <c r="AV609" s="641" t="str">
        <f t="shared" si="314"/>
        <v>ok</v>
      </c>
      <c r="AW609" s="641" t="str">
        <f t="shared" si="315"/>
        <v>ok</v>
      </c>
      <c r="AX609" s="641" t="str">
        <f t="shared" si="316"/>
        <v>ok</v>
      </c>
      <c r="AY609" s="641" t="str">
        <f t="shared" si="317"/>
        <v>ok</v>
      </c>
      <c r="AZ609" s="641" t="str">
        <f t="shared" si="318"/>
        <v>ok</v>
      </c>
      <c r="BA609" s="641" t="str">
        <f t="shared" si="319"/>
        <v>ok</v>
      </c>
      <c r="BB609" s="641" t="str">
        <f t="shared" si="320"/>
        <v>ok</v>
      </c>
      <c r="BC609" s="641" t="str">
        <f t="shared" si="321"/>
        <v>ok</v>
      </c>
    </row>
    <row r="610" spans="1:55" ht="12.75" hidden="1" customHeight="1">
      <c r="A610" s="34"/>
      <c r="B610" s="35">
        <f t="shared" si="324"/>
        <v>0</v>
      </c>
      <c r="C610" s="34"/>
      <c r="D610" s="253" t="s">
        <v>731</v>
      </c>
      <c r="E610" s="242"/>
      <c r="F610" s="248"/>
      <c r="G610" s="80"/>
      <c r="H610" s="81"/>
      <c r="I610" s="245"/>
      <c r="J610" s="263"/>
      <c r="K610" s="263"/>
      <c r="L610" s="263"/>
      <c r="M610" s="685"/>
      <c r="N610" s="686"/>
      <c r="O610" s="687"/>
      <c r="P610" s="687"/>
      <c r="Q610" s="687"/>
      <c r="R610" s="687"/>
      <c r="S610" s="688"/>
      <c r="T610" s="268"/>
      <c r="U610" s="539"/>
      <c r="V610" s="299" t="str">
        <f t="shared" si="20"/>
        <v>11.19</v>
      </c>
      <c r="W610" s="299">
        <f t="shared" si="322"/>
        <v>0</v>
      </c>
      <c r="X610" s="268"/>
      <c r="Y610" s="268"/>
      <c r="Z610" s="268"/>
      <c r="AA610" s="268"/>
      <c r="AB610" s="533"/>
      <c r="AN610" s="641" t="str">
        <f t="shared" si="306"/>
        <v>revisar</v>
      </c>
      <c r="AO610" s="641" t="str">
        <f t="shared" si="307"/>
        <v>ok</v>
      </c>
      <c r="AP610" s="641" t="str">
        <f t="shared" si="308"/>
        <v>ok</v>
      </c>
      <c r="AQ610" s="641" t="str">
        <f t="shared" si="309"/>
        <v>ok</v>
      </c>
      <c r="AR610" s="641" t="str">
        <f t="shared" si="310"/>
        <v>ok</v>
      </c>
      <c r="AS610" s="641" t="str">
        <f t="shared" si="311"/>
        <v>ok</v>
      </c>
      <c r="AT610" s="641" t="str">
        <f t="shared" si="312"/>
        <v>ok</v>
      </c>
      <c r="AU610" s="641" t="str">
        <f t="shared" si="313"/>
        <v>ok</v>
      </c>
      <c r="AV610" s="641" t="str">
        <f t="shared" si="314"/>
        <v>ok</v>
      </c>
      <c r="AW610" s="641" t="str">
        <f t="shared" si="315"/>
        <v>ok</v>
      </c>
      <c r="AX610" s="641" t="str">
        <f t="shared" si="316"/>
        <v>ok</v>
      </c>
      <c r="AY610" s="641" t="str">
        <f t="shared" si="317"/>
        <v>ok</v>
      </c>
      <c r="AZ610" s="641" t="str">
        <f t="shared" si="318"/>
        <v>ok</v>
      </c>
      <c r="BA610" s="641" t="str">
        <f t="shared" si="319"/>
        <v>ok</v>
      </c>
      <c r="BB610" s="641" t="str">
        <f t="shared" si="320"/>
        <v>ok</v>
      </c>
      <c r="BC610" s="641" t="str">
        <f t="shared" si="321"/>
        <v>ok</v>
      </c>
    </row>
    <row r="611" spans="1:55" ht="12.75" hidden="1" customHeight="1">
      <c r="A611" s="34"/>
      <c r="B611" s="35">
        <f t="shared" si="324"/>
        <v>0</v>
      </c>
      <c r="C611" s="34"/>
      <c r="D611" s="250" t="s">
        <v>732</v>
      </c>
      <c r="E611" s="242"/>
      <c r="F611" s="248"/>
      <c r="G611" s="80"/>
      <c r="H611" s="81"/>
      <c r="I611" s="245"/>
      <c r="J611" s="263"/>
      <c r="K611" s="263"/>
      <c r="L611" s="263"/>
      <c r="M611" s="685"/>
      <c r="N611" s="686"/>
      <c r="O611" s="687"/>
      <c r="P611" s="687"/>
      <c r="Q611" s="687"/>
      <c r="R611" s="687"/>
      <c r="S611" s="688"/>
      <c r="T611" s="268"/>
      <c r="U611" s="539"/>
      <c r="V611" s="299" t="str">
        <f t="shared" si="20"/>
        <v>11.20</v>
      </c>
      <c r="W611" s="299">
        <f t="shared" si="322"/>
        <v>0</v>
      </c>
      <c r="X611" s="268"/>
      <c r="Y611" s="268"/>
      <c r="Z611" s="268"/>
      <c r="AA611" s="268"/>
      <c r="AB611" s="533"/>
      <c r="AN611" s="641" t="str">
        <f t="shared" si="306"/>
        <v>revisar</v>
      </c>
      <c r="AO611" s="641" t="str">
        <f t="shared" si="307"/>
        <v>ok</v>
      </c>
      <c r="AP611" s="641" t="str">
        <f t="shared" si="308"/>
        <v>ok</v>
      </c>
      <c r="AQ611" s="641" t="str">
        <f t="shared" si="309"/>
        <v>ok</v>
      </c>
      <c r="AR611" s="641" t="str">
        <f t="shared" si="310"/>
        <v>ok</v>
      </c>
      <c r="AS611" s="641" t="str">
        <f t="shared" si="311"/>
        <v>ok</v>
      </c>
      <c r="AT611" s="641" t="str">
        <f t="shared" si="312"/>
        <v>ok</v>
      </c>
      <c r="AU611" s="641" t="str">
        <f t="shared" si="313"/>
        <v>ok</v>
      </c>
      <c r="AV611" s="641" t="str">
        <f t="shared" si="314"/>
        <v>ok</v>
      </c>
      <c r="AW611" s="641" t="str">
        <f t="shared" si="315"/>
        <v>ok</v>
      </c>
      <c r="AX611" s="641" t="str">
        <f t="shared" si="316"/>
        <v>ok</v>
      </c>
      <c r="AY611" s="641" t="str">
        <f t="shared" si="317"/>
        <v>ok</v>
      </c>
      <c r="AZ611" s="641" t="str">
        <f t="shared" si="318"/>
        <v>ok</v>
      </c>
      <c r="BA611" s="641" t="str">
        <f t="shared" si="319"/>
        <v>ok</v>
      </c>
      <c r="BB611" s="641" t="str">
        <f t="shared" si="320"/>
        <v>ok</v>
      </c>
      <c r="BC611" s="641" t="str">
        <f t="shared" si="321"/>
        <v>ok</v>
      </c>
    </row>
    <row r="612" spans="1:55" ht="12.75" hidden="1" customHeight="1">
      <c r="A612" s="34"/>
      <c r="B612" s="35">
        <f t="shared" si="324"/>
        <v>0</v>
      </c>
      <c r="C612" s="34"/>
      <c r="D612" s="253" t="s">
        <v>733</v>
      </c>
      <c r="E612" s="242"/>
      <c r="F612" s="248"/>
      <c r="G612" s="80"/>
      <c r="H612" s="81"/>
      <c r="I612" s="245"/>
      <c r="J612" s="263"/>
      <c r="K612" s="263"/>
      <c r="L612" s="263"/>
      <c r="M612" s="685"/>
      <c r="N612" s="686"/>
      <c r="O612" s="687"/>
      <c r="P612" s="687"/>
      <c r="Q612" s="687"/>
      <c r="R612" s="687"/>
      <c r="S612" s="688"/>
      <c r="T612" s="268"/>
      <c r="U612" s="539"/>
      <c r="V612" s="299" t="str">
        <f t="shared" si="20"/>
        <v>11.21</v>
      </c>
      <c r="W612" s="299">
        <f t="shared" si="322"/>
        <v>0</v>
      </c>
      <c r="X612" s="268"/>
      <c r="Y612" s="268"/>
      <c r="Z612" s="268"/>
      <c r="AA612" s="268"/>
      <c r="AB612" s="533"/>
      <c r="AN612" s="641" t="str">
        <f t="shared" si="306"/>
        <v>revisar</v>
      </c>
      <c r="AO612" s="641" t="str">
        <f t="shared" si="307"/>
        <v>ok</v>
      </c>
      <c r="AP612" s="641" t="str">
        <f t="shared" si="308"/>
        <v>ok</v>
      </c>
      <c r="AQ612" s="641" t="str">
        <f t="shared" si="309"/>
        <v>ok</v>
      </c>
      <c r="AR612" s="641" t="str">
        <f t="shared" si="310"/>
        <v>ok</v>
      </c>
      <c r="AS612" s="641" t="str">
        <f t="shared" si="311"/>
        <v>ok</v>
      </c>
      <c r="AT612" s="641" t="str">
        <f t="shared" si="312"/>
        <v>ok</v>
      </c>
      <c r="AU612" s="641" t="str">
        <f t="shared" si="313"/>
        <v>ok</v>
      </c>
      <c r="AV612" s="641" t="str">
        <f t="shared" si="314"/>
        <v>ok</v>
      </c>
      <c r="AW612" s="641" t="str">
        <f t="shared" si="315"/>
        <v>ok</v>
      </c>
      <c r="AX612" s="641" t="str">
        <f t="shared" si="316"/>
        <v>ok</v>
      </c>
      <c r="AY612" s="641" t="str">
        <f t="shared" si="317"/>
        <v>ok</v>
      </c>
      <c r="AZ612" s="641" t="str">
        <f t="shared" si="318"/>
        <v>ok</v>
      </c>
      <c r="BA612" s="641" t="str">
        <f t="shared" si="319"/>
        <v>ok</v>
      </c>
      <c r="BB612" s="641" t="str">
        <f t="shared" si="320"/>
        <v>ok</v>
      </c>
      <c r="BC612" s="641" t="str">
        <f t="shared" si="321"/>
        <v>ok</v>
      </c>
    </row>
    <row r="613" spans="1:55" ht="12.75" hidden="1" customHeight="1">
      <c r="A613" s="34"/>
      <c r="B613" s="35">
        <f t="shared" si="324"/>
        <v>0</v>
      </c>
      <c r="C613" s="34"/>
      <c r="D613" s="250" t="s">
        <v>734</v>
      </c>
      <c r="E613" s="242"/>
      <c r="F613" s="248"/>
      <c r="G613" s="80"/>
      <c r="H613" s="81"/>
      <c r="I613" s="245"/>
      <c r="J613" s="263"/>
      <c r="K613" s="263"/>
      <c r="L613" s="263"/>
      <c r="M613" s="685"/>
      <c r="N613" s="686"/>
      <c r="O613" s="687"/>
      <c r="P613" s="687"/>
      <c r="Q613" s="687"/>
      <c r="R613" s="687"/>
      <c r="S613" s="688"/>
      <c r="T613" s="268"/>
      <c r="U613" s="539"/>
      <c r="V613" s="299" t="str">
        <f t="shared" si="20"/>
        <v>11.22</v>
      </c>
      <c r="W613" s="299">
        <f t="shared" si="322"/>
        <v>0</v>
      </c>
      <c r="X613" s="268"/>
      <c r="Y613" s="268"/>
      <c r="Z613" s="268"/>
      <c r="AA613" s="268"/>
      <c r="AB613" s="533"/>
      <c r="AN613" s="641" t="str">
        <f t="shared" si="306"/>
        <v>revisar</v>
      </c>
      <c r="AO613" s="641" t="str">
        <f t="shared" si="307"/>
        <v>ok</v>
      </c>
      <c r="AP613" s="641" t="str">
        <f t="shared" si="308"/>
        <v>ok</v>
      </c>
      <c r="AQ613" s="641" t="str">
        <f t="shared" si="309"/>
        <v>ok</v>
      </c>
      <c r="AR613" s="641" t="str">
        <f t="shared" si="310"/>
        <v>ok</v>
      </c>
      <c r="AS613" s="641" t="str">
        <f t="shared" si="311"/>
        <v>ok</v>
      </c>
      <c r="AT613" s="641" t="str">
        <f t="shared" si="312"/>
        <v>ok</v>
      </c>
      <c r="AU613" s="641" t="str">
        <f t="shared" si="313"/>
        <v>ok</v>
      </c>
      <c r="AV613" s="641" t="str">
        <f t="shared" si="314"/>
        <v>ok</v>
      </c>
      <c r="AW613" s="641" t="str">
        <f t="shared" si="315"/>
        <v>ok</v>
      </c>
      <c r="AX613" s="641" t="str">
        <f t="shared" si="316"/>
        <v>ok</v>
      </c>
      <c r="AY613" s="641" t="str">
        <f t="shared" si="317"/>
        <v>ok</v>
      </c>
      <c r="AZ613" s="641" t="str">
        <f t="shared" si="318"/>
        <v>ok</v>
      </c>
      <c r="BA613" s="641" t="str">
        <f t="shared" si="319"/>
        <v>ok</v>
      </c>
      <c r="BB613" s="641" t="str">
        <f t="shared" si="320"/>
        <v>ok</v>
      </c>
      <c r="BC613" s="641" t="str">
        <f t="shared" si="321"/>
        <v>ok</v>
      </c>
    </row>
    <row r="614" spans="1:55" ht="12.75" hidden="1" customHeight="1">
      <c r="A614" s="34"/>
      <c r="B614" s="35">
        <f t="shared" si="324"/>
        <v>0</v>
      </c>
      <c r="C614" s="34"/>
      <c r="D614" s="253" t="s">
        <v>735</v>
      </c>
      <c r="E614" s="242"/>
      <c r="F614" s="248"/>
      <c r="G614" s="80"/>
      <c r="H614" s="81"/>
      <c r="I614" s="245"/>
      <c r="J614" s="263"/>
      <c r="K614" s="263"/>
      <c r="L614" s="263"/>
      <c r="M614" s="685"/>
      <c r="N614" s="686"/>
      <c r="O614" s="687"/>
      <c r="P614" s="687"/>
      <c r="Q614" s="687"/>
      <c r="R614" s="687"/>
      <c r="S614" s="688"/>
      <c r="T614" s="268"/>
      <c r="U614" s="539"/>
      <c r="V614" s="299" t="str">
        <f t="shared" si="20"/>
        <v>11.23</v>
      </c>
      <c r="W614" s="299">
        <f t="shared" si="322"/>
        <v>0</v>
      </c>
      <c r="X614" s="268"/>
      <c r="Y614" s="268"/>
      <c r="Z614" s="268"/>
      <c r="AA614" s="268"/>
      <c r="AB614" s="533"/>
      <c r="AN614" s="641" t="str">
        <f t="shared" si="306"/>
        <v>revisar</v>
      </c>
      <c r="AO614" s="641" t="str">
        <f t="shared" si="307"/>
        <v>ok</v>
      </c>
      <c r="AP614" s="641" t="str">
        <f t="shared" si="308"/>
        <v>ok</v>
      </c>
      <c r="AQ614" s="641" t="str">
        <f t="shared" si="309"/>
        <v>ok</v>
      </c>
      <c r="AR614" s="641" t="str">
        <f t="shared" si="310"/>
        <v>ok</v>
      </c>
      <c r="AS614" s="641" t="str">
        <f t="shared" si="311"/>
        <v>ok</v>
      </c>
      <c r="AT614" s="641" t="str">
        <f t="shared" si="312"/>
        <v>ok</v>
      </c>
      <c r="AU614" s="641" t="str">
        <f t="shared" si="313"/>
        <v>ok</v>
      </c>
      <c r="AV614" s="641" t="str">
        <f t="shared" si="314"/>
        <v>ok</v>
      </c>
      <c r="AW614" s="641" t="str">
        <f t="shared" si="315"/>
        <v>ok</v>
      </c>
      <c r="AX614" s="641" t="str">
        <f t="shared" si="316"/>
        <v>ok</v>
      </c>
      <c r="AY614" s="641" t="str">
        <f t="shared" si="317"/>
        <v>ok</v>
      </c>
      <c r="AZ614" s="641" t="str">
        <f t="shared" si="318"/>
        <v>ok</v>
      </c>
      <c r="BA614" s="641" t="str">
        <f t="shared" si="319"/>
        <v>ok</v>
      </c>
      <c r="BB614" s="641" t="str">
        <f t="shared" si="320"/>
        <v>ok</v>
      </c>
      <c r="BC614" s="641" t="str">
        <f t="shared" si="321"/>
        <v>ok</v>
      </c>
    </row>
    <row r="615" spans="1:55" ht="12.75" hidden="1" customHeight="1">
      <c r="A615" s="34"/>
      <c r="B615" s="35">
        <f t="shared" si="324"/>
        <v>0</v>
      </c>
      <c r="C615" s="34"/>
      <c r="D615" s="250" t="s">
        <v>736</v>
      </c>
      <c r="E615" s="242"/>
      <c r="F615" s="248"/>
      <c r="G615" s="80"/>
      <c r="H615" s="81"/>
      <c r="I615" s="245"/>
      <c r="J615" s="263"/>
      <c r="K615" s="263"/>
      <c r="L615" s="263"/>
      <c r="M615" s="685"/>
      <c r="N615" s="686"/>
      <c r="O615" s="687"/>
      <c r="P615" s="687"/>
      <c r="Q615" s="687"/>
      <c r="R615" s="687"/>
      <c r="S615" s="688"/>
      <c r="T615" s="268"/>
      <c r="U615" s="539"/>
      <c r="V615" s="299" t="str">
        <f t="shared" si="20"/>
        <v>11.24</v>
      </c>
      <c r="W615" s="299">
        <f t="shared" si="322"/>
        <v>0</v>
      </c>
      <c r="X615" s="268"/>
      <c r="Y615" s="268"/>
      <c r="Z615" s="268"/>
      <c r="AA615" s="268"/>
      <c r="AB615" s="533"/>
      <c r="AN615" s="641" t="str">
        <f t="shared" si="306"/>
        <v>revisar</v>
      </c>
      <c r="AO615" s="641" t="str">
        <f t="shared" si="307"/>
        <v>ok</v>
      </c>
      <c r="AP615" s="641" t="str">
        <f t="shared" si="308"/>
        <v>ok</v>
      </c>
      <c r="AQ615" s="641" t="str">
        <f t="shared" si="309"/>
        <v>ok</v>
      </c>
      <c r="AR615" s="641" t="str">
        <f t="shared" si="310"/>
        <v>ok</v>
      </c>
      <c r="AS615" s="641" t="str">
        <f t="shared" si="311"/>
        <v>ok</v>
      </c>
      <c r="AT615" s="641" t="str">
        <f t="shared" si="312"/>
        <v>ok</v>
      </c>
      <c r="AU615" s="641" t="str">
        <f t="shared" si="313"/>
        <v>ok</v>
      </c>
      <c r="AV615" s="641" t="str">
        <f t="shared" si="314"/>
        <v>ok</v>
      </c>
      <c r="AW615" s="641" t="str">
        <f t="shared" si="315"/>
        <v>ok</v>
      </c>
      <c r="AX615" s="641" t="str">
        <f t="shared" si="316"/>
        <v>ok</v>
      </c>
      <c r="AY615" s="641" t="str">
        <f t="shared" si="317"/>
        <v>ok</v>
      </c>
      <c r="AZ615" s="641" t="str">
        <f t="shared" si="318"/>
        <v>ok</v>
      </c>
      <c r="BA615" s="641" t="str">
        <f t="shared" si="319"/>
        <v>ok</v>
      </c>
      <c r="BB615" s="641" t="str">
        <f t="shared" si="320"/>
        <v>ok</v>
      </c>
      <c r="BC615" s="641" t="str">
        <f t="shared" si="321"/>
        <v>ok</v>
      </c>
    </row>
    <row r="616" spans="1:55" ht="12.75" hidden="1" customHeight="1">
      <c r="A616" s="34"/>
      <c r="B616" s="35">
        <f t="shared" si="324"/>
        <v>0</v>
      </c>
      <c r="C616" s="34"/>
      <c r="D616" s="253" t="s">
        <v>737</v>
      </c>
      <c r="E616" s="242"/>
      <c r="F616" s="248"/>
      <c r="G616" s="80"/>
      <c r="H616" s="81"/>
      <c r="I616" s="245"/>
      <c r="J616" s="263"/>
      <c r="K616" s="263"/>
      <c r="L616" s="263"/>
      <c r="M616" s="685"/>
      <c r="N616" s="686"/>
      <c r="O616" s="687"/>
      <c r="P616" s="687"/>
      <c r="Q616" s="687"/>
      <c r="R616" s="687"/>
      <c r="S616" s="688"/>
      <c r="T616" s="268"/>
      <c r="U616" s="539"/>
      <c r="V616" s="299" t="str">
        <f t="shared" si="20"/>
        <v>11.25</v>
      </c>
      <c r="W616" s="299">
        <f t="shared" si="322"/>
        <v>0</v>
      </c>
      <c r="X616" s="268"/>
      <c r="Y616" s="268"/>
      <c r="Z616" s="268"/>
      <c r="AA616" s="268"/>
      <c r="AB616" s="533"/>
      <c r="AN616" s="641" t="str">
        <f t="shared" si="306"/>
        <v>revisar</v>
      </c>
      <c r="AO616" s="641" t="str">
        <f t="shared" si="307"/>
        <v>ok</v>
      </c>
      <c r="AP616" s="641" t="str">
        <f t="shared" si="308"/>
        <v>ok</v>
      </c>
      <c r="AQ616" s="641" t="str">
        <f t="shared" si="309"/>
        <v>ok</v>
      </c>
      <c r="AR616" s="641" t="str">
        <f t="shared" si="310"/>
        <v>ok</v>
      </c>
      <c r="AS616" s="641" t="str">
        <f t="shared" si="311"/>
        <v>ok</v>
      </c>
      <c r="AT616" s="641" t="str">
        <f t="shared" si="312"/>
        <v>ok</v>
      </c>
      <c r="AU616" s="641" t="str">
        <f t="shared" si="313"/>
        <v>ok</v>
      </c>
      <c r="AV616" s="641" t="str">
        <f t="shared" si="314"/>
        <v>ok</v>
      </c>
      <c r="AW616" s="641" t="str">
        <f t="shared" si="315"/>
        <v>ok</v>
      </c>
      <c r="AX616" s="641" t="str">
        <f t="shared" si="316"/>
        <v>ok</v>
      </c>
      <c r="AY616" s="641" t="str">
        <f t="shared" si="317"/>
        <v>ok</v>
      </c>
      <c r="AZ616" s="641" t="str">
        <f t="shared" si="318"/>
        <v>ok</v>
      </c>
      <c r="BA616" s="641" t="str">
        <f t="shared" si="319"/>
        <v>ok</v>
      </c>
      <c r="BB616" s="641" t="str">
        <f t="shared" si="320"/>
        <v>ok</v>
      </c>
      <c r="BC616" s="641" t="str">
        <f t="shared" si="321"/>
        <v>ok</v>
      </c>
    </row>
    <row r="617" spans="1:55" ht="12.75" hidden="1" customHeight="1">
      <c r="A617" s="34"/>
      <c r="B617" s="35">
        <f t="shared" si="324"/>
        <v>0</v>
      </c>
      <c r="C617" s="34"/>
      <c r="D617" s="250" t="s">
        <v>738</v>
      </c>
      <c r="E617" s="242"/>
      <c r="F617" s="248"/>
      <c r="G617" s="80"/>
      <c r="H617" s="81"/>
      <c r="I617" s="245"/>
      <c r="J617" s="263"/>
      <c r="K617" s="263"/>
      <c r="L617" s="263"/>
      <c r="M617" s="685"/>
      <c r="N617" s="686"/>
      <c r="O617" s="687"/>
      <c r="P617" s="687"/>
      <c r="Q617" s="687"/>
      <c r="R617" s="687"/>
      <c r="S617" s="688"/>
      <c r="T617" s="268"/>
      <c r="U617" s="539"/>
      <c r="V617" s="299" t="str">
        <f t="shared" si="20"/>
        <v>11.26</v>
      </c>
      <c r="W617" s="299">
        <f t="shared" si="322"/>
        <v>0</v>
      </c>
      <c r="X617" s="268"/>
      <c r="Y617" s="268"/>
      <c r="Z617" s="268"/>
      <c r="AA617" s="268"/>
      <c r="AB617" s="533"/>
      <c r="AN617" s="641" t="str">
        <f t="shared" si="306"/>
        <v>revisar</v>
      </c>
      <c r="AO617" s="641" t="str">
        <f t="shared" si="307"/>
        <v>ok</v>
      </c>
      <c r="AP617" s="641" t="str">
        <f t="shared" si="308"/>
        <v>ok</v>
      </c>
      <c r="AQ617" s="641" t="str">
        <f t="shared" si="309"/>
        <v>ok</v>
      </c>
      <c r="AR617" s="641" t="str">
        <f t="shared" si="310"/>
        <v>ok</v>
      </c>
      <c r="AS617" s="641" t="str">
        <f t="shared" si="311"/>
        <v>ok</v>
      </c>
      <c r="AT617" s="641" t="str">
        <f t="shared" si="312"/>
        <v>ok</v>
      </c>
      <c r="AU617" s="641" t="str">
        <f t="shared" si="313"/>
        <v>ok</v>
      </c>
      <c r="AV617" s="641" t="str">
        <f t="shared" si="314"/>
        <v>ok</v>
      </c>
      <c r="AW617" s="641" t="str">
        <f t="shared" si="315"/>
        <v>ok</v>
      </c>
      <c r="AX617" s="641" t="str">
        <f t="shared" si="316"/>
        <v>ok</v>
      </c>
      <c r="AY617" s="641" t="str">
        <f t="shared" si="317"/>
        <v>ok</v>
      </c>
      <c r="AZ617" s="641" t="str">
        <f t="shared" si="318"/>
        <v>ok</v>
      </c>
      <c r="BA617" s="641" t="str">
        <f t="shared" si="319"/>
        <v>ok</v>
      </c>
      <c r="BB617" s="641" t="str">
        <f t="shared" si="320"/>
        <v>ok</v>
      </c>
      <c r="BC617" s="641" t="str">
        <f t="shared" si="321"/>
        <v>ok</v>
      </c>
    </row>
    <row r="618" spans="1:55" ht="12.75" hidden="1" customHeight="1">
      <c r="A618" s="34"/>
      <c r="B618" s="35">
        <f t="shared" si="324"/>
        <v>0</v>
      </c>
      <c r="C618" s="34"/>
      <c r="D618" s="253" t="s">
        <v>739</v>
      </c>
      <c r="E618" s="242"/>
      <c r="F618" s="248"/>
      <c r="G618" s="80"/>
      <c r="H618" s="81"/>
      <c r="I618" s="245"/>
      <c r="J618" s="263"/>
      <c r="K618" s="263"/>
      <c r="L618" s="263"/>
      <c r="M618" s="685"/>
      <c r="N618" s="686"/>
      <c r="O618" s="687"/>
      <c r="P618" s="687"/>
      <c r="Q618" s="687"/>
      <c r="R618" s="687"/>
      <c r="S618" s="688"/>
      <c r="T618" s="268"/>
      <c r="U618" s="539"/>
      <c r="V618" s="299" t="str">
        <f t="shared" si="20"/>
        <v>11.27</v>
      </c>
      <c r="W618" s="299">
        <f t="shared" si="322"/>
        <v>0</v>
      </c>
      <c r="X618" s="268"/>
      <c r="Y618" s="268"/>
      <c r="Z618" s="268"/>
      <c r="AA618" s="268"/>
      <c r="AB618" s="533"/>
      <c r="AN618" s="641" t="str">
        <f t="shared" si="306"/>
        <v>revisar</v>
      </c>
      <c r="AO618" s="641" t="str">
        <f t="shared" si="307"/>
        <v>ok</v>
      </c>
      <c r="AP618" s="641" t="str">
        <f t="shared" si="308"/>
        <v>ok</v>
      </c>
      <c r="AQ618" s="641" t="str">
        <f t="shared" si="309"/>
        <v>ok</v>
      </c>
      <c r="AR618" s="641" t="str">
        <f t="shared" si="310"/>
        <v>ok</v>
      </c>
      <c r="AS618" s="641" t="str">
        <f t="shared" si="311"/>
        <v>ok</v>
      </c>
      <c r="AT618" s="641" t="str">
        <f t="shared" si="312"/>
        <v>ok</v>
      </c>
      <c r="AU618" s="641" t="str">
        <f t="shared" si="313"/>
        <v>ok</v>
      </c>
      <c r="AV618" s="641" t="str">
        <f t="shared" si="314"/>
        <v>ok</v>
      </c>
      <c r="AW618" s="641" t="str">
        <f t="shared" si="315"/>
        <v>ok</v>
      </c>
      <c r="AX618" s="641" t="str">
        <f t="shared" si="316"/>
        <v>ok</v>
      </c>
      <c r="AY618" s="641" t="str">
        <f t="shared" si="317"/>
        <v>ok</v>
      </c>
      <c r="AZ618" s="641" t="str">
        <f t="shared" si="318"/>
        <v>ok</v>
      </c>
      <c r="BA618" s="641" t="str">
        <f t="shared" si="319"/>
        <v>ok</v>
      </c>
      <c r="BB618" s="641" t="str">
        <f t="shared" si="320"/>
        <v>ok</v>
      </c>
      <c r="BC618" s="641" t="str">
        <f t="shared" si="321"/>
        <v>ok</v>
      </c>
    </row>
    <row r="619" spans="1:55" ht="12.75" hidden="1" customHeight="1">
      <c r="A619" s="34"/>
      <c r="B619" s="35">
        <f t="shared" si="324"/>
        <v>0</v>
      </c>
      <c r="C619" s="34"/>
      <c r="D619" s="250" t="s">
        <v>740</v>
      </c>
      <c r="E619" s="242"/>
      <c r="F619" s="248"/>
      <c r="G619" s="80"/>
      <c r="H619" s="81"/>
      <c r="I619" s="245"/>
      <c r="J619" s="263"/>
      <c r="K619" s="263"/>
      <c r="L619" s="263"/>
      <c r="M619" s="685"/>
      <c r="N619" s="686"/>
      <c r="O619" s="687"/>
      <c r="P619" s="687"/>
      <c r="Q619" s="687"/>
      <c r="R619" s="687"/>
      <c r="S619" s="688"/>
      <c r="T619" s="268"/>
      <c r="U619" s="539"/>
      <c r="V619" s="299" t="str">
        <f t="shared" si="20"/>
        <v>11.28</v>
      </c>
      <c r="W619" s="299">
        <f t="shared" si="322"/>
        <v>0</v>
      </c>
      <c r="X619" s="268"/>
      <c r="Y619" s="268"/>
      <c r="Z619" s="268"/>
      <c r="AA619" s="268"/>
      <c r="AB619" s="533"/>
      <c r="AN619" s="641" t="str">
        <f t="shared" si="306"/>
        <v>revisar</v>
      </c>
      <c r="AO619" s="641" t="str">
        <f t="shared" si="307"/>
        <v>ok</v>
      </c>
      <c r="AP619" s="641" t="str">
        <f t="shared" si="308"/>
        <v>ok</v>
      </c>
      <c r="AQ619" s="641" t="str">
        <f t="shared" si="309"/>
        <v>ok</v>
      </c>
      <c r="AR619" s="641" t="str">
        <f t="shared" si="310"/>
        <v>ok</v>
      </c>
      <c r="AS619" s="641" t="str">
        <f t="shared" si="311"/>
        <v>ok</v>
      </c>
      <c r="AT619" s="641" t="str">
        <f t="shared" si="312"/>
        <v>ok</v>
      </c>
      <c r="AU619" s="641" t="str">
        <f t="shared" si="313"/>
        <v>ok</v>
      </c>
      <c r="AV619" s="641" t="str">
        <f t="shared" si="314"/>
        <v>ok</v>
      </c>
      <c r="AW619" s="641" t="str">
        <f t="shared" si="315"/>
        <v>ok</v>
      </c>
      <c r="AX619" s="641" t="str">
        <f t="shared" si="316"/>
        <v>ok</v>
      </c>
      <c r="AY619" s="641" t="str">
        <f t="shared" si="317"/>
        <v>ok</v>
      </c>
      <c r="AZ619" s="641" t="str">
        <f t="shared" si="318"/>
        <v>ok</v>
      </c>
      <c r="BA619" s="641" t="str">
        <f t="shared" si="319"/>
        <v>ok</v>
      </c>
      <c r="BB619" s="641" t="str">
        <f t="shared" si="320"/>
        <v>ok</v>
      </c>
      <c r="BC619" s="641" t="str">
        <f t="shared" si="321"/>
        <v>ok</v>
      </c>
    </row>
    <row r="620" spans="1:55" ht="12.75" hidden="1" customHeight="1">
      <c r="A620" s="34"/>
      <c r="B620" s="35">
        <f t="shared" si="324"/>
        <v>0</v>
      </c>
      <c r="C620" s="34"/>
      <c r="D620" s="253" t="s">
        <v>741</v>
      </c>
      <c r="E620" s="242"/>
      <c r="F620" s="248"/>
      <c r="G620" s="80"/>
      <c r="H620" s="81"/>
      <c r="I620" s="245"/>
      <c r="J620" s="263"/>
      <c r="K620" s="263"/>
      <c r="L620" s="263"/>
      <c r="M620" s="685"/>
      <c r="N620" s="686"/>
      <c r="O620" s="687"/>
      <c r="P620" s="687"/>
      <c r="Q620" s="687"/>
      <c r="R620" s="687"/>
      <c r="S620" s="688"/>
      <c r="T620" s="268"/>
      <c r="U620" s="539"/>
      <c r="V620" s="299" t="str">
        <f t="shared" si="20"/>
        <v>11.29</v>
      </c>
      <c r="W620" s="299">
        <f t="shared" si="322"/>
        <v>0</v>
      </c>
      <c r="X620" s="268"/>
      <c r="Y620" s="268"/>
      <c r="Z620" s="268"/>
      <c r="AA620" s="268"/>
      <c r="AB620" s="533"/>
      <c r="AN620" s="641" t="str">
        <f t="shared" ref="AN620:AN683" si="325">IF(X620=D620,"ok","revisar")</f>
        <v>revisar</v>
      </c>
      <c r="AO620" s="641" t="str">
        <f t="shared" ref="AO620:AO683" si="326">IF(Y620=E620,"ok","revisar")</f>
        <v>ok</v>
      </c>
      <c r="AP620" s="641" t="str">
        <f t="shared" ref="AP620:AP683" si="327">IF(Z620=F620,"ok","revisar")</f>
        <v>ok</v>
      </c>
      <c r="AQ620" s="641" t="str">
        <f t="shared" ref="AQ620:AQ683" si="328">IF(AA620=G620,"ok","revisar")</f>
        <v>ok</v>
      </c>
      <c r="AR620" s="641" t="str">
        <f t="shared" ref="AR620:AR683" si="329">IF(AB620=H620,"ok","revisar")</f>
        <v>ok</v>
      </c>
      <c r="AS620" s="641" t="str">
        <f t="shared" ref="AS620:AS683" si="330">IF(AC620=I620,"ok","revisar")</f>
        <v>ok</v>
      </c>
      <c r="AT620" s="641" t="str">
        <f t="shared" ref="AT620:AT683" si="331">IF(AD620=J620,"ok","revisar")</f>
        <v>ok</v>
      </c>
      <c r="AU620" s="641" t="str">
        <f t="shared" ref="AU620:AU683" si="332">IF(AE620=K620,"ok","revisar")</f>
        <v>ok</v>
      </c>
      <c r="AV620" s="641" t="str">
        <f t="shared" ref="AV620:AV683" si="333">IF(AF620=L620,"ok","revisar")</f>
        <v>ok</v>
      </c>
      <c r="AW620" s="641" t="str">
        <f t="shared" ref="AW620:AW683" si="334">IF(AG620=M620,"ok","revisar")</f>
        <v>ok</v>
      </c>
      <c r="AX620" s="641" t="str">
        <f t="shared" ref="AX620:AX683" si="335">IF(AH620=N620,"ok","revisar")</f>
        <v>ok</v>
      </c>
      <c r="AY620" s="641" t="str">
        <f t="shared" ref="AY620:AY683" si="336">IF(AI620=O620,"ok","revisar")</f>
        <v>ok</v>
      </c>
      <c r="AZ620" s="641" t="str">
        <f t="shared" ref="AZ620:AZ683" si="337">IF(AJ620=P620,"ok","revisar")</f>
        <v>ok</v>
      </c>
      <c r="BA620" s="641" t="str">
        <f t="shared" ref="BA620:BA683" si="338">IF(AK620=Q620,"ok","revisar")</f>
        <v>ok</v>
      </c>
      <c r="BB620" s="641" t="str">
        <f t="shared" ref="BB620:BB683" si="339">IF(AL620=R620,"ok","revisar")</f>
        <v>ok</v>
      </c>
      <c r="BC620" s="641" t="str">
        <f t="shared" ref="BC620:BC683" si="340">IF(AM620=S620,"ok","revisar")</f>
        <v>ok</v>
      </c>
    </row>
    <row r="621" spans="1:55" ht="12.75" hidden="1" customHeight="1">
      <c r="A621" s="34"/>
      <c r="B621" s="35">
        <f t="shared" si="324"/>
        <v>0</v>
      </c>
      <c r="C621" s="34"/>
      <c r="D621" s="250" t="s">
        <v>742</v>
      </c>
      <c r="E621" s="242"/>
      <c r="F621" s="248"/>
      <c r="G621" s="80"/>
      <c r="H621" s="81"/>
      <c r="I621" s="245"/>
      <c r="J621" s="263"/>
      <c r="K621" s="263"/>
      <c r="L621" s="263"/>
      <c r="M621" s="685"/>
      <c r="N621" s="686"/>
      <c r="O621" s="687"/>
      <c r="P621" s="687"/>
      <c r="Q621" s="687"/>
      <c r="R621" s="687"/>
      <c r="S621" s="688"/>
      <c r="T621" s="268"/>
      <c r="U621" s="539"/>
      <c r="V621" s="299" t="str">
        <f t="shared" si="20"/>
        <v>11.30</v>
      </c>
      <c r="W621" s="299">
        <f t="shared" si="322"/>
        <v>0</v>
      </c>
      <c r="X621" s="268"/>
      <c r="Y621" s="268"/>
      <c r="Z621" s="268"/>
      <c r="AA621" s="268"/>
      <c r="AB621" s="533"/>
      <c r="AN621" s="641" t="str">
        <f t="shared" si="325"/>
        <v>revisar</v>
      </c>
      <c r="AO621" s="641" t="str">
        <f t="shared" si="326"/>
        <v>ok</v>
      </c>
      <c r="AP621" s="641" t="str">
        <f t="shared" si="327"/>
        <v>ok</v>
      </c>
      <c r="AQ621" s="641" t="str">
        <f t="shared" si="328"/>
        <v>ok</v>
      </c>
      <c r="AR621" s="641" t="str">
        <f t="shared" si="329"/>
        <v>ok</v>
      </c>
      <c r="AS621" s="641" t="str">
        <f t="shared" si="330"/>
        <v>ok</v>
      </c>
      <c r="AT621" s="641" t="str">
        <f t="shared" si="331"/>
        <v>ok</v>
      </c>
      <c r="AU621" s="641" t="str">
        <f t="shared" si="332"/>
        <v>ok</v>
      </c>
      <c r="AV621" s="641" t="str">
        <f t="shared" si="333"/>
        <v>ok</v>
      </c>
      <c r="AW621" s="641" t="str">
        <f t="shared" si="334"/>
        <v>ok</v>
      </c>
      <c r="AX621" s="641" t="str">
        <f t="shared" si="335"/>
        <v>ok</v>
      </c>
      <c r="AY621" s="641" t="str">
        <f t="shared" si="336"/>
        <v>ok</v>
      </c>
      <c r="AZ621" s="641" t="str">
        <f t="shared" si="337"/>
        <v>ok</v>
      </c>
      <c r="BA621" s="641" t="str">
        <f t="shared" si="338"/>
        <v>ok</v>
      </c>
      <c r="BB621" s="641" t="str">
        <f t="shared" si="339"/>
        <v>ok</v>
      </c>
      <c r="BC621" s="641" t="str">
        <f t="shared" si="340"/>
        <v>ok</v>
      </c>
    </row>
    <row r="622" spans="1:55" ht="12.75" hidden="1" customHeight="1">
      <c r="A622" s="34"/>
      <c r="B622" s="35">
        <f t="shared" si="324"/>
        <v>0</v>
      </c>
      <c r="C622" s="34"/>
      <c r="D622" s="253" t="s">
        <v>743</v>
      </c>
      <c r="E622" s="242"/>
      <c r="F622" s="248"/>
      <c r="G622" s="80"/>
      <c r="H622" s="81"/>
      <c r="I622" s="245"/>
      <c r="J622" s="263"/>
      <c r="K622" s="263"/>
      <c r="L622" s="263"/>
      <c r="M622" s="685"/>
      <c r="N622" s="686"/>
      <c r="O622" s="687"/>
      <c r="P622" s="687"/>
      <c r="Q622" s="687"/>
      <c r="R622" s="687"/>
      <c r="S622" s="688"/>
      <c r="T622" s="268"/>
      <c r="U622" s="539"/>
      <c r="V622" s="299" t="str">
        <f t="shared" si="20"/>
        <v>11.31</v>
      </c>
      <c r="W622" s="299">
        <f t="shared" si="322"/>
        <v>0</v>
      </c>
      <c r="X622" s="268"/>
      <c r="Y622" s="268"/>
      <c r="Z622" s="268"/>
      <c r="AA622" s="268"/>
      <c r="AB622" s="533"/>
      <c r="AN622" s="641" t="str">
        <f t="shared" si="325"/>
        <v>revisar</v>
      </c>
      <c r="AO622" s="641" t="str">
        <f t="shared" si="326"/>
        <v>ok</v>
      </c>
      <c r="AP622" s="641" t="str">
        <f t="shared" si="327"/>
        <v>ok</v>
      </c>
      <c r="AQ622" s="641" t="str">
        <f t="shared" si="328"/>
        <v>ok</v>
      </c>
      <c r="AR622" s="641" t="str">
        <f t="shared" si="329"/>
        <v>ok</v>
      </c>
      <c r="AS622" s="641" t="str">
        <f t="shared" si="330"/>
        <v>ok</v>
      </c>
      <c r="AT622" s="641" t="str">
        <f t="shared" si="331"/>
        <v>ok</v>
      </c>
      <c r="AU622" s="641" t="str">
        <f t="shared" si="332"/>
        <v>ok</v>
      </c>
      <c r="AV622" s="641" t="str">
        <f t="shared" si="333"/>
        <v>ok</v>
      </c>
      <c r="AW622" s="641" t="str">
        <f t="shared" si="334"/>
        <v>ok</v>
      </c>
      <c r="AX622" s="641" t="str">
        <f t="shared" si="335"/>
        <v>ok</v>
      </c>
      <c r="AY622" s="641" t="str">
        <f t="shared" si="336"/>
        <v>ok</v>
      </c>
      <c r="AZ622" s="641" t="str">
        <f t="shared" si="337"/>
        <v>ok</v>
      </c>
      <c r="BA622" s="641" t="str">
        <f t="shared" si="338"/>
        <v>ok</v>
      </c>
      <c r="BB622" s="641" t="str">
        <f t="shared" si="339"/>
        <v>ok</v>
      </c>
      <c r="BC622" s="641" t="str">
        <f t="shared" si="340"/>
        <v>ok</v>
      </c>
    </row>
    <row r="623" spans="1:55" ht="12.75" hidden="1" customHeight="1">
      <c r="A623" s="34"/>
      <c r="B623" s="35">
        <f t="shared" si="324"/>
        <v>0</v>
      </c>
      <c r="C623" s="34"/>
      <c r="D623" s="250" t="s">
        <v>744</v>
      </c>
      <c r="E623" s="242"/>
      <c r="F623" s="248"/>
      <c r="G623" s="80"/>
      <c r="H623" s="81"/>
      <c r="I623" s="245"/>
      <c r="J623" s="263"/>
      <c r="K623" s="263"/>
      <c r="L623" s="263"/>
      <c r="M623" s="685"/>
      <c r="N623" s="686"/>
      <c r="O623" s="687"/>
      <c r="P623" s="687"/>
      <c r="Q623" s="687"/>
      <c r="R623" s="687"/>
      <c r="S623" s="688"/>
      <c r="T623" s="268"/>
      <c r="U623" s="539"/>
      <c r="V623" s="299" t="str">
        <f t="shared" si="20"/>
        <v>11.32</v>
      </c>
      <c r="W623" s="299">
        <f t="shared" si="322"/>
        <v>0</v>
      </c>
      <c r="X623" s="268"/>
      <c r="Y623" s="268"/>
      <c r="Z623" s="268"/>
      <c r="AA623" s="268"/>
      <c r="AB623" s="533"/>
      <c r="AN623" s="641" t="str">
        <f t="shared" si="325"/>
        <v>revisar</v>
      </c>
      <c r="AO623" s="641" t="str">
        <f t="shared" si="326"/>
        <v>ok</v>
      </c>
      <c r="AP623" s="641" t="str">
        <f t="shared" si="327"/>
        <v>ok</v>
      </c>
      <c r="AQ623" s="641" t="str">
        <f t="shared" si="328"/>
        <v>ok</v>
      </c>
      <c r="AR623" s="641" t="str">
        <f t="shared" si="329"/>
        <v>ok</v>
      </c>
      <c r="AS623" s="641" t="str">
        <f t="shared" si="330"/>
        <v>ok</v>
      </c>
      <c r="AT623" s="641" t="str">
        <f t="shared" si="331"/>
        <v>ok</v>
      </c>
      <c r="AU623" s="641" t="str">
        <f t="shared" si="332"/>
        <v>ok</v>
      </c>
      <c r="AV623" s="641" t="str">
        <f t="shared" si="333"/>
        <v>ok</v>
      </c>
      <c r="AW623" s="641" t="str">
        <f t="shared" si="334"/>
        <v>ok</v>
      </c>
      <c r="AX623" s="641" t="str">
        <f t="shared" si="335"/>
        <v>ok</v>
      </c>
      <c r="AY623" s="641" t="str">
        <f t="shared" si="336"/>
        <v>ok</v>
      </c>
      <c r="AZ623" s="641" t="str">
        <f t="shared" si="337"/>
        <v>ok</v>
      </c>
      <c r="BA623" s="641" t="str">
        <f t="shared" si="338"/>
        <v>ok</v>
      </c>
      <c r="BB623" s="641" t="str">
        <f t="shared" si="339"/>
        <v>ok</v>
      </c>
      <c r="BC623" s="641" t="str">
        <f t="shared" si="340"/>
        <v>ok</v>
      </c>
    </row>
    <row r="624" spans="1:55" ht="12.75" hidden="1" customHeight="1">
      <c r="A624" s="34"/>
      <c r="B624" s="35">
        <f t="shared" si="324"/>
        <v>0</v>
      </c>
      <c r="C624" s="34"/>
      <c r="D624" s="253" t="s">
        <v>745</v>
      </c>
      <c r="E624" s="242"/>
      <c r="F624" s="248"/>
      <c r="G624" s="80"/>
      <c r="H624" s="81"/>
      <c r="I624" s="245"/>
      <c r="J624" s="263"/>
      <c r="K624" s="263"/>
      <c r="L624" s="263"/>
      <c r="M624" s="685"/>
      <c r="N624" s="686"/>
      <c r="O624" s="687"/>
      <c r="P624" s="687"/>
      <c r="Q624" s="687"/>
      <c r="R624" s="687"/>
      <c r="S624" s="688"/>
      <c r="T624" s="268"/>
      <c r="U624" s="539"/>
      <c r="V624" s="299" t="str">
        <f t="shared" si="20"/>
        <v>11.33</v>
      </c>
      <c r="W624" s="299">
        <f t="shared" si="322"/>
        <v>0</v>
      </c>
      <c r="X624" s="268"/>
      <c r="Y624" s="268"/>
      <c r="Z624" s="268"/>
      <c r="AA624" s="268"/>
      <c r="AB624" s="533"/>
      <c r="AN624" s="641" t="str">
        <f t="shared" si="325"/>
        <v>revisar</v>
      </c>
      <c r="AO624" s="641" t="str">
        <f t="shared" si="326"/>
        <v>ok</v>
      </c>
      <c r="AP624" s="641" t="str">
        <f t="shared" si="327"/>
        <v>ok</v>
      </c>
      <c r="AQ624" s="641" t="str">
        <f t="shared" si="328"/>
        <v>ok</v>
      </c>
      <c r="AR624" s="641" t="str">
        <f t="shared" si="329"/>
        <v>ok</v>
      </c>
      <c r="AS624" s="641" t="str">
        <f t="shared" si="330"/>
        <v>ok</v>
      </c>
      <c r="AT624" s="641" t="str">
        <f t="shared" si="331"/>
        <v>ok</v>
      </c>
      <c r="AU624" s="641" t="str">
        <f t="shared" si="332"/>
        <v>ok</v>
      </c>
      <c r="AV624" s="641" t="str">
        <f t="shared" si="333"/>
        <v>ok</v>
      </c>
      <c r="AW624" s="641" t="str">
        <f t="shared" si="334"/>
        <v>ok</v>
      </c>
      <c r="AX624" s="641" t="str">
        <f t="shared" si="335"/>
        <v>ok</v>
      </c>
      <c r="AY624" s="641" t="str">
        <f t="shared" si="336"/>
        <v>ok</v>
      </c>
      <c r="AZ624" s="641" t="str">
        <f t="shared" si="337"/>
        <v>ok</v>
      </c>
      <c r="BA624" s="641" t="str">
        <f t="shared" si="338"/>
        <v>ok</v>
      </c>
      <c r="BB624" s="641" t="str">
        <f t="shared" si="339"/>
        <v>ok</v>
      </c>
      <c r="BC624" s="641" t="str">
        <f t="shared" si="340"/>
        <v>ok</v>
      </c>
    </row>
    <row r="625" spans="1:55" ht="12.75" hidden="1" customHeight="1">
      <c r="A625" s="34"/>
      <c r="B625" s="35">
        <f t="shared" si="324"/>
        <v>0</v>
      </c>
      <c r="C625" s="34"/>
      <c r="D625" s="250" t="s">
        <v>746</v>
      </c>
      <c r="E625" s="242"/>
      <c r="F625" s="248"/>
      <c r="G625" s="80"/>
      <c r="H625" s="81"/>
      <c r="I625" s="245"/>
      <c r="J625" s="263"/>
      <c r="K625" s="263"/>
      <c r="L625" s="263"/>
      <c r="M625" s="685"/>
      <c r="N625" s="686"/>
      <c r="O625" s="687"/>
      <c r="P625" s="687"/>
      <c r="Q625" s="687"/>
      <c r="R625" s="687"/>
      <c r="S625" s="688"/>
      <c r="T625" s="268"/>
      <c r="U625" s="539"/>
      <c r="V625" s="299" t="str">
        <f t="shared" si="20"/>
        <v>11.34</v>
      </c>
      <c r="W625" s="299">
        <f t="shared" si="322"/>
        <v>0</v>
      </c>
      <c r="X625" s="268"/>
      <c r="Y625" s="268"/>
      <c r="Z625" s="268"/>
      <c r="AA625" s="268"/>
      <c r="AB625" s="533"/>
      <c r="AN625" s="641" t="str">
        <f t="shared" si="325"/>
        <v>revisar</v>
      </c>
      <c r="AO625" s="641" t="str">
        <f t="shared" si="326"/>
        <v>ok</v>
      </c>
      <c r="AP625" s="641" t="str">
        <f t="shared" si="327"/>
        <v>ok</v>
      </c>
      <c r="AQ625" s="641" t="str">
        <f t="shared" si="328"/>
        <v>ok</v>
      </c>
      <c r="AR625" s="641" t="str">
        <f t="shared" si="329"/>
        <v>ok</v>
      </c>
      <c r="AS625" s="641" t="str">
        <f t="shared" si="330"/>
        <v>ok</v>
      </c>
      <c r="AT625" s="641" t="str">
        <f t="shared" si="331"/>
        <v>ok</v>
      </c>
      <c r="AU625" s="641" t="str">
        <f t="shared" si="332"/>
        <v>ok</v>
      </c>
      <c r="AV625" s="641" t="str">
        <f t="shared" si="333"/>
        <v>ok</v>
      </c>
      <c r="AW625" s="641" t="str">
        <f t="shared" si="334"/>
        <v>ok</v>
      </c>
      <c r="AX625" s="641" t="str">
        <f t="shared" si="335"/>
        <v>ok</v>
      </c>
      <c r="AY625" s="641" t="str">
        <f t="shared" si="336"/>
        <v>ok</v>
      </c>
      <c r="AZ625" s="641" t="str">
        <f t="shared" si="337"/>
        <v>ok</v>
      </c>
      <c r="BA625" s="641" t="str">
        <f t="shared" si="338"/>
        <v>ok</v>
      </c>
      <c r="BB625" s="641" t="str">
        <f t="shared" si="339"/>
        <v>ok</v>
      </c>
      <c r="BC625" s="641" t="str">
        <f t="shared" si="340"/>
        <v>ok</v>
      </c>
    </row>
    <row r="626" spans="1:55" ht="12.75" hidden="1" customHeight="1">
      <c r="A626" s="34"/>
      <c r="B626" s="35">
        <f t="shared" si="324"/>
        <v>0</v>
      </c>
      <c r="C626" s="34"/>
      <c r="D626" s="253" t="s">
        <v>747</v>
      </c>
      <c r="E626" s="242"/>
      <c r="F626" s="248"/>
      <c r="G626" s="80"/>
      <c r="H626" s="81"/>
      <c r="I626" s="245"/>
      <c r="J626" s="263"/>
      <c r="K626" s="263"/>
      <c r="L626" s="263"/>
      <c r="M626" s="685"/>
      <c r="N626" s="686"/>
      <c r="O626" s="687"/>
      <c r="P626" s="687"/>
      <c r="Q626" s="687"/>
      <c r="R626" s="687"/>
      <c r="S626" s="688"/>
      <c r="T626" s="268"/>
      <c r="U626" s="539"/>
      <c r="V626" s="299" t="str">
        <f t="shared" si="20"/>
        <v>11.35</v>
      </c>
      <c r="W626" s="299">
        <f t="shared" si="322"/>
        <v>0</v>
      </c>
      <c r="X626" s="268"/>
      <c r="Y626" s="268"/>
      <c r="Z626" s="268"/>
      <c r="AA626" s="268"/>
      <c r="AB626" s="533"/>
      <c r="AN626" s="641" t="str">
        <f t="shared" si="325"/>
        <v>revisar</v>
      </c>
      <c r="AO626" s="641" t="str">
        <f t="shared" si="326"/>
        <v>ok</v>
      </c>
      <c r="AP626" s="641" t="str">
        <f t="shared" si="327"/>
        <v>ok</v>
      </c>
      <c r="AQ626" s="641" t="str">
        <f t="shared" si="328"/>
        <v>ok</v>
      </c>
      <c r="AR626" s="641" t="str">
        <f t="shared" si="329"/>
        <v>ok</v>
      </c>
      <c r="AS626" s="641" t="str">
        <f t="shared" si="330"/>
        <v>ok</v>
      </c>
      <c r="AT626" s="641" t="str">
        <f t="shared" si="331"/>
        <v>ok</v>
      </c>
      <c r="AU626" s="641" t="str">
        <f t="shared" si="332"/>
        <v>ok</v>
      </c>
      <c r="AV626" s="641" t="str">
        <f t="shared" si="333"/>
        <v>ok</v>
      </c>
      <c r="AW626" s="641" t="str">
        <f t="shared" si="334"/>
        <v>ok</v>
      </c>
      <c r="AX626" s="641" t="str">
        <f t="shared" si="335"/>
        <v>ok</v>
      </c>
      <c r="AY626" s="641" t="str">
        <f t="shared" si="336"/>
        <v>ok</v>
      </c>
      <c r="AZ626" s="641" t="str">
        <f t="shared" si="337"/>
        <v>ok</v>
      </c>
      <c r="BA626" s="641" t="str">
        <f t="shared" si="338"/>
        <v>ok</v>
      </c>
      <c r="BB626" s="641" t="str">
        <f t="shared" si="339"/>
        <v>ok</v>
      </c>
      <c r="BC626" s="641" t="str">
        <f t="shared" si="340"/>
        <v>ok</v>
      </c>
    </row>
    <row r="627" spans="1:55" ht="12.75" hidden="1" customHeight="1">
      <c r="A627" s="34"/>
      <c r="B627" s="35">
        <f t="shared" si="324"/>
        <v>0</v>
      </c>
      <c r="C627" s="34"/>
      <c r="D627" s="250" t="s">
        <v>748</v>
      </c>
      <c r="E627" s="242"/>
      <c r="F627" s="248"/>
      <c r="G627" s="80"/>
      <c r="H627" s="81"/>
      <c r="I627" s="245"/>
      <c r="J627" s="263"/>
      <c r="K627" s="263"/>
      <c r="L627" s="263"/>
      <c r="M627" s="685"/>
      <c r="N627" s="686"/>
      <c r="O627" s="687"/>
      <c r="P627" s="687"/>
      <c r="Q627" s="687"/>
      <c r="R627" s="687"/>
      <c r="S627" s="688"/>
      <c r="T627" s="268"/>
      <c r="U627" s="539"/>
      <c r="V627" s="299" t="str">
        <f t="shared" si="20"/>
        <v>11.36</v>
      </c>
      <c r="W627" s="299">
        <f t="shared" si="322"/>
        <v>0</v>
      </c>
      <c r="X627" s="268"/>
      <c r="Y627" s="268"/>
      <c r="Z627" s="268"/>
      <c r="AA627" s="268"/>
      <c r="AB627" s="533"/>
      <c r="AN627" s="641" t="str">
        <f t="shared" si="325"/>
        <v>revisar</v>
      </c>
      <c r="AO627" s="641" t="str">
        <f t="shared" si="326"/>
        <v>ok</v>
      </c>
      <c r="AP627" s="641" t="str">
        <f t="shared" si="327"/>
        <v>ok</v>
      </c>
      <c r="AQ627" s="641" t="str">
        <f t="shared" si="328"/>
        <v>ok</v>
      </c>
      <c r="AR627" s="641" t="str">
        <f t="shared" si="329"/>
        <v>ok</v>
      </c>
      <c r="AS627" s="641" t="str">
        <f t="shared" si="330"/>
        <v>ok</v>
      </c>
      <c r="AT627" s="641" t="str">
        <f t="shared" si="331"/>
        <v>ok</v>
      </c>
      <c r="AU627" s="641" t="str">
        <f t="shared" si="332"/>
        <v>ok</v>
      </c>
      <c r="AV627" s="641" t="str">
        <f t="shared" si="333"/>
        <v>ok</v>
      </c>
      <c r="AW627" s="641" t="str">
        <f t="shared" si="334"/>
        <v>ok</v>
      </c>
      <c r="AX627" s="641" t="str">
        <f t="shared" si="335"/>
        <v>ok</v>
      </c>
      <c r="AY627" s="641" t="str">
        <f t="shared" si="336"/>
        <v>ok</v>
      </c>
      <c r="AZ627" s="641" t="str">
        <f t="shared" si="337"/>
        <v>ok</v>
      </c>
      <c r="BA627" s="641" t="str">
        <f t="shared" si="338"/>
        <v>ok</v>
      </c>
      <c r="BB627" s="641" t="str">
        <f t="shared" si="339"/>
        <v>ok</v>
      </c>
      <c r="BC627" s="641" t="str">
        <f t="shared" si="340"/>
        <v>ok</v>
      </c>
    </row>
    <row r="628" spans="1:55" ht="12.75" hidden="1" customHeight="1">
      <c r="A628" s="34"/>
      <c r="B628" s="35">
        <f t="shared" si="324"/>
        <v>0</v>
      </c>
      <c r="C628" s="34"/>
      <c r="D628" s="253" t="s">
        <v>749</v>
      </c>
      <c r="E628" s="242"/>
      <c r="F628" s="248"/>
      <c r="G628" s="80"/>
      <c r="H628" s="81"/>
      <c r="I628" s="245"/>
      <c r="J628" s="263"/>
      <c r="K628" s="263"/>
      <c r="L628" s="263"/>
      <c r="M628" s="685"/>
      <c r="N628" s="686"/>
      <c r="O628" s="687"/>
      <c r="P628" s="687"/>
      <c r="Q628" s="687"/>
      <c r="R628" s="687"/>
      <c r="S628" s="688"/>
      <c r="T628" s="268"/>
      <c r="U628" s="539"/>
      <c r="V628" s="299" t="str">
        <f t="shared" si="20"/>
        <v>11.37</v>
      </c>
      <c r="W628" s="299">
        <f t="shared" si="322"/>
        <v>0</v>
      </c>
      <c r="X628" s="268"/>
      <c r="Y628" s="268"/>
      <c r="Z628" s="268"/>
      <c r="AA628" s="268"/>
      <c r="AB628" s="533"/>
      <c r="AN628" s="641" t="str">
        <f t="shared" si="325"/>
        <v>revisar</v>
      </c>
      <c r="AO628" s="641" t="str">
        <f t="shared" si="326"/>
        <v>ok</v>
      </c>
      <c r="AP628" s="641" t="str">
        <f t="shared" si="327"/>
        <v>ok</v>
      </c>
      <c r="AQ628" s="641" t="str">
        <f t="shared" si="328"/>
        <v>ok</v>
      </c>
      <c r="AR628" s="641" t="str">
        <f t="shared" si="329"/>
        <v>ok</v>
      </c>
      <c r="AS628" s="641" t="str">
        <f t="shared" si="330"/>
        <v>ok</v>
      </c>
      <c r="AT628" s="641" t="str">
        <f t="shared" si="331"/>
        <v>ok</v>
      </c>
      <c r="AU628" s="641" t="str">
        <f t="shared" si="332"/>
        <v>ok</v>
      </c>
      <c r="AV628" s="641" t="str">
        <f t="shared" si="333"/>
        <v>ok</v>
      </c>
      <c r="AW628" s="641" t="str">
        <f t="shared" si="334"/>
        <v>ok</v>
      </c>
      <c r="AX628" s="641" t="str">
        <f t="shared" si="335"/>
        <v>ok</v>
      </c>
      <c r="AY628" s="641" t="str">
        <f t="shared" si="336"/>
        <v>ok</v>
      </c>
      <c r="AZ628" s="641" t="str">
        <f t="shared" si="337"/>
        <v>ok</v>
      </c>
      <c r="BA628" s="641" t="str">
        <f t="shared" si="338"/>
        <v>ok</v>
      </c>
      <c r="BB628" s="641" t="str">
        <f t="shared" si="339"/>
        <v>ok</v>
      </c>
      <c r="BC628" s="641" t="str">
        <f t="shared" si="340"/>
        <v>ok</v>
      </c>
    </row>
    <row r="629" spans="1:55" ht="12.75" hidden="1" customHeight="1">
      <c r="A629" s="34"/>
      <c r="B629" s="35">
        <f t="shared" si="324"/>
        <v>0</v>
      </c>
      <c r="C629" s="34"/>
      <c r="D629" s="250" t="s">
        <v>750</v>
      </c>
      <c r="E629" s="242"/>
      <c r="F629" s="248"/>
      <c r="G629" s="80"/>
      <c r="H629" s="81"/>
      <c r="I629" s="245"/>
      <c r="J629" s="263"/>
      <c r="K629" s="263"/>
      <c r="L629" s="263"/>
      <c r="M629" s="685"/>
      <c r="N629" s="686"/>
      <c r="O629" s="687"/>
      <c r="P629" s="687"/>
      <c r="Q629" s="687"/>
      <c r="R629" s="687"/>
      <c r="S629" s="688"/>
      <c r="T629" s="268"/>
      <c r="U629" s="539"/>
      <c r="V629" s="299" t="str">
        <f t="shared" si="20"/>
        <v>11.38</v>
      </c>
      <c r="W629" s="299">
        <f t="shared" si="322"/>
        <v>0</v>
      </c>
      <c r="X629" s="268"/>
      <c r="Y629" s="268"/>
      <c r="Z629" s="268"/>
      <c r="AA629" s="268"/>
      <c r="AB629" s="533"/>
      <c r="AN629" s="641" t="str">
        <f t="shared" si="325"/>
        <v>revisar</v>
      </c>
      <c r="AO629" s="641" t="str">
        <f t="shared" si="326"/>
        <v>ok</v>
      </c>
      <c r="AP629" s="641" t="str">
        <f t="shared" si="327"/>
        <v>ok</v>
      </c>
      <c r="AQ629" s="641" t="str">
        <f t="shared" si="328"/>
        <v>ok</v>
      </c>
      <c r="AR629" s="641" t="str">
        <f t="shared" si="329"/>
        <v>ok</v>
      </c>
      <c r="AS629" s="641" t="str">
        <f t="shared" si="330"/>
        <v>ok</v>
      </c>
      <c r="AT629" s="641" t="str">
        <f t="shared" si="331"/>
        <v>ok</v>
      </c>
      <c r="AU629" s="641" t="str">
        <f t="shared" si="332"/>
        <v>ok</v>
      </c>
      <c r="AV629" s="641" t="str">
        <f t="shared" si="333"/>
        <v>ok</v>
      </c>
      <c r="AW629" s="641" t="str">
        <f t="shared" si="334"/>
        <v>ok</v>
      </c>
      <c r="AX629" s="641" t="str">
        <f t="shared" si="335"/>
        <v>ok</v>
      </c>
      <c r="AY629" s="641" t="str">
        <f t="shared" si="336"/>
        <v>ok</v>
      </c>
      <c r="AZ629" s="641" t="str">
        <f t="shared" si="337"/>
        <v>ok</v>
      </c>
      <c r="BA629" s="641" t="str">
        <f t="shared" si="338"/>
        <v>ok</v>
      </c>
      <c r="BB629" s="641" t="str">
        <f t="shared" si="339"/>
        <v>ok</v>
      </c>
      <c r="BC629" s="641" t="str">
        <f t="shared" si="340"/>
        <v>ok</v>
      </c>
    </row>
    <row r="630" spans="1:55" ht="12.75" hidden="1" customHeight="1">
      <c r="A630" s="34"/>
      <c r="B630" s="35">
        <f t="shared" si="324"/>
        <v>0</v>
      </c>
      <c r="C630" s="34"/>
      <c r="D630" s="253" t="s">
        <v>751</v>
      </c>
      <c r="E630" s="242"/>
      <c r="F630" s="248"/>
      <c r="G630" s="80"/>
      <c r="H630" s="81"/>
      <c r="I630" s="245"/>
      <c r="J630" s="263"/>
      <c r="K630" s="263"/>
      <c r="L630" s="263"/>
      <c r="M630" s="685"/>
      <c r="N630" s="686"/>
      <c r="O630" s="687"/>
      <c r="P630" s="687"/>
      <c r="Q630" s="687"/>
      <c r="R630" s="687"/>
      <c r="S630" s="688"/>
      <c r="T630" s="268"/>
      <c r="U630" s="539"/>
      <c r="V630" s="299" t="str">
        <f t="shared" si="20"/>
        <v>11.39</v>
      </c>
      <c r="W630" s="299">
        <f t="shared" si="322"/>
        <v>0</v>
      </c>
      <c r="X630" s="268"/>
      <c r="Y630" s="268"/>
      <c r="Z630" s="268"/>
      <c r="AA630" s="268"/>
      <c r="AB630" s="533"/>
      <c r="AN630" s="641" t="str">
        <f t="shared" si="325"/>
        <v>revisar</v>
      </c>
      <c r="AO630" s="641" t="str">
        <f t="shared" si="326"/>
        <v>ok</v>
      </c>
      <c r="AP630" s="641" t="str">
        <f t="shared" si="327"/>
        <v>ok</v>
      </c>
      <c r="AQ630" s="641" t="str">
        <f t="shared" si="328"/>
        <v>ok</v>
      </c>
      <c r="AR630" s="641" t="str">
        <f t="shared" si="329"/>
        <v>ok</v>
      </c>
      <c r="AS630" s="641" t="str">
        <f t="shared" si="330"/>
        <v>ok</v>
      </c>
      <c r="AT630" s="641" t="str">
        <f t="shared" si="331"/>
        <v>ok</v>
      </c>
      <c r="AU630" s="641" t="str">
        <f t="shared" si="332"/>
        <v>ok</v>
      </c>
      <c r="AV630" s="641" t="str">
        <f t="shared" si="333"/>
        <v>ok</v>
      </c>
      <c r="AW630" s="641" t="str">
        <f t="shared" si="334"/>
        <v>ok</v>
      </c>
      <c r="AX630" s="641" t="str">
        <f t="shared" si="335"/>
        <v>ok</v>
      </c>
      <c r="AY630" s="641" t="str">
        <f t="shared" si="336"/>
        <v>ok</v>
      </c>
      <c r="AZ630" s="641" t="str">
        <f t="shared" si="337"/>
        <v>ok</v>
      </c>
      <c r="BA630" s="641" t="str">
        <f t="shared" si="338"/>
        <v>ok</v>
      </c>
      <c r="BB630" s="641" t="str">
        <f t="shared" si="339"/>
        <v>ok</v>
      </c>
      <c r="BC630" s="641" t="str">
        <f t="shared" si="340"/>
        <v>ok</v>
      </c>
    </row>
    <row r="631" spans="1:55" ht="12.75" hidden="1" customHeight="1">
      <c r="A631" s="34"/>
      <c r="B631" s="35">
        <f t="shared" si="324"/>
        <v>0</v>
      </c>
      <c r="C631" s="34"/>
      <c r="D631" s="250" t="s">
        <v>752</v>
      </c>
      <c r="E631" s="242"/>
      <c r="F631" s="248"/>
      <c r="G631" s="80"/>
      <c r="H631" s="81"/>
      <c r="I631" s="245"/>
      <c r="J631" s="263"/>
      <c r="K631" s="263"/>
      <c r="L631" s="263"/>
      <c r="M631" s="685"/>
      <c r="N631" s="686"/>
      <c r="O631" s="687"/>
      <c r="P631" s="687"/>
      <c r="Q631" s="687"/>
      <c r="R631" s="687"/>
      <c r="S631" s="688"/>
      <c r="T631" s="268"/>
      <c r="U631" s="539"/>
      <c r="V631" s="299" t="str">
        <f t="shared" si="20"/>
        <v>11.40</v>
      </c>
      <c r="W631" s="299">
        <f t="shared" si="322"/>
        <v>0</v>
      </c>
      <c r="X631" s="268"/>
      <c r="Y631" s="268"/>
      <c r="Z631" s="268"/>
      <c r="AA631" s="268"/>
      <c r="AB631" s="533"/>
      <c r="AN631" s="641" t="str">
        <f t="shared" si="325"/>
        <v>revisar</v>
      </c>
      <c r="AO631" s="641" t="str">
        <f t="shared" si="326"/>
        <v>ok</v>
      </c>
      <c r="AP631" s="641" t="str">
        <f t="shared" si="327"/>
        <v>ok</v>
      </c>
      <c r="AQ631" s="641" t="str">
        <f t="shared" si="328"/>
        <v>ok</v>
      </c>
      <c r="AR631" s="641" t="str">
        <f t="shared" si="329"/>
        <v>ok</v>
      </c>
      <c r="AS631" s="641" t="str">
        <f t="shared" si="330"/>
        <v>ok</v>
      </c>
      <c r="AT631" s="641" t="str">
        <f t="shared" si="331"/>
        <v>ok</v>
      </c>
      <c r="AU631" s="641" t="str">
        <f t="shared" si="332"/>
        <v>ok</v>
      </c>
      <c r="AV631" s="641" t="str">
        <f t="shared" si="333"/>
        <v>ok</v>
      </c>
      <c r="AW631" s="641" t="str">
        <f t="shared" si="334"/>
        <v>ok</v>
      </c>
      <c r="AX631" s="641" t="str">
        <f t="shared" si="335"/>
        <v>ok</v>
      </c>
      <c r="AY631" s="641" t="str">
        <f t="shared" si="336"/>
        <v>ok</v>
      </c>
      <c r="AZ631" s="641" t="str">
        <f t="shared" si="337"/>
        <v>ok</v>
      </c>
      <c r="BA631" s="641" t="str">
        <f t="shared" si="338"/>
        <v>ok</v>
      </c>
      <c r="BB631" s="641" t="str">
        <f t="shared" si="339"/>
        <v>ok</v>
      </c>
      <c r="BC631" s="641" t="str">
        <f t="shared" si="340"/>
        <v>ok</v>
      </c>
    </row>
    <row r="632" spans="1:55" ht="12.75" hidden="1" customHeight="1">
      <c r="A632" s="34"/>
      <c r="B632" s="35">
        <f t="shared" si="324"/>
        <v>0</v>
      </c>
      <c r="C632" s="34"/>
      <c r="D632" s="253" t="s">
        <v>753</v>
      </c>
      <c r="E632" s="242"/>
      <c r="F632" s="248"/>
      <c r="G632" s="80"/>
      <c r="H632" s="81"/>
      <c r="I632" s="245"/>
      <c r="J632" s="263"/>
      <c r="K632" s="263"/>
      <c r="L632" s="263"/>
      <c r="M632" s="685"/>
      <c r="N632" s="686"/>
      <c r="O632" s="687"/>
      <c r="P632" s="687"/>
      <c r="Q632" s="687"/>
      <c r="R632" s="687"/>
      <c r="S632" s="688"/>
      <c r="T632" s="268"/>
      <c r="U632" s="539"/>
      <c r="V632" s="299" t="str">
        <f t="shared" si="20"/>
        <v>11.41</v>
      </c>
      <c r="W632" s="299">
        <f t="shared" si="322"/>
        <v>0</v>
      </c>
      <c r="X632" s="268"/>
      <c r="Y632" s="268"/>
      <c r="Z632" s="268"/>
      <c r="AA632" s="268"/>
      <c r="AB632" s="533"/>
      <c r="AN632" s="641" t="str">
        <f t="shared" si="325"/>
        <v>revisar</v>
      </c>
      <c r="AO632" s="641" t="str">
        <f t="shared" si="326"/>
        <v>ok</v>
      </c>
      <c r="AP632" s="641" t="str">
        <f t="shared" si="327"/>
        <v>ok</v>
      </c>
      <c r="AQ632" s="641" t="str">
        <f t="shared" si="328"/>
        <v>ok</v>
      </c>
      <c r="AR632" s="641" t="str">
        <f t="shared" si="329"/>
        <v>ok</v>
      </c>
      <c r="AS632" s="641" t="str">
        <f t="shared" si="330"/>
        <v>ok</v>
      </c>
      <c r="AT632" s="641" t="str">
        <f t="shared" si="331"/>
        <v>ok</v>
      </c>
      <c r="AU632" s="641" t="str">
        <f t="shared" si="332"/>
        <v>ok</v>
      </c>
      <c r="AV632" s="641" t="str">
        <f t="shared" si="333"/>
        <v>ok</v>
      </c>
      <c r="AW632" s="641" t="str">
        <f t="shared" si="334"/>
        <v>ok</v>
      </c>
      <c r="AX632" s="641" t="str">
        <f t="shared" si="335"/>
        <v>ok</v>
      </c>
      <c r="AY632" s="641" t="str">
        <f t="shared" si="336"/>
        <v>ok</v>
      </c>
      <c r="AZ632" s="641" t="str">
        <f t="shared" si="337"/>
        <v>ok</v>
      </c>
      <c r="BA632" s="641" t="str">
        <f t="shared" si="338"/>
        <v>ok</v>
      </c>
      <c r="BB632" s="641" t="str">
        <f t="shared" si="339"/>
        <v>ok</v>
      </c>
      <c r="BC632" s="641" t="str">
        <f t="shared" si="340"/>
        <v>ok</v>
      </c>
    </row>
    <row r="633" spans="1:55" ht="12.75" hidden="1" customHeight="1">
      <c r="A633" s="34"/>
      <c r="B633" s="35">
        <f t="shared" si="324"/>
        <v>0</v>
      </c>
      <c r="C633" s="34"/>
      <c r="D633" s="250" t="s">
        <v>754</v>
      </c>
      <c r="E633" s="242"/>
      <c r="F633" s="248"/>
      <c r="G633" s="80"/>
      <c r="H633" s="81"/>
      <c r="I633" s="245"/>
      <c r="J633" s="263"/>
      <c r="K633" s="263"/>
      <c r="L633" s="263"/>
      <c r="M633" s="685"/>
      <c r="N633" s="686"/>
      <c r="O633" s="687"/>
      <c r="P633" s="687"/>
      <c r="Q633" s="687"/>
      <c r="R633" s="687"/>
      <c r="S633" s="688"/>
      <c r="T633" s="268"/>
      <c r="U633" s="539"/>
      <c r="V633" s="299" t="str">
        <f t="shared" si="20"/>
        <v>11.42</v>
      </c>
      <c r="W633" s="299">
        <f t="shared" si="322"/>
        <v>0</v>
      </c>
      <c r="X633" s="268"/>
      <c r="Y633" s="268"/>
      <c r="Z633" s="268"/>
      <c r="AA633" s="268"/>
      <c r="AB633" s="533"/>
      <c r="AN633" s="641" t="str">
        <f t="shared" si="325"/>
        <v>revisar</v>
      </c>
      <c r="AO633" s="641" t="str">
        <f t="shared" si="326"/>
        <v>ok</v>
      </c>
      <c r="AP633" s="641" t="str">
        <f t="shared" si="327"/>
        <v>ok</v>
      </c>
      <c r="AQ633" s="641" t="str">
        <f t="shared" si="328"/>
        <v>ok</v>
      </c>
      <c r="AR633" s="641" t="str">
        <f t="shared" si="329"/>
        <v>ok</v>
      </c>
      <c r="AS633" s="641" t="str">
        <f t="shared" si="330"/>
        <v>ok</v>
      </c>
      <c r="AT633" s="641" t="str">
        <f t="shared" si="331"/>
        <v>ok</v>
      </c>
      <c r="AU633" s="641" t="str">
        <f t="shared" si="332"/>
        <v>ok</v>
      </c>
      <c r="AV633" s="641" t="str">
        <f t="shared" si="333"/>
        <v>ok</v>
      </c>
      <c r="AW633" s="641" t="str">
        <f t="shared" si="334"/>
        <v>ok</v>
      </c>
      <c r="AX633" s="641" t="str">
        <f t="shared" si="335"/>
        <v>ok</v>
      </c>
      <c r="AY633" s="641" t="str">
        <f t="shared" si="336"/>
        <v>ok</v>
      </c>
      <c r="AZ633" s="641" t="str">
        <f t="shared" si="337"/>
        <v>ok</v>
      </c>
      <c r="BA633" s="641" t="str">
        <f t="shared" si="338"/>
        <v>ok</v>
      </c>
      <c r="BB633" s="641" t="str">
        <f t="shared" si="339"/>
        <v>ok</v>
      </c>
      <c r="BC633" s="641" t="str">
        <f t="shared" si="340"/>
        <v>ok</v>
      </c>
    </row>
    <row r="634" spans="1:55" ht="12.75" hidden="1" customHeight="1">
      <c r="A634" s="34"/>
      <c r="B634" s="35">
        <f t="shared" si="324"/>
        <v>0</v>
      </c>
      <c r="C634" s="34"/>
      <c r="D634" s="253" t="s">
        <v>755</v>
      </c>
      <c r="E634" s="242"/>
      <c r="F634" s="248"/>
      <c r="G634" s="80"/>
      <c r="H634" s="81"/>
      <c r="I634" s="245"/>
      <c r="J634" s="263"/>
      <c r="K634" s="263"/>
      <c r="L634" s="263"/>
      <c r="M634" s="685"/>
      <c r="N634" s="686"/>
      <c r="O634" s="687"/>
      <c r="P634" s="687"/>
      <c r="Q634" s="687"/>
      <c r="R634" s="687"/>
      <c r="S634" s="688"/>
      <c r="T634" s="268"/>
      <c r="U634" s="539"/>
      <c r="V634" s="299" t="str">
        <f t="shared" si="20"/>
        <v>11.43</v>
      </c>
      <c r="W634" s="299">
        <f t="shared" ref="W634:W696" si="341">IF(L634=0,S634-Q634-(TRUNC(TRUNC(J634*(1+N634),2)*I634,2)))</f>
        <v>0</v>
      </c>
      <c r="X634" s="268"/>
      <c r="Y634" s="268"/>
      <c r="Z634" s="268"/>
      <c r="AA634" s="268"/>
      <c r="AB634" s="533"/>
      <c r="AN634" s="641" t="str">
        <f t="shared" si="325"/>
        <v>revisar</v>
      </c>
      <c r="AO634" s="641" t="str">
        <f t="shared" si="326"/>
        <v>ok</v>
      </c>
      <c r="AP634" s="641" t="str">
        <f t="shared" si="327"/>
        <v>ok</v>
      </c>
      <c r="AQ634" s="641" t="str">
        <f t="shared" si="328"/>
        <v>ok</v>
      </c>
      <c r="AR634" s="641" t="str">
        <f t="shared" si="329"/>
        <v>ok</v>
      </c>
      <c r="AS634" s="641" t="str">
        <f t="shared" si="330"/>
        <v>ok</v>
      </c>
      <c r="AT634" s="641" t="str">
        <f t="shared" si="331"/>
        <v>ok</v>
      </c>
      <c r="AU634" s="641" t="str">
        <f t="shared" si="332"/>
        <v>ok</v>
      </c>
      <c r="AV634" s="641" t="str">
        <f t="shared" si="333"/>
        <v>ok</v>
      </c>
      <c r="AW634" s="641" t="str">
        <f t="shared" si="334"/>
        <v>ok</v>
      </c>
      <c r="AX634" s="641" t="str">
        <f t="shared" si="335"/>
        <v>ok</v>
      </c>
      <c r="AY634" s="641" t="str">
        <f t="shared" si="336"/>
        <v>ok</v>
      </c>
      <c r="AZ634" s="641" t="str">
        <f t="shared" si="337"/>
        <v>ok</v>
      </c>
      <c r="BA634" s="641" t="str">
        <f t="shared" si="338"/>
        <v>ok</v>
      </c>
      <c r="BB634" s="641" t="str">
        <f t="shared" si="339"/>
        <v>ok</v>
      </c>
      <c r="BC634" s="641" t="str">
        <f t="shared" si="340"/>
        <v>ok</v>
      </c>
    </row>
    <row r="635" spans="1:55" ht="12.75" hidden="1" customHeight="1">
      <c r="A635" s="34"/>
      <c r="B635" s="35">
        <f t="shared" si="324"/>
        <v>0</v>
      </c>
      <c r="C635" s="34"/>
      <c r="D635" s="250" t="s">
        <v>756</v>
      </c>
      <c r="E635" s="242"/>
      <c r="F635" s="248"/>
      <c r="G635" s="80"/>
      <c r="H635" s="81"/>
      <c r="I635" s="245"/>
      <c r="J635" s="263"/>
      <c r="K635" s="263"/>
      <c r="L635" s="263"/>
      <c r="M635" s="685"/>
      <c r="N635" s="686"/>
      <c r="O635" s="687"/>
      <c r="P635" s="687"/>
      <c r="Q635" s="687"/>
      <c r="R635" s="687"/>
      <c r="S635" s="688"/>
      <c r="T635" s="268"/>
      <c r="U635" s="539"/>
      <c r="V635" s="299" t="str">
        <f t="shared" si="20"/>
        <v>11.44</v>
      </c>
      <c r="W635" s="299">
        <f t="shared" si="341"/>
        <v>0</v>
      </c>
      <c r="X635" s="268"/>
      <c r="Y635" s="268"/>
      <c r="Z635" s="268"/>
      <c r="AA635" s="268"/>
      <c r="AB635" s="533"/>
      <c r="AN635" s="641" t="str">
        <f t="shared" si="325"/>
        <v>revisar</v>
      </c>
      <c r="AO635" s="641" t="str">
        <f t="shared" si="326"/>
        <v>ok</v>
      </c>
      <c r="AP635" s="641" t="str">
        <f t="shared" si="327"/>
        <v>ok</v>
      </c>
      <c r="AQ635" s="641" t="str">
        <f t="shared" si="328"/>
        <v>ok</v>
      </c>
      <c r="AR635" s="641" t="str">
        <f t="shared" si="329"/>
        <v>ok</v>
      </c>
      <c r="AS635" s="641" t="str">
        <f t="shared" si="330"/>
        <v>ok</v>
      </c>
      <c r="AT635" s="641" t="str">
        <f t="shared" si="331"/>
        <v>ok</v>
      </c>
      <c r="AU635" s="641" t="str">
        <f t="shared" si="332"/>
        <v>ok</v>
      </c>
      <c r="AV635" s="641" t="str">
        <f t="shared" si="333"/>
        <v>ok</v>
      </c>
      <c r="AW635" s="641" t="str">
        <f t="shared" si="334"/>
        <v>ok</v>
      </c>
      <c r="AX635" s="641" t="str">
        <f t="shared" si="335"/>
        <v>ok</v>
      </c>
      <c r="AY635" s="641" t="str">
        <f t="shared" si="336"/>
        <v>ok</v>
      </c>
      <c r="AZ635" s="641" t="str">
        <f t="shared" si="337"/>
        <v>ok</v>
      </c>
      <c r="BA635" s="641" t="str">
        <f t="shared" si="338"/>
        <v>ok</v>
      </c>
      <c r="BB635" s="641" t="str">
        <f t="shared" si="339"/>
        <v>ok</v>
      </c>
      <c r="BC635" s="641" t="str">
        <f t="shared" si="340"/>
        <v>ok</v>
      </c>
    </row>
    <row r="636" spans="1:55" ht="12.75" hidden="1" customHeight="1">
      <c r="A636" s="34"/>
      <c r="B636" s="35">
        <f t="shared" si="324"/>
        <v>0</v>
      </c>
      <c r="C636" s="34"/>
      <c r="D636" s="253" t="s">
        <v>757</v>
      </c>
      <c r="E636" s="242"/>
      <c r="F636" s="248"/>
      <c r="G636" s="80"/>
      <c r="H636" s="81"/>
      <c r="I636" s="245"/>
      <c r="J636" s="263"/>
      <c r="K636" s="263"/>
      <c r="L636" s="263"/>
      <c r="M636" s="685"/>
      <c r="N636" s="686"/>
      <c r="O636" s="687"/>
      <c r="P636" s="687"/>
      <c r="Q636" s="687"/>
      <c r="R636" s="687"/>
      <c r="S636" s="688"/>
      <c r="T636" s="268"/>
      <c r="U636" s="539"/>
      <c r="V636" s="299" t="str">
        <f t="shared" si="20"/>
        <v>11.45</v>
      </c>
      <c r="W636" s="299">
        <f t="shared" si="341"/>
        <v>0</v>
      </c>
      <c r="X636" s="268"/>
      <c r="Y636" s="268"/>
      <c r="Z636" s="268"/>
      <c r="AA636" s="268"/>
      <c r="AB636" s="533"/>
      <c r="AN636" s="641" t="str">
        <f t="shared" si="325"/>
        <v>revisar</v>
      </c>
      <c r="AO636" s="641" t="str">
        <f t="shared" si="326"/>
        <v>ok</v>
      </c>
      <c r="AP636" s="641" t="str">
        <f t="shared" si="327"/>
        <v>ok</v>
      </c>
      <c r="AQ636" s="641" t="str">
        <f t="shared" si="328"/>
        <v>ok</v>
      </c>
      <c r="AR636" s="641" t="str">
        <f t="shared" si="329"/>
        <v>ok</v>
      </c>
      <c r="AS636" s="641" t="str">
        <f t="shared" si="330"/>
        <v>ok</v>
      </c>
      <c r="AT636" s="641" t="str">
        <f t="shared" si="331"/>
        <v>ok</v>
      </c>
      <c r="AU636" s="641" t="str">
        <f t="shared" si="332"/>
        <v>ok</v>
      </c>
      <c r="AV636" s="641" t="str">
        <f t="shared" si="333"/>
        <v>ok</v>
      </c>
      <c r="AW636" s="641" t="str">
        <f t="shared" si="334"/>
        <v>ok</v>
      </c>
      <c r="AX636" s="641" t="str">
        <f t="shared" si="335"/>
        <v>ok</v>
      </c>
      <c r="AY636" s="641" t="str">
        <f t="shared" si="336"/>
        <v>ok</v>
      </c>
      <c r="AZ636" s="641" t="str">
        <f t="shared" si="337"/>
        <v>ok</v>
      </c>
      <c r="BA636" s="641" t="str">
        <f t="shared" si="338"/>
        <v>ok</v>
      </c>
      <c r="BB636" s="641" t="str">
        <f t="shared" si="339"/>
        <v>ok</v>
      </c>
      <c r="BC636" s="641" t="str">
        <f t="shared" si="340"/>
        <v>ok</v>
      </c>
    </row>
    <row r="637" spans="1:55" ht="12.75" hidden="1" customHeight="1">
      <c r="A637" s="34"/>
      <c r="B637" s="35">
        <f t="shared" si="324"/>
        <v>0</v>
      </c>
      <c r="C637" s="34"/>
      <c r="D637" s="250" t="s">
        <v>758</v>
      </c>
      <c r="E637" s="242"/>
      <c r="F637" s="248"/>
      <c r="G637" s="80"/>
      <c r="H637" s="81"/>
      <c r="I637" s="245"/>
      <c r="J637" s="263"/>
      <c r="K637" s="263"/>
      <c r="L637" s="263"/>
      <c r="M637" s="685"/>
      <c r="N637" s="686"/>
      <c r="O637" s="687"/>
      <c r="P637" s="687"/>
      <c r="Q637" s="687"/>
      <c r="R637" s="687"/>
      <c r="S637" s="688"/>
      <c r="T637" s="268"/>
      <c r="U637" s="539"/>
      <c r="V637" s="299" t="str">
        <f t="shared" si="20"/>
        <v>11.46</v>
      </c>
      <c r="W637" s="299">
        <f t="shared" si="341"/>
        <v>0</v>
      </c>
      <c r="X637" s="268"/>
      <c r="Y637" s="268"/>
      <c r="Z637" s="268"/>
      <c r="AA637" s="268"/>
      <c r="AB637" s="533"/>
      <c r="AN637" s="641" t="str">
        <f t="shared" si="325"/>
        <v>revisar</v>
      </c>
      <c r="AO637" s="641" t="str">
        <f t="shared" si="326"/>
        <v>ok</v>
      </c>
      <c r="AP637" s="641" t="str">
        <f t="shared" si="327"/>
        <v>ok</v>
      </c>
      <c r="AQ637" s="641" t="str">
        <f t="shared" si="328"/>
        <v>ok</v>
      </c>
      <c r="AR637" s="641" t="str">
        <f t="shared" si="329"/>
        <v>ok</v>
      </c>
      <c r="AS637" s="641" t="str">
        <f t="shared" si="330"/>
        <v>ok</v>
      </c>
      <c r="AT637" s="641" t="str">
        <f t="shared" si="331"/>
        <v>ok</v>
      </c>
      <c r="AU637" s="641" t="str">
        <f t="shared" si="332"/>
        <v>ok</v>
      </c>
      <c r="AV637" s="641" t="str">
        <f t="shared" si="333"/>
        <v>ok</v>
      </c>
      <c r="AW637" s="641" t="str">
        <f t="shared" si="334"/>
        <v>ok</v>
      </c>
      <c r="AX637" s="641" t="str">
        <f t="shared" si="335"/>
        <v>ok</v>
      </c>
      <c r="AY637" s="641" t="str">
        <f t="shared" si="336"/>
        <v>ok</v>
      </c>
      <c r="AZ637" s="641" t="str">
        <f t="shared" si="337"/>
        <v>ok</v>
      </c>
      <c r="BA637" s="641" t="str">
        <f t="shared" si="338"/>
        <v>ok</v>
      </c>
      <c r="BB637" s="641" t="str">
        <f t="shared" si="339"/>
        <v>ok</v>
      </c>
      <c r="BC637" s="641" t="str">
        <f t="shared" si="340"/>
        <v>ok</v>
      </c>
    </row>
    <row r="638" spans="1:55" ht="12.75" hidden="1" customHeight="1">
      <c r="A638" s="34"/>
      <c r="B638" s="35">
        <f t="shared" si="324"/>
        <v>0</v>
      </c>
      <c r="C638" s="34"/>
      <c r="D638" s="253" t="s">
        <v>759</v>
      </c>
      <c r="E638" s="242"/>
      <c r="F638" s="248"/>
      <c r="G638" s="80"/>
      <c r="H638" s="81"/>
      <c r="I638" s="245"/>
      <c r="J638" s="263"/>
      <c r="K638" s="263"/>
      <c r="L638" s="263"/>
      <c r="M638" s="685"/>
      <c r="N638" s="686"/>
      <c r="O638" s="687"/>
      <c r="P638" s="687"/>
      <c r="Q638" s="687"/>
      <c r="R638" s="687"/>
      <c r="S638" s="688"/>
      <c r="T638" s="268"/>
      <c r="U638" s="539"/>
      <c r="V638" s="299" t="str">
        <f t="shared" si="20"/>
        <v>11.47</v>
      </c>
      <c r="W638" s="299">
        <f t="shared" si="341"/>
        <v>0</v>
      </c>
      <c r="X638" s="268"/>
      <c r="Y638" s="268"/>
      <c r="Z638" s="268"/>
      <c r="AA638" s="268"/>
      <c r="AB638" s="533"/>
      <c r="AN638" s="641" t="str">
        <f t="shared" si="325"/>
        <v>revisar</v>
      </c>
      <c r="AO638" s="641" t="str">
        <f t="shared" si="326"/>
        <v>ok</v>
      </c>
      <c r="AP638" s="641" t="str">
        <f t="shared" si="327"/>
        <v>ok</v>
      </c>
      <c r="AQ638" s="641" t="str">
        <f t="shared" si="328"/>
        <v>ok</v>
      </c>
      <c r="AR638" s="641" t="str">
        <f t="shared" si="329"/>
        <v>ok</v>
      </c>
      <c r="AS638" s="641" t="str">
        <f t="shared" si="330"/>
        <v>ok</v>
      </c>
      <c r="AT638" s="641" t="str">
        <f t="shared" si="331"/>
        <v>ok</v>
      </c>
      <c r="AU638" s="641" t="str">
        <f t="shared" si="332"/>
        <v>ok</v>
      </c>
      <c r="AV638" s="641" t="str">
        <f t="shared" si="333"/>
        <v>ok</v>
      </c>
      <c r="AW638" s="641" t="str">
        <f t="shared" si="334"/>
        <v>ok</v>
      </c>
      <c r="AX638" s="641" t="str">
        <f t="shared" si="335"/>
        <v>ok</v>
      </c>
      <c r="AY638" s="641" t="str">
        <f t="shared" si="336"/>
        <v>ok</v>
      </c>
      <c r="AZ638" s="641" t="str">
        <f t="shared" si="337"/>
        <v>ok</v>
      </c>
      <c r="BA638" s="641" t="str">
        <f t="shared" si="338"/>
        <v>ok</v>
      </c>
      <c r="BB638" s="641" t="str">
        <f t="shared" si="339"/>
        <v>ok</v>
      </c>
      <c r="BC638" s="641" t="str">
        <f t="shared" si="340"/>
        <v>ok</v>
      </c>
    </row>
    <row r="639" spans="1:55" ht="12.75" hidden="1" customHeight="1">
      <c r="A639" s="34"/>
      <c r="B639" s="35">
        <f t="shared" si="324"/>
        <v>0</v>
      </c>
      <c r="C639" s="34"/>
      <c r="D639" s="250" t="s">
        <v>760</v>
      </c>
      <c r="E639" s="242"/>
      <c r="F639" s="248"/>
      <c r="G639" s="80"/>
      <c r="H639" s="81"/>
      <c r="I639" s="245"/>
      <c r="J639" s="263"/>
      <c r="K639" s="263"/>
      <c r="L639" s="263"/>
      <c r="M639" s="685"/>
      <c r="N639" s="686"/>
      <c r="O639" s="687"/>
      <c r="P639" s="687"/>
      <c r="Q639" s="687"/>
      <c r="R639" s="687"/>
      <c r="S639" s="688"/>
      <c r="T639" s="268"/>
      <c r="U639" s="539"/>
      <c r="V639" s="299" t="str">
        <f t="shared" si="20"/>
        <v>11.48</v>
      </c>
      <c r="W639" s="299">
        <f t="shared" si="341"/>
        <v>0</v>
      </c>
      <c r="X639" s="268"/>
      <c r="Y639" s="268"/>
      <c r="Z639" s="268"/>
      <c r="AA639" s="268"/>
      <c r="AB639" s="533"/>
      <c r="AN639" s="641" t="str">
        <f t="shared" si="325"/>
        <v>revisar</v>
      </c>
      <c r="AO639" s="641" t="str">
        <f t="shared" si="326"/>
        <v>ok</v>
      </c>
      <c r="AP639" s="641" t="str">
        <f t="shared" si="327"/>
        <v>ok</v>
      </c>
      <c r="AQ639" s="641" t="str">
        <f t="shared" si="328"/>
        <v>ok</v>
      </c>
      <c r="AR639" s="641" t="str">
        <f t="shared" si="329"/>
        <v>ok</v>
      </c>
      <c r="AS639" s="641" t="str">
        <f t="shared" si="330"/>
        <v>ok</v>
      </c>
      <c r="AT639" s="641" t="str">
        <f t="shared" si="331"/>
        <v>ok</v>
      </c>
      <c r="AU639" s="641" t="str">
        <f t="shared" si="332"/>
        <v>ok</v>
      </c>
      <c r="AV639" s="641" t="str">
        <f t="shared" si="333"/>
        <v>ok</v>
      </c>
      <c r="AW639" s="641" t="str">
        <f t="shared" si="334"/>
        <v>ok</v>
      </c>
      <c r="AX639" s="641" t="str">
        <f t="shared" si="335"/>
        <v>ok</v>
      </c>
      <c r="AY639" s="641" t="str">
        <f t="shared" si="336"/>
        <v>ok</v>
      </c>
      <c r="AZ639" s="641" t="str">
        <f t="shared" si="337"/>
        <v>ok</v>
      </c>
      <c r="BA639" s="641" t="str">
        <f t="shared" si="338"/>
        <v>ok</v>
      </c>
      <c r="BB639" s="641" t="str">
        <f t="shared" si="339"/>
        <v>ok</v>
      </c>
      <c r="BC639" s="641" t="str">
        <f t="shared" si="340"/>
        <v>ok</v>
      </c>
    </row>
    <row r="640" spans="1:55" ht="12.75" hidden="1" customHeight="1">
      <c r="A640" s="34"/>
      <c r="B640" s="35">
        <f t="shared" si="324"/>
        <v>0</v>
      </c>
      <c r="C640" s="34"/>
      <c r="D640" s="253" t="s">
        <v>761</v>
      </c>
      <c r="E640" s="242"/>
      <c r="F640" s="248"/>
      <c r="G640" s="80"/>
      <c r="H640" s="81"/>
      <c r="I640" s="245"/>
      <c r="J640" s="263"/>
      <c r="K640" s="263"/>
      <c r="L640" s="263"/>
      <c r="M640" s="685"/>
      <c r="N640" s="686"/>
      <c r="O640" s="687"/>
      <c r="P640" s="687"/>
      <c r="Q640" s="687"/>
      <c r="R640" s="687"/>
      <c r="S640" s="688"/>
      <c r="T640" s="268"/>
      <c r="U640" s="539"/>
      <c r="V640" s="299" t="str">
        <f t="shared" si="20"/>
        <v>11.49</v>
      </c>
      <c r="W640" s="299">
        <f t="shared" si="341"/>
        <v>0</v>
      </c>
      <c r="X640" s="268"/>
      <c r="Y640" s="268"/>
      <c r="Z640" s="268"/>
      <c r="AA640" s="268"/>
      <c r="AB640" s="533"/>
      <c r="AN640" s="641" t="str">
        <f t="shared" si="325"/>
        <v>revisar</v>
      </c>
      <c r="AO640" s="641" t="str">
        <f t="shared" si="326"/>
        <v>ok</v>
      </c>
      <c r="AP640" s="641" t="str">
        <f t="shared" si="327"/>
        <v>ok</v>
      </c>
      <c r="AQ640" s="641" t="str">
        <f t="shared" si="328"/>
        <v>ok</v>
      </c>
      <c r="AR640" s="641" t="str">
        <f t="shared" si="329"/>
        <v>ok</v>
      </c>
      <c r="AS640" s="641" t="str">
        <f t="shared" si="330"/>
        <v>ok</v>
      </c>
      <c r="AT640" s="641" t="str">
        <f t="shared" si="331"/>
        <v>ok</v>
      </c>
      <c r="AU640" s="641" t="str">
        <f t="shared" si="332"/>
        <v>ok</v>
      </c>
      <c r="AV640" s="641" t="str">
        <f t="shared" si="333"/>
        <v>ok</v>
      </c>
      <c r="AW640" s="641" t="str">
        <f t="shared" si="334"/>
        <v>ok</v>
      </c>
      <c r="AX640" s="641" t="str">
        <f t="shared" si="335"/>
        <v>ok</v>
      </c>
      <c r="AY640" s="641" t="str">
        <f t="shared" si="336"/>
        <v>ok</v>
      </c>
      <c r="AZ640" s="641" t="str">
        <f t="shared" si="337"/>
        <v>ok</v>
      </c>
      <c r="BA640" s="641" t="str">
        <f t="shared" si="338"/>
        <v>ok</v>
      </c>
      <c r="BB640" s="641" t="str">
        <f t="shared" si="339"/>
        <v>ok</v>
      </c>
      <c r="BC640" s="641" t="str">
        <f t="shared" si="340"/>
        <v>ok</v>
      </c>
    </row>
    <row r="641" spans="1:55" ht="12.75" hidden="1" customHeight="1">
      <c r="A641" s="34"/>
      <c r="B641" s="35">
        <f t="shared" si="324"/>
        <v>0</v>
      </c>
      <c r="C641" s="34"/>
      <c r="D641" s="250" t="s">
        <v>762</v>
      </c>
      <c r="E641" s="242"/>
      <c r="F641" s="248"/>
      <c r="G641" s="80"/>
      <c r="H641" s="81"/>
      <c r="I641" s="245"/>
      <c r="J641" s="263"/>
      <c r="K641" s="263"/>
      <c r="L641" s="263"/>
      <c r="M641" s="685"/>
      <c r="N641" s="686"/>
      <c r="O641" s="687"/>
      <c r="P641" s="687"/>
      <c r="Q641" s="687"/>
      <c r="R641" s="687"/>
      <c r="S641" s="688"/>
      <c r="T641" s="268"/>
      <c r="U641" s="539"/>
      <c r="V641" s="299" t="str">
        <f t="shared" si="20"/>
        <v>11.50</v>
      </c>
      <c r="W641" s="299">
        <f t="shared" si="341"/>
        <v>0</v>
      </c>
      <c r="X641" s="268"/>
      <c r="Y641" s="268"/>
      <c r="Z641" s="268"/>
      <c r="AA641" s="268"/>
      <c r="AB641" s="533"/>
      <c r="AN641" s="641" t="str">
        <f t="shared" si="325"/>
        <v>revisar</v>
      </c>
      <c r="AO641" s="641" t="str">
        <f t="shared" si="326"/>
        <v>ok</v>
      </c>
      <c r="AP641" s="641" t="str">
        <f t="shared" si="327"/>
        <v>ok</v>
      </c>
      <c r="AQ641" s="641" t="str">
        <f t="shared" si="328"/>
        <v>ok</v>
      </c>
      <c r="AR641" s="641" t="str">
        <f t="shared" si="329"/>
        <v>ok</v>
      </c>
      <c r="AS641" s="641" t="str">
        <f t="shared" si="330"/>
        <v>ok</v>
      </c>
      <c r="AT641" s="641" t="str">
        <f t="shared" si="331"/>
        <v>ok</v>
      </c>
      <c r="AU641" s="641" t="str">
        <f t="shared" si="332"/>
        <v>ok</v>
      </c>
      <c r="AV641" s="641" t="str">
        <f t="shared" si="333"/>
        <v>ok</v>
      </c>
      <c r="AW641" s="641" t="str">
        <f t="shared" si="334"/>
        <v>ok</v>
      </c>
      <c r="AX641" s="641" t="str">
        <f t="shared" si="335"/>
        <v>ok</v>
      </c>
      <c r="AY641" s="641" t="str">
        <f t="shared" si="336"/>
        <v>ok</v>
      </c>
      <c r="AZ641" s="641" t="str">
        <f t="shared" si="337"/>
        <v>ok</v>
      </c>
      <c r="BA641" s="641" t="str">
        <f t="shared" si="338"/>
        <v>ok</v>
      </c>
      <c r="BB641" s="641" t="str">
        <f t="shared" si="339"/>
        <v>ok</v>
      </c>
      <c r="BC641" s="641" t="str">
        <f t="shared" si="340"/>
        <v>ok</v>
      </c>
    </row>
    <row r="642" spans="1:55" ht="12.75" hidden="1" customHeight="1">
      <c r="A642" s="34"/>
      <c r="B642" s="35"/>
      <c r="C642" s="34"/>
      <c r="D642" s="255"/>
      <c r="E642" s="25"/>
      <c r="F642" s="36"/>
      <c r="G642" s="37"/>
      <c r="H642" s="25"/>
      <c r="I642" s="38"/>
      <c r="J642" s="269"/>
      <c r="K642" s="269"/>
      <c r="L642" s="269"/>
      <c r="M642" s="689"/>
      <c r="N642" s="696"/>
      <c r="O642" s="690"/>
      <c r="P642" s="690"/>
      <c r="Q642" s="690"/>
      <c r="R642" s="690"/>
      <c r="S642" s="691"/>
      <c r="T642" s="268"/>
      <c r="U642" s="539"/>
      <c r="V642" s="299">
        <f t="shared" si="20"/>
        <v>0</v>
      </c>
      <c r="W642" s="299">
        <f t="shared" si="341"/>
        <v>0</v>
      </c>
      <c r="X642" s="268"/>
      <c r="Y642" s="268"/>
      <c r="Z642" s="268"/>
      <c r="AA642" s="268"/>
      <c r="AB642" s="533"/>
      <c r="AN642" s="641" t="str">
        <f t="shared" si="325"/>
        <v>ok</v>
      </c>
      <c r="AO642" s="641" t="str">
        <f t="shared" si="326"/>
        <v>ok</v>
      </c>
      <c r="AP642" s="641" t="str">
        <f t="shared" si="327"/>
        <v>ok</v>
      </c>
      <c r="AQ642" s="641" t="str">
        <f t="shared" si="328"/>
        <v>ok</v>
      </c>
      <c r="AR642" s="641" t="str">
        <f t="shared" si="329"/>
        <v>ok</v>
      </c>
      <c r="AS642" s="641" t="str">
        <f t="shared" si="330"/>
        <v>ok</v>
      </c>
      <c r="AT642" s="641" t="str">
        <f t="shared" si="331"/>
        <v>ok</v>
      </c>
      <c r="AU642" s="641" t="str">
        <f t="shared" si="332"/>
        <v>ok</v>
      </c>
      <c r="AV642" s="641" t="str">
        <f t="shared" si="333"/>
        <v>ok</v>
      </c>
      <c r="AW642" s="641" t="str">
        <f t="shared" si="334"/>
        <v>ok</v>
      </c>
      <c r="AX642" s="641" t="str">
        <f t="shared" si="335"/>
        <v>ok</v>
      </c>
      <c r="AY642" s="641" t="str">
        <f t="shared" si="336"/>
        <v>ok</v>
      </c>
      <c r="AZ642" s="641" t="str">
        <f t="shared" si="337"/>
        <v>ok</v>
      </c>
      <c r="BA642" s="641" t="str">
        <f t="shared" si="338"/>
        <v>ok</v>
      </c>
      <c r="BB642" s="641" t="str">
        <f t="shared" si="339"/>
        <v>ok</v>
      </c>
      <c r="BC642" s="641" t="str">
        <f t="shared" si="340"/>
        <v>ok</v>
      </c>
    </row>
    <row r="643" spans="1:55" ht="12.75" hidden="1" customHeight="1">
      <c r="A643" s="13"/>
      <c r="B643" s="14"/>
      <c r="C643" s="13"/>
      <c r="D643" s="251"/>
      <c r="E643" s="29"/>
      <c r="F643" s="29"/>
      <c r="G643" s="29"/>
      <c r="H643" s="29"/>
      <c r="I643" s="29"/>
      <c r="J643" s="267"/>
      <c r="K643" s="267"/>
      <c r="L643" s="267"/>
      <c r="M643" s="677"/>
      <c r="N643" s="663"/>
      <c r="O643" s="692" t="str">
        <f>CONCATENATE("Subtotal ",G591)</f>
        <v>Subtotal (digite a descrição do item aqui)</v>
      </c>
      <c r="P643" s="693">
        <f>SUM(P592:P642)</f>
        <v>0</v>
      </c>
      <c r="Q643" s="693">
        <f>SUM(Q592:Q642)</f>
        <v>0</v>
      </c>
      <c r="R643" s="693">
        <f t="shared" ref="R643:S643" si="342">SUM(R592:R642)</f>
        <v>0</v>
      </c>
      <c r="S643" s="694">
        <f t="shared" si="342"/>
        <v>0</v>
      </c>
      <c r="T643" s="536"/>
      <c r="U643" s="299">
        <v>1</v>
      </c>
      <c r="V643" s="299"/>
      <c r="W643" s="299"/>
      <c r="X643" s="268"/>
      <c r="Y643" s="268"/>
      <c r="Z643" s="268"/>
      <c r="AA643" s="268"/>
      <c r="AB643" s="533"/>
      <c r="AN643" s="641" t="str">
        <f t="shared" si="325"/>
        <v>ok</v>
      </c>
      <c r="AO643" s="641" t="str">
        <f t="shared" si="326"/>
        <v>ok</v>
      </c>
      <c r="AP643" s="641" t="str">
        <f t="shared" si="327"/>
        <v>ok</v>
      </c>
      <c r="AQ643" s="641" t="str">
        <f t="shared" si="328"/>
        <v>ok</v>
      </c>
      <c r="AR643" s="641" t="str">
        <f t="shared" si="329"/>
        <v>ok</v>
      </c>
      <c r="AS643" s="641" t="str">
        <f t="shared" si="330"/>
        <v>ok</v>
      </c>
      <c r="AT643" s="641" t="str">
        <f t="shared" si="331"/>
        <v>ok</v>
      </c>
      <c r="AU643" s="641" t="str">
        <f t="shared" si="332"/>
        <v>ok</v>
      </c>
      <c r="AV643" s="641" t="str">
        <f t="shared" si="333"/>
        <v>ok</v>
      </c>
      <c r="AW643" s="641" t="str">
        <f t="shared" si="334"/>
        <v>ok</v>
      </c>
      <c r="AX643" s="641" t="str">
        <f t="shared" si="335"/>
        <v>ok</v>
      </c>
      <c r="AY643" s="641" t="str">
        <f t="shared" si="336"/>
        <v>revisar</v>
      </c>
      <c r="AZ643" s="641" t="str">
        <f t="shared" si="337"/>
        <v>ok</v>
      </c>
      <c r="BA643" s="641" t="str">
        <f t="shared" si="338"/>
        <v>ok</v>
      </c>
      <c r="BB643" s="641" t="str">
        <f t="shared" si="339"/>
        <v>ok</v>
      </c>
      <c r="BC643" s="641" t="str">
        <f t="shared" si="340"/>
        <v>ok</v>
      </c>
    </row>
    <row r="644" spans="1:55" ht="6" hidden="1" customHeight="1">
      <c r="A644" s="10"/>
      <c r="B644" s="21"/>
      <c r="C644" s="10"/>
      <c r="D644" s="252"/>
      <c r="E644" s="32"/>
      <c r="F644" s="33"/>
      <c r="G644" s="33"/>
      <c r="H644" s="32"/>
      <c r="I644" s="32"/>
      <c r="J644" s="268"/>
      <c r="K644" s="268"/>
      <c r="L644" s="268"/>
      <c r="M644" s="539"/>
      <c r="N644" s="299"/>
      <c r="O644" s="539"/>
      <c r="P644" s="539"/>
      <c r="Q644" s="539"/>
      <c r="R644" s="539"/>
      <c r="S644" s="695"/>
      <c r="T644" s="319"/>
      <c r="U644" s="299"/>
      <c r="V644" s="299">
        <f t="shared" si="20"/>
        <v>0</v>
      </c>
      <c r="W644" s="299">
        <f t="shared" si="341"/>
        <v>0</v>
      </c>
      <c r="X644" s="268"/>
      <c r="Y644" s="268"/>
      <c r="Z644" s="268"/>
      <c r="AA644" s="268"/>
      <c r="AB644" s="533"/>
      <c r="AN644" s="641" t="str">
        <f t="shared" si="325"/>
        <v>ok</v>
      </c>
      <c r="AO644" s="641" t="str">
        <f t="shared" si="326"/>
        <v>ok</v>
      </c>
      <c r="AP644" s="641" t="str">
        <f t="shared" si="327"/>
        <v>ok</v>
      </c>
      <c r="AQ644" s="641" t="str">
        <f t="shared" si="328"/>
        <v>ok</v>
      </c>
      <c r="AR644" s="641" t="str">
        <f t="shared" si="329"/>
        <v>ok</v>
      </c>
      <c r="AS644" s="641" t="str">
        <f t="shared" si="330"/>
        <v>ok</v>
      </c>
      <c r="AT644" s="641" t="str">
        <f t="shared" si="331"/>
        <v>ok</v>
      </c>
      <c r="AU644" s="641" t="str">
        <f t="shared" si="332"/>
        <v>ok</v>
      </c>
      <c r="AV644" s="641" t="str">
        <f t="shared" si="333"/>
        <v>ok</v>
      </c>
      <c r="AW644" s="641" t="str">
        <f t="shared" si="334"/>
        <v>ok</v>
      </c>
      <c r="AX644" s="641" t="str">
        <f t="shared" si="335"/>
        <v>ok</v>
      </c>
      <c r="AY644" s="641" t="str">
        <f t="shared" si="336"/>
        <v>ok</v>
      </c>
      <c r="AZ644" s="641" t="str">
        <f t="shared" si="337"/>
        <v>ok</v>
      </c>
      <c r="BA644" s="641" t="str">
        <f t="shared" si="338"/>
        <v>ok</v>
      </c>
      <c r="BB644" s="641" t="str">
        <f t="shared" si="339"/>
        <v>ok</v>
      </c>
      <c r="BC644" s="641" t="str">
        <f t="shared" si="340"/>
        <v>ok</v>
      </c>
    </row>
    <row r="645" spans="1:55" ht="12.75" hidden="1" customHeight="1">
      <c r="A645" s="13"/>
      <c r="B645" s="14"/>
      <c r="C645" s="13"/>
      <c r="D645" s="249">
        <v>12</v>
      </c>
      <c r="E645" s="22"/>
      <c r="F645" s="22"/>
      <c r="G645" s="246" t="s">
        <v>172</v>
      </c>
      <c r="H645" s="23"/>
      <c r="I645" s="23"/>
      <c r="J645" s="246"/>
      <c r="K645" s="246"/>
      <c r="L645" s="246"/>
      <c r="M645" s="662"/>
      <c r="N645" s="663"/>
      <c r="O645" s="662"/>
      <c r="P645" s="662"/>
      <c r="Q645" s="662"/>
      <c r="R645" s="662"/>
      <c r="S645" s="664">
        <f>S697</f>
        <v>0</v>
      </c>
      <c r="T645" s="319"/>
      <c r="U645" s="299"/>
      <c r="V645" s="299">
        <f t="shared" si="20"/>
        <v>12</v>
      </c>
      <c r="W645" s="299">
        <f t="shared" si="341"/>
        <v>0</v>
      </c>
      <c r="X645" s="268"/>
      <c r="Y645" s="268"/>
      <c r="Z645" s="268"/>
      <c r="AA645" s="268"/>
      <c r="AB645" s="533"/>
      <c r="AN645" s="641" t="str">
        <f t="shared" si="325"/>
        <v>revisar</v>
      </c>
      <c r="AO645" s="641" t="str">
        <f t="shared" si="326"/>
        <v>ok</v>
      </c>
      <c r="AP645" s="641" t="str">
        <f t="shared" si="327"/>
        <v>ok</v>
      </c>
      <c r="AQ645" s="641" t="str">
        <f t="shared" si="328"/>
        <v>revisar</v>
      </c>
      <c r="AR645" s="641" t="str">
        <f t="shared" si="329"/>
        <v>ok</v>
      </c>
      <c r="AS645" s="641" t="str">
        <f t="shared" si="330"/>
        <v>ok</v>
      </c>
      <c r="AT645" s="641" t="str">
        <f t="shared" si="331"/>
        <v>ok</v>
      </c>
      <c r="AU645" s="641" t="str">
        <f t="shared" si="332"/>
        <v>ok</v>
      </c>
      <c r="AV645" s="641" t="str">
        <f t="shared" si="333"/>
        <v>ok</v>
      </c>
      <c r="AW645" s="641" t="str">
        <f t="shared" si="334"/>
        <v>ok</v>
      </c>
      <c r="AX645" s="641" t="str">
        <f t="shared" si="335"/>
        <v>ok</v>
      </c>
      <c r="AY645" s="641" t="str">
        <f t="shared" si="336"/>
        <v>ok</v>
      </c>
      <c r="AZ645" s="641" t="str">
        <f t="shared" si="337"/>
        <v>ok</v>
      </c>
      <c r="BA645" s="641" t="str">
        <f t="shared" si="338"/>
        <v>ok</v>
      </c>
      <c r="BB645" s="641" t="str">
        <f t="shared" si="339"/>
        <v>ok</v>
      </c>
      <c r="BC645" s="641" t="str">
        <f t="shared" si="340"/>
        <v>ok</v>
      </c>
    </row>
    <row r="646" spans="1:55" ht="12.75" hidden="1" customHeight="1">
      <c r="A646" s="34"/>
      <c r="B646" s="35">
        <f t="shared" ref="B646:B695" si="343">S646/$S$1671</f>
        <v>0</v>
      </c>
      <c r="C646" s="34"/>
      <c r="D646" s="253" t="s">
        <v>763</v>
      </c>
      <c r="E646" s="240"/>
      <c r="F646" s="248"/>
      <c r="G646" s="80"/>
      <c r="H646" s="81"/>
      <c r="I646" s="245"/>
      <c r="J646" s="263"/>
      <c r="K646" s="263"/>
      <c r="L646" s="263"/>
      <c r="M646" s="685"/>
      <c r="N646" s="686"/>
      <c r="O646" s="687"/>
      <c r="P646" s="687"/>
      <c r="Q646" s="687"/>
      <c r="R646" s="687"/>
      <c r="S646" s="688"/>
      <c r="T646" s="268"/>
      <c r="U646" s="539"/>
      <c r="V646" s="299" t="str">
        <f t="shared" si="20"/>
        <v>12.1</v>
      </c>
      <c r="W646" s="299">
        <f t="shared" si="341"/>
        <v>0</v>
      </c>
      <c r="X646" s="268"/>
      <c r="Y646" s="268"/>
      <c r="Z646" s="268"/>
      <c r="AA646" s="268"/>
      <c r="AB646" s="533"/>
      <c r="AN646" s="641" t="str">
        <f t="shared" si="325"/>
        <v>revisar</v>
      </c>
      <c r="AO646" s="641" t="str">
        <f t="shared" si="326"/>
        <v>ok</v>
      </c>
      <c r="AP646" s="641" t="str">
        <f t="shared" si="327"/>
        <v>ok</v>
      </c>
      <c r="AQ646" s="641" t="str">
        <f t="shared" si="328"/>
        <v>ok</v>
      </c>
      <c r="AR646" s="641" t="str">
        <f t="shared" si="329"/>
        <v>ok</v>
      </c>
      <c r="AS646" s="641" t="str">
        <f t="shared" si="330"/>
        <v>ok</v>
      </c>
      <c r="AT646" s="641" t="str">
        <f t="shared" si="331"/>
        <v>ok</v>
      </c>
      <c r="AU646" s="641" t="str">
        <f t="shared" si="332"/>
        <v>ok</v>
      </c>
      <c r="AV646" s="641" t="str">
        <f t="shared" si="333"/>
        <v>ok</v>
      </c>
      <c r="AW646" s="641" t="str">
        <f t="shared" si="334"/>
        <v>ok</v>
      </c>
      <c r="AX646" s="641" t="str">
        <f t="shared" si="335"/>
        <v>ok</v>
      </c>
      <c r="AY646" s="641" t="str">
        <f t="shared" si="336"/>
        <v>ok</v>
      </c>
      <c r="AZ646" s="641" t="str">
        <f t="shared" si="337"/>
        <v>ok</v>
      </c>
      <c r="BA646" s="641" t="str">
        <f t="shared" si="338"/>
        <v>ok</v>
      </c>
      <c r="BB646" s="641" t="str">
        <f t="shared" si="339"/>
        <v>ok</v>
      </c>
      <c r="BC646" s="641" t="str">
        <f t="shared" si="340"/>
        <v>ok</v>
      </c>
    </row>
    <row r="647" spans="1:55" ht="12.75" hidden="1" customHeight="1">
      <c r="A647" s="34"/>
      <c r="B647" s="35">
        <f t="shared" si="343"/>
        <v>0</v>
      </c>
      <c r="C647" s="34"/>
      <c r="D647" s="250" t="s">
        <v>764</v>
      </c>
      <c r="E647" s="242"/>
      <c r="F647" s="248"/>
      <c r="G647" s="80"/>
      <c r="H647" s="81"/>
      <c r="I647" s="245"/>
      <c r="J647" s="263"/>
      <c r="K647" s="263"/>
      <c r="L647" s="263"/>
      <c r="M647" s="685"/>
      <c r="N647" s="686"/>
      <c r="O647" s="687"/>
      <c r="P647" s="687"/>
      <c r="Q647" s="687"/>
      <c r="R647" s="687"/>
      <c r="S647" s="688"/>
      <c r="T647" s="268"/>
      <c r="U647" s="539"/>
      <c r="V647" s="299" t="str">
        <f t="shared" si="20"/>
        <v>12.2</v>
      </c>
      <c r="W647" s="299">
        <f t="shared" si="341"/>
        <v>0</v>
      </c>
      <c r="X647" s="268"/>
      <c r="Y647" s="268"/>
      <c r="Z647" s="268"/>
      <c r="AA647" s="268"/>
      <c r="AB647" s="533"/>
      <c r="AN647" s="641" t="str">
        <f t="shared" si="325"/>
        <v>revisar</v>
      </c>
      <c r="AO647" s="641" t="str">
        <f t="shared" si="326"/>
        <v>ok</v>
      </c>
      <c r="AP647" s="641" t="str">
        <f t="shared" si="327"/>
        <v>ok</v>
      </c>
      <c r="AQ647" s="641" t="str">
        <f t="shared" si="328"/>
        <v>ok</v>
      </c>
      <c r="AR647" s="641" t="str">
        <f t="shared" si="329"/>
        <v>ok</v>
      </c>
      <c r="AS647" s="641" t="str">
        <f t="shared" si="330"/>
        <v>ok</v>
      </c>
      <c r="AT647" s="641" t="str">
        <f t="shared" si="331"/>
        <v>ok</v>
      </c>
      <c r="AU647" s="641" t="str">
        <f t="shared" si="332"/>
        <v>ok</v>
      </c>
      <c r="AV647" s="641" t="str">
        <f t="shared" si="333"/>
        <v>ok</v>
      </c>
      <c r="AW647" s="641" t="str">
        <f t="shared" si="334"/>
        <v>ok</v>
      </c>
      <c r="AX647" s="641" t="str">
        <f t="shared" si="335"/>
        <v>ok</v>
      </c>
      <c r="AY647" s="641" t="str">
        <f t="shared" si="336"/>
        <v>ok</v>
      </c>
      <c r="AZ647" s="641" t="str">
        <f t="shared" si="337"/>
        <v>ok</v>
      </c>
      <c r="BA647" s="641" t="str">
        <f t="shared" si="338"/>
        <v>ok</v>
      </c>
      <c r="BB647" s="641" t="str">
        <f t="shared" si="339"/>
        <v>ok</v>
      </c>
      <c r="BC647" s="641" t="str">
        <f t="shared" si="340"/>
        <v>ok</v>
      </c>
    </row>
    <row r="648" spans="1:55" ht="12.75" hidden="1" customHeight="1">
      <c r="A648" s="34"/>
      <c r="B648" s="35">
        <f t="shared" si="343"/>
        <v>0</v>
      </c>
      <c r="C648" s="34"/>
      <c r="D648" s="253" t="s">
        <v>765</v>
      </c>
      <c r="E648" s="242"/>
      <c r="F648" s="248"/>
      <c r="G648" s="80"/>
      <c r="H648" s="81"/>
      <c r="I648" s="245"/>
      <c r="J648" s="263"/>
      <c r="K648" s="263"/>
      <c r="L648" s="263"/>
      <c r="M648" s="685"/>
      <c r="N648" s="686"/>
      <c r="O648" s="687"/>
      <c r="P648" s="687"/>
      <c r="Q648" s="687"/>
      <c r="R648" s="687"/>
      <c r="S648" s="688"/>
      <c r="T648" s="268"/>
      <c r="U648" s="539"/>
      <c r="V648" s="299" t="str">
        <f t="shared" si="20"/>
        <v>12.3</v>
      </c>
      <c r="W648" s="299">
        <f t="shared" si="341"/>
        <v>0</v>
      </c>
      <c r="X648" s="268"/>
      <c r="Y648" s="268"/>
      <c r="Z648" s="268"/>
      <c r="AA648" s="268"/>
      <c r="AB648" s="533"/>
      <c r="AN648" s="641" t="str">
        <f t="shared" si="325"/>
        <v>revisar</v>
      </c>
      <c r="AO648" s="641" t="str">
        <f t="shared" si="326"/>
        <v>ok</v>
      </c>
      <c r="AP648" s="641" t="str">
        <f t="shared" si="327"/>
        <v>ok</v>
      </c>
      <c r="AQ648" s="641" t="str">
        <f t="shared" si="328"/>
        <v>ok</v>
      </c>
      <c r="AR648" s="641" t="str">
        <f t="shared" si="329"/>
        <v>ok</v>
      </c>
      <c r="AS648" s="641" t="str">
        <f t="shared" si="330"/>
        <v>ok</v>
      </c>
      <c r="AT648" s="641" t="str">
        <f t="shared" si="331"/>
        <v>ok</v>
      </c>
      <c r="AU648" s="641" t="str">
        <f t="shared" si="332"/>
        <v>ok</v>
      </c>
      <c r="AV648" s="641" t="str">
        <f t="shared" si="333"/>
        <v>ok</v>
      </c>
      <c r="AW648" s="641" t="str">
        <f t="shared" si="334"/>
        <v>ok</v>
      </c>
      <c r="AX648" s="641" t="str">
        <f t="shared" si="335"/>
        <v>ok</v>
      </c>
      <c r="AY648" s="641" t="str">
        <f t="shared" si="336"/>
        <v>ok</v>
      </c>
      <c r="AZ648" s="641" t="str">
        <f t="shared" si="337"/>
        <v>ok</v>
      </c>
      <c r="BA648" s="641" t="str">
        <f t="shared" si="338"/>
        <v>ok</v>
      </c>
      <c r="BB648" s="641" t="str">
        <f t="shared" si="339"/>
        <v>ok</v>
      </c>
      <c r="BC648" s="641" t="str">
        <f t="shared" si="340"/>
        <v>ok</v>
      </c>
    </row>
    <row r="649" spans="1:55" ht="12.75" hidden="1" customHeight="1">
      <c r="A649" s="34"/>
      <c r="B649" s="35">
        <f t="shared" si="343"/>
        <v>0</v>
      </c>
      <c r="C649" s="34"/>
      <c r="D649" s="250" t="s">
        <v>766</v>
      </c>
      <c r="E649" s="242"/>
      <c r="F649" s="248"/>
      <c r="G649" s="80"/>
      <c r="H649" s="81"/>
      <c r="I649" s="245"/>
      <c r="J649" s="263"/>
      <c r="K649" s="263"/>
      <c r="L649" s="263"/>
      <c r="M649" s="685"/>
      <c r="N649" s="686"/>
      <c r="O649" s="687"/>
      <c r="P649" s="687"/>
      <c r="Q649" s="687"/>
      <c r="R649" s="687"/>
      <c r="S649" s="688"/>
      <c r="T649" s="268"/>
      <c r="U649" s="539"/>
      <c r="V649" s="299" t="str">
        <f t="shared" si="20"/>
        <v>12.4</v>
      </c>
      <c r="W649" s="299">
        <f t="shared" si="341"/>
        <v>0</v>
      </c>
      <c r="X649" s="268"/>
      <c r="Y649" s="268"/>
      <c r="Z649" s="268"/>
      <c r="AA649" s="268"/>
      <c r="AB649" s="533"/>
      <c r="AN649" s="641" t="str">
        <f t="shared" si="325"/>
        <v>revisar</v>
      </c>
      <c r="AO649" s="641" t="str">
        <f t="shared" si="326"/>
        <v>ok</v>
      </c>
      <c r="AP649" s="641" t="str">
        <f t="shared" si="327"/>
        <v>ok</v>
      </c>
      <c r="AQ649" s="641" t="str">
        <f t="shared" si="328"/>
        <v>ok</v>
      </c>
      <c r="AR649" s="641" t="str">
        <f t="shared" si="329"/>
        <v>ok</v>
      </c>
      <c r="AS649" s="641" t="str">
        <f t="shared" si="330"/>
        <v>ok</v>
      </c>
      <c r="AT649" s="641" t="str">
        <f t="shared" si="331"/>
        <v>ok</v>
      </c>
      <c r="AU649" s="641" t="str">
        <f t="shared" si="332"/>
        <v>ok</v>
      </c>
      <c r="AV649" s="641" t="str">
        <f t="shared" si="333"/>
        <v>ok</v>
      </c>
      <c r="AW649" s="641" t="str">
        <f t="shared" si="334"/>
        <v>ok</v>
      </c>
      <c r="AX649" s="641" t="str">
        <f t="shared" si="335"/>
        <v>ok</v>
      </c>
      <c r="AY649" s="641" t="str">
        <f t="shared" si="336"/>
        <v>ok</v>
      </c>
      <c r="AZ649" s="641" t="str">
        <f t="shared" si="337"/>
        <v>ok</v>
      </c>
      <c r="BA649" s="641" t="str">
        <f t="shared" si="338"/>
        <v>ok</v>
      </c>
      <c r="BB649" s="641" t="str">
        <f t="shared" si="339"/>
        <v>ok</v>
      </c>
      <c r="BC649" s="641" t="str">
        <f t="shared" si="340"/>
        <v>ok</v>
      </c>
    </row>
    <row r="650" spans="1:55" ht="12.75" hidden="1" customHeight="1">
      <c r="A650" s="34"/>
      <c r="B650" s="35">
        <f t="shared" si="343"/>
        <v>0</v>
      </c>
      <c r="C650" s="34"/>
      <c r="D650" s="253" t="s">
        <v>767</v>
      </c>
      <c r="E650" s="242"/>
      <c r="F650" s="248"/>
      <c r="G650" s="80"/>
      <c r="H650" s="81"/>
      <c r="I650" s="245"/>
      <c r="J650" s="263"/>
      <c r="K650" s="263"/>
      <c r="L650" s="263"/>
      <c r="M650" s="685"/>
      <c r="N650" s="686"/>
      <c r="O650" s="687"/>
      <c r="P650" s="687"/>
      <c r="Q650" s="687"/>
      <c r="R650" s="687"/>
      <c r="S650" s="688"/>
      <c r="T650" s="268"/>
      <c r="U650" s="539"/>
      <c r="V650" s="299" t="str">
        <f t="shared" si="20"/>
        <v>12.5</v>
      </c>
      <c r="W650" s="299">
        <f t="shared" si="341"/>
        <v>0</v>
      </c>
      <c r="X650" s="268"/>
      <c r="Y650" s="268"/>
      <c r="Z650" s="268"/>
      <c r="AA650" s="268"/>
      <c r="AB650" s="533"/>
      <c r="AN650" s="641" t="str">
        <f t="shared" si="325"/>
        <v>revisar</v>
      </c>
      <c r="AO650" s="641" t="str">
        <f t="shared" si="326"/>
        <v>ok</v>
      </c>
      <c r="AP650" s="641" t="str">
        <f t="shared" si="327"/>
        <v>ok</v>
      </c>
      <c r="AQ650" s="641" t="str">
        <f t="shared" si="328"/>
        <v>ok</v>
      </c>
      <c r="AR650" s="641" t="str">
        <f t="shared" si="329"/>
        <v>ok</v>
      </c>
      <c r="AS650" s="641" t="str">
        <f t="shared" si="330"/>
        <v>ok</v>
      </c>
      <c r="AT650" s="641" t="str">
        <f t="shared" si="331"/>
        <v>ok</v>
      </c>
      <c r="AU650" s="641" t="str">
        <f t="shared" si="332"/>
        <v>ok</v>
      </c>
      <c r="AV650" s="641" t="str">
        <f t="shared" si="333"/>
        <v>ok</v>
      </c>
      <c r="AW650" s="641" t="str">
        <f t="shared" si="334"/>
        <v>ok</v>
      </c>
      <c r="AX650" s="641" t="str">
        <f t="shared" si="335"/>
        <v>ok</v>
      </c>
      <c r="AY650" s="641" t="str">
        <f t="shared" si="336"/>
        <v>ok</v>
      </c>
      <c r="AZ650" s="641" t="str">
        <f t="shared" si="337"/>
        <v>ok</v>
      </c>
      <c r="BA650" s="641" t="str">
        <f t="shared" si="338"/>
        <v>ok</v>
      </c>
      <c r="BB650" s="641" t="str">
        <f t="shared" si="339"/>
        <v>ok</v>
      </c>
      <c r="BC650" s="641" t="str">
        <f t="shared" si="340"/>
        <v>ok</v>
      </c>
    </row>
    <row r="651" spans="1:55" ht="12.75" hidden="1" customHeight="1">
      <c r="A651" s="34"/>
      <c r="B651" s="35">
        <f t="shared" si="343"/>
        <v>0</v>
      </c>
      <c r="C651" s="34"/>
      <c r="D651" s="250" t="s">
        <v>768</v>
      </c>
      <c r="E651" s="242"/>
      <c r="F651" s="248"/>
      <c r="G651" s="80"/>
      <c r="H651" s="81"/>
      <c r="I651" s="245"/>
      <c r="J651" s="263"/>
      <c r="K651" s="263"/>
      <c r="L651" s="263"/>
      <c r="M651" s="685"/>
      <c r="N651" s="686"/>
      <c r="O651" s="687"/>
      <c r="P651" s="687"/>
      <c r="Q651" s="687"/>
      <c r="R651" s="687"/>
      <c r="S651" s="688"/>
      <c r="T651" s="268"/>
      <c r="U651" s="539"/>
      <c r="V651" s="299" t="str">
        <f t="shared" si="20"/>
        <v>12.6</v>
      </c>
      <c r="W651" s="299">
        <f t="shared" si="341"/>
        <v>0</v>
      </c>
      <c r="X651" s="268"/>
      <c r="Y651" s="268"/>
      <c r="Z651" s="268"/>
      <c r="AA651" s="268"/>
      <c r="AB651" s="533"/>
      <c r="AN651" s="641" t="str">
        <f t="shared" si="325"/>
        <v>revisar</v>
      </c>
      <c r="AO651" s="641" t="str">
        <f t="shared" si="326"/>
        <v>ok</v>
      </c>
      <c r="AP651" s="641" t="str">
        <f t="shared" si="327"/>
        <v>ok</v>
      </c>
      <c r="AQ651" s="641" t="str">
        <f t="shared" si="328"/>
        <v>ok</v>
      </c>
      <c r="AR651" s="641" t="str">
        <f t="shared" si="329"/>
        <v>ok</v>
      </c>
      <c r="AS651" s="641" t="str">
        <f t="shared" si="330"/>
        <v>ok</v>
      </c>
      <c r="AT651" s="641" t="str">
        <f t="shared" si="331"/>
        <v>ok</v>
      </c>
      <c r="AU651" s="641" t="str">
        <f t="shared" si="332"/>
        <v>ok</v>
      </c>
      <c r="AV651" s="641" t="str">
        <f t="shared" si="333"/>
        <v>ok</v>
      </c>
      <c r="AW651" s="641" t="str">
        <f t="shared" si="334"/>
        <v>ok</v>
      </c>
      <c r="AX651" s="641" t="str">
        <f t="shared" si="335"/>
        <v>ok</v>
      </c>
      <c r="AY651" s="641" t="str">
        <f t="shared" si="336"/>
        <v>ok</v>
      </c>
      <c r="AZ651" s="641" t="str">
        <f t="shared" si="337"/>
        <v>ok</v>
      </c>
      <c r="BA651" s="641" t="str">
        <f t="shared" si="338"/>
        <v>ok</v>
      </c>
      <c r="BB651" s="641" t="str">
        <f t="shared" si="339"/>
        <v>ok</v>
      </c>
      <c r="BC651" s="641" t="str">
        <f t="shared" si="340"/>
        <v>ok</v>
      </c>
    </row>
    <row r="652" spans="1:55" ht="12.75" hidden="1" customHeight="1">
      <c r="A652" s="34"/>
      <c r="B652" s="35">
        <f t="shared" si="343"/>
        <v>0</v>
      </c>
      <c r="C652" s="34"/>
      <c r="D652" s="253" t="s">
        <v>769</v>
      </c>
      <c r="E652" s="242"/>
      <c r="F652" s="248"/>
      <c r="G652" s="80"/>
      <c r="H652" s="81"/>
      <c r="I652" s="245"/>
      <c r="J652" s="263"/>
      <c r="K652" s="263"/>
      <c r="L652" s="263"/>
      <c r="M652" s="685"/>
      <c r="N652" s="686"/>
      <c r="O652" s="687"/>
      <c r="P652" s="687"/>
      <c r="Q652" s="687"/>
      <c r="R652" s="687"/>
      <c r="S652" s="688"/>
      <c r="T652" s="268"/>
      <c r="U652" s="539"/>
      <c r="V652" s="299" t="str">
        <f t="shared" si="20"/>
        <v>12.7</v>
      </c>
      <c r="W652" s="299">
        <f t="shared" si="341"/>
        <v>0</v>
      </c>
      <c r="X652" s="268"/>
      <c r="Y652" s="268"/>
      <c r="Z652" s="268"/>
      <c r="AA652" s="268"/>
      <c r="AB652" s="533"/>
      <c r="AN652" s="641" t="str">
        <f t="shared" si="325"/>
        <v>revisar</v>
      </c>
      <c r="AO652" s="641" t="str">
        <f t="shared" si="326"/>
        <v>ok</v>
      </c>
      <c r="AP652" s="641" t="str">
        <f t="shared" si="327"/>
        <v>ok</v>
      </c>
      <c r="AQ652" s="641" t="str">
        <f t="shared" si="328"/>
        <v>ok</v>
      </c>
      <c r="AR652" s="641" t="str">
        <f t="shared" si="329"/>
        <v>ok</v>
      </c>
      <c r="AS652" s="641" t="str">
        <f t="shared" si="330"/>
        <v>ok</v>
      </c>
      <c r="AT652" s="641" t="str">
        <f t="shared" si="331"/>
        <v>ok</v>
      </c>
      <c r="AU652" s="641" t="str">
        <f t="shared" si="332"/>
        <v>ok</v>
      </c>
      <c r="AV652" s="641" t="str">
        <f t="shared" si="333"/>
        <v>ok</v>
      </c>
      <c r="AW652" s="641" t="str">
        <f t="shared" si="334"/>
        <v>ok</v>
      </c>
      <c r="AX652" s="641" t="str">
        <f t="shared" si="335"/>
        <v>ok</v>
      </c>
      <c r="AY652" s="641" t="str">
        <f t="shared" si="336"/>
        <v>ok</v>
      </c>
      <c r="AZ652" s="641" t="str">
        <f t="shared" si="337"/>
        <v>ok</v>
      </c>
      <c r="BA652" s="641" t="str">
        <f t="shared" si="338"/>
        <v>ok</v>
      </c>
      <c r="BB652" s="641" t="str">
        <f t="shared" si="339"/>
        <v>ok</v>
      </c>
      <c r="BC652" s="641" t="str">
        <f t="shared" si="340"/>
        <v>ok</v>
      </c>
    </row>
    <row r="653" spans="1:55" ht="12.75" hidden="1" customHeight="1">
      <c r="A653" s="34"/>
      <c r="B653" s="35">
        <f t="shared" si="343"/>
        <v>0</v>
      </c>
      <c r="C653" s="34"/>
      <c r="D653" s="250" t="s">
        <v>770</v>
      </c>
      <c r="E653" s="242"/>
      <c r="F653" s="248"/>
      <c r="G653" s="80"/>
      <c r="H653" s="81"/>
      <c r="I653" s="245"/>
      <c r="J653" s="263"/>
      <c r="K653" s="263"/>
      <c r="L653" s="263"/>
      <c r="M653" s="685"/>
      <c r="N653" s="686"/>
      <c r="O653" s="687"/>
      <c r="P653" s="687"/>
      <c r="Q653" s="687"/>
      <c r="R653" s="687"/>
      <c r="S653" s="688"/>
      <c r="T653" s="268"/>
      <c r="U653" s="539"/>
      <c r="V653" s="299" t="str">
        <f t="shared" si="20"/>
        <v>12.8</v>
      </c>
      <c r="W653" s="299">
        <f t="shared" si="341"/>
        <v>0</v>
      </c>
      <c r="X653" s="268"/>
      <c r="Y653" s="268"/>
      <c r="Z653" s="268"/>
      <c r="AA653" s="268"/>
      <c r="AB653" s="533"/>
      <c r="AN653" s="641" t="str">
        <f t="shared" si="325"/>
        <v>revisar</v>
      </c>
      <c r="AO653" s="641" t="str">
        <f t="shared" si="326"/>
        <v>ok</v>
      </c>
      <c r="AP653" s="641" t="str">
        <f t="shared" si="327"/>
        <v>ok</v>
      </c>
      <c r="AQ653" s="641" t="str">
        <f t="shared" si="328"/>
        <v>ok</v>
      </c>
      <c r="AR653" s="641" t="str">
        <f t="shared" si="329"/>
        <v>ok</v>
      </c>
      <c r="AS653" s="641" t="str">
        <f t="shared" si="330"/>
        <v>ok</v>
      </c>
      <c r="AT653" s="641" t="str">
        <f t="shared" si="331"/>
        <v>ok</v>
      </c>
      <c r="AU653" s="641" t="str">
        <f t="shared" si="332"/>
        <v>ok</v>
      </c>
      <c r="AV653" s="641" t="str">
        <f t="shared" si="333"/>
        <v>ok</v>
      </c>
      <c r="AW653" s="641" t="str">
        <f t="shared" si="334"/>
        <v>ok</v>
      </c>
      <c r="AX653" s="641" t="str">
        <f t="shared" si="335"/>
        <v>ok</v>
      </c>
      <c r="AY653" s="641" t="str">
        <f t="shared" si="336"/>
        <v>ok</v>
      </c>
      <c r="AZ653" s="641" t="str">
        <f t="shared" si="337"/>
        <v>ok</v>
      </c>
      <c r="BA653" s="641" t="str">
        <f t="shared" si="338"/>
        <v>ok</v>
      </c>
      <c r="BB653" s="641" t="str">
        <f t="shared" si="339"/>
        <v>ok</v>
      </c>
      <c r="BC653" s="641" t="str">
        <f t="shared" si="340"/>
        <v>ok</v>
      </c>
    </row>
    <row r="654" spans="1:55" ht="12.75" hidden="1" customHeight="1">
      <c r="A654" s="34"/>
      <c r="B654" s="35">
        <f t="shared" si="343"/>
        <v>0</v>
      </c>
      <c r="C654" s="34"/>
      <c r="D654" s="253" t="s">
        <v>771</v>
      </c>
      <c r="E654" s="242"/>
      <c r="F654" s="248"/>
      <c r="G654" s="80"/>
      <c r="H654" s="81"/>
      <c r="I654" s="245"/>
      <c r="J654" s="263"/>
      <c r="K654" s="263"/>
      <c r="L654" s="263"/>
      <c r="M654" s="685"/>
      <c r="N654" s="686"/>
      <c r="O654" s="687"/>
      <c r="P654" s="687"/>
      <c r="Q654" s="687"/>
      <c r="R654" s="687"/>
      <c r="S654" s="688"/>
      <c r="T654" s="268"/>
      <c r="U654" s="539"/>
      <c r="V654" s="299" t="str">
        <f t="shared" si="20"/>
        <v>12.9</v>
      </c>
      <c r="W654" s="299">
        <f t="shared" si="341"/>
        <v>0</v>
      </c>
      <c r="X654" s="268"/>
      <c r="Y654" s="268"/>
      <c r="Z654" s="268"/>
      <c r="AA654" s="268"/>
      <c r="AB654" s="533"/>
      <c r="AN654" s="641" t="str">
        <f t="shared" si="325"/>
        <v>revisar</v>
      </c>
      <c r="AO654" s="641" t="str">
        <f t="shared" si="326"/>
        <v>ok</v>
      </c>
      <c r="AP654" s="641" t="str">
        <f t="shared" si="327"/>
        <v>ok</v>
      </c>
      <c r="AQ654" s="641" t="str">
        <f t="shared" si="328"/>
        <v>ok</v>
      </c>
      <c r="AR654" s="641" t="str">
        <f t="shared" si="329"/>
        <v>ok</v>
      </c>
      <c r="AS654" s="641" t="str">
        <f t="shared" si="330"/>
        <v>ok</v>
      </c>
      <c r="AT654" s="641" t="str">
        <f t="shared" si="331"/>
        <v>ok</v>
      </c>
      <c r="AU654" s="641" t="str">
        <f t="shared" si="332"/>
        <v>ok</v>
      </c>
      <c r="AV654" s="641" t="str">
        <f t="shared" si="333"/>
        <v>ok</v>
      </c>
      <c r="AW654" s="641" t="str">
        <f t="shared" si="334"/>
        <v>ok</v>
      </c>
      <c r="AX654" s="641" t="str">
        <f t="shared" si="335"/>
        <v>ok</v>
      </c>
      <c r="AY654" s="641" t="str">
        <f t="shared" si="336"/>
        <v>ok</v>
      </c>
      <c r="AZ654" s="641" t="str">
        <f t="shared" si="337"/>
        <v>ok</v>
      </c>
      <c r="BA654" s="641" t="str">
        <f t="shared" si="338"/>
        <v>ok</v>
      </c>
      <c r="BB654" s="641" t="str">
        <f t="shared" si="339"/>
        <v>ok</v>
      </c>
      <c r="BC654" s="641" t="str">
        <f t="shared" si="340"/>
        <v>ok</v>
      </c>
    </row>
    <row r="655" spans="1:55" ht="12.75" hidden="1" customHeight="1">
      <c r="A655" s="34"/>
      <c r="B655" s="35">
        <f t="shared" si="343"/>
        <v>0</v>
      </c>
      <c r="C655" s="34"/>
      <c r="D655" s="250" t="s">
        <v>772</v>
      </c>
      <c r="E655" s="242"/>
      <c r="F655" s="248"/>
      <c r="G655" s="80"/>
      <c r="H655" s="81"/>
      <c r="I655" s="245"/>
      <c r="J655" s="263"/>
      <c r="K655" s="263"/>
      <c r="L655" s="263"/>
      <c r="M655" s="685"/>
      <c r="N655" s="686"/>
      <c r="O655" s="687"/>
      <c r="P655" s="687"/>
      <c r="Q655" s="687"/>
      <c r="R655" s="687"/>
      <c r="S655" s="688"/>
      <c r="T655" s="268"/>
      <c r="U655" s="539"/>
      <c r="V655" s="299" t="str">
        <f t="shared" si="20"/>
        <v>12.10</v>
      </c>
      <c r="W655" s="299">
        <f t="shared" si="341"/>
        <v>0</v>
      </c>
      <c r="X655" s="268"/>
      <c r="Y655" s="268"/>
      <c r="Z655" s="268"/>
      <c r="AA655" s="268"/>
      <c r="AB655" s="533"/>
      <c r="AN655" s="641" t="str">
        <f t="shared" si="325"/>
        <v>revisar</v>
      </c>
      <c r="AO655" s="641" t="str">
        <f t="shared" si="326"/>
        <v>ok</v>
      </c>
      <c r="AP655" s="641" t="str">
        <f t="shared" si="327"/>
        <v>ok</v>
      </c>
      <c r="AQ655" s="641" t="str">
        <f t="shared" si="328"/>
        <v>ok</v>
      </c>
      <c r="AR655" s="641" t="str">
        <f t="shared" si="329"/>
        <v>ok</v>
      </c>
      <c r="AS655" s="641" t="str">
        <f t="shared" si="330"/>
        <v>ok</v>
      </c>
      <c r="AT655" s="641" t="str">
        <f t="shared" si="331"/>
        <v>ok</v>
      </c>
      <c r="AU655" s="641" t="str">
        <f t="shared" si="332"/>
        <v>ok</v>
      </c>
      <c r="AV655" s="641" t="str">
        <f t="shared" si="333"/>
        <v>ok</v>
      </c>
      <c r="AW655" s="641" t="str">
        <f t="shared" si="334"/>
        <v>ok</v>
      </c>
      <c r="AX655" s="641" t="str">
        <f t="shared" si="335"/>
        <v>ok</v>
      </c>
      <c r="AY655" s="641" t="str">
        <f t="shared" si="336"/>
        <v>ok</v>
      </c>
      <c r="AZ655" s="641" t="str">
        <f t="shared" si="337"/>
        <v>ok</v>
      </c>
      <c r="BA655" s="641" t="str">
        <f t="shared" si="338"/>
        <v>ok</v>
      </c>
      <c r="BB655" s="641" t="str">
        <f t="shared" si="339"/>
        <v>ok</v>
      </c>
      <c r="BC655" s="641" t="str">
        <f t="shared" si="340"/>
        <v>ok</v>
      </c>
    </row>
    <row r="656" spans="1:55" ht="12.75" hidden="1" customHeight="1">
      <c r="A656" s="34"/>
      <c r="B656" s="35">
        <f t="shared" si="343"/>
        <v>0</v>
      </c>
      <c r="C656" s="34"/>
      <c r="D656" s="253" t="s">
        <v>773</v>
      </c>
      <c r="E656" s="242"/>
      <c r="F656" s="248"/>
      <c r="G656" s="80"/>
      <c r="H656" s="81"/>
      <c r="I656" s="245"/>
      <c r="J656" s="263"/>
      <c r="K656" s="263"/>
      <c r="L656" s="263"/>
      <c r="M656" s="685"/>
      <c r="N656" s="686"/>
      <c r="O656" s="687"/>
      <c r="P656" s="687"/>
      <c r="Q656" s="687"/>
      <c r="R656" s="687"/>
      <c r="S656" s="688"/>
      <c r="T656" s="268"/>
      <c r="U656" s="539"/>
      <c r="V656" s="299" t="str">
        <f t="shared" si="20"/>
        <v>12.11</v>
      </c>
      <c r="W656" s="299">
        <f t="shared" si="341"/>
        <v>0</v>
      </c>
      <c r="X656" s="268"/>
      <c r="Y656" s="268"/>
      <c r="Z656" s="268"/>
      <c r="AA656" s="268"/>
      <c r="AB656" s="533"/>
      <c r="AN656" s="641" t="str">
        <f t="shared" si="325"/>
        <v>revisar</v>
      </c>
      <c r="AO656" s="641" t="str">
        <f t="shared" si="326"/>
        <v>ok</v>
      </c>
      <c r="AP656" s="641" t="str">
        <f t="shared" si="327"/>
        <v>ok</v>
      </c>
      <c r="AQ656" s="641" t="str">
        <f t="shared" si="328"/>
        <v>ok</v>
      </c>
      <c r="AR656" s="641" t="str">
        <f t="shared" si="329"/>
        <v>ok</v>
      </c>
      <c r="AS656" s="641" t="str">
        <f t="shared" si="330"/>
        <v>ok</v>
      </c>
      <c r="AT656" s="641" t="str">
        <f t="shared" si="331"/>
        <v>ok</v>
      </c>
      <c r="AU656" s="641" t="str">
        <f t="shared" si="332"/>
        <v>ok</v>
      </c>
      <c r="AV656" s="641" t="str">
        <f t="shared" si="333"/>
        <v>ok</v>
      </c>
      <c r="AW656" s="641" t="str">
        <f t="shared" si="334"/>
        <v>ok</v>
      </c>
      <c r="AX656" s="641" t="str">
        <f t="shared" si="335"/>
        <v>ok</v>
      </c>
      <c r="AY656" s="641" t="str">
        <f t="shared" si="336"/>
        <v>ok</v>
      </c>
      <c r="AZ656" s="641" t="str">
        <f t="shared" si="337"/>
        <v>ok</v>
      </c>
      <c r="BA656" s="641" t="str">
        <f t="shared" si="338"/>
        <v>ok</v>
      </c>
      <c r="BB656" s="641" t="str">
        <f t="shared" si="339"/>
        <v>ok</v>
      </c>
      <c r="BC656" s="641" t="str">
        <f t="shared" si="340"/>
        <v>ok</v>
      </c>
    </row>
    <row r="657" spans="1:55" ht="12.75" hidden="1" customHeight="1">
      <c r="A657" s="34"/>
      <c r="B657" s="35">
        <f t="shared" si="343"/>
        <v>0</v>
      </c>
      <c r="C657" s="34"/>
      <c r="D657" s="250" t="s">
        <v>774</v>
      </c>
      <c r="E657" s="242"/>
      <c r="F657" s="248"/>
      <c r="G657" s="80"/>
      <c r="H657" s="81"/>
      <c r="I657" s="245"/>
      <c r="J657" s="263"/>
      <c r="K657" s="263"/>
      <c r="L657" s="263"/>
      <c r="M657" s="685"/>
      <c r="N657" s="686"/>
      <c r="O657" s="687"/>
      <c r="P657" s="687"/>
      <c r="Q657" s="687"/>
      <c r="R657" s="687"/>
      <c r="S657" s="688"/>
      <c r="T657" s="268"/>
      <c r="U657" s="539"/>
      <c r="V657" s="299" t="str">
        <f t="shared" si="20"/>
        <v>12.12</v>
      </c>
      <c r="W657" s="299">
        <f t="shared" si="341"/>
        <v>0</v>
      </c>
      <c r="X657" s="268"/>
      <c r="Y657" s="268"/>
      <c r="Z657" s="268"/>
      <c r="AA657" s="268"/>
      <c r="AB657" s="533"/>
      <c r="AN657" s="641" t="str">
        <f t="shared" si="325"/>
        <v>revisar</v>
      </c>
      <c r="AO657" s="641" t="str">
        <f t="shared" si="326"/>
        <v>ok</v>
      </c>
      <c r="AP657" s="641" t="str">
        <f t="shared" si="327"/>
        <v>ok</v>
      </c>
      <c r="AQ657" s="641" t="str">
        <f t="shared" si="328"/>
        <v>ok</v>
      </c>
      <c r="AR657" s="641" t="str">
        <f t="shared" si="329"/>
        <v>ok</v>
      </c>
      <c r="AS657" s="641" t="str">
        <f t="shared" si="330"/>
        <v>ok</v>
      </c>
      <c r="AT657" s="641" t="str">
        <f t="shared" si="331"/>
        <v>ok</v>
      </c>
      <c r="AU657" s="641" t="str">
        <f t="shared" si="332"/>
        <v>ok</v>
      </c>
      <c r="AV657" s="641" t="str">
        <f t="shared" si="333"/>
        <v>ok</v>
      </c>
      <c r="AW657" s="641" t="str">
        <f t="shared" si="334"/>
        <v>ok</v>
      </c>
      <c r="AX657" s="641" t="str">
        <f t="shared" si="335"/>
        <v>ok</v>
      </c>
      <c r="AY657" s="641" t="str">
        <f t="shared" si="336"/>
        <v>ok</v>
      </c>
      <c r="AZ657" s="641" t="str">
        <f t="shared" si="337"/>
        <v>ok</v>
      </c>
      <c r="BA657" s="641" t="str">
        <f t="shared" si="338"/>
        <v>ok</v>
      </c>
      <c r="BB657" s="641" t="str">
        <f t="shared" si="339"/>
        <v>ok</v>
      </c>
      <c r="BC657" s="641" t="str">
        <f t="shared" si="340"/>
        <v>ok</v>
      </c>
    </row>
    <row r="658" spans="1:55" ht="12.75" hidden="1" customHeight="1">
      <c r="A658" s="34"/>
      <c r="B658" s="35">
        <f t="shared" si="343"/>
        <v>0</v>
      </c>
      <c r="C658" s="34"/>
      <c r="D658" s="253" t="s">
        <v>775</v>
      </c>
      <c r="E658" s="242"/>
      <c r="F658" s="248"/>
      <c r="G658" s="80"/>
      <c r="H658" s="81"/>
      <c r="I658" s="245"/>
      <c r="J658" s="263"/>
      <c r="K658" s="263"/>
      <c r="L658" s="263"/>
      <c r="M658" s="685"/>
      <c r="N658" s="686"/>
      <c r="O658" s="687"/>
      <c r="P658" s="687"/>
      <c r="Q658" s="687"/>
      <c r="R658" s="687"/>
      <c r="S658" s="688"/>
      <c r="T658" s="268"/>
      <c r="U658" s="539"/>
      <c r="V658" s="299" t="str">
        <f t="shared" si="20"/>
        <v>12.13</v>
      </c>
      <c r="W658" s="299">
        <f t="shared" si="341"/>
        <v>0</v>
      </c>
      <c r="X658" s="268"/>
      <c r="Y658" s="268"/>
      <c r="Z658" s="268"/>
      <c r="AA658" s="268"/>
      <c r="AB658" s="533"/>
      <c r="AN658" s="641" t="str">
        <f t="shared" si="325"/>
        <v>revisar</v>
      </c>
      <c r="AO658" s="641" t="str">
        <f t="shared" si="326"/>
        <v>ok</v>
      </c>
      <c r="AP658" s="641" t="str">
        <f t="shared" si="327"/>
        <v>ok</v>
      </c>
      <c r="AQ658" s="641" t="str">
        <f t="shared" si="328"/>
        <v>ok</v>
      </c>
      <c r="AR658" s="641" t="str">
        <f t="shared" si="329"/>
        <v>ok</v>
      </c>
      <c r="AS658" s="641" t="str">
        <f t="shared" si="330"/>
        <v>ok</v>
      </c>
      <c r="AT658" s="641" t="str">
        <f t="shared" si="331"/>
        <v>ok</v>
      </c>
      <c r="AU658" s="641" t="str">
        <f t="shared" si="332"/>
        <v>ok</v>
      </c>
      <c r="AV658" s="641" t="str">
        <f t="shared" si="333"/>
        <v>ok</v>
      </c>
      <c r="AW658" s="641" t="str">
        <f t="shared" si="334"/>
        <v>ok</v>
      </c>
      <c r="AX658" s="641" t="str">
        <f t="shared" si="335"/>
        <v>ok</v>
      </c>
      <c r="AY658" s="641" t="str">
        <f t="shared" si="336"/>
        <v>ok</v>
      </c>
      <c r="AZ658" s="641" t="str">
        <f t="shared" si="337"/>
        <v>ok</v>
      </c>
      <c r="BA658" s="641" t="str">
        <f t="shared" si="338"/>
        <v>ok</v>
      </c>
      <c r="BB658" s="641" t="str">
        <f t="shared" si="339"/>
        <v>ok</v>
      </c>
      <c r="BC658" s="641" t="str">
        <f t="shared" si="340"/>
        <v>ok</v>
      </c>
    </row>
    <row r="659" spans="1:55" ht="12.75" hidden="1" customHeight="1">
      <c r="A659" s="34"/>
      <c r="B659" s="35">
        <f t="shared" si="343"/>
        <v>0</v>
      </c>
      <c r="C659" s="34"/>
      <c r="D659" s="250" t="s">
        <v>776</v>
      </c>
      <c r="E659" s="242"/>
      <c r="F659" s="248"/>
      <c r="G659" s="80"/>
      <c r="H659" s="81"/>
      <c r="I659" s="245"/>
      <c r="J659" s="263"/>
      <c r="K659" s="263"/>
      <c r="L659" s="263"/>
      <c r="M659" s="685"/>
      <c r="N659" s="686"/>
      <c r="O659" s="687"/>
      <c r="P659" s="687"/>
      <c r="Q659" s="687"/>
      <c r="R659" s="687"/>
      <c r="S659" s="688"/>
      <c r="T659" s="268"/>
      <c r="U659" s="539"/>
      <c r="V659" s="299" t="str">
        <f t="shared" si="20"/>
        <v>12.14</v>
      </c>
      <c r="W659" s="299">
        <f t="shared" si="341"/>
        <v>0</v>
      </c>
      <c r="X659" s="535">
        <f>SUM(P643:R643)</f>
        <v>0</v>
      </c>
      <c r="Y659" s="319" t="str">
        <f>IF(X659&lt;&gt;S643,"erro","ok")</f>
        <v>ok</v>
      </c>
      <c r="Z659" s="319"/>
      <c r="AA659" s="319"/>
      <c r="AB659" s="531"/>
      <c r="AN659" s="641" t="str">
        <f t="shared" si="325"/>
        <v>revisar</v>
      </c>
      <c r="AO659" s="641" t="str">
        <f t="shared" si="326"/>
        <v>revisar</v>
      </c>
      <c r="AP659" s="641" t="str">
        <f t="shared" si="327"/>
        <v>ok</v>
      </c>
      <c r="AQ659" s="641" t="str">
        <f t="shared" si="328"/>
        <v>ok</v>
      </c>
      <c r="AR659" s="641" t="str">
        <f t="shared" si="329"/>
        <v>ok</v>
      </c>
      <c r="AS659" s="641" t="str">
        <f t="shared" si="330"/>
        <v>ok</v>
      </c>
      <c r="AT659" s="641" t="str">
        <f t="shared" si="331"/>
        <v>ok</v>
      </c>
      <c r="AU659" s="641" t="str">
        <f t="shared" si="332"/>
        <v>ok</v>
      </c>
      <c r="AV659" s="641" t="str">
        <f t="shared" si="333"/>
        <v>ok</v>
      </c>
      <c r="AW659" s="641" t="str">
        <f t="shared" si="334"/>
        <v>ok</v>
      </c>
      <c r="AX659" s="641" t="str">
        <f t="shared" si="335"/>
        <v>ok</v>
      </c>
      <c r="AY659" s="641" t="str">
        <f t="shared" si="336"/>
        <v>ok</v>
      </c>
      <c r="AZ659" s="641" t="str">
        <f t="shared" si="337"/>
        <v>ok</v>
      </c>
      <c r="BA659" s="641" t="str">
        <f t="shared" si="338"/>
        <v>ok</v>
      </c>
      <c r="BB659" s="641" t="str">
        <f t="shared" si="339"/>
        <v>ok</v>
      </c>
      <c r="BC659" s="641" t="str">
        <f t="shared" si="340"/>
        <v>ok</v>
      </c>
    </row>
    <row r="660" spans="1:55" ht="12.75" hidden="1" customHeight="1">
      <c r="A660" s="34"/>
      <c r="B660" s="35">
        <f t="shared" si="343"/>
        <v>0</v>
      </c>
      <c r="C660" s="34"/>
      <c r="D660" s="253" t="s">
        <v>777</v>
      </c>
      <c r="E660" s="242"/>
      <c r="F660" s="248"/>
      <c r="G660" s="80"/>
      <c r="H660" s="81"/>
      <c r="I660" s="245"/>
      <c r="J660" s="263"/>
      <c r="K660" s="263"/>
      <c r="L660" s="263"/>
      <c r="M660" s="685"/>
      <c r="N660" s="686"/>
      <c r="O660" s="687"/>
      <c r="P660" s="687"/>
      <c r="Q660" s="687"/>
      <c r="R660" s="687"/>
      <c r="S660" s="688"/>
      <c r="T660" s="268"/>
      <c r="U660" s="539"/>
      <c r="V660" s="299" t="str">
        <f t="shared" si="20"/>
        <v>12.15</v>
      </c>
      <c r="W660" s="299">
        <f t="shared" si="341"/>
        <v>0</v>
      </c>
      <c r="X660" s="319"/>
      <c r="Y660" s="319"/>
      <c r="Z660" s="319"/>
      <c r="AA660" s="319"/>
      <c r="AB660" s="531"/>
      <c r="AN660" s="641" t="str">
        <f t="shared" si="325"/>
        <v>revisar</v>
      </c>
      <c r="AO660" s="641" t="str">
        <f t="shared" si="326"/>
        <v>ok</v>
      </c>
      <c r="AP660" s="641" t="str">
        <f t="shared" si="327"/>
        <v>ok</v>
      </c>
      <c r="AQ660" s="641" t="str">
        <f t="shared" si="328"/>
        <v>ok</v>
      </c>
      <c r="AR660" s="641" t="str">
        <f t="shared" si="329"/>
        <v>ok</v>
      </c>
      <c r="AS660" s="641" t="str">
        <f t="shared" si="330"/>
        <v>ok</v>
      </c>
      <c r="AT660" s="641" t="str">
        <f t="shared" si="331"/>
        <v>ok</v>
      </c>
      <c r="AU660" s="641" t="str">
        <f t="shared" si="332"/>
        <v>ok</v>
      </c>
      <c r="AV660" s="641" t="str">
        <f t="shared" si="333"/>
        <v>ok</v>
      </c>
      <c r="AW660" s="641" t="str">
        <f t="shared" si="334"/>
        <v>ok</v>
      </c>
      <c r="AX660" s="641" t="str">
        <f t="shared" si="335"/>
        <v>ok</v>
      </c>
      <c r="AY660" s="641" t="str">
        <f t="shared" si="336"/>
        <v>ok</v>
      </c>
      <c r="AZ660" s="641" t="str">
        <f t="shared" si="337"/>
        <v>ok</v>
      </c>
      <c r="BA660" s="641" t="str">
        <f t="shared" si="338"/>
        <v>ok</v>
      </c>
      <c r="BB660" s="641" t="str">
        <f t="shared" si="339"/>
        <v>ok</v>
      </c>
      <c r="BC660" s="641" t="str">
        <f t="shared" si="340"/>
        <v>ok</v>
      </c>
    </row>
    <row r="661" spans="1:55" ht="12.75" hidden="1" customHeight="1">
      <c r="A661" s="34"/>
      <c r="B661" s="35">
        <f t="shared" si="343"/>
        <v>0</v>
      </c>
      <c r="C661" s="34"/>
      <c r="D661" s="250" t="s">
        <v>778</v>
      </c>
      <c r="E661" s="242"/>
      <c r="F661" s="248"/>
      <c r="G661" s="80"/>
      <c r="H661" s="81"/>
      <c r="I661" s="245"/>
      <c r="J661" s="263"/>
      <c r="K661" s="263"/>
      <c r="L661" s="263"/>
      <c r="M661" s="685"/>
      <c r="N661" s="686"/>
      <c r="O661" s="687"/>
      <c r="P661" s="687"/>
      <c r="Q661" s="687"/>
      <c r="R661" s="687"/>
      <c r="S661" s="688"/>
      <c r="T661" s="268"/>
      <c r="U661" s="539"/>
      <c r="V661" s="299" t="str">
        <f t="shared" si="20"/>
        <v>12.16</v>
      </c>
      <c r="W661" s="299">
        <f t="shared" si="341"/>
        <v>0</v>
      </c>
      <c r="X661" s="319"/>
      <c r="Y661" s="319"/>
      <c r="Z661" s="319"/>
      <c r="AA661" s="319"/>
      <c r="AB661" s="531"/>
      <c r="AN661" s="641" t="str">
        <f t="shared" si="325"/>
        <v>revisar</v>
      </c>
      <c r="AO661" s="641" t="str">
        <f t="shared" si="326"/>
        <v>ok</v>
      </c>
      <c r="AP661" s="641" t="str">
        <f t="shared" si="327"/>
        <v>ok</v>
      </c>
      <c r="AQ661" s="641" t="str">
        <f t="shared" si="328"/>
        <v>ok</v>
      </c>
      <c r="AR661" s="641" t="str">
        <f t="shared" si="329"/>
        <v>ok</v>
      </c>
      <c r="AS661" s="641" t="str">
        <f t="shared" si="330"/>
        <v>ok</v>
      </c>
      <c r="AT661" s="641" t="str">
        <f t="shared" si="331"/>
        <v>ok</v>
      </c>
      <c r="AU661" s="641" t="str">
        <f t="shared" si="332"/>
        <v>ok</v>
      </c>
      <c r="AV661" s="641" t="str">
        <f t="shared" si="333"/>
        <v>ok</v>
      </c>
      <c r="AW661" s="641" t="str">
        <f t="shared" si="334"/>
        <v>ok</v>
      </c>
      <c r="AX661" s="641" t="str">
        <f t="shared" si="335"/>
        <v>ok</v>
      </c>
      <c r="AY661" s="641" t="str">
        <f t="shared" si="336"/>
        <v>ok</v>
      </c>
      <c r="AZ661" s="641" t="str">
        <f t="shared" si="337"/>
        <v>ok</v>
      </c>
      <c r="BA661" s="641" t="str">
        <f t="shared" si="338"/>
        <v>ok</v>
      </c>
      <c r="BB661" s="641" t="str">
        <f t="shared" si="339"/>
        <v>ok</v>
      </c>
      <c r="BC661" s="641" t="str">
        <f t="shared" si="340"/>
        <v>ok</v>
      </c>
    </row>
    <row r="662" spans="1:55" ht="12.75" hidden="1" customHeight="1">
      <c r="A662" s="34"/>
      <c r="B662" s="35">
        <f t="shared" si="343"/>
        <v>0</v>
      </c>
      <c r="C662" s="34"/>
      <c r="D662" s="253" t="s">
        <v>779</v>
      </c>
      <c r="E662" s="242"/>
      <c r="F662" s="248"/>
      <c r="G662" s="80"/>
      <c r="H662" s="81"/>
      <c r="I662" s="245"/>
      <c r="J662" s="263"/>
      <c r="K662" s="263"/>
      <c r="L662" s="263"/>
      <c r="M662" s="685"/>
      <c r="N662" s="686"/>
      <c r="O662" s="687"/>
      <c r="P662" s="687"/>
      <c r="Q662" s="687"/>
      <c r="R662" s="687"/>
      <c r="S662" s="688"/>
      <c r="T662" s="268"/>
      <c r="U662" s="539"/>
      <c r="V662" s="299" t="str">
        <f t="shared" si="20"/>
        <v>12.17</v>
      </c>
      <c r="W662" s="299">
        <f t="shared" si="341"/>
        <v>0</v>
      </c>
      <c r="X662" s="268"/>
      <c r="Y662" s="268"/>
      <c r="Z662" s="268"/>
      <c r="AA662" s="268"/>
      <c r="AB662" s="533"/>
      <c r="AN662" s="641" t="str">
        <f t="shared" si="325"/>
        <v>revisar</v>
      </c>
      <c r="AO662" s="641" t="str">
        <f t="shared" si="326"/>
        <v>ok</v>
      </c>
      <c r="AP662" s="641" t="str">
        <f t="shared" si="327"/>
        <v>ok</v>
      </c>
      <c r="AQ662" s="641" t="str">
        <f t="shared" si="328"/>
        <v>ok</v>
      </c>
      <c r="AR662" s="641" t="str">
        <f t="shared" si="329"/>
        <v>ok</v>
      </c>
      <c r="AS662" s="641" t="str">
        <f t="shared" si="330"/>
        <v>ok</v>
      </c>
      <c r="AT662" s="641" t="str">
        <f t="shared" si="331"/>
        <v>ok</v>
      </c>
      <c r="AU662" s="641" t="str">
        <f t="shared" si="332"/>
        <v>ok</v>
      </c>
      <c r="AV662" s="641" t="str">
        <f t="shared" si="333"/>
        <v>ok</v>
      </c>
      <c r="AW662" s="641" t="str">
        <f t="shared" si="334"/>
        <v>ok</v>
      </c>
      <c r="AX662" s="641" t="str">
        <f t="shared" si="335"/>
        <v>ok</v>
      </c>
      <c r="AY662" s="641" t="str">
        <f t="shared" si="336"/>
        <v>ok</v>
      </c>
      <c r="AZ662" s="641" t="str">
        <f t="shared" si="337"/>
        <v>ok</v>
      </c>
      <c r="BA662" s="641" t="str">
        <f t="shared" si="338"/>
        <v>ok</v>
      </c>
      <c r="BB662" s="641" t="str">
        <f t="shared" si="339"/>
        <v>ok</v>
      </c>
      <c r="BC662" s="641" t="str">
        <f t="shared" si="340"/>
        <v>ok</v>
      </c>
    </row>
    <row r="663" spans="1:55" ht="12.75" hidden="1" customHeight="1">
      <c r="A663" s="34"/>
      <c r="B663" s="35">
        <f t="shared" si="343"/>
        <v>0</v>
      </c>
      <c r="C663" s="34"/>
      <c r="D663" s="250" t="s">
        <v>780</v>
      </c>
      <c r="E663" s="242"/>
      <c r="F663" s="248"/>
      <c r="G663" s="80"/>
      <c r="H663" s="81"/>
      <c r="I663" s="245"/>
      <c r="J663" s="263"/>
      <c r="K663" s="263"/>
      <c r="L663" s="263"/>
      <c r="M663" s="685"/>
      <c r="N663" s="686"/>
      <c r="O663" s="687"/>
      <c r="P663" s="687"/>
      <c r="Q663" s="687"/>
      <c r="R663" s="687"/>
      <c r="S663" s="688"/>
      <c r="T663" s="268"/>
      <c r="U663" s="539"/>
      <c r="V663" s="299" t="str">
        <f t="shared" si="20"/>
        <v>12.18</v>
      </c>
      <c r="W663" s="299">
        <f t="shared" si="341"/>
        <v>0</v>
      </c>
      <c r="X663" s="268"/>
      <c r="Y663" s="268"/>
      <c r="Z663" s="268"/>
      <c r="AA663" s="268"/>
      <c r="AB663" s="533"/>
      <c r="AN663" s="641" t="str">
        <f t="shared" si="325"/>
        <v>revisar</v>
      </c>
      <c r="AO663" s="641" t="str">
        <f t="shared" si="326"/>
        <v>ok</v>
      </c>
      <c r="AP663" s="641" t="str">
        <f t="shared" si="327"/>
        <v>ok</v>
      </c>
      <c r="AQ663" s="641" t="str">
        <f t="shared" si="328"/>
        <v>ok</v>
      </c>
      <c r="AR663" s="641" t="str">
        <f t="shared" si="329"/>
        <v>ok</v>
      </c>
      <c r="AS663" s="641" t="str">
        <f t="shared" si="330"/>
        <v>ok</v>
      </c>
      <c r="AT663" s="641" t="str">
        <f t="shared" si="331"/>
        <v>ok</v>
      </c>
      <c r="AU663" s="641" t="str">
        <f t="shared" si="332"/>
        <v>ok</v>
      </c>
      <c r="AV663" s="641" t="str">
        <f t="shared" si="333"/>
        <v>ok</v>
      </c>
      <c r="AW663" s="641" t="str">
        <f t="shared" si="334"/>
        <v>ok</v>
      </c>
      <c r="AX663" s="641" t="str">
        <f t="shared" si="335"/>
        <v>ok</v>
      </c>
      <c r="AY663" s="641" t="str">
        <f t="shared" si="336"/>
        <v>ok</v>
      </c>
      <c r="AZ663" s="641" t="str">
        <f t="shared" si="337"/>
        <v>ok</v>
      </c>
      <c r="BA663" s="641" t="str">
        <f t="shared" si="338"/>
        <v>ok</v>
      </c>
      <c r="BB663" s="641" t="str">
        <f t="shared" si="339"/>
        <v>ok</v>
      </c>
      <c r="BC663" s="641" t="str">
        <f t="shared" si="340"/>
        <v>ok</v>
      </c>
    </row>
    <row r="664" spans="1:55" ht="12.75" hidden="1" customHeight="1">
      <c r="A664" s="34"/>
      <c r="B664" s="35">
        <f t="shared" si="343"/>
        <v>0</v>
      </c>
      <c r="C664" s="34"/>
      <c r="D664" s="253" t="s">
        <v>781</v>
      </c>
      <c r="E664" s="242"/>
      <c r="F664" s="248"/>
      <c r="G664" s="80"/>
      <c r="H664" s="81"/>
      <c r="I664" s="245"/>
      <c r="J664" s="263"/>
      <c r="K664" s="263"/>
      <c r="L664" s="263"/>
      <c r="M664" s="685"/>
      <c r="N664" s="686"/>
      <c r="O664" s="687"/>
      <c r="P664" s="687"/>
      <c r="Q664" s="687"/>
      <c r="R664" s="687"/>
      <c r="S664" s="688"/>
      <c r="T664" s="268"/>
      <c r="U664" s="539"/>
      <c r="V664" s="299" t="str">
        <f t="shared" si="20"/>
        <v>12.19</v>
      </c>
      <c r="W664" s="299">
        <f t="shared" si="341"/>
        <v>0</v>
      </c>
      <c r="X664" s="268"/>
      <c r="Y664" s="268"/>
      <c r="Z664" s="268"/>
      <c r="AA664" s="268"/>
      <c r="AB664" s="533"/>
      <c r="AN664" s="641" t="str">
        <f t="shared" si="325"/>
        <v>revisar</v>
      </c>
      <c r="AO664" s="641" t="str">
        <f t="shared" si="326"/>
        <v>ok</v>
      </c>
      <c r="AP664" s="641" t="str">
        <f t="shared" si="327"/>
        <v>ok</v>
      </c>
      <c r="AQ664" s="641" t="str">
        <f t="shared" si="328"/>
        <v>ok</v>
      </c>
      <c r="AR664" s="641" t="str">
        <f t="shared" si="329"/>
        <v>ok</v>
      </c>
      <c r="AS664" s="641" t="str">
        <f t="shared" si="330"/>
        <v>ok</v>
      </c>
      <c r="AT664" s="641" t="str">
        <f t="shared" si="331"/>
        <v>ok</v>
      </c>
      <c r="AU664" s="641" t="str">
        <f t="shared" si="332"/>
        <v>ok</v>
      </c>
      <c r="AV664" s="641" t="str">
        <f t="shared" si="333"/>
        <v>ok</v>
      </c>
      <c r="AW664" s="641" t="str">
        <f t="shared" si="334"/>
        <v>ok</v>
      </c>
      <c r="AX664" s="641" t="str">
        <f t="shared" si="335"/>
        <v>ok</v>
      </c>
      <c r="AY664" s="641" t="str">
        <f t="shared" si="336"/>
        <v>ok</v>
      </c>
      <c r="AZ664" s="641" t="str">
        <f t="shared" si="337"/>
        <v>ok</v>
      </c>
      <c r="BA664" s="641" t="str">
        <f t="shared" si="338"/>
        <v>ok</v>
      </c>
      <c r="BB664" s="641" t="str">
        <f t="shared" si="339"/>
        <v>ok</v>
      </c>
      <c r="BC664" s="641" t="str">
        <f t="shared" si="340"/>
        <v>ok</v>
      </c>
    </row>
    <row r="665" spans="1:55" ht="12.75" hidden="1" customHeight="1">
      <c r="A665" s="34"/>
      <c r="B665" s="35">
        <f t="shared" si="343"/>
        <v>0</v>
      </c>
      <c r="C665" s="34"/>
      <c r="D665" s="250" t="s">
        <v>782</v>
      </c>
      <c r="E665" s="242"/>
      <c r="F665" s="248"/>
      <c r="G665" s="80"/>
      <c r="H665" s="81"/>
      <c r="I665" s="245"/>
      <c r="J665" s="263"/>
      <c r="K665" s="263"/>
      <c r="L665" s="263"/>
      <c r="M665" s="685"/>
      <c r="N665" s="686"/>
      <c r="O665" s="687"/>
      <c r="P665" s="687"/>
      <c r="Q665" s="687"/>
      <c r="R665" s="687"/>
      <c r="S665" s="688"/>
      <c r="T665" s="268"/>
      <c r="U665" s="539"/>
      <c r="V665" s="299" t="str">
        <f t="shared" si="20"/>
        <v>12.20</v>
      </c>
      <c r="W665" s="299">
        <f t="shared" si="341"/>
        <v>0</v>
      </c>
      <c r="X665" s="268"/>
      <c r="Y665" s="268"/>
      <c r="Z665" s="268"/>
      <c r="AA665" s="268"/>
      <c r="AB665" s="533"/>
      <c r="AN665" s="641" t="str">
        <f t="shared" si="325"/>
        <v>revisar</v>
      </c>
      <c r="AO665" s="641" t="str">
        <f t="shared" si="326"/>
        <v>ok</v>
      </c>
      <c r="AP665" s="641" t="str">
        <f t="shared" si="327"/>
        <v>ok</v>
      </c>
      <c r="AQ665" s="641" t="str">
        <f t="shared" si="328"/>
        <v>ok</v>
      </c>
      <c r="AR665" s="641" t="str">
        <f t="shared" si="329"/>
        <v>ok</v>
      </c>
      <c r="AS665" s="641" t="str">
        <f t="shared" si="330"/>
        <v>ok</v>
      </c>
      <c r="AT665" s="641" t="str">
        <f t="shared" si="331"/>
        <v>ok</v>
      </c>
      <c r="AU665" s="641" t="str">
        <f t="shared" si="332"/>
        <v>ok</v>
      </c>
      <c r="AV665" s="641" t="str">
        <f t="shared" si="333"/>
        <v>ok</v>
      </c>
      <c r="AW665" s="641" t="str">
        <f t="shared" si="334"/>
        <v>ok</v>
      </c>
      <c r="AX665" s="641" t="str">
        <f t="shared" si="335"/>
        <v>ok</v>
      </c>
      <c r="AY665" s="641" t="str">
        <f t="shared" si="336"/>
        <v>ok</v>
      </c>
      <c r="AZ665" s="641" t="str">
        <f t="shared" si="337"/>
        <v>ok</v>
      </c>
      <c r="BA665" s="641" t="str">
        <f t="shared" si="338"/>
        <v>ok</v>
      </c>
      <c r="BB665" s="641" t="str">
        <f t="shared" si="339"/>
        <v>ok</v>
      </c>
      <c r="BC665" s="641" t="str">
        <f t="shared" si="340"/>
        <v>ok</v>
      </c>
    </row>
    <row r="666" spans="1:55" ht="12.75" hidden="1" customHeight="1">
      <c r="A666" s="34"/>
      <c r="B666" s="35">
        <f t="shared" si="343"/>
        <v>0</v>
      </c>
      <c r="C666" s="34"/>
      <c r="D666" s="253" t="s">
        <v>783</v>
      </c>
      <c r="E666" s="242"/>
      <c r="F666" s="248"/>
      <c r="G666" s="80"/>
      <c r="H666" s="81"/>
      <c r="I666" s="245"/>
      <c r="J666" s="263"/>
      <c r="K666" s="263"/>
      <c r="L666" s="263"/>
      <c r="M666" s="685"/>
      <c r="N666" s="686"/>
      <c r="O666" s="687"/>
      <c r="P666" s="687"/>
      <c r="Q666" s="687"/>
      <c r="R666" s="687"/>
      <c r="S666" s="688"/>
      <c r="T666" s="268"/>
      <c r="U666" s="539"/>
      <c r="V666" s="299" t="str">
        <f t="shared" si="20"/>
        <v>12.21</v>
      </c>
      <c r="W666" s="299">
        <f t="shared" si="341"/>
        <v>0</v>
      </c>
      <c r="X666" s="268"/>
      <c r="Y666" s="268"/>
      <c r="Z666" s="268"/>
      <c r="AA666" s="268"/>
      <c r="AB666" s="533"/>
      <c r="AN666" s="641" t="str">
        <f t="shared" si="325"/>
        <v>revisar</v>
      </c>
      <c r="AO666" s="641" t="str">
        <f t="shared" si="326"/>
        <v>ok</v>
      </c>
      <c r="AP666" s="641" t="str">
        <f t="shared" si="327"/>
        <v>ok</v>
      </c>
      <c r="AQ666" s="641" t="str">
        <f t="shared" si="328"/>
        <v>ok</v>
      </c>
      <c r="AR666" s="641" t="str">
        <f t="shared" si="329"/>
        <v>ok</v>
      </c>
      <c r="AS666" s="641" t="str">
        <f t="shared" si="330"/>
        <v>ok</v>
      </c>
      <c r="AT666" s="641" t="str">
        <f t="shared" si="331"/>
        <v>ok</v>
      </c>
      <c r="AU666" s="641" t="str">
        <f t="shared" si="332"/>
        <v>ok</v>
      </c>
      <c r="AV666" s="641" t="str">
        <f t="shared" si="333"/>
        <v>ok</v>
      </c>
      <c r="AW666" s="641" t="str">
        <f t="shared" si="334"/>
        <v>ok</v>
      </c>
      <c r="AX666" s="641" t="str">
        <f t="shared" si="335"/>
        <v>ok</v>
      </c>
      <c r="AY666" s="641" t="str">
        <f t="shared" si="336"/>
        <v>ok</v>
      </c>
      <c r="AZ666" s="641" t="str">
        <f t="shared" si="337"/>
        <v>ok</v>
      </c>
      <c r="BA666" s="641" t="str">
        <f t="shared" si="338"/>
        <v>ok</v>
      </c>
      <c r="BB666" s="641" t="str">
        <f t="shared" si="339"/>
        <v>ok</v>
      </c>
      <c r="BC666" s="641" t="str">
        <f t="shared" si="340"/>
        <v>ok</v>
      </c>
    </row>
    <row r="667" spans="1:55" ht="12.75" hidden="1" customHeight="1">
      <c r="A667" s="34"/>
      <c r="B667" s="35">
        <f t="shared" si="343"/>
        <v>0</v>
      </c>
      <c r="C667" s="34"/>
      <c r="D667" s="250" t="s">
        <v>784</v>
      </c>
      <c r="E667" s="242"/>
      <c r="F667" s="248"/>
      <c r="G667" s="80"/>
      <c r="H667" s="81"/>
      <c r="I667" s="245"/>
      <c r="J667" s="263"/>
      <c r="K667" s="263"/>
      <c r="L667" s="263"/>
      <c r="M667" s="685"/>
      <c r="N667" s="686"/>
      <c r="O667" s="687"/>
      <c r="P667" s="687"/>
      <c r="Q667" s="687"/>
      <c r="R667" s="687"/>
      <c r="S667" s="688"/>
      <c r="T667" s="268"/>
      <c r="U667" s="539"/>
      <c r="V667" s="299" t="str">
        <f t="shared" si="20"/>
        <v>12.22</v>
      </c>
      <c r="W667" s="299">
        <f t="shared" si="341"/>
        <v>0</v>
      </c>
      <c r="X667" s="268"/>
      <c r="Y667" s="268"/>
      <c r="Z667" s="268"/>
      <c r="AA667" s="268"/>
      <c r="AB667" s="533"/>
      <c r="AN667" s="641" t="str">
        <f t="shared" si="325"/>
        <v>revisar</v>
      </c>
      <c r="AO667" s="641" t="str">
        <f t="shared" si="326"/>
        <v>ok</v>
      </c>
      <c r="AP667" s="641" t="str">
        <f t="shared" si="327"/>
        <v>ok</v>
      </c>
      <c r="AQ667" s="641" t="str">
        <f t="shared" si="328"/>
        <v>ok</v>
      </c>
      <c r="AR667" s="641" t="str">
        <f t="shared" si="329"/>
        <v>ok</v>
      </c>
      <c r="AS667" s="641" t="str">
        <f t="shared" si="330"/>
        <v>ok</v>
      </c>
      <c r="AT667" s="641" t="str">
        <f t="shared" si="331"/>
        <v>ok</v>
      </c>
      <c r="AU667" s="641" t="str">
        <f t="shared" si="332"/>
        <v>ok</v>
      </c>
      <c r="AV667" s="641" t="str">
        <f t="shared" si="333"/>
        <v>ok</v>
      </c>
      <c r="AW667" s="641" t="str">
        <f t="shared" si="334"/>
        <v>ok</v>
      </c>
      <c r="AX667" s="641" t="str">
        <f t="shared" si="335"/>
        <v>ok</v>
      </c>
      <c r="AY667" s="641" t="str">
        <f t="shared" si="336"/>
        <v>ok</v>
      </c>
      <c r="AZ667" s="641" t="str">
        <f t="shared" si="337"/>
        <v>ok</v>
      </c>
      <c r="BA667" s="641" t="str">
        <f t="shared" si="338"/>
        <v>ok</v>
      </c>
      <c r="BB667" s="641" t="str">
        <f t="shared" si="339"/>
        <v>ok</v>
      </c>
      <c r="BC667" s="641" t="str">
        <f t="shared" si="340"/>
        <v>ok</v>
      </c>
    </row>
    <row r="668" spans="1:55" ht="12.75" hidden="1" customHeight="1">
      <c r="A668" s="34"/>
      <c r="B668" s="35">
        <f t="shared" si="343"/>
        <v>0</v>
      </c>
      <c r="C668" s="34"/>
      <c r="D668" s="253" t="s">
        <v>785</v>
      </c>
      <c r="E668" s="242"/>
      <c r="F668" s="248"/>
      <c r="G668" s="80"/>
      <c r="H668" s="81"/>
      <c r="I668" s="245"/>
      <c r="J668" s="263"/>
      <c r="K668" s="263"/>
      <c r="L668" s="263"/>
      <c r="M668" s="685"/>
      <c r="N668" s="686"/>
      <c r="O668" s="687"/>
      <c r="P668" s="687"/>
      <c r="Q668" s="687"/>
      <c r="R668" s="687"/>
      <c r="S668" s="688"/>
      <c r="T668" s="268"/>
      <c r="U668" s="539"/>
      <c r="V668" s="299" t="str">
        <f t="shared" si="20"/>
        <v>12.23</v>
      </c>
      <c r="W668" s="299">
        <f t="shared" si="341"/>
        <v>0</v>
      </c>
      <c r="X668" s="268"/>
      <c r="Y668" s="268"/>
      <c r="Z668" s="268"/>
      <c r="AA668" s="268"/>
      <c r="AB668" s="533"/>
      <c r="AN668" s="641" t="str">
        <f t="shared" si="325"/>
        <v>revisar</v>
      </c>
      <c r="AO668" s="641" t="str">
        <f t="shared" si="326"/>
        <v>ok</v>
      </c>
      <c r="AP668" s="641" t="str">
        <f t="shared" si="327"/>
        <v>ok</v>
      </c>
      <c r="AQ668" s="641" t="str">
        <f t="shared" si="328"/>
        <v>ok</v>
      </c>
      <c r="AR668" s="641" t="str">
        <f t="shared" si="329"/>
        <v>ok</v>
      </c>
      <c r="AS668" s="641" t="str">
        <f t="shared" si="330"/>
        <v>ok</v>
      </c>
      <c r="AT668" s="641" t="str">
        <f t="shared" si="331"/>
        <v>ok</v>
      </c>
      <c r="AU668" s="641" t="str">
        <f t="shared" si="332"/>
        <v>ok</v>
      </c>
      <c r="AV668" s="641" t="str">
        <f t="shared" si="333"/>
        <v>ok</v>
      </c>
      <c r="AW668" s="641" t="str">
        <f t="shared" si="334"/>
        <v>ok</v>
      </c>
      <c r="AX668" s="641" t="str">
        <f t="shared" si="335"/>
        <v>ok</v>
      </c>
      <c r="AY668" s="641" t="str">
        <f t="shared" si="336"/>
        <v>ok</v>
      </c>
      <c r="AZ668" s="641" t="str">
        <f t="shared" si="337"/>
        <v>ok</v>
      </c>
      <c r="BA668" s="641" t="str">
        <f t="shared" si="338"/>
        <v>ok</v>
      </c>
      <c r="BB668" s="641" t="str">
        <f t="shared" si="339"/>
        <v>ok</v>
      </c>
      <c r="BC668" s="641" t="str">
        <f t="shared" si="340"/>
        <v>ok</v>
      </c>
    </row>
    <row r="669" spans="1:55" ht="12.75" hidden="1" customHeight="1">
      <c r="A669" s="34"/>
      <c r="B669" s="35">
        <f t="shared" si="343"/>
        <v>0</v>
      </c>
      <c r="C669" s="34"/>
      <c r="D669" s="250" t="s">
        <v>786</v>
      </c>
      <c r="E669" s="242"/>
      <c r="F669" s="248"/>
      <c r="G669" s="80"/>
      <c r="H669" s="81"/>
      <c r="I669" s="245"/>
      <c r="J669" s="263"/>
      <c r="K669" s="263"/>
      <c r="L669" s="263"/>
      <c r="M669" s="685"/>
      <c r="N669" s="686"/>
      <c r="O669" s="687"/>
      <c r="P669" s="687"/>
      <c r="Q669" s="687"/>
      <c r="R669" s="687"/>
      <c r="S669" s="688"/>
      <c r="T669" s="268"/>
      <c r="U669" s="539"/>
      <c r="V669" s="299" t="str">
        <f t="shared" si="20"/>
        <v>12.24</v>
      </c>
      <c r="W669" s="299">
        <f t="shared" si="341"/>
        <v>0</v>
      </c>
      <c r="X669" s="268"/>
      <c r="Y669" s="268"/>
      <c r="Z669" s="268"/>
      <c r="AA669" s="268"/>
      <c r="AB669" s="533"/>
      <c r="AN669" s="641" t="str">
        <f t="shared" si="325"/>
        <v>revisar</v>
      </c>
      <c r="AO669" s="641" t="str">
        <f t="shared" si="326"/>
        <v>ok</v>
      </c>
      <c r="AP669" s="641" t="str">
        <f t="shared" si="327"/>
        <v>ok</v>
      </c>
      <c r="AQ669" s="641" t="str">
        <f t="shared" si="328"/>
        <v>ok</v>
      </c>
      <c r="AR669" s="641" t="str">
        <f t="shared" si="329"/>
        <v>ok</v>
      </c>
      <c r="AS669" s="641" t="str">
        <f t="shared" si="330"/>
        <v>ok</v>
      </c>
      <c r="AT669" s="641" t="str">
        <f t="shared" si="331"/>
        <v>ok</v>
      </c>
      <c r="AU669" s="641" t="str">
        <f t="shared" si="332"/>
        <v>ok</v>
      </c>
      <c r="AV669" s="641" t="str">
        <f t="shared" si="333"/>
        <v>ok</v>
      </c>
      <c r="AW669" s="641" t="str">
        <f t="shared" si="334"/>
        <v>ok</v>
      </c>
      <c r="AX669" s="641" t="str">
        <f t="shared" si="335"/>
        <v>ok</v>
      </c>
      <c r="AY669" s="641" t="str">
        <f t="shared" si="336"/>
        <v>ok</v>
      </c>
      <c r="AZ669" s="641" t="str">
        <f t="shared" si="337"/>
        <v>ok</v>
      </c>
      <c r="BA669" s="641" t="str">
        <f t="shared" si="338"/>
        <v>ok</v>
      </c>
      <c r="BB669" s="641" t="str">
        <f t="shared" si="339"/>
        <v>ok</v>
      </c>
      <c r="BC669" s="641" t="str">
        <f t="shared" si="340"/>
        <v>ok</v>
      </c>
    </row>
    <row r="670" spans="1:55" ht="12.75" hidden="1" customHeight="1">
      <c r="A670" s="34"/>
      <c r="B670" s="35">
        <f t="shared" si="343"/>
        <v>0</v>
      </c>
      <c r="C670" s="34"/>
      <c r="D670" s="253" t="s">
        <v>787</v>
      </c>
      <c r="E670" s="242"/>
      <c r="F670" s="248"/>
      <c r="G670" s="80"/>
      <c r="H670" s="81"/>
      <c r="I670" s="245"/>
      <c r="J670" s="263"/>
      <c r="K670" s="263"/>
      <c r="L670" s="263"/>
      <c r="M670" s="685"/>
      <c r="N670" s="686"/>
      <c r="O670" s="687"/>
      <c r="P670" s="687"/>
      <c r="Q670" s="687"/>
      <c r="R670" s="687"/>
      <c r="S670" s="688"/>
      <c r="T670" s="268"/>
      <c r="U670" s="539"/>
      <c r="V670" s="299" t="str">
        <f t="shared" si="20"/>
        <v>12.25</v>
      </c>
      <c r="W670" s="299">
        <f t="shared" si="341"/>
        <v>0</v>
      </c>
      <c r="X670" s="268"/>
      <c r="Y670" s="268"/>
      <c r="Z670" s="268"/>
      <c r="AA670" s="268"/>
      <c r="AB670" s="533"/>
      <c r="AN670" s="641" t="str">
        <f t="shared" si="325"/>
        <v>revisar</v>
      </c>
      <c r="AO670" s="641" t="str">
        <f t="shared" si="326"/>
        <v>ok</v>
      </c>
      <c r="AP670" s="641" t="str">
        <f t="shared" si="327"/>
        <v>ok</v>
      </c>
      <c r="AQ670" s="641" t="str">
        <f t="shared" si="328"/>
        <v>ok</v>
      </c>
      <c r="AR670" s="641" t="str">
        <f t="shared" si="329"/>
        <v>ok</v>
      </c>
      <c r="AS670" s="641" t="str">
        <f t="shared" si="330"/>
        <v>ok</v>
      </c>
      <c r="AT670" s="641" t="str">
        <f t="shared" si="331"/>
        <v>ok</v>
      </c>
      <c r="AU670" s="641" t="str">
        <f t="shared" si="332"/>
        <v>ok</v>
      </c>
      <c r="AV670" s="641" t="str">
        <f t="shared" si="333"/>
        <v>ok</v>
      </c>
      <c r="AW670" s="641" t="str">
        <f t="shared" si="334"/>
        <v>ok</v>
      </c>
      <c r="AX670" s="641" t="str">
        <f t="shared" si="335"/>
        <v>ok</v>
      </c>
      <c r="AY670" s="641" t="str">
        <f t="shared" si="336"/>
        <v>ok</v>
      </c>
      <c r="AZ670" s="641" t="str">
        <f t="shared" si="337"/>
        <v>ok</v>
      </c>
      <c r="BA670" s="641" t="str">
        <f t="shared" si="338"/>
        <v>ok</v>
      </c>
      <c r="BB670" s="641" t="str">
        <f t="shared" si="339"/>
        <v>ok</v>
      </c>
      <c r="BC670" s="641" t="str">
        <f t="shared" si="340"/>
        <v>ok</v>
      </c>
    </row>
    <row r="671" spans="1:55" ht="12.75" hidden="1" customHeight="1">
      <c r="A671" s="34"/>
      <c r="B671" s="35">
        <f t="shared" si="343"/>
        <v>0</v>
      </c>
      <c r="C671" s="34"/>
      <c r="D671" s="250" t="s">
        <v>788</v>
      </c>
      <c r="E671" s="242"/>
      <c r="F671" s="248"/>
      <c r="G671" s="80"/>
      <c r="H671" s="81"/>
      <c r="I671" s="245"/>
      <c r="J671" s="263"/>
      <c r="K671" s="263"/>
      <c r="L671" s="263"/>
      <c r="M671" s="685"/>
      <c r="N671" s="686"/>
      <c r="O671" s="687"/>
      <c r="P671" s="687"/>
      <c r="Q671" s="687"/>
      <c r="R671" s="687"/>
      <c r="S671" s="688"/>
      <c r="T671" s="268"/>
      <c r="U671" s="539"/>
      <c r="V671" s="299" t="str">
        <f t="shared" si="20"/>
        <v>12.26</v>
      </c>
      <c r="W671" s="299">
        <f t="shared" si="341"/>
        <v>0</v>
      </c>
      <c r="X671" s="268"/>
      <c r="Y671" s="268"/>
      <c r="Z671" s="268"/>
      <c r="AA671" s="268"/>
      <c r="AB671" s="533"/>
      <c r="AN671" s="641" t="str">
        <f t="shared" si="325"/>
        <v>revisar</v>
      </c>
      <c r="AO671" s="641" t="str">
        <f t="shared" si="326"/>
        <v>ok</v>
      </c>
      <c r="AP671" s="641" t="str">
        <f t="shared" si="327"/>
        <v>ok</v>
      </c>
      <c r="AQ671" s="641" t="str">
        <f t="shared" si="328"/>
        <v>ok</v>
      </c>
      <c r="AR671" s="641" t="str">
        <f t="shared" si="329"/>
        <v>ok</v>
      </c>
      <c r="AS671" s="641" t="str">
        <f t="shared" si="330"/>
        <v>ok</v>
      </c>
      <c r="AT671" s="641" t="str">
        <f t="shared" si="331"/>
        <v>ok</v>
      </c>
      <c r="AU671" s="641" t="str">
        <f t="shared" si="332"/>
        <v>ok</v>
      </c>
      <c r="AV671" s="641" t="str">
        <f t="shared" si="333"/>
        <v>ok</v>
      </c>
      <c r="AW671" s="641" t="str">
        <f t="shared" si="334"/>
        <v>ok</v>
      </c>
      <c r="AX671" s="641" t="str">
        <f t="shared" si="335"/>
        <v>ok</v>
      </c>
      <c r="AY671" s="641" t="str">
        <f t="shared" si="336"/>
        <v>ok</v>
      </c>
      <c r="AZ671" s="641" t="str">
        <f t="shared" si="337"/>
        <v>ok</v>
      </c>
      <c r="BA671" s="641" t="str">
        <f t="shared" si="338"/>
        <v>ok</v>
      </c>
      <c r="BB671" s="641" t="str">
        <f t="shared" si="339"/>
        <v>ok</v>
      </c>
      <c r="BC671" s="641" t="str">
        <f t="shared" si="340"/>
        <v>ok</v>
      </c>
    </row>
    <row r="672" spans="1:55" ht="12.75" hidden="1" customHeight="1">
      <c r="A672" s="34"/>
      <c r="B672" s="35">
        <f t="shared" si="343"/>
        <v>0</v>
      </c>
      <c r="C672" s="34"/>
      <c r="D672" s="253" t="s">
        <v>789</v>
      </c>
      <c r="E672" s="242"/>
      <c r="F672" s="248"/>
      <c r="G672" s="80"/>
      <c r="H672" s="81"/>
      <c r="I672" s="245"/>
      <c r="J672" s="263"/>
      <c r="K672" s="263"/>
      <c r="L672" s="263"/>
      <c r="M672" s="685"/>
      <c r="N672" s="686"/>
      <c r="O672" s="687"/>
      <c r="P672" s="687"/>
      <c r="Q672" s="687"/>
      <c r="R672" s="687"/>
      <c r="S672" s="688"/>
      <c r="T672" s="268"/>
      <c r="U672" s="539"/>
      <c r="V672" s="299" t="str">
        <f t="shared" si="20"/>
        <v>12.27</v>
      </c>
      <c r="W672" s="299">
        <f t="shared" si="341"/>
        <v>0</v>
      </c>
      <c r="X672" s="268"/>
      <c r="Y672" s="268"/>
      <c r="Z672" s="268"/>
      <c r="AA672" s="268"/>
      <c r="AB672" s="533"/>
      <c r="AN672" s="641" t="str">
        <f t="shared" si="325"/>
        <v>revisar</v>
      </c>
      <c r="AO672" s="641" t="str">
        <f t="shared" si="326"/>
        <v>ok</v>
      </c>
      <c r="AP672" s="641" t="str">
        <f t="shared" si="327"/>
        <v>ok</v>
      </c>
      <c r="AQ672" s="641" t="str">
        <f t="shared" si="328"/>
        <v>ok</v>
      </c>
      <c r="AR672" s="641" t="str">
        <f t="shared" si="329"/>
        <v>ok</v>
      </c>
      <c r="AS672" s="641" t="str">
        <f t="shared" si="330"/>
        <v>ok</v>
      </c>
      <c r="AT672" s="641" t="str">
        <f t="shared" si="331"/>
        <v>ok</v>
      </c>
      <c r="AU672" s="641" t="str">
        <f t="shared" si="332"/>
        <v>ok</v>
      </c>
      <c r="AV672" s="641" t="str">
        <f t="shared" si="333"/>
        <v>ok</v>
      </c>
      <c r="AW672" s="641" t="str">
        <f t="shared" si="334"/>
        <v>ok</v>
      </c>
      <c r="AX672" s="641" t="str">
        <f t="shared" si="335"/>
        <v>ok</v>
      </c>
      <c r="AY672" s="641" t="str">
        <f t="shared" si="336"/>
        <v>ok</v>
      </c>
      <c r="AZ672" s="641" t="str">
        <f t="shared" si="337"/>
        <v>ok</v>
      </c>
      <c r="BA672" s="641" t="str">
        <f t="shared" si="338"/>
        <v>ok</v>
      </c>
      <c r="BB672" s="641" t="str">
        <f t="shared" si="339"/>
        <v>ok</v>
      </c>
      <c r="BC672" s="641" t="str">
        <f t="shared" si="340"/>
        <v>ok</v>
      </c>
    </row>
    <row r="673" spans="1:55" ht="12.75" hidden="1" customHeight="1">
      <c r="A673" s="34"/>
      <c r="B673" s="35">
        <f t="shared" si="343"/>
        <v>0</v>
      </c>
      <c r="C673" s="34"/>
      <c r="D673" s="250" t="s">
        <v>790</v>
      </c>
      <c r="E673" s="242"/>
      <c r="F673" s="248"/>
      <c r="G673" s="80"/>
      <c r="H673" s="81"/>
      <c r="I673" s="245"/>
      <c r="J673" s="263"/>
      <c r="K673" s="263"/>
      <c r="L673" s="263"/>
      <c r="M673" s="685"/>
      <c r="N673" s="686"/>
      <c r="O673" s="687"/>
      <c r="P673" s="687"/>
      <c r="Q673" s="687"/>
      <c r="R673" s="687"/>
      <c r="S673" s="688"/>
      <c r="T673" s="268"/>
      <c r="U673" s="539"/>
      <c r="V673" s="299" t="str">
        <f t="shared" si="20"/>
        <v>12.28</v>
      </c>
      <c r="W673" s="299">
        <f t="shared" si="341"/>
        <v>0</v>
      </c>
      <c r="X673" s="268"/>
      <c r="Y673" s="268"/>
      <c r="Z673" s="268"/>
      <c r="AA673" s="268"/>
      <c r="AB673" s="533"/>
      <c r="AN673" s="641" t="str">
        <f t="shared" si="325"/>
        <v>revisar</v>
      </c>
      <c r="AO673" s="641" t="str">
        <f t="shared" si="326"/>
        <v>ok</v>
      </c>
      <c r="AP673" s="641" t="str">
        <f t="shared" si="327"/>
        <v>ok</v>
      </c>
      <c r="AQ673" s="641" t="str">
        <f t="shared" si="328"/>
        <v>ok</v>
      </c>
      <c r="AR673" s="641" t="str">
        <f t="shared" si="329"/>
        <v>ok</v>
      </c>
      <c r="AS673" s="641" t="str">
        <f t="shared" si="330"/>
        <v>ok</v>
      </c>
      <c r="AT673" s="641" t="str">
        <f t="shared" si="331"/>
        <v>ok</v>
      </c>
      <c r="AU673" s="641" t="str">
        <f t="shared" si="332"/>
        <v>ok</v>
      </c>
      <c r="AV673" s="641" t="str">
        <f t="shared" si="333"/>
        <v>ok</v>
      </c>
      <c r="AW673" s="641" t="str">
        <f t="shared" si="334"/>
        <v>ok</v>
      </c>
      <c r="AX673" s="641" t="str">
        <f t="shared" si="335"/>
        <v>ok</v>
      </c>
      <c r="AY673" s="641" t="str">
        <f t="shared" si="336"/>
        <v>ok</v>
      </c>
      <c r="AZ673" s="641" t="str">
        <f t="shared" si="337"/>
        <v>ok</v>
      </c>
      <c r="BA673" s="641" t="str">
        <f t="shared" si="338"/>
        <v>ok</v>
      </c>
      <c r="BB673" s="641" t="str">
        <f t="shared" si="339"/>
        <v>ok</v>
      </c>
      <c r="BC673" s="641" t="str">
        <f t="shared" si="340"/>
        <v>ok</v>
      </c>
    </row>
    <row r="674" spans="1:55" ht="12.75" hidden="1" customHeight="1">
      <c r="A674" s="34"/>
      <c r="B674" s="35">
        <f t="shared" si="343"/>
        <v>0</v>
      </c>
      <c r="C674" s="34"/>
      <c r="D674" s="253" t="s">
        <v>791</v>
      </c>
      <c r="E674" s="242"/>
      <c r="F674" s="248"/>
      <c r="G674" s="80"/>
      <c r="H674" s="81"/>
      <c r="I674" s="245"/>
      <c r="J674" s="263"/>
      <c r="K674" s="263"/>
      <c r="L674" s="263"/>
      <c r="M674" s="685"/>
      <c r="N674" s="686"/>
      <c r="O674" s="687"/>
      <c r="P674" s="687"/>
      <c r="Q674" s="687"/>
      <c r="R674" s="687"/>
      <c r="S674" s="688"/>
      <c r="T674" s="268"/>
      <c r="U674" s="539"/>
      <c r="V674" s="299" t="str">
        <f t="shared" si="20"/>
        <v>12.29</v>
      </c>
      <c r="W674" s="299">
        <f t="shared" si="341"/>
        <v>0</v>
      </c>
      <c r="X674" s="268"/>
      <c r="Y674" s="268"/>
      <c r="Z674" s="268"/>
      <c r="AA674" s="268"/>
      <c r="AB674" s="533"/>
      <c r="AN674" s="641" t="str">
        <f t="shared" si="325"/>
        <v>revisar</v>
      </c>
      <c r="AO674" s="641" t="str">
        <f t="shared" si="326"/>
        <v>ok</v>
      </c>
      <c r="AP674" s="641" t="str">
        <f t="shared" si="327"/>
        <v>ok</v>
      </c>
      <c r="AQ674" s="641" t="str">
        <f t="shared" si="328"/>
        <v>ok</v>
      </c>
      <c r="AR674" s="641" t="str">
        <f t="shared" si="329"/>
        <v>ok</v>
      </c>
      <c r="AS674" s="641" t="str">
        <f t="shared" si="330"/>
        <v>ok</v>
      </c>
      <c r="AT674" s="641" t="str">
        <f t="shared" si="331"/>
        <v>ok</v>
      </c>
      <c r="AU674" s="641" t="str">
        <f t="shared" si="332"/>
        <v>ok</v>
      </c>
      <c r="AV674" s="641" t="str">
        <f t="shared" si="333"/>
        <v>ok</v>
      </c>
      <c r="AW674" s="641" t="str">
        <f t="shared" si="334"/>
        <v>ok</v>
      </c>
      <c r="AX674" s="641" t="str">
        <f t="shared" si="335"/>
        <v>ok</v>
      </c>
      <c r="AY674" s="641" t="str">
        <f t="shared" si="336"/>
        <v>ok</v>
      </c>
      <c r="AZ674" s="641" t="str">
        <f t="shared" si="337"/>
        <v>ok</v>
      </c>
      <c r="BA674" s="641" t="str">
        <f t="shared" si="338"/>
        <v>ok</v>
      </c>
      <c r="BB674" s="641" t="str">
        <f t="shared" si="339"/>
        <v>ok</v>
      </c>
      <c r="BC674" s="641" t="str">
        <f t="shared" si="340"/>
        <v>ok</v>
      </c>
    </row>
    <row r="675" spans="1:55" ht="12.75" hidden="1" customHeight="1">
      <c r="A675" s="34"/>
      <c r="B675" s="35">
        <f t="shared" si="343"/>
        <v>0</v>
      </c>
      <c r="C675" s="34"/>
      <c r="D675" s="250" t="s">
        <v>792</v>
      </c>
      <c r="E675" s="242"/>
      <c r="F675" s="248"/>
      <c r="G675" s="80"/>
      <c r="H675" s="81"/>
      <c r="I675" s="245"/>
      <c r="J675" s="263"/>
      <c r="K675" s="263"/>
      <c r="L675" s="263"/>
      <c r="M675" s="685"/>
      <c r="N675" s="686"/>
      <c r="O675" s="687"/>
      <c r="P675" s="687"/>
      <c r="Q675" s="687"/>
      <c r="R675" s="687"/>
      <c r="S675" s="688"/>
      <c r="T675" s="268"/>
      <c r="U675" s="539"/>
      <c r="V675" s="299" t="str">
        <f t="shared" si="20"/>
        <v>12.30</v>
      </c>
      <c r="W675" s="299">
        <f t="shared" si="341"/>
        <v>0</v>
      </c>
      <c r="X675" s="268"/>
      <c r="Y675" s="268"/>
      <c r="Z675" s="268"/>
      <c r="AA675" s="268"/>
      <c r="AB675" s="533"/>
      <c r="AN675" s="641" t="str">
        <f t="shared" si="325"/>
        <v>revisar</v>
      </c>
      <c r="AO675" s="641" t="str">
        <f t="shared" si="326"/>
        <v>ok</v>
      </c>
      <c r="AP675" s="641" t="str">
        <f t="shared" si="327"/>
        <v>ok</v>
      </c>
      <c r="AQ675" s="641" t="str">
        <f t="shared" si="328"/>
        <v>ok</v>
      </c>
      <c r="AR675" s="641" t="str">
        <f t="shared" si="329"/>
        <v>ok</v>
      </c>
      <c r="AS675" s="641" t="str">
        <f t="shared" si="330"/>
        <v>ok</v>
      </c>
      <c r="AT675" s="641" t="str">
        <f t="shared" si="331"/>
        <v>ok</v>
      </c>
      <c r="AU675" s="641" t="str">
        <f t="shared" si="332"/>
        <v>ok</v>
      </c>
      <c r="AV675" s="641" t="str">
        <f t="shared" si="333"/>
        <v>ok</v>
      </c>
      <c r="AW675" s="641" t="str">
        <f t="shared" si="334"/>
        <v>ok</v>
      </c>
      <c r="AX675" s="641" t="str">
        <f t="shared" si="335"/>
        <v>ok</v>
      </c>
      <c r="AY675" s="641" t="str">
        <f t="shared" si="336"/>
        <v>ok</v>
      </c>
      <c r="AZ675" s="641" t="str">
        <f t="shared" si="337"/>
        <v>ok</v>
      </c>
      <c r="BA675" s="641" t="str">
        <f t="shared" si="338"/>
        <v>ok</v>
      </c>
      <c r="BB675" s="641" t="str">
        <f t="shared" si="339"/>
        <v>ok</v>
      </c>
      <c r="BC675" s="641" t="str">
        <f t="shared" si="340"/>
        <v>ok</v>
      </c>
    </row>
    <row r="676" spans="1:55" ht="12.75" hidden="1" customHeight="1">
      <c r="A676" s="34"/>
      <c r="B676" s="35">
        <f t="shared" si="343"/>
        <v>0</v>
      </c>
      <c r="C676" s="34"/>
      <c r="D676" s="253" t="s">
        <v>793</v>
      </c>
      <c r="E676" s="242"/>
      <c r="F676" s="248"/>
      <c r="G676" s="80"/>
      <c r="H676" s="81"/>
      <c r="I676" s="245"/>
      <c r="J676" s="263"/>
      <c r="K676" s="263"/>
      <c r="L676" s="263"/>
      <c r="M676" s="685"/>
      <c r="N676" s="686"/>
      <c r="O676" s="687"/>
      <c r="P676" s="687"/>
      <c r="Q676" s="687"/>
      <c r="R676" s="687"/>
      <c r="S676" s="688"/>
      <c r="T676" s="268"/>
      <c r="U676" s="539"/>
      <c r="V676" s="299" t="str">
        <f t="shared" si="20"/>
        <v>12.31</v>
      </c>
      <c r="W676" s="299">
        <f t="shared" si="341"/>
        <v>0</v>
      </c>
      <c r="X676" s="268"/>
      <c r="Y676" s="268"/>
      <c r="Z676" s="268"/>
      <c r="AA676" s="268"/>
      <c r="AB676" s="533"/>
      <c r="AN676" s="641" t="str">
        <f t="shared" si="325"/>
        <v>revisar</v>
      </c>
      <c r="AO676" s="641" t="str">
        <f t="shared" si="326"/>
        <v>ok</v>
      </c>
      <c r="AP676" s="641" t="str">
        <f t="shared" si="327"/>
        <v>ok</v>
      </c>
      <c r="AQ676" s="641" t="str">
        <f t="shared" si="328"/>
        <v>ok</v>
      </c>
      <c r="AR676" s="641" t="str">
        <f t="shared" si="329"/>
        <v>ok</v>
      </c>
      <c r="AS676" s="641" t="str">
        <f t="shared" si="330"/>
        <v>ok</v>
      </c>
      <c r="AT676" s="641" t="str">
        <f t="shared" si="331"/>
        <v>ok</v>
      </c>
      <c r="AU676" s="641" t="str">
        <f t="shared" si="332"/>
        <v>ok</v>
      </c>
      <c r="AV676" s="641" t="str">
        <f t="shared" si="333"/>
        <v>ok</v>
      </c>
      <c r="AW676" s="641" t="str">
        <f t="shared" si="334"/>
        <v>ok</v>
      </c>
      <c r="AX676" s="641" t="str">
        <f t="shared" si="335"/>
        <v>ok</v>
      </c>
      <c r="AY676" s="641" t="str">
        <f t="shared" si="336"/>
        <v>ok</v>
      </c>
      <c r="AZ676" s="641" t="str">
        <f t="shared" si="337"/>
        <v>ok</v>
      </c>
      <c r="BA676" s="641" t="str">
        <f t="shared" si="338"/>
        <v>ok</v>
      </c>
      <c r="BB676" s="641" t="str">
        <f t="shared" si="339"/>
        <v>ok</v>
      </c>
      <c r="BC676" s="641" t="str">
        <f t="shared" si="340"/>
        <v>ok</v>
      </c>
    </row>
    <row r="677" spans="1:55" ht="12.75" hidden="1" customHeight="1">
      <c r="A677" s="34"/>
      <c r="B677" s="35">
        <f t="shared" si="343"/>
        <v>0</v>
      </c>
      <c r="C677" s="34"/>
      <c r="D677" s="250" t="s">
        <v>794</v>
      </c>
      <c r="E677" s="242"/>
      <c r="F677" s="248"/>
      <c r="G677" s="80"/>
      <c r="H677" s="81"/>
      <c r="I677" s="245"/>
      <c r="J677" s="263"/>
      <c r="K677" s="263"/>
      <c r="L677" s="263"/>
      <c r="M677" s="685"/>
      <c r="N677" s="686"/>
      <c r="O677" s="687"/>
      <c r="P677" s="687"/>
      <c r="Q677" s="687"/>
      <c r="R677" s="687"/>
      <c r="S677" s="688"/>
      <c r="T677" s="268"/>
      <c r="U677" s="539"/>
      <c r="V677" s="299" t="str">
        <f t="shared" si="20"/>
        <v>12.32</v>
      </c>
      <c r="W677" s="299">
        <f t="shared" si="341"/>
        <v>0</v>
      </c>
      <c r="X677" s="268"/>
      <c r="Y677" s="268"/>
      <c r="Z677" s="268"/>
      <c r="AA677" s="268"/>
      <c r="AB677" s="533"/>
      <c r="AN677" s="641" t="str">
        <f t="shared" si="325"/>
        <v>revisar</v>
      </c>
      <c r="AO677" s="641" t="str">
        <f t="shared" si="326"/>
        <v>ok</v>
      </c>
      <c r="AP677" s="641" t="str">
        <f t="shared" si="327"/>
        <v>ok</v>
      </c>
      <c r="AQ677" s="641" t="str">
        <f t="shared" si="328"/>
        <v>ok</v>
      </c>
      <c r="AR677" s="641" t="str">
        <f t="shared" si="329"/>
        <v>ok</v>
      </c>
      <c r="AS677" s="641" t="str">
        <f t="shared" si="330"/>
        <v>ok</v>
      </c>
      <c r="AT677" s="641" t="str">
        <f t="shared" si="331"/>
        <v>ok</v>
      </c>
      <c r="AU677" s="641" t="str">
        <f t="shared" si="332"/>
        <v>ok</v>
      </c>
      <c r="AV677" s="641" t="str">
        <f t="shared" si="333"/>
        <v>ok</v>
      </c>
      <c r="AW677" s="641" t="str">
        <f t="shared" si="334"/>
        <v>ok</v>
      </c>
      <c r="AX677" s="641" t="str">
        <f t="shared" si="335"/>
        <v>ok</v>
      </c>
      <c r="AY677" s="641" t="str">
        <f t="shared" si="336"/>
        <v>ok</v>
      </c>
      <c r="AZ677" s="641" t="str">
        <f t="shared" si="337"/>
        <v>ok</v>
      </c>
      <c r="BA677" s="641" t="str">
        <f t="shared" si="338"/>
        <v>ok</v>
      </c>
      <c r="BB677" s="641" t="str">
        <f t="shared" si="339"/>
        <v>ok</v>
      </c>
      <c r="BC677" s="641" t="str">
        <f t="shared" si="340"/>
        <v>ok</v>
      </c>
    </row>
    <row r="678" spans="1:55" ht="12.75" hidden="1" customHeight="1">
      <c r="A678" s="34"/>
      <c r="B678" s="35">
        <f t="shared" si="343"/>
        <v>0</v>
      </c>
      <c r="C678" s="34"/>
      <c r="D678" s="253" t="s">
        <v>795</v>
      </c>
      <c r="E678" s="242"/>
      <c r="F678" s="248"/>
      <c r="G678" s="80"/>
      <c r="H678" s="81"/>
      <c r="I678" s="245"/>
      <c r="J678" s="263"/>
      <c r="K678" s="263"/>
      <c r="L678" s="263"/>
      <c r="M678" s="685"/>
      <c r="N678" s="686"/>
      <c r="O678" s="687"/>
      <c r="P678" s="687"/>
      <c r="Q678" s="687"/>
      <c r="R678" s="687"/>
      <c r="S678" s="688"/>
      <c r="T678" s="268"/>
      <c r="U678" s="539"/>
      <c r="V678" s="299" t="str">
        <f t="shared" si="20"/>
        <v>12.33</v>
      </c>
      <c r="W678" s="299">
        <f t="shared" si="341"/>
        <v>0</v>
      </c>
      <c r="X678" s="268"/>
      <c r="Y678" s="268"/>
      <c r="Z678" s="268"/>
      <c r="AA678" s="268"/>
      <c r="AB678" s="533"/>
      <c r="AN678" s="641" t="str">
        <f t="shared" si="325"/>
        <v>revisar</v>
      </c>
      <c r="AO678" s="641" t="str">
        <f t="shared" si="326"/>
        <v>ok</v>
      </c>
      <c r="AP678" s="641" t="str">
        <f t="shared" si="327"/>
        <v>ok</v>
      </c>
      <c r="AQ678" s="641" t="str">
        <f t="shared" si="328"/>
        <v>ok</v>
      </c>
      <c r="AR678" s="641" t="str">
        <f t="shared" si="329"/>
        <v>ok</v>
      </c>
      <c r="AS678" s="641" t="str">
        <f t="shared" si="330"/>
        <v>ok</v>
      </c>
      <c r="AT678" s="641" t="str">
        <f t="shared" si="331"/>
        <v>ok</v>
      </c>
      <c r="AU678" s="641" t="str">
        <f t="shared" si="332"/>
        <v>ok</v>
      </c>
      <c r="AV678" s="641" t="str">
        <f t="shared" si="333"/>
        <v>ok</v>
      </c>
      <c r="AW678" s="641" t="str">
        <f t="shared" si="334"/>
        <v>ok</v>
      </c>
      <c r="AX678" s="641" t="str">
        <f t="shared" si="335"/>
        <v>ok</v>
      </c>
      <c r="AY678" s="641" t="str">
        <f t="shared" si="336"/>
        <v>ok</v>
      </c>
      <c r="AZ678" s="641" t="str">
        <f t="shared" si="337"/>
        <v>ok</v>
      </c>
      <c r="BA678" s="641" t="str">
        <f t="shared" si="338"/>
        <v>ok</v>
      </c>
      <c r="BB678" s="641" t="str">
        <f t="shared" si="339"/>
        <v>ok</v>
      </c>
      <c r="BC678" s="641" t="str">
        <f t="shared" si="340"/>
        <v>ok</v>
      </c>
    </row>
    <row r="679" spans="1:55" ht="12.75" hidden="1" customHeight="1">
      <c r="A679" s="34"/>
      <c r="B679" s="35">
        <f t="shared" si="343"/>
        <v>0</v>
      </c>
      <c r="C679" s="34"/>
      <c r="D679" s="250" t="s">
        <v>796</v>
      </c>
      <c r="E679" s="242"/>
      <c r="F679" s="248"/>
      <c r="G679" s="80"/>
      <c r="H679" s="81"/>
      <c r="I679" s="245"/>
      <c r="J679" s="263"/>
      <c r="K679" s="263"/>
      <c r="L679" s="263"/>
      <c r="M679" s="685"/>
      <c r="N679" s="686"/>
      <c r="O679" s="687"/>
      <c r="P679" s="687"/>
      <c r="Q679" s="687"/>
      <c r="R679" s="687"/>
      <c r="S679" s="688"/>
      <c r="T679" s="268"/>
      <c r="U679" s="539"/>
      <c r="V679" s="299" t="str">
        <f t="shared" si="20"/>
        <v>12.34</v>
      </c>
      <c r="W679" s="299">
        <f t="shared" si="341"/>
        <v>0</v>
      </c>
      <c r="X679" s="268"/>
      <c r="Y679" s="268"/>
      <c r="Z679" s="268"/>
      <c r="AA679" s="268"/>
      <c r="AB679" s="533"/>
      <c r="AN679" s="641" t="str">
        <f t="shared" si="325"/>
        <v>revisar</v>
      </c>
      <c r="AO679" s="641" t="str">
        <f t="shared" si="326"/>
        <v>ok</v>
      </c>
      <c r="AP679" s="641" t="str">
        <f t="shared" si="327"/>
        <v>ok</v>
      </c>
      <c r="AQ679" s="641" t="str">
        <f t="shared" si="328"/>
        <v>ok</v>
      </c>
      <c r="AR679" s="641" t="str">
        <f t="shared" si="329"/>
        <v>ok</v>
      </c>
      <c r="AS679" s="641" t="str">
        <f t="shared" si="330"/>
        <v>ok</v>
      </c>
      <c r="AT679" s="641" t="str">
        <f t="shared" si="331"/>
        <v>ok</v>
      </c>
      <c r="AU679" s="641" t="str">
        <f t="shared" si="332"/>
        <v>ok</v>
      </c>
      <c r="AV679" s="641" t="str">
        <f t="shared" si="333"/>
        <v>ok</v>
      </c>
      <c r="AW679" s="641" t="str">
        <f t="shared" si="334"/>
        <v>ok</v>
      </c>
      <c r="AX679" s="641" t="str">
        <f t="shared" si="335"/>
        <v>ok</v>
      </c>
      <c r="AY679" s="641" t="str">
        <f t="shared" si="336"/>
        <v>ok</v>
      </c>
      <c r="AZ679" s="641" t="str">
        <f t="shared" si="337"/>
        <v>ok</v>
      </c>
      <c r="BA679" s="641" t="str">
        <f t="shared" si="338"/>
        <v>ok</v>
      </c>
      <c r="BB679" s="641" t="str">
        <f t="shared" si="339"/>
        <v>ok</v>
      </c>
      <c r="BC679" s="641" t="str">
        <f t="shared" si="340"/>
        <v>ok</v>
      </c>
    </row>
    <row r="680" spans="1:55" ht="12.75" hidden="1" customHeight="1">
      <c r="A680" s="34"/>
      <c r="B680" s="35">
        <f t="shared" si="343"/>
        <v>0</v>
      </c>
      <c r="C680" s="34"/>
      <c r="D680" s="253" t="s">
        <v>797</v>
      </c>
      <c r="E680" s="242"/>
      <c r="F680" s="248"/>
      <c r="G680" s="80"/>
      <c r="H680" s="81"/>
      <c r="I680" s="245"/>
      <c r="J680" s="263"/>
      <c r="K680" s="263"/>
      <c r="L680" s="263"/>
      <c r="M680" s="685"/>
      <c r="N680" s="686"/>
      <c r="O680" s="687"/>
      <c r="P680" s="687"/>
      <c r="Q680" s="687"/>
      <c r="R680" s="687"/>
      <c r="S680" s="688"/>
      <c r="T680" s="268"/>
      <c r="U680" s="539"/>
      <c r="V680" s="299" t="str">
        <f t="shared" si="20"/>
        <v>12.35</v>
      </c>
      <c r="W680" s="299">
        <f t="shared" si="341"/>
        <v>0</v>
      </c>
      <c r="X680" s="268"/>
      <c r="Y680" s="268"/>
      <c r="Z680" s="268"/>
      <c r="AA680" s="268"/>
      <c r="AB680" s="533"/>
      <c r="AN680" s="641" t="str">
        <f t="shared" si="325"/>
        <v>revisar</v>
      </c>
      <c r="AO680" s="641" t="str">
        <f t="shared" si="326"/>
        <v>ok</v>
      </c>
      <c r="AP680" s="641" t="str">
        <f t="shared" si="327"/>
        <v>ok</v>
      </c>
      <c r="AQ680" s="641" t="str">
        <f t="shared" si="328"/>
        <v>ok</v>
      </c>
      <c r="AR680" s="641" t="str">
        <f t="shared" si="329"/>
        <v>ok</v>
      </c>
      <c r="AS680" s="641" t="str">
        <f t="shared" si="330"/>
        <v>ok</v>
      </c>
      <c r="AT680" s="641" t="str">
        <f t="shared" si="331"/>
        <v>ok</v>
      </c>
      <c r="AU680" s="641" t="str">
        <f t="shared" si="332"/>
        <v>ok</v>
      </c>
      <c r="AV680" s="641" t="str">
        <f t="shared" si="333"/>
        <v>ok</v>
      </c>
      <c r="AW680" s="641" t="str">
        <f t="shared" si="334"/>
        <v>ok</v>
      </c>
      <c r="AX680" s="641" t="str">
        <f t="shared" si="335"/>
        <v>ok</v>
      </c>
      <c r="AY680" s="641" t="str">
        <f t="shared" si="336"/>
        <v>ok</v>
      </c>
      <c r="AZ680" s="641" t="str">
        <f t="shared" si="337"/>
        <v>ok</v>
      </c>
      <c r="BA680" s="641" t="str">
        <f t="shared" si="338"/>
        <v>ok</v>
      </c>
      <c r="BB680" s="641" t="str">
        <f t="shared" si="339"/>
        <v>ok</v>
      </c>
      <c r="BC680" s="641" t="str">
        <f t="shared" si="340"/>
        <v>ok</v>
      </c>
    </row>
    <row r="681" spans="1:55" ht="12.75" hidden="1" customHeight="1">
      <c r="A681" s="34"/>
      <c r="B681" s="35">
        <f t="shared" si="343"/>
        <v>0</v>
      </c>
      <c r="C681" s="34"/>
      <c r="D681" s="250" t="s">
        <v>798</v>
      </c>
      <c r="E681" s="242"/>
      <c r="F681" s="248"/>
      <c r="G681" s="80"/>
      <c r="H681" s="81"/>
      <c r="I681" s="245"/>
      <c r="J681" s="263"/>
      <c r="K681" s="263"/>
      <c r="L681" s="263"/>
      <c r="M681" s="685"/>
      <c r="N681" s="686"/>
      <c r="O681" s="687"/>
      <c r="P681" s="687"/>
      <c r="Q681" s="687"/>
      <c r="R681" s="687"/>
      <c r="S681" s="688"/>
      <c r="T681" s="268"/>
      <c r="U681" s="539"/>
      <c r="V681" s="299" t="str">
        <f t="shared" si="20"/>
        <v>12.36</v>
      </c>
      <c r="W681" s="299">
        <f t="shared" si="341"/>
        <v>0</v>
      </c>
      <c r="X681" s="268"/>
      <c r="Y681" s="268"/>
      <c r="Z681" s="268"/>
      <c r="AA681" s="268"/>
      <c r="AB681" s="533"/>
      <c r="AN681" s="641" t="str">
        <f t="shared" si="325"/>
        <v>revisar</v>
      </c>
      <c r="AO681" s="641" t="str">
        <f t="shared" si="326"/>
        <v>ok</v>
      </c>
      <c r="AP681" s="641" t="str">
        <f t="shared" si="327"/>
        <v>ok</v>
      </c>
      <c r="AQ681" s="641" t="str">
        <f t="shared" si="328"/>
        <v>ok</v>
      </c>
      <c r="AR681" s="641" t="str">
        <f t="shared" si="329"/>
        <v>ok</v>
      </c>
      <c r="AS681" s="641" t="str">
        <f t="shared" si="330"/>
        <v>ok</v>
      </c>
      <c r="AT681" s="641" t="str">
        <f t="shared" si="331"/>
        <v>ok</v>
      </c>
      <c r="AU681" s="641" t="str">
        <f t="shared" si="332"/>
        <v>ok</v>
      </c>
      <c r="AV681" s="641" t="str">
        <f t="shared" si="333"/>
        <v>ok</v>
      </c>
      <c r="AW681" s="641" t="str">
        <f t="shared" si="334"/>
        <v>ok</v>
      </c>
      <c r="AX681" s="641" t="str">
        <f t="shared" si="335"/>
        <v>ok</v>
      </c>
      <c r="AY681" s="641" t="str">
        <f t="shared" si="336"/>
        <v>ok</v>
      </c>
      <c r="AZ681" s="641" t="str">
        <f t="shared" si="337"/>
        <v>ok</v>
      </c>
      <c r="BA681" s="641" t="str">
        <f t="shared" si="338"/>
        <v>ok</v>
      </c>
      <c r="BB681" s="641" t="str">
        <f t="shared" si="339"/>
        <v>ok</v>
      </c>
      <c r="BC681" s="641" t="str">
        <f t="shared" si="340"/>
        <v>ok</v>
      </c>
    </row>
    <row r="682" spans="1:55" ht="12.75" hidden="1" customHeight="1">
      <c r="A682" s="34"/>
      <c r="B682" s="35">
        <f t="shared" si="343"/>
        <v>0</v>
      </c>
      <c r="C682" s="34"/>
      <c r="D682" s="253" t="s">
        <v>799</v>
      </c>
      <c r="E682" s="242"/>
      <c r="F682" s="248"/>
      <c r="G682" s="80"/>
      <c r="H682" s="81"/>
      <c r="I682" s="245"/>
      <c r="J682" s="263"/>
      <c r="K682" s="263"/>
      <c r="L682" s="263"/>
      <c r="M682" s="685"/>
      <c r="N682" s="686"/>
      <c r="O682" s="687"/>
      <c r="P682" s="687"/>
      <c r="Q682" s="687"/>
      <c r="R682" s="687"/>
      <c r="S682" s="688"/>
      <c r="T682" s="268"/>
      <c r="U682" s="539"/>
      <c r="V682" s="299" t="str">
        <f t="shared" si="20"/>
        <v>12.37</v>
      </c>
      <c r="W682" s="299">
        <f t="shared" si="341"/>
        <v>0</v>
      </c>
      <c r="X682" s="268"/>
      <c r="Y682" s="268"/>
      <c r="Z682" s="268"/>
      <c r="AA682" s="268"/>
      <c r="AB682" s="533"/>
      <c r="AN682" s="641" t="str">
        <f t="shared" si="325"/>
        <v>revisar</v>
      </c>
      <c r="AO682" s="641" t="str">
        <f t="shared" si="326"/>
        <v>ok</v>
      </c>
      <c r="AP682" s="641" t="str">
        <f t="shared" si="327"/>
        <v>ok</v>
      </c>
      <c r="AQ682" s="641" t="str">
        <f t="shared" si="328"/>
        <v>ok</v>
      </c>
      <c r="AR682" s="641" t="str">
        <f t="shared" si="329"/>
        <v>ok</v>
      </c>
      <c r="AS682" s="641" t="str">
        <f t="shared" si="330"/>
        <v>ok</v>
      </c>
      <c r="AT682" s="641" t="str">
        <f t="shared" si="331"/>
        <v>ok</v>
      </c>
      <c r="AU682" s="641" t="str">
        <f t="shared" si="332"/>
        <v>ok</v>
      </c>
      <c r="AV682" s="641" t="str">
        <f t="shared" si="333"/>
        <v>ok</v>
      </c>
      <c r="AW682" s="641" t="str">
        <f t="shared" si="334"/>
        <v>ok</v>
      </c>
      <c r="AX682" s="641" t="str">
        <f t="shared" si="335"/>
        <v>ok</v>
      </c>
      <c r="AY682" s="641" t="str">
        <f t="shared" si="336"/>
        <v>ok</v>
      </c>
      <c r="AZ682" s="641" t="str">
        <f t="shared" si="337"/>
        <v>ok</v>
      </c>
      <c r="BA682" s="641" t="str">
        <f t="shared" si="338"/>
        <v>ok</v>
      </c>
      <c r="BB682" s="641" t="str">
        <f t="shared" si="339"/>
        <v>ok</v>
      </c>
      <c r="BC682" s="641" t="str">
        <f t="shared" si="340"/>
        <v>ok</v>
      </c>
    </row>
    <row r="683" spans="1:55" ht="12.75" hidden="1" customHeight="1">
      <c r="A683" s="34"/>
      <c r="B683" s="35">
        <f t="shared" si="343"/>
        <v>0</v>
      </c>
      <c r="C683" s="34"/>
      <c r="D683" s="250" t="s">
        <v>800</v>
      </c>
      <c r="E683" s="242"/>
      <c r="F683" s="248"/>
      <c r="G683" s="80"/>
      <c r="H683" s="81"/>
      <c r="I683" s="245"/>
      <c r="J683" s="263"/>
      <c r="K683" s="263"/>
      <c r="L683" s="263"/>
      <c r="M683" s="685"/>
      <c r="N683" s="686"/>
      <c r="O683" s="687"/>
      <c r="P683" s="687"/>
      <c r="Q683" s="687"/>
      <c r="R683" s="687"/>
      <c r="S683" s="688"/>
      <c r="T683" s="268"/>
      <c r="U683" s="539"/>
      <c r="V683" s="299" t="str">
        <f t="shared" si="20"/>
        <v>12.38</v>
      </c>
      <c r="W683" s="299">
        <f t="shared" si="341"/>
        <v>0</v>
      </c>
      <c r="X683" s="268"/>
      <c r="Y683" s="268"/>
      <c r="Z683" s="268"/>
      <c r="AA683" s="268"/>
      <c r="AB683" s="533"/>
      <c r="AN683" s="641" t="str">
        <f t="shared" si="325"/>
        <v>revisar</v>
      </c>
      <c r="AO683" s="641" t="str">
        <f t="shared" si="326"/>
        <v>ok</v>
      </c>
      <c r="AP683" s="641" t="str">
        <f t="shared" si="327"/>
        <v>ok</v>
      </c>
      <c r="AQ683" s="641" t="str">
        <f t="shared" si="328"/>
        <v>ok</v>
      </c>
      <c r="AR683" s="641" t="str">
        <f t="shared" si="329"/>
        <v>ok</v>
      </c>
      <c r="AS683" s="641" t="str">
        <f t="shared" si="330"/>
        <v>ok</v>
      </c>
      <c r="AT683" s="641" t="str">
        <f t="shared" si="331"/>
        <v>ok</v>
      </c>
      <c r="AU683" s="641" t="str">
        <f t="shared" si="332"/>
        <v>ok</v>
      </c>
      <c r="AV683" s="641" t="str">
        <f t="shared" si="333"/>
        <v>ok</v>
      </c>
      <c r="AW683" s="641" t="str">
        <f t="shared" si="334"/>
        <v>ok</v>
      </c>
      <c r="AX683" s="641" t="str">
        <f t="shared" si="335"/>
        <v>ok</v>
      </c>
      <c r="AY683" s="641" t="str">
        <f t="shared" si="336"/>
        <v>ok</v>
      </c>
      <c r="AZ683" s="641" t="str">
        <f t="shared" si="337"/>
        <v>ok</v>
      </c>
      <c r="BA683" s="641" t="str">
        <f t="shared" si="338"/>
        <v>ok</v>
      </c>
      <c r="BB683" s="641" t="str">
        <f t="shared" si="339"/>
        <v>ok</v>
      </c>
      <c r="BC683" s="641" t="str">
        <f t="shared" si="340"/>
        <v>ok</v>
      </c>
    </row>
    <row r="684" spans="1:55" ht="12.75" hidden="1" customHeight="1">
      <c r="A684" s="34"/>
      <c r="B684" s="35">
        <f t="shared" si="343"/>
        <v>0</v>
      </c>
      <c r="C684" s="34"/>
      <c r="D684" s="253" t="s">
        <v>801</v>
      </c>
      <c r="E684" s="242"/>
      <c r="F684" s="248"/>
      <c r="G684" s="80"/>
      <c r="H684" s="81"/>
      <c r="I684" s="245"/>
      <c r="J684" s="263"/>
      <c r="K684" s="263"/>
      <c r="L684" s="263"/>
      <c r="M684" s="685"/>
      <c r="N684" s="686"/>
      <c r="O684" s="687"/>
      <c r="P684" s="687"/>
      <c r="Q684" s="687"/>
      <c r="R684" s="687"/>
      <c r="S684" s="688"/>
      <c r="T684" s="268"/>
      <c r="U684" s="539"/>
      <c r="V684" s="299" t="str">
        <f t="shared" si="20"/>
        <v>12.39</v>
      </c>
      <c r="W684" s="299">
        <f t="shared" si="341"/>
        <v>0</v>
      </c>
      <c r="X684" s="268"/>
      <c r="Y684" s="268"/>
      <c r="Z684" s="268"/>
      <c r="AA684" s="268"/>
      <c r="AB684" s="533"/>
      <c r="AN684" s="641" t="str">
        <f t="shared" ref="AN684:AN747" si="344">IF(X684=D684,"ok","revisar")</f>
        <v>revisar</v>
      </c>
      <c r="AO684" s="641" t="str">
        <f t="shared" ref="AO684:AO747" si="345">IF(Y684=E684,"ok","revisar")</f>
        <v>ok</v>
      </c>
      <c r="AP684" s="641" t="str">
        <f t="shared" ref="AP684:AP747" si="346">IF(Z684=F684,"ok","revisar")</f>
        <v>ok</v>
      </c>
      <c r="AQ684" s="641" t="str">
        <f t="shared" ref="AQ684:AQ747" si="347">IF(AA684=G684,"ok","revisar")</f>
        <v>ok</v>
      </c>
      <c r="AR684" s="641" t="str">
        <f t="shared" ref="AR684:AR747" si="348">IF(AB684=H684,"ok","revisar")</f>
        <v>ok</v>
      </c>
      <c r="AS684" s="641" t="str">
        <f t="shared" ref="AS684:AS747" si="349">IF(AC684=I684,"ok","revisar")</f>
        <v>ok</v>
      </c>
      <c r="AT684" s="641" t="str">
        <f t="shared" ref="AT684:AT747" si="350">IF(AD684=J684,"ok","revisar")</f>
        <v>ok</v>
      </c>
      <c r="AU684" s="641" t="str">
        <f t="shared" ref="AU684:AU747" si="351">IF(AE684=K684,"ok","revisar")</f>
        <v>ok</v>
      </c>
      <c r="AV684" s="641" t="str">
        <f t="shared" ref="AV684:AV747" si="352">IF(AF684=L684,"ok","revisar")</f>
        <v>ok</v>
      </c>
      <c r="AW684" s="641" t="str">
        <f t="shared" ref="AW684:AW747" si="353">IF(AG684=M684,"ok","revisar")</f>
        <v>ok</v>
      </c>
      <c r="AX684" s="641" t="str">
        <f t="shared" ref="AX684:AX747" si="354">IF(AH684=N684,"ok","revisar")</f>
        <v>ok</v>
      </c>
      <c r="AY684" s="641" t="str">
        <f t="shared" ref="AY684:AY747" si="355">IF(AI684=O684,"ok","revisar")</f>
        <v>ok</v>
      </c>
      <c r="AZ684" s="641" t="str">
        <f t="shared" ref="AZ684:AZ747" si="356">IF(AJ684=P684,"ok","revisar")</f>
        <v>ok</v>
      </c>
      <c r="BA684" s="641" t="str">
        <f t="shared" ref="BA684:BA747" si="357">IF(AK684=Q684,"ok","revisar")</f>
        <v>ok</v>
      </c>
      <c r="BB684" s="641" t="str">
        <f t="shared" ref="BB684:BB747" si="358">IF(AL684=R684,"ok","revisar")</f>
        <v>ok</v>
      </c>
      <c r="BC684" s="641" t="str">
        <f t="shared" ref="BC684:BC747" si="359">IF(AM684=S684,"ok","revisar")</f>
        <v>ok</v>
      </c>
    </row>
    <row r="685" spans="1:55" ht="12.75" hidden="1" customHeight="1">
      <c r="A685" s="34"/>
      <c r="B685" s="35">
        <f t="shared" si="343"/>
        <v>0</v>
      </c>
      <c r="C685" s="34"/>
      <c r="D685" s="250" t="s">
        <v>802</v>
      </c>
      <c r="E685" s="242"/>
      <c r="F685" s="248"/>
      <c r="G685" s="80"/>
      <c r="H685" s="81"/>
      <c r="I685" s="245"/>
      <c r="J685" s="263"/>
      <c r="K685" s="263"/>
      <c r="L685" s="263"/>
      <c r="M685" s="685"/>
      <c r="N685" s="686"/>
      <c r="O685" s="687"/>
      <c r="P685" s="687"/>
      <c r="Q685" s="687"/>
      <c r="R685" s="687"/>
      <c r="S685" s="688"/>
      <c r="T685" s="268"/>
      <c r="U685" s="539"/>
      <c r="V685" s="299" t="str">
        <f t="shared" si="20"/>
        <v>12.40</v>
      </c>
      <c r="W685" s="299">
        <f t="shared" si="341"/>
        <v>0</v>
      </c>
      <c r="X685" s="268"/>
      <c r="Y685" s="268"/>
      <c r="Z685" s="268"/>
      <c r="AA685" s="268"/>
      <c r="AB685" s="533"/>
      <c r="AN685" s="641" t="str">
        <f t="shared" si="344"/>
        <v>revisar</v>
      </c>
      <c r="AO685" s="641" t="str">
        <f t="shared" si="345"/>
        <v>ok</v>
      </c>
      <c r="AP685" s="641" t="str">
        <f t="shared" si="346"/>
        <v>ok</v>
      </c>
      <c r="AQ685" s="641" t="str">
        <f t="shared" si="347"/>
        <v>ok</v>
      </c>
      <c r="AR685" s="641" t="str">
        <f t="shared" si="348"/>
        <v>ok</v>
      </c>
      <c r="AS685" s="641" t="str">
        <f t="shared" si="349"/>
        <v>ok</v>
      </c>
      <c r="AT685" s="641" t="str">
        <f t="shared" si="350"/>
        <v>ok</v>
      </c>
      <c r="AU685" s="641" t="str">
        <f t="shared" si="351"/>
        <v>ok</v>
      </c>
      <c r="AV685" s="641" t="str">
        <f t="shared" si="352"/>
        <v>ok</v>
      </c>
      <c r="AW685" s="641" t="str">
        <f t="shared" si="353"/>
        <v>ok</v>
      </c>
      <c r="AX685" s="641" t="str">
        <f t="shared" si="354"/>
        <v>ok</v>
      </c>
      <c r="AY685" s="641" t="str">
        <f t="shared" si="355"/>
        <v>ok</v>
      </c>
      <c r="AZ685" s="641" t="str">
        <f t="shared" si="356"/>
        <v>ok</v>
      </c>
      <c r="BA685" s="641" t="str">
        <f t="shared" si="357"/>
        <v>ok</v>
      </c>
      <c r="BB685" s="641" t="str">
        <f t="shared" si="358"/>
        <v>ok</v>
      </c>
      <c r="BC685" s="641" t="str">
        <f t="shared" si="359"/>
        <v>ok</v>
      </c>
    </row>
    <row r="686" spans="1:55" ht="12.75" hidden="1" customHeight="1">
      <c r="A686" s="34"/>
      <c r="B686" s="35">
        <f t="shared" si="343"/>
        <v>0</v>
      </c>
      <c r="C686" s="34"/>
      <c r="D686" s="253" t="s">
        <v>803</v>
      </c>
      <c r="E686" s="242"/>
      <c r="F686" s="248"/>
      <c r="G686" s="80"/>
      <c r="H686" s="81"/>
      <c r="I686" s="245"/>
      <c r="J686" s="263"/>
      <c r="K686" s="263"/>
      <c r="L686" s="263"/>
      <c r="M686" s="685"/>
      <c r="N686" s="686"/>
      <c r="O686" s="687"/>
      <c r="P686" s="687"/>
      <c r="Q686" s="687"/>
      <c r="R686" s="687"/>
      <c r="S686" s="688"/>
      <c r="T686" s="268"/>
      <c r="U686" s="539"/>
      <c r="V686" s="299" t="str">
        <f t="shared" si="20"/>
        <v>12.41</v>
      </c>
      <c r="W686" s="299">
        <f t="shared" si="341"/>
        <v>0</v>
      </c>
      <c r="X686" s="268"/>
      <c r="Y686" s="268"/>
      <c r="Z686" s="268"/>
      <c r="AA686" s="268"/>
      <c r="AB686" s="533"/>
      <c r="AN686" s="641" t="str">
        <f t="shared" si="344"/>
        <v>revisar</v>
      </c>
      <c r="AO686" s="641" t="str">
        <f t="shared" si="345"/>
        <v>ok</v>
      </c>
      <c r="AP686" s="641" t="str">
        <f t="shared" si="346"/>
        <v>ok</v>
      </c>
      <c r="AQ686" s="641" t="str">
        <f t="shared" si="347"/>
        <v>ok</v>
      </c>
      <c r="AR686" s="641" t="str">
        <f t="shared" si="348"/>
        <v>ok</v>
      </c>
      <c r="AS686" s="641" t="str">
        <f t="shared" si="349"/>
        <v>ok</v>
      </c>
      <c r="AT686" s="641" t="str">
        <f t="shared" si="350"/>
        <v>ok</v>
      </c>
      <c r="AU686" s="641" t="str">
        <f t="shared" si="351"/>
        <v>ok</v>
      </c>
      <c r="AV686" s="641" t="str">
        <f t="shared" si="352"/>
        <v>ok</v>
      </c>
      <c r="AW686" s="641" t="str">
        <f t="shared" si="353"/>
        <v>ok</v>
      </c>
      <c r="AX686" s="641" t="str">
        <f t="shared" si="354"/>
        <v>ok</v>
      </c>
      <c r="AY686" s="641" t="str">
        <f t="shared" si="355"/>
        <v>ok</v>
      </c>
      <c r="AZ686" s="641" t="str">
        <f t="shared" si="356"/>
        <v>ok</v>
      </c>
      <c r="BA686" s="641" t="str">
        <f t="shared" si="357"/>
        <v>ok</v>
      </c>
      <c r="BB686" s="641" t="str">
        <f t="shared" si="358"/>
        <v>ok</v>
      </c>
      <c r="BC686" s="641" t="str">
        <f t="shared" si="359"/>
        <v>ok</v>
      </c>
    </row>
    <row r="687" spans="1:55" ht="12.75" hidden="1" customHeight="1">
      <c r="A687" s="34"/>
      <c r="B687" s="35">
        <f t="shared" si="343"/>
        <v>0</v>
      </c>
      <c r="C687" s="34"/>
      <c r="D687" s="250" t="s">
        <v>804</v>
      </c>
      <c r="E687" s="242"/>
      <c r="F687" s="248"/>
      <c r="G687" s="80"/>
      <c r="H687" s="81"/>
      <c r="I687" s="245"/>
      <c r="J687" s="263"/>
      <c r="K687" s="263"/>
      <c r="L687" s="263"/>
      <c r="M687" s="685"/>
      <c r="N687" s="686"/>
      <c r="O687" s="687"/>
      <c r="P687" s="687"/>
      <c r="Q687" s="687"/>
      <c r="R687" s="687"/>
      <c r="S687" s="688"/>
      <c r="T687" s="268"/>
      <c r="U687" s="539"/>
      <c r="V687" s="299" t="str">
        <f t="shared" si="20"/>
        <v>12.42</v>
      </c>
      <c r="W687" s="299">
        <f t="shared" si="341"/>
        <v>0</v>
      </c>
      <c r="X687" s="268"/>
      <c r="Y687" s="268"/>
      <c r="Z687" s="268"/>
      <c r="AA687" s="268"/>
      <c r="AB687" s="533"/>
      <c r="AN687" s="641" t="str">
        <f t="shared" si="344"/>
        <v>revisar</v>
      </c>
      <c r="AO687" s="641" t="str">
        <f t="shared" si="345"/>
        <v>ok</v>
      </c>
      <c r="AP687" s="641" t="str">
        <f t="shared" si="346"/>
        <v>ok</v>
      </c>
      <c r="AQ687" s="641" t="str">
        <f t="shared" si="347"/>
        <v>ok</v>
      </c>
      <c r="AR687" s="641" t="str">
        <f t="shared" si="348"/>
        <v>ok</v>
      </c>
      <c r="AS687" s="641" t="str">
        <f t="shared" si="349"/>
        <v>ok</v>
      </c>
      <c r="AT687" s="641" t="str">
        <f t="shared" si="350"/>
        <v>ok</v>
      </c>
      <c r="AU687" s="641" t="str">
        <f t="shared" si="351"/>
        <v>ok</v>
      </c>
      <c r="AV687" s="641" t="str">
        <f t="shared" si="352"/>
        <v>ok</v>
      </c>
      <c r="AW687" s="641" t="str">
        <f t="shared" si="353"/>
        <v>ok</v>
      </c>
      <c r="AX687" s="641" t="str">
        <f t="shared" si="354"/>
        <v>ok</v>
      </c>
      <c r="AY687" s="641" t="str">
        <f t="shared" si="355"/>
        <v>ok</v>
      </c>
      <c r="AZ687" s="641" t="str">
        <f t="shared" si="356"/>
        <v>ok</v>
      </c>
      <c r="BA687" s="641" t="str">
        <f t="shared" si="357"/>
        <v>ok</v>
      </c>
      <c r="BB687" s="641" t="str">
        <f t="shared" si="358"/>
        <v>ok</v>
      </c>
      <c r="BC687" s="641" t="str">
        <f t="shared" si="359"/>
        <v>ok</v>
      </c>
    </row>
    <row r="688" spans="1:55" ht="12.75" hidden="1" customHeight="1">
      <c r="A688" s="34"/>
      <c r="B688" s="35">
        <f t="shared" si="343"/>
        <v>0</v>
      </c>
      <c r="C688" s="34"/>
      <c r="D688" s="253" t="s">
        <v>805</v>
      </c>
      <c r="E688" s="242"/>
      <c r="F688" s="248"/>
      <c r="G688" s="80"/>
      <c r="H688" s="81"/>
      <c r="I688" s="245"/>
      <c r="J688" s="263"/>
      <c r="K688" s="263"/>
      <c r="L688" s="263"/>
      <c r="M688" s="685"/>
      <c r="N688" s="686"/>
      <c r="O688" s="687"/>
      <c r="P688" s="687"/>
      <c r="Q688" s="687"/>
      <c r="R688" s="687"/>
      <c r="S688" s="688"/>
      <c r="T688" s="268"/>
      <c r="U688" s="539"/>
      <c r="V688" s="299" t="str">
        <f t="shared" si="20"/>
        <v>12.43</v>
      </c>
      <c r="W688" s="299">
        <f t="shared" si="341"/>
        <v>0</v>
      </c>
      <c r="X688" s="268"/>
      <c r="Y688" s="268"/>
      <c r="Z688" s="268"/>
      <c r="AA688" s="268"/>
      <c r="AB688" s="533"/>
      <c r="AN688" s="641" t="str">
        <f t="shared" si="344"/>
        <v>revisar</v>
      </c>
      <c r="AO688" s="641" t="str">
        <f t="shared" si="345"/>
        <v>ok</v>
      </c>
      <c r="AP688" s="641" t="str">
        <f t="shared" si="346"/>
        <v>ok</v>
      </c>
      <c r="AQ688" s="641" t="str">
        <f t="shared" si="347"/>
        <v>ok</v>
      </c>
      <c r="AR688" s="641" t="str">
        <f t="shared" si="348"/>
        <v>ok</v>
      </c>
      <c r="AS688" s="641" t="str">
        <f t="shared" si="349"/>
        <v>ok</v>
      </c>
      <c r="AT688" s="641" t="str">
        <f t="shared" si="350"/>
        <v>ok</v>
      </c>
      <c r="AU688" s="641" t="str">
        <f t="shared" si="351"/>
        <v>ok</v>
      </c>
      <c r="AV688" s="641" t="str">
        <f t="shared" si="352"/>
        <v>ok</v>
      </c>
      <c r="AW688" s="641" t="str">
        <f t="shared" si="353"/>
        <v>ok</v>
      </c>
      <c r="AX688" s="641" t="str">
        <f t="shared" si="354"/>
        <v>ok</v>
      </c>
      <c r="AY688" s="641" t="str">
        <f t="shared" si="355"/>
        <v>ok</v>
      </c>
      <c r="AZ688" s="641" t="str">
        <f t="shared" si="356"/>
        <v>ok</v>
      </c>
      <c r="BA688" s="641" t="str">
        <f t="shared" si="357"/>
        <v>ok</v>
      </c>
      <c r="BB688" s="641" t="str">
        <f t="shared" si="358"/>
        <v>ok</v>
      </c>
      <c r="BC688" s="641" t="str">
        <f t="shared" si="359"/>
        <v>ok</v>
      </c>
    </row>
    <row r="689" spans="1:55" ht="12.75" hidden="1" customHeight="1">
      <c r="A689" s="34"/>
      <c r="B689" s="35">
        <f t="shared" si="343"/>
        <v>0</v>
      </c>
      <c r="C689" s="34"/>
      <c r="D689" s="250" t="s">
        <v>806</v>
      </c>
      <c r="E689" s="242"/>
      <c r="F689" s="248"/>
      <c r="G689" s="80"/>
      <c r="H689" s="81"/>
      <c r="I689" s="245"/>
      <c r="J689" s="263"/>
      <c r="K689" s="263"/>
      <c r="L689" s="263"/>
      <c r="M689" s="685"/>
      <c r="N689" s="686"/>
      <c r="O689" s="687"/>
      <c r="P689" s="687"/>
      <c r="Q689" s="687"/>
      <c r="R689" s="687"/>
      <c r="S689" s="688"/>
      <c r="T689" s="268"/>
      <c r="U689" s="539"/>
      <c r="V689" s="299" t="str">
        <f t="shared" si="20"/>
        <v>12.44</v>
      </c>
      <c r="W689" s="299">
        <f t="shared" si="341"/>
        <v>0</v>
      </c>
      <c r="X689" s="268"/>
      <c r="Y689" s="268"/>
      <c r="Z689" s="268"/>
      <c r="AA689" s="268"/>
      <c r="AB689" s="533"/>
      <c r="AN689" s="641" t="str">
        <f t="shared" si="344"/>
        <v>revisar</v>
      </c>
      <c r="AO689" s="641" t="str">
        <f t="shared" si="345"/>
        <v>ok</v>
      </c>
      <c r="AP689" s="641" t="str">
        <f t="shared" si="346"/>
        <v>ok</v>
      </c>
      <c r="AQ689" s="641" t="str">
        <f t="shared" si="347"/>
        <v>ok</v>
      </c>
      <c r="AR689" s="641" t="str">
        <f t="shared" si="348"/>
        <v>ok</v>
      </c>
      <c r="AS689" s="641" t="str">
        <f t="shared" si="349"/>
        <v>ok</v>
      </c>
      <c r="AT689" s="641" t="str">
        <f t="shared" si="350"/>
        <v>ok</v>
      </c>
      <c r="AU689" s="641" t="str">
        <f t="shared" si="351"/>
        <v>ok</v>
      </c>
      <c r="AV689" s="641" t="str">
        <f t="shared" si="352"/>
        <v>ok</v>
      </c>
      <c r="AW689" s="641" t="str">
        <f t="shared" si="353"/>
        <v>ok</v>
      </c>
      <c r="AX689" s="641" t="str">
        <f t="shared" si="354"/>
        <v>ok</v>
      </c>
      <c r="AY689" s="641" t="str">
        <f t="shared" si="355"/>
        <v>ok</v>
      </c>
      <c r="AZ689" s="641" t="str">
        <f t="shared" si="356"/>
        <v>ok</v>
      </c>
      <c r="BA689" s="641" t="str">
        <f t="shared" si="357"/>
        <v>ok</v>
      </c>
      <c r="BB689" s="641" t="str">
        <f t="shared" si="358"/>
        <v>ok</v>
      </c>
      <c r="BC689" s="641" t="str">
        <f t="shared" si="359"/>
        <v>ok</v>
      </c>
    </row>
    <row r="690" spans="1:55" ht="12.75" hidden="1" customHeight="1">
      <c r="A690" s="34"/>
      <c r="B690" s="35">
        <f t="shared" si="343"/>
        <v>0</v>
      </c>
      <c r="C690" s="34"/>
      <c r="D690" s="253" t="s">
        <v>807</v>
      </c>
      <c r="E690" s="242"/>
      <c r="F690" s="248"/>
      <c r="G690" s="80"/>
      <c r="H690" s="81"/>
      <c r="I690" s="245"/>
      <c r="J690" s="263"/>
      <c r="K690" s="263"/>
      <c r="L690" s="263"/>
      <c r="M690" s="685"/>
      <c r="N690" s="686"/>
      <c r="O690" s="687"/>
      <c r="P690" s="687"/>
      <c r="Q690" s="687"/>
      <c r="R690" s="687"/>
      <c r="S690" s="688"/>
      <c r="T690" s="268"/>
      <c r="U690" s="539"/>
      <c r="V690" s="299" t="str">
        <f t="shared" si="20"/>
        <v>12.45</v>
      </c>
      <c r="W690" s="299">
        <f t="shared" si="341"/>
        <v>0</v>
      </c>
      <c r="X690" s="268"/>
      <c r="Y690" s="268"/>
      <c r="Z690" s="268"/>
      <c r="AA690" s="268"/>
      <c r="AB690" s="533"/>
      <c r="AN690" s="641" t="str">
        <f t="shared" si="344"/>
        <v>revisar</v>
      </c>
      <c r="AO690" s="641" t="str">
        <f t="shared" si="345"/>
        <v>ok</v>
      </c>
      <c r="AP690" s="641" t="str">
        <f t="shared" si="346"/>
        <v>ok</v>
      </c>
      <c r="AQ690" s="641" t="str">
        <f t="shared" si="347"/>
        <v>ok</v>
      </c>
      <c r="AR690" s="641" t="str">
        <f t="shared" si="348"/>
        <v>ok</v>
      </c>
      <c r="AS690" s="641" t="str">
        <f t="shared" si="349"/>
        <v>ok</v>
      </c>
      <c r="AT690" s="641" t="str">
        <f t="shared" si="350"/>
        <v>ok</v>
      </c>
      <c r="AU690" s="641" t="str">
        <f t="shared" si="351"/>
        <v>ok</v>
      </c>
      <c r="AV690" s="641" t="str">
        <f t="shared" si="352"/>
        <v>ok</v>
      </c>
      <c r="AW690" s="641" t="str">
        <f t="shared" si="353"/>
        <v>ok</v>
      </c>
      <c r="AX690" s="641" t="str">
        <f t="shared" si="354"/>
        <v>ok</v>
      </c>
      <c r="AY690" s="641" t="str">
        <f t="shared" si="355"/>
        <v>ok</v>
      </c>
      <c r="AZ690" s="641" t="str">
        <f t="shared" si="356"/>
        <v>ok</v>
      </c>
      <c r="BA690" s="641" t="str">
        <f t="shared" si="357"/>
        <v>ok</v>
      </c>
      <c r="BB690" s="641" t="str">
        <f t="shared" si="358"/>
        <v>ok</v>
      </c>
      <c r="BC690" s="641" t="str">
        <f t="shared" si="359"/>
        <v>ok</v>
      </c>
    </row>
    <row r="691" spans="1:55" ht="12.75" hidden="1" customHeight="1">
      <c r="A691" s="34"/>
      <c r="B691" s="35">
        <f t="shared" si="343"/>
        <v>0</v>
      </c>
      <c r="C691" s="34"/>
      <c r="D691" s="250" t="s">
        <v>808</v>
      </c>
      <c r="E691" s="242"/>
      <c r="F691" s="248"/>
      <c r="G691" s="80"/>
      <c r="H691" s="81"/>
      <c r="I691" s="245"/>
      <c r="J691" s="263"/>
      <c r="K691" s="263"/>
      <c r="L691" s="263"/>
      <c r="M691" s="685"/>
      <c r="N691" s="686"/>
      <c r="O691" s="687"/>
      <c r="P691" s="687"/>
      <c r="Q691" s="687"/>
      <c r="R691" s="687"/>
      <c r="S691" s="688"/>
      <c r="T691" s="268"/>
      <c r="U691" s="539"/>
      <c r="V691" s="299" t="str">
        <f t="shared" si="20"/>
        <v>12.46</v>
      </c>
      <c r="W691" s="299">
        <f t="shared" si="341"/>
        <v>0</v>
      </c>
      <c r="X691" s="268"/>
      <c r="Y691" s="268"/>
      <c r="Z691" s="268"/>
      <c r="AA691" s="268"/>
      <c r="AB691" s="533"/>
      <c r="AN691" s="641" t="str">
        <f t="shared" si="344"/>
        <v>revisar</v>
      </c>
      <c r="AO691" s="641" t="str">
        <f t="shared" si="345"/>
        <v>ok</v>
      </c>
      <c r="AP691" s="641" t="str">
        <f t="shared" si="346"/>
        <v>ok</v>
      </c>
      <c r="AQ691" s="641" t="str">
        <f t="shared" si="347"/>
        <v>ok</v>
      </c>
      <c r="AR691" s="641" t="str">
        <f t="shared" si="348"/>
        <v>ok</v>
      </c>
      <c r="AS691" s="641" t="str">
        <f t="shared" si="349"/>
        <v>ok</v>
      </c>
      <c r="AT691" s="641" t="str">
        <f t="shared" si="350"/>
        <v>ok</v>
      </c>
      <c r="AU691" s="641" t="str">
        <f t="shared" si="351"/>
        <v>ok</v>
      </c>
      <c r="AV691" s="641" t="str">
        <f t="shared" si="352"/>
        <v>ok</v>
      </c>
      <c r="AW691" s="641" t="str">
        <f t="shared" si="353"/>
        <v>ok</v>
      </c>
      <c r="AX691" s="641" t="str">
        <f t="shared" si="354"/>
        <v>ok</v>
      </c>
      <c r="AY691" s="641" t="str">
        <f t="shared" si="355"/>
        <v>ok</v>
      </c>
      <c r="AZ691" s="641" t="str">
        <f t="shared" si="356"/>
        <v>ok</v>
      </c>
      <c r="BA691" s="641" t="str">
        <f t="shared" si="357"/>
        <v>ok</v>
      </c>
      <c r="BB691" s="641" t="str">
        <f t="shared" si="358"/>
        <v>ok</v>
      </c>
      <c r="BC691" s="641" t="str">
        <f t="shared" si="359"/>
        <v>ok</v>
      </c>
    </row>
    <row r="692" spans="1:55" ht="12.75" hidden="1" customHeight="1">
      <c r="A692" s="34"/>
      <c r="B692" s="35">
        <f t="shared" si="343"/>
        <v>0</v>
      </c>
      <c r="C692" s="34"/>
      <c r="D692" s="253" t="s">
        <v>809</v>
      </c>
      <c r="E692" s="242"/>
      <c r="F692" s="248"/>
      <c r="G692" s="80"/>
      <c r="H692" s="81"/>
      <c r="I692" s="245"/>
      <c r="J692" s="263"/>
      <c r="K692" s="263"/>
      <c r="L692" s="263"/>
      <c r="M692" s="685"/>
      <c r="N692" s="686"/>
      <c r="O692" s="687"/>
      <c r="P692" s="687"/>
      <c r="Q692" s="687"/>
      <c r="R692" s="687"/>
      <c r="S692" s="688"/>
      <c r="T692" s="268"/>
      <c r="U692" s="539"/>
      <c r="V692" s="299" t="str">
        <f t="shared" si="20"/>
        <v>12.47</v>
      </c>
      <c r="W692" s="299">
        <f t="shared" si="341"/>
        <v>0</v>
      </c>
      <c r="X692" s="268"/>
      <c r="Y692" s="268"/>
      <c r="Z692" s="268"/>
      <c r="AA692" s="268"/>
      <c r="AB692" s="533"/>
      <c r="AN692" s="641" t="str">
        <f t="shared" si="344"/>
        <v>revisar</v>
      </c>
      <c r="AO692" s="641" t="str">
        <f t="shared" si="345"/>
        <v>ok</v>
      </c>
      <c r="AP692" s="641" t="str">
        <f t="shared" si="346"/>
        <v>ok</v>
      </c>
      <c r="AQ692" s="641" t="str">
        <f t="shared" si="347"/>
        <v>ok</v>
      </c>
      <c r="AR692" s="641" t="str">
        <f t="shared" si="348"/>
        <v>ok</v>
      </c>
      <c r="AS692" s="641" t="str">
        <f t="shared" si="349"/>
        <v>ok</v>
      </c>
      <c r="AT692" s="641" t="str">
        <f t="shared" si="350"/>
        <v>ok</v>
      </c>
      <c r="AU692" s="641" t="str">
        <f t="shared" si="351"/>
        <v>ok</v>
      </c>
      <c r="AV692" s="641" t="str">
        <f t="shared" si="352"/>
        <v>ok</v>
      </c>
      <c r="AW692" s="641" t="str">
        <f t="shared" si="353"/>
        <v>ok</v>
      </c>
      <c r="AX692" s="641" t="str">
        <f t="shared" si="354"/>
        <v>ok</v>
      </c>
      <c r="AY692" s="641" t="str">
        <f t="shared" si="355"/>
        <v>ok</v>
      </c>
      <c r="AZ692" s="641" t="str">
        <f t="shared" si="356"/>
        <v>ok</v>
      </c>
      <c r="BA692" s="641" t="str">
        <f t="shared" si="357"/>
        <v>ok</v>
      </c>
      <c r="BB692" s="641" t="str">
        <f t="shared" si="358"/>
        <v>ok</v>
      </c>
      <c r="BC692" s="641" t="str">
        <f t="shared" si="359"/>
        <v>ok</v>
      </c>
    </row>
    <row r="693" spans="1:55" ht="12.75" hidden="1" customHeight="1">
      <c r="A693" s="34"/>
      <c r="B693" s="35">
        <f t="shared" si="343"/>
        <v>0</v>
      </c>
      <c r="C693" s="34"/>
      <c r="D693" s="250" t="s">
        <v>810</v>
      </c>
      <c r="E693" s="242"/>
      <c r="F693" s="248"/>
      <c r="G693" s="80"/>
      <c r="H693" s="81"/>
      <c r="I693" s="245"/>
      <c r="J693" s="263"/>
      <c r="K693" s="263"/>
      <c r="L693" s="263"/>
      <c r="M693" s="685"/>
      <c r="N693" s="686"/>
      <c r="O693" s="687"/>
      <c r="P693" s="687"/>
      <c r="Q693" s="687"/>
      <c r="R693" s="687"/>
      <c r="S693" s="688"/>
      <c r="T693" s="268"/>
      <c r="U693" s="539"/>
      <c r="V693" s="299" t="str">
        <f t="shared" si="20"/>
        <v>12.48</v>
      </c>
      <c r="W693" s="299">
        <f t="shared" si="341"/>
        <v>0</v>
      </c>
      <c r="X693" s="268"/>
      <c r="Y693" s="268"/>
      <c r="Z693" s="268"/>
      <c r="AA693" s="268"/>
      <c r="AB693" s="533"/>
      <c r="AN693" s="641" t="str">
        <f t="shared" si="344"/>
        <v>revisar</v>
      </c>
      <c r="AO693" s="641" t="str">
        <f t="shared" si="345"/>
        <v>ok</v>
      </c>
      <c r="AP693" s="641" t="str">
        <f t="shared" si="346"/>
        <v>ok</v>
      </c>
      <c r="AQ693" s="641" t="str">
        <f t="shared" si="347"/>
        <v>ok</v>
      </c>
      <c r="AR693" s="641" t="str">
        <f t="shared" si="348"/>
        <v>ok</v>
      </c>
      <c r="AS693" s="641" t="str">
        <f t="shared" si="349"/>
        <v>ok</v>
      </c>
      <c r="AT693" s="641" t="str">
        <f t="shared" si="350"/>
        <v>ok</v>
      </c>
      <c r="AU693" s="641" t="str">
        <f t="shared" si="351"/>
        <v>ok</v>
      </c>
      <c r="AV693" s="641" t="str">
        <f t="shared" si="352"/>
        <v>ok</v>
      </c>
      <c r="AW693" s="641" t="str">
        <f t="shared" si="353"/>
        <v>ok</v>
      </c>
      <c r="AX693" s="641" t="str">
        <f t="shared" si="354"/>
        <v>ok</v>
      </c>
      <c r="AY693" s="641" t="str">
        <f t="shared" si="355"/>
        <v>ok</v>
      </c>
      <c r="AZ693" s="641" t="str">
        <f t="shared" si="356"/>
        <v>ok</v>
      </c>
      <c r="BA693" s="641" t="str">
        <f t="shared" si="357"/>
        <v>ok</v>
      </c>
      <c r="BB693" s="641" t="str">
        <f t="shared" si="358"/>
        <v>ok</v>
      </c>
      <c r="BC693" s="641" t="str">
        <f t="shared" si="359"/>
        <v>ok</v>
      </c>
    </row>
    <row r="694" spans="1:55" ht="12.75" hidden="1" customHeight="1">
      <c r="A694" s="34"/>
      <c r="B694" s="35">
        <f t="shared" si="343"/>
        <v>0</v>
      </c>
      <c r="C694" s="34"/>
      <c r="D694" s="253" t="s">
        <v>811</v>
      </c>
      <c r="E694" s="242"/>
      <c r="F694" s="248"/>
      <c r="G694" s="80"/>
      <c r="H694" s="81"/>
      <c r="I694" s="245"/>
      <c r="J694" s="263"/>
      <c r="K694" s="263"/>
      <c r="L694" s="263"/>
      <c r="M694" s="685"/>
      <c r="N694" s="686"/>
      <c r="O694" s="687"/>
      <c r="P694" s="687"/>
      <c r="Q694" s="687"/>
      <c r="R694" s="687"/>
      <c r="S694" s="688"/>
      <c r="T694" s="268"/>
      <c r="U694" s="539"/>
      <c r="V694" s="299" t="str">
        <f t="shared" si="20"/>
        <v>12.49</v>
      </c>
      <c r="W694" s="299">
        <f t="shared" si="341"/>
        <v>0</v>
      </c>
      <c r="X694" s="268"/>
      <c r="Y694" s="268"/>
      <c r="Z694" s="268"/>
      <c r="AA694" s="268"/>
      <c r="AB694" s="533"/>
      <c r="AN694" s="641" t="str">
        <f t="shared" si="344"/>
        <v>revisar</v>
      </c>
      <c r="AO694" s="641" t="str">
        <f t="shared" si="345"/>
        <v>ok</v>
      </c>
      <c r="AP694" s="641" t="str">
        <f t="shared" si="346"/>
        <v>ok</v>
      </c>
      <c r="AQ694" s="641" t="str">
        <f t="shared" si="347"/>
        <v>ok</v>
      </c>
      <c r="AR694" s="641" t="str">
        <f t="shared" si="348"/>
        <v>ok</v>
      </c>
      <c r="AS694" s="641" t="str">
        <f t="shared" si="349"/>
        <v>ok</v>
      </c>
      <c r="AT694" s="641" t="str">
        <f t="shared" si="350"/>
        <v>ok</v>
      </c>
      <c r="AU694" s="641" t="str">
        <f t="shared" si="351"/>
        <v>ok</v>
      </c>
      <c r="AV694" s="641" t="str">
        <f t="shared" si="352"/>
        <v>ok</v>
      </c>
      <c r="AW694" s="641" t="str">
        <f t="shared" si="353"/>
        <v>ok</v>
      </c>
      <c r="AX694" s="641" t="str">
        <f t="shared" si="354"/>
        <v>ok</v>
      </c>
      <c r="AY694" s="641" t="str">
        <f t="shared" si="355"/>
        <v>ok</v>
      </c>
      <c r="AZ694" s="641" t="str">
        <f t="shared" si="356"/>
        <v>ok</v>
      </c>
      <c r="BA694" s="641" t="str">
        <f t="shared" si="357"/>
        <v>ok</v>
      </c>
      <c r="BB694" s="641" t="str">
        <f t="shared" si="358"/>
        <v>ok</v>
      </c>
      <c r="BC694" s="641" t="str">
        <f t="shared" si="359"/>
        <v>ok</v>
      </c>
    </row>
    <row r="695" spans="1:55" ht="12.75" hidden="1" customHeight="1">
      <c r="A695" s="34"/>
      <c r="B695" s="35">
        <f t="shared" si="343"/>
        <v>0</v>
      </c>
      <c r="C695" s="34"/>
      <c r="D695" s="250" t="s">
        <v>812</v>
      </c>
      <c r="E695" s="242"/>
      <c r="F695" s="248"/>
      <c r="G695" s="80"/>
      <c r="H695" s="81"/>
      <c r="I695" s="245"/>
      <c r="J695" s="263"/>
      <c r="K695" s="263"/>
      <c r="L695" s="263"/>
      <c r="M695" s="685"/>
      <c r="N695" s="686"/>
      <c r="O695" s="687"/>
      <c r="P695" s="687"/>
      <c r="Q695" s="687"/>
      <c r="R695" s="687"/>
      <c r="S695" s="688"/>
      <c r="T695" s="268"/>
      <c r="U695" s="539"/>
      <c r="V695" s="299" t="str">
        <f t="shared" si="20"/>
        <v>12.50</v>
      </c>
      <c r="W695" s="299">
        <f t="shared" si="341"/>
        <v>0</v>
      </c>
      <c r="X695" s="268"/>
      <c r="Y695" s="268"/>
      <c r="Z695" s="268"/>
      <c r="AA695" s="268"/>
      <c r="AB695" s="533"/>
      <c r="AN695" s="641" t="str">
        <f t="shared" si="344"/>
        <v>revisar</v>
      </c>
      <c r="AO695" s="641" t="str">
        <f t="shared" si="345"/>
        <v>ok</v>
      </c>
      <c r="AP695" s="641" t="str">
        <f t="shared" si="346"/>
        <v>ok</v>
      </c>
      <c r="AQ695" s="641" t="str">
        <f t="shared" si="347"/>
        <v>ok</v>
      </c>
      <c r="AR695" s="641" t="str">
        <f t="shared" si="348"/>
        <v>ok</v>
      </c>
      <c r="AS695" s="641" t="str">
        <f t="shared" si="349"/>
        <v>ok</v>
      </c>
      <c r="AT695" s="641" t="str">
        <f t="shared" si="350"/>
        <v>ok</v>
      </c>
      <c r="AU695" s="641" t="str">
        <f t="shared" si="351"/>
        <v>ok</v>
      </c>
      <c r="AV695" s="641" t="str">
        <f t="shared" si="352"/>
        <v>ok</v>
      </c>
      <c r="AW695" s="641" t="str">
        <f t="shared" si="353"/>
        <v>ok</v>
      </c>
      <c r="AX695" s="641" t="str">
        <f t="shared" si="354"/>
        <v>ok</v>
      </c>
      <c r="AY695" s="641" t="str">
        <f t="shared" si="355"/>
        <v>ok</v>
      </c>
      <c r="AZ695" s="641" t="str">
        <f t="shared" si="356"/>
        <v>ok</v>
      </c>
      <c r="BA695" s="641" t="str">
        <f t="shared" si="357"/>
        <v>ok</v>
      </c>
      <c r="BB695" s="641" t="str">
        <f t="shared" si="358"/>
        <v>ok</v>
      </c>
      <c r="BC695" s="641" t="str">
        <f t="shared" si="359"/>
        <v>ok</v>
      </c>
    </row>
    <row r="696" spans="1:55" ht="12.75" hidden="1" customHeight="1">
      <c r="A696" s="34"/>
      <c r="B696" s="35"/>
      <c r="C696" s="34"/>
      <c r="D696" s="255"/>
      <c r="E696" s="25"/>
      <c r="F696" s="25"/>
      <c r="G696" s="37"/>
      <c r="H696" s="25"/>
      <c r="I696" s="38"/>
      <c r="J696" s="269"/>
      <c r="K696" s="269"/>
      <c r="L696" s="269"/>
      <c r="M696" s="689"/>
      <c r="N696" s="696"/>
      <c r="O696" s="690"/>
      <c r="P696" s="690"/>
      <c r="Q696" s="690"/>
      <c r="R696" s="690"/>
      <c r="S696" s="691"/>
      <c r="T696" s="268"/>
      <c r="U696" s="539"/>
      <c r="V696" s="299">
        <f t="shared" si="20"/>
        <v>0</v>
      </c>
      <c r="W696" s="299">
        <f t="shared" si="341"/>
        <v>0</v>
      </c>
      <c r="X696" s="268"/>
      <c r="Y696" s="268"/>
      <c r="Z696" s="268"/>
      <c r="AA696" s="268"/>
      <c r="AB696" s="533"/>
      <c r="AN696" s="641" t="str">
        <f t="shared" si="344"/>
        <v>ok</v>
      </c>
      <c r="AO696" s="641" t="str">
        <f t="shared" si="345"/>
        <v>ok</v>
      </c>
      <c r="AP696" s="641" t="str">
        <f t="shared" si="346"/>
        <v>ok</v>
      </c>
      <c r="AQ696" s="641" t="str">
        <f t="shared" si="347"/>
        <v>ok</v>
      </c>
      <c r="AR696" s="641" t="str">
        <f t="shared" si="348"/>
        <v>ok</v>
      </c>
      <c r="AS696" s="641" t="str">
        <f t="shared" si="349"/>
        <v>ok</v>
      </c>
      <c r="AT696" s="641" t="str">
        <f t="shared" si="350"/>
        <v>ok</v>
      </c>
      <c r="AU696" s="641" t="str">
        <f t="shared" si="351"/>
        <v>ok</v>
      </c>
      <c r="AV696" s="641" t="str">
        <f t="shared" si="352"/>
        <v>ok</v>
      </c>
      <c r="AW696" s="641" t="str">
        <f t="shared" si="353"/>
        <v>ok</v>
      </c>
      <c r="AX696" s="641" t="str">
        <f t="shared" si="354"/>
        <v>ok</v>
      </c>
      <c r="AY696" s="641" t="str">
        <f t="shared" si="355"/>
        <v>ok</v>
      </c>
      <c r="AZ696" s="641" t="str">
        <f t="shared" si="356"/>
        <v>ok</v>
      </c>
      <c r="BA696" s="641" t="str">
        <f t="shared" si="357"/>
        <v>ok</v>
      </c>
      <c r="BB696" s="641" t="str">
        <f t="shared" si="358"/>
        <v>ok</v>
      </c>
      <c r="BC696" s="641" t="str">
        <f t="shared" si="359"/>
        <v>ok</v>
      </c>
    </row>
    <row r="697" spans="1:55" ht="12.75" hidden="1" customHeight="1">
      <c r="A697" s="13"/>
      <c r="B697" s="14"/>
      <c r="C697" s="13"/>
      <c r="D697" s="251"/>
      <c r="E697" s="29"/>
      <c r="F697" s="29"/>
      <c r="G697" s="29"/>
      <c r="H697" s="29"/>
      <c r="I697" s="29"/>
      <c r="J697" s="267"/>
      <c r="K697" s="267"/>
      <c r="L697" s="267"/>
      <c r="M697" s="677"/>
      <c r="N697" s="663"/>
      <c r="O697" s="692" t="str">
        <f>CONCATENATE("Subtotal ",G645)</f>
        <v>Subtotal (digite a descrição do item aqui)</v>
      </c>
      <c r="P697" s="693">
        <f>SUM(P646:P696)</f>
        <v>0</v>
      </c>
      <c r="Q697" s="693">
        <f>SUM(Q646:Q696)</f>
        <v>0</v>
      </c>
      <c r="R697" s="693">
        <f t="shared" ref="R697:S697" si="360">SUM(R646:R696)</f>
        <v>0</v>
      </c>
      <c r="S697" s="694">
        <f t="shared" si="360"/>
        <v>0</v>
      </c>
      <c r="T697" s="536"/>
      <c r="U697" s="299">
        <v>1</v>
      </c>
      <c r="V697" s="299"/>
      <c r="W697" s="299"/>
      <c r="X697" s="268"/>
      <c r="Y697" s="268"/>
      <c r="Z697" s="268"/>
      <c r="AA697" s="268"/>
      <c r="AB697" s="533"/>
      <c r="AN697" s="641" t="str">
        <f t="shared" si="344"/>
        <v>ok</v>
      </c>
      <c r="AO697" s="641" t="str">
        <f t="shared" si="345"/>
        <v>ok</v>
      </c>
      <c r="AP697" s="641" t="str">
        <f t="shared" si="346"/>
        <v>ok</v>
      </c>
      <c r="AQ697" s="641" t="str">
        <f t="shared" si="347"/>
        <v>ok</v>
      </c>
      <c r="AR697" s="641" t="str">
        <f t="shared" si="348"/>
        <v>ok</v>
      </c>
      <c r="AS697" s="641" t="str">
        <f t="shared" si="349"/>
        <v>ok</v>
      </c>
      <c r="AT697" s="641" t="str">
        <f t="shared" si="350"/>
        <v>ok</v>
      </c>
      <c r="AU697" s="641" t="str">
        <f t="shared" si="351"/>
        <v>ok</v>
      </c>
      <c r="AV697" s="641" t="str">
        <f t="shared" si="352"/>
        <v>ok</v>
      </c>
      <c r="AW697" s="641" t="str">
        <f t="shared" si="353"/>
        <v>ok</v>
      </c>
      <c r="AX697" s="641" t="str">
        <f t="shared" si="354"/>
        <v>ok</v>
      </c>
      <c r="AY697" s="641" t="str">
        <f t="shared" si="355"/>
        <v>revisar</v>
      </c>
      <c r="AZ697" s="641" t="str">
        <f t="shared" si="356"/>
        <v>ok</v>
      </c>
      <c r="BA697" s="641" t="str">
        <f t="shared" si="357"/>
        <v>ok</v>
      </c>
      <c r="BB697" s="641" t="str">
        <f t="shared" si="358"/>
        <v>ok</v>
      </c>
      <c r="BC697" s="641" t="str">
        <f t="shared" si="359"/>
        <v>ok</v>
      </c>
    </row>
    <row r="698" spans="1:55" ht="6" hidden="1" customHeight="1">
      <c r="A698" s="10"/>
      <c r="B698" s="21"/>
      <c r="C698" s="10"/>
      <c r="D698" s="252"/>
      <c r="E698" s="32"/>
      <c r="F698" s="33"/>
      <c r="G698" s="33"/>
      <c r="H698" s="32"/>
      <c r="I698" s="32"/>
      <c r="J698" s="268"/>
      <c r="K698" s="268"/>
      <c r="L698" s="268"/>
      <c r="M698" s="539"/>
      <c r="N698" s="299"/>
      <c r="O698" s="539"/>
      <c r="P698" s="539"/>
      <c r="Q698" s="539"/>
      <c r="R698" s="539"/>
      <c r="S698" s="695"/>
      <c r="T698" s="319"/>
      <c r="U698" s="299"/>
      <c r="V698" s="299">
        <f t="shared" si="20"/>
        <v>0</v>
      </c>
      <c r="W698" s="299">
        <f t="shared" ref="W698:W761" si="361">IF(L698=0,S698-Q698-(TRUNC(TRUNC(J698*(1+N698),2)*I698,2)))</f>
        <v>0</v>
      </c>
      <c r="X698" s="268"/>
      <c r="Y698" s="268"/>
      <c r="Z698" s="268"/>
      <c r="AA698" s="268"/>
      <c r="AB698" s="533"/>
      <c r="AN698" s="641" t="str">
        <f t="shared" si="344"/>
        <v>ok</v>
      </c>
      <c r="AO698" s="641" t="str">
        <f t="shared" si="345"/>
        <v>ok</v>
      </c>
      <c r="AP698" s="641" t="str">
        <f t="shared" si="346"/>
        <v>ok</v>
      </c>
      <c r="AQ698" s="641" t="str">
        <f t="shared" si="347"/>
        <v>ok</v>
      </c>
      <c r="AR698" s="641" t="str">
        <f t="shared" si="348"/>
        <v>ok</v>
      </c>
      <c r="AS698" s="641" t="str">
        <f t="shared" si="349"/>
        <v>ok</v>
      </c>
      <c r="AT698" s="641" t="str">
        <f t="shared" si="350"/>
        <v>ok</v>
      </c>
      <c r="AU698" s="641" t="str">
        <f t="shared" si="351"/>
        <v>ok</v>
      </c>
      <c r="AV698" s="641" t="str">
        <f t="shared" si="352"/>
        <v>ok</v>
      </c>
      <c r="AW698" s="641" t="str">
        <f t="shared" si="353"/>
        <v>ok</v>
      </c>
      <c r="AX698" s="641" t="str">
        <f t="shared" si="354"/>
        <v>ok</v>
      </c>
      <c r="AY698" s="641" t="str">
        <f t="shared" si="355"/>
        <v>ok</v>
      </c>
      <c r="AZ698" s="641" t="str">
        <f t="shared" si="356"/>
        <v>ok</v>
      </c>
      <c r="BA698" s="641" t="str">
        <f t="shared" si="357"/>
        <v>ok</v>
      </c>
      <c r="BB698" s="641" t="str">
        <f t="shared" si="358"/>
        <v>ok</v>
      </c>
      <c r="BC698" s="641" t="str">
        <f t="shared" si="359"/>
        <v>ok</v>
      </c>
    </row>
    <row r="699" spans="1:55" ht="12.75" hidden="1" customHeight="1">
      <c r="A699" s="13"/>
      <c r="B699" s="14"/>
      <c r="C699" s="13"/>
      <c r="D699" s="249">
        <v>13</v>
      </c>
      <c r="E699" s="22"/>
      <c r="F699" s="22"/>
      <c r="G699" s="246" t="s">
        <v>172</v>
      </c>
      <c r="H699" s="23"/>
      <c r="I699" s="23"/>
      <c r="J699" s="246"/>
      <c r="K699" s="246"/>
      <c r="L699" s="246"/>
      <c r="M699" s="662"/>
      <c r="N699" s="663"/>
      <c r="O699" s="662"/>
      <c r="P699" s="662"/>
      <c r="Q699" s="662"/>
      <c r="R699" s="662"/>
      <c r="S699" s="664">
        <f>S751</f>
        <v>0</v>
      </c>
      <c r="T699" s="319"/>
      <c r="U699" s="299"/>
      <c r="V699" s="299">
        <f t="shared" si="20"/>
        <v>13</v>
      </c>
      <c r="W699" s="299">
        <f t="shared" si="361"/>
        <v>0</v>
      </c>
      <c r="X699" s="268"/>
      <c r="Y699" s="268"/>
      <c r="Z699" s="268"/>
      <c r="AA699" s="268"/>
      <c r="AB699" s="533"/>
      <c r="AN699" s="641" t="str">
        <f t="shared" si="344"/>
        <v>revisar</v>
      </c>
      <c r="AO699" s="641" t="str">
        <f t="shared" si="345"/>
        <v>ok</v>
      </c>
      <c r="AP699" s="641" t="str">
        <f t="shared" si="346"/>
        <v>ok</v>
      </c>
      <c r="AQ699" s="641" t="str">
        <f t="shared" si="347"/>
        <v>revisar</v>
      </c>
      <c r="AR699" s="641" t="str">
        <f t="shared" si="348"/>
        <v>ok</v>
      </c>
      <c r="AS699" s="641" t="str">
        <f t="shared" si="349"/>
        <v>ok</v>
      </c>
      <c r="AT699" s="641" t="str">
        <f t="shared" si="350"/>
        <v>ok</v>
      </c>
      <c r="AU699" s="641" t="str">
        <f t="shared" si="351"/>
        <v>ok</v>
      </c>
      <c r="AV699" s="641" t="str">
        <f t="shared" si="352"/>
        <v>ok</v>
      </c>
      <c r="AW699" s="641" t="str">
        <f t="shared" si="353"/>
        <v>ok</v>
      </c>
      <c r="AX699" s="641" t="str">
        <f t="shared" si="354"/>
        <v>ok</v>
      </c>
      <c r="AY699" s="641" t="str">
        <f t="shared" si="355"/>
        <v>ok</v>
      </c>
      <c r="AZ699" s="641" t="str">
        <f t="shared" si="356"/>
        <v>ok</v>
      </c>
      <c r="BA699" s="641" t="str">
        <f t="shared" si="357"/>
        <v>ok</v>
      </c>
      <c r="BB699" s="641" t="str">
        <f t="shared" si="358"/>
        <v>ok</v>
      </c>
      <c r="BC699" s="641" t="str">
        <f t="shared" si="359"/>
        <v>ok</v>
      </c>
    </row>
    <row r="700" spans="1:55" ht="12.75" hidden="1" customHeight="1">
      <c r="A700" s="34"/>
      <c r="B700" s="35">
        <f t="shared" ref="B700:B749" si="362">S700/$S$1671</f>
        <v>0</v>
      </c>
      <c r="C700" s="34"/>
      <c r="D700" s="253" t="s">
        <v>813</v>
      </c>
      <c r="E700" s="240"/>
      <c r="F700" s="248"/>
      <c r="G700" s="80"/>
      <c r="H700" s="81"/>
      <c r="I700" s="245"/>
      <c r="J700" s="263"/>
      <c r="K700" s="263"/>
      <c r="L700" s="263"/>
      <c r="M700" s="685"/>
      <c r="N700" s="686"/>
      <c r="O700" s="687"/>
      <c r="P700" s="687"/>
      <c r="Q700" s="687"/>
      <c r="R700" s="687"/>
      <c r="S700" s="688"/>
      <c r="T700" s="268"/>
      <c r="U700" s="539"/>
      <c r="V700" s="299" t="str">
        <f t="shared" si="20"/>
        <v>13.1</v>
      </c>
      <c r="W700" s="299">
        <f t="shared" si="361"/>
        <v>0</v>
      </c>
      <c r="X700" s="268"/>
      <c r="Y700" s="268"/>
      <c r="Z700" s="268"/>
      <c r="AA700" s="268"/>
      <c r="AB700" s="533"/>
      <c r="AN700" s="641" t="str">
        <f t="shared" si="344"/>
        <v>revisar</v>
      </c>
      <c r="AO700" s="641" t="str">
        <f t="shared" si="345"/>
        <v>ok</v>
      </c>
      <c r="AP700" s="641" t="str">
        <f t="shared" si="346"/>
        <v>ok</v>
      </c>
      <c r="AQ700" s="641" t="str">
        <f t="shared" si="347"/>
        <v>ok</v>
      </c>
      <c r="AR700" s="641" t="str">
        <f t="shared" si="348"/>
        <v>ok</v>
      </c>
      <c r="AS700" s="641" t="str">
        <f t="shared" si="349"/>
        <v>ok</v>
      </c>
      <c r="AT700" s="641" t="str">
        <f t="shared" si="350"/>
        <v>ok</v>
      </c>
      <c r="AU700" s="641" t="str">
        <f t="shared" si="351"/>
        <v>ok</v>
      </c>
      <c r="AV700" s="641" t="str">
        <f t="shared" si="352"/>
        <v>ok</v>
      </c>
      <c r="AW700" s="641" t="str">
        <f t="shared" si="353"/>
        <v>ok</v>
      </c>
      <c r="AX700" s="641" t="str">
        <f t="shared" si="354"/>
        <v>ok</v>
      </c>
      <c r="AY700" s="641" t="str">
        <f t="shared" si="355"/>
        <v>ok</v>
      </c>
      <c r="AZ700" s="641" t="str">
        <f t="shared" si="356"/>
        <v>ok</v>
      </c>
      <c r="BA700" s="641" t="str">
        <f t="shared" si="357"/>
        <v>ok</v>
      </c>
      <c r="BB700" s="641" t="str">
        <f t="shared" si="358"/>
        <v>ok</v>
      </c>
      <c r="BC700" s="641" t="str">
        <f t="shared" si="359"/>
        <v>ok</v>
      </c>
    </row>
    <row r="701" spans="1:55" ht="12.75" hidden="1" customHeight="1">
      <c r="A701" s="34"/>
      <c r="B701" s="35">
        <f t="shared" si="362"/>
        <v>0</v>
      </c>
      <c r="C701" s="34"/>
      <c r="D701" s="250" t="s">
        <v>814</v>
      </c>
      <c r="E701" s="242"/>
      <c r="F701" s="248"/>
      <c r="G701" s="80"/>
      <c r="H701" s="81"/>
      <c r="I701" s="245"/>
      <c r="J701" s="263"/>
      <c r="K701" s="263"/>
      <c r="L701" s="263"/>
      <c r="M701" s="685"/>
      <c r="N701" s="686"/>
      <c r="O701" s="687"/>
      <c r="P701" s="687"/>
      <c r="Q701" s="687"/>
      <c r="R701" s="687"/>
      <c r="S701" s="688"/>
      <c r="T701" s="268"/>
      <c r="U701" s="539"/>
      <c r="V701" s="299" t="str">
        <f t="shared" si="20"/>
        <v>13.2</v>
      </c>
      <c r="W701" s="299">
        <f t="shared" si="361"/>
        <v>0</v>
      </c>
      <c r="X701" s="268"/>
      <c r="Y701" s="268"/>
      <c r="Z701" s="268"/>
      <c r="AA701" s="268"/>
      <c r="AB701" s="533"/>
      <c r="AN701" s="641" t="str">
        <f t="shared" si="344"/>
        <v>revisar</v>
      </c>
      <c r="AO701" s="641" t="str">
        <f t="shared" si="345"/>
        <v>ok</v>
      </c>
      <c r="AP701" s="641" t="str">
        <f t="shared" si="346"/>
        <v>ok</v>
      </c>
      <c r="AQ701" s="641" t="str">
        <f t="shared" si="347"/>
        <v>ok</v>
      </c>
      <c r="AR701" s="641" t="str">
        <f t="shared" si="348"/>
        <v>ok</v>
      </c>
      <c r="AS701" s="641" t="str">
        <f t="shared" si="349"/>
        <v>ok</v>
      </c>
      <c r="AT701" s="641" t="str">
        <f t="shared" si="350"/>
        <v>ok</v>
      </c>
      <c r="AU701" s="641" t="str">
        <f t="shared" si="351"/>
        <v>ok</v>
      </c>
      <c r="AV701" s="641" t="str">
        <f t="shared" si="352"/>
        <v>ok</v>
      </c>
      <c r="AW701" s="641" t="str">
        <f t="shared" si="353"/>
        <v>ok</v>
      </c>
      <c r="AX701" s="641" t="str">
        <f t="shared" si="354"/>
        <v>ok</v>
      </c>
      <c r="AY701" s="641" t="str">
        <f t="shared" si="355"/>
        <v>ok</v>
      </c>
      <c r="AZ701" s="641" t="str">
        <f t="shared" si="356"/>
        <v>ok</v>
      </c>
      <c r="BA701" s="641" t="str">
        <f t="shared" si="357"/>
        <v>ok</v>
      </c>
      <c r="BB701" s="641" t="str">
        <f t="shared" si="358"/>
        <v>ok</v>
      </c>
      <c r="BC701" s="641" t="str">
        <f t="shared" si="359"/>
        <v>ok</v>
      </c>
    </row>
    <row r="702" spans="1:55" ht="12.75" hidden="1" customHeight="1">
      <c r="A702" s="34"/>
      <c r="B702" s="35">
        <f t="shared" si="362"/>
        <v>0</v>
      </c>
      <c r="C702" s="34"/>
      <c r="D702" s="253" t="s">
        <v>815</v>
      </c>
      <c r="E702" s="242"/>
      <c r="F702" s="248"/>
      <c r="G702" s="80"/>
      <c r="H702" s="81"/>
      <c r="I702" s="245"/>
      <c r="J702" s="263"/>
      <c r="K702" s="263"/>
      <c r="L702" s="263"/>
      <c r="M702" s="685"/>
      <c r="N702" s="686"/>
      <c r="O702" s="687"/>
      <c r="P702" s="687"/>
      <c r="Q702" s="687"/>
      <c r="R702" s="687"/>
      <c r="S702" s="688"/>
      <c r="T702" s="268"/>
      <c r="U702" s="539"/>
      <c r="V702" s="299" t="str">
        <f t="shared" si="20"/>
        <v>13.3</v>
      </c>
      <c r="W702" s="299">
        <f t="shared" si="361"/>
        <v>0</v>
      </c>
      <c r="X702" s="268"/>
      <c r="Y702" s="268"/>
      <c r="Z702" s="268"/>
      <c r="AA702" s="268"/>
      <c r="AB702" s="533"/>
      <c r="AN702" s="641" t="str">
        <f t="shared" si="344"/>
        <v>revisar</v>
      </c>
      <c r="AO702" s="641" t="str">
        <f t="shared" si="345"/>
        <v>ok</v>
      </c>
      <c r="AP702" s="641" t="str">
        <f t="shared" si="346"/>
        <v>ok</v>
      </c>
      <c r="AQ702" s="641" t="str">
        <f t="shared" si="347"/>
        <v>ok</v>
      </c>
      <c r="AR702" s="641" t="str">
        <f t="shared" si="348"/>
        <v>ok</v>
      </c>
      <c r="AS702" s="641" t="str">
        <f t="shared" si="349"/>
        <v>ok</v>
      </c>
      <c r="AT702" s="641" t="str">
        <f t="shared" si="350"/>
        <v>ok</v>
      </c>
      <c r="AU702" s="641" t="str">
        <f t="shared" si="351"/>
        <v>ok</v>
      </c>
      <c r="AV702" s="641" t="str">
        <f t="shared" si="352"/>
        <v>ok</v>
      </c>
      <c r="AW702" s="641" t="str">
        <f t="shared" si="353"/>
        <v>ok</v>
      </c>
      <c r="AX702" s="641" t="str">
        <f t="shared" si="354"/>
        <v>ok</v>
      </c>
      <c r="AY702" s="641" t="str">
        <f t="shared" si="355"/>
        <v>ok</v>
      </c>
      <c r="AZ702" s="641" t="str">
        <f t="shared" si="356"/>
        <v>ok</v>
      </c>
      <c r="BA702" s="641" t="str">
        <f t="shared" si="357"/>
        <v>ok</v>
      </c>
      <c r="BB702" s="641" t="str">
        <f t="shared" si="358"/>
        <v>ok</v>
      </c>
      <c r="BC702" s="641" t="str">
        <f t="shared" si="359"/>
        <v>ok</v>
      </c>
    </row>
    <row r="703" spans="1:55" ht="12.75" hidden="1" customHeight="1">
      <c r="A703" s="34"/>
      <c r="B703" s="35">
        <f t="shared" si="362"/>
        <v>0</v>
      </c>
      <c r="C703" s="34"/>
      <c r="D703" s="250" t="s">
        <v>816</v>
      </c>
      <c r="E703" s="242"/>
      <c r="F703" s="248"/>
      <c r="G703" s="80"/>
      <c r="H703" s="81"/>
      <c r="I703" s="245"/>
      <c r="J703" s="263"/>
      <c r="K703" s="263"/>
      <c r="L703" s="263"/>
      <c r="M703" s="685"/>
      <c r="N703" s="686"/>
      <c r="O703" s="687"/>
      <c r="P703" s="687"/>
      <c r="Q703" s="687"/>
      <c r="R703" s="687"/>
      <c r="S703" s="688"/>
      <c r="T703" s="268"/>
      <c r="U703" s="539"/>
      <c r="V703" s="299" t="str">
        <f t="shared" si="20"/>
        <v>13.4</v>
      </c>
      <c r="W703" s="299">
        <f t="shared" si="361"/>
        <v>0</v>
      </c>
      <c r="X703" s="268"/>
      <c r="Y703" s="268"/>
      <c r="Z703" s="268"/>
      <c r="AA703" s="268"/>
      <c r="AB703" s="533"/>
      <c r="AN703" s="641" t="str">
        <f t="shared" si="344"/>
        <v>revisar</v>
      </c>
      <c r="AO703" s="641" t="str">
        <f t="shared" si="345"/>
        <v>ok</v>
      </c>
      <c r="AP703" s="641" t="str">
        <f t="shared" si="346"/>
        <v>ok</v>
      </c>
      <c r="AQ703" s="641" t="str">
        <f t="shared" si="347"/>
        <v>ok</v>
      </c>
      <c r="AR703" s="641" t="str">
        <f t="shared" si="348"/>
        <v>ok</v>
      </c>
      <c r="AS703" s="641" t="str">
        <f t="shared" si="349"/>
        <v>ok</v>
      </c>
      <c r="AT703" s="641" t="str">
        <f t="shared" si="350"/>
        <v>ok</v>
      </c>
      <c r="AU703" s="641" t="str">
        <f t="shared" si="351"/>
        <v>ok</v>
      </c>
      <c r="AV703" s="641" t="str">
        <f t="shared" si="352"/>
        <v>ok</v>
      </c>
      <c r="AW703" s="641" t="str">
        <f t="shared" si="353"/>
        <v>ok</v>
      </c>
      <c r="AX703" s="641" t="str">
        <f t="shared" si="354"/>
        <v>ok</v>
      </c>
      <c r="AY703" s="641" t="str">
        <f t="shared" si="355"/>
        <v>ok</v>
      </c>
      <c r="AZ703" s="641" t="str">
        <f t="shared" si="356"/>
        <v>ok</v>
      </c>
      <c r="BA703" s="641" t="str">
        <f t="shared" si="357"/>
        <v>ok</v>
      </c>
      <c r="BB703" s="641" t="str">
        <f t="shared" si="358"/>
        <v>ok</v>
      </c>
      <c r="BC703" s="641" t="str">
        <f t="shared" si="359"/>
        <v>ok</v>
      </c>
    </row>
    <row r="704" spans="1:55" ht="12.75" hidden="1" customHeight="1">
      <c r="A704" s="34"/>
      <c r="B704" s="35">
        <f t="shared" si="362"/>
        <v>0</v>
      </c>
      <c r="C704" s="34"/>
      <c r="D704" s="253" t="s">
        <v>817</v>
      </c>
      <c r="E704" s="242"/>
      <c r="F704" s="248"/>
      <c r="G704" s="80"/>
      <c r="H704" s="81"/>
      <c r="I704" s="245"/>
      <c r="J704" s="263"/>
      <c r="K704" s="263"/>
      <c r="L704" s="263"/>
      <c r="M704" s="685"/>
      <c r="N704" s="686"/>
      <c r="O704" s="687"/>
      <c r="P704" s="687"/>
      <c r="Q704" s="687"/>
      <c r="R704" s="687"/>
      <c r="S704" s="688"/>
      <c r="T704" s="268"/>
      <c r="U704" s="539"/>
      <c r="V704" s="299" t="str">
        <f t="shared" si="20"/>
        <v>13.5</v>
      </c>
      <c r="W704" s="299">
        <f t="shared" si="361"/>
        <v>0</v>
      </c>
      <c r="X704" s="268"/>
      <c r="Y704" s="268"/>
      <c r="Z704" s="268"/>
      <c r="AA704" s="268"/>
      <c r="AB704" s="533"/>
      <c r="AN704" s="641" t="str">
        <f t="shared" si="344"/>
        <v>revisar</v>
      </c>
      <c r="AO704" s="641" t="str">
        <f t="shared" si="345"/>
        <v>ok</v>
      </c>
      <c r="AP704" s="641" t="str">
        <f t="shared" si="346"/>
        <v>ok</v>
      </c>
      <c r="AQ704" s="641" t="str">
        <f t="shared" si="347"/>
        <v>ok</v>
      </c>
      <c r="AR704" s="641" t="str">
        <f t="shared" si="348"/>
        <v>ok</v>
      </c>
      <c r="AS704" s="641" t="str">
        <f t="shared" si="349"/>
        <v>ok</v>
      </c>
      <c r="AT704" s="641" t="str">
        <f t="shared" si="350"/>
        <v>ok</v>
      </c>
      <c r="AU704" s="641" t="str">
        <f t="shared" si="351"/>
        <v>ok</v>
      </c>
      <c r="AV704" s="641" t="str">
        <f t="shared" si="352"/>
        <v>ok</v>
      </c>
      <c r="AW704" s="641" t="str">
        <f t="shared" si="353"/>
        <v>ok</v>
      </c>
      <c r="AX704" s="641" t="str">
        <f t="shared" si="354"/>
        <v>ok</v>
      </c>
      <c r="AY704" s="641" t="str">
        <f t="shared" si="355"/>
        <v>ok</v>
      </c>
      <c r="AZ704" s="641" t="str">
        <f t="shared" si="356"/>
        <v>ok</v>
      </c>
      <c r="BA704" s="641" t="str">
        <f t="shared" si="357"/>
        <v>ok</v>
      </c>
      <c r="BB704" s="641" t="str">
        <f t="shared" si="358"/>
        <v>ok</v>
      </c>
      <c r="BC704" s="641" t="str">
        <f t="shared" si="359"/>
        <v>ok</v>
      </c>
    </row>
    <row r="705" spans="1:55" ht="12.75" hidden="1" customHeight="1">
      <c r="A705" s="34"/>
      <c r="B705" s="35">
        <f t="shared" si="362"/>
        <v>0</v>
      </c>
      <c r="C705" s="34"/>
      <c r="D705" s="250" t="s">
        <v>818</v>
      </c>
      <c r="E705" s="242"/>
      <c r="F705" s="248"/>
      <c r="G705" s="80"/>
      <c r="H705" s="81"/>
      <c r="I705" s="245"/>
      <c r="J705" s="263"/>
      <c r="K705" s="263"/>
      <c r="L705" s="263"/>
      <c r="M705" s="685"/>
      <c r="N705" s="686"/>
      <c r="O705" s="687"/>
      <c r="P705" s="687"/>
      <c r="Q705" s="687"/>
      <c r="R705" s="687"/>
      <c r="S705" s="688"/>
      <c r="T705" s="268"/>
      <c r="U705" s="539"/>
      <c r="V705" s="299" t="str">
        <f t="shared" si="20"/>
        <v>13.6</v>
      </c>
      <c r="W705" s="299">
        <f t="shared" si="361"/>
        <v>0</v>
      </c>
      <c r="X705" s="268"/>
      <c r="Y705" s="268"/>
      <c r="Z705" s="268"/>
      <c r="AA705" s="268"/>
      <c r="AB705" s="533"/>
      <c r="AN705" s="641" t="str">
        <f t="shared" si="344"/>
        <v>revisar</v>
      </c>
      <c r="AO705" s="641" t="str">
        <f t="shared" si="345"/>
        <v>ok</v>
      </c>
      <c r="AP705" s="641" t="str">
        <f t="shared" si="346"/>
        <v>ok</v>
      </c>
      <c r="AQ705" s="641" t="str">
        <f t="shared" si="347"/>
        <v>ok</v>
      </c>
      <c r="AR705" s="641" t="str">
        <f t="shared" si="348"/>
        <v>ok</v>
      </c>
      <c r="AS705" s="641" t="str">
        <f t="shared" si="349"/>
        <v>ok</v>
      </c>
      <c r="AT705" s="641" t="str">
        <f t="shared" si="350"/>
        <v>ok</v>
      </c>
      <c r="AU705" s="641" t="str">
        <f t="shared" si="351"/>
        <v>ok</v>
      </c>
      <c r="AV705" s="641" t="str">
        <f t="shared" si="352"/>
        <v>ok</v>
      </c>
      <c r="AW705" s="641" t="str">
        <f t="shared" si="353"/>
        <v>ok</v>
      </c>
      <c r="AX705" s="641" t="str">
        <f t="shared" si="354"/>
        <v>ok</v>
      </c>
      <c r="AY705" s="641" t="str">
        <f t="shared" si="355"/>
        <v>ok</v>
      </c>
      <c r="AZ705" s="641" t="str">
        <f t="shared" si="356"/>
        <v>ok</v>
      </c>
      <c r="BA705" s="641" t="str">
        <f t="shared" si="357"/>
        <v>ok</v>
      </c>
      <c r="BB705" s="641" t="str">
        <f t="shared" si="358"/>
        <v>ok</v>
      </c>
      <c r="BC705" s="641" t="str">
        <f t="shared" si="359"/>
        <v>ok</v>
      </c>
    </row>
    <row r="706" spans="1:55" ht="12.75" hidden="1" customHeight="1">
      <c r="A706" s="34"/>
      <c r="B706" s="35">
        <f t="shared" si="362"/>
        <v>0</v>
      </c>
      <c r="C706" s="34"/>
      <c r="D706" s="253" t="s">
        <v>819</v>
      </c>
      <c r="E706" s="242"/>
      <c r="F706" s="248"/>
      <c r="G706" s="80"/>
      <c r="H706" s="81"/>
      <c r="I706" s="245"/>
      <c r="J706" s="263"/>
      <c r="K706" s="263"/>
      <c r="L706" s="263"/>
      <c r="M706" s="685"/>
      <c r="N706" s="686"/>
      <c r="O706" s="687"/>
      <c r="P706" s="687"/>
      <c r="Q706" s="687"/>
      <c r="R706" s="687"/>
      <c r="S706" s="688"/>
      <c r="T706" s="268"/>
      <c r="U706" s="539"/>
      <c r="V706" s="299" t="str">
        <f t="shared" si="20"/>
        <v>13.7</v>
      </c>
      <c r="W706" s="299">
        <f t="shared" si="361"/>
        <v>0</v>
      </c>
      <c r="X706" s="268"/>
      <c r="Y706" s="268"/>
      <c r="Z706" s="268"/>
      <c r="AA706" s="268"/>
      <c r="AB706" s="533"/>
      <c r="AN706" s="641" t="str">
        <f t="shared" si="344"/>
        <v>revisar</v>
      </c>
      <c r="AO706" s="641" t="str">
        <f t="shared" si="345"/>
        <v>ok</v>
      </c>
      <c r="AP706" s="641" t="str">
        <f t="shared" si="346"/>
        <v>ok</v>
      </c>
      <c r="AQ706" s="641" t="str">
        <f t="shared" si="347"/>
        <v>ok</v>
      </c>
      <c r="AR706" s="641" t="str">
        <f t="shared" si="348"/>
        <v>ok</v>
      </c>
      <c r="AS706" s="641" t="str">
        <f t="shared" si="349"/>
        <v>ok</v>
      </c>
      <c r="AT706" s="641" t="str">
        <f t="shared" si="350"/>
        <v>ok</v>
      </c>
      <c r="AU706" s="641" t="str">
        <f t="shared" si="351"/>
        <v>ok</v>
      </c>
      <c r="AV706" s="641" t="str">
        <f t="shared" si="352"/>
        <v>ok</v>
      </c>
      <c r="AW706" s="641" t="str">
        <f t="shared" si="353"/>
        <v>ok</v>
      </c>
      <c r="AX706" s="641" t="str">
        <f t="shared" si="354"/>
        <v>ok</v>
      </c>
      <c r="AY706" s="641" t="str">
        <f t="shared" si="355"/>
        <v>ok</v>
      </c>
      <c r="AZ706" s="641" t="str">
        <f t="shared" si="356"/>
        <v>ok</v>
      </c>
      <c r="BA706" s="641" t="str">
        <f t="shared" si="357"/>
        <v>ok</v>
      </c>
      <c r="BB706" s="641" t="str">
        <f t="shared" si="358"/>
        <v>ok</v>
      </c>
      <c r="BC706" s="641" t="str">
        <f t="shared" si="359"/>
        <v>ok</v>
      </c>
    </row>
    <row r="707" spans="1:55" ht="12.75" hidden="1" customHeight="1">
      <c r="A707" s="34"/>
      <c r="B707" s="35">
        <f t="shared" si="362"/>
        <v>0</v>
      </c>
      <c r="C707" s="34"/>
      <c r="D707" s="250" t="s">
        <v>820</v>
      </c>
      <c r="E707" s="242"/>
      <c r="F707" s="248"/>
      <c r="G707" s="80"/>
      <c r="H707" s="81"/>
      <c r="I707" s="245"/>
      <c r="J707" s="263"/>
      <c r="K707" s="263"/>
      <c r="L707" s="263"/>
      <c r="M707" s="685"/>
      <c r="N707" s="686"/>
      <c r="O707" s="687"/>
      <c r="P707" s="687"/>
      <c r="Q707" s="687"/>
      <c r="R707" s="687"/>
      <c r="S707" s="688"/>
      <c r="T707" s="268"/>
      <c r="U707" s="539"/>
      <c r="V707" s="299" t="str">
        <f t="shared" si="20"/>
        <v>13.8</v>
      </c>
      <c r="W707" s="299">
        <f t="shared" si="361"/>
        <v>0</v>
      </c>
      <c r="X707" s="268"/>
      <c r="Y707" s="268"/>
      <c r="Z707" s="268"/>
      <c r="AA707" s="268"/>
      <c r="AB707" s="533"/>
      <c r="AN707" s="641" t="str">
        <f t="shared" si="344"/>
        <v>revisar</v>
      </c>
      <c r="AO707" s="641" t="str">
        <f t="shared" si="345"/>
        <v>ok</v>
      </c>
      <c r="AP707" s="641" t="str">
        <f t="shared" si="346"/>
        <v>ok</v>
      </c>
      <c r="AQ707" s="641" t="str">
        <f t="shared" si="347"/>
        <v>ok</v>
      </c>
      <c r="AR707" s="641" t="str">
        <f t="shared" si="348"/>
        <v>ok</v>
      </c>
      <c r="AS707" s="641" t="str">
        <f t="shared" si="349"/>
        <v>ok</v>
      </c>
      <c r="AT707" s="641" t="str">
        <f t="shared" si="350"/>
        <v>ok</v>
      </c>
      <c r="AU707" s="641" t="str">
        <f t="shared" si="351"/>
        <v>ok</v>
      </c>
      <c r="AV707" s="641" t="str">
        <f t="shared" si="352"/>
        <v>ok</v>
      </c>
      <c r="AW707" s="641" t="str">
        <f t="shared" si="353"/>
        <v>ok</v>
      </c>
      <c r="AX707" s="641" t="str">
        <f t="shared" si="354"/>
        <v>ok</v>
      </c>
      <c r="AY707" s="641" t="str">
        <f t="shared" si="355"/>
        <v>ok</v>
      </c>
      <c r="AZ707" s="641" t="str">
        <f t="shared" si="356"/>
        <v>ok</v>
      </c>
      <c r="BA707" s="641" t="str">
        <f t="shared" si="357"/>
        <v>ok</v>
      </c>
      <c r="BB707" s="641" t="str">
        <f t="shared" si="358"/>
        <v>ok</v>
      </c>
      <c r="BC707" s="641" t="str">
        <f t="shared" si="359"/>
        <v>ok</v>
      </c>
    </row>
    <row r="708" spans="1:55" ht="12.75" hidden="1" customHeight="1">
      <c r="A708" s="34"/>
      <c r="B708" s="35">
        <f t="shared" si="362"/>
        <v>0</v>
      </c>
      <c r="C708" s="34"/>
      <c r="D708" s="253" t="s">
        <v>821</v>
      </c>
      <c r="E708" s="242"/>
      <c r="F708" s="248"/>
      <c r="G708" s="80"/>
      <c r="H708" s="81"/>
      <c r="I708" s="245"/>
      <c r="J708" s="263"/>
      <c r="K708" s="263"/>
      <c r="L708" s="263"/>
      <c r="M708" s="685"/>
      <c r="N708" s="686"/>
      <c r="O708" s="687"/>
      <c r="P708" s="687"/>
      <c r="Q708" s="687"/>
      <c r="R708" s="687"/>
      <c r="S708" s="688"/>
      <c r="T708" s="268"/>
      <c r="U708" s="539"/>
      <c r="V708" s="299" t="str">
        <f t="shared" si="20"/>
        <v>13.9</v>
      </c>
      <c r="W708" s="299">
        <f t="shared" si="361"/>
        <v>0</v>
      </c>
      <c r="X708" s="268"/>
      <c r="Y708" s="268"/>
      <c r="Z708" s="268"/>
      <c r="AA708" s="268"/>
      <c r="AB708" s="533"/>
      <c r="AN708" s="641" t="str">
        <f t="shared" si="344"/>
        <v>revisar</v>
      </c>
      <c r="AO708" s="641" t="str">
        <f t="shared" si="345"/>
        <v>ok</v>
      </c>
      <c r="AP708" s="641" t="str">
        <f t="shared" si="346"/>
        <v>ok</v>
      </c>
      <c r="AQ708" s="641" t="str">
        <f t="shared" si="347"/>
        <v>ok</v>
      </c>
      <c r="AR708" s="641" t="str">
        <f t="shared" si="348"/>
        <v>ok</v>
      </c>
      <c r="AS708" s="641" t="str">
        <f t="shared" si="349"/>
        <v>ok</v>
      </c>
      <c r="AT708" s="641" t="str">
        <f t="shared" si="350"/>
        <v>ok</v>
      </c>
      <c r="AU708" s="641" t="str">
        <f t="shared" si="351"/>
        <v>ok</v>
      </c>
      <c r="AV708" s="641" t="str">
        <f t="shared" si="352"/>
        <v>ok</v>
      </c>
      <c r="AW708" s="641" t="str">
        <f t="shared" si="353"/>
        <v>ok</v>
      </c>
      <c r="AX708" s="641" t="str">
        <f t="shared" si="354"/>
        <v>ok</v>
      </c>
      <c r="AY708" s="641" t="str">
        <f t="shared" si="355"/>
        <v>ok</v>
      </c>
      <c r="AZ708" s="641" t="str">
        <f t="shared" si="356"/>
        <v>ok</v>
      </c>
      <c r="BA708" s="641" t="str">
        <f t="shared" si="357"/>
        <v>ok</v>
      </c>
      <c r="BB708" s="641" t="str">
        <f t="shared" si="358"/>
        <v>ok</v>
      </c>
      <c r="BC708" s="641" t="str">
        <f t="shared" si="359"/>
        <v>ok</v>
      </c>
    </row>
    <row r="709" spans="1:55" ht="12.75" hidden="1" customHeight="1">
      <c r="A709" s="34"/>
      <c r="B709" s="35">
        <f t="shared" si="362"/>
        <v>0</v>
      </c>
      <c r="C709" s="34"/>
      <c r="D709" s="250" t="s">
        <v>822</v>
      </c>
      <c r="E709" s="242"/>
      <c r="F709" s="248"/>
      <c r="G709" s="80"/>
      <c r="H709" s="81"/>
      <c r="I709" s="245"/>
      <c r="J709" s="263"/>
      <c r="K709" s="263"/>
      <c r="L709" s="263"/>
      <c r="M709" s="685"/>
      <c r="N709" s="686"/>
      <c r="O709" s="687"/>
      <c r="P709" s="687"/>
      <c r="Q709" s="687"/>
      <c r="R709" s="687"/>
      <c r="S709" s="688"/>
      <c r="T709" s="268"/>
      <c r="U709" s="539"/>
      <c r="V709" s="299" t="str">
        <f t="shared" si="20"/>
        <v>13.10</v>
      </c>
      <c r="W709" s="299">
        <f t="shared" si="361"/>
        <v>0</v>
      </c>
      <c r="X709" s="268"/>
      <c r="Y709" s="268"/>
      <c r="Z709" s="268"/>
      <c r="AA709" s="268"/>
      <c r="AB709" s="533"/>
      <c r="AN709" s="641" t="str">
        <f t="shared" si="344"/>
        <v>revisar</v>
      </c>
      <c r="AO709" s="641" t="str">
        <f t="shared" si="345"/>
        <v>ok</v>
      </c>
      <c r="AP709" s="641" t="str">
        <f t="shared" si="346"/>
        <v>ok</v>
      </c>
      <c r="AQ709" s="641" t="str">
        <f t="shared" si="347"/>
        <v>ok</v>
      </c>
      <c r="AR709" s="641" t="str">
        <f t="shared" si="348"/>
        <v>ok</v>
      </c>
      <c r="AS709" s="641" t="str">
        <f t="shared" si="349"/>
        <v>ok</v>
      </c>
      <c r="AT709" s="641" t="str">
        <f t="shared" si="350"/>
        <v>ok</v>
      </c>
      <c r="AU709" s="641" t="str">
        <f t="shared" si="351"/>
        <v>ok</v>
      </c>
      <c r="AV709" s="641" t="str">
        <f t="shared" si="352"/>
        <v>ok</v>
      </c>
      <c r="AW709" s="641" t="str">
        <f t="shared" si="353"/>
        <v>ok</v>
      </c>
      <c r="AX709" s="641" t="str">
        <f t="shared" si="354"/>
        <v>ok</v>
      </c>
      <c r="AY709" s="641" t="str">
        <f t="shared" si="355"/>
        <v>ok</v>
      </c>
      <c r="AZ709" s="641" t="str">
        <f t="shared" si="356"/>
        <v>ok</v>
      </c>
      <c r="BA709" s="641" t="str">
        <f t="shared" si="357"/>
        <v>ok</v>
      </c>
      <c r="BB709" s="641" t="str">
        <f t="shared" si="358"/>
        <v>ok</v>
      </c>
      <c r="BC709" s="641" t="str">
        <f t="shared" si="359"/>
        <v>ok</v>
      </c>
    </row>
    <row r="710" spans="1:55" ht="12.75" hidden="1" customHeight="1">
      <c r="A710" s="34"/>
      <c r="B710" s="35">
        <f t="shared" si="362"/>
        <v>0</v>
      </c>
      <c r="C710" s="34"/>
      <c r="D710" s="253" t="s">
        <v>823</v>
      </c>
      <c r="E710" s="242"/>
      <c r="F710" s="248"/>
      <c r="G710" s="80"/>
      <c r="H710" s="81"/>
      <c r="I710" s="245"/>
      <c r="J710" s="263"/>
      <c r="K710" s="263"/>
      <c r="L710" s="263"/>
      <c r="M710" s="685"/>
      <c r="N710" s="686"/>
      <c r="O710" s="687"/>
      <c r="P710" s="687"/>
      <c r="Q710" s="687"/>
      <c r="R710" s="687"/>
      <c r="S710" s="688"/>
      <c r="T710" s="268"/>
      <c r="U710" s="539"/>
      <c r="V710" s="299" t="str">
        <f t="shared" si="20"/>
        <v>13.11</v>
      </c>
      <c r="W710" s="299">
        <f t="shared" si="361"/>
        <v>0</v>
      </c>
      <c r="X710" s="268"/>
      <c r="Y710" s="268"/>
      <c r="Z710" s="268"/>
      <c r="AA710" s="268"/>
      <c r="AB710" s="533"/>
      <c r="AN710" s="641" t="str">
        <f t="shared" si="344"/>
        <v>revisar</v>
      </c>
      <c r="AO710" s="641" t="str">
        <f t="shared" si="345"/>
        <v>ok</v>
      </c>
      <c r="AP710" s="641" t="str">
        <f t="shared" si="346"/>
        <v>ok</v>
      </c>
      <c r="AQ710" s="641" t="str">
        <f t="shared" si="347"/>
        <v>ok</v>
      </c>
      <c r="AR710" s="641" t="str">
        <f t="shared" si="348"/>
        <v>ok</v>
      </c>
      <c r="AS710" s="641" t="str">
        <f t="shared" si="349"/>
        <v>ok</v>
      </c>
      <c r="AT710" s="641" t="str">
        <f t="shared" si="350"/>
        <v>ok</v>
      </c>
      <c r="AU710" s="641" t="str">
        <f t="shared" si="351"/>
        <v>ok</v>
      </c>
      <c r="AV710" s="641" t="str">
        <f t="shared" si="352"/>
        <v>ok</v>
      </c>
      <c r="AW710" s="641" t="str">
        <f t="shared" si="353"/>
        <v>ok</v>
      </c>
      <c r="AX710" s="641" t="str">
        <f t="shared" si="354"/>
        <v>ok</v>
      </c>
      <c r="AY710" s="641" t="str">
        <f t="shared" si="355"/>
        <v>ok</v>
      </c>
      <c r="AZ710" s="641" t="str">
        <f t="shared" si="356"/>
        <v>ok</v>
      </c>
      <c r="BA710" s="641" t="str">
        <f t="shared" si="357"/>
        <v>ok</v>
      </c>
      <c r="BB710" s="641" t="str">
        <f t="shared" si="358"/>
        <v>ok</v>
      </c>
      <c r="BC710" s="641" t="str">
        <f t="shared" si="359"/>
        <v>ok</v>
      </c>
    </row>
    <row r="711" spans="1:55" ht="12.75" hidden="1" customHeight="1">
      <c r="A711" s="34"/>
      <c r="B711" s="35">
        <f t="shared" si="362"/>
        <v>0</v>
      </c>
      <c r="C711" s="34"/>
      <c r="D711" s="250" t="s">
        <v>824</v>
      </c>
      <c r="E711" s="242"/>
      <c r="F711" s="248"/>
      <c r="G711" s="80"/>
      <c r="H711" s="81"/>
      <c r="I711" s="245"/>
      <c r="J711" s="263"/>
      <c r="K711" s="263"/>
      <c r="L711" s="263"/>
      <c r="M711" s="685"/>
      <c r="N711" s="686"/>
      <c r="O711" s="687"/>
      <c r="P711" s="687"/>
      <c r="Q711" s="687"/>
      <c r="R711" s="687"/>
      <c r="S711" s="688"/>
      <c r="T711" s="268"/>
      <c r="U711" s="539"/>
      <c r="V711" s="299" t="str">
        <f t="shared" si="20"/>
        <v>13.12</v>
      </c>
      <c r="W711" s="299">
        <f t="shared" si="361"/>
        <v>0</v>
      </c>
      <c r="X711" s="268"/>
      <c r="Y711" s="268"/>
      <c r="Z711" s="268"/>
      <c r="AA711" s="268"/>
      <c r="AB711" s="533"/>
      <c r="AN711" s="641" t="str">
        <f t="shared" si="344"/>
        <v>revisar</v>
      </c>
      <c r="AO711" s="641" t="str">
        <f t="shared" si="345"/>
        <v>ok</v>
      </c>
      <c r="AP711" s="641" t="str">
        <f t="shared" si="346"/>
        <v>ok</v>
      </c>
      <c r="AQ711" s="641" t="str">
        <f t="shared" si="347"/>
        <v>ok</v>
      </c>
      <c r="AR711" s="641" t="str">
        <f t="shared" si="348"/>
        <v>ok</v>
      </c>
      <c r="AS711" s="641" t="str">
        <f t="shared" si="349"/>
        <v>ok</v>
      </c>
      <c r="AT711" s="641" t="str">
        <f t="shared" si="350"/>
        <v>ok</v>
      </c>
      <c r="AU711" s="641" t="str">
        <f t="shared" si="351"/>
        <v>ok</v>
      </c>
      <c r="AV711" s="641" t="str">
        <f t="shared" si="352"/>
        <v>ok</v>
      </c>
      <c r="AW711" s="641" t="str">
        <f t="shared" si="353"/>
        <v>ok</v>
      </c>
      <c r="AX711" s="641" t="str">
        <f t="shared" si="354"/>
        <v>ok</v>
      </c>
      <c r="AY711" s="641" t="str">
        <f t="shared" si="355"/>
        <v>ok</v>
      </c>
      <c r="AZ711" s="641" t="str">
        <f t="shared" si="356"/>
        <v>ok</v>
      </c>
      <c r="BA711" s="641" t="str">
        <f t="shared" si="357"/>
        <v>ok</v>
      </c>
      <c r="BB711" s="641" t="str">
        <f t="shared" si="358"/>
        <v>ok</v>
      </c>
      <c r="BC711" s="641" t="str">
        <f t="shared" si="359"/>
        <v>ok</v>
      </c>
    </row>
    <row r="712" spans="1:55" ht="12.75" hidden="1" customHeight="1">
      <c r="A712" s="34"/>
      <c r="B712" s="35">
        <f t="shared" si="362"/>
        <v>0</v>
      </c>
      <c r="C712" s="34"/>
      <c r="D712" s="253" t="s">
        <v>825</v>
      </c>
      <c r="E712" s="242"/>
      <c r="F712" s="248"/>
      <c r="G712" s="80"/>
      <c r="H712" s="81"/>
      <c r="I712" s="245"/>
      <c r="J712" s="263"/>
      <c r="K712" s="263"/>
      <c r="L712" s="263"/>
      <c r="M712" s="685"/>
      <c r="N712" s="686"/>
      <c r="O712" s="687"/>
      <c r="P712" s="687"/>
      <c r="Q712" s="687"/>
      <c r="R712" s="687"/>
      <c r="S712" s="688"/>
      <c r="T712" s="268"/>
      <c r="U712" s="539"/>
      <c r="V712" s="299" t="str">
        <f t="shared" si="20"/>
        <v>13.13</v>
      </c>
      <c r="W712" s="299">
        <f t="shared" si="361"/>
        <v>0</v>
      </c>
      <c r="X712" s="268"/>
      <c r="Y712" s="268"/>
      <c r="Z712" s="268"/>
      <c r="AA712" s="268"/>
      <c r="AB712" s="533"/>
      <c r="AN712" s="641" t="str">
        <f t="shared" si="344"/>
        <v>revisar</v>
      </c>
      <c r="AO712" s="641" t="str">
        <f t="shared" si="345"/>
        <v>ok</v>
      </c>
      <c r="AP712" s="641" t="str">
        <f t="shared" si="346"/>
        <v>ok</v>
      </c>
      <c r="AQ712" s="641" t="str">
        <f t="shared" si="347"/>
        <v>ok</v>
      </c>
      <c r="AR712" s="641" t="str">
        <f t="shared" si="348"/>
        <v>ok</v>
      </c>
      <c r="AS712" s="641" t="str">
        <f t="shared" si="349"/>
        <v>ok</v>
      </c>
      <c r="AT712" s="641" t="str">
        <f t="shared" si="350"/>
        <v>ok</v>
      </c>
      <c r="AU712" s="641" t="str">
        <f t="shared" si="351"/>
        <v>ok</v>
      </c>
      <c r="AV712" s="641" t="str">
        <f t="shared" si="352"/>
        <v>ok</v>
      </c>
      <c r="AW712" s="641" t="str">
        <f t="shared" si="353"/>
        <v>ok</v>
      </c>
      <c r="AX712" s="641" t="str">
        <f t="shared" si="354"/>
        <v>ok</v>
      </c>
      <c r="AY712" s="641" t="str">
        <f t="shared" si="355"/>
        <v>ok</v>
      </c>
      <c r="AZ712" s="641" t="str">
        <f t="shared" si="356"/>
        <v>ok</v>
      </c>
      <c r="BA712" s="641" t="str">
        <f t="shared" si="357"/>
        <v>ok</v>
      </c>
      <c r="BB712" s="641" t="str">
        <f t="shared" si="358"/>
        <v>ok</v>
      </c>
      <c r="BC712" s="641" t="str">
        <f t="shared" si="359"/>
        <v>ok</v>
      </c>
    </row>
    <row r="713" spans="1:55" ht="12.75" hidden="1" customHeight="1">
      <c r="A713" s="34"/>
      <c r="B713" s="35">
        <f t="shared" si="362"/>
        <v>0</v>
      </c>
      <c r="C713" s="34"/>
      <c r="D713" s="250" t="s">
        <v>826</v>
      </c>
      <c r="E713" s="242"/>
      <c r="F713" s="248"/>
      <c r="G713" s="80"/>
      <c r="H713" s="81"/>
      <c r="I713" s="245"/>
      <c r="J713" s="263"/>
      <c r="K713" s="263"/>
      <c r="L713" s="263"/>
      <c r="M713" s="685"/>
      <c r="N713" s="686"/>
      <c r="O713" s="687"/>
      <c r="P713" s="687"/>
      <c r="Q713" s="687"/>
      <c r="R713" s="687"/>
      <c r="S713" s="688"/>
      <c r="T713" s="268"/>
      <c r="U713" s="539"/>
      <c r="V713" s="299" t="str">
        <f t="shared" si="20"/>
        <v>13.14</v>
      </c>
      <c r="W713" s="299">
        <f t="shared" si="361"/>
        <v>0</v>
      </c>
      <c r="X713" s="535">
        <f>SUM(P697:R697)</f>
        <v>0</v>
      </c>
      <c r="Y713" s="319" t="str">
        <f>IF(X713&lt;&gt;S697,"erro","ok")</f>
        <v>ok</v>
      </c>
      <c r="Z713" s="319"/>
      <c r="AA713" s="319"/>
      <c r="AB713" s="531"/>
      <c r="AN713" s="641" t="str">
        <f t="shared" si="344"/>
        <v>revisar</v>
      </c>
      <c r="AO713" s="641" t="str">
        <f t="shared" si="345"/>
        <v>revisar</v>
      </c>
      <c r="AP713" s="641" t="str">
        <f t="shared" si="346"/>
        <v>ok</v>
      </c>
      <c r="AQ713" s="641" t="str">
        <f t="shared" si="347"/>
        <v>ok</v>
      </c>
      <c r="AR713" s="641" t="str">
        <f t="shared" si="348"/>
        <v>ok</v>
      </c>
      <c r="AS713" s="641" t="str">
        <f t="shared" si="349"/>
        <v>ok</v>
      </c>
      <c r="AT713" s="641" t="str">
        <f t="shared" si="350"/>
        <v>ok</v>
      </c>
      <c r="AU713" s="641" t="str">
        <f t="shared" si="351"/>
        <v>ok</v>
      </c>
      <c r="AV713" s="641" t="str">
        <f t="shared" si="352"/>
        <v>ok</v>
      </c>
      <c r="AW713" s="641" t="str">
        <f t="shared" si="353"/>
        <v>ok</v>
      </c>
      <c r="AX713" s="641" t="str">
        <f t="shared" si="354"/>
        <v>ok</v>
      </c>
      <c r="AY713" s="641" t="str">
        <f t="shared" si="355"/>
        <v>ok</v>
      </c>
      <c r="AZ713" s="641" t="str">
        <f t="shared" si="356"/>
        <v>ok</v>
      </c>
      <c r="BA713" s="641" t="str">
        <f t="shared" si="357"/>
        <v>ok</v>
      </c>
      <c r="BB713" s="641" t="str">
        <f t="shared" si="358"/>
        <v>ok</v>
      </c>
      <c r="BC713" s="641" t="str">
        <f t="shared" si="359"/>
        <v>ok</v>
      </c>
    </row>
    <row r="714" spans="1:55" ht="12.75" hidden="1" customHeight="1">
      <c r="A714" s="34"/>
      <c r="B714" s="35">
        <f t="shared" si="362"/>
        <v>0</v>
      </c>
      <c r="C714" s="34"/>
      <c r="D714" s="253" t="s">
        <v>827</v>
      </c>
      <c r="E714" s="242"/>
      <c r="F714" s="248"/>
      <c r="G714" s="80"/>
      <c r="H714" s="81"/>
      <c r="I714" s="245"/>
      <c r="J714" s="263"/>
      <c r="K714" s="263"/>
      <c r="L714" s="263"/>
      <c r="M714" s="685"/>
      <c r="N714" s="686"/>
      <c r="O714" s="687"/>
      <c r="P714" s="687"/>
      <c r="Q714" s="687"/>
      <c r="R714" s="687"/>
      <c r="S714" s="688"/>
      <c r="T714" s="268"/>
      <c r="U714" s="539"/>
      <c r="V714" s="299" t="str">
        <f t="shared" si="20"/>
        <v>13.15</v>
      </c>
      <c r="W714" s="299">
        <f t="shared" si="361"/>
        <v>0</v>
      </c>
      <c r="X714" s="319"/>
      <c r="Y714" s="319"/>
      <c r="Z714" s="319"/>
      <c r="AA714" s="319"/>
      <c r="AB714" s="531"/>
      <c r="AN714" s="641" t="str">
        <f t="shared" si="344"/>
        <v>revisar</v>
      </c>
      <c r="AO714" s="641" t="str">
        <f t="shared" si="345"/>
        <v>ok</v>
      </c>
      <c r="AP714" s="641" t="str">
        <f t="shared" si="346"/>
        <v>ok</v>
      </c>
      <c r="AQ714" s="641" t="str">
        <f t="shared" si="347"/>
        <v>ok</v>
      </c>
      <c r="AR714" s="641" t="str">
        <f t="shared" si="348"/>
        <v>ok</v>
      </c>
      <c r="AS714" s="641" t="str">
        <f t="shared" si="349"/>
        <v>ok</v>
      </c>
      <c r="AT714" s="641" t="str">
        <f t="shared" si="350"/>
        <v>ok</v>
      </c>
      <c r="AU714" s="641" t="str">
        <f t="shared" si="351"/>
        <v>ok</v>
      </c>
      <c r="AV714" s="641" t="str">
        <f t="shared" si="352"/>
        <v>ok</v>
      </c>
      <c r="AW714" s="641" t="str">
        <f t="shared" si="353"/>
        <v>ok</v>
      </c>
      <c r="AX714" s="641" t="str">
        <f t="shared" si="354"/>
        <v>ok</v>
      </c>
      <c r="AY714" s="641" t="str">
        <f t="shared" si="355"/>
        <v>ok</v>
      </c>
      <c r="AZ714" s="641" t="str">
        <f t="shared" si="356"/>
        <v>ok</v>
      </c>
      <c r="BA714" s="641" t="str">
        <f t="shared" si="357"/>
        <v>ok</v>
      </c>
      <c r="BB714" s="641" t="str">
        <f t="shared" si="358"/>
        <v>ok</v>
      </c>
      <c r="BC714" s="641" t="str">
        <f t="shared" si="359"/>
        <v>ok</v>
      </c>
    </row>
    <row r="715" spans="1:55" ht="12.75" hidden="1" customHeight="1">
      <c r="A715" s="34"/>
      <c r="B715" s="35">
        <f t="shared" si="362"/>
        <v>0</v>
      </c>
      <c r="C715" s="34"/>
      <c r="D715" s="250" t="s">
        <v>828</v>
      </c>
      <c r="E715" s="242"/>
      <c r="F715" s="248"/>
      <c r="G715" s="80"/>
      <c r="H715" s="81"/>
      <c r="I715" s="245"/>
      <c r="J715" s="263"/>
      <c r="K715" s="263"/>
      <c r="L715" s="263"/>
      <c r="M715" s="685"/>
      <c r="N715" s="686"/>
      <c r="O715" s="687"/>
      <c r="P715" s="687"/>
      <c r="Q715" s="687"/>
      <c r="R715" s="687"/>
      <c r="S715" s="688"/>
      <c r="T715" s="268"/>
      <c r="U715" s="539"/>
      <c r="V715" s="299" t="str">
        <f t="shared" si="20"/>
        <v>13.16</v>
      </c>
      <c r="W715" s="299">
        <f t="shared" si="361"/>
        <v>0</v>
      </c>
      <c r="X715" s="319"/>
      <c r="Y715" s="319"/>
      <c r="Z715" s="319"/>
      <c r="AA715" s="319"/>
      <c r="AB715" s="531"/>
      <c r="AN715" s="641" t="str">
        <f t="shared" si="344"/>
        <v>revisar</v>
      </c>
      <c r="AO715" s="641" t="str">
        <f t="shared" si="345"/>
        <v>ok</v>
      </c>
      <c r="AP715" s="641" t="str">
        <f t="shared" si="346"/>
        <v>ok</v>
      </c>
      <c r="AQ715" s="641" t="str">
        <f t="shared" si="347"/>
        <v>ok</v>
      </c>
      <c r="AR715" s="641" t="str">
        <f t="shared" si="348"/>
        <v>ok</v>
      </c>
      <c r="AS715" s="641" t="str">
        <f t="shared" si="349"/>
        <v>ok</v>
      </c>
      <c r="AT715" s="641" t="str">
        <f t="shared" si="350"/>
        <v>ok</v>
      </c>
      <c r="AU715" s="641" t="str">
        <f t="shared" si="351"/>
        <v>ok</v>
      </c>
      <c r="AV715" s="641" t="str">
        <f t="shared" si="352"/>
        <v>ok</v>
      </c>
      <c r="AW715" s="641" t="str">
        <f t="shared" si="353"/>
        <v>ok</v>
      </c>
      <c r="AX715" s="641" t="str">
        <f t="shared" si="354"/>
        <v>ok</v>
      </c>
      <c r="AY715" s="641" t="str">
        <f t="shared" si="355"/>
        <v>ok</v>
      </c>
      <c r="AZ715" s="641" t="str">
        <f t="shared" si="356"/>
        <v>ok</v>
      </c>
      <c r="BA715" s="641" t="str">
        <f t="shared" si="357"/>
        <v>ok</v>
      </c>
      <c r="BB715" s="641" t="str">
        <f t="shared" si="358"/>
        <v>ok</v>
      </c>
      <c r="BC715" s="641" t="str">
        <f t="shared" si="359"/>
        <v>ok</v>
      </c>
    </row>
    <row r="716" spans="1:55" ht="12.75" hidden="1" customHeight="1">
      <c r="A716" s="34"/>
      <c r="B716" s="35">
        <f t="shared" si="362"/>
        <v>0</v>
      </c>
      <c r="C716" s="34"/>
      <c r="D716" s="253" t="s">
        <v>829</v>
      </c>
      <c r="E716" s="242"/>
      <c r="F716" s="248"/>
      <c r="G716" s="80"/>
      <c r="H716" s="81"/>
      <c r="I716" s="245"/>
      <c r="J716" s="263"/>
      <c r="K716" s="263"/>
      <c r="L716" s="263"/>
      <c r="M716" s="685"/>
      <c r="N716" s="686"/>
      <c r="O716" s="687"/>
      <c r="P716" s="687"/>
      <c r="Q716" s="687"/>
      <c r="R716" s="687"/>
      <c r="S716" s="688"/>
      <c r="T716" s="268"/>
      <c r="U716" s="539"/>
      <c r="V716" s="299" t="str">
        <f t="shared" si="20"/>
        <v>13.17</v>
      </c>
      <c r="W716" s="299">
        <f t="shared" si="361"/>
        <v>0</v>
      </c>
      <c r="X716" s="268"/>
      <c r="Y716" s="268"/>
      <c r="Z716" s="268"/>
      <c r="AA716" s="268"/>
      <c r="AB716" s="533"/>
      <c r="AN716" s="641" t="str">
        <f t="shared" si="344"/>
        <v>revisar</v>
      </c>
      <c r="AO716" s="641" t="str">
        <f t="shared" si="345"/>
        <v>ok</v>
      </c>
      <c r="AP716" s="641" t="str">
        <f t="shared" si="346"/>
        <v>ok</v>
      </c>
      <c r="AQ716" s="641" t="str">
        <f t="shared" si="347"/>
        <v>ok</v>
      </c>
      <c r="AR716" s="641" t="str">
        <f t="shared" si="348"/>
        <v>ok</v>
      </c>
      <c r="AS716" s="641" t="str">
        <f t="shared" si="349"/>
        <v>ok</v>
      </c>
      <c r="AT716" s="641" t="str">
        <f t="shared" si="350"/>
        <v>ok</v>
      </c>
      <c r="AU716" s="641" t="str">
        <f t="shared" si="351"/>
        <v>ok</v>
      </c>
      <c r="AV716" s="641" t="str">
        <f t="shared" si="352"/>
        <v>ok</v>
      </c>
      <c r="AW716" s="641" t="str">
        <f t="shared" si="353"/>
        <v>ok</v>
      </c>
      <c r="AX716" s="641" t="str">
        <f t="shared" si="354"/>
        <v>ok</v>
      </c>
      <c r="AY716" s="641" t="str">
        <f t="shared" si="355"/>
        <v>ok</v>
      </c>
      <c r="AZ716" s="641" t="str">
        <f t="shared" si="356"/>
        <v>ok</v>
      </c>
      <c r="BA716" s="641" t="str">
        <f t="shared" si="357"/>
        <v>ok</v>
      </c>
      <c r="BB716" s="641" t="str">
        <f t="shared" si="358"/>
        <v>ok</v>
      </c>
      <c r="BC716" s="641" t="str">
        <f t="shared" si="359"/>
        <v>ok</v>
      </c>
    </row>
    <row r="717" spans="1:55" ht="12.75" hidden="1" customHeight="1">
      <c r="A717" s="34"/>
      <c r="B717" s="35">
        <f t="shared" si="362"/>
        <v>0</v>
      </c>
      <c r="C717" s="34"/>
      <c r="D717" s="250" t="s">
        <v>830</v>
      </c>
      <c r="E717" s="242"/>
      <c r="F717" s="248"/>
      <c r="G717" s="80"/>
      <c r="H717" s="81"/>
      <c r="I717" s="245"/>
      <c r="J717" s="263"/>
      <c r="K717" s="263"/>
      <c r="L717" s="263"/>
      <c r="M717" s="685"/>
      <c r="N717" s="686"/>
      <c r="O717" s="687"/>
      <c r="P717" s="687"/>
      <c r="Q717" s="687"/>
      <c r="R717" s="687"/>
      <c r="S717" s="688"/>
      <c r="T717" s="268"/>
      <c r="U717" s="539"/>
      <c r="V717" s="299" t="str">
        <f t="shared" si="20"/>
        <v>13.18</v>
      </c>
      <c r="W717" s="299">
        <f t="shared" si="361"/>
        <v>0</v>
      </c>
      <c r="X717" s="268"/>
      <c r="Y717" s="268"/>
      <c r="Z717" s="268"/>
      <c r="AA717" s="268"/>
      <c r="AB717" s="533"/>
      <c r="AN717" s="641" t="str">
        <f t="shared" si="344"/>
        <v>revisar</v>
      </c>
      <c r="AO717" s="641" t="str">
        <f t="shared" si="345"/>
        <v>ok</v>
      </c>
      <c r="AP717" s="641" t="str">
        <f t="shared" si="346"/>
        <v>ok</v>
      </c>
      <c r="AQ717" s="641" t="str">
        <f t="shared" si="347"/>
        <v>ok</v>
      </c>
      <c r="AR717" s="641" t="str">
        <f t="shared" si="348"/>
        <v>ok</v>
      </c>
      <c r="AS717" s="641" t="str">
        <f t="shared" si="349"/>
        <v>ok</v>
      </c>
      <c r="AT717" s="641" t="str">
        <f t="shared" si="350"/>
        <v>ok</v>
      </c>
      <c r="AU717" s="641" t="str">
        <f t="shared" si="351"/>
        <v>ok</v>
      </c>
      <c r="AV717" s="641" t="str">
        <f t="shared" si="352"/>
        <v>ok</v>
      </c>
      <c r="AW717" s="641" t="str">
        <f t="shared" si="353"/>
        <v>ok</v>
      </c>
      <c r="AX717" s="641" t="str">
        <f t="shared" si="354"/>
        <v>ok</v>
      </c>
      <c r="AY717" s="641" t="str">
        <f t="shared" si="355"/>
        <v>ok</v>
      </c>
      <c r="AZ717" s="641" t="str">
        <f t="shared" si="356"/>
        <v>ok</v>
      </c>
      <c r="BA717" s="641" t="str">
        <f t="shared" si="357"/>
        <v>ok</v>
      </c>
      <c r="BB717" s="641" t="str">
        <f t="shared" si="358"/>
        <v>ok</v>
      </c>
      <c r="BC717" s="641" t="str">
        <f t="shared" si="359"/>
        <v>ok</v>
      </c>
    </row>
    <row r="718" spans="1:55" ht="12.75" hidden="1" customHeight="1">
      <c r="A718" s="34"/>
      <c r="B718" s="35">
        <f t="shared" si="362"/>
        <v>0</v>
      </c>
      <c r="C718" s="34"/>
      <c r="D718" s="253" t="s">
        <v>831</v>
      </c>
      <c r="E718" s="242"/>
      <c r="F718" s="248"/>
      <c r="G718" s="80"/>
      <c r="H718" s="81"/>
      <c r="I718" s="245"/>
      <c r="J718" s="263"/>
      <c r="K718" s="263"/>
      <c r="L718" s="263"/>
      <c r="M718" s="685"/>
      <c r="N718" s="686"/>
      <c r="O718" s="687"/>
      <c r="P718" s="687"/>
      <c r="Q718" s="687"/>
      <c r="R718" s="687"/>
      <c r="S718" s="688"/>
      <c r="T718" s="268"/>
      <c r="U718" s="539"/>
      <c r="V718" s="299" t="str">
        <f t="shared" si="20"/>
        <v>13.19</v>
      </c>
      <c r="W718" s="299">
        <f t="shared" si="361"/>
        <v>0</v>
      </c>
      <c r="X718" s="268"/>
      <c r="Y718" s="268"/>
      <c r="Z718" s="268"/>
      <c r="AA718" s="268"/>
      <c r="AB718" s="533"/>
      <c r="AN718" s="641" t="str">
        <f t="shared" si="344"/>
        <v>revisar</v>
      </c>
      <c r="AO718" s="641" t="str">
        <f t="shared" si="345"/>
        <v>ok</v>
      </c>
      <c r="AP718" s="641" t="str">
        <f t="shared" si="346"/>
        <v>ok</v>
      </c>
      <c r="AQ718" s="641" t="str">
        <f t="shared" si="347"/>
        <v>ok</v>
      </c>
      <c r="AR718" s="641" t="str">
        <f t="shared" si="348"/>
        <v>ok</v>
      </c>
      <c r="AS718" s="641" t="str">
        <f t="shared" si="349"/>
        <v>ok</v>
      </c>
      <c r="AT718" s="641" t="str">
        <f t="shared" si="350"/>
        <v>ok</v>
      </c>
      <c r="AU718" s="641" t="str">
        <f t="shared" si="351"/>
        <v>ok</v>
      </c>
      <c r="AV718" s="641" t="str">
        <f t="shared" si="352"/>
        <v>ok</v>
      </c>
      <c r="AW718" s="641" t="str">
        <f t="shared" si="353"/>
        <v>ok</v>
      </c>
      <c r="AX718" s="641" t="str">
        <f t="shared" si="354"/>
        <v>ok</v>
      </c>
      <c r="AY718" s="641" t="str">
        <f t="shared" si="355"/>
        <v>ok</v>
      </c>
      <c r="AZ718" s="641" t="str">
        <f t="shared" si="356"/>
        <v>ok</v>
      </c>
      <c r="BA718" s="641" t="str">
        <f t="shared" si="357"/>
        <v>ok</v>
      </c>
      <c r="BB718" s="641" t="str">
        <f t="shared" si="358"/>
        <v>ok</v>
      </c>
      <c r="BC718" s="641" t="str">
        <f t="shared" si="359"/>
        <v>ok</v>
      </c>
    </row>
    <row r="719" spans="1:55" ht="12.75" hidden="1" customHeight="1">
      <c r="A719" s="34"/>
      <c r="B719" s="35">
        <f t="shared" si="362"/>
        <v>0</v>
      </c>
      <c r="C719" s="34"/>
      <c r="D719" s="250" t="s">
        <v>832</v>
      </c>
      <c r="E719" s="242"/>
      <c r="F719" s="248"/>
      <c r="G719" s="80"/>
      <c r="H719" s="81"/>
      <c r="I719" s="245"/>
      <c r="J719" s="263"/>
      <c r="K719" s="263"/>
      <c r="L719" s="263"/>
      <c r="M719" s="685"/>
      <c r="N719" s="686"/>
      <c r="O719" s="687"/>
      <c r="P719" s="687"/>
      <c r="Q719" s="687"/>
      <c r="R719" s="687"/>
      <c r="S719" s="688"/>
      <c r="T719" s="268"/>
      <c r="U719" s="539"/>
      <c r="V719" s="299" t="str">
        <f t="shared" si="20"/>
        <v>13.20</v>
      </c>
      <c r="W719" s="299">
        <f t="shared" si="361"/>
        <v>0</v>
      </c>
      <c r="X719" s="268"/>
      <c r="Y719" s="268"/>
      <c r="Z719" s="268"/>
      <c r="AA719" s="268"/>
      <c r="AB719" s="533"/>
      <c r="AN719" s="641" t="str">
        <f t="shared" si="344"/>
        <v>revisar</v>
      </c>
      <c r="AO719" s="641" t="str">
        <f t="shared" si="345"/>
        <v>ok</v>
      </c>
      <c r="AP719" s="641" t="str">
        <f t="shared" si="346"/>
        <v>ok</v>
      </c>
      <c r="AQ719" s="641" t="str">
        <f t="shared" si="347"/>
        <v>ok</v>
      </c>
      <c r="AR719" s="641" t="str">
        <f t="shared" si="348"/>
        <v>ok</v>
      </c>
      <c r="AS719" s="641" t="str">
        <f t="shared" si="349"/>
        <v>ok</v>
      </c>
      <c r="AT719" s="641" t="str">
        <f t="shared" si="350"/>
        <v>ok</v>
      </c>
      <c r="AU719" s="641" t="str">
        <f t="shared" si="351"/>
        <v>ok</v>
      </c>
      <c r="AV719" s="641" t="str">
        <f t="shared" si="352"/>
        <v>ok</v>
      </c>
      <c r="AW719" s="641" t="str">
        <f t="shared" si="353"/>
        <v>ok</v>
      </c>
      <c r="AX719" s="641" t="str">
        <f t="shared" si="354"/>
        <v>ok</v>
      </c>
      <c r="AY719" s="641" t="str">
        <f t="shared" si="355"/>
        <v>ok</v>
      </c>
      <c r="AZ719" s="641" t="str">
        <f t="shared" si="356"/>
        <v>ok</v>
      </c>
      <c r="BA719" s="641" t="str">
        <f t="shared" si="357"/>
        <v>ok</v>
      </c>
      <c r="BB719" s="641" t="str">
        <f t="shared" si="358"/>
        <v>ok</v>
      </c>
      <c r="BC719" s="641" t="str">
        <f t="shared" si="359"/>
        <v>ok</v>
      </c>
    </row>
    <row r="720" spans="1:55" ht="12.75" hidden="1" customHeight="1">
      <c r="A720" s="34"/>
      <c r="B720" s="35">
        <f t="shared" si="362"/>
        <v>0</v>
      </c>
      <c r="C720" s="34"/>
      <c r="D720" s="253" t="s">
        <v>833</v>
      </c>
      <c r="E720" s="242"/>
      <c r="F720" s="248"/>
      <c r="G720" s="80"/>
      <c r="H720" s="81"/>
      <c r="I720" s="245"/>
      <c r="J720" s="263"/>
      <c r="K720" s="263"/>
      <c r="L720" s="263"/>
      <c r="M720" s="685"/>
      <c r="N720" s="686"/>
      <c r="O720" s="687"/>
      <c r="P720" s="687"/>
      <c r="Q720" s="687"/>
      <c r="R720" s="687"/>
      <c r="S720" s="688"/>
      <c r="T720" s="268"/>
      <c r="U720" s="539"/>
      <c r="V720" s="299" t="str">
        <f t="shared" si="20"/>
        <v>13.21</v>
      </c>
      <c r="W720" s="299">
        <f t="shared" si="361"/>
        <v>0</v>
      </c>
      <c r="X720" s="268"/>
      <c r="Y720" s="268"/>
      <c r="Z720" s="268"/>
      <c r="AA720" s="268"/>
      <c r="AB720" s="533"/>
      <c r="AN720" s="641" t="str">
        <f t="shared" si="344"/>
        <v>revisar</v>
      </c>
      <c r="AO720" s="641" t="str">
        <f t="shared" si="345"/>
        <v>ok</v>
      </c>
      <c r="AP720" s="641" t="str">
        <f t="shared" si="346"/>
        <v>ok</v>
      </c>
      <c r="AQ720" s="641" t="str">
        <f t="shared" si="347"/>
        <v>ok</v>
      </c>
      <c r="AR720" s="641" t="str">
        <f t="shared" si="348"/>
        <v>ok</v>
      </c>
      <c r="AS720" s="641" t="str">
        <f t="shared" si="349"/>
        <v>ok</v>
      </c>
      <c r="AT720" s="641" t="str">
        <f t="shared" si="350"/>
        <v>ok</v>
      </c>
      <c r="AU720" s="641" t="str">
        <f t="shared" si="351"/>
        <v>ok</v>
      </c>
      <c r="AV720" s="641" t="str">
        <f t="shared" si="352"/>
        <v>ok</v>
      </c>
      <c r="AW720" s="641" t="str">
        <f t="shared" si="353"/>
        <v>ok</v>
      </c>
      <c r="AX720" s="641" t="str">
        <f t="shared" si="354"/>
        <v>ok</v>
      </c>
      <c r="AY720" s="641" t="str">
        <f t="shared" si="355"/>
        <v>ok</v>
      </c>
      <c r="AZ720" s="641" t="str">
        <f t="shared" si="356"/>
        <v>ok</v>
      </c>
      <c r="BA720" s="641" t="str">
        <f t="shared" si="357"/>
        <v>ok</v>
      </c>
      <c r="BB720" s="641" t="str">
        <f t="shared" si="358"/>
        <v>ok</v>
      </c>
      <c r="BC720" s="641" t="str">
        <f t="shared" si="359"/>
        <v>ok</v>
      </c>
    </row>
    <row r="721" spans="1:55" ht="12.75" hidden="1" customHeight="1">
      <c r="A721" s="34"/>
      <c r="B721" s="35">
        <f t="shared" si="362"/>
        <v>0</v>
      </c>
      <c r="C721" s="34"/>
      <c r="D721" s="250" t="s">
        <v>834</v>
      </c>
      <c r="E721" s="242"/>
      <c r="F721" s="248"/>
      <c r="G721" s="80"/>
      <c r="H721" s="81"/>
      <c r="I721" s="245"/>
      <c r="J721" s="263"/>
      <c r="K721" s="263"/>
      <c r="L721" s="263"/>
      <c r="M721" s="685"/>
      <c r="N721" s="686"/>
      <c r="O721" s="687"/>
      <c r="P721" s="687"/>
      <c r="Q721" s="687"/>
      <c r="R721" s="687"/>
      <c r="S721" s="688"/>
      <c r="T721" s="268"/>
      <c r="U721" s="539"/>
      <c r="V721" s="299" t="str">
        <f t="shared" si="20"/>
        <v>13.22</v>
      </c>
      <c r="W721" s="299">
        <f t="shared" si="361"/>
        <v>0</v>
      </c>
      <c r="X721" s="268"/>
      <c r="Y721" s="268"/>
      <c r="Z721" s="268"/>
      <c r="AA721" s="268"/>
      <c r="AB721" s="533"/>
      <c r="AN721" s="641" t="str">
        <f t="shared" si="344"/>
        <v>revisar</v>
      </c>
      <c r="AO721" s="641" t="str">
        <f t="shared" si="345"/>
        <v>ok</v>
      </c>
      <c r="AP721" s="641" t="str">
        <f t="shared" si="346"/>
        <v>ok</v>
      </c>
      <c r="AQ721" s="641" t="str">
        <f t="shared" si="347"/>
        <v>ok</v>
      </c>
      <c r="AR721" s="641" t="str">
        <f t="shared" si="348"/>
        <v>ok</v>
      </c>
      <c r="AS721" s="641" t="str">
        <f t="shared" si="349"/>
        <v>ok</v>
      </c>
      <c r="AT721" s="641" t="str">
        <f t="shared" si="350"/>
        <v>ok</v>
      </c>
      <c r="AU721" s="641" t="str">
        <f t="shared" si="351"/>
        <v>ok</v>
      </c>
      <c r="AV721" s="641" t="str">
        <f t="shared" si="352"/>
        <v>ok</v>
      </c>
      <c r="AW721" s="641" t="str">
        <f t="shared" si="353"/>
        <v>ok</v>
      </c>
      <c r="AX721" s="641" t="str">
        <f t="shared" si="354"/>
        <v>ok</v>
      </c>
      <c r="AY721" s="641" t="str">
        <f t="shared" si="355"/>
        <v>ok</v>
      </c>
      <c r="AZ721" s="641" t="str">
        <f t="shared" si="356"/>
        <v>ok</v>
      </c>
      <c r="BA721" s="641" t="str">
        <f t="shared" si="357"/>
        <v>ok</v>
      </c>
      <c r="BB721" s="641" t="str">
        <f t="shared" si="358"/>
        <v>ok</v>
      </c>
      <c r="BC721" s="641" t="str">
        <f t="shared" si="359"/>
        <v>ok</v>
      </c>
    </row>
    <row r="722" spans="1:55" ht="12.75" hidden="1" customHeight="1">
      <c r="A722" s="34"/>
      <c r="B722" s="35">
        <f t="shared" si="362"/>
        <v>0</v>
      </c>
      <c r="C722" s="34"/>
      <c r="D722" s="253" t="s">
        <v>835</v>
      </c>
      <c r="E722" s="242"/>
      <c r="F722" s="248"/>
      <c r="G722" s="80"/>
      <c r="H722" s="81"/>
      <c r="I722" s="245"/>
      <c r="J722" s="263"/>
      <c r="K722" s="263"/>
      <c r="L722" s="263"/>
      <c r="M722" s="685"/>
      <c r="N722" s="686"/>
      <c r="O722" s="687"/>
      <c r="P722" s="687"/>
      <c r="Q722" s="687"/>
      <c r="R722" s="687"/>
      <c r="S722" s="688"/>
      <c r="T722" s="268"/>
      <c r="U722" s="539"/>
      <c r="V722" s="299" t="str">
        <f t="shared" si="20"/>
        <v>13.23</v>
      </c>
      <c r="W722" s="299">
        <f t="shared" si="361"/>
        <v>0</v>
      </c>
      <c r="X722" s="268"/>
      <c r="Y722" s="268"/>
      <c r="Z722" s="268"/>
      <c r="AA722" s="268"/>
      <c r="AB722" s="533"/>
      <c r="AN722" s="641" t="str">
        <f t="shared" si="344"/>
        <v>revisar</v>
      </c>
      <c r="AO722" s="641" t="str">
        <f t="shared" si="345"/>
        <v>ok</v>
      </c>
      <c r="AP722" s="641" t="str">
        <f t="shared" si="346"/>
        <v>ok</v>
      </c>
      <c r="AQ722" s="641" t="str">
        <f t="shared" si="347"/>
        <v>ok</v>
      </c>
      <c r="AR722" s="641" t="str">
        <f t="shared" si="348"/>
        <v>ok</v>
      </c>
      <c r="AS722" s="641" t="str">
        <f t="shared" si="349"/>
        <v>ok</v>
      </c>
      <c r="AT722" s="641" t="str">
        <f t="shared" si="350"/>
        <v>ok</v>
      </c>
      <c r="AU722" s="641" t="str">
        <f t="shared" si="351"/>
        <v>ok</v>
      </c>
      <c r="AV722" s="641" t="str">
        <f t="shared" si="352"/>
        <v>ok</v>
      </c>
      <c r="AW722" s="641" t="str">
        <f t="shared" si="353"/>
        <v>ok</v>
      </c>
      <c r="AX722" s="641" t="str">
        <f t="shared" si="354"/>
        <v>ok</v>
      </c>
      <c r="AY722" s="641" t="str">
        <f t="shared" si="355"/>
        <v>ok</v>
      </c>
      <c r="AZ722" s="641" t="str">
        <f t="shared" si="356"/>
        <v>ok</v>
      </c>
      <c r="BA722" s="641" t="str">
        <f t="shared" si="357"/>
        <v>ok</v>
      </c>
      <c r="BB722" s="641" t="str">
        <f t="shared" si="358"/>
        <v>ok</v>
      </c>
      <c r="BC722" s="641" t="str">
        <f t="shared" si="359"/>
        <v>ok</v>
      </c>
    </row>
    <row r="723" spans="1:55" ht="12.75" hidden="1" customHeight="1">
      <c r="A723" s="34"/>
      <c r="B723" s="35">
        <f t="shared" si="362"/>
        <v>0</v>
      </c>
      <c r="C723" s="34"/>
      <c r="D723" s="250" t="s">
        <v>836</v>
      </c>
      <c r="E723" s="242"/>
      <c r="F723" s="248"/>
      <c r="G723" s="80"/>
      <c r="H723" s="81"/>
      <c r="I723" s="245"/>
      <c r="J723" s="263"/>
      <c r="K723" s="263"/>
      <c r="L723" s="263"/>
      <c r="M723" s="685"/>
      <c r="N723" s="686"/>
      <c r="O723" s="687"/>
      <c r="P723" s="687"/>
      <c r="Q723" s="687"/>
      <c r="R723" s="687"/>
      <c r="S723" s="688"/>
      <c r="T723" s="268"/>
      <c r="U723" s="539"/>
      <c r="V723" s="299" t="str">
        <f t="shared" si="20"/>
        <v>13.24</v>
      </c>
      <c r="W723" s="299">
        <f t="shared" si="361"/>
        <v>0</v>
      </c>
      <c r="X723" s="268"/>
      <c r="Y723" s="268"/>
      <c r="Z723" s="268"/>
      <c r="AA723" s="268"/>
      <c r="AB723" s="533"/>
      <c r="AN723" s="641" t="str">
        <f t="shared" si="344"/>
        <v>revisar</v>
      </c>
      <c r="AO723" s="641" t="str">
        <f t="shared" si="345"/>
        <v>ok</v>
      </c>
      <c r="AP723" s="641" t="str">
        <f t="shared" si="346"/>
        <v>ok</v>
      </c>
      <c r="AQ723" s="641" t="str">
        <f t="shared" si="347"/>
        <v>ok</v>
      </c>
      <c r="AR723" s="641" t="str">
        <f t="shared" si="348"/>
        <v>ok</v>
      </c>
      <c r="AS723" s="641" t="str">
        <f t="shared" si="349"/>
        <v>ok</v>
      </c>
      <c r="AT723" s="641" t="str">
        <f t="shared" si="350"/>
        <v>ok</v>
      </c>
      <c r="AU723" s="641" t="str">
        <f t="shared" si="351"/>
        <v>ok</v>
      </c>
      <c r="AV723" s="641" t="str">
        <f t="shared" si="352"/>
        <v>ok</v>
      </c>
      <c r="AW723" s="641" t="str">
        <f t="shared" si="353"/>
        <v>ok</v>
      </c>
      <c r="AX723" s="641" t="str">
        <f t="shared" si="354"/>
        <v>ok</v>
      </c>
      <c r="AY723" s="641" t="str">
        <f t="shared" si="355"/>
        <v>ok</v>
      </c>
      <c r="AZ723" s="641" t="str">
        <f t="shared" si="356"/>
        <v>ok</v>
      </c>
      <c r="BA723" s="641" t="str">
        <f t="shared" si="357"/>
        <v>ok</v>
      </c>
      <c r="BB723" s="641" t="str">
        <f t="shared" si="358"/>
        <v>ok</v>
      </c>
      <c r="BC723" s="641" t="str">
        <f t="shared" si="359"/>
        <v>ok</v>
      </c>
    </row>
    <row r="724" spans="1:55" ht="12.75" hidden="1" customHeight="1">
      <c r="A724" s="34"/>
      <c r="B724" s="35">
        <f t="shared" si="362"/>
        <v>0</v>
      </c>
      <c r="C724" s="34"/>
      <c r="D724" s="253" t="s">
        <v>837</v>
      </c>
      <c r="E724" s="242"/>
      <c r="F724" s="248"/>
      <c r="G724" s="80"/>
      <c r="H724" s="81"/>
      <c r="I724" s="245"/>
      <c r="J724" s="263"/>
      <c r="K724" s="263"/>
      <c r="L724" s="263"/>
      <c r="M724" s="685"/>
      <c r="N724" s="686"/>
      <c r="O724" s="687"/>
      <c r="P724" s="687"/>
      <c r="Q724" s="687"/>
      <c r="R724" s="687"/>
      <c r="S724" s="688"/>
      <c r="T724" s="268"/>
      <c r="U724" s="539"/>
      <c r="V724" s="299" t="str">
        <f t="shared" si="20"/>
        <v>13.25</v>
      </c>
      <c r="W724" s="299">
        <f t="shared" si="361"/>
        <v>0</v>
      </c>
      <c r="X724" s="268"/>
      <c r="Y724" s="268"/>
      <c r="Z724" s="268"/>
      <c r="AA724" s="268"/>
      <c r="AB724" s="533"/>
      <c r="AN724" s="641" t="str">
        <f t="shared" si="344"/>
        <v>revisar</v>
      </c>
      <c r="AO724" s="641" t="str">
        <f t="shared" si="345"/>
        <v>ok</v>
      </c>
      <c r="AP724" s="641" t="str">
        <f t="shared" si="346"/>
        <v>ok</v>
      </c>
      <c r="AQ724" s="641" t="str">
        <f t="shared" si="347"/>
        <v>ok</v>
      </c>
      <c r="AR724" s="641" t="str">
        <f t="shared" si="348"/>
        <v>ok</v>
      </c>
      <c r="AS724" s="641" t="str">
        <f t="shared" si="349"/>
        <v>ok</v>
      </c>
      <c r="AT724" s="641" t="str">
        <f t="shared" si="350"/>
        <v>ok</v>
      </c>
      <c r="AU724" s="641" t="str">
        <f t="shared" si="351"/>
        <v>ok</v>
      </c>
      <c r="AV724" s="641" t="str">
        <f t="shared" si="352"/>
        <v>ok</v>
      </c>
      <c r="AW724" s="641" t="str">
        <f t="shared" si="353"/>
        <v>ok</v>
      </c>
      <c r="AX724" s="641" t="str">
        <f t="shared" si="354"/>
        <v>ok</v>
      </c>
      <c r="AY724" s="641" t="str">
        <f t="shared" si="355"/>
        <v>ok</v>
      </c>
      <c r="AZ724" s="641" t="str">
        <f t="shared" si="356"/>
        <v>ok</v>
      </c>
      <c r="BA724" s="641" t="str">
        <f t="shared" si="357"/>
        <v>ok</v>
      </c>
      <c r="BB724" s="641" t="str">
        <f t="shared" si="358"/>
        <v>ok</v>
      </c>
      <c r="BC724" s="641" t="str">
        <f t="shared" si="359"/>
        <v>ok</v>
      </c>
    </row>
    <row r="725" spans="1:55" ht="12.75" hidden="1" customHeight="1">
      <c r="A725" s="34"/>
      <c r="B725" s="35">
        <f t="shared" si="362"/>
        <v>0</v>
      </c>
      <c r="C725" s="34"/>
      <c r="D725" s="250" t="s">
        <v>838</v>
      </c>
      <c r="E725" s="242"/>
      <c r="F725" s="248"/>
      <c r="G725" s="80"/>
      <c r="H725" s="81"/>
      <c r="I725" s="245"/>
      <c r="J725" s="263"/>
      <c r="K725" s="263"/>
      <c r="L725" s="263"/>
      <c r="M725" s="685"/>
      <c r="N725" s="686"/>
      <c r="O725" s="687"/>
      <c r="P725" s="687"/>
      <c r="Q725" s="687"/>
      <c r="R725" s="687"/>
      <c r="S725" s="688"/>
      <c r="T725" s="268"/>
      <c r="U725" s="539"/>
      <c r="V725" s="299" t="str">
        <f t="shared" si="20"/>
        <v>13.26</v>
      </c>
      <c r="W725" s="299">
        <f t="shared" si="361"/>
        <v>0</v>
      </c>
      <c r="X725" s="268"/>
      <c r="Y725" s="268"/>
      <c r="Z725" s="268"/>
      <c r="AA725" s="268"/>
      <c r="AB725" s="533"/>
      <c r="AN725" s="641" t="str">
        <f t="shared" si="344"/>
        <v>revisar</v>
      </c>
      <c r="AO725" s="641" t="str">
        <f t="shared" si="345"/>
        <v>ok</v>
      </c>
      <c r="AP725" s="641" t="str">
        <f t="shared" si="346"/>
        <v>ok</v>
      </c>
      <c r="AQ725" s="641" t="str">
        <f t="shared" si="347"/>
        <v>ok</v>
      </c>
      <c r="AR725" s="641" t="str">
        <f t="shared" si="348"/>
        <v>ok</v>
      </c>
      <c r="AS725" s="641" t="str">
        <f t="shared" si="349"/>
        <v>ok</v>
      </c>
      <c r="AT725" s="641" t="str">
        <f t="shared" si="350"/>
        <v>ok</v>
      </c>
      <c r="AU725" s="641" t="str">
        <f t="shared" si="351"/>
        <v>ok</v>
      </c>
      <c r="AV725" s="641" t="str">
        <f t="shared" si="352"/>
        <v>ok</v>
      </c>
      <c r="AW725" s="641" t="str">
        <f t="shared" si="353"/>
        <v>ok</v>
      </c>
      <c r="AX725" s="641" t="str">
        <f t="shared" si="354"/>
        <v>ok</v>
      </c>
      <c r="AY725" s="641" t="str">
        <f t="shared" si="355"/>
        <v>ok</v>
      </c>
      <c r="AZ725" s="641" t="str">
        <f t="shared" si="356"/>
        <v>ok</v>
      </c>
      <c r="BA725" s="641" t="str">
        <f t="shared" si="357"/>
        <v>ok</v>
      </c>
      <c r="BB725" s="641" t="str">
        <f t="shared" si="358"/>
        <v>ok</v>
      </c>
      <c r="BC725" s="641" t="str">
        <f t="shared" si="359"/>
        <v>ok</v>
      </c>
    </row>
    <row r="726" spans="1:55" ht="12.75" hidden="1" customHeight="1">
      <c r="A726" s="34"/>
      <c r="B726" s="35">
        <f t="shared" si="362"/>
        <v>0</v>
      </c>
      <c r="C726" s="34"/>
      <c r="D726" s="253" t="s">
        <v>839</v>
      </c>
      <c r="E726" s="242"/>
      <c r="F726" s="248"/>
      <c r="G726" s="80"/>
      <c r="H726" s="81"/>
      <c r="I726" s="245"/>
      <c r="J726" s="263"/>
      <c r="K726" s="263"/>
      <c r="L726" s="263"/>
      <c r="M726" s="685"/>
      <c r="N726" s="686"/>
      <c r="O726" s="687"/>
      <c r="P726" s="687"/>
      <c r="Q726" s="687"/>
      <c r="R726" s="687"/>
      <c r="S726" s="688"/>
      <c r="T726" s="268"/>
      <c r="U726" s="539"/>
      <c r="V726" s="299" t="str">
        <f t="shared" si="20"/>
        <v>13.27</v>
      </c>
      <c r="W726" s="299">
        <f t="shared" si="361"/>
        <v>0</v>
      </c>
      <c r="X726" s="268"/>
      <c r="Y726" s="268"/>
      <c r="Z726" s="268"/>
      <c r="AA726" s="268"/>
      <c r="AB726" s="533"/>
      <c r="AN726" s="641" t="str">
        <f t="shared" si="344"/>
        <v>revisar</v>
      </c>
      <c r="AO726" s="641" t="str">
        <f t="shared" si="345"/>
        <v>ok</v>
      </c>
      <c r="AP726" s="641" t="str">
        <f t="shared" si="346"/>
        <v>ok</v>
      </c>
      <c r="AQ726" s="641" t="str">
        <f t="shared" si="347"/>
        <v>ok</v>
      </c>
      <c r="AR726" s="641" t="str">
        <f t="shared" si="348"/>
        <v>ok</v>
      </c>
      <c r="AS726" s="641" t="str">
        <f t="shared" si="349"/>
        <v>ok</v>
      </c>
      <c r="AT726" s="641" t="str">
        <f t="shared" si="350"/>
        <v>ok</v>
      </c>
      <c r="AU726" s="641" t="str">
        <f t="shared" si="351"/>
        <v>ok</v>
      </c>
      <c r="AV726" s="641" t="str">
        <f t="shared" si="352"/>
        <v>ok</v>
      </c>
      <c r="AW726" s="641" t="str">
        <f t="shared" si="353"/>
        <v>ok</v>
      </c>
      <c r="AX726" s="641" t="str">
        <f t="shared" si="354"/>
        <v>ok</v>
      </c>
      <c r="AY726" s="641" t="str">
        <f t="shared" si="355"/>
        <v>ok</v>
      </c>
      <c r="AZ726" s="641" t="str">
        <f t="shared" si="356"/>
        <v>ok</v>
      </c>
      <c r="BA726" s="641" t="str">
        <f t="shared" si="357"/>
        <v>ok</v>
      </c>
      <c r="BB726" s="641" t="str">
        <f t="shared" si="358"/>
        <v>ok</v>
      </c>
      <c r="BC726" s="641" t="str">
        <f t="shared" si="359"/>
        <v>ok</v>
      </c>
    </row>
    <row r="727" spans="1:55" ht="12.75" hidden="1" customHeight="1">
      <c r="A727" s="34"/>
      <c r="B727" s="35">
        <f t="shared" si="362"/>
        <v>0</v>
      </c>
      <c r="C727" s="34"/>
      <c r="D727" s="250" t="s">
        <v>840</v>
      </c>
      <c r="E727" s="242"/>
      <c r="F727" s="248"/>
      <c r="G727" s="80"/>
      <c r="H727" s="81"/>
      <c r="I727" s="245"/>
      <c r="J727" s="263"/>
      <c r="K727" s="263"/>
      <c r="L727" s="263"/>
      <c r="M727" s="685"/>
      <c r="N727" s="686"/>
      <c r="O727" s="687"/>
      <c r="P727" s="687"/>
      <c r="Q727" s="687"/>
      <c r="R727" s="687"/>
      <c r="S727" s="688"/>
      <c r="T727" s="268"/>
      <c r="U727" s="539"/>
      <c r="V727" s="299" t="str">
        <f t="shared" si="20"/>
        <v>13.28</v>
      </c>
      <c r="W727" s="299">
        <f t="shared" si="361"/>
        <v>0</v>
      </c>
      <c r="X727" s="268"/>
      <c r="Y727" s="268"/>
      <c r="Z727" s="268"/>
      <c r="AA727" s="268"/>
      <c r="AB727" s="533"/>
      <c r="AN727" s="641" t="str">
        <f t="shared" si="344"/>
        <v>revisar</v>
      </c>
      <c r="AO727" s="641" t="str">
        <f t="shared" si="345"/>
        <v>ok</v>
      </c>
      <c r="AP727" s="641" t="str">
        <f t="shared" si="346"/>
        <v>ok</v>
      </c>
      <c r="AQ727" s="641" t="str">
        <f t="shared" si="347"/>
        <v>ok</v>
      </c>
      <c r="AR727" s="641" t="str">
        <f t="shared" si="348"/>
        <v>ok</v>
      </c>
      <c r="AS727" s="641" t="str">
        <f t="shared" si="349"/>
        <v>ok</v>
      </c>
      <c r="AT727" s="641" t="str">
        <f t="shared" si="350"/>
        <v>ok</v>
      </c>
      <c r="AU727" s="641" t="str">
        <f t="shared" si="351"/>
        <v>ok</v>
      </c>
      <c r="AV727" s="641" t="str">
        <f t="shared" si="352"/>
        <v>ok</v>
      </c>
      <c r="AW727" s="641" t="str">
        <f t="shared" si="353"/>
        <v>ok</v>
      </c>
      <c r="AX727" s="641" t="str">
        <f t="shared" si="354"/>
        <v>ok</v>
      </c>
      <c r="AY727" s="641" t="str">
        <f t="shared" si="355"/>
        <v>ok</v>
      </c>
      <c r="AZ727" s="641" t="str">
        <f t="shared" si="356"/>
        <v>ok</v>
      </c>
      <c r="BA727" s="641" t="str">
        <f t="shared" si="357"/>
        <v>ok</v>
      </c>
      <c r="BB727" s="641" t="str">
        <f t="shared" si="358"/>
        <v>ok</v>
      </c>
      <c r="BC727" s="641" t="str">
        <f t="shared" si="359"/>
        <v>ok</v>
      </c>
    </row>
    <row r="728" spans="1:55" ht="12.75" hidden="1" customHeight="1">
      <c r="A728" s="34"/>
      <c r="B728" s="35">
        <f t="shared" si="362"/>
        <v>0</v>
      </c>
      <c r="C728" s="34"/>
      <c r="D728" s="253" t="s">
        <v>841</v>
      </c>
      <c r="E728" s="242"/>
      <c r="F728" s="248"/>
      <c r="G728" s="80"/>
      <c r="H728" s="81"/>
      <c r="I728" s="245"/>
      <c r="J728" s="263"/>
      <c r="K728" s="263"/>
      <c r="L728" s="263"/>
      <c r="M728" s="685"/>
      <c r="N728" s="686"/>
      <c r="O728" s="687"/>
      <c r="P728" s="687"/>
      <c r="Q728" s="687"/>
      <c r="R728" s="687"/>
      <c r="S728" s="688"/>
      <c r="T728" s="268"/>
      <c r="U728" s="539"/>
      <c r="V728" s="299" t="str">
        <f t="shared" si="20"/>
        <v>13.29</v>
      </c>
      <c r="W728" s="299">
        <f t="shared" si="361"/>
        <v>0</v>
      </c>
      <c r="X728" s="268"/>
      <c r="Y728" s="268"/>
      <c r="Z728" s="268"/>
      <c r="AA728" s="268"/>
      <c r="AB728" s="533"/>
      <c r="AN728" s="641" t="str">
        <f t="shared" si="344"/>
        <v>revisar</v>
      </c>
      <c r="AO728" s="641" t="str">
        <f t="shared" si="345"/>
        <v>ok</v>
      </c>
      <c r="AP728" s="641" t="str">
        <f t="shared" si="346"/>
        <v>ok</v>
      </c>
      <c r="AQ728" s="641" t="str">
        <f t="shared" si="347"/>
        <v>ok</v>
      </c>
      <c r="AR728" s="641" t="str">
        <f t="shared" si="348"/>
        <v>ok</v>
      </c>
      <c r="AS728" s="641" t="str">
        <f t="shared" si="349"/>
        <v>ok</v>
      </c>
      <c r="AT728" s="641" t="str">
        <f t="shared" si="350"/>
        <v>ok</v>
      </c>
      <c r="AU728" s="641" t="str">
        <f t="shared" si="351"/>
        <v>ok</v>
      </c>
      <c r="AV728" s="641" t="str">
        <f t="shared" si="352"/>
        <v>ok</v>
      </c>
      <c r="AW728" s="641" t="str">
        <f t="shared" si="353"/>
        <v>ok</v>
      </c>
      <c r="AX728" s="641" t="str">
        <f t="shared" si="354"/>
        <v>ok</v>
      </c>
      <c r="AY728" s="641" t="str">
        <f t="shared" si="355"/>
        <v>ok</v>
      </c>
      <c r="AZ728" s="641" t="str">
        <f t="shared" si="356"/>
        <v>ok</v>
      </c>
      <c r="BA728" s="641" t="str">
        <f t="shared" si="357"/>
        <v>ok</v>
      </c>
      <c r="BB728" s="641" t="str">
        <f t="shared" si="358"/>
        <v>ok</v>
      </c>
      <c r="BC728" s="641" t="str">
        <f t="shared" si="359"/>
        <v>ok</v>
      </c>
    </row>
    <row r="729" spans="1:55" ht="12.75" hidden="1" customHeight="1">
      <c r="A729" s="34"/>
      <c r="B729" s="35">
        <f t="shared" si="362"/>
        <v>0</v>
      </c>
      <c r="C729" s="34"/>
      <c r="D729" s="250" t="s">
        <v>842</v>
      </c>
      <c r="E729" s="242"/>
      <c r="F729" s="248"/>
      <c r="G729" s="80"/>
      <c r="H729" s="81"/>
      <c r="I729" s="245"/>
      <c r="J729" s="263"/>
      <c r="K729" s="263"/>
      <c r="L729" s="263"/>
      <c r="M729" s="685"/>
      <c r="N729" s="686"/>
      <c r="O729" s="687"/>
      <c r="P729" s="687"/>
      <c r="Q729" s="687"/>
      <c r="R729" s="687"/>
      <c r="S729" s="688"/>
      <c r="T729" s="268"/>
      <c r="U729" s="539"/>
      <c r="V729" s="299" t="str">
        <f t="shared" si="20"/>
        <v>13.30</v>
      </c>
      <c r="W729" s="299">
        <f t="shared" si="361"/>
        <v>0</v>
      </c>
      <c r="X729" s="268"/>
      <c r="Y729" s="268"/>
      <c r="Z729" s="268"/>
      <c r="AA729" s="268"/>
      <c r="AB729" s="533"/>
      <c r="AN729" s="641" t="str">
        <f t="shared" si="344"/>
        <v>revisar</v>
      </c>
      <c r="AO729" s="641" t="str">
        <f t="shared" si="345"/>
        <v>ok</v>
      </c>
      <c r="AP729" s="641" t="str">
        <f t="shared" si="346"/>
        <v>ok</v>
      </c>
      <c r="AQ729" s="641" t="str">
        <f t="shared" si="347"/>
        <v>ok</v>
      </c>
      <c r="AR729" s="641" t="str">
        <f t="shared" si="348"/>
        <v>ok</v>
      </c>
      <c r="AS729" s="641" t="str">
        <f t="shared" si="349"/>
        <v>ok</v>
      </c>
      <c r="AT729" s="641" t="str">
        <f t="shared" si="350"/>
        <v>ok</v>
      </c>
      <c r="AU729" s="641" t="str">
        <f t="shared" si="351"/>
        <v>ok</v>
      </c>
      <c r="AV729" s="641" t="str">
        <f t="shared" si="352"/>
        <v>ok</v>
      </c>
      <c r="AW729" s="641" t="str">
        <f t="shared" si="353"/>
        <v>ok</v>
      </c>
      <c r="AX729" s="641" t="str">
        <f t="shared" si="354"/>
        <v>ok</v>
      </c>
      <c r="AY729" s="641" t="str">
        <f t="shared" si="355"/>
        <v>ok</v>
      </c>
      <c r="AZ729" s="641" t="str">
        <f t="shared" si="356"/>
        <v>ok</v>
      </c>
      <c r="BA729" s="641" t="str">
        <f t="shared" si="357"/>
        <v>ok</v>
      </c>
      <c r="BB729" s="641" t="str">
        <f t="shared" si="358"/>
        <v>ok</v>
      </c>
      <c r="BC729" s="641" t="str">
        <f t="shared" si="359"/>
        <v>ok</v>
      </c>
    </row>
    <row r="730" spans="1:55" ht="12.75" hidden="1" customHeight="1">
      <c r="A730" s="34"/>
      <c r="B730" s="35">
        <f t="shared" si="362"/>
        <v>0</v>
      </c>
      <c r="C730" s="34"/>
      <c r="D730" s="253" t="s">
        <v>843</v>
      </c>
      <c r="E730" s="242"/>
      <c r="F730" s="248"/>
      <c r="G730" s="80"/>
      <c r="H730" s="81"/>
      <c r="I730" s="245"/>
      <c r="J730" s="263"/>
      <c r="K730" s="263"/>
      <c r="L730" s="263"/>
      <c r="M730" s="685"/>
      <c r="N730" s="686"/>
      <c r="O730" s="687"/>
      <c r="P730" s="687"/>
      <c r="Q730" s="687"/>
      <c r="R730" s="687"/>
      <c r="S730" s="688"/>
      <c r="T730" s="268"/>
      <c r="U730" s="539"/>
      <c r="V730" s="299" t="str">
        <f t="shared" si="20"/>
        <v>13.31</v>
      </c>
      <c r="W730" s="299">
        <f t="shared" si="361"/>
        <v>0</v>
      </c>
      <c r="X730" s="268"/>
      <c r="Y730" s="268"/>
      <c r="Z730" s="268"/>
      <c r="AA730" s="268"/>
      <c r="AB730" s="533"/>
      <c r="AN730" s="641" t="str">
        <f t="shared" si="344"/>
        <v>revisar</v>
      </c>
      <c r="AO730" s="641" t="str">
        <f t="shared" si="345"/>
        <v>ok</v>
      </c>
      <c r="AP730" s="641" t="str">
        <f t="shared" si="346"/>
        <v>ok</v>
      </c>
      <c r="AQ730" s="641" t="str">
        <f t="shared" si="347"/>
        <v>ok</v>
      </c>
      <c r="AR730" s="641" t="str">
        <f t="shared" si="348"/>
        <v>ok</v>
      </c>
      <c r="AS730" s="641" t="str">
        <f t="shared" si="349"/>
        <v>ok</v>
      </c>
      <c r="AT730" s="641" t="str">
        <f t="shared" si="350"/>
        <v>ok</v>
      </c>
      <c r="AU730" s="641" t="str">
        <f t="shared" si="351"/>
        <v>ok</v>
      </c>
      <c r="AV730" s="641" t="str">
        <f t="shared" si="352"/>
        <v>ok</v>
      </c>
      <c r="AW730" s="641" t="str">
        <f t="shared" si="353"/>
        <v>ok</v>
      </c>
      <c r="AX730" s="641" t="str">
        <f t="shared" si="354"/>
        <v>ok</v>
      </c>
      <c r="AY730" s="641" t="str">
        <f t="shared" si="355"/>
        <v>ok</v>
      </c>
      <c r="AZ730" s="641" t="str">
        <f t="shared" si="356"/>
        <v>ok</v>
      </c>
      <c r="BA730" s="641" t="str">
        <f t="shared" si="357"/>
        <v>ok</v>
      </c>
      <c r="BB730" s="641" t="str">
        <f t="shared" si="358"/>
        <v>ok</v>
      </c>
      <c r="BC730" s="641" t="str">
        <f t="shared" si="359"/>
        <v>ok</v>
      </c>
    </row>
    <row r="731" spans="1:55" ht="12.75" hidden="1" customHeight="1">
      <c r="A731" s="34"/>
      <c r="B731" s="35">
        <f t="shared" si="362"/>
        <v>0</v>
      </c>
      <c r="C731" s="34"/>
      <c r="D731" s="250" t="s">
        <v>844</v>
      </c>
      <c r="E731" s="242"/>
      <c r="F731" s="248"/>
      <c r="G731" s="80"/>
      <c r="H731" s="81"/>
      <c r="I731" s="245"/>
      <c r="J731" s="263"/>
      <c r="K731" s="263"/>
      <c r="L731" s="263"/>
      <c r="M731" s="685"/>
      <c r="N731" s="686"/>
      <c r="O731" s="687"/>
      <c r="P731" s="687"/>
      <c r="Q731" s="687"/>
      <c r="R731" s="687"/>
      <c r="S731" s="688"/>
      <c r="T731" s="268"/>
      <c r="U731" s="539"/>
      <c r="V731" s="299" t="str">
        <f t="shared" si="20"/>
        <v>13.32</v>
      </c>
      <c r="W731" s="299">
        <f t="shared" si="361"/>
        <v>0</v>
      </c>
      <c r="X731" s="268"/>
      <c r="Y731" s="268"/>
      <c r="Z731" s="268"/>
      <c r="AA731" s="268"/>
      <c r="AB731" s="533"/>
      <c r="AN731" s="641" t="str">
        <f t="shared" si="344"/>
        <v>revisar</v>
      </c>
      <c r="AO731" s="641" t="str">
        <f t="shared" si="345"/>
        <v>ok</v>
      </c>
      <c r="AP731" s="641" t="str">
        <f t="shared" si="346"/>
        <v>ok</v>
      </c>
      <c r="AQ731" s="641" t="str">
        <f t="shared" si="347"/>
        <v>ok</v>
      </c>
      <c r="AR731" s="641" t="str">
        <f t="shared" si="348"/>
        <v>ok</v>
      </c>
      <c r="AS731" s="641" t="str">
        <f t="shared" si="349"/>
        <v>ok</v>
      </c>
      <c r="AT731" s="641" t="str">
        <f t="shared" si="350"/>
        <v>ok</v>
      </c>
      <c r="AU731" s="641" t="str">
        <f t="shared" si="351"/>
        <v>ok</v>
      </c>
      <c r="AV731" s="641" t="str">
        <f t="shared" si="352"/>
        <v>ok</v>
      </c>
      <c r="AW731" s="641" t="str">
        <f t="shared" si="353"/>
        <v>ok</v>
      </c>
      <c r="AX731" s="641" t="str">
        <f t="shared" si="354"/>
        <v>ok</v>
      </c>
      <c r="AY731" s="641" t="str">
        <f t="shared" si="355"/>
        <v>ok</v>
      </c>
      <c r="AZ731" s="641" t="str">
        <f t="shared" si="356"/>
        <v>ok</v>
      </c>
      <c r="BA731" s="641" t="str">
        <f t="shared" si="357"/>
        <v>ok</v>
      </c>
      <c r="BB731" s="641" t="str">
        <f t="shared" si="358"/>
        <v>ok</v>
      </c>
      <c r="BC731" s="641" t="str">
        <f t="shared" si="359"/>
        <v>ok</v>
      </c>
    </row>
    <row r="732" spans="1:55" ht="12.75" hidden="1" customHeight="1">
      <c r="A732" s="34"/>
      <c r="B732" s="35">
        <f t="shared" si="362"/>
        <v>0</v>
      </c>
      <c r="C732" s="34"/>
      <c r="D732" s="253" t="s">
        <v>845</v>
      </c>
      <c r="E732" s="242"/>
      <c r="F732" s="248"/>
      <c r="G732" s="80"/>
      <c r="H732" s="81"/>
      <c r="I732" s="245"/>
      <c r="J732" s="263"/>
      <c r="K732" s="263"/>
      <c r="L732" s="263"/>
      <c r="M732" s="685"/>
      <c r="N732" s="686"/>
      <c r="O732" s="687"/>
      <c r="P732" s="687"/>
      <c r="Q732" s="687"/>
      <c r="R732" s="687"/>
      <c r="S732" s="688"/>
      <c r="T732" s="268"/>
      <c r="U732" s="539"/>
      <c r="V732" s="299" t="str">
        <f t="shared" si="20"/>
        <v>13.33</v>
      </c>
      <c r="W732" s="299">
        <f t="shared" si="361"/>
        <v>0</v>
      </c>
      <c r="X732" s="268"/>
      <c r="Y732" s="268"/>
      <c r="Z732" s="268"/>
      <c r="AA732" s="268"/>
      <c r="AB732" s="533"/>
      <c r="AN732" s="641" t="str">
        <f t="shared" si="344"/>
        <v>revisar</v>
      </c>
      <c r="AO732" s="641" t="str">
        <f t="shared" si="345"/>
        <v>ok</v>
      </c>
      <c r="AP732" s="641" t="str">
        <f t="shared" si="346"/>
        <v>ok</v>
      </c>
      <c r="AQ732" s="641" t="str">
        <f t="shared" si="347"/>
        <v>ok</v>
      </c>
      <c r="AR732" s="641" t="str">
        <f t="shared" si="348"/>
        <v>ok</v>
      </c>
      <c r="AS732" s="641" t="str">
        <f t="shared" si="349"/>
        <v>ok</v>
      </c>
      <c r="AT732" s="641" t="str">
        <f t="shared" si="350"/>
        <v>ok</v>
      </c>
      <c r="AU732" s="641" t="str">
        <f t="shared" si="351"/>
        <v>ok</v>
      </c>
      <c r="AV732" s="641" t="str">
        <f t="shared" si="352"/>
        <v>ok</v>
      </c>
      <c r="AW732" s="641" t="str">
        <f t="shared" si="353"/>
        <v>ok</v>
      </c>
      <c r="AX732" s="641" t="str">
        <f t="shared" si="354"/>
        <v>ok</v>
      </c>
      <c r="AY732" s="641" t="str">
        <f t="shared" si="355"/>
        <v>ok</v>
      </c>
      <c r="AZ732" s="641" t="str">
        <f t="shared" si="356"/>
        <v>ok</v>
      </c>
      <c r="BA732" s="641" t="str">
        <f t="shared" si="357"/>
        <v>ok</v>
      </c>
      <c r="BB732" s="641" t="str">
        <f t="shared" si="358"/>
        <v>ok</v>
      </c>
      <c r="BC732" s="641" t="str">
        <f t="shared" si="359"/>
        <v>ok</v>
      </c>
    </row>
    <row r="733" spans="1:55" ht="12.75" hidden="1" customHeight="1">
      <c r="A733" s="34"/>
      <c r="B733" s="35">
        <f t="shared" si="362"/>
        <v>0</v>
      </c>
      <c r="C733" s="34"/>
      <c r="D733" s="250" t="s">
        <v>846</v>
      </c>
      <c r="E733" s="242"/>
      <c r="F733" s="248"/>
      <c r="G733" s="80"/>
      <c r="H733" s="81"/>
      <c r="I733" s="245"/>
      <c r="J733" s="263"/>
      <c r="K733" s="263"/>
      <c r="L733" s="263"/>
      <c r="M733" s="685"/>
      <c r="N733" s="686"/>
      <c r="O733" s="687"/>
      <c r="P733" s="687"/>
      <c r="Q733" s="687"/>
      <c r="R733" s="687"/>
      <c r="S733" s="688"/>
      <c r="T733" s="268"/>
      <c r="U733" s="539"/>
      <c r="V733" s="299" t="str">
        <f t="shared" si="20"/>
        <v>13.34</v>
      </c>
      <c r="W733" s="299">
        <f t="shared" si="361"/>
        <v>0</v>
      </c>
      <c r="X733" s="268"/>
      <c r="Y733" s="268"/>
      <c r="Z733" s="268"/>
      <c r="AA733" s="268"/>
      <c r="AB733" s="533"/>
      <c r="AN733" s="641" t="str">
        <f t="shared" si="344"/>
        <v>revisar</v>
      </c>
      <c r="AO733" s="641" t="str">
        <f t="shared" si="345"/>
        <v>ok</v>
      </c>
      <c r="AP733" s="641" t="str">
        <f t="shared" si="346"/>
        <v>ok</v>
      </c>
      <c r="AQ733" s="641" t="str">
        <f t="shared" si="347"/>
        <v>ok</v>
      </c>
      <c r="AR733" s="641" t="str">
        <f t="shared" si="348"/>
        <v>ok</v>
      </c>
      <c r="AS733" s="641" t="str">
        <f t="shared" si="349"/>
        <v>ok</v>
      </c>
      <c r="AT733" s="641" t="str">
        <f t="shared" si="350"/>
        <v>ok</v>
      </c>
      <c r="AU733" s="641" t="str">
        <f t="shared" si="351"/>
        <v>ok</v>
      </c>
      <c r="AV733" s="641" t="str">
        <f t="shared" si="352"/>
        <v>ok</v>
      </c>
      <c r="AW733" s="641" t="str">
        <f t="shared" si="353"/>
        <v>ok</v>
      </c>
      <c r="AX733" s="641" t="str">
        <f t="shared" si="354"/>
        <v>ok</v>
      </c>
      <c r="AY733" s="641" t="str">
        <f t="shared" si="355"/>
        <v>ok</v>
      </c>
      <c r="AZ733" s="641" t="str">
        <f t="shared" si="356"/>
        <v>ok</v>
      </c>
      <c r="BA733" s="641" t="str">
        <f t="shared" si="357"/>
        <v>ok</v>
      </c>
      <c r="BB733" s="641" t="str">
        <f t="shared" si="358"/>
        <v>ok</v>
      </c>
      <c r="BC733" s="641" t="str">
        <f t="shared" si="359"/>
        <v>ok</v>
      </c>
    </row>
    <row r="734" spans="1:55" ht="12.75" hidden="1" customHeight="1">
      <c r="A734" s="34"/>
      <c r="B734" s="35">
        <f t="shared" si="362"/>
        <v>0</v>
      </c>
      <c r="C734" s="34"/>
      <c r="D734" s="253" t="s">
        <v>847</v>
      </c>
      <c r="E734" s="242"/>
      <c r="F734" s="248"/>
      <c r="G734" s="80"/>
      <c r="H734" s="81"/>
      <c r="I734" s="245"/>
      <c r="J734" s="263"/>
      <c r="K734" s="263"/>
      <c r="L734" s="263"/>
      <c r="M734" s="685"/>
      <c r="N734" s="686"/>
      <c r="O734" s="687"/>
      <c r="P734" s="687"/>
      <c r="Q734" s="687"/>
      <c r="R734" s="687"/>
      <c r="S734" s="688"/>
      <c r="T734" s="268"/>
      <c r="U734" s="539"/>
      <c r="V734" s="299" t="str">
        <f t="shared" si="20"/>
        <v>13.35</v>
      </c>
      <c r="W734" s="299">
        <f t="shared" si="361"/>
        <v>0</v>
      </c>
      <c r="X734" s="268"/>
      <c r="Y734" s="268"/>
      <c r="Z734" s="268"/>
      <c r="AA734" s="268"/>
      <c r="AB734" s="533"/>
      <c r="AN734" s="641" t="str">
        <f t="shared" si="344"/>
        <v>revisar</v>
      </c>
      <c r="AO734" s="641" t="str">
        <f t="shared" si="345"/>
        <v>ok</v>
      </c>
      <c r="AP734" s="641" t="str">
        <f t="shared" si="346"/>
        <v>ok</v>
      </c>
      <c r="AQ734" s="641" t="str">
        <f t="shared" si="347"/>
        <v>ok</v>
      </c>
      <c r="AR734" s="641" t="str">
        <f t="shared" si="348"/>
        <v>ok</v>
      </c>
      <c r="AS734" s="641" t="str">
        <f t="shared" si="349"/>
        <v>ok</v>
      </c>
      <c r="AT734" s="641" t="str">
        <f t="shared" si="350"/>
        <v>ok</v>
      </c>
      <c r="AU734" s="641" t="str">
        <f t="shared" si="351"/>
        <v>ok</v>
      </c>
      <c r="AV734" s="641" t="str">
        <f t="shared" si="352"/>
        <v>ok</v>
      </c>
      <c r="AW734" s="641" t="str">
        <f t="shared" si="353"/>
        <v>ok</v>
      </c>
      <c r="AX734" s="641" t="str">
        <f t="shared" si="354"/>
        <v>ok</v>
      </c>
      <c r="AY734" s="641" t="str">
        <f t="shared" si="355"/>
        <v>ok</v>
      </c>
      <c r="AZ734" s="641" t="str">
        <f t="shared" si="356"/>
        <v>ok</v>
      </c>
      <c r="BA734" s="641" t="str">
        <f t="shared" si="357"/>
        <v>ok</v>
      </c>
      <c r="BB734" s="641" t="str">
        <f t="shared" si="358"/>
        <v>ok</v>
      </c>
      <c r="BC734" s="641" t="str">
        <f t="shared" si="359"/>
        <v>ok</v>
      </c>
    </row>
    <row r="735" spans="1:55" ht="12.75" hidden="1" customHeight="1">
      <c r="A735" s="34"/>
      <c r="B735" s="35">
        <f t="shared" si="362"/>
        <v>0</v>
      </c>
      <c r="C735" s="34"/>
      <c r="D735" s="250" t="s">
        <v>848</v>
      </c>
      <c r="E735" s="242"/>
      <c r="F735" s="248"/>
      <c r="G735" s="80"/>
      <c r="H735" s="81"/>
      <c r="I735" s="245"/>
      <c r="J735" s="263"/>
      <c r="K735" s="263"/>
      <c r="L735" s="263"/>
      <c r="M735" s="685"/>
      <c r="N735" s="686"/>
      <c r="O735" s="687"/>
      <c r="P735" s="687"/>
      <c r="Q735" s="687"/>
      <c r="R735" s="687"/>
      <c r="S735" s="688"/>
      <c r="T735" s="268"/>
      <c r="U735" s="539"/>
      <c r="V735" s="299" t="str">
        <f t="shared" si="20"/>
        <v>13.36</v>
      </c>
      <c r="W735" s="299">
        <f t="shared" si="361"/>
        <v>0</v>
      </c>
      <c r="X735" s="268"/>
      <c r="Y735" s="268"/>
      <c r="Z735" s="268"/>
      <c r="AA735" s="268"/>
      <c r="AB735" s="533"/>
      <c r="AN735" s="641" t="str">
        <f t="shared" si="344"/>
        <v>revisar</v>
      </c>
      <c r="AO735" s="641" t="str">
        <f t="shared" si="345"/>
        <v>ok</v>
      </c>
      <c r="AP735" s="641" t="str">
        <f t="shared" si="346"/>
        <v>ok</v>
      </c>
      <c r="AQ735" s="641" t="str">
        <f t="shared" si="347"/>
        <v>ok</v>
      </c>
      <c r="AR735" s="641" t="str">
        <f t="shared" si="348"/>
        <v>ok</v>
      </c>
      <c r="AS735" s="641" t="str">
        <f t="shared" si="349"/>
        <v>ok</v>
      </c>
      <c r="AT735" s="641" t="str">
        <f t="shared" si="350"/>
        <v>ok</v>
      </c>
      <c r="AU735" s="641" t="str">
        <f t="shared" si="351"/>
        <v>ok</v>
      </c>
      <c r="AV735" s="641" t="str">
        <f t="shared" si="352"/>
        <v>ok</v>
      </c>
      <c r="AW735" s="641" t="str">
        <f t="shared" si="353"/>
        <v>ok</v>
      </c>
      <c r="AX735" s="641" t="str">
        <f t="shared" si="354"/>
        <v>ok</v>
      </c>
      <c r="AY735" s="641" t="str">
        <f t="shared" si="355"/>
        <v>ok</v>
      </c>
      <c r="AZ735" s="641" t="str">
        <f t="shared" si="356"/>
        <v>ok</v>
      </c>
      <c r="BA735" s="641" t="str">
        <f t="shared" si="357"/>
        <v>ok</v>
      </c>
      <c r="BB735" s="641" t="str">
        <f t="shared" si="358"/>
        <v>ok</v>
      </c>
      <c r="BC735" s="641" t="str">
        <f t="shared" si="359"/>
        <v>ok</v>
      </c>
    </row>
    <row r="736" spans="1:55" ht="12.75" hidden="1" customHeight="1">
      <c r="A736" s="34"/>
      <c r="B736" s="35">
        <f t="shared" si="362"/>
        <v>0</v>
      </c>
      <c r="C736" s="34"/>
      <c r="D736" s="253" t="s">
        <v>849</v>
      </c>
      <c r="E736" s="242"/>
      <c r="F736" s="248"/>
      <c r="G736" s="80"/>
      <c r="H736" s="81"/>
      <c r="I736" s="245"/>
      <c r="J736" s="263"/>
      <c r="K736" s="263"/>
      <c r="L736" s="263"/>
      <c r="M736" s="685"/>
      <c r="N736" s="686"/>
      <c r="O736" s="687"/>
      <c r="P736" s="687"/>
      <c r="Q736" s="687"/>
      <c r="R736" s="687"/>
      <c r="S736" s="688"/>
      <c r="T736" s="268"/>
      <c r="U736" s="539"/>
      <c r="V736" s="299" t="str">
        <f t="shared" si="20"/>
        <v>13.37</v>
      </c>
      <c r="W736" s="299">
        <f t="shared" si="361"/>
        <v>0</v>
      </c>
      <c r="X736" s="268"/>
      <c r="Y736" s="268"/>
      <c r="Z736" s="268"/>
      <c r="AA736" s="268"/>
      <c r="AB736" s="533"/>
      <c r="AN736" s="641" t="str">
        <f t="shared" si="344"/>
        <v>revisar</v>
      </c>
      <c r="AO736" s="641" t="str">
        <f t="shared" si="345"/>
        <v>ok</v>
      </c>
      <c r="AP736" s="641" t="str">
        <f t="shared" si="346"/>
        <v>ok</v>
      </c>
      <c r="AQ736" s="641" t="str">
        <f t="shared" si="347"/>
        <v>ok</v>
      </c>
      <c r="AR736" s="641" t="str">
        <f t="shared" si="348"/>
        <v>ok</v>
      </c>
      <c r="AS736" s="641" t="str">
        <f t="shared" si="349"/>
        <v>ok</v>
      </c>
      <c r="AT736" s="641" t="str">
        <f t="shared" si="350"/>
        <v>ok</v>
      </c>
      <c r="AU736" s="641" t="str">
        <f t="shared" si="351"/>
        <v>ok</v>
      </c>
      <c r="AV736" s="641" t="str">
        <f t="shared" si="352"/>
        <v>ok</v>
      </c>
      <c r="AW736" s="641" t="str">
        <f t="shared" si="353"/>
        <v>ok</v>
      </c>
      <c r="AX736" s="641" t="str">
        <f t="shared" si="354"/>
        <v>ok</v>
      </c>
      <c r="AY736" s="641" t="str">
        <f t="shared" si="355"/>
        <v>ok</v>
      </c>
      <c r="AZ736" s="641" t="str">
        <f t="shared" si="356"/>
        <v>ok</v>
      </c>
      <c r="BA736" s="641" t="str">
        <f t="shared" si="357"/>
        <v>ok</v>
      </c>
      <c r="BB736" s="641" t="str">
        <f t="shared" si="358"/>
        <v>ok</v>
      </c>
      <c r="BC736" s="641" t="str">
        <f t="shared" si="359"/>
        <v>ok</v>
      </c>
    </row>
    <row r="737" spans="1:55" ht="12.75" hidden="1" customHeight="1">
      <c r="A737" s="34"/>
      <c r="B737" s="35">
        <f t="shared" si="362"/>
        <v>0</v>
      </c>
      <c r="C737" s="34"/>
      <c r="D737" s="250" t="s">
        <v>850</v>
      </c>
      <c r="E737" s="242"/>
      <c r="F737" s="248"/>
      <c r="G737" s="80"/>
      <c r="H737" s="81"/>
      <c r="I737" s="245"/>
      <c r="J737" s="263"/>
      <c r="K737" s="263"/>
      <c r="L737" s="263"/>
      <c r="M737" s="685"/>
      <c r="N737" s="686"/>
      <c r="O737" s="687"/>
      <c r="P737" s="687"/>
      <c r="Q737" s="687"/>
      <c r="R737" s="687"/>
      <c r="S737" s="688"/>
      <c r="T737" s="268"/>
      <c r="U737" s="539"/>
      <c r="V737" s="299" t="str">
        <f t="shared" si="20"/>
        <v>13.38</v>
      </c>
      <c r="W737" s="299">
        <f t="shared" si="361"/>
        <v>0</v>
      </c>
      <c r="X737" s="268"/>
      <c r="Y737" s="268"/>
      <c r="Z737" s="268"/>
      <c r="AA737" s="268"/>
      <c r="AB737" s="533"/>
      <c r="AN737" s="641" t="str">
        <f t="shared" si="344"/>
        <v>revisar</v>
      </c>
      <c r="AO737" s="641" t="str">
        <f t="shared" si="345"/>
        <v>ok</v>
      </c>
      <c r="AP737" s="641" t="str">
        <f t="shared" si="346"/>
        <v>ok</v>
      </c>
      <c r="AQ737" s="641" t="str">
        <f t="shared" si="347"/>
        <v>ok</v>
      </c>
      <c r="AR737" s="641" t="str">
        <f t="shared" si="348"/>
        <v>ok</v>
      </c>
      <c r="AS737" s="641" t="str">
        <f t="shared" si="349"/>
        <v>ok</v>
      </c>
      <c r="AT737" s="641" t="str">
        <f t="shared" si="350"/>
        <v>ok</v>
      </c>
      <c r="AU737" s="641" t="str">
        <f t="shared" si="351"/>
        <v>ok</v>
      </c>
      <c r="AV737" s="641" t="str">
        <f t="shared" si="352"/>
        <v>ok</v>
      </c>
      <c r="AW737" s="641" t="str">
        <f t="shared" si="353"/>
        <v>ok</v>
      </c>
      <c r="AX737" s="641" t="str">
        <f t="shared" si="354"/>
        <v>ok</v>
      </c>
      <c r="AY737" s="641" t="str">
        <f t="shared" si="355"/>
        <v>ok</v>
      </c>
      <c r="AZ737" s="641" t="str">
        <f t="shared" si="356"/>
        <v>ok</v>
      </c>
      <c r="BA737" s="641" t="str">
        <f t="shared" si="357"/>
        <v>ok</v>
      </c>
      <c r="BB737" s="641" t="str">
        <f t="shared" si="358"/>
        <v>ok</v>
      </c>
      <c r="BC737" s="641" t="str">
        <f t="shared" si="359"/>
        <v>ok</v>
      </c>
    </row>
    <row r="738" spans="1:55" ht="12.75" hidden="1" customHeight="1">
      <c r="A738" s="34"/>
      <c r="B738" s="35">
        <f t="shared" si="362"/>
        <v>0</v>
      </c>
      <c r="C738" s="34"/>
      <c r="D738" s="253" t="s">
        <v>851</v>
      </c>
      <c r="E738" s="242"/>
      <c r="F738" s="248"/>
      <c r="G738" s="80"/>
      <c r="H738" s="81"/>
      <c r="I738" s="245"/>
      <c r="J738" s="263"/>
      <c r="K738" s="263"/>
      <c r="L738" s="263"/>
      <c r="M738" s="685"/>
      <c r="N738" s="686"/>
      <c r="O738" s="687"/>
      <c r="P738" s="687"/>
      <c r="Q738" s="687"/>
      <c r="R738" s="687"/>
      <c r="S738" s="688"/>
      <c r="T738" s="268"/>
      <c r="U738" s="539"/>
      <c r="V738" s="299" t="str">
        <f t="shared" si="20"/>
        <v>13.39</v>
      </c>
      <c r="W738" s="299">
        <f t="shared" si="361"/>
        <v>0</v>
      </c>
      <c r="X738" s="268"/>
      <c r="Y738" s="268"/>
      <c r="Z738" s="268"/>
      <c r="AA738" s="268"/>
      <c r="AB738" s="533"/>
      <c r="AN738" s="641" t="str">
        <f t="shared" si="344"/>
        <v>revisar</v>
      </c>
      <c r="AO738" s="641" t="str">
        <f t="shared" si="345"/>
        <v>ok</v>
      </c>
      <c r="AP738" s="641" t="str">
        <f t="shared" si="346"/>
        <v>ok</v>
      </c>
      <c r="AQ738" s="641" t="str">
        <f t="shared" si="347"/>
        <v>ok</v>
      </c>
      <c r="AR738" s="641" t="str">
        <f t="shared" si="348"/>
        <v>ok</v>
      </c>
      <c r="AS738" s="641" t="str">
        <f t="shared" si="349"/>
        <v>ok</v>
      </c>
      <c r="AT738" s="641" t="str">
        <f t="shared" si="350"/>
        <v>ok</v>
      </c>
      <c r="AU738" s="641" t="str">
        <f t="shared" si="351"/>
        <v>ok</v>
      </c>
      <c r="AV738" s="641" t="str">
        <f t="shared" si="352"/>
        <v>ok</v>
      </c>
      <c r="AW738" s="641" t="str">
        <f t="shared" si="353"/>
        <v>ok</v>
      </c>
      <c r="AX738" s="641" t="str">
        <f t="shared" si="354"/>
        <v>ok</v>
      </c>
      <c r="AY738" s="641" t="str">
        <f t="shared" si="355"/>
        <v>ok</v>
      </c>
      <c r="AZ738" s="641" t="str">
        <f t="shared" si="356"/>
        <v>ok</v>
      </c>
      <c r="BA738" s="641" t="str">
        <f t="shared" si="357"/>
        <v>ok</v>
      </c>
      <c r="BB738" s="641" t="str">
        <f t="shared" si="358"/>
        <v>ok</v>
      </c>
      <c r="BC738" s="641" t="str">
        <f t="shared" si="359"/>
        <v>ok</v>
      </c>
    </row>
    <row r="739" spans="1:55" ht="12.75" hidden="1" customHeight="1">
      <c r="A739" s="34"/>
      <c r="B739" s="35">
        <f t="shared" si="362"/>
        <v>0</v>
      </c>
      <c r="C739" s="34"/>
      <c r="D739" s="250" t="s">
        <v>852</v>
      </c>
      <c r="E739" s="242"/>
      <c r="F739" s="248"/>
      <c r="G739" s="80"/>
      <c r="H739" s="81"/>
      <c r="I739" s="245"/>
      <c r="J739" s="263"/>
      <c r="K739" s="263"/>
      <c r="L739" s="263"/>
      <c r="M739" s="685"/>
      <c r="N739" s="686"/>
      <c r="O739" s="687"/>
      <c r="P739" s="687"/>
      <c r="Q739" s="687"/>
      <c r="R739" s="687"/>
      <c r="S739" s="688"/>
      <c r="T739" s="268"/>
      <c r="U739" s="539"/>
      <c r="V739" s="299" t="str">
        <f t="shared" si="20"/>
        <v>13.40</v>
      </c>
      <c r="W739" s="299">
        <f t="shared" si="361"/>
        <v>0</v>
      </c>
      <c r="X739" s="268"/>
      <c r="Y739" s="268"/>
      <c r="Z739" s="268"/>
      <c r="AA739" s="268"/>
      <c r="AB739" s="533"/>
      <c r="AN739" s="641" t="str">
        <f t="shared" si="344"/>
        <v>revisar</v>
      </c>
      <c r="AO739" s="641" t="str">
        <f t="shared" si="345"/>
        <v>ok</v>
      </c>
      <c r="AP739" s="641" t="str">
        <f t="shared" si="346"/>
        <v>ok</v>
      </c>
      <c r="AQ739" s="641" t="str">
        <f t="shared" si="347"/>
        <v>ok</v>
      </c>
      <c r="AR739" s="641" t="str">
        <f t="shared" si="348"/>
        <v>ok</v>
      </c>
      <c r="AS739" s="641" t="str">
        <f t="shared" si="349"/>
        <v>ok</v>
      </c>
      <c r="AT739" s="641" t="str">
        <f t="shared" si="350"/>
        <v>ok</v>
      </c>
      <c r="AU739" s="641" t="str">
        <f t="shared" si="351"/>
        <v>ok</v>
      </c>
      <c r="AV739" s="641" t="str">
        <f t="shared" si="352"/>
        <v>ok</v>
      </c>
      <c r="AW739" s="641" t="str">
        <f t="shared" si="353"/>
        <v>ok</v>
      </c>
      <c r="AX739" s="641" t="str">
        <f t="shared" si="354"/>
        <v>ok</v>
      </c>
      <c r="AY739" s="641" t="str">
        <f t="shared" si="355"/>
        <v>ok</v>
      </c>
      <c r="AZ739" s="641" t="str">
        <f t="shared" si="356"/>
        <v>ok</v>
      </c>
      <c r="BA739" s="641" t="str">
        <f t="shared" si="357"/>
        <v>ok</v>
      </c>
      <c r="BB739" s="641" t="str">
        <f t="shared" si="358"/>
        <v>ok</v>
      </c>
      <c r="BC739" s="641" t="str">
        <f t="shared" si="359"/>
        <v>ok</v>
      </c>
    </row>
    <row r="740" spans="1:55" ht="12.75" hidden="1" customHeight="1">
      <c r="A740" s="34"/>
      <c r="B740" s="35">
        <f t="shared" si="362"/>
        <v>0</v>
      </c>
      <c r="C740" s="34"/>
      <c r="D740" s="253" t="s">
        <v>853</v>
      </c>
      <c r="E740" s="242"/>
      <c r="F740" s="248"/>
      <c r="G740" s="80"/>
      <c r="H740" s="81"/>
      <c r="I740" s="245"/>
      <c r="J740" s="263"/>
      <c r="K740" s="263"/>
      <c r="L740" s="263"/>
      <c r="M740" s="685"/>
      <c r="N740" s="686"/>
      <c r="O740" s="687"/>
      <c r="P740" s="687"/>
      <c r="Q740" s="687"/>
      <c r="R740" s="687"/>
      <c r="S740" s="688"/>
      <c r="T740" s="268"/>
      <c r="U740" s="539"/>
      <c r="V740" s="299" t="str">
        <f t="shared" si="20"/>
        <v>13.41</v>
      </c>
      <c r="W740" s="299">
        <f t="shared" si="361"/>
        <v>0</v>
      </c>
      <c r="X740" s="268"/>
      <c r="Y740" s="268"/>
      <c r="Z740" s="268"/>
      <c r="AA740" s="268"/>
      <c r="AB740" s="533"/>
      <c r="AN740" s="641" t="str">
        <f t="shared" si="344"/>
        <v>revisar</v>
      </c>
      <c r="AO740" s="641" t="str">
        <f t="shared" si="345"/>
        <v>ok</v>
      </c>
      <c r="AP740" s="641" t="str">
        <f t="shared" si="346"/>
        <v>ok</v>
      </c>
      <c r="AQ740" s="641" t="str">
        <f t="shared" si="347"/>
        <v>ok</v>
      </c>
      <c r="AR740" s="641" t="str">
        <f t="shared" si="348"/>
        <v>ok</v>
      </c>
      <c r="AS740" s="641" t="str">
        <f t="shared" si="349"/>
        <v>ok</v>
      </c>
      <c r="AT740" s="641" t="str">
        <f t="shared" si="350"/>
        <v>ok</v>
      </c>
      <c r="AU740" s="641" t="str">
        <f t="shared" si="351"/>
        <v>ok</v>
      </c>
      <c r="AV740" s="641" t="str">
        <f t="shared" si="352"/>
        <v>ok</v>
      </c>
      <c r="AW740" s="641" t="str">
        <f t="shared" si="353"/>
        <v>ok</v>
      </c>
      <c r="AX740" s="641" t="str">
        <f t="shared" si="354"/>
        <v>ok</v>
      </c>
      <c r="AY740" s="641" t="str">
        <f t="shared" si="355"/>
        <v>ok</v>
      </c>
      <c r="AZ740" s="641" t="str">
        <f t="shared" si="356"/>
        <v>ok</v>
      </c>
      <c r="BA740" s="641" t="str">
        <f t="shared" si="357"/>
        <v>ok</v>
      </c>
      <c r="BB740" s="641" t="str">
        <f t="shared" si="358"/>
        <v>ok</v>
      </c>
      <c r="BC740" s="641" t="str">
        <f t="shared" si="359"/>
        <v>ok</v>
      </c>
    </row>
    <row r="741" spans="1:55" ht="12.75" hidden="1" customHeight="1">
      <c r="A741" s="34"/>
      <c r="B741" s="35">
        <f t="shared" si="362"/>
        <v>0</v>
      </c>
      <c r="C741" s="34"/>
      <c r="D741" s="250" t="s">
        <v>854</v>
      </c>
      <c r="E741" s="242"/>
      <c r="F741" s="248"/>
      <c r="G741" s="80"/>
      <c r="H741" s="81"/>
      <c r="I741" s="245"/>
      <c r="J741" s="263"/>
      <c r="K741" s="263"/>
      <c r="L741" s="263"/>
      <c r="M741" s="685"/>
      <c r="N741" s="686"/>
      <c r="O741" s="687"/>
      <c r="P741" s="687"/>
      <c r="Q741" s="687"/>
      <c r="R741" s="687"/>
      <c r="S741" s="688"/>
      <c r="T741" s="268"/>
      <c r="U741" s="539"/>
      <c r="V741" s="299" t="str">
        <f t="shared" si="20"/>
        <v>13.42</v>
      </c>
      <c r="W741" s="299">
        <f t="shared" si="361"/>
        <v>0</v>
      </c>
      <c r="X741" s="268"/>
      <c r="Y741" s="268"/>
      <c r="Z741" s="268"/>
      <c r="AA741" s="268"/>
      <c r="AB741" s="533"/>
      <c r="AN741" s="641" t="str">
        <f t="shared" si="344"/>
        <v>revisar</v>
      </c>
      <c r="AO741" s="641" t="str">
        <f t="shared" si="345"/>
        <v>ok</v>
      </c>
      <c r="AP741" s="641" t="str">
        <f t="shared" si="346"/>
        <v>ok</v>
      </c>
      <c r="AQ741" s="641" t="str">
        <f t="shared" si="347"/>
        <v>ok</v>
      </c>
      <c r="AR741" s="641" t="str">
        <f t="shared" si="348"/>
        <v>ok</v>
      </c>
      <c r="AS741" s="641" t="str">
        <f t="shared" si="349"/>
        <v>ok</v>
      </c>
      <c r="AT741" s="641" t="str">
        <f t="shared" si="350"/>
        <v>ok</v>
      </c>
      <c r="AU741" s="641" t="str">
        <f t="shared" si="351"/>
        <v>ok</v>
      </c>
      <c r="AV741" s="641" t="str">
        <f t="shared" si="352"/>
        <v>ok</v>
      </c>
      <c r="AW741" s="641" t="str">
        <f t="shared" si="353"/>
        <v>ok</v>
      </c>
      <c r="AX741" s="641" t="str">
        <f t="shared" si="354"/>
        <v>ok</v>
      </c>
      <c r="AY741" s="641" t="str">
        <f t="shared" si="355"/>
        <v>ok</v>
      </c>
      <c r="AZ741" s="641" t="str">
        <f t="shared" si="356"/>
        <v>ok</v>
      </c>
      <c r="BA741" s="641" t="str">
        <f t="shared" si="357"/>
        <v>ok</v>
      </c>
      <c r="BB741" s="641" t="str">
        <f t="shared" si="358"/>
        <v>ok</v>
      </c>
      <c r="BC741" s="641" t="str">
        <f t="shared" si="359"/>
        <v>ok</v>
      </c>
    </row>
    <row r="742" spans="1:55" ht="12.75" hidden="1" customHeight="1">
      <c r="A742" s="34"/>
      <c r="B742" s="35">
        <f t="shared" si="362"/>
        <v>0</v>
      </c>
      <c r="C742" s="34"/>
      <c r="D742" s="253" t="s">
        <v>855</v>
      </c>
      <c r="E742" s="242"/>
      <c r="F742" s="248"/>
      <c r="G742" s="80"/>
      <c r="H742" s="81"/>
      <c r="I742" s="245"/>
      <c r="J742" s="263"/>
      <c r="K742" s="263"/>
      <c r="L742" s="263"/>
      <c r="M742" s="685"/>
      <c r="N742" s="686"/>
      <c r="O742" s="687"/>
      <c r="P742" s="687"/>
      <c r="Q742" s="687"/>
      <c r="R742" s="687"/>
      <c r="S742" s="688"/>
      <c r="T742" s="268"/>
      <c r="U742" s="539"/>
      <c r="V742" s="299" t="str">
        <f t="shared" si="20"/>
        <v>13.43</v>
      </c>
      <c r="W742" s="299">
        <f t="shared" si="361"/>
        <v>0</v>
      </c>
      <c r="X742" s="268"/>
      <c r="Y742" s="268"/>
      <c r="Z742" s="268"/>
      <c r="AA742" s="268"/>
      <c r="AB742" s="533"/>
      <c r="AN742" s="641" t="str">
        <f t="shared" si="344"/>
        <v>revisar</v>
      </c>
      <c r="AO742" s="641" t="str">
        <f t="shared" si="345"/>
        <v>ok</v>
      </c>
      <c r="AP742" s="641" t="str">
        <f t="shared" si="346"/>
        <v>ok</v>
      </c>
      <c r="AQ742" s="641" t="str">
        <f t="shared" si="347"/>
        <v>ok</v>
      </c>
      <c r="AR742" s="641" t="str">
        <f t="shared" si="348"/>
        <v>ok</v>
      </c>
      <c r="AS742" s="641" t="str">
        <f t="shared" si="349"/>
        <v>ok</v>
      </c>
      <c r="AT742" s="641" t="str">
        <f t="shared" si="350"/>
        <v>ok</v>
      </c>
      <c r="AU742" s="641" t="str">
        <f t="shared" si="351"/>
        <v>ok</v>
      </c>
      <c r="AV742" s="641" t="str">
        <f t="shared" si="352"/>
        <v>ok</v>
      </c>
      <c r="AW742" s="641" t="str">
        <f t="shared" si="353"/>
        <v>ok</v>
      </c>
      <c r="AX742" s="641" t="str">
        <f t="shared" si="354"/>
        <v>ok</v>
      </c>
      <c r="AY742" s="641" t="str">
        <f t="shared" si="355"/>
        <v>ok</v>
      </c>
      <c r="AZ742" s="641" t="str">
        <f t="shared" si="356"/>
        <v>ok</v>
      </c>
      <c r="BA742" s="641" t="str">
        <f t="shared" si="357"/>
        <v>ok</v>
      </c>
      <c r="BB742" s="641" t="str">
        <f t="shared" si="358"/>
        <v>ok</v>
      </c>
      <c r="BC742" s="641" t="str">
        <f t="shared" si="359"/>
        <v>ok</v>
      </c>
    </row>
    <row r="743" spans="1:55" ht="12.75" hidden="1" customHeight="1">
      <c r="A743" s="34"/>
      <c r="B743" s="35">
        <f t="shared" si="362"/>
        <v>0</v>
      </c>
      <c r="C743" s="34"/>
      <c r="D743" s="250" t="s">
        <v>856</v>
      </c>
      <c r="E743" s="242"/>
      <c r="F743" s="248"/>
      <c r="G743" s="80"/>
      <c r="H743" s="81"/>
      <c r="I743" s="245"/>
      <c r="J743" s="263"/>
      <c r="K743" s="263"/>
      <c r="L743" s="263"/>
      <c r="M743" s="685"/>
      <c r="N743" s="686"/>
      <c r="O743" s="687"/>
      <c r="P743" s="687"/>
      <c r="Q743" s="687"/>
      <c r="R743" s="687"/>
      <c r="S743" s="688"/>
      <c r="T743" s="268"/>
      <c r="U743" s="539"/>
      <c r="V743" s="299" t="str">
        <f t="shared" si="20"/>
        <v>13.44</v>
      </c>
      <c r="W743" s="299">
        <f t="shared" si="361"/>
        <v>0</v>
      </c>
      <c r="X743" s="268"/>
      <c r="Y743" s="268"/>
      <c r="Z743" s="268"/>
      <c r="AA743" s="268"/>
      <c r="AB743" s="533"/>
      <c r="AN743" s="641" t="str">
        <f t="shared" si="344"/>
        <v>revisar</v>
      </c>
      <c r="AO743" s="641" t="str">
        <f t="shared" si="345"/>
        <v>ok</v>
      </c>
      <c r="AP743" s="641" t="str">
        <f t="shared" si="346"/>
        <v>ok</v>
      </c>
      <c r="AQ743" s="641" t="str">
        <f t="shared" si="347"/>
        <v>ok</v>
      </c>
      <c r="AR743" s="641" t="str">
        <f t="shared" si="348"/>
        <v>ok</v>
      </c>
      <c r="AS743" s="641" t="str">
        <f t="shared" si="349"/>
        <v>ok</v>
      </c>
      <c r="AT743" s="641" t="str">
        <f t="shared" si="350"/>
        <v>ok</v>
      </c>
      <c r="AU743" s="641" t="str">
        <f t="shared" si="351"/>
        <v>ok</v>
      </c>
      <c r="AV743" s="641" t="str">
        <f t="shared" si="352"/>
        <v>ok</v>
      </c>
      <c r="AW743" s="641" t="str">
        <f t="shared" si="353"/>
        <v>ok</v>
      </c>
      <c r="AX743" s="641" t="str">
        <f t="shared" si="354"/>
        <v>ok</v>
      </c>
      <c r="AY743" s="641" t="str">
        <f t="shared" si="355"/>
        <v>ok</v>
      </c>
      <c r="AZ743" s="641" t="str">
        <f t="shared" si="356"/>
        <v>ok</v>
      </c>
      <c r="BA743" s="641" t="str">
        <f t="shared" si="357"/>
        <v>ok</v>
      </c>
      <c r="BB743" s="641" t="str">
        <f t="shared" si="358"/>
        <v>ok</v>
      </c>
      <c r="BC743" s="641" t="str">
        <f t="shared" si="359"/>
        <v>ok</v>
      </c>
    </row>
    <row r="744" spans="1:55" ht="12.75" hidden="1" customHeight="1">
      <c r="A744" s="34"/>
      <c r="B744" s="35">
        <f t="shared" si="362"/>
        <v>0</v>
      </c>
      <c r="C744" s="34"/>
      <c r="D744" s="253" t="s">
        <v>857</v>
      </c>
      <c r="E744" s="242"/>
      <c r="F744" s="248"/>
      <c r="G744" s="80"/>
      <c r="H744" s="81"/>
      <c r="I744" s="245"/>
      <c r="J744" s="263"/>
      <c r="K744" s="263"/>
      <c r="L744" s="263"/>
      <c r="M744" s="685"/>
      <c r="N744" s="686"/>
      <c r="O744" s="687"/>
      <c r="P744" s="687"/>
      <c r="Q744" s="687"/>
      <c r="R744" s="687"/>
      <c r="S744" s="688"/>
      <c r="T744" s="268"/>
      <c r="U744" s="539"/>
      <c r="V744" s="299" t="str">
        <f t="shared" si="20"/>
        <v>13.45</v>
      </c>
      <c r="W744" s="299">
        <f t="shared" si="361"/>
        <v>0</v>
      </c>
      <c r="X744" s="268"/>
      <c r="Y744" s="268"/>
      <c r="Z744" s="268"/>
      <c r="AA744" s="268"/>
      <c r="AB744" s="533"/>
      <c r="AN744" s="641" t="str">
        <f t="shared" si="344"/>
        <v>revisar</v>
      </c>
      <c r="AO744" s="641" t="str">
        <f t="shared" si="345"/>
        <v>ok</v>
      </c>
      <c r="AP744" s="641" t="str">
        <f t="shared" si="346"/>
        <v>ok</v>
      </c>
      <c r="AQ744" s="641" t="str">
        <f t="shared" si="347"/>
        <v>ok</v>
      </c>
      <c r="AR744" s="641" t="str">
        <f t="shared" si="348"/>
        <v>ok</v>
      </c>
      <c r="AS744" s="641" t="str">
        <f t="shared" si="349"/>
        <v>ok</v>
      </c>
      <c r="AT744" s="641" t="str">
        <f t="shared" si="350"/>
        <v>ok</v>
      </c>
      <c r="AU744" s="641" t="str">
        <f t="shared" si="351"/>
        <v>ok</v>
      </c>
      <c r="AV744" s="641" t="str">
        <f t="shared" si="352"/>
        <v>ok</v>
      </c>
      <c r="AW744" s="641" t="str">
        <f t="shared" si="353"/>
        <v>ok</v>
      </c>
      <c r="AX744" s="641" t="str">
        <f t="shared" si="354"/>
        <v>ok</v>
      </c>
      <c r="AY744" s="641" t="str">
        <f t="shared" si="355"/>
        <v>ok</v>
      </c>
      <c r="AZ744" s="641" t="str">
        <f t="shared" si="356"/>
        <v>ok</v>
      </c>
      <c r="BA744" s="641" t="str">
        <f t="shared" si="357"/>
        <v>ok</v>
      </c>
      <c r="BB744" s="641" t="str">
        <f t="shared" si="358"/>
        <v>ok</v>
      </c>
      <c r="BC744" s="641" t="str">
        <f t="shared" si="359"/>
        <v>ok</v>
      </c>
    </row>
    <row r="745" spans="1:55" ht="12.75" hidden="1" customHeight="1">
      <c r="A745" s="34"/>
      <c r="B745" s="35">
        <f t="shared" si="362"/>
        <v>0</v>
      </c>
      <c r="C745" s="34"/>
      <c r="D745" s="250" t="s">
        <v>858</v>
      </c>
      <c r="E745" s="242"/>
      <c r="F745" s="248"/>
      <c r="G745" s="80"/>
      <c r="H745" s="81"/>
      <c r="I745" s="245"/>
      <c r="J745" s="263"/>
      <c r="K745" s="263"/>
      <c r="L745" s="263"/>
      <c r="M745" s="685"/>
      <c r="N745" s="686"/>
      <c r="O745" s="687"/>
      <c r="P745" s="687"/>
      <c r="Q745" s="687"/>
      <c r="R745" s="687"/>
      <c r="S745" s="688"/>
      <c r="T745" s="268"/>
      <c r="U745" s="539"/>
      <c r="V745" s="299" t="str">
        <f t="shared" si="20"/>
        <v>13.46</v>
      </c>
      <c r="W745" s="299">
        <f t="shared" si="361"/>
        <v>0</v>
      </c>
      <c r="X745" s="268"/>
      <c r="Y745" s="268"/>
      <c r="Z745" s="268"/>
      <c r="AA745" s="268"/>
      <c r="AB745" s="533"/>
      <c r="AN745" s="641" t="str">
        <f t="shared" si="344"/>
        <v>revisar</v>
      </c>
      <c r="AO745" s="641" t="str">
        <f t="shared" si="345"/>
        <v>ok</v>
      </c>
      <c r="AP745" s="641" t="str">
        <f t="shared" si="346"/>
        <v>ok</v>
      </c>
      <c r="AQ745" s="641" t="str">
        <f t="shared" si="347"/>
        <v>ok</v>
      </c>
      <c r="AR745" s="641" t="str">
        <f t="shared" si="348"/>
        <v>ok</v>
      </c>
      <c r="AS745" s="641" t="str">
        <f t="shared" si="349"/>
        <v>ok</v>
      </c>
      <c r="AT745" s="641" t="str">
        <f t="shared" si="350"/>
        <v>ok</v>
      </c>
      <c r="AU745" s="641" t="str">
        <f t="shared" si="351"/>
        <v>ok</v>
      </c>
      <c r="AV745" s="641" t="str">
        <f t="shared" si="352"/>
        <v>ok</v>
      </c>
      <c r="AW745" s="641" t="str">
        <f t="shared" si="353"/>
        <v>ok</v>
      </c>
      <c r="AX745" s="641" t="str">
        <f t="shared" si="354"/>
        <v>ok</v>
      </c>
      <c r="AY745" s="641" t="str">
        <f t="shared" si="355"/>
        <v>ok</v>
      </c>
      <c r="AZ745" s="641" t="str">
        <f t="shared" si="356"/>
        <v>ok</v>
      </c>
      <c r="BA745" s="641" t="str">
        <f t="shared" si="357"/>
        <v>ok</v>
      </c>
      <c r="BB745" s="641" t="str">
        <f t="shared" si="358"/>
        <v>ok</v>
      </c>
      <c r="BC745" s="641" t="str">
        <f t="shared" si="359"/>
        <v>ok</v>
      </c>
    </row>
    <row r="746" spans="1:55" ht="12.75" hidden="1" customHeight="1">
      <c r="A746" s="34"/>
      <c r="B746" s="35">
        <f t="shared" si="362"/>
        <v>0</v>
      </c>
      <c r="C746" s="34"/>
      <c r="D746" s="253" t="s">
        <v>859</v>
      </c>
      <c r="E746" s="242"/>
      <c r="F746" s="248"/>
      <c r="G746" s="80"/>
      <c r="H746" s="81"/>
      <c r="I746" s="245"/>
      <c r="J746" s="263"/>
      <c r="K746" s="263"/>
      <c r="L746" s="263"/>
      <c r="M746" s="685"/>
      <c r="N746" s="686"/>
      <c r="O746" s="687"/>
      <c r="P746" s="687"/>
      <c r="Q746" s="687"/>
      <c r="R746" s="687"/>
      <c r="S746" s="688"/>
      <c r="T746" s="268"/>
      <c r="U746" s="539"/>
      <c r="V746" s="299" t="str">
        <f t="shared" si="20"/>
        <v>13.47</v>
      </c>
      <c r="W746" s="299">
        <f t="shared" si="361"/>
        <v>0</v>
      </c>
      <c r="X746" s="268"/>
      <c r="Y746" s="268"/>
      <c r="Z746" s="268"/>
      <c r="AA746" s="268"/>
      <c r="AB746" s="533"/>
      <c r="AN746" s="641" t="str">
        <f t="shared" si="344"/>
        <v>revisar</v>
      </c>
      <c r="AO746" s="641" t="str">
        <f t="shared" si="345"/>
        <v>ok</v>
      </c>
      <c r="AP746" s="641" t="str">
        <f t="shared" si="346"/>
        <v>ok</v>
      </c>
      <c r="AQ746" s="641" t="str">
        <f t="shared" si="347"/>
        <v>ok</v>
      </c>
      <c r="AR746" s="641" t="str">
        <f t="shared" si="348"/>
        <v>ok</v>
      </c>
      <c r="AS746" s="641" t="str">
        <f t="shared" si="349"/>
        <v>ok</v>
      </c>
      <c r="AT746" s="641" t="str">
        <f t="shared" si="350"/>
        <v>ok</v>
      </c>
      <c r="AU746" s="641" t="str">
        <f t="shared" si="351"/>
        <v>ok</v>
      </c>
      <c r="AV746" s="641" t="str">
        <f t="shared" si="352"/>
        <v>ok</v>
      </c>
      <c r="AW746" s="641" t="str">
        <f t="shared" si="353"/>
        <v>ok</v>
      </c>
      <c r="AX746" s="641" t="str">
        <f t="shared" si="354"/>
        <v>ok</v>
      </c>
      <c r="AY746" s="641" t="str">
        <f t="shared" si="355"/>
        <v>ok</v>
      </c>
      <c r="AZ746" s="641" t="str">
        <f t="shared" si="356"/>
        <v>ok</v>
      </c>
      <c r="BA746" s="641" t="str">
        <f t="shared" si="357"/>
        <v>ok</v>
      </c>
      <c r="BB746" s="641" t="str">
        <f t="shared" si="358"/>
        <v>ok</v>
      </c>
      <c r="BC746" s="641" t="str">
        <f t="shared" si="359"/>
        <v>ok</v>
      </c>
    </row>
    <row r="747" spans="1:55" ht="12.75" hidden="1" customHeight="1">
      <c r="A747" s="34"/>
      <c r="B747" s="35">
        <f t="shared" si="362"/>
        <v>0</v>
      </c>
      <c r="C747" s="34"/>
      <c r="D747" s="250" t="s">
        <v>860</v>
      </c>
      <c r="E747" s="242"/>
      <c r="F747" s="248"/>
      <c r="G747" s="80"/>
      <c r="H747" s="81"/>
      <c r="I747" s="245"/>
      <c r="J747" s="263"/>
      <c r="K747" s="263"/>
      <c r="L747" s="263"/>
      <c r="M747" s="685"/>
      <c r="N747" s="686"/>
      <c r="O747" s="687"/>
      <c r="P747" s="687"/>
      <c r="Q747" s="687"/>
      <c r="R747" s="687"/>
      <c r="S747" s="688"/>
      <c r="T747" s="268"/>
      <c r="U747" s="539"/>
      <c r="V747" s="299" t="str">
        <f t="shared" si="20"/>
        <v>13.48</v>
      </c>
      <c r="W747" s="299">
        <f t="shared" si="361"/>
        <v>0</v>
      </c>
      <c r="X747" s="268"/>
      <c r="Y747" s="268"/>
      <c r="Z747" s="268"/>
      <c r="AA747" s="268"/>
      <c r="AB747" s="533"/>
      <c r="AN747" s="641" t="str">
        <f t="shared" si="344"/>
        <v>revisar</v>
      </c>
      <c r="AO747" s="641" t="str">
        <f t="shared" si="345"/>
        <v>ok</v>
      </c>
      <c r="AP747" s="641" t="str">
        <f t="shared" si="346"/>
        <v>ok</v>
      </c>
      <c r="AQ747" s="641" t="str">
        <f t="shared" si="347"/>
        <v>ok</v>
      </c>
      <c r="AR747" s="641" t="str">
        <f t="shared" si="348"/>
        <v>ok</v>
      </c>
      <c r="AS747" s="641" t="str">
        <f t="shared" si="349"/>
        <v>ok</v>
      </c>
      <c r="AT747" s="641" t="str">
        <f t="shared" si="350"/>
        <v>ok</v>
      </c>
      <c r="AU747" s="641" t="str">
        <f t="shared" si="351"/>
        <v>ok</v>
      </c>
      <c r="AV747" s="641" t="str">
        <f t="shared" si="352"/>
        <v>ok</v>
      </c>
      <c r="AW747" s="641" t="str">
        <f t="shared" si="353"/>
        <v>ok</v>
      </c>
      <c r="AX747" s="641" t="str">
        <f t="shared" si="354"/>
        <v>ok</v>
      </c>
      <c r="AY747" s="641" t="str">
        <f t="shared" si="355"/>
        <v>ok</v>
      </c>
      <c r="AZ747" s="641" t="str">
        <f t="shared" si="356"/>
        <v>ok</v>
      </c>
      <c r="BA747" s="641" t="str">
        <f t="shared" si="357"/>
        <v>ok</v>
      </c>
      <c r="BB747" s="641" t="str">
        <f t="shared" si="358"/>
        <v>ok</v>
      </c>
      <c r="BC747" s="641" t="str">
        <f t="shared" si="359"/>
        <v>ok</v>
      </c>
    </row>
    <row r="748" spans="1:55" ht="12.75" hidden="1" customHeight="1">
      <c r="A748" s="34"/>
      <c r="B748" s="35">
        <f t="shared" si="362"/>
        <v>0</v>
      </c>
      <c r="C748" s="34"/>
      <c r="D748" s="253" t="s">
        <v>861</v>
      </c>
      <c r="E748" s="242"/>
      <c r="F748" s="248"/>
      <c r="G748" s="80"/>
      <c r="H748" s="81"/>
      <c r="I748" s="245"/>
      <c r="J748" s="263"/>
      <c r="K748" s="263"/>
      <c r="L748" s="263"/>
      <c r="M748" s="685"/>
      <c r="N748" s="686"/>
      <c r="O748" s="687"/>
      <c r="P748" s="687"/>
      <c r="Q748" s="687"/>
      <c r="R748" s="687"/>
      <c r="S748" s="688"/>
      <c r="T748" s="268"/>
      <c r="U748" s="539"/>
      <c r="V748" s="299" t="str">
        <f t="shared" si="20"/>
        <v>13.49</v>
      </c>
      <c r="W748" s="299">
        <f t="shared" si="361"/>
        <v>0</v>
      </c>
      <c r="X748" s="268"/>
      <c r="Y748" s="268"/>
      <c r="Z748" s="268"/>
      <c r="AA748" s="268"/>
      <c r="AB748" s="533"/>
      <c r="AN748" s="641" t="str">
        <f t="shared" ref="AN748:AN811" si="363">IF(X748=D748,"ok","revisar")</f>
        <v>revisar</v>
      </c>
      <c r="AO748" s="641" t="str">
        <f t="shared" ref="AO748:AO811" si="364">IF(Y748=E748,"ok","revisar")</f>
        <v>ok</v>
      </c>
      <c r="AP748" s="641" t="str">
        <f t="shared" ref="AP748:AP811" si="365">IF(Z748=F748,"ok","revisar")</f>
        <v>ok</v>
      </c>
      <c r="AQ748" s="641" t="str">
        <f t="shared" ref="AQ748:AQ811" si="366">IF(AA748=G748,"ok","revisar")</f>
        <v>ok</v>
      </c>
      <c r="AR748" s="641" t="str">
        <f t="shared" ref="AR748:AR811" si="367">IF(AB748=H748,"ok","revisar")</f>
        <v>ok</v>
      </c>
      <c r="AS748" s="641" t="str">
        <f t="shared" ref="AS748:AS811" si="368">IF(AC748=I748,"ok","revisar")</f>
        <v>ok</v>
      </c>
      <c r="AT748" s="641" t="str">
        <f t="shared" ref="AT748:AT811" si="369">IF(AD748=J748,"ok","revisar")</f>
        <v>ok</v>
      </c>
      <c r="AU748" s="641" t="str">
        <f t="shared" ref="AU748:AU811" si="370">IF(AE748=K748,"ok","revisar")</f>
        <v>ok</v>
      </c>
      <c r="AV748" s="641" t="str">
        <f t="shared" ref="AV748:AV811" si="371">IF(AF748=L748,"ok","revisar")</f>
        <v>ok</v>
      </c>
      <c r="AW748" s="641" t="str">
        <f t="shared" ref="AW748:AW811" si="372">IF(AG748=M748,"ok","revisar")</f>
        <v>ok</v>
      </c>
      <c r="AX748" s="641" t="str">
        <f t="shared" ref="AX748:AX811" si="373">IF(AH748=N748,"ok","revisar")</f>
        <v>ok</v>
      </c>
      <c r="AY748" s="641" t="str">
        <f t="shared" ref="AY748:AY811" si="374">IF(AI748=O748,"ok","revisar")</f>
        <v>ok</v>
      </c>
      <c r="AZ748" s="641" t="str">
        <f t="shared" ref="AZ748:AZ811" si="375">IF(AJ748=P748,"ok","revisar")</f>
        <v>ok</v>
      </c>
      <c r="BA748" s="641" t="str">
        <f t="shared" ref="BA748:BA811" si="376">IF(AK748=Q748,"ok","revisar")</f>
        <v>ok</v>
      </c>
      <c r="BB748" s="641" t="str">
        <f t="shared" ref="BB748:BB811" si="377">IF(AL748=R748,"ok","revisar")</f>
        <v>ok</v>
      </c>
      <c r="BC748" s="641" t="str">
        <f t="shared" ref="BC748:BC811" si="378">IF(AM748=S748,"ok","revisar")</f>
        <v>ok</v>
      </c>
    </row>
    <row r="749" spans="1:55" ht="12.75" hidden="1" customHeight="1">
      <c r="A749" s="34"/>
      <c r="B749" s="35">
        <f t="shared" si="362"/>
        <v>0</v>
      </c>
      <c r="C749" s="34"/>
      <c r="D749" s="250" t="s">
        <v>862</v>
      </c>
      <c r="E749" s="242"/>
      <c r="F749" s="248"/>
      <c r="G749" s="80"/>
      <c r="H749" s="81"/>
      <c r="I749" s="245"/>
      <c r="J749" s="263"/>
      <c r="K749" s="263"/>
      <c r="L749" s="263"/>
      <c r="M749" s="685"/>
      <c r="N749" s="686"/>
      <c r="O749" s="687"/>
      <c r="P749" s="687"/>
      <c r="Q749" s="687"/>
      <c r="R749" s="687"/>
      <c r="S749" s="688"/>
      <c r="T749" s="268"/>
      <c r="U749" s="539"/>
      <c r="V749" s="299" t="str">
        <f t="shared" si="20"/>
        <v>13.50</v>
      </c>
      <c r="W749" s="299">
        <f t="shared" si="361"/>
        <v>0</v>
      </c>
      <c r="X749" s="268"/>
      <c r="Y749" s="268"/>
      <c r="Z749" s="268"/>
      <c r="AA749" s="268"/>
      <c r="AB749" s="533"/>
      <c r="AN749" s="641" t="str">
        <f t="shared" si="363"/>
        <v>revisar</v>
      </c>
      <c r="AO749" s="641" t="str">
        <f t="shared" si="364"/>
        <v>ok</v>
      </c>
      <c r="AP749" s="641" t="str">
        <f t="shared" si="365"/>
        <v>ok</v>
      </c>
      <c r="AQ749" s="641" t="str">
        <f t="shared" si="366"/>
        <v>ok</v>
      </c>
      <c r="AR749" s="641" t="str">
        <f t="shared" si="367"/>
        <v>ok</v>
      </c>
      <c r="AS749" s="641" t="str">
        <f t="shared" si="368"/>
        <v>ok</v>
      </c>
      <c r="AT749" s="641" t="str">
        <f t="shared" si="369"/>
        <v>ok</v>
      </c>
      <c r="AU749" s="641" t="str">
        <f t="shared" si="370"/>
        <v>ok</v>
      </c>
      <c r="AV749" s="641" t="str">
        <f t="shared" si="371"/>
        <v>ok</v>
      </c>
      <c r="AW749" s="641" t="str">
        <f t="shared" si="372"/>
        <v>ok</v>
      </c>
      <c r="AX749" s="641" t="str">
        <f t="shared" si="373"/>
        <v>ok</v>
      </c>
      <c r="AY749" s="641" t="str">
        <f t="shared" si="374"/>
        <v>ok</v>
      </c>
      <c r="AZ749" s="641" t="str">
        <f t="shared" si="375"/>
        <v>ok</v>
      </c>
      <c r="BA749" s="641" t="str">
        <f t="shared" si="376"/>
        <v>ok</v>
      </c>
      <c r="BB749" s="641" t="str">
        <f t="shared" si="377"/>
        <v>ok</v>
      </c>
      <c r="BC749" s="641" t="str">
        <f t="shared" si="378"/>
        <v>ok</v>
      </c>
    </row>
    <row r="750" spans="1:55" ht="12.75" hidden="1" customHeight="1">
      <c r="A750" s="34"/>
      <c r="B750" s="35"/>
      <c r="C750" s="34"/>
      <c r="D750" s="255"/>
      <c r="E750" s="25"/>
      <c r="F750" s="25"/>
      <c r="G750" s="37"/>
      <c r="H750" s="25"/>
      <c r="I750" s="38"/>
      <c r="J750" s="269"/>
      <c r="K750" s="269"/>
      <c r="L750" s="269"/>
      <c r="M750" s="689"/>
      <c r="N750" s="696"/>
      <c r="O750" s="690"/>
      <c r="P750" s="690"/>
      <c r="Q750" s="690"/>
      <c r="R750" s="690"/>
      <c r="S750" s="691"/>
      <c r="T750" s="268"/>
      <c r="U750" s="539"/>
      <c r="V750" s="299">
        <f t="shared" si="20"/>
        <v>0</v>
      </c>
      <c r="W750" s="299">
        <f t="shared" si="361"/>
        <v>0</v>
      </c>
      <c r="X750" s="268"/>
      <c r="Y750" s="268"/>
      <c r="Z750" s="268"/>
      <c r="AA750" s="268"/>
      <c r="AB750" s="533"/>
      <c r="AN750" s="641" t="str">
        <f t="shared" si="363"/>
        <v>ok</v>
      </c>
      <c r="AO750" s="641" t="str">
        <f t="shared" si="364"/>
        <v>ok</v>
      </c>
      <c r="AP750" s="641" t="str">
        <f t="shared" si="365"/>
        <v>ok</v>
      </c>
      <c r="AQ750" s="641" t="str">
        <f t="shared" si="366"/>
        <v>ok</v>
      </c>
      <c r="AR750" s="641" t="str">
        <f t="shared" si="367"/>
        <v>ok</v>
      </c>
      <c r="AS750" s="641" t="str">
        <f t="shared" si="368"/>
        <v>ok</v>
      </c>
      <c r="AT750" s="641" t="str">
        <f t="shared" si="369"/>
        <v>ok</v>
      </c>
      <c r="AU750" s="641" t="str">
        <f t="shared" si="370"/>
        <v>ok</v>
      </c>
      <c r="AV750" s="641" t="str">
        <f t="shared" si="371"/>
        <v>ok</v>
      </c>
      <c r="AW750" s="641" t="str">
        <f t="shared" si="372"/>
        <v>ok</v>
      </c>
      <c r="AX750" s="641" t="str">
        <f t="shared" si="373"/>
        <v>ok</v>
      </c>
      <c r="AY750" s="641" t="str">
        <f t="shared" si="374"/>
        <v>ok</v>
      </c>
      <c r="AZ750" s="641" t="str">
        <f t="shared" si="375"/>
        <v>ok</v>
      </c>
      <c r="BA750" s="641" t="str">
        <f t="shared" si="376"/>
        <v>ok</v>
      </c>
      <c r="BB750" s="641" t="str">
        <f t="shared" si="377"/>
        <v>ok</v>
      </c>
      <c r="BC750" s="641" t="str">
        <f t="shared" si="378"/>
        <v>ok</v>
      </c>
    </row>
    <row r="751" spans="1:55" ht="12.75" hidden="1" customHeight="1">
      <c r="A751" s="13"/>
      <c r="B751" s="14"/>
      <c r="C751" s="13"/>
      <c r="D751" s="251"/>
      <c r="E751" s="29"/>
      <c r="F751" s="29"/>
      <c r="G751" s="29"/>
      <c r="H751" s="29"/>
      <c r="I751" s="29"/>
      <c r="J751" s="267"/>
      <c r="K751" s="267"/>
      <c r="L751" s="267"/>
      <c r="M751" s="677"/>
      <c r="N751" s="663"/>
      <c r="O751" s="692" t="str">
        <f>CONCATENATE("Subtotal ",G699)</f>
        <v>Subtotal (digite a descrição do item aqui)</v>
      </c>
      <c r="P751" s="693">
        <f>SUM(P700:P750)</f>
        <v>0</v>
      </c>
      <c r="Q751" s="693">
        <f>SUM(Q700:Q750)</f>
        <v>0</v>
      </c>
      <c r="R751" s="693">
        <f t="shared" ref="R751:S751" si="379">SUM(R700:R750)</f>
        <v>0</v>
      </c>
      <c r="S751" s="694">
        <f t="shared" si="379"/>
        <v>0</v>
      </c>
      <c r="T751" s="536"/>
      <c r="U751" s="299">
        <v>1</v>
      </c>
      <c r="V751" s="299"/>
      <c r="W751" s="299"/>
      <c r="X751" s="268"/>
      <c r="Y751" s="268"/>
      <c r="Z751" s="268"/>
      <c r="AA751" s="268"/>
      <c r="AB751" s="533"/>
      <c r="AN751" s="641" t="str">
        <f t="shared" si="363"/>
        <v>ok</v>
      </c>
      <c r="AO751" s="641" t="str">
        <f t="shared" si="364"/>
        <v>ok</v>
      </c>
      <c r="AP751" s="641" t="str">
        <f t="shared" si="365"/>
        <v>ok</v>
      </c>
      <c r="AQ751" s="641" t="str">
        <f t="shared" si="366"/>
        <v>ok</v>
      </c>
      <c r="AR751" s="641" t="str">
        <f t="shared" si="367"/>
        <v>ok</v>
      </c>
      <c r="AS751" s="641" t="str">
        <f t="shared" si="368"/>
        <v>ok</v>
      </c>
      <c r="AT751" s="641" t="str">
        <f t="shared" si="369"/>
        <v>ok</v>
      </c>
      <c r="AU751" s="641" t="str">
        <f t="shared" si="370"/>
        <v>ok</v>
      </c>
      <c r="AV751" s="641" t="str">
        <f t="shared" si="371"/>
        <v>ok</v>
      </c>
      <c r="AW751" s="641" t="str">
        <f t="shared" si="372"/>
        <v>ok</v>
      </c>
      <c r="AX751" s="641" t="str">
        <f t="shared" si="373"/>
        <v>ok</v>
      </c>
      <c r="AY751" s="641" t="str">
        <f t="shared" si="374"/>
        <v>revisar</v>
      </c>
      <c r="AZ751" s="641" t="str">
        <f t="shared" si="375"/>
        <v>ok</v>
      </c>
      <c r="BA751" s="641" t="str">
        <f t="shared" si="376"/>
        <v>ok</v>
      </c>
      <c r="BB751" s="641" t="str">
        <f t="shared" si="377"/>
        <v>ok</v>
      </c>
      <c r="BC751" s="641" t="str">
        <f t="shared" si="378"/>
        <v>ok</v>
      </c>
    </row>
    <row r="752" spans="1:55" ht="6" hidden="1" customHeight="1">
      <c r="A752" s="10"/>
      <c r="B752" s="21"/>
      <c r="C752" s="10"/>
      <c r="D752" s="252"/>
      <c r="E752" s="32"/>
      <c r="F752" s="33"/>
      <c r="G752" s="33"/>
      <c r="H752" s="32"/>
      <c r="I752" s="32"/>
      <c r="J752" s="268"/>
      <c r="K752" s="268"/>
      <c r="L752" s="268"/>
      <c r="M752" s="539"/>
      <c r="N752" s="299"/>
      <c r="O752" s="539"/>
      <c r="P752" s="539"/>
      <c r="Q752" s="539"/>
      <c r="R752" s="539"/>
      <c r="S752" s="695"/>
      <c r="T752" s="319"/>
      <c r="U752" s="299"/>
      <c r="V752" s="299">
        <f t="shared" si="20"/>
        <v>0</v>
      </c>
      <c r="W752" s="299">
        <f t="shared" si="361"/>
        <v>0</v>
      </c>
      <c r="X752" s="268"/>
      <c r="Y752" s="268"/>
      <c r="Z752" s="268"/>
      <c r="AA752" s="268"/>
      <c r="AB752" s="533"/>
      <c r="AN752" s="641" t="str">
        <f t="shared" si="363"/>
        <v>ok</v>
      </c>
      <c r="AO752" s="641" t="str">
        <f t="shared" si="364"/>
        <v>ok</v>
      </c>
      <c r="AP752" s="641" t="str">
        <f t="shared" si="365"/>
        <v>ok</v>
      </c>
      <c r="AQ752" s="641" t="str">
        <f t="shared" si="366"/>
        <v>ok</v>
      </c>
      <c r="AR752" s="641" t="str">
        <f t="shared" si="367"/>
        <v>ok</v>
      </c>
      <c r="AS752" s="641" t="str">
        <f t="shared" si="368"/>
        <v>ok</v>
      </c>
      <c r="AT752" s="641" t="str">
        <f t="shared" si="369"/>
        <v>ok</v>
      </c>
      <c r="AU752" s="641" t="str">
        <f t="shared" si="370"/>
        <v>ok</v>
      </c>
      <c r="AV752" s="641" t="str">
        <f t="shared" si="371"/>
        <v>ok</v>
      </c>
      <c r="AW752" s="641" t="str">
        <f t="shared" si="372"/>
        <v>ok</v>
      </c>
      <c r="AX752" s="641" t="str">
        <f t="shared" si="373"/>
        <v>ok</v>
      </c>
      <c r="AY752" s="641" t="str">
        <f t="shared" si="374"/>
        <v>ok</v>
      </c>
      <c r="AZ752" s="641" t="str">
        <f t="shared" si="375"/>
        <v>ok</v>
      </c>
      <c r="BA752" s="641" t="str">
        <f t="shared" si="376"/>
        <v>ok</v>
      </c>
      <c r="BB752" s="641" t="str">
        <f t="shared" si="377"/>
        <v>ok</v>
      </c>
      <c r="BC752" s="641" t="str">
        <f t="shared" si="378"/>
        <v>ok</v>
      </c>
    </row>
    <row r="753" spans="1:55" ht="12.75" hidden="1" customHeight="1">
      <c r="A753" s="13"/>
      <c r="B753" s="14"/>
      <c r="C753" s="13"/>
      <c r="D753" s="249">
        <v>14</v>
      </c>
      <c r="E753" s="22"/>
      <c r="F753" s="22"/>
      <c r="G753" s="246" t="s">
        <v>172</v>
      </c>
      <c r="H753" s="23"/>
      <c r="I753" s="23"/>
      <c r="J753" s="246"/>
      <c r="K753" s="246"/>
      <c r="L753" s="246"/>
      <c r="M753" s="662"/>
      <c r="N753" s="663"/>
      <c r="O753" s="662"/>
      <c r="P753" s="662"/>
      <c r="Q753" s="662"/>
      <c r="R753" s="662"/>
      <c r="S753" s="664">
        <f>S805</f>
        <v>0</v>
      </c>
      <c r="T753" s="319"/>
      <c r="U753" s="299"/>
      <c r="V753" s="299">
        <f t="shared" si="20"/>
        <v>14</v>
      </c>
      <c r="W753" s="299">
        <f t="shared" si="361"/>
        <v>0</v>
      </c>
      <c r="X753" s="268"/>
      <c r="Y753" s="268"/>
      <c r="Z753" s="268"/>
      <c r="AA753" s="268"/>
      <c r="AB753" s="533"/>
      <c r="AN753" s="641" t="str">
        <f t="shared" si="363"/>
        <v>revisar</v>
      </c>
      <c r="AO753" s="641" t="str">
        <f t="shared" si="364"/>
        <v>ok</v>
      </c>
      <c r="AP753" s="641" t="str">
        <f t="shared" si="365"/>
        <v>ok</v>
      </c>
      <c r="AQ753" s="641" t="str">
        <f t="shared" si="366"/>
        <v>revisar</v>
      </c>
      <c r="AR753" s="641" t="str">
        <f t="shared" si="367"/>
        <v>ok</v>
      </c>
      <c r="AS753" s="641" t="str">
        <f t="shared" si="368"/>
        <v>ok</v>
      </c>
      <c r="AT753" s="641" t="str">
        <f t="shared" si="369"/>
        <v>ok</v>
      </c>
      <c r="AU753" s="641" t="str">
        <f t="shared" si="370"/>
        <v>ok</v>
      </c>
      <c r="AV753" s="641" t="str">
        <f t="shared" si="371"/>
        <v>ok</v>
      </c>
      <c r="AW753" s="641" t="str">
        <f t="shared" si="372"/>
        <v>ok</v>
      </c>
      <c r="AX753" s="641" t="str">
        <f t="shared" si="373"/>
        <v>ok</v>
      </c>
      <c r="AY753" s="641" t="str">
        <f t="shared" si="374"/>
        <v>ok</v>
      </c>
      <c r="AZ753" s="641" t="str">
        <f t="shared" si="375"/>
        <v>ok</v>
      </c>
      <c r="BA753" s="641" t="str">
        <f t="shared" si="376"/>
        <v>ok</v>
      </c>
      <c r="BB753" s="641" t="str">
        <f t="shared" si="377"/>
        <v>ok</v>
      </c>
      <c r="BC753" s="641" t="str">
        <f t="shared" si="378"/>
        <v>ok</v>
      </c>
    </row>
    <row r="754" spans="1:55" ht="12.75" hidden="1" customHeight="1">
      <c r="A754" s="34"/>
      <c r="B754" s="35">
        <f t="shared" ref="B754:B803" si="380">S754/$S$1671</f>
        <v>0</v>
      </c>
      <c r="C754" s="34"/>
      <c r="D754" s="253" t="s">
        <v>863</v>
      </c>
      <c r="E754" s="240"/>
      <c r="F754" s="248"/>
      <c r="G754" s="80"/>
      <c r="H754" s="81"/>
      <c r="I754" s="245"/>
      <c r="J754" s="263"/>
      <c r="K754" s="263"/>
      <c r="L754" s="263"/>
      <c r="M754" s="685"/>
      <c r="N754" s="686"/>
      <c r="O754" s="687"/>
      <c r="P754" s="687"/>
      <c r="Q754" s="687"/>
      <c r="R754" s="687"/>
      <c r="S754" s="688"/>
      <c r="T754" s="268"/>
      <c r="U754" s="539"/>
      <c r="V754" s="299" t="str">
        <f t="shared" si="20"/>
        <v>14.1</v>
      </c>
      <c r="W754" s="299">
        <f t="shared" si="361"/>
        <v>0</v>
      </c>
      <c r="X754" s="268"/>
      <c r="Y754" s="268"/>
      <c r="Z754" s="268"/>
      <c r="AA754" s="268"/>
      <c r="AB754" s="533"/>
      <c r="AN754" s="641" t="str">
        <f t="shared" si="363"/>
        <v>revisar</v>
      </c>
      <c r="AO754" s="641" t="str">
        <f t="shared" si="364"/>
        <v>ok</v>
      </c>
      <c r="AP754" s="641" t="str">
        <f t="shared" si="365"/>
        <v>ok</v>
      </c>
      <c r="AQ754" s="641" t="str">
        <f t="shared" si="366"/>
        <v>ok</v>
      </c>
      <c r="AR754" s="641" t="str">
        <f t="shared" si="367"/>
        <v>ok</v>
      </c>
      <c r="AS754" s="641" t="str">
        <f t="shared" si="368"/>
        <v>ok</v>
      </c>
      <c r="AT754" s="641" t="str">
        <f t="shared" si="369"/>
        <v>ok</v>
      </c>
      <c r="AU754" s="641" t="str">
        <f t="shared" si="370"/>
        <v>ok</v>
      </c>
      <c r="AV754" s="641" t="str">
        <f t="shared" si="371"/>
        <v>ok</v>
      </c>
      <c r="AW754" s="641" t="str">
        <f t="shared" si="372"/>
        <v>ok</v>
      </c>
      <c r="AX754" s="641" t="str">
        <f t="shared" si="373"/>
        <v>ok</v>
      </c>
      <c r="AY754" s="641" t="str">
        <f t="shared" si="374"/>
        <v>ok</v>
      </c>
      <c r="AZ754" s="641" t="str">
        <f t="shared" si="375"/>
        <v>ok</v>
      </c>
      <c r="BA754" s="641" t="str">
        <f t="shared" si="376"/>
        <v>ok</v>
      </c>
      <c r="BB754" s="641" t="str">
        <f t="shared" si="377"/>
        <v>ok</v>
      </c>
      <c r="BC754" s="641" t="str">
        <f t="shared" si="378"/>
        <v>ok</v>
      </c>
    </row>
    <row r="755" spans="1:55" ht="12.75" hidden="1" customHeight="1">
      <c r="A755" s="34"/>
      <c r="B755" s="35">
        <f t="shared" si="380"/>
        <v>0</v>
      </c>
      <c r="C755" s="34"/>
      <c r="D755" s="250" t="s">
        <v>864</v>
      </c>
      <c r="E755" s="242"/>
      <c r="F755" s="248"/>
      <c r="G755" s="80"/>
      <c r="H755" s="81"/>
      <c r="I755" s="245"/>
      <c r="J755" s="263"/>
      <c r="K755" s="263"/>
      <c r="L755" s="263"/>
      <c r="M755" s="685"/>
      <c r="N755" s="686"/>
      <c r="O755" s="687"/>
      <c r="P755" s="687"/>
      <c r="Q755" s="687"/>
      <c r="R755" s="687"/>
      <c r="S755" s="688"/>
      <c r="T755" s="268"/>
      <c r="U755" s="539"/>
      <c r="V755" s="299" t="str">
        <f t="shared" si="20"/>
        <v>14.2</v>
      </c>
      <c r="W755" s="299">
        <f t="shared" si="361"/>
        <v>0</v>
      </c>
      <c r="X755" s="268"/>
      <c r="Y755" s="268"/>
      <c r="Z755" s="268"/>
      <c r="AA755" s="268"/>
      <c r="AB755" s="533"/>
      <c r="AN755" s="641" t="str">
        <f t="shared" si="363"/>
        <v>revisar</v>
      </c>
      <c r="AO755" s="641" t="str">
        <f t="shared" si="364"/>
        <v>ok</v>
      </c>
      <c r="AP755" s="641" t="str">
        <f t="shared" si="365"/>
        <v>ok</v>
      </c>
      <c r="AQ755" s="641" t="str">
        <f t="shared" si="366"/>
        <v>ok</v>
      </c>
      <c r="AR755" s="641" t="str">
        <f t="shared" si="367"/>
        <v>ok</v>
      </c>
      <c r="AS755" s="641" t="str">
        <f t="shared" si="368"/>
        <v>ok</v>
      </c>
      <c r="AT755" s="641" t="str">
        <f t="shared" si="369"/>
        <v>ok</v>
      </c>
      <c r="AU755" s="641" t="str">
        <f t="shared" si="370"/>
        <v>ok</v>
      </c>
      <c r="AV755" s="641" t="str">
        <f t="shared" si="371"/>
        <v>ok</v>
      </c>
      <c r="AW755" s="641" t="str">
        <f t="shared" si="372"/>
        <v>ok</v>
      </c>
      <c r="AX755" s="641" t="str">
        <f t="shared" si="373"/>
        <v>ok</v>
      </c>
      <c r="AY755" s="641" t="str">
        <f t="shared" si="374"/>
        <v>ok</v>
      </c>
      <c r="AZ755" s="641" t="str">
        <f t="shared" si="375"/>
        <v>ok</v>
      </c>
      <c r="BA755" s="641" t="str">
        <f t="shared" si="376"/>
        <v>ok</v>
      </c>
      <c r="BB755" s="641" t="str">
        <f t="shared" si="377"/>
        <v>ok</v>
      </c>
      <c r="BC755" s="641" t="str">
        <f t="shared" si="378"/>
        <v>ok</v>
      </c>
    </row>
    <row r="756" spans="1:55" ht="12.75" hidden="1" customHeight="1">
      <c r="A756" s="34"/>
      <c r="B756" s="35">
        <f t="shared" si="380"/>
        <v>0</v>
      </c>
      <c r="C756" s="34"/>
      <c r="D756" s="253" t="s">
        <v>865</v>
      </c>
      <c r="E756" s="242"/>
      <c r="F756" s="248"/>
      <c r="G756" s="80"/>
      <c r="H756" s="81"/>
      <c r="I756" s="245"/>
      <c r="J756" s="263"/>
      <c r="K756" s="263"/>
      <c r="L756" s="263"/>
      <c r="M756" s="685"/>
      <c r="N756" s="686"/>
      <c r="O756" s="687"/>
      <c r="P756" s="687"/>
      <c r="Q756" s="687"/>
      <c r="R756" s="687"/>
      <c r="S756" s="688"/>
      <c r="T756" s="268"/>
      <c r="U756" s="539"/>
      <c r="V756" s="299" t="str">
        <f t="shared" si="20"/>
        <v>14.3</v>
      </c>
      <c r="W756" s="299">
        <f t="shared" si="361"/>
        <v>0</v>
      </c>
      <c r="X756" s="268"/>
      <c r="Y756" s="268"/>
      <c r="Z756" s="268"/>
      <c r="AA756" s="268"/>
      <c r="AB756" s="533"/>
      <c r="AN756" s="641" t="str">
        <f t="shared" si="363"/>
        <v>revisar</v>
      </c>
      <c r="AO756" s="641" t="str">
        <f t="shared" si="364"/>
        <v>ok</v>
      </c>
      <c r="AP756" s="641" t="str">
        <f t="shared" si="365"/>
        <v>ok</v>
      </c>
      <c r="AQ756" s="641" t="str">
        <f t="shared" si="366"/>
        <v>ok</v>
      </c>
      <c r="AR756" s="641" t="str">
        <f t="shared" si="367"/>
        <v>ok</v>
      </c>
      <c r="AS756" s="641" t="str">
        <f t="shared" si="368"/>
        <v>ok</v>
      </c>
      <c r="AT756" s="641" t="str">
        <f t="shared" si="369"/>
        <v>ok</v>
      </c>
      <c r="AU756" s="641" t="str">
        <f t="shared" si="370"/>
        <v>ok</v>
      </c>
      <c r="AV756" s="641" t="str">
        <f t="shared" si="371"/>
        <v>ok</v>
      </c>
      <c r="AW756" s="641" t="str">
        <f t="shared" si="372"/>
        <v>ok</v>
      </c>
      <c r="AX756" s="641" t="str">
        <f t="shared" si="373"/>
        <v>ok</v>
      </c>
      <c r="AY756" s="641" t="str">
        <f t="shared" si="374"/>
        <v>ok</v>
      </c>
      <c r="AZ756" s="641" t="str">
        <f t="shared" si="375"/>
        <v>ok</v>
      </c>
      <c r="BA756" s="641" t="str">
        <f t="shared" si="376"/>
        <v>ok</v>
      </c>
      <c r="BB756" s="641" t="str">
        <f t="shared" si="377"/>
        <v>ok</v>
      </c>
      <c r="BC756" s="641" t="str">
        <f t="shared" si="378"/>
        <v>ok</v>
      </c>
    </row>
    <row r="757" spans="1:55" ht="12.75" hidden="1" customHeight="1">
      <c r="A757" s="34"/>
      <c r="B757" s="35">
        <f t="shared" si="380"/>
        <v>0</v>
      </c>
      <c r="C757" s="34"/>
      <c r="D757" s="250" t="s">
        <v>866</v>
      </c>
      <c r="E757" s="242"/>
      <c r="F757" s="248"/>
      <c r="G757" s="80"/>
      <c r="H757" s="81"/>
      <c r="I757" s="245"/>
      <c r="J757" s="263"/>
      <c r="K757" s="263"/>
      <c r="L757" s="263"/>
      <c r="M757" s="685"/>
      <c r="N757" s="686"/>
      <c r="O757" s="687"/>
      <c r="P757" s="687"/>
      <c r="Q757" s="687"/>
      <c r="R757" s="687"/>
      <c r="S757" s="688"/>
      <c r="T757" s="268"/>
      <c r="U757" s="539"/>
      <c r="V757" s="299" t="str">
        <f t="shared" si="20"/>
        <v>14.4</v>
      </c>
      <c r="W757" s="299">
        <f t="shared" si="361"/>
        <v>0</v>
      </c>
      <c r="X757" s="268"/>
      <c r="Y757" s="268"/>
      <c r="Z757" s="268"/>
      <c r="AA757" s="268"/>
      <c r="AB757" s="533"/>
      <c r="AN757" s="641" t="str">
        <f t="shared" si="363"/>
        <v>revisar</v>
      </c>
      <c r="AO757" s="641" t="str">
        <f t="shared" si="364"/>
        <v>ok</v>
      </c>
      <c r="AP757" s="641" t="str">
        <f t="shared" si="365"/>
        <v>ok</v>
      </c>
      <c r="AQ757" s="641" t="str">
        <f t="shared" si="366"/>
        <v>ok</v>
      </c>
      <c r="AR757" s="641" t="str">
        <f t="shared" si="367"/>
        <v>ok</v>
      </c>
      <c r="AS757" s="641" t="str">
        <f t="shared" si="368"/>
        <v>ok</v>
      </c>
      <c r="AT757" s="641" t="str">
        <f t="shared" si="369"/>
        <v>ok</v>
      </c>
      <c r="AU757" s="641" t="str">
        <f t="shared" si="370"/>
        <v>ok</v>
      </c>
      <c r="AV757" s="641" t="str">
        <f t="shared" si="371"/>
        <v>ok</v>
      </c>
      <c r="AW757" s="641" t="str">
        <f t="shared" si="372"/>
        <v>ok</v>
      </c>
      <c r="AX757" s="641" t="str">
        <f t="shared" si="373"/>
        <v>ok</v>
      </c>
      <c r="AY757" s="641" t="str">
        <f t="shared" si="374"/>
        <v>ok</v>
      </c>
      <c r="AZ757" s="641" t="str">
        <f t="shared" si="375"/>
        <v>ok</v>
      </c>
      <c r="BA757" s="641" t="str">
        <f t="shared" si="376"/>
        <v>ok</v>
      </c>
      <c r="BB757" s="641" t="str">
        <f t="shared" si="377"/>
        <v>ok</v>
      </c>
      <c r="BC757" s="641" t="str">
        <f t="shared" si="378"/>
        <v>ok</v>
      </c>
    </row>
    <row r="758" spans="1:55" ht="12.75" hidden="1" customHeight="1">
      <c r="A758" s="34"/>
      <c r="B758" s="35">
        <f t="shared" si="380"/>
        <v>0</v>
      </c>
      <c r="C758" s="34"/>
      <c r="D758" s="253" t="s">
        <v>867</v>
      </c>
      <c r="E758" s="242"/>
      <c r="F758" s="248"/>
      <c r="G758" s="80"/>
      <c r="H758" s="81"/>
      <c r="I758" s="245"/>
      <c r="J758" s="263"/>
      <c r="K758" s="263"/>
      <c r="L758" s="263"/>
      <c r="M758" s="685"/>
      <c r="N758" s="686"/>
      <c r="O758" s="687"/>
      <c r="P758" s="687"/>
      <c r="Q758" s="687"/>
      <c r="R758" s="687"/>
      <c r="S758" s="688"/>
      <c r="T758" s="268"/>
      <c r="U758" s="539"/>
      <c r="V758" s="299" t="str">
        <f t="shared" si="20"/>
        <v>14.5</v>
      </c>
      <c r="W758" s="299">
        <f t="shared" si="361"/>
        <v>0</v>
      </c>
      <c r="X758" s="268"/>
      <c r="Y758" s="268"/>
      <c r="Z758" s="268"/>
      <c r="AA758" s="268"/>
      <c r="AB758" s="533"/>
      <c r="AN758" s="641" t="str">
        <f t="shared" si="363"/>
        <v>revisar</v>
      </c>
      <c r="AO758" s="641" t="str">
        <f t="shared" si="364"/>
        <v>ok</v>
      </c>
      <c r="AP758" s="641" t="str">
        <f t="shared" si="365"/>
        <v>ok</v>
      </c>
      <c r="AQ758" s="641" t="str">
        <f t="shared" si="366"/>
        <v>ok</v>
      </c>
      <c r="AR758" s="641" t="str">
        <f t="shared" si="367"/>
        <v>ok</v>
      </c>
      <c r="AS758" s="641" t="str">
        <f t="shared" si="368"/>
        <v>ok</v>
      </c>
      <c r="AT758" s="641" t="str">
        <f t="shared" si="369"/>
        <v>ok</v>
      </c>
      <c r="AU758" s="641" t="str">
        <f t="shared" si="370"/>
        <v>ok</v>
      </c>
      <c r="AV758" s="641" t="str">
        <f t="shared" si="371"/>
        <v>ok</v>
      </c>
      <c r="AW758" s="641" t="str">
        <f t="shared" si="372"/>
        <v>ok</v>
      </c>
      <c r="AX758" s="641" t="str">
        <f t="shared" si="373"/>
        <v>ok</v>
      </c>
      <c r="AY758" s="641" t="str">
        <f t="shared" si="374"/>
        <v>ok</v>
      </c>
      <c r="AZ758" s="641" t="str">
        <f t="shared" si="375"/>
        <v>ok</v>
      </c>
      <c r="BA758" s="641" t="str">
        <f t="shared" si="376"/>
        <v>ok</v>
      </c>
      <c r="BB758" s="641" t="str">
        <f t="shared" si="377"/>
        <v>ok</v>
      </c>
      <c r="BC758" s="641" t="str">
        <f t="shared" si="378"/>
        <v>ok</v>
      </c>
    </row>
    <row r="759" spans="1:55" ht="12.75" hidden="1" customHeight="1">
      <c r="A759" s="34"/>
      <c r="B759" s="35">
        <f t="shared" si="380"/>
        <v>0</v>
      </c>
      <c r="C759" s="34"/>
      <c r="D759" s="250" t="s">
        <v>868</v>
      </c>
      <c r="E759" s="242"/>
      <c r="F759" s="248"/>
      <c r="G759" s="80"/>
      <c r="H759" s="81"/>
      <c r="I759" s="245"/>
      <c r="J759" s="263"/>
      <c r="K759" s="263"/>
      <c r="L759" s="263"/>
      <c r="M759" s="685"/>
      <c r="N759" s="686"/>
      <c r="O759" s="687"/>
      <c r="P759" s="687"/>
      <c r="Q759" s="687"/>
      <c r="R759" s="687"/>
      <c r="S759" s="688"/>
      <c r="T759" s="268"/>
      <c r="U759" s="539"/>
      <c r="V759" s="299" t="str">
        <f t="shared" si="20"/>
        <v>14.6</v>
      </c>
      <c r="W759" s="299">
        <f t="shared" si="361"/>
        <v>0</v>
      </c>
      <c r="X759" s="268"/>
      <c r="Y759" s="268"/>
      <c r="Z759" s="268"/>
      <c r="AA759" s="268"/>
      <c r="AB759" s="533"/>
      <c r="AN759" s="641" t="str">
        <f t="shared" si="363"/>
        <v>revisar</v>
      </c>
      <c r="AO759" s="641" t="str">
        <f t="shared" si="364"/>
        <v>ok</v>
      </c>
      <c r="AP759" s="641" t="str">
        <f t="shared" si="365"/>
        <v>ok</v>
      </c>
      <c r="AQ759" s="641" t="str">
        <f t="shared" si="366"/>
        <v>ok</v>
      </c>
      <c r="AR759" s="641" t="str">
        <f t="shared" si="367"/>
        <v>ok</v>
      </c>
      <c r="AS759" s="641" t="str">
        <f t="shared" si="368"/>
        <v>ok</v>
      </c>
      <c r="AT759" s="641" t="str">
        <f t="shared" si="369"/>
        <v>ok</v>
      </c>
      <c r="AU759" s="641" t="str">
        <f t="shared" si="370"/>
        <v>ok</v>
      </c>
      <c r="AV759" s="641" t="str">
        <f t="shared" si="371"/>
        <v>ok</v>
      </c>
      <c r="AW759" s="641" t="str">
        <f t="shared" si="372"/>
        <v>ok</v>
      </c>
      <c r="AX759" s="641" t="str">
        <f t="shared" si="373"/>
        <v>ok</v>
      </c>
      <c r="AY759" s="641" t="str">
        <f t="shared" si="374"/>
        <v>ok</v>
      </c>
      <c r="AZ759" s="641" t="str">
        <f t="shared" si="375"/>
        <v>ok</v>
      </c>
      <c r="BA759" s="641" t="str">
        <f t="shared" si="376"/>
        <v>ok</v>
      </c>
      <c r="BB759" s="641" t="str">
        <f t="shared" si="377"/>
        <v>ok</v>
      </c>
      <c r="BC759" s="641" t="str">
        <f t="shared" si="378"/>
        <v>ok</v>
      </c>
    </row>
    <row r="760" spans="1:55" ht="12.75" hidden="1" customHeight="1">
      <c r="A760" s="34"/>
      <c r="B760" s="35">
        <f t="shared" si="380"/>
        <v>0</v>
      </c>
      <c r="C760" s="34"/>
      <c r="D760" s="253" t="s">
        <v>869</v>
      </c>
      <c r="E760" s="242"/>
      <c r="F760" s="248"/>
      <c r="G760" s="80"/>
      <c r="H760" s="81"/>
      <c r="I760" s="245"/>
      <c r="J760" s="263"/>
      <c r="K760" s="263"/>
      <c r="L760" s="263"/>
      <c r="M760" s="685"/>
      <c r="N760" s="686"/>
      <c r="O760" s="687"/>
      <c r="P760" s="687"/>
      <c r="Q760" s="687"/>
      <c r="R760" s="687"/>
      <c r="S760" s="688"/>
      <c r="T760" s="268"/>
      <c r="U760" s="539"/>
      <c r="V760" s="299" t="str">
        <f t="shared" si="20"/>
        <v>14.7</v>
      </c>
      <c r="W760" s="299">
        <f t="shared" si="361"/>
        <v>0</v>
      </c>
      <c r="X760" s="268"/>
      <c r="Y760" s="268"/>
      <c r="Z760" s="268"/>
      <c r="AA760" s="268"/>
      <c r="AB760" s="533"/>
      <c r="AN760" s="641" t="str">
        <f t="shared" si="363"/>
        <v>revisar</v>
      </c>
      <c r="AO760" s="641" t="str">
        <f t="shared" si="364"/>
        <v>ok</v>
      </c>
      <c r="AP760" s="641" t="str">
        <f t="shared" si="365"/>
        <v>ok</v>
      </c>
      <c r="AQ760" s="641" t="str">
        <f t="shared" si="366"/>
        <v>ok</v>
      </c>
      <c r="AR760" s="641" t="str">
        <f t="shared" si="367"/>
        <v>ok</v>
      </c>
      <c r="AS760" s="641" t="str">
        <f t="shared" si="368"/>
        <v>ok</v>
      </c>
      <c r="AT760" s="641" t="str">
        <f t="shared" si="369"/>
        <v>ok</v>
      </c>
      <c r="AU760" s="641" t="str">
        <f t="shared" si="370"/>
        <v>ok</v>
      </c>
      <c r="AV760" s="641" t="str">
        <f t="shared" si="371"/>
        <v>ok</v>
      </c>
      <c r="AW760" s="641" t="str">
        <f t="shared" si="372"/>
        <v>ok</v>
      </c>
      <c r="AX760" s="641" t="str">
        <f t="shared" si="373"/>
        <v>ok</v>
      </c>
      <c r="AY760" s="641" t="str">
        <f t="shared" si="374"/>
        <v>ok</v>
      </c>
      <c r="AZ760" s="641" t="str">
        <f t="shared" si="375"/>
        <v>ok</v>
      </c>
      <c r="BA760" s="641" t="str">
        <f t="shared" si="376"/>
        <v>ok</v>
      </c>
      <c r="BB760" s="641" t="str">
        <f t="shared" si="377"/>
        <v>ok</v>
      </c>
      <c r="BC760" s="641" t="str">
        <f t="shared" si="378"/>
        <v>ok</v>
      </c>
    </row>
    <row r="761" spans="1:55" ht="12.75" hidden="1" customHeight="1">
      <c r="A761" s="34"/>
      <c r="B761" s="35">
        <f t="shared" si="380"/>
        <v>0</v>
      </c>
      <c r="C761" s="34"/>
      <c r="D761" s="250" t="s">
        <v>870</v>
      </c>
      <c r="E761" s="242"/>
      <c r="F761" s="248"/>
      <c r="G761" s="80"/>
      <c r="H761" s="81"/>
      <c r="I761" s="245"/>
      <c r="J761" s="263"/>
      <c r="K761" s="263"/>
      <c r="L761" s="263"/>
      <c r="M761" s="685"/>
      <c r="N761" s="686"/>
      <c r="O761" s="687"/>
      <c r="P761" s="687"/>
      <c r="Q761" s="687"/>
      <c r="R761" s="687"/>
      <c r="S761" s="688"/>
      <c r="T761" s="268"/>
      <c r="U761" s="539"/>
      <c r="V761" s="299" t="str">
        <f t="shared" si="20"/>
        <v>14.8</v>
      </c>
      <c r="W761" s="299">
        <f t="shared" si="361"/>
        <v>0</v>
      </c>
      <c r="X761" s="268"/>
      <c r="Y761" s="268"/>
      <c r="Z761" s="268"/>
      <c r="AA761" s="268"/>
      <c r="AB761" s="533"/>
      <c r="AN761" s="641" t="str">
        <f t="shared" si="363"/>
        <v>revisar</v>
      </c>
      <c r="AO761" s="641" t="str">
        <f t="shared" si="364"/>
        <v>ok</v>
      </c>
      <c r="AP761" s="641" t="str">
        <f t="shared" si="365"/>
        <v>ok</v>
      </c>
      <c r="AQ761" s="641" t="str">
        <f t="shared" si="366"/>
        <v>ok</v>
      </c>
      <c r="AR761" s="641" t="str">
        <f t="shared" si="367"/>
        <v>ok</v>
      </c>
      <c r="AS761" s="641" t="str">
        <f t="shared" si="368"/>
        <v>ok</v>
      </c>
      <c r="AT761" s="641" t="str">
        <f t="shared" si="369"/>
        <v>ok</v>
      </c>
      <c r="AU761" s="641" t="str">
        <f t="shared" si="370"/>
        <v>ok</v>
      </c>
      <c r="AV761" s="641" t="str">
        <f t="shared" si="371"/>
        <v>ok</v>
      </c>
      <c r="AW761" s="641" t="str">
        <f t="shared" si="372"/>
        <v>ok</v>
      </c>
      <c r="AX761" s="641" t="str">
        <f t="shared" si="373"/>
        <v>ok</v>
      </c>
      <c r="AY761" s="641" t="str">
        <f t="shared" si="374"/>
        <v>ok</v>
      </c>
      <c r="AZ761" s="641" t="str">
        <f t="shared" si="375"/>
        <v>ok</v>
      </c>
      <c r="BA761" s="641" t="str">
        <f t="shared" si="376"/>
        <v>ok</v>
      </c>
      <c r="BB761" s="641" t="str">
        <f t="shared" si="377"/>
        <v>ok</v>
      </c>
      <c r="BC761" s="641" t="str">
        <f t="shared" si="378"/>
        <v>ok</v>
      </c>
    </row>
    <row r="762" spans="1:55" ht="12.75" hidden="1" customHeight="1">
      <c r="A762" s="34"/>
      <c r="B762" s="35">
        <f t="shared" si="380"/>
        <v>0</v>
      </c>
      <c r="C762" s="34"/>
      <c r="D762" s="253" t="s">
        <v>871</v>
      </c>
      <c r="E762" s="242"/>
      <c r="F762" s="248"/>
      <c r="G762" s="80"/>
      <c r="H762" s="81"/>
      <c r="I762" s="245"/>
      <c r="J762" s="263"/>
      <c r="K762" s="263"/>
      <c r="L762" s="263"/>
      <c r="M762" s="685"/>
      <c r="N762" s="686"/>
      <c r="O762" s="687"/>
      <c r="P762" s="687"/>
      <c r="Q762" s="687"/>
      <c r="R762" s="687"/>
      <c r="S762" s="688"/>
      <c r="T762" s="268"/>
      <c r="U762" s="539"/>
      <c r="V762" s="299" t="str">
        <f t="shared" si="20"/>
        <v>14.9</v>
      </c>
      <c r="W762" s="299">
        <f t="shared" ref="W762:W825" si="381">IF(L762=0,S762-Q762-(TRUNC(TRUNC(J762*(1+N762),2)*I762,2)))</f>
        <v>0</v>
      </c>
      <c r="X762" s="268"/>
      <c r="Y762" s="268"/>
      <c r="Z762" s="268"/>
      <c r="AA762" s="268"/>
      <c r="AB762" s="533"/>
      <c r="AN762" s="641" t="str">
        <f t="shared" si="363"/>
        <v>revisar</v>
      </c>
      <c r="AO762" s="641" t="str">
        <f t="shared" si="364"/>
        <v>ok</v>
      </c>
      <c r="AP762" s="641" t="str">
        <f t="shared" si="365"/>
        <v>ok</v>
      </c>
      <c r="AQ762" s="641" t="str">
        <f t="shared" si="366"/>
        <v>ok</v>
      </c>
      <c r="AR762" s="641" t="str">
        <f t="shared" si="367"/>
        <v>ok</v>
      </c>
      <c r="AS762" s="641" t="str">
        <f t="shared" si="368"/>
        <v>ok</v>
      </c>
      <c r="AT762" s="641" t="str">
        <f t="shared" si="369"/>
        <v>ok</v>
      </c>
      <c r="AU762" s="641" t="str">
        <f t="shared" si="370"/>
        <v>ok</v>
      </c>
      <c r="AV762" s="641" t="str">
        <f t="shared" si="371"/>
        <v>ok</v>
      </c>
      <c r="AW762" s="641" t="str">
        <f t="shared" si="372"/>
        <v>ok</v>
      </c>
      <c r="AX762" s="641" t="str">
        <f t="shared" si="373"/>
        <v>ok</v>
      </c>
      <c r="AY762" s="641" t="str">
        <f t="shared" si="374"/>
        <v>ok</v>
      </c>
      <c r="AZ762" s="641" t="str">
        <f t="shared" si="375"/>
        <v>ok</v>
      </c>
      <c r="BA762" s="641" t="str">
        <f t="shared" si="376"/>
        <v>ok</v>
      </c>
      <c r="BB762" s="641" t="str">
        <f t="shared" si="377"/>
        <v>ok</v>
      </c>
      <c r="BC762" s="641" t="str">
        <f t="shared" si="378"/>
        <v>ok</v>
      </c>
    </row>
    <row r="763" spans="1:55" ht="12.75" hidden="1" customHeight="1">
      <c r="A763" s="34"/>
      <c r="B763" s="35">
        <f t="shared" si="380"/>
        <v>0</v>
      </c>
      <c r="C763" s="34"/>
      <c r="D763" s="250" t="s">
        <v>872</v>
      </c>
      <c r="E763" s="242"/>
      <c r="F763" s="248"/>
      <c r="G763" s="80"/>
      <c r="H763" s="81"/>
      <c r="I763" s="245"/>
      <c r="J763" s="263"/>
      <c r="K763" s="263"/>
      <c r="L763" s="263"/>
      <c r="M763" s="685"/>
      <c r="N763" s="686"/>
      <c r="O763" s="687"/>
      <c r="P763" s="687"/>
      <c r="Q763" s="687"/>
      <c r="R763" s="687"/>
      <c r="S763" s="688"/>
      <c r="T763" s="268"/>
      <c r="U763" s="539"/>
      <c r="V763" s="299" t="str">
        <f t="shared" si="20"/>
        <v>14.10</v>
      </c>
      <c r="W763" s="299">
        <f t="shared" si="381"/>
        <v>0</v>
      </c>
      <c r="X763" s="268"/>
      <c r="Y763" s="268"/>
      <c r="Z763" s="268"/>
      <c r="AA763" s="268"/>
      <c r="AB763" s="533"/>
      <c r="AN763" s="641" t="str">
        <f t="shared" si="363"/>
        <v>revisar</v>
      </c>
      <c r="AO763" s="641" t="str">
        <f t="shared" si="364"/>
        <v>ok</v>
      </c>
      <c r="AP763" s="641" t="str">
        <f t="shared" si="365"/>
        <v>ok</v>
      </c>
      <c r="AQ763" s="641" t="str">
        <f t="shared" si="366"/>
        <v>ok</v>
      </c>
      <c r="AR763" s="641" t="str">
        <f t="shared" si="367"/>
        <v>ok</v>
      </c>
      <c r="AS763" s="641" t="str">
        <f t="shared" si="368"/>
        <v>ok</v>
      </c>
      <c r="AT763" s="641" t="str">
        <f t="shared" si="369"/>
        <v>ok</v>
      </c>
      <c r="AU763" s="641" t="str">
        <f t="shared" si="370"/>
        <v>ok</v>
      </c>
      <c r="AV763" s="641" t="str">
        <f t="shared" si="371"/>
        <v>ok</v>
      </c>
      <c r="AW763" s="641" t="str">
        <f t="shared" si="372"/>
        <v>ok</v>
      </c>
      <c r="AX763" s="641" t="str">
        <f t="shared" si="373"/>
        <v>ok</v>
      </c>
      <c r="AY763" s="641" t="str">
        <f t="shared" si="374"/>
        <v>ok</v>
      </c>
      <c r="AZ763" s="641" t="str">
        <f t="shared" si="375"/>
        <v>ok</v>
      </c>
      <c r="BA763" s="641" t="str">
        <f t="shared" si="376"/>
        <v>ok</v>
      </c>
      <c r="BB763" s="641" t="str">
        <f t="shared" si="377"/>
        <v>ok</v>
      </c>
      <c r="BC763" s="641" t="str">
        <f t="shared" si="378"/>
        <v>ok</v>
      </c>
    </row>
    <row r="764" spans="1:55" ht="12.75" hidden="1" customHeight="1">
      <c r="A764" s="34"/>
      <c r="B764" s="35">
        <f t="shared" si="380"/>
        <v>0</v>
      </c>
      <c r="C764" s="34"/>
      <c r="D764" s="253" t="s">
        <v>873</v>
      </c>
      <c r="E764" s="242"/>
      <c r="F764" s="248"/>
      <c r="G764" s="80"/>
      <c r="H764" s="81"/>
      <c r="I764" s="245"/>
      <c r="J764" s="263"/>
      <c r="K764" s="263"/>
      <c r="L764" s="263"/>
      <c r="M764" s="685"/>
      <c r="N764" s="686"/>
      <c r="O764" s="687"/>
      <c r="P764" s="687"/>
      <c r="Q764" s="687"/>
      <c r="R764" s="687"/>
      <c r="S764" s="688"/>
      <c r="T764" s="268"/>
      <c r="U764" s="539"/>
      <c r="V764" s="299" t="str">
        <f t="shared" si="20"/>
        <v>14.11</v>
      </c>
      <c r="W764" s="299">
        <f t="shared" si="381"/>
        <v>0</v>
      </c>
      <c r="X764" s="268"/>
      <c r="Y764" s="268"/>
      <c r="Z764" s="268"/>
      <c r="AA764" s="268"/>
      <c r="AB764" s="533"/>
      <c r="AN764" s="641" t="str">
        <f t="shared" si="363"/>
        <v>revisar</v>
      </c>
      <c r="AO764" s="641" t="str">
        <f t="shared" si="364"/>
        <v>ok</v>
      </c>
      <c r="AP764" s="641" t="str">
        <f t="shared" si="365"/>
        <v>ok</v>
      </c>
      <c r="AQ764" s="641" t="str">
        <f t="shared" si="366"/>
        <v>ok</v>
      </c>
      <c r="AR764" s="641" t="str">
        <f t="shared" si="367"/>
        <v>ok</v>
      </c>
      <c r="AS764" s="641" t="str">
        <f t="shared" si="368"/>
        <v>ok</v>
      </c>
      <c r="AT764" s="641" t="str">
        <f t="shared" si="369"/>
        <v>ok</v>
      </c>
      <c r="AU764" s="641" t="str">
        <f t="shared" si="370"/>
        <v>ok</v>
      </c>
      <c r="AV764" s="641" t="str">
        <f t="shared" si="371"/>
        <v>ok</v>
      </c>
      <c r="AW764" s="641" t="str">
        <f t="shared" si="372"/>
        <v>ok</v>
      </c>
      <c r="AX764" s="641" t="str">
        <f t="shared" si="373"/>
        <v>ok</v>
      </c>
      <c r="AY764" s="641" t="str">
        <f t="shared" si="374"/>
        <v>ok</v>
      </c>
      <c r="AZ764" s="641" t="str">
        <f t="shared" si="375"/>
        <v>ok</v>
      </c>
      <c r="BA764" s="641" t="str">
        <f t="shared" si="376"/>
        <v>ok</v>
      </c>
      <c r="BB764" s="641" t="str">
        <f t="shared" si="377"/>
        <v>ok</v>
      </c>
      <c r="BC764" s="641" t="str">
        <f t="shared" si="378"/>
        <v>ok</v>
      </c>
    </row>
    <row r="765" spans="1:55" ht="12.75" hidden="1" customHeight="1">
      <c r="A765" s="34"/>
      <c r="B765" s="35">
        <f t="shared" si="380"/>
        <v>0</v>
      </c>
      <c r="C765" s="34"/>
      <c r="D765" s="250" t="s">
        <v>874</v>
      </c>
      <c r="E765" s="242"/>
      <c r="F765" s="248"/>
      <c r="G765" s="80"/>
      <c r="H765" s="81"/>
      <c r="I765" s="245"/>
      <c r="J765" s="263"/>
      <c r="K765" s="263"/>
      <c r="L765" s="263"/>
      <c r="M765" s="685"/>
      <c r="N765" s="686"/>
      <c r="O765" s="687"/>
      <c r="P765" s="687"/>
      <c r="Q765" s="687"/>
      <c r="R765" s="687"/>
      <c r="S765" s="688"/>
      <c r="T765" s="268"/>
      <c r="U765" s="539"/>
      <c r="V765" s="299" t="str">
        <f t="shared" si="20"/>
        <v>14.12</v>
      </c>
      <c r="W765" s="299">
        <f t="shared" si="381"/>
        <v>0</v>
      </c>
      <c r="X765" s="268"/>
      <c r="Y765" s="268"/>
      <c r="Z765" s="268"/>
      <c r="AA765" s="268"/>
      <c r="AB765" s="533"/>
      <c r="AN765" s="641" t="str">
        <f t="shared" si="363"/>
        <v>revisar</v>
      </c>
      <c r="AO765" s="641" t="str">
        <f t="shared" si="364"/>
        <v>ok</v>
      </c>
      <c r="AP765" s="641" t="str">
        <f t="shared" si="365"/>
        <v>ok</v>
      </c>
      <c r="AQ765" s="641" t="str">
        <f t="shared" si="366"/>
        <v>ok</v>
      </c>
      <c r="AR765" s="641" t="str">
        <f t="shared" si="367"/>
        <v>ok</v>
      </c>
      <c r="AS765" s="641" t="str">
        <f t="shared" si="368"/>
        <v>ok</v>
      </c>
      <c r="AT765" s="641" t="str">
        <f t="shared" si="369"/>
        <v>ok</v>
      </c>
      <c r="AU765" s="641" t="str">
        <f t="shared" si="370"/>
        <v>ok</v>
      </c>
      <c r="AV765" s="641" t="str">
        <f t="shared" si="371"/>
        <v>ok</v>
      </c>
      <c r="AW765" s="641" t="str">
        <f t="shared" si="372"/>
        <v>ok</v>
      </c>
      <c r="AX765" s="641" t="str">
        <f t="shared" si="373"/>
        <v>ok</v>
      </c>
      <c r="AY765" s="641" t="str">
        <f t="shared" si="374"/>
        <v>ok</v>
      </c>
      <c r="AZ765" s="641" t="str">
        <f t="shared" si="375"/>
        <v>ok</v>
      </c>
      <c r="BA765" s="641" t="str">
        <f t="shared" si="376"/>
        <v>ok</v>
      </c>
      <c r="BB765" s="641" t="str">
        <f t="shared" si="377"/>
        <v>ok</v>
      </c>
      <c r="BC765" s="641" t="str">
        <f t="shared" si="378"/>
        <v>ok</v>
      </c>
    </row>
    <row r="766" spans="1:55" ht="12.75" hidden="1" customHeight="1">
      <c r="A766" s="34"/>
      <c r="B766" s="35">
        <f t="shared" si="380"/>
        <v>0</v>
      </c>
      <c r="C766" s="34"/>
      <c r="D766" s="253" t="s">
        <v>875</v>
      </c>
      <c r="E766" s="242"/>
      <c r="F766" s="248"/>
      <c r="G766" s="80"/>
      <c r="H766" s="81"/>
      <c r="I766" s="245"/>
      <c r="J766" s="263"/>
      <c r="K766" s="263"/>
      <c r="L766" s="263"/>
      <c r="M766" s="685"/>
      <c r="N766" s="686"/>
      <c r="O766" s="687"/>
      <c r="P766" s="687"/>
      <c r="Q766" s="687"/>
      <c r="R766" s="687"/>
      <c r="S766" s="688"/>
      <c r="T766" s="268"/>
      <c r="U766" s="539"/>
      <c r="V766" s="299" t="str">
        <f t="shared" si="20"/>
        <v>14.13</v>
      </c>
      <c r="W766" s="299">
        <f t="shared" si="381"/>
        <v>0</v>
      </c>
      <c r="X766" s="268"/>
      <c r="Y766" s="268"/>
      <c r="Z766" s="268"/>
      <c r="AA766" s="268"/>
      <c r="AB766" s="533"/>
      <c r="AN766" s="641" t="str">
        <f t="shared" si="363"/>
        <v>revisar</v>
      </c>
      <c r="AO766" s="641" t="str">
        <f t="shared" si="364"/>
        <v>ok</v>
      </c>
      <c r="AP766" s="641" t="str">
        <f t="shared" si="365"/>
        <v>ok</v>
      </c>
      <c r="AQ766" s="641" t="str">
        <f t="shared" si="366"/>
        <v>ok</v>
      </c>
      <c r="AR766" s="641" t="str">
        <f t="shared" si="367"/>
        <v>ok</v>
      </c>
      <c r="AS766" s="641" t="str">
        <f t="shared" si="368"/>
        <v>ok</v>
      </c>
      <c r="AT766" s="641" t="str">
        <f t="shared" si="369"/>
        <v>ok</v>
      </c>
      <c r="AU766" s="641" t="str">
        <f t="shared" si="370"/>
        <v>ok</v>
      </c>
      <c r="AV766" s="641" t="str">
        <f t="shared" si="371"/>
        <v>ok</v>
      </c>
      <c r="AW766" s="641" t="str">
        <f t="shared" si="372"/>
        <v>ok</v>
      </c>
      <c r="AX766" s="641" t="str">
        <f t="shared" si="373"/>
        <v>ok</v>
      </c>
      <c r="AY766" s="641" t="str">
        <f t="shared" si="374"/>
        <v>ok</v>
      </c>
      <c r="AZ766" s="641" t="str">
        <f t="shared" si="375"/>
        <v>ok</v>
      </c>
      <c r="BA766" s="641" t="str">
        <f t="shared" si="376"/>
        <v>ok</v>
      </c>
      <c r="BB766" s="641" t="str">
        <f t="shared" si="377"/>
        <v>ok</v>
      </c>
      <c r="BC766" s="641" t="str">
        <f t="shared" si="378"/>
        <v>ok</v>
      </c>
    </row>
    <row r="767" spans="1:55" ht="12.75" hidden="1" customHeight="1">
      <c r="A767" s="34"/>
      <c r="B767" s="35">
        <f t="shared" si="380"/>
        <v>0</v>
      </c>
      <c r="C767" s="34"/>
      <c r="D767" s="250" t="s">
        <v>876</v>
      </c>
      <c r="E767" s="242"/>
      <c r="F767" s="248"/>
      <c r="G767" s="80"/>
      <c r="H767" s="81"/>
      <c r="I767" s="245"/>
      <c r="J767" s="263"/>
      <c r="K767" s="263"/>
      <c r="L767" s="263"/>
      <c r="M767" s="685"/>
      <c r="N767" s="686"/>
      <c r="O767" s="687"/>
      <c r="P767" s="687"/>
      <c r="Q767" s="687"/>
      <c r="R767" s="687"/>
      <c r="S767" s="688"/>
      <c r="T767" s="268"/>
      <c r="U767" s="539"/>
      <c r="V767" s="299" t="str">
        <f t="shared" si="20"/>
        <v>14.14</v>
      </c>
      <c r="W767" s="299">
        <f t="shared" si="381"/>
        <v>0</v>
      </c>
      <c r="X767" s="535">
        <f>SUM(P751:R751)</f>
        <v>0</v>
      </c>
      <c r="Y767" s="319" t="str">
        <f>IF(X767&lt;&gt;S751,"erro","ok")</f>
        <v>ok</v>
      </c>
      <c r="Z767" s="319"/>
      <c r="AA767" s="319"/>
      <c r="AB767" s="531"/>
      <c r="AN767" s="641" t="str">
        <f t="shared" si="363"/>
        <v>revisar</v>
      </c>
      <c r="AO767" s="641" t="str">
        <f t="shared" si="364"/>
        <v>revisar</v>
      </c>
      <c r="AP767" s="641" t="str">
        <f t="shared" si="365"/>
        <v>ok</v>
      </c>
      <c r="AQ767" s="641" t="str">
        <f t="shared" si="366"/>
        <v>ok</v>
      </c>
      <c r="AR767" s="641" t="str">
        <f t="shared" si="367"/>
        <v>ok</v>
      </c>
      <c r="AS767" s="641" t="str">
        <f t="shared" si="368"/>
        <v>ok</v>
      </c>
      <c r="AT767" s="641" t="str">
        <f t="shared" si="369"/>
        <v>ok</v>
      </c>
      <c r="AU767" s="641" t="str">
        <f t="shared" si="370"/>
        <v>ok</v>
      </c>
      <c r="AV767" s="641" t="str">
        <f t="shared" si="371"/>
        <v>ok</v>
      </c>
      <c r="AW767" s="641" t="str">
        <f t="shared" si="372"/>
        <v>ok</v>
      </c>
      <c r="AX767" s="641" t="str">
        <f t="shared" si="373"/>
        <v>ok</v>
      </c>
      <c r="AY767" s="641" t="str">
        <f t="shared" si="374"/>
        <v>ok</v>
      </c>
      <c r="AZ767" s="641" t="str">
        <f t="shared" si="375"/>
        <v>ok</v>
      </c>
      <c r="BA767" s="641" t="str">
        <f t="shared" si="376"/>
        <v>ok</v>
      </c>
      <c r="BB767" s="641" t="str">
        <f t="shared" si="377"/>
        <v>ok</v>
      </c>
      <c r="BC767" s="641" t="str">
        <f t="shared" si="378"/>
        <v>ok</v>
      </c>
    </row>
    <row r="768" spans="1:55" ht="12.75" hidden="1" customHeight="1">
      <c r="A768" s="34"/>
      <c r="B768" s="35">
        <f t="shared" si="380"/>
        <v>0</v>
      </c>
      <c r="C768" s="34"/>
      <c r="D768" s="253" t="s">
        <v>877</v>
      </c>
      <c r="E768" s="242"/>
      <c r="F768" s="248"/>
      <c r="G768" s="80"/>
      <c r="H768" s="81"/>
      <c r="I768" s="245"/>
      <c r="J768" s="263"/>
      <c r="K768" s="263"/>
      <c r="L768" s="263"/>
      <c r="M768" s="685"/>
      <c r="N768" s="686"/>
      <c r="O768" s="687"/>
      <c r="P768" s="687"/>
      <c r="Q768" s="687"/>
      <c r="R768" s="687"/>
      <c r="S768" s="688"/>
      <c r="T768" s="268"/>
      <c r="U768" s="539"/>
      <c r="V768" s="299" t="str">
        <f t="shared" si="20"/>
        <v>14.15</v>
      </c>
      <c r="W768" s="299">
        <f t="shared" si="381"/>
        <v>0</v>
      </c>
      <c r="X768" s="319"/>
      <c r="Y768" s="319"/>
      <c r="Z768" s="319"/>
      <c r="AA768" s="319"/>
      <c r="AB768" s="531"/>
      <c r="AN768" s="641" t="str">
        <f t="shared" si="363"/>
        <v>revisar</v>
      </c>
      <c r="AO768" s="641" t="str">
        <f t="shared" si="364"/>
        <v>ok</v>
      </c>
      <c r="AP768" s="641" t="str">
        <f t="shared" si="365"/>
        <v>ok</v>
      </c>
      <c r="AQ768" s="641" t="str">
        <f t="shared" si="366"/>
        <v>ok</v>
      </c>
      <c r="AR768" s="641" t="str">
        <f t="shared" si="367"/>
        <v>ok</v>
      </c>
      <c r="AS768" s="641" t="str">
        <f t="shared" si="368"/>
        <v>ok</v>
      </c>
      <c r="AT768" s="641" t="str">
        <f t="shared" si="369"/>
        <v>ok</v>
      </c>
      <c r="AU768" s="641" t="str">
        <f t="shared" si="370"/>
        <v>ok</v>
      </c>
      <c r="AV768" s="641" t="str">
        <f t="shared" si="371"/>
        <v>ok</v>
      </c>
      <c r="AW768" s="641" t="str">
        <f t="shared" si="372"/>
        <v>ok</v>
      </c>
      <c r="AX768" s="641" t="str">
        <f t="shared" si="373"/>
        <v>ok</v>
      </c>
      <c r="AY768" s="641" t="str">
        <f t="shared" si="374"/>
        <v>ok</v>
      </c>
      <c r="AZ768" s="641" t="str">
        <f t="shared" si="375"/>
        <v>ok</v>
      </c>
      <c r="BA768" s="641" t="str">
        <f t="shared" si="376"/>
        <v>ok</v>
      </c>
      <c r="BB768" s="641" t="str">
        <f t="shared" si="377"/>
        <v>ok</v>
      </c>
      <c r="BC768" s="641" t="str">
        <f t="shared" si="378"/>
        <v>ok</v>
      </c>
    </row>
    <row r="769" spans="1:55" ht="12.75" hidden="1" customHeight="1">
      <c r="A769" s="34"/>
      <c r="B769" s="35">
        <f t="shared" si="380"/>
        <v>0</v>
      </c>
      <c r="C769" s="34"/>
      <c r="D769" s="250" t="s">
        <v>878</v>
      </c>
      <c r="E769" s="242"/>
      <c r="F769" s="248"/>
      <c r="G769" s="80"/>
      <c r="H769" s="81"/>
      <c r="I769" s="245"/>
      <c r="J769" s="263"/>
      <c r="K769" s="263"/>
      <c r="L769" s="263"/>
      <c r="M769" s="685"/>
      <c r="N769" s="686"/>
      <c r="O769" s="687"/>
      <c r="P769" s="687"/>
      <c r="Q769" s="687"/>
      <c r="R769" s="687"/>
      <c r="S769" s="688"/>
      <c r="T769" s="268"/>
      <c r="U769" s="539"/>
      <c r="V769" s="299" t="str">
        <f t="shared" si="20"/>
        <v>14.16</v>
      </c>
      <c r="W769" s="299">
        <f t="shared" si="381"/>
        <v>0</v>
      </c>
      <c r="X769" s="319"/>
      <c r="Y769" s="319"/>
      <c r="Z769" s="319"/>
      <c r="AA769" s="319"/>
      <c r="AB769" s="531"/>
      <c r="AN769" s="641" t="str">
        <f t="shared" si="363"/>
        <v>revisar</v>
      </c>
      <c r="AO769" s="641" t="str">
        <f t="shared" si="364"/>
        <v>ok</v>
      </c>
      <c r="AP769" s="641" t="str">
        <f t="shared" si="365"/>
        <v>ok</v>
      </c>
      <c r="AQ769" s="641" t="str">
        <f t="shared" si="366"/>
        <v>ok</v>
      </c>
      <c r="AR769" s="641" t="str">
        <f t="shared" si="367"/>
        <v>ok</v>
      </c>
      <c r="AS769" s="641" t="str">
        <f t="shared" si="368"/>
        <v>ok</v>
      </c>
      <c r="AT769" s="641" t="str">
        <f t="shared" si="369"/>
        <v>ok</v>
      </c>
      <c r="AU769" s="641" t="str">
        <f t="shared" si="370"/>
        <v>ok</v>
      </c>
      <c r="AV769" s="641" t="str">
        <f t="shared" si="371"/>
        <v>ok</v>
      </c>
      <c r="AW769" s="641" t="str">
        <f t="shared" si="372"/>
        <v>ok</v>
      </c>
      <c r="AX769" s="641" t="str">
        <f t="shared" si="373"/>
        <v>ok</v>
      </c>
      <c r="AY769" s="641" t="str">
        <f t="shared" si="374"/>
        <v>ok</v>
      </c>
      <c r="AZ769" s="641" t="str">
        <f t="shared" si="375"/>
        <v>ok</v>
      </c>
      <c r="BA769" s="641" t="str">
        <f t="shared" si="376"/>
        <v>ok</v>
      </c>
      <c r="BB769" s="641" t="str">
        <f t="shared" si="377"/>
        <v>ok</v>
      </c>
      <c r="BC769" s="641" t="str">
        <f t="shared" si="378"/>
        <v>ok</v>
      </c>
    </row>
    <row r="770" spans="1:55" ht="12.75" hidden="1" customHeight="1">
      <c r="A770" s="34"/>
      <c r="B770" s="35">
        <f t="shared" si="380"/>
        <v>0</v>
      </c>
      <c r="C770" s="34"/>
      <c r="D770" s="253" t="s">
        <v>879</v>
      </c>
      <c r="E770" s="242"/>
      <c r="F770" s="248"/>
      <c r="G770" s="80"/>
      <c r="H770" s="81"/>
      <c r="I770" s="245"/>
      <c r="J770" s="263"/>
      <c r="K770" s="263"/>
      <c r="L770" s="263"/>
      <c r="M770" s="685"/>
      <c r="N770" s="686"/>
      <c r="O770" s="687"/>
      <c r="P770" s="687"/>
      <c r="Q770" s="687"/>
      <c r="R770" s="687"/>
      <c r="S770" s="688"/>
      <c r="T770" s="268"/>
      <c r="U770" s="539"/>
      <c r="V770" s="299" t="str">
        <f t="shared" si="20"/>
        <v>14.17</v>
      </c>
      <c r="W770" s="299">
        <f t="shared" si="381"/>
        <v>0</v>
      </c>
      <c r="X770" s="268"/>
      <c r="Y770" s="268"/>
      <c r="Z770" s="268"/>
      <c r="AA770" s="268"/>
      <c r="AB770" s="533"/>
      <c r="AN770" s="641" t="str">
        <f t="shared" si="363"/>
        <v>revisar</v>
      </c>
      <c r="AO770" s="641" t="str">
        <f t="shared" si="364"/>
        <v>ok</v>
      </c>
      <c r="AP770" s="641" t="str">
        <f t="shared" si="365"/>
        <v>ok</v>
      </c>
      <c r="AQ770" s="641" t="str">
        <f t="shared" si="366"/>
        <v>ok</v>
      </c>
      <c r="AR770" s="641" t="str">
        <f t="shared" si="367"/>
        <v>ok</v>
      </c>
      <c r="AS770" s="641" t="str">
        <f t="shared" si="368"/>
        <v>ok</v>
      </c>
      <c r="AT770" s="641" t="str">
        <f t="shared" si="369"/>
        <v>ok</v>
      </c>
      <c r="AU770" s="641" t="str">
        <f t="shared" si="370"/>
        <v>ok</v>
      </c>
      <c r="AV770" s="641" t="str">
        <f t="shared" si="371"/>
        <v>ok</v>
      </c>
      <c r="AW770" s="641" t="str">
        <f t="shared" si="372"/>
        <v>ok</v>
      </c>
      <c r="AX770" s="641" t="str">
        <f t="shared" si="373"/>
        <v>ok</v>
      </c>
      <c r="AY770" s="641" t="str">
        <f t="shared" si="374"/>
        <v>ok</v>
      </c>
      <c r="AZ770" s="641" t="str">
        <f t="shared" si="375"/>
        <v>ok</v>
      </c>
      <c r="BA770" s="641" t="str">
        <f t="shared" si="376"/>
        <v>ok</v>
      </c>
      <c r="BB770" s="641" t="str">
        <f t="shared" si="377"/>
        <v>ok</v>
      </c>
      <c r="BC770" s="641" t="str">
        <f t="shared" si="378"/>
        <v>ok</v>
      </c>
    </row>
    <row r="771" spans="1:55" ht="12.75" hidden="1" customHeight="1">
      <c r="A771" s="34"/>
      <c r="B771" s="35">
        <f t="shared" si="380"/>
        <v>0</v>
      </c>
      <c r="C771" s="34"/>
      <c r="D771" s="250" t="s">
        <v>880</v>
      </c>
      <c r="E771" s="242"/>
      <c r="F771" s="248"/>
      <c r="G771" s="80"/>
      <c r="H771" s="81"/>
      <c r="I771" s="245"/>
      <c r="J771" s="263"/>
      <c r="K771" s="263"/>
      <c r="L771" s="263"/>
      <c r="M771" s="685"/>
      <c r="N771" s="686"/>
      <c r="O771" s="687"/>
      <c r="P771" s="687"/>
      <c r="Q771" s="687"/>
      <c r="R771" s="687"/>
      <c r="S771" s="688"/>
      <c r="T771" s="268"/>
      <c r="U771" s="539"/>
      <c r="V771" s="299" t="str">
        <f t="shared" si="20"/>
        <v>14.18</v>
      </c>
      <c r="W771" s="299">
        <f t="shared" si="381"/>
        <v>0</v>
      </c>
      <c r="X771" s="268"/>
      <c r="Y771" s="268"/>
      <c r="Z771" s="268"/>
      <c r="AA771" s="268"/>
      <c r="AB771" s="533"/>
      <c r="AN771" s="641" t="str">
        <f t="shared" si="363"/>
        <v>revisar</v>
      </c>
      <c r="AO771" s="641" t="str">
        <f t="shared" si="364"/>
        <v>ok</v>
      </c>
      <c r="AP771" s="641" t="str">
        <f t="shared" si="365"/>
        <v>ok</v>
      </c>
      <c r="AQ771" s="641" t="str">
        <f t="shared" si="366"/>
        <v>ok</v>
      </c>
      <c r="AR771" s="641" t="str">
        <f t="shared" si="367"/>
        <v>ok</v>
      </c>
      <c r="AS771" s="641" t="str">
        <f t="shared" si="368"/>
        <v>ok</v>
      </c>
      <c r="AT771" s="641" t="str">
        <f t="shared" si="369"/>
        <v>ok</v>
      </c>
      <c r="AU771" s="641" t="str">
        <f t="shared" si="370"/>
        <v>ok</v>
      </c>
      <c r="AV771" s="641" t="str">
        <f t="shared" si="371"/>
        <v>ok</v>
      </c>
      <c r="AW771" s="641" t="str">
        <f t="shared" si="372"/>
        <v>ok</v>
      </c>
      <c r="AX771" s="641" t="str">
        <f t="shared" si="373"/>
        <v>ok</v>
      </c>
      <c r="AY771" s="641" t="str">
        <f t="shared" si="374"/>
        <v>ok</v>
      </c>
      <c r="AZ771" s="641" t="str">
        <f t="shared" si="375"/>
        <v>ok</v>
      </c>
      <c r="BA771" s="641" t="str">
        <f t="shared" si="376"/>
        <v>ok</v>
      </c>
      <c r="BB771" s="641" t="str">
        <f t="shared" si="377"/>
        <v>ok</v>
      </c>
      <c r="BC771" s="641" t="str">
        <f t="shared" si="378"/>
        <v>ok</v>
      </c>
    </row>
    <row r="772" spans="1:55" ht="12.75" hidden="1" customHeight="1">
      <c r="A772" s="34"/>
      <c r="B772" s="35">
        <f t="shared" si="380"/>
        <v>0</v>
      </c>
      <c r="C772" s="34"/>
      <c r="D772" s="253" t="s">
        <v>881</v>
      </c>
      <c r="E772" s="242"/>
      <c r="F772" s="248"/>
      <c r="G772" s="80"/>
      <c r="H772" s="81"/>
      <c r="I772" s="245"/>
      <c r="J772" s="263"/>
      <c r="K772" s="263"/>
      <c r="L772" s="263"/>
      <c r="M772" s="685"/>
      <c r="N772" s="686"/>
      <c r="O772" s="687"/>
      <c r="P772" s="687"/>
      <c r="Q772" s="687"/>
      <c r="R772" s="687"/>
      <c r="S772" s="688"/>
      <c r="T772" s="268"/>
      <c r="U772" s="539"/>
      <c r="V772" s="299" t="str">
        <f t="shared" si="20"/>
        <v>14.19</v>
      </c>
      <c r="W772" s="299">
        <f t="shared" si="381"/>
        <v>0</v>
      </c>
      <c r="X772" s="268"/>
      <c r="Y772" s="268"/>
      <c r="Z772" s="268"/>
      <c r="AA772" s="268"/>
      <c r="AB772" s="533"/>
      <c r="AN772" s="641" t="str">
        <f t="shared" si="363"/>
        <v>revisar</v>
      </c>
      <c r="AO772" s="641" t="str">
        <f t="shared" si="364"/>
        <v>ok</v>
      </c>
      <c r="AP772" s="641" t="str">
        <f t="shared" si="365"/>
        <v>ok</v>
      </c>
      <c r="AQ772" s="641" t="str">
        <f t="shared" si="366"/>
        <v>ok</v>
      </c>
      <c r="AR772" s="641" t="str">
        <f t="shared" si="367"/>
        <v>ok</v>
      </c>
      <c r="AS772" s="641" t="str">
        <f t="shared" si="368"/>
        <v>ok</v>
      </c>
      <c r="AT772" s="641" t="str">
        <f t="shared" si="369"/>
        <v>ok</v>
      </c>
      <c r="AU772" s="641" t="str">
        <f t="shared" si="370"/>
        <v>ok</v>
      </c>
      <c r="AV772" s="641" t="str">
        <f t="shared" si="371"/>
        <v>ok</v>
      </c>
      <c r="AW772" s="641" t="str">
        <f t="shared" si="372"/>
        <v>ok</v>
      </c>
      <c r="AX772" s="641" t="str">
        <f t="shared" si="373"/>
        <v>ok</v>
      </c>
      <c r="AY772" s="641" t="str">
        <f t="shared" si="374"/>
        <v>ok</v>
      </c>
      <c r="AZ772" s="641" t="str">
        <f t="shared" si="375"/>
        <v>ok</v>
      </c>
      <c r="BA772" s="641" t="str">
        <f t="shared" si="376"/>
        <v>ok</v>
      </c>
      <c r="BB772" s="641" t="str">
        <f t="shared" si="377"/>
        <v>ok</v>
      </c>
      <c r="BC772" s="641" t="str">
        <f t="shared" si="378"/>
        <v>ok</v>
      </c>
    </row>
    <row r="773" spans="1:55" ht="12.75" hidden="1" customHeight="1">
      <c r="A773" s="34"/>
      <c r="B773" s="35">
        <f t="shared" si="380"/>
        <v>0</v>
      </c>
      <c r="C773" s="34"/>
      <c r="D773" s="250" t="s">
        <v>882</v>
      </c>
      <c r="E773" s="242"/>
      <c r="F773" s="248"/>
      <c r="G773" s="80"/>
      <c r="H773" s="81"/>
      <c r="I773" s="245"/>
      <c r="J773" s="263"/>
      <c r="K773" s="263"/>
      <c r="L773" s="263"/>
      <c r="M773" s="685"/>
      <c r="N773" s="686"/>
      <c r="O773" s="687"/>
      <c r="P773" s="687"/>
      <c r="Q773" s="687"/>
      <c r="R773" s="687"/>
      <c r="S773" s="688"/>
      <c r="T773" s="268"/>
      <c r="U773" s="539"/>
      <c r="V773" s="299" t="str">
        <f t="shared" si="20"/>
        <v>14.20</v>
      </c>
      <c r="W773" s="299">
        <f t="shared" si="381"/>
        <v>0</v>
      </c>
      <c r="X773" s="268"/>
      <c r="Y773" s="268"/>
      <c r="Z773" s="268"/>
      <c r="AA773" s="268"/>
      <c r="AB773" s="533"/>
      <c r="AN773" s="641" t="str">
        <f t="shared" si="363"/>
        <v>revisar</v>
      </c>
      <c r="AO773" s="641" t="str">
        <f t="shared" si="364"/>
        <v>ok</v>
      </c>
      <c r="AP773" s="641" t="str">
        <f t="shared" si="365"/>
        <v>ok</v>
      </c>
      <c r="AQ773" s="641" t="str">
        <f t="shared" si="366"/>
        <v>ok</v>
      </c>
      <c r="AR773" s="641" t="str">
        <f t="shared" si="367"/>
        <v>ok</v>
      </c>
      <c r="AS773" s="641" t="str">
        <f t="shared" si="368"/>
        <v>ok</v>
      </c>
      <c r="AT773" s="641" t="str">
        <f t="shared" si="369"/>
        <v>ok</v>
      </c>
      <c r="AU773" s="641" t="str">
        <f t="shared" si="370"/>
        <v>ok</v>
      </c>
      <c r="AV773" s="641" t="str">
        <f t="shared" si="371"/>
        <v>ok</v>
      </c>
      <c r="AW773" s="641" t="str">
        <f t="shared" si="372"/>
        <v>ok</v>
      </c>
      <c r="AX773" s="641" t="str">
        <f t="shared" si="373"/>
        <v>ok</v>
      </c>
      <c r="AY773" s="641" t="str">
        <f t="shared" si="374"/>
        <v>ok</v>
      </c>
      <c r="AZ773" s="641" t="str">
        <f t="shared" si="375"/>
        <v>ok</v>
      </c>
      <c r="BA773" s="641" t="str">
        <f t="shared" si="376"/>
        <v>ok</v>
      </c>
      <c r="BB773" s="641" t="str">
        <f t="shared" si="377"/>
        <v>ok</v>
      </c>
      <c r="BC773" s="641" t="str">
        <f t="shared" si="378"/>
        <v>ok</v>
      </c>
    </row>
    <row r="774" spans="1:55" ht="12.75" hidden="1" customHeight="1">
      <c r="A774" s="34"/>
      <c r="B774" s="35">
        <f t="shared" si="380"/>
        <v>0</v>
      </c>
      <c r="C774" s="34"/>
      <c r="D774" s="253" t="s">
        <v>883</v>
      </c>
      <c r="E774" s="242"/>
      <c r="F774" s="248"/>
      <c r="G774" s="80"/>
      <c r="H774" s="81"/>
      <c r="I774" s="245"/>
      <c r="J774" s="263"/>
      <c r="K774" s="263"/>
      <c r="L774" s="263"/>
      <c r="M774" s="685"/>
      <c r="N774" s="686"/>
      <c r="O774" s="687"/>
      <c r="P774" s="687"/>
      <c r="Q774" s="687"/>
      <c r="R774" s="687"/>
      <c r="S774" s="688"/>
      <c r="T774" s="268"/>
      <c r="U774" s="539"/>
      <c r="V774" s="299" t="str">
        <f t="shared" si="20"/>
        <v>14.21</v>
      </c>
      <c r="W774" s="299">
        <f t="shared" si="381"/>
        <v>0</v>
      </c>
      <c r="X774" s="268"/>
      <c r="Y774" s="268"/>
      <c r="Z774" s="268"/>
      <c r="AA774" s="268"/>
      <c r="AB774" s="533"/>
      <c r="AN774" s="641" t="str">
        <f t="shared" si="363"/>
        <v>revisar</v>
      </c>
      <c r="AO774" s="641" t="str">
        <f t="shared" si="364"/>
        <v>ok</v>
      </c>
      <c r="AP774" s="641" t="str">
        <f t="shared" si="365"/>
        <v>ok</v>
      </c>
      <c r="AQ774" s="641" t="str">
        <f t="shared" si="366"/>
        <v>ok</v>
      </c>
      <c r="AR774" s="641" t="str">
        <f t="shared" si="367"/>
        <v>ok</v>
      </c>
      <c r="AS774" s="641" t="str">
        <f t="shared" si="368"/>
        <v>ok</v>
      </c>
      <c r="AT774" s="641" t="str">
        <f t="shared" si="369"/>
        <v>ok</v>
      </c>
      <c r="AU774" s="641" t="str">
        <f t="shared" si="370"/>
        <v>ok</v>
      </c>
      <c r="AV774" s="641" t="str">
        <f t="shared" si="371"/>
        <v>ok</v>
      </c>
      <c r="AW774" s="641" t="str">
        <f t="shared" si="372"/>
        <v>ok</v>
      </c>
      <c r="AX774" s="641" t="str">
        <f t="shared" si="373"/>
        <v>ok</v>
      </c>
      <c r="AY774" s="641" t="str">
        <f t="shared" si="374"/>
        <v>ok</v>
      </c>
      <c r="AZ774" s="641" t="str">
        <f t="shared" si="375"/>
        <v>ok</v>
      </c>
      <c r="BA774" s="641" t="str">
        <f t="shared" si="376"/>
        <v>ok</v>
      </c>
      <c r="BB774" s="641" t="str">
        <f t="shared" si="377"/>
        <v>ok</v>
      </c>
      <c r="BC774" s="641" t="str">
        <f t="shared" si="378"/>
        <v>ok</v>
      </c>
    </row>
    <row r="775" spans="1:55" ht="12.75" hidden="1" customHeight="1">
      <c r="A775" s="34"/>
      <c r="B775" s="35">
        <f t="shared" si="380"/>
        <v>0</v>
      </c>
      <c r="C775" s="34"/>
      <c r="D775" s="250" t="s">
        <v>884</v>
      </c>
      <c r="E775" s="242"/>
      <c r="F775" s="248"/>
      <c r="G775" s="80"/>
      <c r="H775" s="81"/>
      <c r="I775" s="245"/>
      <c r="J775" s="263"/>
      <c r="K775" s="263"/>
      <c r="L775" s="263"/>
      <c r="M775" s="685"/>
      <c r="N775" s="686"/>
      <c r="O775" s="687"/>
      <c r="P775" s="687"/>
      <c r="Q775" s="687"/>
      <c r="R775" s="687"/>
      <c r="S775" s="688"/>
      <c r="T775" s="268"/>
      <c r="U775" s="539"/>
      <c r="V775" s="299" t="str">
        <f t="shared" si="20"/>
        <v>14.22</v>
      </c>
      <c r="W775" s="299">
        <f t="shared" si="381"/>
        <v>0</v>
      </c>
      <c r="X775" s="268"/>
      <c r="Y775" s="268"/>
      <c r="Z775" s="268"/>
      <c r="AA775" s="268"/>
      <c r="AB775" s="533"/>
      <c r="AN775" s="641" t="str">
        <f t="shared" si="363"/>
        <v>revisar</v>
      </c>
      <c r="AO775" s="641" t="str">
        <f t="shared" si="364"/>
        <v>ok</v>
      </c>
      <c r="AP775" s="641" t="str">
        <f t="shared" si="365"/>
        <v>ok</v>
      </c>
      <c r="AQ775" s="641" t="str">
        <f t="shared" si="366"/>
        <v>ok</v>
      </c>
      <c r="AR775" s="641" t="str">
        <f t="shared" si="367"/>
        <v>ok</v>
      </c>
      <c r="AS775" s="641" t="str">
        <f t="shared" si="368"/>
        <v>ok</v>
      </c>
      <c r="AT775" s="641" t="str">
        <f t="shared" si="369"/>
        <v>ok</v>
      </c>
      <c r="AU775" s="641" t="str">
        <f t="shared" si="370"/>
        <v>ok</v>
      </c>
      <c r="AV775" s="641" t="str">
        <f t="shared" si="371"/>
        <v>ok</v>
      </c>
      <c r="AW775" s="641" t="str">
        <f t="shared" si="372"/>
        <v>ok</v>
      </c>
      <c r="AX775" s="641" t="str">
        <f t="shared" si="373"/>
        <v>ok</v>
      </c>
      <c r="AY775" s="641" t="str">
        <f t="shared" si="374"/>
        <v>ok</v>
      </c>
      <c r="AZ775" s="641" t="str">
        <f t="shared" si="375"/>
        <v>ok</v>
      </c>
      <c r="BA775" s="641" t="str">
        <f t="shared" si="376"/>
        <v>ok</v>
      </c>
      <c r="BB775" s="641" t="str">
        <f t="shared" si="377"/>
        <v>ok</v>
      </c>
      <c r="BC775" s="641" t="str">
        <f t="shared" si="378"/>
        <v>ok</v>
      </c>
    </row>
    <row r="776" spans="1:55" ht="12.75" hidden="1" customHeight="1">
      <c r="A776" s="34"/>
      <c r="B776" s="35">
        <f t="shared" si="380"/>
        <v>0</v>
      </c>
      <c r="C776" s="34"/>
      <c r="D776" s="253" t="s">
        <v>885</v>
      </c>
      <c r="E776" s="242"/>
      <c r="F776" s="248"/>
      <c r="G776" s="80"/>
      <c r="H776" s="81"/>
      <c r="I776" s="245"/>
      <c r="J776" s="263"/>
      <c r="K776" s="263"/>
      <c r="L776" s="263"/>
      <c r="M776" s="685"/>
      <c r="N776" s="686"/>
      <c r="O776" s="687"/>
      <c r="P776" s="687"/>
      <c r="Q776" s="687"/>
      <c r="R776" s="687"/>
      <c r="S776" s="688"/>
      <c r="T776" s="268"/>
      <c r="U776" s="539"/>
      <c r="V776" s="299" t="str">
        <f t="shared" si="20"/>
        <v>14.23</v>
      </c>
      <c r="W776" s="299">
        <f t="shared" si="381"/>
        <v>0</v>
      </c>
      <c r="X776" s="268"/>
      <c r="Y776" s="268"/>
      <c r="Z776" s="268"/>
      <c r="AA776" s="268"/>
      <c r="AB776" s="533"/>
      <c r="AN776" s="641" t="str">
        <f t="shared" si="363"/>
        <v>revisar</v>
      </c>
      <c r="AO776" s="641" t="str">
        <f t="shared" si="364"/>
        <v>ok</v>
      </c>
      <c r="AP776" s="641" t="str">
        <f t="shared" si="365"/>
        <v>ok</v>
      </c>
      <c r="AQ776" s="641" t="str">
        <f t="shared" si="366"/>
        <v>ok</v>
      </c>
      <c r="AR776" s="641" t="str">
        <f t="shared" si="367"/>
        <v>ok</v>
      </c>
      <c r="AS776" s="641" t="str">
        <f t="shared" si="368"/>
        <v>ok</v>
      </c>
      <c r="AT776" s="641" t="str">
        <f t="shared" si="369"/>
        <v>ok</v>
      </c>
      <c r="AU776" s="641" t="str">
        <f t="shared" si="370"/>
        <v>ok</v>
      </c>
      <c r="AV776" s="641" t="str">
        <f t="shared" si="371"/>
        <v>ok</v>
      </c>
      <c r="AW776" s="641" t="str">
        <f t="shared" si="372"/>
        <v>ok</v>
      </c>
      <c r="AX776" s="641" t="str">
        <f t="shared" si="373"/>
        <v>ok</v>
      </c>
      <c r="AY776" s="641" t="str">
        <f t="shared" si="374"/>
        <v>ok</v>
      </c>
      <c r="AZ776" s="641" t="str">
        <f t="shared" si="375"/>
        <v>ok</v>
      </c>
      <c r="BA776" s="641" t="str">
        <f t="shared" si="376"/>
        <v>ok</v>
      </c>
      <c r="BB776" s="641" t="str">
        <f t="shared" si="377"/>
        <v>ok</v>
      </c>
      <c r="BC776" s="641" t="str">
        <f t="shared" si="378"/>
        <v>ok</v>
      </c>
    </row>
    <row r="777" spans="1:55" ht="12.75" hidden="1" customHeight="1">
      <c r="A777" s="34"/>
      <c r="B777" s="35">
        <f t="shared" si="380"/>
        <v>0</v>
      </c>
      <c r="C777" s="34"/>
      <c r="D777" s="250" t="s">
        <v>886</v>
      </c>
      <c r="E777" s="242"/>
      <c r="F777" s="248"/>
      <c r="G777" s="80"/>
      <c r="H777" s="81"/>
      <c r="I777" s="245"/>
      <c r="J777" s="263"/>
      <c r="K777" s="263"/>
      <c r="L777" s="263"/>
      <c r="M777" s="685"/>
      <c r="N777" s="686"/>
      <c r="O777" s="687"/>
      <c r="P777" s="687"/>
      <c r="Q777" s="687"/>
      <c r="R777" s="687"/>
      <c r="S777" s="688"/>
      <c r="T777" s="268"/>
      <c r="U777" s="539"/>
      <c r="V777" s="299" t="str">
        <f t="shared" si="20"/>
        <v>14.24</v>
      </c>
      <c r="W777" s="299">
        <f t="shared" si="381"/>
        <v>0</v>
      </c>
      <c r="X777" s="268"/>
      <c r="Y777" s="268"/>
      <c r="Z777" s="268"/>
      <c r="AA777" s="268"/>
      <c r="AB777" s="533"/>
      <c r="AN777" s="641" t="str">
        <f t="shared" si="363"/>
        <v>revisar</v>
      </c>
      <c r="AO777" s="641" t="str">
        <f t="shared" si="364"/>
        <v>ok</v>
      </c>
      <c r="AP777" s="641" t="str">
        <f t="shared" si="365"/>
        <v>ok</v>
      </c>
      <c r="AQ777" s="641" t="str">
        <f t="shared" si="366"/>
        <v>ok</v>
      </c>
      <c r="AR777" s="641" t="str">
        <f t="shared" si="367"/>
        <v>ok</v>
      </c>
      <c r="AS777" s="641" t="str">
        <f t="shared" si="368"/>
        <v>ok</v>
      </c>
      <c r="AT777" s="641" t="str">
        <f t="shared" si="369"/>
        <v>ok</v>
      </c>
      <c r="AU777" s="641" t="str">
        <f t="shared" si="370"/>
        <v>ok</v>
      </c>
      <c r="AV777" s="641" t="str">
        <f t="shared" si="371"/>
        <v>ok</v>
      </c>
      <c r="AW777" s="641" t="str">
        <f t="shared" si="372"/>
        <v>ok</v>
      </c>
      <c r="AX777" s="641" t="str">
        <f t="shared" si="373"/>
        <v>ok</v>
      </c>
      <c r="AY777" s="641" t="str">
        <f t="shared" si="374"/>
        <v>ok</v>
      </c>
      <c r="AZ777" s="641" t="str">
        <f t="shared" si="375"/>
        <v>ok</v>
      </c>
      <c r="BA777" s="641" t="str">
        <f t="shared" si="376"/>
        <v>ok</v>
      </c>
      <c r="BB777" s="641" t="str">
        <f t="shared" si="377"/>
        <v>ok</v>
      </c>
      <c r="BC777" s="641" t="str">
        <f t="shared" si="378"/>
        <v>ok</v>
      </c>
    </row>
    <row r="778" spans="1:55" ht="12.75" hidden="1" customHeight="1">
      <c r="A778" s="34"/>
      <c r="B778" s="35">
        <f t="shared" si="380"/>
        <v>0</v>
      </c>
      <c r="C778" s="34"/>
      <c r="D778" s="253" t="s">
        <v>887</v>
      </c>
      <c r="E778" s="242"/>
      <c r="F778" s="248"/>
      <c r="G778" s="80"/>
      <c r="H778" s="81"/>
      <c r="I778" s="245"/>
      <c r="J778" s="263"/>
      <c r="K778" s="263"/>
      <c r="L778" s="263"/>
      <c r="M778" s="685"/>
      <c r="N778" s="686"/>
      <c r="O778" s="687"/>
      <c r="P778" s="687"/>
      <c r="Q778" s="687"/>
      <c r="R778" s="687"/>
      <c r="S778" s="688"/>
      <c r="T778" s="268"/>
      <c r="U778" s="539"/>
      <c r="V778" s="299" t="str">
        <f t="shared" si="20"/>
        <v>14.25</v>
      </c>
      <c r="W778" s="299">
        <f t="shared" si="381"/>
        <v>0</v>
      </c>
      <c r="X778" s="268"/>
      <c r="Y778" s="268"/>
      <c r="Z778" s="268"/>
      <c r="AA778" s="268"/>
      <c r="AB778" s="533"/>
      <c r="AN778" s="641" t="str">
        <f t="shared" si="363"/>
        <v>revisar</v>
      </c>
      <c r="AO778" s="641" t="str">
        <f t="shared" si="364"/>
        <v>ok</v>
      </c>
      <c r="AP778" s="641" t="str">
        <f t="shared" si="365"/>
        <v>ok</v>
      </c>
      <c r="AQ778" s="641" t="str">
        <f t="shared" si="366"/>
        <v>ok</v>
      </c>
      <c r="AR778" s="641" t="str">
        <f t="shared" si="367"/>
        <v>ok</v>
      </c>
      <c r="AS778" s="641" t="str">
        <f t="shared" si="368"/>
        <v>ok</v>
      </c>
      <c r="AT778" s="641" t="str">
        <f t="shared" si="369"/>
        <v>ok</v>
      </c>
      <c r="AU778" s="641" t="str">
        <f t="shared" si="370"/>
        <v>ok</v>
      </c>
      <c r="AV778" s="641" t="str">
        <f t="shared" si="371"/>
        <v>ok</v>
      </c>
      <c r="AW778" s="641" t="str">
        <f t="shared" si="372"/>
        <v>ok</v>
      </c>
      <c r="AX778" s="641" t="str">
        <f t="shared" si="373"/>
        <v>ok</v>
      </c>
      <c r="AY778" s="641" t="str">
        <f t="shared" si="374"/>
        <v>ok</v>
      </c>
      <c r="AZ778" s="641" t="str">
        <f t="shared" si="375"/>
        <v>ok</v>
      </c>
      <c r="BA778" s="641" t="str">
        <f t="shared" si="376"/>
        <v>ok</v>
      </c>
      <c r="BB778" s="641" t="str">
        <f t="shared" si="377"/>
        <v>ok</v>
      </c>
      <c r="BC778" s="641" t="str">
        <f t="shared" si="378"/>
        <v>ok</v>
      </c>
    </row>
    <row r="779" spans="1:55" ht="12.75" hidden="1" customHeight="1">
      <c r="A779" s="34"/>
      <c r="B779" s="35">
        <f t="shared" si="380"/>
        <v>0</v>
      </c>
      <c r="C779" s="34"/>
      <c r="D779" s="250" t="s">
        <v>888</v>
      </c>
      <c r="E779" s="242"/>
      <c r="F779" s="248"/>
      <c r="G779" s="80"/>
      <c r="H779" s="81"/>
      <c r="I779" s="245"/>
      <c r="J779" s="263"/>
      <c r="K779" s="263"/>
      <c r="L779" s="263"/>
      <c r="M779" s="685"/>
      <c r="N779" s="686"/>
      <c r="O779" s="687"/>
      <c r="P779" s="687"/>
      <c r="Q779" s="687"/>
      <c r="R779" s="687"/>
      <c r="S779" s="688"/>
      <c r="T779" s="268"/>
      <c r="U779" s="539"/>
      <c r="V779" s="299" t="str">
        <f t="shared" si="20"/>
        <v>14.26</v>
      </c>
      <c r="W779" s="299">
        <f t="shared" si="381"/>
        <v>0</v>
      </c>
      <c r="X779" s="268"/>
      <c r="Y779" s="268"/>
      <c r="Z779" s="268"/>
      <c r="AA779" s="268"/>
      <c r="AB779" s="533"/>
      <c r="AN779" s="641" t="str">
        <f t="shared" si="363"/>
        <v>revisar</v>
      </c>
      <c r="AO779" s="641" t="str">
        <f t="shared" si="364"/>
        <v>ok</v>
      </c>
      <c r="AP779" s="641" t="str">
        <f t="shared" si="365"/>
        <v>ok</v>
      </c>
      <c r="AQ779" s="641" t="str">
        <f t="shared" si="366"/>
        <v>ok</v>
      </c>
      <c r="AR779" s="641" t="str">
        <f t="shared" si="367"/>
        <v>ok</v>
      </c>
      <c r="AS779" s="641" t="str">
        <f t="shared" si="368"/>
        <v>ok</v>
      </c>
      <c r="AT779" s="641" t="str">
        <f t="shared" si="369"/>
        <v>ok</v>
      </c>
      <c r="AU779" s="641" t="str">
        <f t="shared" si="370"/>
        <v>ok</v>
      </c>
      <c r="AV779" s="641" t="str">
        <f t="shared" si="371"/>
        <v>ok</v>
      </c>
      <c r="AW779" s="641" t="str">
        <f t="shared" si="372"/>
        <v>ok</v>
      </c>
      <c r="AX779" s="641" t="str">
        <f t="shared" si="373"/>
        <v>ok</v>
      </c>
      <c r="AY779" s="641" t="str">
        <f t="shared" si="374"/>
        <v>ok</v>
      </c>
      <c r="AZ779" s="641" t="str">
        <f t="shared" si="375"/>
        <v>ok</v>
      </c>
      <c r="BA779" s="641" t="str">
        <f t="shared" si="376"/>
        <v>ok</v>
      </c>
      <c r="BB779" s="641" t="str">
        <f t="shared" si="377"/>
        <v>ok</v>
      </c>
      <c r="BC779" s="641" t="str">
        <f t="shared" si="378"/>
        <v>ok</v>
      </c>
    </row>
    <row r="780" spans="1:55" ht="12.75" hidden="1" customHeight="1">
      <c r="A780" s="34"/>
      <c r="B780" s="35">
        <f t="shared" si="380"/>
        <v>0</v>
      </c>
      <c r="C780" s="34"/>
      <c r="D780" s="253" t="s">
        <v>889</v>
      </c>
      <c r="E780" s="242"/>
      <c r="F780" s="248"/>
      <c r="G780" s="80"/>
      <c r="H780" s="81"/>
      <c r="I780" s="245"/>
      <c r="J780" s="263"/>
      <c r="K780" s="263"/>
      <c r="L780" s="263"/>
      <c r="M780" s="685"/>
      <c r="N780" s="686"/>
      <c r="O780" s="687"/>
      <c r="P780" s="687"/>
      <c r="Q780" s="687"/>
      <c r="R780" s="687"/>
      <c r="S780" s="688"/>
      <c r="T780" s="268"/>
      <c r="U780" s="539"/>
      <c r="V780" s="299" t="str">
        <f t="shared" si="20"/>
        <v>14.27</v>
      </c>
      <c r="W780" s="299">
        <f t="shared" si="381"/>
        <v>0</v>
      </c>
      <c r="X780" s="268"/>
      <c r="Y780" s="268"/>
      <c r="Z780" s="268"/>
      <c r="AA780" s="268"/>
      <c r="AB780" s="533"/>
      <c r="AN780" s="641" t="str">
        <f t="shared" si="363"/>
        <v>revisar</v>
      </c>
      <c r="AO780" s="641" t="str">
        <f t="shared" si="364"/>
        <v>ok</v>
      </c>
      <c r="AP780" s="641" t="str">
        <f t="shared" si="365"/>
        <v>ok</v>
      </c>
      <c r="AQ780" s="641" t="str">
        <f t="shared" si="366"/>
        <v>ok</v>
      </c>
      <c r="AR780" s="641" t="str">
        <f t="shared" si="367"/>
        <v>ok</v>
      </c>
      <c r="AS780" s="641" t="str">
        <f t="shared" si="368"/>
        <v>ok</v>
      </c>
      <c r="AT780" s="641" t="str">
        <f t="shared" si="369"/>
        <v>ok</v>
      </c>
      <c r="AU780" s="641" t="str">
        <f t="shared" si="370"/>
        <v>ok</v>
      </c>
      <c r="AV780" s="641" t="str">
        <f t="shared" si="371"/>
        <v>ok</v>
      </c>
      <c r="AW780" s="641" t="str">
        <f t="shared" si="372"/>
        <v>ok</v>
      </c>
      <c r="AX780" s="641" t="str">
        <f t="shared" si="373"/>
        <v>ok</v>
      </c>
      <c r="AY780" s="641" t="str">
        <f t="shared" si="374"/>
        <v>ok</v>
      </c>
      <c r="AZ780" s="641" t="str">
        <f t="shared" si="375"/>
        <v>ok</v>
      </c>
      <c r="BA780" s="641" t="str">
        <f t="shared" si="376"/>
        <v>ok</v>
      </c>
      <c r="BB780" s="641" t="str">
        <f t="shared" si="377"/>
        <v>ok</v>
      </c>
      <c r="BC780" s="641" t="str">
        <f t="shared" si="378"/>
        <v>ok</v>
      </c>
    </row>
    <row r="781" spans="1:55" ht="12.75" hidden="1" customHeight="1">
      <c r="A781" s="34"/>
      <c r="B781" s="35">
        <f t="shared" si="380"/>
        <v>0</v>
      </c>
      <c r="C781" s="34"/>
      <c r="D781" s="250" t="s">
        <v>890</v>
      </c>
      <c r="E781" s="242"/>
      <c r="F781" s="248"/>
      <c r="G781" s="80"/>
      <c r="H781" s="81"/>
      <c r="I781" s="245"/>
      <c r="J781" s="263"/>
      <c r="K781" s="263"/>
      <c r="L781" s="263"/>
      <c r="M781" s="685"/>
      <c r="N781" s="686"/>
      <c r="O781" s="687"/>
      <c r="P781" s="687"/>
      <c r="Q781" s="687"/>
      <c r="R781" s="687"/>
      <c r="S781" s="688"/>
      <c r="T781" s="268"/>
      <c r="U781" s="539"/>
      <c r="V781" s="299" t="str">
        <f t="shared" si="20"/>
        <v>14.28</v>
      </c>
      <c r="W781" s="299">
        <f t="shared" si="381"/>
        <v>0</v>
      </c>
      <c r="X781" s="268"/>
      <c r="Y781" s="268"/>
      <c r="Z781" s="268"/>
      <c r="AA781" s="268"/>
      <c r="AB781" s="533"/>
      <c r="AN781" s="641" t="str">
        <f t="shared" si="363"/>
        <v>revisar</v>
      </c>
      <c r="AO781" s="641" t="str">
        <f t="shared" si="364"/>
        <v>ok</v>
      </c>
      <c r="AP781" s="641" t="str">
        <f t="shared" si="365"/>
        <v>ok</v>
      </c>
      <c r="AQ781" s="641" t="str">
        <f t="shared" si="366"/>
        <v>ok</v>
      </c>
      <c r="AR781" s="641" t="str">
        <f t="shared" si="367"/>
        <v>ok</v>
      </c>
      <c r="AS781" s="641" t="str">
        <f t="shared" si="368"/>
        <v>ok</v>
      </c>
      <c r="AT781" s="641" t="str">
        <f t="shared" si="369"/>
        <v>ok</v>
      </c>
      <c r="AU781" s="641" t="str">
        <f t="shared" si="370"/>
        <v>ok</v>
      </c>
      <c r="AV781" s="641" t="str">
        <f t="shared" si="371"/>
        <v>ok</v>
      </c>
      <c r="AW781" s="641" t="str">
        <f t="shared" si="372"/>
        <v>ok</v>
      </c>
      <c r="AX781" s="641" t="str">
        <f t="shared" si="373"/>
        <v>ok</v>
      </c>
      <c r="AY781" s="641" t="str">
        <f t="shared" si="374"/>
        <v>ok</v>
      </c>
      <c r="AZ781" s="641" t="str">
        <f t="shared" si="375"/>
        <v>ok</v>
      </c>
      <c r="BA781" s="641" t="str">
        <f t="shared" si="376"/>
        <v>ok</v>
      </c>
      <c r="BB781" s="641" t="str">
        <f t="shared" si="377"/>
        <v>ok</v>
      </c>
      <c r="BC781" s="641" t="str">
        <f t="shared" si="378"/>
        <v>ok</v>
      </c>
    </row>
    <row r="782" spans="1:55" ht="12.75" hidden="1" customHeight="1">
      <c r="A782" s="34"/>
      <c r="B782" s="35">
        <f t="shared" si="380"/>
        <v>0</v>
      </c>
      <c r="C782" s="34"/>
      <c r="D782" s="253" t="s">
        <v>891</v>
      </c>
      <c r="E782" s="242"/>
      <c r="F782" s="248"/>
      <c r="G782" s="80"/>
      <c r="H782" s="81"/>
      <c r="I782" s="245"/>
      <c r="J782" s="263"/>
      <c r="K782" s="263"/>
      <c r="L782" s="263"/>
      <c r="M782" s="685"/>
      <c r="N782" s="686"/>
      <c r="O782" s="687"/>
      <c r="P782" s="687"/>
      <c r="Q782" s="687"/>
      <c r="R782" s="687"/>
      <c r="S782" s="688"/>
      <c r="T782" s="268"/>
      <c r="U782" s="539"/>
      <c r="V782" s="299" t="str">
        <f t="shared" si="20"/>
        <v>14.29</v>
      </c>
      <c r="W782" s="299">
        <f t="shared" si="381"/>
        <v>0</v>
      </c>
      <c r="X782" s="268"/>
      <c r="Y782" s="268"/>
      <c r="Z782" s="268"/>
      <c r="AA782" s="268"/>
      <c r="AB782" s="533"/>
      <c r="AN782" s="641" t="str">
        <f t="shared" si="363"/>
        <v>revisar</v>
      </c>
      <c r="AO782" s="641" t="str">
        <f t="shared" si="364"/>
        <v>ok</v>
      </c>
      <c r="AP782" s="641" t="str">
        <f t="shared" si="365"/>
        <v>ok</v>
      </c>
      <c r="AQ782" s="641" t="str">
        <f t="shared" si="366"/>
        <v>ok</v>
      </c>
      <c r="AR782" s="641" t="str">
        <f t="shared" si="367"/>
        <v>ok</v>
      </c>
      <c r="AS782" s="641" t="str">
        <f t="shared" si="368"/>
        <v>ok</v>
      </c>
      <c r="AT782" s="641" t="str">
        <f t="shared" si="369"/>
        <v>ok</v>
      </c>
      <c r="AU782" s="641" t="str">
        <f t="shared" si="370"/>
        <v>ok</v>
      </c>
      <c r="AV782" s="641" t="str">
        <f t="shared" si="371"/>
        <v>ok</v>
      </c>
      <c r="AW782" s="641" t="str">
        <f t="shared" si="372"/>
        <v>ok</v>
      </c>
      <c r="AX782" s="641" t="str">
        <f t="shared" si="373"/>
        <v>ok</v>
      </c>
      <c r="AY782" s="641" t="str">
        <f t="shared" si="374"/>
        <v>ok</v>
      </c>
      <c r="AZ782" s="641" t="str">
        <f t="shared" si="375"/>
        <v>ok</v>
      </c>
      <c r="BA782" s="641" t="str">
        <f t="shared" si="376"/>
        <v>ok</v>
      </c>
      <c r="BB782" s="641" t="str">
        <f t="shared" si="377"/>
        <v>ok</v>
      </c>
      <c r="BC782" s="641" t="str">
        <f t="shared" si="378"/>
        <v>ok</v>
      </c>
    </row>
    <row r="783" spans="1:55" ht="12.75" hidden="1" customHeight="1">
      <c r="A783" s="34"/>
      <c r="B783" s="35">
        <f t="shared" si="380"/>
        <v>0</v>
      </c>
      <c r="C783" s="34"/>
      <c r="D783" s="250" t="s">
        <v>892</v>
      </c>
      <c r="E783" s="242"/>
      <c r="F783" s="248"/>
      <c r="G783" s="80"/>
      <c r="H783" s="81"/>
      <c r="I783" s="245"/>
      <c r="J783" s="263"/>
      <c r="K783" s="263"/>
      <c r="L783" s="263"/>
      <c r="M783" s="685"/>
      <c r="N783" s="686"/>
      <c r="O783" s="687"/>
      <c r="P783" s="687"/>
      <c r="Q783" s="687"/>
      <c r="R783" s="687"/>
      <c r="S783" s="688"/>
      <c r="T783" s="268"/>
      <c r="U783" s="539"/>
      <c r="V783" s="299" t="str">
        <f t="shared" si="20"/>
        <v>14.30</v>
      </c>
      <c r="W783" s="299">
        <f t="shared" si="381"/>
        <v>0</v>
      </c>
      <c r="X783" s="268"/>
      <c r="Y783" s="268"/>
      <c r="Z783" s="268"/>
      <c r="AA783" s="268"/>
      <c r="AB783" s="533"/>
      <c r="AN783" s="641" t="str">
        <f t="shared" si="363"/>
        <v>revisar</v>
      </c>
      <c r="AO783" s="641" t="str">
        <f t="shared" si="364"/>
        <v>ok</v>
      </c>
      <c r="AP783" s="641" t="str">
        <f t="shared" si="365"/>
        <v>ok</v>
      </c>
      <c r="AQ783" s="641" t="str">
        <f t="shared" si="366"/>
        <v>ok</v>
      </c>
      <c r="AR783" s="641" t="str">
        <f t="shared" si="367"/>
        <v>ok</v>
      </c>
      <c r="AS783" s="641" t="str">
        <f t="shared" si="368"/>
        <v>ok</v>
      </c>
      <c r="AT783" s="641" t="str">
        <f t="shared" si="369"/>
        <v>ok</v>
      </c>
      <c r="AU783" s="641" t="str">
        <f t="shared" si="370"/>
        <v>ok</v>
      </c>
      <c r="AV783" s="641" t="str">
        <f t="shared" si="371"/>
        <v>ok</v>
      </c>
      <c r="AW783" s="641" t="str">
        <f t="shared" si="372"/>
        <v>ok</v>
      </c>
      <c r="AX783" s="641" t="str">
        <f t="shared" si="373"/>
        <v>ok</v>
      </c>
      <c r="AY783" s="641" t="str">
        <f t="shared" si="374"/>
        <v>ok</v>
      </c>
      <c r="AZ783" s="641" t="str">
        <f t="shared" si="375"/>
        <v>ok</v>
      </c>
      <c r="BA783" s="641" t="str">
        <f t="shared" si="376"/>
        <v>ok</v>
      </c>
      <c r="BB783" s="641" t="str">
        <f t="shared" si="377"/>
        <v>ok</v>
      </c>
      <c r="BC783" s="641" t="str">
        <f t="shared" si="378"/>
        <v>ok</v>
      </c>
    </row>
    <row r="784" spans="1:55" ht="12.75" hidden="1" customHeight="1">
      <c r="A784" s="34"/>
      <c r="B784" s="35">
        <f t="shared" si="380"/>
        <v>0</v>
      </c>
      <c r="C784" s="34"/>
      <c r="D784" s="253" t="s">
        <v>893</v>
      </c>
      <c r="E784" s="242"/>
      <c r="F784" s="248"/>
      <c r="G784" s="80"/>
      <c r="H784" s="81"/>
      <c r="I784" s="245"/>
      <c r="J784" s="263"/>
      <c r="K784" s="263"/>
      <c r="L784" s="263"/>
      <c r="M784" s="685"/>
      <c r="N784" s="686"/>
      <c r="O784" s="687"/>
      <c r="P784" s="687"/>
      <c r="Q784" s="687"/>
      <c r="R784" s="687"/>
      <c r="S784" s="688"/>
      <c r="T784" s="268"/>
      <c r="U784" s="539"/>
      <c r="V784" s="299" t="str">
        <f t="shared" si="20"/>
        <v>14.31</v>
      </c>
      <c r="W784" s="299">
        <f t="shared" si="381"/>
        <v>0</v>
      </c>
      <c r="X784" s="268"/>
      <c r="Y784" s="268"/>
      <c r="Z784" s="268"/>
      <c r="AA784" s="268"/>
      <c r="AB784" s="533"/>
      <c r="AN784" s="641" t="str">
        <f t="shared" si="363"/>
        <v>revisar</v>
      </c>
      <c r="AO784" s="641" t="str">
        <f t="shared" si="364"/>
        <v>ok</v>
      </c>
      <c r="AP784" s="641" t="str">
        <f t="shared" si="365"/>
        <v>ok</v>
      </c>
      <c r="AQ784" s="641" t="str">
        <f t="shared" si="366"/>
        <v>ok</v>
      </c>
      <c r="AR784" s="641" t="str">
        <f t="shared" si="367"/>
        <v>ok</v>
      </c>
      <c r="AS784" s="641" t="str">
        <f t="shared" si="368"/>
        <v>ok</v>
      </c>
      <c r="AT784" s="641" t="str">
        <f t="shared" si="369"/>
        <v>ok</v>
      </c>
      <c r="AU784" s="641" t="str">
        <f t="shared" si="370"/>
        <v>ok</v>
      </c>
      <c r="AV784" s="641" t="str">
        <f t="shared" si="371"/>
        <v>ok</v>
      </c>
      <c r="AW784" s="641" t="str">
        <f t="shared" si="372"/>
        <v>ok</v>
      </c>
      <c r="AX784" s="641" t="str">
        <f t="shared" si="373"/>
        <v>ok</v>
      </c>
      <c r="AY784" s="641" t="str">
        <f t="shared" si="374"/>
        <v>ok</v>
      </c>
      <c r="AZ784" s="641" t="str">
        <f t="shared" si="375"/>
        <v>ok</v>
      </c>
      <c r="BA784" s="641" t="str">
        <f t="shared" si="376"/>
        <v>ok</v>
      </c>
      <c r="BB784" s="641" t="str">
        <f t="shared" si="377"/>
        <v>ok</v>
      </c>
      <c r="BC784" s="641" t="str">
        <f t="shared" si="378"/>
        <v>ok</v>
      </c>
    </row>
    <row r="785" spans="1:55" ht="12.75" hidden="1" customHeight="1">
      <c r="A785" s="34"/>
      <c r="B785" s="35">
        <f t="shared" si="380"/>
        <v>0</v>
      </c>
      <c r="C785" s="34"/>
      <c r="D785" s="250" t="s">
        <v>894</v>
      </c>
      <c r="E785" s="242"/>
      <c r="F785" s="248"/>
      <c r="G785" s="80"/>
      <c r="H785" s="81"/>
      <c r="I785" s="245"/>
      <c r="J785" s="263"/>
      <c r="K785" s="263"/>
      <c r="L785" s="263"/>
      <c r="M785" s="685"/>
      <c r="N785" s="686"/>
      <c r="O785" s="687"/>
      <c r="P785" s="687"/>
      <c r="Q785" s="687"/>
      <c r="R785" s="687"/>
      <c r="S785" s="688"/>
      <c r="T785" s="268"/>
      <c r="U785" s="539"/>
      <c r="V785" s="299" t="str">
        <f t="shared" si="20"/>
        <v>14.32</v>
      </c>
      <c r="W785" s="299">
        <f t="shared" si="381"/>
        <v>0</v>
      </c>
      <c r="X785" s="268"/>
      <c r="Y785" s="268"/>
      <c r="Z785" s="268"/>
      <c r="AA785" s="268"/>
      <c r="AB785" s="533"/>
      <c r="AN785" s="641" t="str">
        <f t="shared" si="363"/>
        <v>revisar</v>
      </c>
      <c r="AO785" s="641" t="str">
        <f t="shared" si="364"/>
        <v>ok</v>
      </c>
      <c r="AP785" s="641" t="str">
        <f t="shared" si="365"/>
        <v>ok</v>
      </c>
      <c r="AQ785" s="641" t="str">
        <f t="shared" si="366"/>
        <v>ok</v>
      </c>
      <c r="AR785" s="641" t="str">
        <f t="shared" si="367"/>
        <v>ok</v>
      </c>
      <c r="AS785" s="641" t="str">
        <f t="shared" si="368"/>
        <v>ok</v>
      </c>
      <c r="AT785" s="641" t="str">
        <f t="shared" si="369"/>
        <v>ok</v>
      </c>
      <c r="AU785" s="641" t="str">
        <f t="shared" si="370"/>
        <v>ok</v>
      </c>
      <c r="AV785" s="641" t="str">
        <f t="shared" si="371"/>
        <v>ok</v>
      </c>
      <c r="AW785" s="641" t="str">
        <f t="shared" si="372"/>
        <v>ok</v>
      </c>
      <c r="AX785" s="641" t="str">
        <f t="shared" si="373"/>
        <v>ok</v>
      </c>
      <c r="AY785" s="641" t="str">
        <f t="shared" si="374"/>
        <v>ok</v>
      </c>
      <c r="AZ785" s="641" t="str">
        <f t="shared" si="375"/>
        <v>ok</v>
      </c>
      <c r="BA785" s="641" t="str">
        <f t="shared" si="376"/>
        <v>ok</v>
      </c>
      <c r="BB785" s="641" t="str">
        <f t="shared" si="377"/>
        <v>ok</v>
      </c>
      <c r="BC785" s="641" t="str">
        <f t="shared" si="378"/>
        <v>ok</v>
      </c>
    </row>
    <row r="786" spans="1:55" ht="12.75" hidden="1" customHeight="1">
      <c r="A786" s="34"/>
      <c r="B786" s="35">
        <f t="shared" si="380"/>
        <v>0</v>
      </c>
      <c r="C786" s="34"/>
      <c r="D786" s="253" t="s">
        <v>895</v>
      </c>
      <c r="E786" s="242"/>
      <c r="F786" s="248"/>
      <c r="G786" s="80"/>
      <c r="H786" s="81"/>
      <c r="I786" s="245"/>
      <c r="J786" s="263"/>
      <c r="K786" s="263"/>
      <c r="L786" s="263"/>
      <c r="M786" s="685"/>
      <c r="N786" s="686"/>
      <c r="O786" s="687"/>
      <c r="P786" s="687"/>
      <c r="Q786" s="687"/>
      <c r="R786" s="687"/>
      <c r="S786" s="688"/>
      <c r="T786" s="268"/>
      <c r="U786" s="539"/>
      <c r="V786" s="299" t="str">
        <f t="shared" si="20"/>
        <v>14.33</v>
      </c>
      <c r="W786" s="299">
        <f t="shared" si="381"/>
        <v>0</v>
      </c>
      <c r="X786" s="268"/>
      <c r="Y786" s="268"/>
      <c r="Z786" s="268"/>
      <c r="AA786" s="268"/>
      <c r="AB786" s="533"/>
      <c r="AN786" s="641" t="str">
        <f t="shared" si="363"/>
        <v>revisar</v>
      </c>
      <c r="AO786" s="641" t="str">
        <f t="shared" si="364"/>
        <v>ok</v>
      </c>
      <c r="AP786" s="641" t="str">
        <f t="shared" si="365"/>
        <v>ok</v>
      </c>
      <c r="AQ786" s="641" t="str">
        <f t="shared" si="366"/>
        <v>ok</v>
      </c>
      <c r="AR786" s="641" t="str">
        <f t="shared" si="367"/>
        <v>ok</v>
      </c>
      <c r="AS786" s="641" t="str">
        <f t="shared" si="368"/>
        <v>ok</v>
      </c>
      <c r="AT786" s="641" t="str">
        <f t="shared" si="369"/>
        <v>ok</v>
      </c>
      <c r="AU786" s="641" t="str">
        <f t="shared" si="370"/>
        <v>ok</v>
      </c>
      <c r="AV786" s="641" t="str">
        <f t="shared" si="371"/>
        <v>ok</v>
      </c>
      <c r="AW786" s="641" t="str">
        <f t="shared" si="372"/>
        <v>ok</v>
      </c>
      <c r="AX786" s="641" t="str">
        <f t="shared" si="373"/>
        <v>ok</v>
      </c>
      <c r="AY786" s="641" t="str">
        <f t="shared" si="374"/>
        <v>ok</v>
      </c>
      <c r="AZ786" s="641" t="str">
        <f t="shared" si="375"/>
        <v>ok</v>
      </c>
      <c r="BA786" s="641" t="str">
        <f t="shared" si="376"/>
        <v>ok</v>
      </c>
      <c r="BB786" s="641" t="str">
        <f t="shared" si="377"/>
        <v>ok</v>
      </c>
      <c r="BC786" s="641" t="str">
        <f t="shared" si="378"/>
        <v>ok</v>
      </c>
    </row>
    <row r="787" spans="1:55" ht="12.75" hidden="1" customHeight="1">
      <c r="A787" s="34"/>
      <c r="B787" s="35">
        <f t="shared" si="380"/>
        <v>0</v>
      </c>
      <c r="C787" s="34"/>
      <c r="D787" s="250" t="s">
        <v>896</v>
      </c>
      <c r="E787" s="242"/>
      <c r="F787" s="248"/>
      <c r="G787" s="80"/>
      <c r="H787" s="81"/>
      <c r="I787" s="245"/>
      <c r="J787" s="263"/>
      <c r="K787" s="263"/>
      <c r="L787" s="263"/>
      <c r="M787" s="685"/>
      <c r="N787" s="686"/>
      <c r="O787" s="687"/>
      <c r="P787" s="687"/>
      <c r="Q787" s="687"/>
      <c r="R787" s="687"/>
      <c r="S787" s="688"/>
      <c r="T787" s="268"/>
      <c r="U787" s="539"/>
      <c r="V787" s="299" t="str">
        <f t="shared" si="20"/>
        <v>14.34</v>
      </c>
      <c r="W787" s="299">
        <f t="shared" si="381"/>
        <v>0</v>
      </c>
      <c r="X787" s="268"/>
      <c r="Y787" s="268"/>
      <c r="Z787" s="268"/>
      <c r="AA787" s="268"/>
      <c r="AB787" s="533"/>
      <c r="AN787" s="641" t="str">
        <f t="shared" si="363"/>
        <v>revisar</v>
      </c>
      <c r="AO787" s="641" t="str">
        <f t="shared" si="364"/>
        <v>ok</v>
      </c>
      <c r="AP787" s="641" t="str">
        <f t="shared" si="365"/>
        <v>ok</v>
      </c>
      <c r="AQ787" s="641" t="str">
        <f t="shared" si="366"/>
        <v>ok</v>
      </c>
      <c r="AR787" s="641" t="str">
        <f t="shared" si="367"/>
        <v>ok</v>
      </c>
      <c r="AS787" s="641" t="str">
        <f t="shared" si="368"/>
        <v>ok</v>
      </c>
      <c r="AT787" s="641" t="str">
        <f t="shared" si="369"/>
        <v>ok</v>
      </c>
      <c r="AU787" s="641" t="str">
        <f t="shared" si="370"/>
        <v>ok</v>
      </c>
      <c r="AV787" s="641" t="str">
        <f t="shared" si="371"/>
        <v>ok</v>
      </c>
      <c r="AW787" s="641" t="str">
        <f t="shared" si="372"/>
        <v>ok</v>
      </c>
      <c r="AX787" s="641" t="str">
        <f t="shared" si="373"/>
        <v>ok</v>
      </c>
      <c r="AY787" s="641" t="str">
        <f t="shared" si="374"/>
        <v>ok</v>
      </c>
      <c r="AZ787" s="641" t="str">
        <f t="shared" si="375"/>
        <v>ok</v>
      </c>
      <c r="BA787" s="641" t="str">
        <f t="shared" si="376"/>
        <v>ok</v>
      </c>
      <c r="BB787" s="641" t="str">
        <f t="shared" si="377"/>
        <v>ok</v>
      </c>
      <c r="BC787" s="641" t="str">
        <f t="shared" si="378"/>
        <v>ok</v>
      </c>
    </row>
    <row r="788" spans="1:55" ht="12.75" hidden="1" customHeight="1">
      <c r="A788" s="34"/>
      <c r="B788" s="35">
        <f t="shared" si="380"/>
        <v>0</v>
      </c>
      <c r="C788" s="34"/>
      <c r="D788" s="253" t="s">
        <v>897</v>
      </c>
      <c r="E788" s="242"/>
      <c r="F788" s="248"/>
      <c r="G788" s="80"/>
      <c r="H788" s="81"/>
      <c r="I788" s="245"/>
      <c r="J788" s="263"/>
      <c r="K788" s="263"/>
      <c r="L788" s="263"/>
      <c r="M788" s="685"/>
      <c r="N788" s="686"/>
      <c r="O788" s="687"/>
      <c r="P788" s="687"/>
      <c r="Q788" s="687"/>
      <c r="R788" s="687"/>
      <c r="S788" s="688"/>
      <c r="T788" s="268"/>
      <c r="U788" s="539"/>
      <c r="V788" s="299" t="str">
        <f t="shared" si="20"/>
        <v>14.35</v>
      </c>
      <c r="W788" s="299">
        <f t="shared" si="381"/>
        <v>0</v>
      </c>
      <c r="X788" s="268"/>
      <c r="Y788" s="268"/>
      <c r="Z788" s="268"/>
      <c r="AA788" s="268"/>
      <c r="AB788" s="533"/>
      <c r="AN788" s="641" t="str">
        <f t="shared" si="363"/>
        <v>revisar</v>
      </c>
      <c r="AO788" s="641" t="str">
        <f t="shared" si="364"/>
        <v>ok</v>
      </c>
      <c r="AP788" s="641" t="str">
        <f t="shared" si="365"/>
        <v>ok</v>
      </c>
      <c r="AQ788" s="641" t="str">
        <f t="shared" si="366"/>
        <v>ok</v>
      </c>
      <c r="AR788" s="641" t="str">
        <f t="shared" si="367"/>
        <v>ok</v>
      </c>
      <c r="AS788" s="641" t="str">
        <f t="shared" si="368"/>
        <v>ok</v>
      </c>
      <c r="AT788" s="641" t="str">
        <f t="shared" si="369"/>
        <v>ok</v>
      </c>
      <c r="AU788" s="641" t="str">
        <f t="shared" si="370"/>
        <v>ok</v>
      </c>
      <c r="AV788" s="641" t="str">
        <f t="shared" si="371"/>
        <v>ok</v>
      </c>
      <c r="AW788" s="641" t="str">
        <f t="shared" si="372"/>
        <v>ok</v>
      </c>
      <c r="AX788" s="641" t="str">
        <f t="shared" si="373"/>
        <v>ok</v>
      </c>
      <c r="AY788" s="641" t="str">
        <f t="shared" si="374"/>
        <v>ok</v>
      </c>
      <c r="AZ788" s="641" t="str">
        <f t="shared" si="375"/>
        <v>ok</v>
      </c>
      <c r="BA788" s="641" t="str">
        <f t="shared" si="376"/>
        <v>ok</v>
      </c>
      <c r="BB788" s="641" t="str">
        <f t="shared" si="377"/>
        <v>ok</v>
      </c>
      <c r="BC788" s="641" t="str">
        <f t="shared" si="378"/>
        <v>ok</v>
      </c>
    </row>
    <row r="789" spans="1:55" ht="12.75" hidden="1" customHeight="1">
      <c r="A789" s="34"/>
      <c r="B789" s="35">
        <f t="shared" si="380"/>
        <v>0</v>
      </c>
      <c r="C789" s="34"/>
      <c r="D789" s="250" t="s">
        <v>898</v>
      </c>
      <c r="E789" s="242"/>
      <c r="F789" s="248"/>
      <c r="G789" s="80"/>
      <c r="H789" s="81"/>
      <c r="I789" s="245"/>
      <c r="J789" s="263"/>
      <c r="K789" s="263"/>
      <c r="L789" s="263"/>
      <c r="M789" s="685"/>
      <c r="N789" s="686"/>
      <c r="O789" s="687"/>
      <c r="P789" s="687"/>
      <c r="Q789" s="687"/>
      <c r="R789" s="687"/>
      <c r="S789" s="688"/>
      <c r="T789" s="268"/>
      <c r="U789" s="539"/>
      <c r="V789" s="299" t="str">
        <f t="shared" si="20"/>
        <v>14.36</v>
      </c>
      <c r="W789" s="299">
        <f t="shared" si="381"/>
        <v>0</v>
      </c>
      <c r="X789" s="268"/>
      <c r="Y789" s="268"/>
      <c r="Z789" s="268"/>
      <c r="AA789" s="268"/>
      <c r="AB789" s="533"/>
      <c r="AN789" s="641" t="str">
        <f t="shared" si="363"/>
        <v>revisar</v>
      </c>
      <c r="AO789" s="641" t="str">
        <f t="shared" si="364"/>
        <v>ok</v>
      </c>
      <c r="AP789" s="641" t="str">
        <f t="shared" si="365"/>
        <v>ok</v>
      </c>
      <c r="AQ789" s="641" t="str">
        <f t="shared" si="366"/>
        <v>ok</v>
      </c>
      <c r="AR789" s="641" t="str">
        <f t="shared" si="367"/>
        <v>ok</v>
      </c>
      <c r="AS789" s="641" t="str">
        <f t="shared" si="368"/>
        <v>ok</v>
      </c>
      <c r="AT789" s="641" t="str">
        <f t="shared" si="369"/>
        <v>ok</v>
      </c>
      <c r="AU789" s="641" t="str">
        <f t="shared" si="370"/>
        <v>ok</v>
      </c>
      <c r="AV789" s="641" t="str">
        <f t="shared" si="371"/>
        <v>ok</v>
      </c>
      <c r="AW789" s="641" t="str">
        <f t="shared" si="372"/>
        <v>ok</v>
      </c>
      <c r="AX789" s="641" t="str">
        <f t="shared" si="373"/>
        <v>ok</v>
      </c>
      <c r="AY789" s="641" t="str">
        <f t="shared" si="374"/>
        <v>ok</v>
      </c>
      <c r="AZ789" s="641" t="str">
        <f t="shared" si="375"/>
        <v>ok</v>
      </c>
      <c r="BA789" s="641" t="str">
        <f t="shared" si="376"/>
        <v>ok</v>
      </c>
      <c r="BB789" s="641" t="str">
        <f t="shared" si="377"/>
        <v>ok</v>
      </c>
      <c r="BC789" s="641" t="str">
        <f t="shared" si="378"/>
        <v>ok</v>
      </c>
    </row>
    <row r="790" spans="1:55" ht="12.75" hidden="1" customHeight="1">
      <c r="A790" s="34"/>
      <c r="B790" s="35">
        <f t="shared" si="380"/>
        <v>0</v>
      </c>
      <c r="C790" s="34"/>
      <c r="D790" s="253" t="s">
        <v>899</v>
      </c>
      <c r="E790" s="242"/>
      <c r="F790" s="248"/>
      <c r="G790" s="80"/>
      <c r="H790" s="81"/>
      <c r="I790" s="245"/>
      <c r="J790" s="263"/>
      <c r="K790" s="263"/>
      <c r="L790" s="263"/>
      <c r="M790" s="685"/>
      <c r="N790" s="686"/>
      <c r="O790" s="687"/>
      <c r="P790" s="687"/>
      <c r="Q790" s="687"/>
      <c r="R790" s="687"/>
      <c r="S790" s="688"/>
      <c r="T790" s="268"/>
      <c r="U790" s="539"/>
      <c r="V790" s="299" t="str">
        <f t="shared" si="20"/>
        <v>14.37</v>
      </c>
      <c r="W790" s="299">
        <f t="shared" si="381"/>
        <v>0</v>
      </c>
      <c r="X790" s="268"/>
      <c r="Y790" s="268"/>
      <c r="Z790" s="268"/>
      <c r="AA790" s="268"/>
      <c r="AB790" s="533"/>
      <c r="AN790" s="641" t="str">
        <f t="shared" si="363"/>
        <v>revisar</v>
      </c>
      <c r="AO790" s="641" t="str">
        <f t="shared" si="364"/>
        <v>ok</v>
      </c>
      <c r="AP790" s="641" t="str">
        <f t="shared" si="365"/>
        <v>ok</v>
      </c>
      <c r="AQ790" s="641" t="str">
        <f t="shared" si="366"/>
        <v>ok</v>
      </c>
      <c r="AR790" s="641" t="str">
        <f t="shared" si="367"/>
        <v>ok</v>
      </c>
      <c r="AS790" s="641" t="str">
        <f t="shared" si="368"/>
        <v>ok</v>
      </c>
      <c r="AT790" s="641" t="str">
        <f t="shared" si="369"/>
        <v>ok</v>
      </c>
      <c r="AU790" s="641" t="str">
        <f t="shared" si="370"/>
        <v>ok</v>
      </c>
      <c r="AV790" s="641" t="str">
        <f t="shared" si="371"/>
        <v>ok</v>
      </c>
      <c r="AW790" s="641" t="str">
        <f t="shared" si="372"/>
        <v>ok</v>
      </c>
      <c r="AX790" s="641" t="str">
        <f t="shared" si="373"/>
        <v>ok</v>
      </c>
      <c r="AY790" s="641" t="str">
        <f t="shared" si="374"/>
        <v>ok</v>
      </c>
      <c r="AZ790" s="641" t="str">
        <f t="shared" si="375"/>
        <v>ok</v>
      </c>
      <c r="BA790" s="641" t="str">
        <f t="shared" si="376"/>
        <v>ok</v>
      </c>
      <c r="BB790" s="641" t="str">
        <f t="shared" si="377"/>
        <v>ok</v>
      </c>
      <c r="BC790" s="641" t="str">
        <f t="shared" si="378"/>
        <v>ok</v>
      </c>
    </row>
    <row r="791" spans="1:55" ht="12.75" hidden="1" customHeight="1">
      <c r="A791" s="34"/>
      <c r="B791" s="35">
        <f t="shared" si="380"/>
        <v>0</v>
      </c>
      <c r="C791" s="34"/>
      <c r="D791" s="250" t="s">
        <v>900</v>
      </c>
      <c r="E791" s="242"/>
      <c r="F791" s="248"/>
      <c r="G791" s="80"/>
      <c r="H791" s="81"/>
      <c r="I791" s="245"/>
      <c r="J791" s="263"/>
      <c r="K791" s="263"/>
      <c r="L791" s="263"/>
      <c r="M791" s="685"/>
      <c r="N791" s="686"/>
      <c r="O791" s="687"/>
      <c r="P791" s="687"/>
      <c r="Q791" s="687"/>
      <c r="R791" s="687"/>
      <c r="S791" s="688"/>
      <c r="T791" s="268"/>
      <c r="U791" s="539"/>
      <c r="V791" s="299" t="str">
        <f t="shared" si="20"/>
        <v>14.38</v>
      </c>
      <c r="W791" s="299">
        <f t="shared" si="381"/>
        <v>0</v>
      </c>
      <c r="X791" s="268"/>
      <c r="Y791" s="268"/>
      <c r="Z791" s="268"/>
      <c r="AA791" s="268"/>
      <c r="AB791" s="533"/>
      <c r="AN791" s="641" t="str">
        <f t="shared" si="363"/>
        <v>revisar</v>
      </c>
      <c r="AO791" s="641" t="str">
        <f t="shared" si="364"/>
        <v>ok</v>
      </c>
      <c r="AP791" s="641" t="str">
        <f t="shared" si="365"/>
        <v>ok</v>
      </c>
      <c r="AQ791" s="641" t="str">
        <f t="shared" si="366"/>
        <v>ok</v>
      </c>
      <c r="AR791" s="641" t="str">
        <f t="shared" si="367"/>
        <v>ok</v>
      </c>
      <c r="AS791" s="641" t="str">
        <f t="shared" si="368"/>
        <v>ok</v>
      </c>
      <c r="AT791" s="641" t="str">
        <f t="shared" si="369"/>
        <v>ok</v>
      </c>
      <c r="AU791" s="641" t="str">
        <f t="shared" si="370"/>
        <v>ok</v>
      </c>
      <c r="AV791" s="641" t="str">
        <f t="shared" si="371"/>
        <v>ok</v>
      </c>
      <c r="AW791" s="641" t="str">
        <f t="shared" si="372"/>
        <v>ok</v>
      </c>
      <c r="AX791" s="641" t="str">
        <f t="shared" si="373"/>
        <v>ok</v>
      </c>
      <c r="AY791" s="641" t="str">
        <f t="shared" si="374"/>
        <v>ok</v>
      </c>
      <c r="AZ791" s="641" t="str">
        <f t="shared" si="375"/>
        <v>ok</v>
      </c>
      <c r="BA791" s="641" t="str">
        <f t="shared" si="376"/>
        <v>ok</v>
      </c>
      <c r="BB791" s="641" t="str">
        <f t="shared" si="377"/>
        <v>ok</v>
      </c>
      <c r="BC791" s="641" t="str">
        <f t="shared" si="378"/>
        <v>ok</v>
      </c>
    </row>
    <row r="792" spans="1:55" ht="12.75" hidden="1" customHeight="1">
      <c r="A792" s="34"/>
      <c r="B792" s="35">
        <f t="shared" si="380"/>
        <v>0</v>
      </c>
      <c r="C792" s="34"/>
      <c r="D792" s="253" t="s">
        <v>901</v>
      </c>
      <c r="E792" s="242"/>
      <c r="F792" s="248"/>
      <c r="G792" s="80"/>
      <c r="H792" s="81"/>
      <c r="I792" s="245"/>
      <c r="J792" s="263"/>
      <c r="K792" s="263"/>
      <c r="L792" s="263"/>
      <c r="M792" s="685"/>
      <c r="N792" s="686"/>
      <c r="O792" s="687"/>
      <c r="P792" s="687"/>
      <c r="Q792" s="687"/>
      <c r="R792" s="687"/>
      <c r="S792" s="688"/>
      <c r="T792" s="268"/>
      <c r="U792" s="539"/>
      <c r="V792" s="299" t="str">
        <f t="shared" si="20"/>
        <v>14.39</v>
      </c>
      <c r="W792" s="299">
        <f t="shared" si="381"/>
        <v>0</v>
      </c>
      <c r="X792" s="268"/>
      <c r="Y792" s="268"/>
      <c r="Z792" s="268"/>
      <c r="AA792" s="268"/>
      <c r="AB792" s="533"/>
      <c r="AN792" s="641" t="str">
        <f t="shared" si="363"/>
        <v>revisar</v>
      </c>
      <c r="AO792" s="641" t="str">
        <f t="shared" si="364"/>
        <v>ok</v>
      </c>
      <c r="AP792" s="641" t="str">
        <f t="shared" si="365"/>
        <v>ok</v>
      </c>
      <c r="AQ792" s="641" t="str">
        <f t="shared" si="366"/>
        <v>ok</v>
      </c>
      <c r="AR792" s="641" t="str">
        <f t="shared" si="367"/>
        <v>ok</v>
      </c>
      <c r="AS792" s="641" t="str">
        <f t="shared" si="368"/>
        <v>ok</v>
      </c>
      <c r="AT792" s="641" t="str">
        <f t="shared" si="369"/>
        <v>ok</v>
      </c>
      <c r="AU792" s="641" t="str">
        <f t="shared" si="370"/>
        <v>ok</v>
      </c>
      <c r="AV792" s="641" t="str">
        <f t="shared" si="371"/>
        <v>ok</v>
      </c>
      <c r="AW792" s="641" t="str">
        <f t="shared" si="372"/>
        <v>ok</v>
      </c>
      <c r="AX792" s="641" t="str">
        <f t="shared" si="373"/>
        <v>ok</v>
      </c>
      <c r="AY792" s="641" t="str">
        <f t="shared" si="374"/>
        <v>ok</v>
      </c>
      <c r="AZ792" s="641" t="str">
        <f t="shared" si="375"/>
        <v>ok</v>
      </c>
      <c r="BA792" s="641" t="str">
        <f t="shared" si="376"/>
        <v>ok</v>
      </c>
      <c r="BB792" s="641" t="str">
        <f t="shared" si="377"/>
        <v>ok</v>
      </c>
      <c r="BC792" s="641" t="str">
        <f t="shared" si="378"/>
        <v>ok</v>
      </c>
    </row>
    <row r="793" spans="1:55" ht="12.75" hidden="1" customHeight="1">
      <c r="A793" s="34"/>
      <c r="B793" s="35">
        <f t="shared" si="380"/>
        <v>0</v>
      </c>
      <c r="C793" s="34"/>
      <c r="D793" s="250" t="s">
        <v>902</v>
      </c>
      <c r="E793" s="242"/>
      <c r="F793" s="248"/>
      <c r="G793" s="80"/>
      <c r="H793" s="81"/>
      <c r="I793" s="245"/>
      <c r="J793" s="263"/>
      <c r="K793" s="263"/>
      <c r="L793" s="263"/>
      <c r="M793" s="685"/>
      <c r="N793" s="686"/>
      <c r="O793" s="687"/>
      <c r="P793" s="687"/>
      <c r="Q793" s="687"/>
      <c r="R793" s="687"/>
      <c r="S793" s="688"/>
      <c r="T793" s="268"/>
      <c r="U793" s="539"/>
      <c r="V793" s="299" t="str">
        <f t="shared" si="20"/>
        <v>14.40</v>
      </c>
      <c r="W793" s="299">
        <f t="shared" si="381"/>
        <v>0</v>
      </c>
      <c r="X793" s="268"/>
      <c r="Y793" s="268"/>
      <c r="Z793" s="268"/>
      <c r="AA793" s="268"/>
      <c r="AB793" s="533"/>
      <c r="AN793" s="641" t="str">
        <f t="shared" si="363"/>
        <v>revisar</v>
      </c>
      <c r="AO793" s="641" t="str">
        <f t="shared" si="364"/>
        <v>ok</v>
      </c>
      <c r="AP793" s="641" t="str">
        <f t="shared" si="365"/>
        <v>ok</v>
      </c>
      <c r="AQ793" s="641" t="str">
        <f t="shared" si="366"/>
        <v>ok</v>
      </c>
      <c r="AR793" s="641" t="str">
        <f t="shared" si="367"/>
        <v>ok</v>
      </c>
      <c r="AS793" s="641" t="str">
        <f t="shared" si="368"/>
        <v>ok</v>
      </c>
      <c r="AT793" s="641" t="str">
        <f t="shared" si="369"/>
        <v>ok</v>
      </c>
      <c r="AU793" s="641" t="str">
        <f t="shared" si="370"/>
        <v>ok</v>
      </c>
      <c r="AV793" s="641" t="str">
        <f t="shared" si="371"/>
        <v>ok</v>
      </c>
      <c r="AW793" s="641" t="str">
        <f t="shared" si="372"/>
        <v>ok</v>
      </c>
      <c r="AX793" s="641" t="str">
        <f t="shared" si="373"/>
        <v>ok</v>
      </c>
      <c r="AY793" s="641" t="str">
        <f t="shared" si="374"/>
        <v>ok</v>
      </c>
      <c r="AZ793" s="641" t="str">
        <f t="shared" si="375"/>
        <v>ok</v>
      </c>
      <c r="BA793" s="641" t="str">
        <f t="shared" si="376"/>
        <v>ok</v>
      </c>
      <c r="BB793" s="641" t="str">
        <f t="shared" si="377"/>
        <v>ok</v>
      </c>
      <c r="BC793" s="641" t="str">
        <f t="shared" si="378"/>
        <v>ok</v>
      </c>
    </row>
    <row r="794" spans="1:55" ht="12.75" hidden="1" customHeight="1">
      <c r="A794" s="34"/>
      <c r="B794" s="35">
        <f t="shared" si="380"/>
        <v>0</v>
      </c>
      <c r="C794" s="34"/>
      <c r="D794" s="253" t="s">
        <v>903</v>
      </c>
      <c r="E794" s="242"/>
      <c r="F794" s="248"/>
      <c r="G794" s="80"/>
      <c r="H794" s="81"/>
      <c r="I794" s="245"/>
      <c r="J794" s="263"/>
      <c r="K794" s="263"/>
      <c r="L794" s="263"/>
      <c r="M794" s="685"/>
      <c r="N794" s="686"/>
      <c r="O794" s="687"/>
      <c r="P794" s="687"/>
      <c r="Q794" s="687"/>
      <c r="R794" s="687"/>
      <c r="S794" s="688"/>
      <c r="T794" s="268"/>
      <c r="U794" s="539"/>
      <c r="V794" s="299" t="str">
        <f t="shared" si="20"/>
        <v>14.41</v>
      </c>
      <c r="W794" s="299">
        <f t="shared" si="381"/>
        <v>0</v>
      </c>
      <c r="X794" s="268"/>
      <c r="Y794" s="268"/>
      <c r="Z794" s="268"/>
      <c r="AA794" s="268"/>
      <c r="AB794" s="533"/>
      <c r="AN794" s="641" t="str">
        <f t="shared" si="363"/>
        <v>revisar</v>
      </c>
      <c r="AO794" s="641" t="str">
        <f t="shared" si="364"/>
        <v>ok</v>
      </c>
      <c r="AP794" s="641" t="str">
        <f t="shared" si="365"/>
        <v>ok</v>
      </c>
      <c r="AQ794" s="641" t="str">
        <f t="shared" si="366"/>
        <v>ok</v>
      </c>
      <c r="AR794" s="641" t="str">
        <f t="shared" si="367"/>
        <v>ok</v>
      </c>
      <c r="AS794" s="641" t="str">
        <f t="shared" si="368"/>
        <v>ok</v>
      </c>
      <c r="AT794" s="641" t="str">
        <f t="shared" si="369"/>
        <v>ok</v>
      </c>
      <c r="AU794" s="641" t="str">
        <f t="shared" si="370"/>
        <v>ok</v>
      </c>
      <c r="AV794" s="641" t="str">
        <f t="shared" si="371"/>
        <v>ok</v>
      </c>
      <c r="AW794" s="641" t="str">
        <f t="shared" si="372"/>
        <v>ok</v>
      </c>
      <c r="AX794" s="641" t="str">
        <f t="shared" si="373"/>
        <v>ok</v>
      </c>
      <c r="AY794" s="641" t="str">
        <f t="shared" si="374"/>
        <v>ok</v>
      </c>
      <c r="AZ794" s="641" t="str">
        <f t="shared" si="375"/>
        <v>ok</v>
      </c>
      <c r="BA794" s="641" t="str">
        <f t="shared" si="376"/>
        <v>ok</v>
      </c>
      <c r="BB794" s="641" t="str">
        <f t="shared" si="377"/>
        <v>ok</v>
      </c>
      <c r="BC794" s="641" t="str">
        <f t="shared" si="378"/>
        <v>ok</v>
      </c>
    </row>
    <row r="795" spans="1:55" ht="12.75" hidden="1" customHeight="1">
      <c r="A795" s="34"/>
      <c r="B795" s="35">
        <f t="shared" si="380"/>
        <v>0</v>
      </c>
      <c r="C795" s="34"/>
      <c r="D795" s="250" t="s">
        <v>904</v>
      </c>
      <c r="E795" s="242"/>
      <c r="F795" s="248"/>
      <c r="G795" s="80"/>
      <c r="H795" s="81"/>
      <c r="I795" s="245"/>
      <c r="J795" s="263"/>
      <c r="K795" s="263"/>
      <c r="L795" s="263"/>
      <c r="M795" s="685"/>
      <c r="N795" s="686"/>
      <c r="O795" s="687"/>
      <c r="P795" s="687"/>
      <c r="Q795" s="687"/>
      <c r="R795" s="687"/>
      <c r="S795" s="688"/>
      <c r="T795" s="268"/>
      <c r="U795" s="539"/>
      <c r="V795" s="299" t="str">
        <f t="shared" si="20"/>
        <v>14.42</v>
      </c>
      <c r="W795" s="299">
        <f t="shared" si="381"/>
        <v>0</v>
      </c>
      <c r="X795" s="268"/>
      <c r="Y795" s="268"/>
      <c r="Z795" s="268"/>
      <c r="AA795" s="268"/>
      <c r="AB795" s="533"/>
      <c r="AN795" s="641" t="str">
        <f t="shared" si="363"/>
        <v>revisar</v>
      </c>
      <c r="AO795" s="641" t="str">
        <f t="shared" si="364"/>
        <v>ok</v>
      </c>
      <c r="AP795" s="641" t="str">
        <f t="shared" si="365"/>
        <v>ok</v>
      </c>
      <c r="AQ795" s="641" t="str">
        <f t="shared" si="366"/>
        <v>ok</v>
      </c>
      <c r="AR795" s="641" t="str">
        <f t="shared" si="367"/>
        <v>ok</v>
      </c>
      <c r="AS795" s="641" t="str">
        <f t="shared" si="368"/>
        <v>ok</v>
      </c>
      <c r="AT795" s="641" t="str">
        <f t="shared" si="369"/>
        <v>ok</v>
      </c>
      <c r="AU795" s="641" t="str">
        <f t="shared" si="370"/>
        <v>ok</v>
      </c>
      <c r="AV795" s="641" t="str">
        <f t="shared" si="371"/>
        <v>ok</v>
      </c>
      <c r="AW795" s="641" t="str">
        <f t="shared" si="372"/>
        <v>ok</v>
      </c>
      <c r="AX795" s="641" t="str">
        <f t="shared" si="373"/>
        <v>ok</v>
      </c>
      <c r="AY795" s="641" t="str">
        <f t="shared" si="374"/>
        <v>ok</v>
      </c>
      <c r="AZ795" s="641" t="str">
        <f t="shared" si="375"/>
        <v>ok</v>
      </c>
      <c r="BA795" s="641" t="str">
        <f t="shared" si="376"/>
        <v>ok</v>
      </c>
      <c r="BB795" s="641" t="str">
        <f t="shared" si="377"/>
        <v>ok</v>
      </c>
      <c r="BC795" s="641" t="str">
        <f t="shared" si="378"/>
        <v>ok</v>
      </c>
    </row>
    <row r="796" spans="1:55" ht="12.75" hidden="1" customHeight="1">
      <c r="A796" s="34"/>
      <c r="B796" s="35">
        <f t="shared" si="380"/>
        <v>0</v>
      </c>
      <c r="C796" s="34"/>
      <c r="D796" s="253" t="s">
        <v>905</v>
      </c>
      <c r="E796" s="242"/>
      <c r="F796" s="248"/>
      <c r="G796" s="80"/>
      <c r="H796" s="81"/>
      <c r="I796" s="245"/>
      <c r="J796" s="263"/>
      <c r="K796" s="263"/>
      <c r="L796" s="263"/>
      <c r="M796" s="685"/>
      <c r="N796" s="686"/>
      <c r="O796" s="687"/>
      <c r="P796" s="687"/>
      <c r="Q796" s="687"/>
      <c r="R796" s="687"/>
      <c r="S796" s="688"/>
      <c r="T796" s="268"/>
      <c r="U796" s="539"/>
      <c r="V796" s="299" t="str">
        <f t="shared" si="20"/>
        <v>14.43</v>
      </c>
      <c r="W796" s="299">
        <f t="shared" si="381"/>
        <v>0</v>
      </c>
      <c r="X796" s="268"/>
      <c r="Y796" s="268"/>
      <c r="Z796" s="268"/>
      <c r="AA796" s="268"/>
      <c r="AB796" s="533"/>
      <c r="AN796" s="641" t="str">
        <f t="shared" si="363"/>
        <v>revisar</v>
      </c>
      <c r="AO796" s="641" t="str">
        <f t="shared" si="364"/>
        <v>ok</v>
      </c>
      <c r="AP796" s="641" t="str">
        <f t="shared" si="365"/>
        <v>ok</v>
      </c>
      <c r="AQ796" s="641" t="str">
        <f t="shared" si="366"/>
        <v>ok</v>
      </c>
      <c r="AR796" s="641" t="str">
        <f t="shared" si="367"/>
        <v>ok</v>
      </c>
      <c r="AS796" s="641" t="str">
        <f t="shared" si="368"/>
        <v>ok</v>
      </c>
      <c r="AT796" s="641" t="str">
        <f t="shared" si="369"/>
        <v>ok</v>
      </c>
      <c r="AU796" s="641" t="str">
        <f t="shared" si="370"/>
        <v>ok</v>
      </c>
      <c r="AV796" s="641" t="str">
        <f t="shared" si="371"/>
        <v>ok</v>
      </c>
      <c r="AW796" s="641" t="str">
        <f t="shared" si="372"/>
        <v>ok</v>
      </c>
      <c r="AX796" s="641" t="str">
        <f t="shared" si="373"/>
        <v>ok</v>
      </c>
      <c r="AY796" s="641" t="str">
        <f t="shared" si="374"/>
        <v>ok</v>
      </c>
      <c r="AZ796" s="641" t="str">
        <f t="shared" si="375"/>
        <v>ok</v>
      </c>
      <c r="BA796" s="641" t="str">
        <f t="shared" si="376"/>
        <v>ok</v>
      </c>
      <c r="BB796" s="641" t="str">
        <f t="shared" si="377"/>
        <v>ok</v>
      </c>
      <c r="BC796" s="641" t="str">
        <f t="shared" si="378"/>
        <v>ok</v>
      </c>
    </row>
    <row r="797" spans="1:55" ht="12.75" hidden="1" customHeight="1">
      <c r="A797" s="34"/>
      <c r="B797" s="35">
        <f t="shared" si="380"/>
        <v>0</v>
      </c>
      <c r="C797" s="34"/>
      <c r="D797" s="250" t="s">
        <v>906</v>
      </c>
      <c r="E797" s="242"/>
      <c r="F797" s="248"/>
      <c r="G797" s="80"/>
      <c r="H797" s="81"/>
      <c r="I797" s="245"/>
      <c r="J797" s="263"/>
      <c r="K797" s="263"/>
      <c r="L797" s="263"/>
      <c r="M797" s="685"/>
      <c r="N797" s="686"/>
      <c r="O797" s="687"/>
      <c r="P797" s="687"/>
      <c r="Q797" s="687"/>
      <c r="R797" s="687"/>
      <c r="S797" s="688"/>
      <c r="T797" s="268"/>
      <c r="U797" s="539"/>
      <c r="V797" s="299" t="str">
        <f t="shared" si="20"/>
        <v>14.44</v>
      </c>
      <c r="W797" s="299">
        <f t="shared" si="381"/>
        <v>0</v>
      </c>
      <c r="X797" s="268"/>
      <c r="Y797" s="268"/>
      <c r="Z797" s="268"/>
      <c r="AA797" s="268"/>
      <c r="AB797" s="533"/>
      <c r="AN797" s="641" t="str">
        <f t="shared" si="363"/>
        <v>revisar</v>
      </c>
      <c r="AO797" s="641" t="str">
        <f t="shared" si="364"/>
        <v>ok</v>
      </c>
      <c r="AP797" s="641" t="str">
        <f t="shared" si="365"/>
        <v>ok</v>
      </c>
      <c r="AQ797" s="641" t="str">
        <f t="shared" si="366"/>
        <v>ok</v>
      </c>
      <c r="AR797" s="641" t="str">
        <f t="shared" si="367"/>
        <v>ok</v>
      </c>
      <c r="AS797" s="641" t="str">
        <f t="shared" si="368"/>
        <v>ok</v>
      </c>
      <c r="AT797" s="641" t="str">
        <f t="shared" si="369"/>
        <v>ok</v>
      </c>
      <c r="AU797" s="641" t="str">
        <f t="shared" si="370"/>
        <v>ok</v>
      </c>
      <c r="AV797" s="641" t="str">
        <f t="shared" si="371"/>
        <v>ok</v>
      </c>
      <c r="AW797" s="641" t="str">
        <f t="shared" si="372"/>
        <v>ok</v>
      </c>
      <c r="AX797" s="641" t="str">
        <f t="shared" si="373"/>
        <v>ok</v>
      </c>
      <c r="AY797" s="641" t="str">
        <f t="shared" si="374"/>
        <v>ok</v>
      </c>
      <c r="AZ797" s="641" t="str">
        <f t="shared" si="375"/>
        <v>ok</v>
      </c>
      <c r="BA797" s="641" t="str">
        <f t="shared" si="376"/>
        <v>ok</v>
      </c>
      <c r="BB797" s="641" t="str">
        <f t="shared" si="377"/>
        <v>ok</v>
      </c>
      <c r="BC797" s="641" t="str">
        <f t="shared" si="378"/>
        <v>ok</v>
      </c>
    </row>
    <row r="798" spans="1:55" ht="12.75" hidden="1" customHeight="1">
      <c r="A798" s="34"/>
      <c r="B798" s="35">
        <f t="shared" si="380"/>
        <v>0</v>
      </c>
      <c r="C798" s="34"/>
      <c r="D798" s="253" t="s">
        <v>907</v>
      </c>
      <c r="E798" s="242"/>
      <c r="F798" s="248"/>
      <c r="G798" s="80"/>
      <c r="H798" s="81"/>
      <c r="I798" s="245"/>
      <c r="J798" s="263"/>
      <c r="K798" s="263"/>
      <c r="L798" s="263"/>
      <c r="M798" s="685"/>
      <c r="N798" s="686"/>
      <c r="O798" s="687"/>
      <c r="P798" s="687"/>
      <c r="Q798" s="687"/>
      <c r="R798" s="687"/>
      <c r="S798" s="688"/>
      <c r="T798" s="268"/>
      <c r="U798" s="539"/>
      <c r="V798" s="299" t="str">
        <f t="shared" si="20"/>
        <v>14.45</v>
      </c>
      <c r="W798" s="299">
        <f t="shared" si="381"/>
        <v>0</v>
      </c>
      <c r="X798" s="268"/>
      <c r="Y798" s="268"/>
      <c r="Z798" s="268"/>
      <c r="AA798" s="268"/>
      <c r="AB798" s="533"/>
      <c r="AN798" s="641" t="str">
        <f t="shared" si="363"/>
        <v>revisar</v>
      </c>
      <c r="AO798" s="641" t="str">
        <f t="shared" si="364"/>
        <v>ok</v>
      </c>
      <c r="AP798" s="641" t="str">
        <f t="shared" si="365"/>
        <v>ok</v>
      </c>
      <c r="AQ798" s="641" t="str">
        <f t="shared" si="366"/>
        <v>ok</v>
      </c>
      <c r="AR798" s="641" t="str">
        <f t="shared" si="367"/>
        <v>ok</v>
      </c>
      <c r="AS798" s="641" t="str">
        <f t="shared" si="368"/>
        <v>ok</v>
      </c>
      <c r="AT798" s="641" t="str">
        <f t="shared" si="369"/>
        <v>ok</v>
      </c>
      <c r="AU798" s="641" t="str">
        <f t="shared" si="370"/>
        <v>ok</v>
      </c>
      <c r="AV798" s="641" t="str">
        <f t="shared" si="371"/>
        <v>ok</v>
      </c>
      <c r="AW798" s="641" t="str">
        <f t="shared" si="372"/>
        <v>ok</v>
      </c>
      <c r="AX798" s="641" t="str">
        <f t="shared" si="373"/>
        <v>ok</v>
      </c>
      <c r="AY798" s="641" t="str">
        <f t="shared" si="374"/>
        <v>ok</v>
      </c>
      <c r="AZ798" s="641" t="str">
        <f t="shared" si="375"/>
        <v>ok</v>
      </c>
      <c r="BA798" s="641" t="str">
        <f t="shared" si="376"/>
        <v>ok</v>
      </c>
      <c r="BB798" s="641" t="str">
        <f t="shared" si="377"/>
        <v>ok</v>
      </c>
      <c r="BC798" s="641" t="str">
        <f t="shared" si="378"/>
        <v>ok</v>
      </c>
    </row>
    <row r="799" spans="1:55" ht="12.75" hidden="1" customHeight="1">
      <c r="A799" s="34"/>
      <c r="B799" s="35">
        <f t="shared" si="380"/>
        <v>0</v>
      </c>
      <c r="C799" s="34"/>
      <c r="D799" s="250" t="s">
        <v>908</v>
      </c>
      <c r="E799" s="242"/>
      <c r="F799" s="248"/>
      <c r="G799" s="80"/>
      <c r="H799" s="81"/>
      <c r="I799" s="245"/>
      <c r="J799" s="263"/>
      <c r="K799" s="263"/>
      <c r="L799" s="263"/>
      <c r="M799" s="685"/>
      <c r="N799" s="686"/>
      <c r="O799" s="687"/>
      <c r="P799" s="687"/>
      <c r="Q799" s="687"/>
      <c r="R799" s="687"/>
      <c r="S799" s="688"/>
      <c r="T799" s="268"/>
      <c r="U799" s="539"/>
      <c r="V799" s="299" t="str">
        <f t="shared" si="20"/>
        <v>14.46</v>
      </c>
      <c r="W799" s="299">
        <f t="shared" si="381"/>
        <v>0</v>
      </c>
      <c r="X799" s="268"/>
      <c r="Y799" s="268"/>
      <c r="Z799" s="268"/>
      <c r="AA799" s="268"/>
      <c r="AB799" s="533"/>
      <c r="AN799" s="641" t="str">
        <f t="shared" si="363"/>
        <v>revisar</v>
      </c>
      <c r="AO799" s="641" t="str">
        <f t="shared" si="364"/>
        <v>ok</v>
      </c>
      <c r="AP799" s="641" t="str">
        <f t="shared" si="365"/>
        <v>ok</v>
      </c>
      <c r="AQ799" s="641" t="str">
        <f t="shared" si="366"/>
        <v>ok</v>
      </c>
      <c r="AR799" s="641" t="str">
        <f t="shared" si="367"/>
        <v>ok</v>
      </c>
      <c r="AS799" s="641" t="str">
        <f t="shared" si="368"/>
        <v>ok</v>
      </c>
      <c r="AT799" s="641" t="str">
        <f t="shared" si="369"/>
        <v>ok</v>
      </c>
      <c r="AU799" s="641" t="str">
        <f t="shared" si="370"/>
        <v>ok</v>
      </c>
      <c r="AV799" s="641" t="str">
        <f t="shared" si="371"/>
        <v>ok</v>
      </c>
      <c r="AW799" s="641" t="str">
        <f t="shared" si="372"/>
        <v>ok</v>
      </c>
      <c r="AX799" s="641" t="str">
        <f t="shared" si="373"/>
        <v>ok</v>
      </c>
      <c r="AY799" s="641" t="str">
        <f t="shared" si="374"/>
        <v>ok</v>
      </c>
      <c r="AZ799" s="641" t="str">
        <f t="shared" si="375"/>
        <v>ok</v>
      </c>
      <c r="BA799" s="641" t="str">
        <f t="shared" si="376"/>
        <v>ok</v>
      </c>
      <c r="BB799" s="641" t="str">
        <f t="shared" si="377"/>
        <v>ok</v>
      </c>
      <c r="BC799" s="641" t="str">
        <f t="shared" si="378"/>
        <v>ok</v>
      </c>
    </row>
    <row r="800" spans="1:55" ht="12.75" hidden="1" customHeight="1">
      <c r="A800" s="34"/>
      <c r="B800" s="35">
        <f t="shared" si="380"/>
        <v>0</v>
      </c>
      <c r="C800" s="34"/>
      <c r="D800" s="253" t="s">
        <v>909</v>
      </c>
      <c r="E800" s="242"/>
      <c r="F800" s="248"/>
      <c r="G800" s="80"/>
      <c r="H800" s="81"/>
      <c r="I800" s="245"/>
      <c r="J800" s="263"/>
      <c r="K800" s="263"/>
      <c r="L800" s="263"/>
      <c r="M800" s="685"/>
      <c r="N800" s="686"/>
      <c r="O800" s="687"/>
      <c r="P800" s="687"/>
      <c r="Q800" s="687"/>
      <c r="R800" s="687"/>
      <c r="S800" s="688"/>
      <c r="T800" s="268"/>
      <c r="U800" s="539"/>
      <c r="V800" s="299" t="str">
        <f t="shared" si="20"/>
        <v>14.47</v>
      </c>
      <c r="W800" s="299">
        <f t="shared" si="381"/>
        <v>0</v>
      </c>
      <c r="X800" s="268"/>
      <c r="Y800" s="268"/>
      <c r="Z800" s="268"/>
      <c r="AA800" s="268"/>
      <c r="AB800" s="533"/>
      <c r="AN800" s="641" t="str">
        <f t="shared" si="363"/>
        <v>revisar</v>
      </c>
      <c r="AO800" s="641" t="str">
        <f t="shared" si="364"/>
        <v>ok</v>
      </c>
      <c r="AP800" s="641" t="str">
        <f t="shared" si="365"/>
        <v>ok</v>
      </c>
      <c r="AQ800" s="641" t="str">
        <f t="shared" si="366"/>
        <v>ok</v>
      </c>
      <c r="AR800" s="641" t="str">
        <f t="shared" si="367"/>
        <v>ok</v>
      </c>
      <c r="AS800" s="641" t="str">
        <f t="shared" si="368"/>
        <v>ok</v>
      </c>
      <c r="AT800" s="641" t="str">
        <f t="shared" si="369"/>
        <v>ok</v>
      </c>
      <c r="AU800" s="641" t="str">
        <f t="shared" si="370"/>
        <v>ok</v>
      </c>
      <c r="AV800" s="641" t="str">
        <f t="shared" si="371"/>
        <v>ok</v>
      </c>
      <c r="AW800" s="641" t="str">
        <f t="shared" si="372"/>
        <v>ok</v>
      </c>
      <c r="AX800" s="641" t="str">
        <f t="shared" si="373"/>
        <v>ok</v>
      </c>
      <c r="AY800" s="641" t="str">
        <f t="shared" si="374"/>
        <v>ok</v>
      </c>
      <c r="AZ800" s="641" t="str">
        <f t="shared" si="375"/>
        <v>ok</v>
      </c>
      <c r="BA800" s="641" t="str">
        <f t="shared" si="376"/>
        <v>ok</v>
      </c>
      <c r="BB800" s="641" t="str">
        <f t="shared" si="377"/>
        <v>ok</v>
      </c>
      <c r="BC800" s="641" t="str">
        <f t="shared" si="378"/>
        <v>ok</v>
      </c>
    </row>
    <row r="801" spans="1:55" ht="12.75" hidden="1" customHeight="1">
      <c r="A801" s="34"/>
      <c r="B801" s="35">
        <f t="shared" si="380"/>
        <v>0</v>
      </c>
      <c r="C801" s="34"/>
      <c r="D801" s="250" t="s">
        <v>910</v>
      </c>
      <c r="E801" s="242"/>
      <c r="F801" s="248"/>
      <c r="G801" s="80"/>
      <c r="H801" s="81"/>
      <c r="I801" s="245"/>
      <c r="J801" s="263"/>
      <c r="K801" s="263"/>
      <c r="L801" s="263"/>
      <c r="M801" s="685"/>
      <c r="N801" s="686"/>
      <c r="O801" s="687"/>
      <c r="P801" s="687"/>
      <c r="Q801" s="687"/>
      <c r="R801" s="687"/>
      <c r="S801" s="688"/>
      <c r="T801" s="268"/>
      <c r="U801" s="539"/>
      <c r="V801" s="299" t="str">
        <f t="shared" si="20"/>
        <v>14.48</v>
      </c>
      <c r="W801" s="299">
        <f t="shared" si="381"/>
        <v>0</v>
      </c>
      <c r="X801" s="268"/>
      <c r="Y801" s="268"/>
      <c r="Z801" s="268"/>
      <c r="AA801" s="268"/>
      <c r="AB801" s="533"/>
      <c r="AN801" s="641" t="str">
        <f t="shared" si="363"/>
        <v>revisar</v>
      </c>
      <c r="AO801" s="641" t="str">
        <f t="shared" si="364"/>
        <v>ok</v>
      </c>
      <c r="AP801" s="641" t="str">
        <f t="shared" si="365"/>
        <v>ok</v>
      </c>
      <c r="AQ801" s="641" t="str">
        <f t="shared" si="366"/>
        <v>ok</v>
      </c>
      <c r="AR801" s="641" t="str">
        <f t="shared" si="367"/>
        <v>ok</v>
      </c>
      <c r="AS801" s="641" t="str">
        <f t="shared" si="368"/>
        <v>ok</v>
      </c>
      <c r="AT801" s="641" t="str">
        <f t="shared" si="369"/>
        <v>ok</v>
      </c>
      <c r="AU801" s="641" t="str">
        <f t="shared" si="370"/>
        <v>ok</v>
      </c>
      <c r="AV801" s="641" t="str">
        <f t="shared" si="371"/>
        <v>ok</v>
      </c>
      <c r="AW801" s="641" t="str">
        <f t="shared" si="372"/>
        <v>ok</v>
      </c>
      <c r="AX801" s="641" t="str">
        <f t="shared" si="373"/>
        <v>ok</v>
      </c>
      <c r="AY801" s="641" t="str">
        <f t="shared" si="374"/>
        <v>ok</v>
      </c>
      <c r="AZ801" s="641" t="str">
        <f t="shared" si="375"/>
        <v>ok</v>
      </c>
      <c r="BA801" s="641" t="str">
        <f t="shared" si="376"/>
        <v>ok</v>
      </c>
      <c r="BB801" s="641" t="str">
        <f t="shared" si="377"/>
        <v>ok</v>
      </c>
      <c r="BC801" s="641" t="str">
        <f t="shared" si="378"/>
        <v>ok</v>
      </c>
    </row>
    <row r="802" spans="1:55" ht="12.75" hidden="1" customHeight="1">
      <c r="A802" s="34"/>
      <c r="B802" s="35">
        <f t="shared" si="380"/>
        <v>0</v>
      </c>
      <c r="C802" s="34"/>
      <c r="D802" s="253" t="s">
        <v>911</v>
      </c>
      <c r="E802" s="242"/>
      <c r="F802" s="248"/>
      <c r="G802" s="80"/>
      <c r="H802" s="81"/>
      <c r="I802" s="245"/>
      <c r="J802" s="263"/>
      <c r="K802" s="263"/>
      <c r="L802" s="263"/>
      <c r="M802" s="685"/>
      <c r="N802" s="686"/>
      <c r="O802" s="687"/>
      <c r="P802" s="687"/>
      <c r="Q802" s="687"/>
      <c r="R802" s="687"/>
      <c r="S802" s="688"/>
      <c r="T802" s="268"/>
      <c r="U802" s="539"/>
      <c r="V802" s="299" t="str">
        <f t="shared" si="20"/>
        <v>14.49</v>
      </c>
      <c r="W802" s="299">
        <f t="shared" si="381"/>
        <v>0</v>
      </c>
      <c r="X802" s="268"/>
      <c r="Y802" s="268"/>
      <c r="Z802" s="268"/>
      <c r="AA802" s="268"/>
      <c r="AB802" s="533"/>
      <c r="AN802" s="641" t="str">
        <f t="shared" si="363"/>
        <v>revisar</v>
      </c>
      <c r="AO802" s="641" t="str">
        <f t="shared" si="364"/>
        <v>ok</v>
      </c>
      <c r="AP802" s="641" t="str">
        <f t="shared" si="365"/>
        <v>ok</v>
      </c>
      <c r="AQ802" s="641" t="str">
        <f t="shared" si="366"/>
        <v>ok</v>
      </c>
      <c r="AR802" s="641" t="str">
        <f t="shared" si="367"/>
        <v>ok</v>
      </c>
      <c r="AS802" s="641" t="str">
        <f t="shared" si="368"/>
        <v>ok</v>
      </c>
      <c r="AT802" s="641" t="str">
        <f t="shared" si="369"/>
        <v>ok</v>
      </c>
      <c r="AU802" s="641" t="str">
        <f t="shared" si="370"/>
        <v>ok</v>
      </c>
      <c r="AV802" s="641" t="str">
        <f t="shared" si="371"/>
        <v>ok</v>
      </c>
      <c r="AW802" s="641" t="str">
        <f t="shared" si="372"/>
        <v>ok</v>
      </c>
      <c r="AX802" s="641" t="str">
        <f t="shared" si="373"/>
        <v>ok</v>
      </c>
      <c r="AY802" s="641" t="str">
        <f t="shared" si="374"/>
        <v>ok</v>
      </c>
      <c r="AZ802" s="641" t="str">
        <f t="shared" si="375"/>
        <v>ok</v>
      </c>
      <c r="BA802" s="641" t="str">
        <f t="shared" si="376"/>
        <v>ok</v>
      </c>
      <c r="BB802" s="641" t="str">
        <f t="shared" si="377"/>
        <v>ok</v>
      </c>
      <c r="BC802" s="641" t="str">
        <f t="shared" si="378"/>
        <v>ok</v>
      </c>
    </row>
    <row r="803" spans="1:55" ht="12.75" hidden="1" customHeight="1">
      <c r="A803" s="34"/>
      <c r="B803" s="35">
        <f t="shared" si="380"/>
        <v>0</v>
      </c>
      <c r="C803" s="34"/>
      <c r="D803" s="250" t="s">
        <v>912</v>
      </c>
      <c r="E803" s="242"/>
      <c r="F803" s="248"/>
      <c r="G803" s="80"/>
      <c r="H803" s="81"/>
      <c r="I803" s="245"/>
      <c r="J803" s="263"/>
      <c r="K803" s="263"/>
      <c r="L803" s="263"/>
      <c r="M803" s="685"/>
      <c r="N803" s="686"/>
      <c r="O803" s="687"/>
      <c r="P803" s="687"/>
      <c r="Q803" s="687"/>
      <c r="R803" s="687"/>
      <c r="S803" s="688"/>
      <c r="T803" s="268"/>
      <c r="U803" s="539"/>
      <c r="V803" s="299" t="str">
        <f t="shared" si="20"/>
        <v>14.50</v>
      </c>
      <c r="W803" s="299">
        <f t="shared" si="381"/>
        <v>0</v>
      </c>
      <c r="X803" s="268"/>
      <c r="Y803" s="268"/>
      <c r="Z803" s="268"/>
      <c r="AA803" s="268"/>
      <c r="AB803" s="533"/>
      <c r="AN803" s="641" t="str">
        <f t="shared" si="363"/>
        <v>revisar</v>
      </c>
      <c r="AO803" s="641" t="str">
        <f t="shared" si="364"/>
        <v>ok</v>
      </c>
      <c r="AP803" s="641" t="str">
        <f t="shared" si="365"/>
        <v>ok</v>
      </c>
      <c r="AQ803" s="641" t="str">
        <f t="shared" si="366"/>
        <v>ok</v>
      </c>
      <c r="AR803" s="641" t="str">
        <f t="shared" si="367"/>
        <v>ok</v>
      </c>
      <c r="AS803" s="641" t="str">
        <f t="shared" si="368"/>
        <v>ok</v>
      </c>
      <c r="AT803" s="641" t="str">
        <f t="shared" si="369"/>
        <v>ok</v>
      </c>
      <c r="AU803" s="641" t="str">
        <f t="shared" si="370"/>
        <v>ok</v>
      </c>
      <c r="AV803" s="641" t="str">
        <f t="shared" si="371"/>
        <v>ok</v>
      </c>
      <c r="AW803" s="641" t="str">
        <f t="shared" si="372"/>
        <v>ok</v>
      </c>
      <c r="AX803" s="641" t="str">
        <f t="shared" si="373"/>
        <v>ok</v>
      </c>
      <c r="AY803" s="641" t="str">
        <f t="shared" si="374"/>
        <v>ok</v>
      </c>
      <c r="AZ803" s="641" t="str">
        <f t="shared" si="375"/>
        <v>ok</v>
      </c>
      <c r="BA803" s="641" t="str">
        <f t="shared" si="376"/>
        <v>ok</v>
      </c>
      <c r="BB803" s="641" t="str">
        <f t="shared" si="377"/>
        <v>ok</v>
      </c>
      <c r="BC803" s="641" t="str">
        <f t="shared" si="378"/>
        <v>ok</v>
      </c>
    </row>
    <row r="804" spans="1:55" ht="12.75" hidden="1" customHeight="1">
      <c r="A804" s="34"/>
      <c r="B804" s="35"/>
      <c r="C804" s="34"/>
      <c r="D804" s="255"/>
      <c r="E804" s="25"/>
      <c r="F804" s="25"/>
      <c r="G804" s="37"/>
      <c r="H804" s="25"/>
      <c r="I804" s="38"/>
      <c r="J804" s="269"/>
      <c r="K804" s="269"/>
      <c r="L804" s="269"/>
      <c r="M804" s="689"/>
      <c r="N804" s="696"/>
      <c r="O804" s="690"/>
      <c r="P804" s="690"/>
      <c r="Q804" s="690"/>
      <c r="R804" s="690"/>
      <c r="S804" s="691"/>
      <c r="T804" s="268"/>
      <c r="U804" s="539"/>
      <c r="V804" s="299">
        <f t="shared" si="20"/>
        <v>0</v>
      </c>
      <c r="W804" s="299">
        <f t="shared" si="381"/>
        <v>0</v>
      </c>
      <c r="X804" s="268"/>
      <c r="Y804" s="268"/>
      <c r="Z804" s="268"/>
      <c r="AA804" s="268"/>
      <c r="AB804" s="533"/>
      <c r="AN804" s="641" t="str">
        <f t="shared" si="363"/>
        <v>ok</v>
      </c>
      <c r="AO804" s="641" t="str">
        <f t="shared" si="364"/>
        <v>ok</v>
      </c>
      <c r="AP804" s="641" t="str">
        <f t="shared" si="365"/>
        <v>ok</v>
      </c>
      <c r="AQ804" s="641" t="str">
        <f t="shared" si="366"/>
        <v>ok</v>
      </c>
      <c r="AR804" s="641" t="str">
        <f t="shared" si="367"/>
        <v>ok</v>
      </c>
      <c r="AS804" s="641" t="str">
        <f t="shared" si="368"/>
        <v>ok</v>
      </c>
      <c r="AT804" s="641" t="str">
        <f t="shared" si="369"/>
        <v>ok</v>
      </c>
      <c r="AU804" s="641" t="str">
        <f t="shared" si="370"/>
        <v>ok</v>
      </c>
      <c r="AV804" s="641" t="str">
        <f t="shared" si="371"/>
        <v>ok</v>
      </c>
      <c r="AW804" s="641" t="str">
        <f t="shared" si="372"/>
        <v>ok</v>
      </c>
      <c r="AX804" s="641" t="str">
        <f t="shared" si="373"/>
        <v>ok</v>
      </c>
      <c r="AY804" s="641" t="str">
        <f t="shared" si="374"/>
        <v>ok</v>
      </c>
      <c r="AZ804" s="641" t="str">
        <f t="shared" si="375"/>
        <v>ok</v>
      </c>
      <c r="BA804" s="641" t="str">
        <f t="shared" si="376"/>
        <v>ok</v>
      </c>
      <c r="BB804" s="641" t="str">
        <f t="shared" si="377"/>
        <v>ok</v>
      </c>
      <c r="BC804" s="641" t="str">
        <f t="shared" si="378"/>
        <v>ok</v>
      </c>
    </row>
    <row r="805" spans="1:55" ht="12.75" hidden="1" customHeight="1">
      <c r="A805" s="13"/>
      <c r="B805" s="14"/>
      <c r="C805" s="13"/>
      <c r="D805" s="251"/>
      <c r="E805" s="29"/>
      <c r="F805" s="29"/>
      <c r="G805" s="29"/>
      <c r="H805" s="29"/>
      <c r="I805" s="29"/>
      <c r="J805" s="267"/>
      <c r="K805" s="267"/>
      <c r="L805" s="267"/>
      <c r="M805" s="677"/>
      <c r="N805" s="663"/>
      <c r="O805" s="692" t="str">
        <f>CONCATENATE("Subtotal ",G753)</f>
        <v>Subtotal (digite a descrição do item aqui)</v>
      </c>
      <c r="P805" s="693">
        <f>SUM(P754:P804)</f>
        <v>0</v>
      </c>
      <c r="Q805" s="693">
        <f>SUM(Q754:Q804)</f>
        <v>0</v>
      </c>
      <c r="R805" s="693">
        <f t="shared" ref="R805:S805" si="382">SUM(R754:R804)</f>
        <v>0</v>
      </c>
      <c r="S805" s="694">
        <f t="shared" si="382"/>
        <v>0</v>
      </c>
      <c r="T805" s="536"/>
      <c r="U805" s="299">
        <v>1</v>
      </c>
      <c r="V805" s="299"/>
      <c r="W805" s="299"/>
      <c r="X805" s="268"/>
      <c r="Y805" s="268"/>
      <c r="Z805" s="268"/>
      <c r="AA805" s="268"/>
      <c r="AB805" s="533"/>
      <c r="AN805" s="641" t="str">
        <f t="shared" si="363"/>
        <v>ok</v>
      </c>
      <c r="AO805" s="641" t="str">
        <f t="shared" si="364"/>
        <v>ok</v>
      </c>
      <c r="AP805" s="641" t="str">
        <f t="shared" si="365"/>
        <v>ok</v>
      </c>
      <c r="AQ805" s="641" t="str">
        <f t="shared" si="366"/>
        <v>ok</v>
      </c>
      <c r="AR805" s="641" t="str">
        <f t="shared" si="367"/>
        <v>ok</v>
      </c>
      <c r="AS805" s="641" t="str">
        <f t="shared" si="368"/>
        <v>ok</v>
      </c>
      <c r="AT805" s="641" t="str">
        <f t="shared" si="369"/>
        <v>ok</v>
      </c>
      <c r="AU805" s="641" t="str">
        <f t="shared" si="370"/>
        <v>ok</v>
      </c>
      <c r="AV805" s="641" t="str">
        <f t="shared" si="371"/>
        <v>ok</v>
      </c>
      <c r="AW805" s="641" t="str">
        <f t="shared" si="372"/>
        <v>ok</v>
      </c>
      <c r="AX805" s="641" t="str">
        <f t="shared" si="373"/>
        <v>ok</v>
      </c>
      <c r="AY805" s="641" t="str">
        <f t="shared" si="374"/>
        <v>revisar</v>
      </c>
      <c r="AZ805" s="641" t="str">
        <f t="shared" si="375"/>
        <v>ok</v>
      </c>
      <c r="BA805" s="641" t="str">
        <f t="shared" si="376"/>
        <v>ok</v>
      </c>
      <c r="BB805" s="641" t="str">
        <f t="shared" si="377"/>
        <v>ok</v>
      </c>
      <c r="BC805" s="641" t="str">
        <f t="shared" si="378"/>
        <v>ok</v>
      </c>
    </row>
    <row r="806" spans="1:55" ht="6" hidden="1" customHeight="1">
      <c r="A806" s="10"/>
      <c r="B806" s="21"/>
      <c r="C806" s="10"/>
      <c r="D806" s="252"/>
      <c r="E806" s="32"/>
      <c r="F806" s="33"/>
      <c r="G806" s="33"/>
      <c r="H806" s="32"/>
      <c r="I806" s="32"/>
      <c r="J806" s="268"/>
      <c r="K806" s="268"/>
      <c r="L806" s="268"/>
      <c r="M806" s="539"/>
      <c r="N806" s="299"/>
      <c r="O806" s="539"/>
      <c r="P806" s="539"/>
      <c r="Q806" s="539"/>
      <c r="R806" s="539"/>
      <c r="S806" s="695"/>
      <c r="T806" s="319"/>
      <c r="U806" s="299"/>
      <c r="V806" s="299">
        <f t="shared" si="20"/>
        <v>0</v>
      </c>
      <c r="W806" s="299">
        <f t="shared" si="381"/>
        <v>0</v>
      </c>
      <c r="X806" s="268"/>
      <c r="Y806" s="268"/>
      <c r="Z806" s="268"/>
      <c r="AA806" s="268"/>
      <c r="AB806" s="533"/>
      <c r="AN806" s="641" t="str">
        <f t="shared" si="363"/>
        <v>ok</v>
      </c>
      <c r="AO806" s="641" t="str">
        <f t="shared" si="364"/>
        <v>ok</v>
      </c>
      <c r="AP806" s="641" t="str">
        <f t="shared" si="365"/>
        <v>ok</v>
      </c>
      <c r="AQ806" s="641" t="str">
        <f t="shared" si="366"/>
        <v>ok</v>
      </c>
      <c r="AR806" s="641" t="str">
        <f t="shared" si="367"/>
        <v>ok</v>
      </c>
      <c r="AS806" s="641" t="str">
        <f t="shared" si="368"/>
        <v>ok</v>
      </c>
      <c r="AT806" s="641" t="str">
        <f t="shared" si="369"/>
        <v>ok</v>
      </c>
      <c r="AU806" s="641" t="str">
        <f t="shared" si="370"/>
        <v>ok</v>
      </c>
      <c r="AV806" s="641" t="str">
        <f t="shared" si="371"/>
        <v>ok</v>
      </c>
      <c r="AW806" s="641" t="str">
        <f t="shared" si="372"/>
        <v>ok</v>
      </c>
      <c r="AX806" s="641" t="str">
        <f t="shared" si="373"/>
        <v>ok</v>
      </c>
      <c r="AY806" s="641" t="str">
        <f t="shared" si="374"/>
        <v>ok</v>
      </c>
      <c r="AZ806" s="641" t="str">
        <f t="shared" si="375"/>
        <v>ok</v>
      </c>
      <c r="BA806" s="641" t="str">
        <f t="shared" si="376"/>
        <v>ok</v>
      </c>
      <c r="BB806" s="641" t="str">
        <f t="shared" si="377"/>
        <v>ok</v>
      </c>
      <c r="BC806" s="641" t="str">
        <f t="shared" si="378"/>
        <v>ok</v>
      </c>
    </row>
    <row r="807" spans="1:55" ht="12.75" hidden="1" customHeight="1">
      <c r="A807" s="13"/>
      <c r="B807" s="14"/>
      <c r="C807" s="13"/>
      <c r="D807" s="249">
        <v>15</v>
      </c>
      <c r="E807" s="22"/>
      <c r="F807" s="22"/>
      <c r="G807" s="246" t="s">
        <v>172</v>
      </c>
      <c r="H807" s="23"/>
      <c r="I807" s="23"/>
      <c r="J807" s="246"/>
      <c r="K807" s="246"/>
      <c r="L807" s="246"/>
      <c r="M807" s="662"/>
      <c r="N807" s="663"/>
      <c r="O807" s="662"/>
      <c r="P807" s="662"/>
      <c r="Q807" s="662"/>
      <c r="R807" s="662"/>
      <c r="S807" s="664">
        <f>S859</f>
        <v>0</v>
      </c>
      <c r="T807" s="319"/>
      <c r="U807" s="299"/>
      <c r="V807" s="299">
        <f t="shared" si="20"/>
        <v>15</v>
      </c>
      <c r="W807" s="299">
        <f t="shared" si="381"/>
        <v>0</v>
      </c>
      <c r="X807" s="268"/>
      <c r="Y807" s="268"/>
      <c r="Z807" s="268"/>
      <c r="AA807" s="268"/>
      <c r="AB807" s="533"/>
      <c r="AN807" s="641" t="str">
        <f t="shared" si="363"/>
        <v>revisar</v>
      </c>
      <c r="AO807" s="641" t="str">
        <f t="shared" si="364"/>
        <v>ok</v>
      </c>
      <c r="AP807" s="641" t="str">
        <f t="shared" si="365"/>
        <v>ok</v>
      </c>
      <c r="AQ807" s="641" t="str">
        <f t="shared" si="366"/>
        <v>revisar</v>
      </c>
      <c r="AR807" s="641" t="str">
        <f t="shared" si="367"/>
        <v>ok</v>
      </c>
      <c r="AS807" s="641" t="str">
        <f t="shared" si="368"/>
        <v>ok</v>
      </c>
      <c r="AT807" s="641" t="str">
        <f t="shared" si="369"/>
        <v>ok</v>
      </c>
      <c r="AU807" s="641" t="str">
        <f t="shared" si="370"/>
        <v>ok</v>
      </c>
      <c r="AV807" s="641" t="str">
        <f t="shared" si="371"/>
        <v>ok</v>
      </c>
      <c r="AW807" s="641" t="str">
        <f t="shared" si="372"/>
        <v>ok</v>
      </c>
      <c r="AX807" s="641" t="str">
        <f t="shared" si="373"/>
        <v>ok</v>
      </c>
      <c r="AY807" s="641" t="str">
        <f t="shared" si="374"/>
        <v>ok</v>
      </c>
      <c r="AZ807" s="641" t="str">
        <f t="shared" si="375"/>
        <v>ok</v>
      </c>
      <c r="BA807" s="641" t="str">
        <f t="shared" si="376"/>
        <v>ok</v>
      </c>
      <c r="BB807" s="641" t="str">
        <f t="shared" si="377"/>
        <v>ok</v>
      </c>
      <c r="BC807" s="641" t="str">
        <f t="shared" si="378"/>
        <v>ok</v>
      </c>
    </row>
    <row r="808" spans="1:55" ht="12.75" hidden="1" customHeight="1">
      <c r="A808" s="34"/>
      <c r="B808" s="35">
        <f t="shared" ref="B808:B857" si="383">S808/$S$1671</f>
        <v>0</v>
      </c>
      <c r="C808" s="34"/>
      <c r="D808" s="253" t="s">
        <v>913</v>
      </c>
      <c r="E808" s="240"/>
      <c r="F808" s="248"/>
      <c r="G808" s="80"/>
      <c r="H808" s="81"/>
      <c r="I808" s="245"/>
      <c r="J808" s="263"/>
      <c r="K808" s="263"/>
      <c r="L808" s="263"/>
      <c r="M808" s="685"/>
      <c r="N808" s="686"/>
      <c r="O808" s="687"/>
      <c r="P808" s="687"/>
      <c r="Q808" s="687"/>
      <c r="R808" s="687"/>
      <c r="S808" s="688"/>
      <c r="T808" s="268"/>
      <c r="U808" s="539"/>
      <c r="V808" s="299" t="str">
        <f t="shared" si="20"/>
        <v>15.1</v>
      </c>
      <c r="W808" s="299">
        <f t="shared" si="381"/>
        <v>0</v>
      </c>
      <c r="X808" s="268"/>
      <c r="Y808" s="268"/>
      <c r="Z808" s="268"/>
      <c r="AA808" s="268"/>
      <c r="AB808" s="533"/>
      <c r="AN808" s="641" t="str">
        <f t="shared" si="363"/>
        <v>revisar</v>
      </c>
      <c r="AO808" s="641" t="str">
        <f t="shared" si="364"/>
        <v>ok</v>
      </c>
      <c r="AP808" s="641" t="str">
        <f t="shared" si="365"/>
        <v>ok</v>
      </c>
      <c r="AQ808" s="641" t="str">
        <f t="shared" si="366"/>
        <v>ok</v>
      </c>
      <c r="AR808" s="641" t="str">
        <f t="shared" si="367"/>
        <v>ok</v>
      </c>
      <c r="AS808" s="641" t="str">
        <f t="shared" si="368"/>
        <v>ok</v>
      </c>
      <c r="AT808" s="641" t="str">
        <f t="shared" si="369"/>
        <v>ok</v>
      </c>
      <c r="AU808" s="641" t="str">
        <f t="shared" si="370"/>
        <v>ok</v>
      </c>
      <c r="AV808" s="641" t="str">
        <f t="shared" si="371"/>
        <v>ok</v>
      </c>
      <c r="AW808" s="641" t="str">
        <f t="shared" si="372"/>
        <v>ok</v>
      </c>
      <c r="AX808" s="641" t="str">
        <f t="shared" si="373"/>
        <v>ok</v>
      </c>
      <c r="AY808" s="641" t="str">
        <f t="shared" si="374"/>
        <v>ok</v>
      </c>
      <c r="AZ808" s="641" t="str">
        <f t="shared" si="375"/>
        <v>ok</v>
      </c>
      <c r="BA808" s="641" t="str">
        <f t="shared" si="376"/>
        <v>ok</v>
      </c>
      <c r="BB808" s="641" t="str">
        <f t="shared" si="377"/>
        <v>ok</v>
      </c>
      <c r="BC808" s="641" t="str">
        <f t="shared" si="378"/>
        <v>ok</v>
      </c>
    </row>
    <row r="809" spans="1:55" ht="12.75" hidden="1" customHeight="1">
      <c r="A809" s="34"/>
      <c r="B809" s="35">
        <f t="shared" si="383"/>
        <v>0</v>
      </c>
      <c r="C809" s="34"/>
      <c r="D809" s="250" t="s">
        <v>914</v>
      </c>
      <c r="E809" s="242"/>
      <c r="F809" s="248"/>
      <c r="G809" s="80"/>
      <c r="H809" s="81"/>
      <c r="I809" s="245"/>
      <c r="J809" s="263"/>
      <c r="K809" s="263"/>
      <c r="L809" s="263"/>
      <c r="M809" s="685"/>
      <c r="N809" s="686"/>
      <c r="O809" s="687"/>
      <c r="P809" s="687"/>
      <c r="Q809" s="687"/>
      <c r="R809" s="687"/>
      <c r="S809" s="688"/>
      <c r="T809" s="268"/>
      <c r="U809" s="539"/>
      <c r="V809" s="299" t="str">
        <f t="shared" si="20"/>
        <v>15.2</v>
      </c>
      <c r="W809" s="299">
        <f t="shared" si="381"/>
        <v>0</v>
      </c>
      <c r="X809" s="268"/>
      <c r="Y809" s="268"/>
      <c r="Z809" s="268"/>
      <c r="AA809" s="268"/>
      <c r="AB809" s="533"/>
      <c r="AN809" s="641" t="str">
        <f t="shared" si="363"/>
        <v>revisar</v>
      </c>
      <c r="AO809" s="641" t="str">
        <f t="shared" si="364"/>
        <v>ok</v>
      </c>
      <c r="AP809" s="641" t="str">
        <f t="shared" si="365"/>
        <v>ok</v>
      </c>
      <c r="AQ809" s="641" t="str">
        <f t="shared" si="366"/>
        <v>ok</v>
      </c>
      <c r="AR809" s="641" t="str">
        <f t="shared" si="367"/>
        <v>ok</v>
      </c>
      <c r="AS809" s="641" t="str">
        <f t="shared" si="368"/>
        <v>ok</v>
      </c>
      <c r="AT809" s="641" t="str">
        <f t="shared" si="369"/>
        <v>ok</v>
      </c>
      <c r="AU809" s="641" t="str">
        <f t="shared" si="370"/>
        <v>ok</v>
      </c>
      <c r="AV809" s="641" t="str">
        <f t="shared" si="371"/>
        <v>ok</v>
      </c>
      <c r="AW809" s="641" t="str">
        <f t="shared" si="372"/>
        <v>ok</v>
      </c>
      <c r="AX809" s="641" t="str">
        <f t="shared" si="373"/>
        <v>ok</v>
      </c>
      <c r="AY809" s="641" t="str">
        <f t="shared" si="374"/>
        <v>ok</v>
      </c>
      <c r="AZ809" s="641" t="str">
        <f t="shared" si="375"/>
        <v>ok</v>
      </c>
      <c r="BA809" s="641" t="str">
        <f t="shared" si="376"/>
        <v>ok</v>
      </c>
      <c r="BB809" s="641" t="str">
        <f t="shared" si="377"/>
        <v>ok</v>
      </c>
      <c r="BC809" s="641" t="str">
        <f t="shared" si="378"/>
        <v>ok</v>
      </c>
    </row>
    <row r="810" spans="1:55" ht="12.75" hidden="1" customHeight="1">
      <c r="A810" s="34"/>
      <c r="B810" s="35">
        <f t="shared" si="383"/>
        <v>0</v>
      </c>
      <c r="C810" s="34"/>
      <c r="D810" s="253" t="s">
        <v>915</v>
      </c>
      <c r="E810" s="242"/>
      <c r="F810" s="248"/>
      <c r="G810" s="80"/>
      <c r="H810" s="81"/>
      <c r="I810" s="245"/>
      <c r="J810" s="263"/>
      <c r="K810" s="263"/>
      <c r="L810" s="263"/>
      <c r="M810" s="685"/>
      <c r="N810" s="686"/>
      <c r="O810" s="687"/>
      <c r="P810" s="687"/>
      <c r="Q810" s="687"/>
      <c r="R810" s="687"/>
      <c r="S810" s="688"/>
      <c r="T810" s="268"/>
      <c r="U810" s="539"/>
      <c r="V810" s="299" t="str">
        <f t="shared" si="20"/>
        <v>15.3</v>
      </c>
      <c r="W810" s="299">
        <f t="shared" si="381"/>
        <v>0</v>
      </c>
      <c r="X810" s="268"/>
      <c r="Y810" s="268"/>
      <c r="Z810" s="268"/>
      <c r="AA810" s="268"/>
      <c r="AB810" s="533"/>
      <c r="AN810" s="641" t="str">
        <f t="shared" si="363"/>
        <v>revisar</v>
      </c>
      <c r="AO810" s="641" t="str">
        <f t="shared" si="364"/>
        <v>ok</v>
      </c>
      <c r="AP810" s="641" t="str">
        <f t="shared" si="365"/>
        <v>ok</v>
      </c>
      <c r="AQ810" s="641" t="str">
        <f t="shared" si="366"/>
        <v>ok</v>
      </c>
      <c r="AR810" s="641" t="str">
        <f t="shared" si="367"/>
        <v>ok</v>
      </c>
      <c r="AS810" s="641" t="str">
        <f t="shared" si="368"/>
        <v>ok</v>
      </c>
      <c r="AT810" s="641" t="str">
        <f t="shared" si="369"/>
        <v>ok</v>
      </c>
      <c r="AU810" s="641" t="str">
        <f t="shared" si="370"/>
        <v>ok</v>
      </c>
      <c r="AV810" s="641" t="str">
        <f t="shared" si="371"/>
        <v>ok</v>
      </c>
      <c r="AW810" s="641" t="str">
        <f t="shared" si="372"/>
        <v>ok</v>
      </c>
      <c r="AX810" s="641" t="str">
        <f t="shared" si="373"/>
        <v>ok</v>
      </c>
      <c r="AY810" s="641" t="str">
        <f t="shared" si="374"/>
        <v>ok</v>
      </c>
      <c r="AZ810" s="641" t="str">
        <f t="shared" si="375"/>
        <v>ok</v>
      </c>
      <c r="BA810" s="641" t="str">
        <f t="shared" si="376"/>
        <v>ok</v>
      </c>
      <c r="BB810" s="641" t="str">
        <f t="shared" si="377"/>
        <v>ok</v>
      </c>
      <c r="BC810" s="641" t="str">
        <f t="shared" si="378"/>
        <v>ok</v>
      </c>
    </row>
    <row r="811" spans="1:55" ht="12.75" hidden="1" customHeight="1">
      <c r="A811" s="34"/>
      <c r="B811" s="35">
        <f t="shared" si="383"/>
        <v>0</v>
      </c>
      <c r="C811" s="34"/>
      <c r="D811" s="250" t="s">
        <v>916</v>
      </c>
      <c r="E811" s="242"/>
      <c r="F811" s="248"/>
      <c r="G811" s="80"/>
      <c r="H811" s="81"/>
      <c r="I811" s="245"/>
      <c r="J811" s="263"/>
      <c r="K811" s="263"/>
      <c r="L811" s="263"/>
      <c r="M811" s="685"/>
      <c r="N811" s="686"/>
      <c r="O811" s="687"/>
      <c r="P811" s="687"/>
      <c r="Q811" s="687"/>
      <c r="R811" s="687"/>
      <c r="S811" s="688"/>
      <c r="T811" s="268"/>
      <c r="U811" s="539"/>
      <c r="V811" s="299" t="str">
        <f t="shared" si="20"/>
        <v>15.4</v>
      </c>
      <c r="W811" s="299">
        <f t="shared" si="381"/>
        <v>0</v>
      </c>
      <c r="X811" s="268"/>
      <c r="Y811" s="268"/>
      <c r="Z811" s="268"/>
      <c r="AA811" s="268"/>
      <c r="AB811" s="533"/>
      <c r="AN811" s="641" t="str">
        <f t="shared" si="363"/>
        <v>revisar</v>
      </c>
      <c r="AO811" s="641" t="str">
        <f t="shared" si="364"/>
        <v>ok</v>
      </c>
      <c r="AP811" s="641" t="str">
        <f t="shared" si="365"/>
        <v>ok</v>
      </c>
      <c r="AQ811" s="641" t="str">
        <f t="shared" si="366"/>
        <v>ok</v>
      </c>
      <c r="AR811" s="641" t="str">
        <f t="shared" si="367"/>
        <v>ok</v>
      </c>
      <c r="AS811" s="641" t="str">
        <f t="shared" si="368"/>
        <v>ok</v>
      </c>
      <c r="AT811" s="641" t="str">
        <f t="shared" si="369"/>
        <v>ok</v>
      </c>
      <c r="AU811" s="641" t="str">
        <f t="shared" si="370"/>
        <v>ok</v>
      </c>
      <c r="AV811" s="641" t="str">
        <f t="shared" si="371"/>
        <v>ok</v>
      </c>
      <c r="AW811" s="641" t="str">
        <f t="shared" si="372"/>
        <v>ok</v>
      </c>
      <c r="AX811" s="641" t="str">
        <f t="shared" si="373"/>
        <v>ok</v>
      </c>
      <c r="AY811" s="641" t="str">
        <f t="shared" si="374"/>
        <v>ok</v>
      </c>
      <c r="AZ811" s="641" t="str">
        <f t="shared" si="375"/>
        <v>ok</v>
      </c>
      <c r="BA811" s="641" t="str">
        <f t="shared" si="376"/>
        <v>ok</v>
      </c>
      <c r="BB811" s="641" t="str">
        <f t="shared" si="377"/>
        <v>ok</v>
      </c>
      <c r="BC811" s="641" t="str">
        <f t="shared" si="378"/>
        <v>ok</v>
      </c>
    </row>
    <row r="812" spans="1:55" ht="12.75" hidden="1" customHeight="1">
      <c r="A812" s="34"/>
      <c r="B812" s="35">
        <f t="shared" si="383"/>
        <v>0</v>
      </c>
      <c r="C812" s="34"/>
      <c r="D812" s="253" t="s">
        <v>917</v>
      </c>
      <c r="E812" s="242"/>
      <c r="F812" s="248"/>
      <c r="G812" s="80"/>
      <c r="H812" s="81"/>
      <c r="I812" s="245"/>
      <c r="J812" s="263"/>
      <c r="K812" s="263"/>
      <c r="L812" s="263"/>
      <c r="M812" s="685"/>
      <c r="N812" s="686"/>
      <c r="O812" s="687"/>
      <c r="P812" s="687"/>
      <c r="Q812" s="687"/>
      <c r="R812" s="687"/>
      <c r="S812" s="688"/>
      <c r="T812" s="268"/>
      <c r="U812" s="539"/>
      <c r="V812" s="299" t="str">
        <f t="shared" si="20"/>
        <v>15.5</v>
      </c>
      <c r="W812" s="299">
        <f t="shared" si="381"/>
        <v>0</v>
      </c>
      <c r="X812" s="268"/>
      <c r="Y812" s="268"/>
      <c r="Z812" s="268"/>
      <c r="AA812" s="268"/>
      <c r="AB812" s="533"/>
      <c r="AN812" s="641" t="str">
        <f t="shared" ref="AN812:AN875" si="384">IF(X812=D812,"ok","revisar")</f>
        <v>revisar</v>
      </c>
      <c r="AO812" s="641" t="str">
        <f t="shared" ref="AO812:AO875" si="385">IF(Y812=E812,"ok","revisar")</f>
        <v>ok</v>
      </c>
      <c r="AP812" s="641" t="str">
        <f t="shared" ref="AP812:AP875" si="386">IF(Z812=F812,"ok","revisar")</f>
        <v>ok</v>
      </c>
      <c r="AQ812" s="641" t="str">
        <f t="shared" ref="AQ812:AQ875" si="387">IF(AA812=G812,"ok","revisar")</f>
        <v>ok</v>
      </c>
      <c r="AR812" s="641" t="str">
        <f t="shared" ref="AR812:AR875" si="388">IF(AB812=H812,"ok","revisar")</f>
        <v>ok</v>
      </c>
      <c r="AS812" s="641" t="str">
        <f t="shared" ref="AS812:AS875" si="389">IF(AC812=I812,"ok","revisar")</f>
        <v>ok</v>
      </c>
      <c r="AT812" s="641" t="str">
        <f t="shared" ref="AT812:AT875" si="390">IF(AD812=J812,"ok","revisar")</f>
        <v>ok</v>
      </c>
      <c r="AU812" s="641" t="str">
        <f t="shared" ref="AU812:AU875" si="391">IF(AE812=K812,"ok","revisar")</f>
        <v>ok</v>
      </c>
      <c r="AV812" s="641" t="str">
        <f t="shared" ref="AV812:AV875" si="392">IF(AF812=L812,"ok","revisar")</f>
        <v>ok</v>
      </c>
      <c r="AW812" s="641" t="str">
        <f t="shared" ref="AW812:AW875" si="393">IF(AG812=M812,"ok","revisar")</f>
        <v>ok</v>
      </c>
      <c r="AX812" s="641" t="str">
        <f t="shared" ref="AX812:AX875" si="394">IF(AH812=N812,"ok","revisar")</f>
        <v>ok</v>
      </c>
      <c r="AY812" s="641" t="str">
        <f t="shared" ref="AY812:AY875" si="395">IF(AI812=O812,"ok","revisar")</f>
        <v>ok</v>
      </c>
      <c r="AZ812" s="641" t="str">
        <f t="shared" ref="AZ812:AZ875" si="396">IF(AJ812=P812,"ok","revisar")</f>
        <v>ok</v>
      </c>
      <c r="BA812" s="641" t="str">
        <f t="shared" ref="BA812:BA875" si="397">IF(AK812=Q812,"ok","revisar")</f>
        <v>ok</v>
      </c>
      <c r="BB812" s="641" t="str">
        <f t="shared" ref="BB812:BB875" si="398">IF(AL812=R812,"ok","revisar")</f>
        <v>ok</v>
      </c>
      <c r="BC812" s="641" t="str">
        <f t="shared" ref="BC812:BC875" si="399">IF(AM812=S812,"ok","revisar")</f>
        <v>ok</v>
      </c>
    </row>
    <row r="813" spans="1:55" ht="12.75" hidden="1" customHeight="1">
      <c r="A813" s="34"/>
      <c r="B813" s="35">
        <f t="shared" si="383"/>
        <v>0</v>
      </c>
      <c r="C813" s="34"/>
      <c r="D813" s="250" t="s">
        <v>918</v>
      </c>
      <c r="E813" s="242"/>
      <c r="F813" s="248"/>
      <c r="G813" s="80"/>
      <c r="H813" s="81"/>
      <c r="I813" s="245"/>
      <c r="J813" s="263"/>
      <c r="K813" s="263"/>
      <c r="L813" s="263"/>
      <c r="M813" s="685"/>
      <c r="N813" s="686"/>
      <c r="O813" s="687"/>
      <c r="P813" s="687"/>
      <c r="Q813" s="687"/>
      <c r="R813" s="687"/>
      <c r="S813" s="688"/>
      <c r="T813" s="268"/>
      <c r="U813" s="539"/>
      <c r="V813" s="299" t="str">
        <f t="shared" si="20"/>
        <v>15.6</v>
      </c>
      <c r="W813" s="299">
        <f t="shared" si="381"/>
        <v>0</v>
      </c>
      <c r="X813" s="268"/>
      <c r="Y813" s="268"/>
      <c r="Z813" s="268"/>
      <c r="AA813" s="268"/>
      <c r="AB813" s="533"/>
      <c r="AN813" s="641" t="str">
        <f t="shared" si="384"/>
        <v>revisar</v>
      </c>
      <c r="AO813" s="641" t="str">
        <f t="shared" si="385"/>
        <v>ok</v>
      </c>
      <c r="AP813" s="641" t="str">
        <f t="shared" si="386"/>
        <v>ok</v>
      </c>
      <c r="AQ813" s="641" t="str">
        <f t="shared" si="387"/>
        <v>ok</v>
      </c>
      <c r="AR813" s="641" t="str">
        <f t="shared" si="388"/>
        <v>ok</v>
      </c>
      <c r="AS813" s="641" t="str">
        <f t="shared" si="389"/>
        <v>ok</v>
      </c>
      <c r="AT813" s="641" t="str">
        <f t="shared" si="390"/>
        <v>ok</v>
      </c>
      <c r="AU813" s="641" t="str">
        <f t="shared" si="391"/>
        <v>ok</v>
      </c>
      <c r="AV813" s="641" t="str">
        <f t="shared" si="392"/>
        <v>ok</v>
      </c>
      <c r="AW813" s="641" t="str">
        <f t="shared" si="393"/>
        <v>ok</v>
      </c>
      <c r="AX813" s="641" t="str">
        <f t="shared" si="394"/>
        <v>ok</v>
      </c>
      <c r="AY813" s="641" t="str">
        <f t="shared" si="395"/>
        <v>ok</v>
      </c>
      <c r="AZ813" s="641" t="str">
        <f t="shared" si="396"/>
        <v>ok</v>
      </c>
      <c r="BA813" s="641" t="str">
        <f t="shared" si="397"/>
        <v>ok</v>
      </c>
      <c r="BB813" s="641" t="str">
        <f t="shared" si="398"/>
        <v>ok</v>
      </c>
      <c r="BC813" s="641" t="str">
        <f t="shared" si="399"/>
        <v>ok</v>
      </c>
    </row>
    <row r="814" spans="1:55" ht="12.75" hidden="1" customHeight="1">
      <c r="A814" s="34"/>
      <c r="B814" s="35">
        <f t="shared" si="383"/>
        <v>0</v>
      </c>
      <c r="C814" s="34"/>
      <c r="D814" s="253" t="s">
        <v>919</v>
      </c>
      <c r="E814" s="242"/>
      <c r="F814" s="248"/>
      <c r="G814" s="80"/>
      <c r="H814" s="81"/>
      <c r="I814" s="245"/>
      <c r="J814" s="263"/>
      <c r="K814" s="263"/>
      <c r="L814" s="263"/>
      <c r="M814" s="685"/>
      <c r="N814" s="686"/>
      <c r="O814" s="687"/>
      <c r="P814" s="687"/>
      <c r="Q814" s="687"/>
      <c r="R814" s="687"/>
      <c r="S814" s="688"/>
      <c r="T814" s="268"/>
      <c r="U814" s="539"/>
      <c r="V814" s="299" t="str">
        <f t="shared" si="20"/>
        <v>15.7</v>
      </c>
      <c r="W814" s="299">
        <f t="shared" si="381"/>
        <v>0</v>
      </c>
      <c r="X814" s="268"/>
      <c r="Y814" s="268"/>
      <c r="Z814" s="268"/>
      <c r="AA814" s="268"/>
      <c r="AB814" s="533"/>
      <c r="AN814" s="641" t="str">
        <f t="shared" si="384"/>
        <v>revisar</v>
      </c>
      <c r="AO814" s="641" t="str">
        <f t="shared" si="385"/>
        <v>ok</v>
      </c>
      <c r="AP814" s="641" t="str">
        <f t="shared" si="386"/>
        <v>ok</v>
      </c>
      <c r="AQ814" s="641" t="str">
        <f t="shared" si="387"/>
        <v>ok</v>
      </c>
      <c r="AR814" s="641" t="str">
        <f t="shared" si="388"/>
        <v>ok</v>
      </c>
      <c r="AS814" s="641" t="str">
        <f t="shared" si="389"/>
        <v>ok</v>
      </c>
      <c r="AT814" s="641" t="str">
        <f t="shared" si="390"/>
        <v>ok</v>
      </c>
      <c r="AU814" s="641" t="str">
        <f t="shared" si="391"/>
        <v>ok</v>
      </c>
      <c r="AV814" s="641" t="str">
        <f t="shared" si="392"/>
        <v>ok</v>
      </c>
      <c r="AW814" s="641" t="str">
        <f t="shared" si="393"/>
        <v>ok</v>
      </c>
      <c r="AX814" s="641" t="str">
        <f t="shared" si="394"/>
        <v>ok</v>
      </c>
      <c r="AY814" s="641" t="str">
        <f t="shared" si="395"/>
        <v>ok</v>
      </c>
      <c r="AZ814" s="641" t="str">
        <f t="shared" si="396"/>
        <v>ok</v>
      </c>
      <c r="BA814" s="641" t="str">
        <f t="shared" si="397"/>
        <v>ok</v>
      </c>
      <c r="BB814" s="641" t="str">
        <f t="shared" si="398"/>
        <v>ok</v>
      </c>
      <c r="BC814" s="641" t="str">
        <f t="shared" si="399"/>
        <v>ok</v>
      </c>
    </row>
    <row r="815" spans="1:55" ht="12.75" hidden="1" customHeight="1">
      <c r="A815" s="34"/>
      <c r="B815" s="35">
        <f t="shared" si="383"/>
        <v>0</v>
      </c>
      <c r="C815" s="34"/>
      <c r="D815" s="250" t="s">
        <v>920</v>
      </c>
      <c r="E815" s="242"/>
      <c r="F815" s="248"/>
      <c r="G815" s="80"/>
      <c r="H815" s="81"/>
      <c r="I815" s="245"/>
      <c r="J815" s="263"/>
      <c r="K815" s="263"/>
      <c r="L815" s="263"/>
      <c r="M815" s="685"/>
      <c r="N815" s="686"/>
      <c r="O815" s="687"/>
      <c r="P815" s="687"/>
      <c r="Q815" s="687"/>
      <c r="R815" s="687"/>
      <c r="S815" s="688"/>
      <c r="T815" s="268"/>
      <c r="U815" s="539"/>
      <c r="V815" s="299" t="str">
        <f t="shared" si="20"/>
        <v>15.8</v>
      </c>
      <c r="W815" s="299">
        <f t="shared" si="381"/>
        <v>0</v>
      </c>
      <c r="X815" s="268"/>
      <c r="Y815" s="268"/>
      <c r="Z815" s="268"/>
      <c r="AA815" s="268"/>
      <c r="AB815" s="533"/>
      <c r="AN815" s="641" t="str">
        <f t="shared" si="384"/>
        <v>revisar</v>
      </c>
      <c r="AO815" s="641" t="str">
        <f t="shared" si="385"/>
        <v>ok</v>
      </c>
      <c r="AP815" s="641" t="str">
        <f t="shared" si="386"/>
        <v>ok</v>
      </c>
      <c r="AQ815" s="641" t="str">
        <f t="shared" si="387"/>
        <v>ok</v>
      </c>
      <c r="AR815" s="641" t="str">
        <f t="shared" si="388"/>
        <v>ok</v>
      </c>
      <c r="AS815" s="641" t="str">
        <f t="shared" si="389"/>
        <v>ok</v>
      </c>
      <c r="AT815" s="641" t="str">
        <f t="shared" si="390"/>
        <v>ok</v>
      </c>
      <c r="AU815" s="641" t="str">
        <f t="shared" si="391"/>
        <v>ok</v>
      </c>
      <c r="AV815" s="641" t="str">
        <f t="shared" si="392"/>
        <v>ok</v>
      </c>
      <c r="AW815" s="641" t="str">
        <f t="shared" si="393"/>
        <v>ok</v>
      </c>
      <c r="AX815" s="641" t="str">
        <f t="shared" si="394"/>
        <v>ok</v>
      </c>
      <c r="AY815" s="641" t="str">
        <f t="shared" si="395"/>
        <v>ok</v>
      </c>
      <c r="AZ815" s="641" t="str">
        <f t="shared" si="396"/>
        <v>ok</v>
      </c>
      <c r="BA815" s="641" t="str">
        <f t="shared" si="397"/>
        <v>ok</v>
      </c>
      <c r="BB815" s="641" t="str">
        <f t="shared" si="398"/>
        <v>ok</v>
      </c>
      <c r="BC815" s="641" t="str">
        <f t="shared" si="399"/>
        <v>ok</v>
      </c>
    </row>
    <row r="816" spans="1:55" ht="12.75" hidden="1" customHeight="1">
      <c r="A816" s="34"/>
      <c r="B816" s="35">
        <f t="shared" si="383"/>
        <v>0</v>
      </c>
      <c r="C816" s="34"/>
      <c r="D816" s="253" t="s">
        <v>921</v>
      </c>
      <c r="E816" s="242"/>
      <c r="F816" s="248"/>
      <c r="G816" s="80"/>
      <c r="H816" s="81"/>
      <c r="I816" s="245"/>
      <c r="J816" s="263"/>
      <c r="K816" s="263"/>
      <c r="L816" s="263"/>
      <c r="M816" s="685"/>
      <c r="N816" s="686"/>
      <c r="O816" s="687"/>
      <c r="P816" s="687"/>
      <c r="Q816" s="687"/>
      <c r="R816" s="687"/>
      <c r="S816" s="688"/>
      <c r="T816" s="268"/>
      <c r="U816" s="539"/>
      <c r="V816" s="299" t="str">
        <f t="shared" si="20"/>
        <v>15.9</v>
      </c>
      <c r="W816" s="299">
        <f t="shared" si="381"/>
        <v>0</v>
      </c>
      <c r="X816" s="268"/>
      <c r="Y816" s="268"/>
      <c r="Z816" s="268"/>
      <c r="AA816" s="268"/>
      <c r="AB816" s="533"/>
      <c r="AN816" s="641" t="str">
        <f t="shared" si="384"/>
        <v>revisar</v>
      </c>
      <c r="AO816" s="641" t="str">
        <f t="shared" si="385"/>
        <v>ok</v>
      </c>
      <c r="AP816" s="641" t="str">
        <f t="shared" si="386"/>
        <v>ok</v>
      </c>
      <c r="AQ816" s="641" t="str">
        <f t="shared" si="387"/>
        <v>ok</v>
      </c>
      <c r="AR816" s="641" t="str">
        <f t="shared" si="388"/>
        <v>ok</v>
      </c>
      <c r="AS816" s="641" t="str">
        <f t="shared" si="389"/>
        <v>ok</v>
      </c>
      <c r="AT816" s="641" t="str">
        <f t="shared" si="390"/>
        <v>ok</v>
      </c>
      <c r="AU816" s="641" t="str">
        <f t="shared" si="391"/>
        <v>ok</v>
      </c>
      <c r="AV816" s="641" t="str">
        <f t="shared" si="392"/>
        <v>ok</v>
      </c>
      <c r="AW816" s="641" t="str">
        <f t="shared" si="393"/>
        <v>ok</v>
      </c>
      <c r="AX816" s="641" t="str">
        <f t="shared" si="394"/>
        <v>ok</v>
      </c>
      <c r="AY816" s="641" t="str">
        <f t="shared" si="395"/>
        <v>ok</v>
      </c>
      <c r="AZ816" s="641" t="str">
        <f t="shared" si="396"/>
        <v>ok</v>
      </c>
      <c r="BA816" s="641" t="str">
        <f t="shared" si="397"/>
        <v>ok</v>
      </c>
      <c r="BB816" s="641" t="str">
        <f t="shared" si="398"/>
        <v>ok</v>
      </c>
      <c r="BC816" s="641" t="str">
        <f t="shared" si="399"/>
        <v>ok</v>
      </c>
    </row>
    <row r="817" spans="1:55" ht="12.75" hidden="1" customHeight="1">
      <c r="A817" s="34"/>
      <c r="B817" s="35">
        <f t="shared" si="383"/>
        <v>0</v>
      </c>
      <c r="C817" s="34"/>
      <c r="D817" s="250" t="s">
        <v>922</v>
      </c>
      <c r="E817" s="242"/>
      <c r="F817" s="248"/>
      <c r="G817" s="80"/>
      <c r="H817" s="81"/>
      <c r="I817" s="245"/>
      <c r="J817" s="263"/>
      <c r="K817" s="263"/>
      <c r="L817" s="263"/>
      <c r="M817" s="685"/>
      <c r="N817" s="686"/>
      <c r="O817" s="687"/>
      <c r="P817" s="687"/>
      <c r="Q817" s="687"/>
      <c r="R817" s="687"/>
      <c r="S817" s="688"/>
      <c r="T817" s="268"/>
      <c r="U817" s="539"/>
      <c r="V817" s="299" t="str">
        <f t="shared" si="20"/>
        <v>15.10</v>
      </c>
      <c r="W817" s="299">
        <f t="shared" si="381"/>
        <v>0</v>
      </c>
      <c r="X817" s="268"/>
      <c r="Y817" s="268"/>
      <c r="Z817" s="268"/>
      <c r="AA817" s="268"/>
      <c r="AB817" s="533"/>
      <c r="AN817" s="641" t="str">
        <f t="shared" si="384"/>
        <v>revisar</v>
      </c>
      <c r="AO817" s="641" t="str">
        <f t="shared" si="385"/>
        <v>ok</v>
      </c>
      <c r="AP817" s="641" t="str">
        <f t="shared" si="386"/>
        <v>ok</v>
      </c>
      <c r="AQ817" s="641" t="str">
        <f t="shared" si="387"/>
        <v>ok</v>
      </c>
      <c r="AR817" s="641" t="str">
        <f t="shared" si="388"/>
        <v>ok</v>
      </c>
      <c r="AS817" s="641" t="str">
        <f t="shared" si="389"/>
        <v>ok</v>
      </c>
      <c r="AT817" s="641" t="str">
        <f t="shared" si="390"/>
        <v>ok</v>
      </c>
      <c r="AU817" s="641" t="str">
        <f t="shared" si="391"/>
        <v>ok</v>
      </c>
      <c r="AV817" s="641" t="str">
        <f t="shared" si="392"/>
        <v>ok</v>
      </c>
      <c r="AW817" s="641" t="str">
        <f t="shared" si="393"/>
        <v>ok</v>
      </c>
      <c r="AX817" s="641" t="str">
        <f t="shared" si="394"/>
        <v>ok</v>
      </c>
      <c r="AY817" s="641" t="str">
        <f t="shared" si="395"/>
        <v>ok</v>
      </c>
      <c r="AZ817" s="641" t="str">
        <f t="shared" si="396"/>
        <v>ok</v>
      </c>
      <c r="BA817" s="641" t="str">
        <f t="shared" si="397"/>
        <v>ok</v>
      </c>
      <c r="BB817" s="641" t="str">
        <f t="shared" si="398"/>
        <v>ok</v>
      </c>
      <c r="BC817" s="641" t="str">
        <f t="shared" si="399"/>
        <v>ok</v>
      </c>
    </row>
    <row r="818" spans="1:55" ht="12.75" hidden="1" customHeight="1">
      <c r="A818" s="34"/>
      <c r="B818" s="35">
        <f t="shared" si="383"/>
        <v>0</v>
      </c>
      <c r="C818" s="34"/>
      <c r="D818" s="253" t="s">
        <v>923</v>
      </c>
      <c r="E818" s="242"/>
      <c r="F818" s="248"/>
      <c r="G818" s="80"/>
      <c r="H818" s="81"/>
      <c r="I818" s="245"/>
      <c r="J818" s="263"/>
      <c r="K818" s="263"/>
      <c r="L818" s="263"/>
      <c r="M818" s="685"/>
      <c r="N818" s="686"/>
      <c r="O818" s="687"/>
      <c r="P818" s="687"/>
      <c r="Q818" s="687"/>
      <c r="R818" s="687"/>
      <c r="S818" s="688"/>
      <c r="T818" s="268"/>
      <c r="U818" s="539"/>
      <c r="V818" s="299" t="str">
        <f t="shared" si="20"/>
        <v>15.11</v>
      </c>
      <c r="W818" s="299">
        <f t="shared" si="381"/>
        <v>0</v>
      </c>
      <c r="X818" s="268"/>
      <c r="Y818" s="268"/>
      <c r="Z818" s="268"/>
      <c r="AA818" s="268"/>
      <c r="AB818" s="533"/>
      <c r="AN818" s="641" t="str">
        <f t="shared" si="384"/>
        <v>revisar</v>
      </c>
      <c r="AO818" s="641" t="str">
        <f t="shared" si="385"/>
        <v>ok</v>
      </c>
      <c r="AP818" s="641" t="str">
        <f t="shared" si="386"/>
        <v>ok</v>
      </c>
      <c r="AQ818" s="641" t="str">
        <f t="shared" si="387"/>
        <v>ok</v>
      </c>
      <c r="AR818" s="641" t="str">
        <f t="shared" si="388"/>
        <v>ok</v>
      </c>
      <c r="AS818" s="641" t="str">
        <f t="shared" si="389"/>
        <v>ok</v>
      </c>
      <c r="AT818" s="641" t="str">
        <f t="shared" si="390"/>
        <v>ok</v>
      </c>
      <c r="AU818" s="641" t="str">
        <f t="shared" si="391"/>
        <v>ok</v>
      </c>
      <c r="AV818" s="641" t="str">
        <f t="shared" si="392"/>
        <v>ok</v>
      </c>
      <c r="AW818" s="641" t="str">
        <f t="shared" si="393"/>
        <v>ok</v>
      </c>
      <c r="AX818" s="641" t="str">
        <f t="shared" si="394"/>
        <v>ok</v>
      </c>
      <c r="AY818" s="641" t="str">
        <f t="shared" si="395"/>
        <v>ok</v>
      </c>
      <c r="AZ818" s="641" t="str">
        <f t="shared" si="396"/>
        <v>ok</v>
      </c>
      <c r="BA818" s="641" t="str">
        <f t="shared" si="397"/>
        <v>ok</v>
      </c>
      <c r="BB818" s="641" t="str">
        <f t="shared" si="398"/>
        <v>ok</v>
      </c>
      <c r="BC818" s="641" t="str">
        <f t="shared" si="399"/>
        <v>ok</v>
      </c>
    </row>
    <row r="819" spans="1:55" ht="12.75" hidden="1" customHeight="1">
      <c r="A819" s="34"/>
      <c r="B819" s="35">
        <f t="shared" si="383"/>
        <v>0</v>
      </c>
      <c r="C819" s="34"/>
      <c r="D819" s="250" t="s">
        <v>924</v>
      </c>
      <c r="E819" s="242"/>
      <c r="F819" s="248"/>
      <c r="G819" s="80"/>
      <c r="H819" s="81"/>
      <c r="I819" s="245"/>
      <c r="J819" s="263"/>
      <c r="K819" s="263"/>
      <c r="L819" s="263"/>
      <c r="M819" s="685"/>
      <c r="N819" s="686"/>
      <c r="O819" s="687"/>
      <c r="P819" s="687"/>
      <c r="Q819" s="687"/>
      <c r="R819" s="687"/>
      <c r="S819" s="688"/>
      <c r="T819" s="268"/>
      <c r="U819" s="539"/>
      <c r="V819" s="299" t="str">
        <f t="shared" si="20"/>
        <v>15.12</v>
      </c>
      <c r="W819" s="299">
        <f t="shared" si="381"/>
        <v>0</v>
      </c>
      <c r="X819" s="268"/>
      <c r="Y819" s="268"/>
      <c r="Z819" s="268"/>
      <c r="AA819" s="268"/>
      <c r="AB819" s="533"/>
      <c r="AN819" s="641" t="str">
        <f t="shared" si="384"/>
        <v>revisar</v>
      </c>
      <c r="AO819" s="641" t="str">
        <f t="shared" si="385"/>
        <v>ok</v>
      </c>
      <c r="AP819" s="641" t="str">
        <f t="shared" si="386"/>
        <v>ok</v>
      </c>
      <c r="AQ819" s="641" t="str">
        <f t="shared" si="387"/>
        <v>ok</v>
      </c>
      <c r="AR819" s="641" t="str">
        <f t="shared" si="388"/>
        <v>ok</v>
      </c>
      <c r="AS819" s="641" t="str">
        <f t="shared" si="389"/>
        <v>ok</v>
      </c>
      <c r="AT819" s="641" t="str">
        <f t="shared" si="390"/>
        <v>ok</v>
      </c>
      <c r="AU819" s="641" t="str">
        <f t="shared" si="391"/>
        <v>ok</v>
      </c>
      <c r="AV819" s="641" t="str">
        <f t="shared" si="392"/>
        <v>ok</v>
      </c>
      <c r="AW819" s="641" t="str">
        <f t="shared" si="393"/>
        <v>ok</v>
      </c>
      <c r="AX819" s="641" t="str">
        <f t="shared" si="394"/>
        <v>ok</v>
      </c>
      <c r="AY819" s="641" t="str">
        <f t="shared" si="395"/>
        <v>ok</v>
      </c>
      <c r="AZ819" s="641" t="str">
        <f t="shared" si="396"/>
        <v>ok</v>
      </c>
      <c r="BA819" s="641" t="str">
        <f t="shared" si="397"/>
        <v>ok</v>
      </c>
      <c r="BB819" s="641" t="str">
        <f t="shared" si="398"/>
        <v>ok</v>
      </c>
      <c r="BC819" s="641" t="str">
        <f t="shared" si="399"/>
        <v>ok</v>
      </c>
    </row>
    <row r="820" spans="1:55" ht="12.75" hidden="1" customHeight="1">
      <c r="A820" s="34"/>
      <c r="B820" s="35">
        <f t="shared" si="383"/>
        <v>0</v>
      </c>
      <c r="C820" s="34"/>
      <c r="D820" s="253" t="s">
        <v>925</v>
      </c>
      <c r="E820" s="242"/>
      <c r="F820" s="248"/>
      <c r="G820" s="80"/>
      <c r="H820" s="81"/>
      <c r="I820" s="245"/>
      <c r="J820" s="263"/>
      <c r="K820" s="263"/>
      <c r="L820" s="263"/>
      <c r="M820" s="685"/>
      <c r="N820" s="686"/>
      <c r="O820" s="687"/>
      <c r="P820" s="687"/>
      <c r="Q820" s="687"/>
      <c r="R820" s="687"/>
      <c r="S820" s="688"/>
      <c r="T820" s="268"/>
      <c r="U820" s="539"/>
      <c r="V820" s="299" t="str">
        <f t="shared" si="20"/>
        <v>15.13</v>
      </c>
      <c r="W820" s="299">
        <f t="shared" si="381"/>
        <v>0</v>
      </c>
      <c r="X820" s="268"/>
      <c r="Y820" s="268"/>
      <c r="Z820" s="268"/>
      <c r="AA820" s="268"/>
      <c r="AB820" s="533"/>
      <c r="AN820" s="641" t="str">
        <f t="shared" si="384"/>
        <v>revisar</v>
      </c>
      <c r="AO820" s="641" t="str">
        <f t="shared" si="385"/>
        <v>ok</v>
      </c>
      <c r="AP820" s="641" t="str">
        <f t="shared" si="386"/>
        <v>ok</v>
      </c>
      <c r="AQ820" s="641" t="str">
        <f t="shared" si="387"/>
        <v>ok</v>
      </c>
      <c r="AR820" s="641" t="str">
        <f t="shared" si="388"/>
        <v>ok</v>
      </c>
      <c r="AS820" s="641" t="str">
        <f t="shared" si="389"/>
        <v>ok</v>
      </c>
      <c r="AT820" s="641" t="str">
        <f t="shared" si="390"/>
        <v>ok</v>
      </c>
      <c r="AU820" s="641" t="str">
        <f t="shared" si="391"/>
        <v>ok</v>
      </c>
      <c r="AV820" s="641" t="str">
        <f t="shared" si="392"/>
        <v>ok</v>
      </c>
      <c r="AW820" s="641" t="str">
        <f t="shared" si="393"/>
        <v>ok</v>
      </c>
      <c r="AX820" s="641" t="str">
        <f t="shared" si="394"/>
        <v>ok</v>
      </c>
      <c r="AY820" s="641" t="str">
        <f t="shared" si="395"/>
        <v>ok</v>
      </c>
      <c r="AZ820" s="641" t="str">
        <f t="shared" si="396"/>
        <v>ok</v>
      </c>
      <c r="BA820" s="641" t="str">
        <f t="shared" si="397"/>
        <v>ok</v>
      </c>
      <c r="BB820" s="641" t="str">
        <f t="shared" si="398"/>
        <v>ok</v>
      </c>
      <c r="BC820" s="641" t="str">
        <f t="shared" si="399"/>
        <v>ok</v>
      </c>
    </row>
    <row r="821" spans="1:55" ht="12.75" hidden="1" customHeight="1">
      <c r="A821" s="34"/>
      <c r="B821" s="35">
        <f t="shared" si="383"/>
        <v>0</v>
      </c>
      <c r="C821" s="34"/>
      <c r="D821" s="250" t="s">
        <v>926</v>
      </c>
      <c r="E821" s="242"/>
      <c r="F821" s="248"/>
      <c r="G821" s="80"/>
      <c r="H821" s="81"/>
      <c r="I821" s="245"/>
      <c r="J821" s="263"/>
      <c r="K821" s="263"/>
      <c r="L821" s="263"/>
      <c r="M821" s="685"/>
      <c r="N821" s="686"/>
      <c r="O821" s="687"/>
      <c r="P821" s="687"/>
      <c r="Q821" s="687"/>
      <c r="R821" s="687"/>
      <c r="S821" s="688"/>
      <c r="T821" s="268"/>
      <c r="U821" s="539"/>
      <c r="V821" s="299" t="str">
        <f t="shared" si="20"/>
        <v>15.14</v>
      </c>
      <c r="W821" s="299">
        <f t="shared" si="381"/>
        <v>0</v>
      </c>
      <c r="X821" s="535">
        <f>SUM(P805:R805)</f>
        <v>0</v>
      </c>
      <c r="Y821" s="319" t="str">
        <f>IF(X821&lt;&gt;S805,"erro","ok")</f>
        <v>ok</v>
      </c>
      <c r="Z821" s="319"/>
      <c r="AA821" s="319"/>
      <c r="AB821" s="531"/>
      <c r="AN821" s="641" t="str">
        <f t="shared" si="384"/>
        <v>revisar</v>
      </c>
      <c r="AO821" s="641" t="str">
        <f t="shared" si="385"/>
        <v>revisar</v>
      </c>
      <c r="AP821" s="641" t="str">
        <f t="shared" si="386"/>
        <v>ok</v>
      </c>
      <c r="AQ821" s="641" t="str">
        <f t="shared" si="387"/>
        <v>ok</v>
      </c>
      <c r="AR821" s="641" t="str">
        <f t="shared" si="388"/>
        <v>ok</v>
      </c>
      <c r="AS821" s="641" t="str">
        <f t="shared" si="389"/>
        <v>ok</v>
      </c>
      <c r="AT821" s="641" t="str">
        <f t="shared" si="390"/>
        <v>ok</v>
      </c>
      <c r="AU821" s="641" t="str">
        <f t="shared" si="391"/>
        <v>ok</v>
      </c>
      <c r="AV821" s="641" t="str">
        <f t="shared" si="392"/>
        <v>ok</v>
      </c>
      <c r="AW821" s="641" t="str">
        <f t="shared" si="393"/>
        <v>ok</v>
      </c>
      <c r="AX821" s="641" t="str">
        <f t="shared" si="394"/>
        <v>ok</v>
      </c>
      <c r="AY821" s="641" t="str">
        <f t="shared" si="395"/>
        <v>ok</v>
      </c>
      <c r="AZ821" s="641" t="str">
        <f t="shared" si="396"/>
        <v>ok</v>
      </c>
      <c r="BA821" s="641" t="str">
        <f t="shared" si="397"/>
        <v>ok</v>
      </c>
      <c r="BB821" s="641" t="str">
        <f t="shared" si="398"/>
        <v>ok</v>
      </c>
      <c r="BC821" s="641" t="str">
        <f t="shared" si="399"/>
        <v>ok</v>
      </c>
    </row>
    <row r="822" spans="1:55" ht="12.75" hidden="1" customHeight="1">
      <c r="A822" s="34"/>
      <c r="B822" s="35">
        <f t="shared" si="383"/>
        <v>0</v>
      </c>
      <c r="C822" s="34"/>
      <c r="D822" s="253" t="s">
        <v>927</v>
      </c>
      <c r="E822" s="242"/>
      <c r="F822" s="248"/>
      <c r="G822" s="80"/>
      <c r="H822" s="81"/>
      <c r="I822" s="245"/>
      <c r="J822" s="263"/>
      <c r="K822" s="263"/>
      <c r="L822" s="263"/>
      <c r="M822" s="685"/>
      <c r="N822" s="686"/>
      <c r="O822" s="687"/>
      <c r="P822" s="687"/>
      <c r="Q822" s="687"/>
      <c r="R822" s="687"/>
      <c r="S822" s="688"/>
      <c r="T822" s="268"/>
      <c r="U822" s="539"/>
      <c r="V822" s="299" t="str">
        <f t="shared" si="20"/>
        <v>15.15</v>
      </c>
      <c r="W822" s="299">
        <f t="shared" si="381"/>
        <v>0</v>
      </c>
      <c r="X822" s="319"/>
      <c r="Y822" s="319"/>
      <c r="Z822" s="319"/>
      <c r="AA822" s="319"/>
      <c r="AB822" s="531"/>
      <c r="AN822" s="641" t="str">
        <f t="shared" si="384"/>
        <v>revisar</v>
      </c>
      <c r="AO822" s="641" t="str">
        <f t="shared" si="385"/>
        <v>ok</v>
      </c>
      <c r="AP822" s="641" t="str">
        <f t="shared" si="386"/>
        <v>ok</v>
      </c>
      <c r="AQ822" s="641" t="str">
        <f t="shared" si="387"/>
        <v>ok</v>
      </c>
      <c r="AR822" s="641" t="str">
        <f t="shared" si="388"/>
        <v>ok</v>
      </c>
      <c r="AS822" s="641" t="str">
        <f t="shared" si="389"/>
        <v>ok</v>
      </c>
      <c r="AT822" s="641" t="str">
        <f t="shared" si="390"/>
        <v>ok</v>
      </c>
      <c r="AU822" s="641" t="str">
        <f t="shared" si="391"/>
        <v>ok</v>
      </c>
      <c r="AV822" s="641" t="str">
        <f t="shared" si="392"/>
        <v>ok</v>
      </c>
      <c r="AW822" s="641" t="str">
        <f t="shared" si="393"/>
        <v>ok</v>
      </c>
      <c r="AX822" s="641" t="str">
        <f t="shared" si="394"/>
        <v>ok</v>
      </c>
      <c r="AY822" s="641" t="str">
        <f t="shared" si="395"/>
        <v>ok</v>
      </c>
      <c r="AZ822" s="641" t="str">
        <f t="shared" si="396"/>
        <v>ok</v>
      </c>
      <c r="BA822" s="641" t="str">
        <f t="shared" si="397"/>
        <v>ok</v>
      </c>
      <c r="BB822" s="641" t="str">
        <f t="shared" si="398"/>
        <v>ok</v>
      </c>
      <c r="BC822" s="641" t="str">
        <f t="shared" si="399"/>
        <v>ok</v>
      </c>
    </row>
    <row r="823" spans="1:55" ht="12.75" hidden="1" customHeight="1">
      <c r="A823" s="34"/>
      <c r="B823" s="35">
        <f t="shared" si="383"/>
        <v>0</v>
      </c>
      <c r="C823" s="34"/>
      <c r="D823" s="250" t="s">
        <v>928</v>
      </c>
      <c r="E823" s="242"/>
      <c r="F823" s="248"/>
      <c r="G823" s="80"/>
      <c r="H823" s="81"/>
      <c r="I823" s="245"/>
      <c r="J823" s="263"/>
      <c r="K823" s="263"/>
      <c r="L823" s="263"/>
      <c r="M823" s="685"/>
      <c r="N823" s="686"/>
      <c r="O823" s="687"/>
      <c r="P823" s="687"/>
      <c r="Q823" s="687"/>
      <c r="R823" s="687"/>
      <c r="S823" s="688"/>
      <c r="T823" s="268"/>
      <c r="U823" s="539"/>
      <c r="V823" s="299" t="str">
        <f t="shared" si="20"/>
        <v>15.16</v>
      </c>
      <c r="W823" s="299">
        <f t="shared" si="381"/>
        <v>0</v>
      </c>
      <c r="X823" s="319"/>
      <c r="Y823" s="319"/>
      <c r="Z823" s="319"/>
      <c r="AA823" s="319"/>
      <c r="AB823" s="531"/>
      <c r="AN823" s="641" t="str">
        <f t="shared" si="384"/>
        <v>revisar</v>
      </c>
      <c r="AO823" s="641" t="str">
        <f t="shared" si="385"/>
        <v>ok</v>
      </c>
      <c r="AP823" s="641" t="str">
        <f t="shared" si="386"/>
        <v>ok</v>
      </c>
      <c r="AQ823" s="641" t="str">
        <f t="shared" si="387"/>
        <v>ok</v>
      </c>
      <c r="AR823" s="641" t="str">
        <f t="shared" si="388"/>
        <v>ok</v>
      </c>
      <c r="AS823" s="641" t="str">
        <f t="shared" si="389"/>
        <v>ok</v>
      </c>
      <c r="AT823" s="641" t="str">
        <f t="shared" si="390"/>
        <v>ok</v>
      </c>
      <c r="AU823" s="641" t="str">
        <f t="shared" si="391"/>
        <v>ok</v>
      </c>
      <c r="AV823" s="641" t="str">
        <f t="shared" si="392"/>
        <v>ok</v>
      </c>
      <c r="AW823" s="641" t="str">
        <f t="shared" si="393"/>
        <v>ok</v>
      </c>
      <c r="AX823" s="641" t="str">
        <f t="shared" si="394"/>
        <v>ok</v>
      </c>
      <c r="AY823" s="641" t="str">
        <f t="shared" si="395"/>
        <v>ok</v>
      </c>
      <c r="AZ823" s="641" t="str">
        <f t="shared" si="396"/>
        <v>ok</v>
      </c>
      <c r="BA823" s="641" t="str">
        <f t="shared" si="397"/>
        <v>ok</v>
      </c>
      <c r="BB823" s="641" t="str">
        <f t="shared" si="398"/>
        <v>ok</v>
      </c>
      <c r="BC823" s="641" t="str">
        <f t="shared" si="399"/>
        <v>ok</v>
      </c>
    </row>
    <row r="824" spans="1:55" ht="12.75" hidden="1" customHeight="1">
      <c r="A824" s="34"/>
      <c r="B824" s="35">
        <f t="shared" si="383"/>
        <v>0</v>
      </c>
      <c r="C824" s="34"/>
      <c r="D824" s="253" t="s">
        <v>929</v>
      </c>
      <c r="E824" s="242"/>
      <c r="F824" s="248"/>
      <c r="G824" s="80"/>
      <c r="H824" s="81"/>
      <c r="I824" s="245"/>
      <c r="J824" s="263"/>
      <c r="K824" s="263"/>
      <c r="L824" s="263"/>
      <c r="M824" s="685"/>
      <c r="N824" s="686"/>
      <c r="O824" s="687"/>
      <c r="P824" s="687"/>
      <c r="Q824" s="687"/>
      <c r="R824" s="687"/>
      <c r="S824" s="688"/>
      <c r="T824" s="268"/>
      <c r="U824" s="539"/>
      <c r="V824" s="299" t="str">
        <f t="shared" si="20"/>
        <v>15.17</v>
      </c>
      <c r="W824" s="299">
        <f t="shared" si="381"/>
        <v>0</v>
      </c>
      <c r="X824" s="268"/>
      <c r="Y824" s="268"/>
      <c r="Z824" s="268"/>
      <c r="AA824" s="268"/>
      <c r="AB824" s="533"/>
      <c r="AN824" s="641" t="str">
        <f t="shared" si="384"/>
        <v>revisar</v>
      </c>
      <c r="AO824" s="641" t="str">
        <f t="shared" si="385"/>
        <v>ok</v>
      </c>
      <c r="AP824" s="641" t="str">
        <f t="shared" si="386"/>
        <v>ok</v>
      </c>
      <c r="AQ824" s="641" t="str">
        <f t="shared" si="387"/>
        <v>ok</v>
      </c>
      <c r="AR824" s="641" t="str">
        <f t="shared" si="388"/>
        <v>ok</v>
      </c>
      <c r="AS824" s="641" t="str">
        <f t="shared" si="389"/>
        <v>ok</v>
      </c>
      <c r="AT824" s="641" t="str">
        <f t="shared" si="390"/>
        <v>ok</v>
      </c>
      <c r="AU824" s="641" t="str">
        <f t="shared" si="391"/>
        <v>ok</v>
      </c>
      <c r="AV824" s="641" t="str">
        <f t="shared" si="392"/>
        <v>ok</v>
      </c>
      <c r="AW824" s="641" t="str">
        <f t="shared" si="393"/>
        <v>ok</v>
      </c>
      <c r="AX824" s="641" t="str">
        <f t="shared" si="394"/>
        <v>ok</v>
      </c>
      <c r="AY824" s="641" t="str">
        <f t="shared" si="395"/>
        <v>ok</v>
      </c>
      <c r="AZ824" s="641" t="str">
        <f t="shared" si="396"/>
        <v>ok</v>
      </c>
      <c r="BA824" s="641" t="str">
        <f t="shared" si="397"/>
        <v>ok</v>
      </c>
      <c r="BB824" s="641" t="str">
        <f t="shared" si="398"/>
        <v>ok</v>
      </c>
      <c r="BC824" s="641" t="str">
        <f t="shared" si="399"/>
        <v>ok</v>
      </c>
    </row>
    <row r="825" spans="1:55" ht="12.75" hidden="1" customHeight="1">
      <c r="A825" s="34"/>
      <c r="B825" s="35">
        <f t="shared" si="383"/>
        <v>0</v>
      </c>
      <c r="C825" s="34"/>
      <c r="D825" s="250" t="s">
        <v>930</v>
      </c>
      <c r="E825" s="242"/>
      <c r="F825" s="248"/>
      <c r="G825" s="80"/>
      <c r="H825" s="81"/>
      <c r="I825" s="245"/>
      <c r="J825" s="263"/>
      <c r="K825" s="263"/>
      <c r="L825" s="263"/>
      <c r="M825" s="685"/>
      <c r="N825" s="686"/>
      <c r="O825" s="687"/>
      <c r="P825" s="687"/>
      <c r="Q825" s="687"/>
      <c r="R825" s="687"/>
      <c r="S825" s="688"/>
      <c r="T825" s="268"/>
      <c r="U825" s="539"/>
      <c r="V825" s="299" t="str">
        <f t="shared" si="20"/>
        <v>15.18</v>
      </c>
      <c r="W825" s="299">
        <f t="shared" si="381"/>
        <v>0</v>
      </c>
      <c r="X825" s="268"/>
      <c r="Y825" s="268"/>
      <c r="Z825" s="268"/>
      <c r="AA825" s="268"/>
      <c r="AB825" s="533"/>
      <c r="AN825" s="641" t="str">
        <f t="shared" si="384"/>
        <v>revisar</v>
      </c>
      <c r="AO825" s="641" t="str">
        <f t="shared" si="385"/>
        <v>ok</v>
      </c>
      <c r="AP825" s="641" t="str">
        <f t="shared" si="386"/>
        <v>ok</v>
      </c>
      <c r="AQ825" s="641" t="str">
        <f t="shared" si="387"/>
        <v>ok</v>
      </c>
      <c r="AR825" s="641" t="str">
        <f t="shared" si="388"/>
        <v>ok</v>
      </c>
      <c r="AS825" s="641" t="str">
        <f t="shared" si="389"/>
        <v>ok</v>
      </c>
      <c r="AT825" s="641" t="str">
        <f t="shared" si="390"/>
        <v>ok</v>
      </c>
      <c r="AU825" s="641" t="str">
        <f t="shared" si="391"/>
        <v>ok</v>
      </c>
      <c r="AV825" s="641" t="str">
        <f t="shared" si="392"/>
        <v>ok</v>
      </c>
      <c r="AW825" s="641" t="str">
        <f t="shared" si="393"/>
        <v>ok</v>
      </c>
      <c r="AX825" s="641" t="str">
        <f t="shared" si="394"/>
        <v>ok</v>
      </c>
      <c r="AY825" s="641" t="str">
        <f t="shared" si="395"/>
        <v>ok</v>
      </c>
      <c r="AZ825" s="641" t="str">
        <f t="shared" si="396"/>
        <v>ok</v>
      </c>
      <c r="BA825" s="641" t="str">
        <f t="shared" si="397"/>
        <v>ok</v>
      </c>
      <c r="BB825" s="641" t="str">
        <f t="shared" si="398"/>
        <v>ok</v>
      </c>
      <c r="BC825" s="641" t="str">
        <f t="shared" si="399"/>
        <v>ok</v>
      </c>
    </row>
    <row r="826" spans="1:55" ht="12.75" hidden="1" customHeight="1">
      <c r="A826" s="34"/>
      <c r="B826" s="35">
        <f t="shared" si="383"/>
        <v>0</v>
      </c>
      <c r="C826" s="34"/>
      <c r="D826" s="253" t="s">
        <v>931</v>
      </c>
      <c r="E826" s="242"/>
      <c r="F826" s="248"/>
      <c r="G826" s="80"/>
      <c r="H826" s="81"/>
      <c r="I826" s="245"/>
      <c r="J826" s="263"/>
      <c r="K826" s="263"/>
      <c r="L826" s="263"/>
      <c r="M826" s="685"/>
      <c r="N826" s="686"/>
      <c r="O826" s="687"/>
      <c r="P826" s="687"/>
      <c r="Q826" s="687"/>
      <c r="R826" s="687"/>
      <c r="S826" s="688"/>
      <c r="T826" s="268"/>
      <c r="U826" s="539"/>
      <c r="V826" s="299" t="str">
        <f t="shared" si="20"/>
        <v>15.19</v>
      </c>
      <c r="W826" s="299">
        <f t="shared" ref="W826:W889" si="400">IF(L826=0,S826-Q826-(TRUNC(TRUNC(J826*(1+N826),2)*I826,2)))</f>
        <v>0</v>
      </c>
      <c r="X826" s="268"/>
      <c r="Y826" s="268"/>
      <c r="Z826" s="268"/>
      <c r="AA826" s="268"/>
      <c r="AB826" s="533"/>
      <c r="AN826" s="641" t="str">
        <f t="shared" si="384"/>
        <v>revisar</v>
      </c>
      <c r="AO826" s="641" t="str">
        <f t="shared" si="385"/>
        <v>ok</v>
      </c>
      <c r="AP826" s="641" t="str">
        <f t="shared" si="386"/>
        <v>ok</v>
      </c>
      <c r="AQ826" s="641" t="str">
        <f t="shared" si="387"/>
        <v>ok</v>
      </c>
      <c r="AR826" s="641" t="str">
        <f t="shared" si="388"/>
        <v>ok</v>
      </c>
      <c r="AS826" s="641" t="str">
        <f t="shared" si="389"/>
        <v>ok</v>
      </c>
      <c r="AT826" s="641" t="str">
        <f t="shared" si="390"/>
        <v>ok</v>
      </c>
      <c r="AU826" s="641" t="str">
        <f t="shared" si="391"/>
        <v>ok</v>
      </c>
      <c r="AV826" s="641" t="str">
        <f t="shared" si="392"/>
        <v>ok</v>
      </c>
      <c r="AW826" s="641" t="str">
        <f t="shared" si="393"/>
        <v>ok</v>
      </c>
      <c r="AX826" s="641" t="str">
        <f t="shared" si="394"/>
        <v>ok</v>
      </c>
      <c r="AY826" s="641" t="str">
        <f t="shared" si="395"/>
        <v>ok</v>
      </c>
      <c r="AZ826" s="641" t="str">
        <f t="shared" si="396"/>
        <v>ok</v>
      </c>
      <c r="BA826" s="641" t="str">
        <f t="shared" si="397"/>
        <v>ok</v>
      </c>
      <c r="BB826" s="641" t="str">
        <f t="shared" si="398"/>
        <v>ok</v>
      </c>
      <c r="BC826" s="641" t="str">
        <f t="shared" si="399"/>
        <v>ok</v>
      </c>
    </row>
    <row r="827" spans="1:55" ht="12.75" hidden="1" customHeight="1">
      <c r="A827" s="34"/>
      <c r="B827" s="35">
        <f t="shared" si="383"/>
        <v>0</v>
      </c>
      <c r="C827" s="34"/>
      <c r="D827" s="250" t="s">
        <v>932</v>
      </c>
      <c r="E827" s="242"/>
      <c r="F827" s="248"/>
      <c r="G827" s="80"/>
      <c r="H827" s="81"/>
      <c r="I827" s="245"/>
      <c r="J827" s="263"/>
      <c r="K827" s="263"/>
      <c r="L827" s="263"/>
      <c r="M827" s="685"/>
      <c r="N827" s="686"/>
      <c r="O827" s="687"/>
      <c r="P827" s="687"/>
      <c r="Q827" s="687"/>
      <c r="R827" s="687"/>
      <c r="S827" s="688"/>
      <c r="T827" s="268"/>
      <c r="U827" s="539"/>
      <c r="V827" s="299" t="str">
        <f t="shared" si="20"/>
        <v>15.20</v>
      </c>
      <c r="W827" s="299">
        <f t="shared" si="400"/>
        <v>0</v>
      </c>
      <c r="X827" s="268"/>
      <c r="Y827" s="268"/>
      <c r="Z827" s="268"/>
      <c r="AA827" s="268"/>
      <c r="AB827" s="533"/>
      <c r="AN827" s="641" t="str">
        <f t="shared" si="384"/>
        <v>revisar</v>
      </c>
      <c r="AO827" s="641" t="str">
        <f t="shared" si="385"/>
        <v>ok</v>
      </c>
      <c r="AP827" s="641" t="str">
        <f t="shared" si="386"/>
        <v>ok</v>
      </c>
      <c r="AQ827" s="641" t="str">
        <f t="shared" si="387"/>
        <v>ok</v>
      </c>
      <c r="AR827" s="641" t="str">
        <f t="shared" si="388"/>
        <v>ok</v>
      </c>
      <c r="AS827" s="641" t="str">
        <f t="shared" si="389"/>
        <v>ok</v>
      </c>
      <c r="AT827" s="641" t="str">
        <f t="shared" si="390"/>
        <v>ok</v>
      </c>
      <c r="AU827" s="641" t="str">
        <f t="shared" si="391"/>
        <v>ok</v>
      </c>
      <c r="AV827" s="641" t="str">
        <f t="shared" si="392"/>
        <v>ok</v>
      </c>
      <c r="AW827" s="641" t="str">
        <f t="shared" si="393"/>
        <v>ok</v>
      </c>
      <c r="AX827" s="641" t="str">
        <f t="shared" si="394"/>
        <v>ok</v>
      </c>
      <c r="AY827" s="641" t="str">
        <f t="shared" si="395"/>
        <v>ok</v>
      </c>
      <c r="AZ827" s="641" t="str">
        <f t="shared" si="396"/>
        <v>ok</v>
      </c>
      <c r="BA827" s="641" t="str">
        <f t="shared" si="397"/>
        <v>ok</v>
      </c>
      <c r="BB827" s="641" t="str">
        <f t="shared" si="398"/>
        <v>ok</v>
      </c>
      <c r="BC827" s="641" t="str">
        <f t="shared" si="399"/>
        <v>ok</v>
      </c>
    </row>
    <row r="828" spans="1:55" ht="12.75" hidden="1" customHeight="1">
      <c r="A828" s="34"/>
      <c r="B828" s="35">
        <f t="shared" si="383"/>
        <v>0</v>
      </c>
      <c r="C828" s="34"/>
      <c r="D828" s="253" t="s">
        <v>933</v>
      </c>
      <c r="E828" s="242"/>
      <c r="F828" s="248"/>
      <c r="G828" s="80"/>
      <c r="H828" s="81"/>
      <c r="I828" s="245"/>
      <c r="J828" s="263"/>
      <c r="K828" s="263"/>
      <c r="L828" s="263"/>
      <c r="M828" s="685"/>
      <c r="N828" s="686"/>
      <c r="O828" s="687"/>
      <c r="P828" s="687"/>
      <c r="Q828" s="687"/>
      <c r="R828" s="687"/>
      <c r="S828" s="688"/>
      <c r="T828" s="268"/>
      <c r="U828" s="539"/>
      <c r="V828" s="299" t="str">
        <f t="shared" si="20"/>
        <v>15.21</v>
      </c>
      <c r="W828" s="299">
        <f t="shared" si="400"/>
        <v>0</v>
      </c>
      <c r="X828" s="268"/>
      <c r="Y828" s="268"/>
      <c r="Z828" s="268"/>
      <c r="AA828" s="268"/>
      <c r="AB828" s="533"/>
      <c r="AN828" s="641" t="str">
        <f t="shared" si="384"/>
        <v>revisar</v>
      </c>
      <c r="AO828" s="641" t="str">
        <f t="shared" si="385"/>
        <v>ok</v>
      </c>
      <c r="AP828" s="641" t="str">
        <f t="shared" si="386"/>
        <v>ok</v>
      </c>
      <c r="AQ828" s="641" t="str">
        <f t="shared" si="387"/>
        <v>ok</v>
      </c>
      <c r="AR828" s="641" t="str">
        <f t="shared" si="388"/>
        <v>ok</v>
      </c>
      <c r="AS828" s="641" t="str">
        <f t="shared" si="389"/>
        <v>ok</v>
      </c>
      <c r="AT828" s="641" t="str">
        <f t="shared" si="390"/>
        <v>ok</v>
      </c>
      <c r="AU828" s="641" t="str">
        <f t="shared" si="391"/>
        <v>ok</v>
      </c>
      <c r="AV828" s="641" t="str">
        <f t="shared" si="392"/>
        <v>ok</v>
      </c>
      <c r="AW828" s="641" t="str">
        <f t="shared" si="393"/>
        <v>ok</v>
      </c>
      <c r="AX828" s="641" t="str">
        <f t="shared" si="394"/>
        <v>ok</v>
      </c>
      <c r="AY828" s="641" t="str">
        <f t="shared" si="395"/>
        <v>ok</v>
      </c>
      <c r="AZ828" s="641" t="str">
        <f t="shared" si="396"/>
        <v>ok</v>
      </c>
      <c r="BA828" s="641" t="str">
        <f t="shared" si="397"/>
        <v>ok</v>
      </c>
      <c r="BB828" s="641" t="str">
        <f t="shared" si="398"/>
        <v>ok</v>
      </c>
      <c r="BC828" s="641" t="str">
        <f t="shared" si="399"/>
        <v>ok</v>
      </c>
    </row>
    <row r="829" spans="1:55" ht="12.75" hidden="1" customHeight="1">
      <c r="A829" s="34"/>
      <c r="B829" s="35">
        <f t="shared" si="383"/>
        <v>0</v>
      </c>
      <c r="C829" s="34"/>
      <c r="D829" s="250" t="s">
        <v>934</v>
      </c>
      <c r="E829" s="242"/>
      <c r="F829" s="248"/>
      <c r="G829" s="80"/>
      <c r="H829" s="81"/>
      <c r="I829" s="245"/>
      <c r="J829" s="263"/>
      <c r="K829" s="263"/>
      <c r="L829" s="263"/>
      <c r="M829" s="685"/>
      <c r="N829" s="686"/>
      <c r="O829" s="687"/>
      <c r="P829" s="687"/>
      <c r="Q829" s="687"/>
      <c r="R829" s="687"/>
      <c r="S829" s="688"/>
      <c r="T829" s="268"/>
      <c r="U829" s="539"/>
      <c r="V829" s="299" t="str">
        <f t="shared" si="20"/>
        <v>15.22</v>
      </c>
      <c r="W829" s="299">
        <f t="shared" si="400"/>
        <v>0</v>
      </c>
      <c r="X829" s="268"/>
      <c r="Y829" s="268"/>
      <c r="Z829" s="268"/>
      <c r="AA829" s="268"/>
      <c r="AB829" s="533"/>
      <c r="AN829" s="641" t="str">
        <f t="shared" si="384"/>
        <v>revisar</v>
      </c>
      <c r="AO829" s="641" t="str">
        <f t="shared" si="385"/>
        <v>ok</v>
      </c>
      <c r="AP829" s="641" t="str">
        <f t="shared" si="386"/>
        <v>ok</v>
      </c>
      <c r="AQ829" s="641" t="str">
        <f t="shared" si="387"/>
        <v>ok</v>
      </c>
      <c r="AR829" s="641" t="str">
        <f t="shared" si="388"/>
        <v>ok</v>
      </c>
      <c r="AS829" s="641" t="str">
        <f t="shared" si="389"/>
        <v>ok</v>
      </c>
      <c r="AT829" s="641" t="str">
        <f t="shared" si="390"/>
        <v>ok</v>
      </c>
      <c r="AU829" s="641" t="str">
        <f t="shared" si="391"/>
        <v>ok</v>
      </c>
      <c r="AV829" s="641" t="str">
        <f t="shared" si="392"/>
        <v>ok</v>
      </c>
      <c r="AW829" s="641" t="str">
        <f t="shared" si="393"/>
        <v>ok</v>
      </c>
      <c r="AX829" s="641" t="str">
        <f t="shared" si="394"/>
        <v>ok</v>
      </c>
      <c r="AY829" s="641" t="str">
        <f t="shared" si="395"/>
        <v>ok</v>
      </c>
      <c r="AZ829" s="641" t="str">
        <f t="shared" si="396"/>
        <v>ok</v>
      </c>
      <c r="BA829" s="641" t="str">
        <f t="shared" si="397"/>
        <v>ok</v>
      </c>
      <c r="BB829" s="641" t="str">
        <f t="shared" si="398"/>
        <v>ok</v>
      </c>
      <c r="BC829" s="641" t="str">
        <f t="shared" si="399"/>
        <v>ok</v>
      </c>
    </row>
    <row r="830" spans="1:55" ht="12.75" hidden="1" customHeight="1">
      <c r="A830" s="34"/>
      <c r="B830" s="35">
        <f t="shared" si="383"/>
        <v>0</v>
      </c>
      <c r="C830" s="34"/>
      <c r="D830" s="253" t="s">
        <v>935</v>
      </c>
      <c r="E830" s="242"/>
      <c r="F830" s="248"/>
      <c r="G830" s="80"/>
      <c r="H830" s="81"/>
      <c r="I830" s="245"/>
      <c r="J830" s="263"/>
      <c r="K830" s="263"/>
      <c r="L830" s="263"/>
      <c r="M830" s="685"/>
      <c r="N830" s="686"/>
      <c r="O830" s="687"/>
      <c r="P830" s="687"/>
      <c r="Q830" s="687"/>
      <c r="R830" s="687"/>
      <c r="S830" s="688"/>
      <c r="T830" s="268"/>
      <c r="U830" s="539"/>
      <c r="V830" s="299" t="str">
        <f t="shared" si="20"/>
        <v>15.23</v>
      </c>
      <c r="W830" s="299">
        <f t="shared" si="400"/>
        <v>0</v>
      </c>
      <c r="X830" s="268"/>
      <c r="Y830" s="268"/>
      <c r="Z830" s="268"/>
      <c r="AA830" s="268"/>
      <c r="AB830" s="533"/>
      <c r="AN830" s="641" t="str">
        <f t="shared" si="384"/>
        <v>revisar</v>
      </c>
      <c r="AO830" s="641" t="str">
        <f t="shared" si="385"/>
        <v>ok</v>
      </c>
      <c r="AP830" s="641" t="str">
        <f t="shared" si="386"/>
        <v>ok</v>
      </c>
      <c r="AQ830" s="641" t="str">
        <f t="shared" si="387"/>
        <v>ok</v>
      </c>
      <c r="AR830" s="641" t="str">
        <f t="shared" si="388"/>
        <v>ok</v>
      </c>
      <c r="AS830" s="641" t="str">
        <f t="shared" si="389"/>
        <v>ok</v>
      </c>
      <c r="AT830" s="641" t="str">
        <f t="shared" si="390"/>
        <v>ok</v>
      </c>
      <c r="AU830" s="641" t="str">
        <f t="shared" si="391"/>
        <v>ok</v>
      </c>
      <c r="AV830" s="641" t="str">
        <f t="shared" si="392"/>
        <v>ok</v>
      </c>
      <c r="AW830" s="641" t="str">
        <f t="shared" si="393"/>
        <v>ok</v>
      </c>
      <c r="AX830" s="641" t="str">
        <f t="shared" si="394"/>
        <v>ok</v>
      </c>
      <c r="AY830" s="641" t="str">
        <f t="shared" si="395"/>
        <v>ok</v>
      </c>
      <c r="AZ830" s="641" t="str">
        <f t="shared" si="396"/>
        <v>ok</v>
      </c>
      <c r="BA830" s="641" t="str">
        <f t="shared" si="397"/>
        <v>ok</v>
      </c>
      <c r="BB830" s="641" t="str">
        <f t="shared" si="398"/>
        <v>ok</v>
      </c>
      <c r="BC830" s="641" t="str">
        <f t="shared" si="399"/>
        <v>ok</v>
      </c>
    </row>
    <row r="831" spans="1:55" ht="12.75" hidden="1" customHeight="1">
      <c r="A831" s="34"/>
      <c r="B831" s="35">
        <f t="shared" si="383"/>
        <v>0</v>
      </c>
      <c r="C831" s="34"/>
      <c r="D831" s="250" t="s">
        <v>936</v>
      </c>
      <c r="E831" s="242"/>
      <c r="F831" s="248"/>
      <c r="G831" s="80"/>
      <c r="H831" s="81"/>
      <c r="I831" s="245"/>
      <c r="J831" s="263"/>
      <c r="K831" s="263"/>
      <c r="L831" s="263"/>
      <c r="M831" s="685"/>
      <c r="N831" s="686"/>
      <c r="O831" s="687"/>
      <c r="P831" s="687"/>
      <c r="Q831" s="687"/>
      <c r="R831" s="687"/>
      <c r="S831" s="688"/>
      <c r="T831" s="268"/>
      <c r="U831" s="539"/>
      <c r="V831" s="299" t="str">
        <f t="shared" si="20"/>
        <v>15.24</v>
      </c>
      <c r="W831" s="299">
        <f t="shared" si="400"/>
        <v>0</v>
      </c>
      <c r="X831" s="268"/>
      <c r="Y831" s="268"/>
      <c r="Z831" s="268"/>
      <c r="AA831" s="268"/>
      <c r="AB831" s="533"/>
      <c r="AN831" s="641" t="str">
        <f t="shared" si="384"/>
        <v>revisar</v>
      </c>
      <c r="AO831" s="641" t="str">
        <f t="shared" si="385"/>
        <v>ok</v>
      </c>
      <c r="AP831" s="641" t="str">
        <f t="shared" si="386"/>
        <v>ok</v>
      </c>
      <c r="AQ831" s="641" t="str">
        <f t="shared" si="387"/>
        <v>ok</v>
      </c>
      <c r="AR831" s="641" t="str">
        <f t="shared" si="388"/>
        <v>ok</v>
      </c>
      <c r="AS831" s="641" t="str">
        <f t="shared" si="389"/>
        <v>ok</v>
      </c>
      <c r="AT831" s="641" t="str">
        <f t="shared" si="390"/>
        <v>ok</v>
      </c>
      <c r="AU831" s="641" t="str">
        <f t="shared" si="391"/>
        <v>ok</v>
      </c>
      <c r="AV831" s="641" t="str">
        <f t="shared" si="392"/>
        <v>ok</v>
      </c>
      <c r="AW831" s="641" t="str">
        <f t="shared" si="393"/>
        <v>ok</v>
      </c>
      <c r="AX831" s="641" t="str">
        <f t="shared" si="394"/>
        <v>ok</v>
      </c>
      <c r="AY831" s="641" t="str">
        <f t="shared" si="395"/>
        <v>ok</v>
      </c>
      <c r="AZ831" s="641" t="str">
        <f t="shared" si="396"/>
        <v>ok</v>
      </c>
      <c r="BA831" s="641" t="str">
        <f t="shared" si="397"/>
        <v>ok</v>
      </c>
      <c r="BB831" s="641" t="str">
        <f t="shared" si="398"/>
        <v>ok</v>
      </c>
      <c r="BC831" s="641" t="str">
        <f t="shared" si="399"/>
        <v>ok</v>
      </c>
    </row>
    <row r="832" spans="1:55" ht="12.75" hidden="1" customHeight="1">
      <c r="A832" s="34"/>
      <c r="B832" s="35">
        <f t="shared" si="383"/>
        <v>0</v>
      </c>
      <c r="C832" s="34"/>
      <c r="D832" s="253" t="s">
        <v>937</v>
      </c>
      <c r="E832" s="242"/>
      <c r="F832" s="248"/>
      <c r="G832" s="80"/>
      <c r="H832" s="81"/>
      <c r="I832" s="245"/>
      <c r="J832" s="263"/>
      <c r="K832" s="263"/>
      <c r="L832" s="263"/>
      <c r="M832" s="685"/>
      <c r="N832" s="686"/>
      <c r="O832" s="687"/>
      <c r="P832" s="687"/>
      <c r="Q832" s="687"/>
      <c r="R832" s="687"/>
      <c r="S832" s="688"/>
      <c r="T832" s="268"/>
      <c r="U832" s="539"/>
      <c r="V832" s="299" t="str">
        <f t="shared" si="20"/>
        <v>15.25</v>
      </c>
      <c r="W832" s="299">
        <f t="shared" si="400"/>
        <v>0</v>
      </c>
      <c r="X832" s="268"/>
      <c r="Y832" s="268"/>
      <c r="Z832" s="268"/>
      <c r="AA832" s="268"/>
      <c r="AB832" s="533"/>
      <c r="AN832" s="641" t="str">
        <f t="shared" si="384"/>
        <v>revisar</v>
      </c>
      <c r="AO832" s="641" t="str">
        <f t="shared" si="385"/>
        <v>ok</v>
      </c>
      <c r="AP832" s="641" t="str">
        <f t="shared" si="386"/>
        <v>ok</v>
      </c>
      <c r="AQ832" s="641" t="str">
        <f t="shared" si="387"/>
        <v>ok</v>
      </c>
      <c r="AR832" s="641" t="str">
        <f t="shared" si="388"/>
        <v>ok</v>
      </c>
      <c r="AS832" s="641" t="str">
        <f t="shared" si="389"/>
        <v>ok</v>
      </c>
      <c r="AT832" s="641" t="str">
        <f t="shared" si="390"/>
        <v>ok</v>
      </c>
      <c r="AU832" s="641" t="str">
        <f t="shared" si="391"/>
        <v>ok</v>
      </c>
      <c r="AV832" s="641" t="str">
        <f t="shared" si="392"/>
        <v>ok</v>
      </c>
      <c r="AW832" s="641" t="str">
        <f t="shared" si="393"/>
        <v>ok</v>
      </c>
      <c r="AX832" s="641" t="str">
        <f t="shared" si="394"/>
        <v>ok</v>
      </c>
      <c r="AY832" s="641" t="str">
        <f t="shared" si="395"/>
        <v>ok</v>
      </c>
      <c r="AZ832" s="641" t="str">
        <f t="shared" si="396"/>
        <v>ok</v>
      </c>
      <c r="BA832" s="641" t="str">
        <f t="shared" si="397"/>
        <v>ok</v>
      </c>
      <c r="BB832" s="641" t="str">
        <f t="shared" si="398"/>
        <v>ok</v>
      </c>
      <c r="BC832" s="641" t="str">
        <f t="shared" si="399"/>
        <v>ok</v>
      </c>
    </row>
    <row r="833" spans="1:55" ht="12.75" hidden="1" customHeight="1">
      <c r="A833" s="34"/>
      <c r="B833" s="35">
        <f t="shared" si="383"/>
        <v>0</v>
      </c>
      <c r="C833" s="34"/>
      <c r="D833" s="250" t="s">
        <v>938</v>
      </c>
      <c r="E833" s="242"/>
      <c r="F833" s="248"/>
      <c r="G833" s="80"/>
      <c r="H833" s="81"/>
      <c r="I833" s="245"/>
      <c r="J833" s="263"/>
      <c r="K833" s="263"/>
      <c r="L833" s="263"/>
      <c r="M833" s="685"/>
      <c r="N833" s="686"/>
      <c r="O833" s="687"/>
      <c r="P833" s="687"/>
      <c r="Q833" s="687"/>
      <c r="R833" s="687"/>
      <c r="S833" s="688"/>
      <c r="T833" s="268"/>
      <c r="U833" s="539"/>
      <c r="V833" s="299" t="str">
        <f t="shared" si="20"/>
        <v>15.26</v>
      </c>
      <c r="W833" s="299">
        <f t="shared" si="400"/>
        <v>0</v>
      </c>
      <c r="X833" s="268"/>
      <c r="Y833" s="268"/>
      <c r="Z833" s="268"/>
      <c r="AA833" s="268"/>
      <c r="AB833" s="533"/>
      <c r="AN833" s="641" t="str">
        <f t="shared" si="384"/>
        <v>revisar</v>
      </c>
      <c r="AO833" s="641" t="str">
        <f t="shared" si="385"/>
        <v>ok</v>
      </c>
      <c r="AP833" s="641" t="str">
        <f t="shared" si="386"/>
        <v>ok</v>
      </c>
      <c r="AQ833" s="641" t="str">
        <f t="shared" si="387"/>
        <v>ok</v>
      </c>
      <c r="AR833" s="641" t="str">
        <f t="shared" si="388"/>
        <v>ok</v>
      </c>
      <c r="AS833" s="641" t="str">
        <f t="shared" si="389"/>
        <v>ok</v>
      </c>
      <c r="AT833" s="641" t="str">
        <f t="shared" si="390"/>
        <v>ok</v>
      </c>
      <c r="AU833" s="641" t="str">
        <f t="shared" si="391"/>
        <v>ok</v>
      </c>
      <c r="AV833" s="641" t="str">
        <f t="shared" si="392"/>
        <v>ok</v>
      </c>
      <c r="AW833" s="641" t="str">
        <f t="shared" si="393"/>
        <v>ok</v>
      </c>
      <c r="AX833" s="641" t="str">
        <f t="shared" si="394"/>
        <v>ok</v>
      </c>
      <c r="AY833" s="641" t="str">
        <f t="shared" si="395"/>
        <v>ok</v>
      </c>
      <c r="AZ833" s="641" t="str">
        <f t="shared" si="396"/>
        <v>ok</v>
      </c>
      <c r="BA833" s="641" t="str">
        <f t="shared" si="397"/>
        <v>ok</v>
      </c>
      <c r="BB833" s="641" t="str">
        <f t="shared" si="398"/>
        <v>ok</v>
      </c>
      <c r="BC833" s="641" t="str">
        <f t="shared" si="399"/>
        <v>ok</v>
      </c>
    </row>
    <row r="834" spans="1:55" ht="12.75" hidden="1" customHeight="1">
      <c r="A834" s="34"/>
      <c r="B834" s="35">
        <f t="shared" si="383"/>
        <v>0</v>
      </c>
      <c r="C834" s="34"/>
      <c r="D834" s="253" t="s">
        <v>939</v>
      </c>
      <c r="E834" s="242"/>
      <c r="F834" s="248"/>
      <c r="G834" s="80"/>
      <c r="H834" s="81"/>
      <c r="I834" s="245"/>
      <c r="J834" s="263"/>
      <c r="K834" s="263"/>
      <c r="L834" s="263"/>
      <c r="M834" s="685"/>
      <c r="N834" s="686"/>
      <c r="O834" s="687"/>
      <c r="P834" s="687"/>
      <c r="Q834" s="687"/>
      <c r="R834" s="687"/>
      <c r="S834" s="688"/>
      <c r="T834" s="268"/>
      <c r="U834" s="539"/>
      <c r="V834" s="299" t="str">
        <f t="shared" si="20"/>
        <v>15.27</v>
      </c>
      <c r="W834" s="299">
        <f t="shared" si="400"/>
        <v>0</v>
      </c>
      <c r="X834" s="268"/>
      <c r="Y834" s="268"/>
      <c r="Z834" s="268"/>
      <c r="AA834" s="268"/>
      <c r="AB834" s="533"/>
      <c r="AN834" s="641" t="str">
        <f t="shared" si="384"/>
        <v>revisar</v>
      </c>
      <c r="AO834" s="641" t="str">
        <f t="shared" si="385"/>
        <v>ok</v>
      </c>
      <c r="AP834" s="641" t="str">
        <f t="shared" si="386"/>
        <v>ok</v>
      </c>
      <c r="AQ834" s="641" t="str">
        <f t="shared" si="387"/>
        <v>ok</v>
      </c>
      <c r="AR834" s="641" t="str">
        <f t="shared" si="388"/>
        <v>ok</v>
      </c>
      <c r="AS834" s="641" t="str">
        <f t="shared" si="389"/>
        <v>ok</v>
      </c>
      <c r="AT834" s="641" t="str">
        <f t="shared" si="390"/>
        <v>ok</v>
      </c>
      <c r="AU834" s="641" t="str">
        <f t="shared" si="391"/>
        <v>ok</v>
      </c>
      <c r="AV834" s="641" t="str">
        <f t="shared" si="392"/>
        <v>ok</v>
      </c>
      <c r="AW834" s="641" t="str">
        <f t="shared" si="393"/>
        <v>ok</v>
      </c>
      <c r="AX834" s="641" t="str">
        <f t="shared" si="394"/>
        <v>ok</v>
      </c>
      <c r="AY834" s="641" t="str">
        <f t="shared" si="395"/>
        <v>ok</v>
      </c>
      <c r="AZ834" s="641" t="str">
        <f t="shared" si="396"/>
        <v>ok</v>
      </c>
      <c r="BA834" s="641" t="str">
        <f t="shared" si="397"/>
        <v>ok</v>
      </c>
      <c r="BB834" s="641" t="str">
        <f t="shared" si="398"/>
        <v>ok</v>
      </c>
      <c r="BC834" s="641" t="str">
        <f t="shared" si="399"/>
        <v>ok</v>
      </c>
    </row>
    <row r="835" spans="1:55" ht="12.75" hidden="1" customHeight="1">
      <c r="A835" s="34"/>
      <c r="B835" s="35">
        <f t="shared" si="383"/>
        <v>0</v>
      </c>
      <c r="C835" s="34"/>
      <c r="D835" s="250" t="s">
        <v>940</v>
      </c>
      <c r="E835" s="242"/>
      <c r="F835" s="248"/>
      <c r="G835" s="80"/>
      <c r="H835" s="81"/>
      <c r="I835" s="245"/>
      <c r="J835" s="263"/>
      <c r="K835" s="263"/>
      <c r="L835" s="263"/>
      <c r="M835" s="685"/>
      <c r="N835" s="686"/>
      <c r="O835" s="687"/>
      <c r="P835" s="687"/>
      <c r="Q835" s="687"/>
      <c r="R835" s="687"/>
      <c r="S835" s="688"/>
      <c r="T835" s="268"/>
      <c r="U835" s="539"/>
      <c r="V835" s="299" t="str">
        <f t="shared" si="20"/>
        <v>15.28</v>
      </c>
      <c r="W835" s="299">
        <f t="shared" si="400"/>
        <v>0</v>
      </c>
      <c r="X835" s="268"/>
      <c r="Y835" s="268"/>
      <c r="Z835" s="268"/>
      <c r="AA835" s="268"/>
      <c r="AB835" s="533"/>
      <c r="AN835" s="641" t="str">
        <f t="shared" si="384"/>
        <v>revisar</v>
      </c>
      <c r="AO835" s="641" t="str">
        <f t="shared" si="385"/>
        <v>ok</v>
      </c>
      <c r="AP835" s="641" t="str">
        <f t="shared" si="386"/>
        <v>ok</v>
      </c>
      <c r="AQ835" s="641" t="str">
        <f t="shared" si="387"/>
        <v>ok</v>
      </c>
      <c r="AR835" s="641" t="str">
        <f t="shared" si="388"/>
        <v>ok</v>
      </c>
      <c r="AS835" s="641" t="str">
        <f t="shared" si="389"/>
        <v>ok</v>
      </c>
      <c r="AT835" s="641" t="str">
        <f t="shared" si="390"/>
        <v>ok</v>
      </c>
      <c r="AU835" s="641" t="str">
        <f t="shared" si="391"/>
        <v>ok</v>
      </c>
      <c r="AV835" s="641" t="str">
        <f t="shared" si="392"/>
        <v>ok</v>
      </c>
      <c r="AW835" s="641" t="str">
        <f t="shared" si="393"/>
        <v>ok</v>
      </c>
      <c r="AX835" s="641" t="str">
        <f t="shared" si="394"/>
        <v>ok</v>
      </c>
      <c r="AY835" s="641" t="str">
        <f t="shared" si="395"/>
        <v>ok</v>
      </c>
      <c r="AZ835" s="641" t="str">
        <f t="shared" si="396"/>
        <v>ok</v>
      </c>
      <c r="BA835" s="641" t="str">
        <f t="shared" si="397"/>
        <v>ok</v>
      </c>
      <c r="BB835" s="641" t="str">
        <f t="shared" si="398"/>
        <v>ok</v>
      </c>
      <c r="BC835" s="641" t="str">
        <f t="shared" si="399"/>
        <v>ok</v>
      </c>
    </row>
    <row r="836" spans="1:55" ht="12.75" hidden="1" customHeight="1">
      <c r="A836" s="34"/>
      <c r="B836" s="35">
        <f t="shared" si="383"/>
        <v>0</v>
      </c>
      <c r="C836" s="34"/>
      <c r="D836" s="253" t="s">
        <v>941</v>
      </c>
      <c r="E836" s="242"/>
      <c r="F836" s="248"/>
      <c r="G836" s="80"/>
      <c r="H836" s="81"/>
      <c r="I836" s="245"/>
      <c r="J836" s="263"/>
      <c r="K836" s="263"/>
      <c r="L836" s="263"/>
      <c r="M836" s="685"/>
      <c r="N836" s="686"/>
      <c r="O836" s="687"/>
      <c r="P836" s="687"/>
      <c r="Q836" s="687"/>
      <c r="R836" s="687"/>
      <c r="S836" s="688"/>
      <c r="T836" s="268"/>
      <c r="U836" s="539"/>
      <c r="V836" s="299" t="str">
        <f t="shared" si="20"/>
        <v>15.29</v>
      </c>
      <c r="W836" s="299">
        <f t="shared" si="400"/>
        <v>0</v>
      </c>
      <c r="X836" s="268"/>
      <c r="Y836" s="268"/>
      <c r="Z836" s="268"/>
      <c r="AA836" s="268"/>
      <c r="AB836" s="533"/>
      <c r="AN836" s="641" t="str">
        <f t="shared" si="384"/>
        <v>revisar</v>
      </c>
      <c r="AO836" s="641" t="str">
        <f t="shared" si="385"/>
        <v>ok</v>
      </c>
      <c r="AP836" s="641" t="str">
        <f t="shared" si="386"/>
        <v>ok</v>
      </c>
      <c r="AQ836" s="641" t="str">
        <f t="shared" si="387"/>
        <v>ok</v>
      </c>
      <c r="AR836" s="641" t="str">
        <f t="shared" si="388"/>
        <v>ok</v>
      </c>
      <c r="AS836" s="641" t="str">
        <f t="shared" si="389"/>
        <v>ok</v>
      </c>
      <c r="AT836" s="641" t="str">
        <f t="shared" si="390"/>
        <v>ok</v>
      </c>
      <c r="AU836" s="641" t="str">
        <f t="shared" si="391"/>
        <v>ok</v>
      </c>
      <c r="AV836" s="641" t="str">
        <f t="shared" si="392"/>
        <v>ok</v>
      </c>
      <c r="AW836" s="641" t="str">
        <f t="shared" si="393"/>
        <v>ok</v>
      </c>
      <c r="AX836" s="641" t="str">
        <f t="shared" si="394"/>
        <v>ok</v>
      </c>
      <c r="AY836" s="641" t="str">
        <f t="shared" si="395"/>
        <v>ok</v>
      </c>
      <c r="AZ836" s="641" t="str">
        <f t="shared" si="396"/>
        <v>ok</v>
      </c>
      <c r="BA836" s="641" t="str">
        <f t="shared" si="397"/>
        <v>ok</v>
      </c>
      <c r="BB836" s="641" t="str">
        <f t="shared" si="398"/>
        <v>ok</v>
      </c>
      <c r="BC836" s="641" t="str">
        <f t="shared" si="399"/>
        <v>ok</v>
      </c>
    </row>
    <row r="837" spans="1:55" ht="12.75" hidden="1" customHeight="1">
      <c r="A837" s="34"/>
      <c r="B837" s="35">
        <f t="shared" si="383"/>
        <v>0</v>
      </c>
      <c r="C837" s="34"/>
      <c r="D837" s="250" t="s">
        <v>942</v>
      </c>
      <c r="E837" s="242"/>
      <c r="F837" s="248"/>
      <c r="G837" s="80"/>
      <c r="H837" s="81"/>
      <c r="I837" s="245"/>
      <c r="J837" s="263"/>
      <c r="K837" s="263"/>
      <c r="L837" s="263"/>
      <c r="M837" s="685"/>
      <c r="N837" s="686"/>
      <c r="O837" s="687"/>
      <c r="P837" s="687"/>
      <c r="Q837" s="687"/>
      <c r="R837" s="687"/>
      <c r="S837" s="688"/>
      <c r="T837" s="268"/>
      <c r="U837" s="539"/>
      <c r="V837" s="299" t="str">
        <f t="shared" si="20"/>
        <v>15.30</v>
      </c>
      <c r="W837" s="299">
        <f t="shared" si="400"/>
        <v>0</v>
      </c>
      <c r="X837" s="268"/>
      <c r="Y837" s="268"/>
      <c r="Z837" s="268"/>
      <c r="AA837" s="268"/>
      <c r="AB837" s="533"/>
      <c r="AN837" s="641" t="str">
        <f t="shared" si="384"/>
        <v>revisar</v>
      </c>
      <c r="AO837" s="641" t="str">
        <f t="shared" si="385"/>
        <v>ok</v>
      </c>
      <c r="AP837" s="641" t="str">
        <f t="shared" si="386"/>
        <v>ok</v>
      </c>
      <c r="AQ837" s="641" t="str">
        <f t="shared" si="387"/>
        <v>ok</v>
      </c>
      <c r="AR837" s="641" t="str">
        <f t="shared" si="388"/>
        <v>ok</v>
      </c>
      <c r="AS837" s="641" t="str">
        <f t="shared" si="389"/>
        <v>ok</v>
      </c>
      <c r="AT837" s="641" t="str">
        <f t="shared" si="390"/>
        <v>ok</v>
      </c>
      <c r="AU837" s="641" t="str">
        <f t="shared" si="391"/>
        <v>ok</v>
      </c>
      <c r="AV837" s="641" t="str">
        <f t="shared" si="392"/>
        <v>ok</v>
      </c>
      <c r="AW837" s="641" t="str">
        <f t="shared" si="393"/>
        <v>ok</v>
      </c>
      <c r="AX837" s="641" t="str">
        <f t="shared" si="394"/>
        <v>ok</v>
      </c>
      <c r="AY837" s="641" t="str">
        <f t="shared" si="395"/>
        <v>ok</v>
      </c>
      <c r="AZ837" s="641" t="str">
        <f t="shared" si="396"/>
        <v>ok</v>
      </c>
      <c r="BA837" s="641" t="str">
        <f t="shared" si="397"/>
        <v>ok</v>
      </c>
      <c r="BB837" s="641" t="str">
        <f t="shared" si="398"/>
        <v>ok</v>
      </c>
      <c r="BC837" s="641" t="str">
        <f t="shared" si="399"/>
        <v>ok</v>
      </c>
    </row>
    <row r="838" spans="1:55" ht="12.75" hidden="1" customHeight="1">
      <c r="A838" s="34"/>
      <c r="B838" s="35">
        <f t="shared" si="383"/>
        <v>0</v>
      </c>
      <c r="C838" s="34"/>
      <c r="D838" s="253" t="s">
        <v>943</v>
      </c>
      <c r="E838" s="242"/>
      <c r="F838" s="248"/>
      <c r="G838" s="80"/>
      <c r="H838" s="81"/>
      <c r="I838" s="245"/>
      <c r="J838" s="263"/>
      <c r="K838" s="263"/>
      <c r="L838" s="263"/>
      <c r="M838" s="685"/>
      <c r="N838" s="686"/>
      <c r="O838" s="687"/>
      <c r="P838" s="687"/>
      <c r="Q838" s="687"/>
      <c r="R838" s="687"/>
      <c r="S838" s="688"/>
      <c r="T838" s="268"/>
      <c r="U838" s="539"/>
      <c r="V838" s="299" t="str">
        <f t="shared" si="20"/>
        <v>15.31</v>
      </c>
      <c r="W838" s="299">
        <f t="shared" si="400"/>
        <v>0</v>
      </c>
      <c r="X838" s="268"/>
      <c r="Y838" s="268"/>
      <c r="Z838" s="268"/>
      <c r="AA838" s="268"/>
      <c r="AB838" s="533"/>
      <c r="AN838" s="641" t="str">
        <f t="shared" si="384"/>
        <v>revisar</v>
      </c>
      <c r="AO838" s="641" t="str">
        <f t="shared" si="385"/>
        <v>ok</v>
      </c>
      <c r="AP838" s="641" t="str">
        <f t="shared" si="386"/>
        <v>ok</v>
      </c>
      <c r="AQ838" s="641" t="str">
        <f t="shared" si="387"/>
        <v>ok</v>
      </c>
      <c r="AR838" s="641" t="str">
        <f t="shared" si="388"/>
        <v>ok</v>
      </c>
      <c r="AS838" s="641" t="str">
        <f t="shared" si="389"/>
        <v>ok</v>
      </c>
      <c r="AT838" s="641" t="str">
        <f t="shared" si="390"/>
        <v>ok</v>
      </c>
      <c r="AU838" s="641" t="str">
        <f t="shared" si="391"/>
        <v>ok</v>
      </c>
      <c r="AV838" s="641" t="str">
        <f t="shared" si="392"/>
        <v>ok</v>
      </c>
      <c r="AW838" s="641" t="str">
        <f t="shared" si="393"/>
        <v>ok</v>
      </c>
      <c r="AX838" s="641" t="str">
        <f t="shared" si="394"/>
        <v>ok</v>
      </c>
      <c r="AY838" s="641" t="str">
        <f t="shared" si="395"/>
        <v>ok</v>
      </c>
      <c r="AZ838" s="641" t="str">
        <f t="shared" si="396"/>
        <v>ok</v>
      </c>
      <c r="BA838" s="641" t="str">
        <f t="shared" si="397"/>
        <v>ok</v>
      </c>
      <c r="BB838" s="641" t="str">
        <f t="shared" si="398"/>
        <v>ok</v>
      </c>
      <c r="BC838" s="641" t="str">
        <f t="shared" si="399"/>
        <v>ok</v>
      </c>
    </row>
    <row r="839" spans="1:55" ht="12.75" hidden="1" customHeight="1">
      <c r="A839" s="34"/>
      <c r="B839" s="35">
        <f t="shared" si="383"/>
        <v>0</v>
      </c>
      <c r="C839" s="34"/>
      <c r="D839" s="250" t="s">
        <v>944</v>
      </c>
      <c r="E839" s="242"/>
      <c r="F839" s="248"/>
      <c r="G839" s="80"/>
      <c r="H839" s="81"/>
      <c r="I839" s="245"/>
      <c r="J839" s="263"/>
      <c r="K839" s="263"/>
      <c r="L839" s="263"/>
      <c r="M839" s="685"/>
      <c r="N839" s="686"/>
      <c r="O839" s="687"/>
      <c r="P839" s="687"/>
      <c r="Q839" s="687"/>
      <c r="R839" s="687"/>
      <c r="S839" s="688"/>
      <c r="T839" s="268"/>
      <c r="U839" s="539"/>
      <c r="V839" s="299" t="str">
        <f t="shared" si="20"/>
        <v>15.32</v>
      </c>
      <c r="W839" s="299">
        <f t="shared" si="400"/>
        <v>0</v>
      </c>
      <c r="X839" s="268"/>
      <c r="Y839" s="268"/>
      <c r="Z839" s="268"/>
      <c r="AA839" s="268"/>
      <c r="AB839" s="533"/>
      <c r="AN839" s="641" t="str">
        <f t="shared" si="384"/>
        <v>revisar</v>
      </c>
      <c r="AO839" s="641" t="str">
        <f t="shared" si="385"/>
        <v>ok</v>
      </c>
      <c r="AP839" s="641" t="str">
        <f t="shared" si="386"/>
        <v>ok</v>
      </c>
      <c r="AQ839" s="641" t="str">
        <f t="shared" si="387"/>
        <v>ok</v>
      </c>
      <c r="AR839" s="641" t="str">
        <f t="shared" si="388"/>
        <v>ok</v>
      </c>
      <c r="AS839" s="641" t="str">
        <f t="shared" si="389"/>
        <v>ok</v>
      </c>
      <c r="AT839" s="641" t="str">
        <f t="shared" si="390"/>
        <v>ok</v>
      </c>
      <c r="AU839" s="641" t="str">
        <f t="shared" si="391"/>
        <v>ok</v>
      </c>
      <c r="AV839" s="641" t="str">
        <f t="shared" si="392"/>
        <v>ok</v>
      </c>
      <c r="AW839" s="641" t="str">
        <f t="shared" si="393"/>
        <v>ok</v>
      </c>
      <c r="AX839" s="641" t="str">
        <f t="shared" si="394"/>
        <v>ok</v>
      </c>
      <c r="AY839" s="641" t="str">
        <f t="shared" si="395"/>
        <v>ok</v>
      </c>
      <c r="AZ839" s="641" t="str">
        <f t="shared" si="396"/>
        <v>ok</v>
      </c>
      <c r="BA839" s="641" t="str">
        <f t="shared" si="397"/>
        <v>ok</v>
      </c>
      <c r="BB839" s="641" t="str">
        <f t="shared" si="398"/>
        <v>ok</v>
      </c>
      <c r="BC839" s="641" t="str">
        <f t="shared" si="399"/>
        <v>ok</v>
      </c>
    </row>
    <row r="840" spans="1:55" ht="12.75" hidden="1" customHeight="1">
      <c r="A840" s="34"/>
      <c r="B840" s="35">
        <f t="shared" si="383"/>
        <v>0</v>
      </c>
      <c r="C840" s="34"/>
      <c r="D840" s="253" t="s">
        <v>945</v>
      </c>
      <c r="E840" s="242"/>
      <c r="F840" s="248"/>
      <c r="G840" s="80"/>
      <c r="H840" s="81"/>
      <c r="I840" s="245"/>
      <c r="J840" s="263"/>
      <c r="K840" s="263"/>
      <c r="L840" s="263"/>
      <c r="M840" s="685"/>
      <c r="N840" s="686"/>
      <c r="O840" s="687"/>
      <c r="P840" s="687"/>
      <c r="Q840" s="687"/>
      <c r="R840" s="687"/>
      <c r="S840" s="688"/>
      <c r="T840" s="268"/>
      <c r="U840" s="539"/>
      <c r="V840" s="299" t="str">
        <f t="shared" si="20"/>
        <v>15.33</v>
      </c>
      <c r="W840" s="299">
        <f t="shared" si="400"/>
        <v>0</v>
      </c>
      <c r="X840" s="268"/>
      <c r="Y840" s="268"/>
      <c r="Z840" s="268"/>
      <c r="AA840" s="268"/>
      <c r="AB840" s="533"/>
      <c r="AN840" s="641" t="str">
        <f t="shared" si="384"/>
        <v>revisar</v>
      </c>
      <c r="AO840" s="641" t="str">
        <f t="shared" si="385"/>
        <v>ok</v>
      </c>
      <c r="AP840" s="641" t="str">
        <f t="shared" si="386"/>
        <v>ok</v>
      </c>
      <c r="AQ840" s="641" t="str">
        <f t="shared" si="387"/>
        <v>ok</v>
      </c>
      <c r="AR840" s="641" t="str">
        <f t="shared" si="388"/>
        <v>ok</v>
      </c>
      <c r="AS840" s="641" t="str">
        <f t="shared" si="389"/>
        <v>ok</v>
      </c>
      <c r="AT840" s="641" t="str">
        <f t="shared" si="390"/>
        <v>ok</v>
      </c>
      <c r="AU840" s="641" t="str">
        <f t="shared" si="391"/>
        <v>ok</v>
      </c>
      <c r="AV840" s="641" t="str">
        <f t="shared" si="392"/>
        <v>ok</v>
      </c>
      <c r="AW840" s="641" t="str">
        <f t="shared" si="393"/>
        <v>ok</v>
      </c>
      <c r="AX840" s="641" t="str">
        <f t="shared" si="394"/>
        <v>ok</v>
      </c>
      <c r="AY840" s="641" t="str">
        <f t="shared" si="395"/>
        <v>ok</v>
      </c>
      <c r="AZ840" s="641" t="str">
        <f t="shared" si="396"/>
        <v>ok</v>
      </c>
      <c r="BA840" s="641" t="str">
        <f t="shared" si="397"/>
        <v>ok</v>
      </c>
      <c r="BB840" s="641" t="str">
        <f t="shared" si="398"/>
        <v>ok</v>
      </c>
      <c r="BC840" s="641" t="str">
        <f t="shared" si="399"/>
        <v>ok</v>
      </c>
    </row>
    <row r="841" spans="1:55" ht="12.75" hidden="1" customHeight="1">
      <c r="A841" s="34"/>
      <c r="B841" s="35">
        <f t="shared" si="383"/>
        <v>0</v>
      </c>
      <c r="C841" s="34"/>
      <c r="D841" s="250" t="s">
        <v>946</v>
      </c>
      <c r="E841" s="242"/>
      <c r="F841" s="248"/>
      <c r="G841" s="80"/>
      <c r="H841" s="81"/>
      <c r="I841" s="245"/>
      <c r="J841" s="263"/>
      <c r="K841" s="263"/>
      <c r="L841" s="263"/>
      <c r="M841" s="685"/>
      <c r="N841" s="686"/>
      <c r="O841" s="687"/>
      <c r="P841" s="687"/>
      <c r="Q841" s="687"/>
      <c r="R841" s="687"/>
      <c r="S841" s="688"/>
      <c r="T841" s="268"/>
      <c r="U841" s="539"/>
      <c r="V841" s="299" t="str">
        <f t="shared" si="20"/>
        <v>15.34</v>
      </c>
      <c r="W841" s="299">
        <f t="shared" si="400"/>
        <v>0</v>
      </c>
      <c r="X841" s="268"/>
      <c r="Y841" s="268"/>
      <c r="Z841" s="268"/>
      <c r="AA841" s="268"/>
      <c r="AB841" s="533"/>
      <c r="AN841" s="641" t="str">
        <f t="shared" si="384"/>
        <v>revisar</v>
      </c>
      <c r="AO841" s="641" t="str">
        <f t="shared" si="385"/>
        <v>ok</v>
      </c>
      <c r="AP841" s="641" t="str">
        <f t="shared" si="386"/>
        <v>ok</v>
      </c>
      <c r="AQ841" s="641" t="str">
        <f t="shared" si="387"/>
        <v>ok</v>
      </c>
      <c r="AR841" s="641" t="str">
        <f t="shared" si="388"/>
        <v>ok</v>
      </c>
      <c r="AS841" s="641" t="str">
        <f t="shared" si="389"/>
        <v>ok</v>
      </c>
      <c r="AT841" s="641" t="str">
        <f t="shared" si="390"/>
        <v>ok</v>
      </c>
      <c r="AU841" s="641" t="str">
        <f t="shared" si="391"/>
        <v>ok</v>
      </c>
      <c r="AV841" s="641" t="str">
        <f t="shared" si="392"/>
        <v>ok</v>
      </c>
      <c r="AW841" s="641" t="str">
        <f t="shared" si="393"/>
        <v>ok</v>
      </c>
      <c r="AX841" s="641" t="str">
        <f t="shared" si="394"/>
        <v>ok</v>
      </c>
      <c r="AY841" s="641" t="str">
        <f t="shared" si="395"/>
        <v>ok</v>
      </c>
      <c r="AZ841" s="641" t="str">
        <f t="shared" si="396"/>
        <v>ok</v>
      </c>
      <c r="BA841" s="641" t="str">
        <f t="shared" si="397"/>
        <v>ok</v>
      </c>
      <c r="BB841" s="641" t="str">
        <f t="shared" si="398"/>
        <v>ok</v>
      </c>
      <c r="BC841" s="641" t="str">
        <f t="shared" si="399"/>
        <v>ok</v>
      </c>
    </row>
    <row r="842" spans="1:55" ht="12.75" hidden="1" customHeight="1">
      <c r="A842" s="34"/>
      <c r="B842" s="35">
        <f t="shared" si="383"/>
        <v>0</v>
      </c>
      <c r="C842" s="34"/>
      <c r="D842" s="253" t="s">
        <v>947</v>
      </c>
      <c r="E842" s="242"/>
      <c r="F842" s="248"/>
      <c r="G842" s="80"/>
      <c r="H842" s="81"/>
      <c r="I842" s="245"/>
      <c r="J842" s="263"/>
      <c r="K842" s="263"/>
      <c r="L842" s="263"/>
      <c r="M842" s="685"/>
      <c r="N842" s="686"/>
      <c r="O842" s="687"/>
      <c r="P842" s="687"/>
      <c r="Q842" s="687"/>
      <c r="R842" s="687"/>
      <c r="S842" s="688"/>
      <c r="T842" s="268"/>
      <c r="U842" s="539"/>
      <c r="V842" s="299" t="str">
        <f t="shared" si="20"/>
        <v>15.35</v>
      </c>
      <c r="W842" s="299">
        <f t="shared" si="400"/>
        <v>0</v>
      </c>
      <c r="X842" s="268"/>
      <c r="Y842" s="268"/>
      <c r="Z842" s="268"/>
      <c r="AA842" s="268"/>
      <c r="AB842" s="533"/>
      <c r="AN842" s="641" t="str">
        <f t="shared" si="384"/>
        <v>revisar</v>
      </c>
      <c r="AO842" s="641" t="str">
        <f t="shared" si="385"/>
        <v>ok</v>
      </c>
      <c r="AP842" s="641" t="str">
        <f t="shared" si="386"/>
        <v>ok</v>
      </c>
      <c r="AQ842" s="641" t="str">
        <f t="shared" si="387"/>
        <v>ok</v>
      </c>
      <c r="AR842" s="641" t="str">
        <f t="shared" si="388"/>
        <v>ok</v>
      </c>
      <c r="AS842" s="641" t="str">
        <f t="shared" si="389"/>
        <v>ok</v>
      </c>
      <c r="AT842" s="641" t="str">
        <f t="shared" si="390"/>
        <v>ok</v>
      </c>
      <c r="AU842" s="641" t="str">
        <f t="shared" si="391"/>
        <v>ok</v>
      </c>
      <c r="AV842" s="641" t="str">
        <f t="shared" si="392"/>
        <v>ok</v>
      </c>
      <c r="AW842" s="641" t="str">
        <f t="shared" si="393"/>
        <v>ok</v>
      </c>
      <c r="AX842" s="641" t="str">
        <f t="shared" si="394"/>
        <v>ok</v>
      </c>
      <c r="AY842" s="641" t="str">
        <f t="shared" si="395"/>
        <v>ok</v>
      </c>
      <c r="AZ842" s="641" t="str">
        <f t="shared" si="396"/>
        <v>ok</v>
      </c>
      <c r="BA842" s="641" t="str">
        <f t="shared" si="397"/>
        <v>ok</v>
      </c>
      <c r="BB842" s="641" t="str">
        <f t="shared" si="398"/>
        <v>ok</v>
      </c>
      <c r="BC842" s="641" t="str">
        <f t="shared" si="399"/>
        <v>ok</v>
      </c>
    </row>
    <row r="843" spans="1:55" ht="12.75" hidden="1" customHeight="1">
      <c r="A843" s="34"/>
      <c r="B843" s="35">
        <f t="shared" si="383"/>
        <v>0</v>
      </c>
      <c r="C843" s="34"/>
      <c r="D843" s="250" t="s">
        <v>948</v>
      </c>
      <c r="E843" s="242"/>
      <c r="F843" s="248"/>
      <c r="G843" s="80"/>
      <c r="H843" s="81"/>
      <c r="I843" s="245"/>
      <c r="J843" s="263"/>
      <c r="K843" s="263"/>
      <c r="L843" s="263"/>
      <c r="M843" s="685"/>
      <c r="N843" s="686"/>
      <c r="O843" s="687"/>
      <c r="P843" s="687"/>
      <c r="Q843" s="687"/>
      <c r="R843" s="687"/>
      <c r="S843" s="688"/>
      <c r="T843" s="268"/>
      <c r="U843" s="539"/>
      <c r="V843" s="299" t="str">
        <f t="shared" si="20"/>
        <v>15.36</v>
      </c>
      <c r="W843" s="299">
        <f t="shared" si="400"/>
        <v>0</v>
      </c>
      <c r="X843" s="268"/>
      <c r="Y843" s="268"/>
      <c r="Z843" s="268"/>
      <c r="AA843" s="268"/>
      <c r="AB843" s="533"/>
      <c r="AN843" s="641" t="str">
        <f t="shared" si="384"/>
        <v>revisar</v>
      </c>
      <c r="AO843" s="641" t="str">
        <f t="shared" si="385"/>
        <v>ok</v>
      </c>
      <c r="AP843" s="641" t="str">
        <f t="shared" si="386"/>
        <v>ok</v>
      </c>
      <c r="AQ843" s="641" t="str">
        <f t="shared" si="387"/>
        <v>ok</v>
      </c>
      <c r="AR843" s="641" t="str">
        <f t="shared" si="388"/>
        <v>ok</v>
      </c>
      <c r="AS843" s="641" t="str">
        <f t="shared" si="389"/>
        <v>ok</v>
      </c>
      <c r="AT843" s="641" t="str">
        <f t="shared" si="390"/>
        <v>ok</v>
      </c>
      <c r="AU843" s="641" t="str">
        <f t="shared" si="391"/>
        <v>ok</v>
      </c>
      <c r="AV843" s="641" t="str">
        <f t="shared" si="392"/>
        <v>ok</v>
      </c>
      <c r="AW843" s="641" t="str">
        <f t="shared" si="393"/>
        <v>ok</v>
      </c>
      <c r="AX843" s="641" t="str">
        <f t="shared" si="394"/>
        <v>ok</v>
      </c>
      <c r="AY843" s="641" t="str">
        <f t="shared" si="395"/>
        <v>ok</v>
      </c>
      <c r="AZ843" s="641" t="str">
        <f t="shared" si="396"/>
        <v>ok</v>
      </c>
      <c r="BA843" s="641" t="str">
        <f t="shared" si="397"/>
        <v>ok</v>
      </c>
      <c r="BB843" s="641" t="str">
        <f t="shared" si="398"/>
        <v>ok</v>
      </c>
      <c r="BC843" s="641" t="str">
        <f t="shared" si="399"/>
        <v>ok</v>
      </c>
    </row>
    <row r="844" spans="1:55" ht="12.75" hidden="1" customHeight="1">
      <c r="A844" s="34"/>
      <c r="B844" s="35">
        <f t="shared" si="383"/>
        <v>0</v>
      </c>
      <c r="C844" s="34"/>
      <c r="D844" s="253" t="s">
        <v>949</v>
      </c>
      <c r="E844" s="242"/>
      <c r="F844" s="248"/>
      <c r="G844" s="80"/>
      <c r="H844" s="81"/>
      <c r="I844" s="245"/>
      <c r="J844" s="263"/>
      <c r="K844" s="263"/>
      <c r="L844" s="263"/>
      <c r="M844" s="685"/>
      <c r="N844" s="686"/>
      <c r="O844" s="687"/>
      <c r="P844" s="687"/>
      <c r="Q844" s="687"/>
      <c r="R844" s="687"/>
      <c r="S844" s="688"/>
      <c r="T844" s="268"/>
      <c r="U844" s="539"/>
      <c r="V844" s="299" t="str">
        <f t="shared" si="20"/>
        <v>15.37</v>
      </c>
      <c r="W844" s="299">
        <f t="shared" si="400"/>
        <v>0</v>
      </c>
      <c r="X844" s="268"/>
      <c r="Y844" s="268"/>
      <c r="Z844" s="268"/>
      <c r="AA844" s="268"/>
      <c r="AB844" s="533"/>
      <c r="AN844" s="641" t="str">
        <f t="shared" si="384"/>
        <v>revisar</v>
      </c>
      <c r="AO844" s="641" t="str">
        <f t="shared" si="385"/>
        <v>ok</v>
      </c>
      <c r="AP844" s="641" t="str">
        <f t="shared" si="386"/>
        <v>ok</v>
      </c>
      <c r="AQ844" s="641" t="str">
        <f t="shared" si="387"/>
        <v>ok</v>
      </c>
      <c r="AR844" s="641" t="str">
        <f t="shared" si="388"/>
        <v>ok</v>
      </c>
      <c r="AS844" s="641" t="str">
        <f t="shared" si="389"/>
        <v>ok</v>
      </c>
      <c r="AT844" s="641" t="str">
        <f t="shared" si="390"/>
        <v>ok</v>
      </c>
      <c r="AU844" s="641" t="str">
        <f t="shared" si="391"/>
        <v>ok</v>
      </c>
      <c r="AV844" s="641" t="str">
        <f t="shared" si="392"/>
        <v>ok</v>
      </c>
      <c r="AW844" s="641" t="str">
        <f t="shared" si="393"/>
        <v>ok</v>
      </c>
      <c r="AX844" s="641" t="str">
        <f t="shared" si="394"/>
        <v>ok</v>
      </c>
      <c r="AY844" s="641" t="str">
        <f t="shared" si="395"/>
        <v>ok</v>
      </c>
      <c r="AZ844" s="641" t="str">
        <f t="shared" si="396"/>
        <v>ok</v>
      </c>
      <c r="BA844" s="641" t="str">
        <f t="shared" si="397"/>
        <v>ok</v>
      </c>
      <c r="BB844" s="641" t="str">
        <f t="shared" si="398"/>
        <v>ok</v>
      </c>
      <c r="BC844" s="641" t="str">
        <f t="shared" si="399"/>
        <v>ok</v>
      </c>
    </row>
    <row r="845" spans="1:55" ht="12.75" hidden="1" customHeight="1">
      <c r="A845" s="34"/>
      <c r="B845" s="35">
        <f t="shared" si="383"/>
        <v>0</v>
      </c>
      <c r="C845" s="34"/>
      <c r="D845" s="250" t="s">
        <v>950</v>
      </c>
      <c r="E845" s="242"/>
      <c r="F845" s="248"/>
      <c r="G845" s="80"/>
      <c r="H845" s="81"/>
      <c r="I845" s="245"/>
      <c r="J845" s="263"/>
      <c r="K845" s="263"/>
      <c r="L845" s="263"/>
      <c r="M845" s="685"/>
      <c r="N845" s="686"/>
      <c r="O845" s="687"/>
      <c r="P845" s="687"/>
      <c r="Q845" s="687"/>
      <c r="R845" s="687"/>
      <c r="S845" s="688"/>
      <c r="T845" s="268"/>
      <c r="U845" s="539"/>
      <c r="V845" s="299" t="str">
        <f t="shared" si="20"/>
        <v>15.38</v>
      </c>
      <c r="W845" s="299">
        <f t="shared" si="400"/>
        <v>0</v>
      </c>
      <c r="X845" s="268"/>
      <c r="Y845" s="268"/>
      <c r="Z845" s="268"/>
      <c r="AA845" s="268"/>
      <c r="AB845" s="533"/>
      <c r="AN845" s="641" t="str">
        <f t="shared" si="384"/>
        <v>revisar</v>
      </c>
      <c r="AO845" s="641" t="str">
        <f t="shared" si="385"/>
        <v>ok</v>
      </c>
      <c r="AP845" s="641" t="str">
        <f t="shared" si="386"/>
        <v>ok</v>
      </c>
      <c r="AQ845" s="641" t="str">
        <f t="shared" si="387"/>
        <v>ok</v>
      </c>
      <c r="AR845" s="641" t="str">
        <f t="shared" si="388"/>
        <v>ok</v>
      </c>
      <c r="AS845" s="641" t="str">
        <f t="shared" si="389"/>
        <v>ok</v>
      </c>
      <c r="AT845" s="641" t="str">
        <f t="shared" si="390"/>
        <v>ok</v>
      </c>
      <c r="AU845" s="641" t="str">
        <f t="shared" si="391"/>
        <v>ok</v>
      </c>
      <c r="AV845" s="641" t="str">
        <f t="shared" si="392"/>
        <v>ok</v>
      </c>
      <c r="AW845" s="641" t="str">
        <f t="shared" si="393"/>
        <v>ok</v>
      </c>
      <c r="AX845" s="641" t="str">
        <f t="shared" si="394"/>
        <v>ok</v>
      </c>
      <c r="AY845" s="641" t="str">
        <f t="shared" si="395"/>
        <v>ok</v>
      </c>
      <c r="AZ845" s="641" t="str">
        <f t="shared" si="396"/>
        <v>ok</v>
      </c>
      <c r="BA845" s="641" t="str">
        <f t="shared" si="397"/>
        <v>ok</v>
      </c>
      <c r="BB845" s="641" t="str">
        <f t="shared" si="398"/>
        <v>ok</v>
      </c>
      <c r="BC845" s="641" t="str">
        <f t="shared" si="399"/>
        <v>ok</v>
      </c>
    </row>
    <row r="846" spans="1:55" ht="12.75" hidden="1" customHeight="1">
      <c r="A846" s="34"/>
      <c r="B846" s="35">
        <f t="shared" si="383"/>
        <v>0</v>
      </c>
      <c r="C846" s="34"/>
      <c r="D846" s="253" t="s">
        <v>951</v>
      </c>
      <c r="E846" s="242"/>
      <c r="F846" s="248"/>
      <c r="G846" s="80"/>
      <c r="H846" s="81"/>
      <c r="I846" s="245"/>
      <c r="J846" s="263"/>
      <c r="K846" s="263"/>
      <c r="L846" s="263"/>
      <c r="M846" s="685"/>
      <c r="N846" s="686"/>
      <c r="O846" s="687"/>
      <c r="P846" s="687"/>
      <c r="Q846" s="687"/>
      <c r="R846" s="687"/>
      <c r="S846" s="688"/>
      <c r="T846" s="268"/>
      <c r="U846" s="539"/>
      <c r="V846" s="299" t="str">
        <f t="shared" si="20"/>
        <v>15.39</v>
      </c>
      <c r="W846" s="299">
        <f t="shared" si="400"/>
        <v>0</v>
      </c>
      <c r="X846" s="268"/>
      <c r="Y846" s="268"/>
      <c r="Z846" s="268"/>
      <c r="AA846" s="268"/>
      <c r="AB846" s="533"/>
      <c r="AN846" s="641" t="str">
        <f t="shared" si="384"/>
        <v>revisar</v>
      </c>
      <c r="AO846" s="641" t="str">
        <f t="shared" si="385"/>
        <v>ok</v>
      </c>
      <c r="AP846" s="641" t="str">
        <f t="shared" si="386"/>
        <v>ok</v>
      </c>
      <c r="AQ846" s="641" t="str">
        <f t="shared" si="387"/>
        <v>ok</v>
      </c>
      <c r="AR846" s="641" t="str">
        <f t="shared" si="388"/>
        <v>ok</v>
      </c>
      <c r="AS846" s="641" t="str">
        <f t="shared" si="389"/>
        <v>ok</v>
      </c>
      <c r="AT846" s="641" t="str">
        <f t="shared" si="390"/>
        <v>ok</v>
      </c>
      <c r="AU846" s="641" t="str">
        <f t="shared" si="391"/>
        <v>ok</v>
      </c>
      <c r="AV846" s="641" t="str">
        <f t="shared" si="392"/>
        <v>ok</v>
      </c>
      <c r="AW846" s="641" t="str">
        <f t="shared" si="393"/>
        <v>ok</v>
      </c>
      <c r="AX846" s="641" t="str">
        <f t="shared" si="394"/>
        <v>ok</v>
      </c>
      <c r="AY846" s="641" t="str">
        <f t="shared" si="395"/>
        <v>ok</v>
      </c>
      <c r="AZ846" s="641" t="str">
        <f t="shared" si="396"/>
        <v>ok</v>
      </c>
      <c r="BA846" s="641" t="str">
        <f t="shared" si="397"/>
        <v>ok</v>
      </c>
      <c r="BB846" s="641" t="str">
        <f t="shared" si="398"/>
        <v>ok</v>
      </c>
      <c r="BC846" s="641" t="str">
        <f t="shared" si="399"/>
        <v>ok</v>
      </c>
    </row>
    <row r="847" spans="1:55" ht="12.75" hidden="1" customHeight="1">
      <c r="A847" s="34"/>
      <c r="B847" s="35">
        <f t="shared" si="383"/>
        <v>0</v>
      </c>
      <c r="C847" s="34"/>
      <c r="D847" s="250" t="s">
        <v>952</v>
      </c>
      <c r="E847" s="242"/>
      <c r="F847" s="248"/>
      <c r="G847" s="80"/>
      <c r="H847" s="81"/>
      <c r="I847" s="245"/>
      <c r="J847" s="263"/>
      <c r="K847" s="263"/>
      <c r="L847" s="263"/>
      <c r="M847" s="685"/>
      <c r="N847" s="686"/>
      <c r="O847" s="687"/>
      <c r="P847" s="687"/>
      <c r="Q847" s="687"/>
      <c r="R847" s="687"/>
      <c r="S847" s="688"/>
      <c r="T847" s="268"/>
      <c r="U847" s="539"/>
      <c r="V847" s="299" t="str">
        <f t="shared" si="20"/>
        <v>15.40</v>
      </c>
      <c r="W847" s="299">
        <f t="shared" si="400"/>
        <v>0</v>
      </c>
      <c r="X847" s="268"/>
      <c r="Y847" s="268"/>
      <c r="Z847" s="268"/>
      <c r="AA847" s="268"/>
      <c r="AB847" s="533"/>
      <c r="AN847" s="641" t="str">
        <f t="shared" si="384"/>
        <v>revisar</v>
      </c>
      <c r="AO847" s="641" t="str">
        <f t="shared" si="385"/>
        <v>ok</v>
      </c>
      <c r="AP847" s="641" t="str">
        <f t="shared" si="386"/>
        <v>ok</v>
      </c>
      <c r="AQ847" s="641" t="str">
        <f t="shared" si="387"/>
        <v>ok</v>
      </c>
      <c r="AR847" s="641" t="str">
        <f t="shared" si="388"/>
        <v>ok</v>
      </c>
      <c r="AS847" s="641" t="str">
        <f t="shared" si="389"/>
        <v>ok</v>
      </c>
      <c r="AT847" s="641" t="str">
        <f t="shared" si="390"/>
        <v>ok</v>
      </c>
      <c r="AU847" s="641" t="str">
        <f t="shared" si="391"/>
        <v>ok</v>
      </c>
      <c r="AV847" s="641" t="str">
        <f t="shared" si="392"/>
        <v>ok</v>
      </c>
      <c r="AW847" s="641" t="str">
        <f t="shared" si="393"/>
        <v>ok</v>
      </c>
      <c r="AX847" s="641" t="str">
        <f t="shared" si="394"/>
        <v>ok</v>
      </c>
      <c r="AY847" s="641" t="str">
        <f t="shared" si="395"/>
        <v>ok</v>
      </c>
      <c r="AZ847" s="641" t="str">
        <f t="shared" si="396"/>
        <v>ok</v>
      </c>
      <c r="BA847" s="641" t="str">
        <f t="shared" si="397"/>
        <v>ok</v>
      </c>
      <c r="BB847" s="641" t="str">
        <f t="shared" si="398"/>
        <v>ok</v>
      </c>
      <c r="BC847" s="641" t="str">
        <f t="shared" si="399"/>
        <v>ok</v>
      </c>
    </row>
    <row r="848" spans="1:55" ht="12.75" hidden="1" customHeight="1">
      <c r="A848" s="34"/>
      <c r="B848" s="35">
        <f t="shared" si="383"/>
        <v>0</v>
      </c>
      <c r="C848" s="34"/>
      <c r="D848" s="253" t="s">
        <v>953</v>
      </c>
      <c r="E848" s="242"/>
      <c r="F848" s="248"/>
      <c r="G848" s="80"/>
      <c r="H848" s="81"/>
      <c r="I848" s="245"/>
      <c r="J848" s="263"/>
      <c r="K848" s="263"/>
      <c r="L848" s="263"/>
      <c r="M848" s="685"/>
      <c r="N848" s="686"/>
      <c r="O848" s="687"/>
      <c r="P848" s="687"/>
      <c r="Q848" s="687"/>
      <c r="R848" s="687"/>
      <c r="S848" s="688"/>
      <c r="T848" s="268"/>
      <c r="U848" s="539"/>
      <c r="V848" s="299" t="str">
        <f t="shared" si="20"/>
        <v>15.41</v>
      </c>
      <c r="W848" s="299">
        <f t="shared" si="400"/>
        <v>0</v>
      </c>
      <c r="X848" s="268"/>
      <c r="Y848" s="268"/>
      <c r="Z848" s="268"/>
      <c r="AA848" s="268"/>
      <c r="AB848" s="533"/>
      <c r="AN848" s="641" t="str">
        <f t="shared" si="384"/>
        <v>revisar</v>
      </c>
      <c r="AO848" s="641" t="str">
        <f t="shared" si="385"/>
        <v>ok</v>
      </c>
      <c r="AP848" s="641" t="str">
        <f t="shared" si="386"/>
        <v>ok</v>
      </c>
      <c r="AQ848" s="641" t="str">
        <f t="shared" si="387"/>
        <v>ok</v>
      </c>
      <c r="AR848" s="641" t="str">
        <f t="shared" si="388"/>
        <v>ok</v>
      </c>
      <c r="AS848" s="641" t="str">
        <f t="shared" si="389"/>
        <v>ok</v>
      </c>
      <c r="AT848" s="641" t="str">
        <f t="shared" si="390"/>
        <v>ok</v>
      </c>
      <c r="AU848" s="641" t="str">
        <f t="shared" si="391"/>
        <v>ok</v>
      </c>
      <c r="AV848" s="641" t="str">
        <f t="shared" si="392"/>
        <v>ok</v>
      </c>
      <c r="AW848" s="641" t="str">
        <f t="shared" si="393"/>
        <v>ok</v>
      </c>
      <c r="AX848" s="641" t="str">
        <f t="shared" si="394"/>
        <v>ok</v>
      </c>
      <c r="AY848" s="641" t="str">
        <f t="shared" si="395"/>
        <v>ok</v>
      </c>
      <c r="AZ848" s="641" t="str">
        <f t="shared" si="396"/>
        <v>ok</v>
      </c>
      <c r="BA848" s="641" t="str">
        <f t="shared" si="397"/>
        <v>ok</v>
      </c>
      <c r="BB848" s="641" t="str">
        <f t="shared" si="398"/>
        <v>ok</v>
      </c>
      <c r="BC848" s="641" t="str">
        <f t="shared" si="399"/>
        <v>ok</v>
      </c>
    </row>
    <row r="849" spans="1:55" ht="12.75" hidden="1" customHeight="1">
      <c r="A849" s="34"/>
      <c r="B849" s="35">
        <f t="shared" si="383"/>
        <v>0</v>
      </c>
      <c r="C849" s="34"/>
      <c r="D849" s="250" t="s">
        <v>954</v>
      </c>
      <c r="E849" s="242"/>
      <c r="F849" s="248"/>
      <c r="G849" s="80"/>
      <c r="H849" s="81"/>
      <c r="I849" s="245"/>
      <c r="J849" s="263"/>
      <c r="K849" s="263"/>
      <c r="L849" s="263"/>
      <c r="M849" s="685"/>
      <c r="N849" s="686"/>
      <c r="O849" s="687"/>
      <c r="P849" s="687"/>
      <c r="Q849" s="687"/>
      <c r="R849" s="687"/>
      <c r="S849" s="688"/>
      <c r="T849" s="268"/>
      <c r="U849" s="539"/>
      <c r="V849" s="299" t="str">
        <f t="shared" si="20"/>
        <v>15.42</v>
      </c>
      <c r="W849" s="299">
        <f t="shared" si="400"/>
        <v>0</v>
      </c>
      <c r="X849" s="268"/>
      <c r="Y849" s="268"/>
      <c r="Z849" s="268"/>
      <c r="AA849" s="268"/>
      <c r="AB849" s="533"/>
      <c r="AN849" s="641" t="str">
        <f t="shared" si="384"/>
        <v>revisar</v>
      </c>
      <c r="AO849" s="641" t="str">
        <f t="shared" si="385"/>
        <v>ok</v>
      </c>
      <c r="AP849" s="641" t="str">
        <f t="shared" si="386"/>
        <v>ok</v>
      </c>
      <c r="AQ849" s="641" t="str">
        <f t="shared" si="387"/>
        <v>ok</v>
      </c>
      <c r="AR849" s="641" t="str">
        <f t="shared" si="388"/>
        <v>ok</v>
      </c>
      <c r="AS849" s="641" t="str">
        <f t="shared" si="389"/>
        <v>ok</v>
      </c>
      <c r="AT849" s="641" t="str">
        <f t="shared" si="390"/>
        <v>ok</v>
      </c>
      <c r="AU849" s="641" t="str">
        <f t="shared" si="391"/>
        <v>ok</v>
      </c>
      <c r="AV849" s="641" t="str">
        <f t="shared" si="392"/>
        <v>ok</v>
      </c>
      <c r="AW849" s="641" t="str">
        <f t="shared" si="393"/>
        <v>ok</v>
      </c>
      <c r="AX849" s="641" t="str">
        <f t="shared" si="394"/>
        <v>ok</v>
      </c>
      <c r="AY849" s="641" t="str">
        <f t="shared" si="395"/>
        <v>ok</v>
      </c>
      <c r="AZ849" s="641" t="str">
        <f t="shared" si="396"/>
        <v>ok</v>
      </c>
      <c r="BA849" s="641" t="str">
        <f t="shared" si="397"/>
        <v>ok</v>
      </c>
      <c r="BB849" s="641" t="str">
        <f t="shared" si="398"/>
        <v>ok</v>
      </c>
      <c r="BC849" s="641" t="str">
        <f t="shared" si="399"/>
        <v>ok</v>
      </c>
    </row>
    <row r="850" spans="1:55" ht="12.75" hidden="1" customHeight="1">
      <c r="A850" s="34"/>
      <c r="B850" s="35">
        <f t="shared" si="383"/>
        <v>0</v>
      </c>
      <c r="C850" s="34"/>
      <c r="D850" s="253" t="s">
        <v>955</v>
      </c>
      <c r="E850" s="242"/>
      <c r="F850" s="248"/>
      <c r="G850" s="80"/>
      <c r="H850" s="81"/>
      <c r="I850" s="245"/>
      <c r="J850" s="263"/>
      <c r="K850" s="263"/>
      <c r="L850" s="263"/>
      <c r="M850" s="685"/>
      <c r="N850" s="686"/>
      <c r="O850" s="687"/>
      <c r="P850" s="687"/>
      <c r="Q850" s="687"/>
      <c r="R850" s="687"/>
      <c r="S850" s="688"/>
      <c r="T850" s="268"/>
      <c r="U850" s="539"/>
      <c r="V850" s="299" t="str">
        <f t="shared" si="20"/>
        <v>15.43</v>
      </c>
      <c r="W850" s="299">
        <f t="shared" si="400"/>
        <v>0</v>
      </c>
      <c r="X850" s="268"/>
      <c r="Y850" s="268"/>
      <c r="Z850" s="268"/>
      <c r="AA850" s="268"/>
      <c r="AB850" s="533"/>
      <c r="AN850" s="641" t="str">
        <f t="shared" si="384"/>
        <v>revisar</v>
      </c>
      <c r="AO850" s="641" t="str">
        <f t="shared" si="385"/>
        <v>ok</v>
      </c>
      <c r="AP850" s="641" t="str">
        <f t="shared" si="386"/>
        <v>ok</v>
      </c>
      <c r="AQ850" s="641" t="str">
        <f t="shared" si="387"/>
        <v>ok</v>
      </c>
      <c r="AR850" s="641" t="str">
        <f t="shared" si="388"/>
        <v>ok</v>
      </c>
      <c r="AS850" s="641" t="str">
        <f t="shared" si="389"/>
        <v>ok</v>
      </c>
      <c r="AT850" s="641" t="str">
        <f t="shared" si="390"/>
        <v>ok</v>
      </c>
      <c r="AU850" s="641" t="str">
        <f t="shared" si="391"/>
        <v>ok</v>
      </c>
      <c r="AV850" s="641" t="str">
        <f t="shared" si="392"/>
        <v>ok</v>
      </c>
      <c r="AW850" s="641" t="str">
        <f t="shared" si="393"/>
        <v>ok</v>
      </c>
      <c r="AX850" s="641" t="str">
        <f t="shared" si="394"/>
        <v>ok</v>
      </c>
      <c r="AY850" s="641" t="str">
        <f t="shared" si="395"/>
        <v>ok</v>
      </c>
      <c r="AZ850" s="641" t="str">
        <f t="shared" si="396"/>
        <v>ok</v>
      </c>
      <c r="BA850" s="641" t="str">
        <f t="shared" si="397"/>
        <v>ok</v>
      </c>
      <c r="BB850" s="641" t="str">
        <f t="shared" si="398"/>
        <v>ok</v>
      </c>
      <c r="BC850" s="641" t="str">
        <f t="shared" si="399"/>
        <v>ok</v>
      </c>
    </row>
    <row r="851" spans="1:55" ht="12.75" hidden="1" customHeight="1">
      <c r="A851" s="34"/>
      <c r="B851" s="35">
        <f t="shared" si="383"/>
        <v>0</v>
      </c>
      <c r="C851" s="34"/>
      <c r="D851" s="250" t="s">
        <v>956</v>
      </c>
      <c r="E851" s="242"/>
      <c r="F851" s="248"/>
      <c r="G851" s="80"/>
      <c r="H851" s="81"/>
      <c r="I851" s="245"/>
      <c r="J851" s="263"/>
      <c r="K851" s="263"/>
      <c r="L851" s="263"/>
      <c r="M851" s="685"/>
      <c r="N851" s="686"/>
      <c r="O851" s="687"/>
      <c r="P851" s="687"/>
      <c r="Q851" s="687"/>
      <c r="R851" s="687"/>
      <c r="S851" s="688"/>
      <c r="T851" s="268"/>
      <c r="U851" s="539"/>
      <c r="V851" s="299" t="str">
        <f t="shared" si="20"/>
        <v>15.44</v>
      </c>
      <c r="W851" s="299">
        <f t="shared" si="400"/>
        <v>0</v>
      </c>
      <c r="X851" s="268"/>
      <c r="Y851" s="268"/>
      <c r="Z851" s="268"/>
      <c r="AA851" s="268"/>
      <c r="AB851" s="533"/>
      <c r="AN851" s="641" t="str">
        <f t="shared" si="384"/>
        <v>revisar</v>
      </c>
      <c r="AO851" s="641" t="str">
        <f t="shared" si="385"/>
        <v>ok</v>
      </c>
      <c r="AP851" s="641" t="str">
        <f t="shared" si="386"/>
        <v>ok</v>
      </c>
      <c r="AQ851" s="641" t="str">
        <f t="shared" si="387"/>
        <v>ok</v>
      </c>
      <c r="AR851" s="641" t="str">
        <f t="shared" si="388"/>
        <v>ok</v>
      </c>
      <c r="AS851" s="641" t="str">
        <f t="shared" si="389"/>
        <v>ok</v>
      </c>
      <c r="AT851" s="641" t="str">
        <f t="shared" si="390"/>
        <v>ok</v>
      </c>
      <c r="AU851" s="641" t="str">
        <f t="shared" si="391"/>
        <v>ok</v>
      </c>
      <c r="AV851" s="641" t="str">
        <f t="shared" si="392"/>
        <v>ok</v>
      </c>
      <c r="AW851" s="641" t="str">
        <f t="shared" si="393"/>
        <v>ok</v>
      </c>
      <c r="AX851" s="641" t="str">
        <f t="shared" si="394"/>
        <v>ok</v>
      </c>
      <c r="AY851" s="641" t="str">
        <f t="shared" si="395"/>
        <v>ok</v>
      </c>
      <c r="AZ851" s="641" t="str">
        <f t="shared" si="396"/>
        <v>ok</v>
      </c>
      <c r="BA851" s="641" t="str">
        <f t="shared" si="397"/>
        <v>ok</v>
      </c>
      <c r="BB851" s="641" t="str">
        <f t="shared" si="398"/>
        <v>ok</v>
      </c>
      <c r="BC851" s="641" t="str">
        <f t="shared" si="399"/>
        <v>ok</v>
      </c>
    </row>
    <row r="852" spans="1:55" ht="12.75" hidden="1" customHeight="1">
      <c r="A852" s="34"/>
      <c r="B852" s="35">
        <f t="shared" si="383"/>
        <v>0</v>
      </c>
      <c r="C852" s="34"/>
      <c r="D852" s="253" t="s">
        <v>957</v>
      </c>
      <c r="E852" s="242"/>
      <c r="F852" s="248"/>
      <c r="G852" s="80"/>
      <c r="H852" s="81"/>
      <c r="I852" s="245"/>
      <c r="J852" s="263"/>
      <c r="K852" s="263"/>
      <c r="L852" s="263"/>
      <c r="M852" s="685"/>
      <c r="N852" s="686"/>
      <c r="O852" s="687"/>
      <c r="P852" s="687"/>
      <c r="Q852" s="687"/>
      <c r="R852" s="687"/>
      <c r="S852" s="688"/>
      <c r="T852" s="268"/>
      <c r="U852" s="539"/>
      <c r="V852" s="299" t="str">
        <f t="shared" si="20"/>
        <v>15.45</v>
      </c>
      <c r="W852" s="299">
        <f t="shared" si="400"/>
        <v>0</v>
      </c>
      <c r="X852" s="268"/>
      <c r="Y852" s="268"/>
      <c r="Z852" s="268"/>
      <c r="AA852" s="268"/>
      <c r="AB852" s="533"/>
      <c r="AN852" s="641" t="str">
        <f t="shared" si="384"/>
        <v>revisar</v>
      </c>
      <c r="AO852" s="641" t="str">
        <f t="shared" si="385"/>
        <v>ok</v>
      </c>
      <c r="AP852" s="641" t="str">
        <f t="shared" si="386"/>
        <v>ok</v>
      </c>
      <c r="AQ852" s="641" t="str">
        <f t="shared" si="387"/>
        <v>ok</v>
      </c>
      <c r="AR852" s="641" t="str">
        <f t="shared" si="388"/>
        <v>ok</v>
      </c>
      <c r="AS852" s="641" t="str">
        <f t="shared" si="389"/>
        <v>ok</v>
      </c>
      <c r="AT852" s="641" t="str">
        <f t="shared" si="390"/>
        <v>ok</v>
      </c>
      <c r="AU852" s="641" t="str">
        <f t="shared" si="391"/>
        <v>ok</v>
      </c>
      <c r="AV852" s="641" t="str">
        <f t="shared" si="392"/>
        <v>ok</v>
      </c>
      <c r="AW852" s="641" t="str">
        <f t="shared" si="393"/>
        <v>ok</v>
      </c>
      <c r="AX852" s="641" t="str">
        <f t="shared" si="394"/>
        <v>ok</v>
      </c>
      <c r="AY852" s="641" t="str">
        <f t="shared" si="395"/>
        <v>ok</v>
      </c>
      <c r="AZ852" s="641" t="str">
        <f t="shared" si="396"/>
        <v>ok</v>
      </c>
      <c r="BA852" s="641" t="str">
        <f t="shared" si="397"/>
        <v>ok</v>
      </c>
      <c r="BB852" s="641" t="str">
        <f t="shared" si="398"/>
        <v>ok</v>
      </c>
      <c r="BC852" s="641" t="str">
        <f t="shared" si="399"/>
        <v>ok</v>
      </c>
    </row>
    <row r="853" spans="1:55" ht="12.75" hidden="1" customHeight="1">
      <c r="A853" s="34"/>
      <c r="B853" s="35">
        <f t="shared" si="383"/>
        <v>0</v>
      </c>
      <c r="C853" s="34"/>
      <c r="D853" s="250" t="s">
        <v>958</v>
      </c>
      <c r="E853" s="242"/>
      <c r="F853" s="248"/>
      <c r="G853" s="80"/>
      <c r="H853" s="81"/>
      <c r="I853" s="245"/>
      <c r="J853" s="263"/>
      <c r="K853" s="263"/>
      <c r="L853" s="263"/>
      <c r="M853" s="685"/>
      <c r="N853" s="686"/>
      <c r="O853" s="687"/>
      <c r="P853" s="687"/>
      <c r="Q853" s="687"/>
      <c r="R853" s="687"/>
      <c r="S853" s="688"/>
      <c r="T853" s="268"/>
      <c r="U853" s="539"/>
      <c r="V853" s="299" t="str">
        <f t="shared" si="20"/>
        <v>15.46</v>
      </c>
      <c r="W853" s="299">
        <f t="shared" si="400"/>
        <v>0</v>
      </c>
      <c r="X853" s="268"/>
      <c r="Y853" s="268"/>
      <c r="Z853" s="268"/>
      <c r="AA853" s="268"/>
      <c r="AB853" s="533"/>
      <c r="AN853" s="641" t="str">
        <f t="shared" si="384"/>
        <v>revisar</v>
      </c>
      <c r="AO853" s="641" t="str">
        <f t="shared" si="385"/>
        <v>ok</v>
      </c>
      <c r="AP853" s="641" t="str">
        <f t="shared" si="386"/>
        <v>ok</v>
      </c>
      <c r="AQ853" s="641" t="str">
        <f t="shared" si="387"/>
        <v>ok</v>
      </c>
      <c r="AR853" s="641" t="str">
        <f t="shared" si="388"/>
        <v>ok</v>
      </c>
      <c r="AS853" s="641" t="str">
        <f t="shared" si="389"/>
        <v>ok</v>
      </c>
      <c r="AT853" s="641" t="str">
        <f t="shared" si="390"/>
        <v>ok</v>
      </c>
      <c r="AU853" s="641" t="str">
        <f t="shared" si="391"/>
        <v>ok</v>
      </c>
      <c r="AV853" s="641" t="str">
        <f t="shared" si="392"/>
        <v>ok</v>
      </c>
      <c r="AW853" s="641" t="str">
        <f t="shared" si="393"/>
        <v>ok</v>
      </c>
      <c r="AX853" s="641" t="str">
        <f t="shared" si="394"/>
        <v>ok</v>
      </c>
      <c r="AY853" s="641" t="str">
        <f t="shared" si="395"/>
        <v>ok</v>
      </c>
      <c r="AZ853" s="641" t="str">
        <f t="shared" si="396"/>
        <v>ok</v>
      </c>
      <c r="BA853" s="641" t="str">
        <f t="shared" si="397"/>
        <v>ok</v>
      </c>
      <c r="BB853" s="641" t="str">
        <f t="shared" si="398"/>
        <v>ok</v>
      </c>
      <c r="BC853" s="641" t="str">
        <f t="shared" si="399"/>
        <v>ok</v>
      </c>
    </row>
    <row r="854" spans="1:55" ht="12.75" hidden="1" customHeight="1">
      <c r="A854" s="34"/>
      <c r="B854" s="35">
        <f t="shared" si="383"/>
        <v>0</v>
      </c>
      <c r="C854" s="34"/>
      <c r="D854" s="253" t="s">
        <v>959</v>
      </c>
      <c r="E854" s="242"/>
      <c r="F854" s="248"/>
      <c r="G854" s="80"/>
      <c r="H854" s="81"/>
      <c r="I854" s="245"/>
      <c r="J854" s="263"/>
      <c r="K854" s="263"/>
      <c r="L854" s="263"/>
      <c r="M854" s="685"/>
      <c r="N854" s="686"/>
      <c r="O854" s="687"/>
      <c r="P854" s="687"/>
      <c r="Q854" s="687"/>
      <c r="R854" s="687"/>
      <c r="S854" s="688"/>
      <c r="T854" s="268"/>
      <c r="U854" s="539"/>
      <c r="V854" s="299" t="str">
        <f t="shared" si="20"/>
        <v>15.47</v>
      </c>
      <c r="W854" s="299">
        <f t="shared" si="400"/>
        <v>0</v>
      </c>
      <c r="X854" s="268"/>
      <c r="Y854" s="268"/>
      <c r="Z854" s="268"/>
      <c r="AA854" s="268"/>
      <c r="AB854" s="533"/>
      <c r="AN854" s="641" t="str">
        <f t="shared" si="384"/>
        <v>revisar</v>
      </c>
      <c r="AO854" s="641" t="str">
        <f t="shared" si="385"/>
        <v>ok</v>
      </c>
      <c r="AP854" s="641" t="str">
        <f t="shared" si="386"/>
        <v>ok</v>
      </c>
      <c r="AQ854" s="641" t="str">
        <f t="shared" si="387"/>
        <v>ok</v>
      </c>
      <c r="AR854" s="641" t="str">
        <f t="shared" si="388"/>
        <v>ok</v>
      </c>
      <c r="AS854" s="641" t="str">
        <f t="shared" si="389"/>
        <v>ok</v>
      </c>
      <c r="AT854" s="641" t="str">
        <f t="shared" si="390"/>
        <v>ok</v>
      </c>
      <c r="AU854" s="641" t="str">
        <f t="shared" si="391"/>
        <v>ok</v>
      </c>
      <c r="AV854" s="641" t="str">
        <f t="shared" si="392"/>
        <v>ok</v>
      </c>
      <c r="AW854" s="641" t="str">
        <f t="shared" si="393"/>
        <v>ok</v>
      </c>
      <c r="AX854" s="641" t="str">
        <f t="shared" si="394"/>
        <v>ok</v>
      </c>
      <c r="AY854" s="641" t="str">
        <f t="shared" si="395"/>
        <v>ok</v>
      </c>
      <c r="AZ854" s="641" t="str">
        <f t="shared" si="396"/>
        <v>ok</v>
      </c>
      <c r="BA854" s="641" t="str">
        <f t="shared" si="397"/>
        <v>ok</v>
      </c>
      <c r="BB854" s="641" t="str">
        <f t="shared" si="398"/>
        <v>ok</v>
      </c>
      <c r="BC854" s="641" t="str">
        <f t="shared" si="399"/>
        <v>ok</v>
      </c>
    </row>
    <row r="855" spans="1:55" ht="12.75" hidden="1" customHeight="1">
      <c r="A855" s="34"/>
      <c r="B855" s="35">
        <f t="shared" si="383"/>
        <v>0</v>
      </c>
      <c r="C855" s="34"/>
      <c r="D855" s="250" t="s">
        <v>960</v>
      </c>
      <c r="E855" s="242"/>
      <c r="F855" s="248"/>
      <c r="G855" s="80"/>
      <c r="H855" s="81"/>
      <c r="I855" s="245"/>
      <c r="J855" s="263"/>
      <c r="K855" s="263"/>
      <c r="L855" s="263"/>
      <c r="M855" s="685"/>
      <c r="N855" s="686"/>
      <c r="O855" s="687"/>
      <c r="P855" s="687"/>
      <c r="Q855" s="687"/>
      <c r="R855" s="687"/>
      <c r="S855" s="688"/>
      <c r="T855" s="268"/>
      <c r="U855" s="539"/>
      <c r="V855" s="299" t="str">
        <f t="shared" si="20"/>
        <v>15.48</v>
      </c>
      <c r="W855" s="299">
        <f t="shared" si="400"/>
        <v>0</v>
      </c>
      <c r="X855" s="268"/>
      <c r="Y855" s="268"/>
      <c r="Z855" s="268"/>
      <c r="AA855" s="268"/>
      <c r="AB855" s="533"/>
      <c r="AN855" s="641" t="str">
        <f t="shared" si="384"/>
        <v>revisar</v>
      </c>
      <c r="AO855" s="641" t="str">
        <f t="shared" si="385"/>
        <v>ok</v>
      </c>
      <c r="AP855" s="641" t="str">
        <f t="shared" si="386"/>
        <v>ok</v>
      </c>
      <c r="AQ855" s="641" t="str">
        <f t="shared" si="387"/>
        <v>ok</v>
      </c>
      <c r="AR855" s="641" t="str">
        <f t="shared" si="388"/>
        <v>ok</v>
      </c>
      <c r="AS855" s="641" t="str">
        <f t="shared" si="389"/>
        <v>ok</v>
      </c>
      <c r="AT855" s="641" t="str">
        <f t="shared" si="390"/>
        <v>ok</v>
      </c>
      <c r="AU855" s="641" t="str">
        <f t="shared" si="391"/>
        <v>ok</v>
      </c>
      <c r="AV855" s="641" t="str">
        <f t="shared" si="392"/>
        <v>ok</v>
      </c>
      <c r="AW855" s="641" t="str">
        <f t="shared" si="393"/>
        <v>ok</v>
      </c>
      <c r="AX855" s="641" t="str">
        <f t="shared" si="394"/>
        <v>ok</v>
      </c>
      <c r="AY855" s="641" t="str">
        <f t="shared" si="395"/>
        <v>ok</v>
      </c>
      <c r="AZ855" s="641" t="str">
        <f t="shared" si="396"/>
        <v>ok</v>
      </c>
      <c r="BA855" s="641" t="str">
        <f t="shared" si="397"/>
        <v>ok</v>
      </c>
      <c r="BB855" s="641" t="str">
        <f t="shared" si="398"/>
        <v>ok</v>
      </c>
      <c r="BC855" s="641" t="str">
        <f t="shared" si="399"/>
        <v>ok</v>
      </c>
    </row>
    <row r="856" spans="1:55" ht="12.75" hidden="1" customHeight="1">
      <c r="A856" s="34"/>
      <c r="B856" s="35">
        <f t="shared" si="383"/>
        <v>0</v>
      </c>
      <c r="C856" s="34"/>
      <c r="D856" s="253" t="s">
        <v>961</v>
      </c>
      <c r="E856" s="242"/>
      <c r="F856" s="248"/>
      <c r="G856" s="80"/>
      <c r="H856" s="81"/>
      <c r="I856" s="245"/>
      <c r="J856" s="263"/>
      <c r="K856" s="263"/>
      <c r="L856" s="263"/>
      <c r="M856" s="685"/>
      <c r="N856" s="686"/>
      <c r="O856" s="687"/>
      <c r="P856" s="687"/>
      <c r="Q856" s="687"/>
      <c r="R856" s="687"/>
      <c r="S856" s="688"/>
      <c r="T856" s="268"/>
      <c r="U856" s="539"/>
      <c r="V856" s="299" t="str">
        <f t="shared" si="20"/>
        <v>15.49</v>
      </c>
      <c r="W856" s="299">
        <f t="shared" si="400"/>
        <v>0</v>
      </c>
      <c r="X856" s="268"/>
      <c r="Y856" s="268"/>
      <c r="Z856" s="268"/>
      <c r="AA856" s="268"/>
      <c r="AB856" s="533"/>
      <c r="AN856" s="641" t="str">
        <f t="shared" si="384"/>
        <v>revisar</v>
      </c>
      <c r="AO856" s="641" t="str">
        <f t="shared" si="385"/>
        <v>ok</v>
      </c>
      <c r="AP856" s="641" t="str">
        <f t="shared" si="386"/>
        <v>ok</v>
      </c>
      <c r="AQ856" s="641" t="str">
        <f t="shared" si="387"/>
        <v>ok</v>
      </c>
      <c r="AR856" s="641" t="str">
        <f t="shared" si="388"/>
        <v>ok</v>
      </c>
      <c r="AS856" s="641" t="str">
        <f t="shared" si="389"/>
        <v>ok</v>
      </c>
      <c r="AT856" s="641" t="str">
        <f t="shared" si="390"/>
        <v>ok</v>
      </c>
      <c r="AU856" s="641" t="str">
        <f t="shared" si="391"/>
        <v>ok</v>
      </c>
      <c r="AV856" s="641" t="str">
        <f t="shared" si="392"/>
        <v>ok</v>
      </c>
      <c r="AW856" s="641" t="str">
        <f t="shared" si="393"/>
        <v>ok</v>
      </c>
      <c r="AX856" s="641" t="str">
        <f t="shared" si="394"/>
        <v>ok</v>
      </c>
      <c r="AY856" s="641" t="str">
        <f t="shared" si="395"/>
        <v>ok</v>
      </c>
      <c r="AZ856" s="641" t="str">
        <f t="shared" si="396"/>
        <v>ok</v>
      </c>
      <c r="BA856" s="641" t="str">
        <f t="shared" si="397"/>
        <v>ok</v>
      </c>
      <c r="BB856" s="641" t="str">
        <f t="shared" si="398"/>
        <v>ok</v>
      </c>
      <c r="BC856" s="641" t="str">
        <f t="shared" si="399"/>
        <v>ok</v>
      </c>
    </row>
    <row r="857" spans="1:55" ht="12.75" hidden="1" customHeight="1">
      <c r="A857" s="34"/>
      <c r="B857" s="35">
        <f t="shared" si="383"/>
        <v>0</v>
      </c>
      <c r="C857" s="34"/>
      <c r="D857" s="250" t="s">
        <v>962</v>
      </c>
      <c r="E857" s="242"/>
      <c r="F857" s="248"/>
      <c r="G857" s="80"/>
      <c r="H857" s="81"/>
      <c r="I857" s="245"/>
      <c r="J857" s="263"/>
      <c r="K857" s="263"/>
      <c r="L857" s="263"/>
      <c r="M857" s="685"/>
      <c r="N857" s="686"/>
      <c r="O857" s="687"/>
      <c r="P857" s="687"/>
      <c r="Q857" s="687"/>
      <c r="R857" s="687"/>
      <c r="S857" s="688"/>
      <c r="T857" s="268"/>
      <c r="U857" s="539"/>
      <c r="V857" s="299" t="str">
        <f t="shared" si="20"/>
        <v>15.50</v>
      </c>
      <c r="W857" s="299">
        <f t="shared" si="400"/>
        <v>0</v>
      </c>
      <c r="X857" s="268"/>
      <c r="Y857" s="268"/>
      <c r="Z857" s="268"/>
      <c r="AA857" s="268"/>
      <c r="AB857" s="533"/>
      <c r="AN857" s="641" t="str">
        <f t="shared" si="384"/>
        <v>revisar</v>
      </c>
      <c r="AO857" s="641" t="str">
        <f t="shared" si="385"/>
        <v>ok</v>
      </c>
      <c r="AP857" s="641" t="str">
        <f t="shared" si="386"/>
        <v>ok</v>
      </c>
      <c r="AQ857" s="641" t="str">
        <f t="shared" si="387"/>
        <v>ok</v>
      </c>
      <c r="AR857" s="641" t="str">
        <f t="shared" si="388"/>
        <v>ok</v>
      </c>
      <c r="AS857" s="641" t="str">
        <f t="shared" si="389"/>
        <v>ok</v>
      </c>
      <c r="AT857" s="641" t="str">
        <f t="shared" si="390"/>
        <v>ok</v>
      </c>
      <c r="AU857" s="641" t="str">
        <f t="shared" si="391"/>
        <v>ok</v>
      </c>
      <c r="AV857" s="641" t="str">
        <f t="shared" si="392"/>
        <v>ok</v>
      </c>
      <c r="AW857" s="641" t="str">
        <f t="shared" si="393"/>
        <v>ok</v>
      </c>
      <c r="AX857" s="641" t="str">
        <f t="shared" si="394"/>
        <v>ok</v>
      </c>
      <c r="AY857" s="641" t="str">
        <f t="shared" si="395"/>
        <v>ok</v>
      </c>
      <c r="AZ857" s="641" t="str">
        <f t="shared" si="396"/>
        <v>ok</v>
      </c>
      <c r="BA857" s="641" t="str">
        <f t="shared" si="397"/>
        <v>ok</v>
      </c>
      <c r="BB857" s="641" t="str">
        <f t="shared" si="398"/>
        <v>ok</v>
      </c>
      <c r="BC857" s="641" t="str">
        <f t="shared" si="399"/>
        <v>ok</v>
      </c>
    </row>
    <row r="858" spans="1:55" ht="12.75" hidden="1" customHeight="1">
      <c r="A858" s="34"/>
      <c r="B858" s="35"/>
      <c r="C858" s="34"/>
      <c r="D858" s="255"/>
      <c r="E858" s="25"/>
      <c r="F858" s="25"/>
      <c r="G858" s="37"/>
      <c r="H858" s="25"/>
      <c r="I858" s="38"/>
      <c r="J858" s="269"/>
      <c r="K858" s="269"/>
      <c r="L858" s="269"/>
      <c r="M858" s="689"/>
      <c r="N858" s="696"/>
      <c r="O858" s="690"/>
      <c r="P858" s="690"/>
      <c r="Q858" s="690"/>
      <c r="R858" s="690"/>
      <c r="S858" s="691"/>
      <c r="T858" s="268"/>
      <c r="U858" s="539"/>
      <c r="V858" s="299">
        <f t="shared" si="20"/>
        <v>0</v>
      </c>
      <c r="W858" s="299">
        <f t="shared" si="400"/>
        <v>0</v>
      </c>
      <c r="X858" s="268"/>
      <c r="Y858" s="268"/>
      <c r="Z858" s="268"/>
      <c r="AA858" s="268"/>
      <c r="AB858" s="533"/>
      <c r="AN858" s="641" t="str">
        <f t="shared" si="384"/>
        <v>ok</v>
      </c>
      <c r="AO858" s="641" t="str">
        <f t="shared" si="385"/>
        <v>ok</v>
      </c>
      <c r="AP858" s="641" t="str">
        <f t="shared" si="386"/>
        <v>ok</v>
      </c>
      <c r="AQ858" s="641" t="str">
        <f t="shared" si="387"/>
        <v>ok</v>
      </c>
      <c r="AR858" s="641" t="str">
        <f t="shared" si="388"/>
        <v>ok</v>
      </c>
      <c r="AS858" s="641" t="str">
        <f t="shared" si="389"/>
        <v>ok</v>
      </c>
      <c r="AT858" s="641" t="str">
        <f t="shared" si="390"/>
        <v>ok</v>
      </c>
      <c r="AU858" s="641" t="str">
        <f t="shared" si="391"/>
        <v>ok</v>
      </c>
      <c r="AV858" s="641" t="str">
        <f t="shared" si="392"/>
        <v>ok</v>
      </c>
      <c r="AW858" s="641" t="str">
        <f t="shared" si="393"/>
        <v>ok</v>
      </c>
      <c r="AX858" s="641" t="str">
        <f t="shared" si="394"/>
        <v>ok</v>
      </c>
      <c r="AY858" s="641" t="str">
        <f t="shared" si="395"/>
        <v>ok</v>
      </c>
      <c r="AZ858" s="641" t="str">
        <f t="shared" si="396"/>
        <v>ok</v>
      </c>
      <c r="BA858" s="641" t="str">
        <f t="shared" si="397"/>
        <v>ok</v>
      </c>
      <c r="BB858" s="641" t="str">
        <f t="shared" si="398"/>
        <v>ok</v>
      </c>
      <c r="BC858" s="641" t="str">
        <f t="shared" si="399"/>
        <v>ok</v>
      </c>
    </row>
    <row r="859" spans="1:55" ht="12.75" hidden="1" customHeight="1">
      <c r="A859" s="13"/>
      <c r="B859" s="14"/>
      <c r="C859" s="13"/>
      <c r="D859" s="251"/>
      <c r="E859" s="29"/>
      <c r="F859" s="29"/>
      <c r="G859" s="29"/>
      <c r="H859" s="29"/>
      <c r="I859" s="29"/>
      <c r="J859" s="267"/>
      <c r="K859" s="267"/>
      <c r="L859" s="267"/>
      <c r="M859" s="677"/>
      <c r="N859" s="663"/>
      <c r="O859" s="692" t="str">
        <f>CONCATENATE("Subtotal ",G807)</f>
        <v>Subtotal (digite a descrição do item aqui)</v>
      </c>
      <c r="P859" s="693">
        <f>SUM(P808:P858)</f>
        <v>0</v>
      </c>
      <c r="Q859" s="693">
        <f>SUM(Q808:Q858)</f>
        <v>0</v>
      </c>
      <c r="R859" s="693">
        <f t="shared" ref="R859:S859" si="401">SUM(R808:R858)</f>
        <v>0</v>
      </c>
      <c r="S859" s="694">
        <f t="shared" si="401"/>
        <v>0</v>
      </c>
      <c r="T859" s="536"/>
      <c r="U859" s="299">
        <v>1</v>
      </c>
      <c r="V859" s="299"/>
      <c r="W859" s="299"/>
      <c r="X859" s="268"/>
      <c r="Y859" s="268"/>
      <c r="Z859" s="268"/>
      <c r="AA859" s="268"/>
      <c r="AB859" s="533"/>
      <c r="AN859" s="641" t="str">
        <f t="shared" si="384"/>
        <v>ok</v>
      </c>
      <c r="AO859" s="641" t="str">
        <f t="shared" si="385"/>
        <v>ok</v>
      </c>
      <c r="AP859" s="641" t="str">
        <f t="shared" si="386"/>
        <v>ok</v>
      </c>
      <c r="AQ859" s="641" t="str">
        <f t="shared" si="387"/>
        <v>ok</v>
      </c>
      <c r="AR859" s="641" t="str">
        <f t="shared" si="388"/>
        <v>ok</v>
      </c>
      <c r="AS859" s="641" t="str">
        <f t="shared" si="389"/>
        <v>ok</v>
      </c>
      <c r="AT859" s="641" t="str">
        <f t="shared" si="390"/>
        <v>ok</v>
      </c>
      <c r="AU859" s="641" t="str">
        <f t="shared" si="391"/>
        <v>ok</v>
      </c>
      <c r="AV859" s="641" t="str">
        <f t="shared" si="392"/>
        <v>ok</v>
      </c>
      <c r="AW859" s="641" t="str">
        <f t="shared" si="393"/>
        <v>ok</v>
      </c>
      <c r="AX859" s="641" t="str">
        <f t="shared" si="394"/>
        <v>ok</v>
      </c>
      <c r="AY859" s="641" t="str">
        <f t="shared" si="395"/>
        <v>revisar</v>
      </c>
      <c r="AZ859" s="641" t="str">
        <f t="shared" si="396"/>
        <v>ok</v>
      </c>
      <c r="BA859" s="641" t="str">
        <f t="shared" si="397"/>
        <v>ok</v>
      </c>
      <c r="BB859" s="641" t="str">
        <f t="shared" si="398"/>
        <v>ok</v>
      </c>
      <c r="BC859" s="641" t="str">
        <f t="shared" si="399"/>
        <v>ok</v>
      </c>
    </row>
    <row r="860" spans="1:55" ht="6" hidden="1" customHeight="1">
      <c r="A860" s="10"/>
      <c r="B860" s="21"/>
      <c r="C860" s="10"/>
      <c r="D860" s="252"/>
      <c r="E860" s="32"/>
      <c r="F860" s="33"/>
      <c r="G860" s="33"/>
      <c r="H860" s="32"/>
      <c r="I860" s="32"/>
      <c r="J860" s="268"/>
      <c r="K860" s="268"/>
      <c r="L860" s="268"/>
      <c r="M860" s="539"/>
      <c r="N860" s="299"/>
      <c r="O860" s="539"/>
      <c r="P860" s="539"/>
      <c r="Q860" s="539"/>
      <c r="R860" s="539"/>
      <c r="S860" s="695"/>
      <c r="T860" s="319"/>
      <c r="U860" s="299"/>
      <c r="V860" s="299">
        <f t="shared" si="20"/>
        <v>0</v>
      </c>
      <c r="W860" s="299">
        <f t="shared" si="400"/>
        <v>0</v>
      </c>
      <c r="X860" s="268"/>
      <c r="Y860" s="268"/>
      <c r="Z860" s="268"/>
      <c r="AA860" s="268"/>
      <c r="AB860" s="533"/>
      <c r="AN860" s="641" t="str">
        <f t="shared" si="384"/>
        <v>ok</v>
      </c>
      <c r="AO860" s="641" t="str">
        <f t="shared" si="385"/>
        <v>ok</v>
      </c>
      <c r="AP860" s="641" t="str">
        <f t="shared" si="386"/>
        <v>ok</v>
      </c>
      <c r="AQ860" s="641" t="str">
        <f t="shared" si="387"/>
        <v>ok</v>
      </c>
      <c r="AR860" s="641" t="str">
        <f t="shared" si="388"/>
        <v>ok</v>
      </c>
      <c r="AS860" s="641" t="str">
        <f t="shared" si="389"/>
        <v>ok</v>
      </c>
      <c r="AT860" s="641" t="str">
        <f t="shared" si="390"/>
        <v>ok</v>
      </c>
      <c r="AU860" s="641" t="str">
        <f t="shared" si="391"/>
        <v>ok</v>
      </c>
      <c r="AV860" s="641" t="str">
        <f t="shared" si="392"/>
        <v>ok</v>
      </c>
      <c r="AW860" s="641" t="str">
        <f t="shared" si="393"/>
        <v>ok</v>
      </c>
      <c r="AX860" s="641" t="str">
        <f t="shared" si="394"/>
        <v>ok</v>
      </c>
      <c r="AY860" s="641" t="str">
        <f t="shared" si="395"/>
        <v>ok</v>
      </c>
      <c r="AZ860" s="641" t="str">
        <f t="shared" si="396"/>
        <v>ok</v>
      </c>
      <c r="BA860" s="641" t="str">
        <f t="shared" si="397"/>
        <v>ok</v>
      </c>
      <c r="BB860" s="641" t="str">
        <f t="shared" si="398"/>
        <v>ok</v>
      </c>
      <c r="BC860" s="641" t="str">
        <f t="shared" si="399"/>
        <v>ok</v>
      </c>
    </row>
    <row r="861" spans="1:55" ht="12.75" hidden="1" customHeight="1">
      <c r="A861" s="13"/>
      <c r="B861" s="14"/>
      <c r="C861" s="13"/>
      <c r="D861" s="249">
        <v>16</v>
      </c>
      <c r="E861" s="22"/>
      <c r="F861" s="22"/>
      <c r="G861" s="246" t="s">
        <v>172</v>
      </c>
      <c r="H861" s="23"/>
      <c r="I861" s="23"/>
      <c r="J861" s="246"/>
      <c r="K861" s="246"/>
      <c r="L861" s="246"/>
      <c r="M861" s="662"/>
      <c r="N861" s="663"/>
      <c r="O861" s="662"/>
      <c r="P861" s="662"/>
      <c r="Q861" s="662"/>
      <c r="R861" s="662"/>
      <c r="S861" s="664">
        <f>S913</f>
        <v>0</v>
      </c>
      <c r="T861" s="319"/>
      <c r="U861" s="299"/>
      <c r="V861" s="299">
        <f t="shared" si="20"/>
        <v>16</v>
      </c>
      <c r="W861" s="299">
        <f t="shared" si="400"/>
        <v>0</v>
      </c>
      <c r="X861" s="268"/>
      <c r="Y861" s="268"/>
      <c r="Z861" s="268"/>
      <c r="AA861" s="268"/>
      <c r="AB861" s="533"/>
      <c r="AN861" s="641" t="str">
        <f t="shared" si="384"/>
        <v>revisar</v>
      </c>
      <c r="AO861" s="641" t="str">
        <f t="shared" si="385"/>
        <v>ok</v>
      </c>
      <c r="AP861" s="641" t="str">
        <f t="shared" si="386"/>
        <v>ok</v>
      </c>
      <c r="AQ861" s="641" t="str">
        <f t="shared" si="387"/>
        <v>revisar</v>
      </c>
      <c r="AR861" s="641" t="str">
        <f t="shared" si="388"/>
        <v>ok</v>
      </c>
      <c r="AS861" s="641" t="str">
        <f t="shared" si="389"/>
        <v>ok</v>
      </c>
      <c r="AT861" s="641" t="str">
        <f t="shared" si="390"/>
        <v>ok</v>
      </c>
      <c r="AU861" s="641" t="str">
        <f t="shared" si="391"/>
        <v>ok</v>
      </c>
      <c r="AV861" s="641" t="str">
        <f t="shared" si="392"/>
        <v>ok</v>
      </c>
      <c r="AW861" s="641" t="str">
        <f t="shared" si="393"/>
        <v>ok</v>
      </c>
      <c r="AX861" s="641" t="str">
        <f t="shared" si="394"/>
        <v>ok</v>
      </c>
      <c r="AY861" s="641" t="str">
        <f t="shared" si="395"/>
        <v>ok</v>
      </c>
      <c r="AZ861" s="641" t="str">
        <f t="shared" si="396"/>
        <v>ok</v>
      </c>
      <c r="BA861" s="641" t="str">
        <f t="shared" si="397"/>
        <v>ok</v>
      </c>
      <c r="BB861" s="641" t="str">
        <f t="shared" si="398"/>
        <v>ok</v>
      </c>
      <c r="BC861" s="641" t="str">
        <f t="shared" si="399"/>
        <v>ok</v>
      </c>
    </row>
    <row r="862" spans="1:55" ht="12.75" hidden="1" customHeight="1">
      <c r="A862" s="34"/>
      <c r="B862" s="35">
        <f t="shared" ref="B862:B911" si="402">S862/$S$1671</f>
        <v>0</v>
      </c>
      <c r="C862" s="34"/>
      <c r="D862" s="253" t="s">
        <v>963</v>
      </c>
      <c r="E862" s="240"/>
      <c r="F862" s="248"/>
      <c r="G862" s="80"/>
      <c r="H862" s="81"/>
      <c r="I862" s="245"/>
      <c r="J862" s="263"/>
      <c r="K862" s="263"/>
      <c r="L862" s="263"/>
      <c r="M862" s="685"/>
      <c r="N862" s="686"/>
      <c r="O862" s="687"/>
      <c r="P862" s="687"/>
      <c r="Q862" s="687"/>
      <c r="R862" s="687"/>
      <c r="S862" s="688"/>
      <c r="T862" s="268"/>
      <c r="U862" s="539"/>
      <c r="V862" s="299" t="str">
        <f t="shared" si="20"/>
        <v>16.1</v>
      </c>
      <c r="W862" s="299">
        <f t="shared" si="400"/>
        <v>0</v>
      </c>
      <c r="X862" s="268"/>
      <c r="Y862" s="268"/>
      <c r="Z862" s="268"/>
      <c r="AA862" s="268"/>
      <c r="AB862" s="533"/>
      <c r="AN862" s="641" t="str">
        <f t="shared" si="384"/>
        <v>revisar</v>
      </c>
      <c r="AO862" s="641" t="str">
        <f t="shared" si="385"/>
        <v>ok</v>
      </c>
      <c r="AP862" s="641" t="str">
        <f t="shared" si="386"/>
        <v>ok</v>
      </c>
      <c r="AQ862" s="641" t="str">
        <f t="shared" si="387"/>
        <v>ok</v>
      </c>
      <c r="AR862" s="641" t="str">
        <f t="shared" si="388"/>
        <v>ok</v>
      </c>
      <c r="AS862" s="641" t="str">
        <f t="shared" si="389"/>
        <v>ok</v>
      </c>
      <c r="AT862" s="641" t="str">
        <f t="shared" si="390"/>
        <v>ok</v>
      </c>
      <c r="AU862" s="641" t="str">
        <f t="shared" si="391"/>
        <v>ok</v>
      </c>
      <c r="AV862" s="641" t="str">
        <f t="shared" si="392"/>
        <v>ok</v>
      </c>
      <c r="AW862" s="641" t="str">
        <f t="shared" si="393"/>
        <v>ok</v>
      </c>
      <c r="AX862" s="641" t="str">
        <f t="shared" si="394"/>
        <v>ok</v>
      </c>
      <c r="AY862" s="641" t="str">
        <f t="shared" si="395"/>
        <v>ok</v>
      </c>
      <c r="AZ862" s="641" t="str">
        <f t="shared" si="396"/>
        <v>ok</v>
      </c>
      <c r="BA862" s="641" t="str">
        <f t="shared" si="397"/>
        <v>ok</v>
      </c>
      <c r="BB862" s="641" t="str">
        <f t="shared" si="398"/>
        <v>ok</v>
      </c>
      <c r="BC862" s="641" t="str">
        <f t="shared" si="399"/>
        <v>ok</v>
      </c>
    </row>
    <row r="863" spans="1:55" ht="12.75" hidden="1" customHeight="1">
      <c r="A863" s="34"/>
      <c r="B863" s="35">
        <f t="shared" si="402"/>
        <v>0</v>
      </c>
      <c r="C863" s="34"/>
      <c r="D863" s="250" t="s">
        <v>964</v>
      </c>
      <c r="E863" s="242"/>
      <c r="F863" s="248"/>
      <c r="G863" s="80"/>
      <c r="H863" s="81"/>
      <c r="I863" s="245"/>
      <c r="J863" s="263"/>
      <c r="K863" s="263"/>
      <c r="L863" s="263"/>
      <c r="M863" s="685"/>
      <c r="N863" s="686"/>
      <c r="O863" s="687"/>
      <c r="P863" s="687"/>
      <c r="Q863" s="687"/>
      <c r="R863" s="687"/>
      <c r="S863" s="688"/>
      <c r="T863" s="268"/>
      <c r="U863" s="539"/>
      <c r="V863" s="299" t="str">
        <f t="shared" si="20"/>
        <v>16.2</v>
      </c>
      <c r="W863" s="299">
        <f t="shared" si="400"/>
        <v>0</v>
      </c>
      <c r="X863" s="268"/>
      <c r="Y863" s="268"/>
      <c r="Z863" s="268"/>
      <c r="AA863" s="268"/>
      <c r="AB863" s="533"/>
      <c r="AN863" s="641" t="str">
        <f t="shared" si="384"/>
        <v>revisar</v>
      </c>
      <c r="AO863" s="641" t="str">
        <f t="shared" si="385"/>
        <v>ok</v>
      </c>
      <c r="AP863" s="641" t="str">
        <f t="shared" si="386"/>
        <v>ok</v>
      </c>
      <c r="AQ863" s="641" t="str">
        <f t="shared" si="387"/>
        <v>ok</v>
      </c>
      <c r="AR863" s="641" t="str">
        <f t="shared" si="388"/>
        <v>ok</v>
      </c>
      <c r="AS863" s="641" t="str">
        <f t="shared" si="389"/>
        <v>ok</v>
      </c>
      <c r="AT863" s="641" t="str">
        <f t="shared" si="390"/>
        <v>ok</v>
      </c>
      <c r="AU863" s="641" t="str">
        <f t="shared" si="391"/>
        <v>ok</v>
      </c>
      <c r="AV863" s="641" t="str">
        <f t="shared" si="392"/>
        <v>ok</v>
      </c>
      <c r="AW863" s="641" t="str">
        <f t="shared" si="393"/>
        <v>ok</v>
      </c>
      <c r="AX863" s="641" t="str">
        <f t="shared" si="394"/>
        <v>ok</v>
      </c>
      <c r="AY863" s="641" t="str">
        <f t="shared" si="395"/>
        <v>ok</v>
      </c>
      <c r="AZ863" s="641" t="str">
        <f t="shared" si="396"/>
        <v>ok</v>
      </c>
      <c r="BA863" s="641" t="str">
        <f t="shared" si="397"/>
        <v>ok</v>
      </c>
      <c r="BB863" s="641" t="str">
        <f t="shared" si="398"/>
        <v>ok</v>
      </c>
      <c r="BC863" s="641" t="str">
        <f t="shared" si="399"/>
        <v>ok</v>
      </c>
    </row>
    <row r="864" spans="1:55" ht="12.75" hidden="1" customHeight="1">
      <c r="A864" s="34"/>
      <c r="B864" s="35">
        <f t="shared" si="402"/>
        <v>0</v>
      </c>
      <c r="C864" s="34"/>
      <c r="D864" s="253" t="s">
        <v>965</v>
      </c>
      <c r="E864" s="242"/>
      <c r="F864" s="248"/>
      <c r="G864" s="80"/>
      <c r="H864" s="81"/>
      <c r="I864" s="245"/>
      <c r="J864" s="263"/>
      <c r="K864" s="263"/>
      <c r="L864" s="263"/>
      <c r="M864" s="685"/>
      <c r="N864" s="686"/>
      <c r="O864" s="687"/>
      <c r="P864" s="687"/>
      <c r="Q864" s="687"/>
      <c r="R864" s="687"/>
      <c r="S864" s="688"/>
      <c r="T864" s="268"/>
      <c r="U864" s="539"/>
      <c r="V864" s="299" t="str">
        <f t="shared" si="20"/>
        <v>16.3</v>
      </c>
      <c r="W864" s="299">
        <f t="shared" si="400"/>
        <v>0</v>
      </c>
      <c r="X864" s="268"/>
      <c r="Y864" s="268"/>
      <c r="Z864" s="268"/>
      <c r="AA864" s="268"/>
      <c r="AB864" s="533"/>
      <c r="AN864" s="641" t="str">
        <f t="shared" si="384"/>
        <v>revisar</v>
      </c>
      <c r="AO864" s="641" t="str">
        <f t="shared" si="385"/>
        <v>ok</v>
      </c>
      <c r="AP864" s="641" t="str">
        <f t="shared" si="386"/>
        <v>ok</v>
      </c>
      <c r="AQ864" s="641" t="str">
        <f t="shared" si="387"/>
        <v>ok</v>
      </c>
      <c r="AR864" s="641" t="str">
        <f t="shared" si="388"/>
        <v>ok</v>
      </c>
      <c r="AS864" s="641" t="str">
        <f t="shared" si="389"/>
        <v>ok</v>
      </c>
      <c r="AT864" s="641" t="str">
        <f t="shared" si="390"/>
        <v>ok</v>
      </c>
      <c r="AU864" s="641" t="str">
        <f t="shared" si="391"/>
        <v>ok</v>
      </c>
      <c r="AV864" s="641" t="str">
        <f t="shared" si="392"/>
        <v>ok</v>
      </c>
      <c r="AW864" s="641" t="str">
        <f t="shared" si="393"/>
        <v>ok</v>
      </c>
      <c r="AX864" s="641" t="str">
        <f t="shared" si="394"/>
        <v>ok</v>
      </c>
      <c r="AY864" s="641" t="str">
        <f t="shared" si="395"/>
        <v>ok</v>
      </c>
      <c r="AZ864" s="641" t="str">
        <f t="shared" si="396"/>
        <v>ok</v>
      </c>
      <c r="BA864" s="641" t="str">
        <f t="shared" si="397"/>
        <v>ok</v>
      </c>
      <c r="BB864" s="641" t="str">
        <f t="shared" si="398"/>
        <v>ok</v>
      </c>
      <c r="BC864" s="641" t="str">
        <f t="shared" si="399"/>
        <v>ok</v>
      </c>
    </row>
    <row r="865" spans="1:55" ht="12.75" hidden="1" customHeight="1">
      <c r="A865" s="34"/>
      <c r="B865" s="35">
        <f t="shared" si="402"/>
        <v>0</v>
      </c>
      <c r="C865" s="34"/>
      <c r="D865" s="250" t="s">
        <v>966</v>
      </c>
      <c r="E865" s="242"/>
      <c r="F865" s="248"/>
      <c r="G865" s="80"/>
      <c r="H865" s="81"/>
      <c r="I865" s="245"/>
      <c r="J865" s="263"/>
      <c r="K865" s="263"/>
      <c r="L865" s="263"/>
      <c r="M865" s="685"/>
      <c r="N865" s="686"/>
      <c r="O865" s="687"/>
      <c r="P865" s="687"/>
      <c r="Q865" s="687"/>
      <c r="R865" s="687"/>
      <c r="S865" s="688"/>
      <c r="T865" s="268"/>
      <c r="U865" s="539"/>
      <c r="V865" s="299" t="str">
        <f t="shared" si="20"/>
        <v>16.4</v>
      </c>
      <c r="W865" s="299">
        <f t="shared" si="400"/>
        <v>0</v>
      </c>
      <c r="X865" s="268"/>
      <c r="Y865" s="268"/>
      <c r="Z865" s="268"/>
      <c r="AA865" s="268"/>
      <c r="AB865" s="533"/>
      <c r="AN865" s="641" t="str">
        <f t="shared" si="384"/>
        <v>revisar</v>
      </c>
      <c r="AO865" s="641" t="str">
        <f t="shared" si="385"/>
        <v>ok</v>
      </c>
      <c r="AP865" s="641" t="str">
        <f t="shared" si="386"/>
        <v>ok</v>
      </c>
      <c r="AQ865" s="641" t="str">
        <f t="shared" si="387"/>
        <v>ok</v>
      </c>
      <c r="AR865" s="641" t="str">
        <f t="shared" si="388"/>
        <v>ok</v>
      </c>
      <c r="AS865" s="641" t="str">
        <f t="shared" si="389"/>
        <v>ok</v>
      </c>
      <c r="AT865" s="641" t="str">
        <f t="shared" si="390"/>
        <v>ok</v>
      </c>
      <c r="AU865" s="641" t="str">
        <f t="shared" si="391"/>
        <v>ok</v>
      </c>
      <c r="AV865" s="641" t="str">
        <f t="shared" si="392"/>
        <v>ok</v>
      </c>
      <c r="AW865" s="641" t="str">
        <f t="shared" si="393"/>
        <v>ok</v>
      </c>
      <c r="AX865" s="641" t="str">
        <f t="shared" si="394"/>
        <v>ok</v>
      </c>
      <c r="AY865" s="641" t="str">
        <f t="shared" si="395"/>
        <v>ok</v>
      </c>
      <c r="AZ865" s="641" t="str">
        <f t="shared" si="396"/>
        <v>ok</v>
      </c>
      <c r="BA865" s="641" t="str">
        <f t="shared" si="397"/>
        <v>ok</v>
      </c>
      <c r="BB865" s="641" t="str">
        <f t="shared" si="398"/>
        <v>ok</v>
      </c>
      <c r="BC865" s="641" t="str">
        <f t="shared" si="399"/>
        <v>ok</v>
      </c>
    </row>
    <row r="866" spans="1:55" ht="12.75" hidden="1" customHeight="1">
      <c r="A866" s="34"/>
      <c r="B866" s="35">
        <f t="shared" si="402"/>
        <v>0</v>
      </c>
      <c r="C866" s="34"/>
      <c r="D866" s="253" t="s">
        <v>967</v>
      </c>
      <c r="E866" s="242"/>
      <c r="F866" s="248"/>
      <c r="G866" s="80"/>
      <c r="H866" s="81"/>
      <c r="I866" s="245"/>
      <c r="J866" s="263"/>
      <c r="K866" s="263"/>
      <c r="L866" s="263"/>
      <c r="M866" s="685"/>
      <c r="N866" s="686"/>
      <c r="O866" s="687"/>
      <c r="P866" s="687"/>
      <c r="Q866" s="687"/>
      <c r="R866" s="687"/>
      <c r="S866" s="688"/>
      <c r="T866" s="268"/>
      <c r="U866" s="539"/>
      <c r="V866" s="299" t="str">
        <f t="shared" si="20"/>
        <v>16.5</v>
      </c>
      <c r="W866" s="299">
        <f t="shared" si="400"/>
        <v>0</v>
      </c>
      <c r="X866" s="268"/>
      <c r="Y866" s="268"/>
      <c r="Z866" s="268"/>
      <c r="AA866" s="268"/>
      <c r="AB866" s="533"/>
      <c r="AN866" s="641" t="str">
        <f t="shared" si="384"/>
        <v>revisar</v>
      </c>
      <c r="AO866" s="641" t="str">
        <f t="shared" si="385"/>
        <v>ok</v>
      </c>
      <c r="AP866" s="641" t="str">
        <f t="shared" si="386"/>
        <v>ok</v>
      </c>
      <c r="AQ866" s="641" t="str">
        <f t="shared" si="387"/>
        <v>ok</v>
      </c>
      <c r="AR866" s="641" t="str">
        <f t="shared" si="388"/>
        <v>ok</v>
      </c>
      <c r="AS866" s="641" t="str">
        <f t="shared" si="389"/>
        <v>ok</v>
      </c>
      <c r="AT866" s="641" t="str">
        <f t="shared" si="390"/>
        <v>ok</v>
      </c>
      <c r="AU866" s="641" t="str">
        <f t="shared" si="391"/>
        <v>ok</v>
      </c>
      <c r="AV866" s="641" t="str">
        <f t="shared" si="392"/>
        <v>ok</v>
      </c>
      <c r="AW866" s="641" t="str">
        <f t="shared" si="393"/>
        <v>ok</v>
      </c>
      <c r="AX866" s="641" t="str">
        <f t="shared" si="394"/>
        <v>ok</v>
      </c>
      <c r="AY866" s="641" t="str">
        <f t="shared" si="395"/>
        <v>ok</v>
      </c>
      <c r="AZ866" s="641" t="str">
        <f t="shared" si="396"/>
        <v>ok</v>
      </c>
      <c r="BA866" s="641" t="str">
        <f t="shared" si="397"/>
        <v>ok</v>
      </c>
      <c r="BB866" s="641" t="str">
        <f t="shared" si="398"/>
        <v>ok</v>
      </c>
      <c r="BC866" s="641" t="str">
        <f t="shared" si="399"/>
        <v>ok</v>
      </c>
    </row>
    <row r="867" spans="1:55" ht="12.75" hidden="1" customHeight="1">
      <c r="A867" s="34"/>
      <c r="B867" s="35">
        <f t="shared" si="402"/>
        <v>0</v>
      </c>
      <c r="C867" s="34"/>
      <c r="D867" s="250" t="s">
        <v>968</v>
      </c>
      <c r="E867" s="242"/>
      <c r="F867" s="248"/>
      <c r="G867" s="80"/>
      <c r="H867" s="81"/>
      <c r="I867" s="245"/>
      <c r="J867" s="263"/>
      <c r="K867" s="263"/>
      <c r="L867" s="263"/>
      <c r="M867" s="685"/>
      <c r="N867" s="686"/>
      <c r="O867" s="687"/>
      <c r="P867" s="687"/>
      <c r="Q867" s="687"/>
      <c r="R867" s="687"/>
      <c r="S867" s="688"/>
      <c r="T867" s="268"/>
      <c r="U867" s="539"/>
      <c r="V867" s="299" t="str">
        <f t="shared" si="20"/>
        <v>16.6</v>
      </c>
      <c r="W867" s="299">
        <f t="shared" si="400"/>
        <v>0</v>
      </c>
      <c r="X867" s="268"/>
      <c r="Y867" s="268"/>
      <c r="Z867" s="268"/>
      <c r="AA867" s="268"/>
      <c r="AB867" s="533"/>
      <c r="AN867" s="641" t="str">
        <f t="shared" si="384"/>
        <v>revisar</v>
      </c>
      <c r="AO867" s="641" t="str">
        <f t="shared" si="385"/>
        <v>ok</v>
      </c>
      <c r="AP867" s="641" t="str">
        <f t="shared" si="386"/>
        <v>ok</v>
      </c>
      <c r="AQ867" s="641" t="str">
        <f t="shared" si="387"/>
        <v>ok</v>
      </c>
      <c r="AR867" s="641" t="str">
        <f t="shared" si="388"/>
        <v>ok</v>
      </c>
      <c r="AS867" s="641" t="str">
        <f t="shared" si="389"/>
        <v>ok</v>
      </c>
      <c r="AT867" s="641" t="str">
        <f t="shared" si="390"/>
        <v>ok</v>
      </c>
      <c r="AU867" s="641" t="str">
        <f t="shared" si="391"/>
        <v>ok</v>
      </c>
      <c r="AV867" s="641" t="str">
        <f t="shared" si="392"/>
        <v>ok</v>
      </c>
      <c r="AW867" s="641" t="str">
        <f t="shared" si="393"/>
        <v>ok</v>
      </c>
      <c r="AX867" s="641" t="str">
        <f t="shared" si="394"/>
        <v>ok</v>
      </c>
      <c r="AY867" s="641" t="str">
        <f t="shared" si="395"/>
        <v>ok</v>
      </c>
      <c r="AZ867" s="641" t="str">
        <f t="shared" si="396"/>
        <v>ok</v>
      </c>
      <c r="BA867" s="641" t="str">
        <f t="shared" si="397"/>
        <v>ok</v>
      </c>
      <c r="BB867" s="641" t="str">
        <f t="shared" si="398"/>
        <v>ok</v>
      </c>
      <c r="BC867" s="641" t="str">
        <f t="shared" si="399"/>
        <v>ok</v>
      </c>
    </row>
    <row r="868" spans="1:55" ht="12.75" hidden="1" customHeight="1">
      <c r="A868" s="34"/>
      <c r="B868" s="35">
        <f t="shared" si="402"/>
        <v>0</v>
      </c>
      <c r="C868" s="34"/>
      <c r="D868" s="253" t="s">
        <v>969</v>
      </c>
      <c r="E868" s="242"/>
      <c r="F868" s="248"/>
      <c r="G868" s="80"/>
      <c r="H868" s="81"/>
      <c r="I868" s="245"/>
      <c r="J868" s="263"/>
      <c r="K868" s="263"/>
      <c r="L868" s="263"/>
      <c r="M868" s="685"/>
      <c r="N868" s="686"/>
      <c r="O868" s="687"/>
      <c r="P868" s="687"/>
      <c r="Q868" s="687"/>
      <c r="R868" s="687"/>
      <c r="S868" s="688"/>
      <c r="T868" s="268"/>
      <c r="U868" s="539"/>
      <c r="V868" s="299" t="str">
        <f t="shared" si="20"/>
        <v>16.7</v>
      </c>
      <c r="W868" s="299">
        <f t="shared" si="400"/>
        <v>0</v>
      </c>
      <c r="X868" s="268"/>
      <c r="Y868" s="268"/>
      <c r="Z868" s="268"/>
      <c r="AA868" s="268"/>
      <c r="AB868" s="533"/>
      <c r="AN868" s="641" t="str">
        <f t="shared" si="384"/>
        <v>revisar</v>
      </c>
      <c r="AO868" s="641" t="str">
        <f t="shared" si="385"/>
        <v>ok</v>
      </c>
      <c r="AP868" s="641" t="str">
        <f t="shared" si="386"/>
        <v>ok</v>
      </c>
      <c r="AQ868" s="641" t="str">
        <f t="shared" si="387"/>
        <v>ok</v>
      </c>
      <c r="AR868" s="641" t="str">
        <f t="shared" si="388"/>
        <v>ok</v>
      </c>
      <c r="AS868" s="641" t="str">
        <f t="shared" si="389"/>
        <v>ok</v>
      </c>
      <c r="AT868" s="641" t="str">
        <f t="shared" si="390"/>
        <v>ok</v>
      </c>
      <c r="AU868" s="641" t="str">
        <f t="shared" si="391"/>
        <v>ok</v>
      </c>
      <c r="AV868" s="641" t="str">
        <f t="shared" si="392"/>
        <v>ok</v>
      </c>
      <c r="AW868" s="641" t="str">
        <f t="shared" si="393"/>
        <v>ok</v>
      </c>
      <c r="AX868" s="641" t="str">
        <f t="shared" si="394"/>
        <v>ok</v>
      </c>
      <c r="AY868" s="641" t="str">
        <f t="shared" si="395"/>
        <v>ok</v>
      </c>
      <c r="AZ868" s="641" t="str">
        <f t="shared" si="396"/>
        <v>ok</v>
      </c>
      <c r="BA868" s="641" t="str">
        <f t="shared" si="397"/>
        <v>ok</v>
      </c>
      <c r="BB868" s="641" t="str">
        <f t="shared" si="398"/>
        <v>ok</v>
      </c>
      <c r="BC868" s="641" t="str">
        <f t="shared" si="399"/>
        <v>ok</v>
      </c>
    </row>
    <row r="869" spans="1:55" ht="12.75" hidden="1" customHeight="1">
      <c r="A869" s="34"/>
      <c r="B869" s="35">
        <f t="shared" si="402"/>
        <v>0</v>
      </c>
      <c r="C869" s="34"/>
      <c r="D869" s="250" t="s">
        <v>970</v>
      </c>
      <c r="E869" s="242"/>
      <c r="F869" s="248"/>
      <c r="G869" s="80"/>
      <c r="H869" s="81"/>
      <c r="I869" s="245"/>
      <c r="J869" s="263"/>
      <c r="K869" s="263"/>
      <c r="L869" s="263"/>
      <c r="M869" s="685"/>
      <c r="N869" s="686"/>
      <c r="O869" s="687"/>
      <c r="P869" s="687"/>
      <c r="Q869" s="687"/>
      <c r="R869" s="687"/>
      <c r="S869" s="688"/>
      <c r="T869" s="268"/>
      <c r="U869" s="539"/>
      <c r="V869" s="299" t="str">
        <f t="shared" si="20"/>
        <v>16.8</v>
      </c>
      <c r="W869" s="299">
        <f t="shared" si="400"/>
        <v>0</v>
      </c>
      <c r="X869" s="268"/>
      <c r="Y869" s="268"/>
      <c r="Z869" s="268"/>
      <c r="AA869" s="268"/>
      <c r="AB869" s="533"/>
      <c r="AN869" s="641" t="str">
        <f t="shared" si="384"/>
        <v>revisar</v>
      </c>
      <c r="AO869" s="641" t="str">
        <f t="shared" si="385"/>
        <v>ok</v>
      </c>
      <c r="AP869" s="641" t="str">
        <f t="shared" si="386"/>
        <v>ok</v>
      </c>
      <c r="AQ869" s="641" t="str">
        <f t="shared" si="387"/>
        <v>ok</v>
      </c>
      <c r="AR869" s="641" t="str">
        <f t="shared" si="388"/>
        <v>ok</v>
      </c>
      <c r="AS869" s="641" t="str">
        <f t="shared" si="389"/>
        <v>ok</v>
      </c>
      <c r="AT869" s="641" t="str">
        <f t="shared" si="390"/>
        <v>ok</v>
      </c>
      <c r="AU869" s="641" t="str">
        <f t="shared" si="391"/>
        <v>ok</v>
      </c>
      <c r="AV869" s="641" t="str">
        <f t="shared" si="392"/>
        <v>ok</v>
      </c>
      <c r="AW869" s="641" t="str">
        <f t="shared" si="393"/>
        <v>ok</v>
      </c>
      <c r="AX869" s="641" t="str">
        <f t="shared" si="394"/>
        <v>ok</v>
      </c>
      <c r="AY869" s="641" t="str">
        <f t="shared" si="395"/>
        <v>ok</v>
      </c>
      <c r="AZ869" s="641" t="str">
        <f t="shared" si="396"/>
        <v>ok</v>
      </c>
      <c r="BA869" s="641" t="str">
        <f t="shared" si="397"/>
        <v>ok</v>
      </c>
      <c r="BB869" s="641" t="str">
        <f t="shared" si="398"/>
        <v>ok</v>
      </c>
      <c r="BC869" s="641" t="str">
        <f t="shared" si="399"/>
        <v>ok</v>
      </c>
    </row>
    <row r="870" spans="1:55" ht="12.75" hidden="1" customHeight="1">
      <c r="A870" s="34"/>
      <c r="B870" s="35">
        <f t="shared" si="402"/>
        <v>0</v>
      </c>
      <c r="C870" s="34"/>
      <c r="D870" s="253" t="s">
        <v>971</v>
      </c>
      <c r="E870" s="242"/>
      <c r="F870" s="248"/>
      <c r="G870" s="80"/>
      <c r="H870" s="81"/>
      <c r="I870" s="245"/>
      <c r="J870" s="263"/>
      <c r="K870" s="263"/>
      <c r="L870" s="263"/>
      <c r="M870" s="685"/>
      <c r="N870" s="686"/>
      <c r="O870" s="687"/>
      <c r="P870" s="687"/>
      <c r="Q870" s="687"/>
      <c r="R870" s="687"/>
      <c r="S870" s="688"/>
      <c r="T870" s="268"/>
      <c r="U870" s="539"/>
      <c r="V870" s="299" t="str">
        <f t="shared" si="20"/>
        <v>16.9</v>
      </c>
      <c r="W870" s="299">
        <f t="shared" si="400"/>
        <v>0</v>
      </c>
      <c r="X870" s="268"/>
      <c r="Y870" s="268"/>
      <c r="Z870" s="268"/>
      <c r="AA870" s="268"/>
      <c r="AB870" s="533"/>
      <c r="AN870" s="641" t="str">
        <f t="shared" si="384"/>
        <v>revisar</v>
      </c>
      <c r="AO870" s="641" t="str">
        <f t="shared" si="385"/>
        <v>ok</v>
      </c>
      <c r="AP870" s="641" t="str">
        <f t="shared" si="386"/>
        <v>ok</v>
      </c>
      <c r="AQ870" s="641" t="str">
        <f t="shared" si="387"/>
        <v>ok</v>
      </c>
      <c r="AR870" s="641" t="str">
        <f t="shared" si="388"/>
        <v>ok</v>
      </c>
      <c r="AS870" s="641" t="str">
        <f t="shared" si="389"/>
        <v>ok</v>
      </c>
      <c r="AT870" s="641" t="str">
        <f t="shared" si="390"/>
        <v>ok</v>
      </c>
      <c r="AU870" s="641" t="str">
        <f t="shared" si="391"/>
        <v>ok</v>
      </c>
      <c r="AV870" s="641" t="str">
        <f t="shared" si="392"/>
        <v>ok</v>
      </c>
      <c r="AW870" s="641" t="str">
        <f t="shared" si="393"/>
        <v>ok</v>
      </c>
      <c r="AX870" s="641" t="str">
        <f t="shared" si="394"/>
        <v>ok</v>
      </c>
      <c r="AY870" s="641" t="str">
        <f t="shared" si="395"/>
        <v>ok</v>
      </c>
      <c r="AZ870" s="641" t="str">
        <f t="shared" si="396"/>
        <v>ok</v>
      </c>
      <c r="BA870" s="641" t="str">
        <f t="shared" si="397"/>
        <v>ok</v>
      </c>
      <c r="BB870" s="641" t="str">
        <f t="shared" si="398"/>
        <v>ok</v>
      </c>
      <c r="BC870" s="641" t="str">
        <f t="shared" si="399"/>
        <v>ok</v>
      </c>
    </row>
    <row r="871" spans="1:55" ht="12.75" hidden="1" customHeight="1">
      <c r="A871" s="34"/>
      <c r="B871" s="35">
        <f t="shared" si="402"/>
        <v>0</v>
      </c>
      <c r="C871" s="34"/>
      <c r="D871" s="250" t="s">
        <v>972</v>
      </c>
      <c r="E871" s="242"/>
      <c r="F871" s="248"/>
      <c r="G871" s="80"/>
      <c r="H871" s="81"/>
      <c r="I871" s="245"/>
      <c r="J871" s="263"/>
      <c r="K871" s="263"/>
      <c r="L871" s="263"/>
      <c r="M871" s="685"/>
      <c r="N871" s="686"/>
      <c r="O871" s="687"/>
      <c r="P871" s="687"/>
      <c r="Q871" s="687"/>
      <c r="R871" s="687"/>
      <c r="S871" s="688"/>
      <c r="T871" s="268"/>
      <c r="U871" s="539"/>
      <c r="V871" s="299" t="str">
        <f t="shared" si="20"/>
        <v>16.10</v>
      </c>
      <c r="W871" s="299">
        <f t="shared" si="400"/>
        <v>0</v>
      </c>
      <c r="X871" s="268"/>
      <c r="Y871" s="268"/>
      <c r="Z871" s="268"/>
      <c r="AA871" s="268"/>
      <c r="AB871" s="533"/>
      <c r="AN871" s="641" t="str">
        <f t="shared" si="384"/>
        <v>revisar</v>
      </c>
      <c r="AO871" s="641" t="str">
        <f t="shared" si="385"/>
        <v>ok</v>
      </c>
      <c r="AP871" s="641" t="str">
        <f t="shared" si="386"/>
        <v>ok</v>
      </c>
      <c r="AQ871" s="641" t="str">
        <f t="shared" si="387"/>
        <v>ok</v>
      </c>
      <c r="AR871" s="641" t="str">
        <f t="shared" si="388"/>
        <v>ok</v>
      </c>
      <c r="AS871" s="641" t="str">
        <f t="shared" si="389"/>
        <v>ok</v>
      </c>
      <c r="AT871" s="641" t="str">
        <f t="shared" si="390"/>
        <v>ok</v>
      </c>
      <c r="AU871" s="641" t="str">
        <f t="shared" si="391"/>
        <v>ok</v>
      </c>
      <c r="AV871" s="641" t="str">
        <f t="shared" si="392"/>
        <v>ok</v>
      </c>
      <c r="AW871" s="641" t="str">
        <f t="shared" si="393"/>
        <v>ok</v>
      </c>
      <c r="AX871" s="641" t="str">
        <f t="shared" si="394"/>
        <v>ok</v>
      </c>
      <c r="AY871" s="641" t="str">
        <f t="shared" si="395"/>
        <v>ok</v>
      </c>
      <c r="AZ871" s="641" t="str">
        <f t="shared" si="396"/>
        <v>ok</v>
      </c>
      <c r="BA871" s="641" t="str">
        <f t="shared" si="397"/>
        <v>ok</v>
      </c>
      <c r="BB871" s="641" t="str">
        <f t="shared" si="398"/>
        <v>ok</v>
      </c>
      <c r="BC871" s="641" t="str">
        <f t="shared" si="399"/>
        <v>ok</v>
      </c>
    </row>
    <row r="872" spans="1:55" ht="12.75" hidden="1" customHeight="1">
      <c r="A872" s="34"/>
      <c r="B872" s="35">
        <f t="shared" si="402"/>
        <v>0</v>
      </c>
      <c r="C872" s="34"/>
      <c r="D872" s="253" t="s">
        <v>973</v>
      </c>
      <c r="E872" s="242"/>
      <c r="F872" s="248"/>
      <c r="G872" s="80"/>
      <c r="H872" s="81"/>
      <c r="I872" s="245"/>
      <c r="J872" s="263"/>
      <c r="K872" s="263"/>
      <c r="L872" s="263"/>
      <c r="M872" s="685"/>
      <c r="N872" s="686"/>
      <c r="O872" s="687"/>
      <c r="P872" s="687"/>
      <c r="Q872" s="687"/>
      <c r="R872" s="687"/>
      <c r="S872" s="688"/>
      <c r="T872" s="268"/>
      <c r="U872" s="539"/>
      <c r="V872" s="299" t="str">
        <f t="shared" si="20"/>
        <v>16.11</v>
      </c>
      <c r="W872" s="299">
        <f t="shared" si="400"/>
        <v>0</v>
      </c>
      <c r="X872" s="268"/>
      <c r="Y872" s="268"/>
      <c r="Z872" s="268"/>
      <c r="AA872" s="268"/>
      <c r="AB872" s="533"/>
      <c r="AN872" s="641" t="str">
        <f t="shared" si="384"/>
        <v>revisar</v>
      </c>
      <c r="AO872" s="641" t="str">
        <f t="shared" si="385"/>
        <v>ok</v>
      </c>
      <c r="AP872" s="641" t="str">
        <f t="shared" si="386"/>
        <v>ok</v>
      </c>
      <c r="AQ872" s="641" t="str">
        <f t="shared" si="387"/>
        <v>ok</v>
      </c>
      <c r="AR872" s="641" t="str">
        <f t="shared" si="388"/>
        <v>ok</v>
      </c>
      <c r="AS872" s="641" t="str">
        <f t="shared" si="389"/>
        <v>ok</v>
      </c>
      <c r="AT872" s="641" t="str">
        <f t="shared" si="390"/>
        <v>ok</v>
      </c>
      <c r="AU872" s="641" t="str">
        <f t="shared" si="391"/>
        <v>ok</v>
      </c>
      <c r="AV872" s="641" t="str">
        <f t="shared" si="392"/>
        <v>ok</v>
      </c>
      <c r="AW872" s="641" t="str">
        <f t="shared" si="393"/>
        <v>ok</v>
      </c>
      <c r="AX872" s="641" t="str">
        <f t="shared" si="394"/>
        <v>ok</v>
      </c>
      <c r="AY872" s="641" t="str">
        <f t="shared" si="395"/>
        <v>ok</v>
      </c>
      <c r="AZ872" s="641" t="str">
        <f t="shared" si="396"/>
        <v>ok</v>
      </c>
      <c r="BA872" s="641" t="str">
        <f t="shared" si="397"/>
        <v>ok</v>
      </c>
      <c r="BB872" s="641" t="str">
        <f t="shared" si="398"/>
        <v>ok</v>
      </c>
      <c r="BC872" s="641" t="str">
        <f t="shared" si="399"/>
        <v>ok</v>
      </c>
    </row>
    <row r="873" spans="1:55" ht="12.75" hidden="1" customHeight="1">
      <c r="A873" s="34"/>
      <c r="B873" s="35">
        <f t="shared" si="402"/>
        <v>0</v>
      </c>
      <c r="C873" s="34"/>
      <c r="D873" s="250" t="s">
        <v>974</v>
      </c>
      <c r="E873" s="242"/>
      <c r="F873" s="248"/>
      <c r="G873" s="80"/>
      <c r="H873" s="81"/>
      <c r="I873" s="245"/>
      <c r="J873" s="263"/>
      <c r="K873" s="263"/>
      <c r="L873" s="263"/>
      <c r="M873" s="685"/>
      <c r="N873" s="686"/>
      <c r="O873" s="687"/>
      <c r="P873" s="687"/>
      <c r="Q873" s="687"/>
      <c r="R873" s="687"/>
      <c r="S873" s="688"/>
      <c r="T873" s="268"/>
      <c r="U873" s="539"/>
      <c r="V873" s="299" t="str">
        <f t="shared" si="20"/>
        <v>16.12</v>
      </c>
      <c r="W873" s="299">
        <f t="shared" si="400"/>
        <v>0</v>
      </c>
      <c r="X873" s="268"/>
      <c r="Y873" s="268"/>
      <c r="Z873" s="268"/>
      <c r="AA873" s="268"/>
      <c r="AB873" s="533"/>
      <c r="AN873" s="641" t="str">
        <f t="shared" si="384"/>
        <v>revisar</v>
      </c>
      <c r="AO873" s="641" t="str">
        <f t="shared" si="385"/>
        <v>ok</v>
      </c>
      <c r="AP873" s="641" t="str">
        <f t="shared" si="386"/>
        <v>ok</v>
      </c>
      <c r="AQ873" s="641" t="str">
        <f t="shared" si="387"/>
        <v>ok</v>
      </c>
      <c r="AR873" s="641" t="str">
        <f t="shared" si="388"/>
        <v>ok</v>
      </c>
      <c r="AS873" s="641" t="str">
        <f t="shared" si="389"/>
        <v>ok</v>
      </c>
      <c r="AT873" s="641" t="str">
        <f t="shared" si="390"/>
        <v>ok</v>
      </c>
      <c r="AU873" s="641" t="str">
        <f t="shared" si="391"/>
        <v>ok</v>
      </c>
      <c r="AV873" s="641" t="str">
        <f t="shared" si="392"/>
        <v>ok</v>
      </c>
      <c r="AW873" s="641" t="str">
        <f t="shared" si="393"/>
        <v>ok</v>
      </c>
      <c r="AX873" s="641" t="str">
        <f t="shared" si="394"/>
        <v>ok</v>
      </c>
      <c r="AY873" s="641" t="str">
        <f t="shared" si="395"/>
        <v>ok</v>
      </c>
      <c r="AZ873" s="641" t="str">
        <f t="shared" si="396"/>
        <v>ok</v>
      </c>
      <c r="BA873" s="641" t="str">
        <f t="shared" si="397"/>
        <v>ok</v>
      </c>
      <c r="BB873" s="641" t="str">
        <f t="shared" si="398"/>
        <v>ok</v>
      </c>
      <c r="BC873" s="641" t="str">
        <f t="shared" si="399"/>
        <v>ok</v>
      </c>
    </row>
    <row r="874" spans="1:55" ht="12.75" hidden="1" customHeight="1">
      <c r="A874" s="34"/>
      <c r="B874" s="35">
        <f t="shared" si="402"/>
        <v>0</v>
      </c>
      <c r="C874" s="34"/>
      <c r="D874" s="253" t="s">
        <v>975</v>
      </c>
      <c r="E874" s="242"/>
      <c r="F874" s="248"/>
      <c r="G874" s="80"/>
      <c r="H874" s="81"/>
      <c r="I874" s="245"/>
      <c r="J874" s="263"/>
      <c r="K874" s="263"/>
      <c r="L874" s="263"/>
      <c r="M874" s="685"/>
      <c r="N874" s="686"/>
      <c r="O874" s="687"/>
      <c r="P874" s="687"/>
      <c r="Q874" s="687"/>
      <c r="R874" s="687"/>
      <c r="S874" s="688"/>
      <c r="T874" s="268"/>
      <c r="U874" s="539"/>
      <c r="V874" s="299" t="str">
        <f t="shared" si="20"/>
        <v>16.13</v>
      </c>
      <c r="W874" s="299">
        <f t="shared" si="400"/>
        <v>0</v>
      </c>
      <c r="X874" s="268"/>
      <c r="Y874" s="268"/>
      <c r="Z874" s="268"/>
      <c r="AA874" s="268"/>
      <c r="AB874" s="533"/>
      <c r="AN874" s="641" t="str">
        <f t="shared" si="384"/>
        <v>revisar</v>
      </c>
      <c r="AO874" s="641" t="str">
        <f t="shared" si="385"/>
        <v>ok</v>
      </c>
      <c r="AP874" s="641" t="str">
        <f t="shared" si="386"/>
        <v>ok</v>
      </c>
      <c r="AQ874" s="641" t="str">
        <f t="shared" si="387"/>
        <v>ok</v>
      </c>
      <c r="AR874" s="641" t="str">
        <f t="shared" si="388"/>
        <v>ok</v>
      </c>
      <c r="AS874" s="641" t="str">
        <f t="shared" si="389"/>
        <v>ok</v>
      </c>
      <c r="AT874" s="641" t="str">
        <f t="shared" si="390"/>
        <v>ok</v>
      </c>
      <c r="AU874" s="641" t="str">
        <f t="shared" si="391"/>
        <v>ok</v>
      </c>
      <c r="AV874" s="641" t="str">
        <f t="shared" si="392"/>
        <v>ok</v>
      </c>
      <c r="AW874" s="641" t="str">
        <f t="shared" si="393"/>
        <v>ok</v>
      </c>
      <c r="AX874" s="641" t="str">
        <f t="shared" si="394"/>
        <v>ok</v>
      </c>
      <c r="AY874" s="641" t="str">
        <f t="shared" si="395"/>
        <v>ok</v>
      </c>
      <c r="AZ874" s="641" t="str">
        <f t="shared" si="396"/>
        <v>ok</v>
      </c>
      <c r="BA874" s="641" t="str">
        <f t="shared" si="397"/>
        <v>ok</v>
      </c>
      <c r="BB874" s="641" t="str">
        <f t="shared" si="398"/>
        <v>ok</v>
      </c>
      <c r="BC874" s="641" t="str">
        <f t="shared" si="399"/>
        <v>ok</v>
      </c>
    </row>
    <row r="875" spans="1:55" ht="12.75" hidden="1" customHeight="1">
      <c r="A875" s="34"/>
      <c r="B875" s="35">
        <f t="shared" si="402"/>
        <v>0</v>
      </c>
      <c r="C875" s="34"/>
      <c r="D875" s="250" t="s">
        <v>976</v>
      </c>
      <c r="E875" s="242"/>
      <c r="F875" s="248"/>
      <c r="G875" s="80"/>
      <c r="H875" s="81"/>
      <c r="I875" s="245"/>
      <c r="J875" s="263"/>
      <c r="K875" s="263"/>
      <c r="L875" s="263"/>
      <c r="M875" s="685"/>
      <c r="N875" s="686"/>
      <c r="O875" s="687"/>
      <c r="P875" s="687"/>
      <c r="Q875" s="687"/>
      <c r="R875" s="687"/>
      <c r="S875" s="688"/>
      <c r="T875" s="268"/>
      <c r="U875" s="539"/>
      <c r="V875" s="299" t="str">
        <f t="shared" si="20"/>
        <v>16.14</v>
      </c>
      <c r="W875" s="299">
        <f t="shared" si="400"/>
        <v>0</v>
      </c>
      <c r="X875" s="535">
        <f>SUM(P859:R859)</f>
        <v>0</v>
      </c>
      <c r="Y875" s="319" t="str">
        <f>IF(X875&lt;&gt;S859,"erro","ok")</f>
        <v>ok</v>
      </c>
      <c r="Z875" s="319"/>
      <c r="AA875" s="319"/>
      <c r="AB875" s="531"/>
      <c r="AN875" s="641" t="str">
        <f t="shared" si="384"/>
        <v>revisar</v>
      </c>
      <c r="AO875" s="641" t="str">
        <f t="shared" si="385"/>
        <v>revisar</v>
      </c>
      <c r="AP875" s="641" t="str">
        <f t="shared" si="386"/>
        <v>ok</v>
      </c>
      <c r="AQ875" s="641" t="str">
        <f t="shared" si="387"/>
        <v>ok</v>
      </c>
      <c r="AR875" s="641" t="str">
        <f t="shared" si="388"/>
        <v>ok</v>
      </c>
      <c r="AS875" s="641" t="str">
        <f t="shared" si="389"/>
        <v>ok</v>
      </c>
      <c r="AT875" s="641" t="str">
        <f t="shared" si="390"/>
        <v>ok</v>
      </c>
      <c r="AU875" s="641" t="str">
        <f t="shared" si="391"/>
        <v>ok</v>
      </c>
      <c r="AV875" s="641" t="str">
        <f t="shared" si="392"/>
        <v>ok</v>
      </c>
      <c r="AW875" s="641" t="str">
        <f t="shared" si="393"/>
        <v>ok</v>
      </c>
      <c r="AX875" s="641" t="str">
        <f t="shared" si="394"/>
        <v>ok</v>
      </c>
      <c r="AY875" s="641" t="str">
        <f t="shared" si="395"/>
        <v>ok</v>
      </c>
      <c r="AZ875" s="641" t="str">
        <f t="shared" si="396"/>
        <v>ok</v>
      </c>
      <c r="BA875" s="641" t="str">
        <f t="shared" si="397"/>
        <v>ok</v>
      </c>
      <c r="BB875" s="641" t="str">
        <f t="shared" si="398"/>
        <v>ok</v>
      </c>
      <c r="BC875" s="641" t="str">
        <f t="shared" si="399"/>
        <v>ok</v>
      </c>
    </row>
    <row r="876" spans="1:55" ht="12.75" hidden="1" customHeight="1">
      <c r="A876" s="34"/>
      <c r="B876" s="35">
        <f t="shared" si="402"/>
        <v>0</v>
      </c>
      <c r="C876" s="34"/>
      <c r="D876" s="253" t="s">
        <v>977</v>
      </c>
      <c r="E876" s="242"/>
      <c r="F876" s="248"/>
      <c r="G876" s="80"/>
      <c r="H876" s="81"/>
      <c r="I876" s="245"/>
      <c r="J876" s="263"/>
      <c r="K876" s="263"/>
      <c r="L876" s="263"/>
      <c r="M876" s="685"/>
      <c r="N876" s="686"/>
      <c r="O876" s="687"/>
      <c r="P876" s="687"/>
      <c r="Q876" s="687"/>
      <c r="R876" s="687"/>
      <c r="S876" s="688"/>
      <c r="T876" s="268"/>
      <c r="U876" s="539"/>
      <c r="V876" s="299" t="str">
        <f t="shared" si="20"/>
        <v>16.15</v>
      </c>
      <c r="W876" s="299">
        <f t="shared" si="400"/>
        <v>0</v>
      </c>
      <c r="X876" s="319"/>
      <c r="Y876" s="319"/>
      <c r="Z876" s="319"/>
      <c r="AA876" s="319"/>
      <c r="AB876" s="531"/>
      <c r="AN876" s="641" t="str">
        <f t="shared" ref="AN876:AN939" si="403">IF(X876=D876,"ok","revisar")</f>
        <v>revisar</v>
      </c>
      <c r="AO876" s="641" t="str">
        <f t="shared" ref="AO876:AO939" si="404">IF(Y876=E876,"ok","revisar")</f>
        <v>ok</v>
      </c>
      <c r="AP876" s="641" t="str">
        <f t="shared" ref="AP876:AP939" si="405">IF(Z876=F876,"ok","revisar")</f>
        <v>ok</v>
      </c>
      <c r="AQ876" s="641" t="str">
        <f t="shared" ref="AQ876:AQ939" si="406">IF(AA876=G876,"ok","revisar")</f>
        <v>ok</v>
      </c>
      <c r="AR876" s="641" t="str">
        <f t="shared" ref="AR876:AR939" si="407">IF(AB876=H876,"ok","revisar")</f>
        <v>ok</v>
      </c>
      <c r="AS876" s="641" t="str">
        <f t="shared" ref="AS876:AS939" si="408">IF(AC876=I876,"ok","revisar")</f>
        <v>ok</v>
      </c>
      <c r="AT876" s="641" t="str">
        <f t="shared" ref="AT876:AT939" si="409">IF(AD876=J876,"ok","revisar")</f>
        <v>ok</v>
      </c>
      <c r="AU876" s="641" t="str">
        <f t="shared" ref="AU876:AU939" si="410">IF(AE876=K876,"ok","revisar")</f>
        <v>ok</v>
      </c>
      <c r="AV876" s="641" t="str">
        <f t="shared" ref="AV876:AV939" si="411">IF(AF876=L876,"ok","revisar")</f>
        <v>ok</v>
      </c>
      <c r="AW876" s="641" t="str">
        <f t="shared" ref="AW876:AW939" si="412">IF(AG876=M876,"ok","revisar")</f>
        <v>ok</v>
      </c>
      <c r="AX876" s="641" t="str">
        <f t="shared" ref="AX876:AX939" si="413">IF(AH876=N876,"ok","revisar")</f>
        <v>ok</v>
      </c>
      <c r="AY876" s="641" t="str">
        <f t="shared" ref="AY876:AY939" si="414">IF(AI876=O876,"ok","revisar")</f>
        <v>ok</v>
      </c>
      <c r="AZ876" s="641" t="str">
        <f t="shared" ref="AZ876:AZ939" si="415">IF(AJ876=P876,"ok","revisar")</f>
        <v>ok</v>
      </c>
      <c r="BA876" s="641" t="str">
        <f t="shared" ref="BA876:BA939" si="416">IF(AK876=Q876,"ok","revisar")</f>
        <v>ok</v>
      </c>
      <c r="BB876" s="641" t="str">
        <f t="shared" ref="BB876:BB939" si="417">IF(AL876=R876,"ok","revisar")</f>
        <v>ok</v>
      </c>
      <c r="BC876" s="641" t="str">
        <f t="shared" ref="BC876:BC939" si="418">IF(AM876=S876,"ok","revisar")</f>
        <v>ok</v>
      </c>
    </row>
    <row r="877" spans="1:55" ht="12.75" hidden="1" customHeight="1">
      <c r="A877" s="34"/>
      <c r="B877" s="35">
        <f t="shared" si="402"/>
        <v>0</v>
      </c>
      <c r="C877" s="34"/>
      <c r="D877" s="250" t="s">
        <v>978</v>
      </c>
      <c r="E877" s="242"/>
      <c r="F877" s="248"/>
      <c r="G877" s="80"/>
      <c r="H877" s="81"/>
      <c r="I877" s="245"/>
      <c r="J877" s="263"/>
      <c r="K877" s="263"/>
      <c r="L877" s="263"/>
      <c r="M877" s="685"/>
      <c r="N877" s="686"/>
      <c r="O877" s="687"/>
      <c r="P877" s="687"/>
      <c r="Q877" s="687"/>
      <c r="R877" s="687"/>
      <c r="S877" s="688"/>
      <c r="T877" s="268"/>
      <c r="U877" s="539"/>
      <c r="V877" s="299" t="str">
        <f t="shared" si="20"/>
        <v>16.16</v>
      </c>
      <c r="W877" s="299">
        <f t="shared" si="400"/>
        <v>0</v>
      </c>
      <c r="X877" s="319"/>
      <c r="Y877" s="319"/>
      <c r="Z877" s="319"/>
      <c r="AA877" s="319"/>
      <c r="AB877" s="531"/>
      <c r="AN877" s="641" t="str">
        <f t="shared" si="403"/>
        <v>revisar</v>
      </c>
      <c r="AO877" s="641" t="str">
        <f t="shared" si="404"/>
        <v>ok</v>
      </c>
      <c r="AP877" s="641" t="str">
        <f t="shared" si="405"/>
        <v>ok</v>
      </c>
      <c r="AQ877" s="641" t="str">
        <f t="shared" si="406"/>
        <v>ok</v>
      </c>
      <c r="AR877" s="641" t="str">
        <f t="shared" si="407"/>
        <v>ok</v>
      </c>
      <c r="AS877" s="641" t="str">
        <f t="shared" si="408"/>
        <v>ok</v>
      </c>
      <c r="AT877" s="641" t="str">
        <f t="shared" si="409"/>
        <v>ok</v>
      </c>
      <c r="AU877" s="641" t="str">
        <f t="shared" si="410"/>
        <v>ok</v>
      </c>
      <c r="AV877" s="641" t="str">
        <f t="shared" si="411"/>
        <v>ok</v>
      </c>
      <c r="AW877" s="641" t="str">
        <f t="shared" si="412"/>
        <v>ok</v>
      </c>
      <c r="AX877" s="641" t="str">
        <f t="shared" si="413"/>
        <v>ok</v>
      </c>
      <c r="AY877" s="641" t="str">
        <f t="shared" si="414"/>
        <v>ok</v>
      </c>
      <c r="AZ877" s="641" t="str">
        <f t="shared" si="415"/>
        <v>ok</v>
      </c>
      <c r="BA877" s="641" t="str">
        <f t="shared" si="416"/>
        <v>ok</v>
      </c>
      <c r="BB877" s="641" t="str">
        <f t="shared" si="417"/>
        <v>ok</v>
      </c>
      <c r="BC877" s="641" t="str">
        <f t="shared" si="418"/>
        <v>ok</v>
      </c>
    </row>
    <row r="878" spans="1:55" ht="12.75" hidden="1" customHeight="1">
      <c r="A878" s="34"/>
      <c r="B878" s="35">
        <f t="shared" si="402"/>
        <v>0</v>
      </c>
      <c r="C878" s="34"/>
      <c r="D878" s="253" t="s">
        <v>979</v>
      </c>
      <c r="E878" s="242"/>
      <c r="F878" s="248"/>
      <c r="G878" s="80"/>
      <c r="H878" s="81"/>
      <c r="I878" s="245"/>
      <c r="J878" s="263"/>
      <c r="K878" s="263"/>
      <c r="L878" s="263"/>
      <c r="M878" s="685"/>
      <c r="N878" s="686"/>
      <c r="O878" s="687"/>
      <c r="P878" s="687"/>
      <c r="Q878" s="687"/>
      <c r="R878" s="687"/>
      <c r="S878" s="688"/>
      <c r="T878" s="268"/>
      <c r="U878" s="539"/>
      <c r="V878" s="299" t="str">
        <f t="shared" si="20"/>
        <v>16.17</v>
      </c>
      <c r="W878" s="299">
        <f t="shared" si="400"/>
        <v>0</v>
      </c>
      <c r="X878" s="268"/>
      <c r="Y878" s="268"/>
      <c r="Z878" s="268"/>
      <c r="AA878" s="268"/>
      <c r="AB878" s="533"/>
      <c r="AN878" s="641" t="str">
        <f t="shared" si="403"/>
        <v>revisar</v>
      </c>
      <c r="AO878" s="641" t="str">
        <f t="shared" si="404"/>
        <v>ok</v>
      </c>
      <c r="AP878" s="641" t="str">
        <f t="shared" si="405"/>
        <v>ok</v>
      </c>
      <c r="AQ878" s="641" t="str">
        <f t="shared" si="406"/>
        <v>ok</v>
      </c>
      <c r="AR878" s="641" t="str">
        <f t="shared" si="407"/>
        <v>ok</v>
      </c>
      <c r="AS878" s="641" t="str">
        <f t="shared" si="408"/>
        <v>ok</v>
      </c>
      <c r="AT878" s="641" t="str">
        <f t="shared" si="409"/>
        <v>ok</v>
      </c>
      <c r="AU878" s="641" t="str">
        <f t="shared" si="410"/>
        <v>ok</v>
      </c>
      <c r="AV878" s="641" t="str">
        <f t="shared" si="411"/>
        <v>ok</v>
      </c>
      <c r="AW878" s="641" t="str">
        <f t="shared" si="412"/>
        <v>ok</v>
      </c>
      <c r="AX878" s="641" t="str">
        <f t="shared" si="413"/>
        <v>ok</v>
      </c>
      <c r="AY878" s="641" t="str">
        <f t="shared" si="414"/>
        <v>ok</v>
      </c>
      <c r="AZ878" s="641" t="str">
        <f t="shared" si="415"/>
        <v>ok</v>
      </c>
      <c r="BA878" s="641" t="str">
        <f t="shared" si="416"/>
        <v>ok</v>
      </c>
      <c r="BB878" s="641" t="str">
        <f t="shared" si="417"/>
        <v>ok</v>
      </c>
      <c r="BC878" s="641" t="str">
        <f t="shared" si="418"/>
        <v>ok</v>
      </c>
    </row>
    <row r="879" spans="1:55" ht="12.75" hidden="1" customHeight="1">
      <c r="A879" s="34"/>
      <c r="B879" s="35">
        <f t="shared" si="402"/>
        <v>0</v>
      </c>
      <c r="C879" s="34"/>
      <c r="D879" s="250" t="s">
        <v>980</v>
      </c>
      <c r="E879" s="242"/>
      <c r="F879" s="248"/>
      <c r="G879" s="80"/>
      <c r="H879" s="81"/>
      <c r="I879" s="245"/>
      <c r="J879" s="263"/>
      <c r="K879" s="263"/>
      <c r="L879" s="263"/>
      <c r="M879" s="685"/>
      <c r="N879" s="686"/>
      <c r="O879" s="687"/>
      <c r="P879" s="687"/>
      <c r="Q879" s="687"/>
      <c r="R879" s="687"/>
      <c r="S879" s="688"/>
      <c r="T879" s="268"/>
      <c r="U879" s="539"/>
      <c r="V879" s="299" t="str">
        <f t="shared" si="20"/>
        <v>16.18</v>
      </c>
      <c r="W879" s="299">
        <f t="shared" si="400"/>
        <v>0</v>
      </c>
      <c r="X879" s="268"/>
      <c r="Y879" s="268"/>
      <c r="Z879" s="268"/>
      <c r="AA879" s="268"/>
      <c r="AB879" s="533"/>
      <c r="AN879" s="641" t="str">
        <f t="shared" si="403"/>
        <v>revisar</v>
      </c>
      <c r="AO879" s="641" t="str">
        <f t="shared" si="404"/>
        <v>ok</v>
      </c>
      <c r="AP879" s="641" t="str">
        <f t="shared" si="405"/>
        <v>ok</v>
      </c>
      <c r="AQ879" s="641" t="str">
        <f t="shared" si="406"/>
        <v>ok</v>
      </c>
      <c r="AR879" s="641" t="str">
        <f t="shared" si="407"/>
        <v>ok</v>
      </c>
      <c r="AS879" s="641" t="str">
        <f t="shared" si="408"/>
        <v>ok</v>
      </c>
      <c r="AT879" s="641" t="str">
        <f t="shared" si="409"/>
        <v>ok</v>
      </c>
      <c r="AU879" s="641" t="str">
        <f t="shared" si="410"/>
        <v>ok</v>
      </c>
      <c r="AV879" s="641" t="str">
        <f t="shared" si="411"/>
        <v>ok</v>
      </c>
      <c r="AW879" s="641" t="str">
        <f t="shared" si="412"/>
        <v>ok</v>
      </c>
      <c r="AX879" s="641" t="str">
        <f t="shared" si="413"/>
        <v>ok</v>
      </c>
      <c r="AY879" s="641" t="str">
        <f t="shared" si="414"/>
        <v>ok</v>
      </c>
      <c r="AZ879" s="641" t="str">
        <f t="shared" si="415"/>
        <v>ok</v>
      </c>
      <c r="BA879" s="641" t="str">
        <f t="shared" si="416"/>
        <v>ok</v>
      </c>
      <c r="BB879" s="641" t="str">
        <f t="shared" si="417"/>
        <v>ok</v>
      </c>
      <c r="BC879" s="641" t="str">
        <f t="shared" si="418"/>
        <v>ok</v>
      </c>
    </row>
    <row r="880" spans="1:55" ht="12.75" hidden="1" customHeight="1">
      <c r="A880" s="34"/>
      <c r="B880" s="35">
        <f t="shared" si="402"/>
        <v>0</v>
      </c>
      <c r="C880" s="34"/>
      <c r="D880" s="253" t="s">
        <v>981</v>
      </c>
      <c r="E880" s="242"/>
      <c r="F880" s="248"/>
      <c r="G880" s="80"/>
      <c r="H880" s="81"/>
      <c r="I880" s="245"/>
      <c r="J880" s="263"/>
      <c r="K880" s="263"/>
      <c r="L880" s="263"/>
      <c r="M880" s="685"/>
      <c r="N880" s="686"/>
      <c r="O880" s="687"/>
      <c r="P880" s="687"/>
      <c r="Q880" s="687"/>
      <c r="R880" s="687"/>
      <c r="S880" s="688"/>
      <c r="T880" s="268"/>
      <c r="U880" s="539"/>
      <c r="V880" s="299" t="str">
        <f t="shared" si="20"/>
        <v>16.19</v>
      </c>
      <c r="W880" s="299">
        <f t="shared" si="400"/>
        <v>0</v>
      </c>
      <c r="X880" s="268"/>
      <c r="Y880" s="268"/>
      <c r="Z880" s="268"/>
      <c r="AA880" s="268"/>
      <c r="AB880" s="533"/>
      <c r="AN880" s="641" t="str">
        <f t="shared" si="403"/>
        <v>revisar</v>
      </c>
      <c r="AO880" s="641" t="str">
        <f t="shared" si="404"/>
        <v>ok</v>
      </c>
      <c r="AP880" s="641" t="str">
        <f t="shared" si="405"/>
        <v>ok</v>
      </c>
      <c r="AQ880" s="641" t="str">
        <f t="shared" si="406"/>
        <v>ok</v>
      </c>
      <c r="AR880" s="641" t="str">
        <f t="shared" si="407"/>
        <v>ok</v>
      </c>
      <c r="AS880" s="641" t="str">
        <f t="shared" si="408"/>
        <v>ok</v>
      </c>
      <c r="AT880" s="641" t="str">
        <f t="shared" si="409"/>
        <v>ok</v>
      </c>
      <c r="AU880" s="641" t="str">
        <f t="shared" si="410"/>
        <v>ok</v>
      </c>
      <c r="AV880" s="641" t="str">
        <f t="shared" si="411"/>
        <v>ok</v>
      </c>
      <c r="AW880" s="641" t="str">
        <f t="shared" si="412"/>
        <v>ok</v>
      </c>
      <c r="AX880" s="641" t="str">
        <f t="shared" si="413"/>
        <v>ok</v>
      </c>
      <c r="AY880" s="641" t="str">
        <f t="shared" si="414"/>
        <v>ok</v>
      </c>
      <c r="AZ880" s="641" t="str">
        <f t="shared" si="415"/>
        <v>ok</v>
      </c>
      <c r="BA880" s="641" t="str">
        <f t="shared" si="416"/>
        <v>ok</v>
      </c>
      <c r="BB880" s="641" t="str">
        <f t="shared" si="417"/>
        <v>ok</v>
      </c>
      <c r="BC880" s="641" t="str">
        <f t="shared" si="418"/>
        <v>ok</v>
      </c>
    </row>
    <row r="881" spans="1:55" ht="12.75" hidden="1" customHeight="1">
      <c r="A881" s="34"/>
      <c r="B881" s="35">
        <f t="shared" si="402"/>
        <v>0</v>
      </c>
      <c r="C881" s="34"/>
      <c r="D881" s="250" t="s">
        <v>982</v>
      </c>
      <c r="E881" s="242"/>
      <c r="F881" s="248"/>
      <c r="G881" s="80"/>
      <c r="H881" s="81"/>
      <c r="I881" s="245"/>
      <c r="J881" s="263"/>
      <c r="K881" s="263"/>
      <c r="L881" s="263"/>
      <c r="M881" s="685"/>
      <c r="N881" s="686"/>
      <c r="O881" s="687"/>
      <c r="P881" s="687"/>
      <c r="Q881" s="687"/>
      <c r="R881" s="687"/>
      <c r="S881" s="688"/>
      <c r="T881" s="268"/>
      <c r="U881" s="539"/>
      <c r="V881" s="299" t="str">
        <f t="shared" si="20"/>
        <v>16.20</v>
      </c>
      <c r="W881" s="299">
        <f t="shared" si="400"/>
        <v>0</v>
      </c>
      <c r="X881" s="268"/>
      <c r="Y881" s="268"/>
      <c r="Z881" s="268"/>
      <c r="AA881" s="268"/>
      <c r="AB881" s="533"/>
      <c r="AN881" s="641" t="str">
        <f t="shared" si="403"/>
        <v>revisar</v>
      </c>
      <c r="AO881" s="641" t="str">
        <f t="shared" si="404"/>
        <v>ok</v>
      </c>
      <c r="AP881" s="641" t="str">
        <f t="shared" si="405"/>
        <v>ok</v>
      </c>
      <c r="AQ881" s="641" t="str">
        <f t="shared" si="406"/>
        <v>ok</v>
      </c>
      <c r="AR881" s="641" t="str">
        <f t="shared" si="407"/>
        <v>ok</v>
      </c>
      <c r="AS881" s="641" t="str">
        <f t="shared" si="408"/>
        <v>ok</v>
      </c>
      <c r="AT881" s="641" t="str">
        <f t="shared" si="409"/>
        <v>ok</v>
      </c>
      <c r="AU881" s="641" t="str">
        <f t="shared" si="410"/>
        <v>ok</v>
      </c>
      <c r="AV881" s="641" t="str">
        <f t="shared" si="411"/>
        <v>ok</v>
      </c>
      <c r="AW881" s="641" t="str">
        <f t="shared" si="412"/>
        <v>ok</v>
      </c>
      <c r="AX881" s="641" t="str">
        <f t="shared" si="413"/>
        <v>ok</v>
      </c>
      <c r="AY881" s="641" t="str">
        <f t="shared" si="414"/>
        <v>ok</v>
      </c>
      <c r="AZ881" s="641" t="str">
        <f t="shared" si="415"/>
        <v>ok</v>
      </c>
      <c r="BA881" s="641" t="str">
        <f t="shared" si="416"/>
        <v>ok</v>
      </c>
      <c r="BB881" s="641" t="str">
        <f t="shared" si="417"/>
        <v>ok</v>
      </c>
      <c r="BC881" s="641" t="str">
        <f t="shared" si="418"/>
        <v>ok</v>
      </c>
    </row>
    <row r="882" spans="1:55" ht="12.75" hidden="1" customHeight="1">
      <c r="A882" s="34"/>
      <c r="B882" s="35">
        <f t="shared" si="402"/>
        <v>0</v>
      </c>
      <c r="C882" s="34"/>
      <c r="D882" s="253" t="s">
        <v>983</v>
      </c>
      <c r="E882" s="242"/>
      <c r="F882" s="248"/>
      <c r="G882" s="80"/>
      <c r="H882" s="81"/>
      <c r="I882" s="245"/>
      <c r="J882" s="263"/>
      <c r="K882" s="263"/>
      <c r="L882" s="263"/>
      <c r="M882" s="685"/>
      <c r="N882" s="686"/>
      <c r="O882" s="687"/>
      <c r="P882" s="687"/>
      <c r="Q882" s="687"/>
      <c r="R882" s="687"/>
      <c r="S882" s="688"/>
      <c r="T882" s="268"/>
      <c r="U882" s="539"/>
      <c r="V882" s="299" t="str">
        <f t="shared" si="20"/>
        <v>16.21</v>
      </c>
      <c r="W882" s="299">
        <f t="shared" si="400"/>
        <v>0</v>
      </c>
      <c r="X882" s="268"/>
      <c r="Y882" s="268"/>
      <c r="Z882" s="268"/>
      <c r="AA882" s="268"/>
      <c r="AB882" s="533"/>
      <c r="AN882" s="641" t="str">
        <f t="shared" si="403"/>
        <v>revisar</v>
      </c>
      <c r="AO882" s="641" t="str">
        <f t="shared" si="404"/>
        <v>ok</v>
      </c>
      <c r="AP882" s="641" t="str">
        <f t="shared" si="405"/>
        <v>ok</v>
      </c>
      <c r="AQ882" s="641" t="str">
        <f t="shared" si="406"/>
        <v>ok</v>
      </c>
      <c r="AR882" s="641" t="str">
        <f t="shared" si="407"/>
        <v>ok</v>
      </c>
      <c r="AS882" s="641" t="str">
        <f t="shared" si="408"/>
        <v>ok</v>
      </c>
      <c r="AT882" s="641" t="str">
        <f t="shared" si="409"/>
        <v>ok</v>
      </c>
      <c r="AU882" s="641" t="str">
        <f t="shared" si="410"/>
        <v>ok</v>
      </c>
      <c r="AV882" s="641" t="str">
        <f t="shared" si="411"/>
        <v>ok</v>
      </c>
      <c r="AW882" s="641" t="str">
        <f t="shared" si="412"/>
        <v>ok</v>
      </c>
      <c r="AX882" s="641" t="str">
        <f t="shared" si="413"/>
        <v>ok</v>
      </c>
      <c r="AY882" s="641" t="str">
        <f t="shared" si="414"/>
        <v>ok</v>
      </c>
      <c r="AZ882" s="641" t="str">
        <f t="shared" si="415"/>
        <v>ok</v>
      </c>
      <c r="BA882" s="641" t="str">
        <f t="shared" si="416"/>
        <v>ok</v>
      </c>
      <c r="BB882" s="641" t="str">
        <f t="shared" si="417"/>
        <v>ok</v>
      </c>
      <c r="BC882" s="641" t="str">
        <f t="shared" si="418"/>
        <v>ok</v>
      </c>
    </row>
    <row r="883" spans="1:55" ht="12.75" hidden="1" customHeight="1">
      <c r="A883" s="34"/>
      <c r="B883" s="35">
        <f t="shared" si="402"/>
        <v>0</v>
      </c>
      <c r="C883" s="34"/>
      <c r="D883" s="250" t="s">
        <v>984</v>
      </c>
      <c r="E883" s="242"/>
      <c r="F883" s="248"/>
      <c r="G883" s="80"/>
      <c r="H883" s="81"/>
      <c r="I883" s="245"/>
      <c r="J883" s="263"/>
      <c r="K883" s="263"/>
      <c r="L883" s="263"/>
      <c r="M883" s="685"/>
      <c r="N883" s="686"/>
      <c r="O883" s="687"/>
      <c r="P883" s="687"/>
      <c r="Q883" s="687"/>
      <c r="R883" s="687"/>
      <c r="S883" s="688"/>
      <c r="T883" s="268"/>
      <c r="U883" s="539"/>
      <c r="V883" s="299" t="str">
        <f t="shared" si="20"/>
        <v>16.22</v>
      </c>
      <c r="W883" s="299">
        <f t="shared" si="400"/>
        <v>0</v>
      </c>
      <c r="X883" s="268"/>
      <c r="Y883" s="268"/>
      <c r="Z883" s="268"/>
      <c r="AA883" s="268"/>
      <c r="AB883" s="533"/>
      <c r="AN883" s="641" t="str">
        <f t="shared" si="403"/>
        <v>revisar</v>
      </c>
      <c r="AO883" s="641" t="str">
        <f t="shared" si="404"/>
        <v>ok</v>
      </c>
      <c r="AP883" s="641" t="str">
        <f t="shared" si="405"/>
        <v>ok</v>
      </c>
      <c r="AQ883" s="641" t="str">
        <f t="shared" si="406"/>
        <v>ok</v>
      </c>
      <c r="AR883" s="641" t="str">
        <f t="shared" si="407"/>
        <v>ok</v>
      </c>
      <c r="AS883" s="641" t="str">
        <f t="shared" si="408"/>
        <v>ok</v>
      </c>
      <c r="AT883" s="641" t="str">
        <f t="shared" si="409"/>
        <v>ok</v>
      </c>
      <c r="AU883" s="641" t="str">
        <f t="shared" si="410"/>
        <v>ok</v>
      </c>
      <c r="AV883" s="641" t="str">
        <f t="shared" si="411"/>
        <v>ok</v>
      </c>
      <c r="AW883" s="641" t="str">
        <f t="shared" si="412"/>
        <v>ok</v>
      </c>
      <c r="AX883" s="641" t="str">
        <f t="shared" si="413"/>
        <v>ok</v>
      </c>
      <c r="AY883" s="641" t="str">
        <f t="shared" si="414"/>
        <v>ok</v>
      </c>
      <c r="AZ883" s="641" t="str">
        <f t="shared" si="415"/>
        <v>ok</v>
      </c>
      <c r="BA883" s="641" t="str">
        <f t="shared" si="416"/>
        <v>ok</v>
      </c>
      <c r="BB883" s="641" t="str">
        <f t="shared" si="417"/>
        <v>ok</v>
      </c>
      <c r="BC883" s="641" t="str">
        <f t="shared" si="418"/>
        <v>ok</v>
      </c>
    </row>
    <row r="884" spans="1:55" ht="12.75" hidden="1" customHeight="1">
      <c r="A884" s="34"/>
      <c r="B884" s="35">
        <f t="shared" si="402"/>
        <v>0</v>
      </c>
      <c r="C884" s="34"/>
      <c r="D884" s="253" t="s">
        <v>985</v>
      </c>
      <c r="E884" s="242"/>
      <c r="F884" s="248"/>
      <c r="G884" s="80"/>
      <c r="H884" s="81"/>
      <c r="I884" s="245"/>
      <c r="J884" s="263"/>
      <c r="K884" s="263"/>
      <c r="L884" s="263"/>
      <c r="M884" s="685"/>
      <c r="N884" s="686"/>
      <c r="O884" s="687"/>
      <c r="P884" s="687"/>
      <c r="Q884" s="687"/>
      <c r="R884" s="687"/>
      <c r="S884" s="688"/>
      <c r="T884" s="268"/>
      <c r="U884" s="539"/>
      <c r="V884" s="299" t="str">
        <f t="shared" si="20"/>
        <v>16.23</v>
      </c>
      <c r="W884" s="299">
        <f t="shared" si="400"/>
        <v>0</v>
      </c>
      <c r="X884" s="268"/>
      <c r="Y884" s="268"/>
      <c r="Z884" s="268"/>
      <c r="AA884" s="268"/>
      <c r="AB884" s="533"/>
      <c r="AN884" s="641" t="str">
        <f t="shared" si="403"/>
        <v>revisar</v>
      </c>
      <c r="AO884" s="641" t="str">
        <f t="shared" si="404"/>
        <v>ok</v>
      </c>
      <c r="AP884" s="641" t="str">
        <f t="shared" si="405"/>
        <v>ok</v>
      </c>
      <c r="AQ884" s="641" t="str">
        <f t="shared" si="406"/>
        <v>ok</v>
      </c>
      <c r="AR884" s="641" t="str">
        <f t="shared" si="407"/>
        <v>ok</v>
      </c>
      <c r="AS884" s="641" t="str">
        <f t="shared" si="408"/>
        <v>ok</v>
      </c>
      <c r="AT884" s="641" t="str">
        <f t="shared" si="409"/>
        <v>ok</v>
      </c>
      <c r="AU884" s="641" t="str">
        <f t="shared" si="410"/>
        <v>ok</v>
      </c>
      <c r="AV884" s="641" t="str">
        <f t="shared" si="411"/>
        <v>ok</v>
      </c>
      <c r="AW884" s="641" t="str">
        <f t="shared" si="412"/>
        <v>ok</v>
      </c>
      <c r="AX884" s="641" t="str">
        <f t="shared" si="413"/>
        <v>ok</v>
      </c>
      <c r="AY884" s="641" t="str">
        <f t="shared" si="414"/>
        <v>ok</v>
      </c>
      <c r="AZ884" s="641" t="str">
        <f t="shared" si="415"/>
        <v>ok</v>
      </c>
      <c r="BA884" s="641" t="str">
        <f t="shared" si="416"/>
        <v>ok</v>
      </c>
      <c r="BB884" s="641" t="str">
        <f t="shared" si="417"/>
        <v>ok</v>
      </c>
      <c r="BC884" s="641" t="str">
        <f t="shared" si="418"/>
        <v>ok</v>
      </c>
    </row>
    <row r="885" spans="1:55" ht="12.75" hidden="1" customHeight="1">
      <c r="A885" s="34"/>
      <c r="B885" s="35">
        <f t="shared" si="402"/>
        <v>0</v>
      </c>
      <c r="C885" s="34"/>
      <c r="D885" s="250" t="s">
        <v>986</v>
      </c>
      <c r="E885" s="242"/>
      <c r="F885" s="248"/>
      <c r="G885" s="80"/>
      <c r="H885" s="81"/>
      <c r="I885" s="245"/>
      <c r="J885" s="263"/>
      <c r="K885" s="263"/>
      <c r="L885" s="263"/>
      <c r="M885" s="685"/>
      <c r="N885" s="686"/>
      <c r="O885" s="687"/>
      <c r="P885" s="687"/>
      <c r="Q885" s="687"/>
      <c r="R885" s="687"/>
      <c r="S885" s="688"/>
      <c r="T885" s="268"/>
      <c r="U885" s="539"/>
      <c r="V885" s="299" t="str">
        <f t="shared" si="20"/>
        <v>16.24</v>
      </c>
      <c r="W885" s="299">
        <f t="shared" si="400"/>
        <v>0</v>
      </c>
      <c r="X885" s="268"/>
      <c r="Y885" s="268"/>
      <c r="Z885" s="268"/>
      <c r="AA885" s="268"/>
      <c r="AB885" s="533"/>
      <c r="AN885" s="641" t="str">
        <f t="shared" si="403"/>
        <v>revisar</v>
      </c>
      <c r="AO885" s="641" t="str">
        <f t="shared" si="404"/>
        <v>ok</v>
      </c>
      <c r="AP885" s="641" t="str">
        <f t="shared" si="405"/>
        <v>ok</v>
      </c>
      <c r="AQ885" s="641" t="str">
        <f t="shared" si="406"/>
        <v>ok</v>
      </c>
      <c r="AR885" s="641" t="str">
        <f t="shared" si="407"/>
        <v>ok</v>
      </c>
      <c r="AS885" s="641" t="str">
        <f t="shared" si="408"/>
        <v>ok</v>
      </c>
      <c r="AT885" s="641" t="str">
        <f t="shared" si="409"/>
        <v>ok</v>
      </c>
      <c r="AU885" s="641" t="str">
        <f t="shared" si="410"/>
        <v>ok</v>
      </c>
      <c r="AV885" s="641" t="str">
        <f t="shared" si="411"/>
        <v>ok</v>
      </c>
      <c r="AW885" s="641" t="str">
        <f t="shared" si="412"/>
        <v>ok</v>
      </c>
      <c r="AX885" s="641" t="str">
        <f t="shared" si="413"/>
        <v>ok</v>
      </c>
      <c r="AY885" s="641" t="str">
        <f t="shared" si="414"/>
        <v>ok</v>
      </c>
      <c r="AZ885" s="641" t="str">
        <f t="shared" si="415"/>
        <v>ok</v>
      </c>
      <c r="BA885" s="641" t="str">
        <f t="shared" si="416"/>
        <v>ok</v>
      </c>
      <c r="BB885" s="641" t="str">
        <f t="shared" si="417"/>
        <v>ok</v>
      </c>
      <c r="BC885" s="641" t="str">
        <f t="shared" si="418"/>
        <v>ok</v>
      </c>
    </row>
    <row r="886" spans="1:55" ht="12.75" hidden="1" customHeight="1">
      <c r="A886" s="34"/>
      <c r="B886" s="35">
        <f t="shared" si="402"/>
        <v>0</v>
      </c>
      <c r="C886" s="34"/>
      <c r="D886" s="253" t="s">
        <v>987</v>
      </c>
      <c r="E886" s="242"/>
      <c r="F886" s="248"/>
      <c r="G886" s="80"/>
      <c r="H886" s="81"/>
      <c r="I886" s="245"/>
      <c r="J886" s="263"/>
      <c r="K886" s="263"/>
      <c r="L886" s="263"/>
      <c r="M886" s="685"/>
      <c r="N886" s="686"/>
      <c r="O886" s="687"/>
      <c r="P886" s="687"/>
      <c r="Q886" s="687"/>
      <c r="R886" s="687"/>
      <c r="S886" s="688"/>
      <c r="T886" s="268"/>
      <c r="U886" s="539"/>
      <c r="V886" s="299" t="str">
        <f t="shared" si="20"/>
        <v>16.25</v>
      </c>
      <c r="W886" s="299">
        <f t="shared" si="400"/>
        <v>0</v>
      </c>
      <c r="X886" s="268"/>
      <c r="Y886" s="268"/>
      <c r="Z886" s="268"/>
      <c r="AA886" s="268"/>
      <c r="AB886" s="533"/>
      <c r="AN886" s="641" t="str">
        <f t="shared" si="403"/>
        <v>revisar</v>
      </c>
      <c r="AO886" s="641" t="str">
        <f t="shared" si="404"/>
        <v>ok</v>
      </c>
      <c r="AP886" s="641" t="str">
        <f t="shared" si="405"/>
        <v>ok</v>
      </c>
      <c r="AQ886" s="641" t="str">
        <f t="shared" si="406"/>
        <v>ok</v>
      </c>
      <c r="AR886" s="641" t="str">
        <f t="shared" si="407"/>
        <v>ok</v>
      </c>
      <c r="AS886" s="641" t="str">
        <f t="shared" si="408"/>
        <v>ok</v>
      </c>
      <c r="AT886" s="641" t="str">
        <f t="shared" si="409"/>
        <v>ok</v>
      </c>
      <c r="AU886" s="641" t="str">
        <f t="shared" si="410"/>
        <v>ok</v>
      </c>
      <c r="AV886" s="641" t="str">
        <f t="shared" si="411"/>
        <v>ok</v>
      </c>
      <c r="AW886" s="641" t="str">
        <f t="shared" si="412"/>
        <v>ok</v>
      </c>
      <c r="AX886" s="641" t="str">
        <f t="shared" si="413"/>
        <v>ok</v>
      </c>
      <c r="AY886" s="641" t="str">
        <f t="shared" si="414"/>
        <v>ok</v>
      </c>
      <c r="AZ886" s="641" t="str">
        <f t="shared" si="415"/>
        <v>ok</v>
      </c>
      <c r="BA886" s="641" t="str">
        <f t="shared" si="416"/>
        <v>ok</v>
      </c>
      <c r="BB886" s="641" t="str">
        <f t="shared" si="417"/>
        <v>ok</v>
      </c>
      <c r="BC886" s="641" t="str">
        <f t="shared" si="418"/>
        <v>ok</v>
      </c>
    </row>
    <row r="887" spans="1:55" ht="12.75" hidden="1" customHeight="1">
      <c r="A887" s="34"/>
      <c r="B887" s="35">
        <f t="shared" si="402"/>
        <v>0</v>
      </c>
      <c r="C887" s="34"/>
      <c r="D887" s="250" t="s">
        <v>988</v>
      </c>
      <c r="E887" s="242"/>
      <c r="F887" s="248"/>
      <c r="G887" s="80"/>
      <c r="H887" s="81"/>
      <c r="I887" s="245"/>
      <c r="J887" s="263"/>
      <c r="K887" s="263"/>
      <c r="L887" s="263"/>
      <c r="M887" s="685"/>
      <c r="N887" s="686"/>
      <c r="O887" s="687"/>
      <c r="P887" s="687"/>
      <c r="Q887" s="687"/>
      <c r="R887" s="687"/>
      <c r="S887" s="688"/>
      <c r="T887" s="268"/>
      <c r="U887" s="539"/>
      <c r="V887" s="299" t="str">
        <f t="shared" si="20"/>
        <v>16.26</v>
      </c>
      <c r="W887" s="299">
        <f t="shared" si="400"/>
        <v>0</v>
      </c>
      <c r="X887" s="268"/>
      <c r="Y887" s="268"/>
      <c r="Z887" s="268"/>
      <c r="AA887" s="268"/>
      <c r="AB887" s="533"/>
      <c r="AN887" s="641" t="str">
        <f t="shared" si="403"/>
        <v>revisar</v>
      </c>
      <c r="AO887" s="641" t="str">
        <f t="shared" si="404"/>
        <v>ok</v>
      </c>
      <c r="AP887" s="641" t="str">
        <f t="shared" si="405"/>
        <v>ok</v>
      </c>
      <c r="AQ887" s="641" t="str">
        <f t="shared" si="406"/>
        <v>ok</v>
      </c>
      <c r="AR887" s="641" t="str">
        <f t="shared" si="407"/>
        <v>ok</v>
      </c>
      <c r="AS887" s="641" t="str">
        <f t="shared" si="408"/>
        <v>ok</v>
      </c>
      <c r="AT887" s="641" t="str">
        <f t="shared" si="409"/>
        <v>ok</v>
      </c>
      <c r="AU887" s="641" t="str">
        <f t="shared" si="410"/>
        <v>ok</v>
      </c>
      <c r="AV887" s="641" t="str">
        <f t="shared" si="411"/>
        <v>ok</v>
      </c>
      <c r="AW887" s="641" t="str">
        <f t="shared" si="412"/>
        <v>ok</v>
      </c>
      <c r="AX887" s="641" t="str">
        <f t="shared" si="413"/>
        <v>ok</v>
      </c>
      <c r="AY887" s="641" t="str">
        <f t="shared" si="414"/>
        <v>ok</v>
      </c>
      <c r="AZ887" s="641" t="str">
        <f t="shared" si="415"/>
        <v>ok</v>
      </c>
      <c r="BA887" s="641" t="str">
        <f t="shared" si="416"/>
        <v>ok</v>
      </c>
      <c r="BB887" s="641" t="str">
        <f t="shared" si="417"/>
        <v>ok</v>
      </c>
      <c r="BC887" s="641" t="str">
        <f t="shared" si="418"/>
        <v>ok</v>
      </c>
    </row>
    <row r="888" spans="1:55" ht="12.75" hidden="1" customHeight="1">
      <c r="A888" s="34"/>
      <c r="B888" s="35">
        <f t="shared" si="402"/>
        <v>0</v>
      </c>
      <c r="C888" s="34"/>
      <c r="D888" s="253" t="s">
        <v>989</v>
      </c>
      <c r="E888" s="242"/>
      <c r="F888" s="248"/>
      <c r="G888" s="80"/>
      <c r="H888" s="81"/>
      <c r="I888" s="245"/>
      <c r="J888" s="263"/>
      <c r="K888" s="263"/>
      <c r="L888" s="263"/>
      <c r="M888" s="685"/>
      <c r="N888" s="686"/>
      <c r="O888" s="687"/>
      <c r="P888" s="687"/>
      <c r="Q888" s="687"/>
      <c r="R888" s="687"/>
      <c r="S888" s="688"/>
      <c r="T888" s="268"/>
      <c r="U888" s="539"/>
      <c r="V888" s="299" t="str">
        <f t="shared" si="20"/>
        <v>16.27</v>
      </c>
      <c r="W888" s="299">
        <f t="shared" si="400"/>
        <v>0</v>
      </c>
      <c r="X888" s="268"/>
      <c r="Y888" s="268"/>
      <c r="Z888" s="268"/>
      <c r="AA888" s="268"/>
      <c r="AB888" s="533"/>
      <c r="AN888" s="641" t="str">
        <f t="shared" si="403"/>
        <v>revisar</v>
      </c>
      <c r="AO888" s="641" t="str">
        <f t="shared" si="404"/>
        <v>ok</v>
      </c>
      <c r="AP888" s="641" t="str">
        <f t="shared" si="405"/>
        <v>ok</v>
      </c>
      <c r="AQ888" s="641" t="str">
        <f t="shared" si="406"/>
        <v>ok</v>
      </c>
      <c r="AR888" s="641" t="str">
        <f t="shared" si="407"/>
        <v>ok</v>
      </c>
      <c r="AS888" s="641" t="str">
        <f t="shared" si="408"/>
        <v>ok</v>
      </c>
      <c r="AT888" s="641" t="str">
        <f t="shared" si="409"/>
        <v>ok</v>
      </c>
      <c r="AU888" s="641" t="str">
        <f t="shared" si="410"/>
        <v>ok</v>
      </c>
      <c r="AV888" s="641" t="str">
        <f t="shared" si="411"/>
        <v>ok</v>
      </c>
      <c r="AW888" s="641" t="str">
        <f t="shared" si="412"/>
        <v>ok</v>
      </c>
      <c r="AX888" s="641" t="str">
        <f t="shared" si="413"/>
        <v>ok</v>
      </c>
      <c r="AY888" s="641" t="str">
        <f t="shared" si="414"/>
        <v>ok</v>
      </c>
      <c r="AZ888" s="641" t="str">
        <f t="shared" si="415"/>
        <v>ok</v>
      </c>
      <c r="BA888" s="641" t="str">
        <f t="shared" si="416"/>
        <v>ok</v>
      </c>
      <c r="BB888" s="641" t="str">
        <f t="shared" si="417"/>
        <v>ok</v>
      </c>
      <c r="BC888" s="641" t="str">
        <f t="shared" si="418"/>
        <v>ok</v>
      </c>
    </row>
    <row r="889" spans="1:55" ht="12.75" hidden="1" customHeight="1">
      <c r="A889" s="34"/>
      <c r="B889" s="35">
        <f t="shared" si="402"/>
        <v>0</v>
      </c>
      <c r="C889" s="34"/>
      <c r="D889" s="250" t="s">
        <v>990</v>
      </c>
      <c r="E889" s="242"/>
      <c r="F889" s="248"/>
      <c r="G889" s="80"/>
      <c r="H889" s="81"/>
      <c r="I889" s="245"/>
      <c r="J889" s="263"/>
      <c r="K889" s="263"/>
      <c r="L889" s="263"/>
      <c r="M889" s="685"/>
      <c r="N889" s="686"/>
      <c r="O889" s="687"/>
      <c r="P889" s="687"/>
      <c r="Q889" s="687"/>
      <c r="R889" s="687"/>
      <c r="S889" s="688"/>
      <c r="T889" s="268"/>
      <c r="U889" s="539"/>
      <c r="V889" s="299" t="str">
        <f t="shared" si="20"/>
        <v>16.28</v>
      </c>
      <c r="W889" s="299">
        <f t="shared" si="400"/>
        <v>0</v>
      </c>
      <c r="X889" s="268"/>
      <c r="Y889" s="268"/>
      <c r="Z889" s="268"/>
      <c r="AA889" s="268"/>
      <c r="AB889" s="533"/>
      <c r="AN889" s="641" t="str">
        <f t="shared" si="403"/>
        <v>revisar</v>
      </c>
      <c r="AO889" s="641" t="str">
        <f t="shared" si="404"/>
        <v>ok</v>
      </c>
      <c r="AP889" s="641" t="str">
        <f t="shared" si="405"/>
        <v>ok</v>
      </c>
      <c r="AQ889" s="641" t="str">
        <f t="shared" si="406"/>
        <v>ok</v>
      </c>
      <c r="AR889" s="641" t="str">
        <f t="shared" si="407"/>
        <v>ok</v>
      </c>
      <c r="AS889" s="641" t="str">
        <f t="shared" si="408"/>
        <v>ok</v>
      </c>
      <c r="AT889" s="641" t="str">
        <f t="shared" si="409"/>
        <v>ok</v>
      </c>
      <c r="AU889" s="641" t="str">
        <f t="shared" si="410"/>
        <v>ok</v>
      </c>
      <c r="AV889" s="641" t="str">
        <f t="shared" si="411"/>
        <v>ok</v>
      </c>
      <c r="AW889" s="641" t="str">
        <f t="shared" si="412"/>
        <v>ok</v>
      </c>
      <c r="AX889" s="641" t="str">
        <f t="shared" si="413"/>
        <v>ok</v>
      </c>
      <c r="AY889" s="641" t="str">
        <f t="shared" si="414"/>
        <v>ok</v>
      </c>
      <c r="AZ889" s="641" t="str">
        <f t="shared" si="415"/>
        <v>ok</v>
      </c>
      <c r="BA889" s="641" t="str">
        <f t="shared" si="416"/>
        <v>ok</v>
      </c>
      <c r="BB889" s="641" t="str">
        <f t="shared" si="417"/>
        <v>ok</v>
      </c>
      <c r="BC889" s="641" t="str">
        <f t="shared" si="418"/>
        <v>ok</v>
      </c>
    </row>
    <row r="890" spans="1:55" ht="12.75" hidden="1" customHeight="1">
      <c r="A890" s="34"/>
      <c r="B890" s="35">
        <f t="shared" si="402"/>
        <v>0</v>
      </c>
      <c r="C890" s="34"/>
      <c r="D890" s="253" t="s">
        <v>991</v>
      </c>
      <c r="E890" s="242"/>
      <c r="F890" s="248"/>
      <c r="G890" s="80"/>
      <c r="H890" s="81"/>
      <c r="I890" s="245"/>
      <c r="J890" s="263"/>
      <c r="K890" s="263"/>
      <c r="L890" s="263"/>
      <c r="M890" s="685"/>
      <c r="N890" s="686"/>
      <c r="O890" s="687"/>
      <c r="P890" s="687"/>
      <c r="Q890" s="687"/>
      <c r="R890" s="687"/>
      <c r="S890" s="688"/>
      <c r="T890" s="268"/>
      <c r="U890" s="539"/>
      <c r="V890" s="299" t="str">
        <f t="shared" si="20"/>
        <v>16.29</v>
      </c>
      <c r="W890" s="299">
        <f t="shared" ref="W890:W953" si="419">IF(L890=0,S890-Q890-(TRUNC(TRUNC(J890*(1+N890),2)*I890,2)))</f>
        <v>0</v>
      </c>
      <c r="X890" s="268"/>
      <c r="Y890" s="268"/>
      <c r="Z890" s="268"/>
      <c r="AA890" s="268"/>
      <c r="AB890" s="533"/>
      <c r="AN890" s="641" t="str">
        <f t="shared" si="403"/>
        <v>revisar</v>
      </c>
      <c r="AO890" s="641" t="str">
        <f t="shared" si="404"/>
        <v>ok</v>
      </c>
      <c r="AP890" s="641" t="str">
        <f t="shared" si="405"/>
        <v>ok</v>
      </c>
      <c r="AQ890" s="641" t="str">
        <f t="shared" si="406"/>
        <v>ok</v>
      </c>
      <c r="AR890" s="641" t="str">
        <f t="shared" si="407"/>
        <v>ok</v>
      </c>
      <c r="AS890" s="641" t="str">
        <f t="shared" si="408"/>
        <v>ok</v>
      </c>
      <c r="AT890" s="641" t="str">
        <f t="shared" si="409"/>
        <v>ok</v>
      </c>
      <c r="AU890" s="641" t="str">
        <f t="shared" si="410"/>
        <v>ok</v>
      </c>
      <c r="AV890" s="641" t="str">
        <f t="shared" si="411"/>
        <v>ok</v>
      </c>
      <c r="AW890" s="641" t="str">
        <f t="shared" si="412"/>
        <v>ok</v>
      </c>
      <c r="AX890" s="641" t="str">
        <f t="shared" si="413"/>
        <v>ok</v>
      </c>
      <c r="AY890" s="641" t="str">
        <f t="shared" si="414"/>
        <v>ok</v>
      </c>
      <c r="AZ890" s="641" t="str">
        <f t="shared" si="415"/>
        <v>ok</v>
      </c>
      <c r="BA890" s="641" t="str">
        <f t="shared" si="416"/>
        <v>ok</v>
      </c>
      <c r="BB890" s="641" t="str">
        <f t="shared" si="417"/>
        <v>ok</v>
      </c>
      <c r="BC890" s="641" t="str">
        <f t="shared" si="418"/>
        <v>ok</v>
      </c>
    </row>
    <row r="891" spans="1:55" ht="12.75" hidden="1" customHeight="1">
      <c r="A891" s="34"/>
      <c r="B891" s="35">
        <f t="shared" si="402"/>
        <v>0</v>
      </c>
      <c r="C891" s="34"/>
      <c r="D891" s="250" t="s">
        <v>992</v>
      </c>
      <c r="E891" s="242"/>
      <c r="F891" s="248"/>
      <c r="G891" s="80"/>
      <c r="H891" s="81"/>
      <c r="I891" s="245"/>
      <c r="J891" s="263"/>
      <c r="K891" s="263"/>
      <c r="L891" s="263"/>
      <c r="M891" s="685"/>
      <c r="N891" s="686"/>
      <c r="O891" s="687"/>
      <c r="P891" s="687"/>
      <c r="Q891" s="687"/>
      <c r="R891" s="687"/>
      <c r="S891" s="688"/>
      <c r="T891" s="268"/>
      <c r="U891" s="539"/>
      <c r="V891" s="299" t="str">
        <f t="shared" si="20"/>
        <v>16.30</v>
      </c>
      <c r="W891" s="299">
        <f t="shared" si="419"/>
        <v>0</v>
      </c>
      <c r="X891" s="268"/>
      <c r="Y891" s="268"/>
      <c r="Z891" s="268"/>
      <c r="AA891" s="268"/>
      <c r="AB891" s="533"/>
      <c r="AN891" s="641" t="str">
        <f t="shared" si="403"/>
        <v>revisar</v>
      </c>
      <c r="AO891" s="641" t="str">
        <f t="shared" si="404"/>
        <v>ok</v>
      </c>
      <c r="AP891" s="641" t="str">
        <f t="shared" si="405"/>
        <v>ok</v>
      </c>
      <c r="AQ891" s="641" t="str">
        <f t="shared" si="406"/>
        <v>ok</v>
      </c>
      <c r="AR891" s="641" t="str">
        <f t="shared" si="407"/>
        <v>ok</v>
      </c>
      <c r="AS891" s="641" t="str">
        <f t="shared" si="408"/>
        <v>ok</v>
      </c>
      <c r="AT891" s="641" t="str">
        <f t="shared" si="409"/>
        <v>ok</v>
      </c>
      <c r="AU891" s="641" t="str">
        <f t="shared" si="410"/>
        <v>ok</v>
      </c>
      <c r="AV891" s="641" t="str">
        <f t="shared" si="411"/>
        <v>ok</v>
      </c>
      <c r="AW891" s="641" t="str">
        <f t="shared" si="412"/>
        <v>ok</v>
      </c>
      <c r="AX891" s="641" t="str">
        <f t="shared" si="413"/>
        <v>ok</v>
      </c>
      <c r="AY891" s="641" t="str">
        <f t="shared" si="414"/>
        <v>ok</v>
      </c>
      <c r="AZ891" s="641" t="str">
        <f t="shared" si="415"/>
        <v>ok</v>
      </c>
      <c r="BA891" s="641" t="str">
        <f t="shared" si="416"/>
        <v>ok</v>
      </c>
      <c r="BB891" s="641" t="str">
        <f t="shared" si="417"/>
        <v>ok</v>
      </c>
      <c r="BC891" s="641" t="str">
        <f t="shared" si="418"/>
        <v>ok</v>
      </c>
    </row>
    <row r="892" spans="1:55" ht="12.75" hidden="1" customHeight="1">
      <c r="A892" s="34"/>
      <c r="B892" s="35">
        <f t="shared" si="402"/>
        <v>0</v>
      </c>
      <c r="C892" s="34"/>
      <c r="D892" s="253" t="s">
        <v>993</v>
      </c>
      <c r="E892" s="242"/>
      <c r="F892" s="248"/>
      <c r="G892" s="80"/>
      <c r="H892" s="81"/>
      <c r="I892" s="245"/>
      <c r="J892" s="263"/>
      <c r="K892" s="263"/>
      <c r="L892" s="263"/>
      <c r="M892" s="685"/>
      <c r="N892" s="686"/>
      <c r="O892" s="687"/>
      <c r="P892" s="687"/>
      <c r="Q892" s="687"/>
      <c r="R892" s="687"/>
      <c r="S892" s="688"/>
      <c r="T892" s="268"/>
      <c r="U892" s="539"/>
      <c r="V892" s="299" t="str">
        <f t="shared" si="20"/>
        <v>16.31</v>
      </c>
      <c r="W892" s="299">
        <f t="shared" si="419"/>
        <v>0</v>
      </c>
      <c r="X892" s="268"/>
      <c r="Y892" s="268"/>
      <c r="Z892" s="268"/>
      <c r="AA892" s="268"/>
      <c r="AB892" s="533"/>
      <c r="AN892" s="641" t="str">
        <f t="shared" si="403"/>
        <v>revisar</v>
      </c>
      <c r="AO892" s="641" t="str">
        <f t="shared" si="404"/>
        <v>ok</v>
      </c>
      <c r="AP892" s="641" t="str">
        <f t="shared" si="405"/>
        <v>ok</v>
      </c>
      <c r="AQ892" s="641" t="str">
        <f t="shared" si="406"/>
        <v>ok</v>
      </c>
      <c r="AR892" s="641" t="str">
        <f t="shared" si="407"/>
        <v>ok</v>
      </c>
      <c r="AS892" s="641" t="str">
        <f t="shared" si="408"/>
        <v>ok</v>
      </c>
      <c r="AT892" s="641" t="str">
        <f t="shared" si="409"/>
        <v>ok</v>
      </c>
      <c r="AU892" s="641" t="str">
        <f t="shared" si="410"/>
        <v>ok</v>
      </c>
      <c r="AV892" s="641" t="str">
        <f t="shared" si="411"/>
        <v>ok</v>
      </c>
      <c r="AW892" s="641" t="str">
        <f t="shared" si="412"/>
        <v>ok</v>
      </c>
      <c r="AX892" s="641" t="str">
        <f t="shared" si="413"/>
        <v>ok</v>
      </c>
      <c r="AY892" s="641" t="str">
        <f t="shared" si="414"/>
        <v>ok</v>
      </c>
      <c r="AZ892" s="641" t="str">
        <f t="shared" si="415"/>
        <v>ok</v>
      </c>
      <c r="BA892" s="641" t="str">
        <f t="shared" si="416"/>
        <v>ok</v>
      </c>
      <c r="BB892" s="641" t="str">
        <f t="shared" si="417"/>
        <v>ok</v>
      </c>
      <c r="BC892" s="641" t="str">
        <f t="shared" si="418"/>
        <v>ok</v>
      </c>
    </row>
    <row r="893" spans="1:55" ht="12.75" hidden="1" customHeight="1">
      <c r="A893" s="34"/>
      <c r="B893" s="35">
        <f t="shared" si="402"/>
        <v>0</v>
      </c>
      <c r="C893" s="34"/>
      <c r="D893" s="250" t="s">
        <v>994</v>
      </c>
      <c r="E893" s="242"/>
      <c r="F893" s="248"/>
      <c r="G893" s="80"/>
      <c r="H893" s="81"/>
      <c r="I893" s="245"/>
      <c r="J893" s="263"/>
      <c r="K893" s="263"/>
      <c r="L893" s="263"/>
      <c r="M893" s="685"/>
      <c r="N893" s="686"/>
      <c r="O893" s="687"/>
      <c r="P893" s="687"/>
      <c r="Q893" s="687"/>
      <c r="R893" s="687"/>
      <c r="S893" s="688"/>
      <c r="T893" s="268"/>
      <c r="U893" s="539"/>
      <c r="V893" s="299" t="str">
        <f t="shared" si="20"/>
        <v>16.32</v>
      </c>
      <c r="W893" s="299">
        <f t="shared" si="419"/>
        <v>0</v>
      </c>
      <c r="X893" s="268"/>
      <c r="Y893" s="268"/>
      <c r="Z893" s="268"/>
      <c r="AA893" s="268"/>
      <c r="AB893" s="533"/>
      <c r="AN893" s="641" t="str">
        <f t="shared" si="403"/>
        <v>revisar</v>
      </c>
      <c r="AO893" s="641" t="str">
        <f t="shared" si="404"/>
        <v>ok</v>
      </c>
      <c r="AP893" s="641" t="str">
        <f t="shared" si="405"/>
        <v>ok</v>
      </c>
      <c r="AQ893" s="641" t="str">
        <f t="shared" si="406"/>
        <v>ok</v>
      </c>
      <c r="AR893" s="641" t="str">
        <f t="shared" si="407"/>
        <v>ok</v>
      </c>
      <c r="AS893" s="641" t="str">
        <f t="shared" si="408"/>
        <v>ok</v>
      </c>
      <c r="AT893" s="641" t="str">
        <f t="shared" si="409"/>
        <v>ok</v>
      </c>
      <c r="AU893" s="641" t="str">
        <f t="shared" si="410"/>
        <v>ok</v>
      </c>
      <c r="AV893" s="641" t="str">
        <f t="shared" si="411"/>
        <v>ok</v>
      </c>
      <c r="AW893" s="641" t="str">
        <f t="shared" si="412"/>
        <v>ok</v>
      </c>
      <c r="AX893" s="641" t="str">
        <f t="shared" si="413"/>
        <v>ok</v>
      </c>
      <c r="AY893" s="641" t="str">
        <f t="shared" si="414"/>
        <v>ok</v>
      </c>
      <c r="AZ893" s="641" t="str">
        <f t="shared" si="415"/>
        <v>ok</v>
      </c>
      <c r="BA893" s="641" t="str">
        <f t="shared" si="416"/>
        <v>ok</v>
      </c>
      <c r="BB893" s="641" t="str">
        <f t="shared" si="417"/>
        <v>ok</v>
      </c>
      <c r="BC893" s="641" t="str">
        <f t="shared" si="418"/>
        <v>ok</v>
      </c>
    </row>
    <row r="894" spans="1:55" ht="12.75" hidden="1" customHeight="1">
      <c r="A894" s="34"/>
      <c r="B894" s="35">
        <f t="shared" si="402"/>
        <v>0</v>
      </c>
      <c r="C894" s="34"/>
      <c r="D894" s="253" t="s">
        <v>995</v>
      </c>
      <c r="E894" s="242"/>
      <c r="F894" s="248"/>
      <c r="G894" s="80"/>
      <c r="H894" s="81"/>
      <c r="I894" s="245"/>
      <c r="J894" s="263"/>
      <c r="K894" s="263"/>
      <c r="L894" s="263"/>
      <c r="M894" s="685"/>
      <c r="N894" s="686"/>
      <c r="O894" s="687"/>
      <c r="P894" s="687"/>
      <c r="Q894" s="687"/>
      <c r="R894" s="687"/>
      <c r="S894" s="688"/>
      <c r="T894" s="268"/>
      <c r="U894" s="539"/>
      <c r="V894" s="299" t="str">
        <f t="shared" si="20"/>
        <v>16.33</v>
      </c>
      <c r="W894" s="299">
        <f t="shared" si="419"/>
        <v>0</v>
      </c>
      <c r="X894" s="268"/>
      <c r="Y894" s="268"/>
      <c r="Z894" s="268"/>
      <c r="AA894" s="268"/>
      <c r="AB894" s="533"/>
      <c r="AN894" s="641" t="str">
        <f t="shared" si="403"/>
        <v>revisar</v>
      </c>
      <c r="AO894" s="641" t="str">
        <f t="shared" si="404"/>
        <v>ok</v>
      </c>
      <c r="AP894" s="641" t="str">
        <f t="shared" si="405"/>
        <v>ok</v>
      </c>
      <c r="AQ894" s="641" t="str">
        <f t="shared" si="406"/>
        <v>ok</v>
      </c>
      <c r="AR894" s="641" t="str">
        <f t="shared" si="407"/>
        <v>ok</v>
      </c>
      <c r="AS894" s="641" t="str">
        <f t="shared" si="408"/>
        <v>ok</v>
      </c>
      <c r="AT894" s="641" t="str">
        <f t="shared" si="409"/>
        <v>ok</v>
      </c>
      <c r="AU894" s="641" t="str">
        <f t="shared" si="410"/>
        <v>ok</v>
      </c>
      <c r="AV894" s="641" t="str">
        <f t="shared" si="411"/>
        <v>ok</v>
      </c>
      <c r="AW894" s="641" t="str">
        <f t="shared" si="412"/>
        <v>ok</v>
      </c>
      <c r="AX894" s="641" t="str">
        <f t="shared" si="413"/>
        <v>ok</v>
      </c>
      <c r="AY894" s="641" t="str">
        <f t="shared" si="414"/>
        <v>ok</v>
      </c>
      <c r="AZ894" s="641" t="str">
        <f t="shared" si="415"/>
        <v>ok</v>
      </c>
      <c r="BA894" s="641" t="str">
        <f t="shared" si="416"/>
        <v>ok</v>
      </c>
      <c r="BB894" s="641" t="str">
        <f t="shared" si="417"/>
        <v>ok</v>
      </c>
      <c r="BC894" s="641" t="str">
        <f t="shared" si="418"/>
        <v>ok</v>
      </c>
    </row>
    <row r="895" spans="1:55" ht="12.75" hidden="1" customHeight="1">
      <c r="A895" s="34"/>
      <c r="B895" s="35">
        <f t="shared" si="402"/>
        <v>0</v>
      </c>
      <c r="C895" s="34"/>
      <c r="D895" s="250" t="s">
        <v>996</v>
      </c>
      <c r="E895" s="242"/>
      <c r="F895" s="248"/>
      <c r="G895" s="80"/>
      <c r="H895" s="81"/>
      <c r="I895" s="245"/>
      <c r="J895" s="263"/>
      <c r="K895" s="263"/>
      <c r="L895" s="263"/>
      <c r="M895" s="685"/>
      <c r="N895" s="686"/>
      <c r="O895" s="687"/>
      <c r="P895" s="687"/>
      <c r="Q895" s="687"/>
      <c r="R895" s="687"/>
      <c r="S895" s="688"/>
      <c r="T895" s="268"/>
      <c r="U895" s="539"/>
      <c r="V895" s="299" t="str">
        <f t="shared" si="20"/>
        <v>16.34</v>
      </c>
      <c r="W895" s="299">
        <f t="shared" si="419"/>
        <v>0</v>
      </c>
      <c r="X895" s="268"/>
      <c r="Y895" s="268"/>
      <c r="Z895" s="268"/>
      <c r="AA895" s="268"/>
      <c r="AB895" s="533"/>
      <c r="AN895" s="641" t="str">
        <f t="shared" si="403"/>
        <v>revisar</v>
      </c>
      <c r="AO895" s="641" t="str">
        <f t="shared" si="404"/>
        <v>ok</v>
      </c>
      <c r="AP895" s="641" t="str">
        <f t="shared" si="405"/>
        <v>ok</v>
      </c>
      <c r="AQ895" s="641" t="str">
        <f t="shared" si="406"/>
        <v>ok</v>
      </c>
      <c r="AR895" s="641" t="str">
        <f t="shared" si="407"/>
        <v>ok</v>
      </c>
      <c r="AS895" s="641" t="str">
        <f t="shared" si="408"/>
        <v>ok</v>
      </c>
      <c r="AT895" s="641" t="str">
        <f t="shared" si="409"/>
        <v>ok</v>
      </c>
      <c r="AU895" s="641" t="str">
        <f t="shared" si="410"/>
        <v>ok</v>
      </c>
      <c r="AV895" s="641" t="str">
        <f t="shared" si="411"/>
        <v>ok</v>
      </c>
      <c r="AW895" s="641" t="str">
        <f t="shared" si="412"/>
        <v>ok</v>
      </c>
      <c r="AX895" s="641" t="str">
        <f t="shared" si="413"/>
        <v>ok</v>
      </c>
      <c r="AY895" s="641" t="str">
        <f t="shared" si="414"/>
        <v>ok</v>
      </c>
      <c r="AZ895" s="641" t="str">
        <f t="shared" si="415"/>
        <v>ok</v>
      </c>
      <c r="BA895" s="641" t="str">
        <f t="shared" si="416"/>
        <v>ok</v>
      </c>
      <c r="BB895" s="641" t="str">
        <f t="shared" si="417"/>
        <v>ok</v>
      </c>
      <c r="BC895" s="641" t="str">
        <f t="shared" si="418"/>
        <v>ok</v>
      </c>
    </row>
    <row r="896" spans="1:55" ht="12.75" hidden="1" customHeight="1">
      <c r="A896" s="34"/>
      <c r="B896" s="35">
        <f t="shared" si="402"/>
        <v>0</v>
      </c>
      <c r="C896" s="34"/>
      <c r="D896" s="253" t="s">
        <v>997</v>
      </c>
      <c r="E896" s="242"/>
      <c r="F896" s="248"/>
      <c r="G896" s="80"/>
      <c r="H896" s="81"/>
      <c r="I896" s="245"/>
      <c r="J896" s="263"/>
      <c r="K896" s="263"/>
      <c r="L896" s="263"/>
      <c r="M896" s="685"/>
      <c r="N896" s="686"/>
      <c r="O896" s="687"/>
      <c r="P896" s="687"/>
      <c r="Q896" s="687"/>
      <c r="R896" s="687"/>
      <c r="S896" s="688"/>
      <c r="T896" s="268"/>
      <c r="U896" s="539"/>
      <c r="V896" s="299" t="str">
        <f t="shared" si="20"/>
        <v>16.35</v>
      </c>
      <c r="W896" s="299">
        <f t="shared" si="419"/>
        <v>0</v>
      </c>
      <c r="X896" s="268"/>
      <c r="Y896" s="268"/>
      <c r="Z896" s="268"/>
      <c r="AA896" s="268"/>
      <c r="AB896" s="533"/>
      <c r="AN896" s="641" t="str">
        <f t="shared" si="403"/>
        <v>revisar</v>
      </c>
      <c r="AO896" s="641" t="str">
        <f t="shared" si="404"/>
        <v>ok</v>
      </c>
      <c r="AP896" s="641" t="str">
        <f t="shared" si="405"/>
        <v>ok</v>
      </c>
      <c r="AQ896" s="641" t="str">
        <f t="shared" si="406"/>
        <v>ok</v>
      </c>
      <c r="AR896" s="641" t="str">
        <f t="shared" si="407"/>
        <v>ok</v>
      </c>
      <c r="AS896" s="641" t="str">
        <f t="shared" si="408"/>
        <v>ok</v>
      </c>
      <c r="AT896" s="641" t="str">
        <f t="shared" si="409"/>
        <v>ok</v>
      </c>
      <c r="AU896" s="641" t="str">
        <f t="shared" si="410"/>
        <v>ok</v>
      </c>
      <c r="AV896" s="641" t="str">
        <f t="shared" si="411"/>
        <v>ok</v>
      </c>
      <c r="AW896" s="641" t="str">
        <f t="shared" si="412"/>
        <v>ok</v>
      </c>
      <c r="AX896" s="641" t="str">
        <f t="shared" si="413"/>
        <v>ok</v>
      </c>
      <c r="AY896" s="641" t="str">
        <f t="shared" si="414"/>
        <v>ok</v>
      </c>
      <c r="AZ896" s="641" t="str">
        <f t="shared" si="415"/>
        <v>ok</v>
      </c>
      <c r="BA896" s="641" t="str">
        <f t="shared" si="416"/>
        <v>ok</v>
      </c>
      <c r="BB896" s="641" t="str">
        <f t="shared" si="417"/>
        <v>ok</v>
      </c>
      <c r="BC896" s="641" t="str">
        <f t="shared" si="418"/>
        <v>ok</v>
      </c>
    </row>
    <row r="897" spans="1:55" ht="12.75" hidden="1" customHeight="1">
      <c r="A897" s="34"/>
      <c r="B897" s="35">
        <f t="shared" si="402"/>
        <v>0</v>
      </c>
      <c r="C897" s="34"/>
      <c r="D897" s="250" t="s">
        <v>998</v>
      </c>
      <c r="E897" s="242"/>
      <c r="F897" s="248"/>
      <c r="G897" s="80"/>
      <c r="H897" s="81"/>
      <c r="I897" s="245"/>
      <c r="J897" s="263"/>
      <c r="K897" s="263"/>
      <c r="L897" s="263"/>
      <c r="M897" s="685"/>
      <c r="N897" s="686"/>
      <c r="O897" s="687"/>
      <c r="P897" s="687"/>
      <c r="Q897" s="687"/>
      <c r="R897" s="687"/>
      <c r="S897" s="688"/>
      <c r="T897" s="268"/>
      <c r="U897" s="539"/>
      <c r="V897" s="299" t="str">
        <f t="shared" si="20"/>
        <v>16.36</v>
      </c>
      <c r="W897" s="299">
        <f t="shared" si="419"/>
        <v>0</v>
      </c>
      <c r="X897" s="268"/>
      <c r="Y897" s="268"/>
      <c r="Z897" s="268"/>
      <c r="AA897" s="268"/>
      <c r="AB897" s="533"/>
      <c r="AN897" s="641" t="str">
        <f t="shared" si="403"/>
        <v>revisar</v>
      </c>
      <c r="AO897" s="641" t="str">
        <f t="shared" si="404"/>
        <v>ok</v>
      </c>
      <c r="AP897" s="641" t="str">
        <f t="shared" si="405"/>
        <v>ok</v>
      </c>
      <c r="AQ897" s="641" t="str">
        <f t="shared" si="406"/>
        <v>ok</v>
      </c>
      <c r="AR897" s="641" t="str">
        <f t="shared" si="407"/>
        <v>ok</v>
      </c>
      <c r="AS897" s="641" t="str">
        <f t="shared" si="408"/>
        <v>ok</v>
      </c>
      <c r="AT897" s="641" t="str">
        <f t="shared" si="409"/>
        <v>ok</v>
      </c>
      <c r="AU897" s="641" t="str">
        <f t="shared" si="410"/>
        <v>ok</v>
      </c>
      <c r="AV897" s="641" t="str">
        <f t="shared" si="411"/>
        <v>ok</v>
      </c>
      <c r="AW897" s="641" t="str">
        <f t="shared" si="412"/>
        <v>ok</v>
      </c>
      <c r="AX897" s="641" t="str">
        <f t="shared" si="413"/>
        <v>ok</v>
      </c>
      <c r="AY897" s="641" t="str">
        <f t="shared" si="414"/>
        <v>ok</v>
      </c>
      <c r="AZ897" s="641" t="str">
        <f t="shared" si="415"/>
        <v>ok</v>
      </c>
      <c r="BA897" s="641" t="str">
        <f t="shared" si="416"/>
        <v>ok</v>
      </c>
      <c r="BB897" s="641" t="str">
        <f t="shared" si="417"/>
        <v>ok</v>
      </c>
      <c r="BC897" s="641" t="str">
        <f t="shared" si="418"/>
        <v>ok</v>
      </c>
    </row>
    <row r="898" spans="1:55" ht="12.75" hidden="1" customHeight="1">
      <c r="A898" s="34"/>
      <c r="B898" s="35">
        <f t="shared" si="402"/>
        <v>0</v>
      </c>
      <c r="C898" s="34"/>
      <c r="D898" s="253" t="s">
        <v>999</v>
      </c>
      <c r="E898" s="242"/>
      <c r="F898" s="248"/>
      <c r="G898" s="80"/>
      <c r="H898" s="81"/>
      <c r="I898" s="245"/>
      <c r="J898" s="263"/>
      <c r="K898" s="263"/>
      <c r="L898" s="263"/>
      <c r="M898" s="685"/>
      <c r="N898" s="686"/>
      <c r="O898" s="687"/>
      <c r="P898" s="687"/>
      <c r="Q898" s="687"/>
      <c r="R898" s="687"/>
      <c r="S898" s="688"/>
      <c r="T898" s="268"/>
      <c r="U898" s="539"/>
      <c r="V898" s="299" t="str">
        <f t="shared" si="20"/>
        <v>16.37</v>
      </c>
      <c r="W898" s="299">
        <f t="shared" si="419"/>
        <v>0</v>
      </c>
      <c r="X898" s="268"/>
      <c r="Y898" s="268"/>
      <c r="Z898" s="268"/>
      <c r="AA898" s="268"/>
      <c r="AB898" s="533"/>
      <c r="AN898" s="641" t="str">
        <f t="shared" si="403"/>
        <v>revisar</v>
      </c>
      <c r="AO898" s="641" t="str">
        <f t="shared" si="404"/>
        <v>ok</v>
      </c>
      <c r="AP898" s="641" t="str">
        <f t="shared" si="405"/>
        <v>ok</v>
      </c>
      <c r="AQ898" s="641" t="str">
        <f t="shared" si="406"/>
        <v>ok</v>
      </c>
      <c r="AR898" s="641" t="str">
        <f t="shared" si="407"/>
        <v>ok</v>
      </c>
      <c r="AS898" s="641" t="str">
        <f t="shared" si="408"/>
        <v>ok</v>
      </c>
      <c r="AT898" s="641" t="str">
        <f t="shared" si="409"/>
        <v>ok</v>
      </c>
      <c r="AU898" s="641" t="str">
        <f t="shared" si="410"/>
        <v>ok</v>
      </c>
      <c r="AV898" s="641" t="str">
        <f t="shared" si="411"/>
        <v>ok</v>
      </c>
      <c r="AW898" s="641" t="str">
        <f t="shared" si="412"/>
        <v>ok</v>
      </c>
      <c r="AX898" s="641" t="str">
        <f t="shared" si="413"/>
        <v>ok</v>
      </c>
      <c r="AY898" s="641" t="str">
        <f t="shared" si="414"/>
        <v>ok</v>
      </c>
      <c r="AZ898" s="641" t="str">
        <f t="shared" si="415"/>
        <v>ok</v>
      </c>
      <c r="BA898" s="641" t="str">
        <f t="shared" si="416"/>
        <v>ok</v>
      </c>
      <c r="BB898" s="641" t="str">
        <f t="shared" si="417"/>
        <v>ok</v>
      </c>
      <c r="BC898" s="641" t="str">
        <f t="shared" si="418"/>
        <v>ok</v>
      </c>
    </row>
    <row r="899" spans="1:55" ht="12.75" hidden="1" customHeight="1">
      <c r="A899" s="34"/>
      <c r="B899" s="35">
        <f t="shared" si="402"/>
        <v>0</v>
      </c>
      <c r="C899" s="34"/>
      <c r="D899" s="250" t="s">
        <v>1000</v>
      </c>
      <c r="E899" s="242"/>
      <c r="F899" s="248"/>
      <c r="G899" s="80"/>
      <c r="H899" s="81"/>
      <c r="I899" s="245"/>
      <c r="J899" s="263"/>
      <c r="K899" s="263"/>
      <c r="L899" s="263"/>
      <c r="M899" s="685"/>
      <c r="N899" s="686"/>
      <c r="O899" s="687"/>
      <c r="P899" s="687"/>
      <c r="Q899" s="687"/>
      <c r="R899" s="687"/>
      <c r="S899" s="688"/>
      <c r="T899" s="268"/>
      <c r="U899" s="539"/>
      <c r="V899" s="299" t="str">
        <f t="shared" si="20"/>
        <v>16.38</v>
      </c>
      <c r="W899" s="299">
        <f t="shared" si="419"/>
        <v>0</v>
      </c>
      <c r="X899" s="268"/>
      <c r="Y899" s="268"/>
      <c r="Z899" s="268"/>
      <c r="AA899" s="268"/>
      <c r="AB899" s="533"/>
      <c r="AN899" s="641" t="str">
        <f t="shared" si="403"/>
        <v>revisar</v>
      </c>
      <c r="AO899" s="641" t="str">
        <f t="shared" si="404"/>
        <v>ok</v>
      </c>
      <c r="AP899" s="641" t="str">
        <f t="shared" si="405"/>
        <v>ok</v>
      </c>
      <c r="AQ899" s="641" t="str">
        <f t="shared" si="406"/>
        <v>ok</v>
      </c>
      <c r="AR899" s="641" t="str">
        <f t="shared" si="407"/>
        <v>ok</v>
      </c>
      <c r="AS899" s="641" t="str">
        <f t="shared" si="408"/>
        <v>ok</v>
      </c>
      <c r="AT899" s="641" t="str">
        <f t="shared" si="409"/>
        <v>ok</v>
      </c>
      <c r="AU899" s="641" t="str">
        <f t="shared" si="410"/>
        <v>ok</v>
      </c>
      <c r="AV899" s="641" t="str">
        <f t="shared" si="411"/>
        <v>ok</v>
      </c>
      <c r="AW899" s="641" t="str">
        <f t="shared" si="412"/>
        <v>ok</v>
      </c>
      <c r="AX899" s="641" t="str">
        <f t="shared" si="413"/>
        <v>ok</v>
      </c>
      <c r="AY899" s="641" t="str">
        <f t="shared" si="414"/>
        <v>ok</v>
      </c>
      <c r="AZ899" s="641" t="str">
        <f t="shared" si="415"/>
        <v>ok</v>
      </c>
      <c r="BA899" s="641" t="str">
        <f t="shared" si="416"/>
        <v>ok</v>
      </c>
      <c r="BB899" s="641" t="str">
        <f t="shared" si="417"/>
        <v>ok</v>
      </c>
      <c r="BC899" s="641" t="str">
        <f t="shared" si="418"/>
        <v>ok</v>
      </c>
    </row>
    <row r="900" spans="1:55" ht="12.75" hidden="1" customHeight="1">
      <c r="A900" s="34"/>
      <c r="B900" s="35">
        <f t="shared" si="402"/>
        <v>0</v>
      </c>
      <c r="C900" s="34"/>
      <c r="D900" s="253" t="s">
        <v>1001</v>
      </c>
      <c r="E900" s="242"/>
      <c r="F900" s="248"/>
      <c r="G900" s="80"/>
      <c r="H900" s="81"/>
      <c r="I900" s="245"/>
      <c r="J900" s="263"/>
      <c r="K900" s="263"/>
      <c r="L900" s="263"/>
      <c r="M900" s="685"/>
      <c r="N900" s="686"/>
      <c r="O900" s="687"/>
      <c r="P900" s="687"/>
      <c r="Q900" s="687"/>
      <c r="R900" s="687"/>
      <c r="S900" s="688"/>
      <c r="T900" s="268"/>
      <c r="U900" s="539"/>
      <c r="V900" s="299" t="str">
        <f t="shared" si="20"/>
        <v>16.39</v>
      </c>
      <c r="W900" s="299">
        <f t="shared" si="419"/>
        <v>0</v>
      </c>
      <c r="X900" s="268"/>
      <c r="Y900" s="268"/>
      <c r="Z900" s="268"/>
      <c r="AA900" s="268"/>
      <c r="AB900" s="533"/>
      <c r="AN900" s="641" t="str">
        <f t="shared" si="403"/>
        <v>revisar</v>
      </c>
      <c r="AO900" s="641" t="str">
        <f t="shared" si="404"/>
        <v>ok</v>
      </c>
      <c r="AP900" s="641" t="str">
        <f t="shared" si="405"/>
        <v>ok</v>
      </c>
      <c r="AQ900" s="641" t="str">
        <f t="shared" si="406"/>
        <v>ok</v>
      </c>
      <c r="AR900" s="641" t="str">
        <f t="shared" si="407"/>
        <v>ok</v>
      </c>
      <c r="AS900" s="641" t="str">
        <f t="shared" si="408"/>
        <v>ok</v>
      </c>
      <c r="AT900" s="641" t="str">
        <f t="shared" si="409"/>
        <v>ok</v>
      </c>
      <c r="AU900" s="641" t="str">
        <f t="shared" si="410"/>
        <v>ok</v>
      </c>
      <c r="AV900" s="641" t="str">
        <f t="shared" si="411"/>
        <v>ok</v>
      </c>
      <c r="AW900" s="641" t="str">
        <f t="shared" si="412"/>
        <v>ok</v>
      </c>
      <c r="AX900" s="641" t="str">
        <f t="shared" si="413"/>
        <v>ok</v>
      </c>
      <c r="AY900" s="641" t="str">
        <f t="shared" si="414"/>
        <v>ok</v>
      </c>
      <c r="AZ900" s="641" t="str">
        <f t="shared" si="415"/>
        <v>ok</v>
      </c>
      <c r="BA900" s="641" t="str">
        <f t="shared" si="416"/>
        <v>ok</v>
      </c>
      <c r="BB900" s="641" t="str">
        <f t="shared" si="417"/>
        <v>ok</v>
      </c>
      <c r="BC900" s="641" t="str">
        <f t="shared" si="418"/>
        <v>ok</v>
      </c>
    </row>
    <row r="901" spans="1:55" ht="12.75" hidden="1" customHeight="1">
      <c r="A901" s="34"/>
      <c r="B901" s="35">
        <f t="shared" si="402"/>
        <v>0</v>
      </c>
      <c r="C901" s="34"/>
      <c r="D901" s="250" t="s">
        <v>1002</v>
      </c>
      <c r="E901" s="242"/>
      <c r="F901" s="248"/>
      <c r="G901" s="80"/>
      <c r="H901" s="81"/>
      <c r="I901" s="245"/>
      <c r="J901" s="263"/>
      <c r="K901" s="263"/>
      <c r="L901" s="263"/>
      <c r="M901" s="685"/>
      <c r="N901" s="686"/>
      <c r="O901" s="687"/>
      <c r="P901" s="687"/>
      <c r="Q901" s="687"/>
      <c r="R901" s="687"/>
      <c r="S901" s="688"/>
      <c r="T901" s="268"/>
      <c r="U901" s="539"/>
      <c r="V901" s="299" t="str">
        <f t="shared" si="20"/>
        <v>16.40</v>
      </c>
      <c r="W901" s="299">
        <f t="shared" si="419"/>
        <v>0</v>
      </c>
      <c r="X901" s="268"/>
      <c r="Y901" s="268"/>
      <c r="Z901" s="268"/>
      <c r="AA901" s="268"/>
      <c r="AB901" s="533"/>
      <c r="AN901" s="641" t="str">
        <f t="shared" si="403"/>
        <v>revisar</v>
      </c>
      <c r="AO901" s="641" t="str">
        <f t="shared" si="404"/>
        <v>ok</v>
      </c>
      <c r="AP901" s="641" t="str">
        <f t="shared" si="405"/>
        <v>ok</v>
      </c>
      <c r="AQ901" s="641" t="str">
        <f t="shared" si="406"/>
        <v>ok</v>
      </c>
      <c r="AR901" s="641" t="str">
        <f t="shared" si="407"/>
        <v>ok</v>
      </c>
      <c r="AS901" s="641" t="str">
        <f t="shared" si="408"/>
        <v>ok</v>
      </c>
      <c r="AT901" s="641" t="str">
        <f t="shared" si="409"/>
        <v>ok</v>
      </c>
      <c r="AU901" s="641" t="str">
        <f t="shared" si="410"/>
        <v>ok</v>
      </c>
      <c r="AV901" s="641" t="str">
        <f t="shared" si="411"/>
        <v>ok</v>
      </c>
      <c r="AW901" s="641" t="str">
        <f t="shared" si="412"/>
        <v>ok</v>
      </c>
      <c r="AX901" s="641" t="str">
        <f t="shared" si="413"/>
        <v>ok</v>
      </c>
      <c r="AY901" s="641" t="str">
        <f t="shared" si="414"/>
        <v>ok</v>
      </c>
      <c r="AZ901" s="641" t="str">
        <f t="shared" si="415"/>
        <v>ok</v>
      </c>
      <c r="BA901" s="641" t="str">
        <f t="shared" si="416"/>
        <v>ok</v>
      </c>
      <c r="BB901" s="641" t="str">
        <f t="shared" si="417"/>
        <v>ok</v>
      </c>
      <c r="BC901" s="641" t="str">
        <f t="shared" si="418"/>
        <v>ok</v>
      </c>
    </row>
    <row r="902" spans="1:55" ht="12.75" hidden="1" customHeight="1">
      <c r="A902" s="34"/>
      <c r="B902" s="35">
        <f t="shared" si="402"/>
        <v>0</v>
      </c>
      <c r="C902" s="34"/>
      <c r="D902" s="253" t="s">
        <v>1003</v>
      </c>
      <c r="E902" s="242"/>
      <c r="F902" s="248"/>
      <c r="G902" s="80"/>
      <c r="H902" s="81"/>
      <c r="I902" s="245"/>
      <c r="J902" s="263"/>
      <c r="K902" s="263"/>
      <c r="L902" s="263"/>
      <c r="M902" s="685"/>
      <c r="N902" s="686"/>
      <c r="O902" s="687"/>
      <c r="P902" s="687"/>
      <c r="Q902" s="687"/>
      <c r="R902" s="687"/>
      <c r="S902" s="688"/>
      <c r="T902" s="268"/>
      <c r="U902" s="539"/>
      <c r="V902" s="299" t="str">
        <f t="shared" si="20"/>
        <v>16.41</v>
      </c>
      <c r="W902" s="299">
        <f t="shared" si="419"/>
        <v>0</v>
      </c>
      <c r="X902" s="268"/>
      <c r="Y902" s="268"/>
      <c r="Z902" s="268"/>
      <c r="AA902" s="268"/>
      <c r="AB902" s="533"/>
      <c r="AN902" s="641" t="str">
        <f t="shared" si="403"/>
        <v>revisar</v>
      </c>
      <c r="AO902" s="641" t="str">
        <f t="shared" si="404"/>
        <v>ok</v>
      </c>
      <c r="AP902" s="641" t="str">
        <f t="shared" si="405"/>
        <v>ok</v>
      </c>
      <c r="AQ902" s="641" t="str">
        <f t="shared" si="406"/>
        <v>ok</v>
      </c>
      <c r="AR902" s="641" t="str">
        <f t="shared" si="407"/>
        <v>ok</v>
      </c>
      <c r="AS902" s="641" t="str">
        <f t="shared" si="408"/>
        <v>ok</v>
      </c>
      <c r="AT902" s="641" t="str">
        <f t="shared" si="409"/>
        <v>ok</v>
      </c>
      <c r="AU902" s="641" t="str">
        <f t="shared" si="410"/>
        <v>ok</v>
      </c>
      <c r="AV902" s="641" t="str">
        <f t="shared" si="411"/>
        <v>ok</v>
      </c>
      <c r="AW902" s="641" t="str">
        <f t="shared" si="412"/>
        <v>ok</v>
      </c>
      <c r="AX902" s="641" t="str">
        <f t="shared" si="413"/>
        <v>ok</v>
      </c>
      <c r="AY902" s="641" t="str">
        <f t="shared" si="414"/>
        <v>ok</v>
      </c>
      <c r="AZ902" s="641" t="str">
        <f t="shared" si="415"/>
        <v>ok</v>
      </c>
      <c r="BA902" s="641" t="str">
        <f t="shared" si="416"/>
        <v>ok</v>
      </c>
      <c r="BB902" s="641" t="str">
        <f t="shared" si="417"/>
        <v>ok</v>
      </c>
      <c r="BC902" s="641" t="str">
        <f t="shared" si="418"/>
        <v>ok</v>
      </c>
    </row>
    <row r="903" spans="1:55" ht="12.75" hidden="1" customHeight="1">
      <c r="A903" s="34"/>
      <c r="B903" s="35">
        <f t="shared" si="402"/>
        <v>0</v>
      </c>
      <c r="C903" s="34"/>
      <c r="D903" s="250" t="s">
        <v>1004</v>
      </c>
      <c r="E903" s="242"/>
      <c r="F903" s="248"/>
      <c r="G903" s="80"/>
      <c r="H903" s="81"/>
      <c r="I903" s="245"/>
      <c r="J903" s="263"/>
      <c r="K903" s="263"/>
      <c r="L903" s="263"/>
      <c r="M903" s="685"/>
      <c r="N903" s="686"/>
      <c r="O903" s="687"/>
      <c r="P903" s="687"/>
      <c r="Q903" s="687"/>
      <c r="R903" s="687"/>
      <c r="S903" s="688"/>
      <c r="T903" s="268"/>
      <c r="U903" s="539"/>
      <c r="V903" s="299" t="str">
        <f t="shared" si="20"/>
        <v>16.42</v>
      </c>
      <c r="W903" s="299">
        <f t="shared" si="419"/>
        <v>0</v>
      </c>
      <c r="X903" s="268"/>
      <c r="Y903" s="268"/>
      <c r="Z903" s="268"/>
      <c r="AA903" s="268"/>
      <c r="AB903" s="533"/>
      <c r="AN903" s="641" t="str">
        <f t="shared" si="403"/>
        <v>revisar</v>
      </c>
      <c r="AO903" s="641" t="str">
        <f t="shared" si="404"/>
        <v>ok</v>
      </c>
      <c r="AP903" s="641" t="str">
        <f t="shared" si="405"/>
        <v>ok</v>
      </c>
      <c r="AQ903" s="641" t="str">
        <f t="shared" si="406"/>
        <v>ok</v>
      </c>
      <c r="AR903" s="641" t="str">
        <f t="shared" si="407"/>
        <v>ok</v>
      </c>
      <c r="AS903" s="641" t="str">
        <f t="shared" si="408"/>
        <v>ok</v>
      </c>
      <c r="AT903" s="641" t="str">
        <f t="shared" si="409"/>
        <v>ok</v>
      </c>
      <c r="AU903" s="641" t="str">
        <f t="shared" si="410"/>
        <v>ok</v>
      </c>
      <c r="AV903" s="641" t="str">
        <f t="shared" si="411"/>
        <v>ok</v>
      </c>
      <c r="AW903" s="641" t="str">
        <f t="shared" si="412"/>
        <v>ok</v>
      </c>
      <c r="AX903" s="641" t="str">
        <f t="shared" si="413"/>
        <v>ok</v>
      </c>
      <c r="AY903" s="641" t="str">
        <f t="shared" si="414"/>
        <v>ok</v>
      </c>
      <c r="AZ903" s="641" t="str">
        <f t="shared" si="415"/>
        <v>ok</v>
      </c>
      <c r="BA903" s="641" t="str">
        <f t="shared" si="416"/>
        <v>ok</v>
      </c>
      <c r="BB903" s="641" t="str">
        <f t="shared" si="417"/>
        <v>ok</v>
      </c>
      <c r="BC903" s="641" t="str">
        <f t="shared" si="418"/>
        <v>ok</v>
      </c>
    </row>
    <row r="904" spans="1:55" ht="12.75" hidden="1" customHeight="1">
      <c r="A904" s="34"/>
      <c r="B904" s="35">
        <f t="shared" si="402"/>
        <v>0</v>
      </c>
      <c r="C904" s="34"/>
      <c r="D904" s="253" t="s">
        <v>1005</v>
      </c>
      <c r="E904" s="242"/>
      <c r="F904" s="248"/>
      <c r="G904" s="80"/>
      <c r="H904" s="81"/>
      <c r="I904" s="245"/>
      <c r="J904" s="263"/>
      <c r="K904" s="263"/>
      <c r="L904" s="263"/>
      <c r="M904" s="685"/>
      <c r="N904" s="686"/>
      <c r="O904" s="687"/>
      <c r="P904" s="687"/>
      <c r="Q904" s="687"/>
      <c r="R904" s="687"/>
      <c r="S904" s="688"/>
      <c r="T904" s="268"/>
      <c r="U904" s="539"/>
      <c r="V904" s="299" t="str">
        <f t="shared" si="20"/>
        <v>16.43</v>
      </c>
      <c r="W904" s="299">
        <f t="shared" si="419"/>
        <v>0</v>
      </c>
      <c r="X904" s="268"/>
      <c r="Y904" s="268"/>
      <c r="Z904" s="268"/>
      <c r="AA904" s="268"/>
      <c r="AB904" s="533"/>
      <c r="AN904" s="641" t="str">
        <f t="shared" si="403"/>
        <v>revisar</v>
      </c>
      <c r="AO904" s="641" t="str">
        <f t="shared" si="404"/>
        <v>ok</v>
      </c>
      <c r="AP904" s="641" t="str">
        <f t="shared" si="405"/>
        <v>ok</v>
      </c>
      <c r="AQ904" s="641" t="str">
        <f t="shared" si="406"/>
        <v>ok</v>
      </c>
      <c r="AR904" s="641" t="str">
        <f t="shared" si="407"/>
        <v>ok</v>
      </c>
      <c r="AS904" s="641" t="str">
        <f t="shared" si="408"/>
        <v>ok</v>
      </c>
      <c r="AT904" s="641" t="str">
        <f t="shared" si="409"/>
        <v>ok</v>
      </c>
      <c r="AU904" s="641" t="str">
        <f t="shared" si="410"/>
        <v>ok</v>
      </c>
      <c r="AV904" s="641" t="str">
        <f t="shared" si="411"/>
        <v>ok</v>
      </c>
      <c r="AW904" s="641" t="str">
        <f t="shared" si="412"/>
        <v>ok</v>
      </c>
      <c r="AX904" s="641" t="str">
        <f t="shared" si="413"/>
        <v>ok</v>
      </c>
      <c r="AY904" s="641" t="str">
        <f t="shared" si="414"/>
        <v>ok</v>
      </c>
      <c r="AZ904" s="641" t="str">
        <f t="shared" si="415"/>
        <v>ok</v>
      </c>
      <c r="BA904" s="641" t="str">
        <f t="shared" si="416"/>
        <v>ok</v>
      </c>
      <c r="BB904" s="641" t="str">
        <f t="shared" si="417"/>
        <v>ok</v>
      </c>
      <c r="BC904" s="641" t="str">
        <f t="shared" si="418"/>
        <v>ok</v>
      </c>
    </row>
    <row r="905" spans="1:55" ht="12.75" hidden="1" customHeight="1">
      <c r="A905" s="34"/>
      <c r="B905" s="35">
        <f t="shared" si="402"/>
        <v>0</v>
      </c>
      <c r="C905" s="34"/>
      <c r="D905" s="250" t="s">
        <v>1006</v>
      </c>
      <c r="E905" s="242"/>
      <c r="F905" s="248"/>
      <c r="G905" s="80"/>
      <c r="H905" s="81"/>
      <c r="I905" s="245"/>
      <c r="J905" s="263"/>
      <c r="K905" s="263"/>
      <c r="L905" s="263"/>
      <c r="M905" s="685"/>
      <c r="N905" s="686"/>
      <c r="O905" s="687"/>
      <c r="P905" s="687"/>
      <c r="Q905" s="687"/>
      <c r="R905" s="687"/>
      <c r="S905" s="688"/>
      <c r="T905" s="268"/>
      <c r="U905" s="539"/>
      <c r="V905" s="299" t="str">
        <f t="shared" si="20"/>
        <v>16.44</v>
      </c>
      <c r="W905" s="299">
        <f t="shared" si="419"/>
        <v>0</v>
      </c>
      <c r="X905" s="268"/>
      <c r="Y905" s="268"/>
      <c r="Z905" s="268"/>
      <c r="AA905" s="268"/>
      <c r="AB905" s="533"/>
      <c r="AN905" s="641" t="str">
        <f t="shared" si="403"/>
        <v>revisar</v>
      </c>
      <c r="AO905" s="641" t="str">
        <f t="shared" si="404"/>
        <v>ok</v>
      </c>
      <c r="AP905" s="641" t="str">
        <f t="shared" si="405"/>
        <v>ok</v>
      </c>
      <c r="AQ905" s="641" t="str">
        <f t="shared" si="406"/>
        <v>ok</v>
      </c>
      <c r="AR905" s="641" t="str">
        <f t="shared" si="407"/>
        <v>ok</v>
      </c>
      <c r="AS905" s="641" t="str">
        <f t="shared" si="408"/>
        <v>ok</v>
      </c>
      <c r="AT905" s="641" t="str">
        <f t="shared" si="409"/>
        <v>ok</v>
      </c>
      <c r="AU905" s="641" t="str">
        <f t="shared" si="410"/>
        <v>ok</v>
      </c>
      <c r="AV905" s="641" t="str">
        <f t="shared" si="411"/>
        <v>ok</v>
      </c>
      <c r="AW905" s="641" t="str">
        <f t="shared" si="412"/>
        <v>ok</v>
      </c>
      <c r="AX905" s="641" t="str">
        <f t="shared" si="413"/>
        <v>ok</v>
      </c>
      <c r="AY905" s="641" t="str">
        <f t="shared" si="414"/>
        <v>ok</v>
      </c>
      <c r="AZ905" s="641" t="str">
        <f t="shared" si="415"/>
        <v>ok</v>
      </c>
      <c r="BA905" s="641" t="str">
        <f t="shared" si="416"/>
        <v>ok</v>
      </c>
      <c r="BB905" s="641" t="str">
        <f t="shared" si="417"/>
        <v>ok</v>
      </c>
      <c r="BC905" s="641" t="str">
        <f t="shared" si="418"/>
        <v>ok</v>
      </c>
    </row>
    <row r="906" spans="1:55" ht="12.75" hidden="1" customHeight="1">
      <c r="A906" s="34"/>
      <c r="B906" s="35">
        <f t="shared" si="402"/>
        <v>0</v>
      </c>
      <c r="C906" s="34"/>
      <c r="D906" s="253" t="s">
        <v>1007</v>
      </c>
      <c r="E906" s="242"/>
      <c r="F906" s="248"/>
      <c r="G906" s="80"/>
      <c r="H906" s="81"/>
      <c r="I906" s="245"/>
      <c r="J906" s="263"/>
      <c r="K906" s="263"/>
      <c r="L906" s="263"/>
      <c r="M906" s="685"/>
      <c r="N906" s="686"/>
      <c r="O906" s="687"/>
      <c r="P906" s="687"/>
      <c r="Q906" s="687"/>
      <c r="R906" s="687"/>
      <c r="S906" s="688"/>
      <c r="T906" s="268"/>
      <c r="U906" s="539"/>
      <c r="V906" s="299" t="str">
        <f t="shared" si="20"/>
        <v>16.45</v>
      </c>
      <c r="W906" s="299">
        <f t="shared" si="419"/>
        <v>0</v>
      </c>
      <c r="X906" s="268"/>
      <c r="Y906" s="268"/>
      <c r="Z906" s="268"/>
      <c r="AA906" s="268"/>
      <c r="AB906" s="533"/>
      <c r="AN906" s="641" t="str">
        <f t="shared" si="403"/>
        <v>revisar</v>
      </c>
      <c r="AO906" s="641" t="str">
        <f t="shared" si="404"/>
        <v>ok</v>
      </c>
      <c r="AP906" s="641" t="str">
        <f t="shared" si="405"/>
        <v>ok</v>
      </c>
      <c r="AQ906" s="641" t="str">
        <f t="shared" si="406"/>
        <v>ok</v>
      </c>
      <c r="AR906" s="641" t="str">
        <f t="shared" si="407"/>
        <v>ok</v>
      </c>
      <c r="AS906" s="641" t="str">
        <f t="shared" si="408"/>
        <v>ok</v>
      </c>
      <c r="AT906" s="641" t="str">
        <f t="shared" si="409"/>
        <v>ok</v>
      </c>
      <c r="AU906" s="641" t="str">
        <f t="shared" si="410"/>
        <v>ok</v>
      </c>
      <c r="AV906" s="641" t="str">
        <f t="shared" si="411"/>
        <v>ok</v>
      </c>
      <c r="AW906" s="641" t="str">
        <f t="shared" si="412"/>
        <v>ok</v>
      </c>
      <c r="AX906" s="641" t="str">
        <f t="shared" si="413"/>
        <v>ok</v>
      </c>
      <c r="AY906" s="641" t="str">
        <f t="shared" si="414"/>
        <v>ok</v>
      </c>
      <c r="AZ906" s="641" t="str">
        <f t="shared" si="415"/>
        <v>ok</v>
      </c>
      <c r="BA906" s="641" t="str">
        <f t="shared" si="416"/>
        <v>ok</v>
      </c>
      <c r="BB906" s="641" t="str">
        <f t="shared" si="417"/>
        <v>ok</v>
      </c>
      <c r="BC906" s="641" t="str">
        <f t="shared" si="418"/>
        <v>ok</v>
      </c>
    </row>
    <row r="907" spans="1:55" ht="12.75" hidden="1" customHeight="1">
      <c r="A907" s="34"/>
      <c r="B907" s="35">
        <f t="shared" si="402"/>
        <v>0</v>
      </c>
      <c r="C907" s="34"/>
      <c r="D907" s="250" t="s">
        <v>1008</v>
      </c>
      <c r="E907" s="242"/>
      <c r="F907" s="248"/>
      <c r="G907" s="80"/>
      <c r="H907" s="81"/>
      <c r="I907" s="245"/>
      <c r="J907" s="263"/>
      <c r="K907" s="263"/>
      <c r="L907" s="263"/>
      <c r="M907" s="685"/>
      <c r="N907" s="686"/>
      <c r="O907" s="687"/>
      <c r="P907" s="687"/>
      <c r="Q907" s="687"/>
      <c r="R907" s="687"/>
      <c r="S907" s="688"/>
      <c r="T907" s="268"/>
      <c r="U907" s="539"/>
      <c r="V907" s="299" t="str">
        <f t="shared" si="20"/>
        <v>16.46</v>
      </c>
      <c r="W907" s="299">
        <f t="shared" si="419"/>
        <v>0</v>
      </c>
      <c r="X907" s="268"/>
      <c r="Y907" s="268"/>
      <c r="Z907" s="268"/>
      <c r="AA907" s="268"/>
      <c r="AB907" s="533"/>
      <c r="AN907" s="641" t="str">
        <f t="shared" si="403"/>
        <v>revisar</v>
      </c>
      <c r="AO907" s="641" t="str">
        <f t="shared" si="404"/>
        <v>ok</v>
      </c>
      <c r="AP907" s="641" t="str">
        <f t="shared" si="405"/>
        <v>ok</v>
      </c>
      <c r="AQ907" s="641" t="str">
        <f t="shared" si="406"/>
        <v>ok</v>
      </c>
      <c r="AR907" s="641" t="str">
        <f t="shared" si="407"/>
        <v>ok</v>
      </c>
      <c r="AS907" s="641" t="str">
        <f t="shared" si="408"/>
        <v>ok</v>
      </c>
      <c r="AT907" s="641" t="str">
        <f t="shared" si="409"/>
        <v>ok</v>
      </c>
      <c r="AU907" s="641" t="str">
        <f t="shared" si="410"/>
        <v>ok</v>
      </c>
      <c r="AV907" s="641" t="str">
        <f t="shared" si="411"/>
        <v>ok</v>
      </c>
      <c r="AW907" s="641" t="str">
        <f t="shared" si="412"/>
        <v>ok</v>
      </c>
      <c r="AX907" s="641" t="str">
        <f t="shared" si="413"/>
        <v>ok</v>
      </c>
      <c r="AY907" s="641" t="str">
        <f t="shared" si="414"/>
        <v>ok</v>
      </c>
      <c r="AZ907" s="641" t="str">
        <f t="shared" si="415"/>
        <v>ok</v>
      </c>
      <c r="BA907" s="641" t="str">
        <f t="shared" si="416"/>
        <v>ok</v>
      </c>
      <c r="BB907" s="641" t="str">
        <f t="shared" si="417"/>
        <v>ok</v>
      </c>
      <c r="BC907" s="641" t="str">
        <f t="shared" si="418"/>
        <v>ok</v>
      </c>
    </row>
    <row r="908" spans="1:55" ht="12.75" hidden="1" customHeight="1">
      <c r="A908" s="34"/>
      <c r="B908" s="35">
        <f t="shared" si="402"/>
        <v>0</v>
      </c>
      <c r="C908" s="34"/>
      <c r="D908" s="253" t="s">
        <v>1009</v>
      </c>
      <c r="E908" s="242"/>
      <c r="F908" s="248"/>
      <c r="G908" s="80"/>
      <c r="H908" s="81"/>
      <c r="I908" s="245"/>
      <c r="J908" s="263"/>
      <c r="K908" s="263"/>
      <c r="L908" s="263"/>
      <c r="M908" s="685"/>
      <c r="N908" s="686"/>
      <c r="O908" s="687"/>
      <c r="P908" s="687"/>
      <c r="Q908" s="687"/>
      <c r="R908" s="687"/>
      <c r="S908" s="688"/>
      <c r="T908" s="268"/>
      <c r="U908" s="539"/>
      <c r="V908" s="299" t="str">
        <f t="shared" si="20"/>
        <v>16.47</v>
      </c>
      <c r="W908" s="299">
        <f t="shared" si="419"/>
        <v>0</v>
      </c>
      <c r="X908" s="268"/>
      <c r="Y908" s="268"/>
      <c r="Z908" s="268"/>
      <c r="AA908" s="268"/>
      <c r="AB908" s="533"/>
      <c r="AN908" s="641" t="str">
        <f t="shared" si="403"/>
        <v>revisar</v>
      </c>
      <c r="AO908" s="641" t="str">
        <f t="shared" si="404"/>
        <v>ok</v>
      </c>
      <c r="AP908" s="641" t="str">
        <f t="shared" si="405"/>
        <v>ok</v>
      </c>
      <c r="AQ908" s="641" t="str">
        <f t="shared" si="406"/>
        <v>ok</v>
      </c>
      <c r="AR908" s="641" t="str">
        <f t="shared" si="407"/>
        <v>ok</v>
      </c>
      <c r="AS908" s="641" t="str">
        <f t="shared" si="408"/>
        <v>ok</v>
      </c>
      <c r="AT908" s="641" t="str">
        <f t="shared" si="409"/>
        <v>ok</v>
      </c>
      <c r="AU908" s="641" t="str">
        <f t="shared" si="410"/>
        <v>ok</v>
      </c>
      <c r="AV908" s="641" t="str">
        <f t="shared" si="411"/>
        <v>ok</v>
      </c>
      <c r="AW908" s="641" t="str">
        <f t="shared" si="412"/>
        <v>ok</v>
      </c>
      <c r="AX908" s="641" t="str">
        <f t="shared" si="413"/>
        <v>ok</v>
      </c>
      <c r="AY908" s="641" t="str">
        <f t="shared" si="414"/>
        <v>ok</v>
      </c>
      <c r="AZ908" s="641" t="str">
        <f t="shared" si="415"/>
        <v>ok</v>
      </c>
      <c r="BA908" s="641" t="str">
        <f t="shared" si="416"/>
        <v>ok</v>
      </c>
      <c r="BB908" s="641" t="str">
        <f t="shared" si="417"/>
        <v>ok</v>
      </c>
      <c r="BC908" s="641" t="str">
        <f t="shared" si="418"/>
        <v>ok</v>
      </c>
    </row>
    <row r="909" spans="1:55" ht="12.75" hidden="1" customHeight="1">
      <c r="A909" s="34"/>
      <c r="B909" s="35">
        <f t="shared" si="402"/>
        <v>0</v>
      </c>
      <c r="C909" s="34"/>
      <c r="D909" s="250" t="s">
        <v>1010</v>
      </c>
      <c r="E909" s="242"/>
      <c r="F909" s="248"/>
      <c r="G909" s="80"/>
      <c r="H909" s="81"/>
      <c r="I909" s="245"/>
      <c r="J909" s="263"/>
      <c r="K909" s="263"/>
      <c r="L909" s="263"/>
      <c r="M909" s="685"/>
      <c r="N909" s="686"/>
      <c r="O909" s="687"/>
      <c r="P909" s="687"/>
      <c r="Q909" s="687"/>
      <c r="R909" s="687"/>
      <c r="S909" s="688"/>
      <c r="T909" s="268"/>
      <c r="U909" s="539"/>
      <c r="V909" s="299" t="str">
        <f t="shared" si="20"/>
        <v>16.48</v>
      </c>
      <c r="W909" s="299">
        <f t="shared" si="419"/>
        <v>0</v>
      </c>
      <c r="X909" s="268"/>
      <c r="Y909" s="268"/>
      <c r="Z909" s="268"/>
      <c r="AA909" s="268"/>
      <c r="AB909" s="533"/>
      <c r="AN909" s="641" t="str">
        <f t="shared" si="403"/>
        <v>revisar</v>
      </c>
      <c r="AO909" s="641" t="str">
        <f t="shared" si="404"/>
        <v>ok</v>
      </c>
      <c r="AP909" s="641" t="str">
        <f t="shared" si="405"/>
        <v>ok</v>
      </c>
      <c r="AQ909" s="641" t="str">
        <f t="shared" si="406"/>
        <v>ok</v>
      </c>
      <c r="AR909" s="641" t="str">
        <f t="shared" si="407"/>
        <v>ok</v>
      </c>
      <c r="AS909" s="641" t="str">
        <f t="shared" si="408"/>
        <v>ok</v>
      </c>
      <c r="AT909" s="641" t="str">
        <f t="shared" si="409"/>
        <v>ok</v>
      </c>
      <c r="AU909" s="641" t="str">
        <f t="shared" si="410"/>
        <v>ok</v>
      </c>
      <c r="AV909" s="641" t="str">
        <f t="shared" si="411"/>
        <v>ok</v>
      </c>
      <c r="AW909" s="641" t="str">
        <f t="shared" si="412"/>
        <v>ok</v>
      </c>
      <c r="AX909" s="641" t="str">
        <f t="shared" si="413"/>
        <v>ok</v>
      </c>
      <c r="AY909" s="641" t="str">
        <f t="shared" si="414"/>
        <v>ok</v>
      </c>
      <c r="AZ909" s="641" t="str">
        <f t="shared" si="415"/>
        <v>ok</v>
      </c>
      <c r="BA909" s="641" t="str">
        <f t="shared" si="416"/>
        <v>ok</v>
      </c>
      <c r="BB909" s="641" t="str">
        <f t="shared" si="417"/>
        <v>ok</v>
      </c>
      <c r="BC909" s="641" t="str">
        <f t="shared" si="418"/>
        <v>ok</v>
      </c>
    </row>
    <row r="910" spans="1:55" ht="12.75" hidden="1" customHeight="1">
      <c r="A910" s="34"/>
      <c r="B910" s="35">
        <f t="shared" si="402"/>
        <v>0</v>
      </c>
      <c r="C910" s="34"/>
      <c r="D910" s="253" t="s">
        <v>1011</v>
      </c>
      <c r="E910" s="242"/>
      <c r="F910" s="248"/>
      <c r="G910" s="80"/>
      <c r="H910" s="81"/>
      <c r="I910" s="245"/>
      <c r="J910" s="263"/>
      <c r="K910" s="263"/>
      <c r="L910" s="263"/>
      <c r="M910" s="685"/>
      <c r="N910" s="686"/>
      <c r="O910" s="687"/>
      <c r="P910" s="687"/>
      <c r="Q910" s="687"/>
      <c r="R910" s="687"/>
      <c r="S910" s="688"/>
      <c r="T910" s="268"/>
      <c r="U910" s="539"/>
      <c r="V910" s="299" t="str">
        <f t="shared" si="20"/>
        <v>16.49</v>
      </c>
      <c r="W910" s="299">
        <f t="shared" si="419"/>
        <v>0</v>
      </c>
      <c r="X910" s="268"/>
      <c r="Y910" s="268"/>
      <c r="Z910" s="268"/>
      <c r="AA910" s="268"/>
      <c r="AB910" s="533"/>
      <c r="AN910" s="641" t="str">
        <f t="shared" si="403"/>
        <v>revisar</v>
      </c>
      <c r="AO910" s="641" t="str">
        <f t="shared" si="404"/>
        <v>ok</v>
      </c>
      <c r="AP910" s="641" t="str">
        <f t="shared" si="405"/>
        <v>ok</v>
      </c>
      <c r="AQ910" s="641" t="str">
        <f t="shared" si="406"/>
        <v>ok</v>
      </c>
      <c r="AR910" s="641" t="str">
        <f t="shared" si="407"/>
        <v>ok</v>
      </c>
      <c r="AS910" s="641" t="str">
        <f t="shared" si="408"/>
        <v>ok</v>
      </c>
      <c r="AT910" s="641" t="str">
        <f t="shared" si="409"/>
        <v>ok</v>
      </c>
      <c r="AU910" s="641" t="str">
        <f t="shared" si="410"/>
        <v>ok</v>
      </c>
      <c r="AV910" s="641" t="str">
        <f t="shared" si="411"/>
        <v>ok</v>
      </c>
      <c r="AW910" s="641" t="str">
        <f t="shared" si="412"/>
        <v>ok</v>
      </c>
      <c r="AX910" s="641" t="str">
        <f t="shared" si="413"/>
        <v>ok</v>
      </c>
      <c r="AY910" s="641" t="str">
        <f t="shared" si="414"/>
        <v>ok</v>
      </c>
      <c r="AZ910" s="641" t="str">
        <f t="shared" si="415"/>
        <v>ok</v>
      </c>
      <c r="BA910" s="641" t="str">
        <f t="shared" si="416"/>
        <v>ok</v>
      </c>
      <c r="BB910" s="641" t="str">
        <f t="shared" si="417"/>
        <v>ok</v>
      </c>
      <c r="BC910" s="641" t="str">
        <f t="shared" si="418"/>
        <v>ok</v>
      </c>
    </row>
    <row r="911" spans="1:55" ht="12.75" hidden="1" customHeight="1">
      <c r="A911" s="34"/>
      <c r="B911" s="35">
        <f t="shared" si="402"/>
        <v>0</v>
      </c>
      <c r="C911" s="34"/>
      <c r="D911" s="250" t="s">
        <v>1012</v>
      </c>
      <c r="E911" s="242"/>
      <c r="F911" s="248"/>
      <c r="G911" s="80"/>
      <c r="H911" s="81"/>
      <c r="I911" s="245"/>
      <c r="J911" s="263"/>
      <c r="K911" s="263"/>
      <c r="L911" s="263"/>
      <c r="M911" s="685"/>
      <c r="N911" s="686"/>
      <c r="O911" s="687"/>
      <c r="P911" s="687"/>
      <c r="Q911" s="687"/>
      <c r="R911" s="687"/>
      <c r="S911" s="688"/>
      <c r="T911" s="268"/>
      <c r="U911" s="539"/>
      <c r="V911" s="299" t="str">
        <f t="shared" si="20"/>
        <v>16.50</v>
      </c>
      <c r="W911" s="299">
        <f t="shared" si="419"/>
        <v>0</v>
      </c>
      <c r="X911" s="268"/>
      <c r="Y911" s="268"/>
      <c r="Z911" s="268"/>
      <c r="AA911" s="268"/>
      <c r="AB911" s="533"/>
      <c r="AN911" s="641" t="str">
        <f t="shared" si="403"/>
        <v>revisar</v>
      </c>
      <c r="AO911" s="641" t="str">
        <f t="shared" si="404"/>
        <v>ok</v>
      </c>
      <c r="AP911" s="641" t="str">
        <f t="shared" si="405"/>
        <v>ok</v>
      </c>
      <c r="AQ911" s="641" t="str">
        <f t="shared" si="406"/>
        <v>ok</v>
      </c>
      <c r="AR911" s="641" t="str">
        <f t="shared" si="407"/>
        <v>ok</v>
      </c>
      <c r="AS911" s="641" t="str">
        <f t="shared" si="408"/>
        <v>ok</v>
      </c>
      <c r="AT911" s="641" t="str">
        <f t="shared" si="409"/>
        <v>ok</v>
      </c>
      <c r="AU911" s="641" t="str">
        <f t="shared" si="410"/>
        <v>ok</v>
      </c>
      <c r="AV911" s="641" t="str">
        <f t="shared" si="411"/>
        <v>ok</v>
      </c>
      <c r="AW911" s="641" t="str">
        <f t="shared" si="412"/>
        <v>ok</v>
      </c>
      <c r="AX911" s="641" t="str">
        <f t="shared" si="413"/>
        <v>ok</v>
      </c>
      <c r="AY911" s="641" t="str">
        <f t="shared" si="414"/>
        <v>ok</v>
      </c>
      <c r="AZ911" s="641" t="str">
        <f t="shared" si="415"/>
        <v>ok</v>
      </c>
      <c r="BA911" s="641" t="str">
        <f t="shared" si="416"/>
        <v>ok</v>
      </c>
      <c r="BB911" s="641" t="str">
        <f t="shared" si="417"/>
        <v>ok</v>
      </c>
      <c r="BC911" s="641" t="str">
        <f t="shared" si="418"/>
        <v>ok</v>
      </c>
    </row>
    <row r="912" spans="1:55" ht="12.75" hidden="1" customHeight="1">
      <c r="A912" s="34"/>
      <c r="B912" s="35"/>
      <c r="C912" s="34"/>
      <c r="D912" s="255"/>
      <c r="E912" s="25"/>
      <c r="F912" s="25"/>
      <c r="G912" s="37"/>
      <c r="H912" s="25"/>
      <c r="I912" s="38"/>
      <c r="J912" s="269"/>
      <c r="K912" s="269"/>
      <c r="L912" s="269"/>
      <c r="M912" s="689"/>
      <c r="N912" s="696"/>
      <c r="O912" s="690"/>
      <c r="P912" s="690"/>
      <c r="Q912" s="690"/>
      <c r="R912" s="690"/>
      <c r="S912" s="691"/>
      <c r="T912" s="268"/>
      <c r="U912" s="539"/>
      <c r="V912" s="299">
        <f t="shared" si="20"/>
        <v>0</v>
      </c>
      <c r="W912" s="299">
        <f t="shared" si="419"/>
        <v>0</v>
      </c>
      <c r="X912" s="268"/>
      <c r="Y912" s="268"/>
      <c r="Z912" s="268"/>
      <c r="AA912" s="268"/>
      <c r="AB912" s="533"/>
      <c r="AN912" s="641" t="str">
        <f t="shared" si="403"/>
        <v>ok</v>
      </c>
      <c r="AO912" s="641" t="str">
        <f t="shared" si="404"/>
        <v>ok</v>
      </c>
      <c r="AP912" s="641" t="str">
        <f t="shared" si="405"/>
        <v>ok</v>
      </c>
      <c r="AQ912" s="641" t="str">
        <f t="shared" si="406"/>
        <v>ok</v>
      </c>
      <c r="AR912" s="641" t="str">
        <f t="shared" si="407"/>
        <v>ok</v>
      </c>
      <c r="AS912" s="641" t="str">
        <f t="shared" si="408"/>
        <v>ok</v>
      </c>
      <c r="AT912" s="641" t="str">
        <f t="shared" si="409"/>
        <v>ok</v>
      </c>
      <c r="AU912" s="641" t="str">
        <f t="shared" si="410"/>
        <v>ok</v>
      </c>
      <c r="AV912" s="641" t="str">
        <f t="shared" si="411"/>
        <v>ok</v>
      </c>
      <c r="AW912" s="641" t="str">
        <f t="shared" si="412"/>
        <v>ok</v>
      </c>
      <c r="AX912" s="641" t="str">
        <f t="shared" si="413"/>
        <v>ok</v>
      </c>
      <c r="AY912" s="641" t="str">
        <f t="shared" si="414"/>
        <v>ok</v>
      </c>
      <c r="AZ912" s="641" t="str">
        <f t="shared" si="415"/>
        <v>ok</v>
      </c>
      <c r="BA912" s="641" t="str">
        <f t="shared" si="416"/>
        <v>ok</v>
      </c>
      <c r="BB912" s="641" t="str">
        <f t="shared" si="417"/>
        <v>ok</v>
      </c>
      <c r="BC912" s="641" t="str">
        <f t="shared" si="418"/>
        <v>ok</v>
      </c>
    </row>
    <row r="913" spans="1:55" ht="12.75" hidden="1" customHeight="1">
      <c r="A913" s="13"/>
      <c r="B913" s="14"/>
      <c r="C913" s="13"/>
      <c r="D913" s="251"/>
      <c r="E913" s="29"/>
      <c r="F913" s="29"/>
      <c r="G913" s="29"/>
      <c r="H913" s="29"/>
      <c r="I913" s="29"/>
      <c r="J913" s="267"/>
      <c r="K913" s="267"/>
      <c r="L913" s="267"/>
      <c r="M913" s="677"/>
      <c r="N913" s="663"/>
      <c r="O913" s="692" t="str">
        <f>CONCATENATE("Subtotal ",G861)</f>
        <v>Subtotal (digite a descrição do item aqui)</v>
      </c>
      <c r="P913" s="693">
        <f>SUM(P862:P912)</f>
        <v>0</v>
      </c>
      <c r="Q913" s="693">
        <f>SUM(Q862:Q912)</f>
        <v>0</v>
      </c>
      <c r="R913" s="693">
        <f t="shared" ref="R913:S913" si="420">SUM(R862:R912)</f>
        <v>0</v>
      </c>
      <c r="S913" s="694">
        <f t="shared" si="420"/>
        <v>0</v>
      </c>
      <c r="T913" s="536"/>
      <c r="U913" s="299">
        <v>1</v>
      </c>
      <c r="V913" s="299"/>
      <c r="W913" s="299"/>
      <c r="X913" s="268"/>
      <c r="Y913" s="268"/>
      <c r="Z913" s="268"/>
      <c r="AA913" s="268"/>
      <c r="AB913" s="533"/>
      <c r="AN913" s="641" t="str">
        <f t="shared" si="403"/>
        <v>ok</v>
      </c>
      <c r="AO913" s="641" t="str">
        <f t="shared" si="404"/>
        <v>ok</v>
      </c>
      <c r="AP913" s="641" t="str">
        <f t="shared" si="405"/>
        <v>ok</v>
      </c>
      <c r="AQ913" s="641" t="str">
        <f t="shared" si="406"/>
        <v>ok</v>
      </c>
      <c r="AR913" s="641" t="str">
        <f t="shared" si="407"/>
        <v>ok</v>
      </c>
      <c r="AS913" s="641" t="str">
        <f t="shared" si="408"/>
        <v>ok</v>
      </c>
      <c r="AT913" s="641" t="str">
        <f t="shared" si="409"/>
        <v>ok</v>
      </c>
      <c r="AU913" s="641" t="str">
        <f t="shared" si="410"/>
        <v>ok</v>
      </c>
      <c r="AV913" s="641" t="str">
        <f t="shared" si="411"/>
        <v>ok</v>
      </c>
      <c r="AW913" s="641" t="str">
        <f t="shared" si="412"/>
        <v>ok</v>
      </c>
      <c r="AX913" s="641" t="str">
        <f t="shared" si="413"/>
        <v>ok</v>
      </c>
      <c r="AY913" s="641" t="str">
        <f t="shared" si="414"/>
        <v>revisar</v>
      </c>
      <c r="AZ913" s="641" t="str">
        <f t="shared" si="415"/>
        <v>ok</v>
      </c>
      <c r="BA913" s="641" t="str">
        <f t="shared" si="416"/>
        <v>ok</v>
      </c>
      <c r="BB913" s="641" t="str">
        <f t="shared" si="417"/>
        <v>ok</v>
      </c>
      <c r="BC913" s="641" t="str">
        <f t="shared" si="418"/>
        <v>ok</v>
      </c>
    </row>
    <row r="914" spans="1:55" ht="6" hidden="1" customHeight="1">
      <c r="A914" s="10"/>
      <c r="B914" s="21"/>
      <c r="C914" s="10"/>
      <c r="D914" s="252"/>
      <c r="E914" s="32"/>
      <c r="F914" s="33"/>
      <c r="G914" s="33"/>
      <c r="H914" s="32"/>
      <c r="I914" s="32"/>
      <c r="J914" s="268"/>
      <c r="K914" s="268"/>
      <c r="L914" s="268"/>
      <c r="M914" s="539"/>
      <c r="N914" s="299"/>
      <c r="O914" s="539"/>
      <c r="P914" s="539"/>
      <c r="Q914" s="539"/>
      <c r="R914" s="539"/>
      <c r="S914" s="695"/>
      <c r="T914" s="319"/>
      <c r="U914" s="299"/>
      <c r="V914" s="299">
        <f t="shared" si="20"/>
        <v>0</v>
      </c>
      <c r="W914" s="299">
        <f t="shared" si="419"/>
        <v>0</v>
      </c>
      <c r="X914" s="268"/>
      <c r="Y914" s="268"/>
      <c r="Z914" s="268"/>
      <c r="AA914" s="268"/>
      <c r="AB914" s="533"/>
      <c r="AN914" s="641" t="str">
        <f t="shared" si="403"/>
        <v>ok</v>
      </c>
      <c r="AO914" s="641" t="str">
        <f t="shared" si="404"/>
        <v>ok</v>
      </c>
      <c r="AP914" s="641" t="str">
        <f t="shared" si="405"/>
        <v>ok</v>
      </c>
      <c r="AQ914" s="641" t="str">
        <f t="shared" si="406"/>
        <v>ok</v>
      </c>
      <c r="AR914" s="641" t="str">
        <f t="shared" si="407"/>
        <v>ok</v>
      </c>
      <c r="AS914" s="641" t="str">
        <f t="shared" si="408"/>
        <v>ok</v>
      </c>
      <c r="AT914" s="641" t="str">
        <f t="shared" si="409"/>
        <v>ok</v>
      </c>
      <c r="AU914" s="641" t="str">
        <f t="shared" si="410"/>
        <v>ok</v>
      </c>
      <c r="AV914" s="641" t="str">
        <f t="shared" si="411"/>
        <v>ok</v>
      </c>
      <c r="AW914" s="641" t="str">
        <f t="shared" si="412"/>
        <v>ok</v>
      </c>
      <c r="AX914" s="641" t="str">
        <f t="shared" si="413"/>
        <v>ok</v>
      </c>
      <c r="AY914" s="641" t="str">
        <f t="shared" si="414"/>
        <v>ok</v>
      </c>
      <c r="AZ914" s="641" t="str">
        <f t="shared" si="415"/>
        <v>ok</v>
      </c>
      <c r="BA914" s="641" t="str">
        <f t="shared" si="416"/>
        <v>ok</v>
      </c>
      <c r="BB914" s="641" t="str">
        <f t="shared" si="417"/>
        <v>ok</v>
      </c>
      <c r="BC914" s="641" t="str">
        <f t="shared" si="418"/>
        <v>ok</v>
      </c>
    </row>
    <row r="915" spans="1:55" ht="12.75" hidden="1" customHeight="1">
      <c r="A915" s="13"/>
      <c r="B915" s="14"/>
      <c r="C915" s="13"/>
      <c r="D915" s="249">
        <v>17</v>
      </c>
      <c r="E915" s="22"/>
      <c r="F915" s="22"/>
      <c r="G915" s="246" t="s">
        <v>172</v>
      </c>
      <c r="H915" s="23"/>
      <c r="I915" s="23"/>
      <c r="J915" s="246"/>
      <c r="K915" s="246"/>
      <c r="L915" s="246"/>
      <c r="M915" s="662"/>
      <c r="N915" s="663"/>
      <c r="O915" s="662"/>
      <c r="P915" s="662"/>
      <c r="Q915" s="662"/>
      <c r="R915" s="662"/>
      <c r="S915" s="664">
        <f>S967</f>
        <v>0</v>
      </c>
      <c r="T915" s="319"/>
      <c r="U915" s="299"/>
      <c r="V915" s="299">
        <f t="shared" si="20"/>
        <v>17</v>
      </c>
      <c r="W915" s="299">
        <f t="shared" si="419"/>
        <v>0</v>
      </c>
      <c r="X915" s="268"/>
      <c r="Y915" s="268"/>
      <c r="Z915" s="268"/>
      <c r="AA915" s="268"/>
      <c r="AB915" s="533"/>
      <c r="AN915" s="641" t="str">
        <f t="shared" si="403"/>
        <v>revisar</v>
      </c>
      <c r="AO915" s="641" t="str">
        <f t="shared" si="404"/>
        <v>ok</v>
      </c>
      <c r="AP915" s="641" t="str">
        <f t="shared" si="405"/>
        <v>ok</v>
      </c>
      <c r="AQ915" s="641" t="str">
        <f t="shared" si="406"/>
        <v>revisar</v>
      </c>
      <c r="AR915" s="641" t="str">
        <f t="shared" si="407"/>
        <v>ok</v>
      </c>
      <c r="AS915" s="641" t="str">
        <f t="shared" si="408"/>
        <v>ok</v>
      </c>
      <c r="AT915" s="641" t="str">
        <f t="shared" si="409"/>
        <v>ok</v>
      </c>
      <c r="AU915" s="641" t="str">
        <f t="shared" si="410"/>
        <v>ok</v>
      </c>
      <c r="AV915" s="641" t="str">
        <f t="shared" si="411"/>
        <v>ok</v>
      </c>
      <c r="AW915" s="641" t="str">
        <f t="shared" si="412"/>
        <v>ok</v>
      </c>
      <c r="AX915" s="641" t="str">
        <f t="shared" si="413"/>
        <v>ok</v>
      </c>
      <c r="AY915" s="641" t="str">
        <f t="shared" si="414"/>
        <v>ok</v>
      </c>
      <c r="AZ915" s="641" t="str">
        <f t="shared" si="415"/>
        <v>ok</v>
      </c>
      <c r="BA915" s="641" t="str">
        <f t="shared" si="416"/>
        <v>ok</v>
      </c>
      <c r="BB915" s="641" t="str">
        <f t="shared" si="417"/>
        <v>ok</v>
      </c>
      <c r="BC915" s="641" t="str">
        <f t="shared" si="418"/>
        <v>ok</v>
      </c>
    </row>
    <row r="916" spans="1:55" ht="12.75" hidden="1" customHeight="1">
      <c r="A916" s="34"/>
      <c r="B916" s="35">
        <f t="shared" ref="B916:B965" si="421">S916/$S$1671</f>
        <v>0</v>
      </c>
      <c r="C916" s="34"/>
      <c r="D916" s="253" t="s">
        <v>1013</v>
      </c>
      <c r="E916" s="240"/>
      <c r="F916" s="248"/>
      <c r="G916" s="80"/>
      <c r="H916" s="81"/>
      <c r="I916" s="245"/>
      <c r="J916" s="263"/>
      <c r="K916" s="263"/>
      <c r="L916" s="263"/>
      <c r="M916" s="685"/>
      <c r="N916" s="686"/>
      <c r="O916" s="687"/>
      <c r="P916" s="687"/>
      <c r="Q916" s="687"/>
      <c r="R916" s="687"/>
      <c r="S916" s="688"/>
      <c r="T916" s="268"/>
      <c r="U916" s="539"/>
      <c r="V916" s="299" t="str">
        <f t="shared" si="20"/>
        <v>17.1</v>
      </c>
      <c r="W916" s="299">
        <f t="shared" si="419"/>
        <v>0</v>
      </c>
      <c r="X916" s="268"/>
      <c r="Y916" s="268"/>
      <c r="Z916" s="268"/>
      <c r="AA916" s="268"/>
      <c r="AB916" s="533"/>
      <c r="AN916" s="641" t="str">
        <f t="shared" si="403"/>
        <v>revisar</v>
      </c>
      <c r="AO916" s="641" t="str">
        <f t="shared" si="404"/>
        <v>ok</v>
      </c>
      <c r="AP916" s="641" t="str">
        <f t="shared" si="405"/>
        <v>ok</v>
      </c>
      <c r="AQ916" s="641" t="str">
        <f t="shared" si="406"/>
        <v>ok</v>
      </c>
      <c r="AR916" s="641" t="str">
        <f t="shared" si="407"/>
        <v>ok</v>
      </c>
      <c r="AS916" s="641" t="str">
        <f t="shared" si="408"/>
        <v>ok</v>
      </c>
      <c r="AT916" s="641" t="str">
        <f t="shared" si="409"/>
        <v>ok</v>
      </c>
      <c r="AU916" s="641" t="str">
        <f t="shared" si="410"/>
        <v>ok</v>
      </c>
      <c r="AV916" s="641" t="str">
        <f t="shared" si="411"/>
        <v>ok</v>
      </c>
      <c r="AW916" s="641" t="str">
        <f t="shared" si="412"/>
        <v>ok</v>
      </c>
      <c r="AX916" s="641" t="str">
        <f t="shared" si="413"/>
        <v>ok</v>
      </c>
      <c r="AY916" s="641" t="str">
        <f t="shared" si="414"/>
        <v>ok</v>
      </c>
      <c r="AZ916" s="641" t="str">
        <f t="shared" si="415"/>
        <v>ok</v>
      </c>
      <c r="BA916" s="641" t="str">
        <f t="shared" si="416"/>
        <v>ok</v>
      </c>
      <c r="BB916" s="641" t="str">
        <f t="shared" si="417"/>
        <v>ok</v>
      </c>
      <c r="BC916" s="641" t="str">
        <f t="shared" si="418"/>
        <v>ok</v>
      </c>
    </row>
    <row r="917" spans="1:55" ht="12.75" hidden="1" customHeight="1">
      <c r="A917" s="34"/>
      <c r="B917" s="35">
        <f t="shared" si="421"/>
        <v>0</v>
      </c>
      <c r="C917" s="34"/>
      <c r="D917" s="250" t="s">
        <v>1014</v>
      </c>
      <c r="E917" s="242"/>
      <c r="F917" s="248"/>
      <c r="G917" s="80"/>
      <c r="H917" s="81"/>
      <c r="I917" s="245"/>
      <c r="J917" s="263"/>
      <c r="K917" s="263"/>
      <c r="L917" s="263"/>
      <c r="M917" s="685"/>
      <c r="N917" s="686"/>
      <c r="O917" s="687"/>
      <c r="P917" s="687"/>
      <c r="Q917" s="687"/>
      <c r="R917" s="687"/>
      <c r="S917" s="688"/>
      <c r="T917" s="268"/>
      <c r="U917" s="539"/>
      <c r="V917" s="299" t="str">
        <f t="shared" si="20"/>
        <v>17.2</v>
      </c>
      <c r="W917" s="299">
        <f t="shared" si="419"/>
        <v>0</v>
      </c>
      <c r="X917" s="268"/>
      <c r="Y917" s="268"/>
      <c r="Z917" s="268"/>
      <c r="AA917" s="268"/>
      <c r="AB917" s="533"/>
      <c r="AN917" s="641" t="str">
        <f t="shared" si="403"/>
        <v>revisar</v>
      </c>
      <c r="AO917" s="641" t="str">
        <f t="shared" si="404"/>
        <v>ok</v>
      </c>
      <c r="AP917" s="641" t="str">
        <f t="shared" si="405"/>
        <v>ok</v>
      </c>
      <c r="AQ917" s="641" t="str">
        <f t="shared" si="406"/>
        <v>ok</v>
      </c>
      <c r="AR917" s="641" t="str">
        <f t="shared" si="407"/>
        <v>ok</v>
      </c>
      <c r="AS917" s="641" t="str">
        <f t="shared" si="408"/>
        <v>ok</v>
      </c>
      <c r="AT917" s="641" t="str">
        <f t="shared" si="409"/>
        <v>ok</v>
      </c>
      <c r="AU917" s="641" t="str">
        <f t="shared" si="410"/>
        <v>ok</v>
      </c>
      <c r="AV917" s="641" t="str">
        <f t="shared" si="411"/>
        <v>ok</v>
      </c>
      <c r="AW917" s="641" t="str">
        <f t="shared" si="412"/>
        <v>ok</v>
      </c>
      <c r="AX917" s="641" t="str">
        <f t="shared" si="413"/>
        <v>ok</v>
      </c>
      <c r="AY917" s="641" t="str">
        <f t="shared" si="414"/>
        <v>ok</v>
      </c>
      <c r="AZ917" s="641" t="str">
        <f t="shared" si="415"/>
        <v>ok</v>
      </c>
      <c r="BA917" s="641" t="str">
        <f t="shared" si="416"/>
        <v>ok</v>
      </c>
      <c r="BB917" s="641" t="str">
        <f t="shared" si="417"/>
        <v>ok</v>
      </c>
      <c r="BC917" s="641" t="str">
        <f t="shared" si="418"/>
        <v>ok</v>
      </c>
    </row>
    <row r="918" spans="1:55" ht="12.75" hidden="1" customHeight="1">
      <c r="A918" s="34"/>
      <c r="B918" s="35">
        <f t="shared" si="421"/>
        <v>0</v>
      </c>
      <c r="C918" s="34"/>
      <c r="D918" s="253" t="s">
        <v>1015</v>
      </c>
      <c r="E918" s="242"/>
      <c r="F918" s="248"/>
      <c r="G918" s="80"/>
      <c r="H918" s="81"/>
      <c r="I918" s="245"/>
      <c r="J918" s="263"/>
      <c r="K918" s="263"/>
      <c r="L918" s="263"/>
      <c r="M918" s="685"/>
      <c r="N918" s="686"/>
      <c r="O918" s="687"/>
      <c r="P918" s="687"/>
      <c r="Q918" s="687"/>
      <c r="R918" s="687"/>
      <c r="S918" s="688"/>
      <c r="T918" s="268"/>
      <c r="U918" s="539"/>
      <c r="V918" s="299" t="str">
        <f t="shared" si="20"/>
        <v>17.3</v>
      </c>
      <c r="W918" s="299">
        <f t="shared" si="419"/>
        <v>0</v>
      </c>
      <c r="X918" s="268"/>
      <c r="Y918" s="268"/>
      <c r="Z918" s="268"/>
      <c r="AA918" s="268"/>
      <c r="AB918" s="533"/>
      <c r="AN918" s="641" t="str">
        <f t="shared" si="403"/>
        <v>revisar</v>
      </c>
      <c r="AO918" s="641" t="str">
        <f t="shared" si="404"/>
        <v>ok</v>
      </c>
      <c r="AP918" s="641" t="str">
        <f t="shared" si="405"/>
        <v>ok</v>
      </c>
      <c r="AQ918" s="641" t="str">
        <f t="shared" si="406"/>
        <v>ok</v>
      </c>
      <c r="AR918" s="641" t="str">
        <f t="shared" si="407"/>
        <v>ok</v>
      </c>
      <c r="AS918" s="641" t="str">
        <f t="shared" si="408"/>
        <v>ok</v>
      </c>
      <c r="AT918" s="641" t="str">
        <f t="shared" si="409"/>
        <v>ok</v>
      </c>
      <c r="AU918" s="641" t="str">
        <f t="shared" si="410"/>
        <v>ok</v>
      </c>
      <c r="AV918" s="641" t="str">
        <f t="shared" si="411"/>
        <v>ok</v>
      </c>
      <c r="AW918" s="641" t="str">
        <f t="shared" si="412"/>
        <v>ok</v>
      </c>
      <c r="AX918" s="641" t="str">
        <f t="shared" si="413"/>
        <v>ok</v>
      </c>
      <c r="AY918" s="641" t="str">
        <f t="shared" si="414"/>
        <v>ok</v>
      </c>
      <c r="AZ918" s="641" t="str">
        <f t="shared" si="415"/>
        <v>ok</v>
      </c>
      <c r="BA918" s="641" t="str">
        <f t="shared" si="416"/>
        <v>ok</v>
      </c>
      <c r="BB918" s="641" t="str">
        <f t="shared" si="417"/>
        <v>ok</v>
      </c>
      <c r="BC918" s="641" t="str">
        <f t="shared" si="418"/>
        <v>ok</v>
      </c>
    </row>
    <row r="919" spans="1:55" ht="12.75" hidden="1" customHeight="1">
      <c r="A919" s="34"/>
      <c r="B919" s="35">
        <f t="shared" si="421"/>
        <v>0</v>
      </c>
      <c r="C919" s="34"/>
      <c r="D919" s="250" t="s">
        <v>1016</v>
      </c>
      <c r="E919" s="242"/>
      <c r="F919" s="248"/>
      <c r="G919" s="80"/>
      <c r="H919" s="81"/>
      <c r="I919" s="245"/>
      <c r="J919" s="263"/>
      <c r="K919" s="263"/>
      <c r="L919" s="263"/>
      <c r="M919" s="685"/>
      <c r="N919" s="686"/>
      <c r="O919" s="687"/>
      <c r="P919" s="687"/>
      <c r="Q919" s="687"/>
      <c r="R919" s="687"/>
      <c r="S919" s="688"/>
      <c r="T919" s="268"/>
      <c r="U919" s="539"/>
      <c r="V919" s="299" t="str">
        <f t="shared" si="20"/>
        <v>17.4</v>
      </c>
      <c r="W919" s="299">
        <f t="shared" si="419"/>
        <v>0</v>
      </c>
      <c r="X919" s="268"/>
      <c r="Y919" s="268"/>
      <c r="Z919" s="268"/>
      <c r="AA919" s="268"/>
      <c r="AB919" s="533"/>
      <c r="AN919" s="641" t="str">
        <f t="shared" si="403"/>
        <v>revisar</v>
      </c>
      <c r="AO919" s="641" t="str">
        <f t="shared" si="404"/>
        <v>ok</v>
      </c>
      <c r="AP919" s="641" t="str">
        <f t="shared" si="405"/>
        <v>ok</v>
      </c>
      <c r="AQ919" s="641" t="str">
        <f t="shared" si="406"/>
        <v>ok</v>
      </c>
      <c r="AR919" s="641" t="str">
        <f t="shared" si="407"/>
        <v>ok</v>
      </c>
      <c r="AS919" s="641" t="str">
        <f t="shared" si="408"/>
        <v>ok</v>
      </c>
      <c r="AT919" s="641" t="str">
        <f t="shared" si="409"/>
        <v>ok</v>
      </c>
      <c r="AU919" s="641" t="str">
        <f t="shared" si="410"/>
        <v>ok</v>
      </c>
      <c r="AV919" s="641" t="str">
        <f t="shared" si="411"/>
        <v>ok</v>
      </c>
      <c r="AW919" s="641" t="str">
        <f t="shared" si="412"/>
        <v>ok</v>
      </c>
      <c r="AX919" s="641" t="str">
        <f t="shared" si="413"/>
        <v>ok</v>
      </c>
      <c r="AY919" s="641" t="str">
        <f t="shared" si="414"/>
        <v>ok</v>
      </c>
      <c r="AZ919" s="641" t="str">
        <f t="shared" si="415"/>
        <v>ok</v>
      </c>
      <c r="BA919" s="641" t="str">
        <f t="shared" si="416"/>
        <v>ok</v>
      </c>
      <c r="BB919" s="641" t="str">
        <f t="shared" si="417"/>
        <v>ok</v>
      </c>
      <c r="BC919" s="641" t="str">
        <f t="shared" si="418"/>
        <v>ok</v>
      </c>
    </row>
    <row r="920" spans="1:55" ht="12.75" hidden="1" customHeight="1">
      <c r="A920" s="34"/>
      <c r="B920" s="35">
        <f t="shared" si="421"/>
        <v>0</v>
      </c>
      <c r="C920" s="34"/>
      <c r="D920" s="253" t="s">
        <v>1017</v>
      </c>
      <c r="E920" s="242"/>
      <c r="F920" s="248"/>
      <c r="G920" s="80"/>
      <c r="H920" s="81"/>
      <c r="I920" s="245"/>
      <c r="J920" s="263"/>
      <c r="K920" s="263"/>
      <c r="L920" s="263"/>
      <c r="M920" s="685"/>
      <c r="N920" s="686"/>
      <c r="O920" s="687"/>
      <c r="P920" s="687"/>
      <c r="Q920" s="687"/>
      <c r="R920" s="687"/>
      <c r="S920" s="688"/>
      <c r="T920" s="268"/>
      <c r="U920" s="539"/>
      <c r="V920" s="299" t="str">
        <f t="shared" si="20"/>
        <v>17.5</v>
      </c>
      <c r="W920" s="299">
        <f t="shared" si="419"/>
        <v>0</v>
      </c>
      <c r="X920" s="268"/>
      <c r="Y920" s="268"/>
      <c r="Z920" s="268"/>
      <c r="AA920" s="268"/>
      <c r="AB920" s="533"/>
      <c r="AN920" s="641" t="str">
        <f t="shared" si="403"/>
        <v>revisar</v>
      </c>
      <c r="AO920" s="641" t="str">
        <f t="shared" si="404"/>
        <v>ok</v>
      </c>
      <c r="AP920" s="641" t="str">
        <f t="shared" si="405"/>
        <v>ok</v>
      </c>
      <c r="AQ920" s="641" t="str">
        <f t="shared" si="406"/>
        <v>ok</v>
      </c>
      <c r="AR920" s="641" t="str">
        <f t="shared" si="407"/>
        <v>ok</v>
      </c>
      <c r="AS920" s="641" t="str">
        <f t="shared" si="408"/>
        <v>ok</v>
      </c>
      <c r="AT920" s="641" t="str">
        <f t="shared" si="409"/>
        <v>ok</v>
      </c>
      <c r="AU920" s="641" t="str">
        <f t="shared" si="410"/>
        <v>ok</v>
      </c>
      <c r="AV920" s="641" t="str">
        <f t="shared" si="411"/>
        <v>ok</v>
      </c>
      <c r="AW920" s="641" t="str">
        <f t="shared" si="412"/>
        <v>ok</v>
      </c>
      <c r="AX920" s="641" t="str">
        <f t="shared" si="413"/>
        <v>ok</v>
      </c>
      <c r="AY920" s="641" t="str">
        <f t="shared" si="414"/>
        <v>ok</v>
      </c>
      <c r="AZ920" s="641" t="str">
        <f t="shared" si="415"/>
        <v>ok</v>
      </c>
      <c r="BA920" s="641" t="str">
        <f t="shared" si="416"/>
        <v>ok</v>
      </c>
      <c r="BB920" s="641" t="str">
        <f t="shared" si="417"/>
        <v>ok</v>
      </c>
      <c r="BC920" s="641" t="str">
        <f t="shared" si="418"/>
        <v>ok</v>
      </c>
    </row>
    <row r="921" spans="1:55" ht="12.75" hidden="1" customHeight="1">
      <c r="A921" s="34"/>
      <c r="B921" s="35">
        <f t="shared" si="421"/>
        <v>0</v>
      </c>
      <c r="C921" s="34"/>
      <c r="D921" s="250" t="s">
        <v>1018</v>
      </c>
      <c r="E921" s="242"/>
      <c r="F921" s="248"/>
      <c r="G921" s="80"/>
      <c r="H921" s="81"/>
      <c r="I921" s="245"/>
      <c r="J921" s="263"/>
      <c r="K921" s="263"/>
      <c r="L921" s="263"/>
      <c r="M921" s="685"/>
      <c r="N921" s="686"/>
      <c r="O921" s="687"/>
      <c r="P921" s="687"/>
      <c r="Q921" s="687"/>
      <c r="R921" s="687"/>
      <c r="S921" s="688"/>
      <c r="T921" s="268"/>
      <c r="U921" s="539"/>
      <c r="V921" s="299" t="str">
        <f t="shared" si="20"/>
        <v>17.6</v>
      </c>
      <c r="W921" s="299">
        <f t="shared" si="419"/>
        <v>0</v>
      </c>
      <c r="X921" s="268"/>
      <c r="Y921" s="268"/>
      <c r="Z921" s="268"/>
      <c r="AA921" s="268"/>
      <c r="AB921" s="533"/>
      <c r="AN921" s="641" t="str">
        <f t="shared" si="403"/>
        <v>revisar</v>
      </c>
      <c r="AO921" s="641" t="str">
        <f t="shared" si="404"/>
        <v>ok</v>
      </c>
      <c r="AP921" s="641" t="str">
        <f t="shared" si="405"/>
        <v>ok</v>
      </c>
      <c r="AQ921" s="641" t="str">
        <f t="shared" si="406"/>
        <v>ok</v>
      </c>
      <c r="AR921" s="641" t="str">
        <f t="shared" si="407"/>
        <v>ok</v>
      </c>
      <c r="AS921" s="641" t="str">
        <f t="shared" si="408"/>
        <v>ok</v>
      </c>
      <c r="AT921" s="641" t="str">
        <f t="shared" si="409"/>
        <v>ok</v>
      </c>
      <c r="AU921" s="641" t="str">
        <f t="shared" si="410"/>
        <v>ok</v>
      </c>
      <c r="AV921" s="641" t="str">
        <f t="shared" si="411"/>
        <v>ok</v>
      </c>
      <c r="AW921" s="641" t="str">
        <f t="shared" si="412"/>
        <v>ok</v>
      </c>
      <c r="AX921" s="641" t="str">
        <f t="shared" si="413"/>
        <v>ok</v>
      </c>
      <c r="AY921" s="641" t="str">
        <f t="shared" si="414"/>
        <v>ok</v>
      </c>
      <c r="AZ921" s="641" t="str">
        <f t="shared" si="415"/>
        <v>ok</v>
      </c>
      <c r="BA921" s="641" t="str">
        <f t="shared" si="416"/>
        <v>ok</v>
      </c>
      <c r="BB921" s="641" t="str">
        <f t="shared" si="417"/>
        <v>ok</v>
      </c>
      <c r="BC921" s="641" t="str">
        <f t="shared" si="418"/>
        <v>ok</v>
      </c>
    </row>
    <row r="922" spans="1:55" ht="12.75" hidden="1" customHeight="1">
      <c r="A922" s="34"/>
      <c r="B922" s="35">
        <f t="shared" si="421"/>
        <v>0</v>
      </c>
      <c r="C922" s="34"/>
      <c r="D922" s="253" t="s">
        <v>1019</v>
      </c>
      <c r="E922" s="242"/>
      <c r="F922" s="248"/>
      <c r="G922" s="80"/>
      <c r="H922" s="81"/>
      <c r="I922" s="245"/>
      <c r="J922" s="263"/>
      <c r="K922" s="263"/>
      <c r="L922" s="263"/>
      <c r="M922" s="685"/>
      <c r="N922" s="686"/>
      <c r="O922" s="687"/>
      <c r="P922" s="687"/>
      <c r="Q922" s="687"/>
      <c r="R922" s="687"/>
      <c r="S922" s="688"/>
      <c r="T922" s="268"/>
      <c r="U922" s="539"/>
      <c r="V922" s="299" t="str">
        <f t="shared" si="20"/>
        <v>17.7</v>
      </c>
      <c r="W922" s="299">
        <f t="shared" si="419"/>
        <v>0</v>
      </c>
      <c r="X922" s="268"/>
      <c r="Y922" s="268"/>
      <c r="Z922" s="268"/>
      <c r="AA922" s="268"/>
      <c r="AB922" s="533"/>
      <c r="AN922" s="641" t="str">
        <f t="shared" si="403"/>
        <v>revisar</v>
      </c>
      <c r="AO922" s="641" t="str">
        <f t="shared" si="404"/>
        <v>ok</v>
      </c>
      <c r="AP922" s="641" t="str">
        <f t="shared" si="405"/>
        <v>ok</v>
      </c>
      <c r="AQ922" s="641" t="str">
        <f t="shared" si="406"/>
        <v>ok</v>
      </c>
      <c r="AR922" s="641" t="str">
        <f t="shared" si="407"/>
        <v>ok</v>
      </c>
      <c r="AS922" s="641" t="str">
        <f t="shared" si="408"/>
        <v>ok</v>
      </c>
      <c r="AT922" s="641" t="str">
        <f t="shared" si="409"/>
        <v>ok</v>
      </c>
      <c r="AU922" s="641" t="str">
        <f t="shared" si="410"/>
        <v>ok</v>
      </c>
      <c r="AV922" s="641" t="str">
        <f t="shared" si="411"/>
        <v>ok</v>
      </c>
      <c r="AW922" s="641" t="str">
        <f t="shared" si="412"/>
        <v>ok</v>
      </c>
      <c r="AX922" s="641" t="str">
        <f t="shared" si="413"/>
        <v>ok</v>
      </c>
      <c r="AY922" s="641" t="str">
        <f t="shared" si="414"/>
        <v>ok</v>
      </c>
      <c r="AZ922" s="641" t="str">
        <f t="shared" si="415"/>
        <v>ok</v>
      </c>
      <c r="BA922" s="641" t="str">
        <f t="shared" si="416"/>
        <v>ok</v>
      </c>
      <c r="BB922" s="641" t="str">
        <f t="shared" si="417"/>
        <v>ok</v>
      </c>
      <c r="BC922" s="641" t="str">
        <f t="shared" si="418"/>
        <v>ok</v>
      </c>
    </row>
    <row r="923" spans="1:55" ht="12.75" hidden="1" customHeight="1">
      <c r="A923" s="34"/>
      <c r="B923" s="35">
        <f t="shared" si="421"/>
        <v>0</v>
      </c>
      <c r="C923" s="34"/>
      <c r="D923" s="250" t="s">
        <v>1020</v>
      </c>
      <c r="E923" s="242"/>
      <c r="F923" s="248"/>
      <c r="G923" s="80"/>
      <c r="H923" s="81"/>
      <c r="I923" s="245"/>
      <c r="J923" s="263"/>
      <c r="K923" s="263"/>
      <c r="L923" s="263"/>
      <c r="M923" s="685"/>
      <c r="N923" s="686"/>
      <c r="O923" s="687"/>
      <c r="P923" s="687"/>
      <c r="Q923" s="687"/>
      <c r="R923" s="687"/>
      <c r="S923" s="688"/>
      <c r="T923" s="268"/>
      <c r="U923" s="539"/>
      <c r="V923" s="299" t="str">
        <f t="shared" si="20"/>
        <v>17.8</v>
      </c>
      <c r="W923" s="299">
        <f t="shared" si="419"/>
        <v>0</v>
      </c>
      <c r="X923" s="268"/>
      <c r="Y923" s="268"/>
      <c r="Z923" s="268"/>
      <c r="AA923" s="268"/>
      <c r="AB923" s="533"/>
      <c r="AN923" s="641" t="str">
        <f t="shared" si="403"/>
        <v>revisar</v>
      </c>
      <c r="AO923" s="641" t="str">
        <f t="shared" si="404"/>
        <v>ok</v>
      </c>
      <c r="AP923" s="641" t="str">
        <f t="shared" si="405"/>
        <v>ok</v>
      </c>
      <c r="AQ923" s="641" t="str">
        <f t="shared" si="406"/>
        <v>ok</v>
      </c>
      <c r="AR923" s="641" t="str">
        <f t="shared" si="407"/>
        <v>ok</v>
      </c>
      <c r="AS923" s="641" t="str">
        <f t="shared" si="408"/>
        <v>ok</v>
      </c>
      <c r="AT923" s="641" t="str">
        <f t="shared" si="409"/>
        <v>ok</v>
      </c>
      <c r="AU923" s="641" t="str">
        <f t="shared" si="410"/>
        <v>ok</v>
      </c>
      <c r="AV923" s="641" t="str">
        <f t="shared" si="411"/>
        <v>ok</v>
      </c>
      <c r="AW923" s="641" t="str">
        <f t="shared" si="412"/>
        <v>ok</v>
      </c>
      <c r="AX923" s="641" t="str">
        <f t="shared" si="413"/>
        <v>ok</v>
      </c>
      <c r="AY923" s="641" t="str">
        <f t="shared" si="414"/>
        <v>ok</v>
      </c>
      <c r="AZ923" s="641" t="str">
        <f t="shared" si="415"/>
        <v>ok</v>
      </c>
      <c r="BA923" s="641" t="str">
        <f t="shared" si="416"/>
        <v>ok</v>
      </c>
      <c r="BB923" s="641" t="str">
        <f t="shared" si="417"/>
        <v>ok</v>
      </c>
      <c r="BC923" s="641" t="str">
        <f t="shared" si="418"/>
        <v>ok</v>
      </c>
    </row>
    <row r="924" spans="1:55" ht="12.75" hidden="1" customHeight="1">
      <c r="A924" s="34"/>
      <c r="B924" s="35">
        <f t="shared" si="421"/>
        <v>0</v>
      </c>
      <c r="C924" s="34"/>
      <c r="D924" s="253" t="s">
        <v>1021</v>
      </c>
      <c r="E924" s="242"/>
      <c r="F924" s="248"/>
      <c r="G924" s="80"/>
      <c r="H924" s="81"/>
      <c r="I924" s="245"/>
      <c r="J924" s="263"/>
      <c r="K924" s="263"/>
      <c r="L924" s="263"/>
      <c r="M924" s="685"/>
      <c r="N924" s="686"/>
      <c r="O924" s="687"/>
      <c r="P924" s="687"/>
      <c r="Q924" s="687"/>
      <c r="R924" s="687"/>
      <c r="S924" s="688"/>
      <c r="T924" s="268"/>
      <c r="U924" s="539"/>
      <c r="V924" s="299" t="str">
        <f t="shared" si="20"/>
        <v>17.9</v>
      </c>
      <c r="W924" s="299">
        <f t="shared" si="419"/>
        <v>0</v>
      </c>
      <c r="X924" s="268"/>
      <c r="Y924" s="268"/>
      <c r="Z924" s="268"/>
      <c r="AA924" s="268"/>
      <c r="AB924" s="533"/>
      <c r="AN924" s="641" t="str">
        <f t="shared" si="403"/>
        <v>revisar</v>
      </c>
      <c r="AO924" s="641" t="str">
        <f t="shared" si="404"/>
        <v>ok</v>
      </c>
      <c r="AP924" s="641" t="str">
        <f t="shared" si="405"/>
        <v>ok</v>
      </c>
      <c r="AQ924" s="641" t="str">
        <f t="shared" si="406"/>
        <v>ok</v>
      </c>
      <c r="AR924" s="641" t="str">
        <f t="shared" si="407"/>
        <v>ok</v>
      </c>
      <c r="AS924" s="641" t="str">
        <f t="shared" si="408"/>
        <v>ok</v>
      </c>
      <c r="AT924" s="641" t="str">
        <f t="shared" si="409"/>
        <v>ok</v>
      </c>
      <c r="AU924" s="641" t="str">
        <f t="shared" si="410"/>
        <v>ok</v>
      </c>
      <c r="AV924" s="641" t="str">
        <f t="shared" si="411"/>
        <v>ok</v>
      </c>
      <c r="AW924" s="641" t="str">
        <f t="shared" si="412"/>
        <v>ok</v>
      </c>
      <c r="AX924" s="641" t="str">
        <f t="shared" si="413"/>
        <v>ok</v>
      </c>
      <c r="AY924" s="641" t="str">
        <f t="shared" si="414"/>
        <v>ok</v>
      </c>
      <c r="AZ924" s="641" t="str">
        <f t="shared" si="415"/>
        <v>ok</v>
      </c>
      <c r="BA924" s="641" t="str">
        <f t="shared" si="416"/>
        <v>ok</v>
      </c>
      <c r="BB924" s="641" t="str">
        <f t="shared" si="417"/>
        <v>ok</v>
      </c>
      <c r="BC924" s="641" t="str">
        <f t="shared" si="418"/>
        <v>ok</v>
      </c>
    </row>
    <row r="925" spans="1:55" ht="12.75" hidden="1" customHeight="1">
      <c r="A925" s="34"/>
      <c r="B925" s="35">
        <f t="shared" si="421"/>
        <v>0</v>
      </c>
      <c r="C925" s="34"/>
      <c r="D925" s="250" t="s">
        <v>1022</v>
      </c>
      <c r="E925" s="242"/>
      <c r="F925" s="248"/>
      <c r="G925" s="80"/>
      <c r="H925" s="81"/>
      <c r="I925" s="245"/>
      <c r="J925" s="263"/>
      <c r="K925" s="263"/>
      <c r="L925" s="263"/>
      <c r="M925" s="685"/>
      <c r="N925" s="686"/>
      <c r="O925" s="687"/>
      <c r="P925" s="687"/>
      <c r="Q925" s="687"/>
      <c r="R925" s="687"/>
      <c r="S925" s="688"/>
      <c r="T925" s="268"/>
      <c r="U925" s="539"/>
      <c r="V925" s="299" t="str">
        <f t="shared" si="20"/>
        <v>17.10</v>
      </c>
      <c r="W925" s="299">
        <f t="shared" si="419"/>
        <v>0</v>
      </c>
      <c r="X925" s="268"/>
      <c r="Y925" s="268"/>
      <c r="Z925" s="268"/>
      <c r="AA925" s="268"/>
      <c r="AB925" s="533"/>
      <c r="AN925" s="641" t="str">
        <f t="shared" si="403"/>
        <v>revisar</v>
      </c>
      <c r="AO925" s="641" t="str">
        <f t="shared" si="404"/>
        <v>ok</v>
      </c>
      <c r="AP925" s="641" t="str">
        <f t="shared" si="405"/>
        <v>ok</v>
      </c>
      <c r="AQ925" s="641" t="str">
        <f t="shared" si="406"/>
        <v>ok</v>
      </c>
      <c r="AR925" s="641" t="str">
        <f t="shared" si="407"/>
        <v>ok</v>
      </c>
      <c r="AS925" s="641" t="str">
        <f t="shared" si="408"/>
        <v>ok</v>
      </c>
      <c r="AT925" s="641" t="str">
        <f t="shared" si="409"/>
        <v>ok</v>
      </c>
      <c r="AU925" s="641" t="str">
        <f t="shared" si="410"/>
        <v>ok</v>
      </c>
      <c r="AV925" s="641" t="str">
        <f t="shared" si="411"/>
        <v>ok</v>
      </c>
      <c r="AW925" s="641" t="str">
        <f t="shared" si="412"/>
        <v>ok</v>
      </c>
      <c r="AX925" s="641" t="str">
        <f t="shared" si="413"/>
        <v>ok</v>
      </c>
      <c r="AY925" s="641" t="str">
        <f t="shared" si="414"/>
        <v>ok</v>
      </c>
      <c r="AZ925" s="641" t="str">
        <f t="shared" si="415"/>
        <v>ok</v>
      </c>
      <c r="BA925" s="641" t="str">
        <f t="shared" si="416"/>
        <v>ok</v>
      </c>
      <c r="BB925" s="641" t="str">
        <f t="shared" si="417"/>
        <v>ok</v>
      </c>
      <c r="BC925" s="641" t="str">
        <f t="shared" si="418"/>
        <v>ok</v>
      </c>
    </row>
    <row r="926" spans="1:55" ht="12.75" hidden="1" customHeight="1">
      <c r="A926" s="34"/>
      <c r="B926" s="35">
        <f t="shared" si="421"/>
        <v>0</v>
      </c>
      <c r="C926" s="34"/>
      <c r="D926" s="253" t="s">
        <v>1023</v>
      </c>
      <c r="E926" s="242"/>
      <c r="F926" s="248"/>
      <c r="G926" s="80"/>
      <c r="H926" s="81"/>
      <c r="I926" s="245"/>
      <c r="J926" s="263"/>
      <c r="K926" s="263"/>
      <c r="L926" s="263"/>
      <c r="M926" s="685"/>
      <c r="N926" s="686"/>
      <c r="O926" s="687"/>
      <c r="P926" s="687"/>
      <c r="Q926" s="687"/>
      <c r="R926" s="687"/>
      <c r="S926" s="688"/>
      <c r="T926" s="268"/>
      <c r="U926" s="539"/>
      <c r="V926" s="299" t="str">
        <f t="shared" si="20"/>
        <v>17.11</v>
      </c>
      <c r="W926" s="299">
        <f t="shared" si="419"/>
        <v>0</v>
      </c>
      <c r="X926" s="268"/>
      <c r="Y926" s="268"/>
      <c r="Z926" s="268"/>
      <c r="AA926" s="268"/>
      <c r="AB926" s="533"/>
      <c r="AN926" s="641" t="str">
        <f t="shared" si="403"/>
        <v>revisar</v>
      </c>
      <c r="AO926" s="641" t="str">
        <f t="shared" si="404"/>
        <v>ok</v>
      </c>
      <c r="AP926" s="641" t="str">
        <f t="shared" si="405"/>
        <v>ok</v>
      </c>
      <c r="AQ926" s="641" t="str">
        <f t="shared" si="406"/>
        <v>ok</v>
      </c>
      <c r="AR926" s="641" t="str">
        <f t="shared" si="407"/>
        <v>ok</v>
      </c>
      <c r="AS926" s="641" t="str">
        <f t="shared" si="408"/>
        <v>ok</v>
      </c>
      <c r="AT926" s="641" t="str">
        <f t="shared" si="409"/>
        <v>ok</v>
      </c>
      <c r="AU926" s="641" t="str">
        <f t="shared" si="410"/>
        <v>ok</v>
      </c>
      <c r="AV926" s="641" t="str">
        <f t="shared" si="411"/>
        <v>ok</v>
      </c>
      <c r="AW926" s="641" t="str">
        <f t="shared" si="412"/>
        <v>ok</v>
      </c>
      <c r="AX926" s="641" t="str">
        <f t="shared" si="413"/>
        <v>ok</v>
      </c>
      <c r="AY926" s="641" t="str">
        <f t="shared" si="414"/>
        <v>ok</v>
      </c>
      <c r="AZ926" s="641" t="str">
        <f t="shared" si="415"/>
        <v>ok</v>
      </c>
      <c r="BA926" s="641" t="str">
        <f t="shared" si="416"/>
        <v>ok</v>
      </c>
      <c r="BB926" s="641" t="str">
        <f t="shared" si="417"/>
        <v>ok</v>
      </c>
      <c r="BC926" s="641" t="str">
        <f t="shared" si="418"/>
        <v>ok</v>
      </c>
    </row>
    <row r="927" spans="1:55" ht="12.75" hidden="1" customHeight="1">
      <c r="A927" s="34"/>
      <c r="B927" s="35">
        <f t="shared" si="421"/>
        <v>0</v>
      </c>
      <c r="C927" s="34"/>
      <c r="D927" s="250" t="s">
        <v>1024</v>
      </c>
      <c r="E927" s="242"/>
      <c r="F927" s="248"/>
      <c r="G927" s="80"/>
      <c r="H927" s="81"/>
      <c r="I927" s="245"/>
      <c r="J927" s="263"/>
      <c r="K927" s="263"/>
      <c r="L927" s="263"/>
      <c r="M927" s="685"/>
      <c r="N927" s="686"/>
      <c r="O927" s="687"/>
      <c r="P927" s="687"/>
      <c r="Q927" s="687"/>
      <c r="R927" s="687"/>
      <c r="S927" s="688"/>
      <c r="T927" s="268"/>
      <c r="U927" s="539"/>
      <c r="V927" s="299" t="str">
        <f t="shared" si="20"/>
        <v>17.12</v>
      </c>
      <c r="W927" s="299">
        <f t="shared" si="419"/>
        <v>0</v>
      </c>
      <c r="X927" s="268"/>
      <c r="Y927" s="268"/>
      <c r="Z927" s="268"/>
      <c r="AA927" s="268"/>
      <c r="AB927" s="533"/>
      <c r="AN927" s="641" t="str">
        <f t="shared" si="403"/>
        <v>revisar</v>
      </c>
      <c r="AO927" s="641" t="str">
        <f t="shared" si="404"/>
        <v>ok</v>
      </c>
      <c r="AP927" s="641" t="str">
        <f t="shared" si="405"/>
        <v>ok</v>
      </c>
      <c r="AQ927" s="641" t="str">
        <f t="shared" si="406"/>
        <v>ok</v>
      </c>
      <c r="AR927" s="641" t="str">
        <f t="shared" si="407"/>
        <v>ok</v>
      </c>
      <c r="AS927" s="641" t="str">
        <f t="shared" si="408"/>
        <v>ok</v>
      </c>
      <c r="AT927" s="641" t="str">
        <f t="shared" si="409"/>
        <v>ok</v>
      </c>
      <c r="AU927" s="641" t="str">
        <f t="shared" si="410"/>
        <v>ok</v>
      </c>
      <c r="AV927" s="641" t="str">
        <f t="shared" si="411"/>
        <v>ok</v>
      </c>
      <c r="AW927" s="641" t="str">
        <f t="shared" si="412"/>
        <v>ok</v>
      </c>
      <c r="AX927" s="641" t="str">
        <f t="shared" si="413"/>
        <v>ok</v>
      </c>
      <c r="AY927" s="641" t="str">
        <f t="shared" si="414"/>
        <v>ok</v>
      </c>
      <c r="AZ927" s="641" t="str">
        <f t="shared" si="415"/>
        <v>ok</v>
      </c>
      <c r="BA927" s="641" t="str">
        <f t="shared" si="416"/>
        <v>ok</v>
      </c>
      <c r="BB927" s="641" t="str">
        <f t="shared" si="417"/>
        <v>ok</v>
      </c>
      <c r="BC927" s="641" t="str">
        <f t="shared" si="418"/>
        <v>ok</v>
      </c>
    </row>
    <row r="928" spans="1:55" ht="12.75" hidden="1" customHeight="1">
      <c r="A928" s="34"/>
      <c r="B928" s="35">
        <f t="shared" si="421"/>
        <v>0</v>
      </c>
      <c r="C928" s="34"/>
      <c r="D928" s="253" t="s">
        <v>1025</v>
      </c>
      <c r="E928" s="242"/>
      <c r="F928" s="248"/>
      <c r="G928" s="80"/>
      <c r="H928" s="81"/>
      <c r="I928" s="245"/>
      <c r="J928" s="263"/>
      <c r="K928" s="263"/>
      <c r="L928" s="263"/>
      <c r="M928" s="685"/>
      <c r="N928" s="686"/>
      <c r="O928" s="687"/>
      <c r="P928" s="687"/>
      <c r="Q928" s="687"/>
      <c r="R928" s="687"/>
      <c r="S928" s="688"/>
      <c r="T928" s="268"/>
      <c r="U928" s="539"/>
      <c r="V928" s="299" t="str">
        <f t="shared" si="20"/>
        <v>17.13</v>
      </c>
      <c r="W928" s="299">
        <f t="shared" si="419"/>
        <v>0</v>
      </c>
      <c r="X928" s="268"/>
      <c r="Y928" s="268"/>
      <c r="Z928" s="268"/>
      <c r="AA928" s="268"/>
      <c r="AB928" s="533"/>
      <c r="AN928" s="641" t="str">
        <f t="shared" si="403"/>
        <v>revisar</v>
      </c>
      <c r="AO928" s="641" t="str">
        <f t="shared" si="404"/>
        <v>ok</v>
      </c>
      <c r="AP928" s="641" t="str">
        <f t="shared" si="405"/>
        <v>ok</v>
      </c>
      <c r="AQ928" s="641" t="str">
        <f t="shared" si="406"/>
        <v>ok</v>
      </c>
      <c r="AR928" s="641" t="str">
        <f t="shared" si="407"/>
        <v>ok</v>
      </c>
      <c r="AS928" s="641" t="str">
        <f t="shared" si="408"/>
        <v>ok</v>
      </c>
      <c r="AT928" s="641" t="str">
        <f t="shared" si="409"/>
        <v>ok</v>
      </c>
      <c r="AU928" s="641" t="str">
        <f t="shared" si="410"/>
        <v>ok</v>
      </c>
      <c r="AV928" s="641" t="str">
        <f t="shared" si="411"/>
        <v>ok</v>
      </c>
      <c r="AW928" s="641" t="str">
        <f t="shared" si="412"/>
        <v>ok</v>
      </c>
      <c r="AX928" s="641" t="str">
        <f t="shared" si="413"/>
        <v>ok</v>
      </c>
      <c r="AY928" s="641" t="str">
        <f t="shared" si="414"/>
        <v>ok</v>
      </c>
      <c r="AZ928" s="641" t="str">
        <f t="shared" si="415"/>
        <v>ok</v>
      </c>
      <c r="BA928" s="641" t="str">
        <f t="shared" si="416"/>
        <v>ok</v>
      </c>
      <c r="BB928" s="641" t="str">
        <f t="shared" si="417"/>
        <v>ok</v>
      </c>
      <c r="BC928" s="641" t="str">
        <f t="shared" si="418"/>
        <v>ok</v>
      </c>
    </row>
    <row r="929" spans="1:55" ht="12.75" hidden="1" customHeight="1">
      <c r="A929" s="34"/>
      <c r="B929" s="35">
        <f t="shared" si="421"/>
        <v>0</v>
      </c>
      <c r="C929" s="34"/>
      <c r="D929" s="250" t="s">
        <v>1026</v>
      </c>
      <c r="E929" s="242"/>
      <c r="F929" s="248"/>
      <c r="G929" s="80"/>
      <c r="H929" s="81"/>
      <c r="I929" s="245"/>
      <c r="J929" s="263"/>
      <c r="K929" s="263"/>
      <c r="L929" s="263"/>
      <c r="M929" s="685"/>
      <c r="N929" s="686"/>
      <c r="O929" s="687"/>
      <c r="P929" s="687"/>
      <c r="Q929" s="687"/>
      <c r="R929" s="687"/>
      <c r="S929" s="688"/>
      <c r="T929" s="268"/>
      <c r="U929" s="539"/>
      <c r="V929" s="299" t="str">
        <f t="shared" si="20"/>
        <v>17.14</v>
      </c>
      <c r="W929" s="299">
        <f t="shared" si="419"/>
        <v>0</v>
      </c>
      <c r="X929" s="535">
        <f>SUM(P913:R913)</f>
        <v>0</v>
      </c>
      <c r="Y929" s="319" t="str">
        <f>IF(X929&lt;&gt;S913,"erro","ok")</f>
        <v>ok</v>
      </c>
      <c r="Z929" s="319"/>
      <c r="AA929" s="319"/>
      <c r="AB929" s="531"/>
      <c r="AN929" s="641" t="str">
        <f t="shared" si="403"/>
        <v>revisar</v>
      </c>
      <c r="AO929" s="641" t="str">
        <f t="shared" si="404"/>
        <v>revisar</v>
      </c>
      <c r="AP929" s="641" t="str">
        <f t="shared" si="405"/>
        <v>ok</v>
      </c>
      <c r="AQ929" s="641" t="str">
        <f t="shared" si="406"/>
        <v>ok</v>
      </c>
      <c r="AR929" s="641" t="str">
        <f t="shared" si="407"/>
        <v>ok</v>
      </c>
      <c r="AS929" s="641" t="str">
        <f t="shared" si="408"/>
        <v>ok</v>
      </c>
      <c r="AT929" s="641" t="str">
        <f t="shared" si="409"/>
        <v>ok</v>
      </c>
      <c r="AU929" s="641" t="str">
        <f t="shared" si="410"/>
        <v>ok</v>
      </c>
      <c r="AV929" s="641" t="str">
        <f t="shared" si="411"/>
        <v>ok</v>
      </c>
      <c r="AW929" s="641" t="str">
        <f t="shared" si="412"/>
        <v>ok</v>
      </c>
      <c r="AX929" s="641" t="str">
        <f t="shared" si="413"/>
        <v>ok</v>
      </c>
      <c r="AY929" s="641" t="str">
        <f t="shared" si="414"/>
        <v>ok</v>
      </c>
      <c r="AZ929" s="641" t="str">
        <f t="shared" si="415"/>
        <v>ok</v>
      </c>
      <c r="BA929" s="641" t="str">
        <f t="shared" si="416"/>
        <v>ok</v>
      </c>
      <c r="BB929" s="641" t="str">
        <f t="shared" si="417"/>
        <v>ok</v>
      </c>
      <c r="BC929" s="641" t="str">
        <f t="shared" si="418"/>
        <v>ok</v>
      </c>
    </row>
    <row r="930" spans="1:55" ht="12.75" hidden="1" customHeight="1">
      <c r="A930" s="34"/>
      <c r="B930" s="35">
        <f t="shared" si="421"/>
        <v>0</v>
      </c>
      <c r="C930" s="34"/>
      <c r="D930" s="253" t="s">
        <v>1027</v>
      </c>
      <c r="E930" s="242"/>
      <c r="F930" s="248"/>
      <c r="G930" s="80"/>
      <c r="H930" s="81"/>
      <c r="I930" s="245"/>
      <c r="J930" s="263"/>
      <c r="K930" s="263"/>
      <c r="L930" s="263"/>
      <c r="M930" s="685"/>
      <c r="N930" s="686"/>
      <c r="O930" s="687"/>
      <c r="P930" s="687"/>
      <c r="Q930" s="687"/>
      <c r="R930" s="687"/>
      <c r="S930" s="688"/>
      <c r="T930" s="268"/>
      <c r="U930" s="539"/>
      <c r="V930" s="299" t="str">
        <f t="shared" si="20"/>
        <v>17.15</v>
      </c>
      <c r="W930" s="299">
        <f t="shared" si="419"/>
        <v>0</v>
      </c>
      <c r="X930" s="319"/>
      <c r="Y930" s="319"/>
      <c r="Z930" s="319"/>
      <c r="AA930" s="319"/>
      <c r="AB930" s="531"/>
      <c r="AN930" s="641" t="str">
        <f t="shared" si="403"/>
        <v>revisar</v>
      </c>
      <c r="AO930" s="641" t="str">
        <f t="shared" si="404"/>
        <v>ok</v>
      </c>
      <c r="AP930" s="641" t="str">
        <f t="shared" si="405"/>
        <v>ok</v>
      </c>
      <c r="AQ930" s="641" t="str">
        <f t="shared" si="406"/>
        <v>ok</v>
      </c>
      <c r="AR930" s="641" t="str">
        <f t="shared" si="407"/>
        <v>ok</v>
      </c>
      <c r="AS930" s="641" t="str">
        <f t="shared" si="408"/>
        <v>ok</v>
      </c>
      <c r="AT930" s="641" t="str">
        <f t="shared" si="409"/>
        <v>ok</v>
      </c>
      <c r="AU930" s="641" t="str">
        <f t="shared" si="410"/>
        <v>ok</v>
      </c>
      <c r="AV930" s="641" t="str">
        <f t="shared" si="411"/>
        <v>ok</v>
      </c>
      <c r="AW930" s="641" t="str">
        <f t="shared" si="412"/>
        <v>ok</v>
      </c>
      <c r="AX930" s="641" t="str">
        <f t="shared" si="413"/>
        <v>ok</v>
      </c>
      <c r="AY930" s="641" t="str">
        <f t="shared" si="414"/>
        <v>ok</v>
      </c>
      <c r="AZ930" s="641" t="str">
        <f t="shared" si="415"/>
        <v>ok</v>
      </c>
      <c r="BA930" s="641" t="str">
        <f t="shared" si="416"/>
        <v>ok</v>
      </c>
      <c r="BB930" s="641" t="str">
        <f t="shared" si="417"/>
        <v>ok</v>
      </c>
      <c r="BC930" s="641" t="str">
        <f t="shared" si="418"/>
        <v>ok</v>
      </c>
    </row>
    <row r="931" spans="1:55" ht="12.75" hidden="1" customHeight="1">
      <c r="A931" s="34"/>
      <c r="B931" s="35">
        <f t="shared" si="421"/>
        <v>0</v>
      </c>
      <c r="C931" s="34"/>
      <c r="D931" s="250" t="s">
        <v>1028</v>
      </c>
      <c r="E931" s="242"/>
      <c r="F931" s="248"/>
      <c r="G931" s="80"/>
      <c r="H931" s="81"/>
      <c r="I931" s="245"/>
      <c r="J931" s="263"/>
      <c r="K931" s="263"/>
      <c r="L931" s="263"/>
      <c r="M931" s="685"/>
      <c r="N931" s="686"/>
      <c r="O931" s="687"/>
      <c r="P931" s="687"/>
      <c r="Q931" s="687"/>
      <c r="R931" s="687"/>
      <c r="S931" s="688"/>
      <c r="T931" s="268"/>
      <c r="U931" s="539"/>
      <c r="V931" s="299" t="str">
        <f t="shared" si="20"/>
        <v>17.16</v>
      </c>
      <c r="W931" s="299">
        <f t="shared" si="419"/>
        <v>0</v>
      </c>
      <c r="X931" s="319"/>
      <c r="Y931" s="319"/>
      <c r="Z931" s="319"/>
      <c r="AA931" s="319"/>
      <c r="AB931" s="531"/>
      <c r="AN931" s="641" t="str">
        <f t="shared" si="403"/>
        <v>revisar</v>
      </c>
      <c r="AO931" s="641" t="str">
        <f t="shared" si="404"/>
        <v>ok</v>
      </c>
      <c r="AP931" s="641" t="str">
        <f t="shared" si="405"/>
        <v>ok</v>
      </c>
      <c r="AQ931" s="641" t="str">
        <f t="shared" si="406"/>
        <v>ok</v>
      </c>
      <c r="AR931" s="641" t="str">
        <f t="shared" si="407"/>
        <v>ok</v>
      </c>
      <c r="AS931" s="641" t="str">
        <f t="shared" si="408"/>
        <v>ok</v>
      </c>
      <c r="AT931" s="641" t="str">
        <f t="shared" si="409"/>
        <v>ok</v>
      </c>
      <c r="AU931" s="641" t="str">
        <f t="shared" si="410"/>
        <v>ok</v>
      </c>
      <c r="AV931" s="641" t="str">
        <f t="shared" si="411"/>
        <v>ok</v>
      </c>
      <c r="AW931" s="641" t="str">
        <f t="shared" si="412"/>
        <v>ok</v>
      </c>
      <c r="AX931" s="641" t="str">
        <f t="shared" si="413"/>
        <v>ok</v>
      </c>
      <c r="AY931" s="641" t="str">
        <f t="shared" si="414"/>
        <v>ok</v>
      </c>
      <c r="AZ931" s="641" t="str">
        <f t="shared" si="415"/>
        <v>ok</v>
      </c>
      <c r="BA931" s="641" t="str">
        <f t="shared" si="416"/>
        <v>ok</v>
      </c>
      <c r="BB931" s="641" t="str">
        <f t="shared" si="417"/>
        <v>ok</v>
      </c>
      <c r="BC931" s="641" t="str">
        <f t="shared" si="418"/>
        <v>ok</v>
      </c>
    </row>
    <row r="932" spans="1:55" ht="12.75" hidden="1" customHeight="1">
      <c r="A932" s="34"/>
      <c r="B932" s="35">
        <f t="shared" si="421"/>
        <v>0</v>
      </c>
      <c r="C932" s="34"/>
      <c r="D932" s="253" t="s">
        <v>1029</v>
      </c>
      <c r="E932" s="242"/>
      <c r="F932" s="248"/>
      <c r="G932" s="80"/>
      <c r="H932" s="81"/>
      <c r="I932" s="245"/>
      <c r="J932" s="263"/>
      <c r="K932" s="263"/>
      <c r="L932" s="263"/>
      <c r="M932" s="685"/>
      <c r="N932" s="686"/>
      <c r="O932" s="687"/>
      <c r="P932" s="687"/>
      <c r="Q932" s="687"/>
      <c r="R932" s="687"/>
      <c r="S932" s="688"/>
      <c r="T932" s="268"/>
      <c r="U932" s="539"/>
      <c r="V932" s="299" t="str">
        <f t="shared" si="20"/>
        <v>17.17</v>
      </c>
      <c r="W932" s="299">
        <f t="shared" si="419"/>
        <v>0</v>
      </c>
      <c r="X932" s="268"/>
      <c r="Y932" s="268"/>
      <c r="Z932" s="268"/>
      <c r="AA932" s="268"/>
      <c r="AB932" s="533"/>
      <c r="AN932" s="641" t="str">
        <f t="shared" si="403"/>
        <v>revisar</v>
      </c>
      <c r="AO932" s="641" t="str">
        <f t="shared" si="404"/>
        <v>ok</v>
      </c>
      <c r="AP932" s="641" t="str">
        <f t="shared" si="405"/>
        <v>ok</v>
      </c>
      <c r="AQ932" s="641" t="str">
        <f t="shared" si="406"/>
        <v>ok</v>
      </c>
      <c r="AR932" s="641" t="str">
        <f t="shared" si="407"/>
        <v>ok</v>
      </c>
      <c r="AS932" s="641" t="str">
        <f t="shared" si="408"/>
        <v>ok</v>
      </c>
      <c r="AT932" s="641" t="str">
        <f t="shared" si="409"/>
        <v>ok</v>
      </c>
      <c r="AU932" s="641" t="str">
        <f t="shared" si="410"/>
        <v>ok</v>
      </c>
      <c r="AV932" s="641" t="str">
        <f t="shared" si="411"/>
        <v>ok</v>
      </c>
      <c r="AW932" s="641" t="str">
        <f t="shared" si="412"/>
        <v>ok</v>
      </c>
      <c r="AX932" s="641" t="str">
        <f t="shared" si="413"/>
        <v>ok</v>
      </c>
      <c r="AY932" s="641" t="str">
        <f t="shared" si="414"/>
        <v>ok</v>
      </c>
      <c r="AZ932" s="641" t="str">
        <f t="shared" si="415"/>
        <v>ok</v>
      </c>
      <c r="BA932" s="641" t="str">
        <f t="shared" si="416"/>
        <v>ok</v>
      </c>
      <c r="BB932" s="641" t="str">
        <f t="shared" si="417"/>
        <v>ok</v>
      </c>
      <c r="BC932" s="641" t="str">
        <f t="shared" si="418"/>
        <v>ok</v>
      </c>
    </row>
    <row r="933" spans="1:55" ht="12.75" hidden="1" customHeight="1">
      <c r="A933" s="34"/>
      <c r="B933" s="35">
        <f t="shared" si="421"/>
        <v>0</v>
      </c>
      <c r="C933" s="34"/>
      <c r="D933" s="250" t="s">
        <v>1030</v>
      </c>
      <c r="E933" s="242"/>
      <c r="F933" s="248"/>
      <c r="G933" s="80"/>
      <c r="H933" s="81"/>
      <c r="I933" s="245"/>
      <c r="J933" s="263"/>
      <c r="K933" s="263"/>
      <c r="L933" s="263"/>
      <c r="M933" s="685"/>
      <c r="N933" s="686"/>
      <c r="O933" s="687"/>
      <c r="P933" s="687"/>
      <c r="Q933" s="687"/>
      <c r="R933" s="687"/>
      <c r="S933" s="688"/>
      <c r="T933" s="268"/>
      <c r="U933" s="539"/>
      <c r="V933" s="299" t="str">
        <f t="shared" si="20"/>
        <v>17.18</v>
      </c>
      <c r="W933" s="299">
        <f t="shared" si="419"/>
        <v>0</v>
      </c>
      <c r="X933" s="268"/>
      <c r="Y933" s="268"/>
      <c r="Z933" s="268"/>
      <c r="AA933" s="268"/>
      <c r="AB933" s="533"/>
      <c r="AN933" s="641" t="str">
        <f t="shared" si="403"/>
        <v>revisar</v>
      </c>
      <c r="AO933" s="641" t="str">
        <f t="shared" si="404"/>
        <v>ok</v>
      </c>
      <c r="AP933" s="641" t="str">
        <f t="shared" si="405"/>
        <v>ok</v>
      </c>
      <c r="AQ933" s="641" t="str">
        <f t="shared" si="406"/>
        <v>ok</v>
      </c>
      <c r="AR933" s="641" t="str">
        <f t="shared" si="407"/>
        <v>ok</v>
      </c>
      <c r="AS933" s="641" t="str">
        <f t="shared" si="408"/>
        <v>ok</v>
      </c>
      <c r="AT933" s="641" t="str">
        <f t="shared" si="409"/>
        <v>ok</v>
      </c>
      <c r="AU933" s="641" t="str">
        <f t="shared" si="410"/>
        <v>ok</v>
      </c>
      <c r="AV933" s="641" t="str">
        <f t="shared" si="411"/>
        <v>ok</v>
      </c>
      <c r="AW933" s="641" t="str">
        <f t="shared" si="412"/>
        <v>ok</v>
      </c>
      <c r="AX933" s="641" t="str">
        <f t="shared" si="413"/>
        <v>ok</v>
      </c>
      <c r="AY933" s="641" t="str">
        <f t="shared" si="414"/>
        <v>ok</v>
      </c>
      <c r="AZ933" s="641" t="str">
        <f t="shared" si="415"/>
        <v>ok</v>
      </c>
      <c r="BA933" s="641" t="str">
        <f t="shared" si="416"/>
        <v>ok</v>
      </c>
      <c r="BB933" s="641" t="str">
        <f t="shared" si="417"/>
        <v>ok</v>
      </c>
      <c r="BC933" s="641" t="str">
        <f t="shared" si="418"/>
        <v>ok</v>
      </c>
    </row>
    <row r="934" spans="1:55" ht="12.75" hidden="1" customHeight="1">
      <c r="A934" s="34"/>
      <c r="B934" s="35">
        <f t="shared" si="421"/>
        <v>0</v>
      </c>
      <c r="C934" s="34"/>
      <c r="D934" s="253" t="s">
        <v>1031</v>
      </c>
      <c r="E934" s="242"/>
      <c r="F934" s="248"/>
      <c r="G934" s="80"/>
      <c r="H934" s="81"/>
      <c r="I934" s="245"/>
      <c r="J934" s="263"/>
      <c r="K934" s="263"/>
      <c r="L934" s="263"/>
      <c r="M934" s="685"/>
      <c r="N934" s="686"/>
      <c r="O934" s="687"/>
      <c r="P934" s="687"/>
      <c r="Q934" s="687"/>
      <c r="R934" s="687"/>
      <c r="S934" s="688"/>
      <c r="T934" s="268"/>
      <c r="U934" s="539"/>
      <c r="V934" s="299" t="str">
        <f t="shared" si="20"/>
        <v>17.19</v>
      </c>
      <c r="W934" s="299">
        <f t="shared" si="419"/>
        <v>0</v>
      </c>
      <c r="X934" s="268"/>
      <c r="Y934" s="268"/>
      <c r="Z934" s="268"/>
      <c r="AA934" s="268"/>
      <c r="AB934" s="533"/>
      <c r="AN934" s="641" t="str">
        <f t="shared" si="403"/>
        <v>revisar</v>
      </c>
      <c r="AO934" s="641" t="str">
        <f t="shared" si="404"/>
        <v>ok</v>
      </c>
      <c r="AP934" s="641" t="str">
        <f t="shared" si="405"/>
        <v>ok</v>
      </c>
      <c r="AQ934" s="641" t="str">
        <f t="shared" si="406"/>
        <v>ok</v>
      </c>
      <c r="AR934" s="641" t="str">
        <f t="shared" si="407"/>
        <v>ok</v>
      </c>
      <c r="AS934" s="641" t="str">
        <f t="shared" si="408"/>
        <v>ok</v>
      </c>
      <c r="AT934" s="641" t="str">
        <f t="shared" si="409"/>
        <v>ok</v>
      </c>
      <c r="AU934" s="641" t="str">
        <f t="shared" si="410"/>
        <v>ok</v>
      </c>
      <c r="AV934" s="641" t="str">
        <f t="shared" si="411"/>
        <v>ok</v>
      </c>
      <c r="AW934" s="641" t="str">
        <f t="shared" si="412"/>
        <v>ok</v>
      </c>
      <c r="AX934" s="641" t="str">
        <f t="shared" si="413"/>
        <v>ok</v>
      </c>
      <c r="AY934" s="641" t="str">
        <f t="shared" si="414"/>
        <v>ok</v>
      </c>
      <c r="AZ934" s="641" t="str">
        <f t="shared" si="415"/>
        <v>ok</v>
      </c>
      <c r="BA934" s="641" t="str">
        <f t="shared" si="416"/>
        <v>ok</v>
      </c>
      <c r="BB934" s="641" t="str">
        <f t="shared" si="417"/>
        <v>ok</v>
      </c>
      <c r="BC934" s="641" t="str">
        <f t="shared" si="418"/>
        <v>ok</v>
      </c>
    </row>
    <row r="935" spans="1:55" ht="12.75" hidden="1" customHeight="1">
      <c r="A935" s="34"/>
      <c r="B935" s="35">
        <f t="shared" si="421"/>
        <v>0</v>
      </c>
      <c r="C935" s="34"/>
      <c r="D935" s="250" t="s">
        <v>1032</v>
      </c>
      <c r="E935" s="242"/>
      <c r="F935" s="248"/>
      <c r="G935" s="80"/>
      <c r="H935" s="81"/>
      <c r="I935" s="245"/>
      <c r="J935" s="263"/>
      <c r="K935" s="263"/>
      <c r="L935" s="263"/>
      <c r="M935" s="685"/>
      <c r="N935" s="686"/>
      <c r="O935" s="687"/>
      <c r="P935" s="687"/>
      <c r="Q935" s="687"/>
      <c r="R935" s="687"/>
      <c r="S935" s="688"/>
      <c r="T935" s="268"/>
      <c r="U935" s="539"/>
      <c r="V935" s="299" t="str">
        <f t="shared" si="20"/>
        <v>17.20</v>
      </c>
      <c r="W935" s="299">
        <f t="shared" si="419"/>
        <v>0</v>
      </c>
      <c r="X935" s="268"/>
      <c r="Y935" s="268"/>
      <c r="Z935" s="268"/>
      <c r="AA935" s="268"/>
      <c r="AB935" s="533"/>
      <c r="AN935" s="641" t="str">
        <f t="shared" si="403"/>
        <v>revisar</v>
      </c>
      <c r="AO935" s="641" t="str">
        <f t="shared" si="404"/>
        <v>ok</v>
      </c>
      <c r="AP935" s="641" t="str">
        <f t="shared" si="405"/>
        <v>ok</v>
      </c>
      <c r="AQ935" s="641" t="str">
        <f t="shared" si="406"/>
        <v>ok</v>
      </c>
      <c r="AR935" s="641" t="str">
        <f t="shared" si="407"/>
        <v>ok</v>
      </c>
      <c r="AS935" s="641" t="str">
        <f t="shared" si="408"/>
        <v>ok</v>
      </c>
      <c r="AT935" s="641" t="str">
        <f t="shared" si="409"/>
        <v>ok</v>
      </c>
      <c r="AU935" s="641" t="str">
        <f t="shared" si="410"/>
        <v>ok</v>
      </c>
      <c r="AV935" s="641" t="str">
        <f t="shared" si="411"/>
        <v>ok</v>
      </c>
      <c r="AW935" s="641" t="str">
        <f t="shared" si="412"/>
        <v>ok</v>
      </c>
      <c r="AX935" s="641" t="str">
        <f t="shared" si="413"/>
        <v>ok</v>
      </c>
      <c r="AY935" s="641" t="str">
        <f t="shared" si="414"/>
        <v>ok</v>
      </c>
      <c r="AZ935" s="641" t="str">
        <f t="shared" si="415"/>
        <v>ok</v>
      </c>
      <c r="BA935" s="641" t="str">
        <f t="shared" si="416"/>
        <v>ok</v>
      </c>
      <c r="BB935" s="641" t="str">
        <f t="shared" si="417"/>
        <v>ok</v>
      </c>
      <c r="BC935" s="641" t="str">
        <f t="shared" si="418"/>
        <v>ok</v>
      </c>
    </row>
    <row r="936" spans="1:55" ht="12.75" hidden="1" customHeight="1">
      <c r="A936" s="34"/>
      <c r="B936" s="35">
        <f t="shared" si="421"/>
        <v>0</v>
      </c>
      <c r="C936" s="34"/>
      <c r="D936" s="253" t="s">
        <v>1033</v>
      </c>
      <c r="E936" s="242"/>
      <c r="F936" s="248"/>
      <c r="G936" s="80"/>
      <c r="H936" s="81"/>
      <c r="I936" s="245"/>
      <c r="J936" s="263"/>
      <c r="K936" s="263"/>
      <c r="L936" s="263"/>
      <c r="M936" s="685"/>
      <c r="N936" s="686"/>
      <c r="O936" s="687"/>
      <c r="P936" s="687"/>
      <c r="Q936" s="687"/>
      <c r="R936" s="687"/>
      <c r="S936" s="688"/>
      <c r="T936" s="268"/>
      <c r="U936" s="539"/>
      <c r="V936" s="299" t="str">
        <f t="shared" si="20"/>
        <v>17.21</v>
      </c>
      <c r="W936" s="299">
        <f t="shared" si="419"/>
        <v>0</v>
      </c>
      <c r="X936" s="268"/>
      <c r="Y936" s="268"/>
      <c r="Z936" s="268"/>
      <c r="AA936" s="268"/>
      <c r="AB936" s="533"/>
      <c r="AN936" s="641" t="str">
        <f t="shared" si="403"/>
        <v>revisar</v>
      </c>
      <c r="AO936" s="641" t="str">
        <f t="shared" si="404"/>
        <v>ok</v>
      </c>
      <c r="AP936" s="641" t="str">
        <f t="shared" si="405"/>
        <v>ok</v>
      </c>
      <c r="AQ936" s="641" t="str">
        <f t="shared" si="406"/>
        <v>ok</v>
      </c>
      <c r="AR936" s="641" t="str">
        <f t="shared" si="407"/>
        <v>ok</v>
      </c>
      <c r="AS936" s="641" t="str">
        <f t="shared" si="408"/>
        <v>ok</v>
      </c>
      <c r="AT936" s="641" t="str">
        <f t="shared" si="409"/>
        <v>ok</v>
      </c>
      <c r="AU936" s="641" t="str">
        <f t="shared" si="410"/>
        <v>ok</v>
      </c>
      <c r="AV936" s="641" t="str">
        <f t="shared" si="411"/>
        <v>ok</v>
      </c>
      <c r="AW936" s="641" t="str">
        <f t="shared" si="412"/>
        <v>ok</v>
      </c>
      <c r="AX936" s="641" t="str">
        <f t="shared" si="413"/>
        <v>ok</v>
      </c>
      <c r="AY936" s="641" t="str">
        <f t="shared" si="414"/>
        <v>ok</v>
      </c>
      <c r="AZ936" s="641" t="str">
        <f t="shared" si="415"/>
        <v>ok</v>
      </c>
      <c r="BA936" s="641" t="str">
        <f t="shared" si="416"/>
        <v>ok</v>
      </c>
      <c r="BB936" s="641" t="str">
        <f t="shared" si="417"/>
        <v>ok</v>
      </c>
      <c r="BC936" s="641" t="str">
        <f t="shared" si="418"/>
        <v>ok</v>
      </c>
    </row>
    <row r="937" spans="1:55" ht="12.75" hidden="1" customHeight="1">
      <c r="A937" s="34"/>
      <c r="B937" s="35">
        <f t="shared" si="421"/>
        <v>0</v>
      </c>
      <c r="C937" s="34"/>
      <c r="D937" s="250" t="s">
        <v>1034</v>
      </c>
      <c r="E937" s="242"/>
      <c r="F937" s="248"/>
      <c r="G937" s="80"/>
      <c r="H937" s="81"/>
      <c r="I937" s="245"/>
      <c r="J937" s="263"/>
      <c r="K937" s="263"/>
      <c r="L937" s="263"/>
      <c r="M937" s="685"/>
      <c r="N937" s="686"/>
      <c r="O937" s="687"/>
      <c r="P937" s="687"/>
      <c r="Q937" s="687"/>
      <c r="R937" s="687"/>
      <c r="S937" s="688"/>
      <c r="T937" s="268"/>
      <c r="U937" s="539"/>
      <c r="V937" s="299" t="str">
        <f t="shared" si="20"/>
        <v>17.22</v>
      </c>
      <c r="W937" s="299">
        <f t="shared" si="419"/>
        <v>0</v>
      </c>
      <c r="X937" s="268"/>
      <c r="Y937" s="268"/>
      <c r="Z937" s="268"/>
      <c r="AA937" s="268"/>
      <c r="AB937" s="533"/>
      <c r="AN937" s="641" t="str">
        <f t="shared" si="403"/>
        <v>revisar</v>
      </c>
      <c r="AO937" s="641" t="str">
        <f t="shared" si="404"/>
        <v>ok</v>
      </c>
      <c r="AP937" s="641" t="str">
        <f t="shared" si="405"/>
        <v>ok</v>
      </c>
      <c r="AQ937" s="641" t="str">
        <f t="shared" si="406"/>
        <v>ok</v>
      </c>
      <c r="AR937" s="641" t="str">
        <f t="shared" si="407"/>
        <v>ok</v>
      </c>
      <c r="AS937" s="641" t="str">
        <f t="shared" si="408"/>
        <v>ok</v>
      </c>
      <c r="AT937" s="641" t="str">
        <f t="shared" si="409"/>
        <v>ok</v>
      </c>
      <c r="AU937" s="641" t="str">
        <f t="shared" si="410"/>
        <v>ok</v>
      </c>
      <c r="AV937" s="641" t="str">
        <f t="shared" si="411"/>
        <v>ok</v>
      </c>
      <c r="AW937" s="641" t="str">
        <f t="shared" si="412"/>
        <v>ok</v>
      </c>
      <c r="AX937" s="641" t="str">
        <f t="shared" si="413"/>
        <v>ok</v>
      </c>
      <c r="AY937" s="641" t="str">
        <f t="shared" si="414"/>
        <v>ok</v>
      </c>
      <c r="AZ937" s="641" t="str">
        <f t="shared" si="415"/>
        <v>ok</v>
      </c>
      <c r="BA937" s="641" t="str">
        <f t="shared" si="416"/>
        <v>ok</v>
      </c>
      <c r="BB937" s="641" t="str">
        <f t="shared" si="417"/>
        <v>ok</v>
      </c>
      <c r="BC937" s="641" t="str">
        <f t="shared" si="418"/>
        <v>ok</v>
      </c>
    </row>
    <row r="938" spans="1:55" ht="12.75" hidden="1" customHeight="1">
      <c r="A938" s="34"/>
      <c r="B938" s="35">
        <f t="shared" si="421"/>
        <v>0</v>
      </c>
      <c r="C938" s="34"/>
      <c r="D938" s="253" t="s">
        <v>1035</v>
      </c>
      <c r="E938" s="242"/>
      <c r="F938" s="248"/>
      <c r="G938" s="80"/>
      <c r="H938" s="81"/>
      <c r="I938" s="245"/>
      <c r="J938" s="263"/>
      <c r="K938" s="263"/>
      <c r="L938" s="263"/>
      <c r="M938" s="685"/>
      <c r="N938" s="686"/>
      <c r="O938" s="687"/>
      <c r="P938" s="687"/>
      <c r="Q938" s="687"/>
      <c r="R938" s="687"/>
      <c r="S938" s="688"/>
      <c r="T938" s="268"/>
      <c r="U938" s="539"/>
      <c r="V938" s="299" t="str">
        <f t="shared" si="20"/>
        <v>17.23</v>
      </c>
      <c r="W938" s="299">
        <f t="shared" si="419"/>
        <v>0</v>
      </c>
      <c r="X938" s="268"/>
      <c r="Y938" s="268"/>
      <c r="Z938" s="268"/>
      <c r="AA938" s="268"/>
      <c r="AB938" s="533"/>
      <c r="AN938" s="641" t="str">
        <f t="shared" si="403"/>
        <v>revisar</v>
      </c>
      <c r="AO938" s="641" t="str">
        <f t="shared" si="404"/>
        <v>ok</v>
      </c>
      <c r="AP938" s="641" t="str">
        <f t="shared" si="405"/>
        <v>ok</v>
      </c>
      <c r="AQ938" s="641" t="str">
        <f t="shared" si="406"/>
        <v>ok</v>
      </c>
      <c r="AR938" s="641" t="str">
        <f t="shared" si="407"/>
        <v>ok</v>
      </c>
      <c r="AS938" s="641" t="str">
        <f t="shared" si="408"/>
        <v>ok</v>
      </c>
      <c r="AT938" s="641" t="str">
        <f t="shared" si="409"/>
        <v>ok</v>
      </c>
      <c r="AU938" s="641" t="str">
        <f t="shared" si="410"/>
        <v>ok</v>
      </c>
      <c r="AV938" s="641" t="str">
        <f t="shared" si="411"/>
        <v>ok</v>
      </c>
      <c r="AW938" s="641" t="str">
        <f t="shared" si="412"/>
        <v>ok</v>
      </c>
      <c r="AX938" s="641" t="str">
        <f t="shared" si="413"/>
        <v>ok</v>
      </c>
      <c r="AY938" s="641" t="str">
        <f t="shared" si="414"/>
        <v>ok</v>
      </c>
      <c r="AZ938" s="641" t="str">
        <f t="shared" si="415"/>
        <v>ok</v>
      </c>
      <c r="BA938" s="641" t="str">
        <f t="shared" si="416"/>
        <v>ok</v>
      </c>
      <c r="BB938" s="641" t="str">
        <f t="shared" si="417"/>
        <v>ok</v>
      </c>
      <c r="BC938" s="641" t="str">
        <f t="shared" si="418"/>
        <v>ok</v>
      </c>
    </row>
    <row r="939" spans="1:55" ht="12.75" hidden="1" customHeight="1">
      <c r="A939" s="34"/>
      <c r="B939" s="35">
        <f t="shared" si="421"/>
        <v>0</v>
      </c>
      <c r="C939" s="34"/>
      <c r="D939" s="250" t="s">
        <v>1036</v>
      </c>
      <c r="E939" s="242"/>
      <c r="F939" s="248"/>
      <c r="G939" s="80"/>
      <c r="H939" s="81"/>
      <c r="I939" s="245"/>
      <c r="J939" s="263"/>
      <c r="K939" s="263"/>
      <c r="L939" s="263"/>
      <c r="M939" s="685"/>
      <c r="N939" s="686"/>
      <c r="O939" s="687"/>
      <c r="P939" s="687"/>
      <c r="Q939" s="687"/>
      <c r="R939" s="687"/>
      <c r="S939" s="688"/>
      <c r="T939" s="268"/>
      <c r="U939" s="539"/>
      <c r="V939" s="299" t="str">
        <f t="shared" si="20"/>
        <v>17.24</v>
      </c>
      <c r="W939" s="299">
        <f t="shared" si="419"/>
        <v>0</v>
      </c>
      <c r="X939" s="268"/>
      <c r="Y939" s="268"/>
      <c r="Z939" s="268"/>
      <c r="AA939" s="268"/>
      <c r="AB939" s="533"/>
      <c r="AN939" s="641" t="str">
        <f t="shared" si="403"/>
        <v>revisar</v>
      </c>
      <c r="AO939" s="641" t="str">
        <f t="shared" si="404"/>
        <v>ok</v>
      </c>
      <c r="AP939" s="641" t="str">
        <f t="shared" si="405"/>
        <v>ok</v>
      </c>
      <c r="AQ939" s="641" t="str">
        <f t="shared" si="406"/>
        <v>ok</v>
      </c>
      <c r="AR939" s="641" t="str">
        <f t="shared" si="407"/>
        <v>ok</v>
      </c>
      <c r="AS939" s="641" t="str">
        <f t="shared" si="408"/>
        <v>ok</v>
      </c>
      <c r="AT939" s="641" t="str">
        <f t="shared" si="409"/>
        <v>ok</v>
      </c>
      <c r="AU939" s="641" t="str">
        <f t="shared" si="410"/>
        <v>ok</v>
      </c>
      <c r="AV939" s="641" t="str">
        <f t="shared" si="411"/>
        <v>ok</v>
      </c>
      <c r="AW939" s="641" t="str">
        <f t="shared" si="412"/>
        <v>ok</v>
      </c>
      <c r="AX939" s="641" t="str">
        <f t="shared" si="413"/>
        <v>ok</v>
      </c>
      <c r="AY939" s="641" t="str">
        <f t="shared" si="414"/>
        <v>ok</v>
      </c>
      <c r="AZ939" s="641" t="str">
        <f t="shared" si="415"/>
        <v>ok</v>
      </c>
      <c r="BA939" s="641" t="str">
        <f t="shared" si="416"/>
        <v>ok</v>
      </c>
      <c r="BB939" s="641" t="str">
        <f t="shared" si="417"/>
        <v>ok</v>
      </c>
      <c r="BC939" s="641" t="str">
        <f t="shared" si="418"/>
        <v>ok</v>
      </c>
    </row>
    <row r="940" spans="1:55" ht="12.75" hidden="1" customHeight="1">
      <c r="A940" s="34"/>
      <c r="B940" s="35">
        <f t="shared" si="421"/>
        <v>0</v>
      </c>
      <c r="C940" s="34"/>
      <c r="D940" s="253" t="s">
        <v>1037</v>
      </c>
      <c r="E940" s="242"/>
      <c r="F940" s="248"/>
      <c r="G940" s="80"/>
      <c r="H940" s="81"/>
      <c r="I940" s="245"/>
      <c r="J940" s="263"/>
      <c r="K940" s="263"/>
      <c r="L940" s="263"/>
      <c r="M940" s="685"/>
      <c r="N940" s="686"/>
      <c r="O940" s="687"/>
      <c r="P940" s="687"/>
      <c r="Q940" s="687"/>
      <c r="R940" s="687"/>
      <c r="S940" s="688"/>
      <c r="T940" s="268"/>
      <c r="U940" s="539"/>
      <c r="V940" s="299" t="str">
        <f t="shared" si="20"/>
        <v>17.25</v>
      </c>
      <c r="W940" s="299">
        <f t="shared" si="419"/>
        <v>0</v>
      </c>
      <c r="X940" s="268"/>
      <c r="Y940" s="268"/>
      <c r="Z940" s="268"/>
      <c r="AA940" s="268"/>
      <c r="AB940" s="533"/>
      <c r="AN940" s="641" t="str">
        <f t="shared" ref="AN940:AN1003" si="422">IF(X940=D940,"ok","revisar")</f>
        <v>revisar</v>
      </c>
      <c r="AO940" s="641" t="str">
        <f t="shared" ref="AO940:AO1003" si="423">IF(Y940=E940,"ok","revisar")</f>
        <v>ok</v>
      </c>
      <c r="AP940" s="641" t="str">
        <f t="shared" ref="AP940:AP1003" si="424">IF(Z940=F940,"ok","revisar")</f>
        <v>ok</v>
      </c>
      <c r="AQ940" s="641" t="str">
        <f t="shared" ref="AQ940:AQ1003" si="425">IF(AA940=G940,"ok","revisar")</f>
        <v>ok</v>
      </c>
      <c r="AR940" s="641" t="str">
        <f t="shared" ref="AR940:AR1003" si="426">IF(AB940=H940,"ok","revisar")</f>
        <v>ok</v>
      </c>
      <c r="AS940" s="641" t="str">
        <f t="shared" ref="AS940:AS1003" si="427">IF(AC940=I940,"ok","revisar")</f>
        <v>ok</v>
      </c>
      <c r="AT940" s="641" t="str">
        <f t="shared" ref="AT940:AT1003" si="428">IF(AD940=J940,"ok","revisar")</f>
        <v>ok</v>
      </c>
      <c r="AU940" s="641" t="str">
        <f t="shared" ref="AU940:AU1003" si="429">IF(AE940=K940,"ok","revisar")</f>
        <v>ok</v>
      </c>
      <c r="AV940" s="641" t="str">
        <f t="shared" ref="AV940:AV1003" si="430">IF(AF940=L940,"ok","revisar")</f>
        <v>ok</v>
      </c>
      <c r="AW940" s="641" t="str">
        <f t="shared" ref="AW940:AW1003" si="431">IF(AG940=M940,"ok","revisar")</f>
        <v>ok</v>
      </c>
      <c r="AX940" s="641" t="str">
        <f t="shared" ref="AX940:AX1003" si="432">IF(AH940=N940,"ok","revisar")</f>
        <v>ok</v>
      </c>
      <c r="AY940" s="641" t="str">
        <f t="shared" ref="AY940:AY1003" si="433">IF(AI940=O940,"ok","revisar")</f>
        <v>ok</v>
      </c>
      <c r="AZ940" s="641" t="str">
        <f t="shared" ref="AZ940:AZ1003" si="434">IF(AJ940=P940,"ok","revisar")</f>
        <v>ok</v>
      </c>
      <c r="BA940" s="641" t="str">
        <f t="shared" ref="BA940:BA1003" si="435">IF(AK940=Q940,"ok","revisar")</f>
        <v>ok</v>
      </c>
      <c r="BB940" s="641" t="str">
        <f t="shared" ref="BB940:BB1003" si="436">IF(AL940=R940,"ok","revisar")</f>
        <v>ok</v>
      </c>
      <c r="BC940" s="641" t="str">
        <f t="shared" ref="BC940:BC1003" si="437">IF(AM940=S940,"ok","revisar")</f>
        <v>ok</v>
      </c>
    </row>
    <row r="941" spans="1:55" ht="12.75" hidden="1" customHeight="1">
      <c r="A941" s="34"/>
      <c r="B941" s="35">
        <f t="shared" si="421"/>
        <v>0</v>
      </c>
      <c r="C941" s="34"/>
      <c r="D941" s="250" t="s">
        <v>1038</v>
      </c>
      <c r="E941" s="242"/>
      <c r="F941" s="248"/>
      <c r="G941" s="80"/>
      <c r="H941" s="81"/>
      <c r="I941" s="245"/>
      <c r="J941" s="263"/>
      <c r="K941" s="263"/>
      <c r="L941" s="263"/>
      <c r="M941" s="685"/>
      <c r="N941" s="686"/>
      <c r="O941" s="687"/>
      <c r="P941" s="687"/>
      <c r="Q941" s="687"/>
      <c r="R941" s="687"/>
      <c r="S941" s="688"/>
      <c r="T941" s="268"/>
      <c r="U941" s="539"/>
      <c r="V941" s="299" t="str">
        <f t="shared" si="20"/>
        <v>17.26</v>
      </c>
      <c r="W941" s="299">
        <f t="shared" si="419"/>
        <v>0</v>
      </c>
      <c r="X941" s="268"/>
      <c r="Y941" s="268"/>
      <c r="Z941" s="268"/>
      <c r="AA941" s="268"/>
      <c r="AB941" s="533"/>
      <c r="AN941" s="641" t="str">
        <f t="shared" si="422"/>
        <v>revisar</v>
      </c>
      <c r="AO941" s="641" t="str">
        <f t="shared" si="423"/>
        <v>ok</v>
      </c>
      <c r="AP941" s="641" t="str">
        <f t="shared" si="424"/>
        <v>ok</v>
      </c>
      <c r="AQ941" s="641" t="str">
        <f t="shared" si="425"/>
        <v>ok</v>
      </c>
      <c r="AR941" s="641" t="str">
        <f t="shared" si="426"/>
        <v>ok</v>
      </c>
      <c r="AS941" s="641" t="str">
        <f t="shared" si="427"/>
        <v>ok</v>
      </c>
      <c r="AT941" s="641" t="str">
        <f t="shared" si="428"/>
        <v>ok</v>
      </c>
      <c r="AU941" s="641" t="str">
        <f t="shared" si="429"/>
        <v>ok</v>
      </c>
      <c r="AV941" s="641" t="str">
        <f t="shared" si="430"/>
        <v>ok</v>
      </c>
      <c r="AW941" s="641" t="str">
        <f t="shared" si="431"/>
        <v>ok</v>
      </c>
      <c r="AX941" s="641" t="str">
        <f t="shared" si="432"/>
        <v>ok</v>
      </c>
      <c r="AY941" s="641" t="str">
        <f t="shared" si="433"/>
        <v>ok</v>
      </c>
      <c r="AZ941" s="641" t="str">
        <f t="shared" si="434"/>
        <v>ok</v>
      </c>
      <c r="BA941" s="641" t="str">
        <f t="shared" si="435"/>
        <v>ok</v>
      </c>
      <c r="BB941" s="641" t="str">
        <f t="shared" si="436"/>
        <v>ok</v>
      </c>
      <c r="BC941" s="641" t="str">
        <f t="shared" si="437"/>
        <v>ok</v>
      </c>
    </row>
    <row r="942" spans="1:55" ht="12.75" hidden="1" customHeight="1">
      <c r="A942" s="34"/>
      <c r="B942" s="35">
        <f t="shared" si="421"/>
        <v>0</v>
      </c>
      <c r="C942" s="34"/>
      <c r="D942" s="253" t="s">
        <v>1039</v>
      </c>
      <c r="E942" s="242"/>
      <c r="F942" s="248"/>
      <c r="G942" s="80"/>
      <c r="H942" s="81"/>
      <c r="I942" s="245"/>
      <c r="J942" s="263"/>
      <c r="K942" s="263"/>
      <c r="L942" s="263"/>
      <c r="M942" s="685"/>
      <c r="N942" s="686"/>
      <c r="O942" s="687"/>
      <c r="P942" s="687"/>
      <c r="Q942" s="687"/>
      <c r="R942" s="687"/>
      <c r="S942" s="688"/>
      <c r="T942" s="268"/>
      <c r="U942" s="539"/>
      <c r="V942" s="299" t="str">
        <f t="shared" si="20"/>
        <v>17.27</v>
      </c>
      <c r="W942" s="299">
        <f t="shared" si="419"/>
        <v>0</v>
      </c>
      <c r="X942" s="268"/>
      <c r="Y942" s="268"/>
      <c r="Z942" s="268"/>
      <c r="AA942" s="268"/>
      <c r="AB942" s="533"/>
      <c r="AN942" s="641" t="str">
        <f t="shared" si="422"/>
        <v>revisar</v>
      </c>
      <c r="AO942" s="641" t="str">
        <f t="shared" si="423"/>
        <v>ok</v>
      </c>
      <c r="AP942" s="641" t="str">
        <f t="shared" si="424"/>
        <v>ok</v>
      </c>
      <c r="AQ942" s="641" t="str">
        <f t="shared" si="425"/>
        <v>ok</v>
      </c>
      <c r="AR942" s="641" t="str">
        <f t="shared" si="426"/>
        <v>ok</v>
      </c>
      <c r="AS942" s="641" t="str">
        <f t="shared" si="427"/>
        <v>ok</v>
      </c>
      <c r="AT942" s="641" t="str">
        <f t="shared" si="428"/>
        <v>ok</v>
      </c>
      <c r="AU942" s="641" t="str">
        <f t="shared" si="429"/>
        <v>ok</v>
      </c>
      <c r="AV942" s="641" t="str">
        <f t="shared" si="430"/>
        <v>ok</v>
      </c>
      <c r="AW942" s="641" t="str">
        <f t="shared" si="431"/>
        <v>ok</v>
      </c>
      <c r="AX942" s="641" t="str">
        <f t="shared" si="432"/>
        <v>ok</v>
      </c>
      <c r="AY942" s="641" t="str">
        <f t="shared" si="433"/>
        <v>ok</v>
      </c>
      <c r="AZ942" s="641" t="str">
        <f t="shared" si="434"/>
        <v>ok</v>
      </c>
      <c r="BA942" s="641" t="str">
        <f t="shared" si="435"/>
        <v>ok</v>
      </c>
      <c r="BB942" s="641" t="str">
        <f t="shared" si="436"/>
        <v>ok</v>
      </c>
      <c r="BC942" s="641" t="str">
        <f t="shared" si="437"/>
        <v>ok</v>
      </c>
    </row>
    <row r="943" spans="1:55" ht="12.75" hidden="1" customHeight="1">
      <c r="A943" s="34"/>
      <c r="B943" s="35">
        <f t="shared" si="421"/>
        <v>0</v>
      </c>
      <c r="C943" s="34"/>
      <c r="D943" s="250" t="s">
        <v>1040</v>
      </c>
      <c r="E943" s="242"/>
      <c r="F943" s="248"/>
      <c r="G943" s="80"/>
      <c r="H943" s="81"/>
      <c r="I943" s="245"/>
      <c r="J943" s="263"/>
      <c r="K943" s="263"/>
      <c r="L943" s="263"/>
      <c r="M943" s="685"/>
      <c r="N943" s="686"/>
      <c r="O943" s="687"/>
      <c r="P943" s="687"/>
      <c r="Q943" s="687"/>
      <c r="R943" s="687"/>
      <c r="S943" s="688"/>
      <c r="T943" s="268"/>
      <c r="U943" s="539"/>
      <c r="V943" s="299" t="str">
        <f t="shared" si="20"/>
        <v>17.28</v>
      </c>
      <c r="W943" s="299">
        <f t="shared" si="419"/>
        <v>0</v>
      </c>
      <c r="X943" s="268"/>
      <c r="Y943" s="268"/>
      <c r="Z943" s="268"/>
      <c r="AA943" s="268"/>
      <c r="AB943" s="533"/>
      <c r="AN943" s="641" t="str">
        <f t="shared" si="422"/>
        <v>revisar</v>
      </c>
      <c r="AO943" s="641" t="str">
        <f t="shared" si="423"/>
        <v>ok</v>
      </c>
      <c r="AP943" s="641" t="str">
        <f t="shared" si="424"/>
        <v>ok</v>
      </c>
      <c r="AQ943" s="641" t="str">
        <f t="shared" si="425"/>
        <v>ok</v>
      </c>
      <c r="AR943" s="641" t="str">
        <f t="shared" si="426"/>
        <v>ok</v>
      </c>
      <c r="AS943" s="641" t="str">
        <f t="shared" si="427"/>
        <v>ok</v>
      </c>
      <c r="AT943" s="641" t="str">
        <f t="shared" si="428"/>
        <v>ok</v>
      </c>
      <c r="AU943" s="641" t="str">
        <f t="shared" si="429"/>
        <v>ok</v>
      </c>
      <c r="AV943" s="641" t="str">
        <f t="shared" si="430"/>
        <v>ok</v>
      </c>
      <c r="AW943" s="641" t="str">
        <f t="shared" si="431"/>
        <v>ok</v>
      </c>
      <c r="AX943" s="641" t="str">
        <f t="shared" si="432"/>
        <v>ok</v>
      </c>
      <c r="AY943" s="641" t="str">
        <f t="shared" si="433"/>
        <v>ok</v>
      </c>
      <c r="AZ943" s="641" t="str">
        <f t="shared" si="434"/>
        <v>ok</v>
      </c>
      <c r="BA943" s="641" t="str">
        <f t="shared" si="435"/>
        <v>ok</v>
      </c>
      <c r="BB943" s="641" t="str">
        <f t="shared" si="436"/>
        <v>ok</v>
      </c>
      <c r="BC943" s="641" t="str">
        <f t="shared" si="437"/>
        <v>ok</v>
      </c>
    </row>
    <row r="944" spans="1:55" ht="12.75" hidden="1" customHeight="1">
      <c r="A944" s="34"/>
      <c r="B944" s="35">
        <f t="shared" si="421"/>
        <v>0</v>
      </c>
      <c r="C944" s="34"/>
      <c r="D944" s="253" t="s">
        <v>1041</v>
      </c>
      <c r="E944" s="242"/>
      <c r="F944" s="248"/>
      <c r="G944" s="80"/>
      <c r="H944" s="81"/>
      <c r="I944" s="245"/>
      <c r="J944" s="263"/>
      <c r="K944" s="263"/>
      <c r="L944" s="263"/>
      <c r="M944" s="685"/>
      <c r="N944" s="686"/>
      <c r="O944" s="687"/>
      <c r="P944" s="687"/>
      <c r="Q944" s="687"/>
      <c r="R944" s="687"/>
      <c r="S944" s="688"/>
      <c r="T944" s="268"/>
      <c r="U944" s="539"/>
      <c r="V944" s="299" t="str">
        <f t="shared" si="20"/>
        <v>17.29</v>
      </c>
      <c r="W944" s="299">
        <f t="shared" si="419"/>
        <v>0</v>
      </c>
      <c r="X944" s="268"/>
      <c r="Y944" s="268"/>
      <c r="Z944" s="268"/>
      <c r="AA944" s="268"/>
      <c r="AB944" s="533"/>
      <c r="AN944" s="641" t="str">
        <f t="shared" si="422"/>
        <v>revisar</v>
      </c>
      <c r="AO944" s="641" t="str">
        <f t="shared" si="423"/>
        <v>ok</v>
      </c>
      <c r="AP944" s="641" t="str">
        <f t="shared" si="424"/>
        <v>ok</v>
      </c>
      <c r="AQ944" s="641" t="str">
        <f t="shared" si="425"/>
        <v>ok</v>
      </c>
      <c r="AR944" s="641" t="str">
        <f t="shared" si="426"/>
        <v>ok</v>
      </c>
      <c r="AS944" s="641" t="str">
        <f t="shared" si="427"/>
        <v>ok</v>
      </c>
      <c r="AT944" s="641" t="str">
        <f t="shared" si="428"/>
        <v>ok</v>
      </c>
      <c r="AU944" s="641" t="str">
        <f t="shared" si="429"/>
        <v>ok</v>
      </c>
      <c r="AV944" s="641" t="str">
        <f t="shared" si="430"/>
        <v>ok</v>
      </c>
      <c r="AW944" s="641" t="str">
        <f t="shared" si="431"/>
        <v>ok</v>
      </c>
      <c r="AX944" s="641" t="str">
        <f t="shared" si="432"/>
        <v>ok</v>
      </c>
      <c r="AY944" s="641" t="str">
        <f t="shared" si="433"/>
        <v>ok</v>
      </c>
      <c r="AZ944" s="641" t="str">
        <f t="shared" si="434"/>
        <v>ok</v>
      </c>
      <c r="BA944" s="641" t="str">
        <f t="shared" si="435"/>
        <v>ok</v>
      </c>
      <c r="BB944" s="641" t="str">
        <f t="shared" si="436"/>
        <v>ok</v>
      </c>
      <c r="BC944" s="641" t="str">
        <f t="shared" si="437"/>
        <v>ok</v>
      </c>
    </row>
    <row r="945" spans="1:55" ht="12.75" hidden="1" customHeight="1">
      <c r="A945" s="34"/>
      <c r="B945" s="35">
        <f t="shared" si="421"/>
        <v>0</v>
      </c>
      <c r="C945" s="34"/>
      <c r="D945" s="250" t="s">
        <v>1042</v>
      </c>
      <c r="E945" s="242"/>
      <c r="F945" s="248"/>
      <c r="G945" s="80"/>
      <c r="H945" s="81"/>
      <c r="I945" s="245"/>
      <c r="J945" s="263"/>
      <c r="K945" s="263"/>
      <c r="L945" s="263"/>
      <c r="M945" s="685"/>
      <c r="N945" s="686"/>
      <c r="O945" s="687"/>
      <c r="P945" s="687"/>
      <c r="Q945" s="687"/>
      <c r="R945" s="687"/>
      <c r="S945" s="688"/>
      <c r="T945" s="268"/>
      <c r="U945" s="539"/>
      <c r="V945" s="299" t="str">
        <f t="shared" si="20"/>
        <v>17.30</v>
      </c>
      <c r="W945" s="299">
        <f t="shared" si="419"/>
        <v>0</v>
      </c>
      <c r="X945" s="268"/>
      <c r="Y945" s="268"/>
      <c r="Z945" s="268"/>
      <c r="AA945" s="268"/>
      <c r="AB945" s="533"/>
      <c r="AN945" s="641" t="str">
        <f t="shared" si="422"/>
        <v>revisar</v>
      </c>
      <c r="AO945" s="641" t="str">
        <f t="shared" si="423"/>
        <v>ok</v>
      </c>
      <c r="AP945" s="641" t="str">
        <f t="shared" si="424"/>
        <v>ok</v>
      </c>
      <c r="AQ945" s="641" t="str">
        <f t="shared" si="425"/>
        <v>ok</v>
      </c>
      <c r="AR945" s="641" t="str">
        <f t="shared" si="426"/>
        <v>ok</v>
      </c>
      <c r="AS945" s="641" t="str">
        <f t="shared" si="427"/>
        <v>ok</v>
      </c>
      <c r="AT945" s="641" t="str">
        <f t="shared" si="428"/>
        <v>ok</v>
      </c>
      <c r="AU945" s="641" t="str">
        <f t="shared" si="429"/>
        <v>ok</v>
      </c>
      <c r="AV945" s="641" t="str">
        <f t="shared" si="430"/>
        <v>ok</v>
      </c>
      <c r="AW945" s="641" t="str">
        <f t="shared" si="431"/>
        <v>ok</v>
      </c>
      <c r="AX945" s="641" t="str">
        <f t="shared" si="432"/>
        <v>ok</v>
      </c>
      <c r="AY945" s="641" t="str">
        <f t="shared" si="433"/>
        <v>ok</v>
      </c>
      <c r="AZ945" s="641" t="str">
        <f t="shared" si="434"/>
        <v>ok</v>
      </c>
      <c r="BA945" s="641" t="str">
        <f t="shared" si="435"/>
        <v>ok</v>
      </c>
      <c r="BB945" s="641" t="str">
        <f t="shared" si="436"/>
        <v>ok</v>
      </c>
      <c r="BC945" s="641" t="str">
        <f t="shared" si="437"/>
        <v>ok</v>
      </c>
    </row>
    <row r="946" spans="1:55" ht="12.75" hidden="1" customHeight="1">
      <c r="A946" s="34"/>
      <c r="B946" s="35">
        <f t="shared" si="421"/>
        <v>0</v>
      </c>
      <c r="C946" s="34"/>
      <c r="D946" s="253" t="s">
        <v>1043</v>
      </c>
      <c r="E946" s="242"/>
      <c r="F946" s="248"/>
      <c r="G946" s="80"/>
      <c r="H946" s="81"/>
      <c r="I946" s="245"/>
      <c r="J946" s="263"/>
      <c r="K946" s="263"/>
      <c r="L946" s="263"/>
      <c r="M946" s="685"/>
      <c r="N946" s="686"/>
      <c r="O946" s="687"/>
      <c r="P946" s="687"/>
      <c r="Q946" s="687"/>
      <c r="R946" s="687"/>
      <c r="S946" s="688"/>
      <c r="T946" s="268"/>
      <c r="U946" s="539"/>
      <c r="V946" s="299" t="str">
        <f t="shared" si="20"/>
        <v>17.31</v>
      </c>
      <c r="W946" s="299">
        <f t="shared" si="419"/>
        <v>0</v>
      </c>
      <c r="X946" s="268"/>
      <c r="Y946" s="268"/>
      <c r="Z946" s="268"/>
      <c r="AA946" s="268"/>
      <c r="AB946" s="533"/>
      <c r="AN946" s="641" t="str">
        <f t="shared" si="422"/>
        <v>revisar</v>
      </c>
      <c r="AO946" s="641" t="str">
        <f t="shared" si="423"/>
        <v>ok</v>
      </c>
      <c r="AP946" s="641" t="str">
        <f t="shared" si="424"/>
        <v>ok</v>
      </c>
      <c r="AQ946" s="641" t="str">
        <f t="shared" si="425"/>
        <v>ok</v>
      </c>
      <c r="AR946" s="641" t="str">
        <f t="shared" si="426"/>
        <v>ok</v>
      </c>
      <c r="AS946" s="641" t="str">
        <f t="shared" si="427"/>
        <v>ok</v>
      </c>
      <c r="AT946" s="641" t="str">
        <f t="shared" si="428"/>
        <v>ok</v>
      </c>
      <c r="AU946" s="641" t="str">
        <f t="shared" si="429"/>
        <v>ok</v>
      </c>
      <c r="AV946" s="641" t="str">
        <f t="shared" si="430"/>
        <v>ok</v>
      </c>
      <c r="AW946" s="641" t="str">
        <f t="shared" si="431"/>
        <v>ok</v>
      </c>
      <c r="AX946" s="641" t="str">
        <f t="shared" si="432"/>
        <v>ok</v>
      </c>
      <c r="AY946" s="641" t="str">
        <f t="shared" si="433"/>
        <v>ok</v>
      </c>
      <c r="AZ946" s="641" t="str">
        <f t="shared" si="434"/>
        <v>ok</v>
      </c>
      <c r="BA946" s="641" t="str">
        <f t="shared" si="435"/>
        <v>ok</v>
      </c>
      <c r="BB946" s="641" t="str">
        <f t="shared" si="436"/>
        <v>ok</v>
      </c>
      <c r="BC946" s="641" t="str">
        <f t="shared" si="437"/>
        <v>ok</v>
      </c>
    </row>
    <row r="947" spans="1:55" ht="12.75" hidden="1" customHeight="1">
      <c r="A947" s="34"/>
      <c r="B947" s="35">
        <f t="shared" si="421"/>
        <v>0</v>
      </c>
      <c r="C947" s="34"/>
      <c r="D947" s="250" t="s">
        <v>1044</v>
      </c>
      <c r="E947" s="242"/>
      <c r="F947" s="248"/>
      <c r="G947" s="80"/>
      <c r="H947" s="81"/>
      <c r="I947" s="245"/>
      <c r="J947" s="263"/>
      <c r="K947" s="263"/>
      <c r="L947" s="263"/>
      <c r="M947" s="685"/>
      <c r="N947" s="686"/>
      <c r="O947" s="687"/>
      <c r="P947" s="687"/>
      <c r="Q947" s="687"/>
      <c r="R947" s="687"/>
      <c r="S947" s="688"/>
      <c r="T947" s="268"/>
      <c r="U947" s="539"/>
      <c r="V947" s="299" t="str">
        <f t="shared" si="20"/>
        <v>17.32</v>
      </c>
      <c r="W947" s="299">
        <f t="shared" si="419"/>
        <v>0</v>
      </c>
      <c r="X947" s="268"/>
      <c r="Y947" s="268"/>
      <c r="Z947" s="268"/>
      <c r="AA947" s="268"/>
      <c r="AB947" s="533"/>
      <c r="AN947" s="641" t="str">
        <f t="shared" si="422"/>
        <v>revisar</v>
      </c>
      <c r="AO947" s="641" t="str">
        <f t="shared" si="423"/>
        <v>ok</v>
      </c>
      <c r="AP947" s="641" t="str">
        <f t="shared" si="424"/>
        <v>ok</v>
      </c>
      <c r="AQ947" s="641" t="str">
        <f t="shared" si="425"/>
        <v>ok</v>
      </c>
      <c r="AR947" s="641" t="str">
        <f t="shared" si="426"/>
        <v>ok</v>
      </c>
      <c r="AS947" s="641" t="str">
        <f t="shared" si="427"/>
        <v>ok</v>
      </c>
      <c r="AT947" s="641" t="str">
        <f t="shared" si="428"/>
        <v>ok</v>
      </c>
      <c r="AU947" s="641" t="str">
        <f t="shared" si="429"/>
        <v>ok</v>
      </c>
      <c r="AV947" s="641" t="str">
        <f t="shared" si="430"/>
        <v>ok</v>
      </c>
      <c r="AW947" s="641" t="str">
        <f t="shared" si="431"/>
        <v>ok</v>
      </c>
      <c r="AX947" s="641" t="str">
        <f t="shared" si="432"/>
        <v>ok</v>
      </c>
      <c r="AY947" s="641" t="str">
        <f t="shared" si="433"/>
        <v>ok</v>
      </c>
      <c r="AZ947" s="641" t="str">
        <f t="shared" si="434"/>
        <v>ok</v>
      </c>
      <c r="BA947" s="641" t="str">
        <f t="shared" si="435"/>
        <v>ok</v>
      </c>
      <c r="BB947" s="641" t="str">
        <f t="shared" si="436"/>
        <v>ok</v>
      </c>
      <c r="BC947" s="641" t="str">
        <f t="shared" si="437"/>
        <v>ok</v>
      </c>
    </row>
    <row r="948" spans="1:55" ht="12.75" hidden="1" customHeight="1">
      <c r="A948" s="34"/>
      <c r="B948" s="35">
        <f t="shared" si="421"/>
        <v>0</v>
      </c>
      <c r="C948" s="34"/>
      <c r="D948" s="253" t="s">
        <v>1045</v>
      </c>
      <c r="E948" s="242"/>
      <c r="F948" s="248"/>
      <c r="G948" s="80"/>
      <c r="H948" s="81"/>
      <c r="I948" s="245"/>
      <c r="J948" s="263"/>
      <c r="K948" s="263"/>
      <c r="L948" s="263"/>
      <c r="M948" s="685"/>
      <c r="N948" s="686"/>
      <c r="O948" s="687"/>
      <c r="P948" s="687"/>
      <c r="Q948" s="687"/>
      <c r="R948" s="687"/>
      <c r="S948" s="688"/>
      <c r="T948" s="268"/>
      <c r="U948" s="539"/>
      <c r="V948" s="299" t="str">
        <f t="shared" si="20"/>
        <v>17.33</v>
      </c>
      <c r="W948" s="299">
        <f t="shared" si="419"/>
        <v>0</v>
      </c>
      <c r="X948" s="268"/>
      <c r="Y948" s="268"/>
      <c r="Z948" s="268"/>
      <c r="AA948" s="268"/>
      <c r="AB948" s="533"/>
      <c r="AN948" s="641" t="str">
        <f t="shared" si="422"/>
        <v>revisar</v>
      </c>
      <c r="AO948" s="641" t="str">
        <f t="shared" si="423"/>
        <v>ok</v>
      </c>
      <c r="AP948" s="641" t="str">
        <f t="shared" si="424"/>
        <v>ok</v>
      </c>
      <c r="AQ948" s="641" t="str">
        <f t="shared" si="425"/>
        <v>ok</v>
      </c>
      <c r="AR948" s="641" t="str">
        <f t="shared" si="426"/>
        <v>ok</v>
      </c>
      <c r="AS948" s="641" t="str">
        <f t="shared" si="427"/>
        <v>ok</v>
      </c>
      <c r="AT948" s="641" t="str">
        <f t="shared" si="428"/>
        <v>ok</v>
      </c>
      <c r="AU948" s="641" t="str">
        <f t="shared" si="429"/>
        <v>ok</v>
      </c>
      <c r="AV948" s="641" t="str">
        <f t="shared" si="430"/>
        <v>ok</v>
      </c>
      <c r="AW948" s="641" t="str">
        <f t="shared" si="431"/>
        <v>ok</v>
      </c>
      <c r="AX948" s="641" t="str">
        <f t="shared" si="432"/>
        <v>ok</v>
      </c>
      <c r="AY948" s="641" t="str">
        <f t="shared" si="433"/>
        <v>ok</v>
      </c>
      <c r="AZ948" s="641" t="str">
        <f t="shared" si="434"/>
        <v>ok</v>
      </c>
      <c r="BA948" s="641" t="str">
        <f t="shared" si="435"/>
        <v>ok</v>
      </c>
      <c r="BB948" s="641" t="str">
        <f t="shared" si="436"/>
        <v>ok</v>
      </c>
      <c r="BC948" s="641" t="str">
        <f t="shared" si="437"/>
        <v>ok</v>
      </c>
    </row>
    <row r="949" spans="1:55" ht="12.75" hidden="1" customHeight="1">
      <c r="A949" s="34"/>
      <c r="B949" s="35">
        <f t="shared" si="421"/>
        <v>0</v>
      </c>
      <c r="C949" s="34"/>
      <c r="D949" s="250" t="s">
        <v>1046</v>
      </c>
      <c r="E949" s="242"/>
      <c r="F949" s="248"/>
      <c r="G949" s="80"/>
      <c r="H949" s="81"/>
      <c r="I949" s="245"/>
      <c r="J949" s="263"/>
      <c r="K949" s="263"/>
      <c r="L949" s="263"/>
      <c r="M949" s="685"/>
      <c r="N949" s="686"/>
      <c r="O949" s="687"/>
      <c r="P949" s="687"/>
      <c r="Q949" s="687"/>
      <c r="R949" s="687"/>
      <c r="S949" s="688"/>
      <c r="T949" s="268"/>
      <c r="U949" s="539"/>
      <c r="V949" s="299" t="str">
        <f t="shared" si="20"/>
        <v>17.34</v>
      </c>
      <c r="W949" s="299">
        <f t="shared" si="419"/>
        <v>0</v>
      </c>
      <c r="X949" s="268"/>
      <c r="Y949" s="268"/>
      <c r="Z949" s="268"/>
      <c r="AA949" s="268"/>
      <c r="AB949" s="533"/>
      <c r="AN949" s="641" t="str">
        <f t="shared" si="422"/>
        <v>revisar</v>
      </c>
      <c r="AO949" s="641" t="str">
        <f t="shared" si="423"/>
        <v>ok</v>
      </c>
      <c r="AP949" s="641" t="str">
        <f t="shared" si="424"/>
        <v>ok</v>
      </c>
      <c r="AQ949" s="641" t="str">
        <f t="shared" si="425"/>
        <v>ok</v>
      </c>
      <c r="AR949" s="641" t="str">
        <f t="shared" si="426"/>
        <v>ok</v>
      </c>
      <c r="AS949" s="641" t="str">
        <f t="shared" si="427"/>
        <v>ok</v>
      </c>
      <c r="AT949" s="641" t="str">
        <f t="shared" si="428"/>
        <v>ok</v>
      </c>
      <c r="AU949" s="641" t="str">
        <f t="shared" si="429"/>
        <v>ok</v>
      </c>
      <c r="AV949" s="641" t="str">
        <f t="shared" si="430"/>
        <v>ok</v>
      </c>
      <c r="AW949" s="641" t="str">
        <f t="shared" si="431"/>
        <v>ok</v>
      </c>
      <c r="AX949" s="641" t="str">
        <f t="shared" si="432"/>
        <v>ok</v>
      </c>
      <c r="AY949" s="641" t="str">
        <f t="shared" si="433"/>
        <v>ok</v>
      </c>
      <c r="AZ949" s="641" t="str">
        <f t="shared" si="434"/>
        <v>ok</v>
      </c>
      <c r="BA949" s="641" t="str">
        <f t="shared" si="435"/>
        <v>ok</v>
      </c>
      <c r="BB949" s="641" t="str">
        <f t="shared" si="436"/>
        <v>ok</v>
      </c>
      <c r="BC949" s="641" t="str">
        <f t="shared" si="437"/>
        <v>ok</v>
      </c>
    </row>
    <row r="950" spans="1:55" ht="12.75" hidden="1" customHeight="1">
      <c r="A950" s="34"/>
      <c r="B950" s="35">
        <f t="shared" si="421"/>
        <v>0</v>
      </c>
      <c r="C950" s="34"/>
      <c r="D950" s="253" t="s">
        <v>1047</v>
      </c>
      <c r="E950" s="242"/>
      <c r="F950" s="248"/>
      <c r="G950" s="80"/>
      <c r="H950" s="81"/>
      <c r="I950" s="245"/>
      <c r="J950" s="263"/>
      <c r="K950" s="263"/>
      <c r="L950" s="263"/>
      <c r="M950" s="685"/>
      <c r="N950" s="686"/>
      <c r="O950" s="687"/>
      <c r="P950" s="687"/>
      <c r="Q950" s="687"/>
      <c r="R950" s="687"/>
      <c r="S950" s="688"/>
      <c r="T950" s="268"/>
      <c r="U950" s="539"/>
      <c r="V950" s="299" t="str">
        <f t="shared" si="20"/>
        <v>17.35</v>
      </c>
      <c r="W950" s="299">
        <f t="shared" si="419"/>
        <v>0</v>
      </c>
      <c r="X950" s="268"/>
      <c r="Y950" s="268"/>
      <c r="Z950" s="268"/>
      <c r="AA950" s="268"/>
      <c r="AB950" s="533"/>
      <c r="AN950" s="641" t="str">
        <f t="shared" si="422"/>
        <v>revisar</v>
      </c>
      <c r="AO950" s="641" t="str">
        <f t="shared" si="423"/>
        <v>ok</v>
      </c>
      <c r="AP950" s="641" t="str">
        <f t="shared" si="424"/>
        <v>ok</v>
      </c>
      <c r="AQ950" s="641" t="str">
        <f t="shared" si="425"/>
        <v>ok</v>
      </c>
      <c r="AR950" s="641" t="str">
        <f t="shared" si="426"/>
        <v>ok</v>
      </c>
      <c r="AS950" s="641" t="str">
        <f t="shared" si="427"/>
        <v>ok</v>
      </c>
      <c r="AT950" s="641" t="str">
        <f t="shared" si="428"/>
        <v>ok</v>
      </c>
      <c r="AU950" s="641" t="str">
        <f t="shared" si="429"/>
        <v>ok</v>
      </c>
      <c r="AV950" s="641" t="str">
        <f t="shared" si="430"/>
        <v>ok</v>
      </c>
      <c r="AW950" s="641" t="str">
        <f t="shared" si="431"/>
        <v>ok</v>
      </c>
      <c r="AX950" s="641" t="str">
        <f t="shared" si="432"/>
        <v>ok</v>
      </c>
      <c r="AY950" s="641" t="str">
        <f t="shared" si="433"/>
        <v>ok</v>
      </c>
      <c r="AZ950" s="641" t="str">
        <f t="shared" si="434"/>
        <v>ok</v>
      </c>
      <c r="BA950" s="641" t="str">
        <f t="shared" si="435"/>
        <v>ok</v>
      </c>
      <c r="BB950" s="641" t="str">
        <f t="shared" si="436"/>
        <v>ok</v>
      </c>
      <c r="BC950" s="641" t="str">
        <f t="shared" si="437"/>
        <v>ok</v>
      </c>
    </row>
    <row r="951" spans="1:55" ht="12.75" hidden="1" customHeight="1">
      <c r="A951" s="34"/>
      <c r="B951" s="35">
        <f t="shared" si="421"/>
        <v>0</v>
      </c>
      <c r="C951" s="34"/>
      <c r="D951" s="250" t="s">
        <v>1048</v>
      </c>
      <c r="E951" s="242"/>
      <c r="F951" s="248"/>
      <c r="G951" s="80"/>
      <c r="H951" s="81"/>
      <c r="I951" s="245"/>
      <c r="J951" s="263"/>
      <c r="K951" s="263"/>
      <c r="L951" s="263"/>
      <c r="M951" s="685"/>
      <c r="N951" s="686"/>
      <c r="O951" s="687"/>
      <c r="P951" s="687"/>
      <c r="Q951" s="687"/>
      <c r="R951" s="687"/>
      <c r="S951" s="688"/>
      <c r="T951" s="268"/>
      <c r="U951" s="539"/>
      <c r="V951" s="299" t="str">
        <f t="shared" si="20"/>
        <v>17.36</v>
      </c>
      <c r="W951" s="299">
        <f t="shared" si="419"/>
        <v>0</v>
      </c>
      <c r="X951" s="268"/>
      <c r="Y951" s="268"/>
      <c r="Z951" s="268"/>
      <c r="AA951" s="268"/>
      <c r="AB951" s="533"/>
      <c r="AN951" s="641" t="str">
        <f t="shared" si="422"/>
        <v>revisar</v>
      </c>
      <c r="AO951" s="641" t="str">
        <f t="shared" si="423"/>
        <v>ok</v>
      </c>
      <c r="AP951" s="641" t="str">
        <f t="shared" si="424"/>
        <v>ok</v>
      </c>
      <c r="AQ951" s="641" t="str">
        <f t="shared" si="425"/>
        <v>ok</v>
      </c>
      <c r="AR951" s="641" t="str">
        <f t="shared" si="426"/>
        <v>ok</v>
      </c>
      <c r="AS951" s="641" t="str">
        <f t="shared" si="427"/>
        <v>ok</v>
      </c>
      <c r="AT951" s="641" t="str">
        <f t="shared" si="428"/>
        <v>ok</v>
      </c>
      <c r="AU951" s="641" t="str">
        <f t="shared" si="429"/>
        <v>ok</v>
      </c>
      <c r="AV951" s="641" t="str">
        <f t="shared" si="430"/>
        <v>ok</v>
      </c>
      <c r="AW951" s="641" t="str">
        <f t="shared" si="431"/>
        <v>ok</v>
      </c>
      <c r="AX951" s="641" t="str">
        <f t="shared" si="432"/>
        <v>ok</v>
      </c>
      <c r="AY951" s="641" t="str">
        <f t="shared" si="433"/>
        <v>ok</v>
      </c>
      <c r="AZ951" s="641" t="str">
        <f t="shared" si="434"/>
        <v>ok</v>
      </c>
      <c r="BA951" s="641" t="str">
        <f t="shared" si="435"/>
        <v>ok</v>
      </c>
      <c r="BB951" s="641" t="str">
        <f t="shared" si="436"/>
        <v>ok</v>
      </c>
      <c r="BC951" s="641" t="str">
        <f t="shared" si="437"/>
        <v>ok</v>
      </c>
    </row>
    <row r="952" spans="1:55" ht="12.75" hidden="1" customHeight="1">
      <c r="A952" s="34"/>
      <c r="B952" s="35">
        <f t="shared" si="421"/>
        <v>0</v>
      </c>
      <c r="C952" s="34"/>
      <c r="D952" s="253" t="s">
        <v>1049</v>
      </c>
      <c r="E952" s="242"/>
      <c r="F952" s="248"/>
      <c r="G952" s="80"/>
      <c r="H952" s="81"/>
      <c r="I952" s="245"/>
      <c r="J952" s="263"/>
      <c r="K952" s="263"/>
      <c r="L952" s="263"/>
      <c r="M952" s="685"/>
      <c r="N952" s="686"/>
      <c r="O952" s="687"/>
      <c r="P952" s="687"/>
      <c r="Q952" s="687"/>
      <c r="R952" s="687"/>
      <c r="S952" s="688"/>
      <c r="T952" s="268"/>
      <c r="U952" s="539"/>
      <c r="V952" s="299" t="str">
        <f t="shared" si="20"/>
        <v>17.37</v>
      </c>
      <c r="W952" s="299">
        <f t="shared" si="419"/>
        <v>0</v>
      </c>
      <c r="X952" s="268"/>
      <c r="Y952" s="268"/>
      <c r="Z952" s="268"/>
      <c r="AA952" s="268"/>
      <c r="AB952" s="533"/>
      <c r="AN952" s="641" t="str">
        <f t="shared" si="422"/>
        <v>revisar</v>
      </c>
      <c r="AO952" s="641" t="str">
        <f t="shared" si="423"/>
        <v>ok</v>
      </c>
      <c r="AP952" s="641" t="str">
        <f t="shared" si="424"/>
        <v>ok</v>
      </c>
      <c r="AQ952" s="641" t="str">
        <f t="shared" si="425"/>
        <v>ok</v>
      </c>
      <c r="AR952" s="641" t="str">
        <f t="shared" si="426"/>
        <v>ok</v>
      </c>
      <c r="AS952" s="641" t="str">
        <f t="shared" si="427"/>
        <v>ok</v>
      </c>
      <c r="AT952" s="641" t="str">
        <f t="shared" si="428"/>
        <v>ok</v>
      </c>
      <c r="AU952" s="641" t="str">
        <f t="shared" si="429"/>
        <v>ok</v>
      </c>
      <c r="AV952" s="641" t="str">
        <f t="shared" si="430"/>
        <v>ok</v>
      </c>
      <c r="AW952" s="641" t="str">
        <f t="shared" si="431"/>
        <v>ok</v>
      </c>
      <c r="AX952" s="641" t="str">
        <f t="shared" si="432"/>
        <v>ok</v>
      </c>
      <c r="AY952" s="641" t="str">
        <f t="shared" si="433"/>
        <v>ok</v>
      </c>
      <c r="AZ952" s="641" t="str">
        <f t="shared" si="434"/>
        <v>ok</v>
      </c>
      <c r="BA952" s="641" t="str">
        <f t="shared" si="435"/>
        <v>ok</v>
      </c>
      <c r="BB952" s="641" t="str">
        <f t="shared" si="436"/>
        <v>ok</v>
      </c>
      <c r="BC952" s="641" t="str">
        <f t="shared" si="437"/>
        <v>ok</v>
      </c>
    </row>
    <row r="953" spans="1:55" ht="12.75" hidden="1" customHeight="1">
      <c r="A953" s="34"/>
      <c r="B953" s="35">
        <f t="shared" si="421"/>
        <v>0</v>
      </c>
      <c r="C953" s="34"/>
      <c r="D953" s="250" t="s">
        <v>1050</v>
      </c>
      <c r="E953" s="242"/>
      <c r="F953" s="248"/>
      <c r="G953" s="80"/>
      <c r="H953" s="81"/>
      <c r="I953" s="245"/>
      <c r="J953" s="263"/>
      <c r="K953" s="263"/>
      <c r="L953" s="263"/>
      <c r="M953" s="685"/>
      <c r="N953" s="686"/>
      <c r="O953" s="687"/>
      <c r="P953" s="687"/>
      <c r="Q953" s="687"/>
      <c r="R953" s="687"/>
      <c r="S953" s="688"/>
      <c r="T953" s="268"/>
      <c r="U953" s="539"/>
      <c r="V953" s="299" t="str">
        <f t="shared" si="20"/>
        <v>17.38</v>
      </c>
      <c r="W953" s="299">
        <f t="shared" si="419"/>
        <v>0</v>
      </c>
      <c r="X953" s="268"/>
      <c r="Y953" s="268"/>
      <c r="Z953" s="268"/>
      <c r="AA953" s="268"/>
      <c r="AB953" s="533"/>
      <c r="AN953" s="641" t="str">
        <f t="shared" si="422"/>
        <v>revisar</v>
      </c>
      <c r="AO953" s="641" t="str">
        <f t="shared" si="423"/>
        <v>ok</v>
      </c>
      <c r="AP953" s="641" t="str">
        <f t="shared" si="424"/>
        <v>ok</v>
      </c>
      <c r="AQ953" s="641" t="str">
        <f t="shared" si="425"/>
        <v>ok</v>
      </c>
      <c r="AR953" s="641" t="str">
        <f t="shared" si="426"/>
        <v>ok</v>
      </c>
      <c r="AS953" s="641" t="str">
        <f t="shared" si="427"/>
        <v>ok</v>
      </c>
      <c r="AT953" s="641" t="str">
        <f t="shared" si="428"/>
        <v>ok</v>
      </c>
      <c r="AU953" s="641" t="str">
        <f t="shared" si="429"/>
        <v>ok</v>
      </c>
      <c r="AV953" s="641" t="str">
        <f t="shared" si="430"/>
        <v>ok</v>
      </c>
      <c r="AW953" s="641" t="str">
        <f t="shared" si="431"/>
        <v>ok</v>
      </c>
      <c r="AX953" s="641" t="str">
        <f t="shared" si="432"/>
        <v>ok</v>
      </c>
      <c r="AY953" s="641" t="str">
        <f t="shared" si="433"/>
        <v>ok</v>
      </c>
      <c r="AZ953" s="641" t="str">
        <f t="shared" si="434"/>
        <v>ok</v>
      </c>
      <c r="BA953" s="641" t="str">
        <f t="shared" si="435"/>
        <v>ok</v>
      </c>
      <c r="BB953" s="641" t="str">
        <f t="shared" si="436"/>
        <v>ok</v>
      </c>
      <c r="BC953" s="641" t="str">
        <f t="shared" si="437"/>
        <v>ok</v>
      </c>
    </row>
    <row r="954" spans="1:55" ht="12.75" hidden="1" customHeight="1">
      <c r="A954" s="34"/>
      <c r="B954" s="35">
        <f t="shared" si="421"/>
        <v>0</v>
      </c>
      <c r="C954" s="34"/>
      <c r="D954" s="253" t="s">
        <v>1051</v>
      </c>
      <c r="E954" s="242"/>
      <c r="F954" s="248"/>
      <c r="G954" s="80"/>
      <c r="H954" s="81"/>
      <c r="I954" s="245"/>
      <c r="J954" s="263"/>
      <c r="K954" s="263"/>
      <c r="L954" s="263"/>
      <c r="M954" s="685"/>
      <c r="N954" s="686"/>
      <c r="O954" s="687"/>
      <c r="P954" s="687"/>
      <c r="Q954" s="687"/>
      <c r="R954" s="687"/>
      <c r="S954" s="688"/>
      <c r="T954" s="268"/>
      <c r="U954" s="539"/>
      <c r="V954" s="299" t="str">
        <f t="shared" si="20"/>
        <v>17.39</v>
      </c>
      <c r="W954" s="299">
        <f t="shared" ref="W954:W1017" si="438">IF(L954=0,S954-Q954-(TRUNC(TRUNC(J954*(1+N954),2)*I954,2)))</f>
        <v>0</v>
      </c>
      <c r="X954" s="268"/>
      <c r="Y954" s="268"/>
      <c r="Z954" s="268"/>
      <c r="AA954" s="268"/>
      <c r="AB954" s="533"/>
      <c r="AN954" s="641" t="str">
        <f t="shared" si="422"/>
        <v>revisar</v>
      </c>
      <c r="AO954" s="641" t="str">
        <f t="shared" si="423"/>
        <v>ok</v>
      </c>
      <c r="AP954" s="641" t="str">
        <f t="shared" si="424"/>
        <v>ok</v>
      </c>
      <c r="AQ954" s="641" t="str">
        <f t="shared" si="425"/>
        <v>ok</v>
      </c>
      <c r="AR954" s="641" t="str">
        <f t="shared" si="426"/>
        <v>ok</v>
      </c>
      <c r="AS954" s="641" t="str">
        <f t="shared" si="427"/>
        <v>ok</v>
      </c>
      <c r="AT954" s="641" t="str">
        <f t="shared" si="428"/>
        <v>ok</v>
      </c>
      <c r="AU954" s="641" t="str">
        <f t="shared" si="429"/>
        <v>ok</v>
      </c>
      <c r="AV954" s="641" t="str">
        <f t="shared" si="430"/>
        <v>ok</v>
      </c>
      <c r="AW954" s="641" t="str">
        <f t="shared" si="431"/>
        <v>ok</v>
      </c>
      <c r="AX954" s="641" t="str">
        <f t="shared" si="432"/>
        <v>ok</v>
      </c>
      <c r="AY954" s="641" t="str">
        <f t="shared" si="433"/>
        <v>ok</v>
      </c>
      <c r="AZ954" s="641" t="str">
        <f t="shared" si="434"/>
        <v>ok</v>
      </c>
      <c r="BA954" s="641" t="str">
        <f t="shared" si="435"/>
        <v>ok</v>
      </c>
      <c r="BB954" s="641" t="str">
        <f t="shared" si="436"/>
        <v>ok</v>
      </c>
      <c r="BC954" s="641" t="str">
        <f t="shared" si="437"/>
        <v>ok</v>
      </c>
    </row>
    <row r="955" spans="1:55" ht="12.75" hidden="1" customHeight="1">
      <c r="A955" s="34"/>
      <c r="B955" s="35">
        <f t="shared" si="421"/>
        <v>0</v>
      </c>
      <c r="C955" s="34"/>
      <c r="D955" s="250" t="s">
        <v>1052</v>
      </c>
      <c r="E955" s="242"/>
      <c r="F955" s="248"/>
      <c r="G955" s="80"/>
      <c r="H955" s="81"/>
      <c r="I955" s="245"/>
      <c r="J955" s="263"/>
      <c r="K955" s="263"/>
      <c r="L955" s="263"/>
      <c r="M955" s="685"/>
      <c r="N955" s="686"/>
      <c r="O955" s="687"/>
      <c r="P955" s="687"/>
      <c r="Q955" s="687"/>
      <c r="R955" s="687"/>
      <c r="S955" s="688"/>
      <c r="T955" s="268"/>
      <c r="U955" s="539"/>
      <c r="V955" s="299" t="str">
        <f t="shared" si="20"/>
        <v>17.40</v>
      </c>
      <c r="W955" s="299">
        <f t="shared" si="438"/>
        <v>0</v>
      </c>
      <c r="X955" s="268"/>
      <c r="Y955" s="268"/>
      <c r="Z955" s="268"/>
      <c r="AA955" s="268"/>
      <c r="AB955" s="533"/>
      <c r="AN955" s="641" t="str">
        <f t="shared" si="422"/>
        <v>revisar</v>
      </c>
      <c r="AO955" s="641" t="str">
        <f t="shared" si="423"/>
        <v>ok</v>
      </c>
      <c r="AP955" s="641" t="str">
        <f t="shared" si="424"/>
        <v>ok</v>
      </c>
      <c r="AQ955" s="641" t="str">
        <f t="shared" si="425"/>
        <v>ok</v>
      </c>
      <c r="AR955" s="641" t="str">
        <f t="shared" si="426"/>
        <v>ok</v>
      </c>
      <c r="AS955" s="641" t="str">
        <f t="shared" si="427"/>
        <v>ok</v>
      </c>
      <c r="AT955" s="641" t="str">
        <f t="shared" si="428"/>
        <v>ok</v>
      </c>
      <c r="AU955" s="641" t="str">
        <f t="shared" si="429"/>
        <v>ok</v>
      </c>
      <c r="AV955" s="641" t="str">
        <f t="shared" si="430"/>
        <v>ok</v>
      </c>
      <c r="AW955" s="641" t="str">
        <f t="shared" si="431"/>
        <v>ok</v>
      </c>
      <c r="AX955" s="641" t="str">
        <f t="shared" si="432"/>
        <v>ok</v>
      </c>
      <c r="AY955" s="641" t="str">
        <f t="shared" si="433"/>
        <v>ok</v>
      </c>
      <c r="AZ955" s="641" t="str">
        <f t="shared" si="434"/>
        <v>ok</v>
      </c>
      <c r="BA955" s="641" t="str">
        <f t="shared" si="435"/>
        <v>ok</v>
      </c>
      <c r="BB955" s="641" t="str">
        <f t="shared" si="436"/>
        <v>ok</v>
      </c>
      <c r="BC955" s="641" t="str">
        <f t="shared" si="437"/>
        <v>ok</v>
      </c>
    </row>
    <row r="956" spans="1:55" ht="12.75" hidden="1" customHeight="1">
      <c r="A956" s="34"/>
      <c r="B956" s="35">
        <f t="shared" si="421"/>
        <v>0</v>
      </c>
      <c r="C956" s="34"/>
      <c r="D956" s="253" t="s">
        <v>1053</v>
      </c>
      <c r="E956" s="242"/>
      <c r="F956" s="248"/>
      <c r="G956" s="80"/>
      <c r="H956" s="81"/>
      <c r="I956" s="245"/>
      <c r="J956" s="263"/>
      <c r="K956" s="263"/>
      <c r="L956" s="263"/>
      <c r="M956" s="685"/>
      <c r="N956" s="686"/>
      <c r="O956" s="687"/>
      <c r="P956" s="687"/>
      <c r="Q956" s="687"/>
      <c r="R956" s="687"/>
      <c r="S956" s="688"/>
      <c r="T956" s="268"/>
      <c r="U956" s="539"/>
      <c r="V956" s="299" t="str">
        <f t="shared" si="20"/>
        <v>17.41</v>
      </c>
      <c r="W956" s="299">
        <f t="shared" si="438"/>
        <v>0</v>
      </c>
      <c r="X956" s="268"/>
      <c r="Y956" s="268"/>
      <c r="Z956" s="268"/>
      <c r="AA956" s="268"/>
      <c r="AB956" s="533"/>
      <c r="AN956" s="641" t="str">
        <f t="shared" si="422"/>
        <v>revisar</v>
      </c>
      <c r="AO956" s="641" t="str">
        <f t="shared" si="423"/>
        <v>ok</v>
      </c>
      <c r="AP956" s="641" t="str">
        <f t="shared" si="424"/>
        <v>ok</v>
      </c>
      <c r="AQ956" s="641" t="str">
        <f t="shared" si="425"/>
        <v>ok</v>
      </c>
      <c r="AR956" s="641" t="str">
        <f t="shared" si="426"/>
        <v>ok</v>
      </c>
      <c r="AS956" s="641" t="str">
        <f t="shared" si="427"/>
        <v>ok</v>
      </c>
      <c r="AT956" s="641" t="str">
        <f t="shared" si="428"/>
        <v>ok</v>
      </c>
      <c r="AU956" s="641" t="str">
        <f t="shared" si="429"/>
        <v>ok</v>
      </c>
      <c r="AV956" s="641" t="str">
        <f t="shared" si="430"/>
        <v>ok</v>
      </c>
      <c r="AW956" s="641" t="str">
        <f t="shared" si="431"/>
        <v>ok</v>
      </c>
      <c r="AX956" s="641" t="str">
        <f t="shared" si="432"/>
        <v>ok</v>
      </c>
      <c r="AY956" s="641" t="str">
        <f t="shared" si="433"/>
        <v>ok</v>
      </c>
      <c r="AZ956" s="641" t="str">
        <f t="shared" si="434"/>
        <v>ok</v>
      </c>
      <c r="BA956" s="641" t="str">
        <f t="shared" si="435"/>
        <v>ok</v>
      </c>
      <c r="BB956" s="641" t="str">
        <f t="shared" si="436"/>
        <v>ok</v>
      </c>
      <c r="BC956" s="641" t="str">
        <f t="shared" si="437"/>
        <v>ok</v>
      </c>
    </row>
    <row r="957" spans="1:55" ht="12.75" hidden="1" customHeight="1">
      <c r="A957" s="34"/>
      <c r="B957" s="35">
        <f t="shared" si="421"/>
        <v>0</v>
      </c>
      <c r="C957" s="34"/>
      <c r="D957" s="250" t="s">
        <v>1054</v>
      </c>
      <c r="E957" s="242"/>
      <c r="F957" s="248"/>
      <c r="G957" s="80"/>
      <c r="H957" s="81"/>
      <c r="I957" s="245"/>
      <c r="J957" s="263"/>
      <c r="K957" s="263"/>
      <c r="L957" s="263"/>
      <c r="M957" s="685"/>
      <c r="N957" s="686"/>
      <c r="O957" s="687"/>
      <c r="P957" s="687"/>
      <c r="Q957" s="687"/>
      <c r="R957" s="687"/>
      <c r="S957" s="688"/>
      <c r="T957" s="268"/>
      <c r="U957" s="539"/>
      <c r="V957" s="299" t="str">
        <f t="shared" si="20"/>
        <v>17.42</v>
      </c>
      <c r="W957" s="299">
        <f t="shared" si="438"/>
        <v>0</v>
      </c>
      <c r="X957" s="268"/>
      <c r="Y957" s="268"/>
      <c r="Z957" s="268"/>
      <c r="AA957" s="268"/>
      <c r="AB957" s="533"/>
      <c r="AN957" s="641" t="str">
        <f t="shared" si="422"/>
        <v>revisar</v>
      </c>
      <c r="AO957" s="641" t="str">
        <f t="shared" si="423"/>
        <v>ok</v>
      </c>
      <c r="AP957" s="641" t="str">
        <f t="shared" si="424"/>
        <v>ok</v>
      </c>
      <c r="AQ957" s="641" t="str">
        <f t="shared" si="425"/>
        <v>ok</v>
      </c>
      <c r="AR957" s="641" t="str">
        <f t="shared" si="426"/>
        <v>ok</v>
      </c>
      <c r="AS957" s="641" t="str">
        <f t="shared" si="427"/>
        <v>ok</v>
      </c>
      <c r="AT957" s="641" t="str">
        <f t="shared" si="428"/>
        <v>ok</v>
      </c>
      <c r="AU957" s="641" t="str">
        <f t="shared" si="429"/>
        <v>ok</v>
      </c>
      <c r="AV957" s="641" t="str">
        <f t="shared" si="430"/>
        <v>ok</v>
      </c>
      <c r="AW957" s="641" t="str">
        <f t="shared" si="431"/>
        <v>ok</v>
      </c>
      <c r="AX957" s="641" t="str">
        <f t="shared" si="432"/>
        <v>ok</v>
      </c>
      <c r="AY957" s="641" t="str">
        <f t="shared" si="433"/>
        <v>ok</v>
      </c>
      <c r="AZ957" s="641" t="str">
        <f t="shared" si="434"/>
        <v>ok</v>
      </c>
      <c r="BA957" s="641" t="str">
        <f t="shared" si="435"/>
        <v>ok</v>
      </c>
      <c r="BB957" s="641" t="str">
        <f t="shared" si="436"/>
        <v>ok</v>
      </c>
      <c r="BC957" s="641" t="str">
        <f t="shared" si="437"/>
        <v>ok</v>
      </c>
    </row>
    <row r="958" spans="1:55" ht="12.75" hidden="1" customHeight="1">
      <c r="A958" s="34"/>
      <c r="B958" s="35">
        <f t="shared" si="421"/>
        <v>0</v>
      </c>
      <c r="C958" s="34"/>
      <c r="D958" s="253" t="s">
        <v>1055</v>
      </c>
      <c r="E958" s="242"/>
      <c r="F958" s="248"/>
      <c r="G958" s="80"/>
      <c r="H958" s="81"/>
      <c r="I958" s="245"/>
      <c r="J958" s="263"/>
      <c r="K958" s="263"/>
      <c r="L958" s="263"/>
      <c r="M958" s="685"/>
      <c r="N958" s="686"/>
      <c r="O958" s="687"/>
      <c r="P958" s="687"/>
      <c r="Q958" s="687"/>
      <c r="R958" s="687"/>
      <c r="S958" s="688"/>
      <c r="T958" s="268"/>
      <c r="U958" s="539"/>
      <c r="V958" s="299" t="str">
        <f t="shared" si="20"/>
        <v>17.43</v>
      </c>
      <c r="W958" s="299">
        <f t="shared" si="438"/>
        <v>0</v>
      </c>
      <c r="X958" s="268"/>
      <c r="Y958" s="268"/>
      <c r="Z958" s="268"/>
      <c r="AA958" s="268"/>
      <c r="AB958" s="533"/>
      <c r="AN958" s="641" t="str">
        <f t="shared" si="422"/>
        <v>revisar</v>
      </c>
      <c r="AO958" s="641" t="str">
        <f t="shared" si="423"/>
        <v>ok</v>
      </c>
      <c r="AP958" s="641" t="str">
        <f t="shared" si="424"/>
        <v>ok</v>
      </c>
      <c r="AQ958" s="641" t="str">
        <f t="shared" si="425"/>
        <v>ok</v>
      </c>
      <c r="AR958" s="641" t="str">
        <f t="shared" si="426"/>
        <v>ok</v>
      </c>
      <c r="AS958" s="641" t="str">
        <f t="shared" si="427"/>
        <v>ok</v>
      </c>
      <c r="AT958" s="641" t="str">
        <f t="shared" si="428"/>
        <v>ok</v>
      </c>
      <c r="AU958" s="641" t="str">
        <f t="shared" si="429"/>
        <v>ok</v>
      </c>
      <c r="AV958" s="641" t="str">
        <f t="shared" si="430"/>
        <v>ok</v>
      </c>
      <c r="AW958" s="641" t="str">
        <f t="shared" si="431"/>
        <v>ok</v>
      </c>
      <c r="AX958" s="641" t="str">
        <f t="shared" si="432"/>
        <v>ok</v>
      </c>
      <c r="AY958" s="641" t="str">
        <f t="shared" si="433"/>
        <v>ok</v>
      </c>
      <c r="AZ958" s="641" t="str">
        <f t="shared" si="434"/>
        <v>ok</v>
      </c>
      <c r="BA958" s="641" t="str">
        <f t="shared" si="435"/>
        <v>ok</v>
      </c>
      <c r="BB958" s="641" t="str">
        <f t="shared" si="436"/>
        <v>ok</v>
      </c>
      <c r="BC958" s="641" t="str">
        <f t="shared" si="437"/>
        <v>ok</v>
      </c>
    </row>
    <row r="959" spans="1:55" ht="12.75" hidden="1" customHeight="1">
      <c r="A959" s="34"/>
      <c r="B959" s="35">
        <f t="shared" si="421"/>
        <v>0</v>
      </c>
      <c r="C959" s="34"/>
      <c r="D959" s="250" t="s">
        <v>1056</v>
      </c>
      <c r="E959" s="242"/>
      <c r="F959" s="248"/>
      <c r="G959" s="80"/>
      <c r="H959" s="81"/>
      <c r="I959" s="245"/>
      <c r="J959" s="263"/>
      <c r="K959" s="263"/>
      <c r="L959" s="263"/>
      <c r="M959" s="685"/>
      <c r="N959" s="686"/>
      <c r="O959" s="687"/>
      <c r="P959" s="687"/>
      <c r="Q959" s="687"/>
      <c r="R959" s="687"/>
      <c r="S959" s="688"/>
      <c r="T959" s="268"/>
      <c r="U959" s="539"/>
      <c r="V959" s="299" t="str">
        <f t="shared" si="20"/>
        <v>17.44</v>
      </c>
      <c r="W959" s="299">
        <f t="shared" si="438"/>
        <v>0</v>
      </c>
      <c r="X959" s="268"/>
      <c r="Y959" s="268"/>
      <c r="Z959" s="268"/>
      <c r="AA959" s="268"/>
      <c r="AB959" s="533"/>
      <c r="AN959" s="641" t="str">
        <f t="shared" si="422"/>
        <v>revisar</v>
      </c>
      <c r="AO959" s="641" t="str">
        <f t="shared" si="423"/>
        <v>ok</v>
      </c>
      <c r="AP959" s="641" t="str">
        <f t="shared" si="424"/>
        <v>ok</v>
      </c>
      <c r="AQ959" s="641" t="str">
        <f t="shared" si="425"/>
        <v>ok</v>
      </c>
      <c r="AR959" s="641" t="str">
        <f t="shared" si="426"/>
        <v>ok</v>
      </c>
      <c r="AS959" s="641" t="str">
        <f t="shared" si="427"/>
        <v>ok</v>
      </c>
      <c r="AT959" s="641" t="str">
        <f t="shared" si="428"/>
        <v>ok</v>
      </c>
      <c r="AU959" s="641" t="str">
        <f t="shared" si="429"/>
        <v>ok</v>
      </c>
      <c r="AV959" s="641" t="str">
        <f t="shared" si="430"/>
        <v>ok</v>
      </c>
      <c r="AW959" s="641" t="str">
        <f t="shared" si="431"/>
        <v>ok</v>
      </c>
      <c r="AX959" s="641" t="str">
        <f t="shared" si="432"/>
        <v>ok</v>
      </c>
      <c r="AY959" s="641" t="str">
        <f t="shared" si="433"/>
        <v>ok</v>
      </c>
      <c r="AZ959" s="641" t="str">
        <f t="shared" si="434"/>
        <v>ok</v>
      </c>
      <c r="BA959" s="641" t="str">
        <f t="shared" si="435"/>
        <v>ok</v>
      </c>
      <c r="BB959" s="641" t="str">
        <f t="shared" si="436"/>
        <v>ok</v>
      </c>
      <c r="BC959" s="641" t="str">
        <f t="shared" si="437"/>
        <v>ok</v>
      </c>
    </row>
    <row r="960" spans="1:55" ht="12.75" hidden="1" customHeight="1">
      <c r="A960" s="34"/>
      <c r="B960" s="35">
        <f t="shared" si="421"/>
        <v>0</v>
      </c>
      <c r="C960" s="34"/>
      <c r="D960" s="253" t="s">
        <v>1057</v>
      </c>
      <c r="E960" s="242"/>
      <c r="F960" s="248"/>
      <c r="G960" s="80"/>
      <c r="H960" s="81"/>
      <c r="I960" s="245"/>
      <c r="J960" s="263"/>
      <c r="K960" s="263"/>
      <c r="L960" s="263"/>
      <c r="M960" s="685"/>
      <c r="N960" s="686"/>
      <c r="O960" s="687"/>
      <c r="P960" s="687"/>
      <c r="Q960" s="687"/>
      <c r="R960" s="687"/>
      <c r="S960" s="688"/>
      <c r="T960" s="268"/>
      <c r="U960" s="539"/>
      <c r="V960" s="299" t="str">
        <f t="shared" si="20"/>
        <v>17.45</v>
      </c>
      <c r="W960" s="299">
        <f t="shared" si="438"/>
        <v>0</v>
      </c>
      <c r="X960" s="268"/>
      <c r="Y960" s="268"/>
      <c r="Z960" s="268"/>
      <c r="AA960" s="268"/>
      <c r="AB960" s="533"/>
      <c r="AN960" s="641" t="str">
        <f t="shared" si="422"/>
        <v>revisar</v>
      </c>
      <c r="AO960" s="641" t="str">
        <f t="shared" si="423"/>
        <v>ok</v>
      </c>
      <c r="AP960" s="641" t="str">
        <f t="shared" si="424"/>
        <v>ok</v>
      </c>
      <c r="AQ960" s="641" t="str">
        <f t="shared" si="425"/>
        <v>ok</v>
      </c>
      <c r="AR960" s="641" t="str">
        <f t="shared" si="426"/>
        <v>ok</v>
      </c>
      <c r="AS960" s="641" t="str">
        <f t="shared" si="427"/>
        <v>ok</v>
      </c>
      <c r="AT960" s="641" t="str">
        <f t="shared" si="428"/>
        <v>ok</v>
      </c>
      <c r="AU960" s="641" t="str">
        <f t="shared" si="429"/>
        <v>ok</v>
      </c>
      <c r="AV960" s="641" t="str">
        <f t="shared" si="430"/>
        <v>ok</v>
      </c>
      <c r="AW960" s="641" t="str">
        <f t="shared" si="431"/>
        <v>ok</v>
      </c>
      <c r="AX960" s="641" t="str">
        <f t="shared" si="432"/>
        <v>ok</v>
      </c>
      <c r="AY960" s="641" t="str">
        <f t="shared" si="433"/>
        <v>ok</v>
      </c>
      <c r="AZ960" s="641" t="str">
        <f t="shared" si="434"/>
        <v>ok</v>
      </c>
      <c r="BA960" s="641" t="str">
        <f t="shared" si="435"/>
        <v>ok</v>
      </c>
      <c r="BB960" s="641" t="str">
        <f t="shared" si="436"/>
        <v>ok</v>
      </c>
      <c r="BC960" s="641" t="str">
        <f t="shared" si="437"/>
        <v>ok</v>
      </c>
    </row>
    <row r="961" spans="1:55" ht="12.75" hidden="1" customHeight="1">
      <c r="A961" s="34"/>
      <c r="B961" s="35">
        <f t="shared" si="421"/>
        <v>0</v>
      </c>
      <c r="C961" s="34"/>
      <c r="D961" s="250" t="s">
        <v>1058</v>
      </c>
      <c r="E961" s="242"/>
      <c r="F961" s="248"/>
      <c r="G961" s="80"/>
      <c r="H961" s="81"/>
      <c r="I961" s="245"/>
      <c r="J961" s="263"/>
      <c r="K961" s="263"/>
      <c r="L961" s="263"/>
      <c r="M961" s="685"/>
      <c r="N961" s="686"/>
      <c r="O961" s="687"/>
      <c r="P961" s="687"/>
      <c r="Q961" s="687"/>
      <c r="R961" s="687"/>
      <c r="S961" s="688"/>
      <c r="T961" s="268"/>
      <c r="U961" s="539"/>
      <c r="V961" s="299" t="str">
        <f t="shared" si="20"/>
        <v>17.46</v>
      </c>
      <c r="W961" s="299">
        <f t="shared" si="438"/>
        <v>0</v>
      </c>
      <c r="X961" s="268"/>
      <c r="Y961" s="268"/>
      <c r="Z961" s="268"/>
      <c r="AA961" s="268"/>
      <c r="AB961" s="533"/>
      <c r="AN961" s="641" t="str">
        <f t="shared" si="422"/>
        <v>revisar</v>
      </c>
      <c r="AO961" s="641" t="str">
        <f t="shared" si="423"/>
        <v>ok</v>
      </c>
      <c r="AP961" s="641" t="str">
        <f t="shared" si="424"/>
        <v>ok</v>
      </c>
      <c r="AQ961" s="641" t="str">
        <f t="shared" si="425"/>
        <v>ok</v>
      </c>
      <c r="AR961" s="641" t="str">
        <f t="shared" si="426"/>
        <v>ok</v>
      </c>
      <c r="AS961" s="641" t="str">
        <f t="shared" si="427"/>
        <v>ok</v>
      </c>
      <c r="AT961" s="641" t="str">
        <f t="shared" si="428"/>
        <v>ok</v>
      </c>
      <c r="AU961" s="641" t="str">
        <f t="shared" si="429"/>
        <v>ok</v>
      </c>
      <c r="AV961" s="641" t="str">
        <f t="shared" si="430"/>
        <v>ok</v>
      </c>
      <c r="AW961" s="641" t="str">
        <f t="shared" si="431"/>
        <v>ok</v>
      </c>
      <c r="AX961" s="641" t="str">
        <f t="shared" si="432"/>
        <v>ok</v>
      </c>
      <c r="AY961" s="641" t="str">
        <f t="shared" si="433"/>
        <v>ok</v>
      </c>
      <c r="AZ961" s="641" t="str">
        <f t="shared" si="434"/>
        <v>ok</v>
      </c>
      <c r="BA961" s="641" t="str">
        <f t="shared" si="435"/>
        <v>ok</v>
      </c>
      <c r="BB961" s="641" t="str">
        <f t="shared" si="436"/>
        <v>ok</v>
      </c>
      <c r="BC961" s="641" t="str">
        <f t="shared" si="437"/>
        <v>ok</v>
      </c>
    </row>
    <row r="962" spans="1:55" ht="12.75" hidden="1" customHeight="1">
      <c r="A962" s="34"/>
      <c r="B962" s="35">
        <f t="shared" si="421"/>
        <v>0</v>
      </c>
      <c r="C962" s="34"/>
      <c r="D962" s="253" t="s">
        <v>1059</v>
      </c>
      <c r="E962" s="242"/>
      <c r="F962" s="248"/>
      <c r="G962" s="80"/>
      <c r="H962" s="81"/>
      <c r="I962" s="245"/>
      <c r="J962" s="263"/>
      <c r="K962" s="263"/>
      <c r="L962" s="263"/>
      <c r="M962" s="685"/>
      <c r="N962" s="686"/>
      <c r="O962" s="687"/>
      <c r="P962" s="687"/>
      <c r="Q962" s="687"/>
      <c r="R962" s="687"/>
      <c r="S962" s="688"/>
      <c r="T962" s="268"/>
      <c r="U962" s="539"/>
      <c r="V962" s="299" t="str">
        <f t="shared" si="20"/>
        <v>17.47</v>
      </c>
      <c r="W962" s="299">
        <f t="shared" si="438"/>
        <v>0</v>
      </c>
      <c r="X962" s="268"/>
      <c r="Y962" s="268"/>
      <c r="Z962" s="268"/>
      <c r="AA962" s="268"/>
      <c r="AB962" s="533"/>
      <c r="AN962" s="641" t="str">
        <f t="shared" si="422"/>
        <v>revisar</v>
      </c>
      <c r="AO962" s="641" t="str">
        <f t="shared" si="423"/>
        <v>ok</v>
      </c>
      <c r="AP962" s="641" t="str">
        <f t="shared" si="424"/>
        <v>ok</v>
      </c>
      <c r="AQ962" s="641" t="str">
        <f t="shared" si="425"/>
        <v>ok</v>
      </c>
      <c r="AR962" s="641" t="str">
        <f t="shared" si="426"/>
        <v>ok</v>
      </c>
      <c r="AS962" s="641" t="str">
        <f t="shared" si="427"/>
        <v>ok</v>
      </c>
      <c r="AT962" s="641" t="str">
        <f t="shared" si="428"/>
        <v>ok</v>
      </c>
      <c r="AU962" s="641" t="str">
        <f t="shared" si="429"/>
        <v>ok</v>
      </c>
      <c r="AV962" s="641" t="str">
        <f t="shared" si="430"/>
        <v>ok</v>
      </c>
      <c r="AW962" s="641" t="str">
        <f t="shared" si="431"/>
        <v>ok</v>
      </c>
      <c r="AX962" s="641" t="str">
        <f t="shared" si="432"/>
        <v>ok</v>
      </c>
      <c r="AY962" s="641" t="str">
        <f t="shared" si="433"/>
        <v>ok</v>
      </c>
      <c r="AZ962" s="641" t="str">
        <f t="shared" si="434"/>
        <v>ok</v>
      </c>
      <c r="BA962" s="641" t="str">
        <f t="shared" si="435"/>
        <v>ok</v>
      </c>
      <c r="BB962" s="641" t="str">
        <f t="shared" si="436"/>
        <v>ok</v>
      </c>
      <c r="BC962" s="641" t="str">
        <f t="shared" si="437"/>
        <v>ok</v>
      </c>
    </row>
    <row r="963" spans="1:55" ht="12.75" hidden="1" customHeight="1">
      <c r="A963" s="34"/>
      <c r="B963" s="35">
        <f t="shared" si="421"/>
        <v>0</v>
      </c>
      <c r="C963" s="34"/>
      <c r="D963" s="250" t="s">
        <v>1060</v>
      </c>
      <c r="E963" s="242"/>
      <c r="F963" s="248"/>
      <c r="G963" s="80"/>
      <c r="H963" s="81"/>
      <c r="I963" s="245"/>
      <c r="J963" s="263"/>
      <c r="K963" s="263"/>
      <c r="L963" s="263"/>
      <c r="M963" s="685"/>
      <c r="N963" s="686"/>
      <c r="O963" s="687"/>
      <c r="P963" s="687"/>
      <c r="Q963" s="687"/>
      <c r="R963" s="687"/>
      <c r="S963" s="688"/>
      <c r="T963" s="268"/>
      <c r="U963" s="539"/>
      <c r="V963" s="299" t="str">
        <f t="shared" si="20"/>
        <v>17.48</v>
      </c>
      <c r="W963" s="299">
        <f t="shared" si="438"/>
        <v>0</v>
      </c>
      <c r="X963" s="268"/>
      <c r="Y963" s="268"/>
      <c r="Z963" s="268"/>
      <c r="AA963" s="268"/>
      <c r="AB963" s="533"/>
      <c r="AN963" s="641" t="str">
        <f t="shared" si="422"/>
        <v>revisar</v>
      </c>
      <c r="AO963" s="641" t="str">
        <f t="shared" si="423"/>
        <v>ok</v>
      </c>
      <c r="AP963" s="641" t="str">
        <f t="shared" si="424"/>
        <v>ok</v>
      </c>
      <c r="AQ963" s="641" t="str">
        <f t="shared" si="425"/>
        <v>ok</v>
      </c>
      <c r="AR963" s="641" t="str">
        <f t="shared" si="426"/>
        <v>ok</v>
      </c>
      <c r="AS963" s="641" t="str">
        <f t="shared" si="427"/>
        <v>ok</v>
      </c>
      <c r="AT963" s="641" t="str">
        <f t="shared" si="428"/>
        <v>ok</v>
      </c>
      <c r="AU963" s="641" t="str">
        <f t="shared" si="429"/>
        <v>ok</v>
      </c>
      <c r="AV963" s="641" t="str">
        <f t="shared" si="430"/>
        <v>ok</v>
      </c>
      <c r="AW963" s="641" t="str">
        <f t="shared" si="431"/>
        <v>ok</v>
      </c>
      <c r="AX963" s="641" t="str">
        <f t="shared" si="432"/>
        <v>ok</v>
      </c>
      <c r="AY963" s="641" t="str">
        <f t="shared" si="433"/>
        <v>ok</v>
      </c>
      <c r="AZ963" s="641" t="str">
        <f t="shared" si="434"/>
        <v>ok</v>
      </c>
      <c r="BA963" s="641" t="str">
        <f t="shared" si="435"/>
        <v>ok</v>
      </c>
      <c r="BB963" s="641" t="str">
        <f t="shared" si="436"/>
        <v>ok</v>
      </c>
      <c r="BC963" s="641" t="str">
        <f t="shared" si="437"/>
        <v>ok</v>
      </c>
    </row>
    <row r="964" spans="1:55" ht="12.75" hidden="1" customHeight="1">
      <c r="A964" s="34"/>
      <c r="B964" s="35">
        <f t="shared" si="421"/>
        <v>0</v>
      </c>
      <c r="C964" s="34"/>
      <c r="D964" s="253" t="s">
        <v>1061</v>
      </c>
      <c r="E964" s="242"/>
      <c r="F964" s="248"/>
      <c r="G964" s="80"/>
      <c r="H964" s="81"/>
      <c r="I964" s="245"/>
      <c r="J964" s="263"/>
      <c r="K964" s="263"/>
      <c r="L964" s="263"/>
      <c r="M964" s="685"/>
      <c r="N964" s="686"/>
      <c r="O964" s="687"/>
      <c r="P964" s="687"/>
      <c r="Q964" s="687"/>
      <c r="R964" s="687"/>
      <c r="S964" s="688"/>
      <c r="T964" s="268"/>
      <c r="U964" s="539"/>
      <c r="V964" s="299" t="str">
        <f t="shared" si="20"/>
        <v>17.49</v>
      </c>
      <c r="W964" s="299">
        <f t="shared" si="438"/>
        <v>0</v>
      </c>
      <c r="X964" s="268"/>
      <c r="Y964" s="268"/>
      <c r="Z964" s="268"/>
      <c r="AA964" s="268"/>
      <c r="AB964" s="533"/>
      <c r="AN964" s="641" t="str">
        <f t="shared" si="422"/>
        <v>revisar</v>
      </c>
      <c r="AO964" s="641" t="str">
        <f t="shared" si="423"/>
        <v>ok</v>
      </c>
      <c r="AP964" s="641" t="str">
        <f t="shared" si="424"/>
        <v>ok</v>
      </c>
      <c r="AQ964" s="641" t="str">
        <f t="shared" si="425"/>
        <v>ok</v>
      </c>
      <c r="AR964" s="641" t="str">
        <f t="shared" si="426"/>
        <v>ok</v>
      </c>
      <c r="AS964" s="641" t="str">
        <f t="shared" si="427"/>
        <v>ok</v>
      </c>
      <c r="AT964" s="641" t="str">
        <f t="shared" si="428"/>
        <v>ok</v>
      </c>
      <c r="AU964" s="641" t="str">
        <f t="shared" si="429"/>
        <v>ok</v>
      </c>
      <c r="AV964" s="641" t="str">
        <f t="shared" si="430"/>
        <v>ok</v>
      </c>
      <c r="AW964" s="641" t="str">
        <f t="shared" si="431"/>
        <v>ok</v>
      </c>
      <c r="AX964" s="641" t="str">
        <f t="shared" si="432"/>
        <v>ok</v>
      </c>
      <c r="AY964" s="641" t="str">
        <f t="shared" si="433"/>
        <v>ok</v>
      </c>
      <c r="AZ964" s="641" t="str">
        <f t="shared" si="434"/>
        <v>ok</v>
      </c>
      <c r="BA964" s="641" t="str">
        <f t="shared" si="435"/>
        <v>ok</v>
      </c>
      <c r="BB964" s="641" t="str">
        <f t="shared" si="436"/>
        <v>ok</v>
      </c>
      <c r="BC964" s="641" t="str">
        <f t="shared" si="437"/>
        <v>ok</v>
      </c>
    </row>
    <row r="965" spans="1:55" ht="12.75" hidden="1" customHeight="1">
      <c r="A965" s="34"/>
      <c r="B965" s="35">
        <f t="shared" si="421"/>
        <v>0</v>
      </c>
      <c r="C965" s="34"/>
      <c r="D965" s="250" t="s">
        <v>1062</v>
      </c>
      <c r="E965" s="242"/>
      <c r="F965" s="248"/>
      <c r="G965" s="80"/>
      <c r="H965" s="81"/>
      <c r="I965" s="245"/>
      <c r="J965" s="263"/>
      <c r="K965" s="263"/>
      <c r="L965" s="263"/>
      <c r="M965" s="685"/>
      <c r="N965" s="686"/>
      <c r="O965" s="687"/>
      <c r="P965" s="687"/>
      <c r="Q965" s="687"/>
      <c r="R965" s="687"/>
      <c r="S965" s="688"/>
      <c r="T965" s="268"/>
      <c r="U965" s="539"/>
      <c r="V965" s="299" t="str">
        <f t="shared" si="20"/>
        <v>17.50</v>
      </c>
      <c r="W965" s="299">
        <f t="shared" si="438"/>
        <v>0</v>
      </c>
      <c r="X965" s="268"/>
      <c r="Y965" s="268"/>
      <c r="Z965" s="268"/>
      <c r="AA965" s="268"/>
      <c r="AB965" s="533"/>
      <c r="AN965" s="641" t="str">
        <f t="shared" si="422"/>
        <v>revisar</v>
      </c>
      <c r="AO965" s="641" t="str">
        <f t="shared" si="423"/>
        <v>ok</v>
      </c>
      <c r="AP965" s="641" t="str">
        <f t="shared" si="424"/>
        <v>ok</v>
      </c>
      <c r="AQ965" s="641" t="str">
        <f t="shared" si="425"/>
        <v>ok</v>
      </c>
      <c r="AR965" s="641" t="str">
        <f t="shared" si="426"/>
        <v>ok</v>
      </c>
      <c r="AS965" s="641" t="str">
        <f t="shared" si="427"/>
        <v>ok</v>
      </c>
      <c r="AT965" s="641" t="str">
        <f t="shared" si="428"/>
        <v>ok</v>
      </c>
      <c r="AU965" s="641" t="str">
        <f t="shared" si="429"/>
        <v>ok</v>
      </c>
      <c r="AV965" s="641" t="str">
        <f t="shared" si="430"/>
        <v>ok</v>
      </c>
      <c r="AW965" s="641" t="str">
        <f t="shared" si="431"/>
        <v>ok</v>
      </c>
      <c r="AX965" s="641" t="str">
        <f t="shared" si="432"/>
        <v>ok</v>
      </c>
      <c r="AY965" s="641" t="str">
        <f t="shared" si="433"/>
        <v>ok</v>
      </c>
      <c r="AZ965" s="641" t="str">
        <f t="shared" si="434"/>
        <v>ok</v>
      </c>
      <c r="BA965" s="641" t="str">
        <f t="shared" si="435"/>
        <v>ok</v>
      </c>
      <c r="BB965" s="641" t="str">
        <f t="shared" si="436"/>
        <v>ok</v>
      </c>
      <c r="BC965" s="641" t="str">
        <f t="shared" si="437"/>
        <v>ok</v>
      </c>
    </row>
    <row r="966" spans="1:55" ht="12.75" hidden="1" customHeight="1">
      <c r="A966" s="34"/>
      <c r="B966" s="35"/>
      <c r="C966" s="34"/>
      <c r="D966" s="255"/>
      <c r="E966" s="25"/>
      <c r="F966" s="25"/>
      <c r="G966" s="37"/>
      <c r="H966" s="25"/>
      <c r="I966" s="38"/>
      <c r="J966" s="269"/>
      <c r="K966" s="269"/>
      <c r="L966" s="269"/>
      <c r="M966" s="689"/>
      <c r="N966" s="696"/>
      <c r="O966" s="690"/>
      <c r="P966" s="690"/>
      <c r="Q966" s="690"/>
      <c r="R966" s="690"/>
      <c r="S966" s="691"/>
      <c r="T966" s="268"/>
      <c r="U966" s="539"/>
      <c r="V966" s="299">
        <f t="shared" si="20"/>
        <v>0</v>
      </c>
      <c r="W966" s="299">
        <f t="shared" si="438"/>
        <v>0</v>
      </c>
      <c r="X966" s="268"/>
      <c r="Y966" s="268"/>
      <c r="Z966" s="268"/>
      <c r="AA966" s="268"/>
      <c r="AB966" s="533"/>
      <c r="AN966" s="641" t="str">
        <f t="shared" si="422"/>
        <v>ok</v>
      </c>
      <c r="AO966" s="641" t="str">
        <f t="shared" si="423"/>
        <v>ok</v>
      </c>
      <c r="AP966" s="641" t="str">
        <f t="shared" si="424"/>
        <v>ok</v>
      </c>
      <c r="AQ966" s="641" t="str">
        <f t="shared" si="425"/>
        <v>ok</v>
      </c>
      <c r="AR966" s="641" t="str">
        <f t="shared" si="426"/>
        <v>ok</v>
      </c>
      <c r="AS966" s="641" t="str">
        <f t="shared" si="427"/>
        <v>ok</v>
      </c>
      <c r="AT966" s="641" t="str">
        <f t="shared" si="428"/>
        <v>ok</v>
      </c>
      <c r="AU966" s="641" t="str">
        <f t="shared" si="429"/>
        <v>ok</v>
      </c>
      <c r="AV966" s="641" t="str">
        <f t="shared" si="430"/>
        <v>ok</v>
      </c>
      <c r="AW966" s="641" t="str">
        <f t="shared" si="431"/>
        <v>ok</v>
      </c>
      <c r="AX966" s="641" t="str">
        <f t="shared" si="432"/>
        <v>ok</v>
      </c>
      <c r="AY966" s="641" t="str">
        <f t="shared" si="433"/>
        <v>ok</v>
      </c>
      <c r="AZ966" s="641" t="str">
        <f t="shared" si="434"/>
        <v>ok</v>
      </c>
      <c r="BA966" s="641" t="str">
        <f t="shared" si="435"/>
        <v>ok</v>
      </c>
      <c r="BB966" s="641" t="str">
        <f t="shared" si="436"/>
        <v>ok</v>
      </c>
      <c r="BC966" s="641" t="str">
        <f t="shared" si="437"/>
        <v>ok</v>
      </c>
    </row>
    <row r="967" spans="1:55" ht="12.75" hidden="1" customHeight="1">
      <c r="A967" s="13"/>
      <c r="B967" s="14"/>
      <c r="C967" s="13"/>
      <c r="D967" s="251"/>
      <c r="E967" s="29"/>
      <c r="F967" s="29"/>
      <c r="G967" s="29"/>
      <c r="H967" s="29"/>
      <c r="I967" s="29"/>
      <c r="J967" s="267"/>
      <c r="K967" s="267"/>
      <c r="L967" s="267"/>
      <c r="M967" s="677"/>
      <c r="N967" s="663"/>
      <c r="O967" s="692" t="str">
        <f>CONCATENATE("Subtotal ",G915)</f>
        <v>Subtotal (digite a descrição do item aqui)</v>
      </c>
      <c r="P967" s="693">
        <f>SUM(P916:P966)</f>
        <v>0</v>
      </c>
      <c r="Q967" s="693">
        <f>SUM(Q916:Q966)</f>
        <v>0</v>
      </c>
      <c r="R967" s="693">
        <f t="shared" ref="R967:S967" si="439">SUM(R916:R966)</f>
        <v>0</v>
      </c>
      <c r="S967" s="694">
        <f t="shared" si="439"/>
        <v>0</v>
      </c>
      <c r="T967" s="536"/>
      <c r="U967" s="299">
        <v>1</v>
      </c>
      <c r="V967" s="299"/>
      <c r="W967" s="299"/>
      <c r="X967" s="268"/>
      <c r="Y967" s="268"/>
      <c r="Z967" s="268"/>
      <c r="AA967" s="268"/>
      <c r="AB967" s="533"/>
      <c r="AN967" s="641" t="str">
        <f t="shared" si="422"/>
        <v>ok</v>
      </c>
      <c r="AO967" s="641" t="str">
        <f t="shared" si="423"/>
        <v>ok</v>
      </c>
      <c r="AP967" s="641" t="str">
        <f t="shared" si="424"/>
        <v>ok</v>
      </c>
      <c r="AQ967" s="641" t="str">
        <f t="shared" si="425"/>
        <v>ok</v>
      </c>
      <c r="AR967" s="641" t="str">
        <f t="shared" si="426"/>
        <v>ok</v>
      </c>
      <c r="AS967" s="641" t="str">
        <f t="shared" si="427"/>
        <v>ok</v>
      </c>
      <c r="AT967" s="641" t="str">
        <f t="shared" si="428"/>
        <v>ok</v>
      </c>
      <c r="AU967" s="641" t="str">
        <f t="shared" si="429"/>
        <v>ok</v>
      </c>
      <c r="AV967" s="641" t="str">
        <f t="shared" si="430"/>
        <v>ok</v>
      </c>
      <c r="AW967" s="641" t="str">
        <f t="shared" si="431"/>
        <v>ok</v>
      </c>
      <c r="AX967" s="641" t="str">
        <f t="shared" si="432"/>
        <v>ok</v>
      </c>
      <c r="AY967" s="641" t="str">
        <f t="shared" si="433"/>
        <v>revisar</v>
      </c>
      <c r="AZ967" s="641" t="str">
        <f t="shared" si="434"/>
        <v>ok</v>
      </c>
      <c r="BA967" s="641" t="str">
        <f t="shared" si="435"/>
        <v>ok</v>
      </c>
      <c r="BB967" s="641" t="str">
        <f t="shared" si="436"/>
        <v>ok</v>
      </c>
      <c r="BC967" s="641" t="str">
        <f t="shared" si="437"/>
        <v>ok</v>
      </c>
    </row>
    <row r="968" spans="1:55" ht="6" hidden="1" customHeight="1">
      <c r="A968" s="10"/>
      <c r="B968" s="21"/>
      <c r="C968" s="10"/>
      <c r="D968" s="252"/>
      <c r="E968" s="32"/>
      <c r="F968" s="33"/>
      <c r="G968" s="33"/>
      <c r="H968" s="32"/>
      <c r="I968" s="32"/>
      <c r="J968" s="268"/>
      <c r="K968" s="268"/>
      <c r="L968" s="268"/>
      <c r="M968" s="539"/>
      <c r="N968" s="299"/>
      <c r="O968" s="539"/>
      <c r="P968" s="539"/>
      <c r="Q968" s="539"/>
      <c r="R968" s="539"/>
      <c r="S968" s="695"/>
      <c r="T968" s="319"/>
      <c r="U968" s="299"/>
      <c r="V968" s="299">
        <f t="shared" si="20"/>
        <v>0</v>
      </c>
      <c r="W968" s="299">
        <f t="shared" si="438"/>
        <v>0</v>
      </c>
      <c r="X968" s="268"/>
      <c r="Y968" s="268"/>
      <c r="Z968" s="268"/>
      <c r="AA968" s="268"/>
      <c r="AB968" s="533"/>
      <c r="AN968" s="641" t="str">
        <f t="shared" si="422"/>
        <v>ok</v>
      </c>
      <c r="AO968" s="641" t="str">
        <f t="shared" si="423"/>
        <v>ok</v>
      </c>
      <c r="AP968" s="641" t="str">
        <f t="shared" si="424"/>
        <v>ok</v>
      </c>
      <c r="AQ968" s="641" t="str">
        <f t="shared" si="425"/>
        <v>ok</v>
      </c>
      <c r="AR968" s="641" t="str">
        <f t="shared" si="426"/>
        <v>ok</v>
      </c>
      <c r="AS968" s="641" t="str">
        <f t="shared" si="427"/>
        <v>ok</v>
      </c>
      <c r="AT968" s="641" t="str">
        <f t="shared" si="428"/>
        <v>ok</v>
      </c>
      <c r="AU968" s="641" t="str">
        <f t="shared" si="429"/>
        <v>ok</v>
      </c>
      <c r="AV968" s="641" t="str">
        <f t="shared" si="430"/>
        <v>ok</v>
      </c>
      <c r="AW968" s="641" t="str">
        <f t="shared" si="431"/>
        <v>ok</v>
      </c>
      <c r="AX968" s="641" t="str">
        <f t="shared" si="432"/>
        <v>ok</v>
      </c>
      <c r="AY968" s="641" t="str">
        <f t="shared" si="433"/>
        <v>ok</v>
      </c>
      <c r="AZ968" s="641" t="str">
        <f t="shared" si="434"/>
        <v>ok</v>
      </c>
      <c r="BA968" s="641" t="str">
        <f t="shared" si="435"/>
        <v>ok</v>
      </c>
      <c r="BB968" s="641" t="str">
        <f t="shared" si="436"/>
        <v>ok</v>
      </c>
      <c r="BC968" s="641" t="str">
        <f t="shared" si="437"/>
        <v>ok</v>
      </c>
    </row>
    <row r="969" spans="1:55" ht="12.75" hidden="1" customHeight="1">
      <c r="A969" s="13"/>
      <c r="B969" s="14"/>
      <c r="C969" s="13"/>
      <c r="D969" s="249">
        <v>18</v>
      </c>
      <c r="E969" s="22"/>
      <c r="F969" s="22"/>
      <c r="G969" s="246" t="s">
        <v>172</v>
      </c>
      <c r="H969" s="23"/>
      <c r="I969" s="23"/>
      <c r="J969" s="246"/>
      <c r="K969" s="246"/>
      <c r="L969" s="246"/>
      <c r="M969" s="662"/>
      <c r="N969" s="663"/>
      <c r="O969" s="662"/>
      <c r="P969" s="662"/>
      <c r="Q969" s="662"/>
      <c r="R969" s="662"/>
      <c r="S969" s="664">
        <f>S1021</f>
        <v>0</v>
      </c>
      <c r="T969" s="319"/>
      <c r="U969" s="299"/>
      <c r="V969" s="299">
        <f t="shared" si="20"/>
        <v>18</v>
      </c>
      <c r="W969" s="299">
        <f t="shared" si="438"/>
        <v>0</v>
      </c>
      <c r="X969" s="268"/>
      <c r="Y969" s="268"/>
      <c r="Z969" s="268"/>
      <c r="AA969" s="268"/>
      <c r="AB969" s="533"/>
      <c r="AN969" s="641" t="str">
        <f t="shared" si="422"/>
        <v>revisar</v>
      </c>
      <c r="AO969" s="641" t="str">
        <f t="shared" si="423"/>
        <v>ok</v>
      </c>
      <c r="AP969" s="641" t="str">
        <f t="shared" si="424"/>
        <v>ok</v>
      </c>
      <c r="AQ969" s="641" t="str">
        <f t="shared" si="425"/>
        <v>revisar</v>
      </c>
      <c r="AR969" s="641" t="str">
        <f t="shared" si="426"/>
        <v>ok</v>
      </c>
      <c r="AS969" s="641" t="str">
        <f t="shared" si="427"/>
        <v>ok</v>
      </c>
      <c r="AT969" s="641" t="str">
        <f t="shared" si="428"/>
        <v>ok</v>
      </c>
      <c r="AU969" s="641" t="str">
        <f t="shared" si="429"/>
        <v>ok</v>
      </c>
      <c r="AV969" s="641" t="str">
        <f t="shared" si="430"/>
        <v>ok</v>
      </c>
      <c r="AW969" s="641" t="str">
        <f t="shared" si="431"/>
        <v>ok</v>
      </c>
      <c r="AX969" s="641" t="str">
        <f t="shared" si="432"/>
        <v>ok</v>
      </c>
      <c r="AY969" s="641" t="str">
        <f t="shared" si="433"/>
        <v>ok</v>
      </c>
      <c r="AZ969" s="641" t="str">
        <f t="shared" si="434"/>
        <v>ok</v>
      </c>
      <c r="BA969" s="641" t="str">
        <f t="shared" si="435"/>
        <v>ok</v>
      </c>
      <c r="BB969" s="641" t="str">
        <f t="shared" si="436"/>
        <v>ok</v>
      </c>
      <c r="BC969" s="641" t="str">
        <f t="shared" si="437"/>
        <v>ok</v>
      </c>
    </row>
    <row r="970" spans="1:55" ht="12.75" hidden="1" customHeight="1">
      <c r="A970" s="34"/>
      <c r="B970" s="35">
        <f t="shared" ref="B970:B1019" si="440">S970/$S$1671</f>
        <v>0</v>
      </c>
      <c r="C970" s="34"/>
      <c r="D970" s="253" t="s">
        <v>1063</v>
      </c>
      <c r="E970" s="240"/>
      <c r="F970" s="248"/>
      <c r="G970" s="80"/>
      <c r="H970" s="81"/>
      <c r="I970" s="245"/>
      <c r="J970" s="263"/>
      <c r="K970" s="263"/>
      <c r="L970" s="263"/>
      <c r="M970" s="685"/>
      <c r="N970" s="686"/>
      <c r="O970" s="687"/>
      <c r="P970" s="687"/>
      <c r="Q970" s="687"/>
      <c r="R970" s="687"/>
      <c r="S970" s="688"/>
      <c r="T970" s="268"/>
      <c r="U970" s="539"/>
      <c r="V970" s="299" t="str">
        <f t="shared" si="20"/>
        <v>18.1</v>
      </c>
      <c r="W970" s="299">
        <f t="shared" si="438"/>
        <v>0</v>
      </c>
      <c r="X970" s="268"/>
      <c r="Y970" s="268"/>
      <c r="Z970" s="268"/>
      <c r="AA970" s="268"/>
      <c r="AB970" s="533"/>
      <c r="AN970" s="641" t="str">
        <f t="shared" si="422"/>
        <v>revisar</v>
      </c>
      <c r="AO970" s="641" t="str">
        <f t="shared" si="423"/>
        <v>ok</v>
      </c>
      <c r="AP970" s="641" t="str">
        <f t="shared" si="424"/>
        <v>ok</v>
      </c>
      <c r="AQ970" s="641" t="str">
        <f t="shared" si="425"/>
        <v>ok</v>
      </c>
      <c r="AR970" s="641" t="str">
        <f t="shared" si="426"/>
        <v>ok</v>
      </c>
      <c r="AS970" s="641" t="str">
        <f t="shared" si="427"/>
        <v>ok</v>
      </c>
      <c r="AT970" s="641" t="str">
        <f t="shared" si="428"/>
        <v>ok</v>
      </c>
      <c r="AU970" s="641" t="str">
        <f t="shared" si="429"/>
        <v>ok</v>
      </c>
      <c r="AV970" s="641" t="str">
        <f t="shared" si="430"/>
        <v>ok</v>
      </c>
      <c r="AW970" s="641" t="str">
        <f t="shared" si="431"/>
        <v>ok</v>
      </c>
      <c r="AX970" s="641" t="str">
        <f t="shared" si="432"/>
        <v>ok</v>
      </c>
      <c r="AY970" s="641" t="str">
        <f t="shared" si="433"/>
        <v>ok</v>
      </c>
      <c r="AZ970" s="641" t="str">
        <f t="shared" si="434"/>
        <v>ok</v>
      </c>
      <c r="BA970" s="641" t="str">
        <f t="shared" si="435"/>
        <v>ok</v>
      </c>
      <c r="BB970" s="641" t="str">
        <f t="shared" si="436"/>
        <v>ok</v>
      </c>
      <c r="BC970" s="641" t="str">
        <f t="shared" si="437"/>
        <v>ok</v>
      </c>
    </row>
    <row r="971" spans="1:55" ht="12.75" hidden="1" customHeight="1">
      <c r="A971" s="34"/>
      <c r="B971" s="35">
        <f t="shared" si="440"/>
        <v>0</v>
      </c>
      <c r="C971" s="34"/>
      <c r="D971" s="250" t="s">
        <v>1064</v>
      </c>
      <c r="E971" s="242"/>
      <c r="F971" s="248"/>
      <c r="G971" s="80"/>
      <c r="H971" s="81"/>
      <c r="I971" s="245"/>
      <c r="J971" s="263"/>
      <c r="K971" s="263"/>
      <c r="L971" s="263"/>
      <c r="M971" s="685"/>
      <c r="N971" s="686"/>
      <c r="O971" s="687"/>
      <c r="P971" s="687"/>
      <c r="Q971" s="687"/>
      <c r="R971" s="687"/>
      <c r="S971" s="688"/>
      <c r="T971" s="268"/>
      <c r="U971" s="539"/>
      <c r="V971" s="299" t="str">
        <f t="shared" si="20"/>
        <v>18.2</v>
      </c>
      <c r="W971" s="299">
        <f t="shared" si="438"/>
        <v>0</v>
      </c>
      <c r="X971" s="268"/>
      <c r="Y971" s="268"/>
      <c r="Z971" s="268"/>
      <c r="AA971" s="268"/>
      <c r="AB971" s="533"/>
      <c r="AN971" s="641" t="str">
        <f t="shared" si="422"/>
        <v>revisar</v>
      </c>
      <c r="AO971" s="641" t="str">
        <f t="shared" si="423"/>
        <v>ok</v>
      </c>
      <c r="AP971" s="641" t="str">
        <f t="shared" si="424"/>
        <v>ok</v>
      </c>
      <c r="AQ971" s="641" t="str">
        <f t="shared" si="425"/>
        <v>ok</v>
      </c>
      <c r="AR971" s="641" t="str">
        <f t="shared" si="426"/>
        <v>ok</v>
      </c>
      <c r="AS971" s="641" t="str">
        <f t="shared" si="427"/>
        <v>ok</v>
      </c>
      <c r="AT971" s="641" t="str">
        <f t="shared" si="428"/>
        <v>ok</v>
      </c>
      <c r="AU971" s="641" t="str">
        <f t="shared" si="429"/>
        <v>ok</v>
      </c>
      <c r="AV971" s="641" t="str">
        <f t="shared" si="430"/>
        <v>ok</v>
      </c>
      <c r="AW971" s="641" t="str">
        <f t="shared" si="431"/>
        <v>ok</v>
      </c>
      <c r="AX971" s="641" t="str">
        <f t="shared" si="432"/>
        <v>ok</v>
      </c>
      <c r="AY971" s="641" t="str">
        <f t="shared" si="433"/>
        <v>ok</v>
      </c>
      <c r="AZ971" s="641" t="str">
        <f t="shared" si="434"/>
        <v>ok</v>
      </c>
      <c r="BA971" s="641" t="str">
        <f t="shared" si="435"/>
        <v>ok</v>
      </c>
      <c r="BB971" s="641" t="str">
        <f t="shared" si="436"/>
        <v>ok</v>
      </c>
      <c r="BC971" s="641" t="str">
        <f t="shared" si="437"/>
        <v>ok</v>
      </c>
    </row>
    <row r="972" spans="1:55" ht="12.75" hidden="1" customHeight="1">
      <c r="A972" s="34"/>
      <c r="B972" s="35">
        <f t="shared" si="440"/>
        <v>0</v>
      </c>
      <c r="C972" s="34"/>
      <c r="D972" s="253" t="s">
        <v>1065</v>
      </c>
      <c r="E972" s="242"/>
      <c r="F972" s="248"/>
      <c r="G972" s="80"/>
      <c r="H972" s="81"/>
      <c r="I972" s="245"/>
      <c r="J972" s="263"/>
      <c r="K972" s="263"/>
      <c r="L972" s="263"/>
      <c r="M972" s="685"/>
      <c r="N972" s="686"/>
      <c r="O972" s="687"/>
      <c r="P972" s="687"/>
      <c r="Q972" s="687"/>
      <c r="R972" s="687"/>
      <c r="S972" s="688"/>
      <c r="T972" s="268"/>
      <c r="U972" s="539"/>
      <c r="V972" s="299" t="str">
        <f t="shared" si="20"/>
        <v>18.3</v>
      </c>
      <c r="W972" s="299">
        <f t="shared" si="438"/>
        <v>0</v>
      </c>
      <c r="X972" s="268"/>
      <c r="Y972" s="268"/>
      <c r="Z972" s="268"/>
      <c r="AA972" s="268"/>
      <c r="AB972" s="533"/>
      <c r="AN972" s="641" t="str">
        <f t="shared" si="422"/>
        <v>revisar</v>
      </c>
      <c r="AO972" s="641" t="str">
        <f t="shared" si="423"/>
        <v>ok</v>
      </c>
      <c r="AP972" s="641" t="str">
        <f t="shared" si="424"/>
        <v>ok</v>
      </c>
      <c r="AQ972" s="641" t="str">
        <f t="shared" si="425"/>
        <v>ok</v>
      </c>
      <c r="AR972" s="641" t="str">
        <f t="shared" si="426"/>
        <v>ok</v>
      </c>
      <c r="AS972" s="641" t="str">
        <f t="shared" si="427"/>
        <v>ok</v>
      </c>
      <c r="AT972" s="641" t="str">
        <f t="shared" si="428"/>
        <v>ok</v>
      </c>
      <c r="AU972" s="641" t="str">
        <f t="shared" si="429"/>
        <v>ok</v>
      </c>
      <c r="AV972" s="641" t="str">
        <f t="shared" si="430"/>
        <v>ok</v>
      </c>
      <c r="AW972" s="641" t="str">
        <f t="shared" si="431"/>
        <v>ok</v>
      </c>
      <c r="AX972" s="641" t="str">
        <f t="shared" si="432"/>
        <v>ok</v>
      </c>
      <c r="AY972" s="641" t="str">
        <f t="shared" si="433"/>
        <v>ok</v>
      </c>
      <c r="AZ972" s="641" t="str">
        <f t="shared" si="434"/>
        <v>ok</v>
      </c>
      <c r="BA972" s="641" t="str">
        <f t="shared" si="435"/>
        <v>ok</v>
      </c>
      <c r="BB972" s="641" t="str">
        <f t="shared" si="436"/>
        <v>ok</v>
      </c>
      <c r="BC972" s="641" t="str">
        <f t="shared" si="437"/>
        <v>ok</v>
      </c>
    </row>
    <row r="973" spans="1:55" ht="12.75" hidden="1" customHeight="1">
      <c r="A973" s="34"/>
      <c r="B973" s="35">
        <f t="shared" si="440"/>
        <v>0</v>
      </c>
      <c r="C973" s="34"/>
      <c r="D973" s="250" t="s">
        <v>1066</v>
      </c>
      <c r="E973" s="242"/>
      <c r="F973" s="248"/>
      <c r="G973" s="80"/>
      <c r="H973" s="81"/>
      <c r="I973" s="245"/>
      <c r="J973" s="263"/>
      <c r="K973" s="263"/>
      <c r="L973" s="263"/>
      <c r="M973" s="685"/>
      <c r="N973" s="686"/>
      <c r="O973" s="687"/>
      <c r="P973" s="687"/>
      <c r="Q973" s="687"/>
      <c r="R973" s="687"/>
      <c r="S973" s="688"/>
      <c r="T973" s="268"/>
      <c r="U973" s="539"/>
      <c r="V973" s="299" t="str">
        <f t="shared" si="20"/>
        <v>18.4</v>
      </c>
      <c r="W973" s="299">
        <f t="shared" si="438"/>
        <v>0</v>
      </c>
      <c r="X973" s="268"/>
      <c r="Y973" s="268"/>
      <c r="Z973" s="268"/>
      <c r="AA973" s="268"/>
      <c r="AB973" s="533"/>
      <c r="AN973" s="641" t="str">
        <f t="shared" si="422"/>
        <v>revisar</v>
      </c>
      <c r="AO973" s="641" t="str">
        <f t="shared" si="423"/>
        <v>ok</v>
      </c>
      <c r="AP973" s="641" t="str">
        <f t="shared" si="424"/>
        <v>ok</v>
      </c>
      <c r="AQ973" s="641" t="str">
        <f t="shared" si="425"/>
        <v>ok</v>
      </c>
      <c r="AR973" s="641" t="str">
        <f t="shared" si="426"/>
        <v>ok</v>
      </c>
      <c r="AS973" s="641" t="str">
        <f t="shared" si="427"/>
        <v>ok</v>
      </c>
      <c r="AT973" s="641" t="str">
        <f t="shared" si="428"/>
        <v>ok</v>
      </c>
      <c r="AU973" s="641" t="str">
        <f t="shared" si="429"/>
        <v>ok</v>
      </c>
      <c r="AV973" s="641" t="str">
        <f t="shared" si="430"/>
        <v>ok</v>
      </c>
      <c r="AW973" s="641" t="str">
        <f t="shared" si="431"/>
        <v>ok</v>
      </c>
      <c r="AX973" s="641" t="str">
        <f t="shared" si="432"/>
        <v>ok</v>
      </c>
      <c r="AY973" s="641" t="str">
        <f t="shared" si="433"/>
        <v>ok</v>
      </c>
      <c r="AZ973" s="641" t="str">
        <f t="shared" si="434"/>
        <v>ok</v>
      </c>
      <c r="BA973" s="641" t="str">
        <f t="shared" si="435"/>
        <v>ok</v>
      </c>
      <c r="BB973" s="641" t="str">
        <f t="shared" si="436"/>
        <v>ok</v>
      </c>
      <c r="BC973" s="641" t="str">
        <f t="shared" si="437"/>
        <v>ok</v>
      </c>
    </row>
    <row r="974" spans="1:55" ht="12.75" hidden="1" customHeight="1">
      <c r="A974" s="34"/>
      <c r="B974" s="35">
        <f t="shared" si="440"/>
        <v>0</v>
      </c>
      <c r="C974" s="34"/>
      <c r="D974" s="253" t="s">
        <v>1067</v>
      </c>
      <c r="E974" s="242"/>
      <c r="F974" s="248"/>
      <c r="G974" s="80"/>
      <c r="H974" s="81"/>
      <c r="I974" s="245"/>
      <c r="J974" s="263"/>
      <c r="K974" s="263"/>
      <c r="L974" s="263"/>
      <c r="M974" s="685"/>
      <c r="N974" s="686"/>
      <c r="O974" s="687"/>
      <c r="P974" s="687"/>
      <c r="Q974" s="687"/>
      <c r="R974" s="687"/>
      <c r="S974" s="688"/>
      <c r="T974" s="268"/>
      <c r="U974" s="539"/>
      <c r="V974" s="299" t="str">
        <f t="shared" si="20"/>
        <v>18.5</v>
      </c>
      <c r="W974" s="299">
        <f t="shared" si="438"/>
        <v>0</v>
      </c>
      <c r="X974" s="268"/>
      <c r="Y974" s="268"/>
      <c r="Z974" s="268"/>
      <c r="AA974" s="268"/>
      <c r="AB974" s="533"/>
      <c r="AN974" s="641" t="str">
        <f t="shared" si="422"/>
        <v>revisar</v>
      </c>
      <c r="AO974" s="641" t="str">
        <f t="shared" si="423"/>
        <v>ok</v>
      </c>
      <c r="AP974" s="641" t="str">
        <f t="shared" si="424"/>
        <v>ok</v>
      </c>
      <c r="AQ974" s="641" t="str">
        <f t="shared" si="425"/>
        <v>ok</v>
      </c>
      <c r="AR974" s="641" t="str">
        <f t="shared" si="426"/>
        <v>ok</v>
      </c>
      <c r="AS974" s="641" t="str">
        <f t="shared" si="427"/>
        <v>ok</v>
      </c>
      <c r="AT974" s="641" t="str">
        <f t="shared" si="428"/>
        <v>ok</v>
      </c>
      <c r="AU974" s="641" t="str">
        <f t="shared" si="429"/>
        <v>ok</v>
      </c>
      <c r="AV974" s="641" t="str">
        <f t="shared" si="430"/>
        <v>ok</v>
      </c>
      <c r="AW974" s="641" t="str">
        <f t="shared" si="431"/>
        <v>ok</v>
      </c>
      <c r="AX974" s="641" t="str">
        <f t="shared" si="432"/>
        <v>ok</v>
      </c>
      <c r="AY974" s="641" t="str">
        <f t="shared" si="433"/>
        <v>ok</v>
      </c>
      <c r="AZ974" s="641" t="str">
        <f t="shared" si="434"/>
        <v>ok</v>
      </c>
      <c r="BA974" s="641" t="str">
        <f t="shared" si="435"/>
        <v>ok</v>
      </c>
      <c r="BB974" s="641" t="str">
        <f t="shared" si="436"/>
        <v>ok</v>
      </c>
      <c r="BC974" s="641" t="str">
        <f t="shared" si="437"/>
        <v>ok</v>
      </c>
    </row>
    <row r="975" spans="1:55" ht="12.75" hidden="1" customHeight="1">
      <c r="A975" s="34"/>
      <c r="B975" s="35">
        <f t="shared" si="440"/>
        <v>0</v>
      </c>
      <c r="C975" s="34"/>
      <c r="D975" s="250" t="s">
        <v>1068</v>
      </c>
      <c r="E975" s="242"/>
      <c r="F975" s="248"/>
      <c r="G975" s="80"/>
      <c r="H975" s="81"/>
      <c r="I975" s="245"/>
      <c r="J975" s="263"/>
      <c r="K975" s="263"/>
      <c r="L975" s="263"/>
      <c r="M975" s="685"/>
      <c r="N975" s="686"/>
      <c r="O975" s="687"/>
      <c r="P975" s="687"/>
      <c r="Q975" s="687"/>
      <c r="R975" s="687"/>
      <c r="S975" s="688"/>
      <c r="T975" s="268"/>
      <c r="U975" s="539"/>
      <c r="V975" s="299" t="str">
        <f t="shared" si="20"/>
        <v>18.6</v>
      </c>
      <c r="W975" s="299">
        <f t="shared" si="438"/>
        <v>0</v>
      </c>
      <c r="X975" s="268"/>
      <c r="Y975" s="268"/>
      <c r="Z975" s="268"/>
      <c r="AA975" s="268"/>
      <c r="AB975" s="533"/>
      <c r="AN975" s="641" t="str">
        <f t="shared" si="422"/>
        <v>revisar</v>
      </c>
      <c r="AO975" s="641" t="str">
        <f t="shared" si="423"/>
        <v>ok</v>
      </c>
      <c r="AP975" s="641" t="str">
        <f t="shared" si="424"/>
        <v>ok</v>
      </c>
      <c r="AQ975" s="641" t="str">
        <f t="shared" si="425"/>
        <v>ok</v>
      </c>
      <c r="AR975" s="641" t="str">
        <f t="shared" si="426"/>
        <v>ok</v>
      </c>
      <c r="AS975" s="641" t="str">
        <f t="shared" si="427"/>
        <v>ok</v>
      </c>
      <c r="AT975" s="641" t="str">
        <f t="shared" si="428"/>
        <v>ok</v>
      </c>
      <c r="AU975" s="641" t="str">
        <f t="shared" si="429"/>
        <v>ok</v>
      </c>
      <c r="AV975" s="641" t="str">
        <f t="shared" si="430"/>
        <v>ok</v>
      </c>
      <c r="AW975" s="641" t="str">
        <f t="shared" si="431"/>
        <v>ok</v>
      </c>
      <c r="AX975" s="641" t="str">
        <f t="shared" si="432"/>
        <v>ok</v>
      </c>
      <c r="AY975" s="641" t="str">
        <f t="shared" si="433"/>
        <v>ok</v>
      </c>
      <c r="AZ975" s="641" t="str">
        <f t="shared" si="434"/>
        <v>ok</v>
      </c>
      <c r="BA975" s="641" t="str">
        <f t="shared" si="435"/>
        <v>ok</v>
      </c>
      <c r="BB975" s="641" t="str">
        <f t="shared" si="436"/>
        <v>ok</v>
      </c>
      <c r="BC975" s="641" t="str">
        <f t="shared" si="437"/>
        <v>ok</v>
      </c>
    </row>
    <row r="976" spans="1:55" ht="12.75" hidden="1" customHeight="1">
      <c r="A976" s="34"/>
      <c r="B976" s="35">
        <f t="shared" si="440"/>
        <v>0</v>
      </c>
      <c r="C976" s="34"/>
      <c r="D976" s="253" t="s">
        <v>1069</v>
      </c>
      <c r="E976" s="242"/>
      <c r="F976" s="248"/>
      <c r="G976" s="80"/>
      <c r="H976" s="81"/>
      <c r="I976" s="245"/>
      <c r="J976" s="263"/>
      <c r="K976" s="263"/>
      <c r="L976" s="263"/>
      <c r="M976" s="685"/>
      <c r="N976" s="686"/>
      <c r="O976" s="687"/>
      <c r="P976" s="687"/>
      <c r="Q976" s="687"/>
      <c r="R976" s="687"/>
      <c r="S976" s="688"/>
      <c r="T976" s="268"/>
      <c r="U976" s="539"/>
      <c r="V976" s="299" t="str">
        <f t="shared" si="20"/>
        <v>18.7</v>
      </c>
      <c r="W976" s="299">
        <f t="shared" si="438"/>
        <v>0</v>
      </c>
      <c r="X976" s="268"/>
      <c r="Y976" s="268"/>
      <c r="Z976" s="268"/>
      <c r="AA976" s="268"/>
      <c r="AB976" s="533"/>
      <c r="AN976" s="641" t="str">
        <f t="shared" si="422"/>
        <v>revisar</v>
      </c>
      <c r="AO976" s="641" t="str">
        <f t="shared" si="423"/>
        <v>ok</v>
      </c>
      <c r="AP976" s="641" t="str">
        <f t="shared" si="424"/>
        <v>ok</v>
      </c>
      <c r="AQ976" s="641" t="str">
        <f t="shared" si="425"/>
        <v>ok</v>
      </c>
      <c r="AR976" s="641" t="str">
        <f t="shared" si="426"/>
        <v>ok</v>
      </c>
      <c r="AS976" s="641" t="str">
        <f t="shared" si="427"/>
        <v>ok</v>
      </c>
      <c r="AT976" s="641" t="str">
        <f t="shared" si="428"/>
        <v>ok</v>
      </c>
      <c r="AU976" s="641" t="str">
        <f t="shared" si="429"/>
        <v>ok</v>
      </c>
      <c r="AV976" s="641" t="str">
        <f t="shared" si="430"/>
        <v>ok</v>
      </c>
      <c r="AW976" s="641" t="str">
        <f t="shared" si="431"/>
        <v>ok</v>
      </c>
      <c r="AX976" s="641" t="str">
        <f t="shared" si="432"/>
        <v>ok</v>
      </c>
      <c r="AY976" s="641" t="str">
        <f t="shared" si="433"/>
        <v>ok</v>
      </c>
      <c r="AZ976" s="641" t="str">
        <f t="shared" si="434"/>
        <v>ok</v>
      </c>
      <c r="BA976" s="641" t="str">
        <f t="shared" si="435"/>
        <v>ok</v>
      </c>
      <c r="BB976" s="641" t="str">
        <f t="shared" si="436"/>
        <v>ok</v>
      </c>
      <c r="BC976" s="641" t="str">
        <f t="shared" si="437"/>
        <v>ok</v>
      </c>
    </row>
    <row r="977" spans="1:55" ht="12.75" hidden="1" customHeight="1">
      <c r="A977" s="34"/>
      <c r="B977" s="35">
        <f t="shared" si="440"/>
        <v>0</v>
      </c>
      <c r="C977" s="34"/>
      <c r="D977" s="250" t="s">
        <v>1070</v>
      </c>
      <c r="E977" s="242"/>
      <c r="F977" s="248"/>
      <c r="G977" s="80"/>
      <c r="H977" s="81"/>
      <c r="I977" s="245"/>
      <c r="J977" s="263"/>
      <c r="K977" s="263"/>
      <c r="L977" s="263"/>
      <c r="M977" s="685"/>
      <c r="N977" s="686"/>
      <c r="O977" s="687"/>
      <c r="P977" s="687"/>
      <c r="Q977" s="687"/>
      <c r="R977" s="687"/>
      <c r="S977" s="688"/>
      <c r="T977" s="268"/>
      <c r="U977" s="539"/>
      <c r="V977" s="299" t="str">
        <f t="shared" si="20"/>
        <v>18.8</v>
      </c>
      <c r="W977" s="299">
        <f t="shared" si="438"/>
        <v>0</v>
      </c>
      <c r="X977" s="268"/>
      <c r="Y977" s="268"/>
      <c r="Z977" s="268"/>
      <c r="AA977" s="268"/>
      <c r="AB977" s="533"/>
      <c r="AN977" s="641" t="str">
        <f t="shared" si="422"/>
        <v>revisar</v>
      </c>
      <c r="AO977" s="641" t="str">
        <f t="shared" si="423"/>
        <v>ok</v>
      </c>
      <c r="AP977" s="641" t="str">
        <f t="shared" si="424"/>
        <v>ok</v>
      </c>
      <c r="AQ977" s="641" t="str">
        <f t="shared" si="425"/>
        <v>ok</v>
      </c>
      <c r="AR977" s="641" t="str">
        <f t="shared" si="426"/>
        <v>ok</v>
      </c>
      <c r="AS977" s="641" t="str">
        <f t="shared" si="427"/>
        <v>ok</v>
      </c>
      <c r="AT977" s="641" t="str">
        <f t="shared" si="428"/>
        <v>ok</v>
      </c>
      <c r="AU977" s="641" t="str">
        <f t="shared" si="429"/>
        <v>ok</v>
      </c>
      <c r="AV977" s="641" t="str">
        <f t="shared" si="430"/>
        <v>ok</v>
      </c>
      <c r="AW977" s="641" t="str">
        <f t="shared" si="431"/>
        <v>ok</v>
      </c>
      <c r="AX977" s="641" t="str">
        <f t="shared" si="432"/>
        <v>ok</v>
      </c>
      <c r="AY977" s="641" t="str">
        <f t="shared" si="433"/>
        <v>ok</v>
      </c>
      <c r="AZ977" s="641" t="str">
        <f t="shared" si="434"/>
        <v>ok</v>
      </c>
      <c r="BA977" s="641" t="str">
        <f t="shared" si="435"/>
        <v>ok</v>
      </c>
      <c r="BB977" s="641" t="str">
        <f t="shared" si="436"/>
        <v>ok</v>
      </c>
      <c r="BC977" s="641" t="str">
        <f t="shared" si="437"/>
        <v>ok</v>
      </c>
    </row>
    <row r="978" spans="1:55" ht="12.75" hidden="1" customHeight="1">
      <c r="A978" s="34"/>
      <c r="B978" s="35">
        <f t="shared" si="440"/>
        <v>0</v>
      </c>
      <c r="C978" s="34"/>
      <c r="D978" s="253" t="s">
        <v>1071</v>
      </c>
      <c r="E978" s="242"/>
      <c r="F978" s="248"/>
      <c r="G978" s="80"/>
      <c r="H978" s="81"/>
      <c r="I978" s="245"/>
      <c r="J978" s="263"/>
      <c r="K978" s="263"/>
      <c r="L978" s="263"/>
      <c r="M978" s="685"/>
      <c r="N978" s="686"/>
      <c r="O978" s="687"/>
      <c r="P978" s="687"/>
      <c r="Q978" s="687"/>
      <c r="R978" s="687"/>
      <c r="S978" s="688"/>
      <c r="T978" s="268"/>
      <c r="U978" s="539"/>
      <c r="V978" s="299" t="str">
        <f t="shared" si="20"/>
        <v>18.9</v>
      </c>
      <c r="W978" s="299">
        <f t="shared" si="438"/>
        <v>0</v>
      </c>
      <c r="X978" s="268"/>
      <c r="Y978" s="268"/>
      <c r="Z978" s="268"/>
      <c r="AA978" s="268"/>
      <c r="AB978" s="533"/>
      <c r="AN978" s="641" t="str">
        <f t="shared" si="422"/>
        <v>revisar</v>
      </c>
      <c r="AO978" s="641" t="str">
        <f t="shared" si="423"/>
        <v>ok</v>
      </c>
      <c r="AP978" s="641" t="str">
        <f t="shared" si="424"/>
        <v>ok</v>
      </c>
      <c r="AQ978" s="641" t="str">
        <f t="shared" si="425"/>
        <v>ok</v>
      </c>
      <c r="AR978" s="641" t="str">
        <f t="shared" si="426"/>
        <v>ok</v>
      </c>
      <c r="AS978" s="641" t="str">
        <f t="shared" si="427"/>
        <v>ok</v>
      </c>
      <c r="AT978" s="641" t="str">
        <f t="shared" si="428"/>
        <v>ok</v>
      </c>
      <c r="AU978" s="641" t="str">
        <f t="shared" si="429"/>
        <v>ok</v>
      </c>
      <c r="AV978" s="641" t="str">
        <f t="shared" si="430"/>
        <v>ok</v>
      </c>
      <c r="AW978" s="641" t="str">
        <f t="shared" si="431"/>
        <v>ok</v>
      </c>
      <c r="AX978" s="641" t="str">
        <f t="shared" si="432"/>
        <v>ok</v>
      </c>
      <c r="AY978" s="641" t="str">
        <f t="shared" si="433"/>
        <v>ok</v>
      </c>
      <c r="AZ978" s="641" t="str">
        <f t="shared" si="434"/>
        <v>ok</v>
      </c>
      <c r="BA978" s="641" t="str">
        <f t="shared" si="435"/>
        <v>ok</v>
      </c>
      <c r="BB978" s="641" t="str">
        <f t="shared" si="436"/>
        <v>ok</v>
      </c>
      <c r="BC978" s="641" t="str">
        <f t="shared" si="437"/>
        <v>ok</v>
      </c>
    </row>
    <row r="979" spans="1:55" ht="12.75" hidden="1" customHeight="1">
      <c r="A979" s="34"/>
      <c r="B979" s="35">
        <f t="shared" si="440"/>
        <v>0</v>
      </c>
      <c r="C979" s="34"/>
      <c r="D979" s="250" t="s">
        <v>1072</v>
      </c>
      <c r="E979" s="242"/>
      <c r="F979" s="248"/>
      <c r="G979" s="80"/>
      <c r="H979" s="81"/>
      <c r="I979" s="245"/>
      <c r="J979" s="263"/>
      <c r="K979" s="263"/>
      <c r="L979" s="263"/>
      <c r="M979" s="685"/>
      <c r="N979" s="686"/>
      <c r="O979" s="687"/>
      <c r="P979" s="687"/>
      <c r="Q979" s="687"/>
      <c r="R979" s="687"/>
      <c r="S979" s="688"/>
      <c r="T979" s="268"/>
      <c r="U979" s="539"/>
      <c r="V979" s="299" t="str">
        <f t="shared" si="20"/>
        <v>18.10</v>
      </c>
      <c r="W979" s="299">
        <f t="shared" si="438"/>
        <v>0</v>
      </c>
      <c r="X979" s="268"/>
      <c r="Y979" s="268"/>
      <c r="Z979" s="268"/>
      <c r="AA979" s="268"/>
      <c r="AB979" s="533"/>
      <c r="AN979" s="641" t="str">
        <f t="shared" si="422"/>
        <v>revisar</v>
      </c>
      <c r="AO979" s="641" t="str">
        <f t="shared" si="423"/>
        <v>ok</v>
      </c>
      <c r="AP979" s="641" t="str">
        <f t="shared" si="424"/>
        <v>ok</v>
      </c>
      <c r="AQ979" s="641" t="str">
        <f t="shared" si="425"/>
        <v>ok</v>
      </c>
      <c r="AR979" s="641" t="str">
        <f t="shared" si="426"/>
        <v>ok</v>
      </c>
      <c r="AS979" s="641" t="str">
        <f t="shared" si="427"/>
        <v>ok</v>
      </c>
      <c r="AT979" s="641" t="str">
        <f t="shared" si="428"/>
        <v>ok</v>
      </c>
      <c r="AU979" s="641" t="str">
        <f t="shared" si="429"/>
        <v>ok</v>
      </c>
      <c r="AV979" s="641" t="str">
        <f t="shared" si="430"/>
        <v>ok</v>
      </c>
      <c r="AW979" s="641" t="str">
        <f t="shared" si="431"/>
        <v>ok</v>
      </c>
      <c r="AX979" s="641" t="str">
        <f t="shared" si="432"/>
        <v>ok</v>
      </c>
      <c r="AY979" s="641" t="str">
        <f t="shared" si="433"/>
        <v>ok</v>
      </c>
      <c r="AZ979" s="641" t="str">
        <f t="shared" si="434"/>
        <v>ok</v>
      </c>
      <c r="BA979" s="641" t="str">
        <f t="shared" si="435"/>
        <v>ok</v>
      </c>
      <c r="BB979" s="641" t="str">
        <f t="shared" si="436"/>
        <v>ok</v>
      </c>
      <c r="BC979" s="641" t="str">
        <f t="shared" si="437"/>
        <v>ok</v>
      </c>
    </row>
    <row r="980" spans="1:55" ht="12.75" hidden="1" customHeight="1">
      <c r="A980" s="34"/>
      <c r="B980" s="35">
        <f t="shared" si="440"/>
        <v>0</v>
      </c>
      <c r="C980" s="34"/>
      <c r="D980" s="253" t="s">
        <v>1073</v>
      </c>
      <c r="E980" s="242"/>
      <c r="F980" s="248"/>
      <c r="G980" s="80"/>
      <c r="H980" s="81"/>
      <c r="I980" s="245"/>
      <c r="J980" s="263"/>
      <c r="K980" s="263"/>
      <c r="L980" s="263"/>
      <c r="M980" s="685"/>
      <c r="N980" s="686"/>
      <c r="O980" s="687"/>
      <c r="P980" s="687"/>
      <c r="Q980" s="687"/>
      <c r="R980" s="687"/>
      <c r="S980" s="688"/>
      <c r="T980" s="268"/>
      <c r="U980" s="539"/>
      <c r="V980" s="299" t="str">
        <f t="shared" si="20"/>
        <v>18.11</v>
      </c>
      <c r="W980" s="299">
        <f t="shared" si="438"/>
        <v>0</v>
      </c>
      <c r="X980" s="268"/>
      <c r="Y980" s="268"/>
      <c r="Z980" s="268"/>
      <c r="AA980" s="268"/>
      <c r="AB980" s="533"/>
      <c r="AN980" s="641" t="str">
        <f t="shared" si="422"/>
        <v>revisar</v>
      </c>
      <c r="AO980" s="641" t="str">
        <f t="shared" si="423"/>
        <v>ok</v>
      </c>
      <c r="AP980" s="641" t="str">
        <f t="shared" si="424"/>
        <v>ok</v>
      </c>
      <c r="AQ980" s="641" t="str">
        <f t="shared" si="425"/>
        <v>ok</v>
      </c>
      <c r="AR980" s="641" t="str">
        <f t="shared" si="426"/>
        <v>ok</v>
      </c>
      <c r="AS980" s="641" t="str">
        <f t="shared" si="427"/>
        <v>ok</v>
      </c>
      <c r="AT980" s="641" t="str">
        <f t="shared" si="428"/>
        <v>ok</v>
      </c>
      <c r="AU980" s="641" t="str">
        <f t="shared" si="429"/>
        <v>ok</v>
      </c>
      <c r="AV980" s="641" t="str">
        <f t="shared" si="430"/>
        <v>ok</v>
      </c>
      <c r="AW980" s="641" t="str">
        <f t="shared" si="431"/>
        <v>ok</v>
      </c>
      <c r="AX980" s="641" t="str">
        <f t="shared" si="432"/>
        <v>ok</v>
      </c>
      <c r="AY980" s="641" t="str">
        <f t="shared" si="433"/>
        <v>ok</v>
      </c>
      <c r="AZ980" s="641" t="str">
        <f t="shared" si="434"/>
        <v>ok</v>
      </c>
      <c r="BA980" s="641" t="str">
        <f t="shared" si="435"/>
        <v>ok</v>
      </c>
      <c r="BB980" s="641" t="str">
        <f t="shared" si="436"/>
        <v>ok</v>
      </c>
      <c r="BC980" s="641" t="str">
        <f t="shared" si="437"/>
        <v>ok</v>
      </c>
    </row>
    <row r="981" spans="1:55" ht="12.75" hidden="1" customHeight="1">
      <c r="A981" s="34"/>
      <c r="B981" s="35">
        <f t="shared" si="440"/>
        <v>0</v>
      </c>
      <c r="C981" s="34"/>
      <c r="D981" s="250" t="s">
        <v>1074</v>
      </c>
      <c r="E981" s="242"/>
      <c r="F981" s="248"/>
      <c r="G981" s="80"/>
      <c r="H981" s="81"/>
      <c r="I981" s="245"/>
      <c r="J981" s="263"/>
      <c r="K981" s="263"/>
      <c r="L981" s="263"/>
      <c r="M981" s="685"/>
      <c r="N981" s="686"/>
      <c r="O981" s="687"/>
      <c r="P981" s="687"/>
      <c r="Q981" s="687"/>
      <c r="R981" s="687"/>
      <c r="S981" s="688"/>
      <c r="T981" s="268"/>
      <c r="U981" s="539"/>
      <c r="V981" s="299" t="str">
        <f t="shared" si="20"/>
        <v>18.12</v>
      </c>
      <c r="W981" s="299">
        <f t="shared" si="438"/>
        <v>0</v>
      </c>
      <c r="X981" s="268"/>
      <c r="Y981" s="268"/>
      <c r="Z981" s="268"/>
      <c r="AA981" s="268"/>
      <c r="AB981" s="533"/>
      <c r="AN981" s="641" t="str">
        <f t="shared" si="422"/>
        <v>revisar</v>
      </c>
      <c r="AO981" s="641" t="str">
        <f t="shared" si="423"/>
        <v>ok</v>
      </c>
      <c r="AP981" s="641" t="str">
        <f t="shared" si="424"/>
        <v>ok</v>
      </c>
      <c r="AQ981" s="641" t="str">
        <f t="shared" si="425"/>
        <v>ok</v>
      </c>
      <c r="AR981" s="641" t="str">
        <f t="shared" si="426"/>
        <v>ok</v>
      </c>
      <c r="AS981" s="641" t="str">
        <f t="shared" si="427"/>
        <v>ok</v>
      </c>
      <c r="AT981" s="641" t="str">
        <f t="shared" si="428"/>
        <v>ok</v>
      </c>
      <c r="AU981" s="641" t="str">
        <f t="shared" si="429"/>
        <v>ok</v>
      </c>
      <c r="AV981" s="641" t="str">
        <f t="shared" si="430"/>
        <v>ok</v>
      </c>
      <c r="AW981" s="641" t="str">
        <f t="shared" si="431"/>
        <v>ok</v>
      </c>
      <c r="AX981" s="641" t="str">
        <f t="shared" si="432"/>
        <v>ok</v>
      </c>
      <c r="AY981" s="641" t="str">
        <f t="shared" si="433"/>
        <v>ok</v>
      </c>
      <c r="AZ981" s="641" t="str">
        <f t="shared" si="434"/>
        <v>ok</v>
      </c>
      <c r="BA981" s="641" t="str">
        <f t="shared" si="435"/>
        <v>ok</v>
      </c>
      <c r="BB981" s="641" t="str">
        <f t="shared" si="436"/>
        <v>ok</v>
      </c>
      <c r="BC981" s="641" t="str">
        <f t="shared" si="437"/>
        <v>ok</v>
      </c>
    </row>
    <row r="982" spans="1:55" ht="12.75" hidden="1" customHeight="1">
      <c r="A982" s="34"/>
      <c r="B982" s="35">
        <f t="shared" si="440"/>
        <v>0</v>
      </c>
      <c r="C982" s="34"/>
      <c r="D982" s="253" t="s">
        <v>1075</v>
      </c>
      <c r="E982" s="242"/>
      <c r="F982" s="248"/>
      <c r="G982" s="80"/>
      <c r="H982" s="81"/>
      <c r="I982" s="245"/>
      <c r="J982" s="263"/>
      <c r="K982" s="263"/>
      <c r="L982" s="263"/>
      <c r="M982" s="685"/>
      <c r="N982" s="686"/>
      <c r="O982" s="687"/>
      <c r="P982" s="687"/>
      <c r="Q982" s="687"/>
      <c r="R982" s="687"/>
      <c r="S982" s="688"/>
      <c r="T982" s="268"/>
      <c r="U982" s="539"/>
      <c r="V982" s="299" t="str">
        <f t="shared" si="20"/>
        <v>18.13</v>
      </c>
      <c r="W982" s="299">
        <f t="shared" si="438"/>
        <v>0</v>
      </c>
      <c r="X982" s="268"/>
      <c r="Y982" s="268"/>
      <c r="Z982" s="268"/>
      <c r="AA982" s="268"/>
      <c r="AB982" s="533"/>
      <c r="AN982" s="641" t="str">
        <f t="shared" si="422"/>
        <v>revisar</v>
      </c>
      <c r="AO982" s="641" t="str">
        <f t="shared" si="423"/>
        <v>ok</v>
      </c>
      <c r="AP982" s="641" t="str">
        <f t="shared" si="424"/>
        <v>ok</v>
      </c>
      <c r="AQ982" s="641" t="str">
        <f t="shared" si="425"/>
        <v>ok</v>
      </c>
      <c r="AR982" s="641" t="str">
        <f t="shared" si="426"/>
        <v>ok</v>
      </c>
      <c r="AS982" s="641" t="str">
        <f t="shared" si="427"/>
        <v>ok</v>
      </c>
      <c r="AT982" s="641" t="str">
        <f t="shared" si="428"/>
        <v>ok</v>
      </c>
      <c r="AU982" s="641" t="str">
        <f t="shared" si="429"/>
        <v>ok</v>
      </c>
      <c r="AV982" s="641" t="str">
        <f t="shared" si="430"/>
        <v>ok</v>
      </c>
      <c r="AW982" s="641" t="str">
        <f t="shared" si="431"/>
        <v>ok</v>
      </c>
      <c r="AX982" s="641" t="str">
        <f t="shared" si="432"/>
        <v>ok</v>
      </c>
      <c r="AY982" s="641" t="str">
        <f t="shared" si="433"/>
        <v>ok</v>
      </c>
      <c r="AZ982" s="641" t="str">
        <f t="shared" si="434"/>
        <v>ok</v>
      </c>
      <c r="BA982" s="641" t="str">
        <f t="shared" si="435"/>
        <v>ok</v>
      </c>
      <c r="BB982" s="641" t="str">
        <f t="shared" si="436"/>
        <v>ok</v>
      </c>
      <c r="BC982" s="641" t="str">
        <f t="shared" si="437"/>
        <v>ok</v>
      </c>
    </row>
    <row r="983" spans="1:55" ht="12.75" hidden="1" customHeight="1">
      <c r="A983" s="34"/>
      <c r="B983" s="35">
        <f t="shared" si="440"/>
        <v>0</v>
      </c>
      <c r="C983" s="34"/>
      <c r="D983" s="250" t="s">
        <v>1076</v>
      </c>
      <c r="E983" s="242"/>
      <c r="F983" s="248"/>
      <c r="G983" s="80"/>
      <c r="H983" s="81"/>
      <c r="I983" s="245"/>
      <c r="J983" s="263"/>
      <c r="K983" s="263"/>
      <c r="L983" s="263"/>
      <c r="M983" s="685"/>
      <c r="N983" s="686"/>
      <c r="O983" s="687"/>
      <c r="P983" s="687"/>
      <c r="Q983" s="687"/>
      <c r="R983" s="687"/>
      <c r="S983" s="688"/>
      <c r="T983" s="268"/>
      <c r="U983" s="539"/>
      <c r="V983" s="299" t="str">
        <f t="shared" si="20"/>
        <v>18.14</v>
      </c>
      <c r="W983" s="299">
        <f t="shared" si="438"/>
        <v>0</v>
      </c>
      <c r="X983" s="535">
        <f>SUM(P967:R967)</f>
        <v>0</v>
      </c>
      <c r="Y983" s="319" t="str">
        <f>IF(X983&lt;&gt;S967,"erro","ok")</f>
        <v>ok</v>
      </c>
      <c r="Z983" s="319"/>
      <c r="AA983" s="319"/>
      <c r="AB983" s="531"/>
      <c r="AN983" s="641" t="str">
        <f t="shared" si="422"/>
        <v>revisar</v>
      </c>
      <c r="AO983" s="641" t="str">
        <f t="shared" si="423"/>
        <v>revisar</v>
      </c>
      <c r="AP983" s="641" t="str">
        <f t="shared" si="424"/>
        <v>ok</v>
      </c>
      <c r="AQ983" s="641" t="str">
        <f t="shared" si="425"/>
        <v>ok</v>
      </c>
      <c r="AR983" s="641" t="str">
        <f t="shared" si="426"/>
        <v>ok</v>
      </c>
      <c r="AS983" s="641" t="str">
        <f t="shared" si="427"/>
        <v>ok</v>
      </c>
      <c r="AT983" s="641" t="str">
        <f t="shared" si="428"/>
        <v>ok</v>
      </c>
      <c r="AU983" s="641" t="str">
        <f t="shared" si="429"/>
        <v>ok</v>
      </c>
      <c r="AV983" s="641" t="str">
        <f t="shared" si="430"/>
        <v>ok</v>
      </c>
      <c r="AW983" s="641" t="str">
        <f t="shared" si="431"/>
        <v>ok</v>
      </c>
      <c r="AX983" s="641" t="str">
        <f t="shared" si="432"/>
        <v>ok</v>
      </c>
      <c r="AY983" s="641" t="str">
        <f t="shared" si="433"/>
        <v>ok</v>
      </c>
      <c r="AZ983" s="641" t="str">
        <f t="shared" si="434"/>
        <v>ok</v>
      </c>
      <c r="BA983" s="641" t="str">
        <f t="shared" si="435"/>
        <v>ok</v>
      </c>
      <c r="BB983" s="641" t="str">
        <f t="shared" si="436"/>
        <v>ok</v>
      </c>
      <c r="BC983" s="641" t="str">
        <f t="shared" si="437"/>
        <v>ok</v>
      </c>
    </row>
    <row r="984" spans="1:55" ht="12.75" hidden="1" customHeight="1">
      <c r="A984" s="34"/>
      <c r="B984" s="35">
        <f t="shared" si="440"/>
        <v>0</v>
      </c>
      <c r="C984" s="34"/>
      <c r="D984" s="253" t="s">
        <v>1077</v>
      </c>
      <c r="E984" s="242"/>
      <c r="F984" s="248"/>
      <c r="G984" s="80"/>
      <c r="H984" s="81"/>
      <c r="I984" s="245"/>
      <c r="J984" s="263"/>
      <c r="K984" s="263"/>
      <c r="L984" s="263"/>
      <c r="M984" s="685"/>
      <c r="N984" s="686"/>
      <c r="O984" s="687"/>
      <c r="P984" s="687"/>
      <c r="Q984" s="687"/>
      <c r="R984" s="687"/>
      <c r="S984" s="688"/>
      <c r="T984" s="268"/>
      <c r="U984" s="539"/>
      <c r="V984" s="299" t="str">
        <f t="shared" si="20"/>
        <v>18.15</v>
      </c>
      <c r="W984" s="299">
        <f t="shared" si="438"/>
        <v>0</v>
      </c>
      <c r="X984" s="319"/>
      <c r="Y984" s="319"/>
      <c r="Z984" s="319"/>
      <c r="AA984" s="319"/>
      <c r="AB984" s="531"/>
      <c r="AN984" s="641" t="str">
        <f t="shared" si="422"/>
        <v>revisar</v>
      </c>
      <c r="AO984" s="641" t="str">
        <f t="shared" si="423"/>
        <v>ok</v>
      </c>
      <c r="AP984" s="641" t="str">
        <f t="shared" si="424"/>
        <v>ok</v>
      </c>
      <c r="AQ984" s="641" t="str">
        <f t="shared" si="425"/>
        <v>ok</v>
      </c>
      <c r="AR984" s="641" t="str">
        <f t="shared" si="426"/>
        <v>ok</v>
      </c>
      <c r="AS984" s="641" t="str">
        <f t="shared" si="427"/>
        <v>ok</v>
      </c>
      <c r="AT984" s="641" t="str">
        <f t="shared" si="428"/>
        <v>ok</v>
      </c>
      <c r="AU984" s="641" t="str">
        <f t="shared" si="429"/>
        <v>ok</v>
      </c>
      <c r="AV984" s="641" t="str">
        <f t="shared" si="430"/>
        <v>ok</v>
      </c>
      <c r="AW984" s="641" t="str">
        <f t="shared" si="431"/>
        <v>ok</v>
      </c>
      <c r="AX984" s="641" t="str">
        <f t="shared" si="432"/>
        <v>ok</v>
      </c>
      <c r="AY984" s="641" t="str">
        <f t="shared" si="433"/>
        <v>ok</v>
      </c>
      <c r="AZ984" s="641" t="str">
        <f t="shared" si="434"/>
        <v>ok</v>
      </c>
      <c r="BA984" s="641" t="str">
        <f t="shared" si="435"/>
        <v>ok</v>
      </c>
      <c r="BB984" s="641" t="str">
        <f t="shared" si="436"/>
        <v>ok</v>
      </c>
      <c r="BC984" s="641" t="str">
        <f t="shared" si="437"/>
        <v>ok</v>
      </c>
    </row>
    <row r="985" spans="1:55" ht="12.75" hidden="1" customHeight="1">
      <c r="A985" s="34"/>
      <c r="B985" s="35">
        <f t="shared" si="440"/>
        <v>0</v>
      </c>
      <c r="C985" s="34"/>
      <c r="D985" s="250" t="s">
        <v>1078</v>
      </c>
      <c r="E985" s="242"/>
      <c r="F985" s="248"/>
      <c r="G985" s="80"/>
      <c r="H985" s="81"/>
      <c r="I985" s="245"/>
      <c r="J985" s="263"/>
      <c r="K985" s="263"/>
      <c r="L985" s="263"/>
      <c r="M985" s="685"/>
      <c r="N985" s="686"/>
      <c r="O985" s="687"/>
      <c r="P985" s="687"/>
      <c r="Q985" s="687"/>
      <c r="R985" s="687"/>
      <c r="S985" s="688"/>
      <c r="T985" s="268"/>
      <c r="U985" s="539"/>
      <c r="V985" s="299" t="str">
        <f t="shared" si="20"/>
        <v>18.16</v>
      </c>
      <c r="W985" s="299">
        <f t="shared" si="438"/>
        <v>0</v>
      </c>
      <c r="X985" s="319"/>
      <c r="Y985" s="319"/>
      <c r="Z985" s="319"/>
      <c r="AA985" s="319"/>
      <c r="AB985" s="531"/>
      <c r="AN985" s="641" t="str">
        <f t="shared" si="422"/>
        <v>revisar</v>
      </c>
      <c r="AO985" s="641" t="str">
        <f t="shared" si="423"/>
        <v>ok</v>
      </c>
      <c r="AP985" s="641" t="str">
        <f t="shared" si="424"/>
        <v>ok</v>
      </c>
      <c r="AQ985" s="641" t="str">
        <f t="shared" si="425"/>
        <v>ok</v>
      </c>
      <c r="AR985" s="641" t="str">
        <f t="shared" si="426"/>
        <v>ok</v>
      </c>
      <c r="AS985" s="641" t="str">
        <f t="shared" si="427"/>
        <v>ok</v>
      </c>
      <c r="AT985" s="641" t="str">
        <f t="shared" si="428"/>
        <v>ok</v>
      </c>
      <c r="AU985" s="641" t="str">
        <f t="shared" si="429"/>
        <v>ok</v>
      </c>
      <c r="AV985" s="641" t="str">
        <f t="shared" si="430"/>
        <v>ok</v>
      </c>
      <c r="AW985" s="641" t="str">
        <f t="shared" si="431"/>
        <v>ok</v>
      </c>
      <c r="AX985" s="641" t="str">
        <f t="shared" si="432"/>
        <v>ok</v>
      </c>
      <c r="AY985" s="641" t="str">
        <f t="shared" si="433"/>
        <v>ok</v>
      </c>
      <c r="AZ985" s="641" t="str">
        <f t="shared" si="434"/>
        <v>ok</v>
      </c>
      <c r="BA985" s="641" t="str">
        <f t="shared" si="435"/>
        <v>ok</v>
      </c>
      <c r="BB985" s="641" t="str">
        <f t="shared" si="436"/>
        <v>ok</v>
      </c>
      <c r="BC985" s="641" t="str">
        <f t="shared" si="437"/>
        <v>ok</v>
      </c>
    </row>
    <row r="986" spans="1:55" ht="12.75" hidden="1" customHeight="1">
      <c r="A986" s="34"/>
      <c r="B986" s="35">
        <f t="shared" si="440"/>
        <v>0</v>
      </c>
      <c r="C986" s="34"/>
      <c r="D986" s="253" t="s">
        <v>1079</v>
      </c>
      <c r="E986" s="242"/>
      <c r="F986" s="248"/>
      <c r="G986" s="80"/>
      <c r="H986" s="81"/>
      <c r="I986" s="245"/>
      <c r="J986" s="263"/>
      <c r="K986" s="263"/>
      <c r="L986" s="263"/>
      <c r="M986" s="685"/>
      <c r="N986" s="686"/>
      <c r="O986" s="687"/>
      <c r="P986" s="687"/>
      <c r="Q986" s="687"/>
      <c r="R986" s="687"/>
      <c r="S986" s="688"/>
      <c r="T986" s="268"/>
      <c r="U986" s="539"/>
      <c r="V986" s="299" t="str">
        <f t="shared" si="20"/>
        <v>18.17</v>
      </c>
      <c r="W986" s="299">
        <f t="shared" si="438"/>
        <v>0</v>
      </c>
      <c r="X986" s="268"/>
      <c r="Y986" s="268"/>
      <c r="Z986" s="268"/>
      <c r="AA986" s="268"/>
      <c r="AB986" s="533"/>
      <c r="AN986" s="641" t="str">
        <f t="shared" si="422"/>
        <v>revisar</v>
      </c>
      <c r="AO986" s="641" t="str">
        <f t="shared" si="423"/>
        <v>ok</v>
      </c>
      <c r="AP986" s="641" t="str">
        <f t="shared" si="424"/>
        <v>ok</v>
      </c>
      <c r="AQ986" s="641" t="str">
        <f t="shared" si="425"/>
        <v>ok</v>
      </c>
      <c r="AR986" s="641" t="str">
        <f t="shared" si="426"/>
        <v>ok</v>
      </c>
      <c r="AS986" s="641" t="str">
        <f t="shared" si="427"/>
        <v>ok</v>
      </c>
      <c r="AT986" s="641" t="str">
        <f t="shared" si="428"/>
        <v>ok</v>
      </c>
      <c r="AU986" s="641" t="str">
        <f t="shared" si="429"/>
        <v>ok</v>
      </c>
      <c r="AV986" s="641" t="str">
        <f t="shared" si="430"/>
        <v>ok</v>
      </c>
      <c r="AW986" s="641" t="str">
        <f t="shared" si="431"/>
        <v>ok</v>
      </c>
      <c r="AX986" s="641" t="str">
        <f t="shared" si="432"/>
        <v>ok</v>
      </c>
      <c r="AY986" s="641" t="str">
        <f t="shared" si="433"/>
        <v>ok</v>
      </c>
      <c r="AZ986" s="641" t="str">
        <f t="shared" si="434"/>
        <v>ok</v>
      </c>
      <c r="BA986" s="641" t="str">
        <f t="shared" si="435"/>
        <v>ok</v>
      </c>
      <c r="BB986" s="641" t="str">
        <f t="shared" si="436"/>
        <v>ok</v>
      </c>
      <c r="BC986" s="641" t="str">
        <f t="shared" si="437"/>
        <v>ok</v>
      </c>
    </row>
    <row r="987" spans="1:55" ht="12.75" hidden="1" customHeight="1">
      <c r="A987" s="34"/>
      <c r="B987" s="35">
        <f t="shared" si="440"/>
        <v>0</v>
      </c>
      <c r="C987" s="34"/>
      <c r="D987" s="250" t="s">
        <v>1080</v>
      </c>
      <c r="E987" s="242"/>
      <c r="F987" s="248"/>
      <c r="G987" s="80"/>
      <c r="H987" s="81"/>
      <c r="I987" s="245"/>
      <c r="J987" s="263"/>
      <c r="K987" s="263"/>
      <c r="L987" s="263"/>
      <c r="M987" s="685"/>
      <c r="N987" s="686"/>
      <c r="O987" s="687"/>
      <c r="P987" s="687"/>
      <c r="Q987" s="687"/>
      <c r="R987" s="687"/>
      <c r="S987" s="688"/>
      <c r="T987" s="268"/>
      <c r="U987" s="539"/>
      <c r="V987" s="299" t="str">
        <f t="shared" si="20"/>
        <v>18.18</v>
      </c>
      <c r="W987" s="299">
        <f t="shared" si="438"/>
        <v>0</v>
      </c>
      <c r="X987" s="268"/>
      <c r="Y987" s="268"/>
      <c r="Z987" s="268"/>
      <c r="AA987" s="268"/>
      <c r="AB987" s="533"/>
      <c r="AN987" s="641" t="str">
        <f t="shared" si="422"/>
        <v>revisar</v>
      </c>
      <c r="AO987" s="641" t="str">
        <f t="shared" si="423"/>
        <v>ok</v>
      </c>
      <c r="AP987" s="641" t="str">
        <f t="shared" si="424"/>
        <v>ok</v>
      </c>
      <c r="AQ987" s="641" t="str">
        <f t="shared" si="425"/>
        <v>ok</v>
      </c>
      <c r="AR987" s="641" t="str">
        <f t="shared" si="426"/>
        <v>ok</v>
      </c>
      <c r="AS987" s="641" t="str">
        <f t="shared" si="427"/>
        <v>ok</v>
      </c>
      <c r="AT987" s="641" t="str">
        <f t="shared" si="428"/>
        <v>ok</v>
      </c>
      <c r="AU987" s="641" t="str">
        <f t="shared" si="429"/>
        <v>ok</v>
      </c>
      <c r="AV987" s="641" t="str">
        <f t="shared" si="430"/>
        <v>ok</v>
      </c>
      <c r="AW987" s="641" t="str">
        <f t="shared" si="431"/>
        <v>ok</v>
      </c>
      <c r="AX987" s="641" t="str">
        <f t="shared" si="432"/>
        <v>ok</v>
      </c>
      <c r="AY987" s="641" t="str">
        <f t="shared" si="433"/>
        <v>ok</v>
      </c>
      <c r="AZ987" s="641" t="str">
        <f t="shared" si="434"/>
        <v>ok</v>
      </c>
      <c r="BA987" s="641" t="str">
        <f t="shared" si="435"/>
        <v>ok</v>
      </c>
      <c r="BB987" s="641" t="str">
        <f t="shared" si="436"/>
        <v>ok</v>
      </c>
      <c r="BC987" s="641" t="str">
        <f t="shared" si="437"/>
        <v>ok</v>
      </c>
    </row>
    <row r="988" spans="1:55" ht="12.75" hidden="1" customHeight="1">
      <c r="A988" s="34"/>
      <c r="B988" s="35">
        <f t="shared" si="440"/>
        <v>0</v>
      </c>
      <c r="C988" s="34"/>
      <c r="D988" s="253" t="s">
        <v>1081</v>
      </c>
      <c r="E988" s="242"/>
      <c r="F988" s="248"/>
      <c r="G988" s="80"/>
      <c r="H988" s="81"/>
      <c r="I988" s="245"/>
      <c r="J988" s="263"/>
      <c r="K988" s="263"/>
      <c r="L988" s="263"/>
      <c r="M988" s="685"/>
      <c r="N988" s="686"/>
      <c r="O988" s="687"/>
      <c r="P988" s="687"/>
      <c r="Q988" s="687"/>
      <c r="R988" s="687"/>
      <c r="S988" s="688"/>
      <c r="T988" s="268"/>
      <c r="U988" s="539"/>
      <c r="V988" s="299" t="str">
        <f t="shared" si="20"/>
        <v>18.19</v>
      </c>
      <c r="W988" s="299">
        <f t="shared" si="438"/>
        <v>0</v>
      </c>
      <c r="X988" s="268"/>
      <c r="Y988" s="268"/>
      <c r="Z988" s="268"/>
      <c r="AA988" s="268"/>
      <c r="AB988" s="533"/>
      <c r="AN988" s="641" t="str">
        <f t="shared" si="422"/>
        <v>revisar</v>
      </c>
      <c r="AO988" s="641" t="str">
        <f t="shared" si="423"/>
        <v>ok</v>
      </c>
      <c r="AP988" s="641" t="str">
        <f t="shared" si="424"/>
        <v>ok</v>
      </c>
      <c r="AQ988" s="641" t="str">
        <f t="shared" si="425"/>
        <v>ok</v>
      </c>
      <c r="AR988" s="641" t="str">
        <f t="shared" si="426"/>
        <v>ok</v>
      </c>
      <c r="AS988" s="641" t="str">
        <f t="shared" si="427"/>
        <v>ok</v>
      </c>
      <c r="AT988" s="641" t="str">
        <f t="shared" si="428"/>
        <v>ok</v>
      </c>
      <c r="AU988" s="641" t="str">
        <f t="shared" si="429"/>
        <v>ok</v>
      </c>
      <c r="AV988" s="641" t="str">
        <f t="shared" si="430"/>
        <v>ok</v>
      </c>
      <c r="AW988" s="641" t="str">
        <f t="shared" si="431"/>
        <v>ok</v>
      </c>
      <c r="AX988" s="641" t="str">
        <f t="shared" si="432"/>
        <v>ok</v>
      </c>
      <c r="AY988" s="641" t="str">
        <f t="shared" si="433"/>
        <v>ok</v>
      </c>
      <c r="AZ988" s="641" t="str">
        <f t="shared" si="434"/>
        <v>ok</v>
      </c>
      <c r="BA988" s="641" t="str">
        <f t="shared" si="435"/>
        <v>ok</v>
      </c>
      <c r="BB988" s="641" t="str">
        <f t="shared" si="436"/>
        <v>ok</v>
      </c>
      <c r="BC988" s="641" t="str">
        <f t="shared" si="437"/>
        <v>ok</v>
      </c>
    </row>
    <row r="989" spans="1:55" ht="12.75" hidden="1" customHeight="1">
      <c r="A989" s="34"/>
      <c r="B989" s="35">
        <f t="shared" si="440"/>
        <v>0</v>
      </c>
      <c r="C989" s="34"/>
      <c r="D989" s="250" t="s">
        <v>1082</v>
      </c>
      <c r="E989" s="242"/>
      <c r="F989" s="248"/>
      <c r="G989" s="80"/>
      <c r="H989" s="81"/>
      <c r="I989" s="245"/>
      <c r="J989" s="263"/>
      <c r="K989" s="263"/>
      <c r="L989" s="263"/>
      <c r="M989" s="685"/>
      <c r="N989" s="686"/>
      <c r="O989" s="687"/>
      <c r="P989" s="687"/>
      <c r="Q989" s="687"/>
      <c r="R989" s="687"/>
      <c r="S989" s="688"/>
      <c r="T989" s="268"/>
      <c r="U989" s="539"/>
      <c r="V989" s="299" t="str">
        <f t="shared" si="20"/>
        <v>18.20</v>
      </c>
      <c r="W989" s="299">
        <f t="shared" si="438"/>
        <v>0</v>
      </c>
      <c r="X989" s="268"/>
      <c r="Y989" s="268"/>
      <c r="Z989" s="268"/>
      <c r="AA989" s="268"/>
      <c r="AB989" s="533"/>
      <c r="AN989" s="641" t="str">
        <f t="shared" si="422"/>
        <v>revisar</v>
      </c>
      <c r="AO989" s="641" t="str">
        <f t="shared" si="423"/>
        <v>ok</v>
      </c>
      <c r="AP989" s="641" t="str">
        <f t="shared" si="424"/>
        <v>ok</v>
      </c>
      <c r="AQ989" s="641" t="str">
        <f t="shared" si="425"/>
        <v>ok</v>
      </c>
      <c r="AR989" s="641" t="str">
        <f t="shared" si="426"/>
        <v>ok</v>
      </c>
      <c r="AS989" s="641" t="str">
        <f t="shared" si="427"/>
        <v>ok</v>
      </c>
      <c r="AT989" s="641" t="str">
        <f t="shared" si="428"/>
        <v>ok</v>
      </c>
      <c r="AU989" s="641" t="str">
        <f t="shared" si="429"/>
        <v>ok</v>
      </c>
      <c r="AV989" s="641" t="str">
        <f t="shared" si="430"/>
        <v>ok</v>
      </c>
      <c r="AW989" s="641" t="str">
        <f t="shared" si="431"/>
        <v>ok</v>
      </c>
      <c r="AX989" s="641" t="str">
        <f t="shared" si="432"/>
        <v>ok</v>
      </c>
      <c r="AY989" s="641" t="str">
        <f t="shared" si="433"/>
        <v>ok</v>
      </c>
      <c r="AZ989" s="641" t="str">
        <f t="shared" si="434"/>
        <v>ok</v>
      </c>
      <c r="BA989" s="641" t="str">
        <f t="shared" si="435"/>
        <v>ok</v>
      </c>
      <c r="BB989" s="641" t="str">
        <f t="shared" si="436"/>
        <v>ok</v>
      </c>
      <c r="BC989" s="641" t="str">
        <f t="shared" si="437"/>
        <v>ok</v>
      </c>
    </row>
    <row r="990" spans="1:55" ht="12.75" hidden="1" customHeight="1">
      <c r="A990" s="34"/>
      <c r="B990" s="35">
        <f t="shared" si="440"/>
        <v>0</v>
      </c>
      <c r="C990" s="34"/>
      <c r="D990" s="253" t="s">
        <v>1083</v>
      </c>
      <c r="E990" s="242"/>
      <c r="F990" s="248"/>
      <c r="G990" s="80"/>
      <c r="H990" s="81"/>
      <c r="I990" s="245"/>
      <c r="J990" s="263"/>
      <c r="K990" s="263"/>
      <c r="L990" s="263"/>
      <c r="M990" s="685"/>
      <c r="N990" s="686"/>
      <c r="O990" s="687"/>
      <c r="P990" s="687"/>
      <c r="Q990" s="687"/>
      <c r="R990" s="687"/>
      <c r="S990" s="688"/>
      <c r="T990" s="268"/>
      <c r="U990" s="539"/>
      <c r="V990" s="299" t="str">
        <f t="shared" si="20"/>
        <v>18.21</v>
      </c>
      <c r="W990" s="299">
        <f t="shared" si="438"/>
        <v>0</v>
      </c>
      <c r="X990" s="268"/>
      <c r="Y990" s="268"/>
      <c r="Z990" s="268"/>
      <c r="AA990" s="268"/>
      <c r="AB990" s="533"/>
      <c r="AN990" s="641" t="str">
        <f t="shared" si="422"/>
        <v>revisar</v>
      </c>
      <c r="AO990" s="641" t="str">
        <f t="shared" si="423"/>
        <v>ok</v>
      </c>
      <c r="AP990" s="641" t="str">
        <f t="shared" si="424"/>
        <v>ok</v>
      </c>
      <c r="AQ990" s="641" t="str">
        <f t="shared" si="425"/>
        <v>ok</v>
      </c>
      <c r="AR990" s="641" t="str">
        <f t="shared" si="426"/>
        <v>ok</v>
      </c>
      <c r="AS990" s="641" t="str">
        <f t="shared" si="427"/>
        <v>ok</v>
      </c>
      <c r="AT990" s="641" t="str">
        <f t="shared" si="428"/>
        <v>ok</v>
      </c>
      <c r="AU990" s="641" t="str">
        <f t="shared" si="429"/>
        <v>ok</v>
      </c>
      <c r="AV990" s="641" t="str">
        <f t="shared" si="430"/>
        <v>ok</v>
      </c>
      <c r="AW990" s="641" t="str">
        <f t="shared" si="431"/>
        <v>ok</v>
      </c>
      <c r="AX990" s="641" t="str">
        <f t="shared" si="432"/>
        <v>ok</v>
      </c>
      <c r="AY990" s="641" t="str">
        <f t="shared" si="433"/>
        <v>ok</v>
      </c>
      <c r="AZ990" s="641" t="str">
        <f t="shared" si="434"/>
        <v>ok</v>
      </c>
      <c r="BA990" s="641" t="str">
        <f t="shared" si="435"/>
        <v>ok</v>
      </c>
      <c r="BB990" s="641" t="str">
        <f t="shared" si="436"/>
        <v>ok</v>
      </c>
      <c r="BC990" s="641" t="str">
        <f t="shared" si="437"/>
        <v>ok</v>
      </c>
    </row>
    <row r="991" spans="1:55" ht="12.75" hidden="1" customHeight="1">
      <c r="A991" s="34"/>
      <c r="B991" s="35">
        <f t="shared" si="440"/>
        <v>0</v>
      </c>
      <c r="C991" s="34"/>
      <c r="D991" s="250" t="s">
        <v>1084</v>
      </c>
      <c r="E991" s="242"/>
      <c r="F991" s="248"/>
      <c r="G991" s="80"/>
      <c r="H991" s="81"/>
      <c r="I991" s="245"/>
      <c r="J991" s="263"/>
      <c r="K991" s="263"/>
      <c r="L991" s="263"/>
      <c r="M991" s="685"/>
      <c r="N991" s="686"/>
      <c r="O991" s="687"/>
      <c r="P991" s="687"/>
      <c r="Q991" s="687"/>
      <c r="R991" s="687"/>
      <c r="S991" s="688"/>
      <c r="T991" s="268"/>
      <c r="U991" s="539"/>
      <c r="V991" s="299" t="str">
        <f t="shared" si="20"/>
        <v>18.22</v>
      </c>
      <c r="W991" s="299">
        <f t="shared" si="438"/>
        <v>0</v>
      </c>
      <c r="X991" s="268"/>
      <c r="Y991" s="268"/>
      <c r="Z991" s="268"/>
      <c r="AA991" s="268"/>
      <c r="AB991" s="533"/>
      <c r="AN991" s="641" t="str">
        <f t="shared" si="422"/>
        <v>revisar</v>
      </c>
      <c r="AO991" s="641" t="str">
        <f t="shared" si="423"/>
        <v>ok</v>
      </c>
      <c r="AP991" s="641" t="str">
        <f t="shared" si="424"/>
        <v>ok</v>
      </c>
      <c r="AQ991" s="641" t="str">
        <f t="shared" si="425"/>
        <v>ok</v>
      </c>
      <c r="AR991" s="641" t="str">
        <f t="shared" si="426"/>
        <v>ok</v>
      </c>
      <c r="AS991" s="641" t="str">
        <f t="shared" si="427"/>
        <v>ok</v>
      </c>
      <c r="AT991" s="641" t="str">
        <f t="shared" si="428"/>
        <v>ok</v>
      </c>
      <c r="AU991" s="641" t="str">
        <f t="shared" si="429"/>
        <v>ok</v>
      </c>
      <c r="AV991" s="641" t="str">
        <f t="shared" si="430"/>
        <v>ok</v>
      </c>
      <c r="AW991" s="641" t="str">
        <f t="shared" si="431"/>
        <v>ok</v>
      </c>
      <c r="AX991" s="641" t="str">
        <f t="shared" si="432"/>
        <v>ok</v>
      </c>
      <c r="AY991" s="641" t="str">
        <f t="shared" si="433"/>
        <v>ok</v>
      </c>
      <c r="AZ991" s="641" t="str">
        <f t="shared" si="434"/>
        <v>ok</v>
      </c>
      <c r="BA991" s="641" t="str">
        <f t="shared" si="435"/>
        <v>ok</v>
      </c>
      <c r="BB991" s="641" t="str">
        <f t="shared" si="436"/>
        <v>ok</v>
      </c>
      <c r="BC991" s="641" t="str">
        <f t="shared" si="437"/>
        <v>ok</v>
      </c>
    </row>
    <row r="992" spans="1:55" ht="12.75" hidden="1" customHeight="1">
      <c r="A992" s="34"/>
      <c r="B992" s="35">
        <f t="shared" si="440"/>
        <v>0</v>
      </c>
      <c r="C992" s="34"/>
      <c r="D992" s="253" t="s">
        <v>1085</v>
      </c>
      <c r="E992" s="242"/>
      <c r="F992" s="248"/>
      <c r="G992" s="80"/>
      <c r="H992" s="81"/>
      <c r="I992" s="245"/>
      <c r="J992" s="263"/>
      <c r="K992" s="263"/>
      <c r="L992" s="263"/>
      <c r="M992" s="685"/>
      <c r="N992" s="686"/>
      <c r="O992" s="687"/>
      <c r="P992" s="687"/>
      <c r="Q992" s="687"/>
      <c r="R992" s="687"/>
      <c r="S992" s="688"/>
      <c r="T992" s="268"/>
      <c r="U992" s="539"/>
      <c r="V992" s="299" t="str">
        <f t="shared" si="20"/>
        <v>18.23</v>
      </c>
      <c r="W992" s="299">
        <f t="shared" si="438"/>
        <v>0</v>
      </c>
      <c r="X992" s="268"/>
      <c r="Y992" s="268"/>
      <c r="Z992" s="268"/>
      <c r="AA992" s="268"/>
      <c r="AB992" s="533"/>
      <c r="AN992" s="641" t="str">
        <f t="shared" si="422"/>
        <v>revisar</v>
      </c>
      <c r="AO992" s="641" t="str">
        <f t="shared" si="423"/>
        <v>ok</v>
      </c>
      <c r="AP992" s="641" t="str">
        <f t="shared" si="424"/>
        <v>ok</v>
      </c>
      <c r="AQ992" s="641" t="str">
        <f t="shared" si="425"/>
        <v>ok</v>
      </c>
      <c r="AR992" s="641" t="str">
        <f t="shared" si="426"/>
        <v>ok</v>
      </c>
      <c r="AS992" s="641" t="str">
        <f t="shared" si="427"/>
        <v>ok</v>
      </c>
      <c r="AT992" s="641" t="str">
        <f t="shared" si="428"/>
        <v>ok</v>
      </c>
      <c r="AU992" s="641" t="str">
        <f t="shared" si="429"/>
        <v>ok</v>
      </c>
      <c r="AV992" s="641" t="str">
        <f t="shared" si="430"/>
        <v>ok</v>
      </c>
      <c r="AW992" s="641" t="str">
        <f t="shared" si="431"/>
        <v>ok</v>
      </c>
      <c r="AX992" s="641" t="str">
        <f t="shared" si="432"/>
        <v>ok</v>
      </c>
      <c r="AY992" s="641" t="str">
        <f t="shared" si="433"/>
        <v>ok</v>
      </c>
      <c r="AZ992" s="641" t="str">
        <f t="shared" si="434"/>
        <v>ok</v>
      </c>
      <c r="BA992" s="641" t="str">
        <f t="shared" si="435"/>
        <v>ok</v>
      </c>
      <c r="BB992" s="641" t="str">
        <f t="shared" si="436"/>
        <v>ok</v>
      </c>
      <c r="BC992" s="641" t="str">
        <f t="shared" si="437"/>
        <v>ok</v>
      </c>
    </row>
    <row r="993" spans="1:55" ht="12.75" hidden="1" customHeight="1">
      <c r="A993" s="34"/>
      <c r="B993" s="35">
        <f t="shared" si="440"/>
        <v>0</v>
      </c>
      <c r="C993" s="34"/>
      <c r="D993" s="250" t="s">
        <v>1086</v>
      </c>
      <c r="E993" s="242"/>
      <c r="F993" s="248"/>
      <c r="G993" s="80"/>
      <c r="H993" s="81"/>
      <c r="I993" s="245"/>
      <c r="J993" s="263"/>
      <c r="K993" s="263"/>
      <c r="L993" s="263"/>
      <c r="M993" s="685"/>
      <c r="N993" s="686"/>
      <c r="O993" s="687"/>
      <c r="P993" s="687"/>
      <c r="Q993" s="687"/>
      <c r="R993" s="687"/>
      <c r="S993" s="688"/>
      <c r="T993" s="268"/>
      <c r="U993" s="539"/>
      <c r="V993" s="299" t="str">
        <f t="shared" si="20"/>
        <v>18.24</v>
      </c>
      <c r="W993" s="299">
        <f t="shared" si="438"/>
        <v>0</v>
      </c>
      <c r="X993" s="268"/>
      <c r="Y993" s="268"/>
      <c r="Z993" s="268"/>
      <c r="AA993" s="268"/>
      <c r="AB993" s="533"/>
      <c r="AN993" s="641" t="str">
        <f t="shared" si="422"/>
        <v>revisar</v>
      </c>
      <c r="AO993" s="641" t="str">
        <f t="shared" si="423"/>
        <v>ok</v>
      </c>
      <c r="AP993" s="641" t="str">
        <f t="shared" si="424"/>
        <v>ok</v>
      </c>
      <c r="AQ993" s="641" t="str">
        <f t="shared" si="425"/>
        <v>ok</v>
      </c>
      <c r="AR993" s="641" t="str">
        <f t="shared" si="426"/>
        <v>ok</v>
      </c>
      <c r="AS993" s="641" t="str">
        <f t="shared" si="427"/>
        <v>ok</v>
      </c>
      <c r="AT993" s="641" t="str">
        <f t="shared" si="428"/>
        <v>ok</v>
      </c>
      <c r="AU993" s="641" t="str">
        <f t="shared" si="429"/>
        <v>ok</v>
      </c>
      <c r="AV993" s="641" t="str">
        <f t="shared" si="430"/>
        <v>ok</v>
      </c>
      <c r="AW993" s="641" t="str">
        <f t="shared" si="431"/>
        <v>ok</v>
      </c>
      <c r="AX993" s="641" t="str">
        <f t="shared" si="432"/>
        <v>ok</v>
      </c>
      <c r="AY993" s="641" t="str">
        <f t="shared" si="433"/>
        <v>ok</v>
      </c>
      <c r="AZ993" s="641" t="str">
        <f t="shared" si="434"/>
        <v>ok</v>
      </c>
      <c r="BA993" s="641" t="str">
        <f t="shared" si="435"/>
        <v>ok</v>
      </c>
      <c r="BB993" s="641" t="str">
        <f t="shared" si="436"/>
        <v>ok</v>
      </c>
      <c r="BC993" s="641" t="str">
        <f t="shared" si="437"/>
        <v>ok</v>
      </c>
    </row>
    <row r="994" spans="1:55" ht="12.75" hidden="1" customHeight="1">
      <c r="A994" s="34"/>
      <c r="B994" s="35">
        <f t="shared" si="440"/>
        <v>0</v>
      </c>
      <c r="C994" s="34"/>
      <c r="D994" s="253" t="s">
        <v>1087</v>
      </c>
      <c r="E994" s="242"/>
      <c r="F994" s="248"/>
      <c r="G994" s="80"/>
      <c r="H994" s="81"/>
      <c r="I994" s="245"/>
      <c r="J994" s="263"/>
      <c r="K994" s="263"/>
      <c r="L994" s="263"/>
      <c r="M994" s="685"/>
      <c r="N994" s="686"/>
      <c r="O994" s="687"/>
      <c r="P994" s="687"/>
      <c r="Q994" s="687"/>
      <c r="R994" s="687"/>
      <c r="S994" s="688"/>
      <c r="T994" s="268"/>
      <c r="U994" s="539"/>
      <c r="V994" s="299" t="str">
        <f t="shared" si="20"/>
        <v>18.25</v>
      </c>
      <c r="W994" s="299">
        <f t="shared" si="438"/>
        <v>0</v>
      </c>
      <c r="X994" s="268"/>
      <c r="Y994" s="268"/>
      <c r="Z994" s="268"/>
      <c r="AA994" s="268"/>
      <c r="AB994" s="533"/>
      <c r="AN994" s="641" t="str">
        <f t="shared" si="422"/>
        <v>revisar</v>
      </c>
      <c r="AO994" s="641" t="str">
        <f t="shared" si="423"/>
        <v>ok</v>
      </c>
      <c r="AP994" s="641" t="str">
        <f t="shared" si="424"/>
        <v>ok</v>
      </c>
      <c r="AQ994" s="641" t="str">
        <f t="shared" si="425"/>
        <v>ok</v>
      </c>
      <c r="AR994" s="641" t="str">
        <f t="shared" si="426"/>
        <v>ok</v>
      </c>
      <c r="AS994" s="641" t="str">
        <f t="shared" si="427"/>
        <v>ok</v>
      </c>
      <c r="AT994" s="641" t="str">
        <f t="shared" si="428"/>
        <v>ok</v>
      </c>
      <c r="AU994" s="641" t="str">
        <f t="shared" si="429"/>
        <v>ok</v>
      </c>
      <c r="AV994" s="641" t="str">
        <f t="shared" si="430"/>
        <v>ok</v>
      </c>
      <c r="AW994" s="641" t="str">
        <f t="shared" si="431"/>
        <v>ok</v>
      </c>
      <c r="AX994" s="641" t="str">
        <f t="shared" si="432"/>
        <v>ok</v>
      </c>
      <c r="AY994" s="641" t="str">
        <f t="shared" si="433"/>
        <v>ok</v>
      </c>
      <c r="AZ994" s="641" t="str">
        <f t="shared" si="434"/>
        <v>ok</v>
      </c>
      <c r="BA994" s="641" t="str">
        <f t="shared" si="435"/>
        <v>ok</v>
      </c>
      <c r="BB994" s="641" t="str">
        <f t="shared" si="436"/>
        <v>ok</v>
      </c>
      <c r="BC994" s="641" t="str">
        <f t="shared" si="437"/>
        <v>ok</v>
      </c>
    </row>
    <row r="995" spans="1:55" ht="12.75" hidden="1" customHeight="1">
      <c r="A995" s="34"/>
      <c r="B995" s="35">
        <f t="shared" si="440"/>
        <v>0</v>
      </c>
      <c r="C995" s="34"/>
      <c r="D995" s="250" t="s">
        <v>1088</v>
      </c>
      <c r="E995" s="242"/>
      <c r="F995" s="248"/>
      <c r="G995" s="80"/>
      <c r="H995" s="81"/>
      <c r="I995" s="245"/>
      <c r="J995" s="263"/>
      <c r="K995" s="263"/>
      <c r="L995" s="263"/>
      <c r="M995" s="685"/>
      <c r="N995" s="686"/>
      <c r="O995" s="687"/>
      <c r="P995" s="687"/>
      <c r="Q995" s="687"/>
      <c r="R995" s="687"/>
      <c r="S995" s="688"/>
      <c r="T995" s="268"/>
      <c r="U995" s="539"/>
      <c r="V995" s="299" t="str">
        <f t="shared" si="20"/>
        <v>18.26</v>
      </c>
      <c r="W995" s="299">
        <f t="shared" si="438"/>
        <v>0</v>
      </c>
      <c r="X995" s="268"/>
      <c r="Y995" s="268"/>
      <c r="Z995" s="268"/>
      <c r="AA995" s="268"/>
      <c r="AB995" s="533"/>
      <c r="AN995" s="641" t="str">
        <f t="shared" si="422"/>
        <v>revisar</v>
      </c>
      <c r="AO995" s="641" t="str">
        <f t="shared" si="423"/>
        <v>ok</v>
      </c>
      <c r="AP995" s="641" t="str">
        <f t="shared" si="424"/>
        <v>ok</v>
      </c>
      <c r="AQ995" s="641" t="str">
        <f t="shared" si="425"/>
        <v>ok</v>
      </c>
      <c r="AR995" s="641" t="str">
        <f t="shared" si="426"/>
        <v>ok</v>
      </c>
      <c r="AS995" s="641" t="str">
        <f t="shared" si="427"/>
        <v>ok</v>
      </c>
      <c r="AT995" s="641" t="str">
        <f t="shared" si="428"/>
        <v>ok</v>
      </c>
      <c r="AU995" s="641" t="str">
        <f t="shared" si="429"/>
        <v>ok</v>
      </c>
      <c r="AV995" s="641" t="str">
        <f t="shared" si="430"/>
        <v>ok</v>
      </c>
      <c r="AW995" s="641" t="str">
        <f t="shared" si="431"/>
        <v>ok</v>
      </c>
      <c r="AX995" s="641" t="str">
        <f t="shared" si="432"/>
        <v>ok</v>
      </c>
      <c r="AY995" s="641" t="str">
        <f t="shared" si="433"/>
        <v>ok</v>
      </c>
      <c r="AZ995" s="641" t="str">
        <f t="shared" si="434"/>
        <v>ok</v>
      </c>
      <c r="BA995" s="641" t="str">
        <f t="shared" si="435"/>
        <v>ok</v>
      </c>
      <c r="BB995" s="641" t="str">
        <f t="shared" si="436"/>
        <v>ok</v>
      </c>
      <c r="BC995" s="641" t="str">
        <f t="shared" si="437"/>
        <v>ok</v>
      </c>
    </row>
    <row r="996" spans="1:55" ht="12.75" hidden="1" customHeight="1">
      <c r="A996" s="34"/>
      <c r="B996" s="35">
        <f t="shared" si="440"/>
        <v>0</v>
      </c>
      <c r="C996" s="34"/>
      <c r="D996" s="253" t="s">
        <v>1089</v>
      </c>
      <c r="E996" s="242"/>
      <c r="F996" s="248"/>
      <c r="G996" s="80"/>
      <c r="H996" s="81"/>
      <c r="I996" s="245"/>
      <c r="J996" s="263"/>
      <c r="K996" s="263"/>
      <c r="L996" s="263"/>
      <c r="M996" s="685"/>
      <c r="N996" s="686"/>
      <c r="O996" s="687"/>
      <c r="P996" s="687"/>
      <c r="Q996" s="687"/>
      <c r="R996" s="687"/>
      <c r="S996" s="688"/>
      <c r="T996" s="268"/>
      <c r="U996" s="539"/>
      <c r="V996" s="299" t="str">
        <f t="shared" si="20"/>
        <v>18.27</v>
      </c>
      <c r="W996" s="299">
        <f t="shared" si="438"/>
        <v>0</v>
      </c>
      <c r="X996" s="268"/>
      <c r="Y996" s="268"/>
      <c r="Z996" s="268"/>
      <c r="AA996" s="268"/>
      <c r="AB996" s="533"/>
      <c r="AN996" s="641" t="str">
        <f t="shared" si="422"/>
        <v>revisar</v>
      </c>
      <c r="AO996" s="641" t="str">
        <f t="shared" si="423"/>
        <v>ok</v>
      </c>
      <c r="AP996" s="641" t="str">
        <f t="shared" si="424"/>
        <v>ok</v>
      </c>
      <c r="AQ996" s="641" t="str">
        <f t="shared" si="425"/>
        <v>ok</v>
      </c>
      <c r="AR996" s="641" t="str">
        <f t="shared" si="426"/>
        <v>ok</v>
      </c>
      <c r="AS996" s="641" t="str">
        <f t="shared" si="427"/>
        <v>ok</v>
      </c>
      <c r="AT996" s="641" t="str">
        <f t="shared" si="428"/>
        <v>ok</v>
      </c>
      <c r="AU996" s="641" t="str">
        <f t="shared" si="429"/>
        <v>ok</v>
      </c>
      <c r="AV996" s="641" t="str">
        <f t="shared" si="430"/>
        <v>ok</v>
      </c>
      <c r="AW996" s="641" t="str">
        <f t="shared" si="431"/>
        <v>ok</v>
      </c>
      <c r="AX996" s="641" t="str">
        <f t="shared" si="432"/>
        <v>ok</v>
      </c>
      <c r="AY996" s="641" t="str">
        <f t="shared" si="433"/>
        <v>ok</v>
      </c>
      <c r="AZ996" s="641" t="str">
        <f t="shared" si="434"/>
        <v>ok</v>
      </c>
      <c r="BA996" s="641" t="str">
        <f t="shared" si="435"/>
        <v>ok</v>
      </c>
      <c r="BB996" s="641" t="str">
        <f t="shared" si="436"/>
        <v>ok</v>
      </c>
      <c r="BC996" s="641" t="str">
        <f t="shared" si="437"/>
        <v>ok</v>
      </c>
    </row>
    <row r="997" spans="1:55" ht="12.75" hidden="1" customHeight="1">
      <c r="A997" s="34"/>
      <c r="B997" s="35">
        <f t="shared" si="440"/>
        <v>0</v>
      </c>
      <c r="C997" s="34"/>
      <c r="D997" s="250" t="s">
        <v>1090</v>
      </c>
      <c r="E997" s="242"/>
      <c r="F997" s="248"/>
      <c r="G997" s="80"/>
      <c r="H997" s="81"/>
      <c r="I997" s="245"/>
      <c r="J997" s="263"/>
      <c r="K997" s="263"/>
      <c r="L997" s="263"/>
      <c r="M997" s="685"/>
      <c r="N997" s="686"/>
      <c r="O997" s="687"/>
      <c r="P997" s="687"/>
      <c r="Q997" s="687"/>
      <c r="R997" s="687"/>
      <c r="S997" s="688"/>
      <c r="T997" s="268"/>
      <c r="U997" s="539"/>
      <c r="V997" s="299" t="str">
        <f t="shared" si="20"/>
        <v>18.28</v>
      </c>
      <c r="W997" s="299">
        <f t="shared" si="438"/>
        <v>0</v>
      </c>
      <c r="X997" s="268"/>
      <c r="Y997" s="268"/>
      <c r="Z997" s="268"/>
      <c r="AA997" s="268"/>
      <c r="AB997" s="533"/>
      <c r="AN997" s="641" t="str">
        <f t="shared" si="422"/>
        <v>revisar</v>
      </c>
      <c r="AO997" s="641" t="str">
        <f t="shared" si="423"/>
        <v>ok</v>
      </c>
      <c r="AP997" s="641" t="str">
        <f t="shared" si="424"/>
        <v>ok</v>
      </c>
      <c r="AQ997" s="641" t="str">
        <f t="shared" si="425"/>
        <v>ok</v>
      </c>
      <c r="AR997" s="641" t="str">
        <f t="shared" si="426"/>
        <v>ok</v>
      </c>
      <c r="AS997" s="641" t="str">
        <f t="shared" si="427"/>
        <v>ok</v>
      </c>
      <c r="AT997" s="641" t="str">
        <f t="shared" si="428"/>
        <v>ok</v>
      </c>
      <c r="AU997" s="641" t="str">
        <f t="shared" si="429"/>
        <v>ok</v>
      </c>
      <c r="AV997" s="641" t="str">
        <f t="shared" si="430"/>
        <v>ok</v>
      </c>
      <c r="AW997" s="641" t="str">
        <f t="shared" si="431"/>
        <v>ok</v>
      </c>
      <c r="AX997" s="641" t="str">
        <f t="shared" si="432"/>
        <v>ok</v>
      </c>
      <c r="AY997" s="641" t="str">
        <f t="shared" si="433"/>
        <v>ok</v>
      </c>
      <c r="AZ997" s="641" t="str">
        <f t="shared" si="434"/>
        <v>ok</v>
      </c>
      <c r="BA997" s="641" t="str">
        <f t="shared" si="435"/>
        <v>ok</v>
      </c>
      <c r="BB997" s="641" t="str">
        <f t="shared" si="436"/>
        <v>ok</v>
      </c>
      <c r="BC997" s="641" t="str">
        <f t="shared" si="437"/>
        <v>ok</v>
      </c>
    </row>
    <row r="998" spans="1:55" ht="12.75" hidden="1" customHeight="1">
      <c r="A998" s="34"/>
      <c r="B998" s="35">
        <f t="shared" si="440"/>
        <v>0</v>
      </c>
      <c r="C998" s="34"/>
      <c r="D998" s="253" t="s">
        <v>1091</v>
      </c>
      <c r="E998" s="242"/>
      <c r="F998" s="248"/>
      <c r="G998" s="80"/>
      <c r="H998" s="81"/>
      <c r="I998" s="245"/>
      <c r="J998" s="263"/>
      <c r="K998" s="263"/>
      <c r="L998" s="263"/>
      <c r="M998" s="685"/>
      <c r="N998" s="686"/>
      <c r="O998" s="687"/>
      <c r="P998" s="687"/>
      <c r="Q998" s="687"/>
      <c r="R998" s="687"/>
      <c r="S998" s="688"/>
      <c r="T998" s="268"/>
      <c r="U998" s="539"/>
      <c r="V998" s="299" t="str">
        <f t="shared" si="20"/>
        <v>18.29</v>
      </c>
      <c r="W998" s="299">
        <f t="shared" si="438"/>
        <v>0</v>
      </c>
      <c r="X998" s="268"/>
      <c r="Y998" s="268"/>
      <c r="Z998" s="268"/>
      <c r="AA998" s="268"/>
      <c r="AB998" s="533"/>
      <c r="AN998" s="641" t="str">
        <f t="shared" si="422"/>
        <v>revisar</v>
      </c>
      <c r="AO998" s="641" t="str">
        <f t="shared" si="423"/>
        <v>ok</v>
      </c>
      <c r="AP998" s="641" t="str">
        <f t="shared" si="424"/>
        <v>ok</v>
      </c>
      <c r="AQ998" s="641" t="str">
        <f t="shared" si="425"/>
        <v>ok</v>
      </c>
      <c r="AR998" s="641" t="str">
        <f t="shared" si="426"/>
        <v>ok</v>
      </c>
      <c r="AS998" s="641" t="str">
        <f t="shared" si="427"/>
        <v>ok</v>
      </c>
      <c r="AT998" s="641" t="str">
        <f t="shared" si="428"/>
        <v>ok</v>
      </c>
      <c r="AU998" s="641" t="str">
        <f t="shared" si="429"/>
        <v>ok</v>
      </c>
      <c r="AV998" s="641" t="str">
        <f t="shared" si="430"/>
        <v>ok</v>
      </c>
      <c r="AW998" s="641" t="str">
        <f t="shared" si="431"/>
        <v>ok</v>
      </c>
      <c r="AX998" s="641" t="str">
        <f t="shared" si="432"/>
        <v>ok</v>
      </c>
      <c r="AY998" s="641" t="str">
        <f t="shared" si="433"/>
        <v>ok</v>
      </c>
      <c r="AZ998" s="641" t="str">
        <f t="shared" si="434"/>
        <v>ok</v>
      </c>
      <c r="BA998" s="641" t="str">
        <f t="shared" si="435"/>
        <v>ok</v>
      </c>
      <c r="BB998" s="641" t="str">
        <f t="shared" si="436"/>
        <v>ok</v>
      </c>
      <c r="BC998" s="641" t="str">
        <f t="shared" si="437"/>
        <v>ok</v>
      </c>
    </row>
    <row r="999" spans="1:55" ht="12.75" hidden="1" customHeight="1">
      <c r="A999" s="34"/>
      <c r="B999" s="35">
        <f t="shared" si="440"/>
        <v>0</v>
      </c>
      <c r="C999" s="34"/>
      <c r="D999" s="250" t="s">
        <v>1092</v>
      </c>
      <c r="E999" s="242"/>
      <c r="F999" s="248"/>
      <c r="G999" s="80"/>
      <c r="H999" s="81"/>
      <c r="I999" s="245"/>
      <c r="J999" s="263"/>
      <c r="K999" s="263"/>
      <c r="L999" s="263"/>
      <c r="M999" s="685"/>
      <c r="N999" s="686"/>
      <c r="O999" s="687"/>
      <c r="P999" s="687"/>
      <c r="Q999" s="687"/>
      <c r="R999" s="687"/>
      <c r="S999" s="688"/>
      <c r="T999" s="268"/>
      <c r="U999" s="539"/>
      <c r="V999" s="299" t="str">
        <f t="shared" si="20"/>
        <v>18.30</v>
      </c>
      <c r="W999" s="299">
        <f t="shared" si="438"/>
        <v>0</v>
      </c>
      <c r="X999" s="268"/>
      <c r="Y999" s="268"/>
      <c r="Z999" s="268"/>
      <c r="AA999" s="268"/>
      <c r="AB999" s="533"/>
      <c r="AN999" s="641" t="str">
        <f t="shared" si="422"/>
        <v>revisar</v>
      </c>
      <c r="AO999" s="641" t="str">
        <f t="shared" si="423"/>
        <v>ok</v>
      </c>
      <c r="AP999" s="641" t="str">
        <f t="shared" si="424"/>
        <v>ok</v>
      </c>
      <c r="AQ999" s="641" t="str">
        <f t="shared" si="425"/>
        <v>ok</v>
      </c>
      <c r="AR999" s="641" t="str">
        <f t="shared" si="426"/>
        <v>ok</v>
      </c>
      <c r="AS999" s="641" t="str">
        <f t="shared" si="427"/>
        <v>ok</v>
      </c>
      <c r="AT999" s="641" t="str">
        <f t="shared" si="428"/>
        <v>ok</v>
      </c>
      <c r="AU999" s="641" t="str">
        <f t="shared" si="429"/>
        <v>ok</v>
      </c>
      <c r="AV999" s="641" t="str">
        <f t="shared" si="430"/>
        <v>ok</v>
      </c>
      <c r="AW999" s="641" t="str">
        <f t="shared" si="431"/>
        <v>ok</v>
      </c>
      <c r="AX999" s="641" t="str">
        <f t="shared" si="432"/>
        <v>ok</v>
      </c>
      <c r="AY999" s="641" t="str">
        <f t="shared" si="433"/>
        <v>ok</v>
      </c>
      <c r="AZ999" s="641" t="str">
        <f t="shared" si="434"/>
        <v>ok</v>
      </c>
      <c r="BA999" s="641" t="str">
        <f t="shared" si="435"/>
        <v>ok</v>
      </c>
      <c r="BB999" s="641" t="str">
        <f t="shared" si="436"/>
        <v>ok</v>
      </c>
      <c r="BC999" s="641" t="str">
        <f t="shared" si="437"/>
        <v>ok</v>
      </c>
    </row>
    <row r="1000" spans="1:55" ht="12.75" hidden="1" customHeight="1">
      <c r="A1000" s="34"/>
      <c r="B1000" s="35">
        <f t="shared" si="440"/>
        <v>0</v>
      </c>
      <c r="C1000" s="34"/>
      <c r="D1000" s="253" t="s">
        <v>1093</v>
      </c>
      <c r="E1000" s="242"/>
      <c r="F1000" s="248"/>
      <c r="G1000" s="80"/>
      <c r="H1000" s="81"/>
      <c r="I1000" s="245"/>
      <c r="J1000" s="263"/>
      <c r="K1000" s="263"/>
      <c r="L1000" s="263"/>
      <c r="M1000" s="685"/>
      <c r="N1000" s="686"/>
      <c r="O1000" s="687"/>
      <c r="P1000" s="687"/>
      <c r="Q1000" s="687"/>
      <c r="R1000" s="687"/>
      <c r="S1000" s="688"/>
      <c r="T1000" s="268"/>
      <c r="U1000" s="539"/>
      <c r="V1000" s="299" t="str">
        <f t="shared" si="20"/>
        <v>18.31</v>
      </c>
      <c r="W1000" s="299">
        <f t="shared" si="438"/>
        <v>0</v>
      </c>
      <c r="X1000" s="268"/>
      <c r="Y1000" s="268"/>
      <c r="Z1000" s="268"/>
      <c r="AA1000" s="268"/>
      <c r="AB1000" s="533"/>
      <c r="AN1000" s="641" t="str">
        <f t="shared" si="422"/>
        <v>revisar</v>
      </c>
      <c r="AO1000" s="641" t="str">
        <f t="shared" si="423"/>
        <v>ok</v>
      </c>
      <c r="AP1000" s="641" t="str">
        <f t="shared" si="424"/>
        <v>ok</v>
      </c>
      <c r="AQ1000" s="641" t="str">
        <f t="shared" si="425"/>
        <v>ok</v>
      </c>
      <c r="AR1000" s="641" t="str">
        <f t="shared" si="426"/>
        <v>ok</v>
      </c>
      <c r="AS1000" s="641" t="str">
        <f t="shared" si="427"/>
        <v>ok</v>
      </c>
      <c r="AT1000" s="641" t="str">
        <f t="shared" si="428"/>
        <v>ok</v>
      </c>
      <c r="AU1000" s="641" t="str">
        <f t="shared" si="429"/>
        <v>ok</v>
      </c>
      <c r="AV1000" s="641" t="str">
        <f t="shared" si="430"/>
        <v>ok</v>
      </c>
      <c r="AW1000" s="641" t="str">
        <f t="shared" si="431"/>
        <v>ok</v>
      </c>
      <c r="AX1000" s="641" t="str">
        <f t="shared" si="432"/>
        <v>ok</v>
      </c>
      <c r="AY1000" s="641" t="str">
        <f t="shared" si="433"/>
        <v>ok</v>
      </c>
      <c r="AZ1000" s="641" t="str">
        <f t="shared" si="434"/>
        <v>ok</v>
      </c>
      <c r="BA1000" s="641" t="str">
        <f t="shared" si="435"/>
        <v>ok</v>
      </c>
      <c r="BB1000" s="641" t="str">
        <f t="shared" si="436"/>
        <v>ok</v>
      </c>
      <c r="BC1000" s="641" t="str">
        <f t="shared" si="437"/>
        <v>ok</v>
      </c>
    </row>
    <row r="1001" spans="1:55" ht="12.75" hidden="1" customHeight="1">
      <c r="A1001" s="34"/>
      <c r="B1001" s="35">
        <f t="shared" si="440"/>
        <v>0</v>
      </c>
      <c r="C1001" s="34"/>
      <c r="D1001" s="250" t="s">
        <v>1094</v>
      </c>
      <c r="E1001" s="242"/>
      <c r="F1001" s="248"/>
      <c r="G1001" s="80"/>
      <c r="H1001" s="81"/>
      <c r="I1001" s="245"/>
      <c r="J1001" s="263"/>
      <c r="K1001" s="263"/>
      <c r="L1001" s="263"/>
      <c r="M1001" s="685"/>
      <c r="N1001" s="686"/>
      <c r="O1001" s="687"/>
      <c r="P1001" s="687"/>
      <c r="Q1001" s="687"/>
      <c r="R1001" s="687"/>
      <c r="S1001" s="688"/>
      <c r="T1001" s="268"/>
      <c r="U1001" s="539"/>
      <c r="V1001" s="299" t="str">
        <f t="shared" si="20"/>
        <v>18.32</v>
      </c>
      <c r="W1001" s="299">
        <f t="shared" si="438"/>
        <v>0</v>
      </c>
      <c r="X1001" s="268"/>
      <c r="Y1001" s="268"/>
      <c r="Z1001" s="268"/>
      <c r="AA1001" s="268"/>
      <c r="AB1001" s="533"/>
      <c r="AN1001" s="641" t="str">
        <f t="shared" si="422"/>
        <v>revisar</v>
      </c>
      <c r="AO1001" s="641" t="str">
        <f t="shared" si="423"/>
        <v>ok</v>
      </c>
      <c r="AP1001" s="641" t="str">
        <f t="shared" si="424"/>
        <v>ok</v>
      </c>
      <c r="AQ1001" s="641" t="str">
        <f t="shared" si="425"/>
        <v>ok</v>
      </c>
      <c r="AR1001" s="641" t="str">
        <f t="shared" si="426"/>
        <v>ok</v>
      </c>
      <c r="AS1001" s="641" t="str">
        <f t="shared" si="427"/>
        <v>ok</v>
      </c>
      <c r="AT1001" s="641" t="str">
        <f t="shared" si="428"/>
        <v>ok</v>
      </c>
      <c r="AU1001" s="641" t="str">
        <f t="shared" si="429"/>
        <v>ok</v>
      </c>
      <c r="AV1001" s="641" t="str">
        <f t="shared" si="430"/>
        <v>ok</v>
      </c>
      <c r="AW1001" s="641" t="str">
        <f t="shared" si="431"/>
        <v>ok</v>
      </c>
      <c r="AX1001" s="641" t="str">
        <f t="shared" si="432"/>
        <v>ok</v>
      </c>
      <c r="AY1001" s="641" t="str">
        <f t="shared" si="433"/>
        <v>ok</v>
      </c>
      <c r="AZ1001" s="641" t="str">
        <f t="shared" si="434"/>
        <v>ok</v>
      </c>
      <c r="BA1001" s="641" t="str">
        <f t="shared" si="435"/>
        <v>ok</v>
      </c>
      <c r="BB1001" s="641" t="str">
        <f t="shared" si="436"/>
        <v>ok</v>
      </c>
      <c r="BC1001" s="641" t="str">
        <f t="shared" si="437"/>
        <v>ok</v>
      </c>
    </row>
    <row r="1002" spans="1:55" ht="12.75" hidden="1" customHeight="1">
      <c r="A1002" s="34"/>
      <c r="B1002" s="35">
        <f t="shared" si="440"/>
        <v>0</v>
      </c>
      <c r="C1002" s="34"/>
      <c r="D1002" s="253" t="s">
        <v>1095</v>
      </c>
      <c r="E1002" s="242"/>
      <c r="F1002" s="248"/>
      <c r="G1002" s="80"/>
      <c r="H1002" s="81"/>
      <c r="I1002" s="245"/>
      <c r="J1002" s="263"/>
      <c r="K1002" s="263"/>
      <c r="L1002" s="263"/>
      <c r="M1002" s="685"/>
      <c r="N1002" s="686"/>
      <c r="O1002" s="687"/>
      <c r="P1002" s="687"/>
      <c r="Q1002" s="687"/>
      <c r="R1002" s="687"/>
      <c r="S1002" s="688"/>
      <c r="T1002" s="268"/>
      <c r="U1002" s="539"/>
      <c r="V1002" s="299" t="str">
        <f t="shared" si="20"/>
        <v>18.33</v>
      </c>
      <c r="W1002" s="299">
        <f t="shared" si="438"/>
        <v>0</v>
      </c>
      <c r="X1002" s="268"/>
      <c r="Y1002" s="268"/>
      <c r="Z1002" s="268"/>
      <c r="AA1002" s="268"/>
      <c r="AB1002" s="533"/>
      <c r="AN1002" s="641" t="str">
        <f t="shared" si="422"/>
        <v>revisar</v>
      </c>
      <c r="AO1002" s="641" t="str">
        <f t="shared" si="423"/>
        <v>ok</v>
      </c>
      <c r="AP1002" s="641" t="str">
        <f t="shared" si="424"/>
        <v>ok</v>
      </c>
      <c r="AQ1002" s="641" t="str">
        <f t="shared" si="425"/>
        <v>ok</v>
      </c>
      <c r="AR1002" s="641" t="str">
        <f t="shared" si="426"/>
        <v>ok</v>
      </c>
      <c r="AS1002" s="641" t="str">
        <f t="shared" si="427"/>
        <v>ok</v>
      </c>
      <c r="AT1002" s="641" t="str">
        <f t="shared" si="428"/>
        <v>ok</v>
      </c>
      <c r="AU1002" s="641" t="str">
        <f t="shared" si="429"/>
        <v>ok</v>
      </c>
      <c r="AV1002" s="641" t="str">
        <f t="shared" si="430"/>
        <v>ok</v>
      </c>
      <c r="AW1002" s="641" t="str">
        <f t="shared" si="431"/>
        <v>ok</v>
      </c>
      <c r="AX1002" s="641" t="str">
        <f t="shared" si="432"/>
        <v>ok</v>
      </c>
      <c r="AY1002" s="641" t="str">
        <f t="shared" si="433"/>
        <v>ok</v>
      </c>
      <c r="AZ1002" s="641" t="str">
        <f t="shared" si="434"/>
        <v>ok</v>
      </c>
      <c r="BA1002" s="641" t="str">
        <f t="shared" si="435"/>
        <v>ok</v>
      </c>
      <c r="BB1002" s="641" t="str">
        <f t="shared" si="436"/>
        <v>ok</v>
      </c>
      <c r="BC1002" s="641" t="str">
        <f t="shared" si="437"/>
        <v>ok</v>
      </c>
    </row>
    <row r="1003" spans="1:55" ht="12.75" hidden="1" customHeight="1">
      <c r="A1003" s="34"/>
      <c r="B1003" s="35">
        <f t="shared" si="440"/>
        <v>0</v>
      </c>
      <c r="C1003" s="34"/>
      <c r="D1003" s="250" t="s">
        <v>1096</v>
      </c>
      <c r="E1003" s="242"/>
      <c r="F1003" s="248"/>
      <c r="G1003" s="80"/>
      <c r="H1003" s="81"/>
      <c r="I1003" s="245"/>
      <c r="J1003" s="263"/>
      <c r="K1003" s="263"/>
      <c r="L1003" s="263"/>
      <c r="M1003" s="685"/>
      <c r="N1003" s="686"/>
      <c r="O1003" s="687"/>
      <c r="P1003" s="687"/>
      <c r="Q1003" s="687"/>
      <c r="R1003" s="687"/>
      <c r="S1003" s="688"/>
      <c r="T1003" s="268"/>
      <c r="U1003" s="539"/>
      <c r="V1003" s="299" t="str">
        <f t="shared" si="20"/>
        <v>18.34</v>
      </c>
      <c r="W1003" s="299">
        <f t="shared" si="438"/>
        <v>0</v>
      </c>
      <c r="X1003" s="268"/>
      <c r="Y1003" s="268"/>
      <c r="Z1003" s="268"/>
      <c r="AA1003" s="268"/>
      <c r="AB1003" s="533"/>
      <c r="AN1003" s="641" t="str">
        <f t="shared" si="422"/>
        <v>revisar</v>
      </c>
      <c r="AO1003" s="641" t="str">
        <f t="shared" si="423"/>
        <v>ok</v>
      </c>
      <c r="AP1003" s="641" t="str">
        <f t="shared" si="424"/>
        <v>ok</v>
      </c>
      <c r="AQ1003" s="641" t="str">
        <f t="shared" si="425"/>
        <v>ok</v>
      </c>
      <c r="AR1003" s="641" t="str">
        <f t="shared" si="426"/>
        <v>ok</v>
      </c>
      <c r="AS1003" s="641" t="str">
        <f t="shared" si="427"/>
        <v>ok</v>
      </c>
      <c r="AT1003" s="641" t="str">
        <f t="shared" si="428"/>
        <v>ok</v>
      </c>
      <c r="AU1003" s="641" t="str">
        <f t="shared" si="429"/>
        <v>ok</v>
      </c>
      <c r="AV1003" s="641" t="str">
        <f t="shared" si="430"/>
        <v>ok</v>
      </c>
      <c r="AW1003" s="641" t="str">
        <f t="shared" si="431"/>
        <v>ok</v>
      </c>
      <c r="AX1003" s="641" t="str">
        <f t="shared" si="432"/>
        <v>ok</v>
      </c>
      <c r="AY1003" s="641" t="str">
        <f t="shared" si="433"/>
        <v>ok</v>
      </c>
      <c r="AZ1003" s="641" t="str">
        <f t="shared" si="434"/>
        <v>ok</v>
      </c>
      <c r="BA1003" s="641" t="str">
        <f t="shared" si="435"/>
        <v>ok</v>
      </c>
      <c r="BB1003" s="641" t="str">
        <f t="shared" si="436"/>
        <v>ok</v>
      </c>
      <c r="BC1003" s="641" t="str">
        <f t="shared" si="437"/>
        <v>ok</v>
      </c>
    </row>
    <row r="1004" spans="1:55" ht="12.75" hidden="1" customHeight="1">
      <c r="A1004" s="34"/>
      <c r="B1004" s="35">
        <f t="shared" si="440"/>
        <v>0</v>
      </c>
      <c r="C1004" s="34"/>
      <c r="D1004" s="253" t="s">
        <v>1097</v>
      </c>
      <c r="E1004" s="242"/>
      <c r="F1004" s="248"/>
      <c r="G1004" s="80"/>
      <c r="H1004" s="81"/>
      <c r="I1004" s="245"/>
      <c r="J1004" s="263"/>
      <c r="K1004" s="263"/>
      <c r="L1004" s="263"/>
      <c r="M1004" s="685"/>
      <c r="N1004" s="686"/>
      <c r="O1004" s="687"/>
      <c r="P1004" s="687"/>
      <c r="Q1004" s="687"/>
      <c r="R1004" s="687"/>
      <c r="S1004" s="688"/>
      <c r="T1004" s="268"/>
      <c r="U1004" s="539"/>
      <c r="V1004" s="299" t="str">
        <f t="shared" si="20"/>
        <v>18.35</v>
      </c>
      <c r="W1004" s="299">
        <f t="shared" si="438"/>
        <v>0</v>
      </c>
      <c r="X1004" s="268"/>
      <c r="Y1004" s="268"/>
      <c r="Z1004" s="268"/>
      <c r="AA1004" s="268"/>
      <c r="AB1004" s="533"/>
      <c r="AN1004" s="641" t="str">
        <f t="shared" ref="AN1004:AN1067" si="441">IF(X1004=D1004,"ok","revisar")</f>
        <v>revisar</v>
      </c>
      <c r="AO1004" s="641" t="str">
        <f t="shared" ref="AO1004:AO1067" si="442">IF(Y1004=E1004,"ok","revisar")</f>
        <v>ok</v>
      </c>
      <c r="AP1004" s="641" t="str">
        <f t="shared" ref="AP1004:AP1067" si="443">IF(Z1004=F1004,"ok","revisar")</f>
        <v>ok</v>
      </c>
      <c r="AQ1004" s="641" t="str">
        <f t="shared" ref="AQ1004:AQ1067" si="444">IF(AA1004=G1004,"ok","revisar")</f>
        <v>ok</v>
      </c>
      <c r="AR1004" s="641" t="str">
        <f t="shared" ref="AR1004:AR1067" si="445">IF(AB1004=H1004,"ok","revisar")</f>
        <v>ok</v>
      </c>
      <c r="AS1004" s="641" t="str">
        <f t="shared" ref="AS1004:AS1067" si="446">IF(AC1004=I1004,"ok","revisar")</f>
        <v>ok</v>
      </c>
      <c r="AT1004" s="641" t="str">
        <f t="shared" ref="AT1004:AT1067" si="447">IF(AD1004=J1004,"ok","revisar")</f>
        <v>ok</v>
      </c>
      <c r="AU1004" s="641" t="str">
        <f t="shared" ref="AU1004:AU1067" si="448">IF(AE1004=K1004,"ok","revisar")</f>
        <v>ok</v>
      </c>
      <c r="AV1004" s="641" t="str">
        <f t="shared" ref="AV1004:AV1067" si="449">IF(AF1004=L1004,"ok","revisar")</f>
        <v>ok</v>
      </c>
      <c r="AW1004" s="641" t="str">
        <f t="shared" ref="AW1004:AW1067" si="450">IF(AG1004=M1004,"ok","revisar")</f>
        <v>ok</v>
      </c>
      <c r="AX1004" s="641" t="str">
        <f t="shared" ref="AX1004:AX1067" si="451">IF(AH1004=N1004,"ok","revisar")</f>
        <v>ok</v>
      </c>
      <c r="AY1004" s="641" t="str">
        <f t="shared" ref="AY1004:AY1067" si="452">IF(AI1004=O1004,"ok","revisar")</f>
        <v>ok</v>
      </c>
      <c r="AZ1004" s="641" t="str">
        <f t="shared" ref="AZ1004:AZ1067" si="453">IF(AJ1004=P1004,"ok","revisar")</f>
        <v>ok</v>
      </c>
      <c r="BA1004" s="641" t="str">
        <f t="shared" ref="BA1004:BA1067" si="454">IF(AK1004=Q1004,"ok","revisar")</f>
        <v>ok</v>
      </c>
      <c r="BB1004" s="641" t="str">
        <f t="shared" ref="BB1004:BB1067" si="455">IF(AL1004=R1004,"ok","revisar")</f>
        <v>ok</v>
      </c>
      <c r="BC1004" s="641" t="str">
        <f t="shared" ref="BC1004:BC1067" si="456">IF(AM1004=S1004,"ok","revisar")</f>
        <v>ok</v>
      </c>
    </row>
    <row r="1005" spans="1:55" ht="12.75" hidden="1" customHeight="1">
      <c r="A1005" s="34"/>
      <c r="B1005" s="35">
        <f t="shared" si="440"/>
        <v>0</v>
      </c>
      <c r="C1005" s="34"/>
      <c r="D1005" s="250" t="s">
        <v>1098</v>
      </c>
      <c r="E1005" s="242"/>
      <c r="F1005" s="248"/>
      <c r="G1005" s="80"/>
      <c r="H1005" s="81"/>
      <c r="I1005" s="245"/>
      <c r="J1005" s="263"/>
      <c r="K1005" s="263"/>
      <c r="L1005" s="263"/>
      <c r="M1005" s="685"/>
      <c r="N1005" s="686"/>
      <c r="O1005" s="687"/>
      <c r="P1005" s="687"/>
      <c r="Q1005" s="687"/>
      <c r="R1005" s="687"/>
      <c r="S1005" s="688"/>
      <c r="T1005" s="268"/>
      <c r="U1005" s="539"/>
      <c r="V1005" s="299" t="str">
        <f t="shared" si="20"/>
        <v>18.36</v>
      </c>
      <c r="W1005" s="299">
        <f t="shared" si="438"/>
        <v>0</v>
      </c>
      <c r="X1005" s="268"/>
      <c r="Y1005" s="268"/>
      <c r="Z1005" s="268"/>
      <c r="AA1005" s="268"/>
      <c r="AB1005" s="533"/>
      <c r="AN1005" s="641" t="str">
        <f t="shared" si="441"/>
        <v>revisar</v>
      </c>
      <c r="AO1005" s="641" t="str">
        <f t="shared" si="442"/>
        <v>ok</v>
      </c>
      <c r="AP1005" s="641" t="str">
        <f t="shared" si="443"/>
        <v>ok</v>
      </c>
      <c r="AQ1005" s="641" t="str">
        <f t="shared" si="444"/>
        <v>ok</v>
      </c>
      <c r="AR1005" s="641" t="str">
        <f t="shared" si="445"/>
        <v>ok</v>
      </c>
      <c r="AS1005" s="641" t="str">
        <f t="shared" si="446"/>
        <v>ok</v>
      </c>
      <c r="AT1005" s="641" t="str">
        <f t="shared" si="447"/>
        <v>ok</v>
      </c>
      <c r="AU1005" s="641" t="str">
        <f t="shared" si="448"/>
        <v>ok</v>
      </c>
      <c r="AV1005" s="641" t="str">
        <f t="shared" si="449"/>
        <v>ok</v>
      </c>
      <c r="AW1005" s="641" t="str">
        <f t="shared" si="450"/>
        <v>ok</v>
      </c>
      <c r="AX1005" s="641" t="str">
        <f t="shared" si="451"/>
        <v>ok</v>
      </c>
      <c r="AY1005" s="641" t="str">
        <f t="shared" si="452"/>
        <v>ok</v>
      </c>
      <c r="AZ1005" s="641" t="str">
        <f t="shared" si="453"/>
        <v>ok</v>
      </c>
      <c r="BA1005" s="641" t="str">
        <f t="shared" si="454"/>
        <v>ok</v>
      </c>
      <c r="BB1005" s="641" t="str">
        <f t="shared" si="455"/>
        <v>ok</v>
      </c>
      <c r="BC1005" s="641" t="str">
        <f t="shared" si="456"/>
        <v>ok</v>
      </c>
    </row>
    <row r="1006" spans="1:55" ht="12.75" hidden="1" customHeight="1">
      <c r="A1006" s="34"/>
      <c r="B1006" s="35">
        <f t="shared" si="440"/>
        <v>0</v>
      </c>
      <c r="C1006" s="34"/>
      <c r="D1006" s="253" t="s">
        <v>1099</v>
      </c>
      <c r="E1006" s="242"/>
      <c r="F1006" s="248"/>
      <c r="G1006" s="80"/>
      <c r="H1006" s="81"/>
      <c r="I1006" s="245"/>
      <c r="J1006" s="263"/>
      <c r="K1006" s="263"/>
      <c r="L1006" s="263"/>
      <c r="M1006" s="685"/>
      <c r="N1006" s="686"/>
      <c r="O1006" s="687"/>
      <c r="P1006" s="687"/>
      <c r="Q1006" s="687"/>
      <c r="R1006" s="687"/>
      <c r="S1006" s="688"/>
      <c r="T1006" s="268"/>
      <c r="U1006" s="539"/>
      <c r="V1006" s="299" t="str">
        <f t="shared" si="20"/>
        <v>18.37</v>
      </c>
      <c r="W1006" s="299">
        <f t="shared" si="438"/>
        <v>0</v>
      </c>
      <c r="X1006" s="268"/>
      <c r="Y1006" s="268"/>
      <c r="Z1006" s="268"/>
      <c r="AA1006" s="268"/>
      <c r="AB1006" s="533"/>
      <c r="AN1006" s="641" t="str">
        <f t="shared" si="441"/>
        <v>revisar</v>
      </c>
      <c r="AO1006" s="641" t="str">
        <f t="shared" si="442"/>
        <v>ok</v>
      </c>
      <c r="AP1006" s="641" t="str">
        <f t="shared" si="443"/>
        <v>ok</v>
      </c>
      <c r="AQ1006" s="641" t="str">
        <f t="shared" si="444"/>
        <v>ok</v>
      </c>
      <c r="AR1006" s="641" t="str">
        <f t="shared" si="445"/>
        <v>ok</v>
      </c>
      <c r="AS1006" s="641" t="str">
        <f t="shared" si="446"/>
        <v>ok</v>
      </c>
      <c r="AT1006" s="641" t="str">
        <f t="shared" si="447"/>
        <v>ok</v>
      </c>
      <c r="AU1006" s="641" t="str">
        <f t="shared" si="448"/>
        <v>ok</v>
      </c>
      <c r="AV1006" s="641" t="str">
        <f t="shared" si="449"/>
        <v>ok</v>
      </c>
      <c r="AW1006" s="641" t="str">
        <f t="shared" si="450"/>
        <v>ok</v>
      </c>
      <c r="AX1006" s="641" t="str">
        <f t="shared" si="451"/>
        <v>ok</v>
      </c>
      <c r="AY1006" s="641" t="str">
        <f t="shared" si="452"/>
        <v>ok</v>
      </c>
      <c r="AZ1006" s="641" t="str">
        <f t="shared" si="453"/>
        <v>ok</v>
      </c>
      <c r="BA1006" s="641" t="str">
        <f t="shared" si="454"/>
        <v>ok</v>
      </c>
      <c r="BB1006" s="641" t="str">
        <f t="shared" si="455"/>
        <v>ok</v>
      </c>
      <c r="BC1006" s="641" t="str">
        <f t="shared" si="456"/>
        <v>ok</v>
      </c>
    </row>
    <row r="1007" spans="1:55" ht="12.75" hidden="1" customHeight="1">
      <c r="A1007" s="34"/>
      <c r="B1007" s="35">
        <f t="shared" si="440"/>
        <v>0</v>
      </c>
      <c r="C1007" s="34"/>
      <c r="D1007" s="250" t="s">
        <v>1100</v>
      </c>
      <c r="E1007" s="242"/>
      <c r="F1007" s="248"/>
      <c r="G1007" s="80"/>
      <c r="H1007" s="81"/>
      <c r="I1007" s="245"/>
      <c r="J1007" s="263"/>
      <c r="K1007" s="263"/>
      <c r="L1007" s="263"/>
      <c r="M1007" s="685"/>
      <c r="N1007" s="686"/>
      <c r="O1007" s="687"/>
      <c r="P1007" s="687"/>
      <c r="Q1007" s="687"/>
      <c r="R1007" s="687"/>
      <c r="S1007" s="688"/>
      <c r="T1007" s="268"/>
      <c r="U1007" s="539"/>
      <c r="V1007" s="299" t="str">
        <f t="shared" si="20"/>
        <v>18.38</v>
      </c>
      <c r="W1007" s="299">
        <f t="shared" si="438"/>
        <v>0</v>
      </c>
      <c r="X1007" s="268"/>
      <c r="Y1007" s="268"/>
      <c r="Z1007" s="268"/>
      <c r="AA1007" s="268"/>
      <c r="AB1007" s="533"/>
      <c r="AN1007" s="641" t="str">
        <f t="shared" si="441"/>
        <v>revisar</v>
      </c>
      <c r="AO1007" s="641" t="str">
        <f t="shared" si="442"/>
        <v>ok</v>
      </c>
      <c r="AP1007" s="641" t="str">
        <f t="shared" si="443"/>
        <v>ok</v>
      </c>
      <c r="AQ1007" s="641" t="str">
        <f t="shared" si="444"/>
        <v>ok</v>
      </c>
      <c r="AR1007" s="641" t="str">
        <f t="shared" si="445"/>
        <v>ok</v>
      </c>
      <c r="AS1007" s="641" t="str">
        <f t="shared" si="446"/>
        <v>ok</v>
      </c>
      <c r="AT1007" s="641" t="str">
        <f t="shared" si="447"/>
        <v>ok</v>
      </c>
      <c r="AU1007" s="641" t="str">
        <f t="shared" si="448"/>
        <v>ok</v>
      </c>
      <c r="AV1007" s="641" t="str">
        <f t="shared" si="449"/>
        <v>ok</v>
      </c>
      <c r="AW1007" s="641" t="str">
        <f t="shared" si="450"/>
        <v>ok</v>
      </c>
      <c r="AX1007" s="641" t="str">
        <f t="shared" si="451"/>
        <v>ok</v>
      </c>
      <c r="AY1007" s="641" t="str">
        <f t="shared" si="452"/>
        <v>ok</v>
      </c>
      <c r="AZ1007" s="641" t="str">
        <f t="shared" si="453"/>
        <v>ok</v>
      </c>
      <c r="BA1007" s="641" t="str">
        <f t="shared" si="454"/>
        <v>ok</v>
      </c>
      <c r="BB1007" s="641" t="str">
        <f t="shared" si="455"/>
        <v>ok</v>
      </c>
      <c r="BC1007" s="641" t="str">
        <f t="shared" si="456"/>
        <v>ok</v>
      </c>
    </row>
    <row r="1008" spans="1:55" ht="12.75" hidden="1" customHeight="1">
      <c r="A1008" s="34"/>
      <c r="B1008" s="35">
        <f t="shared" si="440"/>
        <v>0</v>
      </c>
      <c r="C1008" s="34"/>
      <c r="D1008" s="253" t="s">
        <v>1101</v>
      </c>
      <c r="E1008" s="242"/>
      <c r="F1008" s="248"/>
      <c r="G1008" s="80"/>
      <c r="H1008" s="81"/>
      <c r="I1008" s="245"/>
      <c r="J1008" s="263"/>
      <c r="K1008" s="263"/>
      <c r="L1008" s="263"/>
      <c r="M1008" s="685"/>
      <c r="N1008" s="686"/>
      <c r="O1008" s="687"/>
      <c r="P1008" s="687"/>
      <c r="Q1008" s="687"/>
      <c r="R1008" s="687"/>
      <c r="S1008" s="688"/>
      <c r="T1008" s="268"/>
      <c r="U1008" s="539"/>
      <c r="V1008" s="299" t="str">
        <f t="shared" si="20"/>
        <v>18.39</v>
      </c>
      <c r="W1008" s="299">
        <f t="shared" si="438"/>
        <v>0</v>
      </c>
      <c r="X1008" s="268"/>
      <c r="Y1008" s="268"/>
      <c r="Z1008" s="268"/>
      <c r="AA1008" s="268"/>
      <c r="AB1008" s="533"/>
      <c r="AN1008" s="641" t="str">
        <f t="shared" si="441"/>
        <v>revisar</v>
      </c>
      <c r="AO1008" s="641" t="str">
        <f t="shared" si="442"/>
        <v>ok</v>
      </c>
      <c r="AP1008" s="641" t="str">
        <f t="shared" si="443"/>
        <v>ok</v>
      </c>
      <c r="AQ1008" s="641" t="str">
        <f t="shared" si="444"/>
        <v>ok</v>
      </c>
      <c r="AR1008" s="641" t="str">
        <f t="shared" si="445"/>
        <v>ok</v>
      </c>
      <c r="AS1008" s="641" t="str">
        <f t="shared" si="446"/>
        <v>ok</v>
      </c>
      <c r="AT1008" s="641" t="str">
        <f t="shared" si="447"/>
        <v>ok</v>
      </c>
      <c r="AU1008" s="641" t="str">
        <f t="shared" si="448"/>
        <v>ok</v>
      </c>
      <c r="AV1008" s="641" t="str">
        <f t="shared" si="449"/>
        <v>ok</v>
      </c>
      <c r="AW1008" s="641" t="str">
        <f t="shared" si="450"/>
        <v>ok</v>
      </c>
      <c r="AX1008" s="641" t="str">
        <f t="shared" si="451"/>
        <v>ok</v>
      </c>
      <c r="AY1008" s="641" t="str">
        <f t="shared" si="452"/>
        <v>ok</v>
      </c>
      <c r="AZ1008" s="641" t="str">
        <f t="shared" si="453"/>
        <v>ok</v>
      </c>
      <c r="BA1008" s="641" t="str">
        <f t="shared" si="454"/>
        <v>ok</v>
      </c>
      <c r="BB1008" s="641" t="str">
        <f t="shared" si="455"/>
        <v>ok</v>
      </c>
      <c r="BC1008" s="641" t="str">
        <f t="shared" si="456"/>
        <v>ok</v>
      </c>
    </row>
    <row r="1009" spans="1:55" ht="12.75" hidden="1" customHeight="1">
      <c r="A1009" s="34"/>
      <c r="B1009" s="35">
        <f t="shared" si="440"/>
        <v>0</v>
      </c>
      <c r="C1009" s="34"/>
      <c r="D1009" s="250" t="s">
        <v>1102</v>
      </c>
      <c r="E1009" s="242"/>
      <c r="F1009" s="248"/>
      <c r="G1009" s="80"/>
      <c r="H1009" s="81"/>
      <c r="I1009" s="245"/>
      <c r="J1009" s="263"/>
      <c r="K1009" s="263"/>
      <c r="L1009" s="263"/>
      <c r="M1009" s="685"/>
      <c r="N1009" s="686"/>
      <c r="O1009" s="687"/>
      <c r="P1009" s="687"/>
      <c r="Q1009" s="687"/>
      <c r="R1009" s="687"/>
      <c r="S1009" s="688"/>
      <c r="T1009" s="268"/>
      <c r="U1009" s="539"/>
      <c r="V1009" s="299" t="str">
        <f t="shared" si="20"/>
        <v>18.40</v>
      </c>
      <c r="W1009" s="299">
        <f t="shared" si="438"/>
        <v>0</v>
      </c>
      <c r="X1009" s="268"/>
      <c r="Y1009" s="268"/>
      <c r="Z1009" s="268"/>
      <c r="AA1009" s="268"/>
      <c r="AB1009" s="533"/>
      <c r="AN1009" s="641" t="str">
        <f t="shared" si="441"/>
        <v>revisar</v>
      </c>
      <c r="AO1009" s="641" t="str">
        <f t="shared" si="442"/>
        <v>ok</v>
      </c>
      <c r="AP1009" s="641" t="str">
        <f t="shared" si="443"/>
        <v>ok</v>
      </c>
      <c r="AQ1009" s="641" t="str">
        <f t="shared" si="444"/>
        <v>ok</v>
      </c>
      <c r="AR1009" s="641" t="str">
        <f t="shared" si="445"/>
        <v>ok</v>
      </c>
      <c r="AS1009" s="641" t="str">
        <f t="shared" si="446"/>
        <v>ok</v>
      </c>
      <c r="AT1009" s="641" t="str">
        <f t="shared" si="447"/>
        <v>ok</v>
      </c>
      <c r="AU1009" s="641" t="str">
        <f t="shared" si="448"/>
        <v>ok</v>
      </c>
      <c r="AV1009" s="641" t="str">
        <f t="shared" si="449"/>
        <v>ok</v>
      </c>
      <c r="AW1009" s="641" t="str">
        <f t="shared" si="450"/>
        <v>ok</v>
      </c>
      <c r="AX1009" s="641" t="str">
        <f t="shared" si="451"/>
        <v>ok</v>
      </c>
      <c r="AY1009" s="641" t="str">
        <f t="shared" si="452"/>
        <v>ok</v>
      </c>
      <c r="AZ1009" s="641" t="str">
        <f t="shared" si="453"/>
        <v>ok</v>
      </c>
      <c r="BA1009" s="641" t="str">
        <f t="shared" si="454"/>
        <v>ok</v>
      </c>
      <c r="BB1009" s="641" t="str">
        <f t="shared" si="455"/>
        <v>ok</v>
      </c>
      <c r="BC1009" s="641" t="str">
        <f t="shared" si="456"/>
        <v>ok</v>
      </c>
    </row>
    <row r="1010" spans="1:55" ht="12.75" hidden="1" customHeight="1">
      <c r="A1010" s="34"/>
      <c r="B1010" s="35">
        <f t="shared" si="440"/>
        <v>0</v>
      </c>
      <c r="C1010" s="34"/>
      <c r="D1010" s="253" t="s">
        <v>1103</v>
      </c>
      <c r="E1010" s="242"/>
      <c r="F1010" s="248"/>
      <c r="G1010" s="80"/>
      <c r="H1010" s="81"/>
      <c r="I1010" s="245"/>
      <c r="J1010" s="263"/>
      <c r="K1010" s="263"/>
      <c r="L1010" s="263"/>
      <c r="M1010" s="685"/>
      <c r="N1010" s="686"/>
      <c r="O1010" s="687"/>
      <c r="P1010" s="687"/>
      <c r="Q1010" s="687"/>
      <c r="R1010" s="687"/>
      <c r="S1010" s="688"/>
      <c r="T1010" s="268"/>
      <c r="U1010" s="539"/>
      <c r="V1010" s="299" t="str">
        <f t="shared" si="20"/>
        <v>18.41</v>
      </c>
      <c r="W1010" s="299">
        <f t="shared" si="438"/>
        <v>0</v>
      </c>
      <c r="X1010" s="268"/>
      <c r="Y1010" s="268"/>
      <c r="Z1010" s="268"/>
      <c r="AA1010" s="268"/>
      <c r="AB1010" s="533"/>
      <c r="AN1010" s="641" t="str">
        <f t="shared" si="441"/>
        <v>revisar</v>
      </c>
      <c r="AO1010" s="641" t="str">
        <f t="shared" si="442"/>
        <v>ok</v>
      </c>
      <c r="AP1010" s="641" t="str">
        <f t="shared" si="443"/>
        <v>ok</v>
      </c>
      <c r="AQ1010" s="641" t="str">
        <f t="shared" si="444"/>
        <v>ok</v>
      </c>
      <c r="AR1010" s="641" t="str">
        <f t="shared" si="445"/>
        <v>ok</v>
      </c>
      <c r="AS1010" s="641" t="str">
        <f t="shared" si="446"/>
        <v>ok</v>
      </c>
      <c r="AT1010" s="641" t="str">
        <f t="shared" si="447"/>
        <v>ok</v>
      </c>
      <c r="AU1010" s="641" t="str">
        <f t="shared" si="448"/>
        <v>ok</v>
      </c>
      <c r="AV1010" s="641" t="str">
        <f t="shared" si="449"/>
        <v>ok</v>
      </c>
      <c r="AW1010" s="641" t="str">
        <f t="shared" si="450"/>
        <v>ok</v>
      </c>
      <c r="AX1010" s="641" t="str">
        <f t="shared" si="451"/>
        <v>ok</v>
      </c>
      <c r="AY1010" s="641" t="str">
        <f t="shared" si="452"/>
        <v>ok</v>
      </c>
      <c r="AZ1010" s="641" t="str">
        <f t="shared" si="453"/>
        <v>ok</v>
      </c>
      <c r="BA1010" s="641" t="str">
        <f t="shared" si="454"/>
        <v>ok</v>
      </c>
      <c r="BB1010" s="641" t="str">
        <f t="shared" si="455"/>
        <v>ok</v>
      </c>
      <c r="BC1010" s="641" t="str">
        <f t="shared" si="456"/>
        <v>ok</v>
      </c>
    </row>
    <row r="1011" spans="1:55" ht="12.75" hidden="1" customHeight="1">
      <c r="A1011" s="34"/>
      <c r="B1011" s="35">
        <f t="shared" si="440"/>
        <v>0</v>
      </c>
      <c r="C1011" s="34"/>
      <c r="D1011" s="250" t="s">
        <v>1104</v>
      </c>
      <c r="E1011" s="242"/>
      <c r="F1011" s="248"/>
      <c r="G1011" s="80"/>
      <c r="H1011" s="81"/>
      <c r="I1011" s="245"/>
      <c r="J1011" s="263"/>
      <c r="K1011" s="263"/>
      <c r="L1011" s="263"/>
      <c r="M1011" s="685"/>
      <c r="N1011" s="686"/>
      <c r="O1011" s="687"/>
      <c r="P1011" s="687"/>
      <c r="Q1011" s="687"/>
      <c r="R1011" s="687"/>
      <c r="S1011" s="688"/>
      <c r="T1011" s="268"/>
      <c r="U1011" s="539"/>
      <c r="V1011" s="299" t="str">
        <f t="shared" si="20"/>
        <v>18.42</v>
      </c>
      <c r="W1011" s="299">
        <f t="shared" si="438"/>
        <v>0</v>
      </c>
      <c r="X1011" s="268"/>
      <c r="Y1011" s="268"/>
      <c r="Z1011" s="268"/>
      <c r="AA1011" s="268"/>
      <c r="AB1011" s="533"/>
      <c r="AN1011" s="641" t="str">
        <f t="shared" si="441"/>
        <v>revisar</v>
      </c>
      <c r="AO1011" s="641" t="str">
        <f t="shared" si="442"/>
        <v>ok</v>
      </c>
      <c r="AP1011" s="641" t="str">
        <f t="shared" si="443"/>
        <v>ok</v>
      </c>
      <c r="AQ1011" s="641" t="str">
        <f t="shared" si="444"/>
        <v>ok</v>
      </c>
      <c r="AR1011" s="641" t="str">
        <f t="shared" si="445"/>
        <v>ok</v>
      </c>
      <c r="AS1011" s="641" t="str">
        <f t="shared" si="446"/>
        <v>ok</v>
      </c>
      <c r="AT1011" s="641" t="str">
        <f t="shared" si="447"/>
        <v>ok</v>
      </c>
      <c r="AU1011" s="641" t="str">
        <f t="shared" si="448"/>
        <v>ok</v>
      </c>
      <c r="AV1011" s="641" t="str">
        <f t="shared" si="449"/>
        <v>ok</v>
      </c>
      <c r="AW1011" s="641" t="str">
        <f t="shared" si="450"/>
        <v>ok</v>
      </c>
      <c r="AX1011" s="641" t="str">
        <f t="shared" si="451"/>
        <v>ok</v>
      </c>
      <c r="AY1011" s="641" t="str">
        <f t="shared" si="452"/>
        <v>ok</v>
      </c>
      <c r="AZ1011" s="641" t="str">
        <f t="shared" si="453"/>
        <v>ok</v>
      </c>
      <c r="BA1011" s="641" t="str">
        <f t="shared" si="454"/>
        <v>ok</v>
      </c>
      <c r="BB1011" s="641" t="str">
        <f t="shared" si="455"/>
        <v>ok</v>
      </c>
      <c r="BC1011" s="641" t="str">
        <f t="shared" si="456"/>
        <v>ok</v>
      </c>
    </row>
    <row r="1012" spans="1:55" ht="12.75" hidden="1" customHeight="1">
      <c r="A1012" s="34"/>
      <c r="B1012" s="35">
        <f t="shared" si="440"/>
        <v>0</v>
      </c>
      <c r="C1012" s="34"/>
      <c r="D1012" s="253" t="s">
        <v>1105</v>
      </c>
      <c r="E1012" s="242"/>
      <c r="F1012" s="248"/>
      <c r="G1012" s="80"/>
      <c r="H1012" s="81"/>
      <c r="I1012" s="245"/>
      <c r="J1012" s="263"/>
      <c r="K1012" s="263"/>
      <c r="L1012" s="263"/>
      <c r="M1012" s="685"/>
      <c r="N1012" s="686"/>
      <c r="O1012" s="687"/>
      <c r="P1012" s="687"/>
      <c r="Q1012" s="687"/>
      <c r="R1012" s="687"/>
      <c r="S1012" s="688"/>
      <c r="T1012" s="268"/>
      <c r="U1012" s="539"/>
      <c r="V1012" s="299" t="str">
        <f t="shared" si="20"/>
        <v>18.43</v>
      </c>
      <c r="W1012" s="299">
        <f t="shared" si="438"/>
        <v>0</v>
      </c>
      <c r="X1012" s="268"/>
      <c r="Y1012" s="268"/>
      <c r="Z1012" s="268"/>
      <c r="AA1012" s="268"/>
      <c r="AB1012" s="533"/>
      <c r="AN1012" s="641" t="str">
        <f t="shared" si="441"/>
        <v>revisar</v>
      </c>
      <c r="AO1012" s="641" t="str">
        <f t="shared" si="442"/>
        <v>ok</v>
      </c>
      <c r="AP1012" s="641" t="str">
        <f t="shared" si="443"/>
        <v>ok</v>
      </c>
      <c r="AQ1012" s="641" t="str">
        <f t="shared" si="444"/>
        <v>ok</v>
      </c>
      <c r="AR1012" s="641" t="str">
        <f t="shared" si="445"/>
        <v>ok</v>
      </c>
      <c r="AS1012" s="641" t="str">
        <f t="shared" si="446"/>
        <v>ok</v>
      </c>
      <c r="AT1012" s="641" t="str">
        <f t="shared" si="447"/>
        <v>ok</v>
      </c>
      <c r="AU1012" s="641" t="str">
        <f t="shared" si="448"/>
        <v>ok</v>
      </c>
      <c r="AV1012" s="641" t="str">
        <f t="shared" si="449"/>
        <v>ok</v>
      </c>
      <c r="AW1012" s="641" t="str">
        <f t="shared" si="450"/>
        <v>ok</v>
      </c>
      <c r="AX1012" s="641" t="str">
        <f t="shared" si="451"/>
        <v>ok</v>
      </c>
      <c r="AY1012" s="641" t="str">
        <f t="shared" si="452"/>
        <v>ok</v>
      </c>
      <c r="AZ1012" s="641" t="str">
        <f t="shared" si="453"/>
        <v>ok</v>
      </c>
      <c r="BA1012" s="641" t="str">
        <f t="shared" si="454"/>
        <v>ok</v>
      </c>
      <c r="BB1012" s="641" t="str">
        <f t="shared" si="455"/>
        <v>ok</v>
      </c>
      <c r="BC1012" s="641" t="str">
        <f t="shared" si="456"/>
        <v>ok</v>
      </c>
    </row>
    <row r="1013" spans="1:55" ht="12.75" hidden="1" customHeight="1">
      <c r="A1013" s="34"/>
      <c r="B1013" s="35">
        <f t="shared" si="440"/>
        <v>0</v>
      </c>
      <c r="C1013" s="34"/>
      <c r="D1013" s="250" t="s">
        <v>1106</v>
      </c>
      <c r="E1013" s="242"/>
      <c r="F1013" s="248"/>
      <c r="G1013" s="80"/>
      <c r="H1013" s="81"/>
      <c r="I1013" s="245"/>
      <c r="J1013" s="263"/>
      <c r="K1013" s="263"/>
      <c r="L1013" s="263"/>
      <c r="M1013" s="685"/>
      <c r="N1013" s="686"/>
      <c r="O1013" s="687"/>
      <c r="P1013" s="687"/>
      <c r="Q1013" s="687"/>
      <c r="R1013" s="687"/>
      <c r="S1013" s="688"/>
      <c r="T1013" s="268"/>
      <c r="U1013" s="539"/>
      <c r="V1013" s="299" t="str">
        <f t="shared" si="20"/>
        <v>18.44</v>
      </c>
      <c r="W1013" s="299">
        <f t="shared" si="438"/>
        <v>0</v>
      </c>
      <c r="X1013" s="268"/>
      <c r="Y1013" s="268"/>
      <c r="Z1013" s="268"/>
      <c r="AA1013" s="268"/>
      <c r="AB1013" s="533"/>
      <c r="AN1013" s="641" t="str">
        <f t="shared" si="441"/>
        <v>revisar</v>
      </c>
      <c r="AO1013" s="641" t="str">
        <f t="shared" si="442"/>
        <v>ok</v>
      </c>
      <c r="AP1013" s="641" t="str">
        <f t="shared" si="443"/>
        <v>ok</v>
      </c>
      <c r="AQ1013" s="641" t="str">
        <f t="shared" si="444"/>
        <v>ok</v>
      </c>
      <c r="AR1013" s="641" t="str">
        <f t="shared" si="445"/>
        <v>ok</v>
      </c>
      <c r="AS1013" s="641" t="str">
        <f t="shared" si="446"/>
        <v>ok</v>
      </c>
      <c r="AT1013" s="641" t="str">
        <f t="shared" si="447"/>
        <v>ok</v>
      </c>
      <c r="AU1013" s="641" t="str">
        <f t="shared" si="448"/>
        <v>ok</v>
      </c>
      <c r="AV1013" s="641" t="str">
        <f t="shared" si="449"/>
        <v>ok</v>
      </c>
      <c r="AW1013" s="641" t="str">
        <f t="shared" si="450"/>
        <v>ok</v>
      </c>
      <c r="AX1013" s="641" t="str">
        <f t="shared" si="451"/>
        <v>ok</v>
      </c>
      <c r="AY1013" s="641" t="str">
        <f t="shared" si="452"/>
        <v>ok</v>
      </c>
      <c r="AZ1013" s="641" t="str">
        <f t="shared" si="453"/>
        <v>ok</v>
      </c>
      <c r="BA1013" s="641" t="str">
        <f t="shared" si="454"/>
        <v>ok</v>
      </c>
      <c r="BB1013" s="641" t="str">
        <f t="shared" si="455"/>
        <v>ok</v>
      </c>
      <c r="BC1013" s="641" t="str">
        <f t="shared" si="456"/>
        <v>ok</v>
      </c>
    </row>
    <row r="1014" spans="1:55" ht="12.75" hidden="1" customHeight="1">
      <c r="A1014" s="34"/>
      <c r="B1014" s="35">
        <f t="shared" si="440"/>
        <v>0</v>
      </c>
      <c r="C1014" s="34"/>
      <c r="D1014" s="253" t="s">
        <v>1107</v>
      </c>
      <c r="E1014" s="242"/>
      <c r="F1014" s="248"/>
      <c r="G1014" s="80"/>
      <c r="H1014" s="81"/>
      <c r="I1014" s="245"/>
      <c r="J1014" s="263"/>
      <c r="K1014" s="263"/>
      <c r="L1014" s="263"/>
      <c r="M1014" s="685"/>
      <c r="N1014" s="686"/>
      <c r="O1014" s="687"/>
      <c r="P1014" s="687"/>
      <c r="Q1014" s="687"/>
      <c r="R1014" s="687"/>
      <c r="S1014" s="688"/>
      <c r="T1014" s="268"/>
      <c r="U1014" s="539"/>
      <c r="V1014" s="299" t="str">
        <f t="shared" si="20"/>
        <v>18.45</v>
      </c>
      <c r="W1014" s="299">
        <f t="shared" si="438"/>
        <v>0</v>
      </c>
      <c r="X1014" s="268"/>
      <c r="Y1014" s="268"/>
      <c r="Z1014" s="268"/>
      <c r="AA1014" s="268"/>
      <c r="AB1014" s="533"/>
      <c r="AN1014" s="641" t="str">
        <f t="shared" si="441"/>
        <v>revisar</v>
      </c>
      <c r="AO1014" s="641" t="str">
        <f t="shared" si="442"/>
        <v>ok</v>
      </c>
      <c r="AP1014" s="641" t="str">
        <f t="shared" si="443"/>
        <v>ok</v>
      </c>
      <c r="AQ1014" s="641" t="str">
        <f t="shared" si="444"/>
        <v>ok</v>
      </c>
      <c r="AR1014" s="641" t="str">
        <f t="shared" si="445"/>
        <v>ok</v>
      </c>
      <c r="AS1014" s="641" t="str">
        <f t="shared" si="446"/>
        <v>ok</v>
      </c>
      <c r="AT1014" s="641" t="str">
        <f t="shared" si="447"/>
        <v>ok</v>
      </c>
      <c r="AU1014" s="641" t="str">
        <f t="shared" si="448"/>
        <v>ok</v>
      </c>
      <c r="AV1014" s="641" t="str">
        <f t="shared" si="449"/>
        <v>ok</v>
      </c>
      <c r="AW1014" s="641" t="str">
        <f t="shared" si="450"/>
        <v>ok</v>
      </c>
      <c r="AX1014" s="641" t="str">
        <f t="shared" si="451"/>
        <v>ok</v>
      </c>
      <c r="AY1014" s="641" t="str">
        <f t="shared" si="452"/>
        <v>ok</v>
      </c>
      <c r="AZ1014" s="641" t="str">
        <f t="shared" si="453"/>
        <v>ok</v>
      </c>
      <c r="BA1014" s="641" t="str">
        <f t="shared" si="454"/>
        <v>ok</v>
      </c>
      <c r="BB1014" s="641" t="str">
        <f t="shared" si="455"/>
        <v>ok</v>
      </c>
      <c r="BC1014" s="641" t="str">
        <f t="shared" si="456"/>
        <v>ok</v>
      </c>
    </row>
    <row r="1015" spans="1:55" ht="12.75" hidden="1" customHeight="1">
      <c r="A1015" s="34"/>
      <c r="B1015" s="35">
        <f t="shared" si="440"/>
        <v>0</v>
      </c>
      <c r="C1015" s="34"/>
      <c r="D1015" s="250" t="s">
        <v>1108</v>
      </c>
      <c r="E1015" s="242"/>
      <c r="F1015" s="248"/>
      <c r="G1015" s="80"/>
      <c r="H1015" s="81"/>
      <c r="I1015" s="245"/>
      <c r="J1015" s="263"/>
      <c r="K1015" s="263"/>
      <c r="L1015" s="263"/>
      <c r="M1015" s="685"/>
      <c r="N1015" s="686"/>
      <c r="O1015" s="687"/>
      <c r="P1015" s="687"/>
      <c r="Q1015" s="687"/>
      <c r="R1015" s="687"/>
      <c r="S1015" s="688"/>
      <c r="T1015" s="268"/>
      <c r="U1015" s="539"/>
      <c r="V1015" s="299" t="str">
        <f t="shared" si="20"/>
        <v>18.46</v>
      </c>
      <c r="W1015" s="299">
        <f t="shared" si="438"/>
        <v>0</v>
      </c>
      <c r="X1015" s="268"/>
      <c r="Y1015" s="268"/>
      <c r="Z1015" s="268"/>
      <c r="AA1015" s="268"/>
      <c r="AB1015" s="533"/>
      <c r="AN1015" s="641" t="str">
        <f t="shared" si="441"/>
        <v>revisar</v>
      </c>
      <c r="AO1015" s="641" t="str">
        <f t="shared" si="442"/>
        <v>ok</v>
      </c>
      <c r="AP1015" s="641" t="str">
        <f t="shared" si="443"/>
        <v>ok</v>
      </c>
      <c r="AQ1015" s="641" t="str">
        <f t="shared" si="444"/>
        <v>ok</v>
      </c>
      <c r="AR1015" s="641" t="str">
        <f t="shared" si="445"/>
        <v>ok</v>
      </c>
      <c r="AS1015" s="641" t="str">
        <f t="shared" si="446"/>
        <v>ok</v>
      </c>
      <c r="AT1015" s="641" t="str">
        <f t="shared" si="447"/>
        <v>ok</v>
      </c>
      <c r="AU1015" s="641" t="str">
        <f t="shared" si="448"/>
        <v>ok</v>
      </c>
      <c r="AV1015" s="641" t="str">
        <f t="shared" si="449"/>
        <v>ok</v>
      </c>
      <c r="AW1015" s="641" t="str">
        <f t="shared" si="450"/>
        <v>ok</v>
      </c>
      <c r="AX1015" s="641" t="str">
        <f t="shared" si="451"/>
        <v>ok</v>
      </c>
      <c r="AY1015" s="641" t="str">
        <f t="shared" si="452"/>
        <v>ok</v>
      </c>
      <c r="AZ1015" s="641" t="str">
        <f t="shared" si="453"/>
        <v>ok</v>
      </c>
      <c r="BA1015" s="641" t="str">
        <f t="shared" si="454"/>
        <v>ok</v>
      </c>
      <c r="BB1015" s="641" t="str">
        <f t="shared" si="455"/>
        <v>ok</v>
      </c>
      <c r="BC1015" s="641" t="str">
        <f t="shared" si="456"/>
        <v>ok</v>
      </c>
    </row>
    <row r="1016" spans="1:55" ht="12.75" hidden="1" customHeight="1">
      <c r="A1016" s="34"/>
      <c r="B1016" s="35">
        <f t="shared" si="440"/>
        <v>0</v>
      </c>
      <c r="C1016" s="34"/>
      <c r="D1016" s="253" t="s">
        <v>1109</v>
      </c>
      <c r="E1016" s="242"/>
      <c r="F1016" s="248"/>
      <c r="G1016" s="80"/>
      <c r="H1016" s="81"/>
      <c r="I1016" s="245"/>
      <c r="J1016" s="263"/>
      <c r="K1016" s="263"/>
      <c r="L1016" s="263"/>
      <c r="M1016" s="685"/>
      <c r="N1016" s="686"/>
      <c r="O1016" s="687"/>
      <c r="P1016" s="687"/>
      <c r="Q1016" s="687"/>
      <c r="R1016" s="687"/>
      <c r="S1016" s="688"/>
      <c r="T1016" s="268"/>
      <c r="U1016" s="539"/>
      <c r="V1016" s="299" t="str">
        <f t="shared" si="20"/>
        <v>18.47</v>
      </c>
      <c r="W1016" s="299">
        <f t="shared" si="438"/>
        <v>0</v>
      </c>
      <c r="X1016" s="268"/>
      <c r="Y1016" s="268"/>
      <c r="Z1016" s="268"/>
      <c r="AA1016" s="268"/>
      <c r="AB1016" s="533"/>
      <c r="AN1016" s="641" t="str">
        <f t="shared" si="441"/>
        <v>revisar</v>
      </c>
      <c r="AO1016" s="641" t="str">
        <f t="shared" si="442"/>
        <v>ok</v>
      </c>
      <c r="AP1016" s="641" t="str">
        <f t="shared" si="443"/>
        <v>ok</v>
      </c>
      <c r="AQ1016" s="641" t="str">
        <f t="shared" si="444"/>
        <v>ok</v>
      </c>
      <c r="AR1016" s="641" t="str">
        <f t="shared" si="445"/>
        <v>ok</v>
      </c>
      <c r="AS1016" s="641" t="str">
        <f t="shared" si="446"/>
        <v>ok</v>
      </c>
      <c r="AT1016" s="641" t="str">
        <f t="shared" si="447"/>
        <v>ok</v>
      </c>
      <c r="AU1016" s="641" t="str">
        <f t="shared" si="448"/>
        <v>ok</v>
      </c>
      <c r="AV1016" s="641" t="str">
        <f t="shared" si="449"/>
        <v>ok</v>
      </c>
      <c r="AW1016" s="641" t="str">
        <f t="shared" si="450"/>
        <v>ok</v>
      </c>
      <c r="AX1016" s="641" t="str">
        <f t="shared" si="451"/>
        <v>ok</v>
      </c>
      <c r="AY1016" s="641" t="str">
        <f t="shared" si="452"/>
        <v>ok</v>
      </c>
      <c r="AZ1016" s="641" t="str">
        <f t="shared" si="453"/>
        <v>ok</v>
      </c>
      <c r="BA1016" s="641" t="str">
        <f t="shared" si="454"/>
        <v>ok</v>
      </c>
      <c r="BB1016" s="641" t="str">
        <f t="shared" si="455"/>
        <v>ok</v>
      </c>
      <c r="BC1016" s="641" t="str">
        <f t="shared" si="456"/>
        <v>ok</v>
      </c>
    </row>
    <row r="1017" spans="1:55" ht="12.75" hidden="1" customHeight="1">
      <c r="A1017" s="34"/>
      <c r="B1017" s="35">
        <f t="shared" si="440"/>
        <v>0</v>
      </c>
      <c r="C1017" s="34"/>
      <c r="D1017" s="250" t="s">
        <v>1110</v>
      </c>
      <c r="E1017" s="242"/>
      <c r="F1017" s="248"/>
      <c r="G1017" s="80"/>
      <c r="H1017" s="81"/>
      <c r="I1017" s="245"/>
      <c r="J1017" s="263"/>
      <c r="K1017" s="263"/>
      <c r="L1017" s="263"/>
      <c r="M1017" s="685"/>
      <c r="N1017" s="686"/>
      <c r="O1017" s="687"/>
      <c r="P1017" s="687"/>
      <c r="Q1017" s="687"/>
      <c r="R1017" s="687"/>
      <c r="S1017" s="688"/>
      <c r="T1017" s="268"/>
      <c r="U1017" s="539"/>
      <c r="V1017" s="299" t="str">
        <f t="shared" si="20"/>
        <v>18.48</v>
      </c>
      <c r="W1017" s="299">
        <f t="shared" si="438"/>
        <v>0</v>
      </c>
      <c r="X1017" s="268"/>
      <c r="Y1017" s="268"/>
      <c r="Z1017" s="268"/>
      <c r="AA1017" s="268"/>
      <c r="AB1017" s="533"/>
      <c r="AN1017" s="641" t="str">
        <f t="shared" si="441"/>
        <v>revisar</v>
      </c>
      <c r="AO1017" s="641" t="str">
        <f t="shared" si="442"/>
        <v>ok</v>
      </c>
      <c r="AP1017" s="641" t="str">
        <f t="shared" si="443"/>
        <v>ok</v>
      </c>
      <c r="AQ1017" s="641" t="str">
        <f t="shared" si="444"/>
        <v>ok</v>
      </c>
      <c r="AR1017" s="641" t="str">
        <f t="shared" si="445"/>
        <v>ok</v>
      </c>
      <c r="AS1017" s="641" t="str">
        <f t="shared" si="446"/>
        <v>ok</v>
      </c>
      <c r="AT1017" s="641" t="str">
        <f t="shared" si="447"/>
        <v>ok</v>
      </c>
      <c r="AU1017" s="641" t="str">
        <f t="shared" si="448"/>
        <v>ok</v>
      </c>
      <c r="AV1017" s="641" t="str">
        <f t="shared" si="449"/>
        <v>ok</v>
      </c>
      <c r="AW1017" s="641" t="str">
        <f t="shared" si="450"/>
        <v>ok</v>
      </c>
      <c r="AX1017" s="641" t="str">
        <f t="shared" si="451"/>
        <v>ok</v>
      </c>
      <c r="AY1017" s="641" t="str">
        <f t="shared" si="452"/>
        <v>ok</v>
      </c>
      <c r="AZ1017" s="641" t="str">
        <f t="shared" si="453"/>
        <v>ok</v>
      </c>
      <c r="BA1017" s="641" t="str">
        <f t="shared" si="454"/>
        <v>ok</v>
      </c>
      <c r="BB1017" s="641" t="str">
        <f t="shared" si="455"/>
        <v>ok</v>
      </c>
      <c r="BC1017" s="641" t="str">
        <f t="shared" si="456"/>
        <v>ok</v>
      </c>
    </row>
    <row r="1018" spans="1:55" ht="12.75" hidden="1" customHeight="1">
      <c r="A1018" s="34"/>
      <c r="B1018" s="35">
        <f t="shared" si="440"/>
        <v>0</v>
      </c>
      <c r="C1018" s="34"/>
      <c r="D1018" s="253" t="s">
        <v>1111</v>
      </c>
      <c r="E1018" s="242"/>
      <c r="F1018" s="248"/>
      <c r="G1018" s="80"/>
      <c r="H1018" s="81"/>
      <c r="I1018" s="245"/>
      <c r="J1018" s="263"/>
      <c r="K1018" s="263"/>
      <c r="L1018" s="263"/>
      <c r="M1018" s="685"/>
      <c r="N1018" s="686"/>
      <c r="O1018" s="687"/>
      <c r="P1018" s="687"/>
      <c r="Q1018" s="687"/>
      <c r="R1018" s="687"/>
      <c r="S1018" s="688"/>
      <c r="T1018" s="268"/>
      <c r="U1018" s="539"/>
      <c r="V1018" s="299" t="str">
        <f t="shared" si="20"/>
        <v>18.49</v>
      </c>
      <c r="W1018" s="299">
        <f t="shared" ref="W1018:W1081" si="457">IF(L1018=0,S1018-Q1018-(TRUNC(TRUNC(J1018*(1+N1018),2)*I1018,2)))</f>
        <v>0</v>
      </c>
      <c r="X1018" s="268"/>
      <c r="Y1018" s="268"/>
      <c r="Z1018" s="268"/>
      <c r="AA1018" s="268"/>
      <c r="AB1018" s="533"/>
      <c r="AN1018" s="641" t="str">
        <f t="shared" si="441"/>
        <v>revisar</v>
      </c>
      <c r="AO1018" s="641" t="str">
        <f t="shared" si="442"/>
        <v>ok</v>
      </c>
      <c r="AP1018" s="641" t="str">
        <f t="shared" si="443"/>
        <v>ok</v>
      </c>
      <c r="AQ1018" s="641" t="str">
        <f t="shared" si="444"/>
        <v>ok</v>
      </c>
      <c r="AR1018" s="641" t="str">
        <f t="shared" si="445"/>
        <v>ok</v>
      </c>
      <c r="AS1018" s="641" t="str">
        <f t="shared" si="446"/>
        <v>ok</v>
      </c>
      <c r="AT1018" s="641" t="str">
        <f t="shared" si="447"/>
        <v>ok</v>
      </c>
      <c r="AU1018" s="641" t="str">
        <f t="shared" si="448"/>
        <v>ok</v>
      </c>
      <c r="AV1018" s="641" t="str">
        <f t="shared" si="449"/>
        <v>ok</v>
      </c>
      <c r="AW1018" s="641" t="str">
        <f t="shared" si="450"/>
        <v>ok</v>
      </c>
      <c r="AX1018" s="641" t="str">
        <f t="shared" si="451"/>
        <v>ok</v>
      </c>
      <c r="AY1018" s="641" t="str">
        <f t="shared" si="452"/>
        <v>ok</v>
      </c>
      <c r="AZ1018" s="641" t="str">
        <f t="shared" si="453"/>
        <v>ok</v>
      </c>
      <c r="BA1018" s="641" t="str">
        <f t="shared" si="454"/>
        <v>ok</v>
      </c>
      <c r="BB1018" s="641" t="str">
        <f t="shared" si="455"/>
        <v>ok</v>
      </c>
      <c r="BC1018" s="641" t="str">
        <f t="shared" si="456"/>
        <v>ok</v>
      </c>
    </row>
    <row r="1019" spans="1:55" ht="12.75" hidden="1" customHeight="1">
      <c r="A1019" s="34"/>
      <c r="B1019" s="35">
        <f t="shared" si="440"/>
        <v>0</v>
      </c>
      <c r="C1019" s="34"/>
      <c r="D1019" s="250" t="s">
        <v>1112</v>
      </c>
      <c r="E1019" s="242"/>
      <c r="F1019" s="248"/>
      <c r="G1019" s="80"/>
      <c r="H1019" s="81"/>
      <c r="I1019" s="245"/>
      <c r="J1019" s="263"/>
      <c r="K1019" s="263"/>
      <c r="L1019" s="263"/>
      <c r="M1019" s="685"/>
      <c r="N1019" s="686"/>
      <c r="O1019" s="687"/>
      <c r="P1019" s="687"/>
      <c r="Q1019" s="687"/>
      <c r="R1019" s="687"/>
      <c r="S1019" s="688"/>
      <c r="T1019" s="268"/>
      <c r="U1019" s="539"/>
      <c r="V1019" s="299" t="str">
        <f t="shared" si="20"/>
        <v>18.50</v>
      </c>
      <c r="W1019" s="299">
        <f t="shared" si="457"/>
        <v>0</v>
      </c>
      <c r="X1019" s="268"/>
      <c r="Y1019" s="268"/>
      <c r="Z1019" s="268"/>
      <c r="AA1019" s="268"/>
      <c r="AB1019" s="533"/>
      <c r="AN1019" s="641" t="str">
        <f t="shared" si="441"/>
        <v>revisar</v>
      </c>
      <c r="AO1019" s="641" t="str">
        <f t="shared" si="442"/>
        <v>ok</v>
      </c>
      <c r="AP1019" s="641" t="str">
        <f t="shared" si="443"/>
        <v>ok</v>
      </c>
      <c r="AQ1019" s="641" t="str">
        <f t="shared" si="444"/>
        <v>ok</v>
      </c>
      <c r="AR1019" s="641" t="str">
        <f t="shared" si="445"/>
        <v>ok</v>
      </c>
      <c r="AS1019" s="641" t="str">
        <f t="shared" si="446"/>
        <v>ok</v>
      </c>
      <c r="AT1019" s="641" t="str">
        <f t="shared" si="447"/>
        <v>ok</v>
      </c>
      <c r="AU1019" s="641" t="str">
        <f t="shared" si="448"/>
        <v>ok</v>
      </c>
      <c r="AV1019" s="641" t="str">
        <f t="shared" si="449"/>
        <v>ok</v>
      </c>
      <c r="AW1019" s="641" t="str">
        <f t="shared" si="450"/>
        <v>ok</v>
      </c>
      <c r="AX1019" s="641" t="str">
        <f t="shared" si="451"/>
        <v>ok</v>
      </c>
      <c r="AY1019" s="641" t="str">
        <f t="shared" si="452"/>
        <v>ok</v>
      </c>
      <c r="AZ1019" s="641" t="str">
        <f t="shared" si="453"/>
        <v>ok</v>
      </c>
      <c r="BA1019" s="641" t="str">
        <f t="shared" si="454"/>
        <v>ok</v>
      </c>
      <c r="BB1019" s="641" t="str">
        <f t="shared" si="455"/>
        <v>ok</v>
      </c>
      <c r="BC1019" s="641" t="str">
        <f t="shared" si="456"/>
        <v>ok</v>
      </c>
    </row>
    <row r="1020" spans="1:55" ht="12.75" hidden="1" customHeight="1">
      <c r="A1020" s="34"/>
      <c r="B1020" s="35"/>
      <c r="C1020" s="34"/>
      <c r="D1020" s="255"/>
      <c r="E1020" s="25"/>
      <c r="F1020" s="25"/>
      <c r="G1020" s="37"/>
      <c r="H1020" s="25"/>
      <c r="I1020" s="38"/>
      <c r="J1020" s="269"/>
      <c r="K1020" s="269"/>
      <c r="L1020" s="269"/>
      <c r="M1020" s="689"/>
      <c r="N1020" s="696"/>
      <c r="O1020" s="690"/>
      <c r="P1020" s="690"/>
      <c r="Q1020" s="690"/>
      <c r="R1020" s="690"/>
      <c r="S1020" s="691"/>
      <c r="T1020" s="268"/>
      <c r="U1020" s="539"/>
      <c r="V1020" s="299">
        <f t="shared" si="20"/>
        <v>0</v>
      </c>
      <c r="W1020" s="299">
        <f t="shared" si="457"/>
        <v>0</v>
      </c>
      <c r="X1020" s="268"/>
      <c r="Y1020" s="268"/>
      <c r="Z1020" s="268"/>
      <c r="AA1020" s="268"/>
      <c r="AB1020" s="533"/>
      <c r="AN1020" s="641" t="str">
        <f t="shared" si="441"/>
        <v>ok</v>
      </c>
      <c r="AO1020" s="641" t="str">
        <f t="shared" si="442"/>
        <v>ok</v>
      </c>
      <c r="AP1020" s="641" t="str">
        <f t="shared" si="443"/>
        <v>ok</v>
      </c>
      <c r="AQ1020" s="641" t="str">
        <f t="shared" si="444"/>
        <v>ok</v>
      </c>
      <c r="AR1020" s="641" t="str">
        <f t="shared" si="445"/>
        <v>ok</v>
      </c>
      <c r="AS1020" s="641" t="str">
        <f t="shared" si="446"/>
        <v>ok</v>
      </c>
      <c r="AT1020" s="641" t="str">
        <f t="shared" si="447"/>
        <v>ok</v>
      </c>
      <c r="AU1020" s="641" t="str">
        <f t="shared" si="448"/>
        <v>ok</v>
      </c>
      <c r="AV1020" s="641" t="str">
        <f t="shared" si="449"/>
        <v>ok</v>
      </c>
      <c r="AW1020" s="641" t="str">
        <f t="shared" si="450"/>
        <v>ok</v>
      </c>
      <c r="AX1020" s="641" t="str">
        <f t="shared" si="451"/>
        <v>ok</v>
      </c>
      <c r="AY1020" s="641" t="str">
        <f t="shared" si="452"/>
        <v>ok</v>
      </c>
      <c r="AZ1020" s="641" t="str">
        <f t="shared" si="453"/>
        <v>ok</v>
      </c>
      <c r="BA1020" s="641" t="str">
        <f t="shared" si="454"/>
        <v>ok</v>
      </c>
      <c r="BB1020" s="641" t="str">
        <f t="shared" si="455"/>
        <v>ok</v>
      </c>
      <c r="BC1020" s="641" t="str">
        <f t="shared" si="456"/>
        <v>ok</v>
      </c>
    </row>
    <row r="1021" spans="1:55" ht="12.75" hidden="1" customHeight="1">
      <c r="A1021" s="13"/>
      <c r="B1021" s="14"/>
      <c r="C1021" s="13"/>
      <c r="D1021" s="251"/>
      <c r="E1021" s="29"/>
      <c r="F1021" s="29"/>
      <c r="G1021" s="29"/>
      <c r="H1021" s="29"/>
      <c r="I1021" s="29"/>
      <c r="J1021" s="267"/>
      <c r="K1021" s="267"/>
      <c r="L1021" s="267"/>
      <c r="M1021" s="677"/>
      <c r="N1021" s="663"/>
      <c r="O1021" s="692" t="str">
        <f>CONCATENATE("Subtotal ",G969)</f>
        <v>Subtotal (digite a descrição do item aqui)</v>
      </c>
      <c r="P1021" s="693">
        <f>SUM(P970:P1020)</f>
        <v>0</v>
      </c>
      <c r="Q1021" s="693">
        <f>SUM(Q970:Q1020)</f>
        <v>0</v>
      </c>
      <c r="R1021" s="693">
        <f t="shared" ref="R1021:S1021" si="458">SUM(R970:R1020)</f>
        <v>0</v>
      </c>
      <c r="S1021" s="694">
        <f t="shared" si="458"/>
        <v>0</v>
      </c>
      <c r="T1021" s="536"/>
      <c r="U1021" s="299">
        <v>1</v>
      </c>
      <c r="V1021" s="299"/>
      <c r="W1021" s="299"/>
      <c r="X1021" s="268"/>
      <c r="Y1021" s="268"/>
      <c r="Z1021" s="268"/>
      <c r="AA1021" s="268"/>
      <c r="AB1021" s="533"/>
      <c r="AN1021" s="641" t="str">
        <f t="shared" si="441"/>
        <v>ok</v>
      </c>
      <c r="AO1021" s="641" t="str">
        <f t="shared" si="442"/>
        <v>ok</v>
      </c>
      <c r="AP1021" s="641" t="str">
        <f t="shared" si="443"/>
        <v>ok</v>
      </c>
      <c r="AQ1021" s="641" t="str">
        <f t="shared" si="444"/>
        <v>ok</v>
      </c>
      <c r="AR1021" s="641" t="str">
        <f t="shared" si="445"/>
        <v>ok</v>
      </c>
      <c r="AS1021" s="641" t="str">
        <f t="shared" si="446"/>
        <v>ok</v>
      </c>
      <c r="AT1021" s="641" t="str">
        <f t="shared" si="447"/>
        <v>ok</v>
      </c>
      <c r="AU1021" s="641" t="str">
        <f t="shared" si="448"/>
        <v>ok</v>
      </c>
      <c r="AV1021" s="641" t="str">
        <f t="shared" si="449"/>
        <v>ok</v>
      </c>
      <c r="AW1021" s="641" t="str">
        <f t="shared" si="450"/>
        <v>ok</v>
      </c>
      <c r="AX1021" s="641" t="str">
        <f t="shared" si="451"/>
        <v>ok</v>
      </c>
      <c r="AY1021" s="641" t="str">
        <f t="shared" si="452"/>
        <v>revisar</v>
      </c>
      <c r="AZ1021" s="641" t="str">
        <f t="shared" si="453"/>
        <v>ok</v>
      </c>
      <c r="BA1021" s="641" t="str">
        <f t="shared" si="454"/>
        <v>ok</v>
      </c>
      <c r="BB1021" s="641" t="str">
        <f t="shared" si="455"/>
        <v>ok</v>
      </c>
      <c r="BC1021" s="641" t="str">
        <f t="shared" si="456"/>
        <v>ok</v>
      </c>
    </row>
    <row r="1022" spans="1:55" ht="6" hidden="1" customHeight="1">
      <c r="A1022" s="10"/>
      <c r="B1022" s="21"/>
      <c r="C1022" s="10"/>
      <c r="D1022" s="252"/>
      <c r="E1022" s="32"/>
      <c r="F1022" s="33"/>
      <c r="G1022" s="33"/>
      <c r="H1022" s="32"/>
      <c r="I1022" s="32"/>
      <c r="J1022" s="268"/>
      <c r="K1022" s="268"/>
      <c r="L1022" s="268"/>
      <c r="M1022" s="539"/>
      <c r="N1022" s="299"/>
      <c r="O1022" s="539"/>
      <c r="P1022" s="539"/>
      <c r="Q1022" s="539"/>
      <c r="R1022" s="539"/>
      <c r="S1022" s="695"/>
      <c r="T1022" s="319"/>
      <c r="U1022" s="299"/>
      <c r="V1022" s="299">
        <f t="shared" si="20"/>
        <v>0</v>
      </c>
      <c r="W1022" s="299">
        <f t="shared" si="457"/>
        <v>0</v>
      </c>
      <c r="X1022" s="268"/>
      <c r="Y1022" s="268"/>
      <c r="Z1022" s="268"/>
      <c r="AA1022" s="268"/>
      <c r="AB1022" s="533"/>
      <c r="AN1022" s="641" t="str">
        <f t="shared" si="441"/>
        <v>ok</v>
      </c>
      <c r="AO1022" s="641" t="str">
        <f t="shared" si="442"/>
        <v>ok</v>
      </c>
      <c r="AP1022" s="641" t="str">
        <f t="shared" si="443"/>
        <v>ok</v>
      </c>
      <c r="AQ1022" s="641" t="str">
        <f t="shared" si="444"/>
        <v>ok</v>
      </c>
      <c r="AR1022" s="641" t="str">
        <f t="shared" si="445"/>
        <v>ok</v>
      </c>
      <c r="AS1022" s="641" t="str">
        <f t="shared" si="446"/>
        <v>ok</v>
      </c>
      <c r="AT1022" s="641" t="str">
        <f t="shared" si="447"/>
        <v>ok</v>
      </c>
      <c r="AU1022" s="641" t="str">
        <f t="shared" si="448"/>
        <v>ok</v>
      </c>
      <c r="AV1022" s="641" t="str">
        <f t="shared" si="449"/>
        <v>ok</v>
      </c>
      <c r="AW1022" s="641" t="str">
        <f t="shared" si="450"/>
        <v>ok</v>
      </c>
      <c r="AX1022" s="641" t="str">
        <f t="shared" si="451"/>
        <v>ok</v>
      </c>
      <c r="AY1022" s="641" t="str">
        <f t="shared" si="452"/>
        <v>ok</v>
      </c>
      <c r="AZ1022" s="641" t="str">
        <f t="shared" si="453"/>
        <v>ok</v>
      </c>
      <c r="BA1022" s="641" t="str">
        <f t="shared" si="454"/>
        <v>ok</v>
      </c>
      <c r="BB1022" s="641" t="str">
        <f t="shared" si="455"/>
        <v>ok</v>
      </c>
      <c r="BC1022" s="641" t="str">
        <f t="shared" si="456"/>
        <v>ok</v>
      </c>
    </row>
    <row r="1023" spans="1:55" ht="12.75" hidden="1" customHeight="1">
      <c r="A1023" s="13"/>
      <c r="B1023" s="14"/>
      <c r="C1023" s="13"/>
      <c r="D1023" s="249">
        <v>19</v>
      </c>
      <c r="E1023" s="22"/>
      <c r="F1023" s="22"/>
      <c r="G1023" s="246" t="s">
        <v>172</v>
      </c>
      <c r="H1023" s="23"/>
      <c r="I1023" s="23"/>
      <c r="J1023" s="246"/>
      <c r="K1023" s="246"/>
      <c r="L1023" s="246"/>
      <c r="M1023" s="662"/>
      <c r="N1023" s="663"/>
      <c r="O1023" s="662"/>
      <c r="P1023" s="662"/>
      <c r="Q1023" s="662"/>
      <c r="R1023" s="662"/>
      <c r="S1023" s="664">
        <f>S1075</f>
        <v>0</v>
      </c>
      <c r="T1023" s="319"/>
      <c r="U1023" s="299"/>
      <c r="V1023" s="299">
        <f t="shared" si="20"/>
        <v>19</v>
      </c>
      <c r="W1023" s="299">
        <f t="shared" si="457"/>
        <v>0</v>
      </c>
      <c r="X1023" s="268"/>
      <c r="Y1023" s="268"/>
      <c r="Z1023" s="268"/>
      <c r="AA1023" s="268"/>
      <c r="AB1023" s="533"/>
      <c r="AN1023" s="641" t="str">
        <f t="shared" si="441"/>
        <v>revisar</v>
      </c>
      <c r="AO1023" s="641" t="str">
        <f t="shared" si="442"/>
        <v>ok</v>
      </c>
      <c r="AP1023" s="641" t="str">
        <f t="shared" si="443"/>
        <v>ok</v>
      </c>
      <c r="AQ1023" s="641" t="str">
        <f t="shared" si="444"/>
        <v>revisar</v>
      </c>
      <c r="AR1023" s="641" t="str">
        <f t="shared" si="445"/>
        <v>ok</v>
      </c>
      <c r="AS1023" s="641" t="str">
        <f t="shared" si="446"/>
        <v>ok</v>
      </c>
      <c r="AT1023" s="641" t="str">
        <f t="shared" si="447"/>
        <v>ok</v>
      </c>
      <c r="AU1023" s="641" t="str">
        <f t="shared" si="448"/>
        <v>ok</v>
      </c>
      <c r="AV1023" s="641" t="str">
        <f t="shared" si="449"/>
        <v>ok</v>
      </c>
      <c r="AW1023" s="641" t="str">
        <f t="shared" si="450"/>
        <v>ok</v>
      </c>
      <c r="AX1023" s="641" t="str">
        <f t="shared" si="451"/>
        <v>ok</v>
      </c>
      <c r="AY1023" s="641" t="str">
        <f t="shared" si="452"/>
        <v>ok</v>
      </c>
      <c r="AZ1023" s="641" t="str">
        <f t="shared" si="453"/>
        <v>ok</v>
      </c>
      <c r="BA1023" s="641" t="str">
        <f t="shared" si="454"/>
        <v>ok</v>
      </c>
      <c r="BB1023" s="641" t="str">
        <f t="shared" si="455"/>
        <v>ok</v>
      </c>
      <c r="BC1023" s="641" t="str">
        <f t="shared" si="456"/>
        <v>ok</v>
      </c>
    </row>
    <row r="1024" spans="1:55" ht="12.75" hidden="1" customHeight="1">
      <c r="A1024" s="34"/>
      <c r="B1024" s="35">
        <f t="shared" ref="B1024:B1073" si="459">S1024/$S$1671</f>
        <v>0</v>
      </c>
      <c r="C1024" s="34"/>
      <c r="D1024" s="253" t="s">
        <v>1113</v>
      </c>
      <c r="E1024" s="240"/>
      <c r="F1024" s="248"/>
      <c r="G1024" s="80"/>
      <c r="H1024" s="81"/>
      <c r="I1024" s="245"/>
      <c r="J1024" s="263"/>
      <c r="K1024" s="263"/>
      <c r="L1024" s="263"/>
      <c r="M1024" s="685"/>
      <c r="N1024" s="686"/>
      <c r="O1024" s="687"/>
      <c r="P1024" s="687"/>
      <c r="Q1024" s="687"/>
      <c r="R1024" s="687"/>
      <c r="S1024" s="688"/>
      <c r="T1024" s="268"/>
      <c r="U1024" s="539"/>
      <c r="V1024" s="299" t="str">
        <f t="shared" si="20"/>
        <v>19.1</v>
      </c>
      <c r="W1024" s="299">
        <f t="shared" si="457"/>
        <v>0</v>
      </c>
      <c r="X1024" s="268"/>
      <c r="Y1024" s="268"/>
      <c r="Z1024" s="268"/>
      <c r="AA1024" s="268"/>
      <c r="AB1024" s="533"/>
      <c r="AN1024" s="641" t="str">
        <f t="shared" si="441"/>
        <v>revisar</v>
      </c>
      <c r="AO1024" s="641" t="str">
        <f t="shared" si="442"/>
        <v>ok</v>
      </c>
      <c r="AP1024" s="641" t="str">
        <f t="shared" si="443"/>
        <v>ok</v>
      </c>
      <c r="AQ1024" s="641" t="str">
        <f t="shared" si="444"/>
        <v>ok</v>
      </c>
      <c r="AR1024" s="641" t="str">
        <f t="shared" si="445"/>
        <v>ok</v>
      </c>
      <c r="AS1024" s="641" t="str">
        <f t="shared" si="446"/>
        <v>ok</v>
      </c>
      <c r="AT1024" s="641" t="str">
        <f t="shared" si="447"/>
        <v>ok</v>
      </c>
      <c r="AU1024" s="641" t="str">
        <f t="shared" si="448"/>
        <v>ok</v>
      </c>
      <c r="AV1024" s="641" t="str">
        <f t="shared" si="449"/>
        <v>ok</v>
      </c>
      <c r="AW1024" s="641" t="str">
        <f t="shared" si="450"/>
        <v>ok</v>
      </c>
      <c r="AX1024" s="641" t="str">
        <f t="shared" si="451"/>
        <v>ok</v>
      </c>
      <c r="AY1024" s="641" t="str">
        <f t="shared" si="452"/>
        <v>ok</v>
      </c>
      <c r="AZ1024" s="641" t="str">
        <f t="shared" si="453"/>
        <v>ok</v>
      </c>
      <c r="BA1024" s="641" t="str">
        <f t="shared" si="454"/>
        <v>ok</v>
      </c>
      <c r="BB1024" s="641" t="str">
        <f t="shared" si="455"/>
        <v>ok</v>
      </c>
      <c r="BC1024" s="641" t="str">
        <f t="shared" si="456"/>
        <v>ok</v>
      </c>
    </row>
    <row r="1025" spans="1:55" ht="12.75" hidden="1" customHeight="1">
      <c r="A1025" s="34"/>
      <c r="B1025" s="35">
        <f t="shared" si="459"/>
        <v>0</v>
      </c>
      <c r="C1025" s="34"/>
      <c r="D1025" s="250" t="s">
        <v>1114</v>
      </c>
      <c r="E1025" s="242"/>
      <c r="F1025" s="248"/>
      <c r="G1025" s="80"/>
      <c r="H1025" s="81"/>
      <c r="I1025" s="245"/>
      <c r="J1025" s="263"/>
      <c r="K1025" s="263"/>
      <c r="L1025" s="263"/>
      <c r="M1025" s="685"/>
      <c r="N1025" s="686"/>
      <c r="O1025" s="687"/>
      <c r="P1025" s="687"/>
      <c r="Q1025" s="687"/>
      <c r="R1025" s="687"/>
      <c r="S1025" s="688"/>
      <c r="T1025" s="268"/>
      <c r="U1025" s="539"/>
      <c r="V1025" s="299" t="str">
        <f t="shared" si="20"/>
        <v>19.2</v>
      </c>
      <c r="W1025" s="299">
        <f t="shared" si="457"/>
        <v>0</v>
      </c>
      <c r="X1025" s="268"/>
      <c r="Y1025" s="268"/>
      <c r="Z1025" s="268"/>
      <c r="AA1025" s="268"/>
      <c r="AB1025" s="533"/>
      <c r="AN1025" s="641" t="str">
        <f t="shared" si="441"/>
        <v>revisar</v>
      </c>
      <c r="AO1025" s="641" t="str">
        <f t="shared" si="442"/>
        <v>ok</v>
      </c>
      <c r="AP1025" s="641" t="str">
        <f t="shared" si="443"/>
        <v>ok</v>
      </c>
      <c r="AQ1025" s="641" t="str">
        <f t="shared" si="444"/>
        <v>ok</v>
      </c>
      <c r="AR1025" s="641" t="str">
        <f t="shared" si="445"/>
        <v>ok</v>
      </c>
      <c r="AS1025" s="641" t="str">
        <f t="shared" si="446"/>
        <v>ok</v>
      </c>
      <c r="AT1025" s="641" t="str">
        <f t="shared" si="447"/>
        <v>ok</v>
      </c>
      <c r="AU1025" s="641" t="str">
        <f t="shared" si="448"/>
        <v>ok</v>
      </c>
      <c r="AV1025" s="641" t="str">
        <f t="shared" si="449"/>
        <v>ok</v>
      </c>
      <c r="AW1025" s="641" t="str">
        <f t="shared" si="450"/>
        <v>ok</v>
      </c>
      <c r="AX1025" s="641" t="str">
        <f t="shared" si="451"/>
        <v>ok</v>
      </c>
      <c r="AY1025" s="641" t="str">
        <f t="shared" si="452"/>
        <v>ok</v>
      </c>
      <c r="AZ1025" s="641" t="str">
        <f t="shared" si="453"/>
        <v>ok</v>
      </c>
      <c r="BA1025" s="641" t="str">
        <f t="shared" si="454"/>
        <v>ok</v>
      </c>
      <c r="BB1025" s="641" t="str">
        <f t="shared" si="455"/>
        <v>ok</v>
      </c>
      <c r="BC1025" s="641" t="str">
        <f t="shared" si="456"/>
        <v>ok</v>
      </c>
    </row>
    <row r="1026" spans="1:55" ht="12.75" hidden="1" customHeight="1">
      <c r="A1026" s="34"/>
      <c r="B1026" s="35">
        <f t="shared" si="459"/>
        <v>0</v>
      </c>
      <c r="C1026" s="34"/>
      <c r="D1026" s="253" t="s">
        <v>1115</v>
      </c>
      <c r="E1026" s="242"/>
      <c r="F1026" s="248"/>
      <c r="G1026" s="80"/>
      <c r="H1026" s="81"/>
      <c r="I1026" s="245"/>
      <c r="J1026" s="263"/>
      <c r="K1026" s="263"/>
      <c r="L1026" s="263"/>
      <c r="M1026" s="685"/>
      <c r="N1026" s="686"/>
      <c r="O1026" s="687"/>
      <c r="P1026" s="687"/>
      <c r="Q1026" s="687"/>
      <c r="R1026" s="687"/>
      <c r="S1026" s="688"/>
      <c r="T1026" s="268"/>
      <c r="U1026" s="539"/>
      <c r="V1026" s="299" t="str">
        <f t="shared" si="20"/>
        <v>19.3</v>
      </c>
      <c r="W1026" s="299">
        <f t="shared" si="457"/>
        <v>0</v>
      </c>
      <c r="X1026" s="268"/>
      <c r="Y1026" s="268"/>
      <c r="Z1026" s="268"/>
      <c r="AA1026" s="268"/>
      <c r="AB1026" s="533"/>
      <c r="AN1026" s="641" t="str">
        <f t="shared" si="441"/>
        <v>revisar</v>
      </c>
      <c r="AO1026" s="641" t="str">
        <f t="shared" si="442"/>
        <v>ok</v>
      </c>
      <c r="AP1026" s="641" t="str">
        <f t="shared" si="443"/>
        <v>ok</v>
      </c>
      <c r="AQ1026" s="641" t="str">
        <f t="shared" si="444"/>
        <v>ok</v>
      </c>
      <c r="AR1026" s="641" t="str">
        <f t="shared" si="445"/>
        <v>ok</v>
      </c>
      <c r="AS1026" s="641" t="str">
        <f t="shared" si="446"/>
        <v>ok</v>
      </c>
      <c r="AT1026" s="641" t="str">
        <f t="shared" si="447"/>
        <v>ok</v>
      </c>
      <c r="AU1026" s="641" t="str">
        <f t="shared" si="448"/>
        <v>ok</v>
      </c>
      <c r="AV1026" s="641" t="str">
        <f t="shared" si="449"/>
        <v>ok</v>
      </c>
      <c r="AW1026" s="641" t="str">
        <f t="shared" si="450"/>
        <v>ok</v>
      </c>
      <c r="AX1026" s="641" t="str">
        <f t="shared" si="451"/>
        <v>ok</v>
      </c>
      <c r="AY1026" s="641" t="str">
        <f t="shared" si="452"/>
        <v>ok</v>
      </c>
      <c r="AZ1026" s="641" t="str">
        <f t="shared" si="453"/>
        <v>ok</v>
      </c>
      <c r="BA1026" s="641" t="str">
        <f t="shared" si="454"/>
        <v>ok</v>
      </c>
      <c r="BB1026" s="641" t="str">
        <f t="shared" si="455"/>
        <v>ok</v>
      </c>
      <c r="BC1026" s="641" t="str">
        <f t="shared" si="456"/>
        <v>ok</v>
      </c>
    </row>
    <row r="1027" spans="1:55" ht="12.75" hidden="1" customHeight="1">
      <c r="A1027" s="34"/>
      <c r="B1027" s="35">
        <f t="shared" si="459"/>
        <v>0</v>
      </c>
      <c r="C1027" s="34"/>
      <c r="D1027" s="250" t="s">
        <v>1116</v>
      </c>
      <c r="E1027" s="242"/>
      <c r="F1027" s="248"/>
      <c r="G1027" s="80"/>
      <c r="H1027" s="81"/>
      <c r="I1027" s="245"/>
      <c r="J1027" s="263"/>
      <c r="K1027" s="263"/>
      <c r="L1027" s="263"/>
      <c r="M1027" s="685"/>
      <c r="N1027" s="686"/>
      <c r="O1027" s="687"/>
      <c r="P1027" s="687"/>
      <c r="Q1027" s="687"/>
      <c r="R1027" s="687"/>
      <c r="S1027" s="688"/>
      <c r="T1027" s="268"/>
      <c r="U1027" s="539"/>
      <c r="V1027" s="299" t="str">
        <f t="shared" si="20"/>
        <v>19.4</v>
      </c>
      <c r="W1027" s="299">
        <f t="shared" si="457"/>
        <v>0</v>
      </c>
      <c r="X1027" s="268"/>
      <c r="Y1027" s="268"/>
      <c r="Z1027" s="268"/>
      <c r="AA1027" s="268"/>
      <c r="AB1027" s="533"/>
      <c r="AN1027" s="641" t="str">
        <f t="shared" si="441"/>
        <v>revisar</v>
      </c>
      <c r="AO1027" s="641" t="str">
        <f t="shared" si="442"/>
        <v>ok</v>
      </c>
      <c r="AP1027" s="641" t="str">
        <f t="shared" si="443"/>
        <v>ok</v>
      </c>
      <c r="AQ1027" s="641" t="str">
        <f t="shared" si="444"/>
        <v>ok</v>
      </c>
      <c r="AR1027" s="641" t="str">
        <f t="shared" si="445"/>
        <v>ok</v>
      </c>
      <c r="AS1027" s="641" t="str">
        <f t="shared" si="446"/>
        <v>ok</v>
      </c>
      <c r="AT1027" s="641" t="str">
        <f t="shared" si="447"/>
        <v>ok</v>
      </c>
      <c r="AU1027" s="641" t="str">
        <f t="shared" si="448"/>
        <v>ok</v>
      </c>
      <c r="AV1027" s="641" t="str">
        <f t="shared" si="449"/>
        <v>ok</v>
      </c>
      <c r="AW1027" s="641" t="str">
        <f t="shared" si="450"/>
        <v>ok</v>
      </c>
      <c r="AX1027" s="641" t="str">
        <f t="shared" si="451"/>
        <v>ok</v>
      </c>
      <c r="AY1027" s="641" t="str">
        <f t="shared" si="452"/>
        <v>ok</v>
      </c>
      <c r="AZ1027" s="641" t="str">
        <f t="shared" si="453"/>
        <v>ok</v>
      </c>
      <c r="BA1027" s="641" t="str">
        <f t="shared" si="454"/>
        <v>ok</v>
      </c>
      <c r="BB1027" s="641" t="str">
        <f t="shared" si="455"/>
        <v>ok</v>
      </c>
      <c r="BC1027" s="641" t="str">
        <f t="shared" si="456"/>
        <v>ok</v>
      </c>
    </row>
    <row r="1028" spans="1:55" ht="12.75" hidden="1" customHeight="1">
      <c r="A1028" s="34"/>
      <c r="B1028" s="35">
        <f t="shared" si="459"/>
        <v>0</v>
      </c>
      <c r="C1028" s="34"/>
      <c r="D1028" s="253" t="s">
        <v>1117</v>
      </c>
      <c r="E1028" s="242"/>
      <c r="F1028" s="248"/>
      <c r="G1028" s="80"/>
      <c r="H1028" s="81"/>
      <c r="I1028" s="245"/>
      <c r="J1028" s="263"/>
      <c r="K1028" s="263"/>
      <c r="L1028" s="263"/>
      <c r="M1028" s="685"/>
      <c r="N1028" s="686"/>
      <c r="O1028" s="687"/>
      <c r="P1028" s="687"/>
      <c r="Q1028" s="687"/>
      <c r="R1028" s="687"/>
      <c r="S1028" s="688"/>
      <c r="T1028" s="268"/>
      <c r="U1028" s="539"/>
      <c r="V1028" s="299" t="str">
        <f t="shared" si="20"/>
        <v>19.5</v>
      </c>
      <c r="W1028" s="299">
        <f t="shared" si="457"/>
        <v>0</v>
      </c>
      <c r="X1028" s="268"/>
      <c r="Y1028" s="268"/>
      <c r="Z1028" s="268"/>
      <c r="AA1028" s="268"/>
      <c r="AB1028" s="533"/>
      <c r="AN1028" s="641" t="str">
        <f t="shared" si="441"/>
        <v>revisar</v>
      </c>
      <c r="AO1028" s="641" t="str">
        <f t="shared" si="442"/>
        <v>ok</v>
      </c>
      <c r="AP1028" s="641" t="str">
        <f t="shared" si="443"/>
        <v>ok</v>
      </c>
      <c r="AQ1028" s="641" t="str">
        <f t="shared" si="444"/>
        <v>ok</v>
      </c>
      <c r="AR1028" s="641" t="str">
        <f t="shared" si="445"/>
        <v>ok</v>
      </c>
      <c r="AS1028" s="641" t="str">
        <f t="shared" si="446"/>
        <v>ok</v>
      </c>
      <c r="AT1028" s="641" t="str">
        <f t="shared" si="447"/>
        <v>ok</v>
      </c>
      <c r="AU1028" s="641" t="str">
        <f t="shared" si="448"/>
        <v>ok</v>
      </c>
      <c r="AV1028" s="641" t="str">
        <f t="shared" si="449"/>
        <v>ok</v>
      </c>
      <c r="AW1028" s="641" t="str">
        <f t="shared" si="450"/>
        <v>ok</v>
      </c>
      <c r="AX1028" s="641" t="str">
        <f t="shared" si="451"/>
        <v>ok</v>
      </c>
      <c r="AY1028" s="641" t="str">
        <f t="shared" si="452"/>
        <v>ok</v>
      </c>
      <c r="AZ1028" s="641" t="str">
        <f t="shared" si="453"/>
        <v>ok</v>
      </c>
      <c r="BA1028" s="641" t="str">
        <f t="shared" si="454"/>
        <v>ok</v>
      </c>
      <c r="BB1028" s="641" t="str">
        <f t="shared" si="455"/>
        <v>ok</v>
      </c>
      <c r="BC1028" s="641" t="str">
        <f t="shared" si="456"/>
        <v>ok</v>
      </c>
    </row>
    <row r="1029" spans="1:55" ht="12.75" hidden="1" customHeight="1">
      <c r="A1029" s="34"/>
      <c r="B1029" s="35">
        <f t="shared" si="459"/>
        <v>0</v>
      </c>
      <c r="C1029" s="34"/>
      <c r="D1029" s="250" t="s">
        <v>1118</v>
      </c>
      <c r="E1029" s="242"/>
      <c r="F1029" s="248"/>
      <c r="G1029" s="80"/>
      <c r="H1029" s="81"/>
      <c r="I1029" s="245"/>
      <c r="J1029" s="263"/>
      <c r="K1029" s="263"/>
      <c r="L1029" s="263"/>
      <c r="M1029" s="685"/>
      <c r="N1029" s="686"/>
      <c r="O1029" s="687"/>
      <c r="P1029" s="687"/>
      <c r="Q1029" s="687"/>
      <c r="R1029" s="687"/>
      <c r="S1029" s="688"/>
      <c r="T1029" s="268"/>
      <c r="U1029" s="539"/>
      <c r="V1029" s="299" t="str">
        <f t="shared" si="20"/>
        <v>19.6</v>
      </c>
      <c r="W1029" s="299">
        <f t="shared" si="457"/>
        <v>0</v>
      </c>
      <c r="X1029" s="268"/>
      <c r="Y1029" s="268"/>
      <c r="Z1029" s="268"/>
      <c r="AA1029" s="268"/>
      <c r="AB1029" s="533"/>
      <c r="AN1029" s="641" t="str">
        <f t="shared" si="441"/>
        <v>revisar</v>
      </c>
      <c r="AO1029" s="641" t="str">
        <f t="shared" si="442"/>
        <v>ok</v>
      </c>
      <c r="AP1029" s="641" t="str">
        <f t="shared" si="443"/>
        <v>ok</v>
      </c>
      <c r="AQ1029" s="641" t="str">
        <f t="shared" si="444"/>
        <v>ok</v>
      </c>
      <c r="AR1029" s="641" t="str">
        <f t="shared" si="445"/>
        <v>ok</v>
      </c>
      <c r="AS1029" s="641" t="str">
        <f t="shared" si="446"/>
        <v>ok</v>
      </c>
      <c r="AT1029" s="641" t="str">
        <f t="shared" si="447"/>
        <v>ok</v>
      </c>
      <c r="AU1029" s="641" t="str">
        <f t="shared" si="448"/>
        <v>ok</v>
      </c>
      <c r="AV1029" s="641" t="str">
        <f t="shared" si="449"/>
        <v>ok</v>
      </c>
      <c r="AW1029" s="641" t="str">
        <f t="shared" si="450"/>
        <v>ok</v>
      </c>
      <c r="AX1029" s="641" t="str">
        <f t="shared" si="451"/>
        <v>ok</v>
      </c>
      <c r="AY1029" s="641" t="str">
        <f t="shared" si="452"/>
        <v>ok</v>
      </c>
      <c r="AZ1029" s="641" t="str">
        <f t="shared" si="453"/>
        <v>ok</v>
      </c>
      <c r="BA1029" s="641" t="str">
        <f t="shared" si="454"/>
        <v>ok</v>
      </c>
      <c r="BB1029" s="641" t="str">
        <f t="shared" si="455"/>
        <v>ok</v>
      </c>
      <c r="BC1029" s="641" t="str">
        <f t="shared" si="456"/>
        <v>ok</v>
      </c>
    </row>
    <row r="1030" spans="1:55" ht="12.75" hidden="1" customHeight="1">
      <c r="A1030" s="34"/>
      <c r="B1030" s="35">
        <f t="shared" si="459"/>
        <v>0</v>
      </c>
      <c r="C1030" s="34"/>
      <c r="D1030" s="253" t="s">
        <v>1119</v>
      </c>
      <c r="E1030" s="242"/>
      <c r="F1030" s="248"/>
      <c r="G1030" s="80"/>
      <c r="H1030" s="81"/>
      <c r="I1030" s="245"/>
      <c r="J1030" s="263"/>
      <c r="K1030" s="263"/>
      <c r="L1030" s="263"/>
      <c r="M1030" s="685"/>
      <c r="N1030" s="686"/>
      <c r="O1030" s="687"/>
      <c r="P1030" s="687"/>
      <c r="Q1030" s="687"/>
      <c r="R1030" s="687"/>
      <c r="S1030" s="688"/>
      <c r="T1030" s="268"/>
      <c r="U1030" s="539"/>
      <c r="V1030" s="299" t="str">
        <f t="shared" si="20"/>
        <v>19.7</v>
      </c>
      <c r="W1030" s="299">
        <f t="shared" si="457"/>
        <v>0</v>
      </c>
      <c r="X1030" s="268"/>
      <c r="Y1030" s="268"/>
      <c r="Z1030" s="268"/>
      <c r="AA1030" s="268"/>
      <c r="AB1030" s="533"/>
      <c r="AN1030" s="641" t="str">
        <f t="shared" si="441"/>
        <v>revisar</v>
      </c>
      <c r="AO1030" s="641" t="str">
        <f t="shared" si="442"/>
        <v>ok</v>
      </c>
      <c r="AP1030" s="641" t="str">
        <f t="shared" si="443"/>
        <v>ok</v>
      </c>
      <c r="AQ1030" s="641" t="str">
        <f t="shared" si="444"/>
        <v>ok</v>
      </c>
      <c r="AR1030" s="641" t="str">
        <f t="shared" si="445"/>
        <v>ok</v>
      </c>
      <c r="AS1030" s="641" t="str">
        <f t="shared" si="446"/>
        <v>ok</v>
      </c>
      <c r="AT1030" s="641" t="str">
        <f t="shared" si="447"/>
        <v>ok</v>
      </c>
      <c r="AU1030" s="641" t="str">
        <f t="shared" si="448"/>
        <v>ok</v>
      </c>
      <c r="AV1030" s="641" t="str">
        <f t="shared" si="449"/>
        <v>ok</v>
      </c>
      <c r="AW1030" s="641" t="str">
        <f t="shared" si="450"/>
        <v>ok</v>
      </c>
      <c r="AX1030" s="641" t="str">
        <f t="shared" si="451"/>
        <v>ok</v>
      </c>
      <c r="AY1030" s="641" t="str">
        <f t="shared" si="452"/>
        <v>ok</v>
      </c>
      <c r="AZ1030" s="641" t="str">
        <f t="shared" si="453"/>
        <v>ok</v>
      </c>
      <c r="BA1030" s="641" t="str">
        <f t="shared" si="454"/>
        <v>ok</v>
      </c>
      <c r="BB1030" s="641" t="str">
        <f t="shared" si="455"/>
        <v>ok</v>
      </c>
      <c r="BC1030" s="641" t="str">
        <f t="shared" si="456"/>
        <v>ok</v>
      </c>
    </row>
    <row r="1031" spans="1:55" ht="12.75" hidden="1" customHeight="1">
      <c r="A1031" s="34"/>
      <c r="B1031" s="35">
        <f t="shared" si="459"/>
        <v>0</v>
      </c>
      <c r="C1031" s="34"/>
      <c r="D1031" s="250" t="s">
        <v>1120</v>
      </c>
      <c r="E1031" s="242"/>
      <c r="F1031" s="248"/>
      <c r="G1031" s="80"/>
      <c r="H1031" s="81"/>
      <c r="I1031" s="245"/>
      <c r="J1031" s="263"/>
      <c r="K1031" s="263"/>
      <c r="L1031" s="263"/>
      <c r="M1031" s="685"/>
      <c r="N1031" s="686"/>
      <c r="O1031" s="687"/>
      <c r="P1031" s="687"/>
      <c r="Q1031" s="687"/>
      <c r="R1031" s="687"/>
      <c r="S1031" s="688"/>
      <c r="T1031" s="268"/>
      <c r="U1031" s="539"/>
      <c r="V1031" s="299" t="str">
        <f t="shared" si="20"/>
        <v>19.8</v>
      </c>
      <c r="W1031" s="299">
        <f t="shared" si="457"/>
        <v>0</v>
      </c>
      <c r="X1031" s="268"/>
      <c r="Y1031" s="268"/>
      <c r="Z1031" s="268"/>
      <c r="AA1031" s="268"/>
      <c r="AB1031" s="533"/>
      <c r="AN1031" s="641" t="str">
        <f t="shared" si="441"/>
        <v>revisar</v>
      </c>
      <c r="AO1031" s="641" t="str">
        <f t="shared" si="442"/>
        <v>ok</v>
      </c>
      <c r="AP1031" s="641" t="str">
        <f t="shared" si="443"/>
        <v>ok</v>
      </c>
      <c r="AQ1031" s="641" t="str">
        <f t="shared" si="444"/>
        <v>ok</v>
      </c>
      <c r="AR1031" s="641" t="str">
        <f t="shared" si="445"/>
        <v>ok</v>
      </c>
      <c r="AS1031" s="641" t="str">
        <f t="shared" si="446"/>
        <v>ok</v>
      </c>
      <c r="AT1031" s="641" t="str">
        <f t="shared" si="447"/>
        <v>ok</v>
      </c>
      <c r="AU1031" s="641" t="str">
        <f t="shared" si="448"/>
        <v>ok</v>
      </c>
      <c r="AV1031" s="641" t="str">
        <f t="shared" si="449"/>
        <v>ok</v>
      </c>
      <c r="AW1031" s="641" t="str">
        <f t="shared" si="450"/>
        <v>ok</v>
      </c>
      <c r="AX1031" s="641" t="str">
        <f t="shared" si="451"/>
        <v>ok</v>
      </c>
      <c r="AY1031" s="641" t="str">
        <f t="shared" si="452"/>
        <v>ok</v>
      </c>
      <c r="AZ1031" s="641" t="str">
        <f t="shared" si="453"/>
        <v>ok</v>
      </c>
      <c r="BA1031" s="641" t="str">
        <f t="shared" si="454"/>
        <v>ok</v>
      </c>
      <c r="BB1031" s="641" t="str">
        <f t="shared" si="455"/>
        <v>ok</v>
      </c>
      <c r="BC1031" s="641" t="str">
        <f t="shared" si="456"/>
        <v>ok</v>
      </c>
    </row>
    <row r="1032" spans="1:55" ht="12.75" hidden="1" customHeight="1">
      <c r="A1032" s="34"/>
      <c r="B1032" s="35">
        <f t="shared" si="459"/>
        <v>0</v>
      </c>
      <c r="C1032" s="34"/>
      <c r="D1032" s="253" t="s">
        <v>1121</v>
      </c>
      <c r="E1032" s="242"/>
      <c r="F1032" s="248"/>
      <c r="G1032" s="80"/>
      <c r="H1032" s="81"/>
      <c r="I1032" s="245"/>
      <c r="J1032" s="263"/>
      <c r="K1032" s="263"/>
      <c r="L1032" s="263"/>
      <c r="M1032" s="685"/>
      <c r="N1032" s="686"/>
      <c r="O1032" s="687"/>
      <c r="P1032" s="687"/>
      <c r="Q1032" s="687"/>
      <c r="R1032" s="687"/>
      <c r="S1032" s="688"/>
      <c r="T1032" s="268"/>
      <c r="U1032" s="539"/>
      <c r="V1032" s="299" t="str">
        <f t="shared" si="20"/>
        <v>19.9</v>
      </c>
      <c r="W1032" s="299">
        <f t="shared" si="457"/>
        <v>0</v>
      </c>
      <c r="X1032" s="268"/>
      <c r="Y1032" s="268"/>
      <c r="Z1032" s="268"/>
      <c r="AA1032" s="268"/>
      <c r="AB1032" s="533"/>
      <c r="AN1032" s="641" t="str">
        <f t="shared" si="441"/>
        <v>revisar</v>
      </c>
      <c r="AO1032" s="641" t="str">
        <f t="shared" si="442"/>
        <v>ok</v>
      </c>
      <c r="AP1032" s="641" t="str">
        <f t="shared" si="443"/>
        <v>ok</v>
      </c>
      <c r="AQ1032" s="641" t="str">
        <f t="shared" si="444"/>
        <v>ok</v>
      </c>
      <c r="AR1032" s="641" t="str">
        <f t="shared" si="445"/>
        <v>ok</v>
      </c>
      <c r="AS1032" s="641" t="str">
        <f t="shared" si="446"/>
        <v>ok</v>
      </c>
      <c r="AT1032" s="641" t="str">
        <f t="shared" si="447"/>
        <v>ok</v>
      </c>
      <c r="AU1032" s="641" t="str">
        <f t="shared" si="448"/>
        <v>ok</v>
      </c>
      <c r="AV1032" s="641" t="str">
        <f t="shared" si="449"/>
        <v>ok</v>
      </c>
      <c r="AW1032" s="641" t="str">
        <f t="shared" si="450"/>
        <v>ok</v>
      </c>
      <c r="AX1032" s="641" t="str">
        <f t="shared" si="451"/>
        <v>ok</v>
      </c>
      <c r="AY1032" s="641" t="str">
        <f t="shared" si="452"/>
        <v>ok</v>
      </c>
      <c r="AZ1032" s="641" t="str">
        <f t="shared" si="453"/>
        <v>ok</v>
      </c>
      <c r="BA1032" s="641" t="str">
        <f t="shared" si="454"/>
        <v>ok</v>
      </c>
      <c r="BB1032" s="641" t="str">
        <f t="shared" si="455"/>
        <v>ok</v>
      </c>
      <c r="BC1032" s="641" t="str">
        <f t="shared" si="456"/>
        <v>ok</v>
      </c>
    </row>
    <row r="1033" spans="1:55" ht="12.75" hidden="1" customHeight="1">
      <c r="A1033" s="34"/>
      <c r="B1033" s="35">
        <f t="shared" si="459"/>
        <v>0</v>
      </c>
      <c r="C1033" s="34"/>
      <c r="D1033" s="250" t="s">
        <v>1122</v>
      </c>
      <c r="E1033" s="242"/>
      <c r="F1033" s="248"/>
      <c r="G1033" s="80"/>
      <c r="H1033" s="81"/>
      <c r="I1033" s="245"/>
      <c r="J1033" s="263"/>
      <c r="K1033" s="263"/>
      <c r="L1033" s="263"/>
      <c r="M1033" s="685"/>
      <c r="N1033" s="686"/>
      <c r="O1033" s="687"/>
      <c r="P1033" s="687"/>
      <c r="Q1033" s="687"/>
      <c r="R1033" s="687"/>
      <c r="S1033" s="688"/>
      <c r="T1033" s="268"/>
      <c r="U1033" s="539"/>
      <c r="V1033" s="299" t="str">
        <f t="shared" si="20"/>
        <v>19.10</v>
      </c>
      <c r="W1033" s="299">
        <f t="shared" si="457"/>
        <v>0</v>
      </c>
      <c r="X1033" s="268"/>
      <c r="Y1033" s="268"/>
      <c r="Z1033" s="268"/>
      <c r="AA1033" s="268"/>
      <c r="AB1033" s="533"/>
      <c r="AN1033" s="641" t="str">
        <f t="shared" si="441"/>
        <v>revisar</v>
      </c>
      <c r="AO1033" s="641" t="str">
        <f t="shared" si="442"/>
        <v>ok</v>
      </c>
      <c r="AP1033" s="641" t="str">
        <f t="shared" si="443"/>
        <v>ok</v>
      </c>
      <c r="AQ1033" s="641" t="str">
        <f t="shared" si="444"/>
        <v>ok</v>
      </c>
      <c r="AR1033" s="641" t="str">
        <f t="shared" si="445"/>
        <v>ok</v>
      </c>
      <c r="AS1033" s="641" t="str">
        <f t="shared" si="446"/>
        <v>ok</v>
      </c>
      <c r="AT1033" s="641" t="str">
        <f t="shared" si="447"/>
        <v>ok</v>
      </c>
      <c r="AU1033" s="641" t="str">
        <f t="shared" si="448"/>
        <v>ok</v>
      </c>
      <c r="AV1033" s="641" t="str">
        <f t="shared" si="449"/>
        <v>ok</v>
      </c>
      <c r="AW1033" s="641" t="str">
        <f t="shared" si="450"/>
        <v>ok</v>
      </c>
      <c r="AX1033" s="641" t="str">
        <f t="shared" si="451"/>
        <v>ok</v>
      </c>
      <c r="AY1033" s="641" t="str">
        <f t="shared" si="452"/>
        <v>ok</v>
      </c>
      <c r="AZ1033" s="641" t="str">
        <f t="shared" si="453"/>
        <v>ok</v>
      </c>
      <c r="BA1033" s="641" t="str">
        <f t="shared" si="454"/>
        <v>ok</v>
      </c>
      <c r="BB1033" s="641" t="str">
        <f t="shared" si="455"/>
        <v>ok</v>
      </c>
      <c r="BC1033" s="641" t="str">
        <f t="shared" si="456"/>
        <v>ok</v>
      </c>
    </row>
    <row r="1034" spans="1:55" ht="12.75" hidden="1" customHeight="1">
      <c r="A1034" s="34"/>
      <c r="B1034" s="35">
        <f t="shared" si="459"/>
        <v>0</v>
      </c>
      <c r="C1034" s="34"/>
      <c r="D1034" s="253" t="s">
        <v>1123</v>
      </c>
      <c r="E1034" s="242"/>
      <c r="F1034" s="248"/>
      <c r="G1034" s="80"/>
      <c r="H1034" s="81"/>
      <c r="I1034" s="245"/>
      <c r="J1034" s="263"/>
      <c r="K1034" s="263"/>
      <c r="L1034" s="263"/>
      <c r="M1034" s="685"/>
      <c r="N1034" s="686"/>
      <c r="O1034" s="687"/>
      <c r="P1034" s="687"/>
      <c r="Q1034" s="687"/>
      <c r="R1034" s="687"/>
      <c r="S1034" s="688"/>
      <c r="T1034" s="268"/>
      <c r="U1034" s="539"/>
      <c r="V1034" s="299" t="str">
        <f t="shared" si="20"/>
        <v>19.11</v>
      </c>
      <c r="W1034" s="299">
        <f t="shared" si="457"/>
        <v>0</v>
      </c>
      <c r="X1034" s="268"/>
      <c r="Y1034" s="268"/>
      <c r="Z1034" s="268"/>
      <c r="AA1034" s="268"/>
      <c r="AB1034" s="533"/>
      <c r="AN1034" s="641" t="str">
        <f t="shared" si="441"/>
        <v>revisar</v>
      </c>
      <c r="AO1034" s="641" t="str">
        <f t="shared" si="442"/>
        <v>ok</v>
      </c>
      <c r="AP1034" s="641" t="str">
        <f t="shared" si="443"/>
        <v>ok</v>
      </c>
      <c r="AQ1034" s="641" t="str">
        <f t="shared" si="444"/>
        <v>ok</v>
      </c>
      <c r="AR1034" s="641" t="str">
        <f t="shared" si="445"/>
        <v>ok</v>
      </c>
      <c r="AS1034" s="641" t="str">
        <f t="shared" si="446"/>
        <v>ok</v>
      </c>
      <c r="AT1034" s="641" t="str">
        <f t="shared" si="447"/>
        <v>ok</v>
      </c>
      <c r="AU1034" s="641" t="str">
        <f t="shared" si="448"/>
        <v>ok</v>
      </c>
      <c r="AV1034" s="641" t="str">
        <f t="shared" si="449"/>
        <v>ok</v>
      </c>
      <c r="AW1034" s="641" t="str">
        <f t="shared" si="450"/>
        <v>ok</v>
      </c>
      <c r="AX1034" s="641" t="str">
        <f t="shared" si="451"/>
        <v>ok</v>
      </c>
      <c r="AY1034" s="641" t="str">
        <f t="shared" si="452"/>
        <v>ok</v>
      </c>
      <c r="AZ1034" s="641" t="str">
        <f t="shared" si="453"/>
        <v>ok</v>
      </c>
      <c r="BA1034" s="641" t="str">
        <f t="shared" si="454"/>
        <v>ok</v>
      </c>
      <c r="BB1034" s="641" t="str">
        <f t="shared" si="455"/>
        <v>ok</v>
      </c>
      <c r="BC1034" s="641" t="str">
        <f t="shared" si="456"/>
        <v>ok</v>
      </c>
    </row>
    <row r="1035" spans="1:55" ht="12.75" hidden="1" customHeight="1">
      <c r="A1035" s="34"/>
      <c r="B1035" s="35">
        <f t="shared" si="459"/>
        <v>0</v>
      </c>
      <c r="C1035" s="34"/>
      <c r="D1035" s="250" t="s">
        <v>1124</v>
      </c>
      <c r="E1035" s="242"/>
      <c r="F1035" s="248"/>
      <c r="G1035" s="80"/>
      <c r="H1035" s="81"/>
      <c r="I1035" s="245"/>
      <c r="J1035" s="263"/>
      <c r="K1035" s="263"/>
      <c r="L1035" s="263"/>
      <c r="M1035" s="685"/>
      <c r="N1035" s="686"/>
      <c r="O1035" s="687"/>
      <c r="P1035" s="687"/>
      <c r="Q1035" s="687"/>
      <c r="R1035" s="687"/>
      <c r="S1035" s="688"/>
      <c r="T1035" s="268"/>
      <c r="U1035" s="539"/>
      <c r="V1035" s="299" t="str">
        <f t="shared" si="20"/>
        <v>19.12</v>
      </c>
      <c r="W1035" s="299">
        <f t="shared" si="457"/>
        <v>0</v>
      </c>
      <c r="X1035" s="268"/>
      <c r="Y1035" s="268"/>
      <c r="Z1035" s="268"/>
      <c r="AA1035" s="268"/>
      <c r="AB1035" s="533"/>
      <c r="AN1035" s="641" t="str">
        <f t="shared" si="441"/>
        <v>revisar</v>
      </c>
      <c r="AO1035" s="641" t="str">
        <f t="shared" si="442"/>
        <v>ok</v>
      </c>
      <c r="AP1035" s="641" t="str">
        <f t="shared" si="443"/>
        <v>ok</v>
      </c>
      <c r="AQ1035" s="641" t="str">
        <f t="shared" si="444"/>
        <v>ok</v>
      </c>
      <c r="AR1035" s="641" t="str">
        <f t="shared" si="445"/>
        <v>ok</v>
      </c>
      <c r="AS1035" s="641" t="str">
        <f t="shared" si="446"/>
        <v>ok</v>
      </c>
      <c r="AT1035" s="641" t="str">
        <f t="shared" si="447"/>
        <v>ok</v>
      </c>
      <c r="AU1035" s="641" t="str">
        <f t="shared" si="448"/>
        <v>ok</v>
      </c>
      <c r="AV1035" s="641" t="str">
        <f t="shared" si="449"/>
        <v>ok</v>
      </c>
      <c r="AW1035" s="641" t="str">
        <f t="shared" si="450"/>
        <v>ok</v>
      </c>
      <c r="AX1035" s="641" t="str">
        <f t="shared" si="451"/>
        <v>ok</v>
      </c>
      <c r="AY1035" s="641" t="str">
        <f t="shared" si="452"/>
        <v>ok</v>
      </c>
      <c r="AZ1035" s="641" t="str">
        <f t="shared" si="453"/>
        <v>ok</v>
      </c>
      <c r="BA1035" s="641" t="str">
        <f t="shared" si="454"/>
        <v>ok</v>
      </c>
      <c r="BB1035" s="641" t="str">
        <f t="shared" si="455"/>
        <v>ok</v>
      </c>
      <c r="BC1035" s="641" t="str">
        <f t="shared" si="456"/>
        <v>ok</v>
      </c>
    </row>
    <row r="1036" spans="1:55" ht="12.75" hidden="1" customHeight="1">
      <c r="A1036" s="34"/>
      <c r="B1036" s="35">
        <f t="shared" si="459"/>
        <v>0</v>
      </c>
      <c r="C1036" s="34"/>
      <c r="D1036" s="253" t="s">
        <v>1125</v>
      </c>
      <c r="E1036" s="242"/>
      <c r="F1036" s="248"/>
      <c r="G1036" s="80"/>
      <c r="H1036" s="81"/>
      <c r="I1036" s="245"/>
      <c r="J1036" s="263"/>
      <c r="K1036" s="263"/>
      <c r="L1036" s="263"/>
      <c r="M1036" s="685"/>
      <c r="N1036" s="686"/>
      <c r="O1036" s="687"/>
      <c r="P1036" s="687"/>
      <c r="Q1036" s="687"/>
      <c r="R1036" s="687"/>
      <c r="S1036" s="688"/>
      <c r="T1036" s="268"/>
      <c r="U1036" s="539"/>
      <c r="V1036" s="299" t="str">
        <f t="shared" si="20"/>
        <v>19.13</v>
      </c>
      <c r="W1036" s="299">
        <f t="shared" si="457"/>
        <v>0</v>
      </c>
      <c r="X1036" s="268"/>
      <c r="Y1036" s="268"/>
      <c r="Z1036" s="268"/>
      <c r="AA1036" s="268"/>
      <c r="AB1036" s="533"/>
      <c r="AN1036" s="641" t="str">
        <f t="shared" si="441"/>
        <v>revisar</v>
      </c>
      <c r="AO1036" s="641" t="str">
        <f t="shared" si="442"/>
        <v>ok</v>
      </c>
      <c r="AP1036" s="641" t="str">
        <f t="shared" si="443"/>
        <v>ok</v>
      </c>
      <c r="AQ1036" s="641" t="str">
        <f t="shared" si="444"/>
        <v>ok</v>
      </c>
      <c r="AR1036" s="641" t="str">
        <f t="shared" si="445"/>
        <v>ok</v>
      </c>
      <c r="AS1036" s="641" t="str">
        <f t="shared" si="446"/>
        <v>ok</v>
      </c>
      <c r="AT1036" s="641" t="str">
        <f t="shared" si="447"/>
        <v>ok</v>
      </c>
      <c r="AU1036" s="641" t="str">
        <f t="shared" si="448"/>
        <v>ok</v>
      </c>
      <c r="AV1036" s="641" t="str">
        <f t="shared" si="449"/>
        <v>ok</v>
      </c>
      <c r="AW1036" s="641" t="str">
        <f t="shared" si="450"/>
        <v>ok</v>
      </c>
      <c r="AX1036" s="641" t="str">
        <f t="shared" si="451"/>
        <v>ok</v>
      </c>
      <c r="AY1036" s="641" t="str">
        <f t="shared" si="452"/>
        <v>ok</v>
      </c>
      <c r="AZ1036" s="641" t="str">
        <f t="shared" si="453"/>
        <v>ok</v>
      </c>
      <c r="BA1036" s="641" t="str">
        <f t="shared" si="454"/>
        <v>ok</v>
      </c>
      <c r="BB1036" s="641" t="str">
        <f t="shared" si="455"/>
        <v>ok</v>
      </c>
      <c r="BC1036" s="641" t="str">
        <f t="shared" si="456"/>
        <v>ok</v>
      </c>
    </row>
    <row r="1037" spans="1:55" ht="12.75" hidden="1" customHeight="1">
      <c r="A1037" s="34"/>
      <c r="B1037" s="35">
        <f t="shared" si="459"/>
        <v>0</v>
      </c>
      <c r="C1037" s="34"/>
      <c r="D1037" s="250" t="s">
        <v>1126</v>
      </c>
      <c r="E1037" s="242"/>
      <c r="F1037" s="248"/>
      <c r="G1037" s="80"/>
      <c r="H1037" s="81"/>
      <c r="I1037" s="245"/>
      <c r="J1037" s="263"/>
      <c r="K1037" s="263"/>
      <c r="L1037" s="263"/>
      <c r="M1037" s="685"/>
      <c r="N1037" s="686"/>
      <c r="O1037" s="687"/>
      <c r="P1037" s="687"/>
      <c r="Q1037" s="687"/>
      <c r="R1037" s="687"/>
      <c r="S1037" s="688"/>
      <c r="T1037" s="268"/>
      <c r="U1037" s="539"/>
      <c r="V1037" s="299" t="str">
        <f t="shared" si="20"/>
        <v>19.14</v>
      </c>
      <c r="W1037" s="299">
        <f t="shared" si="457"/>
        <v>0</v>
      </c>
      <c r="X1037" s="535">
        <f>SUM(P1021:R1021)</f>
        <v>0</v>
      </c>
      <c r="Y1037" s="319" t="str">
        <f>IF(X1037&lt;&gt;S1021,"erro","ok")</f>
        <v>ok</v>
      </c>
      <c r="Z1037" s="319"/>
      <c r="AA1037" s="319"/>
      <c r="AB1037" s="531"/>
      <c r="AN1037" s="641" t="str">
        <f t="shared" si="441"/>
        <v>revisar</v>
      </c>
      <c r="AO1037" s="641" t="str">
        <f t="shared" si="442"/>
        <v>revisar</v>
      </c>
      <c r="AP1037" s="641" t="str">
        <f t="shared" si="443"/>
        <v>ok</v>
      </c>
      <c r="AQ1037" s="641" t="str">
        <f t="shared" si="444"/>
        <v>ok</v>
      </c>
      <c r="AR1037" s="641" t="str">
        <f t="shared" si="445"/>
        <v>ok</v>
      </c>
      <c r="AS1037" s="641" t="str">
        <f t="shared" si="446"/>
        <v>ok</v>
      </c>
      <c r="AT1037" s="641" t="str">
        <f t="shared" si="447"/>
        <v>ok</v>
      </c>
      <c r="AU1037" s="641" t="str">
        <f t="shared" si="448"/>
        <v>ok</v>
      </c>
      <c r="AV1037" s="641" t="str">
        <f t="shared" si="449"/>
        <v>ok</v>
      </c>
      <c r="AW1037" s="641" t="str">
        <f t="shared" si="450"/>
        <v>ok</v>
      </c>
      <c r="AX1037" s="641" t="str">
        <f t="shared" si="451"/>
        <v>ok</v>
      </c>
      <c r="AY1037" s="641" t="str">
        <f t="shared" si="452"/>
        <v>ok</v>
      </c>
      <c r="AZ1037" s="641" t="str">
        <f t="shared" si="453"/>
        <v>ok</v>
      </c>
      <c r="BA1037" s="641" t="str">
        <f t="shared" si="454"/>
        <v>ok</v>
      </c>
      <c r="BB1037" s="641" t="str">
        <f t="shared" si="455"/>
        <v>ok</v>
      </c>
      <c r="BC1037" s="641" t="str">
        <f t="shared" si="456"/>
        <v>ok</v>
      </c>
    </row>
    <row r="1038" spans="1:55" ht="12.75" hidden="1" customHeight="1">
      <c r="A1038" s="34"/>
      <c r="B1038" s="35">
        <f t="shared" si="459"/>
        <v>0</v>
      </c>
      <c r="C1038" s="34"/>
      <c r="D1038" s="253" t="s">
        <v>1127</v>
      </c>
      <c r="E1038" s="242"/>
      <c r="F1038" s="248"/>
      <c r="G1038" s="80"/>
      <c r="H1038" s="81"/>
      <c r="I1038" s="245"/>
      <c r="J1038" s="263"/>
      <c r="K1038" s="263"/>
      <c r="L1038" s="263"/>
      <c r="M1038" s="685"/>
      <c r="N1038" s="686"/>
      <c r="O1038" s="687"/>
      <c r="P1038" s="687"/>
      <c r="Q1038" s="687"/>
      <c r="R1038" s="687"/>
      <c r="S1038" s="688"/>
      <c r="T1038" s="268"/>
      <c r="U1038" s="539"/>
      <c r="V1038" s="299" t="str">
        <f t="shared" si="20"/>
        <v>19.15</v>
      </c>
      <c r="W1038" s="299">
        <f t="shared" si="457"/>
        <v>0</v>
      </c>
      <c r="X1038" s="319"/>
      <c r="Y1038" s="319"/>
      <c r="Z1038" s="319"/>
      <c r="AA1038" s="319"/>
      <c r="AB1038" s="531"/>
      <c r="AN1038" s="641" t="str">
        <f t="shared" si="441"/>
        <v>revisar</v>
      </c>
      <c r="AO1038" s="641" t="str">
        <f t="shared" si="442"/>
        <v>ok</v>
      </c>
      <c r="AP1038" s="641" t="str">
        <f t="shared" si="443"/>
        <v>ok</v>
      </c>
      <c r="AQ1038" s="641" t="str">
        <f t="shared" si="444"/>
        <v>ok</v>
      </c>
      <c r="AR1038" s="641" t="str">
        <f t="shared" si="445"/>
        <v>ok</v>
      </c>
      <c r="AS1038" s="641" t="str">
        <f t="shared" si="446"/>
        <v>ok</v>
      </c>
      <c r="AT1038" s="641" t="str">
        <f t="shared" si="447"/>
        <v>ok</v>
      </c>
      <c r="AU1038" s="641" t="str">
        <f t="shared" si="448"/>
        <v>ok</v>
      </c>
      <c r="AV1038" s="641" t="str">
        <f t="shared" si="449"/>
        <v>ok</v>
      </c>
      <c r="AW1038" s="641" t="str">
        <f t="shared" si="450"/>
        <v>ok</v>
      </c>
      <c r="AX1038" s="641" t="str">
        <f t="shared" si="451"/>
        <v>ok</v>
      </c>
      <c r="AY1038" s="641" t="str">
        <f t="shared" si="452"/>
        <v>ok</v>
      </c>
      <c r="AZ1038" s="641" t="str">
        <f t="shared" si="453"/>
        <v>ok</v>
      </c>
      <c r="BA1038" s="641" t="str">
        <f t="shared" si="454"/>
        <v>ok</v>
      </c>
      <c r="BB1038" s="641" t="str">
        <f t="shared" si="455"/>
        <v>ok</v>
      </c>
      <c r="BC1038" s="641" t="str">
        <f t="shared" si="456"/>
        <v>ok</v>
      </c>
    </row>
    <row r="1039" spans="1:55" ht="12.75" hidden="1" customHeight="1">
      <c r="A1039" s="34"/>
      <c r="B1039" s="35">
        <f t="shared" si="459"/>
        <v>0</v>
      </c>
      <c r="C1039" s="34"/>
      <c r="D1039" s="250" t="s">
        <v>1128</v>
      </c>
      <c r="E1039" s="242"/>
      <c r="F1039" s="248"/>
      <c r="G1039" s="80"/>
      <c r="H1039" s="81"/>
      <c r="I1039" s="245"/>
      <c r="J1039" s="263"/>
      <c r="K1039" s="263"/>
      <c r="L1039" s="263"/>
      <c r="M1039" s="685"/>
      <c r="N1039" s="686"/>
      <c r="O1039" s="687"/>
      <c r="P1039" s="687"/>
      <c r="Q1039" s="687"/>
      <c r="R1039" s="687"/>
      <c r="S1039" s="688"/>
      <c r="T1039" s="268"/>
      <c r="U1039" s="539"/>
      <c r="V1039" s="299" t="str">
        <f t="shared" si="20"/>
        <v>19.16</v>
      </c>
      <c r="W1039" s="299">
        <f t="shared" si="457"/>
        <v>0</v>
      </c>
      <c r="X1039" s="319"/>
      <c r="Y1039" s="319"/>
      <c r="Z1039" s="319"/>
      <c r="AA1039" s="319"/>
      <c r="AB1039" s="531"/>
      <c r="AN1039" s="641" t="str">
        <f t="shared" si="441"/>
        <v>revisar</v>
      </c>
      <c r="AO1039" s="641" t="str">
        <f t="shared" si="442"/>
        <v>ok</v>
      </c>
      <c r="AP1039" s="641" t="str">
        <f t="shared" si="443"/>
        <v>ok</v>
      </c>
      <c r="AQ1039" s="641" t="str">
        <f t="shared" si="444"/>
        <v>ok</v>
      </c>
      <c r="AR1039" s="641" t="str">
        <f t="shared" si="445"/>
        <v>ok</v>
      </c>
      <c r="AS1039" s="641" t="str">
        <f t="shared" si="446"/>
        <v>ok</v>
      </c>
      <c r="AT1039" s="641" t="str">
        <f t="shared" si="447"/>
        <v>ok</v>
      </c>
      <c r="AU1039" s="641" t="str">
        <f t="shared" si="448"/>
        <v>ok</v>
      </c>
      <c r="AV1039" s="641" t="str">
        <f t="shared" si="449"/>
        <v>ok</v>
      </c>
      <c r="AW1039" s="641" t="str">
        <f t="shared" si="450"/>
        <v>ok</v>
      </c>
      <c r="AX1039" s="641" t="str">
        <f t="shared" si="451"/>
        <v>ok</v>
      </c>
      <c r="AY1039" s="641" t="str">
        <f t="shared" si="452"/>
        <v>ok</v>
      </c>
      <c r="AZ1039" s="641" t="str">
        <f t="shared" si="453"/>
        <v>ok</v>
      </c>
      <c r="BA1039" s="641" t="str">
        <f t="shared" si="454"/>
        <v>ok</v>
      </c>
      <c r="BB1039" s="641" t="str">
        <f t="shared" si="455"/>
        <v>ok</v>
      </c>
      <c r="BC1039" s="641" t="str">
        <f t="shared" si="456"/>
        <v>ok</v>
      </c>
    </row>
    <row r="1040" spans="1:55" ht="12.75" hidden="1" customHeight="1">
      <c r="A1040" s="34"/>
      <c r="B1040" s="35">
        <f t="shared" si="459"/>
        <v>0</v>
      </c>
      <c r="C1040" s="34"/>
      <c r="D1040" s="253" t="s">
        <v>1129</v>
      </c>
      <c r="E1040" s="242"/>
      <c r="F1040" s="248"/>
      <c r="G1040" s="80"/>
      <c r="H1040" s="81"/>
      <c r="I1040" s="245"/>
      <c r="J1040" s="263"/>
      <c r="K1040" s="263"/>
      <c r="L1040" s="263"/>
      <c r="M1040" s="685"/>
      <c r="N1040" s="686"/>
      <c r="O1040" s="687"/>
      <c r="P1040" s="687"/>
      <c r="Q1040" s="687"/>
      <c r="R1040" s="687"/>
      <c r="S1040" s="688"/>
      <c r="T1040" s="268"/>
      <c r="U1040" s="539"/>
      <c r="V1040" s="299" t="str">
        <f t="shared" si="20"/>
        <v>19.17</v>
      </c>
      <c r="W1040" s="299">
        <f t="shared" si="457"/>
        <v>0</v>
      </c>
      <c r="X1040" s="268"/>
      <c r="Y1040" s="268"/>
      <c r="Z1040" s="268"/>
      <c r="AA1040" s="268"/>
      <c r="AB1040" s="533"/>
      <c r="AN1040" s="641" t="str">
        <f t="shared" si="441"/>
        <v>revisar</v>
      </c>
      <c r="AO1040" s="641" t="str">
        <f t="shared" si="442"/>
        <v>ok</v>
      </c>
      <c r="AP1040" s="641" t="str">
        <f t="shared" si="443"/>
        <v>ok</v>
      </c>
      <c r="AQ1040" s="641" t="str">
        <f t="shared" si="444"/>
        <v>ok</v>
      </c>
      <c r="AR1040" s="641" t="str">
        <f t="shared" si="445"/>
        <v>ok</v>
      </c>
      <c r="AS1040" s="641" t="str">
        <f t="shared" si="446"/>
        <v>ok</v>
      </c>
      <c r="AT1040" s="641" t="str">
        <f t="shared" si="447"/>
        <v>ok</v>
      </c>
      <c r="AU1040" s="641" t="str">
        <f t="shared" si="448"/>
        <v>ok</v>
      </c>
      <c r="AV1040" s="641" t="str">
        <f t="shared" si="449"/>
        <v>ok</v>
      </c>
      <c r="AW1040" s="641" t="str">
        <f t="shared" si="450"/>
        <v>ok</v>
      </c>
      <c r="AX1040" s="641" t="str">
        <f t="shared" si="451"/>
        <v>ok</v>
      </c>
      <c r="AY1040" s="641" t="str">
        <f t="shared" si="452"/>
        <v>ok</v>
      </c>
      <c r="AZ1040" s="641" t="str">
        <f t="shared" si="453"/>
        <v>ok</v>
      </c>
      <c r="BA1040" s="641" t="str">
        <f t="shared" si="454"/>
        <v>ok</v>
      </c>
      <c r="BB1040" s="641" t="str">
        <f t="shared" si="455"/>
        <v>ok</v>
      </c>
      <c r="BC1040" s="641" t="str">
        <f t="shared" si="456"/>
        <v>ok</v>
      </c>
    </row>
    <row r="1041" spans="1:55" ht="12.75" hidden="1" customHeight="1">
      <c r="A1041" s="34"/>
      <c r="B1041" s="35">
        <f t="shared" si="459"/>
        <v>0</v>
      </c>
      <c r="C1041" s="34"/>
      <c r="D1041" s="250" t="s">
        <v>1130</v>
      </c>
      <c r="E1041" s="242"/>
      <c r="F1041" s="248"/>
      <c r="G1041" s="80"/>
      <c r="H1041" s="81"/>
      <c r="I1041" s="245"/>
      <c r="J1041" s="263"/>
      <c r="K1041" s="263"/>
      <c r="L1041" s="263"/>
      <c r="M1041" s="685"/>
      <c r="N1041" s="686"/>
      <c r="O1041" s="687"/>
      <c r="P1041" s="687"/>
      <c r="Q1041" s="687"/>
      <c r="R1041" s="687"/>
      <c r="S1041" s="688"/>
      <c r="T1041" s="268"/>
      <c r="U1041" s="539"/>
      <c r="V1041" s="299" t="str">
        <f t="shared" si="20"/>
        <v>19.18</v>
      </c>
      <c r="W1041" s="299">
        <f t="shared" si="457"/>
        <v>0</v>
      </c>
      <c r="X1041" s="268"/>
      <c r="Y1041" s="268"/>
      <c r="Z1041" s="268"/>
      <c r="AA1041" s="268"/>
      <c r="AB1041" s="533"/>
      <c r="AN1041" s="641" t="str">
        <f t="shared" si="441"/>
        <v>revisar</v>
      </c>
      <c r="AO1041" s="641" t="str">
        <f t="shared" si="442"/>
        <v>ok</v>
      </c>
      <c r="AP1041" s="641" t="str">
        <f t="shared" si="443"/>
        <v>ok</v>
      </c>
      <c r="AQ1041" s="641" t="str">
        <f t="shared" si="444"/>
        <v>ok</v>
      </c>
      <c r="AR1041" s="641" t="str">
        <f t="shared" si="445"/>
        <v>ok</v>
      </c>
      <c r="AS1041" s="641" t="str">
        <f t="shared" si="446"/>
        <v>ok</v>
      </c>
      <c r="AT1041" s="641" t="str">
        <f t="shared" si="447"/>
        <v>ok</v>
      </c>
      <c r="AU1041" s="641" t="str">
        <f t="shared" si="448"/>
        <v>ok</v>
      </c>
      <c r="AV1041" s="641" t="str">
        <f t="shared" si="449"/>
        <v>ok</v>
      </c>
      <c r="AW1041" s="641" t="str">
        <f t="shared" si="450"/>
        <v>ok</v>
      </c>
      <c r="AX1041" s="641" t="str">
        <f t="shared" si="451"/>
        <v>ok</v>
      </c>
      <c r="AY1041" s="641" t="str">
        <f t="shared" si="452"/>
        <v>ok</v>
      </c>
      <c r="AZ1041" s="641" t="str">
        <f t="shared" si="453"/>
        <v>ok</v>
      </c>
      <c r="BA1041" s="641" t="str">
        <f t="shared" si="454"/>
        <v>ok</v>
      </c>
      <c r="BB1041" s="641" t="str">
        <f t="shared" si="455"/>
        <v>ok</v>
      </c>
      <c r="BC1041" s="641" t="str">
        <f t="shared" si="456"/>
        <v>ok</v>
      </c>
    </row>
    <row r="1042" spans="1:55" ht="12.75" hidden="1" customHeight="1">
      <c r="A1042" s="34"/>
      <c r="B1042" s="35">
        <f t="shared" si="459"/>
        <v>0</v>
      </c>
      <c r="C1042" s="34"/>
      <c r="D1042" s="253" t="s">
        <v>1131</v>
      </c>
      <c r="E1042" s="242"/>
      <c r="F1042" s="248"/>
      <c r="G1042" s="80"/>
      <c r="H1042" s="81"/>
      <c r="I1042" s="245"/>
      <c r="J1042" s="263"/>
      <c r="K1042" s="263"/>
      <c r="L1042" s="263"/>
      <c r="M1042" s="685"/>
      <c r="N1042" s="686"/>
      <c r="O1042" s="687"/>
      <c r="P1042" s="687"/>
      <c r="Q1042" s="687"/>
      <c r="R1042" s="687"/>
      <c r="S1042" s="688"/>
      <c r="T1042" s="268"/>
      <c r="U1042" s="539"/>
      <c r="V1042" s="299" t="str">
        <f t="shared" si="20"/>
        <v>19.19</v>
      </c>
      <c r="W1042" s="299">
        <f t="shared" si="457"/>
        <v>0</v>
      </c>
      <c r="X1042" s="268"/>
      <c r="Y1042" s="268"/>
      <c r="Z1042" s="268"/>
      <c r="AA1042" s="268"/>
      <c r="AB1042" s="533"/>
      <c r="AN1042" s="641" t="str">
        <f t="shared" si="441"/>
        <v>revisar</v>
      </c>
      <c r="AO1042" s="641" t="str">
        <f t="shared" si="442"/>
        <v>ok</v>
      </c>
      <c r="AP1042" s="641" t="str">
        <f t="shared" si="443"/>
        <v>ok</v>
      </c>
      <c r="AQ1042" s="641" t="str">
        <f t="shared" si="444"/>
        <v>ok</v>
      </c>
      <c r="AR1042" s="641" t="str">
        <f t="shared" si="445"/>
        <v>ok</v>
      </c>
      <c r="AS1042" s="641" t="str">
        <f t="shared" si="446"/>
        <v>ok</v>
      </c>
      <c r="AT1042" s="641" t="str">
        <f t="shared" si="447"/>
        <v>ok</v>
      </c>
      <c r="AU1042" s="641" t="str">
        <f t="shared" si="448"/>
        <v>ok</v>
      </c>
      <c r="AV1042" s="641" t="str">
        <f t="shared" si="449"/>
        <v>ok</v>
      </c>
      <c r="AW1042" s="641" t="str">
        <f t="shared" si="450"/>
        <v>ok</v>
      </c>
      <c r="AX1042" s="641" t="str">
        <f t="shared" si="451"/>
        <v>ok</v>
      </c>
      <c r="AY1042" s="641" t="str">
        <f t="shared" si="452"/>
        <v>ok</v>
      </c>
      <c r="AZ1042" s="641" t="str">
        <f t="shared" si="453"/>
        <v>ok</v>
      </c>
      <c r="BA1042" s="641" t="str">
        <f t="shared" si="454"/>
        <v>ok</v>
      </c>
      <c r="BB1042" s="641" t="str">
        <f t="shared" si="455"/>
        <v>ok</v>
      </c>
      <c r="BC1042" s="641" t="str">
        <f t="shared" si="456"/>
        <v>ok</v>
      </c>
    </row>
    <row r="1043" spans="1:55" ht="12.75" hidden="1" customHeight="1">
      <c r="A1043" s="34"/>
      <c r="B1043" s="35">
        <f t="shared" si="459"/>
        <v>0</v>
      </c>
      <c r="C1043" s="34"/>
      <c r="D1043" s="250" t="s">
        <v>1132</v>
      </c>
      <c r="E1043" s="242"/>
      <c r="F1043" s="248"/>
      <c r="G1043" s="80"/>
      <c r="H1043" s="81"/>
      <c r="I1043" s="245"/>
      <c r="J1043" s="263"/>
      <c r="K1043" s="263"/>
      <c r="L1043" s="263"/>
      <c r="M1043" s="685"/>
      <c r="N1043" s="686"/>
      <c r="O1043" s="687"/>
      <c r="P1043" s="687"/>
      <c r="Q1043" s="687"/>
      <c r="R1043" s="687"/>
      <c r="S1043" s="688"/>
      <c r="T1043" s="268"/>
      <c r="U1043" s="539"/>
      <c r="V1043" s="299" t="str">
        <f t="shared" si="20"/>
        <v>19.20</v>
      </c>
      <c r="W1043" s="299">
        <f t="shared" si="457"/>
        <v>0</v>
      </c>
      <c r="X1043" s="268"/>
      <c r="Y1043" s="268"/>
      <c r="Z1043" s="268"/>
      <c r="AA1043" s="268"/>
      <c r="AB1043" s="533"/>
      <c r="AN1043" s="641" t="str">
        <f t="shared" si="441"/>
        <v>revisar</v>
      </c>
      <c r="AO1043" s="641" t="str">
        <f t="shared" si="442"/>
        <v>ok</v>
      </c>
      <c r="AP1043" s="641" t="str">
        <f t="shared" si="443"/>
        <v>ok</v>
      </c>
      <c r="AQ1043" s="641" t="str">
        <f t="shared" si="444"/>
        <v>ok</v>
      </c>
      <c r="AR1043" s="641" t="str">
        <f t="shared" si="445"/>
        <v>ok</v>
      </c>
      <c r="AS1043" s="641" t="str">
        <f t="shared" si="446"/>
        <v>ok</v>
      </c>
      <c r="AT1043" s="641" t="str">
        <f t="shared" si="447"/>
        <v>ok</v>
      </c>
      <c r="AU1043" s="641" t="str">
        <f t="shared" si="448"/>
        <v>ok</v>
      </c>
      <c r="AV1043" s="641" t="str">
        <f t="shared" si="449"/>
        <v>ok</v>
      </c>
      <c r="AW1043" s="641" t="str">
        <f t="shared" si="450"/>
        <v>ok</v>
      </c>
      <c r="AX1043" s="641" t="str">
        <f t="shared" si="451"/>
        <v>ok</v>
      </c>
      <c r="AY1043" s="641" t="str">
        <f t="shared" si="452"/>
        <v>ok</v>
      </c>
      <c r="AZ1043" s="641" t="str">
        <f t="shared" si="453"/>
        <v>ok</v>
      </c>
      <c r="BA1043" s="641" t="str">
        <f t="shared" si="454"/>
        <v>ok</v>
      </c>
      <c r="BB1043" s="641" t="str">
        <f t="shared" si="455"/>
        <v>ok</v>
      </c>
      <c r="BC1043" s="641" t="str">
        <f t="shared" si="456"/>
        <v>ok</v>
      </c>
    </row>
    <row r="1044" spans="1:55" ht="12.75" hidden="1" customHeight="1">
      <c r="A1044" s="34"/>
      <c r="B1044" s="35">
        <f t="shared" si="459"/>
        <v>0</v>
      </c>
      <c r="C1044" s="34"/>
      <c r="D1044" s="253" t="s">
        <v>1133</v>
      </c>
      <c r="E1044" s="242"/>
      <c r="F1044" s="248"/>
      <c r="G1044" s="80"/>
      <c r="H1044" s="81"/>
      <c r="I1044" s="245"/>
      <c r="J1044" s="263"/>
      <c r="K1044" s="263"/>
      <c r="L1044" s="263"/>
      <c r="M1044" s="685"/>
      <c r="N1044" s="686"/>
      <c r="O1044" s="687"/>
      <c r="P1044" s="687"/>
      <c r="Q1044" s="687"/>
      <c r="R1044" s="687"/>
      <c r="S1044" s="688"/>
      <c r="T1044" s="268"/>
      <c r="U1044" s="539"/>
      <c r="V1044" s="299" t="str">
        <f t="shared" si="20"/>
        <v>19.21</v>
      </c>
      <c r="W1044" s="299">
        <f t="shared" si="457"/>
        <v>0</v>
      </c>
      <c r="X1044" s="268"/>
      <c r="Y1044" s="268"/>
      <c r="Z1044" s="268"/>
      <c r="AA1044" s="268"/>
      <c r="AB1044" s="533"/>
      <c r="AN1044" s="641" t="str">
        <f t="shared" si="441"/>
        <v>revisar</v>
      </c>
      <c r="AO1044" s="641" t="str">
        <f t="shared" si="442"/>
        <v>ok</v>
      </c>
      <c r="AP1044" s="641" t="str">
        <f t="shared" si="443"/>
        <v>ok</v>
      </c>
      <c r="AQ1044" s="641" t="str">
        <f t="shared" si="444"/>
        <v>ok</v>
      </c>
      <c r="AR1044" s="641" t="str">
        <f t="shared" si="445"/>
        <v>ok</v>
      </c>
      <c r="AS1044" s="641" t="str">
        <f t="shared" si="446"/>
        <v>ok</v>
      </c>
      <c r="AT1044" s="641" t="str">
        <f t="shared" si="447"/>
        <v>ok</v>
      </c>
      <c r="AU1044" s="641" t="str">
        <f t="shared" si="448"/>
        <v>ok</v>
      </c>
      <c r="AV1044" s="641" t="str">
        <f t="shared" si="449"/>
        <v>ok</v>
      </c>
      <c r="AW1044" s="641" t="str">
        <f t="shared" si="450"/>
        <v>ok</v>
      </c>
      <c r="AX1044" s="641" t="str">
        <f t="shared" si="451"/>
        <v>ok</v>
      </c>
      <c r="AY1044" s="641" t="str">
        <f t="shared" si="452"/>
        <v>ok</v>
      </c>
      <c r="AZ1044" s="641" t="str">
        <f t="shared" si="453"/>
        <v>ok</v>
      </c>
      <c r="BA1044" s="641" t="str">
        <f t="shared" si="454"/>
        <v>ok</v>
      </c>
      <c r="BB1044" s="641" t="str">
        <f t="shared" si="455"/>
        <v>ok</v>
      </c>
      <c r="BC1044" s="641" t="str">
        <f t="shared" si="456"/>
        <v>ok</v>
      </c>
    </row>
    <row r="1045" spans="1:55" ht="12.75" hidden="1" customHeight="1">
      <c r="A1045" s="34"/>
      <c r="B1045" s="35">
        <f t="shared" si="459"/>
        <v>0</v>
      </c>
      <c r="C1045" s="34"/>
      <c r="D1045" s="250" t="s">
        <v>1134</v>
      </c>
      <c r="E1045" s="242"/>
      <c r="F1045" s="248"/>
      <c r="G1045" s="80"/>
      <c r="H1045" s="81"/>
      <c r="I1045" s="245"/>
      <c r="J1045" s="263"/>
      <c r="K1045" s="263"/>
      <c r="L1045" s="263"/>
      <c r="M1045" s="685"/>
      <c r="N1045" s="686"/>
      <c r="O1045" s="687"/>
      <c r="P1045" s="687"/>
      <c r="Q1045" s="687"/>
      <c r="R1045" s="687"/>
      <c r="S1045" s="688"/>
      <c r="T1045" s="268"/>
      <c r="U1045" s="539"/>
      <c r="V1045" s="299" t="str">
        <f t="shared" si="20"/>
        <v>19.22</v>
      </c>
      <c r="W1045" s="299">
        <f t="shared" si="457"/>
        <v>0</v>
      </c>
      <c r="X1045" s="268"/>
      <c r="Y1045" s="268"/>
      <c r="Z1045" s="268"/>
      <c r="AA1045" s="268"/>
      <c r="AB1045" s="533"/>
      <c r="AN1045" s="641" t="str">
        <f t="shared" si="441"/>
        <v>revisar</v>
      </c>
      <c r="AO1045" s="641" t="str">
        <f t="shared" si="442"/>
        <v>ok</v>
      </c>
      <c r="AP1045" s="641" t="str">
        <f t="shared" si="443"/>
        <v>ok</v>
      </c>
      <c r="AQ1045" s="641" t="str">
        <f t="shared" si="444"/>
        <v>ok</v>
      </c>
      <c r="AR1045" s="641" t="str">
        <f t="shared" si="445"/>
        <v>ok</v>
      </c>
      <c r="AS1045" s="641" t="str">
        <f t="shared" si="446"/>
        <v>ok</v>
      </c>
      <c r="AT1045" s="641" t="str">
        <f t="shared" si="447"/>
        <v>ok</v>
      </c>
      <c r="AU1045" s="641" t="str">
        <f t="shared" si="448"/>
        <v>ok</v>
      </c>
      <c r="AV1045" s="641" t="str">
        <f t="shared" si="449"/>
        <v>ok</v>
      </c>
      <c r="AW1045" s="641" t="str">
        <f t="shared" si="450"/>
        <v>ok</v>
      </c>
      <c r="AX1045" s="641" t="str">
        <f t="shared" si="451"/>
        <v>ok</v>
      </c>
      <c r="AY1045" s="641" t="str">
        <f t="shared" si="452"/>
        <v>ok</v>
      </c>
      <c r="AZ1045" s="641" t="str">
        <f t="shared" si="453"/>
        <v>ok</v>
      </c>
      <c r="BA1045" s="641" t="str">
        <f t="shared" si="454"/>
        <v>ok</v>
      </c>
      <c r="BB1045" s="641" t="str">
        <f t="shared" si="455"/>
        <v>ok</v>
      </c>
      <c r="BC1045" s="641" t="str">
        <f t="shared" si="456"/>
        <v>ok</v>
      </c>
    </row>
    <row r="1046" spans="1:55" ht="12.75" hidden="1" customHeight="1">
      <c r="A1046" s="34"/>
      <c r="B1046" s="35">
        <f t="shared" si="459"/>
        <v>0</v>
      </c>
      <c r="C1046" s="34"/>
      <c r="D1046" s="253" t="s">
        <v>1135</v>
      </c>
      <c r="E1046" s="242"/>
      <c r="F1046" s="248"/>
      <c r="G1046" s="80"/>
      <c r="H1046" s="81"/>
      <c r="I1046" s="245"/>
      <c r="J1046" s="263"/>
      <c r="K1046" s="263"/>
      <c r="L1046" s="263"/>
      <c r="M1046" s="685"/>
      <c r="N1046" s="686"/>
      <c r="O1046" s="687"/>
      <c r="P1046" s="687"/>
      <c r="Q1046" s="687"/>
      <c r="R1046" s="687"/>
      <c r="S1046" s="688"/>
      <c r="T1046" s="268"/>
      <c r="U1046" s="539"/>
      <c r="V1046" s="299" t="str">
        <f t="shared" si="20"/>
        <v>19.23</v>
      </c>
      <c r="W1046" s="299">
        <f t="shared" si="457"/>
        <v>0</v>
      </c>
      <c r="X1046" s="268"/>
      <c r="Y1046" s="268"/>
      <c r="Z1046" s="268"/>
      <c r="AA1046" s="268"/>
      <c r="AB1046" s="533"/>
      <c r="AN1046" s="641" t="str">
        <f t="shared" si="441"/>
        <v>revisar</v>
      </c>
      <c r="AO1046" s="641" t="str">
        <f t="shared" si="442"/>
        <v>ok</v>
      </c>
      <c r="AP1046" s="641" t="str">
        <f t="shared" si="443"/>
        <v>ok</v>
      </c>
      <c r="AQ1046" s="641" t="str">
        <f t="shared" si="444"/>
        <v>ok</v>
      </c>
      <c r="AR1046" s="641" t="str">
        <f t="shared" si="445"/>
        <v>ok</v>
      </c>
      <c r="AS1046" s="641" t="str">
        <f t="shared" si="446"/>
        <v>ok</v>
      </c>
      <c r="AT1046" s="641" t="str">
        <f t="shared" si="447"/>
        <v>ok</v>
      </c>
      <c r="AU1046" s="641" t="str">
        <f t="shared" si="448"/>
        <v>ok</v>
      </c>
      <c r="AV1046" s="641" t="str">
        <f t="shared" si="449"/>
        <v>ok</v>
      </c>
      <c r="AW1046" s="641" t="str">
        <f t="shared" si="450"/>
        <v>ok</v>
      </c>
      <c r="AX1046" s="641" t="str">
        <f t="shared" si="451"/>
        <v>ok</v>
      </c>
      <c r="AY1046" s="641" t="str">
        <f t="shared" si="452"/>
        <v>ok</v>
      </c>
      <c r="AZ1046" s="641" t="str">
        <f t="shared" si="453"/>
        <v>ok</v>
      </c>
      <c r="BA1046" s="641" t="str">
        <f t="shared" si="454"/>
        <v>ok</v>
      </c>
      <c r="BB1046" s="641" t="str">
        <f t="shared" si="455"/>
        <v>ok</v>
      </c>
      <c r="BC1046" s="641" t="str">
        <f t="shared" si="456"/>
        <v>ok</v>
      </c>
    </row>
    <row r="1047" spans="1:55" ht="12.75" hidden="1" customHeight="1">
      <c r="A1047" s="34"/>
      <c r="B1047" s="35">
        <f t="shared" si="459"/>
        <v>0</v>
      </c>
      <c r="C1047" s="34"/>
      <c r="D1047" s="250" t="s">
        <v>1136</v>
      </c>
      <c r="E1047" s="242"/>
      <c r="F1047" s="248"/>
      <c r="G1047" s="80"/>
      <c r="H1047" s="81"/>
      <c r="I1047" s="245"/>
      <c r="J1047" s="263"/>
      <c r="K1047" s="263"/>
      <c r="L1047" s="263"/>
      <c r="M1047" s="685"/>
      <c r="N1047" s="686"/>
      <c r="O1047" s="687"/>
      <c r="P1047" s="687"/>
      <c r="Q1047" s="687"/>
      <c r="R1047" s="687"/>
      <c r="S1047" s="688"/>
      <c r="T1047" s="268"/>
      <c r="U1047" s="539"/>
      <c r="V1047" s="299" t="str">
        <f t="shared" si="20"/>
        <v>19.24</v>
      </c>
      <c r="W1047" s="299">
        <f t="shared" si="457"/>
        <v>0</v>
      </c>
      <c r="X1047" s="268"/>
      <c r="Y1047" s="268"/>
      <c r="Z1047" s="268"/>
      <c r="AA1047" s="268"/>
      <c r="AB1047" s="533"/>
      <c r="AN1047" s="641" t="str">
        <f t="shared" si="441"/>
        <v>revisar</v>
      </c>
      <c r="AO1047" s="641" t="str">
        <f t="shared" si="442"/>
        <v>ok</v>
      </c>
      <c r="AP1047" s="641" t="str">
        <f t="shared" si="443"/>
        <v>ok</v>
      </c>
      <c r="AQ1047" s="641" t="str">
        <f t="shared" si="444"/>
        <v>ok</v>
      </c>
      <c r="AR1047" s="641" t="str">
        <f t="shared" si="445"/>
        <v>ok</v>
      </c>
      <c r="AS1047" s="641" t="str">
        <f t="shared" si="446"/>
        <v>ok</v>
      </c>
      <c r="AT1047" s="641" t="str">
        <f t="shared" si="447"/>
        <v>ok</v>
      </c>
      <c r="AU1047" s="641" t="str">
        <f t="shared" si="448"/>
        <v>ok</v>
      </c>
      <c r="AV1047" s="641" t="str">
        <f t="shared" si="449"/>
        <v>ok</v>
      </c>
      <c r="AW1047" s="641" t="str">
        <f t="shared" si="450"/>
        <v>ok</v>
      </c>
      <c r="AX1047" s="641" t="str">
        <f t="shared" si="451"/>
        <v>ok</v>
      </c>
      <c r="AY1047" s="641" t="str">
        <f t="shared" si="452"/>
        <v>ok</v>
      </c>
      <c r="AZ1047" s="641" t="str">
        <f t="shared" si="453"/>
        <v>ok</v>
      </c>
      <c r="BA1047" s="641" t="str">
        <f t="shared" si="454"/>
        <v>ok</v>
      </c>
      <c r="BB1047" s="641" t="str">
        <f t="shared" si="455"/>
        <v>ok</v>
      </c>
      <c r="BC1047" s="641" t="str">
        <f t="shared" si="456"/>
        <v>ok</v>
      </c>
    </row>
    <row r="1048" spans="1:55" ht="12.75" hidden="1" customHeight="1">
      <c r="A1048" s="34"/>
      <c r="B1048" s="35">
        <f t="shared" si="459"/>
        <v>0</v>
      </c>
      <c r="C1048" s="34"/>
      <c r="D1048" s="253" t="s">
        <v>1137</v>
      </c>
      <c r="E1048" s="242"/>
      <c r="F1048" s="248"/>
      <c r="G1048" s="80"/>
      <c r="H1048" s="81"/>
      <c r="I1048" s="245"/>
      <c r="J1048" s="263"/>
      <c r="K1048" s="263"/>
      <c r="L1048" s="263"/>
      <c r="M1048" s="685"/>
      <c r="N1048" s="686"/>
      <c r="O1048" s="687"/>
      <c r="P1048" s="687"/>
      <c r="Q1048" s="687"/>
      <c r="R1048" s="687"/>
      <c r="S1048" s="688"/>
      <c r="T1048" s="268"/>
      <c r="U1048" s="539"/>
      <c r="V1048" s="299" t="str">
        <f t="shared" si="20"/>
        <v>19.25</v>
      </c>
      <c r="W1048" s="299">
        <f t="shared" si="457"/>
        <v>0</v>
      </c>
      <c r="X1048" s="268"/>
      <c r="Y1048" s="268"/>
      <c r="Z1048" s="268"/>
      <c r="AA1048" s="268"/>
      <c r="AB1048" s="533"/>
      <c r="AN1048" s="641" t="str">
        <f t="shared" si="441"/>
        <v>revisar</v>
      </c>
      <c r="AO1048" s="641" t="str">
        <f t="shared" si="442"/>
        <v>ok</v>
      </c>
      <c r="AP1048" s="641" t="str">
        <f t="shared" si="443"/>
        <v>ok</v>
      </c>
      <c r="AQ1048" s="641" t="str">
        <f t="shared" si="444"/>
        <v>ok</v>
      </c>
      <c r="AR1048" s="641" t="str">
        <f t="shared" si="445"/>
        <v>ok</v>
      </c>
      <c r="AS1048" s="641" t="str">
        <f t="shared" si="446"/>
        <v>ok</v>
      </c>
      <c r="AT1048" s="641" t="str">
        <f t="shared" si="447"/>
        <v>ok</v>
      </c>
      <c r="AU1048" s="641" t="str">
        <f t="shared" si="448"/>
        <v>ok</v>
      </c>
      <c r="AV1048" s="641" t="str">
        <f t="shared" si="449"/>
        <v>ok</v>
      </c>
      <c r="AW1048" s="641" t="str">
        <f t="shared" si="450"/>
        <v>ok</v>
      </c>
      <c r="AX1048" s="641" t="str">
        <f t="shared" si="451"/>
        <v>ok</v>
      </c>
      <c r="AY1048" s="641" t="str">
        <f t="shared" si="452"/>
        <v>ok</v>
      </c>
      <c r="AZ1048" s="641" t="str">
        <f t="shared" si="453"/>
        <v>ok</v>
      </c>
      <c r="BA1048" s="641" t="str">
        <f t="shared" si="454"/>
        <v>ok</v>
      </c>
      <c r="BB1048" s="641" t="str">
        <f t="shared" si="455"/>
        <v>ok</v>
      </c>
      <c r="BC1048" s="641" t="str">
        <f t="shared" si="456"/>
        <v>ok</v>
      </c>
    </row>
    <row r="1049" spans="1:55" ht="12.75" hidden="1" customHeight="1">
      <c r="A1049" s="34"/>
      <c r="B1049" s="35">
        <f t="shared" si="459"/>
        <v>0</v>
      </c>
      <c r="C1049" s="34"/>
      <c r="D1049" s="250" t="s">
        <v>1138</v>
      </c>
      <c r="E1049" s="242"/>
      <c r="F1049" s="248"/>
      <c r="G1049" s="80"/>
      <c r="H1049" s="81"/>
      <c r="I1049" s="245"/>
      <c r="J1049" s="263"/>
      <c r="K1049" s="263"/>
      <c r="L1049" s="263"/>
      <c r="M1049" s="685"/>
      <c r="N1049" s="686"/>
      <c r="O1049" s="687"/>
      <c r="P1049" s="687"/>
      <c r="Q1049" s="687"/>
      <c r="R1049" s="687"/>
      <c r="S1049" s="688"/>
      <c r="T1049" s="268"/>
      <c r="U1049" s="539"/>
      <c r="V1049" s="299" t="str">
        <f t="shared" si="20"/>
        <v>19.26</v>
      </c>
      <c r="W1049" s="299">
        <f t="shared" si="457"/>
        <v>0</v>
      </c>
      <c r="X1049" s="268"/>
      <c r="Y1049" s="268"/>
      <c r="Z1049" s="268"/>
      <c r="AA1049" s="268"/>
      <c r="AB1049" s="533"/>
      <c r="AN1049" s="641" t="str">
        <f t="shared" si="441"/>
        <v>revisar</v>
      </c>
      <c r="AO1049" s="641" t="str">
        <f t="shared" si="442"/>
        <v>ok</v>
      </c>
      <c r="AP1049" s="641" t="str">
        <f t="shared" si="443"/>
        <v>ok</v>
      </c>
      <c r="AQ1049" s="641" t="str">
        <f t="shared" si="444"/>
        <v>ok</v>
      </c>
      <c r="AR1049" s="641" t="str">
        <f t="shared" si="445"/>
        <v>ok</v>
      </c>
      <c r="AS1049" s="641" t="str">
        <f t="shared" si="446"/>
        <v>ok</v>
      </c>
      <c r="AT1049" s="641" t="str">
        <f t="shared" si="447"/>
        <v>ok</v>
      </c>
      <c r="AU1049" s="641" t="str">
        <f t="shared" si="448"/>
        <v>ok</v>
      </c>
      <c r="AV1049" s="641" t="str">
        <f t="shared" si="449"/>
        <v>ok</v>
      </c>
      <c r="AW1049" s="641" t="str">
        <f t="shared" si="450"/>
        <v>ok</v>
      </c>
      <c r="AX1049" s="641" t="str">
        <f t="shared" si="451"/>
        <v>ok</v>
      </c>
      <c r="AY1049" s="641" t="str">
        <f t="shared" si="452"/>
        <v>ok</v>
      </c>
      <c r="AZ1049" s="641" t="str">
        <f t="shared" si="453"/>
        <v>ok</v>
      </c>
      <c r="BA1049" s="641" t="str">
        <f t="shared" si="454"/>
        <v>ok</v>
      </c>
      <c r="BB1049" s="641" t="str">
        <f t="shared" si="455"/>
        <v>ok</v>
      </c>
      <c r="BC1049" s="641" t="str">
        <f t="shared" si="456"/>
        <v>ok</v>
      </c>
    </row>
    <row r="1050" spans="1:55" ht="12.75" hidden="1" customHeight="1">
      <c r="A1050" s="34"/>
      <c r="B1050" s="35">
        <f t="shared" si="459"/>
        <v>0</v>
      </c>
      <c r="C1050" s="34"/>
      <c r="D1050" s="253" t="s">
        <v>1139</v>
      </c>
      <c r="E1050" s="242"/>
      <c r="F1050" s="248"/>
      <c r="G1050" s="80"/>
      <c r="H1050" s="81"/>
      <c r="I1050" s="245"/>
      <c r="J1050" s="263"/>
      <c r="K1050" s="263"/>
      <c r="L1050" s="263"/>
      <c r="M1050" s="685"/>
      <c r="N1050" s="686"/>
      <c r="O1050" s="687"/>
      <c r="P1050" s="687"/>
      <c r="Q1050" s="687"/>
      <c r="R1050" s="687"/>
      <c r="S1050" s="688"/>
      <c r="T1050" s="268"/>
      <c r="U1050" s="539"/>
      <c r="V1050" s="299" t="str">
        <f t="shared" si="20"/>
        <v>19.27</v>
      </c>
      <c r="W1050" s="299">
        <f t="shared" si="457"/>
        <v>0</v>
      </c>
      <c r="X1050" s="268"/>
      <c r="Y1050" s="268"/>
      <c r="Z1050" s="268"/>
      <c r="AA1050" s="268"/>
      <c r="AB1050" s="533"/>
      <c r="AN1050" s="641" t="str">
        <f t="shared" si="441"/>
        <v>revisar</v>
      </c>
      <c r="AO1050" s="641" t="str">
        <f t="shared" si="442"/>
        <v>ok</v>
      </c>
      <c r="AP1050" s="641" t="str">
        <f t="shared" si="443"/>
        <v>ok</v>
      </c>
      <c r="AQ1050" s="641" t="str">
        <f t="shared" si="444"/>
        <v>ok</v>
      </c>
      <c r="AR1050" s="641" t="str">
        <f t="shared" si="445"/>
        <v>ok</v>
      </c>
      <c r="AS1050" s="641" t="str">
        <f t="shared" si="446"/>
        <v>ok</v>
      </c>
      <c r="AT1050" s="641" t="str">
        <f t="shared" si="447"/>
        <v>ok</v>
      </c>
      <c r="AU1050" s="641" t="str">
        <f t="shared" si="448"/>
        <v>ok</v>
      </c>
      <c r="AV1050" s="641" t="str">
        <f t="shared" si="449"/>
        <v>ok</v>
      </c>
      <c r="AW1050" s="641" t="str">
        <f t="shared" si="450"/>
        <v>ok</v>
      </c>
      <c r="AX1050" s="641" t="str">
        <f t="shared" si="451"/>
        <v>ok</v>
      </c>
      <c r="AY1050" s="641" t="str">
        <f t="shared" si="452"/>
        <v>ok</v>
      </c>
      <c r="AZ1050" s="641" t="str">
        <f t="shared" si="453"/>
        <v>ok</v>
      </c>
      <c r="BA1050" s="641" t="str">
        <f t="shared" si="454"/>
        <v>ok</v>
      </c>
      <c r="BB1050" s="641" t="str">
        <f t="shared" si="455"/>
        <v>ok</v>
      </c>
      <c r="BC1050" s="641" t="str">
        <f t="shared" si="456"/>
        <v>ok</v>
      </c>
    </row>
    <row r="1051" spans="1:55" ht="12.75" hidden="1" customHeight="1">
      <c r="A1051" s="34"/>
      <c r="B1051" s="35">
        <f t="shared" si="459"/>
        <v>0</v>
      </c>
      <c r="C1051" s="34"/>
      <c r="D1051" s="250" t="s">
        <v>1140</v>
      </c>
      <c r="E1051" s="242"/>
      <c r="F1051" s="248"/>
      <c r="G1051" s="80"/>
      <c r="H1051" s="81"/>
      <c r="I1051" s="245"/>
      <c r="J1051" s="263"/>
      <c r="K1051" s="263"/>
      <c r="L1051" s="263"/>
      <c r="M1051" s="685"/>
      <c r="N1051" s="686"/>
      <c r="O1051" s="687"/>
      <c r="P1051" s="687"/>
      <c r="Q1051" s="687"/>
      <c r="R1051" s="687"/>
      <c r="S1051" s="688"/>
      <c r="T1051" s="268"/>
      <c r="U1051" s="539"/>
      <c r="V1051" s="299" t="str">
        <f t="shared" si="20"/>
        <v>19.28</v>
      </c>
      <c r="W1051" s="299">
        <f t="shared" si="457"/>
        <v>0</v>
      </c>
      <c r="X1051" s="268"/>
      <c r="Y1051" s="268"/>
      <c r="Z1051" s="268"/>
      <c r="AA1051" s="268"/>
      <c r="AB1051" s="533"/>
      <c r="AN1051" s="641" t="str">
        <f t="shared" si="441"/>
        <v>revisar</v>
      </c>
      <c r="AO1051" s="641" t="str">
        <f t="shared" si="442"/>
        <v>ok</v>
      </c>
      <c r="AP1051" s="641" t="str">
        <f t="shared" si="443"/>
        <v>ok</v>
      </c>
      <c r="AQ1051" s="641" t="str">
        <f t="shared" si="444"/>
        <v>ok</v>
      </c>
      <c r="AR1051" s="641" t="str">
        <f t="shared" si="445"/>
        <v>ok</v>
      </c>
      <c r="AS1051" s="641" t="str">
        <f t="shared" si="446"/>
        <v>ok</v>
      </c>
      <c r="AT1051" s="641" t="str">
        <f t="shared" si="447"/>
        <v>ok</v>
      </c>
      <c r="AU1051" s="641" t="str">
        <f t="shared" si="448"/>
        <v>ok</v>
      </c>
      <c r="AV1051" s="641" t="str">
        <f t="shared" si="449"/>
        <v>ok</v>
      </c>
      <c r="AW1051" s="641" t="str">
        <f t="shared" si="450"/>
        <v>ok</v>
      </c>
      <c r="AX1051" s="641" t="str">
        <f t="shared" si="451"/>
        <v>ok</v>
      </c>
      <c r="AY1051" s="641" t="str">
        <f t="shared" si="452"/>
        <v>ok</v>
      </c>
      <c r="AZ1051" s="641" t="str">
        <f t="shared" si="453"/>
        <v>ok</v>
      </c>
      <c r="BA1051" s="641" t="str">
        <f t="shared" si="454"/>
        <v>ok</v>
      </c>
      <c r="BB1051" s="641" t="str">
        <f t="shared" si="455"/>
        <v>ok</v>
      </c>
      <c r="BC1051" s="641" t="str">
        <f t="shared" si="456"/>
        <v>ok</v>
      </c>
    </row>
    <row r="1052" spans="1:55" ht="12.75" hidden="1" customHeight="1">
      <c r="A1052" s="34"/>
      <c r="B1052" s="35">
        <f t="shared" si="459"/>
        <v>0</v>
      </c>
      <c r="C1052" s="34"/>
      <c r="D1052" s="253" t="s">
        <v>1141</v>
      </c>
      <c r="E1052" s="242"/>
      <c r="F1052" s="248"/>
      <c r="G1052" s="80"/>
      <c r="H1052" s="81"/>
      <c r="I1052" s="245"/>
      <c r="J1052" s="263"/>
      <c r="K1052" s="263"/>
      <c r="L1052" s="263"/>
      <c r="M1052" s="685"/>
      <c r="N1052" s="686"/>
      <c r="O1052" s="687"/>
      <c r="P1052" s="687"/>
      <c r="Q1052" s="687"/>
      <c r="R1052" s="687"/>
      <c r="S1052" s="688"/>
      <c r="T1052" s="268"/>
      <c r="U1052" s="539"/>
      <c r="V1052" s="299" t="str">
        <f t="shared" si="20"/>
        <v>19.29</v>
      </c>
      <c r="W1052" s="299">
        <f t="shared" si="457"/>
        <v>0</v>
      </c>
      <c r="X1052" s="268"/>
      <c r="Y1052" s="268"/>
      <c r="Z1052" s="268"/>
      <c r="AA1052" s="268"/>
      <c r="AB1052" s="533"/>
      <c r="AN1052" s="641" t="str">
        <f t="shared" si="441"/>
        <v>revisar</v>
      </c>
      <c r="AO1052" s="641" t="str">
        <f t="shared" si="442"/>
        <v>ok</v>
      </c>
      <c r="AP1052" s="641" t="str">
        <f t="shared" si="443"/>
        <v>ok</v>
      </c>
      <c r="AQ1052" s="641" t="str">
        <f t="shared" si="444"/>
        <v>ok</v>
      </c>
      <c r="AR1052" s="641" t="str">
        <f t="shared" si="445"/>
        <v>ok</v>
      </c>
      <c r="AS1052" s="641" t="str">
        <f t="shared" si="446"/>
        <v>ok</v>
      </c>
      <c r="AT1052" s="641" t="str">
        <f t="shared" si="447"/>
        <v>ok</v>
      </c>
      <c r="AU1052" s="641" t="str">
        <f t="shared" si="448"/>
        <v>ok</v>
      </c>
      <c r="AV1052" s="641" t="str">
        <f t="shared" si="449"/>
        <v>ok</v>
      </c>
      <c r="AW1052" s="641" t="str">
        <f t="shared" si="450"/>
        <v>ok</v>
      </c>
      <c r="AX1052" s="641" t="str">
        <f t="shared" si="451"/>
        <v>ok</v>
      </c>
      <c r="AY1052" s="641" t="str">
        <f t="shared" si="452"/>
        <v>ok</v>
      </c>
      <c r="AZ1052" s="641" t="str">
        <f t="shared" si="453"/>
        <v>ok</v>
      </c>
      <c r="BA1052" s="641" t="str">
        <f t="shared" si="454"/>
        <v>ok</v>
      </c>
      <c r="BB1052" s="641" t="str">
        <f t="shared" si="455"/>
        <v>ok</v>
      </c>
      <c r="BC1052" s="641" t="str">
        <f t="shared" si="456"/>
        <v>ok</v>
      </c>
    </row>
    <row r="1053" spans="1:55" ht="12.75" hidden="1" customHeight="1">
      <c r="A1053" s="34"/>
      <c r="B1053" s="35">
        <f t="shared" si="459"/>
        <v>0</v>
      </c>
      <c r="C1053" s="34"/>
      <c r="D1053" s="250" t="s">
        <v>1142</v>
      </c>
      <c r="E1053" s="242"/>
      <c r="F1053" s="248"/>
      <c r="G1053" s="80"/>
      <c r="H1053" s="81"/>
      <c r="I1053" s="245"/>
      <c r="J1053" s="263"/>
      <c r="K1053" s="263"/>
      <c r="L1053" s="263"/>
      <c r="M1053" s="685"/>
      <c r="N1053" s="686"/>
      <c r="O1053" s="687"/>
      <c r="P1053" s="687"/>
      <c r="Q1053" s="687"/>
      <c r="R1053" s="687"/>
      <c r="S1053" s="688"/>
      <c r="T1053" s="268"/>
      <c r="U1053" s="539"/>
      <c r="V1053" s="299" t="str">
        <f t="shared" si="20"/>
        <v>19.30</v>
      </c>
      <c r="W1053" s="299">
        <f t="shared" si="457"/>
        <v>0</v>
      </c>
      <c r="X1053" s="268"/>
      <c r="Y1053" s="268"/>
      <c r="Z1053" s="268"/>
      <c r="AA1053" s="268"/>
      <c r="AB1053" s="533"/>
      <c r="AN1053" s="641" t="str">
        <f t="shared" si="441"/>
        <v>revisar</v>
      </c>
      <c r="AO1053" s="641" t="str">
        <f t="shared" si="442"/>
        <v>ok</v>
      </c>
      <c r="AP1053" s="641" t="str">
        <f t="shared" si="443"/>
        <v>ok</v>
      </c>
      <c r="AQ1053" s="641" t="str">
        <f t="shared" si="444"/>
        <v>ok</v>
      </c>
      <c r="AR1053" s="641" t="str">
        <f t="shared" si="445"/>
        <v>ok</v>
      </c>
      <c r="AS1053" s="641" t="str">
        <f t="shared" si="446"/>
        <v>ok</v>
      </c>
      <c r="AT1053" s="641" t="str">
        <f t="shared" si="447"/>
        <v>ok</v>
      </c>
      <c r="AU1053" s="641" t="str">
        <f t="shared" si="448"/>
        <v>ok</v>
      </c>
      <c r="AV1053" s="641" t="str">
        <f t="shared" si="449"/>
        <v>ok</v>
      </c>
      <c r="AW1053" s="641" t="str">
        <f t="shared" si="450"/>
        <v>ok</v>
      </c>
      <c r="AX1053" s="641" t="str">
        <f t="shared" si="451"/>
        <v>ok</v>
      </c>
      <c r="AY1053" s="641" t="str">
        <f t="shared" si="452"/>
        <v>ok</v>
      </c>
      <c r="AZ1053" s="641" t="str">
        <f t="shared" si="453"/>
        <v>ok</v>
      </c>
      <c r="BA1053" s="641" t="str">
        <f t="shared" si="454"/>
        <v>ok</v>
      </c>
      <c r="BB1053" s="641" t="str">
        <f t="shared" si="455"/>
        <v>ok</v>
      </c>
      <c r="BC1053" s="641" t="str">
        <f t="shared" si="456"/>
        <v>ok</v>
      </c>
    </row>
    <row r="1054" spans="1:55" ht="12.75" hidden="1" customHeight="1">
      <c r="A1054" s="34"/>
      <c r="B1054" s="35">
        <f t="shared" si="459"/>
        <v>0</v>
      </c>
      <c r="C1054" s="34"/>
      <c r="D1054" s="253" t="s">
        <v>1143</v>
      </c>
      <c r="E1054" s="242"/>
      <c r="F1054" s="248"/>
      <c r="G1054" s="80"/>
      <c r="H1054" s="81"/>
      <c r="I1054" s="245"/>
      <c r="J1054" s="263"/>
      <c r="K1054" s="263"/>
      <c r="L1054" s="263"/>
      <c r="M1054" s="685"/>
      <c r="N1054" s="686"/>
      <c r="O1054" s="687"/>
      <c r="P1054" s="687"/>
      <c r="Q1054" s="687"/>
      <c r="R1054" s="687"/>
      <c r="S1054" s="688"/>
      <c r="T1054" s="268"/>
      <c r="U1054" s="539"/>
      <c r="V1054" s="299" t="str">
        <f t="shared" si="20"/>
        <v>19.31</v>
      </c>
      <c r="W1054" s="299">
        <f t="shared" si="457"/>
        <v>0</v>
      </c>
      <c r="X1054" s="268"/>
      <c r="Y1054" s="268"/>
      <c r="Z1054" s="268"/>
      <c r="AA1054" s="268"/>
      <c r="AB1054" s="533"/>
      <c r="AN1054" s="641" t="str">
        <f t="shared" si="441"/>
        <v>revisar</v>
      </c>
      <c r="AO1054" s="641" t="str">
        <f t="shared" si="442"/>
        <v>ok</v>
      </c>
      <c r="AP1054" s="641" t="str">
        <f t="shared" si="443"/>
        <v>ok</v>
      </c>
      <c r="AQ1054" s="641" t="str">
        <f t="shared" si="444"/>
        <v>ok</v>
      </c>
      <c r="AR1054" s="641" t="str">
        <f t="shared" si="445"/>
        <v>ok</v>
      </c>
      <c r="AS1054" s="641" t="str">
        <f t="shared" si="446"/>
        <v>ok</v>
      </c>
      <c r="AT1054" s="641" t="str">
        <f t="shared" si="447"/>
        <v>ok</v>
      </c>
      <c r="AU1054" s="641" t="str">
        <f t="shared" si="448"/>
        <v>ok</v>
      </c>
      <c r="AV1054" s="641" t="str">
        <f t="shared" si="449"/>
        <v>ok</v>
      </c>
      <c r="AW1054" s="641" t="str">
        <f t="shared" si="450"/>
        <v>ok</v>
      </c>
      <c r="AX1054" s="641" t="str">
        <f t="shared" si="451"/>
        <v>ok</v>
      </c>
      <c r="AY1054" s="641" t="str">
        <f t="shared" si="452"/>
        <v>ok</v>
      </c>
      <c r="AZ1054" s="641" t="str">
        <f t="shared" si="453"/>
        <v>ok</v>
      </c>
      <c r="BA1054" s="641" t="str">
        <f t="shared" si="454"/>
        <v>ok</v>
      </c>
      <c r="BB1054" s="641" t="str">
        <f t="shared" si="455"/>
        <v>ok</v>
      </c>
      <c r="BC1054" s="641" t="str">
        <f t="shared" si="456"/>
        <v>ok</v>
      </c>
    </row>
    <row r="1055" spans="1:55" ht="12.75" hidden="1" customHeight="1">
      <c r="A1055" s="34"/>
      <c r="B1055" s="35">
        <f t="shared" si="459"/>
        <v>0</v>
      </c>
      <c r="C1055" s="34"/>
      <c r="D1055" s="250" t="s">
        <v>1144</v>
      </c>
      <c r="E1055" s="242"/>
      <c r="F1055" s="248"/>
      <c r="G1055" s="80"/>
      <c r="H1055" s="81"/>
      <c r="I1055" s="245"/>
      <c r="J1055" s="263"/>
      <c r="K1055" s="263"/>
      <c r="L1055" s="263"/>
      <c r="M1055" s="685"/>
      <c r="N1055" s="686"/>
      <c r="O1055" s="687"/>
      <c r="P1055" s="687"/>
      <c r="Q1055" s="687"/>
      <c r="R1055" s="687"/>
      <c r="S1055" s="688"/>
      <c r="T1055" s="268"/>
      <c r="U1055" s="539"/>
      <c r="V1055" s="299" t="str">
        <f t="shared" si="20"/>
        <v>19.32</v>
      </c>
      <c r="W1055" s="299">
        <f t="shared" si="457"/>
        <v>0</v>
      </c>
      <c r="X1055" s="268"/>
      <c r="Y1055" s="268"/>
      <c r="Z1055" s="268"/>
      <c r="AA1055" s="268"/>
      <c r="AB1055" s="533"/>
      <c r="AN1055" s="641" t="str">
        <f t="shared" si="441"/>
        <v>revisar</v>
      </c>
      <c r="AO1055" s="641" t="str">
        <f t="shared" si="442"/>
        <v>ok</v>
      </c>
      <c r="AP1055" s="641" t="str">
        <f t="shared" si="443"/>
        <v>ok</v>
      </c>
      <c r="AQ1055" s="641" t="str">
        <f t="shared" si="444"/>
        <v>ok</v>
      </c>
      <c r="AR1055" s="641" t="str">
        <f t="shared" si="445"/>
        <v>ok</v>
      </c>
      <c r="AS1055" s="641" t="str">
        <f t="shared" si="446"/>
        <v>ok</v>
      </c>
      <c r="AT1055" s="641" t="str">
        <f t="shared" si="447"/>
        <v>ok</v>
      </c>
      <c r="AU1055" s="641" t="str">
        <f t="shared" si="448"/>
        <v>ok</v>
      </c>
      <c r="AV1055" s="641" t="str">
        <f t="shared" si="449"/>
        <v>ok</v>
      </c>
      <c r="AW1055" s="641" t="str">
        <f t="shared" si="450"/>
        <v>ok</v>
      </c>
      <c r="AX1055" s="641" t="str">
        <f t="shared" si="451"/>
        <v>ok</v>
      </c>
      <c r="AY1055" s="641" t="str">
        <f t="shared" si="452"/>
        <v>ok</v>
      </c>
      <c r="AZ1055" s="641" t="str">
        <f t="shared" si="453"/>
        <v>ok</v>
      </c>
      <c r="BA1055" s="641" t="str">
        <f t="shared" si="454"/>
        <v>ok</v>
      </c>
      <c r="BB1055" s="641" t="str">
        <f t="shared" si="455"/>
        <v>ok</v>
      </c>
      <c r="BC1055" s="641" t="str">
        <f t="shared" si="456"/>
        <v>ok</v>
      </c>
    </row>
    <row r="1056" spans="1:55" ht="12.75" hidden="1" customHeight="1">
      <c r="A1056" s="34"/>
      <c r="B1056" s="35">
        <f t="shared" si="459"/>
        <v>0</v>
      </c>
      <c r="C1056" s="34"/>
      <c r="D1056" s="253" t="s">
        <v>1145</v>
      </c>
      <c r="E1056" s="242"/>
      <c r="F1056" s="248"/>
      <c r="G1056" s="80"/>
      <c r="H1056" s="81"/>
      <c r="I1056" s="245"/>
      <c r="J1056" s="263"/>
      <c r="K1056" s="263"/>
      <c r="L1056" s="263"/>
      <c r="M1056" s="685"/>
      <c r="N1056" s="686"/>
      <c r="O1056" s="687"/>
      <c r="P1056" s="687"/>
      <c r="Q1056" s="687"/>
      <c r="R1056" s="687"/>
      <c r="S1056" s="688"/>
      <c r="T1056" s="268"/>
      <c r="U1056" s="539"/>
      <c r="V1056" s="299" t="str">
        <f t="shared" si="20"/>
        <v>19.33</v>
      </c>
      <c r="W1056" s="299">
        <f t="shared" si="457"/>
        <v>0</v>
      </c>
      <c r="X1056" s="268"/>
      <c r="Y1056" s="268"/>
      <c r="Z1056" s="268"/>
      <c r="AA1056" s="268"/>
      <c r="AB1056" s="533"/>
      <c r="AN1056" s="641" t="str">
        <f t="shared" si="441"/>
        <v>revisar</v>
      </c>
      <c r="AO1056" s="641" t="str">
        <f t="shared" si="442"/>
        <v>ok</v>
      </c>
      <c r="AP1056" s="641" t="str">
        <f t="shared" si="443"/>
        <v>ok</v>
      </c>
      <c r="AQ1056" s="641" t="str">
        <f t="shared" si="444"/>
        <v>ok</v>
      </c>
      <c r="AR1056" s="641" t="str">
        <f t="shared" si="445"/>
        <v>ok</v>
      </c>
      <c r="AS1056" s="641" t="str">
        <f t="shared" si="446"/>
        <v>ok</v>
      </c>
      <c r="AT1056" s="641" t="str">
        <f t="shared" si="447"/>
        <v>ok</v>
      </c>
      <c r="AU1056" s="641" t="str">
        <f t="shared" si="448"/>
        <v>ok</v>
      </c>
      <c r="AV1056" s="641" t="str">
        <f t="shared" si="449"/>
        <v>ok</v>
      </c>
      <c r="AW1056" s="641" t="str">
        <f t="shared" si="450"/>
        <v>ok</v>
      </c>
      <c r="AX1056" s="641" t="str">
        <f t="shared" si="451"/>
        <v>ok</v>
      </c>
      <c r="AY1056" s="641" t="str">
        <f t="shared" si="452"/>
        <v>ok</v>
      </c>
      <c r="AZ1056" s="641" t="str">
        <f t="shared" si="453"/>
        <v>ok</v>
      </c>
      <c r="BA1056" s="641" t="str">
        <f t="shared" si="454"/>
        <v>ok</v>
      </c>
      <c r="BB1056" s="641" t="str">
        <f t="shared" si="455"/>
        <v>ok</v>
      </c>
      <c r="BC1056" s="641" t="str">
        <f t="shared" si="456"/>
        <v>ok</v>
      </c>
    </row>
    <row r="1057" spans="1:55" ht="12.75" hidden="1" customHeight="1">
      <c r="A1057" s="34"/>
      <c r="B1057" s="35">
        <f t="shared" si="459"/>
        <v>0</v>
      </c>
      <c r="C1057" s="34"/>
      <c r="D1057" s="250" t="s">
        <v>1146</v>
      </c>
      <c r="E1057" s="242"/>
      <c r="F1057" s="248"/>
      <c r="G1057" s="80"/>
      <c r="H1057" s="81"/>
      <c r="I1057" s="245"/>
      <c r="J1057" s="263"/>
      <c r="K1057" s="263"/>
      <c r="L1057" s="263"/>
      <c r="M1057" s="685"/>
      <c r="N1057" s="686"/>
      <c r="O1057" s="687"/>
      <c r="P1057" s="687"/>
      <c r="Q1057" s="687"/>
      <c r="R1057" s="687"/>
      <c r="S1057" s="688"/>
      <c r="T1057" s="268"/>
      <c r="U1057" s="539"/>
      <c r="V1057" s="299" t="str">
        <f t="shared" si="20"/>
        <v>19.34</v>
      </c>
      <c r="W1057" s="299">
        <f t="shared" si="457"/>
        <v>0</v>
      </c>
      <c r="X1057" s="268"/>
      <c r="Y1057" s="268"/>
      <c r="Z1057" s="268"/>
      <c r="AA1057" s="268"/>
      <c r="AB1057" s="533"/>
      <c r="AN1057" s="641" t="str">
        <f t="shared" si="441"/>
        <v>revisar</v>
      </c>
      <c r="AO1057" s="641" t="str">
        <f t="shared" si="442"/>
        <v>ok</v>
      </c>
      <c r="AP1057" s="641" t="str">
        <f t="shared" si="443"/>
        <v>ok</v>
      </c>
      <c r="AQ1057" s="641" t="str">
        <f t="shared" si="444"/>
        <v>ok</v>
      </c>
      <c r="AR1057" s="641" t="str">
        <f t="shared" si="445"/>
        <v>ok</v>
      </c>
      <c r="AS1057" s="641" t="str">
        <f t="shared" si="446"/>
        <v>ok</v>
      </c>
      <c r="AT1057" s="641" t="str">
        <f t="shared" si="447"/>
        <v>ok</v>
      </c>
      <c r="AU1057" s="641" t="str">
        <f t="shared" si="448"/>
        <v>ok</v>
      </c>
      <c r="AV1057" s="641" t="str">
        <f t="shared" si="449"/>
        <v>ok</v>
      </c>
      <c r="AW1057" s="641" t="str">
        <f t="shared" si="450"/>
        <v>ok</v>
      </c>
      <c r="AX1057" s="641" t="str">
        <f t="shared" si="451"/>
        <v>ok</v>
      </c>
      <c r="AY1057" s="641" t="str">
        <f t="shared" si="452"/>
        <v>ok</v>
      </c>
      <c r="AZ1057" s="641" t="str">
        <f t="shared" si="453"/>
        <v>ok</v>
      </c>
      <c r="BA1057" s="641" t="str">
        <f t="shared" si="454"/>
        <v>ok</v>
      </c>
      <c r="BB1057" s="641" t="str">
        <f t="shared" si="455"/>
        <v>ok</v>
      </c>
      <c r="BC1057" s="641" t="str">
        <f t="shared" si="456"/>
        <v>ok</v>
      </c>
    </row>
    <row r="1058" spans="1:55" ht="12.75" hidden="1" customHeight="1">
      <c r="A1058" s="34"/>
      <c r="B1058" s="35">
        <f t="shared" si="459"/>
        <v>0</v>
      </c>
      <c r="C1058" s="34"/>
      <c r="D1058" s="253" t="s">
        <v>1147</v>
      </c>
      <c r="E1058" s="242"/>
      <c r="F1058" s="248"/>
      <c r="G1058" s="80"/>
      <c r="H1058" s="81"/>
      <c r="I1058" s="245"/>
      <c r="J1058" s="263"/>
      <c r="K1058" s="263"/>
      <c r="L1058" s="263"/>
      <c r="M1058" s="685"/>
      <c r="N1058" s="686"/>
      <c r="O1058" s="687"/>
      <c r="P1058" s="687"/>
      <c r="Q1058" s="687"/>
      <c r="R1058" s="687"/>
      <c r="S1058" s="688"/>
      <c r="T1058" s="268"/>
      <c r="U1058" s="539"/>
      <c r="V1058" s="299" t="str">
        <f t="shared" si="20"/>
        <v>19.35</v>
      </c>
      <c r="W1058" s="299">
        <f t="shared" si="457"/>
        <v>0</v>
      </c>
      <c r="X1058" s="268"/>
      <c r="Y1058" s="268"/>
      <c r="Z1058" s="268"/>
      <c r="AA1058" s="268"/>
      <c r="AB1058" s="533"/>
      <c r="AN1058" s="641" t="str">
        <f t="shared" si="441"/>
        <v>revisar</v>
      </c>
      <c r="AO1058" s="641" t="str">
        <f t="shared" si="442"/>
        <v>ok</v>
      </c>
      <c r="AP1058" s="641" t="str">
        <f t="shared" si="443"/>
        <v>ok</v>
      </c>
      <c r="AQ1058" s="641" t="str">
        <f t="shared" si="444"/>
        <v>ok</v>
      </c>
      <c r="AR1058" s="641" t="str">
        <f t="shared" si="445"/>
        <v>ok</v>
      </c>
      <c r="AS1058" s="641" t="str">
        <f t="shared" si="446"/>
        <v>ok</v>
      </c>
      <c r="AT1058" s="641" t="str">
        <f t="shared" si="447"/>
        <v>ok</v>
      </c>
      <c r="AU1058" s="641" t="str">
        <f t="shared" si="448"/>
        <v>ok</v>
      </c>
      <c r="AV1058" s="641" t="str">
        <f t="shared" si="449"/>
        <v>ok</v>
      </c>
      <c r="AW1058" s="641" t="str">
        <f t="shared" si="450"/>
        <v>ok</v>
      </c>
      <c r="AX1058" s="641" t="str">
        <f t="shared" si="451"/>
        <v>ok</v>
      </c>
      <c r="AY1058" s="641" t="str">
        <f t="shared" si="452"/>
        <v>ok</v>
      </c>
      <c r="AZ1058" s="641" t="str">
        <f t="shared" si="453"/>
        <v>ok</v>
      </c>
      <c r="BA1058" s="641" t="str">
        <f t="shared" si="454"/>
        <v>ok</v>
      </c>
      <c r="BB1058" s="641" t="str">
        <f t="shared" si="455"/>
        <v>ok</v>
      </c>
      <c r="BC1058" s="641" t="str">
        <f t="shared" si="456"/>
        <v>ok</v>
      </c>
    </row>
    <row r="1059" spans="1:55" ht="12.75" hidden="1" customHeight="1">
      <c r="A1059" s="34"/>
      <c r="B1059" s="35">
        <f t="shared" si="459"/>
        <v>0</v>
      </c>
      <c r="C1059" s="34"/>
      <c r="D1059" s="250" t="s">
        <v>1148</v>
      </c>
      <c r="E1059" s="242"/>
      <c r="F1059" s="248"/>
      <c r="G1059" s="80"/>
      <c r="H1059" s="81"/>
      <c r="I1059" s="245"/>
      <c r="J1059" s="263"/>
      <c r="K1059" s="263"/>
      <c r="L1059" s="263"/>
      <c r="M1059" s="685"/>
      <c r="N1059" s="686"/>
      <c r="O1059" s="687"/>
      <c r="P1059" s="687"/>
      <c r="Q1059" s="687"/>
      <c r="R1059" s="687"/>
      <c r="S1059" s="688"/>
      <c r="T1059" s="268"/>
      <c r="U1059" s="539"/>
      <c r="V1059" s="299" t="str">
        <f t="shared" si="20"/>
        <v>19.36</v>
      </c>
      <c r="W1059" s="299">
        <f t="shared" si="457"/>
        <v>0</v>
      </c>
      <c r="X1059" s="268"/>
      <c r="Y1059" s="268"/>
      <c r="Z1059" s="268"/>
      <c r="AA1059" s="268"/>
      <c r="AB1059" s="533"/>
      <c r="AN1059" s="641" t="str">
        <f t="shared" si="441"/>
        <v>revisar</v>
      </c>
      <c r="AO1059" s="641" t="str">
        <f t="shared" si="442"/>
        <v>ok</v>
      </c>
      <c r="AP1059" s="641" t="str">
        <f t="shared" si="443"/>
        <v>ok</v>
      </c>
      <c r="AQ1059" s="641" t="str">
        <f t="shared" si="444"/>
        <v>ok</v>
      </c>
      <c r="AR1059" s="641" t="str">
        <f t="shared" si="445"/>
        <v>ok</v>
      </c>
      <c r="AS1059" s="641" t="str">
        <f t="shared" si="446"/>
        <v>ok</v>
      </c>
      <c r="AT1059" s="641" t="str">
        <f t="shared" si="447"/>
        <v>ok</v>
      </c>
      <c r="AU1059" s="641" t="str">
        <f t="shared" si="448"/>
        <v>ok</v>
      </c>
      <c r="AV1059" s="641" t="str">
        <f t="shared" si="449"/>
        <v>ok</v>
      </c>
      <c r="AW1059" s="641" t="str">
        <f t="shared" si="450"/>
        <v>ok</v>
      </c>
      <c r="AX1059" s="641" t="str">
        <f t="shared" si="451"/>
        <v>ok</v>
      </c>
      <c r="AY1059" s="641" t="str">
        <f t="shared" si="452"/>
        <v>ok</v>
      </c>
      <c r="AZ1059" s="641" t="str">
        <f t="shared" si="453"/>
        <v>ok</v>
      </c>
      <c r="BA1059" s="641" t="str">
        <f t="shared" si="454"/>
        <v>ok</v>
      </c>
      <c r="BB1059" s="641" t="str">
        <f t="shared" si="455"/>
        <v>ok</v>
      </c>
      <c r="BC1059" s="641" t="str">
        <f t="shared" si="456"/>
        <v>ok</v>
      </c>
    </row>
    <row r="1060" spans="1:55" ht="12.75" hidden="1" customHeight="1">
      <c r="A1060" s="34"/>
      <c r="B1060" s="35">
        <f t="shared" si="459"/>
        <v>0</v>
      </c>
      <c r="C1060" s="34"/>
      <c r="D1060" s="253" t="s">
        <v>1149</v>
      </c>
      <c r="E1060" s="242"/>
      <c r="F1060" s="248"/>
      <c r="G1060" s="80"/>
      <c r="H1060" s="81"/>
      <c r="I1060" s="245"/>
      <c r="J1060" s="263"/>
      <c r="K1060" s="263"/>
      <c r="L1060" s="263"/>
      <c r="M1060" s="685"/>
      <c r="N1060" s="686"/>
      <c r="O1060" s="687"/>
      <c r="P1060" s="687"/>
      <c r="Q1060" s="687"/>
      <c r="R1060" s="687"/>
      <c r="S1060" s="688"/>
      <c r="T1060" s="268"/>
      <c r="U1060" s="539"/>
      <c r="V1060" s="299" t="str">
        <f t="shared" si="20"/>
        <v>19.37</v>
      </c>
      <c r="W1060" s="299">
        <f t="shared" si="457"/>
        <v>0</v>
      </c>
      <c r="X1060" s="268"/>
      <c r="Y1060" s="268"/>
      <c r="Z1060" s="268"/>
      <c r="AA1060" s="268"/>
      <c r="AB1060" s="533"/>
      <c r="AN1060" s="641" t="str">
        <f t="shared" si="441"/>
        <v>revisar</v>
      </c>
      <c r="AO1060" s="641" t="str">
        <f t="shared" si="442"/>
        <v>ok</v>
      </c>
      <c r="AP1060" s="641" t="str">
        <f t="shared" si="443"/>
        <v>ok</v>
      </c>
      <c r="AQ1060" s="641" t="str">
        <f t="shared" si="444"/>
        <v>ok</v>
      </c>
      <c r="AR1060" s="641" t="str">
        <f t="shared" si="445"/>
        <v>ok</v>
      </c>
      <c r="AS1060" s="641" t="str">
        <f t="shared" si="446"/>
        <v>ok</v>
      </c>
      <c r="AT1060" s="641" t="str">
        <f t="shared" si="447"/>
        <v>ok</v>
      </c>
      <c r="AU1060" s="641" t="str">
        <f t="shared" si="448"/>
        <v>ok</v>
      </c>
      <c r="AV1060" s="641" t="str">
        <f t="shared" si="449"/>
        <v>ok</v>
      </c>
      <c r="AW1060" s="641" t="str">
        <f t="shared" si="450"/>
        <v>ok</v>
      </c>
      <c r="AX1060" s="641" t="str">
        <f t="shared" si="451"/>
        <v>ok</v>
      </c>
      <c r="AY1060" s="641" t="str">
        <f t="shared" si="452"/>
        <v>ok</v>
      </c>
      <c r="AZ1060" s="641" t="str">
        <f t="shared" si="453"/>
        <v>ok</v>
      </c>
      <c r="BA1060" s="641" t="str">
        <f t="shared" si="454"/>
        <v>ok</v>
      </c>
      <c r="BB1060" s="641" t="str">
        <f t="shared" si="455"/>
        <v>ok</v>
      </c>
      <c r="BC1060" s="641" t="str">
        <f t="shared" si="456"/>
        <v>ok</v>
      </c>
    </row>
    <row r="1061" spans="1:55" ht="12.75" hidden="1" customHeight="1">
      <c r="A1061" s="34"/>
      <c r="B1061" s="35">
        <f t="shared" si="459"/>
        <v>0</v>
      </c>
      <c r="C1061" s="34"/>
      <c r="D1061" s="250" t="s">
        <v>1150</v>
      </c>
      <c r="E1061" s="242"/>
      <c r="F1061" s="248"/>
      <c r="G1061" s="80"/>
      <c r="H1061" s="81"/>
      <c r="I1061" s="245"/>
      <c r="J1061" s="263"/>
      <c r="K1061" s="263"/>
      <c r="L1061" s="263"/>
      <c r="M1061" s="685"/>
      <c r="N1061" s="686"/>
      <c r="O1061" s="687"/>
      <c r="P1061" s="687"/>
      <c r="Q1061" s="687"/>
      <c r="R1061" s="687"/>
      <c r="S1061" s="688"/>
      <c r="T1061" s="268"/>
      <c r="U1061" s="539"/>
      <c r="V1061" s="299" t="str">
        <f t="shared" si="20"/>
        <v>19.38</v>
      </c>
      <c r="W1061" s="299">
        <f t="shared" si="457"/>
        <v>0</v>
      </c>
      <c r="X1061" s="268"/>
      <c r="Y1061" s="268"/>
      <c r="Z1061" s="268"/>
      <c r="AA1061" s="268"/>
      <c r="AB1061" s="533"/>
      <c r="AN1061" s="641" t="str">
        <f t="shared" si="441"/>
        <v>revisar</v>
      </c>
      <c r="AO1061" s="641" t="str">
        <f t="shared" si="442"/>
        <v>ok</v>
      </c>
      <c r="AP1061" s="641" t="str">
        <f t="shared" si="443"/>
        <v>ok</v>
      </c>
      <c r="AQ1061" s="641" t="str">
        <f t="shared" si="444"/>
        <v>ok</v>
      </c>
      <c r="AR1061" s="641" t="str">
        <f t="shared" si="445"/>
        <v>ok</v>
      </c>
      <c r="AS1061" s="641" t="str">
        <f t="shared" si="446"/>
        <v>ok</v>
      </c>
      <c r="AT1061" s="641" t="str">
        <f t="shared" si="447"/>
        <v>ok</v>
      </c>
      <c r="AU1061" s="641" t="str">
        <f t="shared" si="448"/>
        <v>ok</v>
      </c>
      <c r="AV1061" s="641" t="str">
        <f t="shared" si="449"/>
        <v>ok</v>
      </c>
      <c r="AW1061" s="641" t="str">
        <f t="shared" si="450"/>
        <v>ok</v>
      </c>
      <c r="AX1061" s="641" t="str">
        <f t="shared" si="451"/>
        <v>ok</v>
      </c>
      <c r="AY1061" s="641" t="str">
        <f t="shared" si="452"/>
        <v>ok</v>
      </c>
      <c r="AZ1061" s="641" t="str">
        <f t="shared" si="453"/>
        <v>ok</v>
      </c>
      <c r="BA1061" s="641" t="str">
        <f t="shared" si="454"/>
        <v>ok</v>
      </c>
      <c r="BB1061" s="641" t="str">
        <f t="shared" si="455"/>
        <v>ok</v>
      </c>
      <c r="BC1061" s="641" t="str">
        <f t="shared" si="456"/>
        <v>ok</v>
      </c>
    </row>
    <row r="1062" spans="1:55" ht="12.75" hidden="1" customHeight="1">
      <c r="A1062" s="34"/>
      <c r="B1062" s="35">
        <f t="shared" si="459"/>
        <v>0</v>
      </c>
      <c r="C1062" s="34"/>
      <c r="D1062" s="253" t="s">
        <v>1151</v>
      </c>
      <c r="E1062" s="242"/>
      <c r="F1062" s="248"/>
      <c r="G1062" s="80"/>
      <c r="H1062" s="81"/>
      <c r="I1062" s="245"/>
      <c r="J1062" s="263"/>
      <c r="K1062" s="263"/>
      <c r="L1062" s="263"/>
      <c r="M1062" s="685"/>
      <c r="N1062" s="686"/>
      <c r="O1062" s="687"/>
      <c r="P1062" s="687"/>
      <c r="Q1062" s="687"/>
      <c r="R1062" s="687"/>
      <c r="S1062" s="688"/>
      <c r="T1062" s="268"/>
      <c r="U1062" s="539"/>
      <c r="V1062" s="299" t="str">
        <f t="shared" si="20"/>
        <v>19.39</v>
      </c>
      <c r="W1062" s="299">
        <f t="shared" si="457"/>
        <v>0</v>
      </c>
      <c r="X1062" s="268"/>
      <c r="Y1062" s="268"/>
      <c r="Z1062" s="268"/>
      <c r="AA1062" s="268"/>
      <c r="AB1062" s="533"/>
      <c r="AN1062" s="641" t="str">
        <f t="shared" si="441"/>
        <v>revisar</v>
      </c>
      <c r="AO1062" s="641" t="str">
        <f t="shared" si="442"/>
        <v>ok</v>
      </c>
      <c r="AP1062" s="641" t="str">
        <f t="shared" si="443"/>
        <v>ok</v>
      </c>
      <c r="AQ1062" s="641" t="str">
        <f t="shared" si="444"/>
        <v>ok</v>
      </c>
      <c r="AR1062" s="641" t="str">
        <f t="shared" si="445"/>
        <v>ok</v>
      </c>
      <c r="AS1062" s="641" t="str">
        <f t="shared" si="446"/>
        <v>ok</v>
      </c>
      <c r="AT1062" s="641" t="str">
        <f t="shared" si="447"/>
        <v>ok</v>
      </c>
      <c r="AU1062" s="641" t="str">
        <f t="shared" si="448"/>
        <v>ok</v>
      </c>
      <c r="AV1062" s="641" t="str">
        <f t="shared" si="449"/>
        <v>ok</v>
      </c>
      <c r="AW1062" s="641" t="str">
        <f t="shared" si="450"/>
        <v>ok</v>
      </c>
      <c r="AX1062" s="641" t="str">
        <f t="shared" si="451"/>
        <v>ok</v>
      </c>
      <c r="AY1062" s="641" t="str">
        <f t="shared" si="452"/>
        <v>ok</v>
      </c>
      <c r="AZ1062" s="641" t="str">
        <f t="shared" si="453"/>
        <v>ok</v>
      </c>
      <c r="BA1062" s="641" t="str">
        <f t="shared" si="454"/>
        <v>ok</v>
      </c>
      <c r="BB1062" s="641" t="str">
        <f t="shared" si="455"/>
        <v>ok</v>
      </c>
      <c r="BC1062" s="641" t="str">
        <f t="shared" si="456"/>
        <v>ok</v>
      </c>
    </row>
    <row r="1063" spans="1:55" ht="12.75" hidden="1" customHeight="1">
      <c r="A1063" s="34"/>
      <c r="B1063" s="35">
        <f t="shared" si="459"/>
        <v>0</v>
      </c>
      <c r="C1063" s="34"/>
      <c r="D1063" s="250" t="s">
        <v>1152</v>
      </c>
      <c r="E1063" s="242"/>
      <c r="F1063" s="248"/>
      <c r="G1063" s="80"/>
      <c r="H1063" s="81"/>
      <c r="I1063" s="245"/>
      <c r="J1063" s="263"/>
      <c r="K1063" s="263"/>
      <c r="L1063" s="263"/>
      <c r="M1063" s="685"/>
      <c r="N1063" s="686"/>
      <c r="O1063" s="687"/>
      <c r="P1063" s="687"/>
      <c r="Q1063" s="687"/>
      <c r="R1063" s="687"/>
      <c r="S1063" s="688"/>
      <c r="T1063" s="268"/>
      <c r="U1063" s="539"/>
      <c r="V1063" s="299" t="str">
        <f t="shared" si="20"/>
        <v>19.40</v>
      </c>
      <c r="W1063" s="299">
        <f t="shared" si="457"/>
        <v>0</v>
      </c>
      <c r="X1063" s="268"/>
      <c r="Y1063" s="268"/>
      <c r="Z1063" s="268"/>
      <c r="AA1063" s="268"/>
      <c r="AB1063" s="533"/>
      <c r="AN1063" s="641" t="str">
        <f t="shared" si="441"/>
        <v>revisar</v>
      </c>
      <c r="AO1063" s="641" t="str">
        <f t="shared" si="442"/>
        <v>ok</v>
      </c>
      <c r="AP1063" s="641" t="str">
        <f t="shared" si="443"/>
        <v>ok</v>
      </c>
      <c r="AQ1063" s="641" t="str">
        <f t="shared" si="444"/>
        <v>ok</v>
      </c>
      <c r="AR1063" s="641" t="str">
        <f t="shared" si="445"/>
        <v>ok</v>
      </c>
      <c r="AS1063" s="641" t="str">
        <f t="shared" si="446"/>
        <v>ok</v>
      </c>
      <c r="AT1063" s="641" t="str">
        <f t="shared" si="447"/>
        <v>ok</v>
      </c>
      <c r="AU1063" s="641" t="str">
        <f t="shared" si="448"/>
        <v>ok</v>
      </c>
      <c r="AV1063" s="641" t="str">
        <f t="shared" si="449"/>
        <v>ok</v>
      </c>
      <c r="AW1063" s="641" t="str">
        <f t="shared" si="450"/>
        <v>ok</v>
      </c>
      <c r="AX1063" s="641" t="str">
        <f t="shared" si="451"/>
        <v>ok</v>
      </c>
      <c r="AY1063" s="641" t="str">
        <f t="shared" si="452"/>
        <v>ok</v>
      </c>
      <c r="AZ1063" s="641" t="str">
        <f t="shared" si="453"/>
        <v>ok</v>
      </c>
      <c r="BA1063" s="641" t="str">
        <f t="shared" si="454"/>
        <v>ok</v>
      </c>
      <c r="BB1063" s="641" t="str">
        <f t="shared" si="455"/>
        <v>ok</v>
      </c>
      <c r="BC1063" s="641" t="str">
        <f t="shared" si="456"/>
        <v>ok</v>
      </c>
    </row>
    <row r="1064" spans="1:55" ht="12.75" hidden="1" customHeight="1">
      <c r="A1064" s="34"/>
      <c r="B1064" s="35">
        <f t="shared" si="459"/>
        <v>0</v>
      </c>
      <c r="C1064" s="34"/>
      <c r="D1064" s="253" t="s">
        <v>1153</v>
      </c>
      <c r="E1064" s="242"/>
      <c r="F1064" s="248"/>
      <c r="G1064" s="80"/>
      <c r="H1064" s="81"/>
      <c r="I1064" s="245"/>
      <c r="J1064" s="263"/>
      <c r="K1064" s="263"/>
      <c r="L1064" s="263"/>
      <c r="M1064" s="685"/>
      <c r="N1064" s="686"/>
      <c r="O1064" s="687"/>
      <c r="P1064" s="687"/>
      <c r="Q1064" s="687"/>
      <c r="R1064" s="687"/>
      <c r="S1064" s="688"/>
      <c r="T1064" s="268"/>
      <c r="U1064" s="539"/>
      <c r="V1064" s="299" t="str">
        <f t="shared" si="20"/>
        <v>19.41</v>
      </c>
      <c r="W1064" s="299">
        <f t="shared" si="457"/>
        <v>0</v>
      </c>
      <c r="X1064" s="268"/>
      <c r="Y1064" s="268"/>
      <c r="Z1064" s="268"/>
      <c r="AA1064" s="268"/>
      <c r="AB1064" s="533"/>
      <c r="AN1064" s="641" t="str">
        <f t="shared" si="441"/>
        <v>revisar</v>
      </c>
      <c r="AO1064" s="641" t="str">
        <f t="shared" si="442"/>
        <v>ok</v>
      </c>
      <c r="AP1064" s="641" t="str">
        <f t="shared" si="443"/>
        <v>ok</v>
      </c>
      <c r="AQ1064" s="641" t="str">
        <f t="shared" si="444"/>
        <v>ok</v>
      </c>
      <c r="AR1064" s="641" t="str">
        <f t="shared" si="445"/>
        <v>ok</v>
      </c>
      <c r="AS1064" s="641" t="str">
        <f t="shared" si="446"/>
        <v>ok</v>
      </c>
      <c r="AT1064" s="641" t="str">
        <f t="shared" si="447"/>
        <v>ok</v>
      </c>
      <c r="AU1064" s="641" t="str">
        <f t="shared" si="448"/>
        <v>ok</v>
      </c>
      <c r="AV1064" s="641" t="str">
        <f t="shared" si="449"/>
        <v>ok</v>
      </c>
      <c r="AW1064" s="641" t="str">
        <f t="shared" si="450"/>
        <v>ok</v>
      </c>
      <c r="AX1064" s="641" t="str">
        <f t="shared" si="451"/>
        <v>ok</v>
      </c>
      <c r="AY1064" s="641" t="str">
        <f t="shared" si="452"/>
        <v>ok</v>
      </c>
      <c r="AZ1064" s="641" t="str">
        <f t="shared" si="453"/>
        <v>ok</v>
      </c>
      <c r="BA1064" s="641" t="str">
        <f t="shared" si="454"/>
        <v>ok</v>
      </c>
      <c r="BB1064" s="641" t="str">
        <f t="shared" si="455"/>
        <v>ok</v>
      </c>
      <c r="BC1064" s="641" t="str">
        <f t="shared" si="456"/>
        <v>ok</v>
      </c>
    </row>
    <row r="1065" spans="1:55" ht="12.75" hidden="1" customHeight="1">
      <c r="A1065" s="34"/>
      <c r="B1065" s="35">
        <f t="shared" si="459"/>
        <v>0</v>
      </c>
      <c r="C1065" s="34"/>
      <c r="D1065" s="250" t="s">
        <v>1154</v>
      </c>
      <c r="E1065" s="242"/>
      <c r="F1065" s="248"/>
      <c r="G1065" s="80"/>
      <c r="H1065" s="81"/>
      <c r="I1065" s="245"/>
      <c r="J1065" s="263"/>
      <c r="K1065" s="263"/>
      <c r="L1065" s="263"/>
      <c r="M1065" s="685"/>
      <c r="N1065" s="686"/>
      <c r="O1065" s="687"/>
      <c r="P1065" s="687"/>
      <c r="Q1065" s="687"/>
      <c r="R1065" s="687"/>
      <c r="S1065" s="688"/>
      <c r="T1065" s="268"/>
      <c r="U1065" s="539"/>
      <c r="V1065" s="299" t="str">
        <f t="shared" si="20"/>
        <v>19.42</v>
      </c>
      <c r="W1065" s="299">
        <f t="shared" si="457"/>
        <v>0</v>
      </c>
      <c r="X1065" s="268"/>
      <c r="Y1065" s="268"/>
      <c r="Z1065" s="268"/>
      <c r="AA1065" s="268"/>
      <c r="AB1065" s="533"/>
      <c r="AN1065" s="641" t="str">
        <f t="shared" si="441"/>
        <v>revisar</v>
      </c>
      <c r="AO1065" s="641" t="str">
        <f t="shared" si="442"/>
        <v>ok</v>
      </c>
      <c r="AP1065" s="641" t="str">
        <f t="shared" si="443"/>
        <v>ok</v>
      </c>
      <c r="AQ1065" s="641" t="str">
        <f t="shared" si="444"/>
        <v>ok</v>
      </c>
      <c r="AR1065" s="641" t="str">
        <f t="shared" si="445"/>
        <v>ok</v>
      </c>
      <c r="AS1065" s="641" t="str">
        <f t="shared" si="446"/>
        <v>ok</v>
      </c>
      <c r="AT1065" s="641" t="str">
        <f t="shared" si="447"/>
        <v>ok</v>
      </c>
      <c r="AU1065" s="641" t="str">
        <f t="shared" si="448"/>
        <v>ok</v>
      </c>
      <c r="AV1065" s="641" t="str">
        <f t="shared" si="449"/>
        <v>ok</v>
      </c>
      <c r="AW1065" s="641" t="str">
        <f t="shared" si="450"/>
        <v>ok</v>
      </c>
      <c r="AX1065" s="641" t="str">
        <f t="shared" si="451"/>
        <v>ok</v>
      </c>
      <c r="AY1065" s="641" t="str">
        <f t="shared" si="452"/>
        <v>ok</v>
      </c>
      <c r="AZ1065" s="641" t="str">
        <f t="shared" si="453"/>
        <v>ok</v>
      </c>
      <c r="BA1065" s="641" t="str">
        <f t="shared" si="454"/>
        <v>ok</v>
      </c>
      <c r="BB1065" s="641" t="str">
        <f t="shared" si="455"/>
        <v>ok</v>
      </c>
      <c r="BC1065" s="641" t="str">
        <f t="shared" si="456"/>
        <v>ok</v>
      </c>
    </row>
    <row r="1066" spans="1:55" ht="12.75" hidden="1" customHeight="1">
      <c r="A1066" s="34"/>
      <c r="B1066" s="35">
        <f t="shared" si="459"/>
        <v>0</v>
      </c>
      <c r="C1066" s="34"/>
      <c r="D1066" s="253" t="s">
        <v>1155</v>
      </c>
      <c r="E1066" s="242"/>
      <c r="F1066" s="248"/>
      <c r="G1066" s="80"/>
      <c r="H1066" s="81"/>
      <c r="I1066" s="245"/>
      <c r="J1066" s="263"/>
      <c r="K1066" s="263"/>
      <c r="L1066" s="263"/>
      <c r="M1066" s="685"/>
      <c r="N1066" s="686"/>
      <c r="O1066" s="687"/>
      <c r="P1066" s="687"/>
      <c r="Q1066" s="687"/>
      <c r="R1066" s="687"/>
      <c r="S1066" s="688"/>
      <c r="T1066" s="268"/>
      <c r="U1066" s="539"/>
      <c r="V1066" s="299" t="str">
        <f t="shared" si="20"/>
        <v>19.43</v>
      </c>
      <c r="W1066" s="299">
        <f t="shared" si="457"/>
        <v>0</v>
      </c>
      <c r="X1066" s="268"/>
      <c r="Y1066" s="268"/>
      <c r="Z1066" s="268"/>
      <c r="AA1066" s="268"/>
      <c r="AB1066" s="533"/>
      <c r="AN1066" s="641" t="str">
        <f t="shared" si="441"/>
        <v>revisar</v>
      </c>
      <c r="AO1066" s="641" t="str">
        <f t="shared" si="442"/>
        <v>ok</v>
      </c>
      <c r="AP1066" s="641" t="str">
        <f t="shared" si="443"/>
        <v>ok</v>
      </c>
      <c r="AQ1066" s="641" t="str">
        <f t="shared" si="444"/>
        <v>ok</v>
      </c>
      <c r="AR1066" s="641" t="str">
        <f t="shared" si="445"/>
        <v>ok</v>
      </c>
      <c r="AS1066" s="641" t="str">
        <f t="shared" si="446"/>
        <v>ok</v>
      </c>
      <c r="AT1066" s="641" t="str">
        <f t="shared" si="447"/>
        <v>ok</v>
      </c>
      <c r="AU1066" s="641" t="str">
        <f t="shared" si="448"/>
        <v>ok</v>
      </c>
      <c r="AV1066" s="641" t="str">
        <f t="shared" si="449"/>
        <v>ok</v>
      </c>
      <c r="AW1066" s="641" t="str">
        <f t="shared" si="450"/>
        <v>ok</v>
      </c>
      <c r="AX1066" s="641" t="str">
        <f t="shared" si="451"/>
        <v>ok</v>
      </c>
      <c r="AY1066" s="641" t="str">
        <f t="shared" si="452"/>
        <v>ok</v>
      </c>
      <c r="AZ1066" s="641" t="str">
        <f t="shared" si="453"/>
        <v>ok</v>
      </c>
      <c r="BA1066" s="641" t="str">
        <f t="shared" si="454"/>
        <v>ok</v>
      </c>
      <c r="BB1066" s="641" t="str">
        <f t="shared" si="455"/>
        <v>ok</v>
      </c>
      <c r="BC1066" s="641" t="str">
        <f t="shared" si="456"/>
        <v>ok</v>
      </c>
    </row>
    <row r="1067" spans="1:55" ht="12.75" hidden="1" customHeight="1">
      <c r="A1067" s="34"/>
      <c r="B1067" s="35">
        <f t="shared" si="459"/>
        <v>0</v>
      </c>
      <c r="C1067" s="34"/>
      <c r="D1067" s="250" t="s">
        <v>1156</v>
      </c>
      <c r="E1067" s="242"/>
      <c r="F1067" s="248"/>
      <c r="G1067" s="80"/>
      <c r="H1067" s="81"/>
      <c r="I1067" s="245"/>
      <c r="J1067" s="263"/>
      <c r="K1067" s="263"/>
      <c r="L1067" s="263"/>
      <c r="M1067" s="685"/>
      <c r="N1067" s="686"/>
      <c r="O1067" s="687"/>
      <c r="P1067" s="687"/>
      <c r="Q1067" s="687"/>
      <c r="R1067" s="687"/>
      <c r="S1067" s="688"/>
      <c r="T1067" s="268"/>
      <c r="U1067" s="539"/>
      <c r="V1067" s="299" t="str">
        <f t="shared" si="20"/>
        <v>19.44</v>
      </c>
      <c r="W1067" s="299">
        <f t="shared" si="457"/>
        <v>0</v>
      </c>
      <c r="X1067" s="268"/>
      <c r="Y1067" s="268"/>
      <c r="Z1067" s="268"/>
      <c r="AA1067" s="268"/>
      <c r="AB1067" s="533"/>
      <c r="AN1067" s="641" t="str">
        <f t="shared" si="441"/>
        <v>revisar</v>
      </c>
      <c r="AO1067" s="641" t="str">
        <f t="shared" si="442"/>
        <v>ok</v>
      </c>
      <c r="AP1067" s="641" t="str">
        <f t="shared" si="443"/>
        <v>ok</v>
      </c>
      <c r="AQ1067" s="641" t="str">
        <f t="shared" si="444"/>
        <v>ok</v>
      </c>
      <c r="AR1067" s="641" t="str">
        <f t="shared" si="445"/>
        <v>ok</v>
      </c>
      <c r="AS1067" s="641" t="str">
        <f t="shared" si="446"/>
        <v>ok</v>
      </c>
      <c r="AT1067" s="641" t="str">
        <f t="shared" si="447"/>
        <v>ok</v>
      </c>
      <c r="AU1067" s="641" t="str">
        <f t="shared" si="448"/>
        <v>ok</v>
      </c>
      <c r="AV1067" s="641" t="str">
        <f t="shared" si="449"/>
        <v>ok</v>
      </c>
      <c r="AW1067" s="641" t="str">
        <f t="shared" si="450"/>
        <v>ok</v>
      </c>
      <c r="AX1067" s="641" t="str">
        <f t="shared" si="451"/>
        <v>ok</v>
      </c>
      <c r="AY1067" s="641" t="str">
        <f t="shared" si="452"/>
        <v>ok</v>
      </c>
      <c r="AZ1067" s="641" t="str">
        <f t="shared" si="453"/>
        <v>ok</v>
      </c>
      <c r="BA1067" s="641" t="str">
        <f t="shared" si="454"/>
        <v>ok</v>
      </c>
      <c r="BB1067" s="641" t="str">
        <f t="shared" si="455"/>
        <v>ok</v>
      </c>
      <c r="BC1067" s="641" t="str">
        <f t="shared" si="456"/>
        <v>ok</v>
      </c>
    </row>
    <row r="1068" spans="1:55" ht="12.75" hidden="1" customHeight="1">
      <c r="A1068" s="34"/>
      <c r="B1068" s="35">
        <f t="shared" si="459"/>
        <v>0</v>
      </c>
      <c r="C1068" s="34"/>
      <c r="D1068" s="253" t="s">
        <v>1157</v>
      </c>
      <c r="E1068" s="242"/>
      <c r="F1068" s="248"/>
      <c r="G1068" s="80"/>
      <c r="H1068" s="81"/>
      <c r="I1068" s="245"/>
      <c r="J1068" s="263"/>
      <c r="K1068" s="263"/>
      <c r="L1068" s="263"/>
      <c r="M1068" s="685"/>
      <c r="N1068" s="686"/>
      <c r="O1068" s="687"/>
      <c r="P1068" s="687"/>
      <c r="Q1068" s="687"/>
      <c r="R1068" s="687"/>
      <c r="S1068" s="688"/>
      <c r="T1068" s="268"/>
      <c r="U1068" s="539"/>
      <c r="V1068" s="299" t="str">
        <f t="shared" si="20"/>
        <v>19.45</v>
      </c>
      <c r="W1068" s="299">
        <f t="shared" si="457"/>
        <v>0</v>
      </c>
      <c r="X1068" s="268"/>
      <c r="Y1068" s="268"/>
      <c r="Z1068" s="268"/>
      <c r="AA1068" s="268"/>
      <c r="AB1068" s="533"/>
      <c r="AN1068" s="641" t="str">
        <f t="shared" ref="AN1068:AN1131" si="460">IF(X1068=D1068,"ok","revisar")</f>
        <v>revisar</v>
      </c>
      <c r="AO1068" s="641" t="str">
        <f t="shared" ref="AO1068:AO1131" si="461">IF(Y1068=E1068,"ok","revisar")</f>
        <v>ok</v>
      </c>
      <c r="AP1068" s="641" t="str">
        <f t="shared" ref="AP1068:AP1131" si="462">IF(Z1068=F1068,"ok","revisar")</f>
        <v>ok</v>
      </c>
      <c r="AQ1068" s="641" t="str">
        <f t="shared" ref="AQ1068:AQ1131" si="463">IF(AA1068=G1068,"ok","revisar")</f>
        <v>ok</v>
      </c>
      <c r="AR1068" s="641" t="str">
        <f t="shared" ref="AR1068:AR1131" si="464">IF(AB1068=H1068,"ok","revisar")</f>
        <v>ok</v>
      </c>
      <c r="AS1068" s="641" t="str">
        <f t="shared" ref="AS1068:AS1131" si="465">IF(AC1068=I1068,"ok","revisar")</f>
        <v>ok</v>
      </c>
      <c r="AT1068" s="641" t="str">
        <f t="shared" ref="AT1068:AT1131" si="466">IF(AD1068=J1068,"ok","revisar")</f>
        <v>ok</v>
      </c>
      <c r="AU1068" s="641" t="str">
        <f t="shared" ref="AU1068:AU1131" si="467">IF(AE1068=K1068,"ok","revisar")</f>
        <v>ok</v>
      </c>
      <c r="AV1068" s="641" t="str">
        <f t="shared" ref="AV1068:AV1131" si="468">IF(AF1068=L1068,"ok","revisar")</f>
        <v>ok</v>
      </c>
      <c r="AW1068" s="641" t="str">
        <f t="shared" ref="AW1068:AW1131" si="469">IF(AG1068=M1068,"ok","revisar")</f>
        <v>ok</v>
      </c>
      <c r="AX1068" s="641" t="str">
        <f t="shared" ref="AX1068:AX1131" si="470">IF(AH1068=N1068,"ok","revisar")</f>
        <v>ok</v>
      </c>
      <c r="AY1068" s="641" t="str">
        <f t="shared" ref="AY1068:AY1131" si="471">IF(AI1068=O1068,"ok","revisar")</f>
        <v>ok</v>
      </c>
      <c r="AZ1068" s="641" t="str">
        <f t="shared" ref="AZ1068:AZ1131" si="472">IF(AJ1068=P1068,"ok","revisar")</f>
        <v>ok</v>
      </c>
      <c r="BA1068" s="641" t="str">
        <f t="shared" ref="BA1068:BA1131" si="473">IF(AK1068=Q1068,"ok","revisar")</f>
        <v>ok</v>
      </c>
      <c r="BB1068" s="641" t="str">
        <f t="shared" ref="BB1068:BB1131" si="474">IF(AL1068=R1068,"ok","revisar")</f>
        <v>ok</v>
      </c>
      <c r="BC1068" s="641" t="str">
        <f t="shared" ref="BC1068:BC1131" si="475">IF(AM1068=S1068,"ok","revisar")</f>
        <v>ok</v>
      </c>
    </row>
    <row r="1069" spans="1:55" ht="12.75" hidden="1" customHeight="1">
      <c r="A1069" s="34"/>
      <c r="B1069" s="35">
        <f t="shared" si="459"/>
        <v>0</v>
      </c>
      <c r="C1069" s="34"/>
      <c r="D1069" s="250" t="s">
        <v>1158</v>
      </c>
      <c r="E1069" s="242"/>
      <c r="F1069" s="248"/>
      <c r="G1069" s="80"/>
      <c r="H1069" s="81"/>
      <c r="I1069" s="245"/>
      <c r="J1069" s="263"/>
      <c r="K1069" s="263"/>
      <c r="L1069" s="263"/>
      <c r="M1069" s="685"/>
      <c r="N1069" s="686"/>
      <c r="O1069" s="687"/>
      <c r="P1069" s="687"/>
      <c r="Q1069" s="687"/>
      <c r="R1069" s="687"/>
      <c r="S1069" s="688"/>
      <c r="T1069" s="268"/>
      <c r="U1069" s="539"/>
      <c r="V1069" s="299" t="str">
        <f t="shared" si="20"/>
        <v>19.46</v>
      </c>
      <c r="W1069" s="299">
        <f t="shared" si="457"/>
        <v>0</v>
      </c>
      <c r="X1069" s="268"/>
      <c r="Y1069" s="268"/>
      <c r="Z1069" s="268"/>
      <c r="AA1069" s="268"/>
      <c r="AB1069" s="533"/>
      <c r="AN1069" s="641" t="str">
        <f t="shared" si="460"/>
        <v>revisar</v>
      </c>
      <c r="AO1069" s="641" t="str">
        <f t="shared" si="461"/>
        <v>ok</v>
      </c>
      <c r="AP1069" s="641" t="str">
        <f t="shared" si="462"/>
        <v>ok</v>
      </c>
      <c r="AQ1069" s="641" t="str">
        <f t="shared" si="463"/>
        <v>ok</v>
      </c>
      <c r="AR1069" s="641" t="str">
        <f t="shared" si="464"/>
        <v>ok</v>
      </c>
      <c r="AS1069" s="641" t="str">
        <f t="shared" si="465"/>
        <v>ok</v>
      </c>
      <c r="AT1069" s="641" t="str">
        <f t="shared" si="466"/>
        <v>ok</v>
      </c>
      <c r="AU1069" s="641" t="str">
        <f t="shared" si="467"/>
        <v>ok</v>
      </c>
      <c r="AV1069" s="641" t="str">
        <f t="shared" si="468"/>
        <v>ok</v>
      </c>
      <c r="AW1069" s="641" t="str">
        <f t="shared" si="469"/>
        <v>ok</v>
      </c>
      <c r="AX1069" s="641" t="str">
        <f t="shared" si="470"/>
        <v>ok</v>
      </c>
      <c r="AY1069" s="641" t="str">
        <f t="shared" si="471"/>
        <v>ok</v>
      </c>
      <c r="AZ1069" s="641" t="str">
        <f t="shared" si="472"/>
        <v>ok</v>
      </c>
      <c r="BA1069" s="641" t="str">
        <f t="shared" si="473"/>
        <v>ok</v>
      </c>
      <c r="BB1069" s="641" t="str">
        <f t="shared" si="474"/>
        <v>ok</v>
      </c>
      <c r="BC1069" s="641" t="str">
        <f t="shared" si="475"/>
        <v>ok</v>
      </c>
    </row>
    <row r="1070" spans="1:55" ht="12.75" hidden="1" customHeight="1">
      <c r="A1070" s="34"/>
      <c r="B1070" s="35">
        <f t="shared" si="459"/>
        <v>0</v>
      </c>
      <c r="C1070" s="34"/>
      <c r="D1070" s="253" t="s">
        <v>1159</v>
      </c>
      <c r="E1070" s="242"/>
      <c r="F1070" s="248"/>
      <c r="G1070" s="80"/>
      <c r="H1070" s="81"/>
      <c r="I1070" s="245"/>
      <c r="J1070" s="263"/>
      <c r="K1070" s="263"/>
      <c r="L1070" s="263"/>
      <c r="M1070" s="685"/>
      <c r="N1070" s="686"/>
      <c r="O1070" s="687"/>
      <c r="P1070" s="687"/>
      <c r="Q1070" s="687"/>
      <c r="R1070" s="687"/>
      <c r="S1070" s="688"/>
      <c r="T1070" s="268"/>
      <c r="U1070" s="539"/>
      <c r="V1070" s="299" t="str">
        <f t="shared" si="20"/>
        <v>19.47</v>
      </c>
      <c r="W1070" s="299">
        <f t="shared" si="457"/>
        <v>0</v>
      </c>
      <c r="X1070" s="268"/>
      <c r="Y1070" s="268"/>
      <c r="Z1070" s="268"/>
      <c r="AA1070" s="268"/>
      <c r="AB1070" s="533"/>
      <c r="AN1070" s="641" t="str">
        <f t="shared" si="460"/>
        <v>revisar</v>
      </c>
      <c r="AO1070" s="641" t="str">
        <f t="shared" si="461"/>
        <v>ok</v>
      </c>
      <c r="AP1070" s="641" t="str">
        <f t="shared" si="462"/>
        <v>ok</v>
      </c>
      <c r="AQ1070" s="641" t="str">
        <f t="shared" si="463"/>
        <v>ok</v>
      </c>
      <c r="AR1070" s="641" t="str">
        <f t="shared" si="464"/>
        <v>ok</v>
      </c>
      <c r="AS1070" s="641" t="str">
        <f t="shared" si="465"/>
        <v>ok</v>
      </c>
      <c r="AT1070" s="641" t="str">
        <f t="shared" si="466"/>
        <v>ok</v>
      </c>
      <c r="AU1070" s="641" t="str">
        <f t="shared" si="467"/>
        <v>ok</v>
      </c>
      <c r="AV1070" s="641" t="str">
        <f t="shared" si="468"/>
        <v>ok</v>
      </c>
      <c r="AW1070" s="641" t="str">
        <f t="shared" si="469"/>
        <v>ok</v>
      </c>
      <c r="AX1070" s="641" t="str">
        <f t="shared" si="470"/>
        <v>ok</v>
      </c>
      <c r="AY1070" s="641" t="str">
        <f t="shared" si="471"/>
        <v>ok</v>
      </c>
      <c r="AZ1070" s="641" t="str">
        <f t="shared" si="472"/>
        <v>ok</v>
      </c>
      <c r="BA1070" s="641" t="str">
        <f t="shared" si="473"/>
        <v>ok</v>
      </c>
      <c r="BB1070" s="641" t="str">
        <f t="shared" si="474"/>
        <v>ok</v>
      </c>
      <c r="BC1070" s="641" t="str">
        <f t="shared" si="475"/>
        <v>ok</v>
      </c>
    </row>
    <row r="1071" spans="1:55" ht="12.75" hidden="1" customHeight="1">
      <c r="A1071" s="34"/>
      <c r="B1071" s="35">
        <f t="shared" si="459"/>
        <v>0</v>
      </c>
      <c r="C1071" s="34"/>
      <c r="D1071" s="250" t="s">
        <v>1160</v>
      </c>
      <c r="E1071" s="242"/>
      <c r="F1071" s="248"/>
      <c r="G1071" s="80"/>
      <c r="H1071" s="81"/>
      <c r="I1071" s="245"/>
      <c r="J1071" s="263"/>
      <c r="K1071" s="263"/>
      <c r="L1071" s="263"/>
      <c r="M1071" s="685"/>
      <c r="N1071" s="686"/>
      <c r="O1071" s="687"/>
      <c r="P1071" s="687"/>
      <c r="Q1071" s="687"/>
      <c r="R1071" s="687"/>
      <c r="S1071" s="688"/>
      <c r="T1071" s="268"/>
      <c r="U1071" s="539"/>
      <c r="V1071" s="299" t="str">
        <f t="shared" si="20"/>
        <v>19.48</v>
      </c>
      <c r="W1071" s="299">
        <f t="shared" si="457"/>
        <v>0</v>
      </c>
      <c r="X1071" s="268"/>
      <c r="Y1071" s="268"/>
      <c r="Z1071" s="268"/>
      <c r="AA1071" s="268"/>
      <c r="AB1071" s="533"/>
      <c r="AN1071" s="641" t="str">
        <f t="shared" si="460"/>
        <v>revisar</v>
      </c>
      <c r="AO1071" s="641" t="str">
        <f t="shared" si="461"/>
        <v>ok</v>
      </c>
      <c r="AP1071" s="641" t="str">
        <f t="shared" si="462"/>
        <v>ok</v>
      </c>
      <c r="AQ1071" s="641" t="str">
        <f t="shared" si="463"/>
        <v>ok</v>
      </c>
      <c r="AR1071" s="641" t="str">
        <f t="shared" si="464"/>
        <v>ok</v>
      </c>
      <c r="AS1071" s="641" t="str">
        <f t="shared" si="465"/>
        <v>ok</v>
      </c>
      <c r="AT1071" s="641" t="str">
        <f t="shared" si="466"/>
        <v>ok</v>
      </c>
      <c r="AU1071" s="641" t="str">
        <f t="shared" si="467"/>
        <v>ok</v>
      </c>
      <c r="AV1071" s="641" t="str">
        <f t="shared" si="468"/>
        <v>ok</v>
      </c>
      <c r="AW1071" s="641" t="str">
        <f t="shared" si="469"/>
        <v>ok</v>
      </c>
      <c r="AX1071" s="641" t="str">
        <f t="shared" si="470"/>
        <v>ok</v>
      </c>
      <c r="AY1071" s="641" t="str">
        <f t="shared" si="471"/>
        <v>ok</v>
      </c>
      <c r="AZ1071" s="641" t="str">
        <f t="shared" si="472"/>
        <v>ok</v>
      </c>
      <c r="BA1071" s="641" t="str">
        <f t="shared" si="473"/>
        <v>ok</v>
      </c>
      <c r="BB1071" s="641" t="str">
        <f t="shared" si="474"/>
        <v>ok</v>
      </c>
      <c r="BC1071" s="641" t="str">
        <f t="shared" si="475"/>
        <v>ok</v>
      </c>
    </row>
    <row r="1072" spans="1:55" ht="12.75" hidden="1" customHeight="1">
      <c r="A1072" s="34"/>
      <c r="B1072" s="35">
        <f t="shared" si="459"/>
        <v>0</v>
      </c>
      <c r="C1072" s="34"/>
      <c r="D1072" s="253" t="s">
        <v>1161</v>
      </c>
      <c r="E1072" s="242"/>
      <c r="F1072" s="248"/>
      <c r="G1072" s="80"/>
      <c r="H1072" s="81"/>
      <c r="I1072" s="245"/>
      <c r="J1072" s="263"/>
      <c r="K1072" s="263"/>
      <c r="L1072" s="263"/>
      <c r="M1072" s="685"/>
      <c r="N1072" s="686"/>
      <c r="O1072" s="687"/>
      <c r="P1072" s="687"/>
      <c r="Q1072" s="687"/>
      <c r="R1072" s="687"/>
      <c r="S1072" s="688"/>
      <c r="T1072" s="268"/>
      <c r="U1072" s="539"/>
      <c r="V1072" s="299" t="str">
        <f t="shared" si="20"/>
        <v>19.49</v>
      </c>
      <c r="W1072" s="299">
        <f t="shared" si="457"/>
        <v>0</v>
      </c>
      <c r="X1072" s="268"/>
      <c r="Y1072" s="268"/>
      <c r="Z1072" s="268"/>
      <c r="AA1072" s="268"/>
      <c r="AB1072" s="533"/>
      <c r="AN1072" s="641" t="str">
        <f t="shared" si="460"/>
        <v>revisar</v>
      </c>
      <c r="AO1072" s="641" t="str">
        <f t="shared" si="461"/>
        <v>ok</v>
      </c>
      <c r="AP1072" s="641" t="str">
        <f t="shared" si="462"/>
        <v>ok</v>
      </c>
      <c r="AQ1072" s="641" t="str">
        <f t="shared" si="463"/>
        <v>ok</v>
      </c>
      <c r="AR1072" s="641" t="str">
        <f t="shared" si="464"/>
        <v>ok</v>
      </c>
      <c r="AS1072" s="641" t="str">
        <f t="shared" si="465"/>
        <v>ok</v>
      </c>
      <c r="AT1072" s="641" t="str">
        <f t="shared" si="466"/>
        <v>ok</v>
      </c>
      <c r="AU1072" s="641" t="str">
        <f t="shared" si="467"/>
        <v>ok</v>
      </c>
      <c r="AV1072" s="641" t="str">
        <f t="shared" si="468"/>
        <v>ok</v>
      </c>
      <c r="AW1072" s="641" t="str">
        <f t="shared" si="469"/>
        <v>ok</v>
      </c>
      <c r="AX1072" s="641" t="str">
        <f t="shared" si="470"/>
        <v>ok</v>
      </c>
      <c r="AY1072" s="641" t="str">
        <f t="shared" si="471"/>
        <v>ok</v>
      </c>
      <c r="AZ1072" s="641" t="str">
        <f t="shared" si="472"/>
        <v>ok</v>
      </c>
      <c r="BA1072" s="641" t="str">
        <f t="shared" si="473"/>
        <v>ok</v>
      </c>
      <c r="BB1072" s="641" t="str">
        <f t="shared" si="474"/>
        <v>ok</v>
      </c>
      <c r="BC1072" s="641" t="str">
        <f t="shared" si="475"/>
        <v>ok</v>
      </c>
    </row>
    <row r="1073" spans="1:55" ht="12.75" hidden="1" customHeight="1">
      <c r="A1073" s="34"/>
      <c r="B1073" s="35">
        <f t="shared" si="459"/>
        <v>0</v>
      </c>
      <c r="C1073" s="34"/>
      <c r="D1073" s="250" t="s">
        <v>1162</v>
      </c>
      <c r="E1073" s="242"/>
      <c r="F1073" s="248"/>
      <c r="G1073" s="80"/>
      <c r="H1073" s="81"/>
      <c r="I1073" s="245"/>
      <c r="J1073" s="263"/>
      <c r="K1073" s="263"/>
      <c r="L1073" s="263"/>
      <c r="M1073" s="685"/>
      <c r="N1073" s="686"/>
      <c r="O1073" s="687"/>
      <c r="P1073" s="687"/>
      <c r="Q1073" s="687"/>
      <c r="R1073" s="687"/>
      <c r="S1073" s="688"/>
      <c r="T1073" s="268"/>
      <c r="U1073" s="539"/>
      <c r="V1073" s="299" t="str">
        <f t="shared" si="20"/>
        <v>19.50</v>
      </c>
      <c r="W1073" s="299">
        <f t="shared" si="457"/>
        <v>0</v>
      </c>
      <c r="X1073" s="268"/>
      <c r="Y1073" s="268"/>
      <c r="Z1073" s="268"/>
      <c r="AA1073" s="268"/>
      <c r="AB1073" s="533"/>
      <c r="AN1073" s="641" t="str">
        <f t="shared" si="460"/>
        <v>revisar</v>
      </c>
      <c r="AO1073" s="641" t="str">
        <f t="shared" si="461"/>
        <v>ok</v>
      </c>
      <c r="AP1073" s="641" t="str">
        <f t="shared" si="462"/>
        <v>ok</v>
      </c>
      <c r="AQ1073" s="641" t="str">
        <f t="shared" si="463"/>
        <v>ok</v>
      </c>
      <c r="AR1073" s="641" t="str">
        <f t="shared" si="464"/>
        <v>ok</v>
      </c>
      <c r="AS1073" s="641" t="str">
        <f t="shared" si="465"/>
        <v>ok</v>
      </c>
      <c r="AT1073" s="641" t="str">
        <f t="shared" si="466"/>
        <v>ok</v>
      </c>
      <c r="AU1073" s="641" t="str">
        <f t="shared" si="467"/>
        <v>ok</v>
      </c>
      <c r="AV1073" s="641" t="str">
        <f t="shared" si="468"/>
        <v>ok</v>
      </c>
      <c r="AW1073" s="641" t="str">
        <f t="shared" si="469"/>
        <v>ok</v>
      </c>
      <c r="AX1073" s="641" t="str">
        <f t="shared" si="470"/>
        <v>ok</v>
      </c>
      <c r="AY1073" s="641" t="str">
        <f t="shared" si="471"/>
        <v>ok</v>
      </c>
      <c r="AZ1073" s="641" t="str">
        <f t="shared" si="472"/>
        <v>ok</v>
      </c>
      <c r="BA1073" s="641" t="str">
        <f t="shared" si="473"/>
        <v>ok</v>
      </c>
      <c r="BB1073" s="641" t="str">
        <f t="shared" si="474"/>
        <v>ok</v>
      </c>
      <c r="BC1073" s="641" t="str">
        <f t="shared" si="475"/>
        <v>ok</v>
      </c>
    </row>
    <row r="1074" spans="1:55" ht="12.75" hidden="1" customHeight="1">
      <c r="A1074" s="34"/>
      <c r="B1074" s="35"/>
      <c r="C1074" s="34"/>
      <c r="D1074" s="255"/>
      <c r="E1074" s="25"/>
      <c r="F1074" s="25"/>
      <c r="G1074" s="37"/>
      <c r="H1074" s="25"/>
      <c r="I1074" s="38"/>
      <c r="J1074" s="269"/>
      <c r="K1074" s="269"/>
      <c r="L1074" s="269"/>
      <c r="M1074" s="689"/>
      <c r="N1074" s="696"/>
      <c r="O1074" s="690"/>
      <c r="P1074" s="690"/>
      <c r="Q1074" s="690"/>
      <c r="R1074" s="690"/>
      <c r="S1074" s="691"/>
      <c r="T1074" s="268"/>
      <c r="U1074" s="539"/>
      <c r="V1074" s="299">
        <f t="shared" si="20"/>
        <v>0</v>
      </c>
      <c r="W1074" s="299">
        <f t="shared" si="457"/>
        <v>0</v>
      </c>
      <c r="X1074" s="268"/>
      <c r="Y1074" s="268"/>
      <c r="Z1074" s="268"/>
      <c r="AA1074" s="268"/>
      <c r="AB1074" s="533"/>
      <c r="AN1074" s="641" t="str">
        <f t="shared" si="460"/>
        <v>ok</v>
      </c>
      <c r="AO1074" s="641" t="str">
        <f t="shared" si="461"/>
        <v>ok</v>
      </c>
      <c r="AP1074" s="641" t="str">
        <f t="shared" si="462"/>
        <v>ok</v>
      </c>
      <c r="AQ1074" s="641" t="str">
        <f t="shared" si="463"/>
        <v>ok</v>
      </c>
      <c r="AR1074" s="641" t="str">
        <f t="shared" si="464"/>
        <v>ok</v>
      </c>
      <c r="AS1074" s="641" t="str">
        <f t="shared" si="465"/>
        <v>ok</v>
      </c>
      <c r="AT1074" s="641" t="str">
        <f t="shared" si="466"/>
        <v>ok</v>
      </c>
      <c r="AU1074" s="641" t="str">
        <f t="shared" si="467"/>
        <v>ok</v>
      </c>
      <c r="AV1074" s="641" t="str">
        <f t="shared" si="468"/>
        <v>ok</v>
      </c>
      <c r="AW1074" s="641" t="str">
        <f t="shared" si="469"/>
        <v>ok</v>
      </c>
      <c r="AX1074" s="641" t="str">
        <f t="shared" si="470"/>
        <v>ok</v>
      </c>
      <c r="AY1074" s="641" t="str">
        <f t="shared" si="471"/>
        <v>ok</v>
      </c>
      <c r="AZ1074" s="641" t="str">
        <f t="shared" si="472"/>
        <v>ok</v>
      </c>
      <c r="BA1074" s="641" t="str">
        <f t="shared" si="473"/>
        <v>ok</v>
      </c>
      <c r="BB1074" s="641" t="str">
        <f t="shared" si="474"/>
        <v>ok</v>
      </c>
      <c r="BC1074" s="641" t="str">
        <f t="shared" si="475"/>
        <v>ok</v>
      </c>
    </row>
    <row r="1075" spans="1:55" ht="12.75" hidden="1" customHeight="1">
      <c r="A1075" s="13"/>
      <c r="B1075" s="14"/>
      <c r="C1075" s="13"/>
      <c r="D1075" s="251"/>
      <c r="E1075" s="29"/>
      <c r="F1075" s="29"/>
      <c r="G1075" s="29"/>
      <c r="H1075" s="29"/>
      <c r="I1075" s="29"/>
      <c r="J1075" s="267"/>
      <c r="K1075" s="267"/>
      <c r="L1075" s="267"/>
      <c r="M1075" s="677"/>
      <c r="N1075" s="663"/>
      <c r="O1075" s="692" t="str">
        <f>CONCATENATE("Subtotal ",G1023)</f>
        <v>Subtotal (digite a descrição do item aqui)</v>
      </c>
      <c r="P1075" s="693">
        <f>SUM(P1024:P1074)</f>
        <v>0</v>
      </c>
      <c r="Q1075" s="693">
        <f>SUM(Q1024:Q1074)</f>
        <v>0</v>
      </c>
      <c r="R1075" s="693">
        <f t="shared" ref="R1075:S1075" si="476">SUM(R1024:R1074)</f>
        <v>0</v>
      </c>
      <c r="S1075" s="694">
        <f t="shared" si="476"/>
        <v>0</v>
      </c>
      <c r="T1075" s="536"/>
      <c r="U1075" s="299">
        <v>1</v>
      </c>
      <c r="V1075" s="299"/>
      <c r="W1075" s="299"/>
      <c r="X1075" s="268"/>
      <c r="Y1075" s="268"/>
      <c r="Z1075" s="268"/>
      <c r="AA1075" s="268"/>
      <c r="AB1075" s="533"/>
      <c r="AN1075" s="641" t="str">
        <f t="shared" si="460"/>
        <v>ok</v>
      </c>
      <c r="AO1075" s="641" t="str">
        <f t="shared" si="461"/>
        <v>ok</v>
      </c>
      <c r="AP1075" s="641" t="str">
        <f t="shared" si="462"/>
        <v>ok</v>
      </c>
      <c r="AQ1075" s="641" t="str">
        <f t="shared" si="463"/>
        <v>ok</v>
      </c>
      <c r="AR1075" s="641" t="str">
        <f t="shared" si="464"/>
        <v>ok</v>
      </c>
      <c r="AS1075" s="641" t="str">
        <f t="shared" si="465"/>
        <v>ok</v>
      </c>
      <c r="AT1075" s="641" t="str">
        <f t="shared" si="466"/>
        <v>ok</v>
      </c>
      <c r="AU1075" s="641" t="str">
        <f t="shared" si="467"/>
        <v>ok</v>
      </c>
      <c r="AV1075" s="641" t="str">
        <f t="shared" si="468"/>
        <v>ok</v>
      </c>
      <c r="AW1075" s="641" t="str">
        <f t="shared" si="469"/>
        <v>ok</v>
      </c>
      <c r="AX1075" s="641" t="str">
        <f t="shared" si="470"/>
        <v>ok</v>
      </c>
      <c r="AY1075" s="641" t="str">
        <f t="shared" si="471"/>
        <v>revisar</v>
      </c>
      <c r="AZ1075" s="641" t="str">
        <f t="shared" si="472"/>
        <v>ok</v>
      </c>
      <c r="BA1075" s="641" t="str">
        <f t="shared" si="473"/>
        <v>ok</v>
      </c>
      <c r="BB1075" s="641" t="str">
        <f t="shared" si="474"/>
        <v>ok</v>
      </c>
      <c r="BC1075" s="641" t="str">
        <f t="shared" si="475"/>
        <v>ok</v>
      </c>
    </row>
    <row r="1076" spans="1:55" ht="6" hidden="1" customHeight="1">
      <c r="A1076" s="10"/>
      <c r="B1076" s="21"/>
      <c r="C1076" s="10"/>
      <c r="D1076" s="252"/>
      <c r="E1076" s="32"/>
      <c r="F1076" s="33"/>
      <c r="G1076" s="33"/>
      <c r="H1076" s="32"/>
      <c r="I1076" s="32"/>
      <c r="J1076" s="268"/>
      <c r="K1076" s="268"/>
      <c r="L1076" s="268"/>
      <c r="M1076" s="539"/>
      <c r="N1076" s="299"/>
      <c r="O1076" s="539"/>
      <c r="P1076" s="539"/>
      <c r="Q1076" s="539"/>
      <c r="R1076" s="539"/>
      <c r="S1076" s="695"/>
      <c r="T1076" s="319"/>
      <c r="U1076" s="299"/>
      <c r="V1076" s="299">
        <f t="shared" si="20"/>
        <v>0</v>
      </c>
      <c r="W1076" s="299">
        <f t="shared" si="457"/>
        <v>0</v>
      </c>
      <c r="X1076" s="268"/>
      <c r="Y1076" s="268"/>
      <c r="Z1076" s="268"/>
      <c r="AA1076" s="268"/>
      <c r="AB1076" s="533"/>
      <c r="AN1076" s="641" t="str">
        <f t="shared" si="460"/>
        <v>ok</v>
      </c>
      <c r="AO1076" s="641" t="str">
        <f t="shared" si="461"/>
        <v>ok</v>
      </c>
      <c r="AP1076" s="641" t="str">
        <f t="shared" si="462"/>
        <v>ok</v>
      </c>
      <c r="AQ1076" s="641" t="str">
        <f t="shared" si="463"/>
        <v>ok</v>
      </c>
      <c r="AR1076" s="641" t="str">
        <f t="shared" si="464"/>
        <v>ok</v>
      </c>
      <c r="AS1076" s="641" t="str">
        <f t="shared" si="465"/>
        <v>ok</v>
      </c>
      <c r="AT1076" s="641" t="str">
        <f t="shared" si="466"/>
        <v>ok</v>
      </c>
      <c r="AU1076" s="641" t="str">
        <f t="shared" si="467"/>
        <v>ok</v>
      </c>
      <c r="AV1076" s="641" t="str">
        <f t="shared" si="468"/>
        <v>ok</v>
      </c>
      <c r="AW1076" s="641" t="str">
        <f t="shared" si="469"/>
        <v>ok</v>
      </c>
      <c r="AX1076" s="641" t="str">
        <f t="shared" si="470"/>
        <v>ok</v>
      </c>
      <c r="AY1076" s="641" t="str">
        <f t="shared" si="471"/>
        <v>ok</v>
      </c>
      <c r="AZ1076" s="641" t="str">
        <f t="shared" si="472"/>
        <v>ok</v>
      </c>
      <c r="BA1076" s="641" t="str">
        <f t="shared" si="473"/>
        <v>ok</v>
      </c>
      <c r="BB1076" s="641" t="str">
        <f t="shared" si="474"/>
        <v>ok</v>
      </c>
      <c r="BC1076" s="641" t="str">
        <f t="shared" si="475"/>
        <v>ok</v>
      </c>
    </row>
    <row r="1077" spans="1:55" ht="12.75" hidden="1" customHeight="1">
      <c r="A1077" s="13"/>
      <c r="B1077" s="14"/>
      <c r="C1077" s="13"/>
      <c r="D1077" s="249">
        <v>20</v>
      </c>
      <c r="E1077" s="22"/>
      <c r="F1077" s="22"/>
      <c r="G1077" s="246" t="s">
        <v>172</v>
      </c>
      <c r="H1077" s="23"/>
      <c r="I1077" s="23"/>
      <c r="J1077" s="246"/>
      <c r="K1077" s="246"/>
      <c r="L1077" s="246"/>
      <c r="M1077" s="662"/>
      <c r="N1077" s="663"/>
      <c r="O1077" s="662"/>
      <c r="P1077" s="662"/>
      <c r="Q1077" s="662"/>
      <c r="R1077" s="662"/>
      <c r="S1077" s="664">
        <f>S1129</f>
        <v>0</v>
      </c>
      <c r="T1077" s="319"/>
      <c r="U1077" s="299"/>
      <c r="V1077" s="299">
        <f t="shared" si="20"/>
        <v>20</v>
      </c>
      <c r="W1077" s="299">
        <f t="shared" si="457"/>
        <v>0</v>
      </c>
      <c r="X1077" s="268"/>
      <c r="Y1077" s="268"/>
      <c r="Z1077" s="268"/>
      <c r="AA1077" s="268"/>
      <c r="AB1077" s="533"/>
      <c r="AN1077" s="641" t="str">
        <f t="shared" si="460"/>
        <v>revisar</v>
      </c>
      <c r="AO1077" s="641" t="str">
        <f t="shared" si="461"/>
        <v>ok</v>
      </c>
      <c r="AP1077" s="641" t="str">
        <f t="shared" si="462"/>
        <v>ok</v>
      </c>
      <c r="AQ1077" s="641" t="str">
        <f t="shared" si="463"/>
        <v>revisar</v>
      </c>
      <c r="AR1077" s="641" t="str">
        <f t="shared" si="464"/>
        <v>ok</v>
      </c>
      <c r="AS1077" s="641" t="str">
        <f t="shared" si="465"/>
        <v>ok</v>
      </c>
      <c r="AT1077" s="641" t="str">
        <f t="shared" si="466"/>
        <v>ok</v>
      </c>
      <c r="AU1077" s="641" t="str">
        <f t="shared" si="467"/>
        <v>ok</v>
      </c>
      <c r="AV1077" s="641" t="str">
        <f t="shared" si="468"/>
        <v>ok</v>
      </c>
      <c r="AW1077" s="641" t="str">
        <f t="shared" si="469"/>
        <v>ok</v>
      </c>
      <c r="AX1077" s="641" t="str">
        <f t="shared" si="470"/>
        <v>ok</v>
      </c>
      <c r="AY1077" s="641" t="str">
        <f t="shared" si="471"/>
        <v>ok</v>
      </c>
      <c r="AZ1077" s="641" t="str">
        <f t="shared" si="472"/>
        <v>ok</v>
      </c>
      <c r="BA1077" s="641" t="str">
        <f t="shared" si="473"/>
        <v>ok</v>
      </c>
      <c r="BB1077" s="641" t="str">
        <f t="shared" si="474"/>
        <v>ok</v>
      </c>
      <c r="BC1077" s="641" t="str">
        <f t="shared" si="475"/>
        <v>ok</v>
      </c>
    </row>
    <row r="1078" spans="1:55" ht="12.75" hidden="1" customHeight="1">
      <c r="A1078" s="34"/>
      <c r="B1078" s="35">
        <f t="shared" ref="B1078:B1127" si="477">S1078/$S$1671</f>
        <v>0</v>
      </c>
      <c r="C1078" s="34"/>
      <c r="D1078" s="253" t="s">
        <v>1163</v>
      </c>
      <c r="E1078" s="240"/>
      <c r="F1078" s="248"/>
      <c r="G1078" s="80"/>
      <c r="H1078" s="81"/>
      <c r="I1078" s="245"/>
      <c r="J1078" s="263"/>
      <c r="K1078" s="263"/>
      <c r="L1078" s="263"/>
      <c r="M1078" s="685"/>
      <c r="N1078" s="686"/>
      <c r="O1078" s="687"/>
      <c r="P1078" s="687"/>
      <c r="Q1078" s="687"/>
      <c r="R1078" s="687"/>
      <c r="S1078" s="688"/>
      <c r="T1078" s="268"/>
      <c r="U1078" s="539"/>
      <c r="V1078" s="299" t="str">
        <f t="shared" si="20"/>
        <v>20.1</v>
      </c>
      <c r="W1078" s="299">
        <f t="shared" si="457"/>
        <v>0</v>
      </c>
      <c r="X1078" s="268"/>
      <c r="Y1078" s="268"/>
      <c r="Z1078" s="268"/>
      <c r="AA1078" s="268"/>
      <c r="AB1078" s="533"/>
      <c r="AN1078" s="641" t="str">
        <f t="shared" si="460"/>
        <v>revisar</v>
      </c>
      <c r="AO1078" s="641" t="str">
        <f t="shared" si="461"/>
        <v>ok</v>
      </c>
      <c r="AP1078" s="641" t="str">
        <f t="shared" si="462"/>
        <v>ok</v>
      </c>
      <c r="AQ1078" s="641" t="str">
        <f t="shared" si="463"/>
        <v>ok</v>
      </c>
      <c r="AR1078" s="641" t="str">
        <f t="shared" si="464"/>
        <v>ok</v>
      </c>
      <c r="AS1078" s="641" t="str">
        <f t="shared" si="465"/>
        <v>ok</v>
      </c>
      <c r="AT1078" s="641" t="str">
        <f t="shared" si="466"/>
        <v>ok</v>
      </c>
      <c r="AU1078" s="641" t="str">
        <f t="shared" si="467"/>
        <v>ok</v>
      </c>
      <c r="AV1078" s="641" t="str">
        <f t="shared" si="468"/>
        <v>ok</v>
      </c>
      <c r="AW1078" s="641" t="str">
        <f t="shared" si="469"/>
        <v>ok</v>
      </c>
      <c r="AX1078" s="641" t="str">
        <f t="shared" si="470"/>
        <v>ok</v>
      </c>
      <c r="AY1078" s="641" t="str">
        <f t="shared" si="471"/>
        <v>ok</v>
      </c>
      <c r="AZ1078" s="641" t="str">
        <f t="shared" si="472"/>
        <v>ok</v>
      </c>
      <c r="BA1078" s="641" t="str">
        <f t="shared" si="473"/>
        <v>ok</v>
      </c>
      <c r="BB1078" s="641" t="str">
        <f t="shared" si="474"/>
        <v>ok</v>
      </c>
      <c r="BC1078" s="641" t="str">
        <f t="shared" si="475"/>
        <v>ok</v>
      </c>
    </row>
    <row r="1079" spans="1:55" ht="12.75" hidden="1" customHeight="1">
      <c r="A1079" s="34"/>
      <c r="B1079" s="35">
        <f t="shared" si="477"/>
        <v>0</v>
      </c>
      <c r="C1079" s="34"/>
      <c r="D1079" s="250" t="s">
        <v>1164</v>
      </c>
      <c r="E1079" s="242"/>
      <c r="F1079" s="248"/>
      <c r="G1079" s="80"/>
      <c r="H1079" s="81"/>
      <c r="I1079" s="245"/>
      <c r="J1079" s="263"/>
      <c r="K1079" s="263"/>
      <c r="L1079" s="263"/>
      <c r="M1079" s="685"/>
      <c r="N1079" s="686"/>
      <c r="O1079" s="687"/>
      <c r="P1079" s="687"/>
      <c r="Q1079" s="687"/>
      <c r="R1079" s="687"/>
      <c r="S1079" s="688"/>
      <c r="T1079" s="268"/>
      <c r="U1079" s="539"/>
      <c r="V1079" s="299" t="str">
        <f t="shared" si="20"/>
        <v>20.2</v>
      </c>
      <c r="W1079" s="299">
        <f t="shared" si="457"/>
        <v>0</v>
      </c>
      <c r="X1079" s="268"/>
      <c r="Y1079" s="268"/>
      <c r="Z1079" s="268"/>
      <c r="AA1079" s="268"/>
      <c r="AB1079" s="533"/>
      <c r="AN1079" s="641" t="str">
        <f t="shared" si="460"/>
        <v>revisar</v>
      </c>
      <c r="AO1079" s="641" t="str">
        <f t="shared" si="461"/>
        <v>ok</v>
      </c>
      <c r="AP1079" s="641" t="str">
        <f t="shared" si="462"/>
        <v>ok</v>
      </c>
      <c r="AQ1079" s="641" t="str">
        <f t="shared" si="463"/>
        <v>ok</v>
      </c>
      <c r="AR1079" s="641" t="str">
        <f t="shared" si="464"/>
        <v>ok</v>
      </c>
      <c r="AS1079" s="641" t="str">
        <f t="shared" si="465"/>
        <v>ok</v>
      </c>
      <c r="AT1079" s="641" t="str">
        <f t="shared" si="466"/>
        <v>ok</v>
      </c>
      <c r="AU1079" s="641" t="str">
        <f t="shared" si="467"/>
        <v>ok</v>
      </c>
      <c r="AV1079" s="641" t="str">
        <f t="shared" si="468"/>
        <v>ok</v>
      </c>
      <c r="AW1079" s="641" t="str">
        <f t="shared" si="469"/>
        <v>ok</v>
      </c>
      <c r="AX1079" s="641" t="str">
        <f t="shared" si="470"/>
        <v>ok</v>
      </c>
      <c r="AY1079" s="641" t="str">
        <f t="shared" si="471"/>
        <v>ok</v>
      </c>
      <c r="AZ1079" s="641" t="str">
        <f t="shared" si="472"/>
        <v>ok</v>
      </c>
      <c r="BA1079" s="641" t="str">
        <f t="shared" si="473"/>
        <v>ok</v>
      </c>
      <c r="BB1079" s="641" t="str">
        <f t="shared" si="474"/>
        <v>ok</v>
      </c>
      <c r="BC1079" s="641" t="str">
        <f t="shared" si="475"/>
        <v>ok</v>
      </c>
    </row>
    <row r="1080" spans="1:55" ht="12.75" hidden="1" customHeight="1">
      <c r="A1080" s="34"/>
      <c r="B1080" s="35">
        <f t="shared" si="477"/>
        <v>0</v>
      </c>
      <c r="C1080" s="34"/>
      <c r="D1080" s="253" t="s">
        <v>1165</v>
      </c>
      <c r="E1080" s="242"/>
      <c r="F1080" s="248"/>
      <c r="G1080" s="80"/>
      <c r="H1080" s="81"/>
      <c r="I1080" s="245"/>
      <c r="J1080" s="263"/>
      <c r="K1080" s="263"/>
      <c r="L1080" s="263"/>
      <c r="M1080" s="685"/>
      <c r="N1080" s="686"/>
      <c r="O1080" s="687"/>
      <c r="P1080" s="687"/>
      <c r="Q1080" s="687"/>
      <c r="R1080" s="687"/>
      <c r="S1080" s="688"/>
      <c r="T1080" s="268"/>
      <c r="U1080" s="539"/>
      <c r="V1080" s="299" t="str">
        <f t="shared" si="20"/>
        <v>20.3</v>
      </c>
      <c r="W1080" s="299">
        <f t="shared" si="457"/>
        <v>0</v>
      </c>
      <c r="X1080" s="268"/>
      <c r="Y1080" s="268"/>
      <c r="Z1080" s="268"/>
      <c r="AA1080" s="268"/>
      <c r="AB1080" s="533"/>
      <c r="AN1080" s="641" t="str">
        <f t="shared" si="460"/>
        <v>revisar</v>
      </c>
      <c r="AO1080" s="641" t="str">
        <f t="shared" si="461"/>
        <v>ok</v>
      </c>
      <c r="AP1080" s="641" t="str">
        <f t="shared" si="462"/>
        <v>ok</v>
      </c>
      <c r="AQ1080" s="641" t="str">
        <f t="shared" si="463"/>
        <v>ok</v>
      </c>
      <c r="AR1080" s="641" t="str">
        <f t="shared" si="464"/>
        <v>ok</v>
      </c>
      <c r="AS1080" s="641" t="str">
        <f t="shared" si="465"/>
        <v>ok</v>
      </c>
      <c r="AT1080" s="641" t="str">
        <f t="shared" si="466"/>
        <v>ok</v>
      </c>
      <c r="AU1080" s="641" t="str">
        <f t="shared" si="467"/>
        <v>ok</v>
      </c>
      <c r="AV1080" s="641" t="str">
        <f t="shared" si="468"/>
        <v>ok</v>
      </c>
      <c r="AW1080" s="641" t="str">
        <f t="shared" si="469"/>
        <v>ok</v>
      </c>
      <c r="AX1080" s="641" t="str">
        <f t="shared" si="470"/>
        <v>ok</v>
      </c>
      <c r="AY1080" s="641" t="str">
        <f t="shared" si="471"/>
        <v>ok</v>
      </c>
      <c r="AZ1080" s="641" t="str">
        <f t="shared" si="472"/>
        <v>ok</v>
      </c>
      <c r="BA1080" s="641" t="str">
        <f t="shared" si="473"/>
        <v>ok</v>
      </c>
      <c r="BB1080" s="641" t="str">
        <f t="shared" si="474"/>
        <v>ok</v>
      </c>
      <c r="BC1080" s="641" t="str">
        <f t="shared" si="475"/>
        <v>ok</v>
      </c>
    </row>
    <row r="1081" spans="1:55" ht="12.75" hidden="1" customHeight="1">
      <c r="A1081" s="34"/>
      <c r="B1081" s="35">
        <f t="shared" si="477"/>
        <v>0</v>
      </c>
      <c r="C1081" s="34"/>
      <c r="D1081" s="250" t="s">
        <v>1166</v>
      </c>
      <c r="E1081" s="242"/>
      <c r="F1081" s="248"/>
      <c r="G1081" s="80"/>
      <c r="H1081" s="81"/>
      <c r="I1081" s="245"/>
      <c r="J1081" s="263"/>
      <c r="K1081" s="263"/>
      <c r="L1081" s="263"/>
      <c r="M1081" s="685"/>
      <c r="N1081" s="686"/>
      <c r="O1081" s="687"/>
      <c r="P1081" s="687"/>
      <c r="Q1081" s="687"/>
      <c r="R1081" s="687"/>
      <c r="S1081" s="688"/>
      <c r="T1081" s="268"/>
      <c r="U1081" s="539"/>
      <c r="V1081" s="299" t="str">
        <f t="shared" si="20"/>
        <v>20.4</v>
      </c>
      <c r="W1081" s="299">
        <f t="shared" si="457"/>
        <v>0</v>
      </c>
      <c r="X1081" s="268"/>
      <c r="Y1081" s="268"/>
      <c r="Z1081" s="268"/>
      <c r="AA1081" s="268"/>
      <c r="AB1081" s="533"/>
      <c r="AN1081" s="641" t="str">
        <f t="shared" si="460"/>
        <v>revisar</v>
      </c>
      <c r="AO1081" s="641" t="str">
        <f t="shared" si="461"/>
        <v>ok</v>
      </c>
      <c r="AP1081" s="641" t="str">
        <f t="shared" si="462"/>
        <v>ok</v>
      </c>
      <c r="AQ1081" s="641" t="str">
        <f t="shared" si="463"/>
        <v>ok</v>
      </c>
      <c r="AR1081" s="641" t="str">
        <f t="shared" si="464"/>
        <v>ok</v>
      </c>
      <c r="AS1081" s="641" t="str">
        <f t="shared" si="465"/>
        <v>ok</v>
      </c>
      <c r="AT1081" s="641" t="str">
        <f t="shared" si="466"/>
        <v>ok</v>
      </c>
      <c r="AU1081" s="641" t="str">
        <f t="shared" si="467"/>
        <v>ok</v>
      </c>
      <c r="AV1081" s="641" t="str">
        <f t="shared" si="468"/>
        <v>ok</v>
      </c>
      <c r="AW1081" s="641" t="str">
        <f t="shared" si="469"/>
        <v>ok</v>
      </c>
      <c r="AX1081" s="641" t="str">
        <f t="shared" si="470"/>
        <v>ok</v>
      </c>
      <c r="AY1081" s="641" t="str">
        <f t="shared" si="471"/>
        <v>ok</v>
      </c>
      <c r="AZ1081" s="641" t="str">
        <f t="shared" si="472"/>
        <v>ok</v>
      </c>
      <c r="BA1081" s="641" t="str">
        <f t="shared" si="473"/>
        <v>ok</v>
      </c>
      <c r="BB1081" s="641" t="str">
        <f t="shared" si="474"/>
        <v>ok</v>
      </c>
      <c r="BC1081" s="641" t="str">
        <f t="shared" si="475"/>
        <v>ok</v>
      </c>
    </row>
    <row r="1082" spans="1:55" ht="12.75" hidden="1" customHeight="1">
      <c r="A1082" s="34"/>
      <c r="B1082" s="35">
        <f t="shared" si="477"/>
        <v>0</v>
      </c>
      <c r="C1082" s="34"/>
      <c r="D1082" s="253" t="s">
        <v>1167</v>
      </c>
      <c r="E1082" s="242"/>
      <c r="F1082" s="248"/>
      <c r="G1082" s="80"/>
      <c r="H1082" s="81"/>
      <c r="I1082" s="245"/>
      <c r="J1082" s="263"/>
      <c r="K1082" s="263"/>
      <c r="L1082" s="263"/>
      <c r="M1082" s="685"/>
      <c r="N1082" s="686"/>
      <c r="O1082" s="687"/>
      <c r="P1082" s="687"/>
      <c r="Q1082" s="687"/>
      <c r="R1082" s="687"/>
      <c r="S1082" s="688"/>
      <c r="T1082" s="268"/>
      <c r="U1082" s="539"/>
      <c r="V1082" s="299" t="str">
        <f t="shared" si="20"/>
        <v>20.5</v>
      </c>
      <c r="W1082" s="299">
        <f t="shared" ref="W1082:W1128" si="478">IF(L1082=0,S1082-Q1082-(TRUNC(TRUNC(J1082*(1+N1082),2)*I1082,2)))</f>
        <v>0</v>
      </c>
      <c r="X1082" s="268"/>
      <c r="Y1082" s="268"/>
      <c r="Z1082" s="268"/>
      <c r="AA1082" s="268"/>
      <c r="AB1082" s="533"/>
      <c r="AN1082" s="641" t="str">
        <f t="shared" si="460"/>
        <v>revisar</v>
      </c>
      <c r="AO1082" s="641" t="str">
        <f t="shared" si="461"/>
        <v>ok</v>
      </c>
      <c r="AP1082" s="641" t="str">
        <f t="shared" si="462"/>
        <v>ok</v>
      </c>
      <c r="AQ1082" s="641" t="str">
        <f t="shared" si="463"/>
        <v>ok</v>
      </c>
      <c r="AR1082" s="641" t="str">
        <f t="shared" si="464"/>
        <v>ok</v>
      </c>
      <c r="AS1082" s="641" t="str">
        <f t="shared" si="465"/>
        <v>ok</v>
      </c>
      <c r="AT1082" s="641" t="str">
        <f t="shared" si="466"/>
        <v>ok</v>
      </c>
      <c r="AU1082" s="641" t="str">
        <f t="shared" si="467"/>
        <v>ok</v>
      </c>
      <c r="AV1082" s="641" t="str">
        <f t="shared" si="468"/>
        <v>ok</v>
      </c>
      <c r="AW1082" s="641" t="str">
        <f t="shared" si="469"/>
        <v>ok</v>
      </c>
      <c r="AX1082" s="641" t="str">
        <f t="shared" si="470"/>
        <v>ok</v>
      </c>
      <c r="AY1082" s="641" t="str">
        <f t="shared" si="471"/>
        <v>ok</v>
      </c>
      <c r="AZ1082" s="641" t="str">
        <f t="shared" si="472"/>
        <v>ok</v>
      </c>
      <c r="BA1082" s="641" t="str">
        <f t="shared" si="473"/>
        <v>ok</v>
      </c>
      <c r="BB1082" s="641" t="str">
        <f t="shared" si="474"/>
        <v>ok</v>
      </c>
      <c r="BC1082" s="641" t="str">
        <f t="shared" si="475"/>
        <v>ok</v>
      </c>
    </row>
    <row r="1083" spans="1:55" ht="12.75" hidden="1" customHeight="1">
      <c r="A1083" s="34"/>
      <c r="B1083" s="35">
        <f t="shared" si="477"/>
        <v>0</v>
      </c>
      <c r="C1083" s="34"/>
      <c r="D1083" s="250" t="s">
        <v>1168</v>
      </c>
      <c r="E1083" s="242"/>
      <c r="F1083" s="248"/>
      <c r="G1083" s="80"/>
      <c r="H1083" s="81"/>
      <c r="I1083" s="245"/>
      <c r="J1083" s="263"/>
      <c r="K1083" s="263"/>
      <c r="L1083" s="263"/>
      <c r="M1083" s="685"/>
      <c r="N1083" s="686"/>
      <c r="O1083" s="687"/>
      <c r="P1083" s="687"/>
      <c r="Q1083" s="687"/>
      <c r="R1083" s="687"/>
      <c r="S1083" s="688"/>
      <c r="T1083" s="268"/>
      <c r="U1083" s="539"/>
      <c r="V1083" s="299" t="str">
        <f t="shared" si="20"/>
        <v>20.6</v>
      </c>
      <c r="W1083" s="299">
        <f t="shared" si="478"/>
        <v>0</v>
      </c>
      <c r="X1083" s="268"/>
      <c r="Y1083" s="268"/>
      <c r="Z1083" s="268"/>
      <c r="AA1083" s="268"/>
      <c r="AB1083" s="533"/>
      <c r="AN1083" s="641" t="str">
        <f t="shared" si="460"/>
        <v>revisar</v>
      </c>
      <c r="AO1083" s="641" t="str">
        <f t="shared" si="461"/>
        <v>ok</v>
      </c>
      <c r="AP1083" s="641" t="str">
        <f t="shared" si="462"/>
        <v>ok</v>
      </c>
      <c r="AQ1083" s="641" t="str">
        <f t="shared" si="463"/>
        <v>ok</v>
      </c>
      <c r="AR1083" s="641" t="str">
        <f t="shared" si="464"/>
        <v>ok</v>
      </c>
      <c r="AS1083" s="641" t="str">
        <f t="shared" si="465"/>
        <v>ok</v>
      </c>
      <c r="AT1083" s="641" t="str">
        <f t="shared" si="466"/>
        <v>ok</v>
      </c>
      <c r="AU1083" s="641" t="str">
        <f t="shared" si="467"/>
        <v>ok</v>
      </c>
      <c r="AV1083" s="641" t="str">
        <f t="shared" si="468"/>
        <v>ok</v>
      </c>
      <c r="AW1083" s="641" t="str">
        <f t="shared" si="469"/>
        <v>ok</v>
      </c>
      <c r="AX1083" s="641" t="str">
        <f t="shared" si="470"/>
        <v>ok</v>
      </c>
      <c r="AY1083" s="641" t="str">
        <f t="shared" si="471"/>
        <v>ok</v>
      </c>
      <c r="AZ1083" s="641" t="str">
        <f t="shared" si="472"/>
        <v>ok</v>
      </c>
      <c r="BA1083" s="641" t="str">
        <f t="shared" si="473"/>
        <v>ok</v>
      </c>
      <c r="BB1083" s="641" t="str">
        <f t="shared" si="474"/>
        <v>ok</v>
      </c>
      <c r="BC1083" s="641" t="str">
        <f t="shared" si="475"/>
        <v>ok</v>
      </c>
    </row>
    <row r="1084" spans="1:55" ht="12.75" hidden="1" customHeight="1">
      <c r="A1084" s="34"/>
      <c r="B1084" s="35">
        <f t="shared" si="477"/>
        <v>0</v>
      </c>
      <c r="C1084" s="34"/>
      <c r="D1084" s="253" t="s">
        <v>1169</v>
      </c>
      <c r="E1084" s="242"/>
      <c r="F1084" s="248"/>
      <c r="G1084" s="80"/>
      <c r="H1084" s="81"/>
      <c r="I1084" s="245"/>
      <c r="J1084" s="263"/>
      <c r="K1084" s="263"/>
      <c r="L1084" s="263"/>
      <c r="M1084" s="685"/>
      <c r="N1084" s="686"/>
      <c r="O1084" s="687"/>
      <c r="P1084" s="687"/>
      <c r="Q1084" s="687"/>
      <c r="R1084" s="687"/>
      <c r="S1084" s="688"/>
      <c r="T1084" s="268"/>
      <c r="U1084" s="539"/>
      <c r="V1084" s="299" t="str">
        <f t="shared" si="20"/>
        <v>20.7</v>
      </c>
      <c r="W1084" s="299">
        <f t="shared" si="478"/>
        <v>0</v>
      </c>
      <c r="X1084" s="268"/>
      <c r="Y1084" s="268"/>
      <c r="Z1084" s="268"/>
      <c r="AA1084" s="268"/>
      <c r="AB1084" s="533"/>
      <c r="AN1084" s="641" t="str">
        <f t="shared" si="460"/>
        <v>revisar</v>
      </c>
      <c r="AO1084" s="641" t="str">
        <f t="shared" si="461"/>
        <v>ok</v>
      </c>
      <c r="AP1084" s="641" t="str">
        <f t="shared" si="462"/>
        <v>ok</v>
      </c>
      <c r="AQ1084" s="641" t="str">
        <f t="shared" si="463"/>
        <v>ok</v>
      </c>
      <c r="AR1084" s="641" t="str">
        <f t="shared" si="464"/>
        <v>ok</v>
      </c>
      <c r="AS1084" s="641" t="str">
        <f t="shared" si="465"/>
        <v>ok</v>
      </c>
      <c r="AT1084" s="641" t="str">
        <f t="shared" si="466"/>
        <v>ok</v>
      </c>
      <c r="AU1084" s="641" t="str">
        <f t="shared" si="467"/>
        <v>ok</v>
      </c>
      <c r="AV1084" s="641" t="str">
        <f t="shared" si="468"/>
        <v>ok</v>
      </c>
      <c r="AW1084" s="641" t="str">
        <f t="shared" si="469"/>
        <v>ok</v>
      </c>
      <c r="AX1084" s="641" t="str">
        <f t="shared" si="470"/>
        <v>ok</v>
      </c>
      <c r="AY1084" s="641" t="str">
        <f t="shared" si="471"/>
        <v>ok</v>
      </c>
      <c r="AZ1084" s="641" t="str">
        <f t="shared" si="472"/>
        <v>ok</v>
      </c>
      <c r="BA1084" s="641" t="str">
        <f t="shared" si="473"/>
        <v>ok</v>
      </c>
      <c r="BB1084" s="641" t="str">
        <f t="shared" si="474"/>
        <v>ok</v>
      </c>
      <c r="BC1084" s="641" t="str">
        <f t="shared" si="475"/>
        <v>ok</v>
      </c>
    </row>
    <row r="1085" spans="1:55" ht="12.75" hidden="1" customHeight="1">
      <c r="A1085" s="34"/>
      <c r="B1085" s="35">
        <f t="shared" si="477"/>
        <v>0</v>
      </c>
      <c r="C1085" s="34"/>
      <c r="D1085" s="250" t="s">
        <v>1170</v>
      </c>
      <c r="E1085" s="242"/>
      <c r="F1085" s="248"/>
      <c r="G1085" s="80"/>
      <c r="H1085" s="81"/>
      <c r="I1085" s="245"/>
      <c r="J1085" s="263"/>
      <c r="K1085" s="263"/>
      <c r="L1085" s="263"/>
      <c r="M1085" s="685"/>
      <c r="N1085" s="686"/>
      <c r="O1085" s="687"/>
      <c r="P1085" s="687"/>
      <c r="Q1085" s="687"/>
      <c r="R1085" s="687"/>
      <c r="S1085" s="688"/>
      <c r="T1085" s="268"/>
      <c r="U1085" s="539"/>
      <c r="V1085" s="299" t="str">
        <f t="shared" si="20"/>
        <v>20.8</v>
      </c>
      <c r="W1085" s="299">
        <f t="shared" si="478"/>
        <v>0</v>
      </c>
      <c r="X1085" s="268"/>
      <c r="Y1085" s="268"/>
      <c r="Z1085" s="268"/>
      <c r="AA1085" s="268"/>
      <c r="AB1085" s="533"/>
      <c r="AN1085" s="641" t="str">
        <f t="shared" si="460"/>
        <v>revisar</v>
      </c>
      <c r="AO1085" s="641" t="str">
        <f t="shared" si="461"/>
        <v>ok</v>
      </c>
      <c r="AP1085" s="641" t="str">
        <f t="shared" si="462"/>
        <v>ok</v>
      </c>
      <c r="AQ1085" s="641" t="str">
        <f t="shared" si="463"/>
        <v>ok</v>
      </c>
      <c r="AR1085" s="641" t="str">
        <f t="shared" si="464"/>
        <v>ok</v>
      </c>
      <c r="AS1085" s="641" t="str">
        <f t="shared" si="465"/>
        <v>ok</v>
      </c>
      <c r="AT1085" s="641" t="str">
        <f t="shared" si="466"/>
        <v>ok</v>
      </c>
      <c r="AU1085" s="641" t="str">
        <f t="shared" si="467"/>
        <v>ok</v>
      </c>
      <c r="AV1085" s="641" t="str">
        <f t="shared" si="468"/>
        <v>ok</v>
      </c>
      <c r="AW1085" s="641" t="str">
        <f t="shared" si="469"/>
        <v>ok</v>
      </c>
      <c r="AX1085" s="641" t="str">
        <f t="shared" si="470"/>
        <v>ok</v>
      </c>
      <c r="AY1085" s="641" t="str">
        <f t="shared" si="471"/>
        <v>ok</v>
      </c>
      <c r="AZ1085" s="641" t="str">
        <f t="shared" si="472"/>
        <v>ok</v>
      </c>
      <c r="BA1085" s="641" t="str">
        <f t="shared" si="473"/>
        <v>ok</v>
      </c>
      <c r="BB1085" s="641" t="str">
        <f t="shared" si="474"/>
        <v>ok</v>
      </c>
      <c r="BC1085" s="641" t="str">
        <f t="shared" si="475"/>
        <v>ok</v>
      </c>
    </row>
    <row r="1086" spans="1:55" ht="12.75" hidden="1" customHeight="1">
      <c r="A1086" s="34"/>
      <c r="B1086" s="35">
        <f t="shared" si="477"/>
        <v>0</v>
      </c>
      <c r="C1086" s="34"/>
      <c r="D1086" s="253" t="s">
        <v>1171</v>
      </c>
      <c r="E1086" s="242"/>
      <c r="F1086" s="248"/>
      <c r="G1086" s="80"/>
      <c r="H1086" s="81"/>
      <c r="I1086" s="245"/>
      <c r="J1086" s="263"/>
      <c r="K1086" s="263"/>
      <c r="L1086" s="263"/>
      <c r="M1086" s="685"/>
      <c r="N1086" s="686"/>
      <c r="O1086" s="687"/>
      <c r="P1086" s="687"/>
      <c r="Q1086" s="687"/>
      <c r="R1086" s="687"/>
      <c r="S1086" s="688"/>
      <c r="T1086" s="268"/>
      <c r="U1086" s="539"/>
      <c r="V1086" s="299" t="str">
        <f t="shared" si="20"/>
        <v>20.9</v>
      </c>
      <c r="W1086" s="299">
        <f t="shared" si="478"/>
        <v>0</v>
      </c>
      <c r="X1086" s="268"/>
      <c r="Y1086" s="268"/>
      <c r="Z1086" s="268"/>
      <c r="AA1086" s="268"/>
      <c r="AB1086" s="533"/>
      <c r="AN1086" s="641" t="str">
        <f t="shared" si="460"/>
        <v>revisar</v>
      </c>
      <c r="AO1086" s="641" t="str">
        <f t="shared" si="461"/>
        <v>ok</v>
      </c>
      <c r="AP1086" s="641" t="str">
        <f t="shared" si="462"/>
        <v>ok</v>
      </c>
      <c r="AQ1086" s="641" t="str">
        <f t="shared" si="463"/>
        <v>ok</v>
      </c>
      <c r="AR1086" s="641" t="str">
        <f t="shared" si="464"/>
        <v>ok</v>
      </c>
      <c r="AS1086" s="641" t="str">
        <f t="shared" si="465"/>
        <v>ok</v>
      </c>
      <c r="AT1086" s="641" t="str">
        <f t="shared" si="466"/>
        <v>ok</v>
      </c>
      <c r="AU1086" s="641" t="str">
        <f t="shared" si="467"/>
        <v>ok</v>
      </c>
      <c r="AV1086" s="641" t="str">
        <f t="shared" si="468"/>
        <v>ok</v>
      </c>
      <c r="AW1086" s="641" t="str">
        <f t="shared" si="469"/>
        <v>ok</v>
      </c>
      <c r="AX1086" s="641" t="str">
        <f t="shared" si="470"/>
        <v>ok</v>
      </c>
      <c r="AY1086" s="641" t="str">
        <f t="shared" si="471"/>
        <v>ok</v>
      </c>
      <c r="AZ1086" s="641" t="str">
        <f t="shared" si="472"/>
        <v>ok</v>
      </c>
      <c r="BA1086" s="641" t="str">
        <f t="shared" si="473"/>
        <v>ok</v>
      </c>
      <c r="BB1086" s="641" t="str">
        <f t="shared" si="474"/>
        <v>ok</v>
      </c>
      <c r="BC1086" s="641" t="str">
        <f t="shared" si="475"/>
        <v>ok</v>
      </c>
    </row>
    <row r="1087" spans="1:55" ht="12.75" hidden="1" customHeight="1">
      <c r="A1087" s="34"/>
      <c r="B1087" s="35">
        <f t="shared" si="477"/>
        <v>0</v>
      </c>
      <c r="C1087" s="34"/>
      <c r="D1087" s="250" t="s">
        <v>1172</v>
      </c>
      <c r="E1087" s="242"/>
      <c r="F1087" s="248"/>
      <c r="G1087" s="80"/>
      <c r="H1087" s="81"/>
      <c r="I1087" s="245"/>
      <c r="J1087" s="263"/>
      <c r="K1087" s="263"/>
      <c r="L1087" s="263"/>
      <c r="M1087" s="685"/>
      <c r="N1087" s="686"/>
      <c r="O1087" s="687"/>
      <c r="P1087" s="687"/>
      <c r="Q1087" s="687"/>
      <c r="R1087" s="687"/>
      <c r="S1087" s="688"/>
      <c r="T1087" s="268"/>
      <c r="U1087" s="539"/>
      <c r="V1087" s="299" t="str">
        <f t="shared" si="20"/>
        <v>20.10</v>
      </c>
      <c r="W1087" s="299">
        <f t="shared" si="478"/>
        <v>0</v>
      </c>
      <c r="X1087" s="268"/>
      <c r="Y1087" s="268"/>
      <c r="Z1087" s="268"/>
      <c r="AA1087" s="268"/>
      <c r="AB1087" s="533"/>
      <c r="AN1087" s="641" t="str">
        <f t="shared" si="460"/>
        <v>revisar</v>
      </c>
      <c r="AO1087" s="641" t="str">
        <f t="shared" si="461"/>
        <v>ok</v>
      </c>
      <c r="AP1087" s="641" t="str">
        <f t="shared" si="462"/>
        <v>ok</v>
      </c>
      <c r="AQ1087" s="641" t="str">
        <f t="shared" si="463"/>
        <v>ok</v>
      </c>
      <c r="AR1087" s="641" t="str">
        <f t="shared" si="464"/>
        <v>ok</v>
      </c>
      <c r="AS1087" s="641" t="str">
        <f t="shared" si="465"/>
        <v>ok</v>
      </c>
      <c r="AT1087" s="641" t="str">
        <f t="shared" si="466"/>
        <v>ok</v>
      </c>
      <c r="AU1087" s="641" t="str">
        <f t="shared" si="467"/>
        <v>ok</v>
      </c>
      <c r="AV1087" s="641" t="str">
        <f t="shared" si="468"/>
        <v>ok</v>
      </c>
      <c r="AW1087" s="641" t="str">
        <f t="shared" si="469"/>
        <v>ok</v>
      </c>
      <c r="AX1087" s="641" t="str">
        <f t="shared" si="470"/>
        <v>ok</v>
      </c>
      <c r="AY1087" s="641" t="str">
        <f t="shared" si="471"/>
        <v>ok</v>
      </c>
      <c r="AZ1087" s="641" t="str">
        <f t="shared" si="472"/>
        <v>ok</v>
      </c>
      <c r="BA1087" s="641" t="str">
        <f t="shared" si="473"/>
        <v>ok</v>
      </c>
      <c r="BB1087" s="641" t="str">
        <f t="shared" si="474"/>
        <v>ok</v>
      </c>
      <c r="BC1087" s="641" t="str">
        <f t="shared" si="475"/>
        <v>ok</v>
      </c>
    </row>
    <row r="1088" spans="1:55" ht="12.75" hidden="1" customHeight="1">
      <c r="A1088" s="34"/>
      <c r="B1088" s="35">
        <f t="shared" si="477"/>
        <v>0</v>
      </c>
      <c r="C1088" s="34"/>
      <c r="D1088" s="253" t="s">
        <v>1173</v>
      </c>
      <c r="E1088" s="242"/>
      <c r="F1088" s="248"/>
      <c r="G1088" s="80"/>
      <c r="H1088" s="81"/>
      <c r="I1088" s="245"/>
      <c r="J1088" s="263"/>
      <c r="K1088" s="263"/>
      <c r="L1088" s="263"/>
      <c r="M1088" s="685"/>
      <c r="N1088" s="686"/>
      <c r="O1088" s="687"/>
      <c r="P1088" s="687"/>
      <c r="Q1088" s="687"/>
      <c r="R1088" s="687"/>
      <c r="S1088" s="688"/>
      <c r="T1088" s="268"/>
      <c r="U1088" s="539"/>
      <c r="V1088" s="299" t="str">
        <f t="shared" si="20"/>
        <v>20.11</v>
      </c>
      <c r="W1088" s="299">
        <f t="shared" si="478"/>
        <v>0</v>
      </c>
      <c r="X1088" s="268"/>
      <c r="Y1088" s="268"/>
      <c r="Z1088" s="268"/>
      <c r="AA1088" s="268"/>
      <c r="AB1088" s="533"/>
      <c r="AN1088" s="641" t="str">
        <f t="shared" si="460"/>
        <v>revisar</v>
      </c>
      <c r="AO1088" s="641" t="str">
        <f t="shared" si="461"/>
        <v>ok</v>
      </c>
      <c r="AP1088" s="641" t="str">
        <f t="shared" si="462"/>
        <v>ok</v>
      </c>
      <c r="AQ1088" s="641" t="str">
        <f t="shared" si="463"/>
        <v>ok</v>
      </c>
      <c r="AR1088" s="641" t="str">
        <f t="shared" si="464"/>
        <v>ok</v>
      </c>
      <c r="AS1088" s="641" t="str">
        <f t="shared" si="465"/>
        <v>ok</v>
      </c>
      <c r="AT1088" s="641" t="str">
        <f t="shared" si="466"/>
        <v>ok</v>
      </c>
      <c r="AU1088" s="641" t="str">
        <f t="shared" si="467"/>
        <v>ok</v>
      </c>
      <c r="AV1088" s="641" t="str">
        <f t="shared" si="468"/>
        <v>ok</v>
      </c>
      <c r="AW1088" s="641" t="str">
        <f t="shared" si="469"/>
        <v>ok</v>
      </c>
      <c r="AX1088" s="641" t="str">
        <f t="shared" si="470"/>
        <v>ok</v>
      </c>
      <c r="AY1088" s="641" t="str">
        <f t="shared" si="471"/>
        <v>ok</v>
      </c>
      <c r="AZ1088" s="641" t="str">
        <f t="shared" si="472"/>
        <v>ok</v>
      </c>
      <c r="BA1088" s="641" t="str">
        <f t="shared" si="473"/>
        <v>ok</v>
      </c>
      <c r="BB1088" s="641" t="str">
        <f t="shared" si="474"/>
        <v>ok</v>
      </c>
      <c r="BC1088" s="641" t="str">
        <f t="shared" si="475"/>
        <v>ok</v>
      </c>
    </row>
    <row r="1089" spans="1:55" ht="12.75" hidden="1" customHeight="1">
      <c r="A1089" s="34"/>
      <c r="B1089" s="35">
        <f t="shared" si="477"/>
        <v>0</v>
      </c>
      <c r="C1089" s="34"/>
      <c r="D1089" s="250" t="s">
        <v>1174</v>
      </c>
      <c r="E1089" s="242"/>
      <c r="F1089" s="248"/>
      <c r="G1089" s="80"/>
      <c r="H1089" s="81"/>
      <c r="I1089" s="245"/>
      <c r="J1089" s="263"/>
      <c r="K1089" s="263"/>
      <c r="L1089" s="263"/>
      <c r="M1089" s="685"/>
      <c r="N1089" s="686"/>
      <c r="O1089" s="687"/>
      <c r="P1089" s="687"/>
      <c r="Q1089" s="687"/>
      <c r="R1089" s="687"/>
      <c r="S1089" s="688"/>
      <c r="T1089" s="268"/>
      <c r="U1089" s="539"/>
      <c r="V1089" s="299" t="str">
        <f t="shared" si="20"/>
        <v>20.12</v>
      </c>
      <c r="W1089" s="299">
        <f t="shared" si="478"/>
        <v>0</v>
      </c>
      <c r="X1089" s="268"/>
      <c r="Y1089" s="268"/>
      <c r="Z1089" s="268"/>
      <c r="AA1089" s="268"/>
      <c r="AB1089" s="533"/>
      <c r="AN1089" s="641" t="str">
        <f t="shared" si="460"/>
        <v>revisar</v>
      </c>
      <c r="AO1089" s="641" t="str">
        <f t="shared" si="461"/>
        <v>ok</v>
      </c>
      <c r="AP1089" s="641" t="str">
        <f t="shared" si="462"/>
        <v>ok</v>
      </c>
      <c r="AQ1089" s="641" t="str">
        <f t="shared" si="463"/>
        <v>ok</v>
      </c>
      <c r="AR1089" s="641" t="str">
        <f t="shared" si="464"/>
        <v>ok</v>
      </c>
      <c r="AS1089" s="641" t="str">
        <f t="shared" si="465"/>
        <v>ok</v>
      </c>
      <c r="AT1089" s="641" t="str">
        <f t="shared" si="466"/>
        <v>ok</v>
      </c>
      <c r="AU1089" s="641" t="str">
        <f t="shared" si="467"/>
        <v>ok</v>
      </c>
      <c r="AV1089" s="641" t="str">
        <f t="shared" si="468"/>
        <v>ok</v>
      </c>
      <c r="AW1089" s="641" t="str">
        <f t="shared" si="469"/>
        <v>ok</v>
      </c>
      <c r="AX1089" s="641" t="str">
        <f t="shared" si="470"/>
        <v>ok</v>
      </c>
      <c r="AY1089" s="641" t="str">
        <f t="shared" si="471"/>
        <v>ok</v>
      </c>
      <c r="AZ1089" s="641" t="str">
        <f t="shared" si="472"/>
        <v>ok</v>
      </c>
      <c r="BA1089" s="641" t="str">
        <f t="shared" si="473"/>
        <v>ok</v>
      </c>
      <c r="BB1089" s="641" t="str">
        <f t="shared" si="474"/>
        <v>ok</v>
      </c>
      <c r="BC1089" s="641" t="str">
        <f t="shared" si="475"/>
        <v>ok</v>
      </c>
    </row>
    <row r="1090" spans="1:55" ht="12.75" hidden="1" customHeight="1">
      <c r="A1090" s="34"/>
      <c r="B1090" s="35">
        <f t="shared" si="477"/>
        <v>0</v>
      </c>
      <c r="C1090" s="34"/>
      <c r="D1090" s="253" t="s">
        <v>1175</v>
      </c>
      <c r="E1090" s="242"/>
      <c r="F1090" s="248"/>
      <c r="G1090" s="80"/>
      <c r="H1090" s="81"/>
      <c r="I1090" s="245"/>
      <c r="J1090" s="263"/>
      <c r="K1090" s="263"/>
      <c r="L1090" s="263"/>
      <c r="M1090" s="685"/>
      <c r="N1090" s="686"/>
      <c r="O1090" s="687"/>
      <c r="P1090" s="687"/>
      <c r="Q1090" s="687"/>
      <c r="R1090" s="687"/>
      <c r="S1090" s="688"/>
      <c r="T1090" s="268"/>
      <c r="U1090" s="539"/>
      <c r="V1090" s="299" t="str">
        <f t="shared" si="20"/>
        <v>20.13</v>
      </c>
      <c r="W1090" s="299">
        <f t="shared" si="478"/>
        <v>0</v>
      </c>
      <c r="X1090" s="268"/>
      <c r="Y1090" s="268"/>
      <c r="Z1090" s="268"/>
      <c r="AA1090" s="268"/>
      <c r="AB1090" s="533"/>
      <c r="AN1090" s="641" t="str">
        <f t="shared" si="460"/>
        <v>revisar</v>
      </c>
      <c r="AO1090" s="641" t="str">
        <f t="shared" si="461"/>
        <v>ok</v>
      </c>
      <c r="AP1090" s="641" t="str">
        <f t="shared" si="462"/>
        <v>ok</v>
      </c>
      <c r="AQ1090" s="641" t="str">
        <f t="shared" si="463"/>
        <v>ok</v>
      </c>
      <c r="AR1090" s="641" t="str">
        <f t="shared" si="464"/>
        <v>ok</v>
      </c>
      <c r="AS1090" s="641" t="str">
        <f t="shared" si="465"/>
        <v>ok</v>
      </c>
      <c r="AT1090" s="641" t="str">
        <f t="shared" si="466"/>
        <v>ok</v>
      </c>
      <c r="AU1090" s="641" t="str">
        <f t="shared" si="467"/>
        <v>ok</v>
      </c>
      <c r="AV1090" s="641" t="str">
        <f t="shared" si="468"/>
        <v>ok</v>
      </c>
      <c r="AW1090" s="641" t="str">
        <f t="shared" si="469"/>
        <v>ok</v>
      </c>
      <c r="AX1090" s="641" t="str">
        <f t="shared" si="470"/>
        <v>ok</v>
      </c>
      <c r="AY1090" s="641" t="str">
        <f t="shared" si="471"/>
        <v>ok</v>
      </c>
      <c r="AZ1090" s="641" t="str">
        <f t="shared" si="472"/>
        <v>ok</v>
      </c>
      <c r="BA1090" s="641" t="str">
        <f t="shared" si="473"/>
        <v>ok</v>
      </c>
      <c r="BB1090" s="641" t="str">
        <f t="shared" si="474"/>
        <v>ok</v>
      </c>
      <c r="BC1090" s="641" t="str">
        <f t="shared" si="475"/>
        <v>ok</v>
      </c>
    </row>
    <row r="1091" spans="1:55" ht="12.75" hidden="1" customHeight="1">
      <c r="A1091" s="34"/>
      <c r="B1091" s="35">
        <f t="shared" si="477"/>
        <v>0</v>
      </c>
      <c r="C1091" s="34"/>
      <c r="D1091" s="250" t="s">
        <v>1176</v>
      </c>
      <c r="E1091" s="242"/>
      <c r="F1091" s="248"/>
      <c r="G1091" s="80"/>
      <c r="H1091" s="81"/>
      <c r="I1091" s="245"/>
      <c r="J1091" s="263"/>
      <c r="K1091" s="263"/>
      <c r="L1091" s="263"/>
      <c r="M1091" s="685"/>
      <c r="N1091" s="686"/>
      <c r="O1091" s="687"/>
      <c r="P1091" s="687"/>
      <c r="Q1091" s="687"/>
      <c r="R1091" s="687"/>
      <c r="S1091" s="688"/>
      <c r="T1091" s="268"/>
      <c r="U1091" s="539"/>
      <c r="V1091" s="299" t="str">
        <f t="shared" si="20"/>
        <v>20.14</v>
      </c>
      <c r="W1091" s="299">
        <f t="shared" si="478"/>
        <v>0</v>
      </c>
      <c r="X1091" s="535">
        <f>SUM(P1075:R1075)</f>
        <v>0</v>
      </c>
      <c r="Y1091" s="319" t="str">
        <f>IF(X1091&lt;&gt;S1075,"erro","ok")</f>
        <v>ok</v>
      </c>
      <c r="Z1091" s="319"/>
      <c r="AA1091" s="319"/>
      <c r="AB1091" s="531"/>
      <c r="AN1091" s="641" t="str">
        <f t="shared" si="460"/>
        <v>revisar</v>
      </c>
      <c r="AO1091" s="641" t="str">
        <f t="shared" si="461"/>
        <v>revisar</v>
      </c>
      <c r="AP1091" s="641" t="str">
        <f t="shared" si="462"/>
        <v>ok</v>
      </c>
      <c r="AQ1091" s="641" t="str">
        <f t="shared" si="463"/>
        <v>ok</v>
      </c>
      <c r="AR1091" s="641" t="str">
        <f t="shared" si="464"/>
        <v>ok</v>
      </c>
      <c r="AS1091" s="641" t="str">
        <f t="shared" si="465"/>
        <v>ok</v>
      </c>
      <c r="AT1091" s="641" t="str">
        <f t="shared" si="466"/>
        <v>ok</v>
      </c>
      <c r="AU1091" s="641" t="str">
        <f t="shared" si="467"/>
        <v>ok</v>
      </c>
      <c r="AV1091" s="641" t="str">
        <f t="shared" si="468"/>
        <v>ok</v>
      </c>
      <c r="AW1091" s="641" t="str">
        <f t="shared" si="469"/>
        <v>ok</v>
      </c>
      <c r="AX1091" s="641" t="str">
        <f t="shared" si="470"/>
        <v>ok</v>
      </c>
      <c r="AY1091" s="641" t="str">
        <f t="shared" si="471"/>
        <v>ok</v>
      </c>
      <c r="AZ1091" s="641" t="str">
        <f t="shared" si="472"/>
        <v>ok</v>
      </c>
      <c r="BA1091" s="641" t="str">
        <f t="shared" si="473"/>
        <v>ok</v>
      </c>
      <c r="BB1091" s="641" t="str">
        <f t="shared" si="474"/>
        <v>ok</v>
      </c>
      <c r="BC1091" s="641" t="str">
        <f t="shared" si="475"/>
        <v>ok</v>
      </c>
    </row>
    <row r="1092" spans="1:55" ht="12.75" hidden="1" customHeight="1">
      <c r="A1092" s="34"/>
      <c r="B1092" s="35">
        <f t="shared" si="477"/>
        <v>0</v>
      </c>
      <c r="C1092" s="34"/>
      <c r="D1092" s="253" t="s">
        <v>1177</v>
      </c>
      <c r="E1092" s="242"/>
      <c r="F1092" s="248"/>
      <c r="G1092" s="80"/>
      <c r="H1092" s="81"/>
      <c r="I1092" s="245"/>
      <c r="J1092" s="263"/>
      <c r="K1092" s="263"/>
      <c r="L1092" s="263"/>
      <c r="M1092" s="685"/>
      <c r="N1092" s="686"/>
      <c r="O1092" s="687"/>
      <c r="P1092" s="687"/>
      <c r="Q1092" s="687"/>
      <c r="R1092" s="687"/>
      <c r="S1092" s="688"/>
      <c r="T1092" s="268"/>
      <c r="U1092" s="539"/>
      <c r="V1092" s="299" t="str">
        <f t="shared" si="20"/>
        <v>20.15</v>
      </c>
      <c r="W1092" s="299">
        <f t="shared" si="478"/>
        <v>0</v>
      </c>
      <c r="X1092" s="319"/>
      <c r="Y1092" s="319"/>
      <c r="Z1092" s="319"/>
      <c r="AA1092" s="319"/>
      <c r="AB1092" s="531"/>
      <c r="AN1092" s="641" t="str">
        <f t="shared" si="460"/>
        <v>revisar</v>
      </c>
      <c r="AO1092" s="641" t="str">
        <f t="shared" si="461"/>
        <v>ok</v>
      </c>
      <c r="AP1092" s="641" t="str">
        <f t="shared" si="462"/>
        <v>ok</v>
      </c>
      <c r="AQ1092" s="641" t="str">
        <f t="shared" si="463"/>
        <v>ok</v>
      </c>
      <c r="AR1092" s="641" t="str">
        <f t="shared" si="464"/>
        <v>ok</v>
      </c>
      <c r="AS1092" s="641" t="str">
        <f t="shared" si="465"/>
        <v>ok</v>
      </c>
      <c r="AT1092" s="641" t="str">
        <f t="shared" si="466"/>
        <v>ok</v>
      </c>
      <c r="AU1092" s="641" t="str">
        <f t="shared" si="467"/>
        <v>ok</v>
      </c>
      <c r="AV1092" s="641" t="str">
        <f t="shared" si="468"/>
        <v>ok</v>
      </c>
      <c r="AW1092" s="641" t="str">
        <f t="shared" si="469"/>
        <v>ok</v>
      </c>
      <c r="AX1092" s="641" t="str">
        <f t="shared" si="470"/>
        <v>ok</v>
      </c>
      <c r="AY1092" s="641" t="str">
        <f t="shared" si="471"/>
        <v>ok</v>
      </c>
      <c r="AZ1092" s="641" t="str">
        <f t="shared" si="472"/>
        <v>ok</v>
      </c>
      <c r="BA1092" s="641" t="str">
        <f t="shared" si="473"/>
        <v>ok</v>
      </c>
      <c r="BB1092" s="641" t="str">
        <f t="shared" si="474"/>
        <v>ok</v>
      </c>
      <c r="BC1092" s="641" t="str">
        <f t="shared" si="475"/>
        <v>ok</v>
      </c>
    </row>
    <row r="1093" spans="1:55" ht="12.75" hidden="1" customHeight="1">
      <c r="A1093" s="34"/>
      <c r="B1093" s="35">
        <f t="shared" si="477"/>
        <v>0</v>
      </c>
      <c r="C1093" s="34"/>
      <c r="D1093" s="250" t="s">
        <v>1178</v>
      </c>
      <c r="E1093" s="242"/>
      <c r="F1093" s="248"/>
      <c r="G1093" s="80"/>
      <c r="H1093" s="81"/>
      <c r="I1093" s="245"/>
      <c r="J1093" s="263"/>
      <c r="K1093" s="263"/>
      <c r="L1093" s="263"/>
      <c r="M1093" s="685"/>
      <c r="N1093" s="686"/>
      <c r="O1093" s="687"/>
      <c r="P1093" s="687"/>
      <c r="Q1093" s="687"/>
      <c r="R1093" s="687"/>
      <c r="S1093" s="688"/>
      <c r="T1093" s="268"/>
      <c r="U1093" s="539"/>
      <c r="V1093" s="299" t="str">
        <f t="shared" si="20"/>
        <v>20.16</v>
      </c>
      <c r="W1093" s="299">
        <f t="shared" si="478"/>
        <v>0</v>
      </c>
      <c r="X1093" s="319"/>
      <c r="Y1093" s="319"/>
      <c r="Z1093" s="319"/>
      <c r="AA1093" s="319"/>
      <c r="AB1093" s="531"/>
      <c r="AN1093" s="641" t="str">
        <f t="shared" si="460"/>
        <v>revisar</v>
      </c>
      <c r="AO1093" s="641" t="str">
        <f t="shared" si="461"/>
        <v>ok</v>
      </c>
      <c r="AP1093" s="641" t="str">
        <f t="shared" si="462"/>
        <v>ok</v>
      </c>
      <c r="AQ1093" s="641" t="str">
        <f t="shared" si="463"/>
        <v>ok</v>
      </c>
      <c r="AR1093" s="641" t="str">
        <f t="shared" si="464"/>
        <v>ok</v>
      </c>
      <c r="AS1093" s="641" t="str">
        <f t="shared" si="465"/>
        <v>ok</v>
      </c>
      <c r="AT1093" s="641" t="str">
        <f t="shared" si="466"/>
        <v>ok</v>
      </c>
      <c r="AU1093" s="641" t="str">
        <f t="shared" si="467"/>
        <v>ok</v>
      </c>
      <c r="AV1093" s="641" t="str">
        <f t="shared" si="468"/>
        <v>ok</v>
      </c>
      <c r="AW1093" s="641" t="str">
        <f t="shared" si="469"/>
        <v>ok</v>
      </c>
      <c r="AX1093" s="641" t="str">
        <f t="shared" si="470"/>
        <v>ok</v>
      </c>
      <c r="AY1093" s="641" t="str">
        <f t="shared" si="471"/>
        <v>ok</v>
      </c>
      <c r="AZ1093" s="641" t="str">
        <f t="shared" si="472"/>
        <v>ok</v>
      </c>
      <c r="BA1093" s="641" t="str">
        <f t="shared" si="473"/>
        <v>ok</v>
      </c>
      <c r="BB1093" s="641" t="str">
        <f t="shared" si="474"/>
        <v>ok</v>
      </c>
      <c r="BC1093" s="641" t="str">
        <f t="shared" si="475"/>
        <v>ok</v>
      </c>
    </row>
    <row r="1094" spans="1:55" ht="12.75" hidden="1" customHeight="1">
      <c r="A1094" s="34"/>
      <c r="B1094" s="35">
        <f t="shared" si="477"/>
        <v>0</v>
      </c>
      <c r="C1094" s="34"/>
      <c r="D1094" s="253" t="s">
        <v>1179</v>
      </c>
      <c r="E1094" s="242"/>
      <c r="F1094" s="248"/>
      <c r="G1094" s="80"/>
      <c r="H1094" s="81"/>
      <c r="I1094" s="245"/>
      <c r="J1094" s="263"/>
      <c r="K1094" s="263"/>
      <c r="L1094" s="263"/>
      <c r="M1094" s="685"/>
      <c r="N1094" s="686"/>
      <c r="O1094" s="687"/>
      <c r="P1094" s="687"/>
      <c r="Q1094" s="687"/>
      <c r="R1094" s="687"/>
      <c r="S1094" s="688"/>
      <c r="T1094" s="268"/>
      <c r="U1094" s="539"/>
      <c r="V1094" s="299" t="str">
        <f t="shared" si="20"/>
        <v>20.17</v>
      </c>
      <c r="W1094" s="299">
        <f t="shared" si="478"/>
        <v>0</v>
      </c>
      <c r="X1094" s="268"/>
      <c r="Y1094" s="268"/>
      <c r="Z1094" s="268"/>
      <c r="AA1094" s="268"/>
      <c r="AB1094" s="533"/>
      <c r="AN1094" s="641" t="str">
        <f t="shared" si="460"/>
        <v>revisar</v>
      </c>
      <c r="AO1094" s="641" t="str">
        <f t="shared" si="461"/>
        <v>ok</v>
      </c>
      <c r="AP1094" s="641" t="str">
        <f t="shared" si="462"/>
        <v>ok</v>
      </c>
      <c r="AQ1094" s="641" t="str">
        <f t="shared" si="463"/>
        <v>ok</v>
      </c>
      <c r="AR1094" s="641" t="str">
        <f t="shared" si="464"/>
        <v>ok</v>
      </c>
      <c r="AS1094" s="641" t="str">
        <f t="shared" si="465"/>
        <v>ok</v>
      </c>
      <c r="AT1094" s="641" t="str">
        <f t="shared" si="466"/>
        <v>ok</v>
      </c>
      <c r="AU1094" s="641" t="str">
        <f t="shared" si="467"/>
        <v>ok</v>
      </c>
      <c r="AV1094" s="641" t="str">
        <f t="shared" si="468"/>
        <v>ok</v>
      </c>
      <c r="AW1094" s="641" t="str">
        <f t="shared" si="469"/>
        <v>ok</v>
      </c>
      <c r="AX1094" s="641" t="str">
        <f t="shared" si="470"/>
        <v>ok</v>
      </c>
      <c r="AY1094" s="641" t="str">
        <f t="shared" si="471"/>
        <v>ok</v>
      </c>
      <c r="AZ1094" s="641" t="str">
        <f t="shared" si="472"/>
        <v>ok</v>
      </c>
      <c r="BA1094" s="641" t="str">
        <f t="shared" si="473"/>
        <v>ok</v>
      </c>
      <c r="BB1094" s="641" t="str">
        <f t="shared" si="474"/>
        <v>ok</v>
      </c>
      <c r="BC1094" s="641" t="str">
        <f t="shared" si="475"/>
        <v>ok</v>
      </c>
    </row>
    <row r="1095" spans="1:55" ht="12.75" hidden="1" customHeight="1">
      <c r="A1095" s="34"/>
      <c r="B1095" s="35">
        <f t="shared" si="477"/>
        <v>0</v>
      </c>
      <c r="C1095" s="34"/>
      <c r="D1095" s="250" t="s">
        <v>1180</v>
      </c>
      <c r="E1095" s="242"/>
      <c r="F1095" s="248"/>
      <c r="G1095" s="80"/>
      <c r="H1095" s="81"/>
      <c r="I1095" s="245"/>
      <c r="J1095" s="263"/>
      <c r="K1095" s="263"/>
      <c r="L1095" s="263"/>
      <c r="M1095" s="685"/>
      <c r="N1095" s="686"/>
      <c r="O1095" s="687"/>
      <c r="P1095" s="687"/>
      <c r="Q1095" s="687"/>
      <c r="R1095" s="687"/>
      <c r="S1095" s="688"/>
      <c r="T1095" s="268"/>
      <c r="U1095" s="539"/>
      <c r="V1095" s="299" t="str">
        <f t="shared" si="20"/>
        <v>20.18</v>
      </c>
      <c r="W1095" s="299">
        <f t="shared" si="478"/>
        <v>0</v>
      </c>
      <c r="X1095" s="268"/>
      <c r="Y1095" s="268"/>
      <c r="Z1095" s="268"/>
      <c r="AA1095" s="268"/>
      <c r="AB1095" s="533"/>
      <c r="AN1095" s="641" t="str">
        <f t="shared" si="460"/>
        <v>revisar</v>
      </c>
      <c r="AO1095" s="641" t="str">
        <f t="shared" si="461"/>
        <v>ok</v>
      </c>
      <c r="AP1095" s="641" t="str">
        <f t="shared" si="462"/>
        <v>ok</v>
      </c>
      <c r="AQ1095" s="641" t="str">
        <f t="shared" si="463"/>
        <v>ok</v>
      </c>
      <c r="AR1095" s="641" t="str">
        <f t="shared" si="464"/>
        <v>ok</v>
      </c>
      <c r="AS1095" s="641" t="str">
        <f t="shared" si="465"/>
        <v>ok</v>
      </c>
      <c r="AT1095" s="641" t="str">
        <f t="shared" si="466"/>
        <v>ok</v>
      </c>
      <c r="AU1095" s="641" t="str">
        <f t="shared" si="467"/>
        <v>ok</v>
      </c>
      <c r="AV1095" s="641" t="str">
        <f t="shared" si="468"/>
        <v>ok</v>
      </c>
      <c r="AW1095" s="641" t="str">
        <f t="shared" si="469"/>
        <v>ok</v>
      </c>
      <c r="AX1095" s="641" t="str">
        <f t="shared" si="470"/>
        <v>ok</v>
      </c>
      <c r="AY1095" s="641" t="str">
        <f t="shared" si="471"/>
        <v>ok</v>
      </c>
      <c r="AZ1095" s="641" t="str">
        <f t="shared" si="472"/>
        <v>ok</v>
      </c>
      <c r="BA1095" s="641" t="str">
        <f t="shared" si="473"/>
        <v>ok</v>
      </c>
      <c r="BB1095" s="641" t="str">
        <f t="shared" si="474"/>
        <v>ok</v>
      </c>
      <c r="BC1095" s="641" t="str">
        <f t="shared" si="475"/>
        <v>ok</v>
      </c>
    </row>
    <row r="1096" spans="1:55" ht="12.75" hidden="1" customHeight="1">
      <c r="A1096" s="34"/>
      <c r="B1096" s="35">
        <f t="shared" si="477"/>
        <v>0</v>
      </c>
      <c r="C1096" s="34"/>
      <c r="D1096" s="253" t="s">
        <v>1181</v>
      </c>
      <c r="E1096" s="242"/>
      <c r="F1096" s="248"/>
      <c r="G1096" s="80"/>
      <c r="H1096" s="81"/>
      <c r="I1096" s="245"/>
      <c r="J1096" s="263"/>
      <c r="K1096" s="263"/>
      <c r="L1096" s="263"/>
      <c r="M1096" s="685"/>
      <c r="N1096" s="686"/>
      <c r="O1096" s="687"/>
      <c r="P1096" s="687"/>
      <c r="Q1096" s="687"/>
      <c r="R1096" s="687"/>
      <c r="S1096" s="688"/>
      <c r="T1096" s="268"/>
      <c r="U1096" s="539"/>
      <c r="V1096" s="299" t="str">
        <f t="shared" si="20"/>
        <v>20.19</v>
      </c>
      <c r="W1096" s="299">
        <f t="shared" si="478"/>
        <v>0</v>
      </c>
      <c r="X1096" s="268"/>
      <c r="Y1096" s="268"/>
      <c r="Z1096" s="268"/>
      <c r="AA1096" s="268"/>
      <c r="AB1096" s="533"/>
      <c r="AN1096" s="641" t="str">
        <f t="shared" si="460"/>
        <v>revisar</v>
      </c>
      <c r="AO1096" s="641" t="str">
        <f t="shared" si="461"/>
        <v>ok</v>
      </c>
      <c r="AP1096" s="641" t="str">
        <f t="shared" si="462"/>
        <v>ok</v>
      </c>
      <c r="AQ1096" s="641" t="str">
        <f t="shared" si="463"/>
        <v>ok</v>
      </c>
      <c r="AR1096" s="641" t="str">
        <f t="shared" si="464"/>
        <v>ok</v>
      </c>
      <c r="AS1096" s="641" t="str">
        <f t="shared" si="465"/>
        <v>ok</v>
      </c>
      <c r="AT1096" s="641" t="str">
        <f t="shared" si="466"/>
        <v>ok</v>
      </c>
      <c r="AU1096" s="641" t="str">
        <f t="shared" si="467"/>
        <v>ok</v>
      </c>
      <c r="AV1096" s="641" t="str">
        <f t="shared" si="468"/>
        <v>ok</v>
      </c>
      <c r="AW1096" s="641" t="str">
        <f t="shared" si="469"/>
        <v>ok</v>
      </c>
      <c r="AX1096" s="641" t="str">
        <f t="shared" si="470"/>
        <v>ok</v>
      </c>
      <c r="AY1096" s="641" t="str">
        <f t="shared" si="471"/>
        <v>ok</v>
      </c>
      <c r="AZ1096" s="641" t="str">
        <f t="shared" si="472"/>
        <v>ok</v>
      </c>
      <c r="BA1096" s="641" t="str">
        <f t="shared" si="473"/>
        <v>ok</v>
      </c>
      <c r="BB1096" s="641" t="str">
        <f t="shared" si="474"/>
        <v>ok</v>
      </c>
      <c r="BC1096" s="641" t="str">
        <f t="shared" si="475"/>
        <v>ok</v>
      </c>
    </row>
    <row r="1097" spans="1:55" ht="12.75" hidden="1" customHeight="1">
      <c r="A1097" s="34"/>
      <c r="B1097" s="35">
        <f t="shared" si="477"/>
        <v>0</v>
      </c>
      <c r="C1097" s="34"/>
      <c r="D1097" s="250" t="s">
        <v>1182</v>
      </c>
      <c r="E1097" s="242"/>
      <c r="F1097" s="248"/>
      <c r="G1097" s="80"/>
      <c r="H1097" s="81"/>
      <c r="I1097" s="245"/>
      <c r="J1097" s="263"/>
      <c r="K1097" s="263"/>
      <c r="L1097" s="263"/>
      <c r="M1097" s="685"/>
      <c r="N1097" s="686"/>
      <c r="O1097" s="687"/>
      <c r="P1097" s="687"/>
      <c r="Q1097" s="687"/>
      <c r="R1097" s="687"/>
      <c r="S1097" s="688"/>
      <c r="T1097" s="268"/>
      <c r="U1097" s="539"/>
      <c r="V1097" s="299" t="str">
        <f t="shared" si="20"/>
        <v>20.20</v>
      </c>
      <c r="W1097" s="299">
        <f t="shared" si="478"/>
        <v>0</v>
      </c>
      <c r="X1097" s="268"/>
      <c r="Y1097" s="268"/>
      <c r="Z1097" s="268"/>
      <c r="AA1097" s="268"/>
      <c r="AB1097" s="533"/>
      <c r="AN1097" s="641" t="str">
        <f t="shared" si="460"/>
        <v>revisar</v>
      </c>
      <c r="AO1097" s="641" t="str">
        <f t="shared" si="461"/>
        <v>ok</v>
      </c>
      <c r="AP1097" s="641" t="str">
        <f t="shared" si="462"/>
        <v>ok</v>
      </c>
      <c r="AQ1097" s="641" t="str">
        <f t="shared" si="463"/>
        <v>ok</v>
      </c>
      <c r="AR1097" s="641" t="str">
        <f t="shared" si="464"/>
        <v>ok</v>
      </c>
      <c r="AS1097" s="641" t="str">
        <f t="shared" si="465"/>
        <v>ok</v>
      </c>
      <c r="AT1097" s="641" t="str">
        <f t="shared" si="466"/>
        <v>ok</v>
      </c>
      <c r="AU1097" s="641" t="str">
        <f t="shared" si="467"/>
        <v>ok</v>
      </c>
      <c r="AV1097" s="641" t="str">
        <f t="shared" si="468"/>
        <v>ok</v>
      </c>
      <c r="AW1097" s="641" t="str">
        <f t="shared" si="469"/>
        <v>ok</v>
      </c>
      <c r="AX1097" s="641" t="str">
        <f t="shared" si="470"/>
        <v>ok</v>
      </c>
      <c r="AY1097" s="641" t="str">
        <f t="shared" si="471"/>
        <v>ok</v>
      </c>
      <c r="AZ1097" s="641" t="str">
        <f t="shared" si="472"/>
        <v>ok</v>
      </c>
      <c r="BA1097" s="641" t="str">
        <f t="shared" si="473"/>
        <v>ok</v>
      </c>
      <c r="BB1097" s="641" t="str">
        <f t="shared" si="474"/>
        <v>ok</v>
      </c>
      <c r="BC1097" s="641" t="str">
        <f t="shared" si="475"/>
        <v>ok</v>
      </c>
    </row>
    <row r="1098" spans="1:55" ht="12.75" hidden="1" customHeight="1">
      <c r="A1098" s="34"/>
      <c r="B1098" s="35">
        <f t="shared" si="477"/>
        <v>0</v>
      </c>
      <c r="C1098" s="34"/>
      <c r="D1098" s="253" t="s">
        <v>1183</v>
      </c>
      <c r="E1098" s="242"/>
      <c r="F1098" s="248"/>
      <c r="G1098" s="80"/>
      <c r="H1098" s="81"/>
      <c r="I1098" s="245"/>
      <c r="J1098" s="263"/>
      <c r="K1098" s="263"/>
      <c r="L1098" s="263"/>
      <c r="M1098" s="685"/>
      <c r="N1098" s="686"/>
      <c r="O1098" s="687"/>
      <c r="P1098" s="687"/>
      <c r="Q1098" s="687"/>
      <c r="R1098" s="687"/>
      <c r="S1098" s="688"/>
      <c r="T1098" s="268"/>
      <c r="U1098" s="539"/>
      <c r="V1098" s="299" t="str">
        <f t="shared" si="20"/>
        <v>20.21</v>
      </c>
      <c r="W1098" s="299">
        <f t="shared" si="478"/>
        <v>0</v>
      </c>
      <c r="X1098" s="268"/>
      <c r="Y1098" s="268"/>
      <c r="Z1098" s="268"/>
      <c r="AA1098" s="268"/>
      <c r="AB1098" s="533"/>
      <c r="AN1098" s="641" t="str">
        <f t="shared" si="460"/>
        <v>revisar</v>
      </c>
      <c r="AO1098" s="641" t="str">
        <f t="shared" si="461"/>
        <v>ok</v>
      </c>
      <c r="AP1098" s="641" t="str">
        <f t="shared" si="462"/>
        <v>ok</v>
      </c>
      <c r="AQ1098" s="641" t="str">
        <f t="shared" si="463"/>
        <v>ok</v>
      </c>
      <c r="AR1098" s="641" t="str">
        <f t="shared" si="464"/>
        <v>ok</v>
      </c>
      <c r="AS1098" s="641" t="str">
        <f t="shared" si="465"/>
        <v>ok</v>
      </c>
      <c r="AT1098" s="641" t="str">
        <f t="shared" si="466"/>
        <v>ok</v>
      </c>
      <c r="AU1098" s="641" t="str">
        <f t="shared" si="467"/>
        <v>ok</v>
      </c>
      <c r="AV1098" s="641" t="str">
        <f t="shared" si="468"/>
        <v>ok</v>
      </c>
      <c r="AW1098" s="641" t="str">
        <f t="shared" si="469"/>
        <v>ok</v>
      </c>
      <c r="AX1098" s="641" t="str">
        <f t="shared" si="470"/>
        <v>ok</v>
      </c>
      <c r="AY1098" s="641" t="str">
        <f t="shared" si="471"/>
        <v>ok</v>
      </c>
      <c r="AZ1098" s="641" t="str">
        <f t="shared" si="472"/>
        <v>ok</v>
      </c>
      <c r="BA1098" s="641" t="str">
        <f t="shared" si="473"/>
        <v>ok</v>
      </c>
      <c r="BB1098" s="641" t="str">
        <f t="shared" si="474"/>
        <v>ok</v>
      </c>
      <c r="BC1098" s="641" t="str">
        <f t="shared" si="475"/>
        <v>ok</v>
      </c>
    </row>
    <row r="1099" spans="1:55" ht="12.75" hidden="1" customHeight="1">
      <c r="A1099" s="34"/>
      <c r="B1099" s="35">
        <f t="shared" si="477"/>
        <v>0</v>
      </c>
      <c r="C1099" s="34"/>
      <c r="D1099" s="250" t="s">
        <v>1184</v>
      </c>
      <c r="E1099" s="242"/>
      <c r="F1099" s="248"/>
      <c r="G1099" s="80"/>
      <c r="H1099" s="81"/>
      <c r="I1099" s="245"/>
      <c r="J1099" s="263"/>
      <c r="K1099" s="263"/>
      <c r="L1099" s="263"/>
      <c r="M1099" s="685"/>
      <c r="N1099" s="686"/>
      <c r="O1099" s="687"/>
      <c r="P1099" s="687"/>
      <c r="Q1099" s="687"/>
      <c r="R1099" s="687"/>
      <c r="S1099" s="688"/>
      <c r="T1099" s="268"/>
      <c r="U1099" s="539"/>
      <c r="V1099" s="299" t="str">
        <f t="shared" si="20"/>
        <v>20.22</v>
      </c>
      <c r="W1099" s="299">
        <f t="shared" si="478"/>
        <v>0</v>
      </c>
      <c r="X1099" s="268"/>
      <c r="Y1099" s="268"/>
      <c r="Z1099" s="268"/>
      <c r="AA1099" s="268"/>
      <c r="AB1099" s="533"/>
      <c r="AN1099" s="641" t="str">
        <f t="shared" si="460"/>
        <v>revisar</v>
      </c>
      <c r="AO1099" s="641" t="str">
        <f t="shared" si="461"/>
        <v>ok</v>
      </c>
      <c r="AP1099" s="641" t="str">
        <f t="shared" si="462"/>
        <v>ok</v>
      </c>
      <c r="AQ1099" s="641" t="str">
        <f t="shared" si="463"/>
        <v>ok</v>
      </c>
      <c r="AR1099" s="641" t="str">
        <f t="shared" si="464"/>
        <v>ok</v>
      </c>
      <c r="AS1099" s="641" t="str">
        <f t="shared" si="465"/>
        <v>ok</v>
      </c>
      <c r="AT1099" s="641" t="str">
        <f t="shared" si="466"/>
        <v>ok</v>
      </c>
      <c r="AU1099" s="641" t="str">
        <f t="shared" si="467"/>
        <v>ok</v>
      </c>
      <c r="AV1099" s="641" t="str">
        <f t="shared" si="468"/>
        <v>ok</v>
      </c>
      <c r="AW1099" s="641" t="str">
        <f t="shared" si="469"/>
        <v>ok</v>
      </c>
      <c r="AX1099" s="641" t="str">
        <f t="shared" si="470"/>
        <v>ok</v>
      </c>
      <c r="AY1099" s="641" t="str">
        <f t="shared" si="471"/>
        <v>ok</v>
      </c>
      <c r="AZ1099" s="641" t="str">
        <f t="shared" si="472"/>
        <v>ok</v>
      </c>
      <c r="BA1099" s="641" t="str">
        <f t="shared" si="473"/>
        <v>ok</v>
      </c>
      <c r="BB1099" s="641" t="str">
        <f t="shared" si="474"/>
        <v>ok</v>
      </c>
      <c r="BC1099" s="641" t="str">
        <f t="shared" si="475"/>
        <v>ok</v>
      </c>
    </row>
    <row r="1100" spans="1:55" ht="12.75" hidden="1" customHeight="1">
      <c r="A1100" s="34"/>
      <c r="B1100" s="35">
        <f t="shared" si="477"/>
        <v>0</v>
      </c>
      <c r="C1100" s="34"/>
      <c r="D1100" s="253" t="s">
        <v>1185</v>
      </c>
      <c r="E1100" s="242"/>
      <c r="F1100" s="248"/>
      <c r="G1100" s="80"/>
      <c r="H1100" s="81"/>
      <c r="I1100" s="245"/>
      <c r="J1100" s="263"/>
      <c r="K1100" s="263"/>
      <c r="L1100" s="263"/>
      <c r="M1100" s="685"/>
      <c r="N1100" s="686"/>
      <c r="O1100" s="687"/>
      <c r="P1100" s="687"/>
      <c r="Q1100" s="687"/>
      <c r="R1100" s="687"/>
      <c r="S1100" s="688"/>
      <c r="T1100" s="268"/>
      <c r="U1100" s="539"/>
      <c r="V1100" s="299" t="str">
        <f t="shared" si="20"/>
        <v>20.23</v>
      </c>
      <c r="W1100" s="299">
        <f t="shared" si="478"/>
        <v>0</v>
      </c>
      <c r="X1100" s="268"/>
      <c r="Y1100" s="268"/>
      <c r="Z1100" s="268"/>
      <c r="AA1100" s="268"/>
      <c r="AB1100" s="533"/>
      <c r="AN1100" s="641" t="str">
        <f t="shared" si="460"/>
        <v>revisar</v>
      </c>
      <c r="AO1100" s="641" t="str">
        <f t="shared" si="461"/>
        <v>ok</v>
      </c>
      <c r="AP1100" s="641" t="str">
        <f t="shared" si="462"/>
        <v>ok</v>
      </c>
      <c r="AQ1100" s="641" t="str">
        <f t="shared" si="463"/>
        <v>ok</v>
      </c>
      <c r="AR1100" s="641" t="str">
        <f t="shared" si="464"/>
        <v>ok</v>
      </c>
      <c r="AS1100" s="641" t="str">
        <f t="shared" si="465"/>
        <v>ok</v>
      </c>
      <c r="AT1100" s="641" t="str">
        <f t="shared" si="466"/>
        <v>ok</v>
      </c>
      <c r="AU1100" s="641" t="str">
        <f t="shared" si="467"/>
        <v>ok</v>
      </c>
      <c r="AV1100" s="641" t="str">
        <f t="shared" si="468"/>
        <v>ok</v>
      </c>
      <c r="AW1100" s="641" t="str">
        <f t="shared" si="469"/>
        <v>ok</v>
      </c>
      <c r="AX1100" s="641" t="str">
        <f t="shared" si="470"/>
        <v>ok</v>
      </c>
      <c r="AY1100" s="641" t="str">
        <f t="shared" si="471"/>
        <v>ok</v>
      </c>
      <c r="AZ1100" s="641" t="str">
        <f t="shared" si="472"/>
        <v>ok</v>
      </c>
      <c r="BA1100" s="641" t="str">
        <f t="shared" si="473"/>
        <v>ok</v>
      </c>
      <c r="BB1100" s="641" t="str">
        <f t="shared" si="474"/>
        <v>ok</v>
      </c>
      <c r="BC1100" s="641" t="str">
        <f t="shared" si="475"/>
        <v>ok</v>
      </c>
    </row>
    <row r="1101" spans="1:55" ht="12.75" hidden="1" customHeight="1">
      <c r="A1101" s="34"/>
      <c r="B1101" s="35">
        <f t="shared" si="477"/>
        <v>0</v>
      </c>
      <c r="C1101" s="34"/>
      <c r="D1101" s="250" t="s">
        <v>1186</v>
      </c>
      <c r="E1101" s="242"/>
      <c r="F1101" s="248"/>
      <c r="G1101" s="80"/>
      <c r="H1101" s="81"/>
      <c r="I1101" s="245"/>
      <c r="J1101" s="263"/>
      <c r="K1101" s="263"/>
      <c r="L1101" s="263"/>
      <c r="M1101" s="685"/>
      <c r="N1101" s="686"/>
      <c r="O1101" s="687"/>
      <c r="P1101" s="687"/>
      <c r="Q1101" s="687"/>
      <c r="R1101" s="687"/>
      <c r="S1101" s="688"/>
      <c r="T1101" s="268"/>
      <c r="U1101" s="539"/>
      <c r="V1101" s="299" t="str">
        <f t="shared" si="20"/>
        <v>20.24</v>
      </c>
      <c r="W1101" s="299">
        <f t="shared" si="478"/>
        <v>0</v>
      </c>
      <c r="X1101" s="268"/>
      <c r="Y1101" s="268"/>
      <c r="Z1101" s="268"/>
      <c r="AA1101" s="268"/>
      <c r="AB1101" s="533"/>
      <c r="AN1101" s="641" t="str">
        <f t="shared" si="460"/>
        <v>revisar</v>
      </c>
      <c r="AO1101" s="641" t="str">
        <f t="shared" si="461"/>
        <v>ok</v>
      </c>
      <c r="AP1101" s="641" t="str">
        <f t="shared" si="462"/>
        <v>ok</v>
      </c>
      <c r="AQ1101" s="641" t="str">
        <f t="shared" si="463"/>
        <v>ok</v>
      </c>
      <c r="AR1101" s="641" t="str">
        <f t="shared" si="464"/>
        <v>ok</v>
      </c>
      <c r="AS1101" s="641" t="str">
        <f t="shared" si="465"/>
        <v>ok</v>
      </c>
      <c r="AT1101" s="641" t="str">
        <f t="shared" si="466"/>
        <v>ok</v>
      </c>
      <c r="AU1101" s="641" t="str">
        <f t="shared" si="467"/>
        <v>ok</v>
      </c>
      <c r="AV1101" s="641" t="str">
        <f t="shared" si="468"/>
        <v>ok</v>
      </c>
      <c r="AW1101" s="641" t="str">
        <f t="shared" si="469"/>
        <v>ok</v>
      </c>
      <c r="AX1101" s="641" t="str">
        <f t="shared" si="470"/>
        <v>ok</v>
      </c>
      <c r="AY1101" s="641" t="str">
        <f t="shared" si="471"/>
        <v>ok</v>
      </c>
      <c r="AZ1101" s="641" t="str">
        <f t="shared" si="472"/>
        <v>ok</v>
      </c>
      <c r="BA1101" s="641" t="str">
        <f t="shared" si="473"/>
        <v>ok</v>
      </c>
      <c r="BB1101" s="641" t="str">
        <f t="shared" si="474"/>
        <v>ok</v>
      </c>
      <c r="BC1101" s="641" t="str">
        <f t="shared" si="475"/>
        <v>ok</v>
      </c>
    </row>
    <row r="1102" spans="1:55" ht="12.75" hidden="1" customHeight="1">
      <c r="A1102" s="34"/>
      <c r="B1102" s="35">
        <f t="shared" si="477"/>
        <v>0</v>
      </c>
      <c r="C1102" s="34"/>
      <c r="D1102" s="253" t="s">
        <v>1187</v>
      </c>
      <c r="E1102" s="242"/>
      <c r="F1102" s="248"/>
      <c r="G1102" s="80"/>
      <c r="H1102" s="81"/>
      <c r="I1102" s="245"/>
      <c r="J1102" s="263"/>
      <c r="K1102" s="263"/>
      <c r="L1102" s="263"/>
      <c r="M1102" s="685"/>
      <c r="N1102" s="686"/>
      <c r="O1102" s="687"/>
      <c r="P1102" s="687"/>
      <c r="Q1102" s="687"/>
      <c r="R1102" s="687"/>
      <c r="S1102" s="688"/>
      <c r="T1102" s="268"/>
      <c r="U1102" s="539"/>
      <c r="V1102" s="299" t="str">
        <f t="shared" si="20"/>
        <v>20.25</v>
      </c>
      <c r="W1102" s="299">
        <f t="shared" si="478"/>
        <v>0</v>
      </c>
      <c r="X1102" s="268"/>
      <c r="Y1102" s="268"/>
      <c r="Z1102" s="268"/>
      <c r="AA1102" s="268"/>
      <c r="AB1102" s="533"/>
      <c r="AN1102" s="641" t="str">
        <f t="shared" si="460"/>
        <v>revisar</v>
      </c>
      <c r="AO1102" s="641" t="str">
        <f t="shared" si="461"/>
        <v>ok</v>
      </c>
      <c r="AP1102" s="641" t="str">
        <f t="shared" si="462"/>
        <v>ok</v>
      </c>
      <c r="AQ1102" s="641" t="str">
        <f t="shared" si="463"/>
        <v>ok</v>
      </c>
      <c r="AR1102" s="641" t="str">
        <f t="shared" si="464"/>
        <v>ok</v>
      </c>
      <c r="AS1102" s="641" t="str">
        <f t="shared" si="465"/>
        <v>ok</v>
      </c>
      <c r="AT1102" s="641" t="str">
        <f t="shared" si="466"/>
        <v>ok</v>
      </c>
      <c r="AU1102" s="641" t="str">
        <f t="shared" si="467"/>
        <v>ok</v>
      </c>
      <c r="AV1102" s="641" t="str">
        <f t="shared" si="468"/>
        <v>ok</v>
      </c>
      <c r="AW1102" s="641" t="str">
        <f t="shared" si="469"/>
        <v>ok</v>
      </c>
      <c r="AX1102" s="641" t="str">
        <f t="shared" si="470"/>
        <v>ok</v>
      </c>
      <c r="AY1102" s="641" t="str">
        <f t="shared" si="471"/>
        <v>ok</v>
      </c>
      <c r="AZ1102" s="641" t="str">
        <f t="shared" si="472"/>
        <v>ok</v>
      </c>
      <c r="BA1102" s="641" t="str">
        <f t="shared" si="473"/>
        <v>ok</v>
      </c>
      <c r="BB1102" s="641" t="str">
        <f t="shared" si="474"/>
        <v>ok</v>
      </c>
      <c r="BC1102" s="641" t="str">
        <f t="shared" si="475"/>
        <v>ok</v>
      </c>
    </row>
    <row r="1103" spans="1:55" ht="12.75" hidden="1" customHeight="1">
      <c r="A1103" s="34"/>
      <c r="B1103" s="35">
        <f t="shared" si="477"/>
        <v>0</v>
      </c>
      <c r="C1103" s="34"/>
      <c r="D1103" s="250" t="s">
        <v>1188</v>
      </c>
      <c r="E1103" s="242"/>
      <c r="F1103" s="248"/>
      <c r="G1103" s="80"/>
      <c r="H1103" s="81"/>
      <c r="I1103" s="245"/>
      <c r="J1103" s="263"/>
      <c r="K1103" s="263"/>
      <c r="L1103" s="263"/>
      <c r="M1103" s="685"/>
      <c r="N1103" s="686"/>
      <c r="O1103" s="687"/>
      <c r="P1103" s="687"/>
      <c r="Q1103" s="687"/>
      <c r="R1103" s="687"/>
      <c r="S1103" s="688"/>
      <c r="T1103" s="268"/>
      <c r="U1103" s="539"/>
      <c r="V1103" s="299" t="str">
        <f t="shared" si="20"/>
        <v>20.26</v>
      </c>
      <c r="W1103" s="299">
        <f t="shared" si="478"/>
        <v>0</v>
      </c>
      <c r="X1103" s="268"/>
      <c r="Y1103" s="268"/>
      <c r="Z1103" s="268"/>
      <c r="AA1103" s="268"/>
      <c r="AB1103" s="533"/>
      <c r="AN1103" s="641" t="str">
        <f t="shared" si="460"/>
        <v>revisar</v>
      </c>
      <c r="AO1103" s="641" t="str">
        <f t="shared" si="461"/>
        <v>ok</v>
      </c>
      <c r="AP1103" s="641" t="str">
        <f t="shared" si="462"/>
        <v>ok</v>
      </c>
      <c r="AQ1103" s="641" t="str">
        <f t="shared" si="463"/>
        <v>ok</v>
      </c>
      <c r="AR1103" s="641" t="str">
        <f t="shared" si="464"/>
        <v>ok</v>
      </c>
      <c r="AS1103" s="641" t="str">
        <f t="shared" si="465"/>
        <v>ok</v>
      </c>
      <c r="AT1103" s="641" t="str">
        <f t="shared" si="466"/>
        <v>ok</v>
      </c>
      <c r="AU1103" s="641" t="str">
        <f t="shared" si="467"/>
        <v>ok</v>
      </c>
      <c r="AV1103" s="641" t="str">
        <f t="shared" si="468"/>
        <v>ok</v>
      </c>
      <c r="AW1103" s="641" t="str">
        <f t="shared" si="469"/>
        <v>ok</v>
      </c>
      <c r="AX1103" s="641" t="str">
        <f t="shared" si="470"/>
        <v>ok</v>
      </c>
      <c r="AY1103" s="641" t="str">
        <f t="shared" si="471"/>
        <v>ok</v>
      </c>
      <c r="AZ1103" s="641" t="str">
        <f t="shared" si="472"/>
        <v>ok</v>
      </c>
      <c r="BA1103" s="641" t="str">
        <f t="shared" si="473"/>
        <v>ok</v>
      </c>
      <c r="BB1103" s="641" t="str">
        <f t="shared" si="474"/>
        <v>ok</v>
      </c>
      <c r="BC1103" s="641" t="str">
        <f t="shared" si="475"/>
        <v>ok</v>
      </c>
    </row>
    <row r="1104" spans="1:55" ht="12.75" hidden="1" customHeight="1">
      <c r="A1104" s="34"/>
      <c r="B1104" s="35">
        <f t="shared" si="477"/>
        <v>0</v>
      </c>
      <c r="C1104" s="34"/>
      <c r="D1104" s="253" t="s">
        <v>1189</v>
      </c>
      <c r="E1104" s="242"/>
      <c r="F1104" s="248"/>
      <c r="G1104" s="80"/>
      <c r="H1104" s="81"/>
      <c r="I1104" s="245"/>
      <c r="J1104" s="263"/>
      <c r="K1104" s="263"/>
      <c r="L1104" s="263"/>
      <c r="M1104" s="685"/>
      <c r="N1104" s="686"/>
      <c r="O1104" s="687"/>
      <c r="P1104" s="687"/>
      <c r="Q1104" s="687"/>
      <c r="R1104" s="687"/>
      <c r="S1104" s="688"/>
      <c r="T1104" s="268"/>
      <c r="U1104" s="539"/>
      <c r="V1104" s="299" t="str">
        <f t="shared" si="20"/>
        <v>20.27</v>
      </c>
      <c r="W1104" s="299">
        <f t="shared" si="478"/>
        <v>0</v>
      </c>
      <c r="X1104" s="268"/>
      <c r="Y1104" s="268"/>
      <c r="Z1104" s="268"/>
      <c r="AA1104" s="268"/>
      <c r="AB1104" s="533"/>
      <c r="AN1104" s="641" t="str">
        <f t="shared" si="460"/>
        <v>revisar</v>
      </c>
      <c r="AO1104" s="641" t="str">
        <f t="shared" si="461"/>
        <v>ok</v>
      </c>
      <c r="AP1104" s="641" t="str">
        <f t="shared" si="462"/>
        <v>ok</v>
      </c>
      <c r="AQ1104" s="641" t="str">
        <f t="shared" si="463"/>
        <v>ok</v>
      </c>
      <c r="AR1104" s="641" t="str">
        <f t="shared" si="464"/>
        <v>ok</v>
      </c>
      <c r="AS1104" s="641" t="str">
        <f t="shared" si="465"/>
        <v>ok</v>
      </c>
      <c r="AT1104" s="641" t="str">
        <f t="shared" si="466"/>
        <v>ok</v>
      </c>
      <c r="AU1104" s="641" t="str">
        <f t="shared" si="467"/>
        <v>ok</v>
      </c>
      <c r="AV1104" s="641" t="str">
        <f t="shared" si="468"/>
        <v>ok</v>
      </c>
      <c r="AW1104" s="641" t="str">
        <f t="shared" si="469"/>
        <v>ok</v>
      </c>
      <c r="AX1104" s="641" t="str">
        <f t="shared" si="470"/>
        <v>ok</v>
      </c>
      <c r="AY1104" s="641" t="str">
        <f t="shared" si="471"/>
        <v>ok</v>
      </c>
      <c r="AZ1104" s="641" t="str">
        <f t="shared" si="472"/>
        <v>ok</v>
      </c>
      <c r="BA1104" s="641" t="str">
        <f t="shared" si="473"/>
        <v>ok</v>
      </c>
      <c r="BB1104" s="641" t="str">
        <f t="shared" si="474"/>
        <v>ok</v>
      </c>
      <c r="BC1104" s="641" t="str">
        <f t="shared" si="475"/>
        <v>ok</v>
      </c>
    </row>
    <row r="1105" spans="1:55" ht="12.75" hidden="1" customHeight="1">
      <c r="A1105" s="34"/>
      <c r="B1105" s="35">
        <f t="shared" si="477"/>
        <v>0</v>
      </c>
      <c r="C1105" s="34"/>
      <c r="D1105" s="250" t="s">
        <v>1190</v>
      </c>
      <c r="E1105" s="242"/>
      <c r="F1105" s="248"/>
      <c r="G1105" s="80"/>
      <c r="H1105" s="81"/>
      <c r="I1105" s="245"/>
      <c r="J1105" s="263"/>
      <c r="K1105" s="263"/>
      <c r="L1105" s="263"/>
      <c r="M1105" s="685"/>
      <c r="N1105" s="686"/>
      <c r="O1105" s="687"/>
      <c r="P1105" s="687"/>
      <c r="Q1105" s="687"/>
      <c r="R1105" s="687"/>
      <c r="S1105" s="688"/>
      <c r="T1105" s="268"/>
      <c r="U1105" s="539"/>
      <c r="V1105" s="299" t="str">
        <f t="shared" si="20"/>
        <v>20.28</v>
      </c>
      <c r="W1105" s="299">
        <f t="shared" si="478"/>
        <v>0</v>
      </c>
      <c r="X1105" s="268"/>
      <c r="Y1105" s="268"/>
      <c r="Z1105" s="268"/>
      <c r="AA1105" s="268"/>
      <c r="AB1105" s="533"/>
      <c r="AN1105" s="641" t="str">
        <f t="shared" si="460"/>
        <v>revisar</v>
      </c>
      <c r="AO1105" s="641" t="str">
        <f t="shared" si="461"/>
        <v>ok</v>
      </c>
      <c r="AP1105" s="641" t="str">
        <f t="shared" si="462"/>
        <v>ok</v>
      </c>
      <c r="AQ1105" s="641" t="str">
        <f t="shared" si="463"/>
        <v>ok</v>
      </c>
      <c r="AR1105" s="641" t="str">
        <f t="shared" si="464"/>
        <v>ok</v>
      </c>
      <c r="AS1105" s="641" t="str">
        <f t="shared" si="465"/>
        <v>ok</v>
      </c>
      <c r="AT1105" s="641" t="str">
        <f t="shared" si="466"/>
        <v>ok</v>
      </c>
      <c r="AU1105" s="641" t="str">
        <f t="shared" si="467"/>
        <v>ok</v>
      </c>
      <c r="AV1105" s="641" t="str">
        <f t="shared" si="468"/>
        <v>ok</v>
      </c>
      <c r="AW1105" s="641" t="str">
        <f t="shared" si="469"/>
        <v>ok</v>
      </c>
      <c r="AX1105" s="641" t="str">
        <f t="shared" si="470"/>
        <v>ok</v>
      </c>
      <c r="AY1105" s="641" t="str">
        <f t="shared" si="471"/>
        <v>ok</v>
      </c>
      <c r="AZ1105" s="641" t="str">
        <f t="shared" si="472"/>
        <v>ok</v>
      </c>
      <c r="BA1105" s="641" t="str">
        <f t="shared" si="473"/>
        <v>ok</v>
      </c>
      <c r="BB1105" s="641" t="str">
        <f t="shared" si="474"/>
        <v>ok</v>
      </c>
      <c r="BC1105" s="641" t="str">
        <f t="shared" si="475"/>
        <v>ok</v>
      </c>
    </row>
    <row r="1106" spans="1:55" ht="12.75" hidden="1" customHeight="1">
      <c r="A1106" s="34"/>
      <c r="B1106" s="35">
        <f t="shared" si="477"/>
        <v>0</v>
      </c>
      <c r="C1106" s="34"/>
      <c r="D1106" s="253" t="s">
        <v>1191</v>
      </c>
      <c r="E1106" s="242"/>
      <c r="F1106" s="248"/>
      <c r="G1106" s="80"/>
      <c r="H1106" s="81"/>
      <c r="I1106" s="245"/>
      <c r="J1106" s="263"/>
      <c r="K1106" s="263"/>
      <c r="L1106" s="263"/>
      <c r="M1106" s="685"/>
      <c r="N1106" s="686"/>
      <c r="O1106" s="687"/>
      <c r="P1106" s="687"/>
      <c r="Q1106" s="687"/>
      <c r="R1106" s="687"/>
      <c r="S1106" s="688"/>
      <c r="T1106" s="268"/>
      <c r="U1106" s="539"/>
      <c r="V1106" s="299" t="str">
        <f t="shared" si="20"/>
        <v>20.29</v>
      </c>
      <c r="W1106" s="299">
        <f t="shared" si="478"/>
        <v>0</v>
      </c>
      <c r="X1106" s="268"/>
      <c r="Y1106" s="268"/>
      <c r="Z1106" s="268"/>
      <c r="AA1106" s="268"/>
      <c r="AB1106" s="533"/>
      <c r="AN1106" s="641" t="str">
        <f t="shared" si="460"/>
        <v>revisar</v>
      </c>
      <c r="AO1106" s="641" t="str">
        <f t="shared" si="461"/>
        <v>ok</v>
      </c>
      <c r="AP1106" s="641" t="str">
        <f t="shared" si="462"/>
        <v>ok</v>
      </c>
      <c r="AQ1106" s="641" t="str">
        <f t="shared" si="463"/>
        <v>ok</v>
      </c>
      <c r="AR1106" s="641" t="str">
        <f t="shared" si="464"/>
        <v>ok</v>
      </c>
      <c r="AS1106" s="641" t="str">
        <f t="shared" si="465"/>
        <v>ok</v>
      </c>
      <c r="AT1106" s="641" t="str">
        <f t="shared" si="466"/>
        <v>ok</v>
      </c>
      <c r="AU1106" s="641" t="str">
        <f t="shared" si="467"/>
        <v>ok</v>
      </c>
      <c r="AV1106" s="641" t="str">
        <f t="shared" si="468"/>
        <v>ok</v>
      </c>
      <c r="AW1106" s="641" t="str">
        <f t="shared" si="469"/>
        <v>ok</v>
      </c>
      <c r="AX1106" s="641" t="str">
        <f t="shared" si="470"/>
        <v>ok</v>
      </c>
      <c r="AY1106" s="641" t="str">
        <f t="shared" si="471"/>
        <v>ok</v>
      </c>
      <c r="AZ1106" s="641" t="str">
        <f t="shared" si="472"/>
        <v>ok</v>
      </c>
      <c r="BA1106" s="641" t="str">
        <f t="shared" si="473"/>
        <v>ok</v>
      </c>
      <c r="BB1106" s="641" t="str">
        <f t="shared" si="474"/>
        <v>ok</v>
      </c>
      <c r="BC1106" s="641" t="str">
        <f t="shared" si="475"/>
        <v>ok</v>
      </c>
    </row>
    <row r="1107" spans="1:55" ht="12.75" hidden="1" customHeight="1">
      <c r="A1107" s="34"/>
      <c r="B1107" s="35">
        <f t="shared" si="477"/>
        <v>0</v>
      </c>
      <c r="C1107" s="34"/>
      <c r="D1107" s="250" t="s">
        <v>1192</v>
      </c>
      <c r="E1107" s="242"/>
      <c r="F1107" s="248"/>
      <c r="G1107" s="80"/>
      <c r="H1107" s="81"/>
      <c r="I1107" s="245"/>
      <c r="J1107" s="263"/>
      <c r="K1107" s="263"/>
      <c r="L1107" s="263"/>
      <c r="M1107" s="685"/>
      <c r="N1107" s="686"/>
      <c r="O1107" s="687"/>
      <c r="P1107" s="687"/>
      <c r="Q1107" s="687"/>
      <c r="R1107" s="687"/>
      <c r="S1107" s="688"/>
      <c r="T1107" s="268"/>
      <c r="U1107" s="539"/>
      <c r="V1107" s="299" t="str">
        <f t="shared" si="20"/>
        <v>20.30</v>
      </c>
      <c r="W1107" s="299">
        <f t="shared" si="478"/>
        <v>0</v>
      </c>
      <c r="X1107" s="268"/>
      <c r="Y1107" s="268"/>
      <c r="Z1107" s="268"/>
      <c r="AA1107" s="268"/>
      <c r="AB1107" s="533"/>
      <c r="AN1107" s="641" t="str">
        <f t="shared" si="460"/>
        <v>revisar</v>
      </c>
      <c r="AO1107" s="641" t="str">
        <f t="shared" si="461"/>
        <v>ok</v>
      </c>
      <c r="AP1107" s="641" t="str">
        <f t="shared" si="462"/>
        <v>ok</v>
      </c>
      <c r="AQ1107" s="641" t="str">
        <f t="shared" si="463"/>
        <v>ok</v>
      </c>
      <c r="AR1107" s="641" t="str">
        <f t="shared" si="464"/>
        <v>ok</v>
      </c>
      <c r="AS1107" s="641" t="str">
        <f t="shared" si="465"/>
        <v>ok</v>
      </c>
      <c r="AT1107" s="641" t="str">
        <f t="shared" si="466"/>
        <v>ok</v>
      </c>
      <c r="AU1107" s="641" t="str">
        <f t="shared" si="467"/>
        <v>ok</v>
      </c>
      <c r="AV1107" s="641" t="str">
        <f t="shared" si="468"/>
        <v>ok</v>
      </c>
      <c r="AW1107" s="641" t="str">
        <f t="shared" si="469"/>
        <v>ok</v>
      </c>
      <c r="AX1107" s="641" t="str">
        <f t="shared" si="470"/>
        <v>ok</v>
      </c>
      <c r="AY1107" s="641" t="str">
        <f t="shared" si="471"/>
        <v>ok</v>
      </c>
      <c r="AZ1107" s="641" t="str">
        <f t="shared" si="472"/>
        <v>ok</v>
      </c>
      <c r="BA1107" s="641" t="str">
        <f t="shared" si="473"/>
        <v>ok</v>
      </c>
      <c r="BB1107" s="641" t="str">
        <f t="shared" si="474"/>
        <v>ok</v>
      </c>
      <c r="BC1107" s="641" t="str">
        <f t="shared" si="475"/>
        <v>ok</v>
      </c>
    </row>
    <row r="1108" spans="1:55" ht="12.75" hidden="1" customHeight="1">
      <c r="A1108" s="34"/>
      <c r="B1108" s="35">
        <f t="shared" si="477"/>
        <v>0</v>
      </c>
      <c r="C1108" s="34"/>
      <c r="D1108" s="253" t="s">
        <v>1193</v>
      </c>
      <c r="E1108" s="242"/>
      <c r="F1108" s="248"/>
      <c r="G1108" s="80"/>
      <c r="H1108" s="81"/>
      <c r="I1108" s="245"/>
      <c r="J1108" s="263"/>
      <c r="K1108" s="263"/>
      <c r="L1108" s="263"/>
      <c r="M1108" s="685"/>
      <c r="N1108" s="686"/>
      <c r="O1108" s="687"/>
      <c r="P1108" s="687"/>
      <c r="Q1108" s="687"/>
      <c r="R1108" s="687"/>
      <c r="S1108" s="688"/>
      <c r="T1108" s="268"/>
      <c r="U1108" s="539"/>
      <c r="V1108" s="299" t="str">
        <f t="shared" si="20"/>
        <v>20.31</v>
      </c>
      <c r="W1108" s="299">
        <f t="shared" si="478"/>
        <v>0</v>
      </c>
      <c r="X1108" s="268"/>
      <c r="Y1108" s="268"/>
      <c r="Z1108" s="268"/>
      <c r="AA1108" s="268"/>
      <c r="AB1108" s="533"/>
      <c r="AN1108" s="641" t="str">
        <f t="shared" si="460"/>
        <v>revisar</v>
      </c>
      <c r="AO1108" s="641" t="str">
        <f t="shared" si="461"/>
        <v>ok</v>
      </c>
      <c r="AP1108" s="641" t="str">
        <f t="shared" si="462"/>
        <v>ok</v>
      </c>
      <c r="AQ1108" s="641" t="str">
        <f t="shared" si="463"/>
        <v>ok</v>
      </c>
      <c r="AR1108" s="641" t="str">
        <f t="shared" si="464"/>
        <v>ok</v>
      </c>
      <c r="AS1108" s="641" t="str">
        <f t="shared" si="465"/>
        <v>ok</v>
      </c>
      <c r="AT1108" s="641" t="str">
        <f t="shared" si="466"/>
        <v>ok</v>
      </c>
      <c r="AU1108" s="641" t="str">
        <f t="shared" si="467"/>
        <v>ok</v>
      </c>
      <c r="AV1108" s="641" t="str">
        <f t="shared" si="468"/>
        <v>ok</v>
      </c>
      <c r="AW1108" s="641" t="str">
        <f t="shared" si="469"/>
        <v>ok</v>
      </c>
      <c r="AX1108" s="641" t="str">
        <f t="shared" si="470"/>
        <v>ok</v>
      </c>
      <c r="AY1108" s="641" t="str">
        <f t="shared" si="471"/>
        <v>ok</v>
      </c>
      <c r="AZ1108" s="641" t="str">
        <f t="shared" si="472"/>
        <v>ok</v>
      </c>
      <c r="BA1108" s="641" t="str">
        <f t="shared" si="473"/>
        <v>ok</v>
      </c>
      <c r="BB1108" s="641" t="str">
        <f t="shared" si="474"/>
        <v>ok</v>
      </c>
      <c r="BC1108" s="641" t="str">
        <f t="shared" si="475"/>
        <v>ok</v>
      </c>
    </row>
    <row r="1109" spans="1:55" ht="12.75" hidden="1" customHeight="1">
      <c r="A1109" s="34"/>
      <c r="B1109" s="35">
        <f t="shared" si="477"/>
        <v>0</v>
      </c>
      <c r="C1109" s="34"/>
      <c r="D1109" s="250" t="s">
        <v>1194</v>
      </c>
      <c r="E1109" s="242"/>
      <c r="F1109" s="248"/>
      <c r="G1109" s="80"/>
      <c r="H1109" s="81"/>
      <c r="I1109" s="245"/>
      <c r="J1109" s="263"/>
      <c r="K1109" s="263"/>
      <c r="L1109" s="263"/>
      <c r="M1109" s="685"/>
      <c r="N1109" s="686"/>
      <c r="O1109" s="687"/>
      <c r="P1109" s="687"/>
      <c r="Q1109" s="687"/>
      <c r="R1109" s="687"/>
      <c r="S1109" s="688"/>
      <c r="T1109" s="268"/>
      <c r="U1109" s="539"/>
      <c r="V1109" s="299" t="str">
        <f t="shared" si="20"/>
        <v>20.32</v>
      </c>
      <c r="W1109" s="299">
        <f t="shared" si="478"/>
        <v>0</v>
      </c>
      <c r="X1109" s="268"/>
      <c r="Y1109" s="268"/>
      <c r="Z1109" s="268"/>
      <c r="AA1109" s="268"/>
      <c r="AB1109" s="533"/>
      <c r="AN1109" s="641" t="str">
        <f t="shared" si="460"/>
        <v>revisar</v>
      </c>
      <c r="AO1109" s="641" t="str">
        <f t="shared" si="461"/>
        <v>ok</v>
      </c>
      <c r="AP1109" s="641" t="str">
        <f t="shared" si="462"/>
        <v>ok</v>
      </c>
      <c r="AQ1109" s="641" t="str">
        <f t="shared" si="463"/>
        <v>ok</v>
      </c>
      <c r="AR1109" s="641" t="str">
        <f t="shared" si="464"/>
        <v>ok</v>
      </c>
      <c r="AS1109" s="641" t="str">
        <f t="shared" si="465"/>
        <v>ok</v>
      </c>
      <c r="AT1109" s="641" t="str">
        <f t="shared" si="466"/>
        <v>ok</v>
      </c>
      <c r="AU1109" s="641" t="str">
        <f t="shared" si="467"/>
        <v>ok</v>
      </c>
      <c r="AV1109" s="641" t="str">
        <f t="shared" si="468"/>
        <v>ok</v>
      </c>
      <c r="AW1109" s="641" t="str">
        <f t="shared" si="469"/>
        <v>ok</v>
      </c>
      <c r="AX1109" s="641" t="str">
        <f t="shared" si="470"/>
        <v>ok</v>
      </c>
      <c r="AY1109" s="641" t="str">
        <f t="shared" si="471"/>
        <v>ok</v>
      </c>
      <c r="AZ1109" s="641" t="str">
        <f t="shared" si="472"/>
        <v>ok</v>
      </c>
      <c r="BA1109" s="641" t="str">
        <f t="shared" si="473"/>
        <v>ok</v>
      </c>
      <c r="BB1109" s="641" t="str">
        <f t="shared" si="474"/>
        <v>ok</v>
      </c>
      <c r="BC1109" s="641" t="str">
        <f t="shared" si="475"/>
        <v>ok</v>
      </c>
    </row>
    <row r="1110" spans="1:55" ht="12.75" hidden="1" customHeight="1">
      <c r="A1110" s="34"/>
      <c r="B1110" s="35">
        <f t="shared" si="477"/>
        <v>0</v>
      </c>
      <c r="C1110" s="34"/>
      <c r="D1110" s="253" t="s">
        <v>1195</v>
      </c>
      <c r="E1110" s="242"/>
      <c r="F1110" s="248"/>
      <c r="G1110" s="80"/>
      <c r="H1110" s="81"/>
      <c r="I1110" s="245"/>
      <c r="J1110" s="263"/>
      <c r="K1110" s="263"/>
      <c r="L1110" s="263"/>
      <c r="M1110" s="685"/>
      <c r="N1110" s="686"/>
      <c r="O1110" s="687"/>
      <c r="P1110" s="687"/>
      <c r="Q1110" s="687"/>
      <c r="R1110" s="687"/>
      <c r="S1110" s="688"/>
      <c r="T1110" s="268"/>
      <c r="U1110" s="539"/>
      <c r="V1110" s="299" t="str">
        <f t="shared" si="20"/>
        <v>20.33</v>
      </c>
      <c r="W1110" s="299">
        <f t="shared" si="478"/>
        <v>0</v>
      </c>
      <c r="X1110" s="268"/>
      <c r="Y1110" s="268"/>
      <c r="Z1110" s="268"/>
      <c r="AA1110" s="268"/>
      <c r="AB1110" s="533"/>
      <c r="AN1110" s="641" t="str">
        <f t="shared" si="460"/>
        <v>revisar</v>
      </c>
      <c r="AO1110" s="641" t="str">
        <f t="shared" si="461"/>
        <v>ok</v>
      </c>
      <c r="AP1110" s="641" t="str">
        <f t="shared" si="462"/>
        <v>ok</v>
      </c>
      <c r="AQ1110" s="641" t="str">
        <f t="shared" si="463"/>
        <v>ok</v>
      </c>
      <c r="AR1110" s="641" t="str">
        <f t="shared" si="464"/>
        <v>ok</v>
      </c>
      <c r="AS1110" s="641" t="str">
        <f t="shared" si="465"/>
        <v>ok</v>
      </c>
      <c r="AT1110" s="641" t="str">
        <f t="shared" si="466"/>
        <v>ok</v>
      </c>
      <c r="AU1110" s="641" t="str">
        <f t="shared" si="467"/>
        <v>ok</v>
      </c>
      <c r="AV1110" s="641" t="str">
        <f t="shared" si="468"/>
        <v>ok</v>
      </c>
      <c r="AW1110" s="641" t="str">
        <f t="shared" si="469"/>
        <v>ok</v>
      </c>
      <c r="AX1110" s="641" t="str">
        <f t="shared" si="470"/>
        <v>ok</v>
      </c>
      <c r="AY1110" s="641" t="str">
        <f t="shared" si="471"/>
        <v>ok</v>
      </c>
      <c r="AZ1110" s="641" t="str">
        <f t="shared" si="472"/>
        <v>ok</v>
      </c>
      <c r="BA1110" s="641" t="str">
        <f t="shared" si="473"/>
        <v>ok</v>
      </c>
      <c r="BB1110" s="641" t="str">
        <f t="shared" si="474"/>
        <v>ok</v>
      </c>
      <c r="BC1110" s="641" t="str">
        <f t="shared" si="475"/>
        <v>ok</v>
      </c>
    </row>
    <row r="1111" spans="1:55" ht="12.75" hidden="1" customHeight="1">
      <c r="A1111" s="34"/>
      <c r="B1111" s="35">
        <f t="shared" si="477"/>
        <v>0</v>
      </c>
      <c r="C1111" s="34"/>
      <c r="D1111" s="250" t="s">
        <v>1196</v>
      </c>
      <c r="E1111" s="242"/>
      <c r="F1111" s="248"/>
      <c r="G1111" s="80"/>
      <c r="H1111" s="81"/>
      <c r="I1111" s="245"/>
      <c r="J1111" s="263"/>
      <c r="K1111" s="263"/>
      <c r="L1111" s="263"/>
      <c r="M1111" s="685"/>
      <c r="N1111" s="686"/>
      <c r="O1111" s="687"/>
      <c r="P1111" s="687"/>
      <c r="Q1111" s="687"/>
      <c r="R1111" s="687"/>
      <c r="S1111" s="688"/>
      <c r="T1111" s="268"/>
      <c r="U1111" s="539"/>
      <c r="V1111" s="299" t="str">
        <f t="shared" si="20"/>
        <v>20.34</v>
      </c>
      <c r="W1111" s="299">
        <f t="shared" si="478"/>
        <v>0</v>
      </c>
      <c r="X1111" s="268"/>
      <c r="Y1111" s="268"/>
      <c r="Z1111" s="268"/>
      <c r="AA1111" s="268"/>
      <c r="AB1111" s="533"/>
      <c r="AN1111" s="641" t="str">
        <f t="shared" si="460"/>
        <v>revisar</v>
      </c>
      <c r="AO1111" s="641" t="str">
        <f t="shared" si="461"/>
        <v>ok</v>
      </c>
      <c r="AP1111" s="641" t="str">
        <f t="shared" si="462"/>
        <v>ok</v>
      </c>
      <c r="AQ1111" s="641" t="str">
        <f t="shared" si="463"/>
        <v>ok</v>
      </c>
      <c r="AR1111" s="641" t="str">
        <f t="shared" si="464"/>
        <v>ok</v>
      </c>
      <c r="AS1111" s="641" t="str">
        <f t="shared" si="465"/>
        <v>ok</v>
      </c>
      <c r="AT1111" s="641" t="str">
        <f t="shared" si="466"/>
        <v>ok</v>
      </c>
      <c r="AU1111" s="641" t="str">
        <f t="shared" si="467"/>
        <v>ok</v>
      </c>
      <c r="AV1111" s="641" t="str">
        <f t="shared" si="468"/>
        <v>ok</v>
      </c>
      <c r="AW1111" s="641" t="str">
        <f t="shared" si="469"/>
        <v>ok</v>
      </c>
      <c r="AX1111" s="641" t="str">
        <f t="shared" si="470"/>
        <v>ok</v>
      </c>
      <c r="AY1111" s="641" t="str">
        <f t="shared" si="471"/>
        <v>ok</v>
      </c>
      <c r="AZ1111" s="641" t="str">
        <f t="shared" si="472"/>
        <v>ok</v>
      </c>
      <c r="BA1111" s="641" t="str">
        <f t="shared" si="473"/>
        <v>ok</v>
      </c>
      <c r="BB1111" s="641" t="str">
        <f t="shared" si="474"/>
        <v>ok</v>
      </c>
      <c r="BC1111" s="641" t="str">
        <f t="shared" si="475"/>
        <v>ok</v>
      </c>
    </row>
    <row r="1112" spans="1:55" ht="12.75" hidden="1" customHeight="1">
      <c r="A1112" s="34"/>
      <c r="B1112" s="35">
        <f t="shared" si="477"/>
        <v>0</v>
      </c>
      <c r="C1112" s="34"/>
      <c r="D1112" s="253" t="s">
        <v>1197</v>
      </c>
      <c r="E1112" s="242"/>
      <c r="F1112" s="248"/>
      <c r="G1112" s="80"/>
      <c r="H1112" s="81"/>
      <c r="I1112" s="245"/>
      <c r="J1112" s="263"/>
      <c r="K1112" s="263"/>
      <c r="L1112" s="263"/>
      <c r="M1112" s="685"/>
      <c r="N1112" s="686"/>
      <c r="O1112" s="687"/>
      <c r="P1112" s="687"/>
      <c r="Q1112" s="687"/>
      <c r="R1112" s="687"/>
      <c r="S1112" s="688"/>
      <c r="T1112" s="268"/>
      <c r="U1112" s="539"/>
      <c r="V1112" s="299" t="str">
        <f t="shared" si="20"/>
        <v>20.35</v>
      </c>
      <c r="W1112" s="299">
        <f t="shared" si="478"/>
        <v>0</v>
      </c>
      <c r="X1112" s="268"/>
      <c r="Y1112" s="268"/>
      <c r="Z1112" s="268"/>
      <c r="AA1112" s="268"/>
      <c r="AB1112" s="533"/>
      <c r="AN1112" s="641" t="str">
        <f t="shared" si="460"/>
        <v>revisar</v>
      </c>
      <c r="AO1112" s="641" t="str">
        <f t="shared" si="461"/>
        <v>ok</v>
      </c>
      <c r="AP1112" s="641" t="str">
        <f t="shared" si="462"/>
        <v>ok</v>
      </c>
      <c r="AQ1112" s="641" t="str">
        <f t="shared" si="463"/>
        <v>ok</v>
      </c>
      <c r="AR1112" s="641" t="str">
        <f t="shared" si="464"/>
        <v>ok</v>
      </c>
      <c r="AS1112" s="641" t="str">
        <f t="shared" si="465"/>
        <v>ok</v>
      </c>
      <c r="AT1112" s="641" t="str">
        <f t="shared" si="466"/>
        <v>ok</v>
      </c>
      <c r="AU1112" s="641" t="str">
        <f t="shared" si="467"/>
        <v>ok</v>
      </c>
      <c r="AV1112" s="641" t="str">
        <f t="shared" si="468"/>
        <v>ok</v>
      </c>
      <c r="AW1112" s="641" t="str">
        <f t="shared" si="469"/>
        <v>ok</v>
      </c>
      <c r="AX1112" s="641" t="str">
        <f t="shared" si="470"/>
        <v>ok</v>
      </c>
      <c r="AY1112" s="641" t="str">
        <f t="shared" si="471"/>
        <v>ok</v>
      </c>
      <c r="AZ1112" s="641" t="str">
        <f t="shared" si="472"/>
        <v>ok</v>
      </c>
      <c r="BA1112" s="641" t="str">
        <f t="shared" si="473"/>
        <v>ok</v>
      </c>
      <c r="BB1112" s="641" t="str">
        <f t="shared" si="474"/>
        <v>ok</v>
      </c>
      <c r="BC1112" s="641" t="str">
        <f t="shared" si="475"/>
        <v>ok</v>
      </c>
    </row>
    <row r="1113" spans="1:55" ht="12.75" hidden="1" customHeight="1">
      <c r="A1113" s="34"/>
      <c r="B1113" s="35">
        <f t="shared" si="477"/>
        <v>0</v>
      </c>
      <c r="C1113" s="34"/>
      <c r="D1113" s="250" t="s">
        <v>1198</v>
      </c>
      <c r="E1113" s="242"/>
      <c r="F1113" s="248"/>
      <c r="G1113" s="80"/>
      <c r="H1113" s="81"/>
      <c r="I1113" s="245"/>
      <c r="J1113" s="263"/>
      <c r="K1113" s="263"/>
      <c r="L1113" s="263"/>
      <c r="M1113" s="685"/>
      <c r="N1113" s="686"/>
      <c r="O1113" s="687"/>
      <c r="P1113" s="687"/>
      <c r="Q1113" s="687"/>
      <c r="R1113" s="687"/>
      <c r="S1113" s="688"/>
      <c r="T1113" s="268"/>
      <c r="U1113" s="539"/>
      <c r="V1113" s="299" t="str">
        <f t="shared" si="20"/>
        <v>20.36</v>
      </c>
      <c r="W1113" s="299">
        <f t="shared" si="478"/>
        <v>0</v>
      </c>
      <c r="X1113" s="268"/>
      <c r="Y1113" s="268"/>
      <c r="Z1113" s="268"/>
      <c r="AA1113" s="268"/>
      <c r="AB1113" s="533"/>
      <c r="AN1113" s="641" t="str">
        <f t="shared" si="460"/>
        <v>revisar</v>
      </c>
      <c r="AO1113" s="641" t="str">
        <f t="shared" si="461"/>
        <v>ok</v>
      </c>
      <c r="AP1113" s="641" t="str">
        <f t="shared" si="462"/>
        <v>ok</v>
      </c>
      <c r="AQ1113" s="641" t="str">
        <f t="shared" si="463"/>
        <v>ok</v>
      </c>
      <c r="AR1113" s="641" t="str">
        <f t="shared" si="464"/>
        <v>ok</v>
      </c>
      <c r="AS1113" s="641" t="str">
        <f t="shared" si="465"/>
        <v>ok</v>
      </c>
      <c r="AT1113" s="641" t="str">
        <f t="shared" si="466"/>
        <v>ok</v>
      </c>
      <c r="AU1113" s="641" t="str">
        <f t="shared" si="467"/>
        <v>ok</v>
      </c>
      <c r="AV1113" s="641" t="str">
        <f t="shared" si="468"/>
        <v>ok</v>
      </c>
      <c r="AW1113" s="641" t="str">
        <f t="shared" si="469"/>
        <v>ok</v>
      </c>
      <c r="AX1113" s="641" t="str">
        <f t="shared" si="470"/>
        <v>ok</v>
      </c>
      <c r="AY1113" s="641" t="str">
        <f t="shared" si="471"/>
        <v>ok</v>
      </c>
      <c r="AZ1113" s="641" t="str">
        <f t="shared" si="472"/>
        <v>ok</v>
      </c>
      <c r="BA1113" s="641" t="str">
        <f t="shared" si="473"/>
        <v>ok</v>
      </c>
      <c r="BB1113" s="641" t="str">
        <f t="shared" si="474"/>
        <v>ok</v>
      </c>
      <c r="BC1113" s="641" t="str">
        <f t="shared" si="475"/>
        <v>ok</v>
      </c>
    </row>
    <row r="1114" spans="1:55" ht="12.75" hidden="1" customHeight="1">
      <c r="A1114" s="34"/>
      <c r="B1114" s="35">
        <f t="shared" si="477"/>
        <v>0</v>
      </c>
      <c r="C1114" s="34"/>
      <c r="D1114" s="253" t="s">
        <v>1199</v>
      </c>
      <c r="E1114" s="242"/>
      <c r="F1114" s="248"/>
      <c r="G1114" s="80"/>
      <c r="H1114" s="81"/>
      <c r="I1114" s="245"/>
      <c r="J1114" s="263"/>
      <c r="K1114" s="263"/>
      <c r="L1114" s="263"/>
      <c r="M1114" s="685"/>
      <c r="N1114" s="686"/>
      <c r="O1114" s="687"/>
      <c r="P1114" s="687"/>
      <c r="Q1114" s="687"/>
      <c r="R1114" s="687"/>
      <c r="S1114" s="688"/>
      <c r="T1114" s="268"/>
      <c r="U1114" s="539"/>
      <c r="V1114" s="299" t="str">
        <f t="shared" si="20"/>
        <v>20.37</v>
      </c>
      <c r="W1114" s="299">
        <f t="shared" si="478"/>
        <v>0</v>
      </c>
      <c r="X1114" s="268"/>
      <c r="Y1114" s="268"/>
      <c r="Z1114" s="268"/>
      <c r="AA1114" s="268"/>
      <c r="AB1114" s="533"/>
      <c r="AN1114" s="641" t="str">
        <f t="shared" si="460"/>
        <v>revisar</v>
      </c>
      <c r="AO1114" s="641" t="str">
        <f t="shared" si="461"/>
        <v>ok</v>
      </c>
      <c r="AP1114" s="641" t="str">
        <f t="shared" si="462"/>
        <v>ok</v>
      </c>
      <c r="AQ1114" s="641" t="str">
        <f t="shared" si="463"/>
        <v>ok</v>
      </c>
      <c r="AR1114" s="641" t="str">
        <f t="shared" si="464"/>
        <v>ok</v>
      </c>
      <c r="AS1114" s="641" t="str">
        <f t="shared" si="465"/>
        <v>ok</v>
      </c>
      <c r="AT1114" s="641" t="str">
        <f t="shared" si="466"/>
        <v>ok</v>
      </c>
      <c r="AU1114" s="641" t="str">
        <f t="shared" si="467"/>
        <v>ok</v>
      </c>
      <c r="AV1114" s="641" t="str">
        <f t="shared" si="468"/>
        <v>ok</v>
      </c>
      <c r="AW1114" s="641" t="str">
        <f t="shared" si="469"/>
        <v>ok</v>
      </c>
      <c r="AX1114" s="641" t="str">
        <f t="shared" si="470"/>
        <v>ok</v>
      </c>
      <c r="AY1114" s="641" t="str">
        <f t="shared" si="471"/>
        <v>ok</v>
      </c>
      <c r="AZ1114" s="641" t="str">
        <f t="shared" si="472"/>
        <v>ok</v>
      </c>
      <c r="BA1114" s="641" t="str">
        <f t="shared" si="473"/>
        <v>ok</v>
      </c>
      <c r="BB1114" s="641" t="str">
        <f t="shared" si="474"/>
        <v>ok</v>
      </c>
      <c r="BC1114" s="641" t="str">
        <f t="shared" si="475"/>
        <v>ok</v>
      </c>
    </row>
    <row r="1115" spans="1:55" ht="12.75" hidden="1" customHeight="1">
      <c r="A1115" s="34"/>
      <c r="B1115" s="35">
        <f t="shared" si="477"/>
        <v>0</v>
      </c>
      <c r="C1115" s="34"/>
      <c r="D1115" s="250" t="s">
        <v>1200</v>
      </c>
      <c r="E1115" s="242"/>
      <c r="F1115" s="248"/>
      <c r="G1115" s="80"/>
      <c r="H1115" s="81"/>
      <c r="I1115" s="245"/>
      <c r="J1115" s="263"/>
      <c r="K1115" s="263"/>
      <c r="L1115" s="263"/>
      <c r="M1115" s="685"/>
      <c r="N1115" s="686"/>
      <c r="O1115" s="687"/>
      <c r="P1115" s="687"/>
      <c r="Q1115" s="687"/>
      <c r="R1115" s="687"/>
      <c r="S1115" s="688"/>
      <c r="T1115" s="268"/>
      <c r="U1115" s="539"/>
      <c r="V1115" s="299" t="str">
        <f t="shared" si="20"/>
        <v>20.38</v>
      </c>
      <c r="W1115" s="299">
        <f t="shared" si="478"/>
        <v>0</v>
      </c>
      <c r="X1115" s="268"/>
      <c r="Y1115" s="268"/>
      <c r="Z1115" s="268"/>
      <c r="AA1115" s="268"/>
      <c r="AB1115" s="533"/>
      <c r="AN1115" s="641" t="str">
        <f t="shared" si="460"/>
        <v>revisar</v>
      </c>
      <c r="AO1115" s="641" t="str">
        <f t="shared" si="461"/>
        <v>ok</v>
      </c>
      <c r="AP1115" s="641" t="str">
        <f t="shared" si="462"/>
        <v>ok</v>
      </c>
      <c r="AQ1115" s="641" t="str">
        <f t="shared" si="463"/>
        <v>ok</v>
      </c>
      <c r="AR1115" s="641" t="str">
        <f t="shared" si="464"/>
        <v>ok</v>
      </c>
      <c r="AS1115" s="641" t="str">
        <f t="shared" si="465"/>
        <v>ok</v>
      </c>
      <c r="AT1115" s="641" t="str">
        <f t="shared" si="466"/>
        <v>ok</v>
      </c>
      <c r="AU1115" s="641" t="str">
        <f t="shared" si="467"/>
        <v>ok</v>
      </c>
      <c r="AV1115" s="641" t="str">
        <f t="shared" si="468"/>
        <v>ok</v>
      </c>
      <c r="AW1115" s="641" t="str">
        <f t="shared" si="469"/>
        <v>ok</v>
      </c>
      <c r="AX1115" s="641" t="str">
        <f t="shared" si="470"/>
        <v>ok</v>
      </c>
      <c r="AY1115" s="641" t="str">
        <f t="shared" si="471"/>
        <v>ok</v>
      </c>
      <c r="AZ1115" s="641" t="str">
        <f t="shared" si="472"/>
        <v>ok</v>
      </c>
      <c r="BA1115" s="641" t="str">
        <f t="shared" si="473"/>
        <v>ok</v>
      </c>
      <c r="BB1115" s="641" t="str">
        <f t="shared" si="474"/>
        <v>ok</v>
      </c>
      <c r="BC1115" s="641" t="str">
        <f t="shared" si="475"/>
        <v>ok</v>
      </c>
    </row>
    <row r="1116" spans="1:55" ht="12.75" hidden="1" customHeight="1">
      <c r="A1116" s="34"/>
      <c r="B1116" s="35">
        <f t="shared" si="477"/>
        <v>0</v>
      </c>
      <c r="C1116" s="34"/>
      <c r="D1116" s="253" t="s">
        <v>1201</v>
      </c>
      <c r="E1116" s="242"/>
      <c r="F1116" s="248"/>
      <c r="G1116" s="80"/>
      <c r="H1116" s="81"/>
      <c r="I1116" s="245"/>
      <c r="J1116" s="263"/>
      <c r="K1116" s="263"/>
      <c r="L1116" s="263"/>
      <c r="M1116" s="685"/>
      <c r="N1116" s="686"/>
      <c r="O1116" s="687"/>
      <c r="P1116" s="687"/>
      <c r="Q1116" s="687"/>
      <c r="R1116" s="687"/>
      <c r="S1116" s="688"/>
      <c r="T1116" s="268"/>
      <c r="U1116" s="539"/>
      <c r="V1116" s="299" t="str">
        <f t="shared" si="20"/>
        <v>20.39</v>
      </c>
      <c r="W1116" s="299">
        <f t="shared" si="478"/>
        <v>0</v>
      </c>
      <c r="X1116" s="268"/>
      <c r="Y1116" s="268"/>
      <c r="Z1116" s="268"/>
      <c r="AA1116" s="268"/>
      <c r="AB1116" s="533"/>
      <c r="AN1116" s="641" t="str">
        <f t="shared" si="460"/>
        <v>revisar</v>
      </c>
      <c r="AO1116" s="641" t="str">
        <f t="shared" si="461"/>
        <v>ok</v>
      </c>
      <c r="AP1116" s="641" t="str">
        <f t="shared" si="462"/>
        <v>ok</v>
      </c>
      <c r="AQ1116" s="641" t="str">
        <f t="shared" si="463"/>
        <v>ok</v>
      </c>
      <c r="AR1116" s="641" t="str">
        <f t="shared" si="464"/>
        <v>ok</v>
      </c>
      <c r="AS1116" s="641" t="str">
        <f t="shared" si="465"/>
        <v>ok</v>
      </c>
      <c r="AT1116" s="641" t="str">
        <f t="shared" si="466"/>
        <v>ok</v>
      </c>
      <c r="AU1116" s="641" t="str">
        <f t="shared" si="467"/>
        <v>ok</v>
      </c>
      <c r="AV1116" s="641" t="str">
        <f t="shared" si="468"/>
        <v>ok</v>
      </c>
      <c r="AW1116" s="641" t="str">
        <f t="shared" si="469"/>
        <v>ok</v>
      </c>
      <c r="AX1116" s="641" t="str">
        <f t="shared" si="470"/>
        <v>ok</v>
      </c>
      <c r="AY1116" s="641" t="str">
        <f t="shared" si="471"/>
        <v>ok</v>
      </c>
      <c r="AZ1116" s="641" t="str">
        <f t="shared" si="472"/>
        <v>ok</v>
      </c>
      <c r="BA1116" s="641" t="str">
        <f t="shared" si="473"/>
        <v>ok</v>
      </c>
      <c r="BB1116" s="641" t="str">
        <f t="shared" si="474"/>
        <v>ok</v>
      </c>
      <c r="BC1116" s="641" t="str">
        <f t="shared" si="475"/>
        <v>ok</v>
      </c>
    </row>
    <row r="1117" spans="1:55" ht="12.75" hidden="1" customHeight="1">
      <c r="A1117" s="34"/>
      <c r="B1117" s="35">
        <f t="shared" si="477"/>
        <v>0</v>
      </c>
      <c r="C1117" s="34"/>
      <c r="D1117" s="250" t="s">
        <v>1202</v>
      </c>
      <c r="E1117" s="242"/>
      <c r="F1117" s="248"/>
      <c r="G1117" s="80"/>
      <c r="H1117" s="81"/>
      <c r="I1117" s="245"/>
      <c r="J1117" s="263"/>
      <c r="K1117" s="263"/>
      <c r="L1117" s="263"/>
      <c r="M1117" s="685"/>
      <c r="N1117" s="686"/>
      <c r="O1117" s="687"/>
      <c r="P1117" s="687"/>
      <c r="Q1117" s="687"/>
      <c r="R1117" s="687"/>
      <c r="S1117" s="688"/>
      <c r="T1117" s="268"/>
      <c r="U1117" s="539"/>
      <c r="V1117" s="299" t="str">
        <f t="shared" si="20"/>
        <v>20.40</v>
      </c>
      <c r="W1117" s="299">
        <f t="shared" si="478"/>
        <v>0</v>
      </c>
      <c r="X1117" s="268"/>
      <c r="Y1117" s="268"/>
      <c r="Z1117" s="268"/>
      <c r="AA1117" s="268"/>
      <c r="AB1117" s="533"/>
      <c r="AN1117" s="641" t="str">
        <f t="shared" si="460"/>
        <v>revisar</v>
      </c>
      <c r="AO1117" s="641" t="str">
        <f t="shared" si="461"/>
        <v>ok</v>
      </c>
      <c r="AP1117" s="641" t="str">
        <f t="shared" si="462"/>
        <v>ok</v>
      </c>
      <c r="AQ1117" s="641" t="str">
        <f t="shared" si="463"/>
        <v>ok</v>
      </c>
      <c r="AR1117" s="641" t="str">
        <f t="shared" si="464"/>
        <v>ok</v>
      </c>
      <c r="AS1117" s="641" t="str">
        <f t="shared" si="465"/>
        <v>ok</v>
      </c>
      <c r="AT1117" s="641" t="str">
        <f t="shared" si="466"/>
        <v>ok</v>
      </c>
      <c r="AU1117" s="641" t="str">
        <f t="shared" si="467"/>
        <v>ok</v>
      </c>
      <c r="AV1117" s="641" t="str">
        <f t="shared" si="468"/>
        <v>ok</v>
      </c>
      <c r="AW1117" s="641" t="str">
        <f t="shared" si="469"/>
        <v>ok</v>
      </c>
      <c r="AX1117" s="641" t="str">
        <f t="shared" si="470"/>
        <v>ok</v>
      </c>
      <c r="AY1117" s="641" t="str">
        <f t="shared" si="471"/>
        <v>ok</v>
      </c>
      <c r="AZ1117" s="641" t="str">
        <f t="shared" si="472"/>
        <v>ok</v>
      </c>
      <c r="BA1117" s="641" t="str">
        <f t="shared" si="473"/>
        <v>ok</v>
      </c>
      <c r="BB1117" s="641" t="str">
        <f t="shared" si="474"/>
        <v>ok</v>
      </c>
      <c r="BC1117" s="641" t="str">
        <f t="shared" si="475"/>
        <v>ok</v>
      </c>
    </row>
    <row r="1118" spans="1:55" ht="12.75" hidden="1" customHeight="1">
      <c r="A1118" s="34"/>
      <c r="B1118" s="35">
        <f t="shared" si="477"/>
        <v>0</v>
      </c>
      <c r="C1118" s="34"/>
      <c r="D1118" s="253" t="s">
        <v>1203</v>
      </c>
      <c r="E1118" s="242"/>
      <c r="F1118" s="248"/>
      <c r="G1118" s="80"/>
      <c r="H1118" s="81"/>
      <c r="I1118" s="245"/>
      <c r="J1118" s="263"/>
      <c r="K1118" s="263"/>
      <c r="L1118" s="263"/>
      <c r="M1118" s="685"/>
      <c r="N1118" s="686"/>
      <c r="O1118" s="687"/>
      <c r="P1118" s="687"/>
      <c r="Q1118" s="687"/>
      <c r="R1118" s="687"/>
      <c r="S1118" s="688"/>
      <c r="T1118" s="268"/>
      <c r="U1118" s="539"/>
      <c r="V1118" s="299" t="str">
        <f t="shared" si="20"/>
        <v>20.41</v>
      </c>
      <c r="W1118" s="299">
        <f t="shared" si="478"/>
        <v>0</v>
      </c>
      <c r="X1118" s="268"/>
      <c r="Y1118" s="268"/>
      <c r="Z1118" s="268"/>
      <c r="AA1118" s="268"/>
      <c r="AB1118" s="533"/>
      <c r="AN1118" s="641" t="str">
        <f t="shared" si="460"/>
        <v>revisar</v>
      </c>
      <c r="AO1118" s="641" t="str">
        <f t="shared" si="461"/>
        <v>ok</v>
      </c>
      <c r="AP1118" s="641" t="str">
        <f t="shared" si="462"/>
        <v>ok</v>
      </c>
      <c r="AQ1118" s="641" t="str">
        <f t="shared" si="463"/>
        <v>ok</v>
      </c>
      <c r="AR1118" s="641" t="str">
        <f t="shared" si="464"/>
        <v>ok</v>
      </c>
      <c r="AS1118" s="641" t="str">
        <f t="shared" si="465"/>
        <v>ok</v>
      </c>
      <c r="AT1118" s="641" t="str">
        <f t="shared" si="466"/>
        <v>ok</v>
      </c>
      <c r="AU1118" s="641" t="str">
        <f t="shared" si="467"/>
        <v>ok</v>
      </c>
      <c r="AV1118" s="641" t="str">
        <f t="shared" si="468"/>
        <v>ok</v>
      </c>
      <c r="AW1118" s="641" t="str">
        <f t="shared" si="469"/>
        <v>ok</v>
      </c>
      <c r="AX1118" s="641" t="str">
        <f t="shared" si="470"/>
        <v>ok</v>
      </c>
      <c r="AY1118" s="641" t="str">
        <f t="shared" si="471"/>
        <v>ok</v>
      </c>
      <c r="AZ1118" s="641" t="str">
        <f t="shared" si="472"/>
        <v>ok</v>
      </c>
      <c r="BA1118" s="641" t="str">
        <f t="shared" si="473"/>
        <v>ok</v>
      </c>
      <c r="BB1118" s="641" t="str">
        <f t="shared" si="474"/>
        <v>ok</v>
      </c>
      <c r="BC1118" s="641" t="str">
        <f t="shared" si="475"/>
        <v>ok</v>
      </c>
    </row>
    <row r="1119" spans="1:55" ht="12.75" hidden="1" customHeight="1">
      <c r="A1119" s="34"/>
      <c r="B1119" s="35">
        <f t="shared" si="477"/>
        <v>0</v>
      </c>
      <c r="C1119" s="34"/>
      <c r="D1119" s="250" t="s">
        <v>1204</v>
      </c>
      <c r="E1119" s="242"/>
      <c r="F1119" s="248"/>
      <c r="G1119" s="80"/>
      <c r="H1119" s="81"/>
      <c r="I1119" s="245"/>
      <c r="J1119" s="263"/>
      <c r="K1119" s="263"/>
      <c r="L1119" s="263"/>
      <c r="M1119" s="685"/>
      <c r="N1119" s="686"/>
      <c r="O1119" s="687"/>
      <c r="P1119" s="687"/>
      <c r="Q1119" s="687"/>
      <c r="R1119" s="687"/>
      <c r="S1119" s="688"/>
      <c r="T1119" s="268"/>
      <c r="U1119" s="539"/>
      <c r="V1119" s="299" t="str">
        <f t="shared" si="20"/>
        <v>20.42</v>
      </c>
      <c r="W1119" s="299">
        <f t="shared" si="478"/>
        <v>0</v>
      </c>
      <c r="X1119" s="268"/>
      <c r="Y1119" s="268"/>
      <c r="Z1119" s="268"/>
      <c r="AA1119" s="268"/>
      <c r="AB1119" s="533"/>
      <c r="AN1119" s="641" t="str">
        <f t="shared" si="460"/>
        <v>revisar</v>
      </c>
      <c r="AO1119" s="641" t="str">
        <f t="shared" si="461"/>
        <v>ok</v>
      </c>
      <c r="AP1119" s="641" t="str">
        <f t="shared" si="462"/>
        <v>ok</v>
      </c>
      <c r="AQ1119" s="641" t="str">
        <f t="shared" si="463"/>
        <v>ok</v>
      </c>
      <c r="AR1119" s="641" t="str">
        <f t="shared" si="464"/>
        <v>ok</v>
      </c>
      <c r="AS1119" s="641" t="str">
        <f t="shared" si="465"/>
        <v>ok</v>
      </c>
      <c r="AT1119" s="641" t="str">
        <f t="shared" si="466"/>
        <v>ok</v>
      </c>
      <c r="AU1119" s="641" t="str">
        <f t="shared" si="467"/>
        <v>ok</v>
      </c>
      <c r="AV1119" s="641" t="str">
        <f t="shared" si="468"/>
        <v>ok</v>
      </c>
      <c r="AW1119" s="641" t="str">
        <f t="shared" si="469"/>
        <v>ok</v>
      </c>
      <c r="AX1119" s="641" t="str">
        <f t="shared" si="470"/>
        <v>ok</v>
      </c>
      <c r="AY1119" s="641" t="str">
        <f t="shared" si="471"/>
        <v>ok</v>
      </c>
      <c r="AZ1119" s="641" t="str">
        <f t="shared" si="472"/>
        <v>ok</v>
      </c>
      <c r="BA1119" s="641" t="str">
        <f t="shared" si="473"/>
        <v>ok</v>
      </c>
      <c r="BB1119" s="641" t="str">
        <f t="shared" si="474"/>
        <v>ok</v>
      </c>
      <c r="BC1119" s="641" t="str">
        <f t="shared" si="475"/>
        <v>ok</v>
      </c>
    </row>
    <row r="1120" spans="1:55" ht="12.75" hidden="1" customHeight="1">
      <c r="A1120" s="34"/>
      <c r="B1120" s="35">
        <f t="shared" si="477"/>
        <v>0</v>
      </c>
      <c r="C1120" s="34"/>
      <c r="D1120" s="253" t="s">
        <v>1205</v>
      </c>
      <c r="E1120" s="242"/>
      <c r="F1120" s="248"/>
      <c r="G1120" s="80"/>
      <c r="H1120" s="81"/>
      <c r="I1120" s="245"/>
      <c r="J1120" s="263"/>
      <c r="K1120" s="263"/>
      <c r="L1120" s="263"/>
      <c r="M1120" s="685"/>
      <c r="N1120" s="686"/>
      <c r="O1120" s="687"/>
      <c r="P1120" s="687"/>
      <c r="Q1120" s="687"/>
      <c r="R1120" s="687"/>
      <c r="S1120" s="688"/>
      <c r="T1120" s="268"/>
      <c r="U1120" s="539"/>
      <c r="V1120" s="299" t="str">
        <f t="shared" si="20"/>
        <v>20.43</v>
      </c>
      <c r="W1120" s="299">
        <f t="shared" si="478"/>
        <v>0</v>
      </c>
      <c r="X1120" s="268"/>
      <c r="Y1120" s="268"/>
      <c r="Z1120" s="268"/>
      <c r="AA1120" s="268"/>
      <c r="AB1120" s="533"/>
      <c r="AN1120" s="641" t="str">
        <f t="shared" si="460"/>
        <v>revisar</v>
      </c>
      <c r="AO1120" s="641" t="str">
        <f t="shared" si="461"/>
        <v>ok</v>
      </c>
      <c r="AP1120" s="641" t="str">
        <f t="shared" si="462"/>
        <v>ok</v>
      </c>
      <c r="AQ1120" s="641" t="str">
        <f t="shared" si="463"/>
        <v>ok</v>
      </c>
      <c r="AR1120" s="641" t="str">
        <f t="shared" si="464"/>
        <v>ok</v>
      </c>
      <c r="AS1120" s="641" t="str">
        <f t="shared" si="465"/>
        <v>ok</v>
      </c>
      <c r="AT1120" s="641" t="str">
        <f t="shared" si="466"/>
        <v>ok</v>
      </c>
      <c r="AU1120" s="641" t="str">
        <f t="shared" si="467"/>
        <v>ok</v>
      </c>
      <c r="AV1120" s="641" t="str">
        <f t="shared" si="468"/>
        <v>ok</v>
      </c>
      <c r="AW1120" s="641" t="str">
        <f t="shared" si="469"/>
        <v>ok</v>
      </c>
      <c r="AX1120" s="641" t="str">
        <f t="shared" si="470"/>
        <v>ok</v>
      </c>
      <c r="AY1120" s="641" t="str">
        <f t="shared" si="471"/>
        <v>ok</v>
      </c>
      <c r="AZ1120" s="641" t="str">
        <f t="shared" si="472"/>
        <v>ok</v>
      </c>
      <c r="BA1120" s="641" t="str">
        <f t="shared" si="473"/>
        <v>ok</v>
      </c>
      <c r="BB1120" s="641" t="str">
        <f t="shared" si="474"/>
        <v>ok</v>
      </c>
      <c r="BC1120" s="641" t="str">
        <f t="shared" si="475"/>
        <v>ok</v>
      </c>
    </row>
    <row r="1121" spans="1:56" ht="12.75" hidden="1" customHeight="1">
      <c r="A1121" s="34"/>
      <c r="B1121" s="35">
        <f t="shared" si="477"/>
        <v>0</v>
      </c>
      <c r="C1121" s="34"/>
      <c r="D1121" s="250" t="s">
        <v>1206</v>
      </c>
      <c r="E1121" s="242"/>
      <c r="F1121" s="248"/>
      <c r="G1121" s="80"/>
      <c r="H1121" s="81"/>
      <c r="I1121" s="245"/>
      <c r="J1121" s="263"/>
      <c r="K1121" s="263"/>
      <c r="L1121" s="263"/>
      <c r="M1121" s="685"/>
      <c r="N1121" s="686"/>
      <c r="O1121" s="687"/>
      <c r="P1121" s="687"/>
      <c r="Q1121" s="687"/>
      <c r="R1121" s="687"/>
      <c r="S1121" s="688"/>
      <c r="T1121" s="268"/>
      <c r="U1121" s="539"/>
      <c r="V1121" s="299" t="str">
        <f t="shared" si="20"/>
        <v>20.44</v>
      </c>
      <c r="W1121" s="299">
        <f t="shared" si="478"/>
        <v>0</v>
      </c>
      <c r="X1121" s="268"/>
      <c r="Y1121" s="268"/>
      <c r="Z1121" s="268"/>
      <c r="AA1121" s="268"/>
      <c r="AB1121" s="533"/>
      <c r="AN1121" s="641" t="str">
        <f t="shared" si="460"/>
        <v>revisar</v>
      </c>
      <c r="AO1121" s="641" t="str">
        <f t="shared" si="461"/>
        <v>ok</v>
      </c>
      <c r="AP1121" s="641" t="str">
        <f t="shared" si="462"/>
        <v>ok</v>
      </c>
      <c r="AQ1121" s="641" t="str">
        <f t="shared" si="463"/>
        <v>ok</v>
      </c>
      <c r="AR1121" s="641" t="str">
        <f t="shared" si="464"/>
        <v>ok</v>
      </c>
      <c r="AS1121" s="641" t="str">
        <f t="shared" si="465"/>
        <v>ok</v>
      </c>
      <c r="AT1121" s="641" t="str">
        <f t="shared" si="466"/>
        <v>ok</v>
      </c>
      <c r="AU1121" s="641" t="str">
        <f t="shared" si="467"/>
        <v>ok</v>
      </c>
      <c r="AV1121" s="641" t="str">
        <f t="shared" si="468"/>
        <v>ok</v>
      </c>
      <c r="AW1121" s="641" t="str">
        <f t="shared" si="469"/>
        <v>ok</v>
      </c>
      <c r="AX1121" s="641" t="str">
        <f t="shared" si="470"/>
        <v>ok</v>
      </c>
      <c r="AY1121" s="641" t="str">
        <f t="shared" si="471"/>
        <v>ok</v>
      </c>
      <c r="AZ1121" s="641" t="str">
        <f t="shared" si="472"/>
        <v>ok</v>
      </c>
      <c r="BA1121" s="641" t="str">
        <f t="shared" si="473"/>
        <v>ok</v>
      </c>
      <c r="BB1121" s="641" t="str">
        <f t="shared" si="474"/>
        <v>ok</v>
      </c>
      <c r="BC1121" s="641" t="str">
        <f t="shared" si="475"/>
        <v>ok</v>
      </c>
    </row>
    <row r="1122" spans="1:56" ht="12.75" hidden="1" customHeight="1">
      <c r="A1122" s="34"/>
      <c r="B1122" s="35">
        <f t="shared" si="477"/>
        <v>0</v>
      </c>
      <c r="C1122" s="34"/>
      <c r="D1122" s="253" t="s">
        <v>1207</v>
      </c>
      <c r="E1122" s="242"/>
      <c r="F1122" s="248"/>
      <c r="G1122" s="80"/>
      <c r="H1122" s="81"/>
      <c r="I1122" s="245"/>
      <c r="J1122" s="263"/>
      <c r="K1122" s="263"/>
      <c r="L1122" s="263"/>
      <c r="M1122" s="685"/>
      <c r="N1122" s="686"/>
      <c r="O1122" s="687"/>
      <c r="P1122" s="687"/>
      <c r="Q1122" s="687"/>
      <c r="R1122" s="687"/>
      <c r="S1122" s="688"/>
      <c r="T1122" s="268"/>
      <c r="U1122" s="539"/>
      <c r="V1122" s="299" t="str">
        <f t="shared" si="20"/>
        <v>20.45</v>
      </c>
      <c r="W1122" s="299">
        <f t="shared" si="478"/>
        <v>0</v>
      </c>
      <c r="X1122" s="268"/>
      <c r="Y1122" s="268"/>
      <c r="Z1122" s="268"/>
      <c r="AA1122" s="268"/>
      <c r="AB1122" s="533"/>
      <c r="AN1122" s="641" t="str">
        <f t="shared" si="460"/>
        <v>revisar</v>
      </c>
      <c r="AO1122" s="641" t="str">
        <f t="shared" si="461"/>
        <v>ok</v>
      </c>
      <c r="AP1122" s="641" t="str">
        <f t="shared" si="462"/>
        <v>ok</v>
      </c>
      <c r="AQ1122" s="641" t="str">
        <f t="shared" si="463"/>
        <v>ok</v>
      </c>
      <c r="AR1122" s="641" t="str">
        <f t="shared" si="464"/>
        <v>ok</v>
      </c>
      <c r="AS1122" s="641" t="str">
        <f t="shared" si="465"/>
        <v>ok</v>
      </c>
      <c r="AT1122" s="641" t="str">
        <f t="shared" si="466"/>
        <v>ok</v>
      </c>
      <c r="AU1122" s="641" t="str">
        <f t="shared" si="467"/>
        <v>ok</v>
      </c>
      <c r="AV1122" s="641" t="str">
        <f t="shared" si="468"/>
        <v>ok</v>
      </c>
      <c r="AW1122" s="641" t="str">
        <f t="shared" si="469"/>
        <v>ok</v>
      </c>
      <c r="AX1122" s="641" t="str">
        <f t="shared" si="470"/>
        <v>ok</v>
      </c>
      <c r="AY1122" s="641" t="str">
        <f t="shared" si="471"/>
        <v>ok</v>
      </c>
      <c r="AZ1122" s="641" t="str">
        <f t="shared" si="472"/>
        <v>ok</v>
      </c>
      <c r="BA1122" s="641" t="str">
        <f t="shared" si="473"/>
        <v>ok</v>
      </c>
      <c r="BB1122" s="641" t="str">
        <f t="shared" si="474"/>
        <v>ok</v>
      </c>
      <c r="BC1122" s="641" t="str">
        <f t="shared" si="475"/>
        <v>ok</v>
      </c>
    </row>
    <row r="1123" spans="1:56" ht="12.75" hidden="1" customHeight="1">
      <c r="A1123" s="34"/>
      <c r="B1123" s="35">
        <f t="shared" si="477"/>
        <v>0</v>
      </c>
      <c r="C1123" s="34"/>
      <c r="D1123" s="250" t="s">
        <v>1208</v>
      </c>
      <c r="E1123" s="242"/>
      <c r="F1123" s="248"/>
      <c r="G1123" s="80"/>
      <c r="H1123" s="81"/>
      <c r="I1123" s="245"/>
      <c r="J1123" s="263"/>
      <c r="K1123" s="263"/>
      <c r="L1123" s="263"/>
      <c r="M1123" s="685"/>
      <c r="N1123" s="686"/>
      <c r="O1123" s="687"/>
      <c r="P1123" s="687"/>
      <c r="Q1123" s="687"/>
      <c r="R1123" s="687"/>
      <c r="S1123" s="688"/>
      <c r="T1123" s="268"/>
      <c r="U1123" s="539"/>
      <c r="V1123" s="299" t="str">
        <f t="shared" si="20"/>
        <v>20.46</v>
      </c>
      <c r="W1123" s="299">
        <f t="shared" si="478"/>
        <v>0</v>
      </c>
      <c r="X1123" s="268"/>
      <c r="Y1123" s="268"/>
      <c r="Z1123" s="268"/>
      <c r="AA1123" s="268"/>
      <c r="AB1123" s="533"/>
      <c r="AN1123" s="641" t="str">
        <f t="shared" si="460"/>
        <v>revisar</v>
      </c>
      <c r="AO1123" s="641" t="str">
        <f t="shared" si="461"/>
        <v>ok</v>
      </c>
      <c r="AP1123" s="641" t="str">
        <f t="shared" si="462"/>
        <v>ok</v>
      </c>
      <c r="AQ1123" s="641" t="str">
        <f t="shared" si="463"/>
        <v>ok</v>
      </c>
      <c r="AR1123" s="641" t="str">
        <f t="shared" si="464"/>
        <v>ok</v>
      </c>
      <c r="AS1123" s="641" t="str">
        <f t="shared" si="465"/>
        <v>ok</v>
      </c>
      <c r="AT1123" s="641" t="str">
        <f t="shared" si="466"/>
        <v>ok</v>
      </c>
      <c r="AU1123" s="641" t="str">
        <f t="shared" si="467"/>
        <v>ok</v>
      </c>
      <c r="AV1123" s="641" t="str">
        <f t="shared" si="468"/>
        <v>ok</v>
      </c>
      <c r="AW1123" s="641" t="str">
        <f t="shared" si="469"/>
        <v>ok</v>
      </c>
      <c r="AX1123" s="641" t="str">
        <f t="shared" si="470"/>
        <v>ok</v>
      </c>
      <c r="AY1123" s="641" t="str">
        <f t="shared" si="471"/>
        <v>ok</v>
      </c>
      <c r="AZ1123" s="641" t="str">
        <f t="shared" si="472"/>
        <v>ok</v>
      </c>
      <c r="BA1123" s="641" t="str">
        <f t="shared" si="473"/>
        <v>ok</v>
      </c>
      <c r="BB1123" s="641" t="str">
        <f t="shared" si="474"/>
        <v>ok</v>
      </c>
      <c r="BC1123" s="641" t="str">
        <f t="shared" si="475"/>
        <v>ok</v>
      </c>
    </row>
    <row r="1124" spans="1:56" ht="12.75" hidden="1" customHeight="1">
      <c r="A1124" s="34"/>
      <c r="B1124" s="35">
        <f t="shared" si="477"/>
        <v>0</v>
      </c>
      <c r="C1124" s="34"/>
      <c r="D1124" s="253" t="s">
        <v>1209</v>
      </c>
      <c r="E1124" s="242"/>
      <c r="F1124" s="248"/>
      <c r="G1124" s="80"/>
      <c r="H1124" s="81"/>
      <c r="I1124" s="245"/>
      <c r="J1124" s="263"/>
      <c r="K1124" s="263"/>
      <c r="L1124" s="263"/>
      <c r="M1124" s="685"/>
      <c r="N1124" s="686"/>
      <c r="O1124" s="687"/>
      <c r="P1124" s="687"/>
      <c r="Q1124" s="687"/>
      <c r="R1124" s="687"/>
      <c r="S1124" s="688"/>
      <c r="T1124" s="268"/>
      <c r="U1124" s="539"/>
      <c r="V1124" s="299" t="str">
        <f t="shared" si="20"/>
        <v>20.47</v>
      </c>
      <c r="W1124" s="299">
        <f t="shared" si="478"/>
        <v>0</v>
      </c>
      <c r="X1124" s="268"/>
      <c r="Y1124" s="268"/>
      <c r="Z1124" s="268"/>
      <c r="AA1124" s="268"/>
      <c r="AB1124" s="533"/>
      <c r="AN1124" s="641" t="str">
        <f t="shared" si="460"/>
        <v>revisar</v>
      </c>
      <c r="AO1124" s="641" t="str">
        <f t="shared" si="461"/>
        <v>ok</v>
      </c>
      <c r="AP1124" s="641" t="str">
        <f t="shared" si="462"/>
        <v>ok</v>
      </c>
      <c r="AQ1124" s="641" t="str">
        <f t="shared" si="463"/>
        <v>ok</v>
      </c>
      <c r="AR1124" s="641" t="str">
        <f t="shared" si="464"/>
        <v>ok</v>
      </c>
      <c r="AS1124" s="641" t="str">
        <f t="shared" si="465"/>
        <v>ok</v>
      </c>
      <c r="AT1124" s="641" t="str">
        <f t="shared" si="466"/>
        <v>ok</v>
      </c>
      <c r="AU1124" s="641" t="str">
        <f t="shared" si="467"/>
        <v>ok</v>
      </c>
      <c r="AV1124" s="641" t="str">
        <f t="shared" si="468"/>
        <v>ok</v>
      </c>
      <c r="AW1124" s="641" t="str">
        <f t="shared" si="469"/>
        <v>ok</v>
      </c>
      <c r="AX1124" s="641" t="str">
        <f t="shared" si="470"/>
        <v>ok</v>
      </c>
      <c r="AY1124" s="641" t="str">
        <f t="shared" si="471"/>
        <v>ok</v>
      </c>
      <c r="AZ1124" s="641" t="str">
        <f t="shared" si="472"/>
        <v>ok</v>
      </c>
      <c r="BA1124" s="641" t="str">
        <f t="shared" si="473"/>
        <v>ok</v>
      </c>
      <c r="BB1124" s="641" t="str">
        <f t="shared" si="474"/>
        <v>ok</v>
      </c>
      <c r="BC1124" s="641" t="str">
        <f t="shared" si="475"/>
        <v>ok</v>
      </c>
    </row>
    <row r="1125" spans="1:56" ht="12.75" hidden="1" customHeight="1">
      <c r="A1125" s="34"/>
      <c r="B1125" s="35">
        <f t="shared" si="477"/>
        <v>0</v>
      </c>
      <c r="C1125" s="34"/>
      <c r="D1125" s="250" t="s">
        <v>1210</v>
      </c>
      <c r="E1125" s="242"/>
      <c r="F1125" s="248"/>
      <c r="G1125" s="80"/>
      <c r="H1125" s="81"/>
      <c r="I1125" s="245"/>
      <c r="J1125" s="263"/>
      <c r="K1125" s="263"/>
      <c r="L1125" s="263"/>
      <c r="M1125" s="685"/>
      <c r="N1125" s="686"/>
      <c r="O1125" s="687"/>
      <c r="P1125" s="687"/>
      <c r="Q1125" s="687"/>
      <c r="R1125" s="687"/>
      <c r="S1125" s="688"/>
      <c r="T1125" s="268"/>
      <c r="U1125" s="539"/>
      <c r="V1125" s="299" t="str">
        <f t="shared" si="20"/>
        <v>20.48</v>
      </c>
      <c r="W1125" s="299">
        <f t="shared" si="478"/>
        <v>0</v>
      </c>
      <c r="X1125" s="268"/>
      <c r="Y1125" s="268"/>
      <c r="Z1125" s="268"/>
      <c r="AA1125" s="268"/>
      <c r="AB1125" s="533"/>
      <c r="AN1125" s="641" t="str">
        <f t="shared" si="460"/>
        <v>revisar</v>
      </c>
      <c r="AO1125" s="641" t="str">
        <f t="shared" si="461"/>
        <v>ok</v>
      </c>
      <c r="AP1125" s="641" t="str">
        <f t="shared" si="462"/>
        <v>ok</v>
      </c>
      <c r="AQ1125" s="641" t="str">
        <f t="shared" si="463"/>
        <v>ok</v>
      </c>
      <c r="AR1125" s="641" t="str">
        <f t="shared" si="464"/>
        <v>ok</v>
      </c>
      <c r="AS1125" s="641" t="str">
        <f t="shared" si="465"/>
        <v>ok</v>
      </c>
      <c r="AT1125" s="641" t="str">
        <f t="shared" si="466"/>
        <v>ok</v>
      </c>
      <c r="AU1125" s="641" t="str">
        <f t="shared" si="467"/>
        <v>ok</v>
      </c>
      <c r="AV1125" s="641" t="str">
        <f t="shared" si="468"/>
        <v>ok</v>
      </c>
      <c r="AW1125" s="641" t="str">
        <f t="shared" si="469"/>
        <v>ok</v>
      </c>
      <c r="AX1125" s="641" t="str">
        <f t="shared" si="470"/>
        <v>ok</v>
      </c>
      <c r="AY1125" s="641" t="str">
        <f t="shared" si="471"/>
        <v>ok</v>
      </c>
      <c r="AZ1125" s="641" t="str">
        <f t="shared" si="472"/>
        <v>ok</v>
      </c>
      <c r="BA1125" s="641" t="str">
        <f t="shared" si="473"/>
        <v>ok</v>
      </c>
      <c r="BB1125" s="641" t="str">
        <f t="shared" si="474"/>
        <v>ok</v>
      </c>
      <c r="BC1125" s="641" t="str">
        <f t="shared" si="475"/>
        <v>ok</v>
      </c>
    </row>
    <row r="1126" spans="1:56" ht="12.75" hidden="1" customHeight="1">
      <c r="A1126" s="34"/>
      <c r="B1126" s="35">
        <f t="shared" si="477"/>
        <v>0</v>
      </c>
      <c r="C1126" s="34"/>
      <c r="D1126" s="253" t="s">
        <v>1211</v>
      </c>
      <c r="E1126" s="242"/>
      <c r="F1126" s="248"/>
      <c r="G1126" s="80"/>
      <c r="H1126" s="81"/>
      <c r="I1126" s="245"/>
      <c r="J1126" s="263"/>
      <c r="K1126" s="263"/>
      <c r="L1126" s="263"/>
      <c r="M1126" s="685"/>
      <c r="N1126" s="686"/>
      <c r="O1126" s="687"/>
      <c r="P1126" s="687"/>
      <c r="Q1126" s="687"/>
      <c r="R1126" s="687"/>
      <c r="S1126" s="688"/>
      <c r="T1126" s="268"/>
      <c r="U1126" s="539"/>
      <c r="V1126" s="299" t="str">
        <f t="shared" si="20"/>
        <v>20.49</v>
      </c>
      <c r="W1126" s="299">
        <f t="shared" si="478"/>
        <v>0</v>
      </c>
      <c r="X1126" s="268"/>
      <c r="Y1126" s="268"/>
      <c r="Z1126" s="268"/>
      <c r="AA1126" s="268"/>
      <c r="AB1126" s="533"/>
      <c r="AN1126" s="641" t="str">
        <f t="shared" si="460"/>
        <v>revisar</v>
      </c>
      <c r="AO1126" s="641" t="str">
        <f t="shared" si="461"/>
        <v>ok</v>
      </c>
      <c r="AP1126" s="641" t="str">
        <f t="shared" si="462"/>
        <v>ok</v>
      </c>
      <c r="AQ1126" s="641" t="str">
        <f t="shared" si="463"/>
        <v>ok</v>
      </c>
      <c r="AR1126" s="641" t="str">
        <f t="shared" si="464"/>
        <v>ok</v>
      </c>
      <c r="AS1126" s="641" t="str">
        <f t="shared" si="465"/>
        <v>ok</v>
      </c>
      <c r="AT1126" s="641" t="str">
        <f t="shared" si="466"/>
        <v>ok</v>
      </c>
      <c r="AU1126" s="641" t="str">
        <f t="shared" si="467"/>
        <v>ok</v>
      </c>
      <c r="AV1126" s="641" t="str">
        <f t="shared" si="468"/>
        <v>ok</v>
      </c>
      <c r="AW1126" s="641" t="str">
        <f t="shared" si="469"/>
        <v>ok</v>
      </c>
      <c r="AX1126" s="641" t="str">
        <f t="shared" si="470"/>
        <v>ok</v>
      </c>
      <c r="AY1126" s="641" t="str">
        <f t="shared" si="471"/>
        <v>ok</v>
      </c>
      <c r="AZ1126" s="641" t="str">
        <f t="shared" si="472"/>
        <v>ok</v>
      </c>
      <c r="BA1126" s="641" t="str">
        <f t="shared" si="473"/>
        <v>ok</v>
      </c>
      <c r="BB1126" s="641" t="str">
        <f t="shared" si="474"/>
        <v>ok</v>
      </c>
      <c r="BC1126" s="641" t="str">
        <f t="shared" si="475"/>
        <v>ok</v>
      </c>
    </row>
    <row r="1127" spans="1:56" ht="12.75" hidden="1" customHeight="1">
      <c r="A1127" s="34"/>
      <c r="B1127" s="35">
        <f t="shared" si="477"/>
        <v>0</v>
      </c>
      <c r="C1127" s="34"/>
      <c r="D1127" s="250" t="s">
        <v>1212</v>
      </c>
      <c r="E1127" s="242"/>
      <c r="F1127" s="248"/>
      <c r="G1127" s="80"/>
      <c r="H1127" s="81"/>
      <c r="I1127" s="245"/>
      <c r="J1127" s="263"/>
      <c r="K1127" s="263"/>
      <c r="L1127" s="263"/>
      <c r="M1127" s="685"/>
      <c r="N1127" s="686"/>
      <c r="O1127" s="687"/>
      <c r="P1127" s="687"/>
      <c r="Q1127" s="687"/>
      <c r="R1127" s="687"/>
      <c r="S1127" s="688"/>
      <c r="T1127" s="268"/>
      <c r="U1127" s="539"/>
      <c r="V1127" s="299" t="str">
        <f t="shared" si="20"/>
        <v>20.50</v>
      </c>
      <c r="W1127" s="299">
        <f t="shared" si="478"/>
        <v>0</v>
      </c>
      <c r="X1127" s="268"/>
      <c r="Y1127" s="268"/>
      <c r="Z1127" s="268"/>
      <c r="AA1127" s="268"/>
      <c r="AB1127" s="533"/>
      <c r="AN1127" s="641" t="str">
        <f t="shared" si="460"/>
        <v>revisar</v>
      </c>
      <c r="AO1127" s="641" t="str">
        <f t="shared" si="461"/>
        <v>ok</v>
      </c>
      <c r="AP1127" s="641" t="str">
        <f t="shared" si="462"/>
        <v>ok</v>
      </c>
      <c r="AQ1127" s="641" t="str">
        <f t="shared" si="463"/>
        <v>ok</v>
      </c>
      <c r="AR1127" s="641" t="str">
        <f t="shared" si="464"/>
        <v>ok</v>
      </c>
      <c r="AS1127" s="641" t="str">
        <f t="shared" si="465"/>
        <v>ok</v>
      </c>
      <c r="AT1127" s="641" t="str">
        <f t="shared" si="466"/>
        <v>ok</v>
      </c>
      <c r="AU1127" s="641" t="str">
        <f t="shared" si="467"/>
        <v>ok</v>
      </c>
      <c r="AV1127" s="641" t="str">
        <f t="shared" si="468"/>
        <v>ok</v>
      </c>
      <c r="AW1127" s="641" t="str">
        <f t="shared" si="469"/>
        <v>ok</v>
      </c>
      <c r="AX1127" s="641" t="str">
        <f t="shared" si="470"/>
        <v>ok</v>
      </c>
      <c r="AY1127" s="641" t="str">
        <f t="shared" si="471"/>
        <v>ok</v>
      </c>
      <c r="AZ1127" s="641" t="str">
        <f t="shared" si="472"/>
        <v>ok</v>
      </c>
      <c r="BA1127" s="641" t="str">
        <f t="shared" si="473"/>
        <v>ok</v>
      </c>
      <c r="BB1127" s="641" t="str">
        <f t="shared" si="474"/>
        <v>ok</v>
      </c>
      <c r="BC1127" s="641" t="str">
        <f t="shared" si="475"/>
        <v>ok</v>
      </c>
    </row>
    <row r="1128" spans="1:56" ht="12.75" hidden="1" customHeight="1">
      <c r="A1128" s="34"/>
      <c r="B1128" s="35"/>
      <c r="C1128" s="34"/>
      <c r="D1128" s="25"/>
      <c r="E1128" s="25"/>
      <c r="F1128" s="25"/>
      <c r="G1128" s="37"/>
      <c r="H1128" s="25"/>
      <c r="I1128" s="38"/>
      <c r="J1128" s="269"/>
      <c r="K1128" s="269"/>
      <c r="L1128" s="269"/>
      <c r="M1128" s="689"/>
      <c r="N1128" s="696"/>
      <c r="O1128" s="690"/>
      <c r="P1128" s="690"/>
      <c r="Q1128" s="690"/>
      <c r="R1128" s="690"/>
      <c r="S1128" s="691"/>
      <c r="T1128" s="268"/>
      <c r="U1128" s="539"/>
      <c r="V1128" s="299">
        <f t="shared" si="20"/>
        <v>0</v>
      </c>
      <c r="W1128" s="299">
        <f t="shared" si="478"/>
        <v>0</v>
      </c>
      <c r="X1128" s="268"/>
      <c r="Y1128" s="268"/>
      <c r="Z1128" s="268"/>
      <c r="AA1128" s="268"/>
      <c r="AB1128" s="533"/>
      <c r="AN1128" s="641" t="str">
        <f t="shared" si="460"/>
        <v>ok</v>
      </c>
      <c r="AO1128" s="641" t="str">
        <f t="shared" si="461"/>
        <v>ok</v>
      </c>
      <c r="AP1128" s="641" t="str">
        <f t="shared" si="462"/>
        <v>ok</v>
      </c>
      <c r="AQ1128" s="641" t="str">
        <f t="shared" si="463"/>
        <v>ok</v>
      </c>
      <c r="AR1128" s="641" t="str">
        <f t="shared" si="464"/>
        <v>ok</v>
      </c>
      <c r="AS1128" s="641" t="str">
        <f t="shared" si="465"/>
        <v>ok</v>
      </c>
      <c r="AT1128" s="641" t="str">
        <f t="shared" si="466"/>
        <v>ok</v>
      </c>
      <c r="AU1128" s="641" t="str">
        <f t="shared" si="467"/>
        <v>ok</v>
      </c>
      <c r="AV1128" s="641" t="str">
        <f t="shared" si="468"/>
        <v>ok</v>
      </c>
      <c r="AW1128" s="641" t="str">
        <f t="shared" si="469"/>
        <v>ok</v>
      </c>
      <c r="AX1128" s="641" t="str">
        <f t="shared" si="470"/>
        <v>ok</v>
      </c>
      <c r="AY1128" s="641" t="str">
        <f t="shared" si="471"/>
        <v>ok</v>
      </c>
      <c r="AZ1128" s="641" t="str">
        <f t="shared" si="472"/>
        <v>ok</v>
      </c>
      <c r="BA1128" s="641" t="str">
        <f t="shared" si="473"/>
        <v>ok</v>
      </c>
      <c r="BB1128" s="641" t="str">
        <f t="shared" si="474"/>
        <v>ok</v>
      </c>
      <c r="BC1128" s="641" t="str">
        <f t="shared" si="475"/>
        <v>ok</v>
      </c>
    </row>
    <row r="1129" spans="1:56" ht="12.75" hidden="1" customHeight="1">
      <c r="A1129" s="13"/>
      <c r="B1129" s="14"/>
      <c r="C1129" s="13"/>
      <c r="D1129" s="28"/>
      <c r="E1129" s="29"/>
      <c r="F1129" s="29"/>
      <c r="G1129" s="29"/>
      <c r="H1129" s="29"/>
      <c r="I1129" s="29"/>
      <c r="J1129" s="29"/>
      <c r="K1129" s="29"/>
      <c r="L1129" s="29"/>
      <c r="M1129" s="677"/>
      <c r="N1129" s="663"/>
      <c r="O1129" s="692" t="str">
        <f>CONCATENATE("Subtotal ",G1077)</f>
        <v>Subtotal (digite a descrição do item aqui)</v>
      </c>
      <c r="P1129" s="693">
        <f>SUM(P1078:P1128)</f>
        <v>0</v>
      </c>
      <c r="Q1129" s="693">
        <f>SUM(Q1078:Q1128)</f>
        <v>0</v>
      </c>
      <c r="R1129" s="693">
        <f t="shared" ref="R1129:S1129" si="479">SUM(R1078:R1128)</f>
        <v>0</v>
      </c>
      <c r="S1129" s="694">
        <f t="shared" si="479"/>
        <v>0</v>
      </c>
      <c r="T1129" s="536"/>
      <c r="U1129" s="299">
        <v>1</v>
      </c>
      <c r="V1129" s="299"/>
      <c r="W1129" s="299"/>
      <c r="X1129" s="268"/>
      <c r="Y1129" s="268"/>
      <c r="Z1129" s="268"/>
      <c r="AA1129" s="268"/>
      <c r="AB1129" s="533"/>
      <c r="AN1129" s="641" t="str">
        <f t="shared" si="460"/>
        <v>ok</v>
      </c>
      <c r="AO1129" s="641" t="str">
        <f t="shared" si="461"/>
        <v>ok</v>
      </c>
      <c r="AP1129" s="641" t="str">
        <f t="shared" si="462"/>
        <v>ok</v>
      </c>
      <c r="AQ1129" s="641" t="str">
        <f t="shared" si="463"/>
        <v>ok</v>
      </c>
      <c r="AR1129" s="641" t="str">
        <f t="shared" si="464"/>
        <v>ok</v>
      </c>
      <c r="AS1129" s="641" t="str">
        <f t="shared" si="465"/>
        <v>ok</v>
      </c>
      <c r="AT1129" s="641" t="str">
        <f t="shared" si="466"/>
        <v>ok</v>
      </c>
      <c r="AU1129" s="641" t="str">
        <f t="shared" si="467"/>
        <v>ok</v>
      </c>
      <c r="AV1129" s="641" t="str">
        <f t="shared" si="468"/>
        <v>ok</v>
      </c>
      <c r="AW1129" s="641" t="str">
        <f t="shared" si="469"/>
        <v>ok</v>
      </c>
      <c r="AX1129" s="641" t="str">
        <f t="shared" si="470"/>
        <v>ok</v>
      </c>
      <c r="AY1129" s="641" t="str">
        <f t="shared" si="471"/>
        <v>revisar</v>
      </c>
      <c r="AZ1129" s="641" t="str">
        <f t="shared" si="472"/>
        <v>ok</v>
      </c>
      <c r="BA1129" s="641" t="str">
        <f t="shared" si="473"/>
        <v>ok</v>
      </c>
      <c r="BB1129" s="641" t="str">
        <f t="shared" si="474"/>
        <v>ok</v>
      </c>
      <c r="BC1129" s="641" t="str">
        <f t="shared" si="475"/>
        <v>ok</v>
      </c>
    </row>
    <row r="1130" spans="1:56" ht="6" hidden="1" customHeight="1">
      <c r="A1130" s="10"/>
      <c r="B1130" s="21"/>
      <c r="C1130" s="10"/>
      <c r="D1130" s="561"/>
      <c r="E1130" s="562"/>
      <c r="F1130" s="563"/>
      <c r="G1130" s="563"/>
      <c r="H1130" s="562"/>
      <c r="I1130" s="562"/>
      <c r="J1130" s="562"/>
      <c r="K1130" s="562"/>
      <c r="L1130" s="562"/>
      <c r="M1130" s="606"/>
      <c r="N1130" s="524"/>
      <c r="O1130" s="606"/>
      <c r="P1130" s="606"/>
      <c r="Q1130" s="606"/>
      <c r="R1130" s="606"/>
      <c r="S1130" s="697"/>
      <c r="T1130" s="319"/>
      <c r="U1130" s="299"/>
      <c r="V1130" s="299"/>
      <c r="W1130" s="299"/>
      <c r="X1130" s="268"/>
      <c r="Y1130" s="268"/>
      <c r="Z1130" s="268"/>
      <c r="AA1130" s="268"/>
      <c r="AB1130" s="533"/>
      <c r="AN1130" s="641" t="str">
        <f t="shared" si="460"/>
        <v>ok</v>
      </c>
      <c r="AO1130" s="641" t="str">
        <f t="shared" si="461"/>
        <v>ok</v>
      </c>
      <c r="AP1130" s="641" t="str">
        <f t="shared" si="462"/>
        <v>ok</v>
      </c>
      <c r="AQ1130" s="641" t="str">
        <f t="shared" si="463"/>
        <v>ok</v>
      </c>
      <c r="AR1130" s="641" t="str">
        <f t="shared" si="464"/>
        <v>ok</v>
      </c>
      <c r="AS1130" s="641" t="str">
        <f t="shared" si="465"/>
        <v>ok</v>
      </c>
      <c r="AT1130" s="641" t="str">
        <f t="shared" si="466"/>
        <v>ok</v>
      </c>
      <c r="AU1130" s="641" t="str">
        <f t="shared" si="467"/>
        <v>ok</v>
      </c>
      <c r="AV1130" s="641" t="str">
        <f t="shared" si="468"/>
        <v>ok</v>
      </c>
      <c r="AW1130" s="641" t="str">
        <f t="shared" si="469"/>
        <v>ok</v>
      </c>
      <c r="AX1130" s="641" t="str">
        <f t="shared" si="470"/>
        <v>ok</v>
      </c>
      <c r="AY1130" s="641" t="str">
        <f t="shared" si="471"/>
        <v>ok</v>
      </c>
      <c r="AZ1130" s="641" t="str">
        <f t="shared" si="472"/>
        <v>ok</v>
      </c>
      <c r="BA1130" s="641" t="str">
        <f t="shared" si="473"/>
        <v>ok</v>
      </c>
      <c r="BB1130" s="641" t="str">
        <f t="shared" si="474"/>
        <v>ok</v>
      </c>
      <c r="BC1130" s="641" t="str">
        <f t="shared" si="475"/>
        <v>ok</v>
      </c>
    </row>
    <row r="1131" spans="1:56" s="559" customFormat="1" ht="12.75" hidden="1" customHeight="1">
      <c r="A1131" s="39"/>
      <c r="B1131" s="40"/>
      <c r="C1131" s="39"/>
      <c r="D1131" s="566">
        <v>21</v>
      </c>
      <c r="E1131" s="567"/>
      <c r="F1131" s="567"/>
      <c r="G1131" s="568" t="s">
        <v>172</v>
      </c>
      <c r="H1131" s="569"/>
      <c r="I1131" s="569"/>
      <c r="J1131" s="568"/>
      <c r="K1131" s="568"/>
      <c r="L1131" s="568"/>
      <c r="M1131" s="698"/>
      <c r="N1131" s="699"/>
      <c r="O1131" s="698"/>
      <c r="P1131" s="698"/>
      <c r="Q1131" s="698"/>
      <c r="R1131" s="698"/>
      <c r="S1131" s="700">
        <f>S1183</f>
        <v>0</v>
      </c>
      <c r="T1131" s="319"/>
      <c r="U1131" s="299"/>
      <c r="V1131" s="299">
        <f t="shared" ref="V1131:V1182" si="480">D1131</f>
        <v>21</v>
      </c>
      <c r="W1131" s="299">
        <f t="shared" ref="W1131:W1182" si="481">IF(L1131=0,S1131-Q1131-(TRUNC(TRUNC(J1131*(1+N1131),2)*I1131,2)))</f>
        <v>0</v>
      </c>
      <c r="X1131" s="268"/>
      <c r="Y1131" s="268"/>
      <c r="Z1131" s="268"/>
      <c r="AA1131" s="268"/>
      <c r="AB1131" s="533"/>
      <c r="AC1131" s="540"/>
      <c r="AD1131" s="540"/>
      <c r="AE1131" s="540"/>
      <c r="AF1131"/>
      <c r="AG1131"/>
      <c r="AH1131"/>
      <c r="AI1131"/>
      <c r="AJ1131"/>
      <c r="AK1131"/>
      <c r="AL1131"/>
      <c r="AM1131"/>
      <c r="AN1131" s="641" t="str">
        <f t="shared" si="460"/>
        <v>revisar</v>
      </c>
      <c r="AO1131" s="641" t="str">
        <f t="shared" si="461"/>
        <v>ok</v>
      </c>
      <c r="AP1131" s="641" t="str">
        <f t="shared" si="462"/>
        <v>ok</v>
      </c>
      <c r="AQ1131" s="641" t="str">
        <f t="shared" si="463"/>
        <v>revisar</v>
      </c>
      <c r="AR1131" s="641" t="str">
        <f t="shared" si="464"/>
        <v>ok</v>
      </c>
      <c r="AS1131" s="641" t="str">
        <f t="shared" si="465"/>
        <v>ok</v>
      </c>
      <c r="AT1131" s="641" t="str">
        <f t="shared" si="466"/>
        <v>ok</v>
      </c>
      <c r="AU1131" s="641" t="str">
        <f t="shared" si="467"/>
        <v>ok</v>
      </c>
      <c r="AV1131" s="641" t="str">
        <f t="shared" si="468"/>
        <v>ok</v>
      </c>
      <c r="AW1131" s="641" t="str">
        <f t="shared" si="469"/>
        <v>ok</v>
      </c>
      <c r="AX1131" s="641" t="str">
        <f t="shared" si="470"/>
        <v>ok</v>
      </c>
      <c r="AY1131" s="641" t="str">
        <f t="shared" si="471"/>
        <v>ok</v>
      </c>
      <c r="AZ1131" s="641" t="str">
        <f t="shared" si="472"/>
        <v>ok</v>
      </c>
      <c r="BA1131" s="641" t="str">
        <f t="shared" si="473"/>
        <v>ok</v>
      </c>
      <c r="BB1131" s="641" t="str">
        <f t="shared" si="474"/>
        <v>ok</v>
      </c>
      <c r="BC1131" s="641" t="str">
        <f t="shared" si="475"/>
        <v>ok</v>
      </c>
      <c r="BD1131" s="641"/>
    </row>
    <row r="1132" spans="1:56" s="559" customFormat="1" ht="12.75" hidden="1" customHeight="1">
      <c r="A1132" s="34"/>
      <c r="B1132" s="35">
        <f t="shared" ref="B1132:B1181" si="482">S1132/$S$1671</f>
        <v>0</v>
      </c>
      <c r="C1132" s="34"/>
      <c r="D1132" s="253" t="s">
        <v>1535</v>
      </c>
      <c r="E1132" s="240"/>
      <c r="F1132" s="248"/>
      <c r="G1132" s="80"/>
      <c r="H1132" s="81"/>
      <c r="I1132" s="245"/>
      <c r="J1132" s="263"/>
      <c r="K1132" s="263"/>
      <c r="L1132" s="263"/>
      <c r="M1132" s="685"/>
      <c r="N1132" s="686"/>
      <c r="O1132" s="687"/>
      <c r="P1132" s="687"/>
      <c r="Q1132" s="687"/>
      <c r="R1132" s="687"/>
      <c r="S1132" s="688"/>
      <c r="T1132" s="268"/>
      <c r="U1132" s="539"/>
      <c r="V1132" s="299" t="str">
        <f t="shared" si="480"/>
        <v>21.1</v>
      </c>
      <c r="W1132" s="299">
        <f t="shared" si="481"/>
        <v>0</v>
      </c>
      <c r="X1132" s="268"/>
      <c r="Y1132" s="268"/>
      <c r="Z1132" s="268"/>
      <c r="AA1132" s="268"/>
      <c r="AB1132" s="533"/>
      <c r="AC1132" s="540"/>
      <c r="AD1132" s="540"/>
      <c r="AE1132" s="540"/>
      <c r="AF1132"/>
      <c r="AG1132"/>
      <c r="AH1132"/>
      <c r="AI1132"/>
      <c r="AJ1132"/>
      <c r="AK1132"/>
      <c r="AL1132"/>
      <c r="AM1132"/>
      <c r="AN1132" s="641" t="str">
        <f t="shared" ref="AN1132:AN1195" si="483">IF(X1132=D1132,"ok","revisar")</f>
        <v>revisar</v>
      </c>
      <c r="AO1132" s="641" t="str">
        <f t="shared" ref="AO1132:AO1195" si="484">IF(Y1132=E1132,"ok","revisar")</f>
        <v>ok</v>
      </c>
      <c r="AP1132" s="641" t="str">
        <f t="shared" ref="AP1132:AP1195" si="485">IF(Z1132=F1132,"ok","revisar")</f>
        <v>ok</v>
      </c>
      <c r="AQ1132" s="641" t="str">
        <f t="shared" ref="AQ1132:AQ1195" si="486">IF(AA1132=G1132,"ok","revisar")</f>
        <v>ok</v>
      </c>
      <c r="AR1132" s="641" t="str">
        <f t="shared" ref="AR1132:AR1195" si="487">IF(AB1132=H1132,"ok","revisar")</f>
        <v>ok</v>
      </c>
      <c r="AS1132" s="641" t="str">
        <f t="shared" ref="AS1132:AS1195" si="488">IF(AC1132=I1132,"ok","revisar")</f>
        <v>ok</v>
      </c>
      <c r="AT1132" s="641" t="str">
        <f t="shared" ref="AT1132:AT1195" si="489">IF(AD1132=J1132,"ok","revisar")</f>
        <v>ok</v>
      </c>
      <c r="AU1132" s="641" t="str">
        <f t="shared" ref="AU1132:AU1195" si="490">IF(AE1132=K1132,"ok","revisar")</f>
        <v>ok</v>
      </c>
      <c r="AV1132" s="641" t="str">
        <f t="shared" ref="AV1132:AV1195" si="491">IF(AF1132=L1132,"ok","revisar")</f>
        <v>ok</v>
      </c>
      <c r="AW1132" s="641" t="str">
        <f t="shared" ref="AW1132:AW1195" si="492">IF(AG1132=M1132,"ok","revisar")</f>
        <v>ok</v>
      </c>
      <c r="AX1132" s="641" t="str">
        <f t="shared" ref="AX1132:AX1195" si="493">IF(AH1132=N1132,"ok","revisar")</f>
        <v>ok</v>
      </c>
      <c r="AY1132" s="641" t="str">
        <f t="shared" ref="AY1132:AY1195" si="494">IF(AI1132=O1132,"ok","revisar")</f>
        <v>ok</v>
      </c>
      <c r="AZ1132" s="641" t="str">
        <f t="shared" ref="AZ1132:AZ1195" si="495">IF(AJ1132=P1132,"ok","revisar")</f>
        <v>ok</v>
      </c>
      <c r="BA1132" s="641" t="str">
        <f t="shared" ref="BA1132:BA1195" si="496">IF(AK1132=Q1132,"ok","revisar")</f>
        <v>ok</v>
      </c>
      <c r="BB1132" s="641" t="str">
        <f t="shared" ref="BB1132:BB1195" si="497">IF(AL1132=R1132,"ok","revisar")</f>
        <v>ok</v>
      </c>
      <c r="BC1132" s="641" t="str">
        <f t="shared" ref="BC1132:BC1195" si="498">IF(AM1132=S1132,"ok","revisar")</f>
        <v>ok</v>
      </c>
      <c r="BD1132" s="641"/>
    </row>
    <row r="1133" spans="1:56" s="559" customFormat="1" ht="12.75" hidden="1" customHeight="1">
      <c r="A1133" s="34"/>
      <c r="B1133" s="35">
        <f t="shared" si="482"/>
        <v>0</v>
      </c>
      <c r="C1133" s="34"/>
      <c r="D1133" s="250" t="s">
        <v>1536</v>
      </c>
      <c r="E1133" s="242"/>
      <c r="F1133" s="248"/>
      <c r="G1133" s="80"/>
      <c r="H1133" s="81"/>
      <c r="I1133" s="245"/>
      <c r="J1133" s="263"/>
      <c r="K1133" s="263"/>
      <c r="L1133" s="263"/>
      <c r="M1133" s="685"/>
      <c r="N1133" s="686"/>
      <c r="O1133" s="687"/>
      <c r="P1133" s="687"/>
      <c r="Q1133" s="687"/>
      <c r="R1133" s="687"/>
      <c r="S1133" s="688"/>
      <c r="T1133" s="268"/>
      <c r="U1133" s="539"/>
      <c r="V1133" s="299" t="str">
        <f t="shared" si="480"/>
        <v>21.2</v>
      </c>
      <c r="W1133" s="299">
        <f t="shared" si="481"/>
        <v>0</v>
      </c>
      <c r="X1133" s="268"/>
      <c r="Y1133" s="268"/>
      <c r="Z1133" s="268"/>
      <c r="AA1133" s="268"/>
      <c r="AB1133" s="533"/>
      <c r="AC1133" s="540"/>
      <c r="AD1133" s="540"/>
      <c r="AE1133" s="540"/>
      <c r="AF1133"/>
      <c r="AG1133"/>
      <c r="AH1133"/>
      <c r="AI1133"/>
      <c r="AJ1133"/>
      <c r="AK1133"/>
      <c r="AL1133"/>
      <c r="AM1133"/>
      <c r="AN1133" s="641" t="str">
        <f t="shared" si="483"/>
        <v>revisar</v>
      </c>
      <c r="AO1133" s="641" t="str">
        <f t="shared" si="484"/>
        <v>ok</v>
      </c>
      <c r="AP1133" s="641" t="str">
        <f t="shared" si="485"/>
        <v>ok</v>
      </c>
      <c r="AQ1133" s="641" t="str">
        <f t="shared" si="486"/>
        <v>ok</v>
      </c>
      <c r="AR1133" s="641" t="str">
        <f t="shared" si="487"/>
        <v>ok</v>
      </c>
      <c r="AS1133" s="641" t="str">
        <f t="shared" si="488"/>
        <v>ok</v>
      </c>
      <c r="AT1133" s="641" t="str">
        <f t="shared" si="489"/>
        <v>ok</v>
      </c>
      <c r="AU1133" s="641" t="str">
        <f t="shared" si="490"/>
        <v>ok</v>
      </c>
      <c r="AV1133" s="641" t="str">
        <f t="shared" si="491"/>
        <v>ok</v>
      </c>
      <c r="AW1133" s="641" t="str">
        <f t="shared" si="492"/>
        <v>ok</v>
      </c>
      <c r="AX1133" s="641" t="str">
        <f t="shared" si="493"/>
        <v>ok</v>
      </c>
      <c r="AY1133" s="641" t="str">
        <f t="shared" si="494"/>
        <v>ok</v>
      </c>
      <c r="AZ1133" s="641" t="str">
        <f t="shared" si="495"/>
        <v>ok</v>
      </c>
      <c r="BA1133" s="641" t="str">
        <f t="shared" si="496"/>
        <v>ok</v>
      </c>
      <c r="BB1133" s="641" t="str">
        <f t="shared" si="497"/>
        <v>ok</v>
      </c>
      <c r="BC1133" s="641" t="str">
        <f t="shared" si="498"/>
        <v>ok</v>
      </c>
      <c r="BD1133" s="641"/>
    </row>
    <row r="1134" spans="1:56" s="559" customFormat="1" ht="12.75" hidden="1" customHeight="1">
      <c r="A1134" s="34"/>
      <c r="B1134" s="35">
        <f t="shared" si="482"/>
        <v>0</v>
      </c>
      <c r="C1134" s="34"/>
      <c r="D1134" s="253" t="s">
        <v>1537</v>
      </c>
      <c r="E1134" s="242"/>
      <c r="F1134" s="248"/>
      <c r="G1134" s="80"/>
      <c r="H1134" s="81"/>
      <c r="I1134" s="245"/>
      <c r="J1134" s="263"/>
      <c r="K1134" s="263"/>
      <c r="L1134" s="263"/>
      <c r="M1134" s="685"/>
      <c r="N1134" s="686"/>
      <c r="O1134" s="687"/>
      <c r="P1134" s="687"/>
      <c r="Q1134" s="687"/>
      <c r="R1134" s="687"/>
      <c r="S1134" s="688"/>
      <c r="T1134" s="268"/>
      <c r="U1134" s="539"/>
      <c r="V1134" s="299" t="str">
        <f t="shared" si="480"/>
        <v>21.3</v>
      </c>
      <c r="W1134" s="299">
        <f t="shared" si="481"/>
        <v>0</v>
      </c>
      <c r="X1134" s="268"/>
      <c r="Y1134" s="268"/>
      <c r="Z1134" s="268"/>
      <c r="AA1134" s="268"/>
      <c r="AB1134" s="533"/>
      <c r="AC1134" s="540"/>
      <c r="AD1134" s="540"/>
      <c r="AE1134" s="540"/>
      <c r="AF1134"/>
      <c r="AG1134"/>
      <c r="AH1134"/>
      <c r="AI1134"/>
      <c r="AJ1134"/>
      <c r="AK1134"/>
      <c r="AL1134"/>
      <c r="AM1134"/>
      <c r="AN1134" s="641" t="str">
        <f t="shared" si="483"/>
        <v>revisar</v>
      </c>
      <c r="AO1134" s="641" t="str">
        <f t="shared" si="484"/>
        <v>ok</v>
      </c>
      <c r="AP1134" s="641" t="str">
        <f t="shared" si="485"/>
        <v>ok</v>
      </c>
      <c r="AQ1134" s="641" t="str">
        <f t="shared" si="486"/>
        <v>ok</v>
      </c>
      <c r="AR1134" s="641" t="str">
        <f t="shared" si="487"/>
        <v>ok</v>
      </c>
      <c r="AS1134" s="641" t="str">
        <f t="shared" si="488"/>
        <v>ok</v>
      </c>
      <c r="AT1134" s="641" t="str">
        <f t="shared" si="489"/>
        <v>ok</v>
      </c>
      <c r="AU1134" s="641" t="str">
        <f t="shared" si="490"/>
        <v>ok</v>
      </c>
      <c r="AV1134" s="641" t="str">
        <f t="shared" si="491"/>
        <v>ok</v>
      </c>
      <c r="AW1134" s="641" t="str">
        <f t="shared" si="492"/>
        <v>ok</v>
      </c>
      <c r="AX1134" s="641" t="str">
        <f t="shared" si="493"/>
        <v>ok</v>
      </c>
      <c r="AY1134" s="641" t="str">
        <f t="shared" si="494"/>
        <v>ok</v>
      </c>
      <c r="AZ1134" s="641" t="str">
        <f t="shared" si="495"/>
        <v>ok</v>
      </c>
      <c r="BA1134" s="641" t="str">
        <f t="shared" si="496"/>
        <v>ok</v>
      </c>
      <c r="BB1134" s="641" t="str">
        <f t="shared" si="497"/>
        <v>ok</v>
      </c>
      <c r="BC1134" s="641" t="str">
        <f t="shared" si="498"/>
        <v>ok</v>
      </c>
      <c r="BD1134" s="641"/>
    </row>
    <row r="1135" spans="1:56" s="559" customFormat="1" ht="12.75" hidden="1" customHeight="1">
      <c r="A1135" s="34"/>
      <c r="B1135" s="35">
        <f t="shared" si="482"/>
        <v>0</v>
      </c>
      <c r="C1135" s="34"/>
      <c r="D1135" s="250" t="s">
        <v>1538</v>
      </c>
      <c r="E1135" s="242"/>
      <c r="F1135" s="248"/>
      <c r="G1135" s="80"/>
      <c r="H1135" s="81"/>
      <c r="I1135" s="245"/>
      <c r="J1135" s="263"/>
      <c r="K1135" s="263"/>
      <c r="L1135" s="263"/>
      <c r="M1135" s="685"/>
      <c r="N1135" s="686"/>
      <c r="O1135" s="687"/>
      <c r="P1135" s="687"/>
      <c r="Q1135" s="687"/>
      <c r="R1135" s="687"/>
      <c r="S1135" s="688"/>
      <c r="T1135" s="268"/>
      <c r="U1135" s="539"/>
      <c r="V1135" s="299" t="str">
        <f t="shared" si="480"/>
        <v>21.4</v>
      </c>
      <c r="W1135" s="299">
        <f t="shared" si="481"/>
        <v>0</v>
      </c>
      <c r="X1135" s="268"/>
      <c r="Y1135" s="268"/>
      <c r="Z1135" s="268"/>
      <c r="AA1135" s="268"/>
      <c r="AB1135" s="533"/>
      <c r="AC1135" s="540"/>
      <c r="AD1135" s="540"/>
      <c r="AE1135" s="540"/>
      <c r="AF1135"/>
      <c r="AG1135"/>
      <c r="AH1135"/>
      <c r="AI1135"/>
      <c r="AJ1135"/>
      <c r="AK1135"/>
      <c r="AL1135"/>
      <c r="AM1135"/>
      <c r="AN1135" s="641" t="str">
        <f t="shared" si="483"/>
        <v>revisar</v>
      </c>
      <c r="AO1135" s="641" t="str">
        <f t="shared" si="484"/>
        <v>ok</v>
      </c>
      <c r="AP1135" s="641" t="str">
        <f t="shared" si="485"/>
        <v>ok</v>
      </c>
      <c r="AQ1135" s="641" t="str">
        <f t="shared" si="486"/>
        <v>ok</v>
      </c>
      <c r="AR1135" s="641" t="str">
        <f t="shared" si="487"/>
        <v>ok</v>
      </c>
      <c r="AS1135" s="641" t="str">
        <f t="shared" si="488"/>
        <v>ok</v>
      </c>
      <c r="AT1135" s="641" t="str">
        <f t="shared" si="489"/>
        <v>ok</v>
      </c>
      <c r="AU1135" s="641" t="str">
        <f t="shared" si="490"/>
        <v>ok</v>
      </c>
      <c r="AV1135" s="641" t="str">
        <f t="shared" si="491"/>
        <v>ok</v>
      </c>
      <c r="AW1135" s="641" t="str">
        <f t="shared" si="492"/>
        <v>ok</v>
      </c>
      <c r="AX1135" s="641" t="str">
        <f t="shared" si="493"/>
        <v>ok</v>
      </c>
      <c r="AY1135" s="641" t="str">
        <f t="shared" si="494"/>
        <v>ok</v>
      </c>
      <c r="AZ1135" s="641" t="str">
        <f t="shared" si="495"/>
        <v>ok</v>
      </c>
      <c r="BA1135" s="641" t="str">
        <f t="shared" si="496"/>
        <v>ok</v>
      </c>
      <c r="BB1135" s="641" t="str">
        <f t="shared" si="497"/>
        <v>ok</v>
      </c>
      <c r="BC1135" s="641" t="str">
        <f t="shared" si="498"/>
        <v>ok</v>
      </c>
      <c r="BD1135" s="641"/>
    </row>
    <row r="1136" spans="1:56" s="559" customFormat="1" ht="12.75" hidden="1" customHeight="1">
      <c r="A1136" s="34"/>
      <c r="B1136" s="35">
        <f t="shared" si="482"/>
        <v>0</v>
      </c>
      <c r="C1136" s="34"/>
      <c r="D1136" s="253" t="s">
        <v>1539</v>
      </c>
      <c r="E1136" s="242"/>
      <c r="F1136" s="248"/>
      <c r="G1136" s="80"/>
      <c r="H1136" s="81"/>
      <c r="I1136" s="245"/>
      <c r="J1136" s="263"/>
      <c r="K1136" s="263"/>
      <c r="L1136" s="263"/>
      <c r="M1136" s="685"/>
      <c r="N1136" s="686"/>
      <c r="O1136" s="687"/>
      <c r="P1136" s="687"/>
      <c r="Q1136" s="687"/>
      <c r="R1136" s="687"/>
      <c r="S1136" s="688"/>
      <c r="T1136" s="268"/>
      <c r="U1136" s="539"/>
      <c r="V1136" s="299" t="str">
        <f t="shared" si="480"/>
        <v>21.5</v>
      </c>
      <c r="W1136" s="299">
        <f t="shared" si="481"/>
        <v>0</v>
      </c>
      <c r="X1136" s="268"/>
      <c r="Y1136" s="268"/>
      <c r="Z1136" s="268"/>
      <c r="AA1136" s="268"/>
      <c r="AB1136" s="533"/>
      <c r="AC1136" s="540"/>
      <c r="AD1136" s="540"/>
      <c r="AE1136" s="540"/>
      <c r="AF1136"/>
      <c r="AG1136"/>
      <c r="AH1136"/>
      <c r="AI1136"/>
      <c r="AJ1136"/>
      <c r="AK1136"/>
      <c r="AL1136"/>
      <c r="AM1136"/>
      <c r="AN1136" s="641" t="str">
        <f t="shared" si="483"/>
        <v>revisar</v>
      </c>
      <c r="AO1136" s="641" t="str">
        <f t="shared" si="484"/>
        <v>ok</v>
      </c>
      <c r="AP1136" s="641" t="str">
        <f t="shared" si="485"/>
        <v>ok</v>
      </c>
      <c r="AQ1136" s="641" t="str">
        <f t="shared" si="486"/>
        <v>ok</v>
      </c>
      <c r="AR1136" s="641" t="str">
        <f t="shared" si="487"/>
        <v>ok</v>
      </c>
      <c r="AS1136" s="641" t="str">
        <f t="shared" si="488"/>
        <v>ok</v>
      </c>
      <c r="AT1136" s="641" t="str">
        <f t="shared" si="489"/>
        <v>ok</v>
      </c>
      <c r="AU1136" s="641" t="str">
        <f t="shared" si="490"/>
        <v>ok</v>
      </c>
      <c r="AV1136" s="641" t="str">
        <f t="shared" si="491"/>
        <v>ok</v>
      </c>
      <c r="AW1136" s="641" t="str">
        <f t="shared" si="492"/>
        <v>ok</v>
      </c>
      <c r="AX1136" s="641" t="str">
        <f t="shared" si="493"/>
        <v>ok</v>
      </c>
      <c r="AY1136" s="641" t="str">
        <f t="shared" si="494"/>
        <v>ok</v>
      </c>
      <c r="AZ1136" s="641" t="str">
        <f t="shared" si="495"/>
        <v>ok</v>
      </c>
      <c r="BA1136" s="641" t="str">
        <f t="shared" si="496"/>
        <v>ok</v>
      </c>
      <c r="BB1136" s="641" t="str">
        <f t="shared" si="497"/>
        <v>ok</v>
      </c>
      <c r="BC1136" s="641" t="str">
        <f t="shared" si="498"/>
        <v>ok</v>
      </c>
      <c r="BD1136" s="641"/>
    </row>
    <row r="1137" spans="1:56" s="559" customFormat="1" ht="12.75" hidden="1" customHeight="1">
      <c r="A1137" s="34"/>
      <c r="B1137" s="35">
        <f t="shared" si="482"/>
        <v>0</v>
      </c>
      <c r="C1137" s="34"/>
      <c r="D1137" s="250" t="s">
        <v>1540</v>
      </c>
      <c r="E1137" s="242"/>
      <c r="F1137" s="248"/>
      <c r="G1137" s="80"/>
      <c r="H1137" s="81"/>
      <c r="I1137" s="245"/>
      <c r="J1137" s="263"/>
      <c r="K1137" s="263"/>
      <c r="L1137" s="263"/>
      <c r="M1137" s="685"/>
      <c r="N1137" s="686"/>
      <c r="O1137" s="687"/>
      <c r="P1137" s="687"/>
      <c r="Q1137" s="687"/>
      <c r="R1137" s="687"/>
      <c r="S1137" s="688"/>
      <c r="T1137" s="268"/>
      <c r="U1137" s="539"/>
      <c r="V1137" s="299" t="str">
        <f t="shared" si="480"/>
        <v>21.6</v>
      </c>
      <c r="W1137" s="299">
        <f t="shared" si="481"/>
        <v>0</v>
      </c>
      <c r="X1137" s="268"/>
      <c r="Y1137" s="268"/>
      <c r="Z1137" s="268"/>
      <c r="AA1137" s="268"/>
      <c r="AB1137" s="533"/>
      <c r="AC1137" s="540"/>
      <c r="AD1137" s="540"/>
      <c r="AE1137" s="540"/>
      <c r="AF1137"/>
      <c r="AG1137"/>
      <c r="AH1137"/>
      <c r="AI1137"/>
      <c r="AJ1137"/>
      <c r="AK1137"/>
      <c r="AL1137"/>
      <c r="AM1137"/>
      <c r="AN1137" s="641" t="str">
        <f t="shared" si="483"/>
        <v>revisar</v>
      </c>
      <c r="AO1137" s="641" t="str">
        <f t="shared" si="484"/>
        <v>ok</v>
      </c>
      <c r="AP1137" s="641" t="str">
        <f t="shared" si="485"/>
        <v>ok</v>
      </c>
      <c r="AQ1137" s="641" t="str">
        <f t="shared" si="486"/>
        <v>ok</v>
      </c>
      <c r="AR1137" s="641" t="str">
        <f t="shared" si="487"/>
        <v>ok</v>
      </c>
      <c r="AS1137" s="641" t="str">
        <f t="shared" si="488"/>
        <v>ok</v>
      </c>
      <c r="AT1137" s="641" t="str">
        <f t="shared" si="489"/>
        <v>ok</v>
      </c>
      <c r="AU1137" s="641" t="str">
        <f t="shared" si="490"/>
        <v>ok</v>
      </c>
      <c r="AV1137" s="641" t="str">
        <f t="shared" si="491"/>
        <v>ok</v>
      </c>
      <c r="AW1137" s="641" t="str">
        <f t="shared" si="492"/>
        <v>ok</v>
      </c>
      <c r="AX1137" s="641" t="str">
        <f t="shared" si="493"/>
        <v>ok</v>
      </c>
      <c r="AY1137" s="641" t="str">
        <f t="shared" si="494"/>
        <v>ok</v>
      </c>
      <c r="AZ1137" s="641" t="str">
        <f t="shared" si="495"/>
        <v>ok</v>
      </c>
      <c r="BA1137" s="641" t="str">
        <f t="shared" si="496"/>
        <v>ok</v>
      </c>
      <c r="BB1137" s="641" t="str">
        <f t="shared" si="497"/>
        <v>ok</v>
      </c>
      <c r="BC1137" s="641" t="str">
        <f t="shared" si="498"/>
        <v>ok</v>
      </c>
      <c r="BD1137" s="641"/>
    </row>
    <row r="1138" spans="1:56" s="559" customFormat="1" ht="12.75" hidden="1" customHeight="1">
      <c r="A1138" s="34"/>
      <c r="B1138" s="35">
        <f t="shared" si="482"/>
        <v>0</v>
      </c>
      <c r="C1138" s="34"/>
      <c r="D1138" s="253" t="s">
        <v>1541</v>
      </c>
      <c r="E1138" s="242"/>
      <c r="F1138" s="248"/>
      <c r="G1138" s="80"/>
      <c r="H1138" s="81"/>
      <c r="I1138" s="245"/>
      <c r="J1138" s="263"/>
      <c r="K1138" s="263"/>
      <c r="L1138" s="263"/>
      <c r="M1138" s="685"/>
      <c r="N1138" s="686"/>
      <c r="O1138" s="687"/>
      <c r="P1138" s="687"/>
      <c r="Q1138" s="687"/>
      <c r="R1138" s="687"/>
      <c r="S1138" s="688"/>
      <c r="T1138" s="268"/>
      <c r="U1138" s="539"/>
      <c r="V1138" s="299" t="str">
        <f t="shared" si="480"/>
        <v>21.7</v>
      </c>
      <c r="W1138" s="299">
        <f t="shared" si="481"/>
        <v>0</v>
      </c>
      <c r="X1138" s="268"/>
      <c r="Y1138" s="268"/>
      <c r="Z1138" s="268"/>
      <c r="AA1138" s="268"/>
      <c r="AB1138" s="533"/>
      <c r="AC1138" s="540"/>
      <c r="AD1138" s="540"/>
      <c r="AE1138" s="540"/>
      <c r="AF1138"/>
      <c r="AG1138"/>
      <c r="AH1138"/>
      <c r="AI1138"/>
      <c r="AJ1138"/>
      <c r="AK1138"/>
      <c r="AL1138"/>
      <c r="AM1138"/>
      <c r="AN1138" s="641" t="str">
        <f t="shared" si="483"/>
        <v>revisar</v>
      </c>
      <c r="AO1138" s="641" t="str">
        <f t="shared" si="484"/>
        <v>ok</v>
      </c>
      <c r="AP1138" s="641" t="str">
        <f t="shared" si="485"/>
        <v>ok</v>
      </c>
      <c r="AQ1138" s="641" t="str">
        <f t="shared" si="486"/>
        <v>ok</v>
      </c>
      <c r="AR1138" s="641" t="str">
        <f t="shared" si="487"/>
        <v>ok</v>
      </c>
      <c r="AS1138" s="641" t="str">
        <f t="shared" si="488"/>
        <v>ok</v>
      </c>
      <c r="AT1138" s="641" t="str">
        <f t="shared" si="489"/>
        <v>ok</v>
      </c>
      <c r="AU1138" s="641" t="str">
        <f t="shared" si="490"/>
        <v>ok</v>
      </c>
      <c r="AV1138" s="641" t="str">
        <f t="shared" si="491"/>
        <v>ok</v>
      </c>
      <c r="AW1138" s="641" t="str">
        <f t="shared" si="492"/>
        <v>ok</v>
      </c>
      <c r="AX1138" s="641" t="str">
        <f t="shared" si="493"/>
        <v>ok</v>
      </c>
      <c r="AY1138" s="641" t="str">
        <f t="shared" si="494"/>
        <v>ok</v>
      </c>
      <c r="AZ1138" s="641" t="str">
        <f t="shared" si="495"/>
        <v>ok</v>
      </c>
      <c r="BA1138" s="641" t="str">
        <f t="shared" si="496"/>
        <v>ok</v>
      </c>
      <c r="BB1138" s="641" t="str">
        <f t="shared" si="497"/>
        <v>ok</v>
      </c>
      <c r="BC1138" s="641" t="str">
        <f t="shared" si="498"/>
        <v>ok</v>
      </c>
      <c r="BD1138" s="641"/>
    </row>
    <row r="1139" spans="1:56" s="559" customFormat="1" ht="12.75" hidden="1" customHeight="1">
      <c r="A1139" s="34"/>
      <c r="B1139" s="35">
        <f t="shared" si="482"/>
        <v>0</v>
      </c>
      <c r="C1139" s="34"/>
      <c r="D1139" s="250" t="s">
        <v>1542</v>
      </c>
      <c r="E1139" s="242"/>
      <c r="F1139" s="248"/>
      <c r="G1139" s="80"/>
      <c r="H1139" s="81"/>
      <c r="I1139" s="245"/>
      <c r="J1139" s="263"/>
      <c r="K1139" s="263"/>
      <c r="L1139" s="263"/>
      <c r="M1139" s="685"/>
      <c r="N1139" s="686"/>
      <c r="O1139" s="687"/>
      <c r="P1139" s="687"/>
      <c r="Q1139" s="687"/>
      <c r="R1139" s="687"/>
      <c r="S1139" s="688"/>
      <c r="T1139" s="268"/>
      <c r="U1139" s="539"/>
      <c r="V1139" s="299" t="str">
        <f t="shared" si="480"/>
        <v>21.8</v>
      </c>
      <c r="W1139" s="299">
        <f t="shared" si="481"/>
        <v>0</v>
      </c>
      <c r="X1139" s="268"/>
      <c r="Y1139" s="268"/>
      <c r="Z1139" s="268"/>
      <c r="AA1139" s="268"/>
      <c r="AB1139" s="533"/>
      <c r="AC1139" s="540"/>
      <c r="AD1139" s="540"/>
      <c r="AE1139" s="540"/>
      <c r="AF1139"/>
      <c r="AG1139"/>
      <c r="AH1139"/>
      <c r="AI1139"/>
      <c r="AJ1139"/>
      <c r="AK1139"/>
      <c r="AL1139"/>
      <c r="AM1139"/>
      <c r="AN1139" s="641" t="str">
        <f t="shared" si="483"/>
        <v>revisar</v>
      </c>
      <c r="AO1139" s="641" t="str">
        <f t="shared" si="484"/>
        <v>ok</v>
      </c>
      <c r="AP1139" s="641" t="str">
        <f t="shared" si="485"/>
        <v>ok</v>
      </c>
      <c r="AQ1139" s="641" t="str">
        <f t="shared" si="486"/>
        <v>ok</v>
      </c>
      <c r="AR1139" s="641" t="str">
        <f t="shared" si="487"/>
        <v>ok</v>
      </c>
      <c r="AS1139" s="641" t="str">
        <f t="shared" si="488"/>
        <v>ok</v>
      </c>
      <c r="AT1139" s="641" t="str">
        <f t="shared" si="489"/>
        <v>ok</v>
      </c>
      <c r="AU1139" s="641" t="str">
        <f t="shared" si="490"/>
        <v>ok</v>
      </c>
      <c r="AV1139" s="641" t="str">
        <f t="shared" si="491"/>
        <v>ok</v>
      </c>
      <c r="AW1139" s="641" t="str">
        <f t="shared" si="492"/>
        <v>ok</v>
      </c>
      <c r="AX1139" s="641" t="str">
        <f t="shared" si="493"/>
        <v>ok</v>
      </c>
      <c r="AY1139" s="641" t="str">
        <f t="shared" si="494"/>
        <v>ok</v>
      </c>
      <c r="AZ1139" s="641" t="str">
        <f t="shared" si="495"/>
        <v>ok</v>
      </c>
      <c r="BA1139" s="641" t="str">
        <f t="shared" si="496"/>
        <v>ok</v>
      </c>
      <c r="BB1139" s="641" t="str">
        <f t="shared" si="497"/>
        <v>ok</v>
      </c>
      <c r="BC1139" s="641" t="str">
        <f t="shared" si="498"/>
        <v>ok</v>
      </c>
      <c r="BD1139" s="641"/>
    </row>
    <row r="1140" spans="1:56" s="559" customFormat="1" ht="12.75" hidden="1" customHeight="1">
      <c r="A1140" s="34"/>
      <c r="B1140" s="35">
        <f t="shared" si="482"/>
        <v>0</v>
      </c>
      <c r="C1140" s="34"/>
      <c r="D1140" s="253" t="s">
        <v>1543</v>
      </c>
      <c r="E1140" s="242"/>
      <c r="F1140" s="248"/>
      <c r="G1140" s="80"/>
      <c r="H1140" s="81"/>
      <c r="I1140" s="245"/>
      <c r="J1140" s="263"/>
      <c r="K1140" s="263"/>
      <c r="L1140" s="263"/>
      <c r="M1140" s="685"/>
      <c r="N1140" s="686"/>
      <c r="O1140" s="687"/>
      <c r="P1140" s="687"/>
      <c r="Q1140" s="687"/>
      <c r="R1140" s="687"/>
      <c r="S1140" s="688"/>
      <c r="T1140" s="268"/>
      <c r="U1140" s="539"/>
      <c r="V1140" s="299" t="str">
        <f t="shared" si="480"/>
        <v>21.9</v>
      </c>
      <c r="W1140" s="299">
        <f t="shared" si="481"/>
        <v>0</v>
      </c>
      <c r="X1140" s="268"/>
      <c r="Y1140" s="268"/>
      <c r="Z1140" s="268"/>
      <c r="AA1140" s="268"/>
      <c r="AB1140" s="533"/>
      <c r="AC1140" s="540"/>
      <c r="AD1140" s="540"/>
      <c r="AE1140" s="540"/>
      <c r="AF1140"/>
      <c r="AG1140"/>
      <c r="AH1140"/>
      <c r="AI1140"/>
      <c r="AJ1140"/>
      <c r="AK1140"/>
      <c r="AL1140"/>
      <c r="AM1140"/>
      <c r="AN1140" s="641" t="str">
        <f t="shared" si="483"/>
        <v>revisar</v>
      </c>
      <c r="AO1140" s="641" t="str">
        <f t="shared" si="484"/>
        <v>ok</v>
      </c>
      <c r="AP1140" s="641" t="str">
        <f t="shared" si="485"/>
        <v>ok</v>
      </c>
      <c r="AQ1140" s="641" t="str">
        <f t="shared" si="486"/>
        <v>ok</v>
      </c>
      <c r="AR1140" s="641" t="str">
        <f t="shared" si="487"/>
        <v>ok</v>
      </c>
      <c r="AS1140" s="641" t="str">
        <f t="shared" si="488"/>
        <v>ok</v>
      </c>
      <c r="AT1140" s="641" t="str">
        <f t="shared" si="489"/>
        <v>ok</v>
      </c>
      <c r="AU1140" s="641" t="str">
        <f t="shared" si="490"/>
        <v>ok</v>
      </c>
      <c r="AV1140" s="641" t="str">
        <f t="shared" si="491"/>
        <v>ok</v>
      </c>
      <c r="AW1140" s="641" t="str">
        <f t="shared" si="492"/>
        <v>ok</v>
      </c>
      <c r="AX1140" s="641" t="str">
        <f t="shared" si="493"/>
        <v>ok</v>
      </c>
      <c r="AY1140" s="641" t="str">
        <f t="shared" si="494"/>
        <v>ok</v>
      </c>
      <c r="AZ1140" s="641" t="str">
        <f t="shared" si="495"/>
        <v>ok</v>
      </c>
      <c r="BA1140" s="641" t="str">
        <f t="shared" si="496"/>
        <v>ok</v>
      </c>
      <c r="BB1140" s="641" t="str">
        <f t="shared" si="497"/>
        <v>ok</v>
      </c>
      <c r="BC1140" s="641" t="str">
        <f t="shared" si="498"/>
        <v>ok</v>
      </c>
      <c r="BD1140" s="641"/>
    </row>
    <row r="1141" spans="1:56" s="559" customFormat="1" ht="12.75" hidden="1" customHeight="1">
      <c r="A1141" s="34"/>
      <c r="B1141" s="35">
        <f t="shared" si="482"/>
        <v>0</v>
      </c>
      <c r="C1141" s="34"/>
      <c r="D1141" s="250" t="s">
        <v>1544</v>
      </c>
      <c r="E1141" s="242"/>
      <c r="F1141" s="248"/>
      <c r="G1141" s="80"/>
      <c r="H1141" s="81"/>
      <c r="I1141" s="245"/>
      <c r="J1141" s="263"/>
      <c r="K1141" s="263"/>
      <c r="L1141" s="263"/>
      <c r="M1141" s="685"/>
      <c r="N1141" s="686"/>
      <c r="O1141" s="687"/>
      <c r="P1141" s="687"/>
      <c r="Q1141" s="687"/>
      <c r="R1141" s="687"/>
      <c r="S1141" s="688"/>
      <c r="T1141" s="268"/>
      <c r="U1141" s="539"/>
      <c r="V1141" s="299" t="str">
        <f t="shared" si="480"/>
        <v>21.10</v>
      </c>
      <c r="W1141" s="299">
        <f t="shared" si="481"/>
        <v>0</v>
      </c>
      <c r="X1141" s="268"/>
      <c r="Y1141" s="268"/>
      <c r="Z1141" s="268"/>
      <c r="AA1141" s="268"/>
      <c r="AB1141" s="533"/>
      <c r="AC1141" s="540"/>
      <c r="AD1141" s="540"/>
      <c r="AE1141" s="540"/>
      <c r="AF1141"/>
      <c r="AG1141"/>
      <c r="AH1141"/>
      <c r="AI1141"/>
      <c r="AJ1141"/>
      <c r="AK1141"/>
      <c r="AL1141"/>
      <c r="AM1141"/>
      <c r="AN1141" s="641" t="str">
        <f t="shared" si="483"/>
        <v>revisar</v>
      </c>
      <c r="AO1141" s="641" t="str">
        <f t="shared" si="484"/>
        <v>ok</v>
      </c>
      <c r="AP1141" s="641" t="str">
        <f t="shared" si="485"/>
        <v>ok</v>
      </c>
      <c r="AQ1141" s="641" t="str">
        <f t="shared" si="486"/>
        <v>ok</v>
      </c>
      <c r="AR1141" s="641" t="str">
        <f t="shared" si="487"/>
        <v>ok</v>
      </c>
      <c r="AS1141" s="641" t="str">
        <f t="shared" si="488"/>
        <v>ok</v>
      </c>
      <c r="AT1141" s="641" t="str">
        <f t="shared" si="489"/>
        <v>ok</v>
      </c>
      <c r="AU1141" s="641" t="str">
        <f t="shared" si="490"/>
        <v>ok</v>
      </c>
      <c r="AV1141" s="641" t="str">
        <f t="shared" si="491"/>
        <v>ok</v>
      </c>
      <c r="AW1141" s="641" t="str">
        <f t="shared" si="492"/>
        <v>ok</v>
      </c>
      <c r="AX1141" s="641" t="str">
        <f t="shared" si="493"/>
        <v>ok</v>
      </c>
      <c r="AY1141" s="641" t="str">
        <f t="shared" si="494"/>
        <v>ok</v>
      </c>
      <c r="AZ1141" s="641" t="str">
        <f t="shared" si="495"/>
        <v>ok</v>
      </c>
      <c r="BA1141" s="641" t="str">
        <f t="shared" si="496"/>
        <v>ok</v>
      </c>
      <c r="BB1141" s="641" t="str">
        <f t="shared" si="497"/>
        <v>ok</v>
      </c>
      <c r="BC1141" s="641" t="str">
        <f t="shared" si="498"/>
        <v>ok</v>
      </c>
      <c r="BD1141" s="641"/>
    </row>
    <row r="1142" spans="1:56" s="559" customFormat="1" ht="12.75" hidden="1" customHeight="1">
      <c r="A1142" s="34"/>
      <c r="B1142" s="35">
        <f t="shared" si="482"/>
        <v>0</v>
      </c>
      <c r="C1142" s="34"/>
      <c r="D1142" s="253" t="s">
        <v>1545</v>
      </c>
      <c r="E1142" s="242"/>
      <c r="F1142" s="248"/>
      <c r="G1142" s="80"/>
      <c r="H1142" s="81"/>
      <c r="I1142" s="245"/>
      <c r="J1142" s="263"/>
      <c r="K1142" s="263"/>
      <c r="L1142" s="263"/>
      <c r="M1142" s="685"/>
      <c r="N1142" s="686"/>
      <c r="O1142" s="687"/>
      <c r="P1142" s="687"/>
      <c r="Q1142" s="687"/>
      <c r="R1142" s="687"/>
      <c r="S1142" s="688"/>
      <c r="T1142" s="268"/>
      <c r="U1142" s="539"/>
      <c r="V1142" s="299" t="str">
        <f t="shared" si="480"/>
        <v>21.11</v>
      </c>
      <c r="W1142" s="299">
        <f t="shared" si="481"/>
        <v>0</v>
      </c>
      <c r="X1142" s="268"/>
      <c r="Y1142" s="268"/>
      <c r="Z1142" s="268"/>
      <c r="AA1142" s="268"/>
      <c r="AB1142" s="533"/>
      <c r="AC1142" s="540"/>
      <c r="AD1142" s="540"/>
      <c r="AE1142" s="540"/>
      <c r="AF1142"/>
      <c r="AG1142"/>
      <c r="AH1142"/>
      <c r="AI1142"/>
      <c r="AJ1142"/>
      <c r="AK1142"/>
      <c r="AL1142"/>
      <c r="AM1142"/>
      <c r="AN1142" s="641" t="str">
        <f t="shared" si="483"/>
        <v>revisar</v>
      </c>
      <c r="AO1142" s="641" t="str">
        <f t="shared" si="484"/>
        <v>ok</v>
      </c>
      <c r="AP1142" s="641" t="str">
        <f t="shared" si="485"/>
        <v>ok</v>
      </c>
      <c r="AQ1142" s="641" t="str">
        <f t="shared" si="486"/>
        <v>ok</v>
      </c>
      <c r="AR1142" s="641" t="str">
        <f t="shared" si="487"/>
        <v>ok</v>
      </c>
      <c r="AS1142" s="641" t="str">
        <f t="shared" si="488"/>
        <v>ok</v>
      </c>
      <c r="AT1142" s="641" t="str">
        <f t="shared" si="489"/>
        <v>ok</v>
      </c>
      <c r="AU1142" s="641" t="str">
        <f t="shared" si="490"/>
        <v>ok</v>
      </c>
      <c r="AV1142" s="641" t="str">
        <f t="shared" si="491"/>
        <v>ok</v>
      </c>
      <c r="AW1142" s="641" t="str">
        <f t="shared" si="492"/>
        <v>ok</v>
      </c>
      <c r="AX1142" s="641" t="str">
        <f t="shared" si="493"/>
        <v>ok</v>
      </c>
      <c r="AY1142" s="641" t="str">
        <f t="shared" si="494"/>
        <v>ok</v>
      </c>
      <c r="AZ1142" s="641" t="str">
        <f t="shared" si="495"/>
        <v>ok</v>
      </c>
      <c r="BA1142" s="641" t="str">
        <f t="shared" si="496"/>
        <v>ok</v>
      </c>
      <c r="BB1142" s="641" t="str">
        <f t="shared" si="497"/>
        <v>ok</v>
      </c>
      <c r="BC1142" s="641" t="str">
        <f t="shared" si="498"/>
        <v>ok</v>
      </c>
      <c r="BD1142" s="641"/>
    </row>
    <row r="1143" spans="1:56" s="559" customFormat="1" ht="12.75" hidden="1" customHeight="1">
      <c r="A1143" s="34"/>
      <c r="B1143" s="35">
        <f t="shared" si="482"/>
        <v>0</v>
      </c>
      <c r="C1143" s="34"/>
      <c r="D1143" s="250" t="s">
        <v>1546</v>
      </c>
      <c r="E1143" s="242"/>
      <c r="F1143" s="248"/>
      <c r="G1143" s="80"/>
      <c r="H1143" s="81"/>
      <c r="I1143" s="245"/>
      <c r="J1143" s="263"/>
      <c r="K1143" s="263"/>
      <c r="L1143" s="263"/>
      <c r="M1143" s="685"/>
      <c r="N1143" s="686"/>
      <c r="O1143" s="687"/>
      <c r="P1143" s="687"/>
      <c r="Q1143" s="687"/>
      <c r="R1143" s="687"/>
      <c r="S1143" s="688"/>
      <c r="T1143" s="268"/>
      <c r="U1143" s="539"/>
      <c r="V1143" s="299" t="str">
        <f t="shared" si="480"/>
        <v>21.12</v>
      </c>
      <c r="W1143" s="299">
        <f t="shared" si="481"/>
        <v>0</v>
      </c>
      <c r="X1143" s="268"/>
      <c r="Y1143" s="268"/>
      <c r="Z1143" s="268"/>
      <c r="AA1143" s="268"/>
      <c r="AB1143" s="533"/>
      <c r="AC1143" s="540"/>
      <c r="AD1143" s="540"/>
      <c r="AE1143" s="540"/>
      <c r="AF1143"/>
      <c r="AG1143"/>
      <c r="AH1143"/>
      <c r="AI1143"/>
      <c r="AJ1143"/>
      <c r="AK1143"/>
      <c r="AL1143"/>
      <c r="AM1143"/>
      <c r="AN1143" s="641" t="str">
        <f t="shared" si="483"/>
        <v>revisar</v>
      </c>
      <c r="AO1143" s="641" t="str">
        <f t="shared" si="484"/>
        <v>ok</v>
      </c>
      <c r="AP1143" s="641" t="str">
        <f t="shared" si="485"/>
        <v>ok</v>
      </c>
      <c r="AQ1143" s="641" t="str">
        <f t="shared" si="486"/>
        <v>ok</v>
      </c>
      <c r="AR1143" s="641" t="str">
        <f t="shared" si="487"/>
        <v>ok</v>
      </c>
      <c r="AS1143" s="641" t="str">
        <f t="shared" si="488"/>
        <v>ok</v>
      </c>
      <c r="AT1143" s="641" t="str">
        <f t="shared" si="489"/>
        <v>ok</v>
      </c>
      <c r="AU1143" s="641" t="str">
        <f t="shared" si="490"/>
        <v>ok</v>
      </c>
      <c r="AV1143" s="641" t="str">
        <f t="shared" si="491"/>
        <v>ok</v>
      </c>
      <c r="AW1143" s="641" t="str">
        <f t="shared" si="492"/>
        <v>ok</v>
      </c>
      <c r="AX1143" s="641" t="str">
        <f t="shared" si="493"/>
        <v>ok</v>
      </c>
      <c r="AY1143" s="641" t="str">
        <f t="shared" si="494"/>
        <v>ok</v>
      </c>
      <c r="AZ1143" s="641" t="str">
        <f t="shared" si="495"/>
        <v>ok</v>
      </c>
      <c r="BA1143" s="641" t="str">
        <f t="shared" si="496"/>
        <v>ok</v>
      </c>
      <c r="BB1143" s="641" t="str">
        <f t="shared" si="497"/>
        <v>ok</v>
      </c>
      <c r="BC1143" s="641" t="str">
        <f t="shared" si="498"/>
        <v>ok</v>
      </c>
      <c r="BD1143" s="641"/>
    </row>
    <row r="1144" spans="1:56" s="559" customFormat="1" ht="12.75" hidden="1" customHeight="1">
      <c r="A1144" s="34"/>
      <c r="B1144" s="35">
        <f t="shared" si="482"/>
        <v>0</v>
      </c>
      <c r="C1144" s="34"/>
      <c r="D1144" s="253" t="s">
        <v>1547</v>
      </c>
      <c r="E1144" s="242"/>
      <c r="F1144" s="248"/>
      <c r="G1144" s="80"/>
      <c r="H1144" s="81"/>
      <c r="I1144" s="245"/>
      <c r="J1144" s="263"/>
      <c r="K1144" s="263"/>
      <c r="L1144" s="263"/>
      <c r="M1144" s="685"/>
      <c r="N1144" s="686"/>
      <c r="O1144" s="687"/>
      <c r="P1144" s="687"/>
      <c r="Q1144" s="687"/>
      <c r="R1144" s="687"/>
      <c r="S1144" s="688"/>
      <c r="T1144" s="268"/>
      <c r="U1144" s="539"/>
      <c r="V1144" s="299" t="str">
        <f t="shared" si="480"/>
        <v>21.13</v>
      </c>
      <c r="W1144" s="299">
        <f t="shared" si="481"/>
        <v>0</v>
      </c>
      <c r="X1144" s="268"/>
      <c r="Y1144" s="268"/>
      <c r="Z1144" s="268"/>
      <c r="AA1144" s="268"/>
      <c r="AB1144" s="533"/>
      <c r="AC1144" s="540"/>
      <c r="AD1144" s="540"/>
      <c r="AE1144" s="540"/>
      <c r="AF1144"/>
      <c r="AG1144"/>
      <c r="AH1144"/>
      <c r="AI1144"/>
      <c r="AJ1144"/>
      <c r="AK1144"/>
      <c r="AL1144"/>
      <c r="AM1144"/>
      <c r="AN1144" s="641" t="str">
        <f t="shared" si="483"/>
        <v>revisar</v>
      </c>
      <c r="AO1144" s="641" t="str">
        <f t="shared" si="484"/>
        <v>ok</v>
      </c>
      <c r="AP1144" s="641" t="str">
        <f t="shared" si="485"/>
        <v>ok</v>
      </c>
      <c r="AQ1144" s="641" t="str">
        <f t="shared" si="486"/>
        <v>ok</v>
      </c>
      <c r="AR1144" s="641" t="str">
        <f t="shared" si="487"/>
        <v>ok</v>
      </c>
      <c r="AS1144" s="641" t="str">
        <f t="shared" si="488"/>
        <v>ok</v>
      </c>
      <c r="AT1144" s="641" t="str">
        <f t="shared" si="489"/>
        <v>ok</v>
      </c>
      <c r="AU1144" s="641" t="str">
        <f t="shared" si="490"/>
        <v>ok</v>
      </c>
      <c r="AV1144" s="641" t="str">
        <f t="shared" si="491"/>
        <v>ok</v>
      </c>
      <c r="AW1144" s="641" t="str">
        <f t="shared" si="492"/>
        <v>ok</v>
      </c>
      <c r="AX1144" s="641" t="str">
        <f t="shared" si="493"/>
        <v>ok</v>
      </c>
      <c r="AY1144" s="641" t="str">
        <f t="shared" si="494"/>
        <v>ok</v>
      </c>
      <c r="AZ1144" s="641" t="str">
        <f t="shared" si="495"/>
        <v>ok</v>
      </c>
      <c r="BA1144" s="641" t="str">
        <f t="shared" si="496"/>
        <v>ok</v>
      </c>
      <c r="BB1144" s="641" t="str">
        <f t="shared" si="497"/>
        <v>ok</v>
      </c>
      <c r="BC1144" s="641" t="str">
        <f t="shared" si="498"/>
        <v>ok</v>
      </c>
      <c r="BD1144" s="641"/>
    </row>
    <row r="1145" spans="1:56" s="559" customFormat="1" ht="12.75" hidden="1" customHeight="1">
      <c r="A1145" s="34"/>
      <c r="B1145" s="35">
        <f t="shared" si="482"/>
        <v>0</v>
      </c>
      <c r="C1145" s="34"/>
      <c r="D1145" s="250" t="s">
        <v>1548</v>
      </c>
      <c r="E1145" s="242"/>
      <c r="F1145" s="248"/>
      <c r="G1145" s="80"/>
      <c r="H1145" s="81"/>
      <c r="I1145" s="245"/>
      <c r="J1145" s="263"/>
      <c r="K1145" s="263"/>
      <c r="L1145" s="263"/>
      <c r="M1145" s="685"/>
      <c r="N1145" s="686"/>
      <c r="O1145" s="687"/>
      <c r="P1145" s="687"/>
      <c r="Q1145" s="687"/>
      <c r="R1145" s="687"/>
      <c r="S1145" s="688"/>
      <c r="T1145" s="268"/>
      <c r="U1145" s="539"/>
      <c r="V1145" s="299" t="str">
        <f t="shared" si="480"/>
        <v>21.14</v>
      </c>
      <c r="W1145" s="299">
        <f t="shared" si="481"/>
        <v>0</v>
      </c>
      <c r="X1145" s="535">
        <f>SUM(P1129:R1129)</f>
        <v>0</v>
      </c>
      <c r="Y1145" s="319" t="str">
        <f>IF(X1145&lt;&gt;S1129,"erro","ok")</f>
        <v>ok</v>
      </c>
      <c r="Z1145" s="319"/>
      <c r="AA1145" s="319"/>
      <c r="AB1145" s="531"/>
      <c r="AC1145" s="540"/>
      <c r="AD1145" s="540"/>
      <c r="AE1145" s="540"/>
      <c r="AF1145"/>
      <c r="AG1145"/>
      <c r="AH1145"/>
      <c r="AI1145"/>
      <c r="AJ1145"/>
      <c r="AK1145"/>
      <c r="AL1145"/>
      <c r="AM1145"/>
      <c r="AN1145" s="641" t="str">
        <f t="shared" si="483"/>
        <v>revisar</v>
      </c>
      <c r="AO1145" s="641" t="str">
        <f t="shared" si="484"/>
        <v>revisar</v>
      </c>
      <c r="AP1145" s="641" t="str">
        <f t="shared" si="485"/>
        <v>ok</v>
      </c>
      <c r="AQ1145" s="641" t="str">
        <f t="shared" si="486"/>
        <v>ok</v>
      </c>
      <c r="AR1145" s="641" t="str">
        <f t="shared" si="487"/>
        <v>ok</v>
      </c>
      <c r="AS1145" s="641" t="str">
        <f t="shared" si="488"/>
        <v>ok</v>
      </c>
      <c r="AT1145" s="641" t="str">
        <f t="shared" si="489"/>
        <v>ok</v>
      </c>
      <c r="AU1145" s="641" t="str">
        <f t="shared" si="490"/>
        <v>ok</v>
      </c>
      <c r="AV1145" s="641" t="str">
        <f t="shared" si="491"/>
        <v>ok</v>
      </c>
      <c r="AW1145" s="641" t="str">
        <f t="shared" si="492"/>
        <v>ok</v>
      </c>
      <c r="AX1145" s="641" t="str">
        <f t="shared" si="493"/>
        <v>ok</v>
      </c>
      <c r="AY1145" s="641" t="str">
        <f t="shared" si="494"/>
        <v>ok</v>
      </c>
      <c r="AZ1145" s="641" t="str">
        <f t="shared" si="495"/>
        <v>ok</v>
      </c>
      <c r="BA1145" s="641" t="str">
        <f t="shared" si="496"/>
        <v>ok</v>
      </c>
      <c r="BB1145" s="641" t="str">
        <f t="shared" si="497"/>
        <v>ok</v>
      </c>
      <c r="BC1145" s="641" t="str">
        <f t="shared" si="498"/>
        <v>ok</v>
      </c>
      <c r="BD1145" s="641"/>
    </row>
    <row r="1146" spans="1:56" s="559" customFormat="1" ht="12.75" hidden="1" customHeight="1">
      <c r="A1146" s="34"/>
      <c r="B1146" s="35">
        <f t="shared" si="482"/>
        <v>0</v>
      </c>
      <c r="C1146" s="34"/>
      <c r="D1146" s="253" t="s">
        <v>1549</v>
      </c>
      <c r="E1146" s="242"/>
      <c r="F1146" s="248"/>
      <c r="G1146" s="80"/>
      <c r="H1146" s="81"/>
      <c r="I1146" s="245"/>
      <c r="J1146" s="263"/>
      <c r="K1146" s="263"/>
      <c r="L1146" s="263"/>
      <c r="M1146" s="685"/>
      <c r="N1146" s="686"/>
      <c r="O1146" s="687"/>
      <c r="P1146" s="687"/>
      <c r="Q1146" s="687"/>
      <c r="R1146" s="687"/>
      <c r="S1146" s="688"/>
      <c r="T1146" s="268"/>
      <c r="U1146" s="539"/>
      <c r="V1146" s="299" t="str">
        <f t="shared" si="480"/>
        <v>21.15</v>
      </c>
      <c r="W1146" s="299">
        <f t="shared" si="481"/>
        <v>0</v>
      </c>
      <c r="X1146" s="319"/>
      <c r="Y1146" s="319"/>
      <c r="Z1146" s="319"/>
      <c r="AA1146" s="319"/>
      <c r="AB1146" s="531"/>
      <c r="AC1146" s="540"/>
      <c r="AD1146" s="540"/>
      <c r="AE1146" s="540"/>
      <c r="AF1146"/>
      <c r="AG1146"/>
      <c r="AH1146"/>
      <c r="AI1146"/>
      <c r="AJ1146"/>
      <c r="AK1146"/>
      <c r="AL1146"/>
      <c r="AM1146"/>
      <c r="AN1146" s="641" t="str">
        <f t="shared" si="483"/>
        <v>revisar</v>
      </c>
      <c r="AO1146" s="641" t="str">
        <f t="shared" si="484"/>
        <v>ok</v>
      </c>
      <c r="AP1146" s="641" t="str">
        <f t="shared" si="485"/>
        <v>ok</v>
      </c>
      <c r="AQ1146" s="641" t="str">
        <f t="shared" si="486"/>
        <v>ok</v>
      </c>
      <c r="AR1146" s="641" t="str">
        <f t="shared" si="487"/>
        <v>ok</v>
      </c>
      <c r="AS1146" s="641" t="str">
        <f t="shared" si="488"/>
        <v>ok</v>
      </c>
      <c r="AT1146" s="641" t="str">
        <f t="shared" si="489"/>
        <v>ok</v>
      </c>
      <c r="AU1146" s="641" t="str">
        <f t="shared" si="490"/>
        <v>ok</v>
      </c>
      <c r="AV1146" s="641" t="str">
        <f t="shared" si="491"/>
        <v>ok</v>
      </c>
      <c r="AW1146" s="641" t="str">
        <f t="shared" si="492"/>
        <v>ok</v>
      </c>
      <c r="AX1146" s="641" t="str">
        <f t="shared" si="493"/>
        <v>ok</v>
      </c>
      <c r="AY1146" s="641" t="str">
        <f t="shared" si="494"/>
        <v>ok</v>
      </c>
      <c r="AZ1146" s="641" t="str">
        <f t="shared" si="495"/>
        <v>ok</v>
      </c>
      <c r="BA1146" s="641" t="str">
        <f t="shared" si="496"/>
        <v>ok</v>
      </c>
      <c r="BB1146" s="641" t="str">
        <f t="shared" si="497"/>
        <v>ok</v>
      </c>
      <c r="BC1146" s="641" t="str">
        <f t="shared" si="498"/>
        <v>ok</v>
      </c>
      <c r="BD1146" s="641"/>
    </row>
    <row r="1147" spans="1:56" s="559" customFormat="1" ht="12.75" hidden="1" customHeight="1">
      <c r="A1147" s="34"/>
      <c r="B1147" s="35">
        <f t="shared" si="482"/>
        <v>0</v>
      </c>
      <c r="C1147" s="34"/>
      <c r="D1147" s="250" t="s">
        <v>1550</v>
      </c>
      <c r="E1147" s="242"/>
      <c r="F1147" s="248"/>
      <c r="G1147" s="80"/>
      <c r="H1147" s="81"/>
      <c r="I1147" s="245"/>
      <c r="J1147" s="263"/>
      <c r="K1147" s="263"/>
      <c r="L1147" s="263"/>
      <c r="M1147" s="685"/>
      <c r="N1147" s="686"/>
      <c r="O1147" s="687"/>
      <c r="P1147" s="687"/>
      <c r="Q1147" s="687"/>
      <c r="R1147" s="687"/>
      <c r="S1147" s="688"/>
      <c r="T1147" s="268"/>
      <c r="U1147" s="539"/>
      <c r="V1147" s="299" t="str">
        <f t="shared" si="480"/>
        <v>21.16</v>
      </c>
      <c r="W1147" s="299">
        <f t="shared" si="481"/>
        <v>0</v>
      </c>
      <c r="X1147" s="319"/>
      <c r="Y1147" s="319"/>
      <c r="Z1147" s="319"/>
      <c r="AA1147" s="319"/>
      <c r="AB1147" s="531"/>
      <c r="AC1147" s="540"/>
      <c r="AD1147" s="540"/>
      <c r="AE1147" s="540"/>
      <c r="AN1147" s="641" t="str">
        <f t="shared" si="483"/>
        <v>revisar</v>
      </c>
      <c r="AO1147" s="641" t="str">
        <f t="shared" si="484"/>
        <v>ok</v>
      </c>
      <c r="AP1147" s="641" t="str">
        <f t="shared" si="485"/>
        <v>ok</v>
      </c>
      <c r="AQ1147" s="641" t="str">
        <f t="shared" si="486"/>
        <v>ok</v>
      </c>
      <c r="AR1147" s="641" t="str">
        <f t="shared" si="487"/>
        <v>ok</v>
      </c>
      <c r="AS1147" s="641" t="str">
        <f t="shared" si="488"/>
        <v>ok</v>
      </c>
      <c r="AT1147" s="641" t="str">
        <f t="shared" si="489"/>
        <v>ok</v>
      </c>
      <c r="AU1147" s="641" t="str">
        <f t="shared" si="490"/>
        <v>ok</v>
      </c>
      <c r="AV1147" s="641" t="str">
        <f t="shared" si="491"/>
        <v>ok</v>
      </c>
      <c r="AW1147" s="641" t="str">
        <f t="shared" si="492"/>
        <v>ok</v>
      </c>
      <c r="AX1147" s="641" t="str">
        <f t="shared" si="493"/>
        <v>ok</v>
      </c>
      <c r="AY1147" s="641" t="str">
        <f t="shared" si="494"/>
        <v>ok</v>
      </c>
      <c r="AZ1147" s="641" t="str">
        <f t="shared" si="495"/>
        <v>ok</v>
      </c>
      <c r="BA1147" s="641" t="str">
        <f t="shared" si="496"/>
        <v>ok</v>
      </c>
      <c r="BB1147" s="641" t="str">
        <f t="shared" si="497"/>
        <v>ok</v>
      </c>
      <c r="BC1147" s="641" t="str">
        <f t="shared" si="498"/>
        <v>ok</v>
      </c>
      <c r="BD1147" s="641"/>
    </row>
    <row r="1148" spans="1:56" s="559" customFormat="1" ht="12.75" hidden="1" customHeight="1">
      <c r="A1148" s="34"/>
      <c r="B1148" s="35">
        <f t="shared" si="482"/>
        <v>0</v>
      </c>
      <c r="C1148" s="34"/>
      <c r="D1148" s="253" t="s">
        <v>1551</v>
      </c>
      <c r="E1148" s="242"/>
      <c r="F1148" s="248"/>
      <c r="G1148" s="80"/>
      <c r="H1148" s="81"/>
      <c r="I1148" s="245"/>
      <c r="J1148" s="263"/>
      <c r="K1148" s="263"/>
      <c r="L1148" s="263"/>
      <c r="M1148" s="685"/>
      <c r="N1148" s="686"/>
      <c r="O1148" s="687"/>
      <c r="P1148" s="687"/>
      <c r="Q1148" s="687"/>
      <c r="R1148" s="687"/>
      <c r="S1148" s="688"/>
      <c r="T1148" s="268"/>
      <c r="U1148" s="539"/>
      <c r="V1148" s="299" t="str">
        <f t="shared" si="480"/>
        <v>21.17</v>
      </c>
      <c r="W1148" s="299">
        <f t="shared" si="481"/>
        <v>0</v>
      </c>
      <c r="X1148" s="268"/>
      <c r="Y1148" s="268"/>
      <c r="Z1148" s="268"/>
      <c r="AA1148" s="268"/>
      <c r="AB1148" s="533"/>
      <c r="AC1148" s="540"/>
      <c r="AD1148" s="540"/>
      <c r="AE1148" s="540"/>
      <c r="AN1148" s="641" t="str">
        <f t="shared" si="483"/>
        <v>revisar</v>
      </c>
      <c r="AO1148" s="641" t="str">
        <f t="shared" si="484"/>
        <v>ok</v>
      </c>
      <c r="AP1148" s="641" t="str">
        <f t="shared" si="485"/>
        <v>ok</v>
      </c>
      <c r="AQ1148" s="641" t="str">
        <f t="shared" si="486"/>
        <v>ok</v>
      </c>
      <c r="AR1148" s="641" t="str">
        <f t="shared" si="487"/>
        <v>ok</v>
      </c>
      <c r="AS1148" s="641" t="str">
        <f t="shared" si="488"/>
        <v>ok</v>
      </c>
      <c r="AT1148" s="641" t="str">
        <f t="shared" si="489"/>
        <v>ok</v>
      </c>
      <c r="AU1148" s="641" t="str">
        <f t="shared" si="490"/>
        <v>ok</v>
      </c>
      <c r="AV1148" s="641" t="str">
        <f t="shared" si="491"/>
        <v>ok</v>
      </c>
      <c r="AW1148" s="641" t="str">
        <f t="shared" si="492"/>
        <v>ok</v>
      </c>
      <c r="AX1148" s="641" t="str">
        <f t="shared" si="493"/>
        <v>ok</v>
      </c>
      <c r="AY1148" s="641" t="str">
        <f t="shared" si="494"/>
        <v>ok</v>
      </c>
      <c r="AZ1148" s="641" t="str">
        <f t="shared" si="495"/>
        <v>ok</v>
      </c>
      <c r="BA1148" s="641" t="str">
        <f t="shared" si="496"/>
        <v>ok</v>
      </c>
      <c r="BB1148" s="641" t="str">
        <f t="shared" si="497"/>
        <v>ok</v>
      </c>
      <c r="BC1148" s="641" t="str">
        <f t="shared" si="498"/>
        <v>ok</v>
      </c>
      <c r="BD1148" s="641"/>
    </row>
    <row r="1149" spans="1:56" s="559" customFormat="1" ht="12.75" hidden="1" customHeight="1">
      <c r="A1149" s="34"/>
      <c r="B1149" s="35">
        <f t="shared" si="482"/>
        <v>0</v>
      </c>
      <c r="C1149" s="34"/>
      <c r="D1149" s="250" t="s">
        <v>1552</v>
      </c>
      <c r="E1149" s="242"/>
      <c r="F1149" s="248"/>
      <c r="G1149" s="80"/>
      <c r="H1149" s="81"/>
      <c r="I1149" s="245"/>
      <c r="J1149" s="263"/>
      <c r="K1149" s="263"/>
      <c r="L1149" s="263"/>
      <c r="M1149" s="685"/>
      <c r="N1149" s="686"/>
      <c r="O1149" s="687"/>
      <c r="P1149" s="687"/>
      <c r="Q1149" s="687"/>
      <c r="R1149" s="687"/>
      <c r="S1149" s="688"/>
      <c r="T1149" s="268"/>
      <c r="U1149" s="539"/>
      <c r="V1149" s="299" t="str">
        <f t="shared" si="480"/>
        <v>21.18</v>
      </c>
      <c r="W1149" s="299">
        <f t="shared" si="481"/>
        <v>0</v>
      </c>
      <c r="X1149" s="268"/>
      <c r="Y1149" s="268"/>
      <c r="Z1149" s="268"/>
      <c r="AA1149" s="268"/>
      <c r="AB1149" s="533"/>
      <c r="AC1149" s="540"/>
      <c r="AD1149" s="540"/>
      <c r="AE1149" s="540"/>
      <c r="AN1149" s="641" t="str">
        <f t="shared" si="483"/>
        <v>revisar</v>
      </c>
      <c r="AO1149" s="641" t="str">
        <f t="shared" si="484"/>
        <v>ok</v>
      </c>
      <c r="AP1149" s="641" t="str">
        <f t="shared" si="485"/>
        <v>ok</v>
      </c>
      <c r="AQ1149" s="641" t="str">
        <f t="shared" si="486"/>
        <v>ok</v>
      </c>
      <c r="AR1149" s="641" t="str">
        <f t="shared" si="487"/>
        <v>ok</v>
      </c>
      <c r="AS1149" s="641" t="str">
        <f t="shared" si="488"/>
        <v>ok</v>
      </c>
      <c r="AT1149" s="641" t="str">
        <f t="shared" si="489"/>
        <v>ok</v>
      </c>
      <c r="AU1149" s="641" t="str">
        <f t="shared" si="490"/>
        <v>ok</v>
      </c>
      <c r="AV1149" s="641" t="str">
        <f t="shared" si="491"/>
        <v>ok</v>
      </c>
      <c r="AW1149" s="641" t="str">
        <f t="shared" si="492"/>
        <v>ok</v>
      </c>
      <c r="AX1149" s="641" t="str">
        <f t="shared" si="493"/>
        <v>ok</v>
      </c>
      <c r="AY1149" s="641" t="str">
        <f t="shared" si="494"/>
        <v>ok</v>
      </c>
      <c r="AZ1149" s="641" t="str">
        <f t="shared" si="495"/>
        <v>ok</v>
      </c>
      <c r="BA1149" s="641" t="str">
        <f t="shared" si="496"/>
        <v>ok</v>
      </c>
      <c r="BB1149" s="641" t="str">
        <f t="shared" si="497"/>
        <v>ok</v>
      </c>
      <c r="BC1149" s="641" t="str">
        <f t="shared" si="498"/>
        <v>ok</v>
      </c>
      <c r="BD1149" s="641"/>
    </row>
    <row r="1150" spans="1:56" s="559" customFormat="1" ht="12.75" hidden="1" customHeight="1">
      <c r="A1150" s="34"/>
      <c r="B1150" s="35">
        <f t="shared" si="482"/>
        <v>0</v>
      </c>
      <c r="C1150" s="34"/>
      <c r="D1150" s="253" t="s">
        <v>1553</v>
      </c>
      <c r="E1150" s="242"/>
      <c r="F1150" s="248"/>
      <c r="G1150" s="80"/>
      <c r="H1150" s="81"/>
      <c r="I1150" s="245"/>
      <c r="J1150" s="263"/>
      <c r="K1150" s="263"/>
      <c r="L1150" s="263"/>
      <c r="M1150" s="685"/>
      <c r="N1150" s="686"/>
      <c r="O1150" s="687"/>
      <c r="P1150" s="687"/>
      <c r="Q1150" s="687"/>
      <c r="R1150" s="687"/>
      <c r="S1150" s="688"/>
      <c r="T1150" s="268"/>
      <c r="U1150" s="539"/>
      <c r="V1150" s="299" t="str">
        <f t="shared" si="480"/>
        <v>21.19</v>
      </c>
      <c r="W1150" s="299">
        <f t="shared" si="481"/>
        <v>0</v>
      </c>
      <c r="X1150" s="268"/>
      <c r="Y1150" s="268"/>
      <c r="Z1150" s="268"/>
      <c r="AA1150" s="268"/>
      <c r="AB1150" s="533"/>
      <c r="AC1150" s="540"/>
      <c r="AD1150" s="540"/>
      <c r="AE1150" s="540"/>
      <c r="AN1150" s="641" t="str">
        <f t="shared" si="483"/>
        <v>revisar</v>
      </c>
      <c r="AO1150" s="641" t="str">
        <f t="shared" si="484"/>
        <v>ok</v>
      </c>
      <c r="AP1150" s="641" t="str">
        <f t="shared" si="485"/>
        <v>ok</v>
      </c>
      <c r="AQ1150" s="641" t="str">
        <f t="shared" si="486"/>
        <v>ok</v>
      </c>
      <c r="AR1150" s="641" t="str">
        <f t="shared" si="487"/>
        <v>ok</v>
      </c>
      <c r="AS1150" s="641" t="str">
        <f t="shared" si="488"/>
        <v>ok</v>
      </c>
      <c r="AT1150" s="641" t="str">
        <f t="shared" si="489"/>
        <v>ok</v>
      </c>
      <c r="AU1150" s="641" t="str">
        <f t="shared" si="490"/>
        <v>ok</v>
      </c>
      <c r="AV1150" s="641" t="str">
        <f t="shared" si="491"/>
        <v>ok</v>
      </c>
      <c r="AW1150" s="641" t="str">
        <f t="shared" si="492"/>
        <v>ok</v>
      </c>
      <c r="AX1150" s="641" t="str">
        <f t="shared" si="493"/>
        <v>ok</v>
      </c>
      <c r="AY1150" s="641" t="str">
        <f t="shared" si="494"/>
        <v>ok</v>
      </c>
      <c r="AZ1150" s="641" t="str">
        <f t="shared" si="495"/>
        <v>ok</v>
      </c>
      <c r="BA1150" s="641" t="str">
        <f t="shared" si="496"/>
        <v>ok</v>
      </c>
      <c r="BB1150" s="641" t="str">
        <f t="shared" si="497"/>
        <v>ok</v>
      </c>
      <c r="BC1150" s="641" t="str">
        <f t="shared" si="498"/>
        <v>ok</v>
      </c>
      <c r="BD1150" s="641"/>
    </row>
    <row r="1151" spans="1:56" s="559" customFormat="1" ht="12.75" hidden="1" customHeight="1">
      <c r="A1151" s="34"/>
      <c r="B1151" s="35">
        <f t="shared" si="482"/>
        <v>0</v>
      </c>
      <c r="C1151" s="34"/>
      <c r="D1151" s="250" t="s">
        <v>1554</v>
      </c>
      <c r="E1151" s="242"/>
      <c r="F1151" s="248"/>
      <c r="G1151" s="80"/>
      <c r="H1151" s="81"/>
      <c r="I1151" s="245"/>
      <c r="J1151" s="263"/>
      <c r="K1151" s="263"/>
      <c r="L1151" s="263"/>
      <c r="M1151" s="685"/>
      <c r="N1151" s="686"/>
      <c r="O1151" s="687"/>
      <c r="P1151" s="687"/>
      <c r="Q1151" s="687"/>
      <c r="R1151" s="687"/>
      <c r="S1151" s="688"/>
      <c r="T1151" s="268"/>
      <c r="U1151" s="539"/>
      <c r="V1151" s="299" t="str">
        <f t="shared" si="480"/>
        <v>21.20</v>
      </c>
      <c r="W1151" s="299">
        <f t="shared" si="481"/>
        <v>0</v>
      </c>
      <c r="X1151" s="268"/>
      <c r="Y1151" s="268"/>
      <c r="Z1151" s="268"/>
      <c r="AA1151" s="268"/>
      <c r="AB1151" s="533"/>
      <c r="AC1151" s="540"/>
      <c r="AD1151" s="540"/>
      <c r="AE1151" s="540"/>
      <c r="AN1151" s="641" t="str">
        <f t="shared" si="483"/>
        <v>revisar</v>
      </c>
      <c r="AO1151" s="641" t="str">
        <f t="shared" si="484"/>
        <v>ok</v>
      </c>
      <c r="AP1151" s="641" t="str">
        <f t="shared" si="485"/>
        <v>ok</v>
      </c>
      <c r="AQ1151" s="641" t="str">
        <f t="shared" si="486"/>
        <v>ok</v>
      </c>
      <c r="AR1151" s="641" t="str">
        <f t="shared" si="487"/>
        <v>ok</v>
      </c>
      <c r="AS1151" s="641" t="str">
        <f t="shared" si="488"/>
        <v>ok</v>
      </c>
      <c r="AT1151" s="641" t="str">
        <f t="shared" si="489"/>
        <v>ok</v>
      </c>
      <c r="AU1151" s="641" t="str">
        <f t="shared" si="490"/>
        <v>ok</v>
      </c>
      <c r="AV1151" s="641" t="str">
        <f t="shared" si="491"/>
        <v>ok</v>
      </c>
      <c r="AW1151" s="641" t="str">
        <f t="shared" si="492"/>
        <v>ok</v>
      </c>
      <c r="AX1151" s="641" t="str">
        <f t="shared" si="493"/>
        <v>ok</v>
      </c>
      <c r="AY1151" s="641" t="str">
        <f t="shared" si="494"/>
        <v>ok</v>
      </c>
      <c r="AZ1151" s="641" t="str">
        <f t="shared" si="495"/>
        <v>ok</v>
      </c>
      <c r="BA1151" s="641" t="str">
        <f t="shared" si="496"/>
        <v>ok</v>
      </c>
      <c r="BB1151" s="641" t="str">
        <f t="shared" si="497"/>
        <v>ok</v>
      </c>
      <c r="BC1151" s="641" t="str">
        <f t="shared" si="498"/>
        <v>ok</v>
      </c>
      <c r="BD1151" s="641"/>
    </row>
    <row r="1152" spans="1:56" s="559" customFormat="1" ht="12.75" hidden="1" customHeight="1">
      <c r="A1152" s="34"/>
      <c r="B1152" s="35">
        <f t="shared" si="482"/>
        <v>0</v>
      </c>
      <c r="C1152" s="34"/>
      <c r="D1152" s="253" t="s">
        <v>1555</v>
      </c>
      <c r="E1152" s="242"/>
      <c r="F1152" s="248"/>
      <c r="G1152" s="80"/>
      <c r="H1152" s="81"/>
      <c r="I1152" s="245"/>
      <c r="J1152" s="263"/>
      <c r="K1152" s="263"/>
      <c r="L1152" s="263"/>
      <c r="M1152" s="685"/>
      <c r="N1152" s="686"/>
      <c r="O1152" s="687"/>
      <c r="P1152" s="687"/>
      <c r="Q1152" s="687"/>
      <c r="R1152" s="687"/>
      <c r="S1152" s="688"/>
      <c r="T1152" s="268"/>
      <c r="U1152" s="539"/>
      <c r="V1152" s="299" t="str">
        <f t="shared" si="480"/>
        <v>21.21</v>
      </c>
      <c r="W1152" s="299">
        <f t="shared" si="481"/>
        <v>0</v>
      </c>
      <c r="X1152" s="268"/>
      <c r="Y1152" s="268"/>
      <c r="Z1152" s="268"/>
      <c r="AA1152" s="268"/>
      <c r="AB1152" s="533"/>
      <c r="AC1152" s="540"/>
      <c r="AD1152" s="540"/>
      <c r="AE1152" s="540"/>
      <c r="AN1152" s="641" t="str">
        <f t="shared" si="483"/>
        <v>revisar</v>
      </c>
      <c r="AO1152" s="641" t="str">
        <f t="shared" si="484"/>
        <v>ok</v>
      </c>
      <c r="AP1152" s="641" t="str">
        <f t="shared" si="485"/>
        <v>ok</v>
      </c>
      <c r="AQ1152" s="641" t="str">
        <f t="shared" si="486"/>
        <v>ok</v>
      </c>
      <c r="AR1152" s="641" t="str">
        <f t="shared" si="487"/>
        <v>ok</v>
      </c>
      <c r="AS1152" s="641" t="str">
        <f t="shared" si="488"/>
        <v>ok</v>
      </c>
      <c r="AT1152" s="641" t="str">
        <f t="shared" si="489"/>
        <v>ok</v>
      </c>
      <c r="AU1152" s="641" t="str">
        <f t="shared" si="490"/>
        <v>ok</v>
      </c>
      <c r="AV1152" s="641" t="str">
        <f t="shared" si="491"/>
        <v>ok</v>
      </c>
      <c r="AW1152" s="641" t="str">
        <f t="shared" si="492"/>
        <v>ok</v>
      </c>
      <c r="AX1152" s="641" t="str">
        <f t="shared" si="493"/>
        <v>ok</v>
      </c>
      <c r="AY1152" s="641" t="str">
        <f t="shared" si="494"/>
        <v>ok</v>
      </c>
      <c r="AZ1152" s="641" t="str">
        <f t="shared" si="495"/>
        <v>ok</v>
      </c>
      <c r="BA1152" s="641" t="str">
        <f t="shared" si="496"/>
        <v>ok</v>
      </c>
      <c r="BB1152" s="641" t="str">
        <f t="shared" si="497"/>
        <v>ok</v>
      </c>
      <c r="BC1152" s="641" t="str">
        <f t="shared" si="498"/>
        <v>ok</v>
      </c>
      <c r="BD1152" s="641"/>
    </row>
    <row r="1153" spans="1:56" s="559" customFormat="1" ht="12.75" hidden="1" customHeight="1">
      <c r="A1153" s="34"/>
      <c r="B1153" s="35">
        <f t="shared" si="482"/>
        <v>0</v>
      </c>
      <c r="C1153" s="34"/>
      <c r="D1153" s="250" t="s">
        <v>1556</v>
      </c>
      <c r="E1153" s="242"/>
      <c r="F1153" s="248"/>
      <c r="G1153" s="80"/>
      <c r="H1153" s="81"/>
      <c r="I1153" s="245"/>
      <c r="J1153" s="263"/>
      <c r="K1153" s="263"/>
      <c r="L1153" s="263"/>
      <c r="M1153" s="685"/>
      <c r="N1153" s="686"/>
      <c r="O1153" s="687"/>
      <c r="P1153" s="687"/>
      <c r="Q1153" s="687"/>
      <c r="R1153" s="687"/>
      <c r="S1153" s="688"/>
      <c r="T1153" s="268"/>
      <c r="U1153" s="539"/>
      <c r="V1153" s="299" t="str">
        <f t="shared" si="480"/>
        <v>21.22</v>
      </c>
      <c r="W1153" s="299">
        <f t="shared" si="481"/>
        <v>0</v>
      </c>
      <c r="X1153" s="268"/>
      <c r="Y1153" s="268"/>
      <c r="Z1153" s="268"/>
      <c r="AA1153" s="268"/>
      <c r="AB1153" s="533"/>
      <c r="AC1153" s="540"/>
      <c r="AD1153" s="540"/>
      <c r="AE1153" s="540"/>
      <c r="AN1153" s="641" t="str">
        <f t="shared" si="483"/>
        <v>revisar</v>
      </c>
      <c r="AO1153" s="641" t="str">
        <f t="shared" si="484"/>
        <v>ok</v>
      </c>
      <c r="AP1153" s="641" t="str">
        <f t="shared" si="485"/>
        <v>ok</v>
      </c>
      <c r="AQ1153" s="641" t="str">
        <f t="shared" si="486"/>
        <v>ok</v>
      </c>
      <c r="AR1153" s="641" t="str">
        <f t="shared" si="487"/>
        <v>ok</v>
      </c>
      <c r="AS1153" s="641" t="str">
        <f t="shared" si="488"/>
        <v>ok</v>
      </c>
      <c r="AT1153" s="641" t="str">
        <f t="shared" si="489"/>
        <v>ok</v>
      </c>
      <c r="AU1153" s="641" t="str">
        <f t="shared" si="490"/>
        <v>ok</v>
      </c>
      <c r="AV1153" s="641" t="str">
        <f t="shared" si="491"/>
        <v>ok</v>
      </c>
      <c r="AW1153" s="641" t="str">
        <f t="shared" si="492"/>
        <v>ok</v>
      </c>
      <c r="AX1153" s="641" t="str">
        <f t="shared" si="493"/>
        <v>ok</v>
      </c>
      <c r="AY1153" s="641" t="str">
        <f t="shared" si="494"/>
        <v>ok</v>
      </c>
      <c r="AZ1153" s="641" t="str">
        <f t="shared" si="495"/>
        <v>ok</v>
      </c>
      <c r="BA1153" s="641" t="str">
        <f t="shared" si="496"/>
        <v>ok</v>
      </c>
      <c r="BB1153" s="641" t="str">
        <f t="shared" si="497"/>
        <v>ok</v>
      </c>
      <c r="BC1153" s="641" t="str">
        <f t="shared" si="498"/>
        <v>ok</v>
      </c>
      <c r="BD1153" s="641"/>
    </row>
    <row r="1154" spans="1:56" s="559" customFormat="1" ht="12.75" hidden="1" customHeight="1">
      <c r="A1154" s="34"/>
      <c r="B1154" s="35">
        <f t="shared" si="482"/>
        <v>0</v>
      </c>
      <c r="C1154" s="34"/>
      <c r="D1154" s="253" t="s">
        <v>1557</v>
      </c>
      <c r="E1154" s="242"/>
      <c r="F1154" s="248"/>
      <c r="G1154" s="80"/>
      <c r="H1154" s="81"/>
      <c r="I1154" s="245"/>
      <c r="J1154" s="263"/>
      <c r="K1154" s="263"/>
      <c r="L1154" s="263"/>
      <c r="M1154" s="685"/>
      <c r="N1154" s="686"/>
      <c r="O1154" s="687"/>
      <c r="P1154" s="687"/>
      <c r="Q1154" s="687"/>
      <c r="R1154" s="687"/>
      <c r="S1154" s="688"/>
      <c r="T1154" s="268"/>
      <c r="U1154" s="539"/>
      <c r="V1154" s="299" t="str">
        <f t="shared" si="480"/>
        <v>21.23</v>
      </c>
      <c r="W1154" s="299">
        <f t="shared" si="481"/>
        <v>0</v>
      </c>
      <c r="X1154" s="268"/>
      <c r="Y1154" s="268"/>
      <c r="Z1154" s="268"/>
      <c r="AA1154" s="268"/>
      <c r="AB1154" s="533"/>
      <c r="AC1154" s="540"/>
      <c r="AD1154" s="540"/>
      <c r="AE1154" s="540"/>
      <c r="AN1154" s="641" t="str">
        <f t="shared" si="483"/>
        <v>revisar</v>
      </c>
      <c r="AO1154" s="641" t="str">
        <f t="shared" si="484"/>
        <v>ok</v>
      </c>
      <c r="AP1154" s="641" t="str">
        <f t="shared" si="485"/>
        <v>ok</v>
      </c>
      <c r="AQ1154" s="641" t="str">
        <f t="shared" si="486"/>
        <v>ok</v>
      </c>
      <c r="AR1154" s="641" t="str">
        <f t="shared" si="487"/>
        <v>ok</v>
      </c>
      <c r="AS1154" s="641" t="str">
        <f t="shared" si="488"/>
        <v>ok</v>
      </c>
      <c r="AT1154" s="641" t="str">
        <f t="shared" si="489"/>
        <v>ok</v>
      </c>
      <c r="AU1154" s="641" t="str">
        <f t="shared" si="490"/>
        <v>ok</v>
      </c>
      <c r="AV1154" s="641" t="str">
        <f t="shared" si="491"/>
        <v>ok</v>
      </c>
      <c r="AW1154" s="641" t="str">
        <f t="shared" si="492"/>
        <v>ok</v>
      </c>
      <c r="AX1154" s="641" t="str">
        <f t="shared" si="493"/>
        <v>ok</v>
      </c>
      <c r="AY1154" s="641" t="str">
        <f t="shared" si="494"/>
        <v>ok</v>
      </c>
      <c r="AZ1154" s="641" t="str">
        <f t="shared" si="495"/>
        <v>ok</v>
      </c>
      <c r="BA1154" s="641" t="str">
        <f t="shared" si="496"/>
        <v>ok</v>
      </c>
      <c r="BB1154" s="641" t="str">
        <f t="shared" si="497"/>
        <v>ok</v>
      </c>
      <c r="BC1154" s="641" t="str">
        <f t="shared" si="498"/>
        <v>ok</v>
      </c>
      <c r="BD1154" s="641"/>
    </row>
    <row r="1155" spans="1:56" s="559" customFormat="1" ht="12.75" hidden="1" customHeight="1">
      <c r="A1155" s="34"/>
      <c r="B1155" s="35">
        <f t="shared" si="482"/>
        <v>0</v>
      </c>
      <c r="C1155" s="34"/>
      <c r="D1155" s="250" t="s">
        <v>1558</v>
      </c>
      <c r="E1155" s="242"/>
      <c r="F1155" s="248"/>
      <c r="G1155" s="80"/>
      <c r="H1155" s="81"/>
      <c r="I1155" s="245"/>
      <c r="J1155" s="263"/>
      <c r="K1155" s="263"/>
      <c r="L1155" s="263"/>
      <c r="M1155" s="685"/>
      <c r="N1155" s="686"/>
      <c r="O1155" s="687"/>
      <c r="P1155" s="687"/>
      <c r="Q1155" s="687"/>
      <c r="R1155" s="687"/>
      <c r="S1155" s="688"/>
      <c r="T1155" s="268"/>
      <c r="U1155" s="539"/>
      <c r="V1155" s="299" t="str">
        <f t="shared" si="480"/>
        <v>21.24</v>
      </c>
      <c r="W1155" s="299">
        <f t="shared" si="481"/>
        <v>0</v>
      </c>
      <c r="X1155" s="268"/>
      <c r="Y1155" s="268"/>
      <c r="Z1155" s="268"/>
      <c r="AA1155" s="268"/>
      <c r="AB1155" s="533"/>
      <c r="AC1155" s="540"/>
      <c r="AD1155" s="540"/>
      <c r="AE1155" s="540"/>
      <c r="AN1155" s="641" t="str">
        <f t="shared" si="483"/>
        <v>revisar</v>
      </c>
      <c r="AO1155" s="641" t="str">
        <f t="shared" si="484"/>
        <v>ok</v>
      </c>
      <c r="AP1155" s="641" t="str">
        <f t="shared" si="485"/>
        <v>ok</v>
      </c>
      <c r="AQ1155" s="641" t="str">
        <f t="shared" si="486"/>
        <v>ok</v>
      </c>
      <c r="AR1155" s="641" t="str">
        <f t="shared" si="487"/>
        <v>ok</v>
      </c>
      <c r="AS1155" s="641" t="str">
        <f t="shared" si="488"/>
        <v>ok</v>
      </c>
      <c r="AT1155" s="641" t="str">
        <f t="shared" si="489"/>
        <v>ok</v>
      </c>
      <c r="AU1155" s="641" t="str">
        <f t="shared" si="490"/>
        <v>ok</v>
      </c>
      <c r="AV1155" s="641" t="str">
        <f t="shared" si="491"/>
        <v>ok</v>
      </c>
      <c r="AW1155" s="641" t="str">
        <f t="shared" si="492"/>
        <v>ok</v>
      </c>
      <c r="AX1155" s="641" t="str">
        <f t="shared" si="493"/>
        <v>ok</v>
      </c>
      <c r="AY1155" s="641" t="str">
        <f t="shared" si="494"/>
        <v>ok</v>
      </c>
      <c r="AZ1155" s="641" t="str">
        <f t="shared" si="495"/>
        <v>ok</v>
      </c>
      <c r="BA1155" s="641" t="str">
        <f t="shared" si="496"/>
        <v>ok</v>
      </c>
      <c r="BB1155" s="641" t="str">
        <f t="shared" si="497"/>
        <v>ok</v>
      </c>
      <c r="BC1155" s="641" t="str">
        <f t="shared" si="498"/>
        <v>ok</v>
      </c>
      <c r="BD1155" s="641"/>
    </row>
    <row r="1156" spans="1:56" s="559" customFormat="1" ht="12.75" hidden="1" customHeight="1">
      <c r="A1156" s="34"/>
      <c r="B1156" s="35">
        <f t="shared" si="482"/>
        <v>0</v>
      </c>
      <c r="C1156" s="34"/>
      <c r="D1156" s="253" t="s">
        <v>1559</v>
      </c>
      <c r="E1156" s="242"/>
      <c r="F1156" s="248"/>
      <c r="G1156" s="80"/>
      <c r="H1156" s="81"/>
      <c r="I1156" s="245"/>
      <c r="J1156" s="263"/>
      <c r="K1156" s="263"/>
      <c r="L1156" s="263"/>
      <c r="M1156" s="685"/>
      <c r="N1156" s="686"/>
      <c r="O1156" s="687"/>
      <c r="P1156" s="687"/>
      <c r="Q1156" s="687"/>
      <c r="R1156" s="687"/>
      <c r="S1156" s="688"/>
      <c r="T1156" s="268"/>
      <c r="U1156" s="539"/>
      <c r="V1156" s="299" t="str">
        <f t="shared" si="480"/>
        <v>21.25</v>
      </c>
      <c r="W1156" s="299">
        <f t="shared" si="481"/>
        <v>0</v>
      </c>
      <c r="X1156" s="268"/>
      <c r="Y1156" s="268"/>
      <c r="Z1156" s="268"/>
      <c r="AA1156" s="268"/>
      <c r="AB1156" s="533"/>
      <c r="AC1156" s="540"/>
      <c r="AD1156" s="540"/>
      <c r="AE1156" s="540"/>
      <c r="AN1156" s="641" t="str">
        <f t="shared" si="483"/>
        <v>revisar</v>
      </c>
      <c r="AO1156" s="641" t="str">
        <f t="shared" si="484"/>
        <v>ok</v>
      </c>
      <c r="AP1156" s="641" t="str">
        <f t="shared" si="485"/>
        <v>ok</v>
      </c>
      <c r="AQ1156" s="641" t="str">
        <f t="shared" si="486"/>
        <v>ok</v>
      </c>
      <c r="AR1156" s="641" t="str">
        <f t="shared" si="487"/>
        <v>ok</v>
      </c>
      <c r="AS1156" s="641" t="str">
        <f t="shared" si="488"/>
        <v>ok</v>
      </c>
      <c r="AT1156" s="641" t="str">
        <f t="shared" si="489"/>
        <v>ok</v>
      </c>
      <c r="AU1156" s="641" t="str">
        <f t="shared" si="490"/>
        <v>ok</v>
      </c>
      <c r="AV1156" s="641" t="str">
        <f t="shared" si="491"/>
        <v>ok</v>
      </c>
      <c r="AW1156" s="641" t="str">
        <f t="shared" si="492"/>
        <v>ok</v>
      </c>
      <c r="AX1156" s="641" t="str">
        <f t="shared" si="493"/>
        <v>ok</v>
      </c>
      <c r="AY1156" s="641" t="str">
        <f t="shared" si="494"/>
        <v>ok</v>
      </c>
      <c r="AZ1156" s="641" t="str">
        <f t="shared" si="495"/>
        <v>ok</v>
      </c>
      <c r="BA1156" s="641" t="str">
        <f t="shared" si="496"/>
        <v>ok</v>
      </c>
      <c r="BB1156" s="641" t="str">
        <f t="shared" si="497"/>
        <v>ok</v>
      </c>
      <c r="BC1156" s="641" t="str">
        <f t="shared" si="498"/>
        <v>ok</v>
      </c>
      <c r="BD1156" s="641"/>
    </row>
    <row r="1157" spans="1:56" s="559" customFormat="1" ht="12.75" hidden="1" customHeight="1">
      <c r="A1157" s="34"/>
      <c r="B1157" s="35">
        <f t="shared" si="482"/>
        <v>0</v>
      </c>
      <c r="C1157" s="34"/>
      <c r="D1157" s="250" t="s">
        <v>1560</v>
      </c>
      <c r="E1157" s="242"/>
      <c r="F1157" s="248"/>
      <c r="G1157" s="80"/>
      <c r="H1157" s="81"/>
      <c r="I1157" s="245"/>
      <c r="J1157" s="263"/>
      <c r="K1157" s="263"/>
      <c r="L1157" s="263"/>
      <c r="M1157" s="685"/>
      <c r="N1157" s="686"/>
      <c r="O1157" s="687"/>
      <c r="P1157" s="687"/>
      <c r="Q1157" s="687"/>
      <c r="R1157" s="687"/>
      <c r="S1157" s="688"/>
      <c r="T1157" s="268"/>
      <c r="U1157" s="539"/>
      <c r="V1157" s="299" t="str">
        <f t="shared" si="480"/>
        <v>21.26</v>
      </c>
      <c r="W1157" s="299">
        <f t="shared" si="481"/>
        <v>0</v>
      </c>
      <c r="X1157" s="268"/>
      <c r="Y1157" s="268"/>
      <c r="Z1157" s="268"/>
      <c r="AA1157" s="268"/>
      <c r="AB1157" s="533"/>
      <c r="AC1157" s="540"/>
      <c r="AD1157" s="540"/>
      <c r="AE1157" s="540"/>
      <c r="AN1157" s="641" t="str">
        <f t="shared" si="483"/>
        <v>revisar</v>
      </c>
      <c r="AO1157" s="641" t="str">
        <f t="shared" si="484"/>
        <v>ok</v>
      </c>
      <c r="AP1157" s="641" t="str">
        <f t="shared" si="485"/>
        <v>ok</v>
      </c>
      <c r="AQ1157" s="641" t="str">
        <f t="shared" si="486"/>
        <v>ok</v>
      </c>
      <c r="AR1157" s="641" t="str">
        <f t="shared" si="487"/>
        <v>ok</v>
      </c>
      <c r="AS1157" s="641" t="str">
        <f t="shared" si="488"/>
        <v>ok</v>
      </c>
      <c r="AT1157" s="641" t="str">
        <f t="shared" si="489"/>
        <v>ok</v>
      </c>
      <c r="AU1157" s="641" t="str">
        <f t="shared" si="490"/>
        <v>ok</v>
      </c>
      <c r="AV1157" s="641" t="str">
        <f t="shared" si="491"/>
        <v>ok</v>
      </c>
      <c r="AW1157" s="641" t="str">
        <f t="shared" si="492"/>
        <v>ok</v>
      </c>
      <c r="AX1157" s="641" t="str">
        <f t="shared" si="493"/>
        <v>ok</v>
      </c>
      <c r="AY1157" s="641" t="str">
        <f t="shared" si="494"/>
        <v>ok</v>
      </c>
      <c r="AZ1157" s="641" t="str">
        <f t="shared" si="495"/>
        <v>ok</v>
      </c>
      <c r="BA1157" s="641" t="str">
        <f t="shared" si="496"/>
        <v>ok</v>
      </c>
      <c r="BB1157" s="641" t="str">
        <f t="shared" si="497"/>
        <v>ok</v>
      </c>
      <c r="BC1157" s="641" t="str">
        <f t="shared" si="498"/>
        <v>ok</v>
      </c>
      <c r="BD1157" s="641"/>
    </row>
    <row r="1158" spans="1:56" s="559" customFormat="1" ht="12.75" hidden="1" customHeight="1">
      <c r="A1158" s="34"/>
      <c r="B1158" s="35">
        <f t="shared" si="482"/>
        <v>0</v>
      </c>
      <c r="C1158" s="34"/>
      <c r="D1158" s="253" t="s">
        <v>1561</v>
      </c>
      <c r="E1158" s="242"/>
      <c r="F1158" s="248"/>
      <c r="G1158" s="80"/>
      <c r="H1158" s="81"/>
      <c r="I1158" s="245"/>
      <c r="J1158" s="263"/>
      <c r="K1158" s="263"/>
      <c r="L1158" s="263"/>
      <c r="M1158" s="685"/>
      <c r="N1158" s="686"/>
      <c r="O1158" s="687"/>
      <c r="P1158" s="687"/>
      <c r="Q1158" s="687"/>
      <c r="R1158" s="687"/>
      <c r="S1158" s="688"/>
      <c r="T1158" s="268"/>
      <c r="U1158" s="539"/>
      <c r="V1158" s="299" t="str">
        <f t="shared" si="480"/>
        <v>21.27</v>
      </c>
      <c r="W1158" s="299">
        <f t="shared" si="481"/>
        <v>0</v>
      </c>
      <c r="X1158" s="268"/>
      <c r="Y1158" s="268"/>
      <c r="Z1158" s="268"/>
      <c r="AA1158" s="268"/>
      <c r="AB1158" s="533"/>
      <c r="AC1158" s="540"/>
      <c r="AD1158" s="540"/>
      <c r="AE1158" s="540"/>
      <c r="AN1158" s="641" t="str">
        <f t="shared" si="483"/>
        <v>revisar</v>
      </c>
      <c r="AO1158" s="641" t="str">
        <f t="shared" si="484"/>
        <v>ok</v>
      </c>
      <c r="AP1158" s="641" t="str">
        <f t="shared" si="485"/>
        <v>ok</v>
      </c>
      <c r="AQ1158" s="641" t="str">
        <f t="shared" si="486"/>
        <v>ok</v>
      </c>
      <c r="AR1158" s="641" t="str">
        <f t="shared" si="487"/>
        <v>ok</v>
      </c>
      <c r="AS1158" s="641" t="str">
        <f t="shared" si="488"/>
        <v>ok</v>
      </c>
      <c r="AT1158" s="641" t="str">
        <f t="shared" si="489"/>
        <v>ok</v>
      </c>
      <c r="AU1158" s="641" t="str">
        <f t="shared" si="490"/>
        <v>ok</v>
      </c>
      <c r="AV1158" s="641" t="str">
        <f t="shared" si="491"/>
        <v>ok</v>
      </c>
      <c r="AW1158" s="641" t="str">
        <f t="shared" si="492"/>
        <v>ok</v>
      </c>
      <c r="AX1158" s="641" t="str">
        <f t="shared" si="493"/>
        <v>ok</v>
      </c>
      <c r="AY1158" s="641" t="str">
        <f t="shared" si="494"/>
        <v>ok</v>
      </c>
      <c r="AZ1158" s="641" t="str">
        <f t="shared" si="495"/>
        <v>ok</v>
      </c>
      <c r="BA1158" s="641" t="str">
        <f t="shared" si="496"/>
        <v>ok</v>
      </c>
      <c r="BB1158" s="641" t="str">
        <f t="shared" si="497"/>
        <v>ok</v>
      </c>
      <c r="BC1158" s="641" t="str">
        <f t="shared" si="498"/>
        <v>ok</v>
      </c>
      <c r="BD1158" s="641"/>
    </row>
    <row r="1159" spans="1:56" s="559" customFormat="1" ht="12.75" hidden="1" customHeight="1">
      <c r="A1159" s="34"/>
      <c r="B1159" s="35">
        <f t="shared" si="482"/>
        <v>0</v>
      </c>
      <c r="C1159" s="34"/>
      <c r="D1159" s="250" t="s">
        <v>1562</v>
      </c>
      <c r="E1159" s="242"/>
      <c r="F1159" s="248"/>
      <c r="G1159" s="80"/>
      <c r="H1159" s="81"/>
      <c r="I1159" s="245"/>
      <c r="J1159" s="263"/>
      <c r="K1159" s="263"/>
      <c r="L1159" s="263"/>
      <c r="M1159" s="685"/>
      <c r="N1159" s="686"/>
      <c r="O1159" s="687"/>
      <c r="P1159" s="687"/>
      <c r="Q1159" s="687"/>
      <c r="R1159" s="687"/>
      <c r="S1159" s="688"/>
      <c r="T1159" s="268"/>
      <c r="U1159" s="539"/>
      <c r="V1159" s="299" t="str">
        <f t="shared" si="480"/>
        <v>21.28</v>
      </c>
      <c r="W1159" s="299">
        <f t="shared" si="481"/>
        <v>0</v>
      </c>
      <c r="X1159" s="268"/>
      <c r="Y1159" s="268"/>
      <c r="Z1159" s="268"/>
      <c r="AA1159" s="268"/>
      <c r="AB1159" s="533"/>
      <c r="AC1159" s="540"/>
      <c r="AD1159" s="540"/>
      <c r="AE1159" s="540"/>
      <c r="AN1159" s="641" t="str">
        <f t="shared" si="483"/>
        <v>revisar</v>
      </c>
      <c r="AO1159" s="641" t="str">
        <f t="shared" si="484"/>
        <v>ok</v>
      </c>
      <c r="AP1159" s="641" t="str">
        <f t="shared" si="485"/>
        <v>ok</v>
      </c>
      <c r="AQ1159" s="641" t="str">
        <f t="shared" si="486"/>
        <v>ok</v>
      </c>
      <c r="AR1159" s="641" t="str">
        <f t="shared" si="487"/>
        <v>ok</v>
      </c>
      <c r="AS1159" s="641" t="str">
        <f t="shared" si="488"/>
        <v>ok</v>
      </c>
      <c r="AT1159" s="641" t="str">
        <f t="shared" si="489"/>
        <v>ok</v>
      </c>
      <c r="AU1159" s="641" t="str">
        <f t="shared" si="490"/>
        <v>ok</v>
      </c>
      <c r="AV1159" s="641" t="str">
        <f t="shared" si="491"/>
        <v>ok</v>
      </c>
      <c r="AW1159" s="641" t="str">
        <f t="shared" si="492"/>
        <v>ok</v>
      </c>
      <c r="AX1159" s="641" t="str">
        <f t="shared" si="493"/>
        <v>ok</v>
      </c>
      <c r="AY1159" s="641" t="str">
        <f t="shared" si="494"/>
        <v>ok</v>
      </c>
      <c r="AZ1159" s="641" t="str">
        <f t="shared" si="495"/>
        <v>ok</v>
      </c>
      <c r="BA1159" s="641" t="str">
        <f t="shared" si="496"/>
        <v>ok</v>
      </c>
      <c r="BB1159" s="641" t="str">
        <f t="shared" si="497"/>
        <v>ok</v>
      </c>
      <c r="BC1159" s="641" t="str">
        <f t="shared" si="498"/>
        <v>ok</v>
      </c>
      <c r="BD1159" s="641"/>
    </row>
    <row r="1160" spans="1:56" s="559" customFormat="1" ht="12.75" hidden="1" customHeight="1">
      <c r="A1160" s="34"/>
      <c r="B1160" s="35">
        <f t="shared" si="482"/>
        <v>0</v>
      </c>
      <c r="C1160" s="34"/>
      <c r="D1160" s="253" t="s">
        <v>1563</v>
      </c>
      <c r="E1160" s="242"/>
      <c r="F1160" s="248"/>
      <c r="G1160" s="80"/>
      <c r="H1160" s="81"/>
      <c r="I1160" s="245"/>
      <c r="J1160" s="263"/>
      <c r="K1160" s="263"/>
      <c r="L1160" s="263"/>
      <c r="M1160" s="685"/>
      <c r="N1160" s="686"/>
      <c r="O1160" s="687"/>
      <c r="P1160" s="687"/>
      <c r="Q1160" s="687"/>
      <c r="R1160" s="687"/>
      <c r="S1160" s="688"/>
      <c r="T1160" s="268"/>
      <c r="U1160" s="539"/>
      <c r="V1160" s="299" t="str">
        <f t="shared" si="480"/>
        <v>21.29</v>
      </c>
      <c r="W1160" s="299">
        <f t="shared" si="481"/>
        <v>0</v>
      </c>
      <c r="X1160" s="268"/>
      <c r="Y1160" s="268"/>
      <c r="Z1160" s="268"/>
      <c r="AA1160" s="268"/>
      <c r="AB1160" s="533"/>
      <c r="AC1160" s="540"/>
      <c r="AD1160" s="540"/>
      <c r="AE1160" s="540"/>
      <c r="AN1160" s="641" t="str">
        <f t="shared" si="483"/>
        <v>revisar</v>
      </c>
      <c r="AO1160" s="641" t="str">
        <f t="shared" si="484"/>
        <v>ok</v>
      </c>
      <c r="AP1160" s="641" t="str">
        <f t="shared" si="485"/>
        <v>ok</v>
      </c>
      <c r="AQ1160" s="641" t="str">
        <f t="shared" si="486"/>
        <v>ok</v>
      </c>
      <c r="AR1160" s="641" t="str">
        <f t="shared" si="487"/>
        <v>ok</v>
      </c>
      <c r="AS1160" s="641" t="str">
        <f t="shared" si="488"/>
        <v>ok</v>
      </c>
      <c r="AT1160" s="641" t="str">
        <f t="shared" si="489"/>
        <v>ok</v>
      </c>
      <c r="AU1160" s="641" t="str">
        <f t="shared" si="490"/>
        <v>ok</v>
      </c>
      <c r="AV1160" s="641" t="str">
        <f t="shared" si="491"/>
        <v>ok</v>
      </c>
      <c r="AW1160" s="641" t="str">
        <f t="shared" si="492"/>
        <v>ok</v>
      </c>
      <c r="AX1160" s="641" t="str">
        <f t="shared" si="493"/>
        <v>ok</v>
      </c>
      <c r="AY1160" s="641" t="str">
        <f t="shared" si="494"/>
        <v>ok</v>
      </c>
      <c r="AZ1160" s="641" t="str">
        <f t="shared" si="495"/>
        <v>ok</v>
      </c>
      <c r="BA1160" s="641" t="str">
        <f t="shared" si="496"/>
        <v>ok</v>
      </c>
      <c r="BB1160" s="641" t="str">
        <f t="shared" si="497"/>
        <v>ok</v>
      </c>
      <c r="BC1160" s="641" t="str">
        <f t="shared" si="498"/>
        <v>ok</v>
      </c>
      <c r="BD1160" s="641"/>
    </row>
    <row r="1161" spans="1:56" s="559" customFormat="1" ht="12.75" hidden="1" customHeight="1">
      <c r="A1161" s="34"/>
      <c r="B1161" s="35">
        <f t="shared" si="482"/>
        <v>0</v>
      </c>
      <c r="C1161" s="34"/>
      <c r="D1161" s="250" t="s">
        <v>1564</v>
      </c>
      <c r="E1161" s="242"/>
      <c r="F1161" s="248"/>
      <c r="G1161" s="80"/>
      <c r="H1161" s="81"/>
      <c r="I1161" s="245"/>
      <c r="J1161" s="263"/>
      <c r="K1161" s="263"/>
      <c r="L1161" s="263"/>
      <c r="M1161" s="685"/>
      <c r="N1161" s="686"/>
      <c r="O1161" s="687"/>
      <c r="P1161" s="687"/>
      <c r="Q1161" s="687"/>
      <c r="R1161" s="687"/>
      <c r="S1161" s="688"/>
      <c r="T1161" s="268"/>
      <c r="U1161" s="539"/>
      <c r="V1161" s="299" t="str">
        <f t="shared" si="480"/>
        <v>21.30</v>
      </c>
      <c r="W1161" s="299">
        <f t="shared" si="481"/>
        <v>0</v>
      </c>
      <c r="X1161" s="268"/>
      <c r="Y1161" s="268"/>
      <c r="Z1161" s="268"/>
      <c r="AA1161" s="268"/>
      <c r="AB1161" s="533"/>
      <c r="AC1161" s="540"/>
      <c r="AD1161" s="540"/>
      <c r="AE1161" s="540"/>
      <c r="AN1161" s="641" t="str">
        <f t="shared" si="483"/>
        <v>revisar</v>
      </c>
      <c r="AO1161" s="641" t="str">
        <f t="shared" si="484"/>
        <v>ok</v>
      </c>
      <c r="AP1161" s="641" t="str">
        <f t="shared" si="485"/>
        <v>ok</v>
      </c>
      <c r="AQ1161" s="641" t="str">
        <f t="shared" si="486"/>
        <v>ok</v>
      </c>
      <c r="AR1161" s="641" t="str">
        <f t="shared" si="487"/>
        <v>ok</v>
      </c>
      <c r="AS1161" s="641" t="str">
        <f t="shared" si="488"/>
        <v>ok</v>
      </c>
      <c r="AT1161" s="641" t="str">
        <f t="shared" si="489"/>
        <v>ok</v>
      </c>
      <c r="AU1161" s="641" t="str">
        <f t="shared" si="490"/>
        <v>ok</v>
      </c>
      <c r="AV1161" s="641" t="str">
        <f t="shared" si="491"/>
        <v>ok</v>
      </c>
      <c r="AW1161" s="641" t="str">
        <f t="shared" si="492"/>
        <v>ok</v>
      </c>
      <c r="AX1161" s="641" t="str">
        <f t="shared" si="493"/>
        <v>ok</v>
      </c>
      <c r="AY1161" s="641" t="str">
        <f t="shared" si="494"/>
        <v>ok</v>
      </c>
      <c r="AZ1161" s="641" t="str">
        <f t="shared" si="495"/>
        <v>ok</v>
      </c>
      <c r="BA1161" s="641" t="str">
        <f t="shared" si="496"/>
        <v>ok</v>
      </c>
      <c r="BB1161" s="641" t="str">
        <f t="shared" si="497"/>
        <v>ok</v>
      </c>
      <c r="BC1161" s="641" t="str">
        <f t="shared" si="498"/>
        <v>ok</v>
      </c>
      <c r="BD1161" s="641"/>
    </row>
    <row r="1162" spans="1:56" s="559" customFormat="1" ht="12.75" hidden="1" customHeight="1">
      <c r="A1162" s="34"/>
      <c r="B1162" s="35">
        <f t="shared" si="482"/>
        <v>0</v>
      </c>
      <c r="C1162" s="34"/>
      <c r="D1162" s="253" t="s">
        <v>1565</v>
      </c>
      <c r="E1162" s="242"/>
      <c r="F1162" s="248"/>
      <c r="G1162" s="80"/>
      <c r="H1162" s="81"/>
      <c r="I1162" s="245"/>
      <c r="J1162" s="263"/>
      <c r="K1162" s="263"/>
      <c r="L1162" s="263"/>
      <c r="M1162" s="685"/>
      <c r="N1162" s="686"/>
      <c r="O1162" s="687"/>
      <c r="P1162" s="687"/>
      <c r="Q1162" s="687"/>
      <c r="R1162" s="687"/>
      <c r="S1162" s="688"/>
      <c r="T1162" s="268"/>
      <c r="U1162" s="539"/>
      <c r="V1162" s="299" t="str">
        <f t="shared" si="480"/>
        <v>21.31</v>
      </c>
      <c r="W1162" s="299">
        <f t="shared" si="481"/>
        <v>0</v>
      </c>
      <c r="X1162" s="268"/>
      <c r="Y1162" s="268"/>
      <c r="Z1162" s="268"/>
      <c r="AA1162" s="268"/>
      <c r="AB1162" s="533"/>
      <c r="AC1162" s="540"/>
      <c r="AD1162" s="540"/>
      <c r="AE1162" s="540"/>
      <c r="AN1162" s="641" t="str">
        <f t="shared" si="483"/>
        <v>revisar</v>
      </c>
      <c r="AO1162" s="641" t="str">
        <f t="shared" si="484"/>
        <v>ok</v>
      </c>
      <c r="AP1162" s="641" t="str">
        <f t="shared" si="485"/>
        <v>ok</v>
      </c>
      <c r="AQ1162" s="641" t="str">
        <f t="shared" si="486"/>
        <v>ok</v>
      </c>
      <c r="AR1162" s="641" t="str">
        <f t="shared" si="487"/>
        <v>ok</v>
      </c>
      <c r="AS1162" s="641" t="str">
        <f t="shared" si="488"/>
        <v>ok</v>
      </c>
      <c r="AT1162" s="641" t="str">
        <f t="shared" si="489"/>
        <v>ok</v>
      </c>
      <c r="AU1162" s="641" t="str">
        <f t="shared" si="490"/>
        <v>ok</v>
      </c>
      <c r="AV1162" s="641" t="str">
        <f t="shared" si="491"/>
        <v>ok</v>
      </c>
      <c r="AW1162" s="641" t="str">
        <f t="shared" si="492"/>
        <v>ok</v>
      </c>
      <c r="AX1162" s="641" t="str">
        <f t="shared" si="493"/>
        <v>ok</v>
      </c>
      <c r="AY1162" s="641" t="str">
        <f t="shared" si="494"/>
        <v>ok</v>
      </c>
      <c r="AZ1162" s="641" t="str">
        <f t="shared" si="495"/>
        <v>ok</v>
      </c>
      <c r="BA1162" s="641" t="str">
        <f t="shared" si="496"/>
        <v>ok</v>
      </c>
      <c r="BB1162" s="641" t="str">
        <f t="shared" si="497"/>
        <v>ok</v>
      </c>
      <c r="BC1162" s="641" t="str">
        <f t="shared" si="498"/>
        <v>ok</v>
      </c>
      <c r="BD1162" s="641"/>
    </row>
    <row r="1163" spans="1:56" s="559" customFormat="1" ht="12.75" hidden="1" customHeight="1">
      <c r="A1163" s="34"/>
      <c r="B1163" s="35">
        <f t="shared" si="482"/>
        <v>0</v>
      </c>
      <c r="C1163" s="34"/>
      <c r="D1163" s="250" t="s">
        <v>1566</v>
      </c>
      <c r="E1163" s="242"/>
      <c r="F1163" s="248"/>
      <c r="G1163" s="80"/>
      <c r="H1163" s="81"/>
      <c r="I1163" s="245"/>
      <c r="J1163" s="263"/>
      <c r="K1163" s="263"/>
      <c r="L1163" s="263"/>
      <c r="M1163" s="685"/>
      <c r="N1163" s="686"/>
      <c r="O1163" s="687"/>
      <c r="P1163" s="687"/>
      <c r="Q1163" s="687"/>
      <c r="R1163" s="687"/>
      <c r="S1163" s="688"/>
      <c r="T1163" s="268"/>
      <c r="U1163" s="539"/>
      <c r="V1163" s="299" t="str">
        <f t="shared" si="480"/>
        <v>21.32</v>
      </c>
      <c r="W1163" s="299">
        <f t="shared" si="481"/>
        <v>0</v>
      </c>
      <c r="X1163" s="268"/>
      <c r="Y1163" s="268"/>
      <c r="Z1163" s="268"/>
      <c r="AA1163" s="268"/>
      <c r="AB1163" s="533"/>
      <c r="AC1163" s="540"/>
      <c r="AD1163" s="540"/>
      <c r="AE1163" s="540"/>
      <c r="AN1163" s="641" t="str">
        <f t="shared" si="483"/>
        <v>revisar</v>
      </c>
      <c r="AO1163" s="641" t="str">
        <f t="shared" si="484"/>
        <v>ok</v>
      </c>
      <c r="AP1163" s="641" t="str">
        <f t="shared" si="485"/>
        <v>ok</v>
      </c>
      <c r="AQ1163" s="641" t="str">
        <f t="shared" si="486"/>
        <v>ok</v>
      </c>
      <c r="AR1163" s="641" t="str">
        <f t="shared" si="487"/>
        <v>ok</v>
      </c>
      <c r="AS1163" s="641" t="str">
        <f t="shared" si="488"/>
        <v>ok</v>
      </c>
      <c r="AT1163" s="641" t="str">
        <f t="shared" si="489"/>
        <v>ok</v>
      </c>
      <c r="AU1163" s="641" t="str">
        <f t="shared" si="490"/>
        <v>ok</v>
      </c>
      <c r="AV1163" s="641" t="str">
        <f t="shared" si="491"/>
        <v>ok</v>
      </c>
      <c r="AW1163" s="641" t="str">
        <f t="shared" si="492"/>
        <v>ok</v>
      </c>
      <c r="AX1163" s="641" t="str">
        <f t="shared" si="493"/>
        <v>ok</v>
      </c>
      <c r="AY1163" s="641" t="str">
        <f t="shared" si="494"/>
        <v>ok</v>
      </c>
      <c r="AZ1163" s="641" t="str">
        <f t="shared" si="495"/>
        <v>ok</v>
      </c>
      <c r="BA1163" s="641" t="str">
        <f t="shared" si="496"/>
        <v>ok</v>
      </c>
      <c r="BB1163" s="641" t="str">
        <f t="shared" si="497"/>
        <v>ok</v>
      </c>
      <c r="BC1163" s="641" t="str">
        <f t="shared" si="498"/>
        <v>ok</v>
      </c>
      <c r="BD1163" s="641"/>
    </row>
    <row r="1164" spans="1:56" s="559" customFormat="1" ht="12.75" hidden="1" customHeight="1">
      <c r="A1164" s="34"/>
      <c r="B1164" s="35">
        <f t="shared" si="482"/>
        <v>0</v>
      </c>
      <c r="C1164" s="34"/>
      <c r="D1164" s="253" t="s">
        <v>1567</v>
      </c>
      <c r="E1164" s="242"/>
      <c r="F1164" s="248"/>
      <c r="G1164" s="80"/>
      <c r="H1164" s="81"/>
      <c r="I1164" s="245"/>
      <c r="J1164" s="263"/>
      <c r="K1164" s="263"/>
      <c r="L1164" s="263"/>
      <c r="M1164" s="685"/>
      <c r="N1164" s="686"/>
      <c r="O1164" s="687"/>
      <c r="P1164" s="687"/>
      <c r="Q1164" s="687"/>
      <c r="R1164" s="687"/>
      <c r="S1164" s="688"/>
      <c r="T1164" s="268"/>
      <c r="U1164" s="539"/>
      <c r="V1164" s="299" t="str">
        <f t="shared" si="480"/>
        <v>21.33</v>
      </c>
      <c r="W1164" s="299">
        <f t="shared" si="481"/>
        <v>0</v>
      </c>
      <c r="X1164" s="268"/>
      <c r="Y1164" s="268"/>
      <c r="Z1164" s="268"/>
      <c r="AA1164" s="268"/>
      <c r="AB1164" s="533"/>
      <c r="AC1164" s="540"/>
      <c r="AD1164" s="540"/>
      <c r="AE1164" s="540"/>
      <c r="AN1164" s="641" t="str">
        <f t="shared" si="483"/>
        <v>revisar</v>
      </c>
      <c r="AO1164" s="641" t="str">
        <f t="shared" si="484"/>
        <v>ok</v>
      </c>
      <c r="AP1164" s="641" t="str">
        <f t="shared" si="485"/>
        <v>ok</v>
      </c>
      <c r="AQ1164" s="641" t="str">
        <f t="shared" si="486"/>
        <v>ok</v>
      </c>
      <c r="AR1164" s="641" t="str">
        <f t="shared" si="487"/>
        <v>ok</v>
      </c>
      <c r="AS1164" s="641" t="str">
        <f t="shared" si="488"/>
        <v>ok</v>
      </c>
      <c r="AT1164" s="641" t="str">
        <f t="shared" si="489"/>
        <v>ok</v>
      </c>
      <c r="AU1164" s="641" t="str">
        <f t="shared" si="490"/>
        <v>ok</v>
      </c>
      <c r="AV1164" s="641" t="str">
        <f t="shared" si="491"/>
        <v>ok</v>
      </c>
      <c r="AW1164" s="641" t="str">
        <f t="shared" si="492"/>
        <v>ok</v>
      </c>
      <c r="AX1164" s="641" t="str">
        <f t="shared" si="493"/>
        <v>ok</v>
      </c>
      <c r="AY1164" s="641" t="str">
        <f t="shared" si="494"/>
        <v>ok</v>
      </c>
      <c r="AZ1164" s="641" t="str">
        <f t="shared" si="495"/>
        <v>ok</v>
      </c>
      <c r="BA1164" s="641" t="str">
        <f t="shared" si="496"/>
        <v>ok</v>
      </c>
      <c r="BB1164" s="641" t="str">
        <f t="shared" si="497"/>
        <v>ok</v>
      </c>
      <c r="BC1164" s="641" t="str">
        <f t="shared" si="498"/>
        <v>ok</v>
      </c>
      <c r="BD1164" s="641"/>
    </row>
    <row r="1165" spans="1:56" s="559" customFormat="1" ht="12.75" hidden="1" customHeight="1">
      <c r="A1165" s="34"/>
      <c r="B1165" s="35">
        <f t="shared" si="482"/>
        <v>0</v>
      </c>
      <c r="C1165" s="34"/>
      <c r="D1165" s="250" t="s">
        <v>1568</v>
      </c>
      <c r="E1165" s="242"/>
      <c r="F1165" s="248"/>
      <c r="G1165" s="80"/>
      <c r="H1165" s="81"/>
      <c r="I1165" s="245"/>
      <c r="J1165" s="263"/>
      <c r="K1165" s="263"/>
      <c r="L1165" s="263"/>
      <c r="M1165" s="685"/>
      <c r="N1165" s="686"/>
      <c r="O1165" s="687"/>
      <c r="P1165" s="687"/>
      <c r="Q1165" s="687"/>
      <c r="R1165" s="687"/>
      <c r="S1165" s="688"/>
      <c r="T1165" s="268"/>
      <c r="U1165" s="539"/>
      <c r="V1165" s="299" t="str">
        <f t="shared" si="480"/>
        <v>21.34</v>
      </c>
      <c r="W1165" s="299">
        <f t="shared" si="481"/>
        <v>0</v>
      </c>
      <c r="X1165" s="268"/>
      <c r="Y1165" s="268"/>
      <c r="Z1165" s="268"/>
      <c r="AA1165" s="268"/>
      <c r="AB1165" s="533"/>
      <c r="AC1165" s="540"/>
      <c r="AD1165" s="540"/>
      <c r="AE1165" s="540"/>
      <c r="AN1165" s="641" t="str">
        <f t="shared" si="483"/>
        <v>revisar</v>
      </c>
      <c r="AO1165" s="641" t="str">
        <f t="shared" si="484"/>
        <v>ok</v>
      </c>
      <c r="AP1165" s="641" t="str">
        <f t="shared" si="485"/>
        <v>ok</v>
      </c>
      <c r="AQ1165" s="641" t="str">
        <f t="shared" si="486"/>
        <v>ok</v>
      </c>
      <c r="AR1165" s="641" t="str">
        <f t="shared" si="487"/>
        <v>ok</v>
      </c>
      <c r="AS1165" s="641" t="str">
        <f t="shared" si="488"/>
        <v>ok</v>
      </c>
      <c r="AT1165" s="641" t="str">
        <f t="shared" si="489"/>
        <v>ok</v>
      </c>
      <c r="AU1165" s="641" t="str">
        <f t="shared" si="490"/>
        <v>ok</v>
      </c>
      <c r="AV1165" s="641" t="str">
        <f t="shared" si="491"/>
        <v>ok</v>
      </c>
      <c r="AW1165" s="641" t="str">
        <f t="shared" si="492"/>
        <v>ok</v>
      </c>
      <c r="AX1165" s="641" t="str">
        <f t="shared" si="493"/>
        <v>ok</v>
      </c>
      <c r="AY1165" s="641" t="str">
        <f t="shared" si="494"/>
        <v>ok</v>
      </c>
      <c r="AZ1165" s="641" t="str">
        <f t="shared" si="495"/>
        <v>ok</v>
      </c>
      <c r="BA1165" s="641" t="str">
        <f t="shared" si="496"/>
        <v>ok</v>
      </c>
      <c r="BB1165" s="641" t="str">
        <f t="shared" si="497"/>
        <v>ok</v>
      </c>
      <c r="BC1165" s="641" t="str">
        <f t="shared" si="498"/>
        <v>ok</v>
      </c>
      <c r="BD1165" s="641"/>
    </row>
    <row r="1166" spans="1:56" s="559" customFormat="1" ht="12.75" hidden="1" customHeight="1">
      <c r="A1166" s="34"/>
      <c r="B1166" s="35">
        <f t="shared" si="482"/>
        <v>0</v>
      </c>
      <c r="C1166" s="34"/>
      <c r="D1166" s="253" t="s">
        <v>1569</v>
      </c>
      <c r="E1166" s="242"/>
      <c r="F1166" s="248"/>
      <c r="G1166" s="80"/>
      <c r="H1166" s="81"/>
      <c r="I1166" s="245"/>
      <c r="J1166" s="263"/>
      <c r="K1166" s="263"/>
      <c r="L1166" s="263"/>
      <c r="M1166" s="685"/>
      <c r="N1166" s="686"/>
      <c r="O1166" s="687"/>
      <c r="P1166" s="687"/>
      <c r="Q1166" s="687"/>
      <c r="R1166" s="687"/>
      <c r="S1166" s="688"/>
      <c r="T1166" s="268"/>
      <c r="U1166" s="539"/>
      <c r="V1166" s="299" t="str">
        <f t="shared" si="480"/>
        <v>21.35</v>
      </c>
      <c r="W1166" s="299">
        <f t="shared" si="481"/>
        <v>0</v>
      </c>
      <c r="X1166" s="268"/>
      <c r="Y1166" s="268"/>
      <c r="Z1166" s="268"/>
      <c r="AA1166" s="268"/>
      <c r="AB1166" s="533"/>
      <c r="AC1166" s="540"/>
      <c r="AD1166" s="540"/>
      <c r="AE1166" s="540"/>
      <c r="AN1166" s="641" t="str">
        <f t="shared" si="483"/>
        <v>revisar</v>
      </c>
      <c r="AO1166" s="641" t="str">
        <f t="shared" si="484"/>
        <v>ok</v>
      </c>
      <c r="AP1166" s="641" t="str">
        <f t="shared" si="485"/>
        <v>ok</v>
      </c>
      <c r="AQ1166" s="641" t="str">
        <f t="shared" si="486"/>
        <v>ok</v>
      </c>
      <c r="AR1166" s="641" t="str">
        <f t="shared" si="487"/>
        <v>ok</v>
      </c>
      <c r="AS1166" s="641" t="str">
        <f t="shared" si="488"/>
        <v>ok</v>
      </c>
      <c r="AT1166" s="641" t="str">
        <f t="shared" si="489"/>
        <v>ok</v>
      </c>
      <c r="AU1166" s="641" t="str">
        <f t="shared" si="490"/>
        <v>ok</v>
      </c>
      <c r="AV1166" s="641" t="str">
        <f t="shared" si="491"/>
        <v>ok</v>
      </c>
      <c r="AW1166" s="641" t="str">
        <f t="shared" si="492"/>
        <v>ok</v>
      </c>
      <c r="AX1166" s="641" t="str">
        <f t="shared" si="493"/>
        <v>ok</v>
      </c>
      <c r="AY1166" s="641" t="str">
        <f t="shared" si="494"/>
        <v>ok</v>
      </c>
      <c r="AZ1166" s="641" t="str">
        <f t="shared" si="495"/>
        <v>ok</v>
      </c>
      <c r="BA1166" s="641" t="str">
        <f t="shared" si="496"/>
        <v>ok</v>
      </c>
      <c r="BB1166" s="641" t="str">
        <f t="shared" si="497"/>
        <v>ok</v>
      </c>
      <c r="BC1166" s="641" t="str">
        <f t="shared" si="498"/>
        <v>ok</v>
      </c>
      <c r="BD1166" s="641"/>
    </row>
    <row r="1167" spans="1:56" s="559" customFormat="1" ht="12.75" hidden="1" customHeight="1">
      <c r="A1167" s="34"/>
      <c r="B1167" s="35">
        <f t="shared" si="482"/>
        <v>0</v>
      </c>
      <c r="C1167" s="34"/>
      <c r="D1167" s="250" t="s">
        <v>1570</v>
      </c>
      <c r="E1167" s="242"/>
      <c r="F1167" s="248"/>
      <c r="G1167" s="80"/>
      <c r="H1167" s="81"/>
      <c r="I1167" s="245"/>
      <c r="J1167" s="263"/>
      <c r="K1167" s="263"/>
      <c r="L1167" s="263"/>
      <c r="M1167" s="685"/>
      <c r="N1167" s="686"/>
      <c r="O1167" s="687"/>
      <c r="P1167" s="687"/>
      <c r="Q1167" s="687"/>
      <c r="R1167" s="687"/>
      <c r="S1167" s="688"/>
      <c r="T1167" s="268"/>
      <c r="U1167" s="539"/>
      <c r="V1167" s="299" t="str">
        <f t="shared" si="480"/>
        <v>21.36</v>
      </c>
      <c r="W1167" s="299">
        <f t="shared" si="481"/>
        <v>0</v>
      </c>
      <c r="X1167" s="268"/>
      <c r="Y1167" s="268"/>
      <c r="Z1167" s="268"/>
      <c r="AA1167" s="268"/>
      <c r="AB1167" s="533"/>
      <c r="AC1167" s="540"/>
      <c r="AD1167" s="540"/>
      <c r="AE1167" s="540"/>
      <c r="AN1167" s="641" t="str">
        <f t="shared" si="483"/>
        <v>revisar</v>
      </c>
      <c r="AO1167" s="641" t="str">
        <f t="shared" si="484"/>
        <v>ok</v>
      </c>
      <c r="AP1167" s="641" t="str">
        <f t="shared" si="485"/>
        <v>ok</v>
      </c>
      <c r="AQ1167" s="641" t="str">
        <f t="shared" si="486"/>
        <v>ok</v>
      </c>
      <c r="AR1167" s="641" t="str">
        <f t="shared" si="487"/>
        <v>ok</v>
      </c>
      <c r="AS1167" s="641" t="str">
        <f t="shared" si="488"/>
        <v>ok</v>
      </c>
      <c r="AT1167" s="641" t="str">
        <f t="shared" si="489"/>
        <v>ok</v>
      </c>
      <c r="AU1167" s="641" t="str">
        <f t="shared" si="490"/>
        <v>ok</v>
      </c>
      <c r="AV1167" s="641" t="str">
        <f t="shared" si="491"/>
        <v>ok</v>
      </c>
      <c r="AW1167" s="641" t="str">
        <f t="shared" si="492"/>
        <v>ok</v>
      </c>
      <c r="AX1167" s="641" t="str">
        <f t="shared" si="493"/>
        <v>ok</v>
      </c>
      <c r="AY1167" s="641" t="str">
        <f t="shared" si="494"/>
        <v>ok</v>
      </c>
      <c r="AZ1167" s="641" t="str">
        <f t="shared" si="495"/>
        <v>ok</v>
      </c>
      <c r="BA1167" s="641" t="str">
        <f t="shared" si="496"/>
        <v>ok</v>
      </c>
      <c r="BB1167" s="641" t="str">
        <f t="shared" si="497"/>
        <v>ok</v>
      </c>
      <c r="BC1167" s="641" t="str">
        <f t="shared" si="498"/>
        <v>ok</v>
      </c>
      <c r="BD1167" s="641"/>
    </row>
    <row r="1168" spans="1:56" s="559" customFormat="1" ht="12.75" hidden="1" customHeight="1">
      <c r="A1168" s="34"/>
      <c r="B1168" s="35">
        <f t="shared" si="482"/>
        <v>0</v>
      </c>
      <c r="C1168" s="34"/>
      <c r="D1168" s="253" t="s">
        <v>1571</v>
      </c>
      <c r="E1168" s="242"/>
      <c r="F1168" s="248"/>
      <c r="G1168" s="80"/>
      <c r="H1168" s="81"/>
      <c r="I1168" s="245"/>
      <c r="J1168" s="263"/>
      <c r="K1168" s="263"/>
      <c r="L1168" s="263"/>
      <c r="M1168" s="685"/>
      <c r="N1168" s="686"/>
      <c r="O1168" s="687"/>
      <c r="P1168" s="687"/>
      <c r="Q1168" s="687"/>
      <c r="R1168" s="687"/>
      <c r="S1168" s="688"/>
      <c r="T1168" s="268"/>
      <c r="U1168" s="539"/>
      <c r="V1168" s="299" t="str">
        <f t="shared" si="480"/>
        <v>21.37</v>
      </c>
      <c r="W1168" s="299">
        <f t="shared" si="481"/>
        <v>0</v>
      </c>
      <c r="X1168" s="268"/>
      <c r="Y1168" s="268"/>
      <c r="Z1168" s="268"/>
      <c r="AA1168" s="268"/>
      <c r="AB1168" s="533"/>
      <c r="AC1168" s="540"/>
      <c r="AD1168" s="540"/>
      <c r="AE1168" s="540"/>
      <c r="AN1168" s="641" t="str">
        <f t="shared" si="483"/>
        <v>revisar</v>
      </c>
      <c r="AO1168" s="641" t="str">
        <f t="shared" si="484"/>
        <v>ok</v>
      </c>
      <c r="AP1168" s="641" t="str">
        <f t="shared" si="485"/>
        <v>ok</v>
      </c>
      <c r="AQ1168" s="641" t="str">
        <f t="shared" si="486"/>
        <v>ok</v>
      </c>
      <c r="AR1168" s="641" t="str">
        <f t="shared" si="487"/>
        <v>ok</v>
      </c>
      <c r="AS1168" s="641" t="str">
        <f t="shared" si="488"/>
        <v>ok</v>
      </c>
      <c r="AT1168" s="641" t="str">
        <f t="shared" si="489"/>
        <v>ok</v>
      </c>
      <c r="AU1168" s="641" t="str">
        <f t="shared" si="490"/>
        <v>ok</v>
      </c>
      <c r="AV1168" s="641" t="str">
        <f t="shared" si="491"/>
        <v>ok</v>
      </c>
      <c r="AW1168" s="641" t="str">
        <f t="shared" si="492"/>
        <v>ok</v>
      </c>
      <c r="AX1168" s="641" t="str">
        <f t="shared" si="493"/>
        <v>ok</v>
      </c>
      <c r="AY1168" s="641" t="str">
        <f t="shared" si="494"/>
        <v>ok</v>
      </c>
      <c r="AZ1168" s="641" t="str">
        <f t="shared" si="495"/>
        <v>ok</v>
      </c>
      <c r="BA1168" s="641" t="str">
        <f t="shared" si="496"/>
        <v>ok</v>
      </c>
      <c r="BB1168" s="641" t="str">
        <f t="shared" si="497"/>
        <v>ok</v>
      </c>
      <c r="BC1168" s="641" t="str">
        <f t="shared" si="498"/>
        <v>ok</v>
      </c>
      <c r="BD1168" s="641"/>
    </row>
    <row r="1169" spans="1:56" s="559" customFormat="1" ht="12.75" hidden="1" customHeight="1">
      <c r="A1169" s="34"/>
      <c r="B1169" s="35">
        <f t="shared" si="482"/>
        <v>0</v>
      </c>
      <c r="C1169" s="34"/>
      <c r="D1169" s="250" t="s">
        <v>1572</v>
      </c>
      <c r="E1169" s="242"/>
      <c r="F1169" s="248"/>
      <c r="G1169" s="80"/>
      <c r="H1169" s="81"/>
      <c r="I1169" s="245"/>
      <c r="J1169" s="263"/>
      <c r="K1169" s="263"/>
      <c r="L1169" s="263"/>
      <c r="M1169" s="685"/>
      <c r="N1169" s="686"/>
      <c r="O1169" s="687"/>
      <c r="P1169" s="687"/>
      <c r="Q1169" s="687"/>
      <c r="R1169" s="687"/>
      <c r="S1169" s="688"/>
      <c r="T1169" s="268"/>
      <c r="U1169" s="539"/>
      <c r="V1169" s="299" t="str">
        <f t="shared" si="480"/>
        <v>21.38</v>
      </c>
      <c r="W1169" s="299">
        <f t="shared" si="481"/>
        <v>0</v>
      </c>
      <c r="X1169" s="268"/>
      <c r="Y1169" s="268"/>
      <c r="Z1169" s="268"/>
      <c r="AA1169" s="268"/>
      <c r="AB1169" s="533"/>
      <c r="AC1169" s="540"/>
      <c r="AD1169" s="540"/>
      <c r="AE1169" s="540"/>
      <c r="AN1169" s="641" t="str">
        <f t="shared" si="483"/>
        <v>revisar</v>
      </c>
      <c r="AO1169" s="641" t="str">
        <f t="shared" si="484"/>
        <v>ok</v>
      </c>
      <c r="AP1169" s="641" t="str">
        <f t="shared" si="485"/>
        <v>ok</v>
      </c>
      <c r="AQ1169" s="641" t="str">
        <f t="shared" si="486"/>
        <v>ok</v>
      </c>
      <c r="AR1169" s="641" t="str">
        <f t="shared" si="487"/>
        <v>ok</v>
      </c>
      <c r="AS1169" s="641" t="str">
        <f t="shared" si="488"/>
        <v>ok</v>
      </c>
      <c r="AT1169" s="641" t="str">
        <f t="shared" si="489"/>
        <v>ok</v>
      </c>
      <c r="AU1169" s="641" t="str">
        <f t="shared" si="490"/>
        <v>ok</v>
      </c>
      <c r="AV1169" s="641" t="str">
        <f t="shared" si="491"/>
        <v>ok</v>
      </c>
      <c r="AW1169" s="641" t="str">
        <f t="shared" si="492"/>
        <v>ok</v>
      </c>
      <c r="AX1169" s="641" t="str">
        <f t="shared" si="493"/>
        <v>ok</v>
      </c>
      <c r="AY1169" s="641" t="str">
        <f t="shared" si="494"/>
        <v>ok</v>
      </c>
      <c r="AZ1169" s="641" t="str">
        <f t="shared" si="495"/>
        <v>ok</v>
      </c>
      <c r="BA1169" s="641" t="str">
        <f t="shared" si="496"/>
        <v>ok</v>
      </c>
      <c r="BB1169" s="641" t="str">
        <f t="shared" si="497"/>
        <v>ok</v>
      </c>
      <c r="BC1169" s="641" t="str">
        <f t="shared" si="498"/>
        <v>ok</v>
      </c>
      <c r="BD1169" s="641"/>
    </row>
    <row r="1170" spans="1:56" s="559" customFormat="1" ht="12.75" hidden="1" customHeight="1">
      <c r="A1170" s="34"/>
      <c r="B1170" s="35">
        <f t="shared" si="482"/>
        <v>0</v>
      </c>
      <c r="C1170" s="34"/>
      <c r="D1170" s="253" t="s">
        <v>1573</v>
      </c>
      <c r="E1170" s="242"/>
      <c r="F1170" s="248"/>
      <c r="G1170" s="80"/>
      <c r="H1170" s="81"/>
      <c r="I1170" s="245"/>
      <c r="J1170" s="263"/>
      <c r="K1170" s="263"/>
      <c r="L1170" s="263"/>
      <c r="M1170" s="685"/>
      <c r="N1170" s="686"/>
      <c r="O1170" s="687"/>
      <c r="P1170" s="687"/>
      <c r="Q1170" s="687"/>
      <c r="R1170" s="687"/>
      <c r="S1170" s="688"/>
      <c r="T1170" s="268"/>
      <c r="U1170" s="539"/>
      <c r="V1170" s="299" t="str">
        <f t="shared" si="480"/>
        <v>21.39</v>
      </c>
      <c r="W1170" s="299">
        <f t="shared" si="481"/>
        <v>0</v>
      </c>
      <c r="X1170" s="268"/>
      <c r="Y1170" s="268"/>
      <c r="Z1170" s="268"/>
      <c r="AA1170" s="268"/>
      <c r="AB1170" s="533"/>
      <c r="AC1170" s="540"/>
      <c r="AD1170" s="540"/>
      <c r="AE1170" s="540"/>
      <c r="AN1170" s="641" t="str">
        <f t="shared" si="483"/>
        <v>revisar</v>
      </c>
      <c r="AO1170" s="641" t="str">
        <f t="shared" si="484"/>
        <v>ok</v>
      </c>
      <c r="AP1170" s="641" t="str">
        <f t="shared" si="485"/>
        <v>ok</v>
      </c>
      <c r="AQ1170" s="641" t="str">
        <f t="shared" si="486"/>
        <v>ok</v>
      </c>
      <c r="AR1170" s="641" t="str">
        <f t="shared" si="487"/>
        <v>ok</v>
      </c>
      <c r="AS1170" s="641" t="str">
        <f t="shared" si="488"/>
        <v>ok</v>
      </c>
      <c r="AT1170" s="641" t="str">
        <f t="shared" si="489"/>
        <v>ok</v>
      </c>
      <c r="AU1170" s="641" t="str">
        <f t="shared" si="490"/>
        <v>ok</v>
      </c>
      <c r="AV1170" s="641" t="str">
        <f t="shared" si="491"/>
        <v>ok</v>
      </c>
      <c r="AW1170" s="641" t="str">
        <f t="shared" si="492"/>
        <v>ok</v>
      </c>
      <c r="AX1170" s="641" t="str">
        <f t="shared" si="493"/>
        <v>ok</v>
      </c>
      <c r="AY1170" s="641" t="str">
        <f t="shared" si="494"/>
        <v>ok</v>
      </c>
      <c r="AZ1170" s="641" t="str">
        <f t="shared" si="495"/>
        <v>ok</v>
      </c>
      <c r="BA1170" s="641" t="str">
        <f t="shared" si="496"/>
        <v>ok</v>
      </c>
      <c r="BB1170" s="641" t="str">
        <f t="shared" si="497"/>
        <v>ok</v>
      </c>
      <c r="BC1170" s="641" t="str">
        <f t="shared" si="498"/>
        <v>ok</v>
      </c>
      <c r="BD1170" s="641"/>
    </row>
    <row r="1171" spans="1:56" s="559" customFormat="1" ht="12.75" hidden="1" customHeight="1">
      <c r="A1171" s="34"/>
      <c r="B1171" s="35">
        <f t="shared" si="482"/>
        <v>0</v>
      </c>
      <c r="C1171" s="34"/>
      <c r="D1171" s="250" t="s">
        <v>1574</v>
      </c>
      <c r="E1171" s="242"/>
      <c r="F1171" s="248"/>
      <c r="G1171" s="80"/>
      <c r="H1171" s="81"/>
      <c r="I1171" s="245"/>
      <c r="J1171" s="263"/>
      <c r="K1171" s="263"/>
      <c r="L1171" s="263"/>
      <c r="M1171" s="685"/>
      <c r="N1171" s="686"/>
      <c r="O1171" s="687"/>
      <c r="P1171" s="687"/>
      <c r="Q1171" s="687"/>
      <c r="R1171" s="687"/>
      <c r="S1171" s="688"/>
      <c r="T1171" s="268"/>
      <c r="U1171" s="539"/>
      <c r="V1171" s="299" t="str">
        <f t="shared" si="480"/>
        <v>21.40</v>
      </c>
      <c r="W1171" s="299">
        <f t="shared" si="481"/>
        <v>0</v>
      </c>
      <c r="X1171" s="268"/>
      <c r="Y1171" s="268"/>
      <c r="Z1171" s="268"/>
      <c r="AA1171" s="268"/>
      <c r="AB1171" s="533"/>
      <c r="AC1171" s="540"/>
      <c r="AD1171" s="540"/>
      <c r="AE1171" s="540"/>
      <c r="AN1171" s="641" t="str">
        <f t="shared" si="483"/>
        <v>revisar</v>
      </c>
      <c r="AO1171" s="641" t="str">
        <f t="shared" si="484"/>
        <v>ok</v>
      </c>
      <c r="AP1171" s="641" t="str">
        <f t="shared" si="485"/>
        <v>ok</v>
      </c>
      <c r="AQ1171" s="641" t="str">
        <f t="shared" si="486"/>
        <v>ok</v>
      </c>
      <c r="AR1171" s="641" t="str">
        <f t="shared" si="487"/>
        <v>ok</v>
      </c>
      <c r="AS1171" s="641" t="str">
        <f t="shared" si="488"/>
        <v>ok</v>
      </c>
      <c r="AT1171" s="641" t="str">
        <f t="shared" si="489"/>
        <v>ok</v>
      </c>
      <c r="AU1171" s="641" t="str">
        <f t="shared" si="490"/>
        <v>ok</v>
      </c>
      <c r="AV1171" s="641" t="str">
        <f t="shared" si="491"/>
        <v>ok</v>
      </c>
      <c r="AW1171" s="641" t="str">
        <f t="shared" si="492"/>
        <v>ok</v>
      </c>
      <c r="AX1171" s="641" t="str">
        <f t="shared" si="493"/>
        <v>ok</v>
      </c>
      <c r="AY1171" s="641" t="str">
        <f t="shared" si="494"/>
        <v>ok</v>
      </c>
      <c r="AZ1171" s="641" t="str">
        <f t="shared" si="495"/>
        <v>ok</v>
      </c>
      <c r="BA1171" s="641" t="str">
        <f t="shared" si="496"/>
        <v>ok</v>
      </c>
      <c r="BB1171" s="641" t="str">
        <f t="shared" si="497"/>
        <v>ok</v>
      </c>
      <c r="BC1171" s="641" t="str">
        <f t="shared" si="498"/>
        <v>ok</v>
      </c>
      <c r="BD1171" s="641"/>
    </row>
    <row r="1172" spans="1:56" s="559" customFormat="1" ht="12.75" hidden="1" customHeight="1">
      <c r="A1172" s="34"/>
      <c r="B1172" s="35">
        <f t="shared" si="482"/>
        <v>0</v>
      </c>
      <c r="C1172" s="34"/>
      <c r="D1172" s="253" t="s">
        <v>1575</v>
      </c>
      <c r="E1172" s="242"/>
      <c r="F1172" s="248"/>
      <c r="G1172" s="80"/>
      <c r="H1172" s="81"/>
      <c r="I1172" s="245"/>
      <c r="J1172" s="263"/>
      <c r="K1172" s="263"/>
      <c r="L1172" s="263"/>
      <c r="M1172" s="685"/>
      <c r="N1172" s="686"/>
      <c r="O1172" s="687"/>
      <c r="P1172" s="687"/>
      <c r="Q1172" s="687"/>
      <c r="R1172" s="687"/>
      <c r="S1172" s="688"/>
      <c r="T1172" s="268"/>
      <c r="U1172" s="539"/>
      <c r="V1172" s="299" t="str">
        <f t="shared" si="480"/>
        <v>21.41</v>
      </c>
      <c r="W1172" s="299">
        <f t="shared" si="481"/>
        <v>0</v>
      </c>
      <c r="X1172" s="268"/>
      <c r="Y1172" s="268"/>
      <c r="Z1172" s="268"/>
      <c r="AA1172" s="268"/>
      <c r="AB1172" s="533"/>
      <c r="AC1172" s="540"/>
      <c r="AD1172" s="540"/>
      <c r="AE1172" s="540"/>
      <c r="AN1172" s="641" t="str">
        <f t="shared" si="483"/>
        <v>revisar</v>
      </c>
      <c r="AO1172" s="641" t="str">
        <f t="shared" si="484"/>
        <v>ok</v>
      </c>
      <c r="AP1172" s="641" t="str">
        <f t="shared" si="485"/>
        <v>ok</v>
      </c>
      <c r="AQ1172" s="641" t="str">
        <f t="shared" si="486"/>
        <v>ok</v>
      </c>
      <c r="AR1172" s="641" t="str">
        <f t="shared" si="487"/>
        <v>ok</v>
      </c>
      <c r="AS1172" s="641" t="str">
        <f t="shared" si="488"/>
        <v>ok</v>
      </c>
      <c r="AT1172" s="641" t="str">
        <f t="shared" si="489"/>
        <v>ok</v>
      </c>
      <c r="AU1172" s="641" t="str">
        <f t="shared" si="490"/>
        <v>ok</v>
      </c>
      <c r="AV1172" s="641" t="str">
        <f t="shared" si="491"/>
        <v>ok</v>
      </c>
      <c r="AW1172" s="641" t="str">
        <f t="shared" si="492"/>
        <v>ok</v>
      </c>
      <c r="AX1172" s="641" t="str">
        <f t="shared" si="493"/>
        <v>ok</v>
      </c>
      <c r="AY1172" s="641" t="str">
        <f t="shared" si="494"/>
        <v>ok</v>
      </c>
      <c r="AZ1172" s="641" t="str">
        <f t="shared" si="495"/>
        <v>ok</v>
      </c>
      <c r="BA1172" s="641" t="str">
        <f t="shared" si="496"/>
        <v>ok</v>
      </c>
      <c r="BB1172" s="641" t="str">
        <f t="shared" si="497"/>
        <v>ok</v>
      </c>
      <c r="BC1172" s="641" t="str">
        <f t="shared" si="498"/>
        <v>ok</v>
      </c>
      <c r="BD1172" s="641"/>
    </row>
    <row r="1173" spans="1:56" s="559" customFormat="1" ht="12.75" hidden="1" customHeight="1">
      <c r="A1173" s="34"/>
      <c r="B1173" s="35">
        <f t="shared" si="482"/>
        <v>0</v>
      </c>
      <c r="C1173" s="34"/>
      <c r="D1173" s="250" t="s">
        <v>1576</v>
      </c>
      <c r="E1173" s="242"/>
      <c r="F1173" s="248"/>
      <c r="G1173" s="80"/>
      <c r="H1173" s="81"/>
      <c r="I1173" s="245"/>
      <c r="J1173" s="263"/>
      <c r="K1173" s="263"/>
      <c r="L1173" s="263"/>
      <c r="M1173" s="685"/>
      <c r="N1173" s="686"/>
      <c r="O1173" s="687"/>
      <c r="P1173" s="687"/>
      <c r="Q1173" s="687"/>
      <c r="R1173" s="687"/>
      <c r="S1173" s="688"/>
      <c r="T1173" s="268"/>
      <c r="U1173" s="539"/>
      <c r="V1173" s="299" t="str">
        <f t="shared" si="480"/>
        <v>21.42</v>
      </c>
      <c r="W1173" s="299">
        <f t="shared" si="481"/>
        <v>0</v>
      </c>
      <c r="X1173" s="268"/>
      <c r="Y1173" s="268"/>
      <c r="Z1173" s="268"/>
      <c r="AA1173" s="268"/>
      <c r="AB1173" s="533"/>
      <c r="AC1173" s="540"/>
      <c r="AD1173" s="540"/>
      <c r="AE1173" s="540"/>
      <c r="AN1173" s="641" t="str">
        <f t="shared" si="483"/>
        <v>revisar</v>
      </c>
      <c r="AO1173" s="641" t="str">
        <f t="shared" si="484"/>
        <v>ok</v>
      </c>
      <c r="AP1173" s="641" t="str">
        <f t="shared" si="485"/>
        <v>ok</v>
      </c>
      <c r="AQ1173" s="641" t="str">
        <f t="shared" si="486"/>
        <v>ok</v>
      </c>
      <c r="AR1173" s="641" t="str">
        <f t="shared" si="487"/>
        <v>ok</v>
      </c>
      <c r="AS1173" s="641" t="str">
        <f t="shared" si="488"/>
        <v>ok</v>
      </c>
      <c r="AT1173" s="641" t="str">
        <f t="shared" si="489"/>
        <v>ok</v>
      </c>
      <c r="AU1173" s="641" t="str">
        <f t="shared" si="490"/>
        <v>ok</v>
      </c>
      <c r="AV1173" s="641" t="str">
        <f t="shared" si="491"/>
        <v>ok</v>
      </c>
      <c r="AW1173" s="641" t="str">
        <f t="shared" si="492"/>
        <v>ok</v>
      </c>
      <c r="AX1173" s="641" t="str">
        <f t="shared" si="493"/>
        <v>ok</v>
      </c>
      <c r="AY1173" s="641" t="str">
        <f t="shared" si="494"/>
        <v>ok</v>
      </c>
      <c r="AZ1173" s="641" t="str">
        <f t="shared" si="495"/>
        <v>ok</v>
      </c>
      <c r="BA1173" s="641" t="str">
        <f t="shared" si="496"/>
        <v>ok</v>
      </c>
      <c r="BB1173" s="641" t="str">
        <f t="shared" si="497"/>
        <v>ok</v>
      </c>
      <c r="BC1173" s="641" t="str">
        <f t="shared" si="498"/>
        <v>ok</v>
      </c>
      <c r="BD1173" s="641"/>
    </row>
    <row r="1174" spans="1:56" s="559" customFormat="1" ht="12.75" hidden="1" customHeight="1">
      <c r="A1174" s="34"/>
      <c r="B1174" s="35">
        <f t="shared" si="482"/>
        <v>0</v>
      </c>
      <c r="C1174" s="34"/>
      <c r="D1174" s="253" t="s">
        <v>1577</v>
      </c>
      <c r="E1174" s="242"/>
      <c r="F1174" s="248"/>
      <c r="G1174" s="80"/>
      <c r="H1174" s="81"/>
      <c r="I1174" s="245"/>
      <c r="J1174" s="263"/>
      <c r="K1174" s="263"/>
      <c r="L1174" s="263"/>
      <c r="M1174" s="685"/>
      <c r="N1174" s="686"/>
      <c r="O1174" s="687"/>
      <c r="P1174" s="687"/>
      <c r="Q1174" s="687"/>
      <c r="R1174" s="687"/>
      <c r="S1174" s="688"/>
      <c r="T1174" s="268"/>
      <c r="U1174" s="539"/>
      <c r="V1174" s="299" t="str">
        <f t="shared" si="480"/>
        <v>21.43</v>
      </c>
      <c r="W1174" s="299">
        <f t="shared" si="481"/>
        <v>0</v>
      </c>
      <c r="X1174" s="268"/>
      <c r="Y1174" s="268"/>
      <c r="Z1174" s="268"/>
      <c r="AA1174" s="268"/>
      <c r="AB1174" s="533"/>
      <c r="AC1174" s="540"/>
      <c r="AD1174" s="540"/>
      <c r="AE1174" s="540"/>
      <c r="AN1174" s="641" t="str">
        <f t="shared" si="483"/>
        <v>revisar</v>
      </c>
      <c r="AO1174" s="641" t="str">
        <f t="shared" si="484"/>
        <v>ok</v>
      </c>
      <c r="AP1174" s="641" t="str">
        <f t="shared" si="485"/>
        <v>ok</v>
      </c>
      <c r="AQ1174" s="641" t="str">
        <f t="shared" si="486"/>
        <v>ok</v>
      </c>
      <c r="AR1174" s="641" t="str">
        <f t="shared" si="487"/>
        <v>ok</v>
      </c>
      <c r="AS1174" s="641" t="str">
        <f t="shared" si="488"/>
        <v>ok</v>
      </c>
      <c r="AT1174" s="641" t="str">
        <f t="shared" si="489"/>
        <v>ok</v>
      </c>
      <c r="AU1174" s="641" t="str">
        <f t="shared" si="490"/>
        <v>ok</v>
      </c>
      <c r="AV1174" s="641" t="str">
        <f t="shared" si="491"/>
        <v>ok</v>
      </c>
      <c r="AW1174" s="641" t="str">
        <f t="shared" si="492"/>
        <v>ok</v>
      </c>
      <c r="AX1174" s="641" t="str">
        <f t="shared" si="493"/>
        <v>ok</v>
      </c>
      <c r="AY1174" s="641" t="str">
        <f t="shared" si="494"/>
        <v>ok</v>
      </c>
      <c r="AZ1174" s="641" t="str">
        <f t="shared" si="495"/>
        <v>ok</v>
      </c>
      <c r="BA1174" s="641" t="str">
        <f t="shared" si="496"/>
        <v>ok</v>
      </c>
      <c r="BB1174" s="641" t="str">
        <f t="shared" si="497"/>
        <v>ok</v>
      </c>
      <c r="BC1174" s="641" t="str">
        <f t="shared" si="498"/>
        <v>ok</v>
      </c>
      <c r="BD1174" s="641"/>
    </row>
    <row r="1175" spans="1:56" s="559" customFormat="1" ht="12.75" hidden="1" customHeight="1">
      <c r="A1175" s="34"/>
      <c r="B1175" s="35">
        <f t="shared" si="482"/>
        <v>0</v>
      </c>
      <c r="C1175" s="34"/>
      <c r="D1175" s="250" t="s">
        <v>1578</v>
      </c>
      <c r="E1175" s="242"/>
      <c r="F1175" s="248"/>
      <c r="G1175" s="80"/>
      <c r="H1175" s="81"/>
      <c r="I1175" s="245"/>
      <c r="J1175" s="263"/>
      <c r="K1175" s="263"/>
      <c r="L1175" s="263"/>
      <c r="M1175" s="685"/>
      <c r="N1175" s="686"/>
      <c r="O1175" s="687"/>
      <c r="P1175" s="687"/>
      <c r="Q1175" s="687"/>
      <c r="R1175" s="687"/>
      <c r="S1175" s="688"/>
      <c r="T1175" s="268"/>
      <c r="U1175" s="539"/>
      <c r="V1175" s="299" t="str">
        <f t="shared" si="480"/>
        <v>21.44</v>
      </c>
      <c r="W1175" s="299">
        <f t="shared" si="481"/>
        <v>0</v>
      </c>
      <c r="X1175" s="268"/>
      <c r="Y1175" s="268"/>
      <c r="Z1175" s="268"/>
      <c r="AA1175" s="268"/>
      <c r="AB1175" s="533"/>
      <c r="AC1175" s="540"/>
      <c r="AD1175" s="540"/>
      <c r="AE1175" s="540"/>
      <c r="AN1175" s="641" t="str">
        <f t="shared" si="483"/>
        <v>revisar</v>
      </c>
      <c r="AO1175" s="641" t="str">
        <f t="shared" si="484"/>
        <v>ok</v>
      </c>
      <c r="AP1175" s="641" t="str">
        <f t="shared" si="485"/>
        <v>ok</v>
      </c>
      <c r="AQ1175" s="641" t="str">
        <f t="shared" si="486"/>
        <v>ok</v>
      </c>
      <c r="AR1175" s="641" t="str">
        <f t="shared" si="487"/>
        <v>ok</v>
      </c>
      <c r="AS1175" s="641" t="str">
        <f t="shared" si="488"/>
        <v>ok</v>
      </c>
      <c r="AT1175" s="641" t="str">
        <f t="shared" si="489"/>
        <v>ok</v>
      </c>
      <c r="AU1175" s="641" t="str">
        <f t="shared" si="490"/>
        <v>ok</v>
      </c>
      <c r="AV1175" s="641" t="str">
        <f t="shared" si="491"/>
        <v>ok</v>
      </c>
      <c r="AW1175" s="641" t="str">
        <f t="shared" si="492"/>
        <v>ok</v>
      </c>
      <c r="AX1175" s="641" t="str">
        <f t="shared" si="493"/>
        <v>ok</v>
      </c>
      <c r="AY1175" s="641" t="str">
        <f t="shared" si="494"/>
        <v>ok</v>
      </c>
      <c r="AZ1175" s="641" t="str">
        <f t="shared" si="495"/>
        <v>ok</v>
      </c>
      <c r="BA1175" s="641" t="str">
        <f t="shared" si="496"/>
        <v>ok</v>
      </c>
      <c r="BB1175" s="641" t="str">
        <f t="shared" si="497"/>
        <v>ok</v>
      </c>
      <c r="BC1175" s="641" t="str">
        <f t="shared" si="498"/>
        <v>ok</v>
      </c>
      <c r="BD1175" s="641"/>
    </row>
    <row r="1176" spans="1:56" s="559" customFormat="1" ht="12.75" hidden="1" customHeight="1">
      <c r="A1176" s="34"/>
      <c r="B1176" s="35">
        <f t="shared" si="482"/>
        <v>0</v>
      </c>
      <c r="C1176" s="34"/>
      <c r="D1176" s="253" t="s">
        <v>1579</v>
      </c>
      <c r="E1176" s="242"/>
      <c r="F1176" s="248"/>
      <c r="G1176" s="80"/>
      <c r="H1176" s="81"/>
      <c r="I1176" s="245"/>
      <c r="J1176" s="263"/>
      <c r="K1176" s="263"/>
      <c r="L1176" s="263"/>
      <c r="M1176" s="685"/>
      <c r="N1176" s="686"/>
      <c r="O1176" s="687"/>
      <c r="P1176" s="687"/>
      <c r="Q1176" s="687"/>
      <c r="R1176" s="687"/>
      <c r="S1176" s="688"/>
      <c r="T1176" s="268"/>
      <c r="U1176" s="539"/>
      <c r="V1176" s="299" t="str">
        <f t="shared" si="480"/>
        <v>21.45</v>
      </c>
      <c r="W1176" s="299">
        <f t="shared" si="481"/>
        <v>0</v>
      </c>
      <c r="X1176" s="268"/>
      <c r="Y1176" s="268"/>
      <c r="Z1176" s="268"/>
      <c r="AA1176" s="268"/>
      <c r="AB1176" s="533"/>
      <c r="AC1176" s="540"/>
      <c r="AD1176" s="540"/>
      <c r="AE1176" s="540"/>
      <c r="AN1176" s="641" t="str">
        <f t="shared" si="483"/>
        <v>revisar</v>
      </c>
      <c r="AO1176" s="641" t="str">
        <f t="shared" si="484"/>
        <v>ok</v>
      </c>
      <c r="AP1176" s="641" t="str">
        <f t="shared" si="485"/>
        <v>ok</v>
      </c>
      <c r="AQ1176" s="641" t="str">
        <f t="shared" si="486"/>
        <v>ok</v>
      </c>
      <c r="AR1176" s="641" t="str">
        <f t="shared" si="487"/>
        <v>ok</v>
      </c>
      <c r="AS1176" s="641" t="str">
        <f t="shared" si="488"/>
        <v>ok</v>
      </c>
      <c r="AT1176" s="641" t="str">
        <f t="shared" si="489"/>
        <v>ok</v>
      </c>
      <c r="AU1176" s="641" t="str">
        <f t="shared" si="490"/>
        <v>ok</v>
      </c>
      <c r="AV1176" s="641" t="str">
        <f t="shared" si="491"/>
        <v>ok</v>
      </c>
      <c r="AW1176" s="641" t="str">
        <f t="shared" si="492"/>
        <v>ok</v>
      </c>
      <c r="AX1176" s="641" t="str">
        <f t="shared" si="493"/>
        <v>ok</v>
      </c>
      <c r="AY1176" s="641" t="str">
        <f t="shared" si="494"/>
        <v>ok</v>
      </c>
      <c r="AZ1176" s="641" t="str">
        <f t="shared" si="495"/>
        <v>ok</v>
      </c>
      <c r="BA1176" s="641" t="str">
        <f t="shared" si="496"/>
        <v>ok</v>
      </c>
      <c r="BB1176" s="641" t="str">
        <f t="shared" si="497"/>
        <v>ok</v>
      </c>
      <c r="BC1176" s="641" t="str">
        <f t="shared" si="498"/>
        <v>ok</v>
      </c>
      <c r="BD1176" s="641"/>
    </row>
    <row r="1177" spans="1:56" s="559" customFormat="1" ht="12.75" hidden="1" customHeight="1">
      <c r="A1177" s="34"/>
      <c r="B1177" s="35">
        <f t="shared" si="482"/>
        <v>0</v>
      </c>
      <c r="C1177" s="34"/>
      <c r="D1177" s="250" t="s">
        <v>1580</v>
      </c>
      <c r="E1177" s="242"/>
      <c r="F1177" s="248"/>
      <c r="G1177" s="80"/>
      <c r="H1177" s="81"/>
      <c r="I1177" s="245"/>
      <c r="J1177" s="263"/>
      <c r="K1177" s="263"/>
      <c r="L1177" s="263"/>
      <c r="M1177" s="685"/>
      <c r="N1177" s="686"/>
      <c r="O1177" s="687"/>
      <c r="P1177" s="687"/>
      <c r="Q1177" s="687"/>
      <c r="R1177" s="687"/>
      <c r="S1177" s="688"/>
      <c r="T1177" s="268"/>
      <c r="U1177" s="539"/>
      <c r="V1177" s="299" t="str">
        <f t="shared" si="480"/>
        <v>21.46</v>
      </c>
      <c r="W1177" s="299">
        <f t="shared" si="481"/>
        <v>0</v>
      </c>
      <c r="X1177" s="268"/>
      <c r="Y1177" s="268"/>
      <c r="Z1177" s="268"/>
      <c r="AA1177" s="268"/>
      <c r="AB1177" s="533"/>
      <c r="AC1177" s="540"/>
      <c r="AD1177" s="540"/>
      <c r="AE1177" s="540"/>
      <c r="AN1177" s="641" t="str">
        <f t="shared" si="483"/>
        <v>revisar</v>
      </c>
      <c r="AO1177" s="641" t="str">
        <f t="shared" si="484"/>
        <v>ok</v>
      </c>
      <c r="AP1177" s="641" t="str">
        <f t="shared" si="485"/>
        <v>ok</v>
      </c>
      <c r="AQ1177" s="641" t="str">
        <f t="shared" si="486"/>
        <v>ok</v>
      </c>
      <c r="AR1177" s="641" t="str">
        <f t="shared" si="487"/>
        <v>ok</v>
      </c>
      <c r="AS1177" s="641" t="str">
        <f t="shared" si="488"/>
        <v>ok</v>
      </c>
      <c r="AT1177" s="641" t="str">
        <f t="shared" si="489"/>
        <v>ok</v>
      </c>
      <c r="AU1177" s="641" t="str">
        <f t="shared" si="490"/>
        <v>ok</v>
      </c>
      <c r="AV1177" s="641" t="str">
        <f t="shared" si="491"/>
        <v>ok</v>
      </c>
      <c r="AW1177" s="641" t="str">
        <f t="shared" si="492"/>
        <v>ok</v>
      </c>
      <c r="AX1177" s="641" t="str">
        <f t="shared" si="493"/>
        <v>ok</v>
      </c>
      <c r="AY1177" s="641" t="str">
        <f t="shared" si="494"/>
        <v>ok</v>
      </c>
      <c r="AZ1177" s="641" t="str">
        <f t="shared" si="495"/>
        <v>ok</v>
      </c>
      <c r="BA1177" s="641" t="str">
        <f t="shared" si="496"/>
        <v>ok</v>
      </c>
      <c r="BB1177" s="641" t="str">
        <f t="shared" si="497"/>
        <v>ok</v>
      </c>
      <c r="BC1177" s="641" t="str">
        <f t="shared" si="498"/>
        <v>ok</v>
      </c>
      <c r="BD1177" s="641"/>
    </row>
    <row r="1178" spans="1:56" s="559" customFormat="1" ht="12.75" hidden="1" customHeight="1">
      <c r="A1178" s="34"/>
      <c r="B1178" s="35">
        <f t="shared" si="482"/>
        <v>0</v>
      </c>
      <c r="C1178" s="34"/>
      <c r="D1178" s="253" t="s">
        <v>1581</v>
      </c>
      <c r="E1178" s="242"/>
      <c r="F1178" s="248"/>
      <c r="G1178" s="80"/>
      <c r="H1178" s="81"/>
      <c r="I1178" s="245"/>
      <c r="J1178" s="263"/>
      <c r="K1178" s="263"/>
      <c r="L1178" s="263"/>
      <c r="M1178" s="685"/>
      <c r="N1178" s="686"/>
      <c r="O1178" s="687"/>
      <c r="P1178" s="687"/>
      <c r="Q1178" s="687"/>
      <c r="R1178" s="687"/>
      <c r="S1178" s="688"/>
      <c r="T1178" s="268"/>
      <c r="U1178" s="539"/>
      <c r="V1178" s="299" t="str">
        <f t="shared" si="480"/>
        <v>21.47</v>
      </c>
      <c r="W1178" s="299">
        <f t="shared" si="481"/>
        <v>0</v>
      </c>
      <c r="X1178" s="268"/>
      <c r="Y1178" s="268"/>
      <c r="Z1178" s="268"/>
      <c r="AA1178" s="268"/>
      <c r="AB1178" s="533"/>
      <c r="AC1178" s="540"/>
      <c r="AD1178" s="540"/>
      <c r="AE1178" s="540"/>
      <c r="AN1178" s="641" t="str">
        <f t="shared" si="483"/>
        <v>revisar</v>
      </c>
      <c r="AO1178" s="641" t="str">
        <f t="shared" si="484"/>
        <v>ok</v>
      </c>
      <c r="AP1178" s="641" t="str">
        <f t="shared" si="485"/>
        <v>ok</v>
      </c>
      <c r="AQ1178" s="641" t="str">
        <f t="shared" si="486"/>
        <v>ok</v>
      </c>
      <c r="AR1178" s="641" t="str">
        <f t="shared" si="487"/>
        <v>ok</v>
      </c>
      <c r="AS1178" s="641" t="str">
        <f t="shared" si="488"/>
        <v>ok</v>
      </c>
      <c r="AT1178" s="641" t="str">
        <f t="shared" si="489"/>
        <v>ok</v>
      </c>
      <c r="AU1178" s="641" t="str">
        <f t="shared" si="490"/>
        <v>ok</v>
      </c>
      <c r="AV1178" s="641" t="str">
        <f t="shared" si="491"/>
        <v>ok</v>
      </c>
      <c r="AW1178" s="641" t="str">
        <f t="shared" si="492"/>
        <v>ok</v>
      </c>
      <c r="AX1178" s="641" t="str">
        <f t="shared" si="493"/>
        <v>ok</v>
      </c>
      <c r="AY1178" s="641" t="str">
        <f t="shared" si="494"/>
        <v>ok</v>
      </c>
      <c r="AZ1178" s="641" t="str">
        <f t="shared" si="495"/>
        <v>ok</v>
      </c>
      <c r="BA1178" s="641" t="str">
        <f t="shared" si="496"/>
        <v>ok</v>
      </c>
      <c r="BB1178" s="641" t="str">
        <f t="shared" si="497"/>
        <v>ok</v>
      </c>
      <c r="BC1178" s="641" t="str">
        <f t="shared" si="498"/>
        <v>ok</v>
      </c>
      <c r="BD1178" s="641"/>
    </row>
    <row r="1179" spans="1:56" s="559" customFormat="1" ht="12.75" hidden="1" customHeight="1">
      <c r="A1179" s="34"/>
      <c r="B1179" s="35">
        <f t="shared" si="482"/>
        <v>0</v>
      </c>
      <c r="C1179" s="34"/>
      <c r="D1179" s="250" t="s">
        <v>1582</v>
      </c>
      <c r="E1179" s="242"/>
      <c r="F1179" s="248"/>
      <c r="G1179" s="80"/>
      <c r="H1179" s="81"/>
      <c r="I1179" s="245"/>
      <c r="J1179" s="263"/>
      <c r="K1179" s="263"/>
      <c r="L1179" s="263"/>
      <c r="M1179" s="685"/>
      <c r="N1179" s="686"/>
      <c r="O1179" s="687"/>
      <c r="P1179" s="687"/>
      <c r="Q1179" s="687"/>
      <c r="R1179" s="687"/>
      <c r="S1179" s="688"/>
      <c r="T1179" s="268"/>
      <c r="U1179" s="539"/>
      <c r="V1179" s="299" t="str">
        <f t="shared" si="480"/>
        <v>21.48</v>
      </c>
      <c r="W1179" s="299">
        <f t="shared" si="481"/>
        <v>0</v>
      </c>
      <c r="X1179" s="268"/>
      <c r="Y1179" s="268"/>
      <c r="Z1179" s="268"/>
      <c r="AA1179" s="268"/>
      <c r="AB1179" s="533"/>
      <c r="AC1179" s="540"/>
      <c r="AD1179" s="540"/>
      <c r="AE1179" s="540"/>
      <c r="AN1179" s="641" t="str">
        <f t="shared" si="483"/>
        <v>revisar</v>
      </c>
      <c r="AO1179" s="641" t="str">
        <f t="shared" si="484"/>
        <v>ok</v>
      </c>
      <c r="AP1179" s="641" t="str">
        <f t="shared" si="485"/>
        <v>ok</v>
      </c>
      <c r="AQ1179" s="641" t="str">
        <f t="shared" si="486"/>
        <v>ok</v>
      </c>
      <c r="AR1179" s="641" t="str">
        <f t="shared" si="487"/>
        <v>ok</v>
      </c>
      <c r="AS1179" s="641" t="str">
        <f t="shared" si="488"/>
        <v>ok</v>
      </c>
      <c r="AT1179" s="641" t="str">
        <f t="shared" si="489"/>
        <v>ok</v>
      </c>
      <c r="AU1179" s="641" t="str">
        <f t="shared" si="490"/>
        <v>ok</v>
      </c>
      <c r="AV1179" s="641" t="str">
        <f t="shared" si="491"/>
        <v>ok</v>
      </c>
      <c r="AW1179" s="641" t="str">
        <f t="shared" si="492"/>
        <v>ok</v>
      </c>
      <c r="AX1179" s="641" t="str">
        <f t="shared" si="493"/>
        <v>ok</v>
      </c>
      <c r="AY1179" s="641" t="str">
        <f t="shared" si="494"/>
        <v>ok</v>
      </c>
      <c r="AZ1179" s="641" t="str">
        <f t="shared" si="495"/>
        <v>ok</v>
      </c>
      <c r="BA1179" s="641" t="str">
        <f t="shared" si="496"/>
        <v>ok</v>
      </c>
      <c r="BB1179" s="641" t="str">
        <f t="shared" si="497"/>
        <v>ok</v>
      </c>
      <c r="BC1179" s="641" t="str">
        <f t="shared" si="498"/>
        <v>ok</v>
      </c>
      <c r="BD1179" s="641"/>
    </row>
    <row r="1180" spans="1:56" s="559" customFormat="1" ht="12.75" hidden="1" customHeight="1">
      <c r="A1180" s="34"/>
      <c r="B1180" s="35">
        <f t="shared" si="482"/>
        <v>0</v>
      </c>
      <c r="C1180" s="34"/>
      <c r="D1180" s="253" t="s">
        <v>1583</v>
      </c>
      <c r="E1180" s="242"/>
      <c r="F1180" s="248"/>
      <c r="G1180" s="80"/>
      <c r="H1180" s="81"/>
      <c r="I1180" s="245"/>
      <c r="J1180" s="263"/>
      <c r="K1180" s="263"/>
      <c r="L1180" s="263"/>
      <c r="M1180" s="685"/>
      <c r="N1180" s="686"/>
      <c r="O1180" s="687"/>
      <c r="P1180" s="687"/>
      <c r="Q1180" s="687"/>
      <c r="R1180" s="687"/>
      <c r="S1180" s="688"/>
      <c r="T1180" s="268"/>
      <c r="U1180" s="539"/>
      <c r="V1180" s="299" t="str">
        <f t="shared" si="480"/>
        <v>21.49</v>
      </c>
      <c r="W1180" s="299">
        <f t="shared" si="481"/>
        <v>0</v>
      </c>
      <c r="X1180" s="268"/>
      <c r="Y1180" s="268"/>
      <c r="Z1180" s="268"/>
      <c r="AA1180" s="268"/>
      <c r="AB1180" s="533"/>
      <c r="AC1180" s="540"/>
      <c r="AD1180" s="540"/>
      <c r="AE1180" s="540"/>
      <c r="AN1180" s="641" t="str">
        <f t="shared" si="483"/>
        <v>revisar</v>
      </c>
      <c r="AO1180" s="641" t="str">
        <f t="shared" si="484"/>
        <v>ok</v>
      </c>
      <c r="AP1180" s="641" t="str">
        <f t="shared" si="485"/>
        <v>ok</v>
      </c>
      <c r="AQ1180" s="641" t="str">
        <f t="shared" si="486"/>
        <v>ok</v>
      </c>
      <c r="AR1180" s="641" t="str">
        <f t="shared" si="487"/>
        <v>ok</v>
      </c>
      <c r="AS1180" s="641" t="str">
        <f t="shared" si="488"/>
        <v>ok</v>
      </c>
      <c r="AT1180" s="641" t="str">
        <f t="shared" si="489"/>
        <v>ok</v>
      </c>
      <c r="AU1180" s="641" t="str">
        <f t="shared" si="490"/>
        <v>ok</v>
      </c>
      <c r="AV1180" s="641" t="str">
        <f t="shared" si="491"/>
        <v>ok</v>
      </c>
      <c r="AW1180" s="641" t="str">
        <f t="shared" si="492"/>
        <v>ok</v>
      </c>
      <c r="AX1180" s="641" t="str">
        <f t="shared" si="493"/>
        <v>ok</v>
      </c>
      <c r="AY1180" s="641" t="str">
        <f t="shared" si="494"/>
        <v>ok</v>
      </c>
      <c r="AZ1180" s="641" t="str">
        <f t="shared" si="495"/>
        <v>ok</v>
      </c>
      <c r="BA1180" s="641" t="str">
        <f t="shared" si="496"/>
        <v>ok</v>
      </c>
      <c r="BB1180" s="641" t="str">
        <f t="shared" si="497"/>
        <v>ok</v>
      </c>
      <c r="BC1180" s="641" t="str">
        <f t="shared" si="498"/>
        <v>ok</v>
      </c>
      <c r="BD1180" s="641"/>
    </row>
    <row r="1181" spans="1:56" s="559" customFormat="1" ht="12.75" hidden="1" customHeight="1">
      <c r="A1181" s="34"/>
      <c r="B1181" s="35">
        <f t="shared" si="482"/>
        <v>0</v>
      </c>
      <c r="C1181" s="34"/>
      <c r="D1181" s="250" t="s">
        <v>1584</v>
      </c>
      <c r="E1181" s="242"/>
      <c r="F1181" s="248"/>
      <c r="G1181" s="80"/>
      <c r="H1181" s="81"/>
      <c r="I1181" s="245"/>
      <c r="J1181" s="263"/>
      <c r="K1181" s="263"/>
      <c r="L1181" s="263"/>
      <c r="M1181" s="685"/>
      <c r="N1181" s="686"/>
      <c r="O1181" s="687"/>
      <c r="P1181" s="687"/>
      <c r="Q1181" s="687"/>
      <c r="R1181" s="687"/>
      <c r="S1181" s="688"/>
      <c r="T1181" s="268"/>
      <c r="U1181" s="539"/>
      <c r="V1181" s="299" t="str">
        <f t="shared" si="480"/>
        <v>21.50</v>
      </c>
      <c r="W1181" s="299">
        <f t="shared" si="481"/>
        <v>0</v>
      </c>
      <c r="X1181" s="268"/>
      <c r="Y1181" s="268"/>
      <c r="Z1181" s="268"/>
      <c r="AA1181" s="268"/>
      <c r="AB1181" s="533"/>
      <c r="AC1181" s="540"/>
      <c r="AD1181" s="540"/>
      <c r="AE1181" s="540"/>
      <c r="AN1181" s="641" t="str">
        <f t="shared" si="483"/>
        <v>revisar</v>
      </c>
      <c r="AO1181" s="641" t="str">
        <f t="shared" si="484"/>
        <v>ok</v>
      </c>
      <c r="AP1181" s="641" t="str">
        <f t="shared" si="485"/>
        <v>ok</v>
      </c>
      <c r="AQ1181" s="641" t="str">
        <f t="shared" si="486"/>
        <v>ok</v>
      </c>
      <c r="AR1181" s="641" t="str">
        <f t="shared" si="487"/>
        <v>ok</v>
      </c>
      <c r="AS1181" s="641" t="str">
        <f t="shared" si="488"/>
        <v>ok</v>
      </c>
      <c r="AT1181" s="641" t="str">
        <f t="shared" si="489"/>
        <v>ok</v>
      </c>
      <c r="AU1181" s="641" t="str">
        <f t="shared" si="490"/>
        <v>ok</v>
      </c>
      <c r="AV1181" s="641" t="str">
        <f t="shared" si="491"/>
        <v>ok</v>
      </c>
      <c r="AW1181" s="641" t="str">
        <f t="shared" si="492"/>
        <v>ok</v>
      </c>
      <c r="AX1181" s="641" t="str">
        <f t="shared" si="493"/>
        <v>ok</v>
      </c>
      <c r="AY1181" s="641" t="str">
        <f t="shared" si="494"/>
        <v>ok</v>
      </c>
      <c r="AZ1181" s="641" t="str">
        <f t="shared" si="495"/>
        <v>ok</v>
      </c>
      <c r="BA1181" s="641" t="str">
        <f t="shared" si="496"/>
        <v>ok</v>
      </c>
      <c r="BB1181" s="641" t="str">
        <f t="shared" si="497"/>
        <v>ok</v>
      </c>
      <c r="BC1181" s="641" t="str">
        <f t="shared" si="498"/>
        <v>ok</v>
      </c>
      <c r="BD1181" s="641"/>
    </row>
    <row r="1182" spans="1:56" s="559" customFormat="1" ht="12.75" hidden="1" customHeight="1">
      <c r="A1182" s="34"/>
      <c r="B1182" s="35"/>
      <c r="C1182" s="34"/>
      <c r="D1182" s="255"/>
      <c r="E1182" s="25"/>
      <c r="F1182" s="36"/>
      <c r="G1182" s="37"/>
      <c r="H1182" s="25"/>
      <c r="I1182" s="38"/>
      <c r="J1182" s="269"/>
      <c r="K1182" s="269"/>
      <c r="L1182" s="269"/>
      <c r="M1182" s="689"/>
      <c r="N1182" s="696"/>
      <c r="O1182" s="690"/>
      <c r="P1182" s="690"/>
      <c r="Q1182" s="690"/>
      <c r="R1182" s="690"/>
      <c r="S1182" s="691"/>
      <c r="T1182" s="268"/>
      <c r="U1182" s="539"/>
      <c r="V1182" s="299">
        <f t="shared" si="480"/>
        <v>0</v>
      </c>
      <c r="W1182" s="299">
        <f t="shared" si="481"/>
        <v>0</v>
      </c>
      <c r="X1182" s="268"/>
      <c r="Y1182" s="268"/>
      <c r="Z1182" s="268"/>
      <c r="AA1182" s="268"/>
      <c r="AB1182" s="533"/>
      <c r="AC1182" s="540"/>
      <c r="AD1182" s="540"/>
      <c r="AE1182" s="540"/>
      <c r="AN1182" s="641" t="str">
        <f t="shared" si="483"/>
        <v>ok</v>
      </c>
      <c r="AO1182" s="641" t="str">
        <f t="shared" si="484"/>
        <v>ok</v>
      </c>
      <c r="AP1182" s="641" t="str">
        <f t="shared" si="485"/>
        <v>ok</v>
      </c>
      <c r="AQ1182" s="641" t="str">
        <f t="shared" si="486"/>
        <v>ok</v>
      </c>
      <c r="AR1182" s="641" t="str">
        <f t="shared" si="487"/>
        <v>ok</v>
      </c>
      <c r="AS1182" s="641" t="str">
        <f t="shared" si="488"/>
        <v>ok</v>
      </c>
      <c r="AT1182" s="641" t="str">
        <f t="shared" si="489"/>
        <v>ok</v>
      </c>
      <c r="AU1182" s="641" t="str">
        <f t="shared" si="490"/>
        <v>ok</v>
      </c>
      <c r="AV1182" s="641" t="str">
        <f t="shared" si="491"/>
        <v>ok</v>
      </c>
      <c r="AW1182" s="641" t="str">
        <f t="shared" si="492"/>
        <v>ok</v>
      </c>
      <c r="AX1182" s="641" t="str">
        <f t="shared" si="493"/>
        <v>ok</v>
      </c>
      <c r="AY1182" s="641" t="str">
        <f t="shared" si="494"/>
        <v>ok</v>
      </c>
      <c r="AZ1182" s="641" t="str">
        <f t="shared" si="495"/>
        <v>ok</v>
      </c>
      <c r="BA1182" s="641" t="str">
        <f t="shared" si="496"/>
        <v>ok</v>
      </c>
      <c r="BB1182" s="641" t="str">
        <f t="shared" si="497"/>
        <v>ok</v>
      </c>
      <c r="BC1182" s="641" t="str">
        <f t="shared" si="498"/>
        <v>ok</v>
      </c>
      <c r="BD1182" s="641"/>
    </row>
    <row r="1183" spans="1:56" s="559" customFormat="1" ht="12.75" hidden="1" customHeight="1">
      <c r="A1183" s="13"/>
      <c r="B1183" s="14"/>
      <c r="C1183" s="13"/>
      <c r="D1183" s="251"/>
      <c r="E1183" s="29"/>
      <c r="F1183" s="29"/>
      <c r="G1183" s="29"/>
      <c r="H1183" s="29"/>
      <c r="I1183" s="29"/>
      <c r="J1183" s="267"/>
      <c r="K1183" s="267"/>
      <c r="L1183" s="267"/>
      <c r="M1183" s="677"/>
      <c r="N1183" s="663"/>
      <c r="O1183" s="692" t="str">
        <f>CONCATENATE("Subtotal ",G1131)</f>
        <v>Subtotal (digite a descrição do item aqui)</v>
      </c>
      <c r="P1183" s="693">
        <f>SUM(P1132:P1182)</f>
        <v>0</v>
      </c>
      <c r="Q1183" s="693">
        <f>SUM(Q1132:Q1182)</f>
        <v>0</v>
      </c>
      <c r="R1183" s="693">
        <f t="shared" ref="R1183:S1183" si="499">SUM(R1132:R1182)</f>
        <v>0</v>
      </c>
      <c r="S1183" s="694">
        <f t="shared" si="499"/>
        <v>0</v>
      </c>
      <c r="T1183" s="536"/>
      <c r="U1183" s="299">
        <v>1</v>
      </c>
      <c r="V1183" s="299"/>
      <c r="W1183" s="299"/>
      <c r="X1183" s="268"/>
      <c r="Y1183" s="268"/>
      <c r="Z1183" s="268"/>
      <c r="AA1183" s="268"/>
      <c r="AB1183" s="533"/>
      <c r="AC1183" s="540"/>
      <c r="AD1183" s="540"/>
      <c r="AE1183" s="540"/>
      <c r="AN1183" s="641" t="str">
        <f t="shared" si="483"/>
        <v>ok</v>
      </c>
      <c r="AO1183" s="641" t="str">
        <f t="shared" si="484"/>
        <v>ok</v>
      </c>
      <c r="AP1183" s="641" t="str">
        <f t="shared" si="485"/>
        <v>ok</v>
      </c>
      <c r="AQ1183" s="641" t="str">
        <f t="shared" si="486"/>
        <v>ok</v>
      </c>
      <c r="AR1183" s="641" t="str">
        <f t="shared" si="487"/>
        <v>ok</v>
      </c>
      <c r="AS1183" s="641" t="str">
        <f t="shared" si="488"/>
        <v>ok</v>
      </c>
      <c r="AT1183" s="641" t="str">
        <f t="shared" si="489"/>
        <v>ok</v>
      </c>
      <c r="AU1183" s="641" t="str">
        <f t="shared" si="490"/>
        <v>ok</v>
      </c>
      <c r="AV1183" s="641" t="str">
        <f t="shared" si="491"/>
        <v>ok</v>
      </c>
      <c r="AW1183" s="641" t="str">
        <f t="shared" si="492"/>
        <v>ok</v>
      </c>
      <c r="AX1183" s="641" t="str">
        <f t="shared" si="493"/>
        <v>ok</v>
      </c>
      <c r="AY1183" s="641" t="str">
        <f t="shared" si="494"/>
        <v>revisar</v>
      </c>
      <c r="AZ1183" s="641" t="str">
        <f t="shared" si="495"/>
        <v>ok</v>
      </c>
      <c r="BA1183" s="641" t="str">
        <f t="shared" si="496"/>
        <v>ok</v>
      </c>
      <c r="BB1183" s="641" t="str">
        <f t="shared" si="497"/>
        <v>ok</v>
      </c>
      <c r="BC1183" s="641" t="str">
        <f t="shared" si="498"/>
        <v>ok</v>
      </c>
      <c r="BD1183" s="641"/>
    </row>
    <row r="1184" spans="1:56" s="559" customFormat="1" ht="6" hidden="1" customHeight="1">
      <c r="A1184" s="10"/>
      <c r="B1184" s="21"/>
      <c r="C1184" s="10"/>
      <c r="D1184" s="252"/>
      <c r="E1184" s="32"/>
      <c r="F1184" s="33"/>
      <c r="G1184" s="33"/>
      <c r="H1184" s="32"/>
      <c r="I1184" s="32"/>
      <c r="J1184" s="268"/>
      <c r="K1184" s="268"/>
      <c r="L1184" s="268"/>
      <c r="M1184" s="539"/>
      <c r="N1184" s="299"/>
      <c r="O1184" s="539"/>
      <c r="P1184" s="539"/>
      <c r="Q1184" s="539"/>
      <c r="R1184" s="539"/>
      <c r="S1184" s="695"/>
      <c r="T1184" s="319"/>
      <c r="U1184" s="299"/>
      <c r="V1184" s="299">
        <f t="shared" ref="V1184:V1236" si="500">D1184</f>
        <v>0</v>
      </c>
      <c r="W1184" s="299">
        <f t="shared" ref="W1184:W1236" si="501">IF(L1184=0,S1184-Q1184-(TRUNC(TRUNC(J1184*(1+N1184),2)*I1184,2)))</f>
        <v>0</v>
      </c>
      <c r="X1184" s="268"/>
      <c r="Y1184" s="268"/>
      <c r="Z1184" s="268"/>
      <c r="AA1184" s="268"/>
      <c r="AB1184" s="533"/>
      <c r="AC1184" s="540"/>
      <c r="AD1184" s="540"/>
      <c r="AE1184" s="540"/>
      <c r="AN1184" s="641" t="str">
        <f t="shared" si="483"/>
        <v>ok</v>
      </c>
      <c r="AO1184" s="641" t="str">
        <f t="shared" si="484"/>
        <v>ok</v>
      </c>
      <c r="AP1184" s="641" t="str">
        <f t="shared" si="485"/>
        <v>ok</v>
      </c>
      <c r="AQ1184" s="641" t="str">
        <f t="shared" si="486"/>
        <v>ok</v>
      </c>
      <c r="AR1184" s="641" t="str">
        <f t="shared" si="487"/>
        <v>ok</v>
      </c>
      <c r="AS1184" s="641" t="str">
        <f t="shared" si="488"/>
        <v>ok</v>
      </c>
      <c r="AT1184" s="641" t="str">
        <f t="shared" si="489"/>
        <v>ok</v>
      </c>
      <c r="AU1184" s="641" t="str">
        <f t="shared" si="490"/>
        <v>ok</v>
      </c>
      <c r="AV1184" s="641" t="str">
        <f t="shared" si="491"/>
        <v>ok</v>
      </c>
      <c r="AW1184" s="641" t="str">
        <f t="shared" si="492"/>
        <v>ok</v>
      </c>
      <c r="AX1184" s="641" t="str">
        <f t="shared" si="493"/>
        <v>ok</v>
      </c>
      <c r="AY1184" s="641" t="str">
        <f t="shared" si="494"/>
        <v>ok</v>
      </c>
      <c r="AZ1184" s="641" t="str">
        <f t="shared" si="495"/>
        <v>ok</v>
      </c>
      <c r="BA1184" s="641" t="str">
        <f t="shared" si="496"/>
        <v>ok</v>
      </c>
      <c r="BB1184" s="641" t="str">
        <f t="shared" si="497"/>
        <v>ok</v>
      </c>
      <c r="BC1184" s="641" t="str">
        <f t="shared" si="498"/>
        <v>ok</v>
      </c>
      <c r="BD1184" s="641"/>
    </row>
    <row r="1185" spans="1:56" s="559" customFormat="1" ht="12.75" hidden="1" customHeight="1">
      <c r="A1185" s="13"/>
      <c r="B1185" s="14"/>
      <c r="C1185" s="13"/>
      <c r="D1185" s="249">
        <v>22</v>
      </c>
      <c r="E1185" s="22"/>
      <c r="F1185" s="22"/>
      <c r="G1185" s="246" t="s">
        <v>172</v>
      </c>
      <c r="H1185" s="23"/>
      <c r="I1185" s="23"/>
      <c r="J1185" s="246"/>
      <c r="K1185" s="246"/>
      <c r="L1185" s="246"/>
      <c r="M1185" s="662"/>
      <c r="N1185" s="663"/>
      <c r="O1185" s="662"/>
      <c r="P1185" s="662"/>
      <c r="Q1185" s="662"/>
      <c r="R1185" s="662"/>
      <c r="S1185" s="664">
        <f>S1237</f>
        <v>0</v>
      </c>
      <c r="T1185" s="319"/>
      <c r="U1185" s="299"/>
      <c r="V1185" s="299">
        <f t="shared" si="500"/>
        <v>22</v>
      </c>
      <c r="W1185" s="299">
        <f t="shared" si="501"/>
        <v>0</v>
      </c>
      <c r="X1185" s="268"/>
      <c r="Y1185" s="268"/>
      <c r="Z1185" s="268"/>
      <c r="AA1185" s="268"/>
      <c r="AB1185" s="533"/>
      <c r="AC1185" s="540"/>
      <c r="AD1185" s="540"/>
      <c r="AE1185" s="540"/>
      <c r="AN1185" s="641" t="str">
        <f t="shared" si="483"/>
        <v>revisar</v>
      </c>
      <c r="AO1185" s="641" t="str">
        <f t="shared" si="484"/>
        <v>ok</v>
      </c>
      <c r="AP1185" s="641" t="str">
        <f t="shared" si="485"/>
        <v>ok</v>
      </c>
      <c r="AQ1185" s="641" t="str">
        <f t="shared" si="486"/>
        <v>revisar</v>
      </c>
      <c r="AR1185" s="641" t="str">
        <f t="shared" si="487"/>
        <v>ok</v>
      </c>
      <c r="AS1185" s="641" t="str">
        <f t="shared" si="488"/>
        <v>ok</v>
      </c>
      <c r="AT1185" s="641" t="str">
        <f t="shared" si="489"/>
        <v>ok</v>
      </c>
      <c r="AU1185" s="641" t="str">
        <f t="shared" si="490"/>
        <v>ok</v>
      </c>
      <c r="AV1185" s="641" t="str">
        <f t="shared" si="491"/>
        <v>ok</v>
      </c>
      <c r="AW1185" s="641" t="str">
        <f t="shared" si="492"/>
        <v>ok</v>
      </c>
      <c r="AX1185" s="641" t="str">
        <f t="shared" si="493"/>
        <v>ok</v>
      </c>
      <c r="AY1185" s="641" t="str">
        <f t="shared" si="494"/>
        <v>ok</v>
      </c>
      <c r="AZ1185" s="641" t="str">
        <f t="shared" si="495"/>
        <v>ok</v>
      </c>
      <c r="BA1185" s="641" t="str">
        <f t="shared" si="496"/>
        <v>ok</v>
      </c>
      <c r="BB1185" s="641" t="str">
        <f t="shared" si="497"/>
        <v>ok</v>
      </c>
      <c r="BC1185" s="641" t="str">
        <f t="shared" si="498"/>
        <v>ok</v>
      </c>
      <c r="BD1185" s="641"/>
    </row>
    <row r="1186" spans="1:56" s="559" customFormat="1" ht="12.75" hidden="1" customHeight="1">
      <c r="A1186" s="34"/>
      <c r="B1186" s="35">
        <f t="shared" ref="B1186:B1235" si="502">S1186/$S$1671</f>
        <v>0</v>
      </c>
      <c r="C1186" s="34"/>
      <c r="D1186" s="253" t="s">
        <v>1585</v>
      </c>
      <c r="E1186" s="240"/>
      <c r="F1186" s="248"/>
      <c r="G1186" s="80"/>
      <c r="H1186" s="81"/>
      <c r="I1186" s="245"/>
      <c r="J1186" s="263"/>
      <c r="K1186" s="263"/>
      <c r="L1186" s="263"/>
      <c r="M1186" s="685"/>
      <c r="N1186" s="686"/>
      <c r="O1186" s="687"/>
      <c r="P1186" s="687"/>
      <c r="Q1186" s="687"/>
      <c r="R1186" s="687"/>
      <c r="S1186" s="688"/>
      <c r="T1186" s="268"/>
      <c r="U1186" s="539"/>
      <c r="V1186" s="299" t="str">
        <f t="shared" si="500"/>
        <v>22.1</v>
      </c>
      <c r="W1186" s="299">
        <f t="shared" si="501"/>
        <v>0</v>
      </c>
      <c r="X1186" s="268"/>
      <c r="Y1186" s="268"/>
      <c r="Z1186" s="268"/>
      <c r="AA1186" s="268"/>
      <c r="AB1186" s="533"/>
      <c r="AC1186" s="540"/>
      <c r="AD1186" s="540"/>
      <c r="AE1186" s="540"/>
      <c r="AN1186" s="641" t="str">
        <f t="shared" si="483"/>
        <v>revisar</v>
      </c>
      <c r="AO1186" s="641" t="str">
        <f t="shared" si="484"/>
        <v>ok</v>
      </c>
      <c r="AP1186" s="641" t="str">
        <f t="shared" si="485"/>
        <v>ok</v>
      </c>
      <c r="AQ1186" s="641" t="str">
        <f t="shared" si="486"/>
        <v>ok</v>
      </c>
      <c r="AR1186" s="641" t="str">
        <f t="shared" si="487"/>
        <v>ok</v>
      </c>
      <c r="AS1186" s="641" t="str">
        <f t="shared" si="488"/>
        <v>ok</v>
      </c>
      <c r="AT1186" s="641" t="str">
        <f t="shared" si="489"/>
        <v>ok</v>
      </c>
      <c r="AU1186" s="641" t="str">
        <f t="shared" si="490"/>
        <v>ok</v>
      </c>
      <c r="AV1186" s="641" t="str">
        <f t="shared" si="491"/>
        <v>ok</v>
      </c>
      <c r="AW1186" s="641" t="str">
        <f t="shared" si="492"/>
        <v>ok</v>
      </c>
      <c r="AX1186" s="641" t="str">
        <f t="shared" si="493"/>
        <v>ok</v>
      </c>
      <c r="AY1186" s="641" t="str">
        <f t="shared" si="494"/>
        <v>ok</v>
      </c>
      <c r="AZ1186" s="641" t="str">
        <f t="shared" si="495"/>
        <v>ok</v>
      </c>
      <c r="BA1186" s="641" t="str">
        <f t="shared" si="496"/>
        <v>ok</v>
      </c>
      <c r="BB1186" s="641" t="str">
        <f t="shared" si="497"/>
        <v>ok</v>
      </c>
      <c r="BC1186" s="641" t="str">
        <f t="shared" si="498"/>
        <v>ok</v>
      </c>
      <c r="BD1186" s="641"/>
    </row>
    <row r="1187" spans="1:56" s="559" customFormat="1" ht="12.75" hidden="1" customHeight="1">
      <c r="A1187" s="34"/>
      <c r="B1187" s="35">
        <f t="shared" si="502"/>
        <v>0</v>
      </c>
      <c r="C1187" s="34"/>
      <c r="D1187" s="250" t="s">
        <v>1586</v>
      </c>
      <c r="E1187" s="242"/>
      <c r="F1187" s="248"/>
      <c r="G1187" s="80"/>
      <c r="H1187" s="81"/>
      <c r="I1187" s="245"/>
      <c r="J1187" s="263"/>
      <c r="K1187" s="263"/>
      <c r="L1187" s="263"/>
      <c r="M1187" s="685"/>
      <c r="N1187" s="686"/>
      <c r="O1187" s="687"/>
      <c r="P1187" s="687"/>
      <c r="Q1187" s="687"/>
      <c r="R1187" s="687"/>
      <c r="S1187" s="688"/>
      <c r="T1187" s="268"/>
      <c r="U1187" s="539"/>
      <c r="V1187" s="299" t="str">
        <f t="shared" si="500"/>
        <v>22.2</v>
      </c>
      <c r="W1187" s="299">
        <f t="shared" si="501"/>
        <v>0</v>
      </c>
      <c r="X1187" s="268"/>
      <c r="Y1187" s="268"/>
      <c r="Z1187" s="268"/>
      <c r="AA1187" s="268"/>
      <c r="AB1187" s="533"/>
      <c r="AC1187" s="540"/>
      <c r="AD1187" s="540"/>
      <c r="AE1187" s="540"/>
      <c r="AN1187" s="641" t="str">
        <f t="shared" si="483"/>
        <v>revisar</v>
      </c>
      <c r="AO1187" s="641" t="str">
        <f t="shared" si="484"/>
        <v>ok</v>
      </c>
      <c r="AP1187" s="641" t="str">
        <f t="shared" si="485"/>
        <v>ok</v>
      </c>
      <c r="AQ1187" s="641" t="str">
        <f t="shared" si="486"/>
        <v>ok</v>
      </c>
      <c r="AR1187" s="641" t="str">
        <f t="shared" si="487"/>
        <v>ok</v>
      </c>
      <c r="AS1187" s="641" t="str">
        <f t="shared" si="488"/>
        <v>ok</v>
      </c>
      <c r="AT1187" s="641" t="str">
        <f t="shared" si="489"/>
        <v>ok</v>
      </c>
      <c r="AU1187" s="641" t="str">
        <f t="shared" si="490"/>
        <v>ok</v>
      </c>
      <c r="AV1187" s="641" t="str">
        <f t="shared" si="491"/>
        <v>ok</v>
      </c>
      <c r="AW1187" s="641" t="str">
        <f t="shared" si="492"/>
        <v>ok</v>
      </c>
      <c r="AX1187" s="641" t="str">
        <f t="shared" si="493"/>
        <v>ok</v>
      </c>
      <c r="AY1187" s="641" t="str">
        <f t="shared" si="494"/>
        <v>ok</v>
      </c>
      <c r="AZ1187" s="641" t="str">
        <f t="shared" si="495"/>
        <v>ok</v>
      </c>
      <c r="BA1187" s="641" t="str">
        <f t="shared" si="496"/>
        <v>ok</v>
      </c>
      <c r="BB1187" s="641" t="str">
        <f t="shared" si="497"/>
        <v>ok</v>
      </c>
      <c r="BC1187" s="641" t="str">
        <f t="shared" si="498"/>
        <v>ok</v>
      </c>
      <c r="BD1187" s="641"/>
    </row>
    <row r="1188" spans="1:56" s="559" customFormat="1" ht="12.75" hidden="1" customHeight="1">
      <c r="A1188" s="34"/>
      <c r="B1188" s="35">
        <f t="shared" si="502"/>
        <v>0</v>
      </c>
      <c r="C1188" s="34"/>
      <c r="D1188" s="253" t="s">
        <v>1587</v>
      </c>
      <c r="E1188" s="242"/>
      <c r="F1188" s="248"/>
      <c r="G1188" s="80"/>
      <c r="H1188" s="81"/>
      <c r="I1188" s="245"/>
      <c r="J1188" s="263"/>
      <c r="K1188" s="263"/>
      <c r="L1188" s="263"/>
      <c r="M1188" s="685"/>
      <c r="N1188" s="686"/>
      <c r="O1188" s="687"/>
      <c r="P1188" s="687"/>
      <c r="Q1188" s="687"/>
      <c r="R1188" s="687"/>
      <c r="S1188" s="688"/>
      <c r="T1188" s="268"/>
      <c r="U1188" s="539"/>
      <c r="V1188" s="299" t="str">
        <f t="shared" si="500"/>
        <v>22.3</v>
      </c>
      <c r="W1188" s="299">
        <f t="shared" si="501"/>
        <v>0</v>
      </c>
      <c r="X1188" s="268"/>
      <c r="Y1188" s="268"/>
      <c r="Z1188" s="268"/>
      <c r="AA1188" s="268"/>
      <c r="AB1188" s="533"/>
      <c r="AC1188" s="540"/>
      <c r="AD1188" s="540"/>
      <c r="AE1188" s="540"/>
      <c r="AN1188" s="641" t="str">
        <f t="shared" si="483"/>
        <v>revisar</v>
      </c>
      <c r="AO1188" s="641" t="str">
        <f t="shared" si="484"/>
        <v>ok</v>
      </c>
      <c r="AP1188" s="641" t="str">
        <f t="shared" si="485"/>
        <v>ok</v>
      </c>
      <c r="AQ1188" s="641" t="str">
        <f t="shared" si="486"/>
        <v>ok</v>
      </c>
      <c r="AR1188" s="641" t="str">
        <f t="shared" si="487"/>
        <v>ok</v>
      </c>
      <c r="AS1188" s="641" t="str">
        <f t="shared" si="488"/>
        <v>ok</v>
      </c>
      <c r="AT1188" s="641" t="str">
        <f t="shared" si="489"/>
        <v>ok</v>
      </c>
      <c r="AU1188" s="641" t="str">
        <f t="shared" si="490"/>
        <v>ok</v>
      </c>
      <c r="AV1188" s="641" t="str">
        <f t="shared" si="491"/>
        <v>ok</v>
      </c>
      <c r="AW1188" s="641" t="str">
        <f t="shared" si="492"/>
        <v>ok</v>
      </c>
      <c r="AX1188" s="641" t="str">
        <f t="shared" si="493"/>
        <v>ok</v>
      </c>
      <c r="AY1188" s="641" t="str">
        <f t="shared" si="494"/>
        <v>ok</v>
      </c>
      <c r="AZ1188" s="641" t="str">
        <f t="shared" si="495"/>
        <v>ok</v>
      </c>
      <c r="BA1188" s="641" t="str">
        <f t="shared" si="496"/>
        <v>ok</v>
      </c>
      <c r="BB1188" s="641" t="str">
        <f t="shared" si="497"/>
        <v>ok</v>
      </c>
      <c r="BC1188" s="641" t="str">
        <f t="shared" si="498"/>
        <v>ok</v>
      </c>
      <c r="BD1188" s="641"/>
    </row>
    <row r="1189" spans="1:56" s="559" customFormat="1" ht="12.75" hidden="1" customHeight="1">
      <c r="A1189" s="34"/>
      <c r="B1189" s="35">
        <f t="shared" si="502"/>
        <v>0</v>
      </c>
      <c r="C1189" s="34"/>
      <c r="D1189" s="250" t="s">
        <v>1588</v>
      </c>
      <c r="E1189" s="242"/>
      <c r="F1189" s="248"/>
      <c r="G1189" s="80"/>
      <c r="H1189" s="81"/>
      <c r="I1189" s="245"/>
      <c r="J1189" s="263"/>
      <c r="K1189" s="263"/>
      <c r="L1189" s="263"/>
      <c r="M1189" s="685"/>
      <c r="N1189" s="686"/>
      <c r="O1189" s="687"/>
      <c r="P1189" s="687"/>
      <c r="Q1189" s="687"/>
      <c r="R1189" s="687"/>
      <c r="S1189" s="688"/>
      <c r="T1189" s="268"/>
      <c r="U1189" s="539"/>
      <c r="V1189" s="299" t="str">
        <f t="shared" si="500"/>
        <v>22.4</v>
      </c>
      <c r="W1189" s="299">
        <f t="shared" si="501"/>
        <v>0</v>
      </c>
      <c r="X1189" s="268"/>
      <c r="Y1189" s="268"/>
      <c r="Z1189" s="268"/>
      <c r="AA1189" s="268"/>
      <c r="AB1189" s="533"/>
      <c r="AC1189" s="540"/>
      <c r="AD1189" s="540"/>
      <c r="AE1189" s="540"/>
      <c r="AN1189" s="641" t="str">
        <f t="shared" si="483"/>
        <v>revisar</v>
      </c>
      <c r="AO1189" s="641" t="str">
        <f t="shared" si="484"/>
        <v>ok</v>
      </c>
      <c r="AP1189" s="641" t="str">
        <f t="shared" si="485"/>
        <v>ok</v>
      </c>
      <c r="AQ1189" s="641" t="str">
        <f t="shared" si="486"/>
        <v>ok</v>
      </c>
      <c r="AR1189" s="641" t="str">
        <f t="shared" si="487"/>
        <v>ok</v>
      </c>
      <c r="AS1189" s="641" t="str">
        <f t="shared" si="488"/>
        <v>ok</v>
      </c>
      <c r="AT1189" s="641" t="str">
        <f t="shared" si="489"/>
        <v>ok</v>
      </c>
      <c r="AU1189" s="641" t="str">
        <f t="shared" si="490"/>
        <v>ok</v>
      </c>
      <c r="AV1189" s="641" t="str">
        <f t="shared" si="491"/>
        <v>ok</v>
      </c>
      <c r="AW1189" s="641" t="str">
        <f t="shared" si="492"/>
        <v>ok</v>
      </c>
      <c r="AX1189" s="641" t="str">
        <f t="shared" si="493"/>
        <v>ok</v>
      </c>
      <c r="AY1189" s="641" t="str">
        <f t="shared" si="494"/>
        <v>ok</v>
      </c>
      <c r="AZ1189" s="641" t="str">
        <f t="shared" si="495"/>
        <v>ok</v>
      </c>
      <c r="BA1189" s="641" t="str">
        <f t="shared" si="496"/>
        <v>ok</v>
      </c>
      <c r="BB1189" s="641" t="str">
        <f t="shared" si="497"/>
        <v>ok</v>
      </c>
      <c r="BC1189" s="641" t="str">
        <f t="shared" si="498"/>
        <v>ok</v>
      </c>
      <c r="BD1189" s="641"/>
    </row>
    <row r="1190" spans="1:56" s="559" customFormat="1" ht="12.75" hidden="1" customHeight="1">
      <c r="A1190" s="34"/>
      <c r="B1190" s="35">
        <f t="shared" si="502"/>
        <v>0</v>
      </c>
      <c r="C1190" s="34"/>
      <c r="D1190" s="253" t="s">
        <v>1589</v>
      </c>
      <c r="E1190" s="242"/>
      <c r="F1190" s="248"/>
      <c r="G1190" s="80"/>
      <c r="H1190" s="81"/>
      <c r="I1190" s="245"/>
      <c r="J1190" s="263"/>
      <c r="K1190" s="263"/>
      <c r="L1190" s="263"/>
      <c r="M1190" s="685"/>
      <c r="N1190" s="686"/>
      <c r="O1190" s="687"/>
      <c r="P1190" s="687"/>
      <c r="Q1190" s="687"/>
      <c r="R1190" s="687"/>
      <c r="S1190" s="688"/>
      <c r="T1190" s="268"/>
      <c r="U1190" s="539"/>
      <c r="V1190" s="299" t="str">
        <f t="shared" si="500"/>
        <v>22.5</v>
      </c>
      <c r="W1190" s="299">
        <f t="shared" si="501"/>
        <v>0</v>
      </c>
      <c r="X1190" s="268"/>
      <c r="Y1190" s="268"/>
      <c r="Z1190" s="268"/>
      <c r="AA1190" s="268"/>
      <c r="AB1190" s="533"/>
      <c r="AC1190" s="540"/>
      <c r="AD1190" s="540"/>
      <c r="AE1190" s="540"/>
      <c r="AN1190" s="641" t="str">
        <f t="shared" si="483"/>
        <v>revisar</v>
      </c>
      <c r="AO1190" s="641" t="str">
        <f t="shared" si="484"/>
        <v>ok</v>
      </c>
      <c r="AP1190" s="641" t="str">
        <f t="shared" si="485"/>
        <v>ok</v>
      </c>
      <c r="AQ1190" s="641" t="str">
        <f t="shared" si="486"/>
        <v>ok</v>
      </c>
      <c r="AR1190" s="641" t="str">
        <f t="shared" si="487"/>
        <v>ok</v>
      </c>
      <c r="AS1190" s="641" t="str">
        <f t="shared" si="488"/>
        <v>ok</v>
      </c>
      <c r="AT1190" s="641" t="str">
        <f t="shared" si="489"/>
        <v>ok</v>
      </c>
      <c r="AU1190" s="641" t="str">
        <f t="shared" si="490"/>
        <v>ok</v>
      </c>
      <c r="AV1190" s="641" t="str">
        <f t="shared" si="491"/>
        <v>ok</v>
      </c>
      <c r="AW1190" s="641" t="str">
        <f t="shared" si="492"/>
        <v>ok</v>
      </c>
      <c r="AX1190" s="641" t="str">
        <f t="shared" si="493"/>
        <v>ok</v>
      </c>
      <c r="AY1190" s="641" t="str">
        <f t="shared" si="494"/>
        <v>ok</v>
      </c>
      <c r="AZ1190" s="641" t="str">
        <f t="shared" si="495"/>
        <v>ok</v>
      </c>
      <c r="BA1190" s="641" t="str">
        <f t="shared" si="496"/>
        <v>ok</v>
      </c>
      <c r="BB1190" s="641" t="str">
        <f t="shared" si="497"/>
        <v>ok</v>
      </c>
      <c r="BC1190" s="641" t="str">
        <f t="shared" si="498"/>
        <v>ok</v>
      </c>
      <c r="BD1190" s="641"/>
    </row>
    <row r="1191" spans="1:56" s="559" customFormat="1" ht="12.75" hidden="1" customHeight="1">
      <c r="A1191" s="34"/>
      <c r="B1191" s="35">
        <f t="shared" si="502"/>
        <v>0</v>
      </c>
      <c r="C1191" s="34"/>
      <c r="D1191" s="250" t="s">
        <v>1590</v>
      </c>
      <c r="E1191" s="242"/>
      <c r="F1191" s="248"/>
      <c r="G1191" s="80"/>
      <c r="H1191" s="81"/>
      <c r="I1191" s="245"/>
      <c r="J1191" s="263"/>
      <c r="K1191" s="263"/>
      <c r="L1191" s="263"/>
      <c r="M1191" s="685"/>
      <c r="N1191" s="686"/>
      <c r="O1191" s="687"/>
      <c r="P1191" s="687"/>
      <c r="Q1191" s="687"/>
      <c r="R1191" s="687"/>
      <c r="S1191" s="688"/>
      <c r="T1191" s="268"/>
      <c r="U1191" s="539"/>
      <c r="V1191" s="299" t="str">
        <f t="shared" si="500"/>
        <v>22.6</v>
      </c>
      <c r="W1191" s="299">
        <f t="shared" si="501"/>
        <v>0</v>
      </c>
      <c r="X1191" s="268"/>
      <c r="Y1191" s="268"/>
      <c r="Z1191" s="268"/>
      <c r="AA1191" s="268"/>
      <c r="AB1191" s="533"/>
      <c r="AC1191" s="540"/>
      <c r="AD1191" s="540"/>
      <c r="AE1191" s="540"/>
      <c r="AN1191" s="641" t="str">
        <f t="shared" si="483"/>
        <v>revisar</v>
      </c>
      <c r="AO1191" s="641" t="str">
        <f t="shared" si="484"/>
        <v>ok</v>
      </c>
      <c r="AP1191" s="641" t="str">
        <f t="shared" si="485"/>
        <v>ok</v>
      </c>
      <c r="AQ1191" s="641" t="str">
        <f t="shared" si="486"/>
        <v>ok</v>
      </c>
      <c r="AR1191" s="641" t="str">
        <f t="shared" si="487"/>
        <v>ok</v>
      </c>
      <c r="AS1191" s="641" t="str">
        <f t="shared" si="488"/>
        <v>ok</v>
      </c>
      <c r="AT1191" s="641" t="str">
        <f t="shared" si="489"/>
        <v>ok</v>
      </c>
      <c r="AU1191" s="641" t="str">
        <f t="shared" si="490"/>
        <v>ok</v>
      </c>
      <c r="AV1191" s="641" t="str">
        <f t="shared" si="491"/>
        <v>ok</v>
      </c>
      <c r="AW1191" s="641" t="str">
        <f t="shared" si="492"/>
        <v>ok</v>
      </c>
      <c r="AX1191" s="641" t="str">
        <f t="shared" si="493"/>
        <v>ok</v>
      </c>
      <c r="AY1191" s="641" t="str">
        <f t="shared" si="494"/>
        <v>ok</v>
      </c>
      <c r="AZ1191" s="641" t="str">
        <f t="shared" si="495"/>
        <v>ok</v>
      </c>
      <c r="BA1191" s="641" t="str">
        <f t="shared" si="496"/>
        <v>ok</v>
      </c>
      <c r="BB1191" s="641" t="str">
        <f t="shared" si="497"/>
        <v>ok</v>
      </c>
      <c r="BC1191" s="641" t="str">
        <f t="shared" si="498"/>
        <v>ok</v>
      </c>
      <c r="BD1191" s="641"/>
    </row>
    <row r="1192" spans="1:56" s="559" customFormat="1" ht="12.75" hidden="1" customHeight="1">
      <c r="A1192" s="34"/>
      <c r="B1192" s="35">
        <f t="shared" si="502"/>
        <v>0</v>
      </c>
      <c r="C1192" s="34"/>
      <c r="D1192" s="253" t="s">
        <v>1591</v>
      </c>
      <c r="E1192" s="242"/>
      <c r="F1192" s="248"/>
      <c r="G1192" s="80"/>
      <c r="H1192" s="81"/>
      <c r="I1192" s="245"/>
      <c r="J1192" s="263"/>
      <c r="K1192" s="263"/>
      <c r="L1192" s="263"/>
      <c r="M1192" s="685"/>
      <c r="N1192" s="686"/>
      <c r="O1192" s="687"/>
      <c r="P1192" s="687"/>
      <c r="Q1192" s="687"/>
      <c r="R1192" s="687"/>
      <c r="S1192" s="688"/>
      <c r="T1192" s="268"/>
      <c r="U1192" s="539"/>
      <c r="V1192" s="299" t="str">
        <f t="shared" si="500"/>
        <v>22.7</v>
      </c>
      <c r="W1192" s="299">
        <f t="shared" si="501"/>
        <v>0</v>
      </c>
      <c r="X1192" s="268"/>
      <c r="Y1192" s="268"/>
      <c r="Z1192" s="268"/>
      <c r="AA1192" s="268"/>
      <c r="AB1192" s="533"/>
      <c r="AC1192" s="540"/>
      <c r="AD1192" s="540"/>
      <c r="AE1192" s="540"/>
      <c r="AN1192" s="641" t="str">
        <f t="shared" si="483"/>
        <v>revisar</v>
      </c>
      <c r="AO1192" s="641" t="str">
        <f t="shared" si="484"/>
        <v>ok</v>
      </c>
      <c r="AP1192" s="641" t="str">
        <f t="shared" si="485"/>
        <v>ok</v>
      </c>
      <c r="AQ1192" s="641" t="str">
        <f t="shared" si="486"/>
        <v>ok</v>
      </c>
      <c r="AR1192" s="641" t="str">
        <f t="shared" si="487"/>
        <v>ok</v>
      </c>
      <c r="AS1192" s="641" t="str">
        <f t="shared" si="488"/>
        <v>ok</v>
      </c>
      <c r="AT1192" s="641" t="str">
        <f t="shared" si="489"/>
        <v>ok</v>
      </c>
      <c r="AU1192" s="641" t="str">
        <f t="shared" si="490"/>
        <v>ok</v>
      </c>
      <c r="AV1192" s="641" t="str">
        <f t="shared" si="491"/>
        <v>ok</v>
      </c>
      <c r="AW1192" s="641" t="str">
        <f t="shared" si="492"/>
        <v>ok</v>
      </c>
      <c r="AX1192" s="641" t="str">
        <f t="shared" si="493"/>
        <v>ok</v>
      </c>
      <c r="AY1192" s="641" t="str">
        <f t="shared" si="494"/>
        <v>ok</v>
      </c>
      <c r="AZ1192" s="641" t="str">
        <f t="shared" si="495"/>
        <v>ok</v>
      </c>
      <c r="BA1192" s="641" t="str">
        <f t="shared" si="496"/>
        <v>ok</v>
      </c>
      <c r="BB1192" s="641" t="str">
        <f t="shared" si="497"/>
        <v>ok</v>
      </c>
      <c r="BC1192" s="641" t="str">
        <f t="shared" si="498"/>
        <v>ok</v>
      </c>
      <c r="BD1192" s="641"/>
    </row>
    <row r="1193" spans="1:56" s="559" customFormat="1" ht="12.75" hidden="1" customHeight="1">
      <c r="A1193" s="34"/>
      <c r="B1193" s="35">
        <f t="shared" si="502"/>
        <v>0</v>
      </c>
      <c r="C1193" s="34"/>
      <c r="D1193" s="250" t="s">
        <v>1592</v>
      </c>
      <c r="E1193" s="242"/>
      <c r="F1193" s="248"/>
      <c r="G1193" s="80"/>
      <c r="H1193" s="81"/>
      <c r="I1193" s="245"/>
      <c r="J1193" s="263"/>
      <c r="K1193" s="263"/>
      <c r="L1193" s="263"/>
      <c r="M1193" s="685"/>
      <c r="N1193" s="686"/>
      <c r="O1193" s="687"/>
      <c r="P1193" s="687"/>
      <c r="Q1193" s="687"/>
      <c r="R1193" s="687"/>
      <c r="S1193" s="688"/>
      <c r="T1193" s="268"/>
      <c r="U1193" s="539"/>
      <c r="V1193" s="299" t="str">
        <f t="shared" si="500"/>
        <v>22.8</v>
      </c>
      <c r="W1193" s="299">
        <f t="shared" si="501"/>
        <v>0</v>
      </c>
      <c r="X1193" s="268"/>
      <c r="Y1193" s="268"/>
      <c r="Z1193" s="268"/>
      <c r="AA1193" s="268"/>
      <c r="AB1193" s="533"/>
      <c r="AC1193" s="540"/>
      <c r="AD1193" s="540"/>
      <c r="AE1193" s="540"/>
      <c r="AN1193" s="641" t="str">
        <f t="shared" si="483"/>
        <v>revisar</v>
      </c>
      <c r="AO1193" s="641" t="str">
        <f t="shared" si="484"/>
        <v>ok</v>
      </c>
      <c r="AP1193" s="641" t="str">
        <f t="shared" si="485"/>
        <v>ok</v>
      </c>
      <c r="AQ1193" s="641" t="str">
        <f t="shared" si="486"/>
        <v>ok</v>
      </c>
      <c r="AR1193" s="641" t="str">
        <f t="shared" si="487"/>
        <v>ok</v>
      </c>
      <c r="AS1193" s="641" t="str">
        <f t="shared" si="488"/>
        <v>ok</v>
      </c>
      <c r="AT1193" s="641" t="str">
        <f t="shared" si="489"/>
        <v>ok</v>
      </c>
      <c r="AU1193" s="641" t="str">
        <f t="shared" si="490"/>
        <v>ok</v>
      </c>
      <c r="AV1193" s="641" t="str">
        <f t="shared" si="491"/>
        <v>ok</v>
      </c>
      <c r="AW1193" s="641" t="str">
        <f t="shared" si="492"/>
        <v>ok</v>
      </c>
      <c r="AX1193" s="641" t="str">
        <f t="shared" si="493"/>
        <v>ok</v>
      </c>
      <c r="AY1193" s="641" t="str">
        <f t="shared" si="494"/>
        <v>ok</v>
      </c>
      <c r="AZ1193" s="641" t="str">
        <f t="shared" si="495"/>
        <v>ok</v>
      </c>
      <c r="BA1193" s="641" t="str">
        <f t="shared" si="496"/>
        <v>ok</v>
      </c>
      <c r="BB1193" s="641" t="str">
        <f t="shared" si="497"/>
        <v>ok</v>
      </c>
      <c r="BC1193" s="641" t="str">
        <f t="shared" si="498"/>
        <v>ok</v>
      </c>
      <c r="BD1193" s="641"/>
    </row>
    <row r="1194" spans="1:56" s="559" customFormat="1" ht="12.75" hidden="1" customHeight="1">
      <c r="A1194" s="34"/>
      <c r="B1194" s="35">
        <f t="shared" si="502"/>
        <v>0</v>
      </c>
      <c r="C1194" s="34"/>
      <c r="D1194" s="253" t="s">
        <v>1593</v>
      </c>
      <c r="E1194" s="242"/>
      <c r="F1194" s="248"/>
      <c r="G1194" s="80"/>
      <c r="H1194" s="81"/>
      <c r="I1194" s="245"/>
      <c r="J1194" s="263"/>
      <c r="K1194" s="263"/>
      <c r="L1194" s="263"/>
      <c r="M1194" s="685"/>
      <c r="N1194" s="686"/>
      <c r="O1194" s="687"/>
      <c r="P1194" s="687"/>
      <c r="Q1194" s="687"/>
      <c r="R1194" s="687"/>
      <c r="S1194" s="688"/>
      <c r="T1194" s="268"/>
      <c r="U1194" s="539"/>
      <c r="V1194" s="299" t="str">
        <f t="shared" si="500"/>
        <v>22.9</v>
      </c>
      <c r="W1194" s="299">
        <f t="shared" si="501"/>
        <v>0</v>
      </c>
      <c r="X1194" s="268"/>
      <c r="Y1194" s="268"/>
      <c r="Z1194" s="268"/>
      <c r="AA1194" s="268"/>
      <c r="AB1194" s="533"/>
      <c r="AC1194" s="540"/>
      <c r="AD1194" s="540"/>
      <c r="AE1194" s="540"/>
      <c r="AN1194" s="641" t="str">
        <f t="shared" si="483"/>
        <v>revisar</v>
      </c>
      <c r="AO1194" s="641" t="str">
        <f t="shared" si="484"/>
        <v>ok</v>
      </c>
      <c r="AP1194" s="641" t="str">
        <f t="shared" si="485"/>
        <v>ok</v>
      </c>
      <c r="AQ1194" s="641" t="str">
        <f t="shared" si="486"/>
        <v>ok</v>
      </c>
      <c r="AR1194" s="641" t="str">
        <f t="shared" si="487"/>
        <v>ok</v>
      </c>
      <c r="AS1194" s="641" t="str">
        <f t="shared" si="488"/>
        <v>ok</v>
      </c>
      <c r="AT1194" s="641" t="str">
        <f t="shared" si="489"/>
        <v>ok</v>
      </c>
      <c r="AU1194" s="641" t="str">
        <f t="shared" si="490"/>
        <v>ok</v>
      </c>
      <c r="AV1194" s="641" t="str">
        <f t="shared" si="491"/>
        <v>ok</v>
      </c>
      <c r="AW1194" s="641" t="str">
        <f t="shared" si="492"/>
        <v>ok</v>
      </c>
      <c r="AX1194" s="641" t="str">
        <f t="shared" si="493"/>
        <v>ok</v>
      </c>
      <c r="AY1194" s="641" t="str">
        <f t="shared" si="494"/>
        <v>ok</v>
      </c>
      <c r="AZ1194" s="641" t="str">
        <f t="shared" si="495"/>
        <v>ok</v>
      </c>
      <c r="BA1194" s="641" t="str">
        <f t="shared" si="496"/>
        <v>ok</v>
      </c>
      <c r="BB1194" s="641" t="str">
        <f t="shared" si="497"/>
        <v>ok</v>
      </c>
      <c r="BC1194" s="641" t="str">
        <f t="shared" si="498"/>
        <v>ok</v>
      </c>
      <c r="BD1194" s="641"/>
    </row>
    <row r="1195" spans="1:56" s="559" customFormat="1" ht="12.75" hidden="1" customHeight="1">
      <c r="A1195" s="34"/>
      <c r="B1195" s="35">
        <f t="shared" si="502"/>
        <v>0</v>
      </c>
      <c r="C1195" s="34"/>
      <c r="D1195" s="250" t="s">
        <v>1594</v>
      </c>
      <c r="E1195" s="242"/>
      <c r="F1195" s="248"/>
      <c r="G1195" s="80"/>
      <c r="H1195" s="81"/>
      <c r="I1195" s="245"/>
      <c r="J1195" s="263"/>
      <c r="K1195" s="263"/>
      <c r="L1195" s="263"/>
      <c r="M1195" s="685"/>
      <c r="N1195" s="686"/>
      <c r="O1195" s="687"/>
      <c r="P1195" s="687"/>
      <c r="Q1195" s="687"/>
      <c r="R1195" s="687"/>
      <c r="S1195" s="688"/>
      <c r="T1195" s="268"/>
      <c r="U1195" s="539"/>
      <c r="V1195" s="299" t="str">
        <f t="shared" si="500"/>
        <v>22.10</v>
      </c>
      <c r="W1195" s="299">
        <f t="shared" si="501"/>
        <v>0</v>
      </c>
      <c r="X1195" s="268"/>
      <c r="Y1195" s="268"/>
      <c r="Z1195" s="268"/>
      <c r="AA1195" s="268"/>
      <c r="AB1195" s="533"/>
      <c r="AC1195" s="540"/>
      <c r="AD1195" s="540"/>
      <c r="AE1195" s="540"/>
      <c r="AN1195" s="641" t="str">
        <f t="shared" si="483"/>
        <v>revisar</v>
      </c>
      <c r="AO1195" s="641" t="str">
        <f t="shared" si="484"/>
        <v>ok</v>
      </c>
      <c r="AP1195" s="641" t="str">
        <f t="shared" si="485"/>
        <v>ok</v>
      </c>
      <c r="AQ1195" s="641" t="str">
        <f t="shared" si="486"/>
        <v>ok</v>
      </c>
      <c r="AR1195" s="641" t="str">
        <f t="shared" si="487"/>
        <v>ok</v>
      </c>
      <c r="AS1195" s="641" t="str">
        <f t="shared" si="488"/>
        <v>ok</v>
      </c>
      <c r="AT1195" s="641" t="str">
        <f t="shared" si="489"/>
        <v>ok</v>
      </c>
      <c r="AU1195" s="641" t="str">
        <f t="shared" si="490"/>
        <v>ok</v>
      </c>
      <c r="AV1195" s="641" t="str">
        <f t="shared" si="491"/>
        <v>ok</v>
      </c>
      <c r="AW1195" s="641" t="str">
        <f t="shared" si="492"/>
        <v>ok</v>
      </c>
      <c r="AX1195" s="641" t="str">
        <f t="shared" si="493"/>
        <v>ok</v>
      </c>
      <c r="AY1195" s="641" t="str">
        <f t="shared" si="494"/>
        <v>ok</v>
      </c>
      <c r="AZ1195" s="641" t="str">
        <f t="shared" si="495"/>
        <v>ok</v>
      </c>
      <c r="BA1195" s="641" t="str">
        <f t="shared" si="496"/>
        <v>ok</v>
      </c>
      <c r="BB1195" s="641" t="str">
        <f t="shared" si="497"/>
        <v>ok</v>
      </c>
      <c r="BC1195" s="641" t="str">
        <f t="shared" si="498"/>
        <v>ok</v>
      </c>
      <c r="BD1195" s="641"/>
    </row>
    <row r="1196" spans="1:56" s="559" customFormat="1" ht="12.75" hidden="1" customHeight="1">
      <c r="A1196" s="34"/>
      <c r="B1196" s="35">
        <f t="shared" si="502"/>
        <v>0</v>
      </c>
      <c r="C1196" s="34"/>
      <c r="D1196" s="253" t="s">
        <v>1595</v>
      </c>
      <c r="E1196" s="242"/>
      <c r="F1196" s="248"/>
      <c r="G1196" s="80"/>
      <c r="H1196" s="81"/>
      <c r="I1196" s="245"/>
      <c r="J1196" s="263"/>
      <c r="K1196" s="263"/>
      <c r="L1196" s="263"/>
      <c r="M1196" s="685"/>
      <c r="N1196" s="686"/>
      <c r="O1196" s="687"/>
      <c r="P1196" s="687"/>
      <c r="Q1196" s="687"/>
      <c r="R1196" s="687"/>
      <c r="S1196" s="688"/>
      <c r="T1196" s="268"/>
      <c r="U1196" s="539"/>
      <c r="V1196" s="299" t="str">
        <f t="shared" si="500"/>
        <v>22.11</v>
      </c>
      <c r="W1196" s="299">
        <f t="shared" si="501"/>
        <v>0</v>
      </c>
      <c r="X1196" s="268"/>
      <c r="Y1196" s="268"/>
      <c r="Z1196" s="268"/>
      <c r="AA1196" s="268"/>
      <c r="AB1196" s="533"/>
      <c r="AC1196" s="540"/>
      <c r="AD1196" s="540"/>
      <c r="AE1196" s="540"/>
      <c r="AN1196" s="641" t="str">
        <f t="shared" ref="AN1196:AN1259" si="503">IF(X1196=D1196,"ok","revisar")</f>
        <v>revisar</v>
      </c>
      <c r="AO1196" s="641" t="str">
        <f t="shared" ref="AO1196:AO1259" si="504">IF(Y1196=E1196,"ok","revisar")</f>
        <v>ok</v>
      </c>
      <c r="AP1196" s="641" t="str">
        <f t="shared" ref="AP1196:AP1259" si="505">IF(Z1196=F1196,"ok","revisar")</f>
        <v>ok</v>
      </c>
      <c r="AQ1196" s="641" t="str">
        <f t="shared" ref="AQ1196:AQ1259" si="506">IF(AA1196=G1196,"ok","revisar")</f>
        <v>ok</v>
      </c>
      <c r="AR1196" s="641" t="str">
        <f t="shared" ref="AR1196:AR1259" si="507">IF(AB1196=H1196,"ok","revisar")</f>
        <v>ok</v>
      </c>
      <c r="AS1196" s="641" t="str">
        <f t="shared" ref="AS1196:AS1259" si="508">IF(AC1196=I1196,"ok","revisar")</f>
        <v>ok</v>
      </c>
      <c r="AT1196" s="641" t="str">
        <f t="shared" ref="AT1196:AT1259" si="509">IF(AD1196=J1196,"ok","revisar")</f>
        <v>ok</v>
      </c>
      <c r="AU1196" s="641" t="str">
        <f t="shared" ref="AU1196:AU1259" si="510">IF(AE1196=K1196,"ok","revisar")</f>
        <v>ok</v>
      </c>
      <c r="AV1196" s="641" t="str">
        <f t="shared" ref="AV1196:AV1259" si="511">IF(AF1196=L1196,"ok","revisar")</f>
        <v>ok</v>
      </c>
      <c r="AW1196" s="641" t="str">
        <f t="shared" ref="AW1196:AW1259" si="512">IF(AG1196=M1196,"ok","revisar")</f>
        <v>ok</v>
      </c>
      <c r="AX1196" s="641" t="str">
        <f t="shared" ref="AX1196:AX1259" si="513">IF(AH1196=N1196,"ok","revisar")</f>
        <v>ok</v>
      </c>
      <c r="AY1196" s="641" t="str">
        <f t="shared" ref="AY1196:AY1259" si="514">IF(AI1196=O1196,"ok","revisar")</f>
        <v>ok</v>
      </c>
      <c r="AZ1196" s="641" t="str">
        <f t="shared" ref="AZ1196:AZ1259" si="515">IF(AJ1196=P1196,"ok","revisar")</f>
        <v>ok</v>
      </c>
      <c r="BA1196" s="641" t="str">
        <f t="shared" ref="BA1196:BA1259" si="516">IF(AK1196=Q1196,"ok","revisar")</f>
        <v>ok</v>
      </c>
      <c r="BB1196" s="641" t="str">
        <f t="shared" ref="BB1196:BB1259" si="517">IF(AL1196=R1196,"ok","revisar")</f>
        <v>ok</v>
      </c>
      <c r="BC1196" s="641" t="str">
        <f t="shared" ref="BC1196:BC1259" si="518">IF(AM1196=S1196,"ok","revisar")</f>
        <v>ok</v>
      </c>
      <c r="BD1196" s="641"/>
    </row>
    <row r="1197" spans="1:56" s="559" customFormat="1" ht="12.75" hidden="1" customHeight="1">
      <c r="A1197" s="34"/>
      <c r="B1197" s="35">
        <f t="shared" si="502"/>
        <v>0</v>
      </c>
      <c r="C1197" s="34"/>
      <c r="D1197" s="250" t="s">
        <v>1596</v>
      </c>
      <c r="E1197" s="242"/>
      <c r="F1197" s="248"/>
      <c r="G1197" s="80"/>
      <c r="H1197" s="81"/>
      <c r="I1197" s="245"/>
      <c r="J1197" s="263"/>
      <c r="K1197" s="263"/>
      <c r="L1197" s="263"/>
      <c r="M1197" s="685"/>
      <c r="N1197" s="686"/>
      <c r="O1197" s="687"/>
      <c r="P1197" s="687"/>
      <c r="Q1197" s="687"/>
      <c r="R1197" s="687"/>
      <c r="S1197" s="688"/>
      <c r="T1197" s="268"/>
      <c r="U1197" s="539"/>
      <c r="V1197" s="299" t="str">
        <f t="shared" si="500"/>
        <v>22.12</v>
      </c>
      <c r="W1197" s="299">
        <f t="shared" si="501"/>
        <v>0</v>
      </c>
      <c r="X1197" s="268"/>
      <c r="Y1197" s="268"/>
      <c r="Z1197" s="268"/>
      <c r="AA1197" s="268"/>
      <c r="AB1197" s="533"/>
      <c r="AC1197" s="540"/>
      <c r="AD1197" s="540"/>
      <c r="AE1197" s="540"/>
      <c r="AN1197" s="641" t="str">
        <f t="shared" si="503"/>
        <v>revisar</v>
      </c>
      <c r="AO1197" s="641" t="str">
        <f t="shared" si="504"/>
        <v>ok</v>
      </c>
      <c r="AP1197" s="641" t="str">
        <f t="shared" si="505"/>
        <v>ok</v>
      </c>
      <c r="AQ1197" s="641" t="str">
        <f t="shared" si="506"/>
        <v>ok</v>
      </c>
      <c r="AR1197" s="641" t="str">
        <f t="shared" si="507"/>
        <v>ok</v>
      </c>
      <c r="AS1197" s="641" t="str">
        <f t="shared" si="508"/>
        <v>ok</v>
      </c>
      <c r="AT1197" s="641" t="str">
        <f t="shared" si="509"/>
        <v>ok</v>
      </c>
      <c r="AU1197" s="641" t="str">
        <f t="shared" si="510"/>
        <v>ok</v>
      </c>
      <c r="AV1197" s="641" t="str">
        <f t="shared" si="511"/>
        <v>ok</v>
      </c>
      <c r="AW1197" s="641" t="str">
        <f t="shared" si="512"/>
        <v>ok</v>
      </c>
      <c r="AX1197" s="641" t="str">
        <f t="shared" si="513"/>
        <v>ok</v>
      </c>
      <c r="AY1197" s="641" t="str">
        <f t="shared" si="514"/>
        <v>ok</v>
      </c>
      <c r="AZ1197" s="641" t="str">
        <f t="shared" si="515"/>
        <v>ok</v>
      </c>
      <c r="BA1197" s="641" t="str">
        <f t="shared" si="516"/>
        <v>ok</v>
      </c>
      <c r="BB1197" s="641" t="str">
        <f t="shared" si="517"/>
        <v>ok</v>
      </c>
      <c r="BC1197" s="641" t="str">
        <f t="shared" si="518"/>
        <v>ok</v>
      </c>
      <c r="BD1197" s="641"/>
    </row>
    <row r="1198" spans="1:56" s="559" customFormat="1" ht="12.75" hidden="1" customHeight="1">
      <c r="A1198" s="34"/>
      <c r="B1198" s="35">
        <f t="shared" si="502"/>
        <v>0</v>
      </c>
      <c r="C1198" s="34"/>
      <c r="D1198" s="253" t="s">
        <v>1597</v>
      </c>
      <c r="E1198" s="242"/>
      <c r="F1198" s="248"/>
      <c r="G1198" s="80"/>
      <c r="H1198" s="81"/>
      <c r="I1198" s="245"/>
      <c r="J1198" s="263"/>
      <c r="K1198" s="263"/>
      <c r="L1198" s="263"/>
      <c r="M1198" s="685"/>
      <c r="N1198" s="686"/>
      <c r="O1198" s="687"/>
      <c r="P1198" s="687"/>
      <c r="Q1198" s="687"/>
      <c r="R1198" s="687"/>
      <c r="S1198" s="688"/>
      <c r="T1198" s="268"/>
      <c r="U1198" s="539"/>
      <c r="V1198" s="299" t="str">
        <f t="shared" si="500"/>
        <v>22.13</v>
      </c>
      <c r="W1198" s="299">
        <f t="shared" si="501"/>
        <v>0</v>
      </c>
      <c r="X1198" s="268"/>
      <c r="Y1198" s="268"/>
      <c r="Z1198" s="268"/>
      <c r="AA1198" s="268"/>
      <c r="AB1198" s="533"/>
      <c r="AC1198" s="540"/>
      <c r="AD1198" s="540"/>
      <c r="AE1198" s="540"/>
      <c r="AN1198" s="641" t="str">
        <f t="shared" si="503"/>
        <v>revisar</v>
      </c>
      <c r="AO1198" s="641" t="str">
        <f t="shared" si="504"/>
        <v>ok</v>
      </c>
      <c r="AP1198" s="641" t="str">
        <f t="shared" si="505"/>
        <v>ok</v>
      </c>
      <c r="AQ1198" s="641" t="str">
        <f t="shared" si="506"/>
        <v>ok</v>
      </c>
      <c r="AR1198" s="641" t="str">
        <f t="shared" si="507"/>
        <v>ok</v>
      </c>
      <c r="AS1198" s="641" t="str">
        <f t="shared" si="508"/>
        <v>ok</v>
      </c>
      <c r="AT1198" s="641" t="str">
        <f t="shared" si="509"/>
        <v>ok</v>
      </c>
      <c r="AU1198" s="641" t="str">
        <f t="shared" si="510"/>
        <v>ok</v>
      </c>
      <c r="AV1198" s="641" t="str">
        <f t="shared" si="511"/>
        <v>ok</v>
      </c>
      <c r="AW1198" s="641" t="str">
        <f t="shared" si="512"/>
        <v>ok</v>
      </c>
      <c r="AX1198" s="641" t="str">
        <f t="shared" si="513"/>
        <v>ok</v>
      </c>
      <c r="AY1198" s="641" t="str">
        <f t="shared" si="514"/>
        <v>ok</v>
      </c>
      <c r="AZ1198" s="641" t="str">
        <f t="shared" si="515"/>
        <v>ok</v>
      </c>
      <c r="BA1198" s="641" t="str">
        <f t="shared" si="516"/>
        <v>ok</v>
      </c>
      <c r="BB1198" s="641" t="str">
        <f t="shared" si="517"/>
        <v>ok</v>
      </c>
      <c r="BC1198" s="641" t="str">
        <f t="shared" si="518"/>
        <v>ok</v>
      </c>
      <c r="BD1198" s="641"/>
    </row>
    <row r="1199" spans="1:56" s="559" customFormat="1" ht="12.75" hidden="1" customHeight="1">
      <c r="A1199" s="34"/>
      <c r="B1199" s="35">
        <f t="shared" si="502"/>
        <v>0</v>
      </c>
      <c r="C1199" s="34"/>
      <c r="D1199" s="250" t="s">
        <v>1598</v>
      </c>
      <c r="E1199" s="242"/>
      <c r="F1199" s="248"/>
      <c r="G1199" s="80"/>
      <c r="H1199" s="81"/>
      <c r="I1199" s="245"/>
      <c r="J1199" s="263"/>
      <c r="K1199" s="263"/>
      <c r="L1199" s="263"/>
      <c r="M1199" s="685"/>
      <c r="N1199" s="686"/>
      <c r="O1199" s="687"/>
      <c r="P1199" s="687"/>
      <c r="Q1199" s="687"/>
      <c r="R1199" s="687"/>
      <c r="S1199" s="688"/>
      <c r="T1199" s="268"/>
      <c r="U1199" s="539"/>
      <c r="V1199" s="299" t="str">
        <f t="shared" si="500"/>
        <v>22.14</v>
      </c>
      <c r="W1199" s="299">
        <f t="shared" si="501"/>
        <v>0</v>
      </c>
      <c r="X1199" s="535">
        <f>SUM(P1183:R1183)</f>
        <v>0</v>
      </c>
      <c r="Y1199" s="319" t="str">
        <f>IF(X1199&lt;&gt;S1183,"erro","ok")</f>
        <v>ok</v>
      </c>
      <c r="Z1199" s="319"/>
      <c r="AA1199" s="319"/>
      <c r="AB1199" s="531"/>
      <c r="AC1199" s="540"/>
      <c r="AD1199" s="540"/>
      <c r="AE1199" s="540"/>
      <c r="AN1199" s="641" t="str">
        <f t="shared" si="503"/>
        <v>revisar</v>
      </c>
      <c r="AO1199" s="641" t="str">
        <f t="shared" si="504"/>
        <v>revisar</v>
      </c>
      <c r="AP1199" s="641" t="str">
        <f t="shared" si="505"/>
        <v>ok</v>
      </c>
      <c r="AQ1199" s="641" t="str">
        <f t="shared" si="506"/>
        <v>ok</v>
      </c>
      <c r="AR1199" s="641" t="str">
        <f t="shared" si="507"/>
        <v>ok</v>
      </c>
      <c r="AS1199" s="641" t="str">
        <f t="shared" si="508"/>
        <v>ok</v>
      </c>
      <c r="AT1199" s="641" t="str">
        <f t="shared" si="509"/>
        <v>ok</v>
      </c>
      <c r="AU1199" s="641" t="str">
        <f t="shared" si="510"/>
        <v>ok</v>
      </c>
      <c r="AV1199" s="641" t="str">
        <f t="shared" si="511"/>
        <v>ok</v>
      </c>
      <c r="AW1199" s="641" t="str">
        <f t="shared" si="512"/>
        <v>ok</v>
      </c>
      <c r="AX1199" s="641" t="str">
        <f t="shared" si="513"/>
        <v>ok</v>
      </c>
      <c r="AY1199" s="641" t="str">
        <f t="shared" si="514"/>
        <v>ok</v>
      </c>
      <c r="AZ1199" s="641" t="str">
        <f t="shared" si="515"/>
        <v>ok</v>
      </c>
      <c r="BA1199" s="641" t="str">
        <f t="shared" si="516"/>
        <v>ok</v>
      </c>
      <c r="BB1199" s="641" t="str">
        <f t="shared" si="517"/>
        <v>ok</v>
      </c>
      <c r="BC1199" s="641" t="str">
        <f t="shared" si="518"/>
        <v>ok</v>
      </c>
      <c r="BD1199" s="641"/>
    </row>
    <row r="1200" spans="1:56" s="559" customFormat="1" ht="12.75" hidden="1" customHeight="1">
      <c r="A1200" s="34"/>
      <c r="B1200" s="35">
        <f t="shared" si="502"/>
        <v>0</v>
      </c>
      <c r="C1200" s="34"/>
      <c r="D1200" s="253" t="s">
        <v>1599</v>
      </c>
      <c r="E1200" s="242"/>
      <c r="F1200" s="248"/>
      <c r="G1200" s="80"/>
      <c r="H1200" s="81"/>
      <c r="I1200" s="245"/>
      <c r="J1200" s="263"/>
      <c r="K1200" s="263"/>
      <c r="L1200" s="263"/>
      <c r="M1200" s="685"/>
      <c r="N1200" s="686"/>
      <c r="O1200" s="687"/>
      <c r="P1200" s="687"/>
      <c r="Q1200" s="687"/>
      <c r="R1200" s="687"/>
      <c r="S1200" s="688"/>
      <c r="T1200" s="268"/>
      <c r="U1200" s="539"/>
      <c r="V1200" s="299" t="str">
        <f t="shared" si="500"/>
        <v>22.15</v>
      </c>
      <c r="W1200" s="299">
        <f t="shared" si="501"/>
        <v>0</v>
      </c>
      <c r="X1200" s="319"/>
      <c r="Y1200" s="319"/>
      <c r="Z1200" s="319"/>
      <c r="AA1200" s="319"/>
      <c r="AB1200" s="531"/>
      <c r="AC1200" s="540"/>
      <c r="AD1200" s="540"/>
      <c r="AE1200" s="540"/>
      <c r="AN1200" s="641" t="str">
        <f t="shared" si="503"/>
        <v>revisar</v>
      </c>
      <c r="AO1200" s="641" t="str">
        <f t="shared" si="504"/>
        <v>ok</v>
      </c>
      <c r="AP1200" s="641" t="str">
        <f t="shared" si="505"/>
        <v>ok</v>
      </c>
      <c r="AQ1200" s="641" t="str">
        <f t="shared" si="506"/>
        <v>ok</v>
      </c>
      <c r="AR1200" s="641" t="str">
        <f t="shared" si="507"/>
        <v>ok</v>
      </c>
      <c r="AS1200" s="641" t="str">
        <f t="shared" si="508"/>
        <v>ok</v>
      </c>
      <c r="AT1200" s="641" t="str">
        <f t="shared" si="509"/>
        <v>ok</v>
      </c>
      <c r="AU1200" s="641" t="str">
        <f t="shared" si="510"/>
        <v>ok</v>
      </c>
      <c r="AV1200" s="641" t="str">
        <f t="shared" si="511"/>
        <v>ok</v>
      </c>
      <c r="AW1200" s="641" t="str">
        <f t="shared" si="512"/>
        <v>ok</v>
      </c>
      <c r="AX1200" s="641" t="str">
        <f t="shared" si="513"/>
        <v>ok</v>
      </c>
      <c r="AY1200" s="641" t="str">
        <f t="shared" si="514"/>
        <v>ok</v>
      </c>
      <c r="AZ1200" s="641" t="str">
        <f t="shared" si="515"/>
        <v>ok</v>
      </c>
      <c r="BA1200" s="641" t="str">
        <f t="shared" si="516"/>
        <v>ok</v>
      </c>
      <c r="BB1200" s="641" t="str">
        <f t="shared" si="517"/>
        <v>ok</v>
      </c>
      <c r="BC1200" s="641" t="str">
        <f t="shared" si="518"/>
        <v>ok</v>
      </c>
      <c r="BD1200" s="641"/>
    </row>
    <row r="1201" spans="1:56" s="559" customFormat="1" ht="12.75" hidden="1" customHeight="1">
      <c r="A1201" s="34"/>
      <c r="B1201" s="35">
        <f t="shared" si="502"/>
        <v>0</v>
      </c>
      <c r="C1201" s="34"/>
      <c r="D1201" s="250" t="s">
        <v>1600</v>
      </c>
      <c r="E1201" s="242"/>
      <c r="F1201" s="248"/>
      <c r="G1201" s="80"/>
      <c r="H1201" s="81"/>
      <c r="I1201" s="245"/>
      <c r="J1201" s="263"/>
      <c r="K1201" s="263"/>
      <c r="L1201" s="263"/>
      <c r="M1201" s="685"/>
      <c r="N1201" s="686"/>
      <c r="O1201" s="687"/>
      <c r="P1201" s="687"/>
      <c r="Q1201" s="687"/>
      <c r="R1201" s="687"/>
      <c r="S1201" s="688"/>
      <c r="T1201" s="268"/>
      <c r="U1201" s="539"/>
      <c r="V1201" s="299" t="str">
        <f t="shared" si="500"/>
        <v>22.16</v>
      </c>
      <c r="W1201" s="299">
        <f t="shared" si="501"/>
        <v>0</v>
      </c>
      <c r="X1201" s="319"/>
      <c r="Y1201" s="319"/>
      <c r="Z1201" s="319"/>
      <c r="AA1201" s="319"/>
      <c r="AB1201" s="531"/>
      <c r="AC1201" s="540"/>
      <c r="AD1201" s="540"/>
      <c r="AE1201" s="540"/>
      <c r="AN1201" s="641" t="str">
        <f t="shared" si="503"/>
        <v>revisar</v>
      </c>
      <c r="AO1201" s="641" t="str">
        <f t="shared" si="504"/>
        <v>ok</v>
      </c>
      <c r="AP1201" s="641" t="str">
        <f t="shared" si="505"/>
        <v>ok</v>
      </c>
      <c r="AQ1201" s="641" t="str">
        <f t="shared" si="506"/>
        <v>ok</v>
      </c>
      <c r="AR1201" s="641" t="str">
        <f t="shared" si="507"/>
        <v>ok</v>
      </c>
      <c r="AS1201" s="641" t="str">
        <f t="shared" si="508"/>
        <v>ok</v>
      </c>
      <c r="AT1201" s="641" t="str">
        <f t="shared" si="509"/>
        <v>ok</v>
      </c>
      <c r="AU1201" s="641" t="str">
        <f t="shared" si="510"/>
        <v>ok</v>
      </c>
      <c r="AV1201" s="641" t="str">
        <f t="shared" si="511"/>
        <v>ok</v>
      </c>
      <c r="AW1201" s="641" t="str">
        <f t="shared" si="512"/>
        <v>ok</v>
      </c>
      <c r="AX1201" s="641" t="str">
        <f t="shared" si="513"/>
        <v>ok</v>
      </c>
      <c r="AY1201" s="641" t="str">
        <f t="shared" si="514"/>
        <v>ok</v>
      </c>
      <c r="AZ1201" s="641" t="str">
        <f t="shared" si="515"/>
        <v>ok</v>
      </c>
      <c r="BA1201" s="641" t="str">
        <f t="shared" si="516"/>
        <v>ok</v>
      </c>
      <c r="BB1201" s="641" t="str">
        <f t="shared" si="517"/>
        <v>ok</v>
      </c>
      <c r="BC1201" s="641" t="str">
        <f t="shared" si="518"/>
        <v>ok</v>
      </c>
      <c r="BD1201" s="641"/>
    </row>
    <row r="1202" spans="1:56" s="559" customFormat="1" ht="12.75" hidden="1" customHeight="1">
      <c r="A1202" s="34"/>
      <c r="B1202" s="35">
        <f t="shared" si="502"/>
        <v>0</v>
      </c>
      <c r="C1202" s="34"/>
      <c r="D1202" s="253" t="s">
        <v>1601</v>
      </c>
      <c r="E1202" s="242"/>
      <c r="F1202" s="248"/>
      <c r="G1202" s="80"/>
      <c r="H1202" s="81"/>
      <c r="I1202" s="245"/>
      <c r="J1202" s="263"/>
      <c r="K1202" s="263"/>
      <c r="L1202" s="263"/>
      <c r="M1202" s="685"/>
      <c r="N1202" s="686"/>
      <c r="O1202" s="687"/>
      <c r="P1202" s="687"/>
      <c r="Q1202" s="687"/>
      <c r="R1202" s="687"/>
      <c r="S1202" s="688"/>
      <c r="T1202" s="268"/>
      <c r="U1202" s="539"/>
      <c r="V1202" s="299" t="str">
        <f t="shared" si="500"/>
        <v>22.17</v>
      </c>
      <c r="W1202" s="299">
        <f t="shared" si="501"/>
        <v>0</v>
      </c>
      <c r="X1202" s="268"/>
      <c r="Y1202" s="268"/>
      <c r="Z1202" s="268"/>
      <c r="AA1202" s="268"/>
      <c r="AB1202" s="533"/>
      <c r="AC1202" s="540"/>
      <c r="AD1202" s="540"/>
      <c r="AE1202" s="540"/>
      <c r="AN1202" s="641" t="str">
        <f t="shared" si="503"/>
        <v>revisar</v>
      </c>
      <c r="AO1202" s="641" t="str">
        <f t="shared" si="504"/>
        <v>ok</v>
      </c>
      <c r="AP1202" s="641" t="str">
        <f t="shared" si="505"/>
        <v>ok</v>
      </c>
      <c r="AQ1202" s="641" t="str">
        <f t="shared" si="506"/>
        <v>ok</v>
      </c>
      <c r="AR1202" s="641" t="str">
        <f t="shared" si="507"/>
        <v>ok</v>
      </c>
      <c r="AS1202" s="641" t="str">
        <f t="shared" si="508"/>
        <v>ok</v>
      </c>
      <c r="AT1202" s="641" t="str">
        <f t="shared" si="509"/>
        <v>ok</v>
      </c>
      <c r="AU1202" s="641" t="str">
        <f t="shared" si="510"/>
        <v>ok</v>
      </c>
      <c r="AV1202" s="641" t="str">
        <f t="shared" si="511"/>
        <v>ok</v>
      </c>
      <c r="AW1202" s="641" t="str">
        <f t="shared" si="512"/>
        <v>ok</v>
      </c>
      <c r="AX1202" s="641" t="str">
        <f t="shared" si="513"/>
        <v>ok</v>
      </c>
      <c r="AY1202" s="641" t="str">
        <f t="shared" si="514"/>
        <v>ok</v>
      </c>
      <c r="AZ1202" s="641" t="str">
        <f t="shared" si="515"/>
        <v>ok</v>
      </c>
      <c r="BA1202" s="641" t="str">
        <f t="shared" si="516"/>
        <v>ok</v>
      </c>
      <c r="BB1202" s="641" t="str">
        <f t="shared" si="517"/>
        <v>ok</v>
      </c>
      <c r="BC1202" s="641" t="str">
        <f t="shared" si="518"/>
        <v>ok</v>
      </c>
      <c r="BD1202" s="641"/>
    </row>
    <row r="1203" spans="1:56" s="559" customFormat="1" ht="12.75" hidden="1" customHeight="1">
      <c r="A1203" s="34"/>
      <c r="B1203" s="35">
        <f t="shared" si="502"/>
        <v>0</v>
      </c>
      <c r="C1203" s="34"/>
      <c r="D1203" s="250" t="s">
        <v>1602</v>
      </c>
      <c r="E1203" s="242"/>
      <c r="F1203" s="248"/>
      <c r="G1203" s="80"/>
      <c r="H1203" s="81"/>
      <c r="I1203" s="245"/>
      <c r="J1203" s="263"/>
      <c r="K1203" s="263"/>
      <c r="L1203" s="263"/>
      <c r="M1203" s="685"/>
      <c r="N1203" s="686"/>
      <c r="O1203" s="687"/>
      <c r="P1203" s="687"/>
      <c r="Q1203" s="687"/>
      <c r="R1203" s="687"/>
      <c r="S1203" s="688"/>
      <c r="T1203" s="268"/>
      <c r="U1203" s="539"/>
      <c r="V1203" s="299" t="str">
        <f t="shared" si="500"/>
        <v>22.18</v>
      </c>
      <c r="W1203" s="299">
        <f t="shared" si="501"/>
        <v>0</v>
      </c>
      <c r="X1203" s="268"/>
      <c r="Y1203" s="268"/>
      <c r="Z1203" s="268"/>
      <c r="AA1203" s="268"/>
      <c r="AB1203" s="533"/>
      <c r="AC1203" s="540"/>
      <c r="AD1203" s="540"/>
      <c r="AE1203" s="540"/>
      <c r="AN1203" s="641" t="str">
        <f t="shared" si="503"/>
        <v>revisar</v>
      </c>
      <c r="AO1203" s="641" t="str">
        <f t="shared" si="504"/>
        <v>ok</v>
      </c>
      <c r="AP1203" s="641" t="str">
        <f t="shared" si="505"/>
        <v>ok</v>
      </c>
      <c r="AQ1203" s="641" t="str">
        <f t="shared" si="506"/>
        <v>ok</v>
      </c>
      <c r="AR1203" s="641" t="str">
        <f t="shared" si="507"/>
        <v>ok</v>
      </c>
      <c r="AS1203" s="641" t="str">
        <f t="shared" si="508"/>
        <v>ok</v>
      </c>
      <c r="AT1203" s="641" t="str">
        <f t="shared" si="509"/>
        <v>ok</v>
      </c>
      <c r="AU1203" s="641" t="str">
        <f t="shared" si="510"/>
        <v>ok</v>
      </c>
      <c r="AV1203" s="641" t="str">
        <f t="shared" si="511"/>
        <v>ok</v>
      </c>
      <c r="AW1203" s="641" t="str">
        <f t="shared" si="512"/>
        <v>ok</v>
      </c>
      <c r="AX1203" s="641" t="str">
        <f t="shared" si="513"/>
        <v>ok</v>
      </c>
      <c r="AY1203" s="641" t="str">
        <f t="shared" si="514"/>
        <v>ok</v>
      </c>
      <c r="AZ1203" s="641" t="str">
        <f t="shared" si="515"/>
        <v>ok</v>
      </c>
      <c r="BA1203" s="641" t="str">
        <f t="shared" si="516"/>
        <v>ok</v>
      </c>
      <c r="BB1203" s="641" t="str">
        <f t="shared" si="517"/>
        <v>ok</v>
      </c>
      <c r="BC1203" s="641" t="str">
        <f t="shared" si="518"/>
        <v>ok</v>
      </c>
      <c r="BD1203" s="641"/>
    </row>
    <row r="1204" spans="1:56" s="559" customFormat="1" ht="12.75" hidden="1" customHeight="1">
      <c r="A1204" s="34"/>
      <c r="B1204" s="35">
        <f t="shared" si="502"/>
        <v>0</v>
      </c>
      <c r="C1204" s="34"/>
      <c r="D1204" s="253" t="s">
        <v>1603</v>
      </c>
      <c r="E1204" s="242"/>
      <c r="F1204" s="248"/>
      <c r="G1204" s="80"/>
      <c r="H1204" s="81"/>
      <c r="I1204" s="245"/>
      <c r="J1204" s="263"/>
      <c r="K1204" s="263"/>
      <c r="L1204" s="263"/>
      <c r="M1204" s="685"/>
      <c r="N1204" s="686"/>
      <c r="O1204" s="687"/>
      <c r="P1204" s="687"/>
      <c r="Q1204" s="687"/>
      <c r="R1204" s="687"/>
      <c r="S1204" s="688"/>
      <c r="T1204" s="268"/>
      <c r="U1204" s="539"/>
      <c r="V1204" s="299" t="str">
        <f t="shared" si="500"/>
        <v>22.19</v>
      </c>
      <c r="W1204" s="299">
        <f t="shared" si="501"/>
        <v>0</v>
      </c>
      <c r="X1204" s="268"/>
      <c r="Y1204" s="268"/>
      <c r="Z1204" s="268"/>
      <c r="AA1204" s="268"/>
      <c r="AB1204" s="533"/>
      <c r="AC1204" s="540"/>
      <c r="AD1204" s="540"/>
      <c r="AE1204" s="540"/>
      <c r="AN1204" s="641" t="str">
        <f t="shared" si="503"/>
        <v>revisar</v>
      </c>
      <c r="AO1204" s="641" t="str">
        <f t="shared" si="504"/>
        <v>ok</v>
      </c>
      <c r="AP1204" s="641" t="str">
        <f t="shared" si="505"/>
        <v>ok</v>
      </c>
      <c r="AQ1204" s="641" t="str">
        <f t="shared" si="506"/>
        <v>ok</v>
      </c>
      <c r="AR1204" s="641" t="str">
        <f t="shared" si="507"/>
        <v>ok</v>
      </c>
      <c r="AS1204" s="641" t="str">
        <f t="shared" si="508"/>
        <v>ok</v>
      </c>
      <c r="AT1204" s="641" t="str">
        <f t="shared" si="509"/>
        <v>ok</v>
      </c>
      <c r="AU1204" s="641" t="str">
        <f t="shared" si="510"/>
        <v>ok</v>
      </c>
      <c r="AV1204" s="641" t="str">
        <f t="shared" si="511"/>
        <v>ok</v>
      </c>
      <c r="AW1204" s="641" t="str">
        <f t="shared" si="512"/>
        <v>ok</v>
      </c>
      <c r="AX1204" s="641" t="str">
        <f t="shared" si="513"/>
        <v>ok</v>
      </c>
      <c r="AY1204" s="641" t="str">
        <f t="shared" si="514"/>
        <v>ok</v>
      </c>
      <c r="AZ1204" s="641" t="str">
        <f t="shared" si="515"/>
        <v>ok</v>
      </c>
      <c r="BA1204" s="641" t="str">
        <f t="shared" si="516"/>
        <v>ok</v>
      </c>
      <c r="BB1204" s="641" t="str">
        <f t="shared" si="517"/>
        <v>ok</v>
      </c>
      <c r="BC1204" s="641" t="str">
        <f t="shared" si="518"/>
        <v>ok</v>
      </c>
      <c r="BD1204" s="641"/>
    </row>
    <row r="1205" spans="1:56" s="559" customFormat="1" ht="12.75" hidden="1" customHeight="1">
      <c r="A1205" s="34"/>
      <c r="B1205" s="35">
        <f t="shared" si="502"/>
        <v>0</v>
      </c>
      <c r="C1205" s="34"/>
      <c r="D1205" s="250" t="s">
        <v>1604</v>
      </c>
      <c r="E1205" s="242"/>
      <c r="F1205" s="248"/>
      <c r="G1205" s="80"/>
      <c r="H1205" s="81"/>
      <c r="I1205" s="245"/>
      <c r="J1205" s="263"/>
      <c r="K1205" s="263"/>
      <c r="L1205" s="263"/>
      <c r="M1205" s="685"/>
      <c r="N1205" s="686"/>
      <c r="O1205" s="687"/>
      <c r="P1205" s="687"/>
      <c r="Q1205" s="687"/>
      <c r="R1205" s="687"/>
      <c r="S1205" s="688"/>
      <c r="T1205" s="268"/>
      <c r="U1205" s="539"/>
      <c r="V1205" s="299" t="str">
        <f t="shared" si="500"/>
        <v>22.20</v>
      </c>
      <c r="W1205" s="299">
        <f t="shared" si="501"/>
        <v>0</v>
      </c>
      <c r="X1205" s="268"/>
      <c r="Y1205" s="268"/>
      <c r="Z1205" s="268"/>
      <c r="AA1205" s="268"/>
      <c r="AB1205" s="533"/>
      <c r="AC1205" s="540"/>
      <c r="AD1205" s="540"/>
      <c r="AE1205" s="540"/>
      <c r="AN1205" s="641" t="str">
        <f t="shared" si="503"/>
        <v>revisar</v>
      </c>
      <c r="AO1205" s="641" t="str">
        <f t="shared" si="504"/>
        <v>ok</v>
      </c>
      <c r="AP1205" s="641" t="str">
        <f t="shared" si="505"/>
        <v>ok</v>
      </c>
      <c r="AQ1205" s="641" t="str">
        <f t="shared" si="506"/>
        <v>ok</v>
      </c>
      <c r="AR1205" s="641" t="str">
        <f t="shared" si="507"/>
        <v>ok</v>
      </c>
      <c r="AS1205" s="641" t="str">
        <f t="shared" si="508"/>
        <v>ok</v>
      </c>
      <c r="AT1205" s="641" t="str">
        <f t="shared" si="509"/>
        <v>ok</v>
      </c>
      <c r="AU1205" s="641" t="str">
        <f t="shared" si="510"/>
        <v>ok</v>
      </c>
      <c r="AV1205" s="641" t="str">
        <f t="shared" si="511"/>
        <v>ok</v>
      </c>
      <c r="AW1205" s="641" t="str">
        <f t="shared" si="512"/>
        <v>ok</v>
      </c>
      <c r="AX1205" s="641" t="str">
        <f t="shared" si="513"/>
        <v>ok</v>
      </c>
      <c r="AY1205" s="641" t="str">
        <f t="shared" si="514"/>
        <v>ok</v>
      </c>
      <c r="AZ1205" s="641" t="str">
        <f t="shared" si="515"/>
        <v>ok</v>
      </c>
      <c r="BA1205" s="641" t="str">
        <f t="shared" si="516"/>
        <v>ok</v>
      </c>
      <c r="BB1205" s="641" t="str">
        <f t="shared" si="517"/>
        <v>ok</v>
      </c>
      <c r="BC1205" s="641" t="str">
        <f t="shared" si="518"/>
        <v>ok</v>
      </c>
      <c r="BD1205" s="641"/>
    </row>
    <row r="1206" spans="1:56" s="559" customFormat="1" ht="12.75" hidden="1" customHeight="1">
      <c r="A1206" s="34"/>
      <c r="B1206" s="35">
        <f t="shared" si="502"/>
        <v>0</v>
      </c>
      <c r="C1206" s="34"/>
      <c r="D1206" s="253" t="s">
        <v>1605</v>
      </c>
      <c r="E1206" s="242"/>
      <c r="F1206" s="248"/>
      <c r="G1206" s="80"/>
      <c r="H1206" s="81"/>
      <c r="I1206" s="245"/>
      <c r="J1206" s="263"/>
      <c r="K1206" s="263"/>
      <c r="L1206" s="263"/>
      <c r="M1206" s="685"/>
      <c r="N1206" s="686"/>
      <c r="O1206" s="687"/>
      <c r="P1206" s="687"/>
      <c r="Q1206" s="687"/>
      <c r="R1206" s="687"/>
      <c r="S1206" s="688"/>
      <c r="T1206" s="268"/>
      <c r="U1206" s="539"/>
      <c r="V1206" s="299" t="str">
        <f t="shared" si="500"/>
        <v>22.21</v>
      </c>
      <c r="W1206" s="299">
        <f t="shared" si="501"/>
        <v>0</v>
      </c>
      <c r="X1206" s="268"/>
      <c r="Y1206" s="268"/>
      <c r="Z1206" s="268"/>
      <c r="AA1206" s="268"/>
      <c r="AB1206" s="533"/>
      <c r="AC1206" s="540"/>
      <c r="AD1206" s="540"/>
      <c r="AE1206" s="540"/>
      <c r="AN1206" s="641" t="str">
        <f t="shared" si="503"/>
        <v>revisar</v>
      </c>
      <c r="AO1206" s="641" t="str">
        <f t="shared" si="504"/>
        <v>ok</v>
      </c>
      <c r="AP1206" s="641" t="str">
        <f t="shared" si="505"/>
        <v>ok</v>
      </c>
      <c r="AQ1206" s="641" t="str">
        <f t="shared" si="506"/>
        <v>ok</v>
      </c>
      <c r="AR1206" s="641" t="str">
        <f t="shared" si="507"/>
        <v>ok</v>
      </c>
      <c r="AS1206" s="641" t="str">
        <f t="shared" si="508"/>
        <v>ok</v>
      </c>
      <c r="AT1206" s="641" t="str">
        <f t="shared" si="509"/>
        <v>ok</v>
      </c>
      <c r="AU1206" s="641" t="str">
        <f t="shared" si="510"/>
        <v>ok</v>
      </c>
      <c r="AV1206" s="641" t="str">
        <f t="shared" si="511"/>
        <v>ok</v>
      </c>
      <c r="AW1206" s="641" t="str">
        <f t="shared" si="512"/>
        <v>ok</v>
      </c>
      <c r="AX1206" s="641" t="str">
        <f t="shared" si="513"/>
        <v>ok</v>
      </c>
      <c r="AY1206" s="641" t="str">
        <f t="shared" si="514"/>
        <v>ok</v>
      </c>
      <c r="AZ1206" s="641" t="str">
        <f t="shared" si="515"/>
        <v>ok</v>
      </c>
      <c r="BA1206" s="641" t="str">
        <f t="shared" si="516"/>
        <v>ok</v>
      </c>
      <c r="BB1206" s="641" t="str">
        <f t="shared" si="517"/>
        <v>ok</v>
      </c>
      <c r="BC1206" s="641" t="str">
        <f t="shared" si="518"/>
        <v>ok</v>
      </c>
      <c r="BD1206" s="641"/>
    </row>
    <row r="1207" spans="1:56" s="559" customFormat="1" ht="12.75" hidden="1" customHeight="1">
      <c r="A1207" s="34"/>
      <c r="B1207" s="35">
        <f t="shared" si="502"/>
        <v>0</v>
      </c>
      <c r="C1207" s="34"/>
      <c r="D1207" s="250" t="s">
        <v>1606</v>
      </c>
      <c r="E1207" s="242"/>
      <c r="F1207" s="248"/>
      <c r="G1207" s="80"/>
      <c r="H1207" s="81"/>
      <c r="I1207" s="245"/>
      <c r="J1207" s="263"/>
      <c r="K1207" s="263"/>
      <c r="L1207" s="263"/>
      <c r="M1207" s="685"/>
      <c r="N1207" s="686"/>
      <c r="O1207" s="687"/>
      <c r="P1207" s="687"/>
      <c r="Q1207" s="687"/>
      <c r="R1207" s="687"/>
      <c r="S1207" s="688"/>
      <c r="T1207" s="268"/>
      <c r="U1207" s="539"/>
      <c r="V1207" s="299" t="str">
        <f t="shared" si="500"/>
        <v>22.22</v>
      </c>
      <c r="W1207" s="299">
        <f t="shared" si="501"/>
        <v>0</v>
      </c>
      <c r="X1207" s="268"/>
      <c r="Y1207" s="268"/>
      <c r="Z1207" s="268"/>
      <c r="AA1207" s="268"/>
      <c r="AB1207" s="533"/>
      <c r="AC1207" s="540"/>
      <c r="AD1207" s="540"/>
      <c r="AE1207" s="540"/>
      <c r="AN1207" s="641" t="str">
        <f t="shared" si="503"/>
        <v>revisar</v>
      </c>
      <c r="AO1207" s="641" t="str">
        <f t="shared" si="504"/>
        <v>ok</v>
      </c>
      <c r="AP1207" s="641" t="str">
        <f t="shared" si="505"/>
        <v>ok</v>
      </c>
      <c r="AQ1207" s="641" t="str">
        <f t="shared" si="506"/>
        <v>ok</v>
      </c>
      <c r="AR1207" s="641" t="str">
        <f t="shared" si="507"/>
        <v>ok</v>
      </c>
      <c r="AS1207" s="641" t="str">
        <f t="shared" si="508"/>
        <v>ok</v>
      </c>
      <c r="AT1207" s="641" t="str">
        <f t="shared" si="509"/>
        <v>ok</v>
      </c>
      <c r="AU1207" s="641" t="str">
        <f t="shared" si="510"/>
        <v>ok</v>
      </c>
      <c r="AV1207" s="641" t="str">
        <f t="shared" si="511"/>
        <v>ok</v>
      </c>
      <c r="AW1207" s="641" t="str">
        <f t="shared" si="512"/>
        <v>ok</v>
      </c>
      <c r="AX1207" s="641" t="str">
        <f t="shared" si="513"/>
        <v>ok</v>
      </c>
      <c r="AY1207" s="641" t="str">
        <f t="shared" si="514"/>
        <v>ok</v>
      </c>
      <c r="AZ1207" s="641" t="str">
        <f t="shared" si="515"/>
        <v>ok</v>
      </c>
      <c r="BA1207" s="641" t="str">
        <f t="shared" si="516"/>
        <v>ok</v>
      </c>
      <c r="BB1207" s="641" t="str">
        <f t="shared" si="517"/>
        <v>ok</v>
      </c>
      <c r="BC1207" s="641" t="str">
        <f t="shared" si="518"/>
        <v>ok</v>
      </c>
      <c r="BD1207" s="641"/>
    </row>
    <row r="1208" spans="1:56" s="559" customFormat="1" ht="12.75" hidden="1" customHeight="1">
      <c r="A1208" s="34"/>
      <c r="B1208" s="35">
        <f t="shared" si="502"/>
        <v>0</v>
      </c>
      <c r="C1208" s="34"/>
      <c r="D1208" s="253" t="s">
        <v>1607</v>
      </c>
      <c r="E1208" s="242"/>
      <c r="F1208" s="248"/>
      <c r="G1208" s="80"/>
      <c r="H1208" s="81"/>
      <c r="I1208" s="245"/>
      <c r="J1208" s="263"/>
      <c r="K1208" s="263"/>
      <c r="L1208" s="263"/>
      <c r="M1208" s="685"/>
      <c r="N1208" s="686"/>
      <c r="O1208" s="687"/>
      <c r="P1208" s="687"/>
      <c r="Q1208" s="687"/>
      <c r="R1208" s="687"/>
      <c r="S1208" s="688"/>
      <c r="T1208" s="268"/>
      <c r="U1208" s="539"/>
      <c r="V1208" s="299" t="str">
        <f t="shared" si="500"/>
        <v>22.23</v>
      </c>
      <c r="W1208" s="299">
        <f t="shared" si="501"/>
        <v>0</v>
      </c>
      <c r="X1208" s="268"/>
      <c r="Y1208" s="268"/>
      <c r="Z1208" s="268"/>
      <c r="AA1208" s="268"/>
      <c r="AB1208" s="533"/>
      <c r="AC1208" s="540"/>
      <c r="AD1208" s="540"/>
      <c r="AE1208" s="540"/>
      <c r="AN1208" s="641" t="str">
        <f t="shared" si="503"/>
        <v>revisar</v>
      </c>
      <c r="AO1208" s="641" t="str">
        <f t="shared" si="504"/>
        <v>ok</v>
      </c>
      <c r="AP1208" s="641" t="str">
        <f t="shared" si="505"/>
        <v>ok</v>
      </c>
      <c r="AQ1208" s="641" t="str">
        <f t="shared" si="506"/>
        <v>ok</v>
      </c>
      <c r="AR1208" s="641" t="str">
        <f t="shared" si="507"/>
        <v>ok</v>
      </c>
      <c r="AS1208" s="641" t="str">
        <f t="shared" si="508"/>
        <v>ok</v>
      </c>
      <c r="AT1208" s="641" t="str">
        <f t="shared" si="509"/>
        <v>ok</v>
      </c>
      <c r="AU1208" s="641" t="str">
        <f t="shared" si="510"/>
        <v>ok</v>
      </c>
      <c r="AV1208" s="641" t="str">
        <f t="shared" si="511"/>
        <v>ok</v>
      </c>
      <c r="AW1208" s="641" t="str">
        <f t="shared" si="512"/>
        <v>ok</v>
      </c>
      <c r="AX1208" s="641" t="str">
        <f t="shared" si="513"/>
        <v>ok</v>
      </c>
      <c r="AY1208" s="641" t="str">
        <f t="shared" si="514"/>
        <v>ok</v>
      </c>
      <c r="AZ1208" s="641" t="str">
        <f t="shared" si="515"/>
        <v>ok</v>
      </c>
      <c r="BA1208" s="641" t="str">
        <f t="shared" si="516"/>
        <v>ok</v>
      </c>
      <c r="BB1208" s="641" t="str">
        <f t="shared" si="517"/>
        <v>ok</v>
      </c>
      <c r="BC1208" s="641" t="str">
        <f t="shared" si="518"/>
        <v>ok</v>
      </c>
      <c r="BD1208" s="641"/>
    </row>
    <row r="1209" spans="1:56" s="559" customFormat="1" ht="12.75" hidden="1" customHeight="1">
      <c r="A1209" s="34"/>
      <c r="B1209" s="35">
        <f t="shared" si="502"/>
        <v>0</v>
      </c>
      <c r="C1209" s="34"/>
      <c r="D1209" s="250" t="s">
        <v>1608</v>
      </c>
      <c r="E1209" s="242"/>
      <c r="F1209" s="248"/>
      <c r="G1209" s="80"/>
      <c r="H1209" s="81"/>
      <c r="I1209" s="245"/>
      <c r="J1209" s="263"/>
      <c r="K1209" s="263"/>
      <c r="L1209" s="263"/>
      <c r="M1209" s="685"/>
      <c r="N1209" s="686"/>
      <c r="O1209" s="687"/>
      <c r="P1209" s="687"/>
      <c r="Q1209" s="687"/>
      <c r="R1209" s="687"/>
      <c r="S1209" s="688"/>
      <c r="T1209" s="268"/>
      <c r="U1209" s="539"/>
      <c r="V1209" s="299" t="str">
        <f t="shared" si="500"/>
        <v>22.24</v>
      </c>
      <c r="W1209" s="299">
        <f t="shared" si="501"/>
        <v>0</v>
      </c>
      <c r="X1209" s="268"/>
      <c r="Y1209" s="268"/>
      <c r="Z1209" s="268"/>
      <c r="AA1209" s="268"/>
      <c r="AB1209" s="533"/>
      <c r="AC1209" s="540"/>
      <c r="AD1209" s="540"/>
      <c r="AE1209" s="540"/>
      <c r="AN1209" s="641" t="str">
        <f t="shared" si="503"/>
        <v>revisar</v>
      </c>
      <c r="AO1209" s="641" t="str">
        <f t="shared" si="504"/>
        <v>ok</v>
      </c>
      <c r="AP1209" s="641" t="str">
        <f t="shared" si="505"/>
        <v>ok</v>
      </c>
      <c r="AQ1209" s="641" t="str">
        <f t="shared" si="506"/>
        <v>ok</v>
      </c>
      <c r="AR1209" s="641" t="str">
        <f t="shared" si="507"/>
        <v>ok</v>
      </c>
      <c r="AS1209" s="641" t="str">
        <f t="shared" si="508"/>
        <v>ok</v>
      </c>
      <c r="AT1209" s="641" t="str">
        <f t="shared" si="509"/>
        <v>ok</v>
      </c>
      <c r="AU1209" s="641" t="str">
        <f t="shared" si="510"/>
        <v>ok</v>
      </c>
      <c r="AV1209" s="641" t="str">
        <f t="shared" si="511"/>
        <v>ok</v>
      </c>
      <c r="AW1209" s="641" t="str">
        <f t="shared" si="512"/>
        <v>ok</v>
      </c>
      <c r="AX1209" s="641" t="str">
        <f t="shared" si="513"/>
        <v>ok</v>
      </c>
      <c r="AY1209" s="641" t="str">
        <f t="shared" si="514"/>
        <v>ok</v>
      </c>
      <c r="AZ1209" s="641" t="str">
        <f t="shared" si="515"/>
        <v>ok</v>
      </c>
      <c r="BA1209" s="641" t="str">
        <f t="shared" si="516"/>
        <v>ok</v>
      </c>
      <c r="BB1209" s="641" t="str">
        <f t="shared" si="517"/>
        <v>ok</v>
      </c>
      <c r="BC1209" s="641" t="str">
        <f t="shared" si="518"/>
        <v>ok</v>
      </c>
      <c r="BD1209" s="641"/>
    </row>
    <row r="1210" spans="1:56" s="559" customFormat="1" ht="12.75" hidden="1" customHeight="1">
      <c r="A1210" s="34"/>
      <c r="B1210" s="35">
        <f t="shared" si="502"/>
        <v>0</v>
      </c>
      <c r="C1210" s="34"/>
      <c r="D1210" s="253" t="s">
        <v>1609</v>
      </c>
      <c r="E1210" s="242"/>
      <c r="F1210" s="248"/>
      <c r="G1210" s="80"/>
      <c r="H1210" s="81"/>
      <c r="I1210" s="245"/>
      <c r="J1210" s="263"/>
      <c r="K1210" s="263"/>
      <c r="L1210" s="263"/>
      <c r="M1210" s="685"/>
      <c r="N1210" s="686"/>
      <c r="O1210" s="687"/>
      <c r="P1210" s="687"/>
      <c r="Q1210" s="687"/>
      <c r="R1210" s="687"/>
      <c r="S1210" s="688"/>
      <c r="T1210" s="268"/>
      <c r="U1210" s="539"/>
      <c r="V1210" s="299" t="str">
        <f t="shared" si="500"/>
        <v>22.25</v>
      </c>
      <c r="W1210" s="299">
        <f t="shared" si="501"/>
        <v>0</v>
      </c>
      <c r="X1210" s="268"/>
      <c r="Y1210" s="268"/>
      <c r="Z1210" s="268"/>
      <c r="AA1210" s="268"/>
      <c r="AB1210" s="533"/>
      <c r="AC1210" s="540"/>
      <c r="AD1210" s="540"/>
      <c r="AE1210" s="540"/>
      <c r="AN1210" s="641" t="str">
        <f t="shared" si="503"/>
        <v>revisar</v>
      </c>
      <c r="AO1210" s="641" t="str">
        <f t="shared" si="504"/>
        <v>ok</v>
      </c>
      <c r="AP1210" s="641" t="str">
        <f t="shared" si="505"/>
        <v>ok</v>
      </c>
      <c r="AQ1210" s="641" t="str">
        <f t="shared" si="506"/>
        <v>ok</v>
      </c>
      <c r="AR1210" s="641" t="str">
        <f t="shared" si="507"/>
        <v>ok</v>
      </c>
      <c r="AS1210" s="641" t="str">
        <f t="shared" si="508"/>
        <v>ok</v>
      </c>
      <c r="AT1210" s="641" t="str">
        <f t="shared" si="509"/>
        <v>ok</v>
      </c>
      <c r="AU1210" s="641" t="str">
        <f t="shared" si="510"/>
        <v>ok</v>
      </c>
      <c r="AV1210" s="641" t="str">
        <f t="shared" si="511"/>
        <v>ok</v>
      </c>
      <c r="AW1210" s="641" t="str">
        <f t="shared" si="512"/>
        <v>ok</v>
      </c>
      <c r="AX1210" s="641" t="str">
        <f t="shared" si="513"/>
        <v>ok</v>
      </c>
      <c r="AY1210" s="641" t="str">
        <f t="shared" si="514"/>
        <v>ok</v>
      </c>
      <c r="AZ1210" s="641" t="str">
        <f t="shared" si="515"/>
        <v>ok</v>
      </c>
      <c r="BA1210" s="641" t="str">
        <f t="shared" si="516"/>
        <v>ok</v>
      </c>
      <c r="BB1210" s="641" t="str">
        <f t="shared" si="517"/>
        <v>ok</v>
      </c>
      <c r="BC1210" s="641" t="str">
        <f t="shared" si="518"/>
        <v>ok</v>
      </c>
      <c r="BD1210" s="641"/>
    </row>
    <row r="1211" spans="1:56" s="559" customFormat="1" ht="12.75" hidden="1" customHeight="1">
      <c r="A1211" s="34"/>
      <c r="B1211" s="35">
        <f t="shared" si="502"/>
        <v>0</v>
      </c>
      <c r="C1211" s="34"/>
      <c r="D1211" s="250" t="s">
        <v>1610</v>
      </c>
      <c r="E1211" s="242"/>
      <c r="F1211" s="248"/>
      <c r="G1211" s="80"/>
      <c r="H1211" s="81"/>
      <c r="I1211" s="245"/>
      <c r="J1211" s="263"/>
      <c r="K1211" s="263"/>
      <c r="L1211" s="263"/>
      <c r="M1211" s="685"/>
      <c r="N1211" s="686"/>
      <c r="O1211" s="687"/>
      <c r="P1211" s="687"/>
      <c r="Q1211" s="687"/>
      <c r="R1211" s="687"/>
      <c r="S1211" s="688"/>
      <c r="T1211" s="268"/>
      <c r="U1211" s="539"/>
      <c r="V1211" s="299" t="str">
        <f t="shared" si="500"/>
        <v>22.26</v>
      </c>
      <c r="W1211" s="299">
        <f t="shared" si="501"/>
        <v>0</v>
      </c>
      <c r="X1211" s="268"/>
      <c r="Y1211" s="268"/>
      <c r="Z1211" s="268"/>
      <c r="AA1211" s="268"/>
      <c r="AB1211" s="533"/>
      <c r="AC1211" s="540"/>
      <c r="AD1211" s="540"/>
      <c r="AE1211" s="540"/>
      <c r="AN1211" s="641" t="str">
        <f t="shared" si="503"/>
        <v>revisar</v>
      </c>
      <c r="AO1211" s="641" t="str">
        <f t="shared" si="504"/>
        <v>ok</v>
      </c>
      <c r="AP1211" s="641" t="str">
        <f t="shared" si="505"/>
        <v>ok</v>
      </c>
      <c r="AQ1211" s="641" t="str">
        <f t="shared" si="506"/>
        <v>ok</v>
      </c>
      <c r="AR1211" s="641" t="str">
        <f t="shared" si="507"/>
        <v>ok</v>
      </c>
      <c r="AS1211" s="641" t="str">
        <f t="shared" si="508"/>
        <v>ok</v>
      </c>
      <c r="AT1211" s="641" t="str">
        <f t="shared" si="509"/>
        <v>ok</v>
      </c>
      <c r="AU1211" s="641" t="str">
        <f t="shared" si="510"/>
        <v>ok</v>
      </c>
      <c r="AV1211" s="641" t="str">
        <f t="shared" si="511"/>
        <v>ok</v>
      </c>
      <c r="AW1211" s="641" t="str">
        <f t="shared" si="512"/>
        <v>ok</v>
      </c>
      <c r="AX1211" s="641" t="str">
        <f t="shared" si="513"/>
        <v>ok</v>
      </c>
      <c r="AY1211" s="641" t="str">
        <f t="shared" si="514"/>
        <v>ok</v>
      </c>
      <c r="AZ1211" s="641" t="str">
        <f t="shared" si="515"/>
        <v>ok</v>
      </c>
      <c r="BA1211" s="641" t="str">
        <f t="shared" si="516"/>
        <v>ok</v>
      </c>
      <c r="BB1211" s="641" t="str">
        <f t="shared" si="517"/>
        <v>ok</v>
      </c>
      <c r="BC1211" s="641" t="str">
        <f t="shared" si="518"/>
        <v>ok</v>
      </c>
      <c r="BD1211" s="641"/>
    </row>
    <row r="1212" spans="1:56" s="559" customFormat="1" ht="12.75" hidden="1" customHeight="1">
      <c r="A1212" s="34"/>
      <c r="B1212" s="35">
        <f t="shared" si="502"/>
        <v>0</v>
      </c>
      <c r="C1212" s="34"/>
      <c r="D1212" s="253" t="s">
        <v>1611</v>
      </c>
      <c r="E1212" s="242"/>
      <c r="F1212" s="248"/>
      <c r="G1212" s="80"/>
      <c r="H1212" s="81"/>
      <c r="I1212" s="245"/>
      <c r="J1212" s="263"/>
      <c r="K1212" s="263"/>
      <c r="L1212" s="263"/>
      <c r="M1212" s="685"/>
      <c r="N1212" s="686"/>
      <c r="O1212" s="687"/>
      <c r="P1212" s="687"/>
      <c r="Q1212" s="687"/>
      <c r="R1212" s="687"/>
      <c r="S1212" s="688"/>
      <c r="T1212" s="268"/>
      <c r="U1212" s="539"/>
      <c r="V1212" s="299" t="str">
        <f t="shared" si="500"/>
        <v>22.27</v>
      </c>
      <c r="W1212" s="299">
        <f t="shared" si="501"/>
        <v>0</v>
      </c>
      <c r="X1212" s="268"/>
      <c r="Y1212" s="268"/>
      <c r="Z1212" s="268"/>
      <c r="AA1212" s="268"/>
      <c r="AB1212" s="533"/>
      <c r="AC1212" s="540"/>
      <c r="AD1212" s="540"/>
      <c r="AE1212" s="540"/>
      <c r="AN1212" s="641" t="str">
        <f t="shared" si="503"/>
        <v>revisar</v>
      </c>
      <c r="AO1212" s="641" t="str">
        <f t="shared" si="504"/>
        <v>ok</v>
      </c>
      <c r="AP1212" s="641" t="str">
        <f t="shared" si="505"/>
        <v>ok</v>
      </c>
      <c r="AQ1212" s="641" t="str">
        <f t="shared" si="506"/>
        <v>ok</v>
      </c>
      <c r="AR1212" s="641" t="str">
        <f t="shared" si="507"/>
        <v>ok</v>
      </c>
      <c r="AS1212" s="641" t="str">
        <f t="shared" si="508"/>
        <v>ok</v>
      </c>
      <c r="AT1212" s="641" t="str">
        <f t="shared" si="509"/>
        <v>ok</v>
      </c>
      <c r="AU1212" s="641" t="str">
        <f t="shared" si="510"/>
        <v>ok</v>
      </c>
      <c r="AV1212" s="641" t="str">
        <f t="shared" si="511"/>
        <v>ok</v>
      </c>
      <c r="AW1212" s="641" t="str">
        <f t="shared" si="512"/>
        <v>ok</v>
      </c>
      <c r="AX1212" s="641" t="str">
        <f t="shared" si="513"/>
        <v>ok</v>
      </c>
      <c r="AY1212" s="641" t="str">
        <f t="shared" si="514"/>
        <v>ok</v>
      </c>
      <c r="AZ1212" s="641" t="str">
        <f t="shared" si="515"/>
        <v>ok</v>
      </c>
      <c r="BA1212" s="641" t="str">
        <f t="shared" si="516"/>
        <v>ok</v>
      </c>
      <c r="BB1212" s="641" t="str">
        <f t="shared" si="517"/>
        <v>ok</v>
      </c>
      <c r="BC1212" s="641" t="str">
        <f t="shared" si="518"/>
        <v>ok</v>
      </c>
      <c r="BD1212" s="641"/>
    </row>
    <row r="1213" spans="1:56" s="559" customFormat="1" ht="12.75" hidden="1" customHeight="1">
      <c r="A1213" s="34"/>
      <c r="B1213" s="35">
        <f t="shared" si="502"/>
        <v>0</v>
      </c>
      <c r="C1213" s="34"/>
      <c r="D1213" s="250" t="s">
        <v>1612</v>
      </c>
      <c r="E1213" s="242"/>
      <c r="F1213" s="248"/>
      <c r="G1213" s="80"/>
      <c r="H1213" s="81"/>
      <c r="I1213" s="245"/>
      <c r="J1213" s="263"/>
      <c r="K1213" s="263"/>
      <c r="L1213" s="263"/>
      <c r="M1213" s="685"/>
      <c r="N1213" s="686"/>
      <c r="O1213" s="687"/>
      <c r="P1213" s="687"/>
      <c r="Q1213" s="687"/>
      <c r="R1213" s="687"/>
      <c r="S1213" s="688"/>
      <c r="T1213" s="268"/>
      <c r="U1213" s="539"/>
      <c r="V1213" s="299" t="str">
        <f t="shared" si="500"/>
        <v>22.28</v>
      </c>
      <c r="W1213" s="299">
        <f t="shared" si="501"/>
        <v>0</v>
      </c>
      <c r="X1213" s="268"/>
      <c r="Y1213" s="268"/>
      <c r="Z1213" s="268"/>
      <c r="AA1213" s="268"/>
      <c r="AB1213" s="533"/>
      <c r="AC1213" s="540"/>
      <c r="AD1213" s="540"/>
      <c r="AE1213" s="540"/>
      <c r="AN1213" s="641" t="str">
        <f t="shared" si="503"/>
        <v>revisar</v>
      </c>
      <c r="AO1213" s="641" t="str">
        <f t="shared" si="504"/>
        <v>ok</v>
      </c>
      <c r="AP1213" s="641" t="str">
        <f t="shared" si="505"/>
        <v>ok</v>
      </c>
      <c r="AQ1213" s="641" t="str">
        <f t="shared" si="506"/>
        <v>ok</v>
      </c>
      <c r="AR1213" s="641" t="str">
        <f t="shared" si="507"/>
        <v>ok</v>
      </c>
      <c r="AS1213" s="641" t="str">
        <f t="shared" si="508"/>
        <v>ok</v>
      </c>
      <c r="AT1213" s="641" t="str">
        <f t="shared" si="509"/>
        <v>ok</v>
      </c>
      <c r="AU1213" s="641" t="str">
        <f t="shared" si="510"/>
        <v>ok</v>
      </c>
      <c r="AV1213" s="641" t="str">
        <f t="shared" si="511"/>
        <v>ok</v>
      </c>
      <c r="AW1213" s="641" t="str">
        <f t="shared" si="512"/>
        <v>ok</v>
      </c>
      <c r="AX1213" s="641" t="str">
        <f t="shared" si="513"/>
        <v>ok</v>
      </c>
      <c r="AY1213" s="641" t="str">
        <f t="shared" si="514"/>
        <v>ok</v>
      </c>
      <c r="AZ1213" s="641" t="str">
        <f t="shared" si="515"/>
        <v>ok</v>
      </c>
      <c r="BA1213" s="641" t="str">
        <f t="shared" si="516"/>
        <v>ok</v>
      </c>
      <c r="BB1213" s="641" t="str">
        <f t="shared" si="517"/>
        <v>ok</v>
      </c>
      <c r="BC1213" s="641" t="str">
        <f t="shared" si="518"/>
        <v>ok</v>
      </c>
      <c r="BD1213" s="641"/>
    </row>
    <row r="1214" spans="1:56" s="559" customFormat="1" ht="12.75" hidden="1" customHeight="1">
      <c r="A1214" s="34"/>
      <c r="B1214" s="35">
        <f t="shared" si="502"/>
        <v>0</v>
      </c>
      <c r="C1214" s="34"/>
      <c r="D1214" s="253" t="s">
        <v>1613</v>
      </c>
      <c r="E1214" s="242"/>
      <c r="F1214" s="248"/>
      <c r="G1214" s="80"/>
      <c r="H1214" s="81"/>
      <c r="I1214" s="245"/>
      <c r="J1214" s="263"/>
      <c r="K1214" s="263"/>
      <c r="L1214" s="263"/>
      <c r="M1214" s="685"/>
      <c r="N1214" s="686"/>
      <c r="O1214" s="687"/>
      <c r="P1214" s="687"/>
      <c r="Q1214" s="687"/>
      <c r="R1214" s="687"/>
      <c r="S1214" s="688"/>
      <c r="T1214" s="268"/>
      <c r="U1214" s="539"/>
      <c r="V1214" s="299" t="str">
        <f t="shared" si="500"/>
        <v>22.29</v>
      </c>
      <c r="W1214" s="299">
        <f t="shared" si="501"/>
        <v>0</v>
      </c>
      <c r="X1214" s="268"/>
      <c r="Y1214" s="268"/>
      <c r="Z1214" s="268"/>
      <c r="AA1214" s="268"/>
      <c r="AB1214" s="533"/>
      <c r="AC1214" s="540"/>
      <c r="AD1214" s="540"/>
      <c r="AE1214" s="540"/>
      <c r="AN1214" s="641" t="str">
        <f t="shared" si="503"/>
        <v>revisar</v>
      </c>
      <c r="AO1214" s="641" t="str">
        <f t="shared" si="504"/>
        <v>ok</v>
      </c>
      <c r="AP1214" s="641" t="str">
        <f t="shared" si="505"/>
        <v>ok</v>
      </c>
      <c r="AQ1214" s="641" t="str">
        <f t="shared" si="506"/>
        <v>ok</v>
      </c>
      <c r="AR1214" s="641" t="str">
        <f t="shared" si="507"/>
        <v>ok</v>
      </c>
      <c r="AS1214" s="641" t="str">
        <f t="shared" si="508"/>
        <v>ok</v>
      </c>
      <c r="AT1214" s="641" t="str">
        <f t="shared" si="509"/>
        <v>ok</v>
      </c>
      <c r="AU1214" s="641" t="str">
        <f t="shared" si="510"/>
        <v>ok</v>
      </c>
      <c r="AV1214" s="641" t="str">
        <f t="shared" si="511"/>
        <v>ok</v>
      </c>
      <c r="AW1214" s="641" t="str">
        <f t="shared" si="512"/>
        <v>ok</v>
      </c>
      <c r="AX1214" s="641" t="str">
        <f t="shared" si="513"/>
        <v>ok</v>
      </c>
      <c r="AY1214" s="641" t="str">
        <f t="shared" si="514"/>
        <v>ok</v>
      </c>
      <c r="AZ1214" s="641" t="str">
        <f t="shared" si="515"/>
        <v>ok</v>
      </c>
      <c r="BA1214" s="641" t="str">
        <f t="shared" si="516"/>
        <v>ok</v>
      </c>
      <c r="BB1214" s="641" t="str">
        <f t="shared" si="517"/>
        <v>ok</v>
      </c>
      <c r="BC1214" s="641" t="str">
        <f t="shared" si="518"/>
        <v>ok</v>
      </c>
      <c r="BD1214" s="641"/>
    </row>
    <row r="1215" spans="1:56" s="559" customFormat="1" ht="12.75" hidden="1" customHeight="1">
      <c r="A1215" s="34"/>
      <c r="B1215" s="35">
        <f t="shared" si="502"/>
        <v>0</v>
      </c>
      <c r="C1215" s="34"/>
      <c r="D1215" s="250" t="s">
        <v>1614</v>
      </c>
      <c r="E1215" s="242"/>
      <c r="F1215" s="248"/>
      <c r="G1215" s="80"/>
      <c r="H1215" s="81"/>
      <c r="I1215" s="245"/>
      <c r="J1215" s="263"/>
      <c r="K1215" s="263"/>
      <c r="L1215" s="263"/>
      <c r="M1215" s="685"/>
      <c r="N1215" s="686"/>
      <c r="O1215" s="687"/>
      <c r="P1215" s="687"/>
      <c r="Q1215" s="687"/>
      <c r="R1215" s="687"/>
      <c r="S1215" s="688"/>
      <c r="T1215" s="268"/>
      <c r="U1215" s="539"/>
      <c r="V1215" s="299" t="str">
        <f t="shared" si="500"/>
        <v>22.30</v>
      </c>
      <c r="W1215" s="299">
        <f t="shared" si="501"/>
        <v>0</v>
      </c>
      <c r="X1215" s="268"/>
      <c r="Y1215" s="268"/>
      <c r="Z1215" s="268"/>
      <c r="AA1215" s="268"/>
      <c r="AB1215" s="533"/>
      <c r="AC1215" s="540"/>
      <c r="AD1215" s="540"/>
      <c r="AE1215" s="540"/>
      <c r="AN1215" s="641" t="str">
        <f t="shared" si="503"/>
        <v>revisar</v>
      </c>
      <c r="AO1215" s="641" t="str">
        <f t="shared" si="504"/>
        <v>ok</v>
      </c>
      <c r="AP1215" s="641" t="str">
        <f t="shared" si="505"/>
        <v>ok</v>
      </c>
      <c r="AQ1215" s="641" t="str">
        <f t="shared" si="506"/>
        <v>ok</v>
      </c>
      <c r="AR1215" s="641" t="str">
        <f t="shared" si="507"/>
        <v>ok</v>
      </c>
      <c r="AS1215" s="641" t="str">
        <f t="shared" si="508"/>
        <v>ok</v>
      </c>
      <c r="AT1215" s="641" t="str">
        <f t="shared" si="509"/>
        <v>ok</v>
      </c>
      <c r="AU1215" s="641" t="str">
        <f t="shared" si="510"/>
        <v>ok</v>
      </c>
      <c r="AV1215" s="641" t="str">
        <f t="shared" si="511"/>
        <v>ok</v>
      </c>
      <c r="AW1215" s="641" t="str">
        <f t="shared" si="512"/>
        <v>ok</v>
      </c>
      <c r="AX1215" s="641" t="str">
        <f t="shared" si="513"/>
        <v>ok</v>
      </c>
      <c r="AY1215" s="641" t="str">
        <f t="shared" si="514"/>
        <v>ok</v>
      </c>
      <c r="AZ1215" s="641" t="str">
        <f t="shared" si="515"/>
        <v>ok</v>
      </c>
      <c r="BA1215" s="641" t="str">
        <f t="shared" si="516"/>
        <v>ok</v>
      </c>
      <c r="BB1215" s="641" t="str">
        <f t="shared" si="517"/>
        <v>ok</v>
      </c>
      <c r="BC1215" s="641" t="str">
        <f t="shared" si="518"/>
        <v>ok</v>
      </c>
      <c r="BD1215" s="641"/>
    </row>
    <row r="1216" spans="1:56" s="559" customFormat="1" ht="12.75" hidden="1" customHeight="1">
      <c r="A1216" s="34"/>
      <c r="B1216" s="35">
        <f t="shared" si="502"/>
        <v>0</v>
      </c>
      <c r="C1216" s="34"/>
      <c r="D1216" s="253" t="s">
        <v>1615</v>
      </c>
      <c r="E1216" s="242"/>
      <c r="F1216" s="248"/>
      <c r="G1216" s="80"/>
      <c r="H1216" s="81"/>
      <c r="I1216" s="245"/>
      <c r="J1216" s="263"/>
      <c r="K1216" s="263"/>
      <c r="L1216" s="263"/>
      <c r="M1216" s="685"/>
      <c r="N1216" s="686"/>
      <c r="O1216" s="687"/>
      <c r="P1216" s="687"/>
      <c r="Q1216" s="687"/>
      <c r="R1216" s="687"/>
      <c r="S1216" s="688"/>
      <c r="T1216" s="268"/>
      <c r="U1216" s="539"/>
      <c r="V1216" s="299" t="str">
        <f t="shared" si="500"/>
        <v>22.31</v>
      </c>
      <c r="W1216" s="299">
        <f t="shared" si="501"/>
        <v>0</v>
      </c>
      <c r="X1216" s="268"/>
      <c r="Y1216" s="268"/>
      <c r="Z1216" s="268"/>
      <c r="AA1216" s="268"/>
      <c r="AB1216" s="533"/>
      <c r="AC1216" s="540"/>
      <c r="AD1216" s="540"/>
      <c r="AE1216" s="540"/>
      <c r="AN1216" s="641" t="str">
        <f t="shared" si="503"/>
        <v>revisar</v>
      </c>
      <c r="AO1216" s="641" t="str">
        <f t="shared" si="504"/>
        <v>ok</v>
      </c>
      <c r="AP1216" s="641" t="str">
        <f t="shared" si="505"/>
        <v>ok</v>
      </c>
      <c r="AQ1216" s="641" t="str">
        <f t="shared" si="506"/>
        <v>ok</v>
      </c>
      <c r="AR1216" s="641" t="str">
        <f t="shared" si="507"/>
        <v>ok</v>
      </c>
      <c r="AS1216" s="641" t="str">
        <f t="shared" si="508"/>
        <v>ok</v>
      </c>
      <c r="AT1216" s="641" t="str">
        <f t="shared" si="509"/>
        <v>ok</v>
      </c>
      <c r="AU1216" s="641" t="str">
        <f t="shared" si="510"/>
        <v>ok</v>
      </c>
      <c r="AV1216" s="641" t="str">
        <f t="shared" si="511"/>
        <v>ok</v>
      </c>
      <c r="AW1216" s="641" t="str">
        <f t="shared" si="512"/>
        <v>ok</v>
      </c>
      <c r="AX1216" s="641" t="str">
        <f t="shared" si="513"/>
        <v>ok</v>
      </c>
      <c r="AY1216" s="641" t="str">
        <f t="shared" si="514"/>
        <v>ok</v>
      </c>
      <c r="AZ1216" s="641" t="str">
        <f t="shared" si="515"/>
        <v>ok</v>
      </c>
      <c r="BA1216" s="641" t="str">
        <f t="shared" si="516"/>
        <v>ok</v>
      </c>
      <c r="BB1216" s="641" t="str">
        <f t="shared" si="517"/>
        <v>ok</v>
      </c>
      <c r="BC1216" s="641" t="str">
        <f t="shared" si="518"/>
        <v>ok</v>
      </c>
      <c r="BD1216" s="641"/>
    </row>
    <row r="1217" spans="1:56" s="559" customFormat="1" ht="12.75" hidden="1" customHeight="1">
      <c r="A1217" s="34"/>
      <c r="B1217" s="35">
        <f t="shared" si="502"/>
        <v>0</v>
      </c>
      <c r="C1217" s="34"/>
      <c r="D1217" s="250" t="s">
        <v>1616</v>
      </c>
      <c r="E1217" s="242"/>
      <c r="F1217" s="248"/>
      <c r="G1217" s="80"/>
      <c r="H1217" s="81"/>
      <c r="I1217" s="245"/>
      <c r="J1217" s="263"/>
      <c r="K1217" s="263"/>
      <c r="L1217" s="263"/>
      <c r="M1217" s="685"/>
      <c r="N1217" s="686"/>
      <c r="O1217" s="687"/>
      <c r="P1217" s="687"/>
      <c r="Q1217" s="687"/>
      <c r="R1217" s="687"/>
      <c r="S1217" s="688"/>
      <c r="T1217" s="268"/>
      <c r="U1217" s="539"/>
      <c r="V1217" s="299" t="str">
        <f t="shared" si="500"/>
        <v>22.32</v>
      </c>
      <c r="W1217" s="299">
        <f t="shared" si="501"/>
        <v>0</v>
      </c>
      <c r="X1217" s="268"/>
      <c r="Y1217" s="268"/>
      <c r="Z1217" s="268"/>
      <c r="AA1217" s="268"/>
      <c r="AB1217" s="533"/>
      <c r="AC1217" s="540"/>
      <c r="AD1217" s="540"/>
      <c r="AE1217" s="540"/>
      <c r="AN1217" s="641" t="str">
        <f t="shared" si="503"/>
        <v>revisar</v>
      </c>
      <c r="AO1217" s="641" t="str">
        <f t="shared" si="504"/>
        <v>ok</v>
      </c>
      <c r="AP1217" s="641" t="str">
        <f t="shared" si="505"/>
        <v>ok</v>
      </c>
      <c r="AQ1217" s="641" t="str">
        <f t="shared" si="506"/>
        <v>ok</v>
      </c>
      <c r="AR1217" s="641" t="str">
        <f t="shared" si="507"/>
        <v>ok</v>
      </c>
      <c r="AS1217" s="641" t="str">
        <f t="shared" si="508"/>
        <v>ok</v>
      </c>
      <c r="AT1217" s="641" t="str">
        <f t="shared" si="509"/>
        <v>ok</v>
      </c>
      <c r="AU1217" s="641" t="str">
        <f t="shared" si="510"/>
        <v>ok</v>
      </c>
      <c r="AV1217" s="641" t="str">
        <f t="shared" si="511"/>
        <v>ok</v>
      </c>
      <c r="AW1217" s="641" t="str">
        <f t="shared" si="512"/>
        <v>ok</v>
      </c>
      <c r="AX1217" s="641" t="str">
        <f t="shared" si="513"/>
        <v>ok</v>
      </c>
      <c r="AY1217" s="641" t="str">
        <f t="shared" si="514"/>
        <v>ok</v>
      </c>
      <c r="AZ1217" s="641" t="str">
        <f t="shared" si="515"/>
        <v>ok</v>
      </c>
      <c r="BA1217" s="641" t="str">
        <f t="shared" si="516"/>
        <v>ok</v>
      </c>
      <c r="BB1217" s="641" t="str">
        <f t="shared" si="517"/>
        <v>ok</v>
      </c>
      <c r="BC1217" s="641" t="str">
        <f t="shared" si="518"/>
        <v>ok</v>
      </c>
      <c r="BD1217" s="641"/>
    </row>
    <row r="1218" spans="1:56" s="559" customFormat="1" ht="12.75" hidden="1" customHeight="1">
      <c r="A1218" s="34"/>
      <c r="B1218" s="35">
        <f t="shared" si="502"/>
        <v>0</v>
      </c>
      <c r="C1218" s="34"/>
      <c r="D1218" s="253" t="s">
        <v>1617</v>
      </c>
      <c r="E1218" s="242"/>
      <c r="F1218" s="248"/>
      <c r="G1218" s="80"/>
      <c r="H1218" s="81"/>
      <c r="I1218" s="245"/>
      <c r="J1218" s="263"/>
      <c r="K1218" s="263"/>
      <c r="L1218" s="263"/>
      <c r="M1218" s="685"/>
      <c r="N1218" s="686"/>
      <c r="O1218" s="687"/>
      <c r="P1218" s="687"/>
      <c r="Q1218" s="687"/>
      <c r="R1218" s="687"/>
      <c r="S1218" s="688"/>
      <c r="T1218" s="268"/>
      <c r="U1218" s="539"/>
      <c r="V1218" s="299" t="str">
        <f t="shared" si="500"/>
        <v>22.33</v>
      </c>
      <c r="W1218" s="299">
        <f t="shared" si="501"/>
        <v>0</v>
      </c>
      <c r="X1218" s="268"/>
      <c r="Y1218" s="268"/>
      <c r="Z1218" s="268"/>
      <c r="AA1218" s="268"/>
      <c r="AB1218" s="533"/>
      <c r="AC1218" s="540"/>
      <c r="AD1218" s="540"/>
      <c r="AE1218" s="540"/>
      <c r="AN1218" s="641" t="str">
        <f t="shared" si="503"/>
        <v>revisar</v>
      </c>
      <c r="AO1218" s="641" t="str">
        <f t="shared" si="504"/>
        <v>ok</v>
      </c>
      <c r="AP1218" s="641" t="str">
        <f t="shared" si="505"/>
        <v>ok</v>
      </c>
      <c r="AQ1218" s="641" t="str">
        <f t="shared" si="506"/>
        <v>ok</v>
      </c>
      <c r="AR1218" s="641" t="str">
        <f t="shared" si="507"/>
        <v>ok</v>
      </c>
      <c r="AS1218" s="641" t="str">
        <f t="shared" si="508"/>
        <v>ok</v>
      </c>
      <c r="AT1218" s="641" t="str">
        <f t="shared" si="509"/>
        <v>ok</v>
      </c>
      <c r="AU1218" s="641" t="str">
        <f t="shared" si="510"/>
        <v>ok</v>
      </c>
      <c r="AV1218" s="641" t="str">
        <f t="shared" si="511"/>
        <v>ok</v>
      </c>
      <c r="AW1218" s="641" t="str">
        <f t="shared" si="512"/>
        <v>ok</v>
      </c>
      <c r="AX1218" s="641" t="str">
        <f t="shared" si="513"/>
        <v>ok</v>
      </c>
      <c r="AY1218" s="641" t="str">
        <f t="shared" si="514"/>
        <v>ok</v>
      </c>
      <c r="AZ1218" s="641" t="str">
        <f t="shared" si="515"/>
        <v>ok</v>
      </c>
      <c r="BA1218" s="641" t="str">
        <f t="shared" si="516"/>
        <v>ok</v>
      </c>
      <c r="BB1218" s="641" t="str">
        <f t="shared" si="517"/>
        <v>ok</v>
      </c>
      <c r="BC1218" s="641" t="str">
        <f t="shared" si="518"/>
        <v>ok</v>
      </c>
      <c r="BD1218" s="641"/>
    </row>
    <row r="1219" spans="1:56" s="559" customFormat="1" ht="12.75" hidden="1" customHeight="1">
      <c r="A1219" s="34"/>
      <c r="B1219" s="35">
        <f t="shared" si="502"/>
        <v>0</v>
      </c>
      <c r="C1219" s="34"/>
      <c r="D1219" s="250" t="s">
        <v>1618</v>
      </c>
      <c r="E1219" s="242"/>
      <c r="F1219" s="248"/>
      <c r="G1219" s="80"/>
      <c r="H1219" s="81"/>
      <c r="I1219" s="245"/>
      <c r="J1219" s="263"/>
      <c r="K1219" s="263"/>
      <c r="L1219" s="263"/>
      <c r="M1219" s="685"/>
      <c r="N1219" s="686"/>
      <c r="O1219" s="687"/>
      <c r="P1219" s="687"/>
      <c r="Q1219" s="687"/>
      <c r="R1219" s="687"/>
      <c r="S1219" s="688"/>
      <c r="T1219" s="268"/>
      <c r="U1219" s="539"/>
      <c r="V1219" s="299" t="str">
        <f t="shared" si="500"/>
        <v>22.34</v>
      </c>
      <c r="W1219" s="299">
        <f t="shared" si="501"/>
        <v>0</v>
      </c>
      <c r="X1219" s="268"/>
      <c r="Y1219" s="268"/>
      <c r="Z1219" s="268"/>
      <c r="AA1219" s="268"/>
      <c r="AB1219" s="533"/>
      <c r="AC1219" s="540"/>
      <c r="AD1219" s="540"/>
      <c r="AE1219" s="540"/>
      <c r="AN1219" s="641" t="str">
        <f t="shared" si="503"/>
        <v>revisar</v>
      </c>
      <c r="AO1219" s="641" t="str">
        <f t="shared" si="504"/>
        <v>ok</v>
      </c>
      <c r="AP1219" s="641" t="str">
        <f t="shared" si="505"/>
        <v>ok</v>
      </c>
      <c r="AQ1219" s="641" t="str">
        <f t="shared" si="506"/>
        <v>ok</v>
      </c>
      <c r="AR1219" s="641" t="str">
        <f t="shared" si="507"/>
        <v>ok</v>
      </c>
      <c r="AS1219" s="641" t="str">
        <f t="shared" si="508"/>
        <v>ok</v>
      </c>
      <c r="AT1219" s="641" t="str">
        <f t="shared" si="509"/>
        <v>ok</v>
      </c>
      <c r="AU1219" s="641" t="str">
        <f t="shared" si="510"/>
        <v>ok</v>
      </c>
      <c r="AV1219" s="641" t="str">
        <f t="shared" si="511"/>
        <v>ok</v>
      </c>
      <c r="AW1219" s="641" t="str">
        <f t="shared" si="512"/>
        <v>ok</v>
      </c>
      <c r="AX1219" s="641" t="str">
        <f t="shared" si="513"/>
        <v>ok</v>
      </c>
      <c r="AY1219" s="641" t="str">
        <f t="shared" si="514"/>
        <v>ok</v>
      </c>
      <c r="AZ1219" s="641" t="str">
        <f t="shared" si="515"/>
        <v>ok</v>
      </c>
      <c r="BA1219" s="641" t="str">
        <f t="shared" si="516"/>
        <v>ok</v>
      </c>
      <c r="BB1219" s="641" t="str">
        <f t="shared" si="517"/>
        <v>ok</v>
      </c>
      <c r="BC1219" s="641" t="str">
        <f t="shared" si="518"/>
        <v>ok</v>
      </c>
      <c r="BD1219" s="641"/>
    </row>
    <row r="1220" spans="1:56" s="559" customFormat="1" ht="12.75" hidden="1" customHeight="1">
      <c r="A1220" s="34"/>
      <c r="B1220" s="35">
        <f t="shared" si="502"/>
        <v>0</v>
      </c>
      <c r="C1220" s="34"/>
      <c r="D1220" s="253" t="s">
        <v>1619</v>
      </c>
      <c r="E1220" s="242"/>
      <c r="F1220" s="248"/>
      <c r="G1220" s="80"/>
      <c r="H1220" s="81"/>
      <c r="I1220" s="245"/>
      <c r="J1220" s="263"/>
      <c r="K1220" s="263"/>
      <c r="L1220" s="263"/>
      <c r="M1220" s="685"/>
      <c r="N1220" s="686"/>
      <c r="O1220" s="687"/>
      <c r="P1220" s="687"/>
      <c r="Q1220" s="687"/>
      <c r="R1220" s="687"/>
      <c r="S1220" s="688"/>
      <c r="T1220" s="268"/>
      <c r="U1220" s="539"/>
      <c r="V1220" s="299" t="str">
        <f t="shared" si="500"/>
        <v>22.35</v>
      </c>
      <c r="W1220" s="299">
        <f t="shared" si="501"/>
        <v>0</v>
      </c>
      <c r="X1220" s="268"/>
      <c r="Y1220" s="268"/>
      <c r="Z1220" s="268"/>
      <c r="AA1220" s="268"/>
      <c r="AB1220" s="533"/>
      <c r="AC1220" s="540"/>
      <c r="AD1220" s="540"/>
      <c r="AE1220" s="540"/>
      <c r="AN1220" s="641" t="str">
        <f t="shared" si="503"/>
        <v>revisar</v>
      </c>
      <c r="AO1220" s="641" t="str">
        <f t="shared" si="504"/>
        <v>ok</v>
      </c>
      <c r="AP1220" s="641" t="str">
        <f t="shared" si="505"/>
        <v>ok</v>
      </c>
      <c r="AQ1220" s="641" t="str">
        <f t="shared" si="506"/>
        <v>ok</v>
      </c>
      <c r="AR1220" s="641" t="str">
        <f t="shared" si="507"/>
        <v>ok</v>
      </c>
      <c r="AS1220" s="641" t="str">
        <f t="shared" si="508"/>
        <v>ok</v>
      </c>
      <c r="AT1220" s="641" t="str">
        <f t="shared" si="509"/>
        <v>ok</v>
      </c>
      <c r="AU1220" s="641" t="str">
        <f t="shared" si="510"/>
        <v>ok</v>
      </c>
      <c r="AV1220" s="641" t="str">
        <f t="shared" si="511"/>
        <v>ok</v>
      </c>
      <c r="AW1220" s="641" t="str">
        <f t="shared" si="512"/>
        <v>ok</v>
      </c>
      <c r="AX1220" s="641" t="str">
        <f t="shared" si="513"/>
        <v>ok</v>
      </c>
      <c r="AY1220" s="641" t="str">
        <f t="shared" si="514"/>
        <v>ok</v>
      </c>
      <c r="AZ1220" s="641" t="str">
        <f t="shared" si="515"/>
        <v>ok</v>
      </c>
      <c r="BA1220" s="641" t="str">
        <f t="shared" si="516"/>
        <v>ok</v>
      </c>
      <c r="BB1220" s="641" t="str">
        <f t="shared" si="517"/>
        <v>ok</v>
      </c>
      <c r="BC1220" s="641" t="str">
        <f t="shared" si="518"/>
        <v>ok</v>
      </c>
      <c r="BD1220" s="641"/>
    </row>
    <row r="1221" spans="1:56" s="559" customFormat="1" ht="12.75" hidden="1" customHeight="1">
      <c r="A1221" s="34"/>
      <c r="B1221" s="35">
        <f t="shared" si="502"/>
        <v>0</v>
      </c>
      <c r="C1221" s="34"/>
      <c r="D1221" s="250" t="s">
        <v>1620</v>
      </c>
      <c r="E1221" s="242"/>
      <c r="F1221" s="248"/>
      <c r="G1221" s="80"/>
      <c r="H1221" s="81"/>
      <c r="I1221" s="245"/>
      <c r="J1221" s="263"/>
      <c r="K1221" s="263"/>
      <c r="L1221" s="263"/>
      <c r="M1221" s="685"/>
      <c r="N1221" s="686"/>
      <c r="O1221" s="687"/>
      <c r="P1221" s="687"/>
      <c r="Q1221" s="687"/>
      <c r="R1221" s="687"/>
      <c r="S1221" s="688"/>
      <c r="T1221" s="268"/>
      <c r="U1221" s="539"/>
      <c r="V1221" s="299" t="str">
        <f t="shared" si="500"/>
        <v>22.36</v>
      </c>
      <c r="W1221" s="299">
        <f t="shared" si="501"/>
        <v>0</v>
      </c>
      <c r="X1221" s="268"/>
      <c r="Y1221" s="268"/>
      <c r="Z1221" s="268"/>
      <c r="AA1221" s="268"/>
      <c r="AB1221" s="533"/>
      <c r="AC1221" s="540"/>
      <c r="AD1221" s="540"/>
      <c r="AE1221" s="540"/>
      <c r="AN1221" s="641" t="str">
        <f t="shared" si="503"/>
        <v>revisar</v>
      </c>
      <c r="AO1221" s="641" t="str">
        <f t="shared" si="504"/>
        <v>ok</v>
      </c>
      <c r="AP1221" s="641" t="str">
        <f t="shared" si="505"/>
        <v>ok</v>
      </c>
      <c r="AQ1221" s="641" t="str">
        <f t="shared" si="506"/>
        <v>ok</v>
      </c>
      <c r="AR1221" s="641" t="str">
        <f t="shared" si="507"/>
        <v>ok</v>
      </c>
      <c r="AS1221" s="641" t="str">
        <f t="shared" si="508"/>
        <v>ok</v>
      </c>
      <c r="AT1221" s="641" t="str">
        <f t="shared" si="509"/>
        <v>ok</v>
      </c>
      <c r="AU1221" s="641" t="str">
        <f t="shared" si="510"/>
        <v>ok</v>
      </c>
      <c r="AV1221" s="641" t="str">
        <f t="shared" si="511"/>
        <v>ok</v>
      </c>
      <c r="AW1221" s="641" t="str">
        <f t="shared" si="512"/>
        <v>ok</v>
      </c>
      <c r="AX1221" s="641" t="str">
        <f t="shared" si="513"/>
        <v>ok</v>
      </c>
      <c r="AY1221" s="641" t="str">
        <f t="shared" si="514"/>
        <v>ok</v>
      </c>
      <c r="AZ1221" s="641" t="str">
        <f t="shared" si="515"/>
        <v>ok</v>
      </c>
      <c r="BA1221" s="641" t="str">
        <f t="shared" si="516"/>
        <v>ok</v>
      </c>
      <c r="BB1221" s="641" t="str">
        <f t="shared" si="517"/>
        <v>ok</v>
      </c>
      <c r="BC1221" s="641" t="str">
        <f t="shared" si="518"/>
        <v>ok</v>
      </c>
      <c r="BD1221" s="641"/>
    </row>
    <row r="1222" spans="1:56" s="559" customFormat="1" ht="12.75" hidden="1" customHeight="1">
      <c r="A1222" s="34"/>
      <c r="B1222" s="35">
        <f t="shared" si="502"/>
        <v>0</v>
      </c>
      <c r="C1222" s="34"/>
      <c r="D1222" s="253" t="s">
        <v>1621</v>
      </c>
      <c r="E1222" s="242"/>
      <c r="F1222" s="248"/>
      <c r="G1222" s="80"/>
      <c r="H1222" s="81"/>
      <c r="I1222" s="245"/>
      <c r="J1222" s="263"/>
      <c r="K1222" s="263"/>
      <c r="L1222" s="263"/>
      <c r="M1222" s="685"/>
      <c r="N1222" s="686"/>
      <c r="O1222" s="687"/>
      <c r="P1222" s="687"/>
      <c r="Q1222" s="687"/>
      <c r="R1222" s="687"/>
      <c r="S1222" s="688"/>
      <c r="T1222" s="268"/>
      <c r="U1222" s="539"/>
      <c r="V1222" s="299" t="str">
        <f t="shared" si="500"/>
        <v>22.37</v>
      </c>
      <c r="W1222" s="299">
        <f t="shared" si="501"/>
        <v>0</v>
      </c>
      <c r="X1222" s="268"/>
      <c r="Y1222" s="268"/>
      <c r="Z1222" s="268"/>
      <c r="AA1222" s="268"/>
      <c r="AB1222" s="533"/>
      <c r="AC1222" s="540"/>
      <c r="AD1222" s="540"/>
      <c r="AE1222" s="540"/>
      <c r="AN1222" s="641" t="str">
        <f t="shared" si="503"/>
        <v>revisar</v>
      </c>
      <c r="AO1222" s="641" t="str">
        <f t="shared" si="504"/>
        <v>ok</v>
      </c>
      <c r="AP1222" s="641" t="str">
        <f t="shared" si="505"/>
        <v>ok</v>
      </c>
      <c r="AQ1222" s="641" t="str">
        <f t="shared" si="506"/>
        <v>ok</v>
      </c>
      <c r="AR1222" s="641" t="str">
        <f t="shared" si="507"/>
        <v>ok</v>
      </c>
      <c r="AS1222" s="641" t="str">
        <f t="shared" si="508"/>
        <v>ok</v>
      </c>
      <c r="AT1222" s="641" t="str">
        <f t="shared" si="509"/>
        <v>ok</v>
      </c>
      <c r="AU1222" s="641" t="str">
        <f t="shared" si="510"/>
        <v>ok</v>
      </c>
      <c r="AV1222" s="641" t="str">
        <f t="shared" si="511"/>
        <v>ok</v>
      </c>
      <c r="AW1222" s="641" t="str">
        <f t="shared" si="512"/>
        <v>ok</v>
      </c>
      <c r="AX1222" s="641" t="str">
        <f t="shared" si="513"/>
        <v>ok</v>
      </c>
      <c r="AY1222" s="641" t="str">
        <f t="shared" si="514"/>
        <v>ok</v>
      </c>
      <c r="AZ1222" s="641" t="str">
        <f t="shared" si="515"/>
        <v>ok</v>
      </c>
      <c r="BA1222" s="641" t="str">
        <f t="shared" si="516"/>
        <v>ok</v>
      </c>
      <c r="BB1222" s="641" t="str">
        <f t="shared" si="517"/>
        <v>ok</v>
      </c>
      <c r="BC1222" s="641" t="str">
        <f t="shared" si="518"/>
        <v>ok</v>
      </c>
      <c r="BD1222" s="641"/>
    </row>
    <row r="1223" spans="1:56" s="559" customFormat="1" ht="12.75" hidden="1" customHeight="1">
      <c r="A1223" s="34"/>
      <c r="B1223" s="35">
        <f t="shared" si="502"/>
        <v>0</v>
      </c>
      <c r="C1223" s="34"/>
      <c r="D1223" s="250" t="s">
        <v>1622</v>
      </c>
      <c r="E1223" s="242"/>
      <c r="F1223" s="248"/>
      <c r="G1223" s="80"/>
      <c r="H1223" s="81"/>
      <c r="I1223" s="245"/>
      <c r="J1223" s="263"/>
      <c r="K1223" s="263"/>
      <c r="L1223" s="263"/>
      <c r="M1223" s="685"/>
      <c r="N1223" s="686"/>
      <c r="O1223" s="687"/>
      <c r="P1223" s="687"/>
      <c r="Q1223" s="687"/>
      <c r="R1223" s="687"/>
      <c r="S1223" s="688"/>
      <c r="T1223" s="268"/>
      <c r="U1223" s="539"/>
      <c r="V1223" s="299" t="str">
        <f t="shared" si="500"/>
        <v>22.38</v>
      </c>
      <c r="W1223" s="299">
        <f t="shared" si="501"/>
        <v>0</v>
      </c>
      <c r="X1223" s="268"/>
      <c r="Y1223" s="268"/>
      <c r="Z1223" s="268"/>
      <c r="AA1223" s="268"/>
      <c r="AB1223" s="533"/>
      <c r="AC1223" s="540"/>
      <c r="AD1223" s="540"/>
      <c r="AE1223" s="540"/>
      <c r="AN1223" s="641" t="str">
        <f t="shared" si="503"/>
        <v>revisar</v>
      </c>
      <c r="AO1223" s="641" t="str">
        <f t="shared" si="504"/>
        <v>ok</v>
      </c>
      <c r="AP1223" s="641" t="str">
        <f t="shared" si="505"/>
        <v>ok</v>
      </c>
      <c r="AQ1223" s="641" t="str">
        <f t="shared" si="506"/>
        <v>ok</v>
      </c>
      <c r="AR1223" s="641" t="str">
        <f t="shared" si="507"/>
        <v>ok</v>
      </c>
      <c r="AS1223" s="641" t="str">
        <f t="shared" si="508"/>
        <v>ok</v>
      </c>
      <c r="AT1223" s="641" t="str">
        <f t="shared" si="509"/>
        <v>ok</v>
      </c>
      <c r="AU1223" s="641" t="str">
        <f t="shared" si="510"/>
        <v>ok</v>
      </c>
      <c r="AV1223" s="641" t="str">
        <f t="shared" si="511"/>
        <v>ok</v>
      </c>
      <c r="AW1223" s="641" t="str">
        <f t="shared" si="512"/>
        <v>ok</v>
      </c>
      <c r="AX1223" s="641" t="str">
        <f t="shared" si="513"/>
        <v>ok</v>
      </c>
      <c r="AY1223" s="641" t="str">
        <f t="shared" si="514"/>
        <v>ok</v>
      </c>
      <c r="AZ1223" s="641" t="str">
        <f t="shared" si="515"/>
        <v>ok</v>
      </c>
      <c r="BA1223" s="641" t="str">
        <f t="shared" si="516"/>
        <v>ok</v>
      </c>
      <c r="BB1223" s="641" t="str">
        <f t="shared" si="517"/>
        <v>ok</v>
      </c>
      <c r="BC1223" s="641" t="str">
        <f t="shared" si="518"/>
        <v>ok</v>
      </c>
      <c r="BD1223" s="641"/>
    </row>
    <row r="1224" spans="1:56" s="559" customFormat="1" ht="12.75" hidden="1" customHeight="1">
      <c r="A1224" s="34"/>
      <c r="B1224" s="35">
        <f t="shared" si="502"/>
        <v>0</v>
      </c>
      <c r="C1224" s="34"/>
      <c r="D1224" s="253" t="s">
        <v>1623</v>
      </c>
      <c r="E1224" s="242"/>
      <c r="F1224" s="248"/>
      <c r="G1224" s="80"/>
      <c r="H1224" s="81"/>
      <c r="I1224" s="245"/>
      <c r="J1224" s="263"/>
      <c r="K1224" s="263"/>
      <c r="L1224" s="263"/>
      <c r="M1224" s="685"/>
      <c r="N1224" s="686"/>
      <c r="O1224" s="687"/>
      <c r="P1224" s="687"/>
      <c r="Q1224" s="687"/>
      <c r="R1224" s="687"/>
      <c r="S1224" s="688"/>
      <c r="T1224" s="268"/>
      <c r="U1224" s="539"/>
      <c r="V1224" s="299" t="str">
        <f t="shared" si="500"/>
        <v>22.39</v>
      </c>
      <c r="W1224" s="299">
        <f t="shared" si="501"/>
        <v>0</v>
      </c>
      <c r="X1224" s="268"/>
      <c r="Y1224" s="268"/>
      <c r="Z1224" s="268"/>
      <c r="AA1224" s="268"/>
      <c r="AB1224" s="533"/>
      <c r="AC1224" s="540"/>
      <c r="AD1224" s="540"/>
      <c r="AE1224" s="540"/>
      <c r="AN1224" s="641" t="str">
        <f t="shared" si="503"/>
        <v>revisar</v>
      </c>
      <c r="AO1224" s="641" t="str">
        <f t="shared" si="504"/>
        <v>ok</v>
      </c>
      <c r="AP1224" s="641" t="str">
        <f t="shared" si="505"/>
        <v>ok</v>
      </c>
      <c r="AQ1224" s="641" t="str">
        <f t="shared" si="506"/>
        <v>ok</v>
      </c>
      <c r="AR1224" s="641" t="str">
        <f t="shared" si="507"/>
        <v>ok</v>
      </c>
      <c r="AS1224" s="641" t="str">
        <f t="shared" si="508"/>
        <v>ok</v>
      </c>
      <c r="AT1224" s="641" t="str">
        <f t="shared" si="509"/>
        <v>ok</v>
      </c>
      <c r="AU1224" s="641" t="str">
        <f t="shared" si="510"/>
        <v>ok</v>
      </c>
      <c r="AV1224" s="641" t="str">
        <f t="shared" si="511"/>
        <v>ok</v>
      </c>
      <c r="AW1224" s="641" t="str">
        <f t="shared" si="512"/>
        <v>ok</v>
      </c>
      <c r="AX1224" s="641" t="str">
        <f t="shared" si="513"/>
        <v>ok</v>
      </c>
      <c r="AY1224" s="641" t="str">
        <f t="shared" si="514"/>
        <v>ok</v>
      </c>
      <c r="AZ1224" s="641" t="str">
        <f t="shared" si="515"/>
        <v>ok</v>
      </c>
      <c r="BA1224" s="641" t="str">
        <f t="shared" si="516"/>
        <v>ok</v>
      </c>
      <c r="BB1224" s="641" t="str">
        <f t="shared" si="517"/>
        <v>ok</v>
      </c>
      <c r="BC1224" s="641" t="str">
        <f t="shared" si="518"/>
        <v>ok</v>
      </c>
      <c r="BD1224" s="641"/>
    </row>
    <row r="1225" spans="1:56" s="559" customFormat="1" ht="12.75" hidden="1" customHeight="1">
      <c r="A1225" s="34"/>
      <c r="B1225" s="35">
        <f t="shared" si="502"/>
        <v>0</v>
      </c>
      <c r="C1225" s="34"/>
      <c r="D1225" s="250" t="s">
        <v>1624</v>
      </c>
      <c r="E1225" s="242"/>
      <c r="F1225" s="248"/>
      <c r="G1225" s="80"/>
      <c r="H1225" s="81"/>
      <c r="I1225" s="245"/>
      <c r="J1225" s="263"/>
      <c r="K1225" s="263"/>
      <c r="L1225" s="263"/>
      <c r="M1225" s="685"/>
      <c r="N1225" s="686"/>
      <c r="O1225" s="687"/>
      <c r="P1225" s="687"/>
      <c r="Q1225" s="687"/>
      <c r="R1225" s="687"/>
      <c r="S1225" s="688"/>
      <c r="T1225" s="268"/>
      <c r="U1225" s="539"/>
      <c r="V1225" s="299" t="str">
        <f t="shared" si="500"/>
        <v>22.40</v>
      </c>
      <c r="W1225" s="299">
        <f t="shared" si="501"/>
        <v>0</v>
      </c>
      <c r="X1225" s="268"/>
      <c r="Y1225" s="268"/>
      <c r="Z1225" s="268"/>
      <c r="AA1225" s="268"/>
      <c r="AB1225" s="533"/>
      <c r="AC1225" s="540"/>
      <c r="AD1225" s="540"/>
      <c r="AE1225" s="540"/>
      <c r="AN1225" s="641" t="str">
        <f t="shared" si="503"/>
        <v>revisar</v>
      </c>
      <c r="AO1225" s="641" t="str">
        <f t="shared" si="504"/>
        <v>ok</v>
      </c>
      <c r="AP1225" s="641" t="str">
        <f t="shared" si="505"/>
        <v>ok</v>
      </c>
      <c r="AQ1225" s="641" t="str">
        <f t="shared" si="506"/>
        <v>ok</v>
      </c>
      <c r="AR1225" s="641" t="str">
        <f t="shared" si="507"/>
        <v>ok</v>
      </c>
      <c r="AS1225" s="641" t="str">
        <f t="shared" si="508"/>
        <v>ok</v>
      </c>
      <c r="AT1225" s="641" t="str">
        <f t="shared" si="509"/>
        <v>ok</v>
      </c>
      <c r="AU1225" s="641" t="str">
        <f t="shared" si="510"/>
        <v>ok</v>
      </c>
      <c r="AV1225" s="641" t="str">
        <f t="shared" si="511"/>
        <v>ok</v>
      </c>
      <c r="AW1225" s="641" t="str">
        <f t="shared" si="512"/>
        <v>ok</v>
      </c>
      <c r="AX1225" s="641" t="str">
        <f t="shared" si="513"/>
        <v>ok</v>
      </c>
      <c r="AY1225" s="641" t="str">
        <f t="shared" si="514"/>
        <v>ok</v>
      </c>
      <c r="AZ1225" s="641" t="str">
        <f t="shared" si="515"/>
        <v>ok</v>
      </c>
      <c r="BA1225" s="641" t="str">
        <f t="shared" si="516"/>
        <v>ok</v>
      </c>
      <c r="BB1225" s="641" t="str">
        <f t="shared" si="517"/>
        <v>ok</v>
      </c>
      <c r="BC1225" s="641" t="str">
        <f t="shared" si="518"/>
        <v>ok</v>
      </c>
      <c r="BD1225" s="641"/>
    </row>
    <row r="1226" spans="1:56" s="559" customFormat="1" ht="12.75" hidden="1" customHeight="1">
      <c r="A1226" s="34"/>
      <c r="B1226" s="35">
        <f t="shared" si="502"/>
        <v>0</v>
      </c>
      <c r="C1226" s="34"/>
      <c r="D1226" s="253" t="s">
        <v>1625</v>
      </c>
      <c r="E1226" s="242"/>
      <c r="F1226" s="248"/>
      <c r="G1226" s="80"/>
      <c r="H1226" s="81"/>
      <c r="I1226" s="245"/>
      <c r="J1226" s="263"/>
      <c r="K1226" s="263"/>
      <c r="L1226" s="263"/>
      <c r="M1226" s="685"/>
      <c r="N1226" s="686"/>
      <c r="O1226" s="687"/>
      <c r="P1226" s="687"/>
      <c r="Q1226" s="687"/>
      <c r="R1226" s="687"/>
      <c r="S1226" s="688"/>
      <c r="T1226" s="268"/>
      <c r="U1226" s="539"/>
      <c r="V1226" s="299" t="str">
        <f t="shared" si="500"/>
        <v>22.41</v>
      </c>
      <c r="W1226" s="299">
        <f t="shared" si="501"/>
        <v>0</v>
      </c>
      <c r="X1226" s="268"/>
      <c r="Y1226" s="268"/>
      <c r="Z1226" s="268"/>
      <c r="AA1226" s="268"/>
      <c r="AB1226" s="533"/>
      <c r="AC1226" s="540"/>
      <c r="AD1226" s="540"/>
      <c r="AE1226" s="540"/>
      <c r="AN1226" s="641" t="str">
        <f t="shared" si="503"/>
        <v>revisar</v>
      </c>
      <c r="AO1226" s="641" t="str">
        <f t="shared" si="504"/>
        <v>ok</v>
      </c>
      <c r="AP1226" s="641" t="str">
        <f t="shared" si="505"/>
        <v>ok</v>
      </c>
      <c r="AQ1226" s="641" t="str">
        <f t="shared" si="506"/>
        <v>ok</v>
      </c>
      <c r="AR1226" s="641" t="str">
        <f t="shared" si="507"/>
        <v>ok</v>
      </c>
      <c r="AS1226" s="641" t="str">
        <f t="shared" si="508"/>
        <v>ok</v>
      </c>
      <c r="AT1226" s="641" t="str">
        <f t="shared" si="509"/>
        <v>ok</v>
      </c>
      <c r="AU1226" s="641" t="str">
        <f t="shared" si="510"/>
        <v>ok</v>
      </c>
      <c r="AV1226" s="641" t="str">
        <f t="shared" si="511"/>
        <v>ok</v>
      </c>
      <c r="AW1226" s="641" t="str">
        <f t="shared" si="512"/>
        <v>ok</v>
      </c>
      <c r="AX1226" s="641" t="str">
        <f t="shared" si="513"/>
        <v>ok</v>
      </c>
      <c r="AY1226" s="641" t="str">
        <f t="shared" si="514"/>
        <v>ok</v>
      </c>
      <c r="AZ1226" s="641" t="str">
        <f t="shared" si="515"/>
        <v>ok</v>
      </c>
      <c r="BA1226" s="641" t="str">
        <f t="shared" si="516"/>
        <v>ok</v>
      </c>
      <c r="BB1226" s="641" t="str">
        <f t="shared" si="517"/>
        <v>ok</v>
      </c>
      <c r="BC1226" s="641" t="str">
        <f t="shared" si="518"/>
        <v>ok</v>
      </c>
      <c r="BD1226" s="641"/>
    </row>
    <row r="1227" spans="1:56" s="559" customFormat="1" ht="12.75" hidden="1" customHeight="1">
      <c r="A1227" s="34"/>
      <c r="B1227" s="35">
        <f t="shared" si="502"/>
        <v>0</v>
      </c>
      <c r="C1227" s="34"/>
      <c r="D1227" s="250" t="s">
        <v>1626</v>
      </c>
      <c r="E1227" s="242"/>
      <c r="F1227" s="248"/>
      <c r="G1227" s="80"/>
      <c r="H1227" s="81"/>
      <c r="I1227" s="245"/>
      <c r="J1227" s="263"/>
      <c r="K1227" s="263"/>
      <c r="L1227" s="263"/>
      <c r="M1227" s="685"/>
      <c r="N1227" s="686"/>
      <c r="O1227" s="687"/>
      <c r="P1227" s="687"/>
      <c r="Q1227" s="687"/>
      <c r="R1227" s="687"/>
      <c r="S1227" s="688"/>
      <c r="T1227" s="268"/>
      <c r="U1227" s="539"/>
      <c r="V1227" s="299" t="str">
        <f t="shared" si="500"/>
        <v>22.42</v>
      </c>
      <c r="W1227" s="299">
        <f t="shared" si="501"/>
        <v>0</v>
      </c>
      <c r="X1227" s="268"/>
      <c r="Y1227" s="268"/>
      <c r="Z1227" s="268"/>
      <c r="AA1227" s="268"/>
      <c r="AB1227" s="533"/>
      <c r="AC1227" s="540"/>
      <c r="AD1227" s="540"/>
      <c r="AE1227" s="540"/>
      <c r="AN1227" s="641" t="str">
        <f t="shared" si="503"/>
        <v>revisar</v>
      </c>
      <c r="AO1227" s="641" t="str">
        <f t="shared" si="504"/>
        <v>ok</v>
      </c>
      <c r="AP1227" s="641" t="str">
        <f t="shared" si="505"/>
        <v>ok</v>
      </c>
      <c r="AQ1227" s="641" t="str">
        <f t="shared" si="506"/>
        <v>ok</v>
      </c>
      <c r="AR1227" s="641" t="str">
        <f t="shared" si="507"/>
        <v>ok</v>
      </c>
      <c r="AS1227" s="641" t="str">
        <f t="shared" si="508"/>
        <v>ok</v>
      </c>
      <c r="AT1227" s="641" t="str">
        <f t="shared" si="509"/>
        <v>ok</v>
      </c>
      <c r="AU1227" s="641" t="str">
        <f t="shared" si="510"/>
        <v>ok</v>
      </c>
      <c r="AV1227" s="641" t="str">
        <f t="shared" si="511"/>
        <v>ok</v>
      </c>
      <c r="AW1227" s="641" t="str">
        <f t="shared" si="512"/>
        <v>ok</v>
      </c>
      <c r="AX1227" s="641" t="str">
        <f t="shared" si="513"/>
        <v>ok</v>
      </c>
      <c r="AY1227" s="641" t="str">
        <f t="shared" si="514"/>
        <v>ok</v>
      </c>
      <c r="AZ1227" s="641" t="str">
        <f t="shared" si="515"/>
        <v>ok</v>
      </c>
      <c r="BA1227" s="641" t="str">
        <f t="shared" si="516"/>
        <v>ok</v>
      </c>
      <c r="BB1227" s="641" t="str">
        <f t="shared" si="517"/>
        <v>ok</v>
      </c>
      <c r="BC1227" s="641" t="str">
        <f t="shared" si="518"/>
        <v>ok</v>
      </c>
      <c r="BD1227" s="641"/>
    </row>
    <row r="1228" spans="1:56" s="559" customFormat="1" ht="12.75" hidden="1" customHeight="1">
      <c r="A1228" s="34"/>
      <c r="B1228" s="35">
        <f t="shared" si="502"/>
        <v>0</v>
      </c>
      <c r="C1228" s="34"/>
      <c r="D1228" s="253" t="s">
        <v>1627</v>
      </c>
      <c r="E1228" s="242"/>
      <c r="F1228" s="248"/>
      <c r="G1228" s="80"/>
      <c r="H1228" s="81"/>
      <c r="I1228" s="245"/>
      <c r="J1228" s="263"/>
      <c r="K1228" s="263"/>
      <c r="L1228" s="263"/>
      <c r="M1228" s="685"/>
      <c r="N1228" s="686"/>
      <c r="O1228" s="687"/>
      <c r="P1228" s="687"/>
      <c r="Q1228" s="687"/>
      <c r="R1228" s="687"/>
      <c r="S1228" s="688"/>
      <c r="T1228" s="268"/>
      <c r="U1228" s="539"/>
      <c r="V1228" s="299" t="str">
        <f t="shared" si="500"/>
        <v>22.43</v>
      </c>
      <c r="W1228" s="299">
        <f t="shared" si="501"/>
        <v>0</v>
      </c>
      <c r="X1228" s="268"/>
      <c r="Y1228" s="268"/>
      <c r="Z1228" s="268"/>
      <c r="AA1228" s="268"/>
      <c r="AB1228" s="533"/>
      <c r="AC1228" s="540"/>
      <c r="AD1228" s="540"/>
      <c r="AE1228" s="540"/>
      <c r="AN1228" s="641" t="str">
        <f t="shared" si="503"/>
        <v>revisar</v>
      </c>
      <c r="AO1228" s="641" t="str">
        <f t="shared" si="504"/>
        <v>ok</v>
      </c>
      <c r="AP1228" s="641" t="str">
        <f t="shared" si="505"/>
        <v>ok</v>
      </c>
      <c r="AQ1228" s="641" t="str">
        <f t="shared" si="506"/>
        <v>ok</v>
      </c>
      <c r="AR1228" s="641" t="str">
        <f t="shared" si="507"/>
        <v>ok</v>
      </c>
      <c r="AS1228" s="641" t="str">
        <f t="shared" si="508"/>
        <v>ok</v>
      </c>
      <c r="AT1228" s="641" t="str">
        <f t="shared" si="509"/>
        <v>ok</v>
      </c>
      <c r="AU1228" s="641" t="str">
        <f t="shared" si="510"/>
        <v>ok</v>
      </c>
      <c r="AV1228" s="641" t="str">
        <f t="shared" si="511"/>
        <v>ok</v>
      </c>
      <c r="AW1228" s="641" t="str">
        <f t="shared" si="512"/>
        <v>ok</v>
      </c>
      <c r="AX1228" s="641" t="str">
        <f t="shared" si="513"/>
        <v>ok</v>
      </c>
      <c r="AY1228" s="641" t="str">
        <f t="shared" si="514"/>
        <v>ok</v>
      </c>
      <c r="AZ1228" s="641" t="str">
        <f t="shared" si="515"/>
        <v>ok</v>
      </c>
      <c r="BA1228" s="641" t="str">
        <f t="shared" si="516"/>
        <v>ok</v>
      </c>
      <c r="BB1228" s="641" t="str">
        <f t="shared" si="517"/>
        <v>ok</v>
      </c>
      <c r="BC1228" s="641" t="str">
        <f t="shared" si="518"/>
        <v>ok</v>
      </c>
      <c r="BD1228" s="641"/>
    </row>
    <row r="1229" spans="1:56" s="559" customFormat="1" ht="12.75" hidden="1" customHeight="1">
      <c r="A1229" s="34"/>
      <c r="B1229" s="35">
        <f t="shared" si="502"/>
        <v>0</v>
      </c>
      <c r="C1229" s="34"/>
      <c r="D1229" s="250" t="s">
        <v>1628</v>
      </c>
      <c r="E1229" s="242"/>
      <c r="F1229" s="248"/>
      <c r="G1229" s="80"/>
      <c r="H1229" s="81"/>
      <c r="I1229" s="245"/>
      <c r="J1229" s="263"/>
      <c r="K1229" s="263"/>
      <c r="L1229" s="263"/>
      <c r="M1229" s="685"/>
      <c r="N1229" s="686"/>
      <c r="O1229" s="687"/>
      <c r="P1229" s="687"/>
      <c r="Q1229" s="687"/>
      <c r="R1229" s="687"/>
      <c r="S1229" s="688"/>
      <c r="T1229" s="268"/>
      <c r="U1229" s="539"/>
      <c r="V1229" s="299" t="str">
        <f t="shared" si="500"/>
        <v>22.44</v>
      </c>
      <c r="W1229" s="299">
        <f t="shared" si="501"/>
        <v>0</v>
      </c>
      <c r="X1229" s="268"/>
      <c r="Y1229" s="268"/>
      <c r="Z1229" s="268"/>
      <c r="AA1229" s="268"/>
      <c r="AB1229" s="533"/>
      <c r="AC1229" s="540"/>
      <c r="AD1229" s="540"/>
      <c r="AE1229" s="540"/>
      <c r="AN1229" s="641" t="str">
        <f t="shared" si="503"/>
        <v>revisar</v>
      </c>
      <c r="AO1229" s="641" t="str">
        <f t="shared" si="504"/>
        <v>ok</v>
      </c>
      <c r="AP1229" s="641" t="str">
        <f t="shared" si="505"/>
        <v>ok</v>
      </c>
      <c r="AQ1229" s="641" t="str">
        <f t="shared" si="506"/>
        <v>ok</v>
      </c>
      <c r="AR1229" s="641" t="str">
        <f t="shared" si="507"/>
        <v>ok</v>
      </c>
      <c r="AS1229" s="641" t="str">
        <f t="shared" si="508"/>
        <v>ok</v>
      </c>
      <c r="AT1229" s="641" t="str">
        <f t="shared" si="509"/>
        <v>ok</v>
      </c>
      <c r="AU1229" s="641" t="str">
        <f t="shared" si="510"/>
        <v>ok</v>
      </c>
      <c r="AV1229" s="641" t="str">
        <f t="shared" si="511"/>
        <v>ok</v>
      </c>
      <c r="AW1229" s="641" t="str">
        <f t="shared" si="512"/>
        <v>ok</v>
      </c>
      <c r="AX1229" s="641" t="str">
        <f t="shared" si="513"/>
        <v>ok</v>
      </c>
      <c r="AY1229" s="641" t="str">
        <f t="shared" si="514"/>
        <v>ok</v>
      </c>
      <c r="AZ1229" s="641" t="str">
        <f t="shared" si="515"/>
        <v>ok</v>
      </c>
      <c r="BA1229" s="641" t="str">
        <f t="shared" si="516"/>
        <v>ok</v>
      </c>
      <c r="BB1229" s="641" t="str">
        <f t="shared" si="517"/>
        <v>ok</v>
      </c>
      <c r="BC1229" s="641" t="str">
        <f t="shared" si="518"/>
        <v>ok</v>
      </c>
      <c r="BD1229" s="641"/>
    </row>
    <row r="1230" spans="1:56" s="559" customFormat="1" ht="12.75" hidden="1" customHeight="1">
      <c r="A1230" s="34"/>
      <c r="B1230" s="35">
        <f t="shared" si="502"/>
        <v>0</v>
      </c>
      <c r="C1230" s="34"/>
      <c r="D1230" s="253" t="s">
        <v>1629</v>
      </c>
      <c r="E1230" s="242"/>
      <c r="F1230" s="248"/>
      <c r="G1230" s="80"/>
      <c r="H1230" s="81"/>
      <c r="I1230" s="245"/>
      <c r="J1230" s="263"/>
      <c r="K1230" s="263"/>
      <c r="L1230" s="263"/>
      <c r="M1230" s="685"/>
      <c r="N1230" s="686"/>
      <c r="O1230" s="687"/>
      <c r="P1230" s="687"/>
      <c r="Q1230" s="687"/>
      <c r="R1230" s="687"/>
      <c r="S1230" s="688"/>
      <c r="T1230" s="268"/>
      <c r="U1230" s="539"/>
      <c r="V1230" s="299" t="str">
        <f t="shared" si="500"/>
        <v>22.45</v>
      </c>
      <c r="W1230" s="299">
        <f t="shared" si="501"/>
        <v>0</v>
      </c>
      <c r="X1230" s="268"/>
      <c r="Y1230" s="268"/>
      <c r="Z1230" s="268"/>
      <c r="AA1230" s="268"/>
      <c r="AB1230" s="533"/>
      <c r="AC1230" s="540"/>
      <c r="AD1230" s="540"/>
      <c r="AE1230" s="540"/>
      <c r="AN1230" s="641" t="str">
        <f t="shared" si="503"/>
        <v>revisar</v>
      </c>
      <c r="AO1230" s="641" t="str">
        <f t="shared" si="504"/>
        <v>ok</v>
      </c>
      <c r="AP1230" s="641" t="str">
        <f t="shared" si="505"/>
        <v>ok</v>
      </c>
      <c r="AQ1230" s="641" t="str">
        <f t="shared" si="506"/>
        <v>ok</v>
      </c>
      <c r="AR1230" s="641" t="str">
        <f t="shared" si="507"/>
        <v>ok</v>
      </c>
      <c r="AS1230" s="641" t="str">
        <f t="shared" si="508"/>
        <v>ok</v>
      </c>
      <c r="AT1230" s="641" t="str">
        <f t="shared" si="509"/>
        <v>ok</v>
      </c>
      <c r="AU1230" s="641" t="str">
        <f t="shared" si="510"/>
        <v>ok</v>
      </c>
      <c r="AV1230" s="641" t="str">
        <f t="shared" si="511"/>
        <v>ok</v>
      </c>
      <c r="AW1230" s="641" t="str">
        <f t="shared" si="512"/>
        <v>ok</v>
      </c>
      <c r="AX1230" s="641" t="str">
        <f t="shared" si="513"/>
        <v>ok</v>
      </c>
      <c r="AY1230" s="641" t="str">
        <f t="shared" si="514"/>
        <v>ok</v>
      </c>
      <c r="AZ1230" s="641" t="str">
        <f t="shared" si="515"/>
        <v>ok</v>
      </c>
      <c r="BA1230" s="641" t="str">
        <f t="shared" si="516"/>
        <v>ok</v>
      </c>
      <c r="BB1230" s="641" t="str">
        <f t="shared" si="517"/>
        <v>ok</v>
      </c>
      <c r="BC1230" s="641" t="str">
        <f t="shared" si="518"/>
        <v>ok</v>
      </c>
      <c r="BD1230" s="641"/>
    </row>
    <row r="1231" spans="1:56" s="559" customFormat="1" ht="12.75" hidden="1" customHeight="1">
      <c r="A1231" s="34"/>
      <c r="B1231" s="35">
        <f t="shared" si="502"/>
        <v>0</v>
      </c>
      <c r="C1231" s="34"/>
      <c r="D1231" s="250" t="s">
        <v>1630</v>
      </c>
      <c r="E1231" s="242"/>
      <c r="F1231" s="248"/>
      <c r="G1231" s="80"/>
      <c r="H1231" s="81"/>
      <c r="I1231" s="245"/>
      <c r="J1231" s="263"/>
      <c r="K1231" s="263"/>
      <c r="L1231" s="263"/>
      <c r="M1231" s="685"/>
      <c r="N1231" s="686"/>
      <c r="O1231" s="687"/>
      <c r="P1231" s="687"/>
      <c r="Q1231" s="687"/>
      <c r="R1231" s="687"/>
      <c r="S1231" s="688"/>
      <c r="T1231" s="268"/>
      <c r="U1231" s="539"/>
      <c r="V1231" s="299" t="str">
        <f t="shared" si="500"/>
        <v>22.46</v>
      </c>
      <c r="W1231" s="299">
        <f t="shared" si="501"/>
        <v>0</v>
      </c>
      <c r="X1231" s="268"/>
      <c r="Y1231" s="268"/>
      <c r="Z1231" s="268"/>
      <c r="AA1231" s="268"/>
      <c r="AB1231" s="533"/>
      <c r="AC1231" s="540"/>
      <c r="AD1231" s="540"/>
      <c r="AE1231" s="540"/>
      <c r="AN1231" s="641" t="str">
        <f t="shared" si="503"/>
        <v>revisar</v>
      </c>
      <c r="AO1231" s="641" t="str">
        <f t="shared" si="504"/>
        <v>ok</v>
      </c>
      <c r="AP1231" s="641" t="str">
        <f t="shared" si="505"/>
        <v>ok</v>
      </c>
      <c r="AQ1231" s="641" t="str">
        <f t="shared" si="506"/>
        <v>ok</v>
      </c>
      <c r="AR1231" s="641" t="str">
        <f t="shared" si="507"/>
        <v>ok</v>
      </c>
      <c r="AS1231" s="641" t="str">
        <f t="shared" si="508"/>
        <v>ok</v>
      </c>
      <c r="AT1231" s="641" t="str">
        <f t="shared" si="509"/>
        <v>ok</v>
      </c>
      <c r="AU1231" s="641" t="str">
        <f t="shared" si="510"/>
        <v>ok</v>
      </c>
      <c r="AV1231" s="641" t="str">
        <f t="shared" si="511"/>
        <v>ok</v>
      </c>
      <c r="AW1231" s="641" t="str">
        <f t="shared" si="512"/>
        <v>ok</v>
      </c>
      <c r="AX1231" s="641" t="str">
        <f t="shared" si="513"/>
        <v>ok</v>
      </c>
      <c r="AY1231" s="641" t="str">
        <f t="shared" si="514"/>
        <v>ok</v>
      </c>
      <c r="AZ1231" s="641" t="str">
        <f t="shared" si="515"/>
        <v>ok</v>
      </c>
      <c r="BA1231" s="641" t="str">
        <f t="shared" si="516"/>
        <v>ok</v>
      </c>
      <c r="BB1231" s="641" t="str">
        <f t="shared" si="517"/>
        <v>ok</v>
      </c>
      <c r="BC1231" s="641" t="str">
        <f t="shared" si="518"/>
        <v>ok</v>
      </c>
      <c r="BD1231" s="641"/>
    </row>
    <row r="1232" spans="1:56" s="559" customFormat="1" ht="12.75" hidden="1" customHeight="1">
      <c r="A1232" s="34"/>
      <c r="B1232" s="35">
        <f t="shared" si="502"/>
        <v>0</v>
      </c>
      <c r="C1232" s="34"/>
      <c r="D1232" s="253" t="s">
        <v>1631</v>
      </c>
      <c r="E1232" s="242"/>
      <c r="F1232" s="248"/>
      <c r="G1232" s="80"/>
      <c r="H1232" s="81"/>
      <c r="I1232" s="245"/>
      <c r="J1232" s="263"/>
      <c r="K1232" s="263"/>
      <c r="L1232" s="263"/>
      <c r="M1232" s="685"/>
      <c r="N1232" s="686"/>
      <c r="O1232" s="687"/>
      <c r="P1232" s="687"/>
      <c r="Q1232" s="687"/>
      <c r="R1232" s="687"/>
      <c r="S1232" s="688"/>
      <c r="T1232" s="268"/>
      <c r="U1232" s="539"/>
      <c r="V1232" s="299" t="str">
        <f t="shared" si="500"/>
        <v>22.47</v>
      </c>
      <c r="W1232" s="299">
        <f t="shared" si="501"/>
        <v>0</v>
      </c>
      <c r="X1232" s="268"/>
      <c r="Y1232" s="268"/>
      <c r="Z1232" s="268"/>
      <c r="AA1232" s="268"/>
      <c r="AB1232" s="533"/>
      <c r="AC1232" s="540"/>
      <c r="AD1232" s="540"/>
      <c r="AE1232" s="540"/>
      <c r="AN1232" s="641" t="str">
        <f t="shared" si="503"/>
        <v>revisar</v>
      </c>
      <c r="AO1232" s="641" t="str">
        <f t="shared" si="504"/>
        <v>ok</v>
      </c>
      <c r="AP1232" s="641" t="str">
        <f t="shared" si="505"/>
        <v>ok</v>
      </c>
      <c r="AQ1232" s="641" t="str">
        <f t="shared" si="506"/>
        <v>ok</v>
      </c>
      <c r="AR1232" s="641" t="str">
        <f t="shared" si="507"/>
        <v>ok</v>
      </c>
      <c r="AS1232" s="641" t="str">
        <f t="shared" si="508"/>
        <v>ok</v>
      </c>
      <c r="AT1232" s="641" t="str">
        <f t="shared" si="509"/>
        <v>ok</v>
      </c>
      <c r="AU1232" s="641" t="str">
        <f t="shared" si="510"/>
        <v>ok</v>
      </c>
      <c r="AV1232" s="641" t="str">
        <f t="shared" si="511"/>
        <v>ok</v>
      </c>
      <c r="AW1232" s="641" t="str">
        <f t="shared" si="512"/>
        <v>ok</v>
      </c>
      <c r="AX1232" s="641" t="str">
        <f t="shared" si="513"/>
        <v>ok</v>
      </c>
      <c r="AY1232" s="641" t="str">
        <f t="shared" si="514"/>
        <v>ok</v>
      </c>
      <c r="AZ1232" s="641" t="str">
        <f t="shared" si="515"/>
        <v>ok</v>
      </c>
      <c r="BA1232" s="641" t="str">
        <f t="shared" si="516"/>
        <v>ok</v>
      </c>
      <c r="BB1232" s="641" t="str">
        <f t="shared" si="517"/>
        <v>ok</v>
      </c>
      <c r="BC1232" s="641" t="str">
        <f t="shared" si="518"/>
        <v>ok</v>
      </c>
      <c r="BD1232" s="641"/>
    </row>
    <row r="1233" spans="1:56" s="559" customFormat="1" ht="12.75" hidden="1" customHeight="1">
      <c r="A1233" s="34"/>
      <c r="B1233" s="35">
        <f t="shared" si="502"/>
        <v>0</v>
      </c>
      <c r="C1233" s="34"/>
      <c r="D1233" s="250" t="s">
        <v>1632</v>
      </c>
      <c r="E1233" s="242"/>
      <c r="F1233" s="248"/>
      <c r="G1233" s="80"/>
      <c r="H1233" s="81"/>
      <c r="I1233" s="245"/>
      <c r="J1233" s="263"/>
      <c r="K1233" s="263"/>
      <c r="L1233" s="263"/>
      <c r="M1233" s="685"/>
      <c r="N1233" s="686"/>
      <c r="O1233" s="687"/>
      <c r="P1233" s="687"/>
      <c r="Q1233" s="687"/>
      <c r="R1233" s="687"/>
      <c r="S1233" s="688"/>
      <c r="T1233" s="268"/>
      <c r="U1233" s="539"/>
      <c r="V1233" s="299" t="str">
        <f t="shared" si="500"/>
        <v>22.48</v>
      </c>
      <c r="W1233" s="299">
        <f t="shared" si="501"/>
        <v>0</v>
      </c>
      <c r="X1233" s="268"/>
      <c r="Y1233" s="268"/>
      <c r="Z1233" s="268"/>
      <c r="AA1233" s="268"/>
      <c r="AB1233" s="533"/>
      <c r="AC1233" s="540"/>
      <c r="AD1233" s="540"/>
      <c r="AE1233" s="540"/>
      <c r="AN1233" s="641" t="str">
        <f t="shared" si="503"/>
        <v>revisar</v>
      </c>
      <c r="AO1233" s="641" t="str">
        <f t="shared" si="504"/>
        <v>ok</v>
      </c>
      <c r="AP1233" s="641" t="str">
        <f t="shared" si="505"/>
        <v>ok</v>
      </c>
      <c r="AQ1233" s="641" t="str">
        <f t="shared" si="506"/>
        <v>ok</v>
      </c>
      <c r="AR1233" s="641" t="str">
        <f t="shared" si="507"/>
        <v>ok</v>
      </c>
      <c r="AS1233" s="641" t="str">
        <f t="shared" si="508"/>
        <v>ok</v>
      </c>
      <c r="AT1233" s="641" t="str">
        <f t="shared" si="509"/>
        <v>ok</v>
      </c>
      <c r="AU1233" s="641" t="str">
        <f t="shared" si="510"/>
        <v>ok</v>
      </c>
      <c r="AV1233" s="641" t="str">
        <f t="shared" si="511"/>
        <v>ok</v>
      </c>
      <c r="AW1233" s="641" t="str">
        <f t="shared" si="512"/>
        <v>ok</v>
      </c>
      <c r="AX1233" s="641" t="str">
        <f t="shared" si="513"/>
        <v>ok</v>
      </c>
      <c r="AY1233" s="641" t="str">
        <f t="shared" si="514"/>
        <v>ok</v>
      </c>
      <c r="AZ1233" s="641" t="str">
        <f t="shared" si="515"/>
        <v>ok</v>
      </c>
      <c r="BA1233" s="641" t="str">
        <f t="shared" si="516"/>
        <v>ok</v>
      </c>
      <c r="BB1233" s="641" t="str">
        <f t="shared" si="517"/>
        <v>ok</v>
      </c>
      <c r="BC1233" s="641" t="str">
        <f t="shared" si="518"/>
        <v>ok</v>
      </c>
      <c r="BD1233" s="641"/>
    </row>
    <row r="1234" spans="1:56" s="559" customFormat="1" ht="12.75" hidden="1" customHeight="1">
      <c r="A1234" s="34"/>
      <c r="B1234" s="35">
        <f t="shared" si="502"/>
        <v>0</v>
      </c>
      <c r="C1234" s="34"/>
      <c r="D1234" s="253" t="s">
        <v>1633</v>
      </c>
      <c r="E1234" s="242"/>
      <c r="F1234" s="248"/>
      <c r="G1234" s="80"/>
      <c r="H1234" s="81"/>
      <c r="I1234" s="245"/>
      <c r="J1234" s="263"/>
      <c r="K1234" s="263"/>
      <c r="L1234" s="263"/>
      <c r="M1234" s="685"/>
      <c r="N1234" s="686"/>
      <c r="O1234" s="687"/>
      <c r="P1234" s="687"/>
      <c r="Q1234" s="687"/>
      <c r="R1234" s="687"/>
      <c r="S1234" s="688"/>
      <c r="T1234" s="268"/>
      <c r="U1234" s="539"/>
      <c r="V1234" s="299" t="str">
        <f t="shared" si="500"/>
        <v>22.49</v>
      </c>
      <c r="W1234" s="299">
        <f t="shared" si="501"/>
        <v>0</v>
      </c>
      <c r="X1234" s="268"/>
      <c r="Y1234" s="268"/>
      <c r="Z1234" s="268"/>
      <c r="AA1234" s="268"/>
      <c r="AB1234" s="533"/>
      <c r="AC1234" s="540"/>
      <c r="AD1234" s="540"/>
      <c r="AE1234" s="540"/>
      <c r="AN1234" s="641" t="str">
        <f t="shared" si="503"/>
        <v>revisar</v>
      </c>
      <c r="AO1234" s="641" t="str">
        <f t="shared" si="504"/>
        <v>ok</v>
      </c>
      <c r="AP1234" s="641" t="str">
        <f t="shared" si="505"/>
        <v>ok</v>
      </c>
      <c r="AQ1234" s="641" t="str">
        <f t="shared" si="506"/>
        <v>ok</v>
      </c>
      <c r="AR1234" s="641" t="str">
        <f t="shared" si="507"/>
        <v>ok</v>
      </c>
      <c r="AS1234" s="641" t="str">
        <f t="shared" si="508"/>
        <v>ok</v>
      </c>
      <c r="AT1234" s="641" t="str">
        <f t="shared" si="509"/>
        <v>ok</v>
      </c>
      <c r="AU1234" s="641" t="str">
        <f t="shared" si="510"/>
        <v>ok</v>
      </c>
      <c r="AV1234" s="641" t="str">
        <f t="shared" si="511"/>
        <v>ok</v>
      </c>
      <c r="AW1234" s="641" t="str">
        <f t="shared" si="512"/>
        <v>ok</v>
      </c>
      <c r="AX1234" s="641" t="str">
        <f t="shared" si="513"/>
        <v>ok</v>
      </c>
      <c r="AY1234" s="641" t="str">
        <f t="shared" si="514"/>
        <v>ok</v>
      </c>
      <c r="AZ1234" s="641" t="str">
        <f t="shared" si="515"/>
        <v>ok</v>
      </c>
      <c r="BA1234" s="641" t="str">
        <f t="shared" si="516"/>
        <v>ok</v>
      </c>
      <c r="BB1234" s="641" t="str">
        <f t="shared" si="517"/>
        <v>ok</v>
      </c>
      <c r="BC1234" s="641" t="str">
        <f t="shared" si="518"/>
        <v>ok</v>
      </c>
      <c r="BD1234" s="641"/>
    </row>
    <row r="1235" spans="1:56" s="559" customFormat="1" ht="12.75" hidden="1" customHeight="1">
      <c r="A1235" s="34"/>
      <c r="B1235" s="35">
        <f t="shared" si="502"/>
        <v>0</v>
      </c>
      <c r="C1235" s="34"/>
      <c r="D1235" s="250" t="s">
        <v>1634</v>
      </c>
      <c r="E1235" s="242"/>
      <c r="F1235" s="248"/>
      <c r="G1235" s="80"/>
      <c r="H1235" s="81"/>
      <c r="I1235" s="245"/>
      <c r="J1235" s="263"/>
      <c r="K1235" s="263"/>
      <c r="L1235" s="263"/>
      <c r="M1235" s="685"/>
      <c r="N1235" s="686"/>
      <c r="O1235" s="687"/>
      <c r="P1235" s="687"/>
      <c r="Q1235" s="687"/>
      <c r="R1235" s="687"/>
      <c r="S1235" s="688"/>
      <c r="T1235" s="268"/>
      <c r="U1235" s="539"/>
      <c r="V1235" s="299" t="str">
        <f t="shared" si="500"/>
        <v>22.50</v>
      </c>
      <c r="W1235" s="299">
        <f t="shared" si="501"/>
        <v>0</v>
      </c>
      <c r="X1235" s="268"/>
      <c r="Y1235" s="268"/>
      <c r="Z1235" s="268"/>
      <c r="AA1235" s="268"/>
      <c r="AB1235" s="533"/>
      <c r="AC1235" s="540"/>
      <c r="AD1235" s="540"/>
      <c r="AE1235" s="540"/>
      <c r="AN1235" s="641" t="str">
        <f t="shared" si="503"/>
        <v>revisar</v>
      </c>
      <c r="AO1235" s="641" t="str">
        <f t="shared" si="504"/>
        <v>ok</v>
      </c>
      <c r="AP1235" s="641" t="str">
        <f t="shared" si="505"/>
        <v>ok</v>
      </c>
      <c r="AQ1235" s="641" t="str">
        <f t="shared" si="506"/>
        <v>ok</v>
      </c>
      <c r="AR1235" s="641" t="str">
        <f t="shared" si="507"/>
        <v>ok</v>
      </c>
      <c r="AS1235" s="641" t="str">
        <f t="shared" si="508"/>
        <v>ok</v>
      </c>
      <c r="AT1235" s="641" t="str">
        <f t="shared" si="509"/>
        <v>ok</v>
      </c>
      <c r="AU1235" s="641" t="str">
        <f t="shared" si="510"/>
        <v>ok</v>
      </c>
      <c r="AV1235" s="641" t="str">
        <f t="shared" si="511"/>
        <v>ok</v>
      </c>
      <c r="AW1235" s="641" t="str">
        <f t="shared" si="512"/>
        <v>ok</v>
      </c>
      <c r="AX1235" s="641" t="str">
        <f t="shared" si="513"/>
        <v>ok</v>
      </c>
      <c r="AY1235" s="641" t="str">
        <f t="shared" si="514"/>
        <v>ok</v>
      </c>
      <c r="AZ1235" s="641" t="str">
        <f t="shared" si="515"/>
        <v>ok</v>
      </c>
      <c r="BA1235" s="641" t="str">
        <f t="shared" si="516"/>
        <v>ok</v>
      </c>
      <c r="BB1235" s="641" t="str">
        <f t="shared" si="517"/>
        <v>ok</v>
      </c>
      <c r="BC1235" s="641" t="str">
        <f t="shared" si="518"/>
        <v>ok</v>
      </c>
      <c r="BD1235" s="641"/>
    </row>
    <row r="1236" spans="1:56" s="559" customFormat="1" ht="12.75" hidden="1" customHeight="1">
      <c r="A1236" s="34"/>
      <c r="B1236" s="35"/>
      <c r="C1236" s="34"/>
      <c r="D1236" s="255"/>
      <c r="E1236" s="25"/>
      <c r="F1236" s="25"/>
      <c r="G1236" s="37"/>
      <c r="H1236" s="25"/>
      <c r="I1236" s="38"/>
      <c r="J1236" s="269"/>
      <c r="K1236" s="269"/>
      <c r="L1236" s="269"/>
      <c r="M1236" s="689"/>
      <c r="N1236" s="696"/>
      <c r="O1236" s="690"/>
      <c r="P1236" s="690"/>
      <c r="Q1236" s="690"/>
      <c r="R1236" s="690"/>
      <c r="S1236" s="691"/>
      <c r="T1236" s="268"/>
      <c r="U1236" s="539"/>
      <c r="V1236" s="299">
        <f t="shared" si="500"/>
        <v>0</v>
      </c>
      <c r="W1236" s="299">
        <f t="shared" si="501"/>
        <v>0</v>
      </c>
      <c r="X1236" s="268"/>
      <c r="Y1236" s="268"/>
      <c r="Z1236" s="268"/>
      <c r="AA1236" s="268"/>
      <c r="AB1236" s="533"/>
      <c r="AC1236" s="540"/>
      <c r="AD1236" s="540"/>
      <c r="AE1236" s="540"/>
      <c r="AN1236" s="641" t="str">
        <f t="shared" si="503"/>
        <v>ok</v>
      </c>
      <c r="AO1236" s="641" t="str">
        <f t="shared" si="504"/>
        <v>ok</v>
      </c>
      <c r="AP1236" s="641" t="str">
        <f t="shared" si="505"/>
        <v>ok</v>
      </c>
      <c r="AQ1236" s="641" t="str">
        <f t="shared" si="506"/>
        <v>ok</v>
      </c>
      <c r="AR1236" s="641" t="str">
        <f t="shared" si="507"/>
        <v>ok</v>
      </c>
      <c r="AS1236" s="641" t="str">
        <f t="shared" si="508"/>
        <v>ok</v>
      </c>
      <c r="AT1236" s="641" t="str">
        <f t="shared" si="509"/>
        <v>ok</v>
      </c>
      <c r="AU1236" s="641" t="str">
        <f t="shared" si="510"/>
        <v>ok</v>
      </c>
      <c r="AV1236" s="641" t="str">
        <f t="shared" si="511"/>
        <v>ok</v>
      </c>
      <c r="AW1236" s="641" t="str">
        <f t="shared" si="512"/>
        <v>ok</v>
      </c>
      <c r="AX1236" s="641" t="str">
        <f t="shared" si="513"/>
        <v>ok</v>
      </c>
      <c r="AY1236" s="641" t="str">
        <f t="shared" si="514"/>
        <v>ok</v>
      </c>
      <c r="AZ1236" s="641" t="str">
        <f t="shared" si="515"/>
        <v>ok</v>
      </c>
      <c r="BA1236" s="641" t="str">
        <f t="shared" si="516"/>
        <v>ok</v>
      </c>
      <c r="BB1236" s="641" t="str">
        <f t="shared" si="517"/>
        <v>ok</v>
      </c>
      <c r="BC1236" s="641" t="str">
        <f t="shared" si="518"/>
        <v>ok</v>
      </c>
      <c r="BD1236" s="641"/>
    </row>
    <row r="1237" spans="1:56" s="559" customFormat="1" ht="12.75" hidden="1" customHeight="1">
      <c r="A1237" s="13"/>
      <c r="B1237" s="14"/>
      <c r="C1237" s="13"/>
      <c r="D1237" s="251"/>
      <c r="E1237" s="29"/>
      <c r="F1237" s="29"/>
      <c r="G1237" s="29"/>
      <c r="H1237" s="29"/>
      <c r="I1237" s="29"/>
      <c r="J1237" s="267"/>
      <c r="K1237" s="267"/>
      <c r="L1237" s="267"/>
      <c r="M1237" s="677"/>
      <c r="N1237" s="663"/>
      <c r="O1237" s="692" t="str">
        <f>CONCATENATE("Subtotal ",G1185)</f>
        <v>Subtotal (digite a descrição do item aqui)</v>
      </c>
      <c r="P1237" s="693">
        <f>SUM(P1186:P1236)</f>
        <v>0</v>
      </c>
      <c r="Q1237" s="693">
        <f>SUM(Q1186:Q1236)</f>
        <v>0</v>
      </c>
      <c r="R1237" s="693">
        <f t="shared" ref="R1237:S1237" si="519">SUM(R1186:R1236)</f>
        <v>0</v>
      </c>
      <c r="S1237" s="694">
        <f t="shared" si="519"/>
        <v>0</v>
      </c>
      <c r="T1237" s="536"/>
      <c r="U1237" s="299">
        <v>1</v>
      </c>
      <c r="V1237" s="299"/>
      <c r="W1237" s="299"/>
      <c r="X1237" s="268"/>
      <c r="Y1237" s="268"/>
      <c r="Z1237" s="268"/>
      <c r="AA1237" s="268"/>
      <c r="AB1237" s="533"/>
      <c r="AC1237" s="540"/>
      <c r="AD1237" s="540"/>
      <c r="AE1237" s="540"/>
      <c r="AN1237" s="641" t="str">
        <f t="shared" si="503"/>
        <v>ok</v>
      </c>
      <c r="AO1237" s="641" t="str">
        <f t="shared" si="504"/>
        <v>ok</v>
      </c>
      <c r="AP1237" s="641" t="str">
        <f t="shared" si="505"/>
        <v>ok</v>
      </c>
      <c r="AQ1237" s="641" t="str">
        <f t="shared" si="506"/>
        <v>ok</v>
      </c>
      <c r="AR1237" s="641" t="str">
        <f t="shared" si="507"/>
        <v>ok</v>
      </c>
      <c r="AS1237" s="641" t="str">
        <f t="shared" si="508"/>
        <v>ok</v>
      </c>
      <c r="AT1237" s="641" t="str">
        <f t="shared" si="509"/>
        <v>ok</v>
      </c>
      <c r="AU1237" s="641" t="str">
        <f t="shared" si="510"/>
        <v>ok</v>
      </c>
      <c r="AV1237" s="641" t="str">
        <f t="shared" si="511"/>
        <v>ok</v>
      </c>
      <c r="AW1237" s="641" t="str">
        <f t="shared" si="512"/>
        <v>ok</v>
      </c>
      <c r="AX1237" s="641" t="str">
        <f t="shared" si="513"/>
        <v>ok</v>
      </c>
      <c r="AY1237" s="641" t="str">
        <f t="shared" si="514"/>
        <v>revisar</v>
      </c>
      <c r="AZ1237" s="641" t="str">
        <f t="shared" si="515"/>
        <v>ok</v>
      </c>
      <c r="BA1237" s="641" t="str">
        <f t="shared" si="516"/>
        <v>ok</v>
      </c>
      <c r="BB1237" s="641" t="str">
        <f t="shared" si="517"/>
        <v>ok</v>
      </c>
      <c r="BC1237" s="641" t="str">
        <f t="shared" si="518"/>
        <v>ok</v>
      </c>
      <c r="BD1237" s="641"/>
    </row>
    <row r="1238" spans="1:56" s="559" customFormat="1" ht="6" hidden="1" customHeight="1">
      <c r="A1238" s="10"/>
      <c r="B1238" s="21"/>
      <c r="C1238" s="10"/>
      <c r="D1238" s="252"/>
      <c r="E1238" s="32"/>
      <c r="F1238" s="33"/>
      <c r="G1238" s="33"/>
      <c r="H1238" s="32"/>
      <c r="I1238" s="32"/>
      <c r="J1238" s="268"/>
      <c r="K1238" s="268"/>
      <c r="L1238" s="268"/>
      <c r="M1238" s="539"/>
      <c r="N1238" s="299"/>
      <c r="O1238" s="539"/>
      <c r="P1238" s="539"/>
      <c r="Q1238" s="539"/>
      <c r="R1238" s="539"/>
      <c r="S1238" s="695"/>
      <c r="T1238" s="319"/>
      <c r="U1238" s="299"/>
      <c r="V1238" s="299">
        <f t="shared" ref="V1238:V1290" si="520">D1238</f>
        <v>0</v>
      </c>
      <c r="W1238" s="299">
        <f t="shared" ref="W1238:W1290" si="521">IF(L1238=0,S1238-Q1238-(TRUNC(TRUNC(J1238*(1+N1238),2)*I1238,2)))</f>
        <v>0</v>
      </c>
      <c r="X1238" s="268"/>
      <c r="Y1238" s="268"/>
      <c r="Z1238" s="268"/>
      <c r="AA1238" s="268"/>
      <c r="AB1238" s="533"/>
      <c r="AC1238" s="540"/>
      <c r="AD1238" s="540"/>
      <c r="AE1238" s="540"/>
      <c r="AN1238" s="641" t="str">
        <f t="shared" si="503"/>
        <v>ok</v>
      </c>
      <c r="AO1238" s="641" t="str">
        <f t="shared" si="504"/>
        <v>ok</v>
      </c>
      <c r="AP1238" s="641" t="str">
        <f t="shared" si="505"/>
        <v>ok</v>
      </c>
      <c r="AQ1238" s="641" t="str">
        <f t="shared" si="506"/>
        <v>ok</v>
      </c>
      <c r="AR1238" s="641" t="str">
        <f t="shared" si="507"/>
        <v>ok</v>
      </c>
      <c r="AS1238" s="641" t="str">
        <f t="shared" si="508"/>
        <v>ok</v>
      </c>
      <c r="AT1238" s="641" t="str">
        <f t="shared" si="509"/>
        <v>ok</v>
      </c>
      <c r="AU1238" s="641" t="str">
        <f t="shared" si="510"/>
        <v>ok</v>
      </c>
      <c r="AV1238" s="641" t="str">
        <f t="shared" si="511"/>
        <v>ok</v>
      </c>
      <c r="AW1238" s="641" t="str">
        <f t="shared" si="512"/>
        <v>ok</v>
      </c>
      <c r="AX1238" s="641" t="str">
        <f t="shared" si="513"/>
        <v>ok</v>
      </c>
      <c r="AY1238" s="641" t="str">
        <f t="shared" si="514"/>
        <v>ok</v>
      </c>
      <c r="AZ1238" s="641" t="str">
        <f t="shared" si="515"/>
        <v>ok</v>
      </c>
      <c r="BA1238" s="641" t="str">
        <f t="shared" si="516"/>
        <v>ok</v>
      </c>
      <c r="BB1238" s="641" t="str">
        <f t="shared" si="517"/>
        <v>ok</v>
      </c>
      <c r="BC1238" s="641" t="str">
        <f t="shared" si="518"/>
        <v>ok</v>
      </c>
      <c r="BD1238" s="641"/>
    </row>
    <row r="1239" spans="1:56" s="559" customFormat="1" ht="12.75" hidden="1" customHeight="1">
      <c r="A1239" s="13"/>
      <c r="B1239" s="14"/>
      <c r="C1239" s="13"/>
      <c r="D1239" s="249">
        <v>23</v>
      </c>
      <c r="E1239" s="22"/>
      <c r="F1239" s="22"/>
      <c r="G1239" s="246" t="s">
        <v>172</v>
      </c>
      <c r="H1239" s="23"/>
      <c r="I1239" s="23"/>
      <c r="J1239" s="246"/>
      <c r="K1239" s="246"/>
      <c r="L1239" s="246"/>
      <c r="M1239" s="662"/>
      <c r="N1239" s="663"/>
      <c r="O1239" s="662"/>
      <c r="P1239" s="662"/>
      <c r="Q1239" s="662"/>
      <c r="R1239" s="662"/>
      <c r="S1239" s="664">
        <f>S1291</f>
        <v>0</v>
      </c>
      <c r="T1239" s="319"/>
      <c r="U1239" s="299"/>
      <c r="V1239" s="299">
        <f t="shared" si="520"/>
        <v>23</v>
      </c>
      <c r="W1239" s="299">
        <f t="shared" si="521"/>
        <v>0</v>
      </c>
      <c r="X1239" s="268"/>
      <c r="Y1239" s="268"/>
      <c r="Z1239" s="268"/>
      <c r="AA1239" s="268"/>
      <c r="AB1239" s="533"/>
      <c r="AC1239" s="540"/>
      <c r="AD1239" s="540"/>
      <c r="AE1239" s="540"/>
      <c r="AN1239" s="641" t="str">
        <f t="shared" si="503"/>
        <v>revisar</v>
      </c>
      <c r="AO1239" s="641" t="str">
        <f t="shared" si="504"/>
        <v>ok</v>
      </c>
      <c r="AP1239" s="641" t="str">
        <f t="shared" si="505"/>
        <v>ok</v>
      </c>
      <c r="AQ1239" s="641" t="str">
        <f t="shared" si="506"/>
        <v>revisar</v>
      </c>
      <c r="AR1239" s="641" t="str">
        <f t="shared" si="507"/>
        <v>ok</v>
      </c>
      <c r="AS1239" s="641" t="str">
        <f t="shared" si="508"/>
        <v>ok</v>
      </c>
      <c r="AT1239" s="641" t="str">
        <f t="shared" si="509"/>
        <v>ok</v>
      </c>
      <c r="AU1239" s="641" t="str">
        <f t="shared" si="510"/>
        <v>ok</v>
      </c>
      <c r="AV1239" s="641" t="str">
        <f t="shared" si="511"/>
        <v>ok</v>
      </c>
      <c r="AW1239" s="641" t="str">
        <f t="shared" si="512"/>
        <v>ok</v>
      </c>
      <c r="AX1239" s="641" t="str">
        <f t="shared" si="513"/>
        <v>ok</v>
      </c>
      <c r="AY1239" s="641" t="str">
        <f t="shared" si="514"/>
        <v>ok</v>
      </c>
      <c r="AZ1239" s="641" t="str">
        <f t="shared" si="515"/>
        <v>ok</v>
      </c>
      <c r="BA1239" s="641" t="str">
        <f t="shared" si="516"/>
        <v>ok</v>
      </c>
      <c r="BB1239" s="641" t="str">
        <f t="shared" si="517"/>
        <v>ok</v>
      </c>
      <c r="BC1239" s="641" t="str">
        <f t="shared" si="518"/>
        <v>ok</v>
      </c>
      <c r="BD1239" s="641"/>
    </row>
    <row r="1240" spans="1:56" s="559" customFormat="1" ht="12.75" hidden="1" customHeight="1">
      <c r="A1240" s="34"/>
      <c r="B1240" s="35">
        <f t="shared" ref="B1240:B1289" si="522">S1240/$S$1671</f>
        <v>0</v>
      </c>
      <c r="C1240" s="34"/>
      <c r="D1240" s="253" t="s">
        <v>1635</v>
      </c>
      <c r="E1240" s="240"/>
      <c r="F1240" s="248"/>
      <c r="G1240" s="80"/>
      <c r="H1240" s="81"/>
      <c r="I1240" s="245"/>
      <c r="J1240" s="263"/>
      <c r="K1240" s="263"/>
      <c r="L1240" s="263"/>
      <c r="M1240" s="685"/>
      <c r="N1240" s="686"/>
      <c r="O1240" s="687"/>
      <c r="P1240" s="687"/>
      <c r="Q1240" s="687"/>
      <c r="R1240" s="687"/>
      <c r="S1240" s="688"/>
      <c r="T1240" s="268"/>
      <c r="U1240" s="539"/>
      <c r="V1240" s="299" t="str">
        <f t="shared" si="520"/>
        <v>23.1</v>
      </c>
      <c r="W1240" s="299">
        <f t="shared" si="521"/>
        <v>0</v>
      </c>
      <c r="X1240" s="268"/>
      <c r="Y1240" s="268"/>
      <c r="Z1240" s="268"/>
      <c r="AA1240" s="268"/>
      <c r="AB1240" s="533"/>
      <c r="AC1240" s="540"/>
      <c r="AD1240" s="540"/>
      <c r="AE1240" s="540"/>
      <c r="AN1240" s="641" t="str">
        <f t="shared" si="503"/>
        <v>revisar</v>
      </c>
      <c r="AO1240" s="641" t="str">
        <f t="shared" si="504"/>
        <v>ok</v>
      </c>
      <c r="AP1240" s="641" t="str">
        <f t="shared" si="505"/>
        <v>ok</v>
      </c>
      <c r="AQ1240" s="641" t="str">
        <f t="shared" si="506"/>
        <v>ok</v>
      </c>
      <c r="AR1240" s="641" t="str">
        <f t="shared" si="507"/>
        <v>ok</v>
      </c>
      <c r="AS1240" s="641" t="str">
        <f t="shared" si="508"/>
        <v>ok</v>
      </c>
      <c r="AT1240" s="641" t="str">
        <f t="shared" si="509"/>
        <v>ok</v>
      </c>
      <c r="AU1240" s="641" t="str">
        <f t="shared" si="510"/>
        <v>ok</v>
      </c>
      <c r="AV1240" s="641" t="str">
        <f t="shared" si="511"/>
        <v>ok</v>
      </c>
      <c r="AW1240" s="641" t="str">
        <f t="shared" si="512"/>
        <v>ok</v>
      </c>
      <c r="AX1240" s="641" t="str">
        <f t="shared" si="513"/>
        <v>ok</v>
      </c>
      <c r="AY1240" s="641" t="str">
        <f t="shared" si="514"/>
        <v>ok</v>
      </c>
      <c r="AZ1240" s="641" t="str">
        <f t="shared" si="515"/>
        <v>ok</v>
      </c>
      <c r="BA1240" s="641" t="str">
        <f t="shared" si="516"/>
        <v>ok</v>
      </c>
      <c r="BB1240" s="641" t="str">
        <f t="shared" si="517"/>
        <v>ok</v>
      </c>
      <c r="BC1240" s="641" t="str">
        <f t="shared" si="518"/>
        <v>ok</v>
      </c>
      <c r="BD1240" s="641"/>
    </row>
    <row r="1241" spans="1:56" s="559" customFormat="1" ht="12.75" hidden="1" customHeight="1">
      <c r="A1241" s="34"/>
      <c r="B1241" s="35">
        <f t="shared" si="522"/>
        <v>0</v>
      </c>
      <c r="C1241" s="34"/>
      <c r="D1241" s="250" t="s">
        <v>1636</v>
      </c>
      <c r="E1241" s="242"/>
      <c r="F1241" s="248"/>
      <c r="G1241" s="80"/>
      <c r="H1241" s="81"/>
      <c r="I1241" s="245"/>
      <c r="J1241" s="263"/>
      <c r="K1241" s="263"/>
      <c r="L1241" s="263"/>
      <c r="M1241" s="685"/>
      <c r="N1241" s="686"/>
      <c r="O1241" s="687"/>
      <c r="P1241" s="687"/>
      <c r="Q1241" s="687"/>
      <c r="R1241" s="687"/>
      <c r="S1241" s="688"/>
      <c r="T1241" s="268"/>
      <c r="U1241" s="539"/>
      <c r="V1241" s="299" t="str">
        <f t="shared" si="520"/>
        <v>23.2</v>
      </c>
      <c r="W1241" s="299">
        <f t="shared" si="521"/>
        <v>0</v>
      </c>
      <c r="X1241" s="268"/>
      <c r="Y1241" s="268"/>
      <c r="Z1241" s="268"/>
      <c r="AA1241" s="268"/>
      <c r="AB1241" s="533"/>
      <c r="AC1241" s="540"/>
      <c r="AD1241" s="540"/>
      <c r="AE1241" s="540"/>
      <c r="AN1241" s="641" t="str">
        <f t="shared" si="503"/>
        <v>revisar</v>
      </c>
      <c r="AO1241" s="641" t="str">
        <f t="shared" si="504"/>
        <v>ok</v>
      </c>
      <c r="AP1241" s="641" t="str">
        <f t="shared" si="505"/>
        <v>ok</v>
      </c>
      <c r="AQ1241" s="641" t="str">
        <f t="shared" si="506"/>
        <v>ok</v>
      </c>
      <c r="AR1241" s="641" t="str">
        <f t="shared" si="507"/>
        <v>ok</v>
      </c>
      <c r="AS1241" s="641" t="str">
        <f t="shared" si="508"/>
        <v>ok</v>
      </c>
      <c r="AT1241" s="641" t="str">
        <f t="shared" si="509"/>
        <v>ok</v>
      </c>
      <c r="AU1241" s="641" t="str">
        <f t="shared" si="510"/>
        <v>ok</v>
      </c>
      <c r="AV1241" s="641" t="str">
        <f t="shared" si="511"/>
        <v>ok</v>
      </c>
      <c r="AW1241" s="641" t="str">
        <f t="shared" si="512"/>
        <v>ok</v>
      </c>
      <c r="AX1241" s="641" t="str">
        <f t="shared" si="513"/>
        <v>ok</v>
      </c>
      <c r="AY1241" s="641" t="str">
        <f t="shared" si="514"/>
        <v>ok</v>
      </c>
      <c r="AZ1241" s="641" t="str">
        <f t="shared" si="515"/>
        <v>ok</v>
      </c>
      <c r="BA1241" s="641" t="str">
        <f t="shared" si="516"/>
        <v>ok</v>
      </c>
      <c r="BB1241" s="641" t="str">
        <f t="shared" si="517"/>
        <v>ok</v>
      </c>
      <c r="BC1241" s="641" t="str">
        <f t="shared" si="518"/>
        <v>ok</v>
      </c>
      <c r="BD1241" s="641"/>
    </row>
    <row r="1242" spans="1:56" s="559" customFormat="1" ht="12.75" hidden="1" customHeight="1">
      <c r="A1242" s="34"/>
      <c r="B1242" s="35">
        <f t="shared" si="522"/>
        <v>0</v>
      </c>
      <c r="C1242" s="34"/>
      <c r="D1242" s="253" t="s">
        <v>1637</v>
      </c>
      <c r="E1242" s="242"/>
      <c r="F1242" s="248"/>
      <c r="G1242" s="80"/>
      <c r="H1242" s="81"/>
      <c r="I1242" s="245"/>
      <c r="J1242" s="263"/>
      <c r="K1242" s="263"/>
      <c r="L1242" s="263"/>
      <c r="M1242" s="685"/>
      <c r="N1242" s="686"/>
      <c r="O1242" s="687"/>
      <c r="P1242" s="687"/>
      <c r="Q1242" s="687"/>
      <c r="R1242" s="687"/>
      <c r="S1242" s="688"/>
      <c r="T1242" s="268"/>
      <c r="U1242" s="539"/>
      <c r="V1242" s="299" t="str">
        <f t="shared" si="520"/>
        <v>23.3</v>
      </c>
      <c r="W1242" s="299">
        <f t="shared" si="521"/>
        <v>0</v>
      </c>
      <c r="X1242" s="268"/>
      <c r="Y1242" s="268"/>
      <c r="Z1242" s="268"/>
      <c r="AA1242" s="268"/>
      <c r="AB1242" s="533"/>
      <c r="AC1242" s="540"/>
      <c r="AD1242" s="540"/>
      <c r="AE1242" s="540"/>
      <c r="AN1242" s="641" t="str">
        <f t="shared" si="503"/>
        <v>revisar</v>
      </c>
      <c r="AO1242" s="641" t="str">
        <f t="shared" si="504"/>
        <v>ok</v>
      </c>
      <c r="AP1242" s="641" t="str">
        <f t="shared" si="505"/>
        <v>ok</v>
      </c>
      <c r="AQ1242" s="641" t="str">
        <f t="shared" si="506"/>
        <v>ok</v>
      </c>
      <c r="AR1242" s="641" t="str">
        <f t="shared" si="507"/>
        <v>ok</v>
      </c>
      <c r="AS1242" s="641" t="str">
        <f t="shared" si="508"/>
        <v>ok</v>
      </c>
      <c r="AT1242" s="641" t="str">
        <f t="shared" si="509"/>
        <v>ok</v>
      </c>
      <c r="AU1242" s="641" t="str">
        <f t="shared" si="510"/>
        <v>ok</v>
      </c>
      <c r="AV1242" s="641" t="str">
        <f t="shared" si="511"/>
        <v>ok</v>
      </c>
      <c r="AW1242" s="641" t="str">
        <f t="shared" si="512"/>
        <v>ok</v>
      </c>
      <c r="AX1242" s="641" t="str">
        <f t="shared" si="513"/>
        <v>ok</v>
      </c>
      <c r="AY1242" s="641" t="str">
        <f t="shared" si="514"/>
        <v>ok</v>
      </c>
      <c r="AZ1242" s="641" t="str">
        <f t="shared" si="515"/>
        <v>ok</v>
      </c>
      <c r="BA1242" s="641" t="str">
        <f t="shared" si="516"/>
        <v>ok</v>
      </c>
      <c r="BB1242" s="641" t="str">
        <f t="shared" si="517"/>
        <v>ok</v>
      </c>
      <c r="BC1242" s="641" t="str">
        <f t="shared" si="518"/>
        <v>ok</v>
      </c>
      <c r="BD1242" s="641"/>
    </row>
    <row r="1243" spans="1:56" s="559" customFormat="1" ht="12.75" hidden="1" customHeight="1">
      <c r="A1243" s="34"/>
      <c r="B1243" s="35">
        <f t="shared" si="522"/>
        <v>0</v>
      </c>
      <c r="C1243" s="34"/>
      <c r="D1243" s="250" t="s">
        <v>1638</v>
      </c>
      <c r="E1243" s="242"/>
      <c r="F1243" s="248"/>
      <c r="G1243" s="80"/>
      <c r="H1243" s="81"/>
      <c r="I1243" s="245"/>
      <c r="J1243" s="263"/>
      <c r="K1243" s="263"/>
      <c r="L1243" s="263"/>
      <c r="M1243" s="685"/>
      <c r="N1243" s="686"/>
      <c r="O1243" s="687"/>
      <c r="P1243" s="687"/>
      <c r="Q1243" s="687"/>
      <c r="R1243" s="687"/>
      <c r="S1243" s="688"/>
      <c r="T1243" s="268"/>
      <c r="U1243" s="539"/>
      <c r="V1243" s="299" t="str">
        <f t="shared" si="520"/>
        <v>23.4</v>
      </c>
      <c r="W1243" s="299">
        <f t="shared" si="521"/>
        <v>0</v>
      </c>
      <c r="X1243" s="268"/>
      <c r="Y1243" s="268"/>
      <c r="Z1243" s="268"/>
      <c r="AA1243" s="268"/>
      <c r="AB1243" s="533"/>
      <c r="AC1243" s="540"/>
      <c r="AD1243" s="540"/>
      <c r="AE1243" s="540"/>
      <c r="AN1243" s="641" t="str">
        <f t="shared" si="503"/>
        <v>revisar</v>
      </c>
      <c r="AO1243" s="641" t="str">
        <f t="shared" si="504"/>
        <v>ok</v>
      </c>
      <c r="AP1243" s="641" t="str">
        <f t="shared" si="505"/>
        <v>ok</v>
      </c>
      <c r="AQ1243" s="641" t="str">
        <f t="shared" si="506"/>
        <v>ok</v>
      </c>
      <c r="AR1243" s="641" t="str">
        <f t="shared" si="507"/>
        <v>ok</v>
      </c>
      <c r="AS1243" s="641" t="str">
        <f t="shared" si="508"/>
        <v>ok</v>
      </c>
      <c r="AT1243" s="641" t="str">
        <f t="shared" si="509"/>
        <v>ok</v>
      </c>
      <c r="AU1243" s="641" t="str">
        <f t="shared" si="510"/>
        <v>ok</v>
      </c>
      <c r="AV1243" s="641" t="str">
        <f t="shared" si="511"/>
        <v>ok</v>
      </c>
      <c r="AW1243" s="641" t="str">
        <f t="shared" si="512"/>
        <v>ok</v>
      </c>
      <c r="AX1243" s="641" t="str">
        <f t="shared" si="513"/>
        <v>ok</v>
      </c>
      <c r="AY1243" s="641" t="str">
        <f t="shared" si="514"/>
        <v>ok</v>
      </c>
      <c r="AZ1243" s="641" t="str">
        <f t="shared" si="515"/>
        <v>ok</v>
      </c>
      <c r="BA1243" s="641" t="str">
        <f t="shared" si="516"/>
        <v>ok</v>
      </c>
      <c r="BB1243" s="641" t="str">
        <f t="shared" si="517"/>
        <v>ok</v>
      </c>
      <c r="BC1243" s="641" t="str">
        <f t="shared" si="518"/>
        <v>ok</v>
      </c>
      <c r="BD1243" s="641"/>
    </row>
    <row r="1244" spans="1:56" s="559" customFormat="1" ht="12.75" hidden="1" customHeight="1">
      <c r="A1244" s="34"/>
      <c r="B1244" s="35">
        <f t="shared" si="522"/>
        <v>0</v>
      </c>
      <c r="C1244" s="34"/>
      <c r="D1244" s="253" t="s">
        <v>1639</v>
      </c>
      <c r="E1244" s="242"/>
      <c r="F1244" s="248"/>
      <c r="G1244" s="80"/>
      <c r="H1244" s="81"/>
      <c r="I1244" s="245"/>
      <c r="J1244" s="263"/>
      <c r="K1244" s="263"/>
      <c r="L1244" s="263"/>
      <c r="M1244" s="685"/>
      <c r="N1244" s="686"/>
      <c r="O1244" s="687"/>
      <c r="P1244" s="687"/>
      <c r="Q1244" s="687"/>
      <c r="R1244" s="687"/>
      <c r="S1244" s="688"/>
      <c r="T1244" s="268"/>
      <c r="U1244" s="539"/>
      <c r="V1244" s="299" t="str">
        <f t="shared" si="520"/>
        <v>23.5</v>
      </c>
      <c r="W1244" s="299">
        <f t="shared" si="521"/>
        <v>0</v>
      </c>
      <c r="X1244" s="268"/>
      <c r="Y1244" s="268"/>
      <c r="Z1244" s="268"/>
      <c r="AA1244" s="268"/>
      <c r="AB1244" s="533"/>
      <c r="AC1244" s="540"/>
      <c r="AD1244" s="540"/>
      <c r="AE1244" s="540"/>
      <c r="AN1244" s="641" t="str">
        <f t="shared" si="503"/>
        <v>revisar</v>
      </c>
      <c r="AO1244" s="641" t="str">
        <f t="shared" si="504"/>
        <v>ok</v>
      </c>
      <c r="AP1244" s="641" t="str">
        <f t="shared" si="505"/>
        <v>ok</v>
      </c>
      <c r="AQ1244" s="641" t="str">
        <f t="shared" si="506"/>
        <v>ok</v>
      </c>
      <c r="AR1244" s="641" t="str">
        <f t="shared" si="507"/>
        <v>ok</v>
      </c>
      <c r="AS1244" s="641" t="str">
        <f t="shared" si="508"/>
        <v>ok</v>
      </c>
      <c r="AT1244" s="641" t="str">
        <f t="shared" si="509"/>
        <v>ok</v>
      </c>
      <c r="AU1244" s="641" t="str">
        <f t="shared" si="510"/>
        <v>ok</v>
      </c>
      <c r="AV1244" s="641" t="str">
        <f t="shared" si="511"/>
        <v>ok</v>
      </c>
      <c r="AW1244" s="641" t="str">
        <f t="shared" si="512"/>
        <v>ok</v>
      </c>
      <c r="AX1244" s="641" t="str">
        <f t="shared" si="513"/>
        <v>ok</v>
      </c>
      <c r="AY1244" s="641" t="str">
        <f t="shared" si="514"/>
        <v>ok</v>
      </c>
      <c r="AZ1244" s="641" t="str">
        <f t="shared" si="515"/>
        <v>ok</v>
      </c>
      <c r="BA1244" s="641" t="str">
        <f t="shared" si="516"/>
        <v>ok</v>
      </c>
      <c r="BB1244" s="641" t="str">
        <f t="shared" si="517"/>
        <v>ok</v>
      </c>
      <c r="BC1244" s="641" t="str">
        <f t="shared" si="518"/>
        <v>ok</v>
      </c>
      <c r="BD1244" s="641"/>
    </row>
    <row r="1245" spans="1:56" s="559" customFormat="1" ht="12.75" hidden="1" customHeight="1">
      <c r="A1245" s="34"/>
      <c r="B1245" s="35">
        <f t="shared" si="522"/>
        <v>0</v>
      </c>
      <c r="C1245" s="34"/>
      <c r="D1245" s="250" t="s">
        <v>1640</v>
      </c>
      <c r="E1245" s="242"/>
      <c r="F1245" s="248"/>
      <c r="G1245" s="80"/>
      <c r="H1245" s="81"/>
      <c r="I1245" s="245"/>
      <c r="J1245" s="263"/>
      <c r="K1245" s="263"/>
      <c r="L1245" s="263"/>
      <c r="M1245" s="685"/>
      <c r="N1245" s="686"/>
      <c r="O1245" s="687"/>
      <c r="P1245" s="687"/>
      <c r="Q1245" s="687"/>
      <c r="R1245" s="687"/>
      <c r="S1245" s="688"/>
      <c r="T1245" s="268"/>
      <c r="U1245" s="539"/>
      <c r="V1245" s="299" t="str">
        <f t="shared" si="520"/>
        <v>23.6</v>
      </c>
      <c r="W1245" s="299">
        <f t="shared" si="521"/>
        <v>0</v>
      </c>
      <c r="X1245" s="268"/>
      <c r="Y1245" s="268"/>
      <c r="Z1245" s="268"/>
      <c r="AA1245" s="268"/>
      <c r="AB1245" s="533"/>
      <c r="AC1245" s="540"/>
      <c r="AD1245" s="540"/>
      <c r="AE1245" s="540"/>
      <c r="AN1245" s="641" t="str">
        <f t="shared" si="503"/>
        <v>revisar</v>
      </c>
      <c r="AO1245" s="641" t="str">
        <f t="shared" si="504"/>
        <v>ok</v>
      </c>
      <c r="AP1245" s="641" t="str">
        <f t="shared" si="505"/>
        <v>ok</v>
      </c>
      <c r="AQ1245" s="641" t="str">
        <f t="shared" si="506"/>
        <v>ok</v>
      </c>
      <c r="AR1245" s="641" t="str">
        <f t="shared" si="507"/>
        <v>ok</v>
      </c>
      <c r="AS1245" s="641" t="str">
        <f t="shared" si="508"/>
        <v>ok</v>
      </c>
      <c r="AT1245" s="641" t="str">
        <f t="shared" si="509"/>
        <v>ok</v>
      </c>
      <c r="AU1245" s="641" t="str">
        <f t="shared" si="510"/>
        <v>ok</v>
      </c>
      <c r="AV1245" s="641" t="str">
        <f t="shared" si="511"/>
        <v>ok</v>
      </c>
      <c r="AW1245" s="641" t="str">
        <f t="shared" si="512"/>
        <v>ok</v>
      </c>
      <c r="AX1245" s="641" t="str">
        <f t="shared" si="513"/>
        <v>ok</v>
      </c>
      <c r="AY1245" s="641" t="str">
        <f t="shared" si="514"/>
        <v>ok</v>
      </c>
      <c r="AZ1245" s="641" t="str">
        <f t="shared" si="515"/>
        <v>ok</v>
      </c>
      <c r="BA1245" s="641" t="str">
        <f t="shared" si="516"/>
        <v>ok</v>
      </c>
      <c r="BB1245" s="641" t="str">
        <f t="shared" si="517"/>
        <v>ok</v>
      </c>
      <c r="BC1245" s="641" t="str">
        <f t="shared" si="518"/>
        <v>ok</v>
      </c>
      <c r="BD1245" s="641"/>
    </row>
    <row r="1246" spans="1:56" s="559" customFormat="1" ht="12.75" hidden="1" customHeight="1">
      <c r="A1246" s="34"/>
      <c r="B1246" s="35">
        <f t="shared" si="522"/>
        <v>0</v>
      </c>
      <c r="C1246" s="34"/>
      <c r="D1246" s="253" t="s">
        <v>1641</v>
      </c>
      <c r="E1246" s="242"/>
      <c r="F1246" s="248"/>
      <c r="G1246" s="80"/>
      <c r="H1246" s="81"/>
      <c r="I1246" s="245"/>
      <c r="J1246" s="263"/>
      <c r="K1246" s="263"/>
      <c r="L1246" s="263"/>
      <c r="M1246" s="685"/>
      <c r="N1246" s="686"/>
      <c r="O1246" s="687"/>
      <c r="P1246" s="687"/>
      <c r="Q1246" s="687"/>
      <c r="R1246" s="687"/>
      <c r="S1246" s="688"/>
      <c r="T1246" s="268"/>
      <c r="U1246" s="539"/>
      <c r="V1246" s="299" t="str">
        <f t="shared" si="520"/>
        <v>23.7</v>
      </c>
      <c r="W1246" s="299">
        <f t="shared" si="521"/>
        <v>0</v>
      </c>
      <c r="X1246" s="268"/>
      <c r="Y1246" s="268"/>
      <c r="Z1246" s="268"/>
      <c r="AA1246" s="268"/>
      <c r="AB1246" s="533"/>
      <c r="AC1246" s="540"/>
      <c r="AD1246" s="540"/>
      <c r="AE1246" s="540"/>
      <c r="AN1246" s="641" t="str">
        <f t="shared" si="503"/>
        <v>revisar</v>
      </c>
      <c r="AO1246" s="641" t="str">
        <f t="shared" si="504"/>
        <v>ok</v>
      </c>
      <c r="AP1246" s="641" t="str">
        <f t="shared" si="505"/>
        <v>ok</v>
      </c>
      <c r="AQ1246" s="641" t="str">
        <f t="shared" si="506"/>
        <v>ok</v>
      </c>
      <c r="AR1246" s="641" t="str">
        <f t="shared" si="507"/>
        <v>ok</v>
      </c>
      <c r="AS1246" s="641" t="str">
        <f t="shared" si="508"/>
        <v>ok</v>
      </c>
      <c r="AT1246" s="641" t="str">
        <f t="shared" si="509"/>
        <v>ok</v>
      </c>
      <c r="AU1246" s="641" t="str">
        <f t="shared" si="510"/>
        <v>ok</v>
      </c>
      <c r="AV1246" s="641" t="str">
        <f t="shared" si="511"/>
        <v>ok</v>
      </c>
      <c r="AW1246" s="641" t="str">
        <f t="shared" si="512"/>
        <v>ok</v>
      </c>
      <c r="AX1246" s="641" t="str">
        <f t="shared" si="513"/>
        <v>ok</v>
      </c>
      <c r="AY1246" s="641" t="str">
        <f t="shared" si="514"/>
        <v>ok</v>
      </c>
      <c r="AZ1246" s="641" t="str">
        <f t="shared" si="515"/>
        <v>ok</v>
      </c>
      <c r="BA1246" s="641" t="str">
        <f t="shared" si="516"/>
        <v>ok</v>
      </c>
      <c r="BB1246" s="641" t="str">
        <f t="shared" si="517"/>
        <v>ok</v>
      </c>
      <c r="BC1246" s="641" t="str">
        <f t="shared" si="518"/>
        <v>ok</v>
      </c>
      <c r="BD1246" s="641"/>
    </row>
    <row r="1247" spans="1:56" s="559" customFormat="1" ht="12.75" hidden="1" customHeight="1">
      <c r="A1247" s="34"/>
      <c r="B1247" s="35">
        <f t="shared" si="522"/>
        <v>0</v>
      </c>
      <c r="C1247" s="34"/>
      <c r="D1247" s="250" t="s">
        <v>1642</v>
      </c>
      <c r="E1247" s="242"/>
      <c r="F1247" s="248"/>
      <c r="G1247" s="80"/>
      <c r="H1247" s="81"/>
      <c r="I1247" s="245"/>
      <c r="J1247" s="263"/>
      <c r="K1247" s="263"/>
      <c r="L1247" s="263"/>
      <c r="M1247" s="685"/>
      <c r="N1247" s="686"/>
      <c r="O1247" s="687"/>
      <c r="P1247" s="687"/>
      <c r="Q1247" s="687"/>
      <c r="R1247" s="687"/>
      <c r="S1247" s="688"/>
      <c r="T1247" s="268"/>
      <c r="U1247" s="539"/>
      <c r="V1247" s="299" t="str">
        <f t="shared" si="520"/>
        <v>23.8</v>
      </c>
      <c r="W1247" s="299">
        <f t="shared" si="521"/>
        <v>0</v>
      </c>
      <c r="X1247" s="268"/>
      <c r="Y1247" s="268"/>
      <c r="Z1247" s="268"/>
      <c r="AA1247" s="268"/>
      <c r="AB1247" s="533"/>
      <c r="AC1247" s="540"/>
      <c r="AD1247" s="540"/>
      <c r="AE1247" s="540"/>
      <c r="AN1247" s="641" t="str">
        <f t="shared" si="503"/>
        <v>revisar</v>
      </c>
      <c r="AO1247" s="641" t="str">
        <f t="shared" si="504"/>
        <v>ok</v>
      </c>
      <c r="AP1247" s="641" t="str">
        <f t="shared" si="505"/>
        <v>ok</v>
      </c>
      <c r="AQ1247" s="641" t="str">
        <f t="shared" si="506"/>
        <v>ok</v>
      </c>
      <c r="AR1247" s="641" t="str">
        <f t="shared" si="507"/>
        <v>ok</v>
      </c>
      <c r="AS1247" s="641" t="str">
        <f t="shared" si="508"/>
        <v>ok</v>
      </c>
      <c r="AT1247" s="641" t="str">
        <f t="shared" si="509"/>
        <v>ok</v>
      </c>
      <c r="AU1247" s="641" t="str">
        <f t="shared" si="510"/>
        <v>ok</v>
      </c>
      <c r="AV1247" s="641" t="str">
        <f t="shared" si="511"/>
        <v>ok</v>
      </c>
      <c r="AW1247" s="641" t="str">
        <f t="shared" si="512"/>
        <v>ok</v>
      </c>
      <c r="AX1247" s="641" t="str">
        <f t="shared" si="513"/>
        <v>ok</v>
      </c>
      <c r="AY1247" s="641" t="str">
        <f t="shared" si="514"/>
        <v>ok</v>
      </c>
      <c r="AZ1247" s="641" t="str">
        <f t="shared" si="515"/>
        <v>ok</v>
      </c>
      <c r="BA1247" s="641" t="str">
        <f t="shared" si="516"/>
        <v>ok</v>
      </c>
      <c r="BB1247" s="641" t="str">
        <f t="shared" si="517"/>
        <v>ok</v>
      </c>
      <c r="BC1247" s="641" t="str">
        <f t="shared" si="518"/>
        <v>ok</v>
      </c>
      <c r="BD1247" s="641"/>
    </row>
    <row r="1248" spans="1:56" s="559" customFormat="1" ht="12.75" hidden="1" customHeight="1">
      <c r="A1248" s="34"/>
      <c r="B1248" s="35">
        <f t="shared" si="522"/>
        <v>0</v>
      </c>
      <c r="C1248" s="34"/>
      <c r="D1248" s="253" t="s">
        <v>1643</v>
      </c>
      <c r="E1248" s="242"/>
      <c r="F1248" s="248"/>
      <c r="G1248" s="80"/>
      <c r="H1248" s="81"/>
      <c r="I1248" s="245"/>
      <c r="J1248" s="263"/>
      <c r="K1248" s="263"/>
      <c r="L1248" s="263"/>
      <c r="M1248" s="685"/>
      <c r="N1248" s="686"/>
      <c r="O1248" s="687"/>
      <c r="P1248" s="687"/>
      <c r="Q1248" s="687"/>
      <c r="R1248" s="687"/>
      <c r="S1248" s="688"/>
      <c r="T1248" s="268"/>
      <c r="U1248" s="539"/>
      <c r="V1248" s="299" t="str">
        <f t="shared" si="520"/>
        <v>23.9</v>
      </c>
      <c r="W1248" s="299">
        <f t="shared" si="521"/>
        <v>0</v>
      </c>
      <c r="X1248" s="268"/>
      <c r="Y1248" s="268"/>
      <c r="Z1248" s="268"/>
      <c r="AA1248" s="268"/>
      <c r="AB1248" s="533"/>
      <c r="AC1248" s="540"/>
      <c r="AD1248" s="540"/>
      <c r="AE1248" s="540"/>
      <c r="AN1248" s="641" t="str">
        <f t="shared" si="503"/>
        <v>revisar</v>
      </c>
      <c r="AO1248" s="641" t="str">
        <f t="shared" si="504"/>
        <v>ok</v>
      </c>
      <c r="AP1248" s="641" t="str">
        <f t="shared" si="505"/>
        <v>ok</v>
      </c>
      <c r="AQ1248" s="641" t="str">
        <f t="shared" si="506"/>
        <v>ok</v>
      </c>
      <c r="AR1248" s="641" t="str">
        <f t="shared" si="507"/>
        <v>ok</v>
      </c>
      <c r="AS1248" s="641" t="str">
        <f t="shared" si="508"/>
        <v>ok</v>
      </c>
      <c r="AT1248" s="641" t="str">
        <f t="shared" si="509"/>
        <v>ok</v>
      </c>
      <c r="AU1248" s="641" t="str">
        <f t="shared" si="510"/>
        <v>ok</v>
      </c>
      <c r="AV1248" s="641" t="str">
        <f t="shared" si="511"/>
        <v>ok</v>
      </c>
      <c r="AW1248" s="641" t="str">
        <f t="shared" si="512"/>
        <v>ok</v>
      </c>
      <c r="AX1248" s="641" t="str">
        <f t="shared" si="513"/>
        <v>ok</v>
      </c>
      <c r="AY1248" s="641" t="str">
        <f t="shared" si="514"/>
        <v>ok</v>
      </c>
      <c r="AZ1248" s="641" t="str">
        <f t="shared" si="515"/>
        <v>ok</v>
      </c>
      <c r="BA1248" s="641" t="str">
        <f t="shared" si="516"/>
        <v>ok</v>
      </c>
      <c r="BB1248" s="641" t="str">
        <f t="shared" si="517"/>
        <v>ok</v>
      </c>
      <c r="BC1248" s="641" t="str">
        <f t="shared" si="518"/>
        <v>ok</v>
      </c>
      <c r="BD1248" s="641"/>
    </row>
    <row r="1249" spans="1:56" s="559" customFormat="1" ht="12.75" hidden="1" customHeight="1">
      <c r="A1249" s="34"/>
      <c r="B1249" s="35">
        <f t="shared" si="522"/>
        <v>0</v>
      </c>
      <c r="C1249" s="34"/>
      <c r="D1249" s="250" t="s">
        <v>1644</v>
      </c>
      <c r="E1249" s="242"/>
      <c r="F1249" s="248"/>
      <c r="G1249" s="80"/>
      <c r="H1249" s="81"/>
      <c r="I1249" s="245"/>
      <c r="J1249" s="263"/>
      <c r="K1249" s="263"/>
      <c r="L1249" s="263"/>
      <c r="M1249" s="685"/>
      <c r="N1249" s="686"/>
      <c r="O1249" s="687"/>
      <c r="P1249" s="687"/>
      <c r="Q1249" s="687"/>
      <c r="R1249" s="687"/>
      <c r="S1249" s="688"/>
      <c r="T1249" s="268"/>
      <c r="U1249" s="539"/>
      <c r="V1249" s="299" t="str">
        <f t="shared" si="520"/>
        <v>23.10</v>
      </c>
      <c r="W1249" s="299">
        <f t="shared" si="521"/>
        <v>0</v>
      </c>
      <c r="X1249" s="268"/>
      <c r="Y1249" s="268"/>
      <c r="Z1249" s="268"/>
      <c r="AA1249" s="268"/>
      <c r="AB1249" s="533"/>
      <c r="AC1249" s="540"/>
      <c r="AD1249" s="540"/>
      <c r="AE1249" s="540"/>
      <c r="AN1249" s="641" t="str">
        <f t="shared" si="503"/>
        <v>revisar</v>
      </c>
      <c r="AO1249" s="641" t="str">
        <f t="shared" si="504"/>
        <v>ok</v>
      </c>
      <c r="AP1249" s="641" t="str">
        <f t="shared" si="505"/>
        <v>ok</v>
      </c>
      <c r="AQ1249" s="641" t="str">
        <f t="shared" si="506"/>
        <v>ok</v>
      </c>
      <c r="AR1249" s="641" t="str">
        <f t="shared" si="507"/>
        <v>ok</v>
      </c>
      <c r="AS1249" s="641" t="str">
        <f t="shared" si="508"/>
        <v>ok</v>
      </c>
      <c r="AT1249" s="641" t="str">
        <f t="shared" si="509"/>
        <v>ok</v>
      </c>
      <c r="AU1249" s="641" t="str">
        <f t="shared" si="510"/>
        <v>ok</v>
      </c>
      <c r="AV1249" s="641" t="str">
        <f t="shared" si="511"/>
        <v>ok</v>
      </c>
      <c r="AW1249" s="641" t="str">
        <f t="shared" si="512"/>
        <v>ok</v>
      </c>
      <c r="AX1249" s="641" t="str">
        <f t="shared" si="513"/>
        <v>ok</v>
      </c>
      <c r="AY1249" s="641" t="str">
        <f t="shared" si="514"/>
        <v>ok</v>
      </c>
      <c r="AZ1249" s="641" t="str">
        <f t="shared" si="515"/>
        <v>ok</v>
      </c>
      <c r="BA1249" s="641" t="str">
        <f t="shared" si="516"/>
        <v>ok</v>
      </c>
      <c r="BB1249" s="641" t="str">
        <f t="shared" si="517"/>
        <v>ok</v>
      </c>
      <c r="BC1249" s="641" t="str">
        <f t="shared" si="518"/>
        <v>ok</v>
      </c>
      <c r="BD1249" s="641"/>
    </row>
    <row r="1250" spans="1:56" s="559" customFormat="1" ht="12.75" hidden="1" customHeight="1">
      <c r="A1250" s="34"/>
      <c r="B1250" s="35">
        <f t="shared" si="522"/>
        <v>0</v>
      </c>
      <c r="C1250" s="34"/>
      <c r="D1250" s="253" t="s">
        <v>1645</v>
      </c>
      <c r="E1250" s="242"/>
      <c r="F1250" s="248"/>
      <c r="G1250" s="80"/>
      <c r="H1250" s="81"/>
      <c r="I1250" s="245"/>
      <c r="J1250" s="263"/>
      <c r="K1250" s="263"/>
      <c r="L1250" s="263"/>
      <c r="M1250" s="685"/>
      <c r="N1250" s="686"/>
      <c r="O1250" s="687"/>
      <c r="P1250" s="687"/>
      <c r="Q1250" s="687"/>
      <c r="R1250" s="687"/>
      <c r="S1250" s="688"/>
      <c r="T1250" s="268"/>
      <c r="U1250" s="539"/>
      <c r="V1250" s="299" t="str">
        <f t="shared" si="520"/>
        <v>23.11</v>
      </c>
      <c r="W1250" s="299">
        <f t="shared" si="521"/>
        <v>0</v>
      </c>
      <c r="X1250" s="268"/>
      <c r="Y1250" s="268"/>
      <c r="Z1250" s="268"/>
      <c r="AA1250" s="268"/>
      <c r="AB1250" s="533"/>
      <c r="AC1250" s="540"/>
      <c r="AD1250" s="540"/>
      <c r="AE1250" s="540"/>
      <c r="AN1250" s="641" t="str">
        <f t="shared" si="503"/>
        <v>revisar</v>
      </c>
      <c r="AO1250" s="641" t="str">
        <f t="shared" si="504"/>
        <v>ok</v>
      </c>
      <c r="AP1250" s="641" t="str">
        <f t="shared" si="505"/>
        <v>ok</v>
      </c>
      <c r="AQ1250" s="641" t="str">
        <f t="shared" si="506"/>
        <v>ok</v>
      </c>
      <c r="AR1250" s="641" t="str">
        <f t="shared" si="507"/>
        <v>ok</v>
      </c>
      <c r="AS1250" s="641" t="str">
        <f t="shared" si="508"/>
        <v>ok</v>
      </c>
      <c r="AT1250" s="641" t="str">
        <f t="shared" si="509"/>
        <v>ok</v>
      </c>
      <c r="AU1250" s="641" t="str">
        <f t="shared" si="510"/>
        <v>ok</v>
      </c>
      <c r="AV1250" s="641" t="str">
        <f t="shared" si="511"/>
        <v>ok</v>
      </c>
      <c r="AW1250" s="641" t="str">
        <f t="shared" si="512"/>
        <v>ok</v>
      </c>
      <c r="AX1250" s="641" t="str">
        <f t="shared" si="513"/>
        <v>ok</v>
      </c>
      <c r="AY1250" s="641" t="str">
        <f t="shared" si="514"/>
        <v>ok</v>
      </c>
      <c r="AZ1250" s="641" t="str">
        <f t="shared" si="515"/>
        <v>ok</v>
      </c>
      <c r="BA1250" s="641" t="str">
        <f t="shared" si="516"/>
        <v>ok</v>
      </c>
      <c r="BB1250" s="641" t="str">
        <f t="shared" si="517"/>
        <v>ok</v>
      </c>
      <c r="BC1250" s="641" t="str">
        <f t="shared" si="518"/>
        <v>ok</v>
      </c>
      <c r="BD1250" s="641"/>
    </row>
    <row r="1251" spans="1:56" s="559" customFormat="1" ht="12.75" hidden="1" customHeight="1">
      <c r="A1251" s="34"/>
      <c r="B1251" s="35">
        <f t="shared" si="522"/>
        <v>0</v>
      </c>
      <c r="C1251" s="34"/>
      <c r="D1251" s="250" t="s">
        <v>1646</v>
      </c>
      <c r="E1251" s="242"/>
      <c r="F1251" s="248"/>
      <c r="G1251" s="80"/>
      <c r="H1251" s="81"/>
      <c r="I1251" s="245"/>
      <c r="J1251" s="263"/>
      <c r="K1251" s="263"/>
      <c r="L1251" s="263"/>
      <c r="M1251" s="685"/>
      <c r="N1251" s="686"/>
      <c r="O1251" s="687"/>
      <c r="P1251" s="687"/>
      <c r="Q1251" s="687"/>
      <c r="R1251" s="687"/>
      <c r="S1251" s="688"/>
      <c r="T1251" s="268"/>
      <c r="U1251" s="539"/>
      <c r="V1251" s="299" t="str">
        <f t="shared" si="520"/>
        <v>23.12</v>
      </c>
      <c r="W1251" s="299">
        <f t="shared" si="521"/>
        <v>0</v>
      </c>
      <c r="X1251" s="268"/>
      <c r="Y1251" s="268"/>
      <c r="Z1251" s="268"/>
      <c r="AA1251" s="268"/>
      <c r="AB1251" s="533"/>
      <c r="AC1251" s="540"/>
      <c r="AD1251" s="540"/>
      <c r="AE1251" s="540"/>
      <c r="AN1251" s="641" t="str">
        <f t="shared" si="503"/>
        <v>revisar</v>
      </c>
      <c r="AO1251" s="641" t="str">
        <f t="shared" si="504"/>
        <v>ok</v>
      </c>
      <c r="AP1251" s="641" t="str">
        <f t="shared" si="505"/>
        <v>ok</v>
      </c>
      <c r="AQ1251" s="641" t="str">
        <f t="shared" si="506"/>
        <v>ok</v>
      </c>
      <c r="AR1251" s="641" t="str">
        <f t="shared" si="507"/>
        <v>ok</v>
      </c>
      <c r="AS1251" s="641" t="str">
        <f t="shared" si="508"/>
        <v>ok</v>
      </c>
      <c r="AT1251" s="641" t="str">
        <f t="shared" si="509"/>
        <v>ok</v>
      </c>
      <c r="AU1251" s="641" t="str">
        <f t="shared" si="510"/>
        <v>ok</v>
      </c>
      <c r="AV1251" s="641" t="str">
        <f t="shared" si="511"/>
        <v>ok</v>
      </c>
      <c r="AW1251" s="641" t="str">
        <f t="shared" si="512"/>
        <v>ok</v>
      </c>
      <c r="AX1251" s="641" t="str">
        <f t="shared" si="513"/>
        <v>ok</v>
      </c>
      <c r="AY1251" s="641" t="str">
        <f t="shared" si="514"/>
        <v>ok</v>
      </c>
      <c r="AZ1251" s="641" t="str">
        <f t="shared" si="515"/>
        <v>ok</v>
      </c>
      <c r="BA1251" s="641" t="str">
        <f t="shared" si="516"/>
        <v>ok</v>
      </c>
      <c r="BB1251" s="641" t="str">
        <f t="shared" si="517"/>
        <v>ok</v>
      </c>
      <c r="BC1251" s="641" t="str">
        <f t="shared" si="518"/>
        <v>ok</v>
      </c>
      <c r="BD1251" s="641"/>
    </row>
    <row r="1252" spans="1:56" s="559" customFormat="1" ht="12.75" hidden="1" customHeight="1">
      <c r="A1252" s="34"/>
      <c r="B1252" s="35">
        <f t="shared" si="522"/>
        <v>0</v>
      </c>
      <c r="C1252" s="34"/>
      <c r="D1252" s="253" t="s">
        <v>1647</v>
      </c>
      <c r="E1252" s="242"/>
      <c r="F1252" s="248"/>
      <c r="G1252" s="80"/>
      <c r="H1252" s="81"/>
      <c r="I1252" s="245"/>
      <c r="J1252" s="263"/>
      <c r="K1252" s="263"/>
      <c r="L1252" s="263"/>
      <c r="M1252" s="685"/>
      <c r="N1252" s="686"/>
      <c r="O1252" s="687"/>
      <c r="P1252" s="687"/>
      <c r="Q1252" s="687"/>
      <c r="R1252" s="687"/>
      <c r="S1252" s="688"/>
      <c r="T1252" s="268"/>
      <c r="U1252" s="539"/>
      <c r="V1252" s="299" t="str">
        <f t="shared" si="520"/>
        <v>23.13</v>
      </c>
      <c r="W1252" s="299">
        <f t="shared" si="521"/>
        <v>0</v>
      </c>
      <c r="X1252" s="268"/>
      <c r="Y1252" s="268"/>
      <c r="Z1252" s="268"/>
      <c r="AA1252" s="268"/>
      <c r="AB1252" s="533"/>
      <c r="AC1252" s="540"/>
      <c r="AD1252" s="540"/>
      <c r="AE1252" s="540"/>
      <c r="AN1252" s="641" t="str">
        <f t="shared" si="503"/>
        <v>revisar</v>
      </c>
      <c r="AO1252" s="641" t="str">
        <f t="shared" si="504"/>
        <v>ok</v>
      </c>
      <c r="AP1252" s="641" t="str">
        <f t="shared" si="505"/>
        <v>ok</v>
      </c>
      <c r="AQ1252" s="641" t="str">
        <f t="shared" si="506"/>
        <v>ok</v>
      </c>
      <c r="AR1252" s="641" t="str">
        <f t="shared" si="507"/>
        <v>ok</v>
      </c>
      <c r="AS1252" s="641" t="str">
        <f t="shared" si="508"/>
        <v>ok</v>
      </c>
      <c r="AT1252" s="641" t="str">
        <f t="shared" si="509"/>
        <v>ok</v>
      </c>
      <c r="AU1252" s="641" t="str">
        <f t="shared" si="510"/>
        <v>ok</v>
      </c>
      <c r="AV1252" s="641" t="str">
        <f t="shared" si="511"/>
        <v>ok</v>
      </c>
      <c r="AW1252" s="641" t="str">
        <f t="shared" si="512"/>
        <v>ok</v>
      </c>
      <c r="AX1252" s="641" t="str">
        <f t="shared" si="513"/>
        <v>ok</v>
      </c>
      <c r="AY1252" s="641" t="str">
        <f t="shared" si="514"/>
        <v>ok</v>
      </c>
      <c r="AZ1252" s="641" t="str">
        <f t="shared" si="515"/>
        <v>ok</v>
      </c>
      <c r="BA1252" s="641" t="str">
        <f t="shared" si="516"/>
        <v>ok</v>
      </c>
      <c r="BB1252" s="641" t="str">
        <f t="shared" si="517"/>
        <v>ok</v>
      </c>
      <c r="BC1252" s="641" t="str">
        <f t="shared" si="518"/>
        <v>ok</v>
      </c>
      <c r="BD1252" s="641"/>
    </row>
    <row r="1253" spans="1:56" s="559" customFormat="1" ht="12.75" hidden="1" customHeight="1">
      <c r="A1253" s="34"/>
      <c r="B1253" s="35">
        <f t="shared" si="522"/>
        <v>0</v>
      </c>
      <c r="C1253" s="34"/>
      <c r="D1253" s="250" t="s">
        <v>1648</v>
      </c>
      <c r="E1253" s="242"/>
      <c r="F1253" s="248"/>
      <c r="G1253" s="80"/>
      <c r="H1253" s="81"/>
      <c r="I1253" s="245"/>
      <c r="J1253" s="263"/>
      <c r="K1253" s="263"/>
      <c r="L1253" s="263"/>
      <c r="M1253" s="685"/>
      <c r="N1253" s="686"/>
      <c r="O1253" s="687"/>
      <c r="P1253" s="687"/>
      <c r="Q1253" s="687"/>
      <c r="R1253" s="687"/>
      <c r="S1253" s="688"/>
      <c r="T1253" s="268"/>
      <c r="U1253" s="539"/>
      <c r="V1253" s="299" t="str">
        <f t="shared" si="520"/>
        <v>23.14</v>
      </c>
      <c r="W1253" s="299">
        <f t="shared" si="521"/>
        <v>0</v>
      </c>
      <c r="X1253" s="535">
        <f>SUM(P1237:R1237)</f>
        <v>0</v>
      </c>
      <c r="Y1253" s="319" t="str">
        <f>IF(X1253&lt;&gt;S1237,"erro","ok")</f>
        <v>ok</v>
      </c>
      <c r="Z1253" s="319"/>
      <c r="AA1253" s="319"/>
      <c r="AB1253" s="531"/>
      <c r="AC1253" s="540"/>
      <c r="AD1253" s="540"/>
      <c r="AE1253" s="540"/>
      <c r="AN1253" s="641" t="str">
        <f t="shared" si="503"/>
        <v>revisar</v>
      </c>
      <c r="AO1253" s="641" t="str">
        <f t="shared" si="504"/>
        <v>revisar</v>
      </c>
      <c r="AP1253" s="641" t="str">
        <f t="shared" si="505"/>
        <v>ok</v>
      </c>
      <c r="AQ1253" s="641" t="str">
        <f t="shared" si="506"/>
        <v>ok</v>
      </c>
      <c r="AR1253" s="641" t="str">
        <f t="shared" si="507"/>
        <v>ok</v>
      </c>
      <c r="AS1253" s="641" t="str">
        <f t="shared" si="508"/>
        <v>ok</v>
      </c>
      <c r="AT1253" s="641" t="str">
        <f t="shared" si="509"/>
        <v>ok</v>
      </c>
      <c r="AU1253" s="641" t="str">
        <f t="shared" si="510"/>
        <v>ok</v>
      </c>
      <c r="AV1253" s="641" t="str">
        <f t="shared" si="511"/>
        <v>ok</v>
      </c>
      <c r="AW1253" s="641" t="str">
        <f t="shared" si="512"/>
        <v>ok</v>
      </c>
      <c r="AX1253" s="641" t="str">
        <f t="shared" si="513"/>
        <v>ok</v>
      </c>
      <c r="AY1253" s="641" t="str">
        <f t="shared" si="514"/>
        <v>ok</v>
      </c>
      <c r="AZ1253" s="641" t="str">
        <f t="shared" si="515"/>
        <v>ok</v>
      </c>
      <c r="BA1253" s="641" t="str">
        <f t="shared" si="516"/>
        <v>ok</v>
      </c>
      <c r="BB1253" s="641" t="str">
        <f t="shared" si="517"/>
        <v>ok</v>
      </c>
      <c r="BC1253" s="641" t="str">
        <f t="shared" si="518"/>
        <v>ok</v>
      </c>
      <c r="BD1253" s="641"/>
    </row>
    <row r="1254" spans="1:56" s="559" customFormat="1" ht="12.75" hidden="1" customHeight="1">
      <c r="A1254" s="34"/>
      <c r="B1254" s="35">
        <f t="shared" si="522"/>
        <v>0</v>
      </c>
      <c r="C1254" s="34"/>
      <c r="D1254" s="253" t="s">
        <v>1649</v>
      </c>
      <c r="E1254" s="242"/>
      <c r="F1254" s="248"/>
      <c r="G1254" s="80"/>
      <c r="H1254" s="81"/>
      <c r="I1254" s="245"/>
      <c r="J1254" s="263"/>
      <c r="K1254" s="263"/>
      <c r="L1254" s="263"/>
      <c r="M1254" s="685"/>
      <c r="N1254" s="686"/>
      <c r="O1254" s="687"/>
      <c r="P1254" s="687"/>
      <c r="Q1254" s="687"/>
      <c r="R1254" s="687"/>
      <c r="S1254" s="688"/>
      <c r="T1254" s="268"/>
      <c r="U1254" s="539"/>
      <c r="V1254" s="299" t="str">
        <f t="shared" si="520"/>
        <v>23.15</v>
      </c>
      <c r="W1254" s="299">
        <f t="shared" si="521"/>
        <v>0</v>
      </c>
      <c r="X1254" s="319"/>
      <c r="Y1254" s="319"/>
      <c r="Z1254" s="319"/>
      <c r="AA1254" s="319"/>
      <c r="AB1254" s="531"/>
      <c r="AC1254" s="540"/>
      <c r="AD1254" s="540"/>
      <c r="AE1254" s="540"/>
      <c r="AN1254" s="641" t="str">
        <f t="shared" si="503"/>
        <v>revisar</v>
      </c>
      <c r="AO1254" s="641" t="str">
        <f t="shared" si="504"/>
        <v>ok</v>
      </c>
      <c r="AP1254" s="641" t="str">
        <f t="shared" si="505"/>
        <v>ok</v>
      </c>
      <c r="AQ1254" s="641" t="str">
        <f t="shared" si="506"/>
        <v>ok</v>
      </c>
      <c r="AR1254" s="641" t="str">
        <f t="shared" si="507"/>
        <v>ok</v>
      </c>
      <c r="AS1254" s="641" t="str">
        <f t="shared" si="508"/>
        <v>ok</v>
      </c>
      <c r="AT1254" s="641" t="str">
        <f t="shared" si="509"/>
        <v>ok</v>
      </c>
      <c r="AU1254" s="641" t="str">
        <f t="shared" si="510"/>
        <v>ok</v>
      </c>
      <c r="AV1254" s="641" t="str">
        <f t="shared" si="511"/>
        <v>ok</v>
      </c>
      <c r="AW1254" s="641" t="str">
        <f t="shared" si="512"/>
        <v>ok</v>
      </c>
      <c r="AX1254" s="641" t="str">
        <f t="shared" si="513"/>
        <v>ok</v>
      </c>
      <c r="AY1254" s="641" t="str">
        <f t="shared" si="514"/>
        <v>ok</v>
      </c>
      <c r="AZ1254" s="641" t="str">
        <f t="shared" si="515"/>
        <v>ok</v>
      </c>
      <c r="BA1254" s="641" t="str">
        <f t="shared" si="516"/>
        <v>ok</v>
      </c>
      <c r="BB1254" s="641" t="str">
        <f t="shared" si="517"/>
        <v>ok</v>
      </c>
      <c r="BC1254" s="641" t="str">
        <f t="shared" si="518"/>
        <v>ok</v>
      </c>
      <c r="BD1254" s="641"/>
    </row>
    <row r="1255" spans="1:56" s="559" customFormat="1" ht="12.75" hidden="1" customHeight="1">
      <c r="A1255" s="34"/>
      <c r="B1255" s="35">
        <f t="shared" si="522"/>
        <v>0</v>
      </c>
      <c r="C1255" s="34"/>
      <c r="D1255" s="250" t="s">
        <v>1650</v>
      </c>
      <c r="E1255" s="242"/>
      <c r="F1255" s="248"/>
      <c r="G1255" s="80"/>
      <c r="H1255" s="81"/>
      <c r="I1255" s="245"/>
      <c r="J1255" s="263"/>
      <c r="K1255" s="263"/>
      <c r="L1255" s="263"/>
      <c r="M1255" s="685"/>
      <c r="N1255" s="686"/>
      <c r="O1255" s="687"/>
      <c r="P1255" s="687"/>
      <c r="Q1255" s="687"/>
      <c r="R1255" s="687"/>
      <c r="S1255" s="688"/>
      <c r="T1255" s="268"/>
      <c r="U1255" s="539"/>
      <c r="V1255" s="299" t="str">
        <f t="shared" si="520"/>
        <v>23.16</v>
      </c>
      <c r="W1255" s="299">
        <f t="shared" si="521"/>
        <v>0</v>
      </c>
      <c r="X1255" s="319"/>
      <c r="Y1255" s="319"/>
      <c r="Z1255" s="319"/>
      <c r="AA1255" s="319"/>
      <c r="AB1255" s="531"/>
      <c r="AC1255" s="540"/>
      <c r="AD1255" s="540"/>
      <c r="AE1255" s="540"/>
      <c r="AN1255" s="641" t="str">
        <f t="shared" si="503"/>
        <v>revisar</v>
      </c>
      <c r="AO1255" s="641" t="str">
        <f t="shared" si="504"/>
        <v>ok</v>
      </c>
      <c r="AP1255" s="641" t="str">
        <f t="shared" si="505"/>
        <v>ok</v>
      </c>
      <c r="AQ1255" s="641" t="str">
        <f t="shared" si="506"/>
        <v>ok</v>
      </c>
      <c r="AR1255" s="641" t="str">
        <f t="shared" si="507"/>
        <v>ok</v>
      </c>
      <c r="AS1255" s="641" t="str">
        <f t="shared" si="508"/>
        <v>ok</v>
      </c>
      <c r="AT1255" s="641" t="str">
        <f t="shared" si="509"/>
        <v>ok</v>
      </c>
      <c r="AU1255" s="641" t="str">
        <f t="shared" si="510"/>
        <v>ok</v>
      </c>
      <c r="AV1255" s="641" t="str">
        <f t="shared" si="511"/>
        <v>ok</v>
      </c>
      <c r="AW1255" s="641" t="str">
        <f t="shared" si="512"/>
        <v>ok</v>
      </c>
      <c r="AX1255" s="641" t="str">
        <f t="shared" si="513"/>
        <v>ok</v>
      </c>
      <c r="AY1255" s="641" t="str">
        <f t="shared" si="514"/>
        <v>ok</v>
      </c>
      <c r="AZ1255" s="641" t="str">
        <f t="shared" si="515"/>
        <v>ok</v>
      </c>
      <c r="BA1255" s="641" t="str">
        <f t="shared" si="516"/>
        <v>ok</v>
      </c>
      <c r="BB1255" s="641" t="str">
        <f t="shared" si="517"/>
        <v>ok</v>
      </c>
      <c r="BC1255" s="641" t="str">
        <f t="shared" si="518"/>
        <v>ok</v>
      </c>
      <c r="BD1255" s="641"/>
    </row>
    <row r="1256" spans="1:56" s="559" customFormat="1" ht="12.75" hidden="1" customHeight="1">
      <c r="A1256" s="34"/>
      <c r="B1256" s="35">
        <f t="shared" si="522"/>
        <v>0</v>
      </c>
      <c r="C1256" s="34"/>
      <c r="D1256" s="253" t="s">
        <v>1651</v>
      </c>
      <c r="E1256" s="242"/>
      <c r="F1256" s="248"/>
      <c r="G1256" s="80"/>
      <c r="H1256" s="81"/>
      <c r="I1256" s="245"/>
      <c r="J1256" s="263"/>
      <c r="K1256" s="263"/>
      <c r="L1256" s="263"/>
      <c r="M1256" s="685"/>
      <c r="N1256" s="686"/>
      <c r="O1256" s="687"/>
      <c r="P1256" s="687"/>
      <c r="Q1256" s="687"/>
      <c r="R1256" s="687"/>
      <c r="S1256" s="688"/>
      <c r="T1256" s="268"/>
      <c r="U1256" s="539"/>
      <c r="V1256" s="299" t="str">
        <f t="shared" si="520"/>
        <v>23.17</v>
      </c>
      <c r="W1256" s="299">
        <f t="shared" si="521"/>
        <v>0</v>
      </c>
      <c r="X1256" s="268"/>
      <c r="Y1256" s="268"/>
      <c r="Z1256" s="268"/>
      <c r="AA1256" s="268"/>
      <c r="AB1256" s="533"/>
      <c r="AC1256" s="540"/>
      <c r="AD1256" s="540"/>
      <c r="AE1256" s="540"/>
      <c r="AN1256" s="641" t="str">
        <f t="shared" si="503"/>
        <v>revisar</v>
      </c>
      <c r="AO1256" s="641" t="str">
        <f t="shared" si="504"/>
        <v>ok</v>
      </c>
      <c r="AP1256" s="641" t="str">
        <f t="shared" si="505"/>
        <v>ok</v>
      </c>
      <c r="AQ1256" s="641" t="str">
        <f t="shared" si="506"/>
        <v>ok</v>
      </c>
      <c r="AR1256" s="641" t="str">
        <f t="shared" si="507"/>
        <v>ok</v>
      </c>
      <c r="AS1256" s="641" t="str">
        <f t="shared" si="508"/>
        <v>ok</v>
      </c>
      <c r="AT1256" s="641" t="str">
        <f t="shared" si="509"/>
        <v>ok</v>
      </c>
      <c r="AU1256" s="641" t="str">
        <f t="shared" si="510"/>
        <v>ok</v>
      </c>
      <c r="AV1256" s="641" t="str">
        <f t="shared" si="511"/>
        <v>ok</v>
      </c>
      <c r="AW1256" s="641" t="str">
        <f t="shared" si="512"/>
        <v>ok</v>
      </c>
      <c r="AX1256" s="641" t="str">
        <f t="shared" si="513"/>
        <v>ok</v>
      </c>
      <c r="AY1256" s="641" t="str">
        <f t="shared" si="514"/>
        <v>ok</v>
      </c>
      <c r="AZ1256" s="641" t="str">
        <f t="shared" si="515"/>
        <v>ok</v>
      </c>
      <c r="BA1256" s="641" t="str">
        <f t="shared" si="516"/>
        <v>ok</v>
      </c>
      <c r="BB1256" s="641" t="str">
        <f t="shared" si="517"/>
        <v>ok</v>
      </c>
      <c r="BC1256" s="641" t="str">
        <f t="shared" si="518"/>
        <v>ok</v>
      </c>
      <c r="BD1256" s="641"/>
    </row>
    <row r="1257" spans="1:56" s="559" customFormat="1" ht="12.75" hidden="1" customHeight="1">
      <c r="A1257" s="34"/>
      <c r="B1257" s="35">
        <f t="shared" si="522"/>
        <v>0</v>
      </c>
      <c r="C1257" s="34"/>
      <c r="D1257" s="250" t="s">
        <v>1652</v>
      </c>
      <c r="E1257" s="242"/>
      <c r="F1257" s="248"/>
      <c r="G1257" s="80"/>
      <c r="H1257" s="81"/>
      <c r="I1257" s="245"/>
      <c r="J1257" s="263"/>
      <c r="K1257" s="263"/>
      <c r="L1257" s="263"/>
      <c r="M1257" s="685"/>
      <c r="N1257" s="686"/>
      <c r="O1257" s="687"/>
      <c r="P1257" s="687"/>
      <c r="Q1257" s="687"/>
      <c r="R1257" s="687"/>
      <c r="S1257" s="688"/>
      <c r="T1257" s="268"/>
      <c r="U1257" s="539"/>
      <c r="V1257" s="299" t="str">
        <f t="shared" si="520"/>
        <v>23.18</v>
      </c>
      <c r="W1257" s="299">
        <f t="shared" si="521"/>
        <v>0</v>
      </c>
      <c r="X1257" s="268"/>
      <c r="Y1257" s="268"/>
      <c r="Z1257" s="268"/>
      <c r="AA1257" s="268"/>
      <c r="AB1257" s="533"/>
      <c r="AC1257" s="540"/>
      <c r="AD1257" s="540"/>
      <c r="AE1257" s="540"/>
      <c r="AN1257" s="641" t="str">
        <f t="shared" si="503"/>
        <v>revisar</v>
      </c>
      <c r="AO1257" s="641" t="str">
        <f t="shared" si="504"/>
        <v>ok</v>
      </c>
      <c r="AP1257" s="641" t="str">
        <f t="shared" si="505"/>
        <v>ok</v>
      </c>
      <c r="AQ1257" s="641" t="str">
        <f t="shared" si="506"/>
        <v>ok</v>
      </c>
      <c r="AR1257" s="641" t="str">
        <f t="shared" si="507"/>
        <v>ok</v>
      </c>
      <c r="AS1257" s="641" t="str">
        <f t="shared" si="508"/>
        <v>ok</v>
      </c>
      <c r="AT1257" s="641" t="str">
        <f t="shared" si="509"/>
        <v>ok</v>
      </c>
      <c r="AU1257" s="641" t="str">
        <f t="shared" si="510"/>
        <v>ok</v>
      </c>
      <c r="AV1257" s="641" t="str">
        <f t="shared" si="511"/>
        <v>ok</v>
      </c>
      <c r="AW1257" s="641" t="str">
        <f t="shared" si="512"/>
        <v>ok</v>
      </c>
      <c r="AX1257" s="641" t="str">
        <f t="shared" si="513"/>
        <v>ok</v>
      </c>
      <c r="AY1257" s="641" t="str">
        <f t="shared" si="514"/>
        <v>ok</v>
      </c>
      <c r="AZ1257" s="641" t="str">
        <f t="shared" si="515"/>
        <v>ok</v>
      </c>
      <c r="BA1257" s="641" t="str">
        <f t="shared" si="516"/>
        <v>ok</v>
      </c>
      <c r="BB1257" s="641" t="str">
        <f t="shared" si="517"/>
        <v>ok</v>
      </c>
      <c r="BC1257" s="641" t="str">
        <f t="shared" si="518"/>
        <v>ok</v>
      </c>
      <c r="BD1257" s="641"/>
    </row>
    <row r="1258" spans="1:56" s="559" customFormat="1" ht="12.75" hidden="1" customHeight="1">
      <c r="A1258" s="34"/>
      <c r="B1258" s="35">
        <f t="shared" si="522"/>
        <v>0</v>
      </c>
      <c r="C1258" s="34"/>
      <c r="D1258" s="253" t="s">
        <v>1653</v>
      </c>
      <c r="E1258" s="242"/>
      <c r="F1258" s="248"/>
      <c r="G1258" s="80"/>
      <c r="H1258" s="81"/>
      <c r="I1258" s="245"/>
      <c r="J1258" s="263"/>
      <c r="K1258" s="263"/>
      <c r="L1258" s="263"/>
      <c r="M1258" s="685"/>
      <c r="N1258" s="686"/>
      <c r="O1258" s="687"/>
      <c r="P1258" s="687"/>
      <c r="Q1258" s="687"/>
      <c r="R1258" s="687"/>
      <c r="S1258" s="688"/>
      <c r="T1258" s="268"/>
      <c r="U1258" s="539"/>
      <c r="V1258" s="299" t="str">
        <f t="shared" si="520"/>
        <v>23.19</v>
      </c>
      <c r="W1258" s="299">
        <f t="shared" si="521"/>
        <v>0</v>
      </c>
      <c r="X1258" s="268"/>
      <c r="Y1258" s="268"/>
      <c r="Z1258" s="268"/>
      <c r="AA1258" s="268"/>
      <c r="AB1258" s="533"/>
      <c r="AC1258" s="540"/>
      <c r="AD1258" s="540"/>
      <c r="AE1258" s="540"/>
      <c r="AN1258" s="641" t="str">
        <f t="shared" si="503"/>
        <v>revisar</v>
      </c>
      <c r="AO1258" s="641" t="str">
        <f t="shared" si="504"/>
        <v>ok</v>
      </c>
      <c r="AP1258" s="641" t="str">
        <f t="shared" si="505"/>
        <v>ok</v>
      </c>
      <c r="AQ1258" s="641" t="str">
        <f t="shared" si="506"/>
        <v>ok</v>
      </c>
      <c r="AR1258" s="641" t="str">
        <f t="shared" si="507"/>
        <v>ok</v>
      </c>
      <c r="AS1258" s="641" t="str">
        <f t="shared" si="508"/>
        <v>ok</v>
      </c>
      <c r="AT1258" s="641" t="str">
        <f t="shared" si="509"/>
        <v>ok</v>
      </c>
      <c r="AU1258" s="641" t="str">
        <f t="shared" si="510"/>
        <v>ok</v>
      </c>
      <c r="AV1258" s="641" t="str">
        <f t="shared" si="511"/>
        <v>ok</v>
      </c>
      <c r="AW1258" s="641" t="str">
        <f t="shared" si="512"/>
        <v>ok</v>
      </c>
      <c r="AX1258" s="641" t="str">
        <f t="shared" si="513"/>
        <v>ok</v>
      </c>
      <c r="AY1258" s="641" t="str">
        <f t="shared" si="514"/>
        <v>ok</v>
      </c>
      <c r="AZ1258" s="641" t="str">
        <f t="shared" si="515"/>
        <v>ok</v>
      </c>
      <c r="BA1258" s="641" t="str">
        <f t="shared" si="516"/>
        <v>ok</v>
      </c>
      <c r="BB1258" s="641" t="str">
        <f t="shared" si="517"/>
        <v>ok</v>
      </c>
      <c r="BC1258" s="641" t="str">
        <f t="shared" si="518"/>
        <v>ok</v>
      </c>
      <c r="BD1258" s="641"/>
    </row>
    <row r="1259" spans="1:56" s="559" customFormat="1" ht="12.75" hidden="1" customHeight="1">
      <c r="A1259" s="34"/>
      <c r="B1259" s="35">
        <f t="shared" si="522"/>
        <v>0</v>
      </c>
      <c r="C1259" s="34"/>
      <c r="D1259" s="250" t="s">
        <v>1654</v>
      </c>
      <c r="E1259" s="242"/>
      <c r="F1259" s="248"/>
      <c r="G1259" s="80"/>
      <c r="H1259" s="81"/>
      <c r="I1259" s="245"/>
      <c r="J1259" s="263"/>
      <c r="K1259" s="263"/>
      <c r="L1259" s="263"/>
      <c r="M1259" s="685"/>
      <c r="N1259" s="686"/>
      <c r="O1259" s="687"/>
      <c r="P1259" s="687"/>
      <c r="Q1259" s="687"/>
      <c r="R1259" s="687"/>
      <c r="S1259" s="688"/>
      <c r="T1259" s="268"/>
      <c r="U1259" s="539"/>
      <c r="V1259" s="299" t="str">
        <f t="shared" si="520"/>
        <v>23.20</v>
      </c>
      <c r="W1259" s="299">
        <f t="shared" si="521"/>
        <v>0</v>
      </c>
      <c r="X1259" s="268"/>
      <c r="Y1259" s="268"/>
      <c r="Z1259" s="268"/>
      <c r="AA1259" s="268"/>
      <c r="AB1259" s="533"/>
      <c r="AC1259" s="540"/>
      <c r="AD1259" s="540"/>
      <c r="AE1259" s="540"/>
      <c r="AN1259" s="641" t="str">
        <f t="shared" si="503"/>
        <v>revisar</v>
      </c>
      <c r="AO1259" s="641" t="str">
        <f t="shared" si="504"/>
        <v>ok</v>
      </c>
      <c r="AP1259" s="641" t="str">
        <f t="shared" si="505"/>
        <v>ok</v>
      </c>
      <c r="AQ1259" s="641" t="str">
        <f t="shared" si="506"/>
        <v>ok</v>
      </c>
      <c r="AR1259" s="641" t="str">
        <f t="shared" si="507"/>
        <v>ok</v>
      </c>
      <c r="AS1259" s="641" t="str">
        <f t="shared" si="508"/>
        <v>ok</v>
      </c>
      <c r="AT1259" s="641" t="str">
        <f t="shared" si="509"/>
        <v>ok</v>
      </c>
      <c r="AU1259" s="641" t="str">
        <f t="shared" si="510"/>
        <v>ok</v>
      </c>
      <c r="AV1259" s="641" t="str">
        <f t="shared" si="511"/>
        <v>ok</v>
      </c>
      <c r="AW1259" s="641" t="str">
        <f t="shared" si="512"/>
        <v>ok</v>
      </c>
      <c r="AX1259" s="641" t="str">
        <f t="shared" si="513"/>
        <v>ok</v>
      </c>
      <c r="AY1259" s="641" t="str">
        <f t="shared" si="514"/>
        <v>ok</v>
      </c>
      <c r="AZ1259" s="641" t="str">
        <f t="shared" si="515"/>
        <v>ok</v>
      </c>
      <c r="BA1259" s="641" t="str">
        <f t="shared" si="516"/>
        <v>ok</v>
      </c>
      <c r="BB1259" s="641" t="str">
        <f t="shared" si="517"/>
        <v>ok</v>
      </c>
      <c r="BC1259" s="641" t="str">
        <f t="shared" si="518"/>
        <v>ok</v>
      </c>
      <c r="BD1259" s="641"/>
    </row>
    <row r="1260" spans="1:56" s="559" customFormat="1" ht="12.75" hidden="1" customHeight="1">
      <c r="A1260" s="34"/>
      <c r="B1260" s="35">
        <f t="shared" si="522"/>
        <v>0</v>
      </c>
      <c r="C1260" s="34"/>
      <c r="D1260" s="253" t="s">
        <v>1655</v>
      </c>
      <c r="E1260" s="242"/>
      <c r="F1260" s="248"/>
      <c r="G1260" s="80"/>
      <c r="H1260" s="81"/>
      <c r="I1260" s="245"/>
      <c r="J1260" s="263"/>
      <c r="K1260" s="263"/>
      <c r="L1260" s="263"/>
      <c r="M1260" s="685"/>
      <c r="N1260" s="686"/>
      <c r="O1260" s="687"/>
      <c r="P1260" s="687"/>
      <c r="Q1260" s="687"/>
      <c r="R1260" s="687"/>
      <c r="S1260" s="688"/>
      <c r="T1260" s="268"/>
      <c r="U1260" s="539"/>
      <c r="V1260" s="299" t="str">
        <f t="shared" si="520"/>
        <v>23.21</v>
      </c>
      <c r="W1260" s="299">
        <f t="shared" si="521"/>
        <v>0</v>
      </c>
      <c r="X1260" s="268"/>
      <c r="Y1260" s="268"/>
      <c r="Z1260" s="268"/>
      <c r="AA1260" s="268"/>
      <c r="AB1260" s="533"/>
      <c r="AC1260" s="540"/>
      <c r="AD1260" s="540"/>
      <c r="AE1260" s="540"/>
      <c r="AN1260" s="641" t="str">
        <f t="shared" ref="AN1260:AN1323" si="523">IF(X1260=D1260,"ok","revisar")</f>
        <v>revisar</v>
      </c>
      <c r="AO1260" s="641" t="str">
        <f t="shared" ref="AO1260:AO1323" si="524">IF(Y1260=E1260,"ok","revisar")</f>
        <v>ok</v>
      </c>
      <c r="AP1260" s="641" t="str">
        <f t="shared" ref="AP1260:AP1323" si="525">IF(Z1260=F1260,"ok","revisar")</f>
        <v>ok</v>
      </c>
      <c r="AQ1260" s="641" t="str">
        <f t="shared" ref="AQ1260:AQ1323" si="526">IF(AA1260=G1260,"ok","revisar")</f>
        <v>ok</v>
      </c>
      <c r="AR1260" s="641" t="str">
        <f t="shared" ref="AR1260:AR1323" si="527">IF(AB1260=H1260,"ok","revisar")</f>
        <v>ok</v>
      </c>
      <c r="AS1260" s="641" t="str">
        <f t="shared" ref="AS1260:AS1323" si="528">IF(AC1260=I1260,"ok","revisar")</f>
        <v>ok</v>
      </c>
      <c r="AT1260" s="641" t="str">
        <f t="shared" ref="AT1260:AT1323" si="529">IF(AD1260=J1260,"ok","revisar")</f>
        <v>ok</v>
      </c>
      <c r="AU1260" s="641" t="str">
        <f t="shared" ref="AU1260:AU1323" si="530">IF(AE1260=K1260,"ok","revisar")</f>
        <v>ok</v>
      </c>
      <c r="AV1260" s="641" t="str">
        <f t="shared" ref="AV1260:AV1323" si="531">IF(AF1260=L1260,"ok","revisar")</f>
        <v>ok</v>
      </c>
      <c r="AW1260" s="641" t="str">
        <f t="shared" ref="AW1260:AW1323" si="532">IF(AG1260=M1260,"ok","revisar")</f>
        <v>ok</v>
      </c>
      <c r="AX1260" s="641" t="str">
        <f t="shared" ref="AX1260:AX1323" si="533">IF(AH1260=N1260,"ok","revisar")</f>
        <v>ok</v>
      </c>
      <c r="AY1260" s="641" t="str">
        <f t="shared" ref="AY1260:AY1323" si="534">IF(AI1260=O1260,"ok","revisar")</f>
        <v>ok</v>
      </c>
      <c r="AZ1260" s="641" t="str">
        <f t="shared" ref="AZ1260:AZ1323" si="535">IF(AJ1260=P1260,"ok","revisar")</f>
        <v>ok</v>
      </c>
      <c r="BA1260" s="641" t="str">
        <f t="shared" ref="BA1260:BA1323" si="536">IF(AK1260=Q1260,"ok","revisar")</f>
        <v>ok</v>
      </c>
      <c r="BB1260" s="641" t="str">
        <f t="shared" ref="BB1260:BB1323" si="537">IF(AL1260=R1260,"ok","revisar")</f>
        <v>ok</v>
      </c>
      <c r="BC1260" s="641" t="str">
        <f t="shared" ref="BC1260:BC1323" si="538">IF(AM1260=S1260,"ok","revisar")</f>
        <v>ok</v>
      </c>
      <c r="BD1260" s="641"/>
    </row>
    <row r="1261" spans="1:56" s="559" customFormat="1" ht="12.75" hidden="1" customHeight="1">
      <c r="A1261" s="34"/>
      <c r="B1261" s="35">
        <f t="shared" si="522"/>
        <v>0</v>
      </c>
      <c r="C1261" s="34"/>
      <c r="D1261" s="250" t="s">
        <v>1656</v>
      </c>
      <c r="E1261" s="242"/>
      <c r="F1261" s="248"/>
      <c r="G1261" s="80"/>
      <c r="H1261" s="81"/>
      <c r="I1261" s="245"/>
      <c r="J1261" s="263"/>
      <c r="K1261" s="263"/>
      <c r="L1261" s="263"/>
      <c r="M1261" s="685"/>
      <c r="N1261" s="686"/>
      <c r="O1261" s="687"/>
      <c r="P1261" s="687"/>
      <c r="Q1261" s="687"/>
      <c r="R1261" s="687"/>
      <c r="S1261" s="688"/>
      <c r="T1261" s="268"/>
      <c r="U1261" s="539"/>
      <c r="V1261" s="299" t="str">
        <f t="shared" si="520"/>
        <v>23.22</v>
      </c>
      <c r="W1261" s="299">
        <f t="shared" si="521"/>
        <v>0</v>
      </c>
      <c r="X1261" s="268"/>
      <c r="Y1261" s="268"/>
      <c r="Z1261" s="268"/>
      <c r="AA1261" s="268"/>
      <c r="AB1261" s="533"/>
      <c r="AC1261" s="540"/>
      <c r="AD1261" s="540"/>
      <c r="AE1261" s="540"/>
      <c r="AN1261" s="641" t="str">
        <f t="shared" si="523"/>
        <v>revisar</v>
      </c>
      <c r="AO1261" s="641" t="str">
        <f t="shared" si="524"/>
        <v>ok</v>
      </c>
      <c r="AP1261" s="641" t="str">
        <f t="shared" si="525"/>
        <v>ok</v>
      </c>
      <c r="AQ1261" s="641" t="str">
        <f t="shared" si="526"/>
        <v>ok</v>
      </c>
      <c r="AR1261" s="641" t="str">
        <f t="shared" si="527"/>
        <v>ok</v>
      </c>
      <c r="AS1261" s="641" t="str">
        <f t="shared" si="528"/>
        <v>ok</v>
      </c>
      <c r="AT1261" s="641" t="str">
        <f t="shared" si="529"/>
        <v>ok</v>
      </c>
      <c r="AU1261" s="641" t="str">
        <f t="shared" si="530"/>
        <v>ok</v>
      </c>
      <c r="AV1261" s="641" t="str">
        <f t="shared" si="531"/>
        <v>ok</v>
      </c>
      <c r="AW1261" s="641" t="str">
        <f t="shared" si="532"/>
        <v>ok</v>
      </c>
      <c r="AX1261" s="641" t="str">
        <f t="shared" si="533"/>
        <v>ok</v>
      </c>
      <c r="AY1261" s="641" t="str">
        <f t="shared" si="534"/>
        <v>ok</v>
      </c>
      <c r="AZ1261" s="641" t="str">
        <f t="shared" si="535"/>
        <v>ok</v>
      </c>
      <c r="BA1261" s="641" t="str">
        <f t="shared" si="536"/>
        <v>ok</v>
      </c>
      <c r="BB1261" s="641" t="str">
        <f t="shared" si="537"/>
        <v>ok</v>
      </c>
      <c r="BC1261" s="641" t="str">
        <f t="shared" si="538"/>
        <v>ok</v>
      </c>
      <c r="BD1261" s="641"/>
    </row>
    <row r="1262" spans="1:56" s="559" customFormat="1" ht="12.75" hidden="1" customHeight="1">
      <c r="A1262" s="34"/>
      <c r="B1262" s="35">
        <f t="shared" si="522"/>
        <v>0</v>
      </c>
      <c r="C1262" s="34"/>
      <c r="D1262" s="253" t="s">
        <v>1657</v>
      </c>
      <c r="E1262" s="242"/>
      <c r="F1262" s="248"/>
      <c r="G1262" s="80"/>
      <c r="H1262" s="81"/>
      <c r="I1262" s="245"/>
      <c r="J1262" s="263"/>
      <c r="K1262" s="263"/>
      <c r="L1262" s="263"/>
      <c r="M1262" s="685"/>
      <c r="N1262" s="686"/>
      <c r="O1262" s="687"/>
      <c r="P1262" s="687"/>
      <c r="Q1262" s="687"/>
      <c r="R1262" s="687"/>
      <c r="S1262" s="688"/>
      <c r="T1262" s="268"/>
      <c r="U1262" s="539"/>
      <c r="V1262" s="299" t="str">
        <f t="shared" si="520"/>
        <v>23.23</v>
      </c>
      <c r="W1262" s="299">
        <f t="shared" si="521"/>
        <v>0</v>
      </c>
      <c r="X1262" s="268"/>
      <c r="Y1262" s="268"/>
      <c r="Z1262" s="268"/>
      <c r="AA1262" s="268"/>
      <c r="AB1262" s="533"/>
      <c r="AC1262" s="540"/>
      <c r="AD1262" s="540"/>
      <c r="AE1262" s="540"/>
      <c r="AN1262" s="641" t="str">
        <f t="shared" si="523"/>
        <v>revisar</v>
      </c>
      <c r="AO1262" s="641" t="str">
        <f t="shared" si="524"/>
        <v>ok</v>
      </c>
      <c r="AP1262" s="641" t="str">
        <f t="shared" si="525"/>
        <v>ok</v>
      </c>
      <c r="AQ1262" s="641" t="str">
        <f t="shared" si="526"/>
        <v>ok</v>
      </c>
      <c r="AR1262" s="641" t="str">
        <f t="shared" si="527"/>
        <v>ok</v>
      </c>
      <c r="AS1262" s="641" t="str">
        <f t="shared" si="528"/>
        <v>ok</v>
      </c>
      <c r="AT1262" s="641" t="str">
        <f t="shared" si="529"/>
        <v>ok</v>
      </c>
      <c r="AU1262" s="641" t="str">
        <f t="shared" si="530"/>
        <v>ok</v>
      </c>
      <c r="AV1262" s="641" t="str">
        <f t="shared" si="531"/>
        <v>ok</v>
      </c>
      <c r="AW1262" s="641" t="str">
        <f t="shared" si="532"/>
        <v>ok</v>
      </c>
      <c r="AX1262" s="641" t="str">
        <f t="shared" si="533"/>
        <v>ok</v>
      </c>
      <c r="AY1262" s="641" t="str">
        <f t="shared" si="534"/>
        <v>ok</v>
      </c>
      <c r="AZ1262" s="641" t="str">
        <f t="shared" si="535"/>
        <v>ok</v>
      </c>
      <c r="BA1262" s="641" t="str">
        <f t="shared" si="536"/>
        <v>ok</v>
      </c>
      <c r="BB1262" s="641" t="str">
        <f t="shared" si="537"/>
        <v>ok</v>
      </c>
      <c r="BC1262" s="641" t="str">
        <f t="shared" si="538"/>
        <v>ok</v>
      </c>
      <c r="BD1262" s="641"/>
    </row>
    <row r="1263" spans="1:56" s="559" customFormat="1" ht="12.75" hidden="1" customHeight="1">
      <c r="A1263" s="34"/>
      <c r="B1263" s="35">
        <f t="shared" si="522"/>
        <v>0</v>
      </c>
      <c r="C1263" s="34"/>
      <c r="D1263" s="250" t="s">
        <v>1658</v>
      </c>
      <c r="E1263" s="242"/>
      <c r="F1263" s="248"/>
      <c r="G1263" s="80"/>
      <c r="H1263" s="81"/>
      <c r="I1263" s="245"/>
      <c r="J1263" s="263"/>
      <c r="K1263" s="263"/>
      <c r="L1263" s="263"/>
      <c r="M1263" s="685"/>
      <c r="N1263" s="686"/>
      <c r="O1263" s="687"/>
      <c r="P1263" s="687"/>
      <c r="Q1263" s="687"/>
      <c r="R1263" s="687"/>
      <c r="S1263" s="688"/>
      <c r="T1263" s="268"/>
      <c r="U1263" s="539"/>
      <c r="V1263" s="299" t="str">
        <f t="shared" si="520"/>
        <v>23.24</v>
      </c>
      <c r="W1263" s="299">
        <f t="shared" si="521"/>
        <v>0</v>
      </c>
      <c r="X1263" s="268"/>
      <c r="Y1263" s="268"/>
      <c r="Z1263" s="268"/>
      <c r="AA1263" s="268"/>
      <c r="AB1263" s="533"/>
      <c r="AC1263" s="540"/>
      <c r="AD1263" s="540"/>
      <c r="AE1263" s="540"/>
      <c r="AN1263" s="641" t="str">
        <f t="shared" si="523"/>
        <v>revisar</v>
      </c>
      <c r="AO1263" s="641" t="str">
        <f t="shared" si="524"/>
        <v>ok</v>
      </c>
      <c r="AP1263" s="641" t="str">
        <f t="shared" si="525"/>
        <v>ok</v>
      </c>
      <c r="AQ1263" s="641" t="str">
        <f t="shared" si="526"/>
        <v>ok</v>
      </c>
      <c r="AR1263" s="641" t="str">
        <f t="shared" si="527"/>
        <v>ok</v>
      </c>
      <c r="AS1263" s="641" t="str">
        <f t="shared" si="528"/>
        <v>ok</v>
      </c>
      <c r="AT1263" s="641" t="str">
        <f t="shared" si="529"/>
        <v>ok</v>
      </c>
      <c r="AU1263" s="641" t="str">
        <f t="shared" si="530"/>
        <v>ok</v>
      </c>
      <c r="AV1263" s="641" t="str">
        <f t="shared" si="531"/>
        <v>ok</v>
      </c>
      <c r="AW1263" s="641" t="str">
        <f t="shared" si="532"/>
        <v>ok</v>
      </c>
      <c r="AX1263" s="641" t="str">
        <f t="shared" si="533"/>
        <v>ok</v>
      </c>
      <c r="AY1263" s="641" t="str">
        <f t="shared" si="534"/>
        <v>ok</v>
      </c>
      <c r="AZ1263" s="641" t="str">
        <f t="shared" si="535"/>
        <v>ok</v>
      </c>
      <c r="BA1263" s="641" t="str">
        <f t="shared" si="536"/>
        <v>ok</v>
      </c>
      <c r="BB1263" s="641" t="str">
        <f t="shared" si="537"/>
        <v>ok</v>
      </c>
      <c r="BC1263" s="641" t="str">
        <f t="shared" si="538"/>
        <v>ok</v>
      </c>
      <c r="BD1263" s="641"/>
    </row>
    <row r="1264" spans="1:56" s="559" customFormat="1" ht="12.75" hidden="1" customHeight="1">
      <c r="A1264" s="34"/>
      <c r="B1264" s="35">
        <f t="shared" si="522"/>
        <v>0</v>
      </c>
      <c r="C1264" s="34"/>
      <c r="D1264" s="253" t="s">
        <v>1659</v>
      </c>
      <c r="E1264" s="242"/>
      <c r="F1264" s="248"/>
      <c r="G1264" s="80"/>
      <c r="H1264" s="81"/>
      <c r="I1264" s="245"/>
      <c r="J1264" s="263"/>
      <c r="K1264" s="263"/>
      <c r="L1264" s="263"/>
      <c r="M1264" s="685"/>
      <c r="N1264" s="686"/>
      <c r="O1264" s="687"/>
      <c r="P1264" s="687"/>
      <c r="Q1264" s="687"/>
      <c r="R1264" s="687"/>
      <c r="S1264" s="688"/>
      <c r="T1264" s="268"/>
      <c r="U1264" s="539"/>
      <c r="V1264" s="299" t="str">
        <f t="shared" si="520"/>
        <v>23.25</v>
      </c>
      <c r="W1264" s="299">
        <f t="shared" si="521"/>
        <v>0</v>
      </c>
      <c r="X1264" s="268"/>
      <c r="Y1264" s="268"/>
      <c r="Z1264" s="268"/>
      <c r="AA1264" s="268"/>
      <c r="AB1264" s="533"/>
      <c r="AC1264" s="540"/>
      <c r="AD1264" s="540"/>
      <c r="AE1264" s="540"/>
      <c r="AN1264" s="641" t="str">
        <f t="shared" si="523"/>
        <v>revisar</v>
      </c>
      <c r="AO1264" s="641" t="str">
        <f t="shared" si="524"/>
        <v>ok</v>
      </c>
      <c r="AP1264" s="641" t="str">
        <f t="shared" si="525"/>
        <v>ok</v>
      </c>
      <c r="AQ1264" s="641" t="str">
        <f t="shared" si="526"/>
        <v>ok</v>
      </c>
      <c r="AR1264" s="641" t="str">
        <f t="shared" si="527"/>
        <v>ok</v>
      </c>
      <c r="AS1264" s="641" t="str">
        <f t="shared" si="528"/>
        <v>ok</v>
      </c>
      <c r="AT1264" s="641" t="str">
        <f t="shared" si="529"/>
        <v>ok</v>
      </c>
      <c r="AU1264" s="641" t="str">
        <f t="shared" si="530"/>
        <v>ok</v>
      </c>
      <c r="AV1264" s="641" t="str">
        <f t="shared" si="531"/>
        <v>ok</v>
      </c>
      <c r="AW1264" s="641" t="str">
        <f t="shared" si="532"/>
        <v>ok</v>
      </c>
      <c r="AX1264" s="641" t="str">
        <f t="shared" si="533"/>
        <v>ok</v>
      </c>
      <c r="AY1264" s="641" t="str">
        <f t="shared" si="534"/>
        <v>ok</v>
      </c>
      <c r="AZ1264" s="641" t="str">
        <f t="shared" si="535"/>
        <v>ok</v>
      </c>
      <c r="BA1264" s="641" t="str">
        <f t="shared" si="536"/>
        <v>ok</v>
      </c>
      <c r="BB1264" s="641" t="str">
        <f t="shared" si="537"/>
        <v>ok</v>
      </c>
      <c r="BC1264" s="641" t="str">
        <f t="shared" si="538"/>
        <v>ok</v>
      </c>
      <c r="BD1264" s="641"/>
    </row>
    <row r="1265" spans="1:56" s="559" customFormat="1" ht="12.75" hidden="1" customHeight="1">
      <c r="A1265" s="34"/>
      <c r="B1265" s="35">
        <f t="shared" si="522"/>
        <v>0</v>
      </c>
      <c r="C1265" s="34"/>
      <c r="D1265" s="250" t="s">
        <v>1660</v>
      </c>
      <c r="E1265" s="242"/>
      <c r="F1265" s="248"/>
      <c r="G1265" s="80"/>
      <c r="H1265" s="81"/>
      <c r="I1265" s="245"/>
      <c r="J1265" s="263"/>
      <c r="K1265" s="263"/>
      <c r="L1265" s="263"/>
      <c r="M1265" s="685"/>
      <c r="N1265" s="686"/>
      <c r="O1265" s="687"/>
      <c r="P1265" s="687"/>
      <c r="Q1265" s="687"/>
      <c r="R1265" s="687"/>
      <c r="S1265" s="688"/>
      <c r="T1265" s="268"/>
      <c r="U1265" s="539"/>
      <c r="V1265" s="299" t="str">
        <f t="shared" si="520"/>
        <v>23.26</v>
      </c>
      <c r="W1265" s="299">
        <f t="shared" si="521"/>
        <v>0</v>
      </c>
      <c r="X1265" s="268"/>
      <c r="Y1265" s="268"/>
      <c r="Z1265" s="268"/>
      <c r="AA1265" s="268"/>
      <c r="AB1265" s="533"/>
      <c r="AC1265" s="540"/>
      <c r="AD1265" s="540"/>
      <c r="AE1265" s="540"/>
      <c r="AN1265" s="641" t="str">
        <f t="shared" si="523"/>
        <v>revisar</v>
      </c>
      <c r="AO1265" s="641" t="str">
        <f t="shared" si="524"/>
        <v>ok</v>
      </c>
      <c r="AP1265" s="641" t="str">
        <f t="shared" si="525"/>
        <v>ok</v>
      </c>
      <c r="AQ1265" s="641" t="str">
        <f t="shared" si="526"/>
        <v>ok</v>
      </c>
      <c r="AR1265" s="641" t="str">
        <f t="shared" si="527"/>
        <v>ok</v>
      </c>
      <c r="AS1265" s="641" t="str">
        <f t="shared" si="528"/>
        <v>ok</v>
      </c>
      <c r="AT1265" s="641" t="str">
        <f t="shared" si="529"/>
        <v>ok</v>
      </c>
      <c r="AU1265" s="641" t="str">
        <f t="shared" si="530"/>
        <v>ok</v>
      </c>
      <c r="AV1265" s="641" t="str">
        <f t="shared" si="531"/>
        <v>ok</v>
      </c>
      <c r="AW1265" s="641" t="str">
        <f t="shared" si="532"/>
        <v>ok</v>
      </c>
      <c r="AX1265" s="641" t="str">
        <f t="shared" si="533"/>
        <v>ok</v>
      </c>
      <c r="AY1265" s="641" t="str">
        <f t="shared" si="534"/>
        <v>ok</v>
      </c>
      <c r="AZ1265" s="641" t="str">
        <f t="shared" si="535"/>
        <v>ok</v>
      </c>
      <c r="BA1265" s="641" t="str">
        <f t="shared" si="536"/>
        <v>ok</v>
      </c>
      <c r="BB1265" s="641" t="str">
        <f t="shared" si="537"/>
        <v>ok</v>
      </c>
      <c r="BC1265" s="641" t="str">
        <f t="shared" si="538"/>
        <v>ok</v>
      </c>
      <c r="BD1265" s="641"/>
    </row>
    <row r="1266" spans="1:56" s="559" customFormat="1" ht="12.75" hidden="1" customHeight="1">
      <c r="A1266" s="34"/>
      <c r="B1266" s="35">
        <f t="shared" si="522"/>
        <v>0</v>
      </c>
      <c r="C1266" s="34"/>
      <c r="D1266" s="253" t="s">
        <v>1661</v>
      </c>
      <c r="E1266" s="242"/>
      <c r="F1266" s="248"/>
      <c r="G1266" s="80"/>
      <c r="H1266" s="81"/>
      <c r="I1266" s="245"/>
      <c r="J1266" s="263"/>
      <c r="K1266" s="263"/>
      <c r="L1266" s="263"/>
      <c r="M1266" s="685"/>
      <c r="N1266" s="686"/>
      <c r="O1266" s="687"/>
      <c r="P1266" s="687"/>
      <c r="Q1266" s="687"/>
      <c r="R1266" s="687"/>
      <c r="S1266" s="688"/>
      <c r="T1266" s="268"/>
      <c r="U1266" s="539"/>
      <c r="V1266" s="299" t="str">
        <f t="shared" si="520"/>
        <v>23.27</v>
      </c>
      <c r="W1266" s="299">
        <f t="shared" si="521"/>
        <v>0</v>
      </c>
      <c r="X1266" s="268"/>
      <c r="Y1266" s="268"/>
      <c r="Z1266" s="268"/>
      <c r="AA1266" s="268"/>
      <c r="AB1266" s="533"/>
      <c r="AC1266" s="540"/>
      <c r="AD1266" s="540"/>
      <c r="AE1266" s="540"/>
      <c r="AN1266" s="641" t="str">
        <f t="shared" si="523"/>
        <v>revisar</v>
      </c>
      <c r="AO1266" s="641" t="str">
        <f t="shared" si="524"/>
        <v>ok</v>
      </c>
      <c r="AP1266" s="641" t="str">
        <f t="shared" si="525"/>
        <v>ok</v>
      </c>
      <c r="AQ1266" s="641" t="str">
        <f t="shared" si="526"/>
        <v>ok</v>
      </c>
      <c r="AR1266" s="641" t="str">
        <f t="shared" si="527"/>
        <v>ok</v>
      </c>
      <c r="AS1266" s="641" t="str">
        <f t="shared" si="528"/>
        <v>ok</v>
      </c>
      <c r="AT1266" s="641" t="str">
        <f t="shared" si="529"/>
        <v>ok</v>
      </c>
      <c r="AU1266" s="641" t="str">
        <f t="shared" si="530"/>
        <v>ok</v>
      </c>
      <c r="AV1266" s="641" t="str">
        <f t="shared" si="531"/>
        <v>ok</v>
      </c>
      <c r="AW1266" s="641" t="str">
        <f t="shared" si="532"/>
        <v>ok</v>
      </c>
      <c r="AX1266" s="641" t="str">
        <f t="shared" si="533"/>
        <v>ok</v>
      </c>
      <c r="AY1266" s="641" t="str">
        <f t="shared" si="534"/>
        <v>ok</v>
      </c>
      <c r="AZ1266" s="641" t="str">
        <f t="shared" si="535"/>
        <v>ok</v>
      </c>
      <c r="BA1266" s="641" t="str">
        <f t="shared" si="536"/>
        <v>ok</v>
      </c>
      <c r="BB1266" s="641" t="str">
        <f t="shared" si="537"/>
        <v>ok</v>
      </c>
      <c r="BC1266" s="641" t="str">
        <f t="shared" si="538"/>
        <v>ok</v>
      </c>
      <c r="BD1266" s="641"/>
    </row>
    <row r="1267" spans="1:56" s="559" customFormat="1" ht="12.75" hidden="1" customHeight="1">
      <c r="A1267" s="34"/>
      <c r="B1267" s="35">
        <f t="shared" si="522"/>
        <v>0</v>
      </c>
      <c r="C1267" s="34"/>
      <c r="D1267" s="250" t="s">
        <v>1662</v>
      </c>
      <c r="E1267" s="242"/>
      <c r="F1267" s="248"/>
      <c r="G1267" s="80"/>
      <c r="H1267" s="81"/>
      <c r="I1267" s="245"/>
      <c r="J1267" s="263"/>
      <c r="K1267" s="263"/>
      <c r="L1267" s="263"/>
      <c r="M1267" s="685"/>
      <c r="N1267" s="686"/>
      <c r="O1267" s="687"/>
      <c r="P1267" s="687"/>
      <c r="Q1267" s="687"/>
      <c r="R1267" s="687"/>
      <c r="S1267" s="688"/>
      <c r="T1267" s="268"/>
      <c r="U1267" s="539"/>
      <c r="V1267" s="299" t="str">
        <f t="shared" si="520"/>
        <v>23.28</v>
      </c>
      <c r="W1267" s="299">
        <f t="shared" si="521"/>
        <v>0</v>
      </c>
      <c r="X1267" s="268"/>
      <c r="Y1267" s="268"/>
      <c r="Z1267" s="268"/>
      <c r="AA1267" s="268"/>
      <c r="AB1267" s="533"/>
      <c r="AC1267" s="540"/>
      <c r="AD1267" s="540"/>
      <c r="AE1267" s="540"/>
      <c r="AN1267" s="641" t="str">
        <f t="shared" si="523"/>
        <v>revisar</v>
      </c>
      <c r="AO1267" s="641" t="str">
        <f t="shared" si="524"/>
        <v>ok</v>
      </c>
      <c r="AP1267" s="641" t="str">
        <f t="shared" si="525"/>
        <v>ok</v>
      </c>
      <c r="AQ1267" s="641" t="str">
        <f t="shared" si="526"/>
        <v>ok</v>
      </c>
      <c r="AR1267" s="641" t="str">
        <f t="shared" si="527"/>
        <v>ok</v>
      </c>
      <c r="AS1267" s="641" t="str">
        <f t="shared" si="528"/>
        <v>ok</v>
      </c>
      <c r="AT1267" s="641" t="str">
        <f t="shared" si="529"/>
        <v>ok</v>
      </c>
      <c r="AU1267" s="641" t="str">
        <f t="shared" si="530"/>
        <v>ok</v>
      </c>
      <c r="AV1267" s="641" t="str">
        <f t="shared" si="531"/>
        <v>ok</v>
      </c>
      <c r="AW1267" s="641" t="str">
        <f t="shared" si="532"/>
        <v>ok</v>
      </c>
      <c r="AX1267" s="641" t="str">
        <f t="shared" si="533"/>
        <v>ok</v>
      </c>
      <c r="AY1267" s="641" t="str">
        <f t="shared" si="534"/>
        <v>ok</v>
      </c>
      <c r="AZ1267" s="641" t="str">
        <f t="shared" si="535"/>
        <v>ok</v>
      </c>
      <c r="BA1267" s="641" t="str">
        <f t="shared" si="536"/>
        <v>ok</v>
      </c>
      <c r="BB1267" s="641" t="str">
        <f t="shared" si="537"/>
        <v>ok</v>
      </c>
      <c r="BC1267" s="641" t="str">
        <f t="shared" si="538"/>
        <v>ok</v>
      </c>
      <c r="BD1267" s="641"/>
    </row>
    <row r="1268" spans="1:56" s="559" customFormat="1" ht="12.75" hidden="1" customHeight="1">
      <c r="A1268" s="34"/>
      <c r="B1268" s="35">
        <f t="shared" si="522"/>
        <v>0</v>
      </c>
      <c r="C1268" s="34"/>
      <c r="D1268" s="253" t="s">
        <v>1663</v>
      </c>
      <c r="E1268" s="242"/>
      <c r="F1268" s="248"/>
      <c r="G1268" s="80"/>
      <c r="H1268" s="81"/>
      <c r="I1268" s="245"/>
      <c r="J1268" s="263"/>
      <c r="K1268" s="263"/>
      <c r="L1268" s="263"/>
      <c r="M1268" s="685"/>
      <c r="N1268" s="686"/>
      <c r="O1268" s="687"/>
      <c r="P1268" s="687"/>
      <c r="Q1268" s="687"/>
      <c r="R1268" s="687"/>
      <c r="S1268" s="688"/>
      <c r="T1268" s="268"/>
      <c r="U1268" s="539"/>
      <c r="V1268" s="299" t="str">
        <f t="shared" si="520"/>
        <v>23.29</v>
      </c>
      <c r="W1268" s="299">
        <f t="shared" si="521"/>
        <v>0</v>
      </c>
      <c r="X1268" s="268"/>
      <c r="Y1268" s="268"/>
      <c r="Z1268" s="268"/>
      <c r="AA1268" s="268"/>
      <c r="AB1268" s="533"/>
      <c r="AC1268" s="540"/>
      <c r="AD1268" s="540"/>
      <c r="AE1268" s="540"/>
      <c r="AN1268" s="641" t="str">
        <f t="shared" si="523"/>
        <v>revisar</v>
      </c>
      <c r="AO1268" s="641" t="str">
        <f t="shared" si="524"/>
        <v>ok</v>
      </c>
      <c r="AP1268" s="641" t="str">
        <f t="shared" si="525"/>
        <v>ok</v>
      </c>
      <c r="AQ1268" s="641" t="str">
        <f t="shared" si="526"/>
        <v>ok</v>
      </c>
      <c r="AR1268" s="641" t="str">
        <f t="shared" si="527"/>
        <v>ok</v>
      </c>
      <c r="AS1268" s="641" t="str">
        <f t="shared" si="528"/>
        <v>ok</v>
      </c>
      <c r="AT1268" s="641" t="str">
        <f t="shared" si="529"/>
        <v>ok</v>
      </c>
      <c r="AU1268" s="641" t="str">
        <f t="shared" si="530"/>
        <v>ok</v>
      </c>
      <c r="AV1268" s="641" t="str">
        <f t="shared" si="531"/>
        <v>ok</v>
      </c>
      <c r="AW1268" s="641" t="str">
        <f t="shared" si="532"/>
        <v>ok</v>
      </c>
      <c r="AX1268" s="641" t="str">
        <f t="shared" si="533"/>
        <v>ok</v>
      </c>
      <c r="AY1268" s="641" t="str">
        <f t="shared" si="534"/>
        <v>ok</v>
      </c>
      <c r="AZ1268" s="641" t="str">
        <f t="shared" si="535"/>
        <v>ok</v>
      </c>
      <c r="BA1268" s="641" t="str">
        <f t="shared" si="536"/>
        <v>ok</v>
      </c>
      <c r="BB1268" s="641" t="str">
        <f t="shared" si="537"/>
        <v>ok</v>
      </c>
      <c r="BC1268" s="641" t="str">
        <f t="shared" si="538"/>
        <v>ok</v>
      </c>
      <c r="BD1268" s="641"/>
    </row>
    <row r="1269" spans="1:56" s="559" customFormat="1" ht="12.75" hidden="1" customHeight="1">
      <c r="A1269" s="34"/>
      <c r="B1269" s="35">
        <f t="shared" si="522"/>
        <v>0</v>
      </c>
      <c r="C1269" s="34"/>
      <c r="D1269" s="250" t="s">
        <v>1664</v>
      </c>
      <c r="E1269" s="242"/>
      <c r="F1269" s="248"/>
      <c r="G1269" s="80"/>
      <c r="H1269" s="81"/>
      <c r="I1269" s="245"/>
      <c r="J1269" s="263"/>
      <c r="K1269" s="263"/>
      <c r="L1269" s="263"/>
      <c r="M1269" s="685"/>
      <c r="N1269" s="686"/>
      <c r="O1269" s="687"/>
      <c r="P1269" s="687"/>
      <c r="Q1269" s="687"/>
      <c r="R1269" s="687"/>
      <c r="S1269" s="688"/>
      <c r="T1269" s="268"/>
      <c r="U1269" s="539"/>
      <c r="V1269" s="299" t="str">
        <f t="shared" si="520"/>
        <v>23.30</v>
      </c>
      <c r="W1269" s="299">
        <f t="shared" si="521"/>
        <v>0</v>
      </c>
      <c r="X1269" s="268"/>
      <c r="Y1269" s="268"/>
      <c r="Z1269" s="268"/>
      <c r="AA1269" s="268"/>
      <c r="AB1269" s="533"/>
      <c r="AC1269" s="540"/>
      <c r="AD1269" s="540"/>
      <c r="AE1269" s="540"/>
      <c r="AN1269" s="641" t="str">
        <f t="shared" si="523"/>
        <v>revisar</v>
      </c>
      <c r="AO1269" s="641" t="str">
        <f t="shared" si="524"/>
        <v>ok</v>
      </c>
      <c r="AP1269" s="641" t="str">
        <f t="shared" si="525"/>
        <v>ok</v>
      </c>
      <c r="AQ1269" s="641" t="str">
        <f t="shared" si="526"/>
        <v>ok</v>
      </c>
      <c r="AR1269" s="641" t="str">
        <f t="shared" si="527"/>
        <v>ok</v>
      </c>
      <c r="AS1269" s="641" t="str">
        <f t="shared" si="528"/>
        <v>ok</v>
      </c>
      <c r="AT1269" s="641" t="str">
        <f t="shared" si="529"/>
        <v>ok</v>
      </c>
      <c r="AU1269" s="641" t="str">
        <f t="shared" si="530"/>
        <v>ok</v>
      </c>
      <c r="AV1269" s="641" t="str">
        <f t="shared" si="531"/>
        <v>ok</v>
      </c>
      <c r="AW1269" s="641" t="str">
        <f t="shared" si="532"/>
        <v>ok</v>
      </c>
      <c r="AX1269" s="641" t="str">
        <f t="shared" si="533"/>
        <v>ok</v>
      </c>
      <c r="AY1269" s="641" t="str">
        <f t="shared" si="534"/>
        <v>ok</v>
      </c>
      <c r="AZ1269" s="641" t="str">
        <f t="shared" si="535"/>
        <v>ok</v>
      </c>
      <c r="BA1269" s="641" t="str">
        <f t="shared" si="536"/>
        <v>ok</v>
      </c>
      <c r="BB1269" s="641" t="str">
        <f t="shared" si="537"/>
        <v>ok</v>
      </c>
      <c r="BC1269" s="641" t="str">
        <f t="shared" si="538"/>
        <v>ok</v>
      </c>
      <c r="BD1269" s="641"/>
    </row>
    <row r="1270" spans="1:56" s="559" customFormat="1" ht="12.75" hidden="1" customHeight="1">
      <c r="A1270" s="34"/>
      <c r="B1270" s="35">
        <f t="shared" si="522"/>
        <v>0</v>
      </c>
      <c r="C1270" s="34"/>
      <c r="D1270" s="253" t="s">
        <v>1665</v>
      </c>
      <c r="E1270" s="242"/>
      <c r="F1270" s="248"/>
      <c r="G1270" s="80"/>
      <c r="H1270" s="81"/>
      <c r="I1270" s="245"/>
      <c r="J1270" s="263"/>
      <c r="K1270" s="263"/>
      <c r="L1270" s="263"/>
      <c r="M1270" s="685"/>
      <c r="N1270" s="686"/>
      <c r="O1270" s="687"/>
      <c r="P1270" s="687"/>
      <c r="Q1270" s="687"/>
      <c r="R1270" s="687"/>
      <c r="S1270" s="688"/>
      <c r="T1270" s="268"/>
      <c r="U1270" s="539"/>
      <c r="V1270" s="299" t="str">
        <f t="shared" si="520"/>
        <v>23.31</v>
      </c>
      <c r="W1270" s="299">
        <f t="shared" si="521"/>
        <v>0</v>
      </c>
      <c r="X1270" s="268"/>
      <c r="Y1270" s="268"/>
      <c r="Z1270" s="268"/>
      <c r="AA1270" s="268"/>
      <c r="AB1270" s="533"/>
      <c r="AC1270" s="540"/>
      <c r="AD1270" s="540"/>
      <c r="AE1270" s="540"/>
      <c r="AN1270" s="641" t="str">
        <f t="shared" si="523"/>
        <v>revisar</v>
      </c>
      <c r="AO1270" s="641" t="str">
        <f t="shared" si="524"/>
        <v>ok</v>
      </c>
      <c r="AP1270" s="641" t="str">
        <f t="shared" si="525"/>
        <v>ok</v>
      </c>
      <c r="AQ1270" s="641" t="str">
        <f t="shared" si="526"/>
        <v>ok</v>
      </c>
      <c r="AR1270" s="641" t="str">
        <f t="shared" si="527"/>
        <v>ok</v>
      </c>
      <c r="AS1270" s="641" t="str">
        <f t="shared" si="528"/>
        <v>ok</v>
      </c>
      <c r="AT1270" s="641" t="str">
        <f t="shared" si="529"/>
        <v>ok</v>
      </c>
      <c r="AU1270" s="641" t="str">
        <f t="shared" si="530"/>
        <v>ok</v>
      </c>
      <c r="AV1270" s="641" t="str">
        <f t="shared" si="531"/>
        <v>ok</v>
      </c>
      <c r="AW1270" s="641" t="str">
        <f t="shared" si="532"/>
        <v>ok</v>
      </c>
      <c r="AX1270" s="641" t="str">
        <f t="shared" si="533"/>
        <v>ok</v>
      </c>
      <c r="AY1270" s="641" t="str">
        <f t="shared" si="534"/>
        <v>ok</v>
      </c>
      <c r="AZ1270" s="641" t="str">
        <f t="shared" si="535"/>
        <v>ok</v>
      </c>
      <c r="BA1270" s="641" t="str">
        <f t="shared" si="536"/>
        <v>ok</v>
      </c>
      <c r="BB1270" s="641" t="str">
        <f t="shared" si="537"/>
        <v>ok</v>
      </c>
      <c r="BC1270" s="641" t="str">
        <f t="shared" si="538"/>
        <v>ok</v>
      </c>
      <c r="BD1270" s="641"/>
    </row>
    <row r="1271" spans="1:56" s="559" customFormat="1" ht="12.75" hidden="1" customHeight="1">
      <c r="A1271" s="34"/>
      <c r="B1271" s="35">
        <f t="shared" si="522"/>
        <v>0</v>
      </c>
      <c r="C1271" s="34"/>
      <c r="D1271" s="250" t="s">
        <v>1666</v>
      </c>
      <c r="E1271" s="242"/>
      <c r="F1271" s="248"/>
      <c r="G1271" s="80"/>
      <c r="H1271" s="81"/>
      <c r="I1271" s="245"/>
      <c r="J1271" s="263"/>
      <c r="K1271" s="263"/>
      <c r="L1271" s="263"/>
      <c r="M1271" s="685"/>
      <c r="N1271" s="686"/>
      <c r="O1271" s="687"/>
      <c r="P1271" s="687"/>
      <c r="Q1271" s="687"/>
      <c r="R1271" s="687"/>
      <c r="S1271" s="688"/>
      <c r="T1271" s="268"/>
      <c r="U1271" s="539"/>
      <c r="V1271" s="299" t="str">
        <f t="shared" si="520"/>
        <v>23.32</v>
      </c>
      <c r="W1271" s="299">
        <f t="shared" si="521"/>
        <v>0</v>
      </c>
      <c r="X1271" s="268"/>
      <c r="Y1271" s="268"/>
      <c r="Z1271" s="268"/>
      <c r="AA1271" s="268"/>
      <c r="AB1271" s="533"/>
      <c r="AC1271" s="540"/>
      <c r="AD1271" s="540"/>
      <c r="AE1271" s="540"/>
      <c r="AN1271" s="641" t="str">
        <f t="shared" si="523"/>
        <v>revisar</v>
      </c>
      <c r="AO1271" s="641" t="str">
        <f t="shared" si="524"/>
        <v>ok</v>
      </c>
      <c r="AP1271" s="641" t="str">
        <f t="shared" si="525"/>
        <v>ok</v>
      </c>
      <c r="AQ1271" s="641" t="str">
        <f t="shared" si="526"/>
        <v>ok</v>
      </c>
      <c r="AR1271" s="641" t="str">
        <f t="shared" si="527"/>
        <v>ok</v>
      </c>
      <c r="AS1271" s="641" t="str">
        <f t="shared" si="528"/>
        <v>ok</v>
      </c>
      <c r="AT1271" s="641" t="str">
        <f t="shared" si="529"/>
        <v>ok</v>
      </c>
      <c r="AU1271" s="641" t="str">
        <f t="shared" si="530"/>
        <v>ok</v>
      </c>
      <c r="AV1271" s="641" t="str">
        <f t="shared" si="531"/>
        <v>ok</v>
      </c>
      <c r="AW1271" s="641" t="str">
        <f t="shared" si="532"/>
        <v>ok</v>
      </c>
      <c r="AX1271" s="641" t="str">
        <f t="shared" si="533"/>
        <v>ok</v>
      </c>
      <c r="AY1271" s="641" t="str">
        <f t="shared" si="534"/>
        <v>ok</v>
      </c>
      <c r="AZ1271" s="641" t="str">
        <f t="shared" si="535"/>
        <v>ok</v>
      </c>
      <c r="BA1271" s="641" t="str">
        <f t="shared" si="536"/>
        <v>ok</v>
      </c>
      <c r="BB1271" s="641" t="str">
        <f t="shared" si="537"/>
        <v>ok</v>
      </c>
      <c r="BC1271" s="641" t="str">
        <f t="shared" si="538"/>
        <v>ok</v>
      </c>
      <c r="BD1271" s="641"/>
    </row>
    <row r="1272" spans="1:56" s="559" customFormat="1" ht="12.75" hidden="1" customHeight="1">
      <c r="A1272" s="34"/>
      <c r="B1272" s="35">
        <f t="shared" si="522"/>
        <v>0</v>
      </c>
      <c r="C1272" s="34"/>
      <c r="D1272" s="253" t="s">
        <v>1667</v>
      </c>
      <c r="E1272" s="242"/>
      <c r="F1272" s="248"/>
      <c r="G1272" s="80"/>
      <c r="H1272" s="81"/>
      <c r="I1272" s="245"/>
      <c r="J1272" s="263"/>
      <c r="K1272" s="263"/>
      <c r="L1272" s="263"/>
      <c r="M1272" s="685"/>
      <c r="N1272" s="686"/>
      <c r="O1272" s="687"/>
      <c r="P1272" s="687"/>
      <c r="Q1272" s="687"/>
      <c r="R1272" s="687"/>
      <c r="S1272" s="688"/>
      <c r="T1272" s="268"/>
      <c r="U1272" s="539"/>
      <c r="V1272" s="299" t="str">
        <f t="shared" si="520"/>
        <v>23.33</v>
      </c>
      <c r="W1272" s="299">
        <f t="shared" si="521"/>
        <v>0</v>
      </c>
      <c r="X1272" s="268"/>
      <c r="Y1272" s="268"/>
      <c r="Z1272" s="268"/>
      <c r="AA1272" s="268"/>
      <c r="AB1272" s="533"/>
      <c r="AC1272" s="540"/>
      <c r="AD1272" s="540"/>
      <c r="AE1272" s="540"/>
      <c r="AN1272" s="641" t="str">
        <f t="shared" si="523"/>
        <v>revisar</v>
      </c>
      <c r="AO1272" s="641" t="str">
        <f t="shared" si="524"/>
        <v>ok</v>
      </c>
      <c r="AP1272" s="641" t="str">
        <f t="shared" si="525"/>
        <v>ok</v>
      </c>
      <c r="AQ1272" s="641" t="str">
        <f t="shared" si="526"/>
        <v>ok</v>
      </c>
      <c r="AR1272" s="641" t="str">
        <f t="shared" si="527"/>
        <v>ok</v>
      </c>
      <c r="AS1272" s="641" t="str">
        <f t="shared" si="528"/>
        <v>ok</v>
      </c>
      <c r="AT1272" s="641" t="str">
        <f t="shared" si="529"/>
        <v>ok</v>
      </c>
      <c r="AU1272" s="641" t="str">
        <f t="shared" si="530"/>
        <v>ok</v>
      </c>
      <c r="AV1272" s="641" t="str">
        <f t="shared" si="531"/>
        <v>ok</v>
      </c>
      <c r="AW1272" s="641" t="str">
        <f t="shared" si="532"/>
        <v>ok</v>
      </c>
      <c r="AX1272" s="641" t="str">
        <f t="shared" si="533"/>
        <v>ok</v>
      </c>
      <c r="AY1272" s="641" t="str">
        <f t="shared" si="534"/>
        <v>ok</v>
      </c>
      <c r="AZ1272" s="641" t="str">
        <f t="shared" si="535"/>
        <v>ok</v>
      </c>
      <c r="BA1272" s="641" t="str">
        <f t="shared" si="536"/>
        <v>ok</v>
      </c>
      <c r="BB1272" s="641" t="str">
        <f t="shared" si="537"/>
        <v>ok</v>
      </c>
      <c r="BC1272" s="641" t="str">
        <f t="shared" si="538"/>
        <v>ok</v>
      </c>
      <c r="BD1272" s="641"/>
    </row>
    <row r="1273" spans="1:56" s="559" customFormat="1" ht="12.75" hidden="1" customHeight="1">
      <c r="A1273" s="34"/>
      <c r="B1273" s="35">
        <f t="shared" si="522"/>
        <v>0</v>
      </c>
      <c r="C1273" s="34"/>
      <c r="D1273" s="250" t="s">
        <v>1668</v>
      </c>
      <c r="E1273" s="242"/>
      <c r="F1273" s="248"/>
      <c r="G1273" s="80"/>
      <c r="H1273" s="81"/>
      <c r="I1273" s="245"/>
      <c r="J1273" s="263"/>
      <c r="K1273" s="263"/>
      <c r="L1273" s="263"/>
      <c r="M1273" s="685"/>
      <c r="N1273" s="686"/>
      <c r="O1273" s="687"/>
      <c r="P1273" s="687"/>
      <c r="Q1273" s="687"/>
      <c r="R1273" s="687"/>
      <c r="S1273" s="688"/>
      <c r="T1273" s="268"/>
      <c r="U1273" s="539"/>
      <c r="V1273" s="299" t="str">
        <f t="shared" si="520"/>
        <v>23.34</v>
      </c>
      <c r="W1273" s="299">
        <f t="shared" si="521"/>
        <v>0</v>
      </c>
      <c r="X1273" s="268"/>
      <c r="Y1273" s="268"/>
      <c r="Z1273" s="268"/>
      <c r="AA1273" s="268"/>
      <c r="AB1273" s="533"/>
      <c r="AC1273" s="540"/>
      <c r="AD1273" s="540"/>
      <c r="AE1273" s="540"/>
      <c r="AN1273" s="641" t="str">
        <f t="shared" si="523"/>
        <v>revisar</v>
      </c>
      <c r="AO1273" s="641" t="str">
        <f t="shared" si="524"/>
        <v>ok</v>
      </c>
      <c r="AP1273" s="641" t="str">
        <f t="shared" si="525"/>
        <v>ok</v>
      </c>
      <c r="AQ1273" s="641" t="str">
        <f t="shared" si="526"/>
        <v>ok</v>
      </c>
      <c r="AR1273" s="641" t="str">
        <f t="shared" si="527"/>
        <v>ok</v>
      </c>
      <c r="AS1273" s="641" t="str">
        <f t="shared" si="528"/>
        <v>ok</v>
      </c>
      <c r="AT1273" s="641" t="str">
        <f t="shared" si="529"/>
        <v>ok</v>
      </c>
      <c r="AU1273" s="641" t="str">
        <f t="shared" si="530"/>
        <v>ok</v>
      </c>
      <c r="AV1273" s="641" t="str">
        <f t="shared" si="531"/>
        <v>ok</v>
      </c>
      <c r="AW1273" s="641" t="str">
        <f t="shared" si="532"/>
        <v>ok</v>
      </c>
      <c r="AX1273" s="641" t="str">
        <f t="shared" si="533"/>
        <v>ok</v>
      </c>
      <c r="AY1273" s="641" t="str">
        <f t="shared" si="534"/>
        <v>ok</v>
      </c>
      <c r="AZ1273" s="641" t="str">
        <f t="shared" si="535"/>
        <v>ok</v>
      </c>
      <c r="BA1273" s="641" t="str">
        <f t="shared" si="536"/>
        <v>ok</v>
      </c>
      <c r="BB1273" s="641" t="str">
        <f t="shared" si="537"/>
        <v>ok</v>
      </c>
      <c r="BC1273" s="641" t="str">
        <f t="shared" si="538"/>
        <v>ok</v>
      </c>
      <c r="BD1273" s="641"/>
    </row>
    <row r="1274" spans="1:56" s="559" customFormat="1" ht="12.75" hidden="1" customHeight="1">
      <c r="A1274" s="34"/>
      <c r="B1274" s="35">
        <f t="shared" si="522"/>
        <v>0</v>
      </c>
      <c r="C1274" s="34"/>
      <c r="D1274" s="253" t="s">
        <v>1669</v>
      </c>
      <c r="E1274" s="242"/>
      <c r="F1274" s="248"/>
      <c r="G1274" s="80"/>
      <c r="H1274" s="81"/>
      <c r="I1274" s="245"/>
      <c r="J1274" s="263"/>
      <c r="K1274" s="263"/>
      <c r="L1274" s="263"/>
      <c r="M1274" s="685"/>
      <c r="N1274" s="686"/>
      <c r="O1274" s="687"/>
      <c r="P1274" s="687"/>
      <c r="Q1274" s="687"/>
      <c r="R1274" s="687"/>
      <c r="S1274" s="688"/>
      <c r="T1274" s="268"/>
      <c r="U1274" s="539"/>
      <c r="V1274" s="299" t="str">
        <f t="shared" si="520"/>
        <v>23.35</v>
      </c>
      <c r="W1274" s="299">
        <f t="shared" si="521"/>
        <v>0</v>
      </c>
      <c r="X1274" s="268"/>
      <c r="Y1274" s="268"/>
      <c r="Z1274" s="268"/>
      <c r="AA1274" s="268"/>
      <c r="AB1274" s="533"/>
      <c r="AC1274" s="540"/>
      <c r="AD1274" s="540"/>
      <c r="AE1274" s="540"/>
      <c r="AN1274" s="641" t="str">
        <f t="shared" si="523"/>
        <v>revisar</v>
      </c>
      <c r="AO1274" s="641" t="str">
        <f t="shared" si="524"/>
        <v>ok</v>
      </c>
      <c r="AP1274" s="641" t="str">
        <f t="shared" si="525"/>
        <v>ok</v>
      </c>
      <c r="AQ1274" s="641" t="str">
        <f t="shared" si="526"/>
        <v>ok</v>
      </c>
      <c r="AR1274" s="641" t="str">
        <f t="shared" si="527"/>
        <v>ok</v>
      </c>
      <c r="AS1274" s="641" t="str">
        <f t="shared" si="528"/>
        <v>ok</v>
      </c>
      <c r="AT1274" s="641" t="str">
        <f t="shared" si="529"/>
        <v>ok</v>
      </c>
      <c r="AU1274" s="641" t="str">
        <f t="shared" si="530"/>
        <v>ok</v>
      </c>
      <c r="AV1274" s="641" t="str">
        <f t="shared" si="531"/>
        <v>ok</v>
      </c>
      <c r="AW1274" s="641" t="str">
        <f t="shared" si="532"/>
        <v>ok</v>
      </c>
      <c r="AX1274" s="641" t="str">
        <f t="shared" si="533"/>
        <v>ok</v>
      </c>
      <c r="AY1274" s="641" t="str">
        <f t="shared" si="534"/>
        <v>ok</v>
      </c>
      <c r="AZ1274" s="641" t="str">
        <f t="shared" si="535"/>
        <v>ok</v>
      </c>
      <c r="BA1274" s="641" t="str">
        <f t="shared" si="536"/>
        <v>ok</v>
      </c>
      <c r="BB1274" s="641" t="str">
        <f t="shared" si="537"/>
        <v>ok</v>
      </c>
      <c r="BC1274" s="641" t="str">
        <f t="shared" si="538"/>
        <v>ok</v>
      </c>
      <c r="BD1274" s="641"/>
    </row>
    <row r="1275" spans="1:56" s="559" customFormat="1" ht="12.75" hidden="1" customHeight="1">
      <c r="A1275" s="34"/>
      <c r="B1275" s="35">
        <f t="shared" si="522"/>
        <v>0</v>
      </c>
      <c r="C1275" s="34"/>
      <c r="D1275" s="250" t="s">
        <v>1670</v>
      </c>
      <c r="E1275" s="242"/>
      <c r="F1275" s="248"/>
      <c r="G1275" s="80"/>
      <c r="H1275" s="81"/>
      <c r="I1275" s="245"/>
      <c r="J1275" s="263"/>
      <c r="K1275" s="263"/>
      <c r="L1275" s="263"/>
      <c r="M1275" s="685"/>
      <c r="N1275" s="686"/>
      <c r="O1275" s="687"/>
      <c r="P1275" s="687"/>
      <c r="Q1275" s="687"/>
      <c r="R1275" s="687"/>
      <c r="S1275" s="688"/>
      <c r="T1275" s="268"/>
      <c r="U1275" s="539"/>
      <c r="V1275" s="299" t="str">
        <f t="shared" si="520"/>
        <v>23.36</v>
      </c>
      <c r="W1275" s="299">
        <f t="shared" si="521"/>
        <v>0</v>
      </c>
      <c r="X1275" s="268"/>
      <c r="Y1275" s="268"/>
      <c r="Z1275" s="268"/>
      <c r="AA1275" s="268"/>
      <c r="AB1275" s="533"/>
      <c r="AC1275" s="540"/>
      <c r="AD1275" s="540"/>
      <c r="AE1275" s="540"/>
      <c r="AN1275" s="641" t="str">
        <f t="shared" si="523"/>
        <v>revisar</v>
      </c>
      <c r="AO1275" s="641" t="str">
        <f t="shared" si="524"/>
        <v>ok</v>
      </c>
      <c r="AP1275" s="641" t="str">
        <f t="shared" si="525"/>
        <v>ok</v>
      </c>
      <c r="AQ1275" s="641" t="str">
        <f t="shared" si="526"/>
        <v>ok</v>
      </c>
      <c r="AR1275" s="641" t="str">
        <f t="shared" si="527"/>
        <v>ok</v>
      </c>
      <c r="AS1275" s="641" t="str">
        <f t="shared" si="528"/>
        <v>ok</v>
      </c>
      <c r="AT1275" s="641" t="str">
        <f t="shared" si="529"/>
        <v>ok</v>
      </c>
      <c r="AU1275" s="641" t="str">
        <f t="shared" si="530"/>
        <v>ok</v>
      </c>
      <c r="AV1275" s="641" t="str">
        <f t="shared" si="531"/>
        <v>ok</v>
      </c>
      <c r="AW1275" s="641" t="str">
        <f t="shared" si="532"/>
        <v>ok</v>
      </c>
      <c r="AX1275" s="641" t="str">
        <f t="shared" si="533"/>
        <v>ok</v>
      </c>
      <c r="AY1275" s="641" t="str">
        <f t="shared" si="534"/>
        <v>ok</v>
      </c>
      <c r="AZ1275" s="641" t="str">
        <f t="shared" si="535"/>
        <v>ok</v>
      </c>
      <c r="BA1275" s="641" t="str">
        <f t="shared" si="536"/>
        <v>ok</v>
      </c>
      <c r="BB1275" s="641" t="str">
        <f t="shared" si="537"/>
        <v>ok</v>
      </c>
      <c r="BC1275" s="641" t="str">
        <f t="shared" si="538"/>
        <v>ok</v>
      </c>
      <c r="BD1275" s="641"/>
    </row>
    <row r="1276" spans="1:56" s="559" customFormat="1" ht="12.75" hidden="1" customHeight="1">
      <c r="A1276" s="34"/>
      <c r="B1276" s="35">
        <f t="shared" si="522"/>
        <v>0</v>
      </c>
      <c r="C1276" s="34"/>
      <c r="D1276" s="253" t="s">
        <v>1671</v>
      </c>
      <c r="E1276" s="242"/>
      <c r="F1276" s="248"/>
      <c r="G1276" s="80"/>
      <c r="H1276" s="81"/>
      <c r="I1276" s="245"/>
      <c r="J1276" s="263"/>
      <c r="K1276" s="263"/>
      <c r="L1276" s="263"/>
      <c r="M1276" s="685"/>
      <c r="N1276" s="686"/>
      <c r="O1276" s="687"/>
      <c r="P1276" s="687"/>
      <c r="Q1276" s="687"/>
      <c r="R1276" s="687"/>
      <c r="S1276" s="688"/>
      <c r="T1276" s="268"/>
      <c r="U1276" s="539"/>
      <c r="V1276" s="299" t="str">
        <f t="shared" si="520"/>
        <v>23.37</v>
      </c>
      <c r="W1276" s="299">
        <f t="shared" si="521"/>
        <v>0</v>
      </c>
      <c r="X1276" s="268"/>
      <c r="Y1276" s="268"/>
      <c r="Z1276" s="268"/>
      <c r="AA1276" s="268"/>
      <c r="AB1276" s="533"/>
      <c r="AC1276" s="540"/>
      <c r="AD1276" s="540"/>
      <c r="AE1276" s="540"/>
      <c r="AN1276" s="641" t="str">
        <f t="shared" si="523"/>
        <v>revisar</v>
      </c>
      <c r="AO1276" s="641" t="str">
        <f t="shared" si="524"/>
        <v>ok</v>
      </c>
      <c r="AP1276" s="641" t="str">
        <f t="shared" si="525"/>
        <v>ok</v>
      </c>
      <c r="AQ1276" s="641" t="str">
        <f t="shared" si="526"/>
        <v>ok</v>
      </c>
      <c r="AR1276" s="641" t="str">
        <f t="shared" si="527"/>
        <v>ok</v>
      </c>
      <c r="AS1276" s="641" t="str">
        <f t="shared" si="528"/>
        <v>ok</v>
      </c>
      <c r="AT1276" s="641" t="str">
        <f t="shared" si="529"/>
        <v>ok</v>
      </c>
      <c r="AU1276" s="641" t="str">
        <f t="shared" si="530"/>
        <v>ok</v>
      </c>
      <c r="AV1276" s="641" t="str">
        <f t="shared" si="531"/>
        <v>ok</v>
      </c>
      <c r="AW1276" s="641" t="str">
        <f t="shared" si="532"/>
        <v>ok</v>
      </c>
      <c r="AX1276" s="641" t="str">
        <f t="shared" si="533"/>
        <v>ok</v>
      </c>
      <c r="AY1276" s="641" t="str">
        <f t="shared" si="534"/>
        <v>ok</v>
      </c>
      <c r="AZ1276" s="641" t="str">
        <f t="shared" si="535"/>
        <v>ok</v>
      </c>
      <c r="BA1276" s="641" t="str">
        <f t="shared" si="536"/>
        <v>ok</v>
      </c>
      <c r="BB1276" s="641" t="str">
        <f t="shared" si="537"/>
        <v>ok</v>
      </c>
      <c r="BC1276" s="641" t="str">
        <f t="shared" si="538"/>
        <v>ok</v>
      </c>
      <c r="BD1276" s="641"/>
    </row>
    <row r="1277" spans="1:56" s="559" customFormat="1" ht="12.75" hidden="1" customHeight="1">
      <c r="A1277" s="34"/>
      <c r="B1277" s="35">
        <f t="shared" si="522"/>
        <v>0</v>
      </c>
      <c r="C1277" s="34"/>
      <c r="D1277" s="250" t="s">
        <v>1672</v>
      </c>
      <c r="E1277" s="242"/>
      <c r="F1277" s="248"/>
      <c r="G1277" s="80"/>
      <c r="H1277" s="81"/>
      <c r="I1277" s="245"/>
      <c r="J1277" s="263"/>
      <c r="K1277" s="263"/>
      <c r="L1277" s="263"/>
      <c r="M1277" s="685"/>
      <c r="N1277" s="686"/>
      <c r="O1277" s="687"/>
      <c r="P1277" s="687"/>
      <c r="Q1277" s="687"/>
      <c r="R1277" s="687"/>
      <c r="S1277" s="688"/>
      <c r="T1277" s="268"/>
      <c r="U1277" s="539"/>
      <c r="V1277" s="299" t="str">
        <f t="shared" si="520"/>
        <v>23.38</v>
      </c>
      <c r="W1277" s="299">
        <f t="shared" si="521"/>
        <v>0</v>
      </c>
      <c r="X1277" s="268"/>
      <c r="Y1277" s="268"/>
      <c r="Z1277" s="268"/>
      <c r="AA1277" s="268"/>
      <c r="AB1277" s="533"/>
      <c r="AC1277" s="540"/>
      <c r="AD1277" s="540"/>
      <c r="AE1277" s="540"/>
      <c r="AN1277" s="641" t="str">
        <f t="shared" si="523"/>
        <v>revisar</v>
      </c>
      <c r="AO1277" s="641" t="str">
        <f t="shared" si="524"/>
        <v>ok</v>
      </c>
      <c r="AP1277" s="641" t="str">
        <f t="shared" si="525"/>
        <v>ok</v>
      </c>
      <c r="AQ1277" s="641" t="str">
        <f t="shared" si="526"/>
        <v>ok</v>
      </c>
      <c r="AR1277" s="641" t="str">
        <f t="shared" si="527"/>
        <v>ok</v>
      </c>
      <c r="AS1277" s="641" t="str">
        <f t="shared" si="528"/>
        <v>ok</v>
      </c>
      <c r="AT1277" s="641" t="str">
        <f t="shared" si="529"/>
        <v>ok</v>
      </c>
      <c r="AU1277" s="641" t="str">
        <f t="shared" si="530"/>
        <v>ok</v>
      </c>
      <c r="AV1277" s="641" t="str">
        <f t="shared" si="531"/>
        <v>ok</v>
      </c>
      <c r="AW1277" s="641" t="str">
        <f t="shared" si="532"/>
        <v>ok</v>
      </c>
      <c r="AX1277" s="641" t="str">
        <f t="shared" si="533"/>
        <v>ok</v>
      </c>
      <c r="AY1277" s="641" t="str">
        <f t="shared" si="534"/>
        <v>ok</v>
      </c>
      <c r="AZ1277" s="641" t="str">
        <f t="shared" si="535"/>
        <v>ok</v>
      </c>
      <c r="BA1277" s="641" t="str">
        <f t="shared" si="536"/>
        <v>ok</v>
      </c>
      <c r="BB1277" s="641" t="str">
        <f t="shared" si="537"/>
        <v>ok</v>
      </c>
      <c r="BC1277" s="641" t="str">
        <f t="shared" si="538"/>
        <v>ok</v>
      </c>
      <c r="BD1277" s="641"/>
    </row>
    <row r="1278" spans="1:56" s="559" customFormat="1" ht="12.75" hidden="1" customHeight="1">
      <c r="A1278" s="34"/>
      <c r="B1278" s="35">
        <f t="shared" si="522"/>
        <v>0</v>
      </c>
      <c r="C1278" s="34"/>
      <c r="D1278" s="253" t="s">
        <v>1673</v>
      </c>
      <c r="E1278" s="242"/>
      <c r="F1278" s="248"/>
      <c r="G1278" s="80"/>
      <c r="H1278" s="81"/>
      <c r="I1278" s="245"/>
      <c r="J1278" s="263"/>
      <c r="K1278" s="263"/>
      <c r="L1278" s="263"/>
      <c r="M1278" s="685"/>
      <c r="N1278" s="686"/>
      <c r="O1278" s="687"/>
      <c r="P1278" s="687"/>
      <c r="Q1278" s="687"/>
      <c r="R1278" s="687"/>
      <c r="S1278" s="688"/>
      <c r="T1278" s="268"/>
      <c r="U1278" s="539"/>
      <c r="V1278" s="299" t="str">
        <f t="shared" si="520"/>
        <v>23.39</v>
      </c>
      <c r="W1278" s="299">
        <f t="shared" si="521"/>
        <v>0</v>
      </c>
      <c r="X1278" s="268"/>
      <c r="Y1278" s="268"/>
      <c r="Z1278" s="268"/>
      <c r="AA1278" s="268"/>
      <c r="AB1278" s="533"/>
      <c r="AC1278" s="540"/>
      <c r="AD1278" s="540"/>
      <c r="AE1278" s="540"/>
      <c r="AN1278" s="641" t="str">
        <f t="shared" si="523"/>
        <v>revisar</v>
      </c>
      <c r="AO1278" s="641" t="str">
        <f t="shared" si="524"/>
        <v>ok</v>
      </c>
      <c r="AP1278" s="641" t="str">
        <f t="shared" si="525"/>
        <v>ok</v>
      </c>
      <c r="AQ1278" s="641" t="str">
        <f t="shared" si="526"/>
        <v>ok</v>
      </c>
      <c r="AR1278" s="641" t="str">
        <f t="shared" si="527"/>
        <v>ok</v>
      </c>
      <c r="AS1278" s="641" t="str">
        <f t="shared" si="528"/>
        <v>ok</v>
      </c>
      <c r="AT1278" s="641" t="str">
        <f t="shared" si="529"/>
        <v>ok</v>
      </c>
      <c r="AU1278" s="641" t="str">
        <f t="shared" si="530"/>
        <v>ok</v>
      </c>
      <c r="AV1278" s="641" t="str">
        <f t="shared" si="531"/>
        <v>ok</v>
      </c>
      <c r="AW1278" s="641" t="str">
        <f t="shared" si="532"/>
        <v>ok</v>
      </c>
      <c r="AX1278" s="641" t="str">
        <f t="shared" si="533"/>
        <v>ok</v>
      </c>
      <c r="AY1278" s="641" t="str">
        <f t="shared" si="534"/>
        <v>ok</v>
      </c>
      <c r="AZ1278" s="641" t="str">
        <f t="shared" si="535"/>
        <v>ok</v>
      </c>
      <c r="BA1278" s="641" t="str">
        <f t="shared" si="536"/>
        <v>ok</v>
      </c>
      <c r="BB1278" s="641" t="str">
        <f t="shared" si="537"/>
        <v>ok</v>
      </c>
      <c r="BC1278" s="641" t="str">
        <f t="shared" si="538"/>
        <v>ok</v>
      </c>
      <c r="BD1278" s="641"/>
    </row>
    <row r="1279" spans="1:56" s="559" customFormat="1" ht="12.75" hidden="1" customHeight="1">
      <c r="A1279" s="34"/>
      <c r="B1279" s="35">
        <f t="shared" si="522"/>
        <v>0</v>
      </c>
      <c r="C1279" s="34"/>
      <c r="D1279" s="250" t="s">
        <v>1674</v>
      </c>
      <c r="E1279" s="242"/>
      <c r="F1279" s="248"/>
      <c r="G1279" s="80"/>
      <c r="H1279" s="81"/>
      <c r="I1279" s="245"/>
      <c r="J1279" s="263"/>
      <c r="K1279" s="263"/>
      <c r="L1279" s="263"/>
      <c r="M1279" s="685"/>
      <c r="N1279" s="686"/>
      <c r="O1279" s="687"/>
      <c r="P1279" s="687"/>
      <c r="Q1279" s="687"/>
      <c r="R1279" s="687"/>
      <c r="S1279" s="688"/>
      <c r="T1279" s="268"/>
      <c r="U1279" s="539"/>
      <c r="V1279" s="299" t="str">
        <f t="shared" si="520"/>
        <v>23.40</v>
      </c>
      <c r="W1279" s="299">
        <f t="shared" si="521"/>
        <v>0</v>
      </c>
      <c r="X1279" s="268"/>
      <c r="Y1279" s="268"/>
      <c r="Z1279" s="268"/>
      <c r="AA1279" s="268"/>
      <c r="AB1279" s="533"/>
      <c r="AC1279" s="540"/>
      <c r="AD1279" s="540"/>
      <c r="AE1279" s="540"/>
      <c r="AN1279" s="641" t="str">
        <f t="shared" si="523"/>
        <v>revisar</v>
      </c>
      <c r="AO1279" s="641" t="str">
        <f t="shared" si="524"/>
        <v>ok</v>
      </c>
      <c r="AP1279" s="641" t="str">
        <f t="shared" si="525"/>
        <v>ok</v>
      </c>
      <c r="AQ1279" s="641" t="str">
        <f t="shared" si="526"/>
        <v>ok</v>
      </c>
      <c r="AR1279" s="641" t="str">
        <f t="shared" si="527"/>
        <v>ok</v>
      </c>
      <c r="AS1279" s="641" t="str">
        <f t="shared" si="528"/>
        <v>ok</v>
      </c>
      <c r="AT1279" s="641" t="str">
        <f t="shared" si="529"/>
        <v>ok</v>
      </c>
      <c r="AU1279" s="641" t="str">
        <f t="shared" si="530"/>
        <v>ok</v>
      </c>
      <c r="AV1279" s="641" t="str">
        <f t="shared" si="531"/>
        <v>ok</v>
      </c>
      <c r="AW1279" s="641" t="str">
        <f t="shared" si="532"/>
        <v>ok</v>
      </c>
      <c r="AX1279" s="641" t="str">
        <f t="shared" si="533"/>
        <v>ok</v>
      </c>
      <c r="AY1279" s="641" t="str">
        <f t="shared" si="534"/>
        <v>ok</v>
      </c>
      <c r="AZ1279" s="641" t="str">
        <f t="shared" si="535"/>
        <v>ok</v>
      </c>
      <c r="BA1279" s="641" t="str">
        <f t="shared" si="536"/>
        <v>ok</v>
      </c>
      <c r="BB1279" s="641" t="str">
        <f t="shared" si="537"/>
        <v>ok</v>
      </c>
      <c r="BC1279" s="641" t="str">
        <f t="shared" si="538"/>
        <v>ok</v>
      </c>
      <c r="BD1279" s="641"/>
    </row>
    <row r="1280" spans="1:56" s="559" customFormat="1" ht="12.75" hidden="1" customHeight="1">
      <c r="A1280" s="34"/>
      <c r="B1280" s="35">
        <f t="shared" si="522"/>
        <v>0</v>
      </c>
      <c r="C1280" s="34"/>
      <c r="D1280" s="253" t="s">
        <v>1675</v>
      </c>
      <c r="E1280" s="242"/>
      <c r="F1280" s="248"/>
      <c r="G1280" s="80"/>
      <c r="H1280" s="81"/>
      <c r="I1280" s="245"/>
      <c r="J1280" s="263"/>
      <c r="K1280" s="263"/>
      <c r="L1280" s="263"/>
      <c r="M1280" s="685"/>
      <c r="N1280" s="686"/>
      <c r="O1280" s="687"/>
      <c r="P1280" s="687"/>
      <c r="Q1280" s="687"/>
      <c r="R1280" s="687"/>
      <c r="S1280" s="688"/>
      <c r="T1280" s="268"/>
      <c r="U1280" s="539"/>
      <c r="V1280" s="299" t="str">
        <f t="shared" si="520"/>
        <v>23.41</v>
      </c>
      <c r="W1280" s="299">
        <f t="shared" si="521"/>
        <v>0</v>
      </c>
      <c r="X1280" s="268"/>
      <c r="Y1280" s="268"/>
      <c r="Z1280" s="268"/>
      <c r="AA1280" s="268"/>
      <c r="AB1280" s="533"/>
      <c r="AC1280" s="540"/>
      <c r="AD1280" s="540"/>
      <c r="AE1280" s="540"/>
      <c r="AN1280" s="641" t="str">
        <f t="shared" si="523"/>
        <v>revisar</v>
      </c>
      <c r="AO1280" s="641" t="str">
        <f t="shared" si="524"/>
        <v>ok</v>
      </c>
      <c r="AP1280" s="641" t="str">
        <f t="shared" si="525"/>
        <v>ok</v>
      </c>
      <c r="AQ1280" s="641" t="str">
        <f t="shared" si="526"/>
        <v>ok</v>
      </c>
      <c r="AR1280" s="641" t="str">
        <f t="shared" si="527"/>
        <v>ok</v>
      </c>
      <c r="AS1280" s="641" t="str">
        <f t="shared" si="528"/>
        <v>ok</v>
      </c>
      <c r="AT1280" s="641" t="str">
        <f t="shared" si="529"/>
        <v>ok</v>
      </c>
      <c r="AU1280" s="641" t="str">
        <f t="shared" si="530"/>
        <v>ok</v>
      </c>
      <c r="AV1280" s="641" t="str">
        <f t="shared" si="531"/>
        <v>ok</v>
      </c>
      <c r="AW1280" s="641" t="str">
        <f t="shared" si="532"/>
        <v>ok</v>
      </c>
      <c r="AX1280" s="641" t="str">
        <f t="shared" si="533"/>
        <v>ok</v>
      </c>
      <c r="AY1280" s="641" t="str">
        <f t="shared" si="534"/>
        <v>ok</v>
      </c>
      <c r="AZ1280" s="641" t="str">
        <f t="shared" si="535"/>
        <v>ok</v>
      </c>
      <c r="BA1280" s="641" t="str">
        <f t="shared" si="536"/>
        <v>ok</v>
      </c>
      <c r="BB1280" s="641" t="str">
        <f t="shared" si="537"/>
        <v>ok</v>
      </c>
      <c r="BC1280" s="641" t="str">
        <f t="shared" si="538"/>
        <v>ok</v>
      </c>
      <c r="BD1280" s="641"/>
    </row>
    <row r="1281" spans="1:56" s="559" customFormat="1" ht="12.75" hidden="1" customHeight="1">
      <c r="A1281" s="34"/>
      <c r="B1281" s="35">
        <f t="shared" si="522"/>
        <v>0</v>
      </c>
      <c r="C1281" s="34"/>
      <c r="D1281" s="250" t="s">
        <v>1676</v>
      </c>
      <c r="E1281" s="242"/>
      <c r="F1281" s="248"/>
      <c r="G1281" s="80"/>
      <c r="H1281" s="81"/>
      <c r="I1281" s="245"/>
      <c r="J1281" s="263"/>
      <c r="K1281" s="263"/>
      <c r="L1281" s="263"/>
      <c r="M1281" s="685"/>
      <c r="N1281" s="686"/>
      <c r="O1281" s="687"/>
      <c r="P1281" s="687"/>
      <c r="Q1281" s="687"/>
      <c r="R1281" s="687"/>
      <c r="S1281" s="688"/>
      <c r="T1281" s="268"/>
      <c r="U1281" s="539"/>
      <c r="V1281" s="299" t="str">
        <f t="shared" si="520"/>
        <v>23.42</v>
      </c>
      <c r="W1281" s="299">
        <f t="shared" si="521"/>
        <v>0</v>
      </c>
      <c r="X1281" s="268"/>
      <c r="Y1281" s="268"/>
      <c r="Z1281" s="268"/>
      <c r="AA1281" s="268"/>
      <c r="AB1281" s="533"/>
      <c r="AC1281" s="540"/>
      <c r="AD1281" s="540"/>
      <c r="AE1281" s="540"/>
      <c r="AN1281" s="641" t="str">
        <f t="shared" si="523"/>
        <v>revisar</v>
      </c>
      <c r="AO1281" s="641" t="str">
        <f t="shared" si="524"/>
        <v>ok</v>
      </c>
      <c r="AP1281" s="641" t="str">
        <f t="shared" si="525"/>
        <v>ok</v>
      </c>
      <c r="AQ1281" s="641" t="str">
        <f t="shared" si="526"/>
        <v>ok</v>
      </c>
      <c r="AR1281" s="641" t="str">
        <f t="shared" si="527"/>
        <v>ok</v>
      </c>
      <c r="AS1281" s="641" t="str">
        <f t="shared" si="528"/>
        <v>ok</v>
      </c>
      <c r="AT1281" s="641" t="str">
        <f t="shared" si="529"/>
        <v>ok</v>
      </c>
      <c r="AU1281" s="641" t="str">
        <f t="shared" si="530"/>
        <v>ok</v>
      </c>
      <c r="AV1281" s="641" t="str">
        <f t="shared" si="531"/>
        <v>ok</v>
      </c>
      <c r="AW1281" s="641" t="str">
        <f t="shared" si="532"/>
        <v>ok</v>
      </c>
      <c r="AX1281" s="641" t="str">
        <f t="shared" si="533"/>
        <v>ok</v>
      </c>
      <c r="AY1281" s="641" t="str">
        <f t="shared" si="534"/>
        <v>ok</v>
      </c>
      <c r="AZ1281" s="641" t="str">
        <f t="shared" si="535"/>
        <v>ok</v>
      </c>
      <c r="BA1281" s="641" t="str">
        <f t="shared" si="536"/>
        <v>ok</v>
      </c>
      <c r="BB1281" s="641" t="str">
        <f t="shared" si="537"/>
        <v>ok</v>
      </c>
      <c r="BC1281" s="641" t="str">
        <f t="shared" si="538"/>
        <v>ok</v>
      </c>
      <c r="BD1281" s="641"/>
    </row>
    <row r="1282" spans="1:56" s="559" customFormat="1" ht="12.75" hidden="1" customHeight="1">
      <c r="A1282" s="34"/>
      <c r="B1282" s="35">
        <f t="shared" si="522"/>
        <v>0</v>
      </c>
      <c r="C1282" s="34"/>
      <c r="D1282" s="253" t="s">
        <v>1677</v>
      </c>
      <c r="E1282" s="242"/>
      <c r="F1282" s="248"/>
      <c r="G1282" s="80"/>
      <c r="H1282" s="81"/>
      <c r="I1282" s="245"/>
      <c r="J1282" s="263"/>
      <c r="K1282" s="263"/>
      <c r="L1282" s="263"/>
      <c r="M1282" s="685"/>
      <c r="N1282" s="686"/>
      <c r="O1282" s="687"/>
      <c r="P1282" s="687"/>
      <c r="Q1282" s="687"/>
      <c r="R1282" s="687"/>
      <c r="S1282" s="688"/>
      <c r="T1282" s="268"/>
      <c r="U1282" s="539"/>
      <c r="V1282" s="299" t="str">
        <f t="shared" si="520"/>
        <v>23.43</v>
      </c>
      <c r="W1282" s="299">
        <f t="shared" si="521"/>
        <v>0</v>
      </c>
      <c r="X1282" s="268"/>
      <c r="Y1282" s="268"/>
      <c r="Z1282" s="268"/>
      <c r="AA1282" s="268"/>
      <c r="AB1282" s="533"/>
      <c r="AC1282" s="540"/>
      <c r="AD1282" s="540"/>
      <c r="AE1282" s="540"/>
      <c r="AN1282" s="641" t="str">
        <f t="shared" si="523"/>
        <v>revisar</v>
      </c>
      <c r="AO1282" s="641" t="str">
        <f t="shared" si="524"/>
        <v>ok</v>
      </c>
      <c r="AP1282" s="641" t="str">
        <f t="shared" si="525"/>
        <v>ok</v>
      </c>
      <c r="AQ1282" s="641" t="str">
        <f t="shared" si="526"/>
        <v>ok</v>
      </c>
      <c r="AR1282" s="641" t="str">
        <f t="shared" si="527"/>
        <v>ok</v>
      </c>
      <c r="AS1282" s="641" t="str">
        <f t="shared" si="528"/>
        <v>ok</v>
      </c>
      <c r="AT1282" s="641" t="str">
        <f t="shared" si="529"/>
        <v>ok</v>
      </c>
      <c r="AU1282" s="641" t="str">
        <f t="shared" si="530"/>
        <v>ok</v>
      </c>
      <c r="AV1282" s="641" t="str">
        <f t="shared" si="531"/>
        <v>ok</v>
      </c>
      <c r="AW1282" s="641" t="str">
        <f t="shared" si="532"/>
        <v>ok</v>
      </c>
      <c r="AX1282" s="641" t="str">
        <f t="shared" si="533"/>
        <v>ok</v>
      </c>
      <c r="AY1282" s="641" t="str">
        <f t="shared" si="534"/>
        <v>ok</v>
      </c>
      <c r="AZ1282" s="641" t="str">
        <f t="shared" si="535"/>
        <v>ok</v>
      </c>
      <c r="BA1282" s="641" t="str">
        <f t="shared" si="536"/>
        <v>ok</v>
      </c>
      <c r="BB1282" s="641" t="str">
        <f t="shared" si="537"/>
        <v>ok</v>
      </c>
      <c r="BC1282" s="641" t="str">
        <f t="shared" si="538"/>
        <v>ok</v>
      </c>
      <c r="BD1282" s="641"/>
    </row>
    <row r="1283" spans="1:56" s="559" customFormat="1" ht="12.75" hidden="1" customHeight="1">
      <c r="A1283" s="34"/>
      <c r="B1283" s="35">
        <f t="shared" si="522"/>
        <v>0</v>
      </c>
      <c r="C1283" s="34"/>
      <c r="D1283" s="250" t="s">
        <v>1678</v>
      </c>
      <c r="E1283" s="242"/>
      <c r="F1283" s="248"/>
      <c r="G1283" s="80"/>
      <c r="H1283" s="81"/>
      <c r="I1283" s="245"/>
      <c r="J1283" s="263"/>
      <c r="K1283" s="263"/>
      <c r="L1283" s="263"/>
      <c r="M1283" s="685"/>
      <c r="N1283" s="686"/>
      <c r="O1283" s="687"/>
      <c r="P1283" s="687"/>
      <c r="Q1283" s="687"/>
      <c r="R1283" s="687"/>
      <c r="S1283" s="688"/>
      <c r="T1283" s="268"/>
      <c r="U1283" s="539"/>
      <c r="V1283" s="299" t="str">
        <f t="shared" si="520"/>
        <v>23.44</v>
      </c>
      <c r="W1283" s="299">
        <f t="shared" si="521"/>
        <v>0</v>
      </c>
      <c r="X1283" s="268"/>
      <c r="Y1283" s="268"/>
      <c r="Z1283" s="268"/>
      <c r="AA1283" s="268"/>
      <c r="AB1283" s="533"/>
      <c r="AC1283" s="540"/>
      <c r="AD1283" s="540"/>
      <c r="AE1283" s="540"/>
      <c r="AN1283" s="641" t="str">
        <f t="shared" si="523"/>
        <v>revisar</v>
      </c>
      <c r="AO1283" s="641" t="str">
        <f t="shared" si="524"/>
        <v>ok</v>
      </c>
      <c r="AP1283" s="641" t="str">
        <f t="shared" si="525"/>
        <v>ok</v>
      </c>
      <c r="AQ1283" s="641" t="str">
        <f t="shared" si="526"/>
        <v>ok</v>
      </c>
      <c r="AR1283" s="641" t="str">
        <f t="shared" si="527"/>
        <v>ok</v>
      </c>
      <c r="AS1283" s="641" t="str">
        <f t="shared" si="528"/>
        <v>ok</v>
      </c>
      <c r="AT1283" s="641" t="str">
        <f t="shared" si="529"/>
        <v>ok</v>
      </c>
      <c r="AU1283" s="641" t="str">
        <f t="shared" si="530"/>
        <v>ok</v>
      </c>
      <c r="AV1283" s="641" t="str">
        <f t="shared" si="531"/>
        <v>ok</v>
      </c>
      <c r="AW1283" s="641" t="str">
        <f t="shared" si="532"/>
        <v>ok</v>
      </c>
      <c r="AX1283" s="641" t="str">
        <f t="shared" si="533"/>
        <v>ok</v>
      </c>
      <c r="AY1283" s="641" t="str">
        <f t="shared" si="534"/>
        <v>ok</v>
      </c>
      <c r="AZ1283" s="641" t="str">
        <f t="shared" si="535"/>
        <v>ok</v>
      </c>
      <c r="BA1283" s="641" t="str">
        <f t="shared" si="536"/>
        <v>ok</v>
      </c>
      <c r="BB1283" s="641" t="str">
        <f t="shared" si="537"/>
        <v>ok</v>
      </c>
      <c r="BC1283" s="641" t="str">
        <f t="shared" si="538"/>
        <v>ok</v>
      </c>
      <c r="BD1283" s="641"/>
    </row>
    <row r="1284" spans="1:56" s="559" customFormat="1" ht="12.75" hidden="1" customHeight="1">
      <c r="A1284" s="34"/>
      <c r="B1284" s="35">
        <f t="shared" si="522"/>
        <v>0</v>
      </c>
      <c r="C1284" s="34"/>
      <c r="D1284" s="253" t="s">
        <v>1679</v>
      </c>
      <c r="E1284" s="242"/>
      <c r="F1284" s="248"/>
      <c r="G1284" s="80"/>
      <c r="H1284" s="81"/>
      <c r="I1284" s="245"/>
      <c r="J1284" s="263"/>
      <c r="K1284" s="263"/>
      <c r="L1284" s="263"/>
      <c r="M1284" s="685"/>
      <c r="N1284" s="686"/>
      <c r="O1284" s="687"/>
      <c r="P1284" s="687"/>
      <c r="Q1284" s="687"/>
      <c r="R1284" s="687"/>
      <c r="S1284" s="688"/>
      <c r="T1284" s="268"/>
      <c r="U1284" s="539"/>
      <c r="V1284" s="299" t="str">
        <f t="shared" si="520"/>
        <v>23.45</v>
      </c>
      <c r="W1284" s="299">
        <f t="shared" si="521"/>
        <v>0</v>
      </c>
      <c r="X1284" s="268"/>
      <c r="Y1284" s="268"/>
      <c r="Z1284" s="268"/>
      <c r="AA1284" s="268"/>
      <c r="AB1284" s="533"/>
      <c r="AC1284" s="540"/>
      <c r="AD1284" s="540"/>
      <c r="AE1284" s="540"/>
      <c r="AN1284" s="641" t="str">
        <f t="shared" si="523"/>
        <v>revisar</v>
      </c>
      <c r="AO1284" s="641" t="str">
        <f t="shared" si="524"/>
        <v>ok</v>
      </c>
      <c r="AP1284" s="641" t="str">
        <f t="shared" si="525"/>
        <v>ok</v>
      </c>
      <c r="AQ1284" s="641" t="str">
        <f t="shared" si="526"/>
        <v>ok</v>
      </c>
      <c r="AR1284" s="641" t="str">
        <f t="shared" si="527"/>
        <v>ok</v>
      </c>
      <c r="AS1284" s="641" t="str">
        <f t="shared" si="528"/>
        <v>ok</v>
      </c>
      <c r="AT1284" s="641" t="str">
        <f t="shared" si="529"/>
        <v>ok</v>
      </c>
      <c r="AU1284" s="641" t="str">
        <f t="shared" si="530"/>
        <v>ok</v>
      </c>
      <c r="AV1284" s="641" t="str">
        <f t="shared" si="531"/>
        <v>ok</v>
      </c>
      <c r="AW1284" s="641" t="str">
        <f t="shared" si="532"/>
        <v>ok</v>
      </c>
      <c r="AX1284" s="641" t="str">
        <f t="shared" si="533"/>
        <v>ok</v>
      </c>
      <c r="AY1284" s="641" t="str">
        <f t="shared" si="534"/>
        <v>ok</v>
      </c>
      <c r="AZ1284" s="641" t="str">
        <f t="shared" si="535"/>
        <v>ok</v>
      </c>
      <c r="BA1284" s="641" t="str">
        <f t="shared" si="536"/>
        <v>ok</v>
      </c>
      <c r="BB1284" s="641" t="str">
        <f t="shared" si="537"/>
        <v>ok</v>
      </c>
      <c r="BC1284" s="641" t="str">
        <f t="shared" si="538"/>
        <v>ok</v>
      </c>
      <c r="BD1284" s="641"/>
    </row>
    <row r="1285" spans="1:56" s="559" customFormat="1" ht="12.75" hidden="1" customHeight="1">
      <c r="A1285" s="34"/>
      <c r="B1285" s="35">
        <f t="shared" si="522"/>
        <v>0</v>
      </c>
      <c r="C1285" s="34"/>
      <c r="D1285" s="250" t="s">
        <v>1680</v>
      </c>
      <c r="E1285" s="242"/>
      <c r="F1285" s="248"/>
      <c r="G1285" s="80"/>
      <c r="H1285" s="81"/>
      <c r="I1285" s="245"/>
      <c r="J1285" s="263"/>
      <c r="K1285" s="263"/>
      <c r="L1285" s="263"/>
      <c r="M1285" s="685"/>
      <c r="N1285" s="686"/>
      <c r="O1285" s="687"/>
      <c r="P1285" s="687"/>
      <c r="Q1285" s="687"/>
      <c r="R1285" s="687"/>
      <c r="S1285" s="688"/>
      <c r="T1285" s="268"/>
      <c r="U1285" s="539"/>
      <c r="V1285" s="299" t="str">
        <f t="shared" si="520"/>
        <v>23.46</v>
      </c>
      <c r="W1285" s="299">
        <f t="shared" si="521"/>
        <v>0</v>
      </c>
      <c r="X1285" s="268"/>
      <c r="Y1285" s="268"/>
      <c r="Z1285" s="268"/>
      <c r="AA1285" s="268"/>
      <c r="AB1285" s="533"/>
      <c r="AC1285" s="540"/>
      <c r="AD1285" s="540"/>
      <c r="AE1285" s="540"/>
      <c r="AN1285" s="641" t="str">
        <f t="shared" si="523"/>
        <v>revisar</v>
      </c>
      <c r="AO1285" s="641" t="str">
        <f t="shared" si="524"/>
        <v>ok</v>
      </c>
      <c r="AP1285" s="641" t="str">
        <f t="shared" si="525"/>
        <v>ok</v>
      </c>
      <c r="AQ1285" s="641" t="str">
        <f t="shared" si="526"/>
        <v>ok</v>
      </c>
      <c r="AR1285" s="641" t="str">
        <f t="shared" si="527"/>
        <v>ok</v>
      </c>
      <c r="AS1285" s="641" t="str">
        <f t="shared" si="528"/>
        <v>ok</v>
      </c>
      <c r="AT1285" s="641" t="str">
        <f t="shared" si="529"/>
        <v>ok</v>
      </c>
      <c r="AU1285" s="641" t="str">
        <f t="shared" si="530"/>
        <v>ok</v>
      </c>
      <c r="AV1285" s="641" t="str">
        <f t="shared" si="531"/>
        <v>ok</v>
      </c>
      <c r="AW1285" s="641" t="str">
        <f t="shared" si="532"/>
        <v>ok</v>
      </c>
      <c r="AX1285" s="641" t="str">
        <f t="shared" si="533"/>
        <v>ok</v>
      </c>
      <c r="AY1285" s="641" t="str">
        <f t="shared" si="534"/>
        <v>ok</v>
      </c>
      <c r="AZ1285" s="641" t="str">
        <f t="shared" si="535"/>
        <v>ok</v>
      </c>
      <c r="BA1285" s="641" t="str">
        <f t="shared" si="536"/>
        <v>ok</v>
      </c>
      <c r="BB1285" s="641" t="str">
        <f t="shared" si="537"/>
        <v>ok</v>
      </c>
      <c r="BC1285" s="641" t="str">
        <f t="shared" si="538"/>
        <v>ok</v>
      </c>
      <c r="BD1285" s="641"/>
    </row>
    <row r="1286" spans="1:56" s="559" customFormat="1" ht="12.75" hidden="1" customHeight="1">
      <c r="A1286" s="34"/>
      <c r="B1286" s="35">
        <f t="shared" si="522"/>
        <v>0</v>
      </c>
      <c r="C1286" s="34"/>
      <c r="D1286" s="253" t="s">
        <v>1681</v>
      </c>
      <c r="E1286" s="242"/>
      <c r="F1286" s="248"/>
      <c r="G1286" s="80"/>
      <c r="H1286" s="81"/>
      <c r="I1286" s="245"/>
      <c r="J1286" s="263"/>
      <c r="K1286" s="263"/>
      <c r="L1286" s="263"/>
      <c r="M1286" s="685"/>
      <c r="N1286" s="686"/>
      <c r="O1286" s="687"/>
      <c r="P1286" s="687"/>
      <c r="Q1286" s="687"/>
      <c r="R1286" s="687"/>
      <c r="S1286" s="688"/>
      <c r="T1286" s="268"/>
      <c r="U1286" s="539"/>
      <c r="V1286" s="299" t="str">
        <f t="shared" si="520"/>
        <v>23.47</v>
      </c>
      <c r="W1286" s="299">
        <f t="shared" si="521"/>
        <v>0</v>
      </c>
      <c r="X1286" s="268"/>
      <c r="Y1286" s="268"/>
      <c r="Z1286" s="268"/>
      <c r="AA1286" s="268"/>
      <c r="AB1286" s="533"/>
      <c r="AC1286" s="540"/>
      <c r="AD1286" s="540"/>
      <c r="AE1286" s="540"/>
      <c r="AN1286" s="641" t="str">
        <f t="shared" si="523"/>
        <v>revisar</v>
      </c>
      <c r="AO1286" s="641" t="str">
        <f t="shared" si="524"/>
        <v>ok</v>
      </c>
      <c r="AP1286" s="641" t="str">
        <f t="shared" si="525"/>
        <v>ok</v>
      </c>
      <c r="AQ1286" s="641" t="str">
        <f t="shared" si="526"/>
        <v>ok</v>
      </c>
      <c r="AR1286" s="641" t="str">
        <f t="shared" si="527"/>
        <v>ok</v>
      </c>
      <c r="AS1286" s="641" t="str">
        <f t="shared" si="528"/>
        <v>ok</v>
      </c>
      <c r="AT1286" s="641" t="str">
        <f t="shared" si="529"/>
        <v>ok</v>
      </c>
      <c r="AU1286" s="641" t="str">
        <f t="shared" si="530"/>
        <v>ok</v>
      </c>
      <c r="AV1286" s="641" t="str">
        <f t="shared" si="531"/>
        <v>ok</v>
      </c>
      <c r="AW1286" s="641" t="str">
        <f t="shared" si="532"/>
        <v>ok</v>
      </c>
      <c r="AX1286" s="641" t="str">
        <f t="shared" si="533"/>
        <v>ok</v>
      </c>
      <c r="AY1286" s="641" t="str">
        <f t="shared" si="534"/>
        <v>ok</v>
      </c>
      <c r="AZ1286" s="641" t="str">
        <f t="shared" si="535"/>
        <v>ok</v>
      </c>
      <c r="BA1286" s="641" t="str">
        <f t="shared" si="536"/>
        <v>ok</v>
      </c>
      <c r="BB1286" s="641" t="str">
        <f t="shared" si="537"/>
        <v>ok</v>
      </c>
      <c r="BC1286" s="641" t="str">
        <f t="shared" si="538"/>
        <v>ok</v>
      </c>
      <c r="BD1286" s="641"/>
    </row>
    <row r="1287" spans="1:56" s="559" customFormat="1" ht="12.75" hidden="1" customHeight="1">
      <c r="A1287" s="34"/>
      <c r="B1287" s="35">
        <f t="shared" si="522"/>
        <v>0</v>
      </c>
      <c r="C1287" s="34"/>
      <c r="D1287" s="250" t="s">
        <v>1682</v>
      </c>
      <c r="E1287" s="242"/>
      <c r="F1287" s="248"/>
      <c r="G1287" s="80"/>
      <c r="H1287" s="81"/>
      <c r="I1287" s="245"/>
      <c r="J1287" s="263"/>
      <c r="K1287" s="263"/>
      <c r="L1287" s="263"/>
      <c r="M1287" s="685"/>
      <c r="N1287" s="686"/>
      <c r="O1287" s="687"/>
      <c r="P1287" s="687"/>
      <c r="Q1287" s="687"/>
      <c r="R1287" s="687"/>
      <c r="S1287" s="688"/>
      <c r="T1287" s="268"/>
      <c r="U1287" s="539"/>
      <c r="V1287" s="299" t="str">
        <f t="shared" si="520"/>
        <v>23.48</v>
      </c>
      <c r="W1287" s="299">
        <f t="shared" si="521"/>
        <v>0</v>
      </c>
      <c r="X1287" s="268"/>
      <c r="Y1287" s="268"/>
      <c r="Z1287" s="268"/>
      <c r="AA1287" s="268"/>
      <c r="AB1287" s="533"/>
      <c r="AC1287" s="540"/>
      <c r="AD1287" s="540"/>
      <c r="AE1287" s="540"/>
      <c r="AN1287" s="641" t="str">
        <f t="shared" si="523"/>
        <v>revisar</v>
      </c>
      <c r="AO1287" s="641" t="str">
        <f t="shared" si="524"/>
        <v>ok</v>
      </c>
      <c r="AP1287" s="641" t="str">
        <f t="shared" si="525"/>
        <v>ok</v>
      </c>
      <c r="AQ1287" s="641" t="str">
        <f t="shared" si="526"/>
        <v>ok</v>
      </c>
      <c r="AR1287" s="641" t="str">
        <f t="shared" si="527"/>
        <v>ok</v>
      </c>
      <c r="AS1287" s="641" t="str">
        <f t="shared" si="528"/>
        <v>ok</v>
      </c>
      <c r="AT1287" s="641" t="str">
        <f t="shared" si="529"/>
        <v>ok</v>
      </c>
      <c r="AU1287" s="641" t="str">
        <f t="shared" si="530"/>
        <v>ok</v>
      </c>
      <c r="AV1287" s="641" t="str">
        <f t="shared" si="531"/>
        <v>ok</v>
      </c>
      <c r="AW1287" s="641" t="str">
        <f t="shared" si="532"/>
        <v>ok</v>
      </c>
      <c r="AX1287" s="641" t="str">
        <f t="shared" si="533"/>
        <v>ok</v>
      </c>
      <c r="AY1287" s="641" t="str">
        <f t="shared" si="534"/>
        <v>ok</v>
      </c>
      <c r="AZ1287" s="641" t="str">
        <f t="shared" si="535"/>
        <v>ok</v>
      </c>
      <c r="BA1287" s="641" t="str">
        <f t="shared" si="536"/>
        <v>ok</v>
      </c>
      <c r="BB1287" s="641" t="str">
        <f t="shared" si="537"/>
        <v>ok</v>
      </c>
      <c r="BC1287" s="641" t="str">
        <f t="shared" si="538"/>
        <v>ok</v>
      </c>
      <c r="BD1287" s="641"/>
    </row>
    <row r="1288" spans="1:56" s="559" customFormat="1" ht="12.75" hidden="1" customHeight="1">
      <c r="A1288" s="34"/>
      <c r="B1288" s="35">
        <f t="shared" si="522"/>
        <v>0</v>
      </c>
      <c r="C1288" s="34"/>
      <c r="D1288" s="253" t="s">
        <v>1683</v>
      </c>
      <c r="E1288" s="242"/>
      <c r="F1288" s="248"/>
      <c r="G1288" s="80"/>
      <c r="H1288" s="81"/>
      <c r="I1288" s="245"/>
      <c r="J1288" s="263"/>
      <c r="K1288" s="263"/>
      <c r="L1288" s="263"/>
      <c r="M1288" s="685"/>
      <c r="N1288" s="686"/>
      <c r="O1288" s="687"/>
      <c r="P1288" s="687"/>
      <c r="Q1288" s="687"/>
      <c r="R1288" s="687"/>
      <c r="S1288" s="688"/>
      <c r="T1288" s="268"/>
      <c r="U1288" s="539"/>
      <c r="V1288" s="299" t="str">
        <f t="shared" si="520"/>
        <v>23.49</v>
      </c>
      <c r="W1288" s="299">
        <f t="shared" si="521"/>
        <v>0</v>
      </c>
      <c r="X1288" s="268"/>
      <c r="Y1288" s="268"/>
      <c r="Z1288" s="268"/>
      <c r="AA1288" s="268"/>
      <c r="AB1288" s="533"/>
      <c r="AC1288" s="540"/>
      <c r="AD1288" s="540"/>
      <c r="AE1288" s="540"/>
      <c r="AN1288" s="641" t="str">
        <f t="shared" si="523"/>
        <v>revisar</v>
      </c>
      <c r="AO1288" s="641" t="str">
        <f t="shared" si="524"/>
        <v>ok</v>
      </c>
      <c r="AP1288" s="641" t="str">
        <f t="shared" si="525"/>
        <v>ok</v>
      </c>
      <c r="AQ1288" s="641" t="str">
        <f t="shared" si="526"/>
        <v>ok</v>
      </c>
      <c r="AR1288" s="641" t="str">
        <f t="shared" si="527"/>
        <v>ok</v>
      </c>
      <c r="AS1288" s="641" t="str">
        <f t="shared" si="528"/>
        <v>ok</v>
      </c>
      <c r="AT1288" s="641" t="str">
        <f t="shared" si="529"/>
        <v>ok</v>
      </c>
      <c r="AU1288" s="641" t="str">
        <f t="shared" si="530"/>
        <v>ok</v>
      </c>
      <c r="AV1288" s="641" t="str">
        <f t="shared" si="531"/>
        <v>ok</v>
      </c>
      <c r="AW1288" s="641" t="str">
        <f t="shared" si="532"/>
        <v>ok</v>
      </c>
      <c r="AX1288" s="641" t="str">
        <f t="shared" si="533"/>
        <v>ok</v>
      </c>
      <c r="AY1288" s="641" t="str">
        <f t="shared" si="534"/>
        <v>ok</v>
      </c>
      <c r="AZ1288" s="641" t="str">
        <f t="shared" si="535"/>
        <v>ok</v>
      </c>
      <c r="BA1288" s="641" t="str">
        <f t="shared" si="536"/>
        <v>ok</v>
      </c>
      <c r="BB1288" s="641" t="str">
        <f t="shared" si="537"/>
        <v>ok</v>
      </c>
      <c r="BC1288" s="641" t="str">
        <f t="shared" si="538"/>
        <v>ok</v>
      </c>
      <c r="BD1288" s="641"/>
    </row>
    <row r="1289" spans="1:56" s="559" customFormat="1" ht="12.75" hidden="1" customHeight="1">
      <c r="A1289" s="34"/>
      <c r="B1289" s="35">
        <f t="shared" si="522"/>
        <v>0</v>
      </c>
      <c r="C1289" s="34"/>
      <c r="D1289" s="250" t="s">
        <v>1684</v>
      </c>
      <c r="E1289" s="242"/>
      <c r="F1289" s="248"/>
      <c r="G1289" s="80"/>
      <c r="H1289" s="81"/>
      <c r="I1289" s="245"/>
      <c r="J1289" s="263"/>
      <c r="K1289" s="263"/>
      <c r="L1289" s="263"/>
      <c r="M1289" s="685"/>
      <c r="N1289" s="686"/>
      <c r="O1289" s="687"/>
      <c r="P1289" s="687"/>
      <c r="Q1289" s="687"/>
      <c r="R1289" s="687"/>
      <c r="S1289" s="688"/>
      <c r="T1289" s="268"/>
      <c r="U1289" s="539"/>
      <c r="V1289" s="299" t="str">
        <f t="shared" si="520"/>
        <v>23.50</v>
      </c>
      <c r="W1289" s="299">
        <f t="shared" si="521"/>
        <v>0</v>
      </c>
      <c r="X1289" s="268"/>
      <c r="Y1289" s="268"/>
      <c r="Z1289" s="268"/>
      <c r="AA1289" s="268"/>
      <c r="AB1289" s="533"/>
      <c r="AC1289" s="540"/>
      <c r="AD1289" s="540"/>
      <c r="AE1289" s="540"/>
      <c r="AN1289" s="641" t="str">
        <f t="shared" si="523"/>
        <v>revisar</v>
      </c>
      <c r="AO1289" s="641" t="str">
        <f t="shared" si="524"/>
        <v>ok</v>
      </c>
      <c r="AP1289" s="641" t="str">
        <f t="shared" si="525"/>
        <v>ok</v>
      </c>
      <c r="AQ1289" s="641" t="str">
        <f t="shared" si="526"/>
        <v>ok</v>
      </c>
      <c r="AR1289" s="641" t="str">
        <f t="shared" si="527"/>
        <v>ok</v>
      </c>
      <c r="AS1289" s="641" t="str">
        <f t="shared" si="528"/>
        <v>ok</v>
      </c>
      <c r="AT1289" s="641" t="str">
        <f t="shared" si="529"/>
        <v>ok</v>
      </c>
      <c r="AU1289" s="641" t="str">
        <f t="shared" si="530"/>
        <v>ok</v>
      </c>
      <c r="AV1289" s="641" t="str">
        <f t="shared" si="531"/>
        <v>ok</v>
      </c>
      <c r="AW1289" s="641" t="str">
        <f t="shared" si="532"/>
        <v>ok</v>
      </c>
      <c r="AX1289" s="641" t="str">
        <f t="shared" si="533"/>
        <v>ok</v>
      </c>
      <c r="AY1289" s="641" t="str">
        <f t="shared" si="534"/>
        <v>ok</v>
      </c>
      <c r="AZ1289" s="641" t="str">
        <f t="shared" si="535"/>
        <v>ok</v>
      </c>
      <c r="BA1289" s="641" t="str">
        <f t="shared" si="536"/>
        <v>ok</v>
      </c>
      <c r="BB1289" s="641" t="str">
        <f t="shared" si="537"/>
        <v>ok</v>
      </c>
      <c r="BC1289" s="641" t="str">
        <f t="shared" si="538"/>
        <v>ok</v>
      </c>
      <c r="BD1289" s="641"/>
    </row>
    <row r="1290" spans="1:56" s="559" customFormat="1" ht="12.75" hidden="1" customHeight="1">
      <c r="A1290" s="34"/>
      <c r="B1290" s="35"/>
      <c r="C1290" s="34"/>
      <c r="D1290" s="255"/>
      <c r="E1290" s="25"/>
      <c r="F1290" s="25"/>
      <c r="G1290" s="37"/>
      <c r="H1290" s="25"/>
      <c r="I1290" s="38"/>
      <c r="J1290" s="269"/>
      <c r="K1290" s="269"/>
      <c r="L1290" s="269"/>
      <c r="M1290" s="689"/>
      <c r="N1290" s="696"/>
      <c r="O1290" s="690"/>
      <c r="P1290" s="690"/>
      <c r="Q1290" s="690"/>
      <c r="R1290" s="690"/>
      <c r="S1290" s="691"/>
      <c r="T1290" s="268"/>
      <c r="U1290" s="539"/>
      <c r="V1290" s="299">
        <f t="shared" si="520"/>
        <v>0</v>
      </c>
      <c r="W1290" s="299">
        <f t="shared" si="521"/>
        <v>0</v>
      </c>
      <c r="X1290" s="268"/>
      <c r="Y1290" s="268"/>
      <c r="Z1290" s="268"/>
      <c r="AA1290" s="268"/>
      <c r="AB1290" s="533"/>
      <c r="AC1290" s="540"/>
      <c r="AD1290" s="540"/>
      <c r="AE1290" s="540"/>
      <c r="AN1290" s="641" t="str">
        <f t="shared" si="523"/>
        <v>ok</v>
      </c>
      <c r="AO1290" s="641" t="str">
        <f t="shared" si="524"/>
        <v>ok</v>
      </c>
      <c r="AP1290" s="641" t="str">
        <f t="shared" si="525"/>
        <v>ok</v>
      </c>
      <c r="AQ1290" s="641" t="str">
        <f t="shared" si="526"/>
        <v>ok</v>
      </c>
      <c r="AR1290" s="641" t="str">
        <f t="shared" si="527"/>
        <v>ok</v>
      </c>
      <c r="AS1290" s="641" t="str">
        <f t="shared" si="528"/>
        <v>ok</v>
      </c>
      <c r="AT1290" s="641" t="str">
        <f t="shared" si="529"/>
        <v>ok</v>
      </c>
      <c r="AU1290" s="641" t="str">
        <f t="shared" si="530"/>
        <v>ok</v>
      </c>
      <c r="AV1290" s="641" t="str">
        <f t="shared" si="531"/>
        <v>ok</v>
      </c>
      <c r="AW1290" s="641" t="str">
        <f t="shared" si="532"/>
        <v>ok</v>
      </c>
      <c r="AX1290" s="641" t="str">
        <f t="shared" si="533"/>
        <v>ok</v>
      </c>
      <c r="AY1290" s="641" t="str">
        <f t="shared" si="534"/>
        <v>ok</v>
      </c>
      <c r="AZ1290" s="641" t="str">
        <f t="shared" si="535"/>
        <v>ok</v>
      </c>
      <c r="BA1290" s="641" t="str">
        <f t="shared" si="536"/>
        <v>ok</v>
      </c>
      <c r="BB1290" s="641" t="str">
        <f t="shared" si="537"/>
        <v>ok</v>
      </c>
      <c r="BC1290" s="641" t="str">
        <f t="shared" si="538"/>
        <v>ok</v>
      </c>
      <c r="BD1290" s="641"/>
    </row>
    <row r="1291" spans="1:56" s="559" customFormat="1" ht="12.75" hidden="1" customHeight="1">
      <c r="A1291" s="13"/>
      <c r="B1291" s="14"/>
      <c r="C1291" s="13"/>
      <c r="D1291" s="251"/>
      <c r="E1291" s="29"/>
      <c r="F1291" s="29"/>
      <c r="G1291" s="29"/>
      <c r="H1291" s="29"/>
      <c r="I1291" s="29"/>
      <c r="J1291" s="267"/>
      <c r="K1291" s="267"/>
      <c r="L1291" s="267"/>
      <c r="M1291" s="677"/>
      <c r="N1291" s="663"/>
      <c r="O1291" s="692" t="str">
        <f>CONCATENATE("Subtotal ",G1239)</f>
        <v>Subtotal (digite a descrição do item aqui)</v>
      </c>
      <c r="P1291" s="693">
        <f>SUM(P1240:P1290)</f>
        <v>0</v>
      </c>
      <c r="Q1291" s="693">
        <f>SUM(Q1240:Q1290)</f>
        <v>0</v>
      </c>
      <c r="R1291" s="693">
        <f t="shared" ref="R1291:S1291" si="539">SUM(R1240:R1290)</f>
        <v>0</v>
      </c>
      <c r="S1291" s="694">
        <f t="shared" si="539"/>
        <v>0</v>
      </c>
      <c r="T1291" s="536"/>
      <c r="U1291" s="299">
        <v>1</v>
      </c>
      <c r="V1291" s="299"/>
      <c r="W1291" s="299"/>
      <c r="X1291" s="268"/>
      <c r="Y1291" s="268"/>
      <c r="Z1291" s="268"/>
      <c r="AA1291" s="268"/>
      <c r="AB1291" s="533"/>
      <c r="AC1291" s="540"/>
      <c r="AD1291" s="540"/>
      <c r="AE1291" s="540"/>
      <c r="AN1291" s="641" t="str">
        <f t="shared" si="523"/>
        <v>ok</v>
      </c>
      <c r="AO1291" s="641" t="str">
        <f t="shared" si="524"/>
        <v>ok</v>
      </c>
      <c r="AP1291" s="641" t="str">
        <f t="shared" si="525"/>
        <v>ok</v>
      </c>
      <c r="AQ1291" s="641" t="str">
        <f t="shared" si="526"/>
        <v>ok</v>
      </c>
      <c r="AR1291" s="641" t="str">
        <f t="shared" si="527"/>
        <v>ok</v>
      </c>
      <c r="AS1291" s="641" t="str">
        <f t="shared" si="528"/>
        <v>ok</v>
      </c>
      <c r="AT1291" s="641" t="str">
        <f t="shared" si="529"/>
        <v>ok</v>
      </c>
      <c r="AU1291" s="641" t="str">
        <f t="shared" si="530"/>
        <v>ok</v>
      </c>
      <c r="AV1291" s="641" t="str">
        <f t="shared" si="531"/>
        <v>ok</v>
      </c>
      <c r="AW1291" s="641" t="str">
        <f t="shared" si="532"/>
        <v>ok</v>
      </c>
      <c r="AX1291" s="641" t="str">
        <f t="shared" si="533"/>
        <v>ok</v>
      </c>
      <c r="AY1291" s="641" t="str">
        <f t="shared" si="534"/>
        <v>revisar</v>
      </c>
      <c r="AZ1291" s="641" t="str">
        <f t="shared" si="535"/>
        <v>ok</v>
      </c>
      <c r="BA1291" s="641" t="str">
        <f t="shared" si="536"/>
        <v>ok</v>
      </c>
      <c r="BB1291" s="641" t="str">
        <f t="shared" si="537"/>
        <v>ok</v>
      </c>
      <c r="BC1291" s="641" t="str">
        <f t="shared" si="538"/>
        <v>ok</v>
      </c>
      <c r="BD1291" s="641"/>
    </row>
    <row r="1292" spans="1:56" s="559" customFormat="1" ht="6" hidden="1" customHeight="1">
      <c r="A1292" s="10"/>
      <c r="B1292" s="21"/>
      <c r="C1292" s="10"/>
      <c r="D1292" s="252"/>
      <c r="E1292" s="32"/>
      <c r="F1292" s="33"/>
      <c r="G1292" s="33"/>
      <c r="H1292" s="32"/>
      <c r="I1292" s="32"/>
      <c r="J1292" s="268"/>
      <c r="K1292" s="268"/>
      <c r="L1292" s="268"/>
      <c r="M1292" s="539"/>
      <c r="N1292" s="299"/>
      <c r="O1292" s="539"/>
      <c r="P1292" s="539"/>
      <c r="Q1292" s="539"/>
      <c r="R1292" s="539"/>
      <c r="S1292" s="695"/>
      <c r="T1292" s="319"/>
      <c r="U1292" s="299"/>
      <c r="V1292" s="299">
        <f t="shared" ref="V1292:V1344" si="540">D1292</f>
        <v>0</v>
      </c>
      <c r="W1292" s="299">
        <f t="shared" ref="W1292:W1344" si="541">IF(L1292=0,S1292-Q1292-(TRUNC(TRUNC(J1292*(1+N1292),2)*I1292,2)))</f>
        <v>0</v>
      </c>
      <c r="X1292" s="268"/>
      <c r="Y1292" s="268"/>
      <c r="Z1292" s="268"/>
      <c r="AA1292" s="268"/>
      <c r="AB1292" s="533"/>
      <c r="AC1292" s="540"/>
      <c r="AD1292" s="540"/>
      <c r="AE1292" s="540"/>
      <c r="AN1292" s="641" t="str">
        <f t="shared" si="523"/>
        <v>ok</v>
      </c>
      <c r="AO1292" s="641" t="str">
        <f t="shared" si="524"/>
        <v>ok</v>
      </c>
      <c r="AP1292" s="641" t="str">
        <f t="shared" si="525"/>
        <v>ok</v>
      </c>
      <c r="AQ1292" s="641" t="str">
        <f t="shared" si="526"/>
        <v>ok</v>
      </c>
      <c r="AR1292" s="641" t="str">
        <f t="shared" si="527"/>
        <v>ok</v>
      </c>
      <c r="AS1292" s="641" t="str">
        <f t="shared" si="528"/>
        <v>ok</v>
      </c>
      <c r="AT1292" s="641" t="str">
        <f t="shared" si="529"/>
        <v>ok</v>
      </c>
      <c r="AU1292" s="641" t="str">
        <f t="shared" si="530"/>
        <v>ok</v>
      </c>
      <c r="AV1292" s="641" t="str">
        <f t="shared" si="531"/>
        <v>ok</v>
      </c>
      <c r="AW1292" s="641" t="str">
        <f t="shared" si="532"/>
        <v>ok</v>
      </c>
      <c r="AX1292" s="641" t="str">
        <f t="shared" si="533"/>
        <v>ok</v>
      </c>
      <c r="AY1292" s="641" t="str">
        <f t="shared" si="534"/>
        <v>ok</v>
      </c>
      <c r="AZ1292" s="641" t="str">
        <f t="shared" si="535"/>
        <v>ok</v>
      </c>
      <c r="BA1292" s="641" t="str">
        <f t="shared" si="536"/>
        <v>ok</v>
      </c>
      <c r="BB1292" s="641" t="str">
        <f t="shared" si="537"/>
        <v>ok</v>
      </c>
      <c r="BC1292" s="641" t="str">
        <f t="shared" si="538"/>
        <v>ok</v>
      </c>
      <c r="BD1292" s="641"/>
    </row>
    <row r="1293" spans="1:56" s="559" customFormat="1" ht="12.75" hidden="1" customHeight="1">
      <c r="A1293" s="13"/>
      <c r="B1293" s="14"/>
      <c r="C1293" s="13"/>
      <c r="D1293" s="249">
        <v>24</v>
      </c>
      <c r="E1293" s="22"/>
      <c r="F1293" s="22"/>
      <c r="G1293" s="246" t="s">
        <v>172</v>
      </c>
      <c r="H1293" s="23"/>
      <c r="I1293" s="23"/>
      <c r="J1293" s="246"/>
      <c r="K1293" s="246"/>
      <c r="L1293" s="246"/>
      <c r="M1293" s="662"/>
      <c r="N1293" s="663"/>
      <c r="O1293" s="662"/>
      <c r="P1293" s="662"/>
      <c r="Q1293" s="662"/>
      <c r="R1293" s="662"/>
      <c r="S1293" s="664">
        <f>S1345</f>
        <v>0</v>
      </c>
      <c r="T1293" s="319"/>
      <c r="U1293" s="299"/>
      <c r="V1293" s="299">
        <f t="shared" si="540"/>
        <v>24</v>
      </c>
      <c r="W1293" s="299">
        <f t="shared" si="541"/>
        <v>0</v>
      </c>
      <c r="X1293" s="268"/>
      <c r="Y1293" s="268"/>
      <c r="Z1293" s="268"/>
      <c r="AA1293" s="268"/>
      <c r="AB1293" s="533"/>
      <c r="AC1293" s="540"/>
      <c r="AD1293" s="540"/>
      <c r="AE1293" s="540"/>
      <c r="AN1293" s="641" t="str">
        <f t="shared" si="523"/>
        <v>revisar</v>
      </c>
      <c r="AO1293" s="641" t="str">
        <f t="shared" si="524"/>
        <v>ok</v>
      </c>
      <c r="AP1293" s="641" t="str">
        <f t="shared" si="525"/>
        <v>ok</v>
      </c>
      <c r="AQ1293" s="641" t="str">
        <f t="shared" si="526"/>
        <v>revisar</v>
      </c>
      <c r="AR1293" s="641" t="str">
        <f t="shared" si="527"/>
        <v>ok</v>
      </c>
      <c r="AS1293" s="641" t="str">
        <f t="shared" si="528"/>
        <v>ok</v>
      </c>
      <c r="AT1293" s="641" t="str">
        <f t="shared" si="529"/>
        <v>ok</v>
      </c>
      <c r="AU1293" s="641" t="str">
        <f t="shared" si="530"/>
        <v>ok</v>
      </c>
      <c r="AV1293" s="641" t="str">
        <f t="shared" si="531"/>
        <v>ok</v>
      </c>
      <c r="AW1293" s="641" t="str">
        <f t="shared" si="532"/>
        <v>ok</v>
      </c>
      <c r="AX1293" s="641" t="str">
        <f t="shared" si="533"/>
        <v>ok</v>
      </c>
      <c r="AY1293" s="641" t="str">
        <f t="shared" si="534"/>
        <v>ok</v>
      </c>
      <c r="AZ1293" s="641" t="str">
        <f t="shared" si="535"/>
        <v>ok</v>
      </c>
      <c r="BA1293" s="641" t="str">
        <f t="shared" si="536"/>
        <v>ok</v>
      </c>
      <c r="BB1293" s="641" t="str">
        <f t="shared" si="537"/>
        <v>ok</v>
      </c>
      <c r="BC1293" s="641" t="str">
        <f t="shared" si="538"/>
        <v>ok</v>
      </c>
      <c r="BD1293" s="641"/>
    </row>
    <row r="1294" spans="1:56" s="559" customFormat="1" ht="12.75" hidden="1" customHeight="1">
      <c r="A1294" s="34"/>
      <c r="B1294" s="35">
        <f t="shared" ref="B1294:B1343" si="542">S1294/$S$1671</f>
        <v>0</v>
      </c>
      <c r="C1294" s="34"/>
      <c r="D1294" s="253" t="s">
        <v>1685</v>
      </c>
      <c r="E1294" s="240"/>
      <c r="F1294" s="248"/>
      <c r="G1294" s="80"/>
      <c r="H1294" s="81"/>
      <c r="I1294" s="245"/>
      <c r="J1294" s="263"/>
      <c r="K1294" s="263"/>
      <c r="L1294" s="263"/>
      <c r="M1294" s="685"/>
      <c r="N1294" s="686"/>
      <c r="O1294" s="687"/>
      <c r="P1294" s="687"/>
      <c r="Q1294" s="687"/>
      <c r="R1294" s="687"/>
      <c r="S1294" s="688"/>
      <c r="T1294" s="268"/>
      <c r="U1294" s="539"/>
      <c r="V1294" s="299" t="str">
        <f t="shared" si="540"/>
        <v>24.1</v>
      </c>
      <c r="W1294" s="299">
        <f t="shared" si="541"/>
        <v>0</v>
      </c>
      <c r="X1294" s="268"/>
      <c r="Y1294" s="268"/>
      <c r="Z1294" s="268"/>
      <c r="AA1294" s="268"/>
      <c r="AB1294" s="533"/>
      <c r="AC1294" s="540"/>
      <c r="AD1294" s="540"/>
      <c r="AE1294" s="540"/>
      <c r="AN1294" s="641" t="str">
        <f t="shared" si="523"/>
        <v>revisar</v>
      </c>
      <c r="AO1294" s="641" t="str">
        <f t="shared" si="524"/>
        <v>ok</v>
      </c>
      <c r="AP1294" s="641" t="str">
        <f t="shared" si="525"/>
        <v>ok</v>
      </c>
      <c r="AQ1294" s="641" t="str">
        <f t="shared" si="526"/>
        <v>ok</v>
      </c>
      <c r="AR1294" s="641" t="str">
        <f t="shared" si="527"/>
        <v>ok</v>
      </c>
      <c r="AS1294" s="641" t="str">
        <f t="shared" si="528"/>
        <v>ok</v>
      </c>
      <c r="AT1294" s="641" t="str">
        <f t="shared" si="529"/>
        <v>ok</v>
      </c>
      <c r="AU1294" s="641" t="str">
        <f t="shared" si="530"/>
        <v>ok</v>
      </c>
      <c r="AV1294" s="641" t="str">
        <f t="shared" si="531"/>
        <v>ok</v>
      </c>
      <c r="AW1294" s="641" t="str">
        <f t="shared" si="532"/>
        <v>ok</v>
      </c>
      <c r="AX1294" s="641" t="str">
        <f t="shared" si="533"/>
        <v>ok</v>
      </c>
      <c r="AY1294" s="641" t="str">
        <f t="shared" si="534"/>
        <v>ok</v>
      </c>
      <c r="AZ1294" s="641" t="str">
        <f t="shared" si="535"/>
        <v>ok</v>
      </c>
      <c r="BA1294" s="641" t="str">
        <f t="shared" si="536"/>
        <v>ok</v>
      </c>
      <c r="BB1294" s="641" t="str">
        <f t="shared" si="537"/>
        <v>ok</v>
      </c>
      <c r="BC1294" s="641" t="str">
        <f t="shared" si="538"/>
        <v>ok</v>
      </c>
      <c r="BD1294" s="641"/>
    </row>
    <row r="1295" spans="1:56" s="559" customFormat="1" ht="12.75" hidden="1" customHeight="1">
      <c r="A1295" s="34"/>
      <c r="B1295" s="35">
        <f t="shared" si="542"/>
        <v>0</v>
      </c>
      <c r="C1295" s="34"/>
      <c r="D1295" s="250" t="s">
        <v>1686</v>
      </c>
      <c r="E1295" s="242"/>
      <c r="F1295" s="248"/>
      <c r="G1295" s="80"/>
      <c r="H1295" s="81"/>
      <c r="I1295" s="245"/>
      <c r="J1295" s="263"/>
      <c r="K1295" s="263"/>
      <c r="L1295" s="263"/>
      <c r="M1295" s="685"/>
      <c r="N1295" s="686"/>
      <c r="O1295" s="687"/>
      <c r="P1295" s="687"/>
      <c r="Q1295" s="687"/>
      <c r="R1295" s="687"/>
      <c r="S1295" s="688"/>
      <c r="T1295" s="268"/>
      <c r="U1295" s="539"/>
      <c r="V1295" s="299" t="str">
        <f t="shared" si="540"/>
        <v>24.2</v>
      </c>
      <c r="W1295" s="299">
        <f t="shared" si="541"/>
        <v>0</v>
      </c>
      <c r="X1295" s="268"/>
      <c r="Y1295" s="268"/>
      <c r="Z1295" s="268"/>
      <c r="AA1295" s="268"/>
      <c r="AB1295" s="533"/>
      <c r="AC1295" s="540"/>
      <c r="AD1295" s="540"/>
      <c r="AE1295" s="540"/>
      <c r="AN1295" s="641" t="str">
        <f t="shared" si="523"/>
        <v>revisar</v>
      </c>
      <c r="AO1295" s="641" t="str">
        <f t="shared" si="524"/>
        <v>ok</v>
      </c>
      <c r="AP1295" s="641" t="str">
        <f t="shared" si="525"/>
        <v>ok</v>
      </c>
      <c r="AQ1295" s="641" t="str">
        <f t="shared" si="526"/>
        <v>ok</v>
      </c>
      <c r="AR1295" s="641" t="str">
        <f t="shared" si="527"/>
        <v>ok</v>
      </c>
      <c r="AS1295" s="641" t="str">
        <f t="shared" si="528"/>
        <v>ok</v>
      </c>
      <c r="AT1295" s="641" t="str">
        <f t="shared" si="529"/>
        <v>ok</v>
      </c>
      <c r="AU1295" s="641" t="str">
        <f t="shared" si="530"/>
        <v>ok</v>
      </c>
      <c r="AV1295" s="641" t="str">
        <f t="shared" si="531"/>
        <v>ok</v>
      </c>
      <c r="AW1295" s="641" t="str">
        <f t="shared" si="532"/>
        <v>ok</v>
      </c>
      <c r="AX1295" s="641" t="str">
        <f t="shared" si="533"/>
        <v>ok</v>
      </c>
      <c r="AY1295" s="641" t="str">
        <f t="shared" si="534"/>
        <v>ok</v>
      </c>
      <c r="AZ1295" s="641" t="str">
        <f t="shared" si="535"/>
        <v>ok</v>
      </c>
      <c r="BA1295" s="641" t="str">
        <f t="shared" si="536"/>
        <v>ok</v>
      </c>
      <c r="BB1295" s="641" t="str">
        <f t="shared" si="537"/>
        <v>ok</v>
      </c>
      <c r="BC1295" s="641" t="str">
        <f t="shared" si="538"/>
        <v>ok</v>
      </c>
      <c r="BD1295" s="641"/>
    </row>
    <row r="1296" spans="1:56" s="559" customFormat="1" ht="12.75" hidden="1" customHeight="1">
      <c r="A1296" s="34"/>
      <c r="B1296" s="35">
        <f t="shared" si="542"/>
        <v>0</v>
      </c>
      <c r="C1296" s="34"/>
      <c r="D1296" s="253" t="s">
        <v>1687</v>
      </c>
      <c r="E1296" s="242"/>
      <c r="F1296" s="248"/>
      <c r="G1296" s="80"/>
      <c r="H1296" s="81"/>
      <c r="I1296" s="245"/>
      <c r="J1296" s="263"/>
      <c r="K1296" s="263"/>
      <c r="L1296" s="263"/>
      <c r="M1296" s="685"/>
      <c r="N1296" s="686"/>
      <c r="O1296" s="687"/>
      <c r="P1296" s="687"/>
      <c r="Q1296" s="687"/>
      <c r="R1296" s="687"/>
      <c r="S1296" s="688"/>
      <c r="T1296" s="268"/>
      <c r="U1296" s="539"/>
      <c r="V1296" s="299" t="str">
        <f t="shared" si="540"/>
        <v>24.3</v>
      </c>
      <c r="W1296" s="299">
        <f t="shared" si="541"/>
        <v>0</v>
      </c>
      <c r="X1296" s="268"/>
      <c r="Y1296" s="268"/>
      <c r="Z1296" s="268"/>
      <c r="AA1296" s="268"/>
      <c r="AB1296" s="533"/>
      <c r="AC1296" s="540"/>
      <c r="AD1296" s="540"/>
      <c r="AE1296" s="540"/>
      <c r="AN1296" s="641" t="str">
        <f t="shared" si="523"/>
        <v>revisar</v>
      </c>
      <c r="AO1296" s="641" t="str">
        <f t="shared" si="524"/>
        <v>ok</v>
      </c>
      <c r="AP1296" s="641" t="str">
        <f t="shared" si="525"/>
        <v>ok</v>
      </c>
      <c r="AQ1296" s="641" t="str">
        <f t="shared" si="526"/>
        <v>ok</v>
      </c>
      <c r="AR1296" s="641" t="str">
        <f t="shared" si="527"/>
        <v>ok</v>
      </c>
      <c r="AS1296" s="641" t="str">
        <f t="shared" si="528"/>
        <v>ok</v>
      </c>
      <c r="AT1296" s="641" t="str">
        <f t="shared" si="529"/>
        <v>ok</v>
      </c>
      <c r="AU1296" s="641" t="str">
        <f t="shared" si="530"/>
        <v>ok</v>
      </c>
      <c r="AV1296" s="641" t="str">
        <f t="shared" si="531"/>
        <v>ok</v>
      </c>
      <c r="AW1296" s="641" t="str">
        <f t="shared" si="532"/>
        <v>ok</v>
      </c>
      <c r="AX1296" s="641" t="str">
        <f t="shared" si="533"/>
        <v>ok</v>
      </c>
      <c r="AY1296" s="641" t="str">
        <f t="shared" si="534"/>
        <v>ok</v>
      </c>
      <c r="AZ1296" s="641" t="str">
        <f t="shared" si="535"/>
        <v>ok</v>
      </c>
      <c r="BA1296" s="641" t="str">
        <f t="shared" si="536"/>
        <v>ok</v>
      </c>
      <c r="BB1296" s="641" t="str">
        <f t="shared" si="537"/>
        <v>ok</v>
      </c>
      <c r="BC1296" s="641" t="str">
        <f t="shared" si="538"/>
        <v>ok</v>
      </c>
      <c r="BD1296" s="641"/>
    </row>
    <row r="1297" spans="1:56" s="559" customFormat="1" ht="12.75" hidden="1" customHeight="1">
      <c r="A1297" s="34"/>
      <c r="B1297" s="35">
        <f t="shared" si="542"/>
        <v>0</v>
      </c>
      <c r="C1297" s="34"/>
      <c r="D1297" s="250" t="s">
        <v>1688</v>
      </c>
      <c r="E1297" s="242"/>
      <c r="F1297" s="248"/>
      <c r="G1297" s="80"/>
      <c r="H1297" s="81"/>
      <c r="I1297" s="245"/>
      <c r="J1297" s="263"/>
      <c r="K1297" s="263"/>
      <c r="L1297" s="263"/>
      <c r="M1297" s="685"/>
      <c r="N1297" s="686"/>
      <c r="O1297" s="687"/>
      <c r="P1297" s="687"/>
      <c r="Q1297" s="687"/>
      <c r="R1297" s="687"/>
      <c r="S1297" s="688"/>
      <c r="T1297" s="268"/>
      <c r="U1297" s="539"/>
      <c r="V1297" s="299" t="str">
        <f t="shared" si="540"/>
        <v>24.4</v>
      </c>
      <c r="W1297" s="299">
        <f t="shared" si="541"/>
        <v>0</v>
      </c>
      <c r="X1297" s="268"/>
      <c r="Y1297" s="268"/>
      <c r="Z1297" s="268"/>
      <c r="AA1297" s="268"/>
      <c r="AB1297" s="533"/>
      <c r="AC1297" s="540"/>
      <c r="AD1297" s="540"/>
      <c r="AE1297" s="540"/>
      <c r="AN1297" s="641" t="str">
        <f t="shared" si="523"/>
        <v>revisar</v>
      </c>
      <c r="AO1297" s="641" t="str">
        <f t="shared" si="524"/>
        <v>ok</v>
      </c>
      <c r="AP1297" s="641" t="str">
        <f t="shared" si="525"/>
        <v>ok</v>
      </c>
      <c r="AQ1297" s="641" t="str">
        <f t="shared" si="526"/>
        <v>ok</v>
      </c>
      <c r="AR1297" s="641" t="str">
        <f t="shared" si="527"/>
        <v>ok</v>
      </c>
      <c r="AS1297" s="641" t="str">
        <f t="shared" si="528"/>
        <v>ok</v>
      </c>
      <c r="AT1297" s="641" t="str">
        <f t="shared" si="529"/>
        <v>ok</v>
      </c>
      <c r="AU1297" s="641" t="str">
        <f t="shared" si="530"/>
        <v>ok</v>
      </c>
      <c r="AV1297" s="641" t="str">
        <f t="shared" si="531"/>
        <v>ok</v>
      </c>
      <c r="AW1297" s="641" t="str">
        <f t="shared" si="532"/>
        <v>ok</v>
      </c>
      <c r="AX1297" s="641" t="str">
        <f t="shared" si="533"/>
        <v>ok</v>
      </c>
      <c r="AY1297" s="641" t="str">
        <f t="shared" si="534"/>
        <v>ok</v>
      </c>
      <c r="AZ1297" s="641" t="str">
        <f t="shared" si="535"/>
        <v>ok</v>
      </c>
      <c r="BA1297" s="641" t="str">
        <f t="shared" si="536"/>
        <v>ok</v>
      </c>
      <c r="BB1297" s="641" t="str">
        <f t="shared" si="537"/>
        <v>ok</v>
      </c>
      <c r="BC1297" s="641" t="str">
        <f t="shared" si="538"/>
        <v>ok</v>
      </c>
      <c r="BD1297" s="641"/>
    </row>
    <row r="1298" spans="1:56" s="559" customFormat="1" ht="12.75" hidden="1" customHeight="1">
      <c r="A1298" s="34"/>
      <c r="B1298" s="35">
        <f t="shared" si="542"/>
        <v>0</v>
      </c>
      <c r="C1298" s="34"/>
      <c r="D1298" s="253" t="s">
        <v>1689</v>
      </c>
      <c r="E1298" s="242"/>
      <c r="F1298" s="248"/>
      <c r="G1298" s="80"/>
      <c r="H1298" s="81"/>
      <c r="I1298" s="245"/>
      <c r="J1298" s="263"/>
      <c r="K1298" s="263"/>
      <c r="L1298" s="263"/>
      <c r="M1298" s="685"/>
      <c r="N1298" s="686"/>
      <c r="O1298" s="687"/>
      <c r="P1298" s="687"/>
      <c r="Q1298" s="687"/>
      <c r="R1298" s="687"/>
      <c r="S1298" s="688"/>
      <c r="T1298" s="268"/>
      <c r="U1298" s="539"/>
      <c r="V1298" s="299" t="str">
        <f t="shared" si="540"/>
        <v>24.5</v>
      </c>
      <c r="W1298" s="299">
        <f t="shared" si="541"/>
        <v>0</v>
      </c>
      <c r="X1298" s="268"/>
      <c r="Y1298" s="268"/>
      <c r="Z1298" s="268"/>
      <c r="AA1298" s="268"/>
      <c r="AB1298" s="533"/>
      <c r="AC1298" s="540"/>
      <c r="AD1298" s="540"/>
      <c r="AE1298" s="540"/>
      <c r="AN1298" s="641" t="str">
        <f t="shared" si="523"/>
        <v>revisar</v>
      </c>
      <c r="AO1298" s="641" t="str">
        <f t="shared" si="524"/>
        <v>ok</v>
      </c>
      <c r="AP1298" s="641" t="str">
        <f t="shared" si="525"/>
        <v>ok</v>
      </c>
      <c r="AQ1298" s="641" t="str">
        <f t="shared" si="526"/>
        <v>ok</v>
      </c>
      <c r="AR1298" s="641" t="str">
        <f t="shared" si="527"/>
        <v>ok</v>
      </c>
      <c r="AS1298" s="641" t="str">
        <f t="shared" si="528"/>
        <v>ok</v>
      </c>
      <c r="AT1298" s="641" t="str">
        <f t="shared" si="529"/>
        <v>ok</v>
      </c>
      <c r="AU1298" s="641" t="str">
        <f t="shared" si="530"/>
        <v>ok</v>
      </c>
      <c r="AV1298" s="641" t="str">
        <f t="shared" si="531"/>
        <v>ok</v>
      </c>
      <c r="AW1298" s="641" t="str">
        <f t="shared" si="532"/>
        <v>ok</v>
      </c>
      <c r="AX1298" s="641" t="str">
        <f t="shared" si="533"/>
        <v>ok</v>
      </c>
      <c r="AY1298" s="641" t="str">
        <f t="shared" si="534"/>
        <v>ok</v>
      </c>
      <c r="AZ1298" s="641" t="str">
        <f t="shared" si="535"/>
        <v>ok</v>
      </c>
      <c r="BA1298" s="641" t="str">
        <f t="shared" si="536"/>
        <v>ok</v>
      </c>
      <c r="BB1298" s="641" t="str">
        <f t="shared" si="537"/>
        <v>ok</v>
      </c>
      <c r="BC1298" s="641" t="str">
        <f t="shared" si="538"/>
        <v>ok</v>
      </c>
      <c r="BD1298" s="641"/>
    </row>
    <row r="1299" spans="1:56" s="559" customFormat="1" ht="12.75" hidden="1" customHeight="1">
      <c r="A1299" s="34"/>
      <c r="B1299" s="35">
        <f t="shared" si="542"/>
        <v>0</v>
      </c>
      <c r="C1299" s="34"/>
      <c r="D1299" s="250" t="s">
        <v>1690</v>
      </c>
      <c r="E1299" s="242"/>
      <c r="F1299" s="248"/>
      <c r="G1299" s="80"/>
      <c r="H1299" s="81"/>
      <c r="I1299" s="245"/>
      <c r="J1299" s="263"/>
      <c r="K1299" s="263"/>
      <c r="L1299" s="263"/>
      <c r="M1299" s="685"/>
      <c r="N1299" s="686"/>
      <c r="O1299" s="687"/>
      <c r="P1299" s="687"/>
      <c r="Q1299" s="687"/>
      <c r="R1299" s="687"/>
      <c r="S1299" s="688"/>
      <c r="T1299" s="268"/>
      <c r="U1299" s="539"/>
      <c r="V1299" s="299" t="str">
        <f t="shared" si="540"/>
        <v>24.6</v>
      </c>
      <c r="W1299" s="299">
        <f t="shared" si="541"/>
        <v>0</v>
      </c>
      <c r="X1299" s="268"/>
      <c r="Y1299" s="268"/>
      <c r="Z1299" s="268"/>
      <c r="AA1299" s="268"/>
      <c r="AB1299" s="533"/>
      <c r="AC1299" s="540"/>
      <c r="AD1299" s="540"/>
      <c r="AE1299" s="540"/>
      <c r="AN1299" s="641" t="str">
        <f t="shared" si="523"/>
        <v>revisar</v>
      </c>
      <c r="AO1299" s="641" t="str">
        <f t="shared" si="524"/>
        <v>ok</v>
      </c>
      <c r="AP1299" s="641" t="str">
        <f t="shared" si="525"/>
        <v>ok</v>
      </c>
      <c r="AQ1299" s="641" t="str">
        <f t="shared" si="526"/>
        <v>ok</v>
      </c>
      <c r="AR1299" s="641" t="str">
        <f t="shared" si="527"/>
        <v>ok</v>
      </c>
      <c r="AS1299" s="641" t="str">
        <f t="shared" si="528"/>
        <v>ok</v>
      </c>
      <c r="AT1299" s="641" t="str">
        <f t="shared" si="529"/>
        <v>ok</v>
      </c>
      <c r="AU1299" s="641" t="str">
        <f t="shared" si="530"/>
        <v>ok</v>
      </c>
      <c r="AV1299" s="641" t="str">
        <f t="shared" si="531"/>
        <v>ok</v>
      </c>
      <c r="AW1299" s="641" t="str">
        <f t="shared" si="532"/>
        <v>ok</v>
      </c>
      <c r="AX1299" s="641" t="str">
        <f t="shared" si="533"/>
        <v>ok</v>
      </c>
      <c r="AY1299" s="641" t="str">
        <f t="shared" si="534"/>
        <v>ok</v>
      </c>
      <c r="AZ1299" s="641" t="str">
        <f t="shared" si="535"/>
        <v>ok</v>
      </c>
      <c r="BA1299" s="641" t="str">
        <f t="shared" si="536"/>
        <v>ok</v>
      </c>
      <c r="BB1299" s="641" t="str">
        <f t="shared" si="537"/>
        <v>ok</v>
      </c>
      <c r="BC1299" s="641" t="str">
        <f t="shared" si="538"/>
        <v>ok</v>
      </c>
      <c r="BD1299" s="641"/>
    </row>
    <row r="1300" spans="1:56" s="559" customFormat="1" ht="12.75" hidden="1" customHeight="1">
      <c r="A1300" s="34"/>
      <c r="B1300" s="35">
        <f t="shared" si="542"/>
        <v>0</v>
      </c>
      <c r="C1300" s="34"/>
      <c r="D1300" s="253" t="s">
        <v>1691</v>
      </c>
      <c r="E1300" s="242"/>
      <c r="F1300" s="248"/>
      <c r="G1300" s="80"/>
      <c r="H1300" s="81"/>
      <c r="I1300" s="245"/>
      <c r="J1300" s="263"/>
      <c r="K1300" s="263"/>
      <c r="L1300" s="263"/>
      <c r="M1300" s="685"/>
      <c r="N1300" s="686"/>
      <c r="O1300" s="687"/>
      <c r="P1300" s="687"/>
      <c r="Q1300" s="687"/>
      <c r="R1300" s="687"/>
      <c r="S1300" s="688"/>
      <c r="T1300" s="268"/>
      <c r="U1300" s="539"/>
      <c r="V1300" s="299" t="str">
        <f t="shared" si="540"/>
        <v>24.7</v>
      </c>
      <c r="W1300" s="299">
        <f t="shared" si="541"/>
        <v>0</v>
      </c>
      <c r="X1300" s="268"/>
      <c r="Y1300" s="268"/>
      <c r="Z1300" s="268"/>
      <c r="AA1300" s="268"/>
      <c r="AB1300" s="533"/>
      <c r="AC1300" s="540"/>
      <c r="AD1300" s="540"/>
      <c r="AE1300" s="540"/>
      <c r="AN1300" s="641" t="str">
        <f t="shared" si="523"/>
        <v>revisar</v>
      </c>
      <c r="AO1300" s="641" t="str">
        <f t="shared" si="524"/>
        <v>ok</v>
      </c>
      <c r="AP1300" s="641" t="str">
        <f t="shared" si="525"/>
        <v>ok</v>
      </c>
      <c r="AQ1300" s="641" t="str">
        <f t="shared" si="526"/>
        <v>ok</v>
      </c>
      <c r="AR1300" s="641" t="str">
        <f t="shared" si="527"/>
        <v>ok</v>
      </c>
      <c r="AS1300" s="641" t="str">
        <f t="shared" si="528"/>
        <v>ok</v>
      </c>
      <c r="AT1300" s="641" t="str">
        <f t="shared" si="529"/>
        <v>ok</v>
      </c>
      <c r="AU1300" s="641" t="str">
        <f t="shared" si="530"/>
        <v>ok</v>
      </c>
      <c r="AV1300" s="641" t="str">
        <f t="shared" si="531"/>
        <v>ok</v>
      </c>
      <c r="AW1300" s="641" t="str">
        <f t="shared" si="532"/>
        <v>ok</v>
      </c>
      <c r="AX1300" s="641" t="str">
        <f t="shared" si="533"/>
        <v>ok</v>
      </c>
      <c r="AY1300" s="641" t="str">
        <f t="shared" si="534"/>
        <v>ok</v>
      </c>
      <c r="AZ1300" s="641" t="str">
        <f t="shared" si="535"/>
        <v>ok</v>
      </c>
      <c r="BA1300" s="641" t="str">
        <f t="shared" si="536"/>
        <v>ok</v>
      </c>
      <c r="BB1300" s="641" t="str">
        <f t="shared" si="537"/>
        <v>ok</v>
      </c>
      <c r="BC1300" s="641" t="str">
        <f t="shared" si="538"/>
        <v>ok</v>
      </c>
      <c r="BD1300" s="641"/>
    </row>
    <row r="1301" spans="1:56" s="559" customFormat="1" ht="12.75" hidden="1" customHeight="1">
      <c r="A1301" s="34"/>
      <c r="B1301" s="35">
        <f t="shared" si="542"/>
        <v>0</v>
      </c>
      <c r="C1301" s="34"/>
      <c r="D1301" s="250" t="s">
        <v>1692</v>
      </c>
      <c r="E1301" s="242"/>
      <c r="F1301" s="248"/>
      <c r="G1301" s="80"/>
      <c r="H1301" s="81"/>
      <c r="I1301" s="245"/>
      <c r="J1301" s="263"/>
      <c r="K1301" s="263"/>
      <c r="L1301" s="263"/>
      <c r="M1301" s="685"/>
      <c r="N1301" s="686"/>
      <c r="O1301" s="687"/>
      <c r="P1301" s="687"/>
      <c r="Q1301" s="687"/>
      <c r="R1301" s="687"/>
      <c r="S1301" s="688"/>
      <c r="T1301" s="268"/>
      <c r="U1301" s="539"/>
      <c r="V1301" s="299" t="str">
        <f t="shared" si="540"/>
        <v>24.8</v>
      </c>
      <c r="W1301" s="299">
        <f t="shared" si="541"/>
        <v>0</v>
      </c>
      <c r="X1301" s="268"/>
      <c r="Y1301" s="268"/>
      <c r="Z1301" s="268"/>
      <c r="AA1301" s="268"/>
      <c r="AB1301" s="533"/>
      <c r="AC1301" s="540"/>
      <c r="AD1301" s="540"/>
      <c r="AE1301" s="540"/>
      <c r="AN1301" s="641" t="str">
        <f t="shared" si="523"/>
        <v>revisar</v>
      </c>
      <c r="AO1301" s="641" t="str">
        <f t="shared" si="524"/>
        <v>ok</v>
      </c>
      <c r="AP1301" s="641" t="str">
        <f t="shared" si="525"/>
        <v>ok</v>
      </c>
      <c r="AQ1301" s="641" t="str">
        <f t="shared" si="526"/>
        <v>ok</v>
      </c>
      <c r="AR1301" s="641" t="str">
        <f t="shared" si="527"/>
        <v>ok</v>
      </c>
      <c r="AS1301" s="641" t="str">
        <f t="shared" si="528"/>
        <v>ok</v>
      </c>
      <c r="AT1301" s="641" t="str">
        <f t="shared" si="529"/>
        <v>ok</v>
      </c>
      <c r="AU1301" s="641" t="str">
        <f t="shared" si="530"/>
        <v>ok</v>
      </c>
      <c r="AV1301" s="641" t="str">
        <f t="shared" si="531"/>
        <v>ok</v>
      </c>
      <c r="AW1301" s="641" t="str">
        <f t="shared" si="532"/>
        <v>ok</v>
      </c>
      <c r="AX1301" s="641" t="str">
        <f t="shared" si="533"/>
        <v>ok</v>
      </c>
      <c r="AY1301" s="641" t="str">
        <f t="shared" si="534"/>
        <v>ok</v>
      </c>
      <c r="AZ1301" s="641" t="str">
        <f t="shared" si="535"/>
        <v>ok</v>
      </c>
      <c r="BA1301" s="641" t="str">
        <f t="shared" si="536"/>
        <v>ok</v>
      </c>
      <c r="BB1301" s="641" t="str">
        <f t="shared" si="537"/>
        <v>ok</v>
      </c>
      <c r="BC1301" s="641" t="str">
        <f t="shared" si="538"/>
        <v>ok</v>
      </c>
      <c r="BD1301" s="641"/>
    </row>
    <row r="1302" spans="1:56" s="559" customFormat="1" ht="12.75" hidden="1" customHeight="1">
      <c r="A1302" s="34"/>
      <c r="B1302" s="35">
        <f t="shared" si="542"/>
        <v>0</v>
      </c>
      <c r="C1302" s="34"/>
      <c r="D1302" s="253" t="s">
        <v>1693</v>
      </c>
      <c r="E1302" s="242"/>
      <c r="F1302" s="248"/>
      <c r="G1302" s="80"/>
      <c r="H1302" s="81"/>
      <c r="I1302" s="245"/>
      <c r="J1302" s="263"/>
      <c r="K1302" s="263"/>
      <c r="L1302" s="263"/>
      <c r="M1302" s="685"/>
      <c r="N1302" s="686"/>
      <c r="O1302" s="687"/>
      <c r="P1302" s="687"/>
      <c r="Q1302" s="687"/>
      <c r="R1302" s="687"/>
      <c r="S1302" s="688"/>
      <c r="T1302" s="268"/>
      <c r="U1302" s="539"/>
      <c r="V1302" s="299" t="str">
        <f t="shared" si="540"/>
        <v>24.9</v>
      </c>
      <c r="W1302" s="299">
        <f t="shared" si="541"/>
        <v>0</v>
      </c>
      <c r="X1302" s="268"/>
      <c r="Y1302" s="268"/>
      <c r="Z1302" s="268"/>
      <c r="AA1302" s="268"/>
      <c r="AB1302" s="533"/>
      <c r="AC1302" s="540"/>
      <c r="AD1302" s="540"/>
      <c r="AE1302" s="540"/>
      <c r="AN1302" s="641" t="str">
        <f t="shared" si="523"/>
        <v>revisar</v>
      </c>
      <c r="AO1302" s="641" t="str">
        <f t="shared" si="524"/>
        <v>ok</v>
      </c>
      <c r="AP1302" s="641" t="str">
        <f t="shared" si="525"/>
        <v>ok</v>
      </c>
      <c r="AQ1302" s="641" t="str">
        <f t="shared" si="526"/>
        <v>ok</v>
      </c>
      <c r="AR1302" s="641" t="str">
        <f t="shared" si="527"/>
        <v>ok</v>
      </c>
      <c r="AS1302" s="641" t="str">
        <f t="shared" si="528"/>
        <v>ok</v>
      </c>
      <c r="AT1302" s="641" t="str">
        <f t="shared" si="529"/>
        <v>ok</v>
      </c>
      <c r="AU1302" s="641" t="str">
        <f t="shared" si="530"/>
        <v>ok</v>
      </c>
      <c r="AV1302" s="641" t="str">
        <f t="shared" si="531"/>
        <v>ok</v>
      </c>
      <c r="AW1302" s="641" t="str">
        <f t="shared" si="532"/>
        <v>ok</v>
      </c>
      <c r="AX1302" s="641" t="str">
        <f t="shared" si="533"/>
        <v>ok</v>
      </c>
      <c r="AY1302" s="641" t="str">
        <f t="shared" si="534"/>
        <v>ok</v>
      </c>
      <c r="AZ1302" s="641" t="str">
        <f t="shared" si="535"/>
        <v>ok</v>
      </c>
      <c r="BA1302" s="641" t="str">
        <f t="shared" si="536"/>
        <v>ok</v>
      </c>
      <c r="BB1302" s="641" t="str">
        <f t="shared" si="537"/>
        <v>ok</v>
      </c>
      <c r="BC1302" s="641" t="str">
        <f t="shared" si="538"/>
        <v>ok</v>
      </c>
      <c r="BD1302" s="641"/>
    </row>
    <row r="1303" spans="1:56" s="559" customFormat="1" ht="12.75" hidden="1" customHeight="1">
      <c r="A1303" s="34"/>
      <c r="B1303" s="35">
        <f t="shared" si="542"/>
        <v>0</v>
      </c>
      <c r="C1303" s="34"/>
      <c r="D1303" s="250" t="s">
        <v>1694</v>
      </c>
      <c r="E1303" s="242"/>
      <c r="F1303" s="248"/>
      <c r="G1303" s="80"/>
      <c r="H1303" s="81"/>
      <c r="I1303" s="245"/>
      <c r="J1303" s="263"/>
      <c r="K1303" s="263"/>
      <c r="L1303" s="263"/>
      <c r="M1303" s="685"/>
      <c r="N1303" s="686"/>
      <c r="O1303" s="687"/>
      <c r="P1303" s="687"/>
      <c r="Q1303" s="687"/>
      <c r="R1303" s="687"/>
      <c r="S1303" s="688"/>
      <c r="T1303" s="268"/>
      <c r="U1303" s="539"/>
      <c r="V1303" s="299" t="str">
        <f t="shared" si="540"/>
        <v>24.10</v>
      </c>
      <c r="W1303" s="299">
        <f t="shared" si="541"/>
        <v>0</v>
      </c>
      <c r="X1303" s="268"/>
      <c r="Y1303" s="268"/>
      <c r="Z1303" s="268"/>
      <c r="AA1303" s="268"/>
      <c r="AB1303" s="533"/>
      <c r="AC1303" s="540"/>
      <c r="AD1303" s="540"/>
      <c r="AE1303" s="540"/>
      <c r="AN1303" s="641" t="str">
        <f t="shared" si="523"/>
        <v>revisar</v>
      </c>
      <c r="AO1303" s="641" t="str">
        <f t="shared" si="524"/>
        <v>ok</v>
      </c>
      <c r="AP1303" s="641" t="str">
        <f t="shared" si="525"/>
        <v>ok</v>
      </c>
      <c r="AQ1303" s="641" t="str">
        <f t="shared" si="526"/>
        <v>ok</v>
      </c>
      <c r="AR1303" s="641" t="str">
        <f t="shared" si="527"/>
        <v>ok</v>
      </c>
      <c r="AS1303" s="641" t="str">
        <f t="shared" si="528"/>
        <v>ok</v>
      </c>
      <c r="AT1303" s="641" t="str">
        <f t="shared" si="529"/>
        <v>ok</v>
      </c>
      <c r="AU1303" s="641" t="str">
        <f t="shared" si="530"/>
        <v>ok</v>
      </c>
      <c r="AV1303" s="641" t="str">
        <f t="shared" si="531"/>
        <v>ok</v>
      </c>
      <c r="AW1303" s="641" t="str">
        <f t="shared" si="532"/>
        <v>ok</v>
      </c>
      <c r="AX1303" s="641" t="str">
        <f t="shared" si="533"/>
        <v>ok</v>
      </c>
      <c r="AY1303" s="641" t="str">
        <f t="shared" si="534"/>
        <v>ok</v>
      </c>
      <c r="AZ1303" s="641" t="str">
        <f t="shared" si="535"/>
        <v>ok</v>
      </c>
      <c r="BA1303" s="641" t="str">
        <f t="shared" si="536"/>
        <v>ok</v>
      </c>
      <c r="BB1303" s="641" t="str">
        <f t="shared" si="537"/>
        <v>ok</v>
      </c>
      <c r="BC1303" s="641" t="str">
        <f t="shared" si="538"/>
        <v>ok</v>
      </c>
      <c r="BD1303" s="641"/>
    </row>
    <row r="1304" spans="1:56" s="559" customFormat="1" ht="12.75" hidden="1" customHeight="1">
      <c r="A1304" s="34"/>
      <c r="B1304" s="35">
        <f t="shared" si="542"/>
        <v>0</v>
      </c>
      <c r="C1304" s="34"/>
      <c r="D1304" s="253" t="s">
        <v>1695</v>
      </c>
      <c r="E1304" s="242"/>
      <c r="F1304" s="248"/>
      <c r="G1304" s="80"/>
      <c r="H1304" s="81"/>
      <c r="I1304" s="245"/>
      <c r="J1304" s="263"/>
      <c r="K1304" s="263"/>
      <c r="L1304" s="263"/>
      <c r="M1304" s="685"/>
      <c r="N1304" s="686"/>
      <c r="O1304" s="687"/>
      <c r="P1304" s="687"/>
      <c r="Q1304" s="687"/>
      <c r="R1304" s="687"/>
      <c r="S1304" s="688"/>
      <c r="T1304" s="268"/>
      <c r="U1304" s="539"/>
      <c r="V1304" s="299" t="str">
        <f t="shared" si="540"/>
        <v>24.11</v>
      </c>
      <c r="W1304" s="299">
        <f t="shared" si="541"/>
        <v>0</v>
      </c>
      <c r="X1304" s="268"/>
      <c r="Y1304" s="268"/>
      <c r="Z1304" s="268"/>
      <c r="AA1304" s="268"/>
      <c r="AB1304" s="533"/>
      <c r="AC1304" s="540"/>
      <c r="AD1304" s="540"/>
      <c r="AE1304" s="540"/>
      <c r="AN1304" s="641" t="str">
        <f t="shared" si="523"/>
        <v>revisar</v>
      </c>
      <c r="AO1304" s="641" t="str">
        <f t="shared" si="524"/>
        <v>ok</v>
      </c>
      <c r="AP1304" s="641" t="str">
        <f t="shared" si="525"/>
        <v>ok</v>
      </c>
      <c r="AQ1304" s="641" t="str">
        <f t="shared" si="526"/>
        <v>ok</v>
      </c>
      <c r="AR1304" s="641" t="str">
        <f t="shared" si="527"/>
        <v>ok</v>
      </c>
      <c r="AS1304" s="641" t="str">
        <f t="shared" si="528"/>
        <v>ok</v>
      </c>
      <c r="AT1304" s="641" t="str">
        <f t="shared" si="529"/>
        <v>ok</v>
      </c>
      <c r="AU1304" s="641" t="str">
        <f t="shared" si="530"/>
        <v>ok</v>
      </c>
      <c r="AV1304" s="641" t="str">
        <f t="shared" si="531"/>
        <v>ok</v>
      </c>
      <c r="AW1304" s="641" t="str">
        <f t="shared" si="532"/>
        <v>ok</v>
      </c>
      <c r="AX1304" s="641" t="str">
        <f t="shared" si="533"/>
        <v>ok</v>
      </c>
      <c r="AY1304" s="641" t="str">
        <f t="shared" si="534"/>
        <v>ok</v>
      </c>
      <c r="AZ1304" s="641" t="str">
        <f t="shared" si="535"/>
        <v>ok</v>
      </c>
      <c r="BA1304" s="641" t="str">
        <f t="shared" si="536"/>
        <v>ok</v>
      </c>
      <c r="BB1304" s="641" t="str">
        <f t="shared" si="537"/>
        <v>ok</v>
      </c>
      <c r="BC1304" s="641" t="str">
        <f t="shared" si="538"/>
        <v>ok</v>
      </c>
      <c r="BD1304" s="641"/>
    </row>
    <row r="1305" spans="1:56" s="559" customFormat="1" ht="12.75" hidden="1" customHeight="1">
      <c r="A1305" s="34"/>
      <c r="B1305" s="35">
        <f t="shared" si="542"/>
        <v>0</v>
      </c>
      <c r="C1305" s="34"/>
      <c r="D1305" s="250" t="s">
        <v>1696</v>
      </c>
      <c r="E1305" s="242"/>
      <c r="F1305" s="248"/>
      <c r="G1305" s="80"/>
      <c r="H1305" s="81"/>
      <c r="I1305" s="245"/>
      <c r="J1305" s="263"/>
      <c r="K1305" s="263"/>
      <c r="L1305" s="263"/>
      <c r="M1305" s="685"/>
      <c r="N1305" s="686"/>
      <c r="O1305" s="687"/>
      <c r="P1305" s="687"/>
      <c r="Q1305" s="687"/>
      <c r="R1305" s="687"/>
      <c r="S1305" s="688"/>
      <c r="T1305" s="268"/>
      <c r="U1305" s="539"/>
      <c r="V1305" s="299" t="str">
        <f t="shared" si="540"/>
        <v>24.12</v>
      </c>
      <c r="W1305" s="299">
        <f t="shared" si="541"/>
        <v>0</v>
      </c>
      <c r="X1305" s="268"/>
      <c r="Y1305" s="268"/>
      <c r="Z1305" s="268"/>
      <c r="AA1305" s="268"/>
      <c r="AB1305" s="533"/>
      <c r="AC1305" s="540"/>
      <c r="AD1305" s="540"/>
      <c r="AE1305" s="540"/>
      <c r="AN1305" s="641" t="str">
        <f t="shared" si="523"/>
        <v>revisar</v>
      </c>
      <c r="AO1305" s="641" t="str">
        <f t="shared" si="524"/>
        <v>ok</v>
      </c>
      <c r="AP1305" s="641" t="str">
        <f t="shared" si="525"/>
        <v>ok</v>
      </c>
      <c r="AQ1305" s="641" t="str">
        <f t="shared" si="526"/>
        <v>ok</v>
      </c>
      <c r="AR1305" s="641" t="str">
        <f t="shared" si="527"/>
        <v>ok</v>
      </c>
      <c r="AS1305" s="641" t="str">
        <f t="shared" si="528"/>
        <v>ok</v>
      </c>
      <c r="AT1305" s="641" t="str">
        <f t="shared" si="529"/>
        <v>ok</v>
      </c>
      <c r="AU1305" s="641" t="str">
        <f t="shared" si="530"/>
        <v>ok</v>
      </c>
      <c r="AV1305" s="641" t="str">
        <f t="shared" si="531"/>
        <v>ok</v>
      </c>
      <c r="AW1305" s="641" t="str">
        <f t="shared" si="532"/>
        <v>ok</v>
      </c>
      <c r="AX1305" s="641" t="str">
        <f t="shared" si="533"/>
        <v>ok</v>
      </c>
      <c r="AY1305" s="641" t="str">
        <f t="shared" si="534"/>
        <v>ok</v>
      </c>
      <c r="AZ1305" s="641" t="str">
        <f t="shared" si="535"/>
        <v>ok</v>
      </c>
      <c r="BA1305" s="641" t="str">
        <f t="shared" si="536"/>
        <v>ok</v>
      </c>
      <c r="BB1305" s="641" t="str">
        <f t="shared" si="537"/>
        <v>ok</v>
      </c>
      <c r="BC1305" s="641" t="str">
        <f t="shared" si="538"/>
        <v>ok</v>
      </c>
      <c r="BD1305" s="641"/>
    </row>
    <row r="1306" spans="1:56" s="559" customFormat="1" ht="12.75" hidden="1" customHeight="1">
      <c r="A1306" s="34"/>
      <c r="B1306" s="35">
        <f t="shared" si="542"/>
        <v>0</v>
      </c>
      <c r="C1306" s="34"/>
      <c r="D1306" s="253" t="s">
        <v>1697</v>
      </c>
      <c r="E1306" s="242"/>
      <c r="F1306" s="248"/>
      <c r="G1306" s="80"/>
      <c r="H1306" s="81"/>
      <c r="I1306" s="245"/>
      <c r="J1306" s="263"/>
      <c r="K1306" s="263"/>
      <c r="L1306" s="263"/>
      <c r="M1306" s="685"/>
      <c r="N1306" s="686"/>
      <c r="O1306" s="687"/>
      <c r="P1306" s="687"/>
      <c r="Q1306" s="687"/>
      <c r="R1306" s="687"/>
      <c r="S1306" s="688"/>
      <c r="T1306" s="268"/>
      <c r="U1306" s="539"/>
      <c r="V1306" s="299" t="str">
        <f t="shared" si="540"/>
        <v>24.13</v>
      </c>
      <c r="W1306" s="299">
        <f t="shared" si="541"/>
        <v>0</v>
      </c>
      <c r="X1306" s="268"/>
      <c r="Y1306" s="268"/>
      <c r="Z1306" s="268"/>
      <c r="AA1306" s="268"/>
      <c r="AB1306" s="533"/>
      <c r="AC1306" s="540"/>
      <c r="AD1306" s="540"/>
      <c r="AE1306" s="540"/>
      <c r="AN1306" s="641" t="str">
        <f t="shared" si="523"/>
        <v>revisar</v>
      </c>
      <c r="AO1306" s="641" t="str">
        <f t="shared" si="524"/>
        <v>ok</v>
      </c>
      <c r="AP1306" s="641" t="str">
        <f t="shared" si="525"/>
        <v>ok</v>
      </c>
      <c r="AQ1306" s="641" t="str">
        <f t="shared" si="526"/>
        <v>ok</v>
      </c>
      <c r="AR1306" s="641" t="str">
        <f t="shared" si="527"/>
        <v>ok</v>
      </c>
      <c r="AS1306" s="641" t="str">
        <f t="shared" si="528"/>
        <v>ok</v>
      </c>
      <c r="AT1306" s="641" t="str">
        <f t="shared" si="529"/>
        <v>ok</v>
      </c>
      <c r="AU1306" s="641" t="str">
        <f t="shared" si="530"/>
        <v>ok</v>
      </c>
      <c r="AV1306" s="641" t="str">
        <f t="shared" si="531"/>
        <v>ok</v>
      </c>
      <c r="AW1306" s="641" t="str">
        <f t="shared" si="532"/>
        <v>ok</v>
      </c>
      <c r="AX1306" s="641" t="str">
        <f t="shared" si="533"/>
        <v>ok</v>
      </c>
      <c r="AY1306" s="641" t="str">
        <f t="shared" si="534"/>
        <v>ok</v>
      </c>
      <c r="AZ1306" s="641" t="str">
        <f t="shared" si="535"/>
        <v>ok</v>
      </c>
      <c r="BA1306" s="641" t="str">
        <f t="shared" si="536"/>
        <v>ok</v>
      </c>
      <c r="BB1306" s="641" t="str">
        <f t="shared" si="537"/>
        <v>ok</v>
      </c>
      <c r="BC1306" s="641" t="str">
        <f t="shared" si="538"/>
        <v>ok</v>
      </c>
      <c r="BD1306" s="641"/>
    </row>
    <row r="1307" spans="1:56" s="559" customFormat="1" ht="12.75" hidden="1" customHeight="1">
      <c r="A1307" s="34"/>
      <c r="B1307" s="35">
        <f t="shared" si="542"/>
        <v>0</v>
      </c>
      <c r="C1307" s="34"/>
      <c r="D1307" s="250" t="s">
        <v>1698</v>
      </c>
      <c r="E1307" s="242"/>
      <c r="F1307" s="248"/>
      <c r="G1307" s="80"/>
      <c r="H1307" s="81"/>
      <c r="I1307" s="245"/>
      <c r="J1307" s="263"/>
      <c r="K1307" s="263"/>
      <c r="L1307" s="263"/>
      <c r="M1307" s="685"/>
      <c r="N1307" s="686"/>
      <c r="O1307" s="687"/>
      <c r="P1307" s="687"/>
      <c r="Q1307" s="687"/>
      <c r="R1307" s="687"/>
      <c r="S1307" s="688"/>
      <c r="T1307" s="268"/>
      <c r="U1307" s="539"/>
      <c r="V1307" s="299" t="str">
        <f t="shared" si="540"/>
        <v>24.14</v>
      </c>
      <c r="W1307" s="299">
        <f t="shared" si="541"/>
        <v>0</v>
      </c>
      <c r="X1307" s="535">
        <f>SUM(P1291:R1291)</f>
        <v>0</v>
      </c>
      <c r="Y1307" s="319" t="str">
        <f>IF(X1307&lt;&gt;S1291,"erro","ok")</f>
        <v>ok</v>
      </c>
      <c r="Z1307" s="319"/>
      <c r="AA1307" s="319"/>
      <c r="AB1307" s="531"/>
      <c r="AC1307" s="540"/>
      <c r="AD1307" s="540"/>
      <c r="AE1307" s="540"/>
      <c r="AN1307" s="641" t="str">
        <f t="shared" si="523"/>
        <v>revisar</v>
      </c>
      <c r="AO1307" s="641" t="str">
        <f t="shared" si="524"/>
        <v>revisar</v>
      </c>
      <c r="AP1307" s="641" t="str">
        <f t="shared" si="525"/>
        <v>ok</v>
      </c>
      <c r="AQ1307" s="641" t="str">
        <f t="shared" si="526"/>
        <v>ok</v>
      </c>
      <c r="AR1307" s="641" t="str">
        <f t="shared" si="527"/>
        <v>ok</v>
      </c>
      <c r="AS1307" s="641" t="str">
        <f t="shared" si="528"/>
        <v>ok</v>
      </c>
      <c r="AT1307" s="641" t="str">
        <f t="shared" si="529"/>
        <v>ok</v>
      </c>
      <c r="AU1307" s="641" t="str">
        <f t="shared" si="530"/>
        <v>ok</v>
      </c>
      <c r="AV1307" s="641" t="str">
        <f t="shared" si="531"/>
        <v>ok</v>
      </c>
      <c r="AW1307" s="641" t="str">
        <f t="shared" si="532"/>
        <v>ok</v>
      </c>
      <c r="AX1307" s="641" t="str">
        <f t="shared" si="533"/>
        <v>ok</v>
      </c>
      <c r="AY1307" s="641" t="str">
        <f t="shared" si="534"/>
        <v>ok</v>
      </c>
      <c r="AZ1307" s="641" t="str">
        <f t="shared" si="535"/>
        <v>ok</v>
      </c>
      <c r="BA1307" s="641" t="str">
        <f t="shared" si="536"/>
        <v>ok</v>
      </c>
      <c r="BB1307" s="641" t="str">
        <f t="shared" si="537"/>
        <v>ok</v>
      </c>
      <c r="BC1307" s="641" t="str">
        <f t="shared" si="538"/>
        <v>ok</v>
      </c>
      <c r="BD1307" s="641"/>
    </row>
    <row r="1308" spans="1:56" s="559" customFormat="1" ht="12.75" hidden="1" customHeight="1">
      <c r="A1308" s="34"/>
      <c r="B1308" s="35">
        <f t="shared" si="542"/>
        <v>0</v>
      </c>
      <c r="C1308" s="34"/>
      <c r="D1308" s="253" t="s">
        <v>1699</v>
      </c>
      <c r="E1308" s="242"/>
      <c r="F1308" s="248"/>
      <c r="G1308" s="80"/>
      <c r="H1308" s="81"/>
      <c r="I1308" s="245"/>
      <c r="J1308" s="263"/>
      <c r="K1308" s="263"/>
      <c r="L1308" s="263"/>
      <c r="M1308" s="685"/>
      <c r="N1308" s="686"/>
      <c r="O1308" s="687"/>
      <c r="P1308" s="687"/>
      <c r="Q1308" s="687"/>
      <c r="R1308" s="687"/>
      <c r="S1308" s="688"/>
      <c r="T1308" s="268"/>
      <c r="U1308" s="539"/>
      <c r="V1308" s="299" t="str">
        <f t="shared" si="540"/>
        <v>24.15</v>
      </c>
      <c r="W1308" s="299">
        <f t="shared" si="541"/>
        <v>0</v>
      </c>
      <c r="X1308" s="319"/>
      <c r="Y1308" s="319"/>
      <c r="Z1308" s="319"/>
      <c r="AA1308" s="319"/>
      <c r="AB1308" s="531"/>
      <c r="AC1308" s="540"/>
      <c r="AD1308" s="540"/>
      <c r="AE1308" s="540"/>
      <c r="AN1308" s="641" t="str">
        <f t="shared" si="523"/>
        <v>revisar</v>
      </c>
      <c r="AO1308" s="641" t="str">
        <f t="shared" si="524"/>
        <v>ok</v>
      </c>
      <c r="AP1308" s="641" t="str">
        <f t="shared" si="525"/>
        <v>ok</v>
      </c>
      <c r="AQ1308" s="641" t="str">
        <f t="shared" si="526"/>
        <v>ok</v>
      </c>
      <c r="AR1308" s="641" t="str">
        <f t="shared" si="527"/>
        <v>ok</v>
      </c>
      <c r="AS1308" s="641" t="str">
        <f t="shared" si="528"/>
        <v>ok</v>
      </c>
      <c r="AT1308" s="641" t="str">
        <f t="shared" si="529"/>
        <v>ok</v>
      </c>
      <c r="AU1308" s="641" t="str">
        <f t="shared" si="530"/>
        <v>ok</v>
      </c>
      <c r="AV1308" s="641" t="str">
        <f t="shared" si="531"/>
        <v>ok</v>
      </c>
      <c r="AW1308" s="641" t="str">
        <f t="shared" si="532"/>
        <v>ok</v>
      </c>
      <c r="AX1308" s="641" t="str">
        <f t="shared" si="533"/>
        <v>ok</v>
      </c>
      <c r="AY1308" s="641" t="str">
        <f t="shared" si="534"/>
        <v>ok</v>
      </c>
      <c r="AZ1308" s="641" t="str">
        <f t="shared" si="535"/>
        <v>ok</v>
      </c>
      <c r="BA1308" s="641" t="str">
        <f t="shared" si="536"/>
        <v>ok</v>
      </c>
      <c r="BB1308" s="641" t="str">
        <f t="shared" si="537"/>
        <v>ok</v>
      </c>
      <c r="BC1308" s="641" t="str">
        <f t="shared" si="538"/>
        <v>ok</v>
      </c>
      <c r="BD1308" s="641"/>
    </row>
    <row r="1309" spans="1:56" s="559" customFormat="1" ht="12.75" hidden="1" customHeight="1">
      <c r="A1309" s="34"/>
      <c r="B1309" s="35">
        <f t="shared" si="542"/>
        <v>0</v>
      </c>
      <c r="C1309" s="34"/>
      <c r="D1309" s="250" t="s">
        <v>1700</v>
      </c>
      <c r="E1309" s="242"/>
      <c r="F1309" s="248"/>
      <c r="G1309" s="80"/>
      <c r="H1309" s="81"/>
      <c r="I1309" s="245"/>
      <c r="J1309" s="263"/>
      <c r="K1309" s="263"/>
      <c r="L1309" s="263"/>
      <c r="M1309" s="685"/>
      <c r="N1309" s="686"/>
      <c r="O1309" s="687"/>
      <c r="P1309" s="687"/>
      <c r="Q1309" s="687"/>
      <c r="R1309" s="687"/>
      <c r="S1309" s="688"/>
      <c r="T1309" s="268"/>
      <c r="U1309" s="539"/>
      <c r="V1309" s="299" t="str">
        <f t="shared" si="540"/>
        <v>24.16</v>
      </c>
      <c r="W1309" s="299">
        <f t="shared" si="541"/>
        <v>0</v>
      </c>
      <c r="X1309" s="319"/>
      <c r="Y1309" s="319"/>
      <c r="Z1309" s="319"/>
      <c r="AA1309" s="319"/>
      <c r="AB1309" s="531"/>
      <c r="AC1309" s="540"/>
      <c r="AD1309" s="540"/>
      <c r="AE1309" s="540"/>
      <c r="AN1309" s="641" t="str">
        <f t="shared" si="523"/>
        <v>revisar</v>
      </c>
      <c r="AO1309" s="641" t="str">
        <f t="shared" si="524"/>
        <v>ok</v>
      </c>
      <c r="AP1309" s="641" t="str">
        <f t="shared" si="525"/>
        <v>ok</v>
      </c>
      <c r="AQ1309" s="641" t="str">
        <f t="shared" si="526"/>
        <v>ok</v>
      </c>
      <c r="AR1309" s="641" t="str">
        <f t="shared" si="527"/>
        <v>ok</v>
      </c>
      <c r="AS1309" s="641" t="str">
        <f t="shared" si="528"/>
        <v>ok</v>
      </c>
      <c r="AT1309" s="641" t="str">
        <f t="shared" si="529"/>
        <v>ok</v>
      </c>
      <c r="AU1309" s="641" t="str">
        <f t="shared" si="530"/>
        <v>ok</v>
      </c>
      <c r="AV1309" s="641" t="str">
        <f t="shared" si="531"/>
        <v>ok</v>
      </c>
      <c r="AW1309" s="641" t="str">
        <f t="shared" si="532"/>
        <v>ok</v>
      </c>
      <c r="AX1309" s="641" t="str">
        <f t="shared" si="533"/>
        <v>ok</v>
      </c>
      <c r="AY1309" s="641" t="str">
        <f t="shared" si="534"/>
        <v>ok</v>
      </c>
      <c r="AZ1309" s="641" t="str">
        <f t="shared" si="535"/>
        <v>ok</v>
      </c>
      <c r="BA1309" s="641" t="str">
        <f t="shared" si="536"/>
        <v>ok</v>
      </c>
      <c r="BB1309" s="641" t="str">
        <f t="shared" si="537"/>
        <v>ok</v>
      </c>
      <c r="BC1309" s="641" t="str">
        <f t="shared" si="538"/>
        <v>ok</v>
      </c>
      <c r="BD1309" s="641"/>
    </row>
    <row r="1310" spans="1:56" s="559" customFormat="1" ht="12.75" hidden="1" customHeight="1">
      <c r="A1310" s="34"/>
      <c r="B1310" s="35">
        <f t="shared" si="542"/>
        <v>0</v>
      </c>
      <c r="C1310" s="34"/>
      <c r="D1310" s="253" t="s">
        <v>1701</v>
      </c>
      <c r="E1310" s="242"/>
      <c r="F1310" s="248"/>
      <c r="G1310" s="80"/>
      <c r="H1310" s="81"/>
      <c r="I1310" s="245"/>
      <c r="J1310" s="263"/>
      <c r="K1310" s="263"/>
      <c r="L1310" s="263"/>
      <c r="M1310" s="685"/>
      <c r="N1310" s="686"/>
      <c r="O1310" s="687"/>
      <c r="P1310" s="687"/>
      <c r="Q1310" s="687"/>
      <c r="R1310" s="687"/>
      <c r="S1310" s="688"/>
      <c r="T1310" s="268"/>
      <c r="U1310" s="539"/>
      <c r="V1310" s="299" t="str">
        <f t="shared" si="540"/>
        <v>24.17</v>
      </c>
      <c r="W1310" s="299">
        <f t="shared" si="541"/>
        <v>0</v>
      </c>
      <c r="X1310" s="268"/>
      <c r="Y1310" s="268"/>
      <c r="Z1310" s="268"/>
      <c r="AA1310" s="268"/>
      <c r="AB1310" s="533"/>
      <c r="AC1310" s="540"/>
      <c r="AD1310" s="540"/>
      <c r="AE1310" s="540"/>
      <c r="AN1310" s="641" t="str">
        <f t="shared" si="523"/>
        <v>revisar</v>
      </c>
      <c r="AO1310" s="641" t="str">
        <f t="shared" si="524"/>
        <v>ok</v>
      </c>
      <c r="AP1310" s="641" t="str">
        <f t="shared" si="525"/>
        <v>ok</v>
      </c>
      <c r="AQ1310" s="641" t="str">
        <f t="shared" si="526"/>
        <v>ok</v>
      </c>
      <c r="AR1310" s="641" t="str">
        <f t="shared" si="527"/>
        <v>ok</v>
      </c>
      <c r="AS1310" s="641" t="str">
        <f t="shared" si="528"/>
        <v>ok</v>
      </c>
      <c r="AT1310" s="641" t="str">
        <f t="shared" si="529"/>
        <v>ok</v>
      </c>
      <c r="AU1310" s="641" t="str">
        <f t="shared" si="530"/>
        <v>ok</v>
      </c>
      <c r="AV1310" s="641" t="str">
        <f t="shared" si="531"/>
        <v>ok</v>
      </c>
      <c r="AW1310" s="641" t="str">
        <f t="shared" si="532"/>
        <v>ok</v>
      </c>
      <c r="AX1310" s="641" t="str">
        <f t="shared" si="533"/>
        <v>ok</v>
      </c>
      <c r="AY1310" s="641" t="str">
        <f t="shared" si="534"/>
        <v>ok</v>
      </c>
      <c r="AZ1310" s="641" t="str">
        <f t="shared" si="535"/>
        <v>ok</v>
      </c>
      <c r="BA1310" s="641" t="str">
        <f t="shared" si="536"/>
        <v>ok</v>
      </c>
      <c r="BB1310" s="641" t="str">
        <f t="shared" si="537"/>
        <v>ok</v>
      </c>
      <c r="BC1310" s="641" t="str">
        <f t="shared" si="538"/>
        <v>ok</v>
      </c>
      <c r="BD1310" s="641"/>
    </row>
    <row r="1311" spans="1:56" s="559" customFormat="1" ht="12.75" hidden="1" customHeight="1">
      <c r="A1311" s="34"/>
      <c r="B1311" s="35">
        <f t="shared" si="542"/>
        <v>0</v>
      </c>
      <c r="C1311" s="34"/>
      <c r="D1311" s="250" t="s">
        <v>1702</v>
      </c>
      <c r="E1311" s="242"/>
      <c r="F1311" s="248"/>
      <c r="G1311" s="80"/>
      <c r="H1311" s="81"/>
      <c r="I1311" s="245"/>
      <c r="J1311" s="263"/>
      <c r="K1311" s="263"/>
      <c r="L1311" s="263"/>
      <c r="M1311" s="685"/>
      <c r="N1311" s="686"/>
      <c r="O1311" s="687"/>
      <c r="P1311" s="687"/>
      <c r="Q1311" s="687"/>
      <c r="R1311" s="687"/>
      <c r="S1311" s="688"/>
      <c r="T1311" s="268"/>
      <c r="U1311" s="539"/>
      <c r="V1311" s="299" t="str">
        <f t="shared" si="540"/>
        <v>24.18</v>
      </c>
      <c r="W1311" s="299">
        <f t="shared" si="541"/>
        <v>0</v>
      </c>
      <c r="X1311" s="268"/>
      <c r="Y1311" s="268"/>
      <c r="Z1311" s="268"/>
      <c r="AA1311" s="268"/>
      <c r="AB1311" s="533"/>
      <c r="AC1311" s="540"/>
      <c r="AD1311" s="540"/>
      <c r="AE1311" s="540"/>
      <c r="AN1311" s="641" t="str">
        <f t="shared" si="523"/>
        <v>revisar</v>
      </c>
      <c r="AO1311" s="641" t="str">
        <f t="shared" si="524"/>
        <v>ok</v>
      </c>
      <c r="AP1311" s="641" t="str">
        <f t="shared" si="525"/>
        <v>ok</v>
      </c>
      <c r="AQ1311" s="641" t="str">
        <f t="shared" si="526"/>
        <v>ok</v>
      </c>
      <c r="AR1311" s="641" t="str">
        <f t="shared" si="527"/>
        <v>ok</v>
      </c>
      <c r="AS1311" s="641" t="str">
        <f t="shared" si="528"/>
        <v>ok</v>
      </c>
      <c r="AT1311" s="641" t="str">
        <f t="shared" si="529"/>
        <v>ok</v>
      </c>
      <c r="AU1311" s="641" t="str">
        <f t="shared" si="530"/>
        <v>ok</v>
      </c>
      <c r="AV1311" s="641" t="str">
        <f t="shared" si="531"/>
        <v>ok</v>
      </c>
      <c r="AW1311" s="641" t="str">
        <f t="shared" si="532"/>
        <v>ok</v>
      </c>
      <c r="AX1311" s="641" t="str">
        <f t="shared" si="533"/>
        <v>ok</v>
      </c>
      <c r="AY1311" s="641" t="str">
        <f t="shared" si="534"/>
        <v>ok</v>
      </c>
      <c r="AZ1311" s="641" t="str">
        <f t="shared" si="535"/>
        <v>ok</v>
      </c>
      <c r="BA1311" s="641" t="str">
        <f t="shared" si="536"/>
        <v>ok</v>
      </c>
      <c r="BB1311" s="641" t="str">
        <f t="shared" si="537"/>
        <v>ok</v>
      </c>
      <c r="BC1311" s="641" t="str">
        <f t="shared" si="538"/>
        <v>ok</v>
      </c>
      <c r="BD1311" s="641"/>
    </row>
    <row r="1312" spans="1:56" s="559" customFormat="1" ht="12.75" hidden="1" customHeight="1">
      <c r="A1312" s="34"/>
      <c r="B1312" s="35">
        <f t="shared" si="542"/>
        <v>0</v>
      </c>
      <c r="C1312" s="34"/>
      <c r="D1312" s="253" t="s">
        <v>1703</v>
      </c>
      <c r="E1312" s="242"/>
      <c r="F1312" s="248"/>
      <c r="G1312" s="80"/>
      <c r="H1312" s="81"/>
      <c r="I1312" s="245"/>
      <c r="J1312" s="263"/>
      <c r="K1312" s="263"/>
      <c r="L1312" s="263"/>
      <c r="M1312" s="685"/>
      <c r="N1312" s="686"/>
      <c r="O1312" s="687"/>
      <c r="P1312" s="687"/>
      <c r="Q1312" s="687"/>
      <c r="R1312" s="687"/>
      <c r="S1312" s="688"/>
      <c r="T1312" s="268"/>
      <c r="U1312" s="539"/>
      <c r="V1312" s="299" t="str">
        <f t="shared" si="540"/>
        <v>24.19</v>
      </c>
      <c r="W1312" s="299">
        <f t="shared" si="541"/>
        <v>0</v>
      </c>
      <c r="X1312" s="268"/>
      <c r="Y1312" s="268"/>
      <c r="Z1312" s="268"/>
      <c r="AA1312" s="268"/>
      <c r="AB1312" s="533"/>
      <c r="AC1312" s="540"/>
      <c r="AD1312" s="540"/>
      <c r="AE1312" s="540"/>
      <c r="AN1312" s="641" t="str">
        <f t="shared" si="523"/>
        <v>revisar</v>
      </c>
      <c r="AO1312" s="641" t="str">
        <f t="shared" si="524"/>
        <v>ok</v>
      </c>
      <c r="AP1312" s="641" t="str">
        <f t="shared" si="525"/>
        <v>ok</v>
      </c>
      <c r="AQ1312" s="641" t="str">
        <f t="shared" si="526"/>
        <v>ok</v>
      </c>
      <c r="AR1312" s="641" t="str">
        <f t="shared" si="527"/>
        <v>ok</v>
      </c>
      <c r="AS1312" s="641" t="str">
        <f t="shared" si="528"/>
        <v>ok</v>
      </c>
      <c r="AT1312" s="641" t="str">
        <f t="shared" si="529"/>
        <v>ok</v>
      </c>
      <c r="AU1312" s="641" t="str">
        <f t="shared" si="530"/>
        <v>ok</v>
      </c>
      <c r="AV1312" s="641" t="str">
        <f t="shared" si="531"/>
        <v>ok</v>
      </c>
      <c r="AW1312" s="641" t="str">
        <f t="shared" si="532"/>
        <v>ok</v>
      </c>
      <c r="AX1312" s="641" t="str">
        <f t="shared" si="533"/>
        <v>ok</v>
      </c>
      <c r="AY1312" s="641" t="str">
        <f t="shared" si="534"/>
        <v>ok</v>
      </c>
      <c r="AZ1312" s="641" t="str">
        <f t="shared" si="535"/>
        <v>ok</v>
      </c>
      <c r="BA1312" s="641" t="str">
        <f t="shared" si="536"/>
        <v>ok</v>
      </c>
      <c r="BB1312" s="641" t="str">
        <f t="shared" si="537"/>
        <v>ok</v>
      </c>
      <c r="BC1312" s="641" t="str">
        <f t="shared" si="538"/>
        <v>ok</v>
      </c>
      <c r="BD1312" s="641"/>
    </row>
    <row r="1313" spans="1:56" s="559" customFormat="1" ht="12.75" hidden="1" customHeight="1">
      <c r="A1313" s="34"/>
      <c r="B1313" s="35">
        <f t="shared" si="542"/>
        <v>0</v>
      </c>
      <c r="C1313" s="34"/>
      <c r="D1313" s="250" t="s">
        <v>1704</v>
      </c>
      <c r="E1313" s="242"/>
      <c r="F1313" s="248"/>
      <c r="G1313" s="80"/>
      <c r="H1313" s="81"/>
      <c r="I1313" s="245"/>
      <c r="J1313" s="263"/>
      <c r="K1313" s="263"/>
      <c r="L1313" s="263"/>
      <c r="M1313" s="685"/>
      <c r="N1313" s="686"/>
      <c r="O1313" s="687"/>
      <c r="P1313" s="687"/>
      <c r="Q1313" s="687"/>
      <c r="R1313" s="687"/>
      <c r="S1313" s="688"/>
      <c r="T1313" s="268"/>
      <c r="U1313" s="539"/>
      <c r="V1313" s="299" t="str">
        <f t="shared" si="540"/>
        <v>24.20</v>
      </c>
      <c r="W1313" s="299">
        <f t="shared" si="541"/>
        <v>0</v>
      </c>
      <c r="X1313" s="268"/>
      <c r="Y1313" s="268"/>
      <c r="Z1313" s="268"/>
      <c r="AA1313" s="268"/>
      <c r="AB1313" s="533"/>
      <c r="AC1313" s="540"/>
      <c r="AD1313" s="540"/>
      <c r="AE1313" s="540"/>
      <c r="AN1313" s="641" t="str">
        <f t="shared" si="523"/>
        <v>revisar</v>
      </c>
      <c r="AO1313" s="641" t="str">
        <f t="shared" si="524"/>
        <v>ok</v>
      </c>
      <c r="AP1313" s="641" t="str">
        <f t="shared" si="525"/>
        <v>ok</v>
      </c>
      <c r="AQ1313" s="641" t="str">
        <f t="shared" si="526"/>
        <v>ok</v>
      </c>
      <c r="AR1313" s="641" t="str">
        <f t="shared" si="527"/>
        <v>ok</v>
      </c>
      <c r="AS1313" s="641" t="str">
        <f t="shared" si="528"/>
        <v>ok</v>
      </c>
      <c r="AT1313" s="641" t="str">
        <f t="shared" si="529"/>
        <v>ok</v>
      </c>
      <c r="AU1313" s="641" t="str">
        <f t="shared" si="530"/>
        <v>ok</v>
      </c>
      <c r="AV1313" s="641" t="str">
        <f t="shared" si="531"/>
        <v>ok</v>
      </c>
      <c r="AW1313" s="641" t="str">
        <f t="shared" si="532"/>
        <v>ok</v>
      </c>
      <c r="AX1313" s="641" t="str">
        <f t="shared" si="533"/>
        <v>ok</v>
      </c>
      <c r="AY1313" s="641" t="str">
        <f t="shared" si="534"/>
        <v>ok</v>
      </c>
      <c r="AZ1313" s="641" t="str">
        <f t="shared" si="535"/>
        <v>ok</v>
      </c>
      <c r="BA1313" s="641" t="str">
        <f t="shared" si="536"/>
        <v>ok</v>
      </c>
      <c r="BB1313" s="641" t="str">
        <f t="shared" si="537"/>
        <v>ok</v>
      </c>
      <c r="BC1313" s="641" t="str">
        <f t="shared" si="538"/>
        <v>ok</v>
      </c>
      <c r="BD1313" s="641"/>
    </row>
    <row r="1314" spans="1:56" s="559" customFormat="1" ht="12.75" hidden="1" customHeight="1">
      <c r="A1314" s="34"/>
      <c r="B1314" s="35">
        <f t="shared" si="542"/>
        <v>0</v>
      </c>
      <c r="C1314" s="34"/>
      <c r="D1314" s="253" t="s">
        <v>1705</v>
      </c>
      <c r="E1314" s="242"/>
      <c r="F1314" s="248"/>
      <c r="G1314" s="80"/>
      <c r="H1314" s="81"/>
      <c r="I1314" s="245"/>
      <c r="J1314" s="263"/>
      <c r="K1314" s="263"/>
      <c r="L1314" s="263"/>
      <c r="M1314" s="685"/>
      <c r="N1314" s="686"/>
      <c r="O1314" s="687"/>
      <c r="P1314" s="687"/>
      <c r="Q1314" s="687"/>
      <c r="R1314" s="687"/>
      <c r="S1314" s="688"/>
      <c r="T1314" s="268"/>
      <c r="U1314" s="539"/>
      <c r="V1314" s="299" t="str">
        <f t="shared" si="540"/>
        <v>24.21</v>
      </c>
      <c r="W1314" s="299">
        <f t="shared" si="541"/>
        <v>0</v>
      </c>
      <c r="X1314" s="268"/>
      <c r="Y1314" s="268"/>
      <c r="Z1314" s="268"/>
      <c r="AA1314" s="268"/>
      <c r="AB1314" s="533"/>
      <c r="AC1314" s="540"/>
      <c r="AD1314" s="540"/>
      <c r="AE1314" s="540"/>
      <c r="AN1314" s="641" t="str">
        <f t="shared" si="523"/>
        <v>revisar</v>
      </c>
      <c r="AO1314" s="641" t="str">
        <f t="shared" si="524"/>
        <v>ok</v>
      </c>
      <c r="AP1314" s="641" t="str">
        <f t="shared" si="525"/>
        <v>ok</v>
      </c>
      <c r="AQ1314" s="641" t="str">
        <f t="shared" si="526"/>
        <v>ok</v>
      </c>
      <c r="AR1314" s="641" t="str">
        <f t="shared" si="527"/>
        <v>ok</v>
      </c>
      <c r="AS1314" s="641" t="str">
        <f t="shared" si="528"/>
        <v>ok</v>
      </c>
      <c r="AT1314" s="641" t="str">
        <f t="shared" si="529"/>
        <v>ok</v>
      </c>
      <c r="AU1314" s="641" t="str">
        <f t="shared" si="530"/>
        <v>ok</v>
      </c>
      <c r="AV1314" s="641" t="str">
        <f t="shared" si="531"/>
        <v>ok</v>
      </c>
      <c r="AW1314" s="641" t="str">
        <f t="shared" si="532"/>
        <v>ok</v>
      </c>
      <c r="AX1314" s="641" t="str">
        <f t="shared" si="533"/>
        <v>ok</v>
      </c>
      <c r="AY1314" s="641" t="str">
        <f t="shared" si="534"/>
        <v>ok</v>
      </c>
      <c r="AZ1314" s="641" t="str">
        <f t="shared" si="535"/>
        <v>ok</v>
      </c>
      <c r="BA1314" s="641" t="str">
        <f t="shared" si="536"/>
        <v>ok</v>
      </c>
      <c r="BB1314" s="641" t="str">
        <f t="shared" si="537"/>
        <v>ok</v>
      </c>
      <c r="BC1314" s="641" t="str">
        <f t="shared" si="538"/>
        <v>ok</v>
      </c>
      <c r="BD1314" s="641"/>
    </row>
    <row r="1315" spans="1:56" s="559" customFormat="1" ht="12.75" hidden="1" customHeight="1">
      <c r="A1315" s="34"/>
      <c r="B1315" s="35">
        <f t="shared" si="542"/>
        <v>0</v>
      </c>
      <c r="C1315" s="34"/>
      <c r="D1315" s="250" t="s">
        <v>1706</v>
      </c>
      <c r="E1315" s="242"/>
      <c r="F1315" s="248"/>
      <c r="G1315" s="80"/>
      <c r="H1315" s="81"/>
      <c r="I1315" s="245"/>
      <c r="J1315" s="263"/>
      <c r="K1315" s="263"/>
      <c r="L1315" s="263"/>
      <c r="M1315" s="685"/>
      <c r="N1315" s="686"/>
      <c r="O1315" s="687"/>
      <c r="P1315" s="687"/>
      <c r="Q1315" s="687"/>
      <c r="R1315" s="687"/>
      <c r="S1315" s="688"/>
      <c r="T1315" s="268"/>
      <c r="U1315" s="539"/>
      <c r="V1315" s="299" t="str">
        <f t="shared" si="540"/>
        <v>24.22</v>
      </c>
      <c r="W1315" s="299">
        <f t="shared" si="541"/>
        <v>0</v>
      </c>
      <c r="X1315" s="268"/>
      <c r="Y1315" s="268"/>
      <c r="Z1315" s="268"/>
      <c r="AA1315" s="268"/>
      <c r="AB1315" s="533"/>
      <c r="AC1315" s="540"/>
      <c r="AD1315" s="540"/>
      <c r="AE1315" s="540"/>
      <c r="AN1315" s="641" t="str">
        <f t="shared" si="523"/>
        <v>revisar</v>
      </c>
      <c r="AO1315" s="641" t="str">
        <f t="shared" si="524"/>
        <v>ok</v>
      </c>
      <c r="AP1315" s="641" t="str">
        <f t="shared" si="525"/>
        <v>ok</v>
      </c>
      <c r="AQ1315" s="641" t="str">
        <f t="shared" si="526"/>
        <v>ok</v>
      </c>
      <c r="AR1315" s="641" t="str">
        <f t="shared" si="527"/>
        <v>ok</v>
      </c>
      <c r="AS1315" s="641" t="str">
        <f t="shared" si="528"/>
        <v>ok</v>
      </c>
      <c r="AT1315" s="641" t="str">
        <f t="shared" si="529"/>
        <v>ok</v>
      </c>
      <c r="AU1315" s="641" t="str">
        <f t="shared" si="530"/>
        <v>ok</v>
      </c>
      <c r="AV1315" s="641" t="str">
        <f t="shared" si="531"/>
        <v>ok</v>
      </c>
      <c r="AW1315" s="641" t="str">
        <f t="shared" si="532"/>
        <v>ok</v>
      </c>
      <c r="AX1315" s="641" t="str">
        <f t="shared" si="533"/>
        <v>ok</v>
      </c>
      <c r="AY1315" s="641" t="str">
        <f t="shared" si="534"/>
        <v>ok</v>
      </c>
      <c r="AZ1315" s="641" t="str">
        <f t="shared" si="535"/>
        <v>ok</v>
      </c>
      <c r="BA1315" s="641" t="str">
        <f t="shared" si="536"/>
        <v>ok</v>
      </c>
      <c r="BB1315" s="641" t="str">
        <f t="shared" si="537"/>
        <v>ok</v>
      </c>
      <c r="BC1315" s="641" t="str">
        <f t="shared" si="538"/>
        <v>ok</v>
      </c>
      <c r="BD1315" s="641"/>
    </row>
    <row r="1316" spans="1:56" s="559" customFormat="1" ht="12.75" hidden="1" customHeight="1">
      <c r="A1316" s="34"/>
      <c r="B1316" s="35">
        <f t="shared" si="542"/>
        <v>0</v>
      </c>
      <c r="C1316" s="34"/>
      <c r="D1316" s="253" t="s">
        <v>1707</v>
      </c>
      <c r="E1316" s="242"/>
      <c r="F1316" s="248"/>
      <c r="G1316" s="80"/>
      <c r="H1316" s="81"/>
      <c r="I1316" s="245"/>
      <c r="J1316" s="263"/>
      <c r="K1316" s="263"/>
      <c r="L1316" s="263"/>
      <c r="M1316" s="685"/>
      <c r="N1316" s="686"/>
      <c r="O1316" s="687"/>
      <c r="P1316" s="687"/>
      <c r="Q1316" s="687"/>
      <c r="R1316" s="687"/>
      <c r="S1316" s="688"/>
      <c r="T1316" s="268"/>
      <c r="U1316" s="539"/>
      <c r="V1316" s="299" t="str">
        <f t="shared" si="540"/>
        <v>24.23</v>
      </c>
      <c r="W1316" s="299">
        <f t="shared" si="541"/>
        <v>0</v>
      </c>
      <c r="X1316" s="268"/>
      <c r="Y1316" s="268"/>
      <c r="Z1316" s="268"/>
      <c r="AA1316" s="268"/>
      <c r="AB1316" s="533"/>
      <c r="AC1316" s="540"/>
      <c r="AD1316" s="540"/>
      <c r="AE1316" s="540"/>
      <c r="AN1316" s="641" t="str">
        <f t="shared" si="523"/>
        <v>revisar</v>
      </c>
      <c r="AO1316" s="641" t="str">
        <f t="shared" si="524"/>
        <v>ok</v>
      </c>
      <c r="AP1316" s="641" t="str">
        <f t="shared" si="525"/>
        <v>ok</v>
      </c>
      <c r="AQ1316" s="641" t="str">
        <f t="shared" si="526"/>
        <v>ok</v>
      </c>
      <c r="AR1316" s="641" t="str">
        <f t="shared" si="527"/>
        <v>ok</v>
      </c>
      <c r="AS1316" s="641" t="str">
        <f t="shared" si="528"/>
        <v>ok</v>
      </c>
      <c r="AT1316" s="641" t="str">
        <f t="shared" si="529"/>
        <v>ok</v>
      </c>
      <c r="AU1316" s="641" t="str">
        <f t="shared" si="530"/>
        <v>ok</v>
      </c>
      <c r="AV1316" s="641" t="str">
        <f t="shared" si="531"/>
        <v>ok</v>
      </c>
      <c r="AW1316" s="641" t="str">
        <f t="shared" si="532"/>
        <v>ok</v>
      </c>
      <c r="AX1316" s="641" t="str">
        <f t="shared" si="533"/>
        <v>ok</v>
      </c>
      <c r="AY1316" s="641" t="str">
        <f t="shared" si="534"/>
        <v>ok</v>
      </c>
      <c r="AZ1316" s="641" t="str">
        <f t="shared" si="535"/>
        <v>ok</v>
      </c>
      <c r="BA1316" s="641" t="str">
        <f t="shared" si="536"/>
        <v>ok</v>
      </c>
      <c r="BB1316" s="641" t="str">
        <f t="shared" si="537"/>
        <v>ok</v>
      </c>
      <c r="BC1316" s="641" t="str">
        <f t="shared" si="538"/>
        <v>ok</v>
      </c>
      <c r="BD1316" s="641"/>
    </row>
    <row r="1317" spans="1:56" s="559" customFormat="1" ht="12.75" hidden="1" customHeight="1">
      <c r="A1317" s="34"/>
      <c r="B1317" s="35">
        <f t="shared" si="542"/>
        <v>0</v>
      </c>
      <c r="C1317" s="34"/>
      <c r="D1317" s="250" t="s">
        <v>1708</v>
      </c>
      <c r="E1317" s="242"/>
      <c r="F1317" s="248"/>
      <c r="G1317" s="80"/>
      <c r="H1317" s="81"/>
      <c r="I1317" s="245"/>
      <c r="J1317" s="263"/>
      <c r="K1317" s="263"/>
      <c r="L1317" s="263"/>
      <c r="M1317" s="685"/>
      <c r="N1317" s="686"/>
      <c r="O1317" s="687"/>
      <c r="P1317" s="687"/>
      <c r="Q1317" s="687"/>
      <c r="R1317" s="687"/>
      <c r="S1317" s="688"/>
      <c r="T1317" s="268"/>
      <c r="U1317" s="539"/>
      <c r="V1317" s="299" t="str">
        <f t="shared" si="540"/>
        <v>24.24</v>
      </c>
      <c r="W1317" s="299">
        <f t="shared" si="541"/>
        <v>0</v>
      </c>
      <c r="X1317" s="268"/>
      <c r="Y1317" s="268"/>
      <c r="Z1317" s="268"/>
      <c r="AA1317" s="268"/>
      <c r="AB1317" s="533"/>
      <c r="AC1317" s="540"/>
      <c r="AD1317" s="540"/>
      <c r="AE1317" s="540"/>
      <c r="AN1317" s="641" t="str">
        <f t="shared" si="523"/>
        <v>revisar</v>
      </c>
      <c r="AO1317" s="641" t="str">
        <f t="shared" si="524"/>
        <v>ok</v>
      </c>
      <c r="AP1317" s="641" t="str">
        <f t="shared" si="525"/>
        <v>ok</v>
      </c>
      <c r="AQ1317" s="641" t="str">
        <f t="shared" si="526"/>
        <v>ok</v>
      </c>
      <c r="AR1317" s="641" t="str">
        <f t="shared" si="527"/>
        <v>ok</v>
      </c>
      <c r="AS1317" s="641" t="str">
        <f t="shared" si="528"/>
        <v>ok</v>
      </c>
      <c r="AT1317" s="641" t="str">
        <f t="shared" si="529"/>
        <v>ok</v>
      </c>
      <c r="AU1317" s="641" t="str">
        <f t="shared" si="530"/>
        <v>ok</v>
      </c>
      <c r="AV1317" s="641" t="str">
        <f t="shared" si="531"/>
        <v>ok</v>
      </c>
      <c r="AW1317" s="641" t="str">
        <f t="shared" si="532"/>
        <v>ok</v>
      </c>
      <c r="AX1317" s="641" t="str">
        <f t="shared" si="533"/>
        <v>ok</v>
      </c>
      <c r="AY1317" s="641" t="str">
        <f t="shared" si="534"/>
        <v>ok</v>
      </c>
      <c r="AZ1317" s="641" t="str">
        <f t="shared" si="535"/>
        <v>ok</v>
      </c>
      <c r="BA1317" s="641" t="str">
        <f t="shared" si="536"/>
        <v>ok</v>
      </c>
      <c r="BB1317" s="641" t="str">
        <f t="shared" si="537"/>
        <v>ok</v>
      </c>
      <c r="BC1317" s="641" t="str">
        <f t="shared" si="538"/>
        <v>ok</v>
      </c>
      <c r="BD1317" s="641"/>
    </row>
    <row r="1318" spans="1:56" s="559" customFormat="1" ht="12.75" hidden="1" customHeight="1">
      <c r="A1318" s="34"/>
      <c r="B1318" s="35">
        <f t="shared" si="542"/>
        <v>0</v>
      </c>
      <c r="C1318" s="34"/>
      <c r="D1318" s="253" t="s">
        <v>1709</v>
      </c>
      <c r="E1318" s="242"/>
      <c r="F1318" s="248"/>
      <c r="G1318" s="80"/>
      <c r="H1318" s="81"/>
      <c r="I1318" s="245"/>
      <c r="J1318" s="263"/>
      <c r="K1318" s="263"/>
      <c r="L1318" s="263"/>
      <c r="M1318" s="685"/>
      <c r="N1318" s="686"/>
      <c r="O1318" s="687"/>
      <c r="P1318" s="687"/>
      <c r="Q1318" s="687"/>
      <c r="R1318" s="687"/>
      <c r="S1318" s="688"/>
      <c r="T1318" s="268"/>
      <c r="U1318" s="539"/>
      <c r="V1318" s="299" t="str">
        <f t="shared" si="540"/>
        <v>24.25</v>
      </c>
      <c r="W1318" s="299">
        <f t="shared" si="541"/>
        <v>0</v>
      </c>
      <c r="X1318" s="268"/>
      <c r="Y1318" s="268"/>
      <c r="Z1318" s="268"/>
      <c r="AA1318" s="268"/>
      <c r="AB1318" s="533"/>
      <c r="AC1318" s="540"/>
      <c r="AD1318" s="540"/>
      <c r="AE1318" s="540"/>
      <c r="AN1318" s="641" t="str">
        <f t="shared" si="523"/>
        <v>revisar</v>
      </c>
      <c r="AO1318" s="641" t="str">
        <f t="shared" si="524"/>
        <v>ok</v>
      </c>
      <c r="AP1318" s="641" t="str">
        <f t="shared" si="525"/>
        <v>ok</v>
      </c>
      <c r="AQ1318" s="641" t="str">
        <f t="shared" si="526"/>
        <v>ok</v>
      </c>
      <c r="AR1318" s="641" t="str">
        <f t="shared" si="527"/>
        <v>ok</v>
      </c>
      <c r="AS1318" s="641" t="str">
        <f t="shared" si="528"/>
        <v>ok</v>
      </c>
      <c r="AT1318" s="641" t="str">
        <f t="shared" si="529"/>
        <v>ok</v>
      </c>
      <c r="AU1318" s="641" t="str">
        <f t="shared" si="530"/>
        <v>ok</v>
      </c>
      <c r="AV1318" s="641" t="str">
        <f t="shared" si="531"/>
        <v>ok</v>
      </c>
      <c r="AW1318" s="641" t="str">
        <f t="shared" si="532"/>
        <v>ok</v>
      </c>
      <c r="AX1318" s="641" t="str">
        <f t="shared" si="533"/>
        <v>ok</v>
      </c>
      <c r="AY1318" s="641" t="str">
        <f t="shared" si="534"/>
        <v>ok</v>
      </c>
      <c r="AZ1318" s="641" t="str">
        <f t="shared" si="535"/>
        <v>ok</v>
      </c>
      <c r="BA1318" s="641" t="str">
        <f t="shared" si="536"/>
        <v>ok</v>
      </c>
      <c r="BB1318" s="641" t="str">
        <f t="shared" si="537"/>
        <v>ok</v>
      </c>
      <c r="BC1318" s="641" t="str">
        <f t="shared" si="538"/>
        <v>ok</v>
      </c>
      <c r="BD1318" s="641"/>
    </row>
    <row r="1319" spans="1:56" s="559" customFormat="1" ht="12.75" hidden="1" customHeight="1">
      <c r="A1319" s="34"/>
      <c r="B1319" s="35">
        <f t="shared" si="542"/>
        <v>0</v>
      </c>
      <c r="C1319" s="34"/>
      <c r="D1319" s="250" t="s">
        <v>1710</v>
      </c>
      <c r="E1319" s="242"/>
      <c r="F1319" s="248"/>
      <c r="G1319" s="80"/>
      <c r="H1319" s="81"/>
      <c r="I1319" s="245"/>
      <c r="J1319" s="263"/>
      <c r="K1319" s="263"/>
      <c r="L1319" s="263"/>
      <c r="M1319" s="685"/>
      <c r="N1319" s="686"/>
      <c r="O1319" s="687"/>
      <c r="P1319" s="687"/>
      <c r="Q1319" s="687"/>
      <c r="R1319" s="687"/>
      <c r="S1319" s="688"/>
      <c r="T1319" s="268"/>
      <c r="U1319" s="539"/>
      <c r="V1319" s="299" t="str">
        <f t="shared" si="540"/>
        <v>24.26</v>
      </c>
      <c r="W1319" s="299">
        <f t="shared" si="541"/>
        <v>0</v>
      </c>
      <c r="X1319" s="268"/>
      <c r="Y1319" s="268"/>
      <c r="Z1319" s="268"/>
      <c r="AA1319" s="268"/>
      <c r="AB1319" s="533"/>
      <c r="AC1319" s="540"/>
      <c r="AD1319" s="540"/>
      <c r="AE1319" s="540"/>
      <c r="AN1319" s="641" t="str">
        <f t="shared" si="523"/>
        <v>revisar</v>
      </c>
      <c r="AO1319" s="641" t="str">
        <f t="shared" si="524"/>
        <v>ok</v>
      </c>
      <c r="AP1319" s="641" t="str">
        <f t="shared" si="525"/>
        <v>ok</v>
      </c>
      <c r="AQ1319" s="641" t="str">
        <f t="shared" si="526"/>
        <v>ok</v>
      </c>
      <c r="AR1319" s="641" t="str">
        <f t="shared" si="527"/>
        <v>ok</v>
      </c>
      <c r="AS1319" s="641" t="str">
        <f t="shared" si="528"/>
        <v>ok</v>
      </c>
      <c r="AT1319" s="641" t="str">
        <f t="shared" si="529"/>
        <v>ok</v>
      </c>
      <c r="AU1319" s="641" t="str">
        <f t="shared" si="530"/>
        <v>ok</v>
      </c>
      <c r="AV1319" s="641" t="str">
        <f t="shared" si="531"/>
        <v>ok</v>
      </c>
      <c r="AW1319" s="641" t="str">
        <f t="shared" si="532"/>
        <v>ok</v>
      </c>
      <c r="AX1319" s="641" t="str">
        <f t="shared" si="533"/>
        <v>ok</v>
      </c>
      <c r="AY1319" s="641" t="str">
        <f t="shared" si="534"/>
        <v>ok</v>
      </c>
      <c r="AZ1319" s="641" t="str">
        <f t="shared" si="535"/>
        <v>ok</v>
      </c>
      <c r="BA1319" s="641" t="str">
        <f t="shared" si="536"/>
        <v>ok</v>
      </c>
      <c r="BB1319" s="641" t="str">
        <f t="shared" si="537"/>
        <v>ok</v>
      </c>
      <c r="BC1319" s="641" t="str">
        <f t="shared" si="538"/>
        <v>ok</v>
      </c>
      <c r="BD1319" s="641"/>
    </row>
    <row r="1320" spans="1:56" s="559" customFormat="1" ht="12.75" hidden="1" customHeight="1">
      <c r="A1320" s="34"/>
      <c r="B1320" s="35">
        <f t="shared" si="542"/>
        <v>0</v>
      </c>
      <c r="C1320" s="34"/>
      <c r="D1320" s="253" t="s">
        <v>1711</v>
      </c>
      <c r="E1320" s="242"/>
      <c r="F1320" s="248"/>
      <c r="G1320" s="80"/>
      <c r="H1320" s="81"/>
      <c r="I1320" s="245"/>
      <c r="J1320" s="263"/>
      <c r="K1320" s="263"/>
      <c r="L1320" s="263"/>
      <c r="M1320" s="685"/>
      <c r="N1320" s="686"/>
      <c r="O1320" s="687"/>
      <c r="P1320" s="687"/>
      <c r="Q1320" s="687"/>
      <c r="R1320" s="687"/>
      <c r="S1320" s="688"/>
      <c r="T1320" s="268"/>
      <c r="U1320" s="539"/>
      <c r="V1320" s="299" t="str">
        <f t="shared" si="540"/>
        <v>24.27</v>
      </c>
      <c r="W1320" s="299">
        <f t="shared" si="541"/>
        <v>0</v>
      </c>
      <c r="X1320" s="268"/>
      <c r="Y1320" s="268"/>
      <c r="Z1320" s="268"/>
      <c r="AA1320" s="268"/>
      <c r="AB1320" s="533"/>
      <c r="AC1320" s="540"/>
      <c r="AD1320" s="540"/>
      <c r="AE1320" s="540"/>
      <c r="AN1320" s="641" t="str">
        <f t="shared" si="523"/>
        <v>revisar</v>
      </c>
      <c r="AO1320" s="641" t="str">
        <f t="shared" si="524"/>
        <v>ok</v>
      </c>
      <c r="AP1320" s="641" t="str">
        <f t="shared" si="525"/>
        <v>ok</v>
      </c>
      <c r="AQ1320" s="641" t="str">
        <f t="shared" si="526"/>
        <v>ok</v>
      </c>
      <c r="AR1320" s="641" t="str">
        <f t="shared" si="527"/>
        <v>ok</v>
      </c>
      <c r="AS1320" s="641" t="str">
        <f t="shared" si="528"/>
        <v>ok</v>
      </c>
      <c r="AT1320" s="641" t="str">
        <f t="shared" si="529"/>
        <v>ok</v>
      </c>
      <c r="AU1320" s="641" t="str">
        <f t="shared" si="530"/>
        <v>ok</v>
      </c>
      <c r="AV1320" s="641" t="str">
        <f t="shared" si="531"/>
        <v>ok</v>
      </c>
      <c r="AW1320" s="641" t="str">
        <f t="shared" si="532"/>
        <v>ok</v>
      </c>
      <c r="AX1320" s="641" t="str">
        <f t="shared" si="533"/>
        <v>ok</v>
      </c>
      <c r="AY1320" s="641" t="str">
        <f t="shared" si="534"/>
        <v>ok</v>
      </c>
      <c r="AZ1320" s="641" t="str">
        <f t="shared" si="535"/>
        <v>ok</v>
      </c>
      <c r="BA1320" s="641" t="str">
        <f t="shared" si="536"/>
        <v>ok</v>
      </c>
      <c r="BB1320" s="641" t="str">
        <f t="shared" si="537"/>
        <v>ok</v>
      </c>
      <c r="BC1320" s="641" t="str">
        <f t="shared" si="538"/>
        <v>ok</v>
      </c>
      <c r="BD1320" s="641"/>
    </row>
    <row r="1321" spans="1:56" s="559" customFormat="1" ht="12.75" hidden="1" customHeight="1">
      <c r="A1321" s="34"/>
      <c r="B1321" s="35">
        <f t="shared" si="542"/>
        <v>0</v>
      </c>
      <c r="C1321" s="34"/>
      <c r="D1321" s="250" t="s">
        <v>1712</v>
      </c>
      <c r="E1321" s="242"/>
      <c r="F1321" s="248"/>
      <c r="G1321" s="80"/>
      <c r="H1321" s="81"/>
      <c r="I1321" s="245"/>
      <c r="J1321" s="263"/>
      <c r="K1321" s="263"/>
      <c r="L1321" s="263"/>
      <c r="M1321" s="685"/>
      <c r="N1321" s="686"/>
      <c r="O1321" s="687"/>
      <c r="P1321" s="687"/>
      <c r="Q1321" s="687"/>
      <c r="R1321" s="687"/>
      <c r="S1321" s="688"/>
      <c r="T1321" s="268"/>
      <c r="U1321" s="539"/>
      <c r="V1321" s="299" t="str">
        <f t="shared" si="540"/>
        <v>24.28</v>
      </c>
      <c r="W1321" s="299">
        <f t="shared" si="541"/>
        <v>0</v>
      </c>
      <c r="X1321" s="268"/>
      <c r="Y1321" s="268"/>
      <c r="Z1321" s="268"/>
      <c r="AA1321" s="268"/>
      <c r="AB1321" s="533"/>
      <c r="AC1321" s="540"/>
      <c r="AD1321" s="540"/>
      <c r="AE1321" s="540"/>
      <c r="AN1321" s="641" t="str">
        <f t="shared" si="523"/>
        <v>revisar</v>
      </c>
      <c r="AO1321" s="641" t="str">
        <f t="shared" si="524"/>
        <v>ok</v>
      </c>
      <c r="AP1321" s="641" t="str">
        <f t="shared" si="525"/>
        <v>ok</v>
      </c>
      <c r="AQ1321" s="641" t="str">
        <f t="shared" si="526"/>
        <v>ok</v>
      </c>
      <c r="AR1321" s="641" t="str">
        <f t="shared" si="527"/>
        <v>ok</v>
      </c>
      <c r="AS1321" s="641" t="str">
        <f t="shared" si="528"/>
        <v>ok</v>
      </c>
      <c r="AT1321" s="641" t="str">
        <f t="shared" si="529"/>
        <v>ok</v>
      </c>
      <c r="AU1321" s="641" t="str">
        <f t="shared" si="530"/>
        <v>ok</v>
      </c>
      <c r="AV1321" s="641" t="str">
        <f t="shared" si="531"/>
        <v>ok</v>
      </c>
      <c r="AW1321" s="641" t="str">
        <f t="shared" si="532"/>
        <v>ok</v>
      </c>
      <c r="AX1321" s="641" t="str">
        <f t="shared" si="533"/>
        <v>ok</v>
      </c>
      <c r="AY1321" s="641" t="str">
        <f t="shared" si="534"/>
        <v>ok</v>
      </c>
      <c r="AZ1321" s="641" t="str">
        <f t="shared" si="535"/>
        <v>ok</v>
      </c>
      <c r="BA1321" s="641" t="str">
        <f t="shared" si="536"/>
        <v>ok</v>
      </c>
      <c r="BB1321" s="641" t="str">
        <f t="shared" si="537"/>
        <v>ok</v>
      </c>
      <c r="BC1321" s="641" t="str">
        <f t="shared" si="538"/>
        <v>ok</v>
      </c>
      <c r="BD1321" s="641"/>
    </row>
    <row r="1322" spans="1:56" s="559" customFormat="1" ht="12.75" hidden="1" customHeight="1">
      <c r="A1322" s="34"/>
      <c r="B1322" s="35">
        <f t="shared" si="542"/>
        <v>0</v>
      </c>
      <c r="C1322" s="34"/>
      <c r="D1322" s="253" t="s">
        <v>1713</v>
      </c>
      <c r="E1322" s="242"/>
      <c r="F1322" s="248"/>
      <c r="G1322" s="80"/>
      <c r="H1322" s="81"/>
      <c r="I1322" s="245"/>
      <c r="J1322" s="263"/>
      <c r="K1322" s="263"/>
      <c r="L1322" s="263"/>
      <c r="M1322" s="685"/>
      <c r="N1322" s="686"/>
      <c r="O1322" s="687"/>
      <c r="P1322" s="687"/>
      <c r="Q1322" s="687"/>
      <c r="R1322" s="687"/>
      <c r="S1322" s="688"/>
      <c r="T1322" s="268"/>
      <c r="U1322" s="539"/>
      <c r="V1322" s="299" t="str">
        <f t="shared" si="540"/>
        <v>24.29</v>
      </c>
      <c r="W1322" s="299">
        <f t="shared" si="541"/>
        <v>0</v>
      </c>
      <c r="X1322" s="268"/>
      <c r="Y1322" s="268"/>
      <c r="Z1322" s="268"/>
      <c r="AA1322" s="268"/>
      <c r="AB1322" s="533"/>
      <c r="AC1322" s="540"/>
      <c r="AD1322" s="540"/>
      <c r="AE1322" s="540"/>
      <c r="AN1322" s="641" t="str">
        <f t="shared" si="523"/>
        <v>revisar</v>
      </c>
      <c r="AO1322" s="641" t="str">
        <f t="shared" si="524"/>
        <v>ok</v>
      </c>
      <c r="AP1322" s="641" t="str">
        <f t="shared" si="525"/>
        <v>ok</v>
      </c>
      <c r="AQ1322" s="641" t="str">
        <f t="shared" si="526"/>
        <v>ok</v>
      </c>
      <c r="AR1322" s="641" t="str">
        <f t="shared" si="527"/>
        <v>ok</v>
      </c>
      <c r="AS1322" s="641" t="str">
        <f t="shared" si="528"/>
        <v>ok</v>
      </c>
      <c r="AT1322" s="641" t="str">
        <f t="shared" si="529"/>
        <v>ok</v>
      </c>
      <c r="AU1322" s="641" t="str">
        <f t="shared" si="530"/>
        <v>ok</v>
      </c>
      <c r="AV1322" s="641" t="str">
        <f t="shared" si="531"/>
        <v>ok</v>
      </c>
      <c r="AW1322" s="641" t="str">
        <f t="shared" si="532"/>
        <v>ok</v>
      </c>
      <c r="AX1322" s="641" t="str">
        <f t="shared" si="533"/>
        <v>ok</v>
      </c>
      <c r="AY1322" s="641" t="str">
        <f t="shared" si="534"/>
        <v>ok</v>
      </c>
      <c r="AZ1322" s="641" t="str">
        <f t="shared" si="535"/>
        <v>ok</v>
      </c>
      <c r="BA1322" s="641" t="str">
        <f t="shared" si="536"/>
        <v>ok</v>
      </c>
      <c r="BB1322" s="641" t="str">
        <f t="shared" si="537"/>
        <v>ok</v>
      </c>
      <c r="BC1322" s="641" t="str">
        <f t="shared" si="538"/>
        <v>ok</v>
      </c>
      <c r="BD1322" s="641"/>
    </row>
    <row r="1323" spans="1:56" s="559" customFormat="1" ht="12.75" hidden="1" customHeight="1">
      <c r="A1323" s="34"/>
      <c r="B1323" s="35">
        <f t="shared" si="542"/>
        <v>0</v>
      </c>
      <c r="C1323" s="34"/>
      <c r="D1323" s="250" t="s">
        <v>1714</v>
      </c>
      <c r="E1323" s="242"/>
      <c r="F1323" s="248"/>
      <c r="G1323" s="80"/>
      <c r="H1323" s="81"/>
      <c r="I1323" s="245"/>
      <c r="J1323" s="263"/>
      <c r="K1323" s="263"/>
      <c r="L1323" s="263"/>
      <c r="M1323" s="685"/>
      <c r="N1323" s="686"/>
      <c r="O1323" s="687"/>
      <c r="P1323" s="687"/>
      <c r="Q1323" s="687"/>
      <c r="R1323" s="687"/>
      <c r="S1323" s="688"/>
      <c r="T1323" s="268"/>
      <c r="U1323" s="539"/>
      <c r="V1323" s="299" t="str">
        <f t="shared" si="540"/>
        <v>24.30</v>
      </c>
      <c r="W1323" s="299">
        <f t="shared" si="541"/>
        <v>0</v>
      </c>
      <c r="X1323" s="268"/>
      <c r="Y1323" s="268"/>
      <c r="Z1323" s="268"/>
      <c r="AA1323" s="268"/>
      <c r="AB1323" s="533"/>
      <c r="AC1323" s="540"/>
      <c r="AD1323" s="540"/>
      <c r="AE1323" s="540"/>
      <c r="AN1323" s="641" t="str">
        <f t="shared" si="523"/>
        <v>revisar</v>
      </c>
      <c r="AO1323" s="641" t="str">
        <f t="shared" si="524"/>
        <v>ok</v>
      </c>
      <c r="AP1323" s="641" t="str">
        <f t="shared" si="525"/>
        <v>ok</v>
      </c>
      <c r="AQ1323" s="641" t="str">
        <f t="shared" si="526"/>
        <v>ok</v>
      </c>
      <c r="AR1323" s="641" t="str">
        <f t="shared" si="527"/>
        <v>ok</v>
      </c>
      <c r="AS1323" s="641" t="str">
        <f t="shared" si="528"/>
        <v>ok</v>
      </c>
      <c r="AT1323" s="641" t="str">
        <f t="shared" si="529"/>
        <v>ok</v>
      </c>
      <c r="AU1323" s="641" t="str">
        <f t="shared" si="530"/>
        <v>ok</v>
      </c>
      <c r="AV1323" s="641" t="str">
        <f t="shared" si="531"/>
        <v>ok</v>
      </c>
      <c r="AW1323" s="641" t="str">
        <f t="shared" si="532"/>
        <v>ok</v>
      </c>
      <c r="AX1323" s="641" t="str">
        <f t="shared" si="533"/>
        <v>ok</v>
      </c>
      <c r="AY1323" s="641" t="str">
        <f t="shared" si="534"/>
        <v>ok</v>
      </c>
      <c r="AZ1323" s="641" t="str">
        <f t="shared" si="535"/>
        <v>ok</v>
      </c>
      <c r="BA1323" s="641" t="str">
        <f t="shared" si="536"/>
        <v>ok</v>
      </c>
      <c r="BB1323" s="641" t="str">
        <f t="shared" si="537"/>
        <v>ok</v>
      </c>
      <c r="BC1323" s="641" t="str">
        <f t="shared" si="538"/>
        <v>ok</v>
      </c>
      <c r="BD1323" s="641"/>
    </row>
    <row r="1324" spans="1:56" s="559" customFormat="1" ht="12.75" hidden="1" customHeight="1">
      <c r="A1324" s="34"/>
      <c r="B1324" s="35">
        <f t="shared" si="542"/>
        <v>0</v>
      </c>
      <c r="C1324" s="34"/>
      <c r="D1324" s="253" t="s">
        <v>1715</v>
      </c>
      <c r="E1324" s="242"/>
      <c r="F1324" s="248"/>
      <c r="G1324" s="80"/>
      <c r="H1324" s="81"/>
      <c r="I1324" s="245"/>
      <c r="J1324" s="263"/>
      <c r="K1324" s="263"/>
      <c r="L1324" s="263"/>
      <c r="M1324" s="685"/>
      <c r="N1324" s="686"/>
      <c r="O1324" s="687"/>
      <c r="P1324" s="687"/>
      <c r="Q1324" s="687"/>
      <c r="R1324" s="687"/>
      <c r="S1324" s="688"/>
      <c r="T1324" s="268"/>
      <c r="U1324" s="539"/>
      <c r="V1324" s="299" t="str">
        <f t="shared" si="540"/>
        <v>24.31</v>
      </c>
      <c r="W1324" s="299">
        <f t="shared" si="541"/>
        <v>0</v>
      </c>
      <c r="X1324" s="268"/>
      <c r="Y1324" s="268"/>
      <c r="Z1324" s="268"/>
      <c r="AA1324" s="268"/>
      <c r="AB1324" s="533"/>
      <c r="AC1324" s="540"/>
      <c r="AD1324" s="540"/>
      <c r="AE1324" s="540"/>
      <c r="AN1324" s="641" t="str">
        <f t="shared" ref="AN1324:AN1387" si="543">IF(X1324=D1324,"ok","revisar")</f>
        <v>revisar</v>
      </c>
      <c r="AO1324" s="641" t="str">
        <f t="shared" ref="AO1324:AO1387" si="544">IF(Y1324=E1324,"ok","revisar")</f>
        <v>ok</v>
      </c>
      <c r="AP1324" s="641" t="str">
        <f t="shared" ref="AP1324:AP1387" si="545">IF(Z1324=F1324,"ok","revisar")</f>
        <v>ok</v>
      </c>
      <c r="AQ1324" s="641" t="str">
        <f t="shared" ref="AQ1324:AQ1387" si="546">IF(AA1324=G1324,"ok","revisar")</f>
        <v>ok</v>
      </c>
      <c r="AR1324" s="641" t="str">
        <f t="shared" ref="AR1324:AR1387" si="547">IF(AB1324=H1324,"ok","revisar")</f>
        <v>ok</v>
      </c>
      <c r="AS1324" s="641" t="str">
        <f t="shared" ref="AS1324:AS1387" si="548">IF(AC1324=I1324,"ok","revisar")</f>
        <v>ok</v>
      </c>
      <c r="AT1324" s="641" t="str">
        <f t="shared" ref="AT1324:AT1387" si="549">IF(AD1324=J1324,"ok","revisar")</f>
        <v>ok</v>
      </c>
      <c r="AU1324" s="641" t="str">
        <f t="shared" ref="AU1324:AU1387" si="550">IF(AE1324=K1324,"ok","revisar")</f>
        <v>ok</v>
      </c>
      <c r="AV1324" s="641" t="str">
        <f t="shared" ref="AV1324:AV1387" si="551">IF(AF1324=L1324,"ok","revisar")</f>
        <v>ok</v>
      </c>
      <c r="AW1324" s="641" t="str">
        <f t="shared" ref="AW1324:AW1387" si="552">IF(AG1324=M1324,"ok","revisar")</f>
        <v>ok</v>
      </c>
      <c r="AX1324" s="641" t="str">
        <f t="shared" ref="AX1324:AX1387" si="553">IF(AH1324=N1324,"ok","revisar")</f>
        <v>ok</v>
      </c>
      <c r="AY1324" s="641" t="str">
        <f t="shared" ref="AY1324:AY1387" si="554">IF(AI1324=O1324,"ok","revisar")</f>
        <v>ok</v>
      </c>
      <c r="AZ1324" s="641" t="str">
        <f t="shared" ref="AZ1324:AZ1387" si="555">IF(AJ1324=P1324,"ok","revisar")</f>
        <v>ok</v>
      </c>
      <c r="BA1324" s="641" t="str">
        <f t="shared" ref="BA1324:BA1387" si="556">IF(AK1324=Q1324,"ok","revisar")</f>
        <v>ok</v>
      </c>
      <c r="BB1324" s="641" t="str">
        <f t="shared" ref="BB1324:BB1387" si="557">IF(AL1324=R1324,"ok","revisar")</f>
        <v>ok</v>
      </c>
      <c r="BC1324" s="641" t="str">
        <f t="shared" ref="BC1324:BC1387" si="558">IF(AM1324=S1324,"ok","revisar")</f>
        <v>ok</v>
      </c>
      <c r="BD1324" s="641"/>
    </row>
    <row r="1325" spans="1:56" s="559" customFormat="1" ht="12.75" hidden="1" customHeight="1">
      <c r="A1325" s="34"/>
      <c r="B1325" s="35">
        <f t="shared" si="542"/>
        <v>0</v>
      </c>
      <c r="C1325" s="34"/>
      <c r="D1325" s="250" t="s">
        <v>1716</v>
      </c>
      <c r="E1325" s="242"/>
      <c r="F1325" s="248"/>
      <c r="G1325" s="80"/>
      <c r="H1325" s="81"/>
      <c r="I1325" s="245"/>
      <c r="J1325" s="263"/>
      <c r="K1325" s="263"/>
      <c r="L1325" s="263"/>
      <c r="M1325" s="685"/>
      <c r="N1325" s="686"/>
      <c r="O1325" s="687"/>
      <c r="P1325" s="687"/>
      <c r="Q1325" s="687"/>
      <c r="R1325" s="687"/>
      <c r="S1325" s="688"/>
      <c r="T1325" s="268"/>
      <c r="U1325" s="539"/>
      <c r="V1325" s="299" t="str">
        <f t="shared" si="540"/>
        <v>24.32</v>
      </c>
      <c r="W1325" s="299">
        <f t="shared" si="541"/>
        <v>0</v>
      </c>
      <c r="X1325" s="268"/>
      <c r="Y1325" s="268"/>
      <c r="Z1325" s="268"/>
      <c r="AA1325" s="268"/>
      <c r="AB1325" s="533"/>
      <c r="AC1325" s="540"/>
      <c r="AD1325" s="540"/>
      <c r="AE1325" s="540"/>
      <c r="AN1325" s="641" t="str">
        <f t="shared" si="543"/>
        <v>revisar</v>
      </c>
      <c r="AO1325" s="641" t="str">
        <f t="shared" si="544"/>
        <v>ok</v>
      </c>
      <c r="AP1325" s="641" t="str">
        <f t="shared" si="545"/>
        <v>ok</v>
      </c>
      <c r="AQ1325" s="641" t="str">
        <f t="shared" si="546"/>
        <v>ok</v>
      </c>
      <c r="AR1325" s="641" t="str">
        <f t="shared" si="547"/>
        <v>ok</v>
      </c>
      <c r="AS1325" s="641" t="str">
        <f t="shared" si="548"/>
        <v>ok</v>
      </c>
      <c r="AT1325" s="641" t="str">
        <f t="shared" si="549"/>
        <v>ok</v>
      </c>
      <c r="AU1325" s="641" t="str">
        <f t="shared" si="550"/>
        <v>ok</v>
      </c>
      <c r="AV1325" s="641" t="str">
        <f t="shared" si="551"/>
        <v>ok</v>
      </c>
      <c r="AW1325" s="641" t="str">
        <f t="shared" si="552"/>
        <v>ok</v>
      </c>
      <c r="AX1325" s="641" t="str">
        <f t="shared" si="553"/>
        <v>ok</v>
      </c>
      <c r="AY1325" s="641" t="str">
        <f t="shared" si="554"/>
        <v>ok</v>
      </c>
      <c r="AZ1325" s="641" t="str">
        <f t="shared" si="555"/>
        <v>ok</v>
      </c>
      <c r="BA1325" s="641" t="str">
        <f t="shared" si="556"/>
        <v>ok</v>
      </c>
      <c r="BB1325" s="641" t="str">
        <f t="shared" si="557"/>
        <v>ok</v>
      </c>
      <c r="BC1325" s="641" t="str">
        <f t="shared" si="558"/>
        <v>ok</v>
      </c>
      <c r="BD1325" s="641"/>
    </row>
    <row r="1326" spans="1:56" s="559" customFormat="1" ht="12.75" hidden="1" customHeight="1">
      <c r="A1326" s="34"/>
      <c r="B1326" s="35">
        <f t="shared" si="542"/>
        <v>0</v>
      </c>
      <c r="C1326" s="34"/>
      <c r="D1326" s="253" t="s">
        <v>1717</v>
      </c>
      <c r="E1326" s="242"/>
      <c r="F1326" s="248"/>
      <c r="G1326" s="80"/>
      <c r="H1326" s="81"/>
      <c r="I1326" s="245"/>
      <c r="J1326" s="263"/>
      <c r="K1326" s="263"/>
      <c r="L1326" s="263"/>
      <c r="M1326" s="685"/>
      <c r="N1326" s="686"/>
      <c r="O1326" s="687"/>
      <c r="P1326" s="687"/>
      <c r="Q1326" s="687"/>
      <c r="R1326" s="687"/>
      <c r="S1326" s="688"/>
      <c r="T1326" s="268"/>
      <c r="U1326" s="539"/>
      <c r="V1326" s="299" t="str">
        <f t="shared" si="540"/>
        <v>24.33</v>
      </c>
      <c r="W1326" s="299">
        <f t="shared" si="541"/>
        <v>0</v>
      </c>
      <c r="X1326" s="268"/>
      <c r="Y1326" s="268"/>
      <c r="Z1326" s="268"/>
      <c r="AA1326" s="268"/>
      <c r="AB1326" s="533"/>
      <c r="AC1326" s="540"/>
      <c r="AD1326" s="540"/>
      <c r="AE1326" s="540"/>
      <c r="AN1326" s="641" t="str">
        <f t="shared" si="543"/>
        <v>revisar</v>
      </c>
      <c r="AO1326" s="641" t="str">
        <f t="shared" si="544"/>
        <v>ok</v>
      </c>
      <c r="AP1326" s="641" t="str">
        <f t="shared" si="545"/>
        <v>ok</v>
      </c>
      <c r="AQ1326" s="641" t="str">
        <f t="shared" si="546"/>
        <v>ok</v>
      </c>
      <c r="AR1326" s="641" t="str">
        <f t="shared" si="547"/>
        <v>ok</v>
      </c>
      <c r="AS1326" s="641" t="str">
        <f t="shared" si="548"/>
        <v>ok</v>
      </c>
      <c r="AT1326" s="641" t="str">
        <f t="shared" si="549"/>
        <v>ok</v>
      </c>
      <c r="AU1326" s="641" t="str">
        <f t="shared" si="550"/>
        <v>ok</v>
      </c>
      <c r="AV1326" s="641" t="str">
        <f t="shared" si="551"/>
        <v>ok</v>
      </c>
      <c r="AW1326" s="641" t="str">
        <f t="shared" si="552"/>
        <v>ok</v>
      </c>
      <c r="AX1326" s="641" t="str">
        <f t="shared" si="553"/>
        <v>ok</v>
      </c>
      <c r="AY1326" s="641" t="str">
        <f t="shared" si="554"/>
        <v>ok</v>
      </c>
      <c r="AZ1326" s="641" t="str">
        <f t="shared" si="555"/>
        <v>ok</v>
      </c>
      <c r="BA1326" s="641" t="str">
        <f t="shared" si="556"/>
        <v>ok</v>
      </c>
      <c r="BB1326" s="641" t="str">
        <f t="shared" si="557"/>
        <v>ok</v>
      </c>
      <c r="BC1326" s="641" t="str">
        <f t="shared" si="558"/>
        <v>ok</v>
      </c>
      <c r="BD1326" s="641"/>
    </row>
    <row r="1327" spans="1:56" s="559" customFormat="1" ht="12.75" hidden="1" customHeight="1">
      <c r="A1327" s="34"/>
      <c r="B1327" s="35">
        <f t="shared" si="542"/>
        <v>0</v>
      </c>
      <c r="C1327" s="34"/>
      <c r="D1327" s="250" t="s">
        <v>1718</v>
      </c>
      <c r="E1327" s="242"/>
      <c r="F1327" s="248"/>
      <c r="G1327" s="80"/>
      <c r="H1327" s="81"/>
      <c r="I1327" s="245"/>
      <c r="J1327" s="263"/>
      <c r="K1327" s="263"/>
      <c r="L1327" s="263"/>
      <c r="M1327" s="685"/>
      <c r="N1327" s="686"/>
      <c r="O1327" s="687"/>
      <c r="P1327" s="687"/>
      <c r="Q1327" s="687"/>
      <c r="R1327" s="687"/>
      <c r="S1327" s="688"/>
      <c r="T1327" s="268"/>
      <c r="U1327" s="539"/>
      <c r="V1327" s="299" t="str">
        <f t="shared" si="540"/>
        <v>24.34</v>
      </c>
      <c r="W1327" s="299">
        <f t="shared" si="541"/>
        <v>0</v>
      </c>
      <c r="X1327" s="268"/>
      <c r="Y1327" s="268"/>
      <c r="Z1327" s="268"/>
      <c r="AA1327" s="268"/>
      <c r="AB1327" s="533"/>
      <c r="AC1327" s="540"/>
      <c r="AD1327" s="540"/>
      <c r="AE1327" s="540"/>
      <c r="AN1327" s="641" t="str">
        <f t="shared" si="543"/>
        <v>revisar</v>
      </c>
      <c r="AO1327" s="641" t="str">
        <f t="shared" si="544"/>
        <v>ok</v>
      </c>
      <c r="AP1327" s="641" t="str">
        <f t="shared" si="545"/>
        <v>ok</v>
      </c>
      <c r="AQ1327" s="641" t="str">
        <f t="shared" si="546"/>
        <v>ok</v>
      </c>
      <c r="AR1327" s="641" t="str">
        <f t="shared" si="547"/>
        <v>ok</v>
      </c>
      <c r="AS1327" s="641" t="str">
        <f t="shared" si="548"/>
        <v>ok</v>
      </c>
      <c r="AT1327" s="641" t="str">
        <f t="shared" si="549"/>
        <v>ok</v>
      </c>
      <c r="AU1327" s="641" t="str">
        <f t="shared" si="550"/>
        <v>ok</v>
      </c>
      <c r="AV1327" s="641" t="str">
        <f t="shared" si="551"/>
        <v>ok</v>
      </c>
      <c r="AW1327" s="641" t="str">
        <f t="shared" si="552"/>
        <v>ok</v>
      </c>
      <c r="AX1327" s="641" t="str">
        <f t="shared" si="553"/>
        <v>ok</v>
      </c>
      <c r="AY1327" s="641" t="str">
        <f t="shared" si="554"/>
        <v>ok</v>
      </c>
      <c r="AZ1327" s="641" t="str">
        <f t="shared" si="555"/>
        <v>ok</v>
      </c>
      <c r="BA1327" s="641" t="str">
        <f t="shared" si="556"/>
        <v>ok</v>
      </c>
      <c r="BB1327" s="641" t="str">
        <f t="shared" si="557"/>
        <v>ok</v>
      </c>
      <c r="BC1327" s="641" t="str">
        <f t="shared" si="558"/>
        <v>ok</v>
      </c>
      <c r="BD1327" s="641"/>
    </row>
    <row r="1328" spans="1:56" s="559" customFormat="1" ht="12.75" hidden="1" customHeight="1">
      <c r="A1328" s="34"/>
      <c r="B1328" s="35">
        <f t="shared" si="542"/>
        <v>0</v>
      </c>
      <c r="C1328" s="34"/>
      <c r="D1328" s="253" t="s">
        <v>1719</v>
      </c>
      <c r="E1328" s="242"/>
      <c r="F1328" s="248"/>
      <c r="G1328" s="80"/>
      <c r="H1328" s="81"/>
      <c r="I1328" s="245"/>
      <c r="J1328" s="263"/>
      <c r="K1328" s="263"/>
      <c r="L1328" s="263"/>
      <c r="M1328" s="685"/>
      <c r="N1328" s="686"/>
      <c r="O1328" s="687"/>
      <c r="P1328" s="687"/>
      <c r="Q1328" s="687"/>
      <c r="R1328" s="687"/>
      <c r="S1328" s="688"/>
      <c r="T1328" s="268"/>
      <c r="U1328" s="539"/>
      <c r="V1328" s="299" t="str">
        <f t="shared" si="540"/>
        <v>24.35</v>
      </c>
      <c r="W1328" s="299">
        <f t="shared" si="541"/>
        <v>0</v>
      </c>
      <c r="X1328" s="268"/>
      <c r="Y1328" s="268"/>
      <c r="Z1328" s="268"/>
      <c r="AA1328" s="268"/>
      <c r="AB1328" s="533"/>
      <c r="AC1328" s="540"/>
      <c r="AD1328" s="540"/>
      <c r="AE1328" s="540"/>
      <c r="AN1328" s="641" t="str">
        <f t="shared" si="543"/>
        <v>revisar</v>
      </c>
      <c r="AO1328" s="641" t="str">
        <f t="shared" si="544"/>
        <v>ok</v>
      </c>
      <c r="AP1328" s="641" t="str">
        <f t="shared" si="545"/>
        <v>ok</v>
      </c>
      <c r="AQ1328" s="641" t="str">
        <f t="shared" si="546"/>
        <v>ok</v>
      </c>
      <c r="AR1328" s="641" t="str">
        <f t="shared" si="547"/>
        <v>ok</v>
      </c>
      <c r="AS1328" s="641" t="str">
        <f t="shared" si="548"/>
        <v>ok</v>
      </c>
      <c r="AT1328" s="641" t="str">
        <f t="shared" si="549"/>
        <v>ok</v>
      </c>
      <c r="AU1328" s="641" t="str">
        <f t="shared" si="550"/>
        <v>ok</v>
      </c>
      <c r="AV1328" s="641" t="str">
        <f t="shared" si="551"/>
        <v>ok</v>
      </c>
      <c r="AW1328" s="641" t="str">
        <f t="shared" si="552"/>
        <v>ok</v>
      </c>
      <c r="AX1328" s="641" t="str">
        <f t="shared" si="553"/>
        <v>ok</v>
      </c>
      <c r="AY1328" s="641" t="str">
        <f t="shared" si="554"/>
        <v>ok</v>
      </c>
      <c r="AZ1328" s="641" t="str">
        <f t="shared" si="555"/>
        <v>ok</v>
      </c>
      <c r="BA1328" s="641" t="str">
        <f t="shared" si="556"/>
        <v>ok</v>
      </c>
      <c r="BB1328" s="641" t="str">
        <f t="shared" si="557"/>
        <v>ok</v>
      </c>
      <c r="BC1328" s="641" t="str">
        <f t="shared" si="558"/>
        <v>ok</v>
      </c>
      <c r="BD1328" s="641"/>
    </row>
    <row r="1329" spans="1:56" s="559" customFormat="1" ht="12.75" hidden="1" customHeight="1">
      <c r="A1329" s="34"/>
      <c r="B1329" s="35">
        <f t="shared" si="542"/>
        <v>0</v>
      </c>
      <c r="C1329" s="34"/>
      <c r="D1329" s="250" t="s">
        <v>1720</v>
      </c>
      <c r="E1329" s="242"/>
      <c r="F1329" s="248"/>
      <c r="G1329" s="80"/>
      <c r="H1329" s="81"/>
      <c r="I1329" s="245"/>
      <c r="J1329" s="263"/>
      <c r="K1329" s="263"/>
      <c r="L1329" s="263"/>
      <c r="M1329" s="685"/>
      <c r="N1329" s="686"/>
      <c r="O1329" s="687"/>
      <c r="P1329" s="687"/>
      <c r="Q1329" s="687"/>
      <c r="R1329" s="687"/>
      <c r="S1329" s="688"/>
      <c r="T1329" s="268"/>
      <c r="U1329" s="539"/>
      <c r="V1329" s="299" t="str">
        <f t="shared" si="540"/>
        <v>24.36</v>
      </c>
      <c r="W1329" s="299">
        <f t="shared" si="541"/>
        <v>0</v>
      </c>
      <c r="X1329" s="268"/>
      <c r="Y1329" s="268"/>
      <c r="Z1329" s="268"/>
      <c r="AA1329" s="268"/>
      <c r="AB1329" s="533"/>
      <c r="AC1329" s="540"/>
      <c r="AD1329" s="540"/>
      <c r="AE1329" s="540"/>
      <c r="AN1329" s="641" t="str">
        <f t="shared" si="543"/>
        <v>revisar</v>
      </c>
      <c r="AO1329" s="641" t="str">
        <f t="shared" si="544"/>
        <v>ok</v>
      </c>
      <c r="AP1329" s="641" t="str">
        <f t="shared" si="545"/>
        <v>ok</v>
      </c>
      <c r="AQ1329" s="641" t="str">
        <f t="shared" si="546"/>
        <v>ok</v>
      </c>
      <c r="AR1329" s="641" t="str">
        <f t="shared" si="547"/>
        <v>ok</v>
      </c>
      <c r="AS1329" s="641" t="str">
        <f t="shared" si="548"/>
        <v>ok</v>
      </c>
      <c r="AT1329" s="641" t="str">
        <f t="shared" si="549"/>
        <v>ok</v>
      </c>
      <c r="AU1329" s="641" t="str">
        <f t="shared" si="550"/>
        <v>ok</v>
      </c>
      <c r="AV1329" s="641" t="str">
        <f t="shared" si="551"/>
        <v>ok</v>
      </c>
      <c r="AW1329" s="641" t="str">
        <f t="shared" si="552"/>
        <v>ok</v>
      </c>
      <c r="AX1329" s="641" t="str">
        <f t="shared" si="553"/>
        <v>ok</v>
      </c>
      <c r="AY1329" s="641" t="str">
        <f t="shared" si="554"/>
        <v>ok</v>
      </c>
      <c r="AZ1329" s="641" t="str">
        <f t="shared" si="555"/>
        <v>ok</v>
      </c>
      <c r="BA1329" s="641" t="str">
        <f t="shared" si="556"/>
        <v>ok</v>
      </c>
      <c r="BB1329" s="641" t="str">
        <f t="shared" si="557"/>
        <v>ok</v>
      </c>
      <c r="BC1329" s="641" t="str">
        <f t="shared" si="558"/>
        <v>ok</v>
      </c>
      <c r="BD1329" s="641"/>
    </row>
    <row r="1330" spans="1:56" s="559" customFormat="1" ht="12.75" hidden="1" customHeight="1">
      <c r="A1330" s="34"/>
      <c r="B1330" s="35">
        <f t="shared" si="542"/>
        <v>0</v>
      </c>
      <c r="C1330" s="34"/>
      <c r="D1330" s="253" t="s">
        <v>1721</v>
      </c>
      <c r="E1330" s="242"/>
      <c r="F1330" s="248"/>
      <c r="G1330" s="80"/>
      <c r="H1330" s="81"/>
      <c r="I1330" s="245"/>
      <c r="J1330" s="263"/>
      <c r="K1330" s="263"/>
      <c r="L1330" s="263"/>
      <c r="M1330" s="685"/>
      <c r="N1330" s="686"/>
      <c r="O1330" s="687"/>
      <c r="P1330" s="687"/>
      <c r="Q1330" s="687"/>
      <c r="R1330" s="687"/>
      <c r="S1330" s="688"/>
      <c r="T1330" s="268"/>
      <c r="U1330" s="539"/>
      <c r="V1330" s="299" t="str">
        <f t="shared" si="540"/>
        <v>24.37</v>
      </c>
      <c r="W1330" s="299">
        <f t="shared" si="541"/>
        <v>0</v>
      </c>
      <c r="X1330" s="268"/>
      <c r="Y1330" s="268"/>
      <c r="Z1330" s="268"/>
      <c r="AA1330" s="268"/>
      <c r="AB1330" s="533"/>
      <c r="AC1330" s="540"/>
      <c r="AD1330" s="540"/>
      <c r="AE1330" s="540"/>
      <c r="AN1330" s="641" t="str">
        <f t="shared" si="543"/>
        <v>revisar</v>
      </c>
      <c r="AO1330" s="641" t="str">
        <f t="shared" si="544"/>
        <v>ok</v>
      </c>
      <c r="AP1330" s="641" t="str">
        <f t="shared" si="545"/>
        <v>ok</v>
      </c>
      <c r="AQ1330" s="641" t="str">
        <f t="shared" si="546"/>
        <v>ok</v>
      </c>
      <c r="AR1330" s="641" t="str">
        <f t="shared" si="547"/>
        <v>ok</v>
      </c>
      <c r="AS1330" s="641" t="str">
        <f t="shared" si="548"/>
        <v>ok</v>
      </c>
      <c r="AT1330" s="641" t="str">
        <f t="shared" si="549"/>
        <v>ok</v>
      </c>
      <c r="AU1330" s="641" t="str">
        <f t="shared" si="550"/>
        <v>ok</v>
      </c>
      <c r="AV1330" s="641" t="str">
        <f t="shared" si="551"/>
        <v>ok</v>
      </c>
      <c r="AW1330" s="641" t="str">
        <f t="shared" si="552"/>
        <v>ok</v>
      </c>
      <c r="AX1330" s="641" t="str">
        <f t="shared" si="553"/>
        <v>ok</v>
      </c>
      <c r="AY1330" s="641" t="str">
        <f t="shared" si="554"/>
        <v>ok</v>
      </c>
      <c r="AZ1330" s="641" t="str">
        <f t="shared" si="555"/>
        <v>ok</v>
      </c>
      <c r="BA1330" s="641" t="str">
        <f t="shared" si="556"/>
        <v>ok</v>
      </c>
      <c r="BB1330" s="641" t="str">
        <f t="shared" si="557"/>
        <v>ok</v>
      </c>
      <c r="BC1330" s="641" t="str">
        <f t="shared" si="558"/>
        <v>ok</v>
      </c>
      <c r="BD1330" s="641"/>
    </row>
    <row r="1331" spans="1:56" s="559" customFormat="1" ht="12.75" hidden="1" customHeight="1">
      <c r="A1331" s="34"/>
      <c r="B1331" s="35">
        <f t="shared" si="542"/>
        <v>0</v>
      </c>
      <c r="C1331" s="34"/>
      <c r="D1331" s="250" t="s">
        <v>1722</v>
      </c>
      <c r="E1331" s="242"/>
      <c r="F1331" s="248"/>
      <c r="G1331" s="80"/>
      <c r="H1331" s="81"/>
      <c r="I1331" s="245"/>
      <c r="J1331" s="263"/>
      <c r="K1331" s="263"/>
      <c r="L1331" s="263"/>
      <c r="M1331" s="685"/>
      <c r="N1331" s="686"/>
      <c r="O1331" s="687"/>
      <c r="P1331" s="687"/>
      <c r="Q1331" s="687"/>
      <c r="R1331" s="687"/>
      <c r="S1331" s="688"/>
      <c r="T1331" s="268"/>
      <c r="U1331" s="539"/>
      <c r="V1331" s="299" t="str">
        <f t="shared" si="540"/>
        <v>24.38</v>
      </c>
      <c r="W1331" s="299">
        <f t="shared" si="541"/>
        <v>0</v>
      </c>
      <c r="X1331" s="268"/>
      <c r="Y1331" s="268"/>
      <c r="Z1331" s="268"/>
      <c r="AA1331" s="268"/>
      <c r="AB1331" s="533"/>
      <c r="AC1331" s="540"/>
      <c r="AD1331" s="540"/>
      <c r="AE1331" s="540"/>
      <c r="AN1331" s="641" t="str">
        <f t="shared" si="543"/>
        <v>revisar</v>
      </c>
      <c r="AO1331" s="641" t="str">
        <f t="shared" si="544"/>
        <v>ok</v>
      </c>
      <c r="AP1331" s="641" t="str">
        <f t="shared" si="545"/>
        <v>ok</v>
      </c>
      <c r="AQ1331" s="641" t="str">
        <f t="shared" si="546"/>
        <v>ok</v>
      </c>
      <c r="AR1331" s="641" t="str">
        <f t="shared" si="547"/>
        <v>ok</v>
      </c>
      <c r="AS1331" s="641" t="str">
        <f t="shared" si="548"/>
        <v>ok</v>
      </c>
      <c r="AT1331" s="641" t="str">
        <f t="shared" si="549"/>
        <v>ok</v>
      </c>
      <c r="AU1331" s="641" t="str">
        <f t="shared" si="550"/>
        <v>ok</v>
      </c>
      <c r="AV1331" s="641" t="str">
        <f t="shared" si="551"/>
        <v>ok</v>
      </c>
      <c r="AW1331" s="641" t="str">
        <f t="shared" si="552"/>
        <v>ok</v>
      </c>
      <c r="AX1331" s="641" t="str">
        <f t="shared" si="553"/>
        <v>ok</v>
      </c>
      <c r="AY1331" s="641" t="str">
        <f t="shared" si="554"/>
        <v>ok</v>
      </c>
      <c r="AZ1331" s="641" t="str">
        <f t="shared" si="555"/>
        <v>ok</v>
      </c>
      <c r="BA1331" s="641" t="str">
        <f t="shared" si="556"/>
        <v>ok</v>
      </c>
      <c r="BB1331" s="641" t="str">
        <f t="shared" si="557"/>
        <v>ok</v>
      </c>
      <c r="BC1331" s="641" t="str">
        <f t="shared" si="558"/>
        <v>ok</v>
      </c>
      <c r="BD1331" s="641"/>
    </row>
    <row r="1332" spans="1:56" s="559" customFormat="1" ht="12.75" hidden="1" customHeight="1">
      <c r="A1332" s="34"/>
      <c r="B1332" s="35">
        <f t="shared" si="542"/>
        <v>0</v>
      </c>
      <c r="C1332" s="34"/>
      <c r="D1332" s="253" t="s">
        <v>1723</v>
      </c>
      <c r="E1332" s="242"/>
      <c r="F1332" s="248"/>
      <c r="G1332" s="80"/>
      <c r="H1332" s="81"/>
      <c r="I1332" s="245"/>
      <c r="J1332" s="263"/>
      <c r="K1332" s="263"/>
      <c r="L1332" s="263"/>
      <c r="M1332" s="685"/>
      <c r="N1332" s="686"/>
      <c r="O1332" s="687"/>
      <c r="P1332" s="687"/>
      <c r="Q1332" s="687"/>
      <c r="R1332" s="687"/>
      <c r="S1332" s="688"/>
      <c r="T1332" s="268"/>
      <c r="U1332" s="539"/>
      <c r="V1332" s="299" t="str">
        <f t="shared" si="540"/>
        <v>24.39</v>
      </c>
      <c r="W1332" s="299">
        <f t="shared" si="541"/>
        <v>0</v>
      </c>
      <c r="X1332" s="268"/>
      <c r="Y1332" s="268"/>
      <c r="Z1332" s="268"/>
      <c r="AA1332" s="268"/>
      <c r="AB1332" s="533"/>
      <c r="AC1332" s="540"/>
      <c r="AD1332" s="540"/>
      <c r="AE1332" s="540"/>
      <c r="AN1332" s="641" t="str">
        <f t="shared" si="543"/>
        <v>revisar</v>
      </c>
      <c r="AO1332" s="641" t="str">
        <f t="shared" si="544"/>
        <v>ok</v>
      </c>
      <c r="AP1332" s="641" t="str">
        <f t="shared" si="545"/>
        <v>ok</v>
      </c>
      <c r="AQ1332" s="641" t="str">
        <f t="shared" si="546"/>
        <v>ok</v>
      </c>
      <c r="AR1332" s="641" t="str">
        <f t="shared" si="547"/>
        <v>ok</v>
      </c>
      <c r="AS1332" s="641" t="str">
        <f t="shared" si="548"/>
        <v>ok</v>
      </c>
      <c r="AT1332" s="641" t="str">
        <f t="shared" si="549"/>
        <v>ok</v>
      </c>
      <c r="AU1332" s="641" t="str">
        <f t="shared" si="550"/>
        <v>ok</v>
      </c>
      <c r="AV1332" s="641" t="str">
        <f t="shared" si="551"/>
        <v>ok</v>
      </c>
      <c r="AW1332" s="641" t="str">
        <f t="shared" si="552"/>
        <v>ok</v>
      </c>
      <c r="AX1332" s="641" t="str">
        <f t="shared" si="553"/>
        <v>ok</v>
      </c>
      <c r="AY1332" s="641" t="str">
        <f t="shared" si="554"/>
        <v>ok</v>
      </c>
      <c r="AZ1332" s="641" t="str">
        <f t="shared" si="555"/>
        <v>ok</v>
      </c>
      <c r="BA1332" s="641" t="str">
        <f t="shared" si="556"/>
        <v>ok</v>
      </c>
      <c r="BB1332" s="641" t="str">
        <f t="shared" si="557"/>
        <v>ok</v>
      </c>
      <c r="BC1332" s="641" t="str">
        <f t="shared" si="558"/>
        <v>ok</v>
      </c>
      <c r="BD1332" s="641"/>
    </row>
    <row r="1333" spans="1:56" s="559" customFormat="1" ht="12.75" hidden="1" customHeight="1">
      <c r="A1333" s="34"/>
      <c r="B1333" s="35">
        <f t="shared" si="542"/>
        <v>0</v>
      </c>
      <c r="C1333" s="34"/>
      <c r="D1333" s="250" t="s">
        <v>1724</v>
      </c>
      <c r="E1333" s="242"/>
      <c r="F1333" s="248"/>
      <c r="G1333" s="80"/>
      <c r="H1333" s="81"/>
      <c r="I1333" s="245"/>
      <c r="J1333" s="263"/>
      <c r="K1333" s="263"/>
      <c r="L1333" s="263"/>
      <c r="M1333" s="685"/>
      <c r="N1333" s="686"/>
      <c r="O1333" s="687"/>
      <c r="P1333" s="687"/>
      <c r="Q1333" s="687"/>
      <c r="R1333" s="687"/>
      <c r="S1333" s="688"/>
      <c r="T1333" s="268"/>
      <c r="U1333" s="539"/>
      <c r="V1333" s="299" t="str">
        <f t="shared" si="540"/>
        <v>24.40</v>
      </c>
      <c r="W1333" s="299">
        <f t="shared" si="541"/>
        <v>0</v>
      </c>
      <c r="X1333" s="268"/>
      <c r="Y1333" s="268"/>
      <c r="Z1333" s="268"/>
      <c r="AA1333" s="268"/>
      <c r="AB1333" s="533"/>
      <c r="AC1333" s="540"/>
      <c r="AD1333" s="540"/>
      <c r="AE1333" s="540"/>
      <c r="AN1333" s="641" t="str">
        <f t="shared" si="543"/>
        <v>revisar</v>
      </c>
      <c r="AO1333" s="641" t="str">
        <f t="shared" si="544"/>
        <v>ok</v>
      </c>
      <c r="AP1333" s="641" t="str">
        <f t="shared" si="545"/>
        <v>ok</v>
      </c>
      <c r="AQ1333" s="641" t="str">
        <f t="shared" si="546"/>
        <v>ok</v>
      </c>
      <c r="AR1333" s="641" t="str">
        <f t="shared" si="547"/>
        <v>ok</v>
      </c>
      <c r="AS1333" s="641" t="str">
        <f t="shared" si="548"/>
        <v>ok</v>
      </c>
      <c r="AT1333" s="641" t="str">
        <f t="shared" si="549"/>
        <v>ok</v>
      </c>
      <c r="AU1333" s="641" t="str">
        <f t="shared" si="550"/>
        <v>ok</v>
      </c>
      <c r="AV1333" s="641" t="str">
        <f t="shared" si="551"/>
        <v>ok</v>
      </c>
      <c r="AW1333" s="641" t="str">
        <f t="shared" si="552"/>
        <v>ok</v>
      </c>
      <c r="AX1333" s="641" t="str">
        <f t="shared" si="553"/>
        <v>ok</v>
      </c>
      <c r="AY1333" s="641" t="str">
        <f t="shared" si="554"/>
        <v>ok</v>
      </c>
      <c r="AZ1333" s="641" t="str">
        <f t="shared" si="555"/>
        <v>ok</v>
      </c>
      <c r="BA1333" s="641" t="str">
        <f t="shared" si="556"/>
        <v>ok</v>
      </c>
      <c r="BB1333" s="641" t="str">
        <f t="shared" si="557"/>
        <v>ok</v>
      </c>
      <c r="BC1333" s="641" t="str">
        <f t="shared" si="558"/>
        <v>ok</v>
      </c>
      <c r="BD1333" s="641"/>
    </row>
    <row r="1334" spans="1:56" s="559" customFormat="1" ht="12.75" hidden="1" customHeight="1">
      <c r="A1334" s="34"/>
      <c r="B1334" s="35">
        <f t="shared" si="542"/>
        <v>0</v>
      </c>
      <c r="C1334" s="34"/>
      <c r="D1334" s="253" t="s">
        <v>1725</v>
      </c>
      <c r="E1334" s="242"/>
      <c r="F1334" s="248"/>
      <c r="G1334" s="80"/>
      <c r="H1334" s="81"/>
      <c r="I1334" s="245"/>
      <c r="J1334" s="263"/>
      <c r="K1334" s="263"/>
      <c r="L1334" s="263"/>
      <c r="M1334" s="685"/>
      <c r="N1334" s="686"/>
      <c r="O1334" s="687"/>
      <c r="P1334" s="687"/>
      <c r="Q1334" s="687"/>
      <c r="R1334" s="687"/>
      <c r="S1334" s="688"/>
      <c r="T1334" s="268"/>
      <c r="U1334" s="539"/>
      <c r="V1334" s="299" t="str">
        <f t="shared" si="540"/>
        <v>24.41</v>
      </c>
      <c r="W1334" s="299">
        <f t="shared" si="541"/>
        <v>0</v>
      </c>
      <c r="X1334" s="268"/>
      <c r="Y1334" s="268"/>
      <c r="Z1334" s="268"/>
      <c r="AA1334" s="268"/>
      <c r="AB1334" s="533"/>
      <c r="AC1334" s="540"/>
      <c r="AD1334" s="540"/>
      <c r="AE1334" s="540"/>
      <c r="AN1334" s="641" t="str">
        <f t="shared" si="543"/>
        <v>revisar</v>
      </c>
      <c r="AO1334" s="641" t="str">
        <f t="shared" si="544"/>
        <v>ok</v>
      </c>
      <c r="AP1334" s="641" t="str">
        <f t="shared" si="545"/>
        <v>ok</v>
      </c>
      <c r="AQ1334" s="641" t="str">
        <f t="shared" si="546"/>
        <v>ok</v>
      </c>
      <c r="AR1334" s="641" t="str">
        <f t="shared" si="547"/>
        <v>ok</v>
      </c>
      <c r="AS1334" s="641" t="str">
        <f t="shared" si="548"/>
        <v>ok</v>
      </c>
      <c r="AT1334" s="641" t="str">
        <f t="shared" si="549"/>
        <v>ok</v>
      </c>
      <c r="AU1334" s="641" t="str">
        <f t="shared" si="550"/>
        <v>ok</v>
      </c>
      <c r="AV1334" s="641" t="str">
        <f t="shared" si="551"/>
        <v>ok</v>
      </c>
      <c r="AW1334" s="641" t="str">
        <f t="shared" si="552"/>
        <v>ok</v>
      </c>
      <c r="AX1334" s="641" t="str">
        <f t="shared" si="553"/>
        <v>ok</v>
      </c>
      <c r="AY1334" s="641" t="str">
        <f t="shared" si="554"/>
        <v>ok</v>
      </c>
      <c r="AZ1334" s="641" t="str">
        <f t="shared" si="555"/>
        <v>ok</v>
      </c>
      <c r="BA1334" s="641" t="str">
        <f t="shared" si="556"/>
        <v>ok</v>
      </c>
      <c r="BB1334" s="641" t="str">
        <f t="shared" si="557"/>
        <v>ok</v>
      </c>
      <c r="BC1334" s="641" t="str">
        <f t="shared" si="558"/>
        <v>ok</v>
      </c>
      <c r="BD1334" s="641"/>
    </row>
    <row r="1335" spans="1:56" s="559" customFormat="1" ht="12.75" hidden="1" customHeight="1">
      <c r="A1335" s="34"/>
      <c r="B1335" s="35">
        <f t="shared" si="542"/>
        <v>0</v>
      </c>
      <c r="C1335" s="34"/>
      <c r="D1335" s="250" t="s">
        <v>1726</v>
      </c>
      <c r="E1335" s="242"/>
      <c r="F1335" s="248"/>
      <c r="G1335" s="80"/>
      <c r="H1335" s="81"/>
      <c r="I1335" s="245"/>
      <c r="J1335" s="263"/>
      <c r="K1335" s="263"/>
      <c r="L1335" s="263"/>
      <c r="M1335" s="685"/>
      <c r="N1335" s="686"/>
      <c r="O1335" s="687"/>
      <c r="P1335" s="687"/>
      <c r="Q1335" s="687"/>
      <c r="R1335" s="687"/>
      <c r="S1335" s="688"/>
      <c r="T1335" s="268"/>
      <c r="U1335" s="539"/>
      <c r="V1335" s="299" t="str">
        <f t="shared" si="540"/>
        <v>24.42</v>
      </c>
      <c r="W1335" s="299">
        <f t="shared" si="541"/>
        <v>0</v>
      </c>
      <c r="X1335" s="268"/>
      <c r="Y1335" s="268"/>
      <c r="Z1335" s="268"/>
      <c r="AA1335" s="268"/>
      <c r="AB1335" s="533"/>
      <c r="AC1335" s="540"/>
      <c r="AD1335" s="540"/>
      <c r="AE1335" s="540"/>
      <c r="AN1335" s="641" t="str">
        <f t="shared" si="543"/>
        <v>revisar</v>
      </c>
      <c r="AO1335" s="641" t="str">
        <f t="shared" si="544"/>
        <v>ok</v>
      </c>
      <c r="AP1335" s="641" t="str">
        <f t="shared" si="545"/>
        <v>ok</v>
      </c>
      <c r="AQ1335" s="641" t="str">
        <f t="shared" si="546"/>
        <v>ok</v>
      </c>
      <c r="AR1335" s="641" t="str">
        <f t="shared" si="547"/>
        <v>ok</v>
      </c>
      <c r="AS1335" s="641" t="str">
        <f t="shared" si="548"/>
        <v>ok</v>
      </c>
      <c r="AT1335" s="641" t="str">
        <f t="shared" si="549"/>
        <v>ok</v>
      </c>
      <c r="AU1335" s="641" t="str">
        <f t="shared" si="550"/>
        <v>ok</v>
      </c>
      <c r="AV1335" s="641" t="str">
        <f t="shared" si="551"/>
        <v>ok</v>
      </c>
      <c r="AW1335" s="641" t="str">
        <f t="shared" si="552"/>
        <v>ok</v>
      </c>
      <c r="AX1335" s="641" t="str">
        <f t="shared" si="553"/>
        <v>ok</v>
      </c>
      <c r="AY1335" s="641" t="str">
        <f t="shared" si="554"/>
        <v>ok</v>
      </c>
      <c r="AZ1335" s="641" t="str">
        <f t="shared" si="555"/>
        <v>ok</v>
      </c>
      <c r="BA1335" s="641" t="str">
        <f t="shared" si="556"/>
        <v>ok</v>
      </c>
      <c r="BB1335" s="641" t="str">
        <f t="shared" si="557"/>
        <v>ok</v>
      </c>
      <c r="BC1335" s="641" t="str">
        <f t="shared" si="558"/>
        <v>ok</v>
      </c>
      <c r="BD1335" s="641"/>
    </row>
    <row r="1336" spans="1:56" s="559" customFormat="1" ht="12.75" hidden="1" customHeight="1">
      <c r="A1336" s="34"/>
      <c r="B1336" s="35">
        <f t="shared" si="542"/>
        <v>0</v>
      </c>
      <c r="C1336" s="34"/>
      <c r="D1336" s="253" t="s">
        <v>1727</v>
      </c>
      <c r="E1336" s="242"/>
      <c r="F1336" s="248"/>
      <c r="G1336" s="80"/>
      <c r="H1336" s="81"/>
      <c r="I1336" s="245"/>
      <c r="J1336" s="263"/>
      <c r="K1336" s="263"/>
      <c r="L1336" s="263"/>
      <c r="M1336" s="685"/>
      <c r="N1336" s="686"/>
      <c r="O1336" s="687"/>
      <c r="P1336" s="687"/>
      <c r="Q1336" s="687"/>
      <c r="R1336" s="687"/>
      <c r="S1336" s="688"/>
      <c r="T1336" s="268"/>
      <c r="U1336" s="539"/>
      <c r="V1336" s="299" t="str">
        <f t="shared" si="540"/>
        <v>24.43</v>
      </c>
      <c r="W1336" s="299">
        <f t="shared" si="541"/>
        <v>0</v>
      </c>
      <c r="X1336" s="268"/>
      <c r="Y1336" s="268"/>
      <c r="Z1336" s="268"/>
      <c r="AA1336" s="268"/>
      <c r="AB1336" s="533"/>
      <c r="AC1336" s="540"/>
      <c r="AD1336" s="540"/>
      <c r="AE1336" s="540"/>
      <c r="AN1336" s="641" t="str">
        <f t="shared" si="543"/>
        <v>revisar</v>
      </c>
      <c r="AO1336" s="641" t="str">
        <f t="shared" si="544"/>
        <v>ok</v>
      </c>
      <c r="AP1336" s="641" t="str">
        <f t="shared" si="545"/>
        <v>ok</v>
      </c>
      <c r="AQ1336" s="641" t="str">
        <f t="shared" si="546"/>
        <v>ok</v>
      </c>
      <c r="AR1336" s="641" t="str">
        <f t="shared" si="547"/>
        <v>ok</v>
      </c>
      <c r="AS1336" s="641" t="str">
        <f t="shared" si="548"/>
        <v>ok</v>
      </c>
      <c r="AT1336" s="641" t="str">
        <f t="shared" si="549"/>
        <v>ok</v>
      </c>
      <c r="AU1336" s="641" t="str">
        <f t="shared" si="550"/>
        <v>ok</v>
      </c>
      <c r="AV1336" s="641" t="str">
        <f t="shared" si="551"/>
        <v>ok</v>
      </c>
      <c r="AW1336" s="641" t="str">
        <f t="shared" si="552"/>
        <v>ok</v>
      </c>
      <c r="AX1336" s="641" t="str">
        <f t="shared" si="553"/>
        <v>ok</v>
      </c>
      <c r="AY1336" s="641" t="str">
        <f t="shared" si="554"/>
        <v>ok</v>
      </c>
      <c r="AZ1336" s="641" t="str">
        <f t="shared" si="555"/>
        <v>ok</v>
      </c>
      <c r="BA1336" s="641" t="str">
        <f t="shared" si="556"/>
        <v>ok</v>
      </c>
      <c r="BB1336" s="641" t="str">
        <f t="shared" si="557"/>
        <v>ok</v>
      </c>
      <c r="BC1336" s="641" t="str">
        <f t="shared" si="558"/>
        <v>ok</v>
      </c>
      <c r="BD1336" s="641"/>
    </row>
    <row r="1337" spans="1:56" s="559" customFormat="1" ht="12.75" hidden="1" customHeight="1">
      <c r="A1337" s="34"/>
      <c r="B1337" s="35">
        <f t="shared" si="542"/>
        <v>0</v>
      </c>
      <c r="C1337" s="34"/>
      <c r="D1337" s="250" t="s">
        <v>1728</v>
      </c>
      <c r="E1337" s="242"/>
      <c r="F1337" s="248"/>
      <c r="G1337" s="80"/>
      <c r="H1337" s="81"/>
      <c r="I1337" s="245"/>
      <c r="J1337" s="263"/>
      <c r="K1337" s="263"/>
      <c r="L1337" s="263"/>
      <c r="M1337" s="685"/>
      <c r="N1337" s="686"/>
      <c r="O1337" s="687"/>
      <c r="P1337" s="687"/>
      <c r="Q1337" s="687"/>
      <c r="R1337" s="687"/>
      <c r="S1337" s="688"/>
      <c r="T1337" s="268"/>
      <c r="U1337" s="539"/>
      <c r="V1337" s="299" t="str">
        <f t="shared" si="540"/>
        <v>24.44</v>
      </c>
      <c r="W1337" s="299">
        <f t="shared" si="541"/>
        <v>0</v>
      </c>
      <c r="X1337" s="268"/>
      <c r="Y1337" s="268"/>
      <c r="Z1337" s="268"/>
      <c r="AA1337" s="268"/>
      <c r="AB1337" s="533"/>
      <c r="AC1337" s="540"/>
      <c r="AD1337" s="540"/>
      <c r="AE1337" s="540"/>
      <c r="AN1337" s="641" t="str">
        <f t="shared" si="543"/>
        <v>revisar</v>
      </c>
      <c r="AO1337" s="641" t="str">
        <f t="shared" si="544"/>
        <v>ok</v>
      </c>
      <c r="AP1337" s="641" t="str">
        <f t="shared" si="545"/>
        <v>ok</v>
      </c>
      <c r="AQ1337" s="641" t="str">
        <f t="shared" si="546"/>
        <v>ok</v>
      </c>
      <c r="AR1337" s="641" t="str">
        <f t="shared" si="547"/>
        <v>ok</v>
      </c>
      <c r="AS1337" s="641" t="str">
        <f t="shared" si="548"/>
        <v>ok</v>
      </c>
      <c r="AT1337" s="641" t="str">
        <f t="shared" si="549"/>
        <v>ok</v>
      </c>
      <c r="AU1337" s="641" t="str">
        <f t="shared" si="550"/>
        <v>ok</v>
      </c>
      <c r="AV1337" s="641" t="str">
        <f t="shared" si="551"/>
        <v>ok</v>
      </c>
      <c r="AW1337" s="641" t="str">
        <f t="shared" si="552"/>
        <v>ok</v>
      </c>
      <c r="AX1337" s="641" t="str">
        <f t="shared" si="553"/>
        <v>ok</v>
      </c>
      <c r="AY1337" s="641" t="str">
        <f t="shared" si="554"/>
        <v>ok</v>
      </c>
      <c r="AZ1337" s="641" t="str">
        <f t="shared" si="555"/>
        <v>ok</v>
      </c>
      <c r="BA1337" s="641" t="str">
        <f t="shared" si="556"/>
        <v>ok</v>
      </c>
      <c r="BB1337" s="641" t="str">
        <f t="shared" si="557"/>
        <v>ok</v>
      </c>
      <c r="BC1337" s="641" t="str">
        <f t="shared" si="558"/>
        <v>ok</v>
      </c>
      <c r="BD1337" s="641"/>
    </row>
    <row r="1338" spans="1:56" s="559" customFormat="1" ht="12.75" hidden="1" customHeight="1">
      <c r="A1338" s="34"/>
      <c r="B1338" s="35">
        <f t="shared" si="542"/>
        <v>0</v>
      </c>
      <c r="C1338" s="34"/>
      <c r="D1338" s="253" t="s">
        <v>1729</v>
      </c>
      <c r="E1338" s="242"/>
      <c r="F1338" s="248"/>
      <c r="G1338" s="80"/>
      <c r="H1338" s="81"/>
      <c r="I1338" s="245"/>
      <c r="J1338" s="263"/>
      <c r="K1338" s="263"/>
      <c r="L1338" s="263"/>
      <c r="M1338" s="685"/>
      <c r="N1338" s="686"/>
      <c r="O1338" s="687"/>
      <c r="P1338" s="687"/>
      <c r="Q1338" s="687"/>
      <c r="R1338" s="687"/>
      <c r="S1338" s="688"/>
      <c r="T1338" s="268"/>
      <c r="U1338" s="539"/>
      <c r="V1338" s="299" t="str">
        <f t="shared" si="540"/>
        <v>24.45</v>
      </c>
      <c r="W1338" s="299">
        <f t="shared" si="541"/>
        <v>0</v>
      </c>
      <c r="X1338" s="268"/>
      <c r="Y1338" s="268"/>
      <c r="Z1338" s="268"/>
      <c r="AA1338" s="268"/>
      <c r="AB1338" s="533"/>
      <c r="AC1338" s="540"/>
      <c r="AD1338" s="540"/>
      <c r="AE1338" s="540"/>
      <c r="AN1338" s="641" t="str">
        <f t="shared" si="543"/>
        <v>revisar</v>
      </c>
      <c r="AO1338" s="641" t="str">
        <f t="shared" si="544"/>
        <v>ok</v>
      </c>
      <c r="AP1338" s="641" t="str">
        <f t="shared" si="545"/>
        <v>ok</v>
      </c>
      <c r="AQ1338" s="641" t="str">
        <f t="shared" si="546"/>
        <v>ok</v>
      </c>
      <c r="AR1338" s="641" t="str">
        <f t="shared" si="547"/>
        <v>ok</v>
      </c>
      <c r="AS1338" s="641" t="str">
        <f t="shared" si="548"/>
        <v>ok</v>
      </c>
      <c r="AT1338" s="641" t="str">
        <f t="shared" si="549"/>
        <v>ok</v>
      </c>
      <c r="AU1338" s="641" t="str">
        <f t="shared" si="550"/>
        <v>ok</v>
      </c>
      <c r="AV1338" s="641" t="str">
        <f t="shared" si="551"/>
        <v>ok</v>
      </c>
      <c r="AW1338" s="641" t="str">
        <f t="shared" si="552"/>
        <v>ok</v>
      </c>
      <c r="AX1338" s="641" t="str">
        <f t="shared" si="553"/>
        <v>ok</v>
      </c>
      <c r="AY1338" s="641" t="str">
        <f t="shared" si="554"/>
        <v>ok</v>
      </c>
      <c r="AZ1338" s="641" t="str">
        <f t="shared" si="555"/>
        <v>ok</v>
      </c>
      <c r="BA1338" s="641" t="str">
        <f t="shared" si="556"/>
        <v>ok</v>
      </c>
      <c r="BB1338" s="641" t="str">
        <f t="shared" si="557"/>
        <v>ok</v>
      </c>
      <c r="BC1338" s="641" t="str">
        <f t="shared" si="558"/>
        <v>ok</v>
      </c>
      <c r="BD1338" s="641"/>
    </row>
    <row r="1339" spans="1:56" s="559" customFormat="1" ht="12.75" hidden="1" customHeight="1">
      <c r="A1339" s="34"/>
      <c r="B1339" s="35">
        <f t="shared" si="542"/>
        <v>0</v>
      </c>
      <c r="C1339" s="34"/>
      <c r="D1339" s="250" t="s">
        <v>1730</v>
      </c>
      <c r="E1339" s="242"/>
      <c r="F1339" s="248"/>
      <c r="G1339" s="80"/>
      <c r="H1339" s="81"/>
      <c r="I1339" s="245"/>
      <c r="J1339" s="263"/>
      <c r="K1339" s="263"/>
      <c r="L1339" s="263"/>
      <c r="M1339" s="685"/>
      <c r="N1339" s="686"/>
      <c r="O1339" s="687"/>
      <c r="P1339" s="687"/>
      <c r="Q1339" s="687"/>
      <c r="R1339" s="687"/>
      <c r="S1339" s="688"/>
      <c r="T1339" s="268"/>
      <c r="U1339" s="539"/>
      <c r="V1339" s="299" t="str">
        <f t="shared" si="540"/>
        <v>24.46</v>
      </c>
      <c r="W1339" s="299">
        <f t="shared" si="541"/>
        <v>0</v>
      </c>
      <c r="X1339" s="268"/>
      <c r="Y1339" s="268"/>
      <c r="Z1339" s="268"/>
      <c r="AA1339" s="268"/>
      <c r="AB1339" s="533"/>
      <c r="AC1339" s="540"/>
      <c r="AD1339" s="540"/>
      <c r="AE1339" s="540"/>
      <c r="AN1339" s="641" t="str">
        <f t="shared" si="543"/>
        <v>revisar</v>
      </c>
      <c r="AO1339" s="641" t="str">
        <f t="shared" si="544"/>
        <v>ok</v>
      </c>
      <c r="AP1339" s="641" t="str">
        <f t="shared" si="545"/>
        <v>ok</v>
      </c>
      <c r="AQ1339" s="641" t="str">
        <f t="shared" si="546"/>
        <v>ok</v>
      </c>
      <c r="AR1339" s="641" t="str">
        <f t="shared" si="547"/>
        <v>ok</v>
      </c>
      <c r="AS1339" s="641" t="str">
        <f t="shared" si="548"/>
        <v>ok</v>
      </c>
      <c r="AT1339" s="641" t="str">
        <f t="shared" si="549"/>
        <v>ok</v>
      </c>
      <c r="AU1339" s="641" t="str">
        <f t="shared" si="550"/>
        <v>ok</v>
      </c>
      <c r="AV1339" s="641" t="str">
        <f t="shared" si="551"/>
        <v>ok</v>
      </c>
      <c r="AW1339" s="641" t="str">
        <f t="shared" si="552"/>
        <v>ok</v>
      </c>
      <c r="AX1339" s="641" t="str">
        <f t="shared" si="553"/>
        <v>ok</v>
      </c>
      <c r="AY1339" s="641" t="str">
        <f t="shared" si="554"/>
        <v>ok</v>
      </c>
      <c r="AZ1339" s="641" t="str">
        <f t="shared" si="555"/>
        <v>ok</v>
      </c>
      <c r="BA1339" s="641" t="str">
        <f t="shared" si="556"/>
        <v>ok</v>
      </c>
      <c r="BB1339" s="641" t="str">
        <f t="shared" si="557"/>
        <v>ok</v>
      </c>
      <c r="BC1339" s="641" t="str">
        <f t="shared" si="558"/>
        <v>ok</v>
      </c>
      <c r="BD1339" s="641"/>
    </row>
    <row r="1340" spans="1:56" s="559" customFormat="1" ht="12.75" hidden="1" customHeight="1">
      <c r="A1340" s="34"/>
      <c r="B1340" s="35">
        <f t="shared" si="542"/>
        <v>0</v>
      </c>
      <c r="C1340" s="34"/>
      <c r="D1340" s="253" t="s">
        <v>1731</v>
      </c>
      <c r="E1340" s="242"/>
      <c r="F1340" s="248"/>
      <c r="G1340" s="80"/>
      <c r="H1340" s="81"/>
      <c r="I1340" s="245"/>
      <c r="J1340" s="263"/>
      <c r="K1340" s="263"/>
      <c r="L1340" s="263"/>
      <c r="M1340" s="685"/>
      <c r="N1340" s="686"/>
      <c r="O1340" s="687"/>
      <c r="P1340" s="687"/>
      <c r="Q1340" s="687"/>
      <c r="R1340" s="687"/>
      <c r="S1340" s="688"/>
      <c r="T1340" s="268"/>
      <c r="U1340" s="539"/>
      <c r="V1340" s="299" t="str">
        <f t="shared" si="540"/>
        <v>24.47</v>
      </c>
      <c r="W1340" s="299">
        <f t="shared" si="541"/>
        <v>0</v>
      </c>
      <c r="X1340" s="268"/>
      <c r="Y1340" s="268"/>
      <c r="Z1340" s="268"/>
      <c r="AA1340" s="268"/>
      <c r="AB1340" s="533"/>
      <c r="AC1340" s="540"/>
      <c r="AD1340" s="540"/>
      <c r="AE1340" s="540"/>
      <c r="AN1340" s="641" t="str">
        <f t="shared" si="543"/>
        <v>revisar</v>
      </c>
      <c r="AO1340" s="641" t="str">
        <f t="shared" si="544"/>
        <v>ok</v>
      </c>
      <c r="AP1340" s="641" t="str">
        <f t="shared" si="545"/>
        <v>ok</v>
      </c>
      <c r="AQ1340" s="641" t="str">
        <f t="shared" si="546"/>
        <v>ok</v>
      </c>
      <c r="AR1340" s="641" t="str">
        <f t="shared" si="547"/>
        <v>ok</v>
      </c>
      <c r="AS1340" s="641" t="str">
        <f t="shared" si="548"/>
        <v>ok</v>
      </c>
      <c r="AT1340" s="641" t="str">
        <f t="shared" si="549"/>
        <v>ok</v>
      </c>
      <c r="AU1340" s="641" t="str">
        <f t="shared" si="550"/>
        <v>ok</v>
      </c>
      <c r="AV1340" s="641" t="str">
        <f t="shared" si="551"/>
        <v>ok</v>
      </c>
      <c r="AW1340" s="641" t="str">
        <f t="shared" si="552"/>
        <v>ok</v>
      </c>
      <c r="AX1340" s="641" t="str">
        <f t="shared" si="553"/>
        <v>ok</v>
      </c>
      <c r="AY1340" s="641" t="str">
        <f t="shared" si="554"/>
        <v>ok</v>
      </c>
      <c r="AZ1340" s="641" t="str">
        <f t="shared" si="555"/>
        <v>ok</v>
      </c>
      <c r="BA1340" s="641" t="str">
        <f t="shared" si="556"/>
        <v>ok</v>
      </c>
      <c r="BB1340" s="641" t="str">
        <f t="shared" si="557"/>
        <v>ok</v>
      </c>
      <c r="BC1340" s="641" t="str">
        <f t="shared" si="558"/>
        <v>ok</v>
      </c>
      <c r="BD1340" s="641"/>
    </row>
    <row r="1341" spans="1:56" s="559" customFormat="1" ht="12.75" hidden="1" customHeight="1">
      <c r="A1341" s="34"/>
      <c r="B1341" s="35">
        <f t="shared" si="542"/>
        <v>0</v>
      </c>
      <c r="C1341" s="34"/>
      <c r="D1341" s="250" t="s">
        <v>1732</v>
      </c>
      <c r="E1341" s="242"/>
      <c r="F1341" s="248"/>
      <c r="G1341" s="80"/>
      <c r="H1341" s="81"/>
      <c r="I1341" s="245"/>
      <c r="J1341" s="263"/>
      <c r="K1341" s="263"/>
      <c r="L1341" s="263"/>
      <c r="M1341" s="685"/>
      <c r="N1341" s="686"/>
      <c r="O1341" s="687"/>
      <c r="P1341" s="687"/>
      <c r="Q1341" s="687"/>
      <c r="R1341" s="687"/>
      <c r="S1341" s="688"/>
      <c r="T1341" s="268"/>
      <c r="U1341" s="539"/>
      <c r="V1341" s="299" t="str">
        <f t="shared" si="540"/>
        <v>24.48</v>
      </c>
      <c r="W1341" s="299">
        <f t="shared" si="541"/>
        <v>0</v>
      </c>
      <c r="X1341" s="268"/>
      <c r="Y1341" s="268"/>
      <c r="Z1341" s="268"/>
      <c r="AA1341" s="268"/>
      <c r="AB1341" s="533"/>
      <c r="AC1341" s="540"/>
      <c r="AD1341" s="540"/>
      <c r="AE1341" s="540"/>
      <c r="AN1341" s="641" t="str">
        <f t="shared" si="543"/>
        <v>revisar</v>
      </c>
      <c r="AO1341" s="641" t="str">
        <f t="shared" si="544"/>
        <v>ok</v>
      </c>
      <c r="AP1341" s="641" t="str">
        <f t="shared" si="545"/>
        <v>ok</v>
      </c>
      <c r="AQ1341" s="641" t="str">
        <f t="shared" si="546"/>
        <v>ok</v>
      </c>
      <c r="AR1341" s="641" t="str">
        <f t="shared" si="547"/>
        <v>ok</v>
      </c>
      <c r="AS1341" s="641" t="str">
        <f t="shared" si="548"/>
        <v>ok</v>
      </c>
      <c r="AT1341" s="641" t="str">
        <f t="shared" si="549"/>
        <v>ok</v>
      </c>
      <c r="AU1341" s="641" t="str">
        <f t="shared" si="550"/>
        <v>ok</v>
      </c>
      <c r="AV1341" s="641" t="str">
        <f t="shared" si="551"/>
        <v>ok</v>
      </c>
      <c r="AW1341" s="641" t="str">
        <f t="shared" si="552"/>
        <v>ok</v>
      </c>
      <c r="AX1341" s="641" t="str">
        <f t="shared" si="553"/>
        <v>ok</v>
      </c>
      <c r="AY1341" s="641" t="str">
        <f t="shared" si="554"/>
        <v>ok</v>
      </c>
      <c r="AZ1341" s="641" t="str">
        <f t="shared" si="555"/>
        <v>ok</v>
      </c>
      <c r="BA1341" s="641" t="str">
        <f t="shared" si="556"/>
        <v>ok</v>
      </c>
      <c r="BB1341" s="641" t="str">
        <f t="shared" si="557"/>
        <v>ok</v>
      </c>
      <c r="BC1341" s="641" t="str">
        <f t="shared" si="558"/>
        <v>ok</v>
      </c>
      <c r="BD1341" s="641"/>
    </row>
    <row r="1342" spans="1:56" s="559" customFormat="1" ht="12.75" hidden="1" customHeight="1">
      <c r="A1342" s="34"/>
      <c r="B1342" s="35">
        <f t="shared" si="542"/>
        <v>0</v>
      </c>
      <c r="C1342" s="34"/>
      <c r="D1342" s="253" t="s">
        <v>1733</v>
      </c>
      <c r="E1342" s="242"/>
      <c r="F1342" s="248"/>
      <c r="G1342" s="80"/>
      <c r="H1342" s="81"/>
      <c r="I1342" s="245"/>
      <c r="J1342" s="263"/>
      <c r="K1342" s="263"/>
      <c r="L1342" s="263"/>
      <c r="M1342" s="685"/>
      <c r="N1342" s="686"/>
      <c r="O1342" s="687"/>
      <c r="P1342" s="687"/>
      <c r="Q1342" s="687"/>
      <c r="R1342" s="687"/>
      <c r="S1342" s="688"/>
      <c r="T1342" s="268"/>
      <c r="U1342" s="539"/>
      <c r="V1342" s="299" t="str">
        <f t="shared" si="540"/>
        <v>24.49</v>
      </c>
      <c r="W1342" s="299">
        <f t="shared" si="541"/>
        <v>0</v>
      </c>
      <c r="X1342" s="268"/>
      <c r="Y1342" s="268"/>
      <c r="Z1342" s="268"/>
      <c r="AA1342" s="268"/>
      <c r="AB1342" s="533"/>
      <c r="AC1342" s="540"/>
      <c r="AD1342" s="540"/>
      <c r="AE1342" s="540"/>
      <c r="AN1342" s="641" t="str">
        <f t="shared" si="543"/>
        <v>revisar</v>
      </c>
      <c r="AO1342" s="641" t="str">
        <f t="shared" si="544"/>
        <v>ok</v>
      </c>
      <c r="AP1342" s="641" t="str">
        <f t="shared" si="545"/>
        <v>ok</v>
      </c>
      <c r="AQ1342" s="641" t="str">
        <f t="shared" si="546"/>
        <v>ok</v>
      </c>
      <c r="AR1342" s="641" t="str">
        <f t="shared" si="547"/>
        <v>ok</v>
      </c>
      <c r="AS1342" s="641" t="str">
        <f t="shared" si="548"/>
        <v>ok</v>
      </c>
      <c r="AT1342" s="641" t="str">
        <f t="shared" si="549"/>
        <v>ok</v>
      </c>
      <c r="AU1342" s="641" t="str">
        <f t="shared" si="550"/>
        <v>ok</v>
      </c>
      <c r="AV1342" s="641" t="str">
        <f t="shared" si="551"/>
        <v>ok</v>
      </c>
      <c r="AW1342" s="641" t="str">
        <f t="shared" si="552"/>
        <v>ok</v>
      </c>
      <c r="AX1342" s="641" t="str">
        <f t="shared" si="553"/>
        <v>ok</v>
      </c>
      <c r="AY1342" s="641" t="str">
        <f t="shared" si="554"/>
        <v>ok</v>
      </c>
      <c r="AZ1342" s="641" t="str">
        <f t="shared" si="555"/>
        <v>ok</v>
      </c>
      <c r="BA1342" s="641" t="str">
        <f t="shared" si="556"/>
        <v>ok</v>
      </c>
      <c r="BB1342" s="641" t="str">
        <f t="shared" si="557"/>
        <v>ok</v>
      </c>
      <c r="BC1342" s="641" t="str">
        <f t="shared" si="558"/>
        <v>ok</v>
      </c>
      <c r="BD1342" s="641"/>
    </row>
    <row r="1343" spans="1:56" s="559" customFormat="1" ht="12.75" hidden="1" customHeight="1">
      <c r="A1343" s="34"/>
      <c r="B1343" s="35">
        <f t="shared" si="542"/>
        <v>0</v>
      </c>
      <c r="C1343" s="34"/>
      <c r="D1343" s="250" t="s">
        <v>1734</v>
      </c>
      <c r="E1343" s="242"/>
      <c r="F1343" s="248"/>
      <c r="G1343" s="80"/>
      <c r="H1343" s="81"/>
      <c r="I1343" s="245"/>
      <c r="J1343" s="263"/>
      <c r="K1343" s="263"/>
      <c r="L1343" s="263"/>
      <c r="M1343" s="685"/>
      <c r="N1343" s="686"/>
      <c r="O1343" s="687"/>
      <c r="P1343" s="687"/>
      <c r="Q1343" s="687"/>
      <c r="R1343" s="687"/>
      <c r="S1343" s="688"/>
      <c r="T1343" s="268"/>
      <c r="U1343" s="539"/>
      <c r="V1343" s="299" t="str">
        <f t="shared" si="540"/>
        <v>24.50</v>
      </c>
      <c r="W1343" s="299">
        <f t="shared" si="541"/>
        <v>0</v>
      </c>
      <c r="X1343" s="268"/>
      <c r="Y1343" s="268"/>
      <c r="Z1343" s="268"/>
      <c r="AA1343" s="268"/>
      <c r="AB1343" s="533"/>
      <c r="AC1343" s="540"/>
      <c r="AD1343" s="540"/>
      <c r="AE1343" s="540"/>
      <c r="AN1343" s="641" t="str">
        <f t="shared" si="543"/>
        <v>revisar</v>
      </c>
      <c r="AO1343" s="641" t="str">
        <f t="shared" si="544"/>
        <v>ok</v>
      </c>
      <c r="AP1343" s="641" t="str">
        <f t="shared" si="545"/>
        <v>ok</v>
      </c>
      <c r="AQ1343" s="641" t="str">
        <f t="shared" si="546"/>
        <v>ok</v>
      </c>
      <c r="AR1343" s="641" t="str">
        <f t="shared" si="547"/>
        <v>ok</v>
      </c>
      <c r="AS1343" s="641" t="str">
        <f t="shared" si="548"/>
        <v>ok</v>
      </c>
      <c r="AT1343" s="641" t="str">
        <f t="shared" si="549"/>
        <v>ok</v>
      </c>
      <c r="AU1343" s="641" t="str">
        <f t="shared" si="550"/>
        <v>ok</v>
      </c>
      <c r="AV1343" s="641" t="str">
        <f t="shared" si="551"/>
        <v>ok</v>
      </c>
      <c r="AW1343" s="641" t="str">
        <f t="shared" si="552"/>
        <v>ok</v>
      </c>
      <c r="AX1343" s="641" t="str">
        <f t="shared" si="553"/>
        <v>ok</v>
      </c>
      <c r="AY1343" s="641" t="str">
        <f t="shared" si="554"/>
        <v>ok</v>
      </c>
      <c r="AZ1343" s="641" t="str">
        <f t="shared" si="555"/>
        <v>ok</v>
      </c>
      <c r="BA1343" s="641" t="str">
        <f t="shared" si="556"/>
        <v>ok</v>
      </c>
      <c r="BB1343" s="641" t="str">
        <f t="shared" si="557"/>
        <v>ok</v>
      </c>
      <c r="BC1343" s="641" t="str">
        <f t="shared" si="558"/>
        <v>ok</v>
      </c>
      <c r="BD1343" s="641"/>
    </row>
    <row r="1344" spans="1:56" s="559" customFormat="1" ht="12.75" hidden="1" customHeight="1">
      <c r="A1344" s="34"/>
      <c r="B1344" s="35"/>
      <c r="C1344" s="34"/>
      <c r="D1344" s="255"/>
      <c r="E1344" s="25"/>
      <c r="F1344" s="25"/>
      <c r="G1344" s="37"/>
      <c r="H1344" s="25"/>
      <c r="I1344" s="38"/>
      <c r="J1344" s="269"/>
      <c r="K1344" s="269"/>
      <c r="L1344" s="269"/>
      <c r="M1344" s="689"/>
      <c r="N1344" s="696"/>
      <c r="O1344" s="690"/>
      <c r="P1344" s="690"/>
      <c r="Q1344" s="690"/>
      <c r="R1344" s="690"/>
      <c r="S1344" s="691"/>
      <c r="T1344" s="268"/>
      <c r="U1344" s="539"/>
      <c r="V1344" s="299">
        <f t="shared" si="540"/>
        <v>0</v>
      </c>
      <c r="W1344" s="299">
        <f t="shared" si="541"/>
        <v>0</v>
      </c>
      <c r="X1344" s="268"/>
      <c r="Y1344" s="268"/>
      <c r="Z1344" s="268"/>
      <c r="AA1344" s="268"/>
      <c r="AB1344" s="533"/>
      <c r="AC1344" s="540"/>
      <c r="AD1344" s="540"/>
      <c r="AE1344" s="540"/>
      <c r="AN1344" s="641" t="str">
        <f t="shared" si="543"/>
        <v>ok</v>
      </c>
      <c r="AO1344" s="641" t="str">
        <f t="shared" si="544"/>
        <v>ok</v>
      </c>
      <c r="AP1344" s="641" t="str">
        <f t="shared" si="545"/>
        <v>ok</v>
      </c>
      <c r="AQ1344" s="641" t="str">
        <f t="shared" si="546"/>
        <v>ok</v>
      </c>
      <c r="AR1344" s="641" t="str">
        <f t="shared" si="547"/>
        <v>ok</v>
      </c>
      <c r="AS1344" s="641" t="str">
        <f t="shared" si="548"/>
        <v>ok</v>
      </c>
      <c r="AT1344" s="641" t="str">
        <f t="shared" si="549"/>
        <v>ok</v>
      </c>
      <c r="AU1344" s="641" t="str">
        <f t="shared" si="550"/>
        <v>ok</v>
      </c>
      <c r="AV1344" s="641" t="str">
        <f t="shared" si="551"/>
        <v>ok</v>
      </c>
      <c r="AW1344" s="641" t="str">
        <f t="shared" si="552"/>
        <v>ok</v>
      </c>
      <c r="AX1344" s="641" t="str">
        <f t="shared" si="553"/>
        <v>ok</v>
      </c>
      <c r="AY1344" s="641" t="str">
        <f t="shared" si="554"/>
        <v>ok</v>
      </c>
      <c r="AZ1344" s="641" t="str">
        <f t="shared" si="555"/>
        <v>ok</v>
      </c>
      <c r="BA1344" s="641" t="str">
        <f t="shared" si="556"/>
        <v>ok</v>
      </c>
      <c r="BB1344" s="641" t="str">
        <f t="shared" si="557"/>
        <v>ok</v>
      </c>
      <c r="BC1344" s="641" t="str">
        <f t="shared" si="558"/>
        <v>ok</v>
      </c>
      <c r="BD1344" s="641"/>
    </row>
    <row r="1345" spans="1:56" s="559" customFormat="1" ht="12.75" hidden="1" customHeight="1">
      <c r="A1345" s="13"/>
      <c r="B1345" s="14"/>
      <c r="C1345" s="13"/>
      <c r="D1345" s="251"/>
      <c r="E1345" s="29"/>
      <c r="F1345" s="29"/>
      <c r="G1345" s="29"/>
      <c r="H1345" s="29"/>
      <c r="I1345" s="29"/>
      <c r="J1345" s="267"/>
      <c r="K1345" s="267"/>
      <c r="L1345" s="267"/>
      <c r="M1345" s="677"/>
      <c r="N1345" s="663"/>
      <c r="O1345" s="692" t="str">
        <f>CONCATENATE("Subtotal ",G1293)</f>
        <v>Subtotal (digite a descrição do item aqui)</v>
      </c>
      <c r="P1345" s="693">
        <f>SUM(P1294:P1344)</f>
        <v>0</v>
      </c>
      <c r="Q1345" s="693">
        <f>SUM(Q1294:Q1344)</f>
        <v>0</v>
      </c>
      <c r="R1345" s="693">
        <f t="shared" ref="R1345:S1345" si="559">SUM(R1294:R1344)</f>
        <v>0</v>
      </c>
      <c r="S1345" s="694">
        <f t="shared" si="559"/>
        <v>0</v>
      </c>
      <c r="T1345" s="536"/>
      <c r="U1345" s="299">
        <v>1</v>
      </c>
      <c r="V1345" s="299"/>
      <c r="W1345" s="299"/>
      <c r="X1345" s="268"/>
      <c r="Y1345" s="268"/>
      <c r="Z1345" s="268"/>
      <c r="AA1345" s="268"/>
      <c r="AB1345" s="533"/>
      <c r="AC1345" s="540"/>
      <c r="AD1345" s="540"/>
      <c r="AE1345" s="540"/>
      <c r="AN1345" s="641" t="str">
        <f t="shared" si="543"/>
        <v>ok</v>
      </c>
      <c r="AO1345" s="641" t="str">
        <f t="shared" si="544"/>
        <v>ok</v>
      </c>
      <c r="AP1345" s="641" t="str">
        <f t="shared" si="545"/>
        <v>ok</v>
      </c>
      <c r="AQ1345" s="641" t="str">
        <f t="shared" si="546"/>
        <v>ok</v>
      </c>
      <c r="AR1345" s="641" t="str">
        <f t="shared" si="547"/>
        <v>ok</v>
      </c>
      <c r="AS1345" s="641" t="str">
        <f t="shared" si="548"/>
        <v>ok</v>
      </c>
      <c r="AT1345" s="641" t="str">
        <f t="shared" si="549"/>
        <v>ok</v>
      </c>
      <c r="AU1345" s="641" t="str">
        <f t="shared" si="550"/>
        <v>ok</v>
      </c>
      <c r="AV1345" s="641" t="str">
        <f t="shared" si="551"/>
        <v>ok</v>
      </c>
      <c r="AW1345" s="641" t="str">
        <f t="shared" si="552"/>
        <v>ok</v>
      </c>
      <c r="AX1345" s="641" t="str">
        <f t="shared" si="553"/>
        <v>ok</v>
      </c>
      <c r="AY1345" s="641" t="str">
        <f t="shared" si="554"/>
        <v>revisar</v>
      </c>
      <c r="AZ1345" s="641" t="str">
        <f t="shared" si="555"/>
        <v>ok</v>
      </c>
      <c r="BA1345" s="641" t="str">
        <f t="shared" si="556"/>
        <v>ok</v>
      </c>
      <c r="BB1345" s="641" t="str">
        <f t="shared" si="557"/>
        <v>ok</v>
      </c>
      <c r="BC1345" s="641" t="str">
        <f t="shared" si="558"/>
        <v>ok</v>
      </c>
      <c r="BD1345" s="641"/>
    </row>
    <row r="1346" spans="1:56" s="559" customFormat="1" ht="6" hidden="1" customHeight="1">
      <c r="A1346" s="10"/>
      <c r="B1346" s="21"/>
      <c r="C1346" s="10"/>
      <c r="D1346" s="252"/>
      <c r="E1346" s="32"/>
      <c r="F1346" s="33"/>
      <c r="G1346" s="33"/>
      <c r="H1346" s="32"/>
      <c r="I1346" s="32"/>
      <c r="J1346" s="268"/>
      <c r="K1346" s="268"/>
      <c r="L1346" s="268"/>
      <c r="M1346" s="539"/>
      <c r="N1346" s="299"/>
      <c r="O1346" s="539"/>
      <c r="P1346" s="539"/>
      <c r="Q1346" s="539"/>
      <c r="R1346" s="539"/>
      <c r="S1346" s="695"/>
      <c r="T1346" s="319"/>
      <c r="U1346" s="299"/>
      <c r="V1346" s="299">
        <f t="shared" ref="V1346:V1398" si="560">D1346</f>
        <v>0</v>
      </c>
      <c r="W1346" s="299">
        <f t="shared" ref="W1346:W1398" si="561">IF(L1346=0,S1346-Q1346-(TRUNC(TRUNC(J1346*(1+N1346),2)*I1346,2)))</f>
        <v>0</v>
      </c>
      <c r="X1346" s="268"/>
      <c r="Y1346" s="268"/>
      <c r="Z1346" s="268"/>
      <c r="AA1346" s="268"/>
      <c r="AB1346" s="533"/>
      <c r="AC1346" s="540"/>
      <c r="AD1346" s="540"/>
      <c r="AE1346" s="540"/>
      <c r="AN1346" s="641" t="str">
        <f t="shared" si="543"/>
        <v>ok</v>
      </c>
      <c r="AO1346" s="641" t="str">
        <f t="shared" si="544"/>
        <v>ok</v>
      </c>
      <c r="AP1346" s="641" t="str">
        <f t="shared" si="545"/>
        <v>ok</v>
      </c>
      <c r="AQ1346" s="641" t="str">
        <f t="shared" si="546"/>
        <v>ok</v>
      </c>
      <c r="AR1346" s="641" t="str">
        <f t="shared" si="547"/>
        <v>ok</v>
      </c>
      <c r="AS1346" s="641" t="str">
        <f t="shared" si="548"/>
        <v>ok</v>
      </c>
      <c r="AT1346" s="641" t="str">
        <f t="shared" si="549"/>
        <v>ok</v>
      </c>
      <c r="AU1346" s="641" t="str">
        <f t="shared" si="550"/>
        <v>ok</v>
      </c>
      <c r="AV1346" s="641" t="str">
        <f t="shared" si="551"/>
        <v>ok</v>
      </c>
      <c r="AW1346" s="641" t="str">
        <f t="shared" si="552"/>
        <v>ok</v>
      </c>
      <c r="AX1346" s="641" t="str">
        <f t="shared" si="553"/>
        <v>ok</v>
      </c>
      <c r="AY1346" s="641" t="str">
        <f t="shared" si="554"/>
        <v>ok</v>
      </c>
      <c r="AZ1346" s="641" t="str">
        <f t="shared" si="555"/>
        <v>ok</v>
      </c>
      <c r="BA1346" s="641" t="str">
        <f t="shared" si="556"/>
        <v>ok</v>
      </c>
      <c r="BB1346" s="641" t="str">
        <f t="shared" si="557"/>
        <v>ok</v>
      </c>
      <c r="BC1346" s="641" t="str">
        <f t="shared" si="558"/>
        <v>ok</v>
      </c>
      <c r="BD1346" s="641"/>
    </row>
    <row r="1347" spans="1:56" s="559" customFormat="1" ht="12.75" hidden="1" customHeight="1">
      <c r="A1347" s="13"/>
      <c r="B1347" s="14"/>
      <c r="C1347" s="13"/>
      <c r="D1347" s="249">
        <v>25</v>
      </c>
      <c r="E1347" s="22"/>
      <c r="F1347" s="22"/>
      <c r="G1347" s="246" t="s">
        <v>172</v>
      </c>
      <c r="H1347" s="23"/>
      <c r="I1347" s="23"/>
      <c r="J1347" s="246"/>
      <c r="K1347" s="246"/>
      <c r="L1347" s="246"/>
      <c r="M1347" s="662"/>
      <c r="N1347" s="663"/>
      <c r="O1347" s="662"/>
      <c r="P1347" s="662"/>
      <c r="Q1347" s="662"/>
      <c r="R1347" s="662"/>
      <c r="S1347" s="664">
        <f>S1399</f>
        <v>0</v>
      </c>
      <c r="T1347" s="319"/>
      <c r="U1347" s="299"/>
      <c r="V1347" s="299">
        <f t="shared" si="560"/>
        <v>25</v>
      </c>
      <c r="W1347" s="299">
        <f t="shared" si="561"/>
        <v>0</v>
      </c>
      <c r="X1347" s="268"/>
      <c r="Y1347" s="268"/>
      <c r="Z1347" s="268"/>
      <c r="AA1347" s="268"/>
      <c r="AB1347" s="533"/>
      <c r="AC1347" s="540"/>
      <c r="AD1347" s="540"/>
      <c r="AE1347" s="540"/>
      <c r="AN1347" s="641" t="str">
        <f t="shared" si="543"/>
        <v>revisar</v>
      </c>
      <c r="AO1347" s="641" t="str">
        <f t="shared" si="544"/>
        <v>ok</v>
      </c>
      <c r="AP1347" s="641" t="str">
        <f t="shared" si="545"/>
        <v>ok</v>
      </c>
      <c r="AQ1347" s="641" t="str">
        <f t="shared" si="546"/>
        <v>revisar</v>
      </c>
      <c r="AR1347" s="641" t="str">
        <f t="shared" si="547"/>
        <v>ok</v>
      </c>
      <c r="AS1347" s="641" t="str">
        <f t="shared" si="548"/>
        <v>ok</v>
      </c>
      <c r="AT1347" s="641" t="str">
        <f t="shared" si="549"/>
        <v>ok</v>
      </c>
      <c r="AU1347" s="641" t="str">
        <f t="shared" si="550"/>
        <v>ok</v>
      </c>
      <c r="AV1347" s="641" t="str">
        <f t="shared" si="551"/>
        <v>ok</v>
      </c>
      <c r="AW1347" s="641" t="str">
        <f t="shared" si="552"/>
        <v>ok</v>
      </c>
      <c r="AX1347" s="641" t="str">
        <f t="shared" si="553"/>
        <v>ok</v>
      </c>
      <c r="AY1347" s="641" t="str">
        <f t="shared" si="554"/>
        <v>ok</v>
      </c>
      <c r="AZ1347" s="641" t="str">
        <f t="shared" si="555"/>
        <v>ok</v>
      </c>
      <c r="BA1347" s="641" t="str">
        <f t="shared" si="556"/>
        <v>ok</v>
      </c>
      <c r="BB1347" s="641" t="str">
        <f t="shared" si="557"/>
        <v>ok</v>
      </c>
      <c r="BC1347" s="641" t="str">
        <f t="shared" si="558"/>
        <v>ok</v>
      </c>
      <c r="BD1347" s="641"/>
    </row>
    <row r="1348" spans="1:56" s="559" customFormat="1" ht="12.75" hidden="1" customHeight="1">
      <c r="A1348" s="34"/>
      <c r="B1348" s="35">
        <f t="shared" ref="B1348:B1397" si="562">S1348/$S$1671</f>
        <v>0</v>
      </c>
      <c r="C1348" s="34"/>
      <c r="D1348" s="253" t="s">
        <v>1735</v>
      </c>
      <c r="E1348" s="240"/>
      <c r="F1348" s="248"/>
      <c r="G1348" s="80"/>
      <c r="H1348" s="81"/>
      <c r="I1348" s="245"/>
      <c r="J1348" s="263"/>
      <c r="K1348" s="263"/>
      <c r="L1348" s="263"/>
      <c r="M1348" s="685"/>
      <c r="N1348" s="686"/>
      <c r="O1348" s="687"/>
      <c r="P1348" s="687"/>
      <c r="Q1348" s="687"/>
      <c r="R1348" s="687"/>
      <c r="S1348" s="688"/>
      <c r="T1348" s="268"/>
      <c r="U1348" s="539"/>
      <c r="V1348" s="299" t="str">
        <f t="shared" si="560"/>
        <v>25.1</v>
      </c>
      <c r="W1348" s="299">
        <f t="shared" si="561"/>
        <v>0</v>
      </c>
      <c r="X1348" s="268"/>
      <c r="Y1348" s="268"/>
      <c r="Z1348" s="268"/>
      <c r="AA1348" s="268"/>
      <c r="AB1348" s="533"/>
      <c r="AC1348" s="540"/>
      <c r="AD1348" s="540"/>
      <c r="AE1348" s="540"/>
      <c r="AN1348" s="641" t="str">
        <f t="shared" si="543"/>
        <v>revisar</v>
      </c>
      <c r="AO1348" s="641" t="str">
        <f t="shared" si="544"/>
        <v>ok</v>
      </c>
      <c r="AP1348" s="641" t="str">
        <f t="shared" si="545"/>
        <v>ok</v>
      </c>
      <c r="AQ1348" s="641" t="str">
        <f t="shared" si="546"/>
        <v>ok</v>
      </c>
      <c r="AR1348" s="641" t="str">
        <f t="shared" si="547"/>
        <v>ok</v>
      </c>
      <c r="AS1348" s="641" t="str">
        <f t="shared" si="548"/>
        <v>ok</v>
      </c>
      <c r="AT1348" s="641" t="str">
        <f t="shared" si="549"/>
        <v>ok</v>
      </c>
      <c r="AU1348" s="641" t="str">
        <f t="shared" si="550"/>
        <v>ok</v>
      </c>
      <c r="AV1348" s="641" t="str">
        <f t="shared" si="551"/>
        <v>ok</v>
      </c>
      <c r="AW1348" s="641" t="str">
        <f t="shared" si="552"/>
        <v>ok</v>
      </c>
      <c r="AX1348" s="641" t="str">
        <f t="shared" si="553"/>
        <v>ok</v>
      </c>
      <c r="AY1348" s="641" t="str">
        <f t="shared" si="554"/>
        <v>ok</v>
      </c>
      <c r="AZ1348" s="641" t="str">
        <f t="shared" si="555"/>
        <v>ok</v>
      </c>
      <c r="BA1348" s="641" t="str">
        <f t="shared" si="556"/>
        <v>ok</v>
      </c>
      <c r="BB1348" s="641" t="str">
        <f t="shared" si="557"/>
        <v>ok</v>
      </c>
      <c r="BC1348" s="641" t="str">
        <f t="shared" si="558"/>
        <v>ok</v>
      </c>
      <c r="BD1348" s="641"/>
    </row>
    <row r="1349" spans="1:56" s="559" customFormat="1" ht="12.75" hidden="1" customHeight="1">
      <c r="A1349" s="34"/>
      <c r="B1349" s="35">
        <f t="shared" si="562"/>
        <v>0</v>
      </c>
      <c r="C1349" s="34"/>
      <c r="D1349" s="250" t="s">
        <v>1736</v>
      </c>
      <c r="E1349" s="242"/>
      <c r="F1349" s="248"/>
      <c r="G1349" s="80"/>
      <c r="H1349" s="81"/>
      <c r="I1349" s="245"/>
      <c r="J1349" s="263"/>
      <c r="K1349" s="263"/>
      <c r="L1349" s="263"/>
      <c r="M1349" s="685"/>
      <c r="N1349" s="686"/>
      <c r="O1349" s="687"/>
      <c r="P1349" s="687"/>
      <c r="Q1349" s="687"/>
      <c r="R1349" s="687"/>
      <c r="S1349" s="688"/>
      <c r="T1349" s="268"/>
      <c r="U1349" s="539"/>
      <c r="V1349" s="299" t="str">
        <f t="shared" si="560"/>
        <v>25.2</v>
      </c>
      <c r="W1349" s="299">
        <f t="shared" si="561"/>
        <v>0</v>
      </c>
      <c r="X1349" s="268"/>
      <c r="Y1349" s="268"/>
      <c r="Z1349" s="268"/>
      <c r="AA1349" s="268"/>
      <c r="AB1349" s="533"/>
      <c r="AC1349" s="540"/>
      <c r="AD1349" s="540"/>
      <c r="AE1349" s="540"/>
      <c r="AN1349" s="641" t="str">
        <f t="shared" si="543"/>
        <v>revisar</v>
      </c>
      <c r="AO1349" s="641" t="str">
        <f t="shared" si="544"/>
        <v>ok</v>
      </c>
      <c r="AP1349" s="641" t="str">
        <f t="shared" si="545"/>
        <v>ok</v>
      </c>
      <c r="AQ1349" s="641" t="str">
        <f t="shared" si="546"/>
        <v>ok</v>
      </c>
      <c r="AR1349" s="641" t="str">
        <f t="shared" si="547"/>
        <v>ok</v>
      </c>
      <c r="AS1349" s="641" t="str">
        <f t="shared" si="548"/>
        <v>ok</v>
      </c>
      <c r="AT1349" s="641" t="str">
        <f t="shared" si="549"/>
        <v>ok</v>
      </c>
      <c r="AU1349" s="641" t="str">
        <f t="shared" si="550"/>
        <v>ok</v>
      </c>
      <c r="AV1349" s="641" t="str">
        <f t="shared" si="551"/>
        <v>ok</v>
      </c>
      <c r="AW1349" s="641" t="str">
        <f t="shared" si="552"/>
        <v>ok</v>
      </c>
      <c r="AX1349" s="641" t="str">
        <f t="shared" si="553"/>
        <v>ok</v>
      </c>
      <c r="AY1349" s="641" t="str">
        <f t="shared" si="554"/>
        <v>ok</v>
      </c>
      <c r="AZ1349" s="641" t="str">
        <f t="shared" si="555"/>
        <v>ok</v>
      </c>
      <c r="BA1349" s="641" t="str">
        <f t="shared" si="556"/>
        <v>ok</v>
      </c>
      <c r="BB1349" s="641" t="str">
        <f t="shared" si="557"/>
        <v>ok</v>
      </c>
      <c r="BC1349" s="641" t="str">
        <f t="shared" si="558"/>
        <v>ok</v>
      </c>
      <c r="BD1349" s="641"/>
    </row>
    <row r="1350" spans="1:56" s="559" customFormat="1" ht="12.75" hidden="1" customHeight="1">
      <c r="A1350" s="34"/>
      <c r="B1350" s="35">
        <f t="shared" si="562"/>
        <v>0</v>
      </c>
      <c r="C1350" s="34"/>
      <c r="D1350" s="253" t="s">
        <v>1737</v>
      </c>
      <c r="E1350" s="242"/>
      <c r="F1350" s="248"/>
      <c r="G1350" s="80"/>
      <c r="H1350" s="81"/>
      <c r="I1350" s="245"/>
      <c r="J1350" s="263"/>
      <c r="K1350" s="263"/>
      <c r="L1350" s="263"/>
      <c r="M1350" s="685"/>
      <c r="N1350" s="686"/>
      <c r="O1350" s="687"/>
      <c r="P1350" s="687"/>
      <c r="Q1350" s="687"/>
      <c r="R1350" s="687"/>
      <c r="S1350" s="688"/>
      <c r="T1350" s="268"/>
      <c r="U1350" s="539"/>
      <c r="V1350" s="299" t="str">
        <f t="shared" si="560"/>
        <v>25.3</v>
      </c>
      <c r="W1350" s="299">
        <f t="shared" si="561"/>
        <v>0</v>
      </c>
      <c r="X1350" s="268"/>
      <c r="Y1350" s="268"/>
      <c r="Z1350" s="268"/>
      <c r="AA1350" s="268"/>
      <c r="AB1350" s="533"/>
      <c r="AC1350" s="540"/>
      <c r="AD1350" s="540"/>
      <c r="AE1350" s="540"/>
      <c r="AN1350" s="641" t="str">
        <f t="shared" si="543"/>
        <v>revisar</v>
      </c>
      <c r="AO1350" s="641" t="str">
        <f t="shared" si="544"/>
        <v>ok</v>
      </c>
      <c r="AP1350" s="641" t="str">
        <f t="shared" si="545"/>
        <v>ok</v>
      </c>
      <c r="AQ1350" s="641" t="str">
        <f t="shared" si="546"/>
        <v>ok</v>
      </c>
      <c r="AR1350" s="641" t="str">
        <f t="shared" si="547"/>
        <v>ok</v>
      </c>
      <c r="AS1350" s="641" t="str">
        <f t="shared" si="548"/>
        <v>ok</v>
      </c>
      <c r="AT1350" s="641" t="str">
        <f t="shared" si="549"/>
        <v>ok</v>
      </c>
      <c r="AU1350" s="641" t="str">
        <f t="shared" si="550"/>
        <v>ok</v>
      </c>
      <c r="AV1350" s="641" t="str">
        <f t="shared" si="551"/>
        <v>ok</v>
      </c>
      <c r="AW1350" s="641" t="str">
        <f t="shared" si="552"/>
        <v>ok</v>
      </c>
      <c r="AX1350" s="641" t="str">
        <f t="shared" si="553"/>
        <v>ok</v>
      </c>
      <c r="AY1350" s="641" t="str">
        <f t="shared" si="554"/>
        <v>ok</v>
      </c>
      <c r="AZ1350" s="641" t="str">
        <f t="shared" si="555"/>
        <v>ok</v>
      </c>
      <c r="BA1350" s="641" t="str">
        <f t="shared" si="556"/>
        <v>ok</v>
      </c>
      <c r="BB1350" s="641" t="str">
        <f t="shared" si="557"/>
        <v>ok</v>
      </c>
      <c r="BC1350" s="641" t="str">
        <f t="shared" si="558"/>
        <v>ok</v>
      </c>
      <c r="BD1350" s="641"/>
    </row>
    <row r="1351" spans="1:56" s="559" customFormat="1" ht="12.75" hidden="1" customHeight="1">
      <c r="A1351" s="34"/>
      <c r="B1351" s="35">
        <f t="shared" si="562"/>
        <v>0</v>
      </c>
      <c r="C1351" s="34"/>
      <c r="D1351" s="250" t="s">
        <v>1738</v>
      </c>
      <c r="E1351" s="242"/>
      <c r="F1351" s="248"/>
      <c r="G1351" s="80"/>
      <c r="H1351" s="81"/>
      <c r="I1351" s="245"/>
      <c r="J1351" s="263"/>
      <c r="K1351" s="263"/>
      <c r="L1351" s="263"/>
      <c r="M1351" s="685"/>
      <c r="N1351" s="686"/>
      <c r="O1351" s="687"/>
      <c r="P1351" s="687"/>
      <c r="Q1351" s="687"/>
      <c r="R1351" s="687"/>
      <c r="S1351" s="688"/>
      <c r="T1351" s="268"/>
      <c r="U1351" s="539"/>
      <c r="V1351" s="299" t="str">
        <f t="shared" si="560"/>
        <v>25.4</v>
      </c>
      <c r="W1351" s="299">
        <f t="shared" si="561"/>
        <v>0</v>
      </c>
      <c r="X1351" s="268"/>
      <c r="Y1351" s="268"/>
      <c r="Z1351" s="268"/>
      <c r="AA1351" s="268"/>
      <c r="AB1351" s="533"/>
      <c r="AC1351" s="540"/>
      <c r="AD1351" s="540"/>
      <c r="AE1351" s="540"/>
      <c r="AN1351" s="641" t="str">
        <f t="shared" si="543"/>
        <v>revisar</v>
      </c>
      <c r="AO1351" s="641" t="str">
        <f t="shared" si="544"/>
        <v>ok</v>
      </c>
      <c r="AP1351" s="641" t="str">
        <f t="shared" si="545"/>
        <v>ok</v>
      </c>
      <c r="AQ1351" s="641" t="str">
        <f t="shared" si="546"/>
        <v>ok</v>
      </c>
      <c r="AR1351" s="641" t="str">
        <f t="shared" si="547"/>
        <v>ok</v>
      </c>
      <c r="AS1351" s="641" t="str">
        <f t="shared" si="548"/>
        <v>ok</v>
      </c>
      <c r="AT1351" s="641" t="str">
        <f t="shared" si="549"/>
        <v>ok</v>
      </c>
      <c r="AU1351" s="641" t="str">
        <f t="shared" si="550"/>
        <v>ok</v>
      </c>
      <c r="AV1351" s="641" t="str">
        <f t="shared" si="551"/>
        <v>ok</v>
      </c>
      <c r="AW1351" s="641" t="str">
        <f t="shared" si="552"/>
        <v>ok</v>
      </c>
      <c r="AX1351" s="641" t="str">
        <f t="shared" si="553"/>
        <v>ok</v>
      </c>
      <c r="AY1351" s="641" t="str">
        <f t="shared" si="554"/>
        <v>ok</v>
      </c>
      <c r="AZ1351" s="641" t="str">
        <f t="shared" si="555"/>
        <v>ok</v>
      </c>
      <c r="BA1351" s="641" t="str">
        <f t="shared" si="556"/>
        <v>ok</v>
      </c>
      <c r="BB1351" s="641" t="str">
        <f t="shared" si="557"/>
        <v>ok</v>
      </c>
      <c r="BC1351" s="641" t="str">
        <f t="shared" si="558"/>
        <v>ok</v>
      </c>
      <c r="BD1351" s="641"/>
    </row>
    <row r="1352" spans="1:56" s="559" customFormat="1" ht="12.75" hidden="1" customHeight="1">
      <c r="A1352" s="34"/>
      <c r="B1352" s="35">
        <f t="shared" si="562"/>
        <v>0</v>
      </c>
      <c r="C1352" s="34"/>
      <c r="D1352" s="253" t="s">
        <v>1739</v>
      </c>
      <c r="E1352" s="242"/>
      <c r="F1352" s="248"/>
      <c r="G1352" s="80"/>
      <c r="H1352" s="81"/>
      <c r="I1352" s="245"/>
      <c r="J1352" s="263"/>
      <c r="K1352" s="263"/>
      <c r="L1352" s="263"/>
      <c r="M1352" s="685"/>
      <c r="N1352" s="686"/>
      <c r="O1352" s="687"/>
      <c r="P1352" s="687"/>
      <c r="Q1352" s="687"/>
      <c r="R1352" s="687"/>
      <c r="S1352" s="688"/>
      <c r="T1352" s="268"/>
      <c r="U1352" s="539"/>
      <c r="V1352" s="299" t="str">
        <f t="shared" si="560"/>
        <v>25.5</v>
      </c>
      <c r="W1352" s="299">
        <f t="shared" si="561"/>
        <v>0</v>
      </c>
      <c r="X1352" s="268"/>
      <c r="Y1352" s="268"/>
      <c r="Z1352" s="268"/>
      <c r="AA1352" s="268"/>
      <c r="AB1352" s="533"/>
      <c r="AC1352" s="540"/>
      <c r="AD1352" s="540"/>
      <c r="AE1352" s="540"/>
      <c r="AN1352" s="641" t="str">
        <f t="shared" si="543"/>
        <v>revisar</v>
      </c>
      <c r="AO1352" s="641" t="str">
        <f t="shared" si="544"/>
        <v>ok</v>
      </c>
      <c r="AP1352" s="641" t="str">
        <f t="shared" si="545"/>
        <v>ok</v>
      </c>
      <c r="AQ1352" s="641" t="str">
        <f t="shared" si="546"/>
        <v>ok</v>
      </c>
      <c r="AR1352" s="641" t="str">
        <f t="shared" si="547"/>
        <v>ok</v>
      </c>
      <c r="AS1352" s="641" t="str">
        <f t="shared" si="548"/>
        <v>ok</v>
      </c>
      <c r="AT1352" s="641" t="str">
        <f t="shared" si="549"/>
        <v>ok</v>
      </c>
      <c r="AU1352" s="641" t="str">
        <f t="shared" si="550"/>
        <v>ok</v>
      </c>
      <c r="AV1352" s="641" t="str">
        <f t="shared" si="551"/>
        <v>ok</v>
      </c>
      <c r="AW1352" s="641" t="str">
        <f t="shared" si="552"/>
        <v>ok</v>
      </c>
      <c r="AX1352" s="641" t="str">
        <f t="shared" si="553"/>
        <v>ok</v>
      </c>
      <c r="AY1352" s="641" t="str">
        <f t="shared" si="554"/>
        <v>ok</v>
      </c>
      <c r="AZ1352" s="641" t="str">
        <f t="shared" si="555"/>
        <v>ok</v>
      </c>
      <c r="BA1352" s="641" t="str">
        <f t="shared" si="556"/>
        <v>ok</v>
      </c>
      <c r="BB1352" s="641" t="str">
        <f t="shared" si="557"/>
        <v>ok</v>
      </c>
      <c r="BC1352" s="641" t="str">
        <f t="shared" si="558"/>
        <v>ok</v>
      </c>
      <c r="BD1352" s="641"/>
    </row>
    <row r="1353" spans="1:56" s="559" customFormat="1" ht="12.75" hidden="1" customHeight="1">
      <c r="A1353" s="34"/>
      <c r="B1353" s="35">
        <f t="shared" si="562"/>
        <v>0</v>
      </c>
      <c r="C1353" s="34"/>
      <c r="D1353" s="250" t="s">
        <v>1740</v>
      </c>
      <c r="E1353" s="242"/>
      <c r="F1353" s="248"/>
      <c r="G1353" s="80"/>
      <c r="H1353" s="81"/>
      <c r="I1353" s="245"/>
      <c r="J1353" s="263"/>
      <c r="K1353" s="263"/>
      <c r="L1353" s="263"/>
      <c r="M1353" s="685"/>
      <c r="N1353" s="686"/>
      <c r="O1353" s="687"/>
      <c r="P1353" s="687"/>
      <c r="Q1353" s="687"/>
      <c r="R1353" s="687"/>
      <c r="S1353" s="688"/>
      <c r="T1353" s="268"/>
      <c r="U1353" s="539"/>
      <c r="V1353" s="299" t="str">
        <f t="shared" si="560"/>
        <v>25.6</v>
      </c>
      <c r="W1353" s="299">
        <f t="shared" si="561"/>
        <v>0</v>
      </c>
      <c r="X1353" s="268"/>
      <c r="Y1353" s="268"/>
      <c r="Z1353" s="268"/>
      <c r="AA1353" s="268"/>
      <c r="AB1353" s="533"/>
      <c r="AC1353" s="540"/>
      <c r="AD1353" s="540"/>
      <c r="AE1353" s="540"/>
      <c r="AN1353" s="641" t="str">
        <f t="shared" si="543"/>
        <v>revisar</v>
      </c>
      <c r="AO1353" s="641" t="str">
        <f t="shared" si="544"/>
        <v>ok</v>
      </c>
      <c r="AP1353" s="641" t="str">
        <f t="shared" si="545"/>
        <v>ok</v>
      </c>
      <c r="AQ1353" s="641" t="str">
        <f t="shared" si="546"/>
        <v>ok</v>
      </c>
      <c r="AR1353" s="641" t="str">
        <f t="shared" si="547"/>
        <v>ok</v>
      </c>
      <c r="AS1353" s="641" t="str">
        <f t="shared" si="548"/>
        <v>ok</v>
      </c>
      <c r="AT1353" s="641" t="str">
        <f t="shared" si="549"/>
        <v>ok</v>
      </c>
      <c r="AU1353" s="641" t="str">
        <f t="shared" si="550"/>
        <v>ok</v>
      </c>
      <c r="AV1353" s="641" t="str">
        <f t="shared" si="551"/>
        <v>ok</v>
      </c>
      <c r="AW1353" s="641" t="str">
        <f t="shared" si="552"/>
        <v>ok</v>
      </c>
      <c r="AX1353" s="641" t="str">
        <f t="shared" si="553"/>
        <v>ok</v>
      </c>
      <c r="AY1353" s="641" t="str">
        <f t="shared" si="554"/>
        <v>ok</v>
      </c>
      <c r="AZ1353" s="641" t="str">
        <f t="shared" si="555"/>
        <v>ok</v>
      </c>
      <c r="BA1353" s="641" t="str">
        <f t="shared" si="556"/>
        <v>ok</v>
      </c>
      <c r="BB1353" s="641" t="str">
        <f t="shared" si="557"/>
        <v>ok</v>
      </c>
      <c r="BC1353" s="641" t="str">
        <f t="shared" si="558"/>
        <v>ok</v>
      </c>
      <c r="BD1353" s="641"/>
    </row>
    <row r="1354" spans="1:56" s="559" customFormat="1" ht="12.75" hidden="1" customHeight="1">
      <c r="A1354" s="34"/>
      <c r="B1354" s="35">
        <f t="shared" si="562"/>
        <v>0</v>
      </c>
      <c r="C1354" s="34"/>
      <c r="D1354" s="253" t="s">
        <v>1741</v>
      </c>
      <c r="E1354" s="242"/>
      <c r="F1354" s="248"/>
      <c r="G1354" s="80"/>
      <c r="H1354" s="81"/>
      <c r="I1354" s="245"/>
      <c r="J1354" s="263"/>
      <c r="K1354" s="263"/>
      <c r="L1354" s="263"/>
      <c r="M1354" s="685"/>
      <c r="N1354" s="686"/>
      <c r="O1354" s="687"/>
      <c r="P1354" s="687"/>
      <c r="Q1354" s="687"/>
      <c r="R1354" s="687"/>
      <c r="S1354" s="688"/>
      <c r="T1354" s="268"/>
      <c r="U1354" s="539"/>
      <c r="V1354" s="299" t="str">
        <f t="shared" si="560"/>
        <v>25.7</v>
      </c>
      <c r="W1354" s="299">
        <f t="shared" si="561"/>
        <v>0</v>
      </c>
      <c r="X1354" s="268"/>
      <c r="Y1354" s="268"/>
      <c r="Z1354" s="268"/>
      <c r="AA1354" s="268"/>
      <c r="AB1354" s="533"/>
      <c r="AC1354" s="540"/>
      <c r="AD1354" s="540"/>
      <c r="AE1354" s="540"/>
      <c r="AN1354" s="641" t="str">
        <f t="shared" si="543"/>
        <v>revisar</v>
      </c>
      <c r="AO1354" s="641" t="str">
        <f t="shared" si="544"/>
        <v>ok</v>
      </c>
      <c r="AP1354" s="641" t="str">
        <f t="shared" si="545"/>
        <v>ok</v>
      </c>
      <c r="AQ1354" s="641" t="str">
        <f t="shared" si="546"/>
        <v>ok</v>
      </c>
      <c r="AR1354" s="641" t="str">
        <f t="shared" si="547"/>
        <v>ok</v>
      </c>
      <c r="AS1354" s="641" t="str">
        <f t="shared" si="548"/>
        <v>ok</v>
      </c>
      <c r="AT1354" s="641" t="str">
        <f t="shared" si="549"/>
        <v>ok</v>
      </c>
      <c r="AU1354" s="641" t="str">
        <f t="shared" si="550"/>
        <v>ok</v>
      </c>
      <c r="AV1354" s="641" t="str">
        <f t="shared" si="551"/>
        <v>ok</v>
      </c>
      <c r="AW1354" s="641" t="str">
        <f t="shared" si="552"/>
        <v>ok</v>
      </c>
      <c r="AX1354" s="641" t="str">
        <f t="shared" si="553"/>
        <v>ok</v>
      </c>
      <c r="AY1354" s="641" t="str">
        <f t="shared" si="554"/>
        <v>ok</v>
      </c>
      <c r="AZ1354" s="641" t="str">
        <f t="shared" si="555"/>
        <v>ok</v>
      </c>
      <c r="BA1354" s="641" t="str">
        <f t="shared" si="556"/>
        <v>ok</v>
      </c>
      <c r="BB1354" s="641" t="str">
        <f t="shared" si="557"/>
        <v>ok</v>
      </c>
      <c r="BC1354" s="641" t="str">
        <f t="shared" si="558"/>
        <v>ok</v>
      </c>
      <c r="BD1354" s="641"/>
    </row>
    <row r="1355" spans="1:56" s="559" customFormat="1" ht="12.75" hidden="1" customHeight="1">
      <c r="A1355" s="34"/>
      <c r="B1355" s="35">
        <f t="shared" si="562"/>
        <v>0</v>
      </c>
      <c r="C1355" s="34"/>
      <c r="D1355" s="250" t="s">
        <v>1742</v>
      </c>
      <c r="E1355" s="242"/>
      <c r="F1355" s="248"/>
      <c r="G1355" s="80"/>
      <c r="H1355" s="81"/>
      <c r="I1355" s="245"/>
      <c r="J1355" s="263"/>
      <c r="K1355" s="263"/>
      <c r="L1355" s="263"/>
      <c r="M1355" s="685"/>
      <c r="N1355" s="686"/>
      <c r="O1355" s="687"/>
      <c r="P1355" s="687"/>
      <c r="Q1355" s="687"/>
      <c r="R1355" s="687"/>
      <c r="S1355" s="688"/>
      <c r="T1355" s="268"/>
      <c r="U1355" s="539"/>
      <c r="V1355" s="299" t="str">
        <f t="shared" si="560"/>
        <v>25.8</v>
      </c>
      <c r="W1355" s="299">
        <f t="shared" si="561"/>
        <v>0</v>
      </c>
      <c r="X1355" s="268"/>
      <c r="Y1355" s="268"/>
      <c r="Z1355" s="268"/>
      <c r="AA1355" s="268"/>
      <c r="AB1355" s="533"/>
      <c r="AC1355" s="540"/>
      <c r="AD1355" s="540"/>
      <c r="AE1355" s="540"/>
      <c r="AN1355" s="641" t="str">
        <f t="shared" si="543"/>
        <v>revisar</v>
      </c>
      <c r="AO1355" s="641" t="str">
        <f t="shared" si="544"/>
        <v>ok</v>
      </c>
      <c r="AP1355" s="641" t="str">
        <f t="shared" si="545"/>
        <v>ok</v>
      </c>
      <c r="AQ1355" s="641" t="str">
        <f t="shared" si="546"/>
        <v>ok</v>
      </c>
      <c r="AR1355" s="641" t="str">
        <f t="shared" si="547"/>
        <v>ok</v>
      </c>
      <c r="AS1355" s="641" t="str">
        <f t="shared" si="548"/>
        <v>ok</v>
      </c>
      <c r="AT1355" s="641" t="str">
        <f t="shared" si="549"/>
        <v>ok</v>
      </c>
      <c r="AU1355" s="641" t="str">
        <f t="shared" si="550"/>
        <v>ok</v>
      </c>
      <c r="AV1355" s="641" t="str">
        <f t="shared" si="551"/>
        <v>ok</v>
      </c>
      <c r="AW1355" s="641" t="str">
        <f t="shared" si="552"/>
        <v>ok</v>
      </c>
      <c r="AX1355" s="641" t="str">
        <f t="shared" si="553"/>
        <v>ok</v>
      </c>
      <c r="AY1355" s="641" t="str">
        <f t="shared" si="554"/>
        <v>ok</v>
      </c>
      <c r="AZ1355" s="641" t="str">
        <f t="shared" si="555"/>
        <v>ok</v>
      </c>
      <c r="BA1355" s="641" t="str">
        <f t="shared" si="556"/>
        <v>ok</v>
      </c>
      <c r="BB1355" s="641" t="str">
        <f t="shared" si="557"/>
        <v>ok</v>
      </c>
      <c r="BC1355" s="641" t="str">
        <f t="shared" si="558"/>
        <v>ok</v>
      </c>
      <c r="BD1355" s="641"/>
    </row>
    <row r="1356" spans="1:56" s="559" customFormat="1" ht="12.75" hidden="1" customHeight="1">
      <c r="A1356" s="34"/>
      <c r="B1356" s="35">
        <f t="shared" si="562"/>
        <v>0</v>
      </c>
      <c r="C1356" s="34"/>
      <c r="D1356" s="253" t="s">
        <v>1743</v>
      </c>
      <c r="E1356" s="242"/>
      <c r="F1356" s="248"/>
      <c r="G1356" s="80"/>
      <c r="H1356" s="81"/>
      <c r="I1356" s="245"/>
      <c r="J1356" s="263"/>
      <c r="K1356" s="263"/>
      <c r="L1356" s="263"/>
      <c r="M1356" s="685"/>
      <c r="N1356" s="686"/>
      <c r="O1356" s="687"/>
      <c r="P1356" s="687"/>
      <c r="Q1356" s="687"/>
      <c r="R1356" s="687"/>
      <c r="S1356" s="688"/>
      <c r="T1356" s="268"/>
      <c r="U1356" s="539"/>
      <c r="V1356" s="299" t="str">
        <f t="shared" si="560"/>
        <v>25.9</v>
      </c>
      <c r="W1356" s="299">
        <f t="shared" si="561"/>
        <v>0</v>
      </c>
      <c r="X1356" s="268"/>
      <c r="Y1356" s="268"/>
      <c r="Z1356" s="268"/>
      <c r="AA1356" s="268"/>
      <c r="AB1356" s="533"/>
      <c r="AC1356" s="540"/>
      <c r="AD1356" s="540"/>
      <c r="AE1356" s="540"/>
      <c r="AN1356" s="641" t="str">
        <f t="shared" si="543"/>
        <v>revisar</v>
      </c>
      <c r="AO1356" s="641" t="str">
        <f t="shared" si="544"/>
        <v>ok</v>
      </c>
      <c r="AP1356" s="641" t="str">
        <f t="shared" si="545"/>
        <v>ok</v>
      </c>
      <c r="AQ1356" s="641" t="str">
        <f t="shared" si="546"/>
        <v>ok</v>
      </c>
      <c r="AR1356" s="641" t="str">
        <f t="shared" si="547"/>
        <v>ok</v>
      </c>
      <c r="AS1356" s="641" t="str">
        <f t="shared" si="548"/>
        <v>ok</v>
      </c>
      <c r="AT1356" s="641" t="str">
        <f t="shared" si="549"/>
        <v>ok</v>
      </c>
      <c r="AU1356" s="641" t="str">
        <f t="shared" si="550"/>
        <v>ok</v>
      </c>
      <c r="AV1356" s="641" t="str">
        <f t="shared" si="551"/>
        <v>ok</v>
      </c>
      <c r="AW1356" s="641" t="str">
        <f t="shared" si="552"/>
        <v>ok</v>
      </c>
      <c r="AX1356" s="641" t="str">
        <f t="shared" si="553"/>
        <v>ok</v>
      </c>
      <c r="AY1356" s="641" t="str">
        <f t="shared" si="554"/>
        <v>ok</v>
      </c>
      <c r="AZ1356" s="641" t="str">
        <f t="shared" si="555"/>
        <v>ok</v>
      </c>
      <c r="BA1356" s="641" t="str">
        <f t="shared" si="556"/>
        <v>ok</v>
      </c>
      <c r="BB1356" s="641" t="str">
        <f t="shared" si="557"/>
        <v>ok</v>
      </c>
      <c r="BC1356" s="641" t="str">
        <f t="shared" si="558"/>
        <v>ok</v>
      </c>
      <c r="BD1356" s="641"/>
    </row>
    <row r="1357" spans="1:56" s="559" customFormat="1" ht="12.75" hidden="1" customHeight="1">
      <c r="A1357" s="34"/>
      <c r="B1357" s="35">
        <f t="shared" si="562"/>
        <v>0</v>
      </c>
      <c r="C1357" s="34"/>
      <c r="D1357" s="250" t="s">
        <v>1744</v>
      </c>
      <c r="E1357" s="242"/>
      <c r="F1357" s="248"/>
      <c r="G1357" s="80"/>
      <c r="H1357" s="81"/>
      <c r="I1357" s="245"/>
      <c r="J1357" s="263"/>
      <c r="K1357" s="263"/>
      <c r="L1357" s="263"/>
      <c r="M1357" s="685"/>
      <c r="N1357" s="686"/>
      <c r="O1357" s="687"/>
      <c r="P1357" s="687"/>
      <c r="Q1357" s="687"/>
      <c r="R1357" s="687"/>
      <c r="S1357" s="688"/>
      <c r="T1357" s="268"/>
      <c r="U1357" s="539"/>
      <c r="V1357" s="299" t="str">
        <f t="shared" si="560"/>
        <v>25.10</v>
      </c>
      <c r="W1357" s="299">
        <f t="shared" si="561"/>
        <v>0</v>
      </c>
      <c r="X1357" s="268"/>
      <c r="Y1357" s="268"/>
      <c r="Z1357" s="268"/>
      <c r="AA1357" s="268"/>
      <c r="AB1357" s="533"/>
      <c r="AC1357" s="540"/>
      <c r="AD1357" s="540"/>
      <c r="AE1357" s="540"/>
      <c r="AN1357" s="641" t="str">
        <f t="shared" si="543"/>
        <v>revisar</v>
      </c>
      <c r="AO1357" s="641" t="str">
        <f t="shared" si="544"/>
        <v>ok</v>
      </c>
      <c r="AP1357" s="641" t="str">
        <f t="shared" si="545"/>
        <v>ok</v>
      </c>
      <c r="AQ1357" s="641" t="str">
        <f t="shared" si="546"/>
        <v>ok</v>
      </c>
      <c r="AR1357" s="641" t="str">
        <f t="shared" si="547"/>
        <v>ok</v>
      </c>
      <c r="AS1357" s="641" t="str">
        <f t="shared" si="548"/>
        <v>ok</v>
      </c>
      <c r="AT1357" s="641" t="str">
        <f t="shared" si="549"/>
        <v>ok</v>
      </c>
      <c r="AU1357" s="641" t="str">
        <f t="shared" si="550"/>
        <v>ok</v>
      </c>
      <c r="AV1357" s="641" t="str">
        <f t="shared" si="551"/>
        <v>ok</v>
      </c>
      <c r="AW1357" s="641" t="str">
        <f t="shared" si="552"/>
        <v>ok</v>
      </c>
      <c r="AX1357" s="641" t="str">
        <f t="shared" si="553"/>
        <v>ok</v>
      </c>
      <c r="AY1357" s="641" t="str">
        <f t="shared" si="554"/>
        <v>ok</v>
      </c>
      <c r="AZ1357" s="641" t="str">
        <f t="shared" si="555"/>
        <v>ok</v>
      </c>
      <c r="BA1357" s="641" t="str">
        <f t="shared" si="556"/>
        <v>ok</v>
      </c>
      <c r="BB1357" s="641" t="str">
        <f t="shared" si="557"/>
        <v>ok</v>
      </c>
      <c r="BC1357" s="641" t="str">
        <f t="shared" si="558"/>
        <v>ok</v>
      </c>
      <c r="BD1357" s="641"/>
    </row>
    <row r="1358" spans="1:56" s="559" customFormat="1" ht="12.75" hidden="1" customHeight="1">
      <c r="A1358" s="34"/>
      <c r="B1358" s="35">
        <f t="shared" si="562"/>
        <v>0</v>
      </c>
      <c r="C1358" s="34"/>
      <c r="D1358" s="253" t="s">
        <v>1745</v>
      </c>
      <c r="E1358" s="242"/>
      <c r="F1358" s="248"/>
      <c r="G1358" s="80"/>
      <c r="H1358" s="81"/>
      <c r="I1358" s="245"/>
      <c r="J1358" s="263"/>
      <c r="K1358" s="263"/>
      <c r="L1358" s="263"/>
      <c r="M1358" s="685"/>
      <c r="N1358" s="686"/>
      <c r="O1358" s="687"/>
      <c r="P1358" s="687"/>
      <c r="Q1358" s="687"/>
      <c r="R1358" s="687"/>
      <c r="S1358" s="688"/>
      <c r="T1358" s="268"/>
      <c r="U1358" s="539"/>
      <c r="V1358" s="299" t="str">
        <f t="shared" si="560"/>
        <v>25.11</v>
      </c>
      <c r="W1358" s="299">
        <f t="shared" si="561"/>
        <v>0</v>
      </c>
      <c r="X1358" s="268"/>
      <c r="Y1358" s="268"/>
      <c r="Z1358" s="268"/>
      <c r="AA1358" s="268"/>
      <c r="AB1358" s="533"/>
      <c r="AC1358" s="540"/>
      <c r="AD1358" s="540"/>
      <c r="AE1358" s="540"/>
      <c r="AN1358" s="641" t="str">
        <f t="shared" si="543"/>
        <v>revisar</v>
      </c>
      <c r="AO1358" s="641" t="str">
        <f t="shared" si="544"/>
        <v>ok</v>
      </c>
      <c r="AP1358" s="641" t="str">
        <f t="shared" si="545"/>
        <v>ok</v>
      </c>
      <c r="AQ1358" s="641" t="str">
        <f t="shared" si="546"/>
        <v>ok</v>
      </c>
      <c r="AR1358" s="641" t="str">
        <f t="shared" si="547"/>
        <v>ok</v>
      </c>
      <c r="AS1358" s="641" t="str">
        <f t="shared" si="548"/>
        <v>ok</v>
      </c>
      <c r="AT1358" s="641" t="str">
        <f t="shared" si="549"/>
        <v>ok</v>
      </c>
      <c r="AU1358" s="641" t="str">
        <f t="shared" si="550"/>
        <v>ok</v>
      </c>
      <c r="AV1358" s="641" t="str">
        <f t="shared" si="551"/>
        <v>ok</v>
      </c>
      <c r="AW1358" s="641" t="str">
        <f t="shared" si="552"/>
        <v>ok</v>
      </c>
      <c r="AX1358" s="641" t="str">
        <f t="shared" si="553"/>
        <v>ok</v>
      </c>
      <c r="AY1358" s="641" t="str">
        <f t="shared" si="554"/>
        <v>ok</v>
      </c>
      <c r="AZ1358" s="641" t="str">
        <f t="shared" si="555"/>
        <v>ok</v>
      </c>
      <c r="BA1358" s="641" t="str">
        <f t="shared" si="556"/>
        <v>ok</v>
      </c>
      <c r="BB1358" s="641" t="str">
        <f t="shared" si="557"/>
        <v>ok</v>
      </c>
      <c r="BC1358" s="641" t="str">
        <f t="shared" si="558"/>
        <v>ok</v>
      </c>
      <c r="BD1358" s="641"/>
    </row>
    <row r="1359" spans="1:56" s="559" customFormat="1" ht="12.75" hidden="1" customHeight="1">
      <c r="A1359" s="34"/>
      <c r="B1359" s="35">
        <f t="shared" si="562"/>
        <v>0</v>
      </c>
      <c r="C1359" s="34"/>
      <c r="D1359" s="250" t="s">
        <v>1746</v>
      </c>
      <c r="E1359" s="242"/>
      <c r="F1359" s="248"/>
      <c r="G1359" s="80"/>
      <c r="H1359" s="81"/>
      <c r="I1359" s="245"/>
      <c r="J1359" s="263"/>
      <c r="K1359" s="263"/>
      <c r="L1359" s="263"/>
      <c r="M1359" s="685"/>
      <c r="N1359" s="686"/>
      <c r="O1359" s="687"/>
      <c r="P1359" s="687"/>
      <c r="Q1359" s="687"/>
      <c r="R1359" s="687"/>
      <c r="S1359" s="688"/>
      <c r="T1359" s="268"/>
      <c r="U1359" s="539"/>
      <c r="V1359" s="299" t="str">
        <f t="shared" si="560"/>
        <v>25.12</v>
      </c>
      <c r="W1359" s="299">
        <f t="shared" si="561"/>
        <v>0</v>
      </c>
      <c r="X1359" s="268"/>
      <c r="Y1359" s="268"/>
      <c r="Z1359" s="268"/>
      <c r="AA1359" s="268"/>
      <c r="AB1359" s="533"/>
      <c r="AC1359" s="540"/>
      <c r="AD1359" s="540"/>
      <c r="AE1359" s="540"/>
      <c r="AN1359" s="641" t="str">
        <f t="shared" si="543"/>
        <v>revisar</v>
      </c>
      <c r="AO1359" s="641" t="str">
        <f t="shared" si="544"/>
        <v>ok</v>
      </c>
      <c r="AP1359" s="641" t="str">
        <f t="shared" si="545"/>
        <v>ok</v>
      </c>
      <c r="AQ1359" s="641" t="str">
        <f t="shared" si="546"/>
        <v>ok</v>
      </c>
      <c r="AR1359" s="641" t="str">
        <f t="shared" si="547"/>
        <v>ok</v>
      </c>
      <c r="AS1359" s="641" t="str">
        <f t="shared" si="548"/>
        <v>ok</v>
      </c>
      <c r="AT1359" s="641" t="str">
        <f t="shared" si="549"/>
        <v>ok</v>
      </c>
      <c r="AU1359" s="641" t="str">
        <f t="shared" si="550"/>
        <v>ok</v>
      </c>
      <c r="AV1359" s="641" t="str">
        <f t="shared" si="551"/>
        <v>ok</v>
      </c>
      <c r="AW1359" s="641" t="str">
        <f t="shared" si="552"/>
        <v>ok</v>
      </c>
      <c r="AX1359" s="641" t="str">
        <f t="shared" si="553"/>
        <v>ok</v>
      </c>
      <c r="AY1359" s="641" t="str">
        <f t="shared" si="554"/>
        <v>ok</v>
      </c>
      <c r="AZ1359" s="641" t="str">
        <f t="shared" si="555"/>
        <v>ok</v>
      </c>
      <c r="BA1359" s="641" t="str">
        <f t="shared" si="556"/>
        <v>ok</v>
      </c>
      <c r="BB1359" s="641" t="str">
        <f t="shared" si="557"/>
        <v>ok</v>
      </c>
      <c r="BC1359" s="641" t="str">
        <f t="shared" si="558"/>
        <v>ok</v>
      </c>
      <c r="BD1359" s="641"/>
    </row>
    <row r="1360" spans="1:56" s="559" customFormat="1" ht="12.75" hidden="1" customHeight="1">
      <c r="A1360" s="34"/>
      <c r="B1360" s="35">
        <f t="shared" si="562"/>
        <v>0</v>
      </c>
      <c r="C1360" s="34"/>
      <c r="D1360" s="253" t="s">
        <v>1747</v>
      </c>
      <c r="E1360" s="242"/>
      <c r="F1360" s="248"/>
      <c r="G1360" s="80"/>
      <c r="H1360" s="81"/>
      <c r="I1360" s="245"/>
      <c r="J1360" s="263"/>
      <c r="K1360" s="263"/>
      <c r="L1360" s="263"/>
      <c r="M1360" s="685"/>
      <c r="N1360" s="686"/>
      <c r="O1360" s="687"/>
      <c r="P1360" s="687"/>
      <c r="Q1360" s="687"/>
      <c r="R1360" s="687"/>
      <c r="S1360" s="688"/>
      <c r="T1360" s="268"/>
      <c r="U1360" s="539"/>
      <c r="V1360" s="299" t="str">
        <f t="shared" si="560"/>
        <v>25.13</v>
      </c>
      <c r="W1360" s="299">
        <f t="shared" si="561"/>
        <v>0</v>
      </c>
      <c r="X1360" s="268"/>
      <c r="Y1360" s="268"/>
      <c r="Z1360" s="268"/>
      <c r="AA1360" s="268"/>
      <c r="AB1360" s="533"/>
      <c r="AC1360" s="540"/>
      <c r="AD1360" s="540"/>
      <c r="AE1360" s="540"/>
      <c r="AN1360" s="641" t="str">
        <f t="shared" si="543"/>
        <v>revisar</v>
      </c>
      <c r="AO1360" s="641" t="str">
        <f t="shared" si="544"/>
        <v>ok</v>
      </c>
      <c r="AP1360" s="641" t="str">
        <f t="shared" si="545"/>
        <v>ok</v>
      </c>
      <c r="AQ1360" s="641" t="str">
        <f t="shared" si="546"/>
        <v>ok</v>
      </c>
      <c r="AR1360" s="641" t="str">
        <f t="shared" si="547"/>
        <v>ok</v>
      </c>
      <c r="AS1360" s="641" t="str">
        <f t="shared" si="548"/>
        <v>ok</v>
      </c>
      <c r="AT1360" s="641" t="str">
        <f t="shared" si="549"/>
        <v>ok</v>
      </c>
      <c r="AU1360" s="641" t="str">
        <f t="shared" si="550"/>
        <v>ok</v>
      </c>
      <c r="AV1360" s="641" t="str">
        <f t="shared" si="551"/>
        <v>ok</v>
      </c>
      <c r="AW1360" s="641" t="str">
        <f t="shared" si="552"/>
        <v>ok</v>
      </c>
      <c r="AX1360" s="641" t="str">
        <f t="shared" si="553"/>
        <v>ok</v>
      </c>
      <c r="AY1360" s="641" t="str">
        <f t="shared" si="554"/>
        <v>ok</v>
      </c>
      <c r="AZ1360" s="641" t="str">
        <f t="shared" si="555"/>
        <v>ok</v>
      </c>
      <c r="BA1360" s="641" t="str">
        <f t="shared" si="556"/>
        <v>ok</v>
      </c>
      <c r="BB1360" s="641" t="str">
        <f t="shared" si="557"/>
        <v>ok</v>
      </c>
      <c r="BC1360" s="641" t="str">
        <f t="shared" si="558"/>
        <v>ok</v>
      </c>
      <c r="BD1360" s="641"/>
    </row>
    <row r="1361" spans="1:56" s="559" customFormat="1" ht="12.75" hidden="1" customHeight="1">
      <c r="A1361" s="34"/>
      <c r="B1361" s="35">
        <f t="shared" si="562"/>
        <v>0</v>
      </c>
      <c r="C1361" s="34"/>
      <c r="D1361" s="250" t="s">
        <v>1748</v>
      </c>
      <c r="E1361" s="242"/>
      <c r="F1361" s="248"/>
      <c r="G1361" s="80"/>
      <c r="H1361" s="81"/>
      <c r="I1361" s="245"/>
      <c r="J1361" s="263"/>
      <c r="K1361" s="263"/>
      <c r="L1361" s="263"/>
      <c r="M1361" s="685"/>
      <c r="N1361" s="686"/>
      <c r="O1361" s="687"/>
      <c r="P1361" s="687"/>
      <c r="Q1361" s="687"/>
      <c r="R1361" s="687"/>
      <c r="S1361" s="688"/>
      <c r="T1361" s="268"/>
      <c r="U1361" s="539"/>
      <c r="V1361" s="299" t="str">
        <f t="shared" si="560"/>
        <v>25.14</v>
      </c>
      <c r="W1361" s="299">
        <f t="shared" si="561"/>
        <v>0</v>
      </c>
      <c r="X1361" s="535">
        <f>SUM(P1345:R1345)</f>
        <v>0</v>
      </c>
      <c r="Y1361" s="319" t="str">
        <f>IF(X1361&lt;&gt;S1345,"erro","ok")</f>
        <v>ok</v>
      </c>
      <c r="Z1361" s="319"/>
      <c r="AA1361" s="319"/>
      <c r="AB1361" s="531"/>
      <c r="AC1361" s="540"/>
      <c r="AD1361" s="540"/>
      <c r="AE1361" s="540"/>
      <c r="AN1361" s="641" t="str">
        <f t="shared" si="543"/>
        <v>revisar</v>
      </c>
      <c r="AO1361" s="641" t="str">
        <f t="shared" si="544"/>
        <v>revisar</v>
      </c>
      <c r="AP1361" s="641" t="str">
        <f t="shared" si="545"/>
        <v>ok</v>
      </c>
      <c r="AQ1361" s="641" t="str">
        <f t="shared" si="546"/>
        <v>ok</v>
      </c>
      <c r="AR1361" s="641" t="str">
        <f t="shared" si="547"/>
        <v>ok</v>
      </c>
      <c r="AS1361" s="641" t="str">
        <f t="shared" si="548"/>
        <v>ok</v>
      </c>
      <c r="AT1361" s="641" t="str">
        <f t="shared" si="549"/>
        <v>ok</v>
      </c>
      <c r="AU1361" s="641" t="str">
        <f t="shared" si="550"/>
        <v>ok</v>
      </c>
      <c r="AV1361" s="641" t="str">
        <f t="shared" si="551"/>
        <v>ok</v>
      </c>
      <c r="AW1361" s="641" t="str">
        <f t="shared" si="552"/>
        <v>ok</v>
      </c>
      <c r="AX1361" s="641" t="str">
        <f t="shared" si="553"/>
        <v>ok</v>
      </c>
      <c r="AY1361" s="641" t="str">
        <f t="shared" si="554"/>
        <v>ok</v>
      </c>
      <c r="AZ1361" s="641" t="str">
        <f t="shared" si="555"/>
        <v>ok</v>
      </c>
      <c r="BA1361" s="641" t="str">
        <f t="shared" si="556"/>
        <v>ok</v>
      </c>
      <c r="BB1361" s="641" t="str">
        <f t="shared" si="557"/>
        <v>ok</v>
      </c>
      <c r="BC1361" s="641" t="str">
        <f t="shared" si="558"/>
        <v>ok</v>
      </c>
      <c r="BD1361" s="641"/>
    </row>
    <row r="1362" spans="1:56" s="559" customFormat="1" ht="12.75" hidden="1" customHeight="1">
      <c r="A1362" s="34"/>
      <c r="B1362" s="35">
        <f t="shared" si="562"/>
        <v>0</v>
      </c>
      <c r="C1362" s="34"/>
      <c r="D1362" s="253" t="s">
        <v>1749</v>
      </c>
      <c r="E1362" s="242"/>
      <c r="F1362" s="248"/>
      <c r="G1362" s="80"/>
      <c r="H1362" s="81"/>
      <c r="I1362" s="245"/>
      <c r="J1362" s="263"/>
      <c r="K1362" s="263"/>
      <c r="L1362" s="263"/>
      <c r="M1362" s="685"/>
      <c r="N1362" s="686"/>
      <c r="O1362" s="687"/>
      <c r="P1362" s="687"/>
      <c r="Q1362" s="687"/>
      <c r="R1362" s="687"/>
      <c r="S1362" s="688"/>
      <c r="T1362" s="268"/>
      <c r="U1362" s="539"/>
      <c r="V1362" s="299" t="str">
        <f t="shared" si="560"/>
        <v>25.15</v>
      </c>
      <c r="W1362" s="299">
        <f t="shared" si="561"/>
        <v>0</v>
      </c>
      <c r="X1362" s="319"/>
      <c r="Y1362" s="319"/>
      <c r="Z1362" s="319"/>
      <c r="AA1362" s="319"/>
      <c r="AB1362" s="531"/>
      <c r="AC1362" s="540"/>
      <c r="AD1362" s="540"/>
      <c r="AE1362" s="540"/>
      <c r="AN1362" s="641" t="str">
        <f t="shared" si="543"/>
        <v>revisar</v>
      </c>
      <c r="AO1362" s="641" t="str">
        <f t="shared" si="544"/>
        <v>ok</v>
      </c>
      <c r="AP1362" s="641" t="str">
        <f t="shared" si="545"/>
        <v>ok</v>
      </c>
      <c r="AQ1362" s="641" t="str">
        <f t="shared" si="546"/>
        <v>ok</v>
      </c>
      <c r="AR1362" s="641" t="str">
        <f t="shared" si="547"/>
        <v>ok</v>
      </c>
      <c r="AS1362" s="641" t="str">
        <f t="shared" si="548"/>
        <v>ok</v>
      </c>
      <c r="AT1362" s="641" t="str">
        <f t="shared" si="549"/>
        <v>ok</v>
      </c>
      <c r="AU1362" s="641" t="str">
        <f t="shared" si="550"/>
        <v>ok</v>
      </c>
      <c r="AV1362" s="641" t="str">
        <f t="shared" si="551"/>
        <v>ok</v>
      </c>
      <c r="AW1362" s="641" t="str">
        <f t="shared" si="552"/>
        <v>ok</v>
      </c>
      <c r="AX1362" s="641" t="str">
        <f t="shared" si="553"/>
        <v>ok</v>
      </c>
      <c r="AY1362" s="641" t="str">
        <f t="shared" si="554"/>
        <v>ok</v>
      </c>
      <c r="AZ1362" s="641" t="str">
        <f t="shared" si="555"/>
        <v>ok</v>
      </c>
      <c r="BA1362" s="641" t="str">
        <f t="shared" si="556"/>
        <v>ok</v>
      </c>
      <c r="BB1362" s="641" t="str">
        <f t="shared" si="557"/>
        <v>ok</v>
      </c>
      <c r="BC1362" s="641" t="str">
        <f t="shared" si="558"/>
        <v>ok</v>
      </c>
      <c r="BD1362" s="641"/>
    </row>
    <row r="1363" spans="1:56" s="559" customFormat="1" ht="12.75" hidden="1" customHeight="1">
      <c r="A1363" s="34"/>
      <c r="B1363" s="35">
        <f t="shared" si="562"/>
        <v>0</v>
      </c>
      <c r="C1363" s="34"/>
      <c r="D1363" s="250" t="s">
        <v>1750</v>
      </c>
      <c r="E1363" s="242"/>
      <c r="F1363" s="248"/>
      <c r="G1363" s="80"/>
      <c r="H1363" s="81"/>
      <c r="I1363" s="245"/>
      <c r="J1363" s="263"/>
      <c r="K1363" s="263"/>
      <c r="L1363" s="263"/>
      <c r="M1363" s="685"/>
      <c r="N1363" s="686"/>
      <c r="O1363" s="687"/>
      <c r="P1363" s="687"/>
      <c r="Q1363" s="687"/>
      <c r="R1363" s="687"/>
      <c r="S1363" s="688"/>
      <c r="T1363" s="268"/>
      <c r="U1363" s="539"/>
      <c r="V1363" s="299" t="str">
        <f t="shared" si="560"/>
        <v>25.16</v>
      </c>
      <c r="W1363" s="299">
        <f t="shared" si="561"/>
        <v>0</v>
      </c>
      <c r="X1363" s="319"/>
      <c r="Y1363" s="319"/>
      <c r="Z1363" s="319"/>
      <c r="AA1363" s="319"/>
      <c r="AB1363" s="531"/>
      <c r="AC1363" s="540"/>
      <c r="AD1363" s="540"/>
      <c r="AE1363" s="540"/>
      <c r="AN1363" s="641" t="str">
        <f t="shared" si="543"/>
        <v>revisar</v>
      </c>
      <c r="AO1363" s="641" t="str">
        <f t="shared" si="544"/>
        <v>ok</v>
      </c>
      <c r="AP1363" s="641" t="str">
        <f t="shared" si="545"/>
        <v>ok</v>
      </c>
      <c r="AQ1363" s="641" t="str">
        <f t="shared" si="546"/>
        <v>ok</v>
      </c>
      <c r="AR1363" s="641" t="str">
        <f t="shared" si="547"/>
        <v>ok</v>
      </c>
      <c r="AS1363" s="641" t="str">
        <f t="shared" si="548"/>
        <v>ok</v>
      </c>
      <c r="AT1363" s="641" t="str">
        <f t="shared" si="549"/>
        <v>ok</v>
      </c>
      <c r="AU1363" s="641" t="str">
        <f t="shared" si="550"/>
        <v>ok</v>
      </c>
      <c r="AV1363" s="641" t="str">
        <f t="shared" si="551"/>
        <v>ok</v>
      </c>
      <c r="AW1363" s="641" t="str">
        <f t="shared" si="552"/>
        <v>ok</v>
      </c>
      <c r="AX1363" s="641" t="str">
        <f t="shared" si="553"/>
        <v>ok</v>
      </c>
      <c r="AY1363" s="641" t="str">
        <f t="shared" si="554"/>
        <v>ok</v>
      </c>
      <c r="AZ1363" s="641" t="str">
        <f t="shared" si="555"/>
        <v>ok</v>
      </c>
      <c r="BA1363" s="641" t="str">
        <f t="shared" si="556"/>
        <v>ok</v>
      </c>
      <c r="BB1363" s="641" t="str">
        <f t="shared" si="557"/>
        <v>ok</v>
      </c>
      <c r="BC1363" s="641" t="str">
        <f t="shared" si="558"/>
        <v>ok</v>
      </c>
      <c r="BD1363" s="641"/>
    </row>
    <row r="1364" spans="1:56" s="559" customFormat="1" ht="12.75" hidden="1" customHeight="1">
      <c r="A1364" s="34"/>
      <c r="B1364" s="35">
        <f t="shared" si="562"/>
        <v>0</v>
      </c>
      <c r="C1364" s="34"/>
      <c r="D1364" s="253" t="s">
        <v>1751</v>
      </c>
      <c r="E1364" s="242"/>
      <c r="F1364" s="248"/>
      <c r="G1364" s="80"/>
      <c r="H1364" s="81"/>
      <c r="I1364" s="245"/>
      <c r="J1364" s="263"/>
      <c r="K1364" s="263"/>
      <c r="L1364" s="263"/>
      <c r="M1364" s="685"/>
      <c r="N1364" s="686"/>
      <c r="O1364" s="687"/>
      <c r="P1364" s="687"/>
      <c r="Q1364" s="687"/>
      <c r="R1364" s="687"/>
      <c r="S1364" s="688"/>
      <c r="T1364" s="268"/>
      <c r="U1364" s="539"/>
      <c r="V1364" s="299" t="str">
        <f t="shared" si="560"/>
        <v>25.17</v>
      </c>
      <c r="W1364" s="299">
        <f t="shared" si="561"/>
        <v>0</v>
      </c>
      <c r="X1364" s="268"/>
      <c r="Y1364" s="268"/>
      <c r="Z1364" s="268"/>
      <c r="AA1364" s="268"/>
      <c r="AB1364" s="533"/>
      <c r="AC1364" s="540"/>
      <c r="AD1364" s="540"/>
      <c r="AE1364" s="540"/>
      <c r="AN1364" s="641" t="str">
        <f t="shared" si="543"/>
        <v>revisar</v>
      </c>
      <c r="AO1364" s="641" t="str">
        <f t="shared" si="544"/>
        <v>ok</v>
      </c>
      <c r="AP1364" s="641" t="str">
        <f t="shared" si="545"/>
        <v>ok</v>
      </c>
      <c r="AQ1364" s="641" t="str">
        <f t="shared" si="546"/>
        <v>ok</v>
      </c>
      <c r="AR1364" s="641" t="str">
        <f t="shared" si="547"/>
        <v>ok</v>
      </c>
      <c r="AS1364" s="641" t="str">
        <f t="shared" si="548"/>
        <v>ok</v>
      </c>
      <c r="AT1364" s="641" t="str">
        <f t="shared" si="549"/>
        <v>ok</v>
      </c>
      <c r="AU1364" s="641" t="str">
        <f t="shared" si="550"/>
        <v>ok</v>
      </c>
      <c r="AV1364" s="641" t="str">
        <f t="shared" si="551"/>
        <v>ok</v>
      </c>
      <c r="AW1364" s="641" t="str">
        <f t="shared" si="552"/>
        <v>ok</v>
      </c>
      <c r="AX1364" s="641" t="str">
        <f t="shared" si="553"/>
        <v>ok</v>
      </c>
      <c r="AY1364" s="641" t="str">
        <f t="shared" si="554"/>
        <v>ok</v>
      </c>
      <c r="AZ1364" s="641" t="str">
        <f t="shared" si="555"/>
        <v>ok</v>
      </c>
      <c r="BA1364" s="641" t="str">
        <f t="shared" si="556"/>
        <v>ok</v>
      </c>
      <c r="BB1364" s="641" t="str">
        <f t="shared" si="557"/>
        <v>ok</v>
      </c>
      <c r="BC1364" s="641" t="str">
        <f t="shared" si="558"/>
        <v>ok</v>
      </c>
      <c r="BD1364" s="641"/>
    </row>
    <row r="1365" spans="1:56" s="559" customFormat="1" ht="12.75" hidden="1" customHeight="1">
      <c r="A1365" s="34"/>
      <c r="B1365" s="35">
        <f t="shared" si="562"/>
        <v>0</v>
      </c>
      <c r="C1365" s="34"/>
      <c r="D1365" s="250" t="s">
        <v>1752</v>
      </c>
      <c r="E1365" s="242"/>
      <c r="F1365" s="248"/>
      <c r="G1365" s="80"/>
      <c r="H1365" s="81"/>
      <c r="I1365" s="245"/>
      <c r="J1365" s="263"/>
      <c r="K1365" s="263"/>
      <c r="L1365" s="263"/>
      <c r="M1365" s="685"/>
      <c r="N1365" s="686"/>
      <c r="O1365" s="687"/>
      <c r="P1365" s="687"/>
      <c r="Q1365" s="687"/>
      <c r="R1365" s="687"/>
      <c r="S1365" s="688"/>
      <c r="T1365" s="268"/>
      <c r="U1365" s="539"/>
      <c r="V1365" s="299" t="str">
        <f t="shared" si="560"/>
        <v>25.18</v>
      </c>
      <c r="W1365" s="299">
        <f t="shared" si="561"/>
        <v>0</v>
      </c>
      <c r="X1365" s="268"/>
      <c r="Y1365" s="268"/>
      <c r="Z1365" s="268"/>
      <c r="AA1365" s="268"/>
      <c r="AB1365" s="533"/>
      <c r="AC1365" s="540"/>
      <c r="AD1365" s="540"/>
      <c r="AE1365" s="540"/>
      <c r="AN1365" s="641" t="str">
        <f t="shared" si="543"/>
        <v>revisar</v>
      </c>
      <c r="AO1365" s="641" t="str">
        <f t="shared" si="544"/>
        <v>ok</v>
      </c>
      <c r="AP1365" s="641" t="str">
        <f t="shared" si="545"/>
        <v>ok</v>
      </c>
      <c r="AQ1365" s="641" t="str">
        <f t="shared" si="546"/>
        <v>ok</v>
      </c>
      <c r="AR1365" s="641" t="str">
        <f t="shared" si="547"/>
        <v>ok</v>
      </c>
      <c r="AS1365" s="641" t="str">
        <f t="shared" si="548"/>
        <v>ok</v>
      </c>
      <c r="AT1365" s="641" t="str">
        <f t="shared" si="549"/>
        <v>ok</v>
      </c>
      <c r="AU1365" s="641" t="str">
        <f t="shared" si="550"/>
        <v>ok</v>
      </c>
      <c r="AV1365" s="641" t="str">
        <f t="shared" si="551"/>
        <v>ok</v>
      </c>
      <c r="AW1365" s="641" t="str">
        <f t="shared" si="552"/>
        <v>ok</v>
      </c>
      <c r="AX1365" s="641" t="str">
        <f t="shared" si="553"/>
        <v>ok</v>
      </c>
      <c r="AY1365" s="641" t="str">
        <f t="shared" si="554"/>
        <v>ok</v>
      </c>
      <c r="AZ1365" s="641" t="str">
        <f t="shared" si="555"/>
        <v>ok</v>
      </c>
      <c r="BA1365" s="641" t="str">
        <f t="shared" si="556"/>
        <v>ok</v>
      </c>
      <c r="BB1365" s="641" t="str">
        <f t="shared" si="557"/>
        <v>ok</v>
      </c>
      <c r="BC1365" s="641" t="str">
        <f t="shared" si="558"/>
        <v>ok</v>
      </c>
      <c r="BD1365" s="641"/>
    </row>
    <row r="1366" spans="1:56" s="559" customFormat="1" ht="12.75" hidden="1" customHeight="1">
      <c r="A1366" s="34"/>
      <c r="B1366" s="35">
        <f t="shared" si="562"/>
        <v>0</v>
      </c>
      <c r="C1366" s="34"/>
      <c r="D1366" s="253" t="s">
        <v>1753</v>
      </c>
      <c r="E1366" s="242"/>
      <c r="F1366" s="248"/>
      <c r="G1366" s="80"/>
      <c r="H1366" s="81"/>
      <c r="I1366" s="245"/>
      <c r="J1366" s="263"/>
      <c r="K1366" s="263"/>
      <c r="L1366" s="263"/>
      <c r="M1366" s="685"/>
      <c r="N1366" s="686"/>
      <c r="O1366" s="687"/>
      <c r="P1366" s="687"/>
      <c r="Q1366" s="687"/>
      <c r="R1366" s="687"/>
      <c r="S1366" s="688"/>
      <c r="T1366" s="268"/>
      <c r="U1366" s="539"/>
      <c r="V1366" s="299" t="str">
        <f t="shared" si="560"/>
        <v>25.19</v>
      </c>
      <c r="W1366" s="299">
        <f t="shared" si="561"/>
        <v>0</v>
      </c>
      <c r="X1366" s="268"/>
      <c r="Y1366" s="268"/>
      <c r="Z1366" s="268"/>
      <c r="AA1366" s="268"/>
      <c r="AB1366" s="533"/>
      <c r="AC1366" s="540"/>
      <c r="AD1366" s="540"/>
      <c r="AE1366" s="540"/>
      <c r="AN1366" s="641" t="str">
        <f t="shared" si="543"/>
        <v>revisar</v>
      </c>
      <c r="AO1366" s="641" t="str">
        <f t="shared" si="544"/>
        <v>ok</v>
      </c>
      <c r="AP1366" s="641" t="str">
        <f t="shared" si="545"/>
        <v>ok</v>
      </c>
      <c r="AQ1366" s="641" t="str">
        <f t="shared" si="546"/>
        <v>ok</v>
      </c>
      <c r="AR1366" s="641" t="str">
        <f t="shared" si="547"/>
        <v>ok</v>
      </c>
      <c r="AS1366" s="641" t="str">
        <f t="shared" si="548"/>
        <v>ok</v>
      </c>
      <c r="AT1366" s="641" t="str">
        <f t="shared" si="549"/>
        <v>ok</v>
      </c>
      <c r="AU1366" s="641" t="str">
        <f t="shared" si="550"/>
        <v>ok</v>
      </c>
      <c r="AV1366" s="641" t="str">
        <f t="shared" si="551"/>
        <v>ok</v>
      </c>
      <c r="AW1366" s="641" t="str">
        <f t="shared" si="552"/>
        <v>ok</v>
      </c>
      <c r="AX1366" s="641" t="str">
        <f t="shared" si="553"/>
        <v>ok</v>
      </c>
      <c r="AY1366" s="641" t="str">
        <f t="shared" si="554"/>
        <v>ok</v>
      </c>
      <c r="AZ1366" s="641" t="str">
        <f t="shared" si="555"/>
        <v>ok</v>
      </c>
      <c r="BA1366" s="641" t="str">
        <f t="shared" si="556"/>
        <v>ok</v>
      </c>
      <c r="BB1366" s="641" t="str">
        <f t="shared" si="557"/>
        <v>ok</v>
      </c>
      <c r="BC1366" s="641" t="str">
        <f t="shared" si="558"/>
        <v>ok</v>
      </c>
      <c r="BD1366" s="641"/>
    </row>
    <row r="1367" spans="1:56" s="559" customFormat="1" ht="12.75" hidden="1" customHeight="1">
      <c r="A1367" s="34"/>
      <c r="B1367" s="35">
        <f t="shared" si="562"/>
        <v>0</v>
      </c>
      <c r="C1367" s="34"/>
      <c r="D1367" s="250" t="s">
        <v>1754</v>
      </c>
      <c r="E1367" s="242"/>
      <c r="F1367" s="248"/>
      <c r="G1367" s="80"/>
      <c r="H1367" s="81"/>
      <c r="I1367" s="245"/>
      <c r="J1367" s="263"/>
      <c r="K1367" s="263"/>
      <c r="L1367" s="263"/>
      <c r="M1367" s="685"/>
      <c r="N1367" s="686"/>
      <c r="O1367" s="687"/>
      <c r="P1367" s="687"/>
      <c r="Q1367" s="687"/>
      <c r="R1367" s="687"/>
      <c r="S1367" s="688"/>
      <c r="T1367" s="268"/>
      <c r="U1367" s="539"/>
      <c r="V1367" s="299" t="str">
        <f t="shared" si="560"/>
        <v>25.20</v>
      </c>
      <c r="W1367" s="299">
        <f t="shared" si="561"/>
        <v>0</v>
      </c>
      <c r="X1367" s="268"/>
      <c r="Y1367" s="268"/>
      <c r="Z1367" s="268"/>
      <c r="AA1367" s="268"/>
      <c r="AB1367" s="533"/>
      <c r="AC1367" s="540"/>
      <c r="AD1367" s="540"/>
      <c r="AE1367" s="540"/>
      <c r="AN1367" s="641" t="str">
        <f t="shared" si="543"/>
        <v>revisar</v>
      </c>
      <c r="AO1367" s="641" t="str">
        <f t="shared" si="544"/>
        <v>ok</v>
      </c>
      <c r="AP1367" s="641" t="str">
        <f t="shared" si="545"/>
        <v>ok</v>
      </c>
      <c r="AQ1367" s="641" t="str">
        <f t="shared" si="546"/>
        <v>ok</v>
      </c>
      <c r="AR1367" s="641" t="str">
        <f t="shared" si="547"/>
        <v>ok</v>
      </c>
      <c r="AS1367" s="641" t="str">
        <f t="shared" si="548"/>
        <v>ok</v>
      </c>
      <c r="AT1367" s="641" t="str">
        <f t="shared" si="549"/>
        <v>ok</v>
      </c>
      <c r="AU1367" s="641" t="str">
        <f t="shared" si="550"/>
        <v>ok</v>
      </c>
      <c r="AV1367" s="641" t="str">
        <f t="shared" si="551"/>
        <v>ok</v>
      </c>
      <c r="AW1367" s="641" t="str">
        <f t="shared" si="552"/>
        <v>ok</v>
      </c>
      <c r="AX1367" s="641" t="str">
        <f t="shared" si="553"/>
        <v>ok</v>
      </c>
      <c r="AY1367" s="641" t="str">
        <f t="shared" si="554"/>
        <v>ok</v>
      </c>
      <c r="AZ1367" s="641" t="str">
        <f t="shared" si="555"/>
        <v>ok</v>
      </c>
      <c r="BA1367" s="641" t="str">
        <f t="shared" si="556"/>
        <v>ok</v>
      </c>
      <c r="BB1367" s="641" t="str">
        <f t="shared" si="557"/>
        <v>ok</v>
      </c>
      <c r="BC1367" s="641" t="str">
        <f t="shared" si="558"/>
        <v>ok</v>
      </c>
      <c r="BD1367" s="641"/>
    </row>
    <row r="1368" spans="1:56" s="559" customFormat="1" ht="12.75" hidden="1" customHeight="1">
      <c r="A1368" s="34"/>
      <c r="B1368" s="35">
        <f t="shared" si="562"/>
        <v>0</v>
      </c>
      <c r="C1368" s="34"/>
      <c r="D1368" s="253" t="s">
        <v>1755</v>
      </c>
      <c r="E1368" s="242"/>
      <c r="F1368" s="248"/>
      <c r="G1368" s="80"/>
      <c r="H1368" s="81"/>
      <c r="I1368" s="245"/>
      <c r="J1368" s="263"/>
      <c r="K1368" s="263"/>
      <c r="L1368" s="263"/>
      <c r="M1368" s="685"/>
      <c r="N1368" s="686"/>
      <c r="O1368" s="687"/>
      <c r="P1368" s="687"/>
      <c r="Q1368" s="687"/>
      <c r="R1368" s="687"/>
      <c r="S1368" s="688"/>
      <c r="T1368" s="268"/>
      <c r="U1368" s="539"/>
      <c r="V1368" s="299" t="str">
        <f t="shared" si="560"/>
        <v>25.21</v>
      </c>
      <c r="W1368" s="299">
        <f t="shared" si="561"/>
        <v>0</v>
      </c>
      <c r="X1368" s="268"/>
      <c r="Y1368" s="268"/>
      <c r="Z1368" s="268"/>
      <c r="AA1368" s="268"/>
      <c r="AB1368" s="533"/>
      <c r="AC1368" s="540"/>
      <c r="AD1368" s="540"/>
      <c r="AE1368" s="540"/>
      <c r="AN1368" s="641" t="str">
        <f t="shared" si="543"/>
        <v>revisar</v>
      </c>
      <c r="AO1368" s="641" t="str">
        <f t="shared" si="544"/>
        <v>ok</v>
      </c>
      <c r="AP1368" s="641" t="str">
        <f t="shared" si="545"/>
        <v>ok</v>
      </c>
      <c r="AQ1368" s="641" t="str">
        <f t="shared" si="546"/>
        <v>ok</v>
      </c>
      <c r="AR1368" s="641" t="str">
        <f t="shared" si="547"/>
        <v>ok</v>
      </c>
      <c r="AS1368" s="641" t="str">
        <f t="shared" si="548"/>
        <v>ok</v>
      </c>
      <c r="AT1368" s="641" t="str">
        <f t="shared" si="549"/>
        <v>ok</v>
      </c>
      <c r="AU1368" s="641" t="str">
        <f t="shared" si="550"/>
        <v>ok</v>
      </c>
      <c r="AV1368" s="641" t="str">
        <f t="shared" si="551"/>
        <v>ok</v>
      </c>
      <c r="AW1368" s="641" t="str">
        <f t="shared" si="552"/>
        <v>ok</v>
      </c>
      <c r="AX1368" s="641" t="str">
        <f t="shared" si="553"/>
        <v>ok</v>
      </c>
      <c r="AY1368" s="641" t="str">
        <f t="shared" si="554"/>
        <v>ok</v>
      </c>
      <c r="AZ1368" s="641" t="str">
        <f t="shared" si="555"/>
        <v>ok</v>
      </c>
      <c r="BA1368" s="641" t="str">
        <f t="shared" si="556"/>
        <v>ok</v>
      </c>
      <c r="BB1368" s="641" t="str">
        <f t="shared" si="557"/>
        <v>ok</v>
      </c>
      <c r="BC1368" s="641" t="str">
        <f t="shared" si="558"/>
        <v>ok</v>
      </c>
      <c r="BD1368" s="641"/>
    </row>
    <row r="1369" spans="1:56" s="559" customFormat="1" ht="12.75" hidden="1" customHeight="1">
      <c r="A1369" s="34"/>
      <c r="B1369" s="35">
        <f t="shared" si="562"/>
        <v>0</v>
      </c>
      <c r="C1369" s="34"/>
      <c r="D1369" s="250" t="s">
        <v>1756</v>
      </c>
      <c r="E1369" s="242"/>
      <c r="F1369" s="248"/>
      <c r="G1369" s="80"/>
      <c r="H1369" s="81"/>
      <c r="I1369" s="245"/>
      <c r="J1369" s="263"/>
      <c r="K1369" s="263"/>
      <c r="L1369" s="263"/>
      <c r="M1369" s="685"/>
      <c r="N1369" s="686"/>
      <c r="O1369" s="687"/>
      <c r="P1369" s="687"/>
      <c r="Q1369" s="687"/>
      <c r="R1369" s="687"/>
      <c r="S1369" s="688"/>
      <c r="T1369" s="268"/>
      <c r="U1369" s="539"/>
      <c r="V1369" s="299" t="str">
        <f t="shared" si="560"/>
        <v>25.22</v>
      </c>
      <c r="W1369" s="299">
        <f t="shared" si="561"/>
        <v>0</v>
      </c>
      <c r="X1369" s="268"/>
      <c r="Y1369" s="268"/>
      <c r="Z1369" s="268"/>
      <c r="AA1369" s="268"/>
      <c r="AB1369" s="533"/>
      <c r="AC1369" s="540"/>
      <c r="AD1369" s="540"/>
      <c r="AE1369" s="540"/>
      <c r="AN1369" s="641" t="str">
        <f t="shared" si="543"/>
        <v>revisar</v>
      </c>
      <c r="AO1369" s="641" t="str">
        <f t="shared" si="544"/>
        <v>ok</v>
      </c>
      <c r="AP1369" s="641" t="str">
        <f t="shared" si="545"/>
        <v>ok</v>
      </c>
      <c r="AQ1369" s="641" t="str">
        <f t="shared" si="546"/>
        <v>ok</v>
      </c>
      <c r="AR1369" s="641" t="str">
        <f t="shared" si="547"/>
        <v>ok</v>
      </c>
      <c r="AS1369" s="641" t="str">
        <f t="shared" si="548"/>
        <v>ok</v>
      </c>
      <c r="AT1369" s="641" t="str">
        <f t="shared" si="549"/>
        <v>ok</v>
      </c>
      <c r="AU1369" s="641" t="str">
        <f t="shared" si="550"/>
        <v>ok</v>
      </c>
      <c r="AV1369" s="641" t="str">
        <f t="shared" si="551"/>
        <v>ok</v>
      </c>
      <c r="AW1369" s="641" t="str">
        <f t="shared" si="552"/>
        <v>ok</v>
      </c>
      <c r="AX1369" s="641" t="str">
        <f t="shared" si="553"/>
        <v>ok</v>
      </c>
      <c r="AY1369" s="641" t="str">
        <f t="shared" si="554"/>
        <v>ok</v>
      </c>
      <c r="AZ1369" s="641" t="str">
        <f t="shared" si="555"/>
        <v>ok</v>
      </c>
      <c r="BA1369" s="641" t="str">
        <f t="shared" si="556"/>
        <v>ok</v>
      </c>
      <c r="BB1369" s="641" t="str">
        <f t="shared" si="557"/>
        <v>ok</v>
      </c>
      <c r="BC1369" s="641" t="str">
        <f t="shared" si="558"/>
        <v>ok</v>
      </c>
      <c r="BD1369" s="641"/>
    </row>
    <row r="1370" spans="1:56" s="559" customFormat="1" ht="12.75" hidden="1" customHeight="1">
      <c r="A1370" s="34"/>
      <c r="B1370" s="35">
        <f t="shared" si="562"/>
        <v>0</v>
      </c>
      <c r="C1370" s="34"/>
      <c r="D1370" s="253" t="s">
        <v>1757</v>
      </c>
      <c r="E1370" s="242"/>
      <c r="F1370" s="248"/>
      <c r="G1370" s="80"/>
      <c r="H1370" s="81"/>
      <c r="I1370" s="245"/>
      <c r="J1370" s="263"/>
      <c r="K1370" s="263"/>
      <c r="L1370" s="263"/>
      <c r="M1370" s="685"/>
      <c r="N1370" s="686"/>
      <c r="O1370" s="687"/>
      <c r="P1370" s="687"/>
      <c r="Q1370" s="687"/>
      <c r="R1370" s="687"/>
      <c r="S1370" s="688"/>
      <c r="T1370" s="268"/>
      <c r="U1370" s="539"/>
      <c r="V1370" s="299" t="str">
        <f t="shared" si="560"/>
        <v>25.23</v>
      </c>
      <c r="W1370" s="299">
        <f t="shared" si="561"/>
        <v>0</v>
      </c>
      <c r="X1370" s="268"/>
      <c r="Y1370" s="268"/>
      <c r="Z1370" s="268"/>
      <c r="AA1370" s="268"/>
      <c r="AB1370" s="533"/>
      <c r="AC1370" s="540"/>
      <c r="AD1370" s="540"/>
      <c r="AE1370" s="540"/>
      <c r="AN1370" s="641" t="str">
        <f t="shared" si="543"/>
        <v>revisar</v>
      </c>
      <c r="AO1370" s="641" t="str">
        <f t="shared" si="544"/>
        <v>ok</v>
      </c>
      <c r="AP1370" s="641" t="str">
        <f t="shared" si="545"/>
        <v>ok</v>
      </c>
      <c r="AQ1370" s="641" t="str">
        <f t="shared" si="546"/>
        <v>ok</v>
      </c>
      <c r="AR1370" s="641" t="str">
        <f t="shared" si="547"/>
        <v>ok</v>
      </c>
      <c r="AS1370" s="641" t="str">
        <f t="shared" si="548"/>
        <v>ok</v>
      </c>
      <c r="AT1370" s="641" t="str">
        <f t="shared" si="549"/>
        <v>ok</v>
      </c>
      <c r="AU1370" s="641" t="str">
        <f t="shared" si="550"/>
        <v>ok</v>
      </c>
      <c r="AV1370" s="641" t="str">
        <f t="shared" si="551"/>
        <v>ok</v>
      </c>
      <c r="AW1370" s="641" t="str">
        <f t="shared" si="552"/>
        <v>ok</v>
      </c>
      <c r="AX1370" s="641" t="str">
        <f t="shared" si="553"/>
        <v>ok</v>
      </c>
      <c r="AY1370" s="641" t="str">
        <f t="shared" si="554"/>
        <v>ok</v>
      </c>
      <c r="AZ1370" s="641" t="str">
        <f t="shared" si="555"/>
        <v>ok</v>
      </c>
      <c r="BA1370" s="641" t="str">
        <f t="shared" si="556"/>
        <v>ok</v>
      </c>
      <c r="BB1370" s="641" t="str">
        <f t="shared" si="557"/>
        <v>ok</v>
      </c>
      <c r="BC1370" s="641" t="str">
        <f t="shared" si="558"/>
        <v>ok</v>
      </c>
      <c r="BD1370" s="641"/>
    </row>
    <row r="1371" spans="1:56" s="559" customFormat="1" ht="12.75" hidden="1" customHeight="1">
      <c r="A1371" s="34"/>
      <c r="B1371" s="35">
        <f t="shared" si="562"/>
        <v>0</v>
      </c>
      <c r="C1371" s="34"/>
      <c r="D1371" s="250" t="s">
        <v>1758</v>
      </c>
      <c r="E1371" s="242"/>
      <c r="F1371" s="248"/>
      <c r="G1371" s="80"/>
      <c r="H1371" s="81"/>
      <c r="I1371" s="245"/>
      <c r="J1371" s="263"/>
      <c r="K1371" s="263"/>
      <c r="L1371" s="263"/>
      <c r="M1371" s="685"/>
      <c r="N1371" s="686"/>
      <c r="O1371" s="687"/>
      <c r="P1371" s="687"/>
      <c r="Q1371" s="687"/>
      <c r="R1371" s="687"/>
      <c r="S1371" s="688"/>
      <c r="T1371" s="268"/>
      <c r="U1371" s="539"/>
      <c r="V1371" s="299" t="str">
        <f t="shared" si="560"/>
        <v>25.24</v>
      </c>
      <c r="W1371" s="299">
        <f t="shared" si="561"/>
        <v>0</v>
      </c>
      <c r="X1371" s="268"/>
      <c r="Y1371" s="268"/>
      <c r="Z1371" s="268"/>
      <c r="AA1371" s="268"/>
      <c r="AB1371" s="533"/>
      <c r="AC1371" s="540"/>
      <c r="AD1371" s="540"/>
      <c r="AE1371" s="540"/>
      <c r="AN1371" s="641" t="str">
        <f t="shared" si="543"/>
        <v>revisar</v>
      </c>
      <c r="AO1371" s="641" t="str">
        <f t="shared" si="544"/>
        <v>ok</v>
      </c>
      <c r="AP1371" s="641" t="str">
        <f t="shared" si="545"/>
        <v>ok</v>
      </c>
      <c r="AQ1371" s="641" t="str">
        <f t="shared" si="546"/>
        <v>ok</v>
      </c>
      <c r="AR1371" s="641" t="str">
        <f t="shared" si="547"/>
        <v>ok</v>
      </c>
      <c r="AS1371" s="641" t="str">
        <f t="shared" si="548"/>
        <v>ok</v>
      </c>
      <c r="AT1371" s="641" t="str">
        <f t="shared" si="549"/>
        <v>ok</v>
      </c>
      <c r="AU1371" s="641" t="str">
        <f t="shared" si="550"/>
        <v>ok</v>
      </c>
      <c r="AV1371" s="641" t="str">
        <f t="shared" si="551"/>
        <v>ok</v>
      </c>
      <c r="AW1371" s="641" t="str">
        <f t="shared" si="552"/>
        <v>ok</v>
      </c>
      <c r="AX1371" s="641" t="str">
        <f t="shared" si="553"/>
        <v>ok</v>
      </c>
      <c r="AY1371" s="641" t="str">
        <f t="shared" si="554"/>
        <v>ok</v>
      </c>
      <c r="AZ1371" s="641" t="str">
        <f t="shared" si="555"/>
        <v>ok</v>
      </c>
      <c r="BA1371" s="641" t="str">
        <f t="shared" si="556"/>
        <v>ok</v>
      </c>
      <c r="BB1371" s="641" t="str">
        <f t="shared" si="557"/>
        <v>ok</v>
      </c>
      <c r="BC1371" s="641" t="str">
        <f t="shared" si="558"/>
        <v>ok</v>
      </c>
      <c r="BD1371" s="641"/>
    </row>
    <row r="1372" spans="1:56" s="559" customFormat="1" ht="12.75" hidden="1" customHeight="1">
      <c r="A1372" s="34"/>
      <c r="B1372" s="35">
        <f t="shared" si="562"/>
        <v>0</v>
      </c>
      <c r="C1372" s="34"/>
      <c r="D1372" s="253" t="s">
        <v>1759</v>
      </c>
      <c r="E1372" s="242"/>
      <c r="F1372" s="248"/>
      <c r="G1372" s="80"/>
      <c r="H1372" s="81"/>
      <c r="I1372" s="245"/>
      <c r="J1372" s="263"/>
      <c r="K1372" s="263"/>
      <c r="L1372" s="263"/>
      <c r="M1372" s="685"/>
      <c r="N1372" s="686"/>
      <c r="O1372" s="687"/>
      <c r="P1372" s="687"/>
      <c r="Q1372" s="687"/>
      <c r="R1372" s="687"/>
      <c r="S1372" s="688"/>
      <c r="T1372" s="268"/>
      <c r="U1372" s="539"/>
      <c r="V1372" s="299" t="str">
        <f t="shared" si="560"/>
        <v>25.25</v>
      </c>
      <c r="W1372" s="299">
        <f t="shared" si="561"/>
        <v>0</v>
      </c>
      <c r="X1372" s="268"/>
      <c r="Y1372" s="268"/>
      <c r="Z1372" s="268"/>
      <c r="AA1372" s="268"/>
      <c r="AB1372" s="533"/>
      <c r="AC1372" s="540"/>
      <c r="AD1372" s="540"/>
      <c r="AE1372" s="540"/>
      <c r="AN1372" s="641" t="str">
        <f t="shared" si="543"/>
        <v>revisar</v>
      </c>
      <c r="AO1372" s="641" t="str">
        <f t="shared" si="544"/>
        <v>ok</v>
      </c>
      <c r="AP1372" s="641" t="str">
        <f t="shared" si="545"/>
        <v>ok</v>
      </c>
      <c r="AQ1372" s="641" t="str">
        <f t="shared" si="546"/>
        <v>ok</v>
      </c>
      <c r="AR1372" s="641" t="str">
        <f t="shared" si="547"/>
        <v>ok</v>
      </c>
      <c r="AS1372" s="641" t="str">
        <f t="shared" si="548"/>
        <v>ok</v>
      </c>
      <c r="AT1372" s="641" t="str">
        <f t="shared" si="549"/>
        <v>ok</v>
      </c>
      <c r="AU1372" s="641" t="str">
        <f t="shared" si="550"/>
        <v>ok</v>
      </c>
      <c r="AV1372" s="641" t="str">
        <f t="shared" si="551"/>
        <v>ok</v>
      </c>
      <c r="AW1372" s="641" t="str">
        <f t="shared" si="552"/>
        <v>ok</v>
      </c>
      <c r="AX1372" s="641" t="str">
        <f t="shared" si="553"/>
        <v>ok</v>
      </c>
      <c r="AY1372" s="641" t="str">
        <f t="shared" si="554"/>
        <v>ok</v>
      </c>
      <c r="AZ1372" s="641" t="str">
        <f t="shared" si="555"/>
        <v>ok</v>
      </c>
      <c r="BA1372" s="641" t="str">
        <f t="shared" si="556"/>
        <v>ok</v>
      </c>
      <c r="BB1372" s="641" t="str">
        <f t="shared" si="557"/>
        <v>ok</v>
      </c>
      <c r="BC1372" s="641" t="str">
        <f t="shared" si="558"/>
        <v>ok</v>
      </c>
      <c r="BD1372" s="641"/>
    </row>
    <row r="1373" spans="1:56" s="559" customFormat="1" ht="12.75" hidden="1" customHeight="1">
      <c r="A1373" s="34"/>
      <c r="B1373" s="35">
        <f t="shared" si="562"/>
        <v>0</v>
      </c>
      <c r="C1373" s="34"/>
      <c r="D1373" s="250" t="s">
        <v>1760</v>
      </c>
      <c r="E1373" s="242"/>
      <c r="F1373" s="248"/>
      <c r="G1373" s="80"/>
      <c r="H1373" s="81"/>
      <c r="I1373" s="245"/>
      <c r="J1373" s="263"/>
      <c r="K1373" s="263"/>
      <c r="L1373" s="263"/>
      <c r="M1373" s="685"/>
      <c r="N1373" s="686"/>
      <c r="O1373" s="687"/>
      <c r="P1373" s="687"/>
      <c r="Q1373" s="687"/>
      <c r="R1373" s="687"/>
      <c r="S1373" s="688"/>
      <c r="T1373" s="268"/>
      <c r="U1373" s="539"/>
      <c r="V1373" s="299" t="str">
        <f t="shared" si="560"/>
        <v>25.26</v>
      </c>
      <c r="W1373" s="299">
        <f t="shared" si="561"/>
        <v>0</v>
      </c>
      <c r="X1373" s="268"/>
      <c r="Y1373" s="268"/>
      <c r="Z1373" s="268"/>
      <c r="AA1373" s="268"/>
      <c r="AB1373" s="533"/>
      <c r="AC1373" s="540"/>
      <c r="AD1373" s="540"/>
      <c r="AE1373" s="540"/>
      <c r="AN1373" s="641" t="str">
        <f t="shared" si="543"/>
        <v>revisar</v>
      </c>
      <c r="AO1373" s="641" t="str">
        <f t="shared" si="544"/>
        <v>ok</v>
      </c>
      <c r="AP1373" s="641" t="str">
        <f t="shared" si="545"/>
        <v>ok</v>
      </c>
      <c r="AQ1373" s="641" t="str">
        <f t="shared" si="546"/>
        <v>ok</v>
      </c>
      <c r="AR1373" s="641" t="str">
        <f t="shared" si="547"/>
        <v>ok</v>
      </c>
      <c r="AS1373" s="641" t="str">
        <f t="shared" si="548"/>
        <v>ok</v>
      </c>
      <c r="AT1373" s="641" t="str">
        <f t="shared" si="549"/>
        <v>ok</v>
      </c>
      <c r="AU1373" s="641" t="str">
        <f t="shared" si="550"/>
        <v>ok</v>
      </c>
      <c r="AV1373" s="641" t="str">
        <f t="shared" si="551"/>
        <v>ok</v>
      </c>
      <c r="AW1373" s="641" t="str">
        <f t="shared" si="552"/>
        <v>ok</v>
      </c>
      <c r="AX1373" s="641" t="str">
        <f t="shared" si="553"/>
        <v>ok</v>
      </c>
      <c r="AY1373" s="641" t="str">
        <f t="shared" si="554"/>
        <v>ok</v>
      </c>
      <c r="AZ1373" s="641" t="str">
        <f t="shared" si="555"/>
        <v>ok</v>
      </c>
      <c r="BA1373" s="641" t="str">
        <f t="shared" si="556"/>
        <v>ok</v>
      </c>
      <c r="BB1373" s="641" t="str">
        <f t="shared" si="557"/>
        <v>ok</v>
      </c>
      <c r="BC1373" s="641" t="str">
        <f t="shared" si="558"/>
        <v>ok</v>
      </c>
      <c r="BD1373" s="641"/>
    </row>
    <row r="1374" spans="1:56" s="559" customFormat="1" ht="12.75" hidden="1" customHeight="1">
      <c r="A1374" s="34"/>
      <c r="B1374" s="35">
        <f t="shared" si="562"/>
        <v>0</v>
      </c>
      <c r="C1374" s="34"/>
      <c r="D1374" s="253" t="s">
        <v>1761</v>
      </c>
      <c r="E1374" s="242"/>
      <c r="F1374" s="248"/>
      <c r="G1374" s="80"/>
      <c r="H1374" s="81"/>
      <c r="I1374" s="245"/>
      <c r="J1374" s="263"/>
      <c r="K1374" s="263"/>
      <c r="L1374" s="263"/>
      <c r="M1374" s="685"/>
      <c r="N1374" s="686"/>
      <c r="O1374" s="687"/>
      <c r="P1374" s="687"/>
      <c r="Q1374" s="687"/>
      <c r="R1374" s="687"/>
      <c r="S1374" s="688"/>
      <c r="T1374" s="268"/>
      <c r="U1374" s="539"/>
      <c r="V1374" s="299" t="str">
        <f t="shared" si="560"/>
        <v>25.27</v>
      </c>
      <c r="W1374" s="299">
        <f t="shared" si="561"/>
        <v>0</v>
      </c>
      <c r="X1374" s="268"/>
      <c r="Y1374" s="268"/>
      <c r="Z1374" s="268"/>
      <c r="AA1374" s="268"/>
      <c r="AB1374" s="533"/>
      <c r="AC1374" s="540"/>
      <c r="AD1374" s="540"/>
      <c r="AE1374" s="540"/>
      <c r="AN1374" s="641" t="str">
        <f t="shared" si="543"/>
        <v>revisar</v>
      </c>
      <c r="AO1374" s="641" t="str">
        <f t="shared" si="544"/>
        <v>ok</v>
      </c>
      <c r="AP1374" s="641" t="str">
        <f t="shared" si="545"/>
        <v>ok</v>
      </c>
      <c r="AQ1374" s="641" t="str">
        <f t="shared" si="546"/>
        <v>ok</v>
      </c>
      <c r="AR1374" s="641" t="str">
        <f t="shared" si="547"/>
        <v>ok</v>
      </c>
      <c r="AS1374" s="641" t="str">
        <f t="shared" si="548"/>
        <v>ok</v>
      </c>
      <c r="AT1374" s="641" t="str">
        <f t="shared" si="549"/>
        <v>ok</v>
      </c>
      <c r="AU1374" s="641" t="str">
        <f t="shared" si="550"/>
        <v>ok</v>
      </c>
      <c r="AV1374" s="641" t="str">
        <f t="shared" si="551"/>
        <v>ok</v>
      </c>
      <c r="AW1374" s="641" t="str">
        <f t="shared" si="552"/>
        <v>ok</v>
      </c>
      <c r="AX1374" s="641" t="str">
        <f t="shared" si="553"/>
        <v>ok</v>
      </c>
      <c r="AY1374" s="641" t="str">
        <f t="shared" si="554"/>
        <v>ok</v>
      </c>
      <c r="AZ1374" s="641" t="str">
        <f t="shared" si="555"/>
        <v>ok</v>
      </c>
      <c r="BA1374" s="641" t="str">
        <f t="shared" si="556"/>
        <v>ok</v>
      </c>
      <c r="BB1374" s="641" t="str">
        <f t="shared" si="557"/>
        <v>ok</v>
      </c>
      <c r="BC1374" s="641" t="str">
        <f t="shared" si="558"/>
        <v>ok</v>
      </c>
      <c r="BD1374" s="641"/>
    </row>
    <row r="1375" spans="1:56" s="559" customFormat="1" ht="12.75" hidden="1" customHeight="1">
      <c r="A1375" s="34"/>
      <c r="B1375" s="35">
        <f t="shared" si="562"/>
        <v>0</v>
      </c>
      <c r="C1375" s="34"/>
      <c r="D1375" s="250" t="s">
        <v>1762</v>
      </c>
      <c r="E1375" s="242"/>
      <c r="F1375" s="248"/>
      <c r="G1375" s="80"/>
      <c r="H1375" s="81"/>
      <c r="I1375" s="245"/>
      <c r="J1375" s="263"/>
      <c r="K1375" s="263"/>
      <c r="L1375" s="263"/>
      <c r="M1375" s="685"/>
      <c r="N1375" s="686"/>
      <c r="O1375" s="687"/>
      <c r="P1375" s="687"/>
      <c r="Q1375" s="687"/>
      <c r="R1375" s="687"/>
      <c r="S1375" s="688"/>
      <c r="T1375" s="268"/>
      <c r="U1375" s="539"/>
      <c r="V1375" s="299" t="str">
        <f t="shared" si="560"/>
        <v>25.28</v>
      </c>
      <c r="W1375" s="299">
        <f t="shared" si="561"/>
        <v>0</v>
      </c>
      <c r="X1375" s="268"/>
      <c r="Y1375" s="268"/>
      <c r="Z1375" s="268"/>
      <c r="AA1375" s="268"/>
      <c r="AB1375" s="533"/>
      <c r="AC1375" s="540"/>
      <c r="AD1375" s="540"/>
      <c r="AE1375" s="540"/>
      <c r="AN1375" s="641" t="str">
        <f t="shared" si="543"/>
        <v>revisar</v>
      </c>
      <c r="AO1375" s="641" t="str">
        <f t="shared" si="544"/>
        <v>ok</v>
      </c>
      <c r="AP1375" s="641" t="str">
        <f t="shared" si="545"/>
        <v>ok</v>
      </c>
      <c r="AQ1375" s="641" t="str">
        <f t="shared" si="546"/>
        <v>ok</v>
      </c>
      <c r="AR1375" s="641" t="str">
        <f t="shared" si="547"/>
        <v>ok</v>
      </c>
      <c r="AS1375" s="641" t="str">
        <f t="shared" si="548"/>
        <v>ok</v>
      </c>
      <c r="AT1375" s="641" t="str">
        <f t="shared" si="549"/>
        <v>ok</v>
      </c>
      <c r="AU1375" s="641" t="str">
        <f t="shared" si="550"/>
        <v>ok</v>
      </c>
      <c r="AV1375" s="641" t="str">
        <f t="shared" si="551"/>
        <v>ok</v>
      </c>
      <c r="AW1375" s="641" t="str">
        <f t="shared" si="552"/>
        <v>ok</v>
      </c>
      <c r="AX1375" s="641" t="str">
        <f t="shared" si="553"/>
        <v>ok</v>
      </c>
      <c r="AY1375" s="641" t="str">
        <f t="shared" si="554"/>
        <v>ok</v>
      </c>
      <c r="AZ1375" s="641" t="str">
        <f t="shared" si="555"/>
        <v>ok</v>
      </c>
      <c r="BA1375" s="641" t="str">
        <f t="shared" si="556"/>
        <v>ok</v>
      </c>
      <c r="BB1375" s="641" t="str">
        <f t="shared" si="557"/>
        <v>ok</v>
      </c>
      <c r="BC1375" s="641" t="str">
        <f t="shared" si="558"/>
        <v>ok</v>
      </c>
      <c r="BD1375" s="641"/>
    </row>
    <row r="1376" spans="1:56" s="559" customFormat="1" ht="12.75" hidden="1" customHeight="1">
      <c r="A1376" s="34"/>
      <c r="B1376" s="35">
        <f t="shared" si="562"/>
        <v>0</v>
      </c>
      <c r="C1376" s="34"/>
      <c r="D1376" s="253" t="s">
        <v>1763</v>
      </c>
      <c r="E1376" s="242"/>
      <c r="F1376" s="248"/>
      <c r="G1376" s="80"/>
      <c r="H1376" s="81"/>
      <c r="I1376" s="245"/>
      <c r="J1376" s="263"/>
      <c r="K1376" s="263"/>
      <c r="L1376" s="263"/>
      <c r="M1376" s="685"/>
      <c r="N1376" s="686"/>
      <c r="O1376" s="687"/>
      <c r="P1376" s="687"/>
      <c r="Q1376" s="687"/>
      <c r="R1376" s="687"/>
      <c r="S1376" s="688"/>
      <c r="T1376" s="268"/>
      <c r="U1376" s="539"/>
      <c r="V1376" s="299" t="str">
        <f t="shared" si="560"/>
        <v>25.29</v>
      </c>
      <c r="W1376" s="299">
        <f t="shared" si="561"/>
        <v>0</v>
      </c>
      <c r="X1376" s="268"/>
      <c r="Y1376" s="268"/>
      <c r="Z1376" s="268"/>
      <c r="AA1376" s="268"/>
      <c r="AB1376" s="533"/>
      <c r="AC1376" s="540"/>
      <c r="AD1376" s="540"/>
      <c r="AE1376" s="540"/>
      <c r="AN1376" s="641" t="str">
        <f t="shared" si="543"/>
        <v>revisar</v>
      </c>
      <c r="AO1376" s="641" t="str">
        <f t="shared" si="544"/>
        <v>ok</v>
      </c>
      <c r="AP1376" s="641" t="str">
        <f t="shared" si="545"/>
        <v>ok</v>
      </c>
      <c r="AQ1376" s="641" t="str">
        <f t="shared" si="546"/>
        <v>ok</v>
      </c>
      <c r="AR1376" s="641" t="str">
        <f t="shared" si="547"/>
        <v>ok</v>
      </c>
      <c r="AS1376" s="641" t="str">
        <f t="shared" si="548"/>
        <v>ok</v>
      </c>
      <c r="AT1376" s="641" t="str">
        <f t="shared" si="549"/>
        <v>ok</v>
      </c>
      <c r="AU1376" s="641" t="str">
        <f t="shared" si="550"/>
        <v>ok</v>
      </c>
      <c r="AV1376" s="641" t="str">
        <f t="shared" si="551"/>
        <v>ok</v>
      </c>
      <c r="AW1376" s="641" t="str">
        <f t="shared" si="552"/>
        <v>ok</v>
      </c>
      <c r="AX1376" s="641" t="str">
        <f t="shared" si="553"/>
        <v>ok</v>
      </c>
      <c r="AY1376" s="641" t="str">
        <f t="shared" si="554"/>
        <v>ok</v>
      </c>
      <c r="AZ1376" s="641" t="str">
        <f t="shared" si="555"/>
        <v>ok</v>
      </c>
      <c r="BA1376" s="641" t="str">
        <f t="shared" si="556"/>
        <v>ok</v>
      </c>
      <c r="BB1376" s="641" t="str">
        <f t="shared" si="557"/>
        <v>ok</v>
      </c>
      <c r="BC1376" s="641" t="str">
        <f t="shared" si="558"/>
        <v>ok</v>
      </c>
      <c r="BD1376" s="641"/>
    </row>
    <row r="1377" spans="1:56" s="559" customFormat="1" ht="12.75" hidden="1" customHeight="1">
      <c r="A1377" s="34"/>
      <c r="B1377" s="35">
        <f t="shared" si="562"/>
        <v>0</v>
      </c>
      <c r="C1377" s="34"/>
      <c r="D1377" s="250" t="s">
        <v>1764</v>
      </c>
      <c r="E1377" s="242"/>
      <c r="F1377" s="248"/>
      <c r="G1377" s="80"/>
      <c r="H1377" s="81"/>
      <c r="I1377" s="245"/>
      <c r="J1377" s="263"/>
      <c r="K1377" s="263"/>
      <c r="L1377" s="263"/>
      <c r="M1377" s="685"/>
      <c r="N1377" s="686"/>
      <c r="O1377" s="687"/>
      <c r="P1377" s="687"/>
      <c r="Q1377" s="687"/>
      <c r="R1377" s="687"/>
      <c r="S1377" s="688"/>
      <c r="T1377" s="268"/>
      <c r="U1377" s="539"/>
      <c r="V1377" s="299" t="str">
        <f t="shared" si="560"/>
        <v>25.30</v>
      </c>
      <c r="W1377" s="299">
        <f t="shared" si="561"/>
        <v>0</v>
      </c>
      <c r="X1377" s="268"/>
      <c r="Y1377" s="268"/>
      <c r="Z1377" s="268"/>
      <c r="AA1377" s="268"/>
      <c r="AB1377" s="533"/>
      <c r="AC1377" s="540"/>
      <c r="AD1377" s="540"/>
      <c r="AE1377" s="540"/>
      <c r="AN1377" s="641" t="str">
        <f t="shared" si="543"/>
        <v>revisar</v>
      </c>
      <c r="AO1377" s="641" t="str">
        <f t="shared" si="544"/>
        <v>ok</v>
      </c>
      <c r="AP1377" s="641" t="str">
        <f t="shared" si="545"/>
        <v>ok</v>
      </c>
      <c r="AQ1377" s="641" t="str">
        <f t="shared" si="546"/>
        <v>ok</v>
      </c>
      <c r="AR1377" s="641" t="str">
        <f t="shared" si="547"/>
        <v>ok</v>
      </c>
      <c r="AS1377" s="641" t="str">
        <f t="shared" si="548"/>
        <v>ok</v>
      </c>
      <c r="AT1377" s="641" t="str">
        <f t="shared" si="549"/>
        <v>ok</v>
      </c>
      <c r="AU1377" s="641" t="str">
        <f t="shared" si="550"/>
        <v>ok</v>
      </c>
      <c r="AV1377" s="641" t="str">
        <f t="shared" si="551"/>
        <v>ok</v>
      </c>
      <c r="AW1377" s="641" t="str">
        <f t="shared" si="552"/>
        <v>ok</v>
      </c>
      <c r="AX1377" s="641" t="str">
        <f t="shared" si="553"/>
        <v>ok</v>
      </c>
      <c r="AY1377" s="641" t="str">
        <f t="shared" si="554"/>
        <v>ok</v>
      </c>
      <c r="AZ1377" s="641" t="str">
        <f t="shared" si="555"/>
        <v>ok</v>
      </c>
      <c r="BA1377" s="641" t="str">
        <f t="shared" si="556"/>
        <v>ok</v>
      </c>
      <c r="BB1377" s="641" t="str">
        <f t="shared" si="557"/>
        <v>ok</v>
      </c>
      <c r="BC1377" s="641" t="str">
        <f t="shared" si="558"/>
        <v>ok</v>
      </c>
      <c r="BD1377" s="641"/>
    </row>
    <row r="1378" spans="1:56" s="559" customFormat="1" ht="12.75" hidden="1" customHeight="1">
      <c r="A1378" s="34"/>
      <c r="B1378" s="35">
        <f t="shared" si="562"/>
        <v>0</v>
      </c>
      <c r="C1378" s="34"/>
      <c r="D1378" s="253" t="s">
        <v>1765</v>
      </c>
      <c r="E1378" s="242"/>
      <c r="F1378" s="248"/>
      <c r="G1378" s="80"/>
      <c r="H1378" s="81"/>
      <c r="I1378" s="245"/>
      <c r="J1378" s="263"/>
      <c r="K1378" s="263"/>
      <c r="L1378" s="263"/>
      <c r="M1378" s="685"/>
      <c r="N1378" s="686"/>
      <c r="O1378" s="687"/>
      <c r="P1378" s="687"/>
      <c r="Q1378" s="687"/>
      <c r="R1378" s="687"/>
      <c r="S1378" s="688"/>
      <c r="T1378" s="268"/>
      <c r="U1378" s="539"/>
      <c r="V1378" s="299" t="str">
        <f t="shared" si="560"/>
        <v>25.31</v>
      </c>
      <c r="W1378" s="299">
        <f t="shared" si="561"/>
        <v>0</v>
      </c>
      <c r="X1378" s="268"/>
      <c r="Y1378" s="268"/>
      <c r="Z1378" s="268"/>
      <c r="AA1378" s="268"/>
      <c r="AB1378" s="533"/>
      <c r="AC1378" s="540"/>
      <c r="AD1378" s="540"/>
      <c r="AE1378" s="540"/>
      <c r="AN1378" s="641" t="str">
        <f t="shared" si="543"/>
        <v>revisar</v>
      </c>
      <c r="AO1378" s="641" t="str">
        <f t="shared" si="544"/>
        <v>ok</v>
      </c>
      <c r="AP1378" s="641" t="str">
        <f t="shared" si="545"/>
        <v>ok</v>
      </c>
      <c r="AQ1378" s="641" t="str">
        <f t="shared" si="546"/>
        <v>ok</v>
      </c>
      <c r="AR1378" s="641" t="str">
        <f t="shared" si="547"/>
        <v>ok</v>
      </c>
      <c r="AS1378" s="641" t="str">
        <f t="shared" si="548"/>
        <v>ok</v>
      </c>
      <c r="AT1378" s="641" t="str">
        <f t="shared" si="549"/>
        <v>ok</v>
      </c>
      <c r="AU1378" s="641" t="str">
        <f t="shared" si="550"/>
        <v>ok</v>
      </c>
      <c r="AV1378" s="641" t="str">
        <f t="shared" si="551"/>
        <v>ok</v>
      </c>
      <c r="AW1378" s="641" t="str">
        <f t="shared" si="552"/>
        <v>ok</v>
      </c>
      <c r="AX1378" s="641" t="str">
        <f t="shared" si="553"/>
        <v>ok</v>
      </c>
      <c r="AY1378" s="641" t="str">
        <f t="shared" si="554"/>
        <v>ok</v>
      </c>
      <c r="AZ1378" s="641" t="str">
        <f t="shared" si="555"/>
        <v>ok</v>
      </c>
      <c r="BA1378" s="641" t="str">
        <f t="shared" si="556"/>
        <v>ok</v>
      </c>
      <c r="BB1378" s="641" t="str">
        <f t="shared" si="557"/>
        <v>ok</v>
      </c>
      <c r="BC1378" s="641" t="str">
        <f t="shared" si="558"/>
        <v>ok</v>
      </c>
      <c r="BD1378" s="641"/>
    </row>
    <row r="1379" spans="1:56" s="559" customFormat="1" ht="12.75" hidden="1" customHeight="1">
      <c r="A1379" s="34"/>
      <c r="B1379" s="35">
        <f t="shared" si="562"/>
        <v>0</v>
      </c>
      <c r="C1379" s="34"/>
      <c r="D1379" s="250" t="s">
        <v>1766</v>
      </c>
      <c r="E1379" s="242"/>
      <c r="F1379" s="248"/>
      <c r="G1379" s="80"/>
      <c r="H1379" s="81"/>
      <c r="I1379" s="245"/>
      <c r="J1379" s="263"/>
      <c r="K1379" s="263"/>
      <c r="L1379" s="263"/>
      <c r="M1379" s="685"/>
      <c r="N1379" s="686"/>
      <c r="O1379" s="687"/>
      <c r="P1379" s="687"/>
      <c r="Q1379" s="687"/>
      <c r="R1379" s="687"/>
      <c r="S1379" s="688"/>
      <c r="T1379" s="268"/>
      <c r="U1379" s="539"/>
      <c r="V1379" s="299" t="str">
        <f t="shared" si="560"/>
        <v>25.32</v>
      </c>
      <c r="W1379" s="299">
        <f t="shared" si="561"/>
        <v>0</v>
      </c>
      <c r="X1379" s="268"/>
      <c r="Y1379" s="268"/>
      <c r="Z1379" s="268"/>
      <c r="AA1379" s="268"/>
      <c r="AB1379" s="533"/>
      <c r="AC1379" s="540"/>
      <c r="AD1379" s="540"/>
      <c r="AE1379" s="540"/>
      <c r="AN1379" s="641" t="str">
        <f t="shared" si="543"/>
        <v>revisar</v>
      </c>
      <c r="AO1379" s="641" t="str">
        <f t="shared" si="544"/>
        <v>ok</v>
      </c>
      <c r="AP1379" s="641" t="str">
        <f t="shared" si="545"/>
        <v>ok</v>
      </c>
      <c r="AQ1379" s="641" t="str">
        <f t="shared" si="546"/>
        <v>ok</v>
      </c>
      <c r="AR1379" s="641" t="str">
        <f t="shared" si="547"/>
        <v>ok</v>
      </c>
      <c r="AS1379" s="641" t="str">
        <f t="shared" si="548"/>
        <v>ok</v>
      </c>
      <c r="AT1379" s="641" t="str">
        <f t="shared" si="549"/>
        <v>ok</v>
      </c>
      <c r="AU1379" s="641" t="str">
        <f t="shared" si="550"/>
        <v>ok</v>
      </c>
      <c r="AV1379" s="641" t="str">
        <f t="shared" si="551"/>
        <v>ok</v>
      </c>
      <c r="AW1379" s="641" t="str">
        <f t="shared" si="552"/>
        <v>ok</v>
      </c>
      <c r="AX1379" s="641" t="str">
        <f t="shared" si="553"/>
        <v>ok</v>
      </c>
      <c r="AY1379" s="641" t="str">
        <f t="shared" si="554"/>
        <v>ok</v>
      </c>
      <c r="AZ1379" s="641" t="str">
        <f t="shared" si="555"/>
        <v>ok</v>
      </c>
      <c r="BA1379" s="641" t="str">
        <f t="shared" si="556"/>
        <v>ok</v>
      </c>
      <c r="BB1379" s="641" t="str">
        <f t="shared" si="557"/>
        <v>ok</v>
      </c>
      <c r="BC1379" s="641" t="str">
        <f t="shared" si="558"/>
        <v>ok</v>
      </c>
      <c r="BD1379" s="641"/>
    </row>
    <row r="1380" spans="1:56" s="559" customFormat="1" ht="12.75" hidden="1" customHeight="1">
      <c r="A1380" s="34"/>
      <c r="B1380" s="35">
        <f t="shared" si="562"/>
        <v>0</v>
      </c>
      <c r="C1380" s="34"/>
      <c r="D1380" s="253" t="s">
        <v>1767</v>
      </c>
      <c r="E1380" s="242"/>
      <c r="F1380" s="248"/>
      <c r="G1380" s="80"/>
      <c r="H1380" s="81"/>
      <c r="I1380" s="245"/>
      <c r="J1380" s="263"/>
      <c r="K1380" s="263"/>
      <c r="L1380" s="263"/>
      <c r="M1380" s="685"/>
      <c r="N1380" s="686"/>
      <c r="O1380" s="687"/>
      <c r="P1380" s="687"/>
      <c r="Q1380" s="687"/>
      <c r="R1380" s="687"/>
      <c r="S1380" s="688"/>
      <c r="T1380" s="268"/>
      <c r="U1380" s="539"/>
      <c r="V1380" s="299" t="str">
        <f t="shared" si="560"/>
        <v>25.33</v>
      </c>
      <c r="W1380" s="299">
        <f t="shared" si="561"/>
        <v>0</v>
      </c>
      <c r="X1380" s="268"/>
      <c r="Y1380" s="268"/>
      <c r="Z1380" s="268"/>
      <c r="AA1380" s="268"/>
      <c r="AB1380" s="533"/>
      <c r="AC1380" s="540"/>
      <c r="AD1380" s="540"/>
      <c r="AE1380" s="540"/>
      <c r="AN1380" s="641" t="str">
        <f t="shared" si="543"/>
        <v>revisar</v>
      </c>
      <c r="AO1380" s="641" t="str">
        <f t="shared" si="544"/>
        <v>ok</v>
      </c>
      <c r="AP1380" s="641" t="str">
        <f t="shared" si="545"/>
        <v>ok</v>
      </c>
      <c r="AQ1380" s="641" t="str">
        <f t="shared" si="546"/>
        <v>ok</v>
      </c>
      <c r="AR1380" s="641" t="str">
        <f t="shared" si="547"/>
        <v>ok</v>
      </c>
      <c r="AS1380" s="641" t="str">
        <f t="shared" si="548"/>
        <v>ok</v>
      </c>
      <c r="AT1380" s="641" t="str">
        <f t="shared" si="549"/>
        <v>ok</v>
      </c>
      <c r="AU1380" s="641" t="str">
        <f t="shared" si="550"/>
        <v>ok</v>
      </c>
      <c r="AV1380" s="641" t="str">
        <f t="shared" si="551"/>
        <v>ok</v>
      </c>
      <c r="AW1380" s="641" t="str">
        <f t="shared" si="552"/>
        <v>ok</v>
      </c>
      <c r="AX1380" s="641" t="str">
        <f t="shared" si="553"/>
        <v>ok</v>
      </c>
      <c r="AY1380" s="641" t="str">
        <f t="shared" si="554"/>
        <v>ok</v>
      </c>
      <c r="AZ1380" s="641" t="str">
        <f t="shared" si="555"/>
        <v>ok</v>
      </c>
      <c r="BA1380" s="641" t="str">
        <f t="shared" si="556"/>
        <v>ok</v>
      </c>
      <c r="BB1380" s="641" t="str">
        <f t="shared" si="557"/>
        <v>ok</v>
      </c>
      <c r="BC1380" s="641" t="str">
        <f t="shared" si="558"/>
        <v>ok</v>
      </c>
      <c r="BD1380" s="641"/>
    </row>
    <row r="1381" spans="1:56" s="559" customFormat="1" ht="12.75" hidden="1" customHeight="1">
      <c r="A1381" s="34"/>
      <c r="B1381" s="35">
        <f t="shared" si="562"/>
        <v>0</v>
      </c>
      <c r="C1381" s="34"/>
      <c r="D1381" s="250" t="s">
        <v>1768</v>
      </c>
      <c r="E1381" s="242"/>
      <c r="F1381" s="248"/>
      <c r="G1381" s="80"/>
      <c r="H1381" s="81"/>
      <c r="I1381" s="245"/>
      <c r="J1381" s="263"/>
      <c r="K1381" s="263"/>
      <c r="L1381" s="263"/>
      <c r="M1381" s="685"/>
      <c r="N1381" s="686"/>
      <c r="O1381" s="687"/>
      <c r="P1381" s="687"/>
      <c r="Q1381" s="687"/>
      <c r="R1381" s="687"/>
      <c r="S1381" s="688"/>
      <c r="T1381" s="268"/>
      <c r="U1381" s="539"/>
      <c r="V1381" s="299" t="str">
        <f t="shared" si="560"/>
        <v>25.34</v>
      </c>
      <c r="W1381" s="299">
        <f t="shared" si="561"/>
        <v>0</v>
      </c>
      <c r="X1381" s="268"/>
      <c r="Y1381" s="268"/>
      <c r="Z1381" s="268"/>
      <c r="AA1381" s="268"/>
      <c r="AB1381" s="533"/>
      <c r="AC1381" s="540"/>
      <c r="AD1381" s="540"/>
      <c r="AE1381" s="540"/>
      <c r="AN1381" s="641" t="str">
        <f t="shared" si="543"/>
        <v>revisar</v>
      </c>
      <c r="AO1381" s="641" t="str">
        <f t="shared" si="544"/>
        <v>ok</v>
      </c>
      <c r="AP1381" s="641" t="str">
        <f t="shared" si="545"/>
        <v>ok</v>
      </c>
      <c r="AQ1381" s="641" t="str">
        <f t="shared" si="546"/>
        <v>ok</v>
      </c>
      <c r="AR1381" s="641" t="str">
        <f t="shared" si="547"/>
        <v>ok</v>
      </c>
      <c r="AS1381" s="641" t="str">
        <f t="shared" si="548"/>
        <v>ok</v>
      </c>
      <c r="AT1381" s="641" t="str">
        <f t="shared" si="549"/>
        <v>ok</v>
      </c>
      <c r="AU1381" s="641" t="str">
        <f t="shared" si="550"/>
        <v>ok</v>
      </c>
      <c r="AV1381" s="641" t="str">
        <f t="shared" si="551"/>
        <v>ok</v>
      </c>
      <c r="AW1381" s="641" t="str">
        <f t="shared" si="552"/>
        <v>ok</v>
      </c>
      <c r="AX1381" s="641" t="str">
        <f t="shared" si="553"/>
        <v>ok</v>
      </c>
      <c r="AY1381" s="641" t="str">
        <f t="shared" si="554"/>
        <v>ok</v>
      </c>
      <c r="AZ1381" s="641" t="str">
        <f t="shared" si="555"/>
        <v>ok</v>
      </c>
      <c r="BA1381" s="641" t="str">
        <f t="shared" si="556"/>
        <v>ok</v>
      </c>
      <c r="BB1381" s="641" t="str">
        <f t="shared" si="557"/>
        <v>ok</v>
      </c>
      <c r="BC1381" s="641" t="str">
        <f t="shared" si="558"/>
        <v>ok</v>
      </c>
      <c r="BD1381" s="641"/>
    </row>
    <row r="1382" spans="1:56" s="559" customFormat="1" ht="12.75" hidden="1" customHeight="1">
      <c r="A1382" s="34"/>
      <c r="B1382" s="35">
        <f t="shared" si="562"/>
        <v>0</v>
      </c>
      <c r="C1382" s="34"/>
      <c r="D1382" s="253" t="s">
        <v>1769</v>
      </c>
      <c r="E1382" s="242"/>
      <c r="F1382" s="248"/>
      <c r="G1382" s="80"/>
      <c r="H1382" s="81"/>
      <c r="I1382" s="245"/>
      <c r="J1382" s="263"/>
      <c r="K1382" s="263"/>
      <c r="L1382" s="263"/>
      <c r="M1382" s="685"/>
      <c r="N1382" s="686"/>
      <c r="O1382" s="687"/>
      <c r="P1382" s="687"/>
      <c r="Q1382" s="687"/>
      <c r="R1382" s="687"/>
      <c r="S1382" s="688"/>
      <c r="T1382" s="268"/>
      <c r="U1382" s="539"/>
      <c r="V1382" s="299" t="str">
        <f t="shared" si="560"/>
        <v>25.35</v>
      </c>
      <c r="W1382" s="299">
        <f t="shared" si="561"/>
        <v>0</v>
      </c>
      <c r="X1382" s="268"/>
      <c r="Y1382" s="268"/>
      <c r="Z1382" s="268"/>
      <c r="AA1382" s="268"/>
      <c r="AB1382" s="533"/>
      <c r="AC1382" s="540"/>
      <c r="AD1382" s="540"/>
      <c r="AE1382" s="540"/>
      <c r="AN1382" s="641" t="str">
        <f t="shared" si="543"/>
        <v>revisar</v>
      </c>
      <c r="AO1382" s="641" t="str">
        <f t="shared" si="544"/>
        <v>ok</v>
      </c>
      <c r="AP1382" s="641" t="str">
        <f t="shared" si="545"/>
        <v>ok</v>
      </c>
      <c r="AQ1382" s="641" t="str">
        <f t="shared" si="546"/>
        <v>ok</v>
      </c>
      <c r="AR1382" s="641" t="str">
        <f t="shared" si="547"/>
        <v>ok</v>
      </c>
      <c r="AS1382" s="641" t="str">
        <f t="shared" si="548"/>
        <v>ok</v>
      </c>
      <c r="AT1382" s="641" t="str">
        <f t="shared" si="549"/>
        <v>ok</v>
      </c>
      <c r="AU1382" s="641" t="str">
        <f t="shared" si="550"/>
        <v>ok</v>
      </c>
      <c r="AV1382" s="641" t="str">
        <f t="shared" si="551"/>
        <v>ok</v>
      </c>
      <c r="AW1382" s="641" t="str">
        <f t="shared" si="552"/>
        <v>ok</v>
      </c>
      <c r="AX1382" s="641" t="str">
        <f t="shared" si="553"/>
        <v>ok</v>
      </c>
      <c r="AY1382" s="641" t="str">
        <f t="shared" si="554"/>
        <v>ok</v>
      </c>
      <c r="AZ1382" s="641" t="str">
        <f t="shared" si="555"/>
        <v>ok</v>
      </c>
      <c r="BA1382" s="641" t="str">
        <f t="shared" si="556"/>
        <v>ok</v>
      </c>
      <c r="BB1382" s="641" t="str">
        <f t="shared" si="557"/>
        <v>ok</v>
      </c>
      <c r="BC1382" s="641" t="str">
        <f t="shared" si="558"/>
        <v>ok</v>
      </c>
      <c r="BD1382" s="641"/>
    </row>
    <row r="1383" spans="1:56" s="559" customFormat="1" ht="12.75" hidden="1" customHeight="1">
      <c r="A1383" s="34"/>
      <c r="B1383" s="35">
        <f t="shared" si="562"/>
        <v>0</v>
      </c>
      <c r="C1383" s="34"/>
      <c r="D1383" s="250" t="s">
        <v>1770</v>
      </c>
      <c r="E1383" s="242"/>
      <c r="F1383" s="248"/>
      <c r="G1383" s="80"/>
      <c r="H1383" s="81"/>
      <c r="I1383" s="245"/>
      <c r="J1383" s="263"/>
      <c r="K1383" s="263"/>
      <c r="L1383" s="263"/>
      <c r="M1383" s="685"/>
      <c r="N1383" s="686"/>
      <c r="O1383" s="687"/>
      <c r="P1383" s="687"/>
      <c r="Q1383" s="687"/>
      <c r="R1383" s="687"/>
      <c r="S1383" s="688"/>
      <c r="T1383" s="268"/>
      <c r="U1383" s="539"/>
      <c r="V1383" s="299" t="str">
        <f t="shared" si="560"/>
        <v>25.36</v>
      </c>
      <c r="W1383" s="299">
        <f t="shared" si="561"/>
        <v>0</v>
      </c>
      <c r="X1383" s="268"/>
      <c r="Y1383" s="268"/>
      <c r="Z1383" s="268"/>
      <c r="AA1383" s="268"/>
      <c r="AB1383" s="533"/>
      <c r="AC1383" s="540"/>
      <c r="AD1383" s="540"/>
      <c r="AE1383" s="540"/>
      <c r="AN1383" s="641" t="str">
        <f t="shared" si="543"/>
        <v>revisar</v>
      </c>
      <c r="AO1383" s="641" t="str">
        <f t="shared" si="544"/>
        <v>ok</v>
      </c>
      <c r="AP1383" s="641" t="str">
        <f t="shared" si="545"/>
        <v>ok</v>
      </c>
      <c r="AQ1383" s="641" t="str">
        <f t="shared" si="546"/>
        <v>ok</v>
      </c>
      <c r="AR1383" s="641" t="str">
        <f t="shared" si="547"/>
        <v>ok</v>
      </c>
      <c r="AS1383" s="641" t="str">
        <f t="shared" si="548"/>
        <v>ok</v>
      </c>
      <c r="AT1383" s="641" t="str">
        <f t="shared" si="549"/>
        <v>ok</v>
      </c>
      <c r="AU1383" s="641" t="str">
        <f t="shared" si="550"/>
        <v>ok</v>
      </c>
      <c r="AV1383" s="641" t="str">
        <f t="shared" si="551"/>
        <v>ok</v>
      </c>
      <c r="AW1383" s="641" t="str">
        <f t="shared" si="552"/>
        <v>ok</v>
      </c>
      <c r="AX1383" s="641" t="str">
        <f t="shared" si="553"/>
        <v>ok</v>
      </c>
      <c r="AY1383" s="641" t="str">
        <f t="shared" si="554"/>
        <v>ok</v>
      </c>
      <c r="AZ1383" s="641" t="str">
        <f t="shared" si="555"/>
        <v>ok</v>
      </c>
      <c r="BA1383" s="641" t="str">
        <f t="shared" si="556"/>
        <v>ok</v>
      </c>
      <c r="BB1383" s="641" t="str">
        <f t="shared" si="557"/>
        <v>ok</v>
      </c>
      <c r="BC1383" s="641" t="str">
        <f t="shared" si="558"/>
        <v>ok</v>
      </c>
      <c r="BD1383" s="641"/>
    </row>
    <row r="1384" spans="1:56" s="559" customFormat="1" ht="12.75" hidden="1" customHeight="1">
      <c r="A1384" s="34"/>
      <c r="B1384" s="35">
        <f t="shared" si="562"/>
        <v>0</v>
      </c>
      <c r="C1384" s="34"/>
      <c r="D1384" s="253" t="s">
        <v>1771</v>
      </c>
      <c r="E1384" s="242"/>
      <c r="F1384" s="248"/>
      <c r="G1384" s="80"/>
      <c r="H1384" s="81"/>
      <c r="I1384" s="245"/>
      <c r="J1384" s="263"/>
      <c r="K1384" s="263"/>
      <c r="L1384" s="263"/>
      <c r="M1384" s="685"/>
      <c r="N1384" s="686"/>
      <c r="O1384" s="687"/>
      <c r="P1384" s="687"/>
      <c r="Q1384" s="687"/>
      <c r="R1384" s="687"/>
      <c r="S1384" s="688"/>
      <c r="T1384" s="268"/>
      <c r="U1384" s="539"/>
      <c r="V1384" s="299" t="str">
        <f t="shared" si="560"/>
        <v>25.37</v>
      </c>
      <c r="W1384" s="299">
        <f t="shared" si="561"/>
        <v>0</v>
      </c>
      <c r="X1384" s="268"/>
      <c r="Y1384" s="268"/>
      <c r="Z1384" s="268"/>
      <c r="AA1384" s="268"/>
      <c r="AB1384" s="533"/>
      <c r="AC1384" s="540"/>
      <c r="AD1384" s="540"/>
      <c r="AE1384" s="540"/>
      <c r="AN1384" s="641" t="str">
        <f t="shared" si="543"/>
        <v>revisar</v>
      </c>
      <c r="AO1384" s="641" t="str">
        <f t="shared" si="544"/>
        <v>ok</v>
      </c>
      <c r="AP1384" s="641" t="str">
        <f t="shared" si="545"/>
        <v>ok</v>
      </c>
      <c r="AQ1384" s="641" t="str">
        <f t="shared" si="546"/>
        <v>ok</v>
      </c>
      <c r="AR1384" s="641" t="str">
        <f t="shared" si="547"/>
        <v>ok</v>
      </c>
      <c r="AS1384" s="641" t="str">
        <f t="shared" si="548"/>
        <v>ok</v>
      </c>
      <c r="AT1384" s="641" t="str">
        <f t="shared" si="549"/>
        <v>ok</v>
      </c>
      <c r="AU1384" s="641" t="str">
        <f t="shared" si="550"/>
        <v>ok</v>
      </c>
      <c r="AV1384" s="641" t="str">
        <f t="shared" si="551"/>
        <v>ok</v>
      </c>
      <c r="AW1384" s="641" t="str">
        <f t="shared" si="552"/>
        <v>ok</v>
      </c>
      <c r="AX1384" s="641" t="str">
        <f t="shared" si="553"/>
        <v>ok</v>
      </c>
      <c r="AY1384" s="641" t="str">
        <f t="shared" si="554"/>
        <v>ok</v>
      </c>
      <c r="AZ1384" s="641" t="str">
        <f t="shared" si="555"/>
        <v>ok</v>
      </c>
      <c r="BA1384" s="641" t="str">
        <f t="shared" si="556"/>
        <v>ok</v>
      </c>
      <c r="BB1384" s="641" t="str">
        <f t="shared" si="557"/>
        <v>ok</v>
      </c>
      <c r="BC1384" s="641" t="str">
        <f t="shared" si="558"/>
        <v>ok</v>
      </c>
      <c r="BD1384" s="641"/>
    </row>
    <row r="1385" spans="1:56" s="559" customFormat="1" ht="12.75" hidden="1" customHeight="1">
      <c r="A1385" s="34"/>
      <c r="B1385" s="35">
        <f t="shared" si="562"/>
        <v>0</v>
      </c>
      <c r="C1385" s="34"/>
      <c r="D1385" s="250" t="s">
        <v>1772</v>
      </c>
      <c r="E1385" s="242"/>
      <c r="F1385" s="248"/>
      <c r="G1385" s="80"/>
      <c r="H1385" s="81"/>
      <c r="I1385" s="245"/>
      <c r="J1385" s="263"/>
      <c r="K1385" s="263"/>
      <c r="L1385" s="263"/>
      <c r="M1385" s="685"/>
      <c r="N1385" s="686"/>
      <c r="O1385" s="687"/>
      <c r="P1385" s="687"/>
      <c r="Q1385" s="687"/>
      <c r="R1385" s="687"/>
      <c r="S1385" s="688"/>
      <c r="T1385" s="268"/>
      <c r="U1385" s="539"/>
      <c r="V1385" s="299" t="str">
        <f t="shared" si="560"/>
        <v>25.38</v>
      </c>
      <c r="W1385" s="299">
        <f t="shared" si="561"/>
        <v>0</v>
      </c>
      <c r="X1385" s="268"/>
      <c r="Y1385" s="268"/>
      <c r="Z1385" s="268"/>
      <c r="AA1385" s="268"/>
      <c r="AB1385" s="533"/>
      <c r="AC1385" s="540"/>
      <c r="AD1385" s="540"/>
      <c r="AE1385" s="540"/>
      <c r="AN1385" s="641" t="str">
        <f t="shared" si="543"/>
        <v>revisar</v>
      </c>
      <c r="AO1385" s="641" t="str">
        <f t="shared" si="544"/>
        <v>ok</v>
      </c>
      <c r="AP1385" s="641" t="str">
        <f t="shared" si="545"/>
        <v>ok</v>
      </c>
      <c r="AQ1385" s="641" t="str">
        <f t="shared" si="546"/>
        <v>ok</v>
      </c>
      <c r="AR1385" s="641" t="str">
        <f t="shared" si="547"/>
        <v>ok</v>
      </c>
      <c r="AS1385" s="641" t="str">
        <f t="shared" si="548"/>
        <v>ok</v>
      </c>
      <c r="AT1385" s="641" t="str">
        <f t="shared" si="549"/>
        <v>ok</v>
      </c>
      <c r="AU1385" s="641" t="str">
        <f t="shared" si="550"/>
        <v>ok</v>
      </c>
      <c r="AV1385" s="641" t="str">
        <f t="shared" si="551"/>
        <v>ok</v>
      </c>
      <c r="AW1385" s="641" t="str">
        <f t="shared" si="552"/>
        <v>ok</v>
      </c>
      <c r="AX1385" s="641" t="str">
        <f t="shared" si="553"/>
        <v>ok</v>
      </c>
      <c r="AY1385" s="641" t="str">
        <f t="shared" si="554"/>
        <v>ok</v>
      </c>
      <c r="AZ1385" s="641" t="str">
        <f t="shared" si="555"/>
        <v>ok</v>
      </c>
      <c r="BA1385" s="641" t="str">
        <f t="shared" si="556"/>
        <v>ok</v>
      </c>
      <c r="BB1385" s="641" t="str">
        <f t="shared" si="557"/>
        <v>ok</v>
      </c>
      <c r="BC1385" s="641" t="str">
        <f t="shared" si="558"/>
        <v>ok</v>
      </c>
      <c r="BD1385" s="641"/>
    </row>
    <row r="1386" spans="1:56" s="559" customFormat="1" ht="12.75" hidden="1" customHeight="1">
      <c r="A1386" s="34"/>
      <c r="B1386" s="35">
        <f t="shared" si="562"/>
        <v>0</v>
      </c>
      <c r="C1386" s="34"/>
      <c r="D1386" s="253" t="s">
        <v>1773</v>
      </c>
      <c r="E1386" s="242"/>
      <c r="F1386" s="248"/>
      <c r="G1386" s="80"/>
      <c r="H1386" s="81"/>
      <c r="I1386" s="245"/>
      <c r="J1386" s="263"/>
      <c r="K1386" s="263"/>
      <c r="L1386" s="263"/>
      <c r="M1386" s="685"/>
      <c r="N1386" s="686"/>
      <c r="O1386" s="687"/>
      <c r="P1386" s="687"/>
      <c r="Q1386" s="687"/>
      <c r="R1386" s="687"/>
      <c r="S1386" s="688"/>
      <c r="T1386" s="268"/>
      <c r="U1386" s="539"/>
      <c r="V1386" s="299" t="str">
        <f t="shared" si="560"/>
        <v>25.39</v>
      </c>
      <c r="W1386" s="299">
        <f t="shared" si="561"/>
        <v>0</v>
      </c>
      <c r="X1386" s="268"/>
      <c r="Y1386" s="268"/>
      <c r="Z1386" s="268"/>
      <c r="AA1386" s="268"/>
      <c r="AB1386" s="533"/>
      <c r="AC1386" s="540"/>
      <c r="AD1386" s="540"/>
      <c r="AE1386" s="540"/>
      <c r="AN1386" s="641" t="str">
        <f t="shared" si="543"/>
        <v>revisar</v>
      </c>
      <c r="AO1386" s="641" t="str">
        <f t="shared" si="544"/>
        <v>ok</v>
      </c>
      <c r="AP1386" s="641" t="str">
        <f t="shared" si="545"/>
        <v>ok</v>
      </c>
      <c r="AQ1386" s="641" t="str">
        <f t="shared" si="546"/>
        <v>ok</v>
      </c>
      <c r="AR1386" s="641" t="str">
        <f t="shared" si="547"/>
        <v>ok</v>
      </c>
      <c r="AS1386" s="641" t="str">
        <f t="shared" si="548"/>
        <v>ok</v>
      </c>
      <c r="AT1386" s="641" t="str">
        <f t="shared" si="549"/>
        <v>ok</v>
      </c>
      <c r="AU1386" s="641" t="str">
        <f t="shared" si="550"/>
        <v>ok</v>
      </c>
      <c r="AV1386" s="641" t="str">
        <f t="shared" si="551"/>
        <v>ok</v>
      </c>
      <c r="AW1386" s="641" t="str">
        <f t="shared" si="552"/>
        <v>ok</v>
      </c>
      <c r="AX1386" s="641" t="str">
        <f t="shared" si="553"/>
        <v>ok</v>
      </c>
      <c r="AY1386" s="641" t="str">
        <f t="shared" si="554"/>
        <v>ok</v>
      </c>
      <c r="AZ1386" s="641" t="str">
        <f t="shared" si="555"/>
        <v>ok</v>
      </c>
      <c r="BA1386" s="641" t="str">
        <f t="shared" si="556"/>
        <v>ok</v>
      </c>
      <c r="BB1386" s="641" t="str">
        <f t="shared" si="557"/>
        <v>ok</v>
      </c>
      <c r="BC1386" s="641" t="str">
        <f t="shared" si="558"/>
        <v>ok</v>
      </c>
      <c r="BD1386" s="641"/>
    </row>
    <row r="1387" spans="1:56" s="559" customFormat="1" ht="12.75" hidden="1" customHeight="1">
      <c r="A1387" s="34"/>
      <c r="B1387" s="35">
        <f t="shared" si="562"/>
        <v>0</v>
      </c>
      <c r="C1387" s="34"/>
      <c r="D1387" s="250" t="s">
        <v>1774</v>
      </c>
      <c r="E1387" s="242"/>
      <c r="F1387" s="248"/>
      <c r="G1387" s="80"/>
      <c r="H1387" s="81"/>
      <c r="I1387" s="245"/>
      <c r="J1387" s="263"/>
      <c r="K1387" s="263"/>
      <c r="L1387" s="263"/>
      <c r="M1387" s="685"/>
      <c r="N1387" s="686"/>
      <c r="O1387" s="687"/>
      <c r="P1387" s="687"/>
      <c r="Q1387" s="687"/>
      <c r="R1387" s="687"/>
      <c r="S1387" s="688"/>
      <c r="T1387" s="268"/>
      <c r="U1387" s="539"/>
      <c r="V1387" s="299" t="str">
        <f t="shared" si="560"/>
        <v>25.40</v>
      </c>
      <c r="W1387" s="299">
        <f t="shared" si="561"/>
        <v>0</v>
      </c>
      <c r="X1387" s="268"/>
      <c r="Y1387" s="268"/>
      <c r="Z1387" s="268"/>
      <c r="AA1387" s="268"/>
      <c r="AB1387" s="533"/>
      <c r="AC1387" s="540"/>
      <c r="AD1387" s="540"/>
      <c r="AE1387" s="540"/>
      <c r="AN1387" s="641" t="str">
        <f t="shared" si="543"/>
        <v>revisar</v>
      </c>
      <c r="AO1387" s="641" t="str">
        <f t="shared" si="544"/>
        <v>ok</v>
      </c>
      <c r="AP1387" s="641" t="str">
        <f t="shared" si="545"/>
        <v>ok</v>
      </c>
      <c r="AQ1387" s="641" t="str">
        <f t="shared" si="546"/>
        <v>ok</v>
      </c>
      <c r="AR1387" s="641" t="str">
        <f t="shared" si="547"/>
        <v>ok</v>
      </c>
      <c r="AS1387" s="641" t="str">
        <f t="shared" si="548"/>
        <v>ok</v>
      </c>
      <c r="AT1387" s="641" t="str">
        <f t="shared" si="549"/>
        <v>ok</v>
      </c>
      <c r="AU1387" s="641" t="str">
        <f t="shared" si="550"/>
        <v>ok</v>
      </c>
      <c r="AV1387" s="641" t="str">
        <f t="shared" si="551"/>
        <v>ok</v>
      </c>
      <c r="AW1387" s="641" t="str">
        <f t="shared" si="552"/>
        <v>ok</v>
      </c>
      <c r="AX1387" s="641" t="str">
        <f t="shared" si="553"/>
        <v>ok</v>
      </c>
      <c r="AY1387" s="641" t="str">
        <f t="shared" si="554"/>
        <v>ok</v>
      </c>
      <c r="AZ1387" s="641" t="str">
        <f t="shared" si="555"/>
        <v>ok</v>
      </c>
      <c r="BA1387" s="641" t="str">
        <f t="shared" si="556"/>
        <v>ok</v>
      </c>
      <c r="BB1387" s="641" t="str">
        <f t="shared" si="557"/>
        <v>ok</v>
      </c>
      <c r="BC1387" s="641" t="str">
        <f t="shared" si="558"/>
        <v>ok</v>
      </c>
      <c r="BD1387" s="641"/>
    </row>
    <row r="1388" spans="1:56" s="559" customFormat="1" ht="12.75" hidden="1" customHeight="1">
      <c r="A1388" s="34"/>
      <c r="B1388" s="35">
        <f t="shared" si="562"/>
        <v>0</v>
      </c>
      <c r="C1388" s="34"/>
      <c r="D1388" s="253" t="s">
        <v>1775</v>
      </c>
      <c r="E1388" s="242"/>
      <c r="F1388" s="248"/>
      <c r="G1388" s="80"/>
      <c r="H1388" s="81"/>
      <c r="I1388" s="245"/>
      <c r="J1388" s="263"/>
      <c r="K1388" s="263"/>
      <c r="L1388" s="263"/>
      <c r="M1388" s="685"/>
      <c r="N1388" s="686"/>
      <c r="O1388" s="687"/>
      <c r="P1388" s="687"/>
      <c r="Q1388" s="687"/>
      <c r="R1388" s="687"/>
      <c r="S1388" s="688"/>
      <c r="T1388" s="268"/>
      <c r="U1388" s="539"/>
      <c r="V1388" s="299" t="str">
        <f t="shared" si="560"/>
        <v>25.41</v>
      </c>
      <c r="W1388" s="299">
        <f t="shared" si="561"/>
        <v>0</v>
      </c>
      <c r="X1388" s="268"/>
      <c r="Y1388" s="268"/>
      <c r="Z1388" s="268"/>
      <c r="AA1388" s="268"/>
      <c r="AB1388" s="533"/>
      <c r="AC1388" s="540"/>
      <c r="AD1388" s="540"/>
      <c r="AE1388" s="540"/>
      <c r="AN1388" s="641" t="str">
        <f t="shared" ref="AN1388:AN1451" si="563">IF(X1388=D1388,"ok","revisar")</f>
        <v>revisar</v>
      </c>
      <c r="AO1388" s="641" t="str">
        <f t="shared" ref="AO1388:AO1451" si="564">IF(Y1388=E1388,"ok","revisar")</f>
        <v>ok</v>
      </c>
      <c r="AP1388" s="641" t="str">
        <f t="shared" ref="AP1388:AP1451" si="565">IF(Z1388=F1388,"ok","revisar")</f>
        <v>ok</v>
      </c>
      <c r="AQ1388" s="641" t="str">
        <f t="shared" ref="AQ1388:AQ1451" si="566">IF(AA1388=G1388,"ok","revisar")</f>
        <v>ok</v>
      </c>
      <c r="AR1388" s="641" t="str">
        <f t="shared" ref="AR1388:AR1451" si="567">IF(AB1388=H1388,"ok","revisar")</f>
        <v>ok</v>
      </c>
      <c r="AS1388" s="641" t="str">
        <f t="shared" ref="AS1388:AS1451" si="568">IF(AC1388=I1388,"ok","revisar")</f>
        <v>ok</v>
      </c>
      <c r="AT1388" s="641" t="str">
        <f t="shared" ref="AT1388:AT1451" si="569">IF(AD1388=J1388,"ok","revisar")</f>
        <v>ok</v>
      </c>
      <c r="AU1388" s="641" t="str">
        <f t="shared" ref="AU1388:AU1451" si="570">IF(AE1388=K1388,"ok","revisar")</f>
        <v>ok</v>
      </c>
      <c r="AV1388" s="641" t="str">
        <f t="shared" ref="AV1388:AV1451" si="571">IF(AF1388=L1388,"ok","revisar")</f>
        <v>ok</v>
      </c>
      <c r="AW1388" s="641" t="str">
        <f t="shared" ref="AW1388:AW1451" si="572">IF(AG1388=M1388,"ok","revisar")</f>
        <v>ok</v>
      </c>
      <c r="AX1388" s="641" t="str">
        <f t="shared" ref="AX1388:AX1451" si="573">IF(AH1388=N1388,"ok","revisar")</f>
        <v>ok</v>
      </c>
      <c r="AY1388" s="641" t="str">
        <f t="shared" ref="AY1388:AY1451" si="574">IF(AI1388=O1388,"ok","revisar")</f>
        <v>ok</v>
      </c>
      <c r="AZ1388" s="641" t="str">
        <f t="shared" ref="AZ1388:AZ1451" si="575">IF(AJ1388=P1388,"ok","revisar")</f>
        <v>ok</v>
      </c>
      <c r="BA1388" s="641" t="str">
        <f t="shared" ref="BA1388:BA1451" si="576">IF(AK1388=Q1388,"ok","revisar")</f>
        <v>ok</v>
      </c>
      <c r="BB1388" s="641" t="str">
        <f t="shared" ref="BB1388:BB1451" si="577">IF(AL1388=R1388,"ok","revisar")</f>
        <v>ok</v>
      </c>
      <c r="BC1388" s="641" t="str">
        <f t="shared" ref="BC1388:BC1451" si="578">IF(AM1388=S1388,"ok","revisar")</f>
        <v>ok</v>
      </c>
      <c r="BD1388" s="641"/>
    </row>
    <row r="1389" spans="1:56" s="559" customFormat="1" ht="12.75" hidden="1" customHeight="1">
      <c r="A1389" s="34"/>
      <c r="B1389" s="35">
        <f t="shared" si="562"/>
        <v>0</v>
      </c>
      <c r="C1389" s="34"/>
      <c r="D1389" s="250" t="s">
        <v>1776</v>
      </c>
      <c r="E1389" s="242"/>
      <c r="F1389" s="248"/>
      <c r="G1389" s="80"/>
      <c r="H1389" s="81"/>
      <c r="I1389" s="245"/>
      <c r="J1389" s="263"/>
      <c r="K1389" s="263"/>
      <c r="L1389" s="263"/>
      <c r="M1389" s="685"/>
      <c r="N1389" s="686"/>
      <c r="O1389" s="687"/>
      <c r="P1389" s="687"/>
      <c r="Q1389" s="687"/>
      <c r="R1389" s="687"/>
      <c r="S1389" s="688"/>
      <c r="T1389" s="268"/>
      <c r="U1389" s="539"/>
      <c r="V1389" s="299" t="str">
        <f t="shared" si="560"/>
        <v>25.42</v>
      </c>
      <c r="W1389" s="299">
        <f t="shared" si="561"/>
        <v>0</v>
      </c>
      <c r="X1389" s="268"/>
      <c r="Y1389" s="268"/>
      <c r="Z1389" s="268"/>
      <c r="AA1389" s="268"/>
      <c r="AB1389" s="533"/>
      <c r="AC1389" s="540"/>
      <c r="AD1389" s="540"/>
      <c r="AE1389" s="540"/>
      <c r="AN1389" s="641" t="str">
        <f t="shared" si="563"/>
        <v>revisar</v>
      </c>
      <c r="AO1389" s="641" t="str">
        <f t="shared" si="564"/>
        <v>ok</v>
      </c>
      <c r="AP1389" s="641" t="str">
        <f t="shared" si="565"/>
        <v>ok</v>
      </c>
      <c r="AQ1389" s="641" t="str">
        <f t="shared" si="566"/>
        <v>ok</v>
      </c>
      <c r="AR1389" s="641" t="str">
        <f t="shared" si="567"/>
        <v>ok</v>
      </c>
      <c r="AS1389" s="641" t="str">
        <f t="shared" si="568"/>
        <v>ok</v>
      </c>
      <c r="AT1389" s="641" t="str">
        <f t="shared" si="569"/>
        <v>ok</v>
      </c>
      <c r="AU1389" s="641" t="str">
        <f t="shared" si="570"/>
        <v>ok</v>
      </c>
      <c r="AV1389" s="641" t="str">
        <f t="shared" si="571"/>
        <v>ok</v>
      </c>
      <c r="AW1389" s="641" t="str">
        <f t="shared" si="572"/>
        <v>ok</v>
      </c>
      <c r="AX1389" s="641" t="str">
        <f t="shared" si="573"/>
        <v>ok</v>
      </c>
      <c r="AY1389" s="641" t="str">
        <f t="shared" si="574"/>
        <v>ok</v>
      </c>
      <c r="AZ1389" s="641" t="str">
        <f t="shared" si="575"/>
        <v>ok</v>
      </c>
      <c r="BA1389" s="641" t="str">
        <f t="shared" si="576"/>
        <v>ok</v>
      </c>
      <c r="BB1389" s="641" t="str">
        <f t="shared" si="577"/>
        <v>ok</v>
      </c>
      <c r="BC1389" s="641" t="str">
        <f t="shared" si="578"/>
        <v>ok</v>
      </c>
      <c r="BD1389" s="641"/>
    </row>
    <row r="1390" spans="1:56" s="559" customFormat="1" ht="12.75" hidden="1" customHeight="1">
      <c r="A1390" s="34"/>
      <c r="B1390" s="35">
        <f t="shared" si="562"/>
        <v>0</v>
      </c>
      <c r="C1390" s="34"/>
      <c r="D1390" s="253" t="s">
        <v>1777</v>
      </c>
      <c r="E1390" s="242"/>
      <c r="F1390" s="248"/>
      <c r="G1390" s="80"/>
      <c r="H1390" s="81"/>
      <c r="I1390" s="245"/>
      <c r="J1390" s="263"/>
      <c r="K1390" s="263"/>
      <c r="L1390" s="263"/>
      <c r="M1390" s="685"/>
      <c r="N1390" s="686"/>
      <c r="O1390" s="687"/>
      <c r="P1390" s="687"/>
      <c r="Q1390" s="687"/>
      <c r="R1390" s="687"/>
      <c r="S1390" s="688"/>
      <c r="T1390" s="268"/>
      <c r="U1390" s="539"/>
      <c r="V1390" s="299" t="str">
        <f t="shared" si="560"/>
        <v>25.43</v>
      </c>
      <c r="W1390" s="299">
        <f t="shared" si="561"/>
        <v>0</v>
      </c>
      <c r="X1390" s="268"/>
      <c r="Y1390" s="268"/>
      <c r="Z1390" s="268"/>
      <c r="AA1390" s="268"/>
      <c r="AB1390" s="533"/>
      <c r="AC1390" s="540"/>
      <c r="AD1390" s="540"/>
      <c r="AE1390" s="540"/>
      <c r="AN1390" s="641" t="str">
        <f t="shared" si="563"/>
        <v>revisar</v>
      </c>
      <c r="AO1390" s="641" t="str">
        <f t="shared" si="564"/>
        <v>ok</v>
      </c>
      <c r="AP1390" s="641" t="str">
        <f t="shared" si="565"/>
        <v>ok</v>
      </c>
      <c r="AQ1390" s="641" t="str">
        <f t="shared" si="566"/>
        <v>ok</v>
      </c>
      <c r="AR1390" s="641" t="str">
        <f t="shared" si="567"/>
        <v>ok</v>
      </c>
      <c r="AS1390" s="641" t="str">
        <f t="shared" si="568"/>
        <v>ok</v>
      </c>
      <c r="AT1390" s="641" t="str">
        <f t="shared" si="569"/>
        <v>ok</v>
      </c>
      <c r="AU1390" s="641" t="str">
        <f t="shared" si="570"/>
        <v>ok</v>
      </c>
      <c r="AV1390" s="641" t="str">
        <f t="shared" si="571"/>
        <v>ok</v>
      </c>
      <c r="AW1390" s="641" t="str">
        <f t="shared" si="572"/>
        <v>ok</v>
      </c>
      <c r="AX1390" s="641" t="str">
        <f t="shared" si="573"/>
        <v>ok</v>
      </c>
      <c r="AY1390" s="641" t="str">
        <f t="shared" si="574"/>
        <v>ok</v>
      </c>
      <c r="AZ1390" s="641" t="str">
        <f t="shared" si="575"/>
        <v>ok</v>
      </c>
      <c r="BA1390" s="641" t="str">
        <f t="shared" si="576"/>
        <v>ok</v>
      </c>
      <c r="BB1390" s="641" t="str">
        <f t="shared" si="577"/>
        <v>ok</v>
      </c>
      <c r="BC1390" s="641" t="str">
        <f t="shared" si="578"/>
        <v>ok</v>
      </c>
      <c r="BD1390" s="641"/>
    </row>
    <row r="1391" spans="1:56" s="559" customFormat="1" ht="12.75" hidden="1" customHeight="1">
      <c r="A1391" s="34"/>
      <c r="B1391" s="35">
        <f t="shared" si="562"/>
        <v>0</v>
      </c>
      <c r="C1391" s="34"/>
      <c r="D1391" s="250" t="s">
        <v>1778</v>
      </c>
      <c r="E1391" s="242"/>
      <c r="F1391" s="248"/>
      <c r="G1391" s="80"/>
      <c r="H1391" s="81"/>
      <c r="I1391" s="245"/>
      <c r="J1391" s="263"/>
      <c r="K1391" s="263"/>
      <c r="L1391" s="263"/>
      <c r="M1391" s="685"/>
      <c r="N1391" s="686"/>
      <c r="O1391" s="687"/>
      <c r="P1391" s="687"/>
      <c r="Q1391" s="687"/>
      <c r="R1391" s="687"/>
      <c r="S1391" s="688"/>
      <c r="T1391" s="268"/>
      <c r="U1391" s="539"/>
      <c r="V1391" s="299" t="str">
        <f t="shared" si="560"/>
        <v>25.44</v>
      </c>
      <c r="W1391" s="299">
        <f t="shared" si="561"/>
        <v>0</v>
      </c>
      <c r="X1391" s="268"/>
      <c r="Y1391" s="268"/>
      <c r="Z1391" s="268"/>
      <c r="AA1391" s="268"/>
      <c r="AB1391" s="533"/>
      <c r="AC1391" s="540"/>
      <c r="AD1391" s="540"/>
      <c r="AE1391" s="540"/>
      <c r="AN1391" s="641" t="str">
        <f t="shared" si="563"/>
        <v>revisar</v>
      </c>
      <c r="AO1391" s="641" t="str">
        <f t="shared" si="564"/>
        <v>ok</v>
      </c>
      <c r="AP1391" s="641" t="str">
        <f t="shared" si="565"/>
        <v>ok</v>
      </c>
      <c r="AQ1391" s="641" t="str">
        <f t="shared" si="566"/>
        <v>ok</v>
      </c>
      <c r="AR1391" s="641" t="str">
        <f t="shared" si="567"/>
        <v>ok</v>
      </c>
      <c r="AS1391" s="641" t="str">
        <f t="shared" si="568"/>
        <v>ok</v>
      </c>
      <c r="AT1391" s="641" t="str">
        <f t="shared" si="569"/>
        <v>ok</v>
      </c>
      <c r="AU1391" s="641" t="str">
        <f t="shared" si="570"/>
        <v>ok</v>
      </c>
      <c r="AV1391" s="641" t="str">
        <f t="shared" si="571"/>
        <v>ok</v>
      </c>
      <c r="AW1391" s="641" t="str">
        <f t="shared" si="572"/>
        <v>ok</v>
      </c>
      <c r="AX1391" s="641" t="str">
        <f t="shared" si="573"/>
        <v>ok</v>
      </c>
      <c r="AY1391" s="641" t="str">
        <f t="shared" si="574"/>
        <v>ok</v>
      </c>
      <c r="AZ1391" s="641" t="str">
        <f t="shared" si="575"/>
        <v>ok</v>
      </c>
      <c r="BA1391" s="641" t="str">
        <f t="shared" si="576"/>
        <v>ok</v>
      </c>
      <c r="BB1391" s="641" t="str">
        <f t="shared" si="577"/>
        <v>ok</v>
      </c>
      <c r="BC1391" s="641" t="str">
        <f t="shared" si="578"/>
        <v>ok</v>
      </c>
      <c r="BD1391" s="641"/>
    </row>
    <row r="1392" spans="1:56" s="559" customFormat="1" ht="12.75" hidden="1" customHeight="1">
      <c r="A1392" s="34"/>
      <c r="B1392" s="35">
        <f t="shared" si="562"/>
        <v>0</v>
      </c>
      <c r="C1392" s="34"/>
      <c r="D1392" s="253" t="s">
        <v>1779</v>
      </c>
      <c r="E1392" s="242"/>
      <c r="F1392" s="248"/>
      <c r="G1392" s="80"/>
      <c r="H1392" s="81"/>
      <c r="I1392" s="245"/>
      <c r="J1392" s="263"/>
      <c r="K1392" s="263"/>
      <c r="L1392" s="263"/>
      <c r="M1392" s="685"/>
      <c r="N1392" s="686"/>
      <c r="O1392" s="687"/>
      <c r="P1392" s="687"/>
      <c r="Q1392" s="687"/>
      <c r="R1392" s="687"/>
      <c r="S1392" s="688"/>
      <c r="T1392" s="268"/>
      <c r="U1392" s="539"/>
      <c r="V1392" s="299" t="str">
        <f t="shared" si="560"/>
        <v>25.45</v>
      </c>
      <c r="W1392" s="299">
        <f t="shared" si="561"/>
        <v>0</v>
      </c>
      <c r="X1392" s="268"/>
      <c r="Y1392" s="268"/>
      <c r="Z1392" s="268"/>
      <c r="AA1392" s="268"/>
      <c r="AB1392" s="533"/>
      <c r="AC1392" s="540"/>
      <c r="AD1392" s="540"/>
      <c r="AE1392" s="540"/>
      <c r="AN1392" s="641" t="str">
        <f t="shared" si="563"/>
        <v>revisar</v>
      </c>
      <c r="AO1392" s="641" t="str">
        <f t="shared" si="564"/>
        <v>ok</v>
      </c>
      <c r="AP1392" s="641" t="str">
        <f t="shared" si="565"/>
        <v>ok</v>
      </c>
      <c r="AQ1392" s="641" t="str">
        <f t="shared" si="566"/>
        <v>ok</v>
      </c>
      <c r="AR1392" s="641" t="str">
        <f t="shared" si="567"/>
        <v>ok</v>
      </c>
      <c r="AS1392" s="641" t="str">
        <f t="shared" si="568"/>
        <v>ok</v>
      </c>
      <c r="AT1392" s="641" t="str">
        <f t="shared" si="569"/>
        <v>ok</v>
      </c>
      <c r="AU1392" s="641" t="str">
        <f t="shared" si="570"/>
        <v>ok</v>
      </c>
      <c r="AV1392" s="641" t="str">
        <f t="shared" si="571"/>
        <v>ok</v>
      </c>
      <c r="AW1392" s="641" t="str">
        <f t="shared" si="572"/>
        <v>ok</v>
      </c>
      <c r="AX1392" s="641" t="str">
        <f t="shared" si="573"/>
        <v>ok</v>
      </c>
      <c r="AY1392" s="641" t="str">
        <f t="shared" si="574"/>
        <v>ok</v>
      </c>
      <c r="AZ1392" s="641" t="str">
        <f t="shared" si="575"/>
        <v>ok</v>
      </c>
      <c r="BA1392" s="641" t="str">
        <f t="shared" si="576"/>
        <v>ok</v>
      </c>
      <c r="BB1392" s="641" t="str">
        <f t="shared" si="577"/>
        <v>ok</v>
      </c>
      <c r="BC1392" s="641" t="str">
        <f t="shared" si="578"/>
        <v>ok</v>
      </c>
      <c r="BD1392" s="641"/>
    </row>
    <row r="1393" spans="1:56" s="559" customFormat="1" ht="12.75" hidden="1" customHeight="1">
      <c r="A1393" s="34"/>
      <c r="B1393" s="35">
        <f t="shared" si="562"/>
        <v>0</v>
      </c>
      <c r="C1393" s="34"/>
      <c r="D1393" s="250" t="s">
        <v>1780</v>
      </c>
      <c r="E1393" s="242"/>
      <c r="F1393" s="248"/>
      <c r="G1393" s="80"/>
      <c r="H1393" s="81"/>
      <c r="I1393" s="245"/>
      <c r="J1393" s="263"/>
      <c r="K1393" s="263"/>
      <c r="L1393" s="263"/>
      <c r="M1393" s="685"/>
      <c r="N1393" s="686"/>
      <c r="O1393" s="687"/>
      <c r="P1393" s="687"/>
      <c r="Q1393" s="687"/>
      <c r="R1393" s="687"/>
      <c r="S1393" s="688"/>
      <c r="T1393" s="268"/>
      <c r="U1393" s="539"/>
      <c r="V1393" s="299" t="str">
        <f t="shared" si="560"/>
        <v>25.46</v>
      </c>
      <c r="W1393" s="299">
        <f t="shared" si="561"/>
        <v>0</v>
      </c>
      <c r="X1393" s="268"/>
      <c r="Y1393" s="268"/>
      <c r="Z1393" s="268"/>
      <c r="AA1393" s="268"/>
      <c r="AB1393" s="533"/>
      <c r="AC1393" s="540"/>
      <c r="AD1393" s="540"/>
      <c r="AE1393" s="540"/>
      <c r="AN1393" s="641" t="str">
        <f t="shared" si="563"/>
        <v>revisar</v>
      </c>
      <c r="AO1393" s="641" t="str">
        <f t="shared" si="564"/>
        <v>ok</v>
      </c>
      <c r="AP1393" s="641" t="str">
        <f t="shared" si="565"/>
        <v>ok</v>
      </c>
      <c r="AQ1393" s="641" t="str">
        <f t="shared" si="566"/>
        <v>ok</v>
      </c>
      <c r="AR1393" s="641" t="str">
        <f t="shared" si="567"/>
        <v>ok</v>
      </c>
      <c r="AS1393" s="641" t="str">
        <f t="shared" si="568"/>
        <v>ok</v>
      </c>
      <c r="AT1393" s="641" t="str">
        <f t="shared" si="569"/>
        <v>ok</v>
      </c>
      <c r="AU1393" s="641" t="str">
        <f t="shared" si="570"/>
        <v>ok</v>
      </c>
      <c r="AV1393" s="641" t="str">
        <f t="shared" si="571"/>
        <v>ok</v>
      </c>
      <c r="AW1393" s="641" t="str">
        <f t="shared" si="572"/>
        <v>ok</v>
      </c>
      <c r="AX1393" s="641" t="str">
        <f t="shared" si="573"/>
        <v>ok</v>
      </c>
      <c r="AY1393" s="641" t="str">
        <f t="shared" si="574"/>
        <v>ok</v>
      </c>
      <c r="AZ1393" s="641" t="str">
        <f t="shared" si="575"/>
        <v>ok</v>
      </c>
      <c r="BA1393" s="641" t="str">
        <f t="shared" si="576"/>
        <v>ok</v>
      </c>
      <c r="BB1393" s="641" t="str">
        <f t="shared" si="577"/>
        <v>ok</v>
      </c>
      <c r="BC1393" s="641" t="str">
        <f t="shared" si="578"/>
        <v>ok</v>
      </c>
      <c r="BD1393" s="641"/>
    </row>
    <row r="1394" spans="1:56" s="559" customFormat="1" ht="12.75" hidden="1" customHeight="1">
      <c r="A1394" s="34"/>
      <c r="B1394" s="35">
        <f t="shared" si="562"/>
        <v>0</v>
      </c>
      <c r="C1394" s="34"/>
      <c r="D1394" s="253" t="s">
        <v>1781</v>
      </c>
      <c r="E1394" s="242"/>
      <c r="F1394" s="248"/>
      <c r="G1394" s="80"/>
      <c r="H1394" s="81"/>
      <c r="I1394" s="245"/>
      <c r="J1394" s="263"/>
      <c r="K1394" s="263"/>
      <c r="L1394" s="263"/>
      <c r="M1394" s="685"/>
      <c r="N1394" s="686"/>
      <c r="O1394" s="687"/>
      <c r="P1394" s="687"/>
      <c r="Q1394" s="687"/>
      <c r="R1394" s="687"/>
      <c r="S1394" s="688"/>
      <c r="T1394" s="268"/>
      <c r="U1394" s="539"/>
      <c r="V1394" s="299" t="str">
        <f t="shared" si="560"/>
        <v>25.47</v>
      </c>
      <c r="W1394" s="299">
        <f t="shared" si="561"/>
        <v>0</v>
      </c>
      <c r="X1394" s="268"/>
      <c r="Y1394" s="268"/>
      <c r="Z1394" s="268"/>
      <c r="AA1394" s="268"/>
      <c r="AB1394" s="533"/>
      <c r="AC1394" s="540"/>
      <c r="AD1394" s="540"/>
      <c r="AE1394" s="540"/>
      <c r="AN1394" s="641" t="str">
        <f t="shared" si="563"/>
        <v>revisar</v>
      </c>
      <c r="AO1394" s="641" t="str">
        <f t="shared" si="564"/>
        <v>ok</v>
      </c>
      <c r="AP1394" s="641" t="str">
        <f t="shared" si="565"/>
        <v>ok</v>
      </c>
      <c r="AQ1394" s="641" t="str">
        <f t="shared" si="566"/>
        <v>ok</v>
      </c>
      <c r="AR1394" s="641" t="str">
        <f t="shared" si="567"/>
        <v>ok</v>
      </c>
      <c r="AS1394" s="641" t="str">
        <f t="shared" si="568"/>
        <v>ok</v>
      </c>
      <c r="AT1394" s="641" t="str">
        <f t="shared" si="569"/>
        <v>ok</v>
      </c>
      <c r="AU1394" s="641" t="str">
        <f t="shared" si="570"/>
        <v>ok</v>
      </c>
      <c r="AV1394" s="641" t="str">
        <f t="shared" si="571"/>
        <v>ok</v>
      </c>
      <c r="AW1394" s="641" t="str">
        <f t="shared" si="572"/>
        <v>ok</v>
      </c>
      <c r="AX1394" s="641" t="str">
        <f t="shared" si="573"/>
        <v>ok</v>
      </c>
      <c r="AY1394" s="641" t="str">
        <f t="shared" si="574"/>
        <v>ok</v>
      </c>
      <c r="AZ1394" s="641" t="str">
        <f t="shared" si="575"/>
        <v>ok</v>
      </c>
      <c r="BA1394" s="641" t="str">
        <f t="shared" si="576"/>
        <v>ok</v>
      </c>
      <c r="BB1394" s="641" t="str">
        <f t="shared" si="577"/>
        <v>ok</v>
      </c>
      <c r="BC1394" s="641" t="str">
        <f t="shared" si="578"/>
        <v>ok</v>
      </c>
      <c r="BD1394" s="641"/>
    </row>
    <row r="1395" spans="1:56" s="559" customFormat="1" ht="12.75" hidden="1" customHeight="1">
      <c r="A1395" s="34"/>
      <c r="B1395" s="35">
        <f t="shared" si="562"/>
        <v>0</v>
      </c>
      <c r="C1395" s="34"/>
      <c r="D1395" s="250" t="s">
        <v>1782</v>
      </c>
      <c r="E1395" s="242"/>
      <c r="F1395" s="248"/>
      <c r="G1395" s="80"/>
      <c r="H1395" s="81"/>
      <c r="I1395" s="245"/>
      <c r="J1395" s="263"/>
      <c r="K1395" s="263"/>
      <c r="L1395" s="263"/>
      <c r="M1395" s="685"/>
      <c r="N1395" s="686"/>
      <c r="O1395" s="687"/>
      <c r="P1395" s="687"/>
      <c r="Q1395" s="687"/>
      <c r="R1395" s="687"/>
      <c r="S1395" s="688"/>
      <c r="T1395" s="268"/>
      <c r="U1395" s="539"/>
      <c r="V1395" s="299" t="str">
        <f t="shared" si="560"/>
        <v>25.48</v>
      </c>
      <c r="W1395" s="299">
        <f t="shared" si="561"/>
        <v>0</v>
      </c>
      <c r="X1395" s="268"/>
      <c r="Y1395" s="268"/>
      <c r="Z1395" s="268"/>
      <c r="AA1395" s="268"/>
      <c r="AB1395" s="533"/>
      <c r="AC1395" s="540"/>
      <c r="AD1395" s="540"/>
      <c r="AE1395" s="540"/>
      <c r="AN1395" s="641" t="str">
        <f t="shared" si="563"/>
        <v>revisar</v>
      </c>
      <c r="AO1395" s="641" t="str">
        <f t="shared" si="564"/>
        <v>ok</v>
      </c>
      <c r="AP1395" s="641" t="str">
        <f t="shared" si="565"/>
        <v>ok</v>
      </c>
      <c r="AQ1395" s="641" t="str">
        <f t="shared" si="566"/>
        <v>ok</v>
      </c>
      <c r="AR1395" s="641" t="str">
        <f t="shared" si="567"/>
        <v>ok</v>
      </c>
      <c r="AS1395" s="641" t="str">
        <f t="shared" si="568"/>
        <v>ok</v>
      </c>
      <c r="AT1395" s="641" t="str">
        <f t="shared" si="569"/>
        <v>ok</v>
      </c>
      <c r="AU1395" s="641" t="str">
        <f t="shared" si="570"/>
        <v>ok</v>
      </c>
      <c r="AV1395" s="641" t="str">
        <f t="shared" si="571"/>
        <v>ok</v>
      </c>
      <c r="AW1395" s="641" t="str">
        <f t="shared" si="572"/>
        <v>ok</v>
      </c>
      <c r="AX1395" s="641" t="str">
        <f t="shared" si="573"/>
        <v>ok</v>
      </c>
      <c r="AY1395" s="641" t="str">
        <f t="shared" si="574"/>
        <v>ok</v>
      </c>
      <c r="AZ1395" s="641" t="str">
        <f t="shared" si="575"/>
        <v>ok</v>
      </c>
      <c r="BA1395" s="641" t="str">
        <f t="shared" si="576"/>
        <v>ok</v>
      </c>
      <c r="BB1395" s="641" t="str">
        <f t="shared" si="577"/>
        <v>ok</v>
      </c>
      <c r="BC1395" s="641" t="str">
        <f t="shared" si="578"/>
        <v>ok</v>
      </c>
      <c r="BD1395" s="641"/>
    </row>
    <row r="1396" spans="1:56" s="559" customFormat="1" ht="12.75" hidden="1" customHeight="1">
      <c r="A1396" s="34"/>
      <c r="B1396" s="35">
        <f t="shared" si="562"/>
        <v>0</v>
      </c>
      <c r="C1396" s="34"/>
      <c r="D1396" s="253" t="s">
        <v>1783</v>
      </c>
      <c r="E1396" s="242"/>
      <c r="F1396" s="248"/>
      <c r="G1396" s="80"/>
      <c r="H1396" s="81"/>
      <c r="I1396" s="245"/>
      <c r="J1396" s="263"/>
      <c r="K1396" s="263"/>
      <c r="L1396" s="263"/>
      <c r="M1396" s="685"/>
      <c r="N1396" s="686"/>
      <c r="O1396" s="687"/>
      <c r="P1396" s="687"/>
      <c r="Q1396" s="687"/>
      <c r="R1396" s="687"/>
      <c r="S1396" s="688"/>
      <c r="T1396" s="268"/>
      <c r="U1396" s="539"/>
      <c r="V1396" s="299" t="str">
        <f t="shared" si="560"/>
        <v>25.49</v>
      </c>
      <c r="W1396" s="299">
        <f t="shared" si="561"/>
        <v>0</v>
      </c>
      <c r="X1396" s="268"/>
      <c r="Y1396" s="268"/>
      <c r="Z1396" s="268"/>
      <c r="AA1396" s="268"/>
      <c r="AB1396" s="533"/>
      <c r="AC1396" s="540"/>
      <c r="AD1396" s="540"/>
      <c r="AE1396" s="540"/>
      <c r="AN1396" s="641" t="str">
        <f t="shared" si="563"/>
        <v>revisar</v>
      </c>
      <c r="AO1396" s="641" t="str">
        <f t="shared" si="564"/>
        <v>ok</v>
      </c>
      <c r="AP1396" s="641" t="str">
        <f t="shared" si="565"/>
        <v>ok</v>
      </c>
      <c r="AQ1396" s="641" t="str">
        <f t="shared" si="566"/>
        <v>ok</v>
      </c>
      <c r="AR1396" s="641" t="str">
        <f t="shared" si="567"/>
        <v>ok</v>
      </c>
      <c r="AS1396" s="641" t="str">
        <f t="shared" si="568"/>
        <v>ok</v>
      </c>
      <c r="AT1396" s="641" t="str">
        <f t="shared" si="569"/>
        <v>ok</v>
      </c>
      <c r="AU1396" s="641" t="str">
        <f t="shared" si="570"/>
        <v>ok</v>
      </c>
      <c r="AV1396" s="641" t="str">
        <f t="shared" si="571"/>
        <v>ok</v>
      </c>
      <c r="AW1396" s="641" t="str">
        <f t="shared" si="572"/>
        <v>ok</v>
      </c>
      <c r="AX1396" s="641" t="str">
        <f t="shared" si="573"/>
        <v>ok</v>
      </c>
      <c r="AY1396" s="641" t="str">
        <f t="shared" si="574"/>
        <v>ok</v>
      </c>
      <c r="AZ1396" s="641" t="str">
        <f t="shared" si="575"/>
        <v>ok</v>
      </c>
      <c r="BA1396" s="641" t="str">
        <f t="shared" si="576"/>
        <v>ok</v>
      </c>
      <c r="BB1396" s="641" t="str">
        <f t="shared" si="577"/>
        <v>ok</v>
      </c>
      <c r="BC1396" s="641" t="str">
        <f t="shared" si="578"/>
        <v>ok</v>
      </c>
      <c r="BD1396" s="641"/>
    </row>
    <row r="1397" spans="1:56" s="559" customFormat="1" ht="12.75" hidden="1" customHeight="1">
      <c r="A1397" s="34"/>
      <c r="B1397" s="35">
        <f t="shared" si="562"/>
        <v>0</v>
      </c>
      <c r="C1397" s="34"/>
      <c r="D1397" s="250" t="s">
        <v>1784</v>
      </c>
      <c r="E1397" s="242"/>
      <c r="F1397" s="248"/>
      <c r="G1397" s="80"/>
      <c r="H1397" s="81"/>
      <c r="I1397" s="245"/>
      <c r="J1397" s="263"/>
      <c r="K1397" s="263"/>
      <c r="L1397" s="263"/>
      <c r="M1397" s="685"/>
      <c r="N1397" s="686"/>
      <c r="O1397" s="687"/>
      <c r="P1397" s="687"/>
      <c r="Q1397" s="687"/>
      <c r="R1397" s="687"/>
      <c r="S1397" s="688"/>
      <c r="T1397" s="268"/>
      <c r="U1397" s="539"/>
      <c r="V1397" s="299" t="str">
        <f t="shared" si="560"/>
        <v>25.50</v>
      </c>
      <c r="W1397" s="299">
        <f t="shared" si="561"/>
        <v>0</v>
      </c>
      <c r="X1397" s="268"/>
      <c r="Y1397" s="268"/>
      <c r="Z1397" s="268"/>
      <c r="AA1397" s="268"/>
      <c r="AB1397" s="533"/>
      <c r="AC1397" s="540"/>
      <c r="AD1397" s="540"/>
      <c r="AE1397" s="540"/>
      <c r="AN1397" s="641" t="str">
        <f t="shared" si="563"/>
        <v>revisar</v>
      </c>
      <c r="AO1397" s="641" t="str">
        <f t="shared" si="564"/>
        <v>ok</v>
      </c>
      <c r="AP1397" s="641" t="str">
        <f t="shared" si="565"/>
        <v>ok</v>
      </c>
      <c r="AQ1397" s="641" t="str">
        <f t="shared" si="566"/>
        <v>ok</v>
      </c>
      <c r="AR1397" s="641" t="str">
        <f t="shared" si="567"/>
        <v>ok</v>
      </c>
      <c r="AS1397" s="641" t="str">
        <f t="shared" si="568"/>
        <v>ok</v>
      </c>
      <c r="AT1397" s="641" t="str">
        <f t="shared" si="569"/>
        <v>ok</v>
      </c>
      <c r="AU1397" s="641" t="str">
        <f t="shared" si="570"/>
        <v>ok</v>
      </c>
      <c r="AV1397" s="641" t="str">
        <f t="shared" si="571"/>
        <v>ok</v>
      </c>
      <c r="AW1397" s="641" t="str">
        <f t="shared" si="572"/>
        <v>ok</v>
      </c>
      <c r="AX1397" s="641" t="str">
        <f t="shared" si="573"/>
        <v>ok</v>
      </c>
      <c r="AY1397" s="641" t="str">
        <f t="shared" si="574"/>
        <v>ok</v>
      </c>
      <c r="AZ1397" s="641" t="str">
        <f t="shared" si="575"/>
        <v>ok</v>
      </c>
      <c r="BA1397" s="641" t="str">
        <f t="shared" si="576"/>
        <v>ok</v>
      </c>
      <c r="BB1397" s="641" t="str">
        <f t="shared" si="577"/>
        <v>ok</v>
      </c>
      <c r="BC1397" s="641" t="str">
        <f t="shared" si="578"/>
        <v>ok</v>
      </c>
      <c r="BD1397" s="641"/>
    </row>
    <row r="1398" spans="1:56" s="559" customFormat="1" ht="12.75" hidden="1" customHeight="1">
      <c r="A1398" s="34"/>
      <c r="B1398" s="35"/>
      <c r="C1398" s="34"/>
      <c r="D1398" s="255"/>
      <c r="E1398" s="25"/>
      <c r="F1398" s="25"/>
      <c r="G1398" s="37"/>
      <c r="H1398" s="25"/>
      <c r="I1398" s="38"/>
      <c r="J1398" s="269"/>
      <c r="K1398" s="269"/>
      <c r="L1398" s="269"/>
      <c r="M1398" s="689"/>
      <c r="N1398" s="696"/>
      <c r="O1398" s="690"/>
      <c r="P1398" s="690"/>
      <c r="Q1398" s="690"/>
      <c r="R1398" s="690"/>
      <c r="S1398" s="691"/>
      <c r="T1398" s="268"/>
      <c r="U1398" s="539"/>
      <c r="V1398" s="299">
        <f t="shared" si="560"/>
        <v>0</v>
      </c>
      <c r="W1398" s="299">
        <f t="shared" si="561"/>
        <v>0</v>
      </c>
      <c r="X1398" s="268"/>
      <c r="Y1398" s="268"/>
      <c r="Z1398" s="268"/>
      <c r="AA1398" s="268"/>
      <c r="AB1398" s="533"/>
      <c r="AC1398" s="540"/>
      <c r="AD1398" s="540"/>
      <c r="AE1398" s="540"/>
      <c r="AN1398" s="641" t="str">
        <f t="shared" si="563"/>
        <v>ok</v>
      </c>
      <c r="AO1398" s="641" t="str">
        <f t="shared" si="564"/>
        <v>ok</v>
      </c>
      <c r="AP1398" s="641" t="str">
        <f t="shared" si="565"/>
        <v>ok</v>
      </c>
      <c r="AQ1398" s="641" t="str">
        <f t="shared" si="566"/>
        <v>ok</v>
      </c>
      <c r="AR1398" s="641" t="str">
        <f t="shared" si="567"/>
        <v>ok</v>
      </c>
      <c r="AS1398" s="641" t="str">
        <f t="shared" si="568"/>
        <v>ok</v>
      </c>
      <c r="AT1398" s="641" t="str">
        <f t="shared" si="569"/>
        <v>ok</v>
      </c>
      <c r="AU1398" s="641" t="str">
        <f t="shared" si="570"/>
        <v>ok</v>
      </c>
      <c r="AV1398" s="641" t="str">
        <f t="shared" si="571"/>
        <v>ok</v>
      </c>
      <c r="AW1398" s="641" t="str">
        <f t="shared" si="572"/>
        <v>ok</v>
      </c>
      <c r="AX1398" s="641" t="str">
        <f t="shared" si="573"/>
        <v>ok</v>
      </c>
      <c r="AY1398" s="641" t="str">
        <f t="shared" si="574"/>
        <v>ok</v>
      </c>
      <c r="AZ1398" s="641" t="str">
        <f t="shared" si="575"/>
        <v>ok</v>
      </c>
      <c r="BA1398" s="641" t="str">
        <f t="shared" si="576"/>
        <v>ok</v>
      </c>
      <c r="BB1398" s="641" t="str">
        <f t="shared" si="577"/>
        <v>ok</v>
      </c>
      <c r="BC1398" s="641" t="str">
        <f t="shared" si="578"/>
        <v>ok</v>
      </c>
      <c r="BD1398" s="641"/>
    </row>
    <row r="1399" spans="1:56" s="559" customFormat="1" ht="12.75" hidden="1" customHeight="1">
      <c r="A1399" s="13"/>
      <c r="B1399" s="14"/>
      <c r="C1399" s="13"/>
      <c r="D1399" s="251"/>
      <c r="E1399" s="29"/>
      <c r="F1399" s="29"/>
      <c r="G1399" s="29"/>
      <c r="H1399" s="29"/>
      <c r="I1399" s="29"/>
      <c r="J1399" s="267"/>
      <c r="K1399" s="267"/>
      <c r="L1399" s="267"/>
      <c r="M1399" s="677"/>
      <c r="N1399" s="663"/>
      <c r="O1399" s="692" t="str">
        <f>CONCATENATE("Subtotal ",G1347)</f>
        <v>Subtotal (digite a descrição do item aqui)</v>
      </c>
      <c r="P1399" s="693">
        <f>SUM(P1348:P1398)</f>
        <v>0</v>
      </c>
      <c r="Q1399" s="693">
        <f>SUM(Q1348:Q1398)</f>
        <v>0</v>
      </c>
      <c r="R1399" s="693">
        <f t="shared" ref="R1399:S1399" si="579">SUM(R1348:R1398)</f>
        <v>0</v>
      </c>
      <c r="S1399" s="694">
        <f t="shared" si="579"/>
        <v>0</v>
      </c>
      <c r="T1399" s="536"/>
      <c r="U1399" s="299">
        <v>1</v>
      </c>
      <c r="V1399" s="299"/>
      <c r="W1399" s="299"/>
      <c r="X1399" s="268"/>
      <c r="Y1399" s="268"/>
      <c r="Z1399" s="268"/>
      <c r="AA1399" s="268"/>
      <c r="AB1399" s="533"/>
      <c r="AC1399" s="540"/>
      <c r="AD1399" s="540"/>
      <c r="AE1399" s="540"/>
      <c r="AN1399" s="641" t="str">
        <f t="shared" si="563"/>
        <v>ok</v>
      </c>
      <c r="AO1399" s="641" t="str">
        <f t="shared" si="564"/>
        <v>ok</v>
      </c>
      <c r="AP1399" s="641" t="str">
        <f t="shared" si="565"/>
        <v>ok</v>
      </c>
      <c r="AQ1399" s="641" t="str">
        <f t="shared" si="566"/>
        <v>ok</v>
      </c>
      <c r="AR1399" s="641" t="str">
        <f t="shared" si="567"/>
        <v>ok</v>
      </c>
      <c r="AS1399" s="641" t="str">
        <f t="shared" si="568"/>
        <v>ok</v>
      </c>
      <c r="AT1399" s="641" t="str">
        <f t="shared" si="569"/>
        <v>ok</v>
      </c>
      <c r="AU1399" s="641" t="str">
        <f t="shared" si="570"/>
        <v>ok</v>
      </c>
      <c r="AV1399" s="641" t="str">
        <f t="shared" si="571"/>
        <v>ok</v>
      </c>
      <c r="AW1399" s="641" t="str">
        <f t="shared" si="572"/>
        <v>ok</v>
      </c>
      <c r="AX1399" s="641" t="str">
        <f t="shared" si="573"/>
        <v>ok</v>
      </c>
      <c r="AY1399" s="641" t="str">
        <f t="shared" si="574"/>
        <v>revisar</v>
      </c>
      <c r="AZ1399" s="641" t="str">
        <f t="shared" si="575"/>
        <v>ok</v>
      </c>
      <c r="BA1399" s="641" t="str">
        <f t="shared" si="576"/>
        <v>ok</v>
      </c>
      <c r="BB1399" s="641" t="str">
        <f t="shared" si="577"/>
        <v>ok</v>
      </c>
      <c r="BC1399" s="641" t="str">
        <f t="shared" si="578"/>
        <v>ok</v>
      </c>
      <c r="BD1399" s="641"/>
    </row>
    <row r="1400" spans="1:56" s="559" customFormat="1" ht="6" hidden="1" customHeight="1">
      <c r="A1400" s="10"/>
      <c r="B1400" s="21"/>
      <c r="C1400" s="10"/>
      <c r="D1400" s="252"/>
      <c r="E1400" s="32"/>
      <c r="F1400" s="33"/>
      <c r="G1400" s="33"/>
      <c r="H1400" s="32"/>
      <c r="I1400" s="32"/>
      <c r="J1400" s="268"/>
      <c r="K1400" s="268"/>
      <c r="L1400" s="268"/>
      <c r="M1400" s="539"/>
      <c r="N1400" s="299"/>
      <c r="O1400" s="539"/>
      <c r="P1400" s="539"/>
      <c r="Q1400" s="539"/>
      <c r="R1400" s="539"/>
      <c r="S1400" s="695"/>
      <c r="T1400" s="319"/>
      <c r="U1400" s="299"/>
      <c r="V1400" s="299">
        <f t="shared" ref="V1400:V1452" si="580">D1400</f>
        <v>0</v>
      </c>
      <c r="W1400" s="299">
        <f t="shared" ref="W1400:W1452" si="581">IF(L1400=0,S1400-Q1400-(TRUNC(TRUNC(J1400*(1+N1400),2)*I1400,2)))</f>
        <v>0</v>
      </c>
      <c r="X1400" s="268"/>
      <c r="Y1400" s="268"/>
      <c r="Z1400" s="268"/>
      <c r="AA1400" s="268"/>
      <c r="AB1400" s="533"/>
      <c r="AC1400" s="540"/>
      <c r="AD1400" s="540"/>
      <c r="AE1400" s="540"/>
      <c r="AN1400" s="641" t="str">
        <f t="shared" si="563"/>
        <v>ok</v>
      </c>
      <c r="AO1400" s="641" t="str">
        <f t="shared" si="564"/>
        <v>ok</v>
      </c>
      <c r="AP1400" s="641" t="str">
        <f t="shared" si="565"/>
        <v>ok</v>
      </c>
      <c r="AQ1400" s="641" t="str">
        <f t="shared" si="566"/>
        <v>ok</v>
      </c>
      <c r="AR1400" s="641" t="str">
        <f t="shared" si="567"/>
        <v>ok</v>
      </c>
      <c r="AS1400" s="641" t="str">
        <f t="shared" si="568"/>
        <v>ok</v>
      </c>
      <c r="AT1400" s="641" t="str">
        <f t="shared" si="569"/>
        <v>ok</v>
      </c>
      <c r="AU1400" s="641" t="str">
        <f t="shared" si="570"/>
        <v>ok</v>
      </c>
      <c r="AV1400" s="641" t="str">
        <f t="shared" si="571"/>
        <v>ok</v>
      </c>
      <c r="AW1400" s="641" t="str">
        <f t="shared" si="572"/>
        <v>ok</v>
      </c>
      <c r="AX1400" s="641" t="str">
        <f t="shared" si="573"/>
        <v>ok</v>
      </c>
      <c r="AY1400" s="641" t="str">
        <f t="shared" si="574"/>
        <v>ok</v>
      </c>
      <c r="AZ1400" s="641" t="str">
        <f t="shared" si="575"/>
        <v>ok</v>
      </c>
      <c r="BA1400" s="641" t="str">
        <f t="shared" si="576"/>
        <v>ok</v>
      </c>
      <c r="BB1400" s="641" t="str">
        <f t="shared" si="577"/>
        <v>ok</v>
      </c>
      <c r="BC1400" s="641" t="str">
        <f t="shared" si="578"/>
        <v>ok</v>
      </c>
      <c r="BD1400" s="641"/>
    </row>
    <row r="1401" spans="1:56" s="559" customFormat="1" ht="12.75" hidden="1" customHeight="1">
      <c r="A1401" s="13"/>
      <c r="B1401" s="14"/>
      <c r="C1401" s="13"/>
      <c r="D1401" s="249">
        <v>26</v>
      </c>
      <c r="E1401" s="22"/>
      <c r="F1401" s="22"/>
      <c r="G1401" s="246" t="s">
        <v>172</v>
      </c>
      <c r="H1401" s="23"/>
      <c r="I1401" s="23"/>
      <c r="J1401" s="246"/>
      <c r="K1401" s="246"/>
      <c r="L1401" s="246"/>
      <c r="M1401" s="662"/>
      <c r="N1401" s="663"/>
      <c r="O1401" s="662"/>
      <c r="P1401" s="662"/>
      <c r="Q1401" s="662"/>
      <c r="R1401" s="662"/>
      <c r="S1401" s="664">
        <f>S1453</f>
        <v>0</v>
      </c>
      <c r="T1401" s="319"/>
      <c r="U1401" s="299"/>
      <c r="V1401" s="299">
        <f t="shared" si="580"/>
        <v>26</v>
      </c>
      <c r="W1401" s="299">
        <f t="shared" si="581"/>
        <v>0</v>
      </c>
      <c r="X1401" s="268"/>
      <c r="Y1401" s="268"/>
      <c r="Z1401" s="268"/>
      <c r="AA1401" s="268"/>
      <c r="AB1401" s="533"/>
      <c r="AC1401" s="540"/>
      <c r="AD1401" s="540"/>
      <c r="AE1401" s="540"/>
      <c r="AN1401" s="641" t="str">
        <f t="shared" si="563"/>
        <v>revisar</v>
      </c>
      <c r="AO1401" s="641" t="str">
        <f t="shared" si="564"/>
        <v>ok</v>
      </c>
      <c r="AP1401" s="641" t="str">
        <f t="shared" si="565"/>
        <v>ok</v>
      </c>
      <c r="AQ1401" s="641" t="str">
        <f t="shared" si="566"/>
        <v>revisar</v>
      </c>
      <c r="AR1401" s="641" t="str">
        <f t="shared" si="567"/>
        <v>ok</v>
      </c>
      <c r="AS1401" s="641" t="str">
        <f t="shared" si="568"/>
        <v>ok</v>
      </c>
      <c r="AT1401" s="641" t="str">
        <f t="shared" si="569"/>
        <v>ok</v>
      </c>
      <c r="AU1401" s="641" t="str">
        <f t="shared" si="570"/>
        <v>ok</v>
      </c>
      <c r="AV1401" s="641" t="str">
        <f t="shared" si="571"/>
        <v>ok</v>
      </c>
      <c r="AW1401" s="641" t="str">
        <f t="shared" si="572"/>
        <v>ok</v>
      </c>
      <c r="AX1401" s="641" t="str">
        <f t="shared" si="573"/>
        <v>ok</v>
      </c>
      <c r="AY1401" s="641" t="str">
        <f t="shared" si="574"/>
        <v>ok</v>
      </c>
      <c r="AZ1401" s="641" t="str">
        <f t="shared" si="575"/>
        <v>ok</v>
      </c>
      <c r="BA1401" s="641" t="str">
        <f t="shared" si="576"/>
        <v>ok</v>
      </c>
      <c r="BB1401" s="641" t="str">
        <f t="shared" si="577"/>
        <v>ok</v>
      </c>
      <c r="BC1401" s="641" t="str">
        <f t="shared" si="578"/>
        <v>ok</v>
      </c>
      <c r="BD1401" s="641"/>
    </row>
    <row r="1402" spans="1:56" s="559" customFormat="1" ht="12.75" hidden="1" customHeight="1">
      <c r="A1402" s="34"/>
      <c r="B1402" s="35">
        <f t="shared" ref="B1402:B1451" si="582">S1402/$S$1671</f>
        <v>0</v>
      </c>
      <c r="C1402" s="34"/>
      <c r="D1402" s="253" t="s">
        <v>1785</v>
      </c>
      <c r="E1402" s="240"/>
      <c r="F1402" s="248"/>
      <c r="G1402" s="80"/>
      <c r="H1402" s="81"/>
      <c r="I1402" s="245"/>
      <c r="J1402" s="263"/>
      <c r="K1402" s="263"/>
      <c r="L1402" s="263"/>
      <c r="M1402" s="685"/>
      <c r="N1402" s="686"/>
      <c r="O1402" s="687"/>
      <c r="P1402" s="687"/>
      <c r="Q1402" s="687"/>
      <c r="R1402" s="687"/>
      <c r="S1402" s="688"/>
      <c r="T1402" s="268"/>
      <c r="U1402" s="539"/>
      <c r="V1402" s="299" t="str">
        <f t="shared" si="580"/>
        <v>26.1</v>
      </c>
      <c r="W1402" s="299">
        <f t="shared" si="581"/>
        <v>0</v>
      </c>
      <c r="X1402" s="268"/>
      <c r="Y1402" s="268"/>
      <c r="Z1402" s="268"/>
      <c r="AA1402" s="268"/>
      <c r="AB1402" s="533"/>
      <c r="AC1402" s="540"/>
      <c r="AD1402" s="540"/>
      <c r="AE1402" s="540"/>
      <c r="AN1402" s="641" t="str">
        <f t="shared" si="563"/>
        <v>revisar</v>
      </c>
      <c r="AO1402" s="641" t="str">
        <f t="shared" si="564"/>
        <v>ok</v>
      </c>
      <c r="AP1402" s="641" t="str">
        <f t="shared" si="565"/>
        <v>ok</v>
      </c>
      <c r="AQ1402" s="641" t="str">
        <f t="shared" si="566"/>
        <v>ok</v>
      </c>
      <c r="AR1402" s="641" t="str">
        <f t="shared" si="567"/>
        <v>ok</v>
      </c>
      <c r="AS1402" s="641" t="str">
        <f t="shared" si="568"/>
        <v>ok</v>
      </c>
      <c r="AT1402" s="641" t="str">
        <f t="shared" si="569"/>
        <v>ok</v>
      </c>
      <c r="AU1402" s="641" t="str">
        <f t="shared" si="570"/>
        <v>ok</v>
      </c>
      <c r="AV1402" s="641" t="str">
        <f t="shared" si="571"/>
        <v>ok</v>
      </c>
      <c r="AW1402" s="641" t="str">
        <f t="shared" si="572"/>
        <v>ok</v>
      </c>
      <c r="AX1402" s="641" t="str">
        <f t="shared" si="573"/>
        <v>ok</v>
      </c>
      <c r="AY1402" s="641" t="str">
        <f t="shared" si="574"/>
        <v>ok</v>
      </c>
      <c r="AZ1402" s="641" t="str">
        <f t="shared" si="575"/>
        <v>ok</v>
      </c>
      <c r="BA1402" s="641" t="str">
        <f t="shared" si="576"/>
        <v>ok</v>
      </c>
      <c r="BB1402" s="641" t="str">
        <f t="shared" si="577"/>
        <v>ok</v>
      </c>
      <c r="BC1402" s="641" t="str">
        <f t="shared" si="578"/>
        <v>ok</v>
      </c>
      <c r="BD1402" s="641"/>
    </row>
    <row r="1403" spans="1:56" s="559" customFormat="1" ht="12.75" hidden="1" customHeight="1">
      <c r="A1403" s="34"/>
      <c r="B1403" s="35">
        <f t="shared" si="582"/>
        <v>0</v>
      </c>
      <c r="C1403" s="34"/>
      <c r="D1403" s="250" t="s">
        <v>1786</v>
      </c>
      <c r="E1403" s="242"/>
      <c r="F1403" s="248"/>
      <c r="G1403" s="80"/>
      <c r="H1403" s="81"/>
      <c r="I1403" s="245"/>
      <c r="J1403" s="263"/>
      <c r="K1403" s="263"/>
      <c r="L1403" s="263"/>
      <c r="M1403" s="685"/>
      <c r="N1403" s="686"/>
      <c r="O1403" s="687"/>
      <c r="P1403" s="687"/>
      <c r="Q1403" s="687"/>
      <c r="R1403" s="687"/>
      <c r="S1403" s="688"/>
      <c r="T1403" s="268"/>
      <c r="U1403" s="539"/>
      <c r="V1403" s="299" t="str">
        <f t="shared" si="580"/>
        <v>26.2</v>
      </c>
      <c r="W1403" s="299">
        <f t="shared" si="581"/>
        <v>0</v>
      </c>
      <c r="X1403" s="268"/>
      <c r="Y1403" s="268"/>
      <c r="Z1403" s="268"/>
      <c r="AA1403" s="268"/>
      <c r="AB1403" s="533"/>
      <c r="AC1403" s="540"/>
      <c r="AD1403" s="540"/>
      <c r="AE1403" s="540"/>
      <c r="AN1403" s="641" t="str">
        <f t="shared" si="563"/>
        <v>revisar</v>
      </c>
      <c r="AO1403" s="641" t="str">
        <f t="shared" si="564"/>
        <v>ok</v>
      </c>
      <c r="AP1403" s="641" t="str">
        <f t="shared" si="565"/>
        <v>ok</v>
      </c>
      <c r="AQ1403" s="641" t="str">
        <f t="shared" si="566"/>
        <v>ok</v>
      </c>
      <c r="AR1403" s="641" t="str">
        <f t="shared" si="567"/>
        <v>ok</v>
      </c>
      <c r="AS1403" s="641" t="str">
        <f t="shared" si="568"/>
        <v>ok</v>
      </c>
      <c r="AT1403" s="641" t="str">
        <f t="shared" si="569"/>
        <v>ok</v>
      </c>
      <c r="AU1403" s="641" t="str">
        <f t="shared" si="570"/>
        <v>ok</v>
      </c>
      <c r="AV1403" s="641" t="str">
        <f t="shared" si="571"/>
        <v>ok</v>
      </c>
      <c r="AW1403" s="641" t="str">
        <f t="shared" si="572"/>
        <v>ok</v>
      </c>
      <c r="AX1403" s="641" t="str">
        <f t="shared" si="573"/>
        <v>ok</v>
      </c>
      <c r="AY1403" s="641" t="str">
        <f t="shared" si="574"/>
        <v>ok</v>
      </c>
      <c r="AZ1403" s="641" t="str">
        <f t="shared" si="575"/>
        <v>ok</v>
      </c>
      <c r="BA1403" s="641" t="str">
        <f t="shared" si="576"/>
        <v>ok</v>
      </c>
      <c r="BB1403" s="641" t="str">
        <f t="shared" si="577"/>
        <v>ok</v>
      </c>
      <c r="BC1403" s="641" t="str">
        <f t="shared" si="578"/>
        <v>ok</v>
      </c>
      <c r="BD1403" s="641"/>
    </row>
    <row r="1404" spans="1:56" s="559" customFormat="1" ht="12.75" hidden="1" customHeight="1">
      <c r="A1404" s="34"/>
      <c r="B1404" s="35">
        <f t="shared" si="582"/>
        <v>0</v>
      </c>
      <c r="C1404" s="34"/>
      <c r="D1404" s="253" t="s">
        <v>1787</v>
      </c>
      <c r="E1404" s="242"/>
      <c r="F1404" s="248"/>
      <c r="G1404" s="80"/>
      <c r="H1404" s="81"/>
      <c r="I1404" s="245"/>
      <c r="J1404" s="263"/>
      <c r="K1404" s="263"/>
      <c r="L1404" s="263"/>
      <c r="M1404" s="685"/>
      <c r="N1404" s="686"/>
      <c r="O1404" s="687"/>
      <c r="P1404" s="687"/>
      <c r="Q1404" s="687"/>
      <c r="R1404" s="687"/>
      <c r="S1404" s="688"/>
      <c r="T1404" s="268"/>
      <c r="U1404" s="539"/>
      <c r="V1404" s="299" t="str">
        <f t="shared" si="580"/>
        <v>26.3</v>
      </c>
      <c r="W1404" s="299">
        <f t="shared" si="581"/>
        <v>0</v>
      </c>
      <c r="X1404" s="268"/>
      <c r="Y1404" s="268"/>
      <c r="Z1404" s="268"/>
      <c r="AA1404" s="268"/>
      <c r="AB1404" s="533"/>
      <c r="AC1404" s="540"/>
      <c r="AD1404" s="540"/>
      <c r="AE1404" s="540"/>
      <c r="AN1404" s="641" t="str">
        <f t="shared" si="563"/>
        <v>revisar</v>
      </c>
      <c r="AO1404" s="641" t="str">
        <f t="shared" si="564"/>
        <v>ok</v>
      </c>
      <c r="AP1404" s="641" t="str">
        <f t="shared" si="565"/>
        <v>ok</v>
      </c>
      <c r="AQ1404" s="641" t="str">
        <f t="shared" si="566"/>
        <v>ok</v>
      </c>
      <c r="AR1404" s="641" t="str">
        <f t="shared" si="567"/>
        <v>ok</v>
      </c>
      <c r="AS1404" s="641" t="str">
        <f t="shared" si="568"/>
        <v>ok</v>
      </c>
      <c r="AT1404" s="641" t="str">
        <f t="shared" si="569"/>
        <v>ok</v>
      </c>
      <c r="AU1404" s="641" t="str">
        <f t="shared" si="570"/>
        <v>ok</v>
      </c>
      <c r="AV1404" s="641" t="str">
        <f t="shared" si="571"/>
        <v>ok</v>
      </c>
      <c r="AW1404" s="641" t="str">
        <f t="shared" si="572"/>
        <v>ok</v>
      </c>
      <c r="AX1404" s="641" t="str">
        <f t="shared" si="573"/>
        <v>ok</v>
      </c>
      <c r="AY1404" s="641" t="str">
        <f t="shared" si="574"/>
        <v>ok</v>
      </c>
      <c r="AZ1404" s="641" t="str">
        <f t="shared" si="575"/>
        <v>ok</v>
      </c>
      <c r="BA1404" s="641" t="str">
        <f t="shared" si="576"/>
        <v>ok</v>
      </c>
      <c r="BB1404" s="641" t="str">
        <f t="shared" si="577"/>
        <v>ok</v>
      </c>
      <c r="BC1404" s="641" t="str">
        <f t="shared" si="578"/>
        <v>ok</v>
      </c>
      <c r="BD1404" s="641"/>
    </row>
    <row r="1405" spans="1:56" s="559" customFormat="1" ht="12.75" hidden="1" customHeight="1">
      <c r="A1405" s="34"/>
      <c r="B1405" s="35">
        <f t="shared" si="582"/>
        <v>0</v>
      </c>
      <c r="C1405" s="34"/>
      <c r="D1405" s="250" t="s">
        <v>1788</v>
      </c>
      <c r="E1405" s="242"/>
      <c r="F1405" s="248"/>
      <c r="G1405" s="80"/>
      <c r="H1405" s="81"/>
      <c r="I1405" s="245"/>
      <c r="J1405" s="263"/>
      <c r="K1405" s="263"/>
      <c r="L1405" s="263"/>
      <c r="M1405" s="685"/>
      <c r="N1405" s="686"/>
      <c r="O1405" s="687"/>
      <c r="P1405" s="687"/>
      <c r="Q1405" s="687"/>
      <c r="R1405" s="687"/>
      <c r="S1405" s="688"/>
      <c r="T1405" s="268"/>
      <c r="U1405" s="539"/>
      <c r="V1405" s="299" t="str">
        <f t="shared" si="580"/>
        <v>26.4</v>
      </c>
      <c r="W1405" s="299">
        <f t="shared" si="581"/>
        <v>0</v>
      </c>
      <c r="X1405" s="268"/>
      <c r="Y1405" s="268"/>
      <c r="Z1405" s="268"/>
      <c r="AA1405" s="268"/>
      <c r="AB1405" s="533"/>
      <c r="AC1405" s="540"/>
      <c r="AD1405" s="540"/>
      <c r="AE1405" s="540"/>
      <c r="AN1405" s="641" t="str">
        <f t="shared" si="563"/>
        <v>revisar</v>
      </c>
      <c r="AO1405" s="641" t="str">
        <f t="shared" si="564"/>
        <v>ok</v>
      </c>
      <c r="AP1405" s="641" t="str">
        <f t="shared" si="565"/>
        <v>ok</v>
      </c>
      <c r="AQ1405" s="641" t="str">
        <f t="shared" si="566"/>
        <v>ok</v>
      </c>
      <c r="AR1405" s="641" t="str">
        <f t="shared" si="567"/>
        <v>ok</v>
      </c>
      <c r="AS1405" s="641" t="str">
        <f t="shared" si="568"/>
        <v>ok</v>
      </c>
      <c r="AT1405" s="641" t="str">
        <f t="shared" si="569"/>
        <v>ok</v>
      </c>
      <c r="AU1405" s="641" t="str">
        <f t="shared" si="570"/>
        <v>ok</v>
      </c>
      <c r="AV1405" s="641" t="str">
        <f t="shared" si="571"/>
        <v>ok</v>
      </c>
      <c r="AW1405" s="641" t="str">
        <f t="shared" si="572"/>
        <v>ok</v>
      </c>
      <c r="AX1405" s="641" t="str">
        <f t="shared" si="573"/>
        <v>ok</v>
      </c>
      <c r="AY1405" s="641" t="str">
        <f t="shared" si="574"/>
        <v>ok</v>
      </c>
      <c r="AZ1405" s="641" t="str">
        <f t="shared" si="575"/>
        <v>ok</v>
      </c>
      <c r="BA1405" s="641" t="str">
        <f t="shared" si="576"/>
        <v>ok</v>
      </c>
      <c r="BB1405" s="641" t="str">
        <f t="shared" si="577"/>
        <v>ok</v>
      </c>
      <c r="BC1405" s="641" t="str">
        <f t="shared" si="578"/>
        <v>ok</v>
      </c>
      <c r="BD1405" s="641"/>
    </row>
    <row r="1406" spans="1:56" s="559" customFormat="1" ht="12.75" hidden="1" customHeight="1">
      <c r="A1406" s="34"/>
      <c r="B1406" s="35">
        <f t="shared" si="582"/>
        <v>0</v>
      </c>
      <c r="C1406" s="34"/>
      <c r="D1406" s="253" t="s">
        <v>1789</v>
      </c>
      <c r="E1406" s="242"/>
      <c r="F1406" s="248"/>
      <c r="G1406" s="80"/>
      <c r="H1406" s="81"/>
      <c r="I1406" s="245"/>
      <c r="J1406" s="263"/>
      <c r="K1406" s="263"/>
      <c r="L1406" s="263"/>
      <c r="M1406" s="685"/>
      <c r="N1406" s="686"/>
      <c r="O1406" s="687"/>
      <c r="P1406" s="687"/>
      <c r="Q1406" s="687"/>
      <c r="R1406" s="687"/>
      <c r="S1406" s="688"/>
      <c r="T1406" s="268"/>
      <c r="U1406" s="539"/>
      <c r="V1406" s="299" t="str">
        <f t="shared" si="580"/>
        <v>26.5</v>
      </c>
      <c r="W1406" s="299">
        <f t="shared" si="581"/>
        <v>0</v>
      </c>
      <c r="X1406" s="268"/>
      <c r="Y1406" s="268"/>
      <c r="Z1406" s="268"/>
      <c r="AA1406" s="268"/>
      <c r="AB1406" s="533"/>
      <c r="AC1406" s="540"/>
      <c r="AD1406" s="540"/>
      <c r="AE1406" s="540"/>
      <c r="AN1406" s="641" t="str">
        <f t="shared" si="563"/>
        <v>revisar</v>
      </c>
      <c r="AO1406" s="641" t="str">
        <f t="shared" si="564"/>
        <v>ok</v>
      </c>
      <c r="AP1406" s="641" t="str">
        <f t="shared" si="565"/>
        <v>ok</v>
      </c>
      <c r="AQ1406" s="641" t="str">
        <f t="shared" si="566"/>
        <v>ok</v>
      </c>
      <c r="AR1406" s="641" t="str">
        <f t="shared" si="567"/>
        <v>ok</v>
      </c>
      <c r="AS1406" s="641" t="str">
        <f t="shared" si="568"/>
        <v>ok</v>
      </c>
      <c r="AT1406" s="641" t="str">
        <f t="shared" si="569"/>
        <v>ok</v>
      </c>
      <c r="AU1406" s="641" t="str">
        <f t="shared" si="570"/>
        <v>ok</v>
      </c>
      <c r="AV1406" s="641" t="str">
        <f t="shared" si="571"/>
        <v>ok</v>
      </c>
      <c r="AW1406" s="641" t="str">
        <f t="shared" si="572"/>
        <v>ok</v>
      </c>
      <c r="AX1406" s="641" t="str">
        <f t="shared" si="573"/>
        <v>ok</v>
      </c>
      <c r="AY1406" s="641" t="str">
        <f t="shared" si="574"/>
        <v>ok</v>
      </c>
      <c r="AZ1406" s="641" t="str">
        <f t="shared" si="575"/>
        <v>ok</v>
      </c>
      <c r="BA1406" s="641" t="str">
        <f t="shared" si="576"/>
        <v>ok</v>
      </c>
      <c r="BB1406" s="641" t="str">
        <f t="shared" si="577"/>
        <v>ok</v>
      </c>
      <c r="BC1406" s="641" t="str">
        <f t="shared" si="578"/>
        <v>ok</v>
      </c>
      <c r="BD1406" s="641"/>
    </row>
    <row r="1407" spans="1:56" s="559" customFormat="1" ht="12.75" hidden="1" customHeight="1">
      <c r="A1407" s="34"/>
      <c r="B1407" s="35">
        <f t="shared" si="582"/>
        <v>0</v>
      </c>
      <c r="C1407" s="34"/>
      <c r="D1407" s="250" t="s">
        <v>1790</v>
      </c>
      <c r="E1407" s="242"/>
      <c r="F1407" s="248"/>
      <c r="G1407" s="80"/>
      <c r="H1407" s="81"/>
      <c r="I1407" s="245"/>
      <c r="J1407" s="263"/>
      <c r="K1407" s="263"/>
      <c r="L1407" s="263"/>
      <c r="M1407" s="685"/>
      <c r="N1407" s="686"/>
      <c r="O1407" s="687"/>
      <c r="P1407" s="687"/>
      <c r="Q1407" s="687"/>
      <c r="R1407" s="687"/>
      <c r="S1407" s="688"/>
      <c r="T1407" s="268"/>
      <c r="U1407" s="539"/>
      <c r="V1407" s="299" t="str">
        <f t="shared" si="580"/>
        <v>26.6</v>
      </c>
      <c r="W1407" s="299">
        <f t="shared" si="581"/>
        <v>0</v>
      </c>
      <c r="X1407" s="268"/>
      <c r="Y1407" s="268"/>
      <c r="Z1407" s="268"/>
      <c r="AA1407" s="268"/>
      <c r="AB1407" s="533"/>
      <c r="AC1407" s="540"/>
      <c r="AD1407" s="540"/>
      <c r="AE1407" s="540"/>
      <c r="AN1407" s="641" t="str">
        <f t="shared" si="563"/>
        <v>revisar</v>
      </c>
      <c r="AO1407" s="641" t="str">
        <f t="shared" si="564"/>
        <v>ok</v>
      </c>
      <c r="AP1407" s="641" t="str">
        <f t="shared" si="565"/>
        <v>ok</v>
      </c>
      <c r="AQ1407" s="641" t="str">
        <f t="shared" si="566"/>
        <v>ok</v>
      </c>
      <c r="AR1407" s="641" t="str">
        <f t="shared" si="567"/>
        <v>ok</v>
      </c>
      <c r="AS1407" s="641" t="str">
        <f t="shared" si="568"/>
        <v>ok</v>
      </c>
      <c r="AT1407" s="641" t="str">
        <f t="shared" si="569"/>
        <v>ok</v>
      </c>
      <c r="AU1407" s="641" t="str">
        <f t="shared" si="570"/>
        <v>ok</v>
      </c>
      <c r="AV1407" s="641" t="str">
        <f t="shared" si="571"/>
        <v>ok</v>
      </c>
      <c r="AW1407" s="641" t="str">
        <f t="shared" si="572"/>
        <v>ok</v>
      </c>
      <c r="AX1407" s="641" t="str">
        <f t="shared" si="573"/>
        <v>ok</v>
      </c>
      <c r="AY1407" s="641" t="str">
        <f t="shared" si="574"/>
        <v>ok</v>
      </c>
      <c r="AZ1407" s="641" t="str">
        <f t="shared" si="575"/>
        <v>ok</v>
      </c>
      <c r="BA1407" s="641" t="str">
        <f t="shared" si="576"/>
        <v>ok</v>
      </c>
      <c r="BB1407" s="641" t="str">
        <f t="shared" si="577"/>
        <v>ok</v>
      </c>
      <c r="BC1407" s="641" t="str">
        <f t="shared" si="578"/>
        <v>ok</v>
      </c>
      <c r="BD1407" s="641"/>
    </row>
    <row r="1408" spans="1:56" s="559" customFormat="1" ht="12.75" hidden="1" customHeight="1">
      <c r="A1408" s="34"/>
      <c r="B1408" s="35">
        <f t="shared" si="582"/>
        <v>0</v>
      </c>
      <c r="C1408" s="34"/>
      <c r="D1408" s="253" t="s">
        <v>1791</v>
      </c>
      <c r="E1408" s="242"/>
      <c r="F1408" s="248"/>
      <c r="G1408" s="80"/>
      <c r="H1408" s="81"/>
      <c r="I1408" s="245"/>
      <c r="J1408" s="263"/>
      <c r="K1408" s="263"/>
      <c r="L1408" s="263"/>
      <c r="M1408" s="685"/>
      <c r="N1408" s="686"/>
      <c r="O1408" s="687"/>
      <c r="P1408" s="687"/>
      <c r="Q1408" s="687"/>
      <c r="R1408" s="687"/>
      <c r="S1408" s="688"/>
      <c r="T1408" s="268"/>
      <c r="U1408" s="539"/>
      <c r="V1408" s="299" t="str">
        <f t="shared" si="580"/>
        <v>26.7</v>
      </c>
      <c r="W1408" s="299">
        <f t="shared" si="581"/>
        <v>0</v>
      </c>
      <c r="X1408" s="268"/>
      <c r="Y1408" s="268"/>
      <c r="Z1408" s="268"/>
      <c r="AA1408" s="268"/>
      <c r="AB1408" s="533"/>
      <c r="AC1408" s="540"/>
      <c r="AD1408" s="540"/>
      <c r="AE1408" s="540"/>
      <c r="AN1408" s="641" t="str">
        <f t="shared" si="563"/>
        <v>revisar</v>
      </c>
      <c r="AO1408" s="641" t="str">
        <f t="shared" si="564"/>
        <v>ok</v>
      </c>
      <c r="AP1408" s="641" t="str">
        <f t="shared" si="565"/>
        <v>ok</v>
      </c>
      <c r="AQ1408" s="641" t="str">
        <f t="shared" si="566"/>
        <v>ok</v>
      </c>
      <c r="AR1408" s="641" t="str">
        <f t="shared" si="567"/>
        <v>ok</v>
      </c>
      <c r="AS1408" s="641" t="str">
        <f t="shared" si="568"/>
        <v>ok</v>
      </c>
      <c r="AT1408" s="641" t="str">
        <f t="shared" si="569"/>
        <v>ok</v>
      </c>
      <c r="AU1408" s="641" t="str">
        <f t="shared" si="570"/>
        <v>ok</v>
      </c>
      <c r="AV1408" s="641" t="str">
        <f t="shared" si="571"/>
        <v>ok</v>
      </c>
      <c r="AW1408" s="641" t="str">
        <f t="shared" si="572"/>
        <v>ok</v>
      </c>
      <c r="AX1408" s="641" t="str">
        <f t="shared" si="573"/>
        <v>ok</v>
      </c>
      <c r="AY1408" s="641" t="str">
        <f t="shared" si="574"/>
        <v>ok</v>
      </c>
      <c r="AZ1408" s="641" t="str">
        <f t="shared" si="575"/>
        <v>ok</v>
      </c>
      <c r="BA1408" s="641" t="str">
        <f t="shared" si="576"/>
        <v>ok</v>
      </c>
      <c r="BB1408" s="641" t="str">
        <f t="shared" si="577"/>
        <v>ok</v>
      </c>
      <c r="BC1408" s="641" t="str">
        <f t="shared" si="578"/>
        <v>ok</v>
      </c>
      <c r="BD1408" s="641"/>
    </row>
    <row r="1409" spans="1:56" s="559" customFormat="1" ht="12.75" hidden="1" customHeight="1">
      <c r="A1409" s="34"/>
      <c r="B1409" s="35">
        <f t="shared" si="582"/>
        <v>0</v>
      </c>
      <c r="C1409" s="34"/>
      <c r="D1409" s="250" t="s">
        <v>1792</v>
      </c>
      <c r="E1409" s="242"/>
      <c r="F1409" s="248"/>
      <c r="G1409" s="80"/>
      <c r="H1409" s="81"/>
      <c r="I1409" s="245"/>
      <c r="J1409" s="263"/>
      <c r="K1409" s="263"/>
      <c r="L1409" s="263"/>
      <c r="M1409" s="685"/>
      <c r="N1409" s="686"/>
      <c r="O1409" s="687"/>
      <c r="P1409" s="687"/>
      <c r="Q1409" s="687"/>
      <c r="R1409" s="687"/>
      <c r="S1409" s="688"/>
      <c r="T1409" s="268"/>
      <c r="U1409" s="539"/>
      <c r="V1409" s="299" t="str">
        <f t="shared" si="580"/>
        <v>26.8</v>
      </c>
      <c r="W1409" s="299">
        <f t="shared" si="581"/>
        <v>0</v>
      </c>
      <c r="X1409" s="268"/>
      <c r="Y1409" s="268"/>
      <c r="Z1409" s="268"/>
      <c r="AA1409" s="268"/>
      <c r="AB1409" s="533"/>
      <c r="AC1409" s="540"/>
      <c r="AD1409" s="540"/>
      <c r="AE1409" s="540"/>
      <c r="AN1409" s="641" t="str">
        <f t="shared" si="563"/>
        <v>revisar</v>
      </c>
      <c r="AO1409" s="641" t="str">
        <f t="shared" si="564"/>
        <v>ok</v>
      </c>
      <c r="AP1409" s="641" t="str">
        <f t="shared" si="565"/>
        <v>ok</v>
      </c>
      <c r="AQ1409" s="641" t="str">
        <f t="shared" si="566"/>
        <v>ok</v>
      </c>
      <c r="AR1409" s="641" t="str">
        <f t="shared" si="567"/>
        <v>ok</v>
      </c>
      <c r="AS1409" s="641" t="str">
        <f t="shared" si="568"/>
        <v>ok</v>
      </c>
      <c r="AT1409" s="641" t="str">
        <f t="shared" si="569"/>
        <v>ok</v>
      </c>
      <c r="AU1409" s="641" t="str">
        <f t="shared" si="570"/>
        <v>ok</v>
      </c>
      <c r="AV1409" s="641" t="str">
        <f t="shared" si="571"/>
        <v>ok</v>
      </c>
      <c r="AW1409" s="641" t="str">
        <f t="shared" si="572"/>
        <v>ok</v>
      </c>
      <c r="AX1409" s="641" t="str">
        <f t="shared" si="573"/>
        <v>ok</v>
      </c>
      <c r="AY1409" s="641" t="str">
        <f t="shared" si="574"/>
        <v>ok</v>
      </c>
      <c r="AZ1409" s="641" t="str">
        <f t="shared" si="575"/>
        <v>ok</v>
      </c>
      <c r="BA1409" s="641" t="str">
        <f t="shared" si="576"/>
        <v>ok</v>
      </c>
      <c r="BB1409" s="641" t="str">
        <f t="shared" si="577"/>
        <v>ok</v>
      </c>
      <c r="BC1409" s="641" t="str">
        <f t="shared" si="578"/>
        <v>ok</v>
      </c>
      <c r="BD1409" s="641"/>
    </row>
    <row r="1410" spans="1:56" s="559" customFormat="1" ht="12.75" hidden="1" customHeight="1">
      <c r="A1410" s="34"/>
      <c r="B1410" s="35">
        <f t="shared" si="582"/>
        <v>0</v>
      </c>
      <c r="C1410" s="34"/>
      <c r="D1410" s="253" t="s">
        <v>1793</v>
      </c>
      <c r="E1410" s="242"/>
      <c r="F1410" s="248"/>
      <c r="G1410" s="80"/>
      <c r="H1410" s="81"/>
      <c r="I1410" s="245"/>
      <c r="J1410" s="263"/>
      <c r="K1410" s="263"/>
      <c r="L1410" s="263"/>
      <c r="M1410" s="685"/>
      <c r="N1410" s="686"/>
      <c r="O1410" s="687"/>
      <c r="P1410" s="687"/>
      <c r="Q1410" s="687"/>
      <c r="R1410" s="687"/>
      <c r="S1410" s="688"/>
      <c r="T1410" s="268"/>
      <c r="U1410" s="539"/>
      <c r="V1410" s="299" t="str">
        <f t="shared" si="580"/>
        <v>26.9</v>
      </c>
      <c r="W1410" s="299">
        <f t="shared" si="581"/>
        <v>0</v>
      </c>
      <c r="X1410" s="268"/>
      <c r="Y1410" s="268"/>
      <c r="Z1410" s="268"/>
      <c r="AA1410" s="268"/>
      <c r="AB1410" s="533"/>
      <c r="AC1410" s="540"/>
      <c r="AD1410" s="540"/>
      <c r="AE1410" s="540"/>
      <c r="AN1410" s="641" t="str">
        <f t="shared" si="563"/>
        <v>revisar</v>
      </c>
      <c r="AO1410" s="641" t="str">
        <f t="shared" si="564"/>
        <v>ok</v>
      </c>
      <c r="AP1410" s="641" t="str">
        <f t="shared" si="565"/>
        <v>ok</v>
      </c>
      <c r="AQ1410" s="641" t="str">
        <f t="shared" si="566"/>
        <v>ok</v>
      </c>
      <c r="AR1410" s="641" t="str">
        <f t="shared" si="567"/>
        <v>ok</v>
      </c>
      <c r="AS1410" s="641" t="str">
        <f t="shared" si="568"/>
        <v>ok</v>
      </c>
      <c r="AT1410" s="641" t="str">
        <f t="shared" si="569"/>
        <v>ok</v>
      </c>
      <c r="AU1410" s="641" t="str">
        <f t="shared" si="570"/>
        <v>ok</v>
      </c>
      <c r="AV1410" s="641" t="str">
        <f t="shared" si="571"/>
        <v>ok</v>
      </c>
      <c r="AW1410" s="641" t="str">
        <f t="shared" si="572"/>
        <v>ok</v>
      </c>
      <c r="AX1410" s="641" t="str">
        <f t="shared" si="573"/>
        <v>ok</v>
      </c>
      <c r="AY1410" s="641" t="str">
        <f t="shared" si="574"/>
        <v>ok</v>
      </c>
      <c r="AZ1410" s="641" t="str">
        <f t="shared" si="575"/>
        <v>ok</v>
      </c>
      <c r="BA1410" s="641" t="str">
        <f t="shared" si="576"/>
        <v>ok</v>
      </c>
      <c r="BB1410" s="641" t="str">
        <f t="shared" si="577"/>
        <v>ok</v>
      </c>
      <c r="BC1410" s="641" t="str">
        <f t="shared" si="578"/>
        <v>ok</v>
      </c>
      <c r="BD1410" s="641"/>
    </row>
    <row r="1411" spans="1:56" s="559" customFormat="1" ht="12.75" hidden="1" customHeight="1">
      <c r="A1411" s="34"/>
      <c r="B1411" s="35">
        <f t="shared" si="582"/>
        <v>0</v>
      </c>
      <c r="C1411" s="34"/>
      <c r="D1411" s="250" t="s">
        <v>1794</v>
      </c>
      <c r="E1411" s="242"/>
      <c r="F1411" s="248"/>
      <c r="G1411" s="80"/>
      <c r="H1411" s="81"/>
      <c r="I1411" s="245"/>
      <c r="J1411" s="263"/>
      <c r="K1411" s="263"/>
      <c r="L1411" s="263"/>
      <c r="M1411" s="685"/>
      <c r="N1411" s="686"/>
      <c r="O1411" s="687"/>
      <c r="P1411" s="687"/>
      <c r="Q1411" s="687"/>
      <c r="R1411" s="687"/>
      <c r="S1411" s="688"/>
      <c r="T1411" s="268"/>
      <c r="U1411" s="539"/>
      <c r="V1411" s="299" t="str">
        <f t="shared" si="580"/>
        <v>26.10</v>
      </c>
      <c r="W1411" s="299">
        <f t="shared" si="581"/>
        <v>0</v>
      </c>
      <c r="X1411" s="268"/>
      <c r="Y1411" s="268"/>
      <c r="Z1411" s="268"/>
      <c r="AA1411" s="268"/>
      <c r="AB1411" s="533"/>
      <c r="AC1411" s="540"/>
      <c r="AD1411" s="540"/>
      <c r="AE1411" s="540"/>
      <c r="AN1411" s="641" t="str">
        <f t="shared" si="563"/>
        <v>revisar</v>
      </c>
      <c r="AO1411" s="641" t="str">
        <f t="shared" si="564"/>
        <v>ok</v>
      </c>
      <c r="AP1411" s="641" t="str">
        <f t="shared" si="565"/>
        <v>ok</v>
      </c>
      <c r="AQ1411" s="641" t="str">
        <f t="shared" si="566"/>
        <v>ok</v>
      </c>
      <c r="AR1411" s="641" t="str">
        <f t="shared" si="567"/>
        <v>ok</v>
      </c>
      <c r="AS1411" s="641" t="str">
        <f t="shared" si="568"/>
        <v>ok</v>
      </c>
      <c r="AT1411" s="641" t="str">
        <f t="shared" si="569"/>
        <v>ok</v>
      </c>
      <c r="AU1411" s="641" t="str">
        <f t="shared" si="570"/>
        <v>ok</v>
      </c>
      <c r="AV1411" s="641" t="str">
        <f t="shared" si="571"/>
        <v>ok</v>
      </c>
      <c r="AW1411" s="641" t="str">
        <f t="shared" si="572"/>
        <v>ok</v>
      </c>
      <c r="AX1411" s="641" t="str">
        <f t="shared" si="573"/>
        <v>ok</v>
      </c>
      <c r="AY1411" s="641" t="str">
        <f t="shared" si="574"/>
        <v>ok</v>
      </c>
      <c r="AZ1411" s="641" t="str">
        <f t="shared" si="575"/>
        <v>ok</v>
      </c>
      <c r="BA1411" s="641" t="str">
        <f t="shared" si="576"/>
        <v>ok</v>
      </c>
      <c r="BB1411" s="641" t="str">
        <f t="shared" si="577"/>
        <v>ok</v>
      </c>
      <c r="BC1411" s="641" t="str">
        <f t="shared" si="578"/>
        <v>ok</v>
      </c>
      <c r="BD1411" s="641"/>
    </row>
    <row r="1412" spans="1:56" s="559" customFormat="1" ht="12.75" hidden="1" customHeight="1">
      <c r="A1412" s="34"/>
      <c r="B1412" s="35">
        <f t="shared" si="582"/>
        <v>0</v>
      </c>
      <c r="C1412" s="34"/>
      <c r="D1412" s="253" t="s">
        <v>1795</v>
      </c>
      <c r="E1412" s="242"/>
      <c r="F1412" s="248"/>
      <c r="G1412" s="80"/>
      <c r="H1412" s="81"/>
      <c r="I1412" s="245"/>
      <c r="J1412" s="263"/>
      <c r="K1412" s="263"/>
      <c r="L1412" s="263"/>
      <c r="M1412" s="685"/>
      <c r="N1412" s="686"/>
      <c r="O1412" s="687"/>
      <c r="P1412" s="687"/>
      <c r="Q1412" s="687"/>
      <c r="R1412" s="687"/>
      <c r="S1412" s="688"/>
      <c r="T1412" s="268"/>
      <c r="U1412" s="539"/>
      <c r="V1412" s="299" t="str">
        <f t="shared" si="580"/>
        <v>26.11</v>
      </c>
      <c r="W1412" s="299">
        <f t="shared" si="581"/>
        <v>0</v>
      </c>
      <c r="X1412" s="268"/>
      <c r="Y1412" s="268"/>
      <c r="Z1412" s="268"/>
      <c r="AA1412" s="268"/>
      <c r="AB1412" s="533"/>
      <c r="AC1412" s="540"/>
      <c r="AD1412" s="540"/>
      <c r="AE1412" s="540"/>
      <c r="AN1412" s="641" t="str">
        <f t="shared" si="563"/>
        <v>revisar</v>
      </c>
      <c r="AO1412" s="641" t="str">
        <f t="shared" si="564"/>
        <v>ok</v>
      </c>
      <c r="AP1412" s="641" t="str">
        <f t="shared" si="565"/>
        <v>ok</v>
      </c>
      <c r="AQ1412" s="641" t="str">
        <f t="shared" si="566"/>
        <v>ok</v>
      </c>
      <c r="AR1412" s="641" t="str">
        <f t="shared" si="567"/>
        <v>ok</v>
      </c>
      <c r="AS1412" s="641" t="str">
        <f t="shared" si="568"/>
        <v>ok</v>
      </c>
      <c r="AT1412" s="641" t="str">
        <f t="shared" si="569"/>
        <v>ok</v>
      </c>
      <c r="AU1412" s="641" t="str">
        <f t="shared" si="570"/>
        <v>ok</v>
      </c>
      <c r="AV1412" s="641" t="str">
        <f t="shared" si="571"/>
        <v>ok</v>
      </c>
      <c r="AW1412" s="641" t="str">
        <f t="shared" si="572"/>
        <v>ok</v>
      </c>
      <c r="AX1412" s="641" t="str">
        <f t="shared" si="573"/>
        <v>ok</v>
      </c>
      <c r="AY1412" s="641" t="str">
        <f t="shared" si="574"/>
        <v>ok</v>
      </c>
      <c r="AZ1412" s="641" t="str">
        <f t="shared" si="575"/>
        <v>ok</v>
      </c>
      <c r="BA1412" s="641" t="str">
        <f t="shared" si="576"/>
        <v>ok</v>
      </c>
      <c r="BB1412" s="641" t="str">
        <f t="shared" si="577"/>
        <v>ok</v>
      </c>
      <c r="BC1412" s="641" t="str">
        <f t="shared" si="578"/>
        <v>ok</v>
      </c>
      <c r="BD1412" s="641"/>
    </row>
    <row r="1413" spans="1:56" s="559" customFormat="1" ht="12.75" hidden="1" customHeight="1">
      <c r="A1413" s="34"/>
      <c r="B1413" s="35">
        <f t="shared" si="582"/>
        <v>0</v>
      </c>
      <c r="C1413" s="34"/>
      <c r="D1413" s="250" t="s">
        <v>1796</v>
      </c>
      <c r="E1413" s="242"/>
      <c r="F1413" s="248"/>
      <c r="G1413" s="80"/>
      <c r="H1413" s="81"/>
      <c r="I1413" s="245"/>
      <c r="J1413" s="263"/>
      <c r="K1413" s="263"/>
      <c r="L1413" s="263"/>
      <c r="M1413" s="685"/>
      <c r="N1413" s="686"/>
      <c r="O1413" s="687"/>
      <c r="P1413" s="687"/>
      <c r="Q1413" s="687"/>
      <c r="R1413" s="687"/>
      <c r="S1413" s="688"/>
      <c r="T1413" s="268"/>
      <c r="U1413" s="539"/>
      <c r="V1413" s="299" t="str">
        <f t="shared" si="580"/>
        <v>26.12</v>
      </c>
      <c r="W1413" s="299">
        <f t="shared" si="581"/>
        <v>0</v>
      </c>
      <c r="X1413" s="268"/>
      <c r="Y1413" s="268"/>
      <c r="Z1413" s="268"/>
      <c r="AA1413" s="268"/>
      <c r="AB1413" s="533"/>
      <c r="AC1413" s="540"/>
      <c r="AD1413" s="540"/>
      <c r="AE1413" s="540"/>
      <c r="AN1413" s="641" t="str">
        <f t="shared" si="563"/>
        <v>revisar</v>
      </c>
      <c r="AO1413" s="641" t="str">
        <f t="shared" si="564"/>
        <v>ok</v>
      </c>
      <c r="AP1413" s="641" t="str">
        <f t="shared" si="565"/>
        <v>ok</v>
      </c>
      <c r="AQ1413" s="641" t="str">
        <f t="shared" si="566"/>
        <v>ok</v>
      </c>
      <c r="AR1413" s="641" t="str">
        <f t="shared" si="567"/>
        <v>ok</v>
      </c>
      <c r="AS1413" s="641" t="str">
        <f t="shared" si="568"/>
        <v>ok</v>
      </c>
      <c r="AT1413" s="641" t="str">
        <f t="shared" si="569"/>
        <v>ok</v>
      </c>
      <c r="AU1413" s="641" t="str">
        <f t="shared" si="570"/>
        <v>ok</v>
      </c>
      <c r="AV1413" s="641" t="str">
        <f t="shared" si="571"/>
        <v>ok</v>
      </c>
      <c r="AW1413" s="641" t="str">
        <f t="shared" si="572"/>
        <v>ok</v>
      </c>
      <c r="AX1413" s="641" t="str">
        <f t="shared" si="573"/>
        <v>ok</v>
      </c>
      <c r="AY1413" s="641" t="str">
        <f t="shared" si="574"/>
        <v>ok</v>
      </c>
      <c r="AZ1413" s="641" t="str">
        <f t="shared" si="575"/>
        <v>ok</v>
      </c>
      <c r="BA1413" s="641" t="str">
        <f t="shared" si="576"/>
        <v>ok</v>
      </c>
      <c r="BB1413" s="641" t="str">
        <f t="shared" si="577"/>
        <v>ok</v>
      </c>
      <c r="BC1413" s="641" t="str">
        <f t="shared" si="578"/>
        <v>ok</v>
      </c>
      <c r="BD1413" s="641"/>
    </row>
    <row r="1414" spans="1:56" s="559" customFormat="1" ht="12.75" hidden="1" customHeight="1">
      <c r="A1414" s="34"/>
      <c r="B1414" s="35">
        <f t="shared" si="582"/>
        <v>0</v>
      </c>
      <c r="C1414" s="34"/>
      <c r="D1414" s="253" t="s">
        <v>1797</v>
      </c>
      <c r="E1414" s="242"/>
      <c r="F1414" s="248"/>
      <c r="G1414" s="80"/>
      <c r="H1414" s="81"/>
      <c r="I1414" s="245"/>
      <c r="J1414" s="263"/>
      <c r="K1414" s="263"/>
      <c r="L1414" s="263"/>
      <c r="M1414" s="685"/>
      <c r="N1414" s="686"/>
      <c r="O1414" s="687"/>
      <c r="P1414" s="687"/>
      <c r="Q1414" s="687"/>
      <c r="R1414" s="687"/>
      <c r="S1414" s="688"/>
      <c r="T1414" s="268"/>
      <c r="U1414" s="539"/>
      <c r="V1414" s="299" t="str">
        <f t="shared" si="580"/>
        <v>26.13</v>
      </c>
      <c r="W1414" s="299">
        <f t="shared" si="581"/>
        <v>0</v>
      </c>
      <c r="X1414" s="268"/>
      <c r="Y1414" s="268"/>
      <c r="Z1414" s="268"/>
      <c r="AA1414" s="268"/>
      <c r="AB1414" s="533"/>
      <c r="AC1414" s="540"/>
      <c r="AD1414" s="540"/>
      <c r="AE1414" s="540"/>
      <c r="AN1414" s="641" t="str">
        <f t="shared" si="563"/>
        <v>revisar</v>
      </c>
      <c r="AO1414" s="641" t="str">
        <f t="shared" si="564"/>
        <v>ok</v>
      </c>
      <c r="AP1414" s="641" t="str">
        <f t="shared" si="565"/>
        <v>ok</v>
      </c>
      <c r="AQ1414" s="641" t="str">
        <f t="shared" si="566"/>
        <v>ok</v>
      </c>
      <c r="AR1414" s="641" t="str">
        <f t="shared" si="567"/>
        <v>ok</v>
      </c>
      <c r="AS1414" s="641" t="str">
        <f t="shared" si="568"/>
        <v>ok</v>
      </c>
      <c r="AT1414" s="641" t="str">
        <f t="shared" si="569"/>
        <v>ok</v>
      </c>
      <c r="AU1414" s="641" t="str">
        <f t="shared" si="570"/>
        <v>ok</v>
      </c>
      <c r="AV1414" s="641" t="str">
        <f t="shared" si="571"/>
        <v>ok</v>
      </c>
      <c r="AW1414" s="641" t="str">
        <f t="shared" si="572"/>
        <v>ok</v>
      </c>
      <c r="AX1414" s="641" t="str">
        <f t="shared" si="573"/>
        <v>ok</v>
      </c>
      <c r="AY1414" s="641" t="str">
        <f t="shared" si="574"/>
        <v>ok</v>
      </c>
      <c r="AZ1414" s="641" t="str">
        <f t="shared" si="575"/>
        <v>ok</v>
      </c>
      <c r="BA1414" s="641" t="str">
        <f t="shared" si="576"/>
        <v>ok</v>
      </c>
      <c r="BB1414" s="641" t="str">
        <f t="shared" si="577"/>
        <v>ok</v>
      </c>
      <c r="BC1414" s="641" t="str">
        <f t="shared" si="578"/>
        <v>ok</v>
      </c>
      <c r="BD1414" s="641"/>
    </row>
    <row r="1415" spans="1:56" s="559" customFormat="1" ht="12.75" hidden="1" customHeight="1">
      <c r="A1415" s="34"/>
      <c r="B1415" s="35">
        <f t="shared" si="582"/>
        <v>0</v>
      </c>
      <c r="C1415" s="34"/>
      <c r="D1415" s="250" t="s">
        <v>1798</v>
      </c>
      <c r="E1415" s="242"/>
      <c r="F1415" s="248"/>
      <c r="G1415" s="80"/>
      <c r="H1415" s="81"/>
      <c r="I1415" s="245"/>
      <c r="J1415" s="263"/>
      <c r="K1415" s="263"/>
      <c r="L1415" s="263"/>
      <c r="M1415" s="685"/>
      <c r="N1415" s="686"/>
      <c r="O1415" s="687"/>
      <c r="P1415" s="687"/>
      <c r="Q1415" s="687"/>
      <c r="R1415" s="687"/>
      <c r="S1415" s="688"/>
      <c r="T1415" s="268"/>
      <c r="U1415" s="539"/>
      <c r="V1415" s="299" t="str">
        <f t="shared" si="580"/>
        <v>26.14</v>
      </c>
      <c r="W1415" s="299">
        <f t="shared" si="581"/>
        <v>0</v>
      </c>
      <c r="X1415" s="535">
        <f>SUM(P1399:R1399)</f>
        <v>0</v>
      </c>
      <c r="Y1415" s="319" t="str">
        <f>IF(X1415&lt;&gt;S1399,"erro","ok")</f>
        <v>ok</v>
      </c>
      <c r="Z1415" s="319"/>
      <c r="AA1415" s="319"/>
      <c r="AB1415" s="531"/>
      <c r="AC1415" s="540"/>
      <c r="AD1415" s="540"/>
      <c r="AE1415" s="540"/>
      <c r="AN1415" s="641" t="str">
        <f t="shared" si="563"/>
        <v>revisar</v>
      </c>
      <c r="AO1415" s="641" t="str">
        <f t="shared" si="564"/>
        <v>revisar</v>
      </c>
      <c r="AP1415" s="641" t="str">
        <f t="shared" si="565"/>
        <v>ok</v>
      </c>
      <c r="AQ1415" s="641" t="str">
        <f t="shared" si="566"/>
        <v>ok</v>
      </c>
      <c r="AR1415" s="641" t="str">
        <f t="shared" si="567"/>
        <v>ok</v>
      </c>
      <c r="AS1415" s="641" t="str">
        <f t="shared" si="568"/>
        <v>ok</v>
      </c>
      <c r="AT1415" s="641" t="str">
        <f t="shared" si="569"/>
        <v>ok</v>
      </c>
      <c r="AU1415" s="641" t="str">
        <f t="shared" si="570"/>
        <v>ok</v>
      </c>
      <c r="AV1415" s="641" t="str">
        <f t="shared" si="571"/>
        <v>ok</v>
      </c>
      <c r="AW1415" s="641" t="str">
        <f t="shared" si="572"/>
        <v>ok</v>
      </c>
      <c r="AX1415" s="641" t="str">
        <f t="shared" si="573"/>
        <v>ok</v>
      </c>
      <c r="AY1415" s="641" t="str">
        <f t="shared" si="574"/>
        <v>ok</v>
      </c>
      <c r="AZ1415" s="641" t="str">
        <f t="shared" si="575"/>
        <v>ok</v>
      </c>
      <c r="BA1415" s="641" t="str">
        <f t="shared" si="576"/>
        <v>ok</v>
      </c>
      <c r="BB1415" s="641" t="str">
        <f t="shared" si="577"/>
        <v>ok</v>
      </c>
      <c r="BC1415" s="641" t="str">
        <f t="shared" si="578"/>
        <v>ok</v>
      </c>
      <c r="BD1415" s="641"/>
    </row>
    <row r="1416" spans="1:56" s="559" customFormat="1" ht="12.75" hidden="1" customHeight="1">
      <c r="A1416" s="34"/>
      <c r="B1416" s="35">
        <f t="shared" si="582"/>
        <v>0</v>
      </c>
      <c r="C1416" s="34"/>
      <c r="D1416" s="253" t="s">
        <v>1799</v>
      </c>
      <c r="E1416" s="242"/>
      <c r="F1416" s="248"/>
      <c r="G1416" s="80"/>
      <c r="H1416" s="81"/>
      <c r="I1416" s="245"/>
      <c r="J1416" s="263"/>
      <c r="K1416" s="263"/>
      <c r="L1416" s="263"/>
      <c r="M1416" s="685"/>
      <c r="N1416" s="686"/>
      <c r="O1416" s="687"/>
      <c r="P1416" s="687"/>
      <c r="Q1416" s="687"/>
      <c r="R1416" s="687"/>
      <c r="S1416" s="688"/>
      <c r="T1416" s="268"/>
      <c r="U1416" s="539"/>
      <c r="V1416" s="299" t="str">
        <f t="shared" si="580"/>
        <v>26.15</v>
      </c>
      <c r="W1416" s="299">
        <f t="shared" si="581"/>
        <v>0</v>
      </c>
      <c r="X1416" s="319"/>
      <c r="Y1416" s="319"/>
      <c r="Z1416" s="319"/>
      <c r="AA1416" s="319"/>
      <c r="AB1416" s="531"/>
      <c r="AC1416" s="540"/>
      <c r="AD1416" s="540"/>
      <c r="AE1416" s="540"/>
      <c r="AN1416" s="641" t="str">
        <f t="shared" si="563"/>
        <v>revisar</v>
      </c>
      <c r="AO1416" s="641" t="str">
        <f t="shared" si="564"/>
        <v>ok</v>
      </c>
      <c r="AP1416" s="641" t="str">
        <f t="shared" si="565"/>
        <v>ok</v>
      </c>
      <c r="AQ1416" s="641" t="str">
        <f t="shared" si="566"/>
        <v>ok</v>
      </c>
      <c r="AR1416" s="641" t="str">
        <f t="shared" si="567"/>
        <v>ok</v>
      </c>
      <c r="AS1416" s="641" t="str">
        <f t="shared" si="568"/>
        <v>ok</v>
      </c>
      <c r="AT1416" s="641" t="str">
        <f t="shared" si="569"/>
        <v>ok</v>
      </c>
      <c r="AU1416" s="641" t="str">
        <f t="shared" si="570"/>
        <v>ok</v>
      </c>
      <c r="AV1416" s="641" t="str">
        <f t="shared" si="571"/>
        <v>ok</v>
      </c>
      <c r="AW1416" s="641" t="str">
        <f t="shared" si="572"/>
        <v>ok</v>
      </c>
      <c r="AX1416" s="641" t="str">
        <f t="shared" si="573"/>
        <v>ok</v>
      </c>
      <c r="AY1416" s="641" t="str">
        <f t="shared" si="574"/>
        <v>ok</v>
      </c>
      <c r="AZ1416" s="641" t="str">
        <f t="shared" si="575"/>
        <v>ok</v>
      </c>
      <c r="BA1416" s="641" t="str">
        <f t="shared" si="576"/>
        <v>ok</v>
      </c>
      <c r="BB1416" s="641" t="str">
        <f t="shared" si="577"/>
        <v>ok</v>
      </c>
      <c r="BC1416" s="641" t="str">
        <f t="shared" si="578"/>
        <v>ok</v>
      </c>
      <c r="BD1416" s="641"/>
    </row>
    <row r="1417" spans="1:56" s="559" customFormat="1" ht="12.75" hidden="1" customHeight="1">
      <c r="A1417" s="34"/>
      <c r="B1417" s="35">
        <f t="shared" si="582"/>
        <v>0</v>
      </c>
      <c r="C1417" s="34"/>
      <c r="D1417" s="250" t="s">
        <v>1800</v>
      </c>
      <c r="E1417" s="242"/>
      <c r="F1417" s="248"/>
      <c r="G1417" s="80"/>
      <c r="H1417" s="81"/>
      <c r="I1417" s="245"/>
      <c r="J1417" s="263"/>
      <c r="K1417" s="263"/>
      <c r="L1417" s="263"/>
      <c r="M1417" s="685"/>
      <c r="N1417" s="686"/>
      <c r="O1417" s="687"/>
      <c r="P1417" s="687"/>
      <c r="Q1417" s="687"/>
      <c r="R1417" s="687"/>
      <c r="S1417" s="688"/>
      <c r="T1417" s="268"/>
      <c r="U1417" s="539"/>
      <c r="V1417" s="299" t="str">
        <f t="shared" si="580"/>
        <v>26.16</v>
      </c>
      <c r="W1417" s="299">
        <f t="shared" si="581"/>
        <v>0</v>
      </c>
      <c r="X1417" s="319"/>
      <c r="Y1417" s="319"/>
      <c r="Z1417" s="319"/>
      <c r="AA1417" s="319"/>
      <c r="AB1417" s="531"/>
      <c r="AC1417" s="540"/>
      <c r="AD1417" s="540"/>
      <c r="AE1417" s="540"/>
      <c r="AN1417" s="641" t="str">
        <f t="shared" si="563"/>
        <v>revisar</v>
      </c>
      <c r="AO1417" s="641" t="str">
        <f t="shared" si="564"/>
        <v>ok</v>
      </c>
      <c r="AP1417" s="641" t="str">
        <f t="shared" si="565"/>
        <v>ok</v>
      </c>
      <c r="AQ1417" s="641" t="str">
        <f t="shared" si="566"/>
        <v>ok</v>
      </c>
      <c r="AR1417" s="641" t="str">
        <f t="shared" si="567"/>
        <v>ok</v>
      </c>
      <c r="AS1417" s="641" t="str">
        <f t="shared" si="568"/>
        <v>ok</v>
      </c>
      <c r="AT1417" s="641" t="str">
        <f t="shared" si="569"/>
        <v>ok</v>
      </c>
      <c r="AU1417" s="641" t="str">
        <f t="shared" si="570"/>
        <v>ok</v>
      </c>
      <c r="AV1417" s="641" t="str">
        <f t="shared" si="571"/>
        <v>ok</v>
      </c>
      <c r="AW1417" s="641" t="str">
        <f t="shared" si="572"/>
        <v>ok</v>
      </c>
      <c r="AX1417" s="641" t="str">
        <f t="shared" si="573"/>
        <v>ok</v>
      </c>
      <c r="AY1417" s="641" t="str">
        <f t="shared" si="574"/>
        <v>ok</v>
      </c>
      <c r="AZ1417" s="641" t="str">
        <f t="shared" si="575"/>
        <v>ok</v>
      </c>
      <c r="BA1417" s="641" t="str">
        <f t="shared" si="576"/>
        <v>ok</v>
      </c>
      <c r="BB1417" s="641" t="str">
        <f t="shared" si="577"/>
        <v>ok</v>
      </c>
      <c r="BC1417" s="641" t="str">
        <f t="shared" si="578"/>
        <v>ok</v>
      </c>
      <c r="BD1417" s="641"/>
    </row>
    <row r="1418" spans="1:56" s="559" customFormat="1" ht="12.75" hidden="1" customHeight="1">
      <c r="A1418" s="34"/>
      <c r="B1418" s="35">
        <f t="shared" si="582"/>
        <v>0</v>
      </c>
      <c r="C1418" s="34"/>
      <c r="D1418" s="253" t="s">
        <v>1801</v>
      </c>
      <c r="E1418" s="242"/>
      <c r="F1418" s="248"/>
      <c r="G1418" s="80"/>
      <c r="H1418" s="81"/>
      <c r="I1418" s="245"/>
      <c r="J1418" s="263"/>
      <c r="K1418" s="263"/>
      <c r="L1418" s="263"/>
      <c r="M1418" s="685"/>
      <c r="N1418" s="686"/>
      <c r="O1418" s="687"/>
      <c r="P1418" s="687"/>
      <c r="Q1418" s="687"/>
      <c r="R1418" s="687"/>
      <c r="S1418" s="688"/>
      <c r="T1418" s="268"/>
      <c r="U1418" s="539"/>
      <c r="V1418" s="299" t="str">
        <f t="shared" si="580"/>
        <v>26.17</v>
      </c>
      <c r="W1418" s="299">
        <f t="shared" si="581"/>
        <v>0</v>
      </c>
      <c r="X1418" s="268"/>
      <c r="Y1418" s="268"/>
      <c r="Z1418" s="268"/>
      <c r="AA1418" s="268"/>
      <c r="AB1418" s="533"/>
      <c r="AC1418" s="540"/>
      <c r="AD1418" s="540"/>
      <c r="AE1418" s="540"/>
      <c r="AN1418" s="641" t="str">
        <f t="shared" si="563"/>
        <v>revisar</v>
      </c>
      <c r="AO1418" s="641" t="str">
        <f t="shared" si="564"/>
        <v>ok</v>
      </c>
      <c r="AP1418" s="641" t="str">
        <f t="shared" si="565"/>
        <v>ok</v>
      </c>
      <c r="AQ1418" s="641" t="str">
        <f t="shared" si="566"/>
        <v>ok</v>
      </c>
      <c r="AR1418" s="641" t="str">
        <f t="shared" si="567"/>
        <v>ok</v>
      </c>
      <c r="AS1418" s="641" t="str">
        <f t="shared" si="568"/>
        <v>ok</v>
      </c>
      <c r="AT1418" s="641" t="str">
        <f t="shared" si="569"/>
        <v>ok</v>
      </c>
      <c r="AU1418" s="641" t="str">
        <f t="shared" si="570"/>
        <v>ok</v>
      </c>
      <c r="AV1418" s="641" t="str">
        <f t="shared" si="571"/>
        <v>ok</v>
      </c>
      <c r="AW1418" s="641" t="str">
        <f t="shared" si="572"/>
        <v>ok</v>
      </c>
      <c r="AX1418" s="641" t="str">
        <f t="shared" si="573"/>
        <v>ok</v>
      </c>
      <c r="AY1418" s="641" t="str">
        <f t="shared" si="574"/>
        <v>ok</v>
      </c>
      <c r="AZ1418" s="641" t="str">
        <f t="shared" si="575"/>
        <v>ok</v>
      </c>
      <c r="BA1418" s="641" t="str">
        <f t="shared" si="576"/>
        <v>ok</v>
      </c>
      <c r="BB1418" s="641" t="str">
        <f t="shared" si="577"/>
        <v>ok</v>
      </c>
      <c r="BC1418" s="641" t="str">
        <f t="shared" si="578"/>
        <v>ok</v>
      </c>
      <c r="BD1418" s="641"/>
    </row>
    <row r="1419" spans="1:56" s="559" customFormat="1" ht="12.75" hidden="1" customHeight="1">
      <c r="A1419" s="34"/>
      <c r="B1419" s="35">
        <f t="shared" si="582"/>
        <v>0</v>
      </c>
      <c r="C1419" s="34"/>
      <c r="D1419" s="250" t="s">
        <v>1802</v>
      </c>
      <c r="E1419" s="242"/>
      <c r="F1419" s="248"/>
      <c r="G1419" s="80"/>
      <c r="H1419" s="81"/>
      <c r="I1419" s="245"/>
      <c r="J1419" s="263"/>
      <c r="K1419" s="263"/>
      <c r="L1419" s="263"/>
      <c r="M1419" s="685"/>
      <c r="N1419" s="686"/>
      <c r="O1419" s="687"/>
      <c r="P1419" s="687"/>
      <c r="Q1419" s="687"/>
      <c r="R1419" s="687"/>
      <c r="S1419" s="688"/>
      <c r="T1419" s="268"/>
      <c r="U1419" s="539"/>
      <c r="V1419" s="299" t="str">
        <f t="shared" si="580"/>
        <v>26.18</v>
      </c>
      <c r="W1419" s="299">
        <f t="shared" si="581"/>
        <v>0</v>
      </c>
      <c r="X1419" s="268"/>
      <c r="Y1419" s="268"/>
      <c r="Z1419" s="268"/>
      <c r="AA1419" s="268"/>
      <c r="AB1419" s="533"/>
      <c r="AC1419" s="540"/>
      <c r="AD1419" s="540"/>
      <c r="AE1419" s="540"/>
      <c r="AN1419" s="641" t="str">
        <f t="shared" si="563"/>
        <v>revisar</v>
      </c>
      <c r="AO1419" s="641" t="str">
        <f t="shared" si="564"/>
        <v>ok</v>
      </c>
      <c r="AP1419" s="641" t="str">
        <f t="shared" si="565"/>
        <v>ok</v>
      </c>
      <c r="AQ1419" s="641" t="str">
        <f t="shared" si="566"/>
        <v>ok</v>
      </c>
      <c r="AR1419" s="641" t="str">
        <f t="shared" si="567"/>
        <v>ok</v>
      </c>
      <c r="AS1419" s="641" t="str">
        <f t="shared" si="568"/>
        <v>ok</v>
      </c>
      <c r="AT1419" s="641" t="str">
        <f t="shared" si="569"/>
        <v>ok</v>
      </c>
      <c r="AU1419" s="641" t="str">
        <f t="shared" si="570"/>
        <v>ok</v>
      </c>
      <c r="AV1419" s="641" t="str">
        <f t="shared" si="571"/>
        <v>ok</v>
      </c>
      <c r="AW1419" s="641" t="str">
        <f t="shared" si="572"/>
        <v>ok</v>
      </c>
      <c r="AX1419" s="641" t="str">
        <f t="shared" si="573"/>
        <v>ok</v>
      </c>
      <c r="AY1419" s="641" t="str">
        <f t="shared" si="574"/>
        <v>ok</v>
      </c>
      <c r="AZ1419" s="641" t="str">
        <f t="shared" si="575"/>
        <v>ok</v>
      </c>
      <c r="BA1419" s="641" t="str">
        <f t="shared" si="576"/>
        <v>ok</v>
      </c>
      <c r="BB1419" s="641" t="str">
        <f t="shared" si="577"/>
        <v>ok</v>
      </c>
      <c r="BC1419" s="641" t="str">
        <f t="shared" si="578"/>
        <v>ok</v>
      </c>
      <c r="BD1419" s="641"/>
    </row>
    <row r="1420" spans="1:56" s="559" customFormat="1" ht="12.75" hidden="1" customHeight="1">
      <c r="A1420" s="34"/>
      <c r="B1420" s="35">
        <f t="shared" si="582"/>
        <v>0</v>
      </c>
      <c r="C1420" s="34"/>
      <c r="D1420" s="253" t="s">
        <v>1803</v>
      </c>
      <c r="E1420" s="242"/>
      <c r="F1420" s="248"/>
      <c r="G1420" s="80"/>
      <c r="H1420" s="81"/>
      <c r="I1420" s="245"/>
      <c r="J1420" s="263"/>
      <c r="K1420" s="263"/>
      <c r="L1420" s="263"/>
      <c r="M1420" s="685"/>
      <c r="N1420" s="686"/>
      <c r="O1420" s="687"/>
      <c r="P1420" s="687"/>
      <c r="Q1420" s="687"/>
      <c r="R1420" s="687"/>
      <c r="S1420" s="688"/>
      <c r="T1420" s="268"/>
      <c r="U1420" s="539"/>
      <c r="V1420" s="299" t="str">
        <f t="shared" si="580"/>
        <v>26.19</v>
      </c>
      <c r="W1420" s="299">
        <f t="shared" si="581"/>
        <v>0</v>
      </c>
      <c r="X1420" s="268"/>
      <c r="Y1420" s="268"/>
      <c r="Z1420" s="268"/>
      <c r="AA1420" s="268"/>
      <c r="AB1420" s="533"/>
      <c r="AC1420" s="540"/>
      <c r="AD1420" s="540"/>
      <c r="AE1420" s="540"/>
      <c r="AN1420" s="641" t="str">
        <f t="shared" si="563"/>
        <v>revisar</v>
      </c>
      <c r="AO1420" s="641" t="str">
        <f t="shared" si="564"/>
        <v>ok</v>
      </c>
      <c r="AP1420" s="641" t="str">
        <f t="shared" si="565"/>
        <v>ok</v>
      </c>
      <c r="AQ1420" s="641" t="str">
        <f t="shared" si="566"/>
        <v>ok</v>
      </c>
      <c r="AR1420" s="641" t="str">
        <f t="shared" si="567"/>
        <v>ok</v>
      </c>
      <c r="AS1420" s="641" t="str">
        <f t="shared" si="568"/>
        <v>ok</v>
      </c>
      <c r="AT1420" s="641" t="str">
        <f t="shared" si="569"/>
        <v>ok</v>
      </c>
      <c r="AU1420" s="641" t="str">
        <f t="shared" si="570"/>
        <v>ok</v>
      </c>
      <c r="AV1420" s="641" t="str">
        <f t="shared" si="571"/>
        <v>ok</v>
      </c>
      <c r="AW1420" s="641" t="str">
        <f t="shared" si="572"/>
        <v>ok</v>
      </c>
      <c r="AX1420" s="641" t="str">
        <f t="shared" si="573"/>
        <v>ok</v>
      </c>
      <c r="AY1420" s="641" t="str">
        <f t="shared" si="574"/>
        <v>ok</v>
      </c>
      <c r="AZ1420" s="641" t="str">
        <f t="shared" si="575"/>
        <v>ok</v>
      </c>
      <c r="BA1420" s="641" t="str">
        <f t="shared" si="576"/>
        <v>ok</v>
      </c>
      <c r="BB1420" s="641" t="str">
        <f t="shared" si="577"/>
        <v>ok</v>
      </c>
      <c r="BC1420" s="641" t="str">
        <f t="shared" si="578"/>
        <v>ok</v>
      </c>
      <c r="BD1420" s="641"/>
    </row>
    <row r="1421" spans="1:56" s="559" customFormat="1" ht="12.75" hidden="1" customHeight="1">
      <c r="A1421" s="34"/>
      <c r="B1421" s="35">
        <f t="shared" si="582"/>
        <v>0</v>
      </c>
      <c r="C1421" s="34"/>
      <c r="D1421" s="250" t="s">
        <v>1804</v>
      </c>
      <c r="E1421" s="242"/>
      <c r="F1421" s="248"/>
      <c r="G1421" s="80"/>
      <c r="H1421" s="81"/>
      <c r="I1421" s="245"/>
      <c r="J1421" s="263"/>
      <c r="K1421" s="263"/>
      <c r="L1421" s="263"/>
      <c r="M1421" s="685"/>
      <c r="N1421" s="686"/>
      <c r="O1421" s="687"/>
      <c r="P1421" s="687"/>
      <c r="Q1421" s="687"/>
      <c r="R1421" s="687"/>
      <c r="S1421" s="688"/>
      <c r="T1421" s="268"/>
      <c r="U1421" s="539"/>
      <c r="V1421" s="299" t="str">
        <f t="shared" si="580"/>
        <v>26.20</v>
      </c>
      <c r="W1421" s="299">
        <f t="shared" si="581"/>
        <v>0</v>
      </c>
      <c r="X1421" s="268"/>
      <c r="Y1421" s="268"/>
      <c r="Z1421" s="268"/>
      <c r="AA1421" s="268"/>
      <c r="AB1421" s="533"/>
      <c r="AC1421" s="540"/>
      <c r="AD1421" s="540"/>
      <c r="AE1421" s="540"/>
      <c r="AN1421" s="641" t="str">
        <f t="shared" si="563"/>
        <v>revisar</v>
      </c>
      <c r="AO1421" s="641" t="str">
        <f t="shared" si="564"/>
        <v>ok</v>
      </c>
      <c r="AP1421" s="641" t="str">
        <f t="shared" si="565"/>
        <v>ok</v>
      </c>
      <c r="AQ1421" s="641" t="str">
        <f t="shared" si="566"/>
        <v>ok</v>
      </c>
      <c r="AR1421" s="641" t="str">
        <f t="shared" si="567"/>
        <v>ok</v>
      </c>
      <c r="AS1421" s="641" t="str">
        <f t="shared" si="568"/>
        <v>ok</v>
      </c>
      <c r="AT1421" s="641" t="str">
        <f t="shared" si="569"/>
        <v>ok</v>
      </c>
      <c r="AU1421" s="641" t="str">
        <f t="shared" si="570"/>
        <v>ok</v>
      </c>
      <c r="AV1421" s="641" t="str">
        <f t="shared" si="571"/>
        <v>ok</v>
      </c>
      <c r="AW1421" s="641" t="str">
        <f t="shared" si="572"/>
        <v>ok</v>
      </c>
      <c r="AX1421" s="641" t="str">
        <f t="shared" si="573"/>
        <v>ok</v>
      </c>
      <c r="AY1421" s="641" t="str">
        <f t="shared" si="574"/>
        <v>ok</v>
      </c>
      <c r="AZ1421" s="641" t="str">
        <f t="shared" si="575"/>
        <v>ok</v>
      </c>
      <c r="BA1421" s="641" t="str">
        <f t="shared" si="576"/>
        <v>ok</v>
      </c>
      <c r="BB1421" s="641" t="str">
        <f t="shared" si="577"/>
        <v>ok</v>
      </c>
      <c r="BC1421" s="641" t="str">
        <f t="shared" si="578"/>
        <v>ok</v>
      </c>
      <c r="BD1421" s="641"/>
    </row>
    <row r="1422" spans="1:56" s="559" customFormat="1" ht="12.75" hidden="1" customHeight="1">
      <c r="A1422" s="34"/>
      <c r="B1422" s="35">
        <f t="shared" si="582"/>
        <v>0</v>
      </c>
      <c r="C1422" s="34"/>
      <c r="D1422" s="253" t="s">
        <v>1805</v>
      </c>
      <c r="E1422" s="242"/>
      <c r="F1422" s="248"/>
      <c r="G1422" s="80"/>
      <c r="H1422" s="81"/>
      <c r="I1422" s="245"/>
      <c r="J1422" s="263"/>
      <c r="K1422" s="263"/>
      <c r="L1422" s="263"/>
      <c r="M1422" s="685"/>
      <c r="N1422" s="686"/>
      <c r="O1422" s="687"/>
      <c r="P1422" s="687"/>
      <c r="Q1422" s="687"/>
      <c r="R1422" s="687"/>
      <c r="S1422" s="688"/>
      <c r="T1422" s="268"/>
      <c r="U1422" s="539"/>
      <c r="V1422" s="299" t="str">
        <f t="shared" si="580"/>
        <v>26.21</v>
      </c>
      <c r="W1422" s="299">
        <f t="shared" si="581"/>
        <v>0</v>
      </c>
      <c r="X1422" s="268"/>
      <c r="Y1422" s="268"/>
      <c r="Z1422" s="268"/>
      <c r="AA1422" s="268"/>
      <c r="AB1422" s="533"/>
      <c r="AC1422" s="540"/>
      <c r="AD1422" s="540"/>
      <c r="AE1422" s="540"/>
      <c r="AN1422" s="641" t="str">
        <f t="shared" si="563"/>
        <v>revisar</v>
      </c>
      <c r="AO1422" s="641" t="str">
        <f t="shared" si="564"/>
        <v>ok</v>
      </c>
      <c r="AP1422" s="641" t="str">
        <f t="shared" si="565"/>
        <v>ok</v>
      </c>
      <c r="AQ1422" s="641" t="str">
        <f t="shared" si="566"/>
        <v>ok</v>
      </c>
      <c r="AR1422" s="641" t="str">
        <f t="shared" si="567"/>
        <v>ok</v>
      </c>
      <c r="AS1422" s="641" t="str">
        <f t="shared" si="568"/>
        <v>ok</v>
      </c>
      <c r="AT1422" s="641" t="str">
        <f t="shared" si="569"/>
        <v>ok</v>
      </c>
      <c r="AU1422" s="641" t="str">
        <f t="shared" si="570"/>
        <v>ok</v>
      </c>
      <c r="AV1422" s="641" t="str">
        <f t="shared" si="571"/>
        <v>ok</v>
      </c>
      <c r="AW1422" s="641" t="str">
        <f t="shared" si="572"/>
        <v>ok</v>
      </c>
      <c r="AX1422" s="641" t="str">
        <f t="shared" si="573"/>
        <v>ok</v>
      </c>
      <c r="AY1422" s="641" t="str">
        <f t="shared" si="574"/>
        <v>ok</v>
      </c>
      <c r="AZ1422" s="641" t="str">
        <f t="shared" si="575"/>
        <v>ok</v>
      </c>
      <c r="BA1422" s="641" t="str">
        <f t="shared" si="576"/>
        <v>ok</v>
      </c>
      <c r="BB1422" s="641" t="str">
        <f t="shared" si="577"/>
        <v>ok</v>
      </c>
      <c r="BC1422" s="641" t="str">
        <f t="shared" si="578"/>
        <v>ok</v>
      </c>
      <c r="BD1422" s="641"/>
    </row>
    <row r="1423" spans="1:56" s="559" customFormat="1" ht="12.75" hidden="1" customHeight="1">
      <c r="A1423" s="34"/>
      <c r="B1423" s="35">
        <f t="shared" si="582"/>
        <v>0</v>
      </c>
      <c r="C1423" s="34"/>
      <c r="D1423" s="250" t="s">
        <v>1806</v>
      </c>
      <c r="E1423" s="242"/>
      <c r="F1423" s="248"/>
      <c r="G1423" s="80"/>
      <c r="H1423" s="81"/>
      <c r="I1423" s="245"/>
      <c r="J1423" s="263"/>
      <c r="K1423" s="263"/>
      <c r="L1423" s="263"/>
      <c r="M1423" s="685"/>
      <c r="N1423" s="686"/>
      <c r="O1423" s="687"/>
      <c r="P1423" s="687"/>
      <c r="Q1423" s="687"/>
      <c r="R1423" s="687"/>
      <c r="S1423" s="688"/>
      <c r="T1423" s="268"/>
      <c r="U1423" s="539"/>
      <c r="V1423" s="299" t="str">
        <f t="shared" si="580"/>
        <v>26.22</v>
      </c>
      <c r="W1423" s="299">
        <f t="shared" si="581"/>
        <v>0</v>
      </c>
      <c r="X1423" s="268"/>
      <c r="Y1423" s="268"/>
      <c r="Z1423" s="268"/>
      <c r="AA1423" s="268"/>
      <c r="AB1423" s="533"/>
      <c r="AC1423" s="540"/>
      <c r="AD1423" s="540"/>
      <c r="AE1423" s="540"/>
      <c r="AN1423" s="641" t="str">
        <f t="shared" si="563"/>
        <v>revisar</v>
      </c>
      <c r="AO1423" s="641" t="str">
        <f t="shared" si="564"/>
        <v>ok</v>
      </c>
      <c r="AP1423" s="641" t="str">
        <f t="shared" si="565"/>
        <v>ok</v>
      </c>
      <c r="AQ1423" s="641" t="str">
        <f t="shared" si="566"/>
        <v>ok</v>
      </c>
      <c r="AR1423" s="641" t="str">
        <f t="shared" si="567"/>
        <v>ok</v>
      </c>
      <c r="AS1423" s="641" t="str">
        <f t="shared" si="568"/>
        <v>ok</v>
      </c>
      <c r="AT1423" s="641" t="str">
        <f t="shared" si="569"/>
        <v>ok</v>
      </c>
      <c r="AU1423" s="641" t="str">
        <f t="shared" si="570"/>
        <v>ok</v>
      </c>
      <c r="AV1423" s="641" t="str">
        <f t="shared" si="571"/>
        <v>ok</v>
      </c>
      <c r="AW1423" s="641" t="str">
        <f t="shared" si="572"/>
        <v>ok</v>
      </c>
      <c r="AX1423" s="641" t="str">
        <f t="shared" si="573"/>
        <v>ok</v>
      </c>
      <c r="AY1423" s="641" t="str">
        <f t="shared" si="574"/>
        <v>ok</v>
      </c>
      <c r="AZ1423" s="641" t="str">
        <f t="shared" si="575"/>
        <v>ok</v>
      </c>
      <c r="BA1423" s="641" t="str">
        <f t="shared" si="576"/>
        <v>ok</v>
      </c>
      <c r="BB1423" s="641" t="str">
        <f t="shared" si="577"/>
        <v>ok</v>
      </c>
      <c r="BC1423" s="641" t="str">
        <f t="shared" si="578"/>
        <v>ok</v>
      </c>
      <c r="BD1423" s="641"/>
    </row>
    <row r="1424" spans="1:56" s="559" customFormat="1" ht="12.75" hidden="1" customHeight="1">
      <c r="A1424" s="34"/>
      <c r="B1424" s="35">
        <f t="shared" si="582"/>
        <v>0</v>
      </c>
      <c r="C1424" s="34"/>
      <c r="D1424" s="253" t="s">
        <v>1807</v>
      </c>
      <c r="E1424" s="242"/>
      <c r="F1424" s="248"/>
      <c r="G1424" s="80"/>
      <c r="H1424" s="81"/>
      <c r="I1424" s="245"/>
      <c r="J1424" s="263"/>
      <c r="K1424" s="263"/>
      <c r="L1424" s="263"/>
      <c r="M1424" s="685"/>
      <c r="N1424" s="686"/>
      <c r="O1424" s="687"/>
      <c r="P1424" s="687"/>
      <c r="Q1424" s="687"/>
      <c r="R1424" s="687"/>
      <c r="S1424" s="688"/>
      <c r="T1424" s="268"/>
      <c r="U1424" s="539"/>
      <c r="V1424" s="299" t="str">
        <f t="shared" si="580"/>
        <v>26.23</v>
      </c>
      <c r="W1424" s="299">
        <f t="shared" si="581"/>
        <v>0</v>
      </c>
      <c r="X1424" s="268"/>
      <c r="Y1424" s="268"/>
      <c r="Z1424" s="268"/>
      <c r="AA1424" s="268"/>
      <c r="AB1424" s="533"/>
      <c r="AC1424" s="540"/>
      <c r="AD1424" s="540"/>
      <c r="AE1424" s="540"/>
      <c r="AN1424" s="641" t="str">
        <f t="shared" si="563"/>
        <v>revisar</v>
      </c>
      <c r="AO1424" s="641" t="str">
        <f t="shared" si="564"/>
        <v>ok</v>
      </c>
      <c r="AP1424" s="641" t="str">
        <f t="shared" si="565"/>
        <v>ok</v>
      </c>
      <c r="AQ1424" s="641" t="str">
        <f t="shared" si="566"/>
        <v>ok</v>
      </c>
      <c r="AR1424" s="641" t="str">
        <f t="shared" si="567"/>
        <v>ok</v>
      </c>
      <c r="AS1424" s="641" t="str">
        <f t="shared" si="568"/>
        <v>ok</v>
      </c>
      <c r="AT1424" s="641" t="str">
        <f t="shared" si="569"/>
        <v>ok</v>
      </c>
      <c r="AU1424" s="641" t="str">
        <f t="shared" si="570"/>
        <v>ok</v>
      </c>
      <c r="AV1424" s="641" t="str">
        <f t="shared" si="571"/>
        <v>ok</v>
      </c>
      <c r="AW1424" s="641" t="str">
        <f t="shared" si="572"/>
        <v>ok</v>
      </c>
      <c r="AX1424" s="641" t="str">
        <f t="shared" si="573"/>
        <v>ok</v>
      </c>
      <c r="AY1424" s="641" t="str">
        <f t="shared" si="574"/>
        <v>ok</v>
      </c>
      <c r="AZ1424" s="641" t="str">
        <f t="shared" si="575"/>
        <v>ok</v>
      </c>
      <c r="BA1424" s="641" t="str">
        <f t="shared" si="576"/>
        <v>ok</v>
      </c>
      <c r="BB1424" s="641" t="str">
        <f t="shared" si="577"/>
        <v>ok</v>
      </c>
      <c r="BC1424" s="641" t="str">
        <f t="shared" si="578"/>
        <v>ok</v>
      </c>
      <c r="BD1424" s="641"/>
    </row>
    <row r="1425" spans="1:56" s="559" customFormat="1" ht="12.75" hidden="1" customHeight="1">
      <c r="A1425" s="34"/>
      <c r="B1425" s="35">
        <f t="shared" si="582"/>
        <v>0</v>
      </c>
      <c r="C1425" s="34"/>
      <c r="D1425" s="250" t="s">
        <v>1808</v>
      </c>
      <c r="E1425" s="242"/>
      <c r="F1425" s="248"/>
      <c r="G1425" s="80"/>
      <c r="H1425" s="81"/>
      <c r="I1425" s="245"/>
      <c r="J1425" s="263"/>
      <c r="K1425" s="263"/>
      <c r="L1425" s="263"/>
      <c r="M1425" s="685"/>
      <c r="N1425" s="686"/>
      <c r="O1425" s="687"/>
      <c r="P1425" s="687"/>
      <c r="Q1425" s="687"/>
      <c r="R1425" s="687"/>
      <c r="S1425" s="688"/>
      <c r="T1425" s="268"/>
      <c r="U1425" s="539"/>
      <c r="V1425" s="299" t="str">
        <f t="shared" si="580"/>
        <v>26.24</v>
      </c>
      <c r="W1425" s="299">
        <f t="shared" si="581"/>
        <v>0</v>
      </c>
      <c r="X1425" s="268"/>
      <c r="Y1425" s="268"/>
      <c r="Z1425" s="268"/>
      <c r="AA1425" s="268"/>
      <c r="AB1425" s="533"/>
      <c r="AC1425" s="540"/>
      <c r="AD1425" s="540"/>
      <c r="AE1425" s="540"/>
      <c r="AN1425" s="641" t="str">
        <f t="shared" si="563"/>
        <v>revisar</v>
      </c>
      <c r="AO1425" s="641" t="str">
        <f t="shared" si="564"/>
        <v>ok</v>
      </c>
      <c r="AP1425" s="641" t="str">
        <f t="shared" si="565"/>
        <v>ok</v>
      </c>
      <c r="AQ1425" s="641" t="str">
        <f t="shared" si="566"/>
        <v>ok</v>
      </c>
      <c r="AR1425" s="641" t="str">
        <f t="shared" si="567"/>
        <v>ok</v>
      </c>
      <c r="AS1425" s="641" t="str">
        <f t="shared" si="568"/>
        <v>ok</v>
      </c>
      <c r="AT1425" s="641" t="str">
        <f t="shared" si="569"/>
        <v>ok</v>
      </c>
      <c r="AU1425" s="641" t="str">
        <f t="shared" si="570"/>
        <v>ok</v>
      </c>
      <c r="AV1425" s="641" t="str">
        <f t="shared" si="571"/>
        <v>ok</v>
      </c>
      <c r="AW1425" s="641" t="str">
        <f t="shared" si="572"/>
        <v>ok</v>
      </c>
      <c r="AX1425" s="641" t="str">
        <f t="shared" si="573"/>
        <v>ok</v>
      </c>
      <c r="AY1425" s="641" t="str">
        <f t="shared" si="574"/>
        <v>ok</v>
      </c>
      <c r="AZ1425" s="641" t="str">
        <f t="shared" si="575"/>
        <v>ok</v>
      </c>
      <c r="BA1425" s="641" t="str">
        <f t="shared" si="576"/>
        <v>ok</v>
      </c>
      <c r="BB1425" s="641" t="str">
        <f t="shared" si="577"/>
        <v>ok</v>
      </c>
      <c r="BC1425" s="641" t="str">
        <f t="shared" si="578"/>
        <v>ok</v>
      </c>
      <c r="BD1425" s="641"/>
    </row>
    <row r="1426" spans="1:56" s="559" customFormat="1" ht="12.75" hidden="1" customHeight="1">
      <c r="A1426" s="34"/>
      <c r="B1426" s="35">
        <f t="shared" si="582"/>
        <v>0</v>
      </c>
      <c r="C1426" s="34"/>
      <c r="D1426" s="253" t="s">
        <v>1809</v>
      </c>
      <c r="E1426" s="242"/>
      <c r="F1426" s="248"/>
      <c r="G1426" s="80"/>
      <c r="H1426" s="81"/>
      <c r="I1426" s="245"/>
      <c r="J1426" s="263"/>
      <c r="K1426" s="263"/>
      <c r="L1426" s="263"/>
      <c r="M1426" s="685"/>
      <c r="N1426" s="686"/>
      <c r="O1426" s="687"/>
      <c r="P1426" s="687"/>
      <c r="Q1426" s="687"/>
      <c r="R1426" s="687"/>
      <c r="S1426" s="688"/>
      <c r="T1426" s="268"/>
      <c r="U1426" s="539"/>
      <c r="V1426" s="299" t="str">
        <f t="shared" si="580"/>
        <v>26.25</v>
      </c>
      <c r="W1426" s="299">
        <f t="shared" si="581"/>
        <v>0</v>
      </c>
      <c r="X1426" s="268"/>
      <c r="Y1426" s="268"/>
      <c r="Z1426" s="268"/>
      <c r="AA1426" s="268"/>
      <c r="AB1426" s="533"/>
      <c r="AC1426" s="540"/>
      <c r="AD1426" s="540"/>
      <c r="AE1426" s="540"/>
      <c r="AN1426" s="641" t="str">
        <f t="shared" si="563"/>
        <v>revisar</v>
      </c>
      <c r="AO1426" s="641" t="str">
        <f t="shared" si="564"/>
        <v>ok</v>
      </c>
      <c r="AP1426" s="641" t="str">
        <f t="shared" si="565"/>
        <v>ok</v>
      </c>
      <c r="AQ1426" s="641" t="str">
        <f t="shared" si="566"/>
        <v>ok</v>
      </c>
      <c r="AR1426" s="641" t="str">
        <f t="shared" si="567"/>
        <v>ok</v>
      </c>
      <c r="AS1426" s="641" t="str">
        <f t="shared" si="568"/>
        <v>ok</v>
      </c>
      <c r="AT1426" s="641" t="str">
        <f t="shared" si="569"/>
        <v>ok</v>
      </c>
      <c r="AU1426" s="641" t="str">
        <f t="shared" si="570"/>
        <v>ok</v>
      </c>
      <c r="AV1426" s="641" t="str">
        <f t="shared" si="571"/>
        <v>ok</v>
      </c>
      <c r="AW1426" s="641" t="str">
        <f t="shared" si="572"/>
        <v>ok</v>
      </c>
      <c r="AX1426" s="641" t="str">
        <f t="shared" si="573"/>
        <v>ok</v>
      </c>
      <c r="AY1426" s="641" t="str">
        <f t="shared" si="574"/>
        <v>ok</v>
      </c>
      <c r="AZ1426" s="641" t="str">
        <f t="shared" si="575"/>
        <v>ok</v>
      </c>
      <c r="BA1426" s="641" t="str">
        <f t="shared" si="576"/>
        <v>ok</v>
      </c>
      <c r="BB1426" s="641" t="str">
        <f t="shared" si="577"/>
        <v>ok</v>
      </c>
      <c r="BC1426" s="641" t="str">
        <f t="shared" si="578"/>
        <v>ok</v>
      </c>
      <c r="BD1426" s="641"/>
    </row>
    <row r="1427" spans="1:56" s="559" customFormat="1" ht="12.75" hidden="1" customHeight="1">
      <c r="A1427" s="34"/>
      <c r="B1427" s="35">
        <f t="shared" si="582"/>
        <v>0</v>
      </c>
      <c r="C1427" s="34"/>
      <c r="D1427" s="250" t="s">
        <v>1810</v>
      </c>
      <c r="E1427" s="242"/>
      <c r="F1427" s="248"/>
      <c r="G1427" s="80"/>
      <c r="H1427" s="81"/>
      <c r="I1427" s="245"/>
      <c r="J1427" s="263"/>
      <c r="K1427" s="263"/>
      <c r="L1427" s="263"/>
      <c r="M1427" s="685"/>
      <c r="N1427" s="686"/>
      <c r="O1427" s="687"/>
      <c r="P1427" s="687"/>
      <c r="Q1427" s="687"/>
      <c r="R1427" s="687"/>
      <c r="S1427" s="688"/>
      <c r="T1427" s="268"/>
      <c r="U1427" s="539"/>
      <c r="V1427" s="299" t="str">
        <f t="shared" si="580"/>
        <v>26.26</v>
      </c>
      <c r="W1427" s="299">
        <f t="shared" si="581"/>
        <v>0</v>
      </c>
      <c r="X1427" s="268"/>
      <c r="Y1427" s="268"/>
      <c r="Z1427" s="268"/>
      <c r="AA1427" s="268"/>
      <c r="AB1427" s="533"/>
      <c r="AC1427" s="540"/>
      <c r="AD1427" s="540"/>
      <c r="AE1427" s="540"/>
      <c r="AN1427" s="641" t="str">
        <f t="shared" si="563"/>
        <v>revisar</v>
      </c>
      <c r="AO1427" s="641" t="str">
        <f t="shared" si="564"/>
        <v>ok</v>
      </c>
      <c r="AP1427" s="641" t="str">
        <f t="shared" si="565"/>
        <v>ok</v>
      </c>
      <c r="AQ1427" s="641" t="str">
        <f t="shared" si="566"/>
        <v>ok</v>
      </c>
      <c r="AR1427" s="641" t="str">
        <f t="shared" si="567"/>
        <v>ok</v>
      </c>
      <c r="AS1427" s="641" t="str">
        <f t="shared" si="568"/>
        <v>ok</v>
      </c>
      <c r="AT1427" s="641" t="str">
        <f t="shared" si="569"/>
        <v>ok</v>
      </c>
      <c r="AU1427" s="641" t="str">
        <f t="shared" si="570"/>
        <v>ok</v>
      </c>
      <c r="AV1427" s="641" t="str">
        <f t="shared" si="571"/>
        <v>ok</v>
      </c>
      <c r="AW1427" s="641" t="str">
        <f t="shared" si="572"/>
        <v>ok</v>
      </c>
      <c r="AX1427" s="641" t="str">
        <f t="shared" si="573"/>
        <v>ok</v>
      </c>
      <c r="AY1427" s="641" t="str">
        <f t="shared" si="574"/>
        <v>ok</v>
      </c>
      <c r="AZ1427" s="641" t="str">
        <f t="shared" si="575"/>
        <v>ok</v>
      </c>
      <c r="BA1427" s="641" t="str">
        <f t="shared" si="576"/>
        <v>ok</v>
      </c>
      <c r="BB1427" s="641" t="str">
        <f t="shared" si="577"/>
        <v>ok</v>
      </c>
      <c r="BC1427" s="641" t="str">
        <f t="shared" si="578"/>
        <v>ok</v>
      </c>
      <c r="BD1427" s="641"/>
    </row>
    <row r="1428" spans="1:56" s="559" customFormat="1" ht="12.75" hidden="1" customHeight="1">
      <c r="A1428" s="34"/>
      <c r="B1428" s="35">
        <f t="shared" si="582"/>
        <v>0</v>
      </c>
      <c r="C1428" s="34"/>
      <c r="D1428" s="253" t="s">
        <v>1811</v>
      </c>
      <c r="E1428" s="242"/>
      <c r="F1428" s="248"/>
      <c r="G1428" s="80"/>
      <c r="H1428" s="81"/>
      <c r="I1428" s="245"/>
      <c r="J1428" s="263"/>
      <c r="K1428" s="263"/>
      <c r="L1428" s="263"/>
      <c r="M1428" s="685"/>
      <c r="N1428" s="686"/>
      <c r="O1428" s="687"/>
      <c r="P1428" s="687"/>
      <c r="Q1428" s="687"/>
      <c r="R1428" s="687"/>
      <c r="S1428" s="688"/>
      <c r="T1428" s="268"/>
      <c r="U1428" s="539"/>
      <c r="V1428" s="299" t="str">
        <f t="shared" si="580"/>
        <v>26.27</v>
      </c>
      <c r="W1428" s="299">
        <f t="shared" si="581"/>
        <v>0</v>
      </c>
      <c r="X1428" s="268"/>
      <c r="Y1428" s="268"/>
      <c r="Z1428" s="268"/>
      <c r="AA1428" s="268"/>
      <c r="AB1428" s="533"/>
      <c r="AC1428" s="540"/>
      <c r="AD1428" s="540"/>
      <c r="AE1428" s="540"/>
      <c r="AN1428" s="641" t="str">
        <f t="shared" si="563"/>
        <v>revisar</v>
      </c>
      <c r="AO1428" s="641" t="str">
        <f t="shared" si="564"/>
        <v>ok</v>
      </c>
      <c r="AP1428" s="641" t="str">
        <f t="shared" si="565"/>
        <v>ok</v>
      </c>
      <c r="AQ1428" s="641" t="str">
        <f t="shared" si="566"/>
        <v>ok</v>
      </c>
      <c r="AR1428" s="641" t="str">
        <f t="shared" si="567"/>
        <v>ok</v>
      </c>
      <c r="AS1428" s="641" t="str">
        <f t="shared" si="568"/>
        <v>ok</v>
      </c>
      <c r="AT1428" s="641" t="str">
        <f t="shared" si="569"/>
        <v>ok</v>
      </c>
      <c r="AU1428" s="641" t="str">
        <f t="shared" si="570"/>
        <v>ok</v>
      </c>
      <c r="AV1428" s="641" t="str">
        <f t="shared" si="571"/>
        <v>ok</v>
      </c>
      <c r="AW1428" s="641" t="str">
        <f t="shared" si="572"/>
        <v>ok</v>
      </c>
      <c r="AX1428" s="641" t="str">
        <f t="shared" si="573"/>
        <v>ok</v>
      </c>
      <c r="AY1428" s="641" t="str">
        <f t="shared" si="574"/>
        <v>ok</v>
      </c>
      <c r="AZ1428" s="641" t="str">
        <f t="shared" si="575"/>
        <v>ok</v>
      </c>
      <c r="BA1428" s="641" t="str">
        <f t="shared" si="576"/>
        <v>ok</v>
      </c>
      <c r="BB1428" s="641" t="str">
        <f t="shared" si="577"/>
        <v>ok</v>
      </c>
      <c r="BC1428" s="641" t="str">
        <f t="shared" si="578"/>
        <v>ok</v>
      </c>
      <c r="BD1428" s="641"/>
    </row>
    <row r="1429" spans="1:56" s="559" customFormat="1" ht="12.75" hidden="1" customHeight="1">
      <c r="A1429" s="34"/>
      <c r="B1429" s="35">
        <f t="shared" si="582"/>
        <v>0</v>
      </c>
      <c r="C1429" s="34"/>
      <c r="D1429" s="250" t="s">
        <v>1812</v>
      </c>
      <c r="E1429" s="242"/>
      <c r="F1429" s="248"/>
      <c r="G1429" s="80"/>
      <c r="H1429" s="81"/>
      <c r="I1429" s="245"/>
      <c r="J1429" s="263"/>
      <c r="K1429" s="263"/>
      <c r="L1429" s="263"/>
      <c r="M1429" s="685"/>
      <c r="N1429" s="686"/>
      <c r="O1429" s="687"/>
      <c r="P1429" s="687"/>
      <c r="Q1429" s="687"/>
      <c r="R1429" s="687"/>
      <c r="S1429" s="688"/>
      <c r="T1429" s="268"/>
      <c r="U1429" s="539"/>
      <c r="V1429" s="299" t="str">
        <f t="shared" si="580"/>
        <v>26.28</v>
      </c>
      <c r="W1429" s="299">
        <f t="shared" si="581"/>
        <v>0</v>
      </c>
      <c r="X1429" s="268"/>
      <c r="Y1429" s="268"/>
      <c r="Z1429" s="268"/>
      <c r="AA1429" s="268"/>
      <c r="AB1429" s="533"/>
      <c r="AC1429" s="540"/>
      <c r="AD1429" s="540"/>
      <c r="AE1429" s="540"/>
      <c r="AN1429" s="641" t="str">
        <f t="shared" si="563"/>
        <v>revisar</v>
      </c>
      <c r="AO1429" s="641" t="str">
        <f t="shared" si="564"/>
        <v>ok</v>
      </c>
      <c r="AP1429" s="641" t="str">
        <f t="shared" si="565"/>
        <v>ok</v>
      </c>
      <c r="AQ1429" s="641" t="str">
        <f t="shared" si="566"/>
        <v>ok</v>
      </c>
      <c r="AR1429" s="641" t="str">
        <f t="shared" si="567"/>
        <v>ok</v>
      </c>
      <c r="AS1429" s="641" t="str">
        <f t="shared" si="568"/>
        <v>ok</v>
      </c>
      <c r="AT1429" s="641" t="str">
        <f t="shared" si="569"/>
        <v>ok</v>
      </c>
      <c r="AU1429" s="641" t="str">
        <f t="shared" si="570"/>
        <v>ok</v>
      </c>
      <c r="AV1429" s="641" t="str">
        <f t="shared" si="571"/>
        <v>ok</v>
      </c>
      <c r="AW1429" s="641" t="str">
        <f t="shared" si="572"/>
        <v>ok</v>
      </c>
      <c r="AX1429" s="641" t="str">
        <f t="shared" si="573"/>
        <v>ok</v>
      </c>
      <c r="AY1429" s="641" t="str">
        <f t="shared" si="574"/>
        <v>ok</v>
      </c>
      <c r="AZ1429" s="641" t="str">
        <f t="shared" si="575"/>
        <v>ok</v>
      </c>
      <c r="BA1429" s="641" t="str">
        <f t="shared" si="576"/>
        <v>ok</v>
      </c>
      <c r="BB1429" s="641" t="str">
        <f t="shared" si="577"/>
        <v>ok</v>
      </c>
      <c r="BC1429" s="641" t="str">
        <f t="shared" si="578"/>
        <v>ok</v>
      </c>
      <c r="BD1429" s="641"/>
    </row>
    <row r="1430" spans="1:56" s="559" customFormat="1" ht="12.75" hidden="1" customHeight="1">
      <c r="A1430" s="34"/>
      <c r="B1430" s="35">
        <f t="shared" si="582"/>
        <v>0</v>
      </c>
      <c r="C1430" s="34"/>
      <c r="D1430" s="253" t="s">
        <v>1813</v>
      </c>
      <c r="E1430" s="242"/>
      <c r="F1430" s="248"/>
      <c r="G1430" s="80"/>
      <c r="H1430" s="81"/>
      <c r="I1430" s="245"/>
      <c r="J1430" s="263"/>
      <c r="K1430" s="263"/>
      <c r="L1430" s="263"/>
      <c r="M1430" s="685"/>
      <c r="N1430" s="686"/>
      <c r="O1430" s="687"/>
      <c r="P1430" s="687"/>
      <c r="Q1430" s="687"/>
      <c r="R1430" s="687"/>
      <c r="S1430" s="688"/>
      <c r="T1430" s="268"/>
      <c r="U1430" s="539"/>
      <c r="V1430" s="299" t="str">
        <f t="shared" si="580"/>
        <v>26.29</v>
      </c>
      <c r="W1430" s="299">
        <f t="shared" si="581"/>
        <v>0</v>
      </c>
      <c r="X1430" s="268"/>
      <c r="Y1430" s="268"/>
      <c r="Z1430" s="268"/>
      <c r="AA1430" s="268"/>
      <c r="AB1430" s="533"/>
      <c r="AC1430" s="540"/>
      <c r="AD1430" s="540"/>
      <c r="AE1430" s="540"/>
      <c r="AN1430" s="641" t="str">
        <f t="shared" si="563"/>
        <v>revisar</v>
      </c>
      <c r="AO1430" s="641" t="str">
        <f t="shared" si="564"/>
        <v>ok</v>
      </c>
      <c r="AP1430" s="641" t="str">
        <f t="shared" si="565"/>
        <v>ok</v>
      </c>
      <c r="AQ1430" s="641" t="str">
        <f t="shared" si="566"/>
        <v>ok</v>
      </c>
      <c r="AR1430" s="641" t="str">
        <f t="shared" si="567"/>
        <v>ok</v>
      </c>
      <c r="AS1430" s="641" t="str">
        <f t="shared" si="568"/>
        <v>ok</v>
      </c>
      <c r="AT1430" s="641" t="str">
        <f t="shared" si="569"/>
        <v>ok</v>
      </c>
      <c r="AU1430" s="641" t="str">
        <f t="shared" si="570"/>
        <v>ok</v>
      </c>
      <c r="AV1430" s="641" t="str">
        <f t="shared" si="571"/>
        <v>ok</v>
      </c>
      <c r="AW1430" s="641" t="str">
        <f t="shared" si="572"/>
        <v>ok</v>
      </c>
      <c r="AX1430" s="641" t="str">
        <f t="shared" si="573"/>
        <v>ok</v>
      </c>
      <c r="AY1430" s="641" t="str">
        <f t="shared" si="574"/>
        <v>ok</v>
      </c>
      <c r="AZ1430" s="641" t="str">
        <f t="shared" si="575"/>
        <v>ok</v>
      </c>
      <c r="BA1430" s="641" t="str">
        <f t="shared" si="576"/>
        <v>ok</v>
      </c>
      <c r="BB1430" s="641" t="str">
        <f t="shared" si="577"/>
        <v>ok</v>
      </c>
      <c r="BC1430" s="641" t="str">
        <f t="shared" si="578"/>
        <v>ok</v>
      </c>
      <c r="BD1430" s="641"/>
    </row>
    <row r="1431" spans="1:56" s="559" customFormat="1" ht="12.75" hidden="1" customHeight="1">
      <c r="A1431" s="34"/>
      <c r="B1431" s="35">
        <f t="shared" si="582"/>
        <v>0</v>
      </c>
      <c r="C1431" s="34"/>
      <c r="D1431" s="250" t="s">
        <v>1814</v>
      </c>
      <c r="E1431" s="242"/>
      <c r="F1431" s="248"/>
      <c r="G1431" s="80"/>
      <c r="H1431" s="81"/>
      <c r="I1431" s="245"/>
      <c r="J1431" s="263"/>
      <c r="K1431" s="263"/>
      <c r="L1431" s="263"/>
      <c r="M1431" s="685"/>
      <c r="N1431" s="686"/>
      <c r="O1431" s="687"/>
      <c r="P1431" s="687"/>
      <c r="Q1431" s="687"/>
      <c r="R1431" s="687"/>
      <c r="S1431" s="688"/>
      <c r="T1431" s="268"/>
      <c r="U1431" s="539"/>
      <c r="V1431" s="299" t="str">
        <f t="shared" si="580"/>
        <v>26.30</v>
      </c>
      <c r="W1431" s="299">
        <f t="shared" si="581"/>
        <v>0</v>
      </c>
      <c r="X1431" s="268"/>
      <c r="Y1431" s="268"/>
      <c r="Z1431" s="268"/>
      <c r="AA1431" s="268"/>
      <c r="AB1431" s="533"/>
      <c r="AC1431" s="540"/>
      <c r="AD1431" s="540"/>
      <c r="AE1431" s="540"/>
      <c r="AN1431" s="641" t="str">
        <f t="shared" si="563"/>
        <v>revisar</v>
      </c>
      <c r="AO1431" s="641" t="str">
        <f t="shared" si="564"/>
        <v>ok</v>
      </c>
      <c r="AP1431" s="641" t="str">
        <f t="shared" si="565"/>
        <v>ok</v>
      </c>
      <c r="AQ1431" s="641" t="str">
        <f t="shared" si="566"/>
        <v>ok</v>
      </c>
      <c r="AR1431" s="641" t="str">
        <f t="shared" si="567"/>
        <v>ok</v>
      </c>
      <c r="AS1431" s="641" t="str">
        <f t="shared" si="568"/>
        <v>ok</v>
      </c>
      <c r="AT1431" s="641" t="str">
        <f t="shared" si="569"/>
        <v>ok</v>
      </c>
      <c r="AU1431" s="641" t="str">
        <f t="shared" si="570"/>
        <v>ok</v>
      </c>
      <c r="AV1431" s="641" t="str">
        <f t="shared" si="571"/>
        <v>ok</v>
      </c>
      <c r="AW1431" s="641" t="str">
        <f t="shared" si="572"/>
        <v>ok</v>
      </c>
      <c r="AX1431" s="641" t="str">
        <f t="shared" si="573"/>
        <v>ok</v>
      </c>
      <c r="AY1431" s="641" t="str">
        <f t="shared" si="574"/>
        <v>ok</v>
      </c>
      <c r="AZ1431" s="641" t="str">
        <f t="shared" si="575"/>
        <v>ok</v>
      </c>
      <c r="BA1431" s="641" t="str">
        <f t="shared" si="576"/>
        <v>ok</v>
      </c>
      <c r="BB1431" s="641" t="str">
        <f t="shared" si="577"/>
        <v>ok</v>
      </c>
      <c r="BC1431" s="641" t="str">
        <f t="shared" si="578"/>
        <v>ok</v>
      </c>
      <c r="BD1431" s="641"/>
    </row>
    <row r="1432" spans="1:56" s="559" customFormat="1" ht="12.75" hidden="1" customHeight="1">
      <c r="A1432" s="34"/>
      <c r="B1432" s="35">
        <f t="shared" si="582"/>
        <v>0</v>
      </c>
      <c r="C1432" s="34"/>
      <c r="D1432" s="253" t="s">
        <v>1815</v>
      </c>
      <c r="E1432" s="242"/>
      <c r="F1432" s="248"/>
      <c r="G1432" s="80"/>
      <c r="H1432" s="81"/>
      <c r="I1432" s="245"/>
      <c r="J1432" s="263"/>
      <c r="K1432" s="263"/>
      <c r="L1432" s="263"/>
      <c r="M1432" s="685"/>
      <c r="N1432" s="686"/>
      <c r="O1432" s="687"/>
      <c r="P1432" s="687"/>
      <c r="Q1432" s="687"/>
      <c r="R1432" s="687"/>
      <c r="S1432" s="688"/>
      <c r="T1432" s="268"/>
      <c r="U1432" s="539"/>
      <c r="V1432" s="299" t="str">
        <f t="shared" si="580"/>
        <v>26.31</v>
      </c>
      <c r="W1432" s="299">
        <f t="shared" si="581"/>
        <v>0</v>
      </c>
      <c r="X1432" s="268"/>
      <c r="Y1432" s="268"/>
      <c r="Z1432" s="268"/>
      <c r="AA1432" s="268"/>
      <c r="AB1432" s="533"/>
      <c r="AC1432" s="540"/>
      <c r="AD1432" s="540"/>
      <c r="AE1432" s="540"/>
      <c r="AN1432" s="641" t="str">
        <f t="shared" si="563"/>
        <v>revisar</v>
      </c>
      <c r="AO1432" s="641" t="str">
        <f t="shared" si="564"/>
        <v>ok</v>
      </c>
      <c r="AP1432" s="641" t="str">
        <f t="shared" si="565"/>
        <v>ok</v>
      </c>
      <c r="AQ1432" s="641" t="str">
        <f t="shared" si="566"/>
        <v>ok</v>
      </c>
      <c r="AR1432" s="641" t="str">
        <f t="shared" si="567"/>
        <v>ok</v>
      </c>
      <c r="AS1432" s="641" t="str">
        <f t="shared" si="568"/>
        <v>ok</v>
      </c>
      <c r="AT1432" s="641" t="str">
        <f t="shared" si="569"/>
        <v>ok</v>
      </c>
      <c r="AU1432" s="641" t="str">
        <f t="shared" si="570"/>
        <v>ok</v>
      </c>
      <c r="AV1432" s="641" t="str">
        <f t="shared" si="571"/>
        <v>ok</v>
      </c>
      <c r="AW1432" s="641" t="str">
        <f t="shared" si="572"/>
        <v>ok</v>
      </c>
      <c r="AX1432" s="641" t="str">
        <f t="shared" si="573"/>
        <v>ok</v>
      </c>
      <c r="AY1432" s="641" t="str">
        <f t="shared" si="574"/>
        <v>ok</v>
      </c>
      <c r="AZ1432" s="641" t="str">
        <f t="shared" si="575"/>
        <v>ok</v>
      </c>
      <c r="BA1432" s="641" t="str">
        <f t="shared" si="576"/>
        <v>ok</v>
      </c>
      <c r="BB1432" s="641" t="str">
        <f t="shared" si="577"/>
        <v>ok</v>
      </c>
      <c r="BC1432" s="641" t="str">
        <f t="shared" si="578"/>
        <v>ok</v>
      </c>
      <c r="BD1432" s="641"/>
    </row>
    <row r="1433" spans="1:56" s="559" customFormat="1" ht="12.75" hidden="1" customHeight="1">
      <c r="A1433" s="34"/>
      <c r="B1433" s="35">
        <f t="shared" si="582"/>
        <v>0</v>
      </c>
      <c r="C1433" s="34"/>
      <c r="D1433" s="250" t="s">
        <v>1816</v>
      </c>
      <c r="E1433" s="242"/>
      <c r="F1433" s="248"/>
      <c r="G1433" s="80"/>
      <c r="H1433" s="81"/>
      <c r="I1433" s="245"/>
      <c r="J1433" s="263"/>
      <c r="K1433" s="263"/>
      <c r="L1433" s="263"/>
      <c r="M1433" s="685"/>
      <c r="N1433" s="686"/>
      <c r="O1433" s="687"/>
      <c r="P1433" s="687"/>
      <c r="Q1433" s="687"/>
      <c r="R1433" s="687"/>
      <c r="S1433" s="688"/>
      <c r="T1433" s="268"/>
      <c r="U1433" s="539"/>
      <c r="V1433" s="299" t="str">
        <f t="shared" si="580"/>
        <v>26.32</v>
      </c>
      <c r="W1433" s="299">
        <f t="shared" si="581"/>
        <v>0</v>
      </c>
      <c r="X1433" s="268"/>
      <c r="Y1433" s="268"/>
      <c r="Z1433" s="268"/>
      <c r="AA1433" s="268"/>
      <c r="AB1433" s="533"/>
      <c r="AC1433" s="540"/>
      <c r="AD1433" s="540"/>
      <c r="AE1433" s="540"/>
      <c r="AN1433" s="641" t="str">
        <f t="shared" si="563"/>
        <v>revisar</v>
      </c>
      <c r="AO1433" s="641" t="str">
        <f t="shared" si="564"/>
        <v>ok</v>
      </c>
      <c r="AP1433" s="641" t="str">
        <f t="shared" si="565"/>
        <v>ok</v>
      </c>
      <c r="AQ1433" s="641" t="str">
        <f t="shared" si="566"/>
        <v>ok</v>
      </c>
      <c r="AR1433" s="641" t="str">
        <f t="shared" si="567"/>
        <v>ok</v>
      </c>
      <c r="AS1433" s="641" t="str">
        <f t="shared" si="568"/>
        <v>ok</v>
      </c>
      <c r="AT1433" s="641" t="str">
        <f t="shared" si="569"/>
        <v>ok</v>
      </c>
      <c r="AU1433" s="641" t="str">
        <f t="shared" si="570"/>
        <v>ok</v>
      </c>
      <c r="AV1433" s="641" t="str">
        <f t="shared" si="571"/>
        <v>ok</v>
      </c>
      <c r="AW1433" s="641" t="str">
        <f t="shared" si="572"/>
        <v>ok</v>
      </c>
      <c r="AX1433" s="641" t="str">
        <f t="shared" si="573"/>
        <v>ok</v>
      </c>
      <c r="AY1433" s="641" t="str">
        <f t="shared" si="574"/>
        <v>ok</v>
      </c>
      <c r="AZ1433" s="641" t="str">
        <f t="shared" si="575"/>
        <v>ok</v>
      </c>
      <c r="BA1433" s="641" t="str">
        <f t="shared" si="576"/>
        <v>ok</v>
      </c>
      <c r="BB1433" s="641" t="str">
        <f t="shared" si="577"/>
        <v>ok</v>
      </c>
      <c r="BC1433" s="641" t="str">
        <f t="shared" si="578"/>
        <v>ok</v>
      </c>
      <c r="BD1433" s="641"/>
    </row>
    <row r="1434" spans="1:56" s="559" customFormat="1" ht="12.75" hidden="1" customHeight="1">
      <c r="A1434" s="34"/>
      <c r="B1434" s="35">
        <f t="shared" si="582"/>
        <v>0</v>
      </c>
      <c r="C1434" s="34"/>
      <c r="D1434" s="253" t="s">
        <v>1817</v>
      </c>
      <c r="E1434" s="242"/>
      <c r="F1434" s="248"/>
      <c r="G1434" s="80"/>
      <c r="H1434" s="81"/>
      <c r="I1434" s="245"/>
      <c r="J1434" s="263"/>
      <c r="K1434" s="263"/>
      <c r="L1434" s="263"/>
      <c r="M1434" s="685"/>
      <c r="N1434" s="686"/>
      <c r="O1434" s="687"/>
      <c r="P1434" s="687"/>
      <c r="Q1434" s="687"/>
      <c r="R1434" s="687"/>
      <c r="S1434" s="688"/>
      <c r="T1434" s="268"/>
      <c r="U1434" s="539"/>
      <c r="V1434" s="299" t="str">
        <f t="shared" si="580"/>
        <v>26.33</v>
      </c>
      <c r="W1434" s="299">
        <f t="shared" si="581"/>
        <v>0</v>
      </c>
      <c r="X1434" s="268"/>
      <c r="Y1434" s="268"/>
      <c r="Z1434" s="268"/>
      <c r="AA1434" s="268"/>
      <c r="AB1434" s="533"/>
      <c r="AC1434" s="540"/>
      <c r="AD1434" s="540"/>
      <c r="AE1434" s="540"/>
      <c r="AN1434" s="641" t="str">
        <f t="shared" si="563"/>
        <v>revisar</v>
      </c>
      <c r="AO1434" s="641" t="str">
        <f t="shared" si="564"/>
        <v>ok</v>
      </c>
      <c r="AP1434" s="641" t="str">
        <f t="shared" si="565"/>
        <v>ok</v>
      </c>
      <c r="AQ1434" s="641" t="str">
        <f t="shared" si="566"/>
        <v>ok</v>
      </c>
      <c r="AR1434" s="641" t="str">
        <f t="shared" si="567"/>
        <v>ok</v>
      </c>
      <c r="AS1434" s="641" t="str">
        <f t="shared" si="568"/>
        <v>ok</v>
      </c>
      <c r="AT1434" s="641" t="str">
        <f t="shared" si="569"/>
        <v>ok</v>
      </c>
      <c r="AU1434" s="641" t="str">
        <f t="shared" si="570"/>
        <v>ok</v>
      </c>
      <c r="AV1434" s="641" t="str">
        <f t="shared" si="571"/>
        <v>ok</v>
      </c>
      <c r="AW1434" s="641" t="str">
        <f t="shared" si="572"/>
        <v>ok</v>
      </c>
      <c r="AX1434" s="641" t="str">
        <f t="shared" si="573"/>
        <v>ok</v>
      </c>
      <c r="AY1434" s="641" t="str">
        <f t="shared" si="574"/>
        <v>ok</v>
      </c>
      <c r="AZ1434" s="641" t="str">
        <f t="shared" si="575"/>
        <v>ok</v>
      </c>
      <c r="BA1434" s="641" t="str">
        <f t="shared" si="576"/>
        <v>ok</v>
      </c>
      <c r="BB1434" s="641" t="str">
        <f t="shared" si="577"/>
        <v>ok</v>
      </c>
      <c r="BC1434" s="641" t="str">
        <f t="shared" si="578"/>
        <v>ok</v>
      </c>
      <c r="BD1434" s="641"/>
    </row>
    <row r="1435" spans="1:56" s="559" customFormat="1" ht="12.75" hidden="1" customHeight="1">
      <c r="A1435" s="34"/>
      <c r="B1435" s="35">
        <f t="shared" si="582"/>
        <v>0</v>
      </c>
      <c r="C1435" s="34"/>
      <c r="D1435" s="250" t="s">
        <v>1818</v>
      </c>
      <c r="E1435" s="242"/>
      <c r="F1435" s="248"/>
      <c r="G1435" s="80"/>
      <c r="H1435" s="81"/>
      <c r="I1435" s="245"/>
      <c r="J1435" s="263"/>
      <c r="K1435" s="263"/>
      <c r="L1435" s="263"/>
      <c r="M1435" s="685"/>
      <c r="N1435" s="686"/>
      <c r="O1435" s="687"/>
      <c r="P1435" s="687"/>
      <c r="Q1435" s="687"/>
      <c r="R1435" s="687"/>
      <c r="S1435" s="688"/>
      <c r="T1435" s="268"/>
      <c r="U1435" s="539"/>
      <c r="V1435" s="299" t="str">
        <f t="shared" si="580"/>
        <v>26.34</v>
      </c>
      <c r="W1435" s="299">
        <f t="shared" si="581"/>
        <v>0</v>
      </c>
      <c r="X1435" s="268"/>
      <c r="Y1435" s="268"/>
      <c r="Z1435" s="268"/>
      <c r="AA1435" s="268"/>
      <c r="AB1435" s="533"/>
      <c r="AC1435" s="540"/>
      <c r="AD1435" s="540"/>
      <c r="AE1435" s="540"/>
      <c r="AN1435" s="641" t="str">
        <f t="shared" si="563"/>
        <v>revisar</v>
      </c>
      <c r="AO1435" s="641" t="str">
        <f t="shared" si="564"/>
        <v>ok</v>
      </c>
      <c r="AP1435" s="641" t="str">
        <f t="shared" si="565"/>
        <v>ok</v>
      </c>
      <c r="AQ1435" s="641" t="str">
        <f t="shared" si="566"/>
        <v>ok</v>
      </c>
      <c r="AR1435" s="641" t="str">
        <f t="shared" si="567"/>
        <v>ok</v>
      </c>
      <c r="AS1435" s="641" t="str">
        <f t="shared" si="568"/>
        <v>ok</v>
      </c>
      <c r="AT1435" s="641" t="str">
        <f t="shared" si="569"/>
        <v>ok</v>
      </c>
      <c r="AU1435" s="641" t="str">
        <f t="shared" si="570"/>
        <v>ok</v>
      </c>
      <c r="AV1435" s="641" t="str">
        <f t="shared" si="571"/>
        <v>ok</v>
      </c>
      <c r="AW1435" s="641" t="str">
        <f t="shared" si="572"/>
        <v>ok</v>
      </c>
      <c r="AX1435" s="641" t="str">
        <f t="shared" si="573"/>
        <v>ok</v>
      </c>
      <c r="AY1435" s="641" t="str">
        <f t="shared" si="574"/>
        <v>ok</v>
      </c>
      <c r="AZ1435" s="641" t="str">
        <f t="shared" si="575"/>
        <v>ok</v>
      </c>
      <c r="BA1435" s="641" t="str">
        <f t="shared" si="576"/>
        <v>ok</v>
      </c>
      <c r="BB1435" s="641" t="str">
        <f t="shared" si="577"/>
        <v>ok</v>
      </c>
      <c r="BC1435" s="641" t="str">
        <f t="shared" si="578"/>
        <v>ok</v>
      </c>
      <c r="BD1435" s="641"/>
    </row>
    <row r="1436" spans="1:56" s="559" customFormat="1" ht="12.75" hidden="1" customHeight="1">
      <c r="A1436" s="34"/>
      <c r="B1436" s="35">
        <f t="shared" si="582"/>
        <v>0</v>
      </c>
      <c r="C1436" s="34"/>
      <c r="D1436" s="253" t="s">
        <v>1819</v>
      </c>
      <c r="E1436" s="242"/>
      <c r="F1436" s="248"/>
      <c r="G1436" s="80"/>
      <c r="H1436" s="81"/>
      <c r="I1436" s="245"/>
      <c r="J1436" s="263"/>
      <c r="K1436" s="263"/>
      <c r="L1436" s="263"/>
      <c r="M1436" s="685"/>
      <c r="N1436" s="686"/>
      <c r="O1436" s="687"/>
      <c r="P1436" s="687"/>
      <c r="Q1436" s="687"/>
      <c r="R1436" s="687"/>
      <c r="S1436" s="688"/>
      <c r="T1436" s="268"/>
      <c r="U1436" s="539"/>
      <c r="V1436" s="299" t="str">
        <f t="shared" si="580"/>
        <v>26.35</v>
      </c>
      <c r="W1436" s="299">
        <f t="shared" si="581"/>
        <v>0</v>
      </c>
      <c r="X1436" s="268"/>
      <c r="Y1436" s="268"/>
      <c r="Z1436" s="268"/>
      <c r="AA1436" s="268"/>
      <c r="AB1436" s="533"/>
      <c r="AC1436" s="540"/>
      <c r="AD1436" s="540"/>
      <c r="AE1436" s="540"/>
      <c r="AN1436" s="641" t="str">
        <f t="shared" si="563"/>
        <v>revisar</v>
      </c>
      <c r="AO1436" s="641" t="str">
        <f t="shared" si="564"/>
        <v>ok</v>
      </c>
      <c r="AP1436" s="641" t="str">
        <f t="shared" si="565"/>
        <v>ok</v>
      </c>
      <c r="AQ1436" s="641" t="str">
        <f t="shared" si="566"/>
        <v>ok</v>
      </c>
      <c r="AR1436" s="641" t="str">
        <f t="shared" si="567"/>
        <v>ok</v>
      </c>
      <c r="AS1436" s="641" t="str">
        <f t="shared" si="568"/>
        <v>ok</v>
      </c>
      <c r="AT1436" s="641" t="str">
        <f t="shared" si="569"/>
        <v>ok</v>
      </c>
      <c r="AU1436" s="641" t="str">
        <f t="shared" si="570"/>
        <v>ok</v>
      </c>
      <c r="AV1436" s="641" t="str">
        <f t="shared" si="571"/>
        <v>ok</v>
      </c>
      <c r="AW1436" s="641" t="str">
        <f t="shared" si="572"/>
        <v>ok</v>
      </c>
      <c r="AX1436" s="641" t="str">
        <f t="shared" si="573"/>
        <v>ok</v>
      </c>
      <c r="AY1436" s="641" t="str">
        <f t="shared" si="574"/>
        <v>ok</v>
      </c>
      <c r="AZ1436" s="641" t="str">
        <f t="shared" si="575"/>
        <v>ok</v>
      </c>
      <c r="BA1436" s="641" t="str">
        <f t="shared" si="576"/>
        <v>ok</v>
      </c>
      <c r="BB1436" s="641" t="str">
        <f t="shared" si="577"/>
        <v>ok</v>
      </c>
      <c r="BC1436" s="641" t="str">
        <f t="shared" si="578"/>
        <v>ok</v>
      </c>
      <c r="BD1436" s="641"/>
    </row>
    <row r="1437" spans="1:56" s="559" customFormat="1" ht="12.75" hidden="1" customHeight="1">
      <c r="A1437" s="34"/>
      <c r="B1437" s="35">
        <f t="shared" si="582"/>
        <v>0</v>
      </c>
      <c r="C1437" s="34"/>
      <c r="D1437" s="250" t="s">
        <v>1820</v>
      </c>
      <c r="E1437" s="242"/>
      <c r="F1437" s="248"/>
      <c r="G1437" s="80"/>
      <c r="H1437" s="81"/>
      <c r="I1437" s="245"/>
      <c r="J1437" s="263"/>
      <c r="K1437" s="263"/>
      <c r="L1437" s="263"/>
      <c r="M1437" s="685"/>
      <c r="N1437" s="686"/>
      <c r="O1437" s="687"/>
      <c r="P1437" s="687"/>
      <c r="Q1437" s="687"/>
      <c r="R1437" s="687"/>
      <c r="S1437" s="688"/>
      <c r="T1437" s="268"/>
      <c r="U1437" s="539"/>
      <c r="V1437" s="299" t="str">
        <f t="shared" si="580"/>
        <v>26.36</v>
      </c>
      <c r="W1437" s="299">
        <f t="shared" si="581"/>
        <v>0</v>
      </c>
      <c r="X1437" s="268"/>
      <c r="Y1437" s="268"/>
      <c r="Z1437" s="268"/>
      <c r="AA1437" s="268"/>
      <c r="AB1437" s="533"/>
      <c r="AC1437" s="540"/>
      <c r="AD1437" s="540"/>
      <c r="AE1437" s="540"/>
      <c r="AN1437" s="641" t="str">
        <f t="shared" si="563"/>
        <v>revisar</v>
      </c>
      <c r="AO1437" s="641" t="str">
        <f t="shared" si="564"/>
        <v>ok</v>
      </c>
      <c r="AP1437" s="641" t="str">
        <f t="shared" si="565"/>
        <v>ok</v>
      </c>
      <c r="AQ1437" s="641" t="str">
        <f t="shared" si="566"/>
        <v>ok</v>
      </c>
      <c r="AR1437" s="641" t="str">
        <f t="shared" si="567"/>
        <v>ok</v>
      </c>
      <c r="AS1437" s="641" t="str">
        <f t="shared" si="568"/>
        <v>ok</v>
      </c>
      <c r="AT1437" s="641" t="str">
        <f t="shared" si="569"/>
        <v>ok</v>
      </c>
      <c r="AU1437" s="641" t="str">
        <f t="shared" si="570"/>
        <v>ok</v>
      </c>
      <c r="AV1437" s="641" t="str">
        <f t="shared" si="571"/>
        <v>ok</v>
      </c>
      <c r="AW1437" s="641" t="str">
        <f t="shared" si="572"/>
        <v>ok</v>
      </c>
      <c r="AX1437" s="641" t="str">
        <f t="shared" si="573"/>
        <v>ok</v>
      </c>
      <c r="AY1437" s="641" t="str">
        <f t="shared" si="574"/>
        <v>ok</v>
      </c>
      <c r="AZ1437" s="641" t="str">
        <f t="shared" si="575"/>
        <v>ok</v>
      </c>
      <c r="BA1437" s="641" t="str">
        <f t="shared" si="576"/>
        <v>ok</v>
      </c>
      <c r="BB1437" s="641" t="str">
        <f t="shared" si="577"/>
        <v>ok</v>
      </c>
      <c r="BC1437" s="641" t="str">
        <f t="shared" si="578"/>
        <v>ok</v>
      </c>
      <c r="BD1437" s="641"/>
    </row>
    <row r="1438" spans="1:56" s="559" customFormat="1" ht="12.75" hidden="1" customHeight="1">
      <c r="A1438" s="34"/>
      <c r="B1438" s="35">
        <f t="shared" si="582"/>
        <v>0</v>
      </c>
      <c r="C1438" s="34"/>
      <c r="D1438" s="253" t="s">
        <v>1821</v>
      </c>
      <c r="E1438" s="242"/>
      <c r="F1438" s="248"/>
      <c r="G1438" s="80"/>
      <c r="H1438" s="81"/>
      <c r="I1438" s="245"/>
      <c r="J1438" s="263"/>
      <c r="K1438" s="263"/>
      <c r="L1438" s="263"/>
      <c r="M1438" s="685"/>
      <c r="N1438" s="686"/>
      <c r="O1438" s="687"/>
      <c r="P1438" s="687"/>
      <c r="Q1438" s="687"/>
      <c r="R1438" s="687"/>
      <c r="S1438" s="688"/>
      <c r="T1438" s="268"/>
      <c r="U1438" s="539"/>
      <c r="V1438" s="299" t="str">
        <f t="shared" si="580"/>
        <v>26.37</v>
      </c>
      <c r="W1438" s="299">
        <f t="shared" si="581"/>
        <v>0</v>
      </c>
      <c r="X1438" s="268"/>
      <c r="Y1438" s="268"/>
      <c r="Z1438" s="268"/>
      <c r="AA1438" s="268"/>
      <c r="AB1438" s="533"/>
      <c r="AC1438" s="540"/>
      <c r="AD1438" s="540"/>
      <c r="AE1438" s="540"/>
      <c r="AN1438" s="641" t="str">
        <f t="shared" si="563"/>
        <v>revisar</v>
      </c>
      <c r="AO1438" s="641" t="str">
        <f t="shared" si="564"/>
        <v>ok</v>
      </c>
      <c r="AP1438" s="641" t="str">
        <f t="shared" si="565"/>
        <v>ok</v>
      </c>
      <c r="AQ1438" s="641" t="str">
        <f t="shared" si="566"/>
        <v>ok</v>
      </c>
      <c r="AR1438" s="641" t="str">
        <f t="shared" si="567"/>
        <v>ok</v>
      </c>
      <c r="AS1438" s="641" t="str">
        <f t="shared" si="568"/>
        <v>ok</v>
      </c>
      <c r="AT1438" s="641" t="str">
        <f t="shared" si="569"/>
        <v>ok</v>
      </c>
      <c r="AU1438" s="641" t="str">
        <f t="shared" si="570"/>
        <v>ok</v>
      </c>
      <c r="AV1438" s="641" t="str">
        <f t="shared" si="571"/>
        <v>ok</v>
      </c>
      <c r="AW1438" s="641" t="str">
        <f t="shared" si="572"/>
        <v>ok</v>
      </c>
      <c r="AX1438" s="641" t="str">
        <f t="shared" si="573"/>
        <v>ok</v>
      </c>
      <c r="AY1438" s="641" t="str">
        <f t="shared" si="574"/>
        <v>ok</v>
      </c>
      <c r="AZ1438" s="641" t="str">
        <f t="shared" si="575"/>
        <v>ok</v>
      </c>
      <c r="BA1438" s="641" t="str">
        <f t="shared" si="576"/>
        <v>ok</v>
      </c>
      <c r="BB1438" s="641" t="str">
        <f t="shared" si="577"/>
        <v>ok</v>
      </c>
      <c r="BC1438" s="641" t="str">
        <f t="shared" si="578"/>
        <v>ok</v>
      </c>
      <c r="BD1438" s="641"/>
    </row>
    <row r="1439" spans="1:56" s="559" customFormat="1" ht="12.75" hidden="1" customHeight="1">
      <c r="A1439" s="34"/>
      <c r="B1439" s="35">
        <f t="shared" si="582"/>
        <v>0</v>
      </c>
      <c r="C1439" s="34"/>
      <c r="D1439" s="250" t="s">
        <v>1822</v>
      </c>
      <c r="E1439" s="242"/>
      <c r="F1439" s="248"/>
      <c r="G1439" s="80"/>
      <c r="H1439" s="81"/>
      <c r="I1439" s="245"/>
      <c r="J1439" s="263"/>
      <c r="K1439" s="263"/>
      <c r="L1439" s="263"/>
      <c r="M1439" s="685"/>
      <c r="N1439" s="686"/>
      <c r="O1439" s="687"/>
      <c r="P1439" s="687"/>
      <c r="Q1439" s="687"/>
      <c r="R1439" s="687"/>
      <c r="S1439" s="688"/>
      <c r="T1439" s="268"/>
      <c r="U1439" s="539"/>
      <c r="V1439" s="299" t="str">
        <f t="shared" si="580"/>
        <v>26.38</v>
      </c>
      <c r="W1439" s="299">
        <f t="shared" si="581"/>
        <v>0</v>
      </c>
      <c r="X1439" s="268"/>
      <c r="Y1439" s="268"/>
      <c r="Z1439" s="268"/>
      <c r="AA1439" s="268"/>
      <c r="AB1439" s="533"/>
      <c r="AC1439" s="540"/>
      <c r="AD1439" s="540"/>
      <c r="AE1439" s="540"/>
      <c r="AN1439" s="641" t="str">
        <f t="shared" si="563"/>
        <v>revisar</v>
      </c>
      <c r="AO1439" s="641" t="str">
        <f t="shared" si="564"/>
        <v>ok</v>
      </c>
      <c r="AP1439" s="641" t="str">
        <f t="shared" si="565"/>
        <v>ok</v>
      </c>
      <c r="AQ1439" s="641" t="str">
        <f t="shared" si="566"/>
        <v>ok</v>
      </c>
      <c r="AR1439" s="641" t="str">
        <f t="shared" si="567"/>
        <v>ok</v>
      </c>
      <c r="AS1439" s="641" t="str">
        <f t="shared" si="568"/>
        <v>ok</v>
      </c>
      <c r="AT1439" s="641" t="str">
        <f t="shared" si="569"/>
        <v>ok</v>
      </c>
      <c r="AU1439" s="641" t="str">
        <f t="shared" si="570"/>
        <v>ok</v>
      </c>
      <c r="AV1439" s="641" t="str">
        <f t="shared" si="571"/>
        <v>ok</v>
      </c>
      <c r="AW1439" s="641" t="str">
        <f t="shared" si="572"/>
        <v>ok</v>
      </c>
      <c r="AX1439" s="641" t="str">
        <f t="shared" si="573"/>
        <v>ok</v>
      </c>
      <c r="AY1439" s="641" t="str">
        <f t="shared" si="574"/>
        <v>ok</v>
      </c>
      <c r="AZ1439" s="641" t="str">
        <f t="shared" si="575"/>
        <v>ok</v>
      </c>
      <c r="BA1439" s="641" t="str">
        <f t="shared" si="576"/>
        <v>ok</v>
      </c>
      <c r="BB1439" s="641" t="str">
        <f t="shared" si="577"/>
        <v>ok</v>
      </c>
      <c r="BC1439" s="641" t="str">
        <f t="shared" si="578"/>
        <v>ok</v>
      </c>
      <c r="BD1439" s="641"/>
    </row>
    <row r="1440" spans="1:56" s="559" customFormat="1" ht="12.75" hidden="1" customHeight="1">
      <c r="A1440" s="34"/>
      <c r="B1440" s="35">
        <f t="shared" si="582"/>
        <v>0</v>
      </c>
      <c r="C1440" s="34"/>
      <c r="D1440" s="253" t="s">
        <v>1823</v>
      </c>
      <c r="E1440" s="242"/>
      <c r="F1440" s="248"/>
      <c r="G1440" s="80"/>
      <c r="H1440" s="81"/>
      <c r="I1440" s="245"/>
      <c r="J1440" s="263"/>
      <c r="K1440" s="263"/>
      <c r="L1440" s="263"/>
      <c r="M1440" s="685"/>
      <c r="N1440" s="686"/>
      <c r="O1440" s="687"/>
      <c r="P1440" s="687"/>
      <c r="Q1440" s="687"/>
      <c r="R1440" s="687"/>
      <c r="S1440" s="688"/>
      <c r="T1440" s="268"/>
      <c r="U1440" s="539"/>
      <c r="V1440" s="299" t="str">
        <f t="shared" si="580"/>
        <v>26.39</v>
      </c>
      <c r="W1440" s="299">
        <f t="shared" si="581"/>
        <v>0</v>
      </c>
      <c r="X1440" s="268"/>
      <c r="Y1440" s="268"/>
      <c r="Z1440" s="268"/>
      <c r="AA1440" s="268"/>
      <c r="AB1440" s="533"/>
      <c r="AC1440" s="540"/>
      <c r="AD1440" s="540"/>
      <c r="AE1440" s="540"/>
      <c r="AN1440" s="641" t="str">
        <f t="shared" si="563"/>
        <v>revisar</v>
      </c>
      <c r="AO1440" s="641" t="str">
        <f t="shared" si="564"/>
        <v>ok</v>
      </c>
      <c r="AP1440" s="641" t="str">
        <f t="shared" si="565"/>
        <v>ok</v>
      </c>
      <c r="AQ1440" s="641" t="str">
        <f t="shared" si="566"/>
        <v>ok</v>
      </c>
      <c r="AR1440" s="641" t="str">
        <f t="shared" si="567"/>
        <v>ok</v>
      </c>
      <c r="AS1440" s="641" t="str">
        <f t="shared" si="568"/>
        <v>ok</v>
      </c>
      <c r="AT1440" s="641" t="str">
        <f t="shared" si="569"/>
        <v>ok</v>
      </c>
      <c r="AU1440" s="641" t="str">
        <f t="shared" si="570"/>
        <v>ok</v>
      </c>
      <c r="AV1440" s="641" t="str">
        <f t="shared" si="571"/>
        <v>ok</v>
      </c>
      <c r="AW1440" s="641" t="str">
        <f t="shared" si="572"/>
        <v>ok</v>
      </c>
      <c r="AX1440" s="641" t="str">
        <f t="shared" si="573"/>
        <v>ok</v>
      </c>
      <c r="AY1440" s="641" t="str">
        <f t="shared" si="574"/>
        <v>ok</v>
      </c>
      <c r="AZ1440" s="641" t="str">
        <f t="shared" si="575"/>
        <v>ok</v>
      </c>
      <c r="BA1440" s="641" t="str">
        <f t="shared" si="576"/>
        <v>ok</v>
      </c>
      <c r="BB1440" s="641" t="str">
        <f t="shared" si="577"/>
        <v>ok</v>
      </c>
      <c r="BC1440" s="641" t="str">
        <f t="shared" si="578"/>
        <v>ok</v>
      </c>
      <c r="BD1440" s="641"/>
    </row>
    <row r="1441" spans="1:56" s="559" customFormat="1" ht="12.75" hidden="1" customHeight="1">
      <c r="A1441" s="34"/>
      <c r="B1441" s="35">
        <f t="shared" si="582"/>
        <v>0</v>
      </c>
      <c r="C1441" s="34"/>
      <c r="D1441" s="250" t="s">
        <v>1824</v>
      </c>
      <c r="E1441" s="242"/>
      <c r="F1441" s="248"/>
      <c r="G1441" s="80"/>
      <c r="H1441" s="81"/>
      <c r="I1441" s="245"/>
      <c r="J1441" s="263"/>
      <c r="K1441" s="263"/>
      <c r="L1441" s="263"/>
      <c r="M1441" s="685"/>
      <c r="N1441" s="686"/>
      <c r="O1441" s="687"/>
      <c r="P1441" s="687"/>
      <c r="Q1441" s="687"/>
      <c r="R1441" s="687"/>
      <c r="S1441" s="688"/>
      <c r="T1441" s="268"/>
      <c r="U1441" s="539"/>
      <c r="V1441" s="299" t="str">
        <f t="shared" si="580"/>
        <v>26.40</v>
      </c>
      <c r="W1441" s="299">
        <f t="shared" si="581"/>
        <v>0</v>
      </c>
      <c r="X1441" s="268"/>
      <c r="Y1441" s="268"/>
      <c r="Z1441" s="268"/>
      <c r="AA1441" s="268"/>
      <c r="AB1441" s="533"/>
      <c r="AC1441" s="540"/>
      <c r="AD1441" s="540"/>
      <c r="AE1441" s="540"/>
      <c r="AN1441" s="641" t="str">
        <f t="shared" si="563"/>
        <v>revisar</v>
      </c>
      <c r="AO1441" s="641" t="str">
        <f t="shared" si="564"/>
        <v>ok</v>
      </c>
      <c r="AP1441" s="641" t="str">
        <f t="shared" si="565"/>
        <v>ok</v>
      </c>
      <c r="AQ1441" s="641" t="str">
        <f t="shared" si="566"/>
        <v>ok</v>
      </c>
      <c r="AR1441" s="641" t="str">
        <f t="shared" si="567"/>
        <v>ok</v>
      </c>
      <c r="AS1441" s="641" t="str">
        <f t="shared" si="568"/>
        <v>ok</v>
      </c>
      <c r="AT1441" s="641" t="str">
        <f t="shared" si="569"/>
        <v>ok</v>
      </c>
      <c r="AU1441" s="641" t="str">
        <f t="shared" si="570"/>
        <v>ok</v>
      </c>
      <c r="AV1441" s="641" t="str">
        <f t="shared" si="571"/>
        <v>ok</v>
      </c>
      <c r="AW1441" s="641" t="str">
        <f t="shared" si="572"/>
        <v>ok</v>
      </c>
      <c r="AX1441" s="641" t="str">
        <f t="shared" si="573"/>
        <v>ok</v>
      </c>
      <c r="AY1441" s="641" t="str">
        <f t="shared" si="574"/>
        <v>ok</v>
      </c>
      <c r="AZ1441" s="641" t="str">
        <f t="shared" si="575"/>
        <v>ok</v>
      </c>
      <c r="BA1441" s="641" t="str">
        <f t="shared" si="576"/>
        <v>ok</v>
      </c>
      <c r="BB1441" s="641" t="str">
        <f t="shared" si="577"/>
        <v>ok</v>
      </c>
      <c r="BC1441" s="641" t="str">
        <f t="shared" si="578"/>
        <v>ok</v>
      </c>
      <c r="BD1441" s="641"/>
    </row>
    <row r="1442" spans="1:56" s="559" customFormat="1" ht="12.75" hidden="1" customHeight="1">
      <c r="A1442" s="34"/>
      <c r="B1442" s="35">
        <f t="shared" si="582"/>
        <v>0</v>
      </c>
      <c r="C1442" s="34"/>
      <c r="D1442" s="253" t="s">
        <v>1825</v>
      </c>
      <c r="E1442" s="242"/>
      <c r="F1442" s="248"/>
      <c r="G1442" s="80"/>
      <c r="H1442" s="81"/>
      <c r="I1442" s="245"/>
      <c r="J1442" s="263"/>
      <c r="K1442" s="263"/>
      <c r="L1442" s="263"/>
      <c r="M1442" s="685"/>
      <c r="N1442" s="686"/>
      <c r="O1442" s="687"/>
      <c r="P1442" s="687"/>
      <c r="Q1442" s="687"/>
      <c r="R1442" s="687"/>
      <c r="S1442" s="688"/>
      <c r="T1442" s="268"/>
      <c r="U1442" s="539"/>
      <c r="V1442" s="299" t="str">
        <f t="shared" si="580"/>
        <v>26.41</v>
      </c>
      <c r="W1442" s="299">
        <f t="shared" si="581"/>
        <v>0</v>
      </c>
      <c r="X1442" s="268"/>
      <c r="Y1442" s="268"/>
      <c r="Z1442" s="268"/>
      <c r="AA1442" s="268"/>
      <c r="AB1442" s="533"/>
      <c r="AC1442" s="540"/>
      <c r="AD1442" s="540"/>
      <c r="AE1442" s="540"/>
      <c r="AN1442" s="641" t="str">
        <f t="shared" si="563"/>
        <v>revisar</v>
      </c>
      <c r="AO1442" s="641" t="str">
        <f t="shared" si="564"/>
        <v>ok</v>
      </c>
      <c r="AP1442" s="641" t="str">
        <f t="shared" si="565"/>
        <v>ok</v>
      </c>
      <c r="AQ1442" s="641" t="str">
        <f t="shared" si="566"/>
        <v>ok</v>
      </c>
      <c r="AR1442" s="641" t="str">
        <f t="shared" si="567"/>
        <v>ok</v>
      </c>
      <c r="AS1442" s="641" t="str">
        <f t="shared" si="568"/>
        <v>ok</v>
      </c>
      <c r="AT1442" s="641" t="str">
        <f t="shared" si="569"/>
        <v>ok</v>
      </c>
      <c r="AU1442" s="641" t="str">
        <f t="shared" si="570"/>
        <v>ok</v>
      </c>
      <c r="AV1442" s="641" t="str">
        <f t="shared" si="571"/>
        <v>ok</v>
      </c>
      <c r="AW1442" s="641" t="str">
        <f t="shared" si="572"/>
        <v>ok</v>
      </c>
      <c r="AX1442" s="641" t="str">
        <f t="shared" si="573"/>
        <v>ok</v>
      </c>
      <c r="AY1442" s="641" t="str">
        <f t="shared" si="574"/>
        <v>ok</v>
      </c>
      <c r="AZ1442" s="641" t="str">
        <f t="shared" si="575"/>
        <v>ok</v>
      </c>
      <c r="BA1442" s="641" t="str">
        <f t="shared" si="576"/>
        <v>ok</v>
      </c>
      <c r="BB1442" s="641" t="str">
        <f t="shared" si="577"/>
        <v>ok</v>
      </c>
      <c r="BC1442" s="641" t="str">
        <f t="shared" si="578"/>
        <v>ok</v>
      </c>
      <c r="BD1442" s="641"/>
    </row>
    <row r="1443" spans="1:56" s="559" customFormat="1" ht="12.75" hidden="1" customHeight="1">
      <c r="A1443" s="34"/>
      <c r="B1443" s="35">
        <f t="shared" si="582"/>
        <v>0</v>
      </c>
      <c r="C1443" s="34"/>
      <c r="D1443" s="250" t="s">
        <v>1826</v>
      </c>
      <c r="E1443" s="242"/>
      <c r="F1443" s="248"/>
      <c r="G1443" s="80"/>
      <c r="H1443" s="81"/>
      <c r="I1443" s="245"/>
      <c r="J1443" s="263"/>
      <c r="K1443" s="263"/>
      <c r="L1443" s="263"/>
      <c r="M1443" s="685"/>
      <c r="N1443" s="686"/>
      <c r="O1443" s="687"/>
      <c r="P1443" s="687"/>
      <c r="Q1443" s="687"/>
      <c r="R1443" s="687"/>
      <c r="S1443" s="688"/>
      <c r="T1443" s="268"/>
      <c r="U1443" s="539"/>
      <c r="V1443" s="299" t="str">
        <f t="shared" si="580"/>
        <v>26.42</v>
      </c>
      <c r="W1443" s="299">
        <f t="shared" si="581"/>
        <v>0</v>
      </c>
      <c r="X1443" s="268"/>
      <c r="Y1443" s="268"/>
      <c r="Z1443" s="268"/>
      <c r="AA1443" s="268"/>
      <c r="AB1443" s="533"/>
      <c r="AC1443" s="540"/>
      <c r="AD1443" s="540"/>
      <c r="AE1443" s="540"/>
      <c r="AN1443" s="641" t="str">
        <f t="shared" si="563"/>
        <v>revisar</v>
      </c>
      <c r="AO1443" s="641" t="str">
        <f t="shared" si="564"/>
        <v>ok</v>
      </c>
      <c r="AP1443" s="641" t="str">
        <f t="shared" si="565"/>
        <v>ok</v>
      </c>
      <c r="AQ1443" s="641" t="str">
        <f t="shared" si="566"/>
        <v>ok</v>
      </c>
      <c r="AR1443" s="641" t="str">
        <f t="shared" si="567"/>
        <v>ok</v>
      </c>
      <c r="AS1443" s="641" t="str">
        <f t="shared" si="568"/>
        <v>ok</v>
      </c>
      <c r="AT1443" s="641" t="str">
        <f t="shared" si="569"/>
        <v>ok</v>
      </c>
      <c r="AU1443" s="641" t="str">
        <f t="shared" si="570"/>
        <v>ok</v>
      </c>
      <c r="AV1443" s="641" t="str">
        <f t="shared" si="571"/>
        <v>ok</v>
      </c>
      <c r="AW1443" s="641" t="str">
        <f t="shared" si="572"/>
        <v>ok</v>
      </c>
      <c r="AX1443" s="641" t="str">
        <f t="shared" si="573"/>
        <v>ok</v>
      </c>
      <c r="AY1443" s="641" t="str">
        <f t="shared" si="574"/>
        <v>ok</v>
      </c>
      <c r="AZ1443" s="641" t="str">
        <f t="shared" si="575"/>
        <v>ok</v>
      </c>
      <c r="BA1443" s="641" t="str">
        <f t="shared" si="576"/>
        <v>ok</v>
      </c>
      <c r="BB1443" s="641" t="str">
        <f t="shared" si="577"/>
        <v>ok</v>
      </c>
      <c r="BC1443" s="641" t="str">
        <f t="shared" si="578"/>
        <v>ok</v>
      </c>
      <c r="BD1443" s="641"/>
    </row>
    <row r="1444" spans="1:56" s="559" customFormat="1" ht="12.75" hidden="1" customHeight="1">
      <c r="A1444" s="34"/>
      <c r="B1444" s="35">
        <f t="shared" si="582"/>
        <v>0</v>
      </c>
      <c r="C1444" s="34"/>
      <c r="D1444" s="253" t="s">
        <v>1827</v>
      </c>
      <c r="E1444" s="242"/>
      <c r="F1444" s="248"/>
      <c r="G1444" s="80"/>
      <c r="H1444" s="81"/>
      <c r="I1444" s="245"/>
      <c r="J1444" s="263"/>
      <c r="K1444" s="263"/>
      <c r="L1444" s="263"/>
      <c r="M1444" s="685"/>
      <c r="N1444" s="686"/>
      <c r="O1444" s="687"/>
      <c r="P1444" s="687"/>
      <c r="Q1444" s="687"/>
      <c r="R1444" s="687"/>
      <c r="S1444" s="688"/>
      <c r="T1444" s="268"/>
      <c r="U1444" s="539"/>
      <c r="V1444" s="299" t="str">
        <f t="shared" si="580"/>
        <v>26.43</v>
      </c>
      <c r="W1444" s="299">
        <f t="shared" si="581"/>
        <v>0</v>
      </c>
      <c r="X1444" s="268"/>
      <c r="Y1444" s="268"/>
      <c r="Z1444" s="268"/>
      <c r="AA1444" s="268"/>
      <c r="AB1444" s="533"/>
      <c r="AC1444" s="540"/>
      <c r="AD1444" s="540"/>
      <c r="AE1444" s="540"/>
      <c r="AN1444" s="641" t="str">
        <f t="shared" si="563"/>
        <v>revisar</v>
      </c>
      <c r="AO1444" s="641" t="str">
        <f t="shared" si="564"/>
        <v>ok</v>
      </c>
      <c r="AP1444" s="641" t="str">
        <f t="shared" si="565"/>
        <v>ok</v>
      </c>
      <c r="AQ1444" s="641" t="str">
        <f t="shared" si="566"/>
        <v>ok</v>
      </c>
      <c r="AR1444" s="641" t="str">
        <f t="shared" si="567"/>
        <v>ok</v>
      </c>
      <c r="AS1444" s="641" t="str">
        <f t="shared" si="568"/>
        <v>ok</v>
      </c>
      <c r="AT1444" s="641" t="str">
        <f t="shared" si="569"/>
        <v>ok</v>
      </c>
      <c r="AU1444" s="641" t="str">
        <f t="shared" si="570"/>
        <v>ok</v>
      </c>
      <c r="AV1444" s="641" t="str">
        <f t="shared" si="571"/>
        <v>ok</v>
      </c>
      <c r="AW1444" s="641" t="str">
        <f t="shared" si="572"/>
        <v>ok</v>
      </c>
      <c r="AX1444" s="641" t="str">
        <f t="shared" si="573"/>
        <v>ok</v>
      </c>
      <c r="AY1444" s="641" t="str">
        <f t="shared" si="574"/>
        <v>ok</v>
      </c>
      <c r="AZ1444" s="641" t="str">
        <f t="shared" si="575"/>
        <v>ok</v>
      </c>
      <c r="BA1444" s="641" t="str">
        <f t="shared" si="576"/>
        <v>ok</v>
      </c>
      <c r="BB1444" s="641" t="str">
        <f t="shared" si="577"/>
        <v>ok</v>
      </c>
      <c r="BC1444" s="641" t="str">
        <f t="shared" si="578"/>
        <v>ok</v>
      </c>
      <c r="BD1444" s="641"/>
    </row>
    <row r="1445" spans="1:56" s="559" customFormat="1" ht="12.75" hidden="1" customHeight="1">
      <c r="A1445" s="34"/>
      <c r="B1445" s="35">
        <f t="shared" si="582"/>
        <v>0</v>
      </c>
      <c r="C1445" s="34"/>
      <c r="D1445" s="250" t="s">
        <v>1828</v>
      </c>
      <c r="E1445" s="242"/>
      <c r="F1445" s="248"/>
      <c r="G1445" s="80"/>
      <c r="H1445" s="81"/>
      <c r="I1445" s="245"/>
      <c r="J1445" s="263"/>
      <c r="K1445" s="263"/>
      <c r="L1445" s="263"/>
      <c r="M1445" s="685"/>
      <c r="N1445" s="686"/>
      <c r="O1445" s="687"/>
      <c r="P1445" s="687"/>
      <c r="Q1445" s="687"/>
      <c r="R1445" s="687"/>
      <c r="S1445" s="688"/>
      <c r="T1445" s="268"/>
      <c r="U1445" s="539"/>
      <c r="V1445" s="299" t="str">
        <f t="shared" si="580"/>
        <v>26.44</v>
      </c>
      <c r="W1445" s="299">
        <f t="shared" si="581"/>
        <v>0</v>
      </c>
      <c r="X1445" s="268"/>
      <c r="Y1445" s="268"/>
      <c r="Z1445" s="268"/>
      <c r="AA1445" s="268"/>
      <c r="AB1445" s="533"/>
      <c r="AC1445" s="540"/>
      <c r="AD1445" s="540"/>
      <c r="AE1445" s="540"/>
      <c r="AN1445" s="641" t="str">
        <f t="shared" si="563"/>
        <v>revisar</v>
      </c>
      <c r="AO1445" s="641" t="str">
        <f t="shared" si="564"/>
        <v>ok</v>
      </c>
      <c r="AP1445" s="641" t="str">
        <f t="shared" si="565"/>
        <v>ok</v>
      </c>
      <c r="AQ1445" s="641" t="str">
        <f t="shared" si="566"/>
        <v>ok</v>
      </c>
      <c r="AR1445" s="641" t="str">
        <f t="shared" si="567"/>
        <v>ok</v>
      </c>
      <c r="AS1445" s="641" t="str">
        <f t="shared" si="568"/>
        <v>ok</v>
      </c>
      <c r="AT1445" s="641" t="str">
        <f t="shared" si="569"/>
        <v>ok</v>
      </c>
      <c r="AU1445" s="641" t="str">
        <f t="shared" si="570"/>
        <v>ok</v>
      </c>
      <c r="AV1445" s="641" t="str">
        <f t="shared" si="571"/>
        <v>ok</v>
      </c>
      <c r="AW1445" s="641" t="str">
        <f t="shared" si="572"/>
        <v>ok</v>
      </c>
      <c r="AX1445" s="641" t="str">
        <f t="shared" si="573"/>
        <v>ok</v>
      </c>
      <c r="AY1445" s="641" t="str">
        <f t="shared" si="574"/>
        <v>ok</v>
      </c>
      <c r="AZ1445" s="641" t="str">
        <f t="shared" si="575"/>
        <v>ok</v>
      </c>
      <c r="BA1445" s="641" t="str">
        <f t="shared" si="576"/>
        <v>ok</v>
      </c>
      <c r="BB1445" s="641" t="str">
        <f t="shared" si="577"/>
        <v>ok</v>
      </c>
      <c r="BC1445" s="641" t="str">
        <f t="shared" si="578"/>
        <v>ok</v>
      </c>
      <c r="BD1445" s="641"/>
    </row>
    <row r="1446" spans="1:56" s="559" customFormat="1" ht="12.75" hidden="1" customHeight="1">
      <c r="A1446" s="34"/>
      <c r="B1446" s="35">
        <f t="shared" si="582"/>
        <v>0</v>
      </c>
      <c r="C1446" s="34"/>
      <c r="D1446" s="253" t="s">
        <v>1829</v>
      </c>
      <c r="E1446" s="242"/>
      <c r="F1446" s="248"/>
      <c r="G1446" s="80"/>
      <c r="H1446" s="81"/>
      <c r="I1446" s="245"/>
      <c r="J1446" s="263"/>
      <c r="K1446" s="263"/>
      <c r="L1446" s="263"/>
      <c r="M1446" s="685"/>
      <c r="N1446" s="686"/>
      <c r="O1446" s="687"/>
      <c r="P1446" s="687"/>
      <c r="Q1446" s="687"/>
      <c r="R1446" s="687"/>
      <c r="S1446" s="688"/>
      <c r="T1446" s="268"/>
      <c r="U1446" s="539"/>
      <c r="V1446" s="299" t="str">
        <f t="shared" si="580"/>
        <v>26.45</v>
      </c>
      <c r="W1446" s="299">
        <f t="shared" si="581"/>
        <v>0</v>
      </c>
      <c r="X1446" s="268"/>
      <c r="Y1446" s="268"/>
      <c r="Z1446" s="268"/>
      <c r="AA1446" s="268"/>
      <c r="AB1446" s="533"/>
      <c r="AC1446" s="540"/>
      <c r="AD1446" s="540"/>
      <c r="AE1446" s="540"/>
      <c r="AN1446" s="641" t="str">
        <f t="shared" si="563"/>
        <v>revisar</v>
      </c>
      <c r="AO1446" s="641" t="str">
        <f t="shared" si="564"/>
        <v>ok</v>
      </c>
      <c r="AP1446" s="641" t="str">
        <f t="shared" si="565"/>
        <v>ok</v>
      </c>
      <c r="AQ1446" s="641" t="str">
        <f t="shared" si="566"/>
        <v>ok</v>
      </c>
      <c r="AR1446" s="641" t="str">
        <f t="shared" si="567"/>
        <v>ok</v>
      </c>
      <c r="AS1446" s="641" t="str">
        <f t="shared" si="568"/>
        <v>ok</v>
      </c>
      <c r="AT1446" s="641" t="str">
        <f t="shared" si="569"/>
        <v>ok</v>
      </c>
      <c r="AU1446" s="641" t="str">
        <f t="shared" si="570"/>
        <v>ok</v>
      </c>
      <c r="AV1446" s="641" t="str">
        <f t="shared" si="571"/>
        <v>ok</v>
      </c>
      <c r="AW1446" s="641" t="str">
        <f t="shared" si="572"/>
        <v>ok</v>
      </c>
      <c r="AX1446" s="641" t="str">
        <f t="shared" si="573"/>
        <v>ok</v>
      </c>
      <c r="AY1446" s="641" t="str">
        <f t="shared" si="574"/>
        <v>ok</v>
      </c>
      <c r="AZ1446" s="641" t="str">
        <f t="shared" si="575"/>
        <v>ok</v>
      </c>
      <c r="BA1446" s="641" t="str">
        <f t="shared" si="576"/>
        <v>ok</v>
      </c>
      <c r="BB1446" s="641" t="str">
        <f t="shared" si="577"/>
        <v>ok</v>
      </c>
      <c r="BC1446" s="641" t="str">
        <f t="shared" si="578"/>
        <v>ok</v>
      </c>
      <c r="BD1446" s="641"/>
    </row>
    <row r="1447" spans="1:56" s="559" customFormat="1" ht="12.75" hidden="1" customHeight="1">
      <c r="A1447" s="34"/>
      <c r="B1447" s="35">
        <f t="shared" si="582"/>
        <v>0</v>
      </c>
      <c r="C1447" s="34"/>
      <c r="D1447" s="250" t="s">
        <v>1830</v>
      </c>
      <c r="E1447" s="242"/>
      <c r="F1447" s="248"/>
      <c r="G1447" s="80"/>
      <c r="H1447" s="81"/>
      <c r="I1447" s="245"/>
      <c r="J1447" s="263"/>
      <c r="K1447" s="263"/>
      <c r="L1447" s="263"/>
      <c r="M1447" s="685"/>
      <c r="N1447" s="686"/>
      <c r="O1447" s="687"/>
      <c r="P1447" s="687"/>
      <c r="Q1447" s="687"/>
      <c r="R1447" s="687"/>
      <c r="S1447" s="688"/>
      <c r="T1447" s="268"/>
      <c r="U1447" s="539"/>
      <c r="V1447" s="299" t="str">
        <f t="shared" si="580"/>
        <v>26.46</v>
      </c>
      <c r="W1447" s="299">
        <f t="shared" si="581"/>
        <v>0</v>
      </c>
      <c r="X1447" s="268"/>
      <c r="Y1447" s="268"/>
      <c r="Z1447" s="268"/>
      <c r="AA1447" s="268"/>
      <c r="AB1447" s="533"/>
      <c r="AC1447" s="540"/>
      <c r="AD1447" s="540"/>
      <c r="AE1447" s="540"/>
      <c r="AN1447" s="641" t="str">
        <f t="shared" si="563"/>
        <v>revisar</v>
      </c>
      <c r="AO1447" s="641" t="str">
        <f t="shared" si="564"/>
        <v>ok</v>
      </c>
      <c r="AP1447" s="641" t="str">
        <f t="shared" si="565"/>
        <v>ok</v>
      </c>
      <c r="AQ1447" s="641" t="str">
        <f t="shared" si="566"/>
        <v>ok</v>
      </c>
      <c r="AR1447" s="641" t="str">
        <f t="shared" si="567"/>
        <v>ok</v>
      </c>
      <c r="AS1447" s="641" t="str">
        <f t="shared" si="568"/>
        <v>ok</v>
      </c>
      <c r="AT1447" s="641" t="str">
        <f t="shared" si="569"/>
        <v>ok</v>
      </c>
      <c r="AU1447" s="641" t="str">
        <f t="shared" si="570"/>
        <v>ok</v>
      </c>
      <c r="AV1447" s="641" t="str">
        <f t="shared" si="571"/>
        <v>ok</v>
      </c>
      <c r="AW1447" s="641" t="str">
        <f t="shared" si="572"/>
        <v>ok</v>
      </c>
      <c r="AX1447" s="641" t="str">
        <f t="shared" si="573"/>
        <v>ok</v>
      </c>
      <c r="AY1447" s="641" t="str">
        <f t="shared" si="574"/>
        <v>ok</v>
      </c>
      <c r="AZ1447" s="641" t="str">
        <f t="shared" si="575"/>
        <v>ok</v>
      </c>
      <c r="BA1447" s="641" t="str">
        <f t="shared" si="576"/>
        <v>ok</v>
      </c>
      <c r="BB1447" s="641" t="str">
        <f t="shared" si="577"/>
        <v>ok</v>
      </c>
      <c r="BC1447" s="641" t="str">
        <f t="shared" si="578"/>
        <v>ok</v>
      </c>
      <c r="BD1447" s="641"/>
    </row>
    <row r="1448" spans="1:56" s="559" customFormat="1" ht="12.75" hidden="1" customHeight="1">
      <c r="A1448" s="34"/>
      <c r="B1448" s="35">
        <f t="shared" si="582"/>
        <v>0</v>
      </c>
      <c r="C1448" s="34"/>
      <c r="D1448" s="253" t="s">
        <v>1831</v>
      </c>
      <c r="E1448" s="242"/>
      <c r="F1448" s="248"/>
      <c r="G1448" s="80"/>
      <c r="H1448" s="81"/>
      <c r="I1448" s="245"/>
      <c r="J1448" s="263"/>
      <c r="K1448" s="263"/>
      <c r="L1448" s="263"/>
      <c r="M1448" s="685"/>
      <c r="N1448" s="686"/>
      <c r="O1448" s="687"/>
      <c r="P1448" s="687"/>
      <c r="Q1448" s="687"/>
      <c r="R1448" s="687"/>
      <c r="S1448" s="688"/>
      <c r="T1448" s="268"/>
      <c r="U1448" s="539"/>
      <c r="V1448" s="299" t="str">
        <f t="shared" si="580"/>
        <v>26.47</v>
      </c>
      <c r="W1448" s="299">
        <f t="shared" si="581"/>
        <v>0</v>
      </c>
      <c r="X1448" s="268"/>
      <c r="Y1448" s="268"/>
      <c r="Z1448" s="268"/>
      <c r="AA1448" s="268"/>
      <c r="AB1448" s="533"/>
      <c r="AC1448" s="540"/>
      <c r="AD1448" s="540"/>
      <c r="AE1448" s="540"/>
      <c r="AN1448" s="641" t="str">
        <f t="shared" si="563"/>
        <v>revisar</v>
      </c>
      <c r="AO1448" s="641" t="str">
        <f t="shared" si="564"/>
        <v>ok</v>
      </c>
      <c r="AP1448" s="641" t="str">
        <f t="shared" si="565"/>
        <v>ok</v>
      </c>
      <c r="AQ1448" s="641" t="str">
        <f t="shared" si="566"/>
        <v>ok</v>
      </c>
      <c r="AR1448" s="641" t="str">
        <f t="shared" si="567"/>
        <v>ok</v>
      </c>
      <c r="AS1448" s="641" t="str">
        <f t="shared" si="568"/>
        <v>ok</v>
      </c>
      <c r="AT1448" s="641" t="str">
        <f t="shared" si="569"/>
        <v>ok</v>
      </c>
      <c r="AU1448" s="641" t="str">
        <f t="shared" si="570"/>
        <v>ok</v>
      </c>
      <c r="AV1448" s="641" t="str">
        <f t="shared" si="571"/>
        <v>ok</v>
      </c>
      <c r="AW1448" s="641" t="str">
        <f t="shared" si="572"/>
        <v>ok</v>
      </c>
      <c r="AX1448" s="641" t="str">
        <f t="shared" si="573"/>
        <v>ok</v>
      </c>
      <c r="AY1448" s="641" t="str">
        <f t="shared" si="574"/>
        <v>ok</v>
      </c>
      <c r="AZ1448" s="641" t="str">
        <f t="shared" si="575"/>
        <v>ok</v>
      </c>
      <c r="BA1448" s="641" t="str">
        <f t="shared" si="576"/>
        <v>ok</v>
      </c>
      <c r="BB1448" s="641" t="str">
        <f t="shared" si="577"/>
        <v>ok</v>
      </c>
      <c r="BC1448" s="641" t="str">
        <f t="shared" si="578"/>
        <v>ok</v>
      </c>
      <c r="BD1448" s="641"/>
    </row>
    <row r="1449" spans="1:56" s="559" customFormat="1" ht="12.75" hidden="1" customHeight="1">
      <c r="A1449" s="34"/>
      <c r="B1449" s="35">
        <f t="shared" si="582"/>
        <v>0</v>
      </c>
      <c r="C1449" s="34"/>
      <c r="D1449" s="250" t="s">
        <v>1832</v>
      </c>
      <c r="E1449" s="242"/>
      <c r="F1449" s="248"/>
      <c r="G1449" s="80"/>
      <c r="H1449" s="81"/>
      <c r="I1449" s="245"/>
      <c r="J1449" s="263"/>
      <c r="K1449" s="263"/>
      <c r="L1449" s="263"/>
      <c r="M1449" s="685"/>
      <c r="N1449" s="686"/>
      <c r="O1449" s="687"/>
      <c r="P1449" s="687"/>
      <c r="Q1449" s="687"/>
      <c r="R1449" s="687"/>
      <c r="S1449" s="688"/>
      <c r="T1449" s="268"/>
      <c r="U1449" s="539"/>
      <c r="V1449" s="299" t="str">
        <f t="shared" si="580"/>
        <v>26.48</v>
      </c>
      <c r="W1449" s="299">
        <f t="shared" si="581"/>
        <v>0</v>
      </c>
      <c r="X1449" s="268"/>
      <c r="Y1449" s="268"/>
      <c r="Z1449" s="268"/>
      <c r="AA1449" s="268"/>
      <c r="AB1449" s="533"/>
      <c r="AC1449" s="540"/>
      <c r="AD1449" s="540"/>
      <c r="AE1449" s="540"/>
      <c r="AN1449" s="641" t="str">
        <f t="shared" si="563"/>
        <v>revisar</v>
      </c>
      <c r="AO1449" s="641" t="str">
        <f t="shared" si="564"/>
        <v>ok</v>
      </c>
      <c r="AP1449" s="641" t="str">
        <f t="shared" si="565"/>
        <v>ok</v>
      </c>
      <c r="AQ1449" s="641" t="str">
        <f t="shared" si="566"/>
        <v>ok</v>
      </c>
      <c r="AR1449" s="641" t="str">
        <f t="shared" si="567"/>
        <v>ok</v>
      </c>
      <c r="AS1449" s="641" t="str">
        <f t="shared" si="568"/>
        <v>ok</v>
      </c>
      <c r="AT1449" s="641" t="str">
        <f t="shared" si="569"/>
        <v>ok</v>
      </c>
      <c r="AU1449" s="641" t="str">
        <f t="shared" si="570"/>
        <v>ok</v>
      </c>
      <c r="AV1449" s="641" t="str">
        <f t="shared" si="571"/>
        <v>ok</v>
      </c>
      <c r="AW1449" s="641" t="str">
        <f t="shared" si="572"/>
        <v>ok</v>
      </c>
      <c r="AX1449" s="641" t="str">
        <f t="shared" si="573"/>
        <v>ok</v>
      </c>
      <c r="AY1449" s="641" t="str">
        <f t="shared" si="574"/>
        <v>ok</v>
      </c>
      <c r="AZ1449" s="641" t="str">
        <f t="shared" si="575"/>
        <v>ok</v>
      </c>
      <c r="BA1449" s="641" t="str">
        <f t="shared" si="576"/>
        <v>ok</v>
      </c>
      <c r="BB1449" s="641" t="str">
        <f t="shared" si="577"/>
        <v>ok</v>
      </c>
      <c r="BC1449" s="641" t="str">
        <f t="shared" si="578"/>
        <v>ok</v>
      </c>
      <c r="BD1449" s="641"/>
    </row>
    <row r="1450" spans="1:56" s="559" customFormat="1" ht="12.75" hidden="1" customHeight="1">
      <c r="A1450" s="34"/>
      <c r="B1450" s="35">
        <f t="shared" si="582"/>
        <v>0</v>
      </c>
      <c r="C1450" s="34"/>
      <c r="D1450" s="253" t="s">
        <v>1833</v>
      </c>
      <c r="E1450" s="242"/>
      <c r="F1450" s="248"/>
      <c r="G1450" s="80"/>
      <c r="H1450" s="81"/>
      <c r="I1450" s="245"/>
      <c r="J1450" s="263"/>
      <c r="K1450" s="263"/>
      <c r="L1450" s="263"/>
      <c r="M1450" s="685"/>
      <c r="N1450" s="686"/>
      <c r="O1450" s="687"/>
      <c r="P1450" s="687"/>
      <c r="Q1450" s="687"/>
      <c r="R1450" s="687"/>
      <c r="S1450" s="688"/>
      <c r="T1450" s="268"/>
      <c r="U1450" s="539"/>
      <c r="V1450" s="299" t="str">
        <f t="shared" si="580"/>
        <v>26.49</v>
      </c>
      <c r="W1450" s="299">
        <f t="shared" si="581"/>
        <v>0</v>
      </c>
      <c r="X1450" s="268"/>
      <c r="Y1450" s="268"/>
      <c r="Z1450" s="268"/>
      <c r="AA1450" s="268"/>
      <c r="AB1450" s="533"/>
      <c r="AC1450" s="540"/>
      <c r="AD1450" s="540"/>
      <c r="AE1450" s="540"/>
      <c r="AN1450" s="641" t="str">
        <f t="shared" si="563"/>
        <v>revisar</v>
      </c>
      <c r="AO1450" s="641" t="str">
        <f t="shared" si="564"/>
        <v>ok</v>
      </c>
      <c r="AP1450" s="641" t="str">
        <f t="shared" si="565"/>
        <v>ok</v>
      </c>
      <c r="AQ1450" s="641" t="str">
        <f t="shared" si="566"/>
        <v>ok</v>
      </c>
      <c r="AR1450" s="641" t="str">
        <f t="shared" si="567"/>
        <v>ok</v>
      </c>
      <c r="AS1450" s="641" t="str">
        <f t="shared" si="568"/>
        <v>ok</v>
      </c>
      <c r="AT1450" s="641" t="str">
        <f t="shared" si="569"/>
        <v>ok</v>
      </c>
      <c r="AU1450" s="641" t="str">
        <f t="shared" si="570"/>
        <v>ok</v>
      </c>
      <c r="AV1450" s="641" t="str">
        <f t="shared" si="571"/>
        <v>ok</v>
      </c>
      <c r="AW1450" s="641" t="str">
        <f t="shared" si="572"/>
        <v>ok</v>
      </c>
      <c r="AX1450" s="641" t="str">
        <f t="shared" si="573"/>
        <v>ok</v>
      </c>
      <c r="AY1450" s="641" t="str">
        <f t="shared" si="574"/>
        <v>ok</v>
      </c>
      <c r="AZ1450" s="641" t="str">
        <f t="shared" si="575"/>
        <v>ok</v>
      </c>
      <c r="BA1450" s="641" t="str">
        <f t="shared" si="576"/>
        <v>ok</v>
      </c>
      <c r="BB1450" s="641" t="str">
        <f t="shared" si="577"/>
        <v>ok</v>
      </c>
      <c r="BC1450" s="641" t="str">
        <f t="shared" si="578"/>
        <v>ok</v>
      </c>
      <c r="BD1450" s="641"/>
    </row>
    <row r="1451" spans="1:56" s="559" customFormat="1" ht="12.75" hidden="1" customHeight="1">
      <c r="A1451" s="34"/>
      <c r="B1451" s="35">
        <f t="shared" si="582"/>
        <v>0</v>
      </c>
      <c r="C1451" s="34"/>
      <c r="D1451" s="250" t="s">
        <v>1834</v>
      </c>
      <c r="E1451" s="242"/>
      <c r="F1451" s="248"/>
      <c r="G1451" s="80"/>
      <c r="H1451" s="81"/>
      <c r="I1451" s="245"/>
      <c r="J1451" s="263"/>
      <c r="K1451" s="263"/>
      <c r="L1451" s="263"/>
      <c r="M1451" s="685"/>
      <c r="N1451" s="686"/>
      <c r="O1451" s="687"/>
      <c r="P1451" s="687"/>
      <c r="Q1451" s="687"/>
      <c r="R1451" s="687"/>
      <c r="S1451" s="688"/>
      <c r="T1451" s="268"/>
      <c r="U1451" s="539"/>
      <c r="V1451" s="299" t="str">
        <f t="shared" si="580"/>
        <v>26.50</v>
      </c>
      <c r="W1451" s="299">
        <f t="shared" si="581"/>
        <v>0</v>
      </c>
      <c r="X1451" s="268"/>
      <c r="Y1451" s="268"/>
      <c r="Z1451" s="268"/>
      <c r="AA1451" s="268"/>
      <c r="AB1451" s="533"/>
      <c r="AC1451" s="540"/>
      <c r="AD1451" s="540"/>
      <c r="AE1451" s="540"/>
      <c r="AN1451" s="641" t="str">
        <f t="shared" si="563"/>
        <v>revisar</v>
      </c>
      <c r="AO1451" s="641" t="str">
        <f t="shared" si="564"/>
        <v>ok</v>
      </c>
      <c r="AP1451" s="641" t="str">
        <f t="shared" si="565"/>
        <v>ok</v>
      </c>
      <c r="AQ1451" s="641" t="str">
        <f t="shared" si="566"/>
        <v>ok</v>
      </c>
      <c r="AR1451" s="641" t="str">
        <f t="shared" si="567"/>
        <v>ok</v>
      </c>
      <c r="AS1451" s="641" t="str">
        <f t="shared" si="568"/>
        <v>ok</v>
      </c>
      <c r="AT1451" s="641" t="str">
        <f t="shared" si="569"/>
        <v>ok</v>
      </c>
      <c r="AU1451" s="641" t="str">
        <f t="shared" si="570"/>
        <v>ok</v>
      </c>
      <c r="AV1451" s="641" t="str">
        <f t="shared" si="571"/>
        <v>ok</v>
      </c>
      <c r="AW1451" s="641" t="str">
        <f t="shared" si="572"/>
        <v>ok</v>
      </c>
      <c r="AX1451" s="641" t="str">
        <f t="shared" si="573"/>
        <v>ok</v>
      </c>
      <c r="AY1451" s="641" t="str">
        <f t="shared" si="574"/>
        <v>ok</v>
      </c>
      <c r="AZ1451" s="641" t="str">
        <f t="shared" si="575"/>
        <v>ok</v>
      </c>
      <c r="BA1451" s="641" t="str">
        <f t="shared" si="576"/>
        <v>ok</v>
      </c>
      <c r="BB1451" s="641" t="str">
        <f t="shared" si="577"/>
        <v>ok</v>
      </c>
      <c r="BC1451" s="641" t="str">
        <f t="shared" si="578"/>
        <v>ok</v>
      </c>
      <c r="BD1451" s="641"/>
    </row>
    <row r="1452" spans="1:56" s="559" customFormat="1" ht="12.75" hidden="1" customHeight="1">
      <c r="A1452" s="34"/>
      <c r="B1452" s="35"/>
      <c r="C1452" s="34"/>
      <c r="D1452" s="255"/>
      <c r="E1452" s="25"/>
      <c r="F1452" s="25"/>
      <c r="G1452" s="37"/>
      <c r="H1452" s="25"/>
      <c r="I1452" s="38"/>
      <c r="J1452" s="269"/>
      <c r="K1452" s="269"/>
      <c r="L1452" s="269"/>
      <c r="M1452" s="689"/>
      <c r="N1452" s="696"/>
      <c r="O1452" s="690"/>
      <c r="P1452" s="690"/>
      <c r="Q1452" s="690"/>
      <c r="R1452" s="690"/>
      <c r="S1452" s="691"/>
      <c r="T1452" s="268"/>
      <c r="U1452" s="539"/>
      <c r="V1452" s="299">
        <f t="shared" si="580"/>
        <v>0</v>
      </c>
      <c r="W1452" s="299">
        <f t="shared" si="581"/>
        <v>0</v>
      </c>
      <c r="X1452" s="268"/>
      <c r="Y1452" s="268"/>
      <c r="Z1452" s="268"/>
      <c r="AA1452" s="268"/>
      <c r="AB1452" s="533"/>
      <c r="AC1452" s="540"/>
      <c r="AD1452" s="540"/>
      <c r="AE1452" s="540"/>
      <c r="AN1452" s="641" t="str">
        <f t="shared" ref="AN1452:AN1515" si="583">IF(X1452=D1452,"ok","revisar")</f>
        <v>ok</v>
      </c>
      <c r="AO1452" s="641" t="str">
        <f t="shared" ref="AO1452:AO1515" si="584">IF(Y1452=E1452,"ok","revisar")</f>
        <v>ok</v>
      </c>
      <c r="AP1452" s="641" t="str">
        <f t="shared" ref="AP1452:AP1515" si="585">IF(Z1452=F1452,"ok","revisar")</f>
        <v>ok</v>
      </c>
      <c r="AQ1452" s="641" t="str">
        <f t="shared" ref="AQ1452:AQ1515" si="586">IF(AA1452=G1452,"ok","revisar")</f>
        <v>ok</v>
      </c>
      <c r="AR1452" s="641" t="str">
        <f t="shared" ref="AR1452:AR1515" si="587">IF(AB1452=H1452,"ok","revisar")</f>
        <v>ok</v>
      </c>
      <c r="AS1452" s="641" t="str">
        <f t="shared" ref="AS1452:AS1515" si="588">IF(AC1452=I1452,"ok","revisar")</f>
        <v>ok</v>
      </c>
      <c r="AT1452" s="641" t="str">
        <f t="shared" ref="AT1452:AT1515" si="589">IF(AD1452=J1452,"ok","revisar")</f>
        <v>ok</v>
      </c>
      <c r="AU1452" s="641" t="str">
        <f t="shared" ref="AU1452:AU1515" si="590">IF(AE1452=K1452,"ok","revisar")</f>
        <v>ok</v>
      </c>
      <c r="AV1452" s="641" t="str">
        <f t="shared" ref="AV1452:AV1515" si="591">IF(AF1452=L1452,"ok","revisar")</f>
        <v>ok</v>
      </c>
      <c r="AW1452" s="641" t="str">
        <f t="shared" ref="AW1452:AW1515" si="592">IF(AG1452=M1452,"ok","revisar")</f>
        <v>ok</v>
      </c>
      <c r="AX1452" s="641" t="str">
        <f t="shared" ref="AX1452:AX1515" si="593">IF(AH1452=N1452,"ok","revisar")</f>
        <v>ok</v>
      </c>
      <c r="AY1452" s="641" t="str">
        <f t="shared" ref="AY1452:AY1515" si="594">IF(AI1452=O1452,"ok","revisar")</f>
        <v>ok</v>
      </c>
      <c r="AZ1452" s="641" t="str">
        <f t="shared" ref="AZ1452:AZ1515" si="595">IF(AJ1452=P1452,"ok","revisar")</f>
        <v>ok</v>
      </c>
      <c r="BA1452" s="641" t="str">
        <f t="shared" ref="BA1452:BA1515" si="596">IF(AK1452=Q1452,"ok","revisar")</f>
        <v>ok</v>
      </c>
      <c r="BB1452" s="641" t="str">
        <f t="shared" ref="BB1452:BB1515" si="597">IF(AL1452=R1452,"ok","revisar")</f>
        <v>ok</v>
      </c>
      <c r="BC1452" s="641" t="str">
        <f t="shared" ref="BC1452:BC1515" si="598">IF(AM1452=S1452,"ok","revisar")</f>
        <v>ok</v>
      </c>
      <c r="BD1452" s="641"/>
    </row>
    <row r="1453" spans="1:56" s="559" customFormat="1" ht="12.75" hidden="1" customHeight="1">
      <c r="A1453" s="13"/>
      <c r="B1453" s="14"/>
      <c r="C1453" s="13"/>
      <c r="D1453" s="251"/>
      <c r="E1453" s="29"/>
      <c r="F1453" s="29"/>
      <c r="G1453" s="29"/>
      <c r="H1453" s="29"/>
      <c r="I1453" s="29"/>
      <c r="J1453" s="267"/>
      <c r="K1453" s="267"/>
      <c r="L1453" s="267"/>
      <c r="M1453" s="677"/>
      <c r="N1453" s="663"/>
      <c r="O1453" s="692" t="str">
        <f>CONCATENATE("Subtotal ",G1401)</f>
        <v>Subtotal (digite a descrição do item aqui)</v>
      </c>
      <c r="P1453" s="693">
        <f>SUM(P1402:P1452)</f>
        <v>0</v>
      </c>
      <c r="Q1453" s="693">
        <f>SUM(Q1402:Q1452)</f>
        <v>0</v>
      </c>
      <c r="R1453" s="693">
        <f t="shared" ref="R1453:S1453" si="599">SUM(R1402:R1452)</f>
        <v>0</v>
      </c>
      <c r="S1453" s="694">
        <f t="shared" si="599"/>
        <v>0</v>
      </c>
      <c r="T1453" s="536"/>
      <c r="U1453" s="299">
        <v>1</v>
      </c>
      <c r="V1453" s="299"/>
      <c r="W1453" s="299"/>
      <c r="X1453" s="268"/>
      <c r="Y1453" s="268"/>
      <c r="Z1453" s="268"/>
      <c r="AA1453" s="268"/>
      <c r="AB1453" s="533"/>
      <c r="AC1453" s="540"/>
      <c r="AD1453" s="540"/>
      <c r="AE1453" s="540"/>
      <c r="AN1453" s="641" t="str">
        <f t="shared" si="583"/>
        <v>ok</v>
      </c>
      <c r="AO1453" s="641" t="str">
        <f t="shared" si="584"/>
        <v>ok</v>
      </c>
      <c r="AP1453" s="641" t="str">
        <f t="shared" si="585"/>
        <v>ok</v>
      </c>
      <c r="AQ1453" s="641" t="str">
        <f t="shared" si="586"/>
        <v>ok</v>
      </c>
      <c r="AR1453" s="641" t="str">
        <f t="shared" si="587"/>
        <v>ok</v>
      </c>
      <c r="AS1453" s="641" t="str">
        <f t="shared" si="588"/>
        <v>ok</v>
      </c>
      <c r="AT1453" s="641" t="str">
        <f t="shared" si="589"/>
        <v>ok</v>
      </c>
      <c r="AU1453" s="641" t="str">
        <f t="shared" si="590"/>
        <v>ok</v>
      </c>
      <c r="AV1453" s="641" t="str">
        <f t="shared" si="591"/>
        <v>ok</v>
      </c>
      <c r="AW1453" s="641" t="str">
        <f t="shared" si="592"/>
        <v>ok</v>
      </c>
      <c r="AX1453" s="641" t="str">
        <f t="shared" si="593"/>
        <v>ok</v>
      </c>
      <c r="AY1453" s="641" t="str">
        <f t="shared" si="594"/>
        <v>revisar</v>
      </c>
      <c r="AZ1453" s="641" t="str">
        <f t="shared" si="595"/>
        <v>ok</v>
      </c>
      <c r="BA1453" s="641" t="str">
        <f t="shared" si="596"/>
        <v>ok</v>
      </c>
      <c r="BB1453" s="641" t="str">
        <f t="shared" si="597"/>
        <v>ok</v>
      </c>
      <c r="BC1453" s="641" t="str">
        <f t="shared" si="598"/>
        <v>ok</v>
      </c>
      <c r="BD1453" s="641"/>
    </row>
    <row r="1454" spans="1:56" s="559" customFormat="1" ht="6" hidden="1" customHeight="1">
      <c r="A1454" s="10"/>
      <c r="B1454" s="21"/>
      <c r="C1454" s="10"/>
      <c r="D1454" s="252"/>
      <c r="E1454" s="32"/>
      <c r="F1454" s="33"/>
      <c r="G1454" s="33"/>
      <c r="H1454" s="32"/>
      <c r="I1454" s="32"/>
      <c r="J1454" s="268"/>
      <c r="K1454" s="268"/>
      <c r="L1454" s="268"/>
      <c r="M1454" s="539"/>
      <c r="N1454" s="299"/>
      <c r="O1454" s="539"/>
      <c r="P1454" s="539"/>
      <c r="Q1454" s="539"/>
      <c r="R1454" s="539"/>
      <c r="S1454" s="695"/>
      <c r="T1454" s="319"/>
      <c r="U1454" s="299"/>
      <c r="V1454" s="299">
        <f t="shared" ref="V1454:V1506" si="600">D1454</f>
        <v>0</v>
      </c>
      <c r="W1454" s="299">
        <f t="shared" ref="W1454:W1506" si="601">IF(L1454=0,S1454-Q1454-(TRUNC(TRUNC(J1454*(1+N1454),2)*I1454,2)))</f>
        <v>0</v>
      </c>
      <c r="X1454" s="268"/>
      <c r="Y1454" s="268"/>
      <c r="Z1454" s="268"/>
      <c r="AA1454" s="268"/>
      <c r="AB1454" s="533"/>
      <c r="AC1454" s="540"/>
      <c r="AD1454" s="540"/>
      <c r="AE1454" s="540"/>
      <c r="AN1454" s="641" t="str">
        <f t="shared" si="583"/>
        <v>ok</v>
      </c>
      <c r="AO1454" s="641" t="str">
        <f t="shared" si="584"/>
        <v>ok</v>
      </c>
      <c r="AP1454" s="641" t="str">
        <f t="shared" si="585"/>
        <v>ok</v>
      </c>
      <c r="AQ1454" s="641" t="str">
        <f t="shared" si="586"/>
        <v>ok</v>
      </c>
      <c r="AR1454" s="641" t="str">
        <f t="shared" si="587"/>
        <v>ok</v>
      </c>
      <c r="AS1454" s="641" t="str">
        <f t="shared" si="588"/>
        <v>ok</v>
      </c>
      <c r="AT1454" s="641" t="str">
        <f t="shared" si="589"/>
        <v>ok</v>
      </c>
      <c r="AU1454" s="641" t="str">
        <f t="shared" si="590"/>
        <v>ok</v>
      </c>
      <c r="AV1454" s="641" t="str">
        <f t="shared" si="591"/>
        <v>ok</v>
      </c>
      <c r="AW1454" s="641" t="str">
        <f t="shared" si="592"/>
        <v>ok</v>
      </c>
      <c r="AX1454" s="641" t="str">
        <f t="shared" si="593"/>
        <v>ok</v>
      </c>
      <c r="AY1454" s="641" t="str">
        <f t="shared" si="594"/>
        <v>ok</v>
      </c>
      <c r="AZ1454" s="641" t="str">
        <f t="shared" si="595"/>
        <v>ok</v>
      </c>
      <c r="BA1454" s="641" t="str">
        <f t="shared" si="596"/>
        <v>ok</v>
      </c>
      <c r="BB1454" s="641" t="str">
        <f t="shared" si="597"/>
        <v>ok</v>
      </c>
      <c r="BC1454" s="641" t="str">
        <f t="shared" si="598"/>
        <v>ok</v>
      </c>
      <c r="BD1454" s="641"/>
    </row>
    <row r="1455" spans="1:56" s="559" customFormat="1" ht="12.75" hidden="1" customHeight="1">
      <c r="A1455" s="13"/>
      <c r="B1455" s="14"/>
      <c r="C1455" s="13"/>
      <c r="D1455" s="249">
        <v>27</v>
      </c>
      <c r="E1455" s="22"/>
      <c r="F1455" s="22"/>
      <c r="G1455" s="246" t="s">
        <v>172</v>
      </c>
      <c r="H1455" s="23"/>
      <c r="I1455" s="23"/>
      <c r="J1455" s="246"/>
      <c r="K1455" s="246"/>
      <c r="L1455" s="246"/>
      <c r="M1455" s="662"/>
      <c r="N1455" s="663"/>
      <c r="O1455" s="662"/>
      <c r="P1455" s="662"/>
      <c r="Q1455" s="662"/>
      <c r="R1455" s="662"/>
      <c r="S1455" s="664">
        <f>S1507</f>
        <v>0</v>
      </c>
      <c r="T1455" s="319"/>
      <c r="U1455" s="299"/>
      <c r="V1455" s="299">
        <f t="shared" si="600"/>
        <v>27</v>
      </c>
      <c r="W1455" s="299">
        <f t="shared" si="601"/>
        <v>0</v>
      </c>
      <c r="X1455" s="268"/>
      <c r="Y1455" s="268"/>
      <c r="Z1455" s="268"/>
      <c r="AA1455" s="268"/>
      <c r="AB1455" s="533"/>
      <c r="AC1455" s="540"/>
      <c r="AD1455" s="540"/>
      <c r="AE1455" s="540"/>
      <c r="AN1455" s="641" t="str">
        <f t="shared" si="583"/>
        <v>revisar</v>
      </c>
      <c r="AO1455" s="641" t="str">
        <f t="shared" si="584"/>
        <v>ok</v>
      </c>
      <c r="AP1455" s="641" t="str">
        <f t="shared" si="585"/>
        <v>ok</v>
      </c>
      <c r="AQ1455" s="641" t="str">
        <f t="shared" si="586"/>
        <v>revisar</v>
      </c>
      <c r="AR1455" s="641" t="str">
        <f t="shared" si="587"/>
        <v>ok</v>
      </c>
      <c r="AS1455" s="641" t="str">
        <f t="shared" si="588"/>
        <v>ok</v>
      </c>
      <c r="AT1455" s="641" t="str">
        <f t="shared" si="589"/>
        <v>ok</v>
      </c>
      <c r="AU1455" s="641" t="str">
        <f t="shared" si="590"/>
        <v>ok</v>
      </c>
      <c r="AV1455" s="641" t="str">
        <f t="shared" si="591"/>
        <v>ok</v>
      </c>
      <c r="AW1455" s="641" t="str">
        <f t="shared" si="592"/>
        <v>ok</v>
      </c>
      <c r="AX1455" s="641" t="str">
        <f t="shared" si="593"/>
        <v>ok</v>
      </c>
      <c r="AY1455" s="641" t="str">
        <f t="shared" si="594"/>
        <v>ok</v>
      </c>
      <c r="AZ1455" s="641" t="str">
        <f t="shared" si="595"/>
        <v>ok</v>
      </c>
      <c r="BA1455" s="641" t="str">
        <f t="shared" si="596"/>
        <v>ok</v>
      </c>
      <c r="BB1455" s="641" t="str">
        <f t="shared" si="597"/>
        <v>ok</v>
      </c>
      <c r="BC1455" s="641" t="str">
        <f t="shared" si="598"/>
        <v>ok</v>
      </c>
      <c r="BD1455" s="641"/>
    </row>
    <row r="1456" spans="1:56" s="559" customFormat="1" ht="12.75" hidden="1" customHeight="1">
      <c r="A1456" s="34"/>
      <c r="B1456" s="35">
        <f t="shared" ref="B1456:B1505" si="602">S1456/$S$1671</f>
        <v>0</v>
      </c>
      <c r="C1456" s="34"/>
      <c r="D1456" s="253" t="s">
        <v>1835</v>
      </c>
      <c r="E1456" s="240"/>
      <c r="F1456" s="248"/>
      <c r="G1456" s="80"/>
      <c r="H1456" s="81"/>
      <c r="I1456" s="245"/>
      <c r="J1456" s="263"/>
      <c r="K1456" s="263"/>
      <c r="L1456" s="263"/>
      <c r="M1456" s="685"/>
      <c r="N1456" s="686"/>
      <c r="O1456" s="687"/>
      <c r="P1456" s="687"/>
      <c r="Q1456" s="687"/>
      <c r="R1456" s="687"/>
      <c r="S1456" s="688"/>
      <c r="T1456" s="268"/>
      <c r="U1456" s="539"/>
      <c r="V1456" s="299" t="str">
        <f t="shared" si="600"/>
        <v>27.1</v>
      </c>
      <c r="W1456" s="299">
        <f t="shared" si="601"/>
        <v>0</v>
      </c>
      <c r="X1456" s="268"/>
      <c r="Y1456" s="268"/>
      <c r="Z1456" s="268"/>
      <c r="AA1456" s="268"/>
      <c r="AB1456" s="533"/>
      <c r="AC1456" s="540"/>
      <c r="AD1456" s="540"/>
      <c r="AE1456" s="540"/>
      <c r="AN1456" s="641" t="str">
        <f t="shared" si="583"/>
        <v>revisar</v>
      </c>
      <c r="AO1456" s="641" t="str">
        <f t="shared" si="584"/>
        <v>ok</v>
      </c>
      <c r="AP1456" s="641" t="str">
        <f t="shared" si="585"/>
        <v>ok</v>
      </c>
      <c r="AQ1456" s="641" t="str">
        <f t="shared" si="586"/>
        <v>ok</v>
      </c>
      <c r="AR1456" s="641" t="str">
        <f t="shared" si="587"/>
        <v>ok</v>
      </c>
      <c r="AS1456" s="641" t="str">
        <f t="shared" si="588"/>
        <v>ok</v>
      </c>
      <c r="AT1456" s="641" t="str">
        <f t="shared" si="589"/>
        <v>ok</v>
      </c>
      <c r="AU1456" s="641" t="str">
        <f t="shared" si="590"/>
        <v>ok</v>
      </c>
      <c r="AV1456" s="641" t="str">
        <f t="shared" si="591"/>
        <v>ok</v>
      </c>
      <c r="AW1456" s="641" t="str">
        <f t="shared" si="592"/>
        <v>ok</v>
      </c>
      <c r="AX1456" s="641" t="str">
        <f t="shared" si="593"/>
        <v>ok</v>
      </c>
      <c r="AY1456" s="641" t="str">
        <f t="shared" si="594"/>
        <v>ok</v>
      </c>
      <c r="AZ1456" s="641" t="str">
        <f t="shared" si="595"/>
        <v>ok</v>
      </c>
      <c r="BA1456" s="641" t="str">
        <f t="shared" si="596"/>
        <v>ok</v>
      </c>
      <c r="BB1456" s="641" t="str">
        <f t="shared" si="597"/>
        <v>ok</v>
      </c>
      <c r="BC1456" s="641" t="str">
        <f t="shared" si="598"/>
        <v>ok</v>
      </c>
      <c r="BD1456" s="641"/>
    </row>
    <row r="1457" spans="1:56" s="559" customFormat="1" ht="12.75" hidden="1" customHeight="1">
      <c r="A1457" s="34"/>
      <c r="B1457" s="35">
        <f t="shared" si="602"/>
        <v>0</v>
      </c>
      <c r="C1457" s="34"/>
      <c r="D1457" s="250" t="s">
        <v>1836</v>
      </c>
      <c r="E1457" s="242"/>
      <c r="F1457" s="248"/>
      <c r="G1457" s="80"/>
      <c r="H1457" s="81"/>
      <c r="I1457" s="245"/>
      <c r="J1457" s="263"/>
      <c r="K1457" s="263"/>
      <c r="L1457" s="263"/>
      <c r="M1457" s="685"/>
      <c r="N1457" s="686"/>
      <c r="O1457" s="687"/>
      <c r="P1457" s="687"/>
      <c r="Q1457" s="687"/>
      <c r="R1457" s="687"/>
      <c r="S1457" s="688"/>
      <c r="T1457" s="268"/>
      <c r="U1457" s="539"/>
      <c r="V1457" s="299" t="str">
        <f t="shared" si="600"/>
        <v>27.2</v>
      </c>
      <c r="W1457" s="299">
        <f t="shared" si="601"/>
        <v>0</v>
      </c>
      <c r="X1457" s="268"/>
      <c r="Y1457" s="268"/>
      <c r="Z1457" s="268"/>
      <c r="AA1457" s="268"/>
      <c r="AB1457" s="533"/>
      <c r="AC1457" s="540"/>
      <c r="AD1457" s="540"/>
      <c r="AE1457" s="540"/>
      <c r="AN1457" s="641" t="str">
        <f t="shared" si="583"/>
        <v>revisar</v>
      </c>
      <c r="AO1457" s="641" t="str">
        <f t="shared" si="584"/>
        <v>ok</v>
      </c>
      <c r="AP1457" s="641" t="str">
        <f t="shared" si="585"/>
        <v>ok</v>
      </c>
      <c r="AQ1457" s="641" t="str">
        <f t="shared" si="586"/>
        <v>ok</v>
      </c>
      <c r="AR1457" s="641" t="str">
        <f t="shared" si="587"/>
        <v>ok</v>
      </c>
      <c r="AS1457" s="641" t="str">
        <f t="shared" si="588"/>
        <v>ok</v>
      </c>
      <c r="AT1457" s="641" t="str">
        <f t="shared" si="589"/>
        <v>ok</v>
      </c>
      <c r="AU1457" s="641" t="str">
        <f t="shared" si="590"/>
        <v>ok</v>
      </c>
      <c r="AV1457" s="641" t="str">
        <f t="shared" si="591"/>
        <v>ok</v>
      </c>
      <c r="AW1457" s="641" t="str">
        <f t="shared" si="592"/>
        <v>ok</v>
      </c>
      <c r="AX1457" s="641" t="str">
        <f t="shared" si="593"/>
        <v>ok</v>
      </c>
      <c r="AY1457" s="641" t="str">
        <f t="shared" si="594"/>
        <v>ok</v>
      </c>
      <c r="AZ1457" s="641" t="str">
        <f t="shared" si="595"/>
        <v>ok</v>
      </c>
      <c r="BA1457" s="641" t="str">
        <f t="shared" si="596"/>
        <v>ok</v>
      </c>
      <c r="BB1457" s="641" t="str">
        <f t="shared" si="597"/>
        <v>ok</v>
      </c>
      <c r="BC1457" s="641" t="str">
        <f t="shared" si="598"/>
        <v>ok</v>
      </c>
      <c r="BD1457" s="641"/>
    </row>
    <row r="1458" spans="1:56" s="559" customFormat="1" ht="12.75" hidden="1" customHeight="1">
      <c r="A1458" s="34"/>
      <c r="B1458" s="35">
        <f t="shared" si="602"/>
        <v>0</v>
      </c>
      <c r="C1458" s="34"/>
      <c r="D1458" s="253" t="s">
        <v>1837</v>
      </c>
      <c r="E1458" s="242"/>
      <c r="F1458" s="248"/>
      <c r="G1458" s="80"/>
      <c r="H1458" s="81"/>
      <c r="I1458" s="245"/>
      <c r="J1458" s="263"/>
      <c r="K1458" s="263"/>
      <c r="L1458" s="263"/>
      <c r="M1458" s="685"/>
      <c r="N1458" s="686"/>
      <c r="O1458" s="687"/>
      <c r="P1458" s="687"/>
      <c r="Q1458" s="687"/>
      <c r="R1458" s="687"/>
      <c r="S1458" s="688"/>
      <c r="T1458" s="268"/>
      <c r="U1458" s="539"/>
      <c r="V1458" s="299" t="str">
        <f t="shared" si="600"/>
        <v>27.3</v>
      </c>
      <c r="W1458" s="299">
        <f t="shared" si="601"/>
        <v>0</v>
      </c>
      <c r="X1458" s="268"/>
      <c r="Y1458" s="268"/>
      <c r="Z1458" s="268"/>
      <c r="AA1458" s="268"/>
      <c r="AB1458" s="533"/>
      <c r="AC1458" s="540"/>
      <c r="AD1458" s="540"/>
      <c r="AE1458" s="540"/>
      <c r="AN1458" s="641" t="str">
        <f t="shared" si="583"/>
        <v>revisar</v>
      </c>
      <c r="AO1458" s="641" t="str">
        <f t="shared" si="584"/>
        <v>ok</v>
      </c>
      <c r="AP1458" s="641" t="str">
        <f t="shared" si="585"/>
        <v>ok</v>
      </c>
      <c r="AQ1458" s="641" t="str">
        <f t="shared" si="586"/>
        <v>ok</v>
      </c>
      <c r="AR1458" s="641" t="str">
        <f t="shared" si="587"/>
        <v>ok</v>
      </c>
      <c r="AS1458" s="641" t="str">
        <f t="shared" si="588"/>
        <v>ok</v>
      </c>
      <c r="AT1458" s="641" t="str">
        <f t="shared" si="589"/>
        <v>ok</v>
      </c>
      <c r="AU1458" s="641" t="str">
        <f t="shared" si="590"/>
        <v>ok</v>
      </c>
      <c r="AV1458" s="641" t="str">
        <f t="shared" si="591"/>
        <v>ok</v>
      </c>
      <c r="AW1458" s="641" t="str">
        <f t="shared" si="592"/>
        <v>ok</v>
      </c>
      <c r="AX1458" s="641" t="str">
        <f t="shared" si="593"/>
        <v>ok</v>
      </c>
      <c r="AY1458" s="641" t="str">
        <f t="shared" si="594"/>
        <v>ok</v>
      </c>
      <c r="AZ1458" s="641" t="str">
        <f t="shared" si="595"/>
        <v>ok</v>
      </c>
      <c r="BA1458" s="641" t="str">
        <f t="shared" si="596"/>
        <v>ok</v>
      </c>
      <c r="BB1458" s="641" t="str">
        <f t="shared" si="597"/>
        <v>ok</v>
      </c>
      <c r="BC1458" s="641" t="str">
        <f t="shared" si="598"/>
        <v>ok</v>
      </c>
      <c r="BD1458" s="641"/>
    </row>
    <row r="1459" spans="1:56" s="559" customFormat="1" ht="12.75" hidden="1" customHeight="1">
      <c r="A1459" s="34"/>
      <c r="B1459" s="35">
        <f t="shared" si="602"/>
        <v>0</v>
      </c>
      <c r="C1459" s="34"/>
      <c r="D1459" s="250" t="s">
        <v>1838</v>
      </c>
      <c r="E1459" s="242"/>
      <c r="F1459" s="248"/>
      <c r="G1459" s="80"/>
      <c r="H1459" s="81"/>
      <c r="I1459" s="245"/>
      <c r="J1459" s="263"/>
      <c r="K1459" s="263"/>
      <c r="L1459" s="263"/>
      <c r="M1459" s="685"/>
      <c r="N1459" s="686"/>
      <c r="O1459" s="687"/>
      <c r="P1459" s="687"/>
      <c r="Q1459" s="687"/>
      <c r="R1459" s="687"/>
      <c r="S1459" s="688"/>
      <c r="T1459" s="268"/>
      <c r="U1459" s="539"/>
      <c r="V1459" s="299" t="str">
        <f t="shared" si="600"/>
        <v>27.4</v>
      </c>
      <c r="W1459" s="299">
        <f t="shared" si="601"/>
        <v>0</v>
      </c>
      <c r="X1459" s="268"/>
      <c r="Y1459" s="268"/>
      <c r="Z1459" s="268"/>
      <c r="AA1459" s="268"/>
      <c r="AB1459" s="533"/>
      <c r="AC1459" s="540"/>
      <c r="AD1459" s="540"/>
      <c r="AE1459" s="540"/>
      <c r="AN1459" s="641" t="str">
        <f t="shared" si="583"/>
        <v>revisar</v>
      </c>
      <c r="AO1459" s="641" t="str">
        <f t="shared" si="584"/>
        <v>ok</v>
      </c>
      <c r="AP1459" s="641" t="str">
        <f t="shared" si="585"/>
        <v>ok</v>
      </c>
      <c r="AQ1459" s="641" t="str">
        <f t="shared" si="586"/>
        <v>ok</v>
      </c>
      <c r="AR1459" s="641" t="str">
        <f t="shared" si="587"/>
        <v>ok</v>
      </c>
      <c r="AS1459" s="641" t="str">
        <f t="shared" si="588"/>
        <v>ok</v>
      </c>
      <c r="AT1459" s="641" t="str">
        <f t="shared" si="589"/>
        <v>ok</v>
      </c>
      <c r="AU1459" s="641" t="str">
        <f t="shared" si="590"/>
        <v>ok</v>
      </c>
      <c r="AV1459" s="641" t="str">
        <f t="shared" si="591"/>
        <v>ok</v>
      </c>
      <c r="AW1459" s="641" t="str">
        <f t="shared" si="592"/>
        <v>ok</v>
      </c>
      <c r="AX1459" s="641" t="str">
        <f t="shared" si="593"/>
        <v>ok</v>
      </c>
      <c r="AY1459" s="641" t="str">
        <f t="shared" si="594"/>
        <v>ok</v>
      </c>
      <c r="AZ1459" s="641" t="str">
        <f t="shared" si="595"/>
        <v>ok</v>
      </c>
      <c r="BA1459" s="641" t="str">
        <f t="shared" si="596"/>
        <v>ok</v>
      </c>
      <c r="BB1459" s="641" t="str">
        <f t="shared" si="597"/>
        <v>ok</v>
      </c>
      <c r="BC1459" s="641" t="str">
        <f t="shared" si="598"/>
        <v>ok</v>
      </c>
      <c r="BD1459" s="641"/>
    </row>
    <row r="1460" spans="1:56" s="559" customFormat="1" ht="12.75" hidden="1" customHeight="1">
      <c r="A1460" s="34"/>
      <c r="B1460" s="35">
        <f t="shared" si="602"/>
        <v>0</v>
      </c>
      <c r="C1460" s="34"/>
      <c r="D1460" s="253" t="s">
        <v>1839</v>
      </c>
      <c r="E1460" s="242"/>
      <c r="F1460" s="248"/>
      <c r="G1460" s="80"/>
      <c r="H1460" s="81"/>
      <c r="I1460" s="245"/>
      <c r="J1460" s="263"/>
      <c r="K1460" s="263"/>
      <c r="L1460" s="263"/>
      <c r="M1460" s="685"/>
      <c r="N1460" s="686"/>
      <c r="O1460" s="687"/>
      <c r="P1460" s="687"/>
      <c r="Q1460" s="687"/>
      <c r="R1460" s="687"/>
      <c r="S1460" s="688"/>
      <c r="T1460" s="268"/>
      <c r="U1460" s="539"/>
      <c r="V1460" s="299" t="str">
        <f t="shared" si="600"/>
        <v>27.5</v>
      </c>
      <c r="W1460" s="299">
        <f t="shared" si="601"/>
        <v>0</v>
      </c>
      <c r="X1460" s="268"/>
      <c r="Y1460" s="268"/>
      <c r="Z1460" s="268"/>
      <c r="AA1460" s="268"/>
      <c r="AB1460" s="533"/>
      <c r="AC1460" s="540"/>
      <c r="AD1460" s="540"/>
      <c r="AE1460" s="540"/>
      <c r="AN1460" s="641" t="str">
        <f t="shared" si="583"/>
        <v>revisar</v>
      </c>
      <c r="AO1460" s="641" t="str">
        <f t="shared" si="584"/>
        <v>ok</v>
      </c>
      <c r="AP1460" s="641" t="str">
        <f t="shared" si="585"/>
        <v>ok</v>
      </c>
      <c r="AQ1460" s="641" t="str">
        <f t="shared" si="586"/>
        <v>ok</v>
      </c>
      <c r="AR1460" s="641" t="str">
        <f t="shared" si="587"/>
        <v>ok</v>
      </c>
      <c r="AS1460" s="641" t="str">
        <f t="shared" si="588"/>
        <v>ok</v>
      </c>
      <c r="AT1460" s="641" t="str">
        <f t="shared" si="589"/>
        <v>ok</v>
      </c>
      <c r="AU1460" s="641" t="str">
        <f t="shared" si="590"/>
        <v>ok</v>
      </c>
      <c r="AV1460" s="641" t="str">
        <f t="shared" si="591"/>
        <v>ok</v>
      </c>
      <c r="AW1460" s="641" t="str">
        <f t="shared" si="592"/>
        <v>ok</v>
      </c>
      <c r="AX1460" s="641" t="str">
        <f t="shared" si="593"/>
        <v>ok</v>
      </c>
      <c r="AY1460" s="641" t="str">
        <f t="shared" si="594"/>
        <v>ok</v>
      </c>
      <c r="AZ1460" s="641" t="str">
        <f t="shared" si="595"/>
        <v>ok</v>
      </c>
      <c r="BA1460" s="641" t="str">
        <f t="shared" si="596"/>
        <v>ok</v>
      </c>
      <c r="BB1460" s="641" t="str">
        <f t="shared" si="597"/>
        <v>ok</v>
      </c>
      <c r="BC1460" s="641" t="str">
        <f t="shared" si="598"/>
        <v>ok</v>
      </c>
      <c r="BD1460" s="641"/>
    </row>
    <row r="1461" spans="1:56" s="559" customFormat="1" ht="12.75" hidden="1" customHeight="1">
      <c r="A1461" s="34"/>
      <c r="B1461" s="35">
        <f t="shared" si="602"/>
        <v>0</v>
      </c>
      <c r="C1461" s="34"/>
      <c r="D1461" s="250" t="s">
        <v>1840</v>
      </c>
      <c r="E1461" s="242"/>
      <c r="F1461" s="248"/>
      <c r="G1461" s="80"/>
      <c r="H1461" s="81"/>
      <c r="I1461" s="245"/>
      <c r="J1461" s="263"/>
      <c r="K1461" s="263"/>
      <c r="L1461" s="263"/>
      <c r="M1461" s="685"/>
      <c r="N1461" s="686"/>
      <c r="O1461" s="687"/>
      <c r="P1461" s="687"/>
      <c r="Q1461" s="687"/>
      <c r="R1461" s="687"/>
      <c r="S1461" s="688"/>
      <c r="T1461" s="268"/>
      <c r="U1461" s="539"/>
      <c r="V1461" s="299" t="str">
        <f t="shared" si="600"/>
        <v>27.6</v>
      </c>
      <c r="W1461" s="299">
        <f t="shared" si="601"/>
        <v>0</v>
      </c>
      <c r="X1461" s="268"/>
      <c r="Y1461" s="268"/>
      <c r="Z1461" s="268"/>
      <c r="AA1461" s="268"/>
      <c r="AB1461" s="533"/>
      <c r="AC1461" s="540"/>
      <c r="AD1461" s="540"/>
      <c r="AE1461" s="540"/>
      <c r="AN1461" s="641" t="str">
        <f t="shared" si="583"/>
        <v>revisar</v>
      </c>
      <c r="AO1461" s="641" t="str">
        <f t="shared" si="584"/>
        <v>ok</v>
      </c>
      <c r="AP1461" s="641" t="str">
        <f t="shared" si="585"/>
        <v>ok</v>
      </c>
      <c r="AQ1461" s="641" t="str">
        <f t="shared" si="586"/>
        <v>ok</v>
      </c>
      <c r="AR1461" s="641" t="str">
        <f t="shared" si="587"/>
        <v>ok</v>
      </c>
      <c r="AS1461" s="641" t="str">
        <f t="shared" si="588"/>
        <v>ok</v>
      </c>
      <c r="AT1461" s="641" t="str">
        <f t="shared" si="589"/>
        <v>ok</v>
      </c>
      <c r="AU1461" s="641" t="str">
        <f t="shared" si="590"/>
        <v>ok</v>
      </c>
      <c r="AV1461" s="641" t="str">
        <f t="shared" si="591"/>
        <v>ok</v>
      </c>
      <c r="AW1461" s="641" t="str">
        <f t="shared" si="592"/>
        <v>ok</v>
      </c>
      <c r="AX1461" s="641" t="str">
        <f t="shared" si="593"/>
        <v>ok</v>
      </c>
      <c r="AY1461" s="641" t="str">
        <f t="shared" si="594"/>
        <v>ok</v>
      </c>
      <c r="AZ1461" s="641" t="str">
        <f t="shared" si="595"/>
        <v>ok</v>
      </c>
      <c r="BA1461" s="641" t="str">
        <f t="shared" si="596"/>
        <v>ok</v>
      </c>
      <c r="BB1461" s="641" t="str">
        <f t="shared" si="597"/>
        <v>ok</v>
      </c>
      <c r="BC1461" s="641" t="str">
        <f t="shared" si="598"/>
        <v>ok</v>
      </c>
      <c r="BD1461" s="641"/>
    </row>
    <row r="1462" spans="1:56" s="559" customFormat="1" ht="12.75" hidden="1" customHeight="1">
      <c r="A1462" s="34"/>
      <c r="B1462" s="35">
        <f t="shared" si="602"/>
        <v>0</v>
      </c>
      <c r="C1462" s="34"/>
      <c r="D1462" s="253" t="s">
        <v>1841</v>
      </c>
      <c r="E1462" s="242"/>
      <c r="F1462" s="248"/>
      <c r="G1462" s="80"/>
      <c r="H1462" s="81"/>
      <c r="I1462" s="245"/>
      <c r="J1462" s="263"/>
      <c r="K1462" s="263"/>
      <c r="L1462" s="263"/>
      <c r="M1462" s="685"/>
      <c r="N1462" s="686"/>
      <c r="O1462" s="687"/>
      <c r="P1462" s="687"/>
      <c r="Q1462" s="687"/>
      <c r="R1462" s="687"/>
      <c r="S1462" s="688"/>
      <c r="T1462" s="268"/>
      <c r="U1462" s="539"/>
      <c r="V1462" s="299" t="str">
        <f t="shared" si="600"/>
        <v>27.7</v>
      </c>
      <c r="W1462" s="299">
        <f t="shared" si="601"/>
        <v>0</v>
      </c>
      <c r="X1462" s="268"/>
      <c r="Y1462" s="268"/>
      <c r="Z1462" s="268"/>
      <c r="AA1462" s="268"/>
      <c r="AB1462" s="533"/>
      <c r="AC1462" s="540"/>
      <c r="AD1462" s="540"/>
      <c r="AE1462" s="540"/>
      <c r="AN1462" s="641" t="str">
        <f t="shared" si="583"/>
        <v>revisar</v>
      </c>
      <c r="AO1462" s="641" t="str">
        <f t="shared" si="584"/>
        <v>ok</v>
      </c>
      <c r="AP1462" s="641" t="str">
        <f t="shared" si="585"/>
        <v>ok</v>
      </c>
      <c r="AQ1462" s="641" t="str">
        <f t="shared" si="586"/>
        <v>ok</v>
      </c>
      <c r="AR1462" s="641" t="str">
        <f t="shared" si="587"/>
        <v>ok</v>
      </c>
      <c r="AS1462" s="641" t="str">
        <f t="shared" si="588"/>
        <v>ok</v>
      </c>
      <c r="AT1462" s="641" t="str">
        <f t="shared" si="589"/>
        <v>ok</v>
      </c>
      <c r="AU1462" s="641" t="str">
        <f t="shared" si="590"/>
        <v>ok</v>
      </c>
      <c r="AV1462" s="641" t="str">
        <f t="shared" si="591"/>
        <v>ok</v>
      </c>
      <c r="AW1462" s="641" t="str">
        <f t="shared" si="592"/>
        <v>ok</v>
      </c>
      <c r="AX1462" s="641" t="str">
        <f t="shared" si="593"/>
        <v>ok</v>
      </c>
      <c r="AY1462" s="641" t="str">
        <f t="shared" si="594"/>
        <v>ok</v>
      </c>
      <c r="AZ1462" s="641" t="str">
        <f t="shared" si="595"/>
        <v>ok</v>
      </c>
      <c r="BA1462" s="641" t="str">
        <f t="shared" si="596"/>
        <v>ok</v>
      </c>
      <c r="BB1462" s="641" t="str">
        <f t="shared" si="597"/>
        <v>ok</v>
      </c>
      <c r="BC1462" s="641" t="str">
        <f t="shared" si="598"/>
        <v>ok</v>
      </c>
      <c r="BD1462" s="641"/>
    </row>
    <row r="1463" spans="1:56" s="559" customFormat="1" ht="12.75" hidden="1" customHeight="1">
      <c r="A1463" s="34"/>
      <c r="B1463" s="35">
        <f t="shared" si="602"/>
        <v>0</v>
      </c>
      <c r="C1463" s="34"/>
      <c r="D1463" s="250" t="s">
        <v>1842</v>
      </c>
      <c r="E1463" s="242"/>
      <c r="F1463" s="248"/>
      <c r="G1463" s="80"/>
      <c r="H1463" s="81"/>
      <c r="I1463" s="245"/>
      <c r="J1463" s="263"/>
      <c r="K1463" s="263"/>
      <c r="L1463" s="263"/>
      <c r="M1463" s="685"/>
      <c r="N1463" s="686"/>
      <c r="O1463" s="687"/>
      <c r="P1463" s="687"/>
      <c r="Q1463" s="687"/>
      <c r="R1463" s="687"/>
      <c r="S1463" s="688"/>
      <c r="T1463" s="268"/>
      <c r="U1463" s="539"/>
      <c r="V1463" s="299" t="str">
        <f t="shared" si="600"/>
        <v>27.8</v>
      </c>
      <c r="W1463" s="299">
        <f t="shared" si="601"/>
        <v>0</v>
      </c>
      <c r="X1463" s="268"/>
      <c r="Y1463" s="268"/>
      <c r="Z1463" s="268"/>
      <c r="AA1463" s="268"/>
      <c r="AB1463" s="533"/>
      <c r="AC1463" s="540"/>
      <c r="AD1463" s="540"/>
      <c r="AE1463" s="540"/>
      <c r="AN1463" s="641" t="str">
        <f t="shared" si="583"/>
        <v>revisar</v>
      </c>
      <c r="AO1463" s="641" t="str">
        <f t="shared" si="584"/>
        <v>ok</v>
      </c>
      <c r="AP1463" s="641" t="str">
        <f t="shared" si="585"/>
        <v>ok</v>
      </c>
      <c r="AQ1463" s="641" t="str">
        <f t="shared" si="586"/>
        <v>ok</v>
      </c>
      <c r="AR1463" s="641" t="str">
        <f t="shared" si="587"/>
        <v>ok</v>
      </c>
      <c r="AS1463" s="641" t="str">
        <f t="shared" si="588"/>
        <v>ok</v>
      </c>
      <c r="AT1463" s="641" t="str">
        <f t="shared" si="589"/>
        <v>ok</v>
      </c>
      <c r="AU1463" s="641" t="str">
        <f t="shared" si="590"/>
        <v>ok</v>
      </c>
      <c r="AV1463" s="641" t="str">
        <f t="shared" si="591"/>
        <v>ok</v>
      </c>
      <c r="AW1463" s="641" t="str">
        <f t="shared" si="592"/>
        <v>ok</v>
      </c>
      <c r="AX1463" s="641" t="str">
        <f t="shared" si="593"/>
        <v>ok</v>
      </c>
      <c r="AY1463" s="641" t="str">
        <f t="shared" si="594"/>
        <v>ok</v>
      </c>
      <c r="AZ1463" s="641" t="str">
        <f t="shared" si="595"/>
        <v>ok</v>
      </c>
      <c r="BA1463" s="641" t="str">
        <f t="shared" si="596"/>
        <v>ok</v>
      </c>
      <c r="BB1463" s="641" t="str">
        <f t="shared" si="597"/>
        <v>ok</v>
      </c>
      <c r="BC1463" s="641" t="str">
        <f t="shared" si="598"/>
        <v>ok</v>
      </c>
      <c r="BD1463" s="641"/>
    </row>
    <row r="1464" spans="1:56" s="559" customFormat="1" ht="12.75" hidden="1" customHeight="1">
      <c r="A1464" s="34"/>
      <c r="B1464" s="35">
        <f t="shared" si="602"/>
        <v>0</v>
      </c>
      <c r="C1464" s="34"/>
      <c r="D1464" s="253" t="s">
        <v>1843</v>
      </c>
      <c r="E1464" s="242"/>
      <c r="F1464" s="248"/>
      <c r="G1464" s="80"/>
      <c r="H1464" s="81"/>
      <c r="I1464" s="245"/>
      <c r="J1464" s="263"/>
      <c r="K1464" s="263"/>
      <c r="L1464" s="263"/>
      <c r="M1464" s="685"/>
      <c r="N1464" s="686"/>
      <c r="O1464" s="687"/>
      <c r="P1464" s="687"/>
      <c r="Q1464" s="687"/>
      <c r="R1464" s="687"/>
      <c r="S1464" s="688"/>
      <c r="T1464" s="268"/>
      <c r="U1464" s="539"/>
      <c r="V1464" s="299" t="str">
        <f t="shared" si="600"/>
        <v>27.9</v>
      </c>
      <c r="W1464" s="299">
        <f t="shared" si="601"/>
        <v>0</v>
      </c>
      <c r="X1464" s="268"/>
      <c r="Y1464" s="268"/>
      <c r="Z1464" s="268"/>
      <c r="AA1464" s="268"/>
      <c r="AB1464" s="533"/>
      <c r="AC1464" s="540"/>
      <c r="AD1464" s="540"/>
      <c r="AE1464" s="540"/>
      <c r="AN1464" s="641" t="str">
        <f t="shared" si="583"/>
        <v>revisar</v>
      </c>
      <c r="AO1464" s="641" t="str">
        <f t="shared" si="584"/>
        <v>ok</v>
      </c>
      <c r="AP1464" s="641" t="str">
        <f t="shared" si="585"/>
        <v>ok</v>
      </c>
      <c r="AQ1464" s="641" t="str">
        <f t="shared" si="586"/>
        <v>ok</v>
      </c>
      <c r="AR1464" s="641" t="str">
        <f t="shared" si="587"/>
        <v>ok</v>
      </c>
      <c r="AS1464" s="641" t="str">
        <f t="shared" si="588"/>
        <v>ok</v>
      </c>
      <c r="AT1464" s="641" t="str">
        <f t="shared" si="589"/>
        <v>ok</v>
      </c>
      <c r="AU1464" s="641" t="str">
        <f t="shared" si="590"/>
        <v>ok</v>
      </c>
      <c r="AV1464" s="641" t="str">
        <f t="shared" si="591"/>
        <v>ok</v>
      </c>
      <c r="AW1464" s="641" t="str">
        <f t="shared" si="592"/>
        <v>ok</v>
      </c>
      <c r="AX1464" s="641" t="str">
        <f t="shared" si="593"/>
        <v>ok</v>
      </c>
      <c r="AY1464" s="641" t="str">
        <f t="shared" si="594"/>
        <v>ok</v>
      </c>
      <c r="AZ1464" s="641" t="str">
        <f t="shared" si="595"/>
        <v>ok</v>
      </c>
      <c r="BA1464" s="641" t="str">
        <f t="shared" si="596"/>
        <v>ok</v>
      </c>
      <c r="BB1464" s="641" t="str">
        <f t="shared" si="597"/>
        <v>ok</v>
      </c>
      <c r="BC1464" s="641" t="str">
        <f t="shared" si="598"/>
        <v>ok</v>
      </c>
      <c r="BD1464" s="641"/>
    </row>
    <row r="1465" spans="1:56" s="559" customFormat="1" ht="12.75" hidden="1" customHeight="1">
      <c r="A1465" s="34"/>
      <c r="B1465" s="35">
        <f t="shared" si="602"/>
        <v>0</v>
      </c>
      <c r="C1465" s="34"/>
      <c r="D1465" s="250" t="s">
        <v>1844</v>
      </c>
      <c r="E1465" s="242"/>
      <c r="F1465" s="248"/>
      <c r="G1465" s="80"/>
      <c r="H1465" s="81"/>
      <c r="I1465" s="245"/>
      <c r="J1465" s="263"/>
      <c r="K1465" s="263"/>
      <c r="L1465" s="263"/>
      <c r="M1465" s="685"/>
      <c r="N1465" s="686"/>
      <c r="O1465" s="687"/>
      <c r="P1465" s="687"/>
      <c r="Q1465" s="687"/>
      <c r="R1465" s="687"/>
      <c r="S1465" s="688"/>
      <c r="T1465" s="268"/>
      <c r="U1465" s="539"/>
      <c r="V1465" s="299" t="str">
        <f t="shared" si="600"/>
        <v>27.10</v>
      </c>
      <c r="W1465" s="299">
        <f t="shared" si="601"/>
        <v>0</v>
      </c>
      <c r="X1465" s="268"/>
      <c r="Y1465" s="268"/>
      <c r="Z1465" s="268"/>
      <c r="AA1465" s="268"/>
      <c r="AB1465" s="533"/>
      <c r="AC1465" s="540"/>
      <c r="AD1465" s="540"/>
      <c r="AE1465" s="540"/>
      <c r="AN1465" s="641" t="str">
        <f t="shared" si="583"/>
        <v>revisar</v>
      </c>
      <c r="AO1465" s="641" t="str">
        <f t="shared" si="584"/>
        <v>ok</v>
      </c>
      <c r="AP1465" s="641" t="str">
        <f t="shared" si="585"/>
        <v>ok</v>
      </c>
      <c r="AQ1465" s="641" t="str">
        <f t="shared" si="586"/>
        <v>ok</v>
      </c>
      <c r="AR1465" s="641" t="str">
        <f t="shared" si="587"/>
        <v>ok</v>
      </c>
      <c r="AS1465" s="641" t="str">
        <f t="shared" si="588"/>
        <v>ok</v>
      </c>
      <c r="AT1465" s="641" t="str">
        <f t="shared" si="589"/>
        <v>ok</v>
      </c>
      <c r="AU1465" s="641" t="str">
        <f t="shared" si="590"/>
        <v>ok</v>
      </c>
      <c r="AV1465" s="641" t="str">
        <f t="shared" si="591"/>
        <v>ok</v>
      </c>
      <c r="AW1465" s="641" t="str">
        <f t="shared" si="592"/>
        <v>ok</v>
      </c>
      <c r="AX1465" s="641" t="str">
        <f t="shared" si="593"/>
        <v>ok</v>
      </c>
      <c r="AY1465" s="641" t="str">
        <f t="shared" si="594"/>
        <v>ok</v>
      </c>
      <c r="AZ1465" s="641" t="str">
        <f t="shared" si="595"/>
        <v>ok</v>
      </c>
      <c r="BA1465" s="641" t="str">
        <f t="shared" si="596"/>
        <v>ok</v>
      </c>
      <c r="BB1465" s="641" t="str">
        <f t="shared" si="597"/>
        <v>ok</v>
      </c>
      <c r="BC1465" s="641" t="str">
        <f t="shared" si="598"/>
        <v>ok</v>
      </c>
      <c r="BD1465" s="641"/>
    </row>
    <row r="1466" spans="1:56" s="559" customFormat="1" ht="12.75" hidden="1" customHeight="1">
      <c r="A1466" s="34"/>
      <c r="B1466" s="35">
        <f t="shared" si="602"/>
        <v>0</v>
      </c>
      <c r="C1466" s="34"/>
      <c r="D1466" s="253" t="s">
        <v>1845</v>
      </c>
      <c r="E1466" s="242"/>
      <c r="F1466" s="248"/>
      <c r="G1466" s="80"/>
      <c r="H1466" s="81"/>
      <c r="I1466" s="245"/>
      <c r="J1466" s="263"/>
      <c r="K1466" s="263"/>
      <c r="L1466" s="263"/>
      <c r="M1466" s="685"/>
      <c r="N1466" s="686"/>
      <c r="O1466" s="687"/>
      <c r="P1466" s="687"/>
      <c r="Q1466" s="687"/>
      <c r="R1466" s="687"/>
      <c r="S1466" s="688"/>
      <c r="T1466" s="268"/>
      <c r="U1466" s="539"/>
      <c r="V1466" s="299" t="str">
        <f t="shared" si="600"/>
        <v>27.11</v>
      </c>
      <c r="W1466" s="299">
        <f t="shared" si="601"/>
        <v>0</v>
      </c>
      <c r="X1466" s="268"/>
      <c r="Y1466" s="268"/>
      <c r="Z1466" s="268"/>
      <c r="AA1466" s="268"/>
      <c r="AB1466" s="533"/>
      <c r="AC1466" s="540"/>
      <c r="AD1466" s="540"/>
      <c r="AE1466" s="540"/>
      <c r="AN1466" s="641" t="str">
        <f t="shared" si="583"/>
        <v>revisar</v>
      </c>
      <c r="AO1466" s="641" t="str">
        <f t="shared" si="584"/>
        <v>ok</v>
      </c>
      <c r="AP1466" s="641" t="str">
        <f t="shared" si="585"/>
        <v>ok</v>
      </c>
      <c r="AQ1466" s="641" t="str">
        <f t="shared" si="586"/>
        <v>ok</v>
      </c>
      <c r="AR1466" s="641" t="str">
        <f t="shared" si="587"/>
        <v>ok</v>
      </c>
      <c r="AS1466" s="641" t="str">
        <f t="shared" si="588"/>
        <v>ok</v>
      </c>
      <c r="AT1466" s="641" t="str">
        <f t="shared" si="589"/>
        <v>ok</v>
      </c>
      <c r="AU1466" s="641" t="str">
        <f t="shared" si="590"/>
        <v>ok</v>
      </c>
      <c r="AV1466" s="641" t="str">
        <f t="shared" si="591"/>
        <v>ok</v>
      </c>
      <c r="AW1466" s="641" t="str">
        <f t="shared" si="592"/>
        <v>ok</v>
      </c>
      <c r="AX1466" s="641" t="str">
        <f t="shared" si="593"/>
        <v>ok</v>
      </c>
      <c r="AY1466" s="641" t="str">
        <f t="shared" si="594"/>
        <v>ok</v>
      </c>
      <c r="AZ1466" s="641" t="str">
        <f t="shared" si="595"/>
        <v>ok</v>
      </c>
      <c r="BA1466" s="641" t="str">
        <f t="shared" si="596"/>
        <v>ok</v>
      </c>
      <c r="BB1466" s="641" t="str">
        <f t="shared" si="597"/>
        <v>ok</v>
      </c>
      <c r="BC1466" s="641" t="str">
        <f t="shared" si="598"/>
        <v>ok</v>
      </c>
      <c r="BD1466" s="641"/>
    </row>
    <row r="1467" spans="1:56" s="559" customFormat="1" ht="12.75" hidden="1" customHeight="1">
      <c r="A1467" s="34"/>
      <c r="B1467" s="35">
        <f t="shared" si="602"/>
        <v>0</v>
      </c>
      <c r="C1467" s="34"/>
      <c r="D1467" s="250" t="s">
        <v>1846</v>
      </c>
      <c r="E1467" s="242"/>
      <c r="F1467" s="248"/>
      <c r="G1467" s="80"/>
      <c r="H1467" s="81"/>
      <c r="I1467" s="245"/>
      <c r="J1467" s="263"/>
      <c r="K1467" s="263"/>
      <c r="L1467" s="263"/>
      <c r="M1467" s="685"/>
      <c r="N1467" s="686"/>
      <c r="O1467" s="687"/>
      <c r="P1467" s="687"/>
      <c r="Q1467" s="687"/>
      <c r="R1467" s="687"/>
      <c r="S1467" s="688"/>
      <c r="T1467" s="268"/>
      <c r="U1467" s="539"/>
      <c r="V1467" s="299" t="str">
        <f t="shared" si="600"/>
        <v>27.12</v>
      </c>
      <c r="W1467" s="299">
        <f t="shared" si="601"/>
        <v>0</v>
      </c>
      <c r="X1467" s="268"/>
      <c r="Y1467" s="268"/>
      <c r="Z1467" s="268"/>
      <c r="AA1467" s="268"/>
      <c r="AB1467" s="533"/>
      <c r="AC1467" s="540"/>
      <c r="AD1467" s="540"/>
      <c r="AE1467" s="540"/>
      <c r="AN1467" s="641" t="str">
        <f t="shared" si="583"/>
        <v>revisar</v>
      </c>
      <c r="AO1467" s="641" t="str">
        <f t="shared" si="584"/>
        <v>ok</v>
      </c>
      <c r="AP1467" s="641" t="str">
        <f t="shared" si="585"/>
        <v>ok</v>
      </c>
      <c r="AQ1467" s="641" t="str">
        <f t="shared" si="586"/>
        <v>ok</v>
      </c>
      <c r="AR1467" s="641" t="str">
        <f t="shared" si="587"/>
        <v>ok</v>
      </c>
      <c r="AS1467" s="641" t="str">
        <f t="shared" si="588"/>
        <v>ok</v>
      </c>
      <c r="AT1467" s="641" t="str">
        <f t="shared" si="589"/>
        <v>ok</v>
      </c>
      <c r="AU1467" s="641" t="str">
        <f t="shared" si="590"/>
        <v>ok</v>
      </c>
      <c r="AV1467" s="641" t="str">
        <f t="shared" si="591"/>
        <v>ok</v>
      </c>
      <c r="AW1467" s="641" t="str">
        <f t="shared" si="592"/>
        <v>ok</v>
      </c>
      <c r="AX1467" s="641" t="str">
        <f t="shared" si="593"/>
        <v>ok</v>
      </c>
      <c r="AY1467" s="641" t="str">
        <f t="shared" si="594"/>
        <v>ok</v>
      </c>
      <c r="AZ1467" s="641" t="str">
        <f t="shared" si="595"/>
        <v>ok</v>
      </c>
      <c r="BA1467" s="641" t="str">
        <f t="shared" si="596"/>
        <v>ok</v>
      </c>
      <c r="BB1467" s="641" t="str">
        <f t="shared" si="597"/>
        <v>ok</v>
      </c>
      <c r="BC1467" s="641" t="str">
        <f t="shared" si="598"/>
        <v>ok</v>
      </c>
      <c r="BD1467" s="641"/>
    </row>
    <row r="1468" spans="1:56" s="559" customFormat="1" ht="12.75" hidden="1" customHeight="1">
      <c r="A1468" s="34"/>
      <c r="B1468" s="35">
        <f t="shared" si="602"/>
        <v>0</v>
      </c>
      <c r="C1468" s="34"/>
      <c r="D1468" s="253" t="s">
        <v>1847</v>
      </c>
      <c r="E1468" s="242"/>
      <c r="F1468" s="248"/>
      <c r="G1468" s="80"/>
      <c r="H1468" s="81"/>
      <c r="I1468" s="245"/>
      <c r="J1468" s="263"/>
      <c r="K1468" s="263"/>
      <c r="L1468" s="263"/>
      <c r="M1468" s="685"/>
      <c r="N1468" s="686"/>
      <c r="O1468" s="687"/>
      <c r="P1468" s="687"/>
      <c r="Q1468" s="687"/>
      <c r="R1468" s="687"/>
      <c r="S1468" s="688"/>
      <c r="T1468" s="268"/>
      <c r="U1468" s="539"/>
      <c r="V1468" s="299" t="str">
        <f t="shared" si="600"/>
        <v>27.13</v>
      </c>
      <c r="W1468" s="299">
        <f t="shared" si="601"/>
        <v>0</v>
      </c>
      <c r="X1468" s="268"/>
      <c r="Y1468" s="268"/>
      <c r="Z1468" s="268"/>
      <c r="AA1468" s="268"/>
      <c r="AB1468" s="533"/>
      <c r="AC1468" s="540"/>
      <c r="AD1468" s="540"/>
      <c r="AE1468" s="540"/>
      <c r="AN1468" s="641" t="str">
        <f t="shared" si="583"/>
        <v>revisar</v>
      </c>
      <c r="AO1468" s="641" t="str">
        <f t="shared" si="584"/>
        <v>ok</v>
      </c>
      <c r="AP1468" s="641" t="str">
        <f t="shared" si="585"/>
        <v>ok</v>
      </c>
      <c r="AQ1468" s="641" t="str">
        <f t="shared" si="586"/>
        <v>ok</v>
      </c>
      <c r="AR1468" s="641" t="str">
        <f t="shared" si="587"/>
        <v>ok</v>
      </c>
      <c r="AS1468" s="641" t="str">
        <f t="shared" si="588"/>
        <v>ok</v>
      </c>
      <c r="AT1468" s="641" t="str">
        <f t="shared" si="589"/>
        <v>ok</v>
      </c>
      <c r="AU1468" s="641" t="str">
        <f t="shared" si="590"/>
        <v>ok</v>
      </c>
      <c r="AV1468" s="641" t="str">
        <f t="shared" si="591"/>
        <v>ok</v>
      </c>
      <c r="AW1468" s="641" t="str">
        <f t="shared" si="592"/>
        <v>ok</v>
      </c>
      <c r="AX1468" s="641" t="str">
        <f t="shared" si="593"/>
        <v>ok</v>
      </c>
      <c r="AY1468" s="641" t="str">
        <f t="shared" si="594"/>
        <v>ok</v>
      </c>
      <c r="AZ1468" s="641" t="str">
        <f t="shared" si="595"/>
        <v>ok</v>
      </c>
      <c r="BA1468" s="641" t="str">
        <f t="shared" si="596"/>
        <v>ok</v>
      </c>
      <c r="BB1468" s="641" t="str">
        <f t="shared" si="597"/>
        <v>ok</v>
      </c>
      <c r="BC1468" s="641" t="str">
        <f t="shared" si="598"/>
        <v>ok</v>
      </c>
      <c r="BD1468" s="641"/>
    </row>
    <row r="1469" spans="1:56" s="559" customFormat="1" ht="12.75" hidden="1" customHeight="1">
      <c r="A1469" s="34"/>
      <c r="B1469" s="35">
        <f t="shared" si="602"/>
        <v>0</v>
      </c>
      <c r="C1469" s="34"/>
      <c r="D1469" s="250" t="s">
        <v>1848</v>
      </c>
      <c r="E1469" s="242"/>
      <c r="F1469" s="248"/>
      <c r="G1469" s="80"/>
      <c r="H1469" s="81"/>
      <c r="I1469" s="245"/>
      <c r="J1469" s="263"/>
      <c r="K1469" s="263"/>
      <c r="L1469" s="263"/>
      <c r="M1469" s="685"/>
      <c r="N1469" s="686"/>
      <c r="O1469" s="687"/>
      <c r="P1469" s="687"/>
      <c r="Q1469" s="687"/>
      <c r="R1469" s="687"/>
      <c r="S1469" s="688"/>
      <c r="T1469" s="268"/>
      <c r="U1469" s="539"/>
      <c r="V1469" s="299" t="str">
        <f t="shared" si="600"/>
        <v>27.14</v>
      </c>
      <c r="W1469" s="299">
        <f t="shared" si="601"/>
        <v>0</v>
      </c>
      <c r="X1469" s="535">
        <f>SUM(P1453:R1453)</f>
        <v>0</v>
      </c>
      <c r="Y1469" s="319" t="str">
        <f>IF(X1469&lt;&gt;S1453,"erro","ok")</f>
        <v>ok</v>
      </c>
      <c r="Z1469" s="319"/>
      <c r="AA1469" s="319"/>
      <c r="AB1469" s="531"/>
      <c r="AC1469" s="540"/>
      <c r="AD1469" s="540"/>
      <c r="AE1469" s="540"/>
      <c r="AN1469" s="641" t="str">
        <f t="shared" si="583"/>
        <v>revisar</v>
      </c>
      <c r="AO1469" s="641" t="str">
        <f t="shared" si="584"/>
        <v>revisar</v>
      </c>
      <c r="AP1469" s="641" t="str">
        <f t="shared" si="585"/>
        <v>ok</v>
      </c>
      <c r="AQ1469" s="641" t="str">
        <f t="shared" si="586"/>
        <v>ok</v>
      </c>
      <c r="AR1469" s="641" t="str">
        <f t="shared" si="587"/>
        <v>ok</v>
      </c>
      <c r="AS1469" s="641" t="str">
        <f t="shared" si="588"/>
        <v>ok</v>
      </c>
      <c r="AT1469" s="641" t="str">
        <f t="shared" si="589"/>
        <v>ok</v>
      </c>
      <c r="AU1469" s="641" t="str">
        <f t="shared" si="590"/>
        <v>ok</v>
      </c>
      <c r="AV1469" s="641" t="str">
        <f t="shared" si="591"/>
        <v>ok</v>
      </c>
      <c r="AW1469" s="641" t="str">
        <f t="shared" si="592"/>
        <v>ok</v>
      </c>
      <c r="AX1469" s="641" t="str">
        <f t="shared" si="593"/>
        <v>ok</v>
      </c>
      <c r="AY1469" s="641" t="str">
        <f t="shared" si="594"/>
        <v>ok</v>
      </c>
      <c r="AZ1469" s="641" t="str">
        <f t="shared" si="595"/>
        <v>ok</v>
      </c>
      <c r="BA1469" s="641" t="str">
        <f t="shared" si="596"/>
        <v>ok</v>
      </c>
      <c r="BB1469" s="641" t="str">
        <f t="shared" si="597"/>
        <v>ok</v>
      </c>
      <c r="BC1469" s="641" t="str">
        <f t="shared" si="598"/>
        <v>ok</v>
      </c>
      <c r="BD1469" s="641"/>
    </row>
    <row r="1470" spans="1:56" s="559" customFormat="1" ht="12.75" hidden="1" customHeight="1">
      <c r="A1470" s="34"/>
      <c r="B1470" s="35">
        <f t="shared" si="602"/>
        <v>0</v>
      </c>
      <c r="C1470" s="34"/>
      <c r="D1470" s="253" t="s">
        <v>1849</v>
      </c>
      <c r="E1470" s="242"/>
      <c r="F1470" s="248"/>
      <c r="G1470" s="80"/>
      <c r="H1470" s="81"/>
      <c r="I1470" s="245"/>
      <c r="J1470" s="263"/>
      <c r="K1470" s="263"/>
      <c r="L1470" s="263"/>
      <c r="M1470" s="685"/>
      <c r="N1470" s="686"/>
      <c r="O1470" s="687"/>
      <c r="P1470" s="687"/>
      <c r="Q1470" s="687"/>
      <c r="R1470" s="687"/>
      <c r="S1470" s="688"/>
      <c r="T1470" s="268"/>
      <c r="U1470" s="539"/>
      <c r="V1470" s="299" t="str">
        <f t="shared" si="600"/>
        <v>27.15</v>
      </c>
      <c r="W1470" s="299">
        <f t="shared" si="601"/>
        <v>0</v>
      </c>
      <c r="X1470" s="319"/>
      <c r="Y1470" s="319"/>
      <c r="Z1470" s="319"/>
      <c r="AA1470" s="319"/>
      <c r="AB1470" s="531"/>
      <c r="AC1470" s="540"/>
      <c r="AD1470" s="540"/>
      <c r="AE1470" s="540"/>
      <c r="AN1470" s="641" t="str">
        <f t="shared" si="583"/>
        <v>revisar</v>
      </c>
      <c r="AO1470" s="641" t="str">
        <f t="shared" si="584"/>
        <v>ok</v>
      </c>
      <c r="AP1470" s="641" t="str">
        <f t="shared" si="585"/>
        <v>ok</v>
      </c>
      <c r="AQ1470" s="641" t="str">
        <f t="shared" si="586"/>
        <v>ok</v>
      </c>
      <c r="AR1470" s="641" t="str">
        <f t="shared" si="587"/>
        <v>ok</v>
      </c>
      <c r="AS1470" s="641" t="str">
        <f t="shared" si="588"/>
        <v>ok</v>
      </c>
      <c r="AT1470" s="641" t="str">
        <f t="shared" si="589"/>
        <v>ok</v>
      </c>
      <c r="AU1470" s="641" t="str">
        <f t="shared" si="590"/>
        <v>ok</v>
      </c>
      <c r="AV1470" s="641" t="str">
        <f t="shared" si="591"/>
        <v>ok</v>
      </c>
      <c r="AW1470" s="641" t="str">
        <f t="shared" si="592"/>
        <v>ok</v>
      </c>
      <c r="AX1470" s="641" t="str">
        <f t="shared" si="593"/>
        <v>ok</v>
      </c>
      <c r="AY1470" s="641" t="str">
        <f t="shared" si="594"/>
        <v>ok</v>
      </c>
      <c r="AZ1470" s="641" t="str">
        <f t="shared" si="595"/>
        <v>ok</v>
      </c>
      <c r="BA1470" s="641" t="str">
        <f t="shared" si="596"/>
        <v>ok</v>
      </c>
      <c r="BB1470" s="641" t="str">
        <f t="shared" si="597"/>
        <v>ok</v>
      </c>
      <c r="BC1470" s="641" t="str">
        <f t="shared" si="598"/>
        <v>ok</v>
      </c>
      <c r="BD1470" s="641"/>
    </row>
    <row r="1471" spans="1:56" s="559" customFormat="1" ht="12.75" hidden="1" customHeight="1">
      <c r="A1471" s="34"/>
      <c r="B1471" s="35">
        <f t="shared" si="602"/>
        <v>0</v>
      </c>
      <c r="C1471" s="34"/>
      <c r="D1471" s="250" t="s">
        <v>1850</v>
      </c>
      <c r="E1471" s="242"/>
      <c r="F1471" s="248"/>
      <c r="G1471" s="80"/>
      <c r="H1471" s="81"/>
      <c r="I1471" s="245"/>
      <c r="J1471" s="263"/>
      <c r="K1471" s="263"/>
      <c r="L1471" s="263"/>
      <c r="M1471" s="685"/>
      <c r="N1471" s="686"/>
      <c r="O1471" s="687"/>
      <c r="P1471" s="687"/>
      <c r="Q1471" s="687"/>
      <c r="R1471" s="687"/>
      <c r="S1471" s="688"/>
      <c r="T1471" s="268"/>
      <c r="U1471" s="539"/>
      <c r="V1471" s="299" t="str">
        <f t="shared" si="600"/>
        <v>27.16</v>
      </c>
      <c r="W1471" s="299">
        <f t="shared" si="601"/>
        <v>0</v>
      </c>
      <c r="X1471" s="319"/>
      <c r="Y1471" s="319"/>
      <c r="Z1471" s="319"/>
      <c r="AA1471" s="319"/>
      <c r="AB1471" s="531"/>
      <c r="AC1471" s="540"/>
      <c r="AD1471" s="540"/>
      <c r="AE1471" s="540"/>
      <c r="AN1471" s="641" t="str">
        <f t="shared" si="583"/>
        <v>revisar</v>
      </c>
      <c r="AO1471" s="641" t="str">
        <f t="shared" si="584"/>
        <v>ok</v>
      </c>
      <c r="AP1471" s="641" t="str">
        <f t="shared" si="585"/>
        <v>ok</v>
      </c>
      <c r="AQ1471" s="641" t="str">
        <f t="shared" si="586"/>
        <v>ok</v>
      </c>
      <c r="AR1471" s="641" t="str">
        <f t="shared" si="587"/>
        <v>ok</v>
      </c>
      <c r="AS1471" s="641" t="str">
        <f t="shared" si="588"/>
        <v>ok</v>
      </c>
      <c r="AT1471" s="641" t="str">
        <f t="shared" si="589"/>
        <v>ok</v>
      </c>
      <c r="AU1471" s="641" t="str">
        <f t="shared" si="590"/>
        <v>ok</v>
      </c>
      <c r="AV1471" s="641" t="str">
        <f t="shared" si="591"/>
        <v>ok</v>
      </c>
      <c r="AW1471" s="641" t="str">
        <f t="shared" si="592"/>
        <v>ok</v>
      </c>
      <c r="AX1471" s="641" t="str">
        <f t="shared" si="593"/>
        <v>ok</v>
      </c>
      <c r="AY1471" s="641" t="str">
        <f t="shared" si="594"/>
        <v>ok</v>
      </c>
      <c r="AZ1471" s="641" t="str">
        <f t="shared" si="595"/>
        <v>ok</v>
      </c>
      <c r="BA1471" s="641" t="str">
        <f t="shared" si="596"/>
        <v>ok</v>
      </c>
      <c r="BB1471" s="641" t="str">
        <f t="shared" si="597"/>
        <v>ok</v>
      </c>
      <c r="BC1471" s="641" t="str">
        <f t="shared" si="598"/>
        <v>ok</v>
      </c>
      <c r="BD1471" s="641"/>
    </row>
    <row r="1472" spans="1:56" s="559" customFormat="1" ht="12.75" hidden="1" customHeight="1">
      <c r="A1472" s="34"/>
      <c r="B1472" s="35">
        <f t="shared" si="602"/>
        <v>0</v>
      </c>
      <c r="C1472" s="34"/>
      <c r="D1472" s="253" t="s">
        <v>1851</v>
      </c>
      <c r="E1472" s="242"/>
      <c r="F1472" s="248"/>
      <c r="G1472" s="80"/>
      <c r="H1472" s="81"/>
      <c r="I1472" s="245"/>
      <c r="J1472" s="263"/>
      <c r="K1472" s="263"/>
      <c r="L1472" s="263"/>
      <c r="M1472" s="685"/>
      <c r="N1472" s="686"/>
      <c r="O1472" s="687"/>
      <c r="P1472" s="687"/>
      <c r="Q1472" s="687"/>
      <c r="R1472" s="687"/>
      <c r="S1472" s="688"/>
      <c r="T1472" s="268"/>
      <c r="U1472" s="539"/>
      <c r="V1472" s="299" t="str">
        <f t="shared" si="600"/>
        <v>27.17</v>
      </c>
      <c r="W1472" s="299">
        <f t="shared" si="601"/>
        <v>0</v>
      </c>
      <c r="X1472" s="268"/>
      <c r="Y1472" s="268"/>
      <c r="Z1472" s="268"/>
      <c r="AA1472" s="268"/>
      <c r="AB1472" s="533"/>
      <c r="AC1472" s="540"/>
      <c r="AD1472" s="540"/>
      <c r="AE1472" s="540"/>
      <c r="AN1472" s="641" t="str">
        <f t="shared" si="583"/>
        <v>revisar</v>
      </c>
      <c r="AO1472" s="641" t="str">
        <f t="shared" si="584"/>
        <v>ok</v>
      </c>
      <c r="AP1472" s="641" t="str">
        <f t="shared" si="585"/>
        <v>ok</v>
      </c>
      <c r="AQ1472" s="641" t="str">
        <f t="shared" si="586"/>
        <v>ok</v>
      </c>
      <c r="AR1472" s="641" t="str">
        <f t="shared" si="587"/>
        <v>ok</v>
      </c>
      <c r="AS1472" s="641" t="str">
        <f t="shared" si="588"/>
        <v>ok</v>
      </c>
      <c r="AT1472" s="641" t="str">
        <f t="shared" si="589"/>
        <v>ok</v>
      </c>
      <c r="AU1472" s="641" t="str">
        <f t="shared" si="590"/>
        <v>ok</v>
      </c>
      <c r="AV1472" s="641" t="str">
        <f t="shared" si="591"/>
        <v>ok</v>
      </c>
      <c r="AW1472" s="641" t="str">
        <f t="shared" si="592"/>
        <v>ok</v>
      </c>
      <c r="AX1472" s="641" t="str">
        <f t="shared" si="593"/>
        <v>ok</v>
      </c>
      <c r="AY1472" s="641" t="str">
        <f t="shared" si="594"/>
        <v>ok</v>
      </c>
      <c r="AZ1472" s="641" t="str">
        <f t="shared" si="595"/>
        <v>ok</v>
      </c>
      <c r="BA1472" s="641" t="str">
        <f t="shared" si="596"/>
        <v>ok</v>
      </c>
      <c r="BB1472" s="641" t="str">
        <f t="shared" si="597"/>
        <v>ok</v>
      </c>
      <c r="BC1472" s="641" t="str">
        <f t="shared" si="598"/>
        <v>ok</v>
      </c>
      <c r="BD1472" s="641"/>
    </row>
    <row r="1473" spans="1:56" s="559" customFormat="1" ht="12.75" hidden="1" customHeight="1">
      <c r="A1473" s="34"/>
      <c r="B1473" s="35">
        <f t="shared" si="602"/>
        <v>0</v>
      </c>
      <c r="C1473" s="34"/>
      <c r="D1473" s="250" t="s">
        <v>1852</v>
      </c>
      <c r="E1473" s="242"/>
      <c r="F1473" s="248"/>
      <c r="G1473" s="80"/>
      <c r="H1473" s="81"/>
      <c r="I1473" s="245"/>
      <c r="J1473" s="263"/>
      <c r="K1473" s="263"/>
      <c r="L1473" s="263"/>
      <c r="M1473" s="685"/>
      <c r="N1473" s="686"/>
      <c r="O1473" s="687"/>
      <c r="P1473" s="687"/>
      <c r="Q1473" s="687"/>
      <c r="R1473" s="687"/>
      <c r="S1473" s="688"/>
      <c r="T1473" s="268"/>
      <c r="U1473" s="539"/>
      <c r="V1473" s="299" t="str">
        <f t="shared" si="600"/>
        <v>27.18</v>
      </c>
      <c r="W1473" s="299">
        <f t="shared" si="601"/>
        <v>0</v>
      </c>
      <c r="X1473" s="268"/>
      <c r="Y1473" s="268"/>
      <c r="Z1473" s="268"/>
      <c r="AA1473" s="268"/>
      <c r="AB1473" s="533"/>
      <c r="AC1473" s="540"/>
      <c r="AD1473" s="540"/>
      <c r="AE1473" s="540"/>
      <c r="AN1473" s="641" t="str">
        <f t="shared" si="583"/>
        <v>revisar</v>
      </c>
      <c r="AO1473" s="641" t="str">
        <f t="shared" si="584"/>
        <v>ok</v>
      </c>
      <c r="AP1473" s="641" t="str">
        <f t="shared" si="585"/>
        <v>ok</v>
      </c>
      <c r="AQ1473" s="641" t="str">
        <f t="shared" si="586"/>
        <v>ok</v>
      </c>
      <c r="AR1473" s="641" t="str">
        <f t="shared" si="587"/>
        <v>ok</v>
      </c>
      <c r="AS1473" s="641" t="str">
        <f t="shared" si="588"/>
        <v>ok</v>
      </c>
      <c r="AT1473" s="641" t="str">
        <f t="shared" si="589"/>
        <v>ok</v>
      </c>
      <c r="AU1473" s="641" t="str">
        <f t="shared" si="590"/>
        <v>ok</v>
      </c>
      <c r="AV1473" s="641" t="str">
        <f t="shared" si="591"/>
        <v>ok</v>
      </c>
      <c r="AW1473" s="641" t="str">
        <f t="shared" si="592"/>
        <v>ok</v>
      </c>
      <c r="AX1473" s="641" t="str">
        <f t="shared" si="593"/>
        <v>ok</v>
      </c>
      <c r="AY1473" s="641" t="str">
        <f t="shared" si="594"/>
        <v>ok</v>
      </c>
      <c r="AZ1473" s="641" t="str">
        <f t="shared" si="595"/>
        <v>ok</v>
      </c>
      <c r="BA1473" s="641" t="str">
        <f t="shared" si="596"/>
        <v>ok</v>
      </c>
      <c r="BB1473" s="641" t="str">
        <f t="shared" si="597"/>
        <v>ok</v>
      </c>
      <c r="BC1473" s="641" t="str">
        <f t="shared" si="598"/>
        <v>ok</v>
      </c>
      <c r="BD1473" s="641"/>
    </row>
    <row r="1474" spans="1:56" s="559" customFormat="1" ht="12.75" hidden="1" customHeight="1">
      <c r="A1474" s="34"/>
      <c r="B1474" s="35">
        <f t="shared" si="602"/>
        <v>0</v>
      </c>
      <c r="C1474" s="34"/>
      <c r="D1474" s="253" t="s">
        <v>1853</v>
      </c>
      <c r="E1474" s="242"/>
      <c r="F1474" s="248"/>
      <c r="G1474" s="80"/>
      <c r="H1474" s="81"/>
      <c r="I1474" s="245"/>
      <c r="J1474" s="263"/>
      <c r="K1474" s="263"/>
      <c r="L1474" s="263"/>
      <c r="M1474" s="685"/>
      <c r="N1474" s="686"/>
      <c r="O1474" s="687"/>
      <c r="P1474" s="687"/>
      <c r="Q1474" s="687"/>
      <c r="R1474" s="687"/>
      <c r="S1474" s="688"/>
      <c r="T1474" s="268"/>
      <c r="U1474" s="539"/>
      <c r="V1474" s="299" t="str">
        <f t="shared" si="600"/>
        <v>27.19</v>
      </c>
      <c r="W1474" s="299">
        <f t="shared" si="601"/>
        <v>0</v>
      </c>
      <c r="X1474" s="268"/>
      <c r="Y1474" s="268"/>
      <c r="Z1474" s="268"/>
      <c r="AA1474" s="268"/>
      <c r="AB1474" s="533"/>
      <c r="AC1474" s="540"/>
      <c r="AD1474" s="540"/>
      <c r="AE1474" s="540"/>
      <c r="AN1474" s="641" t="str">
        <f t="shared" si="583"/>
        <v>revisar</v>
      </c>
      <c r="AO1474" s="641" t="str">
        <f t="shared" si="584"/>
        <v>ok</v>
      </c>
      <c r="AP1474" s="641" t="str">
        <f t="shared" si="585"/>
        <v>ok</v>
      </c>
      <c r="AQ1474" s="641" t="str">
        <f t="shared" si="586"/>
        <v>ok</v>
      </c>
      <c r="AR1474" s="641" t="str">
        <f t="shared" si="587"/>
        <v>ok</v>
      </c>
      <c r="AS1474" s="641" t="str">
        <f t="shared" si="588"/>
        <v>ok</v>
      </c>
      <c r="AT1474" s="641" t="str">
        <f t="shared" si="589"/>
        <v>ok</v>
      </c>
      <c r="AU1474" s="641" t="str">
        <f t="shared" si="590"/>
        <v>ok</v>
      </c>
      <c r="AV1474" s="641" t="str">
        <f t="shared" si="591"/>
        <v>ok</v>
      </c>
      <c r="AW1474" s="641" t="str">
        <f t="shared" si="592"/>
        <v>ok</v>
      </c>
      <c r="AX1474" s="641" t="str">
        <f t="shared" si="593"/>
        <v>ok</v>
      </c>
      <c r="AY1474" s="641" t="str">
        <f t="shared" si="594"/>
        <v>ok</v>
      </c>
      <c r="AZ1474" s="641" t="str">
        <f t="shared" si="595"/>
        <v>ok</v>
      </c>
      <c r="BA1474" s="641" t="str">
        <f t="shared" si="596"/>
        <v>ok</v>
      </c>
      <c r="BB1474" s="641" t="str">
        <f t="shared" si="597"/>
        <v>ok</v>
      </c>
      <c r="BC1474" s="641" t="str">
        <f t="shared" si="598"/>
        <v>ok</v>
      </c>
      <c r="BD1474" s="641"/>
    </row>
    <row r="1475" spans="1:56" s="559" customFormat="1" ht="12.75" hidden="1" customHeight="1">
      <c r="A1475" s="34"/>
      <c r="B1475" s="35">
        <f t="shared" si="602"/>
        <v>0</v>
      </c>
      <c r="C1475" s="34"/>
      <c r="D1475" s="250" t="s">
        <v>1854</v>
      </c>
      <c r="E1475" s="242"/>
      <c r="F1475" s="248"/>
      <c r="G1475" s="80"/>
      <c r="H1475" s="81"/>
      <c r="I1475" s="245"/>
      <c r="J1475" s="263"/>
      <c r="K1475" s="263"/>
      <c r="L1475" s="263"/>
      <c r="M1475" s="685"/>
      <c r="N1475" s="686"/>
      <c r="O1475" s="687"/>
      <c r="P1475" s="687"/>
      <c r="Q1475" s="687"/>
      <c r="R1475" s="687"/>
      <c r="S1475" s="688"/>
      <c r="T1475" s="268"/>
      <c r="U1475" s="539"/>
      <c r="V1475" s="299" t="str">
        <f t="shared" si="600"/>
        <v>27.20</v>
      </c>
      <c r="W1475" s="299">
        <f t="shared" si="601"/>
        <v>0</v>
      </c>
      <c r="X1475" s="268"/>
      <c r="Y1475" s="268"/>
      <c r="Z1475" s="268"/>
      <c r="AA1475" s="268"/>
      <c r="AB1475" s="533"/>
      <c r="AC1475" s="540"/>
      <c r="AD1475" s="540"/>
      <c r="AE1475" s="540"/>
      <c r="AN1475" s="641" t="str">
        <f t="shared" si="583"/>
        <v>revisar</v>
      </c>
      <c r="AO1475" s="641" t="str">
        <f t="shared" si="584"/>
        <v>ok</v>
      </c>
      <c r="AP1475" s="641" t="str">
        <f t="shared" si="585"/>
        <v>ok</v>
      </c>
      <c r="AQ1475" s="641" t="str">
        <f t="shared" si="586"/>
        <v>ok</v>
      </c>
      <c r="AR1475" s="641" t="str">
        <f t="shared" si="587"/>
        <v>ok</v>
      </c>
      <c r="AS1475" s="641" t="str">
        <f t="shared" si="588"/>
        <v>ok</v>
      </c>
      <c r="AT1475" s="641" t="str">
        <f t="shared" si="589"/>
        <v>ok</v>
      </c>
      <c r="AU1475" s="641" t="str">
        <f t="shared" si="590"/>
        <v>ok</v>
      </c>
      <c r="AV1475" s="641" t="str">
        <f t="shared" si="591"/>
        <v>ok</v>
      </c>
      <c r="AW1475" s="641" t="str">
        <f t="shared" si="592"/>
        <v>ok</v>
      </c>
      <c r="AX1475" s="641" t="str">
        <f t="shared" si="593"/>
        <v>ok</v>
      </c>
      <c r="AY1475" s="641" t="str">
        <f t="shared" si="594"/>
        <v>ok</v>
      </c>
      <c r="AZ1475" s="641" t="str">
        <f t="shared" si="595"/>
        <v>ok</v>
      </c>
      <c r="BA1475" s="641" t="str">
        <f t="shared" si="596"/>
        <v>ok</v>
      </c>
      <c r="BB1475" s="641" t="str">
        <f t="shared" si="597"/>
        <v>ok</v>
      </c>
      <c r="BC1475" s="641" t="str">
        <f t="shared" si="598"/>
        <v>ok</v>
      </c>
      <c r="BD1475" s="641"/>
    </row>
    <row r="1476" spans="1:56" s="559" customFormat="1" ht="12.75" hidden="1" customHeight="1">
      <c r="A1476" s="34"/>
      <c r="B1476" s="35">
        <f t="shared" si="602"/>
        <v>0</v>
      </c>
      <c r="C1476" s="34"/>
      <c r="D1476" s="253" t="s">
        <v>1855</v>
      </c>
      <c r="E1476" s="242"/>
      <c r="F1476" s="248"/>
      <c r="G1476" s="80"/>
      <c r="H1476" s="81"/>
      <c r="I1476" s="245"/>
      <c r="J1476" s="263"/>
      <c r="K1476" s="263"/>
      <c r="L1476" s="263"/>
      <c r="M1476" s="685"/>
      <c r="N1476" s="686"/>
      <c r="O1476" s="687"/>
      <c r="P1476" s="687"/>
      <c r="Q1476" s="687"/>
      <c r="R1476" s="687"/>
      <c r="S1476" s="688"/>
      <c r="T1476" s="268"/>
      <c r="U1476" s="539"/>
      <c r="V1476" s="299" t="str">
        <f t="shared" si="600"/>
        <v>27.21</v>
      </c>
      <c r="W1476" s="299">
        <f t="shared" si="601"/>
        <v>0</v>
      </c>
      <c r="X1476" s="268"/>
      <c r="Y1476" s="268"/>
      <c r="Z1476" s="268"/>
      <c r="AA1476" s="268"/>
      <c r="AB1476" s="533"/>
      <c r="AC1476" s="540"/>
      <c r="AD1476" s="540"/>
      <c r="AE1476" s="540"/>
      <c r="AN1476" s="641" t="str">
        <f t="shared" si="583"/>
        <v>revisar</v>
      </c>
      <c r="AO1476" s="641" t="str">
        <f t="shared" si="584"/>
        <v>ok</v>
      </c>
      <c r="AP1476" s="641" t="str">
        <f t="shared" si="585"/>
        <v>ok</v>
      </c>
      <c r="AQ1476" s="641" t="str">
        <f t="shared" si="586"/>
        <v>ok</v>
      </c>
      <c r="AR1476" s="641" t="str">
        <f t="shared" si="587"/>
        <v>ok</v>
      </c>
      <c r="AS1476" s="641" t="str">
        <f t="shared" si="588"/>
        <v>ok</v>
      </c>
      <c r="AT1476" s="641" t="str">
        <f t="shared" si="589"/>
        <v>ok</v>
      </c>
      <c r="AU1476" s="641" t="str">
        <f t="shared" si="590"/>
        <v>ok</v>
      </c>
      <c r="AV1476" s="641" t="str">
        <f t="shared" si="591"/>
        <v>ok</v>
      </c>
      <c r="AW1476" s="641" t="str">
        <f t="shared" si="592"/>
        <v>ok</v>
      </c>
      <c r="AX1476" s="641" t="str">
        <f t="shared" si="593"/>
        <v>ok</v>
      </c>
      <c r="AY1476" s="641" t="str">
        <f t="shared" si="594"/>
        <v>ok</v>
      </c>
      <c r="AZ1476" s="641" t="str">
        <f t="shared" si="595"/>
        <v>ok</v>
      </c>
      <c r="BA1476" s="641" t="str">
        <f t="shared" si="596"/>
        <v>ok</v>
      </c>
      <c r="BB1476" s="641" t="str">
        <f t="shared" si="597"/>
        <v>ok</v>
      </c>
      <c r="BC1476" s="641" t="str">
        <f t="shared" si="598"/>
        <v>ok</v>
      </c>
      <c r="BD1476" s="641"/>
    </row>
    <row r="1477" spans="1:56" s="559" customFormat="1" ht="12.75" hidden="1" customHeight="1">
      <c r="A1477" s="34"/>
      <c r="B1477" s="35">
        <f t="shared" si="602"/>
        <v>0</v>
      </c>
      <c r="C1477" s="34"/>
      <c r="D1477" s="250" t="s">
        <v>1856</v>
      </c>
      <c r="E1477" s="242"/>
      <c r="F1477" s="248"/>
      <c r="G1477" s="80"/>
      <c r="H1477" s="81"/>
      <c r="I1477" s="245"/>
      <c r="J1477" s="263"/>
      <c r="K1477" s="263"/>
      <c r="L1477" s="263"/>
      <c r="M1477" s="685"/>
      <c r="N1477" s="686"/>
      <c r="O1477" s="687"/>
      <c r="P1477" s="687"/>
      <c r="Q1477" s="687"/>
      <c r="R1477" s="687"/>
      <c r="S1477" s="688"/>
      <c r="T1477" s="268"/>
      <c r="U1477" s="539"/>
      <c r="V1477" s="299" t="str">
        <f t="shared" si="600"/>
        <v>27.22</v>
      </c>
      <c r="W1477" s="299">
        <f t="shared" si="601"/>
        <v>0</v>
      </c>
      <c r="X1477" s="268"/>
      <c r="Y1477" s="268"/>
      <c r="Z1477" s="268"/>
      <c r="AA1477" s="268"/>
      <c r="AB1477" s="533"/>
      <c r="AC1477" s="540"/>
      <c r="AD1477" s="540"/>
      <c r="AE1477" s="540"/>
      <c r="AN1477" s="641" t="str">
        <f t="shared" si="583"/>
        <v>revisar</v>
      </c>
      <c r="AO1477" s="641" t="str">
        <f t="shared" si="584"/>
        <v>ok</v>
      </c>
      <c r="AP1477" s="641" t="str">
        <f t="shared" si="585"/>
        <v>ok</v>
      </c>
      <c r="AQ1477" s="641" t="str">
        <f t="shared" si="586"/>
        <v>ok</v>
      </c>
      <c r="AR1477" s="641" t="str">
        <f t="shared" si="587"/>
        <v>ok</v>
      </c>
      <c r="AS1477" s="641" t="str">
        <f t="shared" si="588"/>
        <v>ok</v>
      </c>
      <c r="AT1477" s="641" t="str">
        <f t="shared" si="589"/>
        <v>ok</v>
      </c>
      <c r="AU1477" s="641" t="str">
        <f t="shared" si="590"/>
        <v>ok</v>
      </c>
      <c r="AV1477" s="641" t="str">
        <f t="shared" si="591"/>
        <v>ok</v>
      </c>
      <c r="AW1477" s="641" t="str">
        <f t="shared" si="592"/>
        <v>ok</v>
      </c>
      <c r="AX1477" s="641" t="str">
        <f t="shared" si="593"/>
        <v>ok</v>
      </c>
      <c r="AY1477" s="641" t="str">
        <f t="shared" si="594"/>
        <v>ok</v>
      </c>
      <c r="AZ1477" s="641" t="str">
        <f t="shared" si="595"/>
        <v>ok</v>
      </c>
      <c r="BA1477" s="641" t="str">
        <f t="shared" si="596"/>
        <v>ok</v>
      </c>
      <c r="BB1477" s="641" t="str">
        <f t="shared" si="597"/>
        <v>ok</v>
      </c>
      <c r="BC1477" s="641" t="str">
        <f t="shared" si="598"/>
        <v>ok</v>
      </c>
      <c r="BD1477" s="641"/>
    </row>
    <row r="1478" spans="1:56" s="559" customFormat="1" ht="12.75" hidden="1" customHeight="1">
      <c r="A1478" s="34"/>
      <c r="B1478" s="35">
        <f t="shared" si="602"/>
        <v>0</v>
      </c>
      <c r="C1478" s="34"/>
      <c r="D1478" s="253" t="s">
        <v>1857</v>
      </c>
      <c r="E1478" s="242"/>
      <c r="F1478" s="248"/>
      <c r="G1478" s="80"/>
      <c r="H1478" s="81"/>
      <c r="I1478" s="245"/>
      <c r="J1478" s="263"/>
      <c r="K1478" s="263"/>
      <c r="L1478" s="263"/>
      <c r="M1478" s="685"/>
      <c r="N1478" s="686"/>
      <c r="O1478" s="687"/>
      <c r="P1478" s="687"/>
      <c r="Q1478" s="687"/>
      <c r="R1478" s="687"/>
      <c r="S1478" s="688"/>
      <c r="T1478" s="268"/>
      <c r="U1478" s="539"/>
      <c r="V1478" s="299" t="str">
        <f t="shared" si="600"/>
        <v>27.23</v>
      </c>
      <c r="W1478" s="299">
        <f t="shared" si="601"/>
        <v>0</v>
      </c>
      <c r="X1478" s="268"/>
      <c r="Y1478" s="268"/>
      <c r="Z1478" s="268"/>
      <c r="AA1478" s="268"/>
      <c r="AB1478" s="533"/>
      <c r="AC1478" s="540"/>
      <c r="AD1478" s="540"/>
      <c r="AE1478" s="540"/>
      <c r="AN1478" s="641" t="str">
        <f t="shared" si="583"/>
        <v>revisar</v>
      </c>
      <c r="AO1478" s="641" t="str">
        <f t="shared" si="584"/>
        <v>ok</v>
      </c>
      <c r="AP1478" s="641" t="str">
        <f t="shared" si="585"/>
        <v>ok</v>
      </c>
      <c r="AQ1478" s="641" t="str">
        <f t="shared" si="586"/>
        <v>ok</v>
      </c>
      <c r="AR1478" s="641" t="str">
        <f t="shared" si="587"/>
        <v>ok</v>
      </c>
      <c r="AS1478" s="641" t="str">
        <f t="shared" si="588"/>
        <v>ok</v>
      </c>
      <c r="AT1478" s="641" t="str">
        <f t="shared" si="589"/>
        <v>ok</v>
      </c>
      <c r="AU1478" s="641" t="str">
        <f t="shared" si="590"/>
        <v>ok</v>
      </c>
      <c r="AV1478" s="641" t="str">
        <f t="shared" si="591"/>
        <v>ok</v>
      </c>
      <c r="AW1478" s="641" t="str">
        <f t="shared" si="592"/>
        <v>ok</v>
      </c>
      <c r="AX1478" s="641" t="str">
        <f t="shared" si="593"/>
        <v>ok</v>
      </c>
      <c r="AY1478" s="641" t="str">
        <f t="shared" si="594"/>
        <v>ok</v>
      </c>
      <c r="AZ1478" s="641" t="str">
        <f t="shared" si="595"/>
        <v>ok</v>
      </c>
      <c r="BA1478" s="641" t="str">
        <f t="shared" si="596"/>
        <v>ok</v>
      </c>
      <c r="BB1478" s="641" t="str">
        <f t="shared" si="597"/>
        <v>ok</v>
      </c>
      <c r="BC1478" s="641" t="str">
        <f t="shared" si="598"/>
        <v>ok</v>
      </c>
      <c r="BD1478" s="641"/>
    </row>
    <row r="1479" spans="1:56" s="559" customFormat="1" ht="12.75" hidden="1" customHeight="1">
      <c r="A1479" s="34"/>
      <c r="B1479" s="35">
        <f t="shared" si="602"/>
        <v>0</v>
      </c>
      <c r="C1479" s="34"/>
      <c r="D1479" s="250" t="s">
        <v>1858</v>
      </c>
      <c r="E1479" s="242"/>
      <c r="F1479" s="248"/>
      <c r="G1479" s="80"/>
      <c r="H1479" s="81"/>
      <c r="I1479" s="245"/>
      <c r="J1479" s="263"/>
      <c r="K1479" s="263"/>
      <c r="L1479" s="263"/>
      <c r="M1479" s="685"/>
      <c r="N1479" s="686"/>
      <c r="O1479" s="687"/>
      <c r="P1479" s="687"/>
      <c r="Q1479" s="687"/>
      <c r="R1479" s="687"/>
      <c r="S1479" s="688"/>
      <c r="T1479" s="268"/>
      <c r="U1479" s="539"/>
      <c r="V1479" s="299" t="str">
        <f t="shared" si="600"/>
        <v>27.24</v>
      </c>
      <c r="W1479" s="299">
        <f t="shared" si="601"/>
        <v>0</v>
      </c>
      <c r="X1479" s="268"/>
      <c r="Y1479" s="268"/>
      <c r="Z1479" s="268"/>
      <c r="AA1479" s="268"/>
      <c r="AB1479" s="533"/>
      <c r="AC1479" s="540"/>
      <c r="AD1479" s="540"/>
      <c r="AE1479" s="540"/>
      <c r="AN1479" s="641" t="str">
        <f t="shared" si="583"/>
        <v>revisar</v>
      </c>
      <c r="AO1479" s="641" t="str">
        <f t="shared" si="584"/>
        <v>ok</v>
      </c>
      <c r="AP1479" s="641" t="str">
        <f t="shared" si="585"/>
        <v>ok</v>
      </c>
      <c r="AQ1479" s="641" t="str">
        <f t="shared" si="586"/>
        <v>ok</v>
      </c>
      <c r="AR1479" s="641" t="str">
        <f t="shared" si="587"/>
        <v>ok</v>
      </c>
      <c r="AS1479" s="641" t="str">
        <f t="shared" si="588"/>
        <v>ok</v>
      </c>
      <c r="AT1479" s="641" t="str">
        <f t="shared" si="589"/>
        <v>ok</v>
      </c>
      <c r="AU1479" s="641" t="str">
        <f t="shared" si="590"/>
        <v>ok</v>
      </c>
      <c r="AV1479" s="641" t="str">
        <f t="shared" si="591"/>
        <v>ok</v>
      </c>
      <c r="AW1479" s="641" t="str">
        <f t="shared" si="592"/>
        <v>ok</v>
      </c>
      <c r="AX1479" s="641" t="str">
        <f t="shared" si="593"/>
        <v>ok</v>
      </c>
      <c r="AY1479" s="641" t="str">
        <f t="shared" si="594"/>
        <v>ok</v>
      </c>
      <c r="AZ1479" s="641" t="str">
        <f t="shared" si="595"/>
        <v>ok</v>
      </c>
      <c r="BA1479" s="641" t="str">
        <f t="shared" si="596"/>
        <v>ok</v>
      </c>
      <c r="BB1479" s="641" t="str">
        <f t="shared" si="597"/>
        <v>ok</v>
      </c>
      <c r="BC1479" s="641" t="str">
        <f t="shared" si="598"/>
        <v>ok</v>
      </c>
      <c r="BD1479" s="641"/>
    </row>
    <row r="1480" spans="1:56" s="559" customFormat="1" ht="12.75" hidden="1" customHeight="1">
      <c r="A1480" s="34"/>
      <c r="B1480" s="35">
        <f t="shared" si="602"/>
        <v>0</v>
      </c>
      <c r="C1480" s="34"/>
      <c r="D1480" s="253" t="s">
        <v>1859</v>
      </c>
      <c r="E1480" s="242"/>
      <c r="F1480" s="248"/>
      <c r="G1480" s="80"/>
      <c r="H1480" s="81"/>
      <c r="I1480" s="245"/>
      <c r="J1480" s="263"/>
      <c r="K1480" s="263"/>
      <c r="L1480" s="263"/>
      <c r="M1480" s="685"/>
      <c r="N1480" s="686"/>
      <c r="O1480" s="687"/>
      <c r="P1480" s="687"/>
      <c r="Q1480" s="687"/>
      <c r="R1480" s="687"/>
      <c r="S1480" s="688"/>
      <c r="T1480" s="268"/>
      <c r="U1480" s="539"/>
      <c r="V1480" s="299" t="str">
        <f t="shared" si="600"/>
        <v>27.25</v>
      </c>
      <c r="W1480" s="299">
        <f t="shared" si="601"/>
        <v>0</v>
      </c>
      <c r="X1480" s="268"/>
      <c r="Y1480" s="268"/>
      <c r="Z1480" s="268"/>
      <c r="AA1480" s="268"/>
      <c r="AB1480" s="533"/>
      <c r="AC1480" s="540"/>
      <c r="AD1480" s="540"/>
      <c r="AE1480" s="540"/>
      <c r="AN1480" s="641" t="str">
        <f t="shared" si="583"/>
        <v>revisar</v>
      </c>
      <c r="AO1480" s="641" t="str">
        <f t="shared" si="584"/>
        <v>ok</v>
      </c>
      <c r="AP1480" s="641" t="str">
        <f t="shared" si="585"/>
        <v>ok</v>
      </c>
      <c r="AQ1480" s="641" t="str">
        <f t="shared" si="586"/>
        <v>ok</v>
      </c>
      <c r="AR1480" s="641" t="str">
        <f t="shared" si="587"/>
        <v>ok</v>
      </c>
      <c r="AS1480" s="641" t="str">
        <f t="shared" si="588"/>
        <v>ok</v>
      </c>
      <c r="AT1480" s="641" t="str">
        <f t="shared" si="589"/>
        <v>ok</v>
      </c>
      <c r="AU1480" s="641" t="str">
        <f t="shared" si="590"/>
        <v>ok</v>
      </c>
      <c r="AV1480" s="641" t="str">
        <f t="shared" si="591"/>
        <v>ok</v>
      </c>
      <c r="AW1480" s="641" t="str">
        <f t="shared" si="592"/>
        <v>ok</v>
      </c>
      <c r="AX1480" s="641" t="str">
        <f t="shared" si="593"/>
        <v>ok</v>
      </c>
      <c r="AY1480" s="641" t="str">
        <f t="shared" si="594"/>
        <v>ok</v>
      </c>
      <c r="AZ1480" s="641" t="str">
        <f t="shared" si="595"/>
        <v>ok</v>
      </c>
      <c r="BA1480" s="641" t="str">
        <f t="shared" si="596"/>
        <v>ok</v>
      </c>
      <c r="BB1480" s="641" t="str">
        <f t="shared" si="597"/>
        <v>ok</v>
      </c>
      <c r="BC1480" s="641" t="str">
        <f t="shared" si="598"/>
        <v>ok</v>
      </c>
      <c r="BD1480" s="641"/>
    </row>
    <row r="1481" spans="1:56" s="559" customFormat="1" ht="12.75" hidden="1" customHeight="1">
      <c r="A1481" s="34"/>
      <c r="B1481" s="35">
        <f t="shared" si="602"/>
        <v>0</v>
      </c>
      <c r="C1481" s="34"/>
      <c r="D1481" s="250" t="s">
        <v>1860</v>
      </c>
      <c r="E1481" s="242"/>
      <c r="F1481" s="248"/>
      <c r="G1481" s="80"/>
      <c r="H1481" s="81"/>
      <c r="I1481" s="245"/>
      <c r="J1481" s="263"/>
      <c r="K1481" s="263"/>
      <c r="L1481" s="263"/>
      <c r="M1481" s="685"/>
      <c r="N1481" s="686"/>
      <c r="O1481" s="687"/>
      <c r="P1481" s="687"/>
      <c r="Q1481" s="687"/>
      <c r="R1481" s="687"/>
      <c r="S1481" s="688"/>
      <c r="T1481" s="268"/>
      <c r="U1481" s="539"/>
      <c r="V1481" s="299" t="str">
        <f t="shared" si="600"/>
        <v>27.26</v>
      </c>
      <c r="W1481" s="299">
        <f t="shared" si="601"/>
        <v>0</v>
      </c>
      <c r="X1481" s="268"/>
      <c r="Y1481" s="268"/>
      <c r="Z1481" s="268"/>
      <c r="AA1481" s="268"/>
      <c r="AB1481" s="533"/>
      <c r="AC1481" s="540"/>
      <c r="AD1481" s="540"/>
      <c r="AE1481" s="540"/>
      <c r="AN1481" s="641" t="str">
        <f t="shared" si="583"/>
        <v>revisar</v>
      </c>
      <c r="AO1481" s="641" t="str">
        <f t="shared" si="584"/>
        <v>ok</v>
      </c>
      <c r="AP1481" s="641" t="str">
        <f t="shared" si="585"/>
        <v>ok</v>
      </c>
      <c r="AQ1481" s="641" t="str">
        <f t="shared" si="586"/>
        <v>ok</v>
      </c>
      <c r="AR1481" s="641" t="str">
        <f t="shared" si="587"/>
        <v>ok</v>
      </c>
      <c r="AS1481" s="641" t="str">
        <f t="shared" si="588"/>
        <v>ok</v>
      </c>
      <c r="AT1481" s="641" t="str">
        <f t="shared" si="589"/>
        <v>ok</v>
      </c>
      <c r="AU1481" s="641" t="str">
        <f t="shared" si="590"/>
        <v>ok</v>
      </c>
      <c r="AV1481" s="641" t="str">
        <f t="shared" si="591"/>
        <v>ok</v>
      </c>
      <c r="AW1481" s="641" t="str">
        <f t="shared" si="592"/>
        <v>ok</v>
      </c>
      <c r="AX1481" s="641" t="str">
        <f t="shared" si="593"/>
        <v>ok</v>
      </c>
      <c r="AY1481" s="641" t="str">
        <f t="shared" si="594"/>
        <v>ok</v>
      </c>
      <c r="AZ1481" s="641" t="str">
        <f t="shared" si="595"/>
        <v>ok</v>
      </c>
      <c r="BA1481" s="641" t="str">
        <f t="shared" si="596"/>
        <v>ok</v>
      </c>
      <c r="BB1481" s="641" t="str">
        <f t="shared" si="597"/>
        <v>ok</v>
      </c>
      <c r="BC1481" s="641" t="str">
        <f t="shared" si="598"/>
        <v>ok</v>
      </c>
      <c r="BD1481" s="641"/>
    </row>
    <row r="1482" spans="1:56" s="559" customFormat="1" ht="12.75" hidden="1" customHeight="1">
      <c r="A1482" s="34"/>
      <c r="B1482" s="35">
        <f t="shared" si="602"/>
        <v>0</v>
      </c>
      <c r="C1482" s="34"/>
      <c r="D1482" s="253" t="s">
        <v>1861</v>
      </c>
      <c r="E1482" s="242"/>
      <c r="F1482" s="248"/>
      <c r="G1482" s="80"/>
      <c r="H1482" s="81"/>
      <c r="I1482" s="245"/>
      <c r="J1482" s="263"/>
      <c r="K1482" s="263"/>
      <c r="L1482" s="263"/>
      <c r="M1482" s="685"/>
      <c r="N1482" s="686"/>
      <c r="O1482" s="687"/>
      <c r="P1482" s="687"/>
      <c r="Q1482" s="687"/>
      <c r="R1482" s="687"/>
      <c r="S1482" s="688"/>
      <c r="T1482" s="268"/>
      <c r="U1482" s="539"/>
      <c r="V1482" s="299" t="str">
        <f t="shared" si="600"/>
        <v>27.27</v>
      </c>
      <c r="W1482" s="299">
        <f t="shared" si="601"/>
        <v>0</v>
      </c>
      <c r="X1482" s="268"/>
      <c r="Y1482" s="268"/>
      <c r="Z1482" s="268"/>
      <c r="AA1482" s="268"/>
      <c r="AB1482" s="533"/>
      <c r="AC1482" s="540"/>
      <c r="AD1482" s="540"/>
      <c r="AE1482" s="540"/>
      <c r="AN1482" s="641" t="str">
        <f t="shared" si="583"/>
        <v>revisar</v>
      </c>
      <c r="AO1482" s="641" t="str">
        <f t="shared" si="584"/>
        <v>ok</v>
      </c>
      <c r="AP1482" s="641" t="str">
        <f t="shared" si="585"/>
        <v>ok</v>
      </c>
      <c r="AQ1482" s="641" t="str">
        <f t="shared" si="586"/>
        <v>ok</v>
      </c>
      <c r="AR1482" s="641" t="str">
        <f t="shared" si="587"/>
        <v>ok</v>
      </c>
      <c r="AS1482" s="641" t="str">
        <f t="shared" si="588"/>
        <v>ok</v>
      </c>
      <c r="AT1482" s="641" t="str">
        <f t="shared" si="589"/>
        <v>ok</v>
      </c>
      <c r="AU1482" s="641" t="str">
        <f t="shared" si="590"/>
        <v>ok</v>
      </c>
      <c r="AV1482" s="641" t="str">
        <f t="shared" si="591"/>
        <v>ok</v>
      </c>
      <c r="AW1482" s="641" t="str">
        <f t="shared" si="592"/>
        <v>ok</v>
      </c>
      <c r="AX1482" s="641" t="str">
        <f t="shared" si="593"/>
        <v>ok</v>
      </c>
      <c r="AY1482" s="641" t="str">
        <f t="shared" si="594"/>
        <v>ok</v>
      </c>
      <c r="AZ1482" s="641" t="str">
        <f t="shared" si="595"/>
        <v>ok</v>
      </c>
      <c r="BA1482" s="641" t="str">
        <f t="shared" si="596"/>
        <v>ok</v>
      </c>
      <c r="BB1482" s="641" t="str">
        <f t="shared" si="597"/>
        <v>ok</v>
      </c>
      <c r="BC1482" s="641" t="str">
        <f t="shared" si="598"/>
        <v>ok</v>
      </c>
      <c r="BD1482" s="641"/>
    </row>
    <row r="1483" spans="1:56" s="559" customFormat="1" ht="12.75" hidden="1" customHeight="1">
      <c r="A1483" s="34"/>
      <c r="B1483" s="35">
        <f t="shared" si="602"/>
        <v>0</v>
      </c>
      <c r="C1483" s="34"/>
      <c r="D1483" s="250" t="s">
        <v>1862</v>
      </c>
      <c r="E1483" s="242"/>
      <c r="F1483" s="248"/>
      <c r="G1483" s="80"/>
      <c r="H1483" s="81"/>
      <c r="I1483" s="245"/>
      <c r="J1483" s="263"/>
      <c r="K1483" s="263"/>
      <c r="L1483" s="263"/>
      <c r="M1483" s="685"/>
      <c r="N1483" s="686"/>
      <c r="O1483" s="687"/>
      <c r="P1483" s="687"/>
      <c r="Q1483" s="687"/>
      <c r="R1483" s="687"/>
      <c r="S1483" s="688"/>
      <c r="T1483" s="268"/>
      <c r="U1483" s="539"/>
      <c r="V1483" s="299" t="str">
        <f t="shared" si="600"/>
        <v>27.28</v>
      </c>
      <c r="W1483" s="299">
        <f t="shared" si="601"/>
        <v>0</v>
      </c>
      <c r="X1483" s="268"/>
      <c r="Y1483" s="268"/>
      <c r="Z1483" s="268"/>
      <c r="AA1483" s="268"/>
      <c r="AB1483" s="533"/>
      <c r="AC1483" s="540"/>
      <c r="AD1483" s="540"/>
      <c r="AE1483" s="540"/>
      <c r="AN1483" s="641" t="str">
        <f t="shared" si="583"/>
        <v>revisar</v>
      </c>
      <c r="AO1483" s="641" t="str">
        <f t="shared" si="584"/>
        <v>ok</v>
      </c>
      <c r="AP1483" s="641" t="str">
        <f t="shared" si="585"/>
        <v>ok</v>
      </c>
      <c r="AQ1483" s="641" t="str">
        <f t="shared" si="586"/>
        <v>ok</v>
      </c>
      <c r="AR1483" s="641" t="str">
        <f t="shared" si="587"/>
        <v>ok</v>
      </c>
      <c r="AS1483" s="641" t="str">
        <f t="shared" si="588"/>
        <v>ok</v>
      </c>
      <c r="AT1483" s="641" t="str">
        <f t="shared" si="589"/>
        <v>ok</v>
      </c>
      <c r="AU1483" s="641" t="str">
        <f t="shared" si="590"/>
        <v>ok</v>
      </c>
      <c r="AV1483" s="641" t="str">
        <f t="shared" si="591"/>
        <v>ok</v>
      </c>
      <c r="AW1483" s="641" t="str">
        <f t="shared" si="592"/>
        <v>ok</v>
      </c>
      <c r="AX1483" s="641" t="str">
        <f t="shared" si="593"/>
        <v>ok</v>
      </c>
      <c r="AY1483" s="641" t="str">
        <f t="shared" si="594"/>
        <v>ok</v>
      </c>
      <c r="AZ1483" s="641" t="str">
        <f t="shared" si="595"/>
        <v>ok</v>
      </c>
      <c r="BA1483" s="641" t="str">
        <f t="shared" si="596"/>
        <v>ok</v>
      </c>
      <c r="BB1483" s="641" t="str">
        <f t="shared" si="597"/>
        <v>ok</v>
      </c>
      <c r="BC1483" s="641" t="str">
        <f t="shared" si="598"/>
        <v>ok</v>
      </c>
      <c r="BD1483" s="641"/>
    </row>
    <row r="1484" spans="1:56" s="559" customFormat="1" ht="12.75" hidden="1" customHeight="1">
      <c r="A1484" s="34"/>
      <c r="B1484" s="35">
        <f t="shared" si="602"/>
        <v>0</v>
      </c>
      <c r="C1484" s="34"/>
      <c r="D1484" s="253" t="s">
        <v>1863</v>
      </c>
      <c r="E1484" s="242"/>
      <c r="F1484" s="248"/>
      <c r="G1484" s="80"/>
      <c r="H1484" s="81"/>
      <c r="I1484" s="245"/>
      <c r="J1484" s="263"/>
      <c r="K1484" s="263"/>
      <c r="L1484" s="263"/>
      <c r="M1484" s="685"/>
      <c r="N1484" s="686"/>
      <c r="O1484" s="687"/>
      <c r="P1484" s="687"/>
      <c r="Q1484" s="687"/>
      <c r="R1484" s="687"/>
      <c r="S1484" s="688"/>
      <c r="T1484" s="268"/>
      <c r="U1484" s="539"/>
      <c r="V1484" s="299" t="str">
        <f t="shared" si="600"/>
        <v>27.29</v>
      </c>
      <c r="W1484" s="299">
        <f t="shared" si="601"/>
        <v>0</v>
      </c>
      <c r="X1484" s="268"/>
      <c r="Y1484" s="268"/>
      <c r="Z1484" s="268"/>
      <c r="AA1484" s="268"/>
      <c r="AB1484" s="533"/>
      <c r="AC1484" s="540"/>
      <c r="AD1484" s="540"/>
      <c r="AE1484" s="540"/>
      <c r="AN1484" s="641" t="str">
        <f t="shared" si="583"/>
        <v>revisar</v>
      </c>
      <c r="AO1484" s="641" t="str">
        <f t="shared" si="584"/>
        <v>ok</v>
      </c>
      <c r="AP1484" s="641" t="str">
        <f t="shared" si="585"/>
        <v>ok</v>
      </c>
      <c r="AQ1484" s="641" t="str">
        <f t="shared" si="586"/>
        <v>ok</v>
      </c>
      <c r="AR1484" s="641" t="str">
        <f t="shared" si="587"/>
        <v>ok</v>
      </c>
      <c r="AS1484" s="641" t="str">
        <f t="shared" si="588"/>
        <v>ok</v>
      </c>
      <c r="AT1484" s="641" t="str">
        <f t="shared" si="589"/>
        <v>ok</v>
      </c>
      <c r="AU1484" s="641" t="str">
        <f t="shared" si="590"/>
        <v>ok</v>
      </c>
      <c r="AV1484" s="641" t="str">
        <f t="shared" si="591"/>
        <v>ok</v>
      </c>
      <c r="AW1484" s="641" t="str">
        <f t="shared" si="592"/>
        <v>ok</v>
      </c>
      <c r="AX1484" s="641" t="str">
        <f t="shared" si="593"/>
        <v>ok</v>
      </c>
      <c r="AY1484" s="641" t="str">
        <f t="shared" si="594"/>
        <v>ok</v>
      </c>
      <c r="AZ1484" s="641" t="str">
        <f t="shared" si="595"/>
        <v>ok</v>
      </c>
      <c r="BA1484" s="641" t="str">
        <f t="shared" si="596"/>
        <v>ok</v>
      </c>
      <c r="BB1484" s="641" t="str">
        <f t="shared" si="597"/>
        <v>ok</v>
      </c>
      <c r="BC1484" s="641" t="str">
        <f t="shared" si="598"/>
        <v>ok</v>
      </c>
      <c r="BD1484" s="641"/>
    </row>
    <row r="1485" spans="1:56" s="559" customFormat="1" ht="12.75" hidden="1" customHeight="1">
      <c r="A1485" s="34"/>
      <c r="B1485" s="35">
        <f t="shared" si="602"/>
        <v>0</v>
      </c>
      <c r="C1485" s="34"/>
      <c r="D1485" s="250" t="s">
        <v>1864</v>
      </c>
      <c r="E1485" s="242"/>
      <c r="F1485" s="248"/>
      <c r="G1485" s="80"/>
      <c r="H1485" s="81"/>
      <c r="I1485" s="245"/>
      <c r="J1485" s="263"/>
      <c r="K1485" s="263"/>
      <c r="L1485" s="263"/>
      <c r="M1485" s="685"/>
      <c r="N1485" s="686"/>
      <c r="O1485" s="687"/>
      <c r="P1485" s="687"/>
      <c r="Q1485" s="687"/>
      <c r="R1485" s="687"/>
      <c r="S1485" s="688"/>
      <c r="T1485" s="268"/>
      <c r="U1485" s="539"/>
      <c r="V1485" s="299" t="str">
        <f t="shared" si="600"/>
        <v>27.30</v>
      </c>
      <c r="W1485" s="299">
        <f t="shared" si="601"/>
        <v>0</v>
      </c>
      <c r="X1485" s="268"/>
      <c r="Y1485" s="268"/>
      <c r="Z1485" s="268"/>
      <c r="AA1485" s="268"/>
      <c r="AB1485" s="533"/>
      <c r="AC1485" s="540"/>
      <c r="AD1485" s="540"/>
      <c r="AE1485" s="540"/>
      <c r="AN1485" s="641" t="str">
        <f t="shared" si="583"/>
        <v>revisar</v>
      </c>
      <c r="AO1485" s="641" t="str">
        <f t="shared" si="584"/>
        <v>ok</v>
      </c>
      <c r="AP1485" s="641" t="str">
        <f t="shared" si="585"/>
        <v>ok</v>
      </c>
      <c r="AQ1485" s="641" t="str">
        <f t="shared" si="586"/>
        <v>ok</v>
      </c>
      <c r="AR1485" s="641" t="str">
        <f t="shared" si="587"/>
        <v>ok</v>
      </c>
      <c r="AS1485" s="641" t="str">
        <f t="shared" si="588"/>
        <v>ok</v>
      </c>
      <c r="AT1485" s="641" t="str">
        <f t="shared" si="589"/>
        <v>ok</v>
      </c>
      <c r="AU1485" s="641" t="str">
        <f t="shared" si="590"/>
        <v>ok</v>
      </c>
      <c r="AV1485" s="641" t="str">
        <f t="shared" si="591"/>
        <v>ok</v>
      </c>
      <c r="AW1485" s="641" t="str">
        <f t="shared" si="592"/>
        <v>ok</v>
      </c>
      <c r="AX1485" s="641" t="str">
        <f t="shared" si="593"/>
        <v>ok</v>
      </c>
      <c r="AY1485" s="641" t="str">
        <f t="shared" si="594"/>
        <v>ok</v>
      </c>
      <c r="AZ1485" s="641" t="str">
        <f t="shared" si="595"/>
        <v>ok</v>
      </c>
      <c r="BA1485" s="641" t="str">
        <f t="shared" si="596"/>
        <v>ok</v>
      </c>
      <c r="BB1485" s="641" t="str">
        <f t="shared" si="597"/>
        <v>ok</v>
      </c>
      <c r="BC1485" s="641" t="str">
        <f t="shared" si="598"/>
        <v>ok</v>
      </c>
      <c r="BD1485" s="641"/>
    </row>
    <row r="1486" spans="1:56" s="559" customFormat="1" ht="12.75" hidden="1" customHeight="1">
      <c r="A1486" s="34"/>
      <c r="B1486" s="35">
        <f t="shared" si="602"/>
        <v>0</v>
      </c>
      <c r="C1486" s="34"/>
      <c r="D1486" s="253" t="s">
        <v>1865</v>
      </c>
      <c r="E1486" s="242"/>
      <c r="F1486" s="248"/>
      <c r="G1486" s="80"/>
      <c r="H1486" s="81"/>
      <c r="I1486" s="245"/>
      <c r="J1486" s="263"/>
      <c r="K1486" s="263"/>
      <c r="L1486" s="263"/>
      <c r="M1486" s="685"/>
      <c r="N1486" s="686"/>
      <c r="O1486" s="687"/>
      <c r="P1486" s="687"/>
      <c r="Q1486" s="687"/>
      <c r="R1486" s="687"/>
      <c r="S1486" s="688"/>
      <c r="T1486" s="268"/>
      <c r="U1486" s="539"/>
      <c r="V1486" s="299" t="str">
        <f t="shared" si="600"/>
        <v>27.31</v>
      </c>
      <c r="W1486" s="299">
        <f t="shared" si="601"/>
        <v>0</v>
      </c>
      <c r="X1486" s="268"/>
      <c r="Y1486" s="268"/>
      <c r="Z1486" s="268"/>
      <c r="AA1486" s="268"/>
      <c r="AB1486" s="533"/>
      <c r="AC1486" s="540"/>
      <c r="AD1486" s="540"/>
      <c r="AE1486" s="540"/>
      <c r="AN1486" s="641" t="str">
        <f t="shared" si="583"/>
        <v>revisar</v>
      </c>
      <c r="AO1486" s="641" t="str">
        <f t="shared" si="584"/>
        <v>ok</v>
      </c>
      <c r="AP1486" s="641" t="str">
        <f t="shared" si="585"/>
        <v>ok</v>
      </c>
      <c r="AQ1486" s="641" t="str">
        <f t="shared" si="586"/>
        <v>ok</v>
      </c>
      <c r="AR1486" s="641" t="str">
        <f t="shared" si="587"/>
        <v>ok</v>
      </c>
      <c r="AS1486" s="641" t="str">
        <f t="shared" si="588"/>
        <v>ok</v>
      </c>
      <c r="AT1486" s="641" t="str">
        <f t="shared" si="589"/>
        <v>ok</v>
      </c>
      <c r="AU1486" s="641" t="str">
        <f t="shared" si="590"/>
        <v>ok</v>
      </c>
      <c r="AV1486" s="641" t="str">
        <f t="shared" si="591"/>
        <v>ok</v>
      </c>
      <c r="AW1486" s="641" t="str">
        <f t="shared" si="592"/>
        <v>ok</v>
      </c>
      <c r="AX1486" s="641" t="str">
        <f t="shared" si="593"/>
        <v>ok</v>
      </c>
      <c r="AY1486" s="641" t="str">
        <f t="shared" si="594"/>
        <v>ok</v>
      </c>
      <c r="AZ1486" s="641" t="str">
        <f t="shared" si="595"/>
        <v>ok</v>
      </c>
      <c r="BA1486" s="641" t="str">
        <f t="shared" si="596"/>
        <v>ok</v>
      </c>
      <c r="BB1486" s="641" t="str">
        <f t="shared" si="597"/>
        <v>ok</v>
      </c>
      <c r="BC1486" s="641" t="str">
        <f t="shared" si="598"/>
        <v>ok</v>
      </c>
      <c r="BD1486" s="641"/>
    </row>
    <row r="1487" spans="1:56" s="559" customFormat="1" ht="12.75" hidden="1" customHeight="1">
      <c r="A1487" s="34"/>
      <c r="B1487" s="35">
        <f t="shared" si="602"/>
        <v>0</v>
      </c>
      <c r="C1487" s="34"/>
      <c r="D1487" s="250" t="s">
        <v>1866</v>
      </c>
      <c r="E1487" s="242"/>
      <c r="F1487" s="248"/>
      <c r="G1487" s="80"/>
      <c r="H1487" s="81"/>
      <c r="I1487" s="245"/>
      <c r="J1487" s="263"/>
      <c r="K1487" s="263"/>
      <c r="L1487" s="263"/>
      <c r="M1487" s="685"/>
      <c r="N1487" s="686"/>
      <c r="O1487" s="687"/>
      <c r="P1487" s="687"/>
      <c r="Q1487" s="687"/>
      <c r="R1487" s="687"/>
      <c r="S1487" s="688"/>
      <c r="T1487" s="268"/>
      <c r="U1487" s="539"/>
      <c r="V1487" s="299" t="str">
        <f t="shared" si="600"/>
        <v>27.32</v>
      </c>
      <c r="W1487" s="299">
        <f t="shared" si="601"/>
        <v>0</v>
      </c>
      <c r="X1487" s="268"/>
      <c r="Y1487" s="268"/>
      <c r="Z1487" s="268"/>
      <c r="AA1487" s="268"/>
      <c r="AB1487" s="533"/>
      <c r="AC1487" s="540"/>
      <c r="AD1487" s="540"/>
      <c r="AE1487" s="540"/>
      <c r="AN1487" s="641" t="str">
        <f t="shared" si="583"/>
        <v>revisar</v>
      </c>
      <c r="AO1487" s="641" t="str">
        <f t="shared" si="584"/>
        <v>ok</v>
      </c>
      <c r="AP1487" s="641" t="str">
        <f t="shared" si="585"/>
        <v>ok</v>
      </c>
      <c r="AQ1487" s="641" t="str">
        <f t="shared" si="586"/>
        <v>ok</v>
      </c>
      <c r="AR1487" s="641" t="str">
        <f t="shared" si="587"/>
        <v>ok</v>
      </c>
      <c r="AS1487" s="641" t="str">
        <f t="shared" si="588"/>
        <v>ok</v>
      </c>
      <c r="AT1487" s="641" t="str">
        <f t="shared" si="589"/>
        <v>ok</v>
      </c>
      <c r="AU1487" s="641" t="str">
        <f t="shared" si="590"/>
        <v>ok</v>
      </c>
      <c r="AV1487" s="641" t="str">
        <f t="shared" si="591"/>
        <v>ok</v>
      </c>
      <c r="AW1487" s="641" t="str">
        <f t="shared" si="592"/>
        <v>ok</v>
      </c>
      <c r="AX1487" s="641" t="str">
        <f t="shared" si="593"/>
        <v>ok</v>
      </c>
      <c r="AY1487" s="641" t="str">
        <f t="shared" si="594"/>
        <v>ok</v>
      </c>
      <c r="AZ1487" s="641" t="str">
        <f t="shared" si="595"/>
        <v>ok</v>
      </c>
      <c r="BA1487" s="641" t="str">
        <f t="shared" si="596"/>
        <v>ok</v>
      </c>
      <c r="BB1487" s="641" t="str">
        <f t="shared" si="597"/>
        <v>ok</v>
      </c>
      <c r="BC1487" s="641" t="str">
        <f t="shared" si="598"/>
        <v>ok</v>
      </c>
      <c r="BD1487" s="641"/>
    </row>
    <row r="1488" spans="1:56" s="559" customFormat="1" ht="12.75" hidden="1" customHeight="1">
      <c r="A1488" s="34"/>
      <c r="B1488" s="35">
        <f t="shared" si="602"/>
        <v>0</v>
      </c>
      <c r="C1488" s="34"/>
      <c r="D1488" s="253" t="s">
        <v>1867</v>
      </c>
      <c r="E1488" s="242"/>
      <c r="F1488" s="248"/>
      <c r="G1488" s="80"/>
      <c r="H1488" s="81"/>
      <c r="I1488" s="245"/>
      <c r="J1488" s="263"/>
      <c r="K1488" s="263"/>
      <c r="L1488" s="263"/>
      <c r="M1488" s="685"/>
      <c r="N1488" s="686"/>
      <c r="O1488" s="687"/>
      <c r="P1488" s="687"/>
      <c r="Q1488" s="687"/>
      <c r="R1488" s="687"/>
      <c r="S1488" s="688"/>
      <c r="T1488" s="268"/>
      <c r="U1488" s="539"/>
      <c r="V1488" s="299" t="str">
        <f t="shared" si="600"/>
        <v>27.33</v>
      </c>
      <c r="W1488" s="299">
        <f t="shared" si="601"/>
        <v>0</v>
      </c>
      <c r="X1488" s="268"/>
      <c r="Y1488" s="268"/>
      <c r="Z1488" s="268"/>
      <c r="AA1488" s="268"/>
      <c r="AB1488" s="533"/>
      <c r="AC1488" s="540"/>
      <c r="AD1488" s="540"/>
      <c r="AE1488" s="540"/>
      <c r="AN1488" s="641" t="str">
        <f t="shared" si="583"/>
        <v>revisar</v>
      </c>
      <c r="AO1488" s="641" t="str">
        <f t="shared" si="584"/>
        <v>ok</v>
      </c>
      <c r="AP1488" s="641" t="str">
        <f t="shared" si="585"/>
        <v>ok</v>
      </c>
      <c r="AQ1488" s="641" t="str">
        <f t="shared" si="586"/>
        <v>ok</v>
      </c>
      <c r="AR1488" s="641" t="str">
        <f t="shared" si="587"/>
        <v>ok</v>
      </c>
      <c r="AS1488" s="641" t="str">
        <f t="shared" si="588"/>
        <v>ok</v>
      </c>
      <c r="AT1488" s="641" t="str">
        <f t="shared" si="589"/>
        <v>ok</v>
      </c>
      <c r="AU1488" s="641" t="str">
        <f t="shared" si="590"/>
        <v>ok</v>
      </c>
      <c r="AV1488" s="641" t="str">
        <f t="shared" si="591"/>
        <v>ok</v>
      </c>
      <c r="AW1488" s="641" t="str">
        <f t="shared" si="592"/>
        <v>ok</v>
      </c>
      <c r="AX1488" s="641" t="str">
        <f t="shared" si="593"/>
        <v>ok</v>
      </c>
      <c r="AY1488" s="641" t="str">
        <f t="shared" si="594"/>
        <v>ok</v>
      </c>
      <c r="AZ1488" s="641" t="str">
        <f t="shared" si="595"/>
        <v>ok</v>
      </c>
      <c r="BA1488" s="641" t="str">
        <f t="shared" si="596"/>
        <v>ok</v>
      </c>
      <c r="BB1488" s="641" t="str">
        <f t="shared" si="597"/>
        <v>ok</v>
      </c>
      <c r="BC1488" s="641" t="str">
        <f t="shared" si="598"/>
        <v>ok</v>
      </c>
      <c r="BD1488" s="641"/>
    </row>
    <row r="1489" spans="1:56" s="559" customFormat="1" ht="12.75" hidden="1" customHeight="1">
      <c r="A1489" s="34"/>
      <c r="B1489" s="35">
        <f t="shared" si="602"/>
        <v>0</v>
      </c>
      <c r="C1489" s="34"/>
      <c r="D1489" s="250" t="s">
        <v>1868</v>
      </c>
      <c r="E1489" s="242"/>
      <c r="F1489" s="248"/>
      <c r="G1489" s="80"/>
      <c r="H1489" s="81"/>
      <c r="I1489" s="245"/>
      <c r="J1489" s="263"/>
      <c r="K1489" s="263"/>
      <c r="L1489" s="263"/>
      <c r="M1489" s="685"/>
      <c r="N1489" s="686"/>
      <c r="O1489" s="687"/>
      <c r="P1489" s="687"/>
      <c r="Q1489" s="687"/>
      <c r="R1489" s="687"/>
      <c r="S1489" s="688"/>
      <c r="T1489" s="268"/>
      <c r="U1489" s="539"/>
      <c r="V1489" s="299" t="str">
        <f t="shared" si="600"/>
        <v>27.34</v>
      </c>
      <c r="W1489" s="299">
        <f t="shared" si="601"/>
        <v>0</v>
      </c>
      <c r="X1489" s="268"/>
      <c r="Y1489" s="268"/>
      <c r="Z1489" s="268"/>
      <c r="AA1489" s="268"/>
      <c r="AB1489" s="533"/>
      <c r="AC1489" s="540"/>
      <c r="AD1489" s="540"/>
      <c r="AE1489" s="540"/>
      <c r="AN1489" s="641" t="str">
        <f t="shared" si="583"/>
        <v>revisar</v>
      </c>
      <c r="AO1489" s="641" t="str">
        <f t="shared" si="584"/>
        <v>ok</v>
      </c>
      <c r="AP1489" s="641" t="str">
        <f t="shared" si="585"/>
        <v>ok</v>
      </c>
      <c r="AQ1489" s="641" t="str">
        <f t="shared" si="586"/>
        <v>ok</v>
      </c>
      <c r="AR1489" s="641" t="str">
        <f t="shared" si="587"/>
        <v>ok</v>
      </c>
      <c r="AS1489" s="641" t="str">
        <f t="shared" si="588"/>
        <v>ok</v>
      </c>
      <c r="AT1489" s="641" t="str">
        <f t="shared" si="589"/>
        <v>ok</v>
      </c>
      <c r="AU1489" s="641" t="str">
        <f t="shared" si="590"/>
        <v>ok</v>
      </c>
      <c r="AV1489" s="641" t="str">
        <f t="shared" si="591"/>
        <v>ok</v>
      </c>
      <c r="AW1489" s="641" t="str">
        <f t="shared" si="592"/>
        <v>ok</v>
      </c>
      <c r="AX1489" s="641" t="str">
        <f t="shared" si="593"/>
        <v>ok</v>
      </c>
      <c r="AY1489" s="641" t="str">
        <f t="shared" si="594"/>
        <v>ok</v>
      </c>
      <c r="AZ1489" s="641" t="str">
        <f t="shared" si="595"/>
        <v>ok</v>
      </c>
      <c r="BA1489" s="641" t="str">
        <f t="shared" si="596"/>
        <v>ok</v>
      </c>
      <c r="BB1489" s="641" t="str">
        <f t="shared" si="597"/>
        <v>ok</v>
      </c>
      <c r="BC1489" s="641" t="str">
        <f t="shared" si="598"/>
        <v>ok</v>
      </c>
      <c r="BD1489" s="641"/>
    </row>
    <row r="1490" spans="1:56" s="559" customFormat="1" ht="12.75" hidden="1" customHeight="1">
      <c r="A1490" s="34"/>
      <c r="B1490" s="35">
        <f t="shared" si="602"/>
        <v>0</v>
      </c>
      <c r="C1490" s="34"/>
      <c r="D1490" s="253" t="s">
        <v>1869</v>
      </c>
      <c r="E1490" s="242"/>
      <c r="F1490" s="248"/>
      <c r="G1490" s="80"/>
      <c r="H1490" s="81"/>
      <c r="I1490" s="245"/>
      <c r="J1490" s="263"/>
      <c r="K1490" s="263"/>
      <c r="L1490" s="263"/>
      <c r="M1490" s="685"/>
      <c r="N1490" s="686"/>
      <c r="O1490" s="687"/>
      <c r="P1490" s="687"/>
      <c r="Q1490" s="687"/>
      <c r="R1490" s="687"/>
      <c r="S1490" s="688"/>
      <c r="T1490" s="268"/>
      <c r="U1490" s="539"/>
      <c r="V1490" s="299" t="str">
        <f t="shared" si="600"/>
        <v>27.35</v>
      </c>
      <c r="W1490" s="299">
        <f t="shared" si="601"/>
        <v>0</v>
      </c>
      <c r="X1490" s="268"/>
      <c r="Y1490" s="268"/>
      <c r="Z1490" s="268"/>
      <c r="AA1490" s="268"/>
      <c r="AB1490" s="533"/>
      <c r="AC1490" s="540"/>
      <c r="AD1490" s="540"/>
      <c r="AE1490" s="540"/>
      <c r="AN1490" s="641" t="str">
        <f t="shared" si="583"/>
        <v>revisar</v>
      </c>
      <c r="AO1490" s="641" t="str">
        <f t="shared" si="584"/>
        <v>ok</v>
      </c>
      <c r="AP1490" s="641" t="str">
        <f t="shared" si="585"/>
        <v>ok</v>
      </c>
      <c r="AQ1490" s="641" t="str">
        <f t="shared" si="586"/>
        <v>ok</v>
      </c>
      <c r="AR1490" s="641" t="str">
        <f t="shared" si="587"/>
        <v>ok</v>
      </c>
      <c r="AS1490" s="641" t="str">
        <f t="shared" si="588"/>
        <v>ok</v>
      </c>
      <c r="AT1490" s="641" t="str">
        <f t="shared" si="589"/>
        <v>ok</v>
      </c>
      <c r="AU1490" s="641" t="str">
        <f t="shared" si="590"/>
        <v>ok</v>
      </c>
      <c r="AV1490" s="641" t="str">
        <f t="shared" si="591"/>
        <v>ok</v>
      </c>
      <c r="AW1490" s="641" t="str">
        <f t="shared" si="592"/>
        <v>ok</v>
      </c>
      <c r="AX1490" s="641" t="str">
        <f t="shared" si="593"/>
        <v>ok</v>
      </c>
      <c r="AY1490" s="641" t="str">
        <f t="shared" si="594"/>
        <v>ok</v>
      </c>
      <c r="AZ1490" s="641" t="str">
        <f t="shared" si="595"/>
        <v>ok</v>
      </c>
      <c r="BA1490" s="641" t="str">
        <f t="shared" si="596"/>
        <v>ok</v>
      </c>
      <c r="BB1490" s="641" t="str">
        <f t="shared" si="597"/>
        <v>ok</v>
      </c>
      <c r="BC1490" s="641" t="str">
        <f t="shared" si="598"/>
        <v>ok</v>
      </c>
      <c r="BD1490" s="641"/>
    </row>
    <row r="1491" spans="1:56" s="559" customFormat="1" ht="12.75" hidden="1" customHeight="1">
      <c r="A1491" s="34"/>
      <c r="B1491" s="35">
        <f t="shared" si="602"/>
        <v>0</v>
      </c>
      <c r="C1491" s="34"/>
      <c r="D1491" s="250" t="s">
        <v>1870</v>
      </c>
      <c r="E1491" s="242"/>
      <c r="F1491" s="248"/>
      <c r="G1491" s="80"/>
      <c r="H1491" s="81"/>
      <c r="I1491" s="245"/>
      <c r="J1491" s="263"/>
      <c r="K1491" s="263"/>
      <c r="L1491" s="263"/>
      <c r="M1491" s="685"/>
      <c r="N1491" s="686"/>
      <c r="O1491" s="687"/>
      <c r="P1491" s="687"/>
      <c r="Q1491" s="687"/>
      <c r="R1491" s="687"/>
      <c r="S1491" s="688"/>
      <c r="T1491" s="268"/>
      <c r="U1491" s="539"/>
      <c r="V1491" s="299" t="str">
        <f t="shared" si="600"/>
        <v>27.36</v>
      </c>
      <c r="W1491" s="299">
        <f t="shared" si="601"/>
        <v>0</v>
      </c>
      <c r="X1491" s="268"/>
      <c r="Y1491" s="268"/>
      <c r="Z1491" s="268"/>
      <c r="AA1491" s="268"/>
      <c r="AB1491" s="533"/>
      <c r="AC1491" s="540"/>
      <c r="AD1491" s="540"/>
      <c r="AE1491" s="540"/>
      <c r="AN1491" s="641" t="str">
        <f t="shared" si="583"/>
        <v>revisar</v>
      </c>
      <c r="AO1491" s="641" t="str">
        <f t="shared" si="584"/>
        <v>ok</v>
      </c>
      <c r="AP1491" s="641" t="str">
        <f t="shared" si="585"/>
        <v>ok</v>
      </c>
      <c r="AQ1491" s="641" t="str">
        <f t="shared" si="586"/>
        <v>ok</v>
      </c>
      <c r="AR1491" s="641" t="str">
        <f t="shared" si="587"/>
        <v>ok</v>
      </c>
      <c r="AS1491" s="641" t="str">
        <f t="shared" si="588"/>
        <v>ok</v>
      </c>
      <c r="AT1491" s="641" t="str">
        <f t="shared" si="589"/>
        <v>ok</v>
      </c>
      <c r="AU1491" s="641" t="str">
        <f t="shared" si="590"/>
        <v>ok</v>
      </c>
      <c r="AV1491" s="641" t="str">
        <f t="shared" si="591"/>
        <v>ok</v>
      </c>
      <c r="AW1491" s="641" t="str">
        <f t="shared" si="592"/>
        <v>ok</v>
      </c>
      <c r="AX1491" s="641" t="str">
        <f t="shared" si="593"/>
        <v>ok</v>
      </c>
      <c r="AY1491" s="641" t="str">
        <f t="shared" si="594"/>
        <v>ok</v>
      </c>
      <c r="AZ1491" s="641" t="str">
        <f t="shared" si="595"/>
        <v>ok</v>
      </c>
      <c r="BA1491" s="641" t="str">
        <f t="shared" si="596"/>
        <v>ok</v>
      </c>
      <c r="BB1491" s="641" t="str">
        <f t="shared" si="597"/>
        <v>ok</v>
      </c>
      <c r="BC1491" s="641" t="str">
        <f t="shared" si="598"/>
        <v>ok</v>
      </c>
      <c r="BD1491" s="641"/>
    </row>
    <row r="1492" spans="1:56" s="559" customFormat="1" ht="12.75" hidden="1" customHeight="1">
      <c r="A1492" s="34"/>
      <c r="B1492" s="35">
        <f t="shared" si="602"/>
        <v>0</v>
      </c>
      <c r="C1492" s="34"/>
      <c r="D1492" s="253" t="s">
        <v>1871</v>
      </c>
      <c r="E1492" s="242"/>
      <c r="F1492" s="248"/>
      <c r="G1492" s="80"/>
      <c r="H1492" s="81"/>
      <c r="I1492" s="245"/>
      <c r="J1492" s="263"/>
      <c r="K1492" s="263"/>
      <c r="L1492" s="263"/>
      <c r="M1492" s="685"/>
      <c r="N1492" s="686"/>
      <c r="O1492" s="687"/>
      <c r="P1492" s="687"/>
      <c r="Q1492" s="687"/>
      <c r="R1492" s="687"/>
      <c r="S1492" s="688"/>
      <c r="T1492" s="268"/>
      <c r="U1492" s="539"/>
      <c r="V1492" s="299" t="str">
        <f t="shared" si="600"/>
        <v>27.37</v>
      </c>
      <c r="W1492" s="299">
        <f t="shared" si="601"/>
        <v>0</v>
      </c>
      <c r="X1492" s="268"/>
      <c r="Y1492" s="268"/>
      <c r="Z1492" s="268"/>
      <c r="AA1492" s="268"/>
      <c r="AB1492" s="533"/>
      <c r="AC1492" s="540"/>
      <c r="AD1492" s="540"/>
      <c r="AE1492" s="540"/>
      <c r="AN1492" s="641" t="str">
        <f t="shared" si="583"/>
        <v>revisar</v>
      </c>
      <c r="AO1492" s="641" t="str">
        <f t="shared" si="584"/>
        <v>ok</v>
      </c>
      <c r="AP1492" s="641" t="str">
        <f t="shared" si="585"/>
        <v>ok</v>
      </c>
      <c r="AQ1492" s="641" t="str">
        <f t="shared" si="586"/>
        <v>ok</v>
      </c>
      <c r="AR1492" s="641" t="str">
        <f t="shared" si="587"/>
        <v>ok</v>
      </c>
      <c r="AS1492" s="641" t="str">
        <f t="shared" si="588"/>
        <v>ok</v>
      </c>
      <c r="AT1492" s="641" t="str">
        <f t="shared" si="589"/>
        <v>ok</v>
      </c>
      <c r="AU1492" s="641" t="str">
        <f t="shared" si="590"/>
        <v>ok</v>
      </c>
      <c r="AV1492" s="641" t="str">
        <f t="shared" si="591"/>
        <v>ok</v>
      </c>
      <c r="AW1492" s="641" t="str">
        <f t="shared" si="592"/>
        <v>ok</v>
      </c>
      <c r="AX1492" s="641" t="str">
        <f t="shared" si="593"/>
        <v>ok</v>
      </c>
      <c r="AY1492" s="641" t="str">
        <f t="shared" si="594"/>
        <v>ok</v>
      </c>
      <c r="AZ1492" s="641" t="str">
        <f t="shared" si="595"/>
        <v>ok</v>
      </c>
      <c r="BA1492" s="641" t="str">
        <f t="shared" si="596"/>
        <v>ok</v>
      </c>
      <c r="BB1492" s="641" t="str">
        <f t="shared" si="597"/>
        <v>ok</v>
      </c>
      <c r="BC1492" s="641" t="str">
        <f t="shared" si="598"/>
        <v>ok</v>
      </c>
      <c r="BD1492" s="641"/>
    </row>
    <row r="1493" spans="1:56" s="559" customFormat="1" ht="12.75" hidden="1" customHeight="1">
      <c r="A1493" s="34"/>
      <c r="B1493" s="35">
        <f t="shared" si="602"/>
        <v>0</v>
      </c>
      <c r="C1493" s="34"/>
      <c r="D1493" s="250" t="s">
        <v>1872</v>
      </c>
      <c r="E1493" s="242"/>
      <c r="F1493" s="248"/>
      <c r="G1493" s="80"/>
      <c r="H1493" s="81"/>
      <c r="I1493" s="245"/>
      <c r="J1493" s="263"/>
      <c r="K1493" s="263"/>
      <c r="L1493" s="263"/>
      <c r="M1493" s="685"/>
      <c r="N1493" s="686"/>
      <c r="O1493" s="687"/>
      <c r="P1493" s="687"/>
      <c r="Q1493" s="687"/>
      <c r="R1493" s="687"/>
      <c r="S1493" s="688"/>
      <c r="T1493" s="268"/>
      <c r="U1493" s="539"/>
      <c r="V1493" s="299" t="str">
        <f t="shared" si="600"/>
        <v>27.38</v>
      </c>
      <c r="W1493" s="299">
        <f t="shared" si="601"/>
        <v>0</v>
      </c>
      <c r="X1493" s="268"/>
      <c r="Y1493" s="268"/>
      <c r="Z1493" s="268"/>
      <c r="AA1493" s="268"/>
      <c r="AB1493" s="533"/>
      <c r="AC1493" s="540"/>
      <c r="AD1493" s="540"/>
      <c r="AE1493" s="540"/>
      <c r="AN1493" s="641" t="str">
        <f t="shared" si="583"/>
        <v>revisar</v>
      </c>
      <c r="AO1493" s="641" t="str">
        <f t="shared" si="584"/>
        <v>ok</v>
      </c>
      <c r="AP1493" s="641" t="str">
        <f t="shared" si="585"/>
        <v>ok</v>
      </c>
      <c r="AQ1493" s="641" t="str">
        <f t="shared" si="586"/>
        <v>ok</v>
      </c>
      <c r="AR1493" s="641" t="str">
        <f t="shared" si="587"/>
        <v>ok</v>
      </c>
      <c r="AS1493" s="641" t="str">
        <f t="shared" si="588"/>
        <v>ok</v>
      </c>
      <c r="AT1493" s="641" t="str">
        <f t="shared" si="589"/>
        <v>ok</v>
      </c>
      <c r="AU1493" s="641" t="str">
        <f t="shared" si="590"/>
        <v>ok</v>
      </c>
      <c r="AV1493" s="641" t="str">
        <f t="shared" si="591"/>
        <v>ok</v>
      </c>
      <c r="AW1493" s="641" t="str">
        <f t="shared" si="592"/>
        <v>ok</v>
      </c>
      <c r="AX1493" s="641" t="str">
        <f t="shared" si="593"/>
        <v>ok</v>
      </c>
      <c r="AY1493" s="641" t="str">
        <f t="shared" si="594"/>
        <v>ok</v>
      </c>
      <c r="AZ1493" s="641" t="str">
        <f t="shared" si="595"/>
        <v>ok</v>
      </c>
      <c r="BA1493" s="641" t="str">
        <f t="shared" si="596"/>
        <v>ok</v>
      </c>
      <c r="BB1493" s="641" t="str">
        <f t="shared" si="597"/>
        <v>ok</v>
      </c>
      <c r="BC1493" s="641" t="str">
        <f t="shared" si="598"/>
        <v>ok</v>
      </c>
      <c r="BD1493" s="641"/>
    </row>
    <row r="1494" spans="1:56" s="559" customFormat="1" ht="12.75" hidden="1" customHeight="1">
      <c r="A1494" s="34"/>
      <c r="B1494" s="35">
        <f t="shared" si="602"/>
        <v>0</v>
      </c>
      <c r="C1494" s="34"/>
      <c r="D1494" s="253" t="s">
        <v>1873</v>
      </c>
      <c r="E1494" s="242"/>
      <c r="F1494" s="248"/>
      <c r="G1494" s="80"/>
      <c r="H1494" s="81"/>
      <c r="I1494" s="245"/>
      <c r="J1494" s="263"/>
      <c r="K1494" s="263"/>
      <c r="L1494" s="263"/>
      <c r="M1494" s="685"/>
      <c r="N1494" s="686"/>
      <c r="O1494" s="687"/>
      <c r="P1494" s="687"/>
      <c r="Q1494" s="687"/>
      <c r="R1494" s="687"/>
      <c r="S1494" s="688"/>
      <c r="T1494" s="268"/>
      <c r="U1494" s="539"/>
      <c r="V1494" s="299" t="str">
        <f t="shared" si="600"/>
        <v>27.39</v>
      </c>
      <c r="W1494" s="299">
        <f t="shared" si="601"/>
        <v>0</v>
      </c>
      <c r="X1494" s="268"/>
      <c r="Y1494" s="268"/>
      <c r="Z1494" s="268"/>
      <c r="AA1494" s="268"/>
      <c r="AB1494" s="533"/>
      <c r="AC1494" s="540"/>
      <c r="AD1494" s="540"/>
      <c r="AE1494" s="540"/>
      <c r="AN1494" s="641" t="str">
        <f t="shared" si="583"/>
        <v>revisar</v>
      </c>
      <c r="AO1494" s="641" t="str">
        <f t="shared" si="584"/>
        <v>ok</v>
      </c>
      <c r="AP1494" s="641" t="str">
        <f t="shared" si="585"/>
        <v>ok</v>
      </c>
      <c r="AQ1494" s="641" t="str">
        <f t="shared" si="586"/>
        <v>ok</v>
      </c>
      <c r="AR1494" s="641" t="str">
        <f t="shared" si="587"/>
        <v>ok</v>
      </c>
      <c r="AS1494" s="641" t="str">
        <f t="shared" si="588"/>
        <v>ok</v>
      </c>
      <c r="AT1494" s="641" t="str">
        <f t="shared" si="589"/>
        <v>ok</v>
      </c>
      <c r="AU1494" s="641" t="str">
        <f t="shared" si="590"/>
        <v>ok</v>
      </c>
      <c r="AV1494" s="641" t="str">
        <f t="shared" si="591"/>
        <v>ok</v>
      </c>
      <c r="AW1494" s="641" t="str">
        <f t="shared" si="592"/>
        <v>ok</v>
      </c>
      <c r="AX1494" s="641" t="str">
        <f t="shared" si="593"/>
        <v>ok</v>
      </c>
      <c r="AY1494" s="641" t="str">
        <f t="shared" si="594"/>
        <v>ok</v>
      </c>
      <c r="AZ1494" s="641" t="str">
        <f t="shared" si="595"/>
        <v>ok</v>
      </c>
      <c r="BA1494" s="641" t="str">
        <f t="shared" si="596"/>
        <v>ok</v>
      </c>
      <c r="BB1494" s="641" t="str">
        <f t="shared" si="597"/>
        <v>ok</v>
      </c>
      <c r="BC1494" s="641" t="str">
        <f t="shared" si="598"/>
        <v>ok</v>
      </c>
      <c r="BD1494" s="641"/>
    </row>
    <row r="1495" spans="1:56" s="559" customFormat="1" ht="12.75" hidden="1" customHeight="1">
      <c r="A1495" s="34"/>
      <c r="B1495" s="35">
        <f t="shared" si="602"/>
        <v>0</v>
      </c>
      <c r="C1495" s="34"/>
      <c r="D1495" s="250" t="s">
        <v>1874</v>
      </c>
      <c r="E1495" s="242"/>
      <c r="F1495" s="248"/>
      <c r="G1495" s="80"/>
      <c r="H1495" s="81"/>
      <c r="I1495" s="245"/>
      <c r="J1495" s="263"/>
      <c r="K1495" s="263"/>
      <c r="L1495" s="263"/>
      <c r="M1495" s="685"/>
      <c r="N1495" s="686"/>
      <c r="O1495" s="687"/>
      <c r="P1495" s="687"/>
      <c r="Q1495" s="687"/>
      <c r="R1495" s="687"/>
      <c r="S1495" s="688"/>
      <c r="T1495" s="268"/>
      <c r="U1495" s="539"/>
      <c r="V1495" s="299" t="str">
        <f t="shared" si="600"/>
        <v>27.40</v>
      </c>
      <c r="W1495" s="299">
        <f t="shared" si="601"/>
        <v>0</v>
      </c>
      <c r="X1495" s="268"/>
      <c r="Y1495" s="268"/>
      <c r="Z1495" s="268"/>
      <c r="AA1495" s="268"/>
      <c r="AB1495" s="533"/>
      <c r="AC1495" s="540"/>
      <c r="AD1495" s="540"/>
      <c r="AE1495" s="540"/>
      <c r="AN1495" s="641" t="str">
        <f t="shared" si="583"/>
        <v>revisar</v>
      </c>
      <c r="AO1495" s="641" t="str">
        <f t="shared" si="584"/>
        <v>ok</v>
      </c>
      <c r="AP1495" s="641" t="str">
        <f t="shared" si="585"/>
        <v>ok</v>
      </c>
      <c r="AQ1495" s="641" t="str">
        <f t="shared" si="586"/>
        <v>ok</v>
      </c>
      <c r="AR1495" s="641" t="str">
        <f t="shared" si="587"/>
        <v>ok</v>
      </c>
      <c r="AS1495" s="641" t="str">
        <f t="shared" si="588"/>
        <v>ok</v>
      </c>
      <c r="AT1495" s="641" t="str">
        <f t="shared" si="589"/>
        <v>ok</v>
      </c>
      <c r="AU1495" s="641" t="str">
        <f t="shared" si="590"/>
        <v>ok</v>
      </c>
      <c r="AV1495" s="641" t="str">
        <f t="shared" si="591"/>
        <v>ok</v>
      </c>
      <c r="AW1495" s="641" t="str">
        <f t="shared" si="592"/>
        <v>ok</v>
      </c>
      <c r="AX1495" s="641" t="str">
        <f t="shared" si="593"/>
        <v>ok</v>
      </c>
      <c r="AY1495" s="641" t="str">
        <f t="shared" si="594"/>
        <v>ok</v>
      </c>
      <c r="AZ1495" s="641" t="str">
        <f t="shared" si="595"/>
        <v>ok</v>
      </c>
      <c r="BA1495" s="641" t="str">
        <f t="shared" si="596"/>
        <v>ok</v>
      </c>
      <c r="BB1495" s="641" t="str">
        <f t="shared" si="597"/>
        <v>ok</v>
      </c>
      <c r="BC1495" s="641" t="str">
        <f t="shared" si="598"/>
        <v>ok</v>
      </c>
      <c r="BD1495" s="641"/>
    </row>
    <row r="1496" spans="1:56" s="559" customFormat="1" ht="12.75" hidden="1" customHeight="1">
      <c r="A1496" s="34"/>
      <c r="B1496" s="35">
        <f t="shared" si="602"/>
        <v>0</v>
      </c>
      <c r="C1496" s="34"/>
      <c r="D1496" s="253" t="s">
        <v>1875</v>
      </c>
      <c r="E1496" s="242"/>
      <c r="F1496" s="248"/>
      <c r="G1496" s="80"/>
      <c r="H1496" s="81"/>
      <c r="I1496" s="245"/>
      <c r="J1496" s="263"/>
      <c r="K1496" s="263"/>
      <c r="L1496" s="263"/>
      <c r="M1496" s="685"/>
      <c r="N1496" s="686"/>
      <c r="O1496" s="687"/>
      <c r="P1496" s="687"/>
      <c r="Q1496" s="687"/>
      <c r="R1496" s="687"/>
      <c r="S1496" s="688"/>
      <c r="T1496" s="268"/>
      <c r="U1496" s="539"/>
      <c r="V1496" s="299" t="str">
        <f t="shared" si="600"/>
        <v>27.41</v>
      </c>
      <c r="W1496" s="299">
        <f t="shared" si="601"/>
        <v>0</v>
      </c>
      <c r="X1496" s="268"/>
      <c r="Y1496" s="268"/>
      <c r="Z1496" s="268"/>
      <c r="AA1496" s="268"/>
      <c r="AB1496" s="533"/>
      <c r="AC1496" s="540"/>
      <c r="AD1496" s="540"/>
      <c r="AE1496" s="540"/>
      <c r="AN1496" s="641" t="str">
        <f t="shared" si="583"/>
        <v>revisar</v>
      </c>
      <c r="AO1496" s="641" t="str">
        <f t="shared" si="584"/>
        <v>ok</v>
      </c>
      <c r="AP1496" s="641" t="str">
        <f t="shared" si="585"/>
        <v>ok</v>
      </c>
      <c r="AQ1496" s="641" t="str">
        <f t="shared" si="586"/>
        <v>ok</v>
      </c>
      <c r="AR1496" s="641" t="str">
        <f t="shared" si="587"/>
        <v>ok</v>
      </c>
      <c r="AS1496" s="641" t="str">
        <f t="shared" si="588"/>
        <v>ok</v>
      </c>
      <c r="AT1496" s="641" t="str">
        <f t="shared" si="589"/>
        <v>ok</v>
      </c>
      <c r="AU1496" s="641" t="str">
        <f t="shared" si="590"/>
        <v>ok</v>
      </c>
      <c r="AV1496" s="641" t="str">
        <f t="shared" si="591"/>
        <v>ok</v>
      </c>
      <c r="AW1496" s="641" t="str">
        <f t="shared" si="592"/>
        <v>ok</v>
      </c>
      <c r="AX1496" s="641" t="str">
        <f t="shared" si="593"/>
        <v>ok</v>
      </c>
      <c r="AY1496" s="641" t="str">
        <f t="shared" si="594"/>
        <v>ok</v>
      </c>
      <c r="AZ1496" s="641" t="str">
        <f t="shared" si="595"/>
        <v>ok</v>
      </c>
      <c r="BA1496" s="641" t="str">
        <f t="shared" si="596"/>
        <v>ok</v>
      </c>
      <c r="BB1496" s="641" t="str">
        <f t="shared" si="597"/>
        <v>ok</v>
      </c>
      <c r="BC1496" s="641" t="str">
        <f t="shared" si="598"/>
        <v>ok</v>
      </c>
      <c r="BD1496" s="641"/>
    </row>
    <row r="1497" spans="1:56" s="559" customFormat="1" ht="12.75" hidden="1" customHeight="1">
      <c r="A1497" s="34"/>
      <c r="B1497" s="35">
        <f t="shared" si="602"/>
        <v>0</v>
      </c>
      <c r="C1497" s="34"/>
      <c r="D1497" s="250" t="s">
        <v>1876</v>
      </c>
      <c r="E1497" s="242"/>
      <c r="F1497" s="248"/>
      <c r="G1497" s="80"/>
      <c r="H1497" s="81"/>
      <c r="I1497" s="245"/>
      <c r="J1497" s="263"/>
      <c r="K1497" s="263"/>
      <c r="L1497" s="263"/>
      <c r="M1497" s="685"/>
      <c r="N1497" s="686"/>
      <c r="O1497" s="687"/>
      <c r="P1497" s="687"/>
      <c r="Q1497" s="687"/>
      <c r="R1497" s="687"/>
      <c r="S1497" s="688"/>
      <c r="T1497" s="268"/>
      <c r="U1497" s="539"/>
      <c r="V1497" s="299" t="str">
        <f t="shared" si="600"/>
        <v>27.42</v>
      </c>
      <c r="W1497" s="299">
        <f t="shared" si="601"/>
        <v>0</v>
      </c>
      <c r="X1497" s="268"/>
      <c r="Y1497" s="268"/>
      <c r="Z1497" s="268"/>
      <c r="AA1497" s="268"/>
      <c r="AB1497" s="533"/>
      <c r="AC1497" s="540"/>
      <c r="AD1497" s="540"/>
      <c r="AE1497" s="540"/>
      <c r="AN1497" s="641" t="str">
        <f t="shared" si="583"/>
        <v>revisar</v>
      </c>
      <c r="AO1497" s="641" t="str">
        <f t="shared" si="584"/>
        <v>ok</v>
      </c>
      <c r="AP1497" s="641" t="str">
        <f t="shared" si="585"/>
        <v>ok</v>
      </c>
      <c r="AQ1497" s="641" t="str">
        <f t="shared" si="586"/>
        <v>ok</v>
      </c>
      <c r="AR1497" s="641" t="str">
        <f t="shared" si="587"/>
        <v>ok</v>
      </c>
      <c r="AS1497" s="641" t="str">
        <f t="shared" si="588"/>
        <v>ok</v>
      </c>
      <c r="AT1497" s="641" t="str">
        <f t="shared" si="589"/>
        <v>ok</v>
      </c>
      <c r="AU1497" s="641" t="str">
        <f t="shared" si="590"/>
        <v>ok</v>
      </c>
      <c r="AV1497" s="641" t="str">
        <f t="shared" si="591"/>
        <v>ok</v>
      </c>
      <c r="AW1497" s="641" t="str">
        <f t="shared" si="592"/>
        <v>ok</v>
      </c>
      <c r="AX1497" s="641" t="str">
        <f t="shared" si="593"/>
        <v>ok</v>
      </c>
      <c r="AY1497" s="641" t="str">
        <f t="shared" si="594"/>
        <v>ok</v>
      </c>
      <c r="AZ1497" s="641" t="str">
        <f t="shared" si="595"/>
        <v>ok</v>
      </c>
      <c r="BA1497" s="641" t="str">
        <f t="shared" si="596"/>
        <v>ok</v>
      </c>
      <c r="BB1497" s="641" t="str">
        <f t="shared" si="597"/>
        <v>ok</v>
      </c>
      <c r="BC1497" s="641" t="str">
        <f t="shared" si="598"/>
        <v>ok</v>
      </c>
      <c r="BD1497" s="641"/>
    </row>
    <row r="1498" spans="1:56" s="559" customFormat="1" ht="12.75" hidden="1" customHeight="1">
      <c r="A1498" s="34"/>
      <c r="B1498" s="35">
        <f t="shared" si="602"/>
        <v>0</v>
      </c>
      <c r="C1498" s="34"/>
      <c r="D1498" s="253" t="s">
        <v>1877</v>
      </c>
      <c r="E1498" s="242"/>
      <c r="F1498" s="248"/>
      <c r="G1498" s="80"/>
      <c r="H1498" s="81"/>
      <c r="I1498" s="245"/>
      <c r="J1498" s="263"/>
      <c r="K1498" s="263"/>
      <c r="L1498" s="263"/>
      <c r="M1498" s="685"/>
      <c r="N1498" s="686"/>
      <c r="O1498" s="687"/>
      <c r="P1498" s="687"/>
      <c r="Q1498" s="687"/>
      <c r="R1498" s="687"/>
      <c r="S1498" s="688"/>
      <c r="T1498" s="268"/>
      <c r="U1498" s="539"/>
      <c r="V1498" s="299" t="str">
        <f t="shared" si="600"/>
        <v>27.43</v>
      </c>
      <c r="W1498" s="299">
        <f t="shared" si="601"/>
        <v>0</v>
      </c>
      <c r="X1498" s="268"/>
      <c r="Y1498" s="268"/>
      <c r="Z1498" s="268"/>
      <c r="AA1498" s="268"/>
      <c r="AB1498" s="533"/>
      <c r="AC1498" s="540"/>
      <c r="AD1498" s="540"/>
      <c r="AE1498" s="540"/>
      <c r="AN1498" s="641" t="str">
        <f t="shared" si="583"/>
        <v>revisar</v>
      </c>
      <c r="AO1498" s="641" t="str">
        <f t="shared" si="584"/>
        <v>ok</v>
      </c>
      <c r="AP1498" s="641" t="str">
        <f t="shared" si="585"/>
        <v>ok</v>
      </c>
      <c r="AQ1498" s="641" t="str">
        <f t="shared" si="586"/>
        <v>ok</v>
      </c>
      <c r="AR1498" s="641" t="str">
        <f t="shared" si="587"/>
        <v>ok</v>
      </c>
      <c r="AS1498" s="641" t="str">
        <f t="shared" si="588"/>
        <v>ok</v>
      </c>
      <c r="AT1498" s="641" t="str">
        <f t="shared" si="589"/>
        <v>ok</v>
      </c>
      <c r="AU1498" s="641" t="str">
        <f t="shared" si="590"/>
        <v>ok</v>
      </c>
      <c r="AV1498" s="641" t="str">
        <f t="shared" si="591"/>
        <v>ok</v>
      </c>
      <c r="AW1498" s="641" t="str">
        <f t="shared" si="592"/>
        <v>ok</v>
      </c>
      <c r="AX1498" s="641" t="str">
        <f t="shared" si="593"/>
        <v>ok</v>
      </c>
      <c r="AY1498" s="641" t="str">
        <f t="shared" si="594"/>
        <v>ok</v>
      </c>
      <c r="AZ1498" s="641" t="str">
        <f t="shared" si="595"/>
        <v>ok</v>
      </c>
      <c r="BA1498" s="641" t="str">
        <f t="shared" si="596"/>
        <v>ok</v>
      </c>
      <c r="BB1498" s="641" t="str">
        <f t="shared" si="597"/>
        <v>ok</v>
      </c>
      <c r="BC1498" s="641" t="str">
        <f t="shared" si="598"/>
        <v>ok</v>
      </c>
      <c r="BD1498" s="641"/>
    </row>
    <row r="1499" spans="1:56" s="559" customFormat="1" ht="12.75" hidden="1" customHeight="1">
      <c r="A1499" s="34"/>
      <c r="B1499" s="35">
        <f t="shared" si="602"/>
        <v>0</v>
      </c>
      <c r="C1499" s="34"/>
      <c r="D1499" s="250" t="s">
        <v>1878</v>
      </c>
      <c r="E1499" s="242"/>
      <c r="F1499" s="248"/>
      <c r="G1499" s="80"/>
      <c r="H1499" s="81"/>
      <c r="I1499" s="245"/>
      <c r="J1499" s="263"/>
      <c r="K1499" s="263"/>
      <c r="L1499" s="263"/>
      <c r="M1499" s="685"/>
      <c r="N1499" s="686"/>
      <c r="O1499" s="687"/>
      <c r="P1499" s="687"/>
      <c r="Q1499" s="687"/>
      <c r="R1499" s="687"/>
      <c r="S1499" s="688"/>
      <c r="T1499" s="268"/>
      <c r="U1499" s="539"/>
      <c r="V1499" s="299" t="str">
        <f t="shared" si="600"/>
        <v>27.44</v>
      </c>
      <c r="W1499" s="299">
        <f t="shared" si="601"/>
        <v>0</v>
      </c>
      <c r="X1499" s="268"/>
      <c r="Y1499" s="268"/>
      <c r="Z1499" s="268"/>
      <c r="AA1499" s="268"/>
      <c r="AB1499" s="533"/>
      <c r="AC1499" s="540"/>
      <c r="AD1499" s="540"/>
      <c r="AE1499" s="540"/>
      <c r="AN1499" s="641" t="str">
        <f t="shared" si="583"/>
        <v>revisar</v>
      </c>
      <c r="AO1499" s="641" t="str">
        <f t="shared" si="584"/>
        <v>ok</v>
      </c>
      <c r="AP1499" s="641" t="str">
        <f t="shared" si="585"/>
        <v>ok</v>
      </c>
      <c r="AQ1499" s="641" t="str">
        <f t="shared" si="586"/>
        <v>ok</v>
      </c>
      <c r="AR1499" s="641" t="str">
        <f t="shared" si="587"/>
        <v>ok</v>
      </c>
      <c r="AS1499" s="641" t="str">
        <f t="shared" si="588"/>
        <v>ok</v>
      </c>
      <c r="AT1499" s="641" t="str">
        <f t="shared" si="589"/>
        <v>ok</v>
      </c>
      <c r="AU1499" s="641" t="str">
        <f t="shared" si="590"/>
        <v>ok</v>
      </c>
      <c r="AV1499" s="641" t="str">
        <f t="shared" si="591"/>
        <v>ok</v>
      </c>
      <c r="AW1499" s="641" t="str">
        <f t="shared" si="592"/>
        <v>ok</v>
      </c>
      <c r="AX1499" s="641" t="str">
        <f t="shared" si="593"/>
        <v>ok</v>
      </c>
      <c r="AY1499" s="641" t="str">
        <f t="shared" si="594"/>
        <v>ok</v>
      </c>
      <c r="AZ1499" s="641" t="str">
        <f t="shared" si="595"/>
        <v>ok</v>
      </c>
      <c r="BA1499" s="641" t="str">
        <f t="shared" si="596"/>
        <v>ok</v>
      </c>
      <c r="BB1499" s="641" t="str">
        <f t="shared" si="597"/>
        <v>ok</v>
      </c>
      <c r="BC1499" s="641" t="str">
        <f t="shared" si="598"/>
        <v>ok</v>
      </c>
      <c r="BD1499" s="641"/>
    </row>
    <row r="1500" spans="1:56" s="559" customFormat="1" ht="12.75" hidden="1" customHeight="1">
      <c r="A1500" s="34"/>
      <c r="B1500" s="35">
        <f t="shared" si="602"/>
        <v>0</v>
      </c>
      <c r="C1500" s="34"/>
      <c r="D1500" s="253" t="s">
        <v>1879</v>
      </c>
      <c r="E1500" s="242"/>
      <c r="F1500" s="248"/>
      <c r="G1500" s="80"/>
      <c r="H1500" s="81"/>
      <c r="I1500" s="245"/>
      <c r="J1500" s="263"/>
      <c r="K1500" s="263"/>
      <c r="L1500" s="263"/>
      <c r="M1500" s="685"/>
      <c r="N1500" s="686"/>
      <c r="O1500" s="687"/>
      <c r="P1500" s="687"/>
      <c r="Q1500" s="687"/>
      <c r="R1500" s="687"/>
      <c r="S1500" s="688"/>
      <c r="T1500" s="268"/>
      <c r="U1500" s="539"/>
      <c r="V1500" s="299" t="str">
        <f t="shared" si="600"/>
        <v>27.45</v>
      </c>
      <c r="W1500" s="299">
        <f t="shared" si="601"/>
        <v>0</v>
      </c>
      <c r="X1500" s="268"/>
      <c r="Y1500" s="268"/>
      <c r="Z1500" s="268"/>
      <c r="AA1500" s="268"/>
      <c r="AB1500" s="533"/>
      <c r="AC1500" s="540"/>
      <c r="AD1500" s="540"/>
      <c r="AE1500" s="540"/>
      <c r="AN1500" s="641" t="str">
        <f t="shared" si="583"/>
        <v>revisar</v>
      </c>
      <c r="AO1500" s="641" t="str">
        <f t="shared" si="584"/>
        <v>ok</v>
      </c>
      <c r="AP1500" s="641" t="str">
        <f t="shared" si="585"/>
        <v>ok</v>
      </c>
      <c r="AQ1500" s="641" t="str">
        <f t="shared" si="586"/>
        <v>ok</v>
      </c>
      <c r="AR1500" s="641" t="str">
        <f t="shared" si="587"/>
        <v>ok</v>
      </c>
      <c r="AS1500" s="641" t="str">
        <f t="shared" si="588"/>
        <v>ok</v>
      </c>
      <c r="AT1500" s="641" t="str">
        <f t="shared" si="589"/>
        <v>ok</v>
      </c>
      <c r="AU1500" s="641" t="str">
        <f t="shared" si="590"/>
        <v>ok</v>
      </c>
      <c r="AV1500" s="641" t="str">
        <f t="shared" si="591"/>
        <v>ok</v>
      </c>
      <c r="AW1500" s="641" t="str">
        <f t="shared" si="592"/>
        <v>ok</v>
      </c>
      <c r="AX1500" s="641" t="str">
        <f t="shared" si="593"/>
        <v>ok</v>
      </c>
      <c r="AY1500" s="641" t="str">
        <f t="shared" si="594"/>
        <v>ok</v>
      </c>
      <c r="AZ1500" s="641" t="str">
        <f t="shared" si="595"/>
        <v>ok</v>
      </c>
      <c r="BA1500" s="641" t="str">
        <f t="shared" si="596"/>
        <v>ok</v>
      </c>
      <c r="BB1500" s="641" t="str">
        <f t="shared" si="597"/>
        <v>ok</v>
      </c>
      <c r="BC1500" s="641" t="str">
        <f t="shared" si="598"/>
        <v>ok</v>
      </c>
      <c r="BD1500" s="641"/>
    </row>
    <row r="1501" spans="1:56" s="559" customFormat="1" ht="12.75" hidden="1" customHeight="1">
      <c r="A1501" s="34"/>
      <c r="B1501" s="35">
        <f t="shared" si="602"/>
        <v>0</v>
      </c>
      <c r="C1501" s="34"/>
      <c r="D1501" s="250" t="s">
        <v>1880</v>
      </c>
      <c r="E1501" s="242"/>
      <c r="F1501" s="248"/>
      <c r="G1501" s="80"/>
      <c r="H1501" s="81"/>
      <c r="I1501" s="245"/>
      <c r="J1501" s="263"/>
      <c r="K1501" s="263"/>
      <c r="L1501" s="263"/>
      <c r="M1501" s="685"/>
      <c r="N1501" s="686"/>
      <c r="O1501" s="687"/>
      <c r="P1501" s="687"/>
      <c r="Q1501" s="687"/>
      <c r="R1501" s="687"/>
      <c r="S1501" s="688"/>
      <c r="T1501" s="268"/>
      <c r="U1501" s="539"/>
      <c r="V1501" s="299" t="str">
        <f t="shared" si="600"/>
        <v>27.46</v>
      </c>
      <c r="W1501" s="299">
        <f t="shared" si="601"/>
        <v>0</v>
      </c>
      <c r="X1501" s="268"/>
      <c r="Y1501" s="268"/>
      <c r="Z1501" s="268"/>
      <c r="AA1501" s="268"/>
      <c r="AB1501" s="533"/>
      <c r="AC1501" s="540"/>
      <c r="AD1501" s="540"/>
      <c r="AE1501" s="540"/>
      <c r="AN1501" s="641" t="str">
        <f t="shared" si="583"/>
        <v>revisar</v>
      </c>
      <c r="AO1501" s="641" t="str">
        <f t="shared" si="584"/>
        <v>ok</v>
      </c>
      <c r="AP1501" s="641" t="str">
        <f t="shared" si="585"/>
        <v>ok</v>
      </c>
      <c r="AQ1501" s="641" t="str">
        <f t="shared" si="586"/>
        <v>ok</v>
      </c>
      <c r="AR1501" s="641" t="str">
        <f t="shared" si="587"/>
        <v>ok</v>
      </c>
      <c r="AS1501" s="641" t="str">
        <f t="shared" si="588"/>
        <v>ok</v>
      </c>
      <c r="AT1501" s="641" t="str">
        <f t="shared" si="589"/>
        <v>ok</v>
      </c>
      <c r="AU1501" s="641" t="str">
        <f t="shared" si="590"/>
        <v>ok</v>
      </c>
      <c r="AV1501" s="641" t="str">
        <f t="shared" si="591"/>
        <v>ok</v>
      </c>
      <c r="AW1501" s="641" t="str">
        <f t="shared" si="592"/>
        <v>ok</v>
      </c>
      <c r="AX1501" s="641" t="str">
        <f t="shared" si="593"/>
        <v>ok</v>
      </c>
      <c r="AY1501" s="641" t="str">
        <f t="shared" si="594"/>
        <v>ok</v>
      </c>
      <c r="AZ1501" s="641" t="str">
        <f t="shared" si="595"/>
        <v>ok</v>
      </c>
      <c r="BA1501" s="641" t="str">
        <f t="shared" si="596"/>
        <v>ok</v>
      </c>
      <c r="BB1501" s="641" t="str">
        <f t="shared" si="597"/>
        <v>ok</v>
      </c>
      <c r="BC1501" s="641" t="str">
        <f t="shared" si="598"/>
        <v>ok</v>
      </c>
      <c r="BD1501" s="641"/>
    </row>
    <row r="1502" spans="1:56" s="559" customFormat="1" ht="12.75" hidden="1" customHeight="1">
      <c r="A1502" s="34"/>
      <c r="B1502" s="35">
        <f t="shared" si="602"/>
        <v>0</v>
      </c>
      <c r="C1502" s="34"/>
      <c r="D1502" s="253" t="s">
        <v>1881</v>
      </c>
      <c r="E1502" s="242"/>
      <c r="F1502" s="248"/>
      <c r="G1502" s="80"/>
      <c r="H1502" s="81"/>
      <c r="I1502" s="245"/>
      <c r="J1502" s="263"/>
      <c r="K1502" s="263"/>
      <c r="L1502" s="263"/>
      <c r="M1502" s="685"/>
      <c r="N1502" s="686"/>
      <c r="O1502" s="687"/>
      <c r="P1502" s="687"/>
      <c r="Q1502" s="687"/>
      <c r="R1502" s="687"/>
      <c r="S1502" s="688"/>
      <c r="T1502" s="268"/>
      <c r="U1502" s="539"/>
      <c r="V1502" s="299" t="str">
        <f t="shared" si="600"/>
        <v>27.47</v>
      </c>
      <c r="W1502" s="299">
        <f t="shared" si="601"/>
        <v>0</v>
      </c>
      <c r="X1502" s="268"/>
      <c r="Y1502" s="268"/>
      <c r="Z1502" s="268"/>
      <c r="AA1502" s="268"/>
      <c r="AB1502" s="533"/>
      <c r="AC1502" s="540"/>
      <c r="AD1502" s="540"/>
      <c r="AE1502" s="540"/>
      <c r="AN1502" s="641" t="str">
        <f t="shared" si="583"/>
        <v>revisar</v>
      </c>
      <c r="AO1502" s="641" t="str">
        <f t="shared" si="584"/>
        <v>ok</v>
      </c>
      <c r="AP1502" s="641" t="str">
        <f t="shared" si="585"/>
        <v>ok</v>
      </c>
      <c r="AQ1502" s="641" t="str">
        <f t="shared" si="586"/>
        <v>ok</v>
      </c>
      <c r="AR1502" s="641" t="str">
        <f t="shared" si="587"/>
        <v>ok</v>
      </c>
      <c r="AS1502" s="641" t="str">
        <f t="shared" si="588"/>
        <v>ok</v>
      </c>
      <c r="AT1502" s="641" t="str">
        <f t="shared" si="589"/>
        <v>ok</v>
      </c>
      <c r="AU1502" s="641" t="str">
        <f t="shared" si="590"/>
        <v>ok</v>
      </c>
      <c r="AV1502" s="641" t="str">
        <f t="shared" si="591"/>
        <v>ok</v>
      </c>
      <c r="AW1502" s="641" t="str">
        <f t="shared" si="592"/>
        <v>ok</v>
      </c>
      <c r="AX1502" s="641" t="str">
        <f t="shared" si="593"/>
        <v>ok</v>
      </c>
      <c r="AY1502" s="641" t="str">
        <f t="shared" si="594"/>
        <v>ok</v>
      </c>
      <c r="AZ1502" s="641" t="str">
        <f t="shared" si="595"/>
        <v>ok</v>
      </c>
      <c r="BA1502" s="641" t="str">
        <f t="shared" si="596"/>
        <v>ok</v>
      </c>
      <c r="BB1502" s="641" t="str">
        <f t="shared" si="597"/>
        <v>ok</v>
      </c>
      <c r="BC1502" s="641" t="str">
        <f t="shared" si="598"/>
        <v>ok</v>
      </c>
      <c r="BD1502" s="641"/>
    </row>
    <row r="1503" spans="1:56" s="559" customFormat="1" ht="12.75" hidden="1" customHeight="1">
      <c r="A1503" s="34"/>
      <c r="B1503" s="35">
        <f t="shared" si="602"/>
        <v>0</v>
      </c>
      <c r="C1503" s="34"/>
      <c r="D1503" s="250" t="s">
        <v>1882</v>
      </c>
      <c r="E1503" s="242"/>
      <c r="F1503" s="248"/>
      <c r="G1503" s="80"/>
      <c r="H1503" s="81"/>
      <c r="I1503" s="245"/>
      <c r="J1503" s="263"/>
      <c r="K1503" s="263"/>
      <c r="L1503" s="263"/>
      <c r="M1503" s="685"/>
      <c r="N1503" s="686"/>
      <c r="O1503" s="687"/>
      <c r="P1503" s="687"/>
      <c r="Q1503" s="687"/>
      <c r="R1503" s="687"/>
      <c r="S1503" s="688"/>
      <c r="T1503" s="268"/>
      <c r="U1503" s="539"/>
      <c r="V1503" s="299" t="str">
        <f t="shared" si="600"/>
        <v>27.48</v>
      </c>
      <c r="W1503" s="299">
        <f t="shared" si="601"/>
        <v>0</v>
      </c>
      <c r="X1503" s="268"/>
      <c r="Y1503" s="268"/>
      <c r="Z1503" s="268"/>
      <c r="AA1503" s="268"/>
      <c r="AB1503" s="533"/>
      <c r="AC1503" s="540"/>
      <c r="AD1503" s="540"/>
      <c r="AE1503" s="540"/>
      <c r="AN1503" s="641" t="str">
        <f t="shared" si="583"/>
        <v>revisar</v>
      </c>
      <c r="AO1503" s="641" t="str">
        <f t="shared" si="584"/>
        <v>ok</v>
      </c>
      <c r="AP1503" s="641" t="str">
        <f t="shared" si="585"/>
        <v>ok</v>
      </c>
      <c r="AQ1503" s="641" t="str">
        <f t="shared" si="586"/>
        <v>ok</v>
      </c>
      <c r="AR1503" s="641" t="str">
        <f t="shared" si="587"/>
        <v>ok</v>
      </c>
      <c r="AS1503" s="641" t="str">
        <f t="shared" si="588"/>
        <v>ok</v>
      </c>
      <c r="AT1503" s="641" t="str">
        <f t="shared" si="589"/>
        <v>ok</v>
      </c>
      <c r="AU1503" s="641" t="str">
        <f t="shared" si="590"/>
        <v>ok</v>
      </c>
      <c r="AV1503" s="641" t="str">
        <f t="shared" si="591"/>
        <v>ok</v>
      </c>
      <c r="AW1503" s="641" t="str">
        <f t="shared" si="592"/>
        <v>ok</v>
      </c>
      <c r="AX1503" s="641" t="str">
        <f t="shared" si="593"/>
        <v>ok</v>
      </c>
      <c r="AY1503" s="641" t="str">
        <f t="shared" si="594"/>
        <v>ok</v>
      </c>
      <c r="AZ1503" s="641" t="str">
        <f t="shared" si="595"/>
        <v>ok</v>
      </c>
      <c r="BA1503" s="641" t="str">
        <f t="shared" si="596"/>
        <v>ok</v>
      </c>
      <c r="BB1503" s="641" t="str">
        <f t="shared" si="597"/>
        <v>ok</v>
      </c>
      <c r="BC1503" s="641" t="str">
        <f t="shared" si="598"/>
        <v>ok</v>
      </c>
      <c r="BD1503" s="641"/>
    </row>
    <row r="1504" spans="1:56" s="559" customFormat="1" ht="12.75" hidden="1" customHeight="1">
      <c r="A1504" s="34"/>
      <c r="B1504" s="35">
        <f t="shared" si="602"/>
        <v>0</v>
      </c>
      <c r="C1504" s="34"/>
      <c r="D1504" s="253" t="s">
        <v>1883</v>
      </c>
      <c r="E1504" s="242"/>
      <c r="F1504" s="248"/>
      <c r="G1504" s="80"/>
      <c r="H1504" s="81"/>
      <c r="I1504" s="245"/>
      <c r="J1504" s="263"/>
      <c r="K1504" s="263"/>
      <c r="L1504" s="263"/>
      <c r="M1504" s="685"/>
      <c r="N1504" s="686"/>
      <c r="O1504" s="687"/>
      <c r="P1504" s="687"/>
      <c r="Q1504" s="687"/>
      <c r="R1504" s="687"/>
      <c r="S1504" s="688"/>
      <c r="T1504" s="268"/>
      <c r="U1504" s="539"/>
      <c r="V1504" s="299" t="str">
        <f t="shared" si="600"/>
        <v>27.49</v>
      </c>
      <c r="W1504" s="299">
        <f t="shared" si="601"/>
        <v>0</v>
      </c>
      <c r="X1504" s="268"/>
      <c r="Y1504" s="268"/>
      <c r="Z1504" s="268"/>
      <c r="AA1504" s="268"/>
      <c r="AB1504" s="533"/>
      <c r="AC1504" s="540"/>
      <c r="AD1504" s="540"/>
      <c r="AE1504" s="540"/>
      <c r="AN1504" s="641" t="str">
        <f t="shared" si="583"/>
        <v>revisar</v>
      </c>
      <c r="AO1504" s="641" t="str">
        <f t="shared" si="584"/>
        <v>ok</v>
      </c>
      <c r="AP1504" s="641" t="str">
        <f t="shared" si="585"/>
        <v>ok</v>
      </c>
      <c r="AQ1504" s="641" t="str">
        <f t="shared" si="586"/>
        <v>ok</v>
      </c>
      <c r="AR1504" s="641" t="str">
        <f t="shared" si="587"/>
        <v>ok</v>
      </c>
      <c r="AS1504" s="641" t="str">
        <f t="shared" si="588"/>
        <v>ok</v>
      </c>
      <c r="AT1504" s="641" t="str">
        <f t="shared" si="589"/>
        <v>ok</v>
      </c>
      <c r="AU1504" s="641" t="str">
        <f t="shared" si="590"/>
        <v>ok</v>
      </c>
      <c r="AV1504" s="641" t="str">
        <f t="shared" si="591"/>
        <v>ok</v>
      </c>
      <c r="AW1504" s="641" t="str">
        <f t="shared" si="592"/>
        <v>ok</v>
      </c>
      <c r="AX1504" s="641" t="str">
        <f t="shared" si="593"/>
        <v>ok</v>
      </c>
      <c r="AY1504" s="641" t="str">
        <f t="shared" si="594"/>
        <v>ok</v>
      </c>
      <c r="AZ1504" s="641" t="str">
        <f t="shared" si="595"/>
        <v>ok</v>
      </c>
      <c r="BA1504" s="641" t="str">
        <f t="shared" si="596"/>
        <v>ok</v>
      </c>
      <c r="BB1504" s="641" t="str">
        <f t="shared" si="597"/>
        <v>ok</v>
      </c>
      <c r="BC1504" s="641" t="str">
        <f t="shared" si="598"/>
        <v>ok</v>
      </c>
      <c r="BD1504" s="641"/>
    </row>
    <row r="1505" spans="1:56" s="559" customFormat="1" ht="12.75" hidden="1" customHeight="1">
      <c r="A1505" s="34"/>
      <c r="B1505" s="35">
        <f t="shared" si="602"/>
        <v>0</v>
      </c>
      <c r="C1505" s="34"/>
      <c r="D1505" s="250" t="s">
        <v>1884</v>
      </c>
      <c r="E1505" s="242"/>
      <c r="F1505" s="248"/>
      <c r="G1505" s="80"/>
      <c r="H1505" s="81"/>
      <c r="I1505" s="245"/>
      <c r="J1505" s="263"/>
      <c r="K1505" s="263"/>
      <c r="L1505" s="263"/>
      <c r="M1505" s="685"/>
      <c r="N1505" s="686"/>
      <c r="O1505" s="687"/>
      <c r="P1505" s="687"/>
      <c r="Q1505" s="687"/>
      <c r="R1505" s="687"/>
      <c r="S1505" s="688"/>
      <c r="T1505" s="268"/>
      <c r="U1505" s="539"/>
      <c r="V1505" s="299" t="str">
        <f t="shared" si="600"/>
        <v>27.50</v>
      </c>
      <c r="W1505" s="299">
        <f t="shared" si="601"/>
        <v>0</v>
      </c>
      <c r="X1505" s="268"/>
      <c r="Y1505" s="268"/>
      <c r="Z1505" s="268"/>
      <c r="AA1505" s="268"/>
      <c r="AB1505" s="533"/>
      <c r="AC1505" s="540"/>
      <c r="AD1505" s="540"/>
      <c r="AE1505" s="540"/>
      <c r="AN1505" s="641" t="str">
        <f t="shared" si="583"/>
        <v>revisar</v>
      </c>
      <c r="AO1505" s="641" t="str">
        <f t="shared" si="584"/>
        <v>ok</v>
      </c>
      <c r="AP1505" s="641" t="str">
        <f t="shared" si="585"/>
        <v>ok</v>
      </c>
      <c r="AQ1505" s="641" t="str">
        <f t="shared" si="586"/>
        <v>ok</v>
      </c>
      <c r="AR1505" s="641" t="str">
        <f t="shared" si="587"/>
        <v>ok</v>
      </c>
      <c r="AS1505" s="641" t="str">
        <f t="shared" si="588"/>
        <v>ok</v>
      </c>
      <c r="AT1505" s="641" t="str">
        <f t="shared" si="589"/>
        <v>ok</v>
      </c>
      <c r="AU1505" s="641" t="str">
        <f t="shared" si="590"/>
        <v>ok</v>
      </c>
      <c r="AV1505" s="641" t="str">
        <f t="shared" si="591"/>
        <v>ok</v>
      </c>
      <c r="AW1505" s="641" t="str">
        <f t="shared" si="592"/>
        <v>ok</v>
      </c>
      <c r="AX1505" s="641" t="str">
        <f t="shared" si="593"/>
        <v>ok</v>
      </c>
      <c r="AY1505" s="641" t="str">
        <f t="shared" si="594"/>
        <v>ok</v>
      </c>
      <c r="AZ1505" s="641" t="str">
        <f t="shared" si="595"/>
        <v>ok</v>
      </c>
      <c r="BA1505" s="641" t="str">
        <f t="shared" si="596"/>
        <v>ok</v>
      </c>
      <c r="BB1505" s="641" t="str">
        <f t="shared" si="597"/>
        <v>ok</v>
      </c>
      <c r="BC1505" s="641" t="str">
        <f t="shared" si="598"/>
        <v>ok</v>
      </c>
      <c r="BD1505" s="641"/>
    </row>
    <row r="1506" spans="1:56" s="559" customFormat="1" ht="12.75" hidden="1" customHeight="1">
      <c r="A1506" s="34"/>
      <c r="B1506" s="35"/>
      <c r="C1506" s="34"/>
      <c r="D1506" s="255"/>
      <c r="E1506" s="25"/>
      <c r="F1506" s="25"/>
      <c r="G1506" s="37"/>
      <c r="H1506" s="25"/>
      <c r="I1506" s="38"/>
      <c r="J1506" s="269"/>
      <c r="K1506" s="269"/>
      <c r="L1506" s="269"/>
      <c r="M1506" s="689"/>
      <c r="N1506" s="696"/>
      <c r="O1506" s="690"/>
      <c r="P1506" s="690"/>
      <c r="Q1506" s="690"/>
      <c r="R1506" s="690"/>
      <c r="S1506" s="691"/>
      <c r="T1506" s="268"/>
      <c r="U1506" s="539"/>
      <c r="V1506" s="299">
        <f t="shared" si="600"/>
        <v>0</v>
      </c>
      <c r="W1506" s="299">
        <f t="shared" si="601"/>
        <v>0</v>
      </c>
      <c r="X1506" s="268"/>
      <c r="Y1506" s="268"/>
      <c r="Z1506" s="268"/>
      <c r="AA1506" s="268"/>
      <c r="AB1506" s="533"/>
      <c r="AC1506" s="540"/>
      <c r="AD1506" s="540"/>
      <c r="AE1506" s="540"/>
      <c r="AN1506" s="641" t="str">
        <f t="shared" si="583"/>
        <v>ok</v>
      </c>
      <c r="AO1506" s="641" t="str">
        <f t="shared" si="584"/>
        <v>ok</v>
      </c>
      <c r="AP1506" s="641" t="str">
        <f t="shared" si="585"/>
        <v>ok</v>
      </c>
      <c r="AQ1506" s="641" t="str">
        <f t="shared" si="586"/>
        <v>ok</v>
      </c>
      <c r="AR1506" s="641" t="str">
        <f t="shared" si="587"/>
        <v>ok</v>
      </c>
      <c r="AS1506" s="641" t="str">
        <f t="shared" si="588"/>
        <v>ok</v>
      </c>
      <c r="AT1506" s="641" t="str">
        <f t="shared" si="589"/>
        <v>ok</v>
      </c>
      <c r="AU1506" s="641" t="str">
        <f t="shared" si="590"/>
        <v>ok</v>
      </c>
      <c r="AV1506" s="641" t="str">
        <f t="shared" si="591"/>
        <v>ok</v>
      </c>
      <c r="AW1506" s="641" t="str">
        <f t="shared" si="592"/>
        <v>ok</v>
      </c>
      <c r="AX1506" s="641" t="str">
        <f t="shared" si="593"/>
        <v>ok</v>
      </c>
      <c r="AY1506" s="641" t="str">
        <f t="shared" si="594"/>
        <v>ok</v>
      </c>
      <c r="AZ1506" s="641" t="str">
        <f t="shared" si="595"/>
        <v>ok</v>
      </c>
      <c r="BA1506" s="641" t="str">
        <f t="shared" si="596"/>
        <v>ok</v>
      </c>
      <c r="BB1506" s="641" t="str">
        <f t="shared" si="597"/>
        <v>ok</v>
      </c>
      <c r="BC1506" s="641" t="str">
        <f t="shared" si="598"/>
        <v>ok</v>
      </c>
      <c r="BD1506" s="641"/>
    </row>
    <row r="1507" spans="1:56" s="559" customFormat="1" ht="12.75" hidden="1" customHeight="1">
      <c r="A1507" s="13"/>
      <c r="B1507" s="14"/>
      <c r="C1507" s="13"/>
      <c r="D1507" s="251"/>
      <c r="E1507" s="29"/>
      <c r="F1507" s="29"/>
      <c r="G1507" s="29"/>
      <c r="H1507" s="29"/>
      <c r="I1507" s="29"/>
      <c r="J1507" s="267"/>
      <c r="K1507" s="267"/>
      <c r="L1507" s="267"/>
      <c r="M1507" s="677"/>
      <c r="N1507" s="663"/>
      <c r="O1507" s="692" t="str">
        <f>CONCATENATE("Subtotal ",G1455)</f>
        <v>Subtotal (digite a descrição do item aqui)</v>
      </c>
      <c r="P1507" s="693">
        <f>SUM(P1456:P1506)</f>
        <v>0</v>
      </c>
      <c r="Q1507" s="693">
        <f>SUM(Q1456:Q1506)</f>
        <v>0</v>
      </c>
      <c r="R1507" s="693">
        <f t="shared" ref="R1507:S1507" si="603">SUM(R1456:R1506)</f>
        <v>0</v>
      </c>
      <c r="S1507" s="694">
        <f t="shared" si="603"/>
        <v>0</v>
      </c>
      <c r="T1507" s="536"/>
      <c r="U1507" s="299">
        <v>1</v>
      </c>
      <c r="V1507" s="299"/>
      <c r="W1507" s="299"/>
      <c r="X1507" s="268"/>
      <c r="Y1507" s="268"/>
      <c r="Z1507" s="268"/>
      <c r="AA1507" s="268"/>
      <c r="AB1507" s="533"/>
      <c r="AC1507" s="540"/>
      <c r="AD1507" s="540"/>
      <c r="AE1507" s="540"/>
      <c r="AN1507" s="641" t="str">
        <f t="shared" si="583"/>
        <v>ok</v>
      </c>
      <c r="AO1507" s="641" t="str">
        <f t="shared" si="584"/>
        <v>ok</v>
      </c>
      <c r="AP1507" s="641" t="str">
        <f t="shared" si="585"/>
        <v>ok</v>
      </c>
      <c r="AQ1507" s="641" t="str">
        <f t="shared" si="586"/>
        <v>ok</v>
      </c>
      <c r="AR1507" s="641" t="str">
        <f t="shared" si="587"/>
        <v>ok</v>
      </c>
      <c r="AS1507" s="641" t="str">
        <f t="shared" si="588"/>
        <v>ok</v>
      </c>
      <c r="AT1507" s="641" t="str">
        <f t="shared" si="589"/>
        <v>ok</v>
      </c>
      <c r="AU1507" s="641" t="str">
        <f t="shared" si="590"/>
        <v>ok</v>
      </c>
      <c r="AV1507" s="641" t="str">
        <f t="shared" si="591"/>
        <v>ok</v>
      </c>
      <c r="AW1507" s="641" t="str">
        <f t="shared" si="592"/>
        <v>ok</v>
      </c>
      <c r="AX1507" s="641" t="str">
        <f t="shared" si="593"/>
        <v>ok</v>
      </c>
      <c r="AY1507" s="641" t="str">
        <f t="shared" si="594"/>
        <v>revisar</v>
      </c>
      <c r="AZ1507" s="641" t="str">
        <f t="shared" si="595"/>
        <v>ok</v>
      </c>
      <c r="BA1507" s="641" t="str">
        <f t="shared" si="596"/>
        <v>ok</v>
      </c>
      <c r="BB1507" s="641" t="str">
        <f t="shared" si="597"/>
        <v>ok</v>
      </c>
      <c r="BC1507" s="641" t="str">
        <f t="shared" si="598"/>
        <v>ok</v>
      </c>
      <c r="BD1507" s="641"/>
    </row>
    <row r="1508" spans="1:56" s="559" customFormat="1" ht="6" hidden="1" customHeight="1">
      <c r="A1508" s="10"/>
      <c r="B1508" s="21"/>
      <c r="C1508" s="10"/>
      <c r="D1508" s="252"/>
      <c r="E1508" s="32"/>
      <c r="F1508" s="33"/>
      <c r="G1508" s="33"/>
      <c r="H1508" s="32"/>
      <c r="I1508" s="32"/>
      <c r="J1508" s="268"/>
      <c r="K1508" s="268"/>
      <c r="L1508" s="268"/>
      <c r="M1508" s="539"/>
      <c r="N1508" s="299"/>
      <c r="O1508" s="539"/>
      <c r="P1508" s="539"/>
      <c r="Q1508" s="539"/>
      <c r="R1508" s="539"/>
      <c r="S1508" s="695"/>
      <c r="T1508" s="319"/>
      <c r="U1508" s="299"/>
      <c r="V1508" s="299">
        <f t="shared" ref="V1508:V1560" si="604">D1508</f>
        <v>0</v>
      </c>
      <c r="W1508" s="299">
        <f t="shared" ref="W1508:W1560" si="605">IF(L1508=0,S1508-Q1508-(TRUNC(TRUNC(J1508*(1+N1508),2)*I1508,2)))</f>
        <v>0</v>
      </c>
      <c r="X1508" s="268"/>
      <c r="Y1508" s="268"/>
      <c r="Z1508" s="268"/>
      <c r="AA1508" s="268"/>
      <c r="AB1508" s="533"/>
      <c r="AC1508" s="540"/>
      <c r="AD1508" s="540"/>
      <c r="AE1508" s="540"/>
      <c r="AN1508" s="641" t="str">
        <f t="shared" si="583"/>
        <v>ok</v>
      </c>
      <c r="AO1508" s="641" t="str">
        <f t="shared" si="584"/>
        <v>ok</v>
      </c>
      <c r="AP1508" s="641" t="str">
        <f t="shared" si="585"/>
        <v>ok</v>
      </c>
      <c r="AQ1508" s="641" t="str">
        <f t="shared" si="586"/>
        <v>ok</v>
      </c>
      <c r="AR1508" s="641" t="str">
        <f t="shared" si="587"/>
        <v>ok</v>
      </c>
      <c r="AS1508" s="641" t="str">
        <f t="shared" si="588"/>
        <v>ok</v>
      </c>
      <c r="AT1508" s="641" t="str">
        <f t="shared" si="589"/>
        <v>ok</v>
      </c>
      <c r="AU1508" s="641" t="str">
        <f t="shared" si="590"/>
        <v>ok</v>
      </c>
      <c r="AV1508" s="641" t="str">
        <f t="shared" si="591"/>
        <v>ok</v>
      </c>
      <c r="AW1508" s="641" t="str">
        <f t="shared" si="592"/>
        <v>ok</v>
      </c>
      <c r="AX1508" s="641" t="str">
        <f t="shared" si="593"/>
        <v>ok</v>
      </c>
      <c r="AY1508" s="641" t="str">
        <f t="shared" si="594"/>
        <v>ok</v>
      </c>
      <c r="AZ1508" s="641" t="str">
        <f t="shared" si="595"/>
        <v>ok</v>
      </c>
      <c r="BA1508" s="641" t="str">
        <f t="shared" si="596"/>
        <v>ok</v>
      </c>
      <c r="BB1508" s="641" t="str">
        <f t="shared" si="597"/>
        <v>ok</v>
      </c>
      <c r="BC1508" s="641" t="str">
        <f t="shared" si="598"/>
        <v>ok</v>
      </c>
      <c r="BD1508" s="641"/>
    </row>
    <row r="1509" spans="1:56" s="559" customFormat="1" ht="12.75" hidden="1" customHeight="1">
      <c r="A1509" s="13"/>
      <c r="B1509" s="14"/>
      <c r="C1509" s="13"/>
      <c r="D1509" s="249">
        <v>28</v>
      </c>
      <c r="E1509" s="22"/>
      <c r="F1509" s="22"/>
      <c r="G1509" s="246" t="s">
        <v>172</v>
      </c>
      <c r="H1509" s="23"/>
      <c r="I1509" s="23"/>
      <c r="J1509" s="246"/>
      <c r="K1509" s="246"/>
      <c r="L1509" s="246"/>
      <c r="M1509" s="662"/>
      <c r="N1509" s="663"/>
      <c r="O1509" s="662"/>
      <c r="P1509" s="662"/>
      <c r="Q1509" s="662"/>
      <c r="R1509" s="662"/>
      <c r="S1509" s="664">
        <f>S1561</f>
        <v>0</v>
      </c>
      <c r="T1509" s="319"/>
      <c r="U1509" s="299"/>
      <c r="V1509" s="299">
        <f t="shared" si="604"/>
        <v>28</v>
      </c>
      <c r="W1509" s="299">
        <f t="shared" si="605"/>
        <v>0</v>
      </c>
      <c r="X1509" s="268"/>
      <c r="Y1509" s="268"/>
      <c r="Z1509" s="268"/>
      <c r="AA1509" s="268"/>
      <c r="AB1509" s="533"/>
      <c r="AC1509" s="540"/>
      <c r="AD1509" s="540"/>
      <c r="AE1509" s="540"/>
      <c r="AN1509" s="641" t="str">
        <f t="shared" si="583"/>
        <v>revisar</v>
      </c>
      <c r="AO1509" s="641" t="str">
        <f t="shared" si="584"/>
        <v>ok</v>
      </c>
      <c r="AP1509" s="641" t="str">
        <f t="shared" si="585"/>
        <v>ok</v>
      </c>
      <c r="AQ1509" s="641" t="str">
        <f t="shared" si="586"/>
        <v>revisar</v>
      </c>
      <c r="AR1509" s="641" t="str">
        <f t="shared" si="587"/>
        <v>ok</v>
      </c>
      <c r="AS1509" s="641" t="str">
        <f t="shared" si="588"/>
        <v>ok</v>
      </c>
      <c r="AT1509" s="641" t="str">
        <f t="shared" si="589"/>
        <v>ok</v>
      </c>
      <c r="AU1509" s="641" t="str">
        <f t="shared" si="590"/>
        <v>ok</v>
      </c>
      <c r="AV1509" s="641" t="str">
        <f t="shared" si="591"/>
        <v>ok</v>
      </c>
      <c r="AW1509" s="641" t="str">
        <f t="shared" si="592"/>
        <v>ok</v>
      </c>
      <c r="AX1509" s="641" t="str">
        <f t="shared" si="593"/>
        <v>ok</v>
      </c>
      <c r="AY1509" s="641" t="str">
        <f t="shared" si="594"/>
        <v>ok</v>
      </c>
      <c r="AZ1509" s="641" t="str">
        <f t="shared" si="595"/>
        <v>ok</v>
      </c>
      <c r="BA1509" s="641" t="str">
        <f t="shared" si="596"/>
        <v>ok</v>
      </c>
      <c r="BB1509" s="641" t="str">
        <f t="shared" si="597"/>
        <v>ok</v>
      </c>
      <c r="BC1509" s="641" t="str">
        <f t="shared" si="598"/>
        <v>ok</v>
      </c>
      <c r="BD1509" s="641"/>
    </row>
    <row r="1510" spans="1:56" s="559" customFormat="1" ht="12.75" hidden="1" customHeight="1">
      <c r="A1510" s="34"/>
      <c r="B1510" s="35">
        <f t="shared" ref="B1510:B1559" si="606">S1510/$S$1671</f>
        <v>0</v>
      </c>
      <c r="C1510" s="34"/>
      <c r="D1510" s="253" t="s">
        <v>1885</v>
      </c>
      <c r="E1510" s="240"/>
      <c r="F1510" s="248"/>
      <c r="G1510" s="80"/>
      <c r="H1510" s="81"/>
      <c r="I1510" s="245"/>
      <c r="J1510" s="263"/>
      <c r="K1510" s="263"/>
      <c r="L1510" s="263"/>
      <c r="M1510" s="685"/>
      <c r="N1510" s="686"/>
      <c r="O1510" s="687"/>
      <c r="P1510" s="687"/>
      <c r="Q1510" s="687"/>
      <c r="R1510" s="687"/>
      <c r="S1510" s="688"/>
      <c r="T1510" s="268"/>
      <c r="U1510" s="539"/>
      <c r="V1510" s="299" t="str">
        <f t="shared" si="604"/>
        <v>28.1</v>
      </c>
      <c r="W1510" s="299">
        <f t="shared" si="605"/>
        <v>0</v>
      </c>
      <c r="X1510" s="268"/>
      <c r="Y1510" s="268"/>
      <c r="Z1510" s="268"/>
      <c r="AA1510" s="268"/>
      <c r="AB1510" s="533"/>
      <c r="AC1510" s="540"/>
      <c r="AD1510" s="540"/>
      <c r="AE1510" s="540"/>
      <c r="AN1510" s="641" t="str">
        <f t="shared" si="583"/>
        <v>revisar</v>
      </c>
      <c r="AO1510" s="641" t="str">
        <f t="shared" si="584"/>
        <v>ok</v>
      </c>
      <c r="AP1510" s="641" t="str">
        <f t="shared" si="585"/>
        <v>ok</v>
      </c>
      <c r="AQ1510" s="641" t="str">
        <f t="shared" si="586"/>
        <v>ok</v>
      </c>
      <c r="AR1510" s="641" t="str">
        <f t="shared" si="587"/>
        <v>ok</v>
      </c>
      <c r="AS1510" s="641" t="str">
        <f t="shared" si="588"/>
        <v>ok</v>
      </c>
      <c r="AT1510" s="641" t="str">
        <f t="shared" si="589"/>
        <v>ok</v>
      </c>
      <c r="AU1510" s="641" t="str">
        <f t="shared" si="590"/>
        <v>ok</v>
      </c>
      <c r="AV1510" s="641" t="str">
        <f t="shared" si="591"/>
        <v>ok</v>
      </c>
      <c r="AW1510" s="641" t="str">
        <f t="shared" si="592"/>
        <v>ok</v>
      </c>
      <c r="AX1510" s="641" t="str">
        <f t="shared" si="593"/>
        <v>ok</v>
      </c>
      <c r="AY1510" s="641" t="str">
        <f t="shared" si="594"/>
        <v>ok</v>
      </c>
      <c r="AZ1510" s="641" t="str">
        <f t="shared" si="595"/>
        <v>ok</v>
      </c>
      <c r="BA1510" s="641" t="str">
        <f t="shared" si="596"/>
        <v>ok</v>
      </c>
      <c r="BB1510" s="641" t="str">
        <f t="shared" si="597"/>
        <v>ok</v>
      </c>
      <c r="BC1510" s="641" t="str">
        <f t="shared" si="598"/>
        <v>ok</v>
      </c>
      <c r="BD1510" s="641"/>
    </row>
    <row r="1511" spans="1:56" s="559" customFormat="1" ht="12.75" hidden="1" customHeight="1">
      <c r="A1511" s="34"/>
      <c r="B1511" s="35">
        <f t="shared" si="606"/>
        <v>0</v>
      </c>
      <c r="C1511" s="34"/>
      <c r="D1511" s="250" t="s">
        <v>1886</v>
      </c>
      <c r="E1511" s="242"/>
      <c r="F1511" s="248"/>
      <c r="G1511" s="80"/>
      <c r="H1511" s="81"/>
      <c r="I1511" s="245"/>
      <c r="J1511" s="263"/>
      <c r="K1511" s="263"/>
      <c r="L1511" s="263"/>
      <c r="M1511" s="685"/>
      <c r="N1511" s="686"/>
      <c r="O1511" s="687"/>
      <c r="P1511" s="687"/>
      <c r="Q1511" s="687"/>
      <c r="R1511" s="687"/>
      <c r="S1511" s="688"/>
      <c r="T1511" s="268"/>
      <c r="U1511" s="539"/>
      <c r="V1511" s="299" t="str">
        <f t="shared" si="604"/>
        <v>28.2</v>
      </c>
      <c r="W1511" s="299">
        <f t="shared" si="605"/>
        <v>0</v>
      </c>
      <c r="X1511" s="268"/>
      <c r="Y1511" s="268"/>
      <c r="Z1511" s="268"/>
      <c r="AA1511" s="268"/>
      <c r="AB1511" s="533"/>
      <c r="AC1511" s="540"/>
      <c r="AD1511" s="540"/>
      <c r="AE1511" s="540"/>
      <c r="AN1511" s="641" t="str">
        <f t="shared" si="583"/>
        <v>revisar</v>
      </c>
      <c r="AO1511" s="641" t="str">
        <f t="shared" si="584"/>
        <v>ok</v>
      </c>
      <c r="AP1511" s="641" t="str">
        <f t="shared" si="585"/>
        <v>ok</v>
      </c>
      <c r="AQ1511" s="641" t="str">
        <f t="shared" si="586"/>
        <v>ok</v>
      </c>
      <c r="AR1511" s="641" t="str">
        <f t="shared" si="587"/>
        <v>ok</v>
      </c>
      <c r="AS1511" s="641" t="str">
        <f t="shared" si="588"/>
        <v>ok</v>
      </c>
      <c r="AT1511" s="641" t="str">
        <f t="shared" si="589"/>
        <v>ok</v>
      </c>
      <c r="AU1511" s="641" t="str">
        <f t="shared" si="590"/>
        <v>ok</v>
      </c>
      <c r="AV1511" s="641" t="str">
        <f t="shared" si="591"/>
        <v>ok</v>
      </c>
      <c r="AW1511" s="641" t="str">
        <f t="shared" si="592"/>
        <v>ok</v>
      </c>
      <c r="AX1511" s="641" t="str">
        <f t="shared" si="593"/>
        <v>ok</v>
      </c>
      <c r="AY1511" s="641" t="str">
        <f t="shared" si="594"/>
        <v>ok</v>
      </c>
      <c r="AZ1511" s="641" t="str">
        <f t="shared" si="595"/>
        <v>ok</v>
      </c>
      <c r="BA1511" s="641" t="str">
        <f t="shared" si="596"/>
        <v>ok</v>
      </c>
      <c r="BB1511" s="641" t="str">
        <f t="shared" si="597"/>
        <v>ok</v>
      </c>
      <c r="BC1511" s="641" t="str">
        <f t="shared" si="598"/>
        <v>ok</v>
      </c>
      <c r="BD1511" s="641"/>
    </row>
    <row r="1512" spans="1:56" s="559" customFormat="1" ht="12.75" hidden="1" customHeight="1">
      <c r="A1512" s="34"/>
      <c r="B1512" s="35">
        <f t="shared" si="606"/>
        <v>0</v>
      </c>
      <c r="C1512" s="34"/>
      <c r="D1512" s="253" t="s">
        <v>1887</v>
      </c>
      <c r="E1512" s="242"/>
      <c r="F1512" s="248"/>
      <c r="G1512" s="80"/>
      <c r="H1512" s="81"/>
      <c r="I1512" s="245"/>
      <c r="J1512" s="263"/>
      <c r="K1512" s="263"/>
      <c r="L1512" s="263"/>
      <c r="M1512" s="685"/>
      <c r="N1512" s="686"/>
      <c r="O1512" s="687"/>
      <c r="P1512" s="687"/>
      <c r="Q1512" s="687"/>
      <c r="R1512" s="687"/>
      <c r="S1512" s="688"/>
      <c r="T1512" s="268"/>
      <c r="U1512" s="539"/>
      <c r="V1512" s="299" t="str">
        <f t="shared" si="604"/>
        <v>28.3</v>
      </c>
      <c r="W1512" s="299">
        <f t="shared" si="605"/>
        <v>0</v>
      </c>
      <c r="X1512" s="268"/>
      <c r="Y1512" s="268"/>
      <c r="Z1512" s="268"/>
      <c r="AA1512" s="268"/>
      <c r="AB1512" s="533"/>
      <c r="AC1512" s="540"/>
      <c r="AD1512" s="540"/>
      <c r="AE1512" s="540"/>
      <c r="AN1512" s="641" t="str">
        <f t="shared" si="583"/>
        <v>revisar</v>
      </c>
      <c r="AO1512" s="641" t="str">
        <f t="shared" si="584"/>
        <v>ok</v>
      </c>
      <c r="AP1512" s="641" t="str">
        <f t="shared" si="585"/>
        <v>ok</v>
      </c>
      <c r="AQ1512" s="641" t="str">
        <f t="shared" si="586"/>
        <v>ok</v>
      </c>
      <c r="AR1512" s="641" t="str">
        <f t="shared" si="587"/>
        <v>ok</v>
      </c>
      <c r="AS1512" s="641" t="str">
        <f t="shared" si="588"/>
        <v>ok</v>
      </c>
      <c r="AT1512" s="641" t="str">
        <f t="shared" si="589"/>
        <v>ok</v>
      </c>
      <c r="AU1512" s="641" t="str">
        <f t="shared" si="590"/>
        <v>ok</v>
      </c>
      <c r="AV1512" s="641" t="str">
        <f t="shared" si="591"/>
        <v>ok</v>
      </c>
      <c r="AW1512" s="641" t="str">
        <f t="shared" si="592"/>
        <v>ok</v>
      </c>
      <c r="AX1512" s="641" t="str">
        <f t="shared" si="593"/>
        <v>ok</v>
      </c>
      <c r="AY1512" s="641" t="str">
        <f t="shared" si="594"/>
        <v>ok</v>
      </c>
      <c r="AZ1512" s="641" t="str">
        <f t="shared" si="595"/>
        <v>ok</v>
      </c>
      <c r="BA1512" s="641" t="str">
        <f t="shared" si="596"/>
        <v>ok</v>
      </c>
      <c r="BB1512" s="641" t="str">
        <f t="shared" si="597"/>
        <v>ok</v>
      </c>
      <c r="BC1512" s="641" t="str">
        <f t="shared" si="598"/>
        <v>ok</v>
      </c>
      <c r="BD1512" s="641"/>
    </row>
    <row r="1513" spans="1:56" s="559" customFormat="1" ht="12.75" hidden="1" customHeight="1">
      <c r="A1513" s="34"/>
      <c r="B1513" s="35">
        <f t="shared" si="606"/>
        <v>0</v>
      </c>
      <c r="C1513" s="34"/>
      <c r="D1513" s="250" t="s">
        <v>1888</v>
      </c>
      <c r="E1513" s="242"/>
      <c r="F1513" s="248"/>
      <c r="G1513" s="80"/>
      <c r="H1513" s="81"/>
      <c r="I1513" s="245"/>
      <c r="J1513" s="263"/>
      <c r="K1513" s="263"/>
      <c r="L1513" s="263"/>
      <c r="M1513" s="685"/>
      <c r="N1513" s="686"/>
      <c r="O1513" s="687"/>
      <c r="P1513" s="687"/>
      <c r="Q1513" s="687"/>
      <c r="R1513" s="687"/>
      <c r="S1513" s="688"/>
      <c r="T1513" s="268"/>
      <c r="U1513" s="539"/>
      <c r="V1513" s="299" t="str">
        <f t="shared" si="604"/>
        <v>28.4</v>
      </c>
      <c r="W1513" s="299">
        <f t="shared" si="605"/>
        <v>0</v>
      </c>
      <c r="X1513" s="268"/>
      <c r="Y1513" s="268"/>
      <c r="Z1513" s="268"/>
      <c r="AA1513" s="268"/>
      <c r="AB1513" s="533"/>
      <c r="AC1513" s="540"/>
      <c r="AD1513" s="540"/>
      <c r="AE1513" s="540"/>
      <c r="AN1513" s="641" t="str">
        <f t="shared" si="583"/>
        <v>revisar</v>
      </c>
      <c r="AO1513" s="641" t="str">
        <f t="shared" si="584"/>
        <v>ok</v>
      </c>
      <c r="AP1513" s="641" t="str">
        <f t="shared" si="585"/>
        <v>ok</v>
      </c>
      <c r="AQ1513" s="641" t="str">
        <f t="shared" si="586"/>
        <v>ok</v>
      </c>
      <c r="AR1513" s="641" t="str">
        <f t="shared" si="587"/>
        <v>ok</v>
      </c>
      <c r="AS1513" s="641" t="str">
        <f t="shared" si="588"/>
        <v>ok</v>
      </c>
      <c r="AT1513" s="641" t="str">
        <f t="shared" si="589"/>
        <v>ok</v>
      </c>
      <c r="AU1513" s="641" t="str">
        <f t="shared" si="590"/>
        <v>ok</v>
      </c>
      <c r="AV1513" s="641" t="str">
        <f t="shared" si="591"/>
        <v>ok</v>
      </c>
      <c r="AW1513" s="641" t="str">
        <f t="shared" si="592"/>
        <v>ok</v>
      </c>
      <c r="AX1513" s="641" t="str">
        <f t="shared" si="593"/>
        <v>ok</v>
      </c>
      <c r="AY1513" s="641" t="str">
        <f t="shared" si="594"/>
        <v>ok</v>
      </c>
      <c r="AZ1513" s="641" t="str">
        <f t="shared" si="595"/>
        <v>ok</v>
      </c>
      <c r="BA1513" s="641" t="str">
        <f t="shared" si="596"/>
        <v>ok</v>
      </c>
      <c r="BB1513" s="641" t="str">
        <f t="shared" si="597"/>
        <v>ok</v>
      </c>
      <c r="BC1513" s="641" t="str">
        <f t="shared" si="598"/>
        <v>ok</v>
      </c>
      <c r="BD1513" s="641"/>
    </row>
    <row r="1514" spans="1:56" s="559" customFormat="1" ht="12.75" hidden="1" customHeight="1">
      <c r="A1514" s="34"/>
      <c r="B1514" s="35">
        <f t="shared" si="606"/>
        <v>0</v>
      </c>
      <c r="C1514" s="34"/>
      <c r="D1514" s="253" t="s">
        <v>1889</v>
      </c>
      <c r="E1514" s="242"/>
      <c r="F1514" s="248"/>
      <c r="G1514" s="80"/>
      <c r="H1514" s="81"/>
      <c r="I1514" s="245"/>
      <c r="J1514" s="263"/>
      <c r="K1514" s="263"/>
      <c r="L1514" s="263"/>
      <c r="M1514" s="685"/>
      <c r="N1514" s="686"/>
      <c r="O1514" s="687"/>
      <c r="P1514" s="687"/>
      <c r="Q1514" s="687"/>
      <c r="R1514" s="687"/>
      <c r="S1514" s="688"/>
      <c r="T1514" s="268"/>
      <c r="U1514" s="539"/>
      <c r="V1514" s="299" t="str">
        <f t="shared" si="604"/>
        <v>28.5</v>
      </c>
      <c r="W1514" s="299">
        <f t="shared" si="605"/>
        <v>0</v>
      </c>
      <c r="X1514" s="268"/>
      <c r="Y1514" s="268"/>
      <c r="Z1514" s="268"/>
      <c r="AA1514" s="268"/>
      <c r="AB1514" s="533"/>
      <c r="AC1514" s="540"/>
      <c r="AD1514" s="540"/>
      <c r="AE1514" s="540"/>
      <c r="AN1514" s="641" t="str">
        <f t="shared" si="583"/>
        <v>revisar</v>
      </c>
      <c r="AO1514" s="641" t="str">
        <f t="shared" si="584"/>
        <v>ok</v>
      </c>
      <c r="AP1514" s="641" t="str">
        <f t="shared" si="585"/>
        <v>ok</v>
      </c>
      <c r="AQ1514" s="641" t="str">
        <f t="shared" si="586"/>
        <v>ok</v>
      </c>
      <c r="AR1514" s="641" t="str">
        <f t="shared" si="587"/>
        <v>ok</v>
      </c>
      <c r="AS1514" s="641" t="str">
        <f t="shared" si="588"/>
        <v>ok</v>
      </c>
      <c r="AT1514" s="641" t="str">
        <f t="shared" si="589"/>
        <v>ok</v>
      </c>
      <c r="AU1514" s="641" t="str">
        <f t="shared" si="590"/>
        <v>ok</v>
      </c>
      <c r="AV1514" s="641" t="str">
        <f t="shared" si="591"/>
        <v>ok</v>
      </c>
      <c r="AW1514" s="641" t="str">
        <f t="shared" si="592"/>
        <v>ok</v>
      </c>
      <c r="AX1514" s="641" t="str">
        <f t="shared" si="593"/>
        <v>ok</v>
      </c>
      <c r="AY1514" s="641" t="str">
        <f t="shared" si="594"/>
        <v>ok</v>
      </c>
      <c r="AZ1514" s="641" t="str">
        <f t="shared" si="595"/>
        <v>ok</v>
      </c>
      <c r="BA1514" s="641" t="str">
        <f t="shared" si="596"/>
        <v>ok</v>
      </c>
      <c r="BB1514" s="641" t="str">
        <f t="shared" si="597"/>
        <v>ok</v>
      </c>
      <c r="BC1514" s="641" t="str">
        <f t="shared" si="598"/>
        <v>ok</v>
      </c>
      <c r="BD1514" s="641"/>
    </row>
    <row r="1515" spans="1:56" s="559" customFormat="1" ht="12.75" hidden="1" customHeight="1">
      <c r="A1515" s="34"/>
      <c r="B1515" s="35">
        <f t="shared" si="606"/>
        <v>0</v>
      </c>
      <c r="C1515" s="34"/>
      <c r="D1515" s="250" t="s">
        <v>1890</v>
      </c>
      <c r="E1515" s="242"/>
      <c r="F1515" s="248"/>
      <c r="G1515" s="80"/>
      <c r="H1515" s="81"/>
      <c r="I1515" s="245"/>
      <c r="J1515" s="263"/>
      <c r="K1515" s="263"/>
      <c r="L1515" s="263"/>
      <c r="M1515" s="685"/>
      <c r="N1515" s="686"/>
      <c r="O1515" s="687"/>
      <c r="P1515" s="687"/>
      <c r="Q1515" s="687"/>
      <c r="R1515" s="687"/>
      <c r="S1515" s="688"/>
      <c r="T1515" s="268"/>
      <c r="U1515" s="539"/>
      <c r="V1515" s="299" t="str">
        <f t="shared" si="604"/>
        <v>28.6</v>
      </c>
      <c r="W1515" s="299">
        <f t="shared" si="605"/>
        <v>0</v>
      </c>
      <c r="X1515" s="268"/>
      <c r="Y1515" s="268"/>
      <c r="Z1515" s="268"/>
      <c r="AA1515" s="268"/>
      <c r="AB1515" s="533"/>
      <c r="AC1515" s="540"/>
      <c r="AD1515" s="540"/>
      <c r="AE1515" s="540"/>
      <c r="AN1515" s="641" t="str">
        <f t="shared" si="583"/>
        <v>revisar</v>
      </c>
      <c r="AO1515" s="641" t="str">
        <f t="shared" si="584"/>
        <v>ok</v>
      </c>
      <c r="AP1515" s="641" t="str">
        <f t="shared" si="585"/>
        <v>ok</v>
      </c>
      <c r="AQ1515" s="641" t="str">
        <f t="shared" si="586"/>
        <v>ok</v>
      </c>
      <c r="AR1515" s="641" t="str">
        <f t="shared" si="587"/>
        <v>ok</v>
      </c>
      <c r="AS1515" s="641" t="str">
        <f t="shared" si="588"/>
        <v>ok</v>
      </c>
      <c r="AT1515" s="641" t="str">
        <f t="shared" si="589"/>
        <v>ok</v>
      </c>
      <c r="AU1515" s="641" t="str">
        <f t="shared" si="590"/>
        <v>ok</v>
      </c>
      <c r="AV1515" s="641" t="str">
        <f t="shared" si="591"/>
        <v>ok</v>
      </c>
      <c r="AW1515" s="641" t="str">
        <f t="shared" si="592"/>
        <v>ok</v>
      </c>
      <c r="AX1515" s="641" t="str">
        <f t="shared" si="593"/>
        <v>ok</v>
      </c>
      <c r="AY1515" s="641" t="str">
        <f t="shared" si="594"/>
        <v>ok</v>
      </c>
      <c r="AZ1515" s="641" t="str">
        <f t="shared" si="595"/>
        <v>ok</v>
      </c>
      <c r="BA1515" s="641" t="str">
        <f t="shared" si="596"/>
        <v>ok</v>
      </c>
      <c r="BB1515" s="641" t="str">
        <f t="shared" si="597"/>
        <v>ok</v>
      </c>
      <c r="BC1515" s="641" t="str">
        <f t="shared" si="598"/>
        <v>ok</v>
      </c>
      <c r="BD1515" s="641"/>
    </row>
    <row r="1516" spans="1:56" s="559" customFormat="1" ht="12.75" hidden="1" customHeight="1">
      <c r="A1516" s="34"/>
      <c r="B1516" s="35">
        <f t="shared" si="606"/>
        <v>0</v>
      </c>
      <c r="C1516" s="34"/>
      <c r="D1516" s="253" t="s">
        <v>1891</v>
      </c>
      <c r="E1516" s="242"/>
      <c r="F1516" s="248"/>
      <c r="G1516" s="80"/>
      <c r="H1516" s="81"/>
      <c r="I1516" s="245"/>
      <c r="J1516" s="263"/>
      <c r="K1516" s="263"/>
      <c r="L1516" s="263"/>
      <c r="M1516" s="685"/>
      <c r="N1516" s="686"/>
      <c r="O1516" s="687"/>
      <c r="P1516" s="687"/>
      <c r="Q1516" s="687"/>
      <c r="R1516" s="687"/>
      <c r="S1516" s="688"/>
      <c r="T1516" s="268"/>
      <c r="U1516" s="539"/>
      <c r="V1516" s="299" t="str">
        <f t="shared" si="604"/>
        <v>28.7</v>
      </c>
      <c r="W1516" s="299">
        <f t="shared" si="605"/>
        <v>0</v>
      </c>
      <c r="X1516" s="268"/>
      <c r="Y1516" s="268"/>
      <c r="Z1516" s="268"/>
      <c r="AA1516" s="268"/>
      <c r="AB1516" s="533"/>
      <c r="AC1516" s="540"/>
      <c r="AD1516" s="540"/>
      <c r="AE1516" s="540"/>
      <c r="AN1516" s="641" t="str">
        <f t="shared" ref="AN1516:AN1579" si="607">IF(X1516=D1516,"ok","revisar")</f>
        <v>revisar</v>
      </c>
      <c r="AO1516" s="641" t="str">
        <f t="shared" ref="AO1516:AO1579" si="608">IF(Y1516=E1516,"ok","revisar")</f>
        <v>ok</v>
      </c>
      <c r="AP1516" s="641" t="str">
        <f t="shared" ref="AP1516:AP1579" si="609">IF(Z1516=F1516,"ok","revisar")</f>
        <v>ok</v>
      </c>
      <c r="AQ1516" s="641" t="str">
        <f t="shared" ref="AQ1516:AQ1579" si="610">IF(AA1516=G1516,"ok","revisar")</f>
        <v>ok</v>
      </c>
      <c r="AR1516" s="641" t="str">
        <f t="shared" ref="AR1516:AR1579" si="611">IF(AB1516=H1516,"ok","revisar")</f>
        <v>ok</v>
      </c>
      <c r="AS1516" s="641" t="str">
        <f t="shared" ref="AS1516:AS1579" si="612">IF(AC1516=I1516,"ok","revisar")</f>
        <v>ok</v>
      </c>
      <c r="AT1516" s="641" t="str">
        <f t="shared" ref="AT1516:AT1579" si="613">IF(AD1516=J1516,"ok","revisar")</f>
        <v>ok</v>
      </c>
      <c r="AU1516" s="641" t="str">
        <f t="shared" ref="AU1516:AU1579" si="614">IF(AE1516=K1516,"ok","revisar")</f>
        <v>ok</v>
      </c>
      <c r="AV1516" s="641" t="str">
        <f t="shared" ref="AV1516:AV1579" si="615">IF(AF1516=L1516,"ok","revisar")</f>
        <v>ok</v>
      </c>
      <c r="AW1516" s="641" t="str">
        <f t="shared" ref="AW1516:AW1579" si="616">IF(AG1516=M1516,"ok","revisar")</f>
        <v>ok</v>
      </c>
      <c r="AX1516" s="641" t="str">
        <f t="shared" ref="AX1516:AX1579" si="617">IF(AH1516=N1516,"ok","revisar")</f>
        <v>ok</v>
      </c>
      <c r="AY1516" s="641" t="str">
        <f t="shared" ref="AY1516:AY1579" si="618">IF(AI1516=O1516,"ok","revisar")</f>
        <v>ok</v>
      </c>
      <c r="AZ1516" s="641" t="str">
        <f t="shared" ref="AZ1516:AZ1579" si="619">IF(AJ1516=P1516,"ok","revisar")</f>
        <v>ok</v>
      </c>
      <c r="BA1516" s="641" t="str">
        <f t="shared" ref="BA1516:BA1579" si="620">IF(AK1516=Q1516,"ok","revisar")</f>
        <v>ok</v>
      </c>
      <c r="BB1516" s="641" t="str">
        <f t="shared" ref="BB1516:BB1579" si="621">IF(AL1516=R1516,"ok","revisar")</f>
        <v>ok</v>
      </c>
      <c r="BC1516" s="641" t="str">
        <f t="shared" ref="BC1516:BC1579" si="622">IF(AM1516=S1516,"ok","revisar")</f>
        <v>ok</v>
      </c>
      <c r="BD1516" s="641"/>
    </row>
    <row r="1517" spans="1:56" s="559" customFormat="1" ht="12.75" hidden="1" customHeight="1">
      <c r="A1517" s="34"/>
      <c r="B1517" s="35">
        <f t="shared" si="606"/>
        <v>0</v>
      </c>
      <c r="C1517" s="34"/>
      <c r="D1517" s="250" t="s">
        <v>1892</v>
      </c>
      <c r="E1517" s="242"/>
      <c r="F1517" s="248"/>
      <c r="G1517" s="80"/>
      <c r="H1517" s="81"/>
      <c r="I1517" s="245"/>
      <c r="J1517" s="263"/>
      <c r="K1517" s="263"/>
      <c r="L1517" s="263"/>
      <c r="M1517" s="685"/>
      <c r="N1517" s="686"/>
      <c r="O1517" s="687"/>
      <c r="P1517" s="687"/>
      <c r="Q1517" s="687"/>
      <c r="R1517" s="687"/>
      <c r="S1517" s="688"/>
      <c r="T1517" s="268"/>
      <c r="U1517" s="539"/>
      <c r="V1517" s="299" t="str">
        <f t="shared" si="604"/>
        <v>28.8</v>
      </c>
      <c r="W1517" s="299">
        <f t="shared" si="605"/>
        <v>0</v>
      </c>
      <c r="X1517" s="268"/>
      <c r="Y1517" s="268"/>
      <c r="Z1517" s="268"/>
      <c r="AA1517" s="268"/>
      <c r="AB1517" s="533"/>
      <c r="AC1517" s="540"/>
      <c r="AD1517" s="540"/>
      <c r="AE1517" s="540"/>
      <c r="AN1517" s="641" t="str">
        <f t="shared" si="607"/>
        <v>revisar</v>
      </c>
      <c r="AO1517" s="641" t="str">
        <f t="shared" si="608"/>
        <v>ok</v>
      </c>
      <c r="AP1517" s="641" t="str">
        <f t="shared" si="609"/>
        <v>ok</v>
      </c>
      <c r="AQ1517" s="641" t="str">
        <f t="shared" si="610"/>
        <v>ok</v>
      </c>
      <c r="AR1517" s="641" t="str">
        <f t="shared" si="611"/>
        <v>ok</v>
      </c>
      <c r="AS1517" s="641" t="str">
        <f t="shared" si="612"/>
        <v>ok</v>
      </c>
      <c r="AT1517" s="641" t="str">
        <f t="shared" si="613"/>
        <v>ok</v>
      </c>
      <c r="AU1517" s="641" t="str">
        <f t="shared" si="614"/>
        <v>ok</v>
      </c>
      <c r="AV1517" s="641" t="str">
        <f t="shared" si="615"/>
        <v>ok</v>
      </c>
      <c r="AW1517" s="641" t="str">
        <f t="shared" si="616"/>
        <v>ok</v>
      </c>
      <c r="AX1517" s="641" t="str">
        <f t="shared" si="617"/>
        <v>ok</v>
      </c>
      <c r="AY1517" s="641" t="str">
        <f t="shared" si="618"/>
        <v>ok</v>
      </c>
      <c r="AZ1517" s="641" t="str">
        <f t="shared" si="619"/>
        <v>ok</v>
      </c>
      <c r="BA1517" s="641" t="str">
        <f t="shared" si="620"/>
        <v>ok</v>
      </c>
      <c r="BB1517" s="641" t="str">
        <f t="shared" si="621"/>
        <v>ok</v>
      </c>
      <c r="BC1517" s="641" t="str">
        <f t="shared" si="622"/>
        <v>ok</v>
      </c>
      <c r="BD1517" s="641"/>
    </row>
    <row r="1518" spans="1:56" s="559" customFormat="1" ht="12.75" hidden="1" customHeight="1">
      <c r="A1518" s="34"/>
      <c r="B1518" s="35">
        <f t="shared" si="606"/>
        <v>0</v>
      </c>
      <c r="C1518" s="34"/>
      <c r="D1518" s="253" t="s">
        <v>1893</v>
      </c>
      <c r="E1518" s="242"/>
      <c r="F1518" s="248"/>
      <c r="G1518" s="80"/>
      <c r="H1518" s="81"/>
      <c r="I1518" s="245"/>
      <c r="J1518" s="263"/>
      <c r="K1518" s="263"/>
      <c r="L1518" s="263"/>
      <c r="M1518" s="685"/>
      <c r="N1518" s="686"/>
      <c r="O1518" s="687"/>
      <c r="P1518" s="687"/>
      <c r="Q1518" s="687"/>
      <c r="R1518" s="687"/>
      <c r="S1518" s="688"/>
      <c r="T1518" s="268"/>
      <c r="U1518" s="539"/>
      <c r="V1518" s="299" t="str">
        <f t="shared" si="604"/>
        <v>28.9</v>
      </c>
      <c r="W1518" s="299">
        <f t="shared" si="605"/>
        <v>0</v>
      </c>
      <c r="X1518" s="268"/>
      <c r="Y1518" s="268"/>
      <c r="Z1518" s="268"/>
      <c r="AA1518" s="268"/>
      <c r="AB1518" s="533"/>
      <c r="AC1518" s="540"/>
      <c r="AD1518" s="540"/>
      <c r="AE1518" s="540"/>
      <c r="AN1518" s="641" t="str">
        <f t="shared" si="607"/>
        <v>revisar</v>
      </c>
      <c r="AO1518" s="641" t="str">
        <f t="shared" si="608"/>
        <v>ok</v>
      </c>
      <c r="AP1518" s="641" t="str">
        <f t="shared" si="609"/>
        <v>ok</v>
      </c>
      <c r="AQ1518" s="641" t="str">
        <f t="shared" si="610"/>
        <v>ok</v>
      </c>
      <c r="AR1518" s="641" t="str">
        <f t="shared" si="611"/>
        <v>ok</v>
      </c>
      <c r="AS1518" s="641" t="str">
        <f t="shared" si="612"/>
        <v>ok</v>
      </c>
      <c r="AT1518" s="641" t="str">
        <f t="shared" si="613"/>
        <v>ok</v>
      </c>
      <c r="AU1518" s="641" t="str">
        <f t="shared" si="614"/>
        <v>ok</v>
      </c>
      <c r="AV1518" s="641" t="str">
        <f t="shared" si="615"/>
        <v>ok</v>
      </c>
      <c r="AW1518" s="641" t="str">
        <f t="shared" si="616"/>
        <v>ok</v>
      </c>
      <c r="AX1518" s="641" t="str">
        <f t="shared" si="617"/>
        <v>ok</v>
      </c>
      <c r="AY1518" s="641" t="str">
        <f t="shared" si="618"/>
        <v>ok</v>
      </c>
      <c r="AZ1518" s="641" t="str">
        <f t="shared" si="619"/>
        <v>ok</v>
      </c>
      <c r="BA1518" s="641" t="str">
        <f t="shared" si="620"/>
        <v>ok</v>
      </c>
      <c r="BB1518" s="641" t="str">
        <f t="shared" si="621"/>
        <v>ok</v>
      </c>
      <c r="BC1518" s="641" t="str">
        <f t="shared" si="622"/>
        <v>ok</v>
      </c>
      <c r="BD1518" s="641"/>
    </row>
    <row r="1519" spans="1:56" s="559" customFormat="1" ht="12.75" hidden="1" customHeight="1">
      <c r="A1519" s="34"/>
      <c r="B1519" s="35">
        <f t="shared" si="606"/>
        <v>0</v>
      </c>
      <c r="C1519" s="34"/>
      <c r="D1519" s="250" t="s">
        <v>1894</v>
      </c>
      <c r="E1519" s="242"/>
      <c r="F1519" s="248"/>
      <c r="G1519" s="80"/>
      <c r="H1519" s="81"/>
      <c r="I1519" s="245"/>
      <c r="J1519" s="263"/>
      <c r="K1519" s="263"/>
      <c r="L1519" s="263"/>
      <c r="M1519" s="685"/>
      <c r="N1519" s="686"/>
      <c r="O1519" s="687"/>
      <c r="P1519" s="687"/>
      <c r="Q1519" s="687"/>
      <c r="R1519" s="687"/>
      <c r="S1519" s="688"/>
      <c r="T1519" s="268"/>
      <c r="U1519" s="539"/>
      <c r="V1519" s="299" t="str">
        <f t="shared" si="604"/>
        <v>28.10</v>
      </c>
      <c r="W1519" s="299">
        <f t="shared" si="605"/>
        <v>0</v>
      </c>
      <c r="X1519" s="268"/>
      <c r="Y1519" s="268"/>
      <c r="Z1519" s="268"/>
      <c r="AA1519" s="268"/>
      <c r="AB1519" s="533"/>
      <c r="AC1519" s="540"/>
      <c r="AD1519" s="540"/>
      <c r="AE1519" s="540"/>
      <c r="AN1519" s="641" t="str">
        <f t="shared" si="607"/>
        <v>revisar</v>
      </c>
      <c r="AO1519" s="641" t="str">
        <f t="shared" si="608"/>
        <v>ok</v>
      </c>
      <c r="AP1519" s="641" t="str">
        <f t="shared" si="609"/>
        <v>ok</v>
      </c>
      <c r="AQ1519" s="641" t="str">
        <f t="shared" si="610"/>
        <v>ok</v>
      </c>
      <c r="AR1519" s="641" t="str">
        <f t="shared" si="611"/>
        <v>ok</v>
      </c>
      <c r="AS1519" s="641" t="str">
        <f t="shared" si="612"/>
        <v>ok</v>
      </c>
      <c r="AT1519" s="641" t="str">
        <f t="shared" si="613"/>
        <v>ok</v>
      </c>
      <c r="AU1519" s="641" t="str">
        <f t="shared" si="614"/>
        <v>ok</v>
      </c>
      <c r="AV1519" s="641" t="str">
        <f t="shared" si="615"/>
        <v>ok</v>
      </c>
      <c r="AW1519" s="641" t="str">
        <f t="shared" si="616"/>
        <v>ok</v>
      </c>
      <c r="AX1519" s="641" t="str">
        <f t="shared" si="617"/>
        <v>ok</v>
      </c>
      <c r="AY1519" s="641" t="str">
        <f t="shared" si="618"/>
        <v>ok</v>
      </c>
      <c r="AZ1519" s="641" t="str">
        <f t="shared" si="619"/>
        <v>ok</v>
      </c>
      <c r="BA1519" s="641" t="str">
        <f t="shared" si="620"/>
        <v>ok</v>
      </c>
      <c r="BB1519" s="641" t="str">
        <f t="shared" si="621"/>
        <v>ok</v>
      </c>
      <c r="BC1519" s="641" t="str">
        <f t="shared" si="622"/>
        <v>ok</v>
      </c>
      <c r="BD1519" s="641"/>
    </row>
    <row r="1520" spans="1:56" s="559" customFormat="1" ht="12.75" hidden="1" customHeight="1">
      <c r="A1520" s="34"/>
      <c r="B1520" s="35">
        <f t="shared" si="606"/>
        <v>0</v>
      </c>
      <c r="C1520" s="34"/>
      <c r="D1520" s="253" t="s">
        <v>1895</v>
      </c>
      <c r="E1520" s="242"/>
      <c r="F1520" s="248"/>
      <c r="G1520" s="80"/>
      <c r="H1520" s="81"/>
      <c r="I1520" s="245"/>
      <c r="J1520" s="263"/>
      <c r="K1520" s="263"/>
      <c r="L1520" s="263"/>
      <c r="M1520" s="685"/>
      <c r="N1520" s="686"/>
      <c r="O1520" s="687"/>
      <c r="P1520" s="687"/>
      <c r="Q1520" s="687"/>
      <c r="R1520" s="687"/>
      <c r="S1520" s="688"/>
      <c r="T1520" s="268"/>
      <c r="U1520" s="539"/>
      <c r="V1520" s="299" t="str">
        <f t="shared" si="604"/>
        <v>28.11</v>
      </c>
      <c r="W1520" s="299">
        <f t="shared" si="605"/>
        <v>0</v>
      </c>
      <c r="X1520" s="268"/>
      <c r="Y1520" s="268"/>
      <c r="Z1520" s="268"/>
      <c r="AA1520" s="268"/>
      <c r="AB1520" s="533"/>
      <c r="AC1520" s="540"/>
      <c r="AD1520" s="540"/>
      <c r="AE1520" s="540"/>
      <c r="AN1520" s="641" t="str">
        <f t="shared" si="607"/>
        <v>revisar</v>
      </c>
      <c r="AO1520" s="641" t="str">
        <f t="shared" si="608"/>
        <v>ok</v>
      </c>
      <c r="AP1520" s="641" t="str">
        <f t="shared" si="609"/>
        <v>ok</v>
      </c>
      <c r="AQ1520" s="641" t="str">
        <f t="shared" si="610"/>
        <v>ok</v>
      </c>
      <c r="AR1520" s="641" t="str">
        <f t="shared" si="611"/>
        <v>ok</v>
      </c>
      <c r="AS1520" s="641" t="str">
        <f t="shared" si="612"/>
        <v>ok</v>
      </c>
      <c r="AT1520" s="641" t="str">
        <f t="shared" si="613"/>
        <v>ok</v>
      </c>
      <c r="AU1520" s="641" t="str">
        <f t="shared" si="614"/>
        <v>ok</v>
      </c>
      <c r="AV1520" s="641" t="str">
        <f t="shared" si="615"/>
        <v>ok</v>
      </c>
      <c r="AW1520" s="641" t="str">
        <f t="shared" si="616"/>
        <v>ok</v>
      </c>
      <c r="AX1520" s="641" t="str">
        <f t="shared" si="617"/>
        <v>ok</v>
      </c>
      <c r="AY1520" s="641" t="str">
        <f t="shared" si="618"/>
        <v>ok</v>
      </c>
      <c r="AZ1520" s="641" t="str">
        <f t="shared" si="619"/>
        <v>ok</v>
      </c>
      <c r="BA1520" s="641" t="str">
        <f t="shared" si="620"/>
        <v>ok</v>
      </c>
      <c r="BB1520" s="641" t="str">
        <f t="shared" si="621"/>
        <v>ok</v>
      </c>
      <c r="BC1520" s="641" t="str">
        <f t="shared" si="622"/>
        <v>ok</v>
      </c>
      <c r="BD1520" s="641"/>
    </row>
    <row r="1521" spans="1:56" s="559" customFormat="1" ht="12.75" hidden="1" customHeight="1">
      <c r="A1521" s="34"/>
      <c r="B1521" s="35">
        <f t="shared" si="606"/>
        <v>0</v>
      </c>
      <c r="C1521" s="34"/>
      <c r="D1521" s="250" t="s">
        <v>1896</v>
      </c>
      <c r="E1521" s="242"/>
      <c r="F1521" s="248"/>
      <c r="G1521" s="80"/>
      <c r="H1521" s="81"/>
      <c r="I1521" s="245"/>
      <c r="J1521" s="263"/>
      <c r="K1521" s="263"/>
      <c r="L1521" s="263"/>
      <c r="M1521" s="685"/>
      <c r="N1521" s="686"/>
      <c r="O1521" s="687"/>
      <c r="P1521" s="687"/>
      <c r="Q1521" s="687"/>
      <c r="R1521" s="687"/>
      <c r="S1521" s="688"/>
      <c r="T1521" s="268"/>
      <c r="U1521" s="539"/>
      <c r="V1521" s="299" t="str">
        <f t="shared" si="604"/>
        <v>28.12</v>
      </c>
      <c r="W1521" s="299">
        <f t="shared" si="605"/>
        <v>0</v>
      </c>
      <c r="X1521" s="268"/>
      <c r="Y1521" s="268"/>
      <c r="Z1521" s="268"/>
      <c r="AA1521" s="268"/>
      <c r="AB1521" s="533"/>
      <c r="AC1521" s="540"/>
      <c r="AD1521" s="540"/>
      <c r="AE1521" s="540"/>
      <c r="AN1521" s="641" t="str">
        <f t="shared" si="607"/>
        <v>revisar</v>
      </c>
      <c r="AO1521" s="641" t="str">
        <f t="shared" si="608"/>
        <v>ok</v>
      </c>
      <c r="AP1521" s="641" t="str">
        <f t="shared" si="609"/>
        <v>ok</v>
      </c>
      <c r="AQ1521" s="641" t="str">
        <f t="shared" si="610"/>
        <v>ok</v>
      </c>
      <c r="AR1521" s="641" t="str">
        <f t="shared" si="611"/>
        <v>ok</v>
      </c>
      <c r="AS1521" s="641" t="str">
        <f t="shared" si="612"/>
        <v>ok</v>
      </c>
      <c r="AT1521" s="641" t="str">
        <f t="shared" si="613"/>
        <v>ok</v>
      </c>
      <c r="AU1521" s="641" t="str">
        <f t="shared" si="614"/>
        <v>ok</v>
      </c>
      <c r="AV1521" s="641" t="str">
        <f t="shared" si="615"/>
        <v>ok</v>
      </c>
      <c r="AW1521" s="641" t="str">
        <f t="shared" si="616"/>
        <v>ok</v>
      </c>
      <c r="AX1521" s="641" t="str">
        <f t="shared" si="617"/>
        <v>ok</v>
      </c>
      <c r="AY1521" s="641" t="str">
        <f t="shared" si="618"/>
        <v>ok</v>
      </c>
      <c r="AZ1521" s="641" t="str">
        <f t="shared" si="619"/>
        <v>ok</v>
      </c>
      <c r="BA1521" s="641" t="str">
        <f t="shared" si="620"/>
        <v>ok</v>
      </c>
      <c r="BB1521" s="641" t="str">
        <f t="shared" si="621"/>
        <v>ok</v>
      </c>
      <c r="BC1521" s="641" t="str">
        <f t="shared" si="622"/>
        <v>ok</v>
      </c>
      <c r="BD1521" s="641"/>
    </row>
    <row r="1522" spans="1:56" s="559" customFormat="1" ht="12.75" hidden="1" customHeight="1">
      <c r="A1522" s="34"/>
      <c r="B1522" s="35">
        <f t="shared" si="606"/>
        <v>0</v>
      </c>
      <c r="C1522" s="34"/>
      <c r="D1522" s="253" t="s">
        <v>1897</v>
      </c>
      <c r="E1522" s="242"/>
      <c r="F1522" s="248"/>
      <c r="G1522" s="80"/>
      <c r="H1522" s="81"/>
      <c r="I1522" s="245"/>
      <c r="J1522" s="263"/>
      <c r="K1522" s="263"/>
      <c r="L1522" s="263"/>
      <c r="M1522" s="685"/>
      <c r="N1522" s="686"/>
      <c r="O1522" s="687"/>
      <c r="P1522" s="687"/>
      <c r="Q1522" s="687"/>
      <c r="R1522" s="687"/>
      <c r="S1522" s="688"/>
      <c r="T1522" s="268"/>
      <c r="U1522" s="539"/>
      <c r="V1522" s="299" t="str">
        <f t="shared" si="604"/>
        <v>28.13</v>
      </c>
      <c r="W1522" s="299">
        <f t="shared" si="605"/>
        <v>0</v>
      </c>
      <c r="X1522" s="268"/>
      <c r="Y1522" s="268"/>
      <c r="Z1522" s="268"/>
      <c r="AA1522" s="268"/>
      <c r="AB1522" s="533"/>
      <c r="AC1522" s="540"/>
      <c r="AD1522" s="540"/>
      <c r="AE1522" s="540"/>
      <c r="AN1522" s="641" t="str">
        <f t="shared" si="607"/>
        <v>revisar</v>
      </c>
      <c r="AO1522" s="641" t="str">
        <f t="shared" si="608"/>
        <v>ok</v>
      </c>
      <c r="AP1522" s="641" t="str">
        <f t="shared" si="609"/>
        <v>ok</v>
      </c>
      <c r="AQ1522" s="641" t="str">
        <f t="shared" si="610"/>
        <v>ok</v>
      </c>
      <c r="AR1522" s="641" t="str">
        <f t="shared" si="611"/>
        <v>ok</v>
      </c>
      <c r="AS1522" s="641" t="str">
        <f t="shared" si="612"/>
        <v>ok</v>
      </c>
      <c r="AT1522" s="641" t="str">
        <f t="shared" si="613"/>
        <v>ok</v>
      </c>
      <c r="AU1522" s="641" t="str">
        <f t="shared" si="614"/>
        <v>ok</v>
      </c>
      <c r="AV1522" s="641" t="str">
        <f t="shared" si="615"/>
        <v>ok</v>
      </c>
      <c r="AW1522" s="641" t="str">
        <f t="shared" si="616"/>
        <v>ok</v>
      </c>
      <c r="AX1522" s="641" t="str">
        <f t="shared" si="617"/>
        <v>ok</v>
      </c>
      <c r="AY1522" s="641" t="str">
        <f t="shared" si="618"/>
        <v>ok</v>
      </c>
      <c r="AZ1522" s="641" t="str">
        <f t="shared" si="619"/>
        <v>ok</v>
      </c>
      <c r="BA1522" s="641" t="str">
        <f t="shared" si="620"/>
        <v>ok</v>
      </c>
      <c r="BB1522" s="641" t="str">
        <f t="shared" si="621"/>
        <v>ok</v>
      </c>
      <c r="BC1522" s="641" t="str">
        <f t="shared" si="622"/>
        <v>ok</v>
      </c>
      <c r="BD1522" s="641"/>
    </row>
    <row r="1523" spans="1:56" s="559" customFormat="1" ht="12.75" hidden="1" customHeight="1">
      <c r="A1523" s="34"/>
      <c r="B1523" s="35">
        <f t="shared" si="606"/>
        <v>0</v>
      </c>
      <c r="C1523" s="34"/>
      <c r="D1523" s="250" t="s">
        <v>1898</v>
      </c>
      <c r="E1523" s="242"/>
      <c r="F1523" s="248"/>
      <c r="G1523" s="80"/>
      <c r="H1523" s="81"/>
      <c r="I1523" s="245"/>
      <c r="J1523" s="263"/>
      <c r="K1523" s="263"/>
      <c r="L1523" s="263"/>
      <c r="M1523" s="685"/>
      <c r="N1523" s="686"/>
      <c r="O1523" s="687"/>
      <c r="P1523" s="687"/>
      <c r="Q1523" s="687"/>
      <c r="R1523" s="687"/>
      <c r="S1523" s="688"/>
      <c r="T1523" s="268"/>
      <c r="U1523" s="539"/>
      <c r="V1523" s="299" t="str">
        <f t="shared" si="604"/>
        <v>28.14</v>
      </c>
      <c r="W1523" s="299">
        <f t="shared" si="605"/>
        <v>0</v>
      </c>
      <c r="X1523" s="535">
        <f>SUM(P1507:R1507)</f>
        <v>0</v>
      </c>
      <c r="Y1523" s="319" t="str">
        <f>IF(X1523&lt;&gt;S1507,"erro","ok")</f>
        <v>ok</v>
      </c>
      <c r="Z1523" s="319"/>
      <c r="AA1523" s="319"/>
      <c r="AB1523" s="531"/>
      <c r="AC1523" s="540"/>
      <c r="AD1523" s="540"/>
      <c r="AE1523" s="540"/>
      <c r="AN1523" s="641" t="str">
        <f t="shared" si="607"/>
        <v>revisar</v>
      </c>
      <c r="AO1523" s="641" t="str">
        <f t="shared" si="608"/>
        <v>revisar</v>
      </c>
      <c r="AP1523" s="641" t="str">
        <f t="shared" si="609"/>
        <v>ok</v>
      </c>
      <c r="AQ1523" s="641" t="str">
        <f t="shared" si="610"/>
        <v>ok</v>
      </c>
      <c r="AR1523" s="641" t="str">
        <f t="shared" si="611"/>
        <v>ok</v>
      </c>
      <c r="AS1523" s="641" t="str">
        <f t="shared" si="612"/>
        <v>ok</v>
      </c>
      <c r="AT1523" s="641" t="str">
        <f t="shared" si="613"/>
        <v>ok</v>
      </c>
      <c r="AU1523" s="641" t="str">
        <f t="shared" si="614"/>
        <v>ok</v>
      </c>
      <c r="AV1523" s="641" t="str">
        <f t="shared" si="615"/>
        <v>ok</v>
      </c>
      <c r="AW1523" s="641" t="str">
        <f t="shared" si="616"/>
        <v>ok</v>
      </c>
      <c r="AX1523" s="641" t="str">
        <f t="shared" si="617"/>
        <v>ok</v>
      </c>
      <c r="AY1523" s="641" t="str">
        <f t="shared" si="618"/>
        <v>ok</v>
      </c>
      <c r="AZ1523" s="641" t="str">
        <f t="shared" si="619"/>
        <v>ok</v>
      </c>
      <c r="BA1523" s="641" t="str">
        <f t="shared" si="620"/>
        <v>ok</v>
      </c>
      <c r="BB1523" s="641" t="str">
        <f t="shared" si="621"/>
        <v>ok</v>
      </c>
      <c r="BC1523" s="641" t="str">
        <f t="shared" si="622"/>
        <v>ok</v>
      </c>
      <c r="BD1523" s="641"/>
    </row>
    <row r="1524" spans="1:56" s="559" customFormat="1" ht="12.75" hidden="1" customHeight="1">
      <c r="A1524" s="34"/>
      <c r="B1524" s="35">
        <f t="shared" si="606"/>
        <v>0</v>
      </c>
      <c r="C1524" s="34"/>
      <c r="D1524" s="253" t="s">
        <v>1899</v>
      </c>
      <c r="E1524" s="242"/>
      <c r="F1524" s="248"/>
      <c r="G1524" s="80"/>
      <c r="H1524" s="81"/>
      <c r="I1524" s="245"/>
      <c r="J1524" s="263"/>
      <c r="K1524" s="263"/>
      <c r="L1524" s="263"/>
      <c r="M1524" s="685"/>
      <c r="N1524" s="686"/>
      <c r="O1524" s="687"/>
      <c r="P1524" s="687"/>
      <c r="Q1524" s="687"/>
      <c r="R1524" s="687"/>
      <c r="S1524" s="688"/>
      <c r="T1524" s="268"/>
      <c r="U1524" s="539"/>
      <c r="V1524" s="299" t="str">
        <f t="shared" si="604"/>
        <v>28.15</v>
      </c>
      <c r="W1524" s="299">
        <f t="shared" si="605"/>
        <v>0</v>
      </c>
      <c r="X1524" s="319"/>
      <c r="Y1524" s="319"/>
      <c r="Z1524" s="319"/>
      <c r="AA1524" s="319"/>
      <c r="AB1524" s="531"/>
      <c r="AC1524" s="540"/>
      <c r="AD1524" s="540"/>
      <c r="AE1524" s="540"/>
      <c r="AN1524" s="641" t="str">
        <f t="shared" si="607"/>
        <v>revisar</v>
      </c>
      <c r="AO1524" s="641" t="str">
        <f t="shared" si="608"/>
        <v>ok</v>
      </c>
      <c r="AP1524" s="641" t="str">
        <f t="shared" si="609"/>
        <v>ok</v>
      </c>
      <c r="AQ1524" s="641" t="str">
        <f t="shared" si="610"/>
        <v>ok</v>
      </c>
      <c r="AR1524" s="641" t="str">
        <f t="shared" si="611"/>
        <v>ok</v>
      </c>
      <c r="AS1524" s="641" t="str">
        <f t="shared" si="612"/>
        <v>ok</v>
      </c>
      <c r="AT1524" s="641" t="str">
        <f t="shared" si="613"/>
        <v>ok</v>
      </c>
      <c r="AU1524" s="641" t="str">
        <f t="shared" si="614"/>
        <v>ok</v>
      </c>
      <c r="AV1524" s="641" t="str">
        <f t="shared" si="615"/>
        <v>ok</v>
      </c>
      <c r="AW1524" s="641" t="str">
        <f t="shared" si="616"/>
        <v>ok</v>
      </c>
      <c r="AX1524" s="641" t="str">
        <f t="shared" si="617"/>
        <v>ok</v>
      </c>
      <c r="AY1524" s="641" t="str">
        <f t="shared" si="618"/>
        <v>ok</v>
      </c>
      <c r="AZ1524" s="641" t="str">
        <f t="shared" si="619"/>
        <v>ok</v>
      </c>
      <c r="BA1524" s="641" t="str">
        <f t="shared" si="620"/>
        <v>ok</v>
      </c>
      <c r="BB1524" s="641" t="str">
        <f t="shared" si="621"/>
        <v>ok</v>
      </c>
      <c r="BC1524" s="641" t="str">
        <f t="shared" si="622"/>
        <v>ok</v>
      </c>
      <c r="BD1524" s="641"/>
    </row>
    <row r="1525" spans="1:56" s="559" customFormat="1" ht="12.75" hidden="1" customHeight="1">
      <c r="A1525" s="34"/>
      <c r="B1525" s="35">
        <f t="shared" si="606"/>
        <v>0</v>
      </c>
      <c r="C1525" s="34"/>
      <c r="D1525" s="250" t="s">
        <v>1900</v>
      </c>
      <c r="E1525" s="242"/>
      <c r="F1525" s="248"/>
      <c r="G1525" s="80"/>
      <c r="H1525" s="81"/>
      <c r="I1525" s="245"/>
      <c r="J1525" s="263"/>
      <c r="K1525" s="263"/>
      <c r="L1525" s="263"/>
      <c r="M1525" s="685"/>
      <c r="N1525" s="686"/>
      <c r="O1525" s="687"/>
      <c r="P1525" s="687"/>
      <c r="Q1525" s="687"/>
      <c r="R1525" s="687"/>
      <c r="S1525" s="688"/>
      <c r="T1525" s="268"/>
      <c r="U1525" s="539"/>
      <c r="V1525" s="299" t="str">
        <f t="shared" si="604"/>
        <v>28.16</v>
      </c>
      <c r="W1525" s="299">
        <f t="shared" si="605"/>
        <v>0</v>
      </c>
      <c r="X1525" s="319"/>
      <c r="Y1525" s="319"/>
      <c r="Z1525" s="319"/>
      <c r="AA1525" s="319"/>
      <c r="AB1525" s="531"/>
      <c r="AC1525" s="540"/>
      <c r="AD1525" s="540"/>
      <c r="AE1525" s="540"/>
      <c r="AN1525" s="641" t="str">
        <f t="shared" si="607"/>
        <v>revisar</v>
      </c>
      <c r="AO1525" s="641" t="str">
        <f t="shared" si="608"/>
        <v>ok</v>
      </c>
      <c r="AP1525" s="641" t="str">
        <f t="shared" si="609"/>
        <v>ok</v>
      </c>
      <c r="AQ1525" s="641" t="str">
        <f t="shared" si="610"/>
        <v>ok</v>
      </c>
      <c r="AR1525" s="641" t="str">
        <f t="shared" si="611"/>
        <v>ok</v>
      </c>
      <c r="AS1525" s="641" t="str">
        <f t="shared" si="612"/>
        <v>ok</v>
      </c>
      <c r="AT1525" s="641" t="str">
        <f t="shared" si="613"/>
        <v>ok</v>
      </c>
      <c r="AU1525" s="641" t="str">
        <f t="shared" si="614"/>
        <v>ok</v>
      </c>
      <c r="AV1525" s="641" t="str">
        <f t="shared" si="615"/>
        <v>ok</v>
      </c>
      <c r="AW1525" s="641" t="str">
        <f t="shared" si="616"/>
        <v>ok</v>
      </c>
      <c r="AX1525" s="641" t="str">
        <f t="shared" si="617"/>
        <v>ok</v>
      </c>
      <c r="AY1525" s="641" t="str">
        <f t="shared" si="618"/>
        <v>ok</v>
      </c>
      <c r="AZ1525" s="641" t="str">
        <f t="shared" si="619"/>
        <v>ok</v>
      </c>
      <c r="BA1525" s="641" t="str">
        <f t="shared" si="620"/>
        <v>ok</v>
      </c>
      <c r="BB1525" s="641" t="str">
        <f t="shared" si="621"/>
        <v>ok</v>
      </c>
      <c r="BC1525" s="641" t="str">
        <f t="shared" si="622"/>
        <v>ok</v>
      </c>
      <c r="BD1525" s="641"/>
    </row>
    <row r="1526" spans="1:56" s="559" customFormat="1" ht="12.75" hidden="1" customHeight="1">
      <c r="A1526" s="34"/>
      <c r="B1526" s="35">
        <f t="shared" si="606"/>
        <v>0</v>
      </c>
      <c r="C1526" s="34"/>
      <c r="D1526" s="253" t="s">
        <v>1901</v>
      </c>
      <c r="E1526" s="242"/>
      <c r="F1526" s="248"/>
      <c r="G1526" s="80"/>
      <c r="H1526" s="81"/>
      <c r="I1526" s="245"/>
      <c r="J1526" s="263"/>
      <c r="K1526" s="263"/>
      <c r="L1526" s="263"/>
      <c r="M1526" s="685"/>
      <c r="N1526" s="686"/>
      <c r="O1526" s="687"/>
      <c r="P1526" s="687"/>
      <c r="Q1526" s="687"/>
      <c r="R1526" s="687"/>
      <c r="S1526" s="688"/>
      <c r="T1526" s="268"/>
      <c r="U1526" s="539"/>
      <c r="V1526" s="299" t="str">
        <f t="shared" si="604"/>
        <v>28.17</v>
      </c>
      <c r="W1526" s="299">
        <f t="shared" si="605"/>
        <v>0</v>
      </c>
      <c r="X1526" s="268"/>
      <c r="Y1526" s="268"/>
      <c r="Z1526" s="268"/>
      <c r="AA1526" s="268"/>
      <c r="AB1526" s="533"/>
      <c r="AC1526" s="540"/>
      <c r="AD1526" s="540"/>
      <c r="AE1526" s="540"/>
      <c r="AN1526" s="641" t="str">
        <f t="shared" si="607"/>
        <v>revisar</v>
      </c>
      <c r="AO1526" s="641" t="str">
        <f t="shared" si="608"/>
        <v>ok</v>
      </c>
      <c r="AP1526" s="641" t="str">
        <f t="shared" si="609"/>
        <v>ok</v>
      </c>
      <c r="AQ1526" s="641" t="str">
        <f t="shared" si="610"/>
        <v>ok</v>
      </c>
      <c r="AR1526" s="641" t="str">
        <f t="shared" si="611"/>
        <v>ok</v>
      </c>
      <c r="AS1526" s="641" t="str">
        <f t="shared" si="612"/>
        <v>ok</v>
      </c>
      <c r="AT1526" s="641" t="str">
        <f t="shared" si="613"/>
        <v>ok</v>
      </c>
      <c r="AU1526" s="641" t="str">
        <f t="shared" si="614"/>
        <v>ok</v>
      </c>
      <c r="AV1526" s="641" t="str">
        <f t="shared" si="615"/>
        <v>ok</v>
      </c>
      <c r="AW1526" s="641" t="str">
        <f t="shared" si="616"/>
        <v>ok</v>
      </c>
      <c r="AX1526" s="641" t="str">
        <f t="shared" si="617"/>
        <v>ok</v>
      </c>
      <c r="AY1526" s="641" t="str">
        <f t="shared" si="618"/>
        <v>ok</v>
      </c>
      <c r="AZ1526" s="641" t="str">
        <f t="shared" si="619"/>
        <v>ok</v>
      </c>
      <c r="BA1526" s="641" t="str">
        <f t="shared" si="620"/>
        <v>ok</v>
      </c>
      <c r="BB1526" s="641" t="str">
        <f t="shared" si="621"/>
        <v>ok</v>
      </c>
      <c r="BC1526" s="641" t="str">
        <f t="shared" si="622"/>
        <v>ok</v>
      </c>
      <c r="BD1526" s="641"/>
    </row>
    <row r="1527" spans="1:56" s="559" customFormat="1" ht="12.75" hidden="1" customHeight="1">
      <c r="A1527" s="34"/>
      <c r="B1527" s="35">
        <f t="shared" si="606"/>
        <v>0</v>
      </c>
      <c r="C1527" s="34"/>
      <c r="D1527" s="250" t="s">
        <v>1902</v>
      </c>
      <c r="E1527" s="242"/>
      <c r="F1527" s="248"/>
      <c r="G1527" s="80"/>
      <c r="H1527" s="81"/>
      <c r="I1527" s="245"/>
      <c r="J1527" s="263"/>
      <c r="K1527" s="263"/>
      <c r="L1527" s="263"/>
      <c r="M1527" s="685"/>
      <c r="N1527" s="686"/>
      <c r="O1527" s="687"/>
      <c r="P1527" s="687"/>
      <c r="Q1527" s="687"/>
      <c r="R1527" s="687"/>
      <c r="S1527" s="688"/>
      <c r="T1527" s="268"/>
      <c r="U1527" s="539"/>
      <c r="V1527" s="299" t="str">
        <f t="shared" si="604"/>
        <v>28.18</v>
      </c>
      <c r="W1527" s="299">
        <f t="shared" si="605"/>
        <v>0</v>
      </c>
      <c r="X1527" s="268"/>
      <c r="Y1527" s="268"/>
      <c r="Z1527" s="268"/>
      <c r="AA1527" s="268"/>
      <c r="AB1527" s="533"/>
      <c r="AC1527" s="540"/>
      <c r="AD1527" s="540"/>
      <c r="AE1527" s="540"/>
      <c r="AN1527" s="641" t="str">
        <f t="shared" si="607"/>
        <v>revisar</v>
      </c>
      <c r="AO1527" s="641" t="str">
        <f t="shared" si="608"/>
        <v>ok</v>
      </c>
      <c r="AP1527" s="641" t="str">
        <f t="shared" si="609"/>
        <v>ok</v>
      </c>
      <c r="AQ1527" s="641" t="str">
        <f t="shared" si="610"/>
        <v>ok</v>
      </c>
      <c r="AR1527" s="641" t="str">
        <f t="shared" si="611"/>
        <v>ok</v>
      </c>
      <c r="AS1527" s="641" t="str">
        <f t="shared" si="612"/>
        <v>ok</v>
      </c>
      <c r="AT1527" s="641" t="str">
        <f t="shared" si="613"/>
        <v>ok</v>
      </c>
      <c r="AU1527" s="641" t="str">
        <f t="shared" si="614"/>
        <v>ok</v>
      </c>
      <c r="AV1527" s="641" t="str">
        <f t="shared" si="615"/>
        <v>ok</v>
      </c>
      <c r="AW1527" s="641" t="str">
        <f t="shared" si="616"/>
        <v>ok</v>
      </c>
      <c r="AX1527" s="641" t="str">
        <f t="shared" si="617"/>
        <v>ok</v>
      </c>
      <c r="AY1527" s="641" t="str">
        <f t="shared" si="618"/>
        <v>ok</v>
      </c>
      <c r="AZ1527" s="641" t="str">
        <f t="shared" si="619"/>
        <v>ok</v>
      </c>
      <c r="BA1527" s="641" t="str">
        <f t="shared" si="620"/>
        <v>ok</v>
      </c>
      <c r="BB1527" s="641" t="str">
        <f t="shared" si="621"/>
        <v>ok</v>
      </c>
      <c r="BC1527" s="641" t="str">
        <f t="shared" si="622"/>
        <v>ok</v>
      </c>
      <c r="BD1527" s="641"/>
    </row>
    <row r="1528" spans="1:56" s="559" customFormat="1" ht="12.75" hidden="1" customHeight="1">
      <c r="A1528" s="34"/>
      <c r="B1528" s="35">
        <f t="shared" si="606"/>
        <v>0</v>
      </c>
      <c r="C1528" s="34"/>
      <c r="D1528" s="253" t="s">
        <v>1903</v>
      </c>
      <c r="E1528" s="242"/>
      <c r="F1528" s="248"/>
      <c r="G1528" s="80"/>
      <c r="H1528" s="81"/>
      <c r="I1528" s="245"/>
      <c r="J1528" s="263"/>
      <c r="K1528" s="263"/>
      <c r="L1528" s="263"/>
      <c r="M1528" s="685"/>
      <c r="N1528" s="686"/>
      <c r="O1528" s="687"/>
      <c r="P1528" s="687"/>
      <c r="Q1528" s="687"/>
      <c r="R1528" s="687"/>
      <c r="S1528" s="688"/>
      <c r="T1528" s="268"/>
      <c r="U1528" s="539"/>
      <c r="V1528" s="299" t="str">
        <f t="shared" si="604"/>
        <v>28.19</v>
      </c>
      <c r="W1528" s="299">
        <f t="shared" si="605"/>
        <v>0</v>
      </c>
      <c r="X1528" s="268"/>
      <c r="Y1528" s="268"/>
      <c r="Z1528" s="268"/>
      <c r="AA1528" s="268"/>
      <c r="AB1528" s="533"/>
      <c r="AC1528" s="540"/>
      <c r="AD1528" s="540"/>
      <c r="AE1528" s="540"/>
      <c r="AN1528" s="641" t="str">
        <f t="shared" si="607"/>
        <v>revisar</v>
      </c>
      <c r="AO1528" s="641" t="str">
        <f t="shared" si="608"/>
        <v>ok</v>
      </c>
      <c r="AP1528" s="641" t="str">
        <f t="shared" si="609"/>
        <v>ok</v>
      </c>
      <c r="AQ1528" s="641" t="str">
        <f t="shared" si="610"/>
        <v>ok</v>
      </c>
      <c r="AR1528" s="641" t="str">
        <f t="shared" si="611"/>
        <v>ok</v>
      </c>
      <c r="AS1528" s="641" t="str">
        <f t="shared" si="612"/>
        <v>ok</v>
      </c>
      <c r="AT1528" s="641" t="str">
        <f t="shared" si="613"/>
        <v>ok</v>
      </c>
      <c r="AU1528" s="641" t="str">
        <f t="shared" si="614"/>
        <v>ok</v>
      </c>
      <c r="AV1528" s="641" t="str">
        <f t="shared" si="615"/>
        <v>ok</v>
      </c>
      <c r="AW1528" s="641" t="str">
        <f t="shared" si="616"/>
        <v>ok</v>
      </c>
      <c r="AX1528" s="641" t="str">
        <f t="shared" si="617"/>
        <v>ok</v>
      </c>
      <c r="AY1528" s="641" t="str">
        <f t="shared" si="618"/>
        <v>ok</v>
      </c>
      <c r="AZ1528" s="641" t="str">
        <f t="shared" si="619"/>
        <v>ok</v>
      </c>
      <c r="BA1528" s="641" t="str">
        <f t="shared" si="620"/>
        <v>ok</v>
      </c>
      <c r="BB1528" s="641" t="str">
        <f t="shared" si="621"/>
        <v>ok</v>
      </c>
      <c r="BC1528" s="641" t="str">
        <f t="shared" si="622"/>
        <v>ok</v>
      </c>
      <c r="BD1528" s="641"/>
    </row>
    <row r="1529" spans="1:56" s="559" customFormat="1" ht="12.75" hidden="1" customHeight="1">
      <c r="A1529" s="34"/>
      <c r="B1529" s="35">
        <f t="shared" si="606"/>
        <v>0</v>
      </c>
      <c r="C1529" s="34"/>
      <c r="D1529" s="250" t="s">
        <v>1904</v>
      </c>
      <c r="E1529" s="242"/>
      <c r="F1529" s="248"/>
      <c r="G1529" s="80"/>
      <c r="H1529" s="81"/>
      <c r="I1529" s="245"/>
      <c r="J1529" s="263"/>
      <c r="K1529" s="263"/>
      <c r="L1529" s="263"/>
      <c r="M1529" s="685"/>
      <c r="N1529" s="686"/>
      <c r="O1529" s="687"/>
      <c r="P1529" s="687"/>
      <c r="Q1529" s="687"/>
      <c r="R1529" s="687"/>
      <c r="S1529" s="688"/>
      <c r="T1529" s="268"/>
      <c r="U1529" s="539"/>
      <c r="V1529" s="299" t="str">
        <f t="shared" si="604"/>
        <v>28.20</v>
      </c>
      <c r="W1529" s="299">
        <f t="shared" si="605"/>
        <v>0</v>
      </c>
      <c r="X1529" s="268"/>
      <c r="Y1529" s="268"/>
      <c r="Z1529" s="268"/>
      <c r="AA1529" s="268"/>
      <c r="AB1529" s="533"/>
      <c r="AC1529" s="540"/>
      <c r="AD1529" s="540"/>
      <c r="AE1529" s="540"/>
      <c r="AN1529" s="641" t="str">
        <f t="shared" si="607"/>
        <v>revisar</v>
      </c>
      <c r="AO1529" s="641" t="str">
        <f t="shared" si="608"/>
        <v>ok</v>
      </c>
      <c r="AP1529" s="641" t="str">
        <f t="shared" si="609"/>
        <v>ok</v>
      </c>
      <c r="AQ1529" s="641" t="str">
        <f t="shared" si="610"/>
        <v>ok</v>
      </c>
      <c r="AR1529" s="641" t="str">
        <f t="shared" si="611"/>
        <v>ok</v>
      </c>
      <c r="AS1529" s="641" t="str">
        <f t="shared" si="612"/>
        <v>ok</v>
      </c>
      <c r="AT1529" s="641" t="str">
        <f t="shared" si="613"/>
        <v>ok</v>
      </c>
      <c r="AU1529" s="641" t="str">
        <f t="shared" si="614"/>
        <v>ok</v>
      </c>
      <c r="AV1529" s="641" t="str">
        <f t="shared" si="615"/>
        <v>ok</v>
      </c>
      <c r="AW1529" s="641" t="str">
        <f t="shared" si="616"/>
        <v>ok</v>
      </c>
      <c r="AX1529" s="641" t="str">
        <f t="shared" si="617"/>
        <v>ok</v>
      </c>
      <c r="AY1529" s="641" t="str">
        <f t="shared" si="618"/>
        <v>ok</v>
      </c>
      <c r="AZ1529" s="641" t="str">
        <f t="shared" si="619"/>
        <v>ok</v>
      </c>
      <c r="BA1529" s="641" t="str">
        <f t="shared" si="620"/>
        <v>ok</v>
      </c>
      <c r="BB1529" s="641" t="str">
        <f t="shared" si="621"/>
        <v>ok</v>
      </c>
      <c r="BC1529" s="641" t="str">
        <f t="shared" si="622"/>
        <v>ok</v>
      </c>
      <c r="BD1529" s="641"/>
    </row>
    <row r="1530" spans="1:56" s="559" customFormat="1" ht="12.75" hidden="1" customHeight="1">
      <c r="A1530" s="34"/>
      <c r="B1530" s="35">
        <f t="shared" si="606"/>
        <v>0</v>
      </c>
      <c r="C1530" s="34"/>
      <c r="D1530" s="253" t="s">
        <v>1905</v>
      </c>
      <c r="E1530" s="242"/>
      <c r="F1530" s="248"/>
      <c r="G1530" s="80"/>
      <c r="H1530" s="81"/>
      <c r="I1530" s="245"/>
      <c r="J1530" s="263"/>
      <c r="K1530" s="263"/>
      <c r="L1530" s="263"/>
      <c r="M1530" s="685"/>
      <c r="N1530" s="686"/>
      <c r="O1530" s="687"/>
      <c r="P1530" s="687"/>
      <c r="Q1530" s="687"/>
      <c r="R1530" s="687"/>
      <c r="S1530" s="688"/>
      <c r="T1530" s="268"/>
      <c r="U1530" s="539"/>
      <c r="V1530" s="299" t="str">
        <f t="shared" si="604"/>
        <v>28.21</v>
      </c>
      <c r="W1530" s="299">
        <f t="shared" si="605"/>
        <v>0</v>
      </c>
      <c r="X1530" s="268"/>
      <c r="Y1530" s="268"/>
      <c r="Z1530" s="268"/>
      <c r="AA1530" s="268"/>
      <c r="AB1530" s="533"/>
      <c r="AC1530" s="540"/>
      <c r="AD1530" s="540"/>
      <c r="AE1530" s="540"/>
      <c r="AN1530" s="641" t="str">
        <f t="shared" si="607"/>
        <v>revisar</v>
      </c>
      <c r="AO1530" s="641" t="str">
        <f t="shared" si="608"/>
        <v>ok</v>
      </c>
      <c r="AP1530" s="641" t="str">
        <f t="shared" si="609"/>
        <v>ok</v>
      </c>
      <c r="AQ1530" s="641" t="str">
        <f t="shared" si="610"/>
        <v>ok</v>
      </c>
      <c r="AR1530" s="641" t="str">
        <f t="shared" si="611"/>
        <v>ok</v>
      </c>
      <c r="AS1530" s="641" t="str">
        <f t="shared" si="612"/>
        <v>ok</v>
      </c>
      <c r="AT1530" s="641" t="str">
        <f t="shared" si="613"/>
        <v>ok</v>
      </c>
      <c r="AU1530" s="641" t="str">
        <f t="shared" si="614"/>
        <v>ok</v>
      </c>
      <c r="AV1530" s="641" t="str">
        <f t="shared" si="615"/>
        <v>ok</v>
      </c>
      <c r="AW1530" s="641" t="str">
        <f t="shared" si="616"/>
        <v>ok</v>
      </c>
      <c r="AX1530" s="641" t="str">
        <f t="shared" si="617"/>
        <v>ok</v>
      </c>
      <c r="AY1530" s="641" t="str">
        <f t="shared" si="618"/>
        <v>ok</v>
      </c>
      <c r="AZ1530" s="641" t="str">
        <f t="shared" si="619"/>
        <v>ok</v>
      </c>
      <c r="BA1530" s="641" t="str">
        <f t="shared" si="620"/>
        <v>ok</v>
      </c>
      <c r="BB1530" s="641" t="str">
        <f t="shared" si="621"/>
        <v>ok</v>
      </c>
      <c r="BC1530" s="641" t="str">
        <f t="shared" si="622"/>
        <v>ok</v>
      </c>
      <c r="BD1530" s="641"/>
    </row>
    <row r="1531" spans="1:56" s="559" customFormat="1" ht="12.75" hidden="1" customHeight="1">
      <c r="A1531" s="34"/>
      <c r="B1531" s="35">
        <f t="shared" si="606"/>
        <v>0</v>
      </c>
      <c r="C1531" s="34"/>
      <c r="D1531" s="250" t="s">
        <v>1906</v>
      </c>
      <c r="E1531" s="242"/>
      <c r="F1531" s="248"/>
      <c r="G1531" s="80"/>
      <c r="H1531" s="81"/>
      <c r="I1531" s="245"/>
      <c r="J1531" s="263"/>
      <c r="K1531" s="263"/>
      <c r="L1531" s="263"/>
      <c r="M1531" s="685"/>
      <c r="N1531" s="686"/>
      <c r="O1531" s="687"/>
      <c r="P1531" s="687"/>
      <c r="Q1531" s="687"/>
      <c r="R1531" s="687"/>
      <c r="S1531" s="688"/>
      <c r="T1531" s="268"/>
      <c r="U1531" s="539"/>
      <c r="V1531" s="299" t="str">
        <f t="shared" si="604"/>
        <v>28.22</v>
      </c>
      <c r="W1531" s="299">
        <f t="shared" si="605"/>
        <v>0</v>
      </c>
      <c r="X1531" s="268"/>
      <c r="Y1531" s="268"/>
      <c r="Z1531" s="268"/>
      <c r="AA1531" s="268"/>
      <c r="AB1531" s="533"/>
      <c r="AC1531" s="540"/>
      <c r="AD1531" s="540"/>
      <c r="AE1531" s="540"/>
      <c r="AN1531" s="641" t="str">
        <f t="shared" si="607"/>
        <v>revisar</v>
      </c>
      <c r="AO1531" s="641" t="str">
        <f t="shared" si="608"/>
        <v>ok</v>
      </c>
      <c r="AP1531" s="641" t="str">
        <f t="shared" si="609"/>
        <v>ok</v>
      </c>
      <c r="AQ1531" s="641" t="str">
        <f t="shared" si="610"/>
        <v>ok</v>
      </c>
      <c r="AR1531" s="641" t="str">
        <f t="shared" si="611"/>
        <v>ok</v>
      </c>
      <c r="AS1531" s="641" t="str">
        <f t="shared" si="612"/>
        <v>ok</v>
      </c>
      <c r="AT1531" s="641" t="str">
        <f t="shared" si="613"/>
        <v>ok</v>
      </c>
      <c r="AU1531" s="641" t="str">
        <f t="shared" si="614"/>
        <v>ok</v>
      </c>
      <c r="AV1531" s="641" t="str">
        <f t="shared" si="615"/>
        <v>ok</v>
      </c>
      <c r="AW1531" s="641" t="str">
        <f t="shared" si="616"/>
        <v>ok</v>
      </c>
      <c r="AX1531" s="641" t="str">
        <f t="shared" si="617"/>
        <v>ok</v>
      </c>
      <c r="AY1531" s="641" t="str">
        <f t="shared" si="618"/>
        <v>ok</v>
      </c>
      <c r="AZ1531" s="641" t="str">
        <f t="shared" si="619"/>
        <v>ok</v>
      </c>
      <c r="BA1531" s="641" t="str">
        <f t="shared" si="620"/>
        <v>ok</v>
      </c>
      <c r="BB1531" s="641" t="str">
        <f t="shared" si="621"/>
        <v>ok</v>
      </c>
      <c r="BC1531" s="641" t="str">
        <f t="shared" si="622"/>
        <v>ok</v>
      </c>
      <c r="BD1531" s="641"/>
    </row>
    <row r="1532" spans="1:56" s="559" customFormat="1" ht="12.75" hidden="1" customHeight="1">
      <c r="A1532" s="34"/>
      <c r="B1532" s="35">
        <f t="shared" si="606"/>
        <v>0</v>
      </c>
      <c r="C1532" s="34"/>
      <c r="D1532" s="253" t="s">
        <v>1907</v>
      </c>
      <c r="E1532" s="242"/>
      <c r="F1532" s="248"/>
      <c r="G1532" s="80"/>
      <c r="H1532" s="81"/>
      <c r="I1532" s="245"/>
      <c r="J1532" s="263"/>
      <c r="K1532" s="263"/>
      <c r="L1532" s="263"/>
      <c r="M1532" s="685"/>
      <c r="N1532" s="686"/>
      <c r="O1532" s="687"/>
      <c r="P1532" s="687"/>
      <c r="Q1532" s="687"/>
      <c r="R1532" s="687"/>
      <c r="S1532" s="688"/>
      <c r="T1532" s="268"/>
      <c r="U1532" s="539"/>
      <c r="V1532" s="299" t="str">
        <f t="shared" si="604"/>
        <v>28.23</v>
      </c>
      <c r="W1532" s="299">
        <f t="shared" si="605"/>
        <v>0</v>
      </c>
      <c r="X1532" s="268"/>
      <c r="Y1532" s="268"/>
      <c r="Z1532" s="268"/>
      <c r="AA1532" s="268"/>
      <c r="AB1532" s="533"/>
      <c r="AC1532" s="540"/>
      <c r="AD1532" s="540"/>
      <c r="AE1532" s="540"/>
      <c r="AN1532" s="641" t="str">
        <f t="shared" si="607"/>
        <v>revisar</v>
      </c>
      <c r="AO1532" s="641" t="str">
        <f t="shared" si="608"/>
        <v>ok</v>
      </c>
      <c r="AP1532" s="641" t="str">
        <f t="shared" si="609"/>
        <v>ok</v>
      </c>
      <c r="AQ1532" s="641" t="str">
        <f t="shared" si="610"/>
        <v>ok</v>
      </c>
      <c r="AR1532" s="641" t="str">
        <f t="shared" si="611"/>
        <v>ok</v>
      </c>
      <c r="AS1532" s="641" t="str">
        <f t="shared" si="612"/>
        <v>ok</v>
      </c>
      <c r="AT1532" s="641" t="str">
        <f t="shared" si="613"/>
        <v>ok</v>
      </c>
      <c r="AU1532" s="641" t="str">
        <f t="shared" si="614"/>
        <v>ok</v>
      </c>
      <c r="AV1532" s="641" t="str">
        <f t="shared" si="615"/>
        <v>ok</v>
      </c>
      <c r="AW1532" s="641" t="str">
        <f t="shared" si="616"/>
        <v>ok</v>
      </c>
      <c r="AX1532" s="641" t="str">
        <f t="shared" si="617"/>
        <v>ok</v>
      </c>
      <c r="AY1532" s="641" t="str">
        <f t="shared" si="618"/>
        <v>ok</v>
      </c>
      <c r="AZ1532" s="641" t="str">
        <f t="shared" si="619"/>
        <v>ok</v>
      </c>
      <c r="BA1532" s="641" t="str">
        <f t="shared" si="620"/>
        <v>ok</v>
      </c>
      <c r="BB1532" s="641" t="str">
        <f t="shared" si="621"/>
        <v>ok</v>
      </c>
      <c r="BC1532" s="641" t="str">
        <f t="shared" si="622"/>
        <v>ok</v>
      </c>
      <c r="BD1532" s="641"/>
    </row>
    <row r="1533" spans="1:56" s="559" customFormat="1" ht="12.75" hidden="1" customHeight="1">
      <c r="A1533" s="34"/>
      <c r="B1533" s="35">
        <f t="shared" si="606"/>
        <v>0</v>
      </c>
      <c r="C1533" s="34"/>
      <c r="D1533" s="250" t="s">
        <v>1908</v>
      </c>
      <c r="E1533" s="242"/>
      <c r="F1533" s="248"/>
      <c r="G1533" s="80"/>
      <c r="H1533" s="81"/>
      <c r="I1533" s="245"/>
      <c r="J1533" s="263"/>
      <c r="K1533" s="263"/>
      <c r="L1533" s="263"/>
      <c r="M1533" s="685"/>
      <c r="N1533" s="686"/>
      <c r="O1533" s="687"/>
      <c r="P1533" s="687"/>
      <c r="Q1533" s="687"/>
      <c r="R1533" s="687"/>
      <c r="S1533" s="688"/>
      <c r="T1533" s="268"/>
      <c r="U1533" s="539"/>
      <c r="V1533" s="299" t="str">
        <f t="shared" si="604"/>
        <v>28.24</v>
      </c>
      <c r="W1533" s="299">
        <f t="shared" si="605"/>
        <v>0</v>
      </c>
      <c r="X1533" s="268"/>
      <c r="Y1533" s="268"/>
      <c r="Z1533" s="268"/>
      <c r="AA1533" s="268"/>
      <c r="AB1533" s="533"/>
      <c r="AC1533" s="540"/>
      <c r="AD1533" s="540"/>
      <c r="AE1533" s="540"/>
      <c r="AN1533" s="641" t="str">
        <f t="shared" si="607"/>
        <v>revisar</v>
      </c>
      <c r="AO1533" s="641" t="str">
        <f t="shared" si="608"/>
        <v>ok</v>
      </c>
      <c r="AP1533" s="641" t="str">
        <f t="shared" si="609"/>
        <v>ok</v>
      </c>
      <c r="AQ1533" s="641" t="str">
        <f t="shared" si="610"/>
        <v>ok</v>
      </c>
      <c r="AR1533" s="641" t="str">
        <f t="shared" si="611"/>
        <v>ok</v>
      </c>
      <c r="AS1533" s="641" t="str">
        <f t="shared" si="612"/>
        <v>ok</v>
      </c>
      <c r="AT1533" s="641" t="str">
        <f t="shared" si="613"/>
        <v>ok</v>
      </c>
      <c r="AU1533" s="641" t="str">
        <f t="shared" si="614"/>
        <v>ok</v>
      </c>
      <c r="AV1533" s="641" t="str">
        <f t="shared" si="615"/>
        <v>ok</v>
      </c>
      <c r="AW1533" s="641" t="str">
        <f t="shared" si="616"/>
        <v>ok</v>
      </c>
      <c r="AX1533" s="641" t="str">
        <f t="shared" si="617"/>
        <v>ok</v>
      </c>
      <c r="AY1533" s="641" t="str">
        <f t="shared" si="618"/>
        <v>ok</v>
      </c>
      <c r="AZ1533" s="641" t="str">
        <f t="shared" si="619"/>
        <v>ok</v>
      </c>
      <c r="BA1533" s="641" t="str">
        <f t="shared" si="620"/>
        <v>ok</v>
      </c>
      <c r="BB1533" s="641" t="str">
        <f t="shared" si="621"/>
        <v>ok</v>
      </c>
      <c r="BC1533" s="641" t="str">
        <f t="shared" si="622"/>
        <v>ok</v>
      </c>
      <c r="BD1533" s="641"/>
    </row>
    <row r="1534" spans="1:56" s="559" customFormat="1" ht="12.75" hidden="1" customHeight="1">
      <c r="A1534" s="34"/>
      <c r="B1534" s="35">
        <f t="shared" si="606"/>
        <v>0</v>
      </c>
      <c r="C1534" s="34"/>
      <c r="D1534" s="253" t="s">
        <v>1909</v>
      </c>
      <c r="E1534" s="242"/>
      <c r="F1534" s="248"/>
      <c r="G1534" s="80"/>
      <c r="H1534" s="81"/>
      <c r="I1534" s="245"/>
      <c r="J1534" s="263"/>
      <c r="K1534" s="263"/>
      <c r="L1534" s="263"/>
      <c r="M1534" s="685"/>
      <c r="N1534" s="686"/>
      <c r="O1534" s="687"/>
      <c r="P1534" s="687"/>
      <c r="Q1534" s="687"/>
      <c r="R1534" s="687"/>
      <c r="S1534" s="688"/>
      <c r="T1534" s="268"/>
      <c r="U1534" s="539"/>
      <c r="V1534" s="299" t="str">
        <f t="shared" si="604"/>
        <v>28.25</v>
      </c>
      <c r="W1534" s="299">
        <f t="shared" si="605"/>
        <v>0</v>
      </c>
      <c r="X1534" s="268"/>
      <c r="Y1534" s="268"/>
      <c r="Z1534" s="268"/>
      <c r="AA1534" s="268"/>
      <c r="AB1534" s="533"/>
      <c r="AC1534" s="540"/>
      <c r="AD1534" s="540"/>
      <c r="AE1534" s="540"/>
      <c r="AN1534" s="641" t="str">
        <f t="shared" si="607"/>
        <v>revisar</v>
      </c>
      <c r="AO1534" s="641" t="str">
        <f t="shared" si="608"/>
        <v>ok</v>
      </c>
      <c r="AP1534" s="641" t="str">
        <f t="shared" si="609"/>
        <v>ok</v>
      </c>
      <c r="AQ1534" s="641" t="str">
        <f t="shared" si="610"/>
        <v>ok</v>
      </c>
      <c r="AR1534" s="641" t="str">
        <f t="shared" si="611"/>
        <v>ok</v>
      </c>
      <c r="AS1534" s="641" t="str">
        <f t="shared" si="612"/>
        <v>ok</v>
      </c>
      <c r="AT1534" s="641" t="str">
        <f t="shared" si="613"/>
        <v>ok</v>
      </c>
      <c r="AU1534" s="641" t="str">
        <f t="shared" si="614"/>
        <v>ok</v>
      </c>
      <c r="AV1534" s="641" t="str">
        <f t="shared" si="615"/>
        <v>ok</v>
      </c>
      <c r="AW1534" s="641" t="str">
        <f t="shared" si="616"/>
        <v>ok</v>
      </c>
      <c r="AX1534" s="641" t="str">
        <f t="shared" si="617"/>
        <v>ok</v>
      </c>
      <c r="AY1534" s="641" t="str">
        <f t="shared" si="618"/>
        <v>ok</v>
      </c>
      <c r="AZ1534" s="641" t="str">
        <f t="shared" si="619"/>
        <v>ok</v>
      </c>
      <c r="BA1534" s="641" t="str">
        <f t="shared" si="620"/>
        <v>ok</v>
      </c>
      <c r="BB1534" s="641" t="str">
        <f t="shared" si="621"/>
        <v>ok</v>
      </c>
      <c r="BC1534" s="641" t="str">
        <f t="shared" si="622"/>
        <v>ok</v>
      </c>
      <c r="BD1534" s="641"/>
    </row>
    <row r="1535" spans="1:56" s="559" customFormat="1" ht="12.75" hidden="1" customHeight="1">
      <c r="A1535" s="34"/>
      <c r="B1535" s="35">
        <f t="shared" si="606"/>
        <v>0</v>
      </c>
      <c r="C1535" s="34"/>
      <c r="D1535" s="250" t="s">
        <v>1910</v>
      </c>
      <c r="E1535" s="242"/>
      <c r="F1535" s="248"/>
      <c r="G1535" s="80"/>
      <c r="H1535" s="81"/>
      <c r="I1535" s="245"/>
      <c r="J1535" s="263"/>
      <c r="K1535" s="263"/>
      <c r="L1535" s="263"/>
      <c r="M1535" s="685"/>
      <c r="N1535" s="686"/>
      <c r="O1535" s="687"/>
      <c r="P1535" s="687"/>
      <c r="Q1535" s="687"/>
      <c r="R1535" s="687"/>
      <c r="S1535" s="688"/>
      <c r="T1535" s="268"/>
      <c r="U1535" s="539"/>
      <c r="V1535" s="299" t="str">
        <f t="shared" si="604"/>
        <v>28.26</v>
      </c>
      <c r="W1535" s="299">
        <f t="shared" si="605"/>
        <v>0</v>
      </c>
      <c r="X1535" s="268"/>
      <c r="Y1535" s="268"/>
      <c r="Z1535" s="268"/>
      <c r="AA1535" s="268"/>
      <c r="AB1535" s="533"/>
      <c r="AC1535" s="540"/>
      <c r="AD1535" s="540"/>
      <c r="AE1535" s="540"/>
      <c r="AN1535" s="641" t="str">
        <f t="shared" si="607"/>
        <v>revisar</v>
      </c>
      <c r="AO1535" s="641" t="str">
        <f t="shared" si="608"/>
        <v>ok</v>
      </c>
      <c r="AP1535" s="641" t="str">
        <f t="shared" si="609"/>
        <v>ok</v>
      </c>
      <c r="AQ1535" s="641" t="str">
        <f t="shared" si="610"/>
        <v>ok</v>
      </c>
      <c r="AR1535" s="641" t="str">
        <f t="shared" si="611"/>
        <v>ok</v>
      </c>
      <c r="AS1535" s="641" t="str">
        <f t="shared" si="612"/>
        <v>ok</v>
      </c>
      <c r="AT1535" s="641" t="str">
        <f t="shared" si="613"/>
        <v>ok</v>
      </c>
      <c r="AU1535" s="641" t="str">
        <f t="shared" si="614"/>
        <v>ok</v>
      </c>
      <c r="AV1535" s="641" t="str">
        <f t="shared" si="615"/>
        <v>ok</v>
      </c>
      <c r="AW1535" s="641" t="str">
        <f t="shared" si="616"/>
        <v>ok</v>
      </c>
      <c r="AX1535" s="641" t="str">
        <f t="shared" si="617"/>
        <v>ok</v>
      </c>
      <c r="AY1535" s="641" t="str">
        <f t="shared" si="618"/>
        <v>ok</v>
      </c>
      <c r="AZ1535" s="641" t="str">
        <f t="shared" si="619"/>
        <v>ok</v>
      </c>
      <c r="BA1535" s="641" t="str">
        <f t="shared" si="620"/>
        <v>ok</v>
      </c>
      <c r="BB1535" s="641" t="str">
        <f t="shared" si="621"/>
        <v>ok</v>
      </c>
      <c r="BC1535" s="641" t="str">
        <f t="shared" si="622"/>
        <v>ok</v>
      </c>
      <c r="BD1535" s="641"/>
    </row>
    <row r="1536" spans="1:56" s="559" customFormat="1" ht="12.75" hidden="1" customHeight="1">
      <c r="A1536" s="34"/>
      <c r="B1536" s="35">
        <f t="shared" si="606"/>
        <v>0</v>
      </c>
      <c r="C1536" s="34"/>
      <c r="D1536" s="253" t="s">
        <v>1911</v>
      </c>
      <c r="E1536" s="242"/>
      <c r="F1536" s="248"/>
      <c r="G1536" s="80"/>
      <c r="H1536" s="81"/>
      <c r="I1536" s="245"/>
      <c r="J1536" s="263"/>
      <c r="K1536" s="263"/>
      <c r="L1536" s="263"/>
      <c r="M1536" s="685"/>
      <c r="N1536" s="686"/>
      <c r="O1536" s="687"/>
      <c r="P1536" s="687"/>
      <c r="Q1536" s="687"/>
      <c r="R1536" s="687"/>
      <c r="S1536" s="688"/>
      <c r="T1536" s="268"/>
      <c r="U1536" s="539"/>
      <c r="V1536" s="299" t="str">
        <f t="shared" si="604"/>
        <v>28.27</v>
      </c>
      <c r="W1536" s="299">
        <f t="shared" si="605"/>
        <v>0</v>
      </c>
      <c r="X1536" s="268"/>
      <c r="Y1536" s="268"/>
      <c r="Z1536" s="268"/>
      <c r="AA1536" s="268"/>
      <c r="AB1536" s="533"/>
      <c r="AC1536" s="540"/>
      <c r="AD1536" s="540"/>
      <c r="AE1536" s="540"/>
      <c r="AN1536" s="641" t="str">
        <f t="shared" si="607"/>
        <v>revisar</v>
      </c>
      <c r="AO1536" s="641" t="str">
        <f t="shared" si="608"/>
        <v>ok</v>
      </c>
      <c r="AP1536" s="641" t="str">
        <f t="shared" si="609"/>
        <v>ok</v>
      </c>
      <c r="AQ1536" s="641" t="str">
        <f t="shared" si="610"/>
        <v>ok</v>
      </c>
      <c r="AR1536" s="641" t="str">
        <f t="shared" si="611"/>
        <v>ok</v>
      </c>
      <c r="AS1536" s="641" t="str">
        <f t="shared" si="612"/>
        <v>ok</v>
      </c>
      <c r="AT1536" s="641" t="str">
        <f t="shared" si="613"/>
        <v>ok</v>
      </c>
      <c r="AU1536" s="641" t="str">
        <f t="shared" si="614"/>
        <v>ok</v>
      </c>
      <c r="AV1536" s="641" t="str">
        <f t="shared" si="615"/>
        <v>ok</v>
      </c>
      <c r="AW1536" s="641" t="str">
        <f t="shared" si="616"/>
        <v>ok</v>
      </c>
      <c r="AX1536" s="641" t="str">
        <f t="shared" si="617"/>
        <v>ok</v>
      </c>
      <c r="AY1536" s="641" t="str">
        <f t="shared" si="618"/>
        <v>ok</v>
      </c>
      <c r="AZ1536" s="641" t="str">
        <f t="shared" si="619"/>
        <v>ok</v>
      </c>
      <c r="BA1536" s="641" t="str">
        <f t="shared" si="620"/>
        <v>ok</v>
      </c>
      <c r="BB1536" s="641" t="str">
        <f t="shared" si="621"/>
        <v>ok</v>
      </c>
      <c r="BC1536" s="641" t="str">
        <f t="shared" si="622"/>
        <v>ok</v>
      </c>
      <c r="BD1536" s="641"/>
    </row>
    <row r="1537" spans="1:56" s="559" customFormat="1" ht="12.75" hidden="1" customHeight="1">
      <c r="A1537" s="34"/>
      <c r="B1537" s="35">
        <f t="shared" si="606"/>
        <v>0</v>
      </c>
      <c r="C1537" s="34"/>
      <c r="D1537" s="250" t="s">
        <v>1912</v>
      </c>
      <c r="E1537" s="242"/>
      <c r="F1537" s="248"/>
      <c r="G1537" s="80"/>
      <c r="H1537" s="81"/>
      <c r="I1537" s="245"/>
      <c r="J1537" s="263"/>
      <c r="K1537" s="263"/>
      <c r="L1537" s="263"/>
      <c r="M1537" s="685"/>
      <c r="N1537" s="686"/>
      <c r="O1537" s="687"/>
      <c r="P1537" s="687"/>
      <c r="Q1537" s="687"/>
      <c r="R1537" s="687"/>
      <c r="S1537" s="688"/>
      <c r="T1537" s="268"/>
      <c r="U1537" s="539"/>
      <c r="V1537" s="299" t="str">
        <f t="shared" si="604"/>
        <v>28.28</v>
      </c>
      <c r="W1537" s="299">
        <f t="shared" si="605"/>
        <v>0</v>
      </c>
      <c r="X1537" s="268"/>
      <c r="Y1537" s="268"/>
      <c r="Z1537" s="268"/>
      <c r="AA1537" s="268"/>
      <c r="AB1537" s="533"/>
      <c r="AC1537" s="540"/>
      <c r="AD1537" s="540"/>
      <c r="AE1537" s="540"/>
      <c r="AN1537" s="641" t="str">
        <f t="shared" si="607"/>
        <v>revisar</v>
      </c>
      <c r="AO1537" s="641" t="str">
        <f t="shared" si="608"/>
        <v>ok</v>
      </c>
      <c r="AP1537" s="641" t="str">
        <f t="shared" si="609"/>
        <v>ok</v>
      </c>
      <c r="AQ1537" s="641" t="str">
        <f t="shared" si="610"/>
        <v>ok</v>
      </c>
      <c r="AR1537" s="641" t="str">
        <f t="shared" si="611"/>
        <v>ok</v>
      </c>
      <c r="AS1537" s="641" t="str">
        <f t="shared" si="612"/>
        <v>ok</v>
      </c>
      <c r="AT1537" s="641" t="str">
        <f t="shared" si="613"/>
        <v>ok</v>
      </c>
      <c r="AU1537" s="641" t="str">
        <f t="shared" si="614"/>
        <v>ok</v>
      </c>
      <c r="AV1537" s="641" t="str">
        <f t="shared" si="615"/>
        <v>ok</v>
      </c>
      <c r="AW1537" s="641" t="str">
        <f t="shared" si="616"/>
        <v>ok</v>
      </c>
      <c r="AX1537" s="641" t="str">
        <f t="shared" si="617"/>
        <v>ok</v>
      </c>
      <c r="AY1537" s="641" t="str">
        <f t="shared" si="618"/>
        <v>ok</v>
      </c>
      <c r="AZ1537" s="641" t="str">
        <f t="shared" si="619"/>
        <v>ok</v>
      </c>
      <c r="BA1537" s="641" t="str">
        <f t="shared" si="620"/>
        <v>ok</v>
      </c>
      <c r="BB1537" s="641" t="str">
        <f t="shared" si="621"/>
        <v>ok</v>
      </c>
      <c r="BC1537" s="641" t="str">
        <f t="shared" si="622"/>
        <v>ok</v>
      </c>
      <c r="BD1537" s="641"/>
    </row>
    <row r="1538" spans="1:56" s="559" customFormat="1" ht="12.75" hidden="1" customHeight="1">
      <c r="A1538" s="34"/>
      <c r="B1538" s="35">
        <f t="shared" si="606"/>
        <v>0</v>
      </c>
      <c r="C1538" s="34"/>
      <c r="D1538" s="253" t="s">
        <v>1913</v>
      </c>
      <c r="E1538" s="242"/>
      <c r="F1538" s="248"/>
      <c r="G1538" s="80"/>
      <c r="H1538" s="81"/>
      <c r="I1538" s="245"/>
      <c r="J1538" s="263"/>
      <c r="K1538" s="263"/>
      <c r="L1538" s="263"/>
      <c r="M1538" s="685"/>
      <c r="N1538" s="686"/>
      <c r="O1538" s="687"/>
      <c r="P1538" s="687"/>
      <c r="Q1538" s="687"/>
      <c r="R1538" s="687"/>
      <c r="S1538" s="688"/>
      <c r="T1538" s="268"/>
      <c r="U1538" s="539"/>
      <c r="V1538" s="299" t="str">
        <f t="shared" si="604"/>
        <v>28.29</v>
      </c>
      <c r="W1538" s="299">
        <f t="shared" si="605"/>
        <v>0</v>
      </c>
      <c r="X1538" s="268"/>
      <c r="Y1538" s="268"/>
      <c r="Z1538" s="268"/>
      <c r="AA1538" s="268"/>
      <c r="AB1538" s="533"/>
      <c r="AC1538" s="540"/>
      <c r="AD1538" s="540"/>
      <c r="AE1538" s="540"/>
      <c r="AN1538" s="641" t="str">
        <f t="shared" si="607"/>
        <v>revisar</v>
      </c>
      <c r="AO1538" s="641" t="str">
        <f t="shared" si="608"/>
        <v>ok</v>
      </c>
      <c r="AP1538" s="641" t="str">
        <f t="shared" si="609"/>
        <v>ok</v>
      </c>
      <c r="AQ1538" s="641" t="str">
        <f t="shared" si="610"/>
        <v>ok</v>
      </c>
      <c r="AR1538" s="641" t="str">
        <f t="shared" si="611"/>
        <v>ok</v>
      </c>
      <c r="AS1538" s="641" t="str">
        <f t="shared" si="612"/>
        <v>ok</v>
      </c>
      <c r="AT1538" s="641" t="str">
        <f t="shared" si="613"/>
        <v>ok</v>
      </c>
      <c r="AU1538" s="641" t="str">
        <f t="shared" si="614"/>
        <v>ok</v>
      </c>
      <c r="AV1538" s="641" t="str">
        <f t="shared" si="615"/>
        <v>ok</v>
      </c>
      <c r="AW1538" s="641" t="str">
        <f t="shared" si="616"/>
        <v>ok</v>
      </c>
      <c r="AX1538" s="641" t="str">
        <f t="shared" si="617"/>
        <v>ok</v>
      </c>
      <c r="AY1538" s="641" t="str">
        <f t="shared" si="618"/>
        <v>ok</v>
      </c>
      <c r="AZ1538" s="641" t="str">
        <f t="shared" si="619"/>
        <v>ok</v>
      </c>
      <c r="BA1538" s="641" t="str">
        <f t="shared" si="620"/>
        <v>ok</v>
      </c>
      <c r="BB1538" s="641" t="str">
        <f t="shared" si="621"/>
        <v>ok</v>
      </c>
      <c r="BC1538" s="641" t="str">
        <f t="shared" si="622"/>
        <v>ok</v>
      </c>
      <c r="BD1538" s="641"/>
    </row>
    <row r="1539" spans="1:56" s="559" customFormat="1" ht="12.75" hidden="1" customHeight="1">
      <c r="A1539" s="34"/>
      <c r="B1539" s="35">
        <f t="shared" si="606"/>
        <v>0</v>
      </c>
      <c r="C1539" s="34"/>
      <c r="D1539" s="250" t="s">
        <v>1914</v>
      </c>
      <c r="E1539" s="242"/>
      <c r="F1539" s="248"/>
      <c r="G1539" s="80"/>
      <c r="H1539" s="81"/>
      <c r="I1539" s="245"/>
      <c r="J1539" s="263"/>
      <c r="K1539" s="263"/>
      <c r="L1539" s="263"/>
      <c r="M1539" s="685"/>
      <c r="N1539" s="686"/>
      <c r="O1539" s="687"/>
      <c r="P1539" s="687"/>
      <c r="Q1539" s="687"/>
      <c r="R1539" s="687"/>
      <c r="S1539" s="688"/>
      <c r="T1539" s="268"/>
      <c r="U1539" s="539"/>
      <c r="V1539" s="299" t="str">
        <f t="shared" si="604"/>
        <v>28.30</v>
      </c>
      <c r="W1539" s="299">
        <f t="shared" si="605"/>
        <v>0</v>
      </c>
      <c r="X1539" s="268"/>
      <c r="Y1539" s="268"/>
      <c r="Z1539" s="268"/>
      <c r="AA1539" s="268"/>
      <c r="AB1539" s="533"/>
      <c r="AC1539" s="540"/>
      <c r="AD1539" s="540"/>
      <c r="AE1539" s="540"/>
      <c r="AN1539" s="641" t="str">
        <f t="shared" si="607"/>
        <v>revisar</v>
      </c>
      <c r="AO1539" s="641" t="str">
        <f t="shared" si="608"/>
        <v>ok</v>
      </c>
      <c r="AP1539" s="641" t="str">
        <f t="shared" si="609"/>
        <v>ok</v>
      </c>
      <c r="AQ1539" s="641" t="str">
        <f t="shared" si="610"/>
        <v>ok</v>
      </c>
      <c r="AR1539" s="641" t="str">
        <f t="shared" si="611"/>
        <v>ok</v>
      </c>
      <c r="AS1539" s="641" t="str">
        <f t="shared" si="612"/>
        <v>ok</v>
      </c>
      <c r="AT1539" s="641" t="str">
        <f t="shared" si="613"/>
        <v>ok</v>
      </c>
      <c r="AU1539" s="641" t="str">
        <f t="shared" si="614"/>
        <v>ok</v>
      </c>
      <c r="AV1539" s="641" t="str">
        <f t="shared" si="615"/>
        <v>ok</v>
      </c>
      <c r="AW1539" s="641" t="str">
        <f t="shared" si="616"/>
        <v>ok</v>
      </c>
      <c r="AX1539" s="641" t="str">
        <f t="shared" si="617"/>
        <v>ok</v>
      </c>
      <c r="AY1539" s="641" t="str">
        <f t="shared" si="618"/>
        <v>ok</v>
      </c>
      <c r="AZ1539" s="641" t="str">
        <f t="shared" si="619"/>
        <v>ok</v>
      </c>
      <c r="BA1539" s="641" t="str">
        <f t="shared" si="620"/>
        <v>ok</v>
      </c>
      <c r="BB1539" s="641" t="str">
        <f t="shared" si="621"/>
        <v>ok</v>
      </c>
      <c r="BC1539" s="641" t="str">
        <f t="shared" si="622"/>
        <v>ok</v>
      </c>
      <c r="BD1539" s="641"/>
    </row>
    <row r="1540" spans="1:56" s="559" customFormat="1" ht="12.75" hidden="1" customHeight="1">
      <c r="A1540" s="34"/>
      <c r="B1540" s="35">
        <f t="shared" si="606"/>
        <v>0</v>
      </c>
      <c r="C1540" s="34"/>
      <c r="D1540" s="253" t="s">
        <v>1915</v>
      </c>
      <c r="E1540" s="242"/>
      <c r="F1540" s="248"/>
      <c r="G1540" s="80"/>
      <c r="H1540" s="81"/>
      <c r="I1540" s="245"/>
      <c r="J1540" s="263"/>
      <c r="K1540" s="263"/>
      <c r="L1540" s="263"/>
      <c r="M1540" s="685"/>
      <c r="N1540" s="686"/>
      <c r="O1540" s="687"/>
      <c r="P1540" s="687"/>
      <c r="Q1540" s="687"/>
      <c r="R1540" s="687"/>
      <c r="S1540" s="688"/>
      <c r="T1540" s="268"/>
      <c r="U1540" s="539"/>
      <c r="V1540" s="299" t="str">
        <f t="shared" si="604"/>
        <v>28.31</v>
      </c>
      <c r="W1540" s="299">
        <f t="shared" si="605"/>
        <v>0</v>
      </c>
      <c r="X1540" s="268"/>
      <c r="Y1540" s="268"/>
      <c r="Z1540" s="268"/>
      <c r="AA1540" s="268"/>
      <c r="AB1540" s="533"/>
      <c r="AC1540" s="540"/>
      <c r="AD1540" s="540"/>
      <c r="AE1540" s="540"/>
      <c r="AN1540" s="641" t="str">
        <f t="shared" si="607"/>
        <v>revisar</v>
      </c>
      <c r="AO1540" s="641" t="str">
        <f t="shared" si="608"/>
        <v>ok</v>
      </c>
      <c r="AP1540" s="641" t="str">
        <f t="shared" si="609"/>
        <v>ok</v>
      </c>
      <c r="AQ1540" s="641" t="str">
        <f t="shared" si="610"/>
        <v>ok</v>
      </c>
      <c r="AR1540" s="641" t="str">
        <f t="shared" si="611"/>
        <v>ok</v>
      </c>
      <c r="AS1540" s="641" t="str">
        <f t="shared" si="612"/>
        <v>ok</v>
      </c>
      <c r="AT1540" s="641" t="str">
        <f t="shared" si="613"/>
        <v>ok</v>
      </c>
      <c r="AU1540" s="641" t="str">
        <f t="shared" si="614"/>
        <v>ok</v>
      </c>
      <c r="AV1540" s="641" t="str">
        <f t="shared" si="615"/>
        <v>ok</v>
      </c>
      <c r="AW1540" s="641" t="str">
        <f t="shared" si="616"/>
        <v>ok</v>
      </c>
      <c r="AX1540" s="641" t="str">
        <f t="shared" si="617"/>
        <v>ok</v>
      </c>
      <c r="AY1540" s="641" t="str">
        <f t="shared" si="618"/>
        <v>ok</v>
      </c>
      <c r="AZ1540" s="641" t="str">
        <f t="shared" si="619"/>
        <v>ok</v>
      </c>
      <c r="BA1540" s="641" t="str">
        <f t="shared" si="620"/>
        <v>ok</v>
      </c>
      <c r="BB1540" s="641" t="str">
        <f t="shared" si="621"/>
        <v>ok</v>
      </c>
      <c r="BC1540" s="641" t="str">
        <f t="shared" si="622"/>
        <v>ok</v>
      </c>
      <c r="BD1540" s="641"/>
    </row>
    <row r="1541" spans="1:56" s="559" customFormat="1" ht="12.75" hidden="1" customHeight="1">
      <c r="A1541" s="34"/>
      <c r="B1541" s="35">
        <f t="shared" si="606"/>
        <v>0</v>
      </c>
      <c r="C1541" s="34"/>
      <c r="D1541" s="250" t="s">
        <v>1916</v>
      </c>
      <c r="E1541" s="242"/>
      <c r="F1541" s="248"/>
      <c r="G1541" s="80"/>
      <c r="H1541" s="81"/>
      <c r="I1541" s="245"/>
      <c r="J1541" s="263"/>
      <c r="K1541" s="263"/>
      <c r="L1541" s="263"/>
      <c r="M1541" s="685"/>
      <c r="N1541" s="686"/>
      <c r="O1541" s="687"/>
      <c r="P1541" s="687"/>
      <c r="Q1541" s="687"/>
      <c r="R1541" s="687"/>
      <c r="S1541" s="688"/>
      <c r="T1541" s="268"/>
      <c r="U1541" s="539"/>
      <c r="V1541" s="299" t="str">
        <f t="shared" si="604"/>
        <v>28.32</v>
      </c>
      <c r="W1541" s="299">
        <f t="shared" si="605"/>
        <v>0</v>
      </c>
      <c r="X1541" s="268"/>
      <c r="Y1541" s="268"/>
      <c r="Z1541" s="268"/>
      <c r="AA1541" s="268"/>
      <c r="AB1541" s="533"/>
      <c r="AC1541" s="540"/>
      <c r="AD1541" s="540"/>
      <c r="AE1541" s="540"/>
      <c r="AN1541" s="641" t="str">
        <f t="shared" si="607"/>
        <v>revisar</v>
      </c>
      <c r="AO1541" s="641" t="str">
        <f t="shared" si="608"/>
        <v>ok</v>
      </c>
      <c r="AP1541" s="641" t="str">
        <f t="shared" si="609"/>
        <v>ok</v>
      </c>
      <c r="AQ1541" s="641" t="str">
        <f t="shared" si="610"/>
        <v>ok</v>
      </c>
      <c r="AR1541" s="641" t="str">
        <f t="shared" si="611"/>
        <v>ok</v>
      </c>
      <c r="AS1541" s="641" t="str">
        <f t="shared" si="612"/>
        <v>ok</v>
      </c>
      <c r="AT1541" s="641" t="str">
        <f t="shared" si="613"/>
        <v>ok</v>
      </c>
      <c r="AU1541" s="641" t="str">
        <f t="shared" si="614"/>
        <v>ok</v>
      </c>
      <c r="AV1541" s="641" t="str">
        <f t="shared" si="615"/>
        <v>ok</v>
      </c>
      <c r="AW1541" s="641" t="str">
        <f t="shared" si="616"/>
        <v>ok</v>
      </c>
      <c r="AX1541" s="641" t="str">
        <f t="shared" si="617"/>
        <v>ok</v>
      </c>
      <c r="AY1541" s="641" t="str">
        <f t="shared" si="618"/>
        <v>ok</v>
      </c>
      <c r="AZ1541" s="641" t="str">
        <f t="shared" si="619"/>
        <v>ok</v>
      </c>
      <c r="BA1541" s="641" t="str">
        <f t="shared" si="620"/>
        <v>ok</v>
      </c>
      <c r="BB1541" s="641" t="str">
        <f t="shared" si="621"/>
        <v>ok</v>
      </c>
      <c r="BC1541" s="641" t="str">
        <f t="shared" si="622"/>
        <v>ok</v>
      </c>
      <c r="BD1541" s="641"/>
    </row>
    <row r="1542" spans="1:56" s="559" customFormat="1" ht="12.75" hidden="1" customHeight="1">
      <c r="A1542" s="34"/>
      <c r="B1542" s="35">
        <f t="shared" si="606"/>
        <v>0</v>
      </c>
      <c r="C1542" s="34"/>
      <c r="D1542" s="253" t="s">
        <v>1917</v>
      </c>
      <c r="E1542" s="242"/>
      <c r="F1542" s="248"/>
      <c r="G1542" s="80"/>
      <c r="H1542" s="81"/>
      <c r="I1542" s="245"/>
      <c r="J1542" s="263"/>
      <c r="K1542" s="263"/>
      <c r="L1542" s="263"/>
      <c r="M1542" s="685"/>
      <c r="N1542" s="686"/>
      <c r="O1542" s="687"/>
      <c r="P1542" s="687"/>
      <c r="Q1542" s="687"/>
      <c r="R1542" s="687"/>
      <c r="S1542" s="688"/>
      <c r="T1542" s="268"/>
      <c r="U1542" s="539"/>
      <c r="V1542" s="299" t="str">
        <f t="shared" si="604"/>
        <v>28.33</v>
      </c>
      <c r="W1542" s="299">
        <f t="shared" si="605"/>
        <v>0</v>
      </c>
      <c r="X1542" s="268"/>
      <c r="Y1542" s="268"/>
      <c r="Z1542" s="268"/>
      <c r="AA1542" s="268"/>
      <c r="AB1542" s="533"/>
      <c r="AC1542" s="540"/>
      <c r="AD1542" s="540"/>
      <c r="AE1542" s="540"/>
      <c r="AN1542" s="641" t="str">
        <f t="shared" si="607"/>
        <v>revisar</v>
      </c>
      <c r="AO1542" s="641" t="str">
        <f t="shared" si="608"/>
        <v>ok</v>
      </c>
      <c r="AP1542" s="641" t="str">
        <f t="shared" si="609"/>
        <v>ok</v>
      </c>
      <c r="AQ1542" s="641" t="str">
        <f t="shared" si="610"/>
        <v>ok</v>
      </c>
      <c r="AR1542" s="641" t="str">
        <f t="shared" si="611"/>
        <v>ok</v>
      </c>
      <c r="AS1542" s="641" t="str">
        <f t="shared" si="612"/>
        <v>ok</v>
      </c>
      <c r="AT1542" s="641" t="str">
        <f t="shared" si="613"/>
        <v>ok</v>
      </c>
      <c r="AU1542" s="641" t="str">
        <f t="shared" si="614"/>
        <v>ok</v>
      </c>
      <c r="AV1542" s="641" t="str">
        <f t="shared" si="615"/>
        <v>ok</v>
      </c>
      <c r="AW1542" s="641" t="str">
        <f t="shared" si="616"/>
        <v>ok</v>
      </c>
      <c r="AX1542" s="641" t="str">
        <f t="shared" si="617"/>
        <v>ok</v>
      </c>
      <c r="AY1542" s="641" t="str">
        <f t="shared" si="618"/>
        <v>ok</v>
      </c>
      <c r="AZ1542" s="641" t="str">
        <f t="shared" si="619"/>
        <v>ok</v>
      </c>
      <c r="BA1542" s="641" t="str">
        <f t="shared" si="620"/>
        <v>ok</v>
      </c>
      <c r="BB1542" s="641" t="str">
        <f t="shared" si="621"/>
        <v>ok</v>
      </c>
      <c r="BC1542" s="641" t="str">
        <f t="shared" si="622"/>
        <v>ok</v>
      </c>
      <c r="BD1542" s="641"/>
    </row>
    <row r="1543" spans="1:56" s="559" customFormat="1" ht="12.75" hidden="1" customHeight="1">
      <c r="A1543" s="34"/>
      <c r="B1543" s="35">
        <f t="shared" si="606"/>
        <v>0</v>
      </c>
      <c r="C1543" s="34"/>
      <c r="D1543" s="250" t="s">
        <v>1918</v>
      </c>
      <c r="E1543" s="242"/>
      <c r="F1543" s="248"/>
      <c r="G1543" s="80"/>
      <c r="H1543" s="81"/>
      <c r="I1543" s="245"/>
      <c r="J1543" s="263"/>
      <c r="K1543" s="263"/>
      <c r="L1543" s="263"/>
      <c r="M1543" s="685"/>
      <c r="N1543" s="686"/>
      <c r="O1543" s="687"/>
      <c r="P1543" s="687"/>
      <c r="Q1543" s="687"/>
      <c r="R1543" s="687"/>
      <c r="S1543" s="688"/>
      <c r="T1543" s="268"/>
      <c r="U1543" s="539"/>
      <c r="V1543" s="299" t="str">
        <f t="shared" si="604"/>
        <v>28.34</v>
      </c>
      <c r="W1543" s="299">
        <f t="shared" si="605"/>
        <v>0</v>
      </c>
      <c r="X1543" s="268"/>
      <c r="Y1543" s="268"/>
      <c r="Z1543" s="268"/>
      <c r="AA1543" s="268"/>
      <c r="AB1543" s="533"/>
      <c r="AC1543" s="540"/>
      <c r="AD1543" s="540"/>
      <c r="AE1543" s="540"/>
      <c r="AN1543" s="641" t="str">
        <f t="shared" si="607"/>
        <v>revisar</v>
      </c>
      <c r="AO1543" s="641" t="str">
        <f t="shared" si="608"/>
        <v>ok</v>
      </c>
      <c r="AP1543" s="641" t="str">
        <f t="shared" si="609"/>
        <v>ok</v>
      </c>
      <c r="AQ1543" s="641" t="str">
        <f t="shared" si="610"/>
        <v>ok</v>
      </c>
      <c r="AR1543" s="641" t="str">
        <f t="shared" si="611"/>
        <v>ok</v>
      </c>
      <c r="AS1543" s="641" t="str">
        <f t="shared" si="612"/>
        <v>ok</v>
      </c>
      <c r="AT1543" s="641" t="str">
        <f t="shared" si="613"/>
        <v>ok</v>
      </c>
      <c r="AU1543" s="641" t="str">
        <f t="shared" si="614"/>
        <v>ok</v>
      </c>
      <c r="AV1543" s="641" t="str">
        <f t="shared" si="615"/>
        <v>ok</v>
      </c>
      <c r="AW1543" s="641" t="str">
        <f t="shared" si="616"/>
        <v>ok</v>
      </c>
      <c r="AX1543" s="641" t="str">
        <f t="shared" si="617"/>
        <v>ok</v>
      </c>
      <c r="AY1543" s="641" t="str">
        <f t="shared" si="618"/>
        <v>ok</v>
      </c>
      <c r="AZ1543" s="641" t="str">
        <f t="shared" si="619"/>
        <v>ok</v>
      </c>
      <c r="BA1543" s="641" t="str">
        <f t="shared" si="620"/>
        <v>ok</v>
      </c>
      <c r="BB1543" s="641" t="str">
        <f t="shared" si="621"/>
        <v>ok</v>
      </c>
      <c r="BC1543" s="641" t="str">
        <f t="shared" si="622"/>
        <v>ok</v>
      </c>
      <c r="BD1543" s="641"/>
    </row>
    <row r="1544" spans="1:56" s="559" customFormat="1" ht="12.75" hidden="1" customHeight="1">
      <c r="A1544" s="34"/>
      <c r="B1544" s="35">
        <f t="shared" si="606"/>
        <v>0</v>
      </c>
      <c r="C1544" s="34"/>
      <c r="D1544" s="253" t="s">
        <v>1919</v>
      </c>
      <c r="E1544" s="242"/>
      <c r="F1544" s="248"/>
      <c r="G1544" s="80"/>
      <c r="H1544" s="81"/>
      <c r="I1544" s="245"/>
      <c r="J1544" s="263"/>
      <c r="K1544" s="263"/>
      <c r="L1544" s="263"/>
      <c r="M1544" s="685"/>
      <c r="N1544" s="686"/>
      <c r="O1544" s="687"/>
      <c r="P1544" s="687"/>
      <c r="Q1544" s="687"/>
      <c r="R1544" s="687"/>
      <c r="S1544" s="688"/>
      <c r="T1544" s="268"/>
      <c r="U1544" s="539"/>
      <c r="V1544" s="299" t="str">
        <f t="shared" si="604"/>
        <v>28.35</v>
      </c>
      <c r="W1544" s="299">
        <f t="shared" si="605"/>
        <v>0</v>
      </c>
      <c r="X1544" s="268"/>
      <c r="Y1544" s="268"/>
      <c r="Z1544" s="268"/>
      <c r="AA1544" s="268"/>
      <c r="AB1544" s="533"/>
      <c r="AC1544" s="540"/>
      <c r="AD1544" s="540"/>
      <c r="AE1544" s="540"/>
      <c r="AN1544" s="641" t="str">
        <f t="shared" si="607"/>
        <v>revisar</v>
      </c>
      <c r="AO1544" s="641" t="str">
        <f t="shared" si="608"/>
        <v>ok</v>
      </c>
      <c r="AP1544" s="641" t="str">
        <f t="shared" si="609"/>
        <v>ok</v>
      </c>
      <c r="AQ1544" s="641" t="str">
        <f t="shared" si="610"/>
        <v>ok</v>
      </c>
      <c r="AR1544" s="641" t="str">
        <f t="shared" si="611"/>
        <v>ok</v>
      </c>
      <c r="AS1544" s="641" t="str">
        <f t="shared" si="612"/>
        <v>ok</v>
      </c>
      <c r="AT1544" s="641" t="str">
        <f t="shared" si="613"/>
        <v>ok</v>
      </c>
      <c r="AU1544" s="641" t="str">
        <f t="shared" si="614"/>
        <v>ok</v>
      </c>
      <c r="AV1544" s="641" t="str">
        <f t="shared" si="615"/>
        <v>ok</v>
      </c>
      <c r="AW1544" s="641" t="str">
        <f t="shared" si="616"/>
        <v>ok</v>
      </c>
      <c r="AX1544" s="641" t="str">
        <f t="shared" si="617"/>
        <v>ok</v>
      </c>
      <c r="AY1544" s="641" t="str">
        <f t="shared" si="618"/>
        <v>ok</v>
      </c>
      <c r="AZ1544" s="641" t="str">
        <f t="shared" si="619"/>
        <v>ok</v>
      </c>
      <c r="BA1544" s="641" t="str">
        <f t="shared" si="620"/>
        <v>ok</v>
      </c>
      <c r="BB1544" s="641" t="str">
        <f t="shared" si="621"/>
        <v>ok</v>
      </c>
      <c r="BC1544" s="641" t="str">
        <f t="shared" si="622"/>
        <v>ok</v>
      </c>
      <c r="BD1544" s="641"/>
    </row>
    <row r="1545" spans="1:56" s="559" customFormat="1" ht="12.75" hidden="1" customHeight="1">
      <c r="A1545" s="34"/>
      <c r="B1545" s="35">
        <f t="shared" si="606"/>
        <v>0</v>
      </c>
      <c r="C1545" s="34"/>
      <c r="D1545" s="250" t="s">
        <v>1920</v>
      </c>
      <c r="E1545" s="242"/>
      <c r="F1545" s="248"/>
      <c r="G1545" s="80"/>
      <c r="H1545" s="81"/>
      <c r="I1545" s="245"/>
      <c r="J1545" s="263"/>
      <c r="K1545" s="263"/>
      <c r="L1545" s="263"/>
      <c r="M1545" s="685"/>
      <c r="N1545" s="686"/>
      <c r="O1545" s="687"/>
      <c r="P1545" s="687"/>
      <c r="Q1545" s="687"/>
      <c r="R1545" s="687"/>
      <c r="S1545" s="688"/>
      <c r="T1545" s="268"/>
      <c r="U1545" s="539"/>
      <c r="V1545" s="299" t="str">
        <f t="shared" si="604"/>
        <v>28.36</v>
      </c>
      <c r="W1545" s="299">
        <f t="shared" si="605"/>
        <v>0</v>
      </c>
      <c r="X1545" s="268"/>
      <c r="Y1545" s="268"/>
      <c r="Z1545" s="268"/>
      <c r="AA1545" s="268"/>
      <c r="AB1545" s="533"/>
      <c r="AC1545" s="540"/>
      <c r="AD1545" s="540"/>
      <c r="AE1545" s="540"/>
      <c r="AN1545" s="641" t="str">
        <f t="shared" si="607"/>
        <v>revisar</v>
      </c>
      <c r="AO1545" s="641" t="str">
        <f t="shared" si="608"/>
        <v>ok</v>
      </c>
      <c r="AP1545" s="641" t="str">
        <f t="shared" si="609"/>
        <v>ok</v>
      </c>
      <c r="AQ1545" s="641" t="str">
        <f t="shared" si="610"/>
        <v>ok</v>
      </c>
      <c r="AR1545" s="641" t="str">
        <f t="shared" si="611"/>
        <v>ok</v>
      </c>
      <c r="AS1545" s="641" t="str">
        <f t="shared" si="612"/>
        <v>ok</v>
      </c>
      <c r="AT1545" s="641" t="str">
        <f t="shared" si="613"/>
        <v>ok</v>
      </c>
      <c r="AU1545" s="641" t="str">
        <f t="shared" si="614"/>
        <v>ok</v>
      </c>
      <c r="AV1545" s="641" t="str">
        <f t="shared" si="615"/>
        <v>ok</v>
      </c>
      <c r="AW1545" s="641" t="str">
        <f t="shared" si="616"/>
        <v>ok</v>
      </c>
      <c r="AX1545" s="641" t="str">
        <f t="shared" si="617"/>
        <v>ok</v>
      </c>
      <c r="AY1545" s="641" t="str">
        <f t="shared" si="618"/>
        <v>ok</v>
      </c>
      <c r="AZ1545" s="641" t="str">
        <f t="shared" si="619"/>
        <v>ok</v>
      </c>
      <c r="BA1545" s="641" t="str">
        <f t="shared" si="620"/>
        <v>ok</v>
      </c>
      <c r="BB1545" s="641" t="str">
        <f t="shared" si="621"/>
        <v>ok</v>
      </c>
      <c r="BC1545" s="641" t="str">
        <f t="shared" si="622"/>
        <v>ok</v>
      </c>
      <c r="BD1545" s="641"/>
    </row>
    <row r="1546" spans="1:56" s="559" customFormat="1" ht="12.75" hidden="1" customHeight="1">
      <c r="A1546" s="34"/>
      <c r="B1546" s="35">
        <f t="shared" si="606"/>
        <v>0</v>
      </c>
      <c r="C1546" s="34"/>
      <c r="D1546" s="253" t="s">
        <v>1921</v>
      </c>
      <c r="E1546" s="242"/>
      <c r="F1546" s="248"/>
      <c r="G1546" s="80"/>
      <c r="H1546" s="81"/>
      <c r="I1546" s="245"/>
      <c r="J1546" s="263"/>
      <c r="K1546" s="263"/>
      <c r="L1546" s="263"/>
      <c r="M1546" s="685"/>
      <c r="N1546" s="686"/>
      <c r="O1546" s="687"/>
      <c r="P1546" s="687"/>
      <c r="Q1546" s="687"/>
      <c r="R1546" s="687"/>
      <c r="S1546" s="688"/>
      <c r="T1546" s="268"/>
      <c r="U1546" s="539"/>
      <c r="V1546" s="299" t="str">
        <f t="shared" si="604"/>
        <v>28.37</v>
      </c>
      <c r="W1546" s="299">
        <f t="shared" si="605"/>
        <v>0</v>
      </c>
      <c r="X1546" s="268"/>
      <c r="Y1546" s="268"/>
      <c r="Z1546" s="268"/>
      <c r="AA1546" s="268"/>
      <c r="AB1546" s="533"/>
      <c r="AC1546" s="540"/>
      <c r="AD1546" s="540"/>
      <c r="AE1546" s="540"/>
      <c r="AN1546" s="641" t="str">
        <f t="shared" si="607"/>
        <v>revisar</v>
      </c>
      <c r="AO1546" s="641" t="str">
        <f t="shared" si="608"/>
        <v>ok</v>
      </c>
      <c r="AP1546" s="641" t="str">
        <f t="shared" si="609"/>
        <v>ok</v>
      </c>
      <c r="AQ1546" s="641" t="str">
        <f t="shared" si="610"/>
        <v>ok</v>
      </c>
      <c r="AR1546" s="641" t="str">
        <f t="shared" si="611"/>
        <v>ok</v>
      </c>
      <c r="AS1546" s="641" t="str">
        <f t="shared" si="612"/>
        <v>ok</v>
      </c>
      <c r="AT1546" s="641" t="str">
        <f t="shared" si="613"/>
        <v>ok</v>
      </c>
      <c r="AU1546" s="641" t="str">
        <f t="shared" si="614"/>
        <v>ok</v>
      </c>
      <c r="AV1546" s="641" t="str">
        <f t="shared" si="615"/>
        <v>ok</v>
      </c>
      <c r="AW1546" s="641" t="str">
        <f t="shared" si="616"/>
        <v>ok</v>
      </c>
      <c r="AX1546" s="641" t="str">
        <f t="shared" si="617"/>
        <v>ok</v>
      </c>
      <c r="AY1546" s="641" t="str">
        <f t="shared" si="618"/>
        <v>ok</v>
      </c>
      <c r="AZ1546" s="641" t="str">
        <f t="shared" si="619"/>
        <v>ok</v>
      </c>
      <c r="BA1546" s="641" t="str">
        <f t="shared" si="620"/>
        <v>ok</v>
      </c>
      <c r="BB1546" s="641" t="str">
        <f t="shared" si="621"/>
        <v>ok</v>
      </c>
      <c r="BC1546" s="641" t="str">
        <f t="shared" si="622"/>
        <v>ok</v>
      </c>
      <c r="BD1546" s="641"/>
    </row>
    <row r="1547" spans="1:56" s="559" customFormat="1" ht="12.75" hidden="1" customHeight="1">
      <c r="A1547" s="34"/>
      <c r="B1547" s="35">
        <f t="shared" si="606"/>
        <v>0</v>
      </c>
      <c r="C1547" s="34"/>
      <c r="D1547" s="250" t="s">
        <v>1922</v>
      </c>
      <c r="E1547" s="242"/>
      <c r="F1547" s="248"/>
      <c r="G1547" s="80"/>
      <c r="H1547" s="81"/>
      <c r="I1547" s="245"/>
      <c r="J1547" s="263"/>
      <c r="K1547" s="263"/>
      <c r="L1547" s="263"/>
      <c r="M1547" s="685"/>
      <c r="N1547" s="686"/>
      <c r="O1547" s="687"/>
      <c r="P1547" s="687"/>
      <c r="Q1547" s="687"/>
      <c r="R1547" s="687"/>
      <c r="S1547" s="688"/>
      <c r="T1547" s="268"/>
      <c r="U1547" s="539"/>
      <c r="V1547" s="299" t="str">
        <f t="shared" si="604"/>
        <v>28.38</v>
      </c>
      <c r="W1547" s="299">
        <f t="shared" si="605"/>
        <v>0</v>
      </c>
      <c r="X1547" s="268"/>
      <c r="Y1547" s="268"/>
      <c r="Z1547" s="268"/>
      <c r="AA1547" s="268"/>
      <c r="AB1547" s="533"/>
      <c r="AC1547" s="540"/>
      <c r="AD1547" s="540"/>
      <c r="AE1547" s="540"/>
      <c r="AN1547" s="641" t="str">
        <f t="shared" si="607"/>
        <v>revisar</v>
      </c>
      <c r="AO1547" s="641" t="str">
        <f t="shared" si="608"/>
        <v>ok</v>
      </c>
      <c r="AP1547" s="641" t="str">
        <f t="shared" si="609"/>
        <v>ok</v>
      </c>
      <c r="AQ1547" s="641" t="str">
        <f t="shared" si="610"/>
        <v>ok</v>
      </c>
      <c r="AR1547" s="641" t="str">
        <f t="shared" si="611"/>
        <v>ok</v>
      </c>
      <c r="AS1547" s="641" t="str">
        <f t="shared" si="612"/>
        <v>ok</v>
      </c>
      <c r="AT1547" s="641" t="str">
        <f t="shared" si="613"/>
        <v>ok</v>
      </c>
      <c r="AU1547" s="641" t="str">
        <f t="shared" si="614"/>
        <v>ok</v>
      </c>
      <c r="AV1547" s="641" t="str">
        <f t="shared" si="615"/>
        <v>ok</v>
      </c>
      <c r="AW1547" s="641" t="str">
        <f t="shared" si="616"/>
        <v>ok</v>
      </c>
      <c r="AX1547" s="641" t="str">
        <f t="shared" si="617"/>
        <v>ok</v>
      </c>
      <c r="AY1547" s="641" t="str">
        <f t="shared" si="618"/>
        <v>ok</v>
      </c>
      <c r="AZ1547" s="641" t="str">
        <f t="shared" si="619"/>
        <v>ok</v>
      </c>
      <c r="BA1547" s="641" t="str">
        <f t="shared" si="620"/>
        <v>ok</v>
      </c>
      <c r="BB1547" s="641" t="str">
        <f t="shared" si="621"/>
        <v>ok</v>
      </c>
      <c r="BC1547" s="641" t="str">
        <f t="shared" si="622"/>
        <v>ok</v>
      </c>
      <c r="BD1547" s="641"/>
    </row>
    <row r="1548" spans="1:56" s="559" customFormat="1" ht="12.75" hidden="1" customHeight="1">
      <c r="A1548" s="34"/>
      <c r="B1548" s="35">
        <f t="shared" si="606"/>
        <v>0</v>
      </c>
      <c r="C1548" s="34"/>
      <c r="D1548" s="253" t="s">
        <v>1923</v>
      </c>
      <c r="E1548" s="242"/>
      <c r="F1548" s="248"/>
      <c r="G1548" s="80"/>
      <c r="H1548" s="81"/>
      <c r="I1548" s="245"/>
      <c r="J1548" s="263"/>
      <c r="K1548" s="263"/>
      <c r="L1548" s="263"/>
      <c r="M1548" s="685"/>
      <c r="N1548" s="686"/>
      <c r="O1548" s="687"/>
      <c r="P1548" s="687"/>
      <c r="Q1548" s="687"/>
      <c r="R1548" s="687"/>
      <c r="S1548" s="688"/>
      <c r="T1548" s="268"/>
      <c r="U1548" s="539"/>
      <c r="V1548" s="299" t="str">
        <f t="shared" si="604"/>
        <v>28.39</v>
      </c>
      <c r="W1548" s="299">
        <f t="shared" si="605"/>
        <v>0</v>
      </c>
      <c r="X1548" s="268"/>
      <c r="Y1548" s="268"/>
      <c r="Z1548" s="268"/>
      <c r="AA1548" s="268"/>
      <c r="AB1548" s="533"/>
      <c r="AC1548" s="540"/>
      <c r="AD1548" s="540"/>
      <c r="AE1548" s="540"/>
      <c r="AN1548" s="641" t="str">
        <f t="shared" si="607"/>
        <v>revisar</v>
      </c>
      <c r="AO1548" s="641" t="str">
        <f t="shared" si="608"/>
        <v>ok</v>
      </c>
      <c r="AP1548" s="641" t="str">
        <f t="shared" si="609"/>
        <v>ok</v>
      </c>
      <c r="AQ1548" s="641" t="str">
        <f t="shared" si="610"/>
        <v>ok</v>
      </c>
      <c r="AR1548" s="641" t="str">
        <f t="shared" si="611"/>
        <v>ok</v>
      </c>
      <c r="AS1548" s="641" t="str">
        <f t="shared" si="612"/>
        <v>ok</v>
      </c>
      <c r="AT1548" s="641" t="str">
        <f t="shared" si="613"/>
        <v>ok</v>
      </c>
      <c r="AU1548" s="641" t="str">
        <f t="shared" si="614"/>
        <v>ok</v>
      </c>
      <c r="AV1548" s="641" t="str">
        <f t="shared" si="615"/>
        <v>ok</v>
      </c>
      <c r="AW1548" s="641" t="str">
        <f t="shared" si="616"/>
        <v>ok</v>
      </c>
      <c r="AX1548" s="641" t="str">
        <f t="shared" si="617"/>
        <v>ok</v>
      </c>
      <c r="AY1548" s="641" t="str">
        <f t="shared" si="618"/>
        <v>ok</v>
      </c>
      <c r="AZ1548" s="641" t="str">
        <f t="shared" si="619"/>
        <v>ok</v>
      </c>
      <c r="BA1548" s="641" t="str">
        <f t="shared" si="620"/>
        <v>ok</v>
      </c>
      <c r="BB1548" s="641" t="str">
        <f t="shared" si="621"/>
        <v>ok</v>
      </c>
      <c r="BC1548" s="641" t="str">
        <f t="shared" si="622"/>
        <v>ok</v>
      </c>
      <c r="BD1548" s="641"/>
    </row>
    <row r="1549" spans="1:56" s="559" customFormat="1" ht="12.75" hidden="1" customHeight="1">
      <c r="A1549" s="34"/>
      <c r="B1549" s="35">
        <f t="shared" si="606"/>
        <v>0</v>
      </c>
      <c r="C1549" s="34"/>
      <c r="D1549" s="250" t="s">
        <v>1924</v>
      </c>
      <c r="E1549" s="242"/>
      <c r="F1549" s="248"/>
      <c r="G1549" s="80"/>
      <c r="H1549" s="81"/>
      <c r="I1549" s="245"/>
      <c r="J1549" s="263"/>
      <c r="K1549" s="263"/>
      <c r="L1549" s="263"/>
      <c r="M1549" s="685"/>
      <c r="N1549" s="686"/>
      <c r="O1549" s="687"/>
      <c r="P1549" s="687"/>
      <c r="Q1549" s="687"/>
      <c r="R1549" s="687"/>
      <c r="S1549" s="688"/>
      <c r="T1549" s="268"/>
      <c r="U1549" s="539"/>
      <c r="V1549" s="299" t="str">
        <f t="shared" si="604"/>
        <v>28.40</v>
      </c>
      <c r="W1549" s="299">
        <f t="shared" si="605"/>
        <v>0</v>
      </c>
      <c r="X1549" s="268"/>
      <c r="Y1549" s="268"/>
      <c r="Z1549" s="268"/>
      <c r="AA1549" s="268"/>
      <c r="AB1549" s="533"/>
      <c r="AC1549" s="540"/>
      <c r="AD1549" s="540"/>
      <c r="AE1549" s="540"/>
      <c r="AN1549" s="641" t="str">
        <f t="shared" si="607"/>
        <v>revisar</v>
      </c>
      <c r="AO1549" s="641" t="str">
        <f t="shared" si="608"/>
        <v>ok</v>
      </c>
      <c r="AP1549" s="641" t="str">
        <f t="shared" si="609"/>
        <v>ok</v>
      </c>
      <c r="AQ1549" s="641" t="str">
        <f t="shared" si="610"/>
        <v>ok</v>
      </c>
      <c r="AR1549" s="641" t="str">
        <f t="shared" si="611"/>
        <v>ok</v>
      </c>
      <c r="AS1549" s="641" t="str">
        <f t="shared" si="612"/>
        <v>ok</v>
      </c>
      <c r="AT1549" s="641" t="str">
        <f t="shared" si="613"/>
        <v>ok</v>
      </c>
      <c r="AU1549" s="641" t="str">
        <f t="shared" si="614"/>
        <v>ok</v>
      </c>
      <c r="AV1549" s="641" t="str">
        <f t="shared" si="615"/>
        <v>ok</v>
      </c>
      <c r="AW1549" s="641" t="str">
        <f t="shared" si="616"/>
        <v>ok</v>
      </c>
      <c r="AX1549" s="641" t="str">
        <f t="shared" si="617"/>
        <v>ok</v>
      </c>
      <c r="AY1549" s="641" t="str">
        <f t="shared" si="618"/>
        <v>ok</v>
      </c>
      <c r="AZ1549" s="641" t="str">
        <f t="shared" si="619"/>
        <v>ok</v>
      </c>
      <c r="BA1549" s="641" t="str">
        <f t="shared" si="620"/>
        <v>ok</v>
      </c>
      <c r="BB1549" s="641" t="str">
        <f t="shared" si="621"/>
        <v>ok</v>
      </c>
      <c r="BC1549" s="641" t="str">
        <f t="shared" si="622"/>
        <v>ok</v>
      </c>
      <c r="BD1549" s="641"/>
    </row>
    <row r="1550" spans="1:56" s="559" customFormat="1" ht="12.75" hidden="1" customHeight="1">
      <c r="A1550" s="34"/>
      <c r="B1550" s="35">
        <f t="shared" si="606"/>
        <v>0</v>
      </c>
      <c r="C1550" s="34"/>
      <c r="D1550" s="253" t="s">
        <v>1925</v>
      </c>
      <c r="E1550" s="242"/>
      <c r="F1550" s="248"/>
      <c r="G1550" s="80"/>
      <c r="H1550" s="81"/>
      <c r="I1550" s="245"/>
      <c r="J1550" s="263"/>
      <c r="K1550" s="263"/>
      <c r="L1550" s="263"/>
      <c r="M1550" s="685"/>
      <c r="N1550" s="686"/>
      <c r="O1550" s="687"/>
      <c r="P1550" s="687"/>
      <c r="Q1550" s="687"/>
      <c r="R1550" s="687"/>
      <c r="S1550" s="688"/>
      <c r="T1550" s="268"/>
      <c r="U1550" s="539"/>
      <c r="V1550" s="299" t="str">
        <f t="shared" si="604"/>
        <v>28.41</v>
      </c>
      <c r="W1550" s="299">
        <f t="shared" si="605"/>
        <v>0</v>
      </c>
      <c r="X1550" s="268"/>
      <c r="Y1550" s="268"/>
      <c r="Z1550" s="268"/>
      <c r="AA1550" s="268"/>
      <c r="AB1550" s="533"/>
      <c r="AC1550" s="540"/>
      <c r="AD1550" s="540"/>
      <c r="AE1550" s="540"/>
      <c r="AN1550" s="641" t="str">
        <f t="shared" si="607"/>
        <v>revisar</v>
      </c>
      <c r="AO1550" s="641" t="str">
        <f t="shared" si="608"/>
        <v>ok</v>
      </c>
      <c r="AP1550" s="641" t="str">
        <f t="shared" si="609"/>
        <v>ok</v>
      </c>
      <c r="AQ1550" s="641" t="str">
        <f t="shared" si="610"/>
        <v>ok</v>
      </c>
      <c r="AR1550" s="641" t="str">
        <f t="shared" si="611"/>
        <v>ok</v>
      </c>
      <c r="AS1550" s="641" t="str">
        <f t="shared" si="612"/>
        <v>ok</v>
      </c>
      <c r="AT1550" s="641" t="str">
        <f t="shared" si="613"/>
        <v>ok</v>
      </c>
      <c r="AU1550" s="641" t="str">
        <f t="shared" si="614"/>
        <v>ok</v>
      </c>
      <c r="AV1550" s="641" t="str">
        <f t="shared" si="615"/>
        <v>ok</v>
      </c>
      <c r="AW1550" s="641" t="str">
        <f t="shared" si="616"/>
        <v>ok</v>
      </c>
      <c r="AX1550" s="641" t="str">
        <f t="shared" si="617"/>
        <v>ok</v>
      </c>
      <c r="AY1550" s="641" t="str">
        <f t="shared" si="618"/>
        <v>ok</v>
      </c>
      <c r="AZ1550" s="641" t="str">
        <f t="shared" si="619"/>
        <v>ok</v>
      </c>
      <c r="BA1550" s="641" t="str">
        <f t="shared" si="620"/>
        <v>ok</v>
      </c>
      <c r="BB1550" s="641" t="str">
        <f t="shared" si="621"/>
        <v>ok</v>
      </c>
      <c r="BC1550" s="641" t="str">
        <f t="shared" si="622"/>
        <v>ok</v>
      </c>
      <c r="BD1550" s="641"/>
    </row>
    <row r="1551" spans="1:56" s="559" customFormat="1" ht="12.75" hidden="1" customHeight="1">
      <c r="A1551" s="34"/>
      <c r="B1551" s="35">
        <f t="shared" si="606"/>
        <v>0</v>
      </c>
      <c r="C1551" s="34"/>
      <c r="D1551" s="250" t="s">
        <v>1926</v>
      </c>
      <c r="E1551" s="242"/>
      <c r="F1551" s="248"/>
      <c r="G1551" s="80"/>
      <c r="H1551" s="81"/>
      <c r="I1551" s="245"/>
      <c r="J1551" s="263"/>
      <c r="K1551" s="263"/>
      <c r="L1551" s="263"/>
      <c r="M1551" s="685"/>
      <c r="N1551" s="686"/>
      <c r="O1551" s="687"/>
      <c r="P1551" s="687"/>
      <c r="Q1551" s="687"/>
      <c r="R1551" s="687"/>
      <c r="S1551" s="688"/>
      <c r="T1551" s="268"/>
      <c r="U1551" s="539"/>
      <c r="V1551" s="299" t="str">
        <f t="shared" si="604"/>
        <v>28.42</v>
      </c>
      <c r="W1551" s="299">
        <f t="shared" si="605"/>
        <v>0</v>
      </c>
      <c r="X1551" s="268"/>
      <c r="Y1551" s="268"/>
      <c r="Z1551" s="268"/>
      <c r="AA1551" s="268"/>
      <c r="AB1551" s="533"/>
      <c r="AC1551" s="540"/>
      <c r="AD1551" s="540"/>
      <c r="AE1551" s="540"/>
      <c r="AN1551" s="641" t="str">
        <f t="shared" si="607"/>
        <v>revisar</v>
      </c>
      <c r="AO1551" s="641" t="str">
        <f t="shared" si="608"/>
        <v>ok</v>
      </c>
      <c r="AP1551" s="641" t="str">
        <f t="shared" si="609"/>
        <v>ok</v>
      </c>
      <c r="AQ1551" s="641" t="str">
        <f t="shared" si="610"/>
        <v>ok</v>
      </c>
      <c r="AR1551" s="641" t="str">
        <f t="shared" si="611"/>
        <v>ok</v>
      </c>
      <c r="AS1551" s="641" t="str">
        <f t="shared" si="612"/>
        <v>ok</v>
      </c>
      <c r="AT1551" s="641" t="str">
        <f t="shared" si="613"/>
        <v>ok</v>
      </c>
      <c r="AU1551" s="641" t="str">
        <f t="shared" si="614"/>
        <v>ok</v>
      </c>
      <c r="AV1551" s="641" t="str">
        <f t="shared" si="615"/>
        <v>ok</v>
      </c>
      <c r="AW1551" s="641" t="str">
        <f t="shared" si="616"/>
        <v>ok</v>
      </c>
      <c r="AX1551" s="641" t="str">
        <f t="shared" si="617"/>
        <v>ok</v>
      </c>
      <c r="AY1551" s="641" t="str">
        <f t="shared" si="618"/>
        <v>ok</v>
      </c>
      <c r="AZ1551" s="641" t="str">
        <f t="shared" si="619"/>
        <v>ok</v>
      </c>
      <c r="BA1551" s="641" t="str">
        <f t="shared" si="620"/>
        <v>ok</v>
      </c>
      <c r="BB1551" s="641" t="str">
        <f t="shared" si="621"/>
        <v>ok</v>
      </c>
      <c r="BC1551" s="641" t="str">
        <f t="shared" si="622"/>
        <v>ok</v>
      </c>
      <c r="BD1551" s="641"/>
    </row>
    <row r="1552" spans="1:56" s="559" customFormat="1" ht="12.75" hidden="1" customHeight="1">
      <c r="A1552" s="34"/>
      <c r="B1552" s="35">
        <f t="shared" si="606"/>
        <v>0</v>
      </c>
      <c r="C1552" s="34"/>
      <c r="D1552" s="253" t="s">
        <v>1927</v>
      </c>
      <c r="E1552" s="242"/>
      <c r="F1552" s="248"/>
      <c r="G1552" s="80"/>
      <c r="H1552" s="81"/>
      <c r="I1552" s="245"/>
      <c r="J1552" s="263"/>
      <c r="K1552" s="263"/>
      <c r="L1552" s="263"/>
      <c r="M1552" s="685"/>
      <c r="N1552" s="686"/>
      <c r="O1552" s="687"/>
      <c r="P1552" s="687"/>
      <c r="Q1552" s="687"/>
      <c r="R1552" s="687"/>
      <c r="S1552" s="688"/>
      <c r="T1552" s="268"/>
      <c r="U1552" s="539"/>
      <c r="V1552" s="299" t="str">
        <f t="shared" si="604"/>
        <v>28.43</v>
      </c>
      <c r="W1552" s="299">
        <f t="shared" si="605"/>
        <v>0</v>
      </c>
      <c r="X1552" s="268"/>
      <c r="Y1552" s="268"/>
      <c r="Z1552" s="268"/>
      <c r="AA1552" s="268"/>
      <c r="AB1552" s="533"/>
      <c r="AC1552" s="540"/>
      <c r="AD1552" s="540"/>
      <c r="AE1552" s="540"/>
      <c r="AN1552" s="641" t="str">
        <f t="shared" si="607"/>
        <v>revisar</v>
      </c>
      <c r="AO1552" s="641" t="str">
        <f t="shared" si="608"/>
        <v>ok</v>
      </c>
      <c r="AP1552" s="641" t="str">
        <f t="shared" si="609"/>
        <v>ok</v>
      </c>
      <c r="AQ1552" s="641" t="str">
        <f t="shared" si="610"/>
        <v>ok</v>
      </c>
      <c r="AR1552" s="641" t="str">
        <f t="shared" si="611"/>
        <v>ok</v>
      </c>
      <c r="AS1552" s="641" t="str">
        <f t="shared" si="612"/>
        <v>ok</v>
      </c>
      <c r="AT1552" s="641" t="str">
        <f t="shared" si="613"/>
        <v>ok</v>
      </c>
      <c r="AU1552" s="641" t="str">
        <f t="shared" si="614"/>
        <v>ok</v>
      </c>
      <c r="AV1552" s="641" t="str">
        <f t="shared" si="615"/>
        <v>ok</v>
      </c>
      <c r="AW1552" s="641" t="str">
        <f t="shared" si="616"/>
        <v>ok</v>
      </c>
      <c r="AX1552" s="641" t="str">
        <f t="shared" si="617"/>
        <v>ok</v>
      </c>
      <c r="AY1552" s="641" t="str">
        <f t="shared" si="618"/>
        <v>ok</v>
      </c>
      <c r="AZ1552" s="641" t="str">
        <f t="shared" si="619"/>
        <v>ok</v>
      </c>
      <c r="BA1552" s="641" t="str">
        <f t="shared" si="620"/>
        <v>ok</v>
      </c>
      <c r="BB1552" s="641" t="str">
        <f t="shared" si="621"/>
        <v>ok</v>
      </c>
      <c r="BC1552" s="641" t="str">
        <f t="shared" si="622"/>
        <v>ok</v>
      </c>
      <c r="BD1552" s="641"/>
    </row>
    <row r="1553" spans="1:56" s="559" customFormat="1" ht="12.75" hidden="1" customHeight="1">
      <c r="A1553" s="34"/>
      <c r="B1553" s="35">
        <f t="shared" si="606"/>
        <v>0</v>
      </c>
      <c r="C1553" s="34"/>
      <c r="D1553" s="250" t="s">
        <v>1928</v>
      </c>
      <c r="E1553" s="242"/>
      <c r="F1553" s="248"/>
      <c r="G1553" s="80"/>
      <c r="H1553" s="81"/>
      <c r="I1553" s="245"/>
      <c r="J1553" s="263"/>
      <c r="K1553" s="263"/>
      <c r="L1553" s="263"/>
      <c r="M1553" s="685"/>
      <c r="N1553" s="686"/>
      <c r="O1553" s="687"/>
      <c r="P1553" s="687"/>
      <c r="Q1553" s="687"/>
      <c r="R1553" s="687"/>
      <c r="S1553" s="688"/>
      <c r="T1553" s="268"/>
      <c r="U1553" s="539"/>
      <c r="V1553" s="299" t="str">
        <f t="shared" si="604"/>
        <v>28.44</v>
      </c>
      <c r="W1553" s="299">
        <f t="shared" si="605"/>
        <v>0</v>
      </c>
      <c r="X1553" s="268"/>
      <c r="Y1553" s="268"/>
      <c r="Z1553" s="268"/>
      <c r="AA1553" s="268"/>
      <c r="AB1553" s="533"/>
      <c r="AC1553" s="540"/>
      <c r="AD1553" s="540"/>
      <c r="AE1553" s="540"/>
      <c r="AN1553" s="641" t="str">
        <f t="shared" si="607"/>
        <v>revisar</v>
      </c>
      <c r="AO1553" s="641" t="str">
        <f t="shared" si="608"/>
        <v>ok</v>
      </c>
      <c r="AP1553" s="641" t="str">
        <f t="shared" si="609"/>
        <v>ok</v>
      </c>
      <c r="AQ1553" s="641" t="str">
        <f t="shared" si="610"/>
        <v>ok</v>
      </c>
      <c r="AR1553" s="641" t="str">
        <f t="shared" si="611"/>
        <v>ok</v>
      </c>
      <c r="AS1553" s="641" t="str">
        <f t="shared" si="612"/>
        <v>ok</v>
      </c>
      <c r="AT1553" s="641" t="str">
        <f t="shared" si="613"/>
        <v>ok</v>
      </c>
      <c r="AU1553" s="641" t="str">
        <f t="shared" si="614"/>
        <v>ok</v>
      </c>
      <c r="AV1553" s="641" t="str">
        <f t="shared" si="615"/>
        <v>ok</v>
      </c>
      <c r="AW1553" s="641" t="str">
        <f t="shared" si="616"/>
        <v>ok</v>
      </c>
      <c r="AX1553" s="641" t="str">
        <f t="shared" si="617"/>
        <v>ok</v>
      </c>
      <c r="AY1553" s="641" t="str">
        <f t="shared" si="618"/>
        <v>ok</v>
      </c>
      <c r="AZ1553" s="641" t="str">
        <f t="shared" si="619"/>
        <v>ok</v>
      </c>
      <c r="BA1553" s="641" t="str">
        <f t="shared" si="620"/>
        <v>ok</v>
      </c>
      <c r="BB1553" s="641" t="str">
        <f t="shared" si="621"/>
        <v>ok</v>
      </c>
      <c r="BC1553" s="641" t="str">
        <f t="shared" si="622"/>
        <v>ok</v>
      </c>
      <c r="BD1553" s="641"/>
    </row>
    <row r="1554" spans="1:56" s="559" customFormat="1" ht="12.75" hidden="1" customHeight="1">
      <c r="A1554" s="34"/>
      <c r="B1554" s="35">
        <f t="shared" si="606"/>
        <v>0</v>
      </c>
      <c r="C1554" s="34"/>
      <c r="D1554" s="253" t="s">
        <v>1929</v>
      </c>
      <c r="E1554" s="242"/>
      <c r="F1554" s="248"/>
      <c r="G1554" s="80"/>
      <c r="H1554" s="81"/>
      <c r="I1554" s="245"/>
      <c r="J1554" s="263"/>
      <c r="K1554" s="263"/>
      <c r="L1554" s="263"/>
      <c r="M1554" s="685"/>
      <c r="N1554" s="686"/>
      <c r="O1554" s="687"/>
      <c r="P1554" s="687"/>
      <c r="Q1554" s="687"/>
      <c r="R1554" s="687"/>
      <c r="S1554" s="688"/>
      <c r="T1554" s="268"/>
      <c r="U1554" s="539"/>
      <c r="V1554" s="299" t="str">
        <f t="shared" si="604"/>
        <v>28.45</v>
      </c>
      <c r="W1554" s="299">
        <f t="shared" si="605"/>
        <v>0</v>
      </c>
      <c r="X1554" s="268"/>
      <c r="Y1554" s="268"/>
      <c r="Z1554" s="268"/>
      <c r="AA1554" s="268"/>
      <c r="AB1554" s="533"/>
      <c r="AC1554" s="540"/>
      <c r="AD1554" s="540"/>
      <c r="AE1554" s="540"/>
      <c r="AN1554" s="641" t="str">
        <f t="shared" si="607"/>
        <v>revisar</v>
      </c>
      <c r="AO1554" s="641" t="str">
        <f t="shared" si="608"/>
        <v>ok</v>
      </c>
      <c r="AP1554" s="641" t="str">
        <f t="shared" si="609"/>
        <v>ok</v>
      </c>
      <c r="AQ1554" s="641" t="str">
        <f t="shared" si="610"/>
        <v>ok</v>
      </c>
      <c r="AR1554" s="641" t="str">
        <f t="shared" si="611"/>
        <v>ok</v>
      </c>
      <c r="AS1554" s="641" t="str">
        <f t="shared" si="612"/>
        <v>ok</v>
      </c>
      <c r="AT1554" s="641" t="str">
        <f t="shared" si="613"/>
        <v>ok</v>
      </c>
      <c r="AU1554" s="641" t="str">
        <f t="shared" si="614"/>
        <v>ok</v>
      </c>
      <c r="AV1554" s="641" t="str">
        <f t="shared" si="615"/>
        <v>ok</v>
      </c>
      <c r="AW1554" s="641" t="str">
        <f t="shared" si="616"/>
        <v>ok</v>
      </c>
      <c r="AX1554" s="641" t="str">
        <f t="shared" si="617"/>
        <v>ok</v>
      </c>
      <c r="AY1554" s="641" t="str">
        <f t="shared" si="618"/>
        <v>ok</v>
      </c>
      <c r="AZ1554" s="641" t="str">
        <f t="shared" si="619"/>
        <v>ok</v>
      </c>
      <c r="BA1554" s="641" t="str">
        <f t="shared" si="620"/>
        <v>ok</v>
      </c>
      <c r="BB1554" s="641" t="str">
        <f t="shared" si="621"/>
        <v>ok</v>
      </c>
      <c r="BC1554" s="641" t="str">
        <f t="shared" si="622"/>
        <v>ok</v>
      </c>
      <c r="BD1554" s="641"/>
    </row>
    <row r="1555" spans="1:56" s="559" customFormat="1" ht="12.75" hidden="1" customHeight="1">
      <c r="A1555" s="34"/>
      <c r="B1555" s="35">
        <f t="shared" si="606"/>
        <v>0</v>
      </c>
      <c r="C1555" s="34"/>
      <c r="D1555" s="250" t="s">
        <v>1930</v>
      </c>
      <c r="E1555" s="242"/>
      <c r="F1555" s="248"/>
      <c r="G1555" s="80"/>
      <c r="H1555" s="81"/>
      <c r="I1555" s="245"/>
      <c r="J1555" s="263"/>
      <c r="K1555" s="263"/>
      <c r="L1555" s="263"/>
      <c r="M1555" s="685"/>
      <c r="N1555" s="686"/>
      <c r="O1555" s="687"/>
      <c r="P1555" s="687"/>
      <c r="Q1555" s="687"/>
      <c r="R1555" s="687"/>
      <c r="S1555" s="688"/>
      <c r="T1555" s="268"/>
      <c r="U1555" s="539"/>
      <c r="V1555" s="299" t="str">
        <f t="shared" si="604"/>
        <v>28.46</v>
      </c>
      <c r="W1555" s="299">
        <f t="shared" si="605"/>
        <v>0</v>
      </c>
      <c r="X1555" s="268"/>
      <c r="Y1555" s="268"/>
      <c r="Z1555" s="268"/>
      <c r="AA1555" s="268"/>
      <c r="AB1555" s="533"/>
      <c r="AC1555" s="540"/>
      <c r="AD1555" s="540"/>
      <c r="AE1555" s="540"/>
      <c r="AN1555" s="641" t="str">
        <f t="shared" si="607"/>
        <v>revisar</v>
      </c>
      <c r="AO1555" s="641" t="str">
        <f t="shared" si="608"/>
        <v>ok</v>
      </c>
      <c r="AP1555" s="641" t="str">
        <f t="shared" si="609"/>
        <v>ok</v>
      </c>
      <c r="AQ1555" s="641" t="str">
        <f t="shared" si="610"/>
        <v>ok</v>
      </c>
      <c r="AR1555" s="641" t="str">
        <f t="shared" si="611"/>
        <v>ok</v>
      </c>
      <c r="AS1555" s="641" t="str">
        <f t="shared" si="612"/>
        <v>ok</v>
      </c>
      <c r="AT1555" s="641" t="str">
        <f t="shared" si="613"/>
        <v>ok</v>
      </c>
      <c r="AU1555" s="641" t="str">
        <f t="shared" si="614"/>
        <v>ok</v>
      </c>
      <c r="AV1555" s="641" t="str">
        <f t="shared" si="615"/>
        <v>ok</v>
      </c>
      <c r="AW1555" s="641" t="str">
        <f t="shared" si="616"/>
        <v>ok</v>
      </c>
      <c r="AX1555" s="641" t="str">
        <f t="shared" si="617"/>
        <v>ok</v>
      </c>
      <c r="AY1555" s="641" t="str">
        <f t="shared" si="618"/>
        <v>ok</v>
      </c>
      <c r="AZ1555" s="641" t="str">
        <f t="shared" si="619"/>
        <v>ok</v>
      </c>
      <c r="BA1555" s="641" t="str">
        <f t="shared" si="620"/>
        <v>ok</v>
      </c>
      <c r="BB1555" s="641" t="str">
        <f t="shared" si="621"/>
        <v>ok</v>
      </c>
      <c r="BC1555" s="641" t="str">
        <f t="shared" si="622"/>
        <v>ok</v>
      </c>
      <c r="BD1555" s="641"/>
    </row>
    <row r="1556" spans="1:56" s="559" customFormat="1" ht="12.75" hidden="1" customHeight="1">
      <c r="A1556" s="34"/>
      <c r="B1556" s="35">
        <f t="shared" si="606"/>
        <v>0</v>
      </c>
      <c r="C1556" s="34"/>
      <c r="D1556" s="253" t="s">
        <v>1931</v>
      </c>
      <c r="E1556" s="242"/>
      <c r="F1556" s="248"/>
      <c r="G1556" s="80"/>
      <c r="H1556" s="81"/>
      <c r="I1556" s="245"/>
      <c r="J1556" s="263"/>
      <c r="K1556" s="263"/>
      <c r="L1556" s="263"/>
      <c r="M1556" s="685"/>
      <c r="N1556" s="686"/>
      <c r="O1556" s="687"/>
      <c r="P1556" s="687"/>
      <c r="Q1556" s="687"/>
      <c r="R1556" s="687"/>
      <c r="S1556" s="688"/>
      <c r="T1556" s="268"/>
      <c r="U1556" s="539"/>
      <c r="V1556" s="299" t="str">
        <f t="shared" si="604"/>
        <v>28.47</v>
      </c>
      <c r="W1556" s="299">
        <f t="shared" si="605"/>
        <v>0</v>
      </c>
      <c r="X1556" s="268"/>
      <c r="Y1556" s="268"/>
      <c r="Z1556" s="268"/>
      <c r="AA1556" s="268"/>
      <c r="AB1556" s="533"/>
      <c r="AC1556" s="540"/>
      <c r="AD1556" s="540"/>
      <c r="AE1556" s="540"/>
      <c r="AN1556" s="641" t="str">
        <f t="shared" si="607"/>
        <v>revisar</v>
      </c>
      <c r="AO1556" s="641" t="str">
        <f t="shared" si="608"/>
        <v>ok</v>
      </c>
      <c r="AP1556" s="641" t="str">
        <f t="shared" si="609"/>
        <v>ok</v>
      </c>
      <c r="AQ1556" s="641" t="str">
        <f t="shared" si="610"/>
        <v>ok</v>
      </c>
      <c r="AR1556" s="641" t="str">
        <f t="shared" si="611"/>
        <v>ok</v>
      </c>
      <c r="AS1556" s="641" t="str">
        <f t="shared" si="612"/>
        <v>ok</v>
      </c>
      <c r="AT1556" s="641" t="str">
        <f t="shared" si="613"/>
        <v>ok</v>
      </c>
      <c r="AU1556" s="641" t="str">
        <f t="shared" si="614"/>
        <v>ok</v>
      </c>
      <c r="AV1556" s="641" t="str">
        <f t="shared" si="615"/>
        <v>ok</v>
      </c>
      <c r="AW1556" s="641" t="str">
        <f t="shared" si="616"/>
        <v>ok</v>
      </c>
      <c r="AX1556" s="641" t="str">
        <f t="shared" si="617"/>
        <v>ok</v>
      </c>
      <c r="AY1556" s="641" t="str">
        <f t="shared" si="618"/>
        <v>ok</v>
      </c>
      <c r="AZ1556" s="641" t="str">
        <f t="shared" si="619"/>
        <v>ok</v>
      </c>
      <c r="BA1556" s="641" t="str">
        <f t="shared" si="620"/>
        <v>ok</v>
      </c>
      <c r="BB1556" s="641" t="str">
        <f t="shared" si="621"/>
        <v>ok</v>
      </c>
      <c r="BC1556" s="641" t="str">
        <f t="shared" si="622"/>
        <v>ok</v>
      </c>
      <c r="BD1556" s="641"/>
    </row>
    <row r="1557" spans="1:56" s="559" customFormat="1" ht="12.75" hidden="1" customHeight="1">
      <c r="A1557" s="34"/>
      <c r="B1557" s="35">
        <f t="shared" si="606"/>
        <v>0</v>
      </c>
      <c r="C1557" s="34"/>
      <c r="D1557" s="250" t="s">
        <v>1932</v>
      </c>
      <c r="E1557" s="242"/>
      <c r="F1557" s="248"/>
      <c r="G1557" s="80"/>
      <c r="H1557" s="81"/>
      <c r="I1557" s="245"/>
      <c r="J1557" s="263"/>
      <c r="K1557" s="263"/>
      <c r="L1557" s="263"/>
      <c r="M1557" s="685"/>
      <c r="N1557" s="686"/>
      <c r="O1557" s="687"/>
      <c r="P1557" s="687"/>
      <c r="Q1557" s="687"/>
      <c r="R1557" s="687"/>
      <c r="S1557" s="688"/>
      <c r="T1557" s="268"/>
      <c r="U1557" s="539"/>
      <c r="V1557" s="299" t="str">
        <f t="shared" si="604"/>
        <v>28.48</v>
      </c>
      <c r="W1557" s="299">
        <f t="shared" si="605"/>
        <v>0</v>
      </c>
      <c r="X1557" s="268"/>
      <c r="Y1557" s="268"/>
      <c r="Z1557" s="268"/>
      <c r="AA1557" s="268"/>
      <c r="AB1557" s="533"/>
      <c r="AC1557" s="540"/>
      <c r="AD1557" s="540"/>
      <c r="AE1557" s="540"/>
      <c r="AN1557" s="641" t="str">
        <f t="shared" si="607"/>
        <v>revisar</v>
      </c>
      <c r="AO1557" s="641" t="str">
        <f t="shared" si="608"/>
        <v>ok</v>
      </c>
      <c r="AP1557" s="641" t="str">
        <f t="shared" si="609"/>
        <v>ok</v>
      </c>
      <c r="AQ1557" s="641" t="str">
        <f t="shared" si="610"/>
        <v>ok</v>
      </c>
      <c r="AR1557" s="641" t="str">
        <f t="shared" si="611"/>
        <v>ok</v>
      </c>
      <c r="AS1557" s="641" t="str">
        <f t="shared" si="612"/>
        <v>ok</v>
      </c>
      <c r="AT1557" s="641" t="str">
        <f t="shared" si="613"/>
        <v>ok</v>
      </c>
      <c r="AU1557" s="641" t="str">
        <f t="shared" si="614"/>
        <v>ok</v>
      </c>
      <c r="AV1557" s="641" t="str">
        <f t="shared" si="615"/>
        <v>ok</v>
      </c>
      <c r="AW1557" s="641" t="str">
        <f t="shared" si="616"/>
        <v>ok</v>
      </c>
      <c r="AX1557" s="641" t="str">
        <f t="shared" si="617"/>
        <v>ok</v>
      </c>
      <c r="AY1557" s="641" t="str">
        <f t="shared" si="618"/>
        <v>ok</v>
      </c>
      <c r="AZ1557" s="641" t="str">
        <f t="shared" si="619"/>
        <v>ok</v>
      </c>
      <c r="BA1557" s="641" t="str">
        <f t="shared" si="620"/>
        <v>ok</v>
      </c>
      <c r="BB1557" s="641" t="str">
        <f t="shared" si="621"/>
        <v>ok</v>
      </c>
      <c r="BC1557" s="641" t="str">
        <f t="shared" si="622"/>
        <v>ok</v>
      </c>
      <c r="BD1557" s="641"/>
    </row>
    <row r="1558" spans="1:56" s="559" customFormat="1" ht="12.75" hidden="1" customHeight="1">
      <c r="A1558" s="34"/>
      <c r="B1558" s="35">
        <f t="shared" si="606"/>
        <v>0</v>
      </c>
      <c r="C1558" s="34"/>
      <c r="D1558" s="253" t="s">
        <v>1933</v>
      </c>
      <c r="E1558" s="242"/>
      <c r="F1558" s="248"/>
      <c r="G1558" s="80"/>
      <c r="H1558" s="81"/>
      <c r="I1558" s="245"/>
      <c r="J1558" s="263"/>
      <c r="K1558" s="263"/>
      <c r="L1558" s="263"/>
      <c r="M1558" s="685"/>
      <c r="N1558" s="686"/>
      <c r="O1558" s="687"/>
      <c r="P1558" s="687"/>
      <c r="Q1558" s="687"/>
      <c r="R1558" s="687"/>
      <c r="S1558" s="688"/>
      <c r="T1558" s="268"/>
      <c r="U1558" s="539"/>
      <c r="V1558" s="299" t="str">
        <f t="shared" si="604"/>
        <v>28.49</v>
      </c>
      <c r="W1558" s="299">
        <f t="shared" si="605"/>
        <v>0</v>
      </c>
      <c r="X1558" s="268"/>
      <c r="Y1558" s="268"/>
      <c r="Z1558" s="268"/>
      <c r="AA1558" s="268"/>
      <c r="AB1558" s="533"/>
      <c r="AC1558" s="540"/>
      <c r="AD1558" s="540"/>
      <c r="AE1558" s="540"/>
      <c r="AN1558" s="641" t="str">
        <f t="shared" si="607"/>
        <v>revisar</v>
      </c>
      <c r="AO1558" s="641" t="str">
        <f t="shared" si="608"/>
        <v>ok</v>
      </c>
      <c r="AP1558" s="641" t="str">
        <f t="shared" si="609"/>
        <v>ok</v>
      </c>
      <c r="AQ1558" s="641" t="str">
        <f t="shared" si="610"/>
        <v>ok</v>
      </c>
      <c r="AR1558" s="641" t="str">
        <f t="shared" si="611"/>
        <v>ok</v>
      </c>
      <c r="AS1558" s="641" t="str">
        <f t="shared" si="612"/>
        <v>ok</v>
      </c>
      <c r="AT1558" s="641" t="str">
        <f t="shared" si="613"/>
        <v>ok</v>
      </c>
      <c r="AU1558" s="641" t="str">
        <f t="shared" si="614"/>
        <v>ok</v>
      </c>
      <c r="AV1558" s="641" t="str">
        <f t="shared" si="615"/>
        <v>ok</v>
      </c>
      <c r="AW1558" s="641" t="str">
        <f t="shared" si="616"/>
        <v>ok</v>
      </c>
      <c r="AX1558" s="641" t="str">
        <f t="shared" si="617"/>
        <v>ok</v>
      </c>
      <c r="AY1558" s="641" t="str">
        <f t="shared" si="618"/>
        <v>ok</v>
      </c>
      <c r="AZ1558" s="641" t="str">
        <f t="shared" si="619"/>
        <v>ok</v>
      </c>
      <c r="BA1558" s="641" t="str">
        <f t="shared" si="620"/>
        <v>ok</v>
      </c>
      <c r="BB1558" s="641" t="str">
        <f t="shared" si="621"/>
        <v>ok</v>
      </c>
      <c r="BC1558" s="641" t="str">
        <f t="shared" si="622"/>
        <v>ok</v>
      </c>
      <c r="BD1558" s="641"/>
    </row>
    <row r="1559" spans="1:56" s="559" customFormat="1" ht="12.75" hidden="1" customHeight="1">
      <c r="A1559" s="34"/>
      <c r="B1559" s="35">
        <f t="shared" si="606"/>
        <v>0</v>
      </c>
      <c r="C1559" s="34"/>
      <c r="D1559" s="250" t="s">
        <v>1934</v>
      </c>
      <c r="E1559" s="242"/>
      <c r="F1559" s="248"/>
      <c r="G1559" s="80"/>
      <c r="H1559" s="81"/>
      <c r="I1559" s="245"/>
      <c r="J1559" s="263"/>
      <c r="K1559" s="263"/>
      <c r="L1559" s="263"/>
      <c r="M1559" s="685"/>
      <c r="N1559" s="686"/>
      <c r="O1559" s="687"/>
      <c r="P1559" s="687"/>
      <c r="Q1559" s="687"/>
      <c r="R1559" s="687"/>
      <c r="S1559" s="688"/>
      <c r="T1559" s="268"/>
      <c r="U1559" s="539"/>
      <c r="V1559" s="299" t="str">
        <f t="shared" si="604"/>
        <v>28.50</v>
      </c>
      <c r="W1559" s="299">
        <f t="shared" si="605"/>
        <v>0</v>
      </c>
      <c r="X1559" s="268"/>
      <c r="Y1559" s="268"/>
      <c r="Z1559" s="268"/>
      <c r="AA1559" s="268"/>
      <c r="AB1559" s="533"/>
      <c r="AC1559" s="540"/>
      <c r="AD1559" s="540"/>
      <c r="AE1559" s="540"/>
      <c r="AN1559" s="641" t="str">
        <f t="shared" si="607"/>
        <v>revisar</v>
      </c>
      <c r="AO1559" s="641" t="str">
        <f t="shared" si="608"/>
        <v>ok</v>
      </c>
      <c r="AP1559" s="641" t="str">
        <f t="shared" si="609"/>
        <v>ok</v>
      </c>
      <c r="AQ1559" s="641" t="str">
        <f t="shared" si="610"/>
        <v>ok</v>
      </c>
      <c r="AR1559" s="641" t="str">
        <f t="shared" si="611"/>
        <v>ok</v>
      </c>
      <c r="AS1559" s="641" t="str">
        <f t="shared" si="612"/>
        <v>ok</v>
      </c>
      <c r="AT1559" s="641" t="str">
        <f t="shared" si="613"/>
        <v>ok</v>
      </c>
      <c r="AU1559" s="641" t="str">
        <f t="shared" si="614"/>
        <v>ok</v>
      </c>
      <c r="AV1559" s="641" t="str">
        <f t="shared" si="615"/>
        <v>ok</v>
      </c>
      <c r="AW1559" s="641" t="str">
        <f t="shared" si="616"/>
        <v>ok</v>
      </c>
      <c r="AX1559" s="641" t="str">
        <f t="shared" si="617"/>
        <v>ok</v>
      </c>
      <c r="AY1559" s="641" t="str">
        <f t="shared" si="618"/>
        <v>ok</v>
      </c>
      <c r="AZ1559" s="641" t="str">
        <f t="shared" si="619"/>
        <v>ok</v>
      </c>
      <c r="BA1559" s="641" t="str">
        <f t="shared" si="620"/>
        <v>ok</v>
      </c>
      <c r="BB1559" s="641" t="str">
        <f t="shared" si="621"/>
        <v>ok</v>
      </c>
      <c r="BC1559" s="641" t="str">
        <f t="shared" si="622"/>
        <v>ok</v>
      </c>
      <c r="BD1559" s="641"/>
    </row>
    <row r="1560" spans="1:56" s="559" customFormat="1" ht="12.75" hidden="1" customHeight="1">
      <c r="A1560" s="34"/>
      <c r="B1560" s="35"/>
      <c r="C1560" s="34"/>
      <c r="D1560" s="255"/>
      <c r="E1560" s="25"/>
      <c r="F1560" s="25"/>
      <c r="G1560" s="37"/>
      <c r="H1560" s="25"/>
      <c r="I1560" s="38"/>
      <c r="J1560" s="269"/>
      <c r="K1560" s="269"/>
      <c r="L1560" s="269"/>
      <c r="M1560" s="689"/>
      <c r="N1560" s="696"/>
      <c r="O1560" s="690"/>
      <c r="P1560" s="690"/>
      <c r="Q1560" s="690"/>
      <c r="R1560" s="690"/>
      <c r="S1560" s="691"/>
      <c r="T1560" s="268"/>
      <c r="U1560" s="539"/>
      <c r="V1560" s="299">
        <f t="shared" si="604"/>
        <v>0</v>
      </c>
      <c r="W1560" s="299">
        <f t="shared" si="605"/>
        <v>0</v>
      </c>
      <c r="X1560" s="268"/>
      <c r="Y1560" s="268"/>
      <c r="Z1560" s="268"/>
      <c r="AA1560" s="268"/>
      <c r="AB1560" s="533"/>
      <c r="AC1560" s="540"/>
      <c r="AD1560" s="540"/>
      <c r="AE1560" s="540"/>
      <c r="AN1560" s="641" t="str">
        <f t="shared" si="607"/>
        <v>ok</v>
      </c>
      <c r="AO1560" s="641" t="str">
        <f t="shared" si="608"/>
        <v>ok</v>
      </c>
      <c r="AP1560" s="641" t="str">
        <f t="shared" si="609"/>
        <v>ok</v>
      </c>
      <c r="AQ1560" s="641" t="str">
        <f t="shared" si="610"/>
        <v>ok</v>
      </c>
      <c r="AR1560" s="641" t="str">
        <f t="shared" si="611"/>
        <v>ok</v>
      </c>
      <c r="AS1560" s="641" t="str">
        <f t="shared" si="612"/>
        <v>ok</v>
      </c>
      <c r="AT1560" s="641" t="str">
        <f t="shared" si="613"/>
        <v>ok</v>
      </c>
      <c r="AU1560" s="641" t="str">
        <f t="shared" si="614"/>
        <v>ok</v>
      </c>
      <c r="AV1560" s="641" t="str">
        <f t="shared" si="615"/>
        <v>ok</v>
      </c>
      <c r="AW1560" s="641" t="str">
        <f t="shared" si="616"/>
        <v>ok</v>
      </c>
      <c r="AX1560" s="641" t="str">
        <f t="shared" si="617"/>
        <v>ok</v>
      </c>
      <c r="AY1560" s="641" t="str">
        <f t="shared" si="618"/>
        <v>ok</v>
      </c>
      <c r="AZ1560" s="641" t="str">
        <f t="shared" si="619"/>
        <v>ok</v>
      </c>
      <c r="BA1560" s="641" t="str">
        <f t="shared" si="620"/>
        <v>ok</v>
      </c>
      <c r="BB1560" s="641" t="str">
        <f t="shared" si="621"/>
        <v>ok</v>
      </c>
      <c r="BC1560" s="641" t="str">
        <f t="shared" si="622"/>
        <v>ok</v>
      </c>
      <c r="BD1560" s="641"/>
    </row>
    <row r="1561" spans="1:56" s="559" customFormat="1" ht="12.75" hidden="1" customHeight="1">
      <c r="A1561" s="13"/>
      <c r="B1561" s="14"/>
      <c r="C1561" s="13"/>
      <c r="D1561" s="251"/>
      <c r="E1561" s="29"/>
      <c r="F1561" s="29"/>
      <c r="G1561" s="29"/>
      <c r="H1561" s="29"/>
      <c r="I1561" s="29"/>
      <c r="J1561" s="267"/>
      <c r="K1561" s="267"/>
      <c r="L1561" s="267"/>
      <c r="M1561" s="677"/>
      <c r="N1561" s="663"/>
      <c r="O1561" s="692" t="str">
        <f>CONCATENATE("Subtotal ",G1509)</f>
        <v>Subtotal (digite a descrição do item aqui)</v>
      </c>
      <c r="P1561" s="693">
        <f>SUM(P1510:P1560)</f>
        <v>0</v>
      </c>
      <c r="Q1561" s="693">
        <f>SUM(Q1510:Q1560)</f>
        <v>0</v>
      </c>
      <c r="R1561" s="693">
        <f t="shared" ref="R1561:S1561" si="623">SUM(R1510:R1560)</f>
        <v>0</v>
      </c>
      <c r="S1561" s="694">
        <f t="shared" si="623"/>
        <v>0</v>
      </c>
      <c r="T1561" s="536"/>
      <c r="U1561" s="299">
        <v>1</v>
      </c>
      <c r="V1561" s="299"/>
      <c r="W1561" s="299"/>
      <c r="X1561" s="268"/>
      <c r="Y1561" s="268"/>
      <c r="Z1561" s="268"/>
      <c r="AA1561" s="268"/>
      <c r="AB1561" s="533"/>
      <c r="AC1561" s="540"/>
      <c r="AD1561" s="540"/>
      <c r="AE1561" s="540"/>
      <c r="AN1561" s="641" t="str">
        <f t="shared" si="607"/>
        <v>ok</v>
      </c>
      <c r="AO1561" s="641" t="str">
        <f t="shared" si="608"/>
        <v>ok</v>
      </c>
      <c r="AP1561" s="641" t="str">
        <f t="shared" si="609"/>
        <v>ok</v>
      </c>
      <c r="AQ1561" s="641" t="str">
        <f t="shared" si="610"/>
        <v>ok</v>
      </c>
      <c r="AR1561" s="641" t="str">
        <f t="shared" si="611"/>
        <v>ok</v>
      </c>
      <c r="AS1561" s="641" t="str">
        <f t="shared" si="612"/>
        <v>ok</v>
      </c>
      <c r="AT1561" s="641" t="str">
        <f t="shared" si="613"/>
        <v>ok</v>
      </c>
      <c r="AU1561" s="641" t="str">
        <f t="shared" si="614"/>
        <v>ok</v>
      </c>
      <c r="AV1561" s="641" t="str">
        <f t="shared" si="615"/>
        <v>ok</v>
      </c>
      <c r="AW1561" s="641" t="str">
        <f t="shared" si="616"/>
        <v>ok</v>
      </c>
      <c r="AX1561" s="641" t="str">
        <f t="shared" si="617"/>
        <v>ok</v>
      </c>
      <c r="AY1561" s="641" t="str">
        <f t="shared" si="618"/>
        <v>revisar</v>
      </c>
      <c r="AZ1561" s="641" t="str">
        <f t="shared" si="619"/>
        <v>ok</v>
      </c>
      <c r="BA1561" s="641" t="str">
        <f t="shared" si="620"/>
        <v>ok</v>
      </c>
      <c r="BB1561" s="641" t="str">
        <f t="shared" si="621"/>
        <v>ok</v>
      </c>
      <c r="BC1561" s="641" t="str">
        <f t="shared" si="622"/>
        <v>ok</v>
      </c>
      <c r="BD1561" s="641"/>
    </row>
    <row r="1562" spans="1:56" s="559" customFormat="1" ht="6" hidden="1" customHeight="1">
      <c r="A1562" s="10"/>
      <c r="B1562" s="21"/>
      <c r="C1562" s="10"/>
      <c r="D1562" s="252"/>
      <c r="E1562" s="32"/>
      <c r="F1562" s="33"/>
      <c r="G1562" s="33"/>
      <c r="H1562" s="32"/>
      <c r="I1562" s="32"/>
      <c r="J1562" s="268"/>
      <c r="K1562" s="268"/>
      <c r="L1562" s="268"/>
      <c r="M1562" s="539"/>
      <c r="N1562" s="299"/>
      <c r="O1562" s="539"/>
      <c r="P1562" s="539"/>
      <c r="Q1562" s="539"/>
      <c r="R1562" s="539"/>
      <c r="S1562" s="695"/>
      <c r="T1562" s="319"/>
      <c r="U1562" s="299"/>
      <c r="V1562" s="299">
        <f t="shared" ref="V1562:V1614" si="624">D1562</f>
        <v>0</v>
      </c>
      <c r="W1562" s="299">
        <f t="shared" ref="W1562:W1614" si="625">IF(L1562=0,S1562-Q1562-(TRUNC(TRUNC(J1562*(1+N1562),2)*I1562,2)))</f>
        <v>0</v>
      </c>
      <c r="X1562" s="268"/>
      <c r="Y1562" s="268"/>
      <c r="Z1562" s="268"/>
      <c r="AA1562" s="268"/>
      <c r="AB1562" s="533"/>
      <c r="AC1562" s="540"/>
      <c r="AD1562" s="540"/>
      <c r="AE1562" s="540"/>
      <c r="AN1562" s="641" t="str">
        <f t="shared" si="607"/>
        <v>ok</v>
      </c>
      <c r="AO1562" s="641" t="str">
        <f t="shared" si="608"/>
        <v>ok</v>
      </c>
      <c r="AP1562" s="641" t="str">
        <f t="shared" si="609"/>
        <v>ok</v>
      </c>
      <c r="AQ1562" s="641" t="str">
        <f t="shared" si="610"/>
        <v>ok</v>
      </c>
      <c r="AR1562" s="641" t="str">
        <f t="shared" si="611"/>
        <v>ok</v>
      </c>
      <c r="AS1562" s="641" t="str">
        <f t="shared" si="612"/>
        <v>ok</v>
      </c>
      <c r="AT1562" s="641" t="str">
        <f t="shared" si="613"/>
        <v>ok</v>
      </c>
      <c r="AU1562" s="641" t="str">
        <f t="shared" si="614"/>
        <v>ok</v>
      </c>
      <c r="AV1562" s="641" t="str">
        <f t="shared" si="615"/>
        <v>ok</v>
      </c>
      <c r="AW1562" s="641" t="str">
        <f t="shared" si="616"/>
        <v>ok</v>
      </c>
      <c r="AX1562" s="641" t="str">
        <f t="shared" si="617"/>
        <v>ok</v>
      </c>
      <c r="AY1562" s="641" t="str">
        <f t="shared" si="618"/>
        <v>ok</v>
      </c>
      <c r="AZ1562" s="641" t="str">
        <f t="shared" si="619"/>
        <v>ok</v>
      </c>
      <c r="BA1562" s="641" t="str">
        <f t="shared" si="620"/>
        <v>ok</v>
      </c>
      <c r="BB1562" s="641" t="str">
        <f t="shared" si="621"/>
        <v>ok</v>
      </c>
      <c r="BC1562" s="641" t="str">
        <f t="shared" si="622"/>
        <v>ok</v>
      </c>
      <c r="BD1562" s="641"/>
    </row>
    <row r="1563" spans="1:56" s="559" customFormat="1" ht="12.75" hidden="1" customHeight="1">
      <c r="A1563" s="13"/>
      <c r="B1563" s="14"/>
      <c r="C1563" s="13"/>
      <c r="D1563" s="249">
        <v>29</v>
      </c>
      <c r="E1563" s="22"/>
      <c r="F1563" s="22"/>
      <c r="G1563" s="246" t="s">
        <v>172</v>
      </c>
      <c r="H1563" s="23"/>
      <c r="I1563" s="23"/>
      <c r="J1563" s="246"/>
      <c r="K1563" s="246"/>
      <c r="L1563" s="246"/>
      <c r="M1563" s="662"/>
      <c r="N1563" s="663"/>
      <c r="O1563" s="662"/>
      <c r="P1563" s="662"/>
      <c r="Q1563" s="662"/>
      <c r="R1563" s="662"/>
      <c r="S1563" s="664">
        <f>S1615</f>
        <v>0</v>
      </c>
      <c r="T1563" s="319"/>
      <c r="U1563" s="299"/>
      <c r="V1563" s="299">
        <f t="shared" si="624"/>
        <v>29</v>
      </c>
      <c r="W1563" s="299">
        <f t="shared" si="625"/>
        <v>0</v>
      </c>
      <c r="X1563" s="268"/>
      <c r="Y1563" s="268"/>
      <c r="Z1563" s="268"/>
      <c r="AA1563" s="268"/>
      <c r="AB1563" s="533"/>
      <c r="AC1563" s="540"/>
      <c r="AD1563" s="540"/>
      <c r="AE1563" s="540"/>
      <c r="AN1563" s="641" t="str">
        <f t="shared" si="607"/>
        <v>revisar</v>
      </c>
      <c r="AO1563" s="641" t="str">
        <f t="shared" si="608"/>
        <v>ok</v>
      </c>
      <c r="AP1563" s="641" t="str">
        <f t="shared" si="609"/>
        <v>ok</v>
      </c>
      <c r="AQ1563" s="641" t="str">
        <f t="shared" si="610"/>
        <v>revisar</v>
      </c>
      <c r="AR1563" s="641" t="str">
        <f t="shared" si="611"/>
        <v>ok</v>
      </c>
      <c r="AS1563" s="641" t="str">
        <f t="shared" si="612"/>
        <v>ok</v>
      </c>
      <c r="AT1563" s="641" t="str">
        <f t="shared" si="613"/>
        <v>ok</v>
      </c>
      <c r="AU1563" s="641" t="str">
        <f t="shared" si="614"/>
        <v>ok</v>
      </c>
      <c r="AV1563" s="641" t="str">
        <f t="shared" si="615"/>
        <v>ok</v>
      </c>
      <c r="AW1563" s="641" t="str">
        <f t="shared" si="616"/>
        <v>ok</v>
      </c>
      <c r="AX1563" s="641" t="str">
        <f t="shared" si="617"/>
        <v>ok</v>
      </c>
      <c r="AY1563" s="641" t="str">
        <f t="shared" si="618"/>
        <v>ok</v>
      </c>
      <c r="AZ1563" s="641" t="str">
        <f t="shared" si="619"/>
        <v>ok</v>
      </c>
      <c r="BA1563" s="641" t="str">
        <f t="shared" si="620"/>
        <v>ok</v>
      </c>
      <c r="BB1563" s="641" t="str">
        <f t="shared" si="621"/>
        <v>ok</v>
      </c>
      <c r="BC1563" s="641" t="str">
        <f t="shared" si="622"/>
        <v>ok</v>
      </c>
      <c r="BD1563" s="641"/>
    </row>
    <row r="1564" spans="1:56" s="559" customFormat="1" ht="12.75" hidden="1" customHeight="1">
      <c r="A1564" s="34"/>
      <c r="B1564" s="35">
        <f t="shared" ref="B1564:B1613" si="626">S1564/$S$1671</f>
        <v>0</v>
      </c>
      <c r="C1564" s="34"/>
      <c r="D1564" s="253" t="s">
        <v>1935</v>
      </c>
      <c r="E1564" s="240"/>
      <c r="F1564" s="248"/>
      <c r="G1564" s="80"/>
      <c r="H1564" s="81"/>
      <c r="I1564" s="245"/>
      <c r="J1564" s="263"/>
      <c r="K1564" s="263"/>
      <c r="L1564" s="263"/>
      <c r="M1564" s="685"/>
      <c r="N1564" s="686"/>
      <c r="O1564" s="687"/>
      <c r="P1564" s="687"/>
      <c r="Q1564" s="687"/>
      <c r="R1564" s="687"/>
      <c r="S1564" s="688"/>
      <c r="T1564" s="268"/>
      <c r="U1564" s="539"/>
      <c r="V1564" s="299" t="str">
        <f t="shared" si="624"/>
        <v>29.1</v>
      </c>
      <c r="W1564" s="299">
        <f t="shared" si="625"/>
        <v>0</v>
      </c>
      <c r="X1564" s="268"/>
      <c r="Y1564" s="268"/>
      <c r="Z1564" s="268"/>
      <c r="AA1564" s="268"/>
      <c r="AB1564" s="533"/>
      <c r="AC1564" s="540"/>
      <c r="AD1564" s="540"/>
      <c r="AE1564" s="540"/>
      <c r="AN1564" s="641" t="str">
        <f t="shared" si="607"/>
        <v>revisar</v>
      </c>
      <c r="AO1564" s="641" t="str">
        <f t="shared" si="608"/>
        <v>ok</v>
      </c>
      <c r="AP1564" s="641" t="str">
        <f t="shared" si="609"/>
        <v>ok</v>
      </c>
      <c r="AQ1564" s="641" t="str">
        <f t="shared" si="610"/>
        <v>ok</v>
      </c>
      <c r="AR1564" s="641" t="str">
        <f t="shared" si="611"/>
        <v>ok</v>
      </c>
      <c r="AS1564" s="641" t="str">
        <f t="shared" si="612"/>
        <v>ok</v>
      </c>
      <c r="AT1564" s="641" t="str">
        <f t="shared" si="613"/>
        <v>ok</v>
      </c>
      <c r="AU1564" s="641" t="str">
        <f t="shared" si="614"/>
        <v>ok</v>
      </c>
      <c r="AV1564" s="641" t="str">
        <f t="shared" si="615"/>
        <v>ok</v>
      </c>
      <c r="AW1564" s="641" t="str">
        <f t="shared" si="616"/>
        <v>ok</v>
      </c>
      <c r="AX1564" s="641" t="str">
        <f t="shared" si="617"/>
        <v>ok</v>
      </c>
      <c r="AY1564" s="641" t="str">
        <f t="shared" si="618"/>
        <v>ok</v>
      </c>
      <c r="AZ1564" s="641" t="str">
        <f t="shared" si="619"/>
        <v>ok</v>
      </c>
      <c r="BA1564" s="641" t="str">
        <f t="shared" si="620"/>
        <v>ok</v>
      </c>
      <c r="BB1564" s="641" t="str">
        <f t="shared" si="621"/>
        <v>ok</v>
      </c>
      <c r="BC1564" s="641" t="str">
        <f t="shared" si="622"/>
        <v>ok</v>
      </c>
      <c r="BD1564" s="641"/>
    </row>
    <row r="1565" spans="1:56" s="559" customFormat="1" ht="12.75" hidden="1" customHeight="1">
      <c r="A1565" s="34"/>
      <c r="B1565" s="35">
        <f t="shared" si="626"/>
        <v>0</v>
      </c>
      <c r="C1565" s="34"/>
      <c r="D1565" s="250" t="s">
        <v>1936</v>
      </c>
      <c r="E1565" s="242"/>
      <c r="F1565" s="248"/>
      <c r="G1565" s="80"/>
      <c r="H1565" s="81"/>
      <c r="I1565" s="245"/>
      <c r="J1565" s="263"/>
      <c r="K1565" s="263"/>
      <c r="L1565" s="263"/>
      <c r="M1565" s="685"/>
      <c r="N1565" s="686"/>
      <c r="O1565" s="687"/>
      <c r="P1565" s="687"/>
      <c r="Q1565" s="687"/>
      <c r="R1565" s="687"/>
      <c r="S1565" s="688"/>
      <c r="T1565" s="268"/>
      <c r="U1565" s="539"/>
      <c r="V1565" s="299" t="str">
        <f t="shared" si="624"/>
        <v>29.2</v>
      </c>
      <c r="W1565" s="299">
        <f t="shared" si="625"/>
        <v>0</v>
      </c>
      <c r="X1565" s="268"/>
      <c r="Y1565" s="268"/>
      <c r="Z1565" s="268"/>
      <c r="AA1565" s="268"/>
      <c r="AB1565" s="533"/>
      <c r="AC1565" s="540"/>
      <c r="AD1565" s="540"/>
      <c r="AE1565" s="540"/>
      <c r="AN1565" s="641" t="str">
        <f t="shared" si="607"/>
        <v>revisar</v>
      </c>
      <c r="AO1565" s="641" t="str">
        <f t="shared" si="608"/>
        <v>ok</v>
      </c>
      <c r="AP1565" s="641" t="str">
        <f t="shared" si="609"/>
        <v>ok</v>
      </c>
      <c r="AQ1565" s="641" t="str">
        <f t="shared" si="610"/>
        <v>ok</v>
      </c>
      <c r="AR1565" s="641" t="str">
        <f t="shared" si="611"/>
        <v>ok</v>
      </c>
      <c r="AS1565" s="641" t="str">
        <f t="shared" si="612"/>
        <v>ok</v>
      </c>
      <c r="AT1565" s="641" t="str">
        <f t="shared" si="613"/>
        <v>ok</v>
      </c>
      <c r="AU1565" s="641" t="str">
        <f t="shared" si="614"/>
        <v>ok</v>
      </c>
      <c r="AV1565" s="641" t="str">
        <f t="shared" si="615"/>
        <v>ok</v>
      </c>
      <c r="AW1565" s="641" t="str">
        <f t="shared" si="616"/>
        <v>ok</v>
      </c>
      <c r="AX1565" s="641" t="str">
        <f t="shared" si="617"/>
        <v>ok</v>
      </c>
      <c r="AY1565" s="641" t="str">
        <f t="shared" si="618"/>
        <v>ok</v>
      </c>
      <c r="AZ1565" s="641" t="str">
        <f t="shared" si="619"/>
        <v>ok</v>
      </c>
      <c r="BA1565" s="641" t="str">
        <f t="shared" si="620"/>
        <v>ok</v>
      </c>
      <c r="BB1565" s="641" t="str">
        <f t="shared" si="621"/>
        <v>ok</v>
      </c>
      <c r="BC1565" s="641" t="str">
        <f t="shared" si="622"/>
        <v>ok</v>
      </c>
      <c r="BD1565" s="641"/>
    </row>
    <row r="1566" spans="1:56" s="559" customFormat="1" ht="12.75" hidden="1" customHeight="1">
      <c r="A1566" s="34"/>
      <c r="B1566" s="35">
        <f t="shared" si="626"/>
        <v>0</v>
      </c>
      <c r="C1566" s="34"/>
      <c r="D1566" s="253" t="s">
        <v>1937</v>
      </c>
      <c r="E1566" s="242"/>
      <c r="F1566" s="248"/>
      <c r="G1566" s="80"/>
      <c r="H1566" s="81"/>
      <c r="I1566" s="245"/>
      <c r="J1566" s="263"/>
      <c r="K1566" s="263"/>
      <c r="L1566" s="263"/>
      <c r="M1566" s="685"/>
      <c r="N1566" s="686"/>
      <c r="O1566" s="687"/>
      <c r="P1566" s="687"/>
      <c r="Q1566" s="687"/>
      <c r="R1566" s="687"/>
      <c r="S1566" s="688"/>
      <c r="T1566" s="268"/>
      <c r="U1566" s="539"/>
      <c r="V1566" s="299" t="str">
        <f t="shared" si="624"/>
        <v>29.3</v>
      </c>
      <c r="W1566" s="299">
        <f t="shared" si="625"/>
        <v>0</v>
      </c>
      <c r="X1566" s="268"/>
      <c r="Y1566" s="268"/>
      <c r="Z1566" s="268"/>
      <c r="AA1566" s="268"/>
      <c r="AB1566" s="533"/>
      <c r="AC1566" s="540"/>
      <c r="AD1566" s="540"/>
      <c r="AE1566" s="540"/>
      <c r="AN1566" s="641" t="str">
        <f t="shared" si="607"/>
        <v>revisar</v>
      </c>
      <c r="AO1566" s="641" t="str">
        <f t="shared" si="608"/>
        <v>ok</v>
      </c>
      <c r="AP1566" s="641" t="str">
        <f t="shared" si="609"/>
        <v>ok</v>
      </c>
      <c r="AQ1566" s="641" t="str">
        <f t="shared" si="610"/>
        <v>ok</v>
      </c>
      <c r="AR1566" s="641" t="str">
        <f t="shared" si="611"/>
        <v>ok</v>
      </c>
      <c r="AS1566" s="641" t="str">
        <f t="shared" si="612"/>
        <v>ok</v>
      </c>
      <c r="AT1566" s="641" t="str">
        <f t="shared" si="613"/>
        <v>ok</v>
      </c>
      <c r="AU1566" s="641" t="str">
        <f t="shared" si="614"/>
        <v>ok</v>
      </c>
      <c r="AV1566" s="641" t="str">
        <f t="shared" si="615"/>
        <v>ok</v>
      </c>
      <c r="AW1566" s="641" t="str">
        <f t="shared" si="616"/>
        <v>ok</v>
      </c>
      <c r="AX1566" s="641" t="str">
        <f t="shared" si="617"/>
        <v>ok</v>
      </c>
      <c r="AY1566" s="641" t="str">
        <f t="shared" si="618"/>
        <v>ok</v>
      </c>
      <c r="AZ1566" s="641" t="str">
        <f t="shared" si="619"/>
        <v>ok</v>
      </c>
      <c r="BA1566" s="641" t="str">
        <f t="shared" si="620"/>
        <v>ok</v>
      </c>
      <c r="BB1566" s="641" t="str">
        <f t="shared" si="621"/>
        <v>ok</v>
      </c>
      <c r="BC1566" s="641" t="str">
        <f t="shared" si="622"/>
        <v>ok</v>
      </c>
      <c r="BD1566" s="641"/>
    </row>
    <row r="1567" spans="1:56" s="559" customFormat="1" ht="12.75" hidden="1" customHeight="1">
      <c r="A1567" s="34"/>
      <c r="B1567" s="35">
        <f t="shared" si="626"/>
        <v>0</v>
      </c>
      <c r="C1567" s="34"/>
      <c r="D1567" s="250" t="s">
        <v>1938</v>
      </c>
      <c r="E1567" s="242"/>
      <c r="F1567" s="248"/>
      <c r="G1567" s="80"/>
      <c r="H1567" s="81"/>
      <c r="I1567" s="245"/>
      <c r="J1567" s="263"/>
      <c r="K1567" s="263"/>
      <c r="L1567" s="263"/>
      <c r="M1567" s="685"/>
      <c r="N1567" s="686"/>
      <c r="O1567" s="687"/>
      <c r="P1567" s="687"/>
      <c r="Q1567" s="687"/>
      <c r="R1567" s="687"/>
      <c r="S1567" s="688"/>
      <c r="T1567" s="268"/>
      <c r="U1567" s="539"/>
      <c r="V1567" s="299" t="str">
        <f t="shared" si="624"/>
        <v>29.4</v>
      </c>
      <c r="W1567" s="299">
        <f t="shared" si="625"/>
        <v>0</v>
      </c>
      <c r="X1567" s="268"/>
      <c r="Y1567" s="268"/>
      <c r="Z1567" s="268"/>
      <c r="AA1567" s="268"/>
      <c r="AB1567" s="533"/>
      <c r="AC1567" s="540"/>
      <c r="AD1567" s="540"/>
      <c r="AE1567" s="540"/>
      <c r="AN1567" s="641" t="str">
        <f t="shared" si="607"/>
        <v>revisar</v>
      </c>
      <c r="AO1567" s="641" t="str">
        <f t="shared" si="608"/>
        <v>ok</v>
      </c>
      <c r="AP1567" s="641" t="str">
        <f t="shared" si="609"/>
        <v>ok</v>
      </c>
      <c r="AQ1567" s="641" t="str">
        <f t="shared" si="610"/>
        <v>ok</v>
      </c>
      <c r="AR1567" s="641" t="str">
        <f t="shared" si="611"/>
        <v>ok</v>
      </c>
      <c r="AS1567" s="641" t="str">
        <f t="shared" si="612"/>
        <v>ok</v>
      </c>
      <c r="AT1567" s="641" t="str">
        <f t="shared" si="613"/>
        <v>ok</v>
      </c>
      <c r="AU1567" s="641" t="str">
        <f t="shared" si="614"/>
        <v>ok</v>
      </c>
      <c r="AV1567" s="641" t="str">
        <f t="shared" si="615"/>
        <v>ok</v>
      </c>
      <c r="AW1567" s="641" t="str">
        <f t="shared" si="616"/>
        <v>ok</v>
      </c>
      <c r="AX1567" s="641" t="str">
        <f t="shared" si="617"/>
        <v>ok</v>
      </c>
      <c r="AY1567" s="641" t="str">
        <f t="shared" si="618"/>
        <v>ok</v>
      </c>
      <c r="AZ1567" s="641" t="str">
        <f t="shared" si="619"/>
        <v>ok</v>
      </c>
      <c r="BA1567" s="641" t="str">
        <f t="shared" si="620"/>
        <v>ok</v>
      </c>
      <c r="BB1567" s="641" t="str">
        <f t="shared" si="621"/>
        <v>ok</v>
      </c>
      <c r="BC1567" s="641" t="str">
        <f t="shared" si="622"/>
        <v>ok</v>
      </c>
      <c r="BD1567" s="641"/>
    </row>
    <row r="1568" spans="1:56" s="559" customFormat="1" ht="12.75" hidden="1" customHeight="1">
      <c r="A1568" s="34"/>
      <c r="B1568" s="35">
        <f t="shared" si="626"/>
        <v>0</v>
      </c>
      <c r="C1568" s="34"/>
      <c r="D1568" s="253" t="s">
        <v>1939</v>
      </c>
      <c r="E1568" s="242"/>
      <c r="F1568" s="248"/>
      <c r="G1568" s="80"/>
      <c r="H1568" s="81"/>
      <c r="I1568" s="245"/>
      <c r="J1568" s="263"/>
      <c r="K1568" s="263"/>
      <c r="L1568" s="263"/>
      <c r="M1568" s="685"/>
      <c r="N1568" s="686"/>
      <c r="O1568" s="687"/>
      <c r="P1568" s="687"/>
      <c r="Q1568" s="687"/>
      <c r="R1568" s="687"/>
      <c r="S1568" s="688"/>
      <c r="T1568" s="268"/>
      <c r="U1568" s="539"/>
      <c r="V1568" s="299" t="str">
        <f t="shared" si="624"/>
        <v>29.5</v>
      </c>
      <c r="W1568" s="299">
        <f t="shared" si="625"/>
        <v>0</v>
      </c>
      <c r="X1568" s="268"/>
      <c r="Y1568" s="268"/>
      <c r="Z1568" s="268"/>
      <c r="AA1568" s="268"/>
      <c r="AB1568" s="533"/>
      <c r="AC1568" s="540"/>
      <c r="AD1568" s="540"/>
      <c r="AE1568" s="540"/>
      <c r="AN1568" s="641" t="str">
        <f t="shared" si="607"/>
        <v>revisar</v>
      </c>
      <c r="AO1568" s="641" t="str">
        <f t="shared" si="608"/>
        <v>ok</v>
      </c>
      <c r="AP1568" s="641" t="str">
        <f t="shared" si="609"/>
        <v>ok</v>
      </c>
      <c r="AQ1568" s="641" t="str">
        <f t="shared" si="610"/>
        <v>ok</v>
      </c>
      <c r="AR1568" s="641" t="str">
        <f t="shared" si="611"/>
        <v>ok</v>
      </c>
      <c r="AS1568" s="641" t="str">
        <f t="shared" si="612"/>
        <v>ok</v>
      </c>
      <c r="AT1568" s="641" t="str">
        <f t="shared" si="613"/>
        <v>ok</v>
      </c>
      <c r="AU1568" s="641" t="str">
        <f t="shared" si="614"/>
        <v>ok</v>
      </c>
      <c r="AV1568" s="641" t="str">
        <f t="shared" si="615"/>
        <v>ok</v>
      </c>
      <c r="AW1568" s="641" t="str">
        <f t="shared" si="616"/>
        <v>ok</v>
      </c>
      <c r="AX1568" s="641" t="str">
        <f t="shared" si="617"/>
        <v>ok</v>
      </c>
      <c r="AY1568" s="641" t="str">
        <f t="shared" si="618"/>
        <v>ok</v>
      </c>
      <c r="AZ1568" s="641" t="str">
        <f t="shared" si="619"/>
        <v>ok</v>
      </c>
      <c r="BA1568" s="641" t="str">
        <f t="shared" si="620"/>
        <v>ok</v>
      </c>
      <c r="BB1568" s="641" t="str">
        <f t="shared" si="621"/>
        <v>ok</v>
      </c>
      <c r="BC1568" s="641" t="str">
        <f t="shared" si="622"/>
        <v>ok</v>
      </c>
      <c r="BD1568" s="641"/>
    </row>
    <row r="1569" spans="1:56" s="559" customFormat="1" ht="12.75" hidden="1" customHeight="1">
      <c r="A1569" s="34"/>
      <c r="B1569" s="35">
        <f t="shared" si="626"/>
        <v>0</v>
      </c>
      <c r="C1569" s="34"/>
      <c r="D1569" s="250" t="s">
        <v>1940</v>
      </c>
      <c r="E1569" s="242"/>
      <c r="F1569" s="248"/>
      <c r="G1569" s="80"/>
      <c r="H1569" s="81"/>
      <c r="I1569" s="245"/>
      <c r="J1569" s="263"/>
      <c r="K1569" s="263"/>
      <c r="L1569" s="263"/>
      <c r="M1569" s="685"/>
      <c r="N1569" s="686"/>
      <c r="O1569" s="687"/>
      <c r="P1569" s="687"/>
      <c r="Q1569" s="687"/>
      <c r="R1569" s="687"/>
      <c r="S1569" s="688"/>
      <c r="T1569" s="268"/>
      <c r="U1569" s="539"/>
      <c r="V1569" s="299" t="str">
        <f t="shared" si="624"/>
        <v>29.6</v>
      </c>
      <c r="W1569" s="299">
        <f t="shared" si="625"/>
        <v>0</v>
      </c>
      <c r="X1569" s="268"/>
      <c r="Y1569" s="268"/>
      <c r="Z1569" s="268"/>
      <c r="AA1569" s="268"/>
      <c r="AB1569" s="533"/>
      <c r="AC1569" s="540"/>
      <c r="AD1569" s="540"/>
      <c r="AE1569" s="540"/>
      <c r="AN1569" s="641" t="str">
        <f t="shared" si="607"/>
        <v>revisar</v>
      </c>
      <c r="AO1569" s="641" t="str">
        <f t="shared" si="608"/>
        <v>ok</v>
      </c>
      <c r="AP1569" s="641" t="str">
        <f t="shared" si="609"/>
        <v>ok</v>
      </c>
      <c r="AQ1569" s="641" t="str">
        <f t="shared" si="610"/>
        <v>ok</v>
      </c>
      <c r="AR1569" s="641" t="str">
        <f t="shared" si="611"/>
        <v>ok</v>
      </c>
      <c r="AS1569" s="641" t="str">
        <f t="shared" si="612"/>
        <v>ok</v>
      </c>
      <c r="AT1569" s="641" t="str">
        <f t="shared" si="613"/>
        <v>ok</v>
      </c>
      <c r="AU1569" s="641" t="str">
        <f t="shared" si="614"/>
        <v>ok</v>
      </c>
      <c r="AV1569" s="641" t="str">
        <f t="shared" si="615"/>
        <v>ok</v>
      </c>
      <c r="AW1569" s="641" t="str">
        <f t="shared" si="616"/>
        <v>ok</v>
      </c>
      <c r="AX1569" s="641" t="str">
        <f t="shared" si="617"/>
        <v>ok</v>
      </c>
      <c r="AY1569" s="641" t="str">
        <f t="shared" si="618"/>
        <v>ok</v>
      </c>
      <c r="AZ1569" s="641" t="str">
        <f t="shared" si="619"/>
        <v>ok</v>
      </c>
      <c r="BA1569" s="641" t="str">
        <f t="shared" si="620"/>
        <v>ok</v>
      </c>
      <c r="BB1569" s="641" t="str">
        <f t="shared" si="621"/>
        <v>ok</v>
      </c>
      <c r="BC1569" s="641" t="str">
        <f t="shared" si="622"/>
        <v>ok</v>
      </c>
      <c r="BD1569" s="641"/>
    </row>
    <row r="1570" spans="1:56" s="559" customFormat="1" ht="12.75" hidden="1" customHeight="1">
      <c r="A1570" s="34"/>
      <c r="B1570" s="35">
        <f t="shared" si="626"/>
        <v>0</v>
      </c>
      <c r="C1570" s="34"/>
      <c r="D1570" s="253" t="s">
        <v>1941</v>
      </c>
      <c r="E1570" s="242"/>
      <c r="F1570" s="248"/>
      <c r="G1570" s="80"/>
      <c r="H1570" s="81"/>
      <c r="I1570" s="245"/>
      <c r="J1570" s="263"/>
      <c r="K1570" s="263"/>
      <c r="L1570" s="263"/>
      <c r="M1570" s="685"/>
      <c r="N1570" s="686"/>
      <c r="O1570" s="687"/>
      <c r="P1570" s="687"/>
      <c r="Q1570" s="687"/>
      <c r="R1570" s="687"/>
      <c r="S1570" s="688"/>
      <c r="T1570" s="268"/>
      <c r="U1570" s="539"/>
      <c r="V1570" s="299" t="str">
        <f t="shared" si="624"/>
        <v>29.7</v>
      </c>
      <c r="W1570" s="299">
        <f t="shared" si="625"/>
        <v>0</v>
      </c>
      <c r="X1570" s="268"/>
      <c r="Y1570" s="268"/>
      <c r="Z1570" s="268"/>
      <c r="AA1570" s="268"/>
      <c r="AB1570" s="533"/>
      <c r="AC1570" s="540"/>
      <c r="AD1570" s="540"/>
      <c r="AE1570" s="540"/>
      <c r="AN1570" s="641" t="str">
        <f t="shared" si="607"/>
        <v>revisar</v>
      </c>
      <c r="AO1570" s="641" t="str">
        <f t="shared" si="608"/>
        <v>ok</v>
      </c>
      <c r="AP1570" s="641" t="str">
        <f t="shared" si="609"/>
        <v>ok</v>
      </c>
      <c r="AQ1570" s="641" t="str">
        <f t="shared" si="610"/>
        <v>ok</v>
      </c>
      <c r="AR1570" s="641" t="str">
        <f t="shared" si="611"/>
        <v>ok</v>
      </c>
      <c r="AS1570" s="641" t="str">
        <f t="shared" si="612"/>
        <v>ok</v>
      </c>
      <c r="AT1570" s="641" t="str">
        <f t="shared" si="613"/>
        <v>ok</v>
      </c>
      <c r="AU1570" s="641" t="str">
        <f t="shared" si="614"/>
        <v>ok</v>
      </c>
      <c r="AV1570" s="641" t="str">
        <f t="shared" si="615"/>
        <v>ok</v>
      </c>
      <c r="AW1570" s="641" t="str">
        <f t="shared" si="616"/>
        <v>ok</v>
      </c>
      <c r="AX1570" s="641" t="str">
        <f t="shared" si="617"/>
        <v>ok</v>
      </c>
      <c r="AY1570" s="641" t="str">
        <f t="shared" si="618"/>
        <v>ok</v>
      </c>
      <c r="AZ1570" s="641" t="str">
        <f t="shared" si="619"/>
        <v>ok</v>
      </c>
      <c r="BA1570" s="641" t="str">
        <f t="shared" si="620"/>
        <v>ok</v>
      </c>
      <c r="BB1570" s="641" t="str">
        <f t="shared" si="621"/>
        <v>ok</v>
      </c>
      <c r="BC1570" s="641" t="str">
        <f t="shared" si="622"/>
        <v>ok</v>
      </c>
      <c r="BD1570" s="641"/>
    </row>
    <row r="1571" spans="1:56" s="559" customFormat="1" ht="12.75" hidden="1" customHeight="1">
      <c r="A1571" s="34"/>
      <c r="B1571" s="35">
        <f t="shared" si="626"/>
        <v>0</v>
      </c>
      <c r="C1571" s="34"/>
      <c r="D1571" s="250" t="s">
        <v>1942</v>
      </c>
      <c r="E1571" s="242"/>
      <c r="F1571" s="248"/>
      <c r="G1571" s="80"/>
      <c r="H1571" s="81"/>
      <c r="I1571" s="245"/>
      <c r="J1571" s="263"/>
      <c r="K1571" s="263"/>
      <c r="L1571" s="263"/>
      <c r="M1571" s="685"/>
      <c r="N1571" s="686"/>
      <c r="O1571" s="687"/>
      <c r="P1571" s="687"/>
      <c r="Q1571" s="687"/>
      <c r="R1571" s="687"/>
      <c r="S1571" s="688"/>
      <c r="T1571" s="268"/>
      <c r="U1571" s="539"/>
      <c r="V1571" s="299" t="str">
        <f t="shared" si="624"/>
        <v>29.8</v>
      </c>
      <c r="W1571" s="299">
        <f t="shared" si="625"/>
        <v>0</v>
      </c>
      <c r="X1571" s="268"/>
      <c r="Y1571" s="268"/>
      <c r="Z1571" s="268"/>
      <c r="AA1571" s="268"/>
      <c r="AB1571" s="533"/>
      <c r="AC1571" s="540"/>
      <c r="AD1571" s="540"/>
      <c r="AE1571" s="540"/>
      <c r="AN1571" s="641" t="str">
        <f t="shared" si="607"/>
        <v>revisar</v>
      </c>
      <c r="AO1571" s="641" t="str">
        <f t="shared" si="608"/>
        <v>ok</v>
      </c>
      <c r="AP1571" s="641" t="str">
        <f t="shared" si="609"/>
        <v>ok</v>
      </c>
      <c r="AQ1571" s="641" t="str">
        <f t="shared" si="610"/>
        <v>ok</v>
      </c>
      <c r="AR1571" s="641" t="str">
        <f t="shared" si="611"/>
        <v>ok</v>
      </c>
      <c r="AS1571" s="641" t="str">
        <f t="shared" si="612"/>
        <v>ok</v>
      </c>
      <c r="AT1571" s="641" t="str">
        <f t="shared" si="613"/>
        <v>ok</v>
      </c>
      <c r="AU1571" s="641" t="str">
        <f t="shared" si="614"/>
        <v>ok</v>
      </c>
      <c r="AV1571" s="641" t="str">
        <f t="shared" si="615"/>
        <v>ok</v>
      </c>
      <c r="AW1571" s="641" t="str">
        <f t="shared" si="616"/>
        <v>ok</v>
      </c>
      <c r="AX1571" s="641" t="str">
        <f t="shared" si="617"/>
        <v>ok</v>
      </c>
      <c r="AY1571" s="641" t="str">
        <f t="shared" si="618"/>
        <v>ok</v>
      </c>
      <c r="AZ1571" s="641" t="str">
        <f t="shared" si="619"/>
        <v>ok</v>
      </c>
      <c r="BA1571" s="641" t="str">
        <f t="shared" si="620"/>
        <v>ok</v>
      </c>
      <c r="BB1571" s="641" t="str">
        <f t="shared" si="621"/>
        <v>ok</v>
      </c>
      <c r="BC1571" s="641" t="str">
        <f t="shared" si="622"/>
        <v>ok</v>
      </c>
      <c r="BD1571" s="641"/>
    </row>
    <row r="1572" spans="1:56" s="559" customFormat="1" ht="12.75" hidden="1" customHeight="1">
      <c r="A1572" s="34"/>
      <c r="B1572" s="35">
        <f t="shared" si="626"/>
        <v>0</v>
      </c>
      <c r="C1572" s="34"/>
      <c r="D1572" s="253" t="s">
        <v>1943</v>
      </c>
      <c r="E1572" s="242"/>
      <c r="F1572" s="248"/>
      <c r="G1572" s="80"/>
      <c r="H1572" s="81"/>
      <c r="I1572" s="245"/>
      <c r="J1572" s="263"/>
      <c r="K1572" s="263"/>
      <c r="L1572" s="263"/>
      <c r="M1572" s="685"/>
      <c r="N1572" s="686"/>
      <c r="O1572" s="687"/>
      <c r="P1572" s="687"/>
      <c r="Q1572" s="687"/>
      <c r="R1572" s="687"/>
      <c r="S1572" s="688"/>
      <c r="T1572" s="268"/>
      <c r="U1572" s="539"/>
      <c r="V1572" s="299" t="str">
        <f t="shared" si="624"/>
        <v>29.9</v>
      </c>
      <c r="W1572" s="299">
        <f t="shared" si="625"/>
        <v>0</v>
      </c>
      <c r="X1572" s="268"/>
      <c r="Y1572" s="268"/>
      <c r="Z1572" s="268"/>
      <c r="AA1572" s="268"/>
      <c r="AB1572" s="533"/>
      <c r="AC1572" s="540"/>
      <c r="AD1572" s="540"/>
      <c r="AE1572" s="540"/>
      <c r="AN1572" s="641" t="str">
        <f t="shared" si="607"/>
        <v>revisar</v>
      </c>
      <c r="AO1572" s="641" t="str">
        <f t="shared" si="608"/>
        <v>ok</v>
      </c>
      <c r="AP1572" s="641" t="str">
        <f t="shared" si="609"/>
        <v>ok</v>
      </c>
      <c r="AQ1572" s="641" t="str">
        <f t="shared" si="610"/>
        <v>ok</v>
      </c>
      <c r="AR1572" s="641" t="str">
        <f t="shared" si="611"/>
        <v>ok</v>
      </c>
      <c r="AS1572" s="641" t="str">
        <f t="shared" si="612"/>
        <v>ok</v>
      </c>
      <c r="AT1572" s="641" t="str">
        <f t="shared" si="613"/>
        <v>ok</v>
      </c>
      <c r="AU1572" s="641" t="str">
        <f t="shared" si="614"/>
        <v>ok</v>
      </c>
      <c r="AV1572" s="641" t="str">
        <f t="shared" si="615"/>
        <v>ok</v>
      </c>
      <c r="AW1572" s="641" t="str">
        <f t="shared" si="616"/>
        <v>ok</v>
      </c>
      <c r="AX1572" s="641" t="str">
        <f t="shared" si="617"/>
        <v>ok</v>
      </c>
      <c r="AY1572" s="641" t="str">
        <f t="shared" si="618"/>
        <v>ok</v>
      </c>
      <c r="AZ1572" s="641" t="str">
        <f t="shared" si="619"/>
        <v>ok</v>
      </c>
      <c r="BA1572" s="641" t="str">
        <f t="shared" si="620"/>
        <v>ok</v>
      </c>
      <c r="BB1572" s="641" t="str">
        <f t="shared" si="621"/>
        <v>ok</v>
      </c>
      <c r="BC1572" s="641" t="str">
        <f t="shared" si="622"/>
        <v>ok</v>
      </c>
      <c r="BD1572" s="641"/>
    </row>
    <row r="1573" spans="1:56" s="559" customFormat="1" ht="12.75" hidden="1" customHeight="1">
      <c r="A1573" s="34"/>
      <c r="B1573" s="35">
        <f t="shared" si="626"/>
        <v>0</v>
      </c>
      <c r="C1573" s="34"/>
      <c r="D1573" s="250" t="s">
        <v>1944</v>
      </c>
      <c r="E1573" s="242"/>
      <c r="F1573" s="248"/>
      <c r="G1573" s="80"/>
      <c r="H1573" s="81"/>
      <c r="I1573" s="245"/>
      <c r="J1573" s="263"/>
      <c r="K1573" s="263"/>
      <c r="L1573" s="263"/>
      <c r="M1573" s="685"/>
      <c r="N1573" s="686"/>
      <c r="O1573" s="687"/>
      <c r="P1573" s="687"/>
      <c r="Q1573" s="687"/>
      <c r="R1573" s="687"/>
      <c r="S1573" s="688"/>
      <c r="T1573" s="268"/>
      <c r="U1573" s="539"/>
      <c r="V1573" s="299" t="str">
        <f t="shared" si="624"/>
        <v>29.10</v>
      </c>
      <c r="W1573" s="299">
        <f t="shared" si="625"/>
        <v>0</v>
      </c>
      <c r="X1573" s="268"/>
      <c r="Y1573" s="268"/>
      <c r="Z1573" s="268"/>
      <c r="AA1573" s="268"/>
      <c r="AB1573" s="533"/>
      <c r="AC1573" s="540"/>
      <c r="AD1573" s="540"/>
      <c r="AE1573" s="540"/>
      <c r="AN1573" s="641" t="str">
        <f t="shared" si="607"/>
        <v>revisar</v>
      </c>
      <c r="AO1573" s="641" t="str">
        <f t="shared" si="608"/>
        <v>ok</v>
      </c>
      <c r="AP1573" s="641" t="str">
        <f t="shared" si="609"/>
        <v>ok</v>
      </c>
      <c r="AQ1573" s="641" t="str">
        <f t="shared" si="610"/>
        <v>ok</v>
      </c>
      <c r="AR1573" s="641" t="str">
        <f t="shared" si="611"/>
        <v>ok</v>
      </c>
      <c r="AS1573" s="641" t="str">
        <f t="shared" si="612"/>
        <v>ok</v>
      </c>
      <c r="AT1573" s="641" t="str">
        <f t="shared" si="613"/>
        <v>ok</v>
      </c>
      <c r="AU1573" s="641" t="str">
        <f t="shared" si="614"/>
        <v>ok</v>
      </c>
      <c r="AV1573" s="641" t="str">
        <f t="shared" si="615"/>
        <v>ok</v>
      </c>
      <c r="AW1573" s="641" t="str">
        <f t="shared" si="616"/>
        <v>ok</v>
      </c>
      <c r="AX1573" s="641" t="str">
        <f t="shared" si="617"/>
        <v>ok</v>
      </c>
      <c r="AY1573" s="641" t="str">
        <f t="shared" si="618"/>
        <v>ok</v>
      </c>
      <c r="AZ1573" s="641" t="str">
        <f t="shared" si="619"/>
        <v>ok</v>
      </c>
      <c r="BA1573" s="641" t="str">
        <f t="shared" si="620"/>
        <v>ok</v>
      </c>
      <c r="BB1573" s="641" t="str">
        <f t="shared" si="621"/>
        <v>ok</v>
      </c>
      <c r="BC1573" s="641" t="str">
        <f t="shared" si="622"/>
        <v>ok</v>
      </c>
      <c r="BD1573" s="641"/>
    </row>
    <row r="1574" spans="1:56" s="559" customFormat="1" ht="12.75" hidden="1" customHeight="1">
      <c r="A1574" s="34"/>
      <c r="B1574" s="35">
        <f t="shared" si="626"/>
        <v>0</v>
      </c>
      <c r="C1574" s="34"/>
      <c r="D1574" s="253" t="s">
        <v>1945</v>
      </c>
      <c r="E1574" s="242"/>
      <c r="F1574" s="248"/>
      <c r="G1574" s="80"/>
      <c r="H1574" s="81"/>
      <c r="I1574" s="245"/>
      <c r="J1574" s="263"/>
      <c r="K1574" s="263"/>
      <c r="L1574" s="263"/>
      <c r="M1574" s="685"/>
      <c r="N1574" s="686"/>
      <c r="O1574" s="687"/>
      <c r="P1574" s="687"/>
      <c r="Q1574" s="687"/>
      <c r="R1574" s="687"/>
      <c r="S1574" s="688"/>
      <c r="T1574" s="268"/>
      <c r="U1574" s="539"/>
      <c r="V1574" s="299" t="str">
        <f t="shared" si="624"/>
        <v>29.11</v>
      </c>
      <c r="W1574" s="299">
        <f t="shared" si="625"/>
        <v>0</v>
      </c>
      <c r="X1574" s="268"/>
      <c r="Y1574" s="268"/>
      <c r="Z1574" s="268"/>
      <c r="AA1574" s="268"/>
      <c r="AB1574" s="533"/>
      <c r="AC1574" s="540"/>
      <c r="AD1574" s="540"/>
      <c r="AE1574" s="540"/>
      <c r="AN1574" s="641" t="str">
        <f t="shared" si="607"/>
        <v>revisar</v>
      </c>
      <c r="AO1574" s="641" t="str">
        <f t="shared" si="608"/>
        <v>ok</v>
      </c>
      <c r="AP1574" s="641" t="str">
        <f t="shared" si="609"/>
        <v>ok</v>
      </c>
      <c r="AQ1574" s="641" t="str">
        <f t="shared" si="610"/>
        <v>ok</v>
      </c>
      <c r="AR1574" s="641" t="str">
        <f t="shared" si="611"/>
        <v>ok</v>
      </c>
      <c r="AS1574" s="641" t="str">
        <f t="shared" si="612"/>
        <v>ok</v>
      </c>
      <c r="AT1574" s="641" t="str">
        <f t="shared" si="613"/>
        <v>ok</v>
      </c>
      <c r="AU1574" s="641" t="str">
        <f t="shared" si="614"/>
        <v>ok</v>
      </c>
      <c r="AV1574" s="641" t="str">
        <f t="shared" si="615"/>
        <v>ok</v>
      </c>
      <c r="AW1574" s="641" t="str">
        <f t="shared" si="616"/>
        <v>ok</v>
      </c>
      <c r="AX1574" s="641" t="str">
        <f t="shared" si="617"/>
        <v>ok</v>
      </c>
      <c r="AY1574" s="641" t="str">
        <f t="shared" si="618"/>
        <v>ok</v>
      </c>
      <c r="AZ1574" s="641" t="str">
        <f t="shared" si="619"/>
        <v>ok</v>
      </c>
      <c r="BA1574" s="641" t="str">
        <f t="shared" si="620"/>
        <v>ok</v>
      </c>
      <c r="BB1574" s="641" t="str">
        <f t="shared" si="621"/>
        <v>ok</v>
      </c>
      <c r="BC1574" s="641" t="str">
        <f t="shared" si="622"/>
        <v>ok</v>
      </c>
      <c r="BD1574" s="641"/>
    </row>
    <row r="1575" spans="1:56" s="559" customFormat="1" ht="12.75" hidden="1" customHeight="1">
      <c r="A1575" s="34"/>
      <c r="B1575" s="35">
        <f t="shared" si="626"/>
        <v>0</v>
      </c>
      <c r="C1575" s="34"/>
      <c r="D1575" s="250" t="s">
        <v>1946</v>
      </c>
      <c r="E1575" s="242"/>
      <c r="F1575" s="248"/>
      <c r="G1575" s="80"/>
      <c r="H1575" s="81"/>
      <c r="I1575" s="245"/>
      <c r="J1575" s="263"/>
      <c r="K1575" s="263"/>
      <c r="L1575" s="263"/>
      <c r="M1575" s="685"/>
      <c r="N1575" s="686"/>
      <c r="O1575" s="687"/>
      <c r="P1575" s="687"/>
      <c r="Q1575" s="687"/>
      <c r="R1575" s="687"/>
      <c r="S1575" s="688"/>
      <c r="T1575" s="268"/>
      <c r="U1575" s="539"/>
      <c r="V1575" s="299" t="str">
        <f t="shared" si="624"/>
        <v>29.12</v>
      </c>
      <c r="W1575" s="299">
        <f t="shared" si="625"/>
        <v>0</v>
      </c>
      <c r="X1575" s="268"/>
      <c r="Y1575" s="268"/>
      <c r="Z1575" s="268"/>
      <c r="AA1575" s="268"/>
      <c r="AB1575" s="533"/>
      <c r="AC1575" s="540"/>
      <c r="AD1575" s="540"/>
      <c r="AE1575" s="540"/>
      <c r="AN1575" s="641" t="str">
        <f t="shared" si="607"/>
        <v>revisar</v>
      </c>
      <c r="AO1575" s="641" t="str">
        <f t="shared" si="608"/>
        <v>ok</v>
      </c>
      <c r="AP1575" s="641" t="str">
        <f t="shared" si="609"/>
        <v>ok</v>
      </c>
      <c r="AQ1575" s="641" t="str">
        <f t="shared" si="610"/>
        <v>ok</v>
      </c>
      <c r="AR1575" s="641" t="str">
        <f t="shared" si="611"/>
        <v>ok</v>
      </c>
      <c r="AS1575" s="641" t="str">
        <f t="shared" si="612"/>
        <v>ok</v>
      </c>
      <c r="AT1575" s="641" t="str">
        <f t="shared" si="613"/>
        <v>ok</v>
      </c>
      <c r="AU1575" s="641" t="str">
        <f t="shared" si="614"/>
        <v>ok</v>
      </c>
      <c r="AV1575" s="641" t="str">
        <f t="shared" si="615"/>
        <v>ok</v>
      </c>
      <c r="AW1575" s="641" t="str">
        <f t="shared" si="616"/>
        <v>ok</v>
      </c>
      <c r="AX1575" s="641" t="str">
        <f t="shared" si="617"/>
        <v>ok</v>
      </c>
      <c r="AY1575" s="641" t="str">
        <f t="shared" si="618"/>
        <v>ok</v>
      </c>
      <c r="AZ1575" s="641" t="str">
        <f t="shared" si="619"/>
        <v>ok</v>
      </c>
      <c r="BA1575" s="641" t="str">
        <f t="shared" si="620"/>
        <v>ok</v>
      </c>
      <c r="BB1575" s="641" t="str">
        <f t="shared" si="621"/>
        <v>ok</v>
      </c>
      <c r="BC1575" s="641" t="str">
        <f t="shared" si="622"/>
        <v>ok</v>
      </c>
      <c r="BD1575" s="641"/>
    </row>
    <row r="1576" spans="1:56" s="559" customFormat="1" ht="12.75" hidden="1" customHeight="1">
      <c r="A1576" s="34"/>
      <c r="B1576" s="35">
        <f t="shared" si="626"/>
        <v>0</v>
      </c>
      <c r="C1576" s="34"/>
      <c r="D1576" s="253" t="s">
        <v>1947</v>
      </c>
      <c r="E1576" s="242"/>
      <c r="F1576" s="248"/>
      <c r="G1576" s="80"/>
      <c r="H1576" s="81"/>
      <c r="I1576" s="245"/>
      <c r="J1576" s="263"/>
      <c r="K1576" s="263"/>
      <c r="L1576" s="263"/>
      <c r="M1576" s="685"/>
      <c r="N1576" s="686"/>
      <c r="O1576" s="687"/>
      <c r="P1576" s="687"/>
      <c r="Q1576" s="687"/>
      <c r="R1576" s="687"/>
      <c r="S1576" s="688"/>
      <c r="T1576" s="268"/>
      <c r="U1576" s="539"/>
      <c r="V1576" s="299" t="str">
        <f t="shared" si="624"/>
        <v>29.13</v>
      </c>
      <c r="W1576" s="299">
        <f t="shared" si="625"/>
        <v>0</v>
      </c>
      <c r="X1576" s="268"/>
      <c r="Y1576" s="268"/>
      <c r="Z1576" s="268"/>
      <c r="AA1576" s="268"/>
      <c r="AB1576" s="533"/>
      <c r="AC1576" s="540"/>
      <c r="AD1576" s="540"/>
      <c r="AE1576" s="540"/>
      <c r="AN1576" s="641" t="str">
        <f t="shared" si="607"/>
        <v>revisar</v>
      </c>
      <c r="AO1576" s="641" t="str">
        <f t="shared" si="608"/>
        <v>ok</v>
      </c>
      <c r="AP1576" s="641" t="str">
        <f t="shared" si="609"/>
        <v>ok</v>
      </c>
      <c r="AQ1576" s="641" t="str">
        <f t="shared" si="610"/>
        <v>ok</v>
      </c>
      <c r="AR1576" s="641" t="str">
        <f t="shared" si="611"/>
        <v>ok</v>
      </c>
      <c r="AS1576" s="641" t="str">
        <f t="shared" si="612"/>
        <v>ok</v>
      </c>
      <c r="AT1576" s="641" t="str">
        <f t="shared" si="613"/>
        <v>ok</v>
      </c>
      <c r="AU1576" s="641" t="str">
        <f t="shared" si="614"/>
        <v>ok</v>
      </c>
      <c r="AV1576" s="641" t="str">
        <f t="shared" si="615"/>
        <v>ok</v>
      </c>
      <c r="AW1576" s="641" t="str">
        <f t="shared" si="616"/>
        <v>ok</v>
      </c>
      <c r="AX1576" s="641" t="str">
        <f t="shared" si="617"/>
        <v>ok</v>
      </c>
      <c r="AY1576" s="641" t="str">
        <f t="shared" si="618"/>
        <v>ok</v>
      </c>
      <c r="AZ1576" s="641" t="str">
        <f t="shared" si="619"/>
        <v>ok</v>
      </c>
      <c r="BA1576" s="641" t="str">
        <f t="shared" si="620"/>
        <v>ok</v>
      </c>
      <c r="BB1576" s="641" t="str">
        <f t="shared" si="621"/>
        <v>ok</v>
      </c>
      <c r="BC1576" s="641" t="str">
        <f t="shared" si="622"/>
        <v>ok</v>
      </c>
      <c r="BD1576" s="641"/>
    </row>
    <row r="1577" spans="1:56" s="559" customFormat="1" ht="12.75" hidden="1" customHeight="1">
      <c r="A1577" s="34"/>
      <c r="B1577" s="35">
        <f t="shared" si="626"/>
        <v>0</v>
      </c>
      <c r="C1577" s="34"/>
      <c r="D1577" s="250" t="s">
        <v>1948</v>
      </c>
      <c r="E1577" s="242"/>
      <c r="F1577" s="248"/>
      <c r="G1577" s="80"/>
      <c r="H1577" s="81"/>
      <c r="I1577" s="245"/>
      <c r="J1577" s="263"/>
      <c r="K1577" s="263"/>
      <c r="L1577" s="263"/>
      <c r="M1577" s="685"/>
      <c r="N1577" s="686"/>
      <c r="O1577" s="687"/>
      <c r="P1577" s="687"/>
      <c r="Q1577" s="687"/>
      <c r="R1577" s="687"/>
      <c r="S1577" s="688"/>
      <c r="T1577" s="268"/>
      <c r="U1577" s="539"/>
      <c r="V1577" s="299" t="str">
        <f t="shared" si="624"/>
        <v>29.14</v>
      </c>
      <c r="W1577" s="299">
        <f t="shared" si="625"/>
        <v>0</v>
      </c>
      <c r="X1577" s="535">
        <f>SUM(P1561:R1561)</f>
        <v>0</v>
      </c>
      <c r="Y1577" s="319" t="str">
        <f>IF(X1577&lt;&gt;S1561,"erro","ok")</f>
        <v>ok</v>
      </c>
      <c r="Z1577" s="319"/>
      <c r="AA1577" s="319"/>
      <c r="AB1577" s="531"/>
      <c r="AC1577" s="540"/>
      <c r="AD1577" s="540"/>
      <c r="AE1577" s="540"/>
      <c r="AN1577" s="641" t="str">
        <f t="shared" si="607"/>
        <v>revisar</v>
      </c>
      <c r="AO1577" s="641" t="str">
        <f t="shared" si="608"/>
        <v>revisar</v>
      </c>
      <c r="AP1577" s="641" t="str">
        <f t="shared" si="609"/>
        <v>ok</v>
      </c>
      <c r="AQ1577" s="641" t="str">
        <f t="shared" si="610"/>
        <v>ok</v>
      </c>
      <c r="AR1577" s="641" t="str">
        <f t="shared" si="611"/>
        <v>ok</v>
      </c>
      <c r="AS1577" s="641" t="str">
        <f t="shared" si="612"/>
        <v>ok</v>
      </c>
      <c r="AT1577" s="641" t="str">
        <f t="shared" si="613"/>
        <v>ok</v>
      </c>
      <c r="AU1577" s="641" t="str">
        <f t="shared" si="614"/>
        <v>ok</v>
      </c>
      <c r="AV1577" s="641" t="str">
        <f t="shared" si="615"/>
        <v>ok</v>
      </c>
      <c r="AW1577" s="641" t="str">
        <f t="shared" si="616"/>
        <v>ok</v>
      </c>
      <c r="AX1577" s="641" t="str">
        <f t="shared" si="617"/>
        <v>ok</v>
      </c>
      <c r="AY1577" s="641" t="str">
        <f t="shared" si="618"/>
        <v>ok</v>
      </c>
      <c r="AZ1577" s="641" t="str">
        <f t="shared" si="619"/>
        <v>ok</v>
      </c>
      <c r="BA1577" s="641" t="str">
        <f t="shared" si="620"/>
        <v>ok</v>
      </c>
      <c r="BB1577" s="641" t="str">
        <f t="shared" si="621"/>
        <v>ok</v>
      </c>
      <c r="BC1577" s="641" t="str">
        <f t="shared" si="622"/>
        <v>ok</v>
      </c>
      <c r="BD1577" s="641"/>
    </row>
    <row r="1578" spans="1:56" s="559" customFormat="1" ht="12.75" hidden="1" customHeight="1">
      <c r="A1578" s="34"/>
      <c r="B1578" s="35">
        <f t="shared" si="626"/>
        <v>0</v>
      </c>
      <c r="C1578" s="34"/>
      <c r="D1578" s="253" t="s">
        <v>1949</v>
      </c>
      <c r="E1578" s="242"/>
      <c r="F1578" s="248"/>
      <c r="G1578" s="80"/>
      <c r="H1578" s="81"/>
      <c r="I1578" s="245"/>
      <c r="J1578" s="263"/>
      <c r="K1578" s="263"/>
      <c r="L1578" s="263"/>
      <c r="M1578" s="685"/>
      <c r="N1578" s="686"/>
      <c r="O1578" s="687"/>
      <c r="P1578" s="687"/>
      <c r="Q1578" s="687"/>
      <c r="R1578" s="687"/>
      <c r="S1578" s="688"/>
      <c r="T1578" s="268"/>
      <c r="U1578" s="539"/>
      <c r="V1578" s="299" t="str">
        <f t="shared" si="624"/>
        <v>29.15</v>
      </c>
      <c r="W1578" s="299">
        <f t="shared" si="625"/>
        <v>0</v>
      </c>
      <c r="X1578" s="319"/>
      <c r="Y1578" s="319"/>
      <c r="Z1578" s="319"/>
      <c r="AA1578" s="319"/>
      <c r="AB1578" s="531"/>
      <c r="AC1578" s="540"/>
      <c r="AD1578" s="540"/>
      <c r="AE1578" s="540"/>
      <c r="AN1578" s="641" t="str">
        <f t="shared" si="607"/>
        <v>revisar</v>
      </c>
      <c r="AO1578" s="641" t="str">
        <f t="shared" si="608"/>
        <v>ok</v>
      </c>
      <c r="AP1578" s="641" t="str">
        <f t="shared" si="609"/>
        <v>ok</v>
      </c>
      <c r="AQ1578" s="641" t="str">
        <f t="shared" si="610"/>
        <v>ok</v>
      </c>
      <c r="AR1578" s="641" t="str">
        <f t="shared" si="611"/>
        <v>ok</v>
      </c>
      <c r="AS1578" s="641" t="str">
        <f t="shared" si="612"/>
        <v>ok</v>
      </c>
      <c r="AT1578" s="641" t="str">
        <f t="shared" si="613"/>
        <v>ok</v>
      </c>
      <c r="AU1578" s="641" t="str">
        <f t="shared" si="614"/>
        <v>ok</v>
      </c>
      <c r="AV1578" s="641" t="str">
        <f t="shared" si="615"/>
        <v>ok</v>
      </c>
      <c r="AW1578" s="641" t="str">
        <f t="shared" si="616"/>
        <v>ok</v>
      </c>
      <c r="AX1578" s="641" t="str">
        <f t="shared" si="617"/>
        <v>ok</v>
      </c>
      <c r="AY1578" s="641" t="str">
        <f t="shared" si="618"/>
        <v>ok</v>
      </c>
      <c r="AZ1578" s="641" t="str">
        <f t="shared" si="619"/>
        <v>ok</v>
      </c>
      <c r="BA1578" s="641" t="str">
        <f t="shared" si="620"/>
        <v>ok</v>
      </c>
      <c r="BB1578" s="641" t="str">
        <f t="shared" si="621"/>
        <v>ok</v>
      </c>
      <c r="BC1578" s="641" t="str">
        <f t="shared" si="622"/>
        <v>ok</v>
      </c>
      <c r="BD1578" s="641"/>
    </row>
    <row r="1579" spans="1:56" s="559" customFormat="1" ht="12.75" hidden="1" customHeight="1">
      <c r="A1579" s="34"/>
      <c r="B1579" s="35">
        <f t="shared" si="626"/>
        <v>0</v>
      </c>
      <c r="C1579" s="34"/>
      <c r="D1579" s="250" t="s">
        <v>1950</v>
      </c>
      <c r="E1579" s="242"/>
      <c r="F1579" s="248"/>
      <c r="G1579" s="80"/>
      <c r="H1579" s="81"/>
      <c r="I1579" s="245"/>
      <c r="J1579" s="263"/>
      <c r="K1579" s="263"/>
      <c r="L1579" s="263"/>
      <c r="M1579" s="685"/>
      <c r="N1579" s="686"/>
      <c r="O1579" s="687"/>
      <c r="P1579" s="687"/>
      <c r="Q1579" s="687"/>
      <c r="R1579" s="687"/>
      <c r="S1579" s="688"/>
      <c r="T1579" s="268"/>
      <c r="U1579" s="539"/>
      <c r="V1579" s="299" t="str">
        <f t="shared" si="624"/>
        <v>29.16</v>
      </c>
      <c r="W1579" s="299">
        <f t="shared" si="625"/>
        <v>0</v>
      </c>
      <c r="X1579" s="319"/>
      <c r="Y1579" s="319"/>
      <c r="Z1579" s="319"/>
      <c r="AA1579" s="319"/>
      <c r="AB1579" s="531"/>
      <c r="AC1579" s="540"/>
      <c r="AD1579" s="540"/>
      <c r="AE1579" s="540"/>
      <c r="AN1579" s="641" t="str">
        <f t="shared" si="607"/>
        <v>revisar</v>
      </c>
      <c r="AO1579" s="641" t="str">
        <f t="shared" si="608"/>
        <v>ok</v>
      </c>
      <c r="AP1579" s="641" t="str">
        <f t="shared" si="609"/>
        <v>ok</v>
      </c>
      <c r="AQ1579" s="641" t="str">
        <f t="shared" si="610"/>
        <v>ok</v>
      </c>
      <c r="AR1579" s="641" t="str">
        <f t="shared" si="611"/>
        <v>ok</v>
      </c>
      <c r="AS1579" s="641" t="str">
        <f t="shared" si="612"/>
        <v>ok</v>
      </c>
      <c r="AT1579" s="641" t="str">
        <f t="shared" si="613"/>
        <v>ok</v>
      </c>
      <c r="AU1579" s="641" t="str">
        <f t="shared" si="614"/>
        <v>ok</v>
      </c>
      <c r="AV1579" s="641" t="str">
        <f t="shared" si="615"/>
        <v>ok</v>
      </c>
      <c r="AW1579" s="641" t="str">
        <f t="shared" si="616"/>
        <v>ok</v>
      </c>
      <c r="AX1579" s="641" t="str">
        <f t="shared" si="617"/>
        <v>ok</v>
      </c>
      <c r="AY1579" s="641" t="str">
        <f t="shared" si="618"/>
        <v>ok</v>
      </c>
      <c r="AZ1579" s="641" t="str">
        <f t="shared" si="619"/>
        <v>ok</v>
      </c>
      <c r="BA1579" s="641" t="str">
        <f t="shared" si="620"/>
        <v>ok</v>
      </c>
      <c r="BB1579" s="641" t="str">
        <f t="shared" si="621"/>
        <v>ok</v>
      </c>
      <c r="BC1579" s="641" t="str">
        <f t="shared" si="622"/>
        <v>ok</v>
      </c>
      <c r="BD1579" s="641"/>
    </row>
    <row r="1580" spans="1:56" s="559" customFormat="1" ht="12.75" hidden="1" customHeight="1">
      <c r="A1580" s="34"/>
      <c r="B1580" s="35">
        <f t="shared" si="626"/>
        <v>0</v>
      </c>
      <c r="C1580" s="34"/>
      <c r="D1580" s="253" t="s">
        <v>1951</v>
      </c>
      <c r="E1580" s="242"/>
      <c r="F1580" s="248"/>
      <c r="G1580" s="80"/>
      <c r="H1580" s="81"/>
      <c r="I1580" s="245"/>
      <c r="J1580" s="263"/>
      <c r="K1580" s="263"/>
      <c r="L1580" s="263"/>
      <c r="M1580" s="685"/>
      <c r="N1580" s="686"/>
      <c r="O1580" s="687"/>
      <c r="P1580" s="687"/>
      <c r="Q1580" s="687"/>
      <c r="R1580" s="687"/>
      <c r="S1580" s="688"/>
      <c r="T1580" s="268"/>
      <c r="U1580" s="539"/>
      <c r="V1580" s="299" t="str">
        <f t="shared" si="624"/>
        <v>29.17</v>
      </c>
      <c r="W1580" s="299">
        <f t="shared" si="625"/>
        <v>0</v>
      </c>
      <c r="X1580" s="268"/>
      <c r="Y1580" s="268"/>
      <c r="Z1580" s="268"/>
      <c r="AA1580" s="268"/>
      <c r="AB1580" s="533"/>
      <c r="AC1580" s="540"/>
      <c r="AD1580" s="540"/>
      <c r="AE1580" s="540"/>
      <c r="AN1580" s="641" t="str">
        <f t="shared" ref="AN1580:AN1643" si="627">IF(X1580=D1580,"ok","revisar")</f>
        <v>revisar</v>
      </c>
      <c r="AO1580" s="641" t="str">
        <f t="shared" ref="AO1580:AO1643" si="628">IF(Y1580=E1580,"ok","revisar")</f>
        <v>ok</v>
      </c>
      <c r="AP1580" s="641" t="str">
        <f t="shared" ref="AP1580:AP1643" si="629">IF(Z1580=F1580,"ok","revisar")</f>
        <v>ok</v>
      </c>
      <c r="AQ1580" s="641" t="str">
        <f t="shared" ref="AQ1580:AQ1643" si="630">IF(AA1580=G1580,"ok","revisar")</f>
        <v>ok</v>
      </c>
      <c r="AR1580" s="641" t="str">
        <f t="shared" ref="AR1580:AR1643" si="631">IF(AB1580=H1580,"ok","revisar")</f>
        <v>ok</v>
      </c>
      <c r="AS1580" s="641" t="str">
        <f t="shared" ref="AS1580:AS1643" si="632">IF(AC1580=I1580,"ok","revisar")</f>
        <v>ok</v>
      </c>
      <c r="AT1580" s="641" t="str">
        <f t="shared" ref="AT1580:AT1643" si="633">IF(AD1580=J1580,"ok","revisar")</f>
        <v>ok</v>
      </c>
      <c r="AU1580" s="641" t="str">
        <f t="shared" ref="AU1580:AU1643" si="634">IF(AE1580=K1580,"ok","revisar")</f>
        <v>ok</v>
      </c>
      <c r="AV1580" s="641" t="str">
        <f t="shared" ref="AV1580:AV1643" si="635">IF(AF1580=L1580,"ok","revisar")</f>
        <v>ok</v>
      </c>
      <c r="AW1580" s="641" t="str">
        <f t="shared" ref="AW1580:AW1643" si="636">IF(AG1580=M1580,"ok","revisar")</f>
        <v>ok</v>
      </c>
      <c r="AX1580" s="641" t="str">
        <f t="shared" ref="AX1580:AX1643" si="637">IF(AH1580=N1580,"ok","revisar")</f>
        <v>ok</v>
      </c>
      <c r="AY1580" s="641" t="str">
        <f t="shared" ref="AY1580:AY1643" si="638">IF(AI1580=O1580,"ok","revisar")</f>
        <v>ok</v>
      </c>
      <c r="AZ1580" s="641" t="str">
        <f t="shared" ref="AZ1580:AZ1643" si="639">IF(AJ1580=P1580,"ok","revisar")</f>
        <v>ok</v>
      </c>
      <c r="BA1580" s="641" t="str">
        <f t="shared" ref="BA1580:BA1643" si="640">IF(AK1580=Q1580,"ok","revisar")</f>
        <v>ok</v>
      </c>
      <c r="BB1580" s="641" t="str">
        <f t="shared" ref="BB1580:BB1643" si="641">IF(AL1580=R1580,"ok","revisar")</f>
        <v>ok</v>
      </c>
      <c r="BC1580" s="641" t="str">
        <f t="shared" ref="BC1580:BC1643" si="642">IF(AM1580=S1580,"ok","revisar")</f>
        <v>ok</v>
      </c>
      <c r="BD1580" s="641"/>
    </row>
    <row r="1581" spans="1:56" s="559" customFormat="1" ht="12.75" hidden="1" customHeight="1">
      <c r="A1581" s="34"/>
      <c r="B1581" s="35">
        <f t="shared" si="626"/>
        <v>0</v>
      </c>
      <c r="C1581" s="34"/>
      <c r="D1581" s="250" t="s">
        <v>1952</v>
      </c>
      <c r="E1581" s="242"/>
      <c r="F1581" s="248"/>
      <c r="G1581" s="80"/>
      <c r="H1581" s="81"/>
      <c r="I1581" s="245"/>
      <c r="J1581" s="263"/>
      <c r="K1581" s="263"/>
      <c r="L1581" s="263"/>
      <c r="M1581" s="685"/>
      <c r="N1581" s="686"/>
      <c r="O1581" s="687"/>
      <c r="P1581" s="687"/>
      <c r="Q1581" s="687"/>
      <c r="R1581" s="687"/>
      <c r="S1581" s="688"/>
      <c r="T1581" s="268"/>
      <c r="U1581" s="539"/>
      <c r="V1581" s="299" t="str">
        <f t="shared" si="624"/>
        <v>29.18</v>
      </c>
      <c r="W1581" s="299">
        <f t="shared" si="625"/>
        <v>0</v>
      </c>
      <c r="X1581" s="268"/>
      <c r="Y1581" s="268"/>
      <c r="Z1581" s="268"/>
      <c r="AA1581" s="268"/>
      <c r="AB1581" s="533"/>
      <c r="AC1581" s="540"/>
      <c r="AD1581" s="540"/>
      <c r="AE1581" s="540"/>
      <c r="AN1581" s="641" t="str">
        <f t="shared" si="627"/>
        <v>revisar</v>
      </c>
      <c r="AO1581" s="641" t="str">
        <f t="shared" si="628"/>
        <v>ok</v>
      </c>
      <c r="AP1581" s="641" t="str">
        <f t="shared" si="629"/>
        <v>ok</v>
      </c>
      <c r="AQ1581" s="641" t="str">
        <f t="shared" si="630"/>
        <v>ok</v>
      </c>
      <c r="AR1581" s="641" t="str">
        <f t="shared" si="631"/>
        <v>ok</v>
      </c>
      <c r="AS1581" s="641" t="str">
        <f t="shared" si="632"/>
        <v>ok</v>
      </c>
      <c r="AT1581" s="641" t="str">
        <f t="shared" si="633"/>
        <v>ok</v>
      </c>
      <c r="AU1581" s="641" t="str">
        <f t="shared" si="634"/>
        <v>ok</v>
      </c>
      <c r="AV1581" s="641" t="str">
        <f t="shared" si="635"/>
        <v>ok</v>
      </c>
      <c r="AW1581" s="641" t="str">
        <f t="shared" si="636"/>
        <v>ok</v>
      </c>
      <c r="AX1581" s="641" t="str">
        <f t="shared" si="637"/>
        <v>ok</v>
      </c>
      <c r="AY1581" s="641" t="str">
        <f t="shared" si="638"/>
        <v>ok</v>
      </c>
      <c r="AZ1581" s="641" t="str">
        <f t="shared" si="639"/>
        <v>ok</v>
      </c>
      <c r="BA1581" s="641" t="str">
        <f t="shared" si="640"/>
        <v>ok</v>
      </c>
      <c r="BB1581" s="641" t="str">
        <f t="shared" si="641"/>
        <v>ok</v>
      </c>
      <c r="BC1581" s="641" t="str">
        <f t="shared" si="642"/>
        <v>ok</v>
      </c>
      <c r="BD1581" s="641"/>
    </row>
    <row r="1582" spans="1:56" s="559" customFormat="1" ht="12.75" hidden="1" customHeight="1">
      <c r="A1582" s="34"/>
      <c r="B1582" s="35">
        <f t="shared" si="626"/>
        <v>0</v>
      </c>
      <c r="C1582" s="34"/>
      <c r="D1582" s="253" t="s">
        <v>1953</v>
      </c>
      <c r="E1582" s="242"/>
      <c r="F1582" s="248"/>
      <c r="G1582" s="80"/>
      <c r="H1582" s="81"/>
      <c r="I1582" s="245"/>
      <c r="J1582" s="263"/>
      <c r="K1582" s="263"/>
      <c r="L1582" s="263"/>
      <c r="M1582" s="685"/>
      <c r="N1582" s="686"/>
      <c r="O1582" s="687"/>
      <c r="P1582" s="687"/>
      <c r="Q1582" s="687"/>
      <c r="R1582" s="687"/>
      <c r="S1582" s="688"/>
      <c r="T1582" s="268"/>
      <c r="U1582" s="539"/>
      <c r="V1582" s="299" t="str">
        <f t="shared" si="624"/>
        <v>29.19</v>
      </c>
      <c r="W1582" s="299">
        <f t="shared" si="625"/>
        <v>0</v>
      </c>
      <c r="X1582" s="268"/>
      <c r="Y1582" s="268"/>
      <c r="Z1582" s="268"/>
      <c r="AA1582" s="268"/>
      <c r="AB1582" s="533"/>
      <c r="AC1582" s="540"/>
      <c r="AD1582" s="540"/>
      <c r="AE1582" s="540"/>
      <c r="AN1582" s="641" t="str">
        <f t="shared" si="627"/>
        <v>revisar</v>
      </c>
      <c r="AO1582" s="641" t="str">
        <f t="shared" si="628"/>
        <v>ok</v>
      </c>
      <c r="AP1582" s="641" t="str">
        <f t="shared" si="629"/>
        <v>ok</v>
      </c>
      <c r="AQ1582" s="641" t="str">
        <f t="shared" si="630"/>
        <v>ok</v>
      </c>
      <c r="AR1582" s="641" t="str">
        <f t="shared" si="631"/>
        <v>ok</v>
      </c>
      <c r="AS1582" s="641" t="str">
        <f t="shared" si="632"/>
        <v>ok</v>
      </c>
      <c r="AT1582" s="641" t="str">
        <f t="shared" si="633"/>
        <v>ok</v>
      </c>
      <c r="AU1582" s="641" t="str">
        <f t="shared" si="634"/>
        <v>ok</v>
      </c>
      <c r="AV1582" s="641" t="str">
        <f t="shared" si="635"/>
        <v>ok</v>
      </c>
      <c r="AW1582" s="641" t="str">
        <f t="shared" si="636"/>
        <v>ok</v>
      </c>
      <c r="AX1582" s="641" t="str">
        <f t="shared" si="637"/>
        <v>ok</v>
      </c>
      <c r="AY1582" s="641" t="str">
        <f t="shared" si="638"/>
        <v>ok</v>
      </c>
      <c r="AZ1582" s="641" t="str">
        <f t="shared" si="639"/>
        <v>ok</v>
      </c>
      <c r="BA1582" s="641" t="str">
        <f t="shared" si="640"/>
        <v>ok</v>
      </c>
      <c r="BB1582" s="641" t="str">
        <f t="shared" si="641"/>
        <v>ok</v>
      </c>
      <c r="BC1582" s="641" t="str">
        <f t="shared" si="642"/>
        <v>ok</v>
      </c>
      <c r="BD1582" s="641"/>
    </row>
    <row r="1583" spans="1:56" s="559" customFormat="1" ht="12.75" hidden="1" customHeight="1">
      <c r="A1583" s="34"/>
      <c r="B1583" s="35">
        <f t="shared" si="626"/>
        <v>0</v>
      </c>
      <c r="C1583" s="34"/>
      <c r="D1583" s="250" t="s">
        <v>1954</v>
      </c>
      <c r="E1583" s="242"/>
      <c r="F1583" s="248"/>
      <c r="G1583" s="80"/>
      <c r="H1583" s="81"/>
      <c r="I1583" s="245"/>
      <c r="J1583" s="263"/>
      <c r="K1583" s="263"/>
      <c r="L1583" s="263"/>
      <c r="M1583" s="685"/>
      <c r="N1583" s="686"/>
      <c r="O1583" s="687"/>
      <c r="P1583" s="687"/>
      <c r="Q1583" s="687"/>
      <c r="R1583" s="687"/>
      <c r="S1583" s="688"/>
      <c r="T1583" s="268"/>
      <c r="U1583" s="539"/>
      <c r="V1583" s="299" t="str">
        <f t="shared" si="624"/>
        <v>29.20</v>
      </c>
      <c r="W1583" s="299">
        <f t="shared" si="625"/>
        <v>0</v>
      </c>
      <c r="X1583" s="268"/>
      <c r="Y1583" s="268"/>
      <c r="Z1583" s="268"/>
      <c r="AA1583" s="268"/>
      <c r="AB1583" s="533"/>
      <c r="AC1583" s="540"/>
      <c r="AD1583" s="540"/>
      <c r="AE1583" s="540"/>
      <c r="AN1583" s="641" t="str">
        <f t="shared" si="627"/>
        <v>revisar</v>
      </c>
      <c r="AO1583" s="641" t="str">
        <f t="shared" si="628"/>
        <v>ok</v>
      </c>
      <c r="AP1583" s="641" t="str">
        <f t="shared" si="629"/>
        <v>ok</v>
      </c>
      <c r="AQ1583" s="641" t="str">
        <f t="shared" si="630"/>
        <v>ok</v>
      </c>
      <c r="AR1583" s="641" t="str">
        <f t="shared" si="631"/>
        <v>ok</v>
      </c>
      <c r="AS1583" s="641" t="str">
        <f t="shared" si="632"/>
        <v>ok</v>
      </c>
      <c r="AT1583" s="641" t="str">
        <f t="shared" si="633"/>
        <v>ok</v>
      </c>
      <c r="AU1583" s="641" t="str">
        <f t="shared" si="634"/>
        <v>ok</v>
      </c>
      <c r="AV1583" s="641" t="str">
        <f t="shared" si="635"/>
        <v>ok</v>
      </c>
      <c r="AW1583" s="641" t="str">
        <f t="shared" si="636"/>
        <v>ok</v>
      </c>
      <c r="AX1583" s="641" t="str">
        <f t="shared" si="637"/>
        <v>ok</v>
      </c>
      <c r="AY1583" s="641" t="str">
        <f t="shared" si="638"/>
        <v>ok</v>
      </c>
      <c r="AZ1583" s="641" t="str">
        <f t="shared" si="639"/>
        <v>ok</v>
      </c>
      <c r="BA1583" s="641" t="str">
        <f t="shared" si="640"/>
        <v>ok</v>
      </c>
      <c r="BB1583" s="641" t="str">
        <f t="shared" si="641"/>
        <v>ok</v>
      </c>
      <c r="BC1583" s="641" t="str">
        <f t="shared" si="642"/>
        <v>ok</v>
      </c>
      <c r="BD1583" s="641"/>
    </row>
    <row r="1584" spans="1:56" s="559" customFormat="1" ht="12.75" hidden="1" customHeight="1">
      <c r="A1584" s="34"/>
      <c r="B1584" s="35">
        <f t="shared" si="626"/>
        <v>0</v>
      </c>
      <c r="C1584" s="34"/>
      <c r="D1584" s="253" t="s">
        <v>1955</v>
      </c>
      <c r="E1584" s="242"/>
      <c r="F1584" s="248"/>
      <c r="G1584" s="80"/>
      <c r="H1584" s="81"/>
      <c r="I1584" s="245"/>
      <c r="J1584" s="263"/>
      <c r="K1584" s="263"/>
      <c r="L1584" s="263"/>
      <c r="M1584" s="685"/>
      <c r="N1584" s="686"/>
      <c r="O1584" s="687"/>
      <c r="P1584" s="687"/>
      <c r="Q1584" s="687"/>
      <c r="R1584" s="687"/>
      <c r="S1584" s="688"/>
      <c r="T1584" s="268"/>
      <c r="U1584" s="539"/>
      <c r="V1584" s="299" t="str">
        <f t="shared" si="624"/>
        <v>29.21</v>
      </c>
      <c r="W1584" s="299">
        <f t="shared" si="625"/>
        <v>0</v>
      </c>
      <c r="X1584" s="268"/>
      <c r="Y1584" s="268"/>
      <c r="Z1584" s="268"/>
      <c r="AA1584" s="268"/>
      <c r="AB1584" s="533"/>
      <c r="AC1584" s="540"/>
      <c r="AD1584" s="540"/>
      <c r="AE1584" s="540"/>
      <c r="AN1584" s="641" t="str">
        <f t="shared" si="627"/>
        <v>revisar</v>
      </c>
      <c r="AO1584" s="641" t="str">
        <f t="shared" si="628"/>
        <v>ok</v>
      </c>
      <c r="AP1584" s="641" t="str">
        <f t="shared" si="629"/>
        <v>ok</v>
      </c>
      <c r="AQ1584" s="641" t="str">
        <f t="shared" si="630"/>
        <v>ok</v>
      </c>
      <c r="AR1584" s="641" t="str">
        <f t="shared" si="631"/>
        <v>ok</v>
      </c>
      <c r="AS1584" s="641" t="str">
        <f t="shared" si="632"/>
        <v>ok</v>
      </c>
      <c r="AT1584" s="641" t="str">
        <f t="shared" si="633"/>
        <v>ok</v>
      </c>
      <c r="AU1584" s="641" t="str">
        <f t="shared" si="634"/>
        <v>ok</v>
      </c>
      <c r="AV1584" s="641" t="str">
        <f t="shared" si="635"/>
        <v>ok</v>
      </c>
      <c r="AW1584" s="641" t="str">
        <f t="shared" si="636"/>
        <v>ok</v>
      </c>
      <c r="AX1584" s="641" t="str">
        <f t="shared" si="637"/>
        <v>ok</v>
      </c>
      <c r="AY1584" s="641" t="str">
        <f t="shared" si="638"/>
        <v>ok</v>
      </c>
      <c r="AZ1584" s="641" t="str">
        <f t="shared" si="639"/>
        <v>ok</v>
      </c>
      <c r="BA1584" s="641" t="str">
        <f t="shared" si="640"/>
        <v>ok</v>
      </c>
      <c r="BB1584" s="641" t="str">
        <f t="shared" si="641"/>
        <v>ok</v>
      </c>
      <c r="BC1584" s="641" t="str">
        <f t="shared" si="642"/>
        <v>ok</v>
      </c>
      <c r="BD1584" s="641"/>
    </row>
    <row r="1585" spans="1:56" s="559" customFormat="1" ht="12.75" hidden="1" customHeight="1">
      <c r="A1585" s="34"/>
      <c r="B1585" s="35">
        <f t="shared" si="626"/>
        <v>0</v>
      </c>
      <c r="C1585" s="34"/>
      <c r="D1585" s="250" t="s">
        <v>1956</v>
      </c>
      <c r="E1585" s="242"/>
      <c r="F1585" s="248"/>
      <c r="G1585" s="80"/>
      <c r="H1585" s="81"/>
      <c r="I1585" s="245"/>
      <c r="J1585" s="263"/>
      <c r="K1585" s="263"/>
      <c r="L1585" s="263"/>
      <c r="M1585" s="685"/>
      <c r="N1585" s="686"/>
      <c r="O1585" s="687"/>
      <c r="P1585" s="687"/>
      <c r="Q1585" s="687"/>
      <c r="R1585" s="687"/>
      <c r="S1585" s="688"/>
      <c r="T1585" s="268"/>
      <c r="U1585" s="539"/>
      <c r="V1585" s="299" t="str">
        <f t="shared" si="624"/>
        <v>29.22</v>
      </c>
      <c r="W1585" s="299">
        <f t="shared" si="625"/>
        <v>0</v>
      </c>
      <c r="X1585" s="268"/>
      <c r="Y1585" s="268"/>
      <c r="Z1585" s="268"/>
      <c r="AA1585" s="268"/>
      <c r="AB1585" s="533"/>
      <c r="AC1585" s="540"/>
      <c r="AD1585" s="540"/>
      <c r="AE1585" s="540"/>
      <c r="AN1585" s="641" t="str">
        <f t="shared" si="627"/>
        <v>revisar</v>
      </c>
      <c r="AO1585" s="641" t="str">
        <f t="shared" si="628"/>
        <v>ok</v>
      </c>
      <c r="AP1585" s="641" t="str">
        <f t="shared" si="629"/>
        <v>ok</v>
      </c>
      <c r="AQ1585" s="641" t="str">
        <f t="shared" si="630"/>
        <v>ok</v>
      </c>
      <c r="AR1585" s="641" t="str">
        <f t="shared" si="631"/>
        <v>ok</v>
      </c>
      <c r="AS1585" s="641" t="str">
        <f t="shared" si="632"/>
        <v>ok</v>
      </c>
      <c r="AT1585" s="641" t="str">
        <f t="shared" si="633"/>
        <v>ok</v>
      </c>
      <c r="AU1585" s="641" t="str">
        <f t="shared" si="634"/>
        <v>ok</v>
      </c>
      <c r="AV1585" s="641" t="str">
        <f t="shared" si="635"/>
        <v>ok</v>
      </c>
      <c r="AW1585" s="641" t="str">
        <f t="shared" si="636"/>
        <v>ok</v>
      </c>
      <c r="AX1585" s="641" t="str">
        <f t="shared" si="637"/>
        <v>ok</v>
      </c>
      <c r="AY1585" s="641" t="str">
        <f t="shared" si="638"/>
        <v>ok</v>
      </c>
      <c r="AZ1585" s="641" t="str">
        <f t="shared" si="639"/>
        <v>ok</v>
      </c>
      <c r="BA1585" s="641" t="str">
        <f t="shared" si="640"/>
        <v>ok</v>
      </c>
      <c r="BB1585" s="641" t="str">
        <f t="shared" si="641"/>
        <v>ok</v>
      </c>
      <c r="BC1585" s="641" t="str">
        <f t="shared" si="642"/>
        <v>ok</v>
      </c>
      <c r="BD1585" s="641"/>
    </row>
    <row r="1586" spans="1:56" s="559" customFormat="1" ht="12.75" hidden="1" customHeight="1">
      <c r="A1586" s="34"/>
      <c r="B1586" s="35">
        <f t="shared" si="626"/>
        <v>0</v>
      </c>
      <c r="C1586" s="34"/>
      <c r="D1586" s="253" t="s">
        <v>1957</v>
      </c>
      <c r="E1586" s="242"/>
      <c r="F1586" s="248"/>
      <c r="G1586" s="80"/>
      <c r="H1586" s="81"/>
      <c r="I1586" s="245"/>
      <c r="J1586" s="263"/>
      <c r="K1586" s="263"/>
      <c r="L1586" s="263"/>
      <c r="M1586" s="685"/>
      <c r="N1586" s="686"/>
      <c r="O1586" s="687"/>
      <c r="P1586" s="687"/>
      <c r="Q1586" s="687"/>
      <c r="R1586" s="687"/>
      <c r="S1586" s="688"/>
      <c r="T1586" s="268"/>
      <c r="U1586" s="539"/>
      <c r="V1586" s="299" t="str">
        <f t="shared" si="624"/>
        <v>29.23</v>
      </c>
      <c r="W1586" s="299">
        <f t="shared" si="625"/>
        <v>0</v>
      </c>
      <c r="X1586" s="268"/>
      <c r="Y1586" s="268"/>
      <c r="Z1586" s="268"/>
      <c r="AA1586" s="268"/>
      <c r="AB1586" s="533"/>
      <c r="AC1586" s="540"/>
      <c r="AD1586" s="540"/>
      <c r="AE1586" s="540"/>
      <c r="AN1586" s="641" t="str">
        <f t="shared" si="627"/>
        <v>revisar</v>
      </c>
      <c r="AO1586" s="641" t="str">
        <f t="shared" si="628"/>
        <v>ok</v>
      </c>
      <c r="AP1586" s="641" t="str">
        <f t="shared" si="629"/>
        <v>ok</v>
      </c>
      <c r="AQ1586" s="641" t="str">
        <f t="shared" si="630"/>
        <v>ok</v>
      </c>
      <c r="AR1586" s="641" t="str">
        <f t="shared" si="631"/>
        <v>ok</v>
      </c>
      <c r="AS1586" s="641" t="str">
        <f t="shared" si="632"/>
        <v>ok</v>
      </c>
      <c r="AT1586" s="641" t="str">
        <f t="shared" si="633"/>
        <v>ok</v>
      </c>
      <c r="AU1586" s="641" t="str">
        <f t="shared" si="634"/>
        <v>ok</v>
      </c>
      <c r="AV1586" s="641" t="str">
        <f t="shared" si="635"/>
        <v>ok</v>
      </c>
      <c r="AW1586" s="641" t="str">
        <f t="shared" si="636"/>
        <v>ok</v>
      </c>
      <c r="AX1586" s="641" t="str">
        <f t="shared" si="637"/>
        <v>ok</v>
      </c>
      <c r="AY1586" s="641" t="str">
        <f t="shared" si="638"/>
        <v>ok</v>
      </c>
      <c r="AZ1586" s="641" t="str">
        <f t="shared" si="639"/>
        <v>ok</v>
      </c>
      <c r="BA1586" s="641" t="str">
        <f t="shared" si="640"/>
        <v>ok</v>
      </c>
      <c r="BB1586" s="641" t="str">
        <f t="shared" si="641"/>
        <v>ok</v>
      </c>
      <c r="BC1586" s="641" t="str">
        <f t="shared" si="642"/>
        <v>ok</v>
      </c>
      <c r="BD1586" s="641"/>
    </row>
    <row r="1587" spans="1:56" s="559" customFormat="1" ht="12.75" hidden="1" customHeight="1">
      <c r="A1587" s="34"/>
      <c r="B1587" s="35">
        <f t="shared" si="626"/>
        <v>0</v>
      </c>
      <c r="C1587" s="34"/>
      <c r="D1587" s="250" t="s">
        <v>1958</v>
      </c>
      <c r="E1587" s="242"/>
      <c r="F1587" s="248"/>
      <c r="G1587" s="80"/>
      <c r="H1587" s="81"/>
      <c r="I1587" s="245"/>
      <c r="J1587" s="263"/>
      <c r="K1587" s="263"/>
      <c r="L1587" s="263"/>
      <c r="M1587" s="685"/>
      <c r="N1587" s="686"/>
      <c r="O1587" s="687"/>
      <c r="P1587" s="687"/>
      <c r="Q1587" s="687"/>
      <c r="R1587" s="687"/>
      <c r="S1587" s="688"/>
      <c r="T1587" s="268"/>
      <c r="U1587" s="539"/>
      <c r="V1587" s="299" t="str">
        <f t="shared" si="624"/>
        <v>29.24</v>
      </c>
      <c r="W1587" s="299">
        <f t="shared" si="625"/>
        <v>0</v>
      </c>
      <c r="X1587" s="268"/>
      <c r="Y1587" s="268"/>
      <c r="Z1587" s="268"/>
      <c r="AA1587" s="268"/>
      <c r="AB1587" s="533"/>
      <c r="AC1587" s="540"/>
      <c r="AD1587" s="540"/>
      <c r="AE1587" s="540"/>
      <c r="AN1587" s="641" t="str">
        <f t="shared" si="627"/>
        <v>revisar</v>
      </c>
      <c r="AO1587" s="641" t="str">
        <f t="shared" si="628"/>
        <v>ok</v>
      </c>
      <c r="AP1587" s="641" t="str">
        <f t="shared" si="629"/>
        <v>ok</v>
      </c>
      <c r="AQ1587" s="641" t="str">
        <f t="shared" si="630"/>
        <v>ok</v>
      </c>
      <c r="AR1587" s="641" t="str">
        <f t="shared" si="631"/>
        <v>ok</v>
      </c>
      <c r="AS1587" s="641" t="str">
        <f t="shared" si="632"/>
        <v>ok</v>
      </c>
      <c r="AT1587" s="641" t="str">
        <f t="shared" si="633"/>
        <v>ok</v>
      </c>
      <c r="AU1587" s="641" t="str">
        <f t="shared" si="634"/>
        <v>ok</v>
      </c>
      <c r="AV1587" s="641" t="str">
        <f t="shared" si="635"/>
        <v>ok</v>
      </c>
      <c r="AW1587" s="641" t="str">
        <f t="shared" si="636"/>
        <v>ok</v>
      </c>
      <c r="AX1587" s="641" t="str">
        <f t="shared" si="637"/>
        <v>ok</v>
      </c>
      <c r="AY1587" s="641" t="str">
        <f t="shared" si="638"/>
        <v>ok</v>
      </c>
      <c r="AZ1587" s="641" t="str">
        <f t="shared" si="639"/>
        <v>ok</v>
      </c>
      <c r="BA1587" s="641" t="str">
        <f t="shared" si="640"/>
        <v>ok</v>
      </c>
      <c r="BB1587" s="641" t="str">
        <f t="shared" si="641"/>
        <v>ok</v>
      </c>
      <c r="BC1587" s="641" t="str">
        <f t="shared" si="642"/>
        <v>ok</v>
      </c>
      <c r="BD1587" s="641"/>
    </row>
    <row r="1588" spans="1:56" s="559" customFormat="1" ht="12.75" hidden="1" customHeight="1">
      <c r="A1588" s="34"/>
      <c r="B1588" s="35">
        <f t="shared" si="626"/>
        <v>0</v>
      </c>
      <c r="C1588" s="34"/>
      <c r="D1588" s="253" t="s">
        <v>1959</v>
      </c>
      <c r="E1588" s="242"/>
      <c r="F1588" s="248"/>
      <c r="G1588" s="80"/>
      <c r="H1588" s="81"/>
      <c r="I1588" s="245"/>
      <c r="J1588" s="263"/>
      <c r="K1588" s="263"/>
      <c r="L1588" s="263"/>
      <c r="M1588" s="685"/>
      <c r="N1588" s="686"/>
      <c r="O1588" s="687"/>
      <c r="P1588" s="687"/>
      <c r="Q1588" s="687"/>
      <c r="R1588" s="687"/>
      <c r="S1588" s="688"/>
      <c r="T1588" s="268"/>
      <c r="U1588" s="539"/>
      <c r="V1588" s="299" t="str">
        <f t="shared" si="624"/>
        <v>29.25</v>
      </c>
      <c r="W1588" s="299">
        <f t="shared" si="625"/>
        <v>0</v>
      </c>
      <c r="X1588" s="268"/>
      <c r="Y1588" s="268"/>
      <c r="Z1588" s="268"/>
      <c r="AA1588" s="268"/>
      <c r="AB1588" s="533"/>
      <c r="AC1588" s="540"/>
      <c r="AD1588" s="540"/>
      <c r="AE1588" s="540"/>
      <c r="AN1588" s="641" t="str">
        <f t="shared" si="627"/>
        <v>revisar</v>
      </c>
      <c r="AO1588" s="641" t="str">
        <f t="shared" si="628"/>
        <v>ok</v>
      </c>
      <c r="AP1588" s="641" t="str">
        <f t="shared" si="629"/>
        <v>ok</v>
      </c>
      <c r="AQ1588" s="641" t="str">
        <f t="shared" si="630"/>
        <v>ok</v>
      </c>
      <c r="AR1588" s="641" t="str">
        <f t="shared" si="631"/>
        <v>ok</v>
      </c>
      <c r="AS1588" s="641" t="str">
        <f t="shared" si="632"/>
        <v>ok</v>
      </c>
      <c r="AT1588" s="641" t="str">
        <f t="shared" si="633"/>
        <v>ok</v>
      </c>
      <c r="AU1588" s="641" t="str">
        <f t="shared" si="634"/>
        <v>ok</v>
      </c>
      <c r="AV1588" s="641" t="str">
        <f t="shared" si="635"/>
        <v>ok</v>
      </c>
      <c r="AW1588" s="641" t="str">
        <f t="shared" si="636"/>
        <v>ok</v>
      </c>
      <c r="AX1588" s="641" t="str">
        <f t="shared" si="637"/>
        <v>ok</v>
      </c>
      <c r="AY1588" s="641" t="str">
        <f t="shared" si="638"/>
        <v>ok</v>
      </c>
      <c r="AZ1588" s="641" t="str">
        <f t="shared" si="639"/>
        <v>ok</v>
      </c>
      <c r="BA1588" s="641" t="str">
        <f t="shared" si="640"/>
        <v>ok</v>
      </c>
      <c r="BB1588" s="641" t="str">
        <f t="shared" si="641"/>
        <v>ok</v>
      </c>
      <c r="BC1588" s="641" t="str">
        <f t="shared" si="642"/>
        <v>ok</v>
      </c>
      <c r="BD1588" s="641"/>
    </row>
    <row r="1589" spans="1:56" s="559" customFormat="1" ht="12.75" hidden="1" customHeight="1">
      <c r="A1589" s="34"/>
      <c r="B1589" s="35">
        <f t="shared" si="626"/>
        <v>0</v>
      </c>
      <c r="C1589" s="34"/>
      <c r="D1589" s="250" t="s">
        <v>1960</v>
      </c>
      <c r="E1589" s="242"/>
      <c r="F1589" s="248"/>
      <c r="G1589" s="80"/>
      <c r="H1589" s="81"/>
      <c r="I1589" s="245"/>
      <c r="J1589" s="263"/>
      <c r="K1589" s="263"/>
      <c r="L1589" s="263"/>
      <c r="M1589" s="685"/>
      <c r="N1589" s="686"/>
      <c r="O1589" s="687"/>
      <c r="P1589" s="687"/>
      <c r="Q1589" s="687"/>
      <c r="R1589" s="687"/>
      <c r="S1589" s="688"/>
      <c r="T1589" s="268"/>
      <c r="U1589" s="539"/>
      <c r="V1589" s="299" t="str">
        <f t="shared" si="624"/>
        <v>29.26</v>
      </c>
      <c r="W1589" s="299">
        <f t="shared" si="625"/>
        <v>0</v>
      </c>
      <c r="X1589" s="268"/>
      <c r="Y1589" s="268"/>
      <c r="Z1589" s="268"/>
      <c r="AA1589" s="268"/>
      <c r="AB1589" s="533"/>
      <c r="AC1589" s="540"/>
      <c r="AD1589" s="540"/>
      <c r="AE1589" s="540"/>
      <c r="AN1589" s="641" t="str">
        <f t="shared" si="627"/>
        <v>revisar</v>
      </c>
      <c r="AO1589" s="641" t="str">
        <f t="shared" si="628"/>
        <v>ok</v>
      </c>
      <c r="AP1589" s="641" t="str">
        <f t="shared" si="629"/>
        <v>ok</v>
      </c>
      <c r="AQ1589" s="641" t="str">
        <f t="shared" si="630"/>
        <v>ok</v>
      </c>
      <c r="AR1589" s="641" t="str">
        <f t="shared" si="631"/>
        <v>ok</v>
      </c>
      <c r="AS1589" s="641" t="str">
        <f t="shared" si="632"/>
        <v>ok</v>
      </c>
      <c r="AT1589" s="641" t="str">
        <f t="shared" si="633"/>
        <v>ok</v>
      </c>
      <c r="AU1589" s="641" t="str">
        <f t="shared" si="634"/>
        <v>ok</v>
      </c>
      <c r="AV1589" s="641" t="str">
        <f t="shared" si="635"/>
        <v>ok</v>
      </c>
      <c r="AW1589" s="641" t="str">
        <f t="shared" si="636"/>
        <v>ok</v>
      </c>
      <c r="AX1589" s="641" t="str">
        <f t="shared" si="637"/>
        <v>ok</v>
      </c>
      <c r="AY1589" s="641" t="str">
        <f t="shared" si="638"/>
        <v>ok</v>
      </c>
      <c r="AZ1589" s="641" t="str">
        <f t="shared" si="639"/>
        <v>ok</v>
      </c>
      <c r="BA1589" s="641" t="str">
        <f t="shared" si="640"/>
        <v>ok</v>
      </c>
      <c r="BB1589" s="641" t="str">
        <f t="shared" si="641"/>
        <v>ok</v>
      </c>
      <c r="BC1589" s="641" t="str">
        <f t="shared" si="642"/>
        <v>ok</v>
      </c>
      <c r="BD1589" s="641"/>
    </row>
    <row r="1590" spans="1:56" s="559" customFormat="1" ht="12.75" hidden="1" customHeight="1">
      <c r="A1590" s="34"/>
      <c r="B1590" s="35">
        <f t="shared" si="626"/>
        <v>0</v>
      </c>
      <c r="C1590" s="34"/>
      <c r="D1590" s="253" t="s">
        <v>1961</v>
      </c>
      <c r="E1590" s="242"/>
      <c r="F1590" s="248"/>
      <c r="G1590" s="80"/>
      <c r="H1590" s="81"/>
      <c r="I1590" s="245"/>
      <c r="J1590" s="263"/>
      <c r="K1590" s="263"/>
      <c r="L1590" s="263"/>
      <c r="M1590" s="685"/>
      <c r="N1590" s="686"/>
      <c r="O1590" s="687"/>
      <c r="P1590" s="687"/>
      <c r="Q1590" s="687"/>
      <c r="R1590" s="687"/>
      <c r="S1590" s="688"/>
      <c r="T1590" s="268"/>
      <c r="U1590" s="539"/>
      <c r="V1590" s="299" t="str">
        <f t="shared" si="624"/>
        <v>29.27</v>
      </c>
      <c r="W1590" s="299">
        <f t="shared" si="625"/>
        <v>0</v>
      </c>
      <c r="X1590" s="268"/>
      <c r="Y1590" s="268"/>
      <c r="Z1590" s="268"/>
      <c r="AA1590" s="268"/>
      <c r="AB1590" s="533"/>
      <c r="AC1590" s="540"/>
      <c r="AD1590" s="540"/>
      <c r="AE1590" s="540"/>
      <c r="AN1590" s="641" t="str">
        <f t="shared" si="627"/>
        <v>revisar</v>
      </c>
      <c r="AO1590" s="641" t="str">
        <f t="shared" si="628"/>
        <v>ok</v>
      </c>
      <c r="AP1590" s="641" t="str">
        <f t="shared" si="629"/>
        <v>ok</v>
      </c>
      <c r="AQ1590" s="641" t="str">
        <f t="shared" si="630"/>
        <v>ok</v>
      </c>
      <c r="AR1590" s="641" t="str">
        <f t="shared" si="631"/>
        <v>ok</v>
      </c>
      <c r="AS1590" s="641" t="str">
        <f t="shared" si="632"/>
        <v>ok</v>
      </c>
      <c r="AT1590" s="641" t="str">
        <f t="shared" si="633"/>
        <v>ok</v>
      </c>
      <c r="AU1590" s="641" t="str">
        <f t="shared" si="634"/>
        <v>ok</v>
      </c>
      <c r="AV1590" s="641" t="str">
        <f t="shared" si="635"/>
        <v>ok</v>
      </c>
      <c r="AW1590" s="641" t="str">
        <f t="shared" si="636"/>
        <v>ok</v>
      </c>
      <c r="AX1590" s="641" t="str">
        <f t="shared" si="637"/>
        <v>ok</v>
      </c>
      <c r="AY1590" s="641" t="str">
        <f t="shared" si="638"/>
        <v>ok</v>
      </c>
      <c r="AZ1590" s="641" t="str">
        <f t="shared" si="639"/>
        <v>ok</v>
      </c>
      <c r="BA1590" s="641" t="str">
        <f t="shared" si="640"/>
        <v>ok</v>
      </c>
      <c r="BB1590" s="641" t="str">
        <f t="shared" si="641"/>
        <v>ok</v>
      </c>
      <c r="BC1590" s="641" t="str">
        <f t="shared" si="642"/>
        <v>ok</v>
      </c>
      <c r="BD1590" s="641"/>
    </row>
    <row r="1591" spans="1:56" s="559" customFormat="1" ht="12.75" hidden="1" customHeight="1">
      <c r="A1591" s="34"/>
      <c r="B1591" s="35">
        <f t="shared" si="626"/>
        <v>0</v>
      </c>
      <c r="C1591" s="34"/>
      <c r="D1591" s="250" t="s">
        <v>1962</v>
      </c>
      <c r="E1591" s="242"/>
      <c r="F1591" s="248"/>
      <c r="G1591" s="80"/>
      <c r="H1591" s="81"/>
      <c r="I1591" s="245"/>
      <c r="J1591" s="263"/>
      <c r="K1591" s="263"/>
      <c r="L1591" s="263"/>
      <c r="M1591" s="685"/>
      <c r="N1591" s="686"/>
      <c r="O1591" s="687"/>
      <c r="P1591" s="687"/>
      <c r="Q1591" s="687"/>
      <c r="R1591" s="687"/>
      <c r="S1591" s="688"/>
      <c r="T1591" s="268"/>
      <c r="U1591" s="539"/>
      <c r="V1591" s="299" t="str">
        <f t="shared" si="624"/>
        <v>29.28</v>
      </c>
      <c r="W1591" s="299">
        <f t="shared" si="625"/>
        <v>0</v>
      </c>
      <c r="X1591" s="268"/>
      <c r="Y1591" s="268"/>
      <c r="Z1591" s="268"/>
      <c r="AA1591" s="268"/>
      <c r="AB1591" s="533"/>
      <c r="AC1591" s="540"/>
      <c r="AD1591" s="540"/>
      <c r="AE1591" s="540"/>
      <c r="AN1591" s="641" t="str">
        <f t="shared" si="627"/>
        <v>revisar</v>
      </c>
      <c r="AO1591" s="641" t="str">
        <f t="shared" si="628"/>
        <v>ok</v>
      </c>
      <c r="AP1591" s="641" t="str">
        <f t="shared" si="629"/>
        <v>ok</v>
      </c>
      <c r="AQ1591" s="641" t="str">
        <f t="shared" si="630"/>
        <v>ok</v>
      </c>
      <c r="AR1591" s="641" t="str">
        <f t="shared" si="631"/>
        <v>ok</v>
      </c>
      <c r="AS1591" s="641" t="str">
        <f t="shared" si="632"/>
        <v>ok</v>
      </c>
      <c r="AT1591" s="641" t="str">
        <f t="shared" si="633"/>
        <v>ok</v>
      </c>
      <c r="AU1591" s="641" t="str">
        <f t="shared" si="634"/>
        <v>ok</v>
      </c>
      <c r="AV1591" s="641" t="str">
        <f t="shared" si="635"/>
        <v>ok</v>
      </c>
      <c r="AW1591" s="641" t="str">
        <f t="shared" si="636"/>
        <v>ok</v>
      </c>
      <c r="AX1591" s="641" t="str">
        <f t="shared" si="637"/>
        <v>ok</v>
      </c>
      <c r="AY1591" s="641" t="str">
        <f t="shared" si="638"/>
        <v>ok</v>
      </c>
      <c r="AZ1591" s="641" t="str">
        <f t="shared" si="639"/>
        <v>ok</v>
      </c>
      <c r="BA1591" s="641" t="str">
        <f t="shared" si="640"/>
        <v>ok</v>
      </c>
      <c r="BB1591" s="641" t="str">
        <f t="shared" si="641"/>
        <v>ok</v>
      </c>
      <c r="BC1591" s="641" t="str">
        <f t="shared" si="642"/>
        <v>ok</v>
      </c>
      <c r="BD1591" s="641"/>
    </row>
    <row r="1592" spans="1:56" s="559" customFormat="1" ht="12.75" hidden="1" customHeight="1">
      <c r="A1592" s="34"/>
      <c r="B1592" s="35">
        <f t="shared" si="626"/>
        <v>0</v>
      </c>
      <c r="C1592" s="34"/>
      <c r="D1592" s="253" t="s">
        <v>1963</v>
      </c>
      <c r="E1592" s="242"/>
      <c r="F1592" s="248"/>
      <c r="G1592" s="80"/>
      <c r="H1592" s="81"/>
      <c r="I1592" s="245"/>
      <c r="J1592" s="263"/>
      <c r="K1592" s="263"/>
      <c r="L1592" s="263"/>
      <c r="M1592" s="685"/>
      <c r="N1592" s="686"/>
      <c r="O1592" s="687"/>
      <c r="P1592" s="687"/>
      <c r="Q1592" s="687"/>
      <c r="R1592" s="687"/>
      <c r="S1592" s="688"/>
      <c r="T1592" s="268"/>
      <c r="U1592" s="539"/>
      <c r="V1592" s="299" t="str">
        <f t="shared" si="624"/>
        <v>29.29</v>
      </c>
      <c r="W1592" s="299">
        <f t="shared" si="625"/>
        <v>0</v>
      </c>
      <c r="X1592" s="268"/>
      <c r="Y1592" s="268"/>
      <c r="Z1592" s="268"/>
      <c r="AA1592" s="268"/>
      <c r="AB1592" s="533"/>
      <c r="AC1592" s="540"/>
      <c r="AD1592" s="540"/>
      <c r="AE1592" s="540"/>
      <c r="AN1592" s="641" t="str">
        <f t="shared" si="627"/>
        <v>revisar</v>
      </c>
      <c r="AO1592" s="641" t="str">
        <f t="shared" si="628"/>
        <v>ok</v>
      </c>
      <c r="AP1592" s="641" t="str">
        <f t="shared" si="629"/>
        <v>ok</v>
      </c>
      <c r="AQ1592" s="641" t="str">
        <f t="shared" si="630"/>
        <v>ok</v>
      </c>
      <c r="AR1592" s="641" t="str">
        <f t="shared" si="631"/>
        <v>ok</v>
      </c>
      <c r="AS1592" s="641" t="str">
        <f t="shared" si="632"/>
        <v>ok</v>
      </c>
      <c r="AT1592" s="641" t="str">
        <f t="shared" si="633"/>
        <v>ok</v>
      </c>
      <c r="AU1592" s="641" t="str">
        <f t="shared" si="634"/>
        <v>ok</v>
      </c>
      <c r="AV1592" s="641" t="str">
        <f t="shared" si="635"/>
        <v>ok</v>
      </c>
      <c r="AW1592" s="641" t="str">
        <f t="shared" si="636"/>
        <v>ok</v>
      </c>
      <c r="AX1592" s="641" t="str">
        <f t="shared" si="637"/>
        <v>ok</v>
      </c>
      <c r="AY1592" s="641" t="str">
        <f t="shared" si="638"/>
        <v>ok</v>
      </c>
      <c r="AZ1592" s="641" t="str">
        <f t="shared" si="639"/>
        <v>ok</v>
      </c>
      <c r="BA1592" s="641" t="str">
        <f t="shared" si="640"/>
        <v>ok</v>
      </c>
      <c r="BB1592" s="641" t="str">
        <f t="shared" si="641"/>
        <v>ok</v>
      </c>
      <c r="BC1592" s="641" t="str">
        <f t="shared" si="642"/>
        <v>ok</v>
      </c>
      <c r="BD1592" s="641"/>
    </row>
    <row r="1593" spans="1:56" s="559" customFormat="1" ht="12.75" hidden="1" customHeight="1">
      <c r="A1593" s="34"/>
      <c r="B1593" s="35">
        <f t="shared" si="626"/>
        <v>0</v>
      </c>
      <c r="C1593" s="34"/>
      <c r="D1593" s="250" t="s">
        <v>1964</v>
      </c>
      <c r="E1593" s="242"/>
      <c r="F1593" s="248"/>
      <c r="G1593" s="80"/>
      <c r="H1593" s="81"/>
      <c r="I1593" s="245"/>
      <c r="J1593" s="263"/>
      <c r="K1593" s="263"/>
      <c r="L1593" s="263"/>
      <c r="M1593" s="685"/>
      <c r="N1593" s="686"/>
      <c r="O1593" s="687"/>
      <c r="P1593" s="687"/>
      <c r="Q1593" s="687"/>
      <c r="R1593" s="687"/>
      <c r="S1593" s="688"/>
      <c r="T1593" s="268"/>
      <c r="U1593" s="539"/>
      <c r="V1593" s="299" t="str">
        <f t="shared" si="624"/>
        <v>29.30</v>
      </c>
      <c r="W1593" s="299">
        <f t="shared" si="625"/>
        <v>0</v>
      </c>
      <c r="X1593" s="268"/>
      <c r="Y1593" s="268"/>
      <c r="Z1593" s="268"/>
      <c r="AA1593" s="268"/>
      <c r="AB1593" s="533"/>
      <c r="AC1593" s="540"/>
      <c r="AD1593" s="540"/>
      <c r="AE1593" s="540"/>
      <c r="AN1593" s="641" t="str">
        <f t="shared" si="627"/>
        <v>revisar</v>
      </c>
      <c r="AO1593" s="641" t="str">
        <f t="shared" si="628"/>
        <v>ok</v>
      </c>
      <c r="AP1593" s="641" t="str">
        <f t="shared" si="629"/>
        <v>ok</v>
      </c>
      <c r="AQ1593" s="641" t="str">
        <f t="shared" si="630"/>
        <v>ok</v>
      </c>
      <c r="AR1593" s="641" t="str">
        <f t="shared" si="631"/>
        <v>ok</v>
      </c>
      <c r="AS1593" s="641" t="str">
        <f t="shared" si="632"/>
        <v>ok</v>
      </c>
      <c r="AT1593" s="641" t="str">
        <f t="shared" si="633"/>
        <v>ok</v>
      </c>
      <c r="AU1593" s="641" t="str">
        <f t="shared" si="634"/>
        <v>ok</v>
      </c>
      <c r="AV1593" s="641" t="str">
        <f t="shared" si="635"/>
        <v>ok</v>
      </c>
      <c r="AW1593" s="641" t="str">
        <f t="shared" si="636"/>
        <v>ok</v>
      </c>
      <c r="AX1593" s="641" t="str">
        <f t="shared" si="637"/>
        <v>ok</v>
      </c>
      <c r="AY1593" s="641" t="str">
        <f t="shared" si="638"/>
        <v>ok</v>
      </c>
      <c r="AZ1593" s="641" t="str">
        <f t="shared" si="639"/>
        <v>ok</v>
      </c>
      <c r="BA1593" s="641" t="str">
        <f t="shared" si="640"/>
        <v>ok</v>
      </c>
      <c r="BB1593" s="641" t="str">
        <f t="shared" si="641"/>
        <v>ok</v>
      </c>
      <c r="BC1593" s="641" t="str">
        <f t="shared" si="642"/>
        <v>ok</v>
      </c>
      <c r="BD1593" s="641"/>
    </row>
    <row r="1594" spans="1:56" s="559" customFormat="1" ht="12.75" hidden="1" customHeight="1">
      <c r="A1594" s="34"/>
      <c r="B1594" s="35">
        <f t="shared" si="626"/>
        <v>0</v>
      </c>
      <c r="C1594" s="34"/>
      <c r="D1594" s="253" t="s">
        <v>1965</v>
      </c>
      <c r="E1594" s="242"/>
      <c r="F1594" s="248"/>
      <c r="G1594" s="80"/>
      <c r="H1594" s="81"/>
      <c r="I1594" s="245"/>
      <c r="J1594" s="263"/>
      <c r="K1594" s="263"/>
      <c r="L1594" s="263"/>
      <c r="M1594" s="685"/>
      <c r="N1594" s="686"/>
      <c r="O1594" s="687"/>
      <c r="P1594" s="687"/>
      <c r="Q1594" s="687"/>
      <c r="R1594" s="687"/>
      <c r="S1594" s="688"/>
      <c r="T1594" s="268"/>
      <c r="U1594" s="539"/>
      <c r="V1594" s="299" t="str">
        <f t="shared" si="624"/>
        <v>29.31</v>
      </c>
      <c r="W1594" s="299">
        <f t="shared" si="625"/>
        <v>0</v>
      </c>
      <c r="X1594" s="268"/>
      <c r="Y1594" s="268"/>
      <c r="Z1594" s="268"/>
      <c r="AA1594" s="268"/>
      <c r="AB1594" s="533"/>
      <c r="AC1594" s="540"/>
      <c r="AD1594" s="540"/>
      <c r="AE1594" s="540"/>
      <c r="AN1594" s="641" t="str">
        <f t="shared" si="627"/>
        <v>revisar</v>
      </c>
      <c r="AO1594" s="641" t="str">
        <f t="shared" si="628"/>
        <v>ok</v>
      </c>
      <c r="AP1594" s="641" t="str">
        <f t="shared" si="629"/>
        <v>ok</v>
      </c>
      <c r="AQ1594" s="641" t="str">
        <f t="shared" si="630"/>
        <v>ok</v>
      </c>
      <c r="AR1594" s="641" t="str">
        <f t="shared" si="631"/>
        <v>ok</v>
      </c>
      <c r="AS1594" s="641" t="str">
        <f t="shared" si="632"/>
        <v>ok</v>
      </c>
      <c r="AT1594" s="641" t="str">
        <f t="shared" si="633"/>
        <v>ok</v>
      </c>
      <c r="AU1594" s="641" t="str">
        <f t="shared" si="634"/>
        <v>ok</v>
      </c>
      <c r="AV1594" s="641" t="str">
        <f t="shared" si="635"/>
        <v>ok</v>
      </c>
      <c r="AW1594" s="641" t="str">
        <f t="shared" si="636"/>
        <v>ok</v>
      </c>
      <c r="AX1594" s="641" t="str">
        <f t="shared" si="637"/>
        <v>ok</v>
      </c>
      <c r="AY1594" s="641" t="str">
        <f t="shared" si="638"/>
        <v>ok</v>
      </c>
      <c r="AZ1594" s="641" t="str">
        <f t="shared" si="639"/>
        <v>ok</v>
      </c>
      <c r="BA1594" s="641" t="str">
        <f t="shared" si="640"/>
        <v>ok</v>
      </c>
      <c r="BB1594" s="641" t="str">
        <f t="shared" si="641"/>
        <v>ok</v>
      </c>
      <c r="BC1594" s="641" t="str">
        <f t="shared" si="642"/>
        <v>ok</v>
      </c>
      <c r="BD1594" s="641"/>
    </row>
    <row r="1595" spans="1:56" s="559" customFormat="1" ht="12.75" hidden="1" customHeight="1">
      <c r="A1595" s="34"/>
      <c r="B1595" s="35">
        <f t="shared" si="626"/>
        <v>0</v>
      </c>
      <c r="C1595" s="34"/>
      <c r="D1595" s="250" t="s">
        <v>1966</v>
      </c>
      <c r="E1595" s="242"/>
      <c r="F1595" s="248"/>
      <c r="G1595" s="80"/>
      <c r="H1595" s="81"/>
      <c r="I1595" s="245"/>
      <c r="J1595" s="263"/>
      <c r="K1595" s="263"/>
      <c r="L1595" s="263"/>
      <c r="M1595" s="685"/>
      <c r="N1595" s="686"/>
      <c r="O1595" s="687"/>
      <c r="P1595" s="687"/>
      <c r="Q1595" s="687"/>
      <c r="R1595" s="687"/>
      <c r="S1595" s="688"/>
      <c r="T1595" s="268"/>
      <c r="U1595" s="539"/>
      <c r="V1595" s="299" t="str">
        <f t="shared" si="624"/>
        <v>29.32</v>
      </c>
      <c r="W1595" s="299">
        <f t="shared" si="625"/>
        <v>0</v>
      </c>
      <c r="X1595" s="268"/>
      <c r="Y1595" s="268"/>
      <c r="Z1595" s="268"/>
      <c r="AA1595" s="268"/>
      <c r="AB1595" s="533"/>
      <c r="AC1595" s="540"/>
      <c r="AD1595" s="540"/>
      <c r="AE1595" s="540"/>
      <c r="AN1595" s="641" t="str">
        <f t="shared" si="627"/>
        <v>revisar</v>
      </c>
      <c r="AO1595" s="641" t="str">
        <f t="shared" si="628"/>
        <v>ok</v>
      </c>
      <c r="AP1595" s="641" t="str">
        <f t="shared" si="629"/>
        <v>ok</v>
      </c>
      <c r="AQ1595" s="641" t="str">
        <f t="shared" si="630"/>
        <v>ok</v>
      </c>
      <c r="AR1595" s="641" t="str">
        <f t="shared" si="631"/>
        <v>ok</v>
      </c>
      <c r="AS1595" s="641" t="str">
        <f t="shared" si="632"/>
        <v>ok</v>
      </c>
      <c r="AT1595" s="641" t="str">
        <f t="shared" si="633"/>
        <v>ok</v>
      </c>
      <c r="AU1595" s="641" t="str">
        <f t="shared" si="634"/>
        <v>ok</v>
      </c>
      <c r="AV1595" s="641" t="str">
        <f t="shared" si="635"/>
        <v>ok</v>
      </c>
      <c r="AW1595" s="641" t="str">
        <f t="shared" si="636"/>
        <v>ok</v>
      </c>
      <c r="AX1595" s="641" t="str">
        <f t="shared" si="637"/>
        <v>ok</v>
      </c>
      <c r="AY1595" s="641" t="str">
        <f t="shared" si="638"/>
        <v>ok</v>
      </c>
      <c r="AZ1595" s="641" t="str">
        <f t="shared" si="639"/>
        <v>ok</v>
      </c>
      <c r="BA1595" s="641" t="str">
        <f t="shared" si="640"/>
        <v>ok</v>
      </c>
      <c r="BB1595" s="641" t="str">
        <f t="shared" si="641"/>
        <v>ok</v>
      </c>
      <c r="BC1595" s="641" t="str">
        <f t="shared" si="642"/>
        <v>ok</v>
      </c>
      <c r="BD1595" s="641"/>
    </row>
    <row r="1596" spans="1:56" s="559" customFormat="1" ht="12.75" hidden="1" customHeight="1">
      <c r="A1596" s="34"/>
      <c r="B1596" s="35">
        <f t="shared" si="626"/>
        <v>0</v>
      </c>
      <c r="C1596" s="34"/>
      <c r="D1596" s="253" t="s">
        <v>1967</v>
      </c>
      <c r="E1596" s="242"/>
      <c r="F1596" s="248"/>
      <c r="G1596" s="80"/>
      <c r="H1596" s="81"/>
      <c r="I1596" s="245"/>
      <c r="J1596" s="263"/>
      <c r="K1596" s="263"/>
      <c r="L1596" s="263"/>
      <c r="M1596" s="685"/>
      <c r="N1596" s="686"/>
      <c r="O1596" s="687"/>
      <c r="P1596" s="687"/>
      <c r="Q1596" s="687"/>
      <c r="R1596" s="687"/>
      <c r="S1596" s="688"/>
      <c r="T1596" s="268"/>
      <c r="U1596" s="539"/>
      <c r="V1596" s="299" t="str">
        <f t="shared" si="624"/>
        <v>29.33</v>
      </c>
      <c r="W1596" s="299">
        <f t="shared" si="625"/>
        <v>0</v>
      </c>
      <c r="X1596" s="268"/>
      <c r="Y1596" s="268"/>
      <c r="Z1596" s="268"/>
      <c r="AA1596" s="268"/>
      <c r="AB1596" s="533"/>
      <c r="AC1596" s="540"/>
      <c r="AD1596" s="540"/>
      <c r="AE1596" s="540"/>
      <c r="AN1596" s="641" t="str">
        <f t="shared" si="627"/>
        <v>revisar</v>
      </c>
      <c r="AO1596" s="641" t="str">
        <f t="shared" si="628"/>
        <v>ok</v>
      </c>
      <c r="AP1596" s="641" t="str">
        <f t="shared" si="629"/>
        <v>ok</v>
      </c>
      <c r="AQ1596" s="641" t="str">
        <f t="shared" si="630"/>
        <v>ok</v>
      </c>
      <c r="AR1596" s="641" t="str">
        <f t="shared" si="631"/>
        <v>ok</v>
      </c>
      <c r="AS1596" s="641" t="str">
        <f t="shared" si="632"/>
        <v>ok</v>
      </c>
      <c r="AT1596" s="641" t="str">
        <f t="shared" si="633"/>
        <v>ok</v>
      </c>
      <c r="AU1596" s="641" t="str">
        <f t="shared" si="634"/>
        <v>ok</v>
      </c>
      <c r="AV1596" s="641" t="str">
        <f t="shared" si="635"/>
        <v>ok</v>
      </c>
      <c r="AW1596" s="641" t="str">
        <f t="shared" si="636"/>
        <v>ok</v>
      </c>
      <c r="AX1596" s="641" t="str">
        <f t="shared" si="637"/>
        <v>ok</v>
      </c>
      <c r="AY1596" s="641" t="str">
        <f t="shared" si="638"/>
        <v>ok</v>
      </c>
      <c r="AZ1596" s="641" t="str">
        <f t="shared" si="639"/>
        <v>ok</v>
      </c>
      <c r="BA1596" s="641" t="str">
        <f t="shared" si="640"/>
        <v>ok</v>
      </c>
      <c r="BB1596" s="641" t="str">
        <f t="shared" si="641"/>
        <v>ok</v>
      </c>
      <c r="BC1596" s="641" t="str">
        <f t="shared" si="642"/>
        <v>ok</v>
      </c>
      <c r="BD1596" s="641"/>
    </row>
    <row r="1597" spans="1:56" s="559" customFormat="1" ht="12.75" hidden="1" customHeight="1">
      <c r="A1597" s="34"/>
      <c r="B1597" s="35">
        <f t="shared" si="626"/>
        <v>0</v>
      </c>
      <c r="C1597" s="34"/>
      <c r="D1597" s="250" t="s">
        <v>1968</v>
      </c>
      <c r="E1597" s="242"/>
      <c r="F1597" s="248"/>
      <c r="G1597" s="80"/>
      <c r="H1597" s="81"/>
      <c r="I1597" s="245"/>
      <c r="J1597" s="263"/>
      <c r="K1597" s="263"/>
      <c r="L1597" s="263"/>
      <c r="M1597" s="685"/>
      <c r="N1597" s="686"/>
      <c r="O1597" s="687"/>
      <c r="P1597" s="687"/>
      <c r="Q1597" s="687"/>
      <c r="R1597" s="687"/>
      <c r="S1597" s="688"/>
      <c r="T1597" s="268"/>
      <c r="U1597" s="539"/>
      <c r="V1597" s="299" t="str">
        <f t="shared" si="624"/>
        <v>29.34</v>
      </c>
      <c r="W1597" s="299">
        <f t="shared" si="625"/>
        <v>0</v>
      </c>
      <c r="X1597" s="268"/>
      <c r="Y1597" s="268"/>
      <c r="Z1597" s="268"/>
      <c r="AA1597" s="268"/>
      <c r="AB1597" s="533"/>
      <c r="AC1597" s="540"/>
      <c r="AD1597" s="540"/>
      <c r="AE1597" s="540"/>
      <c r="AN1597" s="641" t="str">
        <f t="shared" si="627"/>
        <v>revisar</v>
      </c>
      <c r="AO1597" s="641" t="str">
        <f t="shared" si="628"/>
        <v>ok</v>
      </c>
      <c r="AP1597" s="641" t="str">
        <f t="shared" si="629"/>
        <v>ok</v>
      </c>
      <c r="AQ1597" s="641" t="str">
        <f t="shared" si="630"/>
        <v>ok</v>
      </c>
      <c r="AR1597" s="641" t="str">
        <f t="shared" si="631"/>
        <v>ok</v>
      </c>
      <c r="AS1597" s="641" t="str">
        <f t="shared" si="632"/>
        <v>ok</v>
      </c>
      <c r="AT1597" s="641" t="str">
        <f t="shared" si="633"/>
        <v>ok</v>
      </c>
      <c r="AU1597" s="641" t="str">
        <f t="shared" si="634"/>
        <v>ok</v>
      </c>
      <c r="AV1597" s="641" t="str">
        <f t="shared" si="635"/>
        <v>ok</v>
      </c>
      <c r="AW1597" s="641" t="str">
        <f t="shared" si="636"/>
        <v>ok</v>
      </c>
      <c r="AX1597" s="641" t="str">
        <f t="shared" si="637"/>
        <v>ok</v>
      </c>
      <c r="AY1597" s="641" t="str">
        <f t="shared" si="638"/>
        <v>ok</v>
      </c>
      <c r="AZ1597" s="641" t="str">
        <f t="shared" si="639"/>
        <v>ok</v>
      </c>
      <c r="BA1597" s="641" t="str">
        <f t="shared" si="640"/>
        <v>ok</v>
      </c>
      <c r="BB1597" s="641" t="str">
        <f t="shared" si="641"/>
        <v>ok</v>
      </c>
      <c r="BC1597" s="641" t="str">
        <f t="shared" si="642"/>
        <v>ok</v>
      </c>
      <c r="BD1597" s="641"/>
    </row>
    <row r="1598" spans="1:56" s="559" customFormat="1" ht="12.75" hidden="1" customHeight="1">
      <c r="A1598" s="34"/>
      <c r="B1598" s="35">
        <f t="shared" si="626"/>
        <v>0</v>
      </c>
      <c r="C1598" s="34"/>
      <c r="D1598" s="253" t="s">
        <v>1969</v>
      </c>
      <c r="E1598" s="242"/>
      <c r="F1598" s="248"/>
      <c r="G1598" s="80"/>
      <c r="H1598" s="81"/>
      <c r="I1598" s="245"/>
      <c r="J1598" s="263"/>
      <c r="K1598" s="263"/>
      <c r="L1598" s="263"/>
      <c r="M1598" s="685"/>
      <c r="N1598" s="686"/>
      <c r="O1598" s="687"/>
      <c r="P1598" s="687"/>
      <c r="Q1598" s="687"/>
      <c r="R1598" s="687"/>
      <c r="S1598" s="688"/>
      <c r="T1598" s="268"/>
      <c r="U1598" s="539"/>
      <c r="V1598" s="299" t="str">
        <f t="shared" si="624"/>
        <v>29.35</v>
      </c>
      <c r="W1598" s="299">
        <f t="shared" si="625"/>
        <v>0</v>
      </c>
      <c r="X1598" s="268"/>
      <c r="Y1598" s="268"/>
      <c r="Z1598" s="268"/>
      <c r="AA1598" s="268"/>
      <c r="AB1598" s="533"/>
      <c r="AC1598" s="540"/>
      <c r="AD1598" s="540"/>
      <c r="AE1598" s="540"/>
      <c r="AN1598" s="641" t="str">
        <f t="shared" si="627"/>
        <v>revisar</v>
      </c>
      <c r="AO1598" s="641" t="str">
        <f t="shared" si="628"/>
        <v>ok</v>
      </c>
      <c r="AP1598" s="641" t="str">
        <f t="shared" si="629"/>
        <v>ok</v>
      </c>
      <c r="AQ1598" s="641" t="str">
        <f t="shared" si="630"/>
        <v>ok</v>
      </c>
      <c r="AR1598" s="641" t="str">
        <f t="shared" si="631"/>
        <v>ok</v>
      </c>
      <c r="AS1598" s="641" t="str">
        <f t="shared" si="632"/>
        <v>ok</v>
      </c>
      <c r="AT1598" s="641" t="str">
        <f t="shared" si="633"/>
        <v>ok</v>
      </c>
      <c r="AU1598" s="641" t="str">
        <f t="shared" si="634"/>
        <v>ok</v>
      </c>
      <c r="AV1598" s="641" t="str">
        <f t="shared" si="635"/>
        <v>ok</v>
      </c>
      <c r="AW1598" s="641" t="str">
        <f t="shared" si="636"/>
        <v>ok</v>
      </c>
      <c r="AX1598" s="641" t="str">
        <f t="shared" si="637"/>
        <v>ok</v>
      </c>
      <c r="AY1598" s="641" t="str">
        <f t="shared" si="638"/>
        <v>ok</v>
      </c>
      <c r="AZ1598" s="641" t="str">
        <f t="shared" si="639"/>
        <v>ok</v>
      </c>
      <c r="BA1598" s="641" t="str">
        <f t="shared" si="640"/>
        <v>ok</v>
      </c>
      <c r="BB1598" s="641" t="str">
        <f t="shared" si="641"/>
        <v>ok</v>
      </c>
      <c r="BC1598" s="641" t="str">
        <f t="shared" si="642"/>
        <v>ok</v>
      </c>
      <c r="BD1598" s="641"/>
    </row>
    <row r="1599" spans="1:56" s="559" customFormat="1" ht="12.75" hidden="1" customHeight="1">
      <c r="A1599" s="34"/>
      <c r="B1599" s="35">
        <f t="shared" si="626"/>
        <v>0</v>
      </c>
      <c r="C1599" s="34"/>
      <c r="D1599" s="250" t="s">
        <v>1970</v>
      </c>
      <c r="E1599" s="242"/>
      <c r="F1599" s="248"/>
      <c r="G1599" s="80"/>
      <c r="H1599" s="81"/>
      <c r="I1599" s="245"/>
      <c r="J1599" s="263"/>
      <c r="K1599" s="263"/>
      <c r="L1599" s="263"/>
      <c r="M1599" s="685"/>
      <c r="N1599" s="686"/>
      <c r="O1599" s="687"/>
      <c r="P1599" s="687"/>
      <c r="Q1599" s="687"/>
      <c r="R1599" s="687"/>
      <c r="S1599" s="688"/>
      <c r="T1599" s="268"/>
      <c r="U1599" s="539"/>
      <c r="V1599" s="299" t="str">
        <f t="shared" si="624"/>
        <v>29.36</v>
      </c>
      <c r="W1599" s="299">
        <f t="shared" si="625"/>
        <v>0</v>
      </c>
      <c r="X1599" s="268"/>
      <c r="Y1599" s="268"/>
      <c r="Z1599" s="268"/>
      <c r="AA1599" s="268"/>
      <c r="AB1599" s="533"/>
      <c r="AC1599" s="540"/>
      <c r="AD1599" s="540"/>
      <c r="AE1599" s="540"/>
      <c r="AN1599" s="641" t="str">
        <f t="shared" si="627"/>
        <v>revisar</v>
      </c>
      <c r="AO1599" s="641" t="str">
        <f t="shared" si="628"/>
        <v>ok</v>
      </c>
      <c r="AP1599" s="641" t="str">
        <f t="shared" si="629"/>
        <v>ok</v>
      </c>
      <c r="AQ1599" s="641" t="str">
        <f t="shared" si="630"/>
        <v>ok</v>
      </c>
      <c r="AR1599" s="641" t="str">
        <f t="shared" si="631"/>
        <v>ok</v>
      </c>
      <c r="AS1599" s="641" t="str">
        <f t="shared" si="632"/>
        <v>ok</v>
      </c>
      <c r="AT1599" s="641" t="str">
        <f t="shared" si="633"/>
        <v>ok</v>
      </c>
      <c r="AU1599" s="641" t="str">
        <f t="shared" si="634"/>
        <v>ok</v>
      </c>
      <c r="AV1599" s="641" t="str">
        <f t="shared" si="635"/>
        <v>ok</v>
      </c>
      <c r="AW1599" s="641" t="str">
        <f t="shared" si="636"/>
        <v>ok</v>
      </c>
      <c r="AX1599" s="641" t="str">
        <f t="shared" si="637"/>
        <v>ok</v>
      </c>
      <c r="AY1599" s="641" t="str">
        <f t="shared" si="638"/>
        <v>ok</v>
      </c>
      <c r="AZ1599" s="641" t="str">
        <f t="shared" si="639"/>
        <v>ok</v>
      </c>
      <c r="BA1599" s="641" t="str">
        <f t="shared" si="640"/>
        <v>ok</v>
      </c>
      <c r="BB1599" s="641" t="str">
        <f t="shared" si="641"/>
        <v>ok</v>
      </c>
      <c r="BC1599" s="641" t="str">
        <f t="shared" si="642"/>
        <v>ok</v>
      </c>
      <c r="BD1599" s="641"/>
    </row>
    <row r="1600" spans="1:56" s="559" customFormat="1" ht="12.75" hidden="1" customHeight="1">
      <c r="A1600" s="34"/>
      <c r="B1600" s="35">
        <f t="shared" si="626"/>
        <v>0</v>
      </c>
      <c r="C1600" s="34"/>
      <c r="D1600" s="253" t="s">
        <v>1971</v>
      </c>
      <c r="E1600" s="242"/>
      <c r="F1600" s="248"/>
      <c r="G1600" s="80"/>
      <c r="H1600" s="81"/>
      <c r="I1600" s="245"/>
      <c r="J1600" s="263"/>
      <c r="K1600" s="263"/>
      <c r="L1600" s="263"/>
      <c r="M1600" s="685"/>
      <c r="N1600" s="686"/>
      <c r="O1600" s="687"/>
      <c r="P1600" s="687"/>
      <c r="Q1600" s="687"/>
      <c r="R1600" s="687"/>
      <c r="S1600" s="688"/>
      <c r="T1600" s="268"/>
      <c r="U1600" s="539"/>
      <c r="V1600" s="299" t="str">
        <f t="shared" si="624"/>
        <v>29.37</v>
      </c>
      <c r="W1600" s="299">
        <f t="shared" si="625"/>
        <v>0</v>
      </c>
      <c r="X1600" s="268"/>
      <c r="Y1600" s="268"/>
      <c r="Z1600" s="268"/>
      <c r="AA1600" s="268"/>
      <c r="AB1600" s="533"/>
      <c r="AC1600" s="540"/>
      <c r="AD1600" s="540"/>
      <c r="AE1600" s="540"/>
      <c r="AN1600" s="641" t="str">
        <f t="shared" si="627"/>
        <v>revisar</v>
      </c>
      <c r="AO1600" s="641" t="str">
        <f t="shared" si="628"/>
        <v>ok</v>
      </c>
      <c r="AP1600" s="641" t="str">
        <f t="shared" si="629"/>
        <v>ok</v>
      </c>
      <c r="AQ1600" s="641" t="str">
        <f t="shared" si="630"/>
        <v>ok</v>
      </c>
      <c r="AR1600" s="641" t="str">
        <f t="shared" si="631"/>
        <v>ok</v>
      </c>
      <c r="AS1600" s="641" t="str">
        <f t="shared" si="632"/>
        <v>ok</v>
      </c>
      <c r="AT1600" s="641" t="str">
        <f t="shared" si="633"/>
        <v>ok</v>
      </c>
      <c r="AU1600" s="641" t="str">
        <f t="shared" si="634"/>
        <v>ok</v>
      </c>
      <c r="AV1600" s="641" t="str">
        <f t="shared" si="635"/>
        <v>ok</v>
      </c>
      <c r="AW1600" s="641" t="str">
        <f t="shared" si="636"/>
        <v>ok</v>
      </c>
      <c r="AX1600" s="641" t="str">
        <f t="shared" si="637"/>
        <v>ok</v>
      </c>
      <c r="AY1600" s="641" t="str">
        <f t="shared" si="638"/>
        <v>ok</v>
      </c>
      <c r="AZ1600" s="641" t="str">
        <f t="shared" si="639"/>
        <v>ok</v>
      </c>
      <c r="BA1600" s="641" t="str">
        <f t="shared" si="640"/>
        <v>ok</v>
      </c>
      <c r="BB1600" s="641" t="str">
        <f t="shared" si="641"/>
        <v>ok</v>
      </c>
      <c r="BC1600" s="641" t="str">
        <f t="shared" si="642"/>
        <v>ok</v>
      </c>
      <c r="BD1600" s="641"/>
    </row>
    <row r="1601" spans="1:56" s="559" customFormat="1" ht="12.75" hidden="1" customHeight="1">
      <c r="A1601" s="34"/>
      <c r="B1601" s="35">
        <f t="shared" si="626"/>
        <v>0</v>
      </c>
      <c r="C1601" s="34"/>
      <c r="D1601" s="250" t="s">
        <v>1972</v>
      </c>
      <c r="E1601" s="242"/>
      <c r="F1601" s="248"/>
      <c r="G1601" s="80"/>
      <c r="H1601" s="81"/>
      <c r="I1601" s="245"/>
      <c r="J1601" s="263"/>
      <c r="K1601" s="263"/>
      <c r="L1601" s="263"/>
      <c r="M1601" s="685"/>
      <c r="N1601" s="686"/>
      <c r="O1601" s="687"/>
      <c r="P1601" s="687"/>
      <c r="Q1601" s="687"/>
      <c r="R1601" s="687"/>
      <c r="S1601" s="688"/>
      <c r="T1601" s="268"/>
      <c r="U1601" s="539"/>
      <c r="V1601" s="299" t="str">
        <f t="shared" si="624"/>
        <v>29.38</v>
      </c>
      <c r="W1601" s="299">
        <f t="shared" si="625"/>
        <v>0</v>
      </c>
      <c r="X1601" s="268"/>
      <c r="Y1601" s="268"/>
      <c r="Z1601" s="268"/>
      <c r="AA1601" s="268"/>
      <c r="AB1601" s="533"/>
      <c r="AC1601" s="540"/>
      <c r="AD1601" s="540"/>
      <c r="AE1601" s="540"/>
      <c r="AN1601" s="641" t="str">
        <f t="shared" si="627"/>
        <v>revisar</v>
      </c>
      <c r="AO1601" s="641" t="str">
        <f t="shared" si="628"/>
        <v>ok</v>
      </c>
      <c r="AP1601" s="641" t="str">
        <f t="shared" si="629"/>
        <v>ok</v>
      </c>
      <c r="AQ1601" s="641" t="str">
        <f t="shared" si="630"/>
        <v>ok</v>
      </c>
      <c r="AR1601" s="641" t="str">
        <f t="shared" si="631"/>
        <v>ok</v>
      </c>
      <c r="AS1601" s="641" t="str">
        <f t="shared" si="632"/>
        <v>ok</v>
      </c>
      <c r="AT1601" s="641" t="str">
        <f t="shared" si="633"/>
        <v>ok</v>
      </c>
      <c r="AU1601" s="641" t="str">
        <f t="shared" si="634"/>
        <v>ok</v>
      </c>
      <c r="AV1601" s="641" t="str">
        <f t="shared" si="635"/>
        <v>ok</v>
      </c>
      <c r="AW1601" s="641" t="str">
        <f t="shared" si="636"/>
        <v>ok</v>
      </c>
      <c r="AX1601" s="641" t="str">
        <f t="shared" si="637"/>
        <v>ok</v>
      </c>
      <c r="AY1601" s="641" t="str">
        <f t="shared" si="638"/>
        <v>ok</v>
      </c>
      <c r="AZ1601" s="641" t="str">
        <f t="shared" si="639"/>
        <v>ok</v>
      </c>
      <c r="BA1601" s="641" t="str">
        <f t="shared" si="640"/>
        <v>ok</v>
      </c>
      <c r="BB1601" s="641" t="str">
        <f t="shared" si="641"/>
        <v>ok</v>
      </c>
      <c r="BC1601" s="641" t="str">
        <f t="shared" si="642"/>
        <v>ok</v>
      </c>
      <c r="BD1601" s="641"/>
    </row>
    <row r="1602" spans="1:56" s="559" customFormat="1" ht="12.75" hidden="1" customHeight="1">
      <c r="A1602" s="34"/>
      <c r="B1602" s="35">
        <f t="shared" si="626"/>
        <v>0</v>
      </c>
      <c r="C1602" s="34"/>
      <c r="D1602" s="253" t="s">
        <v>1973</v>
      </c>
      <c r="E1602" s="242"/>
      <c r="F1602" s="248"/>
      <c r="G1602" s="80"/>
      <c r="H1602" s="81"/>
      <c r="I1602" s="245"/>
      <c r="J1602" s="263"/>
      <c r="K1602" s="263"/>
      <c r="L1602" s="263"/>
      <c r="M1602" s="685"/>
      <c r="N1602" s="686"/>
      <c r="O1602" s="687"/>
      <c r="P1602" s="687"/>
      <c r="Q1602" s="687"/>
      <c r="R1602" s="687"/>
      <c r="S1602" s="688"/>
      <c r="T1602" s="268"/>
      <c r="U1602" s="539"/>
      <c r="V1602" s="299" t="str">
        <f t="shared" si="624"/>
        <v>29.39</v>
      </c>
      <c r="W1602" s="299">
        <f t="shared" si="625"/>
        <v>0</v>
      </c>
      <c r="X1602" s="268"/>
      <c r="Y1602" s="268"/>
      <c r="Z1602" s="268"/>
      <c r="AA1602" s="268"/>
      <c r="AB1602" s="533"/>
      <c r="AC1602" s="540"/>
      <c r="AD1602" s="540"/>
      <c r="AE1602" s="540"/>
      <c r="AN1602" s="641" t="str">
        <f t="shared" si="627"/>
        <v>revisar</v>
      </c>
      <c r="AO1602" s="641" t="str">
        <f t="shared" si="628"/>
        <v>ok</v>
      </c>
      <c r="AP1602" s="641" t="str">
        <f t="shared" si="629"/>
        <v>ok</v>
      </c>
      <c r="AQ1602" s="641" t="str">
        <f t="shared" si="630"/>
        <v>ok</v>
      </c>
      <c r="AR1602" s="641" t="str">
        <f t="shared" si="631"/>
        <v>ok</v>
      </c>
      <c r="AS1602" s="641" t="str">
        <f t="shared" si="632"/>
        <v>ok</v>
      </c>
      <c r="AT1602" s="641" t="str">
        <f t="shared" si="633"/>
        <v>ok</v>
      </c>
      <c r="AU1602" s="641" t="str">
        <f t="shared" si="634"/>
        <v>ok</v>
      </c>
      <c r="AV1602" s="641" t="str">
        <f t="shared" si="635"/>
        <v>ok</v>
      </c>
      <c r="AW1602" s="641" t="str">
        <f t="shared" si="636"/>
        <v>ok</v>
      </c>
      <c r="AX1602" s="641" t="str">
        <f t="shared" si="637"/>
        <v>ok</v>
      </c>
      <c r="AY1602" s="641" t="str">
        <f t="shared" si="638"/>
        <v>ok</v>
      </c>
      <c r="AZ1602" s="641" t="str">
        <f t="shared" si="639"/>
        <v>ok</v>
      </c>
      <c r="BA1602" s="641" t="str">
        <f t="shared" si="640"/>
        <v>ok</v>
      </c>
      <c r="BB1602" s="641" t="str">
        <f t="shared" si="641"/>
        <v>ok</v>
      </c>
      <c r="BC1602" s="641" t="str">
        <f t="shared" si="642"/>
        <v>ok</v>
      </c>
      <c r="BD1602" s="641"/>
    </row>
    <row r="1603" spans="1:56" s="559" customFormat="1" ht="12.75" hidden="1" customHeight="1">
      <c r="A1603" s="34"/>
      <c r="B1603" s="35">
        <f t="shared" si="626"/>
        <v>0</v>
      </c>
      <c r="C1603" s="34"/>
      <c r="D1603" s="250" t="s">
        <v>1974</v>
      </c>
      <c r="E1603" s="242"/>
      <c r="F1603" s="248"/>
      <c r="G1603" s="80"/>
      <c r="H1603" s="81"/>
      <c r="I1603" s="245"/>
      <c r="J1603" s="263"/>
      <c r="K1603" s="263"/>
      <c r="L1603" s="263"/>
      <c r="M1603" s="685"/>
      <c r="N1603" s="686"/>
      <c r="O1603" s="687"/>
      <c r="P1603" s="687"/>
      <c r="Q1603" s="687"/>
      <c r="R1603" s="687"/>
      <c r="S1603" s="688"/>
      <c r="T1603" s="268"/>
      <c r="U1603" s="539"/>
      <c r="V1603" s="299" t="str">
        <f t="shared" si="624"/>
        <v>29.40</v>
      </c>
      <c r="W1603" s="299">
        <f t="shared" si="625"/>
        <v>0</v>
      </c>
      <c r="X1603" s="268"/>
      <c r="Y1603" s="268"/>
      <c r="Z1603" s="268"/>
      <c r="AA1603" s="268"/>
      <c r="AB1603" s="533"/>
      <c r="AC1603" s="540"/>
      <c r="AD1603" s="540"/>
      <c r="AE1603" s="540"/>
      <c r="AN1603" s="641" t="str">
        <f t="shared" si="627"/>
        <v>revisar</v>
      </c>
      <c r="AO1603" s="641" t="str">
        <f t="shared" si="628"/>
        <v>ok</v>
      </c>
      <c r="AP1603" s="641" t="str">
        <f t="shared" si="629"/>
        <v>ok</v>
      </c>
      <c r="AQ1603" s="641" t="str">
        <f t="shared" si="630"/>
        <v>ok</v>
      </c>
      <c r="AR1603" s="641" t="str">
        <f t="shared" si="631"/>
        <v>ok</v>
      </c>
      <c r="AS1603" s="641" t="str">
        <f t="shared" si="632"/>
        <v>ok</v>
      </c>
      <c r="AT1603" s="641" t="str">
        <f t="shared" si="633"/>
        <v>ok</v>
      </c>
      <c r="AU1603" s="641" t="str">
        <f t="shared" si="634"/>
        <v>ok</v>
      </c>
      <c r="AV1603" s="641" t="str">
        <f t="shared" si="635"/>
        <v>ok</v>
      </c>
      <c r="AW1603" s="641" t="str">
        <f t="shared" si="636"/>
        <v>ok</v>
      </c>
      <c r="AX1603" s="641" t="str">
        <f t="shared" si="637"/>
        <v>ok</v>
      </c>
      <c r="AY1603" s="641" t="str">
        <f t="shared" si="638"/>
        <v>ok</v>
      </c>
      <c r="AZ1603" s="641" t="str">
        <f t="shared" si="639"/>
        <v>ok</v>
      </c>
      <c r="BA1603" s="641" t="str">
        <f t="shared" si="640"/>
        <v>ok</v>
      </c>
      <c r="BB1603" s="641" t="str">
        <f t="shared" si="641"/>
        <v>ok</v>
      </c>
      <c r="BC1603" s="641" t="str">
        <f t="shared" si="642"/>
        <v>ok</v>
      </c>
      <c r="BD1603" s="641"/>
    </row>
    <row r="1604" spans="1:56" s="559" customFormat="1" ht="12.75" hidden="1" customHeight="1">
      <c r="A1604" s="34"/>
      <c r="B1604" s="35">
        <f t="shared" si="626"/>
        <v>0</v>
      </c>
      <c r="C1604" s="34"/>
      <c r="D1604" s="253" t="s">
        <v>1975</v>
      </c>
      <c r="E1604" s="242"/>
      <c r="F1604" s="248"/>
      <c r="G1604" s="80"/>
      <c r="H1604" s="81"/>
      <c r="I1604" s="245"/>
      <c r="J1604" s="263"/>
      <c r="K1604" s="263"/>
      <c r="L1604" s="263"/>
      <c r="M1604" s="685"/>
      <c r="N1604" s="686"/>
      <c r="O1604" s="687"/>
      <c r="P1604" s="687"/>
      <c r="Q1604" s="687"/>
      <c r="R1604" s="687"/>
      <c r="S1604" s="688"/>
      <c r="T1604" s="268"/>
      <c r="U1604" s="539"/>
      <c r="V1604" s="299" t="str">
        <f t="shared" si="624"/>
        <v>29.41</v>
      </c>
      <c r="W1604" s="299">
        <f t="shared" si="625"/>
        <v>0</v>
      </c>
      <c r="X1604" s="268"/>
      <c r="Y1604" s="268"/>
      <c r="Z1604" s="268"/>
      <c r="AA1604" s="268"/>
      <c r="AB1604" s="533"/>
      <c r="AC1604" s="540"/>
      <c r="AD1604" s="540"/>
      <c r="AE1604" s="540"/>
      <c r="AN1604" s="641" t="str">
        <f t="shared" si="627"/>
        <v>revisar</v>
      </c>
      <c r="AO1604" s="641" t="str">
        <f t="shared" si="628"/>
        <v>ok</v>
      </c>
      <c r="AP1604" s="641" t="str">
        <f t="shared" si="629"/>
        <v>ok</v>
      </c>
      <c r="AQ1604" s="641" t="str">
        <f t="shared" si="630"/>
        <v>ok</v>
      </c>
      <c r="AR1604" s="641" t="str">
        <f t="shared" si="631"/>
        <v>ok</v>
      </c>
      <c r="AS1604" s="641" t="str">
        <f t="shared" si="632"/>
        <v>ok</v>
      </c>
      <c r="AT1604" s="641" t="str">
        <f t="shared" si="633"/>
        <v>ok</v>
      </c>
      <c r="AU1604" s="641" t="str">
        <f t="shared" si="634"/>
        <v>ok</v>
      </c>
      <c r="AV1604" s="641" t="str">
        <f t="shared" si="635"/>
        <v>ok</v>
      </c>
      <c r="AW1604" s="641" t="str">
        <f t="shared" si="636"/>
        <v>ok</v>
      </c>
      <c r="AX1604" s="641" t="str">
        <f t="shared" si="637"/>
        <v>ok</v>
      </c>
      <c r="AY1604" s="641" t="str">
        <f t="shared" si="638"/>
        <v>ok</v>
      </c>
      <c r="AZ1604" s="641" t="str">
        <f t="shared" si="639"/>
        <v>ok</v>
      </c>
      <c r="BA1604" s="641" t="str">
        <f t="shared" si="640"/>
        <v>ok</v>
      </c>
      <c r="BB1604" s="641" t="str">
        <f t="shared" si="641"/>
        <v>ok</v>
      </c>
      <c r="BC1604" s="641" t="str">
        <f t="shared" si="642"/>
        <v>ok</v>
      </c>
      <c r="BD1604" s="641"/>
    </row>
    <row r="1605" spans="1:56" s="559" customFormat="1" ht="12.75" hidden="1" customHeight="1">
      <c r="A1605" s="34"/>
      <c r="B1605" s="35">
        <f t="shared" si="626"/>
        <v>0</v>
      </c>
      <c r="C1605" s="34"/>
      <c r="D1605" s="250" t="s">
        <v>1976</v>
      </c>
      <c r="E1605" s="242"/>
      <c r="F1605" s="248"/>
      <c r="G1605" s="80"/>
      <c r="H1605" s="81"/>
      <c r="I1605" s="245"/>
      <c r="J1605" s="263"/>
      <c r="K1605" s="263"/>
      <c r="L1605" s="263"/>
      <c r="M1605" s="685"/>
      <c r="N1605" s="686"/>
      <c r="O1605" s="687"/>
      <c r="P1605" s="687"/>
      <c r="Q1605" s="687"/>
      <c r="R1605" s="687"/>
      <c r="S1605" s="688"/>
      <c r="T1605" s="268"/>
      <c r="U1605" s="539"/>
      <c r="V1605" s="299" t="str">
        <f t="shared" si="624"/>
        <v>29.42</v>
      </c>
      <c r="W1605" s="299">
        <f t="shared" si="625"/>
        <v>0</v>
      </c>
      <c r="X1605" s="268"/>
      <c r="Y1605" s="268"/>
      <c r="Z1605" s="268"/>
      <c r="AA1605" s="268"/>
      <c r="AB1605" s="533"/>
      <c r="AC1605" s="540"/>
      <c r="AD1605" s="540"/>
      <c r="AE1605" s="540"/>
      <c r="AN1605" s="641" t="str">
        <f t="shared" si="627"/>
        <v>revisar</v>
      </c>
      <c r="AO1605" s="641" t="str">
        <f t="shared" si="628"/>
        <v>ok</v>
      </c>
      <c r="AP1605" s="641" t="str">
        <f t="shared" si="629"/>
        <v>ok</v>
      </c>
      <c r="AQ1605" s="641" t="str">
        <f t="shared" si="630"/>
        <v>ok</v>
      </c>
      <c r="AR1605" s="641" t="str">
        <f t="shared" si="631"/>
        <v>ok</v>
      </c>
      <c r="AS1605" s="641" t="str">
        <f t="shared" si="632"/>
        <v>ok</v>
      </c>
      <c r="AT1605" s="641" t="str">
        <f t="shared" si="633"/>
        <v>ok</v>
      </c>
      <c r="AU1605" s="641" t="str">
        <f t="shared" si="634"/>
        <v>ok</v>
      </c>
      <c r="AV1605" s="641" t="str">
        <f t="shared" si="635"/>
        <v>ok</v>
      </c>
      <c r="AW1605" s="641" t="str">
        <f t="shared" si="636"/>
        <v>ok</v>
      </c>
      <c r="AX1605" s="641" t="str">
        <f t="shared" si="637"/>
        <v>ok</v>
      </c>
      <c r="AY1605" s="641" t="str">
        <f t="shared" si="638"/>
        <v>ok</v>
      </c>
      <c r="AZ1605" s="641" t="str">
        <f t="shared" si="639"/>
        <v>ok</v>
      </c>
      <c r="BA1605" s="641" t="str">
        <f t="shared" si="640"/>
        <v>ok</v>
      </c>
      <c r="BB1605" s="641" t="str">
        <f t="shared" si="641"/>
        <v>ok</v>
      </c>
      <c r="BC1605" s="641" t="str">
        <f t="shared" si="642"/>
        <v>ok</v>
      </c>
      <c r="BD1605" s="641"/>
    </row>
    <row r="1606" spans="1:56" s="559" customFormat="1" ht="12.75" hidden="1" customHeight="1">
      <c r="A1606" s="34"/>
      <c r="B1606" s="35">
        <f t="shared" si="626"/>
        <v>0</v>
      </c>
      <c r="C1606" s="34"/>
      <c r="D1606" s="253" t="s">
        <v>1977</v>
      </c>
      <c r="E1606" s="242"/>
      <c r="F1606" s="248"/>
      <c r="G1606" s="80"/>
      <c r="H1606" s="81"/>
      <c r="I1606" s="245"/>
      <c r="J1606" s="263"/>
      <c r="K1606" s="263"/>
      <c r="L1606" s="263"/>
      <c r="M1606" s="685"/>
      <c r="N1606" s="686"/>
      <c r="O1606" s="687"/>
      <c r="P1606" s="687"/>
      <c r="Q1606" s="687"/>
      <c r="R1606" s="687"/>
      <c r="S1606" s="688"/>
      <c r="T1606" s="268"/>
      <c r="U1606" s="539"/>
      <c r="V1606" s="299" t="str">
        <f t="shared" si="624"/>
        <v>29.43</v>
      </c>
      <c r="W1606" s="299">
        <f t="shared" si="625"/>
        <v>0</v>
      </c>
      <c r="X1606" s="268"/>
      <c r="Y1606" s="268"/>
      <c r="Z1606" s="268"/>
      <c r="AA1606" s="268"/>
      <c r="AB1606" s="533"/>
      <c r="AC1606" s="540"/>
      <c r="AD1606" s="540"/>
      <c r="AE1606" s="540"/>
      <c r="AN1606" s="641" t="str">
        <f t="shared" si="627"/>
        <v>revisar</v>
      </c>
      <c r="AO1606" s="641" t="str">
        <f t="shared" si="628"/>
        <v>ok</v>
      </c>
      <c r="AP1606" s="641" t="str">
        <f t="shared" si="629"/>
        <v>ok</v>
      </c>
      <c r="AQ1606" s="641" t="str">
        <f t="shared" si="630"/>
        <v>ok</v>
      </c>
      <c r="AR1606" s="641" t="str">
        <f t="shared" si="631"/>
        <v>ok</v>
      </c>
      <c r="AS1606" s="641" t="str">
        <f t="shared" si="632"/>
        <v>ok</v>
      </c>
      <c r="AT1606" s="641" t="str">
        <f t="shared" si="633"/>
        <v>ok</v>
      </c>
      <c r="AU1606" s="641" t="str">
        <f t="shared" si="634"/>
        <v>ok</v>
      </c>
      <c r="AV1606" s="641" t="str">
        <f t="shared" si="635"/>
        <v>ok</v>
      </c>
      <c r="AW1606" s="641" t="str">
        <f t="shared" si="636"/>
        <v>ok</v>
      </c>
      <c r="AX1606" s="641" t="str">
        <f t="shared" si="637"/>
        <v>ok</v>
      </c>
      <c r="AY1606" s="641" t="str">
        <f t="shared" si="638"/>
        <v>ok</v>
      </c>
      <c r="AZ1606" s="641" t="str">
        <f t="shared" si="639"/>
        <v>ok</v>
      </c>
      <c r="BA1606" s="641" t="str">
        <f t="shared" si="640"/>
        <v>ok</v>
      </c>
      <c r="BB1606" s="641" t="str">
        <f t="shared" si="641"/>
        <v>ok</v>
      </c>
      <c r="BC1606" s="641" t="str">
        <f t="shared" si="642"/>
        <v>ok</v>
      </c>
      <c r="BD1606" s="641"/>
    </row>
    <row r="1607" spans="1:56" s="559" customFormat="1" ht="12.75" hidden="1" customHeight="1">
      <c r="A1607" s="34"/>
      <c r="B1607" s="35">
        <f t="shared" si="626"/>
        <v>0</v>
      </c>
      <c r="C1607" s="34"/>
      <c r="D1607" s="250" t="s">
        <v>1978</v>
      </c>
      <c r="E1607" s="242"/>
      <c r="F1607" s="248"/>
      <c r="G1607" s="80"/>
      <c r="H1607" s="81"/>
      <c r="I1607" s="245"/>
      <c r="J1607" s="263"/>
      <c r="K1607" s="263"/>
      <c r="L1607" s="263"/>
      <c r="M1607" s="685"/>
      <c r="N1607" s="686"/>
      <c r="O1607" s="687"/>
      <c r="P1607" s="687"/>
      <c r="Q1607" s="687"/>
      <c r="R1607" s="687"/>
      <c r="S1607" s="688"/>
      <c r="T1607" s="268"/>
      <c r="U1607" s="539"/>
      <c r="V1607" s="299" t="str">
        <f t="shared" si="624"/>
        <v>29.44</v>
      </c>
      <c r="W1607" s="299">
        <f t="shared" si="625"/>
        <v>0</v>
      </c>
      <c r="X1607" s="268"/>
      <c r="Y1607" s="268"/>
      <c r="Z1607" s="268"/>
      <c r="AA1607" s="268"/>
      <c r="AB1607" s="533"/>
      <c r="AC1607" s="540"/>
      <c r="AD1607" s="540"/>
      <c r="AE1607" s="540"/>
      <c r="AN1607" s="641" t="str">
        <f t="shared" si="627"/>
        <v>revisar</v>
      </c>
      <c r="AO1607" s="641" t="str">
        <f t="shared" si="628"/>
        <v>ok</v>
      </c>
      <c r="AP1607" s="641" t="str">
        <f t="shared" si="629"/>
        <v>ok</v>
      </c>
      <c r="AQ1607" s="641" t="str">
        <f t="shared" si="630"/>
        <v>ok</v>
      </c>
      <c r="AR1607" s="641" t="str">
        <f t="shared" si="631"/>
        <v>ok</v>
      </c>
      <c r="AS1607" s="641" t="str">
        <f t="shared" si="632"/>
        <v>ok</v>
      </c>
      <c r="AT1607" s="641" t="str">
        <f t="shared" si="633"/>
        <v>ok</v>
      </c>
      <c r="AU1607" s="641" t="str">
        <f t="shared" si="634"/>
        <v>ok</v>
      </c>
      <c r="AV1607" s="641" t="str">
        <f t="shared" si="635"/>
        <v>ok</v>
      </c>
      <c r="AW1607" s="641" t="str">
        <f t="shared" si="636"/>
        <v>ok</v>
      </c>
      <c r="AX1607" s="641" t="str">
        <f t="shared" si="637"/>
        <v>ok</v>
      </c>
      <c r="AY1607" s="641" t="str">
        <f t="shared" si="638"/>
        <v>ok</v>
      </c>
      <c r="AZ1607" s="641" t="str">
        <f t="shared" si="639"/>
        <v>ok</v>
      </c>
      <c r="BA1607" s="641" t="str">
        <f t="shared" si="640"/>
        <v>ok</v>
      </c>
      <c r="BB1607" s="641" t="str">
        <f t="shared" si="641"/>
        <v>ok</v>
      </c>
      <c r="BC1607" s="641" t="str">
        <f t="shared" si="642"/>
        <v>ok</v>
      </c>
      <c r="BD1607" s="641"/>
    </row>
    <row r="1608" spans="1:56" s="559" customFormat="1" ht="12.75" hidden="1" customHeight="1">
      <c r="A1608" s="34"/>
      <c r="B1608" s="35">
        <f t="shared" si="626"/>
        <v>0</v>
      </c>
      <c r="C1608" s="34"/>
      <c r="D1608" s="253" t="s">
        <v>1979</v>
      </c>
      <c r="E1608" s="242"/>
      <c r="F1608" s="248"/>
      <c r="G1608" s="80"/>
      <c r="H1608" s="81"/>
      <c r="I1608" s="245"/>
      <c r="J1608" s="263"/>
      <c r="K1608" s="263"/>
      <c r="L1608" s="263"/>
      <c r="M1608" s="685"/>
      <c r="N1608" s="686"/>
      <c r="O1608" s="687"/>
      <c r="P1608" s="687"/>
      <c r="Q1608" s="687"/>
      <c r="R1608" s="687"/>
      <c r="S1608" s="688"/>
      <c r="T1608" s="268"/>
      <c r="U1608" s="539"/>
      <c r="V1608" s="299" t="str">
        <f t="shared" si="624"/>
        <v>29.45</v>
      </c>
      <c r="W1608" s="299">
        <f t="shared" si="625"/>
        <v>0</v>
      </c>
      <c r="X1608" s="268"/>
      <c r="Y1608" s="268"/>
      <c r="Z1608" s="268"/>
      <c r="AA1608" s="268"/>
      <c r="AB1608" s="533"/>
      <c r="AC1608" s="540"/>
      <c r="AD1608" s="540"/>
      <c r="AE1608" s="540"/>
      <c r="AN1608" s="641" t="str">
        <f t="shared" si="627"/>
        <v>revisar</v>
      </c>
      <c r="AO1608" s="641" t="str">
        <f t="shared" si="628"/>
        <v>ok</v>
      </c>
      <c r="AP1608" s="641" t="str">
        <f t="shared" si="629"/>
        <v>ok</v>
      </c>
      <c r="AQ1608" s="641" t="str">
        <f t="shared" si="630"/>
        <v>ok</v>
      </c>
      <c r="AR1608" s="641" t="str">
        <f t="shared" si="631"/>
        <v>ok</v>
      </c>
      <c r="AS1608" s="641" t="str">
        <f t="shared" si="632"/>
        <v>ok</v>
      </c>
      <c r="AT1608" s="641" t="str">
        <f t="shared" si="633"/>
        <v>ok</v>
      </c>
      <c r="AU1608" s="641" t="str">
        <f t="shared" si="634"/>
        <v>ok</v>
      </c>
      <c r="AV1608" s="641" t="str">
        <f t="shared" si="635"/>
        <v>ok</v>
      </c>
      <c r="AW1608" s="641" t="str">
        <f t="shared" si="636"/>
        <v>ok</v>
      </c>
      <c r="AX1608" s="641" t="str">
        <f t="shared" si="637"/>
        <v>ok</v>
      </c>
      <c r="AY1608" s="641" t="str">
        <f t="shared" si="638"/>
        <v>ok</v>
      </c>
      <c r="AZ1608" s="641" t="str">
        <f t="shared" si="639"/>
        <v>ok</v>
      </c>
      <c r="BA1608" s="641" t="str">
        <f t="shared" si="640"/>
        <v>ok</v>
      </c>
      <c r="BB1608" s="641" t="str">
        <f t="shared" si="641"/>
        <v>ok</v>
      </c>
      <c r="BC1608" s="641" t="str">
        <f t="shared" si="642"/>
        <v>ok</v>
      </c>
      <c r="BD1608" s="641"/>
    </row>
    <row r="1609" spans="1:56" s="559" customFormat="1" ht="12.75" hidden="1" customHeight="1">
      <c r="A1609" s="34"/>
      <c r="B1609" s="35">
        <f t="shared" si="626"/>
        <v>0</v>
      </c>
      <c r="C1609" s="34"/>
      <c r="D1609" s="250" t="s">
        <v>1980</v>
      </c>
      <c r="E1609" s="242"/>
      <c r="F1609" s="248"/>
      <c r="G1609" s="80"/>
      <c r="H1609" s="81"/>
      <c r="I1609" s="245"/>
      <c r="J1609" s="263"/>
      <c r="K1609" s="263"/>
      <c r="L1609" s="263"/>
      <c r="M1609" s="685"/>
      <c r="N1609" s="686"/>
      <c r="O1609" s="687"/>
      <c r="P1609" s="687"/>
      <c r="Q1609" s="687"/>
      <c r="R1609" s="687"/>
      <c r="S1609" s="688"/>
      <c r="T1609" s="268"/>
      <c r="U1609" s="539"/>
      <c r="V1609" s="299" t="str">
        <f t="shared" si="624"/>
        <v>29.46</v>
      </c>
      <c r="W1609" s="299">
        <f t="shared" si="625"/>
        <v>0</v>
      </c>
      <c r="X1609" s="268"/>
      <c r="Y1609" s="268"/>
      <c r="Z1609" s="268"/>
      <c r="AA1609" s="268"/>
      <c r="AB1609" s="533"/>
      <c r="AC1609" s="540"/>
      <c r="AD1609" s="540"/>
      <c r="AE1609" s="540"/>
      <c r="AN1609" s="641" t="str">
        <f t="shared" si="627"/>
        <v>revisar</v>
      </c>
      <c r="AO1609" s="641" t="str">
        <f t="shared" si="628"/>
        <v>ok</v>
      </c>
      <c r="AP1609" s="641" t="str">
        <f t="shared" si="629"/>
        <v>ok</v>
      </c>
      <c r="AQ1609" s="641" t="str">
        <f t="shared" si="630"/>
        <v>ok</v>
      </c>
      <c r="AR1609" s="641" t="str">
        <f t="shared" si="631"/>
        <v>ok</v>
      </c>
      <c r="AS1609" s="641" t="str">
        <f t="shared" si="632"/>
        <v>ok</v>
      </c>
      <c r="AT1609" s="641" t="str">
        <f t="shared" si="633"/>
        <v>ok</v>
      </c>
      <c r="AU1609" s="641" t="str">
        <f t="shared" si="634"/>
        <v>ok</v>
      </c>
      <c r="AV1609" s="641" t="str">
        <f t="shared" si="635"/>
        <v>ok</v>
      </c>
      <c r="AW1609" s="641" t="str">
        <f t="shared" si="636"/>
        <v>ok</v>
      </c>
      <c r="AX1609" s="641" t="str">
        <f t="shared" si="637"/>
        <v>ok</v>
      </c>
      <c r="AY1609" s="641" t="str">
        <f t="shared" si="638"/>
        <v>ok</v>
      </c>
      <c r="AZ1609" s="641" t="str">
        <f t="shared" si="639"/>
        <v>ok</v>
      </c>
      <c r="BA1609" s="641" t="str">
        <f t="shared" si="640"/>
        <v>ok</v>
      </c>
      <c r="BB1609" s="641" t="str">
        <f t="shared" si="641"/>
        <v>ok</v>
      </c>
      <c r="BC1609" s="641" t="str">
        <f t="shared" si="642"/>
        <v>ok</v>
      </c>
      <c r="BD1609" s="641"/>
    </row>
    <row r="1610" spans="1:56" s="559" customFormat="1" ht="12.75" hidden="1" customHeight="1">
      <c r="A1610" s="34"/>
      <c r="B1610" s="35">
        <f t="shared" si="626"/>
        <v>0</v>
      </c>
      <c r="C1610" s="34"/>
      <c r="D1610" s="253" t="s">
        <v>1981</v>
      </c>
      <c r="E1610" s="242"/>
      <c r="F1610" s="248"/>
      <c r="G1610" s="80"/>
      <c r="H1610" s="81"/>
      <c r="I1610" s="245"/>
      <c r="J1610" s="263"/>
      <c r="K1610" s="263"/>
      <c r="L1610" s="263"/>
      <c r="M1610" s="685"/>
      <c r="N1610" s="686"/>
      <c r="O1610" s="687"/>
      <c r="P1610" s="687"/>
      <c r="Q1610" s="687"/>
      <c r="R1610" s="687"/>
      <c r="S1610" s="688"/>
      <c r="T1610" s="268"/>
      <c r="U1610" s="539"/>
      <c r="V1610" s="299" t="str">
        <f t="shared" si="624"/>
        <v>29.47</v>
      </c>
      <c r="W1610" s="299">
        <f t="shared" si="625"/>
        <v>0</v>
      </c>
      <c r="X1610" s="268"/>
      <c r="Y1610" s="268"/>
      <c r="Z1610" s="268"/>
      <c r="AA1610" s="268"/>
      <c r="AB1610" s="533"/>
      <c r="AC1610" s="540"/>
      <c r="AD1610" s="540"/>
      <c r="AE1610" s="540"/>
      <c r="AN1610" s="641" t="str">
        <f t="shared" si="627"/>
        <v>revisar</v>
      </c>
      <c r="AO1610" s="641" t="str">
        <f t="shared" si="628"/>
        <v>ok</v>
      </c>
      <c r="AP1610" s="641" t="str">
        <f t="shared" si="629"/>
        <v>ok</v>
      </c>
      <c r="AQ1610" s="641" t="str">
        <f t="shared" si="630"/>
        <v>ok</v>
      </c>
      <c r="AR1610" s="641" t="str">
        <f t="shared" si="631"/>
        <v>ok</v>
      </c>
      <c r="AS1610" s="641" t="str">
        <f t="shared" si="632"/>
        <v>ok</v>
      </c>
      <c r="AT1610" s="641" t="str">
        <f t="shared" si="633"/>
        <v>ok</v>
      </c>
      <c r="AU1610" s="641" t="str">
        <f t="shared" si="634"/>
        <v>ok</v>
      </c>
      <c r="AV1610" s="641" t="str">
        <f t="shared" si="635"/>
        <v>ok</v>
      </c>
      <c r="AW1610" s="641" t="str">
        <f t="shared" si="636"/>
        <v>ok</v>
      </c>
      <c r="AX1610" s="641" t="str">
        <f t="shared" si="637"/>
        <v>ok</v>
      </c>
      <c r="AY1610" s="641" t="str">
        <f t="shared" si="638"/>
        <v>ok</v>
      </c>
      <c r="AZ1610" s="641" t="str">
        <f t="shared" si="639"/>
        <v>ok</v>
      </c>
      <c r="BA1610" s="641" t="str">
        <f t="shared" si="640"/>
        <v>ok</v>
      </c>
      <c r="BB1610" s="641" t="str">
        <f t="shared" si="641"/>
        <v>ok</v>
      </c>
      <c r="BC1610" s="641" t="str">
        <f t="shared" si="642"/>
        <v>ok</v>
      </c>
      <c r="BD1610" s="641"/>
    </row>
    <row r="1611" spans="1:56" s="559" customFormat="1" ht="12.75" hidden="1" customHeight="1">
      <c r="A1611" s="34"/>
      <c r="B1611" s="35">
        <f t="shared" si="626"/>
        <v>0</v>
      </c>
      <c r="C1611" s="34"/>
      <c r="D1611" s="250" t="s">
        <v>1982</v>
      </c>
      <c r="E1611" s="242"/>
      <c r="F1611" s="248"/>
      <c r="G1611" s="80"/>
      <c r="H1611" s="81"/>
      <c r="I1611" s="245"/>
      <c r="J1611" s="263"/>
      <c r="K1611" s="263"/>
      <c r="L1611" s="263"/>
      <c r="M1611" s="685"/>
      <c r="N1611" s="686"/>
      <c r="O1611" s="687"/>
      <c r="P1611" s="687"/>
      <c r="Q1611" s="687"/>
      <c r="R1611" s="687"/>
      <c r="S1611" s="688"/>
      <c r="T1611" s="268"/>
      <c r="U1611" s="539"/>
      <c r="V1611" s="299" t="str">
        <f t="shared" si="624"/>
        <v>29.48</v>
      </c>
      <c r="W1611" s="299">
        <f t="shared" si="625"/>
        <v>0</v>
      </c>
      <c r="X1611" s="268"/>
      <c r="Y1611" s="268"/>
      <c r="Z1611" s="268"/>
      <c r="AA1611" s="268"/>
      <c r="AB1611" s="533"/>
      <c r="AC1611" s="540"/>
      <c r="AD1611" s="540"/>
      <c r="AE1611" s="540"/>
      <c r="AN1611" s="641" t="str">
        <f t="shared" si="627"/>
        <v>revisar</v>
      </c>
      <c r="AO1611" s="641" t="str">
        <f t="shared" si="628"/>
        <v>ok</v>
      </c>
      <c r="AP1611" s="641" t="str">
        <f t="shared" si="629"/>
        <v>ok</v>
      </c>
      <c r="AQ1611" s="641" t="str">
        <f t="shared" si="630"/>
        <v>ok</v>
      </c>
      <c r="AR1611" s="641" t="str">
        <f t="shared" si="631"/>
        <v>ok</v>
      </c>
      <c r="AS1611" s="641" t="str">
        <f t="shared" si="632"/>
        <v>ok</v>
      </c>
      <c r="AT1611" s="641" t="str">
        <f t="shared" si="633"/>
        <v>ok</v>
      </c>
      <c r="AU1611" s="641" t="str">
        <f t="shared" si="634"/>
        <v>ok</v>
      </c>
      <c r="AV1611" s="641" t="str">
        <f t="shared" si="635"/>
        <v>ok</v>
      </c>
      <c r="AW1611" s="641" t="str">
        <f t="shared" si="636"/>
        <v>ok</v>
      </c>
      <c r="AX1611" s="641" t="str">
        <f t="shared" si="637"/>
        <v>ok</v>
      </c>
      <c r="AY1611" s="641" t="str">
        <f t="shared" si="638"/>
        <v>ok</v>
      </c>
      <c r="AZ1611" s="641" t="str">
        <f t="shared" si="639"/>
        <v>ok</v>
      </c>
      <c r="BA1611" s="641" t="str">
        <f t="shared" si="640"/>
        <v>ok</v>
      </c>
      <c r="BB1611" s="641" t="str">
        <f t="shared" si="641"/>
        <v>ok</v>
      </c>
      <c r="BC1611" s="641" t="str">
        <f t="shared" si="642"/>
        <v>ok</v>
      </c>
      <c r="BD1611" s="641"/>
    </row>
    <row r="1612" spans="1:56" s="559" customFormat="1" ht="12.75" hidden="1" customHeight="1">
      <c r="A1612" s="34"/>
      <c r="B1612" s="35">
        <f t="shared" si="626"/>
        <v>0</v>
      </c>
      <c r="C1612" s="34"/>
      <c r="D1612" s="253" t="s">
        <v>1983</v>
      </c>
      <c r="E1612" s="242"/>
      <c r="F1612" s="248"/>
      <c r="G1612" s="80"/>
      <c r="H1612" s="81"/>
      <c r="I1612" s="245"/>
      <c r="J1612" s="263"/>
      <c r="K1612" s="263"/>
      <c r="L1612" s="263"/>
      <c r="M1612" s="685"/>
      <c r="N1612" s="686"/>
      <c r="O1612" s="687"/>
      <c r="P1612" s="687"/>
      <c r="Q1612" s="687"/>
      <c r="R1612" s="687"/>
      <c r="S1612" s="688"/>
      <c r="T1612" s="268"/>
      <c r="U1612" s="539"/>
      <c r="V1612" s="299" t="str">
        <f t="shared" si="624"/>
        <v>29.49</v>
      </c>
      <c r="W1612" s="299">
        <f t="shared" si="625"/>
        <v>0</v>
      </c>
      <c r="X1612" s="268"/>
      <c r="Y1612" s="268"/>
      <c r="Z1612" s="268"/>
      <c r="AA1612" s="268"/>
      <c r="AB1612" s="533"/>
      <c r="AC1612" s="540"/>
      <c r="AD1612" s="540"/>
      <c r="AE1612" s="540"/>
      <c r="AN1612" s="641" t="str">
        <f t="shared" si="627"/>
        <v>revisar</v>
      </c>
      <c r="AO1612" s="641" t="str">
        <f t="shared" si="628"/>
        <v>ok</v>
      </c>
      <c r="AP1612" s="641" t="str">
        <f t="shared" si="629"/>
        <v>ok</v>
      </c>
      <c r="AQ1612" s="641" t="str">
        <f t="shared" si="630"/>
        <v>ok</v>
      </c>
      <c r="AR1612" s="641" t="str">
        <f t="shared" si="631"/>
        <v>ok</v>
      </c>
      <c r="AS1612" s="641" t="str">
        <f t="shared" si="632"/>
        <v>ok</v>
      </c>
      <c r="AT1612" s="641" t="str">
        <f t="shared" si="633"/>
        <v>ok</v>
      </c>
      <c r="AU1612" s="641" t="str">
        <f t="shared" si="634"/>
        <v>ok</v>
      </c>
      <c r="AV1612" s="641" t="str">
        <f t="shared" si="635"/>
        <v>ok</v>
      </c>
      <c r="AW1612" s="641" t="str">
        <f t="shared" si="636"/>
        <v>ok</v>
      </c>
      <c r="AX1612" s="641" t="str">
        <f t="shared" si="637"/>
        <v>ok</v>
      </c>
      <c r="AY1612" s="641" t="str">
        <f t="shared" si="638"/>
        <v>ok</v>
      </c>
      <c r="AZ1612" s="641" t="str">
        <f t="shared" si="639"/>
        <v>ok</v>
      </c>
      <c r="BA1612" s="641" t="str">
        <f t="shared" si="640"/>
        <v>ok</v>
      </c>
      <c r="BB1612" s="641" t="str">
        <f t="shared" si="641"/>
        <v>ok</v>
      </c>
      <c r="BC1612" s="641" t="str">
        <f t="shared" si="642"/>
        <v>ok</v>
      </c>
      <c r="BD1612" s="641"/>
    </row>
    <row r="1613" spans="1:56" s="559" customFormat="1" ht="12.75" hidden="1" customHeight="1">
      <c r="A1613" s="34"/>
      <c r="B1613" s="35">
        <f t="shared" si="626"/>
        <v>0</v>
      </c>
      <c r="C1613" s="34"/>
      <c r="D1613" s="250" t="s">
        <v>1984</v>
      </c>
      <c r="E1613" s="242"/>
      <c r="F1613" s="248"/>
      <c r="G1613" s="80"/>
      <c r="H1613" s="81"/>
      <c r="I1613" s="245"/>
      <c r="J1613" s="263"/>
      <c r="K1613" s="263"/>
      <c r="L1613" s="263"/>
      <c r="M1613" s="685"/>
      <c r="N1613" s="686"/>
      <c r="O1613" s="687"/>
      <c r="P1613" s="687"/>
      <c r="Q1613" s="687"/>
      <c r="R1613" s="687"/>
      <c r="S1613" s="688"/>
      <c r="T1613" s="268"/>
      <c r="U1613" s="539"/>
      <c r="V1613" s="299" t="str">
        <f t="shared" si="624"/>
        <v>29.50</v>
      </c>
      <c r="W1613" s="299">
        <f t="shared" si="625"/>
        <v>0</v>
      </c>
      <c r="X1613" s="268"/>
      <c r="Y1613" s="268"/>
      <c r="Z1613" s="268"/>
      <c r="AA1613" s="268"/>
      <c r="AB1613" s="533"/>
      <c r="AC1613" s="540"/>
      <c r="AD1613" s="540"/>
      <c r="AE1613" s="540"/>
      <c r="AN1613" s="641" t="str">
        <f t="shared" si="627"/>
        <v>revisar</v>
      </c>
      <c r="AO1613" s="641" t="str">
        <f t="shared" si="628"/>
        <v>ok</v>
      </c>
      <c r="AP1613" s="641" t="str">
        <f t="shared" si="629"/>
        <v>ok</v>
      </c>
      <c r="AQ1613" s="641" t="str">
        <f t="shared" si="630"/>
        <v>ok</v>
      </c>
      <c r="AR1613" s="641" t="str">
        <f t="shared" si="631"/>
        <v>ok</v>
      </c>
      <c r="AS1613" s="641" t="str">
        <f t="shared" si="632"/>
        <v>ok</v>
      </c>
      <c r="AT1613" s="641" t="str">
        <f t="shared" si="633"/>
        <v>ok</v>
      </c>
      <c r="AU1613" s="641" t="str">
        <f t="shared" si="634"/>
        <v>ok</v>
      </c>
      <c r="AV1613" s="641" t="str">
        <f t="shared" si="635"/>
        <v>ok</v>
      </c>
      <c r="AW1613" s="641" t="str">
        <f t="shared" si="636"/>
        <v>ok</v>
      </c>
      <c r="AX1613" s="641" t="str">
        <f t="shared" si="637"/>
        <v>ok</v>
      </c>
      <c r="AY1613" s="641" t="str">
        <f t="shared" si="638"/>
        <v>ok</v>
      </c>
      <c r="AZ1613" s="641" t="str">
        <f t="shared" si="639"/>
        <v>ok</v>
      </c>
      <c r="BA1613" s="641" t="str">
        <f t="shared" si="640"/>
        <v>ok</v>
      </c>
      <c r="BB1613" s="641" t="str">
        <f t="shared" si="641"/>
        <v>ok</v>
      </c>
      <c r="BC1613" s="641" t="str">
        <f t="shared" si="642"/>
        <v>ok</v>
      </c>
      <c r="BD1613" s="641"/>
    </row>
    <row r="1614" spans="1:56" s="559" customFormat="1" ht="12.75" hidden="1" customHeight="1">
      <c r="A1614" s="34"/>
      <c r="B1614" s="35"/>
      <c r="C1614" s="34"/>
      <c r="D1614" s="255"/>
      <c r="E1614" s="25"/>
      <c r="F1614" s="25"/>
      <c r="G1614" s="37"/>
      <c r="H1614" s="25"/>
      <c r="I1614" s="38"/>
      <c r="J1614" s="269"/>
      <c r="K1614" s="269"/>
      <c r="L1614" s="269"/>
      <c r="M1614" s="689"/>
      <c r="N1614" s="696"/>
      <c r="O1614" s="690"/>
      <c r="P1614" s="690"/>
      <c r="Q1614" s="690"/>
      <c r="R1614" s="690"/>
      <c r="S1614" s="691"/>
      <c r="T1614" s="268"/>
      <c r="U1614" s="539"/>
      <c r="V1614" s="299">
        <f t="shared" si="624"/>
        <v>0</v>
      </c>
      <c r="W1614" s="299">
        <f t="shared" si="625"/>
        <v>0</v>
      </c>
      <c r="X1614" s="268"/>
      <c r="Y1614" s="268"/>
      <c r="Z1614" s="268"/>
      <c r="AA1614" s="268"/>
      <c r="AB1614" s="533"/>
      <c r="AC1614" s="540"/>
      <c r="AD1614" s="540"/>
      <c r="AE1614" s="540"/>
      <c r="AN1614" s="641" t="str">
        <f t="shared" si="627"/>
        <v>ok</v>
      </c>
      <c r="AO1614" s="641" t="str">
        <f t="shared" si="628"/>
        <v>ok</v>
      </c>
      <c r="AP1614" s="641" t="str">
        <f t="shared" si="629"/>
        <v>ok</v>
      </c>
      <c r="AQ1614" s="641" t="str">
        <f t="shared" si="630"/>
        <v>ok</v>
      </c>
      <c r="AR1614" s="641" t="str">
        <f t="shared" si="631"/>
        <v>ok</v>
      </c>
      <c r="AS1614" s="641" t="str">
        <f t="shared" si="632"/>
        <v>ok</v>
      </c>
      <c r="AT1614" s="641" t="str">
        <f t="shared" si="633"/>
        <v>ok</v>
      </c>
      <c r="AU1614" s="641" t="str">
        <f t="shared" si="634"/>
        <v>ok</v>
      </c>
      <c r="AV1614" s="641" t="str">
        <f t="shared" si="635"/>
        <v>ok</v>
      </c>
      <c r="AW1614" s="641" t="str">
        <f t="shared" si="636"/>
        <v>ok</v>
      </c>
      <c r="AX1614" s="641" t="str">
        <f t="shared" si="637"/>
        <v>ok</v>
      </c>
      <c r="AY1614" s="641" t="str">
        <f t="shared" si="638"/>
        <v>ok</v>
      </c>
      <c r="AZ1614" s="641" t="str">
        <f t="shared" si="639"/>
        <v>ok</v>
      </c>
      <c r="BA1614" s="641" t="str">
        <f t="shared" si="640"/>
        <v>ok</v>
      </c>
      <c r="BB1614" s="641" t="str">
        <f t="shared" si="641"/>
        <v>ok</v>
      </c>
      <c r="BC1614" s="641" t="str">
        <f t="shared" si="642"/>
        <v>ok</v>
      </c>
      <c r="BD1614" s="641"/>
    </row>
    <row r="1615" spans="1:56" s="559" customFormat="1" ht="12.75" hidden="1" customHeight="1">
      <c r="A1615" s="13"/>
      <c r="B1615" s="14"/>
      <c r="C1615" s="13"/>
      <c r="D1615" s="251"/>
      <c r="E1615" s="29"/>
      <c r="F1615" s="29"/>
      <c r="G1615" s="29"/>
      <c r="H1615" s="29"/>
      <c r="I1615" s="29"/>
      <c r="J1615" s="267"/>
      <c r="K1615" s="267"/>
      <c r="L1615" s="267"/>
      <c r="M1615" s="677"/>
      <c r="N1615" s="663"/>
      <c r="O1615" s="692" t="str">
        <f>CONCATENATE("Subtotal ",G1563)</f>
        <v>Subtotal (digite a descrição do item aqui)</v>
      </c>
      <c r="P1615" s="693">
        <f>SUM(P1564:P1614)</f>
        <v>0</v>
      </c>
      <c r="Q1615" s="693">
        <f>SUM(Q1564:Q1614)</f>
        <v>0</v>
      </c>
      <c r="R1615" s="693">
        <f t="shared" ref="R1615:S1615" si="643">SUM(R1564:R1614)</f>
        <v>0</v>
      </c>
      <c r="S1615" s="694">
        <f t="shared" si="643"/>
        <v>0</v>
      </c>
      <c r="T1615" s="536"/>
      <c r="U1615" s="299">
        <v>1</v>
      </c>
      <c r="V1615" s="299"/>
      <c r="W1615" s="299"/>
      <c r="X1615" s="268"/>
      <c r="Y1615" s="268"/>
      <c r="Z1615" s="268"/>
      <c r="AA1615" s="268"/>
      <c r="AB1615" s="533"/>
      <c r="AC1615" s="540"/>
      <c r="AD1615" s="540"/>
      <c r="AE1615" s="540"/>
      <c r="AN1615" s="641" t="str">
        <f t="shared" si="627"/>
        <v>ok</v>
      </c>
      <c r="AO1615" s="641" t="str">
        <f t="shared" si="628"/>
        <v>ok</v>
      </c>
      <c r="AP1615" s="641" t="str">
        <f t="shared" si="629"/>
        <v>ok</v>
      </c>
      <c r="AQ1615" s="641" t="str">
        <f t="shared" si="630"/>
        <v>ok</v>
      </c>
      <c r="AR1615" s="641" t="str">
        <f t="shared" si="631"/>
        <v>ok</v>
      </c>
      <c r="AS1615" s="641" t="str">
        <f t="shared" si="632"/>
        <v>ok</v>
      </c>
      <c r="AT1615" s="641" t="str">
        <f t="shared" si="633"/>
        <v>ok</v>
      </c>
      <c r="AU1615" s="641" t="str">
        <f t="shared" si="634"/>
        <v>ok</v>
      </c>
      <c r="AV1615" s="641" t="str">
        <f t="shared" si="635"/>
        <v>ok</v>
      </c>
      <c r="AW1615" s="641" t="str">
        <f t="shared" si="636"/>
        <v>ok</v>
      </c>
      <c r="AX1615" s="641" t="str">
        <f t="shared" si="637"/>
        <v>ok</v>
      </c>
      <c r="AY1615" s="641" t="str">
        <f t="shared" si="638"/>
        <v>revisar</v>
      </c>
      <c r="AZ1615" s="641" t="str">
        <f t="shared" si="639"/>
        <v>ok</v>
      </c>
      <c r="BA1615" s="641" t="str">
        <f t="shared" si="640"/>
        <v>ok</v>
      </c>
      <c r="BB1615" s="641" t="str">
        <f t="shared" si="641"/>
        <v>ok</v>
      </c>
      <c r="BC1615" s="641" t="str">
        <f t="shared" si="642"/>
        <v>ok</v>
      </c>
      <c r="BD1615" s="641"/>
    </row>
    <row r="1616" spans="1:56" s="559" customFormat="1" ht="6" hidden="1" customHeight="1">
      <c r="A1616" s="10"/>
      <c r="B1616" s="21"/>
      <c r="C1616" s="10"/>
      <c r="D1616" s="252"/>
      <c r="E1616" s="32"/>
      <c r="F1616" s="33"/>
      <c r="G1616" s="33"/>
      <c r="H1616" s="32"/>
      <c r="I1616" s="32"/>
      <c r="J1616" s="268"/>
      <c r="K1616" s="268"/>
      <c r="L1616" s="268"/>
      <c r="M1616" s="539"/>
      <c r="N1616" s="299"/>
      <c r="O1616" s="539"/>
      <c r="P1616" s="539"/>
      <c r="Q1616" s="539"/>
      <c r="R1616" s="539"/>
      <c r="S1616" s="695"/>
      <c r="T1616" s="319"/>
      <c r="U1616" s="299"/>
      <c r="V1616" s="299">
        <f t="shared" ref="V1616:V1668" si="644">D1616</f>
        <v>0</v>
      </c>
      <c r="W1616" s="299">
        <f t="shared" ref="W1616:W1668" si="645">IF(L1616=0,S1616-Q1616-(TRUNC(TRUNC(J1616*(1+N1616),2)*I1616,2)))</f>
        <v>0</v>
      </c>
      <c r="X1616" s="268"/>
      <c r="Y1616" s="268"/>
      <c r="Z1616" s="268"/>
      <c r="AA1616" s="268"/>
      <c r="AB1616" s="533"/>
      <c r="AC1616" s="540"/>
      <c r="AD1616" s="540"/>
      <c r="AE1616" s="540"/>
      <c r="AN1616" s="641" t="str">
        <f t="shared" si="627"/>
        <v>ok</v>
      </c>
      <c r="AO1616" s="641" t="str">
        <f t="shared" si="628"/>
        <v>ok</v>
      </c>
      <c r="AP1616" s="641" t="str">
        <f t="shared" si="629"/>
        <v>ok</v>
      </c>
      <c r="AQ1616" s="641" t="str">
        <f t="shared" si="630"/>
        <v>ok</v>
      </c>
      <c r="AR1616" s="641" t="str">
        <f t="shared" si="631"/>
        <v>ok</v>
      </c>
      <c r="AS1616" s="641" t="str">
        <f t="shared" si="632"/>
        <v>ok</v>
      </c>
      <c r="AT1616" s="641" t="str">
        <f t="shared" si="633"/>
        <v>ok</v>
      </c>
      <c r="AU1616" s="641" t="str">
        <f t="shared" si="634"/>
        <v>ok</v>
      </c>
      <c r="AV1616" s="641" t="str">
        <f t="shared" si="635"/>
        <v>ok</v>
      </c>
      <c r="AW1616" s="641" t="str">
        <f t="shared" si="636"/>
        <v>ok</v>
      </c>
      <c r="AX1616" s="641" t="str">
        <f t="shared" si="637"/>
        <v>ok</v>
      </c>
      <c r="AY1616" s="641" t="str">
        <f t="shared" si="638"/>
        <v>ok</v>
      </c>
      <c r="AZ1616" s="641" t="str">
        <f t="shared" si="639"/>
        <v>ok</v>
      </c>
      <c r="BA1616" s="641" t="str">
        <f t="shared" si="640"/>
        <v>ok</v>
      </c>
      <c r="BB1616" s="641" t="str">
        <f t="shared" si="641"/>
        <v>ok</v>
      </c>
      <c r="BC1616" s="641" t="str">
        <f t="shared" si="642"/>
        <v>ok</v>
      </c>
      <c r="BD1616" s="641"/>
    </row>
    <row r="1617" spans="1:56" s="559" customFormat="1" ht="12.75" hidden="1" customHeight="1">
      <c r="A1617" s="13"/>
      <c r="B1617" s="14"/>
      <c r="C1617" s="13"/>
      <c r="D1617" s="249">
        <v>30</v>
      </c>
      <c r="E1617" s="22"/>
      <c r="F1617" s="22"/>
      <c r="G1617" s="246" t="s">
        <v>172</v>
      </c>
      <c r="H1617" s="23"/>
      <c r="I1617" s="23"/>
      <c r="J1617" s="246"/>
      <c r="K1617" s="246"/>
      <c r="L1617" s="246"/>
      <c r="M1617" s="662"/>
      <c r="N1617" s="663"/>
      <c r="O1617" s="662"/>
      <c r="P1617" s="662"/>
      <c r="Q1617" s="662"/>
      <c r="R1617" s="662"/>
      <c r="S1617" s="664">
        <f>S1669</f>
        <v>0</v>
      </c>
      <c r="T1617" s="319"/>
      <c r="U1617" s="299"/>
      <c r="V1617" s="299">
        <f t="shared" si="644"/>
        <v>30</v>
      </c>
      <c r="W1617" s="299">
        <f t="shared" si="645"/>
        <v>0</v>
      </c>
      <c r="X1617" s="268"/>
      <c r="Y1617" s="268"/>
      <c r="Z1617" s="268"/>
      <c r="AA1617" s="268"/>
      <c r="AB1617" s="533"/>
      <c r="AC1617" s="540"/>
      <c r="AD1617" s="540"/>
      <c r="AE1617" s="540"/>
      <c r="AN1617" s="641" t="str">
        <f t="shared" si="627"/>
        <v>revisar</v>
      </c>
      <c r="AO1617" s="641" t="str">
        <f t="shared" si="628"/>
        <v>ok</v>
      </c>
      <c r="AP1617" s="641" t="str">
        <f t="shared" si="629"/>
        <v>ok</v>
      </c>
      <c r="AQ1617" s="641" t="str">
        <f t="shared" si="630"/>
        <v>revisar</v>
      </c>
      <c r="AR1617" s="641" t="str">
        <f t="shared" si="631"/>
        <v>ok</v>
      </c>
      <c r="AS1617" s="641" t="str">
        <f t="shared" si="632"/>
        <v>ok</v>
      </c>
      <c r="AT1617" s="641" t="str">
        <f t="shared" si="633"/>
        <v>ok</v>
      </c>
      <c r="AU1617" s="641" t="str">
        <f t="shared" si="634"/>
        <v>ok</v>
      </c>
      <c r="AV1617" s="641" t="str">
        <f t="shared" si="635"/>
        <v>ok</v>
      </c>
      <c r="AW1617" s="641" t="str">
        <f t="shared" si="636"/>
        <v>ok</v>
      </c>
      <c r="AX1617" s="641" t="str">
        <f t="shared" si="637"/>
        <v>ok</v>
      </c>
      <c r="AY1617" s="641" t="str">
        <f t="shared" si="638"/>
        <v>ok</v>
      </c>
      <c r="AZ1617" s="641" t="str">
        <f t="shared" si="639"/>
        <v>ok</v>
      </c>
      <c r="BA1617" s="641" t="str">
        <f t="shared" si="640"/>
        <v>ok</v>
      </c>
      <c r="BB1617" s="641" t="str">
        <f t="shared" si="641"/>
        <v>ok</v>
      </c>
      <c r="BC1617" s="641" t="str">
        <f t="shared" si="642"/>
        <v>ok</v>
      </c>
      <c r="BD1617" s="641"/>
    </row>
    <row r="1618" spans="1:56" s="559" customFormat="1" ht="12.75" hidden="1" customHeight="1">
      <c r="A1618" s="34"/>
      <c r="B1618" s="35">
        <f t="shared" ref="B1618:B1667" si="646">S1618/$S$1671</f>
        <v>0</v>
      </c>
      <c r="C1618" s="34"/>
      <c r="D1618" s="253" t="s">
        <v>1985</v>
      </c>
      <c r="E1618" s="240"/>
      <c r="F1618" s="248"/>
      <c r="G1618" s="80"/>
      <c r="H1618" s="81"/>
      <c r="I1618" s="245"/>
      <c r="J1618" s="263"/>
      <c r="K1618" s="263"/>
      <c r="L1618" s="263"/>
      <c r="M1618" s="685"/>
      <c r="N1618" s="686"/>
      <c r="O1618" s="687"/>
      <c r="P1618" s="687"/>
      <c r="Q1618" s="687"/>
      <c r="R1618" s="687"/>
      <c r="S1618" s="688"/>
      <c r="T1618" s="268"/>
      <c r="U1618" s="539"/>
      <c r="V1618" s="299" t="str">
        <f t="shared" si="644"/>
        <v>30.1</v>
      </c>
      <c r="W1618" s="299">
        <f t="shared" si="645"/>
        <v>0</v>
      </c>
      <c r="X1618" s="268"/>
      <c r="Y1618" s="268"/>
      <c r="Z1618" s="268"/>
      <c r="AA1618" s="268"/>
      <c r="AB1618" s="533"/>
      <c r="AC1618" s="540"/>
      <c r="AD1618" s="540"/>
      <c r="AE1618" s="540"/>
      <c r="AN1618" s="641" t="str">
        <f t="shared" si="627"/>
        <v>revisar</v>
      </c>
      <c r="AO1618" s="641" t="str">
        <f t="shared" si="628"/>
        <v>ok</v>
      </c>
      <c r="AP1618" s="641" t="str">
        <f t="shared" si="629"/>
        <v>ok</v>
      </c>
      <c r="AQ1618" s="641" t="str">
        <f t="shared" si="630"/>
        <v>ok</v>
      </c>
      <c r="AR1618" s="641" t="str">
        <f t="shared" si="631"/>
        <v>ok</v>
      </c>
      <c r="AS1618" s="641" t="str">
        <f t="shared" si="632"/>
        <v>ok</v>
      </c>
      <c r="AT1618" s="641" t="str">
        <f t="shared" si="633"/>
        <v>ok</v>
      </c>
      <c r="AU1618" s="641" t="str">
        <f t="shared" si="634"/>
        <v>ok</v>
      </c>
      <c r="AV1618" s="641" t="str">
        <f t="shared" si="635"/>
        <v>ok</v>
      </c>
      <c r="AW1618" s="641" t="str">
        <f t="shared" si="636"/>
        <v>ok</v>
      </c>
      <c r="AX1618" s="641" t="str">
        <f t="shared" si="637"/>
        <v>ok</v>
      </c>
      <c r="AY1618" s="641" t="str">
        <f t="shared" si="638"/>
        <v>ok</v>
      </c>
      <c r="AZ1618" s="641" t="str">
        <f t="shared" si="639"/>
        <v>ok</v>
      </c>
      <c r="BA1618" s="641" t="str">
        <f t="shared" si="640"/>
        <v>ok</v>
      </c>
      <c r="BB1618" s="641" t="str">
        <f t="shared" si="641"/>
        <v>ok</v>
      </c>
      <c r="BC1618" s="641" t="str">
        <f t="shared" si="642"/>
        <v>ok</v>
      </c>
      <c r="BD1618" s="641"/>
    </row>
    <row r="1619" spans="1:56" s="559" customFormat="1" ht="12.75" hidden="1" customHeight="1">
      <c r="A1619" s="34"/>
      <c r="B1619" s="35">
        <f t="shared" si="646"/>
        <v>0</v>
      </c>
      <c r="C1619" s="34"/>
      <c r="D1619" s="250" t="s">
        <v>1986</v>
      </c>
      <c r="E1619" s="242"/>
      <c r="F1619" s="248"/>
      <c r="G1619" s="80"/>
      <c r="H1619" s="81"/>
      <c r="I1619" s="245"/>
      <c r="J1619" s="263"/>
      <c r="K1619" s="263"/>
      <c r="L1619" s="263"/>
      <c r="M1619" s="685"/>
      <c r="N1619" s="686"/>
      <c r="O1619" s="687"/>
      <c r="P1619" s="687"/>
      <c r="Q1619" s="687"/>
      <c r="R1619" s="687"/>
      <c r="S1619" s="688"/>
      <c r="T1619" s="268"/>
      <c r="U1619" s="539"/>
      <c r="V1619" s="299" t="str">
        <f t="shared" si="644"/>
        <v>30.2</v>
      </c>
      <c r="W1619" s="299">
        <f t="shared" si="645"/>
        <v>0</v>
      </c>
      <c r="X1619" s="268"/>
      <c r="Y1619" s="268"/>
      <c r="Z1619" s="268"/>
      <c r="AA1619" s="268"/>
      <c r="AB1619" s="533"/>
      <c r="AC1619" s="540"/>
      <c r="AD1619" s="540"/>
      <c r="AE1619" s="540"/>
      <c r="AN1619" s="641" t="str">
        <f t="shared" si="627"/>
        <v>revisar</v>
      </c>
      <c r="AO1619" s="641" t="str">
        <f t="shared" si="628"/>
        <v>ok</v>
      </c>
      <c r="AP1619" s="641" t="str">
        <f t="shared" si="629"/>
        <v>ok</v>
      </c>
      <c r="AQ1619" s="641" t="str">
        <f t="shared" si="630"/>
        <v>ok</v>
      </c>
      <c r="AR1619" s="641" t="str">
        <f t="shared" si="631"/>
        <v>ok</v>
      </c>
      <c r="AS1619" s="641" t="str">
        <f t="shared" si="632"/>
        <v>ok</v>
      </c>
      <c r="AT1619" s="641" t="str">
        <f t="shared" si="633"/>
        <v>ok</v>
      </c>
      <c r="AU1619" s="641" t="str">
        <f t="shared" si="634"/>
        <v>ok</v>
      </c>
      <c r="AV1619" s="641" t="str">
        <f t="shared" si="635"/>
        <v>ok</v>
      </c>
      <c r="AW1619" s="641" t="str">
        <f t="shared" si="636"/>
        <v>ok</v>
      </c>
      <c r="AX1619" s="641" t="str">
        <f t="shared" si="637"/>
        <v>ok</v>
      </c>
      <c r="AY1619" s="641" t="str">
        <f t="shared" si="638"/>
        <v>ok</v>
      </c>
      <c r="AZ1619" s="641" t="str">
        <f t="shared" si="639"/>
        <v>ok</v>
      </c>
      <c r="BA1619" s="641" t="str">
        <f t="shared" si="640"/>
        <v>ok</v>
      </c>
      <c r="BB1619" s="641" t="str">
        <f t="shared" si="641"/>
        <v>ok</v>
      </c>
      <c r="BC1619" s="641" t="str">
        <f t="shared" si="642"/>
        <v>ok</v>
      </c>
      <c r="BD1619" s="641"/>
    </row>
    <row r="1620" spans="1:56" s="559" customFormat="1" ht="12.75" hidden="1" customHeight="1">
      <c r="A1620" s="34"/>
      <c r="B1620" s="35">
        <f t="shared" si="646"/>
        <v>0</v>
      </c>
      <c r="C1620" s="34"/>
      <c r="D1620" s="253" t="s">
        <v>1987</v>
      </c>
      <c r="E1620" s="242"/>
      <c r="F1620" s="248"/>
      <c r="G1620" s="80"/>
      <c r="H1620" s="81"/>
      <c r="I1620" s="245"/>
      <c r="J1620" s="263"/>
      <c r="K1620" s="263"/>
      <c r="L1620" s="263"/>
      <c r="M1620" s="685"/>
      <c r="N1620" s="686"/>
      <c r="O1620" s="687"/>
      <c r="P1620" s="687"/>
      <c r="Q1620" s="687"/>
      <c r="R1620" s="687"/>
      <c r="S1620" s="688"/>
      <c r="T1620" s="268"/>
      <c r="U1620" s="539"/>
      <c r="V1620" s="299" t="str">
        <f t="shared" si="644"/>
        <v>30.3</v>
      </c>
      <c r="W1620" s="299">
        <f t="shared" si="645"/>
        <v>0</v>
      </c>
      <c r="X1620" s="268"/>
      <c r="Y1620" s="268"/>
      <c r="Z1620" s="268"/>
      <c r="AA1620" s="268"/>
      <c r="AB1620" s="533"/>
      <c r="AC1620" s="540"/>
      <c r="AD1620" s="540"/>
      <c r="AE1620" s="540"/>
      <c r="AN1620" s="641" t="str">
        <f t="shared" si="627"/>
        <v>revisar</v>
      </c>
      <c r="AO1620" s="641" t="str">
        <f t="shared" si="628"/>
        <v>ok</v>
      </c>
      <c r="AP1620" s="641" t="str">
        <f t="shared" si="629"/>
        <v>ok</v>
      </c>
      <c r="AQ1620" s="641" t="str">
        <f t="shared" si="630"/>
        <v>ok</v>
      </c>
      <c r="AR1620" s="641" t="str">
        <f t="shared" si="631"/>
        <v>ok</v>
      </c>
      <c r="AS1620" s="641" t="str">
        <f t="shared" si="632"/>
        <v>ok</v>
      </c>
      <c r="AT1620" s="641" t="str">
        <f t="shared" si="633"/>
        <v>ok</v>
      </c>
      <c r="AU1620" s="641" t="str">
        <f t="shared" si="634"/>
        <v>ok</v>
      </c>
      <c r="AV1620" s="641" t="str">
        <f t="shared" si="635"/>
        <v>ok</v>
      </c>
      <c r="AW1620" s="641" t="str">
        <f t="shared" si="636"/>
        <v>ok</v>
      </c>
      <c r="AX1620" s="641" t="str">
        <f t="shared" si="637"/>
        <v>ok</v>
      </c>
      <c r="AY1620" s="641" t="str">
        <f t="shared" si="638"/>
        <v>ok</v>
      </c>
      <c r="AZ1620" s="641" t="str">
        <f t="shared" si="639"/>
        <v>ok</v>
      </c>
      <c r="BA1620" s="641" t="str">
        <f t="shared" si="640"/>
        <v>ok</v>
      </c>
      <c r="BB1620" s="641" t="str">
        <f t="shared" si="641"/>
        <v>ok</v>
      </c>
      <c r="BC1620" s="641" t="str">
        <f t="shared" si="642"/>
        <v>ok</v>
      </c>
      <c r="BD1620" s="641"/>
    </row>
    <row r="1621" spans="1:56" s="559" customFormat="1" ht="12.75" hidden="1" customHeight="1">
      <c r="A1621" s="34"/>
      <c r="B1621" s="35">
        <f t="shared" si="646"/>
        <v>0</v>
      </c>
      <c r="C1621" s="34"/>
      <c r="D1621" s="250" t="s">
        <v>1988</v>
      </c>
      <c r="E1621" s="242"/>
      <c r="F1621" s="248"/>
      <c r="G1621" s="80"/>
      <c r="H1621" s="81"/>
      <c r="I1621" s="245"/>
      <c r="J1621" s="263"/>
      <c r="K1621" s="263"/>
      <c r="L1621" s="263"/>
      <c r="M1621" s="685"/>
      <c r="N1621" s="686"/>
      <c r="O1621" s="687"/>
      <c r="P1621" s="687"/>
      <c r="Q1621" s="687"/>
      <c r="R1621" s="687"/>
      <c r="S1621" s="688"/>
      <c r="T1621" s="268"/>
      <c r="U1621" s="539"/>
      <c r="V1621" s="299" t="str">
        <f t="shared" si="644"/>
        <v>30.4</v>
      </c>
      <c r="W1621" s="299">
        <f t="shared" si="645"/>
        <v>0</v>
      </c>
      <c r="X1621" s="268"/>
      <c r="Y1621" s="268"/>
      <c r="Z1621" s="268"/>
      <c r="AA1621" s="268"/>
      <c r="AB1621" s="533"/>
      <c r="AC1621" s="540"/>
      <c r="AD1621" s="540"/>
      <c r="AE1621" s="540"/>
      <c r="AN1621" s="641" t="str">
        <f t="shared" si="627"/>
        <v>revisar</v>
      </c>
      <c r="AO1621" s="641" t="str">
        <f t="shared" si="628"/>
        <v>ok</v>
      </c>
      <c r="AP1621" s="641" t="str">
        <f t="shared" si="629"/>
        <v>ok</v>
      </c>
      <c r="AQ1621" s="641" t="str">
        <f t="shared" si="630"/>
        <v>ok</v>
      </c>
      <c r="AR1621" s="641" t="str">
        <f t="shared" si="631"/>
        <v>ok</v>
      </c>
      <c r="AS1621" s="641" t="str">
        <f t="shared" si="632"/>
        <v>ok</v>
      </c>
      <c r="AT1621" s="641" t="str">
        <f t="shared" si="633"/>
        <v>ok</v>
      </c>
      <c r="AU1621" s="641" t="str">
        <f t="shared" si="634"/>
        <v>ok</v>
      </c>
      <c r="AV1621" s="641" t="str">
        <f t="shared" si="635"/>
        <v>ok</v>
      </c>
      <c r="AW1621" s="641" t="str">
        <f t="shared" si="636"/>
        <v>ok</v>
      </c>
      <c r="AX1621" s="641" t="str">
        <f t="shared" si="637"/>
        <v>ok</v>
      </c>
      <c r="AY1621" s="641" t="str">
        <f t="shared" si="638"/>
        <v>ok</v>
      </c>
      <c r="AZ1621" s="641" t="str">
        <f t="shared" si="639"/>
        <v>ok</v>
      </c>
      <c r="BA1621" s="641" t="str">
        <f t="shared" si="640"/>
        <v>ok</v>
      </c>
      <c r="BB1621" s="641" t="str">
        <f t="shared" si="641"/>
        <v>ok</v>
      </c>
      <c r="BC1621" s="641" t="str">
        <f t="shared" si="642"/>
        <v>ok</v>
      </c>
      <c r="BD1621" s="641"/>
    </row>
    <row r="1622" spans="1:56" s="559" customFormat="1" ht="12.75" hidden="1" customHeight="1">
      <c r="A1622" s="34"/>
      <c r="B1622" s="35">
        <f t="shared" si="646"/>
        <v>0</v>
      </c>
      <c r="C1622" s="34"/>
      <c r="D1622" s="253" t="s">
        <v>1989</v>
      </c>
      <c r="E1622" s="242"/>
      <c r="F1622" s="248"/>
      <c r="G1622" s="80"/>
      <c r="H1622" s="81"/>
      <c r="I1622" s="245"/>
      <c r="J1622" s="263"/>
      <c r="K1622" s="263"/>
      <c r="L1622" s="263"/>
      <c r="M1622" s="685"/>
      <c r="N1622" s="686"/>
      <c r="O1622" s="687"/>
      <c r="P1622" s="687"/>
      <c r="Q1622" s="687"/>
      <c r="R1622" s="687"/>
      <c r="S1622" s="688"/>
      <c r="T1622" s="268"/>
      <c r="U1622" s="539"/>
      <c r="V1622" s="299" t="str">
        <f t="shared" si="644"/>
        <v>30.5</v>
      </c>
      <c r="W1622" s="299">
        <f t="shared" si="645"/>
        <v>0</v>
      </c>
      <c r="X1622" s="268"/>
      <c r="Y1622" s="268"/>
      <c r="Z1622" s="268"/>
      <c r="AA1622" s="268"/>
      <c r="AB1622" s="533"/>
      <c r="AC1622" s="540"/>
      <c r="AD1622" s="540"/>
      <c r="AE1622" s="540"/>
      <c r="AN1622" s="641" t="str">
        <f t="shared" si="627"/>
        <v>revisar</v>
      </c>
      <c r="AO1622" s="641" t="str">
        <f t="shared" si="628"/>
        <v>ok</v>
      </c>
      <c r="AP1622" s="641" t="str">
        <f t="shared" si="629"/>
        <v>ok</v>
      </c>
      <c r="AQ1622" s="641" t="str">
        <f t="shared" si="630"/>
        <v>ok</v>
      </c>
      <c r="AR1622" s="641" t="str">
        <f t="shared" si="631"/>
        <v>ok</v>
      </c>
      <c r="AS1622" s="641" t="str">
        <f t="shared" si="632"/>
        <v>ok</v>
      </c>
      <c r="AT1622" s="641" t="str">
        <f t="shared" si="633"/>
        <v>ok</v>
      </c>
      <c r="AU1622" s="641" t="str">
        <f t="shared" si="634"/>
        <v>ok</v>
      </c>
      <c r="AV1622" s="641" t="str">
        <f t="shared" si="635"/>
        <v>ok</v>
      </c>
      <c r="AW1622" s="641" t="str">
        <f t="shared" si="636"/>
        <v>ok</v>
      </c>
      <c r="AX1622" s="641" t="str">
        <f t="shared" si="637"/>
        <v>ok</v>
      </c>
      <c r="AY1622" s="641" t="str">
        <f t="shared" si="638"/>
        <v>ok</v>
      </c>
      <c r="AZ1622" s="641" t="str">
        <f t="shared" si="639"/>
        <v>ok</v>
      </c>
      <c r="BA1622" s="641" t="str">
        <f t="shared" si="640"/>
        <v>ok</v>
      </c>
      <c r="BB1622" s="641" t="str">
        <f t="shared" si="641"/>
        <v>ok</v>
      </c>
      <c r="BC1622" s="641" t="str">
        <f t="shared" si="642"/>
        <v>ok</v>
      </c>
      <c r="BD1622" s="641"/>
    </row>
    <row r="1623" spans="1:56" s="559" customFormat="1" ht="12.75" hidden="1" customHeight="1">
      <c r="A1623" s="34"/>
      <c r="B1623" s="35">
        <f t="shared" si="646"/>
        <v>0</v>
      </c>
      <c r="C1623" s="34"/>
      <c r="D1623" s="250" t="s">
        <v>1990</v>
      </c>
      <c r="E1623" s="242"/>
      <c r="F1623" s="248"/>
      <c r="G1623" s="80"/>
      <c r="H1623" s="81"/>
      <c r="I1623" s="245"/>
      <c r="J1623" s="263"/>
      <c r="K1623" s="263"/>
      <c r="L1623" s="263"/>
      <c r="M1623" s="685"/>
      <c r="N1623" s="686"/>
      <c r="O1623" s="687"/>
      <c r="P1623" s="687"/>
      <c r="Q1623" s="687"/>
      <c r="R1623" s="687"/>
      <c r="S1623" s="688"/>
      <c r="T1623" s="268"/>
      <c r="U1623" s="539"/>
      <c r="V1623" s="299" t="str">
        <f t="shared" si="644"/>
        <v>30.6</v>
      </c>
      <c r="W1623" s="299">
        <f t="shared" si="645"/>
        <v>0</v>
      </c>
      <c r="X1623" s="268"/>
      <c r="Y1623" s="268"/>
      <c r="Z1623" s="268"/>
      <c r="AA1623" s="268"/>
      <c r="AB1623" s="533"/>
      <c r="AC1623" s="540"/>
      <c r="AD1623" s="540"/>
      <c r="AE1623" s="540"/>
      <c r="AN1623" s="641" t="str">
        <f t="shared" si="627"/>
        <v>revisar</v>
      </c>
      <c r="AO1623" s="641" t="str">
        <f t="shared" si="628"/>
        <v>ok</v>
      </c>
      <c r="AP1623" s="641" t="str">
        <f t="shared" si="629"/>
        <v>ok</v>
      </c>
      <c r="AQ1623" s="641" t="str">
        <f t="shared" si="630"/>
        <v>ok</v>
      </c>
      <c r="AR1623" s="641" t="str">
        <f t="shared" si="631"/>
        <v>ok</v>
      </c>
      <c r="AS1623" s="641" t="str">
        <f t="shared" si="632"/>
        <v>ok</v>
      </c>
      <c r="AT1623" s="641" t="str">
        <f t="shared" si="633"/>
        <v>ok</v>
      </c>
      <c r="AU1623" s="641" t="str">
        <f t="shared" si="634"/>
        <v>ok</v>
      </c>
      <c r="AV1623" s="641" t="str">
        <f t="shared" si="635"/>
        <v>ok</v>
      </c>
      <c r="AW1623" s="641" t="str">
        <f t="shared" si="636"/>
        <v>ok</v>
      </c>
      <c r="AX1623" s="641" t="str">
        <f t="shared" si="637"/>
        <v>ok</v>
      </c>
      <c r="AY1623" s="641" t="str">
        <f t="shared" si="638"/>
        <v>ok</v>
      </c>
      <c r="AZ1623" s="641" t="str">
        <f t="shared" si="639"/>
        <v>ok</v>
      </c>
      <c r="BA1623" s="641" t="str">
        <f t="shared" si="640"/>
        <v>ok</v>
      </c>
      <c r="BB1623" s="641" t="str">
        <f t="shared" si="641"/>
        <v>ok</v>
      </c>
      <c r="BC1623" s="641" t="str">
        <f t="shared" si="642"/>
        <v>ok</v>
      </c>
      <c r="BD1623" s="641"/>
    </row>
    <row r="1624" spans="1:56" s="559" customFormat="1" ht="12.75" hidden="1" customHeight="1">
      <c r="A1624" s="34"/>
      <c r="B1624" s="35">
        <f t="shared" si="646"/>
        <v>0</v>
      </c>
      <c r="C1624" s="34"/>
      <c r="D1624" s="253" t="s">
        <v>1991</v>
      </c>
      <c r="E1624" s="242"/>
      <c r="F1624" s="248"/>
      <c r="G1624" s="80"/>
      <c r="H1624" s="81"/>
      <c r="I1624" s="245"/>
      <c r="J1624" s="263"/>
      <c r="K1624" s="263"/>
      <c r="L1624" s="263"/>
      <c r="M1624" s="685"/>
      <c r="N1624" s="686"/>
      <c r="O1624" s="687"/>
      <c r="P1624" s="687"/>
      <c r="Q1624" s="687"/>
      <c r="R1624" s="687"/>
      <c r="S1624" s="688"/>
      <c r="T1624" s="268"/>
      <c r="U1624" s="539"/>
      <c r="V1624" s="299" t="str">
        <f t="shared" si="644"/>
        <v>30.7</v>
      </c>
      <c r="W1624" s="299">
        <f t="shared" si="645"/>
        <v>0</v>
      </c>
      <c r="X1624" s="268"/>
      <c r="Y1624" s="268"/>
      <c r="Z1624" s="268"/>
      <c r="AA1624" s="268"/>
      <c r="AB1624" s="533"/>
      <c r="AC1624" s="540"/>
      <c r="AD1624" s="540"/>
      <c r="AE1624" s="540"/>
      <c r="AN1624" s="641" t="str">
        <f t="shared" si="627"/>
        <v>revisar</v>
      </c>
      <c r="AO1624" s="641" t="str">
        <f t="shared" si="628"/>
        <v>ok</v>
      </c>
      <c r="AP1624" s="641" t="str">
        <f t="shared" si="629"/>
        <v>ok</v>
      </c>
      <c r="AQ1624" s="641" t="str">
        <f t="shared" si="630"/>
        <v>ok</v>
      </c>
      <c r="AR1624" s="641" t="str">
        <f t="shared" si="631"/>
        <v>ok</v>
      </c>
      <c r="AS1624" s="641" t="str">
        <f t="shared" si="632"/>
        <v>ok</v>
      </c>
      <c r="AT1624" s="641" t="str">
        <f t="shared" si="633"/>
        <v>ok</v>
      </c>
      <c r="AU1624" s="641" t="str">
        <f t="shared" si="634"/>
        <v>ok</v>
      </c>
      <c r="AV1624" s="641" t="str">
        <f t="shared" si="635"/>
        <v>ok</v>
      </c>
      <c r="AW1624" s="641" t="str">
        <f t="shared" si="636"/>
        <v>ok</v>
      </c>
      <c r="AX1624" s="641" t="str">
        <f t="shared" si="637"/>
        <v>ok</v>
      </c>
      <c r="AY1624" s="641" t="str">
        <f t="shared" si="638"/>
        <v>ok</v>
      </c>
      <c r="AZ1624" s="641" t="str">
        <f t="shared" si="639"/>
        <v>ok</v>
      </c>
      <c r="BA1624" s="641" t="str">
        <f t="shared" si="640"/>
        <v>ok</v>
      </c>
      <c r="BB1624" s="641" t="str">
        <f t="shared" si="641"/>
        <v>ok</v>
      </c>
      <c r="BC1624" s="641" t="str">
        <f t="shared" si="642"/>
        <v>ok</v>
      </c>
      <c r="BD1624" s="641"/>
    </row>
    <row r="1625" spans="1:56" s="559" customFormat="1" ht="12.75" hidden="1" customHeight="1">
      <c r="A1625" s="34"/>
      <c r="B1625" s="35">
        <f t="shared" si="646"/>
        <v>0</v>
      </c>
      <c r="C1625" s="34"/>
      <c r="D1625" s="250" t="s">
        <v>1992</v>
      </c>
      <c r="E1625" s="242"/>
      <c r="F1625" s="248"/>
      <c r="G1625" s="80"/>
      <c r="H1625" s="81"/>
      <c r="I1625" s="245"/>
      <c r="J1625" s="263"/>
      <c r="K1625" s="263"/>
      <c r="L1625" s="263"/>
      <c r="M1625" s="685"/>
      <c r="N1625" s="686"/>
      <c r="O1625" s="687"/>
      <c r="P1625" s="687"/>
      <c r="Q1625" s="687"/>
      <c r="R1625" s="687"/>
      <c r="S1625" s="688"/>
      <c r="T1625" s="268"/>
      <c r="U1625" s="539"/>
      <c r="V1625" s="299" t="str">
        <f t="shared" si="644"/>
        <v>30.8</v>
      </c>
      <c r="W1625" s="299">
        <f t="shared" si="645"/>
        <v>0</v>
      </c>
      <c r="X1625" s="268"/>
      <c r="Y1625" s="268"/>
      <c r="Z1625" s="268"/>
      <c r="AA1625" s="268"/>
      <c r="AB1625" s="533"/>
      <c r="AC1625" s="540"/>
      <c r="AD1625" s="540"/>
      <c r="AE1625" s="540"/>
      <c r="AN1625" s="641" t="str">
        <f t="shared" si="627"/>
        <v>revisar</v>
      </c>
      <c r="AO1625" s="641" t="str">
        <f t="shared" si="628"/>
        <v>ok</v>
      </c>
      <c r="AP1625" s="641" t="str">
        <f t="shared" si="629"/>
        <v>ok</v>
      </c>
      <c r="AQ1625" s="641" t="str">
        <f t="shared" si="630"/>
        <v>ok</v>
      </c>
      <c r="AR1625" s="641" t="str">
        <f t="shared" si="631"/>
        <v>ok</v>
      </c>
      <c r="AS1625" s="641" t="str">
        <f t="shared" si="632"/>
        <v>ok</v>
      </c>
      <c r="AT1625" s="641" t="str">
        <f t="shared" si="633"/>
        <v>ok</v>
      </c>
      <c r="AU1625" s="641" t="str">
        <f t="shared" si="634"/>
        <v>ok</v>
      </c>
      <c r="AV1625" s="641" t="str">
        <f t="shared" si="635"/>
        <v>ok</v>
      </c>
      <c r="AW1625" s="641" t="str">
        <f t="shared" si="636"/>
        <v>ok</v>
      </c>
      <c r="AX1625" s="641" t="str">
        <f t="shared" si="637"/>
        <v>ok</v>
      </c>
      <c r="AY1625" s="641" t="str">
        <f t="shared" si="638"/>
        <v>ok</v>
      </c>
      <c r="AZ1625" s="641" t="str">
        <f t="shared" si="639"/>
        <v>ok</v>
      </c>
      <c r="BA1625" s="641" t="str">
        <f t="shared" si="640"/>
        <v>ok</v>
      </c>
      <c r="BB1625" s="641" t="str">
        <f t="shared" si="641"/>
        <v>ok</v>
      </c>
      <c r="BC1625" s="641" t="str">
        <f t="shared" si="642"/>
        <v>ok</v>
      </c>
      <c r="BD1625" s="641"/>
    </row>
    <row r="1626" spans="1:56" s="559" customFormat="1" ht="12.75" hidden="1" customHeight="1">
      <c r="A1626" s="34"/>
      <c r="B1626" s="35">
        <f t="shared" si="646"/>
        <v>0</v>
      </c>
      <c r="C1626" s="34"/>
      <c r="D1626" s="253" t="s">
        <v>1993</v>
      </c>
      <c r="E1626" s="242"/>
      <c r="F1626" s="248"/>
      <c r="G1626" s="80"/>
      <c r="H1626" s="81"/>
      <c r="I1626" s="245"/>
      <c r="J1626" s="263"/>
      <c r="K1626" s="263"/>
      <c r="L1626" s="263"/>
      <c r="M1626" s="685"/>
      <c r="N1626" s="686"/>
      <c r="O1626" s="687"/>
      <c r="P1626" s="687"/>
      <c r="Q1626" s="687"/>
      <c r="R1626" s="687"/>
      <c r="S1626" s="688"/>
      <c r="T1626" s="268"/>
      <c r="U1626" s="539"/>
      <c r="V1626" s="299" t="str">
        <f t="shared" si="644"/>
        <v>30.9</v>
      </c>
      <c r="W1626" s="299">
        <f t="shared" si="645"/>
        <v>0</v>
      </c>
      <c r="X1626" s="268"/>
      <c r="Y1626" s="268"/>
      <c r="Z1626" s="268"/>
      <c r="AA1626" s="268"/>
      <c r="AB1626" s="533"/>
      <c r="AC1626" s="540"/>
      <c r="AD1626" s="540"/>
      <c r="AE1626" s="540"/>
      <c r="AN1626" s="641" t="str">
        <f t="shared" si="627"/>
        <v>revisar</v>
      </c>
      <c r="AO1626" s="641" t="str">
        <f t="shared" si="628"/>
        <v>ok</v>
      </c>
      <c r="AP1626" s="641" t="str">
        <f t="shared" si="629"/>
        <v>ok</v>
      </c>
      <c r="AQ1626" s="641" t="str">
        <f t="shared" si="630"/>
        <v>ok</v>
      </c>
      <c r="AR1626" s="641" t="str">
        <f t="shared" si="631"/>
        <v>ok</v>
      </c>
      <c r="AS1626" s="641" t="str">
        <f t="shared" si="632"/>
        <v>ok</v>
      </c>
      <c r="AT1626" s="641" t="str">
        <f t="shared" si="633"/>
        <v>ok</v>
      </c>
      <c r="AU1626" s="641" t="str">
        <f t="shared" si="634"/>
        <v>ok</v>
      </c>
      <c r="AV1626" s="641" t="str">
        <f t="shared" si="635"/>
        <v>ok</v>
      </c>
      <c r="AW1626" s="641" t="str">
        <f t="shared" si="636"/>
        <v>ok</v>
      </c>
      <c r="AX1626" s="641" t="str">
        <f t="shared" si="637"/>
        <v>ok</v>
      </c>
      <c r="AY1626" s="641" t="str">
        <f t="shared" si="638"/>
        <v>ok</v>
      </c>
      <c r="AZ1626" s="641" t="str">
        <f t="shared" si="639"/>
        <v>ok</v>
      </c>
      <c r="BA1626" s="641" t="str">
        <f t="shared" si="640"/>
        <v>ok</v>
      </c>
      <c r="BB1626" s="641" t="str">
        <f t="shared" si="641"/>
        <v>ok</v>
      </c>
      <c r="BC1626" s="641" t="str">
        <f t="shared" si="642"/>
        <v>ok</v>
      </c>
      <c r="BD1626" s="641"/>
    </row>
    <row r="1627" spans="1:56" s="559" customFormat="1" ht="12.75" hidden="1" customHeight="1">
      <c r="A1627" s="34"/>
      <c r="B1627" s="35">
        <f t="shared" si="646"/>
        <v>0</v>
      </c>
      <c r="C1627" s="34"/>
      <c r="D1627" s="250" t="s">
        <v>1994</v>
      </c>
      <c r="E1627" s="242"/>
      <c r="F1627" s="248"/>
      <c r="G1627" s="80"/>
      <c r="H1627" s="81"/>
      <c r="I1627" s="245"/>
      <c r="J1627" s="263"/>
      <c r="K1627" s="263"/>
      <c r="L1627" s="263"/>
      <c r="M1627" s="685"/>
      <c r="N1627" s="686"/>
      <c r="O1627" s="687"/>
      <c r="P1627" s="687"/>
      <c r="Q1627" s="687"/>
      <c r="R1627" s="687"/>
      <c r="S1627" s="688"/>
      <c r="T1627" s="268"/>
      <c r="U1627" s="539"/>
      <c r="V1627" s="299" t="str">
        <f t="shared" si="644"/>
        <v>30.10</v>
      </c>
      <c r="W1627" s="299">
        <f t="shared" si="645"/>
        <v>0</v>
      </c>
      <c r="X1627" s="268"/>
      <c r="Y1627" s="268"/>
      <c r="Z1627" s="268"/>
      <c r="AA1627" s="268"/>
      <c r="AB1627" s="533"/>
      <c r="AC1627" s="540"/>
      <c r="AD1627" s="540"/>
      <c r="AE1627" s="540"/>
      <c r="AN1627" s="641" t="str">
        <f t="shared" si="627"/>
        <v>revisar</v>
      </c>
      <c r="AO1627" s="641" t="str">
        <f t="shared" si="628"/>
        <v>ok</v>
      </c>
      <c r="AP1627" s="641" t="str">
        <f t="shared" si="629"/>
        <v>ok</v>
      </c>
      <c r="AQ1627" s="641" t="str">
        <f t="shared" si="630"/>
        <v>ok</v>
      </c>
      <c r="AR1627" s="641" t="str">
        <f t="shared" si="631"/>
        <v>ok</v>
      </c>
      <c r="AS1627" s="641" t="str">
        <f t="shared" si="632"/>
        <v>ok</v>
      </c>
      <c r="AT1627" s="641" t="str">
        <f t="shared" si="633"/>
        <v>ok</v>
      </c>
      <c r="AU1627" s="641" t="str">
        <f t="shared" si="634"/>
        <v>ok</v>
      </c>
      <c r="AV1627" s="641" t="str">
        <f t="shared" si="635"/>
        <v>ok</v>
      </c>
      <c r="AW1627" s="641" t="str">
        <f t="shared" si="636"/>
        <v>ok</v>
      </c>
      <c r="AX1627" s="641" t="str">
        <f t="shared" si="637"/>
        <v>ok</v>
      </c>
      <c r="AY1627" s="641" t="str">
        <f t="shared" si="638"/>
        <v>ok</v>
      </c>
      <c r="AZ1627" s="641" t="str">
        <f t="shared" si="639"/>
        <v>ok</v>
      </c>
      <c r="BA1627" s="641" t="str">
        <f t="shared" si="640"/>
        <v>ok</v>
      </c>
      <c r="BB1627" s="641" t="str">
        <f t="shared" si="641"/>
        <v>ok</v>
      </c>
      <c r="BC1627" s="641" t="str">
        <f t="shared" si="642"/>
        <v>ok</v>
      </c>
      <c r="BD1627" s="641"/>
    </row>
    <row r="1628" spans="1:56" s="559" customFormat="1" ht="12.75" hidden="1" customHeight="1">
      <c r="A1628" s="34"/>
      <c r="B1628" s="35">
        <f t="shared" si="646"/>
        <v>0</v>
      </c>
      <c r="C1628" s="34"/>
      <c r="D1628" s="253" t="s">
        <v>1995</v>
      </c>
      <c r="E1628" s="242"/>
      <c r="F1628" s="248"/>
      <c r="G1628" s="80"/>
      <c r="H1628" s="81"/>
      <c r="I1628" s="245"/>
      <c r="J1628" s="263"/>
      <c r="K1628" s="263"/>
      <c r="L1628" s="263"/>
      <c r="M1628" s="685"/>
      <c r="N1628" s="686"/>
      <c r="O1628" s="687"/>
      <c r="P1628" s="687"/>
      <c r="Q1628" s="687"/>
      <c r="R1628" s="687"/>
      <c r="S1628" s="688"/>
      <c r="T1628" s="268"/>
      <c r="U1628" s="539"/>
      <c r="V1628" s="299" t="str">
        <f t="shared" si="644"/>
        <v>30.11</v>
      </c>
      <c r="W1628" s="299">
        <f t="shared" si="645"/>
        <v>0</v>
      </c>
      <c r="X1628" s="268"/>
      <c r="Y1628" s="268"/>
      <c r="Z1628" s="268"/>
      <c r="AA1628" s="268"/>
      <c r="AB1628" s="533"/>
      <c r="AC1628" s="540"/>
      <c r="AD1628" s="540"/>
      <c r="AE1628" s="540"/>
      <c r="AN1628" s="641" t="str">
        <f t="shared" si="627"/>
        <v>revisar</v>
      </c>
      <c r="AO1628" s="641" t="str">
        <f t="shared" si="628"/>
        <v>ok</v>
      </c>
      <c r="AP1628" s="641" t="str">
        <f t="shared" si="629"/>
        <v>ok</v>
      </c>
      <c r="AQ1628" s="641" t="str">
        <f t="shared" si="630"/>
        <v>ok</v>
      </c>
      <c r="AR1628" s="641" t="str">
        <f t="shared" si="631"/>
        <v>ok</v>
      </c>
      <c r="AS1628" s="641" t="str">
        <f t="shared" si="632"/>
        <v>ok</v>
      </c>
      <c r="AT1628" s="641" t="str">
        <f t="shared" si="633"/>
        <v>ok</v>
      </c>
      <c r="AU1628" s="641" t="str">
        <f t="shared" si="634"/>
        <v>ok</v>
      </c>
      <c r="AV1628" s="641" t="str">
        <f t="shared" si="635"/>
        <v>ok</v>
      </c>
      <c r="AW1628" s="641" t="str">
        <f t="shared" si="636"/>
        <v>ok</v>
      </c>
      <c r="AX1628" s="641" t="str">
        <f t="shared" si="637"/>
        <v>ok</v>
      </c>
      <c r="AY1628" s="641" t="str">
        <f t="shared" si="638"/>
        <v>ok</v>
      </c>
      <c r="AZ1628" s="641" t="str">
        <f t="shared" si="639"/>
        <v>ok</v>
      </c>
      <c r="BA1628" s="641" t="str">
        <f t="shared" si="640"/>
        <v>ok</v>
      </c>
      <c r="BB1628" s="641" t="str">
        <f t="shared" si="641"/>
        <v>ok</v>
      </c>
      <c r="BC1628" s="641" t="str">
        <f t="shared" si="642"/>
        <v>ok</v>
      </c>
      <c r="BD1628" s="641"/>
    </row>
    <row r="1629" spans="1:56" s="559" customFormat="1" ht="12.75" hidden="1" customHeight="1">
      <c r="A1629" s="34"/>
      <c r="B1629" s="35">
        <f t="shared" si="646"/>
        <v>0</v>
      </c>
      <c r="C1629" s="34"/>
      <c r="D1629" s="250" t="s">
        <v>1996</v>
      </c>
      <c r="E1629" s="242"/>
      <c r="F1629" s="248"/>
      <c r="G1629" s="80"/>
      <c r="H1629" s="81"/>
      <c r="I1629" s="245"/>
      <c r="J1629" s="263"/>
      <c r="K1629" s="263"/>
      <c r="L1629" s="263"/>
      <c r="M1629" s="685"/>
      <c r="N1629" s="686"/>
      <c r="O1629" s="687"/>
      <c r="P1629" s="687"/>
      <c r="Q1629" s="687"/>
      <c r="R1629" s="687"/>
      <c r="S1629" s="688"/>
      <c r="T1629" s="268"/>
      <c r="U1629" s="539"/>
      <c r="V1629" s="299" t="str">
        <f t="shared" si="644"/>
        <v>30.12</v>
      </c>
      <c r="W1629" s="299">
        <f t="shared" si="645"/>
        <v>0</v>
      </c>
      <c r="X1629" s="268"/>
      <c r="Y1629" s="268"/>
      <c r="Z1629" s="268"/>
      <c r="AA1629" s="268"/>
      <c r="AB1629" s="533"/>
      <c r="AC1629" s="540"/>
      <c r="AD1629" s="540"/>
      <c r="AE1629" s="540"/>
      <c r="AN1629" s="641" t="str">
        <f t="shared" si="627"/>
        <v>revisar</v>
      </c>
      <c r="AO1629" s="641" t="str">
        <f t="shared" si="628"/>
        <v>ok</v>
      </c>
      <c r="AP1629" s="641" t="str">
        <f t="shared" si="629"/>
        <v>ok</v>
      </c>
      <c r="AQ1629" s="641" t="str">
        <f t="shared" si="630"/>
        <v>ok</v>
      </c>
      <c r="AR1629" s="641" t="str">
        <f t="shared" si="631"/>
        <v>ok</v>
      </c>
      <c r="AS1629" s="641" t="str">
        <f t="shared" si="632"/>
        <v>ok</v>
      </c>
      <c r="AT1629" s="641" t="str">
        <f t="shared" si="633"/>
        <v>ok</v>
      </c>
      <c r="AU1629" s="641" t="str">
        <f t="shared" si="634"/>
        <v>ok</v>
      </c>
      <c r="AV1629" s="641" t="str">
        <f t="shared" si="635"/>
        <v>ok</v>
      </c>
      <c r="AW1629" s="641" t="str">
        <f t="shared" si="636"/>
        <v>ok</v>
      </c>
      <c r="AX1629" s="641" t="str">
        <f t="shared" si="637"/>
        <v>ok</v>
      </c>
      <c r="AY1629" s="641" t="str">
        <f t="shared" si="638"/>
        <v>ok</v>
      </c>
      <c r="AZ1629" s="641" t="str">
        <f t="shared" si="639"/>
        <v>ok</v>
      </c>
      <c r="BA1629" s="641" t="str">
        <f t="shared" si="640"/>
        <v>ok</v>
      </c>
      <c r="BB1629" s="641" t="str">
        <f t="shared" si="641"/>
        <v>ok</v>
      </c>
      <c r="BC1629" s="641" t="str">
        <f t="shared" si="642"/>
        <v>ok</v>
      </c>
      <c r="BD1629" s="641"/>
    </row>
    <row r="1630" spans="1:56" s="559" customFormat="1" ht="12.75" hidden="1" customHeight="1">
      <c r="A1630" s="34"/>
      <c r="B1630" s="35">
        <f t="shared" si="646"/>
        <v>0</v>
      </c>
      <c r="C1630" s="34"/>
      <c r="D1630" s="253" t="s">
        <v>1997</v>
      </c>
      <c r="E1630" s="242"/>
      <c r="F1630" s="248"/>
      <c r="G1630" s="80"/>
      <c r="H1630" s="81"/>
      <c r="I1630" s="245"/>
      <c r="J1630" s="263"/>
      <c r="K1630" s="263"/>
      <c r="L1630" s="263"/>
      <c r="M1630" s="685"/>
      <c r="N1630" s="686"/>
      <c r="O1630" s="687"/>
      <c r="P1630" s="687"/>
      <c r="Q1630" s="687"/>
      <c r="R1630" s="687"/>
      <c r="S1630" s="688"/>
      <c r="T1630" s="268"/>
      <c r="U1630" s="539"/>
      <c r="V1630" s="299" t="str">
        <f t="shared" si="644"/>
        <v>30.13</v>
      </c>
      <c r="W1630" s="299">
        <f t="shared" si="645"/>
        <v>0</v>
      </c>
      <c r="X1630" s="268"/>
      <c r="Y1630" s="268"/>
      <c r="Z1630" s="268"/>
      <c r="AA1630" s="268"/>
      <c r="AB1630" s="533"/>
      <c r="AC1630" s="540"/>
      <c r="AD1630" s="540"/>
      <c r="AE1630" s="540"/>
      <c r="AN1630" s="641" t="str">
        <f t="shared" si="627"/>
        <v>revisar</v>
      </c>
      <c r="AO1630" s="641" t="str">
        <f t="shared" si="628"/>
        <v>ok</v>
      </c>
      <c r="AP1630" s="641" t="str">
        <f t="shared" si="629"/>
        <v>ok</v>
      </c>
      <c r="AQ1630" s="641" t="str">
        <f t="shared" si="630"/>
        <v>ok</v>
      </c>
      <c r="AR1630" s="641" t="str">
        <f t="shared" si="631"/>
        <v>ok</v>
      </c>
      <c r="AS1630" s="641" t="str">
        <f t="shared" si="632"/>
        <v>ok</v>
      </c>
      <c r="AT1630" s="641" t="str">
        <f t="shared" si="633"/>
        <v>ok</v>
      </c>
      <c r="AU1630" s="641" t="str">
        <f t="shared" si="634"/>
        <v>ok</v>
      </c>
      <c r="AV1630" s="641" t="str">
        <f t="shared" si="635"/>
        <v>ok</v>
      </c>
      <c r="AW1630" s="641" t="str">
        <f t="shared" si="636"/>
        <v>ok</v>
      </c>
      <c r="AX1630" s="641" t="str">
        <f t="shared" si="637"/>
        <v>ok</v>
      </c>
      <c r="AY1630" s="641" t="str">
        <f t="shared" si="638"/>
        <v>ok</v>
      </c>
      <c r="AZ1630" s="641" t="str">
        <f t="shared" si="639"/>
        <v>ok</v>
      </c>
      <c r="BA1630" s="641" t="str">
        <f t="shared" si="640"/>
        <v>ok</v>
      </c>
      <c r="BB1630" s="641" t="str">
        <f t="shared" si="641"/>
        <v>ok</v>
      </c>
      <c r="BC1630" s="641" t="str">
        <f t="shared" si="642"/>
        <v>ok</v>
      </c>
      <c r="BD1630" s="641"/>
    </row>
    <row r="1631" spans="1:56" s="559" customFormat="1" ht="12.75" hidden="1" customHeight="1">
      <c r="A1631" s="34"/>
      <c r="B1631" s="35">
        <f t="shared" si="646"/>
        <v>0</v>
      </c>
      <c r="C1631" s="34"/>
      <c r="D1631" s="250" t="s">
        <v>1998</v>
      </c>
      <c r="E1631" s="242"/>
      <c r="F1631" s="248"/>
      <c r="G1631" s="80"/>
      <c r="H1631" s="81"/>
      <c r="I1631" s="245"/>
      <c r="J1631" s="263"/>
      <c r="K1631" s="263"/>
      <c r="L1631" s="263"/>
      <c r="M1631" s="685"/>
      <c r="N1631" s="686"/>
      <c r="O1631" s="687"/>
      <c r="P1631" s="687"/>
      <c r="Q1631" s="687"/>
      <c r="R1631" s="687"/>
      <c r="S1631" s="688"/>
      <c r="T1631" s="268"/>
      <c r="U1631" s="539"/>
      <c r="V1631" s="299" t="str">
        <f t="shared" si="644"/>
        <v>30.14</v>
      </c>
      <c r="W1631" s="299">
        <f t="shared" si="645"/>
        <v>0</v>
      </c>
      <c r="X1631" s="535">
        <f>SUM(P1615:R1615)</f>
        <v>0</v>
      </c>
      <c r="Y1631" s="319" t="str">
        <f>IF(X1631&lt;&gt;S1615,"erro","ok")</f>
        <v>ok</v>
      </c>
      <c r="Z1631" s="319"/>
      <c r="AA1631" s="319"/>
      <c r="AB1631" s="531"/>
      <c r="AC1631" s="540"/>
      <c r="AD1631" s="540"/>
      <c r="AE1631" s="540"/>
      <c r="AN1631" s="641" t="str">
        <f t="shared" si="627"/>
        <v>revisar</v>
      </c>
      <c r="AO1631" s="641" t="str">
        <f t="shared" si="628"/>
        <v>revisar</v>
      </c>
      <c r="AP1631" s="641" t="str">
        <f t="shared" si="629"/>
        <v>ok</v>
      </c>
      <c r="AQ1631" s="641" t="str">
        <f t="shared" si="630"/>
        <v>ok</v>
      </c>
      <c r="AR1631" s="641" t="str">
        <f t="shared" si="631"/>
        <v>ok</v>
      </c>
      <c r="AS1631" s="641" t="str">
        <f t="shared" si="632"/>
        <v>ok</v>
      </c>
      <c r="AT1631" s="641" t="str">
        <f t="shared" si="633"/>
        <v>ok</v>
      </c>
      <c r="AU1631" s="641" t="str">
        <f t="shared" si="634"/>
        <v>ok</v>
      </c>
      <c r="AV1631" s="641" t="str">
        <f t="shared" si="635"/>
        <v>ok</v>
      </c>
      <c r="AW1631" s="641" t="str">
        <f t="shared" si="636"/>
        <v>ok</v>
      </c>
      <c r="AX1631" s="641" t="str">
        <f t="shared" si="637"/>
        <v>ok</v>
      </c>
      <c r="AY1631" s="641" t="str">
        <f t="shared" si="638"/>
        <v>ok</v>
      </c>
      <c r="AZ1631" s="641" t="str">
        <f t="shared" si="639"/>
        <v>ok</v>
      </c>
      <c r="BA1631" s="641" t="str">
        <f t="shared" si="640"/>
        <v>ok</v>
      </c>
      <c r="BB1631" s="641" t="str">
        <f t="shared" si="641"/>
        <v>ok</v>
      </c>
      <c r="BC1631" s="641" t="str">
        <f t="shared" si="642"/>
        <v>ok</v>
      </c>
      <c r="BD1631" s="641"/>
    </row>
    <row r="1632" spans="1:56" s="559" customFormat="1" ht="12.75" hidden="1" customHeight="1">
      <c r="A1632" s="34"/>
      <c r="B1632" s="35">
        <f t="shared" si="646"/>
        <v>0</v>
      </c>
      <c r="C1632" s="34"/>
      <c r="D1632" s="253" t="s">
        <v>1999</v>
      </c>
      <c r="E1632" s="242"/>
      <c r="F1632" s="248"/>
      <c r="G1632" s="80"/>
      <c r="H1632" s="81"/>
      <c r="I1632" s="245"/>
      <c r="J1632" s="263"/>
      <c r="K1632" s="263"/>
      <c r="L1632" s="263"/>
      <c r="M1632" s="685"/>
      <c r="N1632" s="686"/>
      <c r="O1632" s="687"/>
      <c r="P1632" s="687"/>
      <c r="Q1632" s="687"/>
      <c r="R1632" s="687"/>
      <c r="S1632" s="688"/>
      <c r="T1632" s="268"/>
      <c r="U1632" s="539"/>
      <c r="V1632" s="299" t="str">
        <f t="shared" si="644"/>
        <v>30.15</v>
      </c>
      <c r="W1632" s="299">
        <f t="shared" si="645"/>
        <v>0</v>
      </c>
      <c r="X1632" s="319"/>
      <c r="Y1632" s="319"/>
      <c r="Z1632" s="319"/>
      <c r="AA1632" s="319"/>
      <c r="AB1632" s="531"/>
      <c r="AC1632" s="540"/>
      <c r="AD1632" s="540"/>
      <c r="AE1632" s="540"/>
      <c r="AN1632" s="641" t="str">
        <f t="shared" si="627"/>
        <v>revisar</v>
      </c>
      <c r="AO1632" s="641" t="str">
        <f t="shared" si="628"/>
        <v>ok</v>
      </c>
      <c r="AP1632" s="641" t="str">
        <f t="shared" si="629"/>
        <v>ok</v>
      </c>
      <c r="AQ1632" s="641" t="str">
        <f t="shared" si="630"/>
        <v>ok</v>
      </c>
      <c r="AR1632" s="641" t="str">
        <f t="shared" si="631"/>
        <v>ok</v>
      </c>
      <c r="AS1632" s="641" t="str">
        <f t="shared" si="632"/>
        <v>ok</v>
      </c>
      <c r="AT1632" s="641" t="str">
        <f t="shared" si="633"/>
        <v>ok</v>
      </c>
      <c r="AU1632" s="641" t="str">
        <f t="shared" si="634"/>
        <v>ok</v>
      </c>
      <c r="AV1632" s="641" t="str">
        <f t="shared" si="635"/>
        <v>ok</v>
      </c>
      <c r="AW1632" s="641" t="str">
        <f t="shared" si="636"/>
        <v>ok</v>
      </c>
      <c r="AX1632" s="641" t="str">
        <f t="shared" si="637"/>
        <v>ok</v>
      </c>
      <c r="AY1632" s="641" t="str">
        <f t="shared" si="638"/>
        <v>ok</v>
      </c>
      <c r="AZ1632" s="641" t="str">
        <f t="shared" si="639"/>
        <v>ok</v>
      </c>
      <c r="BA1632" s="641" t="str">
        <f t="shared" si="640"/>
        <v>ok</v>
      </c>
      <c r="BB1632" s="641" t="str">
        <f t="shared" si="641"/>
        <v>ok</v>
      </c>
      <c r="BC1632" s="641" t="str">
        <f t="shared" si="642"/>
        <v>ok</v>
      </c>
      <c r="BD1632" s="641"/>
    </row>
    <row r="1633" spans="1:56" s="559" customFormat="1" ht="12.75" hidden="1" customHeight="1">
      <c r="A1633" s="34"/>
      <c r="B1633" s="35">
        <f t="shared" si="646"/>
        <v>0</v>
      </c>
      <c r="C1633" s="34"/>
      <c r="D1633" s="250" t="s">
        <v>2000</v>
      </c>
      <c r="E1633" s="242"/>
      <c r="F1633" s="248"/>
      <c r="G1633" s="80"/>
      <c r="H1633" s="81"/>
      <c r="I1633" s="245"/>
      <c r="J1633" s="263"/>
      <c r="K1633" s="263"/>
      <c r="L1633" s="263"/>
      <c r="M1633" s="685"/>
      <c r="N1633" s="686"/>
      <c r="O1633" s="687"/>
      <c r="P1633" s="687"/>
      <c r="Q1633" s="687"/>
      <c r="R1633" s="687"/>
      <c r="S1633" s="688"/>
      <c r="T1633" s="268"/>
      <c r="U1633" s="539"/>
      <c r="V1633" s="299" t="str">
        <f t="shared" si="644"/>
        <v>30.16</v>
      </c>
      <c r="W1633" s="299">
        <f t="shared" si="645"/>
        <v>0</v>
      </c>
      <c r="X1633" s="319"/>
      <c r="Y1633" s="319"/>
      <c r="Z1633" s="319"/>
      <c r="AA1633" s="319"/>
      <c r="AB1633" s="531"/>
      <c r="AC1633" s="540"/>
      <c r="AD1633" s="540"/>
      <c r="AE1633" s="540"/>
      <c r="AN1633" s="641" t="str">
        <f t="shared" si="627"/>
        <v>revisar</v>
      </c>
      <c r="AO1633" s="641" t="str">
        <f t="shared" si="628"/>
        <v>ok</v>
      </c>
      <c r="AP1633" s="641" t="str">
        <f t="shared" si="629"/>
        <v>ok</v>
      </c>
      <c r="AQ1633" s="641" t="str">
        <f t="shared" si="630"/>
        <v>ok</v>
      </c>
      <c r="AR1633" s="641" t="str">
        <f t="shared" si="631"/>
        <v>ok</v>
      </c>
      <c r="AS1633" s="641" t="str">
        <f t="shared" si="632"/>
        <v>ok</v>
      </c>
      <c r="AT1633" s="641" t="str">
        <f t="shared" si="633"/>
        <v>ok</v>
      </c>
      <c r="AU1633" s="641" t="str">
        <f t="shared" si="634"/>
        <v>ok</v>
      </c>
      <c r="AV1633" s="641" t="str">
        <f t="shared" si="635"/>
        <v>ok</v>
      </c>
      <c r="AW1633" s="641" t="str">
        <f t="shared" si="636"/>
        <v>ok</v>
      </c>
      <c r="AX1633" s="641" t="str">
        <f t="shared" si="637"/>
        <v>ok</v>
      </c>
      <c r="AY1633" s="641" t="str">
        <f t="shared" si="638"/>
        <v>ok</v>
      </c>
      <c r="AZ1633" s="641" t="str">
        <f t="shared" si="639"/>
        <v>ok</v>
      </c>
      <c r="BA1633" s="641" t="str">
        <f t="shared" si="640"/>
        <v>ok</v>
      </c>
      <c r="BB1633" s="641" t="str">
        <f t="shared" si="641"/>
        <v>ok</v>
      </c>
      <c r="BC1633" s="641" t="str">
        <f t="shared" si="642"/>
        <v>ok</v>
      </c>
      <c r="BD1633" s="641"/>
    </row>
    <row r="1634" spans="1:56" s="559" customFormat="1" ht="12.75" hidden="1" customHeight="1">
      <c r="A1634" s="34"/>
      <c r="B1634" s="35">
        <f t="shared" si="646"/>
        <v>0</v>
      </c>
      <c r="C1634" s="34"/>
      <c r="D1634" s="253" t="s">
        <v>2001</v>
      </c>
      <c r="E1634" s="242"/>
      <c r="F1634" s="248"/>
      <c r="G1634" s="80"/>
      <c r="H1634" s="81"/>
      <c r="I1634" s="245"/>
      <c r="J1634" s="263"/>
      <c r="K1634" s="263"/>
      <c r="L1634" s="263"/>
      <c r="M1634" s="685"/>
      <c r="N1634" s="686"/>
      <c r="O1634" s="687"/>
      <c r="P1634" s="687"/>
      <c r="Q1634" s="687"/>
      <c r="R1634" s="687"/>
      <c r="S1634" s="688"/>
      <c r="T1634" s="268"/>
      <c r="U1634" s="539"/>
      <c r="V1634" s="299" t="str">
        <f t="shared" si="644"/>
        <v>30.17</v>
      </c>
      <c r="W1634" s="299">
        <f t="shared" si="645"/>
        <v>0</v>
      </c>
      <c r="X1634" s="268"/>
      <c r="Y1634" s="268"/>
      <c r="Z1634" s="268"/>
      <c r="AA1634" s="268"/>
      <c r="AB1634" s="533"/>
      <c r="AC1634" s="540"/>
      <c r="AD1634" s="540"/>
      <c r="AE1634" s="540"/>
      <c r="AN1634" s="641" t="str">
        <f t="shared" si="627"/>
        <v>revisar</v>
      </c>
      <c r="AO1634" s="641" t="str">
        <f t="shared" si="628"/>
        <v>ok</v>
      </c>
      <c r="AP1634" s="641" t="str">
        <f t="shared" si="629"/>
        <v>ok</v>
      </c>
      <c r="AQ1634" s="641" t="str">
        <f t="shared" si="630"/>
        <v>ok</v>
      </c>
      <c r="AR1634" s="641" t="str">
        <f t="shared" si="631"/>
        <v>ok</v>
      </c>
      <c r="AS1634" s="641" t="str">
        <f t="shared" si="632"/>
        <v>ok</v>
      </c>
      <c r="AT1634" s="641" t="str">
        <f t="shared" si="633"/>
        <v>ok</v>
      </c>
      <c r="AU1634" s="641" t="str">
        <f t="shared" si="634"/>
        <v>ok</v>
      </c>
      <c r="AV1634" s="641" t="str">
        <f t="shared" si="635"/>
        <v>ok</v>
      </c>
      <c r="AW1634" s="641" t="str">
        <f t="shared" si="636"/>
        <v>ok</v>
      </c>
      <c r="AX1634" s="641" t="str">
        <f t="shared" si="637"/>
        <v>ok</v>
      </c>
      <c r="AY1634" s="641" t="str">
        <f t="shared" si="638"/>
        <v>ok</v>
      </c>
      <c r="AZ1634" s="641" t="str">
        <f t="shared" si="639"/>
        <v>ok</v>
      </c>
      <c r="BA1634" s="641" t="str">
        <f t="shared" si="640"/>
        <v>ok</v>
      </c>
      <c r="BB1634" s="641" t="str">
        <f t="shared" si="641"/>
        <v>ok</v>
      </c>
      <c r="BC1634" s="641" t="str">
        <f t="shared" si="642"/>
        <v>ok</v>
      </c>
      <c r="BD1634" s="641"/>
    </row>
    <row r="1635" spans="1:56" s="559" customFormat="1" ht="12.75" hidden="1" customHeight="1">
      <c r="A1635" s="34"/>
      <c r="B1635" s="35">
        <f t="shared" si="646"/>
        <v>0</v>
      </c>
      <c r="C1635" s="34"/>
      <c r="D1635" s="250" t="s">
        <v>2002</v>
      </c>
      <c r="E1635" s="242"/>
      <c r="F1635" s="248"/>
      <c r="G1635" s="80"/>
      <c r="H1635" s="81"/>
      <c r="I1635" s="245"/>
      <c r="J1635" s="263"/>
      <c r="K1635" s="263"/>
      <c r="L1635" s="263"/>
      <c r="M1635" s="685"/>
      <c r="N1635" s="686"/>
      <c r="O1635" s="687"/>
      <c r="P1635" s="687"/>
      <c r="Q1635" s="687"/>
      <c r="R1635" s="687"/>
      <c r="S1635" s="688"/>
      <c r="T1635" s="268"/>
      <c r="U1635" s="539"/>
      <c r="V1635" s="299" t="str">
        <f t="shared" si="644"/>
        <v>30.18</v>
      </c>
      <c r="W1635" s="299">
        <f t="shared" si="645"/>
        <v>0</v>
      </c>
      <c r="X1635" s="268"/>
      <c r="Y1635" s="268"/>
      <c r="Z1635" s="268"/>
      <c r="AA1635" s="268"/>
      <c r="AB1635" s="533"/>
      <c r="AC1635" s="540"/>
      <c r="AD1635" s="540"/>
      <c r="AE1635" s="540"/>
      <c r="AN1635" s="641" t="str">
        <f t="shared" si="627"/>
        <v>revisar</v>
      </c>
      <c r="AO1635" s="641" t="str">
        <f t="shared" si="628"/>
        <v>ok</v>
      </c>
      <c r="AP1635" s="641" t="str">
        <f t="shared" si="629"/>
        <v>ok</v>
      </c>
      <c r="AQ1635" s="641" t="str">
        <f t="shared" si="630"/>
        <v>ok</v>
      </c>
      <c r="AR1635" s="641" t="str">
        <f t="shared" si="631"/>
        <v>ok</v>
      </c>
      <c r="AS1635" s="641" t="str">
        <f t="shared" si="632"/>
        <v>ok</v>
      </c>
      <c r="AT1635" s="641" t="str">
        <f t="shared" si="633"/>
        <v>ok</v>
      </c>
      <c r="AU1635" s="641" t="str">
        <f t="shared" si="634"/>
        <v>ok</v>
      </c>
      <c r="AV1635" s="641" t="str">
        <f t="shared" si="635"/>
        <v>ok</v>
      </c>
      <c r="AW1635" s="641" t="str">
        <f t="shared" si="636"/>
        <v>ok</v>
      </c>
      <c r="AX1635" s="641" t="str">
        <f t="shared" si="637"/>
        <v>ok</v>
      </c>
      <c r="AY1635" s="641" t="str">
        <f t="shared" si="638"/>
        <v>ok</v>
      </c>
      <c r="AZ1635" s="641" t="str">
        <f t="shared" si="639"/>
        <v>ok</v>
      </c>
      <c r="BA1635" s="641" t="str">
        <f t="shared" si="640"/>
        <v>ok</v>
      </c>
      <c r="BB1635" s="641" t="str">
        <f t="shared" si="641"/>
        <v>ok</v>
      </c>
      <c r="BC1635" s="641" t="str">
        <f t="shared" si="642"/>
        <v>ok</v>
      </c>
      <c r="BD1635" s="641"/>
    </row>
    <row r="1636" spans="1:56" s="559" customFormat="1" ht="12.75" hidden="1" customHeight="1">
      <c r="A1636" s="34"/>
      <c r="B1636" s="35">
        <f t="shared" si="646"/>
        <v>0</v>
      </c>
      <c r="C1636" s="34"/>
      <c r="D1636" s="253" t="s">
        <v>2003</v>
      </c>
      <c r="E1636" s="242"/>
      <c r="F1636" s="248"/>
      <c r="G1636" s="80"/>
      <c r="H1636" s="81"/>
      <c r="I1636" s="245"/>
      <c r="J1636" s="263"/>
      <c r="K1636" s="263"/>
      <c r="L1636" s="263"/>
      <c r="M1636" s="685"/>
      <c r="N1636" s="686"/>
      <c r="O1636" s="687"/>
      <c r="P1636" s="687"/>
      <c r="Q1636" s="687"/>
      <c r="R1636" s="687"/>
      <c r="S1636" s="688"/>
      <c r="T1636" s="268"/>
      <c r="U1636" s="539"/>
      <c r="V1636" s="299" t="str">
        <f t="shared" si="644"/>
        <v>30.19</v>
      </c>
      <c r="W1636" s="299">
        <f t="shared" si="645"/>
        <v>0</v>
      </c>
      <c r="X1636" s="268"/>
      <c r="Y1636" s="268"/>
      <c r="Z1636" s="268"/>
      <c r="AA1636" s="268"/>
      <c r="AB1636" s="533"/>
      <c r="AC1636" s="540"/>
      <c r="AD1636" s="540"/>
      <c r="AE1636" s="540"/>
      <c r="AN1636" s="641" t="str">
        <f t="shared" si="627"/>
        <v>revisar</v>
      </c>
      <c r="AO1636" s="641" t="str">
        <f t="shared" si="628"/>
        <v>ok</v>
      </c>
      <c r="AP1636" s="641" t="str">
        <f t="shared" si="629"/>
        <v>ok</v>
      </c>
      <c r="AQ1636" s="641" t="str">
        <f t="shared" si="630"/>
        <v>ok</v>
      </c>
      <c r="AR1636" s="641" t="str">
        <f t="shared" si="631"/>
        <v>ok</v>
      </c>
      <c r="AS1636" s="641" t="str">
        <f t="shared" si="632"/>
        <v>ok</v>
      </c>
      <c r="AT1636" s="641" t="str">
        <f t="shared" si="633"/>
        <v>ok</v>
      </c>
      <c r="AU1636" s="641" t="str">
        <f t="shared" si="634"/>
        <v>ok</v>
      </c>
      <c r="AV1636" s="641" t="str">
        <f t="shared" si="635"/>
        <v>ok</v>
      </c>
      <c r="AW1636" s="641" t="str">
        <f t="shared" si="636"/>
        <v>ok</v>
      </c>
      <c r="AX1636" s="641" t="str">
        <f t="shared" si="637"/>
        <v>ok</v>
      </c>
      <c r="AY1636" s="641" t="str">
        <f t="shared" si="638"/>
        <v>ok</v>
      </c>
      <c r="AZ1636" s="641" t="str">
        <f t="shared" si="639"/>
        <v>ok</v>
      </c>
      <c r="BA1636" s="641" t="str">
        <f t="shared" si="640"/>
        <v>ok</v>
      </c>
      <c r="BB1636" s="641" t="str">
        <f t="shared" si="641"/>
        <v>ok</v>
      </c>
      <c r="BC1636" s="641" t="str">
        <f t="shared" si="642"/>
        <v>ok</v>
      </c>
      <c r="BD1636" s="641"/>
    </row>
    <row r="1637" spans="1:56" s="559" customFormat="1" ht="12.75" hidden="1" customHeight="1">
      <c r="A1637" s="34"/>
      <c r="B1637" s="35">
        <f t="shared" si="646"/>
        <v>0</v>
      </c>
      <c r="C1637" s="34"/>
      <c r="D1637" s="250" t="s">
        <v>2004</v>
      </c>
      <c r="E1637" s="242"/>
      <c r="F1637" s="248"/>
      <c r="G1637" s="80"/>
      <c r="H1637" s="81"/>
      <c r="I1637" s="245"/>
      <c r="J1637" s="263"/>
      <c r="K1637" s="263"/>
      <c r="L1637" s="263"/>
      <c r="M1637" s="685"/>
      <c r="N1637" s="686"/>
      <c r="O1637" s="687"/>
      <c r="P1637" s="687"/>
      <c r="Q1637" s="687"/>
      <c r="R1637" s="687"/>
      <c r="S1637" s="688"/>
      <c r="T1637" s="268"/>
      <c r="U1637" s="539"/>
      <c r="V1637" s="299" t="str">
        <f t="shared" si="644"/>
        <v>30.20</v>
      </c>
      <c r="W1637" s="299">
        <f t="shared" si="645"/>
        <v>0</v>
      </c>
      <c r="X1637" s="268"/>
      <c r="Y1637" s="268"/>
      <c r="Z1637" s="268"/>
      <c r="AA1637" s="268"/>
      <c r="AB1637" s="533"/>
      <c r="AC1637" s="540"/>
      <c r="AD1637" s="540"/>
      <c r="AE1637" s="540"/>
      <c r="AN1637" s="641" t="str">
        <f t="shared" si="627"/>
        <v>revisar</v>
      </c>
      <c r="AO1637" s="641" t="str">
        <f t="shared" si="628"/>
        <v>ok</v>
      </c>
      <c r="AP1637" s="641" t="str">
        <f t="shared" si="629"/>
        <v>ok</v>
      </c>
      <c r="AQ1637" s="641" t="str">
        <f t="shared" si="630"/>
        <v>ok</v>
      </c>
      <c r="AR1637" s="641" t="str">
        <f t="shared" si="631"/>
        <v>ok</v>
      </c>
      <c r="AS1637" s="641" t="str">
        <f t="shared" si="632"/>
        <v>ok</v>
      </c>
      <c r="AT1637" s="641" t="str">
        <f t="shared" si="633"/>
        <v>ok</v>
      </c>
      <c r="AU1637" s="641" t="str">
        <f t="shared" si="634"/>
        <v>ok</v>
      </c>
      <c r="AV1637" s="641" t="str">
        <f t="shared" si="635"/>
        <v>ok</v>
      </c>
      <c r="AW1637" s="641" t="str">
        <f t="shared" si="636"/>
        <v>ok</v>
      </c>
      <c r="AX1637" s="641" t="str">
        <f t="shared" si="637"/>
        <v>ok</v>
      </c>
      <c r="AY1637" s="641" t="str">
        <f t="shared" si="638"/>
        <v>ok</v>
      </c>
      <c r="AZ1637" s="641" t="str">
        <f t="shared" si="639"/>
        <v>ok</v>
      </c>
      <c r="BA1637" s="641" t="str">
        <f t="shared" si="640"/>
        <v>ok</v>
      </c>
      <c r="BB1637" s="641" t="str">
        <f t="shared" si="641"/>
        <v>ok</v>
      </c>
      <c r="BC1637" s="641" t="str">
        <f t="shared" si="642"/>
        <v>ok</v>
      </c>
      <c r="BD1637" s="641"/>
    </row>
    <row r="1638" spans="1:56" s="559" customFormat="1" ht="12.75" hidden="1" customHeight="1">
      <c r="A1638" s="34"/>
      <c r="B1638" s="35">
        <f t="shared" si="646"/>
        <v>0</v>
      </c>
      <c r="C1638" s="34"/>
      <c r="D1638" s="253" t="s">
        <v>2005</v>
      </c>
      <c r="E1638" s="242"/>
      <c r="F1638" s="248"/>
      <c r="G1638" s="80"/>
      <c r="H1638" s="81"/>
      <c r="I1638" s="245"/>
      <c r="J1638" s="263"/>
      <c r="K1638" s="263"/>
      <c r="L1638" s="263"/>
      <c r="M1638" s="685"/>
      <c r="N1638" s="686"/>
      <c r="O1638" s="687"/>
      <c r="P1638" s="687"/>
      <c r="Q1638" s="687"/>
      <c r="R1638" s="687"/>
      <c r="S1638" s="688"/>
      <c r="T1638" s="268"/>
      <c r="U1638" s="539"/>
      <c r="V1638" s="299" t="str">
        <f t="shared" si="644"/>
        <v>30.21</v>
      </c>
      <c r="W1638" s="299">
        <f t="shared" si="645"/>
        <v>0</v>
      </c>
      <c r="X1638" s="268"/>
      <c r="Y1638" s="268"/>
      <c r="Z1638" s="268"/>
      <c r="AA1638" s="268"/>
      <c r="AB1638" s="533"/>
      <c r="AC1638" s="540"/>
      <c r="AD1638" s="540"/>
      <c r="AE1638" s="540"/>
      <c r="AN1638" s="641" t="str">
        <f t="shared" si="627"/>
        <v>revisar</v>
      </c>
      <c r="AO1638" s="641" t="str">
        <f t="shared" si="628"/>
        <v>ok</v>
      </c>
      <c r="AP1638" s="641" t="str">
        <f t="shared" si="629"/>
        <v>ok</v>
      </c>
      <c r="AQ1638" s="641" t="str">
        <f t="shared" si="630"/>
        <v>ok</v>
      </c>
      <c r="AR1638" s="641" t="str">
        <f t="shared" si="631"/>
        <v>ok</v>
      </c>
      <c r="AS1638" s="641" t="str">
        <f t="shared" si="632"/>
        <v>ok</v>
      </c>
      <c r="AT1638" s="641" t="str">
        <f t="shared" si="633"/>
        <v>ok</v>
      </c>
      <c r="AU1638" s="641" t="str">
        <f t="shared" si="634"/>
        <v>ok</v>
      </c>
      <c r="AV1638" s="641" t="str">
        <f t="shared" si="635"/>
        <v>ok</v>
      </c>
      <c r="AW1638" s="641" t="str">
        <f t="shared" si="636"/>
        <v>ok</v>
      </c>
      <c r="AX1638" s="641" t="str">
        <f t="shared" si="637"/>
        <v>ok</v>
      </c>
      <c r="AY1638" s="641" t="str">
        <f t="shared" si="638"/>
        <v>ok</v>
      </c>
      <c r="AZ1638" s="641" t="str">
        <f t="shared" si="639"/>
        <v>ok</v>
      </c>
      <c r="BA1638" s="641" t="str">
        <f t="shared" si="640"/>
        <v>ok</v>
      </c>
      <c r="BB1638" s="641" t="str">
        <f t="shared" si="641"/>
        <v>ok</v>
      </c>
      <c r="BC1638" s="641" t="str">
        <f t="shared" si="642"/>
        <v>ok</v>
      </c>
      <c r="BD1638" s="641"/>
    </row>
    <row r="1639" spans="1:56" s="559" customFormat="1" ht="12.75" hidden="1" customHeight="1">
      <c r="A1639" s="34"/>
      <c r="B1639" s="35">
        <f t="shared" si="646"/>
        <v>0</v>
      </c>
      <c r="C1639" s="34"/>
      <c r="D1639" s="250" t="s">
        <v>2006</v>
      </c>
      <c r="E1639" s="242"/>
      <c r="F1639" s="248"/>
      <c r="G1639" s="80"/>
      <c r="H1639" s="81"/>
      <c r="I1639" s="245"/>
      <c r="J1639" s="263"/>
      <c r="K1639" s="263"/>
      <c r="L1639" s="263"/>
      <c r="M1639" s="685"/>
      <c r="N1639" s="686"/>
      <c r="O1639" s="687"/>
      <c r="P1639" s="687"/>
      <c r="Q1639" s="687"/>
      <c r="R1639" s="687"/>
      <c r="S1639" s="688"/>
      <c r="T1639" s="268"/>
      <c r="U1639" s="539"/>
      <c r="V1639" s="299" t="str">
        <f t="shared" si="644"/>
        <v>30.22</v>
      </c>
      <c r="W1639" s="299">
        <f t="shared" si="645"/>
        <v>0</v>
      </c>
      <c r="X1639" s="268"/>
      <c r="Y1639" s="268"/>
      <c r="Z1639" s="268"/>
      <c r="AA1639" s="268"/>
      <c r="AB1639" s="533"/>
      <c r="AC1639" s="540"/>
      <c r="AD1639" s="540"/>
      <c r="AE1639" s="540"/>
      <c r="AN1639" s="641" t="str">
        <f t="shared" si="627"/>
        <v>revisar</v>
      </c>
      <c r="AO1639" s="641" t="str">
        <f t="shared" si="628"/>
        <v>ok</v>
      </c>
      <c r="AP1639" s="641" t="str">
        <f t="shared" si="629"/>
        <v>ok</v>
      </c>
      <c r="AQ1639" s="641" t="str">
        <f t="shared" si="630"/>
        <v>ok</v>
      </c>
      <c r="AR1639" s="641" t="str">
        <f t="shared" si="631"/>
        <v>ok</v>
      </c>
      <c r="AS1639" s="641" t="str">
        <f t="shared" si="632"/>
        <v>ok</v>
      </c>
      <c r="AT1639" s="641" t="str">
        <f t="shared" si="633"/>
        <v>ok</v>
      </c>
      <c r="AU1639" s="641" t="str">
        <f t="shared" si="634"/>
        <v>ok</v>
      </c>
      <c r="AV1639" s="641" t="str">
        <f t="shared" si="635"/>
        <v>ok</v>
      </c>
      <c r="AW1639" s="641" t="str">
        <f t="shared" si="636"/>
        <v>ok</v>
      </c>
      <c r="AX1639" s="641" t="str">
        <f t="shared" si="637"/>
        <v>ok</v>
      </c>
      <c r="AY1639" s="641" t="str">
        <f t="shared" si="638"/>
        <v>ok</v>
      </c>
      <c r="AZ1639" s="641" t="str">
        <f t="shared" si="639"/>
        <v>ok</v>
      </c>
      <c r="BA1639" s="641" t="str">
        <f t="shared" si="640"/>
        <v>ok</v>
      </c>
      <c r="BB1639" s="641" t="str">
        <f t="shared" si="641"/>
        <v>ok</v>
      </c>
      <c r="BC1639" s="641" t="str">
        <f t="shared" si="642"/>
        <v>ok</v>
      </c>
      <c r="BD1639" s="641"/>
    </row>
    <row r="1640" spans="1:56" s="559" customFormat="1" ht="12.75" hidden="1" customHeight="1">
      <c r="A1640" s="34"/>
      <c r="B1640" s="35">
        <f t="shared" si="646"/>
        <v>0</v>
      </c>
      <c r="C1640" s="34"/>
      <c r="D1640" s="253" t="s">
        <v>2007</v>
      </c>
      <c r="E1640" s="242"/>
      <c r="F1640" s="248"/>
      <c r="G1640" s="80"/>
      <c r="H1640" s="81"/>
      <c r="I1640" s="245"/>
      <c r="J1640" s="263"/>
      <c r="K1640" s="263"/>
      <c r="L1640" s="263"/>
      <c r="M1640" s="685"/>
      <c r="N1640" s="686"/>
      <c r="O1640" s="687"/>
      <c r="P1640" s="687"/>
      <c r="Q1640" s="687"/>
      <c r="R1640" s="687"/>
      <c r="S1640" s="688"/>
      <c r="T1640" s="268"/>
      <c r="U1640" s="539"/>
      <c r="V1640" s="299" t="str">
        <f t="shared" si="644"/>
        <v>30.23</v>
      </c>
      <c r="W1640" s="299">
        <f t="shared" si="645"/>
        <v>0</v>
      </c>
      <c r="X1640" s="268"/>
      <c r="Y1640" s="268"/>
      <c r="Z1640" s="268"/>
      <c r="AA1640" s="268"/>
      <c r="AB1640" s="533"/>
      <c r="AC1640" s="540"/>
      <c r="AD1640" s="540"/>
      <c r="AE1640" s="540"/>
      <c r="AN1640" s="641" t="str">
        <f t="shared" si="627"/>
        <v>revisar</v>
      </c>
      <c r="AO1640" s="641" t="str">
        <f t="shared" si="628"/>
        <v>ok</v>
      </c>
      <c r="AP1640" s="641" t="str">
        <f t="shared" si="629"/>
        <v>ok</v>
      </c>
      <c r="AQ1640" s="641" t="str">
        <f t="shared" si="630"/>
        <v>ok</v>
      </c>
      <c r="AR1640" s="641" t="str">
        <f t="shared" si="631"/>
        <v>ok</v>
      </c>
      <c r="AS1640" s="641" t="str">
        <f t="shared" si="632"/>
        <v>ok</v>
      </c>
      <c r="AT1640" s="641" t="str">
        <f t="shared" si="633"/>
        <v>ok</v>
      </c>
      <c r="AU1640" s="641" t="str">
        <f t="shared" si="634"/>
        <v>ok</v>
      </c>
      <c r="AV1640" s="641" t="str">
        <f t="shared" si="635"/>
        <v>ok</v>
      </c>
      <c r="AW1640" s="641" t="str">
        <f t="shared" si="636"/>
        <v>ok</v>
      </c>
      <c r="AX1640" s="641" t="str">
        <f t="shared" si="637"/>
        <v>ok</v>
      </c>
      <c r="AY1640" s="641" t="str">
        <f t="shared" si="638"/>
        <v>ok</v>
      </c>
      <c r="AZ1640" s="641" t="str">
        <f t="shared" si="639"/>
        <v>ok</v>
      </c>
      <c r="BA1640" s="641" t="str">
        <f t="shared" si="640"/>
        <v>ok</v>
      </c>
      <c r="BB1640" s="641" t="str">
        <f t="shared" si="641"/>
        <v>ok</v>
      </c>
      <c r="BC1640" s="641" t="str">
        <f t="shared" si="642"/>
        <v>ok</v>
      </c>
      <c r="BD1640" s="641"/>
    </row>
    <row r="1641" spans="1:56" s="559" customFormat="1" ht="12.75" hidden="1" customHeight="1">
      <c r="A1641" s="34"/>
      <c r="B1641" s="35">
        <f t="shared" si="646"/>
        <v>0</v>
      </c>
      <c r="C1641" s="34"/>
      <c r="D1641" s="250" t="s">
        <v>2008</v>
      </c>
      <c r="E1641" s="242"/>
      <c r="F1641" s="248"/>
      <c r="G1641" s="80"/>
      <c r="H1641" s="81"/>
      <c r="I1641" s="245"/>
      <c r="J1641" s="263"/>
      <c r="K1641" s="263"/>
      <c r="L1641" s="263"/>
      <c r="M1641" s="685"/>
      <c r="N1641" s="686"/>
      <c r="O1641" s="687"/>
      <c r="P1641" s="687"/>
      <c r="Q1641" s="687"/>
      <c r="R1641" s="687"/>
      <c r="S1641" s="688"/>
      <c r="T1641" s="268"/>
      <c r="U1641" s="539"/>
      <c r="V1641" s="299" t="str">
        <f t="shared" si="644"/>
        <v>30.24</v>
      </c>
      <c r="W1641" s="299">
        <f t="shared" si="645"/>
        <v>0</v>
      </c>
      <c r="X1641" s="268"/>
      <c r="Y1641" s="268"/>
      <c r="Z1641" s="268"/>
      <c r="AA1641" s="268"/>
      <c r="AB1641" s="533"/>
      <c r="AC1641" s="540"/>
      <c r="AD1641" s="540"/>
      <c r="AE1641" s="540"/>
      <c r="AN1641" s="641" t="str">
        <f t="shared" si="627"/>
        <v>revisar</v>
      </c>
      <c r="AO1641" s="641" t="str">
        <f t="shared" si="628"/>
        <v>ok</v>
      </c>
      <c r="AP1641" s="641" t="str">
        <f t="shared" si="629"/>
        <v>ok</v>
      </c>
      <c r="AQ1641" s="641" t="str">
        <f t="shared" si="630"/>
        <v>ok</v>
      </c>
      <c r="AR1641" s="641" t="str">
        <f t="shared" si="631"/>
        <v>ok</v>
      </c>
      <c r="AS1641" s="641" t="str">
        <f t="shared" si="632"/>
        <v>ok</v>
      </c>
      <c r="AT1641" s="641" t="str">
        <f t="shared" si="633"/>
        <v>ok</v>
      </c>
      <c r="AU1641" s="641" t="str">
        <f t="shared" si="634"/>
        <v>ok</v>
      </c>
      <c r="AV1641" s="641" t="str">
        <f t="shared" si="635"/>
        <v>ok</v>
      </c>
      <c r="AW1641" s="641" t="str">
        <f t="shared" si="636"/>
        <v>ok</v>
      </c>
      <c r="AX1641" s="641" t="str">
        <f t="shared" si="637"/>
        <v>ok</v>
      </c>
      <c r="AY1641" s="641" t="str">
        <f t="shared" si="638"/>
        <v>ok</v>
      </c>
      <c r="AZ1641" s="641" t="str">
        <f t="shared" si="639"/>
        <v>ok</v>
      </c>
      <c r="BA1641" s="641" t="str">
        <f t="shared" si="640"/>
        <v>ok</v>
      </c>
      <c r="BB1641" s="641" t="str">
        <f t="shared" si="641"/>
        <v>ok</v>
      </c>
      <c r="BC1641" s="641" t="str">
        <f t="shared" si="642"/>
        <v>ok</v>
      </c>
      <c r="BD1641" s="641"/>
    </row>
    <row r="1642" spans="1:56" s="559" customFormat="1" ht="12.75" hidden="1" customHeight="1">
      <c r="A1642" s="34"/>
      <c r="B1642" s="35">
        <f t="shared" si="646"/>
        <v>0</v>
      </c>
      <c r="C1642" s="34"/>
      <c r="D1642" s="253" t="s">
        <v>2009</v>
      </c>
      <c r="E1642" s="242"/>
      <c r="F1642" s="248"/>
      <c r="G1642" s="80"/>
      <c r="H1642" s="81"/>
      <c r="I1642" s="245"/>
      <c r="J1642" s="263"/>
      <c r="K1642" s="263"/>
      <c r="L1642" s="263"/>
      <c r="M1642" s="685"/>
      <c r="N1642" s="686"/>
      <c r="O1642" s="687"/>
      <c r="P1642" s="687"/>
      <c r="Q1642" s="687"/>
      <c r="R1642" s="687"/>
      <c r="S1642" s="688"/>
      <c r="T1642" s="268"/>
      <c r="U1642" s="539"/>
      <c r="V1642" s="299" t="str">
        <f t="shared" si="644"/>
        <v>30.25</v>
      </c>
      <c r="W1642" s="299">
        <f t="shared" si="645"/>
        <v>0</v>
      </c>
      <c r="X1642" s="268"/>
      <c r="Y1642" s="268"/>
      <c r="Z1642" s="268"/>
      <c r="AA1642" s="268"/>
      <c r="AB1642" s="533"/>
      <c r="AC1642" s="540"/>
      <c r="AD1642" s="540"/>
      <c r="AE1642" s="540"/>
      <c r="AN1642" s="641" t="str">
        <f t="shared" si="627"/>
        <v>revisar</v>
      </c>
      <c r="AO1642" s="641" t="str">
        <f t="shared" si="628"/>
        <v>ok</v>
      </c>
      <c r="AP1642" s="641" t="str">
        <f t="shared" si="629"/>
        <v>ok</v>
      </c>
      <c r="AQ1642" s="641" t="str">
        <f t="shared" si="630"/>
        <v>ok</v>
      </c>
      <c r="AR1642" s="641" t="str">
        <f t="shared" si="631"/>
        <v>ok</v>
      </c>
      <c r="AS1642" s="641" t="str">
        <f t="shared" si="632"/>
        <v>ok</v>
      </c>
      <c r="AT1642" s="641" t="str">
        <f t="shared" si="633"/>
        <v>ok</v>
      </c>
      <c r="AU1642" s="641" t="str">
        <f t="shared" si="634"/>
        <v>ok</v>
      </c>
      <c r="AV1642" s="641" t="str">
        <f t="shared" si="635"/>
        <v>ok</v>
      </c>
      <c r="AW1642" s="641" t="str">
        <f t="shared" si="636"/>
        <v>ok</v>
      </c>
      <c r="AX1642" s="641" t="str">
        <f t="shared" si="637"/>
        <v>ok</v>
      </c>
      <c r="AY1642" s="641" t="str">
        <f t="shared" si="638"/>
        <v>ok</v>
      </c>
      <c r="AZ1642" s="641" t="str">
        <f t="shared" si="639"/>
        <v>ok</v>
      </c>
      <c r="BA1642" s="641" t="str">
        <f t="shared" si="640"/>
        <v>ok</v>
      </c>
      <c r="BB1642" s="641" t="str">
        <f t="shared" si="641"/>
        <v>ok</v>
      </c>
      <c r="BC1642" s="641" t="str">
        <f t="shared" si="642"/>
        <v>ok</v>
      </c>
      <c r="BD1642" s="641"/>
    </row>
    <row r="1643" spans="1:56" s="559" customFormat="1" ht="12.75" hidden="1" customHeight="1">
      <c r="A1643" s="34"/>
      <c r="B1643" s="35">
        <f t="shared" si="646"/>
        <v>0</v>
      </c>
      <c r="C1643" s="34"/>
      <c r="D1643" s="250" t="s">
        <v>2010</v>
      </c>
      <c r="E1643" s="242"/>
      <c r="F1643" s="248"/>
      <c r="G1643" s="80"/>
      <c r="H1643" s="81"/>
      <c r="I1643" s="245"/>
      <c r="J1643" s="263"/>
      <c r="K1643" s="263"/>
      <c r="L1643" s="263"/>
      <c r="M1643" s="685"/>
      <c r="N1643" s="686"/>
      <c r="O1643" s="687"/>
      <c r="P1643" s="687"/>
      <c r="Q1643" s="687"/>
      <c r="R1643" s="687"/>
      <c r="S1643" s="688"/>
      <c r="T1643" s="268"/>
      <c r="U1643" s="539"/>
      <c r="V1643" s="299" t="str">
        <f t="shared" si="644"/>
        <v>30.26</v>
      </c>
      <c r="W1643" s="299">
        <f t="shared" si="645"/>
        <v>0</v>
      </c>
      <c r="X1643" s="268"/>
      <c r="Y1643" s="268"/>
      <c r="Z1643" s="268"/>
      <c r="AA1643" s="268"/>
      <c r="AB1643" s="533"/>
      <c r="AC1643" s="540"/>
      <c r="AD1643" s="540"/>
      <c r="AE1643" s="540"/>
      <c r="AN1643" s="641" t="str">
        <f t="shared" si="627"/>
        <v>revisar</v>
      </c>
      <c r="AO1643" s="641" t="str">
        <f t="shared" si="628"/>
        <v>ok</v>
      </c>
      <c r="AP1643" s="641" t="str">
        <f t="shared" si="629"/>
        <v>ok</v>
      </c>
      <c r="AQ1643" s="641" t="str">
        <f t="shared" si="630"/>
        <v>ok</v>
      </c>
      <c r="AR1643" s="641" t="str">
        <f t="shared" si="631"/>
        <v>ok</v>
      </c>
      <c r="AS1643" s="641" t="str">
        <f t="shared" si="632"/>
        <v>ok</v>
      </c>
      <c r="AT1643" s="641" t="str">
        <f t="shared" si="633"/>
        <v>ok</v>
      </c>
      <c r="AU1643" s="641" t="str">
        <f t="shared" si="634"/>
        <v>ok</v>
      </c>
      <c r="AV1643" s="641" t="str">
        <f t="shared" si="635"/>
        <v>ok</v>
      </c>
      <c r="AW1643" s="641" t="str">
        <f t="shared" si="636"/>
        <v>ok</v>
      </c>
      <c r="AX1643" s="641" t="str">
        <f t="shared" si="637"/>
        <v>ok</v>
      </c>
      <c r="AY1643" s="641" t="str">
        <f t="shared" si="638"/>
        <v>ok</v>
      </c>
      <c r="AZ1643" s="641" t="str">
        <f t="shared" si="639"/>
        <v>ok</v>
      </c>
      <c r="BA1643" s="641" t="str">
        <f t="shared" si="640"/>
        <v>ok</v>
      </c>
      <c r="BB1643" s="641" t="str">
        <f t="shared" si="641"/>
        <v>ok</v>
      </c>
      <c r="BC1643" s="641" t="str">
        <f t="shared" si="642"/>
        <v>ok</v>
      </c>
      <c r="BD1643" s="641"/>
    </row>
    <row r="1644" spans="1:56" s="559" customFormat="1" ht="12.75" hidden="1" customHeight="1">
      <c r="A1644" s="34"/>
      <c r="B1644" s="35">
        <f t="shared" si="646"/>
        <v>0</v>
      </c>
      <c r="C1644" s="34"/>
      <c r="D1644" s="253" t="s">
        <v>2011</v>
      </c>
      <c r="E1644" s="242"/>
      <c r="F1644" s="248"/>
      <c r="G1644" s="80"/>
      <c r="H1644" s="81"/>
      <c r="I1644" s="245"/>
      <c r="J1644" s="263"/>
      <c r="K1644" s="263"/>
      <c r="L1644" s="263"/>
      <c r="M1644" s="685"/>
      <c r="N1644" s="686"/>
      <c r="O1644" s="687"/>
      <c r="P1644" s="687"/>
      <c r="Q1644" s="687"/>
      <c r="R1644" s="687"/>
      <c r="S1644" s="688"/>
      <c r="T1644" s="268"/>
      <c r="U1644" s="539"/>
      <c r="V1644" s="299" t="str">
        <f t="shared" si="644"/>
        <v>30.27</v>
      </c>
      <c r="W1644" s="299">
        <f t="shared" si="645"/>
        <v>0</v>
      </c>
      <c r="X1644" s="268"/>
      <c r="Y1644" s="268"/>
      <c r="Z1644" s="268"/>
      <c r="AA1644" s="268"/>
      <c r="AB1644" s="533"/>
      <c r="AC1644" s="540"/>
      <c r="AD1644" s="540"/>
      <c r="AE1644" s="540"/>
      <c r="AN1644" s="641" t="str">
        <f t="shared" ref="AN1644:AN1671" si="647">IF(X1644=D1644,"ok","revisar")</f>
        <v>revisar</v>
      </c>
      <c r="AO1644" s="641" t="str">
        <f t="shared" ref="AO1644:AO1671" si="648">IF(Y1644=E1644,"ok","revisar")</f>
        <v>ok</v>
      </c>
      <c r="AP1644" s="641" t="str">
        <f t="shared" ref="AP1644:AP1671" si="649">IF(Z1644=F1644,"ok","revisar")</f>
        <v>ok</v>
      </c>
      <c r="AQ1644" s="641" t="str">
        <f t="shared" ref="AQ1644:AQ1671" si="650">IF(AA1644=G1644,"ok","revisar")</f>
        <v>ok</v>
      </c>
      <c r="AR1644" s="641" t="str">
        <f t="shared" ref="AR1644:AR1671" si="651">IF(AB1644=H1644,"ok","revisar")</f>
        <v>ok</v>
      </c>
      <c r="AS1644" s="641" t="str">
        <f t="shared" ref="AS1644:AS1671" si="652">IF(AC1644=I1644,"ok","revisar")</f>
        <v>ok</v>
      </c>
      <c r="AT1644" s="641" t="str">
        <f t="shared" ref="AT1644:AT1671" si="653">IF(AD1644=J1644,"ok","revisar")</f>
        <v>ok</v>
      </c>
      <c r="AU1644" s="641" t="str">
        <f t="shared" ref="AU1644:AU1671" si="654">IF(AE1644=K1644,"ok","revisar")</f>
        <v>ok</v>
      </c>
      <c r="AV1644" s="641" t="str">
        <f t="shared" ref="AV1644:AV1671" si="655">IF(AF1644=L1644,"ok","revisar")</f>
        <v>ok</v>
      </c>
      <c r="AW1644" s="641" t="str">
        <f t="shared" ref="AW1644:AW1671" si="656">IF(AG1644=M1644,"ok","revisar")</f>
        <v>ok</v>
      </c>
      <c r="AX1644" s="641" t="str">
        <f t="shared" ref="AX1644:AX1671" si="657">IF(AH1644=N1644,"ok","revisar")</f>
        <v>ok</v>
      </c>
      <c r="AY1644" s="641" t="str">
        <f t="shared" ref="AY1644:AY1671" si="658">IF(AI1644=O1644,"ok","revisar")</f>
        <v>ok</v>
      </c>
      <c r="AZ1644" s="641" t="str">
        <f t="shared" ref="AZ1644:AZ1671" si="659">IF(AJ1644=P1644,"ok","revisar")</f>
        <v>ok</v>
      </c>
      <c r="BA1644" s="641" t="str">
        <f t="shared" ref="BA1644:BA1671" si="660">IF(AK1644=Q1644,"ok","revisar")</f>
        <v>ok</v>
      </c>
      <c r="BB1644" s="641" t="str">
        <f t="shared" ref="BB1644:BB1671" si="661">IF(AL1644=R1644,"ok","revisar")</f>
        <v>ok</v>
      </c>
      <c r="BC1644" s="641" t="str">
        <f t="shared" ref="BC1644:BC1671" si="662">IF(AM1644=S1644,"ok","revisar")</f>
        <v>ok</v>
      </c>
      <c r="BD1644" s="641"/>
    </row>
    <row r="1645" spans="1:56" s="559" customFormat="1" ht="12.75" hidden="1" customHeight="1">
      <c r="A1645" s="34"/>
      <c r="B1645" s="35">
        <f t="shared" si="646"/>
        <v>0</v>
      </c>
      <c r="C1645" s="34"/>
      <c r="D1645" s="250" t="s">
        <v>2012</v>
      </c>
      <c r="E1645" s="242"/>
      <c r="F1645" s="248"/>
      <c r="G1645" s="80"/>
      <c r="H1645" s="81"/>
      <c r="I1645" s="245"/>
      <c r="J1645" s="263"/>
      <c r="K1645" s="263"/>
      <c r="L1645" s="263"/>
      <c r="M1645" s="685"/>
      <c r="N1645" s="686"/>
      <c r="O1645" s="687"/>
      <c r="P1645" s="687"/>
      <c r="Q1645" s="687"/>
      <c r="R1645" s="687"/>
      <c r="S1645" s="688"/>
      <c r="T1645" s="268"/>
      <c r="U1645" s="539"/>
      <c r="V1645" s="299" t="str">
        <f t="shared" si="644"/>
        <v>30.28</v>
      </c>
      <c r="W1645" s="299">
        <f t="shared" si="645"/>
        <v>0</v>
      </c>
      <c r="X1645" s="268"/>
      <c r="Y1645" s="268"/>
      <c r="Z1645" s="268"/>
      <c r="AA1645" s="268"/>
      <c r="AB1645" s="533"/>
      <c r="AC1645" s="540"/>
      <c r="AD1645" s="540"/>
      <c r="AE1645" s="540"/>
      <c r="AN1645" s="641" t="str">
        <f t="shared" si="647"/>
        <v>revisar</v>
      </c>
      <c r="AO1645" s="641" t="str">
        <f t="shared" si="648"/>
        <v>ok</v>
      </c>
      <c r="AP1645" s="641" t="str">
        <f t="shared" si="649"/>
        <v>ok</v>
      </c>
      <c r="AQ1645" s="641" t="str">
        <f t="shared" si="650"/>
        <v>ok</v>
      </c>
      <c r="AR1645" s="641" t="str">
        <f t="shared" si="651"/>
        <v>ok</v>
      </c>
      <c r="AS1645" s="641" t="str">
        <f t="shared" si="652"/>
        <v>ok</v>
      </c>
      <c r="AT1645" s="641" t="str">
        <f t="shared" si="653"/>
        <v>ok</v>
      </c>
      <c r="AU1645" s="641" t="str">
        <f t="shared" si="654"/>
        <v>ok</v>
      </c>
      <c r="AV1645" s="641" t="str">
        <f t="shared" si="655"/>
        <v>ok</v>
      </c>
      <c r="AW1645" s="641" t="str">
        <f t="shared" si="656"/>
        <v>ok</v>
      </c>
      <c r="AX1645" s="641" t="str">
        <f t="shared" si="657"/>
        <v>ok</v>
      </c>
      <c r="AY1645" s="641" t="str">
        <f t="shared" si="658"/>
        <v>ok</v>
      </c>
      <c r="AZ1645" s="641" t="str">
        <f t="shared" si="659"/>
        <v>ok</v>
      </c>
      <c r="BA1645" s="641" t="str">
        <f t="shared" si="660"/>
        <v>ok</v>
      </c>
      <c r="BB1645" s="641" t="str">
        <f t="shared" si="661"/>
        <v>ok</v>
      </c>
      <c r="BC1645" s="641" t="str">
        <f t="shared" si="662"/>
        <v>ok</v>
      </c>
      <c r="BD1645" s="641"/>
    </row>
    <row r="1646" spans="1:56" s="559" customFormat="1" ht="12.75" hidden="1" customHeight="1">
      <c r="A1646" s="34"/>
      <c r="B1646" s="35">
        <f t="shared" si="646"/>
        <v>0</v>
      </c>
      <c r="C1646" s="34"/>
      <c r="D1646" s="253" t="s">
        <v>2013</v>
      </c>
      <c r="E1646" s="242"/>
      <c r="F1646" s="248"/>
      <c r="G1646" s="80"/>
      <c r="H1646" s="81"/>
      <c r="I1646" s="245"/>
      <c r="J1646" s="263"/>
      <c r="K1646" s="263"/>
      <c r="L1646" s="263"/>
      <c r="M1646" s="685"/>
      <c r="N1646" s="686"/>
      <c r="O1646" s="687"/>
      <c r="P1646" s="687"/>
      <c r="Q1646" s="687"/>
      <c r="R1646" s="687"/>
      <c r="S1646" s="688"/>
      <c r="T1646" s="268"/>
      <c r="U1646" s="539"/>
      <c r="V1646" s="299" t="str">
        <f t="shared" si="644"/>
        <v>30.29</v>
      </c>
      <c r="W1646" s="299">
        <f t="shared" si="645"/>
        <v>0</v>
      </c>
      <c r="X1646" s="268"/>
      <c r="Y1646" s="268"/>
      <c r="Z1646" s="268"/>
      <c r="AA1646" s="268"/>
      <c r="AB1646" s="533"/>
      <c r="AC1646" s="540"/>
      <c r="AD1646" s="540"/>
      <c r="AE1646" s="540"/>
      <c r="AN1646" s="641" t="str">
        <f t="shared" si="647"/>
        <v>revisar</v>
      </c>
      <c r="AO1646" s="641" t="str">
        <f t="shared" si="648"/>
        <v>ok</v>
      </c>
      <c r="AP1646" s="641" t="str">
        <f t="shared" si="649"/>
        <v>ok</v>
      </c>
      <c r="AQ1646" s="641" t="str">
        <f t="shared" si="650"/>
        <v>ok</v>
      </c>
      <c r="AR1646" s="641" t="str">
        <f t="shared" si="651"/>
        <v>ok</v>
      </c>
      <c r="AS1646" s="641" t="str">
        <f t="shared" si="652"/>
        <v>ok</v>
      </c>
      <c r="AT1646" s="641" t="str">
        <f t="shared" si="653"/>
        <v>ok</v>
      </c>
      <c r="AU1646" s="641" t="str">
        <f t="shared" si="654"/>
        <v>ok</v>
      </c>
      <c r="AV1646" s="641" t="str">
        <f t="shared" si="655"/>
        <v>ok</v>
      </c>
      <c r="AW1646" s="641" t="str">
        <f t="shared" si="656"/>
        <v>ok</v>
      </c>
      <c r="AX1646" s="641" t="str">
        <f t="shared" si="657"/>
        <v>ok</v>
      </c>
      <c r="AY1646" s="641" t="str">
        <f t="shared" si="658"/>
        <v>ok</v>
      </c>
      <c r="AZ1646" s="641" t="str">
        <f t="shared" si="659"/>
        <v>ok</v>
      </c>
      <c r="BA1646" s="641" t="str">
        <f t="shared" si="660"/>
        <v>ok</v>
      </c>
      <c r="BB1646" s="641" t="str">
        <f t="shared" si="661"/>
        <v>ok</v>
      </c>
      <c r="BC1646" s="641" t="str">
        <f t="shared" si="662"/>
        <v>ok</v>
      </c>
      <c r="BD1646" s="641"/>
    </row>
    <row r="1647" spans="1:56" s="559" customFormat="1" ht="12.75" hidden="1" customHeight="1">
      <c r="A1647" s="34"/>
      <c r="B1647" s="35">
        <f t="shared" si="646"/>
        <v>0</v>
      </c>
      <c r="C1647" s="34"/>
      <c r="D1647" s="250" t="s">
        <v>2014</v>
      </c>
      <c r="E1647" s="242"/>
      <c r="F1647" s="248"/>
      <c r="G1647" s="80"/>
      <c r="H1647" s="81"/>
      <c r="I1647" s="245"/>
      <c r="J1647" s="263"/>
      <c r="K1647" s="263"/>
      <c r="L1647" s="263"/>
      <c r="M1647" s="685"/>
      <c r="N1647" s="686"/>
      <c r="O1647" s="687"/>
      <c r="P1647" s="687"/>
      <c r="Q1647" s="687"/>
      <c r="R1647" s="687"/>
      <c r="S1647" s="688"/>
      <c r="T1647" s="268"/>
      <c r="U1647" s="539"/>
      <c r="V1647" s="299" t="str">
        <f t="shared" si="644"/>
        <v>30.30</v>
      </c>
      <c r="W1647" s="299">
        <f t="shared" si="645"/>
        <v>0</v>
      </c>
      <c r="X1647" s="268"/>
      <c r="Y1647" s="268"/>
      <c r="Z1647" s="268"/>
      <c r="AA1647" s="268"/>
      <c r="AB1647" s="533"/>
      <c r="AC1647" s="540"/>
      <c r="AD1647" s="540"/>
      <c r="AE1647" s="540"/>
      <c r="AN1647" s="641" t="str">
        <f t="shared" si="647"/>
        <v>revisar</v>
      </c>
      <c r="AO1647" s="641" t="str">
        <f t="shared" si="648"/>
        <v>ok</v>
      </c>
      <c r="AP1647" s="641" t="str">
        <f t="shared" si="649"/>
        <v>ok</v>
      </c>
      <c r="AQ1647" s="641" t="str">
        <f t="shared" si="650"/>
        <v>ok</v>
      </c>
      <c r="AR1647" s="641" t="str">
        <f t="shared" si="651"/>
        <v>ok</v>
      </c>
      <c r="AS1647" s="641" t="str">
        <f t="shared" si="652"/>
        <v>ok</v>
      </c>
      <c r="AT1647" s="641" t="str">
        <f t="shared" si="653"/>
        <v>ok</v>
      </c>
      <c r="AU1647" s="641" t="str">
        <f t="shared" si="654"/>
        <v>ok</v>
      </c>
      <c r="AV1647" s="641" t="str">
        <f t="shared" si="655"/>
        <v>ok</v>
      </c>
      <c r="AW1647" s="641" t="str">
        <f t="shared" si="656"/>
        <v>ok</v>
      </c>
      <c r="AX1647" s="641" t="str">
        <f t="shared" si="657"/>
        <v>ok</v>
      </c>
      <c r="AY1647" s="641" t="str">
        <f t="shared" si="658"/>
        <v>ok</v>
      </c>
      <c r="AZ1647" s="641" t="str">
        <f t="shared" si="659"/>
        <v>ok</v>
      </c>
      <c r="BA1647" s="641" t="str">
        <f t="shared" si="660"/>
        <v>ok</v>
      </c>
      <c r="BB1647" s="641" t="str">
        <f t="shared" si="661"/>
        <v>ok</v>
      </c>
      <c r="BC1647" s="641" t="str">
        <f t="shared" si="662"/>
        <v>ok</v>
      </c>
      <c r="BD1647" s="641"/>
    </row>
    <row r="1648" spans="1:56" s="559" customFormat="1" ht="12.75" hidden="1" customHeight="1">
      <c r="A1648" s="34"/>
      <c r="B1648" s="35">
        <f t="shared" si="646"/>
        <v>0</v>
      </c>
      <c r="C1648" s="34"/>
      <c r="D1648" s="253" t="s">
        <v>2015</v>
      </c>
      <c r="E1648" s="242"/>
      <c r="F1648" s="248"/>
      <c r="G1648" s="80"/>
      <c r="H1648" s="81"/>
      <c r="I1648" s="245"/>
      <c r="J1648" s="263"/>
      <c r="K1648" s="263"/>
      <c r="L1648" s="263"/>
      <c r="M1648" s="685"/>
      <c r="N1648" s="686"/>
      <c r="O1648" s="687"/>
      <c r="P1648" s="687"/>
      <c r="Q1648" s="687"/>
      <c r="R1648" s="687"/>
      <c r="S1648" s="688"/>
      <c r="T1648" s="268"/>
      <c r="U1648" s="539"/>
      <c r="V1648" s="299" t="str">
        <f t="shared" si="644"/>
        <v>30.31</v>
      </c>
      <c r="W1648" s="299">
        <f t="shared" si="645"/>
        <v>0</v>
      </c>
      <c r="X1648" s="268"/>
      <c r="Y1648" s="268"/>
      <c r="Z1648" s="268"/>
      <c r="AA1648" s="268"/>
      <c r="AB1648" s="533"/>
      <c r="AC1648" s="540"/>
      <c r="AD1648" s="540"/>
      <c r="AE1648" s="540"/>
      <c r="AN1648" s="641" t="str">
        <f t="shared" si="647"/>
        <v>revisar</v>
      </c>
      <c r="AO1648" s="641" t="str">
        <f t="shared" si="648"/>
        <v>ok</v>
      </c>
      <c r="AP1648" s="641" t="str">
        <f t="shared" si="649"/>
        <v>ok</v>
      </c>
      <c r="AQ1648" s="641" t="str">
        <f t="shared" si="650"/>
        <v>ok</v>
      </c>
      <c r="AR1648" s="641" t="str">
        <f t="shared" si="651"/>
        <v>ok</v>
      </c>
      <c r="AS1648" s="641" t="str">
        <f t="shared" si="652"/>
        <v>ok</v>
      </c>
      <c r="AT1648" s="641" t="str">
        <f t="shared" si="653"/>
        <v>ok</v>
      </c>
      <c r="AU1648" s="641" t="str">
        <f t="shared" si="654"/>
        <v>ok</v>
      </c>
      <c r="AV1648" s="641" t="str">
        <f t="shared" si="655"/>
        <v>ok</v>
      </c>
      <c r="AW1648" s="641" t="str">
        <f t="shared" si="656"/>
        <v>ok</v>
      </c>
      <c r="AX1648" s="641" t="str">
        <f t="shared" si="657"/>
        <v>ok</v>
      </c>
      <c r="AY1648" s="641" t="str">
        <f t="shared" si="658"/>
        <v>ok</v>
      </c>
      <c r="AZ1648" s="641" t="str">
        <f t="shared" si="659"/>
        <v>ok</v>
      </c>
      <c r="BA1648" s="641" t="str">
        <f t="shared" si="660"/>
        <v>ok</v>
      </c>
      <c r="BB1648" s="641" t="str">
        <f t="shared" si="661"/>
        <v>ok</v>
      </c>
      <c r="BC1648" s="641" t="str">
        <f t="shared" si="662"/>
        <v>ok</v>
      </c>
      <c r="BD1648" s="641"/>
    </row>
    <row r="1649" spans="1:56" s="559" customFormat="1" ht="12.75" hidden="1" customHeight="1">
      <c r="A1649" s="34"/>
      <c r="B1649" s="35">
        <f t="shared" si="646"/>
        <v>0</v>
      </c>
      <c r="C1649" s="34"/>
      <c r="D1649" s="250" t="s">
        <v>2016</v>
      </c>
      <c r="E1649" s="242"/>
      <c r="F1649" s="248"/>
      <c r="G1649" s="80"/>
      <c r="H1649" s="81"/>
      <c r="I1649" s="245"/>
      <c r="J1649" s="263"/>
      <c r="K1649" s="263"/>
      <c r="L1649" s="263"/>
      <c r="M1649" s="685"/>
      <c r="N1649" s="686"/>
      <c r="O1649" s="687"/>
      <c r="P1649" s="687"/>
      <c r="Q1649" s="687"/>
      <c r="R1649" s="687"/>
      <c r="S1649" s="688"/>
      <c r="T1649" s="268"/>
      <c r="U1649" s="539"/>
      <c r="V1649" s="299" t="str">
        <f t="shared" si="644"/>
        <v>30.32</v>
      </c>
      <c r="W1649" s="299">
        <f t="shared" si="645"/>
        <v>0</v>
      </c>
      <c r="X1649" s="268"/>
      <c r="Y1649" s="268"/>
      <c r="Z1649" s="268"/>
      <c r="AA1649" s="268"/>
      <c r="AB1649" s="533"/>
      <c r="AC1649" s="540"/>
      <c r="AD1649" s="540"/>
      <c r="AE1649" s="540"/>
      <c r="AN1649" s="641" t="str">
        <f t="shared" si="647"/>
        <v>revisar</v>
      </c>
      <c r="AO1649" s="641" t="str">
        <f t="shared" si="648"/>
        <v>ok</v>
      </c>
      <c r="AP1649" s="641" t="str">
        <f t="shared" si="649"/>
        <v>ok</v>
      </c>
      <c r="AQ1649" s="641" t="str">
        <f t="shared" si="650"/>
        <v>ok</v>
      </c>
      <c r="AR1649" s="641" t="str">
        <f t="shared" si="651"/>
        <v>ok</v>
      </c>
      <c r="AS1649" s="641" t="str">
        <f t="shared" si="652"/>
        <v>ok</v>
      </c>
      <c r="AT1649" s="641" t="str">
        <f t="shared" si="653"/>
        <v>ok</v>
      </c>
      <c r="AU1649" s="641" t="str">
        <f t="shared" si="654"/>
        <v>ok</v>
      </c>
      <c r="AV1649" s="641" t="str">
        <f t="shared" si="655"/>
        <v>ok</v>
      </c>
      <c r="AW1649" s="641" t="str">
        <f t="shared" si="656"/>
        <v>ok</v>
      </c>
      <c r="AX1649" s="641" t="str">
        <f t="shared" si="657"/>
        <v>ok</v>
      </c>
      <c r="AY1649" s="641" t="str">
        <f t="shared" si="658"/>
        <v>ok</v>
      </c>
      <c r="AZ1649" s="641" t="str">
        <f t="shared" si="659"/>
        <v>ok</v>
      </c>
      <c r="BA1649" s="641" t="str">
        <f t="shared" si="660"/>
        <v>ok</v>
      </c>
      <c r="BB1649" s="641" t="str">
        <f t="shared" si="661"/>
        <v>ok</v>
      </c>
      <c r="BC1649" s="641" t="str">
        <f t="shared" si="662"/>
        <v>ok</v>
      </c>
      <c r="BD1649" s="641"/>
    </row>
    <row r="1650" spans="1:56" s="559" customFormat="1" ht="12.75" hidden="1" customHeight="1">
      <c r="A1650" s="34"/>
      <c r="B1650" s="35">
        <f t="shared" si="646"/>
        <v>0</v>
      </c>
      <c r="C1650" s="34"/>
      <c r="D1650" s="253" t="s">
        <v>2017</v>
      </c>
      <c r="E1650" s="242"/>
      <c r="F1650" s="248"/>
      <c r="G1650" s="80"/>
      <c r="H1650" s="81"/>
      <c r="I1650" s="245"/>
      <c r="J1650" s="263"/>
      <c r="K1650" s="263"/>
      <c r="L1650" s="263"/>
      <c r="M1650" s="685"/>
      <c r="N1650" s="686"/>
      <c r="O1650" s="687"/>
      <c r="P1650" s="687"/>
      <c r="Q1650" s="687"/>
      <c r="R1650" s="687"/>
      <c r="S1650" s="688"/>
      <c r="T1650" s="268"/>
      <c r="U1650" s="539"/>
      <c r="V1650" s="299" t="str">
        <f t="shared" si="644"/>
        <v>30.33</v>
      </c>
      <c r="W1650" s="299">
        <f t="shared" si="645"/>
        <v>0</v>
      </c>
      <c r="X1650" s="268"/>
      <c r="Y1650" s="268"/>
      <c r="Z1650" s="268"/>
      <c r="AA1650" s="268"/>
      <c r="AB1650" s="533"/>
      <c r="AC1650" s="540"/>
      <c r="AD1650" s="540"/>
      <c r="AE1650" s="540"/>
      <c r="AN1650" s="641" t="str">
        <f t="shared" si="647"/>
        <v>revisar</v>
      </c>
      <c r="AO1650" s="641" t="str">
        <f t="shared" si="648"/>
        <v>ok</v>
      </c>
      <c r="AP1650" s="641" t="str">
        <f t="shared" si="649"/>
        <v>ok</v>
      </c>
      <c r="AQ1650" s="641" t="str">
        <f t="shared" si="650"/>
        <v>ok</v>
      </c>
      <c r="AR1650" s="641" t="str">
        <f t="shared" si="651"/>
        <v>ok</v>
      </c>
      <c r="AS1650" s="641" t="str">
        <f t="shared" si="652"/>
        <v>ok</v>
      </c>
      <c r="AT1650" s="641" t="str">
        <f t="shared" si="653"/>
        <v>ok</v>
      </c>
      <c r="AU1650" s="641" t="str">
        <f t="shared" si="654"/>
        <v>ok</v>
      </c>
      <c r="AV1650" s="641" t="str">
        <f t="shared" si="655"/>
        <v>ok</v>
      </c>
      <c r="AW1650" s="641" t="str">
        <f t="shared" si="656"/>
        <v>ok</v>
      </c>
      <c r="AX1650" s="641" t="str">
        <f t="shared" si="657"/>
        <v>ok</v>
      </c>
      <c r="AY1650" s="641" t="str">
        <f t="shared" si="658"/>
        <v>ok</v>
      </c>
      <c r="AZ1650" s="641" t="str">
        <f t="shared" si="659"/>
        <v>ok</v>
      </c>
      <c r="BA1650" s="641" t="str">
        <f t="shared" si="660"/>
        <v>ok</v>
      </c>
      <c r="BB1650" s="641" t="str">
        <f t="shared" si="661"/>
        <v>ok</v>
      </c>
      <c r="BC1650" s="641" t="str">
        <f t="shared" si="662"/>
        <v>ok</v>
      </c>
      <c r="BD1650" s="641"/>
    </row>
    <row r="1651" spans="1:56" s="559" customFormat="1" ht="12.75" hidden="1" customHeight="1">
      <c r="A1651" s="34"/>
      <c r="B1651" s="35">
        <f t="shared" si="646"/>
        <v>0</v>
      </c>
      <c r="C1651" s="34"/>
      <c r="D1651" s="250" t="s">
        <v>2018</v>
      </c>
      <c r="E1651" s="242"/>
      <c r="F1651" s="248"/>
      <c r="G1651" s="80"/>
      <c r="H1651" s="81"/>
      <c r="I1651" s="245"/>
      <c r="J1651" s="263"/>
      <c r="K1651" s="263"/>
      <c r="L1651" s="263"/>
      <c r="M1651" s="685"/>
      <c r="N1651" s="686"/>
      <c r="O1651" s="687"/>
      <c r="P1651" s="687"/>
      <c r="Q1651" s="687"/>
      <c r="R1651" s="687"/>
      <c r="S1651" s="688"/>
      <c r="T1651" s="268"/>
      <c r="U1651" s="539"/>
      <c r="V1651" s="299" t="str">
        <f t="shared" si="644"/>
        <v>30.34</v>
      </c>
      <c r="W1651" s="299">
        <f t="shared" si="645"/>
        <v>0</v>
      </c>
      <c r="X1651" s="268"/>
      <c r="Y1651" s="268"/>
      <c r="Z1651" s="268"/>
      <c r="AA1651" s="268"/>
      <c r="AB1651" s="533"/>
      <c r="AC1651" s="540"/>
      <c r="AD1651" s="540"/>
      <c r="AE1651" s="540"/>
      <c r="AN1651" s="641" t="str">
        <f t="shared" si="647"/>
        <v>revisar</v>
      </c>
      <c r="AO1651" s="641" t="str">
        <f t="shared" si="648"/>
        <v>ok</v>
      </c>
      <c r="AP1651" s="641" t="str">
        <f t="shared" si="649"/>
        <v>ok</v>
      </c>
      <c r="AQ1651" s="641" t="str">
        <f t="shared" si="650"/>
        <v>ok</v>
      </c>
      <c r="AR1651" s="641" t="str">
        <f t="shared" si="651"/>
        <v>ok</v>
      </c>
      <c r="AS1651" s="641" t="str">
        <f t="shared" si="652"/>
        <v>ok</v>
      </c>
      <c r="AT1651" s="641" t="str">
        <f t="shared" si="653"/>
        <v>ok</v>
      </c>
      <c r="AU1651" s="641" t="str">
        <f t="shared" si="654"/>
        <v>ok</v>
      </c>
      <c r="AV1651" s="641" t="str">
        <f t="shared" si="655"/>
        <v>ok</v>
      </c>
      <c r="AW1651" s="641" t="str">
        <f t="shared" si="656"/>
        <v>ok</v>
      </c>
      <c r="AX1651" s="641" t="str">
        <f t="shared" si="657"/>
        <v>ok</v>
      </c>
      <c r="AY1651" s="641" t="str">
        <f t="shared" si="658"/>
        <v>ok</v>
      </c>
      <c r="AZ1651" s="641" t="str">
        <f t="shared" si="659"/>
        <v>ok</v>
      </c>
      <c r="BA1651" s="641" t="str">
        <f t="shared" si="660"/>
        <v>ok</v>
      </c>
      <c r="BB1651" s="641" t="str">
        <f t="shared" si="661"/>
        <v>ok</v>
      </c>
      <c r="BC1651" s="641" t="str">
        <f t="shared" si="662"/>
        <v>ok</v>
      </c>
      <c r="BD1651" s="641"/>
    </row>
    <row r="1652" spans="1:56" s="559" customFormat="1" ht="12.75" hidden="1" customHeight="1">
      <c r="A1652" s="34"/>
      <c r="B1652" s="35">
        <f t="shared" si="646"/>
        <v>0</v>
      </c>
      <c r="C1652" s="34"/>
      <c r="D1652" s="253" t="s">
        <v>2019</v>
      </c>
      <c r="E1652" s="242"/>
      <c r="F1652" s="248"/>
      <c r="G1652" s="80"/>
      <c r="H1652" s="81"/>
      <c r="I1652" s="245"/>
      <c r="J1652" s="263"/>
      <c r="K1652" s="263"/>
      <c r="L1652" s="263"/>
      <c r="M1652" s="685"/>
      <c r="N1652" s="686"/>
      <c r="O1652" s="687"/>
      <c r="P1652" s="687"/>
      <c r="Q1652" s="687"/>
      <c r="R1652" s="687"/>
      <c r="S1652" s="688"/>
      <c r="T1652" s="268"/>
      <c r="U1652" s="539"/>
      <c r="V1652" s="299" t="str">
        <f t="shared" si="644"/>
        <v>30.35</v>
      </c>
      <c r="W1652" s="299">
        <f t="shared" si="645"/>
        <v>0</v>
      </c>
      <c r="X1652" s="268"/>
      <c r="Y1652" s="268"/>
      <c r="Z1652" s="268"/>
      <c r="AA1652" s="268"/>
      <c r="AB1652" s="533"/>
      <c r="AC1652" s="540"/>
      <c r="AD1652" s="540"/>
      <c r="AE1652" s="540"/>
      <c r="AN1652" s="641" t="str">
        <f t="shared" si="647"/>
        <v>revisar</v>
      </c>
      <c r="AO1652" s="641" t="str">
        <f t="shared" si="648"/>
        <v>ok</v>
      </c>
      <c r="AP1652" s="641" t="str">
        <f t="shared" si="649"/>
        <v>ok</v>
      </c>
      <c r="AQ1652" s="641" t="str">
        <f t="shared" si="650"/>
        <v>ok</v>
      </c>
      <c r="AR1652" s="641" t="str">
        <f t="shared" si="651"/>
        <v>ok</v>
      </c>
      <c r="AS1652" s="641" t="str">
        <f t="shared" si="652"/>
        <v>ok</v>
      </c>
      <c r="AT1652" s="641" t="str">
        <f t="shared" si="653"/>
        <v>ok</v>
      </c>
      <c r="AU1652" s="641" t="str">
        <f t="shared" si="654"/>
        <v>ok</v>
      </c>
      <c r="AV1652" s="641" t="str">
        <f t="shared" si="655"/>
        <v>ok</v>
      </c>
      <c r="AW1652" s="641" t="str">
        <f t="shared" si="656"/>
        <v>ok</v>
      </c>
      <c r="AX1652" s="641" t="str">
        <f t="shared" si="657"/>
        <v>ok</v>
      </c>
      <c r="AY1652" s="641" t="str">
        <f t="shared" si="658"/>
        <v>ok</v>
      </c>
      <c r="AZ1652" s="641" t="str">
        <f t="shared" si="659"/>
        <v>ok</v>
      </c>
      <c r="BA1652" s="641" t="str">
        <f t="shared" si="660"/>
        <v>ok</v>
      </c>
      <c r="BB1652" s="641" t="str">
        <f t="shared" si="661"/>
        <v>ok</v>
      </c>
      <c r="BC1652" s="641" t="str">
        <f t="shared" si="662"/>
        <v>ok</v>
      </c>
      <c r="BD1652" s="641"/>
    </row>
    <row r="1653" spans="1:56" s="559" customFormat="1" ht="12.75" hidden="1" customHeight="1">
      <c r="A1653" s="34"/>
      <c r="B1653" s="35">
        <f t="shared" si="646"/>
        <v>0</v>
      </c>
      <c r="C1653" s="34"/>
      <c r="D1653" s="250" t="s">
        <v>2020</v>
      </c>
      <c r="E1653" s="242"/>
      <c r="F1653" s="248"/>
      <c r="G1653" s="80"/>
      <c r="H1653" s="81"/>
      <c r="I1653" s="245"/>
      <c r="J1653" s="263"/>
      <c r="K1653" s="263"/>
      <c r="L1653" s="263"/>
      <c r="M1653" s="685"/>
      <c r="N1653" s="686"/>
      <c r="O1653" s="687"/>
      <c r="P1653" s="687"/>
      <c r="Q1653" s="687"/>
      <c r="R1653" s="687"/>
      <c r="S1653" s="688"/>
      <c r="T1653" s="268"/>
      <c r="U1653" s="539"/>
      <c r="V1653" s="299" t="str">
        <f t="shared" si="644"/>
        <v>30.36</v>
      </c>
      <c r="W1653" s="299">
        <f t="shared" si="645"/>
        <v>0</v>
      </c>
      <c r="X1653" s="268"/>
      <c r="Y1653" s="268"/>
      <c r="Z1653" s="268"/>
      <c r="AA1653" s="268"/>
      <c r="AB1653" s="533"/>
      <c r="AC1653" s="540"/>
      <c r="AD1653" s="540"/>
      <c r="AE1653" s="540"/>
      <c r="AN1653" s="641" t="str">
        <f t="shared" si="647"/>
        <v>revisar</v>
      </c>
      <c r="AO1653" s="641" t="str">
        <f t="shared" si="648"/>
        <v>ok</v>
      </c>
      <c r="AP1653" s="641" t="str">
        <f t="shared" si="649"/>
        <v>ok</v>
      </c>
      <c r="AQ1653" s="641" t="str">
        <f t="shared" si="650"/>
        <v>ok</v>
      </c>
      <c r="AR1653" s="641" t="str">
        <f t="shared" si="651"/>
        <v>ok</v>
      </c>
      <c r="AS1653" s="641" t="str">
        <f t="shared" si="652"/>
        <v>ok</v>
      </c>
      <c r="AT1653" s="641" t="str">
        <f t="shared" si="653"/>
        <v>ok</v>
      </c>
      <c r="AU1653" s="641" t="str">
        <f t="shared" si="654"/>
        <v>ok</v>
      </c>
      <c r="AV1653" s="641" t="str">
        <f t="shared" si="655"/>
        <v>ok</v>
      </c>
      <c r="AW1653" s="641" t="str">
        <f t="shared" si="656"/>
        <v>ok</v>
      </c>
      <c r="AX1653" s="641" t="str">
        <f t="shared" si="657"/>
        <v>ok</v>
      </c>
      <c r="AY1653" s="641" t="str">
        <f t="shared" si="658"/>
        <v>ok</v>
      </c>
      <c r="AZ1653" s="641" t="str">
        <f t="shared" si="659"/>
        <v>ok</v>
      </c>
      <c r="BA1653" s="641" t="str">
        <f t="shared" si="660"/>
        <v>ok</v>
      </c>
      <c r="BB1653" s="641" t="str">
        <f t="shared" si="661"/>
        <v>ok</v>
      </c>
      <c r="BC1653" s="641" t="str">
        <f t="shared" si="662"/>
        <v>ok</v>
      </c>
      <c r="BD1653" s="641"/>
    </row>
    <row r="1654" spans="1:56" s="559" customFormat="1" ht="12.75" hidden="1" customHeight="1">
      <c r="A1654" s="34"/>
      <c r="B1654" s="35">
        <f t="shared" si="646"/>
        <v>0</v>
      </c>
      <c r="C1654" s="34"/>
      <c r="D1654" s="253" t="s">
        <v>2021</v>
      </c>
      <c r="E1654" s="242"/>
      <c r="F1654" s="248"/>
      <c r="G1654" s="80"/>
      <c r="H1654" s="81"/>
      <c r="I1654" s="245"/>
      <c r="J1654" s="263"/>
      <c r="K1654" s="263"/>
      <c r="L1654" s="263"/>
      <c r="M1654" s="685"/>
      <c r="N1654" s="686"/>
      <c r="O1654" s="687"/>
      <c r="P1654" s="687"/>
      <c r="Q1654" s="687"/>
      <c r="R1654" s="687"/>
      <c r="S1654" s="688"/>
      <c r="T1654" s="268"/>
      <c r="U1654" s="539"/>
      <c r="V1654" s="299" t="str">
        <f t="shared" si="644"/>
        <v>30.37</v>
      </c>
      <c r="W1654" s="299">
        <f t="shared" si="645"/>
        <v>0</v>
      </c>
      <c r="X1654" s="268"/>
      <c r="Y1654" s="268"/>
      <c r="Z1654" s="268"/>
      <c r="AA1654" s="268"/>
      <c r="AB1654" s="533"/>
      <c r="AC1654" s="540"/>
      <c r="AD1654" s="540"/>
      <c r="AE1654" s="540"/>
      <c r="AN1654" s="641" t="str">
        <f t="shared" si="647"/>
        <v>revisar</v>
      </c>
      <c r="AO1654" s="641" t="str">
        <f t="shared" si="648"/>
        <v>ok</v>
      </c>
      <c r="AP1654" s="641" t="str">
        <f t="shared" si="649"/>
        <v>ok</v>
      </c>
      <c r="AQ1654" s="641" t="str">
        <f t="shared" si="650"/>
        <v>ok</v>
      </c>
      <c r="AR1654" s="641" t="str">
        <f t="shared" si="651"/>
        <v>ok</v>
      </c>
      <c r="AS1654" s="641" t="str">
        <f t="shared" si="652"/>
        <v>ok</v>
      </c>
      <c r="AT1654" s="641" t="str">
        <f t="shared" si="653"/>
        <v>ok</v>
      </c>
      <c r="AU1654" s="641" t="str">
        <f t="shared" si="654"/>
        <v>ok</v>
      </c>
      <c r="AV1654" s="641" t="str">
        <f t="shared" si="655"/>
        <v>ok</v>
      </c>
      <c r="AW1654" s="641" t="str">
        <f t="shared" si="656"/>
        <v>ok</v>
      </c>
      <c r="AX1654" s="641" t="str">
        <f t="shared" si="657"/>
        <v>ok</v>
      </c>
      <c r="AY1654" s="641" t="str">
        <f t="shared" si="658"/>
        <v>ok</v>
      </c>
      <c r="AZ1654" s="641" t="str">
        <f t="shared" si="659"/>
        <v>ok</v>
      </c>
      <c r="BA1654" s="641" t="str">
        <f t="shared" si="660"/>
        <v>ok</v>
      </c>
      <c r="BB1654" s="641" t="str">
        <f t="shared" si="661"/>
        <v>ok</v>
      </c>
      <c r="BC1654" s="641" t="str">
        <f t="shared" si="662"/>
        <v>ok</v>
      </c>
      <c r="BD1654" s="641"/>
    </row>
    <row r="1655" spans="1:56" s="559" customFormat="1" ht="12.75" hidden="1" customHeight="1">
      <c r="A1655" s="34"/>
      <c r="B1655" s="35">
        <f t="shared" si="646"/>
        <v>0</v>
      </c>
      <c r="C1655" s="34"/>
      <c r="D1655" s="250" t="s">
        <v>2022</v>
      </c>
      <c r="E1655" s="242"/>
      <c r="F1655" s="248"/>
      <c r="G1655" s="80"/>
      <c r="H1655" s="81"/>
      <c r="I1655" s="245"/>
      <c r="J1655" s="263"/>
      <c r="K1655" s="263"/>
      <c r="L1655" s="263"/>
      <c r="M1655" s="685"/>
      <c r="N1655" s="686"/>
      <c r="O1655" s="687"/>
      <c r="P1655" s="687"/>
      <c r="Q1655" s="687"/>
      <c r="R1655" s="687"/>
      <c r="S1655" s="688"/>
      <c r="T1655" s="268"/>
      <c r="U1655" s="539"/>
      <c r="V1655" s="299" t="str">
        <f t="shared" si="644"/>
        <v>30.38</v>
      </c>
      <c r="W1655" s="299">
        <f t="shared" si="645"/>
        <v>0</v>
      </c>
      <c r="X1655" s="268"/>
      <c r="Y1655" s="268"/>
      <c r="Z1655" s="268"/>
      <c r="AA1655" s="268"/>
      <c r="AB1655" s="533"/>
      <c r="AC1655" s="540"/>
      <c r="AD1655" s="540"/>
      <c r="AE1655" s="540"/>
      <c r="AN1655" s="641" t="str">
        <f t="shared" si="647"/>
        <v>revisar</v>
      </c>
      <c r="AO1655" s="641" t="str">
        <f t="shared" si="648"/>
        <v>ok</v>
      </c>
      <c r="AP1655" s="641" t="str">
        <f t="shared" si="649"/>
        <v>ok</v>
      </c>
      <c r="AQ1655" s="641" t="str">
        <f t="shared" si="650"/>
        <v>ok</v>
      </c>
      <c r="AR1655" s="641" t="str">
        <f t="shared" si="651"/>
        <v>ok</v>
      </c>
      <c r="AS1655" s="641" t="str">
        <f t="shared" si="652"/>
        <v>ok</v>
      </c>
      <c r="AT1655" s="641" t="str">
        <f t="shared" si="653"/>
        <v>ok</v>
      </c>
      <c r="AU1655" s="641" t="str">
        <f t="shared" si="654"/>
        <v>ok</v>
      </c>
      <c r="AV1655" s="641" t="str">
        <f t="shared" si="655"/>
        <v>ok</v>
      </c>
      <c r="AW1655" s="641" t="str">
        <f t="shared" si="656"/>
        <v>ok</v>
      </c>
      <c r="AX1655" s="641" t="str">
        <f t="shared" si="657"/>
        <v>ok</v>
      </c>
      <c r="AY1655" s="641" t="str">
        <f t="shared" si="658"/>
        <v>ok</v>
      </c>
      <c r="AZ1655" s="641" t="str">
        <f t="shared" si="659"/>
        <v>ok</v>
      </c>
      <c r="BA1655" s="641" t="str">
        <f t="shared" si="660"/>
        <v>ok</v>
      </c>
      <c r="BB1655" s="641" t="str">
        <f t="shared" si="661"/>
        <v>ok</v>
      </c>
      <c r="BC1655" s="641" t="str">
        <f t="shared" si="662"/>
        <v>ok</v>
      </c>
      <c r="BD1655" s="641"/>
    </row>
    <row r="1656" spans="1:56" s="559" customFormat="1" ht="12.75" hidden="1" customHeight="1">
      <c r="A1656" s="34"/>
      <c r="B1656" s="35">
        <f t="shared" si="646"/>
        <v>0</v>
      </c>
      <c r="C1656" s="34"/>
      <c r="D1656" s="253" t="s">
        <v>2023</v>
      </c>
      <c r="E1656" s="242"/>
      <c r="F1656" s="248"/>
      <c r="G1656" s="80"/>
      <c r="H1656" s="81"/>
      <c r="I1656" s="245"/>
      <c r="J1656" s="263"/>
      <c r="K1656" s="263"/>
      <c r="L1656" s="263"/>
      <c r="M1656" s="685"/>
      <c r="N1656" s="686"/>
      <c r="O1656" s="687"/>
      <c r="P1656" s="687"/>
      <c r="Q1656" s="687"/>
      <c r="R1656" s="687"/>
      <c r="S1656" s="688"/>
      <c r="T1656" s="268"/>
      <c r="U1656" s="539"/>
      <c r="V1656" s="299" t="str">
        <f t="shared" si="644"/>
        <v>30.39</v>
      </c>
      <c r="W1656" s="299">
        <f t="shared" si="645"/>
        <v>0</v>
      </c>
      <c r="X1656" s="268"/>
      <c r="Y1656" s="268"/>
      <c r="Z1656" s="268"/>
      <c r="AA1656" s="268"/>
      <c r="AB1656" s="533"/>
      <c r="AC1656" s="540"/>
      <c r="AD1656" s="540"/>
      <c r="AE1656" s="540"/>
      <c r="AN1656" s="641" t="str">
        <f t="shared" si="647"/>
        <v>revisar</v>
      </c>
      <c r="AO1656" s="641" t="str">
        <f t="shared" si="648"/>
        <v>ok</v>
      </c>
      <c r="AP1656" s="641" t="str">
        <f t="shared" si="649"/>
        <v>ok</v>
      </c>
      <c r="AQ1656" s="641" t="str">
        <f t="shared" si="650"/>
        <v>ok</v>
      </c>
      <c r="AR1656" s="641" t="str">
        <f t="shared" si="651"/>
        <v>ok</v>
      </c>
      <c r="AS1656" s="641" t="str">
        <f t="shared" si="652"/>
        <v>ok</v>
      </c>
      <c r="AT1656" s="641" t="str">
        <f t="shared" si="653"/>
        <v>ok</v>
      </c>
      <c r="AU1656" s="641" t="str">
        <f t="shared" si="654"/>
        <v>ok</v>
      </c>
      <c r="AV1656" s="641" t="str">
        <f t="shared" si="655"/>
        <v>ok</v>
      </c>
      <c r="AW1656" s="641" t="str">
        <f t="shared" si="656"/>
        <v>ok</v>
      </c>
      <c r="AX1656" s="641" t="str">
        <f t="shared" si="657"/>
        <v>ok</v>
      </c>
      <c r="AY1656" s="641" t="str">
        <f t="shared" si="658"/>
        <v>ok</v>
      </c>
      <c r="AZ1656" s="641" t="str">
        <f t="shared" si="659"/>
        <v>ok</v>
      </c>
      <c r="BA1656" s="641" t="str">
        <f t="shared" si="660"/>
        <v>ok</v>
      </c>
      <c r="BB1656" s="641" t="str">
        <f t="shared" si="661"/>
        <v>ok</v>
      </c>
      <c r="BC1656" s="641" t="str">
        <f t="shared" si="662"/>
        <v>ok</v>
      </c>
      <c r="BD1656" s="641"/>
    </row>
    <row r="1657" spans="1:56" s="559" customFormat="1" ht="12.75" hidden="1" customHeight="1">
      <c r="A1657" s="34"/>
      <c r="B1657" s="35">
        <f t="shared" si="646"/>
        <v>0</v>
      </c>
      <c r="C1657" s="34"/>
      <c r="D1657" s="250" t="s">
        <v>2024</v>
      </c>
      <c r="E1657" s="242"/>
      <c r="F1657" s="248"/>
      <c r="G1657" s="80"/>
      <c r="H1657" s="81"/>
      <c r="I1657" s="245"/>
      <c r="J1657" s="263"/>
      <c r="K1657" s="263"/>
      <c r="L1657" s="263"/>
      <c r="M1657" s="685"/>
      <c r="N1657" s="686"/>
      <c r="O1657" s="687"/>
      <c r="P1657" s="687"/>
      <c r="Q1657" s="687"/>
      <c r="R1657" s="687"/>
      <c r="S1657" s="688"/>
      <c r="T1657" s="268"/>
      <c r="U1657" s="539"/>
      <c r="V1657" s="299" t="str">
        <f t="shared" si="644"/>
        <v>30.40</v>
      </c>
      <c r="W1657" s="299">
        <f t="shared" si="645"/>
        <v>0</v>
      </c>
      <c r="X1657" s="268"/>
      <c r="Y1657" s="268"/>
      <c r="Z1657" s="268"/>
      <c r="AA1657" s="268"/>
      <c r="AB1657" s="533"/>
      <c r="AC1657" s="540"/>
      <c r="AD1657" s="540"/>
      <c r="AE1657" s="540"/>
      <c r="AN1657" s="641" t="str">
        <f t="shared" si="647"/>
        <v>revisar</v>
      </c>
      <c r="AO1657" s="641" t="str">
        <f t="shared" si="648"/>
        <v>ok</v>
      </c>
      <c r="AP1657" s="641" t="str">
        <f t="shared" si="649"/>
        <v>ok</v>
      </c>
      <c r="AQ1657" s="641" t="str">
        <f t="shared" si="650"/>
        <v>ok</v>
      </c>
      <c r="AR1657" s="641" t="str">
        <f t="shared" si="651"/>
        <v>ok</v>
      </c>
      <c r="AS1657" s="641" t="str">
        <f t="shared" si="652"/>
        <v>ok</v>
      </c>
      <c r="AT1657" s="641" t="str">
        <f t="shared" si="653"/>
        <v>ok</v>
      </c>
      <c r="AU1657" s="641" t="str">
        <f t="shared" si="654"/>
        <v>ok</v>
      </c>
      <c r="AV1657" s="641" t="str">
        <f t="shared" si="655"/>
        <v>ok</v>
      </c>
      <c r="AW1657" s="641" t="str">
        <f t="shared" si="656"/>
        <v>ok</v>
      </c>
      <c r="AX1657" s="641" t="str">
        <f t="shared" si="657"/>
        <v>ok</v>
      </c>
      <c r="AY1657" s="641" t="str">
        <f t="shared" si="658"/>
        <v>ok</v>
      </c>
      <c r="AZ1657" s="641" t="str">
        <f t="shared" si="659"/>
        <v>ok</v>
      </c>
      <c r="BA1657" s="641" t="str">
        <f t="shared" si="660"/>
        <v>ok</v>
      </c>
      <c r="BB1657" s="641" t="str">
        <f t="shared" si="661"/>
        <v>ok</v>
      </c>
      <c r="BC1657" s="641" t="str">
        <f t="shared" si="662"/>
        <v>ok</v>
      </c>
      <c r="BD1657" s="641"/>
    </row>
    <row r="1658" spans="1:56" s="559" customFormat="1" ht="12.75" hidden="1" customHeight="1">
      <c r="A1658" s="34"/>
      <c r="B1658" s="35">
        <f t="shared" si="646"/>
        <v>0</v>
      </c>
      <c r="C1658" s="34"/>
      <c r="D1658" s="253" t="s">
        <v>2025</v>
      </c>
      <c r="E1658" s="242"/>
      <c r="F1658" s="248"/>
      <c r="G1658" s="80"/>
      <c r="H1658" s="81"/>
      <c r="I1658" s="245"/>
      <c r="J1658" s="263"/>
      <c r="K1658" s="263"/>
      <c r="L1658" s="263"/>
      <c r="M1658" s="685"/>
      <c r="N1658" s="686"/>
      <c r="O1658" s="687"/>
      <c r="P1658" s="687"/>
      <c r="Q1658" s="687"/>
      <c r="R1658" s="687"/>
      <c r="S1658" s="688"/>
      <c r="T1658" s="268"/>
      <c r="U1658" s="539"/>
      <c r="V1658" s="299" t="str">
        <f t="shared" si="644"/>
        <v>30.41</v>
      </c>
      <c r="W1658" s="299">
        <f t="shared" si="645"/>
        <v>0</v>
      </c>
      <c r="X1658" s="268"/>
      <c r="Y1658" s="268"/>
      <c r="Z1658" s="268"/>
      <c r="AA1658" s="268"/>
      <c r="AB1658" s="533"/>
      <c r="AC1658" s="540"/>
      <c r="AD1658" s="540"/>
      <c r="AE1658" s="540"/>
      <c r="AN1658" s="641" t="str">
        <f t="shared" si="647"/>
        <v>revisar</v>
      </c>
      <c r="AO1658" s="641" t="str">
        <f t="shared" si="648"/>
        <v>ok</v>
      </c>
      <c r="AP1658" s="641" t="str">
        <f t="shared" si="649"/>
        <v>ok</v>
      </c>
      <c r="AQ1658" s="641" t="str">
        <f t="shared" si="650"/>
        <v>ok</v>
      </c>
      <c r="AR1658" s="641" t="str">
        <f t="shared" si="651"/>
        <v>ok</v>
      </c>
      <c r="AS1658" s="641" t="str">
        <f t="shared" si="652"/>
        <v>ok</v>
      </c>
      <c r="AT1658" s="641" t="str">
        <f t="shared" si="653"/>
        <v>ok</v>
      </c>
      <c r="AU1658" s="641" t="str">
        <f t="shared" si="654"/>
        <v>ok</v>
      </c>
      <c r="AV1658" s="641" t="str">
        <f t="shared" si="655"/>
        <v>ok</v>
      </c>
      <c r="AW1658" s="641" t="str">
        <f t="shared" si="656"/>
        <v>ok</v>
      </c>
      <c r="AX1658" s="641" t="str">
        <f t="shared" si="657"/>
        <v>ok</v>
      </c>
      <c r="AY1658" s="641" t="str">
        <f t="shared" si="658"/>
        <v>ok</v>
      </c>
      <c r="AZ1658" s="641" t="str">
        <f t="shared" si="659"/>
        <v>ok</v>
      </c>
      <c r="BA1658" s="641" t="str">
        <f t="shared" si="660"/>
        <v>ok</v>
      </c>
      <c r="BB1658" s="641" t="str">
        <f t="shared" si="661"/>
        <v>ok</v>
      </c>
      <c r="BC1658" s="641" t="str">
        <f t="shared" si="662"/>
        <v>ok</v>
      </c>
      <c r="BD1658" s="641"/>
    </row>
    <row r="1659" spans="1:56" s="559" customFormat="1" ht="12.75" hidden="1" customHeight="1">
      <c r="A1659" s="34"/>
      <c r="B1659" s="35">
        <f t="shared" si="646"/>
        <v>0</v>
      </c>
      <c r="C1659" s="34"/>
      <c r="D1659" s="250" t="s">
        <v>2026</v>
      </c>
      <c r="E1659" s="242"/>
      <c r="F1659" s="248"/>
      <c r="G1659" s="80"/>
      <c r="H1659" s="81"/>
      <c r="I1659" s="245"/>
      <c r="J1659" s="263"/>
      <c r="K1659" s="263"/>
      <c r="L1659" s="263"/>
      <c r="M1659" s="685"/>
      <c r="N1659" s="686"/>
      <c r="O1659" s="687"/>
      <c r="P1659" s="687"/>
      <c r="Q1659" s="687"/>
      <c r="R1659" s="687"/>
      <c r="S1659" s="688"/>
      <c r="T1659" s="268"/>
      <c r="U1659" s="539"/>
      <c r="V1659" s="299" t="str">
        <f t="shared" si="644"/>
        <v>30.42</v>
      </c>
      <c r="W1659" s="299">
        <f t="shared" si="645"/>
        <v>0</v>
      </c>
      <c r="X1659" s="268"/>
      <c r="Y1659" s="268"/>
      <c r="Z1659" s="268"/>
      <c r="AA1659" s="268"/>
      <c r="AB1659" s="533"/>
      <c r="AC1659" s="540"/>
      <c r="AD1659" s="540"/>
      <c r="AE1659" s="540"/>
      <c r="AN1659" s="641" t="str">
        <f t="shared" si="647"/>
        <v>revisar</v>
      </c>
      <c r="AO1659" s="641" t="str">
        <f t="shared" si="648"/>
        <v>ok</v>
      </c>
      <c r="AP1659" s="641" t="str">
        <f t="shared" si="649"/>
        <v>ok</v>
      </c>
      <c r="AQ1659" s="641" t="str">
        <f t="shared" si="650"/>
        <v>ok</v>
      </c>
      <c r="AR1659" s="641" t="str">
        <f t="shared" si="651"/>
        <v>ok</v>
      </c>
      <c r="AS1659" s="641" t="str">
        <f t="shared" si="652"/>
        <v>ok</v>
      </c>
      <c r="AT1659" s="641" t="str">
        <f t="shared" si="653"/>
        <v>ok</v>
      </c>
      <c r="AU1659" s="641" t="str">
        <f t="shared" si="654"/>
        <v>ok</v>
      </c>
      <c r="AV1659" s="641" t="str">
        <f t="shared" si="655"/>
        <v>ok</v>
      </c>
      <c r="AW1659" s="641" t="str">
        <f t="shared" si="656"/>
        <v>ok</v>
      </c>
      <c r="AX1659" s="641" t="str">
        <f t="shared" si="657"/>
        <v>ok</v>
      </c>
      <c r="AY1659" s="641" t="str">
        <f t="shared" si="658"/>
        <v>ok</v>
      </c>
      <c r="AZ1659" s="641" t="str">
        <f t="shared" si="659"/>
        <v>ok</v>
      </c>
      <c r="BA1659" s="641" t="str">
        <f t="shared" si="660"/>
        <v>ok</v>
      </c>
      <c r="BB1659" s="641" t="str">
        <f t="shared" si="661"/>
        <v>ok</v>
      </c>
      <c r="BC1659" s="641" t="str">
        <f t="shared" si="662"/>
        <v>ok</v>
      </c>
      <c r="BD1659" s="641"/>
    </row>
    <row r="1660" spans="1:56" s="559" customFormat="1" ht="12.75" hidden="1" customHeight="1">
      <c r="A1660" s="34"/>
      <c r="B1660" s="35">
        <f t="shared" si="646"/>
        <v>0</v>
      </c>
      <c r="C1660" s="34"/>
      <c r="D1660" s="253" t="s">
        <v>2027</v>
      </c>
      <c r="E1660" s="242"/>
      <c r="F1660" s="248"/>
      <c r="G1660" s="80"/>
      <c r="H1660" s="81"/>
      <c r="I1660" s="245"/>
      <c r="J1660" s="263"/>
      <c r="K1660" s="263"/>
      <c r="L1660" s="263"/>
      <c r="M1660" s="685"/>
      <c r="N1660" s="686"/>
      <c r="O1660" s="687"/>
      <c r="P1660" s="687"/>
      <c r="Q1660" s="687"/>
      <c r="R1660" s="687"/>
      <c r="S1660" s="688"/>
      <c r="T1660" s="268"/>
      <c r="U1660" s="539"/>
      <c r="V1660" s="299" t="str">
        <f t="shared" si="644"/>
        <v>30.43</v>
      </c>
      <c r="W1660" s="299">
        <f t="shared" si="645"/>
        <v>0</v>
      </c>
      <c r="X1660" s="268"/>
      <c r="Y1660" s="268"/>
      <c r="Z1660" s="268"/>
      <c r="AA1660" s="268"/>
      <c r="AB1660" s="533"/>
      <c r="AC1660" s="540"/>
      <c r="AD1660" s="540"/>
      <c r="AE1660" s="540"/>
      <c r="AN1660" s="641" t="str">
        <f t="shared" si="647"/>
        <v>revisar</v>
      </c>
      <c r="AO1660" s="641" t="str">
        <f t="shared" si="648"/>
        <v>ok</v>
      </c>
      <c r="AP1660" s="641" t="str">
        <f t="shared" si="649"/>
        <v>ok</v>
      </c>
      <c r="AQ1660" s="641" t="str">
        <f t="shared" si="650"/>
        <v>ok</v>
      </c>
      <c r="AR1660" s="641" t="str">
        <f t="shared" si="651"/>
        <v>ok</v>
      </c>
      <c r="AS1660" s="641" t="str">
        <f t="shared" si="652"/>
        <v>ok</v>
      </c>
      <c r="AT1660" s="641" t="str">
        <f t="shared" si="653"/>
        <v>ok</v>
      </c>
      <c r="AU1660" s="641" t="str">
        <f t="shared" si="654"/>
        <v>ok</v>
      </c>
      <c r="AV1660" s="641" t="str">
        <f t="shared" si="655"/>
        <v>ok</v>
      </c>
      <c r="AW1660" s="641" t="str">
        <f t="shared" si="656"/>
        <v>ok</v>
      </c>
      <c r="AX1660" s="641" t="str">
        <f t="shared" si="657"/>
        <v>ok</v>
      </c>
      <c r="AY1660" s="641" t="str">
        <f t="shared" si="658"/>
        <v>ok</v>
      </c>
      <c r="AZ1660" s="641" t="str">
        <f t="shared" si="659"/>
        <v>ok</v>
      </c>
      <c r="BA1660" s="641" t="str">
        <f t="shared" si="660"/>
        <v>ok</v>
      </c>
      <c r="BB1660" s="641" t="str">
        <f t="shared" si="661"/>
        <v>ok</v>
      </c>
      <c r="BC1660" s="641" t="str">
        <f t="shared" si="662"/>
        <v>ok</v>
      </c>
      <c r="BD1660" s="641"/>
    </row>
    <row r="1661" spans="1:56" s="559" customFormat="1" ht="12.75" hidden="1" customHeight="1">
      <c r="A1661" s="34"/>
      <c r="B1661" s="35">
        <f t="shared" si="646"/>
        <v>0</v>
      </c>
      <c r="C1661" s="34"/>
      <c r="D1661" s="250" t="s">
        <v>2028</v>
      </c>
      <c r="E1661" s="242"/>
      <c r="F1661" s="248"/>
      <c r="G1661" s="80"/>
      <c r="H1661" s="81"/>
      <c r="I1661" s="245"/>
      <c r="J1661" s="263"/>
      <c r="K1661" s="263"/>
      <c r="L1661" s="263"/>
      <c r="M1661" s="685"/>
      <c r="N1661" s="686"/>
      <c r="O1661" s="687"/>
      <c r="P1661" s="687"/>
      <c r="Q1661" s="687"/>
      <c r="R1661" s="687"/>
      <c r="S1661" s="688"/>
      <c r="T1661" s="268"/>
      <c r="U1661" s="539"/>
      <c r="V1661" s="299" t="str">
        <f t="shared" si="644"/>
        <v>30.44</v>
      </c>
      <c r="W1661" s="299">
        <f t="shared" si="645"/>
        <v>0</v>
      </c>
      <c r="X1661" s="268"/>
      <c r="Y1661" s="268"/>
      <c r="Z1661" s="268"/>
      <c r="AA1661" s="268"/>
      <c r="AB1661" s="533"/>
      <c r="AC1661" s="540"/>
      <c r="AD1661" s="540"/>
      <c r="AE1661" s="540"/>
      <c r="AN1661" s="641" t="str">
        <f t="shared" si="647"/>
        <v>revisar</v>
      </c>
      <c r="AO1661" s="641" t="str">
        <f t="shared" si="648"/>
        <v>ok</v>
      </c>
      <c r="AP1661" s="641" t="str">
        <f t="shared" si="649"/>
        <v>ok</v>
      </c>
      <c r="AQ1661" s="641" t="str">
        <f t="shared" si="650"/>
        <v>ok</v>
      </c>
      <c r="AR1661" s="641" t="str">
        <f t="shared" si="651"/>
        <v>ok</v>
      </c>
      <c r="AS1661" s="641" t="str">
        <f t="shared" si="652"/>
        <v>ok</v>
      </c>
      <c r="AT1661" s="641" t="str">
        <f t="shared" si="653"/>
        <v>ok</v>
      </c>
      <c r="AU1661" s="641" t="str">
        <f t="shared" si="654"/>
        <v>ok</v>
      </c>
      <c r="AV1661" s="641" t="str">
        <f t="shared" si="655"/>
        <v>ok</v>
      </c>
      <c r="AW1661" s="641" t="str">
        <f t="shared" si="656"/>
        <v>ok</v>
      </c>
      <c r="AX1661" s="641" t="str">
        <f t="shared" si="657"/>
        <v>ok</v>
      </c>
      <c r="AY1661" s="641" t="str">
        <f t="shared" si="658"/>
        <v>ok</v>
      </c>
      <c r="AZ1661" s="641" t="str">
        <f t="shared" si="659"/>
        <v>ok</v>
      </c>
      <c r="BA1661" s="641" t="str">
        <f t="shared" si="660"/>
        <v>ok</v>
      </c>
      <c r="BB1661" s="641" t="str">
        <f t="shared" si="661"/>
        <v>ok</v>
      </c>
      <c r="BC1661" s="641" t="str">
        <f t="shared" si="662"/>
        <v>ok</v>
      </c>
      <c r="BD1661" s="641"/>
    </row>
    <row r="1662" spans="1:56" s="559" customFormat="1" ht="12.75" hidden="1" customHeight="1">
      <c r="A1662" s="34"/>
      <c r="B1662" s="35">
        <f t="shared" si="646"/>
        <v>0</v>
      </c>
      <c r="C1662" s="34"/>
      <c r="D1662" s="253" t="s">
        <v>2029</v>
      </c>
      <c r="E1662" s="242"/>
      <c r="F1662" s="248"/>
      <c r="G1662" s="80"/>
      <c r="H1662" s="81"/>
      <c r="I1662" s="245"/>
      <c r="J1662" s="263"/>
      <c r="K1662" s="263"/>
      <c r="L1662" s="263"/>
      <c r="M1662" s="685"/>
      <c r="N1662" s="686"/>
      <c r="O1662" s="687"/>
      <c r="P1662" s="687"/>
      <c r="Q1662" s="687"/>
      <c r="R1662" s="687"/>
      <c r="S1662" s="688"/>
      <c r="T1662" s="268"/>
      <c r="U1662" s="539"/>
      <c r="V1662" s="299" t="str">
        <f t="shared" si="644"/>
        <v>30.45</v>
      </c>
      <c r="W1662" s="299">
        <f t="shared" si="645"/>
        <v>0</v>
      </c>
      <c r="X1662" s="268"/>
      <c r="Y1662" s="268"/>
      <c r="Z1662" s="268"/>
      <c r="AA1662" s="268"/>
      <c r="AB1662" s="533"/>
      <c r="AC1662" s="540"/>
      <c r="AD1662" s="540"/>
      <c r="AE1662" s="540"/>
      <c r="AN1662" s="641" t="str">
        <f t="shared" si="647"/>
        <v>revisar</v>
      </c>
      <c r="AO1662" s="641" t="str">
        <f t="shared" si="648"/>
        <v>ok</v>
      </c>
      <c r="AP1662" s="641" t="str">
        <f t="shared" si="649"/>
        <v>ok</v>
      </c>
      <c r="AQ1662" s="641" t="str">
        <f t="shared" si="650"/>
        <v>ok</v>
      </c>
      <c r="AR1662" s="641" t="str">
        <f t="shared" si="651"/>
        <v>ok</v>
      </c>
      <c r="AS1662" s="641" t="str">
        <f t="shared" si="652"/>
        <v>ok</v>
      </c>
      <c r="AT1662" s="641" t="str">
        <f t="shared" si="653"/>
        <v>ok</v>
      </c>
      <c r="AU1662" s="641" t="str">
        <f t="shared" si="654"/>
        <v>ok</v>
      </c>
      <c r="AV1662" s="641" t="str">
        <f t="shared" si="655"/>
        <v>ok</v>
      </c>
      <c r="AW1662" s="641" t="str">
        <f t="shared" si="656"/>
        <v>ok</v>
      </c>
      <c r="AX1662" s="641" t="str">
        <f t="shared" si="657"/>
        <v>ok</v>
      </c>
      <c r="AY1662" s="641" t="str">
        <f t="shared" si="658"/>
        <v>ok</v>
      </c>
      <c r="AZ1662" s="641" t="str">
        <f t="shared" si="659"/>
        <v>ok</v>
      </c>
      <c r="BA1662" s="641" t="str">
        <f t="shared" si="660"/>
        <v>ok</v>
      </c>
      <c r="BB1662" s="641" t="str">
        <f t="shared" si="661"/>
        <v>ok</v>
      </c>
      <c r="BC1662" s="641" t="str">
        <f t="shared" si="662"/>
        <v>ok</v>
      </c>
      <c r="BD1662" s="641"/>
    </row>
    <row r="1663" spans="1:56" s="559" customFormat="1" ht="12.75" hidden="1" customHeight="1">
      <c r="A1663" s="34"/>
      <c r="B1663" s="35">
        <f t="shared" si="646"/>
        <v>0</v>
      </c>
      <c r="C1663" s="34"/>
      <c r="D1663" s="250" t="s">
        <v>2030</v>
      </c>
      <c r="E1663" s="242"/>
      <c r="F1663" s="248"/>
      <c r="G1663" s="80"/>
      <c r="H1663" s="81"/>
      <c r="I1663" s="245"/>
      <c r="J1663" s="263"/>
      <c r="K1663" s="263"/>
      <c r="L1663" s="263"/>
      <c r="M1663" s="685"/>
      <c r="N1663" s="686"/>
      <c r="O1663" s="687"/>
      <c r="P1663" s="687"/>
      <c r="Q1663" s="687"/>
      <c r="R1663" s="687"/>
      <c r="S1663" s="688"/>
      <c r="T1663" s="268"/>
      <c r="U1663" s="539"/>
      <c r="V1663" s="299" t="str">
        <f t="shared" si="644"/>
        <v>30.46</v>
      </c>
      <c r="W1663" s="299">
        <f t="shared" si="645"/>
        <v>0</v>
      </c>
      <c r="X1663" s="268"/>
      <c r="Y1663" s="268"/>
      <c r="Z1663" s="268"/>
      <c r="AA1663" s="268"/>
      <c r="AB1663" s="533"/>
      <c r="AC1663" s="540"/>
      <c r="AD1663" s="540"/>
      <c r="AE1663" s="540"/>
      <c r="AN1663" s="641" t="str">
        <f t="shared" si="647"/>
        <v>revisar</v>
      </c>
      <c r="AO1663" s="641" t="str">
        <f t="shared" si="648"/>
        <v>ok</v>
      </c>
      <c r="AP1663" s="641" t="str">
        <f t="shared" si="649"/>
        <v>ok</v>
      </c>
      <c r="AQ1663" s="641" t="str">
        <f t="shared" si="650"/>
        <v>ok</v>
      </c>
      <c r="AR1663" s="641" t="str">
        <f t="shared" si="651"/>
        <v>ok</v>
      </c>
      <c r="AS1663" s="641" t="str">
        <f t="shared" si="652"/>
        <v>ok</v>
      </c>
      <c r="AT1663" s="641" t="str">
        <f t="shared" si="653"/>
        <v>ok</v>
      </c>
      <c r="AU1663" s="641" t="str">
        <f t="shared" si="654"/>
        <v>ok</v>
      </c>
      <c r="AV1663" s="641" t="str">
        <f t="shared" si="655"/>
        <v>ok</v>
      </c>
      <c r="AW1663" s="641" t="str">
        <f t="shared" si="656"/>
        <v>ok</v>
      </c>
      <c r="AX1663" s="641" t="str">
        <f t="shared" si="657"/>
        <v>ok</v>
      </c>
      <c r="AY1663" s="641" t="str">
        <f t="shared" si="658"/>
        <v>ok</v>
      </c>
      <c r="AZ1663" s="641" t="str">
        <f t="shared" si="659"/>
        <v>ok</v>
      </c>
      <c r="BA1663" s="641" t="str">
        <f t="shared" si="660"/>
        <v>ok</v>
      </c>
      <c r="BB1663" s="641" t="str">
        <f t="shared" si="661"/>
        <v>ok</v>
      </c>
      <c r="BC1663" s="641" t="str">
        <f t="shared" si="662"/>
        <v>ok</v>
      </c>
      <c r="BD1663" s="641"/>
    </row>
    <row r="1664" spans="1:56" s="559" customFormat="1" ht="12.75" hidden="1" customHeight="1">
      <c r="A1664" s="34"/>
      <c r="B1664" s="35">
        <f t="shared" si="646"/>
        <v>0</v>
      </c>
      <c r="C1664" s="34"/>
      <c r="D1664" s="253" t="s">
        <v>2031</v>
      </c>
      <c r="E1664" s="242"/>
      <c r="F1664" s="248"/>
      <c r="G1664" s="80"/>
      <c r="H1664" s="81"/>
      <c r="I1664" s="245"/>
      <c r="J1664" s="263"/>
      <c r="K1664" s="263"/>
      <c r="L1664" s="263"/>
      <c r="M1664" s="685"/>
      <c r="N1664" s="686"/>
      <c r="O1664" s="687"/>
      <c r="P1664" s="687"/>
      <c r="Q1664" s="687"/>
      <c r="R1664" s="687"/>
      <c r="S1664" s="688"/>
      <c r="T1664" s="268"/>
      <c r="U1664" s="539"/>
      <c r="V1664" s="299" t="str">
        <f t="shared" si="644"/>
        <v>30.47</v>
      </c>
      <c r="W1664" s="299">
        <f t="shared" si="645"/>
        <v>0</v>
      </c>
      <c r="X1664" s="268"/>
      <c r="Y1664" s="268"/>
      <c r="Z1664" s="268"/>
      <c r="AA1664" s="268"/>
      <c r="AB1664" s="533"/>
      <c r="AC1664" s="540"/>
      <c r="AD1664" s="540"/>
      <c r="AE1664" s="540"/>
      <c r="AN1664" s="641" t="str">
        <f t="shared" si="647"/>
        <v>revisar</v>
      </c>
      <c r="AO1664" s="641" t="str">
        <f t="shared" si="648"/>
        <v>ok</v>
      </c>
      <c r="AP1664" s="641" t="str">
        <f t="shared" si="649"/>
        <v>ok</v>
      </c>
      <c r="AQ1664" s="641" t="str">
        <f t="shared" si="650"/>
        <v>ok</v>
      </c>
      <c r="AR1664" s="641" t="str">
        <f t="shared" si="651"/>
        <v>ok</v>
      </c>
      <c r="AS1664" s="641" t="str">
        <f t="shared" si="652"/>
        <v>ok</v>
      </c>
      <c r="AT1664" s="641" t="str">
        <f t="shared" si="653"/>
        <v>ok</v>
      </c>
      <c r="AU1664" s="641" t="str">
        <f t="shared" si="654"/>
        <v>ok</v>
      </c>
      <c r="AV1664" s="641" t="str">
        <f t="shared" si="655"/>
        <v>ok</v>
      </c>
      <c r="AW1664" s="641" t="str">
        <f t="shared" si="656"/>
        <v>ok</v>
      </c>
      <c r="AX1664" s="641" t="str">
        <f t="shared" si="657"/>
        <v>ok</v>
      </c>
      <c r="AY1664" s="641" t="str">
        <f t="shared" si="658"/>
        <v>ok</v>
      </c>
      <c r="AZ1664" s="641" t="str">
        <f t="shared" si="659"/>
        <v>ok</v>
      </c>
      <c r="BA1664" s="641" t="str">
        <f t="shared" si="660"/>
        <v>ok</v>
      </c>
      <c r="BB1664" s="641" t="str">
        <f t="shared" si="661"/>
        <v>ok</v>
      </c>
      <c r="BC1664" s="641" t="str">
        <f t="shared" si="662"/>
        <v>ok</v>
      </c>
      <c r="BD1664" s="641"/>
    </row>
    <row r="1665" spans="1:56" s="559" customFormat="1" ht="12.75" hidden="1" customHeight="1">
      <c r="A1665" s="34"/>
      <c r="B1665" s="35">
        <f t="shared" si="646"/>
        <v>0</v>
      </c>
      <c r="C1665" s="34"/>
      <c r="D1665" s="250" t="s">
        <v>2032</v>
      </c>
      <c r="E1665" s="242"/>
      <c r="F1665" s="248"/>
      <c r="G1665" s="80"/>
      <c r="H1665" s="81"/>
      <c r="I1665" s="245"/>
      <c r="J1665" s="263"/>
      <c r="K1665" s="263"/>
      <c r="L1665" s="263"/>
      <c r="M1665" s="685"/>
      <c r="N1665" s="686"/>
      <c r="O1665" s="687"/>
      <c r="P1665" s="687"/>
      <c r="Q1665" s="687"/>
      <c r="R1665" s="687"/>
      <c r="S1665" s="688"/>
      <c r="T1665" s="268"/>
      <c r="U1665" s="539"/>
      <c r="V1665" s="299" t="str">
        <f t="shared" si="644"/>
        <v>30.48</v>
      </c>
      <c r="W1665" s="299">
        <f t="shared" si="645"/>
        <v>0</v>
      </c>
      <c r="X1665" s="268"/>
      <c r="Y1665" s="268"/>
      <c r="Z1665" s="268"/>
      <c r="AA1665" s="268"/>
      <c r="AB1665" s="533"/>
      <c r="AC1665" s="540"/>
      <c r="AD1665" s="540"/>
      <c r="AE1665" s="540"/>
      <c r="AN1665" s="641" t="str">
        <f t="shared" si="647"/>
        <v>revisar</v>
      </c>
      <c r="AO1665" s="641" t="str">
        <f t="shared" si="648"/>
        <v>ok</v>
      </c>
      <c r="AP1665" s="641" t="str">
        <f t="shared" si="649"/>
        <v>ok</v>
      </c>
      <c r="AQ1665" s="641" t="str">
        <f t="shared" si="650"/>
        <v>ok</v>
      </c>
      <c r="AR1665" s="641" t="str">
        <f t="shared" si="651"/>
        <v>ok</v>
      </c>
      <c r="AS1665" s="641" t="str">
        <f t="shared" si="652"/>
        <v>ok</v>
      </c>
      <c r="AT1665" s="641" t="str">
        <f t="shared" si="653"/>
        <v>ok</v>
      </c>
      <c r="AU1665" s="641" t="str">
        <f t="shared" si="654"/>
        <v>ok</v>
      </c>
      <c r="AV1665" s="641" t="str">
        <f t="shared" si="655"/>
        <v>ok</v>
      </c>
      <c r="AW1665" s="641" t="str">
        <f t="shared" si="656"/>
        <v>ok</v>
      </c>
      <c r="AX1665" s="641" t="str">
        <f t="shared" si="657"/>
        <v>ok</v>
      </c>
      <c r="AY1665" s="641" t="str">
        <f t="shared" si="658"/>
        <v>ok</v>
      </c>
      <c r="AZ1665" s="641" t="str">
        <f t="shared" si="659"/>
        <v>ok</v>
      </c>
      <c r="BA1665" s="641" t="str">
        <f t="shared" si="660"/>
        <v>ok</v>
      </c>
      <c r="BB1665" s="641" t="str">
        <f t="shared" si="661"/>
        <v>ok</v>
      </c>
      <c r="BC1665" s="641" t="str">
        <f t="shared" si="662"/>
        <v>ok</v>
      </c>
      <c r="BD1665" s="641"/>
    </row>
    <row r="1666" spans="1:56" s="559" customFormat="1" ht="12.75" hidden="1" customHeight="1">
      <c r="A1666" s="34"/>
      <c r="B1666" s="35">
        <f t="shared" si="646"/>
        <v>0</v>
      </c>
      <c r="C1666" s="34"/>
      <c r="D1666" s="253" t="s">
        <v>2033</v>
      </c>
      <c r="E1666" s="242"/>
      <c r="F1666" s="248"/>
      <c r="G1666" s="80"/>
      <c r="H1666" s="81"/>
      <c r="I1666" s="245"/>
      <c r="J1666" s="263"/>
      <c r="K1666" s="263"/>
      <c r="L1666" s="263"/>
      <c r="M1666" s="685"/>
      <c r="N1666" s="686"/>
      <c r="O1666" s="687"/>
      <c r="P1666" s="687"/>
      <c r="Q1666" s="687"/>
      <c r="R1666" s="687"/>
      <c r="S1666" s="688"/>
      <c r="T1666" s="268"/>
      <c r="U1666" s="539"/>
      <c r="V1666" s="299" t="str">
        <f t="shared" si="644"/>
        <v>30.49</v>
      </c>
      <c r="W1666" s="299">
        <f t="shared" si="645"/>
        <v>0</v>
      </c>
      <c r="X1666" s="268"/>
      <c r="Y1666" s="268"/>
      <c r="Z1666" s="268"/>
      <c r="AA1666" s="268"/>
      <c r="AB1666" s="533"/>
      <c r="AC1666" s="540"/>
      <c r="AD1666" s="540"/>
      <c r="AE1666" s="540"/>
      <c r="AN1666" s="641" t="str">
        <f t="shared" si="647"/>
        <v>revisar</v>
      </c>
      <c r="AO1666" s="641" t="str">
        <f t="shared" si="648"/>
        <v>ok</v>
      </c>
      <c r="AP1666" s="641" t="str">
        <f t="shared" si="649"/>
        <v>ok</v>
      </c>
      <c r="AQ1666" s="641" t="str">
        <f t="shared" si="650"/>
        <v>ok</v>
      </c>
      <c r="AR1666" s="641" t="str">
        <f t="shared" si="651"/>
        <v>ok</v>
      </c>
      <c r="AS1666" s="641" t="str">
        <f t="shared" si="652"/>
        <v>ok</v>
      </c>
      <c r="AT1666" s="641" t="str">
        <f t="shared" si="653"/>
        <v>ok</v>
      </c>
      <c r="AU1666" s="641" t="str">
        <f t="shared" si="654"/>
        <v>ok</v>
      </c>
      <c r="AV1666" s="641" t="str">
        <f t="shared" si="655"/>
        <v>ok</v>
      </c>
      <c r="AW1666" s="641" t="str">
        <f t="shared" si="656"/>
        <v>ok</v>
      </c>
      <c r="AX1666" s="641" t="str">
        <f t="shared" si="657"/>
        <v>ok</v>
      </c>
      <c r="AY1666" s="641" t="str">
        <f t="shared" si="658"/>
        <v>ok</v>
      </c>
      <c r="AZ1666" s="641" t="str">
        <f t="shared" si="659"/>
        <v>ok</v>
      </c>
      <c r="BA1666" s="641" t="str">
        <f t="shared" si="660"/>
        <v>ok</v>
      </c>
      <c r="BB1666" s="641" t="str">
        <f t="shared" si="661"/>
        <v>ok</v>
      </c>
      <c r="BC1666" s="641" t="str">
        <f t="shared" si="662"/>
        <v>ok</v>
      </c>
      <c r="BD1666" s="641"/>
    </row>
    <row r="1667" spans="1:56" s="559" customFormat="1" ht="12.75" hidden="1" customHeight="1">
      <c r="A1667" s="34"/>
      <c r="B1667" s="35">
        <f t="shared" si="646"/>
        <v>0</v>
      </c>
      <c r="C1667" s="34"/>
      <c r="D1667" s="250" t="s">
        <v>2034</v>
      </c>
      <c r="E1667" s="242"/>
      <c r="F1667" s="248"/>
      <c r="G1667" s="80"/>
      <c r="H1667" s="81"/>
      <c r="I1667" s="245"/>
      <c r="J1667" s="263"/>
      <c r="K1667" s="263"/>
      <c r="L1667" s="263"/>
      <c r="M1667" s="685"/>
      <c r="N1667" s="686"/>
      <c r="O1667" s="687"/>
      <c r="P1667" s="687"/>
      <c r="Q1667" s="687"/>
      <c r="R1667" s="687"/>
      <c r="S1667" s="688"/>
      <c r="T1667" s="268"/>
      <c r="U1667" s="539"/>
      <c r="V1667" s="299" t="str">
        <f t="shared" si="644"/>
        <v>30.50</v>
      </c>
      <c r="W1667" s="299">
        <f t="shared" si="645"/>
        <v>0</v>
      </c>
      <c r="X1667" s="268"/>
      <c r="Y1667" s="268"/>
      <c r="Z1667" s="268"/>
      <c r="AA1667" s="268"/>
      <c r="AB1667" s="533"/>
      <c r="AC1667" s="540"/>
      <c r="AD1667" s="540"/>
      <c r="AE1667" s="540"/>
      <c r="AN1667" s="641" t="str">
        <f t="shared" si="647"/>
        <v>revisar</v>
      </c>
      <c r="AO1667" s="641" t="str">
        <f t="shared" si="648"/>
        <v>ok</v>
      </c>
      <c r="AP1667" s="641" t="str">
        <f t="shared" si="649"/>
        <v>ok</v>
      </c>
      <c r="AQ1667" s="641" t="str">
        <f t="shared" si="650"/>
        <v>ok</v>
      </c>
      <c r="AR1667" s="641" t="str">
        <f t="shared" si="651"/>
        <v>ok</v>
      </c>
      <c r="AS1667" s="641" t="str">
        <f t="shared" si="652"/>
        <v>ok</v>
      </c>
      <c r="AT1667" s="641" t="str">
        <f t="shared" si="653"/>
        <v>ok</v>
      </c>
      <c r="AU1667" s="641" t="str">
        <f t="shared" si="654"/>
        <v>ok</v>
      </c>
      <c r="AV1667" s="641" t="str">
        <f t="shared" si="655"/>
        <v>ok</v>
      </c>
      <c r="AW1667" s="641" t="str">
        <f t="shared" si="656"/>
        <v>ok</v>
      </c>
      <c r="AX1667" s="641" t="str">
        <f t="shared" si="657"/>
        <v>ok</v>
      </c>
      <c r="AY1667" s="641" t="str">
        <f t="shared" si="658"/>
        <v>ok</v>
      </c>
      <c r="AZ1667" s="641" t="str">
        <f t="shared" si="659"/>
        <v>ok</v>
      </c>
      <c r="BA1667" s="641" t="str">
        <f t="shared" si="660"/>
        <v>ok</v>
      </c>
      <c r="BB1667" s="641" t="str">
        <f t="shared" si="661"/>
        <v>ok</v>
      </c>
      <c r="BC1667" s="641" t="str">
        <f t="shared" si="662"/>
        <v>ok</v>
      </c>
      <c r="BD1667" s="641"/>
    </row>
    <row r="1668" spans="1:56" s="559" customFormat="1" ht="12.75" hidden="1" customHeight="1">
      <c r="A1668" s="34"/>
      <c r="B1668" s="35"/>
      <c r="C1668" s="34"/>
      <c r="D1668" s="25"/>
      <c r="E1668" s="25"/>
      <c r="F1668" s="25"/>
      <c r="G1668" s="37"/>
      <c r="H1668" s="25"/>
      <c r="I1668" s="38"/>
      <c r="J1668" s="269"/>
      <c r="K1668" s="269"/>
      <c r="L1668" s="269"/>
      <c r="M1668" s="689"/>
      <c r="N1668" s="696"/>
      <c r="O1668" s="690"/>
      <c r="P1668" s="690"/>
      <c r="Q1668" s="690"/>
      <c r="R1668" s="690"/>
      <c r="S1668" s="691"/>
      <c r="T1668" s="268"/>
      <c r="U1668" s="539"/>
      <c r="V1668" s="299">
        <f t="shared" si="644"/>
        <v>0</v>
      </c>
      <c r="W1668" s="299">
        <f t="shared" si="645"/>
        <v>0</v>
      </c>
      <c r="X1668" s="268"/>
      <c r="Y1668" s="268"/>
      <c r="Z1668" s="268"/>
      <c r="AA1668" s="268"/>
      <c r="AB1668" s="533"/>
      <c r="AC1668" s="540"/>
      <c r="AD1668" s="540"/>
      <c r="AE1668" s="540"/>
      <c r="AN1668" s="641" t="str">
        <f t="shared" si="647"/>
        <v>ok</v>
      </c>
      <c r="AO1668" s="641" t="str">
        <f t="shared" si="648"/>
        <v>ok</v>
      </c>
      <c r="AP1668" s="641" t="str">
        <f t="shared" si="649"/>
        <v>ok</v>
      </c>
      <c r="AQ1668" s="641" t="str">
        <f t="shared" si="650"/>
        <v>ok</v>
      </c>
      <c r="AR1668" s="641" t="str">
        <f t="shared" si="651"/>
        <v>ok</v>
      </c>
      <c r="AS1668" s="641" t="str">
        <f t="shared" si="652"/>
        <v>ok</v>
      </c>
      <c r="AT1668" s="641" t="str">
        <f t="shared" si="653"/>
        <v>ok</v>
      </c>
      <c r="AU1668" s="641" t="str">
        <f t="shared" si="654"/>
        <v>ok</v>
      </c>
      <c r="AV1668" s="641" t="str">
        <f t="shared" si="655"/>
        <v>ok</v>
      </c>
      <c r="AW1668" s="641" t="str">
        <f t="shared" si="656"/>
        <v>ok</v>
      </c>
      <c r="AX1668" s="641" t="str">
        <f t="shared" si="657"/>
        <v>ok</v>
      </c>
      <c r="AY1668" s="641" t="str">
        <f t="shared" si="658"/>
        <v>ok</v>
      </c>
      <c r="AZ1668" s="641" t="str">
        <f t="shared" si="659"/>
        <v>ok</v>
      </c>
      <c r="BA1668" s="641" t="str">
        <f t="shared" si="660"/>
        <v>ok</v>
      </c>
      <c r="BB1668" s="641" t="str">
        <f t="shared" si="661"/>
        <v>ok</v>
      </c>
      <c r="BC1668" s="641" t="str">
        <f t="shared" si="662"/>
        <v>ok</v>
      </c>
      <c r="BD1668" s="641"/>
    </row>
    <row r="1669" spans="1:56" s="559" customFormat="1" ht="12.75" hidden="1" customHeight="1">
      <c r="A1669" s="13"/>
      <c r="B1669" s="14"/>
      <c r="C1669" s="13"/>
      <c r="D1669" s="28"/>
      <c r="E1669" s="29"/>
      <c r="F1669" s="29"/>
      <c r="G1669" s="29"/>
      <c r="H1669" s="29"/>
      <c r="I1669" s="29"/>
      <c r="J1669" s="29"/>
      <c r="K1669" s="29"/>
      <c r="L1669" s="29"/>
      <c r="M1669" s="677"/>
      <c r="N1669" s="663"/>
      <c r="O1669" s="692" t="str">
        <f>CONCATENATE("Subtotal ",G1617)</f>
        <v>Subtotal (digite a descrição do item aqui)</v>
      </c>
      <c r="P1669" s="693">
        <f>SUM(P1618:P1668)</f>
        <v>0</v>
      </c>
      <c r="Q1669" s="693">
        <f>SUM(Q1618:Q1668)</f>
        <v>0</v>
      </c>
      <c r="R1669" s="693">
        <f t="shared" ref="R1669:S1669" si="663">SUM(R1618:R1668)</f>
        <v>0</v>
      </c>
      <c r="S1669" s="694">
        <f t="shared" si="663"/>
        <v>0</v>
      </c>
      <c r="T1669" s="536"/>
      <c r="U1669" s="299">
        <v>1</v>
      </c>
      <c r="V1669" s="299"/>
      <c r="W1669" s="299"/>
      <c r="X1669" s="268"/>
      <c r="Y1669" s="268"/>
      <c r="Z1669" s="268"/>
      <c r="AA1669" s="268"/>
      <c r="AB1669" s="533"/>
      <c r="AC1669" s="540"/>
      <c r="AD1669" s="540"/>
      <c r="AE1669" s="540"/>
      <c r="AN1669" s="641" t="str">
        <f t="shared" si="647"/>
        <v>ok</v>
      </c>
      <c r="AO1669" s="641" t="str">
        <f t="shared" si="648"/>
        <v>ok</v>
      </c>
      <c r="AP1669" s="641" t="str">
        <f t="shared" si="649"/>
        <v>ok</v>
      </c>
      <c r="AQ1669" s="641" t="str">
        <f t="shared" si="650"/>
        <v>ok</v>
      </c>
      <c r="AR1669" s="641" t="str">
        <f t="shared" si="651"/>
        <v>ok</v>
      </c>
      <c r="AS1669" s="641" t="str">
        <f t="shared" si="652"/>
        <v>ok</v>
      </c>
      <c r="AT1669" s="641" t="str">
        <f t="shared" si="653"/>
        <v>ok</v>
      </c>
      <c r="AU1669" s="641" t="str">
        <f t="shared" si="654"/>
        <v>ok</v>
      </c>
      <c r="AV1669" s="641" t="str">
        <f t="shared" si="655"/>
        <v>ok</v>
      </c>
      <c r="AW1669" s="641" t="str">
        <f t="shared" si="656"/>
        <v>ok</v>
      </c>
      <c r="AX1669" s="641" t="str">
        <f t="shared" si="657"/>
        <v>ok</v>
      </c>
      <c r="AY1669" s="641" t="str">
        <f t="shared" si="658"/>
        <v>revisar</v>
      </c>
      <c r="AZ1669" s="641" t="str">
        <f t="shared" si="659"/>
        <v>ok</v>
      </c>
      <c r="BA1669" s="641" t="str">
        <f t="shared" si="660"/>
        <v>ok</v>
      </c>
      <c r="BB1669" s="641" t="str">
        <f t="shared" si="661"/>
        <v>ok</v>
      </c>
      <c r="BC1669" s="641" t="str">
        <f t="shared" si="662"/>
        <v>ok</v>
      </c>
      <c r="BD1669" s="641"/>
    </row>
    <row r="1670" spans="1:56" s="559" customFormat="1" ht="6" customHeight="1">
      <c r="A1670" s="10"/>
      <c r="B1670" s="21"/>
      <c r="C1670" s="10"/>
      <c r="D1670" s="41"/>
      <c r="E1670" s="42"/>
      <c r="F1670" s="43"/>
      <c r="G1670" s="43"/>
      <c r="H1670" s="42"/>
      <c r="I1670" s="42"/>
      <c r="J1670" s="42"/>
      <c r="K1670" s="42"/>
      <c r="L1670" s="42"/>
      <c r="M1670" s="520"/>
      <c r="N1670" s="299"/>
      <c r="O1670" s="520"/>
      <c r="P1670" s="539"/>
      <c r="Q1670" s="539"/>
      <c r="R1670" s="539"/>
      <c r="S1670" s="695"/>
      <c r="T1670" s="319"/>
      <c r="U1670" s="299"/>
      <c r="V1670" s="299"/>
      <c r="W1670" s="299"/>
      <c r="X1670" s="268"/>
      <c r="Y1670" s="268"/>
      <c r="Z1670" s="268"/>
      <c r="AA1670" s="268"/>
      <c r="AB1670" s="533"/>
      <c r="AC1670" s="540"/>
      <c r="AD1670" s="540"/>
      <c r="AE1670" s="540"/>
      <c r="AN1670" s="641" t="str">
        <f t="shared" si="647"/>
        <v>ok</v>
      </c>
      <c r="AO1670" s="641" t="str">
        <f t="shared" si="648"/>
        <v>ok</v>
      </c>
      <c r="AP1670" s="641" t="str">
        <f t="shared" si="649"/>
        <v>ok</v>
      </c>
      <c r="AQ1670" s="641" t="str">
        <f t="shared" si="650"/>
        <v>ok</v>
      </c>
      <c r="AR1670" s="641" t="str">
        <f t="shared" si="651"/>
        <v>ok</v>
      </c>
      <c r="AS1670" s="641" t="str">
        <f t="shared" si="652"/>
        <v>ok</v>
      </c>
      <c r="AT1670" s="641" t="str">
        <f t="shared" si="653"/>
        <v>ok</v>
      </c>
      <c r="AU1670" s="641" t="str">
        <f t="shared" si="654"/>
        <v>ok</v>
      </c>
      <c r="AV1670" s="641" t="str">
        <f t="shared" si="655"/>
        <v>ok</v>
      </c>
      <c r="AW1670" s="641" t="str">
        <f t="shared" si="656"/>
        <v>ok</v>
      </c>
      <c r="AX1670" s="641" t="str">
        <f t="shared" si="657"/>
        <v>ok</v>
      </c>
      <c r="AY1670" s="641" t="str">
        <f t="shared" si="658"/>
        <v>ok</v>
      </c>
      <c r="AZ1670" s="641" t="str">
        <f t="shared" si="659"/>
        <v>ok</v>
      </c>
      <c r="BA1670" s="641" t="str">
        <f t="shared" si="660"/>
        <v>ok</v>
      </c>
      <c r="BB1670" s="641" t="str">
        <f t="shared" si="661"/>
        <v>ok</v>
      </c>
      <c r="BC1670" s="641" t="str">
        <f t="shared" si="662"/>
        <v>ok</v>
      </c>
      <c r="BD1670" s="641"/>
    </row>
    <row r="1671" spans="1:56" ht="12.75" customHeight="1">
      <c r="A1671" s="231"/>
      <c r="B1671" s="232"/>
      <c r="C1671" s="231"/>
      <c r="D1671" s="233"/>
      <c r="E1671" s="234"/>
      <c r="F1671" s="234"/>
      <c r="G1671" s="234"/>
      <c r="H1671" s="234"/>
      <c r="I1671" s="234"/>
      <c r="J1671" s="234"/>
      <c r="K1671" s="234"/>
      <c r="L1671" s="234"/>
      <c r="M1671" s="701"/>
      <c r="N1671" s="702"/>
      <c r="O1671" s="703" t="s">
        <v>56</v>
      </c>
      <c r="P1671" s="704">
        <f>SUMIF($U10:$U1668,1,P10:P1668)</f>
        <v>0</v>
      </c>
      <c r="Q1671" s="704">
        <f>SUMIF($U10:$U1668,1,Q10:Q1668)</f>
        <v>30000</v>
      </c>
      <c r="R1671" s="704">
        <f>SUMIF($U10:$U1668,1,R10:R1668)</f>
        <v>0</v>
      </c>
      <c r="S1671" s="705">
        <f>SUMIF($U10:$U1668,1,S10:S1668)</f>
        <v>30000</v>
      </c>
      <c r="T1671" s="319"/>
      <c r="U1671" s="299"/>
      <c r="V1671" s="299"/>
      <c r="W1671" s="299"/>
      <c r="X1671" s="233"/>
      <c r="Y1671" s="234"/>
      <c r="Z1671" s="234"/>
      <c r="AA1671" s="234"/>
      <c r="AB1671" s="234"/>
      <c r="AC1671" s="234"/>
      <c r="AD1671" s="234"/>
      <c r="AE1671" s="234"/>
      <c r="AF1671" s="234"/>
      <c r="AG1671" s="235"/>
      <c r="AH1671" s="236"/>
      <c r="AI1671" s="237" t="s">
        <v>56</v>
      </c>
      <c r="AJ1671" s="238">
        <v>0</v>
      </c>
      <c r="AK1671" s="238">
        <v>30000</v>
      </c>
      <c r="AL1671" s="238">
        <v>0</v>
      </c>
      <c r="AM1671" s="239">
        <v>30000</v>
      </c>
      <c r="AN1671" s="641" t="str">
        <f t="shared" si="647"/>
        <v>ok</v>
      </c>
      <c r="AO1671" s="641" t="str">
        <f t="shared" si="648"/>
        <v>ok</v>
      </c>
      <c r="AP1671" s="641" t="str">
        <f t="shared" si="649"/>
        <v>ok</v>
      </c>
      <c r="AQ1671" s="641" t="str">
        <f t="shared" si="650"/>
        <v>ok</v>
      </c>
      <c r="AR1671" s="641" t="str">
        <f t="shared" si="651"/>
        <v>ok</v>
      </c>
      <c r="AS1671" s="641" t="str">
        <f t="shared" si="652"/>
        <v>ok</v>
      </c>
      <c r="AT1671" s="641" t="str">
        <f t="shared" si="653"/>
        <v>ok</v>
      </c>
      <c r="AU1671" s="641" t="str">
        <f t="shared" si="654"/>
        <v>ok</v>
      </c>
      <c r="AV1671" s="641" t="str">
        <f t="shared" si="655"/>
        <v>ok</v>
      </c>
      <c r="AW1671" s="641" t="str">
        <f t="shared" si="656"/>
        <v>ok</v>
      </c>
      <c r="AX1671" s="641" t="str">
        <f t="shared" si="657"/>
        <v>ok</v>
      </c>
      <c r="AY1671" s="641" t="str">
        <f t="shared" si="658"/>
        <v>ok</v>
      </c>
      <c r="AZ1671" s="641" t="str">
        <f t="shared" si="659"/>
        <v>ok</v>
      </c>
      <c r="BA1671" s="641" t="str">
        <f t="shared" si="660"/>
        <v>ok</v>
      </c>
      <c r="BB1671" s="641" t="str">
        <f t="shared" si="661"/>
        <v>ok</v>
      </c>
      <c r="BC1671" s="641" t="str">
        <f t="shared" si="662"/>
        <v>ok</v>
      </c>
    </row>
    <row r="1672" spans="1:56" s="210" customFormat="1" ht="12.75" customHeight="1">
      <c r="A1672" s="215"/>
      <c r="B1672" s="216"/>
      <c r="C1672" s="217"/>
      <c r="D1672" s="218"/>
      <c r="E1672" s="218"/>
      <c r="F1672" s="218"/>
      <c r="G1672" s="218"/>
      <c r="H1672" s="218"/>
      <c r="I1672" s="218"/>
      <c r="J1672" s="218"/>
      <c r="K1672" s="218"/>
      <c r="L1672" s="218"/>
      <c r="M1672" s="219"/>
      <c r="N1672" s="220"/>
      <c r="O1672" s="221" t="s">
        <v>1513</v>
      </c>
      <c r="P1672" s="222"/>
      <c r="Q1672" s="225">
        <f>Q1671/S1671</f>
        <v>1</v>
      </c>
      <c r="R1672" s="223"/>
      <c r="S1672" s="224"/>
      <c r="T1672" s="530"/>
      <c r="U1672" s="524"/>
      <c r="V1672" s="524"/>
      <c r="W1672" s="524"/>
      <c r="X1672" s="268"/>
      <c r="Y1672" s="268"/>
      <c r="Z1672" s="268"/>
      <c r="AA1672" s="268"/>
      <c r="AB1672" s="533"/>
      <c r="AC1672" s="540"/>
      <c r="AD1672" s="540"/>
      <c r="AE1672" s="540"/>
      <c r="AF1672" s="559"/>
      <c r="AG1672" s="559"/>
      <c r="AH1672" s="559"/>
      <c r="AI1672" s="559"/>
      <c r="AJ1672" s="559"/>
      <c r="AK1672" s="559"/>
      <c r="AL1672" s="559"/>
      <c r="AM1672" s="559"/>
      <c r="AN1672" s="641"/>
      <c r="AO1672" s="641"/>
      <c r="AP1672" s="641"/>
      <c r="AQ1672" s="641"/>
      <c r="AR1672" s="641"/>
      <c r="AS1672" s="641"/>
      <c r="AT1672" s="641"/>
      <c r="AU1672" s="641"/>
      <c r="AV1672" s="641"/>
      <c r="AW1672" s="641"/>
      <c r="AX1672" s="641"/>
      <c r="AY1672" s="641"/>
      <c r="AZ1672" s="641"/>
      <c r="BA1672" s="641"/>
      <c r="BB1672" s="641"/>
      <c r="BC1672" s="641"/>
      <c r="BD1672" s="641"/>
    </row>
    <row r="1673" spans="1:56" ht="12.75" customHeight="1">
      <c r="A1673" s="13"/>
      <c r="B1673" s="14"/>
      <c r="C1673" s="13"/>
      <c r="D1673" s="44" t="s">
        <v>57</v>
      </c>
      <c r="E1673" s="45"/>
      <c r="F1673" s="46"/>
      <c r="G1673" s="46"/>
      <c r="H1673" s="46"/>
      <c r="I1673" s="46"/>
      <c r="J1673" s="46"/>
      <c r="K1673" s="46"/>
      <c r="L1673" s="46"/>
      <c r="M1673" s="47"/>
      <c r="N1673" s="9"/>
      <c r="O1673" s="48"/>
      <c r="P1673" s="48"/>
      <c r="Q1673" s="48"/>
      <c r="R1673" s="48"/>
      <c r="S1673" s="49"/>
      <c r="T1673" s="319"/>
      <c r="U1673" s="299"/>
      <c r="V1673" s="299"/>
      <c r="W1673" s="299"/>
      <c r="X1673" s="268"/>
      <c r="Y1673" s="268"/>
      <c r="Z1673" s="268"/>
      <c r="AA1673" s="268"/>
      <c r="AB1673" s="533"/>
      <c r="AF1673" s="559"/>
      <c r="AG1673" s="559"/>
      <c r="AH1673" s="559"/>
      <c r="AI1673" s="559"/>
      <c r="AJ1673" s="559"/>
      <c r="AK1673" s="559"/>
      <c r="AL1673" s="559"/>
      <c r="AM1673" s="559"/>
    </row>
    <row r="1674" spans="1:56" ht="12.75" customHeight="1">
      <c r="A1674" s="13"/>
      <c r="B1674" s="14"/>
      <c r="C1674" s="13"/>
      <c r="D1674" s="927" t="str">
        <f>CONCATENATE("1 - Foi utilizada data base SINAPI ",TEXT(Dados!C18,"mmm/aaaa"),";")</f>
        <v>1 - Foi utilizada data base SINAPI abr/2022;</v>
      </c>
      <c r="E1674" s="928"/>
      <c r="F1674" s="928"/>
      <c r="G1674" s="928"/>
      <c r="H1674" s="928"/>
      <c r="I1674" s="928"/>
      <c r="J1674" s="928"/>
      <c r="K1674" s="928"/>
      <c r="L1674" s="928"/>
      <c r="M1674" s="928"/>
      <c r="N1674" s="928"/>
      <c r="O1674" s="928"/>
      <c r="P1674" s="928"/>
      <c r="Q1674" s="928"/>
      <c r="R1674" s="928"/>
      <c r="S1674" s="929"/>
      <c r="T1674" s="319"/>
      <c r="U1674" s="299"/>
      <c r="V1674" s="299"/>
      <c r="W1674" s="299"/>
      <c r="X1674" s="268"/>
      <c r="Y1674" s="268"/>
      <c r="Z1674" s="268"/>
      <c r="AA1674" s="268"/>
      <c r="AB1674" s="533"/>
      <c r="AF1674" s="559"/>
      <c r="AG1674" s="559"/>
      <c r="AH1674" s="559"/>
      <c r="AI1674" s="559"/>
      <c r="AJ1674" s="559"/>
      <c r="AK1674" s="559"/>
      <c r="AL1674" s="559"/>
      <c r="AM1674" s="559"/>
    </row>
    <row r="1675" spans="1:56" ht="60.75" customHeight="1">
      <c r="A1675" s="13"/>
      <c r="B1675" s="14"/>
      <c r="C1675" s="13"/>
      <c r="D1675" s="930" t="s">
        <v>1531</v>
      </c>
      <c r="E1675" s="931"/>
      <c r="F1675" s="931"/>
      <c r="G1675" s="931"/>
      <c r="H1675" s="931"/>
      <c r="I1675" s="931"/>
      <c r="J1675" s="931"/>
      <c r="K1675" s="931"/>
      <c r="L1675" s="931"/>
      <c r="M1675" s="931"/>
      <c r="N1675" s="931"/>
      <c r="O1675" s="931"/>
      <c r="P1675" s="931"/>
      <c r="Q1675" s="931"/>
      <c r="R1675" s="931"/>
      <c r="S1675" s="932"/>
      <c r="T1675" s="319"/>
      <c r="U1675" s="299"/>
      <c r="V1675" s="299"/>
      <c r="W1675" s="299"/>
      <c r="X1675" s="268"/>
      <c r="Y1675" s="268"/>
      <c r="Z1675" s="268"/>
      <c r="AA1675" s="268"/>
      <c r="AB1675" s="533"/>
      <c r="AF1675" s="559"/>
      <c r="AG1675" s="559"/>
      <c r="AH1675" s="559"/>
      <c r="AI1675" s="559"/>
      <c r="AJ1675" s="559"/>
      <c r="AK1675" s="559"/>
      <c r="AL1675" s="559"/>
      <c r="AM1675" s="559"/>
    </row>
    <row r="1676" spans="1:56" ht="12.75" customHeight="1">
      <c r="A1676" s="13"/>
      <c r="B1676" s="14"/>
      <c r="C1676" s="13"/>
      <c r="D1676" s="82"/>
      <c r="E1676" s="83"/>
      <c r="F1676" s="82"/>
      <c r="G1676" s="82"/>
      <c r="H1676" s="83"/>
      <c r="I1676" s="83"/>
      <c r="J1676" s="83"/>
      <c r="K1676" s="83"/>
      <c r="L1676" s="83"/>
      <c r="M1676" s="83"/>
      <c r="N1676" s="9"/>
      <c r="O1676" s="83"/>
      <c r="P1676" s="83"/>
      <c r="Q1676" s="83"/>
      <c r="R1676" s="83"/>
      <c r="S1676" s="83"/>
      <c r="T1676" s="319"/>
      <c r="U1676" s="299"/>
      <c r="V1676" s="299"/>
      <c r="W1676" s="299"/>
      <c r="X1676" s="268"/>
      <c r="Y1676" s="268"/>
      <c r="Z1676" s="268"/>
      <c r="AA1676" s="268"/>
      <c r="AB1676" s="533"/>
      <c r="AF1676" s="559"/>
      <c r="AG1676" s="559"/>
      <c r="AH1676" s="559"/>
      <c r="AI1676" s="559"/>
      <c r="AJ1676" s="559"/>
      <c r="AK1676" s="559"/>
      <c r="AL1676" s="559"/>
      <c r="AM1676" s="559"/>
    </row>
    <row r="1677" spans="1:56" ht="12.75" customHeight="1">
      <c r="A1677" s="13"/>
      <c r="B1677" s="14"/>
      <c r="C1677" s="13"/>
      <c r="D1677" s="10"/>
      <c r="E1677" s="19"/>
      <c r="F1677" s="20"/>
      <c r="G1677" s="20"/>
      <c r="H1677" s="50"/>
      <c r="I1677" s="51"/>
      <c r="J1677" s="51"/>
      <c r="K1677" s="51"/>
      <c r="L1677" s="51"/>
      <c r="M1677" s="51"/>
      <c r="N1677" s="9"/>
      <c r="O1677" s="51"/>
      <c r="P1677" s="51"/>
      <c r="Q1677" s="51"/>
      <c r="R1677" s="51"/>
      <c r="S1677" s="51"/>
      <c r="T1677" s="319"/>
      <c r="U1677" s="299"/>
      <c r="V1677" s="299"/>
      <c r="W1677" s="299"/>
      <c r="X1677" s="268"/>
      <c r="Y1677" s="268"/>
      <c r="Z1677" s="268"/>
      <c r="AA1677" s="268"/>
      <c r="AB1677" s="533"/>
      <c r="AF1677" s="559"/>
      <c r="AG1677" s="559"/>
      <c r="AH1677" s="559"/>
      <c r="AI1677" s="559"/>
      <c r="AJ1677" s="559"/>
      <c r="AK1677" s="559"/>
      <c r="AL1677" s="559"/>
      <c r="AM1677" s="559"/>
    </row>
    <row r="1678" spans="1:56" ht="12.75" customHeight="1">
      <c r="A1678" s="13"/>
      <c r="B1678" s="14"/>
      <c r="C1678" s="13"/>
      <c r="D1678" s="10"/>
      <c r="E1678" s="19"/>
      <c r="F1678" s="20"/>
      <c r="G1678" s="52"/>
      <c r="H1678" s="50"/>
      <c r="I1678" s="51"/>
      <c r="J1678" s="51"/>
      <c r="K1678" s="51"/>
      <c r="L1678" s="84"/>
      <c r="M1678" s="53" t="str">
        <f>Dados!B9</f>
        <v>Responsável Técnico:</v>
      </c>
      <c r="N1678" s="54" t="str">
        <f>Dados!C45</f>
        <v>Roberto Arnt Tarrago</v>
      </c>
      <c r="O1678" s="55"/>
      <c r="P1678" s="55"/>
      <c r="Q1678" s="55"/>
      <c r="R1678" s="55"/>
      <c r="S1678" s="85"/>
      <c r="T1678" s="319"/>
      <c r="U1678" s="299"/>
      <c r="V1678" s="299"/>
      <c r="W1678" s="299"/>
      <c r="X1678" s="268"/>
      <c r="Y1678" s="268"/>
      <c r="Z1678" s="268"/>
      <c r="AA1678" s="268"/>
      <c r="AB1678" s="533"/>
      <c r="AF1678" s="559"/>
      <c r="AG1678" s="559"/>
      <c r="AH1678" s="559"/>
      <c r="AI1678" s="559"/>
      <c r="AJ1678" s="559"/>
      <c r="AK1678" s="559"/>
      <c r="AL1678" s="559"/>
      <c r="AM1678" s="559"/>
    </row>
    <row r="1679" spans="1:56" ht="12.75" customHeight="1">
      <c r="A1679" s="13"/>
      <c r="B1679" s="14"/>
      <c r="C1679" s="13"/>
      <c r="D1679" s="10"/>
      <c r="E1679" s="19"/>
      <c r="F1679" s="20"/>
      <c r="G1679" s="52"/>
      <c r="H1679" s="50"/>
      <c r="I1679" s="51"/>
      <c r="J1679" s="51"/>
      <c r="K1679" s="51"/>
      <c r="L1679" s="86"/>
      <c r="M1679" s="56" t="str">
        <f>Dados!B10</f>
        <v>Título:</v>
      </c>
      <c r="N1679" s="57" t="str">
        <f>Dados!C46</f>
        <v>Engenheiro Eletricista</v>
      </c>
      <c r="O1679" s="10"/>
      <c r="P1679" s="10"/>
      <c r="Q1679" s="10"/>
      <c r="R1679" s="10"/>
      <c r="S1679" s="87"/>
      <c r="T1679" s="319"/>
      <c r="U1679" s="299"/>
      <c r="V1679" s="299"/>
      <c r="W1679" s="299"/>
      <c r="X1679" s="268"/>
      <c r="Y1679" s="268"/>
      <c r="Z1679" s="268"/>
      <c r="AA1679" s="268"/>
      <c r="AB1679" s="533"/>
      <c r="AF1679" s="559"/>
      <c r="AG1679" s="559"/>
      <c r="AH1679" s="559"/>
      <c r="AI1679" s="559"/>
      <c r="AJ1679" s="559"/>
      <c r="AK1679" s="559"/>
      <c r="AL1679" s="559"/>
      <c r="AM1679" s="559"/>
    </row>
    <row r="1680" spans="1:56" ht="12.75" customHeight="1">
      <c r="A1680" s="13"/>
      <c r="B1680" s="14"/>
      <c r="C1680" s="13"/>
      <c r="D1680" s="10"/>
      <c r="E1680" s="19"/>
      <c r="F1680" s="20"/>
      <c r="G1680" s="9"/>
      <c r="H1680" s="50"/>
      <c r="I1680" s="51"/>
      <c r="J1680" s="51"/>
      <c r="K1680" s="51"/>
      <c r="L1680" s="86"/>
      <c r="M1680" s="56" t="str">
        <f>Dados!B11</f>
        <v>Matrícula:</v>
      </c>
      <c r="N1680" s="926" t="str">
        <f>IF(Dados!C52=0,"",Dados!C52)</f>
        <v>150554-03</v>
      </c>
      <c r="O1680" s="926"/>
      <c r="P1680" s="51"/>
      <c r="Q1680" s="51"/>
      <c r="R1680" s="51"/>
      <c r="S1680" s="88"/>
      <c r="T1680" s="319"/>
      <c r="U1680" s="299"/>
      <c r="V1680" s="299"/>
      <c r="W1680" s="299"/>
      <c r="X1680" s="268"/>
      <c r="Y1680" s="268"/>
      <c r="Z1680" s="268"/>
      <c r="AA1680" s="268"/>
      <c r="AB1680" s="533"/>
      <c r="AF1680" s="559"/>
      <c r="AG1680" s="559"/>
      <c r="AH1680" s="559"/>
      <c r="AI1680" s="559"/>
      <c r="AJ1680" s="559"/>
      <c r="AK1680" s="559"/>
      <c r="AL1680" s="559"/>
      <c r="AM1680" s="559"/>
    </row>
    <row r="1681" spans="1:39" ht="12.75" customHeight="1">
      <c r="A1681" s="13"/>
      <c r="B1681" s="14"/>
      <c r="C1681" s="13"/>
      <c r="D1681" s="10"/>
      <c r="E1681" s="19"/>
      <c r="F1681" s="20"/>
      <c r="G1681" s="9"/>
      <c r="H1681" s="50"/>
      <c r="I1681" s="51"/>
      <c r="J1681" s="51"/>
      <c r="K1681" s="51"/>
      <c r="L1681" s="89"/>
      <c r="M1681" s="90" t="str">
        <f>Dados!B48</f>
        <v>CREA/RS</v>
      </c>
      <c r="N1681" s="78">
        <f>IF(Dados!C48=0,"",Dados!C48)</f>
        <v>163596</v>
      </c>
      <c r="O1681" s="79"/>
      <c r="P1681" s="79"/>
      <c r="Q1681" s="79"/>
      <c r="R1681" s="79"/>
      <c r="S1681" s="91"/>
      <c r="T1681" s="319"/>
      <c r="U1681" s="299"/>
      <c r="V1681" s="299"/>
      <c r="W1681" s="299"/>
      <c r="X1681" s="268"/>
      <c r="Y1681" s="268"/>
      <c r="Z1681" s="268"/>
      <c r="AA1681" s="268"/>
      <c r="AB1681" s="533"/>
      <c r="AF1681" s="559"/>
      <c r="AG1681" s="559"/>
      <c r="AH1681" s="559"/>
      <c r="AI1681" s="559"/>
      <c r="AJ1681" s="559"/>
      <c r="AK1681" s="559"/>
      <c r="AL1681" s="559"/>
      <c r="AM1681" s="559"/>
    </row>
    <row r="1682" spans="1:39" ht="12.75" customHeight="1">
      <c r="A1682" s="13"/>
      <c r="B1682" s="14"/>
      <c r="C1682" s="13"/>
      <c r="D1682" s="10"/>
      <c r="E1682" s="19"/>
      <c r="F1682" s="20"/>
      <c r="G1682" s="20"/>
      <c r="H1682" s="50"/>
      <c r="I1682" s="51"/>
      <c r="J1682" s="51"/>
      <c r="K1682" s="51"/>
      <c r="L1682" s="51"/>
      <c r="M1682" s="51"/>
      <c r="N1682" s="9"/>
      <c r="O1682" s="51"/>
      <c r="P1682" s="51"/>
      <c r="Q1682" s="51"/>
      <c r="R1682" s="51"/>
      <c r="S1682" s="51"/>
      <c r="T1682" s="319"/>
      <c r="U1682" s="299"/>
      <c r="V1682" s="299"/>
      <c r="W1682" s="299"/>
      <c r="X1682" s="268"/>
      <c r="Y1682" s="268"/>
      <c r="Z1682" s="268"/>
      <c r="AA1682" s="268"/>
      <c r="AB1682" s="533"/>
      <c r="AF1682" s="559"/>
      <c r="AG1682" s="559"/>
      <c r="AH1682" s="559"/>
      <c r="AI1682" s="559"/>
      <c r="AJ1682" s="559"/>
      <c r="AK1682" s="559"/>
      <c r="AL1682" s="559"/>
      <c r="AM1682" s="559"/>
    </row>
    <row r="1683" spans="1:39" ht="12.75" customHeight="1">
      <c r="A1683" s="13"/>
      <c r="B1683" s="14"/>
      <c r="C1683" s="13"/>
      <c r="D1683" s="10"/>
      <c r="E1683" s="19"/>
      <c r="F1683" s="20"/>
      <c r="G1683" s="20"/>
      <c r="H1683" s="50"/>
      <c r="I1683" s="51"/>
      <c r="J1683" s="51"/>
      <c r="K1683" s="51"/>
      <c r="L1683" s="51"/>
      <c r="M1683" s="51"/>
      <c r="N1683" s="9"/>
      <c r="O1683" s="51"/>
      <c r="P1683" s="51"/>
      <c r="Q1683" s="51"/>
      <c r="R1683" s="51"/>
      <c r="S1683" s="51"/>
      <c r="T1683" s="319"/>
      <c r="U1683" s="299"/>
      <c r="V1683" s="299"/>
      <c r="W1683" s="299"/>
      <c r="X1683" s="268"/>
      <c r="Y1683" s="268"/>
      <c r="Z1683" s="268"/>
      <c r="AA1683" s="268"/>
      <c r="AB1683" s="533"/>
      <c r="AF1683" s="559"/>
      <c r="AG1683" s="559"/>
      <c r="AH1683" s="559"/>
      <c r="AI1683" s="559"/>
      <c r="AJ1683" s="559"/>
      <c r="AK1683" s="559"/>
      <c r="AL1683" s="559"/>
      <c r="AM1683" s="559"/>
    </row>
    <row r="1684" spans="1:39" ht="12.75" customHeight="1">
      <c r="A1684" s="13"/>
      <c r="B1684" s="14"/>
      <c r="C1684" s="13"/>
      <c r="D1684" s="10"/>
      <c r="E1684" s="19"/>
      <c r="F1684" s="20"/>
      <c r="G1684" s="20"/>
      <c r="H1684" s="50"/>
      <c r="I1684" s="51"/>
      <c r="J1684" s="51"/>
      <c r="K1684" s="51"/>
      <c r="L1684" s="51"/>
      <c r="M1684" s="51"/>
      <c r="N1684" s="9"/>
      <c r="O1684" s="51"/>
      <c r="P1684" s="51"/>
      <c r="Q1684" s="51"/>
      <c r="R1684" s="51"/>
      <c r="S1684" s="51"/>
      <c r="T1684" s="319"/>
      <c r="U1684" s="299"/>
      <c r="V1684" s="299"/>
      <c r="W1684" s="299"/>
      <c r="X1684" s="268"/>
      <c r="Y1684" s="268"/>
      <c r="Z1684" s="268"/>
      <c r="AA1684" s="268"/>
      <c r="AB1684" s="533"/>
      <c r="AF1684" s="559"/>
      <c r="AG1684" s="559"/>
      <c r="AH1684" s="559"/>
      <c r="AI1684" s="559"/>
      <c r="AJ1684" s="559"/>
      <c r="AK1684" s="559"/>
      <c r="AL1684" s="559"/>
      <c r="AM1684" s="559"/>
    </row>
    <row r="1685" spans="1:39" ht="12.75" hidden="1" customHeight="1">
      <c r="A1685" s="13"/>
      <c r="B1685" s="14"/>
      <c r="C1685" s="13"/>
      <c r="D1685" s="10"/>
      <c r="E1685" s="19"/>
      <c r="F1685" s="20"/>
      <c r="G1685" s="20"/>
      <c r="H1685" s="50"/>
      <c r="I1685" s="51"/>
      <c r="J1685" s="51"/>
      <c r="K1685" s="51"/>
      <c r="L1685" s="51"/>
      <c r="M1685" s="51"/>
      <c r="N1685" s="9"/>
      <c r="O1685" s="51"/>
      <c r="P1685" s="51"/>
      <c r="Q1685" s="51"/>
      <c r="R1685" s="51"/>
      <c r="S1685" s="51"/>
      <c r="T1685" s="319"/>
      <c r="U1685" s="299"/>
      <c r="V1685" s="299"/>
      <c r="W1685" s="299"/>
      <c r="X1685" s="535">
        <f>SUM(P1669:R1669)</f>
        <v>0</v>
      </c>
      <c r="Y1685" s="319" t="str">
        <f>IF(X1685&lt;&gt;S1669,"erro","ok")</f>
        <v>ok</v>
      </c>
      <c r="Z1685" s="319"/>
      <c r="AA1685" s="319"/>
      <c r="AB1685" s="531"/>
      <c r="AF1685" s="559"/>
      <c r="AG1685" s="559"/>
      <c r="AH1685" s="559"/>
      <c r="AI1685" s="559"/>
      <c r="AJ1685" s="559"/>
      <c r="AK1685" s="559"/>
      <c r="AL1685" s="559"/>
      <c r="AM1685" s="559"/>
    </row>
    <row r="1686" spans="1:39" ht="15" hidden="1" customHeight="1">
      <c r="D1686" s="576"/>
      <c r="E1686" s="576"/>
      <c r="F1686" s="576"/>
      <c r="G1686" s="576"/>
      <c r="H1686" s="576"/>
      <c r="I1686" s="576"/>
      <c r="J1686" s="589" t="s">
        <v>2053</v>
      </c>
      <c r="K1686" s="589"/>
      <c r="L1686" s="589"/>
      <c r="M1686" s="589"/>
      <c r="N1686" s="589"/>
      <c r="O1686" s="589"/>
      <c r="P1686" s="576"/>
      <c r="Q1686" s="576"/>
      <c r="R1686" s="576"/>
      <c r="S1686" s="576"/>
      <c r="T1686" s="576"/>
      <c r="X1686" s="319"/>
      <c r="Y1686" s="319"/>
      <c r="Z1686" s="319"/>
      <c r="AA1686" s="319"/>
      <c r="AB1686" s="531"/>
      <c r="AF1686" s="559"/>
      <c r="AG1686" s="559"/>
      <c r="AH1686" s="559"/>
      <c r="AI1686" s="559"/>
      <c r="AJ1686" s="559"/>
      <c r="AK1686" s="559"/>
      <c r="AL1686" s="559"/>
      <c r="AM1686" s="559"/>
    </row>
    <row r="1687" spans="1:39" ht="15" hidden="1" customHeight="1">
      <c r="D1687" s="372"/>
      <c r="E1687" s="590" t="s">
        <v>1234</v>
      </c>
      <c r="F1687" s="591" t="s">
        <v>14</v>
      </c>
      <c r="G1687" s="372"/>
      <c r="H1687" s="372"/>
      <c r="I1687" s="372"/>
      <c r="J1687" s="592" t="e">
        <f>VLOOKUP($E1687,#REF!,5,FALSE)</f>
        <v>#REF!</v>
      </c>
      <c r="K1687" s="592" t="e">
        <f>VLOOKUP($E1687,#REF!,6,FALSE)</f>
        <v>#REF!</v>
      </c>
      <c r="L1687" s="592" t="e">
        <f>VLOOKUP($E1687,#REF!,7,FALSE)</f>
        <v>#REF!</v>
      </c>
      <c r="M1687" s="593"/>
      <c r="N1687" s="372"/>
      <c r="O1687" s="372"/>
      <c r="P1687" s="594" t="s">
        <v>2054</v>
      </c>
      <c r="Q1687" s="372"/>
      <c r="R1687" s="595"/>
      <c r="S1687" s="372"/>
      <c r="T1687" s="372"/>
      <c r="X1687" s="319"/>
      <c r="Y1687" s="319"/>
      <c r="Z1687" s="319"/>
      <c r="AA1687" s="319"/>
      <c r="AB1687" s="531"/>
    </row>
    <row r="1688" spans="1:39" ht="15" hidden="1" customHeight="1">
      <c r="X1688" s="530"/>
      <c r="Y1688" s="530"/>
      <c r="Z1688" s="530"/>
      <c r="AA1688" s="530"/>
      <c r="AB1688" s="534"/>
      <c r="AF1688" s="210"/>
      <c r="AG1688" s="210"/>
      <c r="AH1688" s="210"/>
      <c r="AI1688" s="210"/>
      <c r="AJ1688" s="210"/>
      <c r="AK1688" s="210"/>
      <c r="AL1688" s="210"/>
      <c r="AM1688" s="210"/>
    </row>
    <row r="1689" spans="1:39" ht="15" customHeight="1">
      <c r="X1689" s="319"/>
      <c r="Y1689" s="319"/>
      <c r="Z1689" s="319"/>
      <c r="AA1689" s="319"/>
      <c r="AB1689" s="531"/>
    </row>
    <row r="1690" spans="1:39" ht="15" customHeight="1">
      <c r="X1690" s="319"/>
      <c r="Y1690" s="319"/>
      <c r="Z1690" s="319"/>
      <c r="AA1690" s="319"/>
      <c r="AB1690" s="531"/>
    </row>
    <row r="1691" spans="1:39" ht="15" customHeight="1">
      <c r="X1691" s="319"/>
      <c r="Y1691" s="319"/>
      <c r="Z1691" s="319"/>
      <c r="AA1691" s="319"/>
      <c r="AB1691" s="531"/>
    </row>
    <row r="1692" spans="1:39" ht="15" customHeight="1">
      <c r="X1692" s="319"/>
      <c r="Y1692" s="319"/>
      <c r="Z1692" s="319"/>
      <c r="AA1692" s="319"/>
      <c r="AB1692" s="531"/>
    </row>
    <row r="1693" spans="1:39" ht="15" customHeight="1">
      <c r="X1693" s="319"/>
      <c r="Y1693" s="319"/>
      <c r="Z1693" s="319"/>
      <c r="AA1693" s="319"/>
      <c r="AB1693" s="531"/>
    </row>
    <row r="1694" spans="1:39" ht="15" customHeight="1">
      <c r="X1694" s="319"/>
      <c r="Y1694" s="319"/>
      <c r="Z1694" s="319"/>
      <c r="AA1694" s="319"/>
      <c r="AB1694" s="531"/>
    </row>
    <row r="1695" spans="1:39" ht="15" customHeight="1">
      <c r="X1695" s="319"/>
      <c r="Y1695" s="319"/>
      <c r="Z1695" s="319"/>
      <c r="AA1695" s="319"/>
      <c r="AB1695" s="531"/>
    </row>
    <row r="1696" spans="1:39" ht="15" customHeight="1">
      <c r="X1696" s="319"/>
      <c r="Y1696" s="319"/>
      <c r="Z1696" s="319"/>
      <c r="AA1696" s="319"/>
      <c r="AB1696" s="531"/>
    </row>
    <row r="1697" spans="24:28" ht="15" customHeight="1">
      <c r="X1697" s="319"/>
      <c r="Y1697" s="319"/>
      <c r="Z1697" s="319"/>
      <c r="AA1697" s="319"/>
      <c r="AB1697" s="531"/>
    </row>
    <row r="1698" spans="24:28" ht="15" customHeight="1">
      <c r="X1698" s="319"/>
      <c r="Y1698" s="319"/>
      <c r="Z1698" s="319"/>
      <c r="AA1698" s="319"/>
      <c r="AB1698" s="531"/>
    </row>
    <row r="1699" spans="24:28" ht="15" customHeight="1">
      <c r="X1699" s="319"/>
      <c r="Y1699" s="319"/>
      <c r="Z1699" s="319"/>
      <c r="AA1699" s="319"/>
      <c r="AB1699" s="531"/>
    </row>
    <row r="1700" spans="24:28" ht="15" customHeight="1">
      <c r="X1700" s="319"/>
      <c r="Y1700" s="319"/>
      <c r="Z1700" s="319"/>
      <c r="AA1700" s="319"/>
      <c r="AB1700" s="531"/>
    </row>
    <row r="1701" spans="24:28" ht="15" customHeight="1">
      <c r="X1701" s="319"/>
      <c r="Y1701" s="319"/>
      <c r="Z1701" s="319"/>
      <c r="AA1701" s="319"/>
      <c r="AB1701" s="531"/>
    </row>
  </sheetData>
  <sheetProtection algorithmName="SHA-512" hashValue="X0yH8B9j8gZUV813YeQGXr6aNZZOZRpP8xkz0n83GxmYvdu8IeYwqUldX7dKzxiq/f4TVQNPuiGyKilOlbMPOA==" saltValue="H6SHLRjZXjh5DxaI7JXMNA==" spinCount="100000" sheet="1" objects="1" scenarios="1" formatCells="0" formatColumns="0" formatRows="0" insertRows="0"/>
  <mergeCells count="25">
    <mergeCell ref="T65:T116"/>
    <mergeCell ref="X7:Z7"/>
    <mergeCell ref="T11:T63"/>
    <mergeCell ref="D2:S2"/>
    <mergeCell ref="D3:S3"/>
    <mergeCell ref="D5:E5"/>
    <mergeCell ref="F5:L5"/>
    <mergeCell ref="D1:R1"/>
    <mergeCell ref="F4:L4"/>
    <mergeCell ref="N4:O4"/>
    <mergeCell ref="F6:L6"/>
    <mergeCell ref="N1680:O1680"/>
    <mergeCell ref="D1674:S1674"/>
    <mergeCell ref="D1675:S1675"/>
    <mergeCell ref="D6:E6"/>
    <mergeCell ref="D7:D8"/>
    <mergeCell ref="J7:M7"/>
    <mergeCell ref="N7:N8"/>
    <mergeCell ref="O7:O8"/>
    <mergeCell ref="P7:S7"/>
    <mergeCell ref="E7:E8"/>
    <mergeCell ref="F7:F8"/>
    <mergeCell ref="G7:G8"/>
    <mergeCell ref="H7:H8"/>
    <mergeCell ref="I7:I8"/>
  </mergeCells>
  <conditionalFormatting sqref="P1130:R1130 P172:R173 P246:R247 P320:R321 P374:R375 P428:R429 P482:R534 P536:R588 P590:R642 P644:R696 P698:R750 P752:R804 P806:R858 P860:R912 P914:R966 P968:R1020 P1022:R1074 P1076:R1128 P1671:R1672 P116:R116 P170:R170 AJ45:AL64 P11:R69 P118:R124 P189:R244 P252:R318 P331:R372 P378:R426 P432:R480 AJ116:AL116">
    <cfRule type="cellIs" dxfId="581" priority="162" operator="lessThan">
      <formula>0</formula>
    </cfRule>
  </conditionalFormatting>
  <conditionalFormatting sqref="P63:S63">
    <cfRule type="expression" dxfId="580" priority="122">
      <formula>$Y$79="erro"</formula>
    </cfRule>
    <cfRule type="expression" dxfId="579" priority="161">
      <formula>$Y$79="erro"</formula>
    </cfRule>
  </conditionalFormatting>
  <conditionalFormatting sqref="P171:R171">
    <cfRule type="cellIs" dxfId="578" priority="158" operator="lessThan">
      <formula>0</formula>
    </cfRule>
  </conditionalFormatting>
  <conditionalFormatting sqref="P171:S171">
    <cfRule type="expression" dxfId="577" priority="157">
      <formula>$Y$79="erro"</formula>
    </cfRule>
  </conditionalFormatting>
  <conditionalFormatting sqref="P245:R245">
    <cfRule type="cellIs" dxfId="576" priority="156" operator="lessThan">
      <formula>0</formula>
    </cfRule>
  </conditionalFormatting>
  <conditionalFormatting sqref="P245:S245">
    <cfRule type="expression" dxfId="575" priority="117">
      <formula>$Y$261="erro"</formula>
    </cfRule>
    <cfRule type="expression" dxfId="574" priority="155">
      <formula>$Y$79="erro"</formula>
    </cfRule>
  </conditionalFormatting>
  <conditionalFormatting sqref="P319:R319">
    <cfRule type="cellIs" dxfId="573" priority="154" operator="lessThan">
      <formula>0</formula>
    </cfRule>
  </conditionalFormatting>
  <conditionalFormatting sqref="P319:S319">
    <cfRule type="expression" dxfId="572" priority="153">
      <formula>$Y$79="erro"</formula>
    </cfRule>
  </conditionalFormatting>
  <conditionalFormatting sqref="P373:R373">
    <cfRule type="cellIs" dxfId="571" priority="152" operator="lessThan">
      <formula>0</formula>
    </cfRule>
  </conditionalFormatting>
  <conditionalFormatting sqref="P373:S373">
    <cfRule type="expression" dxfId="570" priority="116">
      <formula>$Y$389="erro"</formula>
    </cfRule>
    <cfRule type="expression" dxfId="569" priority="151">
      <formula>$Y$79="erro"</formula>
    </cfRule>
  </conditionalFormatting>
  <conditionalFormatting sqref="P427:R427">
    <cfRule type="cellIs" dxfId="568" priority="150" operator="lessThan">
      <formula>0</formula>
    </cfRule>
  </conditionalFormatting>
  <conditionalFormatting sqref="P427:S427">
    <cfRule type="expression" dxfId="567" priority="115">
      <formula>$Y$443="erro"</formula>
    </cfRule>
    <cfRule type="expression" dxfId="566" priority="149">
      <formula>$Y$79="erro"</formula>
    </cfRule>
  </conditionalFormatting>
  <conditionalFormatting sqref="P481:R481">
    <cfRule type="cellIs" dxfId="565" priority="148" operator="lessThan">
      <formula>0</formula>
    </cfRule>
  </conditionalFormatting>
  <conditionalFormatting sqref="P481:S481">
    <cfRule type="expression" dxfId="564" priority="114">
      <formula>$Y$497="erro"</formula>
    </cfRule>
    <cfRule type="expression" dxfId="563" priority="147">
      <formula>$Y$79="erro"</formula>
    </cfRule>
  </conditionalFormatting>
  <conditionalFormatting sqref="P535:R535">
    <cfRule type="cellIs" dxfId="562" priority="146" operator="lessThan">
      <formula>0</formula>
    </cfRule>
  </conditionalFormatting>
  <conditionalFormatting sqref="P535:S535">
    <cfRule type="expression" dxfId="561" priority="113">
      <formula>$Y$551="erro"</formula>
    </cfRule>
    <cfRule type="expression" dxfId="560" priority="145">
      <formula>$Y$79="erro"</formula>
    </cfRule>
  </conditionalFormatting>
  <conditionalFormatting sqref="P589:R589">
    <cfRule type="cellIs" dxfId="559" priority="144" operator="lessThan">
      <formula>0</formula>
    </cfRule>
  </conditionalFormatting>
  <conditionalFormatting sqref="P589:S589">
    <cfRule type="expression" dxfId="558" priority="112">
      <formula>$Y$605="erro"</formula>
    </cfRule>
    <cfRule type="expression" dxfId="557" priority="143">
      <formula>$Y$79="erro"</formula>
    </cfRule>
  </conditionalFormatting>
  <conditionalFormatting sqref="P643:R643">
    <cfRule type="cellIs" dxfId="556" priority="142" operator="lessThan">
      <formula>0</formula>
    </cfRule>
  </conditionalFormatting>
  <conditionalFormatting sqref="P643:S643">
    <cfRule type="expression" dxfId="555" priority="111">
      <formula>$Y$659="erro"</formula>
    </cfRule>
    <cfRule type="expression" dxfId="554" priority="141">
      <formula>$Y$79="erro"</formula>
    </cfRule>
  </conditionalFormatting>
  <conditionalFormatting sqref="P697:R697">
    <cfRule type="cellIs" dxfId="553" priority="140" operator="lessThan">
      <formula>0</formula>
    </cfRule>
  </conditionalFormatting>
  <conditionalFormatting sqref="P697:S697">
    <cfRule type="expression" dxfId="552" priority="110">
      <formula>$Y$713="erro"</formula>
    </cfRule>
    <cfRule type="expression" dxfId="551" priority="139">
      <formula>$Y$79="erro"</formula>
    </cfRule>
  </conditionalFormatting>
  <conditionalFormatting sqref="P751:R751">
    <cfRule type="cellIs" dxfId="550" priority="138" operator="lessThan">
      <formula>0</formula>
    </cfRule>
  </conditionalFormatting>
  <conditionalFormatting sqref="P751:S751">
    <cfRule type="expression" dxfId="549" priority="109">
      <formula>$Y$767="erro"</formula>
    </cfRule>
    <cfRule type="expression" dxfId="548" priority="137">
      <formula>$Y$79="erro"</formula>
    </cfRule>
  </conditionalFormatting>
  <conditionalFormatting sqref="P805:R805">
    <cfRule type="cellIs" dxfId="547" priority="136" operator="lessThan">
      <formula>0</formula>
    </cfRule>
  </conditionalFormatting>
  <conditionalFormatting sqref="P805:S805">
    <cfRule type="expression" dxfId="546" priority="108">
      <formula>$Y$821="erro"</formula>
    </cfRule>
    <cfRule type="expression" dxfId="545" priority="135">
      <formula>$Y$79="erro"</formula>
    </cfRule>
  </conditionalFormatting>
  <conditionalFormatting sqref="P859:R859">
    <cfRule type="cellIs" dxfId="544" priority="134" operator="lessThan">
      <formula>0</formula>
    </cfRule>
  </conditionalFormatting>
  <conditionalFormatting sqref="P859:S859">
    <cfRule type="expression" dxfId="543" priority="107">
      <formula>$Y$875="erro"</formula>
    </cfRule>
    <cfRule type="expression" dxfId="542" priority="133">
      <formula>$Y$79="erro"</formula>
    </cfRule>
  </conditionalFormatting>
  <conditionalFormatting sqref="P913:R913">
    <cfRule type="cellIs" dxfId="541" priority="132" operator="lessThan">
      <formula>0</formula>
    </cfRule>
  </conditionalFormatting>
  <conditionalFormatting sqref="P913:S913">
    <cfRule type="expression" dxfId="540" priority="106">
      <formula>$Y$929="erro"</formula>
    </cfRule>
    <cfRule type="expression" dxfId="539" priority="131">
      <formula>$Y$79="erro"</formula>
    </cfRule>
  </conditionalFormatting>
  <conditionalFormatting sqref="P967:R967">
    <cfRule type="cellIs" dxfId="538" priority="130" operator="lessThan">
      <formula>0</formula>
    </cfRule>
  </conditionalFormatting>
  <conditionalFormatting sqref="P967:S967">
    <cfRule type="expression" dxfId="537" priority="105">
      <formula>$Y$983="erro"</formula>
    </cfRule>
    <cfRule type="expression" dxfId="536" priority="129">
      <formula>$Y$79="erro"</formula>
    </cfRule>
  </conditionalFormatting>
  <conditionalFormatting sqref="P1021:R1021">
    <cfRule type="cellIs" dxfId="535" priority="128" operator="lessThan">
      <formula>0</formula>
    </cfRule>
  </conditionalFormatting>
  <conditionalFormatting sqref="P1021:S1021">
    <cfRule type="expression" dxfId="534" priority="104">
      <formula>$Y$1037="erro"</formula>
    </cfRule>
    <cfRule type="expression" dxfId="533" priority="127">
      <formula>$Y$79="erro"</formula>
    </cfRule>
  </conditionalFormatting>
  <conditionalFormatting sqref="P1075:R1075">
    <cfRule type="cellIs" dxfId="532" priority="126" operator="lessThan">
      <formula>0</formula>
    </cfRule>
  </conditionalFormatting>
  <conditionalFormatting sqref="P1075:S1075">
    <cfRule type="expression" dxfId="531" priority="103">
      <formula>$Y$1091="erro"</formula>
    </cfRule>
    <cfRule type="expression" dxfId="530" priority="125">
      <formula>$Y$79="erro"</formula>
    </cfRule>
  </conditionalFormatting>
  <conditionalFormatting sqref="P1129:R1129">
    <cfRule type="cellIs" dxfId="529" priority="124" operator="lessThan">
      <formula>0</formula>
    </cfRule>
  </conditionalFormatting>
  <conditionalFormatting sqref="P1129:S1129">
    <cfRule type="expression" dxfId="528" priority="102">
      <formula>$Y$1145="erro"</formula>
    </cfRule>
    <cfRule type="expression" dxfId="527" priority="123">
      <formula>$Y$79="erro"</formula>
    </cfRule>
  </conditionalFormatting>
  <conditionalFormatting sqref="P117:R117">
    <cfRule type="cellIs" dxfId="526" priority="121" operator="lessThan">
      <formula>0</formula>
    </cfRule>
  </conditionalFormatting>
  <conditionalFormatting sqref="P117:S117">
    <cfRule type="expression" dxfId="525" priority="118">
      <formula>$Y$133="erro"</formula>
    </cfRule>
    <cfRule type="expression" dxfId="524" priority="119">
      <formula>$Y$79="erro"</formula>
    </cfRule>
    <cfRule type="expression" dxfId="523" priority="120">
      <formula>$Y$79="erro"</formula>
    </cfRule>
  </conditionalFormatting>
  <conditionalFormatting sqref="P1670:R1670 P1132:R1182 P1184:R1236 P1238:R1290 P1292:R1344 P1346:R1398 P1400:R1452 P1454:R1506 P1508:R1560 P1562:R1614 P1616:R1668">
    <cfRule type="cellIs" dxfId="522" priority="101" operator="lessThan">
      <formula>0</formula>
    </cfRule>
  </conditionalFormatting>
  <conditionalFormatting sqref="P1183:R1183">
    <cfRule type="cellIs" dxfId="521" priority="100" operator="lessThan">
      <formula>0</formula>
    </cfRule>
  </conditionalFormatting>
  <conditionalFormatting sqref="P1183:S1183">
    <cfRule type="expression" dxfId="520" priority="80">
      <formula>$Y$659="erro"</formula>
    </cfRule>
    <cfRule type="expression" dxfId="519" priority="99">
      <formula>$Y$79="erro"</formula>
    </cfRule>
  </conditionalFormatting>
  <conditionalFormatting sqref="P1237:R1237">
    <cfRule type="cellIs" dxfId="518" priority="98" operator="lessThan">
      <formula>0</formula>
    </cfRule>
  </conditionalFormatting>
  <conditionalFormatting sqref="P1237:S1237">
    <cfRule type="expression" dxfId="517" priority="79">
      <formula>$Y$713="erro"</formula>
    </cfRule>
    <cfRule type="expression" dxfId="516" priority="97">
      <formula>$Y$79="erro"</formula>
    </cfRule>
  </conditionalFormatting>
  <conditionalFormatting sqref="P1291:R1291">
    <cfRule type="cellIs" dxfId="515" priority="96" operator="lessThan">
      <formula>0</formula>
    </cfRule>
  </conditionalFormatting>
  <conditionalFormatting sqref="P1291:S1291">
    <cfRule type="expression" dxfId="514" priority="78">
      <formula>$Y$767="erro"</formula>
    </cfRule>
    <cfRule type="expression" dxfId="513" priority="95">
      <formula>$Y$79="erro"</formula>
    </cfRule>
  </conditionalFormatting>
  <conditionalFormatting sqref="P1345:R1345">
    <cfRule type="cellIs" dxfId="512" priority="94" operator="lessThan">
      <formula>0</formula>
    </cfRule>
  </conditionalFormatting>
  <conditionalFormatting sqref="P1345:S1345">
    <cfRule type="expression" dxfId="511" priority="77">
      <formula>$Y$821="erro"</formula>
    </cfRule>
    <cfRule type="expression" dxfId="510" priority="93">
      <formula>$Y$79="erro"</formula>
    </cfRule>
  </conditionalFormatting>
  <conditionalFormatting sqref="P1399:R1399">
    <cfRule type="cellIs" dxfId="509" priority="92" operator="lessThan">
      <formula>0</formula>
    </cfRule>
  </conditionalFormatting>
  <conditionalFormatting sqref="P1399:S1399">
    <cfRule type="expression" dxfId="508" priority="76">
      <formula>$Y$875="erro"</formula>
    </cfRule>
    <cfRule type="expression" dxfId="507" priority="91">
      <formula>$Y$79="erro"</formula>
    </cfRule>
  </conditionalFormatting>
  <conditionalFormatting sqref="P1453:R1453">
    <cfRule type="cellIs" dxfId="506" priority="90" operator="lessThan">
      <formula>0</formula>
    </cfRule>
  </conditionalFormatting>
  <conditionalFormatting sqref="P1453:S1453">
    <cfRule type="expression" dxfId="505" priority="75">
      <formula>$Y$929="erro"</formula>
    </cfRule>
    <cfRule type="expression" dxfId="504" priority="89">
      <formula>$Y$79="erro"</formula>
    </cfRule>
  </conditionalFormatting>
  <conditionalFormatting sqref="P1507:R1507">
    <cfRule type="cellIs" dxfId="503" priority="88" operator="lessThan">
      <formula>0</formula>
    </cfRule>
  </conditionalFormatting>
  <conditionalFormatting sqref="P1507:S1507">
    <cfRule type="expression" dxfId="502" priority="74">
      <formula>$Y$983="erro"</formula>
    </cfRule>
    <cfRule type="expression" dxfId="501" priority="87">
      <formula>$Y$79="erro"</formula>
    </cfRule>
  </conditionalFormatting>
  <conditionalFormatting sqref="P1561:R1561">
    <cfRule type="cellIs" dxfId="500" priority="86" operator="lessThan">
      <formula>0</formula>
    </cfRule>
  </conditionalFormatting>
  <conditionalFormatting sqref="P1561:S1561">
    <cfRule type="expression" dxfId="499" priority="73">
      <formula>$Y$1037="erro"</formula>
    </cfRule>
    <cfRule type="expression" dxfId="498" priority="85">
      <formula>$Y$79="erro"</formula>
    </cfRule>
  </conditionalFormatting>
  <conditionalFormatting sqref="P1615:R1615">
    <cfRule type="cellIs" dxfId="497" priority="84" operator="lessThan">
      <formula>0</formula>
    </cfRule>
  </conditionalFormatting>
  <conditionalFormatting sqref="P1615:S1615">
    <cfRule type="expression" dxfId="496" priority="72">
      <formula>$Y$1091="erro"</formula>
    </cfRule>
    <cfRule type="expression" dxfId="495" priority="83">
      <formula>$Y$79="erro"</formula>
    </cfRule>
  </conditionalFormatting>
  <conditionalFormatting sqref="P1669:R1669">
    <cfRule type="cellIs" dxfId="494" priority="82" operator="lessThan">
      <formula>0</formula>
    </cfRule>
  </conditionalFormatting>
  <conditionalFormatting sqref="P1669:S1669">
    <cfRule type="expression" dxfId="493" priority="71">
      <formula>$Y$1145="erro"</formula>
    </cfRule>
    <cfRule type="expression" dxfId="492" priority="81">
      <formula>$Y$79="erro"</formula>
    </cfRule>
  </conditionalFormatting>
  <conditionalFormatting sqref="P1131:R1131">
    <cfRule type="cellIs" dxfId="491" priority="67" operator="lessThan">
      <formula>0</formula>
    </cfRule>
  </conditionalFormatting>
  <conditionalFormatting sqref="AJ118:AL118 AJ139:AL141 AJ18:AL25 AJ27:AL30 AJ37:AL39 AJ70:AL92 AJ98:AL98 AJ125:AL132 AJ134:AL137 AJ95:AL96 AJ41:AL43 AJ110:AL115 AJ11:AL16">
    <cfRule type="cellIs" dxfId="490" priority="66" operator="lessThan">
      <formula>0</formula>
    </cfRule>
  </conditionalFormatting>
  <conditionalFormatting sqref="AJ63:AM63">
    <cfRule type="expression" dxfId="489" priority="62">
      <formula>$Y$63="erro"</formula>
    </cfRule>
    <cfRule type="expression" dxfId="488" priority="65">
      <formula>$Y$63="erro"</formula>
    </cfRule>
  </conditionalFormatting>
  <conditionalFormatting sqref="AJ138:AL138">
    <cfRule type="cellIs" dxfId="487" priority="64" operator="lessThan">
      <formula>0</formula>
    </cfRule>
  </conditionalFormatting>
  <conditionalFormatting sqref="AJ138:AM138">
    <cfRule type="expression" dxfId="486" priority="63">
      <formula>$Y$63="erro"</formula>
    </cfRule>
  </conditionalFormatting>
  <conditionalFormatting sqref="AJ117:AL117">
    <cfRule type="cellIs" dxfId="485" priority="61" operator="lessThan">
      <formula>0</formula>
    </cfRule>
  </conditionalFormatting>
  <conditionalFormatting sqref="AJ117:AM117">
    <cfRule type="expression" dxfId="484" priority="58">
      <formula>$Y$117="erro"</formula>
    </cfRule>
    <cfRule type="expression" dxfId="483" priority="59">
      <formula>$Y$63="erro"</formula>
    </cfRule>
    <cfRule type="expression" dxfId="482" priority="60">
      <formula>$Y$63="erro"</formula>
    </cfRule>
  </conditionalFormatting>
  <conditionalFormatting sqref="AJ44:AL44">
    <cfRule type="cellIs" dxfId="481" priority="57" operator="lessThan">
      <formula>0</formula>
    </cfRule>
  </conditionalFormatting>
  <conditionalFormatting sqref="AJ93:AL94">
    <cfRule type="cellIs" dxfId="480" priority="56" operator="lessThan">
      <formula>0</formula>
    </cfRule>
  </conditionalFormatting>
  <conditionalFormatting sqref="AJ40:AL40">
    <cfRule type="cellIs" dxfId="479" priority="54" operator="lessThan">
      <formula>0</formula>
    </cfRule>
  </conditionalFormatting>
  <conditionalFormatting sqref="AJ31:AL33 AJ35:AL35">
    <cfRule type="cellIs" dxfId="478" priority="53" operator="lessThan">
      <formula>0</formula>
    </cfRule>
  </conditionalFormatting>
  <conditionalFormatting sqref="AJ34:AL34">
    <cfRule type="cellIs" dxfId="477" priority="52" operator="lessThan">
      <formula>0</formula>
    </cfRule>
  </conditionalFormatting>
  <conditionalFormatting sqref="AJ99:AL100 AJ104:AL104 AJ107:AL108">
    <cfRule type="cellIs" dxfId="476" priority="51" operator="lessThan">
      <formula>0</formula>
    </cfRule>
  </conditionalFormatting>
  <conditionalFormatting sqref="AJ101:AL103">
    <cfRule type="cellIs" dxfId="475" priority="50" operator="lessThan">
      <formula>0</formula>
    </cfRule>
  </conditionalFormatting>
  <conditionalFormatting sqref="AJ105:AL106">
    <cfRule type="cellIs" dxfId="474" priority="49" operator="lessThan">
      <formula>0</formula>
    </cfRule>
  </conditionalFormatting>
  <conditionalFormatting sqref="AJ1671:AL1671">
    <cfRule type="cellIs" dxfId="473" priority="46" operator="lessThan">
      <formula>0</formula>
    </cfRule>
  </conditionalFormatting>
  <conditionalFormatting sqref="AJ171:AL171">
    <cfRule type="cellIs" dxfId="472" priority="45" operator="lessThan">
      <formula>0</formula>
    </cfRule>
  </conditionalFormatting>
  <conditionalFormatting sqref="AJ171:AM171">
    <cfRule type="expression" dxfId="471" priority="44">
      <formula>$Y$63="erro"</formula>
    </cfRule>
  </conditionalFormatting>
  <conditionalFormatting sqref="P70:R115">
    <cfRule type="cellIs" dxfId="470" priority="43" operator="lessThan">
      <formula>0</formula>
    </cfRule>
  </conditionalFormatting>
  <conditionalFormatting sqref="P125:R169">
    <cfRule type="cellIs" dxfId="469" priority="42" operator="lessThan">
      <formula>0</formula>
    </cfRule>
  </conditionalFormatting>
  <conditionalFormatting sqref="P174:R188">
    <cfRule type="cellIs" dxfId="468" priority="41" operator="lessThan">
      <formula>0</formula>
    </cfRule>
  </conditionalFormatting>
  <conditionalFormatting sqref="P248:R251">
    <cfRule type="cellIs" dxfId="467" priority="40" operator="lessThan">
      <formula>0</formula>
    </cfRule>
  </conditionalFormatting>
  <conditionalFormatting sqref="P322:R330">
    <cfRule type="cellIs" dxfId="466" priority="39" operator="lessThan">
      <formula>0</formula>
    </cfRule>
  </conditionalFormatting>
  <conditionalFormatting sqref="P376:R377">
    <cfRule type="cellIs" dxfId="465" priority="38" operator="lessThan">
      <formula>0</formula>
    </cfRule>
  </conditionalFormatting>
  <conditionalFormatting sqref="P430:R431">
    <cfRule type="cellIs" dxfId="464" priority="37" operator="lessThan">
      <formula>0</formula>
    </cfRule>
  </conditionalFormatting>
  <conditionalFormatting sqref="AJ65:AL67 AJ69:AL69">
    <cfRule type="cellIs" dxfId="463" priority="36" operator="lessThan">
      <formula>0</formula>
    </cfRule>
  </conditionalFormatting>
  <conditionalFormatting sqref="AJ68:AL68">
    <cfRule type="cellIs" dxfId="462" priority="35" operator="lessThan">
      <formula>0</formula>
    </cfRule>
  </conditionalFormatting>
  <conditionalFormatting sqref="AJ119:AL120 AJ122:AL124">
    <cfRule type="cellIs" dxfId="461" priority="34" operator="lessThan">
      <formula>0</formula>
    </cfRule>
  </conditionalFormatting>
  <conditionalFormatting sqref="AJ121:AL121">
    <cfRule type="cellIs" dxfId="460" priority="33" operator="lessThan">
      <formula>0</formula>
    </cfRule>
  </conditionalFormatting>
  <conditionalFormatting sqref="AJ173:AL177 AJ181:AL182 AJ185:AL185 AJ187:AL188">
    <cfRule type="cellIs" dxfId="459" priority="32" operator="lessThan">
      <formula>0</formula>
    </cfRule>
  </conditionalFormatting>
  <conditionalFormatting sqref="AJ178:AL178">
    <cfRule type="cellIs" dxfId="458" priority="31" operator="lessThan">
      <formula>0</formula>
    </cfRule>
  </conditionalFormatting>
  <conditionalFormatting sqref="AJ179:AL179">
    <cfRule type="cellIs" dxfId="457" priority="30" operator="lessThan">
      <formula>0</formula>
    </cfRule>
  </conditionalFormatting>
  <conditionalFormatting sqref="AJ180:AL180">
    <cfRule type="cellIs" dxfId="456" priority="29" operator="lessThan">
      <formula>0</formula>
    </cfRule>
  </conditionalFormatting>
  <conditionalFormatting sqref="AJ184:AL184">
    <cfRule type="cellIs" dxfId="455" priority="28" operator="lessThan">
      <formula>0</formula>
    </cfRule>
  </conditionalFormatting>
  <conditionalFormatting sqref="AJ183:AL183">
    <cfRule type="cellIs" dxfId="454" priority="27" operator="lessThan">
      <formula>0</formula>
    </cfRule>
  </conditionalFormatting>
  <conditionalFormatting sqref="AJ186:AL186">
    <cfRule type="cellIs" dxfId="453" priority="26" operator="lessThan">
      <formula>0</formula>
    </cfRule>
  </conditionalFormatting>
  <conditionalFormatting sqref="AJ245:AL245">
    <cfRule type="cellIs" dxfId="452" priority="25" operator="lessThan">
      <formula>0</formula>
    </cfRule>
  </conditionalFormatting>
  <conditionalFormatting sqref="AJ245:AM245">
    <cfRule type="expression" dxfId="451" priority="23">
      <formula>$Y$264="erro"</formula>
    </cfRule>
    <cfRule type="expression" dxfId="450" priority="24">
      <formula>$Y$62="erro"</formula>
    </cfRule>
  </conditionalFormatting>
  <conditionalFormatting sqref="AJ247:AL247 AJ249:AL249 AJ251:AL251">
    <cfRule type="cellIs" dxfId="449" priority="22" operator="lessThan">
      <formula>0</formula>
    </cfRule>
  </conditionalFormatting>
  <conditionalFormatting sqref="AJ248:AL248">
    <cfRule type="cellIs" dxfId="448" priority="21" operator="lessThan">
      <formula>0</formula>
    </cfRule>
  </conditionalFormatting>
  <conditionalFormatting sqref="AJ250:AL250">
    <cfRule type="cellIs" dxfId="447" priority="20" operator="lessThan">
      <formula>0</formula>
    </cfRule>
  </conditionalFormatting>
  <conditionalFormatting sqref="AJ319:AL319">
    <cfRule type="cellIs" dxfId="446" priority="19" operator="lessThan">
      <formula>0</formula>
    </cfRule>
  </conditionalFormatting>
  <conditionalFormatting sqref="AJ319:AM319">
    <cfRule type="expression" dxfId="445" priority="18">
      <formula>$Y$62="erro"</formula>
    </cfRule>
  </conditionalFormatting>
  <conditionalFormatting sqref="AJ321:AL321 AJ324:AL324 AJ328:AL330">
    <cfRule type="cellIs" dxfId="444" priority="17" operator="lessThan">
      <formula>0</formula>
    </cfRule>
  </conditionalFormatting>
  <conditionalFormatting sqref="AJ322:AL322">
    <cfRule type="cellIs" dxfId="443" priority="16" operator="lessThan">
      <formula>0</formula>
    </cfRule>
  </conditionalFormatting>
  <conditionalFormatting sqref="AJ323:AL323">
    <cfRule type="cellIs" dxfId="442" priority="15" operator="lessThan">
      <formula>0</formula>
    </cfRule>
  </conditionalFormatting>
  <conditionalFormatting sqref="AJ325:AL325">
    <cfRule type="cellIs" dxfId="441" priority="14" operator="lessThan">
      <formula>0</formula>
    </cfRule>
  </conditionalFormatting>
  <conditionalFormatting sqref="AJ327:AL327">
    <cfRule type="cellIs" dxfId="440" priority="13" operator="lessThan">
      <formula>0</formula>
    </cfRule>
  </conditionalFormatting>
  <conditionalFormatting sqref="AJ326:AL326">
    <cfRule type="cellIs" dxfId="439" priority="12" operator="lessThan">
      <formula>0</formula>
    </cfRule>
  </conditionalFormatting>
  <conditionalFormatting sqref="AJ373:AL373">
    <cfRule type="cellIs" dxfId="438" priority="11" operator="lessThan">
      <formula>0</formula>
    </cfRule>
  </conditionalFormatting>
  <conditionalFormatting sqref="AJ373:AM373">
    <cfRule type="expression" dxfId="437" priority="9">
      <formula>$Y$392="erro"</formula>
    </cfRule>
    <cfRule type="expression" dxfId="436" priority="10">
      <formula>$Y$62="erro"</formula>
    </cfRule>
  </conditionalFormatting>
  <conditionalFormatting sqref="AJ375:AL377">
    <cfRule type="cellIs" dxfId="435" priority="8" operator="lessThan">
      <formula>0</formula>
    </cfRule>
  </conditionalFormatting>
  <conditionalFormatting sqref="AJ427:AL427">
    <cfRule type="cellIs" dxfId="434" priority="7" operator="lessThan">
      <formula>0</formula>
    </cfRule>
  </conditionalFormatting>
  <conditionalFormatting sqref="AJ427:AM427">
    <cfRule type="expression" dxfId="433" priority="5">
      <formula>$Y$446="erro"</formula>
    </cfRule>
    <cfRule type="expression" dxfId="432" priority="6">
      <formula>$Y$62="erro"</formula>
    </cfRule>
  </conditionalFormatting>
  <conditionalFormatting sqref="AJ429:AL431">
    <cfRule type="cellIs" dxfId="431" priority="4" operator="lessThan">
      <formula>0</formula>
    </cfRule>
  </conditionalFormatting>
  <conditionalFormatting sqref="AJ481:AL481">
    <cfRule type="cellIs" dxfId="430" priority="3" operator="lessThan">
      <formula>0</formula>
    </cfRule>
  </conditionalFormatting>
  <conditionalFormatting sqref="AJ481:AM481">
    <cfRule type="expression" dxfId="429" priority="1">
      <formula>$Y$500="erro"</formula>
    </cfRule>
    <cfRule type="expression" dxfId="428" priority="2">
      <formula>$Y$62="erro"</formula>
    </cfRule>
  </conditionalFormatting>
  <dataValidations count="1">
    <dataValidation type="list" allowBlank="1" showErrorMessage="1" sqref="F116 F1182 F642 Z116">
      <formula1>$C$3:$C$12</formula1>
    </dataValidation>
  </dataValidations>
  <printOptions horizontalCentered="1"/>
  <pageMargins left="0.59055118110236227" right="0.59055118110236227" top="0.78740157480314965" bottom="0.78740157480314965" header="0" footer="0"/>
  <pageSetup paperSize="9" scale="46"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Title="Aviso" prompt="Utilizar apenas as fontes predeterminadas">
          <x14:formula1>
            <xm:f>Aux.!$G$2:$G$25</xm:f>
          </x14:formula1>
          <xm:sqref>F1078:F1127 F11:F61 F66:F115 F174:F243 F248:F317 F322:F371 F120:F169 F484:F533 F538:F587 F592:F641 F646:F695 F700:F749 F754:F803 F808:F857 F862:F911 F916:F965 F970:F1019 F1024:F1073 F1564:F1613 F1618:F1667 F1132:F1181 F1186:F1235 F1240:F1289 F1294:F1343 F1348:F1397 F1402:F1451 F1456:F1505 F1510:F1559 F376:F425 F430:F479</xm:sqref>
        </x14:dataValidation>
        <x14:dataValidation type="list" allowBlank="1" showErrorMessage="1">
          <x14:formula1>
            <xm:f>IF($M$4="Tabela Desonerada",Aux.!$I$2:$I$8,Aux.!$J$2:$J$8)</xm:f>
          </x14:formula1>
          <xm:sqref>N1078:N1127 N1132:N1181 N1024:N1073 N970:N1019 N916:N965 N862:N912 N808:N857 N754:N803 N700:N749 N646:N695 N592:N641 N538:N587 N484:N533 N322:N371 N248:N317 N174:N243 N120:N169 N66:N115 N376:N426 N1618:N1667 N1564:N1613 N1510:N1559 N1456:N1505 N1402:N1452 N1348:N1397 N1294:N1343 N1240:N1289 N1186:N1235 N11:N61 N430:N479</xm:sqref>
        </x14:dataValidation>
        <x14:dataValidation type="list" allowBlank="1" showInputMessage="1" showErrorMessage="1" promptTitle="Aviso" prompt="Utilizar apenas as fontes predeterminadas">
          <x14:formula1>
            <xm:f>[2]Aux.!#REF!</xm:f>
          </x14:formula1>
          <xm:sqref>F1687</xm:sqref>
        </x14:dataValidation>
        <x14:dataValidation type="list" allowBlank="1" showInputMessage="1" showErrorMessage="1" promptTitle="Aviso" prompt="Utilizar apenas as fontes predeterminadas">
          <x14:formula1>
            <xm:f>[3]Aux.!#REF!</xm:f>
          </x14:formula1>
          <xm:sqref>Z37:Z61 Z134:Z136 Z27:Z35 Z11:Z16 Z18:Z25 Z98:Z108 Z70:Z96 Z125:Z132 Z110:Z115</xm:sqref>
        </x14:dataValidation>
        <x14:dataValidation type="list" allowBlank="1" showErrorMessage="1">
          <x14:formula1>
            <xm:f>IF($M$4="Tabela Desonerada",[3]Aux.!#REF!,[3]Aux.!#REF!)</xm:f>
          </x14:formula1>
          <xm:sqref>AH134:AH136 AH37:AH61 AH11:AH16 AH18:AH25 AH27:AH35 AH70:AH96 AH125:AH132 AH98:AH108 AH110:AH115</xm:sqref>
        </x14:dataValidation>
        <x14:dataValidation type="list" allowBlank="1" showInputMessage="1" showErrorMessage="1" promptTitle="Aviso" prompt="Utilizar apenas as fontes predeterminadas">
          <x14:formula1>
            <xm:f>[4]Aux.!#REF!</xm:f>
          </x14:formula1>
          <xm:sqref>Z430:Z431 Z376:Z377 Z322:Z330 Z248:Z251 Z174:Z188 Z66:Z69 Z120:Z124</xm:sqref>
        </x14:dataValidation>
        <x14:dataValidation type="list" allowBlank="1" showErrorMessage="1">
          <x14:formula1>
            <xm:f>IF($M$4="Tabela Desonerada",[4]Aux.!#REF!,[4]Aux.!#REF!)</xm:f>
          </x14:formula1>
          <xm:sqref>AH66:AH69 AH120:AH124 AH174:AH188 AH248:AH251 AH322:AH330 AH376:AH377 AH430:AH431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20"/>
  <sheetViews>
    <sheetView workbookViewId="0">
      <selection activeCell="I70" sqref="I70"/>
    </sheetView>
  </sheetViews>
  <sheetFormatPr defaultColWidth="12.625" defaultRowHeight="15" customHeight="1"/>
  <cols>
    <col min="1" max="1" width="10.5" style="277" customWidth="1"/>
    <col min="2" max="2" width="39.625" style="277" customWidth="1"/>
    <col min="3" max="3" width="11.75" style="277" customWidth="1"/>
    <col min="4" max="4" width="8.625" style="277" customWidth="1"/>
    <col min="5" max="9" width="10.625" style="277" customWidth="1"/>
    <col min="10" max="16" width="10.625" style="277" hidden="1" customWidth="1"/>
    <col min="17" max="22" width="8.25" style="277" hidden="1" customWidth="1"/>
    <col min="23" max="23" width="3.375" style="277" customWidth="1"/>
    <col min="24" max="24" width="9.125" style="277" hidden="1" customWidth="1"/>
    <col min="25" max="25" width="19.125" style="277" hidden="1" customWidth="1"/>
    <col min="26" max="26" width="10" style="277" customWidth="1"/>
    <col min="27" max="16384" width="12.625" style="277"/>
  </cols>
  <sheetData>
    <row r="1" spans="1:26" ht="55.5" customHeight="1">
      <c r="A1" s="946" t="s">
        <v>38</v>
      </c>
      <c r="B1" s="961"/>
      <c r="C1" s="961"/>
      <c r="D1" s="961"/>
      <c r="E1" s="961"/>
      <c r="F1" s="961"/>
      <c r="G1" s="961"/>
      <c r="H1" s="961"/>
      <c r="I1" s="961"/>
      <c r="J1" s="961"/>
      <c r="K1" s="961"/>
      <c r="L1" s="961"/>
      <c r="M1" s="961"/>
      <c r="N1" s="961"/>
      <c r="O1" s="961"/>
      <c r="P1" s="961"/>
      <c r="Q1" s="961"/>
      <c r="R1" s="961"/>
      <c r="S1" s="961"/>
      <c r="T1" s="961"/>
      <c r="U1" s="961"/>
      <c r="V1" s="962"/>
      <c r="W1" s="524"/>
      <c r="X1" s="298"/>
      <c r="Y1" s="298"/>
      <c r="Z1" s="298"/>
    </row>
    <row r="2" spans="1:26" ht="28.5" customHeight="1">
      <c r="A2" s="963" t="str">
        <f>'Orçamento Base'!$D$2</f>
        <v>Secretaria Municipal de Saúde</v>
      </c>
      <c r="B2" s="964"/>
      <c r="C2" s="964"/>
      <c r="D2" s="964"/>
      <c r="E2" s="964"/>
      <c r="F2" s="964"/>
      <c r="G2" s="964"/>
      <c r="H2" s="964"/>
      <c r="I2" s="964"/>
      <c r="J2" s="964"/>
      <c r="K2" s="964"/>
      <c r="L2" s="964"/>
      <c r="M2" s="964"/>
      <c r="N2" s="964"/>
      <c r="O2" s="964"/>
      <c r="P2" s="964"/>
      <c r="Q2" s="964"/>
      <c r="R2" s="964"/>
      <c r="S2" s="964"/>
      <c r="T2" s="964"/>
      <c r="U2" s="964"/>
      <c r="V2" s="965"/>
      <c r="W2" s="524"/>
      <c r="X2" s="299"/>
      <c r="Y2" s="299"/>
      <c r="Z2" s="299"/>
    </row>
    <row r="3" spans="1:26" ht="15.75" customHeight="1">
      <c r="A3" s="966" t="s">
        <v>1213</v>
      </c>
      <c r="B3" s="967"/>
      <c r="C3" s="967"/>
      <c r="D3" s="967"/>
      <c r="E3" s="967"/>
      <c r="F3" s="967"/>
      <c r="G3" s="967"/>
      <c r="H3" s="967"/>
      <c r="I3" s="967"/>
      <c r="J3" s="967"/>
      <c r="K3" s="967"/>
      <c r="L3" s="967"/>
      <c r="M3" s="967"/>
      <c r="N3" s="967"/>
      <c r="O3" s="967"/>
      <c r="P3" s="967"/>
      <c r="Q3" s="967"/>
      <c r="R3" s="967"/>
      <c r="S3" s="967"/>
      <c r="T3" s="967"/>
      <c r="U3" s="967"/>
      <c r="V3" s="968"/>
      <c r="W3" s="297"/>
      <c r="X3" s="299"/>
      <c r="Y3" s="299"/>
      <c r="Z3" s="299"/>
    </row>
    <row r="4" spans="1:26" ht="35.25" customHeight="1">
      <c r="A4" s="300" t="s">
        <v>83</v>
      </c>
      <c r="B4" s="969" t="str">
        <f>'Orçamento Base'!F5</f>
        <v>Projeto Executivo de SPDA</v>
      </c>
      <c r="C4" s="901"/>
      <c r="D4" s="944"/>
      <c r="E4" s="301"/>
      <c r="F4" s="302" t="str">
        <f>'Orçamento Base'!R4</f>
        <v>TABELA SEM DESONERAÇÃO</v>
      </c>
      <c r="G4" s="303"/>
      <c r="H4" s="557"/>
      <c r="I4" s="557"/>
      <c r="J4" s="557"/>
      <c r="K4" s="557"/>
      <c r="L4" s="557"/>
      <c r="M4" s="557"/>
      <c r="N4" s="557"/>
      <c r="O4" s="557"/>
      <c r="P4" s="557"/>
      <c r="Q4" s="557"/>
      <c r="R4" s="557"/>
      <c r="S4" s="557"/>
      <c r="T4" s="557"/>
      <c r="U4" s="557"/>
      <c r="V4" s="555"/>
      <c r="W4" s="297"/>
      <c r="X4" s="299"/>
      <c r="Y4" s="299"/>
      <c r="Z4" s="299"/>
    </row>
    <row r="5" spans="1:26" ht="30" customHeight="1">
      <c r="A5" s="300" t="s">
        <v>41</v>
      </c>
      <c r="B5" s="925" t="str">
        <f>'Orçamento Base'!F6</f>
        <v>Hospital de Pronto Socorro</v>
      </c>
      <c r="C5" s="925"/>
      <c r="D5" s="925"/>
      <c r="E5" s="304" t="str">
        <f>IF(X71="VERIFICAR ARREDONDAMENTO","VERIFICAR VALOR TOTAL DO CRONOGRAMA DIFERENTE VALOR ORÇAMENTO","-")</f>
        <v>-</v>
      </c>
      <c r="F5" s="299"/>
      <c r="G5" s="305"/>
      <c r="H5" s="558"/>
      <c r="I5" s="558"/>
      <c r="J5" s="558"/>
      <c r="K5" s="558"/>
      <c r="L5" s="558"/>
      <c r="M5" s="558"/>
      <c r="N5" s="558"/>
      <c r="O5" s="558"/>
      <c r="P5" s="558"/>
      <c r="Q5" s="558"/>
      <c r="R5" s="558"/>
      <c r="S5" s="558"/>
      <c r="T5" s="558"/>
      <c r="U5" s="558"/>
      <c r="V5" s="556"/>
      <c r="W5" s="297"/>
      <c r="X5" s="299"/>
      <c r="Y5" s="299"/>
      <c r="Z5" s="299"/>
    </row>
    <row r="6" spans="1:26" ht="12.75" customHeight="1">
      <c r="A6" s="306" t="s">
        <v>42</v>
      </c>
      <c r="B6" s="306" t="s">
        <v>45</v>
      </c>
      <c r="C6" s="306" t="s">
        <v>1214</v>
      </c>
      <c r="D6" s="306" t="s">
        <v>1215</v>
      </c>
      <c r="E6" s="571">
        <v>1</v>
      </c>
      <c r="F6" s="571">
        <f t="shared" ref="F6:V6" si="0">E6+1</f>
        <v>2</v>
      </c>
      <c r="G6" s="571">
        <f t="shared" si="0"/>
        <v>3</v>
      </c>
      <c r="H6" s="572">
        <f t="shared" si="0"/>
        <v>4</v>
      </c>
      <c r="I6" s="573">
        <f t="shared" si="0"/>
        <v>5</v>
      </c>
      <c r="J6" s="573">
        <f t="shared" si="0"/>
        <v>6</v>
      </c>
      <c r="K6" s="573">
        <f t="shared" si="0"/>
        <v>7</v>
      </c>
      <c r="L6" s="573">
        <f t="shared" si="0"/>
        <v>8</v>
      </c>
      <c r="M6" s="573">
        <f t="shared" si="0"/>
        <v>9</v>
      </c>
      <c r="N6" s="573">
        <f t="shared" si="0"/>
        <v>10</v>
      </c>
      <c r="O6" s="573">
        <f t="shared" si="0"/>
        <v>11</v>
      </c>
      <c r="P6" s="573">
        <f t="shared" si="0"/>
        <v>12</v>
      </c>
      <c r="Q6" s="573">
        <f t="shared" si="0"/>
        <v>13</v>
      </c>
      <c r="R6" s="574">
        <f t="shared" si="0"/>
        <v>14</v>
      </c>
      <c r="S6" s="572">
        <f t="shared" si="0"/>
        <v>15</v>
      </c>
      <c r="T6" s="573">
        <f t="shared" si="0"/>
        <v>16</v>
      </c>
      <c r="U6" s="573">
        <f t="shared" si="0"/>
        <v>17</v>
      </c>
      <c r="V6" s="573">
        <f t="shared" si="0"/>
        <v>18</v>
      </c>
      <c r="W6" s="299"/>
      <c r="X6" s="298"/>
      <c r="Y6" s="298"/>
      <c r="Z6" s="298"/>
    </row>
    <row r="7" spans="1:26" ht="12.75" customHeight="1">
      <c r="A7" s="282"/>
      <c r="B7" s="282"/>
      <c r="C7" s="282"/>
      <c r="D7" s="282"/>
      <c r="E7" s="307"/>
      <c r="F7" s="307"/>
      <c r="G7" s="307"/>
      <c r="H7" s="547"/>
      <c r="I7" s="551"/>
      <c r="J7" s="551"/>
      <c r="K7" s="551"/>
      <c r="L7" s="551"/>
      <c r="M7" s="551"/>
      <c r="N7" s="551"/>
      <c r="O7" s="551"/>
      <c r="P7" s="551"/>
      <c r="Q7" s="551"/>
      <c r="R7" s="543"/>
      <c r="S7" s="547"/>
      <c r="T7" s="551"/>
      <c r="U7" s="551"/>
      <c r="V7" s="551"/>
      <c r="W7" s="299"/>
      <c r="X7" s="308"/>
      <c r="Y7" s="298"/>
      <c r="Z7" s="298"/>
    </row>
    <row r="8" spans="1:26" ht="13.5" customHeight="1">
      <c r="A8" s="956">
        <v>1</v>
      </c>
      <c r="B8" s="957" t="str">
        <f>VLOOKUP(A8,'Orçamento Base'!$D$10:$S$2478,4,FALSE)</f>
        <v>Projeto Executivo SPDA</v>
      </c>
      <c r="C8" s="958">
        <f>VLOOKUP($A8,'Orçamento Base'!$D$10:$S$2501,16,FALSE)</f>
        <v>30000</v>
      </c>
      <c r="D8" s="959">
        <f>IFERROR(C8/$C$70,0)</f>
        <v>1</v>
      </c>
      <c r="E8" s="706">
        <v>0</v>
      </c>
      <c r="F8" s="706">
        <v>0</v>
      </c>
      <c r="G8" s="706">
        <v>0.6</v>
      </c>
      <c r="H8" s="707">
        <v>0.3</v>
      </c>
      <c r="I8" s="708">
        <v>0.1</v>
      </c>
      <c r="J8" s="706">
        <v>0</v>
      </c>
      <c r="K8" s="708">
        <v>0</v>
      </c>
      <c r="L8" s="708">
        <v>0</v>
      </c>
      <c r="M8" s="708">
        <v>0</v>
      </c>
      <c r="N8" s="708">
        <v>0</v>
      </c>
      <c r="O8" s="708">
        <v>0</v>
      </c>
      <c r="P8" s="708">
        <v>0</v>
      </c>
      <c r="Q8" s="552">
        <v>0</v>
      </c>
      <c r="R8" s="544">
        <v>0</v>
      </c>
      <c r="S8" s="548">
        <v>0</v>
      </c>
      <c r="T8" s="552">
        <v>0</v>
      </c>
      <c r="U8" s="552">
        <v>0</v>
      </c>
      <c r="V8" s="552">
        <v>0</v>
      </c>
      <c r="W8" s="299"/>
      <c r="X8" s="308">
        <f t="shared" ref="X8:X47" si="1">SUM(E8:V8)</f>
        <v>0.99999999999999989</v>
      </c>
      <c r="Y8" s="298"/>
      <c r="Z8" s="298"/>
    </row>
    <row r="9" spans="1:26" ht="13.5" customHeight="1">
      <c r="A9" s="888"/>
      <c r="B9" s="888"/>
      <c r="C9" s="888"/>
      <c r="D9" s="888"/>
      <c r="E9" s="709">
        <f t="shared" ref="E9:V9" si="2">TRUNC(E8*$C8,2)</f>
        <v>0</v>
      </c>
      <c r="F9" s="709">
        <f t="shared" si="2"/>
        <v>0</v>
      </c>
      <c r="G9" s="709">
        <f t="shared" si="2"/>
        <v>18000</v>
      </c>
      <c r="H9" s="710">
        <f t="shared" si="2"/>
        <v>9000</v>
      </c>
      <c r="I9" s="711">
        <f>C8-G9-H9</f>
        <v>3000</v>
      </c>
      <c r="J9" s="711">
        <f t="shared" si="2"/>
        <v>0</v>
      </c>
      <c r="K9" s="711">
        <f t="shared" si="2"/>
        <v>0</v>
      </c>
      <c r="L9" s="711">
        <f t="shared" si="2"/>
        <v>0</v>
      </c>
      <c r="M9" s="711">
        <f t="shared" si="2"/>
        <v>0</v>
      </c>
      <c r="N9" s="711">
        <f t="shared" si="2"/>
        <v>0</v>
      </c>
      <c r="O9" s="711">
        <f t="shared" si="2"/>
        <v>0</v>
      </c>
      <c r="P9" s="711">
        <f>C8-E9-F9-G9-H9-I9-J9-K9-L9-M9-N9-O9</f>
        <v>0</v>
      </c>
      <c r="Q9" s="553">
        <f t="shared" si="2"/>
        <v>0</v>
      </c>
      <c r="R9" s="545">
        <f t="shared" si="2"/>
        <v>0</v>
      </c>
      <c r="S9" s="549">
        <f t="shared" si="2"/>
        <v>0</v>
      </c>
      <c r="T9" s="553">
        <f t="shared" si="2"/>
        <v>0</v>
      </c>
      <c r="U9" s="553">
        <f t="shared" si="2"/>
        <v>0</v>
      </c>
      <c r="V9" s="553">
        <f t="shared" si="2"/>
        <v>0</v>
      </c>
      <c r="W9" s="299"/>
      <c r="X9" s="308">
        <f t="shared" si="1"/>
        <v>30000</v>
      </c>
      <c r="Y9" s="298" t="str">
        <f>IF(C8&lt;&gt;X9,"VERIFICAR ARREDONDAMENTO","OK")</f>
        <v>OK</v>
      </c>
      <c r="Z9" s="298"/>
    </row>
    <row r="10" spans="1:26" ht="13.5" hidden="1" customHeight="1">
      <c r="A10" s="956">
        <v>2</v>
      </c>
      <c r="B10" s="957">
        <f>VLOOKUP(A10,'Orçamento Base'!$D$10:$S$2478,4,FALSE)</f>
        <v>0</v>
      </c>
      <c r="C10" s="958">
        <f>VLOOKUP($A10,'Orçamento Base'!$D$10:$S$2501,16,FALSE)</f>
        <v>0</v>
      </c>
      <c r="D10" s="959">
        <f>IFERROR(C10/$C$70,0)</f>
        <v>0</v>
      </c>
      <c r="E10" s="706">
        <v>8.3333333333333301E-2</v>
      </c>
      <c r="F10" s="706">
        <v>8.3333333333333301E-2</v>
      </c>
      <c r="G10" s="706">
        <v>8.3333333333333301E-2</v>
      </c>
      <c r="H10" s="707">
        <v>8.3333333333333301E-2</v>
      </c>
      <c r="I10" s="708">
        <v>8.3333333333333301E-2</v>
      </c>
      <c r="J10" s="706">
        <v>8.3333333333333301E-2</v>
      </c>
      <c r="K10" s="708">
        <v>8.3333333333333301E-2</v>
      </c>
      <c r="L10" s="708">
        <v>8.3333333333333301E-2</v>
      </c>
      <c r="M10" s="708">
        <v>8.3333333333333301E-2</v>
      </c>
      <c r="N10" s="708">
        <v>8.3333333333333301E-2</v>
      </c>
      <c r="O10" s="708">
        <v>8.3333333333333301E-2</v>
      </c>
      <c r="P10" s="708">
        <v>8.3333333333333301E-2</v>
      </c>
      <c r="Q10" s="552">
        <v>0</v>
      </c>
      <c r="R10" s="544">
        <v>0</v>
      </c>
      <c r="S10" s="548">
        <v>0</v>
      </c>
      <c r="T10" s="552">
        <v>0</v>
      </c>
      <c r="U10" s="552">
        <v>0</v>
      </c>
      <c r="V10" s="552">
        <v>0</v>
      </c>
      <c r="W10" s="299"/>
      <c r="X10" s="308">
        <f t="shared" si="1"/>
        <v>0.99999999999999944</v>
      </c>
      <c r="Y10" s="298"/>
      <c r="Z10" s="298"/>
    </row>
    <row r="11" spans="1:26" ht="13.5" hidden="1" customHeight="1">
      <c r="A11" s="888"/>
      <c r="B11" s="888"/>
      <c r="C11" s="888"/>
      <c r="D11" s="888"/>
      <c r="E11" s="709">
        <f t="shared" ref="E11:V11" si="3">TRUNC(E10*$C10,2)</f>
        <v>0</v>
      </c>
      <c r="F11" s="709">
        <f t="shared" si="3"/>
        <v>0</v>
      </c>
      <c r="G11" s="709">
        <f t="shared" si="3"/>
        <v>0</v>
      </c>
      <c r="H11" s="710">
        <f t="shared" si="3"/>
        <v>0</v>
      </c>
      <c r="I11" s="711">
        <f t="shared" si="3"/>
        <v>0</v>
      </c>
      <c r="J11" s="711">
        <f t="shared" si="3"/>
        <v>0</v>
      </c>
      <c r="K11" s="711">
        <f t="shared" si="3"/>
        <v>0</v>
      </c>
      <c r="L11" s="711">
        <f t="shared" si="3"/>
        <v>0</v>
      </c>
      <c r="M11" s="711">
        <f t="shared" si="3"/>
        <v>0</v>
      </c>
      <c r="N11" s="711">
        <f t="shared" si="3"/>
        <v>0</v>
      </c>
      <c r="O11" s="711">
        <f t="shared" si="3"/>
        <v>0</v>
      </c>
      <c r="P11" s="711">
        <f>C10-E11-F11-G11-H11-I11-J11-K11-L11-M11-N11-O11</f>
        <v>0</v>
      </c>
      <c r="Q11" s="553">
        <f t="shared" si="3"/>
        <v>0</v>
      </c>
      <c r="R11" s="545">
        <f t="shared" si="3"/>
        <v>0</v>
      </c>
      <c r="S11" s="549">
        <f t="shared" si="3"/>
        <v>0</v>
      </c>
      <c r="T11" s="553">
        <f t="shared" si="3"/>
        <v>0</v>
      </c>
      <c r="U11" s="553">
        <f t="shared" si="3"/>
        <v>0</v>
      </c>
      <c r="V11" s="553">
        <f t="shared" si="3"/>
        <v>0</v>
      </c>
      <c r="W11" s="299"/>
      <c r="X11" s="308">
        <f t="shared" si="1"/>
        <v>0</v>
      </c>
      <c r="Y11" s="298" t="str">
        <f>IF(C10&lt;&gt;X11,"VERIFICAR ARREDONDAMENTO","OK")</f>
        <v>OK</v>
      </c>
      <c r="Z11" s="298"/>
    </row>
    <row r="12" spans="1:26" ht="13.5" hidden="1" customHeight="1">
      <c r="A12" s="956">
        <v>3</v>
      </c>
      <c r="B12" s="957" t="str">
        <f>VLOOKUP(A12,'Orçamento Base'!$D$10:$S$2478,4,FALSE)</f>
        <v>(digite a descrição do item aqui)</v>
      </c>
      <c r="C12" s="958">
        <f>VLOOKUP($A12,'Orçamento Base'!$D$10:$S$2501,16,FALSE)</f>
        <v>0</v>
      </c>
      <c r="D12" s="959">
        <f>IFERROR(C12/$C$70,0)</f>
        <v>0</v>
      </c>
      <c r="E12" s="706">
        <v>0</v>
      </c>
      <c r="F12" s="706">
        <v>0</v>
      </c>
      <c r="G12" s="706">
        <v>0</v>
      </c>
      <c r="H12" s="707">
        <v>0</v>
      </c>
      <c r="I12" s="708">
        <v>0</v>
      </c>
      <c r="J12" s="706">
        <v>0</v>
      </c>
      <c r="K12" s="708">
        <v>0</v>
      </c>
      <c r="L12" s="708">
        <v>0</v>
      </c>
      <c r="M12" s="708">
        <v>0</v>
      </c>
      <c r="N12" s="708">
        <v>0</v>
      </c>
      <c r="O12" s="708">
        <v>0</v>
      </c>
      <c r="P12" s="708">
        <v>0</v>
      </c>
      <c r="Q12" s="552">
        <v>0</v>
      </c>
      <c r="R12" s="544">
        <v>0</v>
      </c>
      <c r="S12" s="548">
        <v>0</v>
      </c>
      <c r="T12" s="552">
        <v>0</v>
      </c>
      <c r="U12" s="552">
        <v>0</v>
      </c>
      <c r="V12" s="552">
        <v>0</v>
      </c>
      <c r="W12" s="299"/>
      <c r="X12" s="308">
        <f t="shared" si="1"/>
        <v>0</v>
      </c>
      <c r="Y12" s="298"/>
      <c r="Z12" s="298"/>
    </row>
    <row r="13" spans="1:26" ht="13.5" hidden="1" customHeight="1">
      <c r="A13" s="888"/>
      <c r="B13" s="888"/>
      <c r="C13" s="888"/>
      <c r="D13" s="888"/>
      <c r="E13" s="709">
        <f t="shared" ref="E13:V13" si="4">TRUNC(E12*$C12,2)</f>
        <v>0</v>
      </c>
      <c r="F13" s="709">
        <f t="shared" si="4"/>
        <v>0</v>
      </c>
      <c r="G13" s="709">
        <f t="shared" si="4"/>
        <v>0</v>
      </c>
      <c r="H13" s="710">
        <f t="shared" si="4"/>
        <v>0</v>
      </c>
      <c r="I13" s="711">
        <f>C12-(E13+F13+G13+H13)</f>
        <v>0</v>
      </c>
      <c r="J13" s="711">
        <f t="shared" si="4"/>
        <v>0</v>
      </c>
      <c r="K13" s="711">
        <f t="shared" si="4"/>
        <v>0</v>
      </c>
      <c r="L13" s="711">
        <f t="shared" si="4"/>
        <v>0</v>
      </c>
      <c r="M13" s="711">
        <f t="shared" si="4"/>
        <v>0</v>
      </c>
      <c r="N13" s="711">
        <f t="shared" si="4"/>
        <v>0</v>
      </c>
      <c r="O13" s="711">
        <f t="shared" si="4"/>
        <v>0</v>
      </c>
      <c r="P13" s="711">
        <f t="shared" si="4"/>
        <v>0</v>
      </c>
      <c r="Q13" s="553">
        <f t="shared" si="4"/>
        <v>0</v>
      </c>
      <c r="R13" s="545">
        <f t="shared" si="4"/>
        <v>0</v>
      </c>
      <c r="S13" s="549">
        <f t="shared" si="4"/>
        <v>0</v>
      </c>
      <c r="T13" s="553">
        <f t="shared" si="4"/>
        <v>0</v>
      </c>
      <c r="U13" s="553">
        <f t="shared" si="4"/>
        <v>0</v>
      </c>
      <c r="V13" s="553">
        <f t="shared" si="4"/>
        <v>0</v>
      </c>
      <c r="W13" s="299"/>
      <c r="X13" s="308">
        <f t="shared" si="1"/>
        <v>0</v>
      </c>
      <c r="Y13" s="298" t="str">
        <f>IF(C12&lt;&gt;X13,"VERIFICAR ARREDONDAMENTO","OK")</f>
        <v>OK</v>
      </c>
      <c r="Z13" s="298"/>
    </row>
    <row r="14" spans="1:26" ht="13.5" hidden="1" customHeight="1">
      <c r="A14" s="956">
        <v>4</v>
      </c>
      <c r="B14" s="957" t="str">
        <f>VLOOKUP(A14,'Orçamento Base'!$D$10:$S$2478,4,FALSE)</f>
        <v>(digite a descrição do item aqui)</v>
      </c>
      <c r="C14" s="958">
        <f>VLOOKUP($A14,'Orçamento Base'!$D$10:$S$2501,16,FALSE)</f>
        <v>0</v>
      </c>
      <c r="D14" s="959">
        <f>IFERROR(C14/$C$70,0)</f>
        <v>0</v>
      </c>
      <c r="E14" s="706">
        <v>0</v>
      </c>
      <c r="F14" s="706">
        <v>0</v>
      </c>
      <c r="G14" s="706">
        <v>0</v>
      </c>
      <c r="H14" s="707">
        <v>0</v>
      </c>
      <c r="I14" s="708">
        <v>0</v>
      </c>
      <c r="J14" s="706">
        <v>0</v>
      </c>
      <c r="K14" s="708">
        <v>0</v>
      </c>
      <c r="L14" s="708">
        <v>0</v>
      </c>
      <c r="M14" s="708">
        <v>0</v>
      </c>
      <c r="N14" s="708">
        <v>0</v>
      </c>
      <c r="O14" s="708">
        <v>0</v>
      </c>
      <c r="P14" s="708">
        <v>0</v>
      </c>
      <c r="Q14" s="552">
        <v>0</v>
      </c>
      <c r="R14" s="544">
        <v>0</v>
      </c>
      <c r="S14" s="548">
        <v>0</v>
      </c>
      <c r="T14" s="552">
        <v>0</v>
      </c>
      <c r="U14" s="552">
        <v>0</v>
      </c>
      <c r="V14" s="552">
        <v>0</v>
      </c>
      <c r="W14" s="299"/>
      <c r="X14" s="308">
        <f t="shared" si="1"/>
        <v>0</v>
      </c>
      <c r="Y14" s="298"/>
      <c r="Z14" s="298"/>
    </row>
    <row r="15" spans="1:26" ht="13.5" hidden="1" customHeight="1">
      <c r="A15" s="888"/>
      <c r="B15" s="888"/>
      <c r="C15" s="888"/>
      <c r="D15" s="888"/>
      <c r="E15" s="709">
        <f t="shared" ref="E15:V15" si="5">TRUNC(E14*$C14,2)</f>
        <v>0</v>
      </c>
      <c r="F15" s="709">
        <f t="shared" si="5"/>
        <v>0</v>
      </c>
      <c r="G15" s="709">
        <f t="shared" si="5"/>
        <v>0</v>
      </c>
      <c r="H15" s="710">
        <f t="shared" si="5"/>
        <v>0</v>
      </c>
      <c r="I15" s="711">
        <f>C14-(F15+G15+H15)</f>
        <v>0</v>
      </c>
      <c r="J15" s="711">
        <f t="shared" si="5"/>
        <v>0</v>
      </c>
      <c r="K15" s="711">
        <f t="shared" si="5"/>
        <v>0</v>
      </c>
      <c r="L15" s="711">
        <f t="shared" si="5"/>
        <v>0</v>
      </c>
      <c r="M15" s="711">
        <f t="shared" si="5"/>
        <v>0</v>
      </c>
      <c r="N15" s="711">
        <f t="shared" si="5"/>
        <v>0</v>
      </c>
      <c r="O15" s="711">
        <f t="shared" si="5"/>
        <v>0</v>
      </c>
      <c r="P15" s="711">
        <f t="shared" si="5"/>
        <v>0</v>
      </c>
      <c r="Q15" s="553">
        <f t="shared" si="5"/>
        <v>0</v>
      </c>
      <c r="R15" s="545">
        <f t="shared" si="5"/>
        <v>0</v>
      </c>
      <c r="S15" s="549">
        <f t="shared" si="5"/>
        <v>0</v>
      </c>
      <c r="T15" s="553">
        <f t="shared" si="5"/>
        <v>0</v>
      </c>
      <c r="U15" s="553">
        <f t="shared" si="5"/>
        <v>0</v>
      </c>
      <c r="V15" s="553">
        <f t="shared" si="5"/>
        <v>0</v>
      </c>
      <c r="W15" s="299"/>
      <c r="X15" s="308">
        <f t="shared" si="1"/>
        <v>0</v>
      </c>
      <c r="Y15" s="298" t="str">
        <f>IF(C14&lt;&gt;X15,"VERIFICAR ARREDONDAMENTO","OK")</f>
        <v>OK</v>
      </c>
      <c r="Z15" s="298"/>
    </row>
    <row r="16" spans="1:26" ht="13.5" hidden="1" customHeight="1">
      <c r="A16" s="956">
        <v>5</v>
      </c>
      <c r="B16" s="957" t="str">
        <f>VLOOKUP(A16,'Orçamento Base'!$D$10:$S$2478,4,FALSE)</f>
        <v>(digite a descrição do item aqui)</v>
      </c>
      <c r="C16" s="958">
        <f>VLOOKUP($A16,'Orçamento Base'!$D$10:$S$2501,16,FALSE)</f>
        <v>0</v>
      </c>
      <c r="D16" s="959">
        <f>IFERROR(C16/$C$70,0)</f>
        <v>0</v>
      </c>
      <c r="E16" s="706">
        <v>0</v>
      </c>
      <c r="F16" s="706">
        <v>0</v>
      </c>
      <c r="G16" s="706">
        <v>0</v>
      </c>
      <c r="H16" s="707">
        <v>0</v>
      </c>
      <c r="I16" s="708">
        <v>0</v>
      </c>
      <c r="J16" s="706">
        <v>0</v>
      </c>
      <c r="K16" s="708">
        <v>0</v>
      </c>
      <c r="L16" s="708">
        <v>0</v>
      </c>
      <c r="M16" s="708">
        <v>0</v>
      </c>
      <c r="N16" s="708">
        <v>0</v>
      </c>
      <c r="O16" s="708">
        <v>0</v>
      </c>
      <c r="P16" s="708">
        <v>0</v>
      </c>
      <c r="Q16" s="552">
        <v>0</v>
      </c>
      <c r="R16" s="544">
        <v>0</v>
      </c>
      <c r="S16" s="548">
        <v>0</v>
      </c>
      <c r="T16" s="552">
        <v>0</v>
      </c>
      <c r="U16" s="552">
        <v>0</v>
      </c>
      <c r="V16" s="552">
        <v>0</v>
      </c>
      <c r="W16" s="299"/>
      <c r="X16" s="308">
        <f t="shared" si="1"/>
        <v>0</v>
      </c>
      <c r="Y16" s="298"/>
      <c r="Z16" s="298"/>
    </row>
    <row r="17" spans="1:26" ht="13.5" hidden="1" customHeight="1">
      <c r="A17" s="888"/>
      <c r="B17" s="888"/>
      <c r="C17" s="888"/>
      <c r="D17" s="888"/>
      <c r="E17" s="709">
        <f t="shared" ref="E17:V17" si="6">TRUNC(E16*$C16,2)</f>
        <v>0</v>
      </c>
      <c r="F17" s="709">
        <f t="shared" si="6"/>
        <v>0</v>
      </c>
      <c r="G17" s="709">
        <f t="shared" si="6"/>
        <v>0</v>
      </c>
      <c r="H17" s="710">
        <f t="shared" si="6"/>
        <v>0</v>
      </c>
      <c r="I17" s="711">
        <f t="shared" si="6"/>
        <v>0</v>
      </c>
      <c r="J17" s="711">
        <f t="shared" si="6"/>
        <v>0</v>
      </c>
      <c r="K17" s="711">
        <f t="shared" si="6"/>
        <v>0</v>
      </c>
      <c r="L17" s="711">
        <f t="shared" si="6"/>
        <v>0</v>
      </c>
      <c r="M17" s="711">
        <f t="shared" si="6"/>
        <v>0</v>
      </c>
      <c r="N17" s="711">
        <f t="shared" si="6"/>
        <v>0</v>
      </c>
      <c r="O17" s="711">
        <f t="shared" si="6"/>
        <v>0</v>
      </c>
      <c r="P17" s="711">
        <f t="shared" si="6"/>
        <v>0</v>
      </c>
      <c r="Q17" s="553">
        <f t="shared" si="6"/>
        <v>0</v>
      </c>
      <c r="R17" s="545">
        <f t="shared" si="6"/>
        <v>0</v>
      </c>
      <c r="S17" s="549">
        <f t="shared" si="6"/>
        <v>0</v>
      </c>
      <c r="T17" s="553">
        <f t="shared" si="6"/>
        <v>0</v>
      </c>
      <c r="U17" s="553">
        <f t="shared" si="6"/>
        <v>0</v>
      </c>
      <c r="V17" s="553">
        <f t="shared" si="6"/>
        <v>0</v>
      </c>
      <c r="W17" s="299"/>
      <c r="X17" s="308">
        <f t="shared" si="1"/>
        <v>0</v>
      </c>
      <c r="Y17" s="298" t="str">
        <f>IF(C16&lt;&gt;X17,"VERIFICAR ARREDONDAMENTO","OK")</f>
        <v>OK</v>
      </c>
      <c r="Z17" s="298"/>
    </row>
    <row r="18" spans="1:26" ht="13.5" hidden="1" customHeight="1">
      <c r="A18" s="956">
        <v>6</v>
      </c>
      <c r="B18" s="957" t="str">
        <f>VLOOKUP(A18,'Orçamento Base'!$D$10:$S$2478,4,FALSE)</f>
        <v>(digite a descrição do item aqui)</v>
      </c>
      <c r="C18" s="958">
        <f>VLOOKUP($A18,'Orçamento Base'!$D$10:$S$2501,16,FALSE)</f>
        <v>0</v>
      </c>
      <c r="D18" s="959">
        <f>IFERROR(C18/$C$70,0)</f>
        <v>0</v>
      </c>
      <c r="E18" s="706">
        <v>0</v>
      </c>
      <c r="F18" s="706">
        <v>0</v>
      </c>
      <c r="G18" s="706">
        <v>0</v>
      </c>
      <c r="H18" s="707">
        <v>0</v>
      </c>
      <c r="I18" s="708">
        <v>0</v>
      </c>
      <c r="J18" s="706">
        <v>0</v>
      </c>
      <c r="K18" s="708">
        <v>0</v>
      </c>
      <c r="L18" s="708">
        <v>0</v>
      </c>
      <c r="M18" s="708">
        <v>0</v>
      </c>
      <c r="N18" s="708">
        <v>0</v>
      </c>
      <c r="O18" s="708">
        <v>0</v>
      </c>
      <c r="P18" s="708">
        <v>0</v>
      </c>
      <c r="Q18" s="552">
        <v>0</v>
      </c>
      <c r="R18" s="544">
        <v>0</v>
      </c>
      <c r="S18" s="548">
        <v>0</v>
      </c>
      <c r="T18" s="552">
        <v>0</v>
      </c>
      <c r="U18" s="552">
        <v>0</v>
      </c>
      <c r="V18" s="552">
        <v>0</v>
      </c>
      <c r="W18" s="299"/>
      <c r="X18" s="308">
        <f t="shared" si="1"/>
        <v>0</v>
      </c>
      <c r="Y18" s="298"/>
      <c r="Z18" s="298"/>
    </row>
    <row r="19" spans="1:26" ht="13.5" hidden="1" customHeight="1">
      <c r="A19" s="888"/>
      <c r="B19" s="888"/>
      <c r="C19" s="888"/>
      <c r="D19" s="888"/>
      <c r="E19" s="709">
        <f t="shared" ref="E19:V19" si="7">TRUNC(E18*$C18,2)</f>
        <v>0</v>
      </c>
      <c r="F19" s="709">
        <f t="shared" si="7"/>
        <v>0</v>
      </c>
      <c r="G19" s="709">
        <f t="shared" si="7"/>
        <v>0</v>
      </c>
      <c r="H19" s="710">
        <f t="shared" si="7"/>
        <v>0</v>
      </c>
      <c r="I19" s="711">
        <f>C18-(F19+G19+H19)</f>
        <v>0</v>
      </c>
      <c r="J19" s="711">
        <f t="shared" si="7"/>
        <v>0</v>
      </c>
      <c r="K19" s="711">
        <f t="shared" si="7"/>
        <v>0</v>
      </c>
      <c r="L19" s="711">
        <f t="shared" si="7"/>
        <v>0</v>
      </c>
      <c r="M19" s="711">
        <f t="shared" si="7"/>
        <v>0</v>
      </c>
      <c r="N19" s="711">
        <f t="shared" si="7"/>
        <v>0</v>
      </c>
      <c r="O19" s="711">
        <f t="shared" si="7"/>
        <v>0</v>
      </c>
      <c r="P19" s="711">
        <f t="shared" si="7"/>
        <v>0</v>
      </c>
      <c r="Q19" s="553">
        <f t="shared" si="7"/>
        <v>0</v>
      </c>
      <c r="R19" s="545">
        <f t="shared" si="7"/>
        <v>0</v>
      </c>
      <c r="S19" s="549">
        <f t="shared" si="7"/>
        <v>0</v>
      </c>
      <c r="T19" s="553">
        <f t="shared" si="7"/>
        <v>0</v>
      </c>
      <c r="U19" s="553">
        <f t="shared" si="7"/>
        <v>0</v>
      </c>
      <c r="V19" s="553">
        <f t="shared" si="7"/>
        <v>0</v>
      </c>
      <c r="W19" s="299"/>
      <c r="X19" s="308">
        <f t="shared" si="1"/>
        <v>0</v>
      </c>
      <c r="Y19" s="298" t="str">
        <f>IF(C18&lt;&gt;X19,"VERIFICAR ARREDONDAMENTO","OK")</f>
        <v>OK</v>
      </c>
      <c r="Z19" s="298"/>
    </row>
    <row r="20" spans="1:26" ht="13.5" hidden="1" customHeight="1">
      <c r="A20" s="956">
        <v>7</v>
      </c>
      <c r="B20" s="957" t="str">
        <f>VLOOKUP(A20,'Orçamento Base'!$D$10:$S$2478,4,FALSE)</f>
        <v>(digite a descrição do item aqui)</v>
      </c>
      <c r="C20" s="958">
        <f>VLOOKUP($A20,'Orçamento Base'!$D$10:$S$2501,16,FALSE)</f>
        <v>0</v>
      </c>
      <c r="D20" s="959">
        <f>IFERROR(C20/$C$70,0)</f>
        <v>0</v>
      </c>
      <c r="E20" s="706">
        <v>0</v>
      </c>
      <c r="F20" s="706">
        <v>0</v>
      </c>
      <c r="G20" s="706">
        <v>0</v>
      </c>
      <c r="H20" s="707">
        <v>0</v>
      </c>
      <c r="I20" s="708">
        <v>0</v>
      </c>
      <c r="J20" s="706">
        <v>0</v>
      </c>
      <c r="K20" s="708">
        <v>0</v>
      </c>
      <c r="L20" s="708">
        <v>0</v>
      </c>
      <c r="M20" s="708">
        <v>0</v>
      </c>
      <c r="N20" s="708">
        <v>0</v>
      </c>
      <c r="O20" s="708">
        <v>0</v>
      </c>
      <c r="P20" s="708">
        <v>0</v>
      </c>
      <c r="Q20" s="552">
        <v>0</v>
      </c>
      <c r="R20" s="544">
        <v>0</v>
      </c>
      <c r="S20" s="548">
        <v>0</v>
      </c>
      <c r="T20" s="552">
        <v>0</v>
      </c>
      <c r="U20" s="552">
        <v>0</v>
      </c>
      <c r="V20" s="552">
        <v>0</v>
      </c>
      <c r="W20" s="299"/>
      <c r="X20" s="308">
        <f t="shared" si="1"/>
        <v>0</v>
      </c>
      <c r="Y20" s="298"/>
      <c r="Z20" s="298"/>
    </row>
    <row r="21" spans="1:26" ht="13.5" hidden="1" customHeight="1">
      <c r="A21" s="888"/>
      <c r="B21" s="888"/>
      <c r="C21" s="888"/>
      <c r="D21" s="888"/>
      <c r="E21" s="709">
        <f t="shared" ref="E21:V21" si="8">TRUNC(E20*$C20,2)</f>
        <v>0</v>
      </c>
      <c r="F21" s="709">
        <f t="shared" si="8"/>
        <v>0</v>
      </c>
      <c r="G21" s="709">
        <f t="shared" si="8"/>
        <v>0</v>
      </c>
      <c r="H21" s="710">
        <f t="shared" si="8"/>
        <v>0</v>
      </c>
      <c r="I21" s="711">
        <f t="shared" si="8"/>
        <v>0</v>
      </c>
      <c r="J21" s="711">
        <f t="shared" si="8"/>
        <v>0</v>
      </c>
      <c r="K21" s="711">
        <f t="shared" si="8"/>
        <v>0</v>
      </c>
      <c r="L21" s="711">
        <f t="shared" si="8"/>
        <v>0</v>
      </c>
      <c r="M21" s="711">
        <f t="shared" si="8"/>
        <v>0</v>
      </c>
      <c r="N21" s="711">
        <f t="shared" si="8"/>
        <v>0</v>
      </c>
      <c r="O21" s="711">
        <f t="shared" si="8"/>
        <v>0</v>
      </c>
      <c r="P21" s="711">
        <f t="shared" si="8"/>
        <v>0</v>
      </c>
      <c r="Q21" s="553">
        <f t="shared" si="8"/>
        <v>0</v>
      </c>
      <c r="R21" s="545">
        <f t="shared" si="8"/>
        <v>0</v>
      </c>
      <c r="S21" s="549">
        <f t="shared" si="8"/>
        <v>0</v>
      </c>
      <c r="T21" s="553">
        <f t="shared" si="8"/>
        <v>0</v>
      </c>
      <c r="U21" s="553">
        <f t="shared" si="8"/>
        <v>0</v>
      </c>
      <c r="V21" s="553">
        <f t="shared" si="8"/>
        <v>0</v>
      </c>
      <c r="W21" s="299"/>
      <c r="X21" s="308">
        <f t="shared" si="1"/>
        <v>0</v>
      </c>
      <c r="Y21" s="298" t="str">
        <f>IF(C20&lt;&gt;X21,"VERIFICAR ARREDONDAMENTO","OK")</f>
        <v>OK</v>
      </c>
      <c r="Z21" s="298"/>
    </row>
    <row r="22" spans="1:26" ht="13.5" hidden="1" customHeight="1">
      <c r="A22" s="956">
        <v>8</v>
      </c>
      <c r="B22" s="957" t="str">
        <f>VLOOKUP(A22,'Orçamento Base'!$D$10:$S$2478,4,FALSE)</f>
        <v>(digite a descrição do item aqui)</v>
      </c>
      <c r="C22" s="958">
        <f>VLOOKUP($A22,'Orçamento Base'!$D$10:$S$2501,16,FALSE)</f>
        <v>0</v>
      </c>
      <c r="D22" s="959">
        <f>IFERROR(C22/$C$70,0)</f>
        <v>0</v>
      </c>
      <c r="E22" s="706">
        <v>0</v>
      </c>
      <c r="F22" s="706">
        <v>0</v>
      </c>
      <c r="G22" s="706">
        <v>0</v>
      </c>
      <c r="H22" s="707">
        <v>0</v>
      </c>
      <c r="I22" s="708">
        <v>0</v>
      </c>
      <c r="J22" s="706">
        <v>0</v>
      </c>
      <c r="K22" s="708">
        <v>0</v>
      </c>
      <c r="L22" s="708">
        <v>0</v>
      </c>
      <c r="M22" s="708">
        <v>0</v>
      </c>
      <c r="N22" s="708">
        <v>0</v>
      </c>
      <c r="O22" s="708">
        <v>0</v>
      </c>
      <c r="P22" s="708">
        <v>0</v>
      </c>
      <c r="Q22" s="552">
        <v>0</v>
      </c>
      <c r="R22" s="544">
        <v>0</v>
      </c>
      <c r="S22" s="548">
        <v>0</v>
      </c>
      <c r="T22" s="552">
        <v>0</v>
      </c>
      <c r="U22" s="552">
        <v>0</v>
      </c>
      <c r="V22" s="552">
        <v>0</v>
      </c>
      <c r="W22" s="299"/>
      <c r="X22" s="308">
        <f t="shared" si="1"/>
        <v>0</v>
      </c>
      <c r="Y22" s="298"/>
      <c r="Z22" s="298"/>
    </row>
    <row r="23" spans="1:26" ht="13.5" hidden="1" customHeight="1">
      <c r="A23" s="888"/>
      <c r="B23" s="888"/>
      <c r="C23" s="888"/>
      <c r="D23" s="888"/>
      <c r="E23" s="709">
        <f t="shared" ref="E23:V23" si="9">TRUNC(E22*$C22,2)</f>
        <v>0</v>
      </c>
      <c r="F23" s="709">
        <f t="shared" si="9"/>
        <v>0</v>
      </c>
      <c r="G23" s="709">
        <f t="shared" si="9"/>
        <v>0</v>
      </c>
      <c r="H23" s="710">
        <f t="shared" si="9"/>
        <v>0</v>
      </c>
      <c r="I23" s="711">
        <f t="shared" si="9"/>
        <v>0</v>
      </c>
      <c r="J23" s="711">
        <f t="shared" si="9"/>
        <v>0</v>
      </c>
      <c r="K23" s="711">
        <f t="shared" si="9"/>
        <v>0</v>
      </c>
      <c r="L23" s="711">
        <f t="shared" si="9"/>
        <v>0</v>
      </c>
      <c r="M23" s="711">
        <f t="shared" si="9"/>
        <v>0</v>
      </c>
      <c r="N23" s="711">
        <f t="shared" si="9"/>
        <v>0</v>
      </c>
      <c r="O23" s="711">
        <f t="shared" si="9"/>
        <v>0</v>
      </c>
      <c r="P23" s="711">
        <f t="shared" si="9"/>
        <v>0</v>
      </c>
      <c r="Q23" s="553">
        <f t="shared" si="9"/>
        <v>0</v>
      </c>
      <c r="R23" s="545">
        <f t="shared" si="9"/>
        <v>0</v>
      </c>
      <c r="S23" s="549">
        <f t="shared" si="9"/>
        <v>0</v>
      </c>
      <c r="T23" s="553">
        <f t="shared" si="9"/>
        <v>0</v>
      </c>
      <c r="U23" s="553">
        <f t="shared" si="9"/>
        <v>0</v>
      </c>
      <c r="V23" s="553">
        <f t="shared" si="9"/>
        <v>0</v>
      </c>
      <c r="W23" s="299"/>
      <c r="X23" s="308">
        <f t="shared" si="1"/>
        <v>0</v>
      </c>
      <c r="Y23" s="298" t="str">
        <f>IF(C22&lt;&gt;X23,"VERIFICAR ARREDONDAMENTO","OK")</f>
        <v>OK</v>
      </c>
      <c r="Z23" s="298"/>
    </row>
    <row r="24" spans="1:26" ht="13.5" hidden="1" customHeight="1">
      <c r="A24" s="956">
        <v>9</v>
      </c>
      <c r="B24" s="957" t="str">
        <f>VLOOKUP(A24,'Orçamento Base'!$D$10:$S$2478,4,FALSE)</f>
        <v>(digite a descrição do item aqui)</v>
      </c>
      <c r="C24" s="958">
        <f>VLOOKUP($A24,'Orçamento Base'!$D$10:$S$2501,16,FALSE)</f>
        <v>0</v>
      </c>
      <c r="D24" s="959">
        <f>IFERROR(C24/$C$70,0)</f>
        <v>0</v>
      </c>
      <c r="E24" s="706">
        <v>0</v>
      </c>
      <c r="F24" s="706">
        <v>0</v>
      </c>
      <c r="G24" s="706">
        <v>0</v>
      </c>
      <c r="H24" s="707">
        <v>0</v>
      </c>
      <c r="I24" s="708">
        <v>0</v>
      </c>
      <c r="J24" s="708">
        <v>0</v>
      </c>
      <c r="K24" s="708">
        <v>0</v>
      </c>
      <c r="L24" s="708">
        <v>0</v>
      </c>
      <c r="M24" s="708">
        <v>0</v>
      </c>
      <c r="N24" s="708">
        <v>0</v>
      </c>
      <c r="O24" s="708">
        <v>0</v>
      </c>
      <c r="P24" s="708">
        <v>0</v>
      </c>
      <c r="Q24" s="552">
        <v>0</v>
      </c>
      <c r="R24" s="544">
        <v>0</v>
      </c>
      <c r="S24" s="548">
        <v>0</v>
      </c>
      <c r="T24" s="552">
        <v>0</v>
      </c>
      <c r="U24" s="552">
        <v>0</v>
      </c>
      <c r="V24" s="552">
        <v>0</v>
      </c>
      <c r="W24" s="299"/>
      <c r="X24" s="308">
        <f t="shared" si="1"/>
        <v>0</v>
      </c>
      <c r="Y24" s="298"/>
      <c r="Z24" s="298"/>
    </row>
    <row r="25" spans="1:26" ht="13.5" hidden="1" customHeight="1">
      <c r="A25" s="888"/>
      <c r="B25" s="888"/>
      <c r="C25" s="888"/>
      <c r="D25" s="888"/>
      <c r="E25" s="709">
        <f t="shared" ref="E25:V25" si="10">TRUNC(E24*$C24,2)</f>
        <v>0</v>
      </c>
      <c r="F25" s="709">
        <f t="shared" si="10"/>
        <v>0</v>
      </c>
      <c r="G25" s="709">
        <f t="shared" si="10"/>
        <v>0</v>
      </c>
      <c r="H25" s="710">
        <f t="shared" si="10"/>
        <v>0</v>
      </c>
      <c r="I25" s="711">
        <f t="shared" si="10"/>
        <v>0</v>
      </c>
      <c r="J25" s="711">
        <f t="shared" si="10"/>
        <v>0</v>
      </c>
      <c r="K25" s="711">
        <f t="shared" si="10"/>
        <v>0</v>
      </c>
      <c r="L25" s="711">
        <f t="shared" si="10"/>
        <v>0</v>
      </c>
      <c r="M25" s="711">
        <f t="shared" si="10"/>
        <v>0</v>
      </c>
      <c r="N25" s="711">
        <f t="shared" si="10"/>
        <v>0</v>
      </c>
      <c r="O25" s="711">
        <f t="shared" si="10"/>
        <v>0</v>
      </c>
      <c r="P25" s="711">
        <f t="shared" si="10"/>
        <v>0</v>
      </c>
      <c r="Q25" s="553">
        <f t="shared" si="10"/>
        <v>0</v>
      </c>
      <c r="R25" s="545">
        <f t="shared" si="10"/>
        <v>0</v>
      </c>
      <c r="S25" s="549">
        <f t="shared" si="10"/>
        <v>0</v>
      </c>
      <c r="T25" s="553">
        <f t="shared" si="10"/>
        <v>0</v>
      </c>
      <c r="U25" s="553">
        <f t="shared" si="10"/>
        <v>0</v>
      </c>
      <c r="V25" s="553">
        <f t="shared" si="10"/>
        <v>0</v>
      </c>
      <c r="W25" s="299"/>
      <c r="X25" s="308">
        <f t="shared" si="1"/>
        <v>0</v>
      </c>
      <c r="Y25" s="298" t="str">
        <f>IF(C24&lt;&gt;X25,"VERIFICAR ARREDONDAMENTO","OK")</f>
        <v>OK</v>
      </c>
      <c r="Z25" s="298"/>
    </row>
    <row r="26" spans="1:26" ht="13.5" hidden="1" customHeight="1">
      <c r="A26" s="956">
        <v>10</v>
      </c>
      <c r="B26" s="957" t="str">
        <f>VLOOKUP(A26,'Orçamento Base'!$D$10:$S$2478,4,FALSE)</f>
        <v>(digite a descrição do item aqui)</v>
      </c>
      <c r="C26" s="958">
        <f>VLOOKUP($A26,'Orçamento Base'!$D$10:$S$2501,16,FALSE)</f>
        <v>0</v>
      </c>
      <c r="D26" s="959">
        <f>IFERROR(C26/$C$70,0)</f>
        <v>0</v>
      </c>
      <c r="E26" s="706">
        <v>0</v>
      </c>
      <c r="F26" s="706">
        <v>0</v>
      </c>
      <c r="G26" s="706">
        <v>0</v>
      </c>
      <c r="H26" s="707">
        <v>0</v>
      </c>
      <c r="I26" s="708">
        <v>0</v>
      </c>
      <c r="J26" s="708">
        <v>0</v>
      </c>
      <c r="K26" s="708">
        <v>0</v>
      </c>
      <c r="L26" s="708">
        <v>0</v>
      </c>
      <c r="M26" s="708">
        <v>0</v>
      </c>
      <c r="N26" s="708">
        <v>0</v>
      </c>
      <c r="O26" s="708">
        <v>0</v>
      </c>
      <c r="P26" s="708">
        <v>0</v>
      </c>
      <c r="Q26" s="552">
        <v>0</v>
      </c>
      <c r="R26" s="544">
        <v>0</v>
      </c>
      <c r="S26" s="548">
        <v>0</v>
      </c>
      <c r="T26" s="552">
        <v>0</v>
      </c>
      <c r="U26" s="552">
        <v>0</v>
      </c>
      <c r="V26" s="552">
        <v>0</v>
      </c>
      <c r="W26" s="299"/>
      <c r="X26" s="308">
        <f t="shared" si="1"/>
        <v>0</v>
      </c>
      <c r="Y26" s="298"/>
      <c r="Z26" s="298"/>
    </row>
    <row r="27" spans="1:26" ht="13.5" hidden="1" customHeight="1">
      <c r="A27" s="888"/>
      <c r="B27" s="888"/>
      <c r="C27" s="888"/>
      <c r="D27" s="888"/>
      <c r="E27" s="709">
        <f t="shared" ref="E27:V27" si="11">TRUNC(E26*$C26,2)</f>
        <v>0</v>
      </c>
      <c r="F27" s="709">
        <f t="shared" si="11"/>
        <v>0</v>
      </c>
      <c r="G27" s="709">
        <f t="shared" si="11"/>
        <v>0</v>
      </c>
      <c r="H27" s="710">
        <f t="shared" si="11"/>
        <v>0</v>
      </c>
      <c r="I27" s="711">
        <f t="shared" si="11"/>
        <v>0</v>
      </c>
      <c r="J27" s="711">
        <f t="shared" si="11"/>
        <v>0</v>
      </c>
      <c r="K27" s="711">
        <f t="shared" si="11"/>
        <v>0</v>
      </c>
      <c r="L27" s="711">
        <f t="shared" si="11"/>
        <v>0</v>
      </c>
      <c r="M27" s="711">
        <f t="shared" si="11"/>
        <v>0</v>
      </c>
      <c r="N27" s="711">
        <f t="shared" si="11"/>
        <v>0</v>
      </c>
      <c r="O27" s="711">
        <f t="shared" si="11"/>
        <v>0</v>
      </c>
      <c r="P27" s="711">
        <f t="shared" si="11"/>
        <v>0</v>
      </c>
      <c r="Q27" s="553">
        <f t="shared" si="11"/>
        <v>0</v>
      </c>
      <c r="R27" s="545">
        <f t="shared" si="11"/>
        <v>0</v>
      </c>
      <c r="S27" s="549">
        <f t="shared" si="11"/>
        <v>0</v>
      </c>
      <c r="T27" s="553">
        <f t="shared" si="11"/>
        <v>0</v>
      </c>
      <c r="U27" s="553">
        <f t="shared" si="11"/>
        <v>0</v>
      </c>
      <c r="V27" s="553">
        <f t="shared" si="11"/>
        <v>0</v>
      </c>
      <c r="W27" s="299"/>
      <c r="X27" s="308">
        <f t="shared" si="1"/>
        <v>0</v>
      </c>
      <c r="Y27" s="298" t="str">
        <f>IF(C26&lt;&gt;X27,"VERIFICAR ARREDONDAMENTO","OK")</f>
        <v>OK</v>
      </c>
      <c r="Z27" s="298"/>
    </row>
    <row r="28" spans="1:26" ht="13.5" hidden="1" customHeight="1">
      <c r="A28" s="956">
        <v>11</v>
      </c>
      <c r="B28" s="957" t="str">
        <f>VLOOKUP(A28,'Orçamento Base'!$D$10:$S$2478,4,FALSE)</f>
        <v>(digite a descrição do item aqui)</v>
      </c>
      <c r="C28" s="958">
        <f>VLOOKUP($A28,'Orçamento Base'!$D$10:$S$2501,16,FALSE)</f>
        <v>0</v>
      </c>
      <c r="D28" s="959">
        <f>IFERROR(C28/$C$70,0)</f>
        <v>0</v>
      </c>
      <c r="E28" s="706">
        <v>0</v>
      </c>
      <c r="F28" s="706">
        <v>0</v>
      </c>
      <c r="G28" s="706">
        <v>0</v>
      </c>
      <c r="H28" s="707">
        <v>0</v>
      </c>
      <c r="I28" s="708">
        <v>0</v>
      </c>
      <c r="J28" s="708">
        <v>0</v>
      </c>
      <c r="K28" s="708">
        <v>0</v>
      </c>
      <c r="L28" s="708">
        <v>0</v>
      </c>
      <c r="M28" s="708">
        <v>0</v>
      </c>
      <c r="N28" s="708">
        <v>0</v>
      </c>
      <c r="O28" s="708">
        <v>0</v>
      </c>
      <c r="P28" s="708">
        <v>0</v>
      </c>
      <c r="Q28" s="552">
        <v>0</v>
      </c>
      <c r="R28" s="544">
        <v>0</v>
      </c>
      <c r="S28" s="548">
        <v>0</v>
      </c>
      <c r="T28" s="552">
        <v>0</v>
      </c>
      <c r="U28" s="552">
        <v>0</v>
      </c>
      <c r="V28" s="552">
        <v>0</v>
      </c>
      <c r="W28" s="299"/>
      <c r="X28" s="308">
        <f t="shared" si="1"/>
        <v>0</v>
      </c>
      <c r="Y28" s="298"/>
      <c r="Z28" s="298"/>
    </row>
    <row r="29" spans="1:26" ht="13.5" hidden="1" customHeight="1">
      <c r="A29" s="888"/>
      <c r="B29" s="888"/>
      <c r="C29" s="888"/>
      <c r="D29" s="888"/>
      <c r="E29" s="709">
        <f t="shared" ref="E29:V29" si="12">TRUNC(E28*$C28,2)</f>
        <v>0</v>
      </c>
      <c r="F29" s="709">
        <f t="shared" si="12"/>
        <v>0</v>
      </c>
      <c r="G29" s="709">
        <f t="shared" si="12"/>
        <v>0</v>
      </c>
      <c r="H29" s="710">
        <f t="shared" si="12"/>
        <v>0</v>
      </c>
      <c r="I29" s="711">
        <f t="shared" si="12"/>
        <v>0</v>
      </c>
      <c r="J29" s="711">
        <f t="shared" si="12"/>
        <v>0</v>
      </c>
      <c r="K29" s="711">
        <f t="shared" si="12"/>
        <v>0</v>
      </c>
      <c r="L29" s="711">
        <f t="shared" si="12"/>
        <v>0</v>
      </c>
      <c r="M29" s="711">
        <f t="shared" si="12"/>
        <v>0</v>
      </c>
      <c r="N29" s="711">
        <f t="shared" si="12"/>
        <v>0</v>
      </c>
      <c r="O29" s="711">
        <f t="shared" si="12"/>
        <v>0</v>
      </c>
      <c r="P29" s="711">
        <f t="shared" si="12"/>
        <v>0</v>
      </c>
      <c r="Q29" s="553">
        <f t="shared" si="12"/>
        <v>0</v>
      </c>
      <c r="R29" s="545">
        <f t="shared" si="12"/>
        <v>0</v>
      </c>
      <c r="S29" s="549">
        <f t="shared" si="12"/>
        <v>0</v>
      </c>
      <c r="T29" s="553">
        <f t="shared" si="12"/>
        <v>0</v>
      </c>
      <c r="U29" s="553">
        <f t="shared" si="12"/>
        <v>0</v>
      </c>
      <c r="V29" s="553">
        <f t="shared" si="12"/>
        <v>0</v>
      </c>
      <c r="W29" s="299"/>
      <c r="X29" s="308">
        <f t="shared" si="1"/>
        <v>0</v>
      </c>
      <c r="Y29" s="298" t="str">
        <f>IF(C28&lt;&gt;X29,"VERIFICAR ARREDONDAMENTO","OK")</f>
        <v>OK</v>
      </c>
      <c r="Z29" s="298"/>
    </row>
    <row r="30" spans="1:26" ht="13.5" hidden="1" customHeight="1">
      <c r="A30" s="956">
        <v>12</v>
      </c>
      <c r="B30" s="957" t="str">
        <f>VLOOKUP(A30,'Orçamento Base'!$D$10:$S$2478,4,FALSE)</f>
        <v>(digite a descrição do item aqui)</v>
      </c>
      <c r="C30" s="958">
        <f>VLOOKUP($A30,'Orçamento Base'!$D$10:$S$2501,16,FALSE)</f>
        <v>0</v>
      </c>
      <c r="D30" s="959">
        <f>IFERROR(C30/$C$70,0)</f>
        <v>0</v>
      </c>
      <c r="E30" s="706">
        <v>0</v>
      </c>
      <c r="F30" s="706">
        <v>0</v>
      </c>
      <c r="G30" s="706">
        <v>0</v>
      </c>
      <c r="H30" s="707">
        <v>0</v>
      </c>
      <c r="I30" s="708">
        <v>0</v>
      </c>
      <c r="J30" s="708">
        <v>0</v>
      </c>
      <c r="K30" s="708">
        <v>0</v>
      </c>
      <c r="L30" s="708">
        <v>0</v>
      </c>
      <c r="M30" s="708">
        <v>0</v>
      </c>
      <c r="N30" s="708">
        <v>0</v>
      </c>
      <c r="O30" s="708">
        <v>0</v>
      </c>
      <c r="P30" s="708">
        <v>0</v>
      </c>
      <c r="Q30" s="552">
        <v>0</v>
      </c>
      <c r="R30" s="544">
        <v>0</v>
      </c>
      <c r="S30" s="548">
        <v>0</v>
      </c>
      <c r="T30" s="552">
        <v>0</v>
      </c>
      <c r="U30" s="552">
        <v>0</v>
      </c>
      <c r="V30" s="552">
        <v>0</v>
      </c>
      <c r="W30" s="299"/>
      <c r="X30" s="308">
        <f t="shared" si="1"/>
        <v>0</v>
      </c>
      <c r="Y30" s="298"/>
      <c r="Z30" s="298"/>
    </row>
    <row r="31" spans="1:26" ht="13.5" hidden="1" customHeight="1">
      <c r="A31" s="888"/>
      <c r="B31" s="888"/>
      <c r="C31" s="888"/>
      <c r="D31" s="888"/>
      <c r="E31" s="709">
        <f t="shared" ref="E31:V31" si="13">TRUNC(E30*$C30,2)</f>
        <v>0</v>
      </c>
      <c r="F31" s="709">
        <f t="shared" si="13"/>
        <v>0</v>
      </c>
      <c r="G31" s="709">
        <f t="shared" si="13"/>
        <v>0</v>
      </c>
      <c r="H31" s="710">
        <f t="shared" si="13"/>
        <v>0</v>
      </c>
      <c r="I31" s="711">
        <f t="shared" si="13"/>
        <v>0</v>
      </c>
      <c r="J31" s="711">
        <f t="shared" si="13"/>
        <v>0</v>
      </c>
      <c r="K31" s="711">
        <f t="shared" si="13"/>
        <v>0</v>
      </c>
      <c r="L31" s="711">
        <f t="shared" si="13"/>
        <v>0</v>
      </c>
      <c r="M31" s="711">
        <f t="shared" si="13"/>
        <v>0</v>
      </c>
      <c r="N31" s="711">
        <f t="shared" si="13"/>
        <v>0</v>
      </c>
      <c r="O31" s="711">
        <f t="shared" si="13"/>
        <v>0</v>
      </c>
      <c r="P31" s="711">
        <f t="shared" si="13"/>
        <v>0</v>
      </c>
      <c r="Q31" s="553">
        <f t="shared" si="13"/>
        <v>0</v>
      </c>
      <c r="R31" s="545">
        <f t="shared" si="13"/>
        <v>0</v>
      </c>
      <c r="S31" s="549">
        <f t="shared" si="13"/>
        <v>0</v>
      </c>
      <c r="T31" s="553">
        <f t="shared" si="13"/>
        <v>0</v>
      </c>
      <c r="U31" s="553">
        <f t="shared" si="13"/>
        <v>0</v>
      </c>
      <c r="V31" s="553">
        <f t="shared" si="13"/>
        <v>0</v>
      </c>
      <c r="W31" s="299"/>
      <c r="X31" s="308">
        <f t="shared" si="1"/>
        <v>0</v>
      </c>
      <c r="Y31" s="298" t="str">
        <f>IF(C30&lt;&gt;X31,"VERIFICAR ARREDONDAMENTO","OK")</f>
        <v>OK</v>
      </c>
      <c r="Z31" s="298"/>
    </row>
    <row r="32" spans="1:26" ht="13.5" hidden="1" customHeight="1">
      <c r="A32" s="956">
        <v>13</v>
      </c>
      <c r="B32" s="957" t="str">
        <f>VLOOKUP(A32,'Orçamento Base'!$D$10:$S$2478,4,FALSE)</f>
        <v>(digite a descrição do item aqui)</v>
      </c>
      <c r="C32" s="958">
        <f>VLOOKUP($A32,'Orçamento Base'!$D$10:$S$2501,16,FALSE)</f>
        <v>0</v>
      </c>
      <c r="D32" s="959">
        <f>IFERROR(C32/$C$70,0)</f>
        <v>0</v>
      </c>
      <c r="E32" s="706">
        <v>0</v>
      </c>
      <c r="F32" s="706">
        <v>0</v>
      </c>
      <c r="G32" s="706">
        <v>0</v>
      </c>
      <c r="H32" s="707">
        <v>0</v>
      </c>
      <c r="I32" s="708">
        <v>0</v>
      </c>
      <c r="J32" s="708">
        <v>0</v>
      </c>
      <c r="K32" s="708">
        <v>0</v>
      </c>
      <c r="L32" s="708">
        <v>0</v>
      </c>
      <c r="M32" s="708">
        <v>0</v>
      </c>
      <c r="N32" s="708">
        <v>0</v>
      </c>
      <c r="O32" s="708">
        <v>0</v>
      </c>
      <c r="P32" s="708">
        <v>0</v>
      </c>
      <c r="Q32" s="552">
        <v>0</v>
      </c>
      <c r="R32" s="544">
        <v>0</v>
      </c>
      <c r="S32" s="548">
        <v>0</v>
      </c>
      <c r="T32" s="552">
        <v>0</v>
      </c>
      <c r="U32" s="552">
        <v>0</v>
      </c>
      <c r="V32" s="552">
        <v>0</v>
      </c>
      <c r="W32" s="299"/>
      <c r="X32" s="308">
        <f t="shared" si="1"/>
        <v>0</v>
      </c>
      <c r="Y32" s="298"/>
      <c r="Z32" s="298"/>
    </row>
    <row r="33" spans="1:26" ht="13.5" hidden="1" customHeight="1">
      <c r="A33" s="888"/>
      <c r="B33" s="888"/>
      <c r="C33" s="888"/>
      <c r="D33" s="888"/>
      <c r="E33" s="709">
        <f t="shared" ref="E33:V33" si="14">TRUNC(E32*$C32,2)</f>
        <v>0</v>
      </c>
      <c r="F33" s="709">
        <f t="shared" si="14"/>
        <v>0</v>
      </c>
      <c r="G33" s="709">
        <f t="shared" si="14"/>
        <v>0</v>
      </c>
      <c r="H33" s="710">
        <f t="shared" si="14"/>
        <v>0</v>
      </c>
      <c r="I33" s="711">
        <f t="shared" si="14"/>
        <v>0</v>
      </c>
      <c r="J33" s="711">
        <f t="shared" si="14"/>
        <v>0</v>
      </c>
      <c r="K33" s="711">
        <f t="shared" si="14"/>
        <v>0</v>
      </c>
      <c r="L33" s="711">
        <f t="shared" si="14"/>
        <v>0</v>
      </c>
      <c r="M33" s="711">
        <f t="shared" si="14"/>
        <v>0</v>
      </c>
      <c r="N33" s="711">
        <f t="shared" si="14"/>
        <v>0</v>
      </c>
      <c r="O33" s="711">
        <f t="shared" si="14"/>
        <v>0</v>
      </c>
      <c r="P33" s="711">
        <f t="shared" si="14"/>
        <v>0</v>
      </c>
      <c r="Q33" s="553">
        <f t="shared" si="14"/>
        <v>0</v>
      </c>
      <c r="R33" s="545">
        <f t="shared" si="14"/>
        <v>0</v>
      </c>
      <c r="S33" s="549">
        <f t="shared" si="14"/>
        <v>0</v>
      </c>
      <c r="T33" s="553">
        <f t="shared" si="14"/>
        <v>0</v>
      </c>
      <c r="U33" s="553">
        <f t="shared" si="14"/>
        <v>0</v>
      </c>
      <c r="V33" s="553">
        <f t="shared" si="14"/>
        <v>0</v>
      </c>
      <c r="W33" s="299"/>
      <c r="X33" s="308">
        <f t="shared" si="1"/>
        <v>0</v>
      </c>
      <c r="Y33" s="298" t="str">
        <f>IF(C32&lt;&gt;X33,"VERIFICAR ARREDONDAMENTO","OK")</f>
        <v>OK</v>
      </c>
      <c r="Z33" s="298"/>
    </row>
    <row r="34" spans="1:26" ht="13.5" hidden="1" customHeight="1">
      <c r="A34" s="956">
        <v>14</v>
      </c>
      <c r="B34" s="957" t="str">
        <f>VLOOKUP(A34,'Orçamento Base'!$D$10:$S$2478,4,FALSE)</f>
        <v>(digite a descrição do item aqui)</v>
      </c>
      <c r="C34" s="958">
        <f>VLOOKUP($A34,'Orçamento Base'!$D$10:$S$2501,16,FALSE)</f>
        <v>0</v>
      </c>
      <c r="D34" s="959">
        <f>IFERROR(C34/$C$70,0)</f>
        <v>0</v>
      </c>
      <c r="E34" s="706">
        <v>0</v>
      </c>
      <c r="F34" s="706">
        <v>0</v>
      </c>
      <c r="G34" s="706">
        <v>0</v>
      </c>
      <c r="H34" s="707">
        <v>0</v>
      </c>
      <c r="I34" s="708">
        <v>0</v>
      </c>
      <c r="J34" s="708">
        <v>0</v>
      </c>
      <c r="K34" s="708">
        <v>0</v>
      </c>
      <c r="L34" s="708">
        <v>0</v>
      </c>
      <c r="M34" s="708">
        <v>0</v>
      </c>
      <c r="N34" s="708">
        <v>0</v>
      </c>
      <c r="O34" s="708">
        <v>0</v>
      </c>
      <c r="P34" s="708">
        <v>0</v>
      </c>
      <c r="Q34" s="552">
        <v>0</v>
      </c>
      <c r="R34" s="544">
        <v>0</v>
      </c>
      <c r="S34" s="548">
        <v>0</v>
      </c>
      <c r="T34" s="552">
        <v>0</v>
      </c>
      <c r="U34" s="552">
        <v>0</v>
      </c>
      <c r="V34" s="552">
        <v>0</v>
      </c>
      <c r="W34" s="299"/>
      <c r="X34" s="308">
        <f t="shared" si="1"/>
        <v>0</v>
      </c>
      <c r="Y34" s="298"/>
      <c r="Z34" s="298"/>
    </row>
    <row r="35" spans="1:26" ht="13.5" hidden="1" customHeight="1">
      <c r="A35" s="888"/>
      <c r="B35" s="888"/>
      <c r="C35" s="888"/>
      <c r="D35" s="888"/>
      <c r="E35" s="709">
        <f t="shared" ref="E35:V35" si="15">TRUNC(E34*$C34,2)</f>
        <v>0</v>
      </c>
      <c r="F35" s="709">
        <f t="shared" si="15"/>
        <v>0</v>
      </c>
      <c r="G35" s="709">
        <f t="shared" si="15"/>
        <v>0</v>
      </c>
      <c r="H35" s="710">
        <f t="shared" si="15"/>
        <v>0</v>
      </c>
      <c r="I35" s="711">
        <f t="shared" si="15"/>
        <v>0</v>
      </c>
      <c r="J35" s="711">
        <f t="shared" si="15"/>
        <v>0</v>
      </c>
      <c r="K35" s="711">
        <f t="shared" si="15"/>
        <v>0</v>
      </c>
      <c r="L35" s="711">
        <f t="shared" si="15"/>
        <v>0</v>
      </c>
      <c r="M35" s="711">
        <f t="shared" si="15"/>
        <v>0</v>
      </c>
      <c r="N35" s="711">
        <f t="shared" si="15"/>
        <v>0</v>
      </c>
      <c r="O35" s="711">
        <f t="shared" si="15"/>
        <v>0</v>
      </c>
      <c r="P35" s="711">
        <f t="shared" si="15"/>
        <v>0</v>
      </c>
      <c r="Q35" s="553">
        <f t="shared" si="15"/>
        <v>0</v>
      </c>
      <c r="R35" s="545">
        <f t="shared" si="15"/>
        <v>0</v>
      </c>
      <c r="S35" s="549">
        <f t="shared" si="15"/>
        <v>0</v>
      </c>
      <c r="T35" s="553">
        <f t="shared" si="15"/>
        <v>0</v>
      </c>
      <c r="U35" s="553">
        <f t="shared" si="15"/>
        <v>0</v>
      </c>
      <c r="V35" s="553">
        <f t="shared" si="15"/>
        <v>0</v>
      </c>
      <c r="W35" s="299"/>
      <c r="X35" s="308">
        <f t="shared" si="1"/>
        <v>0</v>
      </c>
      <c r="Y35" s="298" t="str">
        <f>IF(C34&lt;&gt;X35,"VERIFICAR ARREDONDAMENTO","OK")</f>
        <v>OK</v>
      </c>
      <c r="Z35" s="298"/>
    </row>
    <row r="36" spans="1:26" ht="13.5" hidden="1" customHeight="1">
      <c r="A36" s="956">
        <v>15</v>
      </c>
      <c r="B36" s="957" t="str">
        <f>VLOOKUP(A36,'Orçamento Base'!$D$10:$S$2478,4,FALSE)</f>
        <v>(digite a descrição do item aqui)</v>
      </c>
      <c r="C36" s="958">
        <f>VLOOKUP($A36,'Orçamento Base'!$D$10:$S$2501,16,FALSE)</f>
        <v>0</v>
      </c>
      <c r="D36" s="959">
        <f>IFERROR(C36/$C$70,0)</f>
        <v>0</v>
      </c>
      <c r="E36" s="706">
        <v>0</v>
      </c>
      <c r="F36" s="706">
        <v>0</v>
      </c>
      <c r="G36" s="706">
        <v>0</v>
      </c>
      <c r="H36" s="707">
        <v>0</v>
      </c>
      <c r="I36" s="708">
        <v>0</v>
      </c>
      <c r="J36" s="708">
        <v>0</v>
      </c>
      <c r="K36" s="708">
        <v>0</v>
      </c>
      <c r="L36" s="708">
        <v>0</v>
      </c>
      <c r="M36" s="708">
        <v>0</v>
      </c>
      <c r="N36" s="708">
        <v>0</v>
      </c>
      <c r="O36" s="708">
        <v>0</v>
      </c>
      <c r="P36" s="708">
        <v>0</v>
      </c>
      <c r="Q36" s="552">
        <v>0</v>
      </c>
      <c r="R36" s="544">
        <v>0</v>
      </c>
      <c r="S36" s="548">
        <v>0</v>
      </c>
      <c r="T36" s="552">
        <v>0</v>
      </c>
      <c r="U36" s="552">
        <v>0</v>
      </c>
      <c r="V36" s="552">
        <v>0</v>
      </c>
      <c r="W36" s="299"/>
      <c r="X36" s="308">
        <f t="shared" si="1"/>
        <v>0</v>
      </c>
      <c r="Y36" s="298"/>
      <c r="Z36" s="298"/>
    </row>
    <row r="37" spans="1:26" ht="13.5" hidden="1" customHeight="1">
      <c r="A37" s="888"/>
      <c r="B37" s="888"/>
      <c r="C37" s="888"/>
      <c r="D37" s="888"/>
      <c r="E37" s="709">
        <f t="shared" ref="E37:V37" si="16">TRUNC(E36*$C36,2)</f>
        <v>0</v>
      </c>
      <c r="F37" s="709">
        <f t="shared" si="16"/>
        <v>0</v>
      </c>
      <c r="G37" s="709">
        <f t="shared" si="16"/>
        <v>0</v>
      </c>
      <c r="H37" s="710">
        <f t="shared" si="16"/>
        <v>0</v>
      </c>
      <c r="I37" s="711">
        <f t="shared" si="16"/>
        <v>0</v>
      </c>
      <c r="J37" s="711">
        <f t="shared" si="16"/>
        <v>0</v>
      </c>
      <c r="K37" s="711">
        <f t="shared" si="16"/>
        <v>0</v>
      </c>
      <c r="L37" s="711">
        <f t="shared" si="16"/>
        <v>0</v>
      </c>
      <c r="M37" s="711">
        <f t="shared" si="16"/>
        <v>0</v>
      </c>
      <c r="N37" s="711">
        <f t="shared" si="16"/>
        <v>0</v>
      </c>
      <c r="O37" s="711">
        <f t="shared" si="16"/>
        <v>0</v>
      </c>
      <c r="P37" s="711">
        <f t="shared" si="16"/>
        <v>0</v>
      </c>
      <c r="Q37" s="553">
        <f t="shared" si="16"/>
        <v>0</v>
      </c>
      <c r="R37" s="545">
        <f t="shared" si="16"/>
        <v>0</v>
      </c>
      <c r="S37" s="549">
        <f t="shared" si="16"/>
        <v>0</v>
      </c>
      <c r="T37" s="553">
        <f t="shared" si="16"/>
        <v>0</v>
      </c>
      <c r="U37" s="553">
        <f t="shared" si="16"/>
        <v>0</v>
      </c>
      <c r="V37" s="553">
        <f t="shared" si="16"/>
        <v>0</v>
      </c>
      <c r="W37" s="299"/>
      <c r="X37" s="308">
        <f t="shared" si="1"/>
        <v>0</v>
      </c>
      <c r="Y37" s="298" t="str">
        <f>IF(C36&lt;&gt;X37,"VERIFICAR ARREDONDAMENTO","OK")</f>
        <v>OK</v>
      </c>
      <c r="Z37" s="298"/>
    </row>
    <row r="38" spans="1:26" ht="13.5" hidden="1" customHeight="1">
      <c r="A38" s="956">
        <v>16</v>
      </c>
      <c r="B38" s="957" t="str">
        <f>VLOOKUP(A38,'Orçamento Base'!$D$10:$S$2478,4,FALSE)</f>
        <v>(digite a descrição do item aqui)</v>
      </c>
      <c r="C38" s="958">
        <f>VLOOKUP($A38,'Orçamento Base'!$D$10:$S$2501,16,FALSE)</f>
        <v>0</v>
      </c>
      <c r="D38" s="959">
        <f>IFERROR(C38/$C$70,0)</f>
        <v>0</v>
      </c>
      <c r="E38" s="706">
        <v>0</v>
      </c>
      <c r="F38" s="706">
        <v>0</v>
      </c>
      <c r="G38" s="706">
        <v>0</v>
      </c>
      <c r="H38" s="707">
        <v>0</v>
      </c>
      <c r="I38" s="708">
        <v>0</v>
      </c>
      <c r="J38" s="708">
        <v>0</v>
      </c>
      <c r="K38" s="708">
        <v>0</v>
      </c>
      <c r="L38" s="708">
        <v>0</v>
      </c>
      <c r="M38" s="708">
        <v>0</v>
      </c>
      <c r="N38" s="708">
        <v>0</v>
      </c>
      <c r="O38" s="708">
        <v>0</v>
      </c>
      <c r="P38" s="708">
        <v>0</v>
      </c>
      <c r="Q38" s="552">
        <v>0</v>
      </c>
      <c r="R38" s="544">
        <v>0</v>
      </c>
      <c r="S38" s="548">
        <v>0</v>
      </c>
      <c r="T38" s="552">
        <v>0</v>
      </c>
      <c r="U38" s="552">
        <v>0</v>
      </c>
      <c r="V38" s="552">
        <v>0</v>
      </c>
      <c r="W38" s="299"/>
      <c r="X38" s="308">
        <f t="shared" si="1"/>
        <v>0</v>
      </c>
      <c r="Y38" s="298"/>
      <c r="Z38" s="298"/>
    </row>
    <row r="39" spans="1:26" ht="13.5" hidden="1" customHeight="1">
      <c r="A39" s="888"/>
      <c r="B39" s="888"/>
      <c r="C39" s="888"/>
      <c r="D39" s="888"/>
      <c r="E39" s="709">
        <f t="shared" ref="E39:V39" si="17">TRUNC(E38*$C38,2)</f>
        <v>0</v>
      </c>
      <c r="F39" s="709">
        <f t="shared" si="17"/>
        <v>0</v>
      </c>
      <c r="G39" s="709">
        <f t="shared" si="17"/>
        <v>0</v>
      </c>
      <c r="H39" s="710">
        <f t="shared" si="17"/>
        <v>0</v>
      </c>
      <c r="I39" s="711">
        <f t="shared" si="17"/>
        <v>0</v>
      </c>
      <c r="J39" s="711">
        <f t="shared" si="17"/>
        <v>0</v>
      </c>
      <c r="K39" s="711">
        <f t="shared" si="17"/>
        <v>0</v>
      </c>
      <c r="L39" s="711">
        <f t="shared" si="17"/>
        <v>0</v>
      </c>
      <c r="M39" s="711">
        <f t="shared" si="17"/>
        <v>0</v>
      </c>
      <c r="N39" s="711">
        <f t="shared" si="17"/>
        <v>0</v>
      </c>
      <c r="O39" s="711">
        <f t="shared" si="17"/>
        <v>0</v>
      </c>
      <c r="P39" s="711">
        <f t="shared" si="17"/>
        <v>0</v>
      </c>
      <c r="Q39" s="553">
        <f t="shared" si="17"/>
        <v>0</v>
      </c>
      <c r="R39" s="545">
        <f t="shared" si="17"/>
        <v>0</v>
      </c>
      <c r="S39" s="549">
        <f t="shared" si="17"/>
        <v>0</v>
      </c>
      <c r="T39" s="553">
        <f t="shared" si="17"/>
        <v>0</v>
      </c>
      <c r="U39" s="553">
        <f t="shared" si="17"/>
        <v>0</v>
      </c>
      <c r="V39" s="553">
        <f t="shared" si="17"/>
        <v>0</v>
      </c>
      <c r="W39" s="299"/>
      <c r="X39" s="308">
        <f t="shared" si="1"/>
        <v>0</v>
      </c>
      <c r="Y39" s="298" t="str">
        <f>IF(C38&lt;&gt;X39,"VERIFICAR ARREDONDAMENTO","OK")</f>
        <v>OK</v>
      </c>
      <c r="Z39" s="298"/>
    </row>
    <row r="40" spans="1:26" ht="13.5" hidden="1" customHeight="1">
      <c r="A40" s="956">
        <v>17</v>
      </c>
      <c r="B40" s="957" t="str">
        <f>VLOOKUP(A40,'Orçamento Base'!$D$10:$S$2478,4,FALSE)</f>
        <v>(digite a descrição do item aqui)</v>
      </c>
      <c r="C40" s="958">
        <f>VLOOKUP($A40,'Orçamento Base'!$D$10:$S$2501,16,FALSE)</f>
        <v>0</v>
      </c>
      <c r="D40" s="959">
        <f>IFERROR(C40/$C$70,0)</f>
        <v>0</v>
      </c>
      <c r="E40" s="706">
        <v>0</v>
      </c>
      <c r="F40" s="706">
        <v>0</v>
      </c>
      <c r="G40" s="706">
        <v>0</v>
      </c>
      <c r="H40" s="707">
        <v>0</v>
      </c>
      <c r="I40" s="708">
        <v>0</v>
      </c>
      <c r="J40" s="708">
        <v>0</v>
      </c>
      <c r="K40" s="708">
        <v>0</v>
      </c>
      <c r="L40" s="708">
        <v>0</v>
      </c>
      <c r="M40" s="708">
        <v>0</v>
      </c>
      <c r="N40" s="708">
        <v>0</v>
      </c>
      <c r="O40" s="708">
        <v>0</v>
      </c>
      <c r="P40" s="708">
        <v>0</v>
      </c>
      <c r="Q40" s="552">
        <v>0</v>
      </c>
      <c r="R40" s="544">
        <v>0</v>
      </c>
      <c r="S40" s="548">
        <v>0</v>
      </c>
      <c r="T40" s="552">
        <v>0</v>
      </c>
      <c r="U40" s="552">
        <v>0</v>
      </c>
      <c r="V40" s="552">
        <v>0</v>
      </c>
      <c r="W40" s="299"/>
      <c r="X40" s="308">
        <f t="shared" si="1"/>
        <v>0</v>
      </c>
      <c r="Y40" s="298"/>
      <c r="Z40" s="298"/>
    </row>
    <row r="41" spans="1:26" ht="13.5" hidden="1" customHeight="1">
      <c r="A41" s="888"/>
      <c r="B41" s="888"/>
      <c r="C41" s="888"/>
      <c r="D41" s="888"/>
      <c r="E41" s="709">
        <f t="shared" ref="E41:V41" si="18">TRUNC(E40*$C40,2)</f>
        <v>0</v>
      </c>
      <c r="F41" s="709">
        <f t="shared" si="18"/>
        <v>0</v>
      </c>
      <c r="G41" s="709">
        <f t="shared" si="18"/>
        <v>0</v>
      </c>
      <c r="H41" s="710">
        <f t="shared" si="18"/>
        <v>0</v>
      </c>
      <c r="I41" s="711">
        <f t="shared" si="18"/>
        <v>0</v>
      </c>
      <c r="J41" s="711">
        <f t="shared" si="18"/>
        <v>0</v>
      </c>
      <c r="K41" s="711">
        <f t="shared" si="18"/>
        <v>0</v>
      </c>
      <c r="L41" s="711">
        <f t="shared" si="18"/>
        <v>0</v>
      </c>
      <c r="M41" s="711">
        <f t="shared" si="18"/>
        <v>0</v>
      </c>
      <c r="N41" s="711">
        <f t="shared" si="18"/>
        <v>0</v>
      </c>
      <c r="O41" s="711">
        <f t="shared" si="18"/>
        <v>0</v>
      </c>
      <c r="P41" s="711">
        <f t="shared" si="18"/>
        <v>0</v>
      </c>
      <c r="Q41" s="553">
        <f t="shared" si="18"/>
        <v>0</v>
      </c>
      <c r="R41" s="545">
        <f t="shared" si="18"/>
        <v>0</v>
      </c>
      <c r="S41" s="549">
        <f t="shared" si="18"/>
        <v>0</v>
      </c>
      <c r="T41" s="553">
        <f t="shared" si="18"/>
        <v>0</v>
      </c>
      <c r="U41" s="553">
        <f t="shared" si="18"/>
        <v>0</v>
      </c>
      <c r="V41" s="553">
        <f t="shared" si="18"/>
        <v>0</v>
      </c>
      <c r="W41" s="299"/>
      <c r="X41" s="308">
        <f t="shared" si="1"/>
        <v>0</v>
      </c>
      <c r="Y41" s="298" t="str">
        <f>IF(C40&lt;&gt;X41,"VERIFICAR ARREDONDAMENTO","OK")</f>
        <v>OK</v>
      </c>
      <c r="Z41" s="298"/>
    </row>
    <row r="42" spans="1:26" ht="13.5" hidden="1" customHeight="1">
      <c r="A42" s="956">
        <v>18</v>
      </c>
      <c r="B42" s="957" t="str">
        <f>VLOOKUP(A42,'Orçamento Base'!$D$10:$S$2478,4,FALSE)</f>
        <v>(digite a descrição do item aqui)</v>
      </c>
      <c r="C42" s="958">
        <f>VLOOKUP($A42,'Orçamento Base'!$D$10:$S$2501,16,FALSE)</f>
        <v>0</v>
      </c>
      <c r="D42" s="959">
        <f>IFERROR(C42/$C$70,0)</f>
        <v>0</v>
      </c>
      <c r="E42" s="706">
        <v>0</v>
      </c>
      <c r="F42" s="706">
        <v>0</v>
      </c>
      <c r="G42" s="706">
        <v>0</v>
      </c>
      <c r="H42" s="707">
        <v>0</v>
      </c>
      <c r="I42" s="708">
        <v>0</v>
      </c>
      <c r="J42" s="708">
        <v>0</v>
      </c>
      <c r="K42" s="708">
        <v>0</v>
      </c>
      <c r="L42" s="708">
        <v>0</v>
      </c>
      <c r="M42" s="708">
        <v>0</v>
      </c>
      <c r="N42" s="708">
        <v>0</v>
      </c>
      <c r="O42" s="708">
        <v>0</v>
      </c>
      <c r="P42" s="708">
        <v>0</v>
      </c>
      <c r="Q42" s="552">
        <v>0</v>
      </c>
      <c r="R42" s="544">
        <v>0</v>
      </c>
      <c r="S42" s="548">
        <v>0</v>
      </c>
      <c r="T42" s="552">
        <v>0</v>
      </c>
      <c r="U42" s="552">
        <v>0</v>
      </c>
      <c r="V42" s="552">
        <v>0</v>
      </c>
      <c r="W42" s="299"/>
      <c r="X42" s="308">
        <f t="shared" si="1"/>
        <v>0</v>
      </c>
      <c r="Y42" s="298"/>
      <c r="Z42" s="298"/>
    </row>
    <row r="43" spans="1:26" ht="13.5" hidden="1" customHeight="1">
      <c r="A43" s="888"/>
      <c r="B43" s="888"/>
      <c r="C43" s="888"/>
      <c r="D43" s="888"/>
      <c r="E43" s="709">
        <f t="shared" ref="E43:V43" si="19">TRUNC(E42*$C42,2)</f>
        <v>0</v>
      </c>
      <c r="F43" s="709">
        <f t="shared" si="19"/>
        <v>0</v>
      </c>
      <c r="G43" s="709">
        <f t="shared" si="19"/>
        <v>0</v>
      </c>
      <c r="H43" s="710">
        <f t="shared" si="19"/>
        <v>0</v>
      </c>
      <c r="I43" s="711">
        <f t="shared" si="19"/>
        <v>0</v>
      </c>
      <c r="J43" s="711">
        <f t="shared" si="19"/>
        <v>0</v>
      </c>
      <c r="K43" s="711">
        <f t="shared" si="19"/>
        <v>0</v>
      </c>
      <c r="L43" s="711">
        <f t="shared" si="19"/>
        <v>0</v>
      </c>
      <c r="M43" s="711">
        <f t="shared" si="19"/>
        <v>0</v>
      </c>
      <c r="N43" s="711">
        <f t="shared" si="19"/>
        <v>0</v>
      </c>
      <c r="O43" s="711">
        <f t="shared" si="19"/>
        <v>0</v>
      </c>
      <c r="P43" s="711">
        <f t="shared" si="19"/>
        <v>0</v>
      </c>
      <c r="Q43" s="553">
        <f t="shared" si="19"/>
        <v>0</v>
      </c>
      <c r="R43" s="545">
        <f t="shared" si="19"/>
        <v>0</v>
      </c>
      <c r="S43" s="549">
        <f t="shared" si="19"/>
        <v>0</v>
      </c>
      <c r="T43" s="553">
        <f t="shared" si="19"/>
        <v>0</v>
      </c>
      <c r="U43" s="553">
        <f t="shared" si="19"/>
        <v>0</v>
      </c>
      <c r="V43" s="553">
        <f t="shared" si="19"/>
        <v>0</v>
      </c>
      <c r="W43" s="299"/>
      <c r="X43" s="308">
        <f t="shared" si="1"/>
        <v>0</v>
      </c>
      <c r="Y43" s="298" t="str">
        <f>IF(C42&lt;&gt;X43,"VERIFICAR ARREDONDAMENTO","OK")</f>
        <v>OK</v>
      </c>
      <c r="Z43" s="298"/>
    </row>
    <row r="44" spans="1:26" ht="13.5" hidden="1" customHeight="1">
      <c r="A44" s="956">
        <v>19</v>
      </c>
      <c r="B44" s="957" t="str">
        <f>VLOOKUP(A44,'Orçamento Base'!$D$10:$S$2478,4,FALSE)</f>
        <v>(digite a descrição do item aqui)</v>
      </c>
      <c r="C44" s="958">
        <f>VLOOKUP($A44,'Orçamento Base'!$D$10:$S$2501,16,FALSE)</f>
        <v>0</v>
      </c>
      <c r="D44" s="959">
        <f>IFERROR(C44/$C$70,0)</f>
        <v>0</v>
      </c>
      <c r="E44" s="706">
        <v>0</v>
      </c>
      <c r="F44" s="706">
        <v>0</v>
      </c>
      <c r="G44" s="706">
        <v>0</v>
      </c>
      <c r="H44" s="707">
        <v>0</v>
      </c>
      <c r="I44" s="708">
        <v>0</v>
      </c>
      <c r="J44" s="708">
        <v>0</v>
      </c>
      <c r="K44" s="708">
        <v>0</v>
      </c>
      <c r="L44" s="708">
        <v>0</v>
      </c>
      <c r="M44" s="708">
        <v>0</v>
      </c>
      <c r="N44" s="708">
        <v>0</v>
      </c>
      <c r="O44" s="708">
        <v>0</v>
      </c>
      <c r="P44" s="708">
        <v>0</v>
      </c>
      <c r="Q44" s="552">
        <v>0</v>
      </c>
      <c r="R44" s="544">
        <v>0</v>
      </c>
      <c r="S44" s="548">
        <v>0</v>
      </c>
      <c r="T44" s="552">
        <v>0</v>
      </c>
      <c r="U44" s="552">
        <v>0</v>
      </c>
      <c r="V44" s="552">
        <v>0</v>
      </c>
      <c r="W44" s="299"/>
      <c r="X44" s="308">
        <f t="shared" si="1"/>
        <v>0</v>
      </c>
      <c r="Y44" s="298"/>
      <c r="Z44" s="298"/>
    </row>
    <row r="45" spans="1:26" ht="13.5" hidden="1" customHeight="1">
      <c r="A45" s="888"/>
      <c r="B45" s="888"/>
      <c r="C45" s="888"/>
      <c r="D45" s="888"/>
      <c r="E45" s="709">
        <f t="shared" ref="E45:V45" si="20">TRUNC(E44*$C44,2)</f>
        <v>0</v>
      </c>
      <c r="F45" s="709">
        <f t="shared" si="20"/>
        <v>0</v>
      </c>
      <c r="G45" s="709">
        <f t="shared" si="20"/>
        <v>0</v>
      </c>
      <c r="H45" s="710">
        <f t="shared" si="20"/>
        <v>0</v>
      </c>
      <c r="I45" s="711">
        <f t="shared" si="20"/>
        <v>0</v>
      </c>
      <c r="J45" s="711">
        <f t="shared" si="20"/>
        <v>0</v>
      </c>
      <c r="K45" s="711">
        <f t="shared" si="20"/>
        <v>0</v>
      </c>
      <c r="L45" s="711">
        <f t="shared" si="20"/>
        <v>0</v>
      </c>
      <c r="M45" s="711">
        <f t="shared" si="20"/>
        <v>0</v>
      </c>
      <c r="N45" s="711">
        <f t="shared" si="20"/>
        <v>0</v>
      </c>
      <c r="O45" s="711">
        <f t="shared" si="20"/>
        <v>0</v>
      </c>
      <c r="P45" s="711">
        <f t="shared" si="20"/>
        <v>0</v>
      </c>
      <c r="Q45" s="553">
        <f t="shared" si="20"/>
        <v>0</v>
      </c>
      <c r="R45" s="545">
        <f t="shared" si="20"/>
        <v>0</v>
      </c>
      <c r="S45" s="549">
        <f t="shared" si="20"/>
        <v>0</v>
      </c>
      <c r="T45" s="553">
        <f t="shared" si="20"/>
        <v>0</v>
      </c>
      <c r="U45" s="553">
        <f t="shared" si="20"/>
        <v>0</v>
      </c>
      <c r="V45" s="553">
        <f t="shared" si="20"/>
        <v>0</v>
      </c>
      <c r="W45" s="299"/>
      <c r="X45" s="308">
        <f t="shared" si="1"/>
        <v>0</v>
      </c>
      <c r="Y45" s="298" t="str">
        <f>IF(C44&lt;&gt;X45,"VERIFICAR ARREDONDAMENTO","OK")</f>
        <v>OK</v>
      </c>
      <c r="Z45" s="298"/>
    </row>
    <row r="46" spans="1:26" ht="13.5" hidden="1" customHeight="1">
      <c r="A46" s="956">
        <v>20</v>
      </c>
      <c r="B46" s="957" t="str">
        <f>VLOOKUP(A46,'Orçamento Base'!$D$10:$S$2478,4,FALSE)</f>
        <v>(digite a descrição do item aqui)</v>
      </c>
      <c r="C46" s="958">
        <f>VLOOKUP($A46,'Orçamento Base'!$D$10:$S$2501,16,FALSE)</f>
        <v>0</v>
      </c>
      <c r="D46" s="959">
        <f>IFERROR(C46/$C$70,0)</f>
        <v>0</v>
      </c>
      <c r="E46" s="706">
        <v>0</v>
      </c>
      <c r="F46" s="706">
        <v>0</v>
      </c>
      <c r="G46" s="706">
        <v>0</v>
      </c>
      <c r="H46" s="707">
        <v>0</v>
      </c>
      <c r="I46" s="708">
        <v>0</v>
      </c>
      <c r="J46" s="708">
        <v>0</v>
      </c>
      <c r="K46" s="708">
        <v>0</v>
      </c>
      <c r="L46" s="708">
        <v>0</v>
      </c>
      <c r="M46" s="708">
        <v>0</v>
      </c>
      <c r="N46" s="708">
        <v>0</v>
      </c>
      <c r="O46" s="708">
        <v>0</v>
      </c>
      <c r="P46" s="708">
        <v>0</v>
      </c>
      <c r="Q46" s="552">
        <v>0</v>
      </c>
      <c r="R46" s="544">
        <v>0</v>
      </c>
      <c r="S46" s="548">
        <v>0</v>
      </c>
      <c r="T46" s="552">
        <v>0</v>
      </c>
      <c r="U46" s="552">
        <v>0</v>
      </c>
      <c r="V46" s="552">
        <v>0</v>
      </c>
      <c r="W46" s="299"/>
      <c r="X46" s="308">
        <f t="shared" si="1"/>
        <v>0</v>
      </c>
      <c r="Y46" s="298"/>
      <c r="Z46" s="298"/>
    </row>
    <row r="47" spans="1:26" ht="13.5" hidden="1" customHeight="1">
      <c r="A47" s="888"/>
      <c r="B47" s="888"/>
      <c r="C47" s="888"/>
      <c r="D47" s="888"/>
      <c r="E47" s="709">
        <f t="shared" ref="E47:V47" si="21">TRUNC(E46*$C46,2)</f>
        <v>0</v>
      </c>
      <c r="F47" s="709">
        <f t="shared" si="21"/>
        <v>0</v>
      </c>
      <c r="G47" s="709">
        <f t="shared" si="21"/>
        <v>0</v>
      </c>
      <c r="H47" s="710">
        <f t="shared" si="21"/>
        <v>0</v>
      </c>
      <c r="I47" s="711">
        <f t="shared" si="21"/>
        <v>0</v>
      </c>
      <c r="J47" s="711">
        <f t="shared" si="21"/>
        <v>0</v>
      </c>
      <c r="K47" s="711">
        <f t="shared" si="21"/>
        <v>0</v>
      </c>
      <c r="L47" s="711">
        <f t="shared" si="21"/>
        <v>0</v>
      </c>
      <c r="M47" s="711">
        <f t="shared" si="21"/>
        <v>0</v>
      </c>
      <c r="N47" s="711">
        <f t="shared" si="21"/>
        <v>0</v>
      </c>
      <c r="O47" s="711">
        <f t="shared" si="21"/>
        <v>0</v>
      </c>
      <c r="P47" s="711">
        <f t="shared" si="21"/>
        <v>0</v>
      </c>
      <c r="Q47" s="553">
        <f t="shared" si="21"/>
        <v>0</v>
      </c>
      <c r="R47" s="545">
        <f t="shared" si="21"/>
        <v>0</v>
      </c>
      <c r="S47" s="549">
        <f t="shared" si="21"/>
        <v>0</v>
      </c>
      <c r="T47" s="553">
        <f t="shared" si="21"/>
        <v>0</v>
      </c>
      <c r="U47" s="553">
        <f t="shared" si="21"/>
        <v>0</v>
      </c>
      <c r="V47" s="553">
        <f t="shared" si="21"/>
        <v>0</v>
      </c>
      <c r="W47" s="299"/>
      <c r="X47" s="308">
        <f t="shared" si="1"/>
        <v>0</v>
      </c>
      <c r="Y47" s="298" t="str">
        <f>IF(C46&lt;&gt;X47,"VERIFICAR ARREDONDAMENTO","OK")</f>
        <v>OK</v>
      </c>
      <c r="Z47" s="298"/>
    </row>
    <row r="48" spans="1:26" ht="13.5" hidden="1" customHeight="1">
      <c r="A48" s="956">
        <v>21</v>
      </c>
      <c r="B48" s="957" t="str">
        <f>VLOOKUP(A48,'Orçamento Base'!$D$10:$S$2478,4,FALSE)</f>
        <v>(digite a descrição do item aqui)</v>
      </c>
      <c r="C48" s="958">
        <f>VLOOKUP($A48,'Orçamento Base'!$D$10:$S$2501,16,FALSE)</f>
        <v>0</v>
      </c>
      <c r="D48" s="959">
        <f>IFERROR(C48/$C$70,0)</f>
        <v>0</v>
      </c>
      <c r="E48" s="706">
        <v>0</v>
      </c>
      <c r="F48" s="706">
        <v>0</v>
      </c>
      <c r="G48" s="706">
        <v>0</v>
      </c>
      <c r="H48" s="707">
        <v>0</v>
      </c>
      <c r="I48" s="708">
        <v>0</v>
      </c>
      <c r="J48" s="708">
        <v>0</v>
      </c>
      <c r="K48" s="708">
        <v>0</v>
      </c>
      <c r="L48" s="708">
        <v>0</v>
      </c>
      <c r="M48" s="708">
        <v>0</v>
      </c>
      <c r="N48" s="708">
        <v>0</v>
      </c>
      <c r="O48" s="708">
        <v>0</v>
      </c>
      <c r="P48" s="708">
        <v>0</v>
      </c>
      <c r="Q48" s="552">
        <v>0</v>
      </c>
      <c r="R48" s="544">
        <v>0</v>
      </c>
      <c r="S48" s="548">
        <v>0</v>
      </c>
      <c r="T48" s="552">
        <v>0</v>
      </c>
      <c r="U48" s="552">
        <v>0</v>
      </c>
      <c r="V48" s="552">
        <v>0</v>
      </c>
      <c r="W48" s="299"/>
      <c r="X48" s="308">
        <f t="shared" ref="X48:X67" si="22">SUM(E48:V48)</f>
        <v>0</v>
      </c>
      <c r="Y48" s="560"/>
      <c r="Z48" s="560"/>
    </row>
    <row r="49" spans="1:26" ht="13.5" hidden="1" customHeight="1">
      <c r="A49" s="888"/>
      <c r="B49" s="888"/>
      <c r="C49" s="888"/>
      <c r="D49" s="888"/>
      <c r="E49" s="709">
        <f t="shared" ref="E49:V49" si="23">TRUNC(E48*$C48,2)</f>
        <v>0</v>
      </c>
      <c r="F49" s="709">
        <f t="shared" si="23"/>
        <v>0</v>
      </c>
      <c r="G49" s="709">
        <f t="shared" si="23"/>
        <v>0</v>
      </c>
      <c r="H49" s="710">
        <f t="shared" si="23"/>
        <v>0</v>
      </c>
      <c r="I49" s="711">
        <f t="shared" si="23"/>
        <v>0</v>
      </c>
      <c r="J49" s="711">
        <f t="shared" si="23"/>
        <v>0</v>
      </c>
      <c r="K49" s="711">
        <f t="shared" si="23"/>
        <v>0</v>
      </c>
      <c r="L49" s="711">
        <f t="shared" si="23"/>
        <v>0</v>
      </c>
      <c r="M49" s="711">
        <f t="shared" si="23"/>
        <v>0</v>
      </c>
      <c r="N49" s="711">
        <f t="shared" si="23"/>
        <v>0</v>
      </c>
      <c r="O49" s="711">
        <f t="shared" si="23"/>
        <v>0</v>
      </c>
      <c r="P49" s="711">
        <f t="shared" si="23"/>
        <v>0</v>
      </c>
      <c r="Q49" s="553">
        <f t="shared" si="23"/>
        <v>0</v>
      </c>
      <c r="R49" s="545">
        <f t="shared" si="23"/>
        <v>0</v>
      </c>
      <c r="S49" s="549">
        <f t="shared" si="23"/>
        <v>0</v>
      </c>
      <c r="T49" s="553">
        <f t="shared" si="23"/>
        <v>0</v>
      </c>
      <c r="U49" s="553">
        <f t="shared" si="23"/>
        <v>0</v>
      </c>
      <c r="V49" s="553">
        <f t="shared" si="23"/>
        <v>0</v>
      </c>
      <c r="W49" s="299"/>
      <c r="X49" s="308">
        <f t="shared" si="22"/>
        <v>0</v>
      </c>
      <c r="Y49" s="560" t="str">
        <f>IF(C48&lt;&gt;X49,"VERIFICAR ARREDONDAMENTO","OK")</f>
        <v>OK</v>
      </c>
      <c r="Z49" s="560"/>
    </row>
    <row r="50" spans="1:26" ht="13.5" hidden="1" customHeight="1">
      <c r="A50" s="956">
        <v>22</v>
      </c>
      <c r="B50" s="957" t="str">
        <f>VLOOKUP(A50,'Orçamento Base'!$D$10:$S$2478,4,FALSE)</f>
        <v>(digite a descrição do item aqui)</v>
      </c>
      <c r="C50" s="958">
        <f>VLOOKUP($A50,'Orçamento Base'!$D$10:$S$2501,16,FALSE)</f>
        <v>0</v>
      </c>
      <c r="D50" s="959">
        <f>IFERROR(C50/$C$70,0)</f>
        <v>0</v>
      </c>
      <c r="E50" s="706">
        <v>0</v>
      </c>
      <c r="F50" s="706">
        <v>0</v>
      </c>
      <c r="G50" s="706">
        <v>0</v>
      </c>
      <c r="H50" s="707">
        <v>0</v>
      </c>
      <c r="I50" s="708">
        <v>0</v>
      </c>
      <c r="J50" s="708">
        <v>0</v>
      </c>
      <c r="K50" s="708">
        <v>0</v>
      </c>
      <c r="L50" s="708">
        <v>0</v>
      </c>
      <c r="M50" s="708">
        <v>0</v>
      </c>
      <c r="N50" s="708">
        <v>0</v>
      </c>
      <c r="O50" s="708">
        <v>0</v>
      </c>
      <c r="P50" s="708">
        <v>0</v>
      </c>
      <c r="Q50" s="552">
        <v>0</v>
      </c>
      <c r="R50" s="544">
        <v>0</v>
      </c>
      <c r="S50" s="548">
        <v>0</v>
      </c>
      <c r="T50" s="552">
        <v>0</v>
      </c>
      <c r="U50" s="552">
        <v>0</v>
      </c>
      <c r="V50" s="552">
        <v>0</v>
      </c>
      <c r="W50" s="299"/>
      <c r="X50" s="308">
        <f t="shared" si="22"/>
        <v>0</v>
      </c>
      <c r="Y50" s="560"/>
      <c r="Z50" s="560"/>
    </row>
    <row r="51" spans="1:26" ht="13.5" hidden="1" customHeight="1">
      <c r="A51" s="888"/>
      <c r="B51" s="888"/>
      <c r="C51" s="888"/>
      <c r="D51" s="888"/>
      <c r="E51" s="709">
        <f t="shared" ref="E51:V51" si="24">TRUNC(E50*$C50,2)</f>
        <v>0</v>
      </c>
      <c r="F51" s="709">
        <f t="shared" si="24"/>
        <v>0</v>
      </c>
      <c r="G51" s="709">
        <f t="shared" si="24"/>
        <v>0</v>
      </c>
      <c r="H51" s="710">
        <f t="shared" si="24"/>
        <v>0</v>
      </c>
      <c r="I51" s="711">
        <f t="shared" si="24"/>
        <v>0</v>
      </c>
      <c r="J51" s="711">
        <f t="shared" si="24"/>
        <v>0</v>
      </c>
      <c r="K51" s="711">
        <f t="shared" si="24"/>
        <v>0</v>
      </c>
      <c r="L51" s="711">
        <f t="shared" si="24"/>
        <v>0</v>
      </c>
      <c r="M51" s="711">
        <f t="shared" si="24"/>
        <v>0</v>
      </c>
      <c r="N51" s="711">
        <f t="shared" si="24"/>
        <v>0</v>
      </c>
      <c r="O51" s="711">
        <f t="shared" si="24"/>
        <v>0</v>
      </c>
      <c r="P51" s="711">
        <f t="shared" si="24"/>
        <v>0</v>
      </c>
      <c r="Q51" s="553">
        <f t="shared" si="24"/>
        <v>0</v>
      </c>
      <c r="R51" s="545">
        <f t="shared" si="24"/>
        <v>0</v>
      </c>
      <c r="S51" s="549">
        <f t="shared" si="24"/>
        <v>0</v>
      </c>
      <c r="T51" s="553">
        <f t="shared" si="24"/>
        <v>0</v>
      </c>
      <c r="U51" s="553">
        <f t="shared" si="24"/>
        <v>0</v>
      </c>
      <c r="V51" s="553">
        <f t="shared" si="24"/>
        <v>0</v>
      </c>
      <c r="W51" s="299"/>
      <c r="X51" s="308">
        <f t="shared" si="22"/>
        <v>0</v>
      </c>
      <c r="Y51" s="560" t="str">
        <f>IF(C50&lt;&gt;X51,"VERIFICAR ARREDONDAMENTO","OK")</f>
        <v>OK</v>
      </c>
      <c r="Z51" s="560"/>
    </row>
    <row r="52" spans="1:26" ht="13.5" hidden="1" customHeight="1">
      <c r="A52" s="956">
        <v>23</v>
      </c>
      <c r="B52" s="957" t="str">
        <f>VLOOKUP(A52,'Orçamento Base'!$D$10:$S$2478,4,FALSE)</f>
        <v>(digite a descrição do item aqui)</v>
      </c>
      <c r="C52" s="958">
        <f>VLOOKUP($A52,'Orçamento Base'!$D$10:$S$2501,16,FALSE)</f>
        <v>0</v>
      </c>
      <c r="D52" s="959">
        <f>IFERROR(C52/$C$70,0)</f>
        <v>0</v>
      </c>
      <c r="E52" s="706">
        <v>0</v>
      </c>
      <c r="F52" s="706">
        <v>0</v>
      </c>
      <c r="G52" s="706">
        <v>0</v>
      </c>
      <c r="H52" s="707">
        <v>0</v>
      </c>
      <c r="I52" s="708">
        <v>0</v>
      </c>
      <c r="J52" s="708">
        <v>0</v>
      </c>
      <c r="K52" s="708">
        <v>0</v>
      </c>
      <c r="L52" s="708">
        <v>0</v>
      </c>
      <c r="M52" s="708">
        <v>0</v>
      </c>
      <c r="N52" s="708">
        <v>0</v>
      </c>
      <c r="O52" s="708">
        <v>0</v>
      </c>
      <c r="P52" s="708">
        <v>0</v>
      </c>
      <c r="Q52" s="552">
        <v>0</v>
      </c>
      <c r="R52" s="544">
        <v>0</v>
      </c>
      <c r="S52" s="548">
        <v>0</v>
      </c>
      <c r="T52" s="552">
        <v>0</v>
      </c>
      <c r="U52" s="552">
        <v>0</v>
      </c>
      <c r="V52" s="552">
        <v>0</v>
      </c>
      <c r="W52" s="299"/>
      <c r="X52" s="308">
        <f t="shared" si="22"/>
        <v>0</v>
      </c>
      <c r="Y52" s="560"/>
      <c r="Z52" s="560"/>
    </row>
    <row r="53" spans="1:26" ht="13.5" hidden="1" customHeight="1">
      <c r="A53" s="888"/>
      <c r="B53" s="888"/>
      <c r="C53" s="888"/>
      <c r="D53" s="888"/>
      <c r="E53" s="709">
        <f t="shared" ref="E53:V53" si="25">TRUNC(E52*$C52,2)</f>
        <v>0</v>
      </c>
      <c r="F53" s="709">
        <f t="shared" si="25"/>
        <v>0</v>
      </c>
      <c r="G53" s="709">
        <f t="shared" si="25"/>
        <v>0</v>
      </c>
      <c r="H53" s="710">
        <f t="shared" si="25"/>
        <v>0</v>
      </c>
      <c r="I53" s="711">
        <f t="shared" si="25"/>
        <v>0</v>
      </c>
      <c r="J53" s="711">
        <f t="shared" si="25"/>
        <v>0</v>
      </c>
      <c r="K53" s="711">
        <f t="shared" si="25"/>
        <v>0</v>
      </c>
      <c r="L53" s="711">
        <f t="shared" si="25"/>
        <v>0</v>
      </c>
      <c r="M53" s="711">
        <f t="shared" si="25"/>
        <v>0</v>
      </c>
      <c r="N53" s="711">
        <f t="shared" si="25"/>
        <v>0</v>
      </c>
      <c r="O53" s="711">
        <f t="shared" si="25"/>
        <v>0</v>
      </c>
      <c r="P53" s="711">
        <f t="shared" si="25"/>
        <v>0</v>
      </c>
      <c r="Q53" s="553">
        <f t="shared" si="25"/>
        <v>0</v>
      </c>
      <c r="R53" s="545">
        <f t="shared" si="25"/>
        <v>0</v>
      </c>
      <c r="S53" s="549">
        <f t="shared" si="25"/>
        <v>0</v>
      </c>
      <c r="T53" s="553">
        <f t="shared" si="25"/>
        <v>0</v>
      </c>
      <c r="U53" s="553">
        <f t="shared" si="25"/>
        <v>0</v>
      </c>
      <c r="V53" s="553">
        <f t="shared" si="25"/>
        <v>0</v>
      </c>
      <c r="W53" s="299"/>
      <c r="X53" s="308">
        <f t="shared" si="22"/>
        <v>0</v>
      </c>
      <c r="Y53" s="560" t="str">
        <f>IF(C52&lt;&gt;X53,"VERIFICAR ARREDONDAMENTO","OK")</f>
        <v>OK</v>
      </c>
      <c r="Z53" s="560"/>
    </row>
    <row r="54" spans="1:26" ht="13.5" hidden="1" customHeight="1">
      <c r="A54" s="956">
        <v>24</v>
      </c>
      <c r="B54" s="957" t="str">
        <f>VLOOKUP(A54,'Orçamento Base'!$D$10:$S$2478,4,FALSE)</f>
        <v>(digite a descrição do item aqui)</v>
      </c>
      <c r="C54" s="958">
        <f>VLOOKUP($A54,'Orçamento Base'!$D$10:$S$2501,16,FALSE)</f>
        <v>0</v>
      </c>
      <c r="D54" s="959">
        <f>IFERROR(C54/$C$70,0)</f>
        <v>0</v>
      </c>
      <c r="E54" s="706">
        <v>0</v>
      </c>
      <c r="F54" s="706">
        <v>0</v>
      </c>
      <c r="G54" s="706">
        <v>0</v>
      </c>
      <c r="H54" s="707">
        <v>0</v>
      </c>
      <c r="I54" s="708">
        <v>0</v>
      </c>
      <c r="J54" s="708">
        <v>0</v>
      </c>
      <c r="K54" s="708">
        <v>0</v>
      </c>
      <c r="L54" s="708">
        <v>0</v>
      </c>
      <c r="M54" s="708">
        <v>0</v>
      </c>
      <c r="N54" s="708">
        <v>0</v>
      </c>
      <c r="O54" s="708">
        <v>0</v>
      </c>
      <c r="P54" s="708">
        <v>0</v>
      </c>
      <c r="Q54" s="552">
        <v>0</v>
      </c>
      <c r="R54" s="544">
        <v>0</v>
      </c>
      <c r="S54" s="548">
        <v>0</v>
      </c>
      <c r="T54" s="552">
        <v>0</v>
      </c>
      <c r="U54" s="552">
        <v>0</v>
      </c>
      <c r="V54" s="552">
        <v>0</v>
      </c>
      <c r="W54" s="299"/>
      <c r="X54" s="308">
        <f t="shared" si="22"/>
        <v>0</v>
      </c>
      <c r="Y54" s="560"/>
      <c r="Z54" s="560"/>
    </row>
    <row r="55" spans="1:26" ht="13.5" hidden="1" customHeight="1">
      <c r="A55" s="888"/>
      <c r="B55" s="888"/>
      <c r="C55" s="888"/>
      <c r="D55" s="888"/>
      <c r="E55" s="709">
        <f t="shared" ref="E55:V55" si="26">TRUNC(E54*$C54,2)</f>
        <v>0</v>
      </c>
      <c r="F55" s="709">
        <f t="shared" si="26"/>
        <v>0</v>
      </c>
      <c r="G55" s="709">
        <f t="shared" si="26"/>
        <v>0</v>
      </c>
      <c r="H55" s="710">
        <f t="shared" si="26"/>
        <v>0</v>
      </c>
      <c r="I55" s="711">
        <f t="shared" si="26"/>
        <v>0</v>
      </c>
      <c r="J55" s="711">
        <f t="shared" si="26"/>
        <v>0</v>
      </c>
      <c r="K55" s="711">
        <f t="shared" si="26"/>
        <v>0</v>
      </c>
      <c r="L55" s="711">
        <f t="shared" si="26"/>
        <v>0</v>
      </c>
      <c r="M55" s="711">
        <f t="shared" si="26"/>
        <v>0</v>
      </c>
      <c r="N55" s="711">
        <f t="shared" si="26"/>
        <v>0</v>
      </c>
      <c r="O55" s="711">
        <f t="shared" si="26"/>
        <v>0</v>
      </c>
      <c r="P55" s="711">
        <f t="shared" si="26"/>
        <v>0</v>
      </c>
      <c r="Q55" s="553">
        <f t="shared" si="26"/>
        <v>0</v>
      </c>
      <c r="R55" s="545">
        <f t="shared" si="26"/>
        <v>0</v>
      </c>
      <c r="S55" s="549">
        <f t="shared" si="26"/>
        <v>0</v>
      </c>
      <c r="T55" s="553">
        <f t="shared" si="26"/>
        <v>0</v>
      </c>
      <c r="U55" s="553">
        <f t="shared" si="26"/>
        <v>0</v>
      </c>
      <c r="V55" s="553">
        <f t="shared" si="26"/>
        <v>0</v>
      </c>
      <c r="W55" s="299"/>
      <c r="X55" s="308">
        <f t="shared" si="22"/>
        <v>0</v>
      </c>
      <c r="Y55" s="560" t="str">
        <f>IF(C54&lt;&gt;X55,"VERIFICAR ARREDONDAMENTO","OK")</f>
        <v>OK</v>
      </c>
      <c r="Z55" s="560"/>
    </row>
    <row r="56" spans="1:26" ht="13.5" hidden="1" customHeight="1">
      <c r="A56" s="956">
        <v>25</v>
      </c>
      <c r="B56" s="957" t="str">
        <f>VLOOKUP(A56,'Orçamento Base'!$D$10:$S$2478,4,FALSE)</f>
        <v>(digite a descrição do item aqui)</v>
      </c>
      <c r="C56" s="958">
        <f>VLOOKUP($A56,'Orçamento Base'!$D$10:$S$2501,16,FALSE)</f>
        <v>0</v>
      </c>
      <c r="D56" s="959">
        <f>IFERROR(C56/$C$70,0)</f>
        <v>0</v>
      </c>
      <c r="E56" s="706">
        <v>0</v>
      </c>
      <c r="F56" s="706">
        <v>0</v>
      </c>
      <c r="G56" s="706">
        <v>0</v>
      </c>
      <c r="H56" s="707">
        <v>0</v>
      </c>
      <c r="I56" s="708">
        <v>0</v>
      </c>
      <c r="J56" s="708">
        <v>0</v>
      </c>
      <c r="K56" s="708">
        <v>0</v>
      </c>
      <c r="L56" s="708">
        <v>0</v>
      </c>
      <c r="M56" s="708">
        <v>0</v>
      </c>
      <c r="N56" s="708">
        <v>0</v>
      </c>
      <c r="O56" s="708">
        <v>0</v>
      </c>
      <c r="P56" s="708">
        <v>0</v>
      </c>
      <c r="Q56" s="552">
        <v>0</v>
      </c>
      <c r="R56" s="544">
        <v>0</v>
      </c>
      <c r="S56" s="548">
        <v>0</v>
      </c>
      <c r="T56" s="552">
        <v>0</v>
      </c>
      <c r="U56" s="552">
        <v>0</v>
      </c>
      <c r="V56" s="552">
        <v>0</v>
      </c>
      <c r="W56" s="299"/>
      <c r="X56" s="308">
        <f t="shared" si="22"/>
        <v>0</v>
      </c>
      <c r="Y56" s="560"/>
      <c r="Z56" s="560"/>
    </row>
    <row r="57" spans="1:26" ht="13.5" hidden="1" customHeight="1">
      <c r="A57" s="888"/>
      <c r="B57" s="888"/>
      <c r="C57" s="888"/>
      <c r="D57" s="888"/>
      <c r="E57" s="709">
        <f t="shared" ref="E57:V57" si="27">TRUNC(E56*$C56,2)</f>
        <v>0</v>
      </c>
      <c r="F57" s="709">
        <f t="shared" si="27"/>
        <v>0</v>
      </c>
      <c r="G57" s="709">
        <f t="shared" si="27"/>
        <v>0</v>
      </c>
      <c r="H57" s="710">
        <f t="shared" si="27"/>
        <v>0</v>
      </c>
      <c r="I57" s="711">
        <f t="shared" si="27"/>
        <v>0</v>
      </c>
      <c r="J57" s="711">
        <f t="shared" si="27"/>
        <v>0</v>
      </c>
      <c r="K57" s="711">
        <f t="shared" si="27"/>
        <v>0</v>
      </c>
      <c r="L57" s="711">
        <f t="shared" si="27"/>
        <v>0</v>
      </c>
      <c r="M57" s="711">
        <f t="shared" si="27"/>
        <v>0</v>
      </c>
      <c r="N57" s="711">
        <f t="shared" si="27"/>
        <v>0</v>
      </c>
      <c r="O57" s="711">
        <f t="shared" si="27"/>
        <v>0</v>
      </c>
      <c r="P57" s="711">
        <f t="shared" si="27"/>
        <v>0</v>
      </c>
      <c r="Q57" s="553">
        <f t="shared" si="27"/>
        <v>0</v>
      </c>
      <c r="R57" s="545">
        <f t="shared" si="27"/>
        <v>0</v>
      </c>
      <c r="S57" s="549">
        <f t="shared" si="27"/>
        <v>0</v>
      </c>
      <c r="T57" s="553">
        <f t="shared" si="27"/>
        <v>0</v>
      </c>
      <c r="U57" s="553">
        <f t="shared" si="27"/>
        <v>0</v>
      </c>
      <c r="V57" s="553">
        <f t="shared" si="27"/>
        <v>0</v>
      </c>
      <c r="W57" s="299"/>
      <c r="X57" s="308">
        <f t="shared" si="22"/>
        <v>0</v>
      </c>
      <c r="Y57" s="560" t="str">
        <f>IF(C56&lt;&gt;X57,"VERIFICAR ARREDONDAMENTO","OK")</f>
        <v>OK</v>
      </c>
      <c r="Z57" s="560"/>
    </row>
    <row r="58" spans="1:26" ht="13.5" hidden="1" customHeight="1">
      <c r="A58" s="956">
        <v>26</v>
      </c>
      <c r="B58" s="957" t="str">
        <f>VLOOKUP(A58,'Orçamento Base'!$D$10:$S$2478,4,FALSE)</f>
        <v>(digite a descrição do item aqui)</v>
      </c>
      <c r="C58" s="958">
        <f>VLOOKUP($A58,'Orçamento Base'!$D$10:$S$2501,16,FALSE)</f>
        <v>0</v>
      </c>
      <c r="D58" s="959">
        <f>IFERROR(C58/$C$70,0)</f>
        <v>0</v>
      </c>
      <c r="E58" s="706">
        <v>0</v>
      </c>
      <c r="F58" s="706">
        <v>0</v>
      </c>
      <c r="G58" s="706">
        <v>0</v>
      </c>
      <c r="H58" s="707">
        <v>0</v>
      </c>
      <c r="I58" s="708">
        <v>0</v>
      </c>
      <c r="J58" s="708">
        <v>0</v>
      </c>
      <c r="K58" s="708">
        <v>0</v>
      </c>
      <c r="L58" s="708">
        <v>0</v>
      </c>
      <c r="M58" s="708">
        <v>0</v>
      </c>
      <c r="N58" s="708">
        <v>0</v>
      </c>
      <c r="O58" s="708">
        <v>0</v>
      </c>
      <c r="P58" s="708">
        <v>0</v>
      </c>
      <c r="Q58" s="552">
        <v>0</v>
      </c>
      <c r="R58" s="544">
        <v>0</v>
      </c>
      <c r="S58" s="548">
        <v>0</v>
      </c>
      <c r="T58" s="552">
        <v>0</v>
      </c>
      <c r="U58" s="552">
        <v>0</v>
      </c>
      <c r="V58" s="552">
        <v>0</v>
      </c>
      <c r="W58" s="299"/>
      <c r="X58" s="308">
        <f t="shared" si="22"/>
        <v>0</v>
      </c>
      <c r="Y58" s="560"/>
      <c r="Z58" s="560"/>
    </row>
    <row r="59" spans="1:26" ht="13.5" hidden="1" customHeight="1">
      <c r="A59" s="888"/>
      <c r="B59" s="888"/>
      <c r="C59" s="888"/>
      <c r="D59" s="888"/>
      <c r="E59" s="709">
        <f t="shared" ref="E59:V59" si="28">TRUNC(E58*$C58,2)</f>
        <v>0</v>
      </c>
      <c r="F59" s="709">
        <f t="shared" si="28"/>
        <v>0</v>
      </c>
      <c r="G59" s="709">
        <f t="shared" si="28"/>
        <v>0</v>
      </c>
      <c r="H59" s="710">
        <f t="shared" si="28"/>
        <v>0</v>
      </c>
      <c r="I59" s="711">
        <f t="shared" si="28"/>
        <v>0</v>
      </c>
      <c r="J59" s="711">
        <f t="shared" si="28"/>
        <v>0</v>
      </c>
      <c r="K59" s="711">
        <f t="shared" si="28"/>
        <v>0</v>
      </c>
      <c r="L59" s="711">
        <f t="shared" si="28"/>
        <v>0</v>
      </c>
      <c r="M59" s="711">
        <f t="shared" si="28"/>
        <v>0</v>
      </c>
      <c r="N59" s="711">
        <f t="shared" si="28"/>
        <v>0</v>
      </c>
      <c r="O59" s="711">
        <f t="shared" si="28"/>
        <v>0</v>
      </c>
      <c r="P59" s="711">
        <f t="shared" si="28"/>
        <v>0</v>
      </c>
      <c r="Q59" s="553">
        <f t="shared" si="28"/>
        <v>0</v>
      </c>
      <c r="R59" s="545">
        <f t="shared" si="28"/>
        <v>0</v>
      </c>
      <c r="S59" s="549">
        <f t="shared" si="28"/>
        <v>0</v>
      </c>
      <c r="T59" s="553">
        <f t="shared" si="28"/>
        <v>0</v>
      </c>
      <c r="U59" s="553">
        <f t="shared" si="28"/>
        <v>0</v>
      </c>
      <c r="V59" s="553">
        <f t="shared" si="28"/>
        <v>0</v>
      </c>
      <c r="W59" s="299"/>
      <c r="X59" s="308">
        <f t="shared" si="22"/>
        <v>0</v>
      </c>
      <c r="Y59" s="560" t="str">
        <f>IF(C58&lt;&gt;X59,"VERIFICAR ARREDONDAMENTO","OK")</f>
        <v>OK</v>
      </c>
      <c r="Z59" s="560"/>
    </row>
    <row r="60" spans="1:26" ht="13.5" hidden="1" customHeight="1">
      <c r="A60" s="956">
        <v>27</v>
      </c>
      <c r="B60" s="957" t="str">
        <f>VLOOKUP(A60,'Orçamento Base'!$D$10:$S$2478,4,FALSE)</f>
        <v>(digite a descrição do item aqui)</v>
      </c>
      <c r="C60" s="958">
        <f>VLOOKUP($A60,'Orçamento Base'!$D$10:$S$2501,16,FALSE)</f>
        <v>0</v>
      </c>
      <c r="D60" s="959">
        <f>IFERROR(C60/$C$70,0)</f>
        <v>0</v>
      </c>
      <c r="E60" s="706">
        <v>0</v>
      </c>
      <c r="F60" s="706">
        <v>0</v>
      </c>
      <c r="G60" s="706">
        <v>0</v>
      </c>
      <c r="H60" s="707">
        <v>0</v>
      </c>
      <c r="I60" s="708">
        <v>0</v>
      </c>
      <c r="J60" s="708">
        <v>0</v>
      </c>
      <c r="K60" s="708">
        <v>0</v>
      </c>
      <c r="L60" s="708">
        <v>0</v>
      </c>
      <c r="M60" s="708">
        <v>0</v>
      </c>
      <c r="N60" s="708">
        <v>0</v>
      </c>
      <c r="O60" s="708">
        <v>0</v>
      </c>
      <c r="P60" s="708">
        <v>0</v>
      </c>
      <c r="Q60" s="552">
        <v>0</v>
      </c>
      <c r="R60" s="544">
        <v>0</v>
      </c>
      <c r="S60" s="548">
        <v>0</v>
      </c>
      <c r="T60" s="552">
        <v>0</v>
      </c>
      <c r="U60" s="552">
        <v>0</v>
      </c>
      <c r="V60" s="552">
        <v>0</v>
      </c>
      <c r="W60" s="299"/>
      <c r="X60" s="308">
        <f t="shared" si="22"/>
        <v>0</v>
      </c>
      <c r="Y60" s="560"/>
      <c r="Z60" s="560"/>
    </row>
    <row r="61" spans="1:26" ht="13.5" hidden="1" customHeight="1">
      <c r="A61" s="888"/>
      <c r="B61" s="888"/>
      <c r="C61" s="888"/>
      <c r="D61" s="888"/>
      <c r="E61" s="709">
        <f t="shared" ref="E61:V61" si="29">TRUNC(E60*$C60,2)</f>
        <v>0</v>
      </c>
      <c r="F61" s="709">
        <f t="shared" si="29"/>
        <v>0</v>
      </c>
      <c r="G61" s="709">
        <f t="shared" si="29"/>
        <v>0</v>
      </c>
      <c r="H61" s="710">
        <f t="shared" si="29"/>
        <v>0</v>
      </c>
      <c r="I61" s="711">
        <f t="shared" si="29"/>
        <v>0</v>
      </c>
      <c r="J61" s="711">
        <f t="shared" si="29"/>
        <v>0</v>
      </c>
      <c r="K61" s="711">
        <f t="shared" si="29"/>
        <v>0</v>
      </c>
      <c r="L61" s="711">
        <f t="shared" si="29"/>
        <v>0</v>
      </c>
      <c r="M61" s="711">
        <f t="shared" si="29"/>
        <v>0</v>
      </c>
      <c r="N61" s="711">
        <f t="shared" si="29"/>
        <v>0</v>
      </c>
      <c r="O61" s="711">
        <f t="shared" si="29"/>
        <v>0</v>
      </c>
      <c r="P61" s="711">
        <f t="shared" si="29"/>
        <v>0</v>
      </c>
      <c r="Q61" s="553">
        <f t="shared" si="29"/>
        <v>0</v>
      </c>
      <c r="R61" s="545">
        <f t="shared" si="29"/>
        <v>0</v>
      </c>
      <c r="S61" s="549">
        <f t="shared" si="29"/>
        <v>0</v>
      </c>
      <c r="T61" s="553">
        <f t="shared" si="29"/>
        <v>0</v>
      </c>
      <c r="U61" s="553">
        <f t="shared" si="29"/>
        <v>0</v>
      </c>
      <c r="V61" s="553">
        <f t="shared" si="29"/>
        <v>0</v>
      </c>
      <c r="W61" s="299"/>
      <c r="X61" s="308">
        <f t="shared" si="22"/>
        <v>0</v>
      </c>
      <c r="Y61" s="560" t="str">
        <f>IF(C60&lt;&gt;X61,"VERIFICAR ARREDONDAMENTO","OK")</f>
        <v>OK</v>
      </c>
      <c r="Z61" s="560"/>
    </row>
    <row r="62" spans="1:26" ht="13.5" hidden="1" customHeight="1">
      <c r="A62" s="956">
        <v>28</v>
      </c>
      <c r="B62" s="957" t="str">
        <f>VLOOKUP(A62,'Orçamento Base'!$D$10:$S$2478,4,FALSE)</f>
        <v>(digite a descrição do item aqui)</v>
      </c>
      <c r="C62" s="958">
        <f>VLOOKUP($A62,'Orçamento Base'!$D$10:$S$2501,16,FALSE)</f>
        <v>0</v>
      </c>
      <c r="D62" s="959">
        <f>IFERROR(C62/$C$70,0)</f>
        <v>0</v>
      </c>
      <c r="E62" s="706">
        <v>0</v>
      </c>
      <c r="F62" s="706">
        <v>0</v>
      </c>
      <c r="G62" s="706">
        <v>0</v>
      </c>
      <c r="H62" s="707">
        <v>0</v>
      </c>
      <c r="I62" s="708">
        <v>0</v>
      </c>
      <c r="J62" s="708">
        <v>0</v>
      </c>
      <c r="K62" s="708">
        <v>0</v>
      </c>
      <c r="L62" s="708">
        <v>0</v>
      </c>
      <c r="M62" s="708">
        <v>0</v>
      </c>
      <c r="N62" s="708">
        <v>0</v>
      </c>
      <c r="O62" s="708">
        <v>0</v>
      </c>
      <c r="P62" s="708">
        <v>0</v>
      </c>
      <c r="Q62" s="552">
        <v>0</v>
      </c>
      <c r="R62" s="544">
        <v>0</v>
      </c>
      <c r="S62" s="548">
        <v>0</v>
      </c>
      <c r="T62" s="552">
        <v>0</v>
      </c>
      <c r="U62" s="552">
        <v>0</v>
      </c>
      <c r="V62" s="552">
        <v>0</v>
      </c>
      <c r="W62" s="299"/>
      <c r="X62" s="308">
        <f t="shared" si="22"/>
        <v>0</v>
      </c>
      <c r="Y62" s="560"/>
      <c r="Z62" s="560"/>
    </row>
    <row r="63" spans="1:26" ht="13.5" hidden="1" customHeight="1">
      <c r="A63" s="888"/>
      <c r="B63" s="888"/>
      <c r="C63" s="888"/>
      <c r="D63" s="888"/>
      <c r="E63" s="709">
        <f t="shared" ref="E63:V63" si="30">TRUNC(E62*$C62,2)</f>
        <v>0</v>
      </c>
      <c r="F63" s="709">
        <f t="shared" si="30"/>
        <v>0</v>
      </c>
      <c r="G63" s="709">
        <f t="shared" si="30"/>
        <v>0</v>
      </c>
      <c r="H63" s="710">
        <f t="shared" si="30"/>
        <v>0</v>
      </c>
      <c r="I63" s="711">
        <f t="shared" si="30"/>
        <v>0</v>
      </c>
      <c r="J63" s="711">
        <f t="shared" si="30"/>
        <v>0</v>
      </c>
      <c r="K63" s="711">
        <f t="shared" si="30"/>
        <v>0</v>
      </c>
      <c r="L63" s="711">
        <f t="shared" si="30"/>
        <v>0</v>
      </c>
      <c r="M63" s="711">
        <f t="shared" si="30"/>
        <v>0</v>
      </c>
      <c r="N63" s="711">
        <f t="shared" si="30"/>
        <v>0</v>
      </c>
      <c r="O63" s="711">
        <f t="shared" si="30"/>
        <v>0</v>
      </c>
      <c r="P63" s="711">
        <f t="shared" si="30"/>
        <v>0</v>
      </c>
      <c r="Q63" s="553">
        <f t="shared" si="30"/>
        <v>0</v>
      </c>
      <c r="R63" s="545">
        <f t="shared" si="30"/>
        <v>0</v>
      </c>
      <c r="S63" s="549">
        <f t="shared" si="30"/>
        <v>0</v>
      </c>
      <c r="T63" s="553">
        <f t="shared" si="30"/>
        <v>0</v>
      </c>
      <c r="U63" s="553">
        <f t="shared" si="30"/>
        <v>0</v>
      </c>
      <c r="V63" s="553">
        <f t="shared" si="30"/>
        <v>0</v>
      </c>
      <c r="W63" s="299"/>
      <c r="X63" s="308">
        <f t="shared" si="22"/>
        <v>0</v>
      </c>
      <c r="Y63" s="560" t="str">
        <f>IF(C62&lt;&gt;X63,"VERIFICAR ARREDONDAMENTO","OK")</f>
        <v>OK</v>
      </c>
      <c r="Z63" s="560"/>
    </row>
    <row r="64" spans="1:26" ht="13.5" hidden="1" customHeight="1">
      <c r="A64" s="956">
        <v>29</v>
      </c>
      <c r="B64" s="957" t="str">
        <f>VLOOKUP(A64,'Orçamento Base'!$D$10:$S$2478,4,FALSE)</f>
        <v>(digite a descrição do item aqui)</v>
      </c>
      <c r="C64" s="958">
        <f>VLOOKUP($A64,'Orçamento Base'!$D$10:$S$2501,16,FALSE)</f>
        <v>0</v>
      </c>
      <c r="D64" s="959">
        <f>IFERROR(C64/$C$70,0)</f>
        <v>0</v>
      </c>
      <c r="E64" s="706">
        <v>0</v>
      </c>
      <c r="F64" s="706">
        <v>0</v>
      </c>
      <c r="G64" s="706">
        <v>0</v>
      </c>
      <c r="H64" s="707">
        <v>0</v>
      </c>
      <c r="I64" s="708">
        <v>0</v>
      </c>
      <c r="J64" s="708">
        <v>0</v>
      </c>
      <c r="K64" s="708">
        <v>0</v>
      </c>
      <c r="L64" s="708">
        <v>0</v>
      </c>
      <c r="M64" s="708">
        <v>0</v>
      </c>
      <c r="N64" s="708">
        <v>0</v>
      </c>
      <c r="O64" s="708">
        <v>0</v>
      </c>
      <c r="P64" s="708">
        <v>0</v>
      </c>
      <c r="Q64" s="552">
        <v>0</v>
      </c>
      <c r="R64" s="544">
        <v>0</v>
      </c>
      <c r="S64" s="548">
        <v>0</v>
      </c>
      <c r="T64" s="552">
        <v>0</v>
      </c>
      <c r="U64" s="552">
        <v>0</v>
      </c>
      <c r="V64" s="552">
        <v>0</v>
      </c>
      <c r="W64" s="299"/>
      <c r="X64" s="308">
        <f t="shared" si="22"/>
        <v>0</v>
      </c>
      <c r="Y64" s="560"/>
      <c r="Z64" s="560"/>
    </row>
    <row r="65" spans="1:26" ht="13.5" hidden="1" customHeight="1">
      <c r="A65" s="888"/>
      <c r="B65" s="888"/>
      <c r="C65" s="888"/>
      <c r="D65" s="888"/>
      <c r="E65" s="709">
        <f t="shared" ref="E65:V65" si="31">TRUNC(E64*$C64,2)</f>
        <v>0</v>
      </c>
      <c r="F65" s="709">
        <f t="shared" si="31"/>
        <v>0</v>
      </c>
      <c r="G65" s="709">
        <f t="shared" si="31"/>
        <v>0</v>
      </c>
      <c r="H65" s="710">
        <f t="shared" si="31"/>
        <v>0</v>
      </c>
      <c r="I65" s="711">
        <f t="shared" si="31"/>
        <v>0</v>
      </c>
      <c r="J65" s="711">
        <f t="shared" si="31"/>
        <v>0</v>
      </c>
      <c r="K65" s="711">
        <f t="shared" si="31"/>
        <v>0</v>
      </c>
      <c r="L65" s="711">
        <f t="shared" si="31"/>
        <v>0</v>
      </c>
      <c r="M65" s="711">
        <f t="shared" si="31"/>
        <v>0</v>
      </c>
      <c r="N65" s="711">
        <f t="shared" si="31"/>
        <v>0</v>
      </c>
      <c r="O65" s="711">
        <f t="shared" si="31"/>
        <v>0</v>
      </c>
      <c r="P65" s="711">
        <f t="shared" si="31"/>
        <v>0</v>
      </c>
      <c r="Q65" s="553">
        <f t="shared" si="31"/>
        <v>0</v>
      </c>
      <c r="R65" s="545">
        <f t="shared" si="31"/>
        <v>0</v>
      </c>
      <c r="S65" s="549">
        <f t="shared" si="31"/>
        <v>0</v>
      </c>
      <c r="T65" s="553">
        <f t="shared" si="31"/>
        <v>0</v>
      </c>
      <c r="U65" s="553">
        <f t="shared" si="31"/>
        <v>0</v>
      </c>
      <c r="V65" s="553">
        <f t="shared" si="31"/>
        <v>0</v>
      </c>
      <c r="W65" s="299"/>
      <c r="X65" s="308">
        <f t="shared" si="22"/>
        <v>0</v>
      </c>
      <c r="Y65" s="560" t="str">
        <f>IF(C64&lt;&gt;X65,"VERIFICAR ARREDONDAMENTO","OK")</f>
        <v>OK</v>
      </c>
      <c r="Z65" s="560"/>
    </row>
    <row r="66" spans="1:26" ht="13.5" hidden="1" customHeight="1">
      <c r="A66" s="956">
        <v>30</v>
      </c>
      <c r="B66" s="957" t="str">
        <f>VLOOKUP(A66,'Orçamento Base'!$D$10:$S$2478,4,FALSE)</f>
        <v>(digite a descrição do item aqui)</v>
      </c>
      <c r="C66" s="958">
        <f>VLOOKUP($A66,'Orçamento Base'!$D$10:$S$2501,16,FALSE)</f>
        <v>0</v>
      </c>
      <c r="D66" s="959">
        <f>IFERROR(C66/$C$70,0)</f>
        <v>0</v>
      </c>
      <c r="E66" s="706">
        <v>0</v>
      </c>
      <c r="F66" s="706">
        <v>0</v>
      </c>
      <c r="G66" s="706">
        <v>0</v>
      </c>
      <c r="H66" s="707">
        <v>0</v>
      </c>
      <c r="I66" s="708">
        <v>0</v>
      </c>
      <c r="J66" s="708">
        <v>0</v>
      </c>
      <c r="K66" s="708">
        <v>0</v>
      </c>
      <c r="L66" s="708">
        <v>0</v>
      </c>
      <c r="M66" s="708">
        <v>0</v>
      </c>
      <c r="N66" s="708">
        <v>0</v>
      </c>
      <c r="O66" s="708">
        <v>0</v>
      </c>
      <c r="P66" s="708">
        <v>0</v>
      </c>
      <c r="Q66" s="552">
        <v>0</v>
      </c>
      <c r="R66" s="544">
        <v>0</v>
      </c>
      <c r="S66" s="548">
        <v>0</v>
      </c>
      <c r="T66" s="552">
        <v>0</v>
      </c>
      <c r="U66" s="552">
        <v>0</v>
      </c>
      <c r="V66" s="552">
        <v>0</v>
      </c>
      <c r="W66" s="299"/>
      <c r="X66" s="308">
        <f t="shared" si="22"/>
        <v>0</v>
      </c>
      <c r="Y66" s="560"/>
      <c r="Z66" s="560"/>
    </row>
    <row r="67" spans="1:26" ht="13.5" hidden="1" customHeight="1">
      <c r="A67" s="888"/>
      <c r="B67" s="888"/>
      <c r="C67" s="888"/>
      <c r="D67" s="888"/>
      <c r="E67" s="709">
        <f t="shared" ref="E67:V67" si="32">TRUNC(E66*$C66,2)</f>
        <v>0</v>
      </c>
      <c r="F67" s="709">
        <f t="shared" si="32"/>
        <v>0</v>
      </c>
      <c r="G67" s="709">
        <f t="shared" si="32"/>
        <v>0</v>
      </c>
      <c r="H67" s="710">
        <f t="shared" si="32"/>
        <v>0</v>
      </c>
      <c r="I67" s="711">
        <f t="shared" si="32"/>
        <v>0</v>
      </c>
      <c r="J67" s="711">
        <f t="shared" si="32"/>
        <v>0</v>
      </c>
      <c r="K67" s="711">
        <f t="shared" si="32"/>
        <v>0</v>
      </c>
      <c r="L67" s="711">
        <f t="shared" si="32"/>
        <v>0</v>
      </c>
      <c r="M67" s="711">
        <f t="shared" si="32"/>
        <v>0</v>
      </c>
      <c r="N67" s="711">
        <f t="shared" si="32"/>
        <v>0</v>
      </c>
      <c r="O67" s="711">
        <f t="shared" si="32"/>
        <v>0</v>
      </c>
      <c r="P67" s="711">
        <f t="shared" si="32"/>
        <v>0</v>
      </c>
      <c r="Q67" s="553">
        <f t="shared" si="32"/>
        <v>0</v>
      </c>
      <c r="R67" s="545">
        <f t="shared" si="32"/>
        <v>0</v>
      </c>
      <c r="S67" s="549">
        <f t="shared" si="32"/>
        <v>0</v>
      </c>
      <c r="T67" s="553">
        <f t="shared" si="32"/>
        <v>0</v>
      </c>
      <c r="U67" s="553">
        <f t="shared" si="32"/>
        <v>0</v>
      </c>
      <c r="V67" s="553">
        <f t="shared" si="32"/>
        <v>0</v>
      </c>
      <c r="W67" s="299"/>
      <c r="X67" s="308">
        <f t="shared" si="22"/>
        <v>0</v>
      </c>
      <c r="Y67" s="560" t="str">
        <f>IF(C66&lt;&gt;X67,"VERIFICAR ARREDONDAMENTO","OK")</f>
        <v>OK</v>
      </c>
      <c r="Z67" s="560"/>
    </row>
    <row r="68" spans="1:26" ht="12.75" hidden="1" customHeight="1">
      <c r="A68" s="309"/>
      <c r="B68" s="309"/>
      <c r="C68" s="309"/>
      <c r="D68" s="309"/>
      <c r="E68" s="307"/>
      <c r="F68" s="307"/>
      <c r="G68" s="307"/>
      <c r="H68" s="547"/>
      <c r="I68" s="551"/>
      <c r="J68" s="551"/>
      <c r="K68" s="551"/>
      <c r="L68" s="551"/>
      <c r="M68" s="551"/>
      <c r="N68" s="551"/>
      <c r="O68" s="551"/>
      <c r="P68" s="551"/>
      <c r="Q68" s="551"/>
      <c r="R68" s="543"/>
      <c r="S68" s="547"/>
      <c r="T68" s="551"/>
      <c r="U68" s="551"/>
      <c r="V68" s="551"/>
      <c r="W68" s="299"/>
      <c r="X68" s="308"/>
      <c r="Y68" s="298"/>
      <c r="Z68" s="298"/>
    </row>
    <row r="69" spans="1:26" ht="15" customHeight="1">
      <c r="A69" s="960" t="s">
        <v>1216</v>
      </c>
      <c r="B69" s="870"/>
      <c r="C69" s="310"/>
      <c r="D69" s="311"/>
      <c r="E69" s="312">
        <f>SUM(E17,E15,E13,E11,E9,E19,E21,E23,E25,E27,E29,E31,E33,E35,E37,E39,E41,E43,E45,E47,E49,E51,E53,E55,E57,E59,E61,E63,E65,E67)</f>
        <v>0</v>
      </c>
      <c r="F69" s="312">
        <f t="shared" ref="F69:V69" si="33">SUM(F17,F15,F13,F11,F9,F19,F21,F23,F25,F27,F29,F31,F33,F35,F37,F39,F41,F43,F45,F47,F49,F51,F53,F55,F57,F59,F61,F63,F65,F67)</f>
        <v>0</v>
      </c>
      <c r="G69" s="312">
        <f t="shared" si="33"/>
        <v>18000</v>
      </c>
      <c r="H69" s="312">
        <f t="shared" si="33"/>
        <v>9000</v>
      </c>
      <c r="I69" s="312">
        <f t="shared" si="33"/>
        <v>3000</v>
      </c>
      <c r="J69" s="312">
        <f t="shared" si="33"/>
        <v>0</v>
      </c>
      <c r="K69" s="312">
        <f t="shared" si="33"/>
        <v>0</v>
      </c>
      <c r="L69" s="312">
        <f t="shared" si="33"/>
        <v>0</v>
      </c>
      <c r="M69" s="312">
        <f t="shared" si="33"/>
        <v>0</v>
      </c>
      <c r="N69" s="312">
        <f t="shared" si="33"/>
        <v>0</v>
      </c>
      <c r="O69" s="312">
        <f t="shared" si="33"/>
        <v>0</v>
      </c>
      <c r="P69" s="312">
        <f t="shared" si="33"/>
        <v>0</v>
      </c>
      <c r="Q69" s="565">
        <f t="shared" si="33"/>
        <v>0</v>
      </c>
      <c r="R69" s="565">
        <f t="shared" si="33"/>
        <v>0</v>
      </c>
      <c r="S69" s="565">
        <f t="shared" si="33"/>
        <v>0</v>
      </c>
      <c r="T69" s="565">
        <f t="shared" si="33"/>
        <v>0</v>
      </c>
      <c r="U69" s="565">
        <f t="shared" si="33"/>
        <v>0</v>
      </c>
      <c r="V69" s="565">
        <f t="shared" si="33"/>
        <v>0</v>
      </c>
      <c r="W69" s="299"/>
      <c r="X69" s="298"/>
      <c r="Y69" s="298"/>
      <c r="Z69" s="298"/>
    </row>
    <row r="70" spans="1:26" ht="15" customHeight="1">
      <c r="A70" s="960" t="s">
        <v>1217</v>
      </c>
      <c r="B70" s="870"/>
      <c r="C70" s="310">
        <f>SUM(C8:C69)</f>
        <v>30000</v>
      </c>
      <c r="D70" s="311">
        <f>SUM(D8:D68)</f>
        <v>1</v>
      </c>
      <c r="E70" s="312">
        <f>E69</f>
        <v>0</v>
      </c>
      <c r="F70" s="312">
        <f t="shared" ref="F70:V70" si="34">E70+F69</f>
        <v>0</v>
      </c>
      <c r="G70" s="312">
        <f t="shared" si="34"/>
        <v>18000</v>
      </c>
      <c r="H70" s="550">
        <f t="shared" si="34"/>
        <v>27000</v>
      </c>
      <c r="I70" s="554">
        <f t="shared" si="34"/>
        <v>30000</v>
      </c>
      <c r="J70" s="554">
        <f t="shared" si="34"/>
        <v>30000</v>
      </c>
      <c r="K70" s="554">
        <f t="shared" si="34"/>
        <v>30000</v>
      </c>
      <c r="L70" s="554">
        <f t="shared" si="34"/>
        <v>30000</v>
      </c>
      <c r="M70" s="554">
        <f t="shared" si="34"/>
        <v>30000</v>
      </c>
      <c r="N70" s="554">
        <f t="shared" si="34"/>
        <v>30000</v>
      </c>
      <c r="O70" s="554">
        <f t="shared" si="34"/>
        <v>30000</v>
      </c>
      <c r="P70" s="554">
        <f>O70+P69</f>
        <v>30000</v>
      </c>
      <c r="Q70" s="554">
        <f t="shared" si="34"/>
        <v>30000</v>
      </c>
      <c r="R70" s="546">
        <f t="shared" si="34"/>
        <v>30000</v>
      </c>
      <c r="S70" s="550">
        <f t="shared" si="34"/>
        <v>30000</v>
      </c>
      <c r="T70" s="554">
        <f t="shared" si="34"/>
        <v>30000</v>
      </c>
      <c r="U70" s="554">
        <f t="shared" si="34"/>
        <v>30000</v>
      </c>
      <c r="V70" s="554">
        <f t="shared" si="34"/>
        <v>30000</v>
      </c>
      <c r="W70" s="299"/>
      <c r="X70" s="308">
        <f>SUM(E69:V69)</f>
        <v>30000</v>
      </c>
      <c r="Y70" s="313">
        <f>'Orçamento Base'!$S$1671</f>
        <v>30000</v>
      </c>
      <c r="Z70" s="298"/>
    </row>
    <row r="71" spans="1:26" ht="12.75" customHeight="1">
      <c r="A71" s="299"/>
      <c r="B71" s="299"/>
      <c r="C71" s="299"/>
      <c r="D71" s="299"/>
      <c r="E71" s="299"/>
      <c r="F71" s="299"/>
      <c r="G71" s="299"/>
      <c r="H71" s="299"/>
      <c r="I71" s="299"/>
      <c r="J71" s="299"/>
      <c r="K71" s="299"/>
      <c r="L71" s="299"/>
      <c r="M71" s="299"/>
      <c r="N71" s="299"/>
      <c r="O71" s="299"/>
      <c r="P71" s="299"/>
      <c r="Q71" s="299"/>
      <c r="R71" s="299"/>
      <c r="S71" s="299"/>
      <c r="T71" s="299"/>
      <c r="U71" s="299"/>
      <c r="V71" s="299"/>
      <c r="W71" s="299"/>
      <c r="X71" s="298" t="str">
        <f>IF(X70&lt;&gt;Y70,"VERIFICAR ARREDONDAMENTO","OK")</f>
        <v>OK</v>
      </c>
      <c r="Y71" s="298"/>
      <c r="Z71" s="298"/>
    </row>
    <row r="72" spans="1:26" ht="12.75" customHeight="1">
      <c r="A72" s="299"/>
      <c r="B72" s="299"/>
      <c r="C72" s="299"/>
      <c r="D72" s="299"/>
      <c r="E72" s="299"/>
      <c r="F72" s="299"/>
      <c r="G72" s="299"/>
      <c r="H72" s="299"/>
      <c r="I72" s="299"/>
      <c r="J72" s="299"/>
      <c r="K72" s="299"/>
      <c r="L72" s="299"/>
      <c r="M72" s="299"/>
      <c r="N72" s="299"/>
      <c r="O72" s="299"/>
      <c r="P72" s="299"/>
      <c r="Q72" s="299"/>
      <c r="R72" s="299"/>
      <c r="S72" s="299"/>
      <c r="T72" s="299"/>
      <c r="U72" s="299"/>
      <c r="V72" s="299"/>
      <c r="W72" s="299"/>
      <c r="X72" s="298"/>
      <c r="Y72" s="298"/>
      <c r="Z72" s="298"/>
    </row>
    <row r="73" spans="1:26" ht="12.75" customHeight="1">
      <c r="A73" s="299"/>
      <c r="B73" s="299"/>
      <c r="C73" s="299"/>
      <c r="D73" s="299"/>
      <c r="E73" s="299"/>
      <c r="F73" s="299"/>
      <c r="G73" s="299"/>
      <c r="H73" s="299"/>
      <c r="I73" s="299"/>
      <c r="J73" s="299"/>
      <c r="K73" s="299"/>
      <c r="L73" s="299"/>
      <c r="M73" s="299"/>
      <c r="N73" s="299"/>
      <c r="O73" s="299"/>
      <c r="P73" s="299"/>
      <c r="Q73" s="299"/>
      <c r="R73" s="299"/>
      <c r="S73" s="299"/>
      <c r="T73" s="299"/>
      <c r="U73" s="299"/>
      <c r="V73" s="299"/>
      <c r="W73" s="299"/>
      <c r="X73" s="298"/>
      <c r="Y73" s="298"/>
      <c r="Z73" s="298"/>
    </row>
    <row r="74" spans="1:26" ht="12.75" customHeight="1">
      <c r="A74" s="299"/>
      <c r="B74" s="524"/>
      <c r="C74" s="525" t="str">
        <f>Dados!$B$9</f>
        <v>Responsável Técnico:</v>
      </c>
      <c r="D74" s="526" t="str">
        <f>Dados!$C$45</f>
        <v>Roberto Arnt Tarrago</v>
      </c>
      <c r="E74" s="522"/>
      <c r="F74" s="522"/>
      <c r="G74" s="522"/>
      <c r="H74" s="522"/>
      <c r="I74" s="522"/>
      <c r="J74" s="314"/>
      <c r="K74" s="314"/>
      <c r="L74" s="314"/>
      <c r="M74" s="314"/>
      <c r="N74" s="314"/>
      <c r="O74" s="314"/>
      <c r="P74" s="314"/>
      <c r="Q74" s="314"/>
      <c r="R74" s="314"/>
      <c r="S74" s="314"/>
      <c r="T74" s="314"/>
      <c r="U74" s="314"/>
      <c r="V74" s="314"/>
      <c r="W74" s="299"/>
      <c r="X74" s="298"/>
      <c r="Y74" s="298"/>
      <c r="Z74" s="298"/>
    </row>
    <row r="75" spans="1:26" ht="12.75" customHeight="1">
      <c r="A75" s="299"/>
      <c r="B75" s="524"/>
      <c r="C75" s="525" t="str">
        <f>Dados!$B$10</f>
        <v>Título:</v>
      </c>
      <c r="D75" s="527" t="str">
        <f>Dados!$C$46</f>
        <v>Engenheiro Eletricista</v>
      </c>
      <c r="E75" s="522"/>
      <c r="F75" s="522"/>
      <c r="G75" s="522"/>
      <c r="H75" s="522"/>
      <c r="I75" s="522"/>
      <c r="J75" s="314"/>
      <c r="K75" s="314"/>
      <c r="L75" s="314"/>
      <c r="M75" s="314"/>
      <c r="N75" s="314"/>
      <c r="O75" s="314"/>
      <c r="P75" s="314"/>
      <c r="Q75" s="314"/>
      <c r="R75" s="314"/>
      <c r="S75" s="314"/>
      <c r="T75" s="314"/>
      <c r="U75" s="314"/>
      <c r="V75" s="314"/>
      <c r="W75" s="299"/>
      <c r="X75" s="298"/>
      <c r="Y75" s="298"/>
      <c r="Z75" s="298"/>
    </row>
    <row r="76" spans="1:26" ht="15" customHeight="1">
      <c r="A76" s="299"/>
      <c r="B76" s="524"/>
      <c r="C76" s="525" t="str">
        <f>Dados!$B$11</f>
        <v>Matrícula:</v>
      </c>
      <c r="D76" s="955" t="str">
        <f>Dados!$C$47</f>
        <v>150554-03</v>
      </c>
      <c r="E76" s="955"/>
      <c r="F76" s="523"/>
      <c r="G76" s="523"/>
      <c r="H76" s="523"/>
      <c r="I76" s="523"/>
      <c r="J76" s="315"/>
      <c r="K76" s="315"/>
      <c r="L76" s="315"/>
      <c r="M76" s="315"/>
      <c r="N76" s="315"/>
      <c r="O76" s="315"/>
      <c r="P76" s="315"/>
      <c r="Q76" s="315"/>
      <c r="R76" s="315"/>
      <c r="S76" s="315"/>
      <c r="T76" s="315"/>
      <c r="U76" s="315"/>
      <c r="V76" s="315"/>
      <c r="W76" s="299"/>
      <c r="X76" s="298"/>
      <c r="Y76" s="298"/>
      <c r="Z76" s="298"/>
    </row>
    <row r="77" spans="1:26" ht="15" customHeight="1">
      <c r="A77" s="299"/>
      <c r="B77" s="524"/>
      <c r="C77" s="525" t="str">
        <f>Dados!$B$48</f>
        <v>CREA/RS</v>
      </c>
      <c r="D77" s="527">
        <f>Dados!$C$48</f>
        <v>163596</v>
      </c>
      <c r="E77" s="523"/>
      <c r="F77" s="523"/>
      <c r="G77" s="523"/>
      <c r="H77" s="523"/>
      <c r="I77" s="523"/>
      <c r="J77" s="315"/>
      <c r="K77" s="315"/>
      <c r="L77" s="315"/>
      <c r="M77" s="315"/>
      <c r="N77" s="315"/>
      <c r="O77" s="315"/>
      <c r="P77" s="315"/>
      <c r="Q77" s="315"/>
      <c r="R77" s="315"/>
      <c r="S77" s="315"/>
      <c r="T77" s="315"/>
      <c r="U77" s="315"/>
      <c r="V77" s="315"/>
      <c r="W77" s="299"/>
      <c r="X77" s="298"/>
      <c r="Y77" s="298"/>
      <c r="Z77" s="298"/>
    </row>
    <row r="78" spans="1:26" ht="12.75" customHeight="1">
      <c r="A78" s="299"/>
      <c r="B78" s="299"/>
      <c r="C78" s="299"/>
      <c r="D78" s="299"/>
      <c r="E78" s="299"/>
      <c r="F78" s="299"/>
      <c r="G78" s="299"/>
      <c r="H78" s="299"/>
      <c r="I78" s="299"/>
      <c r="J78" s="299"/>
      <c r="K78" s="299"/>
      <c r="L78" s="299"/>
      <c r="M78" s="299"/>
      <c r="N78" s="299"/>
      <c r="O78" s="299"/>
      <c r="P78" s="299"/>
      <c r="Q78" s="299"/>
      <c r="R78" s="299"/>
      <c r="S78" s="299"/>
      <c r="T78" s="299"/>
      <c r="U78" s="299"/>
      <c r="V78" s="299"/>
      <c r="W78" s="299"/>
      <c r="X78" s="298"/>
      <c r="Y78" s="298"/>
      <c r="Z78" s="298"/>
    </row>
    <row r="79" spans="1:26" ht="12.75" customHeight="1">
      <c r="A79" s="299"/>
      <c r="B79" s="299"/>
      <c r="C79" s="299"/>
      <c r="D79" s="299"/>
      <c r="E79" s="299"/>
      <c r="F79" s="299"/>
      <c r="G79" s="299"/>
      <c r="H79" s="299"/>
      <c r="I79" s="299"/>
      <c r="J79" s="299"/>
      <c r="K79" s="299"/>
      <c r="L79" s="299"/>
      <c r="M79" s="299"/>
      <c r="N79" s="299"/>
      <c r="O79" s="299"/>
      <c r="P79" s="299"/>
      <c r="Q79" s="299"/>
      <c r="R79" s="299"/>
      <c r="S79" s="299"/>
      <c r="T79" s="299"/>
      <c r="U79" s="299"/>
      <c r="V79" s="299"/>
      <c r="W79" s="299"/>
      <c r="X79" s="298"/>
      <c r="Y79" s="298"/>
      <c r="Z79" s="298"/>
    </row>
    <row r="80" spans="1:26" ht="12.75" customHeight="1">
      <c r="A80" s="299"/>
      <c r="B80" s="299"/>
      <c r="C80" s="299"/>
      <c r="D80" s="299"/>
      <c r="E80" s="299"/>
      <c r="F80" s="299"/>
      <c r="G80" s="299"/>
      <c r="H80" s="299"/>
      <c r="I80" s="299"/>
      <c r="J80" s="299"/>
      <c r="K80" s="299"/>
      <c r="L80" s="299"/>
      <c r="M80" s="299"/>
      <c r="N80" s="299"/>
      <c r="O80" s="299"/>
      <c r="P80" s="299"/>
      <c r="Q80" s="299"/>
      <c r="R80" s="299"/>
      <c r="S80" s="299"/>
      <c r="T80" s="299"/>
      <c r="U80" s="299"/>
      <c r="V80" s="299"/>
      <c r="W80" s="299"/>
      <c r="X80" s="298"/>
      <c r="Y80" s="298"/>
      <c r="Z80" s="298"/>
    </row>
    <row r="81" spans="1:26" ht="12.75" customHeight="1">
      <c r="A81" s="298"/>
      <c r="B81" s="298"/>
      <c r="C81" s="298"/>
      <c r="D81" s="298"/>
      <c r="E81" s="298"/>
      <c r="F81" s="298"/>
      <c r="G81" s="298"/>
      <c r="H81" s="298"/>
      <c r="I81" s="298"/>
      <c r="J81" s="298"/>
      <c r="K81" s="298"/>
      <c r="L81" s="298"/>
      <c r="M81" s="298"/>
      <c r="N81" s="298"/>
      <c r="O81" s="298"/>
      <c r="P81" s="298"/>
      <c r="Q81" s="298"/>
      <c r="R81" s="298"/>
      <c r="S81" s="298"/>
      <c r="T81" s="298"/>
      <c r="U81" s="298"/>
      <c r="V81" s="298"/>
      <c r="W81" s="299"/>
      <c r="X81" s="298"/>
      <c r="Y81" s="298"/>
      <c r="Z81" s="298"/>
    </row>
    <row r="82" spans="1:26" ht="12.75" customHeight="1">
      <c r="A82" s="298"/>
      <c r="B82" s="298"/>
      <c r="C82" s="298"/>
      <c r="D82" s="298"/>
      <c r="E82" s="298"/>
      <c r="F82" s="298"/>
      <c r="G82" s="298"/>
      <c r="H82" s="298"/>
      <c r="I82" s="298"/>
      <c r="J82" s="298"/>
      <c r="K82" s="298"/>
      <c r="L82" s="298"/>
      <c r="M82" s="298"/>
      <c r="N82" s="298"/>
      <c r="O82" s="298"/>
      <c r="P82" s="298"/>
      <c r="Q82" s="298"/>
      <c r="R82" s="298"/>
      <c r="S82" s="298"/>
      <c r="T82" s="298"/>
      <c r="U82" s="298"/>
      <c r="V82" s="298"/>
      <c r="W82" s="299"/>
      <c r="X82" s="298"/>
      <c r="Y82" s="298"/>
      <c r="Z82" s="298"/>
    </row>
    <row r="83" spans="1:26" ht="12.75" customHeight="1">
      <c r="A83" s="298"/>
      <c r="B83" s="298"/>
      <c r="C83" s="298"/>
      <c r="D83" s="298"/>
      <c r="E83" s="298"/>
      <c r="F83" s="298"/>
      <c r="G83" s="298"/>
      <c r="H83" s="298"/>
      <c r="I83" s="298"/>
      <c r="J83" s="298"/>
      <c r="K83" s="298"/>
      <c r="L83" s="298"/>
      <c r="M83" s="298"/>
      <c r="N83" s="298"/>
      <c r="O83" s="298"/>
      <c r="P83" s="298"/>
      <c r="Q83" s="298"/>
      <c r="R83" s="298"/>
      <c r="S83" s="298"/>
      <c r="T83" s="298"/>
      <c r="U83" s="298"/>
      <c r="V83" s="298"/>
      <c r="W83" s="299"/>
      <c r="X83" s="298"/>
      <c r="Y83" s="298"/>
      <c r="Z83" s="298"/>
    </row>
    <row r="84" spans="1:26" ht="12.75" customHeight="1">
      <c r="A84" s="298"/>
      <c r="B84" s="298"/>
      <c r="C84" s="298"/>
      <c r="D84" s="298"/>
      <c r="E84" s="298"/>
      <c r="F84" s="298"/>
      <c r="G84" s="298"/>
      <c r="H84" s="298"/>
      <c r="I84" s="298"/>
      <c r="J84" s="298"/>
      <c r="K84" s="298"/>
      <c r="L84" s="298"/>
      <c r="M84" s="298"/>
      <c r="N84" s="298"/>
      <c r="O84" s="298"/>
      <c r="P84" s="298"/>
      <c r="Q84" s="298"/>
      <c r="R84" s="298"/>
      <c r="S84" s="298"/>
      <c r="T84" s="298"/>
      <c r="U84" s="298"/>
      <c r="V84" s="298"/>
      <c r="W84" s="299"/>
      <c r="X84" s="298"/>
      <c r="Y84" s="298"/>
      <c r="Z84" s="298"/>
    </row>
    <row r="85" spans="1:26" ht="12.75" customHeight="1">
      <c r="A85" s="298"/>
      <c r="B85" s="298"/>
      <c r="C85" s="298"/>
      <c r="D85" s="298"/>
      <c r="E85" s="298"/>
      <c r="F85" s="298"/>
      <c r="G85" s="298"/>
      <c r="H85" s="298"/>
      <c r="I85" s="298"/>
      <c r="J85" s="298"/>
      <c r="K85" s="298"/>
      <c r="L85" s="298"/>
      <c r="M85" s="298"/>
      <c r="N85" s="298"/>
      <c r="O85" s="298"/>
      <c r="P85" s="298"/>
      <c r="Q85" s="298"/>
      <c r="R85" s="298"/>
      <c r="S85" s="298"/>
      <c r="T85" s="298"/>
      <c r="U85" s="298"/>
      <c r="V85" s="298"/>
      <c r="W85" s="299"/>
      <c r="X85" s="298"/>
      <c r="Y85" s="298"/>
      <c r="Z85" s="298"/>
    </row>
    <row r="86" spans="1:26" ht="12.75" customHeight="1">
      <c r="A86" s="298"/>
      <c r="B86" s="298"/>
      <c r="C86" s="298"/>
      <c r="D86" s="298"/>
      <c r="E86" s="298"/>
      <c r="F86" s="298"/>
      <c r="G86" s="298"/>
      <c r="H86" s="298"/>
      <c r="I86" s="298"/>
      <c r="J86" s="298"/>
      <c r="K86" s="298"/>
      <c r="L86" s="298"/>
      <c r="M86" s="298"/>
      <c r="N86" s="298"/>
      <c r="O86" s="298"/>
      <c r="P86" s="298"/>
      <c r="Q86" s="298"/>
      <c r="R86" s="298"/>
      <c r="S86" s="298"/>
      <c r="T86" s="298"/>
      <c r="U86" s="298"/>
      <c r="V86" s="298"/>
      <c r="W86" s="299"/>
      <c r="X86" s="298"/>
      <c r="Y86" s="298"/>
      <c r="Z86" s="298"/>
    </row>
    <row r="87" spans="1:26" ht="12.75" customHeight="1">
      <c r="A87" s="298"/>
      <c r="B87" s="298"/>
      <c r="C87" s="298"/>
      <c r="D87" s="298"/>
      <c r="E87" s="298"/>
      <c r="F87" s="298"/>
      <c r="G87" s="298"/>
      <c r="H87" s="298"/>
      <c r="I87" s="298"/>
      <c r="J87" s="298"/>
      <c r="K87" s="298"/>
      <c r="L87" s="298"/>
      <c r="M87" s="298"/>
      <c r="N87" s="298"/>
      <c r="O87" s="298"/>
      <c r="P87" s="298"/>
      <c r="Q87" s="298"/>
      <c r="R87" s="298"/>
      <c r="S87" s="298"/>
      <c r="T87" s="298"/>
      <c r="U87" s="298"/>
      <c r="V87" s="298"/>
      <c r="W87" s="299"/>
      <c r="X87" s="298"/>
      <c r="Y87" s="298"/>
      <c r="Z87" s="298"/>
    </row>
    <row r="88" spans="1:26" ht="12.75" customHeight="1">
      <c r="A88" s="298"/>
      <c r="B88" s="298"/>
      <c r="C88" s="298"/>
      <c r="D88" s="298"/>
      <c r="E88" s="298"/>
      <c r="F88" s="298"/>
      <c r="G88" s="298"/>
      <c r="H88" s="298"/>
      <c r="I88" s="298"/>
      <c r="J88" s="298"/>
      <c r="K88" s="298"/>
      <c r="L88" s="298"/>
      <c r="M88" s="298"/>
      <c r="N88" s="298"/>
      <c r="O88" s="298"/>
      <c r="P88" s="298"/>
      <c r="Q88" s="298"/>
      <c r="R88" s="298"/>
      <c r="S88" s="298"/>
      <c r="T88" s="298"/>
      <c r="U88" s="298"/>
      <c r="V88" s="298"/>
      <c r="W88" s="299"/>
      <c r="X88" s="298"/>
      <c r="Y88" s="298"/>
      <c r="Z88" s="298"/>
    </row>
    <row r="89" spans="1:26" ht="12.75" customHeight="1">
      <c r="A89" s="298"/>
      <c r="B89" s="298"/>
      <c r="C89" s="298"/>
      <c r="D89" s="298"/>
      <c r="E89" s="298"/>
      <c r="F89" s="298"/>
      <c r="G89" s="298"/>
      <c r="H89" s="298"/>
      <c r="I89" s="298"/>
      <c r="J89" s="298"/>
      <c r="K89" s="298"/>
      <c r="L89" s="298"/>
      <c r="M89" s="298"/>
      <c r="N89" s="298"/>
      <c r="O89" s="298"/>
      <c r="P89" s="298"/>
      <c r="Q89" s="298"/>
      <c r="R89" s="298"/>
      <c r="S89" s="298"/>
      <c r="T89" s="298"/>
      <c r="U89" s="298"/>
      <c r="V89" s="298"/>
      <c r="W89" s="299"/>
      <c r="X89" s="298"/>
      <c r="Y89" s="298"/>
      <c r="Z89" s="298"/>
    </row>
    <row r="90" spans="1:26" ht="12.75" customHeight="1">
      <c r="A90" s="298"/>
      <c r="B90" s="298"/>
      <c r="C90" s="298"/>
      <c r="D90" s="298"/>
      <c r="E90" s="298"/>
      <c r="F90" s="298"/>
      <c r="G90" s="298"/>
      <c r="H90" s="298"/>
      <c r="I90" s="298"/>
      <c r="J90" s="298"/>
      <c r="K90" s="298"/>
      <c r="L90" s="298"/>
      <c r="M90" s="298"/>
      <c r="N90" s="298"/>
      <c r="O90" s="298"/>
      <c r="P90" s="298"/>
      <c r="Q90" s="298"/>
      <c r="R90" s="298"/>
      <c r="S90" s="298"/>
      <c r="T90" s="298"/>
      <c r="U90" s="298"/>
      <c r="V90" s="298"/>
      <c r="W90" s="299"/>
      <c r="X90" s="298"/>
      <c r="Y90" s="298"/>
      <c r="Z90" s="298"/>
    </row>
    <row r="91" spans="1:26" ht="12.75" customHeight="1">
      <c r="A91" s="298"/>
      <c r="B91" s="298"/>
      <c r="C91" s="298"/>
      <c r="D91" s="298"/>
      <c r="E91" s="298"/>
      <c r="F91" s="298"/>
      <c r="G91" s="298"/>
      <c r="H91" s="298"/>
      <c r="I91" s="298"/>
      <c r="J91" s="298"/>
      <c r="K91" s="298"/>
      <c r="L91" s="298"/>
      <c r="M91" s="298"/>
      <c r="N91" s="298"/>
      <c r="O91" s="298"/>
      <c r="P91" s="298"/>
      <c r="Q91" s="298"/>
      <c r="R91" s="298"/>
      <c r="S91" s="298"/>
      <c r="T91" s="298"/>
      <c r="U91" s="298"/>
      <c r="V91" s="298"/>
      <c r="W91" s="299"/>
      <c r="X91" s="298"/>
      <c r="Y91" s="298"/>
      <c r="Z91" s="298"/>
    </row>
    <row r="92" spans="1:26" ht="12.75" customHeight="1">
      <c r="A92" s="298"/>
      <c r="B92" s="298"/>
      <c r="C92" s="298"/>
      <c r="D92" s="298"/>
      <c r="E92" s="298"/>
      <c r="F92" s="298"/>
      <c r="G92" s="298"/>
      <c r="H92" s="298"/>
      <c r="I92" s="298"/>
      <c r="J92" s="298"/>
      <c r="K92" s="298"/>
      <c r="L92" s="298"/>
      <c r="M92" s="298"/>
      <c r="N92" s="298"/>
      <c r="O92" s="298"/>
      <c r="P92" s="298"/>
      <c r="Q92" s="298"/>
      <c r="R92" s="298"/>
      <c r="S92" s="298"/>
      <c r="T92" s="298"/>
      <c r="U92" s="298"/>
      <c r="V92" s="298"/>
      <c r="W92" s="299"/>
      <c r="X92" s="298"/>
      <c r="Y92" s="298"/>
      <c r="Z92" s="298"/>
    </row>
    <row r="93" spans="1:26" ht="12.75" customHeight="1">
      <c r="A93" s="298"/>
      <c r="B93" s="298"/>
      <c r="C93" s="298"/>
      <c r="D93" s="298"/>
      <c r="E93" s="298"/>
      <c r="F93" s="298"/>
      <c r="G93" s="298"/>
      <c r="H93" s="298"/>
      <c r="I93" s="298"/>
      <c r="J93" s="298"/>
      <c r="K93" s="298"/>
      <c r="L93" s="298"/>
      <c r="M93" s="298"/>
      <c r="N93" s="298"/>
      <c r="O93" s="298"/>
      <c r="P93" s="298"/>
      <c r="Q93" s="298"/>
      <c r="R93" s="298"/>
      <c r="S93" s="298"/>
      <c r="T93" s="298"/>
      <c r="U93" s="298"/>
      <c r="V93" s="298"/>
      <c r="W93" s="299"/>
      <c r="X93" s="298"/>
      <c r="Y93" s="298"/>
      <c r="Z93" s="298"/>
    </row>
    <row r="94" spans="1:26" ht="12.75" customHeight="1">
      <c r="A94" s="298"/>
      <c r="B94" s="298"/>
      <c r="C94" s="298"/>
      <c r="D94" s="298"/>
      <c r="E94" s="298"/>
      <c r="F94" s="298"/>
      <c r="G94" s="298"/>
      <c r="H94" s="298"/>
      <c r="I94" s="298"/>
      <c r="J94" s="298"/>
      <c r="K94" s="298"/>
      <c r="L94" s="298"/>
      <c r="M94" s="298"/>
      <c r="N94" s="298"/>
      <c r="O94" s="298"/>
      <c r="P94" s="298"/>
      <c r="Q94" s="298"/>
      <c r="R94" s="298"/>
      <c r="S94" s="298"/>
      <c r="T94" s="298"/>
      <c r="U94" s="298"/>
      <c r="V94" s="298"/>
      <c r="W94" s="299"/>
      <c r="X94" s="298"/>
      <c r="Y94" s="298"/>
      <c r="Z94" s="298"/>
    </row>
    <row r="95" spans="1:26" ht="12.75" customHeight="1">
      <c r="A95" s="298"/>
      <c r="B95" s="298"/>
      <c r="C95" s="298"/>
      <c r="D95" s="298"/>
      <c r="E95" s="298"/>
      <c r="F95" s="298"/>
      <c r="G95" s="298"/>
      <c r="H95" s="298"/>
      <c r="I95" s="298"/>
      <c r="J95" s="298"/>
      <c r="K95" s="298"/>
      <c r="L95" s="298"/>
      <c r="M95" s="298"/>
      <c r="N95" s="298"/>
      <c r="O95" s="298"/>
      <c r="P95" s="298"/>
      <c r="Q95" s="298"/>
      <c r="R95" s="298"/>
      <c r="S95" s="298"/>
      <c r="T95" s="298"/>
      <c r="U95" s="298"/>
      <c r="V95" s="298"/>
      <c r="W95" s="299"/>
      <c r="X95" s="298"/>
      <c r="Y95" s="298"/>
      <c r="Z95" s="298"/>
    </row>
    <row r="96" spans="1:26" ht="12.75" customHeight="1">
      <c r="A96" s="298"/>
      <c r="B96" s="298"/>
      <c r="C96" s="298"/>
      <c r="D96" s="298"/>
      <c r="E96" s="298"/>
      <c r="F96" s="298"/>
      <c r="G96" s="298"/>
      <c r="H96" s="298"/>
      <c r="I96" s="298"/>
      <c r="J96" s="298"/>
      <c r="K96" s="298"/>
      <c r="L96" s="298"/>
      <c r="M96" s="298"/>
      <c r="N96" s="298"/>
      <c r="O96" s="298"/>
      <c r="P96" s="298"/>
      <c r="Q96" s="298"/>
      <c r="R96" s="298"/>
      <c r="S96" s="298"/>
      <c r="T96" s="298"/>
      <c r="U96" s="298"/>
      <c r="V96" s="298"/>
      <c r="W96" s="299"/>
      <c r="X96" s="298"/>
      <c r="Y96" s="298"/>
      <c r="Z96" s="298"/>
    </row>
    <row r="97" spans="1:26" ht="12.75" customHeight="1">
      <c r="A97" s="298"/>
      <c r="B97" s="298"/>
      <c r="C97" s="298"/>
      <c r="D97" s="298"/>
      <c r="E97" s="298"/>
      <c r="F97" s="298"/>
      <c r="G97" s="298"/>
      <c r="H97" s="298"/>
      <c r="I97" s="298"/>
      <c r="J97" s="298"/>
      <c r="K97" s="298"/>
      <c r="L97" s="298"/>
      <c r="M97" s="298"/>
      <c r="N97" s="298"/>
      <c r="O97" s="298"/>
      <c r="P97" s="298"/>
      <c r="Q97" s="298"/>
      <c r="R97" s="298"/>
      <c r="S97" s="298"/>
      <c r="T97" s="298"/>
      <c r="U97" s="298"/>
      <c r="V97" s="298"/>
      <c r="W97" s="299"/>
      <c r="X97" s="298"/>
      <c r="Y97" s="298"/>
      <c r="Z97" s="298"/>
    </row>
    <row r="98" spans="1:26" ht="12.75" customHeight="1">
      <c r="A98" s="298"/>
      <c r="B98" s="298"/>
      <c r="C98" s="298"/>
      <c r="D98" s="298"/>
      <c r="E98" s="298"/>
      <c r="F98" s="298"/>
      <c r="G98" s="298"/>
      <c r="H98" s="298"/>
      <c r="I98" s="298"/>
      <c r="J98" s="298"/>
      <c r="K98" s="298"/>
      <c r="L98" s="298"/>
      <c r="M98" s="298"/>
      <c r="N98" s="298"/>
      <c r="O98" s="298"/>
      <c r="P98" s="298"/>
      <c r="Q98" s="298"/>
      <c r="R98" s="298"/>
      <c r="S98" s="298"/>
      <c r="T98" s="298"/>
      <c r="U98" s="298"/>
      <c r="V98" s="298"/>
      <c r="W98" s="299"/>
      <c r="X98" s="298"/>
      <c r="Y98" s="298"/>
      <c r="Z98" s="298"/>
    </row>
    <row r="99" spans="1:26" ht="12.75" customHeight="1">
      <c r="A99" s="298"/>
      <c r="B99" s="298"/>
      <c r="C99" s="298"/>
      <c r="D99" s="298"/>
      <c r="E99" s="298"/>
      <c r="F99" s="298"/>
      <c r="G99" s="298"/>
      <c r="H99" s="298"/>
      <c r="I99" s="298"/>
      <c r="J99" s="298"/>
      <c r="K99" s="298"/>
      <c r="L99" s="298"/>
      <c r="M99" s="298"/>
      <c r="N99" s="298"/>
      <c r="O99" s="298"/>
      <c r="P99" s="298"/>
      <c r="Q99" s="298"/>
      <c r="R99" s="298"/>
      <c r="S99" s="298"/>
      <c r="T99" s="298"/>
      <c r="U99" s="298"/>
      <c r="V99" s="298"/>
      <c r="W99" s="299"/>
      <c r="X99" s="298"/>
      <c r="Y99" s="298"/>
      <c r="Z99" s="298"/>
    </row>
    <row r="100" spans="1:26" ht="12.75" customHeight="1">
      <c r="A100" s="298"/>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9"/>
      <c r="X100" s="298"/>
      <c r="Y100" s="298"/>
      <c r="Z100" s="298"/>
    </row>
    <row r="101" spans="1:26" ht="12.75" customHeight="1">
      <c r="A101" s="298"/>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9"/>
      <c r="X101" s="298"/>
      <c r="Y101" s="298"/>
      <c r="Z101" s="298"/>
    </row>
    <row r="102" spans="1:26" ht="12.75" customHeight="1">
      <c r="A102" s="298"/>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9"/>
      <c r="X102" s="298"/>
      <c r="Y102" s="298"/>
      <c r="Z102" s="298"/>
    </row>
    <row r="103" spans="1:26" ht="12.75" customHeight="1">
      <c r="A103" s="298"/>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9"/>
      <c r="X103" s="298"/>
      <c r="Y103" s="298"/>
      <c r="Z103" s="298"/>
    </row>
    <row r="104" spans="1:26" ht="12.75" customHeight="1">
      <c r="A104" s="298"/>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9"/>
      <c r="X104" s="298"/>
      <c r="Y104" s="298"/>
      <c r="Z104" s="298"/>
    </row>
    <row r="105" spans="1:26" ht="12.75" customHeight="1">
      <c r="A105" s="298"/>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9"/>
      <c r="X105" s="298"/>
      <c r="Y105" s="298"/>
      <c r="Z105" s="298"/>
    </row>
    <row r="106" spans="1:26" ht="12.75" customHeight="1">
      <c r="A106" s="298"/>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9"/>
      <c r="X106" s="298"/>
      <c r="Y106" s="298"/>
      <c r="Z106" s="298"/>
    </row>
    <row r="107" spans="1:26" ht="12.75" customHeight="1">
      <c r="A107" s="298"/>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9"/>
      <c r="X107" s="298"/>
      <c r="Y107" s="298"/>
      <c r="Z107" s="298"/>
    </row>
    <row r="108" spans="1:26" ht="12.75" customHeight="1">
      <c r="A108" s="298"/>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9"/>
      <c r="X108" s="298"/>
      <c r="Y108" s="298"/>
      <c r="Z108" s="298"/>
    </row>
    <row r="109" spans="1:26" ht="12.75" customHeight="1">
      <c r="A109" s="298"/>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9"/>
      <c r="X109" s="298"/>
      <c r="Y109" s="298"/>
      <c r="Z109" s="298"/>
    </row>
    <row r="110" spans="1:26" ht="12.75" customHeight="1">
      <c r="A110" s="298"/>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9"/>
      <c r="X110" s="298"/>
      <c r="Y110" s="298"/>
      <c r="Z110" s="298"/>
    </row>
    <row r="111" spans="1:26" ht="12.75" customHeight="1">
      <c r="A111" s="298"/>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9"/>
      <c r="X111" s="298"/>
      <c r="Y111" s="298"/>
      <c r="Z111" s="298"/>
    </row>
    <row r="112" spans="1:26" ht="12.75" customHeight="1">
      <c r="A112" s="298"/>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9"/>
      <c r="X112" s="298"/>
      <c r="Y112" s="298"/>
      <c r="Z112" s="298"/>
    </row>
    <row r="113" spans="1:26" ht="12.75" customHeight="1">
      <c r="A113" s="298"/>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9"/>
      <c r="X113" s="298"/>
      <c r="Y113" s="298"/>
      <c r="Z113" s="298"/>
    </row>
    <row r="114" spans="1:26" ht="12.75" customHeight="1">
      <c r="A114" s="298"/>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9"/>
      <c r="X114" s="298"/>
      <c r="Y114" s="298"/>
      <c r="Z114" s="298"/>
    </row>
    <row r="115" spans="1:26" ht="12.75" customHeight="1">
      <c r="A115" s="298"/>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9"/>
      <c r="X115" s="298"/>
      <c r="Y115" s="298"/>
      <c r="Z115" s="298"/>
    </row>
    <row r="116" spans="1:26" ht="12.75" customHeight="1">
      <c r="A116" s="298"/>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9"/>
      <c r="X116" s="298"/>
      <c r="Y116" s="298"/>
      <c r="Z116" s="298"/>
    </row>
    <row r="117" spans="1:26" ht="12.75" customHeight="1">
      <c r="A117" s="298"/>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9"/>
      <c r="X117" s="298"/>
      <c r="Y117" s="298"/>
      <c r="Z117" s="298"/>
    </row>
    <row r="118" spans="1:26" ht="12.75" customHeight="1">
      <c r="A118" s="298"/>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9"/>
      <c r="X118" s="298"/>
      <c r="Y118" s="298"/>
      <c r="Z118" s="298"/>
    </row>
    <row r="119" spans="1:26" ht="12.75" customHeight="1">
      <c r="A119" s="298"/>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9"/>
      <c r="X119" s="298"/>
      <c r="Y119" s="298"/>
      <c r="Z119" s="298"/>
    </row>
    <row r="120" spans="1:26" ht="12.75" customHeight="1">
      <c r="A120" s="298"/>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9"/>
      <c r="X120" s="298"/>
      <c r="Y120" s="298"/>
      <c r="Z120" s="298"/>
    </row>
    <row r="121" spans="1:26" ht="12.75" customHeight="1">
      <c r="A121" s="298"/>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9"/>
      <c r="X121" s="298"/>
      <c r="Y121" s="298"/>
      <c r="Z121" s="298"/>
    </row>
    <row r="122" spans="1:26" ht="12.75" customHeight="1">
      <c r="A122" s="298"/>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9"/>
      <c r="X122" s="298"/>
      <c r="Y122" s="298"/>
      <c r="Z122" s="298"/>
    </row>
    <row r="123" spans="1:26" ht="12.75" customHeight="1">
      <c r="A123" s="298"/>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9"/>
      <c r="X123" s="298"/>
      <c r="Y123" s="298"/>
      <c r="Z123" s="298"/>
    </row>
    <row r="124" spans="1:26" ht="12.75" customHeight="1">
      <c r="A124" s="298"/>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9"/>
      <c r="X124" s="298"/>
      <c r="Y124" s="298"/>
      <c r="Z124" s="298"/>
    </row>
    <row r="125" spans="1:26" ht="12.75" customHeight="1">
      <c r="A125" s="298"/>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9"/>
      <c r="X125" s="298"/>
      <c r="Y125" s="298"/>
      <c r="Z125" s="298"/>
    </row>
    <row r="126" spans="1:26" ht="12.75" customHeight="1">
      <c r="A126" s="298"/>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9"/>
      <c r="X126" s="298"/>
      <c r="Y126" s="298"/>
      <c r="Z126" s="298"/>
    </row>
    <row r="127" spans="1:26" ht="12.75" customHeight="1">
      <c r="A127" s="298"/>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9"/>
      <c r="X127" s="298"/>
      <c r="Y127" s="298"/>
      <c r="Z127" s="298"/>
    </row>
    <row r="128" spans="1:26" ht="12.75" customHeight="1">
      <c r="A128" s="298"/>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9"/>
      <c r="X128" s="298"/>
      <c r="Y128" s="298"/>
      <c r="Z128" s="298"/>
    </row>
    <row r="129" spans="1:26" ht="12.75" customHeight="1">
      <c r="A129" s="298"/>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9"/>
      <c r="X129" s="298"/>
      <c r="Y129" s="298"/>
      <c r="Z129" s="298"/>
    </row>
    <row r="130" spans="1:26" ht="12.75" customHeight="1">
      <c r="A130" s="298"/>
      <c r="B130" s="298"/>
      <c r="C130" s="298"/>
      <c r="D130" s="298"/>
      <c r="E130" s="298"/>
      <c r="F130" s="298"/>
      <c r="G130" s="298"/>
      <c r="H130" s="298"/>
      <c r="I130" s="298"/>
      <c r="J130" s="298"/>
      <c r="K130" s="298"/>
      <c r="L130" s="298"/>
      <c r="M130" s="298"/>
      <c r="N130" s="298"/>
      <c r="O130" s="298"/>
      <c r="P130" s="298"/>
      <c r="Q130" s="298"/>
      <c r="R130" s="298"/>
      <c r="S130" s="298"/>
      <c r="T130" s="298"/>
      <c r="U130" s="298"/>
      <c r="V130" s="298"/>
      <c r="W130" s="299"/>
      <c r="X130" s="298"/>
      <c r="Y130" s="298"/>
      <c r="Z130" s="298"/>
    </row>
    <row r="131" spans="1:26" ht="12.75" customHeight="1">
      <c r="A131" s="298"/>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9"/>
      <c r="X131" s="298"/>
      <c r="Y131" s="298"/>
      <c r="Z131" s="298"/>
    </row>
    <row r="132" spans="1:26" ht="12.75" customHeight="1">
      <c r="A132" s="298"/>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9"/>
      <c r="X132" s="298"/>
      <c r="Y132" s="298"/>
      <c r="Z132" s="298"/>
    </row>
    <row r="133" spans="1:26" ht="12.75" customHeight="1">
      <c r="A133" s="298"/>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9"/>
      <c r="X133" s="298"/>
      <c r="Y133" s="298"/>
      <c r="Z133" s="298"/>
    </row>
    <row r="134" spans="1:26" ht="12.75" customHeight="1">
      <c r="A134" s="298"/>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9"/>
      <c r="X134" s="298"/>
      <c r="Y134" s="298"/>
      <c r="Z134" s="298"/>
    </row>
    <row r="135" spans="1:26" ht="12.75" customHeight="1">
      <c r="A135" s="298"/>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9"/>
      <c r="X135" s="298"/>
      <c r="Y135" s="298"/>
      <c r="Z135" s="298"/>
    </row>
    <row r="136" spans="1:26" ht="12.75" customHeight="1">
      <c r="A136" s="298"/>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9"/>
      <c r="X136" s="298"/>
      <c r="Y136" s="298"/>
      <c r="Z136" s="298"/>
    </row>
    <row r="137" spans="1:26" ht="12.75" customHeight="1">
      <c r="A137" s="298"/>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9"/>
      <c r="X137" s="298"/>
      <c r="Y137" s="298"/>
      <c r="Z137" s="298"/>
    </row>
    <row r="138" spans="1:26" ht="12.75" customHeight="1">
      <c r="A138" s="298"/>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9"/>
      <c r="X138" s="298"/>
      <c r="Y138" s="298"/>
      <c r="Z138" s="298"/>
    </row>
    <row r="139" spans="1:26" ht="12.75" customHeight="1">
      <c r="A139" s="298"/>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9"/>
      <c r="X139" s="298"/>
      <c r="Y139" s="298"/>
      <c r="Z139" s="298"/>
    </row>
    <row r="140" spans="1:26" ht="12.75" customHeight="1">
      <c r="A140" s="298"/>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9"/>
      <c r="X140" s="298"/>
      <c r="Y140" s="298"/>
      <c r="Z140" s="298"/>
    </row>
    <row r="141" spans="1:26" ht="12.75" customHeight="1">
      <c r="A141" s="298"/>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9"/>
      <c r="X141" s="298"/>
      <c r="Y141" s="298"/>
      <c r="Z141" s="298"/>
    </row>
    <row r="142" spans="1:26" ht="12.75" customHeight="1">
      <c r="A142" s="298"/>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9"/>
      <c r="X142" s="298"/>
      <c r="Y142" s="298"/>
      <c r="Z142" s="298"/>
    </row>
    <row r="143" spans="1:26" ht="12.75" customHeight="1">
      <c r="A143" s="298"/>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9"/>
      <c r="X143" s="298"/>
      <c r="Y143" s="298"/>
      <c r="Z143" s="298"/>
    </row>
    <row r="144" spans="1:26" ht="12.75" customHeight="1">
      <c r="A144" s="298"/>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9"/>
      <c r="X144" s="298"/>
      <c r="Y144" s="298"/>
      <c r="Z144" s="298"/>
    </row>
    <row r="145" spans="1:26" ht="12.75" customHeight="1">
      <c r="A145" s="298"/>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9"/>
      <c r="X145" s="298"/>
      <c r="Y145" s="298"/>
      <c r="Z145" s="298"/>
    </row>
    <row r="146" spans="1:26" ht="12.75" customHeight="1">
      <c r="A146" s="298"/>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9"/>
      <c r="X146" s="298"/>
      <c r="Y146" s="298"/>
      <c r="Z146" s="298"/>
    </row>
    <row r="147" spans="1:26" ht="12.75" customHeight="1">
      <c r="A147" s="298"/>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9"/>
      <c r="X147" s="298"/>
      <c r="Y147" s="298"/>
      <c r="Z147" s="298"/>
    </row>
    <row r="148" spans="1:26" ht="12.75" customHeight="1">
      <c r="A148" s="298"/>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9"/>
      <c r="X148" s="298"/>
      <c r="Y148" s="298"/>
      <c r="Z148" s="298"/>
    </row>
    <row r="149" spans="1:26" ht="12.75" customHeight="1">
      <c r="A149" s="298"/>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9"/>
      <c r="X149" s="298"/>
      <c r="Y149" s="298"/>
      <c r="Z149" s="298"/>
    </row>
    <row r="150" spans="1:26" ht="12.75" customHeight="1">
      <c r="A150" s="298"/>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9"/>
      <c r="X150" s="298"/>
      <c r="Y150" s="298"/>
      <c r="Z150" s="298"/>
    </row>
    <row r="151" spans="1:26" ht="12.75" customHeight="1">
      <c r="A151" s="298"/>
      <c r="B151" s="298"/>
      <c r="C151" s="298"/>
      <c r="D151" s="298"/>
      <c r="E151" s="298"/>
      <c r="F151" s="298"/>
      <c r="G151" s="298"/>
      <c r="H151" s="298"/>
      <c r="I151" s="298"/>
      <c r="J151" s="298"/>
      <c r="K151" s="298"/>
      <c r="L151" s="298"/>
      <c r="M151" s="298"/>
      <c r="N151" s="298"/>
      <c r="O151" s="298"/>
      <c r="P151" s="298"/>
      <c r="Q151" s="298"/>
      <c r="R151" s="298"/>
      <c r="S151" s="298"/>
      <c r="T151" s="298"/>
      <c r="U151" s="298"/>
      <c r="V151" s="298"/>
      <c r="W151" s="299"/>
      <c r="X151" s="298"/>
      <c r="Y151" s="298"/>
      <c r="Z151" s="298"/>
    </row>
    <row r="152" spans="1:26" ht="12.75" customHeight="1">
      <c r="A152" s="298"/>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9"/>
      <c r="X152" s="298"/>
      <c r="Y152" s="298"/>
      <c r="Z152" s="298"/>
    </row>
    <row r="153" spans="1:26" ht="12.75" customHeight="1">
      <c r="A153" s="298"/>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9"/>
      <c r="X153" s="298"/>
      <c r="Y153" s="298"/>
      <c r="Z153" s="298"/>
    </row>
    <row r="154" spans="1:26" ht="12.75" customHeight="1">
      <c r="A154" s="298"/>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9"/>
      <c r="X154" s="298"/>
      <c r="Y154" s="298"/>
      <c r="Z154" s="298"/>
    </row>
    <row r="155" spans="1:26" ht="12.75" customHeight="1">
      <c r="A155" s="298"/>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9"/>
      <c r="X155" s="298"/>
      <c r="Y155" s="298"/>
      <c r="Z155" s="298"/>
    </row>
    <row r="156" spans="1:26" ht="12.75" customHeight="1">
      <c r="A156" s="298"/>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9"/>
      <c r="X156" s="298"/>
      <c r="Y156" s="298"/>
      <c r="Z156" s="298"/>
    </row>
    <row r="157" spans="1:26" ht="12.75" customHeight="1">
      <c r="A157" s="298"/>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9"/>
      <c r="X157" s="298"/>
      <c r="Y157" s="298"/>
      <c r="Z157" s="298"/>
    </row>
    <row r="158" spans="1:26" ht="12.75" customHeight="1">
      <c r="A158" s="298"/>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9"/>
      <c r="X158" s="298"/>
      <c r="Y158" s="298"/>
      <c r="Z158" s="298"/>
    </row>
    <row r="159" spans="1:26" ht="12.75" customHeight="1">
      <c r="A159" s="298"/>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9"/>
      <c r="X159" s="298"/>
      <c r="Y159" s="298"/>
      <c r="Z159" s="298"/>
    </row>
    <row r="160" spans="1:26" ht="12.75" customHeight="1">
      <c r="A160" s="298"/>
      <c r="B160" s="298"/>
      <c r="C160" s="298"/>
      <c r="D160" s="298"/>
      <c r="E160" s="298"/>
      <c r="F160" s="298"/>
      <c r="G160" s="298"/>
      <c r="H160" s="298"/>
      <c r="I160" s="298"/>
      <c r="J160" s="298"/>
      <c r="K160" s="298"/>
      <c r="L160" s="298"/>
      <c r="M160" s="298"/>
      <c r="N160" s="298"/>
      <c r="O160" s="298"/>
      <c r="P160" s="298"/>
      <c r="Q160" s="298"/>
      <c r="R160" s="298"/>
      <c r="S160" s="298"/>
      <c r="T160" s="298"/>
      <c r="U160" s="298"/>
      <c r="V160" s="298"/>
      <c r="W160" s="299"/>
      <c r="X160" s="298"/>
      <c r="Y160" s="298"/>
      <c r="Z160" s="298"/>
    </row>
    <row r="161" spans="1:26" ht="12.75" customHeight="1">
      <c r="A161" s="298"/>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9"/>
      <c r="X161" s="298"/>
      <c r="Y161" s="298"/>
      <c r="Z161" s="298"/>
    </row>
    <row r="162" spans="1:26" ht="12.75" customHeight="1">
      <c r="A162" s="298"/>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9"/>
      <c r="X162" s="298"/>
      <c r="Y162" s="298"/>
      <c r="Z162" s="298"/>
    </row>
    <row r="163" spans="1:26" ht="12.75" customHeight="1">
      <c r="A163" s="298"/>
      <c r="B163" s="298"/>
      <c r="C163" s="298"/>
      <c r="D163" s="298"/>
      <c r="E163" s="298"/>
      <c r="F163" s="298"/>
      <c r="G163" s="298"/>
      <c r="H163" s="298"/>
      <c r="I163" s="298"/>
      <c r="J163" s="298"/>
      <c r="K163" s="298"/>
      <c r="L163" s="298"/>
      <c r="M163" s="298"/>
      <c r="N163" s="298"/>
      <c r="O163" s="298"/>
      <c r="P163" s="298"/>
      <c r="Q163" s="298"/>
      <c r="R163" s="298"/>
      <c r="S163" s="298"/>
      <c r="T163" s="298"/>
      <c r="U163" s="298"/>
      <c r="V163" s="298"/>
      <c r="W163" s="299"/>
      <c r="X163" s="298"/>
      <c r="Y163" s="298"/>
      <c r="Z163" s="298"/>
    </row>
    <row r="164" spans="1:26" ht="12.75" customHeight="1">
      <c r="A164" s="298"/>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9"/>
      <c r="X164" s="298"/>
      <c r="Y164" s="298"/>
      <c r="Z164" s="298"/>
    </row>
    <row r="165" spans="1:26" ht="12.75" customHeight="1">
      <c r="A165" s="298"/>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9"/>
      <c r="X165" s="298"/>
      <c r="Y165" s="298"/>
      <c r="Z165" s="298"/>
    </row>
    <row r="166" spans="1:26" ht="12.75" customHeight="1">
      <c r="A166" s="298"/>
      <c r="B166" s="298"/>
      <c r="C166" s="298"/>
      <c r="D166" s="298"/>
      <c r="E166" s="298"/>
      <c r="F166" s="298"/>
      <c r="G166" s="298"/>
      <c r="H166" s="298"/>
      <c r="I166" s="298"/>
      <c r="J166" s="298"/>
      <c r="K166" s="298"/>
      <c r="L166" s="298"/>
      <c r="M166" s="298"/>
      <c r="N166" s="298"/>
      <c r="O166" s="298"/>
      <c r="P166" s="298"/>
      <c r="Q166" s="298"/>
      <c r="R166" s="298"/>
      <c r="S166" s="298"/>
      <c r="T166" s="298"/>
      <c r="U166" s="298"/>
      <c r="V166" s="298"/>
      <c r="W166" s="299"/>
      <c r="X166" s="298"/>
      <c r="Y166" s="298"/>
      <c r="Z166" s="298"/>
    </row>
    <row r="167" spans="1:26" ht="12.75" customHeight="1">
      <c r="A167" s="298"/>
      <c r="B167" s="298"/>
      <c r="C167" s="298"/>
      <c r="D167" s="298"/>
      <c r="E167" s="298"/>
      <c r="F167" s="298"/>
      <c r="G167" s="298"/>
      <c r="H167" s="298"/>
      <c r="I167" s="298"/>
      <c r="J167" s="298"/>
      <c r="K167" s="298"/>
      <c r="L167" s="298"/>
      <c r="M167" s="298"/>
      <c r="N167" s="298"/>
      <c r="O167" s="298"/>
      <c r="P167" s="298"/>
      <c r="Q167" s="298"/>
      <c r="R167" s="298"/>
      <c r="S167" s="298"/>
      <c r="T167" s="298"/>
      <c r="U167" s="298"/>
      <c r="V167" s="298"/>
      <c r="W167" s="299"/>
      <c r="X167" s="298"/>
      <c r="Y167" s="298"/>
      <c r="Z167" s="298"/>
    </row>
    <row r="168" spans="1:26" ht="12.75" customHeight="1">
      <c r="A168" s="298"/>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9"/>
      <c r="X168" s="298"/>
      <c r="Y168" s="298"/>
      <c r="Z168" s="298"/>
    </row>
    <row r="169" spans="1:26" ht="12.75" customHeight="1">
      <c r="A169" s="298"/>
      <c r="B169" s="298"/>
      <c r="C169" s="298"/>
      <c r="D169" s="298"/>
      <c r="E169" s="298"/>
      <c r="F169" s="298"/>
      <c r="G169" s="298"/>
      <c r="H169" s="298"/>
      <c r="I169" s="298"/>
      <c r="J169" s="298"/>
      <c r="K169" s="298"/>
      <c r="L169" s="298"/>
      <c r="M169" s="298"/>
      <c r="N169" s="298"/>
      <c r="O169" s="298"/>
      <c r="P169" s="298"/>
      <c r="Q169" s="298"/>
      <c r="R169" s="298"/>
      <c r="S169" s="298"/>
      <c r="T169" s="298"/>
      <c r="U169" s="298"/>
      <c r="V169" s="298"/>
      <c r="W169" s="299"/>
      <c r="X169" s="298"/>
      <c r="Y169" s="298"/>
      <c r="Z169" s="298"/>
    </row>
    <row r="170" spans="1:26" ht="12.75" customHeight="1">
      <c r="A170" s="298"/>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9"/>
      <c r="X170" s="298"/>
      <c r="Y170" s="298"/>
      <c r="Z170" s="298"/>
    </row>
    <row r="171" spans="1:26" ht="12.75" customHeight="1">
      <c r="A171" s="298"/>
      <c r="B171" s="298"/>
      <c r="C171" s="298"/>
      <c r="D171" s="298"/>
      <c r="E171" s="298"/>
      <c r="F171" s="298"/>
      <c r="G171" s="298"/>
      <c r="H171" s="298"/>
      <c r="I171" s="298"/>
      <c r="J171" s="298"/>
      <c r="K171" s="298"/>
      <c r="L171" s="298"/>
      <c r="M171" s="298"/>
      <c r="N171" s="298"/>
      <c r="O171" s="298"/>
      <c r="P171" s="298"/>
      <c r="Q171" s="298"/>
      <c r="R171" s="298"/>
      <c r="S171" s="298"/>
      <c r="T171" s="298"/>
      <c r="U171" s="298"/>
      <c r="V171" s="298"/>
      <c r="W171" s="299"/>
      <c r="X171" s="298"/>
      <c r="Y171" s="298"/>
      <c r="Z171" s="298"/>
    </row>
    <row r="172" spans="1:26" ht="12.75" customHeight="1">
      <c r="A172" s="298"/>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9"/>
      <c r="X172" s="298"/>
      <c r="Y172" s="298"/>
      <c r="Z172" s="298"/>
    </row>
    <row r="173" spans="1:26" ht="12.75" customHeight="1">
      <c r="A173" s="298"/>
      <c r="B173" s="298"/>
      <c r="C173" s="298"/>
      <c r="D173" s="298"/>
      <c r="E173" s="298"/>
      <c r="F173" s="298"/>
      <c r="G173" s="298"/>
      <c r="H173" s="298"/>
      <c r="I173" s="298"/>
      <c r="J173" s="298"/>
      <c r="K173" s="298"/>
      <c r="L173" s="298"/>
      <c r="M173" s="298"/>
      <c r="N173" s="298"/>
      <c r="O173" s="298"/>
      <c r="P173" s="298"/>
      <c r="Q173" s="298"/>
      <c r="R173" s="298"/>
      <c r="S173" s="298"/>
      <c r="T173" s="298"/>
      <c r="U173" s="298"/>
      <c r="V173" s="298"/>
      <c r="W173" s="299"/>
      <c r="X173" s="298"/>
      <c r="Y173" s="298"/>
      <c r="Z173" s="298"/>
    </row>
    <row r="174" spans="1:26" ht="12.75" customHeight="1">
      <c r="A174" s="298"/>
      <c r="B174" s="298"/>
      <c r="C174" s="298"/>
      <c r="D174" s="298"/>
      <c r="E174" s="298"/>
      <c r="F174" s="298"/>
      <c r="G174" s="298"/>
      <c r="H174" s="298"/>
      <c r="I174" s="298"/>
      <c r="J174" s="298"/>
      <c r="K174" s="298"/>
      <c r="L174" s="298"/>
      <c r="M174" s="298"/>
      <c r="N174" s="298"/>
      <c r="O174" s="298"/>
      <c r="P174" s="298"/>
      <c r="Q174" s="298"/>
      <c r="R174" s="298"/>
      <c r="S174" s="298"/>
      <c r="T174" s="298"/>
      <c r="U174" s="298"/>
      <c r="V174" s="298"/>
      <c r="W174" s="299"/>
      <c r="X174" s="298"/>
      <c r="Y174" s="298"/>
      <c r="Z174" s="298"/>
    </row>
    <row r="175" spans="1:26" ht="12.75" customHeight="1">
      <c r="A175" s="298"/>
      <c r="B175" s="298"/>
      <c r="C175" s="298"/>
      <c r="D175" s="298"/>
      <c r="E175" s="298"/>
      <c r="F175" s="298"/>
      <c r="G175" s="298"/>
      <c r="H175" s="298"/>
      <c r="I175" s="298"/>
      <c r="J175" s="298"/>
      <c r="K175" s="298"/>
      <c r="L175" s="298"/>
      <c r="M175" s="298"/>
      <c r="N175" s="298"/>
      <c r="O175" s="298"/>
      <c r="P175" s="298"/>
      <c r="Q175" s="298"/>
      <c r="R175" s="298"/>
      <c r="S175" s="298"/>
      <c r="T175" s="298"/>
      <c r="U175" s="298"/>
      <c r="V175" s="298"/>
      <c r="W175" s="299"/>
      <c r="X175" s="298"/>
      <c r="Y175" s="298"/>
      <c r="Z175" s="298"/>
    </row>
    <row r="176" spans="1:26" ht="12.75" customHeight="1">
      <c r="A176" s="298"/>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9"/>
      <c r="X176" s="298"/>
      <c r="Y176" s="298"/>
      <c r="Z176" s="298"/>
    </row>
    <row r="177" spans="1:26" ht="12.75" customHeight="1">
      <c r="A177" s="298"/>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9"/>
      <c r="X177" s="298"/>
      <c r="Y177" s="298"/>
      <c r="Z177" s="298"/>
    </row>
    <row r="178" spans="1:26" ht="12.75" customHeight="1">
      <c r="A178" s="298"/>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9"/>
      <c r="X178" s="298"/>
      <c r="Y178" s="298"/>
      <c r="Z178" s="298"/>
    </row>
    <row r="179" spans="1:26" ht="12.75" customHeight="1">
      <c r="A179" s="298"/>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9"/>
      <c r="X179" s="298"/>
      <c r="Y179" s="298"/>
      <c r="Z179" s="298"/>
    </row>
    <row r="180" spans="1:26" ht="12.75" customHeight="1">
      <c r="A180" s="298"/>
      <c r="B180" s="298"/>
      <c r="C180" s="298"/>
      <c r="D180" s="298"/>
      <c r="E180" s="298"/>
      <c r="F180" s="298"/>
      <c r="G180" s="298"/>
      <c r="H180" s="298"/>
      <c r="I180" s="298"/>
      <c r="J180" s="298"/>
      <c r="K180" s="298"/>
      <c r="L180" s="298"/>
      <c r="M180" s="298"/>
      <c r="N180" s="298"/>
      <c r="O180" s="298"/>
      <c r="P180" s="298"/>
      <c r="Q180" s="298"/>
      <c r="R180" s="298"/>
      <c r="S180" s="298"/>
      <c r="T180" s="298"/>
      <c r="U180" s="298"/>
      <c r="V180" s="298"/>
      <c r="W180" s="299"/>
      <c r="X180" s="298"/>
      <c r="Y180" s="298"/>
      <c r="Z180" s="298"/>
    </row>
    <row r="181" spans="1:26" ht="12.75" customHeight="1">
      <c r="A181" s="298"/>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9"/>
      <c r="X181" s="298"/>
      <c r="Y181" s="298"/>
      <c r="Z181" s="298"/>
    </row>
    <row r="182" spans="1:26" ht="12.75" customHeight="1">
      <c r="A182" s="298"/>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9"/>
      <c r="X182" s="298"/>
      <c r="Y182" s="298"/>
      <c r="Z182" s="298"/>
    </row>
    <row r="183" spans="1:26" ht="12.75" customHeight="1">
      <c r="A183" s="298"/>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9"/>
      <c r="X183" s="298"/>
      <c r="Y183" s="298"/>
      <c r="Z183" s="298"/>
    </row>
    <row r="184" spans="1:26" ht="12.75" customHeight="1">
      <c r="A184" s="298"/>
      <c r="B184" s="298"/>
      <c r="C184" s="298"/>
      <c r="D184" s="298"/>
      <c r="E184" s="298"/>
      <c r="F184" s="298"/>
      <c r="G184" s="298"/>
      <c r="H184" s="298"/>
      <c r="I184" s="298"/>
      <c r="J184" s="298"/>
      <c r="K184" s="298"/>
      <c r="L184" s="298"/>
      <c r="M184" s="298"/>
      <c r="N184" s="298"/>
      <c r="O184" s="298"/>
      <c r="P184" s="298"/>
      <c r="Q184" s="298"/>
      <c r="R184" s="298"/>
      <c r="S184" s="298"/>
      <c r="T184" s="298"/>
      <c r="U184" s="298"/>
      <c r="V184" s="298"/>
      <c r="W184" s="299"/>
      <c r="X184" s="298"/>
      <c r="Y184" s="298"/>
      <c r="Z184" s="298"/>
    </row>
    <row r="185" spans="1:26" ht="12.75" customHeight="1">
      <c r="A185" s="298"/>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9"/>
      <c r="X185" s="298"/>
      <c r="Y185" s="298"/>
      <c r="Z185" s="298"/>
    </row>
    <row r="186" spans="1:26" ht="12.75" customHeight="1">
      <c r="A186" s="298"/>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9"/>
      <c r="X186" s="298"/>
      <c r="Y186" s="298"/>
      <c r="Z186" s="298"/>
    </row>
    <row r="187" spans="1:26" ht="12.75" customHeight="1">
      <c r="A187" s="298"/>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9"/>
      <c r="X187" s="298"/>
      <c r="Y187" s="298"/>
      <c r="Z187" s="298"/>
    </row>
    <row r="188" spans="1:26" ht="12.75" customHeight="1">
      <c r="A188" s="298"/>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9"/>
      <c r="X188" s="298"/>
      <c r="Y188" s="298"/>
      <c r="Z188" s="298"/>
    </row>
    <row r="189" spans="1:26" ht="12.75" customHeight="1">
      <c r="A189" s="298"/>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9"/>
      <c r="X189" s="298"/>
      <c r="Y189" s="298"/>
      <c r="Z189" s="298"/>
    </row>
    <row r="190" spans="1:26" ht="12.75" customHeight="1">
      <c r="A190" s="298"/>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9"/>
      <c r="X190" s="298"/>
      <c r="Y190" s="298"/>
      <c r="Z190" s="298"/>
    </row>
    <row r="191" spans="1:26" ht="12.75" customHeight="1">
      <c r="A191" s="298"/>
      <c r="B191" s="298"/>
      <c r="C191" s="298"/>
      <c r="D191" s="298"/>
      <c r="E191" s="298"/>
      <c r="F191" s="298"/>
      <c r="G191" s="298"/>
      <c r="H191" s="298"/>
      <c r="I191" s="298"/>
      <c r="J191" s="298"/>
      <c r="K191" s="298"/>
      <c r="L191" s="298"/>
      <c r="M191" s="298"/>
      <c r="N191" s="298"/>
      <c r="O191" s="298"/>
      <c r="P191" s="298"/>
      <c r="Q191" s="298"/>
      <c r="R191" s="298"/>
      <c r="S191" s="298"/>
      <c r="T191" s="298"/>
      <c r="U191" s="298"/>
      <c r="V191" s="298"/>
      <c r="W191" s="299"/>
      <c r="X191" s="298"/>
      <c r="Y191" s="298"/>
      <c r="Z191" s="298"/>
    </row>
    <row r="192" spans="1:26" ht="12.75" customHeight="1">
      <c r="A192" s="298"/>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9"/>
      <c r="X192" s="298"/>
      <c r="Y192" s="298"/>
      <c r="Z192" s="298"/>
    </row>
    <row r="193" spans="1:26" ht="12.75" customHeight="1">
      <c r="A193" s="298"/>
      <c r="B193" s="298"/>
      <c r="C193" s="298"/>
      <c r="D193" s="298"/>
      <c r="E193" s="298"/>
      <c r="F193" s="298"/>
      <c r="G193" s="298"/>
      <c r="H193" s="298"/>
      <c r="I193" s="298"/>
      <c r="J193" s="298"/>
      <c r="K193" s="298"/>
      <c r="L193" s="298"/>
      <c r="M193" s="298"/>
      <c r="N193" s="298"/>
      <c r="O193" s="298"/>
      <c r="P193" s="298"/>
      <c r="Q193" s="298"/>
      <c r="R193" s="298"/>
      <c r="S193" s="298"/>
      <c r="T193" s="298"/>
      <c r="U193" s="298"/>
      <c r="V193" s="298"/>
      <c r="W193" s="299"/>
      <c r="X193" s="298"/>
      <c r="Y193" s="298"/>
      <c r="Z193" s="298"/>
    </row>
    <row r="194" spans="1:26" ht="12.75" customHeight="1">
      <c r="A194" s="298"/>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299"/>
      <c r="X194" s="298"/>
      <c r="Y194" s="298"/>
      <c r="Z194" s="298"/>
    </row>
    <row r="195" spans="1:26" ht="12.75" customHeight="1">
      <c r="A195" s="298"/>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299"/>
      <c r="X195" s="298"/>
      <c r="Y195" s="298"/>
      <c r="Z195" s="298"/>
    </row>
    <row r="196" spans="1:26" ht="12.75" customHeight="1">
      <c r="A196" s="298"/>
      <c r="B196" s="298"/>
      <c r="C196" s="298"/>
      <c r="D196" s="298"/>
      <c r="E196" s="298"/>
      <c r="F196" s="298"/>
      <c r="G196" s="298"/>
      <c r="H196" s="298"/>
      <c r="I196" s="298"/>
      <c r="J196" s="298"/>
      <c r="K196" s="298"/>
      <c r="L196" s="298"/>
      <c r="M196" s="298"/>
      <c r="N196" s="298"/>
      <c r="O196" s="298"/>
      <c r="P196" s="298"/>
      <c r="Q196" s="298"/>
      <c r="R196" s="298"/>
      <c r="S196" s="298"/>
      <c r="T196" s="298"/>
      <c r="U196" s="298"/>
      <c r="V196" s="298"/>
      <c r="W196" s="299"/>
      <c r="X196" s="298"/>
      <c r="Y196" s="298"/>
      <c r="Z196" s="298"/>
    </row>
    <row r="197" spans="1:26" ht="12.75" customHeight="1">
      <c r="A197" s="298"/>
      <c r="B197" s="298"/>
      <c r="C197" s="298"/>
      <c r="D197" s="298"/>
      <c r="E197" s="298"/>
      <c r="F197" s="298"/>
      <c r="G197" s="298"/>
      <c r="H197" s="298"/>
      <c r="I197" s="298"/>
      <c r="J197" s="298"/>
      <c r="K197" s="298"/>
      <c r="L197" s="298"/>
      <c r="M197" s="298"/>
      <c r="N197" s="298"/>
      <c r="O197" s="298"/>
      <c r="P197" s="298"/>
      <c r="Q197" s="298"/>
      <c r="R197" s="298"/>
      <c r="S197" s="298"/>
      <c r="T197" s="298"/>
      <c r="U197" s="298"/>
      <c r="V197" s="298"/>
      <c r="W197" s="299"/>
      <c r="X197" s="298"/>
      <c r="Y197" s="298"/>
      <c r="Z197" s="298"/>
    </row>
    <row r="198" spans="1:26" ht="12.75" customHeight="1">
      <c r="A198" s="298"/>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9"/>
      <c r="X198" s="298"/>
      <c r="Y198" s="298"/>
      <c r="Z198" s="298"/>
    </row>
    <row r="199" spans="1:26" ht="12.75" customHeight="1">
      <c r="A199" s="298"/>
      <c r="B199" s="298"/>
      <c r="C199" s="298"/>
      <c r="D199" s="298"/>
      <c r="E199" s="298"/>
      <c r="F199" s="298"/>
      <c r="G199" s="298"/>
      <c r="H199" s="298"/>
      <c r="I199" s="298"/>
      <c r="J199" s="298"/>
      <c r="K199" s="298"/>
      <c r="L199" s="298"/>
      <c r="M199" s="298"/>
      <c r="N199" s="298"/>
      <c r="O199" s="298"/>
      <c r="P199" s="298"/>
      <c r="Q199" s="298"/>
      <c r="R199" s="298"/>
      <c r="S199" s="298"/>
      <c r="T199" s="298"/>
      <c r="U199" s="298"/>
      <c r="V199" s="298"/>
      <c r="W199" s="299"/>
      <c r="X199" s="298"/>
      <c r="Y199" s="298"/>
      <c r="Z199" s="298"/>
    </row>
    <row r="200" spans="1:26" ht="12.75" customHeight="1">
      <c r="A200" s="298"/>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9"/>
      <c r="X200" s="298"/>
      <c r="Y200" s="298"/>
      <c r="Z200" s="298"/>
    </row>
    <row r="201" spans="1:26" ht="12.75" customHeight="1">
      <c r="A201" s="298"/>
      <c r="B201" s="298"/>
      <c r="C201" s="298"/>
      <c r="D201" s="298"/>
      <c r="E201" s="298"/>
      <c r="F201" s="298"/>
      <c r="G201" s="298"/>
      <c r="H201" s="298"/>
      <c r="I201" s="298"/>
      <c r="J201" s="298"/>
      <c r="K201" s="298"/>
      <c r="L201" s="298"/>
      <c r="M201" s="298"/>
      <c r="N201" s="298"/>
      <c r="O201" s="298"/>
      <c r="P201" s="298"/>
      <c r="Q201" s="298"/>
      <c r="R201" s="298"/>
      <c r="S201" s="298"/>
      <c r="T201" s="298"/>
      <c r="U201" s="298"/>
      <c r="V201" s="298"/>
      <c r="W201" s="299"/>
      <c r="X201" s="298"/>
      <c r="Y201" s="298"/>
      <c r="Z201" s="298"/>
    </row>
    <row r="202" spans="1:26" ht="12.75" customHeight="1">
      <c r="A202" s="298"/>
      <c r="B202" s="298"/>
      <c r="C202" s="298"/>
      <c r="D202" s="298"/>
      <c r="E202" s="298"/>
      <c r="F202" s="298"/>
      <c r="G202" s="298"/>
      <c r="H202" s="298"/>
      <c r="I202" s="298"/>
      <c r="J202" s="298"/>
      <c r="K202" s="298"/>
      <c r="L202" s="298"/>
      <c r="M202" s="298"/>
      <c r="N202" s="298"/>
      <c r="O202" s="298"/>
      <c r="P202" s="298"/>
      <c r="Q202" s="298"/>
      <c r="R202" s="298"/>
      <c r="S202" s="298"/>
      <c r="T202" s="298"/>
      <c r="U202" s="298"/>
      <c r="V202" s="298"/>
      <c r="W202" s="299"/>
      <c r="X202" s="298"/>
      <c r="Y202" s="298"/>
      <c r="Z202" s="298"/>
    </row>
    <row r="203" spans="1:26" ht="12.75" customHeight="1">
      <c r="A203" s="298"/>
      <c r="B203" s="298"/>
      <c r="C203" s="298"/>
      <c r="D203" s="298"/>
      <c r="E203" s="298"/>
      <c r="F203" s="298"/>
      <c r="G203" s="298"/>
      <c r="H203" s="298"/>
      <c r="I203" s="298"/>
      <c r="J203" s="298"/>
      <c r="K203" s="298"/>
      <c r="L203" s="298"/>
      <c r="M203" s="298"/>
      <c r="N203" s="298"/>
      <c r="O203" s="298"/>
      <c r="P203" s="298"/>
      <c r="Q203" s="298"/>
      <c r="R203" s="298"/>
      <c r="S203" s="298"/>
      <c r="T203" s="298"/>
      <c r="U203" s="298"/>
      <c r="V203" s="298"/>
      <c r="W203" s="299"/>
      <c r="X203" s="298"/>
      <c r="Y203" s="298"/>
      <c r="Z203" s="298"/>
    </row>
    <row r="204" spans="1:26" ht="12.75" customHeight="1">
      <c r="A204" s="298"/>
      <c r="B204" s="298"/>
      <c r="C204" s="298"/>
      <c r="D204" s="298"/>
      <c r="E204" s="298"/>
      <c r="F204" s="298"/>
      <c r="G204" s="298"/>
      <c r="H204" s="298"/>
      <c r="I204" s="298"/>
      <c r="J204" s="298"/>
      <c r="K204" s="298"/>
      <c r="L204" s="298"/>
      <c r="M204" s="298"/>
      <c r="N204" s="298"/>
      <c r="O204" s="298"/>
      <c r="P204" s="298"/>
      <c r="Q204" s="298"/>
      <c r="R204" s="298"/>
      <c r="S204" s="298"/>
      <c r="T204" s="298"/>
      <c r="U204" s="298"/>
      <c r="V204" s="298"/>
      <c r="W204" s="299"/>
      <c r="X204" s="298"/>
      <c r="Y204" s="298"/>
      <c r="Z204" s="298"/>
    </row>
    <row r="205" spans="1:26" ht="12.75" customHeight="1">
      <c r="A205" s="298"/>
      <c r="B205" s="298"/>
      <c r="C205" s="298"/>
      <c r="D205" s="298"/>
      <c r="E205" s="298"/>
      <c r="F205" s="298"/>
      <c r="G205" s="298"/>
      <c r="H205" s="298"/>
      <c r="I205" s="298"/>
      <c r="J205" s="298"/>
      <c r="K205" s="298"/>
      <c r="L205" s="298"/>
      <c r="M205" s="298"/>
      <c r="N205" s="298"/>
      <c r="O205" s="298"/>
      <c r="P205" s="298"/>
      <c r="Q205" s="298"/>
      <c r="R205" s="298"/>
      <c r="S205" s="298"/>
      <c r="T205" s="298"/>
      <c r="U205" s="298"/>
      <c r="V205" s="298"/>
      <c r="W205" s="299"/>
      <c r="X205" s="298"/>
      <c r="Y205" s="298"/>
      <c r="Z205" s="298"/>
    </row>
    <row r="206" spans="1:26" ht="12.75" customHeight="1">
      <c r="A206" s="298"/>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9"/>
      <c r="X206" s="298"/>
      <c r="Y206" s="298"/>
      <c r="Z206" s="298"/>
    </row>
    <row r="207" spans="1:26" ht="12.75" customHeight="1">
      <c r="A207" s="298"/>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9"/>
      <c r="X207" s="298"/>
      <c r="Y207" s="298"/>
      <c r="Z207" s="298"/>
    </row>
    <row r="208" spans="1:26" ht="12.75" customHeight="1">
      <c r="A208" s="298"/>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9"/>
      <c r="X208" s="298"/>
      <c r="Y208" s="298"/>
      <c r="Z208" s="298"/>
    </row>
    <row r="209" spans="1:26" ht="12.75" customHeight="1">
      <c r="A209" s="298"/>
      <c r="B209" s="298"/>
      <c r="C209" s="298"/>
      <c r="D209" s="298"/>
      <c r="E209" s="298"/>
      <c r="F209" s="298"/>
      <c r="G209" s="298"/>
      <c r="H209" s="298"/>
      <c r="I209" s="298"/>
      <c r="J209" s="298"/>
      <c r="K209" s="298"/>
      <c r="L209" s="298"/>
      <c r="M209" s="298"/>
      <c r="N209" s="298"/>
      <c r="O209" s="298"/>
      <c r="P209" s="298"/>
      <c r="Q209" s="298"/>
      <c r="R209" s="298"/>
      <c r="S209" s="298"/>
      <c r="T209" s="298"/>
      <c r="U209" s="298"/>
      <c r="V209" s="298"/>
      <c r="W209" s="299"/>
      <c r="X209" s="298"/>
      <c r="Y209" s="298"/>
      <c r="Z209" s="298"/>
    </row>
    <row r="210" spans="1:26" ht="12.75" customHeight="1">
      <c r="A210" s="298"/>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9"/>
      <c r="X210" s="298"/>
      <c r="Y210" s="298"/>
      <c r="Z210" s="298"/>
    </row>
    <row r="211" spans="1:26" ht="12.75" customHeight="1">
      <c r="A211" s="298"/>
      <c r="B211" s="298"/>
      <c r="C211" s="298"/>
      <c r="D211" s="298"/>
      <c r="E211" s="298"/>
      <c r="F211" s="298"/>
      <c r="G211" s="298"/>
      <c r="H211" s="298"/>
      <c r="I211" s="298"/>
      <c r="J211" s="298"/>
      <c r="K211" s="298"/>
      <c r="L211" s="298"/>
      <c r="M211" s="298"/>
      <c r="N211" s="298"/>
      <c r="O211" s="298"/>
      <c r="P211" s="298"/>
      <c r="Q211" s="298"/>
      <c r="R211" s="298"/>
      <c r="S211" s="298"/>
      <c r="T211" s="298"/>
      <c r="U211" s="298"/>
      <c r="V211" s="298"/>
      <c r="W211" s="299"/>
      <c r="X211" s="298"/>
      <c r="Y211" s="298"/>
      <c r="Z211" s="298"/>
    </row>
    <row r="212" spans="1:26" ht="12.75" customHeight="1">
      <c r="A212" s="298"/>
      <c r="B212" s="298"/>
      <c r="C212" s="298"/>
      <c r="D212" s="298"/>
      <c r="E212" s="298"/>
      <c r="F212" s="298"/>
      <c r="G212" s="298"/>
      <c r="H212" s="298"/>
      <c r="I212" s="298"/>
      <c r="J212" s="298"/>
      <c r="K212" s="298"/>
      <c r="L212" s="298"/>
      <c r="M212" s="298"/>
      <c r="N212" s="298"/>
      <c r="O212" s="298"/>
      <c r="P212" s="298"/>
      <c r="Q212" s="298"/>
      <c r="R212" s="298"/>
      <c r="S212" s="298"/>
      <c r="T212" s="298"/>
      <c r="U212" s="298"/>
      <c r="V212" s="298"/>
      <c r="W212" s="299"/>
      <c r="X212" s="298"/>
      <c r="Y212" s="298"/>
      <c r="Z212" s="298"/>
    </row>
    <row r="213" spans="1:26" ht="12.75" customHeight="1">
      <c r="A213" s="298"/>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9"/>
      <c r="X213" s="298"/>
      <c r="Y213" s="298"/>
      <c r="Z213" s="298"/>
    </row>
    <row r="214" spans="1:26" ht="12.75" customHeight="1">
      <c r="A214" s="298"/>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9"/>
      <c r="X214" s="298"/>
      <c r="Y214" s="298"/>
      <c r="Z214" s="298"/>
    </row>
    <row r="215" spans="1:26" ht="12.75" customHeight="1">
      <c r="A215" s="298"/>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9"/>
      <c r="X215" s="298"/>
      <c r="Y215" s="298"/>
      <c r="Z215" s="298"/>
    </row>
    <row r="216" spans="1:26" ht="12.75" customHeight="1">
      <c r="A216" s="298"/>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9"/>
      <c r="X216" s="298"/>
      <c r="Y216" s="298"/>
      <c r="Z216" s="298"/>
    </row>
    <row r="217" spans="1:26" ht="12.75" customHeight="1">
      <c r="A217" s="298"/>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9"/>
      <c r="X217" s="298"/>
      <c r="Y217" s="298"/>
      <c r="Z217" s="298"/>
    </row>
    <row r="218" spans="1:26" ht="12.75" customHeight="1">
      <c r="A218" s="298"/>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9"/>
      <c r="X218" s="298"/>
      <c r="Y218" s="298"/>
      <c r="Z218" s="298"/>
    </row>
    <row r="219" spans="1:26" ht="12.75" customHeight="1">
      <c r="A219" s="298"/>
      <c r="B219" s="298"/>
      <c r="C219" s="298"/>
      <c r="D219" s="298"/>
      <c r="E219" s="298"/>
      <c r="F219" s="298"/>
      <c r="G219" s="298"/>
      <c r="H219" s="298"/>
      <c r="I219" s="298"/>
      <c r="J219" s="298"/>
      <c r="K219" s="298"/>
      <c r="L219" s="298"/>
      <c r="M219" s="298"/>
      <c r="N219" s="298"/>
      <c r="O219" s="298"/>
      <c r="P219" s="298"/>
      <c r="Q219" s="298"/>
      <c r="R219" s="298"/>
      <c r="S219" s="298"/>
      <c r="T219" s="298"/>
      <c r="U219" s="298"/>
      <c r="V219" s="298"/>
      <c r="W219" s="299"/>
      <c r="X219" s="298"/>
      <c r="Y219" s="298"/>
      <c r="Z219" s="298"/>
    </row>
    <row r="220" spans="1:26" ht="12.75" customHeight="1">
      <c r="A220" s="298"/>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9"/>
      <c r="X220" s="298"/>
      <c r="Y220" s="298"/>
      <c r="Z220" s="298"/>
    </row>
    <row r="221" spans="1:26" ht="12.75" customHeight="1">
      <c r="A221" s="298"/>
      <c r="B221" s="298"/>
      <c r="C221" s="298"/>
      <c r="D221" s="298"/>
      <c r="E221" s="298"/>
      <c r="F221" s="298"/>
      <c r="G221" s="298"/>
      <c r="H221" s="298"/>
      <c r="I221" s="298"/>
      <c r="J221" s="298"/>
      <c r="K221" s="298"/>
      <c r="L221" s="298"/>
      <c r="M221" s="298"/>
      <c r="N221" s="298"/>
      <c r="O221" s="298"/>
      <c r="P221" s="298"/>
      <c r="Q221" s="298"/>
      <c r="R221" s="298"/>
      <c r="S221" s="298"/>
      <c r="T221" s="298"/>
      <c r="U221" s="298"/>
      <c r="V221" s="298"/>
      <c r="W221" s="299"/>
      <c r="X221" s="298"/>
      <c r="Y221" s="298"/>
      <c r="Z221" s="298"/>
    </row>
    <row r="222" spans="1:26" ht="12.75" customHeight="1">
      <c r="A222" s="298"/>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9"/>
      <c r="X222" s="298"/>
      <c r="Y222" s="298"/>
      <c r="Z222" s="298"/>
    </row>
    <row r="223" spans="1:26" ht="12.75" customHeight="1">
      <c r="A223" s="298"/>
      <c r="B223" s="298"/>
      <c r="C223" s="298"/>
      <c r="D223" s="298"/>
      <c r="E223" s="298"/>
      <c r="F223" s="298"/>
      <c r="G223" s="298"/>
      <c r="H223" s="298"/>
      <c r="I223" s="298"/>
      <c r="J223" s="298"/>
      <c r="K223" s="298"/>
      <c r="L223" s="298"/>
      <c r="M223" s="298"/>
      <c r="N223" s="298"/>
      <c r="O223" s="298"/>
      <c r="P223" s="298"/>
      <c r="Q223" s="298"/>
      <c r="R223" s="298"/>
      <c r="S223" s="298"/>
      <c r="T223" s="298"/>
      <c r="U223" s="298"/>
      <c r="V223" s="298"/>
      <c r="W223" s="299"/>
      <c r="X223" s="298"/>
      <c r="Y223" s="298"/>
      <c r="Z223" s="298"/>
    </row>
    <row r="224" spans="1:26" ht="12.75" customHeight="1">
      <c r="A224" s="298"/>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9"/>
      <c r="X224" s="298"/>
      <c r="Y224" s="298"/>
      <c r="Z224" s="298"/>
    </row>
    <row r="225" spans="1:26" ht="12.75" customHeight="1">
      <c r="A225" s="298"/>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9"/>
      <c r="X225" s="298"/>
      <c r="Y225" s="298"/>
      <c r="Z225" s="298"/>
    </row>
    <row r="226" spans="1:26" ht="12.75" customHeight="1">
      <c r="A226" s="298"/>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9"/>
      <c r="X226" s="298"/>
      <c r="Y226" s="298"/>
      <c r="Z226" s="298"/>
    </row>
    <row r="227" spans="1:26" ht="12.75" customHeight="1">
      <c r="A227" s="298"/>
      <c r="B227" s="298"/>
      <c r="C227" s="298"/>
      <c r="D227" s="298"/>
      <c r="E227" s="298"/>
      <c r="F227" s="298"/>
      <c r="G227" s="298"/>
      <c r="H227" s="298"/>
      <c r="I227" s="298"/>
      <c r="J227" s="298"/>
      <c r="K227" s="298"/>
      <c r="L227" s="298"/>
      <c r="M227" s="298"/>
      <c r="N227" s="298"/>
      <c r="O227" s="298"/>
      <c r="P227" s="298"/>
      <c r="Q227" s="298"/>
      <c r="R227" s="298"/>
      <c r="S227" s="298"/>
      <c r="T227" s="298"/>
      <c r="U227" s="298"/>
      <c r="V227" s="298"/>
      <c r="W227" s="299"/>
      <c r="X227" s="298"/>
      <c r="Y227" s="298"/>
      <c r="Z227" s="298"/>
    </row>
    <row r="228" spans="1:26" ht="12.75" customHeight="1">
      <c r="A228" s="298"/>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9"/>
      <c r="X228" s="298"/>
      <c r="Y228" s="298"/>
      <c r="Z228" s="298"/>
    </row>
    <row r="229" spans="1:26" ht="12.75" customHeight="1">
      <c r="A229" s="298"/>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9"/>
      <c r="X229" s="298"/>
      <c r="Y229" s="298"/>
      <c r="Z229" s="298"/>
    </row>
    <row r="230" spans="1:26" ht="12.75" customHeight="1">
      <c r="A230" s="298"/>
      <c r="B230" s="298"/>
      <c r="C230" s="298"/>
      <c r="D230" s="298"/>
      <c r="E230" s="298"/>
      <c r="F230" s="298"/>
      <c r="G230" s="298"/>
      <c r="H230" s="298"/>
      <c r="I230" s="298"/>
      <c r="J230" s="298"/>
      <c r="K230" s="298"/>
      <c r="L230" s="298"/>
      <c r="M230" s="298"/>
      <c r="N230" s="298"/>
      <c r="O230" s="298"/>
      <c r="P230" s="298"/>
      <c r="Q230" s="298"/>
      <c r="R230" s="298"/>
      <c r="S230" s="298"/>
      <c r="T230" s="298"/>
      <c r="U230" s="298"/>
      <c r="V230" s="298"/>
      <c r="W230" s="299"/>
      <c r="X230" s="298"/>
      <c r="Y230" s="298"/>
      <c r="Z230" s="298"/>
    </row>
    <row r="231" spans="1:26" ht="12.75" customHeight="1">
      <c r="A231" s="298"/>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9"/>
      <c r="X231" s="298"/>
      <c r="Y231" s="298"/>
      <c r="Z231" s="298"/>
    </row>
    <row r="232" spans="1:26" ht="12.75" customHeight="1">
      <c r="A232" s="298"/>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9"/>
      <c r="X232" s="298"/>
      <c r="Y232" s="298"/>
      <c r="Z232" s="298"/>
    </row>
    <row r="233" spans="1:26" ht="12.75" customHeight="1">
      <c r="A233" s="298"/>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9"/>
      <c r="X233" s="298"/>
      <c r="Y233" s="298"/>
      <c r="Z233" s="298"/>
    </row>
    <row r="234" spans="1:26" ht="12.75" customHeight="1">
      <c r="A234" s="298"/>
      <c r="B234" s="298"/>
      <c r="C234" s="298"/>
      <c r="D234" s="298"/>
      <c r="E234" s="298"/>
      <c r="F234" s="298"/>
      <c r="G234" s="298"/>
      <c r="H234" s="298"/>
      <c r="I234" s="298"/>
      <c r="J234" s="298"/>
      <c r="K234" s="298"/>
      <c r="L234" s="298"/>
      <c r="M234" s="298"/>
      <c r="N234" s="298"/>
      <c r="O234" s="298"/>
      <c r="P234" s="298"/>
      <c r="Q234" s="298"/>
      <c r="R234" s="298"/>
      <c r="S234" s="298"/>
      <c r="T234" s="298"/>
      <c r="U234" s="298"/>
      <c r="V234" s="298"/>
      <c r="W234" s="299"/>
      <c r="X234" s="298"/>
      <c r="Y234" s="298"/>
      <c r="Z234" s="298"/>
    </row>
    <row r="235" spans="1:26" ht="12.75" customHeight="1">
      <c r="A235" s="298"/>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9"/>
      <c r="X235" s="298"/>
      <c r="Y235" s="298"/>
      <c r="Z235" s="298"/>
    </row>
    <row r="236" spans="1:26" ht="12.75" customHeight="1">
      <c r="A236" s="298"/>
      <c r="B236" s="298"/>
      <c r="C236" s="298"/>
      <c r="D236" s="298"/>
      <c r="E236" s="298"/>
      <c r="F236" s="298"/>
      <c r="G236" s="298"/>
      <c r="H236" s="298"/>
      <c r="I236" s="298"/>
      <c r="J236" s="298"/>
      <c r="K236" s="298"/>
      <c r="L236" s="298"/>
      <c r="M236" s="298"/>
      <c r="N236" s="298"/>
      <c r="O236" s="298"/>
      <c r="P236" s="298"/>
      <c r="Q236" s="298"/>
      <c r="R236" s="298"/>
      <c r="S236" s="298"/>
      <c r="T236" s="298"/>
      <c r="U236" s="298"/>
      <c r="V236" s="298"/>
      <c r="W236" s="299"/>
      <c r="X236" s="298"/>
      <c r="Y236" s="298"/>
      <c r="Z236" s="298"/>
    </row>
    <row r="237" spans="1:26" ht="12.75" customHeight="1">
      <c r="A237" s="298"/>
      <c r="B237" s="298"/>
      <c r="C237" s="298"/>
      <c r="D237" s="298"/>
      <c r="E237" s="298"/>
      <c r="F237" s="298"/>
      <c r="G237" s="298"/>
      <c r="H237" s="298"/>
      <c r="I237" s="298"/>
      <c r="J237" s="298"/>
      <c r="K237" s="298"/>
      <c r="L237" s="298"/>
      <c r="M237" s="298"/>
      <c r="N237" s="298"/>
      <c r="O237" s="298"/>
      <c r="P237" s="298"/>
      <c r="Q237" s="298"/>
      <c r="R237" s="298"/>
      <c r="S237" s="298"/>
      <c r="T237" s="298"/>
      <c r="U237" s="298"/>
      <c r="V237" s="298"/>
      <c r="W237" s="299"/>
      <c r="X237" s="298"/>
      <c r="Y237" s="298"/>
      <c r="Z237" s="298"/>
    </row>
    <row r="238" spans="1:26" ht="12.75" customHeight="1">
      <c r="A238" s="298"/>
      <c r="B238" s="298"/>
      <c r="C238" s="298"/>
      <c r="D238" s="298"/>
      <c r="E238" s="298"/>
      <c r="F238" s="298"/>
      <c r="G238" s="298"/>
      <c r="H238" s="298"/>
      <c r="I238" s="298"/>
      <c r="J238" s="298"/>
      <c r="K238" s="298"/>
      <c r="L238" s="298"/>
      <c r="M238" s="298"/>
      <c r="N238" s="298"/>
      <c r="O238" s="298"/>
      <c r="P238" s="298"/>
      <c r="Q238" s="298"/>
      <c r="R238" s="298"/>
      <c r="S238" s="298"/>
      <c r="T238" s="298"/>
      <c r="U238" s="298"/>
      <c r="V238" s="298"/>
      <c r="W238" s="299"/>
      <c r="X238" s="298"/>
      <c r="Y238" s="298"/>
      <c r="Z238" s="298"/>
    </row>
    <row r="239" spans="1:26" ht="12.75" customHeight="1">
      <c r="A239" s="298"/>
      <c r="B239" s="298"/>
      <c r="C239" s="298"/>
      <c r="D239" s="298"/>
      <c r="E239" s="298"/>
      <c r="F239" s="298"/>
      <c r="G239" s="298"/>
      <c r="H239" s="298"/>
      <c r="I239" s="298"/>
      <c r="J239" s="298"/>
      <c r="K239" s="298"/>
      <c r="L239" s="298"/>
      <c r="M239" s="298"/>
      <c r="N239" s="298"/>
      <c r="O239" s="298"/>
      <c r="P239" s="298"/>
      <c r="Q239" s="298"/>
      <c r="R239" s="298"/>
      <c r="S239" s="298"/>
      <c r="T239" s="298"/>
      <c r="U239" s="298"/>
      <c r="V239" s="298"/>
      <c r="W239" s="299"/>
      <c r="X239" s="298"/>
      <c r="Y239" s="298"/>
      <c r="Z239" s="298"/>
    </row>
    <row r="240" spans="1:26" ht="12.75" customHeight="1">
      <c r="A240" s="298"/>
      <c r="B240" s="298"/>
      <c r="C240" s="298"/>
      <c r="D240" s="298"/>
      <c r="E240" s="298"/>
      <c r="F240" s="298"/>
      <c r="G240" s="298"/>
      <c r="H240" s="298"/>
      <c r="I240" s="298"/>
      <c r="J240" s="298"/>
      <c r="K240" s="298"/>
      <c r="L240" s="298"/>
      <c r="M240" s="298"/>
      <c r="N240" s="298"/>
      <c r="O240" s="298"/>
      <c r="P240" s="298"/>
      <c r="Q240" s="298"/>
      <c r="R240" s="298"/>
      <c r="S240" s="298"/>
      <c r="T240" s="298"/>
      <c r="U240" s="298"/>
      <c r="V240" s="298"/>
      <c r="W240" s="299"/>
      <c r="X240" s="298"/>
      <c r="Y240" s="298"/>
      <c r="Z240" s="298"/>
    </row>
    <row r="241" spans="1:26" ht="12.75" customHeight="1">
      <c r="A241" s="298"/>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9"/>
      <c r="X241" s="298"/>
      <c r="Y241" s="298"/>
      <c r="Z241" s="298"/>
    </row>
    <row r="242" spans="1:26" ht="12.75" customHeight="1">
      <c r="A242" s="298"/>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9"/>
      <c r="X242" s="298"/>
      <c r="Y242" s="298"/>
      <c r="Z242" s="298"/>
    </row>
    <row r="243" spans="1:26" ht="12.75" customHeight="1">
      <c r="A243" s="298"/>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9"/>
      <c r="X243" s="298"/>
      <c r="Y243" s="298"/>
      <c r="Z243" s="298"/>
    </row>
    <row r="244" spans="1:26" ht="12.75" customHeight="1">
      <c r="A244" s="298"/>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9"/>
      <c r="X244" s="298"/>
      <c r="Y244" s="298"/>
      <c r="Z244" s="298"/>
    </row>
    <row r="245" spans="1:26" ht="12.75" customHeight="1">
      <c r="A245" s="298"/>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9"/>
      <c r="X245" s="298"/>
      <c r="Y245" s="298"/>
      <c r="Z245" s="298"/>
    </row>
    <row r="246" spans="1:26" ht="12.75" customHeight="1">
      <c r="A246" s="298"/>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9"/>
      <c r="X246" s="298"/>
      <c r="Y246" s="298"/>
      <c r="Z246" s="298"/>
    </row>
    <row r="247" spans="1:26" ht="12.75" customHeight="1">
      <c r="A247" s="298"/>
      <c r="B247" s="298"/>
      <c r="C247" s="298"/>
      <c r="D247" s="298"/>
      <c r="E247" s="298"/>
      <c r="F247" s="298"/>
      <c r="G247" s="298"/>
      <c r="H247" s="298"/>
      <c r="I247" s="298"/>
      <c r="J247" s="298"/>
      <c r="K247" s="298"/>
      <c r="L247" s="298"/>
      <c r="M247" s="298"/>
      <c r="N247" s="298"/>
      <c r="O247" s="298"/>
      <c r="P247" s="298"/>
      <c r="Q247" s="298"/>
      <c r="R247" s="298"/>
      <c r="S247" s="298"/>
      <c r="T247" s="298"/>
      <c r="U247" s="298"/>
      <c r="V247" s="298"/>
      <c r="W247" s="299"/>
      <c r="X247" s="298"/>
      <c r="Y247" s="298"/>
      <c r="Z247" s="298"/>
    </row>
    <row r="248" spans="1:26" ht="12.75" customHeight="1">
      <c r="A248" s="298"/>
      <c r="B248" s="298"/>
      <c r="C248" s="298"/>
      <c r="D248" s="298"/>
      <c r="E248" s="298"/>
      <c r="F248" s="298"/>
      <c r="G248" s="298"/>
      <c r="H248" s="298"/>
      <c r="I248" s="298"/>
      <c r="J248" s="298"/>
      <c r="K248" s="298"/>
      <c r="L248" s="298"/>
      <c r="M248" s="298"/>
      <c r="N248" s="298"/>
      <c r="O248" s="298"/>
      <c r="P248" s="298"/>
      <c r="Q248" s="298"/>
      <c r="R248" s="298"/>
      <c r="S248" s="298"/>
      <c r="T248" s="298"/>
      <c r="U248" s="298"/>
      <c r="V248" s="298"/>
      <c r="W248" s="299"/>
      <c r="X248" s="298"/>
      <c r="Y248" s="298"/>
      <c r="Z248" s="298"/>
    </row>
    <row r="249" spans="1:26" ht="12.75" customHeight="1">
      <c r="A249" s="298"/>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9"/>
      <c r="X249" s="298"/>
      <c r="Y249" s="298"/>
      <c r="Z249" s="298"/>
    </row>
    <row r="250" spans="1:26" ht="12.75" customHeight="1">
      <c r="A250" s="298"/>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9"/>
      <c r="X250" s="298"/>
      <c r="Y250" s="298"/>
      <c r="Z250" s="298"/>
    </row>
    <row r="251" spans="1:26" ht="12.75" customHeight="1">
      <c r="A251" s="298"/>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9"/>
      <c r="X251" s="298"/>
      <c r="Y251" s="298"/>
      <c r="Z251" s="298"/>
    </row>
    <row r="252" spans="1:26" ht="12.75" customHeight="1">
      <c r="A252" s="298"/>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9"/>
      <c r="X252" s="298"/>
      <c r="Y252" s="298"/>
      <c r="Z252" s="298"/>
    </row>
    <row r="253" spans="1:26" ht="12.75" customHeight="1">
      <c r="A253" s="298"/>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9"/>
      <c r="X253" s="298"/>
      <c r="Y253" s="298"/>
      <c r="Z253" s="298"/>
    </row>
    <row r="254" spans="1:26" ht="12.75" customHeight="1">
      <c r="A254" s="298"/>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9"/>
      <c r="X254" s="298"/>
      <c r="Y254" s="298"/>
      <c r="Z254" s="298"/>
    </row>
    <row r="255" spans="1:26" ht="12.75" customHeight="1">
      <c r="A255" s="298"/>
      <c r="B255" s="298"/>
      <c r="C255" s="298"/>
      <c r="D255" s="298"/>
      <c r="E255" s="298"/>
      <c r="F255" s="298"/>
      <c r="G255" s="298"/>
      <c r="H255" s="298"/>
      <c r="I255" s="298"/>
      <c r="J255" s="298"/>
      <c r="K255" s="298"/>
      <c r="L255" s="298"/>
      <c r="M255" s="298"/>
      <c r="N255" s="298"/>
      <c r="O255" s="298"/>
      <c r="P255" s="298"/>
      <c r="Q255" s="298"/>
      <c r="R255" s="298"/>
      <c r="S255" s="298"/>
      <c r="T255" s="298"/>
      <c r="U255" s="298"/>
      <c r="V255" s="298"/>
      <c r="W255" s="299"/>
      <c r="X255" s="298"/>
      <c r="Y255" s="298"/>
      <c r="Z255" s="298"/>
    </row>
    <row r="256" spans="1:26" ht="12.75" customHeight="1">
      <c r="A256" s="298"/>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9"/>
      <c r="X256" s="298"/>
      <c r="Y256" s="298"/>
      <c r="Z256" s="298"/>
    </row>
    <row r="257" spans="1:26" ht="12.75" customHeight="1">
      <c r="A257" s="298"/>
      <c r="B257" s="298"/>
      <c r="C257" s="298"/>
      <c r="D257" s="298"/>
      <c r="E257" s="298"/>
      <c r="F257" s="298"/>
      <c r="G257" s="298"/>
      <c r="H257" s="298"/>
      <c r="I257" s="298"/>
      <c r="J257" s="298"/>
      <c r="K257" s="298"/>
      <c r="L257" s="298"/>
      <c r="M257" s="298"/>
      <c r="N257" s="298"/>
      <c r="O257" s="298"/>
      <c r="P257" s="298"/>
      <c r="Q257" s="298"/>
      <c r="R257" s="298"/>
      <c r="S257" s="298"/>
      <c r="T257" s="298"/>
      <c r="U257" s="298"/>
      <c r="V257" s="298"/>
      <c r="W257" s="299"/>
      <c r="X257" s="298"/>
      <c r="Y257" s="298"/>
      <c r="Z257" s="298"/>
    </row>
    <row r="258" spans="1:26" ht="12.75" customHeight="1">
      <c r="A258" s="298"/>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9"/>
      <c r="X258" s="298"/>
      <c r="Y258" s="298"/>
      <c r="Z258" s="298"/>
    </row>
    <row r="259" spans="1:26" ht="12.75" customHeight="1">
      <c r="A259" s="298"/>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9"/>
      <c r="X259" s="298"/>
      <c r="Y259" s="298"/>
      <c r="Z259" s="298"/>
    </row>
    <row r="260" spans="1:26" ht="12.75" customHeight="1">
      <c r="A260" s="298"/>
      <c r="B260" s="298"/>
      <c r="C260" s="298"/>
      <c r="D260" s="298"/>
      <c r="E260" s="298"/>
      <c r="F260" s="298"/>
      <c r="G260" s="298"/>
      <c r="H260" s="298"/>
      <c r="I260" s="298"/>
      <c r="J260" s="298"/>
      <c r="K260" s="298"/>
      <c r="L260" s="298"/>
      <c r="M260" s="298"/>
      <c r="N260" s="298"/>
      <c r="O260" s="298"/>
      <c r="P260" s="298"/>
      <c r="Q260" s="298"/>
      <c r="R260" s="298"/>
      <c r="S260" s="298"/>
      <c r="T260" s="298"/>
      <c r="U260" s="298"/>
      <c r="V260" s="298"/>
      <c r="W260" s="299"/>
      <c r="X260" s="298"/>
      <c r="Y260" s="298"/>
      <c r="Z260" s="298"/>
    </row>
    <row r="261" spans="1:26" ht="12.75" customHeight="1">
      <c r="A261" s="298"/>
      <c r="B261" s="298"/>
      <c r="C261" s="298"/>
      <c r="D261" s="298"/>
      <c r="E261" s="298"/>
      <c r="F261" s="298"/>
      <c r="G261" s="298"/>
      <c r="H261" s="298"/>
      <c r="I261" s="298"/>
      <c r="J261" s="298"/>
      <c r="K261" s="298"/>
      <c r="L261" s="298"/>
      <c r="M261" s="298"/>
      <c r="N261" s="298"/>
      <c r="O261" s="298"/>
      <c r="P261" s="298"/>
      <c r="Q261" s="298"/>
      <c r="R261" s="298"/>
      <c r="S261" s="298"/>
      <c r="T261" s="298"/>
      <c r="U261" s="298"/>
      <c r="V261" s="298"/>
      <c r="W261" s="299"/>
      <c r="X261" s="298"/>
      <c r="Y261" s="298"/>
      <c r="Z261" s="298"/>
    </row>
    <row r="262" spans="1:26" ht="12.75" customHeight="1">
      <c r="A262" s="298"/>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9"/>
      <c r="X262" s="298"/>
      <c r="Y262" s="298"/>
      <c r="Z262" s="298"/>
    </row>
    <row r="263" spans="1:26" ht="12.75" customHeight="1">
      <c r="A263" s="298"/>
      <c r="B263" s="298"/>
      <c r="C263" s="298"/>
      <c r="D263" s="298"/>
      <c r="E263" s="298"/>
      <c r="F263" s="298"/>
      <c r="G263" s="298"/>
      <c r="H263" s="298"/>
      <c r="I263" s="298"/>
      <c r="J263" s="298"/>
      <c r="K263" s="298"/>
      <c r="L263" s="298"/>
      <c r="M263" s="298"/>
      <c r="N263" s="298"/>
      <c r="O263" s="298"/>
      <c r="P263" s="298"/>
      <c r="Q263" s="298"/>
      <c r="R263" s="298"/>
      <c r="S263" s="298"/>
      <c r="T263" s="298"/>
      <c r="U263" s="298"/>
      <c r="V263" s="298"/>
      <c r="W263" s="299"/>
      <c r="X263" s="298"/>
      <c r="Y263" s="298"/>
      <c r="Z263" s="298"/>
    </row>
    <row r="264" spans="1:26" ht="12.75" customHeight="1">
      <c r="A264" s="298"/>
      <c r="B264" s="298"/>
      <c r="C264" s="298"/>
      <c r="D264" s="298"/>
      <c r="E264" s="298"/>
      <c r="F264" s="298"/>
      <c r="G264" s="298"/>
      <c r="H264" s="298"/>
      <c r="I264" s="298"/>
      <c r="J264" s="298"/>
      <c r="K264" s="298"/>
      <c r="L264" s="298"/>
      <c r="M264" s="298"/>
      <c r="N264" s="298"/>
      <c r="O264" s="298"/>
      <c r="P264" s="298"/>
      <c r="Q264" s="298"/>
      <c r="R264" s="298"/>
      <c r="S264" s="298"/>
      <c r="T264" s="298"/>
      <c r="U264" s="298"/>
      <c r="V264" s="298"/>
      <c r="W264" s="299"/>
      <c r="X264" s="298"/>
      <c r="Y264" s="298"/>
      <c r="Z264" s="298"/>
    </row>
    <row r="265" spans="1:26" ht="12.75" customHeight="1">
      <c r="A265" s="298"/>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9"/>
      <c r="X265" s="298"/>
      <c r="Y265" s="298"/>
      <c r="Z265" s="298"/>
    </row>
    <row r="266" spans="1:26" ht="12.75" customHeight="1">
      <c r="A266" s="298"/>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9"/>
      <c r="X266" s="298"/>
      <c r="Y266" s="298"/>
      <c r="Z266" s="298"/>
    </row>
    <row r="267" spans="1:26" ht="12.75" customHeight="1">
      <c r="A267" s="298"/>
      <c r="B267" s="298"/>
      <c r="C267" s="298"/>
      <c r="D267" s="298"/>
      <c r="E267" s="298"/>
      <c r="F267" s="298"/>
      <c r="G267" s="298"/>
      <c r="H267" s="298"/>
      <c r="I267" s="298"/>
      <c r="J267" s="298"/>
      <c r="K267" s="298"/>
      <c r="L267" s="298"/>
      <c r="M267" s="298"/>
      <c r="N267" s="298"/>
      <c r="O267" s="298"/>
      <c r="P267" s="298"/>
      <c r="Q267" s="298"/>
      <c r="R267" s="298"/>
      <c r="S267" s="298"/>
      <c r="T267" s="298"/>
      <c r="U267" s="298"/>
      <c r="V267" s="298"/>
      <c r="W267" s="299"/>
      <c r="X267" s="298"/>
      <c r="Y267" s="298"/>
      <c r="Z267" s="298"/>
    </row>
    <row r="268" spans="1:26" ht="12.75" customHeight="1">
      <c r="A268" s="298"/>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9"/>
      <c r="X268" s="298"/>
      <c r="Y268" s="298"/>
      <c r="Z268" s="298"/>
    </row>
    <row r="269" spans="1:26" ht="12.75" customHeight="1">
      <c r="A269" s="298"/>
      <c r="B269" s="298"/>
      <c r="C269" s="298"/>
      <c r="D269" s="298"/>
      <c r="E269" s="298"/>
      <c r="F269" s="298"/>
      <c r="G269" s="298"/>
      <c r="H269" s="298"/>
      <c r="I269" s="298"/>
      <c r="J269" s="298"/>
      <c r="K269" s="298"/>
      <c r="L269" s="298"/>
      <c r="M269" s="298"/>
      <c r="N269" s="298"/>
      <c r="O269" s="298"/>
      <c r="P269" s="298"/>
      <c r="Q269" s="298"/>
      <c r="R269" s="298"/>
      <c r="S269" s="298"/>
      <c r="T269" s="298"/>
      <c r="U269" s="298"/>
      <c r="V269" s="298"/>
      <c r="W269" s="299"/>
      <c r="X269" s="298"/>
      <c r="Y269" s="298"/>
      <c r="Z269" s="298"/>
    </row>
    <row r="270" spans="1:26" ht="12.75" customHeight="1">
      <c r="A270" s="298"/>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9"/>
      <c r="X270" s="298"/>
      <c r="Y270" s="298"/>
      <c r="Z270" s="298"/>
    </row>
    <row r="271" spans="1:26" ht="12.75" customHeight="1">
      <c r="A271" s="298"/>
      <c r="B271" s="298"/>
      <c r="C271" s="298"/>
      <c r="D271" s="298"/>
      <c r="E271" s="298"/>
      <c r="F271" s="298"/>
      <c r="G271" s="298"/>
      <c r="H271" s="298"/>
      <c r="I271" s="298"/>
      <c r="J271" s="298"/>
      <c r="K271" s="298"/>
      <c r="L271" s="298"/>
      <c r="M271" s="298"/>
      <c r="N271" s="298"/>
      <c r="O271" s="298"/>
      <c r="P271" s="298"/>
      <c r="Q271" s="298"/>
      <c r="R271" s="298"/>
      <c r="S271" s="298"/>
      <c r="T271" s="298"/>
      <c r="U271" s="298"/>
      <c r="V271" s="298"/>
      <c r="W271" s="299"/>
      <c r="X271" s="298"/>
      <c r="Y271" s="298"/>
      <c r="Z271" s="298"/>
    </row>
    <row r="272" spans="1:26" ht="12.75" customHeight="1">
      <c r="A272" s="298"/>
      <c r="B272" s="298"/>
      <c r="C272" s="298"/>
      <c r="D272" s="298"/>
      <c r="E272" s="298"/>
      <c r="F272" s="298"/>
      <c r="G272" s="298"/>
      <c r="H272" s="298"/>
      <c r="I272" s="298"/>
      <c r="J272" s="298"/>
      <c r="K272" s="298"/>
      <c r="L272" s="298"/>
      <c r="M272" s="298"/>
      <c r="N272" s="298"/>
      <c r="O272" s="298"/>
      <c r="P272" s="298"/>
      <c r="Q272" s="298"/>
      <c r="R272" s="298"/>
      <c r="S272" s="298"/>
      <c r="T272" s="298"/>
      <c r="U272" s="298"/>
      <c r="V272" s="298"/>
      <c r="W272" s="299"/>
      <c r="X272" s="298"/>
      <c r="Y272" s="298"/>
      <c r="Z272" s="298"/>
    </row>
    <row r="273" spans="1:26" ht="12.75" customHeight="1">
      <c r="A273" s="298"/>
      <c r="B273" s="298"/>
      <c r="C273" s="298"/>
      <c r="D273" s="298"/>
      <c r="E273" s="298"/>
      <c r="F273" s="298"/>
      <c r="G273" s="298"/>
      <c r="H273" s="298"/>
      <c r="I273" s="298"/>
      <c r="J273" s="298"/>
      <c r="K273" s="298"/>
      <c r="L273" s="298"/>
      <c r="M273" s="298"/>
      <c r="N273" s="298"/>
      <c r="O273" s="298"/>
      <c r="P273" s="298"/>
      <c r="Q273" s="298"/>
      <c r="R273" s="298"/>
      <c r="S273" s="298"/>
      <c r="T273" s="298"/>
      <c r="U273" s="298"/>
      <c r="V273" s="298"/>
      <c r="W273" s="299"/>
      <c r="X273" s="298"/>
      <c r="Y273" s="298"/>
      <c r="Z273" s="298"/>
    </row>
    <row r="274" spans="1:26" ht="12.75" customHeight="1">
      <c r="A274" s="298"/>
      <c r="B274" s="298"/>
      <c r="C274" s="298"/>
      <c r="D274" s="298"/>
      <c r="E274" s="298"/>
      <c r="F274" s="298"/>
      <c r="G274" s="298"/>
      <c r="H274" s="298"/>
      <c r="I274" s="298"/>
      <c r="J274" s="298"/>
      <c r="K274" s="298"/>
      <c r="L274" s="298"/>
      <c r="M274" s="298"/>
      <c r="N274" s="298"/>
      <c r="O274" s="298"/>
      <c r="P274" s="298"/>
      <c r="Q274" s="298"/>
      <c r="R274" s="298"/>
      <c r="S274" s="298"/>
      <c r="T274" s="298"/>
      <c r="U274" s="298"/>
      <c r="V274" s="298"/>
      <c r="W274" s="299"/>
      <c r="X274" s="298"/>
      <c r="Y274" s="298"/>
      <c r="Z274" s="298"/>
    </row>
    <row r="275" spans="1:26" ht="12.75" customHeight="1">
      <c r="A275" s="298"/>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9"/>
      <c r="X275" s="298"/>
      <c r="Y275" s="298"/>
      <c r="Z275" s="298"/>
    </row>
    <row r="276" spans="1:26" ht="12.75" customHeight="1">
      <c r="A276" s="298"/>
      <c r="B276" s="298"/>
      <c r="C276" s="298"/>
      <c r="D276" s="298"/>
      <c r="E276" s="298"/>
      <c r="F276" s="298"/>
      <c r="G276" s="298"/>
      <c r="H276" s="298"/>
      <c r="I276" s="298"/>
      <c r="J276" s="298"/>
      <c r="K276" s="298"/>
      <c r="L276" s="298"/>
      <c r="M276" s="298"/>
      <c r="N276" s="298"/>
      <c r="O276" s="298"/>
      <c r="P276" s="298"/>
      <c r="Q276" s="298"/>
      <c r="R276" s="298"/>
      <c r="S276" s="298"/>
      <c r="T276" s="298"/>
      <c r="U276" s="298"/>
      <c r="V276" s="298"/>
      <c r="W276" s="299"/>
      <c r="X276" s="298"/>
      <c r="Y276" s="298"/>
      <c r="Z276" s="298"/>
    </row>
    <row r="277" spans="1:26" ht="12.75" customHeight="1">
      <c r="A277" s="298"/>
      <c r="B277" s="298"/>
      <c r="C277" s="298"/>
      <c r="D277" s="298"/>
      <c r="E277" s="298"/>
      <c r="F277" s="298"/>
      <c r="G277" s="298"/>
      <c r="H277" s="298"/>
      <c r="I277" s="298"/>
      <c r="J277" s="298"/>
      <c r="K277" s="298"/>
      <c r="L277" s="298"/>
      <c r="M277" s="298"/>
      <c r="N277" s="298"/>
      <c r="O277" s="298"/>
      <c r="P277" s="298"/>
      <c r="Q277" s="298"/>
      <c r="R277" s="298"/>
      <c r="S277" s="298"/>
      <c r="T277" s="298"/>
      <c r="U277" s="298"/>
      <c r="V277" s="298"/>
      <c r="W277" s="299"/>
      <c r="X277" s="298"/>
      <c r="Y277" s="298"/>
      <c r="Z277" s="298"/>
    </row>
    <row r="278" spans="1:26" ht="12.75" customHeight="1">
      <c r="A278" s="298"/>
      <c r="B278" s="298"/>
      <c r="C278" s="298"/>
      <c r="D278" s="298"/>
      <c r="E278" s="298"/>
      <c r="F278" s="298"/>
      <c r="G278" s="298"/>
      <c r="H278" s="298"/>
      <c r="I278" s="298"/>
      <c r="J278" s="298"/>
      <c r="K278" s="298"/>
      <c r="L278" s="298"/>
      <c r="M278" s="298"/>
      <c r="N278" s="298"/>
      <c r="O278" s="298"/>
      <c r="P278" s="298"/>
      <c r="Q278" s="298"/>
      <c r="R278" s="298"/>
      <c r="S278" s="298"/>
      <c r="T278" s="298"/>
      <c r="U278" s="298"/>
      <c r="V278" s="298"/>
      <c r="W278" s="299"/>
      <c r="X278" s="298"/>
      <c r="Y278" s="298"/>
      <c r="Z278" s="298"/>
    </row>
    <row r="279" spans="1:26" ht="12.75" customHeight="1">
      <c r="A279" s="298"/>
      <c r="B279" s="298"/>
      <c r="C279" s="298"/>
      <c r="D279" s="298"/>
      <c r="E279" s="298"/>
      <c r="F279" s="298"/>
      <c r="G279" s="298"/>
      <c r="H279" s="298"/>
      <c r="I279" s="298"/>
      <c r="J279" s="298"/>
      <c r="K279" s="298"/>
      <c r="L279" s="298"/>
      <c r="M279" s="298"/>
      <c r="N279" s="298"/>
      <c r="O279" s="298"/>
      <c r="P279" s="298"/>
      <c r="Q279" s="298"/>
      <c r="R279" s="298"/>
      <c r="S279" s="298"/>
      <c r="T279" s="298"/>
      <c r="U279" s="298"/>
      <c r="V279" s="298"/>
      <c r="W279" s="299"/>
      <c r="X279" s="298"/>
      <c r="Y279" s="298"/>
      <c r="Z279" s="298"/>
    </row>
    <row r="280" spans="1:26" ht="12.75" customHeight="1">
      <c r="A280" s="298"/>
      <c r="B280" s="298"/>
      <c r="C280" s="298"/>
      <c r="D280" s="298"/>
      <c r="E280" s="298"/>
      <c r="F280" s="298"/>
      <c r="G280" s="298"/>
      <c r="H280" s="298"/>
      <c r="I280" s="298"/>
      <c r="J280" s="298"/>
      <c r="K280" s="298"/>
      <c r="L280" s="298"/>
      <c r="M280" s="298"/>
      <c r="N280" s="298"/>
      <c r="O280" s="298"/>
      <c r="P280" s="298"/>
      <c r="Q280" s="298"/>
      <c r="R280" s="298"/>
      <c r="S280" s="298"/>
      <c r="T280" s="298"/>
      <c r="U280" s="298"/>
      <c r="V280" s="298"/>
      <c r="W280" s="299"/>
      <c r="X280" s="298"/>
      <c r="Y280" s="298"/>
      <c r="Z280" s="298"/>
    </row>
    <row r="281" spans="1:26" ht="12.75" customHeight="1">
      <c r="A281" s="298"/>
      <c r="B281" s="298"/>
      <c r="C281" s="298"/>
      <c r="D281" s="298"/>
      <c r="E281" s="298"/>
      <c r="F281" s="298"/>
      <c r="G281" s="298"/>
      <c r="H281" s="298"/>
      <c r="I281" s="298"/>
      <c r="J281" s="298"/>
      <c r="K281" s="298"/>
      <c r="L281" s="298"/>
      <c r="M281" s="298"/>
      <c r="N281" s="298"/>
      <c r="O281" s="298"/>
      <c r="P281" s="298"/>
      <c r="Q281" s="298"/>
      <c r="R281" s="298"/>
      <c r="S281" s="298"/>
      <c r="T281" s="298"/>
      <c r="U281" s="298"/>
      <c r="V281" s="298"/>
      <c r="W281" s="299"/>
      <c r="X281" s="298"/>
      <c r="Y281" s="298"/>
      <c r="Z281" s="298"/>
    </row>
    <row r="282" spans="1:26" ht="12.75" customHeight="1">
      <c r="A282" s="298"/>
      <c r="B282" s="298"/>
      <c r="C282" s="298"/>
      <c r="D282" s="298"/>
      <c r="E282" s="298"/>
      <c r="F282" s="298"/>
      <c r="G282" s="298"/>
      <c r="H282" s="298"/>
      <c r="I282" s="298"/>
      <c r="J282" s="298"/>
      <c r="K282" s="298"/>
      <c r="L282" s="298"/>
      <c r="M282" s="298"/>
      <c r="N282" s="298"/>
      <c r="O282" s="298"/>
      <c r="P282" s="298"/>
      <c r="Q282" s="298"/>
      <c r="R282" s="298"/>
      <c r="S282" s="298"/>
      <c r="T282" s="298"/>
      <c r="U282" s="298"/>
      <c r="V282" s="298"/>
      <c r="W282" s="299"/>
      <c r="X282" s="298"/>
      <c r="Y282" s="298"/>
      <c r="Z282" s="298"/>
    </row>
    <row r="283" spans="1:26" ht="12.75" customHeight="1">
      <c r="A283" s="298"/>
      <c r="B283" s="298"/>
      <c r="C283" s="298"/>
      <c r="D283" s="298"/>
      <c r="E283" s="298"/>
      <c r="F283" s="298"/>
      <c r="G283" s="298"/>
      <c r="H283" s="298"/>
      <c r="I283" s="298"/>
      <c r="J283" s="298"/>
      <c r="K283" s="298"/>
      <c r="L283" s="298"/>
      <c r="M283" s="298"/>
      <c r="N283" s="298"/>
      <c r="O283" s="298"/>
      <c r="P283" s="298"/>
      <c r="Q283" s="298"/>
      <c r="R283" s="298"/>
      <c r="S283" s="298"/>
      <c r="T283" s="298"/>
      <c r="U283" s="298"/>
      <c r="V283" s="298"/>
      <c r="W283" s="299"/>
      <c r="X283" s="298"/>
      <c r="Y283" s="298"/>
      <c r="Z283" s="298"/>
    </row>
    <row r="284" spans="1:26" ht="12.75" customHeight="1">
      <c r="A284" s="298"/>
      <c r="B284" s="298"/>
      <c r="C284" s="298"/>
      <c r="D284" s="298"/>
      <c r="E284" s="298"/>
      <c r="F284" s="298"/>
      <c r="G284" s="298"/>
      <c r="H284" s="298"/>
      <c r="I284" s="298"/>
      <c r="J284" s="298"/>
      <c r="K284" s="298"/>
      <c r="L284" s="298"/>
      <c r="M284" s="298"/>
      <c r="N284" s="298"/>
      <c r="O284" s="298"/>
      <c r="P284" s="298"/>
      <c r="Q284" s="298"/>
      <c r="R284" s="298"/>
      <c r="S284" s="298"/>
      <c r="T284" s="298"/>
      <c r="U284" s="298"/>
      <c r="V284" s="298"/>
      <c r="W284" s="299"/>
      <c r="X284" s="298"/>
      <c r="Y284" s="298"/>
      <c r="Z284" s="298"/>
    </row>
    <row r="285" spans="1:26" ht="12.75" customHeight="1">
      <c r="A285" s="298"/>
      <c r="B285" s="298"/>
      <c r="C285" s="298"/>
      <c r="D285" s="298"/>
      <c r="E285" s="298"/>
      <c r="F285" s="298"/>
      <c r="G285" s="298"/>
      <c r="H285" s="298"/>
      <c r="I285" s="298"/>
      <c r="J285" s="298"/>
      <c r="K285" s="298"/>
      <c r="L285" s="298"/>
      <c r="M285" s="298"/>
      <c r="N285" s="298"/>
      <c r="O285" s="298"/>
      <c r="P285" s="298"/>
      <c r="Q285" s="298"/>
      <c r="R285" s="298"/>
      <c r="S285" s="298"/>
      <c r="T285" s="298"/>
      <c r="U285" s="298"/>
      <c r="V285" s="298"/>
      <c r="W285" s="299"/>
      <c r="X285" s="298"/>
      <c r="Y285" s="298"/>
      <c r="Z285" s="298"/>
    </row>
    <row r="286" spans="1:26" ht="12.75" customHeight="1">
      <c r="A286" s="298"/>
      <c r="B286" s="298"/>
      <c r="C286" s="298"/>
      <c r="D286" s="298"/>
      <c r="E286" s="298"/>
      <c r="F286" s="298"/>
      <c r="G286" s="298"/>
      <c r="H286" s="298"/>
      <c r="I286" s="298"/>
      <c r="J286" s="298"/>
      <c r="K286" s="298"/>
      <c r="L286" s="298"/>
      <c r="M286" s="298"/>
      <c r="N286" s="298"/>
      <c r="O286" s="298"/>
      <c r="P286" s="298"/>
      <c r="Q286" s="298"/>
      <c r="R286" s="298"/>
      <c r="S286" s="298"/>
      <c r="T286" s="298"/>
      <c r="U286" s="298"/>
      <c r="V286" s="298"/>
      <c r="W286" s="299"/>
      <c r="X286" s="298"/>
      <c r="Y286" s="298"/>
      <c r="Z286" s="298"/>
    </row>
    <row r="287" spans="1:26" ht="12.75" customHeight="1">
      <c r="A287" s="298"/>
      <c r="B287" s="298"/>
      <c r="C287" s="298"/>
      <c r="D287" s="298"/>
      <c r="E287" s="298"/>
      <c r="F287" s="298"/>
      <c r="G287" s="298"/>
      <c r="H287" s="298"/>
      <c r="I287" s="298"/>
      <c r="J287" s="298"/>
      <c r="K287" s="298"/>
      <c r="L287" s="298"/>
      <c r="M287" s="298"/>
      <c r="N287" s="298"/>
      <c r="O287" s="298"/>
      <c r="P287" s="298"/>
      <c r="Q287" s="298"/>
      <c r="R287" s="298"/>
      <c r="S287" s="298"/>
      <c r="T287" s="298"/>
      <c r="U287" s="298"/>
      <c r="V287" s="298"/>
      <c r="W287" s="299"/>
      <c r="X287" s="298"/>
      <c r="Y287" s="298"/>
      <c r="Z287" s="298"/>
    </row>
    <row r="288" spans="1:26" ht="12.75" customHeight="1">
      <c r="A288" s="298"/>
      <c r="B288" s="298"/>
      <c r="C288" s="298"/>
      <c r="D288" s="298"/>
      <c r="E288" s="298"/>
      <c r="F288" s="298"/>
      <c r="G288" s="298"/>
      <c r="H288" s="298"/>
      <c r="I288" s="298"/>
      <c r="J288" s="298"/>
      <c r="K288" s="298"/>
      <c r="L288" s="298"/>
      <c r="M288" s="298"/>
      <c r="N288" s="298"/>
      <c r="O288" s="298"/>
      <c r="P288" s="298"/>
      <c r="Q288" s="298"/>
      <c r="R288" s="298"/>
      <c r="S288" s="298"/>
      <c r="T288" s="298"/>
      <c r="U288" s="298"/>
      <c r="V288" s="298"/>
      <c r="W288" s="299"/>
      <c r="X288" s="298"/>
      <c r="Y288" s="298"/>
      <c r="Z288" s="298"/>
    </row>
    <row r="289" spans="1:26" ht="12.75" customHeight="1">
      <c r="A289" s="298"/>
      <c r="B289" s="298"/>
      <c r="C289" s="298"/>
      <c r="D289" s="298"/>
      <c r="E289" s="298"/>
      <c r="F289" s="298"/>
      <c r="G289" s="298"/>
      <c r="H289" s="298"/>
      <c r="I289" s="298"/>
      <c r="J289" s="298"/>
      <c r="K289" s="298"/>
      <c r="L289" s="298"/>
      <c r="M289" s="298"/>
      <c r="N289" s="298"/>
      <c r="O289" s="298"/>
      <c r="P289" s="298"/>
      <c r="Q289" s="298"/>
      <c r="R289" s="298"/>
      <c r="S289" s="298"/>
      <c r="T289" s="298"/>
      <c r="U289" s="298"/>
      <c r="V289" s="298"/>
      <c r="W289" s="299"/>
      <c r="X289" s="298"/>
      <c r="Y289" s="298"/>
      <c r="Z289" s="298"/>
    </row>
    <row r="290" spans="1:26" ht="12.75" customHeight="1">
      <c r="A290" s="298"/>
      <c r="B290" s="298"/>
      <c r="C290" s="298"/>
      <c r="D290" s="298"/>
      <c r="E290" s="298"/>
      <c r="F290" s="298"/>
      <c r="G290" s="298"/>
      <c r="H290" s="298"/>
      <c r="I290" s="298"/>
      <c r="J290" s="298"/>
      <c r="K290" s="298"/>
      <c r="L290" s="298"/>
      <c r="M290" s="298"/>
      <c r="N290" s="298"/>
      <c r="O290" s="298"/>
      <c r="P290" s="298"/>
      <c r="Q290" s="298"/>
      <c r="R290" s="298"/>
      <c r="S290" s="298"/>
      <c r="T290" s="298"/>
      <c r="U290" s="298"/>
      <c r="V290" s="298"/>
      <c r="W290" s="299"/>
      <c r="X290" s="298"/>
      <c r="Y290" s="298"/>
      <c r="Z290" s="298"/>
    </row>
    <row r="291" spans="1:26" ht="12.75" customHeight="1">
      <c r="A291" s="298"/>
      <c r="B291" s="298"/>
      <c r="C291" s="298"/>
      <c r="D291" s="298"/>
      <c r="E291" s="298"/>
      <c r="F291" s="298"/>
      <c r="G291" s="298"/>
      <c r="H291" s="298"/>
      <c r="I291" s="298"/>
      <c r="J291" s="298"/>
      <c r="K291" s="298"/>
      <c r="L291" s="298"/>
      <c r="M291" s="298"/>
      <c r="N291" s="298"/>
      <c r="O291" s="298"/>
      <c r="P291" s="298"/>
      <c r="Q291" s="298"/>
      <c r="R291" s="298"/>
      <c r="S291" s="298"/>
      <c r="T291" s="298"/>
      <c r="U291" s="298"/>
      <c r="V291" s="298"/>
      <c r="W291" s="299"/>
      <c r="X291" s="298"/>
      <c r="Y291" s="298"/>
      <c r="Z291" s="298"/>
    </row>
    <row r="292" spans="1:26" ht="12.75" customHeight="1">
      <c r="A292" s="298"/>
      <c r="B292" s="298"/>
      <c r="C292" s="298"/>
      <c r="D292" s="298"/>
      <c r="E292" s="298"/>
      <c r="F292" s="298"/>
      <c r="G292" s="298"/>
      <c r="H292" s="298"/>
      <c r="I292" s="298"/>
      <c r="J292" s="298"/>
      <c r="K292" s="298"/>
      <c r="L292" s="298"/>
      <c r="M292" s="298"/>
      <c r="N292" s="298"/>
      <c r="O292" s="298"/>
      <c r="P292" s="298"/>
      <c r="Q292" s="298"/>
      <c r="R292" s="298"/>
      <c r="S292" s="298"/>
      <c r="T292" s="298"/>
      <c r="U292" s="298"/>
      <c r="V292" s="298"/>
      <c r="W292" s="299"/>
      <c r="X292" s="298"/>
      <c r="Y292" s="298"/>
      <c r="Z292" s="298"/>
    </row>
    <row r="293" spans="1:26" ht="12.75" customHeight="1">
      <c r="A293" s="298"/>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9"/>
      <c r="X293" s="298"/>
      <c r="Y293" s="298"/>
      <c r="Z293" s="298"/>
    </row>
    <row r="294" spans="1:26" ht="12.75" customHeight="1">
      <c r="A294" s="298"/>
      <c r="B294" s="298"/>
      <c r="C294" s="298"/>
      <c r="D294" s="298"/>
      <c r="E294" s="298"/>
      <c r="F294" s="298"/>
      <c r="G294" s="298"/>
      <c r="H294" s="298"/>
      <c r="I294" s="298"/>
      <c r="J294" s="298"/>
      <c r="K294" s="298"/>
      <c r="L294" s="298"/>
      <c r="M294" s="298"/>
      <c r="N294" s="298"/>
      <c r="O294" s="298"/>
      <c r="P294" s="298"/>
      <c r="Q294" s="298"/>
      <c r="R294" s="298"/>
      <c r="S294" s="298"/>
      <c r="T294" s="298"/>
      <c r="U294" s="298"/>
      <c r="V294" s="298"/>
      <c r="W294" s="299"/>
      <c r="X294" s="298"/>
      <c r="Y294" s="298"/>
      <c r="Z294" s="298"/>
    </row>
    <row r="295" spans="1:26" ht="12.75" customHeight="1">
      <c r="A295" s="298"/>
      <c r="B295" s="298"/>
      <c r="C295" s="298"/>
      <c r="D295" s="298"/>
      <c r="E295" s="298"/>
      <c r="F295" s="298"/>
      <c r="G295" s="298"/>
      <c r="H295" s="298"/>
      <c r="I295" s="298"/>
      <c r="J295" s="298"/>
      <c r="K295" s="298"/>
      <c r="L295" s="298"/>
      <c r="M295" s="298"/>
      <c r="N295" s="298"/>
      <c r="O295" s="298"/>
      <c r="P295" s="298"/>
      <c r="Q295" s="298"/>
      <c r="R295" s="298"/>
      <c r="S295" s="298"/>
      <c r="T295" s="298"/>
      <c r="U295" s="298"/>
      <c r="V295" s="298"/>
      <c r="W295" s="299"/>
      <c r="X295" s="298"/>
      <c r="Y295" s="298"/>
      <c r="Z295" s="298"/>
    </row>
    <row r="296" spans="1:26" ht="12.75" customHeight="1">
      <c r="A296" s="298"/>
      <c r="B296" s="298"/>
      <c r="C296" s="298"/>
      <c r="D296" s="298"/>
      <c r="E296" s="298"/>
      <c r="F296" s="298"/>
      <c r="G296" s="298"/>
      <c r="H296" s="298"/>
      <c r="I296" s="298"/>
      <c r="J296" s="298"/>
      <c r="K296" s="298"/>
      <c r="L296" s="298"/>
      <c r="M296" s="298"/>
      <c r="N296" s="298"/>
      <c r="O296" s="298"/>
      <c r="P296" s="298"/>
      <c r="Q296" s="298"/>
      <c r="R296" s="298"/>
      <c r="S296" s="298"/>
      <c r="T296" s="298"/>
      <c r="U296" s="298"/>
      <c r="V296" s="298"/>
      <c r="W296" s="299"/>
      <c r="X296" s="298"/>
      <c r="Y296" s="298"/>
      <c r="Z296" s="298"/>
    </row>
    <row r="297" spans="1:26" ht="12.75" customHeight="1">
      <c r="A297" s="298"/>
      <c r="B297" s="298"/>
      <c r="C297" s="298"/>
      <c r="D297" s="298"/>
      <c r="E297" s="298"/>
      <c r="F297" s="298"/>
      <c r="G297" s="298"/>
      <c r="H297" s="298"/>
      <c r="I297" s="298"/>
      <c r="J297" s="298"/>
      <c r="K297" s="298"/>
      <c r="L297" s="298"/>
      <c r="M297" s="298"/>
      <c r="N297" s="298"/>
      <c r="O297" s="298"/>
      <c r="P297" s="298"/>
      <c r="Q297" s="298"/>
      <c r="R297" s="298"/>
      <c r="S297" s="298"/>
      <c r="T297" s="298"/>
      <c r="U297" s="298"/>
      <c r="V297" s="298"/>
      <c r="W297" s="299"/>
      <c r="X297" s="298"/>
      <c r="Y297" s="298"/>
      <c r="Z297" s="298"/>
    </row>
    <row r="298" spans="1:26" ht="12.75" customHeight="1">
      <c r="A298" s="298"/>
      <c r="B298" s="298"/>
      <c r="C298" s="298"/>
      <c r="D298" s="298"/>
      <c r="E298" s="298"/>
      <c r="F298" s="298"/>
      <c r="G298" s="298"/>
      <c r="H298" s="298"/>
      <c r="I298" s="298"/>
      <c r="J298" s="298"/>
      <c r="K298" s="298"/>
      <c r="L298" s="298"/>
      <c r="M298" s="298"/>
      <c r="N298" s="298"/>
      <c r="O298" s="298"/>
      <c r="P298" s="298"/>
      <c r="Q298" s="298"/>
      <c r="R298" s="298"/>
      <c r="S298" s="298"/>
      <c r="T298" s="298"/>
      <c r="U298" s="298"/>
      <c r="V298" s="298"/>
      <c r="W298" s="299"/>
      <c r="X298" s="298"/>
      <c r="Y298" s="298"/>
      <c r="Z298" s="298"/>
    </row>
    <row r="299" spans="1:26" ht="12.75" customHeight="1">
      <c r="A299" s="298"/>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9"/>
      <c r="X299" s="298"/>
      <c r="Y299" s="298"/>
      <c r="Z299" s="298"/>
    </row>
    <row r="300" spans="1:26" ht="12.75" customHeight="1">
      <c r="A300" s="298"/>
      <c r="B300" s="298"/>
      <c r="C300" s="298"/>
      <c r="D300" s="298"/>
      <c r="E300" s="298"/>
      <c r="F300" s="298"/>
      <c r="G300" s="298"/>
      <c r="H300" s="298"/>
      <c r="I300" s="298"/>
      <c r="J300" s="298"/>
      <c r="K300" s="298"/>
      <c r="L300" s="298"/>
      <c r="M300" s="298"/>
      <c r="N300" s="298"/>
      <c r="O300" s="298"/>
      <c r="P300" s="298"/>
      <c r="Q300" s="298"/>
      <c r="R300" s="298"/>
      <c r="S300" s="298"/>
      <c r="T300" s="298"/>
      <c r="U300" s="298"/>
      <c r="V300" s="298"/>
      <c r="W300" s="299"/>
      <c r="X300" s="298"/>
      <c r="Y300" s="298"/>
      <c r="Z300" s="298"/>
    </row>
    <row r="301" spans="1:26" ht="12.75" customHeight="1">
      <c r="A301" s="298"/>
      <c r="B301" s="298"/>
      <c r="C301" s="298"/>
      <c r="D301" s="298"/>
      <c r="E301" s="298"/>
      <c r="F301" s="298"/>
      <c r="G301" s="298"/>
      <c r="H301" s="298"/>
      <c r="I301" s="298"/>
      <c r="J301" s="298"/>
      <c r="K301" s="298"/>
      <c r="L301" s="298"/>
      <c r="M301" s="298"/>
      <c r="N301" s="298"/>
      <c r="O301" s="298"/>
      <c r="P301" s="298"/>
      <c r="Q301" s="298"/>
      <c r="R301" s="298"/>
      <c r="S301" s="298"/>
      <c r="T301" s="298"/>
      <c r="U301" s="298"/>
      <c r="V301" s="298"/>
      <c r="W301" s="299"/>
      <c r="X301" s="298"/>
      <c r="Y301" s="298"/>
      <c r="Z301" s="298"/>
    </row>
    <row r="302" spans="1:26" ht="12.75" customHeight="1">
      <c r="A302" s="298"/>
      <c r="B302" s="298"/>
      <c r="C302" s="298"/>
      <c r="D302" s="298"/>
      <c r="E302" s="298"/>
      <c r="F302" s="298"/>
      <c r="G302" s="298"/>
      <c r="H302" s="298"/>
      <c r="I302" s="298"/>
      <c r="J302" s="298"/>
      <c r="K302" s="298"/>
      <c r="L302" s="298"/>
      <c r="M302" s="298"/>
      <c r="N302" s="298"/>
      <c r="O302" s="298"/>
      <c r="P302" s="298"/>
      <c r="Q302" s="298"/>
      <c r="R302" s="298"/>
      <c r="S302" s="298"/>
      <c r="T302" s="298"/>
      <c r="U302" s="298"/>
      <c r="V302" s="298"/>
      <c r="W302" s="299"/>
      <c r="X302" s="298"/>
      <c r="Y302" s="298"/>
      <c r="Z302" s="298"/>
    </row>
    <row r="303" spans="1:26" ht="12.75" customHeight="1">
      <c r="A303" s="298"/>
      <c r="B303" s="298"/>
      <c r="C303" s="298"/>
      <c r="D303" s="298"/>
      <c r="E303" s="298"/>
      <c r="F303" s="298"/>
      <c r="G303" s="298"/>
      <c r="H303" s="298"/>
      <c r="I303" s="298"/>
      <c r="J303" s="298"/>
      <c r="K303" s="298"/>
      <c r="L303" s="298"/>
      <c r="M303" s="298"/>
      <c r="N303" s="298"/>
      <c r="O303" s="298"/>
      <c r="P303" s="298"/>
      <c r="Q303" s="298"/>
      <c r="R303" s="298"/>
      <c r="S303" s="298"/>
      <c r="T303" s="298"/>
      <c r="U303" s="298"/>
      <c r="V303" s="298"/>
      <c r="W303" s="299"/>
      <c r="X303" s="298"/>
      <c r="Y303" s="298"/>
      <c r="Z303" s="298"/>
    </row>
    <row r="304" spans="1:26" ht="12.75" customHeight="1">
      <c r="A304" s="298"/>
      <c r="B304" s="298"/>
      <c r="C304" s="298"/>
      <c r="D304" s="298"/>
      <c r="E304" s="298"/>
      <c r="F304" s="298"/>
      <c r="G304" s="298"/>
      <c r="H304" s="298"/>
      <c r="I304" s="298"/>
      <c r="J304" s="298"/>
      <c r="K304" s="298"/>
      <c r="L304" s="298"/>
      <c r="M304" s="298"/>
      <c r="N304" s="298"/>
      <c r="O304" s="298"/>
      <c r="P304" s="298"/>
      <c r="Q304" s="298"/>
      <c r="R304" s="298"/>
      <c r="S304" s="298"/>
      <c r="T304" s="298"/>
      <c r="U304" s="298"/>
      <c r="V304" s="298"/>
      <c r="W304" s="299"/>
      <c r="X304" s="298"/>
      <c r="Y304" s="298"/>
      <c r="Z304" s="298"/>
    </row>
    <row r="305" spans="1:26" ht="12.75" customHeight="1">
      <c r="A305" s="298"/>
      <c r="B305" s="298"/>
      <c r="C305" s="298"/>
      <c r="D305" s="298"/>
      <c r="E305" s="298"/>
      <c r="F305" s="298"/>
      <c r="G305" s="298"/>
      <c r="H305" s="298"/>
      <c r="I305" s="298"/>
      <c r="J305" s="298"/>
      <c r="K305" s="298"/>
      <c r="L305" s="298"/>
      <c r="M305" s="298"/>
      <c r="N305" s="298"/>
      <c r="O305" s="298"/>
      <c r="P305" s="298"/>
      <c r="Q305" s="298"/>
      <c r="R305" s="298"/>
      <c r="S305" s="298"/>
      <c r="T305" s="298"/>
      <c r="U305" s="298"/>
      <c r="V305" s="298"/>
      <c r="W305" s="299"/>
      <c r="X305" s="298"/>
      <c r="Y305" s="298"/>
      <c r="Z305" s="298"/>
    </row>
    <row r="306" spans="1:26" ht="12.75" customHeight="1">
      <c r="A306" s="298"/>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9"/>
      <c r="X306" s="298"/>
      <c r="Y306" s="298"/>
      <c r="Z306" s="298"/>
    </row>
    <row r="307" spans="1:26" ht="12.75" customHeight="1">
      <c r="A307" s="298"/>
      <c r="B307" s="298"/>
      <c r="C307" s="298"/>
      <c r="D307" s="298"/>
      <c r="E307" s="298"/>
      <c r="F307" s="298"/>
      <c r="G307" s="298"/>
      <c r="H307" s="298"/>
      <c r="I307" s="298"/>
      <c r="J307" s="298"/>
      <c r="K307" s="298"/>
      <c r="L307" s="298"/>
      <c r="M307" s="298"/>
      <c r="N307" s="298"/>
      <c r="O307" s="298"/>
      <c r="P307" s="298"/>
      <c r="Q307" s="298"/>
      <c r="R307" s="298"/>
      <c r="S307" s="298"/>
      <c r="T307" s="298"/>
      <c r="U307" s="298"/>
      <c r="V307" s="298"/>
      <c r="W307" s="299"/>
      <c r="X307" s="298"/>
      <c r="Y307" s="298"/>
      <c r="Z307" s="298"/>
    </row>
    <row r="308" spans="1:26" ht="12.75" customHeight="1">
      <c r="A308" s="298"/>
      <c r="B308" s="298"/>
      <c r="C308" s="298"/>
      <c r="D308" s="298"/>
      <c r="E308" s="298"/>
      <c r="F308" s="298"/>
      <c r="G308" s="298"/>
      <c r="H308" s="298"/>
      <c r="I308" s="298"/>
      <c r="J308" s="298"/>
      <c r="K308" s="298"/>
      <c r="L308" s="298"/>
      <c r="M308" s="298"/>
      <c r="N308" s="298"/>
      <c r="O308" s="298"/>
      <c r="P308" s="298"/>
      <c r="Q308" s="298"/>
      <c r="R308" s="298"/>
      <c r="S308" s="298"/>
      <c r="T308" s="298"/>
      <c r="U308" s="298"/>
      <c r="V308" s="298"/>
      <c r="W308" s="299"/>
      <c r="X308" s="298"/>
      <c r="Y308" s="298"/>
      <c r="Z308" s="298"/>
    </row>
    <row r="309" spans="1:26" ht="12.75" customHeight="1">
      <c r="A309" s="298"/>
      <c r="B309" s="298"/>
      <c r="C309" s="298"/>
      <c r="D309" s="298"/>
      <c r="E309" s="298"/>
      <c r="F309" s="298"/>
      <c r="G309" s="298"/>
      <c r="H309" s="298"/>
      <c r="I309" s="298"/>
      <c r="J309" s="298"/>
      <c r="K309" s="298"/>
      <c r="L309" s="298"/>
      <c r="M309" s="298"/>
      <c r="N309" s="298"/>
      <c r="O309" s="298"/>
      <c r="P309" s="298"/>
      <c r="Q309" s="298"/>
      <c r="R309" s="298"/>
      <c r="S309" s="298"/>
      <c r="T309" s="298"/>
      <c r="U309" s="298"/>
      <c r="V309" s="298"/>
      <c r="W309" s="299"/>
      <c r="X309" s="298"/>
      <c r="Y309" s="298"/>
      <c r="Z309" s="298"/>
    </row>
    <row r="310" spans="1:26" ht="12.75" customHeight="1">
      <c r="A310" s="298"/>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9"/>
      <c r="X310" s="298"/>
      <c r="Y310" s="298"/>
      <c r="Z310" s="298"/>
    </row>
    <row r="311" spans="1:26" ht="12.75" customHeight="1">
      <c r="A311" s="298"/>
      <c r="B311" s="298"/>
      <c r="C311" s="298"/>
      <c r="D311" s="298"/>
      <c r="E311" s="298"/>
      <c r="F311" s="298"/>
      <c r="G311" s="298"/>
      <c r="H311" s="298"/>
      <c r="I311" s="298"/>
      <c r="J311" s="298"/>
      <c r="K311" s="298"/>
      <c r="L311" s="298"/>
      <c r="M311" s="298"/>
      <c r="N311" s="298"/>
      <c r="O311" s="298"/>
      <c r="P311" s="298"/>
      <c r="Q311" s="298"/>
      <c r="R311" s="298"/>
      <c r="S311" s="298"/>
      <c r="T311" s="298"/>
      <c r="U311" s="298"/>
      <c r="V311" s="298"/>
      <c r="W311" s="299"/>
      <c r="X311" s="298"/>
      <c r="Y311" s="298"/>
      <c r="Z311" s="298"/>
    </row>
    <row r="312" spans="1:26" ht="12.75" customHeight="1">
      <c r="A312" s="298"/>
      <c r="B312" s="298"/>
      <c r="C312" s="298"/>
      <c r="D312" s="298"/>
      <c r="E312" s="298"/>
      <c r="F312" s="298"/>
      <c r="G312" s="298"/>
      <c r="H312" s="298"/>
      <c r="I312" s="298"/>
      <c r="J312" s="298"/>
      <c r="K312" s="298"/>
      <c r="L312" s="298"/>
      <c r="M312" s="298"/>
      <c r="N312" s="298"/>
      <c r="O312" s="298"/>
      <c r="P312" s="298"/>
      <c r="Q312" s="298"/>
      <c r="R312" s="298"/>
      <c r="S312" s="298"/>
      <c r="T312" s="298"/>
      <c r="U312" s="298"/>
      <c r="V312" s="298"/>
      <c r="W312" s="299"/>
      <c r="X312" s="298"/>
      <c r="Y312" s="298"/>
      <c r="Z312" s="298"/>
    </row>
    <row r="313" spans="1:26" ht="12.75" customHeight="1">
      <c r="A313" s="298"/>
      <c r="B313" s="298"/>
      <c r="C313" s="298"/>
      <c r="D313" s="298"/>
      <c r="E313" s="298"/>
      <c r="F313" s="298"/>
      <c r="G313" s="298"/>
      <c r="H313" s="298"/>
      <c r="I313" s="298"/>
      <c r="J313" s="298"/>
      <c r="K313" s="298"/>
      <c r="L313" s="298"/>
      <c r="M313" s="298"/>
      <c r="N313" s="298"/>
      <c r="O313" s="298"/>
      <c r="P313" s="298"/>
      <c r="Q313" s="298"/>
      <c r="R313" s="298"/>
      <c r="S313" s="298"/>
      <c r="T313" s="298"/>
      <c r="U313" s="298"/>
      <c r="V313" s="298"/>
      <c r="W313" s="299"/>
      <c r="X313" s="298"/>
      <c r="Y313" s="298"/>
      <c r="Z313" s="298"/>
    </row>
    <row r="314" spans="1:26" ht="12.75" customHeight="1">
      <c r="A314" s="298"/>
      <c r="B314" s="298"/>
      <c r="C314" s="298"/>
      <c r="D314" s="298"/>
      <c r="E314" s="298"/>
      <c r="F314" s="298"/>
      <c r="G314" s="298"/>
      <c r="H314" s="298"/>
      <c r="I314" s="298"/>
      <c r="J314" s="298"/>
      <c r="K314" s="298"/>
      <c r="L314" s="298"/>
      <c r="M314" s="298"/>
      <c r="N314" s="298"/>
      <c r="O314" s="298"/>
      <c r="P314" s="298"/>
      <c r="Q314" s="298"/>
      <c r="R314" s="298"/>
      <c r="S314" s="298"/>
      <c r="T314" s="298"/>
      <c r="U314" s="298"/>
      <c r="V314" s="298"/>
      <c r="W314" s="299"/>
      <c r="X314" s="298"/>
      <c r="Y314" s="298"/>
      <c r="Z314" s="298"/>
    </row>
    <row r="315" spans="1:26" ht="12.75" customHeight="1">
      <c r="A315" s="298"/>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9"/>
      <c r="X315" s="298"/>
      <c r="Y315" s="298"/>
      <c r="Z315" s="298"/>
    </row>
    <row r="316" spans="1:26" ht="12.75" customHeight="1">
      <c r="A316" s="298"/>
      <c r="B316" s="298"/>
      <c r="C316" s="298"/>
      <c r="D316" s="298"/>
      <c r="E316" s="298"/>
      <c r="F316" s="298"/>
      <c r="G316" s="298"/>
      <c r="H316" s="298"/>
      <c r="I316" s="298"/>
      <c r="J316" s="298"/>
      <c r="K316" s="298"/>
      <c r="L316" s="298"/>
      <c r="M316" s="298"/>
      <c r="N316" s="298"/>
      <c r="O316" s="298"/>
      <c r="P316" s="298"/>
      <c r="Q316" s="298"/>
      <c r="R316" s="298"/>
      <c r="S316" s="298"/>
      <c r="T316" s="298"/>
      <c r="U316" s="298"/>
      <c r="V316" s="298"/>
      <c r="W316" s="299"/>
      <c r="X316" s="298"/>
      <c r="Y316" s="298"/>
      <c r="Z316" s="298"/>
    </row>
    <row r="317" spans="1:26" ht="12.75" customHeight="1">
      <c r="A317" s="298"/>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9"/>
      <c r="X317" s="298"/>
      <c r="Y317" s="298"/>
      <c r="Z317" s="298"/>
    </row>
    <row r="318" spans="1:26" ht="12.75" customHeight="1">
      <c r="A318" s="298"/>
      <c r="B318" s="298"/>
      <c r="C318" s="298"/>
      <c r="D318" s="298"/>
      <c r="E318" s="298"/>
      <c r="F318" s="298"/>
      <c r="G318" s="298"/>
      <c r="H318" s="298"/>
      <c r="I318" s="298"/>
      <c r="J318" s="298"/>
      <c r="K318" s="298"/>
      <c r="L318" s="298"/>
      <c r="M318" s="298"/>
      <c r="N318" s="298"/>
      <c r="O318" s="298"/>
      <c r="P318" s="298"/>
      <c r="Q318" s="298"/>
      <c r="R318" s="298"/>
      <c r="S318" s="298"/>
      <c r="T318" s="298"/>
      <c r="U318" s="298"/>
      <c r="V318" s="298"/>
      <c r="W318" s="299"/>
      <c r="X318" s="298"/>
      <c r="Y318" s="298"/>
      <c r="Z318" s="298"/>
    </row>
    <row r="319" spans="1:26" ht="12.75" customHeight="1">
      <c r="A319" s="298"/>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9"/>
      <c r="X319" s="298"/>
      <c r="Y319" s="298"/>
      <c r="Z319" s="298"/>
    </row>
    <row r="320" spans="1:26" ht="12.75" customHeight="1">
      <c r="A320" s="298"/>
      <c r="B320" s="298"/>
      <c r="C320" s="298"/>
      <c r="D320" s="298"/>
      <c r="E320" s="298"/>
      <c r="F320" s="298"/>
      <c r="G320" s="298"/>
      <c r="H320" s="298"/>
      <c r="I320" s="298"/>
      <c r="J320" s="298"/>
      <c r="K320" s="298"/>
      <c r="L320" s="298"/>
      <c r="M320" s="298"/>
      <c r="N320" s="298"/>
      <c r="O320" s="298"/>
      <c r="P320" s="298"/>
      <c r="Q320" s="298"/>
      <c r="R320" s="298"/>
      <c r="S320" s="298"/>
      <c r="T320" s="298"/>
      <c r="U320" s="298"/>
      <c r="V320" s="298"/>
      <c r="W320" s="299"/>
      <c r="X320" s="298"/>
      <c r="Y320" s="298"/>
      <c r="Z320" s="298"/>
    </row>
    <row r="321" spans="1:26" ht="12.75" customHeight="1">
      <c r="A321" s="298"/>
      <c r="B321" s="298"/>
      <c r="C321" s="298"/>
      <c r="D321" s="298"/>
      <c r="E321" s="298"/>
      <c r="F321" s="298"/>
      <c r="G321" s="298"/>
      <c r="H321" s="298"/>
      <c r="I321" s="298"/>
      <c r="J321" s="298"/>
      <c r="K321" s="298"/>
      <c r="L321" s="298"/>
      <c r="M321" s="298"/>
      <c r="N321" s="298"/>
      <c r="O321" s="298"/>
      <c r="P321" s="298"/>
      <c r="Q321" s="298"/>
      <c r="R321" s="298"/>
      <c r="S321" s="298"/>
      <c r="T321" s="298"/>
      <c r="U321" s="298"/>
      <c r="V321" s="298"/>
      <c r="W321" s="299"/>
      <c r="X321" s="298"/>
      <c r="Y321" s="298"/>
      <c r="Z321" s="298"/>
    </row>
    <row r="322" spans="1:26" ht="12.75" customHeight="1">
      <c r="A322" s="298"/>
      <c r="B322" s="298"/>
      <c r="C322" s="298"/>
      <c r="D322" s="298"/>
      <c r="E322" s="298"/>
      <c r="F322" s="298"/>
      <c r="G322" s="298"/>
      <c r="H322" s="298"/>
      <c r="I322" s="298"/>
      <c r="J322" s="298"/>
      <c r="K322" s="298"/>
      <c r="L322" s="298"/>
      <c r="M322" s="298"/>
      <c r="N322" s="298"/>
      <c r="O322" s="298"/>
      <c r="P322" s="298"/>
      <c r="Q322" s="298"/>
      <c r="R322" s="298"/>
      <c r="S322" s="298"/>
      <c r="T322" s="298"/>
      <c r="U322" s="298"/>
      <c r="V322" s="298"/>
      <c r="W322" s="299"/>
      <c r="X322" s="298"/>
      <c r="Y322" s="298"/>
      <c r="Z322" s="298"/>
    </row>
    <row r="323" spans="1:26" ht="12.75" customHeight="1">
      <c r="A323" s="298"/>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9"/>
      <c r="X323" s="298"/>
      <c r="Y323" s="298"/>
      <c r="Z323" s="298"/>
    </row>
    <row r="324" spans="1:26" ht="12.75" customHeight="1">
      <c r="A324" s="298"/>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9"/>
      <c r="X324" s="298"/>
      <c r="Y324" s="298"/>
      <c r="Z324" s="298"/>
    </row>
    <row r="325" spans="1:26" ht="12.75" customHeight="1">
      <c r="A325" s="298"/>
      <c r="B325" s="298"/>
      <c r="C325" s="298"/>
      <c r="D325" s="298"/>
      <c r="E325" s="298"/>
      <c r="F325" s="298"/>
      <c r="G325" s="298"/>
      <c r="H325" s="298"/>
      <c r="I325" s="298"/>
      <c r="J325" s="298"/>
      <c r="K325" s="298"/>
      <c r="L325" s="298"/>
      <c r="M325" s="298"/>
      <c r="N325" s="298"/>
      <c r="O325" s="298"/>
      <c r="P325" s="298"/>
      <c r="Q325" s="298"/>
      <c r="R325" s="298"/>
      <c r="S325" s="298"/>
      <c r="T325" s="298"/>
      <c r="U325" s="298"/>
      <c r="V325" s="298"/>
      <c r="W325" s="299"/>
      <c r="X325" s="298"/>
      <c r="Y325" s="298"/>
      <c r="Z325" s="298"/>
    </row>
    <row r="326" spans="1:26" ht="12.75" customHeight="1">
      <c r="A326" s="298"/>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9"/>
      <c r="X326" s="298"/>
      <c r="Y326" s="298"/>
      <c r="Z326" s="298"/>
    </row>
    <row r="327" spans="1:26" ht="12.75" customHeight="1">
      <c r="A327" s="298"/>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9"/>
      <c r="X327" s="298"/>
      <c r="Y327" s="298"/>
      <c r="Z327" s="298"/>
    </row>
    <row r="328" spans="1:26" ht="12.75" customHeight="1">
      <c r="A328" s="298"/>
      <c r="B328" s="298"/>
      <c r="C328" s="298"/>
      <c r="D328" s="298"/>
      <c r="E328" s="298"/>
      <c r="F328" s="298"/>
      <c r="G328" s="298"/>
      <c r="H328" s="298"/>
      <c r="I328" s="298"/>
      <c r="J328" s="298"/>
      <c r="K328" s="298"/>
      <c r="L328" s="298"/>
      <c r="M328" s="298"/>
      <c r="N328" s="298"/>
      <c r="O328" s="298"/>
      <c r="P328" s="298"/>
      <c r="Q328" s="298"/>
      <c r="R328" s="298"/>
      <c r="S328" s="298"/>
      <c r="T328" s="298"/>
      <c r="U328" s="298"/>
      <c r="V328" s="298"/>
      <c r="W328" s="299"/>
      <c r="X328" s="298"/>
      <c r="Y328" s="298"/>
      <c r="Z328" s="298"/>
    </row>
    <row r="329" spans="1:26" ht="12.75" customHeight="1">
      <c r="A329" s="298"/>
      <c r="B329" s="298"/>
      <c r="C329" s="298"/>
      <c r="D329" s="298"/>
      <c r="E329" s="298"/>
      <c r="F329" s="298"/>
      <c r="G329" s="298"/>
      <c r="H329" s="298"/>
      <c r="I329" s="298"/>
      <c r="J329" s="298"/>
      <c r="K329" s="298"/>
      <c r="L329" s="298"/>
      <c r="M329" s="298"/>
      <c r="N329" s="298"/>
      <c r="O329" s="298"/>
      <c r="P329" s="298"/>
      <c r="Q329" s="298"/>
      <c r="R329" s="298"/>
      <c r="S329" s="298"/>
      <c r="T329" s="298"/>
      <c r="U329" s="298"/>
      <c r="V329" s="298"/>
      <c r="W329" s="299"/>
      <c r="X329" s="298"/>
      <c r="Y329" s="298"/>
      <c r="Z329" s="298"/>
    </row>
    <row r="330" spans="1:26" ht="12.75" customHeight="1">
      <c r="A330" s="298"/>
      <c r="B330" s="298"/>
      <c r="C330" s="298"/>
      <c r="D330" s="298"/>
      <c r="E330" s="298"/>
      <c r="F330" s="298"/>
      <c r="G330" s="298"/>
      <c r="H330" s="298"/>
      <c r="I330" s="298"/>
      <c r="J330" s="298"/>
      <c r="K330" s="298"/>
      <c r="L330" s="298"/>
      <c r="M330" s="298"/>
      <c r="N330" s="298"/>
      <c r="O330" s="298"/>
      <c r="P330" s="298"/>
      <c r="Q330" s="298"/>
      <c r="R330" s="298"/>
      <c r="S330" s="298"/>
      <c r="T330" s="298"/>
      <c r="U330" s="298"/>
      <c r="V330" s="298"/>
      <c r="W330" s="299"/>
      <c r="X330" s="298"/>
      <c r="Y330" s="298"/>
      <c r="Z330" s="298"/>
    </row>
    <row r="331" spans="1:26" ht="12.75" customHeight="1">
      <c r="A331" s="298"/>
      <c r="B331" s="298"/>
      <c r="C331" s="298"/>
      <c r="D331" s="298"/>
      <c r="E331" s="298"/>
      <c r="F331" s="298"/>
      <c r="G331" s="298"/>
      <c r="H331" s="298"/>
      <c r="I331" s="298"/>
      <c r="J331" s="298"/>
      <c r="K331" s="298"/>
      <c r="L331" s="298"/>
      <c r="M331" s="298"/>
      <c r="N331" s="298"/>
      <c r="O331" s="298"/>
      <c r="P331" s="298"/>
      <c r="Q331" s="298"/>
      <c r="R331" s="298"/>
      <c r="S331" s="298"/>
      <c r="T331" s="298"/>
      <c r="U331" s="298"/>
      <c r="V331" s="298"/>
      <c r="W331" s="299"/>
      <c r="X331" s="298"/>
      <c r="Y331" s="298"/>
      <c r="Z331" s="298"/>
    </row>
    <row r="332" spans="1:26" ht="12.75" customHeight="1">
      <c r="A332" s="298"/>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9"/>
      <c r="X332" s="298"/>
      <c r="Y332" s="298"/>
      <c r="Z332" s="298"/>
    </row>
    <row r="333" spans="1:26" ht="12.75" customHeight="1">
      <c r="A333" s="298"/>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9"/>
      <c r="X333" s="298"/>
      <c r="Y333" s="298"/>
      <c r="Z333" s="298"/>
    </row>
    <row r="334" spans="1:26" ht="12.75" customHeight="1">
      <c r="A334" s="298"/>
      <c r="B334" s="298"/>
      <c r="C334" s="298"/>
      <c r="D334" s="298"/>
      <c r="E334" s="298"/>
      <c r="F334" s="298"/>
      <c r="G334" s="298"/>
      <c r="H334" s="298"/>
      <c r="I334" s="298"/>
      <c r="J334" s="298"/>
      <c r="K334" s="298"/>
      <c r="L334" s="298"/>
      <c r="M334" s="298"/>
      <c r="N334" s="298"/>
      <c r="O334" s="298"/>
      <c r="P334" s="298"/>
      <c r="Q334" s="298"/>
      <c r="R334" s="298"/>
      <c r="S334" s="298"/>
      <c r="T334" s="298"/>
      <c r="U334" s="298"/>
      <c r="V334" s="298"/>
      <c r="W334" s="299"/>
      <c r="X334" s="298"/>
      <c r="Y334" s="298"/>
      <c r="Z334" s="298"/>
    </row>
    <row r="335" spans="1:26" ht="12.75" customHeight="1">
      <c r="A335" s="298"/>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9"/>
      <c r="X335" s="298"/>
      <c r="Y335" s="298"/>
      <c r="Z335" s="298"/>
    </row>
    <row r="336" spans="1:26" ht="12.75" customHeight="1">
      <c r="A336" s="298"/>
      <c r="B336" s="298"/>
      <c r="C336" s="298"/>
      <c r="D336" s="298"/>
      <c r="E336" s="298"/>
      <c r="F336" s="298"/>
      <c r="G336" s="298"/>
      <c r="H336" s="298"/>
      <c r="I336" s="298"/>
      <c r="J336" s="298"/>
      <c r="K336" s="298"/>
      <c r="L336" s="298"/>
      <c r="M336" s="298"/>
      <c r="N336" s="298"/>
      <c r="O336" s="298"/>
      <c r="P336" s="298"/>
      <c r="Q336" s="298"/>
      <c r="R336" s="298"/>
      <c r="S336" s="298"/>
      <c r="T336" s="298"/>
      <c r="U336" s="298"/>
      <c r="V336" s="298"/>
      <c r="W336" s="299"/>
      <c r="X336" s="298"/>
      <c r="Y336" s="298"/>
      <c r="Z336" s="298"/>
    </row>
    <row r="337" spans="1:26" ht="12.75" customHeight="1">
      <c r="A337" s="298"/>
      <c r="B337" s="298"/>
      <c r="C337" s="298"/>
      <c r="D337" s="298"/>
      <c r="E337" s="298"/>
      <c r="F337" s="298"/>
      <c r="G337" s="298"/>
      <c r="H337" s="298"/>
      <c r="I337" s="298"/>
      <c r="J337" s="298"/>
      <c r="K337" s="298"/>
      <c r="L337" s="298"/>
      <c r="M337" s="298"/>
      <c r="N337" s="298"/>
      <c r="O337" s="298"/>
      <c r="P337" s="298"/>
      <c r="Q337" s="298"/>
      <c r="R337" s="298"/>
      <c r="S337" s="298"/>
      <c r="T337" s="298"/>
      <c r="U337" s="298"/>
      <c r="V337" s="298"/>
      <c r="W337" s="299"/>
      <c r="X337" s="298"/>
      <c r="Y337" s="298"/>
      <c r="Z337" s="298"/>
    </row>
    <row r="338" spans="1:26" ht="12.75" customHeight="1">
      <c r="A338" s="298"/>
      <c r="B338" s="298"/>
      <c r="C338" s="298"/>
      <c r="D338" s="298"/>
      <c r="E338" s="298"/>
      <c r="F338" s="298"/>
      <c r="G338" s="298"/>
      <c r="H338" s="298"/>
      <c r="I338" s="298"/>
      <c r="J338" s="298"/>
      <c r="K338" s="298"/>
      <c r="L338" s="298"/>
      <c r="M338" s="298"/>
      <c r="N338" s="298"/>
      <c r="O338" s="298"/>
      <c r="P338" s="298"/>
      <c r="Q338" s="298"/>
      <c r="R338" s="298"/>
      <c r="S338" s="298"/>
      <c r="T338" s="298"/>
      <c r="U338" s="298"/>
      <c r="V338" s="298"/>
      <c r="W338" s="299"/>
      <c r="X338" s="298"/>
      <c r="Y338" s="298"/>
      <c r="Z338" s="298"/>
    </row>
    <row r="339" spans="1:26" ht="12.75" customHeight="1">
      <c r="A339" s="298"/>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9"/>
      <c r="X339" s="298"/>
      <c r="Y339" s="298"/>
      <c r="Z339" s="298"/>
    </row>
    <row r="340" spans="1:26" ht="12.75" customHeight="1">
      <c r="A340" s="298"/>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9"/>
      <c r="X340" s="298"/>
      <c r="Y340" s="298"/>
      <c r="Z340" s="298"/>
    </row>
    <row r="341" spans="1:26" ht="12.75" customHeight="1">
      <c r="A341" s="298"/>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9"/>
      <c r="X341" s="298"/>
      <c r="Y341" s="298"/>
      <c r="Z341" s="298"/>
    </row>
    <row r="342" spans="1:26" ht="12.75" customHeight="1">
      <c r="A342" s="298"/>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9"/>
      <c r="X342" s="298"/>
      <c r="Y342" s="298"/>
      <c r="Z342" s="298"/>
    </row>
    <row r="343" spans="1:26" ht="12.75" customHeight="1">
      <c r="A343" s="298"/>
      <c r="B343" s="298"/>
      <c r="C343" s="298"/>
      <c r="D343" s="298"/>
      <c r="E343" s="298"/>
      <c r="F343" s="298"/>
      <c r="G343" s="298"/>
      <c r="H343" s="298"/>
      <c r="I343" s="298"/>
      <c r="J343" s="298"/>
      <c r="K343" s="298"/>
      <c r="L343" s="298"/>
      <c r="M343" s="298"/>
      <c r="N343" s="298"/>
      <c r="O343" s="298"/>
      <c r="P343" s="298"/>
      <c r="Q343" s="298"/>
      <c r="R343" s="298"/>
      <c r="S343" s="298"/>
      <c r="T343" s="298"/>
      <c r="U343" s="298"/>
      <c r="V343" s="298"/>
      <c r="W343" s="299"/>
      <c r="X343" s="298"/>
      <c r="Y343" s="298"/>
      <c r="Z343" s="298"/>
    </row>
    <row r="344" spans="1:26" ht="12.75" customHeight="1">
      <c r="A344" s="298"/>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9"/>
      <c r="X344" s="298"/>
      <c r="Y344" s="298"/>
      <c r="Z344" s="298"/>
    </row>
    <row r="345" spans="1:26" ht="12.75" customHeight="1">
      <c r="A345" s="298"/>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9"/>
      <c r="X345" s="298"/>
      <c r="Y345" s="298"/>
      <c r="Z345" s="298"/>
    </row>
    <row r="346" spans="1:26" ht="12.75" customHeight="1">
      <c r="A346" s="298"/>
      <c r="B346" s="298"/>
      <c r="C346" s="298"/>
      <c r="D346" s="298"/>
      <c r="E346" s="298"/>
      <c r="F346" s="298"/>
      <c r="G346" s="298"/>
      <c r="H346" s="298"/>
      <c r="I346" s="298"/>
      <c r="J346" s="298"/>
      <c r="K346" s="298"/>
      <c r="L346" s="298"/>
      <c r="M346" s="298"/>
      <c r="N346" s="298"/>
      <c r="O346" s="298"/>
      <c r="P346" s="298"/>
      <c r="Q346" s="298"/>
      <c r="R346" s="298"/>
      <c r="S346" s="298"/>
      <c r="T346" s="298"/>
      <c r="U346" s="298"/>
      <c r="V346" s="298"/>
      <c r="W346" s="299"/>
      <c r="X346" s="298"/>
      <c r="Y346" s="298"/>
      <c r="Z346" s="298"/>
    </row>
    <row r="347" spans="1:26" ht="12.75" customHeight="1">
      <c r="A347" s="298"/>
      <c r="B347" s="298"/>
      <c r="C347" s="298"/>
      <c r="D347" s="298"/>
      <c r="E347" s="298"/>
      <c r="F347" s="298"/>
      <c r="G347" s="298"/>
      <c r="H347" s="298"/>
      <c r="I347" s="298"/>
      <c r="J347" s="298"/>
      <c r="K347" s="298"/>
      <c r="L347" s="298"/>
      <c r="M347" s="298"/>
      <c r="N347" s="298"/>
      <c r="O347" s="298"/>
      <c r="P347" s="298"/>
      <c r="Q347" s="298"/>
      <c r="R347" s="298"/>
      <c r="S347" s="298"/>
      <c r="T347" s="298"/>
      <c r="U347" s="298"/>
      <c r="V347" s="298"/>
      <c r="W347" s="299"/>
      <c r="X347" s="298"/>
      <c r="Y347" s="298"/>
      <c r="Z347" s="298"/>
    </row>
    <row r="348" spans="1:26" ht="12.75" customHeight="1">
      <c r="A348" s="298"/>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9"/>
      <c r="X348" s="298"/>
      <c r="Y348" s="298"/>
      <c r="Z348" s="298"/>
    </row>
    <row r="349" spans="1:26" ht="12.75" customHeight="1">
      <c r="A349" s="298"/>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9"/>
      <c r="X349" s="298"/>
      <c r="Y349" s="298"/>
      <c r="Z349" s="298"/>
    </row>
    <row r="350" spans="1:26" ht="12.75" customHeight="1">
      <c r="A350" s="298"/>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9"/>
      <c r="X350" s="298"/>
      <c r="Y350" s="298"/>
      <c r="Z350" s="298"/>
    </row>
    <row r="351" spans="1:26" ht="12.75" customHeight="1">
      <c r="A351" s="298"/>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9"/>
      <c r="X351" s="298"/>
      <c r="Y351" s="298"/>
      <c r="Z351" s="298"/>
    </row>
    <row r="352" spans="1:26" ht="12.75" customHeight="1">
      <c r="A352" s="298"/>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9"/>
      <c r="X352" s="298"/>
      <c r="Y352" s="298"/>
      <c r="Z352" s="298"/>
    </row>
    <row r="353" spans="1:26" ht="12.75" customHeight="1">
      <c r="A353" s="298"/>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9"/>
      <c r="X353" s="298"/>
      <c r="Y353" s="298"/>
      <c r="Z353" s="298"/>
    </row>
    <row r="354" spans="1:26" ht="12.75" customHeight="1">
      <c r="A354" s="298"/>
      <c r="B354" s="298"/>
      <c r="C354" s="298"/>
      <c r="D354" s="298"/>
      <c r="E354" s="298"/>
      <c r="F354" s="298"/>
      <c r="G354" s="298"/>
      <c r="H354" s="298"/>
      <c r="I354" s="298"/>
      <c r="J354" s="298"/>
      <c r="K354" s="298"/>
      <c r="L354" s="298"/>
      <c r="M354" s="298"/>
      <c r="N354" s="298"/>
      <c r="O354" s="298"/>
      <c r="P354" s="298"/>
      <c r="Q354" s="298"/>
      <c r="R354" s="298"/>
      <c r="S354" s="298"/>
      <c r="T354" s="298"/>
      <c r="U354" s="298"/>
      <c r="V354" s="298"/>
      <c r="W354" s="299"/>
      <c r="X354" s="298"/>
      <c r="Y354" s="298"/>
      <c r="Z354" s="298"/>
    </row>
    <row r="355" spans="1:26" ht="12.75" customHeight="1">
      <c r="A355" s="298"/>
      <c r="B355" s="298"/>
      <c r="C355" s="298"/>
      <c r="D355" s="298"/>
      <c r="E355" s="298"/>
      <c r="F355" s="298"/>
      <c r="G355" s="298"/>
      <c r="H355" s="298"/>
      <c r="I355" s="298"/>
      <c r="J355" s="298"/>
      <c r="K355" s="298"/>
      <c r="L355" s="298"/>
      <c r="M355" s="298"/>
      <c r="N355" s="298"/>
      <c r="O355" s="298"/>
      <c r="P355" s="298"/>
      <c r="Q355" s="298"/>
      <c r="R355" s="298"/>
      <c r="S355" s="298"/>
      <c r="T355" s="298"/>
      <c r="U355" s="298"/>
      <c r="V355" s="298"/>
      <c r="W355" s="299"/>
      <c r="X355" s="298"/>
      <c r="Y355" s="298"/>
      <c r="Z355" s="298"/>
    </row>
    <row r="356" spans="1:26" ht="12.75" customHeight="1">
      <c r="A356" s="298"/>
      <c r="B356" s="298"/>
      <c r="C356" s="298"/>
      <c r="D356" s="298"/>
      <c r="E356" s="298"/>
      <c r="F356" s="298"/>
      <c r="G356" s="298"/>
      <c r="H356" s="298"/>
      <c r="I356" s="298"/>
      <c r="J356" s="298"/>
      <c r="K356" s="298"/>
      <c r="L356" s="298"/>
      <c r="M356" s="298"/>
      <c r="N356" s="298"/>
      <c r="O356" s="298"/>
      <c r="P356" s="298"/>
      <c r="Q356" s="298"/>
      <c r="R356" s="298"/>
      <c r="S356" s="298"/>
      <c r="T356" s="298"/>
      <c r="U356" s="298"/>
      <c r="V356" s="298"/>
      <c r="W356" s="299"/>
      <c r="X356" s="298"/>
      <c r="Y356" s="298"/>
      <c r="Z356" s="298"/>
    </row>
    <row r="357" spans="1:26" ht="12.75" customHeight="1">
      <c r="A357" s="298"/>
      <c r="B357" s="298"/>
      <c r="C357" s="298"/>
      <c r="D357" s="298"/>
      <c r="E357" s="298"/>
      <c r="F357" s="298"/>
      <c r="G357" s="298"/>
      <c r="H357" s="298"/>
      <c r="I357" s="298"/>
      <c r="J357" s="298"/>
      <c r="K357" s="298"/>
      <c r="L357" s="298"/>
      <c r="M357" s="298"/>
      <c r="N357" s="298"/>
      <c r="O357" s="298"/>
      <c r="P357" s="298"/>
      <c r="Q357" s="298"/>
      <c r="R357" s="298"/>
      <c r="S357" s="298"/>
      <c r="T357" s="298"/>
      <c r="U357" s="298"/>
      <c r="V357" s="298"/>
      <c r="W357" s="299"/>
      <c r="X357" s="298"/>
      <c r="Y357" s="298"/>
      <c r="Z357" s="298"/>
    </row>
    <row r="358" spans="1:26" ht="12.75" customHeight="1">
      <c r="A358" s="298"/>
      <c r="B358" s="298"/>
      <c r="C358" s="298"/>
      <c r="D358" s="298"/>
      <c r="E358" s="298"/>
      <c r="F358" s="298"/>
      <c r="G358" s="298"/>
      <c r="H358" s="298"/>
      <c r="I358" s="298"/>
      <c r="J358" s="298"/>
      <c r="K358" s="298"/>
      <c r="L358" s="298"/>
      <c r="M358" s="298"/>
      <c r="N358" s="298"/>
      <c r="O358" s="298"/>
      <c r="P358" s="298"/>
      <c r="Q358" s="298"/>
      <c r="R358" s="298"/>
      <c r="S358" s="298"/>
      <c r="T358" s="298"/>
      <c r="U358" s="298"/>
      <c r="V358" s="298"/>
      <c r="W358" s="299"/>
      <c r="X358" s="298"/>
      <c r="Y358" s="298"/>
      <c r="Z358" s="298"/>
    </row>
    <row r="359" spans="1:26" ht="12.75" customHeight="1">
      <c r="A359" s="298"/>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9"/>
      <c r="X359" s="298"/>
      <c r="Y359" s="298"/>
      <c r="Z359" s="298"/>
    </row>
    <row r="360" spans="1:26" ht="12.75" customHeight="1">
      <c r="A360" s="298"/>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9"/>
      <c r="X360" s="298"/>
      <c r="Y360" s="298"/>
      <c r="Z360" s="298"/>
    </row>
    <row r="361" spans="1:26" ht="12.75" customHeight="1">
      <c r="A361" s="298"/>
      <c r="B361" s="298"/>
      <c r="C361" s="298"/>
      <c r="D361" s="298"/>
      <c r="E361" s="298"/>
      <c r="F361" s="298"/>
      <c r="G361" s="298"/>
      <c r="H361" s="298"/>
      <c r="I361" s="298"/>
      <c r="J361" s="298"/>
      <c r="K361" s="298"/>
      <c r="L361" s="298"/>
      <c r="M361" s="298"/>
      <c r="N361" s="298"/>
      <c r="O361" s="298"/>
      <c r="P361" s="298"/>
      <c r="Q361" s="298"/>
      <c r="R361" s="298"/>
      <c r="S361" s="298"/>
      <c r="T361" s="298"/>
      <c r="U361" s="298"/>
      <c r="V361" s="298"/>
      <c r="W361" s="299"/>
      <c r="X361" s="298"/>
      <c r="Y361" s="298"/>
      <c r="Z361" s="298"/>
    </row>
    <row r="362" spans="1:26" ht="12.75" customHeight="1">
      <c r="A362" s="298"/>
      <c r="B362" s="298"/>
      <c r="C362" s="298"/>
      <c r="D362" s="298"/>
      <c r="E362" s="298"/>
      <c r="F362" s="298"/>
      <c r="G362" s="298"/>
      <c r="H362" s="298"/>
      <c r="I362" s="298"/>
      <c r="J362" s="298"/>
      <c r="K362" s="298"/>
      <c r="L362" s="298"/>
      <c r="M362" s="298"/>
      <c r="N362" s="298"/>
      <c r="O362" s="298"/>
      <c r="P362" s="298"/>
      <c r="Q362" s="298"/>
      <c r="R362" s="298"/>
      <c r="S362" s="298"/>
      <c r="T362" s="298"/>
      <c r="U362" s="298"/>
      <c r="V362" s="298"/>
      <c r="W362" s="299"/>
      <c r="X362" s="298"/>
      <c r="Y362" s="298"/>
      <c r="Z362" s="298"/>
    </row>
    <row r="363" spans="1:26" ht="12.75" customHeight="1">
      <c r="A363" s="298"/>
      <c r="B363" s="298"/>
      <c r="C363" s="298"/>
      <c r="D363" s="298"/>
      <c r="E363" s="298"/>
      <c r="F363" s="298"/>
      <c r="G363" s="298"/>
      <c r="H363" s="298"/>
      <c r="I363" s="298"/>
      <c r="J363" s="298"/>
      <c r="K363" s="298"/>
      <c r="L363" s="298"/>
      <c r="M363" s="298"/>
      <c r="N363" s="298"/>
      <c r="O363" s="298"/>
      <c r="P363" s="298"/>
      <c r="Q363" s="298"/>
      <c r="R363" s="298"/>
      <c r="S363" s="298"/>
      <c r="T363" s="298"/>
      <c r="U363" s="298"/>
      <c r="V363" s="298"/>
      <c r="W363" s="299"/>
      <c r="X363" s="298"/>
      <c r="Y363" s="298"/>
      <c r="Z363" s="298"/>
    </row>
    <row r="364" spans="1:26" ht="12.75" customHeight="1">
      <c r="A364" s="298"/>
      <c r="B364" s="298"/>
      <c r="C364" s="298"/>
      <c r="D364" s="298"/>
      <c r="E364" s="298"/>
      <c r="F364" s="298"/>
      <c r="G364" s="298"/>
      <c r="H364" s="298"/>
      <c r="I364" s="298"/>
      <c r="J364" s="298"/>
      <c r="K364" s="298"/>
      <c r="L364" s="298"/>
      <c r="M364" s="298"/>
      <c r="N364" s="298"/>
      <c r="O364" s="298"/>
      <c r="P364" s="298"/>
      <c r="Q364" s="298"/>
      <c r="R364" s="298"/>
      <c r="S364" s="298"/>
      <c r="T364" s="298"/>
      <c r="U364" s="298"/>
      <c r="V364" s="298"/>
      <c r="W364" s="299"/>
      <c r="X364" s="298"/>
      <c r="Y364" s="298"/>
      <c r="Z364" s="298"/>
    </row>
    <row r="365" spans="1:26" ht="12.75" customHeight="1">
      <c r="A365" s="298"/>
      <c r="B365" s="298"/>
      <c r="C365" s="298"/>
      <c r="D365" s="298"/>
      <c r="E365" s="298"/>
      <c r="F365" s="298"/>
      <c r="G365" s="298"/>
      <c r="H365" s="298"/>
      <c r="I365" s="298"/>
      <c r="J365" s="298"/>
      <c r="K365" s="298"/>
      <c r="L365" s="298"/>
      <c r="M365" s="298"/>
      <c r="N365" s="298"/>
      <c r="O365" s="298"/>
      <c r="P365" s="298"/>
      <c r="Q365" s="298"/>
      <c r="R365" s="298"/>
      <c r="S365" s="298"/>
      <c r="T365" s="298"/>
      <c r="U365" s="298"/>
      <c r="V365" s="298"/>
      <c r="W365" s="299"/>
      <c r="X365" s="298"/>
      <c r="Y365" s="298"/>
      <c r="Z365" s="298"/>
    </row>
    <row r="366" spans="1:26" ht="12.75" customHeight="1">
      <c r="A366" s="298"/>
      <c r="B366" s="298"/>
      <c r="C366" s="298"/>
      <c r="D366" s="298"/>
      <c r="E366" s="298"/>
      <c r="F366" s="298"/>
      <c r="G366" s="298"/>
      <c r="H366" s="298"/>
      <c r="I366" s="298"/>
      <c r="J366" s="298"/>
      <c r="K366" s="298"/>
      <c r="L366" s="298"/>
      <c r="M366" s="298"/>
      <c r="N366" s="298"/>
      <c r="O366" s="298"/>
      <c r="P366" s="298"/>
      <c r="Q366" s="298"/>
      <c r="R366" s="298"/>
      <c r="S366" s="298"/>
      <c r="T366" s="298"/>
      <c r="U366" s="298"/>
      <c r="V366" s="298"/>
      <c r="W366" s="299"/>
      <c r="X366" s="298"/>
      <c r="Y366" s="298"/>
      <c r="Z366" s="298"/>
    </row>
    <row r="367" spans="1:26" ht="12.75" customHeight="1">
      <c r="A367" s="298"/>
      <c r="B367" s="298"/>
      <c r="C367" s="298"/>
      <c r="D367" s="298"/>
      <c r="E367" s="298"/>
      <c r="F367" s="298"/>
      <c r="G367" s="298"/>
      <c r="H367" s="298"/>
      <c r="I367" s="298"/>
      <c r="J367" s="298"/>
      <c r="K367" s="298"/>
      <c r="L367" s="298"/>
      <c r="M367" s="298"/>
      <c r="N367" s="298"/>
      <c r="O367" s="298"/>
      <c r="P367" s="298"/>
      <c r="Q367" s="298"/>
      <c r="R367" s="298"/>
      <c r="S367" s="298"/>
      <c r="T367" s="298"/>
      <c r="U367" s="298"/>
      <c r="V367" s="298"/>
      <c r="W367" s="299"/>
      <c r="X367" s="298"/>
      <c r="Y367" s="298"/>
      <c r="Z367" s="298"/>
    </row>
    <row r="368" spans="1:26" ht="12.75" customHeight="1">
      <c r="A368" s="298"/>
      <c r="B368" s="298"/>
      <c r="C368" s="298"/>
      <c r="D368" s="298"/>
      <c r="E368" s="298"/>
      <c r="F368" s="298"/>
      <c r="G368" s="298"/>
      <c r="H368" s="298"/>
      <c r="I368" s="298"/>
      <c r="J368" s="298"/>
      <c r="K368" s="298"/>
      <c r="L368" s="298"/>
      <c r="M368" s="298"/>
      <c r="N368" s="298"/>
      <c r="O368" s="298"/>
      <c r="P368" s="298"/>
      <c r="Q368" s="298"/>
      <c r="R368" s="298"/>
      <c r="S368" s="298"/>
      <c r="T368" s="298"/>
      <c r="U368" s="298"/>
      <c r="V368" s="298"/>
      <c r="W368" s="299"/>
      <c r="X368" s="298"/>
      <c r="Y368" s="298"/>
      <c r="Z368" s="298"/>
    </row>
    <row r="369" spans="1:26" ht="12.75" customHeight="1">
      <c r="A369" s="298"/>
      <c r="B369" s="298"/>
      <c r="C369" s="298"/>
      <c r="D369" s="298"/>
      <c r="E369" s="298"/>
      <c r="F369" s="298"/>
      <c r="G369" s="298"/>
      <c r="H369" s="298"/>
      <c r="I369" s="298"/>
      <c r="J369" s="298"/>
      <c r="K369" s="298"/>
      <c r="L369" s="298"/>
      <c r="M369" s="298"/>
      <c r="N369" s="298"/>
      <c r="O369" s="298"/>
      <c r="P369" s="298"/>
      <c r="Q369" s="298"/>
      <c r="R369" s="298"/>
      <c r="S369" s="298"/>
      <c r="T369" s="298"/>
      <c r="U369" s="298"/>
      <c r="V369" s="298"/>
      <c r="W369" s="299"/>
      <c r="X369" s="298"/>
      <c r="Y369" s="298"/>
      <c r="Z369" s="298"/>
    </row>
    <row r="370" spans="1:26" ht="12.75" customHeight="1">
      <c r="A370" s="298"/>
      <c r="B370" s="298"/>
      <c r="C370" s="298"/>
      <c r="D370" s="298"/>
      <c r="E370" s="298"/>
      <c r="F370" s="298"/>
      <c r="G370" s="298"/>
      <c r="H370" s="298"/>
      <c r="I370" s="298"/>
      <c r="J370" s="298"/>
      <c r="K370" s="298"/>
      <c r="L370" s="298"/>
      <c r="M370" s="298"/>
      <c r="N370" s="298"/>
      <c r="O370" s="298"/>
      <c r="P370" s="298"/>
      <c r="Q370" s="298"/>
      <c r="R370" s="298"/>
      <c r="S370" s="298"/>
      <c r="T370" s="298"/>
      <c r="U370" s="298"/>
      <c r="V370" s="298"/>
      <c r="W370" s="299"/>
      <c r="X370" s="298"/>
      <c r="Y370" s="298"/>
      <c r="Z370" s="298"/>
    </row>
    <row r="371" spans="1:26" ht="12.75" customHeight="1">
      <c r="A371" s="298"/>
      <c r="B371" s="298"/>
      <c r="C371" s="298"/>
      <c r="D371" s="298"/>
      <c r="E371" s="298"/>
      <c r="F371" s="298"/>
      <c r="G371" s="298"/>
      <c r="H371" s="298"/>
      <c r="I371" s="298"/>
      <c r="J371" s="298"/>
      <c r="K371" s="298"/>
      <c r="L371" s="298"/>
      <c r="M371" s="298"/>
      <c r="N371" s="298"/>
      <c r="O371" s="298"/>
      <c r="P371" s="298"/>
      <c r="Q371" s="298"/>
      <c r="R371" s="298"/>
      <c r="S371" s="298"/>
      <c r="T371" s="298"/>
      <c r="U371" s="298"/>
      <c r="V371" s="298"/>
      <c r="W371" s="299"/>
      <c r="X371" s="298"/>
      <c r="Y371" s="298"/>
      <c r="Z371" s="298"/>
    </row>
    <row r="372" spans="1:26" ht="12.75" customHeight="1">
      <c r="A372" s="298"/>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9"/>
      <c r="X372" s="298"/>
      <c r="Y372" s="298"/>
      <c r="Z372" s="298"/>
    </row>
    <row r="373" spans="1:26" ht="12.75" customHeight="1">
      <c r="A373" s="298"/>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9"/>
      <c r="X373" s="298"/>
      <c r="Y373" s="298"/>
      <c r="Z373" s="298"/>
    </row>
    <row r="374" spans="1:26" ht="12.75" customHeight="1">
      <c r="A374" s="298"/>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9"/>
      <c r="X374" s="298"/>
      <c r="Y374" s="298"/>
      <c r="Z374" s="298"/>
    </row>
    <row r="375" spans="1:26" ht="12.75" customHeight="1">
      <c r="A375" s="298"/>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9"/>
      <c r="X375" s="298"/>
      <c r="Y375" s="298"/>
      <c r="Z375" s="298"/>
    </row>
    <row r="376" spans="1:26" ht="12.75" customHeight="1">
      <c r="A376" s="298"/>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9"/>
      <c r="X376" s="298"/>
      <c r="Y376" s="298"/>
      <c r="Z376" s="298"/>
    </row>
    <row r="377" spans="1:26" ht="12.75" customHeight="1">
      <c r="A377" s="298"/>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9"/>
      <c r="X377" s="298"/>
      <c r="Y377" s="298"/>
      <c r="Z377" s="298"/>
    </row>
    <row r="378" spans="1:26" ht="12.75" customHeight="1">
      <c r="A378" s="298"/>
      <c r="B378" s="298"/>
      <c r="C378" s="298"/>
      <c r="D378" s="298"/>
      <c r="E378" s="298"/>
      <c r="F378" s="298"/>
      <c r="G378" s="298"/>
      <c r="H378" s="298"/>
      <c r="I378" s="298"/>
      <c r="J378" s="298"/>
      <c r="K378" s="298"/>
      <c r="L378" s="298"/>
      <c r="M378" s="298"/>
      <c r="N378" s="298"/>
      <c r="O378" s="298"/>
      <c r="P378" s="298"/>
      <c r="Q378" s="298"/>
      <c r="R378" s="298"/>
      <c r="S378" s="298"/>
      <c r="T378" s="298"/>
      <c r="U378" s="298"/>
      <c r="V378" s="298"/>
      <c r="W378" s="299"/>
      <c r="X378" s="298"/>
      <c r="Y378" s="298"/>
      <c r="Z378" s="298"/>
    </row>
    <row r="379" spans="1:26" ht="12.75" customHeight="1">
      <c r="A379" s="298"/>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9"/>
      <c r="X379" s="298"/>
      <c r="Y379" s="298"/>
      <c r="Z379" s="298"/>
    </row>
    <row r="380" spans="1:26" ht="12.75" customHeight="1">
      <c r="A380" s="298"/>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9"/>
      <c r="X380" s="298"/>
      <c r="Y380" s="298"/>
      <c r="Z380" s="298"/>
    </row>
    <row r="381" spans="1:26" ht="12.75" customHeight="1">
      <c r="A381" s="298"/>
      <c r="B381" s="298"/>
      <c r="C381" s="298"/>
      <c r="D381" s="298"/>
      <c r="E381" s="298"/>
      <c r="F381" s="298"/>
      <c r="G381" s="298"/>
      <c r="H381" s="298"/>
      <c r="I381" s="298"/>
      <c r="J381" s="298"/>
      <c r="K381" s="298"/>
      <c r="L381" s="298"/>
      <c r="M381" s="298"/>
      <c r="N381" s="298"/>
      <c r="O381" s="298"/>
      <c r="P381" s="298"/>
      <c r="Q381" s="298"/>
      <c r="R381" s="298"/>
      <c r="S381" s="298"/>
      <c r="T381" s="298"/>
      <c r="U381" s="298"/>
      <c r="V381" s="298"/>
      <c r="W381" s="299"/>
      <c r="X381" s="298"/>
      <c r="Y381" s="298"/>
      <c r="Z381" s="298"/>
    </row>
    <row r="382" spans="1:26" ht="12.75" customHeight="1">
      <c r="A382" s="298"/>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9"/>
      <c r="X382" s="298"/>
      <c r="Y382" s="298"/>
      <c r="Z382" s="298"/>
    </row>
    <row r="383" spans="1:26" ht="12.75" customHeight="1">
      <c r="A383" s="298"/>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9"/>
      <c r="X383" s="298"/>
      <c r="Y383" s="298"/>
      <c r="Z383" s="298"/>
    </row>
    <row r="384" spans="1:26" ht="12.75" customHeight="1">
      <c r="A384" s="298"/>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9"/>
      <c r="X384" s="298"/>
      <c r="Y384" s="298"/>
      <c r="Z384" s="298"/>
    </row>
    <row r="385" spans="1:26" ht="12.75" customHeight="1">
      <c r="A385" s="298"/>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9"/>
      <c r="X385" s="298"/>
      <c r="Y385" s="298"/>
      <c r="Z385" s="298"/>
    </row>
    <row r="386" spans="1:26" ht="12.75" customHeight="1">
      <c r="A386" s="298"/>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9"/>
      <c r="X386" s="298"/>
      <c r="Y386" s="298"/>
      <c r="Z386" s="298"/>
    </row>
    <row r="387" spans="1:26" ht="12.75" customHeight="1">
      <c r="A387" s="298"/>
      <c r="B387" s="298"/>
      <c r="C387" s="298"/>
      <c r="D387" s="298"/>
      <c r="E387" s="298"/>
      <c r="F387" s="298"/>
      <c r="G387" s="298"/>
      <c r="H387" s="298"/>
      <c r="I387" s="298"/>
      <c r="J387" s="298"/>
      <c r="K387" s="298"/>
      <c r="L387" s="298"/>
      <c r="M387" s="298"/>
      <c r="N387" s="298"/>
      <c r="O387" s="298"/>
      <c r="P387" s="298"/>
      <c r="Q387" s="298"/>
      <c r="R387" s="298"/>
      <c r="S387" s="298"/>
      <c r="T387" s="298"/>
      <c r="U387" s="298"/>
      <c r="V387" s="298"/>
      <c r="W387" s="299"/>
      <c r="X387" s="298"/>
      <c r="Y387" s="298"/>
      <c r="Z387" s="298"/>
    </row>
    <row r="388" spans="1:26" ht="12.75" customHeight="1">
      <c r="A388" s="298"/>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9"/>
      <c r="X388" s="298"/>
      <c r="Y388" s="298"/>
      <c r="Z388" s="298"/>
    </row>
    <row r="389" spans="1:26" ht="12.75" customHeight="1">
      <c r="A389" s="298"/>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9"/>
      <c r="X389" s="298"/>
      <c r="Y389" s="298"/>
      <c r="Z389" s="298"/>
    </row>
    <row r="390" spans="1:26" ht="12.75" customHeight="1">
      <c r="A390" s="298"/>
      <c r="B390" s="298"/>
      <c r="C390" s="298"/>
      <c r="D390" s="298"/>
      <c r="E390" s="298"/>
      <c r="F390" s="298"/>
      <c r="G390" s="298"/>
      <c r="H390" s="298"/>
      <c r="I390" s="298"/>
      <c r="J390" s="298"/>
      <c r="K390" s="298"/>
      <c r="L390" s="298"/>
      <c r="M390" s="298"/>
      <c r="N390" s="298"/>
      <c r="O390" s="298"/>
      <c r="P390" s="298"/>
      <c r="Q390" s="298"/>
      <c r="R390" s="298"/>
      <c r="S390" s="298"/>
      <c r="T390" s="298"/>
      <c r="U390" s="298"/>
      <c r="V390" s="298"/>
      <c r="W390" s="299"/>
      <c r="X390" s="298"/>
      <c r="Y390" s="298"/>
      <c r="Z390" s="298"/>
    </row>
    <row r="391" spans="1:26" ht="12.75" customHeight="1">
      <c r="A391" s="298"/>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9"/>
      <c r="X391" s="298"/>
      <c r="Y391" s="298"/>
      <c r="Z391" s="298"/>
    </row>
    <row r="392" spans="1:26" ht="12.75" customHeight="1">
      <c r="A392" s="298"/>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9"/>
      <c r="X392" s="298"/>
      <c r="Y392" s="298"/>
      <c r="Z392" s="298"/>
    </row>
    <row r="393" spans="1:26" ht="12.75" customHeight="1">
      <c r="A393" s="298"/>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9"/>
      <c r="X393" s="298"/>
      <c r="Y393" s="298"/>
      <c r="Z393" s="298"/>
    </row>
    <row r="394" spans="1:26" ht="12.75" customHeight="1">
      <c r="A394" s="298"/>
      <c r="B394" s="298"/>
      <c r="C394" s="298"/>
      <c r="D394" s="298"/>
      <c r="E394" s="298"/>
      <c r="F394" s="298"/>
      <c r="G394" s="298"/>
      <c r="H394" s="298"/>
      <c r="I394" s="298"/>
      <c r="J394" s="298"/>
      <c r="K394" s="298"/>
      <c r="L394" s="298"/>
      <c r="M394" s="298"/>
      <c r="N394" s="298"/>
      <c r="O394" s="298"/>
      <c r="P394" s="298"/>
      <c r="Q394" s="298"/>
      <c r="R394" s="298"/>
      <c r="S394" s="298"/>
      <c r="T394" s="298"/>
      <c r="U394" s="298"/>
      <c r="V394" s="298"/>
      <c r="W394" s="299"/>
      <c r="X394" s="298"/>
      <c r="Y394" s="298"/>
      <c r="Z394" s="298"/>
    </row>
    <row r="395" spans="1:26" ht="12.75" customHeight="1">
      <c r="A395" s="298"/>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9"/>
      <c r="X395" s="298"/>
      <c r="Y395" s="298"/>
      <c r="Z395" s="298"/>
    </row>
    <row r="396" spans="1:26" ht="12.75" customHeight="1">
      <c r="A396" s="298"/>
      <c r="B396" s="298"/>
      <c r="C396" s="298"/>
      <c r="D396" s="298"/>
      <c r="E396" s="298"/>
      <c r="F396" s="298"/>
      <c r="G396" s="298"/>
      <c r="H396" s="298"/>
      <c r="I396" s="298"/>
      <c r="J396" s="298"/>
      <c r="K396" s="298"/>
      <c r="L396" s="298"/>
      <c r="M396" s="298"/>
      <c r="N396" s="298"/>
      <c r="O396" s="298"/>
      <c r="P396" s="298"/>
      <c r="Q396" s="298"/>
      <c r="R396" s="298"/>
      <c r="S396" s="298"/>
      <c r="T396" s="298"/>
      <c r="U396" s="298"/>
      <c r="V396" s="298"/>
      <c r="W396" s="299"/>
      <c r="X396" s="298"/>
      <c r="Y396" s="298"/>
      <c r="Z396" s="298"/>
    </row>
    <row r="397" spans="1:26" ht="12.75" customHeight="1">
      <c r="A397" s="298"/>
      <c r="B397" s="298"/>
      <c r="C397" s="298"/>
      <c r="D397" s="298"/>
      <c r="E397" s="298"/>
      <c r="F397" s="298"/>
      <c r="G397" s="298"/>
      <c r="H397" s="298"/>
      <c r="I397" s="298"/>
      <c r="J397" s="298"/>
      <c r="K397" s="298"/>
      <c r="L397" s="298"/>
      <c r="M397" s="298"/>
      <c r="N397" s="298"/>
      <c r="O397" s="298"/>
      <c r="P397" s="298"/>
      <c r="Q397" s="298"/>
      <c r="R397" s="298"/>
      <c r="S397" s="298"/>
      <c r="T397" s="298"/>
      <c r="U397" s="298"/>
      <c r="V397" s="298"/>
      <c r="W397" s="299"/>
      <c r="X397" s="298"/>
      <c r="Y397" s="298"/>
      <c r="Z397" s="298"/>
    </row>
    <row r="398" spans="1:26" ht="12.75" customHeight="1">
      <c r="A398" s="298"/>
      <c r="B398" s="298"/>
      <c r="C398" s="298"/>
      <c r="D398" s="298"/>
      <c r="E398" s="298"/>
      <c r="F398" s="298"/>
      <c r="G398" s="298"/>
      <c r="H398" s="298"/>
      <c r="I398" s="298"/>
      <c r="J398" s="298"/>
      <c r="K398" s="298"/>
      <c r="L398" s="298"/>
      <c r="M398" s="298"/>
      <c r="N398" s="298"/>
      <c r="O398" s="298"/>
      <c r="P398" s="298"/>
      <c r="Q398" s="298"/>
      <c r="R398" s="298"/>
      <c r="S398" s="298"/>
      <c r="T398" s="298"/>
      <c r="U398" s="298"/>
      <c r="V398" s="298"/>
      <c r="W398" s="299"/>
      <c r="X398" s="298"/>
      <c r="Y398" s="298"/>
      <c r="Z398" s="298"/>
    </row>
    <row r="399" spans="1:26" ht="12.75" customHeight="1">
      <c r="A399" s="298"/>
      <c r="B399" s="298"/>
      <c r="C399" s="298"/>
      <c r="D399" s="298"/>
      <c r="E399" s="298"/>
      <c r="F399" s="298"/>
      <c r="G399" s="298"/>
      <c r="H399" s="298"/>
      <c r="I399" s="298"/>
      <c r="J399" s="298"/>
      <c r="K399" s="298"/>
      <c r="L399" s="298"/>
      <c r="M399" s="298"/>
      <c r="N399" s="298"/>
      <c r="O399" s="298"/>
      <c r="P399" s="298"/>
      <c r="Q399" s="298"/>
      <c r="R399" s="298"/>
      <c r="S399" s="298"/>
      <c r="T399" s="298"/>
      <c r="U399" s="298"/>
      <c r="V399" s="298"/>
      <c r="W399" s="299"/>
      <c r="X399" s="298"/>
      <c r="Y399" s="298"/>
      <c r="Z399" s="298"/>
    </row>
    <row r="400" spans="1:26" ht="12.75" customHeight="1">
      <c r="A400" s="298"/>
      <c r="B400" s="298"/>
      <c r="C400" s="298"/>
      <c r="D400" s="298"/>
      <c r="E400" s="298"/>
      <c r="F400" s="298"/>
      <c r="G400" s="298"/>
      <c r="H400" s="298"/>
      <c r="I400" s="298"/>
      <c r="J400" s="298"/>
      <c r="K400" s="298"/>
      <c r="L400" s="298"/>
      <c r="M400" s="298"/>
      <c r="N400" s="298"/>
      <c r="O400" s="298"/>
      <c r="P400" s="298"/>
      <c r="Q400" s="298"/>
      <c r="R400" s="298"/>
      <c r="S400" s="298"/>
      <c r="T400" s="298"/>
      <c r="U400" s="298"/>
      <c r="V400" s="298"/>
      <c r="W400" s="299"/>
      <c r="X400" s="298"/>
      <c r="Y400" s="298"/>
      <c r="Z400" s="298"/>
    </row>
    <row r="401" spans="1:26" ht="12.75" customHeight="1">
      <c r="A401" s="298"/>
      <c r="B401" s="298"/>
      <c r="C401" s="298"/>
      <c r="D401" s="298"/>
      <c r="E401" s="298"/>
      <c r="F401" s="298"/>
      <c r="G401" s="298"/>
      <c r="H401" s="298"/>
      <c r="I401" s="298"/>
      <c r="J401" s="298"/>
      <c r="K401" s="298"/>
      <c r="L401" s="298"/>
      <c r="M401" s="298"/>
      <c r="N401" s="298"/>
      <c r="O401" s="298"/>
      <c r="P401" s="298"/>
      <c r="Q401" s="298"/>
      <c r="R401" s="298"/>
      <c r="S401" s="298"/>
      <c r="T401" s="298"/>
      <c r="U401" s="298"/>
      <c r="V401" s="298"/>
      <c r="W401" s="299"/>
      <c r="X401" s="298"/>
      <c r="Y401" s="298"/>
      <c r="Z401" s="298"/>
    </row>
    <row r="402" spans="1:26" ht="12.75" customHeight="1">
      <c r="A402" s="298"/>
      <c r="B402" s="298"/>
      <c r="C402" s="298"/>
      <c r="D402" s="298"/>
      <c r="E402" s="298"/>
      <c r="F402" s="298"/>
      <c r="G402" s="298"/>
      <c r="H402" s="298"/>
      <c r="I402" s="298"/>
      <c r="J402" s="298"/>
      <c r="K402" s="298"/>
      <c r="L402" s="298"/>
      <c r="M402" s="298"/>
      <c r="N402" s="298"/>
      <c r="O402" s="298"/>
      <c r="P402" s="298"/>
      <c r="Q402" s="298"/>
      <c r="R402" s="298"/>
      <c r="S402" s="298"/>
      <c r="T402" s="298"/>
      <c r="U402" s="298"/>
      <c r="V402" s="298"/>
      <c r="W402" s="299"/>
      <c r="X402" s="298"/>
      <c r="Y402" s="298"/>
      <c r="Z402" s="298"/>
    </row>
    <row r="403" spans="1:26" ht="12.75" customHeight="1">
      <c r="A403" s="298"/>
      <c r="B403" s="298"/>
      <c r="C403" s="298"/>
      <c r="D403" s="298"/>
      <c r="E403" s="298"/>
      <c r="F403" s="298"/>
      <c r="G403" s="298"/>
      <c r="H403" s="298"/>
      <c r="I403" s="298"/>
      <c r="J403" s="298"/>
      <c r="K403" s="298"/>
      <c r="L403" s="298"/>
      <c r="M403" s="298"/>
      <c r="N403" s="298"/>
      <c r="O403" s="298"/>
      <c r="P403" s="298"/>
      <c r="Q403" s="298"/>
      <c r="R403" s="298"/>
      <c r="S403" s="298"/>
      <c r="T403" s="298"/>
      <c r="U403" s="298"/>
      <c r="V403" s="298"/>
      <c r="W403" s="299"/>
      <c r="X403" s="298"/>
      <c r="Y403" s="298"/>
      <c r="Z403" s="298"/>
    </row>
    <row r="404" spans="1:26" ht="12.75" customHeight="1">
      <c r="A404" s="298"/>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9"/>
      <c r="X404" s="298"/>
      <c r="Y404" s="298"/>
      <c r="Z404" s="298"/>
    </row>
    <row r="405" spans="1:26" ht="12.75" customHeight="1">
      <c r="A405" s="298"/>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9"/>
      <c r="X405" s="298"/>
      <c r="Y405" s="298"/>
      <c r="Z405" s="298"/>
    </row>
    <row r="406" spans="1:26" ht="12.75" customHeight="1">
      <c r="A406" s="298"/>
      <c r="B406" s="298"/>
      <c r="C406" s="298"/>
      <c r="D406" s="298"/>
      <c r="E406" s="298"/>
      <c r="F406" s="298"/>
      <c r="G406" s="298"/>
      <c r="H406" s="298"/>
      <c r="I406" s="298"/>
      <c r="J406" s="298"/>
      <c r="K406" s="298"/>
      <c r="L406" s="298"/>
      <c r="M406" s="298"/>
      <c r="N406" s="298"/>
      <c r="O406" s="298"/>
      <c r="P406" s="298"/>
      <c r="Q406" s="298"/>
      <c r="R406" s="298"/>
      <c r="S406" s="298"/>
      <c r="T406" s="298"/>
      <c r="U406" s="298"/>
      <c r="V406" s="298"/>
      <c r="W406" s="299"/>
      <c r="X406" s="298"/>
      <c r="Y406" s="298"/>
      <c r="Z406" s="298"/>
    </row>
    <row r="407" spans="1:26" ht="12.75" customHeight="1">
      <c r="A407" s="298"/>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9"/>
      <c r="X407" s="298"/>
      <c r="Y407" s="298"/>
      <c r="Z407" s="298"/>
    </row>
    <row r="408" spans="1:26" ht="12.75" customHeight="1">
      <c r="A408" s="298"/>
      <c r="B408" s="298"/>
      <c r="C408" s="298"/>
      <c r="D408" s="298"/>
      <c r="E408" s="298"/>
      <c r="F408" s="298"/>
      <c r="G408" s="298"/>
      <c r="H408" s="298"/>
      <c r="I408" s="298"/>
      <c r="J408" s="298"/>
      <c r="K408" s="298"/>
      <c r="L408" s="298"/>
      <c r="M408" s="298"/>
      <c r="N408" s="298"/>
      <c r="O408" s="298"/>
      <c r="P408" s="298"/>
      <c r="Q408" s="298"/>
      <c r="R408" s="298"/>
      <c r="S408" s="298"/>
      <c r="T408" s="298"/>
      <c r="U408" s="298"/>
      <c r="V408" s="298"/>
      <c r="W408" s="299"/>
      <c r="X408" s="298"/>
      <c r="Y408" s="298"/>
      <c r="Z408" s="298"/>
    </row>
    <row r="409" spans="1:26" ht="12.75" customHeight="1">
      <c r="A409" s="298"/>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9"/>
      <c r="X409" s="298"/>
      <c r="Y409" s="298"/>
      <c r="Z409" s="298"/>
    </row>
    <row r="410" spans="1:26" ht="12.75" customHeight="1">
      <c r="A410" s="298"/>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9"/>
      <c r="X410" s="298"/>
      <c r="Y410" s="298"/>
      <c r="Z410" s="298"/>
    </row>
    <row r="411" spans="1:26" ht="12.75" customHeight="1">
      <c r="A411" s="298"/>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9"/>
      <c r="X411" s="298"/>
      <c r="Y411" s="298"/>
      <c r="Z411" s="298"/>
    </row>
    <row r="412" spans="1:26" ht="12.75" customHeight="1">
      <c r="A412" s="298"/>
      <c r="B412" s="298"/>
      <c r="C412" s="298"/>
      <c r="D412" s="298"/>
      <c r="E412" s="298"/>
      <c r="F412" s="298"/>
      <c r="G412" s="298"/>
      <c r="H412" s="298"/>
      <c r="I412" s="298"/>
      <c r="J412" s="298"/>
      <c r="K412" s="298"/>
      <c r="L412" s="298"/>
      <c r="M412" s="298"/>
      <c r="N412" s="298"/>
      <c r="O412" s="298"/>
      <c r="P412" s="298"/>
      <c r="Q412" s="298"/>
      <c r="R412" s="298"/>
      <c r="S412" s="298"/>
      <c r="T412" s="298"/>
      <c r="U412" s="298"/>
      <c r="V412" s="298"/>
      <c r="W412" s="299"/>
      <c r="X412" s="298"/>
      <c r="Y412" s="298"/>
      <c r="Z412" s="298"/>
    </row>
    <row r="413" spans="1:26" ht="12.75" customHeight="1">
      <c r="A413" s="298"/>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9"/>
      <c r="X413" s="298"/>
      <c r="Y413" s="298"/>
      <c r="Z413" s="298"/>
    </row>
    <row r="414" spans="1:26" ht="12.75" customHeight="1">
      <c r="A414" s="298"/>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9"/>
      <c r="X414" s="298"/>
      <c r="Y414" s="298"/>
      <c r="Z414" s="298"/>
    </row>
    <row r="415" spans="1:26" ht="12.75" customHeight="1">
      <c r="A415" s="298"/>
      <c r="B415" s="298"/>
      <c r="C415" s="298"/>
      <c r="D415" s="298"/>
      <c r="E415" s="298"/>
      <c r="F415" s="298"/>
      <c r="G415" s="298"/>
      <c r="H415" s="298"/>
      <c r="I415" s="298"/>
      <c r="J415" s="298"/>
      <c r="K415" s="298"/>
      <c r="L415" s="298"/>
      <c r="M415" s="298"/>
      <c r="N415" s="298"/>
      <c r="O415" s="298"/>
      <c r="P415" s="298"/>
      <c r="Q415" s="298"/>
      <c r="R415" s="298"/>
      <c r="S415" s="298"/>
      <c r="T415" s="298"/>
      <c r="U415" s="298"/>
      <c r="V415" s="298"/>
      <c r="W415" s="299"/>
      <c r="X415" s="298"/>
      <c r="Y415" s="298"/>
      <c r="Z415" s="298"/>
    </row>
    <row r="416" spans="1:26" ht="12.75" customHeight="1">
      <c r="A416" s="298"/>
      <c r="B416" s="298"/>
      <c r="C416" s="298"/>
      <c r="D416" s="298"/>
      <c r="E416" s="298"/>
      <c r="F416" s="298"/>
      <c r="G416" s="298"/>
      <c r="H416" s="298"/>
      <c r="I416" s="298"/>
      <c r="J416" s="298"/>
      <c r="K416" s="298"/>
      <c r="L416" s="298"/>
      <c r="M416" s="298"/>
      <c r="N416" s="298"/>
      <c r="O416" s="298"/>
      <c r="P416" s="298"/>
      <c r="Q416" s="298"/>
      <c r="R416" s="298"/>
      <c r="S416" s="298"/>
      <c r="T416" s="298"/>
      <c r="U416" s="298"/>
      <c r="V416" s="298"/>
      <c r="W416" s="299"/>
      <c r="X416" s="298"/>
      <c r="Y416" s="298"/>
      <c r="Z416" s="298"/>
    </row>
    <row r="417" spans="1:26" ht="12.75" customHeight="1">
      <c r="A417" s="298"/>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9"/>
      <c r="X417" s="298"/>
      <c r="Y417" s="298"/>
      <c r="Z417" s="298"/>
    </row>
    <row r="418" spans="1:26" ht="12.75" customHeight="1">
      <c r="A418" s="298"/>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9"/>
      <c r="X418" s="298"/>
      <c r="Y418" s="298"/>
      <c r="Z418" s="298"/>
    </row>
    <row r="419" spans="1:26" ht="12.75" customHeight="1">
      <c r="A419" s="298"/>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9"/>
      <c r="X419" s="298"/>
      <c r="Y419" s="298"/>
      <c r="Z419" s="298"/>
    </row>
    <row r="420" spans="1:26" ht="12.75" customHeight="1">
      <c r="A420" s="298"/>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9"/>
      <c r="X420" s="298"/>
      <c r="Y420" s="298"/>
      <c r="Z420" s="298"/>
    </row>
    <row r="421" spans="1:26" ht="12.75" customHeight="1">
      <c r="A421" s="298"/>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9"/>
      <c r="X421" s="298"/>
      <c r="Y421" s="298"/>
      <c r="Z421" s="298"/>
    </row>
    <row r="422" spans="1:26" ht="12.75" customHeight="1">
      <c r="A422" s="298"/>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9"/>
      <c r="X422" s="298"/>
      <c r="Y422" s="298"/>
      <c r="Z422" s="298"/>
    </row>
    <row r="423" spans="1:26" ht="12.75" customHeight="1">
      <c r="A423" s="298"/>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9"/>
      <c r="X423" s="298"/>
      <c r="Y423" s="298"/>
      <c r="Z423" s="298"/>
    </row>
    <row r="424" spans="1:26" ht="12.75" customHeight="1">
      <c r="A424" s="298"/>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9"/>
      <c r="X424" s="298"/>
      <c r="Y424" s="298"/>
      <c r="Z424" s="298"/>
    </row>
    <row r="425" spans="1:26" ht="12.75" customHeight="1">
      <c r="A425" s="298"/>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9"/>
      <c r="X425" s="298"/>
      <c r="Y425" s="298"/>
      <c r="Z425" s="298"/>
    </row>
    <row r="426" spans="1:26" ht="12.75" customHeight="1">
      <c r="A426" s="298"/>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9"/>
      <c r="X426" s="298"/>
      <c r="Y426" s="298"/>
      <c r="Z426" s="298"/>
    </row>
    <row r="427" spans="1:26" ht="12.75" customHeight="1">
      <c r="A427" s="298"/>
      <c r="B427" s="298"/>
      <c r="C427" s="298"/>
      <c r="D427" s="298"/>
      <c r="E427" s="298"/>
      <c r="F427" s="298"/>
      <c r="G427" s="298"/>
      <c r="H427" s="298"/>
      <c r="I427" s="298"/>
      <c r="J427" s="298"/>
      <c r="K427" s="298"/>
      <c r="L427" s="298"/>
      <c r="M427" s="298"/>
      <c r="N427" s="298"/>
      <c r="O427" s="298"/>
      <c r="P427" s="298"/>
      <c r="Q427" s="298"/>
      <c r="R427" s="298"/>
      <c r="S427" s="298"/>
      <c r="T427" s="298"/>
      <c r="U427" s="298"/>
      <c r="V427" s="298"/>
      <c r="W427" s="299"/>
      <c r="X427" s="298"/>
      <c r="Y427" s="298"/>
      <c r="Z427" s="298"/>
    </row>
    <row r="428" spans="1:26" ht="12.75" customHeight="1">
      <c r="A428" s="298"/>
      <c r="B428" s="298"/>
      <c r="C428" s="298"/>
      <c r="D428" s="298"/>
      <c r="E428" s="298"/>
      <c r="F428" s="298"/>
      <c r="G428" s="298"/>
      <c r="H428" s="298"/>
      <c r="I428" s="298"/>
      <c r="J428" s="298"/>
      <c r="K428" s="298"/>
      <c r="L428" s="298"/>
      <c r="M428" s="298"/>
      <c r="N428" s="298"/>
      <c r="O428" s="298"/>
      <c r="P428" s="298"/>
      <c r="Q428" s="298"/>
      <c r="R428" s="298"/>
      <c r="S428" s="298"/>
      <c r="T428" s="298"/>
      <c r="U428" s="298"/>
      <c r="V428" s="298"/>
      <c r="W428" s="299"/>
      <c r="X428" s="298"/>
      <c r="Y428" s="298"/>
      <c r="Z428" s="298"/>
    </row>
    <row r="429" spans="1:26" ht="12.75" customHeight="1">
      <c r="A429" s="298"/>
      <c r="B429" s="298"/>
      <c r="C429" s="298"/>
      <c r="D429" s="298"/>
      <c r="E429" s="298"/>
      <c r="F429" s="298"/>
      <c r="G429" s="298"/>
      <c r="H429" s="298"/>
      <c r="I429" s="298"/>
      <c r="J429" s="298"/>
      <c r="K429" s="298"/>
      <c r="L429" s="298"/>
      <c r="M429" s="298"/>
      <c r="N429" s="298"/>
      <c r="O429" s="298"/>
      <c r="P429" s="298"/>
      <c r="Q429" s="298"/>
      <c r="R429" s="298"/>
      <c r="S429" s="298"/>
      <c r="T429" s="298"/>
      <c r="U429" s="298"/>
      <c r="V429" s="298"/>
      <c r="W429" s="299"/>
      <c r="X429" s="298"/>
      <c r="Y429" s="298"/>
      <c r="Z429" s="298"/>
    </row>
    <row r="430" spans="1:26" ht="12.75" customHeight="1">
      <c r="A430" s="298"/>
      <c r="B430" s="298"/>
      <c r="C430" s="298"/>
      <c r="D430" s="298"/>
      <c r="E430" s="298"/>
      <c r="F430" s="298"/>
      <c r="G430" s="298"/>
      <c r="H430" s="298"/>
      <c r="I430" s="298"/>
      <c r="J430" s="298"/>
      <c r="K430" s="298"/>
      <c r="L430" s="298"/>
      <c r="M430" s="298"/>
      <c r="N430" s="298"/>
      <c r="O430" s="298"/>
      <c r="P430" s="298"/>
      <c r="Q430" s="298"/>
      <c r="R430" s="298"/>
      <c r="S430" s="298"/>
      <c r="T430" s="298"/>
      <c r="U430" s="298"/>
      <c r="V430" s="298"/>
      <c r="W430" s="299"/>
      <c r="X430" s="298"/>
      <c r="Y430" s="298"/>
      <c r="Z430" s="298"/>
    </row>
    <row r="431" spans="1:26" ht="12.75" customHeight="1">
      <c r="A431" s="298"/>
      <c r="B431" s="298"/>
      <c r="C431" s="298"/>
      <c r="D431" s="298"/>
      <c r="E431" s="298"/>
      <c r="F431" s="298"/>
      <c r="G431" s="298"/>
      <c r="H431" s="298"/>
      <c r="I431" s="298"/>
      <c r="J431" s="298"/>
      <c r="K431" s="298"/>
      <c r="L431" s="298"/>
      <c r="M431" s="298"/>
      <c r="N431" s="298"/>
      <c r="O431" s="298"/>
      <c r="P431" s="298"/>
      <c r="Q431" s="298"/>
      <c r="R431" s="298"/>
      <c r="S431" s="298"/>
      <c r="T431" s="298"/>
      <c r="U431" s="298"/>
      <c r="V431" s="298"/>
      <c r="W431" s="299"/>
      <c r="X431" s="298"/>
      <c r="Y431" s="298"/>
      <c r="Z431" s="298"/>
    </row>
    <row r="432" spans="1:26" ht="12.75" customHeight="1">
      <c r="A432" s="298"/>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9"/>
      <c r="X432" s="298"/>
      <c r="Y432" s="298"/>
      <c r="Z432" s="298"/>
    </row>
    <row r="433" spans="1:26" ht="12.75" customHeight="1">
      <c r="A433" s="298"/>
      <c r="B433" s="298"/>
      <c r="C433" s="298"/>
      <c r="D433" s="298"/>
      <c r="E433" s="298"/>
      <c r="F433" s="298"/>
      <c r="G433" s="298"/>
      <c r="H433" s="298"/>
      <c r="I433" s="298"/>
      <c r="J433" s="298"/>
      <c r="K433" s="298"/>
      <c r="L433" s="298"/>
      <c r="M433" s="298"/>
      <c r="N433" s="298"/>
      <c r="O433" s="298"/>
      <c r="P433" s="298"/>
      <c r="Q433" s="298"/>
      <c r="R433" s="298"/>
      <c r="S433" s="298"/>
      <c r="T433" s="298"/>
      <c r="U433" s="298"/>
      <c r="V433" s="298"/>
      <c r="W433" s="299"/>
      <c r="X433" s="298"/>
      <c r="Y433" s="298"/>
      <c r="Z433" s="298"/>
    </row>
    <row r="434" spans="1:26" ht="12.75" customHeight="1">
      <c r="A434" s="298"/>
      <c r="B434" s="298"/>
      <c r="C434" s="298"/>
      <c r="D434" s="298"/>
      <c r="E434" s="298"/>
      <c r="F434" s="298"/>
      <c r="G434" s="298"/>
      <c r="H434" s="298"/>
      <c r="I434" s="298"/>
      <c r="J434" s="298"/>
      <c r="K434" s="298"/>
      <c r="L434" s="298"/>
      <c r="M434" s="298"/>
      <c r="N434" s="298"/>
      <c r="O434" s="298"/>
      <c r="P434" s="298"/>
      <c r="Q434" s="298"/>
      <c r="R434" s="298"/>
      <c r="S434" s="298"/>
      <c r="T434" s="298"/>
      <c r="U434" s="298"/>
      <c r="V434" s="298"/>
      <c r="W434" s="299"/>
      <c r="X434" s="298"/>
      <c r="Y434" s="298"/>
      <c r="Z434" s="298"/>
    </row>
    <row r="435" spans="1:26" ht="12.75" customHeight="1">
      <c r="A435" s="298"/>
      <c r="B435" s="298"/>
      <c r="C435" s="298"/>
      <c r="D435" s="298"/>
      <c r="E435" s="298"/>
      <c r="F435" s="298"/>
      <c r="G435" s="298"/>
      <c r="H435" s="298"/>
      <c r="I435" s="298"/>
      <c r="J435" s="298"/>
      <c r="K435" s="298"/>
      <c r="L435" s="298"/>
      <c r="M435" s="298"/>
      <c r="N435" s="298"/>
      <c r="O435" s="298"/>
      <c r="P435" s="298"/>
      <c r="Q435" s="298"/>
      <c r="R435" s="298"/>
      <c r="S435" s="298"/>
      <c r="T435" s="298"/>
      <c r="U435" s="298"/>
      <c r="V435" s="298"/>
      <c r="W435" s="299"/>
      <c r="X435" s="298"/>
      <c r="Y435" s="298"/>
      <c r="Z435" s="298"/>
    </row>
    <row r="436" spans="1:26" ht="12.75" customHeight="1">
      <c r="A436" s="298"/>
      <c r="B436" s="298"/>
      <c r="C436" s="298"/>
      <c r="D436" s="298"/>
      <c r="E436" s="298"/>
      <c r="F436" s="298"/>
      <c r="G436" s="298"/>
      <c r="H436" s="298"/>
      <c r="I436" s="298"/>
      <c r="J436" s="298"/>
      <c r="K436" s="298"/>
      <c r="L436" s="298"/>
      <c r="M436" s="298"/>
      <c r="N436" s="298"/>
      <c r="O436" s="298"/>
      <c r="P436" s="298"/>
      <c r="Q436" s="298"/>
      <c r="R436" s="298"/>
      <c r="S436" s="298"/>
      <c r="T436" s="298"/>
      <c r="U436" s="298"/>
      <c r="V436" s="298"/>
      <c r="W436" s="299"/>
      <c r="X436" s="298"/>
      <c r="Y436" s="298"/>
      <c r="Z436" s="298"/>
    </row>
    <row r="437" spans="1:26" ht="12.75" customHeight="1">
      <c r="A437" s="298"/>
      <c r="B437" s="298"/>
      <c r="C437" s="298"/>
      <c r="D437" s="298"/>
      <c r="E437" s="298"/>
      <c r="F437" s="298"/>
      <c r="G437" s="298"/>
      <c r="H437" s="298"/>
      <c r="I437" s="298"/>
      <c r="J437" s="298"/>
      <c r="K437" s="298"/>
      <c r="L437" s="298"/>
      <c r="M437" s="298"/>
      <c r="N437" s="298"/>
      <c r="O437" s="298"/>
      <c r="P437" s="298"/>
      <c r="Q437" s="298"/>
      <c r="R437" s="298"/>
      <c r="S437" s="298"/>
      <c r="T437" s="298"/>
      <c r="U437" s="298"/>
      <c r="V437" s="298"/>
      <c r="W437" s="299"/>
      <c r="X437" s="298"/>
      <c r="Y437" s="298"/>
      <c r="Z437" s="298"/>
    </row>
    <row r="438" spans="1:26" ht="12.75" customHeight="1">
      <c r="A438" s="298"/>
      <c r="B438" s="298"/>
      <c r="C438" s="298"/>
      <c r="D438" s="298"/>
      <c r="E438" s="298"/>
      <c r="F438" s="298"/>
      <c r="G438" s="298"/>
      <c r="H438" s="298"/>
      <c r="I438" s="298"/>
      <c r="J438" s="298"/>
      <c r="K438" s="298"/>
      <c r="L438" s="298"/>
      <c r="M438" s="298"/>
      <c r="N438" s="298"/>
      <c r="O438" s="298"/>
      <c r="P438" s="298"/>
      <c r="Q438" s="298"/>
      <c r="R438" s="298"/>
      <c r="S438" s="298"/>
      <c r="T438" s="298"/>
      <c r="U438" s="298"/>
      <c r="V438" s="298"/>
      <c r="W438" s="299"/>
      <c r="X438" s="298"/>
      <c r="Y438" s="298"/>
      <c r="Z438" s="298"/>
    </row>
    <row r="439" spans="1:26" ht="12.75" customHeight="1">
      <c r="A439" s="298"/>
      <c r="B439" s="298"/>
      <c r="C439" s="298"/>
      <c r="D439" s="298"/>
      <c r="E439" s="298"/>
      <c r="F439" s="298"/>
      <c r="G439" s="298"/>
      <c r="H439" s="298"/>
      <c r="I439" s="298"/>
      <c r="J439" s="298"/>
      <c r="K439" s="298"/>
      <c r="L439" s="298"/>
      <c r="M439" s="298"/>
      <c r="N439" s="298"/>
      <c r="O439" s="298"/>
      <c r="P439" s="298"/>
      <c r="Q439" s="298"/>
      <c r="R439" s="298"/>
      <c r="S439" s="298"/>
      <c r="T439" s="298"/>
      <c r="U439" s="298"/>
      <c r="V439" s="298"/>
      <c r="W439" s="299"/>
      <c r="X439" s="298"/>
      <c r="Y439" s="298"/>
      <c r="Z439" s="298"/>
    </row>
    <row r="440" spans="1:26" ht="12.75" customHeight="1">
      <c r="A440" s="298"/>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9"/>
      <c r="X440" s="298"/>
      <c r="Y440" s="298"/>
      <c r="Z440" s="298"/>
    </row>
    <row r="441" spans="1:26" ht="12.75" customHeight="1">
      <c r="A441" s="298"/>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9"/>
      <c r="X441" s="298"/>
      <c r="Y441" s="298"/>
      <c r="Z441" s="298"/>
    </row>
    <row r="442" spans="1:26" ht="12.75" customHeight="1">
      <c r="A442" s="298"/>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9"/>
      <c r="X442" s="298"/>
      <c r="Y442" s="298"/>
      <c r="Z442" s="298"/>
    </row>
    <row r="443" spans="1:26" ht="12.75" customHeight="1">
      <c r="A443" s="298"/>
      <c r="B443" s="298"/>
      <c r="C443" s="298"/>
      <c r="D443" s="298"/>
      <c r="E443" s="298"/>
      <c r="F443" s="298"/>
      <c r="G443" s="298"/>
      <c r="H443" s="298"/>
      <c r="I443" s="298"/>
      <c r="J443" s="298"/>
      <c r="K443" s="298"/>
      <c r="L443" s="298"/>
      <c r="M443" s="298"/>
      <c r="N443" s="298"/>
      <c r="O443" s="298"/>
      <c r="P443" s="298"/>
      <c r="Q443" s="298"/>
      <c r="R443" s="298"/>
      <c r="S443" s="298"/>
      <c r="T443" s="298"/>
      <c r="U443" s="298"/>
      <c r="V443" s="298"/>
      <c r="W443" s="299"/>
      <c r="X443" s="298"/>
      <c r="Y443" s="298"/>
      <c r="Z443" s="298"/>
    </row>
    <row r="444" spans="1:26" ht="12.75" customHeight="1">
      <c r="A444" s="298"/>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9"/>
      <c r="X444" s="298"/>
      <c r="Y444" s="298"/>
      <c r="Z444" s="298"/>
    </row>
    <row r="445" spans="1:26" ht="12.75" customHeight="1">
      <c r="A445" s="298"/>
      <c r="B445" s="298"/>
      <c r="C445" s="298"/>
      <c r="D445" s="298"/>
      <c r="E445" s="298"/>
      <c r="F445" s="298"/>
      <c r="G445" s="298"/>
      <c r="H445" s="298"/>
      <c r="I445" s="298"/>
      <c r="J445" s="298"/>
      <c r="K445" s="298"/>
      <c r="L445" s="298"/>
      <c r="M445" s="298"/>
      <c r="N445" s="298"/>
      <c r="O445" s="298"/>
      <c r="P445" s="298"/>
      <c r="Q445" s="298"/>
      <c r="R445" s="298"/>
      <c r="S445" s="298"/>
      <c r="T445" s="298"/>
      <c r="U445" s="298"/>
      <c r="V445" s="298"/>
      <c r="W445" s="299"/>
      <c r="X445" s="298"/>
      <c r="Y445" s="298"/>
      <c r="Z445" s="298"/>
    </row>
    <row r="446" spans="1:26" ht="12.75" customHeight="1">
      <c r="A446" s="298"/>
      <c r="B446" s="298"/>
      <c r="C446" s="298"/>
      <c r="D446" s="298"/>
      <c r="E446" s="298"/>
      <c r="F446" s="298"/>
      <c r="G446" s="298"/>
      <c r="H446" s="298"/>
      <c r="I446" s="298"/>
      <c r="J446" s="298"/>
      <c r="K446" s="298"/>
      <c r="L446" s="298"/>
      <c r="M446" s="298"/>
      <c r="N446" s="298"/>
      <c r="O446" s="298"/>
      <c r="P446" s="298"/>
      <c r="Q446" s="298"/>
      <c r="R446" s="298"/>
      <c r="S446" s="298"/>
      <c r="T446" s="298"/>
      <c r="U446" s="298"/>
      <c r="V446" s="298"/>
      <c r="W446" s="299"/>
      <c r="X446" s="298"/>
      <c r="Y446" s="298"/>
      <c r="Z446" s="298"/>
    </row>
    <row r="447" spans="1:26" ht="12.75" customHeight="1">
      <c r="A447" s="298"/>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9"/>
      <c r="X447" s="298"/>
      <c r="Y447" s="298"/>
      <c r="Z447" s="298"/>
    </row>
    <row r="448" spans="1:26" ht="12.75" customHeight="1">
      <c r="A448" s="298"/>
      <c r="B448" s="298"/>
      <c r="C448" s="298"/>
      <c r="D448" s="298"/>
      <c r="E448" s="298"/>
      <c r="F448" s="298"/>
      <c r="G448" s="298"/>
      <c r="H448" s="298"/>
      <c r="I448" s="298"/>
      <c r="J448" s="298"/>
      <c r="K448" s="298"/>
      <c r="L448" s="298"/>
      <c r="M448" s="298"/>
      <c r="N448" s="298"/>
      <c r="O448" s="298"/>
      <c r="P448" s="298"/>
      <c r="Q448" s="298"/>
      <c r="R448" s="298"/>
      <c r="S448" s="298"/>
      <c r="T448" s="298"/>
      <c r="U448" s="298"/>
      <c r="V448" s="298"/>
      <c r="W448" s="299"/>
      <c r="X448" s="298"/>
      <c r="Y448" s="298"/>
      <c r="Z448" s="298"/>
    </row>
    <row r="449" spans="1:26" ht="12.75" customHeight="1">
      <c r="A449" s="298"/>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9"/>
      <c r="X449" s="298"/>
      <c r="Y449" s="298"/>
      <c r="Z449" s="298"/>
    </row>
    <row r="450" spans="1:26" ht="12.75" customHeight="1">
      <c r="A450" s="298"/>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9"/>
      <c r="X450" s="298"/>
      <c r="Y450" s="298"/>
      <c r="Z450" s="298"/>
    </row>
    <row r="451" spans="1:26" ht="12.75" customHeight="1">
      <c r="A451" s="298"/>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9"/>
      <c r="X451" s="298"/>
      <c r="Y451" s="298"/>
      <c r="Z451" s="298"/>
    </row>
    <row r="452" spans="1:26" ht="12.75" customHeight="1">
      <c r="A452" s="298"/>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9"/>
      <c r="X452" s="298"/>
      <c r="Y452" s="298"/>
      <c r="Z452" s="298"/>
    </row>
    <row r="453" spans="1:26" ht="12.75" customHeight="1">
      <c r="A453" s="298"/>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9"/>
      <c r="X453" s="298"/>
      <c r="Y453" s="298"/>
      <c r="Z453" s="298"/>
    </row>
    <row r="454" spans="1:26" ht="12.75" customHeight="1">
      <c r="A454" s="298"/>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9"/>
      <c r="X454" s="298"/>
      <c r="Y454" s="298"/>
      <c r="Z454" s="298"/>
    </row>
    <row r="455" spans="1:26" ht="12.75" customHeight="1">
      <c r="A455" s="298"/>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9"/>
      <c r="X455" s="298"/>
      <c r="Y455" s="298"/>
      <c r="Z455" s="298"/>
    </row>
    <row r="456" spans="1:26" ht="12.75" customHeight="1">
      <c r="A456" s="298"/>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9"/>
      <c r="X456" s="298"/>
      <c r="Y456" s="298"/>
      <c r="Z456" s="298"/>
    </row>
    <row r="457" spans="1:26" ht="12.75" customHeight="1">
      <c r="A457" s="298"/>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9"/>
      <c r="X457" s="298"/>
      <c r="Y457" s="298"/>
      <c r="Z457" s="298"/>
    </row>
    <row r="458" spans="1:26" ht="12.75" customHeight="1">
      <c r="A458" s="298"/>
      <c r="B458" s="298"/>
      <c r="C458" s="298"/>
      <c r="D458" s="298"/>
      <c r="E458" s="298"/>
      <c r="F458" s="298"/>
      <c r="G458" s="298"/>
      <c r="H458" s="298"/>
      <c r="I458" s="298"/>
      <c r="J458" s="298"/>
      <c r="K458" s="298"/>
      <c r="L458" s="298"/>
      <c r="M458" s="298"/>
      <c r="N458" s="298"/>
      <c r="O458" s="298"/>
      <c r="P458" s="298"/>
      <c r="Q458" s="298"/>
      <c r="R458" s="298"/>
      <c r="S458" s="298"/>
      <c r="T458" s="298"/>
      <c r="U458" s="298"/>
      <c r="V458" s="298"/>
      <c r="W458" s="299"/>
      <c r="X458" s="298"/>
      <c r="Y458" s="298"/>
      <c r="Z458" s="298"/>
    </row>
    <row r="459" spans="1:26" ht="12.75" customHeight="1">
      <c r="A459" s="298"/>
      <c r="B459" s="298"/>
      <c r="C459" s="298"/>
      <c r="D459" s="298"/>
      <c r="E459" s="298"/>
      <c r="F459" s="298"/>
      <c r="G459" s="298"/>
      <c r="H459" s="298"/>
      <c r="I459" s="298"/>
      <c r="J459" s="298"/>
      <c r="K459" s="298"/>
      <c r="L459" s="298"/>
      <c r="M459" s="298"/>
      <c r="N459" s="298"/>
      <c r="O459" s="298"/>
      <c r="P459" s="298"/>
      <c r="Q459" s="298"/>
      <c r="R459" s="298"/>
      <c r="S459" s="298"/>
      <c r="T459" s="298"/>
      <c r="U459" s="298"/>
      <c r="V459" s="298"/>
      <c r="W459" s="299"/>
      <c r="X459" s="298"/>
      <c r="Y459" s="298"/>
      <c r="Z459" s="298"/>
    </row>
    <row r="460" spans="1:26" ht="12.75" customHeight="1">
      <c r="A460" s="298"/>
      <c r="B460" s="298"/>
      <c r="C460" s="298"/>
      <c r="D460" s="298"/>
      <c r="E460" s="298"/>
      <c r="F460" s="298"/>
      <c r="G460" s="298"/>
      <c r="H460" s="298"/>
      <c r="I460" s="298"/>
      <c r="J460" s="298"/>
      <c r="K460" s="298"/>
      <c r="L460" s="298"/>
      <c r="M460" s="298"/>
      <c r="N460" s="298"/>
      <c r="O460" s="298"/>
      <c r="P460" s="298"/>
      <c r="Q460" s="298"/>
      <c r="R460" s="298"/>
      <c r="S460" s="298"/>
      <c r="T460" s="298"/>
      <c r="U460" s="298"/>
      <c r="V460" s="298"/>
      <c r="W460" s="299"/>
      <c r="X460" s="298"/>
      <c r="Y460" s="298"/>
      <c r="Z460" s="298"/>
    </row>
    <row r="461" spans="1:26" ht="12.75" customHeight="1">
      <c r="A461" s="298"/>
      <c r="B461" s="298"/>
      <c r="C461" s="298"/>
      <c r="D461" s="298"/>
      <c r="E461" s="298"/>
      <c r="F461" s="298"/>
      <c r="G461" s="298"/>
      <c r="H461" s="298"/>
      <c r="I461" s="298"/>
      <c r="J461" s="298"/>
      <c r="K461" s="298"/>
      <c r="L461" s="298"/>
      <c r="M461" s="298"/>
      <c r="N461" s="298"/>
      <c r="O461" s="298"/>
      <c r="P461" s="298"/>
      <c r="Q461" s="298"/>
      <c r="R461" s="298"/>
      <c r="S461" s="298"/>
      <c r="T461" s="298"/>
      <c r="U461" s="298"/>
      <c r="V461" s="298"/>
      <c r="W461" s="299"/>
      <c r="X461" s="298"/>
      <c r="Y461" s="298"/>
      <c r="Z461" s="298"/>
    </row>
    <row r="462" spans="1:26" ht="12.75" customHeight="1">
      <c r="A462" s="298"/>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9"/>
      <c r="X462" s="298"/>
      <c r="Y462" s="298"/>
      <c r="Z462" s="298"/>
    </row>
    <row r="463" spans="1:26" ht="12.75" customHeight="1">
      <c r="A463" s="298"/>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9"/>
      <c r="X463" s="298"/>
      <c r="Y463" s="298"/>
      <c r="Z463" s="298"/>
    </row>
    <row r="464" spans="1:26" ht="12.75" customHeight="1">
      <c r="A464" s="298"/>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9"/>
      <c r="X464" s="298"/>
      <c r="Y464" s="298"/>
      <c r="Z464" s="298"/>
    </row>
    <row r="465" spans="1:26" ht="12.75" customHeight="1">
      <c r="A465" s="298"/>
      <c r="B465" s="298"/>
      <c r="C465" s="298"/>
      <c r="D465" s="298"/>
      <c r="E465" s="298"/>
      <c r="F465" s="298"/>
      <c r="G465" s="298"/>
      <c r="H465" s="298"/>
      <c r="I465" s="298"/>
      <c r="J465" s="298"/>
      <c r="K465" s="298"/>
      <c r="L465" s="298"/>
      <c r="M465" s="298"/>
      <c r="N465" s="298"/>
      <c r="O465" s="298"/>
      <c r="P465" s="298"/>
      <c r="Q465" s="298"/>
      <c r="R465" s="298"/>
      <c r="S465" s="298"/>
      <c r="T465" s="298"/>
      <c r="U465" s="298"/>
      <c r="V465" s="298"/>
      <c r="W465" s="299"/>
      <c r="X465" s="298"/>
      <c r="Y465" s="298"/>
      <c r="Z465" s="298"/>
    </row>
    <row r="466" spans="1:26" ht="12.75" customHeight="1">
      <c r="A466" s="298"/>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9"/>
      <c r="X466" s="298"/>
      <c r="Y466" s="298"/>
      <c r="Z466" s="298"/>
    </row>
    <row r="467" spans="1:26" ht="12.75" customHeight="1">
      <c r="A467" s="298"/>
      <c r="B467" s="298"/>
      <c r="C467" s="298"/>
      <c r="D467" s="298"/>
      <c r="E467" s="298"/>
      <c r="F467" s="298"/>
      <c r="G467" s="298"/>
      <c r="H467" s="298"/>
      <c r="I467" s="298"/>
      <c r="J467" s="298"/>
      <c r="K467" s="298"/>
      <c r="L467" s="298"/>
      <c r="M467" s="298"/>
      <c r="N467" s="298"/>
      <c r="O467" s="298"/>
      <c r="P467" s="298"/>
      <c r="Q467" s="298"/>
      <c r="R467" s="298"/>
      <c r="S467" s="298"/>
      <c r="T467" s="298"/>
      <c r="U467" s="298"/>
      <c r="V467" s="298"/>
      <c r="W467" s="299"/>
      <c r="X467" s="298"/>
      <c r="Y467" s="298"/>
      <c r="Z467" s="298"/>
    </row>
    <row r="468" spans="1:26" ht="12.75" customHeight="1">
      <c r="A468" s="298"/>
      <c r="B468" s="298"/>
      <c r="C468" s="298"/>
      <c r="D468" s="298"/>
      <c r="E468" s="298"/>
      <c r="F468" s="298"/>
      <c r="G468" s="298"/>
      <c r="H468" s="298"/>
      <c r="I468" s="298"/>
      <c r="J468" s="298"/>
      <c r="K468" s="298"/>
      <c r="L468" s="298"/>
      <c r="M468" s="298"/>
      <c r="N468" s="298"/>
      <c r="O468" s="298"/>
      <c r="P468" s="298"/>
      <c r="Q468" s="298"/>
      <c r="R468" s="298"/>
      <c r="S468" s="298"/>
      <c r="T468" s="298"/>
      <c r="U468" s="298"/>
      <c r="V468" s="298"/>
      <c r="W468" s="299"/>
      <c r="X468" s="298"/>
      <c r="Y468" s="298"/>
      <c r="Z468" s="298"/>
    </row>
    <row r="469" spans="1:26" ht="12.75" customHeight="1">
      <c r="A469" s="298"/>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9"/>
      <c r="X469" s="298"/>
      <c r="Y469" s="298"/>
      <c r="Z469" s="298"/>
    </row>
    <row r="470" spans="1:26" ht="12.75" customHeight="1">
      <c r="A470" s="298"/>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9"/>
      <c r="X470" s="298"/>
      <c r="Y470" s="298"/>
      <c r="Z470" s="298"/>
    </row>
    <row r="471" spans="1:26" ht="12.75" customHeight="1">
      <c r="A471" s="298"/>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9"/>
      <c r="X471" s="298"/>
      <c r="Y471" s="298"/>
      <c r="Z471" s="298"/>
    </row>
    <row r="472" spans="1:26" ht="12.75" customHeight="1">
      <c r="A472" s="298"/>
      <c r="B472" s="298"/>
      <c r="C472" s="298"/>
      <c r="D472" s="298"/>
      <c r="E472" s="298"/>
      <c r="F472" s="298"/>
      <c r="G472" s="298"/>
      <c r="H472" s="298"/>
      <c r="I472" s="298"/>
      <c r="J472" s="298"/>
      <c r="K472" s="298"/>
      <c r="L472" s="298"/>
      <c r="M472" s="298"/>
      <c r="N472" s="298"/>
      <c r="O472" s="298"/>
      <c r="P472" s="298"/>
      <c r="Q472" s="298"/>
      <c r="R472" s="298"/>
      <c r="S472" s="298"/>
      <c r="T472" s="298"/>
      <c r="U472" s="298"/>
      <c r="V472" s="298"/>
      <c r="W472" s="299"/>
      <c r="X472" s="298"/>
      <c r="Y472" s="298"/>
      <c r="Z472" s="298"/>
    </row>
    <row r="473" spans="1:26" ht="12.75" customHeight="1">
      <c r="A473" s="298"/>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9"/>
      <c r="X473" s="298"/>
      <c r="Y473" s="298"/>
      <c r="Z473" s="298"/>
    </row>
    <row r="474" spans="1:26" ht="12.75" customHeight="1">
      <c r="A474" s="298"/>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9"/>
      <c r="X474" s="298"/>
      <c r="Y474" s="298"/>
      <c r="Z474" s="298"/>
    </row>
    <row r="475" spans="1:26" ht="12.75" customHeight="1">
      <c r="A475" s="298"/>
      <c r="B475" s="298"/>
      <c r="C475" s="298"/>
      <c r="D475" s="298"/>
      <c r="E475" s="298"/>
      <c r="F475" s="298"/>
      <c r="G475" s="298"/>
      <c r="H475" s="298"/>
      <c r="I475" s="298"/>
      <c r="J475" s="298"/>
      <c r="K475" s="298"/>
      <c r="L475" s="298"/>
      <c r="M475" s="298"/>
      <c r="N475" s="298"/>
      <c r="O475" s="298"/>
      <c r="P475" s="298"/>
      <c r="Q475" s="298"/>
      <c r="R475" s="298"/>
      <c r="S475" s="298"/>
      <c r="T475" s="298"/>
      <c r="U475" s="298"/>
      <c r="V475" s="298"/>
      <c r="W475" s="299"/>
      <c r="X475" s="298"/>
      <c r="Y475" s="298"/>
      <c r="Z475" s="298"/>
    </row>
    <row r="476" spans="1:26" ht="12.75" customHeight="1">
      <c r="A476" s="298"/>
      <c r="B476" s="298"/>
      <c r="C476" s="298"/>
      <c r="D476" s="298"/>
      <c r="E476" s="298"/>
      <c r="F476" s="298"/>
      <c r="G476" s="298"/>
      <c r="H476" s="298"/>
      <c r="I476" s="298"/>
      <c r="J476" s="298"/>
      <c r="K476" s="298"/>
      <c r="L476" s="298"/>
      <c r="M476" s="298"/>
      <c r="N476" s="298"/>
      <c r="O476" s="298"/>
      <c r="P476" s="298"/>
      <c r="Q476" s="298"/>
      <c r="R476" s="298"/>
      <c r="S476" s="298"/>
      <c r="T476" s="298"/>
      <c r="U476" s="298"/>
      <c r="V476" s="298"/>
      <c r="W476" s="299"/>
      <c r="X476" s="298"/>
      <c r="Y476" s="298"/>
      <c r="Z476" s="298"/>
    </row>
    <row r="477" spans="1:26" ht="12.75" customHeight="1">
      <c r="A477" s="298"/>
      <c r="B477" s="298"/>
      <c r="C477" s="298"/>
      <c r="D477" s="298"/>
      <c r="E477" s="298"/>
      <c r="F477" s="298"/>
      <c r="G477" s="298"/>
      <c r="H477" s="298"/>
      <c r="I477" s="298"/>
      <c r="J477" s="298"/>
      <c r="K477" s="298"/>
      <c r="L477" s="298"/>
      <c r="M477" s="298"/>
      <c r="N477" s="298"/>
      <c r="O477" s="298"/>
      <c r="P477" s="298"/>
      <c r="Q477" s="298"/>
      <c r="R477" s="298"/>
      <c r="S477" s="298"/>
      <c r="T477" s="298"/>
      <c r="U477" s="298"/>
      <c r="V477" s="298"/>
      <c r="W477" s="299"/>
      <c r="X477" s="298"/>
      <c r="Y477" s="298"/>
      <c r="Z477" s="298"/>
    </row>
    <row r="478" spans="1:26" ht="12.75" customHeight="1">
      <c r="A478" s="298"/>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9"/>
      <c r="X478" s="298"/>
      <c r="Y478" s="298"/>
      <c r="Z478" s="298"/>
    </row>
    <row r="479" spans="1:26" ht="12.75" customHeight="1">
      <c r="A479" s="298"/>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9"/>
      <c r="X479" s="298"/>
      <c r="Y479" s="298"/>
      <c r="Z479" s="298"/>
    </row>
    <row r="480" spans="1:26" ht="12.75" customHeight="1">
      <c r="A480" s="298"/>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9"/>
      <c r="X480" s="298"/>
      <c r="Y480" s="298"/>
      <c r="Z480" s="298"/>
    </row>
    <row r="481" spans="1:26" ht="12.75" customHeight="1">
      <c r="A481" s="298"/>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9"/>
      <c r="X481" s="298"/>
      <c r="Y481" s="298"/>
      <c r="Z481" s="298"/>
    </row>
    <row r="482" spans="1:26" ht="12.75" customHeight="1">
      <c r="A482" s="298"/>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9"/>
      <c r="X482" s="298"/>
      <c r="Y482" s="298"/>
      <c r="Z482" s="298"/>
    </row>
    <row r="483" spans="1:26" ht="12.75" customHeight="1">
      <c r="A483" s="298"/>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9"/>
      <c r="X483" s="298"/>
      <c r="Y483" s="298"/>
      <c r="Z483" s="298"/>
    </row>
    <row r="484" spans="1:26" ht="12.75" customHeight="1">
      <c r="A484" s="298"/>
      <c r="B484" s="298"/>
      <c r="C484" s="298"/>
      <c r="D484" s="298"/>
      <c r="E484" s="298"/>
      <c r="F484" s="298"/>
      <c r="G484" s="298"/>
      <c r="H484" s="298"/>
      <c r="I484" s="298"/>
      <c r="J484" s="298"/>
      <c r="K484" s="298"/>
      <c r="L484" s="298"/>
      <c r="M484" s="298"/>
      <c r="N484" s="298"/>
      <c r="O484" s="298"/>
      <c r="P484" s="298"/>
      <c r="Q484" s="298"/>
      <c r="R484" s="298"/>
      <c r="S484" s="298"/>
      <c r="T484" s="298"/>
      <c r="U484" s="298"/>
      <c r="V484" s="298"/>
      <c r="W484" s="299"/>
      <c r="X484" s="298"/>
      <c r="Y484" s="298"/>
      <c r="Z484" s="298"/>
    </row>
    <row r="485" spans="1:26" ht="12.75" customHeight="1">
      <c r="A485" s="298"/>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9"/>
      <c r="X485" s="298"/>
      <c r="Y485" s="298"/>
      <c r="Z485" s="298"/>
    </row>
    <row r="486" spans="1:26" ht="12.75" customHeight="1">
      <c r="A486" s="298"/>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9"/>
      <c r="X486" s="298"/>
      <c r="Y486" s="298"/>
      <c r="Z486" s="298"/>
    </row>
    <row r="487" spans="1:26" ht="12.75" customHeight="1">
      <c r="A487" s="298"/>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9"/>
      <c r="X487" s="298"/>
      <c r="Y487" s="298"/>
      <c r="Z487" s="298"/>
    </row>
    <row r="488" spans="1:26" ht="12.75" customHeight="1">
      <c r="A488" s="298"/>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9"/>
      <c r="X488" s="298"/>
      <c r="Y488" s="298"/>
      <c r="Z488" s="298"/>
    </row>
    <row r="489" spans="1:26" ht="12.75" customHeight="1">
      <c r="A489" s="298"/>
      <c r="B489" s="298"/>
      <c r="C489" s="298"/>
      <c r="D489" s="298"/>
      <c r="E489" s="298"/>
      <c r="F489" s="298"/>
      <c r="G489" s="298"/>
      <c r="H489" s="298"/>
      <c r="I489" s="298"/>
      <c r="J489" s="298"/>
      <c r="K489" s="298"/>
      <c r="L489" s="298"/>
      <c r="M489" s="298"/>
      <c r="N489" s="298"/>
      <c r="O489" s="298"/>
      <c r="P489" s="298"/>
      <c r="Q489" s="298"/>
      <c r="R489" s="298"/>
      <c r="S489" s="298"/>
      <c r="T489" s="298"/>
      <c r="U489" s="298"/>
      <c r="V489" s="298"/>
      <c r="W489" s="299"/>
      <c r="X489" s="298"/>
      <c r="Y489" s="298"/>
      <c r="Z489" s="298"/>
    </row>
    <row r="490" spans="1:26" ht="12.75" customHeight="1">
      <c r="A490" s="298"/>
      <c r="B490" s="298"/>
      <c r="C490" s="298"/>
      <c r="D490" s="298"/>
      <c r="E490" s="298"/>
      <c r="F490" s="298"/>
      <c r="G490" s="298"/>
      <c r="H490" s="298"/>
      <c r="I490" s="298"/>
      <c r="J490" s="298"/>
      <c r="K490" s="298"/>
      <c r="L490" s="298"/>
      <c r="M490" s="298"/>
      <c r="N490" s="298"/>
      <c r="O490" s="298"/>
      <c r="P490" s="298"/>
      <c r="Q490" s="298"/>
      <c r="R490" s="298"/>
      <c r="S490" s="298"/>
      <c r="T490" s="298"/>
      <c r="U490" s="298"/>
      <c r="V490" s="298"/>
      <c r="W490" s="299"/>
      <c r="X490" s="298"/>
      <c r="Y490" s="298"/>
      <c r="Z490" s="298"/>
    </row>
    <row r="491" spans="1:26" ht="12.75" customHeight="1">
      <c r="A491" s="298"/>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9"/>
      <c r="X491" s="298"/>
      <c r="Y491" s="298"/>
      <c r="Z491" s="298"/>
    </row>
    <row r="492" spans="1:26" ht="12.75" customHeight="1">
      <c r="A492" s="298"/>
      <c r="B492" s="298"/>
      <c r="C492" s="298"/>
      <c r="D492" s="298"/>
      <c r="E492" s="298"/>
      <c r="F492" s="298"/>
      <c r="G492" s="298"/>
      <c r="H492" s="298"/>
      <c r="I492" s="298"/>
      <c r="J492" s="298"/>
      <c r="K492" s="298"/>
      <c r="L492" s="298"/>
      <c r="M492" s="298"/>
      <c r="N492" s="298"/>
      <c r="O492" s="298"/>
      <c r="P492" s="298"/>
      <c r="Q492" s="298"/>
      <c r="R492" s="298"/>
      <c r="S492" s="298"/>
      <c r="T492" s="298"/>
      <c r="U492" s="298"/>
      <c r="V492" s="298"/>
      <c r="W492" s="299"/>
      <c r="X492" s="298"/>
      <c r="Y492" s="298"/>
      <c r="Z492" s="298"/>
    </row>
    <row r="493" spans="1:26" ht="12.75" customHeight="1">
      <c r="A493" s="298"/>
      <c r="B493" s="298"/>
      <c r="C493" s="298"/>
      <c r="D493" s="298"/>
      <c r="E493" s="298"/>
      <c r="F493" s="298"/>
      <c r="G493" s="298"/>
      <c r="H493" s="298"/>
      <c r="I493" s="298"/>
      <c r="J493" s="298"/>
      <c r="K493" s="298"/>
      <c r="L493" s="298"/>
      <c r="M493" s="298"/>
      <c r="N493" s="298"/>
      <c r="O493" s="298"/>
      <c r="P493" s="298"/>
      <c r="Q493" s="298"/>
      <c r="R493" s="298"/>
      <c r="S493" s="298"/>
      <c r="T493" s="298"/>
      <c r="U493" s="298"/>
      <c r="V493" s="298"/>
      <c r="W493" s="299"/>
      <c r="X493" s="298"/>
      <c r="Y493" s="298"/>
      <c r="Z493" s="298"/>
    </row>
    <row r="494" spans="1:26" ht="12.75" customHeight="1">
      <c r="A494" s="298"/>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9"/>
      <c r="X494" s="298"/>
      <c r="Y494" s="298"/>
      <c r="Z494" s="298"/>
    </row>
    <row r="495" spans="1:26" ht="12.75" customHeight="1">
      <c r="A495" s="298"/>
      <c r="B495" s="298"/>
      <c r="C495" s="298"/>
      <c r="D495" s="298"/>
      <c r="E495" s="298"/>
      <c r="F495" s="298"/>
      <c r="G495" s="298"/>
      <c r="H495" s="298"/>
      <c r="I495" s="298"/>
      <c r="J495" s="298"/>
      <c r="K495" s="298"/>
      <c r="L495" s="298"/>
      <c r="M495" s="298"/>
      <c r="N495" s="298"/>
      <c r="O495" s="298"/>
      <c r="P495" s="298"/>
      <c r="Q495" s="298"/>
      <c r="R495" s="298"/>
      <c r="S495" s="298"/>
      <c r="T495" s="298"/>
      <c r="U495" s="298"/>
      <c r="V495" s="298"/>
      <c r="W495" s="299"/>
      <c r="X495" s="298"/>
      <c r="Y495" s="298"/>
      <c r="Z495" s="298"/>
    </row>
    <row r="496" spans="1:26" ht="12.75" customHeight="1">
      <c r="A496" s="298"/>
      <c r="B496" s="298"/>
      <c r="C496" s="298"/>
      <c r="D496" s="298"/>
      <c r="E496" s="298"/>
      <c r="F496" s="298"/>
      <c r="G496" s="298"/>
      <c r="H496" s="298"/>
      <c r="I496" s="298"/>
      <c r="J496" s="298"/>
      <c r="K496" s="298"/>
      <c r="L496" s="298"/>
      <c r="M496" s="298"/>
      <c r="N496" s="298"/>
      <c r="O496" s="298"/>
      <c r="P496" s="298"/>
      <c r="Q496" s="298"/>
      <c r="R496" s="298"/>
      <c r="S496" s="298"/>
      <c r="T496" s="298"/>
      <c r="U496" s="298"/>
      <c r="V496" s="298"/>
      <c r="W496" s="299"/>
      <c r="X496" s="298"/>
      <c r="Y496" s="298"/>
      <c r="Z496" s="298"/>
    </row>
    <row r="497" spans="1:26" ht="12.75" customHeight="1">
      <c r="A497" s="298"/>
      <c r="B497" s="298"/>
      <c r="C497" s="298"/>
      <c r="D497" s="298"/>
      <c r="E497" s="298"/>
      <c r="F497" s="298"/>
      <c r="G497" s="298"/>
      <c r="H497" s="298"/>
      <c r="I497" s="298"/>
      <c r="J497" s="298"/>
      <c r="K497" s="298"/>
      <c r="L497" s="298"/>
      <c r="M497" s="298"/>
      <c r="N497" s="298"/>
      <c r="O497" s="298"/>
      <c r="P497" s="298"/>
      <c r="Q497" s="298"/>
      <c r="R497" s="298"/>
      <c r="S497" s="298"/>
      <c r="T497" s="298"/>
      <c r="U497" s="298"/>
      <c r="V497" s="298"/>
      <c r="W497" s="299"/>
      <c r="X497" s="298"/>
      <c r="Y497" s="298"/>
      <c r="Z497" s="298"/>
    </row>
    <row r="498" spans="1:26" ht="12.75" customHeight="1">
      <c r="A498" s="298"/>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9"/>
      <c r="X498" s="298"/>
      <c r="Y498" s="298"/>
      <c r="Z498" s="298"/>
    </row>
    <row r="499" spans="1:26" ht="12.75" customHeight="1">
      <c r="A499" s="298"/>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9"/>
      <c r="X499" s="298"/>
      <c r="Y499" s="298"/>
      <c r="Z499" s="298"/>
    </row>
    <row r="500" spans="1:26" ht="12.75" customHeight="1">
      <c r="A500" s="298"/>
      <c r="B500" s="298"/>
      <c r="C500" s="298"/>
      <c r="D500" s="298"/>
      <c r="E500" s="298"/>
      <c r="F500" s="298"/>
      <c r="G500" s="298"/>
      <c r="H500" s="298"/>
      <c r="I500" s="298"/>
      <c r="J500" s="298"/>
      <c r="K500" s="298"/>
      <c r="L500" s="298"/>
      <c r="M500" s="298"/>
      <c r="N500" s="298"/>
      <c r="O500" s="298"/>
      <c r="P500" s="298"/>
      <c r="Q500" s="298"/>
      <c r="R500" s="298"/>
      <c r="S500" s="298"/>
      <c r="T500" s="298"/>
      <c r="U500" s="298"/>
      <c r="V500" s="298"/>
      <c r="W500" s="299"/>
      <c r="X500" s="298"/>
      <c r="Y500" s="298"/>
      <c r="Z500" s="298"/>
    </row>
    <row r="501" spans="1:26" ht="12.75" customHeight="1">
      <c r="A501" s="298"/>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9"/>
      <c r="X501" s="298"/>
      <c r="Y501" s="298"/>
      <c r="Z501" s="298"/>
    </row>
    <row r="502" spans="1:26" ht="12.75" customHeight="1">
      <c r="A502" s="298"/>
      <c r="B502" s="298"/>
      <c r="C502" s="298"/>
      <c r="D502" s="298"/>
      <c r="E502" s="298"/>
      <c r="F502" s="298"/>
      <c r="G502" s="298"/>
      <c r="H502" s="298"/>
      <c r="I502" s="298"/>
      <c r="J502" s="298"/>
      <c r="K502" s="298"/>
      <c r="L502" s="298"/>
      <c r="M502" s="298"/>
      <c r="N502" s="298"/>
      <c r="O502" s="298"/>
      <c r="P502" s="298"/>
      <c r="Q502" s="298"/>
      <c r="R502" s="298"/>
      <c r="S502" s="298"/>
      <c r="T502" s="298"/>
      <c r="U502" s="298"/>
      <c r="V502" s="298"/>
      <c r="W502" s="299"/>
      <c r="X502" s="298"/>
      <c r="Y502" s="298"/>
      <c r="Z502" s="298"/>
    </row>
    <row r="503" spans="1:26" ht="12.75" customHeight="1">
      <c r="A503" s="298"/>
      <c r="B503" s="298"/>
      <c r="C503" s="298"/>
      <c r="D503" s="298"/>
      <c r="E503" s="298"/>
      <c r="F503" s="298"/>
      <c r="G503" s="298"/>
      <c r="H503" s="298"/>
      <c r="I503" s="298"/>
      <c r="J503" s="298"/>
      <c r="K503" s="298"/>
      <c r="L503" s="298"/>
      <c r="M503" s="298"/>
      <c r="N503" s="298"/>
      <c r="O503" s="298"/>
      <c r="P503" s="298"/>
      <c r="Q503" s="298"/>
      <c r="R503" s="298"/>
      <c r="S503" s="298"/>
      <c r="T503" s="298"/>
      <c r="U503" s="298"/>
      <c r="V503" s="298"/>
      <c r="W503" s="299"/>
      <c r="X503" s="298"/>
      <c r="Y503" s="298"/>
      <c r="Z503" s="298"/>
    </row>
    <row r="504" spans="1:26" ht="12.75" customHeight="1">
      <c r="A504" s="298"/>
      <c r="B504" s="298"/>
      <c r="C504" s="298"/>
      <c r="D504" s="298"/>
      <c r="E504" s="298"/>
      <c r="F504" s="298"/>
      <c r="G504" s="298"/>
      <c r="H504" s="298"/>
      <c r="I504" s="298"/>
      <c r="J504" s="298"/>
      <c r="K504" s="298"/>
      <c r="L504" s="298"/>
      <c r="M504" s="298"/>
      <c r="N504" s="298"/>
      <c r="O504" s="298"/>
      <c r="P504" s="298"/>
      <c r="Q504" s="298"/>
      <c r="R504" s="298"/>
      <c r="S504" s="298"/>
      <c r="T504" s="298"/>
      <c r="U504" s="298"/>
      <c r="V504" s="298"/>
      <c r="W504" s="299"/>
      <c r="X504" s="298"/>
      <c r="Y504" s="298"/>
      <c r="Z504" s="298"/>
    </row>
    <row r="505" spans="1:26" ht="12.75" customHeight="1">
      <c r="A505" s="298"/>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9"/>
      <c r="X505" s="298"/>
      <c r="Y505" s="298"/>
      <c r="Z505" s="298"/>
    </row>
    <row r="506" spans="1:26" ht="12.75" customHeight="1">
      <c r="A506" s="298"/>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9"/>
      <c r="X506" s="298"/>
      <c r="Y506" s="298"/>
      <c r="Z506" s="298"/>
    </row>
    <row r="507" spans="1:26" ht="12.75" customHeight="1">
      <c r="A507" s="298"/>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9"/>
      <c r="X507" s="298"/>
      <c r="Y507" s="298"/>
      <c r="Z507" s="298"/>
    </row>
    <row r="508" spans="1:26" ht="12.75" customHeight="1">
      <c r="A508" s="298"/>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9"/>
      <c r="X508" s="298"/>
      <c r="Y508" s="298"/>
      <c r="Z508" s="298"/>
    </row>
    <row r="509" spans="1:26" ht="12.75" customHeight="1">
      <c r="A509" s="298"/>
      <c r="B509" s="298"/>
      <c r="C509" s="298"/>
      <c r="D509" s="298"/>
      <c r="E509" s="298"/>
      <c r="F509" s="298"/>
      <c r="G509" s="298"/>
      <c r="H509" s="298"/>
      <c r="I509" s="298"/>
      <c r="J509" s="298"/>
      <c r="K509" s="298"/>
      <c r="L509" s="298"/>
      <c r="M509" s="298"/>
      <c r="N509" s="298"/>
      <c r="O509" s="298"/>
      <c r="P509" s="298"/>
      <c r="Q509" s="298"/>
      <c r="R509" s="298"/>
      <c r="S509" s="298"/>
      <c r="T509" s="298"/>
      <c r="U509" s="298"/>
      <c r="V509" s="298"/>
      <c r="W509" s="299"/>
      <c r="X509" s="298"/>
      <c r="Y509" s="298"/>
      <c r="Z509" s="298"/>
    </row>
    <row r="510" spans="1:26" ht="12.75" customHeight="1">
      <c r="A510" s="298"/>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9"/>
      <c r="X510" s="298"/>
      <c r="Y510" s="298"/>
      <c r="Z510" s="298"/>
    </row>
    <row r="511" spans="1:26" ht="12.75" customHeight="1">
      <c r="A511" s="298"/>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9"/>
      <c r="X511" s="298"/>
      <c r="Y511" s="298"/>
      <c r="Z511" s="298"/>
    </row>
    <row r="512" spans="1:26" ht="12.75" customHeight="1">
      <c r="A512" s="298"/>
      <c r="B512" s="298"/>
      <c r="C512" s="298"/>
      <c r="D512" s="298"/>
      <c r="E512" s="298"/>
      <c r="F512" s="298"/>
      <c r="G512" s="298"/>
      <c r="H512" s="298"/>
      <c r="I512" s="298"/>
      <c r="J512" s="298"/>
      <c r="K512" s="298"/>
      <c r="L512" s="298"/>
      <c r="M512" s="298"/>
      <c r="N512" s="298"/>
      <c r="O512" s="298"/>
      <c r="P512" s="298"/>
      <c r="Q512" s="298"/>
      <c r="R512" s="298"/>
      <c r="S512" s="298"/>
      <c r="T512" s="298"/>
      <c r="U512" s="298"/>
      <c r="V512" s="298"/>
      <c r="W512" s="299"/>
      <c r="X512" s="298"/>
      <c r="Y512" s="298"/>
      <c r="Z512" s="298"/>
    </row>
    <row r="513" spans="1:26" ht="12.75" customHeight="1">
      <c r="A513" s="298"/>
      <c r="B513" s="298"/>
      <c r="C513" s="298"/>
      <c r="D513" s="298"/>
      <c r="E513" s="298"/>
      <c r="F513" s="298"/>
      <c r="G513" s="298"/>
      <c r="H513" s="298"/>
      <c r="I513" s="298"/>
      <c r="J513" s="298"/>
      <c r="K513" s="298"/>
      <c r="L513" s="298"/>
      <c r="M513" s="298"/>
      <c r="N513" s="298"/>
      <c r="O513" s="298"/>
      <c r="P513" s="298"/>
      <c r="Q513" s="298"/>
      <c r="R513" s="298"/>
      <c r="S513" s="298"/>
      <c r="T513" s="298"/>
      <c r="U513" s="298"/>
      <c r="V513" s="298"/>
      <c r="W513" s="299"/>
      <c r="X513" s="298"/>
      <c r="Y513" s="298"/>
      <c r="Z513" s="298"/>
    </row>
    <row r="514" spans="1:26" ht="12.75" customHeight="1">
      <c r="A514" s="298"/>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9"/>
      <c r="X514" s="298"/>
      <c r="Y514" s="298"/>
      <c r="Z514" s="298"/>
    </row>
    <row r="515" spans="1:26" ht="12.75" customHeight="1">
      <c r="A515" s="298"/>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9"/>
      <c r="X515" s="298"/>
      <c r="Y515" s="298"/>
      <c r="Z515" s="298"/>
    </row>
    <row r="516" spans="1:26" ht="12.75" customHeight="1">
      <c r="A516" s="298"/>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9"/>
      <c r="X516" s="298"/>
      <c r="Y516" s="298"/>
      <c r="Z516" s="298"/>
    </row>
    <row r="517" spans="1:26" ht="12.75" customHeight="1">
      <c r="A517" s="298"/>
      <c r="B517" s="298"/>
      <c r="C517" s="298"/>
      <c r="D517" s="298"/>
      <c r="E517" s="298"/>
      <c r="F517" s="298"/>
      <c r="G517" s="298"/>
      <c r="H517" s="298"/>
      <c r="I517" s="298"/>
      <c r="J517" s="298"/>
      <c r="K517" s="298"/>
      <c r="L517" s="298"/>
      <c r="M517" s="298"/>
      <c r="N517" s="298"/>
      <c r="O517" s="298"/>
      <c r="P517" s="298"/>
      <c r="Q517" s="298"/>
      <c r="R517" s="298"/>
      <c r="S517" s="298"/>
      <c r="T517" s="298"/>
      <c r="U517" s="298"/>
      <c r="V517" s="298"/>
      <c r="W517" s="299"/>
      <c r="X517" s="298"/>
      <c r="Y517" s="298"/>
      <c r="Z517" s="298"/>
    </row>
    <row r="518" spans="1:26" ht="12.75" customHeight="1">
      <c r="A518" s="298"/>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9"/>
      <c r="X518" s="298"/>
      <c r="Y518" s="298"/>
      <c r="Z518" s="298"/>
    </row>
    <row r="519" spans="1:26" ht="12.75" customHeight="1">
      <c r="A519" s="298"/>
      <c r="B519" s="298"/>
      <c r="C519" s="298"/>
      <c r="D519" s="298"/>
      <c r="E519" s="298"/>
      <c r="F519" s="298"/>
      <c r="G519" s="298"/>
      <c r="H519" s="298"/>
      <c r="I519" s="298"/>
      <c r="J519" s="298"/>
      <c r="K519" s="298"/>
      <c r="L519" s="298"/>
      <c r="M519" s="298"/>
      <c r="N519" s="298"/>
      <c r="O519" s="298"/>
      <c r="P519" s="298"/>
      <c r="Q519" s="298"/>
      <c r="R519" s="298"/>
      <c r="S519" s="298"/>
      <c r="T519" s="298"/>
      <c r="U519" s="298"/>
      <c r="V519" s="298"/>
      <c r="W519" s="299"/>
      <c r="X519" s="298"/>
      <c r="Y519" s="298"/>
      <c r="Z519" s="298"/>
    </row>
    <row r="520" spans="1:26" ht="12.75" customHeight="1">
      <c r="A520" s="298"/>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9"/>
      <c r="X520" s="298"/>
      <c r="Y520" s="298"/>
      <c r="Z520" s="298"/>
    </row>
    <row r="521" spans="1:26" ht="12.75" customHeight="1">
      <c r="A521" s="298"/>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9"/>
      <c r="X521" s="298"/>
      <c r="Y521" s="298"/>
      <c r="Z521" s="298"/>
    </row>
    <row r="522" spans="1:26" ht="12.75" customHeight="1">
      <c r="A522" s="298"/>
      <c r="B522" s="298"/>
      <c r="C522" s="298"/>
      <c r="D522" s="298"/>
      <c r="E522" s="298"/>
      <c r="F522" s="298"/>
      <c r="G522" s="298"/>
      <c r="H522" s="298"/>
      <c r="I522" s="298"/>
      <c r="J522" s="298"/>
      <c r="K522" s="298"/>
      <c r="L522" s="298"/>
      <c r="M522" s="298"/>
      <c r="N522" s="298"/>
      <c r="O522" s="298"/>
      <c r="P522" s="298"/>
      <c r="Q522" s="298"/>
      <c r="R522" s="298"/>
      <c r="S522" s="298"/>
      <c r="T522" s="298"/>
      <c r="U522" s="298"/>
      <c r="V522" s="298"/>
      <c r="W522" s="299"/>
      <c r="X522" s="298"/>
      <c r="Y522" s="298"/>
      <c r="Z522" s="298"/>
    </row>
    <row r="523" spans="1:26" ht="12.75" customHeight="1">
      <c r="A523" s="298"/>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9"/>
      <c r="X523" s="298"/>
      <c r="Y523" s="298"/>
      <c r="Z523" s="298"/>
    </row>
    <row r="524" spans="1:26" ht="12.75" customHeight="1">
      <c r="A524" s="298"/>
      <c r="B524" s="298"/>
      <c r="C524" s="298"/>
      <c r="D524" s="298"/>
      <c r="E524" s="298"/>
      <c r="F524" s="298"/>
      <c r="G524" s="298"/>
      <c r="H524" s="298"/>
      <c r="I524" s="298"/>
      <c r="J524" s="298"/>
      <c r="K524" s="298"/>
      <c r="L524" s="298"/>
      <c r="M524" s="298"/>
      <c r="N524" s="298"/>
      <c r="O524" s="298"/>
      <c r="P524" s="298"/>
      <c r="Q524" s="298"/>
      <c r="R524" s="298"/>
      <c r="S524" s="298"/>
      <c r="T524" s="298"/>
      <c r="U524" s="298"/>
      <c r="V524" s="298"/>
      <c r="W524" s="299"/>
      <c r="X524" s="298"/>
      <c r="Y524" s="298"/>
      <c r="Z524" s="298"/>
    </row>
    <row r="525" spans="1:26" ht="12.75" customHeight="1">
      <c r="A525" s="298"/>
      <c r="B525" s="298"/>
      <c r="C525" s="298"/>
      <c r="D525" s="298"/>
      <c r="E525" s="298"/>
      <c r="F525" s="298"/>
      <c r="G525" s="298"/>
      <c r="H525" s="298"/>
      <c r="I525" s="298"/>
      <c r="J525" s="298"/>
      <c r="K525" s="298"/>
      <c r="L525" s="298"/>
      <c r="M525" s="298"/>
      <c r="N525" s="298"/>
      <c r="O525" s="298"/>
      <c r="P525" s="298"/>
      <c r="Q525" s="298"/>
      <c r="R525" s="298"/>
      <c r="S525" s="298"/>
      <c r="T525" s="298"/>
      <c r="U525" s="298"/>
      <c r="V525" s="298"/>
      <c r="W525" s="299"/>
      <c r="X525" s="298"/>
      <c r="Y525" s="298"/>
      <c r="Z525" s="298"/>
    </row>
    <row r="526" spans="1:26" ht="12.75" customHeight="1">
      <c r="A526" s="298"/>
      <c r="B526" s="298"/>
      <c r="C526" s="298"/>
      <c r="D526" s="298"/>
      <c r="E526" s="298"/>
      <c r="F526" s="298"/>
      <c r="G526" s="298"/>
      <c r="H526" s="298"/>
      <c r="I526" s="298"/>
      <c r="J526" s="298"/>
      <c r="K526" s="298"/>
      <c r="L526" s="298"/>
      <c r="M526" s="298"/>
      <c r="N526" s="298"/>
      <c r="O526" s="298"/>
      <c r="P526" s="298"/>
      <c r="Q526" s="298"/>
      <c r="R526" s="298"/>
      <c r="S526" s="298"/>
      <c r="T526" s="298"/>
      <c r="U526" s="298"/>
      <c r="V526" s="298"/>
      <c r="W526" s="299"/>
      <c r="X526" s="298"/>
      <c r="Y526" s="298"/>
      <c r="Z526" s="298"/>
    </row>
    <row r="527" spans="1:26" ht="12.75" customHeight="1">
      <c r="A527" s="298"/>
      <c r="B527" s="298"/>
      <c r="C527" s="298"/>
      <c r="D527" s="298"/>
      <c r="E527" s="298"/>
      <c r="F527" s="298"/>
      <c r="G527" s="298"/>
      <c r="H527" s="298"/>
      <c r="I527" s="298"/>
      <c r="J527" s="298"/>
      <c r="K527" s="298"/>
      <c r="L527" s="298"/>
      <c r="M527" s="298"/>
      <c r="N527" s="298"/>
      <c r="O527" s="298"/>
      <c r="P527" s="298"/>
      <c r="Q527" s="298"/>
      <c r="R527" s="298"/>
      <c r="S527" s="298"/>
      <c r="T527" s="298"/>
      <c r="U527" s="298"/>
      <c r="V527" s="298"/>
      <c r="W527" s="299"/>
      <c r="X527" s="298"/>
      <c r="Y527" s="298"/>
      <c r="Z527" s="298"/>
    </row>
    <row r="528" spans="1:26" ht="12.75" customHeight="1">
      <c r="A528" s="298"/>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9"/>
      <c r="X528" s="298"/>
      <c r="Y528" s="298"/>
      <c r="Z528" s="298"/>
    </row>
    <row r="529" spans="1:26" ht="12.75" customHeight="1">
      <c r="A529" s="298"/>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9"/>
      <c r="X529" s="298"/>
      <c r="Y529" s="298"/>
      <c r="Z529" s="298"/>
    </row>
    <row r="530" spans="1:26" ht="12.75" customHeight="1">
      <c r="A530" s="298"/>
      <c r="B530" s="298"/>
      <c r="C530" s="298"/>
      <c r="D530" s="298"/>
      <c r="E530" s="298"/>
      <c r="F530" s="298"/>
      <c r="G530" s="298"/>
      <c r="H530" s="298"/>
      <c r="I530" s="298"/>
      <c r="J530" s="298"/>
      <c r="K530" s="298"/>
      <c r="L530" s="298"/>
      <c r="M530" s="298"/>
      <c r="N530" s="298"/>
      <c r="O530" s="298"/>
      <c r="P530" s="298"/>
      <c r="Q530" s="298"/>
      <c r="R530" s="298"/>
      <c r="S530" s="298"/>
      <c r="T530" s="298"/>
      <c r="U530" s="298"/>
      <c r="V530" s="298"/>
      <c r="W530" s="299"/>
      <c r="X530" s="298"/>
      <c r="Y530" s="298"/>
      <c r="Z530" s="298"/>
    </row>
    <row r="531" spans="1:26" ht="12.75" customHeight="1">
      <c r="A531" s="298"/>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9"/>
      <c r="X531" s="298"/>
      <c r="Y531" s="298"/>
      <c r="Z531" s="298"/>
    </row>
    <row r="532" spans="1:26" ht="12.75" customHeight="1">
      <c r="A532" s="298"/>
      <c r="B532" s="298"/>
      <c r="C532" s="298"/>
      <c r="D532" s="298"/>
      <c r="E532" s="298"/>
      <c r="F532" s="298"/>
      <c r="G532" s="298"/>
      <c r="H532" s="298"/>
      <c r="I532" s="298"/>
      <c r="J532" s="298"/>
      <c r="K532" s="298"/>
      <c r="L532" s="298"/>
      <c r="M532" s="298"/>
      <c r="N532" s="298"/>
      <c r="O532" s="298"/>
      <c r="P532" s="298"/>
      <c r="Q532" s="298"/>
      <c r="R532" s="298"/>
      <c r="S532" s="298"/>
      <c r="T532" s="298"/>
      <c r="U532" s="298"/>
      <c r="V532" s="298"/>
      <c r="W532" s="299"/>
      <c r="X532" s="298"/>
      <c r="Y532" s="298"/>
      <c r="Z532" s="298"/>
    </row>
    <row r="533" spans="1:26" ht="12.75" customHeight="1">
      <c r="A533" s="298"/>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9"/>
      <c r="X533" s="298"/>
      <c r="Y533" s="298"/>
      <c r="Z533" s="298"/>
    </row>
    <row r="534" spans="1:26" ht="12.75" customHeight="1">
      <c r="A534" s="298"/>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9"/>
      <c r="X534" s="298"/>
      <c r="Y534" s="298"/>
      <c r="Z534" s="298"/>
    </row>
    <row r="535" spans="1:26" ht="12.75" customHeight="1">
      <c r="A535" s="298"/>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9"/>
      <c r="X535" s="298"/>
      <c r="Y535" s="298"/>
      <c r="Z535" s="298"/>
    </row>
    <row r="536" spans="1:26" ht="12.75" customHeight="1">
      <c r="A536" s="298"/>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9"/>
      <c r="X536" s="298"/>
      <c r="Y536" s="298"/>
      <c r="Z536" s="298"/>
    </row>
    <row r="537" spans="1:26" ht="12.75" customHeight="1">
      <c r="A537" s="298"/>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9"/>
      <c r="X537" s="298"/>
      <c r="Y537" s="298"/>
      <c r="Z537" s="298"/>
    </row>
    <row r="538" spans="1:26" ht="12.75" customHeight="1">
      <c r="A538" s="298"/>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9"/>
      <c r="X538" s="298"/>
      <c r="Y538" s="298"/>
      <c r="Z538" s="298"/>
    </row>
    <row r="539" spans="1:26" ht="12.75" customHeight="1">
      <c r="A539" s="298"/>
      <c r="B539" s="298"/>
      <c r="C539" s="298"/>
      <c r="D539" s="298"/>
      <c r="E539" s="298"/>
      <c r="F539" s="298"/>
      <c r="G539" s="298"/>
      <c r="H539" s="298"/>
      <c r="I539" s="298"/>
      <c r="J539" s="298"/>
      <c r="K539" s="298"/>
      <c r="L539" s="298"/>
      <c r="M539" s="298"/>
      <c r="N539" s="298"/>
      <c r="O539" s="298"/>
      <c r="P539" s="298"/>
      <c r="Q539" s="298"/>
      <c r="R539" s="298"/>
      <c r="S539" s="298"/>
      <c r="T539" s="298"/>
      <c r="U539" s="298"/>
      <c r="V539" s="298"/>
      <c r="W539" s="299"/>
      <c r="X539" s="298"/>
      <c r="Y539" s="298"/>
      <c r="Z539" s="298"/>
    </row>
    <row r="540" spans="1:26" ht="12.75" customHeight="1">
      <c r="A540" s="298"/>
      <c r="B540" s="298"/>
      <c r="C540" s="298"/>
      <c r="D540" s="298"/>
      <c r="E540" s="298"/>
      <c r="F540" s="298"/>
      <c r="G540" s="298"/>
      <c r="H540" s="298"/>
      <c r="I540" s="298"/>
      <c r="J540" s="298"/>
      <c r="K540" s="298"/>
      <c r="L540" s="298"/>
      <c r="M540" s="298"/>
      <c r="N540" s="298"/>
      <c r="O540" s="298"/>
      <c r="P540" s="298"/>
      <c r="Q540" s="298"/>
      <c r="R540" s="298"/>
      <c r="S540" s="298"/>
      <c r="T540" s="298"/>
      <c r="U540" s="298"/>
      <c r="V540" s="298"/>
      <c r="W540" s="299"/>
      <c r="X540" s="298"/>
      <c r="Y540" s="298"/>
      <c r="Z540" s="298"/>
    </row>
    <row r="541" spans="1:26" ht="12.75" customHeight="1">
      <c r="A541" s="298"/>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9"/>
      <c r="X541" s="298"/>
      <c r="Y541" s="298"/>
      <c r="Z541" s="298"/>
    </row>
    <row r="542" spans="1:26" ht="12.75" customHeight="1">
      <c r="A542" s="298"/>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9"/>
      <c r="X542" s="298"/>
      <c r="Y542" s="298"/>
      <c r="Z542" s="298"/>
    </row>
    <row r="543" spans="1:26" ht="12.75" customHeight="1">
      <c r="A543" s="298"/>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9"/>
      <c r="X543" s="298"/>
      <c r="Y543" s="298"/>
      <c r="Z543" s="298"/>
    </row>
    <row r="544" spans="1:26" ht="12.75" customHeight="1">
      <c r="A544" s="298"/>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9"/>
      <c r="X544" s="298"/>
      <c r="Y544" s="298"/>
      <c r="Z544" s="298"/>
    </row>
    <row r="545" spans="1:26" ht="12.75" customHeight="1">
      <c r="A545" s="298"/>
      <c r="B545" s="298"/>
      <c r="C545" s="298"/>
      <c r="D545" s="298"/>
      <c r="E545" s="298"/>
      <c r="F545" s="298"/>
      <c r="G545" s="298"/>
      <c r="H545" s="298"/>
      <c r="I545" s="298"/>
      <c r="J545" s="298"/>
      <c r="K545" s="298"/>
      <c r="L545" s="298"/>
      <c r="M545" s="298"/>
      <c r="N545" s="298"/>
      <c r="O545" s="298"/>
      <c r="P545" s="298"/>
      <c r="Q545" s="298"/>
      <c r="R545" s="298"/>
      <c r="S545" s="298"/>
      <c r="T545" s="298"/>
      <c r="U545" s="298"/>
      <c r="V545" s="298"/>
      <c r="W545" s="299"/>
      <c r="X545" s="298"/>
      <c r="Y545" s="298"/>
      <c r="Z545" s="298"/>
    </row>
    <row r="546" spans="1:26" ht="12.75" customHeight="1">
      <c r="A546" s="298"/>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9"/>
      <c r="X546" s="298"/>
      <c r="Y546" s="298"/>
      <c r="Z546" s="298"/>
    </row>
    <row r="547" spans="1:26" ht="12.75" customHeight="1">
      <c r="A547" s="298"/>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9"/>
      <c r="X547" s="298"/>
      <c r="Y547" s="298"/>
      <c r="Z547" s="298"/>
    </row>
    <row r="548" spans="1:26" ht="12.75" customHeight="1">
      <c r="A548" s="298"/>
      <c r="B548" s="298"/>
      <c r="C548" s="298"/>
      <c r="D548" s="298"/>
      <c r="E548" s="298"/>
      <c r="F548" s="298"/>
      <c r="G548" s="298"/>
      <c r="H548" s="298"/>
      <c r="I548" s="298"/>
      <c r="J548" s="298"/>
      <c r="K548" s="298"/>
      <c r="L548" s="298"/>
      <c r="M548" s="298"/>
      <c r="N548" s="298"/>
      <c r="O548" s="298"/>
      <c r="P548" s="298"/>
      <c r="Q548" s="298"/>
      <c r="R548" s="298"/>
      <c r="S548" s="298"/>
      <c r="T548" s="298"/>
      <c r="U548" s="298"/>
      <c r="V548" s="298"/>
      <c r="W548" s="299"/>
      <c r="X548" s="298"/>
      <c r="Y548" s="298"/>
      <c r="Z548" s="298"/>
    </row>
    <row r="549" spans="1:26" ht="12.75" customHeight="1">
      <c r="A549" s="298"/>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9"/>
      <c r="X549" s="298"/>
      <c r="Y549" s="298"/>
      <c r="Z549" s="298"/>
    </row>
    <row r="550" spans="1:26" ht="12.75" customHeight="1">
      <c r="A550" s="298"/>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9"/>
      <c r="X550" s="298"/>
      <c r="Y550" s="298"/>
      <c r="Z550" s="298"/>
    </row>
    <row r="551" spans="1:26" ht="12.75" customHeight="1">
      <c r="A551" s="298"/>
      <c r="B551" s="298"/>
      <c r="C551" s="298"/>
      <c r="D551" s="298"/>
      <c r="E551" s="298"/>
      <c r="F551" s="298"/>
      <c r="G551" s="298"/>
      <c r="H551" s="298"/>
      <c r="I551" s="298"/>
      <c r="J551" s="298"/>
      <c r="K551" s="298"/>
      <c r="L551" s="298"/>
      <c r="M551" s="298"/>
      <c r="N551" s="298"/>
      <c r="O551" s="298"/>
      <c r="P551" s="298"/>
      <c r="Q551" s="298"/>
      <c r="R551" s="298"/>
      <c r="S551" s="298"/>
      <c r="T551" s="298"/>
      <c r="U551" s="298"/>
      <c r="V551" s="298"/>
      <c r="W551" s="299"/>
      <c r="X551" s="298"/>
      <c r="Y551" s="298"/>
      <c r="Z551" s="298"/>
    </row>
    <row r="552" spans="1:26" ht="12.75" customHeight="1">
      <c r="A552" s="298"/>
      <c r="B552" s="298"/>
      <c r="C552" s="298"/>
      <c r="D552" s="298"/>
      <c r="E552" s="298"/>
      <c r="F552" s="298"/>
      <c r="G552" s="298"/>
      <c r="H552" s="298"/>
      <c r="I552" s="298"/>
      <c r="J552" s="298"/>
      <c r="K552" s="298"/>
      <c r="L552" s="298"/>
      <c r="M552" s="298"/>
      <c r="N552" s="298"/>
      <c r="O552" s="298"/>
      <c r="P552" s="298"/>
      <c r="Q552" s="298"/>
      <c r="R552" s="298"/>
      <c r="S552" s="298"/>
      <c r="T552" s="298"/>
      <c r="U552" s="298"/>
      <c r="V552" s="298"/>
      <c r="W552" s="299"/>
      <c r="X552" s="298"/>
      <c r="Y552" s="298"/>
      <c r="Z552" s="298"/>
    </row>
    <row r="553" spans="1:26" ht="12.75" customHeight="1">
      <c r="A553" s="298"/>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9"/>
      <c r="X553" s="298"/>
      <c r="Y553" s="298"/>
      <c r="Z553" s="298"/>
    </row>
    <row r="554" spans="1:26" ht="12.75" customHeight="1">
      <c r="A554" s="298"/>
      <c r="B554" s="298"/>
      <c r="C554" s="298"/>
      <c r="D554" s="298"/>
      <c r="E554" s="298"/>
      <c r="F554" s="298"/>
      <c r="G554" s="298"/>
      <c r="H554" s="298"/>
      <c r="I554" s="298"/>
      <c r="J554" s="298"/>
      <c r="K554" s="298"/>
      <c r="L554" s="298"/>
      <c r="M554" s="298"/>
      <c r="N554" s="298"/>
      <c r="O554" s="298"/>
      <c r="P554" s="298"/>
      <c r="Q554" s="298"/>
      <c r="R554" s="298"/>
      <c r="S554" s="298"/>
      <c r="T554" s="298"/>
      <c r="U554" s="298"/>
      <c r="V554" s="298"/>
      <c r="W554" s="299"/>
      <c r="X554" s="298"/>
      <c r="Y554" s="298"/>
      <c r="Z554" s="298"/>
    </row>
    <row r="555" spans="1:26" ht="12.75" customHeight="1">
      <c r="A555" s="298"/>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9"/>
      <c r="X555" s="298"/>
      <c r="Y555" s="298"/>
      <c r="Z555" s="298"/>
    </row>
    <row r="556" spans="1:26" ht="12.75" customHeight="1">
      <c r="A556" s="298"/>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9"/>
      <c r="X556" s="298"/>
      <c r="Y556" s="298"/>
      <c r="Z556" s="298"/>
    </row>
    <row r="557" spans="1:26" ht="12.75" customHeight="1">
      <c r="A557" s="298"/>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9"/>
      <c r="X557" s="298"/>
      <c r="Y557" s="298"/>
      <c r="Z557" s="298"/>
    </row>
    <row r="558" spans="1:26" ht="12.75" customHeight="1">
      <c r="A558" s="298"/>
      <c r="B558" s="298"/>
      <c r="C558" s="298"/>
      <c r="D558" s="298"/>
      <c r="E558" s="298"/>
      <c r="F558" s="298"/>
      <c r="G558" s="298"/>
      <c r="H558" s="298"/>
      <c r="I558" s="298"/>
      <c r="J558" s="298"/>
      <c r="K558" s="298"/>
      <c r="L558" s="298"/>
      <c r="M558" s="298"/>
      <c r="N558" s="298"/>
      <c r="O558" s="298"/>
      <c r="P558" s="298"/>
      <c r="Q558" s="298"/>
      <c r="R558" s="298"/>
      <c r="S558" s="298"/>
      <c r="T558" s="298"/>
      <c r="U558" s="298"/>
      <c r="V558" s="298"/>
      <c r="W558" s="299"/>
      <c r="X558" s="298"/>
      <c r="Y558" s="298"/>
      <c r="Z558" s="298"/>
    </row>
    <row r="559" spans="1:26" ht="12.75" customHeight="1">
      <c r="A559" s="298"/>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9"/>
      <c r="X559" s="298"/>
      <c r="Y559" s="298"/>
      <c r="Z559" s="298"/>
    </row>
    <row r="560" spans="1:26" ht="12.75" customHeight="1">
      <c r="A560" s="298"/>
      <c r="B560" s="298"/>
      <c r="C560" s="298"/>
      <c r="D560" s="298"/>
      <c r="E560" s="298"/>
      <c r="F560" s="298"/>
      <c r="G560" s="298"/>
      <c r="H560" s="298"/>
      <c r="I560" s="298"/>
      <c r="J560" s="298"/>
      <c r="K560" s="298"/>
      <c r="L560" s="298"/>
      <c r="M560" s="298"/>
      <c r="N560" s="298"/>
      <c r="O560" s="298"/>
      <c r="P560" s="298"/>
      <c r="Q560" s="298"/>
      <c r="R560" s="298"/>
      <c r="S560" s="298"/>
      <c r="T560" s="298"/>
      <c r="U560" s="298"/>
      <c r="V560" s="298"/>
      <c r="W560" s="299"/>
      <c r="X560" s="298"/>
      <c r="Y560" s="298"/>
      <c r="Z560" s="298"/>
    </row>
    <row r="561" spans="1:26" ht="12.75" customHeight="1">
      <c r="A561" s="298"/>
      <c r="B561" s="298"/>
      <c r="C561" s="298"/>
      <c r="D561" s="298"/>
      <c r="E561" s="298"/>
      <c r="F561" s="298"/>
      <c r="G561" s="298"/>
      <c r="H561" s="298"/>
      <c r="I561" s="298"/>
      <c r="J561" s="298"/>
      <c r="K561" s="298"/>
      <c r="L561" s="298"/>
      <c r="M561" s="298"/>
      <c r="N561" s="298"/>
      <c r="O561" s="298"/>
      <c r="P561" s="298"/>
      <c r="Q561" s="298"/>
      <c r="R561" s="298"/>
      <c r="S561" s="298"/>
      <c r="T561" s="298"/>
      <c r="U561" s="298"/>
      <c r="V561" s="298"/>
      <c r="W561" s="299"/>
      <c r="X561" s="298"/>
      <c r="Y561" s="298"/>
      <c r="Z561" s="298"/>
    </row>
    <row r="562" spans="1:26" ht="12.75" customHeight="1">
      <c r="A562" s="298"/>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9"/>
      <c r="X562" s="298"/>
      <c r="Y562" s="298"/>
      <c r="Z562" s="298"/>
    </row>
    <row r="563" spans="1:26" ht="12.75" customHeight="1">
      <c r="A563" s="298"/>
      <c r="B563" s="298"/>
      <c r="C563" s="298"/>
      <c r="D563" s="298"/>
      <c r="E563" s="298"/>
      <c r="F563" s="298"/>
      <c r="G563" s="298"/>
      <c r="H563" s="298"/>
      <c r="I563" s="298"/>
      <c r="J563" s="298"/>
      <c r="K563" s="298"/>
      <c r="L563" s="298"/>
      <c r="M563" s="298"/>
      <c r="N563" s="298"/>
      <c r="O563" s="298"/>
      <c r="P563" s="298"/>
      <c r="Q563" s="298"/>
      <c r="R563" s="298"/>
      <c r="S563" s="298"/>
      <c r="T563" s="298"/>
      <c r="U563" s="298"/>
      <c r="V563" s="298"/>
      <c r="W563" s="299"/>
      <c r="X563" s="298"/>
      <c r="Y563" s="298"/>
      <c r="Z563" s="298"/>
    </row>
    <row r="564" spans="1:26" ht="12.75" customHeight="1">
      <c r="A564" s="298"/>
      <c r="B564" s="298"/>
      <c r="C564" s="298"/>
      <c r="D564" s="298"/>
      <c r="E564" s="298"/>
      <c r="F564" s="298"/>
      <c r="G564" s="298"/>
      <c r="H564" s="298"/>
      <c r="I564" s="298"/>
      <c r="J564" s="298"/>
      <c r="K564" s="298"/>
      <c r="L564" s="298"/>
      <c r="M564" s="298"/>
      <c r="N564" s="298"/>
      <c r="O564" s="298"/>
      <c r="P564" s="298"/>
      <c r="Q564" s="298"/>
      <c r="R564" s="298"/>
      <c r="S564" s="298"/>
      <c r="T564" s="298"/>
      <c r="U564" s="298"/>
      <c r="V564" s="298"/>
      <c r="W564" s="299"/>
      <c r="X564" s="298"/>
      <c r="Y564" s="298"/>
      <c r="Z564" s="298"/>
    </row>
    <row r="565" spans="1:26" ht="12.75" customHeight="1">
      <c r="A565" s="298"/>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9"/>
      <c r="X565" s="298"/>
      <c r="Y565" s="298"/>
      <c r="Z565" s="298"/>
    </row>
    <row r="566" spans="1:26" ht="12.75" customHeight="1">
      <c r="A566" s="298"/>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9"/>
      <c r="X566" s="298"/>
      <c r="Y566" s="298"/>
      <c r="Z566" s="298"/>
    </row>
    <row r="567" spans="1:26" ht="12.75" customHeight="1">
      <c r="A567" s="298"/>
      <c r="B567" s="298"/>
      <c r="C567" s="298"/>
      <c r="D567" s="298"/>
      <c r="E567" s="298"/>
      <c r="F567" s="298"/>
      <c r="G567" s="298"/>
      <c r="H567" s="298"/>
      <c r="I567" s="298"/>
      <c r="J567" s="298"/>
      <c r="K567" s="298"/>
      <c r="L567" s="298"/>
      <c r="M567" s="298"/>
      <c r="N567" s="298"/>
      <c r="O567" s="298"/>
      <c r="P567" s="298"/>
      <c r="Q567" s="298"/>
      <c r="R567" s="298"/>
      <c r="S567" s="298"/>
      <c r="T567" s="298"/>
      <c r="U567" s="298"/>
      <c r="V567" s="298"/>
      <c r="W567" s="299"/>
      <c r="X567" s="298"/>
      <c r="Y567" s="298"/>
      <c r="Z567" s="298"/>
    </row>
    <row r="568" spans="1:26" ht="12.75" customHeight="1">
      <c r="A568" s="298"/>
      <c r="B568" s="298"/>
      <c r="C568" s="298"/>
      <c r="D568" s="298"/>
      <c r="E568" s="298"/>
      <c r="F568" s="298"/>
      <c r="G568" s="298"/>
      <c r="H568" s="298"/>
      <c r="I568" s="298"/>
      <c r="J568" s="298"/>
      <c r="K568" s="298"/>
      <c r="L568" s="298"/>
      <c r="M568" s="298"/>
      <c r="N568" s="298"/>
      <c r="O568" s="298"/>
      <c r="P568" s="298"/>
      <c r="Q568" s="298"/>
      <c r="R568" s="298"/>
      <c r="S568" s="298"/>
      <c r="T568" s="298"/>
      <c r="U568" s="298"/>
      <c r="V568" s="298"/>
      <c r="W568" s="299"/>
      <c r="X568" s="298"/>
      <c r="Y568" s="298"/>
      <c r="Z568" s="298"/>
    </row>
    <row r="569" spans="1:26" ht="12.75" customHeight="1">
      <c r="A569" s="298"/>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9"/>
      <c r="X569" s="298"/>
      <c r="Y569" s="298"/>
      <c r="Z569" s="298"/>
    </row>
    <row r="570" spans="1:26" ht="12.75" customHeight="1">
      <c r="A570" s="298"/>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9"/>
      <c r="X570" s="298"/>
      <c r="Y570" s="298"/>
      <c r="Z570" s="298"/>
    </row>
    <row r="571" spans="1:26" ht="12.75" customHeight="1">
      <c r="A571" s="298"/>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9"/>
      <c r="X571" s="298"/>
      <c r="Y571" s="298"/>
      <c r="Z571" s="298"/>
    </row>
    <row r="572" spans="1:26" ht="12.75" customHeight="1">
      <c r="A572" s="298"/>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9"/>
      <c r="X572" s="298"/>
      <c r="Y572" s="298"/>
      <c r="Z572" s="298"/>
    </row>
    <row r="573" spans="1:26" ht="12.75" customHeight="1">
      <c r="A573" s="298"/>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9"/>
      <c r="X573" s="298"/>
      <c r="Y573" s="298"/>
      <c r="Z573" s="298"/>
    </row>
    <row r="574" spans="1:26" ht="12.75" customHeight="1">
      <c r="A574" s="298"/>
      <c r="B574" s="298"/>
      <c r="C574" s="298"/>
      <c r="D574" s="298"/>
      <c r="E574" s="298"/>
      <c r="F574" s="298"/>
      <c r="G574" s="298"/>
      <c r="H574" s="298"/>
      <c r="I574" s="298"/>
      <c r="J574" s="298"/>
      <c r="K574" s="298"/>
      <c r="L574" s="298"/>
      <c r="M574" s="298"/>
      <c r="N574" s="298"/>
      <c r="O574" s="298"/>
      <c r="P574" s="298"/>
      <c r="Q574" s="298"/>
      <c r="R574" s="298"/>
      <c r="S574" s="298"/>
      <c r="T574" s="298"/>
      <c r="U574" s="298"/>
      <c r="V574" s="298"/>
      <c r="W574" s="299"/>
      <c r="X574" s="298"/>
      <c r="Y574" s="298"/>
      <c r="Z574" s="298"/>
    </row>
    <row r="575" spans="1:26" ht="12.75" customHeight="1">
      <c r="A575" s="298"/>
      <c r="B575" s="298"/>
      <c r="C575" s="298"/>
      <c r="D575" s="298"/>
      <c r="E575" s="298"/>
      <c r="F575" s="298"/>
      <c r="G575" s="298"/>
      <c r="H575" s="298"/>
      <c r="I575" s="298"/>
      <c r="J575" s="298"/>
      <c r="K575" s="298"/>
      <c r="L575" s="298"/>
      <c r="M575" s="298"/>
      <c r="N575" s="298"/>
      <c r="O575" s="298"/>
      <c r="P575" s="298"/>
      <c r="Q575" s="298"/>
      <c r="R575" s="298"/>
      <c r="S575" s="298"/>
      <c r="T575" s="298"/>
      <c r="U575" s="298"/>
      <c r="V575" s="298"/>
      <c r="W575" s="299"/>
      <c r="X575" s="298"/>
      <c r="Y575" s="298"/>
      <c r="Z575" s="298"/>
    </row>
    <row r="576" spans="1:26" ht="12.75" customHeight="1">
      <c r="A576" s="298"/>
      <c r="B576" s="298"/>
      <c r="C576" s="298"/>
      <c r="D576" s="298"/>
      <c r="E576" s="298"/>
      <c r="F576" s="298"/>
      <c r="G576" s="298"/>
      <c r="H576" s="298"/>
      <c r="I576" s="298"/>
      <c r="J576" s="298"/>
      <c r="K576" s="298"/>
      <c r="L576" s="298"/>
      <c r="M576" s="298"/>
      <c r="N576" s="298"/>
      <c r="O576" s="298"/>
      <c r="P576" s="298"/>
      <c r="Q576" s="298"/>
      <c r="R576" s="298"/>
      <c r="S576" s="298"/>
      <c r="T576" s="298"/>
      <c r="U576" s="298"/>
      <c r="V576" s="298"/>
      <c r="W576" s="299"/>
      <c r="X576" s="298"/>
      <c r="Y576" s="298"/>
      <c r="Z576" s="298"/>
    </row>
    <row r="577" spans="1:26" ht="12.75" customHeight="1">
      <c r="A577" s="298"/>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9"/>
      <c r="X577" s="298"/>
      <c r="Y577" s="298"/>
      <c r="Z577" s="298"/>
    </row>
    <row r="578" spans="1:26" ht="12.75" customHeight="1">
      <c r="A578" s="298"/>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9"/>
      <c r="X578" s="298"/>
      <c r="Y578" s="298"/>
      <c r="Z578" s="298"/>
    </row>
    <row r="579" spans="1:26" ht="12.75" customHeight="1">
      <c r="A579" s="298"/>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9"/>
      <c r="X579" s="298"/>
      <c r="Y579" s="298"/>
      <c r="Z579" s="298"/>
    </row>
    <row r="580" spans="1:26" ht="12.75" customHeight="1">
      <c r="A580" s="298"/>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9"/>
      <c r="X580" s="298"/>
      <c r="Y580" s="298"/>
      <c r="Z580" s="298"/>
    </row>
    <row r="581" spans="1:26" ht="12.75" customHeight="1">
      <c r="A581" s="298"/>
      <c r="B581" s="298"/>
      <c r="C581" s="298"/>
      <c r="D581" s="298"/>
      <c r="E581" s="298"/>
      <c r="F581" s="298"/>
      <c r="G581" s="298"/>
      <c r="H581" s="298"/>
      <c r="I581" s="298"/>
      <c r="J581" s="298"/>
      <c r="K581" s="298"/>
      <c r="L581" s="298"/>
      <c r="M581" s="298"/>
      <c r="N581" s="298"/>
      <c r="O581" s="298"/>
      <c r="P581" s="298"/>
      <c r="Q581" s="298"/>
      <c r="R581" s="298"/>
      <c r="S581" s="298"/>
      <c r="T581" s="298"/>
      <c r="U581" s="298"/>
      <c r="V581" s="298"/>
      <c r="W581" s="299"/>
      <c r="X581" s="298"/>
      <c r="Y581" s="298"/>
      <c r="Z581" s="298"/>
    </row>
    <row r="582" spans="1:26" ht="12.75" customHeight="1">
      <c r="A582" s="298"/>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9"/>
      <c r="X582" s="298"/>
      <c r="Y582" s="298"/>
      <c r="Z582" s="298"/>
    </row>
    <row r="583" spans="1:26" ht="12.75" customHeight="1">
      <c r="A583" s="298"/>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9"/>
      <c r="X583" s="298"/>
      <c r="Y583" s="298"/>
      <c r="Z583" s="298"/>
    </row>
    <row r="584" spans="1:26" ht="12.75" customHeight="1">
      <c r="A584" s="298"/>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9"/>
      <c r="X584" s="298"/>
      <c r="Y584" s="298"/>
      <c r="Z584" s="298"/>
    </row>
    <row r="585" spans="1:26" ht="12.75" customHeight="1">
      <c r="A585" s="298"/>
      <c r="B585" s="298"/>
      <c r="C585" s="298"/>
      <c r="D585" s="298"/>
      <c r="E585" s="298"/>
      <c r="F585" s="298"/>
      <c r="G585" s="298"/>
      <c r="H585" s="298"/>
      <c r="I585" s="298"/>
      <c r="J585" s="298"/>
      <c r="K585" s="298"/>
      <c r="L585" s="298"/>
      <c r="M585" s="298"/>
      <c r="N585" s="298"/>
      <c r="O585" s="298"/>
      <c r="P585" s="298"/>
      <c r="Q585" s="298"/>
      <c r="R585" s="298"/>
      <c r="S585" s="298"/>
      <c r="T585" s="298"/>
      <c r="U585" s="298"/>
      <c r="V585" s="298"/>
      <c r="W585" s="299"/>
      <c r="X585" s="298"/>
      <c r="Y585" s="298"/>
      <c r="Z585" s="298"/>
    </row>
    <row r="586" spans="1:26" ht="12.75" customHeight="1">
      <c r="A586" s="298"/>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9"/>
      <c r="X586" s="298"/>
      <c r="Y586" s="298"/>
      <c r="Z586" s="298"/>
    </row>
    <row r="587" spans="1:26" ht="12.75" customHeight="1">
      <c r="A587" s="298"/>
      <c r="B587" s="298"/>
      <c r="C587" s="298"/>
      <c r="D587" s="298"/>
      <c r="E587" s="298"/>
      <c r="F587" s="298"/>
      <c r="G587" s="298"/>
      <c r="H587" s="298"/>
      <c r="I587" s="298"/>
      <c r="J587" s="298"/>
      <c r="K587" s="298"/>
      <c r="L587" s="298"/>
      <c r="M587" s="298"/>
      <c r="N587" s="298"/>
      <c r="O587" s="298"/>
      <c r="P587" s="298"/>
      <c r="Q587" s="298"/>
      <c r="R587" s="298"/>
      <c r="S587" s="298"/>
      <c r="T587" s="298"/>
      <c r="U587" s="298"/>
      <c r="V587" s="298"/>
      <c r="W587" s="299"/>
      <c r="X587" s="298"/>
      <c r="Y587" s="298"/>
      <c r="Z587" s="298"/>
    </row>
    <row r="588" spans="1:26" ht="12.75" customHeight="1">
      <c r="A588" s="298"/>
      <c r="B588" s="298"/>
      <c r="C588" s="298"/>
      <c r="D588" s="298"/>
      <c r="E588" s="298"/>
      <c r="F588" s="298"/>
      <c r="G588" s="298"/>
      <c r="H588" s="298"/>
      <c r="I588" s="298"/>
      <c r="J588" s="298"/>
      <c r="K588" s="298"/>
      <c r="L588" s="298"/>
      <c r="M588" s="298"/>
      <c r="N588" s="298"/>
      <c r="O588" s="298"/>
      <c r="P588" s="298"/>
      <c r="Q588" s="298"/>
      <c r="R588" s="298"/>
      <c r="S588" s="298"/>
      <c r="T588" s="298"/>
      <c r="U588" s="298"/>
      <c r="V588" s="298"/>
      <c r="W588" s="299"/>
      <c r="X588" s="298"/>
      <c r="Y588" s="298"/>
      <c r="Z588" s="298"/>
    </row>
    <row r="589" spans="1:26" ht="12.75" customHeight="1">
      <c r="A589" s="298"/>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9"/>
      <c r="X589" s="298"/>
      <c r="Y589" s="298"/>
      <c r="Z589" s="298"/>
    </row>
    <row r="590" spans="1:26" ht="12.75" customHeight="1">
      <c r="A590" s="298"/>
      <c r="B590" s="298"/>
      <c r="C590" s="298"/>
      <c r="D590" s="298"/>
      <c r="E590" s="298"/>
      <c r="F590" s="298"/>
      <c r="G590" s="298"/>
      <c r="H590" s="298"/>
      <c r="I590" s="298"/>
      <c r="J590" s="298"/>
      <c r="K590" s="298"/>
      <c r="L590" s="298"/>
      <c r="M590" s="298"/>
      <c r="N590" s="298"/>
      <c r="O590" s="298"/>
      <c r="P590" s="298"/>
      <c r="Q590" s="298"/>
      <c r="R590" s="298"/>
      <c r="S590" s="298"/>
      <c r="T590" s="298"/>
      <c r="U590" s="298"/>
      <c r="V590" s="298"/>
      <c r="W590" s="299"/>
      <c r="X590" s="298"/>
      <c r="Y590" s="298"/>
      <c r="Z590" s="298"/>
    </row>
    <row r="591" spans="1:26" ht="12.75" customHeight="1">
      <c r="A591" s="298"/>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9"/>
      <c r="X591" s="298"/>
      <c r="Y591" s="298"/>
      <c r="Z591" s="298"/>
    </row>
    <row r="592" spans="1:26" ht="12.75" customHeight="1">
      <c r="A592" s="298"/>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9"/>
      <c r="X592" s="298"/>
      <c r="Y592" s="298"/>
      <c r="Z592" s="298"/>
    </row>
    <row r="593" spans="1:26" ht="12.75" customHeight="1">
      <c r="A593" s="298"/>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9"/>
      <c r="X593" s="298"/>
      <c r="Y593" s="298"/>
      <c r="Z593" s="298"/>
    </row>
    <row r="594" spans="1:26" ht="12.75" customHeight="1">
      <c r="A594" s="298"/>
      <c r="B594" s="298"/>
      <c r="C594" s="298"/>
      <c r="D594" s="298"/>
      <c r="E594" s="298"/>
      <c r="F594" s="298"/>
      <c r="G594" s="298"/>
      <c r="H594" s="298"/>
      <c r="I594" s="298"/>
      <c r="J594" s="298"/>
      <c r="K594" s="298"/>
      <c r="L594" s="298"/>
      <c r="M594" s="298"/>
      <c r="N594" s="298"/>
      <c r="O594" s="298"/>
      <c r="P594" s="298"/>
      <c r="Q594" s="298"/>
      <c r="R594" s="298"/>
      <c r="S594" s="298"/>
      <c r="T594" s="298"/>
      <c r="U594" s="298"/>
      <c r="V594" s="298"/>
      <c r="W594" s="299"/>
      <c r="X594" s="298"/>
      <c r="Y594" s="298"/>
      <c r="Z594" s="298"/>
    </row>
    <row r="595" spans="1:26" ht="12.75" customHeight="1">
      <c r="A595" s="298"/>
      <c r="B595" s="298"/>
      <c r="C595" s="298"/>
      <c r="D595" s="298"/>
      <c r="E595" s="298"/>
      <c r="F595" s="298"/>
      <c r="G595" s="298"/>
      <c r="H595" s="298"/>
      <c r="I595" s="298"/>
      <c r="J595" s="298"/>
      <c r="K595" s="298"/>
      <c r="L595" s="298"/>
      <c r="M595" s="298"/>
      <c r="N595" s="298"/>
      <c r="O595" s="298"/>
      <c r="P595" s="298"/>
      <c r="Q595" s="298"/>
      <c r="R595" s="298"/>
      <c r="S595" s="298"/>
      <c r="T595" s="298"/>
      <c r="U595" s="298"/>
      <c r="V595" s="298"/>
      <c r="W595" s="299"/>
      <c r="X595" s="298"/>
      <c r="Y595" s="298"/>
      <c r="Z595" s="298"/>
    </row>
    <row r="596" spans="1:26" ht="12.75" customHeight="1">
      <c r="A596" s="298"/>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9"/>
      <c r="X596" s="298"/>
      <c r="Y596" s="298"/>
      <c r="Z596" s="298"/>
    </row>
    <row r="597" spans="1:26" ht="12.75" customHeight="1">
      <c r="A597" s="298"/>
      <c r="B597" s="298"/>
      <c r="C597" s="298"/>
      <c r="D597" s="298"/>
      <c r="E597" s="298"/>
      <c r="F597" s="298"/>
      <c r="G597" s="298"/>
      <c r="H597" s="298"/>
      <c r="I597" s="298"/>
      <c r="J597" s="298"/>
      <c r="K597" s="298"/>
      <c r="L597" s="298"/>
      <c r="M597" s="298"/>
      <c r="N597" s="298"/>
      <c r="O597" s="298"/>
      <c r="P597" s="298"/>
      <c r="Q597" s="298"/>
      <c r="R597" s="298"/>
      <c r="S597" s="298"/>
      <c r="T597" s="298"/>
      <c r="U597" s="298"/>
      <c r="V597" s="298"/>
      <c r="W597" s="299"/>
      <c r="X597" s="298"/>
      <c r="Y597" s="298"/>
      <c r="Z597" s="298"/>
    </row>
    <row r="598" spans="1:26" ht="12.75" customHeight="1">
      <c r="A598" s="298"/>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9"/>
      <c r="X598" s="298"/>
      <c r="Y598" s="298"/>
      <c r="Z598" s="298"/>
    </row>
    <row r="599" spans="1:26" ht="12.75" customHeight="1">
      <c r="A599" s="298"/>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9"/>
      <c r="X599" s="298"/>
      <c r="Y599" s="298"/>
      <c r="Z599" s="298"/>
    </row>
    <row r="600" spans="1:26" ht="12.75" customHeight="1">
      <c r="A600" s="298"/>
      <c r="B600" s="298"/>
      <c r="C600" s="298"/>
      <c r="D600" s="298"/>
      <c r="E600" s="298"/>
      <c r="F600" s="298"/>
      <c r="G600" s="298"/>
      <c r="H600" s="298"/>
      <c r="I600" s="298"/>
      <c r="J600" s="298"/>
      <c r="K600" s="298"/>
      <c r="L600" s="298"/>
      <c r="M600" s="298"/>
      <c r="N600" s="298"/>
      <c r="O600" s="298"/>
      <c r="P600" s="298"/>
      <c r="Q600" s="298"/>
      <c r="R600" s="298"/>
      <c r="S600" s="298"/>
      <c r="T600" s="298"/>
      <c r="U600" s="298"/>
      <c r="V600" s="298"/>
      <c r="W600" s="299"/>
      <c r="X600" s="298"/>
      <c r="Y600" s="298"/>
      <c r="Z600" s="298"/>
    </row>
    <row r="601" spans="1:26" ht="12.75" customHeight="1">
      <c r="A601" s="298"/>
      <c r="B601" s="298"/>
      <c r="C601" s="298"/>
      <c r="D601" s="298"/>
      <c r="E601" s="298"/>
      <c r="F601" s="298"/>
      <c r="G601" s="298"/>
      <c r="H601" s="298"/>
      <c r="I601" s="298"/>
      <c r="J601" s="298"/>
      <c r="K601" s="298"/>
      <c r="L601" s="298"/>
      <c r="M601" s="298"/>
      <c r="N601" s="298"/>
      <c r="O601" s="298"/>
      <c r="P601" s="298"/>
      <c r="Q601" s="298"/>
      <c r="R601" s="298"/>
      <c r="S601" s="298"/>
      <c r="T601" s="298"/>
      <c r="U601" s="298"/>
      <c r="V601" s="298"/>
      <c r="W601" s="299"/>
      <c r="X601" s="298"/>
      <c r="Y601" s="298"/>
      <c r="Z601" s="298"/>
    </row>
    <row r="602" spans="1:26" ht="12.75" customHeight="1">
      <c r="A602" s="298"/>
      <c r="B602" s="298"/>
      <c r="C602" s="298"/>
      <c r="D602" s="298"/>
      <c r="E602" s="298"/>
      <c r="F602" s="298"/>
      <c r="G602" s="298"/>
      <c r="H602" s="298"/>
      <c r="I602" s="298"/>
      <c r="J602" s="298"/>
      <c r="K602" s="298"/>
      <c r="L602" s="298"/>
      <c r="M602" s="298"/>
      <c r="N602" s="298"/>
      <c r="O602" s="298"/>
      <c r="P602" s="298"/>
      <c r="Q602" s="298"/>
      <c r="R602" s="298"/>
      <c r="S602" s="298"/>
      <c r="T602" s="298"/>
      <c r="U602" s="298"/>
      <c r="V602" s="298"/>
      <c r="W602" s="299"/>
      <c r="X602" s="298"/>
      <c r="Y602" s="298"/>
      <c r="Z602" s="298"/>
    </row>
    <row r="603" spans="1:26" ht="12.75" customHeight="1">
      <c r="A603" s="298"/>
      <c r="B603" s="298"/>
      <c r="C603" s="298"/>
      <c r="D603" s="298"/>
      <c r="E603" s="298"/>
      <c r="F603" s="298"/>
      <c r="G603" s="298"/>
      <c r="H603" s="298"/>
      <c r="I603" s="298"/>
      <c r="J603" s="298"/>
      <c r="K603" s="298"/>
      <c r="L603" s="298"/>
      <c r="M603" s="298"/>
      <c r="N603" s="298"/>
      <c r="O603" s="298"/>
      <c r="P603" s="298"/>
      <c r="Q603" s="298"/>
      <c r="R603" s="298"/>
      <c r="S603" s="298"/>
      <c r="T603" s="298"/>
      <c r="U603" s="298"/>
      <c r="V603" s="298"/>
      <c r="W603" s="299"/>
      <c r="X603" s="298"/>
      <c r="Y603" s="298"/>
      <c r="Z603" s="298"/>
    </row>
    <row r="604" spans="1:26" ht="12.75" customHeight="1">
      <c r="A604" s="298"/>
      <c r="B604" s="298"/>
      <c r="C604" s="298"/>
      <c r="D604" s="298"/>
      <c r="E604" s="298"/>
      <c r="F604" s="298"/>
      <c r="G604" s="298"/>
      <c r="H604" s="298"/>
      <c r="I604" s="298"/>
      <c r="J604" s="298"/>
      <c r="K604" s="298"/>
      <c r="L604" s="298"/>
      <c r="M604" s="298"/>
      <c r="N604" s="298"/>
      <c r="O604" s="298"/>
      <c r="P604" s="298"/>
      <c r="Q604" s="298"/>
      <c r="R604" s="298"/>
      <c r="S604" s="298"/>
      <c r="T604" s="298"/>
      <c r="U604" s="298"/>
      <c r="V604" s="298"/>
      <c r="W604" s="299"/>
      <c r="X604" s="298"/>
      <c r="Y604" s="298"/>
      <c r="Z604" s="298"/>
    </row>
    <row r="605" spans="1:26" ht="12.75" customHeight="1">
      <c r="A605" s="298"/>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9"/>
      <c r="X605" s="298"/>
      <c r="Y605" s="298"/>
      <c r="Z605" s="298"/>
    </row>
    <row r="606" spans="1:26" ht="12.75" customHeight="1">
      <c r="A606" s="298"/>
      <c r="B606" s="298"/>
      <c r="C606" s="298"/>
      <c r="D606" s="298"/>
      <c r="E606" s="298"/>
      <c r="F606" s="298"/>
      <c r="G606" s="298"/>
      <c r="H606" s="298"/>
      <c r="I606" s="298"/>
      <c r="J606" s="298"/>
      <c r="K606" s="298"/>
      <c r="L606" s="298"/>
      <c r="M606" s="298"/>
      <c r="N606" s="298"/>
      <c r="O606" s="298"/>
      <c r="P606" s="298"/>
      <c r="Q606" s="298"/>
      <c r="R606" s="298"/>
      <c r="S606" s="298"/>
      <c r="T606" s="298"/>
      <c r="U606" s="298"/>
      <c r="V606" s="298"/>
      <c r="W606" s="299"/>
      <c r="X606" s="298"/>
      <c r="Y606" s="298"/>
      <c r="Z606" s="298"/>
    </row>
    <row r="607" spans="1:26" ht="12.75" customHeight="1">
      <c r="A607" s="298"/>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9"/>
      <c r="X607" s="298"/>
      <c r="Y607" s="298"/>
      <c r="Z607" s="298"/>
    </row>
    <row r="608" spans="1:26" ht="12.75" customHeight="1">
      <c r="A608" s="298"/>
      <c r="B608" s="298"/>
      <c r="C608" s="298"/>
      <c r="D608" s="298"/>
      <c r="E608" s="298"/>
      <c r="F608" s="298"/>
      <c r="G608" s="298"/>
      <c r="H608" s="298"/>
      <c r="I608" s="298"/>
      <c r="J608" s="298"/>
      <c r="K608" s="298"/>
      <c r="L608" s="298"/>
      <c r="M608" s="298"/>
      <c r="N608" s="298"/>
      <c r="O608" s="298"/>
      <c r="P608" s="298"/>
      <c r="Q608" s="298"/>
      <c r="R608" s="298"/>
      <c r="S608" s="298"/>
      <c r="T608" s="298"/>
      <c r="U608" s="298"/>
      <c r="V608" s="298"/>
      <c r="W608" s="299"/>
      <c r="X608" s="298"/>
      <c r="Y608" s="298"/>
      <c r="Z608" s="298"/>
    </row>
    <row r="609" spans="1:26" ht="12.75" customHeight="1">
      <c r="A609" s="298"/>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9"/>
      <c r="X609" s="298"/>
      <c r="Y609" s="298"/>
      <c r="Z609" s="298"/>
    </row>
    <row r="610" spans="1:26" ht="12.75" customHeight="1">
      <c r="A610" s="298"/>
      <c r="B610" s="298"/>
      <c r="C610" s="298"/>
      <c r="D610" s="298"/>
      <c r="E610" s="298"/>
      <c r="F610" s="298"/>
      <c r="G610" s="298"/>
      <c r="H610" s="298"/>
      <c r="I610" s="298"/>
      <c r="J610" s="298"/>
      <c r="K610" s="298"/>
      <c r="L610" s="298"/>
      <c r="M610" s="298"/>
      <c r="N610" s="298"/>
      <c r="O610" s="298"/>
      <c r="P610" s="298"/>
      <c r="Q610" s="298"/>
      <c r="R610" s="298"/>
      <c r="S610" s="298"/>
      <c r="T610" s="298"/>
      <c r="U610" s="298"/>
      <c r="V610" s="298"/>
      <c r="W610" s="299"/>
      <c r="X610" s="298"/>
      <c r="Y610" s="298"/>
      <c r="Z610" s="298"/>
    </row>
    <row r="611" spans="1:26" ht="12.75" customHeight="1">
      <c r="A611" s="298"/>
      <c r="B611" s="298"/>
      <c r="C611" s="298"/>
      <c r="D611" s="298"/>
      <c r="E611" s="298"/>
      <c r="F611" s="298"/>
      <c r="G611" s="298"/>
      <c r="H611" s="298"/>
      <c r="I611" s="298"/>
      <c r="J611" s="298"/>
      <c r="K611" s="298"/>
      <c r="L611" s="298"/>
      <c r="M611" s="298"/>
      <c r="N611" s="298"/>
      <c r="O611" s="298"/>
      <c r="P611" s="298"/>
      <c r="Q611" s="298"/>
      <c r="R611" s="298"/>
      <c r="S611" s="298"/>
      <c r="T611" s="298"/>
      <c r="U611" s="298"/>
      <c r="V611" s="298"/>
      <c r="W611" s="299"/>
      <c r="X611" s="298"/>
      <c r="Y611" s="298"/>
      <c r="Z611" s="298"/>
    </row>
    <row r="612" spans="1:26" ht="12.75" customHeight="1">
      <c r="A612" s="298"/>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9"/>
      <c r="X612" s="298"/>
      <c r="Y612" s="298"/>
      <c r="Z612" s="298"/>
    </row>
    <row r="613" spans="1:26" ht="12.75" customHeight="1">
      <c r="A613" s="298"/>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9"/>
      <c r="X613" s="298"/>
      <c r="Y613" s="298"/>
      <c r="Z613" s="298"/>
    </row>
    <row r="614" spans="1:26" ht="12.75" customHeight="1">
      <c r="A614" s="298"/>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9"/>
      <c r="X614" s="298"/>
      <c r="Y614" s="298"/>
      <c r="Z614" s="298"/>
    </row>
    <row r="615" spans="1:26" ht="12.75" customHeight="1">
      <c r="A615" s="298"/>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9"/>
      <c r="X615" s="298"/>
      <c r="Y615" s="298"/>
      <c r="Z615" s="298"/>
    </row>
    <row r="616" spans="1:26" ht="12.75" customHeight="1">
      <c r="A616" s="298"/>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9"/>
      <c r="X616" s="298"/>
      <c r="Y616" s="298"/>
      <c r="Z616" s="298"/>
    </row>
    <row r="617" spans="1:26" ht="12.75" customHeight="1">
      <c r="A617" s="298"/>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9"/>
      <c r="X617" s="298"/>
      <c r="Y617" s="298"/>
      <c r="Z617" s="298"/>
    </row>
    <row r="618" spans="1:26" ht="12.75" customHeight="1">
      <c r="A618" s="298"/>
      <c r="B618" s="298"/>
      <c r="C618" s="298"/>
      <c r="D618" s="298"/>
      <c r="E618" s="298"/>
      <c r="F618" s="298"/>
      <c r="G618" s="298"/>
      <c r="H618" s="298"/>
      <c r="I618" s="298"/>
      <c r="J618" s="298"/>
      <c r="K618" s="298"/>
      <c r="L618" s="298"/>
      <c r="M618" s="298"/>
      <c r="N618" s="298"/>
      <c r="O618" s="298"/>
      <c r="P618" s="298"/>
      <c r="Q618" s="298"/>
      <c r="R618" s="298"/>
      <c r="S618" s="298"/>
      <c r="T618" s="298"/>
      <c r="U618" s="298"/>
      <c r="V618" s="298"/>
      <c r="W618" s="299"/>
      <c r="X618" s="298"/>
      <c r="Y618" s="298"/>
      <c r="Z618" s="298"/>
    </row>
    <row r="619" spans="1:26" ht="12.75" customHeight="1">
      <c r="A619" s="298"/>
      <c r="B619" s="298"/>
      <c r="C619" s="298"/>
      <c r="D619" s="298"/>
      <c r="E619" s="298"/>
      <c r="F619" s="298"/>
      <c r="G619" s="298"/>
      <c r="H619" s="298"/>
      <c r="I619" s="298"/>
      <c r="J619" s="298"/>
      <c r="K619" s="298"/>
      <c r="L619" s="298"/>
      <c r="M619" s="298"/>
      <c r="N619" s="298"/>
      <c r="O619" s="298"/>
      <c r="P619" s="298"/>
      <c r="Q619" s="298"/>
      <c r="R619" s="298"/>
      <c r="S619" s="298"/>
      <c r="T619" s="298"/>
      <c r="U619" s="298"/>
      <c r="V619" s="298"/>
      <c r="W619" s="299"/>
      <c r="X619" s="298"/>
      <c r="Y619" s="298"/>
      <c r="Z619" s="298"/>
    </row>
    <row r="620" spans="1:26" ht="12.75" customHeight="1">
      <c r="A620" s="298"/>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9"/>
      <c r="X620" s="298"/>
      <c r="Y620" s="298"/>
      <c r="Z620" s="298"/>
    </row>
    <row r="621" spans="1:26" ht="12.75" customHeight="1">
      <c r="A621" s="298"/>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9"/>
      <c r="X621" s="298"/>
      <c r="Y621" s="298"/>
      <c r="Z621" s="298"/>
    </row>
    <row r="622" spans="1:26" ht="12.75" customHeight="1">
      <c r="A622" s="298"/>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9"/>
      <c r="X622" s="298"/>
      <c r="Y622" s="298"/>
      <c r="Z622" s="298"/>
    </row>
    <row r="623" spans="1:26" ht="12.75" customHeight="1">
      <c r="A623" s="298"/>
      <c r="B623" s="298"/>
      <c r="C623" s="298"/>
      <c r="D623" s="298"/>
      <c r="E623" s="298"/>
      <c r="F623" s="298"/>
      <c r="G623" s="298"/>
      <c r="H623" s="298"/>
      <c r="I623" s="298"/>
      <c r="J623" s="298"/>
      <c r="K623" s="298"/>
      <c r="L623" s="298"/>
      <c r="M623" s="298"/>
      <c r="N623" s="298"/>
      <c r="O623" s="298"/>
      <c r="P623" s="298"/>
      <c r="Q623" s="298"/>
      <c r="R623" s="298"/>
      <c r="S623" s="298"/>
      <c r="T623" s="298"/>
      <c r="U623" s="298"/>
      <c r="V623" s="298"/>
      <c r="W623" s="299"/>
      <c r="X623" s="298"/>
      <c r="Y623" s="298"/>
      <c r="Z623" s="298"/>
    </row>
    <row r="624" spans="1:26" ht="12.75" customHeight="1">
      <c r="A624" s="298"/>
      <c r="B624" s="298"/>
      <c r="C624" s="298"/>
      <c r="D624" s="298"/>
      <c r="E624" s="298"/>
      <c r="F624" s="298"/>
      <c r="G624" s="298"/>
      <c r="H624" s="298"/>
      <c r="I624" s="298"/>
      <c r="J624" s="298"/>
      <c r="K624" s="298"/>
      <c r="L624" s="298"/>
      <c r="M624" s="298"/>
      <c r="N624" s="298"/>
      <c r="O624" s="298"/>
      <c r="P624" s="298"/>
      <c r="Q624" s="298"/>
      <c r="R624" s="298"/>
      <c r="S624" s="298"/>
      <c r="T624" s="298"/>
      <c r="U624" s="298"/>
      <c r="V624" s="298"/>
      <c r="W624" s="299"/>
      <c r="X624" s="298"/>
      <c r="Y624" s="298"/>
      <c r="Z624" s="298"/>
    </row>
    <row r="625" spans="1:26" ht="12.75" customHeight="1">
      <c r="A625" s="298"/>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9"/>
      <c r="X625" s="298"/>
      <c r="Y625" s="298"/>
      <c r="Z625" s="298"/>
    </row>
    <row r="626" spans="1:26" ht="12.75" customHeight="1">
      <c r="A626" s="298"/>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9"/>
      <c r="X626" s="298"/>
      <c r="Y626" s="298"/>
      <c r="Z626" s="298"/>
    </row>
    <row r="627" spans="1:26" ht="12.75" customHeight="1">
      <c r="A627" s="298"/>
      <c r="B627" s="298"/>
      <c r="C627" s="298"/>
      <c r="D627" s="298"/>
      <c r="E627" s="298"/>
      <c r="F627" s="298"/>
      <c r="G627" s="298"/>
      <c r="H627" s="298"/>
      <c r="I627" s="298"/>
      <c r="J627" s="298"/>
      <c r="K627" s="298"/>
      <c r="L627" s="298"/>
      <c r="M627" s="298"/>
      <c r="N627" s="298"/>
      <c r="O627" s="298"/>
      <c r="P627" s="298"/>
      <c r="Q627" s="298"/>
      <c r="R627" s="298"/>
      <c r="S627" s="298"/>
      <c r="T627" s="298"/>
      <c r="U627" s="298"/>
      <c r="V627" s="298"/>
      <c r="W627" s="299"/>
      <c r="X627" s="298"/>
      <c r="Y627" s="298"/>
      <c r="Z627" s="298"/>
    </row>
    <row r="628" spans="1:26" ht="12.75" customHeight="1">
      <c r="A628" s="298"/>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9"/>
      <c r="X628" s="298"/>
      <c r="Y628" s="298"/>
      <c r="Z628" s="298"/>
    </row>
    <row r="629" spans="1:26" ht="12.75" customHeight="1">
      <c r="A629" s="298"/>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9"/>
      <c r="X629" s="298"/>
      <c r="Y629" s="298"/>
      <c r="Z629" s="298"/>
    </row>
    <row r="630" spans="1:26" ht="12.75" customHeight="1">
      <c r="A630" s="298"/>
      <c r="B630" s="298"/>
      <c r="C630" s="298"/>
      <c r="D630" s="298"/>
      <c r="E630" s="298"/>
      <c r="F630" s="298"/>
      <c r="G630" s="298"/>
      <c r="H630" s="298"/>
      <c r="I630" s="298"/>
      <c r="J630" s="298"/>
      <c r="K630" s="298"/>
      <c r="L630" s="298"/>
      <c r="M630" s="298"/>
      <c r="N630" s="298"/>
      <c r="O630" s="298"/>
      <c r="P630" s="298"/>
      <c r="Q630" s="298"/>
      <c r="R630" s="298"/>
      <c r="S630" s="298"/>
      <c r="T630" s="298"/>
      <c r="U630" s="298"/>
      <c r="V630" s="298"/>
      <c r="W630" s="299"/>
      <c r="X630" s="298"/>
      <c r="Y630" s="298"/>
      <c r="Z630" s="298"/>
    </row>
    <row r="631" spans="1:26" ht="12.75" customHeight="1">
      <c r="A631" s="298"/>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9"/>
      <c r="X631" s="298"/>
      <c r="Y631" s="298"/>
      <c r="Z631" s="298"/>
    </row>
    <row r="632" spans="1:26" ht="12.75" customHeight="1">
      <c r="A632" s="298"/>
      <c r="B632" s="298"/>
      <c r="C632" s="298"/>
      <c r="D632" s="298"/>
      <c r="E632" s="298"/>
      <c r="F632" s="298"/>
      <c r="G632" s="298"/>
      <c r="H632" s="298"/>
      <c r="I632" s="298"/>
      <c r="J632" s="298"/>
      <c r="K632" s="298"/>
      <c r="L632" s="298"/>
      <c r="M632" s="298"/>
      <c r="N632" s="298"/>
      <c r="O632" s="298"/>
      <c r="P632" s="298"/>
      <c r="Q632" s="298"/>
      <c r="R632" s="298"/>
      <c r="S632" s="298"/>
      <c r="T632" s="298"/>
      <c r="U632" s="298"/>
      <c r="V632" s="298"/>
      <c r="W632" s="299"/>
      <c r="X632" s="298"/>
      <c r="Y632" s="298"/>
      <c r="Z632" s="298"/>
    </row>
    <row r="633" spans="1:26" ht="12.75" customHeight="1">
      <c r="A633" s="298"/>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9"/>
      <c r="X633" s="298"/>
      <c r="Y633" s="298"/>
      <c r="Z633" s="298"/>
    </row>
    <row r="634" spans="1:26" ht="12.75" customHeight="1">
      <c r="A634" s="298"/>
      <c r="B634" s="298"/>
      <c r="C634" s="298"/>
      <c r="D634" s="298"/>
      <c r="E634" s="298"/>
      <c r="F634" s="298"/>
      <c r="G634" s="298"/>
      <c r="H634" s="298"/>
      <c r="I634" s="298"/>
      <c r="J634" s="298"/>
      <c r="K634" s="298"/>
      <c r="L634" s="298"/>
      <c r="M634" s="298"/>
      <c r="N634" s="298"/>
      <c r="O634" s="298"/>
      <c r="P634" s="298"/>
      <c r="Q634" s="298"/>
      <c r="R634" s="298"/>
      <c r="S634" s="298"/>
      <c r="T634" s="298"/>
      <c r="U634" s="298"/>
      <c r="V634" s="298"/>
      <c r="W634" s="299"/>
      <c r="X634" s="298"/>
      <c r="Y634" s="298"/>
      <c r="Z634" s="298"/>
    </row>
    <row r="635" spans="1:26" ht="12.75" customHeight="1">
      <c r="A635" s="298"/>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9"/>
      <c r="X635" s="298"/>
      <c r="Y635" s="298"/>
      <c r="Z635" s="298"/>
    </row>
    <row r="636" spans="1:26" ht="12.75" customHeight="1">
      <c r="A636" s="298"/>
      <c r="B636" s="298"/>
      <c r="C636" s="298"/>
      <c r="D636" s="298"/>
      <c r="E636" s="298"/>
      <c r="F636" s="298"/>
      <c r="G636" s="298"/>
      <c r="H636" s="298"/>
      <c r="I636" s="298"/>
      <c r="J636" s="298"/>
      <c r="K636" s="298"/>
      <c r="L636" s="298"/>
      <c r="M636" s="298"/>
      <c r="N636" s="298"/>
      <c r="O636" s="298"/>
      <c r="P636" s="298"/>
      <c r="Q636" s="298"/>
      <c r="R636" s="298"/>
      <c r="S636" s="298"/>
      <c r="T636" s="298"/>
      <c r="U636" s="298"/>
      <c r="V636" s="298"/>
      <c r="W636" s="299"/>
      <c r="X636" s="298"/>
      <c r="Y636" s="298"/>
      <c r="Z636" s="298"/>
    </row>
    <row r="637" spans="1:26" ht="12.75" customHeight="1">
      <c r="A637" s="298"/>
      <c r="B637" s="298"/>
      <c r="C637" s="298"/>
      <c r="D637" s="298"/>
      <c r="E637" s="298"/>
      <c r="F637" s="298"/>
      <c r="G637" s="298"/>
      <c r="H637" s="298"/>
      <c r="I637" s="298"/>
      <c r="J637" s="298"/>
      <c r="K637" s="298"/>
      <c r="L637" s="298"/>
      <c r="M637" s="298"/>
      <c r="N637" s="298"/>
      <c r="O637" s="298"/>
      <c r="P637" s="298"/>
      <c r="Q637" s="298"/>
      <c r="R637" s="298"/>
      <c r="S637" s="298"/>
      <c r="T637" s="298"/>
      <c r="U637" s="298"/>
      <c r="V637" s="298"/>
      <c r="W637" s="299"/>
      <c r="X637" s="298"/>
      <c r="Y637" s="298"/>
      <c r="Z637" s="298"/>
    </row>
    <row r="638" spans="1:26" ht="12.75" customHeight="1">
      <c r="A638" s="298"/>
      <c r="B638" s="298"/>
      <c r="C638" s="298"/>
      <c r="D638" s="298"/>
      <c r="E638" s="298"/>
      <c r="F638" s="298"/>
      <c r="G638" s="298"/>
      <c r="H638" s="298"/>
      <c r="I638" s="298"/>
      <c r="J638" s="298"/>
      <c r="K638" s="298"/>
      <c r="L638" s="298"/>
      <c r="M638" s="298"/>
      <c r="N638" s="298"/>
      <c r="O638" s="298"/>
      <c r="P638" s="298"/>
      <c r="Q638" s="298"/>
      <c r="R638" s="298"/>
      <c r="S638" s="298"/>
      <c r="T638" s="298"/>
      <c r="U638" s="298"/>
      <c r="V638" s="298"/>
      <c r="W638" s="299"/>
      <c r="X638" s="298"/>
      <c r="Y638" s="298"/>
      <c r="Z638" s="298"/>
    </row>
    <row r="639" spans="1:26" ht="12.75" customHeight="1">
      <c r="A639" s="298"/>
      <c r="B639" s="298"/>
      <c r="C639" s="298"/>
      <c r="D639" s="298"/>
      <c r="E639" s="298"/>
      <c r="F639" s="298"/>
      <c r="G639" s="298"/>
      <c r="H639" s="298"/>
      <c r="I639" s="298"/>
      <c r="J639" s="298"/>
      <c r="K639" s="298"/>
      <c r="L639" s="298"/>
      <c r="M639" s="298"/>
      <c r="N639" s="298"/>
      <c r="O639" s="298"/>
      <c r="P639" s="298"/>
      <c r="Q639" s="298"/>
      <c r="R639" s="298"/>
      <c r="S639" s="298"/>
      <c r="T639" s="298"/>
      <c r="U639" s="298"/>
      <c r="V639" s="298"/>
      <c r="W639" s="299"/>
      <c r="X639" s="298"/>
      <c r="Y639" s="298"/>
      <c r="Z639" s="298"/>
    </row>
    <row r="640" spans="1:26" ht="12.75" customHeight="1">
      <c r="A640" s="298"/>
      <c r="B640" s="298"/>
      <c r="C640" s="298"/>
      <c r="D640" s="298"/>
      <c r="E640" s="298"/>
      <c r="F640" s="298"/>
      <c r="G640" s="298"/>
      <c r="H640" s="298"/>
      <c r="I640" s="298"/>
      <c r="J640" s="298"/>
      <c r="K640" s="298"/>
      <c r="L640" s="298"/>
      <c r="M640" s="298"/>
      <c r="N640" s="298"/>
      <c r="O640" s="298"/>
      <c r="P640" s="298"/>
      <c r="Q640" s="298"/>
      <c r="R640" s="298"/>
      <c r="S640" s="298"/>
      <c r="T640" s="298"/>
      <c r="U640" s="298"/>
      <c r="V640" s="298"/>
      <c r="W640" s="299"/>
      <c r="X640" s="298"/>
      <c r="Y640" s="298"/>
      <c r="Z640" s="298"/>
    </row>
    <row r="641" spans="1:26" ht="12.75" customHeight="1">
      <c r="A641" s="298"/>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9"/>
      <c r="X641" s="298"/>
      <c r="Y641" s="298"/>
      <c r="Z641" s="298"/>
    </row>
    <row r="642" spans="1:26" ht="12.75" customHeight="1">
      <c r="A642" s="298"/>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9"/>
      <c r="X642" s="298"/>
      <c r="Y642" s="298"/>
      <c r="Z642" s="298"/>
    </row>
    <row r="643" spans="1:26" ht="12.75" customHeight="1">
      <c r="A643" s="298"/>
      <c r="B643" s="298"/>
      <c r="C643" s="298"/>
      <c r="D643" s="298"/>
      <c r="E643" s="298"/>
      <c r="F643" s="298"/>
      <c r="G643" s="298"/>
      <c r="H643" s="298"/>
      <c r="I643" s="298"/>
      <c r="J643" s="298"/>
      <c r="K643" s="298"/>
      <c r="L643" s="298"/>
      <c r="M643" s="298"/>
      <c r="N643" s="298"/>
      <c r="O643" s="298"/>
      <c r="P643" s="298"/>
      <c r="Q643" s="298"/>
      <c r="R643" s="298"/>
      <c r="S643" s="298"/>
      <c r="T643" s="298"/>
      <c r="U643" s="298"/>
      <c r="V643" s="298"/>
      <c r="W643" s="299"/>
      <c r="X643" s="298"/>
      <c r="Y643" s="298"/>
      <c r="Z643" s="298"/>
    </row>
    <row r="644" spans="1:26" ht="12.75" customHeight="1">
      <c r="A644" s="298"/>
      <c r="B644" s="298"/>
      <c r="C644" s="298"/>
      <c r="D644" s="298"/>
      <c r="E644" s="298"/>
      <c r="F644" s="298"/>
      <c r="G644" s="298"/>
      <c r="H644" s="298"/>
      <c r="I644" s="298"/>
      <c r="J644" s="298"/>
      <c r="K644" s="298"/>
      <c r="L644" s="298"/>
      <c r="M644" s="298"/>
      <c r="N644" s="298"/>
      <c r="O644" s="298"/>
      <c r="P644" s="298"/>
      <c r="Q644" s="298"/>
      <c r="R644" s="298"/>
      <c r="S644" s="298"/>
      <c r="T644" s="298"/>
      <c r="U644" s="298"/>
      <c r="V644" s="298"/>
      <c r="W644" s="299"/>
      <c r="X644" s="298"/>
      <c r="Y644" s="298"/>
      <c r="Z644" s="298"/>
    </row>
    <row r="645" spans="1:26" ht="12.75" customHeight="1">
      <c r="A645" s="298"/>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9"/>
      <c r="X645" s="298"/>
      <c r="Y645" s="298"/>
      <c r="Z645" s="298"/>
    </row>
    <row r="646" spans="1:26" ht="12.75" customHeight="1">
      <c r="A646" s="298"/>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9"/>
      <c r="X646" s="298"/>
      <c r="Y646" s="298"/>
      <c r="Z646" s="298"/>
    </row>
    <row r="647" spans="1:26" ht="12.75" customHeight="1">
      <c r="A647" s="298"/>
      <c r="B647" s="298"/>
      <c r="C647" s="298"/>
      <c r="D647" s="298"/>
      <c r="E647" s="298"/>
      <c r="F647" s="298"/>
      <c r="G647" s="298"/>
      <c r="H647" s="298"/>
      <c r="I647" s="298"/>
      <c r="J647" s="298"/>
      <c r="K647" s="298"/>
      <c r="L647" s="298"/>
      <c r="M647" s="298"/>
      <c r="N647" s="298"/>
      <c r="O647" s="298"/>
      <c r="P647" s="298"/>
      <c r="Q647" s="298"/>
      <c r="R647" s="298"/>
      <c r="S647" s="298"/>
      <c r="T647" s="298"/>
      <c r="U647" s="298"/>
      <c r="V647" s="298"/>
      <c r="W647" s="299"/>
      <c r="X647" s="298"/>
      <c r="Y647" s="298"/>
      <c r="Z647" s="298"/>
    </row>
    <row r="648" spans="1:26" ht="12.75" customHeight="1">
      <c r="A648" s="298"/>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9"/>
      <c r="X648" s="298"/>
      <c r="Y648" s="298"/>
      <c r="Z648" s="298"/>
    </row>
    <row r="649" spans="1:26" ht="12.75" customHeight="1">
      <c r="A649" s="298"/>
      <c r="B649" s="298"/>
      <c r="C649" s="298"/>
      <c r="D649" s="298"/>
      <c r="E649" s="298"/>
      <c r="F649" s="298"/>
      <c r="G649" s="298"/>
      <c r="H649" s="298"/>
      <c r="I649" s="298"/>
      <c r="J649" s="298"/>
      <c r="K649" s="298"/>
      <c r="L649" s="298"/>
      <c r="M649" s="298"/>
      <c r="N649" s="298"/>
      <c r="O649" s="298"/>
      <c r="P649" s="298"/>
      <c r="Q649" s="298"/>
      <c r="R649" s="298"/>
      <c r="S649" s="298"/>
      <c r="T649" s="298"/>
      <c r="U649" s="298"/>
      <c r="V649" s="298"/>
      <c r="W649" s="299"/>
      <c r="X649" s="298"/>
      <c r="Y649" s="298"/>
      <c r="Z649" s="298"/>
    </row>
    <row r="650" spans="1:26" ht="12.75" customHeight="1">
      <c r="A650" s="298"/>
      <c r="B650" s="298"/>
      <c r="C650" s="298"/>
      <c r="D650" s="298"/>
      <c r="E650" s="298"/>
      <c r="F650" s="298"/>
      <c r="G650" s="298"/>
      <c r="H650" s="298"/>
      <c r="I650" s="298"/>
      <c r="J650" s="298"/>
      <c r="K650" s="298"/>
      <c r="L650" s="298"/>
      <c r="M650" s="298"/>
      <c r="N650" s="298"/>
      <c r="O650" s="298"/>
      <c r="P650" s="298"/>
      <c r="Q650" s="298"/>
      <c r="R650" s="298"/>
      <c r="S650" s="298"/>
      <c r="T650" s="298"/>
      <c r="U650" s="298"/>
      <c r="V650" s="298"/>
      <c r="W650" s="299"/>
      <c r="X650" s="298"/>
      <c r="Y650" s="298"/>
      <c r="Z650" s="298"/>
    </row>
    <row r="651" spans="1:26" ht="12.75" customHeight="1">
      <c r="A651" s="298"/>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9"/>
      <c r="X651" s="298"/>
      <c r="Y651" s="298"/>
      <c r="Z651" s="298"/>
    </row>
    <row r="652" spans="1:26" ht="12.75" customHeight="1">
      <c r="A652" s="298"/>
      <c r="B652" s="298"/>
      <c r="C652" s="298"/>
      <c r="D652" s="298"/>
      <c r="E652" s="298"/>
      <c r="F652" s="298"/>
      <c r="G652" s="298"/>
      <c r="H652" s="298"/>
      <c r="I652" s="298"/>
      <c r="J652" s="298"/>
      <c r="K652" s="298"/>
      <c r="L652" s="298"/>
      <c r="M652" s="298"/>
      <c r="N652" s="298"/>
      <c r="O652" s="298"/>
      <c r="P652" s="298"/>
      <c r="Q652" s="298"/>
      <c r="R652" s="298"/>
      <c r="S652" s="298"/>
      <c r="T652" s="298"/>
      <c r="U652" s="298"/>
      <c r="V652" s="298"/>
      <c r="W652" s="299"/>
      <c r="X652" s="298"/>
      <c r="Y652" s="298"/>
      <c r="Z652" s="298"/>
    </row>
    <row r="653" spans="1:26" ht="12.75" customHeight="1">
      <c r="A653" s="298"/>
      <c r="B653" s="298"/>
      <c r="C653" s="298"/>
      <c r="D653" s="298"/>
      <c r="E653" s="298"/>
      <c r="F653" s="298"/>
      <c r="G653" s="298"/>
      <c r="H653" s="298"/>
      <c r="I653" s="298"/>
      <c r="J653" s="298"/>
      <c r="K653" s="298"/>
      <c r="L653" s="298"/>
      <c r="M653" s="298"/>
      <c r="N653" s="298"/>
      <c r="O653" s="298"/>
      <c r="P653" s="298"/>
      <c r="Q653" s="298"/>
      <c r="R653" s="298"/>
      <c r="S653" s="298"/>
      <c r="T653" s="298"/>
      <c r="U653" s="298"/>
      <c r="V653" s="298"/>
      <c r="W653" s="299"/>
      <c r="X653" s="298"/>
      <c r="Y653" s="298"/>
      <c r="Z653" s="298"/>
    </row>
    <row r="654" spans="1:26" ht="12.75" customHeight="1">
      <c r="A654" s="298"/>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9"/>
      <c r="X654" s="298"/>
      <c r="Y654" s="298"/>
      <c r="Z654" s="298"/>
    </row>
    <row r="655" spans="1:26" ht="12.75" customHeight="1">
      <c r="A655" s="298"/>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9"/>
      <c r="X655" s="298"/>
      <c r="Y655" s="298"/>
      <c r="Z655" s="298"/>
    </row>
    <row r="656" spans="1:26" ht="12.75" customHeight="1">
      <c r="A656" s="298"/>
      <c r="B656" s="298"/>
      <c r="C656" s="298"/>
      <c r="D656" s="298"/>
      <c r="E656" s="298"/>
      <c r="F656" s="298"/>
      <c r="G656" s="298"/>
      <c r="H656" s="298"/>
      <c r="I656" s="298"/>
      <c r="J656" s="298"/>
      <c r="K656" s="298"/>
      <c r="L656" s="298"/>
      <c r="M656" s="298"/>
      <c r="N656" s="298"/>
      <c r="O656" s="298"/>
      <c r="P656" s="298"/>
      <c r="Q656" s="298"/>
      <c r="R656" s="298"/>
      <c r="S656" s="298"/>
      <c r="T656" s="298"/>
      <c r="U656" s="298"/>
      <c r="V656" s="298"/>
      <c r="W656" s="299"/>
      <c r="X656" s="298"/>
      <c r="Y656" s="298"/>
      <c r="Z656" s="298"/>
    </row>
    <row r="657" spans="1:26" ht="12.75" customHeight="1">
      <c r="A657" s="298"/>
      <c r="B657" s="298"/>
      <c r="C657" s="298"/>
      <c r="D657" s="298"/>
      <c r="E657" s="298"/>
      <c r="F657" s="298"/>
      <c r="G657" s="298"/>
      <c r="H657" s="298"/>
      <c r="I657" s="298"/>
      <c r="J657" s="298"/>
      <c r="K657" s="298"/>
      <c r="L657" s="298"/>
      <c r="M657" s="298"/>
      <c r="N657" s="298"/>
      <c r="O657" s="298"/>
      <c r="P657" s="298"/>
      <c r="Q657" s="298"/>
      <c r="R657" s="298"/>
      <c r="S657" s="298"/>
      <c r="T657" s="298"/>
      <c r="U657" s="298"/>
      <c r="V657" s="298"/>
      <c r="W657" s="299"/>
      <c r="X657" s="298"/>
      <c r="Y657" s="298"/>
      <c r="Z657" s="298"/>
    </row>
    <row r="658" spans="1:26" ht="12.75" customHeight="1">
      <c r="A658" s="298"/>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9"/>
      <c r="X658" s="298"/>
      <c r="Y658" s="298"/>
      <c r="Z658" s="298"/>
    </row>
    <row r="659" spans="1:26" ht="12.75" customHeight="1">
      <c r="A659" s="298"/>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9"/>
      <c r="X659" s="298"/>
      <c r="Y659" s="298"/>
      <c r="Z659" s="298"/>
    </row>
    <row r="660" spans="1:26" ht="12.75" customHeight="1">
      <c r="A660" s="298"/>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9"/>
      <c r="X660" s="298"/>
      <c r="Y660" s="298"/>
      <c r="Z660" s="298"/>
    </row>
    <row r="661" spans="1:26" ht="12.75" customHeight="1">
      <c r="A661" s="298"/>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9"/>
      <c r="X661" s="298"/>
      <c r="Y661" s="298"/>
      <c r="Z661" s="298"/>
    </row>
    <row r="662" spans="1:26" ht="12.75" customHeight="1">
      <c r="A662" s="298"/>
      <c r="B662" s="298"/>
      <c r="C662" s="298"/>
      <c r="D662" s="298"/>
      <c r="E662" s="298"/>
      <c r="F662" s="298"/>
      <c r="G662" s="298"/>
      <c r="H662" s="298"/>
      <c r="I662" s="298"/>
      <c r="J662" s="298"/>
      <c r="K662" s="298"/>
      <c r="L662" s="298"/>
      <c r="M662" s="298"/>
      <c r="N662" s="298"/>
      <c r="O662" s="298"/>
      <c r="P662" s="298"/>
      <c r="Q662" s="298"/>
      <c r="R662" s="298"/>
      <c r="S662" s="298"/>
      <c r="T662" s="298"/>
      <c r="U662" s="298"/>
      <c r="V662" s="298"/>
      <c r="W662" s="299"/>
      <c r="X662" s="298"/>
      <c r="Y662" s="298"/>
      <c r="Z662" s="298"/>
    </row>
    <row r="663" spans="1:26" ht="12.75" customHeight="1">
      <c r="A663" s="298"/>
      <c r="B663" s="298"/>
      <c r="C663" s="298"/>
      <c r="D663" s="298"/>
      <c r="E663" s="298"/>
      <c r="F663" s="298"/>
      <c r="G663" s="298"/>
      <c r="H663" s="298"/>
      <c r="I663" s="298"/>
      <c r="J663" s="298"/>
      <c r="K663" s="298"/>
      <c r="L663" s="298"/>
      <c r="M663" s="298"/>
      <c r="N663" s="298"/>
      <c r="O663" s="298"/>
      <c r="P663" s="298"/>
      <c r="Q663" s="298"/>
      <c r="R663" s="298"/>
      <c r="S663" s="298"/>
      <c r="T663" s="298"/>
      <c r="U663" s="298"/>
      <c r="V663" s="298"/>
      <c r="W663" s="299"/>
      <c r="X663" s="298"/>
      <c r="Y663" s="298"/>
      <c r="Z663" s="298"/>
    </row>
    <row r="664" spans="1:26" ht="12.75" customHeight="1">
      <c r="A664" s="298"/>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9"/>
      <c r="X664" s="298"/>
      <c r="Y664" s="298"/>
      <c r="Z664" s="298"/>
    </row>
    <row r="665" spans="1:26" ht="12.75" customHeight="1">
      <c r="A665" s="298"/>
      <c r="B665" s="298"/>
      <c r="C665" s="298"/>
      <c r="D665" s="298"/>
      <c r="E665" s="298"/>
      <c r="F665" s="298"/>
      <c r="G665" s="298"/>
      <c r="H665" s="298"/>
      <c r="I665" s="298"/>
      <c r="J665" s="298"/>
      <c r="K665" s="298"/>
      <c r="L665" s="298"/>
      <c r="M665" s="298"/>
      <c r="N665" s="298"/>
      <c r="O665" s="298"/>
      <c r="P665" s="298"/>
      <c r="Q665" s="298"/>
      <c r="R665" s="298"/>
      <c r="S665" s="298"/>
      <c r="T665" s="298"/>
      <c r="U665" s="298"/>
      <c r="V665" s="298"/>
      <c r="W665" s="299"/>
      <c r="X665" s="298"/>
      <c r="Y665" s="298"/>
      <c r="Z665" s="298"/>
    </row>
    <row r="666" spans="1:26" ht="12.75" customHeight="1">
      <c r="A666" s="298"/>
      <c r="B666" s="298"/>
      <c r="C666" s="298"/>
      <c r="D666" s="298"/>
      <c r="E666" s="298"/>
      <c r="F666" s="298"/>
      <c r="G666" s="298"/>
      <c r="H666" s="298"/>
      <c r="I666" s="298"/>
      <c r="J666" s="298"/>
      <c r="K666" s="298"/>
      <c r="L666" s="298"/>
      <c r="M666" s="298"/>
      <c r="N666" s="298"/>
      <c r="O666" s="298"/>
      <c r="P666" s="298"/>
      <c r="Q666" s="298"/>
      <c r="R666" s="298"/>
      <c r="S666" s="298"/>
      <c r="T666" s="298"/>
      <c r="U666" s="298"/>
      <c r="V666" s="298"/>
      <c r="W666" s="299"/>
      <c r="X666" s="298"/>
      <c r="Y666" s="298"/>
      <c r="Z666" s="298"/>
    </row>
    <row r="667" spans="1:26" ht="12.75" customHeight="1">
      <c r="A667" s="298"/>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9"/>
      <c r="X667" s="298"/>
      <c r="Y667" s="298"/>
      <c r="Z667" s="298"/>
    </row>
    <row r="668" spans="1:26" ht="12.75" customHeight="1">
      <c r="A668" s="298"/>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9"/>
      <c r="X668" s="298"/>
      <c r="Y668" s="298"/>
      <c r="Z668" s="298"/>
    </row>
    <row r="669" spans="1:26" ht="12.75" customHeight="1">
      <c r="A669" s="298"/>
      <c r="B669" s="298"/>
      <c r="C669" s="298"/>
      <c r="D669" s="298"/>
      <c r="E669" s="298"/>
      <c r="F669" s="298"/>
      <c r="G669" s="298"/>
      <c r="H669" s="298"/>
      <c r="I669" s="298"/>
      <c r="J669" s="298"/>
      <c r="K669" s="298"/>
      <c r="L669" s="298"/>
      <c r="M669" s="298"/>
      <c r="N669" s="298"/>
      <c r="O669" s="298"/>
      <c r="P669" s="298"/>
      <c r="Q669" s="298"/>
      <c r="R669" s="298"/>
      <c r="S669" s="298"/>
      <c r="T669" s="298"/>
      <c r="U669" s="298"/>
      <c r="V669" s="298"/>
      <c r="W669" s="299"/>
      <c r="X669" s="298"/>
      <c r="Y669" s="298"/>
      <c r="Z669" s="298"/>
    </row>
    <row r="670" spans="1:26" ht="12.75" customHeight="1">
      <c r="A670" s="298"/>
      <c r="B670" s="298"/>
      <c r="C670" s="298"/>
      <c r="D670" s="298"/>
      <c r="E670" s="298"/>
      <c r="F670" s="298"/>
      <c r="G670" s="298"/>
      <c r="H670" s="298"/>
      <c r="I670" s="298"/>
      <c r="J670" s="298"/>
      <c r="K670" s="298"/>
      <c r="L670" s="298"/>
      <c r="M670" s="298"/>
      <c r="N670" s="298"/>
      <c r="O670" s="298"/>
      <c r="P670" s="298"/>
      <c r="Q670" s="298"/>
      <c r="R670" s="298"/>
      <c r="S670" s="298"/>
      <c r="T670" s="298"/>
      <c r="U670" s="298"/>
      <c r="V670" s="298"/>
      <c r="W670" s="299"/>
      <c r="X670" s="298"/>
      <c r="Y670" s="298"/>
      <c r="Z670" s="298"/>
    </row>
    <row r="671" spans="1:26" ht="12.75" customHeight="1">
      <c r="A671" s="298"/>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9"/>
      <c r="X671" s="298"/>
      <c r="Y671" s="298"/>
      <c r="Z671" s="298"/>
    </row>
    <row r="672" spans="1:26" ht="12.75" customHeight="1">
      <c r="A672" s="298"/>
      <c r="B672" s="298"/>
      <c r="C672" s="298"/>
      <c r="D672" s="298"/>
      <c r="E672" s="298"/>
      <c r="F672" s="298"/>
      <c r="G672" s="298"/>
      <c r="H672" s="298"/>
      <c r="I672" s="298"/>
      <c r="J672" s="298"/>
      <c r="K672" s="298"/>
      <c r="L672" s="298"/>
      <c r="M672" s="298"/>
      <c r="N672" s="298"/>
      <c r="O672" s="298"/>
      <c r="P672" s="298"/>
      <c r="Q672" s="298"/>
      <c r="R672" s="298"/>
      <c r="S672" s="298"/>
      <c r="T672" s="298"/>
      <c r="U672" s="298"/>
      <c r="V672" s="298"/>
      <c r="W672" s="299"/>
      <c r="X672" s="298"/>
      <c r="Y672" s="298"/>
      <c r="Z672" s="298"/>
    </row>
    <row r="673" spans="1:26" ht="12.75" customHeight="1">
      <c r="A673" s="298"/>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9"/>
      <c r="X673" s="298"/>
      <c r="Y673" s="298"/>
      <c r="Z673" s="298"/>
    </row>
    <row r="674" spans="1:26" ht="12.75" customHeight="1">
      <c r="A674" s="298"/>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9"/>
      <c r="X674" s="298"/>
      <c r="Y674" s="298"/>
      <c r="Z674" s="298"/>
    </row>
    <row r="675" spans="1:26" ht="12.75" customHeight="1">
      <c r="A675" s="298"/>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9"/>
      <c r="X675" s="298"/>
      <c r="Y675" s="298"/>
      <c r="Z675" s="298"/>
    </row>
    <row r="676" spans="1:26" ht="12.75" customHeight="1">
      <c r="A676" s="298"/>
      <c r="B676" s="298"/>
      <c r="C676" s="298"/>
      <c r="D676" s="298"/>
      <c r="E676" s="298"/>
      <c r="F676" s="298"/>
      <c r="G676" s="298"/>
      <c r="H676" s="298"/>
      <c r="I676" s="298"/>
      <c r="J676" s="298"/>
      <c r="K676" s="298"/>
      <c r="L676" s="298"/>
      <c r="M676" s="298"/>
      <c r="N676" s="298"/>
      <c r="O676" s="298"/>
      <c r="P676" s="298"/>
      <c r="Q676" s="298"/>
      <c r="R676" s="298"/>
      <c r="S676" s="298"/>
      <c r="T676" s="298"/>
      <c r="U676" s="298"/>
      <c r="V676" s="298"/>
      <c r="W676" s="299"/>
      <c r="X676" s="298"/>
      <c r="Y676" s="298"/>
      <c r="Z676" s="298"/>
    </row>
    <row r="677" spans="1:26" ht="12.75" customHeight="1">
      <c r="A677" s="298"/>
      <c r="B677" s="298"/>
      <c r="C677" s="298"/>
      <c r="D677" s="298"/>
      <c r="E677" s="298"/>
      <c r="F677" s="298"/>
      <c r="G677" s="298"/>
      <c r="H677" s="298"/>
      <c r="I677" s="298"/>
      <c r="J677" s="298"/>
      <c r="K677" s="298"/>
      <c r="L677" s="298"/>
      <c r="M677" s="298"/>
      <c r="N677" s="298"/>
      <c r="O677" s="298"/>
      <c r="P677" s="298"/>
      <c r="Q677" s="298"/>
      <c r="R677" s="298"/>
      <c r="S677" s="298"/>
      <c r="T677" s="298"/>
      <c r="U677" s="298"/>
      <c r="V677" s="298"/>
      <c r="W677" s="299"/>
      <c r="X677" s="298"/>
      <c r="Y677" s="298"/>
      <c r="Z677" s="298"/>
    </row>
    <row r="678" spans="1:26" ht="12.75" customHeight="1">
      <c r="A678" s="298"/>
      <c r="B678" s="298"/>
      <c r="C678" s="298"/>
      <c r="D678" s="298"/>
      <c r="E678" s="298"/>
      <c r="F678" s="298"/>
      <c r="G678" s="298"/>
      <c r="H678" s="298"/>
      <c r="I678" s="298"/>
      <c r="J678" s="298"/>
      <c r="K678" s="298"/>
      <c r="L678" s="298"/>
      <c r="M678" s="298"/>
      <c r="N678" s="298"/>
      <c r="O678" s="298"/>
      <c r="P678" s="298"/>
      <c r="Q678" s="298"/>
      <c r="R678" s="298"/>
      <c r="S678" s="298"/>
      <c r="T678" s="298"/>
      <c r="U678" s="298"/>
      <c r="V678" s="298"/>
      <c r="W678" s="299"/>
      <c r="X678" s="298"/>
      <c r="Y678" s="298"/>
      <c r="Z678" s="298"/>
    </row>
    <row r="679" spans="1:26" ht="12.75" customHeight="1">
      <c r="A679" s="298"/>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9"/>
      <c r="X679" s="298"/>
      <c r="Y679" s="298"/>
      <c r="Z679" s="298"/>
    </row>
    <row r="680" spans="1:26" ht="12.75" customHeight="1">
      <c r="A680" s="298"/>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9"/>
      <c r="X680" s="298"/>
      <c r="Y680" s="298"/>
      <c r="Z680" s="298"/>
    </row>
    <row r="681" spans="1:26" ht="12.75" customHeight="1">
      <c r="A681" s="298"/>
      <c r="B681" s="298"/>
      <c r="C681" s="298"/>
      <c r="D681" s="298"/>
      <c r="E681" s="298"/>
      <c r="F681" s="298"/>
      <c r="G681" s="298"/>
      <c r="H681" s="298"/>
      <c r="I681" s="298"/>
      <c r="J681" s="298"/>
      <c r="K681" s="298"/>
      <c r="L681" s="298"/>
      <c r="M681" s="298"/>
      <c r="N681" s="298"/>
      <c r="O681" s="298"/>
      <c r="P681" s="298"/>
      <c r="Q681" s="298"/>
      <c r="R681" s="298"/>
      <c r="S681" s="298"/>
      <c r="T681" s="298"/>
      <c r="U681" s="298"/>
      <c r="V681" s="298"/>
      <c r="W681" s="299"/>
      <c r="X681" s="298"/>
      <c r="Y681" s="298"/>
      <c r="Z681" s="298"/>
    </row>
    <row r="682" spans="1:26" ht="12.75" customHeight="1">
      <c r="A682" s="298"/>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9"/>
      <c r="X682" s="298"/>
      <c r="Y682" s="298"/>
      <c r="Z682" s="298"/>
    </row>
    <row r="683" spans="1:26" ht="12.75" customHeight="1">
      <c r="A683" s="298"/>
      <c r="B683" s="298"/>
      <c r="C683" s="298"/>
      <c r="D683" s="298"/>
      <c r="E683" s="298"/>
      <c r="F683" s="298"/>
      <c r="G683" s="298"/>
      <c r="H683" s="298"/>
      <c r="I683" s="298"/>
      <c r="J683" s="298"/>
      <c r="K683" s="298"/>
      <c r="L683" s="298"/>
      <c r="M683" s="298"/>
      <c r="N683" s="298"/>
      <c r="O683" s="298"/>
      <c r="P683" s="298"/>
      <c r="Q683" s="298"/>
      <c r="R683" s="298"/>
      <c r="S683" s="298"/>
      <c r="T683" s="298"/>
      <c r="U683" s="298"/>
      <c r="V683" s="298"/>
      <c r="W683" s="299"/>
      <c r="X683" s="298"/>
      <c r="Y683" s="298"/>
      <c r="Z683" s="298"/>
    </row>
    <row r="684" spans="1:26" ht="12.75" customHeight="1">
      <c r="A684" s="298"/>
      <c r="B684" s="298"/>
      <c r="C684" s="298"/>
      <c r="D684" s="298"/>
      <c r="E684" s="298"/>
      <c r="F684" s="298"/>
      <c r="G684" s="298"/>
      <c r="H684" s="298"/>
      <c r="I684" s="298"/>
      <c r="J684" s="298"/>
      <c r="K684" s="298"/>
      <c r="L684" s="298"/>
      <c r="M684" s="298"/>
      <c r="N684" s="298"/>
      <c r="O684" s="298"/>
      <c r="P684" s="298"/>
      <c r="Q684" s="298"/>
      <c r="R684" s="298"/>
      <c r="S684" s="298"/>
      <c r="T684" s="298"/>
      <c r="U684" s="298"/>
      <c r="V684" s="298"/>
      <c r="W684" s="299"/>
      <c r="X684" s="298"/>
      <c r="Y684" s="298"/>
      <c r="Z684" s="298"/>
    </row>
    <row r="685" spans="1:26" ht="12.75" customHeight="1">
      <c r="A685" s="298"/>
      <c r="B685" s="298"/>
      <c r="C685" s="298"/>
      <c r="D685" s="298"/>
      <c r="E685" s="298"/>
      <c r="F685" s="298"/>
      <c r="G685" s="298"/>
      <c r="H685" s="298"/>
      <c r="I685" s="298"/>
      <c r="J685" s="298"/>
      <c r="K685" s="298"/>
      <c r="L685" s="298"/>
      <c r="M685" s="298"/>
      <c r="N685" s="298"/>
      <c r="O685" s="298"/>
      <c r="P685" s="298"/>
      <c r="Q685" s="298"/>
      <c r="R685" s="298"/>
      <c r="S685" s="298"/>
      <c r="T685" s="298"/>
      <c r="U685" s="298"/>
      <c r="V685" s="298"/>
      <c r="W685" s="299"/>
      <c r="X685" s="298"/>
      <c r="Y685" s="298"/>
      <c r="Z685" s="298"/>
    </row>
    <row r="686" spans="1:26" ht="12.75" customHeight="1">
      <c r="A686" s="298"/>
      <c r="B686" s="298"/>
      <c r="C686" s="298"/>
      <c r="D686" s="298"/>
      <c r="E686" s="298"/>
      <c r="F686" s="298"/>
      <c r="G686" s="298"/>
      <c r="H686" s="298"/>
      <c r="I686" s="298"/>
      <c r="J686" s="298"/>
      <c r="K686" s="298"/>
      <c r="L686" s="298"/>
      <c r="M686" s="298"/>
      <c r="N686" s="298"/>
      <c r="O686" s="298"/>
      <c r="P686" s="298"/>
      <c r="Q686" s="298"/>
      <c r="R686" s="298"/>
      <c r="S686" s="298"/>
      <c r="T686" s="298"/>
      <c r="U686" s="298"/>
      <c r="V686" s="298"/>
      <c r="W686" s="299"/>
      <c r="X686" s="298"/>
      <c r="Y686" s="298"/>
      <c r="Z686" s="298"/>
    </row>
    <row r="687" spans="1:26" ht="12.75" customHeight="1">
      <c r="A687" s="298"/>
      <c r="B687" s="298"/>
      <c r="C687" s="298"/>
      <c r="D687" s="298"/>
      <c r="E687" s="298"/>
      <c r="F687" s="298"/>
      <c r="G687" s="298"/>
      <c r="H687" s="298"/>
      <c r="I687" s="298"/>
      <c r="J687" s="298"/>
      <c r="K687" s="298"/>
      <c r="L687" s="298"/>
      <c r="M687" s="298"/>
      <c r="N687" s="298"/>
      <c r="O687" s="298"/>
      <c r="P687" s="298"/>
      <c r="Q687" s="298"/>
      <c r="R687" s="298"/>
      <c r="S687" s="298"/>
      <c r="T687" s="298"/>
      <c r="U687" s="298"/>
      <c r="V687" s="298"/>
      <c r="W687" s="299"/>
      <c r="X687" s="298"/>
      <c r="Y687" s="298"/>
      <c r="Z687" s="298"/>
    </row>
    <row r="688" spans="1:26" ht="12.75" customHeight="1">
      <c r="A688" s="298"/>
      <c r="B688" s="298"/>
      <c r="C688" s="298"/>
      <c r="D688" s="298"/>
      <c r="E688" s="298"/>
      <c r="F688" s="298"/>
      <c r="G688" s="298"/>
      <c r="H688" s="298"/>
      <c r="I688" s="298"/>
      <c r="J688" s="298"/>
      <c r="K688" s="298"/>
      <c r="L688" s="298"/>
      <c r="M688" s="298"/>
      <c r="N688" s="298"/>
      <c r="O688" s="298"/>
      <c r="P688" s="298"/>
      <c r="Q688" s="298"/>
      <c r="R688" s="298"/>
      <c r="S688" s="298"/>
      <c r="T688" s="298"/>
      <c r="U688" s="298"/>
      <c r="V688" s="298"/>
      <c r="W688" s="299"/>
      <c r="X688" s="298"/>
      <c r="Y688" s="298"/>
      <c r="Z688" s="298"/>
    </row>
    <row r="689" spans="1:26" ht="12.75" customHeight="1">
      <c r="A689" s="298"/>
      <c r="B689" s="298"/>
      <c r="C689" s="298"/>
      <c r="D689" s="298"/>
      <c r="E689" s="298"/>
      <c r="F689" s="298"/>
      <c r="G689" s="298"/>
      <c r="H689" s="298"/>
      <c r="I689" s="298"/>
      <c r="J689" s="298"/>
      <c r="K689" s="298"/>
      <c r="L689" s="298"/>
      <c r="M689" s="298"/>
      <c r="N689" s="298"/>
      <c r="O689" s="298"/>
      <c r="P689" s="298"/>
      <c r="Q689" s="298"/>
      <c r="R689" s="298"/>
      <c r="S689" s="298"/>
      <c r="T689" s="298"/>
      <c r="U689" s="298"/>
      <c r="V689" s="298"/>
      <c r="W689" s="299"/>
      <c r="X689" s="298"/>
      <c r="Y689" s="298"/>
      <c r="Z689" s="298"/>
    </row>
    <row r="690" spans="1:26" ht="12.75" customHeight="1">
      <c r="A690" s="298"/>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9"/>
      <c r="X690" s="298"/>
      <c r="Y690" s="298"/>
      <c r="Z690" s="298"/>
    </row>
    <row r="691" spans="1:26" ht="12.75" customHeight="1">
      <c r="A691" s="298"/>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9"/>
      <c r="X691" s="298"/>
      <c r="Y691" s="298"/>
      <c r="Z691" s="298"/>
    </row>
    <row r="692" spans="1:26" ht="12.75" customHeight="1">
      <c r="A692" s="298"/>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9"/>
      <c r="X692" s="298"/>
      <c r="Y692" s="298"/>
      <c r="Z692" s="298"/>
    </row>
    <row r="693" spans="1:26" ht="12.75" customHeight="1">
      <c r="A693" s="298"/>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9"/>
      <c r="X693" s="298"/>
      <c r="Y693" s="298"/>
      <c r="Z693" s="298"/>
    </row>
    <row r="694" spans="1:26" ht="12.75" customHeight="1">
      <c r="A694" s="298"/>
      <c r="B694" s="298"/>
      <c r="C694" s="298"/>
      <c r="D694" s="298"/>
      <c r="E694" s="298"/>
      <c r="F694" s="298"/>
      <c r="G694" s="298"/>
      <c r="H694" s="298"/>
      <c r="I694" s="298"/>
      <c r="J694" s="298"/>
      <c r="K694" s="298"/>
      <c r="L694" s="298"/>
      <c r="M694" s="298"/>
      <c r="N694" s="298"/>
      <c r="O694" s="298"/>
      <c r="P694" s="298"/>
      <c r="Q694" s="298"/>
      <c r="R694" s="298"/>
      <c r="S694" s="298"/>
      <c r="T694" s="298"/>
      <c r="U694" s="298"/>
      <c r="V694" s="298"/>
      <c r="W694" s="299"/>
      <c r="X694" s="298"/>
      <c r="Y694" s="298"/>
      <c r="Z694" s="298"/>
    </row>
    <row r="695" spans="1:26" ht="12.75" customHeight="1">
      <c r="A695" s="298"/>
      <c r="B695" s="298"/>
      <c r="C695" s="298"/>
      <c r="D695" s="298"/>
      <c r="E695" s="298"/>
      <c r="F695" s="298"/>
      <c r="G695" s="298"/>
      <c r="H695" s="298"/>
      <c r="I695" s="298"/>
      <c r="J695" s="298"/>
      <c r="K695" s="298"/>
      <c r="L695" s="298"/>
      <c r="M695" s="298"/>
      <c r="N695" s="298"/>
      <c r="O695" s="298"/>
      <c r="P695" s="298"/>
      <c r="Q695" s="298"/>
      <c r="R695" s="298"/>
      <c r="S695" s="298"/>
      <c r="T695" s="298"/>
      <c r="U695" s="298"/>
      <c r="V695" s="298"/>
      <c r="W695" s="299"/>
      <c r="X695" s="298"/>
      <c r="Y695" s="298"/>
      <c r="Z695" s="298"/>
    </row>
    <row r="696" spans="1:26" ht="12.75" customHeight="1">
      <c r="A696" s="298"/>
      <c r="B696" s="298"/>
      <c r="C696" s="298"/>
      <c r="D696" s="298"/>
      <c r="E696" s="298"/>
      <c r="F696" s="298"/>
      <c r="G696" s="298"/>
      <c r="H696" s="298"/>
      <c r="I696" s="298"/>
      <c r="J696" s="298"/>
      <c r="K696" s="298"/>
      <c r="L696" s="298"/>
      <c r="M696" s="298"/>
      <c r="N696" s="298"/>
      <c r="O696" s="298"/>
      <c r="P696" s="298"/>
      <c r="Q696" s="298"/>
      <c r="R696" s="298"/>
      <c r="S696" s="298"/>
      <c r="T696" s="298"/>
      <c r="U696" s="298"/>
      <c r="V696" s="298"/>
      <c r="W696" s="299"/>
      <c r="X696" s="298"/>
      <c r="Y696" s="298"/>
      <c r="Z696" s="298"/>
    </row>
    <row r="697" spans="1:26" ht="12.75" customHeight="1">
      <c r="A697" s="298"/>
      <c r="B697" s="298"/>
      <c r="C697" s="298"/>
      <c r="D697" s="298"/>
      <c r="E697" s="298"/>
      <c r="F697" s="298"/>
      <c r="G697" s="298"/>
      <c r="H697" s="298"/>
      <c r="I697" s="298"/>
      <c r="J697" s="298"/>
      <c r="K697" s="298"/>
      <c r="L697" s="298"/>
      <c r="M697" s="298"/>
      <c r="N697" s="298"/>
      <c r="O697" s="298"/>
      <c r="P697" s="298"/>
      <c r="Q697" s="298"/>
      <c r="R697" s="298"/>
      <c r="S697" s="298"/>
      <c r="T697" s="298"/>
      <c r="U697" s="298"/>
      <c r="V697" s="298"/>
      <c r="W697" s="299"/>
      <c r="X697" s="298"/>
      <c r="Y697" s="298"/>
      <c r="Z697" s="298"/>
    </row>
    <row r="698" spans="1:26" ht="12.75" customHeight="1">
      <c r="A698" s="298"/>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9"/>
      <c r="X698" s="298"/>
      <c r="Y698" s="298"/>
      <c r="Z698" s="298"/>
    </row>
    <row r="699" spans="1:26" ht="12.75" customHeight="1">
      <c r="A699" s="298"/>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9"/>
      <c r="X699" s="298"/>
      <c r="Y699" s="298"/>
      <c r="Z699" s="298"/>
    </row>
    <row r="700" spans="1:26" ht="12.75" customHeight="1">
      <c r="A700" s="298"/>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9"/>
      <c r="X700" s="298"/>
      <c r="Y700" s="298"/>
      <c r="Z700" s="298"/>
    </row>
    <row r="701" spans="1:26" ht="12.75" customHeight="1">
      <c r="A701" s="298"/>
      <c r="B701" s="298"/>
      <c r="C701" s="298"/>
      <c r="D701" s="298"/>
      <c r="E701" s="298"/>
      <c r="F701" s="298"/>
      <c r="G701" s="298"/>
      <c r="H701" s="298"/>
      <c r="I701" s="298"/>
      <c r="J701" s="298"/>
      <c r="K701" s="298"/>
      <c r="L701" s="298"/>
      <c r="M701" s="298"/>
      <c r="N701" s="298"/>
      <c r="O701" s="298"/>
      <c r="P701" s="298"/>
      <c r="Q701" s="298"/>
      <c r="R701" s="298"/>
      <c r="S701" s="298"/>
      <c r="T701" s="298"/>
      <c r="U701" s="298"/>
      <c r="V701" s="298"/>
      <c r="W701" s="299"/>
      <c r="X701" s="298"/>
      <c r="Y701" s="298"/>
      <c r="Z701" s="298"/>
    </row>
    <row r="702" spans="1:26" ht="12.75" customHeight="1">
      <c r="A702" s="298"/>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9"/>
      <c r="X702" s="298"/>
      <c r="Y702" s="298"/>
      <c r="Z702" s="298"/>
    </row>
    <row r="703" spans="1:26" ht="12.75" customHeight="1">
      <c r="A703" s="298"/>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9"/>
      <c r="X703" s="298"/>
      <c r="Y703" s="298"/>
      <c r="Z703" s="298"/>
    </row>
    <row r="704" spans="1:26" ht="12.75" customHeight="1">
      <c r="A704" s="298"/>
      <c r="B704" s="298"/>
      <c r="C704" s="298"/>
      <c r="D704" s="298"/>
      <c r="E704" s="298"/>
      <c r="F704" s="298"/>
      <c r="G704" s="298"/>
      <c r="H704" s="298"/>
      <c r="I704" s="298"/>
      <c r="J704" s="298"/>
      <c r="K704" s="298"/>
      <c r="L704" s="298"/>
      <c r="M704" s="298"/>
      <c r="N704" s="298"/>
      <c r="O704" s="298"/>
      <c r="P704" s="298"/>
      <c r="Q704" s="298"/>
      <c r="R704" s="298"/>
      <c r="S704" s="298"/>
      <c r="T704" s="298"/>
      <c r="U704" s="298"/>
      <c r="V704" s="298"/>
      <c r="W704" s="299"/>
      <c r="X704" s="298"/>
      <c r="Y704" s="298"/>
      <c r="Z704" s="298"/>
    </row>
    <row r="705" spans="1:26" ht="12.75" customHeight="1">
      <c r="A705" s="298"/>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9"/>
      <c r="X705" s="298"/>
      <c r="Y705" s="298"/>
      <c r="Z705" s="298"/>
    </row>
    <row r="706" spans="1:26" ht="12.75" customHeight="1">
      <c r="A706" s="298"/>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9"/>
      <c r="X706" s="298"/>
      <c r="Y706" s="298"/>
      <c r="Z706" s="298"/>
    </row>
    <row r="707" spans="1:26" ht="12.75" customHeight="1">
      <c r="A707" s="298"/>
      <c r="B707" s="298"/>
      <c r="C707" s="298"/>
      <c r="D707" s="298"/>
      <c r="E707" s="298"/>
      <c r="F707" s="298"/>
      <c r="G707" s="298"/>
      <c r="H707" s="298"/>
      <c r="I707" s="298"/>
      <c r="J707" s="298"/>
      <c r="K707" s="298"/>
      <c r="L707" s="298"/>
      <c r="M707" s="298"/>
      <c r="N707" s="298"/>
      <c r="O707" s="298"/>
      <c r="P707" s="298"/>
      <c r="Q707" s="298"/>
      <c r="R707" s="298"/>
      <c r="S707" s="298"/>
      <c r="T707" s="298"/>
      <c r="U707" s="298"/>
      <c r="V707" s="298"/>
      <c r="W707" s="299"/>
      <c r="X707" s="298"/>
      <c r="Y707" s="298"/>
      <c r="Z707" s="298"/>
    </row>
    <row r="708" spans="1:26" ht="12.75" customHeight="1">
      <c r="A708" s="298"/>
      <c r="B708" s="298"/>
      <c r="C708" s="298"/>
      <c r="D708" s="298"/>
      <c r="E708" s="298"/>
      <c r="F708" s="298"/>
      <c r="G708" s="298"/>
      <c r="H708" s="298"/>
      <c r="I708" s="298"/>
      <c r="J708" s="298"/>
      <c r="K708" s="298"/>
      <c r="L708" s="298"/>
      <c r="M708" s="298"/>
      <c r="N708" s="298"/>
      <c r="O708" s="298"/>
      <c r="P708" s="298"/>
      <c r="Q708" s="298"/>
      <c r="R708" s="298"/>
      <c r="S708" s="298"/>
      <c r="T708" s="298"/>
      <c r="U708" s="298"/>
      <c r="V708" s="298"/>
      <c r="W708" s="299"/>
      <c r="X708" s="298"/>
      <c r="Y708" s="298"/>
      <c r="Z708" s="298"/>
    </row>
    <row r="709" spans="1:26" ht="12.75" customHeight="1">
      <c r="A709" s="298"/>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9"/>
      <c r="X709" s="298"/>
      <c r="Y709" s="298"/>
      <c r="Z709" s="298"/>
    </row>
    <row r="710" spans="1:26" ht="12.75" customHeight="1">
      <c r="A710" s="298"/>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9"/>
      <c r="X710" s="298"/>
      <c r="Y710" s="298"/>
      <c r="Z710" s="298"/>
    </row>
    <row r="711" spans="1:26" ht="12.75" customHeight="1">
      <c r="A711" s="298"/>
      <c r="B711" s="298"/>
      <c r="C711" s="298"/>
      <c r="D711" s="298"/>
      <c r="E711" s="298"/>
      <c r="F711" s="298"/>
      <c r="G711" s="298"/>
      <c r="H711" s="298"/>
      <c r="I711" s="298"/>
      <c r="J711" s="298"/>
      <c r="K711" s="298"/>
      <c r="L711" s="298"/>
      <c r="M711" s="298"/>
      <c r="N711" s="298"/>
      <c r="O711" s="298"/>
      <c r="P711" s="298"/>
      <c r="Q711" s="298"/>
      <c r="R711" s="298"/>
      <c r="S711" s="298"/>
      <c r="T711" s="298"/>
      <c r="U711" s="298"/>
      <c r="V711" s="298"/>
      <c r="W711" s="299"/>
      <c r="X711" s="298"/>
      <c r="Y711" s="298"/>
      <c r="Z711" s="298"/>
    </row>
    <row r="712" spans="1:26" ht="12.75" customHeight="1">
      <c r="A712" s="298"/>
      <c r="B712" s="298"/>
      <c r="C712" s="298"/>
      <c r="D712" s="298"/>
      <c r="E712" s="298"/>
      <c r="F712" s="298"/>
      <c r="G712" s="298"/>
      <c r="H712" s="298"/>
      <c r="I712" s="298"/>
      <c r="J712" s="298"/>
      <c r="K712" s="298"/>
      <c r="L712" s="298"/>
      <c r="M712" s="298"/>
      <c r="N712" s="298"/>
      <c r="O712" s="298"/>
      <c r="P712" s="298"/>
      <c r="Q712" s="298"/>
      <c r="R712" s="298"/>
      <c r="S712" s="298"/>
      <c r="T712" s="298"/>
      <c r="U712" s="298"/>
      <c r="V712" s="298"/>
      <c r="W712" s="299"/>
      <c r="X712" s="298"/>
      <c r="Y712" s="298"/>
      <c r="Z712" s="298"/>
    </row>
    <row r="713" spans="1:26" ht="12.75" customHeight="1">
      <c r="A713" s="298"/>
      <c r="B713" s="298"/>
      <c r="C713" s="298"/>
      <c r="D713" s="298"/>
      <c r="E713" s="298"/>
      <c r="F713" s="298"/>
      <c r="G713" s="298"/>
      <c r="H713" s="298"/>
      <c r="I713" s="298"/>
      <c r="J713" s="298"/>
      <c r="K713" s="298"/>
      <c r="L713" s="298"/>
      <c r="M713" s="298"/>
      <c r="N713" s="298"/>
      <c r="O713" s="298"/>
      <c r="P713" s="298"/>
      <c r="Q713" s="298"/>
      <c r="R713" s="298"/>
      <c r="S713" s="298"/>
      <c r="T713" s="298"/>
      <c r="U713" s="298"/>
      <c r="V713" s="298"/>
      <c r="W713" s="299"/>
      <c r="X713" s="298"/>
      <c r="Y713" s="298"/>
      <c r="Z713" s="298"/>
    </row>
    <row r="714" spans="1:26" ht="12.75" customHeight="1">
      <c r="A714" s="298"/>
      <c r="B714" s="298"/>
      <c r="C714" s="298"/>
      <c r="D714" s="298"/>
      <c r="E714" s="298"/>
      <c r="F714" s="298"/>
      <c r="G714" s="298"/>
      <c r="H714" s="298"/>
      <c r="I714" s="298"/>
      <c r="J714" s="298"/>
      <c r="K714" s="298"/>
      <c r="L714" s="298"/>
      <c r="M714" s="298"/>
      <c r="N714" s="298"/>
      <c r="O714" s="298"/>
      <c r="P714" s="298"/>
      <c r="Q714" s="298"/>
      <c r="R714" s="298"/>
      <c r="S714" s="298"/>
      <c r="T714" s="298"/>
      <c r="U714" s="298"/>
      <c r="V714" s="298"/>
      <c r="W714" s="299"/>
      <c r="X714" s="298"/>
      <c r="Y714" s="298"/>
      <c r="Z714" s="298"/>
    </row>
    <row r="715" spans="1:26" ht="12.75" customHeight="1">
      <c r="A715" s="298"/>
      <c r="B715" s="298"/>
      <c r="C715" s="298"/>
      <c r="D715" s="298"/>
      <c r="E715" s="298"/>
      <c r="F715" s="298"/>
      <c r="G715" s="298"/>
      <c r="H715" s="298"/>
      <c r="I715" s="298"/>
      <c r="J715" s="298"/>
      <c r="K715" s="298"/>
      <c r="L715" s="298"/>
      <c r="M715" s="298"/>
      <c r="N715" s="298"/>
      <c r="O715" s="298"/>
      <c r="P715" s="298"/>
      <c r="Q715" s="298"/>
      <c r="R715" s="298"/>
      <c r="S715" s="298"/>
      <c r="T715" s="298"/>
      <c r="U715" s="298"/>
      <c r="V715" s="298"/>
      <c r="W715" s="299"/>
      <c r="X715" s="298"/>
      <c r="Y715" s="298"/>
      <c r="Z715" s="298"/>
    </row>
    <row r="716" spans="1:26" ht="12.75" customHeight="1">
      <c r="A716" s="298"/>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9"/>
      <c r="X716" s="298"/>
      <c r="Y716" s="298"/>
      <c r="Z716" s="298"/>
    </row>
    <row r="717" spans="1:26" ht="12.75" customHeight="1">
      <c r="A717" s="298"/>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9"/>
      <c r="X717" s="298"/>
      <c r="Y717" s="298"/>
      <c r="Z717" s="298"/>
    </row>
    <row r="718" spans="1:26" ht="12.75" customHeight="1">
      <c r="A718" s="298"/>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9"/>
      <c r="X718" s="298"/>
      <c r="Y718" s="298"/>
      <c r="Z718" s="298"/>
    </row>
    <row r="719" spans="1:26" ht="12.75" customHeight="1">
      <c r="A719" s="298"/>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9"/>
      <c r="X719" s="298"/>
      <c r="Y719" s="298"/>
      <c r="Z719" s="298"/>
    </row>
    <row r="720" spans="1:26" ht="12.75" customHeight="1">
      <c r="A720" s="298"/>
      <c r="B720" s="298"/>
      <c r="C720" s="298"/>
      <c r="D720" s="298"/>
      <c r="E720" s="298"/>
      <c r="F720" s="298"/>
      <c r="G720" s="298"/>
      <c r="H720" s="298"/>
      <c r="I720" s="298"/>
      <c r="J720" s="298"/>
      <c r="K720" s="298"/>
      <c r="L720" s="298"/>
      <c r="M720" s="298"/>
      <c r="N720" s="298"/>
      <c r="O720" s="298"/>
      <c r="P720" s="298"/>
      <c r="Q720" s="298"/>
      <c r="R720" s="298"/>
      <c r="S720" s="298"/>
      <c r="T720" s="298"/>
      <c r="U720" s="298"/>
      <c r="V720" s="298"/>
      <c r="W720" s="299"/>
      <c r="X720" s="298"/>
      <c r="Y720" s="298"/>
      <c r="Z720" s="298"/>
    </row>
    <row r="721" spans="1:26" ht="12.75" customHeight="1">
      <c r="A721" s="298"/>
      <c r="B721" s="298"/>
      <c r="C721" s="298"/>
      <c r="D721" s="298"/>
      <c r="E721" s="298"/>
      <c r="F721" s="298"/>
      <c r="G721" s="298"/>
      <c r="H721" s="298"/>
      <c r="I721" s="298"/>
      <c r="J721" s="298"/>
      <c r="K721" s="298"/>
      <c r="L721" s="298"/>
      <c r="M721" s="298"/>
      <c r="N721" s="298"/>
      <c r="O721" s="298"/>
      <c r="P721" s="298"/>
      <c r="Q721" s="298"/>
      <c r="R721" s="298"/>
      <c r="S721" s="298"/>
      <c r="T721" s="298"/>
      <c r="U721" s="298"/>
      <c r="V721" s="298"/>
      <c r="W721" s="299"/>
      <c r="X721" s="298"/>
      <c r="Y721" s="298"/>
      <c r="Z721" s="298"/>
    </row>
    <row r="722" spans="1:26" ht="12.75" customHeight="1">
      <c r="A722" s="298"/>
      <c r="B722" s="298"/>
      <c r="C722" s="298"/>
      <c r="D722" s="298"/>
      <c r="E722" s="298"/>
      <c r="F722" s="298"/>
      <c r="G722" s="298"/>
      <c r="H722" s="298"/>
      <c r="I722" s="298"/>
      <c r="J722" s="298"/>
      <c r="K722" s="298"/>
      <c r="L722" s="298"/>
      <c r="M722" s="298"/>
      <c r="N722" s="298"/>
      <c r="O722" s="298"/>
      <c r="P722" s="298"/>
      <c r="Q722" s="298"/>
      <c r="R722" s="298"/>
      <c r="S722" s="298"/>
      <c r="T722" s="298"/>
      <c r="U722" s="298"/>
      <c r="V722" s="298"/>
      <c r="W722" s="299"/>
      <c r="X722" s="298"/>
      <c r="Y722" s="298"/>
      <c r="Z722" s="298"/>
    </row>
    <row r="723" spans="1:26" ht="12.75" customHeight="1">
      <c r="A723" s="298"/>
      <c r="B723" s="298"/>
      <c r="C723" s="298"/>
      <c r="D723" s="298"/>
      <c r="E723" s="298"/>
      <c r="F723" s="298"/>
      <c r="G723" s="298"/>
      <c r="H723" s="298"/>
      <c r="I723" s="298"/>
      <c r="J723" s="298"/>
      <c r="K723" s="298"/>
      <c r="L723" s="298"/>
      <c r="M723" s="298"/>
      <c r="N723" s="298"/>
      <c r="O723" s="298"/>
      <c r="P723" s="298"/>
      <c r="Q723" s="298"/>
      <c r="R723" s="298"/>
      <c r="S723" s="298"/>
      <c r="T723" s="298"/>
      <c r="U723" s="298"/>
      <c r="V723" s="298"/>
      <c r="W723" s="299"/>
      <c r="X723" s="298"/>
      <c r="Y723" s="298"/>
      <c r="Z723" s="298"/>
    </row>
    <row r="724" spans="1:26" ht="12.75" customHeight="1">
      <c r="A724" s="298"/>
      <c r="B724" s="298"/>
      <c r="C724" s="298"/>
      <c r="D724" s="298"/>
      <c r="E724" s="298"/>
      <c r="F724" s="298"/>
      <c r="G724" s="298"/>
      <c r="H724" s="298"/>
      <c r="I724" s="298"/>
      <c r="J724" s="298"/>
      <c r="K724" s="298"/>
      <c r="L724" s="298"/>
      <c r="M724" s="298"/>
      <c r="N724" s="298"/>
      <c r="O724" s="298"/>
      <c r="P724" s="298"/>
      <c r="Q724" s="298"/>
      <c r="R724" s="298"/>
      <c r="S724" s="298"/>
      <c r="T724" s="298"/>
      <c r="U724" s="298"/>
      <c r="V724" s="298"/>
      <c r="W724" s="299"/>
      <c r="X724" s="298"/>
      <c r="Y724" s="298"/>
      <c r="Z724" s="298"/>
    </row>
    <row r="725" spans="1:26" ht="12.75" customHeight="1">
      <c r="A725" s="298"/>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9"/>
      <c r="X725" s="298"/>
      <c r="Y725" s="298"/>
      <c r="Z725" s="298"/>
    </row>
    <row r="726" spans="1:26" ht="12.75" customHeight="1">
      <c r="A726" s="298"/>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9"/>
      <c r="X726" s="298"/>
      <c r="Y726" s="298"/>
      <c r="Z726" s="298"/>
    </row>
    <row r="727" spans="1:26" ht="12.75" customHeight="1">
      <c r="A727" s="298"/>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9"/>
      <c r="X727" s="298"/>
      <c r="Y727" s="298"/>
      <c r="Z727" s="298"/>
    </row>
    <row r="728" spans="1:26" ht="12.75" customHeight="1">
      <c r="A728" s="298"/>
      <c r="B728" s="298"/>
      <c r="C728" s="298"/>
      <c r="D728" s="298"/>
      <c r="E728" s="298"/>
      <c r="F728" s="298"/>
      <c r="G728" s="298"/>
      <c r="H728" s="298"/>
      <c r="I728" s="298"/>
      <c r="J728" s="298"/>
      <c r="K728" s="298"/>
      <c r="L728" s="298"/>
      <c r="M728" s="298"/>
      <c r="N728" s="298"/>
      <c r="O728" s="298"/>
      <c r="P728" s="298"/>
      <c r="Q728" s="298"/>
      <c r="R728" s="298"/>
      <c r="S728" s="298"/>
      <c r="T728" s="298"/>
      <c r="U728" s="298"/>
      <c r="V728" s="298"/>
      <c r="W728" s="299"/>
      <c r="X728" s="298"/>
      <c r="Y728" s="298"/>
      <c r="Z728" s="298"/>
    </row>
    <row r="729" spans="1:26" ht="12.75" customHeight="1">
      <c r="A729" s="298"/>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9"/>
      <c r="X729" s="298"/>
      <c r="Y729" s="298"/>
      <c r="Z729" s="298"/>
    </row>
    <row r="730" spans="1:26" ht="12.75" customHeight="1">
      <c r="A730" s="298"/>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9"/>
      <c r="X730" s="298"/>
      <c r="Y730" s="298"/>
      <c r="Z730" s="298"/>
    </row>
    <row r="731" spans="1:26" ht="12.75" customHeight="1">
      <c r="A731" s="298"/>
      <c r="B731" s="298"/>
      <c r="C731" s="298"/>
      <c r="D731" s="298"/>
      <c r="E731" s="298"/>
      <c r="F731" s="298"/>
      <c r="G731" s="298"/>
      <c r="H731" s="298"/>
      <c r="I731" s="298"/>
      <c r="J731" s="298"/>
      <c r="K731" s="298"/>
      <c r="L731" s="298"/>
      <c r="M731" s="298"/>
      <c r="N731" s="298"/>
      <c r="O731" s="298"/>
      <c r="P731" s="298"/>
      <c r="Q731" s="298"/>
      <c r="R731" s="298"/>
      <c r="S731" s="298"/>
      <c r="T731" s="298"/>
      <c r="U731" s="298"/>
      <c r="V731" s="298"/>
      <c r="W731" s="299"/>
      <c r="X731" s="298"/>
      <c r="Y731" s="298"/>
      <c r="Z731" s="298"/>
    </row>
    <row r="732" spans="1:26" ht="12.75" customHeight="1">
      <c r="A732" s="298"/>
      <c r="B732" s="298"/>
      <c r="C732" s="298"/>
      <c r="D732" s="298"/>
      <c r="E732" s="298"/>
      <c r="F732" s="298"/>
      <c r="G732" s="298"/>
      <c r="H732" s="298"/>
      <c r="I732" s="298"/>
      <c r="J732" s="298"/>
      <c r="K732" s="298"/>
      <c r="L732" s="298"/>
      <c r="M732" s="298"/>
      <c r="N732" s="298"/>
      <c r="O732" s="298"/>
      <c r="P732" s="298"/>
      <c r="Q732" s="298"/>
      <c r="R732" s="298"/>
      <c r="S732" s="298"/>
      <c r="T732" s="298"/>
      <c r="U732" s="298"/>
      <c r="V732" s="298"/>
      <c r="W732" s="299"/>
      <c r="X732" s="298"/>
      <c r="Y732" s="298"/>
      <c r="Z732" s="298"/>
    </row>
    <row r="733" spans="1:26" ht="12.75" customHeight="1">
      <c r="A733" s="298"/>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9"/>
      <c r="X733" s="298"/>
      <c r="Y733" s="298"/>
      <c r="Z733" s="298"/>
    </row>
    <row r="734" spans="1:26" ht="12.75" customHeight="1">
      <c r="A734" s="298"/>
      <c r="B734" s="298"/>
      <c r="C734" s="298"/>
      <c r="D734" s="298"/>
      <c r="E734" s="298"/>
      <c r="F734" s="298"/>
      <c r="G734" s="298"/>
      <c r="H734" s="298"/>
      <c r="I734" s="298"/>
      <c r="J734" s="298"/>
      <c r="K734" s="298"/>
      <c r="L734" s="298"/>
      <c r="M734" s="298"/>
      <c r="N734" s="298"/>
      <c r="O734" s="298"/>
      <c r="P734" s="298"/>
      <c r="Q734" s="298"/>
      <c r="R734" s="298"/>
      <c r="S734" s="298"/>
      <c r="T734" s="298"/>
      <c r="U734" s="298"/>
      <c r="V734" s="298"/>
      <c r="W734" s="299"/>
      <c r="X734" s="298"/>
      <c r="Y734" s="298"/>
      <c r="Z734" s="298"/>
    </row>
    <row r="735" spans="1:26" ht="12.75" customHeight="1">
      <c r="A735" s="298"/>
      <c r="B735" s="298"/>
      <c r="C735" s="298"/>
      <c r="D735" s="298"/>
      <c r="E735" s="298"/>
      <c r="F735" s="298"/>
      <c r="G735" s="298"/>
      <c r="H735" s="298"/>
      <c r="I735" s="298"/>
      <c r="J735" s="298"/>
      <c r="K735" s="298"/>
      <c r="L735" s="298"/>
      <c r="M735" s="298"/>
      <c r="N735" s="298"/>
      <c r="O735" s="298"/>
      <c r="P735" s="298"/>
      <c r="Q735" s="298"/>
      <c r="R735" s="298"/>
      <c r="S735" s="298"/>
      <c r="T735" s="298"/>
      <c r="U735" s="298"/>
      <c r="V735" s="298"/>
      <c r="W735" s="299"/>
      <c r="X735" s="298"/>
      <c r="Y735" s="298"/>
      <c r="Z735" s="298"/>
    </row>
    <row r="736" spans="1:26" ht="12.75" customHeight="1">
      <c r="A736" s="298"/>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9"/>
      <c r="X736" s="298"/>
      <c r="Y736" s="298"/>
      <c r="Z736" s="298"/>
    </row>
    <row r="737" spans="1:26" ht="12.75" customHeight="1">
      <c r="A737" s="298"/>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9"/>
      <c r="X737" s="298"/>
      <c r="Y737" s="298"/>
      <c r="Z737" s="298"/>
    </row>
    <row r="738" spans="1:26" ht="12.75" customHeight="1">
      <c r="A738" s="298"/>
      <c r="B738" s="298"/>
      <c r="C738" s="298"/>
      <c r="D738" s="298"/>
      <c r="E738" s="298"/>
      <c r="F738" s="298"/>
      <c r="G738" s="298"/>
      <c r="H738" s="298"/>
      <c r="I738" s="298"/>
      <c r="J738" s="298"/>
      <c r="K738" s="298"/>
      <c r="L738" s="298"/>
      <c r="M738" s="298"/>
      <c r="N738" s="298"/>
      <c r="O738" s="298"/>
      <c r="P738" s="298"/>
      <c r="Q738" s="298"/>
      <c r="R738" s="298"/>
      <c r="S738" s="298"/>
      <c r="T738" s="298"/>
      <c r="U738" s="298"/>
      <c r="V738" s="298"/>
      <c r="W738" s="299"/>
      <c r="X738" s="298"/>
      <c r="Y738" s="298"/>
      <c r="Z738" s="298"/>
    </row>
    <row r="739" spans="1:26" ht="12.75" customHeight="1">
      <c r="A739" s="298"/>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9"/>
      <c r="X739" s="298"/>
      <c r="Y739" s="298"/>
      <c r="Z739" s="298"/>
    </row>
    <row r="740" spans="1:26" ht="12.75" customHeight="1">
      <c r="A740" s="298"/>
      <c r="B740" s="298"/>
      <c r="C740" s="298"/>
      <c r="D740" s="298"/>
      <c r="E740" s="298"/>
      <c r="F740" s="298"/>
      <c r="G740" s="298"/>
      <c r="H740" s="298"/>
      <c r="I740" s="298"/>
      <c r="J740" s="298"/>
      <c r="K740" s="298"/>
      <c r="L740" s="298"/>
      <c r="M740" s="298"/>
      <c r="N740" s="298"/>
      <c r="O740" s="298"/>
      <c r="P740" s="298"/>
      <c r="Q740" s="298"/>
      <c r="R740" s="298"/>
      <c r="S740" s="298"/>
      <c r="T740" s="298"/>
      <c r="U740" s="298"/>
      <c r="V740" s="298"/>
      <c r="W740" s="299"/>
      <c r="X740" s="298"/>
      <c r="Y740" s="298"/>
      <c r="Z740" s="298"/>
    </row>
    <row r="741" spans="1:26" ht="12.75" customHeight="1">
      <c r="A741" s="298"/>
      <c r="B741" s="298"/>
      <c r="C741" s="298"/>
      <c r="D741" s="298"/>
      <c r="E741" s="298"/>
      <c r="F741" s="298"/>
      <c r="G741" s="298"/>
      <c r="H741" s="298"/>
      <c r="I741" s="298"/>
      <c r="J741" s="298"/>
      <c r="K741" s="298"/>
      <c r="L741" s="298"/>
      <c r="M741" s="298"/>
      <c r="N741" s="298"/>
      <c r="O741" s="298"/>
      <c r="P741" s="298"/>
      <c r="Q741" s="298"/>
      <c r="R741" s="298"/>
      <c r="S741" s="298"/>
      <c r="T741" s="298"/>
      <c r="U741" s="298"/>
      <c r="V741" s="298"/>
      <c r="W741" s="299"/>
      <c r="X741" s="298"/>
      <c r="Y741" s="298"/>
      <c r="Z741" s="298"/>
    </row>
    <row r="742" spans="1:26" ht="12.75" customHeight="1">
      <c r="A742" s="298"/>
      <c r="B742" s="298"/>
      <c r="C742" s="298"/>
      <c r="D742" s="298"/>
      <c r="E742" s="298"/>
      <c r="F742" s="298"/>
      <c r="G742" s="298"/>
      <c r="H742" s="298"/>
      <c r="I742" s="298"/>
      <c r="J742" s="298"/>
      <c r="K742" s="298"/>
      <c r="L742" s="298"/>
      <c r="M742" s="298"/>
      <c r="N742" s="298"/>
      <c r="O742" s="298"/>
      <c r="P742" s="298"/>
      <c r="Q742" s="298"/>
      <c r="R742" s="298"/>
      <c r="S742" s="298"/>
      <c r="T742" s="298"/>
      <c r="U742" s="298"/>
      <c r="V742" s="298"/>
      <c r="W742" s="299"/>
      <c r="X742" s="298"/>
      <c r="Y742" s="298"/>
      <c r="Z742" s="298"/>
    </row>
    <row r="743" spans="1:26" ht="12.75" customHeight="1">
      <c r="A743" s="298"/>
      <c r="B743" s="298"/>
      <c r="C743" s="298"/>
      <c r="D743" s="298"/>
      <c r="E743" s="298"/>
      <c r="F743" s="298"/>
      <c r="G743" s="298"/>
      <c r="H743" s="298"/>
      <c r="I743" s="298"/>
      <c r="J743" s="298"/>
      <c r="K743" s="298"/>
      <c r="L743" s="298"/>
      <c r="M743" s="298"/>
      <c r="N743" s="298"/>
      <c r="O743" s="298"/>
      <c r="P743" s="298"/>
      <c r="Q743" s="298"/>
      <c r="R743" s="298"/>
      <c r="S743" s="298"/>
      <c r="T743" s="298"/>
      <c r="U743" s="298"/>
      <c r="V743" s="298"/>
      <c r="W743" s="299"/>
      <c r="X743" s="298"/>
      <c r="Y743" s="298"/>
      <c r="Z743" s="298"/>
    </row>
    <row r="744" spans="1:26" ht="12.75" customHeight="1">
      <c r="A744" s="298"/>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9"/>
      <c r="X744" s="298"/>
      <c r="Y744" s="298"/>
      <c r="Z744" s="298"/>
    </row>
    <row r="745" spans="1:26" ht="12.75" customHeight="1">
      <c r="A745" s="298"/>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9"/>
      <c r="X745" s="298"/>
      <c r="Y745" s="298"/>
      <c r="Z745" s="298"/>
    </row>
    <row r="746" spans="1:26" ht="12.75" customHeight="1">
      <c r="A746" s="298"/>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9"/>
      <c r="X746" s="298"/>
      <c r="Y746" s="298"/>
      <c r="Z746" s="298"/>
    </row>
    <row r="747" spans="1:26" ht="12.75" customHeight="1">
      <c r="A747" s="298"/>
      <c r="B747" s="298"/>
      <c r="C747" s="298"/>
      <c r="D747" s="298"/>
      <c r="E747" s="298"/>
      <c r="F747" s="298"/>
      <c r="G747" s="298"/>
      <c r="H747" s="298"/>
      <c r="I747" s="298"/>
      <c r="J747" s="298"/>
      <c r="K747" s="298"/>
      <c r="L747" s="298"/>
      <c r="M747" s="298"/>
      <c r="N747" s="298"/>
      <c r="O747" s="298"/>
      <c r="P747" s="298"/>
      <c r="Q747" s="298"/>
      <c r="R747" s="298"/>
      <c r="S747" s="298"/>
      <c r="T747" s="298"/>
      <c r="U747" s="298"/>
      <c r="V747" s="298"/>
      <c r="W747" s="299"/>
      <c r="X747" s="298"/>
      <c r="Y747" s="298"/>
      <c r="Z747" s="298"/>
    </row>
    <row r="748" spans="1:26" ht="12.75" customHeight="1">
      <c r="A748" s="298"/>
      <c r="B748" s="298"/>
      <c r="C748" s="298"/>
      <c r="D748" s="298"/>
      <c r="E748" s="298"/>
      <c r="F748" s="298"/>
      <c r="G748" s="298"/>
      <c r="H748" s="298"/>
      <c r="I748" s="298"/>
      <c r="J748" s="298"/>
      <c r="K748" s="298"/>
      <c r="L748" s="298"/>
      <c r="M748" s="298"/>
      <c r="N748" s="298"/>
      <c r="O748" s="298"/>
      <c r="P748" s="298"/>
      <c r="Q748" s="298"/>
      <c r="R748" s="298"/>
      <c r="S748" s="298"/>
      <c r="T748" s="298"/>
      <c r="U748" s="298"/>
      <c r="V748" s="298"/>
      <c r="W748" s="299"/>
      <c r="X748" s="298"/>
      <c r="Y748" s="298"/>
      <c r="Z748" s="298"/>
    </row>
    <row r="749" spans="1:26" ht="12.75" customHeight="1">
      <c r="A749" s="298"/>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9"/>
      <c r="X749" s="298"/>
      <c r="Y749" s="298"/>
      <c r="Z749" s="298"/>
    </row>
    <row r="750" spans="1:26" ht="12.75" customHeight="1">
      <c r="A750" s="298"/>
      <c r="B750" s="298"/>
      <c r="C750" s="298"/>
      <c r="D750" s="298"/>
      <c r="E750" s="298"/>
      <c r="F750" s="298"/>
      <c r="G750" s="298"/>
      <c r="H750" s="298"/>
      <c r="I750" s="298"/>
      <c r="J750" s="298"/>
      <c r="K750" s="298"/>
      <c r="L750" s="298"/>
      <c r="M750" s="298"/>
      <c r="N750" s="298"/>
      <c r="O750" s="298"/>
      <c r="P750" s="298"/>
      <c r="Q750" s="298"/>
      <c r="R750" s="298"/>
      <c r="S750" s="298"/>
      <c r="T750" s="298"/>
      <c r="U750" s="298"/>
      <c r="V750" s="298"/>
      <c r="W750" s="299"/>
      <c r="X750" s="298"/>
      <c r="Y750" s="298"/>
      <c r="Z750" s="298"/>
    </row>
    <row r="751" spans="1:26" ht="12.75" customHeight="1">
      <c r="A751" s="298"/>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9"/>
      <c r="X751" s="298"/>
      <c r="Y751" s="298"/>
      <c r="Z751" s="298"/>
    </row>
    <row r="752" spans="1:26" ht="12.75" customHeight="1">
      <c r="A752" s="298"/>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9"/>
      <c r="X752" s="298"/>
      <c r="Y752" s="298"/>
      <c r="Z752" s="298"/>
    </row>
    <row r="753" spans="1:26" ht="12.75" customHeight="1">
      <c r="A753" s="298"/>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9"/>
      <c r="X753" s="298"/>
      <c r="Y753" s="298"/>
      <c r="Z753" s="298"/>
    </row>
    <row r="754" spans="1:26" ht="12.75" customHeight="1">
      <c r="A754" s="298"/>
      <c r="B754" s="298"/>
      <c r="C754" s="298"/>
      <c r="D754" s="298"/>
      <c r="E754" s="298"/>
      <c r="F754" s="298"/>
      <c r="G754" s="298"/>
      <c r="H754" s="298"/>
      <c r="I754" s="298"/>
      <c r="J754" s="298"/>
      <c r="K754" s="298"/>
      <c r="L754" s="298"/>
      <c r="M754" s="298"/>
      <c r="N754" s="298"/>
      <c r="O754" s="298"/>
      <c r="P754" s="298"/>
      <c r="Q754" s="298"/>
      <c r="R754" s="298"/>
      <c r="S754" s="298"/>
      <c r="T754" s="298"/>
      <c r="U754" s="298"/>
      <c r="V754" s="298"/>
      <c r="W754" s="299"/>
      <c r="X754" s="298"/>
      <c r="Y754" s="298"/>
      <c r="Z754" s="298"/>
    </row>
    <row r="755" spans="1:26" ht="12.75" customHeight="1">
      <c r="A755" s="298"/>
      <c r="B755" s="298"/>
      <c r="C755" s="298"/>
      <c r="D755" s="298"/>
      <c r="E755" s="298"/>
      <c r="F755" s="298"/>
      <c r="G755" s="298"/>
      <c r="H755" s="298"/>
      <c r="I755" s="298"/>
      <c r="J755" s="298"/>
      <c r="K755" s="298"/>
      <c r="L755" s="298"/>
      <c r="M755" s="298"/>
      <c r="N755" s="298"/>
      <c r="O755" s="298"/>
      <c r="P755" s="298"/>
      <c r="Q755" s="298"/>
      <c r="R755" s="298"/>
      <c r="S755" s="298"/>
      <c r="T755" s="298"/>
      <c r="U755" s="298"/>
      <c r="V755" s="298"/>
      <c r="W755" s="299"/>
      <c r="X755" s="298"/>
      <c r="Y755" s="298"/>
      <c r="Z755" s="298"/>
    </row>
    <row r="756" spans="1:26" ht="12.75" customHeight="1">
      <c r="A756" s="298"/>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9"/>
      <c r="X756" s="298"/>
      <c r="Y756" s="298"/>
      <c r="Z756" s="298"/>
    </row>
    <row r="757" spans="1:26" ht="12.75" customHeight="1">
      <c r="A757" s="298"/>
      <c r="B757" s="298"/>
      <c r="C757" s="298"/>
      <c r="D757" s="298"/>
      <c r="E757" s="298"/>
      <c r="F757" s="298"/>
      <c r="G757" s="298"/>
      <c r="H757" s="298"/>
      <c r="I757" s="298"/>
      <c r="J757" s="298"/>
      <c r="K757" s="298"/>
      <c r="L757" s="298"/>
      <c r="M757" s="298"/>
      <c r="N757" s="298"/>
      <c r="O757" s="298"/>
      <c r="P757" s="298"/>
      <c r="Q757" s="298"/>
      <c r="R757" s="298"/>
      <c r="S757" s="298"/>
      <c r="T757" s="298"/>
      <c r="U757" s="298"/>
      <c r="V757" s="298"/>
      <c r="W757" s="299"/>
      <c r="X757" s="298"/>
      <c r="Y757" s="298"/>
      <c r="Z757" s="298"/>
    </row>
    <row r="758" spans="1:26" ht="12.75" customHeight="1">
      <c r="A758" s="298"/>
      <c r="B758" s="298"/>
      <c r="C758" s="298"/>
      <c r="D758" s="298"/>
      <c r="E758" s="298"/>
      <c r="F758" s="298"/>
      <c r="G758" s="298"/>
      <c r="H758" s="298"/>
      <c r="I758" s="298"/>
      <c r="J758" s="298"/>
      <c r="K758" s="298"/>
      <c r="L758" s="298"/>
      <c r="M758" s="298"/>
      <c r="N758" s="298"/>
      <c r="O758" s="298"/>
      <c r="P758" s="298"/>
      <c r="Q758" s="298"/>
      <c r="R758" s="298"/>
      <c r="S758" s="298"/>
      <c r="T758" s="298"/>
      <c r="U758" s="298"/>
      <c r="V758" s="298"/>
      <c r="W758" s="299"/>
      <c r="X758" s="298"/>
      <c r="Y758" s="298"/>
      <c r="Z758" s="298"/>
    </row>
    <row r="759" spans="1:26" ht="12.75" customHeight="1">
      <c r="A759" s="298"/>
      <c r="B759" s="298"/>
      <c r="C759" s="298"/>
      <c r="D759" s="298"/>
      <c r="E759" s="298"/>
      <c r="F759" s="298"/>
      <c r="G759" s="298"/>
      <c r="H759" s="298"/>
      <c r="I759" s="298"/>
      <c r="J759" s="298"/>
      <c r="K759" s="298"/>
      <c r="L759" s="298"/>
      <c r="M759" s="298"/>
      <c r="N759" s="298"/>
      <c r="O759" s="298"/>
      <c r="P759" s="298"/>
      <c r="Q759" s="298"/>
      <c r="R759" s="298"/>
      <c r="S759" s="298"/>
      <c r="T759" s="298"/>
      <c r="U759" s="298"/>
      <c r="V759" s="298"/>
      <c r="W759" s="299"/>
      <c r="X759" s="298"/>
      <c r="Y759" s="298"/>
      <c r="Z759" s="298"/>
    </row>
    <row r="760" spans="1:26" ht="12.75" customHeight="1">
      <c r="A760" s="298"/>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9"/>
      <c r="X760" s="298"/>
      <c r="Y760" s="298"/>
      <c r="Z760" s="298"/>
    </row>
    <row r="761" spans="1:26" ht="12.75" customHeight="1">
      <c r="A761" s="298"/>
      <c r="B761" s="298"/>
      <c r="C761" s="298"/>
      <c r="D761" s="298"/>
      <c r="E761" s="298"/>
      <c r="F761" s="298"/>
      <c r="G761" s="298"/>
      <c r="H761" s="298"/>
      <c r="I761" s="298"/>
      <c r="J761" s="298"/>
      <c r="K761" s="298"/>
      <c r="L761" s="298"/>
      <c r="M761" s="298"/>
      <c r="N761" s="298"/>
      <c r="O761" s="298"/>
      <c r="P761" s="298"/>
      <c r="Q761" s="298"/>
      <c r="R761" s="298"/>
      <c r="S761" s="298"/>
      <c r="T761" s="298"/>
      <c r="U761" s="298"/>
      <c r="V761" s="298"/>
      <c r="W761" s="299"/>
      <c r="X761" s="298"/>
      <c r="Y761" s="298"/>
      <c r="Z761" s="298"/>
    </row>
    <row r="762" spans="1:26" ht="12.75" customHeight="1">
      <c r="A762" s="298"/>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9"/>
      <c r="X762" s="298"/>
      <c r="Y762" s="298"/>
      <c r="Z762" s="298"/>
    </row>
    <row r="763" spans="1:26" ht="12.75" customHeight="1">
      <c r="A763" s="298"/>
      <c r="B763" s="298"/>
      <c r="C763" s="298"/>
      <c r="D763" s="298"/>
      <c r="E763" s="298"/>
      <c r="F763" s="298"/>
      <c r="G763" s="298"/>
      <c r="H763" s="298"/>
      <c r="I763" s="298"/>
      <c r="J763" s="298"/>
      <c r="K763" s="298"/>
      <c r="L763" s="298"/>
      <c r="M763" s="298"/>
      <c r="N763" s="298"/>
      <c r="O763" s="298"/>
      <c r="P763" s="298"/>
      <c r="Q763" s="298"/>
      <c r="R763" s="298"/>
      <c r="S763" s="298"/>
      <c r="T763" s="298"/>
      <c r="U763" s="298"/>
      <c r="V763" s="298"/>
      <c r="W763" s="299"/>
      <c r="X763" s="298"/>
      <c r="Y763" s="298"/>
      <c r="Z763" s="298"/>
    </row>
    <row r="764" spans="1:26" ht="12.75" customHeight="1">
      <c r="A764" s="298"/>
      <c r="B764" s="298"/>
      <c r="C764" s="298"/>
      <c r="D764" s="298"/>
      <c r="E764" s="298"/>
      <c r="F764" s="298"/>
      <c r="G764" s="298"/>
      <c r="H764" s="298"/>
      <c r="I764" s="298"/>
      <c r="J764" s="298"/>
      <c r="K764" s="298"/>
      <c r="L764" s="298"/>
      <c r="M764" s="298"/>
      <c r="N764" s="298"/>
      <c r="O764" s="298"/>
      <c r="P764" s="298"/>
      <c r="Q764" s="298"/>
      <c r="R764" s="298"/>
      <c r="S764" s="298"/>
      <c r="T764" s="298"/>
      <c r="U764" s="298"/>
      <c r="V764" s="298"/>
      <c r="W764" s="299"/>
      <c r="X764" s="298"/>
      <c r="Y764" s="298"/>
      <c r="Z764" s="298"/>
    </row>
    <row r="765" spans="1:26" ht="12.75" customHeight="1">
      <c r="A765" s="298"/>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9"/>
      <c r="X765" s="298"/>
      <c r="Y765" s="298"/>
      <c r="Z765" s="298"/>
    </row>
    <row r="766" spans="1:26" ht="12.75" customHeight="1">
      <c r="A766" s="298"/>
      <c r="B766" s="298"/>
      <c r="C766" s="298"/>
      <c r="D766" s="298"/>
      <c r="E766" s="298"/>
      <c r="F766" s="298"/>
      <c r="G766" s="298"/>
      <c r="H766" s="298"/>
      <c r="I766" s="298"/>
      <c r="J766" s="298"/>
      <c r="K766" s="298"/>
      <c r="L766" s="298"/>
      <c r="M766" s="298"/>
      <c r="N766" s="298"/>
      <c r="O766" s="298"/>
      <c r="P766" s="298"/>
      <c r="Q766" s="298"/>
      <c r="R766" s="298"/>
      <c r="S766" s="298"/>
      <c r="T766" s="298"/>
      <c r="U766" s="298"/>
      <c r="V766" s="298"/>
      <c r="W766" s="299"/>
      <c r="X766" s="298"/>
      <c r="Y766" s="298"/>
      <c r="Z766" s="298"/>
    </row>
    <row r="767" spans="1:26" ht="12.75" customHeight="1">
      <c r="A767" s="298"/>
      <c r="B767" s="298"/>
      <c r="C767" s="298"/>
      <c r="D767" s="298"/>
      <c r="E767" s="298"/>
      <c r="F767" s="298"/>
      <c r="G767" s="298"/>
      <c r="H767" s="298"/>
      <c r="I767" s="298"/>
      <c r="J767" s="298"/>
      <c r="K767" s="298"/>
      <c r="L767" s="298"/>
      <c r="M767" s="298"/>
      <c r="N767" s="298"/>
      <c r="O767" s="298"/>
      <c r="P767" s="298"/>
      <c r="Q767" s="298"/>
      <c r="R767" s="298"/>
      <c r="S767" s="298"/>
      <c r="T767" s="298"/>
      <c r="U767" s="298"/>
      <c r="V767" s="298"/>
      <c r="W767" s="299"/>
      <c r="X767" s="298"/>
      <c r="Y767" s="298"/>
      <c r="Z767" s="298"/>
    </row>
    <row r="768" spans="1:26" ht="12.75" customHeight="1">
      <c r="A768" s="298"/>
      <c r="B768" s="298"/>
      <c r="C768" s="298"/>
      <c r="D768" s="298"/>
      <c r="E768" s="298"/>
      <c r="F768" s="298"/>
      <c r="G768" s="298"/>
      <c r="H768" s="298"/>
      <c r="I768" s="298"/>
      <c r="J768" s="298"/>
      <c r="K768" s="298"/>
      <c r="L768" s="298"/>
      <c r="M768" s="298"/>
      <c r="N768" s="298"/>
      <c r="O768" s="298"/>
      <c r="P768" s="298"/>
      <c r="Q768" s="298"/>
      <c r="R768" s="298"/>
      <c r="S768" s="298"/>
      <c r="T768" s="298"/>
      <c r="U768" s="298"/>
      <c r="V768" s="298"/>
      <c r="W768" s="299"/>
      <c r="X768" s="298"/>
      <c r="Y768" s="298"/>
      <c r="Z768" s="298"/>
    </row>
    <row r="769" spans="1:26" ht="12.75" customHeight="1">
      <c r="A769" s="298"/>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9"/>
      <c r="X769" s="298"/>
      <c r="Y769" s="298"/>
      <c r="Z769" s="298"/>
    </row>
    <row r="770" spans="1:26" ht="12.75" customHeight="1">
      <c r="A770" s="298"/>
      <c r="B770" s="298"/>
      <c r="C770" s="298"/>
      <c r="D770" s="298"/>
      <c r="E770" s="298"/>
      <c r="F770" s="298"/>
      <c r="G770" s="298"/>
      <c r="H770" s="298"/>
      <c r="I770" s="298"/>
      <c r="J770" s="298"/>
      <c r="K770" s="298"/>
      <c r="L770" s="298"/>
      <c r="M770" s="298"/>
      <c r="N770" s="298"/>
      <c r="O770" s="298"/>
      <c r="P770" s="298"/>
      <c r="Q770" s="298"/>
      <c r="R770" s="298"/>
      <c r="S770" s="298"/>
      <c r="T770" s="298"/>
      <c r="U770" s="298"/>
      <c r="V770" s="298"/>
      <c r="W770" s="299"/>
      <c r="X770" s="298"/>
      <c r="Y770" s="298"/>
      <c r="Z770" s="298"/>
    </row>
    <row r="771" spans="1:26" ht="12.75" customHeight="1">
      <c r="A771" s="298"/>
      <c r="B771" s="298"/>
      <c r="C771" s="298"/>
      <c r="D771" s="298"/>
      <c r="E771" s="298"/>
      <c r="F771" s="298"/>
      <c r="G771" s="298"/>
      <c r="H771" s="298"/>
      <c r="I771" s="298"/>
      <c r="J771" s="298"/>
      <c r="K771" s="298"/>
      <c r="L771" s="298"/>
      <c r="M771" s="298"/>
      <c r="N771" s="298"/>
      <c r="O771" s="298"/>
      <c r="P771" s="298"/>
      <c r="Q771" s="298"/>
      <c r="R771" s="298"/>
      <c r="S771" s="298"/>
      <c r="T771" s="298"/>
      <c r="U771" s="298"/>
      <c r="V771" s="298"/>
      <c r="W771" s="299"/>
      <c r="X771" s="298"/>
      <c r="Y771" s="298"/>
      <c r="Z771" s="298"/>
    </row>
    <row r="772" spans="1:26" ht="12.75" customHeight="1">
      <c r="A772" s="298"/>
      <c r="B772" s="298"/>
      <c r="C772" s="298"/>
      <c r="D772" s="298"/>
      <c r="E772" s="298"/>
      <c r="F772" s="298"/>
      <c r="G772" s="298"/>
      <c r="H772" s="298"/>
      <c r="I772" s="298"/>
      <c r="J772" s="298"/>
      <c r="K772" s="298"/>
      <c r="L772" s="298"/>
      <c r="M772" s="298"/>
      <c r="N772" s="298"/>
      <c r="O772" s="298"/>
      <c r="P772" s="298"/>
      <c r="Q772" s="298"/>
      <c r="R772" s="298"/>
      <c r="S772" s="298"/>
      <c r="T772" s="298"/>
      <c r="U772" s="298"/>
      <c r="V772" s="298"/>
      <c r="W772" s="299"/>
      <c r="X772" s="298"/>
      <c r="Y772" s="298"/>
      <c r="Z772" s="298"/>
    </row>
    <row r="773" spans="1:26" ht="12.75" customHeight="1">
      <c r="A773" s="298"/>
      <c r="B773" s="298"/>
      <c r="C773" s="298"/>
      <c r="D773" s="298"/>
      <c r="E773" s="298"/>
      <c r="F773" s="298"/>
      <c r="G773" s="298"/>
      <c r="H773" s="298"/>
      <c r="I773" s="298"/>
      <c r="J773" s="298"/>
      <c r="K773" s="298"/>
      <c r="L773" s="298"/>
      <c r="M773" s="298"/>
      <c r="N773" s="298"/>
      <c r="O773" s="298"/>
      <c r="P773" s="298"/>
      <c r="Q773" s="298"/>
      <c r="R773" s="298"/>
      <c r="S773" s="298"/>
      <c r="T773" s="298"/>
      <c r="U773" s="298"/>
      <c r="V773" s="298"/>
      <c r="W773" s="299"/>
      <c r="X773" s="298"/>
      <c r="Y773" s="298"/>
      <c r="Z773" s="298"/>
    </row>
    <row r="774" spans="1:26" ht="12.75" customHeight="1">
      <c r="A774" s="298"/>
      <c r="B774" s="298"/>
      <c r="C774" s="298"/>
      <c r="D774" s="298"/>
      <c r="E774" s="298"/>
      <c r="F774" s="298"/>
      <c r="G774" s="298"/>
      <c r="H774" s="298"/>
      <c r="I774" s="298"/>
      <c r="J774" s="298"/>
      <c r="K774" s="298"/>
      <c r="L774" s="298"/>
      <c r="M774" s="298"/>
      <c r="N774" s="298"/>
      <c r="O774" s="298"/>
      <c r="P774" s="298"/>
      <c r="Q774" s="298"/>
      <c r="R774" s="298"/>
      <c r="S774" s="298"/>
      <c r="T774" s="298"/>
      <c r="U774" s="298"/>
      <c r="V774" s="298"/>
      <c r="W774" s="299"/>
      <c r="X774" s="298"/>
      <c r="Y774" s="298"/>
      <c r="Z774" s="298"/>
    </row>
    <row r="775" spans="1:26" ht="12.75" customHeight="1">
      <c r="A775" s="298"/>
      <c r="B775" s="298"/>
      <c r="C775" s="298"/>
      <c r="D775" s="298"/>
      <c r="E775" s="298"/>
      <c r="F775" s="298"/>
      <c r="G775" s="298"/>
      <c r="H775" s="298"/>
      <c r="I775" s="298"/>
      <c r="J775" s="298"/>
      <c r="K775" s="298"/>
      <c r="L775" s="298"/>
      <c r="M775" s="298"/>
      <c r="N775" s="298"/>
      <c r="O775" s="298"/>
      <c r="P775" s="298"/>
      <c r="Q775" s="298"/>
      <c r="R775" s="298"/>
      <c r="S775" s="298"/>
      <c r="T775" s="298"/>
      <c r="U775" s="298"/>
      <c r="V775" s="298"/>
      <c r="W775" s="299"/>
      <c r="X775" s="298"/>
      <c r="Y775" s="298"/>
      <c r="Z775" s="298"/>
    </row>
    <row r="776" spans="1:26" ht="12.75" customHeight="1">
      <c r="A776" s="298"/>
      <c r="B776" s="298"/>
      <c r="C776" s="298"/>
      <c r="D776" s="298"/>
      <c r="E776" s="298"/>
      <c r="F776" s="298"/>
      <c r="G776" s="298"/>
      <c r="H776" s="298"/>
      <c r="I776" s="298"/>
      <c r="J776" s="298"/>
      <c r="K776" s="298"/>
      <c r="L776" s="298"/>
      <c r="M776" s="298"/>
      <c r="N776" s="298"/>
      <c r="O776" s="298"/>
      <c r="P776" s="298"/>
      <c r="Q776" s="298"/>
      <c r="R776" s="298"/>
      <c r="S776" s="298"/>
      <c r="T776" s="298"/>
      <c r="U776" s="298"/>
      <c r="V776" s="298"/>
      <c r="W776" s="299"/>
      <c r="X776" s="298"/>
      <c r="Y776" s="298"/>
      <c r="Z776" s="298"/>
    </row>
    <row r="777" spans="1:26" ht="12.75" customHeight="1">
      <c r="A777" s="298"/>
      <c r="B777" s="298"/>
      <c r="C777" s="298"/>
      <c r="D777" s="298"/>
      <c r="E777" s="298"/>
      <c r="F777" s="298"/>
      <c r="G777" s="298"/>
      <c r="H777" s="298"/>
      <c r="I777" s="298"/>
      <c r="J777" s="298"/>
      <c r="K777" s="298"/>
      <c r="L777" s="298"/>
      <c r="M777" s="298"/>
      <c r="N777" s="298"/>
      <c r="O777" s="298"/>
      <c r="P777" s="298"/>
      <c r="Q777" s="298"/>
      <c r="R777" s="298"/>
      <c r="S777" s="298"/>
      <c r="T777" s="298"/>
      <c r="U777" s="298"/>
      <c r="V777" s="298"/>
      <c r="W777" s="299"/>
      <c r="X777" s="298"/>
      <c r="Y777" s="298"/>
      <c r="Z777" s="298"/>
    </row>
    <row r="778" spans="1:26" ht="12.75" customHeight="1">
      <c r="A778" s="298"/>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9"/>
      <c r="X778" s="298"/>
      <c r="Y778" s="298"/>
      <c r="Z778" s="298"/>
    </row>
    <row r="779" spans="1:26" ht="12.75" customHeight="1">
      <c r="A779" s="298"/>
      <c r="B779" s="298"/>
      <c r="C779" s="298"/>
      <c r="D779" s="298"/>
      <c r="E779" s="298"/>
      <c r="F779" s="298"/>
      <c r="G779" s="298"/>
      <c r="H779" s="298"/>
      <c r="I779" s="298"/>
      <c r="J779" s="298"/>
      <c r="K779" s="298"/>
      <c r="L779" s="298"/>
      <c r="M779" s="298"/>
      <c r="N779" s="298"/>
      <c r="O779" s="298"/>
      <c r="P779" s="298"/>
      <c r="Q779" s="298"/>
      <c r="R779" s="298"/>
      <c r="S779" s="298"/>
      <c r="T779" s="298"/>
      <c r="U779" s="298"/>
      <c r="V779" s="298"/>
      <c r="W779" s="299"/>
      <c r="X779" s="298"/>
      <c r="Y779" s="298"/>
      <c r="Z779" s="298"/>
    </row>
    <row r="780" spans="1:26" ht="12.75" customHeight="1">
      <c r="A780" s="298"/>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9"/>
      <c r="X780" s="298"/>
      <c r="Y780" s="298"/>
      <c r="Z780" s="298"/>
    </row>
    <row r="781" spans="1:26" ht="12.75" customHeight="1">
      <c r="A781" s="298"/>
      <c r="B781" s="298"/>
      <c r="C781" s="298"/>
      <c r="D781" s="298"/>
      <c r="E781" s="298"/>
      <c r="F781" s="298"/>
      <c r="G781" s="298"/>
      <c r="H781" s="298"/>
      <c r="I781" s="298"/>
      <c r="J781" s="298"/>
      <c r="K781" s="298"/>
      <c r="L781" s="298"/>
      <c r="M781" s="298"/>
      <c r="N781" s="298"/>
      <c r="O781" s="298"/>
      <c r="P781" s="298"/>
      <c r="Q781" s="298"/>
      <c r="R781" s="298"/>
      <c r="S781" s="298"/>
      <c r="T781" s="298"/>
      <c r="U781" s="298"/>
      <c r="V781" s="298"/>
      <c r="W781" s="299"/>
      <c r="X781" s="298"/>
      <c r="Y781" s="298"/>
      <c r="Z781" s="298"/>
    </row>
    <row r="782" spans="1:26" ht="12.75" customHeight="1">
      <c r="A782" s="298"/>
      <c r="B782" s="298"/>
      <c r="C782" s="298"/>
      <c r="D782" s="298"/>
      <c r="E782" s="298"/>
      <c r="F782" s="298"/>
      <c r="G782" s="298"/>
      <c r="H782" s="298"/>
      <c r="I782" s="298"/>
      <c r="J782" s="298"/>
      <c r="K782" s="298"/>
      <c r="L782" s="298"/>
      <c r="M782" s="298"/>
      <c r="N782" s="298"/>
      <c r="O782" s="298"/>
      <c r="P782" s="298"/>
      <c r="Q782" s="298"/>
      <c r="R782" s="298"/>
      <c r="S782" s="298"/>
      <c r="T782" s="298"/>
      <c r="U782" s="298"/>
      <c r="V782" s="298"/>
      <c r="W782" s="299"/>
      <c r="X782" s="298"/>
      <c r="Y782" s="298"/>
      <c r="Z782" s="298"/>
    </row>
    <row r="783" spans="1:26" ht="12.75" customHeight="1">
      <c r="A783" s="298"/>
      <c r="B783" s="298"/>
      <c r="C783" s="298"/>
      <c r="D783" s="298"/>
      <c r="E783" s="298"/>
      <c r="F783" s="298"/>
      <c r="G783" s="298"/>
      <c r="H783" s="298"/>
      <c r="I783" s="298"/>
      <c r="J783" s="298"/>
      <c r="K783" s="298"/>
      <c r="L783" s="298"/>
      <c r="M783" s="298"/>
      <c r="N783" s="298"/>
      <c r="O783" s="298"/>
      <c r="P783" s="298"/>
      <c r="Q783" s="298"/>
      <c r="R783" s="298"/>
      <c r="S783" s="298"/>
      <c r="T783" s="298"/>
      <c r="U783" s="298"/>
      <c r="V783" s="298"/>
      <c r="W783" s="299"/>
      <c r="X783" s="298"/>
      <c r="Y783" s="298"/>
      <c r="Z783" s="298"/>
    </row>
    <row r="784" spans="1:26" ht="12.75" customHeight="1">
      <c r="A784" s="298"/>
      <c r="B784" s="298"/>
      <c r="C784" s="298"/>
      <c r="D784" s="298"/>
      <c r="E784" s="298"/>
      <c r="F784" s="298"/>
      <c r="G784" s="298"/>
      <c r="H784" s="298"/>
      <c r="I784" s="298"/>
      <c r="J784" s="298"/>
      <c r="K784" s="298"/>
      <c r="L784" s="298"/>
      <c r="M784" s="298"/>
      <c r="N784" s="298"/>
      <c r="O784" s="298"/>
      <c r="P784" s="298"/>
      <c r="Q784" s="298"/>
      <c r="R784" s="298"/>
      <c r="S784" s="298"/>
      <c r="T784" s="298"/>
      <c r="U784" s="298"/>
      <c r="V784" s="298"/>
      <c r="W784" s="299"/>
      <c r="X784" s="298"/>
      <c r="Y784" s="298"/>
      <c r="Z784" s="298"/>
    </row>
    <row r="785" spans="1:26" ht="12.75" customHeight="1">
      <c r="A785" s="298"/>
      <c r="B785" s="298"/>
      <c r="C785" s="298"/>
      <c r="D785" s="298"/>
      <c r="E785" s="298"/>
      <c r="F785" s="298"/>
      <c r="G785" s="298"/>
      <c r="H785" s="298"/>
      <c r="I785" s="298"/>
      <c r="J785" s="298"/>
      <c r="K785" s="298"/>
      <c r="L785" s="298"/>
      <c r="M785" s="298"/>
      <c r="N785" s="298"/>
      <c r="O785" s="298"/>
      <c r="P785" s="298"/>
      <c r="Q785" s="298"/>
      <c r="R785" s="298"/>
      <c r="S785" s="298"/>
      <c r="T785" s="298"/>
      <c r="U785" s="298"/>
      <c r="V785" s="298"/>
      <c r="W785" s="299"/>
      <c r="X785" s="298"/>
      <c r="Y785" s="298"/>
      <c r="Z785" s="298"/>
    </row>
    <row r="786" spans="1:26" ht="12.75" customHeight="1">
      <c r="A786" s="298"/>
      <c r="B786" s="298"/>
      <c r="C786" s="298"/>
      <c r="D786" s="298"/>
      <c r="E786" s="298"/>
      <c r="F786" s="298"/>
      <c r="G786" s="298"/>
      <c r="H786" s="298"/>
      <c r="I786" s="298"/>
      <c r="J786" s="298"/>
      <c r="K786" s="298"/>
      <c r="L786" s="298"/>
      <c r="M786" s="298"/>
      <c r="N786" s="298"/>
      <c r="O786" s="298"/>
      <c r="P786" s="298"/>
      <c r="Q786" s="298"/>
      <c r="R786" s="298"/>
      <c r="S786" s="298"/>
      <c r="T786" s="298"/>
      <c r="U786" s="298"/>
      <c r="V786" s="298"/>
      <c r="W786" s="299"/>
      <c r="X786" s="298"/>
      <c r="Y786" s="298"/>
      <c r="Z786" s="298"/>
    </row>
    <row r="787" spans="1:26" ht="12.75" customHeight="1">
      <c r="A787" s="298"/>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9"/>
      <c r="X787" s="298"/>
      <c r="Y787" s="298"/>
      <c r="Z787" s="298"/>
    </row>
    <row r="788" spans="1:26" ht="12.75" customHeight="1">
      <c r="A788" s="298"/>
      <c r="B788" s="298"/>
      <c r="C788" s="298"/>
      <c r="D788" s="298"/>
      <c r="E788" s="298"/>
      <c r="F788" s="298"/>
      <c r="G788" s="298"/>
      <c r="H788" s="298"/>
      <c r="I788" s="298"/>
      <c r="J788" s="298"/>
      <c r="K788" s="298"/>
      <c r="L788" s="298"/>
      <c r="M788" s="298"/>
      <c r="N788" s="298"/>
      <c r="O788" s="298"/>
      <c r="P788" s="298"/>
      <c r="Q788" s="298"/>
      <c r="R788" s="298"/>
      <c r="S788" s="298"/>
      <c r="T788" s="298"/>
      <c r="U788" s="298"/>
      <c r="V788" s="298"/>
      <c r="W788" s="299"/>
      <c r="X788" s="298"/>
      <c r="Y788" s="298"/>
      <c r="Z788" s="298"/>
    </row>
    <row r="789" spans="1:26" ht="12.75" customHeight="1">
      <c r="A789" s="298"/>
      <c r="B789" s="298"/>
      <c r="C789" s="298"/>
      <c r="D789" s="298"/>
      <c r="E789" s="298"/>
      <c r="F789" s="298"/>
      <c r="G789" s="298"/>
      <c r="H789" s="298"/>
      <c r="I789" s="298"/>
      <c r="J789" s="298"/>
      <c r="K789" s="298"/>
      <c r="L789" s="298"/>
      <c r="M789" s="298"/>
      <c r="N789" s="298"/>
      <c r="O789" s="298"/>
      <c r="P789" s="298"/>
      <c r="Q789" s="298"/>
      <c r="R789" s="298"/>
      <c r="S789" s="298"/>
      <c r="T789" s="298"/>
      <c r="U789" s="298"/>
      <c r="V789" s="298"/>
      <c r="W789" s="299"/>
      <c r="X789" s="298"/>
      <c r="Y789" s="298"/>
      <c r="Z789" s="298"/>
    </row>
    <row r="790" spans="1:26" ht="12.75" customHeight="1">
      <c r="A790" s="298"/>
      <c r="B790" s="298"/>
      <c r="C790" s="298"/>
      <c r="D790" s="298"/>
      <c r="E790" s="298"/>
      <c r="F790" s="298"/>
      <c r="G790" s="298"/>
      <c r="H790" s="298"/>
      <c r="I790" s="298"/>
      <c r="J790" s="298"/>
      <c r="K790" s="298"/>
      <c r="L790" s="298"/>
      <c r="M790" s="298"/>
      <c r="N790" s="298"/>
      <c r="O790" s="298"/>
      <c r="P790" s="298"/>
      <c r="Q790" s="298"/>
      <c r="R790" s="298"/>
      <c r="S790" s="298"/>
      <c r="T790" s="298"/>
      <c r="U790" s="298"/>
      <c r="V790" s="298"/>
      <c r="W790" s="299"/>
      <c r="X790" s="298"/>
      <c r="Y790" s="298"/>
      <c r="Z790" s="298"/>
    </row>
    <row r="791" spans="1:26" ht="12.75" customHeight="1">
      <c r="A791" s="298"/>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9"/>
      <c r="X791" s="298"/>
      <c r="Y791" s="298"/>
      <c r="Z791" s="298"/>
    </row>
    <row r="792" spans="1:26" ht="12.75" customHeight="1">
      <c r="A792" s="298"/>
      <c r="B792" s="298"/>
      <c r="C792" s="298"/>
      <c r="D792" s="298"/>
      <c r="E792" s="298"/>
      <c r="F792" s="298"/>
      <c r="G792" s="298"/>
      <c r="H792" s="298"/>
      <c r="I792" s="298"/>
      <c r="J792" s="298"/>
      <c r="K792" s="298"/>
      <c r="L792" s="298"/>
      <c r="M792" s="298"/>
      <c r="N792" s="298"/>
      <c r="O792" s="298"/>
      <c r="P792" s="298"/>
      <c r="Q792" s="298"/>
      <c r="R792" s="298"/>
      <c r="S792" s="298"/>
      <c r="T792" s="298"/>
      <c r="U792" s="298"/>
      <c r="V792" s="298"/>
      <c r="W792" s="299"/>
      <c r="X792" s="298"/>
      <c r="Y792" s="298"/>
      <c r="Z792" s="298"/>
    </row>
    <row r="793" spans="1:26" ht="12.75" customHeight="1">
      <c r="A793" s="298"/>
      <c r="B793" s="298"/>
      <c r="C793" s="298"/>
      <c r="D793" s="298"/>
      <c r="E793" s="298"/>
      <c r="F793" s="298"/>
      <c r="G793" s="298"/>
      <c r="H793" s="298"/>
      <c r="I793" s="298"/>
      <c r="J793" s="298"/>
      <c r="K793" s="298"/>
      <c r="L793" s="298"/>
      <c r="M793" s="298"/>
      <c r="N793" s="298"/>
      <c r="O793" s="298"/>
      <c r="P793" s="298"/>
      <c r="Q793" s="298"/>
      <c r="R793" s="298"/>
      <c r="S793" s="298"/>
      <c r="T793" s="298"/>
      <c r="U793" s="298"/>
      <c r="V793" s="298"/>
      <c r="W793" s="299"/>
      <c r="X793" s="298"/>
      <c r="Y793" s="298"/>
      <c r="Z793" s="298"/>
    </row>
    <row r="794" spans="1:26" ht="12.75" customHeight="1">
      <c r="A794" s="298"/>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9"/>
      <c r="X794" s="298"/>
      <c r="Y794" s="298"/>
      <c r="Z794" s="298"/>
    </row>
    <row r="795" spans="1:26" ht="12.75" customHeight="1">
      <c r="A795" s="298"/>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9"/>
      <c r="X795" s="298"/>
      <c r="Y795" s="298"/>
      <c r="Z795" s="298"/>
    </row>
    <row r="796" spans="1:26" ht="12.75" customHeight="1">
      <c r="A796" s="298"/>
      <c r="B796" s="298"/>
      <c r="C796" s="298"/>
      <c r="D796" s="298"/>
      <c r="E796" s="298"/>
      <c r="F796" s="298"/>
      <c r="G796" s="298"/>
      <c r="H796" s="298"/>
      <c r="I796" s="298"/>
      <c r="J796" s="298"/>
      <c r="K796" s="298"/>
      <c r="L796" s="298"/>
      <c r="M796" s="298"/>
      <c r="N796" s="298"/>
      <c r="O796" s="298"/>
      <c r="P796" s="298"/>
      <c r="Q796" s="298"/>
      <c r="R796" s="298"/>
      <c r="S796" s="298"/>
      <c r="T796" s="298"/>
      <c r="U796" s="298"/>
      <c r="V796" s="298"/>
      <c r="W796" s="299"/>
      <c r="X796" s="298"/>
      <c r="Y796" s="298"/>
      <c r="Z796" s="298"/>
    </row>
    <row r="797" spans="1:26" ht="12.75" customHeight="1">
      <c r="A797" s="298"/>
      <c r="B797" s="298"/>
      <c r="C797" s="298"/>
      <c r="D797" s="298"/>
      <c r="E797" s="298"/>
      <c r="F797" s="298"/>
      <c r="G797" s="298"/>
      <c r="H797" s="298"/>
      <c r="I797" s="298"/>
      <c r="J797" s="298"/>
      <c r="K797" s="298"/>
      <c r="L797" s="298"/>
      <c r="M797" s="298"/>
      <c r="N797" s="298"/>
      <c r="O797" s="298"/>
      <c r="P797" s="298"/>
      <c r="Q797" s="298"/>
      <c r="R797" s="298"/>
      <c r="S797" s="298"/>
      <c r="T797" s="298"/>
      <c r="U797" s="298"/>
      <c r="V797" s="298"/>
      <c r="W797" s="299"/>
      <c r="X797" s="298"/>
      <c r="Y797" s="298"/>
      <c r="Z797" s="298"/>
    </row>
    <row r="798" spans="1:26" ht="12.75" customHeight="1">
      <c r="A798" s="298"/>
      <c r="B798" s="298"/>
      <c r="C798" s="298"/>
      <c r="D798" s="298"/>
      <c r="E798" s="298"/>
      <c r="F798" s="298"/>
      <c r="G798" s="298"/>
      <c r="H798" s="298"/>
      <c r="I798" s="298"/>
      <c r="J798" s="298"/>
      <c r="K798" s="298"/>
      <c r="L798" s="298"/>
      <c r="M798" s="298"/>
      <c r="N798" s="298"/>
      <c r="O798" s="298"/>
      <c r="P798" s="298"/>
      <c r="Q798" s="298"/>
      <c r="R798" s="298"/>
      <c r="S798" s="298"/>
      <c r="T798" s="298"/>
      <c r="U798" s="298"/>
      <c r="V798" s="298"/>
      <c r="W798" s="299"/>
      <c r="X798" s="298"/>
      <c r="Y798" s="298"/>
      <c r="Z798" s="298"/>
    </row>
    <row r="799" spans="1:26" ht="12.75" customHeight="1">
      <c r="A799" s="298"/>
      <c r="B799" s="298"/>
      <c r="C799" s="298"/>
      <c r="D799" s="298"/>
      <c r="E799" s="298"/>
      <c r="F799" s="298"/>
      <c r="G799" s="298"/>
      <c r="H799" s="298"/>
      <c r="I799" s="298"/>
      <c r="J799" s="298"/>
      <c r="K799" s="298"/>
      <c r="L799" s="298"/>
      <c r="M799" s="298"/>
      <c r="N799" s="298"/>
      <c r="O799" s="298"/>
      <c r="P799" s="298"/>
      <c r="Q799" s="298"/>
      <c r="R799" s="298"/>
      <c r="S799" s="298"/>
      <c r="T799" s="298"/>
      <c r="U799" s="298"/>
      <c r="V799" s="298"/>
      <c r="W799" s="299"/>
      <c r="X799" s="298"/>
      <c r="Y799" s="298"/>
      <c r="Z799" s="298"/>
    </row>
    <row r="800" spans="1:26" ht="12.75" customHeight="1">
      <c r="A800" s="298"/>
      <c r="B800" s="298"/>
      <c r="C800" s="298"/>
      <c r="D800" s="298"/>
      <c r="E800" s="298"/>
      <c r="F800" s="298"/>
      <c r="G800" s="298"/>
      <c r="H800" s="298"/>
      <c r="I800" s="298"/>
      <c r="J800" s="298"/>
      <c r="K800" s="298"/>
      <c r="L800" s="298"/>
      <c r="M800" s="298"/>
      <c r="N800" s="298"/>
      <c r="O800" s="298"/>
      <c r="P800" s="298"/>
      <c r="Q800" s="298"/>
      <c r="R800" s="298"/>
      <c r="S800" s="298"/>
      <c r="T800" s="298"/>
      <c r="U800" s="298"/>
      <c r="V800" s="298"/>
      <c r="W800" s="299"/>
      <c r="X800" s="298"/>
      <c r="Y800" s="298"/>
      <c r="Z800" s="298"/>
    </row>
    <row r="801" spans="1:26" ht="12.75" customHeight="1">
      <c r="A801" s="298"/>
      <c r="B801" s="298"/>
      <c r="C801" s="298"/>
      <c r="D801" s="298"/>
      <c r="E801" s="298"/>
      <c r="F801" s="298"/>
      <c r="G801" s="298"/>
      <c r="H801" s="298"/>
      <c r="I801" s="298"/>
      <c r="J801" s="298"/>
      <c r="K801" s="298"/>
      <c r="L801" s="298"/>
      <c r="M801" s="298"/>
      <c r="N801" s="298"/>
      <c r="O801" s="298"/>
      <c r="P801" s="298"/>
      <c r="Q801" s="298"/>
      <c r="R801" s="298"/>
      <c r="S801" s="298"/>
      <c r="T801" s="298"/>
      <c r="U801" s="298"/>
      <c r="V801" s="298"/>
      <c r="W801" s="299"/>
      <c r="X801" s="298"/>
      <c r="Y801" s="298"/>
      <c r="Z801" s="298"/>
    </row>
    <row r="802" spans="1:26" ht="12.75" customHeight="1">
      <c r="A802" s="298"/>
      <c r="B802" s="298"/>
      <c r="C802" s="298"/>
      <c r="D802" s="298"/>
      <c r="E802" s="298"/>
      <c r="F802" s="298"/>
      <c r="G802" s="298"/>
      <c r="H802" s="298"/>
      <c r="I802" s="298"/>
      <c r="J802" s="298"/>
      <c r="K802" s="298"/>
      <c r="L802" s="298"/>
      <c r="M802" s="298"/>
      <c r="N802" s="298"/>
      <c r="O802" s="298"/>
      <c r="P802" s="298"/>
      <c r="Q802" s="298"/>
      <c r="R802" s="298"/>
      <c r="S802" s="298"/>
      <c r="T802" s="298"/>
      <c r="U802" s="298"/>
      <c r="V802" s="298"/>
      <c r="W802" s="299"/>
      <c r="X802" s="298"/>
      <c r="Y802" s="298"/>
      <c r="Z802" s="298"/>
    </row>
    <row r="803" spans="1:26" ht="12.75" customHeight="1">
      <c r="A803" s="298"/>
      <c r="B803" s="298"/>
      <c r="C803" s="298"/>
      <c r="D803" s="298"/>
      <c r="E803" s="298"/>
      <c r="F803" s="298"/>
      <c r="G803" s="298"/>
      <c r="H803" s="298"/>
      <c r="I803" s="298"/>
      <c r="J803" s="298"/>
      <c r="K803" s="298"/>
      <c r="L803" s="298"/>
      <c r="M803" s="298"/>
      <c r="N803" s="298"/>
      <c r="O803" s="298"/>
      <c r="P803" s="298"/>
      <c r="Q803" s="298"/>
      <c r="R803" s="298"/>
      <c r="S803" s="298"/>
      <c r="T803" s="298"/>
      <c r="U803" s="298"/>
      <c r="V803" s="298"/>
      <c r="W803" s="299"/>
      <c r="X803" s="298"/>
      <c r="Y803" s="298"/>
      <c r="Z803" s="298"/>
    </row>
    <row r="804" spans="1:26" ht="12.75" customHeight="1">
      <c r="A804" s="298"/>
      <c r="B804" s="298"/>
      <c r="C804" s="298"/>
      <c r="D804" s="298"/>
      <c r="E804" s="298"/>
      <c r="F804" s="298"/>
      <c r="G804" s="298"/>
      <c r="H804" s="298"/>
      <c r="I804" s="298"/>
      <c r="J804" s="298"/>
      <c r="K804" s="298"/>
      <c r="L804" s="298"/>
      <c r="M804" s="298"/>
      <c r="N804" s="298"/>
      <c r="O804" s="298"/>
      <c r="P804" s="298"/>
      <c r="Q804" s="298"/>
      <c r="R804" s="298"/>
      <c r="S804" s="298"/>
      <c r="T804" s="298"/>
      <c r="U804" s="298"/>
      <c r="V804" s="298"/>
      <c r="W804" s="299"/>
      <c r="X804" s="298"/>
      <c r="Y804" s="298"/>
      <c r="Z804" s="298"/>
    </row>
    <row r="805" spans="1:26" ht="12.75" customHeight="1">
      <c r="A805" s="298"/>
      <c r="B805" s="298"/>
      <c r="C805" s="298"/>
      <c r="D805" s="298"/>
      <c r="E805" s="298"/>
      <c r="F805" s="298"/>
      <c r="G805" s="298"/>
      <c r="H805" s="298"/>
      <c r="I805" s="298"/>
      <c r="J805" s="298"/>
      <c r="K805" s="298"/>
      <c r="L805" s="298"/>
      <c r="M805" s="298"/>
      <c r="N805" s="298"/>
      <c r="O805" s="298"/>
      <c r="P805" s="298"/>
      <c r="Q805" s="298"/>
      <c r="R805" s="298"/>
      <c r="S805" s="298"/>
      <c r="T805" s="298"/>
      <c r="U805" s="298"/>
      <c r="V805" s="298"/>
      <c r="W805" s="299"/>
      <c r="X805" s="298"/>
      <c r="Y805" s="298"/>
      <c r="Z805" s="298"/>
    </row>
    <row r="806" spans="1:26" ht="12.75" customHeight="1">
      <c r="A806" s="298"/>
      <c r="B806" s="298"/>
      <c r="C806" s="298"/>
      <c r="D806" s="298"/>
      <c r="E806" s="298"/>
      <c r="F806" s="298"/>
      <c r="G806" s="298"/>
      <c r="H806" s="298"/>
      <c r="I806" s="298"/>
      <c r="J806" s="298"/>
      <c r="K806" s="298"/>
      <c r="L806" s="298"/>
      <c r="M806" s="298"/>
      <c r="N806" s="298"/>
      <c r="O806" s="298"/>
      <c r="P806" s="298"/>
      <c r="Q806" s="298"/>
      <c r="R806" s="298"/>
      <c r="S806" s="298"/>
      <c r="T806" s="298"/>
      <c r="U806" s="298"/>
      <c r="V806" s="298"/>
      <c r="W806" s="299"/>
      <c r="X806" s="298"/>
      <c r="Y806" s="298"/>
      <c r="Z806" s="298"/>
    </row>
    <row r="807" spans="1:26" ht="12.75" customHeight="1">
      <c r="A807" s="298"/>
      <c r="B807" s="298"/>
      <c r="C807" s="298"/>
      <c r="D807" s="298"/>
      <c r="E807" s="298"/>
      <c r="F807" s="298"/>
      <c r="G807" s="298"/>
      <c r="H807" s="298"/>
      <c r="I807" s="298"/>
      <c r="J807" s="298"/>
      <c r="K807" s="298"/>
      <c r="L807" s="298"/>
      <c r="M807" s="298"/>
      <c r="N807" s="298"/>
      <c r="O807" s="298"/>
      <c r="P807" s="298"/>
      <c r="Q807" s="298"/>
      <c r="R807" s="298"/>
      <c r="S807" s="298"/>
      <c r="T807" s="298"/>
      <c r="U807" s="298"/>
      <c r="V807" s="298"/>
      <c r="W807" s="299"/>
      <c r="X807" s="298"/>
      <c r="Y807" s="298"/>
      <c r="Z807" s="298"/>
    </row>
    <row r="808" spans="1:26" ht="12.75" customHeight="1">
      <c r="A808" s="298"/>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9"/>
      <c r="X808" s="298"/>
      <c r="Y808" s="298"/>
      <c r="Z808" s="298"/>
    </row>
    <row r="809" spans="1:26" ht="12.75" customHeight="1">
      <c r="A809" s="298"/>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9"/>
      <c r="X809" s="298"/>
      <c r="Y809" s="298"/>
      <c r="Z809" s="298"/>
    </row>
    <row r="810" spans="1:26" ht="12.75" customHeight="1">
      <c r="A810" s="298"/>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9"/>
      <c r="X810" s="298"/>
      <c r="Y810" s="298"/>
      <c r="Z810" s="298"/>
    </row>
    <row r="811" spans="1:26" ht="12.75" customHeight="1">
      <c r="A811" s="298"/>
      <c r="B811" s="298"/>
      <c r="C811" s="298"/>
      <c r="D811" s="298"/>
      <c r="E811" s="298"/>
      <c r="F811" s="298"/>
      <c r="G811" s="298"/>
      <c r="H811" s="298"/>
      <c r="I811" s="298"/>
      <c r="J811" s="298"/>
      <c r="K811" s="298"/>
      <c r="L811" s="298"/>
      <c r="M811" s="298"/>
      <c r="N811" s="298"/>
      <c r="O811" s="298"/>
      <c r="P811" s="298"/>
      <c r="Q811" s="298"/>
      <c r="R811" s="298"/>
      <c r="S811" s="298"/>
      <c r="T811" s="298"/>
      <c r="U811" s="298"/>
      <c r="V811" s="298"/>
      <c r="W811" s="299"/>
      <c r="X811" s="298"/>
      <c r="Y811" s="298"/>
      <c r="Z811" s="298"/>
    </row>
    <row r="812" spans="1:26" ht="12.75" customHeight="1">
      <c r="A812" s="298"/>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9"/>
      <c r="X812" s="298"/>
      <c r="Y812" s="298"/>
      <c r="Z812" s="298"/>
    </row>
    <row r="813" spans="1:26" ht="12.75" customHeight="1">
      <c r="A813" s="298"/>
      <c r="B813" s="298"/>
      <c r="C813" s="298"/>
      <c r="D813" s="298"/>
      <c r="E813" s="298"/>
      <c r="F813" s="298"/>
      <c r="G813" s="298"/>
      <c r="H813" s="298"/>
      <c r="I813" s="298"/>
      <c r="J813" s="298"/>
      <c r="K813" s="298"/>
      <c r="L813" s="298"/>
      <c r="M813" s="298"/>
      <c r="N813" s="298"/>
      <c r="O813" s="298"/>
      <c r="P813" s="298"/>
      <c r="Q813" s="298"/>
      <c r="R813" s="298"/>
      <c r="S813" s="298"/>
      <c r="T813" s="298"/>
      <c r="U813" s="298"/>
      <c r="V813" s="298"/>
      <c r="W813" s="299"/>
      <c r="X813" s="298"/>
      <c r="Y813" s="298"/>
      <c r="Z813" s="298"/>
    </row>
    <row r="814" spans="1:26" ht="12.75" customHeight="1">
      <c r="A814" s="298"/>
      <c r="B814" s="298"/>
      <c r="C814" s="298"/>
      <c r="D814" s="298"/>
      <c r="E814" s="298"/>
      <c r="F814" s="298"/>
      <c r="G814" s="298"/>
      <c r="H814" s="298"/>
      <c r="I814" s="298"/>
      <c r="J814" s="298"/>
      <c r="K814" s="298"/>
      <c r="L814" s="298"/>
      <c r="M814" s="298"/>
      <c r="N814" s="298"/>
      <c r="O814" s="298"/>
      <c r="P814" s="298"/>
      <c r="Q814" s="298"/>
      <c r="R814" s="298"/>
      <c r="S814" s="298"/>
      <c r="T814" s="298"/>
      <c r="U814" s="298"/>
      <c r="V814" s="298"/>
      <c r="W814" s="299"/>
      <c r="X814" s="298"/>
      <c r="Y814" s="298"/>
      <c r="Z814" s="298"/>
    </row>
    <row r="815" spans="1:26" ht="12.75" customHeight="1">
      <c r="A815" s="298"/>
      <c r="B815" s="298"/>
      <c r="C815" s="298"/>
      <c r="D815" s="298"/>
      <c r="E815" s="298"/>
      <c r="F815" s="298"/>
      <c r="G815" s="298"/>
      <c r="H815" s="298"/>
      <c r="I815" s="298"/>
      <c r="J815" s="298"/>
      <c r="K815" s="298"/>
      <c r="L815" s="298"/>
      <c r="M815" s="298"/>
      <c r="N815" s="298"/>
      <c r="O815" s="298"/>
      <c r="P815" s="298"/>
      <c r="Q815" s="298"/>
      <c r="R815" s="298"/>
      <c r="S815" s="298"/>
      <c r="T815" s="298"/>
      <c r="U815" s="298"/>
      <c r="V815" s="298"/>
      <c r="W815" s="299"/>
      <c r="X815" s="298"/>
      <c r="Y815" s="298"/>
      <c r="Z815" s="298"/>
    </row>
    <row r="816" spans="1:26" ht="12.75" customHeight="1">
      <c r="A816" s="298"/>
      <c r="B816" s="298"/>
      <c r="C816" s="298"/>
      <c r="D816" s="298"/>
      <c r="E816" s="298"/>
      <c r="F816" s="298"/>
      <c r="G816" s="298"/>
      <c r="H816" s="298"/>
      <c r="I816" s="298"/>
      <c r="J816" s="298"/>
      <c r="K816" s="298"/>
      <c r="L816" s="298"/>
      <c r="M816" s="298"/>
      <c r="N816" s="298"/>
      <c r="O816" s="298"/>
      <c r="P816" s="298"/>
      <c r="Q816" s="298"/>
      <c r="R816" s="298"/>
      <c r="S816" s="298"/>
      <c r="T816" s="298"/>
      <c r="U816" s="298"/>
      <c r="V816" s="298"/>
      <c r="W816" s="299"/>
      <c r="X816" s="298"/>
      <c r="Y816" s="298"/>
      <c r="Z816" s="298"/>
    </row>
    <row r="817" spans="1:26" ht="12.75" customHeight="1">
      <c r="A817" s="298"/>
      <c r="B817" s="298"/>
      <c r="C817" s="298"/>
      <c r="D817" s="298"/>
      <c r="E817" s="298"/>
      <c r="F817" s="298"/>
      <c r="G817" s="298"/>
      <c r="H817" s="298"/>
      <c r="I817" s="298"/>
      <c r="J817" s="298"/>
      <c r="K817" s="298"/>
      <c r="L817" s="298"/>
      <c r="M817" s="298"/>
      <c r="N817" s="298"/>
      <c r="O817" s="298"/>
      <c r="P817" s="298"/>
      <c r="Q817" s="298"/>
      <c r="R817" s="298"/>
      <c r="S817" s="298"/>
      <c r="T817" s="298"/>
      <c r="U817" s="298"/>
      <c r="V817" s="298"/>
      <c r="W817" s="299"/>
      <c r="X817" s="298"/>
      <c r="Y817" s="298"/>
      <c r="Z817" s="298"/>
    </row>
    <row r="818" spans="1:26" ht="12.75" customHeight="1">
      <c r="A818" s="298"/>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9"/>
      <c r="X818" s="298"/>
      <c r="Y818" s="298"/>
      <c r="Z818" s="298"/>
    </row>
    <row r="819" spans="1:26" ht="12.75" customHeight="1">
      <c r="A819" s="298"/>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9"/>
      <c r="X819" s="298"/>
      <c r="Y819" s="298"/>
      <c r="Z819" s="298"/>
    </row>
    <row r="820" spans="1:26" ht="12.75" customHeight="1">
      <c r="A820" s="298"/>
      <c r="B820" s="298"/>
      <c r="C820" s="298"/>
      <c r="D820" s="298"/>
      <c r="E820" s="298"/>
      <c r="F820" s="298"/>
      <c r="G820" s="298"/>
      <c r="H820" s="298"/>
      <c r="I820" s="298"/>
      <c r="J820" s="298"/>
      <c r="K820" s="298"/>
      <c r="L820" s="298"/>
      <c r="M820" s="298"/>
      <c r="N820" s="298"/>
      <c r="O820" s="298"/>
      <c r="P820" s="298"/>
      <c r="Q820" s="298"/>
      <c r="R820" s="298"/>
      <c r="S820" s="298"/>
      <c r="T820" s="298"/>
      <c r="U820" s="298"/>
      <c r="V820" s="298"/>
      <c r="W820" s="299"/>
      <c r="X820" s="298"/>
      <c r="Y820" s="298"/>
      <c r="Z820" s="298"/>
    </row>
    <row r="821" spans="1:26" ht="12.75" customHeight="1">
      <c r="A821" s="298"/>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9"/>
      <c r="X821" s="298"/>
      <c r="Y821" s="298"/>
      <c r="Z821" s="298"/>
    </row>
    <row r="822" spans="1:26" ht="12.75" customHeight="1">
      <c r="A822" s="298"/>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9"/>
      <c r="X822" s="298"/>
      <c r="Y822" s="298"/>
      <c r="Z822" s="298"/>
    </row>
    <row r="823" spans="1:26" ht="12.75" customHeight="1">
      <c r="A823" s="298"/>
      <c r="B823" s="298"/>
      <c r="C823" s="298"/>
      <c r="D823" s="298"/>
      <c r="E823" s="298"/>
      <c r="F823" s="298"/>
      <c r="G823" s="298"/>
      <c r="H823" s="298"/>
      <c r="I823" s="298"/>
      <c r="J823" s="298"/>
      <c r="K823" s="298"/>
      <c r="L823" s="298"/>
      <c r="M823" s="298"/>
      <c r="N823" s="298"/>
      <c r="O823" s="298"/>
      <c r="P823" s="298"/>
      <c r="Q823" s="298"/>
      <c r="R823" s="298"/>
      <c r="S823" s="298"/>
      <c r="T823" s="298"/>
      <c r="U823" s="298"/>
      <c r="V823" s="298"/>
      <c r="W823" s="299"/>
      <c r="X823" s="298"/>
      <c r="Y823" s="298"/>
      <c r="Z823" s="298"/>
    </row>
    <row r="824" spans="1:26" ht="12.75" customHeight="1">
      <c r="A824" s="298"/>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9"/>
      <c r="X824" s="298"/>
      <c r="Y824" s="298"/>
      <c r="Z824" s="298"/>
    </row>
    <row r="825" spans="1:26" ht="12.75" customHeight="1">
      <c r="A825" s="298"/>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9"/>
      <c r="X825" s="298"/>
      <c r="Y825" s="298"/>
      <c r="Z825" s="298"/>
    </row>
    <row r="826" spans="1:26" ht="12.75" customHeight="1">
      <c r="A826" s="298"/>
      <c r="B826" s="298"/>
      <c r="C826" s="298"/>
      <c r="D826" s="298"/>
      <c r="E826" s="298"/>
      <c r="F826" s="298"/>
      <c r="G826" s="298"/>
      <c r="H826" s="298"/>
      <c r="I826" s="298"/>
      <c r="J826" s="298"/>
      <c r="K826" s="298"/>
      <c r="L826" s="298"/>
      <c r="M826" s="298"/>
      <c r="N826" s="298"/>
      <c r="O826" s="298"/>
      <c r="P826" s="298"/>
      <c r="Q826" s="298"/>
      <c r="R826" s="298"/>
      <c r="S826" s="298"/>
      <c r="T826" s="298"/>
      <c r="U826" s="298"/>
      <c r="V826" s="298"/>
      <c r="W826" s="299"/>
      <c r="X826" s="298"/>
      <c r="Y826" s="298"/>
      <c r="Z826" s="298"/>
    </row>
    <row r="827" spans="1:26" ht="12.75" customHeight="1">
      <c r="A827" s="298"/>
      <c r="B827" s="298"/>
      <c r="C827" s="298"/>
      <c r="D827" s="298"/>
      <c r="E827" s="298"/>
      <c r="F827" s="298"/>
      <c r="G827" s="298"/>
      <c r="H827" s="298"/>
      <c r="I827" s="298"/>
      <c r="J827" s="298"/>
      <c r="K827" s="298"/>
      <c r="L827" s="298"/>
      <c r="M827" s="298"/>
      <c r="N827" s="298"/>
      <c r="O827" s="298"/>
      <c r="P827" s="298"/>
      <c r="Q827" s="298"/>
      <c r="R827" s="298"/>
      <c r="S827" s="298"/>
      <c r="T827" s="298"/>
      <c r="U827" s="298"/>
      <c r="V827" s="298"/>
      <c r="W827" s="299"/>
      <c r="X827" s="298"/>
      <c r="Y827" s="298"/>
      <c r="Z827" s="298"/>
    </row>
    <row r="828" spans="1:26" ht="12.75" customHeight="1">
      <c r="A828" s="298"/>
      <c r="B828" s="298"/>
      <c r="C828" s="298"/>
      <c r="D828" s="298"/>
      <c r="E828" s="298"/>
      <c r="F828" s="298"/>
      <c r="G828" s="298"/>
      <c r="H828" s="298"/>
      <c r="I828" s="298"/>
      <c r="J828" s="298"/>
      <c r="K828" s="298"/>
      <c r="L828" s="298"/>
      <c r="M828" s="298"/>
      <c r="N828" s="298"/>
      <c r="O828" s="298"/>
      <c r="P828" s="298"/>
      <c r="Q828" s="298"/>
      <c r="R828" s="298"/>
      <c r="S828" s="298"/>
      <c r="T828" s="298"/>
      <c r="U828" s="298"/>
      <c r="V828" s="298"/>
      <c r="W828" s="299"/>
      <c r="X828" s="298"/>
      <c r="Y828" s="298"/>
      <c r="Z828" s="298"/>
    </row>
    <row r="829" spans="1:26" ht="12.75" customHeight="1">
      <c r="A829" s="298"/>
      <c r="B829" s="298"/>
      <c r="C829" s="298"/>
      <c r="D829" s="298"/>
      <c r="E829" s="298"/>
      <c r="F829" s="298"/>
      <c r="G829" s="298"/>
      <c r="H829" s="298"/>
      <c r="I829" s="298"/>
      <c r="J829" s="298"/>
      <c r="K829" s="298"/>
      <c r="L829" s="298"/>
      <c r="M829" s="298"/>
      <c r="N829" s="298"/>
      <c r="O829" s="298"/>
      <c r="P829" s="298"/>
      <c r="Q829" s="298"/>
      <c r="R829" s="298"/>
      <c r="S829" s="298"/>
      <c r="T829" s="298"/>
      <c r="U829" s="298"/>
      <c r="V829" s="298"/>
      <c r="W829" s="299"/>
      <c r="X829" s="298"/>
      <c r="Y829" s="298"/>
      <c r="Z829" s="298"/>
    </row>
    <row r="830" spans="1:26" ht="12.75" customHeight="1">
      <c r="A830" s="298"/>
      <c r="B830" s="298"/>
      <c r="C830" s="298"/>
      <c r="D830" s="298"/>
      <c r="E830" s="298"/>
      <c r="F830" s="298"/>
      <c r="G830" s="298"/>
      <c r="H830" s="298"/>
      <c r="I830" s="298"/>
      <c r="J830" s="298"/>
      <c r="K830" s="298"/>
      <c r="L830" s="298"/>
      <c r="M830" s="298"/>
      <c r="N830" s="298"/>
      <c r="O830" s="298"/>
      <c r="P830" s="298"/>
      <c r="Q830" s="298"/>
      <c r="R830" s="298"/>
      <c r="S830" s="298"/>
      <c r="T830" s="298"/>
      <c r="U830" s="298"/>
      <c r="V830" s="298"/>
      <c r="W830" s="299"/>
      <c r="X830" s="298"/>
      <c r="Y830" s="298"/>
      <c r="Z830" s="298"/>
    </row>
    <row r="831" spans="1:26" ht="12.75" customHeight="1">
      <c r="A831" s="298"/>
      <c r="B831" s="298"/>
      <c r="C831" s="298"/>
      <c r="D831" s="298"/>
      <c r="E831" s="298"/>
      <c r="F831" s="298"/>
      <c r="G831" s="298"/>
      <c r="H831" s="298"/>
      <c r="I831" s="298"/>
      <c r="J831" s="298"/>
      <c r="K831" s="298"/>
      <c r="L831" s="298"/>
      <c r="M831" s="298"/>
      <c r="N831" s="298"/>
      <c r="O831" s="298"/>
      <c r="P831" s="298"/>
      <c r="Q831" s="298"/>
      <c r="R831" s="298"/>
      <c r="S831" s="298"/>
      <c r="T831" s="298"/>
      <c r="U831" s="298"/>
      <c r="V831" s="298"/>
      <c r="W831" s="299"/>
      <c r="X831" s="298"/>
      <c r="Y831" s="298"/>
      <c r="Z831" s="298"/>
    </row>
    <row r="832" spans="1:26" ht="12.75" customHeight="1">
      <c r="A832" s="298"/>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9"/>
      <c r="X832" s="298"/>
      <c r="Y832" s="298"/>
      <c r="Z832" s="298"/>
    </row>
    <row r="833" spans="1:26" ht="12.75" customHeight="1">
      <c r="A833" s="298"/>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9"/>
      <c r="X833" s="298"/>
      <c r="Y833" s="298"/>
      <c r="Z833" s="298"/>
    </row>
    <row r="834" spans="1:26" ht="12.75" customHeight="1">
      <c r="A834" s="298"/>
      <c r="B834" s="298"/>
      <c r="C834" s="298"/>
      <c r="D834" s="298"/>
      <c r="E834" s="298"/>
      <c r="F834" s="298"/>
      <c r="G834" s="298"/>
      <c r="H834" s="298"/>
      <c r="I834" s="298"/>
      <c r="J834" s="298"/>
      <c r="K834" s="298"/>
      <c r="L834" s="298"/>
      <c r="M834" s="298"/>
      <c r="N834" s="298"/>
      <c r="O834" s="298"/>
      <c r="P834" s="298"/>
      <c r="Q834" s="298"/>
      <c r="R834" s="298"/>
      <c r="S834" s="298"/>
      <c r="T834" s="298"/>
      <c r="U834" s="298"/>
      <c r="V834" s="298"/>
      <c r="W834" s="299"/>
      <c r="X834" s="298"/>
      <c r="Y834" s="298"/>
      <c r="Z834" s="298"/>
    </row>
    <row r="835" spans="1:26" ht="12.75" customHeight="1">
      <c r="A835" s="298"/>
      <c r="B835" s="298"/>
      <c r="C835" s="298"/>
      <c r="D835" s="298"/>
      <c r="E835" s="298"/>
      <c r="F835" s="298"/>
      <c r="G835" s="298"/>
      <c r="H835" s="298"/>
      <c r="I835" s="298"/>
      <c r="J835" s="298"/>
      <c r="K835" s="298"/>
      <c r="L835" s="298"/>
      <c r="M835" s="298"/>
      <c r="N835" s="298"/>
      <c r="O835" s="298"/>
      <c r="P835" s="298"/>
      <c r="Q835" s="298"/>
      <c r="R835" s="298"/>
      <c r="S835" s="298"/>
      <c r="T835" s="298"/>
      <c r="U835" s="298"/>
      <c r="V835" s="298"/>
      <c r="W835" s="299"/>
      <c r="X835" s="298"/>
      <c r="Y835" s="298"/>
      <c r="Z835" s="298"/>
    </row>
    <row r="836" spans="1:26" ht="12.75" customHeight="1">
      <c r="A836" s="298"/>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9"/>
      <c r="X836" s="298"/>
      <c r="Y836" s="298"/>
      <c r="Z836" s="298"/>
    </row>
    <row r="837" spans="1:26" ht="12.75" customHeight="1">
      <c r="A837" s="298"/>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9"/>
      <c r="X837" s="298"/>
      <c r="Y837" s="298"/>
      <c r="Z837" s="298"/>
    </row>
    <row r="838" spans="1:26" ht="12.75" customHeight="1">
      <c r="A838" s="298"/>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9"/>
      <c r="X838" s="298"/>
      <c r="Y838" s="298"/>
      <c r="Z838" s="298"/>
    </row>
    <row r="839" spans="1:26" ht="12.75" customHeight="1">
      <c r="A839" s="298"/>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9"/>
      <c r="X839" s="298"/>
      <c r="Y839" s="298"/>
      <c r="Z839" s="298"/>
    </row>
    <row r="840" spans="1:26" ht="12.75" customHeight="1">
      <c r="A840" s="298"/>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9"/>
      <c r="X840" s="298"/>
      <c r="Y840" s="298"/>
      <c r="Z840" s="298"/>
    </row>
    <row r="841" spans="1:26" ht="12.75" customHeight="1">
      <c r="A841" s="298"/>
      <c r="B841" s="298"/>
      <c r="C841" s="298"/>
      <c r="D841" s="298"/>
      <c r="E841" s="298"/>
      <c r="F841" s="298"/>
      <c r="G841" s="298"/>
      <c r="H841" s="298"/>
      <c r="I841" s="298"/>
      <c r="J841" s="298"/>
      <c r="K841" s="298"/>
      <c r="L841" s="298"/>
      <c r="M841" s="298"/>
      <c r="N841" s="298"/>
      <c r="O841" s="298"/>
      <c r="P841" s="298"/>
      <c r="Q841" s="298"/>
      <c r="R841" s="298"/>
      <c r="S841" s="298"/>
      <c r="T841" s="298"/>
      <c r="U841" s="298"/>
      <c r="V841" s="298"/>
      <c r="W841" s="299"/>
      <c r="X841" s="298"/>
      <c r="Y841" s="298"/>
      <c r="Z841" s="298"/>
    </row>
    <row r="842" spans="1:26" ht="12.75" customHeight="1">
      <c r="A842" s="298"/>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9"/>
      <c r="X842" s="298"/>
      <c r="Y842" s="298"/>
      <c r="Z842" s="298"/>
    </row>
    <row r="843" spans="1:26" ht="12.75" customHeight="1">
      <c r="A843" s="298"/>
      <c r="B843" s="298"/>
      <c r="C843" s="298"/>
      <c r="D843" s="298"/>
      <c r="E843" s="298"/>
      <c r="F843" s="298"/>
      <c r="G843" s="298"/>
      <c r="H843" s="298"/>
      <c r="I843" s="298"/>
      <c r="J843" s="298"/>
      <c r="K843" s="298"/>
      <c r="L843" s="298"/>
      <c r="M843" s="298"/>
      <c r="N843" s="298"/>
      <c r="O843" s="298"/>
      <c r="P843" s="298"/>
      <c r="Q843" s="298"/>
      <c r="R843" s="298"/>
      <c r="S843" s="298"/>
      <c r="T843" s="298"/>
      <c r="U843" s="298"/>
      <c r="V843" s="298"/>
      <c r="W843" s="299"/>
      <c r="X843" s="298"/>
      <c r="Y843" s="298"/>
      <c r="Z843" s="298"/>
    </row>
    <row r="844" spans="1:26" ht="12.75" customHeight="1">
      <c r="A844" s="298"/>
      <c r="B844" s="298"/>
      <c r="C844" s="298"/>
      <c r="D844" s="298"/>
      <c r="E844" s="298"/>
      <c r="F844" s="298"/>
      <c r="G844" s="298"/>
      <c r="H844" s="298"/>
      <c r="I844" s="298"/>
      <c r="J844" s="298"/>
      <c r="K844" s="298"/>
      <c r="L844" s="298"/>
      <c r="M844" s="298"/>
      <c r="N844" s="298"/>
      <c r="O844" s="298"/>
      <c r="P844" s="298"/>
      <c r="Q844" s="298"/>
      <c r="R844" s="298"/>
      <c r="S844" s="298"/>
      <c r="T844" s="298"/>
      <c r="U844" s="298"/>
      <c r="V844" s="298"/>
      <c r="W844" s="299"/>
      <c r="X844" s="298"/>
      <c r="Y844" s="298"/>
      <c r="Z844" s="298"/>
    </row>
    <row r="845" spans="1:26" ht="12.75" customHeight="1">
      <c r="A845" s="298"/>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9"/>
      <c r="X845" s="298"/>
      <c r="Y845" s="298"/>
      <c r="Z845" s="298"/>
    </row>
    <row r="846" spans="1:26" ht="12.75" customHeight="1">
      <c r="A846" s="298"/>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9"/>
      <c r="X846" s="298"/>
      <c r="Y846" s="298"/>
      <c r="Z846" s="298"/>
    </row>
    <row r="847" spans="1:26" ht="12.75" customHeight="1">
      <c r="A847" s="298"/>
      <c r="B847" s="298"/>
      <c r="C847" s="298"/>
      <c r="D847" s="298"/>
      <c r="E847" s="298"/>
      <c r="F847" s="298"/>
      <c r="G847" s="298"/>
      <c r="H847" s="298"/>
      <c r="I847" s="298"/>
      <c r="J847" s="298"/>
      <c r="K847" s="298"/>
      <c r="L847" s="298"/>
      <c r="M847" s="298"/>
      <c r="N847" s="298"/>
      <c r="O847" s="298"/>
      <c r="P847" s="298"/>
      <c r="Q847" s="298"/>
      <c r="R847" s="298"/>
      <c r="S847" s="298"/>
      <c r="T847" s="298"/>
      <c r="U847" s="298"/>
      <c r="V847" s="298"/>
      <c r="W847" s="299"/>
      <c r="X847" s="298"/>
      <c r="Y847" s="298"/>
      <c r="Z847" s="298"/>
    </row>
    <row r="848" spans="1:26" ht="12.75" customHeight="1">
      <c r="A848" s="298"/>
      <c r="B848" s="298"/>
      <c r="C848" s="298"/>
      <c r="D848" s="298"/>
      <c r="E848" s="298"/>
      <c r="F848" s="298"/>
      <c r="G848" s="298"/>
      <c r="H848" s="298"/>
      <c r="I848" s="298"/>
      <c r="J848" s="298"/>
      <c r="K848" s="298"/>
      <c r="L848" s="298"/>
      <c r="M848" s="298"/>
      <c r="N848" s="298"/>
      <c r="O848" s="298"/>
      <c r="P848" s="298"/>
      <c r="Q848" s="298"/>
      <c r="R848" s="298"/>
      <c r="S848" s="298"/>
      <c r="T848" s="298"/>
      <c r="U848" s="298"/>
      <c r="V848" s="298"/>
      <c r="W848" s="299"/>
      <c r="X848" s="298"/>
      <c r="Y848" s="298"/>
      <c r="Z848" s="298"/>
    </row>
    <row r="849" spans="1:26" ht="12.75" customHeight="1">
      <c r="A849" s="298"/>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9"/>
      <c r="X849" s="298"/>
      <c r="Y849" s="298"/>
      <c r="Z849" s="298"/>
    </row>
    <row r="850" spans="1:26" ht="12.75" customHeight="1">
      <c r="A850" s="298"/>
      <c r="B850" s="298"/>
      <c r="C850" s="298"/>
      <c r="D850" s="298"/>
      <c r="E850" s="298"/>
      <c r="F850" s="298"/>
      <c r="G850" s="298"/>
      <c r="H850" s="298"/>
      <c r="I850" s="298"/>
      <c r="J850" s="298"/>
      <c r="K850" s="298"/>
      <c r="L850" s="298"/>
      <c r="M850" s="298"/>
      <c r="N850" s="298"/>
      <c r="O850" s="298"/>
      <c r="P850" s="298"/>
      <c r="Q850" s="298"/>
      <c r="R850" s="298"/>
      <c r="S850" s="298"/>
      <c r="T850" s="298"/>
      <c r="U850" s="298"/>
      <c r="V850" s="298"/>
      <c r="W850" s="299"/>
      <c r="X850" s="298"/>
      <c r="Y850" s="298"/>
      <c r="Z850" s="298"/>
    </row>
    <row r="851" spans="1:26" ht="12.75" customHeight="1">
      <c r="A851" s="298"/>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9"/>
      <c r="X851" s="298"/>
      <c r="Y851" s="298"/>
      <c r="Z851" s="298"/>
    </row>
    <row r="852" spans="1:26" ht="12.75" customHeight="1">
      <c r="A852" s="298"/>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9"/>
      <c r="X852" s="298"/>
      <c r="Y852" s="298"/>
      <c r="Z852" s="298"/>
    </row>
    <row r="853" spans="1:26" ht="12.75" customHeight="1">
      <c r="A853" s="298"/>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9"/>
      <c r="X853" s="298"/>
      <c r="Y853" s="298"/>
      <c r="Z853" s="298"/>
    </row>
    <row r="854" spans="1:26" ht="12.75" customHeight="1">
      <c r="A854" s="298"/>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9"/>
      <c r="X854" s="298"/>
      <c r="Y854" s="298"/>
      <c r="Z854" s="298"/>
    </row>
    <row r="855" spans="1:26" ht="12.75" customHeight="1">
      <c r="A855" s="298"/>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9"/>
      <c r="X855" s="298"/>
      <c r="Y855" s="298"/>
      <c r="Z855" s="298"/>
    </row>
    <row r="856" spans="1:26" ht="12.75" customHeight="1">
      <c r="A856" s="298"/>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9"/>
      <c r="X856" s="298"/>
      <c r="Y856" s="298"/>
      <c r="Z856" s="298"/>
    </row>
    <row r="857" spans="1:26" ht="12.75" customHeight="1">
      <c r="A857" s="298"/>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9"/>
      <c r="X857" s="298"/>
      <c r="Y857" s="298"/>
      <c r="Z857" s="298"/>
    </row>
    <row r="858" spans="1:26" ht="12.75" customHeight="1">
      <c r="A858" s="298"/>
      <c r="B858" s="298"/>
      <c r="C858" s="298"/>
      <c r="D858" s="298"/>
      <c r="E858" s="298"/>
      <c r="F858" s="298"/>
      <c r="G858" s="298"/>
      <c r="H858" s="298"/>
      <c r="I858" s="298"/>
      <c r="J858" s="298"/>
      <c r="K858" s="298"/>
      <c r="L858" s="298"/>
      <c r="M858" s="298"/>
      <c r="N858" s="298"/>
      <c r="O858" s="298"/>
      <c r="P858" s="298"/>
      <c r="Q858" s="298"/>
      <c r="R858" s="298"/>
      <c r="S858" s="298"/>
      <c r="T858" s="298"/>
      <c r="U858" s="298"/>
      <c r="V858" s="298"/>
      <c r="W858" s="299"/>
      <c r="X858" s="298"/>
      <c r="Y858" s="298"/>
      <c r="Z858" s="298"/>
    </row>
    <row r="859" spans="1:26" ht="12.75" customHeight="1">
      <c r="A859" s="298"/>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9"/>
      <c r="X859" s="298"/>
      <c r="Y859" s="298"/>
      <c r="Z859" s="298"/>
    </row>
    <row r="860" spans="1:26" ht="12.75" customHeight="1">
      <c r="A860" s="298"/>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9"/>
      <c r="X860" s="298"/>
      <c r="Y860" s="298"/>
      <c r="Z860" s="298"/>
    </row>
    <row r="861" spans="1:26" ht="12.75" customHeight="1">
      <c r="A861" s="298"/>
      <c r="B861" s="298"/>
      <c r="C861" s="298"/>
      <c r="D861" s="298"/>
      <c r="E861" s="298"/>
      <c r="F861" s="298"/>
      <c r="G861" s="298"/>
      <c r="H861" s="298"/>
      <c r="I861" s="298"/>
      <c r="J861" s="298"/>
      <c r="K861" s="298"/>
      <c r="L861" s="298"/>
      <c r="M861" s="298"/>
      <c r="N861" s="298"/>
      <c r="O861" s="298"/>
      <c r="P861" s="298"/>
      <c r="Q861" s="298"/>
      <c r="R861" s="298"/>
      <c r="S861" s="298"/>
      <c r="T861" s="298"/>
      <c r="U861" s="298"/>
      <c r="V861" s="298"/>
      <c r="W861" s="299"/>
      <c r="X861" s="298"/>
      <c r="Y861" s="298"/>
      <c r="Z861" s="298"/>
    </row>
    <row r="862" spans="1:26" ht="12.75" customHeight="1">
      <c r="A862" s="298"/>
      <c r="B862" s="298"/>
      <c r="C862" s="298"/>
      <c r="D862" s="298"/>
      <c r="E862" s="298"/>
      <c r="F862" s="298"/>
      <c r="G862" s="298"/>
      <c r="H862" s="298"/>
      <c r="I862" s="298"/>
      <c r="J862" s="298"/>
      <c r="K862" s="298"/>
      <c r="L862" s="298"/>
      <c r="M862" s="298"/>
      <c r="N862" s="298"/>
      <c r="O862" s="298"/>
      <c r="P862" s="298"/>
      <c r="Q862" s="298"/>
      <c r="R862" s="298"/>
      <c r="S862" s="298"/>
      <c r="T862" s="298"/>
      <c r="U862" s="298"/>
      <c r="V862" s="298"/>
      <c r="W862" s="299"/>
      <c r="X862" s="298"/>
      <c r="Y862" s="298"/>
      <c r="Z862" s="298"/>
    </row>
    <row r="863" spans="1:26" ht="12.75" customHeight="1">
      <c r="A863" s="298"/>
      <c r="B863" s="298"/>
      <c r="C863" s="298"/>
      <c r="D863" s="298"/>
      <c r="E863" s="298"/>
      <c r="F863" s="298"/>
      <c r="G863" s="298"/>
      <c r="H863" s="298"/>
      <c r="I863" s="298"/>
      <c r="J863" s="298"/>
      <c r="K863" s="298"/>
      <c r="L863" s="298"/>
      <c r="M863" s="298"/>
      <c r="N863" s="298"/>
      <c r="O863" s="298"/>
      <c r="P863" s="298"/>
      <c r="Q863" s="298"/>
      <c r="R863" s="298"/>
      <c r="S863" s="298"/>
      <c r="T863" s="298"/>
      <c r="U863" s="298"/>
      <c r="V863" s="298"/>
      <c r="W863" s="299"/>
      <c r="X863" s="298"/>
      <c r="Y863" s="298"/>
      <c r="Z863" s="298"/>
    </row>
    <row r="864" spans="1:26" ht="12.75" customHeight="1">
      <c r="A864" s="298"/>
      <c r="B864" s="298"/>
      <c r="C864" s="298"/>
      <c r="D864" s="298"/>
      <c r="E864" s="298"/>
      <c r="F864" s="298"/>
      <c r="G864" s="298"/>
      <c r="H864" s="298"/>
      <c r="I864" s="298"/>
      <c r="J864" s="298"/>
      <c r="K864" s="298"/>
      <c r="L864" s="298"/>
      <c r="M864" s="298"/>
      <c r="N864" s="298"/>
      <c r="O864" s="298"/>
      <c r="P864" s="298"/>
      <c r="Q864" s="298"/>
      <c r="R864" s="298"/>
      <c r="S864" s="298"/>
      <c r="T864" s="298"/>
      <c r="U864" s="298"/>
      <c r="V864" s="298"/>
      <c r="W864" s="299"/>
      <c r="X864" s="298"/>
      <c r="Y864" s="298"/>
      <c r="Z864" s="298"/>
    </row>
    <row r="865" spans="1:26" ht="12.75" customHeight="1">
      <c r="A865" s="298"/>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9"/>
      <c r="X865" s="298"/>
      <c r="Y865" s="298"/>
      <c r="Z865" s="298"/>
    </row>
    <row r="866" spans="1:26" ht="12.75" customHeight="1">
      <c r="A866" s="298"/>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9"/>
      <c r="X866" s="298"/>
      <c r="Y866" s="298"/>
      <c r="Z866" s="298"/>
    </row>
    <row r="867" spans="1:26" ht="12.75" customHeight="1">
      <c r="A867" s="298"/>
      <c r="B867" s="298"/>
      <c r="C867" s="298"/>
      <c r="D867" s="298"/>
      <c r="E867" s="298"/>
      <c r="F867" s="298"/>
      <c r="G867" s="298"/>
      <c r="H867" s="298"/>
      <c r="I867" s="298"/>
      <c r="J867" s="298"/>
      <c r="K867" s="298"/>
      <c r="L867" s="298"/>
      <c r="M867" s="298"/>
      <c r="N867" s="298"/>
      <c r="O867" s="298"/>
      <c r="P867" s="298"/>
      <c r="Q867" s="298"/>
      <c r="R867" s="298"/>
      <c r="S867" s="298"/>
      <c r="T867" s="298"/>
      <c r="U867" s="298"/>
      <c r="V867" s="298"/>
      <c r="W867" s="299"/>
      <c r="X867" s="298"/>
      <c r="Y867" s="298"/>
      <c r="Z867" s="298"/>
    </row>
    <row r="868" spans="1:26" ht="12.75" customHeight="1">
      <c r="A868" s="298"/>
      <c r="B868" s="298"/>
      <c r="C868" s="298"/>
      <c r="D868" s="298"/>
      <c r="E868" s="298"/>
      <c r="F868" s="298"/>
      <c r="G868" s="298"/>
      <c r="H868" s="298"/>
      <c r="I868" s="298"/>
      <c r="J868" s="298"/>
      <c r="K868" s="298"/>
      <c r="L868" s="298"/>
      <c r="M868" s="298"/>
      <c r="N868" s="298"/>
      <c r="O868" s="298"/>
      <c r="P868" s="298"/>
      <c r="Q868" s="298"/>
      <c r="R868" s="298"/>
      <c r="S868" s="298"/>
      <c r="T868" s="298"/>
      <c r="U868" s="298"/>
      <c r="V868" s="298"/>
      <c r="W868" s="299"/>
      <c r="X868" s="298"/>
      <c r="Y868" s="298"/>
      <c r="Z868" s="298"/>
    </row>
    <row r="869" spans="1:26" ht="12.75" customHeight="1">
      <c r="A869" s="298"/>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9"/>
      <c r="X869" s="298"/>
      <c r="Y869" s="298"/>
      <c r="Z869" s="298"/>
    </row>
    <row r="870" spans="1:26" ht="12.75" customHeight="1">
      <c r="A870" s="298"/>
      <c r="B870" s="298"/>
      <c r="C870" s="298"/>
      <c r="D870" s="298"/>
      <c r="E870" s="298"/>
      <c r="F870" s="298"/>
      <c r="G870" s="298"/>
      <c r="H870" s="298"/>
      <c r="I870" s="298"/>
      <c r="J870" s="298"/>
      <c r="K870" s="298"/>
      <c r="L870" s="298"/>
      <c r="M870" s="298"/>
      <c r="N870" s="298"/>
      <c r="O870" s="298"/>
      <c r="P870" s="298"/>
      <c r="Q870" s="298"/>
      <c r="R870" s="298"/>
      <c r="S870" s="298"/>
      <c r="T870" s="298"/>
      <c r="U870" s="298"/>
      <c r="V870" s="298"/>
      <c r="W870" s="299"/>
      <c r="X870" s="298"/>
      <c r="Y870" s="298"/>
      <c r="Z870" s="298"/>
    </row>
    <row r="871" spans="1:26" ht="12.75" customHeight="1">
      <c r="A871" s="298"/>
      <c r="B871" s="298"/>
      <c r="C871" s="298"/>
      <c r="D871" s="298"/>
      <c r="E871" s="298"/>
      <c r="F871" s="298"/>
      <c r="G871" s="298"/>
      <c r="H871" s="298"/>
      <c r="I871" s="298"/>
      <c r="J871" s="298"/>
      <c r="K871" s="298"/>
      <c r="L871" s="298"/>
      <c r="M871" s="298"/>
      <c r="N871" s="298"/>
      <c r="O871" s="298"/>
      <c r="P871" s="298"/>
      <c r="Q871" s="298"/>
      <c r="R871" s="298"/>
      <c r="S871" s="298"/>
      <c r="T871" s="298"/>
      <c r="U871" s="298"/>
      <c r="V871" s="298"/>
      <c r="W871" s="299"/>
      <c r="X871" s="298"/>
      <c r="Y871" s="298"/>
      <c r="Z871" s="298"/>
    </row>
    <row r="872" spans="1:26" ht="12.75" customHeight="1">
      <c r="A872" s="298"/>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9"/>
      <c r="X872" s="298"/>
      <c r="Y872" s="298"/>
      <c r="Z872" s="298"/>
    </row>
    <row r="873" spans="1:26" ht="12.75" customHeight="1">
      <c r="A873" s="298"/>
      <c r="B873" s="298"/>
      <c r="C873" s="298"/>
      <c r="D873" s="298"/>
      <c r="E873" s="298"/>
      <c r="F873" s="298"/>
      <c r="G873" s="298"/>
      <c r="H873" s="298"/>
      <c r="I873" s="298"/>
      <c r="J873" s="298"/>
      <c r="K873" s="298"/>
      <c r="L873" s="298"/>
      <c r="M873" s="298"/>
      <c r="N873" s="298"/>
      <c r="O873" s="298"/>
      <c r="P873" s="298"/>
      <c r="Q873" s="298"/>
      <c r="R873" s="298"/>
      <c r="S873" s="298"/>
      <c r="T873" s="298"/>
      <c r="U873" s="298"/>
      <c r="V873" s="298"/>
      <c r="W873" s="299"/>
      <c r="X873" s="298"/>
      <c r="Y873" s="298"/>
      <c r="Z873" s="298"/>
    </row>
    <row r="874" spans="1:26" ht="12.75" customHeight="1">
      <c r="A874" s="298"/>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9"/>
      <c r="X874" s="298"/>
      <c r="Y874" s="298"/>
      <c r="Z874" s="298"/>
    </row>
    <row r="875" spans="1:26" ht="12.75" customHeight="1">
      <c r="A875" s="298"/>
      <c r="B875" s="298"/>
      <c r="C875" s="298"/>
      <c r="D875" s="298"/>
      <c r="E875" s="298"/>
      <c r="F875" s="298"/>
      <c r="G875" s="298"/>
      <c r="H875" s="298"/>
      <c r="I875" s="298"/>
      <c r="J875" s="298"/>
      <c r="K875" s="298"/>
      <c r="L875" s="298"/>
      <c r="M875" s="298"/>
      <c r="N875" s="298"/>
      <c r="O875" s="298"/>
      <c r="P875" s="298"/>
      <c r="Q875" s="298"/>
      <c r="R875" s="298"/>
      <c r="S875" s="298"/>
      <c r="T875" s="298"/>
      <c r="U875" s="298"/>
      <c r="V875" s="298"/>
      <c r="W875" s="299"/>
      <c r="X875" s="298"/>
      <c r="Y875" s="298"/>
      <c r="Z875" s="298"/>
    </row>
    <row r="876" spans="1:26" ht="12.75" customHeight="1">
      <c r="A876" s="298"/>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9"/>
      <c r="X876" s="298"/>
      <c r="Y876" s="298"/>
      <c r="Z876" s="298"/>
    </row>
    <row r="877" spans="1:26" ht="12.75" customHeight="1">
      <c r="A877" s="298"/>
      <c r="B877" s="298"/>
      <c r="C877" s="298"/>
      <c r="D877" s="298"/>
      <c r="E877" s="298"/>
      <c r="F877" s="298"/>
      <c r="G877" s="298"/>
      <c r="H877" s="298"/>
      <c r="I877" s="298"/>
      <c r="J877" s="298"/>
      <c r="K877" s="298"/>
      <c r="L877" s="298"/>
      <c r="M877" s="298"/>
      <c r="N877" s="298"/>
      <c r="O877" s="298"/>
      <c r="P877" s="298"/>
      <c r="Q877" s="298"/>
      <c r="R877" s="298"/>
      <c r="S877" s="298"/>
      <c r="T877" s="298"/>
      <c r="U877" s="298"/>
      <c r="V877" s="298"/>
      <c r="W877" s="299"/>
      <c r="X877" s="298"/>
      <c r="Y877" s="298"/>
      <c r="Z877" s="298"/>
    </row>
    <row r="878" spans="1:26" ht="12.75" customHeight="1">
      <c r="A878" s="298"/>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9"/>
      <c r="X878" s="298"/>
      <c r="Y878" s="298"/>
      <c r="Z878" s="298"/>
    </row>
    <row r="879" spans="1:26" ht="12.75" customHeight="1">
      <c r="A879" s="298"/>
      <c r="B879" s="298"/>
      <c r="C879" s="298"/>
      <c r="D879" s="298"/>
      <c r="E879" s="298"/>
      <c r="F879" s="298"/>
      <c r="G879" s="298"/>
      <c r="H879" s="298"/>
      <c r="I879" s="298"/>
      <c r="J879" s="298"/>
      <c r="K879" s="298"/>
      <c r="L879" s="298"/>
      <c r="M879" s="298"/>
      <c r="N879" s="298"/>
      <c r="O879" s="298"/>
      <c r="P879" s="298"/>
      <c r="Q879" s="298"/>
      <c r="R879" s="298"/>
      <c r="S879" s="298"/>
      <c r="T879" s="298"/>
      <c r="U879" s="298"/>
      <c r="V879" s="298"/>
      <c r="W879" s="299"/>
      <c r="X879" s="298"/>
      <c r="Y879" s="298"/>
      <c r="Z879" s="298"/>
    </row>
    <row r="880" spans="1:26" ht="12.75" customHeight="1">
      <c r="A880" s="298"/>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9"/>
      <c r="X880" s="298"/>
      <c r="Y880" s="298"/>
      <c r="Z880" s="298"/>
    </row>
    <row r="881" spans="1:26" ht="12.75" customHeight="1">
      <c r="A881" s="298"/>
      <c r="B881" s="298"/>
      <c r="C881" s="298"/>
      <c r="D881" s="298"/>
      <c r="E881" s="298"/>
      <c r="F881" s="298"/>
      <c r="G881" s="298"/>
      <c r="H881" s="298"/>
      <c r="I881" s="298"/>
      <c r="J881" s="298"/>
      <c r="K881" s="298"/>
      <c r="L881" s="298"/>
      <c r="M881" s="298"/>
      <c r="N881" s="298"/>
      <c r="O881" s="298"/>
      <c r="P881" s="298"/>
      <c r="Q881" s="298"/>
      <c r="R881" s="298"/>
      <c r="S881" s="298"/>
      <c r="T881" s="298"/>
      <c r="U881" s="298"/>
      <c r="V881" s="298"/>
      <c r="W881" s="299"/>
      <c r="X881" s="298"/>
      <c r="Y881" s="298"/>
      <c r="Z881" s="298"/>
    </row>
    <row r="882" spans="1:26" ht="12.75" customHeight="1">
      <c r="A882" s="298"/>
      <c r="B882" s="298"/>
      <c r="C882" s="298"/>
      <c r="D882" s="298"/>
      <c r="E882" s="298"/>
      <c r="F882" s="298"/>
      <c r="G882" s="298"/>
      <c r="H882" s="298"/>
      <c r="I882" s="298"/>
      <c r="J882" s="298"/>
      <c r="K882" s="298"/>
      <c r="L882" s="298"/>
      <c r="M882" s="298"/>
      <c r="N882" s="298"/>
      <c r="O882" s="298"/>
      <c r="P882" s="298"/>
      <c r="Q882" s="298"/>
      <c r="R882" s="298"/>
      <c r="S882" s="298"/>
      <c r="T882" s="298"/>
      <c r="U882" s="298"/>
      <c r="V882" s="298"/>
      <c r="W882" s="299"/>
      <c r="X882" s="298"/>
      <c r="Y882" s="298"/>
      <c r="Z882" s="298"/>
    </row>
    <row r="883" spans="1:26" ht="12.75" customHeight="1">
      <c r="A883" s="298"/>
      <c r="B883" s="298"/>
      <c r="C883" s="298"/>
      <c r="D883" s="298"/>
      <c r="E883" s="298"/>
      <c r="F883" s="298"/>
      <c r="G883" s="298"/>
      <c r="H883" s="298"/>
      <c r="I883" s="298"/>
      <c r="J883" s="298"/>
      <c r="K883" s="298"/>
      <c r="L883" s="298"/>
      <c r="M883" s="298"/>
      <c r="N883" s="298"/>
      <c r="O883" s="298"/>
      <c r="P883" s="298"/>
      <c r="Q883" s="298"/>
      <c r="R883" s="298"/>
      <c r="S883" s="298"/>
      <c r="T883" s="298"/>
      <c r="U883" s="298"/>
      <c r="V883" s="298"/>
      <c r="W883" s="299"/>
      <c r="X883" s="298"/>
      <c r="Y883" s="298"/>
      <c r="Z883" s="298"/>
    </row>
    <row r="884" spans="1:26" ht="12.75" customHeight="1">
      <c r="A884" s="298"/>
      <c r="B884" s="298"/>
      <c r="C884" s="298"/>
      <c r="D884" s="298"/>
      <c r="E884" s="298"/>
      <c r="F884" s="298"/>
      <c r="G884" s="298"/>
      <c r="H884" s="298"/>
      <c r="I884" s="298"/>
      <c r="J884" s="298"/>
      <c r="K884" s="298"/>
      <c r="L884" s="298"/>
      <c r="M884" s="298"/>
      <c r="N884" s="298"/>
      <c r="O884" s="298"/>
      <c r="P884" s="298"/>
      <c r="Q884" s="298"/>
      <c r="R884" s="298"/>
      <c r="S884" s="298"/>
      <c r="T884" s="298"/>
      <c r="U884" s="298"/>
      <c r="V884" s="298"/>
      <c r="W884" s="299"/>
      <c r="X884" s="298"/>
      <c r="Y884" s="298"/>
      <c r="Z884" s="298"/>
    </row>
    <row r="885" spans="1:26" ht="12.75" customHeight="1">
      <c r="A885" s="298"/>
      <c r="B885" s="298"/>
      <c r="C885" s="298"/>
      <c r="D885" s="298"/>
      <c r="E885" s="298"/>
      <c r="F885" s="298"/>
      <c r="G885" s="298"/>
      <c r="H885" s="298"/>
      <c r="I885" s="298"/>
      <c r="J885" s="298"/>
      <c r="K885" s="298"/>
      <c r="L885" s="298"/>
      <c r="M885" s="298"/>
      <c r="N885" s="298"/>
      <c r="O885" s="298"/>
      <c r="P885" s="298"/>
      <c r="Q885" s="298"/>
      <c r="R885" s="298"/>
      <c r="S885" s="298"/>
      <c r="T885" s="298"/>
      <c r="U885" s="298"/>
      <c r="V885" s="298"/>
      <c r="W885" s="299"/>
      <c r="X885" s="298"/>
      <c r="Y885" s="298"/>
      <c r="Z885" s="298"/>
    </row>
    <row r="886" spans="1:26" ht="12.75" customHeight="1">
      <c r="A886" s="298"/>
      <c r="B886" s="298"/>
      <c r="C886" s="298"/>
      <c r="D886" s="298"/>
      <c r="E886" s="298"/>
      <c r="F886" s="298"/>
      <c r="G886" s="298"/>
      <c r="H886" s="298"/>
      <c r="I886" s="298"/>
      <c r="J886" s="298"/>
      <c r="K886" s="298"/>
      <c r="L886" s="298"/>
      <c r="M886" s="298"/>
      <c r="N886" s="298"/>
      <c r="O886" s="298"/>
      <c r="P886" s="298"/>
      <c r="Q886" s="298"/>
      <c r="R886" s="298"/>
      <c r="S886" s="298"/>
      <c r="T886" s="298"/>
      <c r="U886" s="298"/>
      <c r="V886" s="298"/>
      <c r="W886" s="299"/>
      <c r="X886" s="298"/>
      <c r="Y886" s="298"/>
      <c r="Z886" s="298"/>
    </row>
    <row r="887" spans="1:26" ht="12.75" customHeight="1">
      <c r="A887" s="298"/>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9"/>
      <c r="X887" s="298"/>
      <c r="Y887" s="298"/>
      <c r="Z887" s="298"/>
    </row>
    <row r="888" spans="1:26" ht="12.75" customHeight="1">
      <c r="A888" s="298"/>
      <c r="B888" s="298"/>
      <c r="C888" s="298"/>
      <c r="D888" s="298"/>
      <c r="E888" s="298"/>
      <c r="F888" s="298"/>
      <c r="G888" s="298"/>
      <c r="H888" s="298"/>
      <c r="I888" s="298"/>
      <c r="J888" s="298"/>
      <c r="K888" s="298"/>
      <c r="L888" s="298"/>
      <c r="M888" s="298"/>
      <c r="N888" s="298"/>
      <c r="O888" s="298"/>
      <c r="P888" s="298"/>
      <c r="Q888" s="298"/>
      <c r="R888" s="298"/>
      <c r="S888" s="298"/>
      <c r="T888" s="298"/>
      <c r="U888" s="298"/>
      <c r="V888" s="298"/>
      <c r="W888" s="299"/>
      <c r="X888" s="298"/>
      <c r="Y888" s="298"/>
      <c r="Z888" s="298"/>
    </row>
    <row r="889" spans="1:26" ht="12.75" customHeight="1">
      <c r="A889" s="298"/>
      <c r="B889" s="298"/>
      <c r="C889" s="298"/>
      <c r="D889" s="298"/>
      <c r="E889" s="298"/>
      <c r="F889" s="298"/>
      <c r="G889" s="298"/>
      <c r="H889" s="298"/>
      <c r="I889" s="298"/>
      <c r="J889" s="298"/>
      <c r="K889" s="298"/>
      <c r="L889" s="298"/>
      <c r="M889" s="298"/>
      <c r="N889" s="298"/>
      <c r="O889" s="298"/>
      <c r="P889" s="298"/>
      <c r="Q889" s="298"/>
      <c r="R889" s="298"/>
      <c r="S889" s="298"/>
      <c r="T889" s="298"/>
      <c r="U889" s="298"/>
      <c r="V889" s="298"/>
      <c r="W889" s="299"/>
      <c r="X889" s="298"/>
      <c r="Y889" s="298"/>
      <c r="Z889" s="298"/>
    </row>
    <row r="890" spans="1:26" ht="12.75" customHeight="1">
      <c r="A890" s="298"/>
      <c r="B890" s="298"/>
      <c r="C890" s="298"/>
      <c r="D890" s="298"/>
      <c r="E890" s="298"/>
      <c r="F890" s="298"/>
      <c r="G890" s="298"/>
      <c r="H890" s="298"/>
      <c r="I890" s="298"/>
      <c r="J890" s="298"/>
      <c r="K890" s="298"/>
      <c r="L890" s="298"/>
      <c r="M890" s="298"/>
      <c r="N890" s="298"/>
      <c r="O890" s="298"/>
      <c r="P890" s="298"/>
      <c r="Q890" s="298"/>
      <c r="R890" s="298"/>
      <c r="S890" s="298"/>
      <c r="T890" s="298"/>
      <c r="U890" s="298"/>
      <c r="V890" s="298"/>
      <c r="W890" s="299"/>
      <c r="X890" s="298"/>
      <c r="Y890" s="298"/>
      <c r="Z890" s="298"/>
    </row>
    <row r="891" spans="1:26" ht="12.75" customHeight="1">
      <c r="A891" s="298"/>
      <c r="B891" s="298"/>
      <c r="C891" s="298"/>
      <c r="D891" s="298"/>
      <c r="E891" s="298"/>
      <c r="F891" s="298"/>
      <c r="G891" s="298"/>
      <c r="H891" s="298"/>
      <c r="I891" s="298"/>
      <c r="J891" s="298"/>
      <c r="K891" s="298"/>
      <c r="L891" s="298"/>
      <c r="M891" s="298"/>
      <c r="N891" s="298"/>
      <c r="O891" s="298"/>
      <c r="P891" s="298"/>
      <c r="Q891" s="298"/>
      <c r="R891" s="298"/>
      <c r="S891" s="298"/>
      <c r="T891" s="298"/>
      <c r="U891" s="298"/>
      <c r="V891" s="298"/>
      <c r="W891" s="299"/>
      <c r="X891" s="298"/>
      <c r="Y891" s="298"/>
      <c r="Z891" s="298"/>
    </row>
    <row r="892" spans="1:26" ht="12.75" customHeight="1">
      <c r="A892" s="298"/>
      <c r="B892" s="298"/>
      <c r="C892" s="298"/>
      <c r="D892" s="298"/>
      <c r="E892" s="298"/>
      <c r="F892" s="298"/>
      <c r="G892" s="298"/>
      <c r="H892" s="298"/>
      <c r="I892" s="298"/>
      <c r="J892" s="298"/>
      <c r="K892" s="298"/>
      <c r="L892" s="298"/>
      <c r="M892" s="298"/>
      <c r="N892" s="298"/>
      <c r="O892" s="298"/>
      <c r="P892" s="298"/>
      <c r="Q892" s="298"/>
      <c r="R892" s="298"/>
      <c r="S892" s="298"/>
      <c r="T892" s="298"/>
      <c r="U892" s="298"/>
      <c r="V892" s="298"/>
      <c r="W892" s="299"/>
      <c r="X892" s="298"/>
      <c r="Y892" s="298"/>
      <c r="Z892" s="298"/>
    </row>
    <row r="893" spans="1:26" ht="12.75" customHeight="1">
      <c r="A893" s="298"/>
      <c r="B893" s="298"/>
      <c r="C893" s="298"/>
      <c r="D893" s="298"/>
      <c r="E893" s="298"/>
      <c r="F893" s="298"/>
      <c r="G893" s="298"/>
      <c r="H893" s="298"/>
      <c r="I893" s="298"/>
      <c r="J893" s="298"/>
      <c r="K893" s="298"/>
      <c r="L893" s="298"/>
      <c r="M893" s="298"/>
      <c r="N893" s="298"/>
      <c r="O893" s="298"/>
      <c r="P893" s="298"/>
      <c r="Q893" s="298"/>
      <c r="R893" s="298"/>
      <c r="S893" s="298"/>
      <c r="T893" s="298"/>
      <c r="U893" s="298"/>
      <c r="V893" s="298"/>
      <c r="W893" s="299"/>
      <c r="X893" s="298"/>
      <c r="Y893" s="298"/>
      <c r="Z893" s="298"/>
    </row>
    <row r="894" spans="1:26" ht="12.75" customHeight="1">
      <c r="A894" s="298"/>
      <c r="B894" s="298"/>
      <c r="C894" s="298"/>
      <c r="D894" s="298"/>
      <c r="E894" s="298"/>
      <c r="F894" s="298"/>
      <c r="G894" s="298"/>
      <c r="H894" s="298"/>
      <c r="I894" s="298"/>
      <c r="J894" s="298"/>
      <c r="K894" s="298"/>
      <c r="L894" s="298"/>
      <c r="M894" s="298"/>
      <c r="N894" s="298"/>
      <c r="O894" s="298"/>
      <c r="P894" s="298"/>
      <c r="Q894" s="298"/>
      <c r="R894" s="298"/>
      <c r="S894" s="298"/>
      <c r="T894" s="298"/>
      <c r="U894" s="298"/>
      <c r="V894" s="298"/>
      <c r="W894" s="299"/>
      <c r="X894" s="298"/>
      <c r="Y894" s="298"/>
      <c r="Z894" s="298"/>
    </row>
    <row r="895" spans="1:26" ht="12.75" customHeight="1">
      <c r="A895" s="298"/>
      <c r="B895" s="298"/>
      <c r="C895" s="298"/>
      <c r="D895" s="298"/>
      <c r="E895" s="298"/>
      <c r="F895" s="298"/>
      <c r="G895" s="298"/>
      <c r="H895" s="298"/>
      <c r="I895" s="298"/>
      <c r="J895" s="298"/>
      <c r="K895" s="298"/>
      <c r="L895" s="298"/>
      <c r="M895" s="298"/>
      <c r="N895" s="298"/>
      <c r="O895" s="298"/>
      <c r="P895" s="298"/>
      <c r="Q895" s="298"/>
      <c r="R895" s="298"/>
      <c r="S895" s="298"/>
      <c r="T895" s="298"/>
      <c r="U895" s="298"/>
      <c r="V895" s="298"/>
      <c r="W895" s="299"/>
      <c r="X895" s="298"/>
      <c r="Y895" s="298"/>
      <c r="Z895" s="298"/>
    </row>
    <row r="896" spans="1:26" ht="12.75" customHeight="1">
      <c r="A896" s="298"/>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9"/>
      <c r="X896" s="298"/>
      <c r="Y896" s="298"/>
      <c r="Z896" s="298"/>
    </row>
    <row r="897" spans="1:26" ht="12.75" customHeight="1">
      <c r="A897" s="298"/>
      <c r="B897" s="298"/>
      <c r="C897" s="298"/>
      <c r="D897" s="298"/>
      <c r="E897" s="298"/>
      <c r="F897" s="298"/>
      <c r="G897" s="298"/>
      <c r="H897" s="298"/>
      <c r="I897" s="298"/>
      <c r="J897" s="298"/>
      <c r="K897" s="298"/>
      <c r="L897" s="298"/>
      <c r="M897" s="298"/>
      <c r="N897" s="298"/>
      <c r="O897" s="298"/>
      <c r="P897" s="298"/>
      <c r="Q897" s="298"/>
      <c r="R897" s="298"/>
      <c r="S897" s="298"/>
      <c r="T897" s="298"/>
      <c r="U897" s="298"/>
      <c r="V897" s="298"/>
      <c r="W897" s="299"/>
      <c r="X897" s="298"/>
      <c r="Y897" s="298"/>
      <c r="Z897" s="298"/>
    </row>
    <row r="898" spans="1:26" ht="12.75" customHeight="1">
      <c r="A898" s="298"/>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9"/>
      <c r="X898" s="298"/>
      <c r="Y898" s="298"/>
      <c r="Z898" s="298"/>
    </row>
    <row r="899" spans="1:26" ht="12.75" customHeight="1">
      <c r="A899" s="298"/>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9"/>
      <c r="X899" s="298"/>
      <c r="Y899" s="298"/>
      <c r="Z899" s="298"/>
    </row>
    <row r="900" spans="1:26" ht="12.75" customHeight="1">
      <c r="A900" s="298"/>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9"/>
      <c r="X900" s="298"/>
      <c r="Y900" s="298"/>
      <c r="Z900" s="298"/>
    </row>
    <row r="901" spans="1:26" ht="12.75" customHeight="1">
      <c r="A901" s="298"/>
      <c r="B901" s="298"/>
      <c r="C901" s="298"/>
      <c r="D901" s="298"/>
      <c r="E901" s="298"/>
      <c r="F901" s="298"/>
      <c r="G901" s="298"/>
      <c r="H901" s="298"/>
      <c r="I901" s="298"/>
      <c r="J901" s="298"/>
      <c r="K901" s="298"/>
      <c r="L901" s="298"/>
      <c r="M901" s="298"/>
      <c r="N901" s="298"/>
      <c r="O901" s="298"/>
      <c r="P901" s="298"/>
      <c r="Q901" s="298"/>
      <c r="R901" s="298"/>
      <c r="S901" s="298"/>
      <c r="T901" s="298"/>
      <c r="U901" s="298"/>
      <c r="V901" s="298"/>
      <c r="W901" s="299"/>
      <c r="X901" s="298"/>
      <c r="Y901" s="298"/>
      <c r="Z901" s="298"/>
    </row>
    <row r="902" spans="1:26" ht="12.75" customHeight="1">
      <c r="A902" s="298"/>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9"/>
      <c r="X902" s="298"/>
      <c r="Y902" s="298"/>
      <c r="Z902" s="298"/>
    </row>
    <row r="903" spans="1:26" ht="12.75" customHeight="1">
      <c r="A903" s="298"/>
      <c r="B903" s="298"/>
      <c r="C903" s="298"/>
      <c r="D903" s="298"/>
      <c r="E903" s="298"/>
      <c r="F903" s="298"/>
      <c r="G903" s="298"/>
      <c r="H903" s="298"/>
      <c r="I903" s="298"/>
      <c r="J903" s="298"/>
      <c r="K903" s="298"/>
      <c r="L903" s="298"/>
      <c r="M903" s="298"/>
      <c r="N903" s="298"/>
      <c r="O903" s="298"/>
      <c r="P903" s="298"/>
      <c r="Q903" s="298"/>
      <c r="R903" s="298"/>
      <c r="S903" s="298"/>
      <c r="T903" s="298"/>
      <c r="U903" s="298"/>
      <c r="V903" s="298"/>
      <c r="W903" s="299"/>
      <c r="X903" s="298"/>
      <c r="Y903" s="298"/>
      <c r="Z903" s="298"/>
    </row>
    <row r="904" spans="1:26" ht="12.75" customHeight="1">
      <c r="A904" s="298"/>
      <c r="B904" s="298"/>
      <c r="C904" s="298"/>
      <c r="D904" s="298"/>
      <c r="E904" s="298"/>
      <c r="F904" s="298"/>
      <c r="G904" s="298"/>
      <c r="H904" s="298"/>
      <c r="I904" s="298"/>
      <c r="J904" s="298"/>
      <c r="K904" s="298"/>
      <c r="L904" s="298"/>
      <c r="M904" s="298"/>
      <c r="N904" s="298"/>
      <c r="O904" s="298"/>
      <c r="P904" s="298"/>
      <c r="Q904" s="298"/>
      <c r="R904" s="298"/>
      <c r="S904" s="298"/>
      <c r="T904" s="298"/>
      <c r="U904" s="298"/>
      <c r="V904" s="298"/>
      <c r="W904" s="299"/>
      <c r="X904" s="298"/>
      <c r="Y904" s="298"/>
      <c r="Z904" s="298"/>
    </row>
    <row r="905" spans="1:26" ht="12.75" customHeight="1">
      <c r="A905" s="298"/>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9"/>
      <c r="X905" s="298"/>
      <c r="Y905" s="298"/>
      <c r="Z905" s="298"/>
    </row>
    <row r="906" spans="1:26" ht="12.75" customHeight="1">
      <c r="A906" s="298"/>
      <c r="B906" s="298"/>
      <c r="C906" s="298"/>
      <c r="D906" s="298"/>
      <c r="E906" s="298"/>
      <c r="F906" s="298"/>
      <c r="G906" s="298"/>
      <c r="H906" s="298"/>
      <c r="I906" s="298"/>
      <c r="J906" s="298"/>
      <c r="K906" s="298"/>
      <c r="L906" s="298"/>
      <c r="M906" s="298"/>
      <c r="N906" s="298"/>
      <c r="O906" s="298"/>
      <c r="P906" s="298"/>
      <c r="Q906" s="298"/>
      <c r="R906" s="298"/>
      <c r="S906" s="298"/>
      <c r="T906" s="298"/>
      <c r="U906" s="298"/>
      <c r="V906" s="298"/>
      <c r="W906" s="299"/>
      <c r="X906" s="298"/>
      <c r="Y906" s="298"/>
      <c r="Z906" s="298"/>
    </row>
    <row r="907" spans="1:26" ht="12.75" customHeight="1">
      <c r="A907" s="298"/>
      <c r="B907" s="298"/>
      <c r="C907" s="298"/>
      <c r="D907" s="298"/>
      <c r="E907" s="298"/>
      <c r="F907" s="298"/>
      <c r="G907" s="298"/>
      <c r="H907" s="298"/>
      <c r="I907" s="298"/>
      <c r="J907" s="298"/>
      <c r="K907" s="298"/>
      <c r="L907" s="298"/>
      <c r="M907" s="298"/>
      <c r="N907" s="298"/>
      <c r="O907" s="298"/>
      <c r="P907" s="298"/>
      <c r="Q907" s="298"/>
      <c r="R907" s="298"/>
      <c r="S907" s="298"/>
      <c r="T907" s="298"/>
      <c r="U907" s="298"/>
      <c r="V907" s="298"/>
      <c r="W907" s="299"/>
      <c r="X907" s="298"/>
      <c r="Y907" s="298"/>
      <c r="Z907" s="298"/>
    </row>
    <row r="908" spans="1:26" ht="12.75" customHeight="1">
      <c r="A908" s="298"/>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9"/>
      <c r="X908" s="298"/>
      <c r="Y908" s="298"/>
      <c r="Z908" s="298"/>
    </row>
    <row r="909" spans="1:26" ht="12.75" customHeight="1">
      <c r="A909" s="298"/>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9"/>
      <c r="X909" s="298"/>
      <c r="Y909" s="298"/>
      <c r="Z909" s="298"/>
    </row>
    <row r="910" spans="1:26" ht="12.75" customHeight="1">
      <c r="A910" s="298"/>
      <c r="B910" s="298"/>
      <c r="C910" s="298"/>
      <c r="D910" s="298"/>
      <c r="E910" s="298"/>
      <c r="F910" s="298"/>
      <c r="G910" s="298"/>
      <c r="H910" s="298"/>
      <c r="I910" s="298"/>
      <c r="J910" s="298"/>
      <c r="K910" s="298"/>
      <c r="L910" s="298"/>
      <c r="M910" s="298"/>
      <c r="N910" s="298"/>
      <c r="O910" s="298"/>
      <c r="P910" s="298"/>
      <c r="Q910" s="298"/>
      <c r="R910" s="298"/>
      <c r="S910" s="298"/>
      <c r="T910" s="298"/>
      <c r="U910" s="298"/>
      <c r="V910" s="298"/>
      <c r="W910" s="299"/>
      <c r="X910" s="298"/>
      <c r="Y910" s="298"/>
      <c r="Z910" s="298"/>
    </row>
    <row r="911" spans="1:26" ht="12.75" customHeight="1">
      <c r="A911" s="298"/>
      <c r="B911" s="298"/>
      <c r="C911" s="298"/>
      <c r="D911" s="298"/>
      <c r="E911" s="298"/>
      <c r="F911" s="298"/>
      <c r="G911" s="298"/>
      <c r="H911" s="298"/>
      <c r="I911" s="298"/>
      <c r="J911" s="298"/>
      <c r="K911" s="298"/>
      <c r="L911" s="298"/>
      <c r="M911" s="298"/>
      <c r="N911" s="298"/>
      <c r="O911" s="298"/>
      <c r="P911" s="298"/>
      <c r="Q911" s="298"/>
      <c r="R911" s="298"/>
      <c r="S911" s="298"/>
      <c r="T911" s="298"/>
      <c r="U911" s="298"/>
      <c r="V911" s="298"/>
      <c r="W911" s="299"/>
      <c r="X911" s="298"/>
      <c r="Y911" s="298"/>
      <c r="Z911" s="298"/>
    </row>
    <row r="912" spans="1:26" ht="12.75" customHeight="1">
      <c r="A912" s="298"/>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9"/>
      <c r="X912" s="298"/>
      <c r="Y912" s="298"/>
      <c r="Z912" s="298"/>
    </row>
    <row r="913" spans="1:26" ht="12.75" customHeight="1">
      <c r="A913" s="298"/>
      <c r="B913" s="298"/>
      <c r="C913" s="298"/>
      <c r="D913" s="298"/>
      <c r="E913" s="298"/>
      <c r="F913" s="298"/>
      <c r="G913" s="298"/>
      <c r="H913" s="298"/>
      <c r="I913" s="298"/>
      <c r="J913" s="298"/>
      <c r="K913" s="298"/>
      <c r="L913" s="298"/>
      <c r="M913" s="298"/>
      <c r="N913" s="298"/>
      <c r="O913" s="298"/>
      <c r="P913" s="298"/>
      <c r="Q913" s="298"/>
      <c r="R913" s="298"/>
      <c r="S913" s="298"/>
      <c r="T913" s="298"/>
      <c r="U913" s="298"/>
      <c r="V913" s="298"/>
      <c r="W913" s="299"/>
      <c r="X913" s="298"/>
      <c r="Y913" s="298"/>
      <c r="Z913" s="298"/>
    </row>
    <row r="914" spans="1:26" ht="12.75" customHeight="1">
      <c r="A914" s="298"/>
      <c r="B914" s="298"/>
      <c r="C914" s="298"/>
      <c r="D914" s="298"/>
      <c r="E914" s="298"/>
      <c r="F914" s="298"/>
      <c r="G914" s="298"/>
      <c r="H914" s="298"/>
      <c r="I914" s="298"/>
      <c r="J914" s="298"/>
      <c r="K914" s="298"/>
      <c r="L914" s="298"/>
      <c r="M914" s="298"/>
      <c r="N914" s="298"/>
      <c r="O914" s="298"/>
      <c r="P914" s="298"/>
      <c r="Q914" s="298"/>
      <c r="R914" s="298"/>
      <c r="S914" s="298"/>
      <c r="T914" s="298"/>
      <c r="U914" s="298"/>
      <c r="V914" s="298"/>
      <c r="W914" s="299"/>
      <c r="X914" s="298"/>
      <c r="Y914" s="298"/>
      <c r="Z914" s="298"/>
    </row>
    <row r="915" spans="1:26" ht="12.75" customHeight="1">
      <c r="A915" s="298"/>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9"/>
      <c r="X915" s="298"/>
      <c r="Y915" s="298"/>
      <c r="Z915" s="298"/>
    </row>
    <row r="916" spans="1:26" ht="12.75" customHeight="1">
      <c r="A916" s="298"/>
      <c r="B916" s="298"/>
      <c r="C916" s="298"/>
      <c r="D916" s="298"/>
      <c r="E916" s="298"/>
      <c r="F916" s="298"/>
      <c r="G916" s="298"/>
      <c r="H916" s="298"/>
      <c r="I916" s="298"/>
      <c r="J916" s="298"/>
      <c r="K916" s="298"/>
      <c r="L916" s="298"/>
      <c r="M916" s="298"/>
      <c r="N916" s="298"/>
      <c r="O916" s="298"/>
      <c r="P916" s="298"/>
      <c r="Q916" s="298"/>
      <c r="R916" s="298"/>
      <c r="S916" s="298"/>
      <c r="T916" s="298"/>
      <c r="U916" s="298"/>
      <c r="V916" s="298"/>
      <c r="W916" s="299"/>
      <c r="X916" s="298"/>
      <c r="Y916" s="298"/>
      <c r="Z916" s="298"/>
    </row>
    <row r="917" spans="1:26" ht="12.75" customHeight="1">
      <c r="A917" s="298"/>
      <c r="B917" s="298"/>
      <c r="C917" s="298"/>
      <c r="D917" s="298"/>
      <c r="E917" s="298"/>
      <c r="F917" s="298"/>
      <c r="G917" s="298"/>
      <c r="H917" s="298"/>
      <c r="I917" s="298"/>
      <c r="J917" s="298"/>
      <c r="K917" s="298"/>
      <c r="L917" s="298"/>
      <c r="M917" s="298"/>
      <c r="N917" s="298"/>
      <c r="O917" s="298"/>
      <c r="P917" s="298"/>
      <c r="Q917" s="298"/>
      <c r="R917" s="298"/>
      <c r="S917" s="298"/>
      <c r="T917" s="298"/>
      <c r="U917" s="298"/>
      <c r="V917" s="298"/>
      <c r="W917" s="299"/>
      <c r="X917" s="298"/>
      <c r="Y917" s="298"/>
      <c r="Z917" s="298"/>
    </row>
    <row r="918" spans="1:26" ht="12.75" customHeight="1">
      <c r="A918" s="298"/>
      <c r="B918" s="298"/>
      <c r="C918" s="298"/>
      <c r="D918" s="298"/>
      <c r="E918" s="298"/>
      <c r="F918" s="298"/>
      <c r="G918" s="298"/>
      <c r="H918" s="298"/>
      <c r="I918" s="298"/>
      <c r="J918" s="298"/>
      <c r="K918" s="298"/>
      <c r="L918" s="298"/>
      <c r="M918" s="298"/>
      <c r="N918" s="298"/>
      <c r="O918" s="298"/>
      <c r="P918" s="298"/>
      <c r="Q918" s="298"/>
      <c r="R918" s="298"/>
      <c r="S918" s="298"/>
      <c r="T918" s="298"/>
      <c r="U918" s="298"/>
      <c r="V918" s="298"/>
      <c r="W918" s="299"/>
      <c r="X918" s="298"/>
      <c r="Y918" s="298"/>
      <c r="Z918" s="298"/>
    </row>
    <row r="919" spans="1:26" ht="12.75" customHeight="1">
      <c r="A919" s="298"/>
      <c r="B919" s="298"/>
      <c r="C919" s="298"/>
      <c r="D919" s="298"/>
      <c r="E919" s="298"/>
      <c r="F919" s="298"/>
      <c r="G919" s="298"/>
      <c r="H919" s="298"/>
      <c r="I919" s="298"/>
      <c r="J919" s="298"/>
      <c r="K919" s="298"/>
      <c r="L919" s="298"/>
      <c r="M919" s="298"/>
      <c r="N919" s="298"/>
      <c r="O919" s="298"/>
      <c r="P919" s="298"/>
      <c r="Q919" s="298"/>
      <c r="R919" s="298"/>
      <c r="S919" s="298"/>
      <c r="T919" s="298"/>
      <c r="U919" s="298"/>
      <c r="V919" s="298"/>
      <c r="W919" s="299"/>
      <c r="X919" s="298"/>
      <c r="Y919" s="298"/>
      <c r="Z919" s="298"/>
    </row>
    <row r="920" spans="1:26" ht="12.75" customHeight="1">
      <c r="A920" s="298"/>
      <c r="B920" s="298"/>
      <c r="C920" s="298"/>
      <c r="D920" s="298"/>
      <c r="E920" s="298"/>
      <c r="F920" s="298"/>
      <c r="G920" s="298"/>
      <c r="H920" s="298"/>
      <c r="I920" s="298"/>
      <c r="J920" s="298"/>
      <c r="K920" s="298"/>
      <c r="L920" s="298"/>
      <c r="M920" s="298"/>
      <c r="N920" s="298"/>
      <c r="O920" s="298"/>
      <c r="P920" s="298"/>
      <c r="Q920" s="298"/>
      <c r="R920" s="298"/>
      <c r="S920" s="298"/>
      <c r="T920" s="298"/>
      <c r="U920" s="298"/>
      <c r="V920" s="298"/>
      <c r="W920" s="299"/>
      <c r="X920" s="298"/>
      <c r="Y920" s="298"/>
      <c r="Z920" s="298"/>
    </row>
    <row r="921" spans="1:26" ht="12.75" customHeight="1">
      <c r="A921" s="298"/>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9"/>
      <c r="X921" s="298"/>
      <c r="Y921" s="298"/>
      <c r="Z921" s="298"/>
    </row>
    <row r="922" spans="1:26" ht="12.75" customHeight="1">
      <c r="A922" s="298"/>
      <c r="B922" s="298"/>
      <c r="C922" s="298"/>
      <c r="D922" s="298"/>
      <c r="E922" s="298"/>
      <c r="F922" s="298"/>
      <c r="G922" s="298"/>
      <c r="H922" s="298"/>
      <c r="I922" s="298"/>
      <c r="J922" s="298"/>
      <c r="K922" s="298"/>
      <c r="L922" s="298"/>
      <c r="M922" s="298"/>
      <c r="N922" s="298"/>
      <c r="O922" s="298"/>
      <c r="P922" s="298"/>
      <c r="Q922" s="298"/>
      <c r="R922" s="298"/>
      <c r="S922" s="298"/>
      <c r="T922" s="298"/>
      <c r="U922" s="298"/>
      <c r="V922" s="298"/>
      <c r="W922" s="299"/>
      <c r="X922" s="298"/>
      <c r="Y922" s="298"/>
      <c r="Z922" s="298"/>
    </row>
    <row r="923" spans="1:26" ht="12.75" customHeight="1">
      <c r="A923" s="298"/>
      <c r="B923" s="298"/>
      <c r="C923" s="298"/>
      <c r="D923" s="298"/>
      <c r="E923" s="298"/>
      <c r="F923" s="298"/>
      <c r="G923" s="298"/>
      <c r="H923" s="298"/>
      <c r="I923" s="298"/>
      <c r="J923" s="298"/>
      <c r="K923" s="298"/>
      <c r="L923" s="298"/>
      <c r="M923" s="298"/>
      <c r="N923" s="298"/>
      <c r="O923" s="298"/>
      <c r="P923" s="298"/>
      <c r="Q923" s="298"/>
      <c r="R923" s="298"/>
      <c r="S923" s="298"/>
      <c r="T923" s="298"/>
      <c r="U923" s="298"/>
      <c r="V923" s="298"/>
      <c r="W923" s="299"/>
      <c r="X923" s="298"/>
      <c r="Y923" s="298"/>
      <c r="Z923" s="298"/>
    </row>
    <row r="924" spans="1:26" ht="12.75" customHeight="1">
      <c r="A924" s="298"/>
      <c r="B924" s="298"/>
      <c r="C924" s="298"/>
      <c r="D924" s="298"/>
      <c r="E924" s="298"/>
      <c r="F924" s="298"/>
      <c r="G924" s="298"/>
      <c r="H924" s="298"/>
      <c r="I924" s="298"/>
      <c r="J924" s="298"/>
      <c r="K924" s="298"/>
      <c r="L924" s="298"/>
      <c r="M924" s="298"/>
      <c r="N924" s="298"/>
      <c r="O924" s="298"/>
      <c r="P924" s="298"/>
      <c r="Q924" s="298"/>
      <c r="R924" s="298"/>
      <c r="S924" s="298"/>
      <c r="T924" s="298"/>
      <c r="U924" s="298"/>
      <c r="V924" s="298"/>
      <c r="W924" s="299"/>
      <c r="X924" s="298"/>
      <c r="Y924" s="298"/>
      <c r="Z924" s="298"/>
    </row>
    <row r="925" spans="1:26" ht="12.75" customHeight="1">
      <c r="A925" s="298"/>
      <c r="B925" s="298"/>
      <c r="C925" s="298"/>
      <c r="D925" s="298"/>
      <c r="E925" s="298"/>
      <c r="F925" s="298"/>
      <c r="G925" s="298"/>
      <c r="H925" s="298"/>
      <c r="I925" s="298"/>
      <c r="J925" s="298"/>
      <c r="K925" s="298"/>
      <c r="L925" s="298"/>
      <c r="M925" s="298"/>
      <c r="N925" s="298"/>
      <c r="O925" s="298"/>
      <c r="P925" s="298"/>
      <c r="Q925" s="298"/>
      <c r="R925" s="298"/>
      <c r="S925" s="298"/>
      <c r="T925" s="298"/>
      <c r="U925" s="298"/>
      <c r="V925" s="298"/>
      <c r="W925" s="299"/>
      <c r="X925" s="298"/>
      <c r="Y925" s="298"/>
      <c r="Z925" s="298"/>
    </row>
    <row r="926" spans="1:26" ht="12.75" customHeight="1">
      <c r="A926" s="298"/>
      <c r="B926" s="298"/>
      <c r="C926" s="298"/>
      <c r="D926" s="298"/>
      <c r="E926" s="298"/>
      <c r="F926" s="298"/>
      <c r="G926" s="298"/>
      <c r="H926" s="298"/>
      <c r="I926" s="298"/>
      <c r="J926" s="298"/>
      <c r="K926" s="298"/>
      <c r="L926" s="298"/>
      <c r="M926" s="298"/>
      <c r="N926" s="298"/>
      <c r="O926" s="298"/>
      <c r="P926" s="298"/>
      <c r="Q926" s="298"/>
      <c r="R926" s="298"/>
      <c r="S926" s="298"/>
      <c r="T926" s="298"/>
      <c r="U926" s="298"/>
      <c r="V926" s="298"/>
      <c r="W926" s="299"/>
      <c r="X926" s="298"/>
      <c r="Y926" s="298"/>
      <c r="Z926" s="298"/>
    </row>
    <row r="927" spans="1:26" ht="12.75" customHeight="1">
      <c r="A927" s="298"/>
      <c r="B927" s="298"/>
      <c r="C927" s="298"/>
      <c r="D927" s="298"/>
      <c r="E927" s="298"/>
      <c r="F927" s="298"/>
      <c r="G927" s="298"/>
      <c r="H927" s="298"/>
      <c r="I927" s="298"/>
      <c r="J927" s="298"/>
      <c r="K927" s="298"/>
      <c r="L927" s="298"/>
      <c r="M927" s="298"/>
      <c r="N927" s="298"/>
      <c r="O927" s="298"/>
      <c r="P927" s="298"/>
      <c r="Q927" s="298"/>
      <c r="R927" s="298"/>
      <c r="S927" s="298"/>
      <c r="T927" s="298"/>
      <c r="U927" s="298"/>
      <c r="V927" s="298"/>
      <c r="W927" s="299"/>
      <c r="X927" s="298"/>
      <c r="Y927" s="298"/>
      <c r="Z927" s="298"/>
    </row>
    <row r="928" spans="1:26" ht="12.75" customHeight="1">
      <c r="A928" s="298"/>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9"/>
      <c r="X928" s="298"/>
      <c r="Y928" s="298"/>
      <c r="Z928" s="298"/>
    </row>
    <row r="929" spans="1:26" ht="12.75" customHeight="1">
      <c r="A929" s="298"/>
      <c r="B929" s="298"/>
      <c r="C929" s="298"/>
      <c r="D929" s="298"/>
      <c r="E929" s="298"/>
      <c r="F929" s="298"/>
      <c r="G929" s="298"/>
      <c r="H929" s="298"/>
      <c r="I929" s="298"/>
      <c r="J929" s="298"/>
      <c r="K929" s="298"/>
      <c r="L929" s="298"/>
      <c r="M929" s="298"/>
      <c r="N929" s="298"/>
      <c r="O929" s="298"/>
      <c r="P929" s="298"/>
      <c r="Q929" s="298"/>
      <c r="R929" s="298"/>
      <c r="S929" s="298"/>
      <c r="T929" s="298"/>
      <c r="U929" s="298"/>
      <c r="V929" s="298"/>
      <c r="W929" s="299"/>
      <c r="X929" s="298"/>
      <c r="Y929" s="298"/>
      <c r="Z929" s="298"/>
    </row>
    <row r="930" spans="1:26" ht="12.75" customHeight="1">
      <c r="A930" s="298"/>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9"/>
      <c r="X930" s="298"/>
      <c r="Y930" s="298"/>
      <c r="Z930" s="298"/>
    </row>
    <row r="931" spans="1:26" ht="12.75" customHeight="1">
      <c r="A931" s="298"/>
      <c r="B931" s="298"/>
      <c r="C931" s="298"/>
      <c r="D931" s="298"/>
      <c r="E931" s="298"/>
      <c r="F931" s="298"/>
      <c r="G931" s="298"/>
      <c r="H931" s="298"/>
      <c r="I931" s="298"/>
      <c r="J931" s="298"/>
      <c r="K931" s="298"/>
      <c r="L931" s="298"/>
      <c r="M931" s="298"/>
      <c r="N931" s="298"/>
      <c r="O931" s="298"/>
      <c r="P931" s="298"/>
      <c r="Q931" s="298"/>
      <c r="R931" s="298"/>
      <c r="S931" s="298"/>
      <c r="T931" s="298"/>
      <c r="U931" s="298"/>
      <c r="V931" s="298"/>
      <c r="W931" s="299"/>
      <c r="X931" s="298"/>
      <c r="Y931" s="298"/>
      <c r="Z931" s="298"/>
    </row>
    <row r="932" spans="1:26" ht="12.75" customHeight="1">
      <c r="A932" s="298"/>
      <c r="B932" s="298"/>
      <c r="C932" s="298"/>
      <c r="D932" s="298"/>
      <c r="E932" s="298"/>
      <c r="F932" s="298"/>
      <c r="G932" s="298"/>
      <c r="H932" s="298"/>
      <c r="I932" s="298"/>
      <c r="J932" s="298"/>
      <c r="K932" s="298"/>
      <c r="L932" s="298"/>
      <c r="M932" s="298"/>
      <c r="N932" s="298"/>
      <c r="O932" s="298"/>
      <c r="P932" s="298"/>
      <c r="Q932" s="298"/>
      <c r="R932" s="298"/>
      <c r="S932" s="298"/>
      <c r="T932" s="298"/>
      <c r="U932" s="298"/>
      <c r="V932" s="298"/>
      <c r="W932" s="299"/>
      <c r="X932" s="298"/>
      <c r="Y932" s="298"/>
      <c r="Z932" s="298"/>
    </row>
    <row r="933" spans="1:26" ht="12.75" customHeight="1">
      <c r="A933" s="298"/>
      <c r="B933" s="298"/>
      <c r="C933" s="298"/>
      <c r="D933" s="298"/>
      <c r="E933" s="298"/>
      <c r="F933" s="298"/>
      <c r="G933" s="298"/>
      <c r="H933" s="298"/>
      <c r="I933" s="298"/>
      <c r="J933" s="298"/>
      <c r="K933" s="298"/>
      <c r="L933" s="298"/>
      <c r="M933" s="298"/>
      <c r="N933" s="298"/>
      <c r="O933" s="298"/>
      <c r="P933" s="298"/>
      <c r="Q933" s="298"/>
      <c r="R933" s="298"/>
      <c r="S933" s="298"/>
      <c r="T933" s="298"/>
      <c r="U933" s="298"/>
      <c r="V933" s="298"/>
      <c r="W933" s="299"/>
      <c r="X933" s="298"/>
      <c r="Y933" s="298"/>
      <c r="Z933" s="298"/>
    </row>
    <row r="934" spans="1:26" ht="12.75" customHeight="1">
      <c r="A934" s="298"/>
      <c r="B934" s="298"/>
      <c r="C934" s="298"/>
      <c r="D934" s="298"/>
      <c r="E934" s="298"/>
      <c r="F934" s="298"/>
      <c r="G934" s="298"/>
      <c r="H934" s="298"/>
      <c r="I934" s="298"/>
      <c r="J934" s="298"/>
      <c r="K934" s="298"/>
      <c r="L934" s="298"/>
      <c r="M934" s="298"/>
      <c r="N934" s="298"/>
      <c r="O934" s="298"/>
      <c r="P934" s="298"/>
      <c r="Q934" s="298"/>
      <c r="R934" s="298"/>
      <c r="S934" s="298"/>
      <c r="T934" s="298"/>
      <c r="U934" s="298"/>
      <c r="V934" s="298"/>
      <c r="W934" s="299"/>
      <c r="X934" s="298"/>
      <c r="Y934" s="298"/>
      <c r="Z934" s="298"/>
    </row>
    <row r="935" spans="1:26" ht="12.75" customHeight="1">
      <c r="A935" s="298"/>
      <c r="B935" s="298"/>
      <c r="C935" s="298"/>
      <c r="D935" s="298"/>
      <c r="E935" s="298"/>
      <c r="F935" s="298"/>
      <c r="G935" s="298"/>
      <c r="H935" s="298"/>
      <c r="I935" s="298"/>
      <c r="J935" s="298"/>
      <c r="K935" s="298"/>
      <c r="L935" s="298"/>
      <c r="M935" s="298"/>
      <c r="N935" s="298"/>
      <c r="O935" s="298"/>
      <c r="P935" s="298"/>
      <c r="Q935" s="298"/>
      <c r="R935" s="298"/>
      <c r="S935" s="298"/>
      <c r="T935" s="298"/>
      <c r="U935" s="298"/>
      <c r="V935" s="298"/>
      <c r="W935" s="299"/>
      <c r="X935" s="298"/>
      <c r="Y935" s="298"/>
      <c r="Z935" s="298"/>
    </row>
    <row r="936" spans="1:26" ht="12.75" customHeight="1">
      <c r="A936" s="298"/>
      <c r="B936" s="298"/>
      <c r="C936" s="298"/>
      <c r="D936" s="298"/>
      <c r="E936" s="298"/>
      <c r="F936" s="298"/>
      <c r="G936" s="298"/>
      <c r="H936" s="298"/>
      <c r="I936" s="298"/>
      <c r="J936" s="298"/>
      <c r="K936" s="298"/>
      <c r="L936" s="298"/>
      <c r="M936" s="298"/>
      <c r="N936" s="298"/>
      <c r="O936" s="298"/>
      <c r="P936" s="298"/>
      <c r="Q936" s="298"/>
      <c r="R936" s="298"/>
      <c r="S936" s="298"/>
      <c r="T936" s="298"/>
      <c r="U936" s="298"/>
      <c r="V936" s="298"/>
      <c r="W936" s="299"/>
      <c r="X936" s="298"/>
      <c r="Y936" s="298"/>
      <c r="Z936" s="298"/>
    </row>
    <row r="937" spans="1:26" ht="12.75" customHeight="1">
      <c r="A937" s="298"/>
      <c r="B937" s="298"/>
      <c r="C937" s="298"/>
      <c r="D937" s="298"/>
      <c r="E937" s="298"/>
      <c r="F937" s="298"/>
      <c r="G937" s="298"/>
      <c r="H937" s="298"/>
      <c r="I937" s="298"/>
      <c r="J937" s="298"/>
      <c r="K937" s="298"/>
      <c r="L937" s="298"/>
      <c r="M937" s="298"/>
      <c r="N937" s="298"/>
      <c r="O937" s="298"/>
      <c r="P937" s="298"/>
      <c r="Q937" s="298"/>
      <c r="R937" s="298"/>
      <c r="S937" s="298"/>
      <c r="T937" s="298"/>
      <c r="U937" s="298"/>
      <c r="V937" s="298"/>
      <c r="W937" s="299"/>
      <c r="X937" s="298"/>
      <c r="Y937" s="298"/>
      <c r="Z937" s="298"/>
    </row>
    <row r="938" spans="1:26" ht="12.75" customHeight="1">
      <c r="A938" s="298"/>
      <c r="B938" s="298"/>
      <c r="C938" s="298"/>
      <c r="D938" s="298"/>
      <c r="E938" s="298"/>
      <c r="F938" s="298"/>
      <c r="G938" s="298"/>
      <c r="H938" s="298"/>
      <c r="I938" s="298"/>
      <c r="J938" s="298"/>
      <c r="K938" s="298"/>
      <c r="L938" s="298"/>
      <c r="M938" s="298"/>
      <c r="N938" s="298"/>
      <c r="O938" s="298"/>
      <c r="P938" s="298"/>
      <c r="Q938" s="298"/>
      <c r="R938" s="298"/>
      <c r="S938" s="298"/>
      <c r="T938" s="298"/>
      <c r="U938" s="298"/>
      <c r="V938" s="298"/>
      <c r="W938" s="299"/>
      <c r="X938" s="298"/>
      <c r="Y938" s="298"/>
      <c r="Z938" s="298"/>
    </row>
    <row r="939" spans="1:26" ht="12.75" customHeight="1">
      <c r="A939" s="298"/>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9"/>
      <c r="X939" s="298"/>
      <c r="Y939" s="298"/>
      <c r="Z939" s="298"/>
    </row>
    <row r="940" spans="1:26" ht="12.75" customHeight="1">
      <c r="A940" s="298"/>
      <c r="B940" s="298"/>
      <c r="C940" s="298"/>
      <c r="D940" s="298"/>
      <c r="E940" s="298"/>
      <c r="F940" s="298"/>
      <c r="G940" s="298"/>
      <c r="H940" s="298"/>
      <c r="I940" s="298"/>
      <c r="J940" s="298"/>
      <c r="K940" s="298"/>
      <c r="L940" s="298"/>
      <c r="M940" s="298"/>
      <c r="N940" s="298"/>
      <c r="O940" s="298"/>
      <c r="P940" s="298"/>
      <c r="Q940" s="298"/>
      <c r="R940" s="298"/>
      <c r="S940" s="298"/>
      <c r="T940" s="298"/>
      <c r="U940" s="298"/>
      <c r="V940" s="298"/>
      <c r="W940" s="299"/>
      <c r="X940" s="298"/>
      <c r="Y940" s="298"/>
      <c r="Z940" s="298"/>
    </row>
    <row r="941" spans="1:26" ht="12.75" customHeight="1">
      <c r="A941" s="298"/>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9"/>
      <c r="X941" s="298"/>
      <c r="Y941" s="298"/>
      <c r="Z941" s="298"/>
    </row>
    <row r="942" spans="1:26" ht="12.75" customHeight="1">
      <c r="A942" s="298"/>
      <c r="B942" s="298"/>
      <c r="C942" s="298"/>
      <c r="D942" s="298"/>
      <c r="E942" s="298"/>
      <c r="F942" s="298"/>
      <c r="G942" s="298"/>
      <c r="H942" s="298"/>
      <c r="I942" s="298"/>
      <c r="J942" s="298"/>
      <c r="K942" s="298"/>
      <c r="L942" s="298"/>
      <c r="M942" s="298"/>
      <c r="N942" s="298"/>
      <c r="O942" s="298"/>
      <c r="P942" s="298"/>
      <c r="Q942" s="298"/>
      <c r="R942" s="298"/>
      <c r="S942" s="298"/>
      <c r="T942" s="298"/>
      <c r="U942" s="298"/>
      <c r="V942" s="298"/>
      <c r="W942" s="299"/>
      <c r="X942" s="298"/>
      <c r="Y942" s="298"/>
      <c r="Z942" s="298"/>
    </row>
    <row r="943" spans="1:26" ht="12.75" customHeight="1">
      <c r="A943" s="298"/>
      <c r="B943" s="298"/>
      <c r="C943" s="298"/>
      <c r="D943" s="298"/>
      <c r="E943" s="298"/>
      <c r="F943" s="298"/>
      <c r="G943" s="298"/>
      <c r="H943" s="298"/>
      <c r="I943" s="298"/>
      <c r="J943" s="298"/>
      <c r="K943" s="298"/>
      <c r="L943" s="298"/>
      <c r="M943" s="298"/>
      <c r="N943" s="298"/>
      <c r="O943" s="298"/>
      <c r="P943" s="298"/>
      <c r="Q943" s="298"/>
      <c r="R943" s="298"/>
      <c r="S943" s="298"/>
      <c r="T943" s="298"/>
      <c r="U943" s="298"/>
      <c r="V943" s="298"/>
      <c r="W943" s="299"/>
      <c r="X943" s="298"/>
      <c r="Y943" s="298"/>
      <c r="Z943" s="298"/>
    </row>
    <row r="944" spans="1:26" ht="12.75" customHeight="1">
      <c r="A944" s="298"/>
      <c r="B944" s="298"/>
      <c r="C944" s="298"/>
      <c r="D944" s="298"/>
      <c r="E944" s="298"/>
      <c r="F944" s="298"/>
      <c r="G944" s="298"/>
      <c r="H944" s="298"/>
      <c r="I944" s="298"/>
      <c r="J944" s="298"/>
      <c r="K944" s="298"/>
      <c r="L944" s="298"/>
      <c r="M944" s="298"/>
      <c r="N944" s="298"/>
      <c r="O944" s="298"/>
      <c r="P944" s="298"/>
      <c r="Q944" s="298"/>
      <c r="R944" s="298"/>
      <c r="S944" s="298"/>
      <c r="T944" s="298"/>
      <c r="U944" s="298"/>
      <c r="V944" s="298"/>
      <c r="W944" s="299"/>
      <c r="X944" s="298"/>
      <c r="Y944" s="298"/>
      <c r="Z944" s="298"/>
    </row>
    <row r="945" spans="1:26" ht="12.75" customHeight="1">
      <c r="A945" s="298"/>
      <c r="B945" s="298"/>
      <c r="C945" s="298"/>
      <c r="D945" s="298"/>
      <c r="E945" s="298"/>
      <c r="F945" s="298"/>
      <c r="G945" s="298"/>
      <c r="H945" s="298"/>
      <c r="I945" s="298"/>
      <c r="J945" s="298"/>
      <c r="K945" s="298"/>
      <c r="L945" s="298"/>
      <c r="M945" s="298"/>
      <c r="N945" s="298"/>
      <c r="O945" s="298"/>
      <c r="P945" s="298"/>
      <c r="Q945" s="298"/>
      <c r="R945" s="298"/>
      <c r="S945" s="298"/>
      <c r="T945" s="298"/>
      <c r="U945" s="298"/>
      <c r="V945" s="298"/>
      <c r="W945" s="299"/>
      <c r="X945" s="298"/>
      <c r="Y945" s="298"/>
      <c r="Z945" s="298"/>
    </row>
    <row r="946" spans="1:26" ht="12.75" customHeight="1">
      <c r="A946" s="298"/>
      <c r="B946" s="298"/>
      <c r="C946" s="298"/>
      <c r="D946" s="298"/>
      <c r="E946" s="298"/>
      <c r="F946" s="298"/>
      <c r="G946" s="298"/>
      <c r="H946" s="298"/>
      <c r="I946" s="298"/>
      <c r="J946" s="298"/>
      <c r="K946" s="298"/>
      <c r="L946" s="298"/>
      <c r="M946" s="298"/>
      <c r="N946" s="298"/>
      <c r="O946" s="298"/>
      <c r="P946" s="298"/>
      <c r="Q946" s="298"/>
      <c r="R946" s="298"/>
      <c r="S946" s="298"/>
      <c r="T946" s="298"/>
      <c r="U946" s="298"/>
      <c r="V946" s="298"/>
      <c r="W946" s="299"/>
      <c r="X946" s="298"/>
      <c r="Y946" s="298"/>
      <c r="Z946" s="298"/>
    </row>
    <row r="947" spans="1:26" ht="12.75" customHeight="1">
      <c r="A947" s="298"/>
      <c r="B947" s="298"/>
      <c r="C947" s="298"/>
      <c r="D947" s="298"/>
      <c r="E947" s="298"/>
      <c r="F947" s="298"/>
      <c r="G947" s="298"/>
      <c r="H947" s="298"/>
      <c r="I947" s="298"/>
      <c r="J947" s="298"/>
      <c r="K947" s="298"/>
      <c r="L947" s="298"/>
      <c r="M947" s="298"/>
      <c r="N947" s="298"/>
      <c r="O947" s="298"/>
      <c r="P947" s="298"/>
      <c r="Q947" s="298"/>
      <c r="R947" s="298"/>
      <c r="S947" s="298"/>
      <c r="T947" s="298"/>
      <c r="U947" s="298"/>
      <c r="V947" s="298"/>
      <c r="W947" s="299"/>
      <c r="X947" s="298"/>
      <c r="Y947" s="298"/>
      <c r="Z947" s="298"/>
    </row>
    <row r="948" spans="1:26" ht="12.75" customHeight="1">
      <c r="A948" s="298"/>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9"/>
      <c r="X948" s="298"/>
      <c r="Y948" s="298"/>
      <c r="Z948" s="298"/>
    </row>
    <row r="949" spans="1:26" ht="12.75" customHeight="1">
      <c r="A949" s="298"/>
      <c r="B949" s="298"/>
      <c r="C949" s="298"/>
      <c r="D949" s="298"/>
      <c r="E949" s="298"/>
      <c r="F949" s="298"/>
      <c r="G949" s="298"/>
      <c r="H949" s="298"/>
      <c r="I949" s="298"/>
      <c r="J949" s="298"/>
      <c r="K949" s="298"/>
      <c r="L949" s="298"/>
      <c r="M949" s="298"/>
      <c r="N949" s="298"/>
      <c r="O949" s="298"/>
      <c r="P949" s="298"/>
      <c r="Q949" s="298"/>
      <c r="R949" s="298"/>
      <c r="S949" s="298"/>
      <c r="T949" s="298"/>
      <c r="U949" s="298"/>
      <c r="V949" s="298"/>
      <c r="W949" s="299"/>
      <c r="X949" s="298"/>
      <c r="Y949" s="298"/>
      <c r="Z949" s="298"/>
    </row>
    <row r="950" spans="1:26" ht="12.75" customHeight="1">
      <c r="A950" s="298"/>
      <c r="B950" s="298"/>
      <c r="C950" s="298"/>
      <c r="D950" s="298"/>
      <c r="E950" s="298"/>
      <c r="F950" s="298"/>
      <c r="G950" s="298"/>
      <c r="H950" s="298"/>
      <c r="I950" s="298"/>
      <c r="J950" s="298"/>
      <c r="K950" s="298"/>
      <c r="L950" s="298"/>
      <c r="M950" s="298"/>
      <c r="N950" s="298"/>
      <c r="O950" s="298"/>
      <c r="P950" s="298"/>
      <c r="Q950" s="298"/>
      <c r="R950" s="298"/>
      <c r="S950" s="298"/>
      <c r="T950" s="298"/>
      <c r="U950" s="298"/>
      <c r="V950" s="298"/>
      <c r="W950" s="299"/>
      <c r="X950" s="298"/>
      <c r="Y950" s="298"/>
      <c r="Z950" s="298"/>
    </row>
    <row r="951" spans="1:26" ht="12.75" customHeight="1">
      <c r="A951" s="298"/>
      <c r="B951" s="298"/>
      <c r="C951" s="298"/>
      <c r="D951" s="298"/>
      <c r="E951" s="298"/>
      <c r="F951" s="298"/>
      <c r="G951" s="298"/>
      <c r="H951" s="298"/>
      <c r="I951" s="298"/>
      <c r="J951" s="298"/>
      <c r="K951" s="298"/>
      <c r="L951" s="298"/>
      <c r="M951" s="298"/>
      <c r="N951" s="298"/>
      <c r="O951" s="298"/>
      <c r="P951" s="298"/>
      <c r="Q951" s="298"/>
      <c r="R951" s="298"/>
      <c r="S951" s="298"/>
      <c r="T951" s="298"/>
      <c r="U951" s="298"/>
      <c r="V951" s="298"/>
      <c r="W951" s="299"/>
      <c r="X951" s="298"/>
      <c r="Y951" s="298"/>
      <c r="Z951" s="298"/>
    </row>
    <row r="952" spans="1:26" ht="12.75" customHeight="1">
      <c r="A952" s="298"/>
      <c r="B952" s="298"/>
      <c r="C952" s="298"/>
      <c r="D952" s="298"/>
      <c r="E952" s="298"/>
      <c r="F952" s="298"/>
      <c r="G952" s="298"/>
      <c r="H952" s="298"/>
      <c r="I952" s="298"/>
      <c r="J952" s="298"/>
      <c r="K952" s="298"/>
      <c r="L952" s="298"/>
      <c r="M952" s="298"/>
      <c r="N952" s="298"/>
      <c r="O952" s="298"/>
      <c r="P952" s="298"/>
      <c r="Q952" s="298"/>
      <c r="R952" s="298"/>
      <c r="S952" s="298"/>
      <c r="T952" s="298"/>
      <c r="U952" s="298"/>
      <c r="V952" s="298"/>
      <c r="W952" s="299"/>
      <c r="X952" s="298"/>
      <c r="Y952" s="298"/>
      <c r="Z952" s="298"/>
    </row>
    <row r="953" spans="1:26" ht="12.75" customHeight="1">
      <c r="A953" s="298"/>
      <c r="B953" s="298"/>
      <c r="C953" s="298"/>
      <c r="D953" s="298"/>
      <c r="E953" s="298"/>
      <c r="F953" s="298"/>
      <c r="G953" s="298"/>
      <c r="H953" s="298"/>
      <c r="I953" s="298"/>
      <c r="J953" s="298"/>
      <c r="K953" s="298"/>
      <c r="L953" s="298"/>
      <c r="M953" s="298"/>
      <c r="N953" s="298"/>
      <c r="O953" s="298"/>
      <c r="P953" s="298"/>
      <c r="Q953" s="298"/>
      <c r="R953" s="298"/>
      <c r="S953" s="298"/>
      <c r="T953" s="298"/>
      <c r="U953" s="298"/>
      <c r="V953" s="298"/>
      <c r="W953" s="299"/>
      <c r="X953" s="298"/>
      <c r="Y953" s="298"/>
      <c r="Z953" s="298"/>
    </row>
    <row r="954" spans="1:26" ht="12.75" customHeight="1">
      <c r="A954" s="298"/>
      <c r="B954" s="298"/>
      <c r="C954" s="298"/>
      <c r="D954" s="298"/>
      <c r="E954" s="298"/>
      <c r="F954" s="298"/>
      <c r="G954" s="298"/>
      <c r="H954" s="298"/>
      <c r="I954" s="298"/>
      <c r="J954" s="298"/>
      <c r="K954" s="298"/>
      <c r="L954" s="298"/>
      <c r="M954" s="298"/>
      <c r="N954" s="298"/>
      <c r="O954" s="298"/>
      <c r="P954" s="298"/>
      <c r="Q954" s="298"/>
      <c r="R954" s="298"/>
      <c r="S954" s="298"/>
      <c r="T954" s="298"/>
      <c r="U954" s="298"/>
      <c r="V954" s="298"/>
      <c r="W954" s="299"/>
      <c r="X954" s="298"/>
      <c r="Y954" s="298"/>
      <c r="Z954" s="298"/>
    </row>
    <row r="955" spans="1:26" ht="12.75" customHeight="1">
      <c r="A955" s="298"/>
      <c r="B955" s="298"/>
      <c r="C955" s="298"/>
      <c r="D955" s="298"/>
      <c r="E955" s="298"/>
      <c r="F955" s="298"/>
      <c r="G955" s="298"/>
      <c r="H955" s="298"/>
      <c r="I955" s="298"/>
      <c r="J955" s="298"/>
      <c r="K955" s="298"/>
      <c r="L955" s="298"/>
      <c r="M955" s="298"/>
      <c r="N955" s="298"/>
      <c r="O955" s="298"/>
      <c r="P955" s="298"/>
      <c r="Q955" s="298"/>
      <c r="R955" s="298"/>
      <c r="S955" s="298"/>
      <c r="T955" s="298"/>
      <c r="U955" s="298"/>
      <c r="V955" s="298"/>
      <c r="W955" s="299"/>
      <c r="X955" s="298"/>
      <c r="Y955" s="298"/>
      <c r="Z955" s="298"/>
    </row>
    <row r="956" spans="1:26" ht="12.75" customHeight="1">
      <c r="A956" s="298"/>
      <c r="B956" s="298"/>
      <c r="C956" s="298"/>
      <c r="D956" s="298"/>
      <c r="E956" s="298"/>
      <c r="F956" s="298"/>
      <c r="G956" s="298"/>
      <c r="H956" s="298"/>
      <c r="I956" s="298"/>
      <c r="J956" s="298"/>
      <c r="K956" s="298"/>
      <c r="L956" s="298"/>
      <c r="M956" s="298"/>
      <c r="N956" s="298"/>
      <c r="O956" s="298"/>
      <c r="P956" s="298"/>
      <c r="Q956" s="298"/>
      <c r="R956" s="298"/>
      <c r="S956" s="298"/>
      <c r="T956" s="298"/>
      <c r="U956" s="298"/>
      <c r="V956" s="298"/>
      <c r="W956" s="299"/>
      <c r="X956" s="298"/>
      <c r="Y956" s="298"/>
      <c r="Z956" s="298"/>
    </row>
    <row r="957" spans="1:26" ht="12.75" customHeight="1">
      <c r="A957" s="298"/>
      <c r="B957" s="298"/>
      <c r="C957" s="298"/>
      <c r="D957" s="298"/>
      <c r="E957" s="298"/>
      <c r="F957" s="298"/>
      <c r="G957" s="298"/>
      <c r="H957" s="298"/>
      <c r="I957" s="298"/>
      <c r="J957" s="298"/>
      <c r="K957" s="298"/>
      <c r="L957" s="298"/>
      <c r="M957" s="298"/>
      <c r="N957" s="298"/>
      <c r="O957" s="298"/>
      <c r="P957" s="298"/>
      <c r="Q957" s="298"/>
      <c r="R957" s="298"/>
      <c r="S957" s="298"/>
      <c r="T957" s="298"/>
      <c r="U957" s="298"/>
      <c r="V957" s="298"/>
      <c r="W957" s="299"/>
      <c r="X957" s="298"/>
      <c r="Y957" s="298"/>
      <c r="Z957" s="298"/>
    </row>
    <row r="958" spans="1:26" ht="12.75" customHeight="1">
      <c r="A958" s="298"/>
      <c r="B958" s="298"/>
      <c r="C958" s="298"/>
      <c r="D958" s="298"/>
      <c r="E958" s="298"/>
      <c r="F958" s="298"/>
      <c r="G958" s="298"/>
      <c r="H958" s="298"/>
      <c r="I958" s="298"/>
      <c r="J958" s="298"/>
      <c r="K958" s="298"/>
      <c r="L958" s="298"/>
      <c r="M958" s="298"/>
      <c r="N958" s="298"/>
      <c r="O958" s="298"/>
      <c r="P958" s="298"/>
      <c r="Q958" s="298"/>
      <c r="R958" s="298"/>
      <c r="S958" s="298"/>
      <c r="T958" s="298"/>
      <c r="U958" s="298"/>
      <c r="V958" s="298"/>
      <c r="W958" s="299"/>
      <c r="X958" s="298"/>
      <c r="Y958" s="298"/>
      <c r="Z958" s="298"/>
    </row>
    <row r="959" spans="1:26" ht="12.75" customHeight="1">
      <c r="A959" s="298"/>
      <c r="B959" s="298"/>
      <c r="C959" s="298"/>
      <c r="D959" s="298"/>
      <c r="E959" s="298"/>
      <c r="F959" s="298"/>
      <c r="G959" s="298"/>
      <c r="H959" s="298"/>
      <c r="I959" s="298"/>
      <c r="J959" s="298"/>
      <c r="K959" s="298"/>
      <c r="L959" s="298"/>
      <c r="M959" s="298"/>
      <c r="N959" s="298"/>
      <c r="O959" s="298"/>
      <c r="P959" s="298"/>
      <c r="Q959" s="298"/>
      <c r="R959" s="298"/>
      <c r="S959" s="298"/>
      <c r="T959" s="298"/>
      <c r="U959" s="298"/>
      <c r="V959" s="298"/>
      <c r="W959" s="299"/>
      <c r="X959" s="298"/>
      <c r="Y959" s="298"/>
      <c r="Z959" s="298"/>
    </row>
    <row r="960" spans="1:26" ht="12.75" customHeight="1">
      <c r="A960" s="298"/>
      <c r="B960" s="298"/>
      <c r="C960" s="298"/>
      <c r="D960" s="298"/>
      <c r="E960" s="298"/>
      <c r="F960" s="298"/>
      <c r="G960" s="298"/>
      <c r="H960" s="298"/>
      <c r="I960" s="298"/>
      <c r="J960" s="298"/>
      <c r="K960" s="298"/>
      <c r="L960" s="298"/>
      <c r="M960" s="298"/>
      <c r="N960" s="298"/>
      <c r="O960" s="298"/>
      <c r="P960" s="298"/>
      <c r="Q960" s="298"/>
      <c r="R960" s="298"/>
      <c r="S960" s="298"/>
      <c r="T960" s="298"/>
      <c r="U960" s="298"/>
      <c r="V960" s="298"/>
      <c r="W960" s="299"/>
      <c r="X960" s="298"/>
      <c r="Y960" s="298"/>
      <c r="Z960" s="298"/>
    </row>
    <row r="961" spans="1:26" ht="12.75" customHeight="1">
      <c r="A961" s="298"/>
      <c r="B961" s="298"/>
      <c r="C961" s="298"/>
      <c r="D961" s="298"/>
      <c r="E961" s="298"/>
      <c r="F961" s="298"/>
      <c r="G961" s="298"/>
      <c r="H961" s="298"/>
      <c r="I961" s="298"/>
      <c r="J961" s="298"/>
      <c r="K961" s="298"/>
      <c r="L961" s="298"/>
      <c r="M961" s="298"/>
      <c r="N961" s="298"/>
      <c r="O961" s="298"/>
      <c r="P961" s="298"/>
      <c r="Q961" s="298"/>
      <c r="R961" s="298"/>
      <c r="S961" s="298"/>
      <c r="T961" s="298"/>
      <c r="U961" s="298"/>
      <c r="V961" s="298"/>
      <c r="W961" s="299"/>
      <c r="X961" s="298"/>
      <c r="Y961" s="298"/>
      <c r="Z961" s="298"/>
    </row>
    <row r="962" spans="1:26" ht="12.75" customHeight="1">
      <c r="A962" s="298"/>
      <c r="B962" s="298"/>
      <c r="C962" s="298"/>
      <c r="D962" s="298"/>
      <c r="E962" s="298"/>
      <c r="F962" s="298"/>
      <c r="G962" s="298"/>
      <c r="H962" s="298"/>
      <c r="I962" s="298"/>
      <c r="J962" s="298"/>
      <c r="K962" s="298"/>
      <c r="L962" s="298"/>
      <c r="M962" s="298"/>
      <c r="N962" s="298"/>
      <c r="O962" s="298"/>
      <c r="P962" s="298"/>
      <c r="Q962" s="298"/>
      <c r="R962" s="298"/>
      <c r="S962" s="298"/>
      <c r="T962" s="298"/>
      <c r="U962" s="298"/>
      <c r="V962" s="298"/>
      <c r="W962" s="299"/>
      <c r="X962" s="298"/>
      <c r="Y962" s="298"/>
      <c r="Z962" s="298"/>
    </row>
    <row r="963" spans="1:26" ht="12.75" customHeight="1">
      <c r="A963" s="298"/>
      <c r="B963" s="298"/>
      <c r="C963" s="298"/>
      <c r="D963" s="298"/>
      <c r="E963" s="298"/>
      <c r="F963" s="298"/>
      <c r="G963" s="298"/>
      <c r="H963" s="298"/>
      <c r="I963" s="298"/>
      <c r="J963" s="298"/>
      <c r="K963" s="298"/>
      <c r="L963" s="298"/>
      <c r="M963" s="298"/>
      <c r="N963" s="298"/>
      <c r="O963" s="298"/>
      <c r="P963" s="298"/>
      <c r="Q963" s="298"/>
      <c r="R963" s="298"/>
      <c r="S963" s="298"/>
      <c r="T963" s="298"/>
      <c r="U963" s="298"/>
      <c r="V963" s="298"/>
      <c r="W963" s="299"/>
      <c r="X963" s="298"/>
      <c r="Y963" s="298"/>
      <c r="Z963" s="298"/>
    </row>
    <row r="964" spans="1:26" ht="12.75" customHeight="1">
      <c r="A964" s="298"/>
      <c r="B964" s="298"/>
      <c r="C964" s="298"/>
      <c r="D964" s="298"/>
      <c r="E964" s="298"/>
      <c r="F964" s="298"/>
      <c r="G964" s="298"/>
      <c r="H964" s="298"/>
      <c r="I964" s="298"/>
      <c r="J964" s="298"/>
      <c r="K964" s="298"/>
      <c r="L964" s="298"/>
      <c r="M964" s="298"/>
      <c r="N964" s="298"/>
      <c r="O964" s="298"/>
      <c r="P964" s="298"/>
      <c r="Q964" s="298"/>
      <c r="R964" s="298"/>
      <c r="S964" s="298"/>
      <c r="T964" s="298"/>
      <c r="U964" s="298"/>
      <c r="V964" s="298"/>
      <c r="W964" s="299"/>
      <c r="X964" s="298"/>
      <c r="Y964" s="298"/>
      <c r="Z964" s="298"/>
    </row>
    <row r="965" spans="1:26" ht="12.75" customHeight="1">
      <c r="A965" s="298"/>
      <c r="B965" s="298"/>
      <c r="C965" s="298"/>
      <c r="D965" s="298"/>
      <c r="E965" s="298"/>
      <c r="F965" s="298"/>
      <c r="G965" s="298"/>
      <c r="H965" s="298"/>
      <c r="I965" s="298"/>
      <c r="J965" s="298"/>
      <c r="K965" s="298"/>
      <c r="L965" s="298"/>
      <c r="M965" s="298"/>
      <c r="N965" s="298"/>
      <c r="O965" s="298"/>
      <c r="P965" s="298"/>
      <c r="Q965" s="298"/>
      <c r="R965" s="298"/>
      <c r="S965" s="298"/>
      <c r="T965" s="298"/>
      <c r="U965" s="298"/>
      <c r="V965" s="298"/>
      <c r="W965" s="299"/>
      <c r="X965" s="298"/>
      <c r="Y965" s="298"/>
      <c r="Z965" s="298"/>
    </row>
    <row r="966" spans="1:26" ht="12.75" customHeight="1">
      <c r="A966" s="298"/>
      <c r="B966" s="298"/>
      <c r="C966" s="298"/>
      <c r="D966" s="298"/>
      <c r="E966" s="298"/>
      <c r="F966" s="298"/>
      <c r="G966" s="298"/>
      <c r="H966" s="298"/>
      <c r="I966" s="298"/>
      <c r="J966" s="298"/>
      <c r="K966" s="298"/>
      <c r="L966" s="298"/>
      <c r="M966" s="298"/>
      <c r="N966" s="298"/>
      <c r="O966" s="298"/>
      <c r="P966" s="298"/>
      <c r="Q966" s="298"/>
      <c r="R966" s="298"/>
      <c r="S966" s="298"/>
      <c r="T966" s="298"/>
      <c r="U966" s="298"/>
      <c r="V966" s="298"/>
      <c r="W966" s="299"/>
      <c r="X966" s="298"/>
      <c r="Y966" s="298"/>
      <c r="Z966" s="298"/>
    </row>
    <row r="967" spans="1:26" ht="12.75" customHeight="1">
      <c r="A967" s="298"/>
      <c r="B967" s="298"/>
      <c r="C967" s="298"/>
      <c r="D967" s="298"/>
      <c r="E967" s="298"/>
      <c r="F967" s="298"/>
      <c r="G967" s="298"/>
      <c r="H967" s="298"/>
      <c r="I967" s="298"/>
      <c r="J967" s="298"/>
      <c r="K967" s="298"/>
      <c r="L967" s="298"/>
      <c r="M967" s="298"/>
      <c r="N967" s="298"/>
      <c r="O967" s="298"/>
      <c r="P967" s="298"/>
      <c r="Q967" s="298"/>
      <c r="R967" s="298"/>
      <c r="S967" s="298"/>
      <c r="T967" s="298"/>
      <c r="U967" s="298"/>
      <c r="V967" s="298"/>
      <c r="W967" s="299"/>
      <c r="X967" s="298"/>
      <c r="Y967" s="298"/>
      <c r="Z967" s="298"/>
    </row>
    <row r="968" spans="1:26" ht="12.75" customHeight="1">
      <c r="A968" s="298"/>
      <c r="B968" s="298"/>
      <c r="C968" s="298"/>
      <c r="D968" s="298"/>
      <c r="E968" s="298"/>
      <c r="F968" s="298"/>
      <c r="G968" s="298"/>
      <c r="H968" s="298"/>
      <c r="I968" s="298"/>
      <c r="J968" s="298"/>
      <c r="K968" s="298"/>
      <c r="L968" s="298"/>
      <c r="M968" s="298"/>
      <c r="N968" s="298"/>
      <c r="O968" s="298"/>
      <c r="P968" s="298"/>
      <c r="Q968" s="298"/>
      <c r="R968" s="298"/>
      <c r="S968" s="298"/>
      <c r="T968" s="298"/>
      <c r="U968" s="298"/>
      <c r="V968" s="298"/>
      <c r="W968" s="299"/>
      <c r="X968" s="298"/>
      <c r="Y968" s="298"/>
      <c r="Z968" s="298"/>
    </row>
    <row r="969" spans="1:26" ht="12.75" customHeight="1">
      <c r="A969" s="298"/>
      <c r="B969" s="298"/>
      <c r="C969" s="298"/>
      <c r="D969" s="298"/>
      <c r="E969" s="298"/>
      <c r="F969" s="298"/>
      <c r="G969" s="298"/>
      <c r="H969" s="298"/>
      <c r="I969" s="298"/>
      <c r="J969" s="298"/>
      <c r="K969" s="298"/>
      <c r="L969" s="298"/>
      <c r="M969" s="298"/>
      <c r="N969" s="298"/>
      <c r="O969" s="298"/>
      <c r="P969" s="298"/>
      <c r="Q969" s="298"/>
      <c r="R969" s="298"/>
      <c r="S969" s="298"/>
      <c r="T969" s="298"/>
      <c r="U969" s="298"/>
      <c r="V969" s="298"/>
      <c r="W969" s="299"/>
      <c r="X969" s="298"/>
      <c r="Y969" s="298"/>
      <c r="Z969" s="298"/>
    </row>
    <row r="970" spans="1:26" ht="12.75" customHeight="1">
      <c r="A970" s="298"/>
      <c r="B970" s="298"/>
      <c r="C970" s="298"/>
      <c r="D970" s="298"/>
      <c r="E970" s="298"/>
      <c r="F970" s="298"/>
      <c r="G970" s="298"/>
      <c r="H970" s="298"/>
      <c r="I970" s="298"/>
      <c r="J970" s="298"/>
      <c r="K970" s="298"/>
      <c r="L970" s="298"/>
      <c r="M970" s="298"/>
      <c r="N970" s="298"/>
      <c r="O970" s="298"/>
      <c r="P970" s="298"/>
      <c r="Q970" s="298"/>
      <c r="R970" s="298"/>
      <c r="S970" s="298"/>
      <c r="T970" s="298"/>
      <c r="U970" s="298"/>
      <c r="V970" s="298"/>
      <c r="W970" s="299"/>
      <c r="X970" s="298"/>
      <c r="Y970" s="298"/>
      <c r="Z970" s="298"/>
    </row>
    <row r="971" spans="1:26" ht="12.75" customHeight="1">
      <c r="A971" s="298"/>
      <c r="B971" s="298"/>
      <c r="C971" s="298"/>
      <c r="D971" s="298"/>
      <c r="E971" s="298"/>
      <c r="F971" s="298"/>
      <c r="G971" s="298"/>
      <c r="H971" s="298"/>
      <c r="I971" s="298"/>
      <c r="J971" s="298"/>
      <c r="K971" s="298"/>
      <c r="L971" s="298"/>
      <c r="M971" s="298"/>
      <c r="N971" s="298"/>
      <c r="O971" s="298"/>
      <c r="P971" s="298"/>
      <c r="Q971" s="298"/>
      <c r="R971" s="298"/>
      <c r="S971" s="298"/>
      <c r="T971" s="298"/>
      <c r="U971" s="298"/>
      <c r="V971" s="298"/>
      <c r="W971" s="299"/>
      <c r="X971" s="298"/>
      <c r="Y971" s="298"/>
      <c r="Z971" s="298"/>
    </row>
    <row r="972" spans="1:26" ht="12.75" customHeight="1">
      <c r="A972" s="298"/>
      <c r="B972" s="298"/>
      <c r="C972" s="298"/>
      <c r="D972" s="298"/>
      <c r="E972" s="298"/>
      <c r="F972" s="298"/>
      <c r="G972" s="298"/>
      <c r="H972" s="298"/>
      <c r="I972" s="298"/>
      <c r="J972" s="298"/>
      <c r="K972" s="298"/>
      <c r="L972" s="298"/>
      <c r="M972" s="298"/>
      <c r="N972" s="298"/>
      <c r="O972" s="298"/>
      <c r="P972" s="298"/>
      <c r="Q972" s="298"/>
      <c r="R972" s="298"/>
      <c r="S972" s="298"/>
      <c r="T972" s="298"/>
      <c r="U972" s="298"/>
      <c r="V972" s="298"/>
      <c r="W972" s="299"/>
      <c r="X972" s="298"/>
      <c r="Y972" s="298"/>
      <c r="Z972" s="298"/>
    </row>
    <row r="973" spans="1:26" ht="12.75" customHeight="1">
      <c r="A973" s="298"/>
      <c r="B973" s="298"/>
      <c r="C973" s="298"/>
      <c r="D973" s="298"/>
      <c r="E973" s="298"/>
      <c r="F973" s="298"/>
      <c r="G973" s="298"/>
      <c r="H973" s="298"/>
      <c r="I973" s="298"/>
      <c r="J973" s="298"/>
      <c r="K973" s="298"/>
      <c r="L973" s="298"/>
      <c r="M973" s="298"/>
      <c r="N973" s="298"/>
      <c r="O973" s="298"/>
      <c r="P973" s="298"/>
      <c r="Q973" s="298"/>
      <c r="R973" s="298"/>
      <c r="S973" s="298"/>
      <c r="T973" s="298"/>
      <c r="U973" s="298"/>
      <c r="V973" s="298"/>
      <c r="W973" s="299"/>
      <c r="X973" s="298"/>
      <c r="Y973" s="298"/>
      <c r="Z973" s="298"/>
    </row>
    <row r="974" spans="1:26" ht="12.75" customHeight="1">
      <c r="A974" s="298"/>
      <c r="B974" s="298"/>
      <c r="C974" s="298"/>
      <c r="D974" s="298"/>
      <c r="E974" s="298"/>
      <c r="F974" s="298"/>
      <c r="G974" s="298"/>
      <c r="H974" s="298"/>
      <c r="I974" s="298"/>
      <c r="J974" s="298"/>
      <c r="K974" s="298"/>
      <c r="L974" s="298"/>
      <c r="M974" s="298"/>
      <c r="N974" s="298"/>
      <c r="O974" s="298"/>
      <c r="P974" s="298"/>
      <c r="Q974" s="298"/>
      <c r="R974" s="298"/>
      <c r="S974" s="298"/>
      <c r="T974" s="298"/>
      <c r="U974" s="298"/>
      <c r="V974" s="298"/>
      <c r="W974" s="299"/>
      <c r="X974" s="298"/>
      <c r="Y974" s="298"/>
      <c r="Z974" s="298"/>
    </row>
    <row r="975" spans="1:26" ht="12.75" customHeight="1">
      <c r="A975" s="298"/>
      <c r="B975" s="298"/>
      <c r="C975" s="298"/>
      <c r="D975" s="298"/>
      <c r="E975" s="298"/>
      <c r="F975" s="298"/>
      <c r="G975" s="298"/>
      <c r="H975" s="298"/>
      <c r="I975" s="298"/>
      <c r="J975" s="298"/>
      <c r="K975" s="298"/>
      <c r="L975" s="298"/>
      <c r="M975" s="298"/>
      <c r="N975" s="298"/>
      <c r="O975" s="298"/>
      <c r="P975" s="298"/>
      <c r="Q975" s="298"/>
      <c r="R975" s="298"/>
      <c r="S975" s="298"/>
      <c r="T975" s="298"/>
      <c r="U975" s="298"/>
      <c r="V975" s="298"/>
      <c r="W975" s="299"/>
      <c r="X975" s="298"/>
      <c r="Y975" s="298"/>
      <c r="Z975" s="298"/>
    </row>
    <row r="976" spans="1:26" ht="12.75" customHeight="1">
      <c r="A976" s="298"/>
      <c r="B976" s="298"/>
      <c r="C976" s="298"/>
      <c r="D976" s="298"/>
      <c r="E976" s="298"/>
      <c r="F976" s="298"/>
      <c r="G976" s="298"/>
      <c r="H976" s="298"/>
      <c r="I976" s="298"/>
      <c r="J976" s="298"/>
      <c r="K976" s="298"/>
      <c r="L976" s="298"/>
      <c r="M976" s="298"/>
      <c r="N976" s="298"/>
      <c r="O976" s="298"/>
      <c r="P976" s="298"/>
      <c r="Q976" s="298"/>
      <c r="R976" s="298"/>
      <c r="S976" s="298"/>
      <c r="T976" s="298"/>
      <c r="U976" s="298"/>
      <c r="V976" s="298"/>
      <c r="W976" s="299"/>
      <c r="X976" s="298"/>
      <c r="Y976" s="298"/>
      <c r="Z976" s="298"/>
    </row>
    <row r="977" spans="1:26" ht="12.75" customHeight="1">
      <c r="A977" s="298"/>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9"/>
      <c r="X977" s="298"/>
      <c r="Y977" s="298"/>
      <c r="Z977" s="298"/>
    </row>
    <row r="978" spans="1:26" ht="12.75" customHeight="1">
      <c r="A978" s="298"/>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9"/>
      <c r="X978" s="298"/>
      <c r="Y978" s="298"/>
      <c r="Z978" s="298"/>
    </row>
    <row r="979" spans="1:26" ht="12.75" customHeight="1">
      <c r="A979" s="298"/>
      <c r="B979" s="298"/>
      <c r="C979" s="298"/>
      <c r="D979" s="298"/>
      <c r="E979" s="298"/>
      <c r="F979" s="298"/>
      <c r="G979" s="298"/>
      <c r="H979" s="298"/>
      <c r="I979" s="298"/>
      <c r="J979" s="298"/>
      <c r="K979" s="298"/>
      <c r="L979" s="298"/>
      <c r="M979" s="298"/>
      <c r="N979" s="298"/>
      <c r="O979" s="298"/>
      <c r="P979" s="298"/>
      <c r="Q979" s="298"/>
      <c r="R979" s="298"/>
      <c r="S979" s="298"/>
      <c r="T979" s="298"/>
      <c r="U979" s="298"/>
      <c r="V979" s="298"/>
      <c r="W979" s="299"/>
      <c r="X979" s="298"/>
      <c r="Y979" s="298"/>
      <c r="Z979" s="298"/>
    </row>
    <row r="980" spans="1:26" ht="12.75" customHeight="1">
      <c r="A980" s="298"/>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9"/>
      <c r="X980" s="298"/>
      <c r="Y980" s="298"/>
      <c r="Z980" s="298"/>
    </row>
    <row r="981" spans="1:26" ht="12.75" customHeight="1">
      <c r="A981" s="298"/>
      <c r="B981" s="298"/>
      <c r="C981" s="298"/>
      <c r="D981" s="298"/>
      <c r="E981" s="298"/>
      <c r="F981" s="298"/>
      <c r="G981" s="298"/>
      <c r="H981" s="298"/>
      <c r="I981" s="298"/>
      <c r="J981" s="298"/>
      <c r="K981" s="298"/>
      <c r="L981" s="298"/>
      <c r="M981" s="298"/>
      <c r="N981" s="298"/>
      <c r="O981" s="298"/>
      <c r="P981" s="298"/>
      <c r="Q981" s="298"/>
      <c r="R981" s="298"/>
      <c r="S981" s="298"/>
      <c r="T981" s="298"/>
      <c r="U981" s="298"/>
      <c r="V981" s="298"/>
      <c r="W981" s="299"/>
      <c r="X981" s="298"/>
      <c r="Y981" s="298"/>
      <c r="Z981" s="298"/>
    </row>
    <row r="982" spans="1:26" ht="12.75" customHeight="1">
      <c r="A982" s="298"/>
      <c r="B982" s="298"/>
      <c r="C982" s="298"/>
      <c r="D982" s="298"/>
      <c r="E982" s="298"/>
      <c r="F982" s="298"/>
      <c r="G982" s="298"/>
      <c r="H982" s="298"/>
      <c r="I982" s="298"/>
      <c r="J982" s="298"/>
      <c r="K982" s="298"/>
      <c r="L982" s="298"/>
      <c r="M982" s="298"/>
      <c r="N982" s="298"/>
      <c r="O982" s="298"/>
      <c r="P982" s="298"/>
      <c r="Q982" s="298"/>
      <c r="R982" s="298"/>
      <c r="S982" s="298"/>
      <c r="T982" s="298"/>
      <c r="U982" s="298"/>
      <c r="V982" s="298"/>
      <c r="W982" s="299"/>
      <c r="X982" s="298"/>
      <c r="Y982" s="298"/>
      <c r="Z982" s="298"/>
    </row>
    <row r="983" spans="1:26" ht="12.75" customHeight="1">
      <c r="A983" s="298"/>
      <c r="B983" s="298"/>
      <c r="C983" s="298"/>
      <c r="D983" s="298"/>
      <c r="E983" s="298"/>
      <c r="F983" s="298"/>
      <c r="G983" s="298"/>
      <c r="H983" s="298"/>
      <c r="I983" s="298"/>
      <c r="J983" s="298"/>
      <c r="K983" s="298"/>
      <c r="L983" s="298"/>
      <c r="M983" s="298"/>
      <c r="N983" s="298"/>
      <c r="O983" s="298"/>
      <c r="P983" s="298"/>
      <c r="Q983" s="298"/>
      <c r="R983" s="298"/>
      <c r="S983" s="298"/>
      <c r="T983" s="298"/>
      <c r="U983" s="298"/>
      <c r="V983" s="298"/>
      <c r="W983" s="299"/>
      <c r="X983" s="298"/>
      <c r="Y983" s="298"/>
      <c r="Z983" s="298"/>
    </row>
    <row r="984" spans="1:26" ht="12.75" customHeight="1">
      <c r="A984" s="298"/>
      <c r="B984" s="298"/>
      <c r="C984" s="298"/>
      <c r="D984" s="298"/>
      <c r="E984" s="298"/>
      <c r="F984" s="298"/>
      <c r="G984" s="298"/>
      <c r="H984" s="298"/>
      <c r="I984" s="298"/>
      <c r="J984" s="298"/>
      <c r="K984" s="298"/>
      <c r="L984" s="298"/>
      <c r="M984" s="298"/>
      <c r="N984" s="298"/>
      <c r="O984" s="298"/>
      <c r="P984" s="298"/>
      <c r="Q984" s="298"/>
      <c r="R984" s="298"/>
      <c r="S984" s="298"/>
      <c r="T984" s="298"/>
      <c r="U984" s="298"/>
      <c r="V984" s="298"/>
      <c r="W984" s="299"/>
      <c r="X984" s="298"/>
      <c r="Y984" s="298"/>
      <c r="Z984" s="298"/>
    </row>
    <row r="985" spans="1:26" ht="12.75" customHeight="1">
      <c r="A985" s="298"/>
      <c r="B985" s="298"/>
      <c r="C985" s="298"/>
      <c r="D985" s="298"/>
      <c r="E985" s="298"/>
      <c r="F985" s="298"/>
      <c r="G985" s="298"/>
      <c r="H985" s="298"/>
      <c r="I985" s="298"/>
      <c r="J985" s="298"/>
      <c r="K985" s="298"/>
      <c r="L985" s="298"/>
      <c r="M985" s="298"/>
      <c r="N985" s="298"/>
      <c r="O985" s="298"/>
      <c r="P985" s="298"/>
      <c r="Q985" s="298"/>
      <c r="R985" s="298"/>
      <c r="S985" s="298"/>
      <c r="T985" s="298"/>
      <c r="U985" s="298"/>
      <c r="V985" s="298"/>
      <c r="W985" s="299"/>
      <c r="X985" s="298"/>
      <c r="Y985" s="298"/>
      <c r="Z985" s="298"/>
    </row>
    <row r="986" spans="1:26" ht="12.75" customHeight="1">
      <c r="A986" s="298"/>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9"/>
      <c r="X986" s="298"/>
      <c r="Y986" s="298"/>
      <c r="Z986" s="298"/>
    </row>
    <row r="987" spans="1:26" ht="12.75" customHeight="1">
      <c r="A987" s="298"/>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9"/>
      <c r="X987" s="298"/>
      <c r="Y987" s="298"/>
      <c r="Z987" s="298"/>
    </row>
    <row r="988" spans="1:26" ht="12.75" customHeight="1">
      <c r="A988" s="298"/>
      <c r="B988" s="298"/>
      <c r="C988" s="298"/>
      <c r="D988" s="298"/>
      <c r="E988" s="298"/>
      <c r="F988" s="298"/>
      <c r="G988" s="298"/>
      <c r="H988" s="298"/>
      <c r="I988" s="298"/>
      <c r="J988" s="298"/>
      <c r="K988" s="298"/>
      <c r="L988" s="298"/>
      <c r="M988" s="298"/>
      <c r="N988" s="298"/>
      <c r="O988" s="298"/>
      <c r="P988" s="298"/>
      <c r="Q988" s="298"/>
      <c r="R988" s="298"/>
      <c r="S988" s="298"/>
      <c r="T988" s="298"/>
      <c r="U988" s="298"/>
      <c r="V988" s="298"/>
      <c r="W988" s="299"/>
      <c r="X988" s="298"/>
      <c r="Y988" s="298"/>
      <c r="Z988" s="298"/>
    </row>
    <row r="989" spans="1:26" ht="12.75" customHeight="1">
      <c r="A989" s="298"/>
      <c r="B989" s="298"/>
      <c r="C989" s="298"/>
      <c r="D989" s="298"/>
      <c r="E989" s="298"/>
      <c r="F989" s="298"/>
      <c r="G989" s="298"/>
      <c r="H989" s="298"/>
      <c r="I989" s="298"/>
      <c r="J989" s="298"/>
      <c r="K989" s="298"/>
      <c r="L989" s="298"/>
      <c r="M989" s="298"/>
      <c r="N989" s="298"/>
      <c r="O989" s="298"/>
      <c r="P989" s="298"/>
      <c r="Q989" s="298"/>
      <c r="R989" s="298"/>
      <c r="S989" s="298"/>
      <c r="T989" s="298"/>
      <c r="U989" s="298"/>
      <c r="V989" s="298"/>
      <c r="W989" s="299"/>
      <c r="X989" s="298"/>
      <c r="Y989" s="298"/>
      <c r="Z989" s="298"/>
    </row>
    <row r="990" spans="1:26" ht="12.75" customHeight="1">
      <c r="A990" s="298"/>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9"/>
      <c r="X990" s="298"/>
      <c r="Y990" s="298"/>
      <c r="Z990" s="298"/>
    </row>
    <row r="991" spans="1:26" ht="12.75" customHeight="1">
      <c r="A991" s="298"/>
      <c r="B991" s="298"/>
      <c r="C991" s="298"/>
      <c r="D991" s="298"/>
      <c r="E991" s="298"/>
      <c r="F991" s="298"/>
      <c r="G991" s="298"/>
      <c r="H991" s="298"/>
      <c r="I991" s="298"/>
      <c r="J991" s="298"/>
      <c r="K991" s="298"/>
      <c r="L991" s="298"/>
      <c r="M991" s="298"/>
      <c r="N991" s="298"/>
      <c r="O991" s="298"/>
      <c r="P991" s="298"/>
      <c r="Q991" s="298"/>
      <c r="R991" s="298"/>
      <c r="S991" s="298"/>
      <c r="T991" s="298"/>
      <c r="U991" s="298"/>
      <c r="V991" s="298"/>
      <c r="W991" s="299"/>
      <c r="X991" s="298"/>
      <c r="Y991" s="298"/>
      <c r="Z991" s="298"/>
    </row>
    <row r="992" spans="1:26" ht="12.75" customHeight="1">
      <c r="A992" s="298"/>
      <c r="B992" s="298"/>
      <c r="C992" s="298"/>
      <c r="D992" s="298"/>
      <c r="E992" s="298"/>
      <c r="F992" s="298"/>
      <c r="G992" s="298"/>
      <c r="H992" s="298"/>
      <c r="I992" s="298"/>
      <c r="J992" s="298"/>
      <c r="K992" s="298"/>
      <c r="L992" s="298"/>
      <c r="M992" s="298"/>
      <c r="N992" s="298"/>
      <c r="O992" s="298"/>
      <c r="P992" s="298"/>
      <c r="Q992" s="298"/>
      <c r="R992" s="298"/>
      <c r="S992" s="298"/>
      <c r="T992" s="298"/>
      <c r="U992" s="298"/>
      <c r="V992" s="298"/>
      <c r="W992" s="299"/>
      <c r="X992" s="298"/>
      <c r="Y992" s="298"/>
      <c r="Z992" s="298"/>
    </row>
    <row r="993" spans="1:26" ht="12.75" customHeight="1">
      <c r="A993" s="298"/>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9"/>
      <c r="X993" s="298"/>
      <c r="Y993" s="298"/>
      <c r="Z993" s="298"/>
    </row>
    <row r="994" spans="1:26" ht="12.75" customHeight="1">
      <c r="A994" s="298"/>
      <c r="B994" s="298"/>
      <c r="C994" s="298"/>
      <c r="D994" s="298"/>
      <c r="E994" s="298"/>
      <c r="F994" s="298"/>
      <c r="G994" s="298"/>
      <c r="H994" s="298"/>
      <c r="I994" s="298"/>
      <c r="J994" s="298"/>
      <c r="K994" s="298"/>
      <c r="L994" s="298"/>
      <c r="M994" s="298"/>
      <c r="N994" s="298"/>
      <c r="O994" s="298"/>
      <c r="P994" s="298"/>
      <c r="Q994" s="298"/>
      <c r="R994" s="298"/>
      <c r="S994" s="298"/>
      <c r="T994" s="298"/>
      <c r="U994" s="298"/>
      <c r="V994" s="298"/>
      <c r="W994" s="299"/>
      <c r="X994" s="298"/>
      <c r="Y994" s="298"/>
      <c r="Z994" s="298"/>
    </row>
    <row r="995" spans="1:26" ht="12.75" customHeight="1">
      <c r="A995" s="298"/>
      <c r="B995" s="298"/>
      <c r="C995" s="298"/>
      <c r="D995" s="298"/>
      <c r="E995" s="298"/>
      <c r="F995" s="298"/>
      <c r="G995" s="298"/>
      <c r="H995" s="298"/>
      <c r="I995" s="298"/>
      <c r="J995" s="298"/>
      <c r="K995" s="298"/>
      <c r="L995" s="298"/>
      <c r="M995" s="298"/>
      <c r="N995" s="298"/>
      <c r="O995" s="298"/>
      <c r="P995" s="298"/>
      <c r="Q995" s="298"/>
      <c r="R995" s="298"/>
      <c r="S995" s="298"/>
      <c r="T995" s="298"/>
      <c r="U995" s="298"/>
      <c r="V995" s="298"/>
      <c r="W995" s="299"/>
      <c r="X995" s="298"/>
      <c r="Y995" s="298"/>
      <c r="Z995" s="298"/>
    </row>
    <row r="996" spans="1:26" ht="12.75" customHeight="1">
      <c r="A996" s="298"/>
      <c r="B996" s="298"/>
      <c r="C996" s="298"/>
      <c r="D996" s="298"/>
      <c r="E996" s="298"/>
      <c r="F996" s="298"/>
      <c r="G996" s="298"/>
      <c r="H996" s="298"/>
      <c r="I996" s="298"/>
      <c r="J996" s="298"/>
      <c r="K996" s="298"/>
      <c r="L996" s="298"/>
      <c r="M996" s="298"/>
      <c r="N996" s="298"/>
      <c r="O996" s="298"/>
      <c r="P996" s="298"/>
      <c r="Q996" s="298"/>
      <c r="R996" s="298"/>
      <c r="S996" s="298"/>
      <c r="T996" s="298"/>
      <c r="U996" s="298"/>
      <c r="V996" s="298"/>
      <c r="W996" s="299"/>
      <c r="X996" s="298"/>
      <c r="Y996" s="298"/>
      <c r="Z996" s="298"/>
    </row>
    <row r="997" spans="1:26" ht="12.75" customHeight="1">
      <c r="A997" s="298"/>
      <c r="B997" s="298"/>
      <c r="C997" s="298"/>
      <c r="D997" s="298"/>
      <c r="E997" s="298"/>
      <c r="F997" s="298"/>
      <c r="G997" s="298"/>
      <c r="H997" s="298"/>
      <c r="I997" s="298"/>
      <c r="J997" s="298"/>
      <c r="K997" s="298"/>
      <c r="L997" s="298"/>
      <c r="M997" s="298"/>
      <c r="N997" s="298"/>
      <c r="O997" s="298"/>
      <c r="P997" s="298"/>
      <c r="Q997" s="298"/>
      <c r="R997" s="298"/>
      <c r="S997" s="298"/>
      <c r="T997" s="298"/>
      <c r="U997" s="298"/>
      <c r="V997" s="298"/>
      <c r="W997" s="299"/>
      <c r="X997" s="298"/>
      <c r="Y997" s="298"/>
      <c r="Z997" s="298"/>
    </row>
    <row r="998" spans="1:26" ht="12.75" customHeight="1">
      <c r="A998" s="298"/>
      <c r="B998" s="298"/>
      <c r="C998" s="298"/>
      <c r="D998" s="298"/>
      <c r="E998" s="298"/>
      <c r="F998" s="298"/>
      <c r="G998" s="298"/>
      <c r="H998" s="298"/>
      <c r="I998" s="298"/>
      <c r="J998" s="298"/>
      <c r="K998" s="298"/>
      <c r="L998" s="298"/>
      <c r="M998" s="298"/>
      <c r="N998" s="298"/>
      <c r="O998" s="298"/>
      <c r="P998" s="298"/>
      <c r="Q998" s="298"/>
      <c r="R998" s="298"/>
      <c r="S998" s="298"/>
      <c r="T998" s="298"/>
      <c r="U998" s="298"/>
      <c r="V998" s="298"/>
      <c r="W998" s="299"/>
      <c r="X998" s="298"/>
      <c r="Y998" s="298"/>
      <c r="Z998" s="298"/>
    </row>
    <row r="999" spans="1:26" ht="12.75" customHeight="1">
      <c r="A999" s="298"/>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9"/>
      <c r="X999" s="298"/>
      <c r="Y999" s="298"/>
      <c r="Z999" s="298"/>
    </row>
    <row r="1000" spans="1:26" ht="12.75" customHeight="1">
      <c r="A1000" s="298"/>
      <c r="B1000" s="298"/>
      <c r="C1000" s="298"/>
      <c r="D1000" s="298"/>
      <c r="E1000" s="298"/>
      <c r="F1000" s="298"/>
      <c r="G1000" s="298"/>
      <c r="H1000" s="298"/>
      <c r="I1000" s="298"/>
      <c r="J1000" s="298"/>
      <c r="K1000" s="298"/>
      <c r="L1000" s="298"/>
      <c r="M1000" s="298"/>
      <c r="N1000" s="298"/>
      <c r="O1000" s="298"/>
      <c r="P1000" s="298"/>
      <c r="Q1000" s="298"/>
      <c r="R1000" s="298"/>
      <c r="S1000" s="298"/>
      <c r="T1000" s="298"/>
      <c r="U1000" s="298"/>
      <c r="V1000" s="298"/>
      <c r="W1000" s="299"/>
      <c r="X1000" s="298"/>
      <c r="Y1000" s="298"/>
      <c r="Z1000" s="298"/>
    </row>
    <row r="1001" spans="1:26" ht="12.75" customHeight="1">
      <c r="A1001" s="298"/>
      <c r="B1001" s="298"/>
      <c r="C1001" s="298"/>
      <c r="D1001" s="298"/>
      <c r="E1001" s="298"/>
      <c r="F1001" s="298"/>
      <c r="G1001" s="298"/>
      <c r="H1001" s="298"/>
      <c r="I1001" s="298"/>
      <c r="J1001" s="298"/>
      <c r="K1001" s="298"/>
      <c r="L1001" s="298"/>
      <c r="M1001" s="298"/>
      <c r="N1001" s="298"/>
      <c r="O1001" s="298"/>
      <c r="P1001" s="298"/>
      <c r="Q1001" s="298"/>
      <c r="R1001" s="298"/>
      <c r="S1001" s="298"/>
      <c r="T1001" s="298"/>
      <c r="U1001" s="298"/>
      <c r="V1001" s="298"/>
      <c r="W1001" s="299"/>
      <c r="X1001" s="298"/>
      <c r="Y1001" s="298"/>
      <c r="Z1001" s="298"/>
    </row>
    <row r="1002" spans="1:26" ht="12.75" customHeight="1">
      <c r="A1002" s="298"/>
      <c r="B1002" s="298"/>
      <c r="C1002" s="298"/>
      <c r="D1002" s="298"/>
      <c r="E1002" s="298"/>
      <c r="F1002" s="298"/>
      <c r="G1002" s="298"/>
      <c r="H1002" s="298"/>
      <c r="I1002" s="298"/>
      <c r="J1002" s="298"/>
      <c r="K1002" s="298"/>
      <c r="L1002" s="298"/>
      <c r="M1002" s="298"/>
      <c r="N1002" s="298"/>
      <c r="O1002" s="298"/>
      <c r="P1002" s="298"/>
      <c r="Q1002" s="298"/>
      <c r="R1002" s="298"/>
      <c r="S1002" s="298"/>
      <c r="T1002" s="298"/>
      <c r="U1002" s="298"/>
      <c r="V1002" s="298"/>
      <c r="W1002" s="299"/>
      <c r="X1002" s="298"/>
      <c r="Y1002" s="298"/>
      <c r="Z1002" s="298"/>
    </row>
    <row r="1003" spans="1:26" ht="12.75" customHeight="1">
      <c r="A1003" s="298"/>
      <c r="B1003" s="298"/>
      <c r="C1003" s="298"/>
      <c r="D1003" s="298"/>
      <c r="E1003" s="298"/>
      <c r="F1003" s="298"/>
      <c r="G1003" s="298"/>
      <c r="H1003" s="298"/>
      <c r="I1003" s="298"/>
      <c r="J1003" s="298"/>
      <c r="K1003" s="298"/>
      <c r="L1003" s="298"/>
      <c r="M1003" s="298"/>
      <c r="N1003" s="298"/>
      <c r="O1003" s="298"/>
      <c r="P1003" s="298"/>
      <c r="Q1003" s="298"/>
      <c r="R1003" s="298"/>
      <c r="S1003" s="298"/>
      <c r="T1003" s="298"/>
      <c r="U1003" s="298"/>
      <c r="V1003" s="298"/>
      <c r="W1003" s="299"/>
      <c r="X1003" s="298"/>
      <c r="Y1003" s="298"/>
      <c r="Z1003" s="298"/>
    </row>
    <row r="1004" spans="1:26" ht="12.75" customHeight="1">
      <c r="A1004" s="298"/>
      <c r="B1004" s="298"/>
      <c r="C1004" s="298"/>
      <c r="D1004" s="298"/>
      <c r="E1004" s="298"/>
      <c r="F1004" s="298"/>
      <c r="G1004" s="298"/>
      <c r="H1004" s="298"/>
      <c r="I1004" s="298"/>
      <c r="J1004" s="298"/>
      <c r="K1004" s="298"/>
      <c r="L1004" s="298"/>
      <c r="M1004" s="298"/>
      <c r="N1004" s="298"/>
      <c r="O1004" s="298"/>
      <c r="P1004" s="298"/>
      <c r="Q1004" s="298"/>
      <c r="R1004" s="298"/>
      <c r="S1004" s="298"/>
      <c r="T1004" s="298"/>
      <c r="U1004" s="298"/>
      <c r="V1004" s="298"/>
      <c r="W1004" s="299"/>
      <c r="X1004" s="298"/>
      <c r="Y1004" s="298"/>
      <c r="Z1004" s="298"/>
    </row>
    <row r="1005" spans="1:26" ht="12.75" customHeight="1">
      <c r="A1005" s="298"/>
      <c r="B1005" s="298"/>
      <c r="C1005" s="298"/>
      <c r="D1005" s="298"/>
      <c r="E1005" s="298"/>
      <c r="F1005" s="298"/>
      <c r="G1005" s="298"/>
      <c r="H1005" s="298"/>
      <c r="I1005" s="298"/>
      <c r="J1005" s="298"/>
      <c r="K1005" s="298"/>
      <c r="L1005" s="298"/>
      <c r="M1005" s="298"/>
      <c r="N1005" s="298"/>
      <c r="O1005" s="298"/>
      <c r="P1005" s="298"/>
      <c r="Q1005" s="298"/>
      <c r="R1005" s="298"/>
      <c r="S1005" s="298"/>
      <c r="T1005" s="298"/>
      <c r="U1005" s="298"/>
      <c r="V1005" s="298"/>
      <c r="W1005" s="299"/>
      <c r="X1005" s="298"/>
      <c r="Y1005" s="298"/>
      <c r="Z1005" s="298"/>
    </row>
    <row r="1006" spans="1:26" ht="12.75" customHeight="1">
      <c r="A1006" s="298"/>
      <c r="B1006" s="298"/>
      <c r="C1006" s="298"/>
      <c r="D1006" s="298"/>
      <c r="E1006" s="298"/>
      <c r="F1006" s="298"/>
      <c r="G1006" s="298"/>
      <c r="H1006" s="298"/>
      <c r="I1006" s="298"/>
      <c r="J1006" s="298"/>
      <c r="K1006" s="298"/>
      <c r="L1006" s="298"/>
      <c r="M1006" s="298"/>
      <c r="N1006" s="298"/>
      <c r="O1006" s="298"/>
      <c r="P1006" s="298"/>
      <c r="Q1006" s="298"/>
      <c r="R1006" s="298"/>
      <c r="S1006" s="298"/>
      <c r="T1006" s="298"/>
      <c r="U1006" s="298"/>
      <c r="V1006" s="298"/>
      <c r="W1006" s="299"/>
      <c r="X1006" s="298"/>
      <c r="Y1006" s="298"/>
      <c r="Z1006" s="298"/>
    </row>
    <row r="1007" spans="1:26" ht="12.75" customHeight="1">
      <c r="A1007" s="298"/>
      <c r="B1007" s="298"/>
      <c r="C1007" s="298"/>
      <c r="D1007" s="298"/>
      <c r="E1007" s="298"/>
      <c r="F1007" s="298"/>
      <c r="G1007" s="298"/>
      <c r="H1007" s="298"/>
      <c r="I1007" s="298"/>
      <c r="J1007" s="298"/>
      <c r="K1007" s="298"/>
      <c r="L1007" s="298"/>
      <c r="M1007" s="298"/>
      <c r="N1007" s="298"/>
      <c r="O1007" s="298"/>
      <c r="P1007" s="298"/>
      <c r="Q1007" s="298"/>
      <c r="R1007" s="298"/>
      <c r="S1007" s="298"/>
      <c r="T1007" s="298"/>
      <c r="U1007" s="298"/>
      <c r="V1007" s="298"/>
      <c r="W1007" s="299"/>
      <c r="X1007" s="298"/>
      <c r="Y1007" s="298"/>
      <c r="Z1007" s="298"/>
    </row>
    <row r="1008" spans="1:26" ht="12.75" customHeight="1">
      <c r="A1008" s="298"/>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9"/>
      <c r="X1008" s="298"/>
      <c r="Y1008" s="298"/>
      <c r="Z1008" s="298"/>
    </row>
    <row r="1009" spans="1:26" ht="12.75" customHeight="1">
      <c r="A1009" s="298"/>
      <c r="B1009" s="298"/>
      <c r="C1009" s="298"/>
      <c r="D1009" s="298"/>
      <c r="E1009" s="298"/>
      <c r="F1009" s="298"/>
      <c r="G1009" s="298"/>
      <c r="H1009" s="298"/>
      <c r="I1009" s="298"/>
      <c r="J1009" s="298"/>
      <c r="K1009" s="298"/>
      <c r="L1009" s="298"/>
      <c r="M1009" s="298"/>
      <c r="N1009" s="298"/>
      <c r="O1009" s="298"/>
      <c r="P1009" s="298"/>
      <c r="Q1009" s="298"/>
      <c r="R1009" s="298"/>
      <c r="S1009" s="298"/>
      <c r="T1009" s="298"/>
      <c r="U1009" s="298"/>
      <c r="V1009" s="298"/>
      <c r="W1009" s="299"/>
      <c r="X1009" s="298"/>
      <c r="Y1009" s="298"/>
      <c r="Z1009" s="298"/>
    </row>
    <row r="1010" spans="1:26" ht="12.75" customHeight="1">
      <c r="A1010" s="298"/>
      <c r="B1010" s="298"/>
      <c r="C1010" s="298"/>
      <c r="D1010" s="298"/>
      <c r="E1010" s="298"/>
      <c r="F1010" s="298"/>
      <c r="G1010" s="298"/>
      <c r="H1010" s="298"/>
      <c r="I1010" s="298"/>
      <c r="J1010" s="298"/>
      <c r="K1010" s="298"/>
      <c r="L1010" s="298"/>
      <c r="M1010" s="298"/>
      <c r="N1010" s="298"/>
      <c r="O1010" s="298"/>
      <c r="P1010" s="298"/>
      <c r="Q1010" s="298"/>
      <c r="R1010" s="298"/>
      <c r="S1010" s="298"/>
      <c r="T1010" s="298"/>
      <c r="U1010" s="298"/>
      <c r="V1010" s="298"/>
      <c r="W1010" s="299"/>
      <c r="X1010" s="298"/>
      <c r="Y1010" s="298"/>
      <c r="Z1010" s="298"/>
    </row>
    <row r="1011" spans="1:26" ht="12.75" customHeight="1">
      <c r="A1011" s="298"/>
      <c r="B1011" s="298"/>
      <c r="C1011" s="298"/>
      <c r="D1011" s="298"/>
      <c r="E1011" s="298"/>
      <c r="F1011" s="298"/>
      <c r="G1011" s="298"/>
      <c r="H1011" s="298"/>
      <c r="I1011" s="298"/>
      <c r="J1011" s="298"/>
      <c r="K1011" s="298"/>
      <c r="L1011" s="298"/>
      <c r="M1011" s="298"/>
      <c r="N1011" s="298"/>
      <c r="O1011" s="298"/>
      <c r="P1011" s="298"/>
      <c r="Q1011" s="298"/>
      <c r="R1011" s="298"/>
      <c r="S1011" s="298"/>
      <c r="T1011" s="298"/>
      <c r="U1011" s="298"/>
      <c r="V1011" s="298"/>
      <c r="W1011" s="299"/>
      <c r="X1011" s="298"/>
      <c r="Y1011" s="298"/>
      <c r="Z1011" s="298"/>
    </row>
    <row r="1012" spans="1:26" ht="12.75" customHeight="1">
      <c r="A1012" s="298"/>
      <c r="B1012" s="298"/>
      <c r="C1012" s="298"/>
      <c r="D1012" s="298"/>
      <c r="E1012" s="298"/>
      <c r="F1012" s="298"/>
      <c r="G1012" s="298"/>
      <c r="H1012" s="298"/>
      <c r="I1012" s="298"/>
      <c r="J1012" s="298"/>
      <c r="K1012" s="298"/>
      <c r="L1012" s="298"/>
      <c r="M1012" s="298"/>
      <c r="N1012" s="298"/>
      <c r="O1012" s="298"/>
      <c r="P1012" s="298"/>
      <c r="Q1012" s="298"/>
      <c r="R1012" s="298"/>
      <c r="S1012" s="298"/>
      <c r="T1012" s="298"/>
      <c r="U1012" s="298"/>
      <c r="V1012" s="298"/>
      <c r="W1012" s="299"/>
      <c r="X1012" s="298"/>
      <c r="Y1012" s="298"/>
      <c r="Z1012" s="298"/>
    </row>
    <row r="1013" spans="1:26" ht="12.75" customHeight="1">
      <c r="A1013" s="298"/>
      <c r="B1013" s="298"/>
      <c r="C1013" s="298"/>
      <c r="D1013" s="298"/>
      <c r="E1013" s="298"/>
      <c r="F1013" s="298"/>
      <c r="G1013" s="298"/>
      <c r="H1013" s="298"/>
      <c r="I1013" s="298"/>
      <c r="J1013" s="298"/>
      <c r="K1013" s="298"/>
      <c r="L1013" s="298"/>
      <c r="M1013" s="298"/>
      <c r="N1013" s="298"/>
      <c r="O1013" s="298"/>
      <c r="P1013" s="298"/>
      <c r="Q1013" s="298"/>
      <c r="R1013" s="298"/>
      <c r="S1013" s="298"/>
      <c r="T1013" s="298"/>
      <c r="U1013" s="298"/>
      <c r="V1013" s="298"/>
      <c r="W1013" s="299"/>
      <c r="X1013" s="298"/>
      <c r="Y1013" s="298"/>
      <c r="Z1013" s="298"/>
    </row>
    <row r="1014" spans="1:26" ht="12.75" customHeight="1">
      <c r="A1014" s="298"/>
      <c r="B1014" s="298"/>
      <c r="C1014" s="298"/>
      <c r="D1014" s="298"/>
      <c r="E1014" s="298"/>
      <c r="F1014" s="298"/>
      <c r="G1014" s="298"/>
      <c r="H1014" s="298"/>
      <c r="I1014" s="298"/>
      <c r="J1014" s="298"/>
      <c r="K1014" s="298"/>
      <c r="L1014" s="298"/>
      <c r="M1014" s="298"/>
      <c r="N1014" s="298"/>
      <c r="O1014" s="298"/>
      <c r="P1014" s="298"/>
      <c r="Q1014" s="298"/>
      <c r="R1014" s="298"/>
      <c r="S1014" s="298"/>
      <c r="T1014" s="298"/>
      <c r="U1014" s="298"/>
      <c r="V1014" s="298"/>
      <c r="W1014" s="299"/>
      <c r="X1014" s="298"/>
      <c r="Y1014" s="298"/>
      <c r="Z1014" s="298"/>
    </row>
    <row r="1015" spans="1:26" ht="12.75" customHeight="1">
      <c r="A1015" s="298"/>
      <c r="B1015" s="298"/>
      <c r="C1015" s="298"/>
      <c r="D1015" s="298"/>
      <c r="E1015" s="298"/>
      <c r="F1015" s="298"/>
      <c r="G1015" s="298"/>
      <c r="H1015" s="298"/>
      <c r="I1015" s="298"/>
      <c r="J1015" s="298"/>
      <c r="K1015" s="298"/>
      <c r="L1015" s="298"/>
      <c r="M1015" s="298"/>
      <c r="N1015" s="298"/>
      <c r="O1015" s="298"/>
      <c r="P1015" s="298"/>
      <c r="Q1015" s="298"/>
      <c r="R1015" s="298"/>
      <c r="S1015" s="298"/>
      <c r="T1015" s="298"/>
      <c r="U1015" s="298"/>
      <c r="V1015" s="298"/>
      <c r="W1015" s="299"/>
      <c r="X1015" s="298"/>
      <c r="Y1015" s="298"/>
      <c r="Z1015" s="298"/>
    </row>
    <row r="1016" spans="1:26" ht="12.75" customHeight="1">
      <c r="A1016" s="298"/>
      <c r="B1016" s="298"/>
      <c r="C1016" s="298"/>
      <c r="D1016" s="298"/>
      <c r="E1016" s="298"/>
      <c r="F1016" s="298"/>
      <c r="G1016" s="298"/>
      <c r="H1016" s="298"/>
      <c r="I1016" s="298"/>
      <c r="J1016" s="298"/>
      <c r="K1016" s="298"/>
      <c r="L1016" s="298"/>
      <c r="M1016" s="298"/>
      <c r="N1016" s="298"/>
      <c r="O1016" s="298"/>
      <c r="P1016" s="298"/>
      <c r="Q1016" s="298"/>
      <c r="R1016" s="298"/>
      <c r="S1016" s="298"/>
      <c r="T1016" s="298"/>
      <c r="U1016" s="298"/>
      <c r="V1016" s="298"/>
      <c r="W1016" s="299"/>
      <c r="X1016" s="298"/>
      <c r="Y1016" s="298"/>
      <c r="Z1016" s="298"/>
    </row>
    <row r="1017" spans="1:26" ht="12.75" customHeight="1">
      <c r="A1017" s="298"/>
      <c r="B1017" s="298"/>
      <c r="C1017" s="298"/>
      <c r="D1017" s="298"/>
      <c r="E1017" s="298"/>
      <c r="F1017" s="298"/>
      <c r="G1017" s="298"/>
      <c r="H1017" s="298"/>
      <c r="I1017" s="298"/>
      <c r="J1017" s="298"/>
      <c r="K1017" s="298"/>
      <c r="L1017" s="298"/>
      <c r="M1017" s="298"/>
      <c r="N1017" s="298"/>
      <c r="O1017" s="298"/>
      <c r="P1017" s="298"/>
      <c r="Q1017" s="298"/>
      <c r="R1017" s="298"/>
      <c r="S1017" s="298"/>
      <c r="T1017" s="298"/>
      <c r="U1017" s="298"/>
      <c r="V1017" s="298"/>
      <c r="W1017" s="299"/>
      <c r="X1017" s="298"/>
      <c r="Y1017" s="298"/>
      <c r="Z1017" s="298"/>
    </row>
    <row r="1018" spans="1:26" ht="12.75" customHeight="1">
      <c r="A1018" s="298"/>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9"/>
      <c r="X1018" s="298"/>
      <c r="Y1018" s="298"/>
      <c r="Z1018" s="298"/>
    </row>
    <row r="1019" spans="1:26" ht="12.75" customHeight="1">
      <c r="A1019" s="298"/>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9"/>
      <c r="X1019" s="298"/>
      <c r="Y1019" s="298"/>
      <c r="Z1019" s="298"/>
    </row>
    <row r="1020" spans="1:26" ht="12.75" customHeight="1">
      <c r="A1020" s="298"/>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9"/>
      <c r="X1020" s="298"/>
      <c r="Y1020" s="298"/>
      <c r="Z1020" s="298"/>
    </row>
  </sheetData>
  <sheetProtection algorithmName="SHA-512" hashValue="XcAQScFdyeDXYShmtL95xuAgTZ0fB6Ooo4mnwNv0GI6EAhn7eiAUNRS8O+50Bco19BDlQ9mQgZ/DQIFncPJs0g==" saltValue="HhHk7QCOWJWQtk7yJXYvvA==" spinCount="100000" sheet="1" objects="1" scenarios="1" formatColumns="0" formatRows="0" insertColumns="0" insertRows="0" deleteColumns="0" deleteRows="0"/>
  <mergeCells count="128">
    <mergeCell ref="A8:A9"/>
    <mergeCell ref="A10:A11"/>
    <mergeCell ref="B10:B11"/>
    <mergeCell ref="C10:C11"/>
    <mergeCell ref="D10:D11"/>
    <mergeCell ref="A12:A13"/>
    <mergeCell ref="B12:B13"/>
    <mergeCell ref="A1:V1"/>
    <mergeCell ref="A2:V2"/>
    <mergeCell ref="A3:V3"/>
    <mergeCell ref="B4:D4"/>
    <mergeCell ref="B8:B9"/>
    <mergeCell ref="C8:C9"/>
    <mergeCell ref="D8:D9"/>
    <mergeCell ref="B5:D5"/>
    <mergeCell ref="A14:A15"/>
    <mergeCell ref="B14:B15"/>
    <mergeCell ref="C14:C15"/>
    <mergeCell ref="D14:D15"/>
    <mergeCell ref="B16:B17"/>
    <mergeCell ref="C16:C17"/>
    <mergeCell ref="D16:D17"/>
    <mergeCell ref="C12:C13"/>
    <mergeCell ref="D12:D13"/>
    <mergeCell ref="C20:C21"/>
    <mergeCell ref="D20:D21"/>
    <mergeCell ref="A16:A17"/>
    <mergeCell ref="A18:A19"/>
    <mergeCell ref="B18:B19"/>
    <mergeCell ref="C18:C19"/>
    <mergeCell ref="D18:D19"/>
    <mergeCell ref="A20:A21"/>
    <mergeCell ref="B20:B21"/>
    <mergeCell ref="A42:A43"/>
    <mergeCell ref="B42:B43"/>
    <mergeCell ref="C42:C43"/>
    <mergeCell ref="D42:D43"/>
    <mergeCell ref="A38:A39"/>
    <mergeCell ref="B38:B39"/>
    <mergeCell ref="C38:C39"/>
    <mergeCell ref="D38:D39"/>
    <mergeCell ref="D32:D33"/>
    <mergeCell ref="D36:D37"/>
    <mergeCell ref="D34:D35"/>
    <mergeCell ref="B36:B37"/>
    <mergeCell ref="B32:B33"/>
    <mergeCell ref="C32:C33"/>
    <mergeCell ref="C36:C37"/>
    <mergeCell ref="A32:A33"/>
    <mergeCell ref="A34:A35"/>
    <mergeCell ref="B34:B35"/>
    <mergeCell ref="C34:C35"/>
    <mergeCell ref="A36:A37"/>
    <mergeCell ref="D22:D23"/>
    <mergeCell ref="B24:B25"/>
    <mergeCell ref="C24:C25"/>
    <mergeCell ref="D24:D25"/>
    <mergeCell ref="A24:A25"/>
    <mergeCell ref="A22:A23"/>
    <mergeCell ref="B22:B23"/>
    <mergeCell ref="C22:C23"/>
    <mergeCell ref="B40:B41"/>
    <mergeCell ref="C40:C41"/>
    <mergeCell ref="D40:D41"/>
    <mergeCell ref="A40:A41"/>
    <mergeCell ref="D26:D27"/>
    <mergeCell ref="A28:A29"/>
    <mergeCell ref="B28:B29"/>
    <mergeCell ref="A30:A31"/>
    <mergeCell ref="B30:B31"/>
    <mergeCell ref="C30:C31"/>
    <mergeCell ref="D30:D31"/>
    <mergeCell ref="A26:A27"/>
    <mergeCell ref="B26:B27"/>
    <mergeCell ref="C26:C27"/>
    <mergeCell ref="C28:C29"/>
    <mergeCell ref="D28:D29"/>
    <mergeCell ref="C50:C51"/>
    <mergeCell ref="D50:D51"/>
    <mergeCell ref="A52:A53"/>
    <mergeCell ref="B52:B53"/>
    <mergeCell ref="C52:C53"/>
    <mergeCell ref="D52:D53"/>
    <mergeCell ref="A69:B69"/>
    <mergeCell ref="A70:B70"/>
    <mergeCell ref="C44:C45"/>
    <mergeCell ref="D44:D45"/>
    <mergeCell ref="A46:A47"/>
    <mergeCell ref="B46:B47"/>
    <mergeCell ref="C46:C47"/>
    <mergeCell ref="D46:D47"/>
    <mergeCell ref="A44:A45"/>
    <mergeCell ref="B44:B45"/>
    <mergeCell ref="A48:A49"/>
    <mergeCell ref="B48:B49"/>
    <mergeCell ref="C48:C49"/>
    <mergeCell ref="D48:D49"/>
    <mergeCell ref="A50:A51"/>
    <mergeCell ref="B50:B51"/>
    <mergeCell ref="A58:A59"/>
    <mergeCell ref="B58:B59"/>
    <mergeCell ref="C58:C59"/>
    <mergeCell ref="D58:D59"/>
    <mergeCell ref="A60:A61"/>
    <mergeCell ref="B60:B61"/>
    <mergeCell ref="C60:C61"/>
    <mergeCell ref="D60:D61"/>
    <mergeCell ref="A54:A55"/>
    <mergeCell ref="B54:B55"/>
    <mergeCell ref="C54:C55"/>
    <mergeCell ref="D54:D55"/>
    <mergeCell ref="A56:A57"/>
    <mergeCell ref="B56:B57"/>
    <mergeCell ref="C56:C57"/>
    <mergeCell ref="D56:D57"/>
    <mergeCell ref="D76:E76"/>
    <mergeCell ref="A66:A67"/>
    <mergeCell ref="B66:B67"/>
    <mergeCell ref="C66:C67"/>
    <mergeCell ref="D66:D67"/>
    <mergeCell ref="A62:A63"/>
    <mergeCell ref="B62:B63"/>
    <mergeCell ref="C62:C63"/>
    <mergeCell ref="D62:D63"/>
    <mergeCell ref="A64:A65"/>
    <mergeCell ref="B64:B65"/>
    <mergeCell ref="C64:C65"/>
    <mergeCell ref="D64:D65"/>
  </mergeCells>
  <conditionalFormatting sqref="E24:V24 E26:V26 E22:V22 E20:V20 E18:V18 E16:V16 E14:V14 E12:V12 E8:V8">
    <cfRule type="cellIs" dxfId="427" priority="18" operator="notEqual">
      <formula>0</formula>
    </cfRule>
  </conditionalFormatting>
  <conditionalFormatting sqref="X71">
    <cfRule type="cellIs" dxfId="426" priority="19" operator="equal">
      <formula>"VERIFICAR ARREDONDAMENTO"</formula>
    </cfRule>
  </conditionalFormatting>
  <conditionalFormatting sqref="E5:L5 Y8:Y47">
    <cfRule type="expression" dxfId="425" priority="20">
      <formula>$E$5="VERIFICAR VALOR TOTAL DO CRONOGRAMA DIFERENTE VALOR ORÇAMENTO"</formula>
    </cfRule>
  </conditionalFormatting>
  <conditionalFormatting sqref="E10:V10">
    <cfRule type="cellIs" dxfId="424" priority="21" operator="notEqual">
      <formula>0</formula>
    </cfRule>
  </conditionalFormatting>
  <conditionalFormatting sqref="E28:V28">
    <cfRule type="cellIs" dxfId="423" priority="22" operator="notEqual">
      <formula>0</formula>
    </cfRule>
  </conditionalFormatting>
  <conditionalFormatting sqref="E30:V30">
    <cfRule type="cellIs" dxfId="422" priority="23" operator="notEqual">
      <formula>0</formula>
    </cfRule>
  </conditionalFormatting>
  <conditionalFormatting sqref="E32:V32">
    <cfRule type="cellIs" dxfId="421" priority="24" operator="notEqual">
      <formula>0</formula>
    </cfRule>
  </conditionalFormatting>
  <conditionalFormatting sqref="E34:V34">
    <cfRule type="cellIs" dxfId="420" priority="25" operator="notEqual">
      <formula>0</formula>
    </cfRule>
  </conditionalFormatting>
  <conditionalFormatting sqref="E36:V36">
    <cfRule type="cellIs" dxfId="419" priority="26" operator="notEqual">
      <formula>0</formula>
    </cfRule>
  </conditionalFormatting>
  <conditionalFormatting sqref="E38:V38">
    <cfRule type="cellIs" dxfId="418" priority="27" operator="notEqual">
      <formula>0</formula>
    </cfRule>
  </conditionalFormatting>
  <conditionalFormatting sqref="E40:V40">
    <cfRule type="cellIs" dxfId="417" priority="28" operator="notEqual">
      <formula>0</formula>
    </cfRule>
  </conditionalFormatting>
  <conditionalFormatting sqref="E42:V42">
    <cfRule type="cellIs" dxfId="416" priority="29" operator="notEqual">
      <formula>0</formula>
    </cfRule>
  </conditionalFormatting>
  <conditionalFormatting sqref="E44:V44">
    <cfRule type="cellIs" dxfId="415" priority="30" operator="notEqual">
      <formula>0</formula>
    </cfRule>
  </conditionalFormatting>
  <conditionalFormatting sqref="E46:V46">
    <cfRule type="cellIs" dxfId="414" priority="31" operator="notEqual">
      <formula>0</formula>
    </cfRule>
  </conditionalFormatting>
  <conditionalFormatting sqref="B8:B47">
    <cfRule type="cellIs" dxfId="413" priority="32" operator="equal">
      <formula>"(digite a descrição do item aqui)"</formula>
    </cfRule>
  </conditionalFormatting>
  <conditionalFormatting sqref="Y8:Y47">
    <cfRule type="cellIs" dxfId="412" priority="33" operator="equal">
      <formula>"VERIFICAR ARREDONDAMENTO"</formula>
    </cfRule>
  </conditionalFormatting>
  <conditionalFormatting sqref="E24:V24 E26:V26 E28:V28 E30:V30 E32:V32 E34:V34 E36:V36 E38:V38 E40:V40 E42:V42 E44:V44 E46:V46 E22:V22 E20:V20 E18:V18 E16:V16 E14:V14 E12:V12 E10:V10 E8:V8">
    <cfRule type="dataBar" priority="17">
      <dataBar>
        <cfvo type="min"/>
        <cfvo type="max"/>
        <color rgb="FF638EC6"/>
      </dataBar>
      <extLst>
        <ext xmlns:x14="http://schemas.microsoft.com/office/spreadsheetml/2009/9/main" uri="{B025F937-C7B1-47D3-B67F-A62EFF666E3E}">
          <x14:id>{F2727C4C-83AF-4437-A2D4-98FA3B710DA1}</x14:id>
        </ext>
      </extLst>
    </cfRule>
  </conditionalFormatting>
  <conditionalFormatting sqref="Y48:Y67">
    <cfRule type="expression" dxfId="411" priority="4">
      <formula>$E$5="VERIFICAR VALOR TOTAL DO CRONOGRAMA DIFERENTE VALOR ORÇAMENTO"</formula>
    </cfRule>
  </conditionalFormatting>
  <conditionalFormatting sqref="E48:V48">
    <cfRule type="cellIs" dxfId="410" priority="5" operator="notEqual">
      <formula>0</formula>
    </cfRule>
  </conditionalFormatting>
  <conditionalFormatting sqref="E50:V50">
    <cfRule type="cellIs" dxfId="409" priority="6" operator="notEqual">
      <formula>0</formula>
    </cfRule>
  </conditionalFormatting>
  <conditionalFormatting sqref="E52:V52">
    <cfRule type="cellIs" dxfId="408" priority="7" operator="notEqual">
      <formula>0</formula>
    </cfRule>
  </conditionalFormatting>
  <conditionalFormatting sqref="E54:V54">
    <cfRule type="cellIs" dxfId="407" priority="8" operator="notEqual">
      <formula>0</formula>
    </cfRule>
  </conditionalFormatting>
  <conditionalFormatting sqref="E56:V56">
    <cfRule type="cellIs" dxfId="406" priority="9" operator="notEqual">
      <formula>0</formula>
    </cfRule>
  </conditionalFormatting>
  <conditionalFormatting sqref="E58:V58">
    <cfRule type="cellIs" dxfId="405" priority="10" operator="notEqual">
      <formula>0</formula>
    </cfRule>
  </conditionalFormatting>
  <conditionalFormatting sqref="E60:V60">
    <cfRule type="cellIs" dxfId="404" priority="11" operator="notEqual">
      <formula>0</formula>
    </cfRule>
  </conditionalFormatting>
  <conditionalFormatting sqref="E62:V62">
    <cfRule type="cellIs" dxfId="403" priority="12" operator="notEqual">
      <formula>0</formula>
    </cfRule>
  </conditionalFormatting>
  <conditionalFormatting sqref="E64:V64">
    <cfRule type="cellIs" dxfId="402" priority="13" operator="notEqual">
      <formula>0</formula>
    </cfRule>
  </conditionalFormatting>
  <conditionalFormatting sqref="E66:V66">
    <cfRule type="cellIs" dxfId="401" priority="14" operator="notEqual">
      <formula>0</formula>
    </cfRule>
  </conditionalFormatting>
  <conditionalFormatting sqref="B48:B67">
    <cfRule type="cellIs" dxfId="400" priority="15" operator="equal">
      <formula>"(digite a descrição do item aqui)"</formula>
    </cfRule>
  </conditionalFormatting>
  <conditionalFormatting sqref="Y48:Y67">
    <cfRule type="cellIs" dxfId="399" priority="16" operator="equal">
      <formula>"VERIFICAR ARREDONDAMENTO"</formula>
    </cfRule>
  </conditionalFormatting>
  <conditionalFormatting sqref="E48:V48 E50:V50 E52:V52 E54:V54 E56:V56 E58:V58 E60:V60 E62:V62 E64:V64 E66:V66">
    <cfRule type="dataBar" priority="3">
      <dataBar>
        <cfvo type="min"/>
        <cfvo type="max"/>
        <color rgb="FF638EC6"/>
      </dataBar>
      <extLst>
        <ext xmlns:x14="http://schemas.microsoft.com/office/spreadsheetml/2009/9/main" uri="{B025F937-C7B1-47D3-B67F-A62EFF666E3E}">
          <x14:id>{26DC4EAA-BCAD-4841-8536-BA17889E59A2}</x14:id>
        </ext>
      </extLst>
    </cfRule>
  </conditionalFormatting>
  <conditionalFormatting sqref="K10:P10">
    <cfRule type="cellIs" dxfId="398" priority="2" operator="notEqual">
      <formula>0</formula>
    </cfRule>
  </conditionalFormatting>
  <conditionalFormatting sqref="E10:J10">
    <cfRule type="cellIs" dxfId="397" priority="1" operator="notEqual">
      <formula>0</formula>
    </cfRule>
  </conditionalFormatting>
  <printOptions horizontalCentered="1"/>
  <pageMargins left="0.59055118110236227" right="0.59055118110236227" top="0.78740157480314965" bottom="0.78740157480314965" header="0" footer="0"/>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F2727C4C-83AF-4437-A2D4-98FA3B710DA1}">
            <x14:dataBar minLength="0" maxLength="100" border="1" negativeBarBorderColorSameAsPositive="0">
              <x14:cfvo type="autoMin"/>
              <x14:cfvo type="autoMax"/>
              <x14:borderColor rgb="FF638EC6"/>
              <x14:negativeFillColor rgb="FFFF0000"/>
              <x14:negativeBorderColor rgb="FFFF0000"/>
              <x14:axisColor rgb="FF000000"/>
            </x14:dataBar>
          </x14:cfRule>
          <xm:sqref>E24:V24 E26:V26 E28:V28 E30:V30 E32:V32 E34:V34 E36:V36 E38:V38 E40:V40 E42:V42 E44:V44 E46:V46 E22:V22 E20:V20 E18:V18 E16:V16 E14:V14 E12:V12 E10:V10 E8:V8</xm:sqref>
        </x14:conditionalFormatting>
        <x14:conditionalFormatting xmlns:xm="http://schemas.microsoft.com/office/excel/2006/main">
          <x14:cfRule type="dataBar" id="{26DC4EAA-BCAD-4841-8536-BA17889E59A2}">
            <x14:dataBar minLength="0" maxLength="100" border="1" negativeBarBorderColorSameAsPositive="0">
              <x14:cfvo type="autoMin"/>
              <x14:cfvo type="autoMax"/>
              <x14:borderColor rgb="FF638EC6"/>
              <x14:negativeFillColor rgb="FFFF0000"/>
              <x14:negativeBorderColor rgb="FFFF0000"/>
              <x14:axisColor rgb="FF000000"/>
            </x14:dataBar>
          </x14:cfRule>
          <xm:sqref>E48:V48 E50:V50 E52:V52 E54:V54 E56:V56 E58:V58 E60:V60 E62:V62 E64:V64 E66:V66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20"/>
  <sheetViews>
    <sheetView zoomScaleNormal="100" workbookViewId="0">
      <selection activeCell="B7" sqref="B7:B8"/>
    </sheetView>
  </sheetViews>
  <sheetFormatPr defaultColWidth="12.625" defaultRowHeight="15" customHeight="1"/>
  <cols>
    <col min="1" max="1" width="10.5" style="277" customWidth="1"/>
    <col min="2" max="2" width="52.75" style="277" customWidth="1"/>
    <col min="3" max="3" width="16.375" style="277" customWidth="1"/>
    <col min="4" max="4" width="20.375" style="277" customWidth="1"/>
    <col min="5" max="6" width="7.625" style="277" customWidth="1"/>
    <col min="7" max="26" width="10" style="277" customWidth="1"/>
    <col min="27" max="16384" width="12.625" style="277"/>
  </cols>
  <sheetData>
    <row r="1" spans="1:26" ht="55.5" customHeight="1">
      <c r="A1" s="780"/>
      <c r="B1" s="976" t="s">
        <v>38</v>
      </c>
      <c r="C1" s="895"/>
      <c r="D1" s="896"/>
      <c r="E1" s="299"/>
      <c r="F1" s="299"/>
      <c r="G1" s="299"/>
      <c r="H1" s="299"/>
      <c r="I1" s="299"/>
      <c r="J1" s="299"/>
      <c r="K1" s="720"/>
      <c r="L1" s="720"/>
      <c r="M1" s="720"/>
      <c r="N1" s="720"/>
      <c r="O1" s="720"/>
      <c r="P1" s="720"/>
      <c r="Q1" s="720"/>
      <c r="R1" s="720"/>
      <c r="S1" s="720"/>
      <c r="T1" s="720"/>
      <c r="U1" s="720"/>
      <c r="V1" s="720"/>
      <c r="W1" s="720"/>
      <c r="X1" s="720"/>
      <c r="Y1" s="720"/>
      <c r="Z1" s="720"/>
    </row>
    <row r="2" spans="1:26" ht="28.5" customHeight="1">
      <c r="A2" s="977" t="str">
        <f>'Orçamento Base'!$D$2</f>
        <v>Secretaria Municipal de Saúde</v>
      </c>
      <c r="B2" s="978"/>
      <c r="C2" s="978"/>
      <c r="D2" s="979"/>
      <c r="E2" s="299"/>
      <c r="F2" s="299"/>
      <c r="G2" s="299"/>
      <c r="H2" s="299"/>
      <c r="I2" s="299"/>
      <c r="J2" s="299"/>
      <c r="K2" s="299"/>
      <c r="L2" s="299"/>
      <c r="M2" s="299"/>
      <c r="N2" s="299"/>
      <c r="O2" s="299"/>
      <c r="P2" s="299"/>
      <c r="Q2" s="299"/>
      <c r="R2" s="299"/>
      <c r="S2" s="299"/>
      <c r="T2" s="299"/>
      <c r="U2" s="299"/>
      <c r="V2" s="299"/>
      <c r="W2" s="299"/>
      <c r="X2" s="299"/>
      <c r="Y2" s="299"/>
      <c r="Z2" s="299"/>
    </row>
    <row r="3" spans="1:26" ht="15.75" customHeight="1">
      <c r="A3" s="980" t="s">
        <v>1218</v>
      </c>
      <c r="B3" s="895"/>
      <c r="C3" s="895"/>
      <c r="D3" s="896"/>
      <c r="E3" s="299"/>
      <c r="F3" s="299"/>
      <c r="G3" s="299"/>
      <c r="H3" s="299"/>
      <c r="I3" s="299"/>
      <c r="J3" s="299"/>
      <c r="K3" s="299"/>
      <c r="L3" s="299"/>
      <c r="M3" s="299"/>
      <c r="N3" s="299"/>
      <c r="O3" s="299"/>
      <c r="P3" s="299"/>
      <c r="Q3" s="299"/>
      <c r="R3" s="299"/>
      <c r="S3" s="299"/>
      <c r="T3" s="299"/>
      <c r="U3" s="299"/>
      <c r="V3" s="299"/>
      <c r="W3" s="299"/>
      <c r="X3" s="299"/>
      <c r="Y3" s="299"/>
      <c r="Z3" s="299"/>
    </row>
    <row r="4" spans="1:26" ht="30" customHeight="1">
      <c r="A4" s="300" t="s">
        <v>83</v>
      </c>
      <c r="B4" s="945" t="str">
        <f>'Orçamento Base'!F5</f>
        <v>Projeto Executivo de SPDA</v>
      </c>
      <c r="C4" s="945"/>
      <c r="D4" s="781" t="str">
        <f>'Orçamento Base'!R4</f>
        <v>TABELA SEM DESONERAÇÃO</v>
      </c>
      <c r="E4" s="299"/>
      <c r="F4" s="299"/>
      <c r="G4" s="299"/>
      <c r="H4" s="299"/>
      <c r="I4" s="299"/>
      <c r="J4" s="299"/>
      <c r="K4" s="299"/>
      <c r="L4" s="299"/>
      <c r="M4" s="299"/>
      <c r="N4" s="299"/>
      <c r="O4" s="299"/>
      <c r="P4" s="299"/>
      <c r="Q4" s="299"/>
      <c r="R4" s="299"/>
      <c r="S4" s="299"/>
      <c r="T4" s="299"/>
      <c r="U4" s="299"/>
      <c r="V4" s="299"/>
      <c r="W4" s="299"/>
      <c r="X4" s="299"/>
      <c r="Y4" s="299"/>
      <c r="Z4" s="299"/>
    </row>
    <row r="5" spans="1:26" ht="30" customHeight="1">
      <c r="A5" s="300" t="s">
        <v>41</v>
      </c>
      <c r="B5" s="925" t="str">
        <f>'Orçamento Base'!F6</f>
        <v>Hospital de Pronto Socorro</v>
      </c>
      <c r="C5" s="925"/>
      <c r="D5" s="782"/>
      <c r="E5" s="299"/>
      <c r="F5" s="299"/>
      <c r="G5" s="299"/>
      <c r="H5" s="299"/>
      <c r="I5" s="299"/>
      <c r="J5" s="299"/>
      <c r="K5" s="299"/>
      <c r="L5" s="299"/>
      <c r="M5" s="299"/>
      <c r="N5" s="299"/>
      <c r="O5" s="299"/>
      <c r="P5" s="299"/>
      <c r="Q5" s="299"/>
      <c r="R5" s="299"/>
      <c r="S5" s="299"/>
      <c r="T5" s="299"/>
      <c r="U5" s="299"/>
      <c r="V5" s="299"/>
      <c r="W5" s="299"/>
      <c r="X5" s="299"/>
      <c r="Y5" s="299"/>
      <c r="Z5" s="299"/>
    </row>
    <row r="6" spans="1:26" ht="20.25" customHeight="1">
      <c r="A6" s="783" t="s">
        <v>42</v>
      </c>
      <c r="B6" s="783" t="s">
        <v>45</v>
      </c>
      <c r="C6" s="783" t="s">
        <v>1214</v>
      </c>
      <c r="D6" s="783" t="s">
        <v>1215</v>
      </c>
      <c r="E6" s="299"/>
      <c r="F6" s="299"/>
      <c r="G6" s="299"/>
      <c r="H6" s="299"/>
      <c r="I6" s="299"/>
      <c r="J6" s="299"/>
      <c r="K6" s="720"/>
      <c r="L6" s="720"/>
      <c r="M6" s="720"/>
      <c r="N6" s="720"/>
      <c r="O6" s="720"/>
      <c r="P6" s="720"/>
      <c r="Q6" s="720"/>
      <c r="R6" s="720"/>
      <c r="S6" s="720"/>
      <c r="T6" s="720"/>
      <c r="U6" s="720"/>
      <c r="V6" s="720"/>
      <c r="W6" s="720"/>
      <c r="X6" s="720"/>
      <c r="Y6" s="720"/>
      <c r="Z6" s="720"/>
    </row>
    <row r="7" spans="1:26" ht="13.5" customHeight="1">
      <c r="A7" s="972">
        <v>1</v>
      </c>
      <c r="B7" s="973" t="str">
        <f>VLOOKUP(A7,'Orçamento Base'!$D$10:$S$2478,4,FALSE)</f>
        <v>Projeto Executivo SPDA</v>
      </c>
      <c r="C7" s="974">
        <f>VLOOKUP($A7,'Orçamento Base'!$D$10:$S$2501,16,FALSE)</f>
        <v>30000</v>
      </c>
      <c r="D7" s="970">
        <f>IFERROR(C7/'Orçamento Base'!$S$1671,0)</f>
        <v>1</v>
      </c>
      <c r="E7" s="299"/>
      <c r="F7" s="299"/>
      <c r="G7" s="299"/>
      <c r="H7" s="299"/>
      <c r="I7" s="299"/>
      <c r="J7" s="299"/>
      <c r="K7" s="720"/>
      <c r="L7" s="720"/>
      <c r="M7" s="720"/>
      <c r="N7" s="720"/>
      <c r="O7" s="720"/>
      <c r="P7" s="720"/>
      <c r="Q7" s="720"/>
      <c r="R7" s="720"/>
      <c r="S7" s="720"/>
      <c r="T7" s="720"/>
      <c r="U7" s="720"/>
      <c r="V7" s="720"/>
      <c r="W7" s="720"/>
      <c r="X7" s="720"/>
      <c r="Y7" s="720"/>
      <c r="Z7" s="720"/>
    </row>
    <row r="8" spans="1:26" ht="13.5" customHeight="1">
      <c r="A8" s="971"/>
      <c r="B8" s="971"/>
      <c r="C8" s="971"/>
      <c r="D8" s="971"/>
      <c r="E8" s="299"/>
      <c r="F8" s="299"/>
      <c r="G8" s="299"/>
      <c r="H8" s="299"/>
      <c r="I8" s="299"/>
      <c r="J8" s="299"/>
      <c r="K8" s="720"/>
      <c r="L8" s="720"/>
      <c r="M8" s="720"/>
      <c r="N8" s="720"/>
      <c r="O8" s="720"/>
      <c r="P8" s="720"/>
      <c r="Q8" s="720"/>
      <c r="R8" s="720"/>
      <c r="S8" s="720"/>
      <c r="T8" s="720"/>
      <c r="U8" s="720"/>
      <c r="V8" s="720"/>
      <c r="W8" s="720"/>
      <c r="X8" s="720"/>
      <c r="Y8" s="720"/>
      <c r="Z8" s="720"/>
    </row>
    <row r="9" spans="1:26" ht="13.5" hidden="1" customHeight="1">
      <c r="A9" s="972">
        <v>2</v>
      </c>
      <c r="B9" s="973">
        <f>VLOOKUP(A9,'Orçamento Base'!$D$10:$S$2478,4,FALSE)</f>
        <v>0</v>
      </c>
      <c r="C9" s="974">
        <f>VLOOKUP($A9,'Orçamento Base'!$D$10:$S$2501,16,FALSE)</f>
        <v>0</v>
      </c>
      <c r="D9" s="970">
        <f>IFERROR(C9/'Orçamento Base'!$S$1671,0)</f>
        <v>0</v>
      </c>
      <c r="E9" s="299"/>
      <c r="F9" s="299"/>
      <c r="G9" s="299"/>
      <c r="H9" s="299"/>
      <c r="I9" s="299"/>
      <c r="J9" s="299"/>
      <c r="K9" s="720"/>
      <c r="L9" s="720"/>
      <c r="M9" s="720"/>
      <c r="N9" s="720"/>
      <c r="O9" s="720"/>
      <c r="P9" s="720"/>
      <c r="Q9" s="720"/>
      <c r="R9" s="720"/>
      <c r="S9" s="720"/>
      <c r="T9" s="720"/>
      <c r="U9" s="720"/>
      <c r="V9" s="720"/>
      <c r="W9" s="720"/>
      <c r="X9" s="720"/>
      <c r="Y9" s="720"/>
      <c r="Z9" s="720"/>
    </row>
    <row r="10" spans="1:26" ht="13.5" hidden="1" customHeight="1">
      <c r="A10" s="971"/>
      <c r="B10" s="971"/>
      <c r="C10" s="971"/>
      <c r="D10" s="971"/>
      <c r="E10" s="299"/>
      <c r="F10" s="299"/>
      <c r="G10" s="299"/>
      <c r="H10" s="299"/>
      <c r="I10" s="299"/>
      <c r="J10" s="299"/>
      <c r="K10" s="720"/>
      <c r="L10" s="720"/>
      <c r="M10" s="720"/>
      <c r="N10" s="720"/>
      <c r="O10" s="720"/>
      <c r="P10" s="720"/>
      <c r="Q10" s="720"/>
      <c r="R10" s="720"/>
      <c r="S10" s="720"/>
      <c r="T10" s="720"/>
      <c r="U10" s="720"/>
      <c r="V10" s="720"/>
      <c r="W10" s="720"/>
      <c r="X10" s="720"/>
      <c r="Y10" s="720"/>
      <c r="Z10" s="720"/>
    </row>
    <row r="11" spans="1:26" ht="13.5" hidden="1" customHeight="1">
      <c r="A11" s="972">
        <v>3</v>
      </c>
      <c r="B11" s="973" t="str">
        <f>VLOOKUP(A11,'Orçamento Base'!$D$10:$S$2478,4,FALSE)</f>
        <v>(digite a descrição do item aqui)</v>
      </c>
      <c r="C11" s="974">
        <f>VLOOKUP($A11,'Orçamento Base'!$D$10:$S$2501,16,FALSE)</f>
        <v>0</v>
      </c>
      <c r="D11" s="970">
        <f>IFERROR(C11/'Orçamento Base'!$S$1671,0)</f>
        <v>0</v>
      </c>
      <c r="E11" s="299"/>
      <c r="F11" s="299"/>
      <c r="G11" s="299"/>
      <c r="H11" s="299"/>
      <c r="I11" s="299"/>
      <c r="J11" s="299"/>
      <c r="K11" s="720"/>
      <c r="L11" s="720"/>
      <c r="M11" s="720"/>
      <c r="N11" s="720"/>
      <c r="O11" s="720"/>
      <c r="P11" s="720"/>
      <c r="Q11" s="720"/>
      <c r="R11" s="720"/>
      <c r="S11" s="720"/>
      <c r="T11" s="720"/>
      <c r="U11" s="720"/>
      <c r="V11" s="720"/>
      <c r="W11" s="720"/>
      <c r="X11" s="720"/>
      <c r="Y11" s="720"/>
      <c r="Z11" s="720"/>
    </row>
    <row r="12" spans="1:26" ht="13.5" hidden="1" customHeight="1">
      <c r="A12" s="971"/>
      <c r="B12" s="971"/>
      <c r="C12" s="971"/>
      <c r="D12" s="971"/>
      <c r="E12" s="299"/>
      <c r="F12" s="299"/>
      <c r="G12" s="299"/>
      <c r="H12" s="299"/>
      <c r="I12" s="299"/>
      <c r="J12" s="299"/>
      <c r="K12" s="720"/>
      <c r="L12" s="720"/>
      <c r="M12" s="720"/>
      <c r="N12" s="720"/>
      <c r="O12" s="720"/>
      <c r="P12" s="720"/>
      <c r="Q12" s="720"/>
      <c r="R12" s="720"/>
      <c r="S12" s="720"/>
      <c r="T12" s="720"/>
      <c r="U12" s="720"/>
      <c r="V12" s="720"/>
      <c r="W12" s="720"/>
      <c r="X12" s="720"/>
      <c r="Y12" s="720"/>
      <c r="Z12" s="720"/>
    </row>
    <row r="13" spans="1:26" ht="13.5" hidden="1" customHeight="1">
      <c r="A13" s="972">
        <v>4</v>
      </c>
      <c r="B13" s="973" t="str">
        <f>VLOOKUP(A13,'Orçamento Base'!$D$10:$S$2478,4,FALSE)</f>
        <v>(digite a descrição do item aqui)</v>
      </c>
      <c r="C13" s="974">
        <f>VLOOKUP($A13,'Orçamento Base'!$D$10:$S$2501,16,FALSE)</f>
        <v>0</v>
      </c>
      <c r="D13" s="970">
        <f>IFERROR(C13/'Orçamento Base'!$S$1671,0)</f>
        <v>0</v>
      </c>
      <c r="E13" s="299"/>
      <c r="F13" s="299"/>
      <c r="G13" s="299"/>
      <c r="H13" s="299"/>
      <c r="I13" s="299"/>
      <c r="J13" s="299"/>
      <c r="K13" s="720"/>
      <c r="L13" s="720"/>
      <c r="M13" s="720"/>
      <c r="N13" s="720"/>
      <c r="O13" s="720"/>
      <c r="P13" s="720"/>
      <c r="Q13" s="720"/>
      <c r="R13" s="720"/>
      <c r="S13" s="720"/>
      <c r="T13" s="720"/>
      <c r="U13" s="720"/>
      <c r="V13" s="720"/>
      <c r="W13" s="720"/>
      <c r="X13" s="720"/>
      <c r="Y13" s="720"/>
      <c r="Z13" s="720"/>
    </row>
    <row r="14" spans="1:26" ht="13.5" hidden="1" customHeight="1">
      <c r="A14" s="971"/>
      <c r="B14" s="971"/>
      <c r="C14" s="971"/>
      <c r="D14" s="971"/>
      <c r="E14" s="299"/>
      <c r="F14" s="299"/>
      <c r="G14" s="299"/>
      <c r="H14" s="299"/>
      <c r="I14" s="299"/>
      <c r="J14" s="299"/>
      <c r="K14" s="720"/>
      <c r="L14" s="720"/>
      <c r="M14" s="720"/>
      <c r="N14" s="720"/>
      <c r="O14" s="720"/>
      <c r="P14" s="720"/>
      <c r="Q14" s="720"/>
      <c r="R14" s="720"/>
      <c r="S14" s="720"/>
      <c r="T14" s="720"/>
      <c r="U14" s="720"/>
      <c r="V14" s="720"/>
      <c r="W14" s="720"/>
      <c r="X14" s="720"/>
      <c r="Y14" s="720"/>
      <c r="Z14" s="720"/>
    </row>
    <row r="15" spans="1:26" ht="13.5" hidden="1" customHeight="1">
      <c r="A15" s="972">
        <v>5</v>
      </c>
      <c r="B15" s="973" t="str">
        <f>VLOOKUP(A15,'Orçamento Base'!$D$10:$S$2478,4,FALSE)</f>
        <v>(digite a descrição do item aqui)</v>
      </c>
      <c r="C15" s="974">
        <f>VLOOKUP($A15,'Orçamento Base'!$D$10:$S$2501,16,FALSE)</f>
        <v>0</v>
      </c>
      <c r="D15" s="970">
        <f>IFERROR(C15/'Orçamento Base'!$S$1671,0)</f>
        <v>0</v>
      </c>
      <c r="E15" s="299"/>
      <c r="F15" s="299"/>
      <c r="G15" s="299"/>
      <c r="H15" s="299"/>
      <c r="I15" s="299"/>
      <c r="J15" s="299"/>
      <c r="K15" s="720"/>
      <c r="L15" s="720"/>
      <c r="M15" s="720"/>
      <c r="N15" s="720"/>
      <c r="O15" s="720"/>
      <c r="P15" s="720"/>
      <c r="Q15" s="720"/>
      <c r="R15" s="720"/>
      <c r="S15" s="720"/>
      <c r="T15" s="720"/>
      <c r="U15" s="720"/>
      <c r="V15" s="720"/>
      <c r="W15" s="720"/>
      <c r="X15" s="720"/>
      <c r="Y15" s="720"/>
      <c r="Z15" s="720"/>
    </row>
    <row r="16" spans="1:26" ht="13.5" hidden="1" customHeight="1">
      <c r="A16" s="971"/>
      <c r="B16" s="971"/>
      <c r="C16" s="971"/>
      <c r="D16" s="971"/>
      <c r="E16" s="299"/>
      <c r="F16" s="299"/>
      <c r="G16" s="299"/>
      <c r="H16" s="299"/>
      <c r="I16" s="299"/>
      <c r="J16" s="299"/>
      <c r="K16" s="720"/>
      <c r="L16" s="720"/>
      <c r="M16" s="720"/>
      <c r="N16" s="720"/>
      <c r="O16" s="720"/>
      <c r="P16" s="720"/>
      <c r="Q16" s="720"/>
      <c r="R16" s="720"/>
      <c r="S16" s="720"/>
      <c r="T16" s="720"/>
      <c r="U16" s="720"/>
      <c r="V16" s="720"/>
      <c r="W16" s="720"/>
      <c r="X16" s="720"/>
      <c r="Y16" s="720"/>
      <c r="Z16" s="720"/>
    </row>
    <row r="17" spans="1:26" ht="13.5" hidden="1" customHeight="1">
      <c r="A17" s="972">
        <v>6</v>
      </c>
      <c r="B17" s="973" t="str">
        <f>VLOOKUP(A17,'Orçamento Base'!$D$10:$S$2478,4,FALSE)</f>
        <v>(digite a descrição do item aqui)</v>
      </c>
      <c r="C17" s="974">
        <f>VLOOKUP($A17,'Orçamento Base'!$D$10:$S$2501,16,FALSE)</f>
        <v>0</v>
      </c>
      <c r="D17" s="970">
        <f>IFERROR(C17/'Orçamento Base'!$S$1671,0)</f>
        <v>0</v>
      </c>
      <c r="E17" s="299"/>
      <c r="F17" s="299"/>
      <c r="G17" s="299"/>
      <c r="H17" s="299"/>
      <c r="I17" s="299"/>
      <c r="J17" s="299"/>
      <c r="K17" s="720"/>
      <c r="L17" s="720"/>
      <c r="M17" s="720"/>
      <c r="N17" s="720"/>
      <c r="O17" s="720"/>
      <c r="P17" s="720"/>
      <c r="Q17" s="720"/>
      <c r="R17" s="720"/>
      <c r="S17" s="720"/>
      <c r="T17" s="720"/>
      <c r="U17" s="720"/>
      <c r="V17" s="720"/>
      <c r="W17" s="720"/>
      <c r="X17" s="720"/>
      <c r="Y17" s="720"/>
      <c r="Z17" s="720"/>
    </row>
    <row r="18" spans="1:26" ht="13.5" hidden="1" customHeight="1">
      <c r="A18" s="971"/>
      <c r="B18" s="971"/>
      <c r="C18" s="971"/>
      <c r="D18" s="971"/>
      <c r="E18" s="299"/>
      <c r="F18" s="299"/>
      <c r="G18" s="299"/>
      <c r="H18" s="299"/>
      <c r="I18" s="299"/>
      <c r="J18" s="299"/>
      <c r="K18" s="720"/>
      <c r="L18" s="720"/>
      <c r="M18" s="720"/>
      <c r="N18" s="720"/>
      <c r="O18" s="720"/>
      <c r="P18" s="720"/>
      <c r="Q18" s="720"/>
      <c r="R18" s="720"/>
      <c r="S18" s="720"/>
      <c r="T18" s="720"/>
      <c r="U18" s="720"/>
      <c r="V18" s="720"/>
      <c r="W18" s="720"/>
      <c r="X18" s="720"/>
      <c r="Y18" s="720"/>
      <c r="Z18" s="720"/>
    </row>
    <row r="19" spans="1:26" ht="13.5" hidden="1" customHeight="1">
      <c r="A19" s="972">
        <v>7</v>
      </c>
      <c r="B19" s="973" t="str">
        <f>VLOOKUP(A19,'Orçamento Base'!$D$10:$S$2478,4,FALSE)</f>
        <v>(digite a descrição do item aqui)</v>
      </c>
      <c r="C19" s="974">
        <f>VLOOKUP($A19,'Orçamento Base'!$D$10:$S$2501,16,FALSE)</f>
        <v>0</v>
      </c>
      <c r="D19" s="970">
        <f>IFERROR(C19/'Orçamento Base'!$S$1671,0)</f>
        <v>0</v>
      </c>
      <c r="E19" s="299"/>
      <c r="F19" s="299"/>
      <c r="G19" s="299"/>
      <c r="H19" s="299"/>
      <c r="I19" s="299"/>
      <c r="J19" s="299"/>
      <c r="K19" s="720"/>
      <c r="L19" s="720"/>
      <c r="M19" s="720"/>
      <c r="N19" s="720"/>
      <c r="O19" s="720"/>
      <c r="P19" s="720"/>
      <c r="Q19" s="720"/>
      <c r="R19" s="720"/>
      <c r="S19" s="720"/>
      <c r="T19" s="720"/>
      <c r="U19" s="720"/>
      <c r="V19" s="720"/>
      <c r="W19" s="720"/>
      <c r="X19" s="720"/>
      <c r="Y19" s="720"/>
      <c r="Z19" s="720"/>
    </row>
    <row r="20" spans="1:26" ht="13.5" hidden="1" customHeight="1">
      <c r="A20" s="971"/>
      <c r="B20" s="971"/>
      <c r="C20" s="971"/>
      <c r="D20" s="971"/>
      <c r="E20" s="299"/>
      <c r="F20" s="299"/>
      <c r="G20" s="299"/>
      <c r="H20" s="299"/>
      <c r="I20" s="299"/>
      <c r="J20" s="299"/>
      <c r="K20" s="720"/>
      <c r="L20" s="720"/>
      <c r="M20" s="720"/>
      <c r="N20" s="720"/>
      <c r="O20" s="720"/>
      <c r="P20" s="720"/>
      <c r="Q20" s="720"/>
      <c r="R20" s="720"/>
      <c r="S20" s="720"/>
      <c r="T20" s="720"/>
      <c r="U20" s="720"/>
      <c r="V20" s="720"/>
      <c r="W20" s="720"/>
      <c r="X20" s="720"/>
      <c r="Y20" s="720"/>
      <c r="Z20" s="720"/>
    </row>
    <row r="21" spans="1:26" ht="13.5" hidden="1" customHeight="1">
      <c r="A21" s="972">
        <v>8</v>
      </c>
      <c r="B21" s="973" t="str">
        <f>VLOOKUP(A21,'Orçamento Base'!$D$10:$S$2478,4,FALSE)</f>
        <v>(digite a descrição do item aqui)</v>
      </c>
      <c r="C21" s="974">
        <f>VLOOKUP($A21,'Orçamento Base'!$D$10:$S$2501,16,FALSE)</f>
        <v>0</v>
      </c>
      <c r="D21" s="970">
        <f>IFERROR(C21/'Orçamento Base'!$S$1671,0)</f>
        <v>0</v>
      </c>
      <c r="E21" s="299"/>
      <c r="F21" s="299"/>
      <c r="G21" s="299"/>
      <c r="H21" s="299"/>
      <c r="I21" s="299"/>
      <c r="J21" s="299"/>
      <c r="K21" s="720"/>
      <c r="L21" s="720"/>
      <c r="M21" s="720"/>
      <c r="N21" s="720"/>
      <c r="O21" s="720"/>
      <c r="P21" s="720"/>
      <c r="Q21" s="720"/>
      <c r="R21" s="720"/>
      <c r="S21" s="720"/>
      <c r="T21" s="720"/>
      <c r="U21" s="720"/>
      <c r="V21" s="720"/>
      <c r="W21" s="720"/>
      <c r="X21" s="720"/>
      <c r="Y21" s="720"/>
      <c r="Z21" s="720"/>
    </row>
    <row r="22" spans="1:26" ht="13.5" hidden="1" customHeight="1">
      <c r="A22" s="971"/>
      <c r="B22" s="971"/>
      <c r="C22" s="971"/>
      <c r="D22" s="971"/>
      <c r="E22" s="299"/>
      <c r="F22" s="299"/>
      <c r="G22" s="299"/>
      <c r="H22" s="299"/>
      <c r="I22" s="299"/>
      <c r="J22" s="299"/>
      <c r="K22" s="720"/>
      <c r="L22" s="720"/>
      <c r="M22" s="720"/>
      <c r="N22" s="720"/>
      <c r="O22" s="720"/>
      <c r="P22" s="720"/>
      <c r="Q22" s="720"/>
      <c r="R22" s="720"/>
      <c r="S22" s="720"/>
      <c r="T22" s="720"/>
      <c r="U22" s="720"/>
      <c r="V22" s="720"/>
      <c r="W22" s="720"/>
      <c r="X22" s="720"/>
      <c r="Y22" s="720"/>
      <c r="Z22" s="720"/>
    </row>
    <row r="23" spans="1:26" ht="13.5" hidden="1" customHeight="1">
      <c r="A23" s="972">
        <v>9</v>
      </c>
      <c r="B23" s="973" t="str">
        <f>VLOOKUP(A23,'Orçamento Base'!$D$10:$S$2478,4,FALSE)</f>
        <v>(digite a descrição do item aqui)</v>
      </c>
      <c r="C23" s="974">
        <f>VLOOKUP($A23,'Orçamento Base'!$D$10:$S$2501,16,FALSE)</f>
        <v>0</v>
      </c>
      <c r="D23" s="970">
        <f>IFERROR(C23/'Orçamento Base'!$S$1671,0)</f>
        <v>0</v>
      </c>
      <c r="E23" s="299"/>
      <c r="F23" s="299"/>
      <c r="G23" s="299"/>
      <c r="H23" s="299"/>
      <c r="I23" s="299"/>
      <c r="J23" s="299"/>
      <c r="K23" s="720"/>
      <c r="L23" s="720"/>
      <c r="M23" s="720"/>
      <c r="N23" s="720"/>
      <c r="O23" s="720"/>
      <c r="P23" s="720"/>
      <c r="Q23" s="720"/>
      <c r="R23" s="720"/>
      <c r="S23" s="720"/>
      <c r="T23" s="720"/>
      <c r="U23" s="720"/>
      <c r="V23" s="720"/>
      <c r="W23" s="720"/>
      <c r="X23" s="720"/>
      <c r="Y23" s="720"/>
      <c r="Z23" s="720"/>
    </row>
    <row r="24" spans="1:26" ht="13.5" hidden="1" customHeight="1">
      <c r="A24" s="971"/>
      <c r="B24" s="971"/>
      <c r="C24" s="971"/>
      <c r="D24" s="971"/>
      <c r="E24" s="299"/>
      <c r="F24" s="299"/>
      <c r="G24" s="299"/>
      <c r="H24" s="299"/>
      <c r="I24" s="299"/>
      <c r="J24" s="299"/>
      <c r="K24" s="720"/>
      <c r="L24" s="720"/>
      <c r="M24" s="720"/>
      <c r="N24" s="720"/>
      <c r="O24" s="720"/>
      <c r="P24" s="720"/>
      <c r="Q24" s="720"/>
      <c r="R24" s="720"/>
      <c r="S24" s="720"/>
      <c r="T24" s="720"/>
      <c r="U24" s="720"/>
      <c r="V24" s="720"/>
      <c r="W24" s="720"/>
      <c r="X24" s="720"/>
      <c r="Y24" s="720"/>
      <c r="Z24" s="720"/>
    </row>
    <row r="25" spans="1:26" ht="13.5" hidden="1" customHeight="1">
      <c r="A25" s="972">
        <v>10</v>
      </c>
      <c r="B25" s="973" t="str">
        <f>VLOOKUP(A25,'Orçamento Base'!$D$10:$S$2478,4,FALSE)</f>
        <v>(digite a descrição do item aqui)</v>
      </c>
      <c r="C25" s="974">
        <f>VLOOKUP($A25,'Orçamento Base'!$D$10:$S$2501,16,FALSE)</f>
        <v>0</v>
      </c>
      <c r="D25" s="970">
        <f>IFERROR(C25/'Orçamento Base'!$S$1671,0)</f>
        <v>0</v>
      </c>
      <c r="E25" s="299"/>
      <c r="F25" s="299"/>
      <c r="G25" s="299"/>
      <c r="H25" s="299"/>
      <c r="I25" s="299"/>
      <c r="J25" s="299"/>
      <c r="K25" s="720"/>
      <c r="L25" s="720"/>
      <c r="M25" s="720"/>
      <c r="N25" s="720"/>
      <c r="O25" s="720"/>
      <c r="P25" s="720"/>
      <c r="Q25" s="720"/>
      <c r="R25" s="720"/>
      <c r="S25" s="720"/>
      <c r="T25" s="720"/>
      <c r="U25" s="720"/>
      <c r="V25" s="720"/>
      <c r="W25" s="720"/>
      <c r="X25" s="720"/>
      <c r="Y25" s="720"/>
      <c r="Z25" s="720"/>
    </row>
    <row r="26" spans="1:26" ht="13.5" hidden="1" customHeight="1">
      <c r="A26" s="971"/>
      <c r="B26" s="971"/>
      <c r="C26" s="971"/>
      <c r="D26" s="971"/>
      <c r="E26" s="299"/>
      <c r="F26" s="299"/>
      <c r="G26" s="299"/>
      <c r="H26" s="299"/>
      <c r="I26" s="299"/>
      <c r="J26" s="299"/>
      <c r="K26" s="720"/>
      <c r="L26" s="720"/>
      <c r="M26" s="720"/>
      <c r="N26" s="720"/>
      <c r="O26" s="720"/>
      <c r="P26" s="720"/>
      <c r="Q26" s="720"/>
      <c r="R26" s="720"/>
      <c r="S26" s="720"/>
      <c r="T26" s="720"/>
      <c r="U26" s="720"/>
      <c r="V26" s="720"/>
      <c r="W26" s="720"/>
      <c r="X26" s="720"/>
      <c r="Y26" s="720"/>
      <c r="Z26" s="720"/>
    </row>
    <row r="27" spans="1:26" ht="13.5" hidden="1" customHeight="1">
      <c r="A27" s="972">
        <v>11</v>
      </c>
      <c r="B27" s="973" t="str">
        <f>VLOOKUP(A27,'Orçamento Base'!$D$10:$S$2478,4,FALSE)</f>
        <v>(digite a descrição do item aqui)</v>
      </c>
      <c r="C27" s="974">
        <f>VLOOKUP($A27,'Orçamento Base'!$D$10:$S$2501,16,FALSE)</f>
        <v>0</v>
      </c>
      <c r="D27" s="970">
        <f>IFERROR(C27/'Orçamento Base'!$S$1671,0)</f>
        <v>0</v>
      </c>
      <c r="E27" s="299"/>
      <c r="F27" s="299"/>
      <c r="G27" s="299"/>
      <c r="H27" s="299"/>
      <c r="I27" s="299"/>
      <c r="J27" s="299"/>
      <c r="K27" s="720"/>
      <c r="L27" s="720"/>
      <c r="M27" s="720"/>
      <c r="N27" s="720"/>
      <c r="O27" s="720"/>
      <c r="P27" s="720"/>
      <c r="Q27" s="720"/>
      <c r="R27" s="720"/>
      <c r="S27" s="720"/>
      <c r="T27" s="720"/>
      <c r="U27" s="720"/>
      <c r="V27" s="720"/>
      <c r="W27" s="720"/>
      <c r="X27" s="720"/>
      <c r="Y27" s="720"/>
      <c r="Z27" s="720"/>
    </row>
    <row r="28" spans="1:26" ht="13.5" hidden="1" customHeight="1">
      <c r="A28" s="971"/>
      <c r="B28" s="971"/>
      <c r="C28" s="971"/>
      <c r="D28" s="971"/>
      <c r="E28" s="299"/>
      <c r="F28" s="299"/>
      <c r="G28" s="299"/>
      <c r="H28" s="299"/>
      <c r="I28" s="299"/>
      <c r="J28" s="299"/>
      <c r="K28" s="720"/>
      <c r="L28" s="720"/>
      <c r="M28" s="720"/>
      <c r="N28" s="720"/>
      <c r="O28" s="720"/>
      <c r="P28" s="720"/>
      <c r="Q28" s="720"/>
      <c r="R28" s="720"/>
      <c r="S28" s="720"/>
      <c r="T28" s="720"/>
      <c r="U28" s="720"/>
      <c r="V28" s="720"/>
      <c r="W28" s="720"/>
      <c r="X28" s="720"/>
      <c r="Y28" s="720"/>
      <c r="Z28" s="720"/>
    </row>
    <row r="29" spans="1:26" ht="13.5" hidden="1" customHeight="1">
      <c r="A29" s="972">
        <v>12</v>
      </c>
      <c r="B29" s="973" t="str">
        <f>VLOOKUP(A29,'Orçamento Base'!$D$10:$S$2478,4,FALSE)</f>
        <v>(digite a descrição do item aqui)</v>
      </c>
      <c r="C29" s="974">
        <f>VLOOKUP($A29,'Orçamento Base'!$D$10:$S$2501,16,FALSE)</f>
        <v>0</v>
      </c>
      <c r="D29" s="970">
        <f>IFERROR(C29/'Orçamento Base'!$S$1671,0)</f>
        <v>0</v>
      </c>
      <c r="E29" s="299"/>
      <c r="F29" s="299"/>
      <c r="G29" s="299"/>
      <c r="H29" s="299"/>
      <c r="I29" s="299"/>
      <c r="J29" s="299"/>
      <c r="K29" s="720"/>
      <c r="L29" s="720"/>
      <c r="M29" s="720"/>
      <c r="N29" s="720"/>
      <c r="O29" s="720"/>
      <c r="P29" s="720"/>
      <c r="Q29" s="720"/>
      <c r="R29" s="720"/>
      <c r="S29" s="720"/>
      <c r="T29" s="720"/>
      <c r="U29" s="720"/>
      <c r="V29" s="720"/>
      <c r="W29" s="720"/>
      <c r="X29" s="720"/>
      <c r="Y29" s="720"/>
      <c r="Z29" s="720"/>
    </row>
    <row r="30" spans="1:26" ht="13.5" hidden="1" customHeight="1">
      <c r="A30" s="971"/>
      <c r="B30" s="971"/>
      <c r="C30" s="971"/>
      <c r="D30" s="971"/>
      <c r="E30" s="299"/>
      <c r="F30" s="299"/>
      <c r="G30" s="299"/>
      <c r="H30" s="299"/>
      <c r="I30" s="299"/>
      <c r="J30" s="299"/>
      <c r="K30" s="720"/>
      <c r="L30" s="720"/>
      <c r="M30" s="720"/>
      <c r="N30" s="720"/>
      <c r="O30" s="720"/>
      <c r="P30" s="720"/>
      <c r="Q30" s="720"/>
      <c r="R30" s="720"/>
      <c r="S30" s="720"/>
      <c r="T30" s="720"/>
      <c r="U30" s="720"/>
      <c r="V30" s="720"/>
      <c r="W30" s="720"/>
      <c r="X30" s="720"/>
      <c r="Y30" s="720"/>
      <c r="Z30" s="720"/>
    </row>
    <row r="31" spans="1:26" ht="13.5" hidden="1" customHeight="1">
      <c r="A31" s="972">
        <v>13</v>
      </c>
      <c r="B31" s="973" t="str">
        <f>VLOOKUP(A31,'Orçamento Base'!$D$10:$S$2478,4,FALSE)</f>
        <v>(digite a descrição do item aqui)</v>
      </c>
      <c r="C31" s="974">
        <f>VLOOKUP($A31,'Orçamento Base'!$D$10:$S$2501,16,FALSE)</f>
        <v>0</v>
      </c>
      <c r="D31" s="970">
        <f>IFERROR(C31/'Orçamento Base'!$S$1671,0)</f>
        <v>0</v>
      </c>
      <c r="E31" s="299"/>
      <c r="F31" s="299"/>
      <c r="G31" s="299"/>
      <c r="H31" s="299"/>
      <c r="I31" s="299"/>
      <c r="J31" s="299"/>
      <c r="K31" s="720"/>
      <c r="L31" s="720"/>
      <c r="M31" s="720"/>
      <c r="N31" s="720"/>
      <c r="O31" s="720"/>
      <c r="P31" s="720"/>
      <c r="Q31" s="720"/>
      <c r="R31" s="720"/>
      <c r="S31" s="720"/>
      <c r="T31" s="720"/>
      <c r="U31" s="720"/>
      <c r="V31" s="720"/>
      <c r="W31" s="720"/>
      <c r="X31" s="720"/>
      <c r="Y31" s="720"/>
      <c r="Z31" s="720"/>
    </row>
    <row r="32" spans="1:26" ht="13.5" hidden="1" customHeight="1">
      <c r="A32" s="971"/>
      <c r="B32" s="971"/>
      <c r="C32" s="971"/>
      <c r="D32" s="971"/>
      <c r="E32" s="299"/>
      <c r="F32" s="299"/>
      <c r="G32" s="299"/>
      <c r="H32" s="299"/>
      <c r="I32" s="299"/>
      <c r="J32" s="299"/>
      <c r="K32" s="720"/>
      <c r="L32" s="720"/>
      <c r="M32" s="720"/>
      <c r="N32" s="720"/>
      <c r="O32" s="720"/>
      <c r="P32" s="720"/>
      <c r="Q32" s="720"/>
      <c r="R32" s="720"/>
      <c r="S32" s="720"/>
      <c r="T32" s="720"/>
      <c r="U32" s="720"/>
      <c r="V32" s="720"/>
      <c r="W32" s="720"/>
      <c r="X32" s="720"/>
      <c r="Y32" s="720"/>
      <c r="Z32" s="720"/>
    </row>
    <row r="33" spans="1:26" ht="13.5" hidden="1" customHeight="1">
      <c r="A33" s="972">
        <v>14</v>
      </c>
      <c r="B33" s="973" t="str">
        <f>VLOOKUP(A33,'Orçamento Base'!$D$10:$S$2478,4,FALSE)</f>
        <v>(digite a descrição do item aqui)</v>
      </c>
      <c r="C33" s="974">
        <f>VLOOKUP($A33,'Orçamento Base'!$D$10:$S$2501,16,FALSE)</f>
        <v>0</v>
      </c>
      <c r="D33" s="970">
        <f>IFERROR(C33/'Orçamento Base'!$S$1671,0)</f>
        <v>0</v>
      </c>
      <c r="E33" s="299"/>
      <c r="F33" s="299"/>
      <c r="G33" s="299"/>
      <c r="H33" s="299"/>
      <c r="I33" s="299"/>
      <c r="J33" s="299"/>
      <c r="K33" s="720"/>
      <c r="L33" s="720"/>
      <c r="M33" s="720"/>
      <c r="N33" s="720"/>
      <c r="O33" s="720"/>
      <c r="P33" s="720"/>
      <c r="Q33" s="720"/>
      <c r="R33" s="720"/>
      <c r="S33" s="720"/>
      <c r="T33" s="720"/>
      <c r="U33" s="720"/>
      <c r="V33" s="720"/>
      <c r="W33" s="720"/>
      <c r="X33" s="720"/>
      <c r="Y33" s="720"/>
      <c r="Z33" s="720"/>
    </row>
    <row r="34" spans="1:26" ht="13.5" hidden="1" customHeight="1">
      <c r="A34" s="971"/>
      <c r="B34" s="971"/>
      <c r="C34" s="971"/>
      <c r="D34" s="971"/>
      <c r="E34" s="299"/>
      <c r="F34" s="299"/>
      <c r="G34" s="299"/>
      <c r="H34" s="299"/>
      <c r="I34" s="299"/>
      <c r="J34" s="299"/>
      <c r="K34" s="720"/>
      <c r="L34" s="720"/>
      <c r="M34" s="720"/>
      <c r="N34" s="720"/>
      <c r="O34" s="720"/>
      <c r="P34" s="720"/>
      <c r="Q34" s="720"/>
      <c r="R34" s="720"/>
      <c r="S34" s="720"/>
      <c r="T34" s="720"/>
      <c r="U34" s="720"/>
      <c r="V34" s="720"/>
      <c r="W34" s="720"/>
      <c r="X34" s="720"/>
      <c r="Y34" s="720"/>
      <c r="Z34" s="720"/>
    </row>
    <row r="35" spans="1:26" ht="13.5" hidden="1" customHeight="1">
      <c r="A35" s="972">
        <v>15</v>
      </c>
      <c r="B35" s="973" t="str">
        <f>VLOOKUP(A35,'Orçamento Base'!$D$10:$S$2478,4,FALSE)</f>
        <v>(digite a descrição do item aqui)</v>
      </c>
      <c r="C35" s="974">
        <f>VLOOKUP($A35,'Orçamento Base'!$D$10:$S$2501,16,FALSE)</f>
        <v>0</v>
      </c>
      <c r="D35" s="970">
        <f>IFERROR(C35/'Orçamento Base'!$S$1671,0)</f>
        <v>0</v>
      </c>
      <c r="E35" s="299"/>
      <c r="F35" s="299"/>
      <c r="G35" s="299"/>
      <c r="H35" s="299"/>
      <c r="I35" s="299"/>
      <c r="J35" s="299"/>
      <c r="K35" s="720"/>
      <c r="L35" s="720"/>
      <c r="M35" s="720"/>
      <c r="N35" s="720"/>
      <c r="O35" s="720"/>
      <c r="P35" s="720"/>
      <c r="Q35" s="720"/>
      <c r="R35" s="720"/>
      <c r="S35" s="720"/>
      <c r="T35" s="720"/>
      <c r="U35" s="720"/>
      <c r="V35" s="720"/>
      <c r="W35" s="720"/>
      <c r="X35" s="720"/>
      <c r="Y35" s="720"/>
      <c r="Z35" s="720"/>
    </row>
    <row r="36" spans="1:26" ht="13.5" hidden="1" customHeight="1">
      <c r="A36" s="971"/>
      <c r="B36" s="971"/>
      <c r="C36" s="971"/>
      <c r="D36" s="971"/>
      <c r="E36" s="299"/>
      <c r="F36" s="299"/>
      <c r="G36" s="299"/>
      <c r="H36" s="299"/>
      <c r="I36" s="299"/>
      <c r="J36" s="299"/>
      <c r="K36" s="720"/>
      <c r="L36" s="720"/>
      <c r="M36" s="720"/>
      <c r="N36" s="720"/>
      <c r="O36" s="720"/>
      <c r="P36" s="720"/>
      <c r="Q36" s="720"/>
      <c r="R36" s="720"/>
      <c r="S36" s="720"/>
      <c r="T36" s="720"/>
      <c r="U36" s="720"/>
      <c r="V36" s="720"/>
      <c r="W36" s="720"/>
      <c r="X36" s="720"/>
      <c r="Y36" s="720"/>
      <c r="Z36" s="720"/>
    </row>
    <row r="37" spans="1:26" ht="13.5" hidden="1" customHeight="1">
      <c r="A37" s="972">
        <v>16</v>
      </c>
      <c r="B37" s="973" t="str">
        <f>VLOOKUP(A37,'Orçamento Base'!$D$10:$S$2478,4,FALSE)</f>
        <v>(digite a descrição do item aqui)</v>
      </c>
      <c r="C37" s="974">
        <f>VLOOKUP($A37,'Orçamento Base'!$D$10:$S$2501,16,FALSE)</f>
        <v>0</v>
      </c>
      <c r="D37" s="970">
        <f>IFERROR(C37/'Orçamento Base'!$S$1671,0)</f>
        <v>0</v>
      </c>
      <c r="E37" s="299"/>
      <c r="F37" s="299"/>
      <c r="G37" s="299"/>
      <c r="H37" s="299"/>
      <c r="I37" s="299"/>
      <c r="J37" s="299"/>
      <c r="K37" s="720"/>
      <c r="L37" s="720"/>
      <c r="M37" s="720"/>
      <c r="N37" s="720"/>
      <c r="O37" s="720"/>
      <c r="P37" s="720"/>
      <c r="Q37" s="720"/>
      <c r="R37" s="720"/>
      <c r="S37" s="720"/>
      <c r="T37" s="720"/>
      <c r="U37" s="720"/>
      <c r="V37" s="720"/>
      <c r="W37" s="720"/>
      <c r="X37" s="720"/>
      <c r="Y37" s="720"/>
      <c r="Z37" s="720"/>
    </row>
    <row r="38" spans="1:26" ht="13.5" hidden="1" customHeight="1">
      <c r="A38" s="971"/>
      <c r="B38" s="971"/>
      <c r="C38" s="971"/>
      <c r="D38" s="971"/>
      <c r="E38" s="299"/>
      <c r="F38" s="299"/>
      <c r="G38" s="299"/>
      <c r="H38" s="299"/>
      <c r="I38" s="299"/>
      <c r="J38" s="299"/>
      <c r="K38" s="720"/>
      <c r="L38" s="720"/>
      <c r="M38" s="720"/>
      <c r="N38" s="720"/>
      <c r="O38" s="720"/>
      <c r="P38" s="720"/>
      <c r="Q38" s="720"/>
      <c r="R38" s="720"/>
      <c r="S38" s="720"/>
      <c r="T38" s="720"/>
      <c r="U38" s="720"/>
      <c r="V38" s="720"/>
      <c r="W38" s="720"/>
      <c r="X38" s="720"/>
      <c r="Y38" s="720"/>
      <c r="Z38" s="720"/>
    </row>
    <row r="39" spans="1:26" ht="13.5" hidden="1" customHeight="1">
      <c r="A39" s="972">
        <v>17</v>
      </c>
      <c r="B39" s="973" t="str">
        <f>VLOOKUP(A39,'Orçamento Base'!$D$10:$S$2478,4,FALSE)</f>
        <v>(digite a descrição do item aqui)</v>
      </c>
      <c r="C39" s="974">
        <f>VLOOKUP($A39,'Orçamento Base'!$D$10:$S$2501,16,FALSE)</f>
        <v>0</v>
      </c>
      <c r="D39" s="970">
        <f>IFERROR(C39/'Orçamento Base'!$S$1671,0)</f>
        <v>0</v>
      </c>
      <c r="E39" s="299"/>
      <c r="F39" s="299"/>
      <c r="G39" s="299"/>
      <c r="H39" s="299"/>
      <c r="I39" s="299"/>
      <c r="J39" s="299"/>
      <c r="K39" s="720"/>
      <c r="L39" s="720"/>
      <c r="M39" s="720"/>
      <c r="N39" s="720"/>
      <c r="O39" s="720"/>
      <c r="P39" s="720"/>
      <c r="Q39" s="720"/>
      <c r="R39" s="720"/>
      <c r="S39" s="720"/>
      <c r="T39" s="720"/>
      <c r="U39" s="720"/>
      <c r="V39" s="720"/>
      <c r="W39" s="720"/>
      <c r="X39" s="720"/>
      <c r="Y39" s="720"/>
      <c r="Z39" s="720"/>
    </row>
    <row r="40" spans="1:26" ht="13.5" hidden="1" customHeight="1">
      <c r="A40" s="971"/>
      <c r="B40" s="971"/>
      <c r="C40" s="971"/>
      <c r="D40" s="971"/>
      <c r="E40" s="299"/>
      <c r="F40" s="299"/>
      <c r="G40" s="299"/>
      <c r="H40" s="299"/>
      <c r="I40" s="299"/>
      <c r="J40" s="299"/>
      <c r="K40" s="720"/>
      <c r="L40" s="720"/>
      <c r="M40" s="720"/>
      <c r="N40" s="720"/>
      <c r="O40" s="720"/>
      <c r="P40" s="720"/>
      <c r="Q40" s="720"/>
      <c r="R40" s="720"/>
      <c r="S40" s="720"/>
      <c r="T40" s="720"/>
      <c r="U40" s="720"/>
      <c r="V40" s="720"/>
      <c r="W40" s="720"/>
      <c r="X40" s="720"/>
      <c r="Y40" s="720"/>
      <c r="Z40" s="720"/>
    </row>
    <row r="41" spans="1:26" ht="13.5" hidden="1" customHeight="1">
      <c r="A41" s="972">
        <v>18</v>
      </c>
      <c r="B41" s="973" t="str">
        <f>VLOOKUP(A41,'Orçamento Base'!$D$10:$S$2478,4,FALSE)</f>
        <v>(digite a descrição do item aqui)</v>
      </c>
      <c r="C41" s="974">
        <f>VLOOKUP($A41,'Orçamento Base'!$D$10:$S$2501,16,FALSE)</f>
        <v>0</v>
      </c>
      <c r="D41" s="970">
        <f>IFERROR(C41/'Orçamento Base'!$S$1671,0)</f>
        <v>0</v>
      </c>
      <c r="E41" s="299"/>
      <c r="F41" s="299"/>
      <c r="G41" s="299"/>
      <c r="H41" s="299"/>
      <c r="I41" s="299"/>
      <c r="J41" s="299"/>
      <c r="K41" s="720"/>
      <c r="L41" s="720"/>
      <c r="M41" s="720"/>
      <c r="N41" s="720"/>
      <c r="O41" s="720"/>
      <c r="P41" s="720"/>
      <c r="Q41" s="720"/>
      <c r="R41" s="720"/>
      <c r="S41" s="720"/>
      <c r="T41" s="720"/>
      <c r="U41" s="720"/>
      <c r="V41" s="720"/>
      <c r="W41" s="720"/>
      <c r="X41" s="720"/>
      <c r="Y41" s="720"/>
      <c r="Z41" s="720"/>
    </row>
    <row r="42" spans="1:26" ht="13.5" hidden="1" customHeight="1">
      <c r="A42" s="971"/>
      <c r="B42" s="971"/>
      <c r="C42" s="971"/>
      <c r="D42" s="971"/>
      <c r="E42" s="299"/>
      <c r="F42" s="299"/>
      <c r="G42" s="299"/>
      <c r="H42" s="299"/>
      <c r="I42" s="299"/>
      <c r="J42" s="299"/>
      <c r="K42" s="720"/>
      <c r="L42" s="720"/>
      <c r="M42" s="720"/>
      <c r="N42" s="720"/>
      <c r="O42" s="720"/>
      <c r="P42" s="720"/>
      <c r="Q42" s="720"/>
      <c r="R42" s="720"/>
      <c r="S42" s="720"/>
      <c r="T42" s="720"/>
      <c r="U42" s="720"/>
      <c r="V42" s="720"/>
      <c r="W42" s="720"/>
      <c r="X42" s="720"/>
      <c r="Y42" s="720"/>
      <c r="Z42" s="720"/>
    </row>
    <row r="43" spans="1:26" ht="13.5" hidden="1" customHeight="1">
      <c r="A43" s="972">
        <v>19</v>
      </c>
      <c r="B43" s="973" t="str">
        <f>VLOOKUP(A43,'Orçamento Base'!$D$10:$S$2478,4,FALSE)</f>
        <v>(digite a descrição do item aqui)</v>
      </c>
      <c r="C43" s="974">
        <f>VLOOKUP($A43,'Orçamento Base'!$D$10:$S$2501,16,FALSE)</f>
        <v>0</v>
      </c>
      <c r="D43" s="970">
        <f>IFERROR(C43/'Orçamento Base'!$S$1671,0)</f>
        <v>0</v>
      </c>
      <c r="E43" s="299"/>
      <c r="F43" s="299"/>
      <c r="G43" s="299"/>
      <c r="H43" s="299"/>
      <c r="I43" s="299"/>
      <c r="J43" s="299"/>
      <c r="K43" s="720"/>
      <c r="L43" s="720"/>
      <c r="M43" s="720"/>
      <c r="N43" s="720"/>
      <c r="O43" s="720"/>
      <c r="P43" s="720"/>
      <c r="Q43" s="720"/>
      <c r="R43" s="720"/>
      <c r="S43" s="720"/>
      <c r="T43" s="720"/>
      <c r="U43" s="720"/>
      <c r="V43" s="720"/>
      <c r="W43" s="720"/>
      <c r="X43" s="720"/>
      <c r="Y43" s="720"/>
      <c r="Z43" s="720"/>
    </row>
    <row r="44" spans="1:26" ht="13.5" hidden="1" customHeight="1">
      <c r="A44" s="971"/>
      <c r="B44" s="971"/>
      <c r="C44" s="971"/>
      <c r="D44" s="971"/>
      <c r="E44" s="299"/>
      <c r="F44" s="299"/>
      <c r="G44" s="299"/>
      <c r="H44" s="299"/>
      <c r="I44" s="299"/>
      <c r="J44" s="299"/>
      <c r="K44" s="720"/>
      <c r="L44" s="720"/>
      <c r="M44" s="720"/>
      <c r="N44" s="720"/>
      <c r="O44" s="720"/>
      <c r="P44" s="720"/>
      <c r="Q44" s="720"/>
      <c r="R44" s="720"/>
      <c r="S44" s="720"/>
      <c r="T44" s="720"/>
      <c r="U44" s="720"/>
      <c r="V44" s="720"/>
      <c r="W44" s="720"/>
      <c r="X44" s="720"/>
      <c r="Y44" s="720"/>
      <c r="Z44" s="720"/>
    </row>
    <row r="45" spans="1:26" ht="13.5" hidden="1" customHeight="1">
      <c r="A45" s="972">
        <v>20</v>
      </c>
      <c r="B45" s="973" t="str">
        <f>VLOOKUP(A45,'Orçamento Base'!$D$10:$S$2478,4,FALSE)</f>
        <v>(digite a descrição do item aqui)</v>
      </c>
      <c r="C45" s="974">
        <f>VLOOKUP($A45,'Orçamento Base'!$D$10:$S$2501,16,FALSE)</f>
        <v>0</v>
      </c>
      <c r="D45" s="970">
        <f>IFERROR(C45/'Orçamento Base'!$S$1671,0)</f>
        <v>0</v>
      </c>
      <c r="E45" s="299"/>
      <c r="F45" s="299"/>
      <c r="G45" s="299"/>
      <c r="H45" s="299"/>
      <c r="I45" s="299"/>
      <c r="J45" s="299"/>
      <c r="K45" s="720"/>
      <c r="L45" s="720"/>
      <c r="M45" s="720"/>
      <c r="N45" s="720"/>
      <c r="O45" s="720"/>
      <c r="P45" s="720"/>
      <c r="Q45" s="720"/>
      <c r="R45" s="720"/>
      <c r="S45" s="720"/>
      <c r="T45" s="720"/>
      <c r="U45" s="720"/>
      <c r="V45" s="720"/>
      <c r="W45" s="720"/>
      <c r="X45" s="720"/>
      <c r="Y45" s="720"/>
      <c r="Z45" s="720"/>
    </row>
    <row r="46" spans="1:26" ht="13.5" hidden="1" customHeight="1">
      <c r="A46" s="975"/>
      <c r="B46" s="975"/>
      <c r="C46" s="971"/>
      <c r="D46" s="975"/>
      <c r="E46" s="299"/>
      <c r="F46" s="299"/>
      <c r="G46" s="299"/>
      <c r="H46" s="299"/>
      <c r="I46" s="299"/>
      <c r="J46" s="299"/>
      <c r="K46" s="720"/>
      <c r="L46" s="720"/>
      <c r="M46" s="720"/>
      <c r="N46" s="720"/>
      <c r="O46" s="720"/>
      <c r="P46" s="720"/>
      <c r="Q46" s="720"/>
      <c r="R46" s="720"/>
      <c r="S46" s="720"/>
      <c r="T46" s="720"/>
      <c r="U46" s="720"/>
      <c r="V46" s="720"/>
      <c r="W46" s="720"/>
      <c r="X46" s="720"/>
      <c r="Y46" s="720"/>
      <c r="Z46" s="720"/>
    </row>
    <row r="47" spans="1:26" ht="13.5" hidden="1" customHeight="1">
      <c r="A47" s="972">
        <v>21</v>
      </c>
      <c r="B47" s="973" t="str">
        <f>VLOOKUP(A47,'Orçamento Base'!$D$10:$S$2478,4,FALSE)</f>
        <v>(digite a descrição do item aqui)</v>
      </c>
      <c r="C47" s="974">
        <f>VLOOKUP($A47,'Orçamento Base'!$D$10:$S$2501,16,FALSE)</f>
        <v>0</v>
      </c>
      <c r="D47" s="970">
        <f>IFERROR(C47/'Orçamento Base'!$S$1671,0)</f>
        <v>0</v>
      </c>
      <c r="E47" s="299"/>
      <c r="F47" s="299"/>
      <c r="G47" s="299"/>
      <c r="H47" s="299"/>
      <c r="I47" s="299"/>
      <c r="J47" s="299"/>
      <c r="K47" s="720"/>
      <c r="L47" s="720"/>
      <c r="M47" s="720"/>
      <c r="N47" s="720"/>
      <c r="O47" s="720"/>
      <c r="P47" s="720"/>
      <c r="Q47" s="720"/>
      <c r="R47" s="720"/>
      <c r="S47" s="720"/>
      <c r="T47" s="720"/>
      <c r="U47" s="720"/>
      <c r="V47" s="720"/>
      <c r="W47" s="720"/>
      <c r="X47" s="720"/>
      <c r="Y47" s="720"/>
      <c r="Z47" s="720"/>
    </row>
    <row r="48" spans="1:26" ht="13.5" hidden="1" customHeight="1">
      <c r="A48" s="971"/>
      <c r="B48" s="971"/>
      <c r="C48" s="971"/>
      <c r="D48" s="971"/>
      <c r="E48" s="299"/>
      <c r="F48" s="299"/>
      <c r="G48" s="299"/>
      <c r="H48" s="299"/>
      <c r="I48" s="299"/>
      <c r="J48" s="299"/>
      <c r="K48" s="720"/>
      <c r="L48" s="720"/>
      <c r="M48" s="720"/>
      <c r="N48" s="720"/>
      <c r="O48" s="720"/>
      <c r="P48" s="720"/>
      <c r="Q48" s="720"/>
      <c r="R48" s="720"/>
      <c r="S48" s="720"/>
      <c r="T48" s="720"/>
      <c r="U48" s="720"/>
      <c r="V48" s="720"/>
      <c r="W48" s="720"/>
      <c r="X48" s="720"/>
      <c r="Y48" s="720"/>
      <c r="Z48" s="720"/>
    </row>
    <row r="49" spans="1:26" ht="13.5" hidden="1" customHeight="1">
      <c r="A49" s="972">
        <v>22</v>
      </c>
      <c r="B49" s="973" t="str">
        <f>VLOOKUP(A49,'Orçamento Base'!$D$10:$S$2478,4,FALSE)</f>
        <v>(digite a descrição do item aqui)</v>
      </c>
      <c r="C49" s="974">
        <f>VLOOKUP($A49,'Orçamento Base'!$D$10:$S$2501,16,FALSE)</f>
        <v>0</v>
      </c>
      <c r="D49" s="970">
        <f>IFERROR(C49/'Orçamento Base'!$S$1671,0)</f>
        <v>0</v>
      </c>
      <c r="E49" s="299"/>
      <c r="F49" s="299"/>
      <c r="G49" s="299"/>
      <c r="H49" s="299"/>
      <c r="I49" s="299"/>
      <c r="J49" s="299"/>
      <c r="K49" s="720"/>
      <c r="L49" s="720"/>
      <c r="M49" s="720"/>
      <c r="N49" s="720"/>
      <c r="O49" s="720"/>
      <c r="P49" s="720"/>
      <c r="Q49" s="720"/>
      <c r="R49" s="720"/>
      <c r="S49" s="720"/>
      <c r="T49" s="720"/>
      <c r="U49" s="720"/>
      <c r="V49" s="720"/>
      <c r="W49" s="720"/>
      <c r="X49" s="720"/>
      <c r="Y49" s="720"/>
      <c r="Z49" s="720"/>
    </row>
    <row r="50" spans="1:26" ht="13.5" hidden="1" customHeight="1">
      <c r="A50" s="971"/>
      <c r="B50" s="971"/>
      <c r="C50" s="971"/>
      <c r="D50" s="971"/>
      <c r="E50" s="299"/>
      <c r="F50" s="299"/>
      <c r="G50" s="299"/>
      <c r="H50" s="299"/>
      <c r="I50" s="299"/>
      <c r="J50" s="299"/>
      <c r="K50" s="720"/>
      <c r="L50" s="720"/>
      <c r="M50" s="720"/>
      <c r="N50" s="720"/>
      <c r="O50" s="720"/>
      <c r="P50" s="720"/>
      <c r="Q50" s="720"/>
      <c r="R50" s="720"/>
      <c r="S50" s="720"/>
      <c r="T50" s="720"/>
      <c r="U50" s="720"/>
      <c r="V50" s="720"/>
      <c r="W50" s="720"/>
      <c r="X50" s="720"/>
      <c r="Y50" s="720"/>
      <c r="Z50" s="720"/>
    </row>
    <row r="51" spans="1:26" ht="13.5" hidden="1" customHeight="1">
      <c r="A51" s="972">
        <v>23</v>
      </c>
      <c r="B51" s="973" t="str">
        <f>VLOOKUP(A51,'Orçamento Base'!$D$10:$S$2478,4,FALSE)</f>
        <v>(digite a descrição do item aqui)</v>
      </c>
      <c r="C51" s="974">
        <f>VLOOKUP($A51,'Orçamento Base'!$D$10:$S$2501,16,FALSE)</f>
        <v>0</v>
      </c>
      <c r="D51" s="970">
        <f>IFERROR(C51/'Orçamento Base'!$S$1671,0)</f>
        <v>0</v>
      </c>
      <c r="E51" s="299"/>
      <c r="F51" s="299"/>
      <c r="G51" s="299"/>
      <c r="H51" s="299"/>
      <c r="I51" s="299"/>
      <c r="J51" s="299"/>
      <c r="K51" s="720"/>
      <c r="L51" s="720"/>
      <c r="M51" s="720"/>
      <c r="N51" s="720"/>
      <c r="O51" s="720"/>
      <c r="P51" s="720"/>
      <c r="Q51" s="720"/>
      <c r="R51" s="720"/>
      <c r="S51" s="720"/>
      <c r="T51" s="720"/>
      <c r="U51" s="720"/>
      <c r="V51" s="720"/>
      <c r="W51" s="720"/>
      <c r="X51" s="720"/>
      <c r="Y51" s="720"/>
      <c r="Z51" s="720"/>
    </row>
    <row r="52" spans="1:26" ht="13.5" hidden="1" customHeight="1">
      <c r="A52" s="971"/>
      <c r="B52" s="971"/>
      <c r="C52" s="971"/>
      <c r="D52" s="971"/>
      <c r="E52" s="299"/>
      <c r="F52" s="299"/>
      <c r="G52" s="299"/>
      <c r="H52" s="299"/>
      <c r="I52" s="299"/>
      <c r="J52" s="299"/>
      <c r="K52" s="720"/>
      <c r="L52" s="720"/>
      <c r="M52" s="720"/>
      <c r="N52" s="720"/>
      <c r="O52" s="720"/>
      <c r="P52" s="720"/>
      <c r="Q52" s="720"/>
      <c r="R52" s="720"/>
      <c r="S52" s="720"/>
      <c r="T52" s="720"/>
      <c r="U52" s="720"/>
      <c r="V52" s="720"/>
      <c r="W52" s="720"/>
      <c r="X52" s="720"/>
      <c r="Y52" s="720"/>
      <c r="Z52" s="720"/>
    </row>
    <row r="53" spans="1:26" ht="13.5" hidden="1" customHeight="1">
      <c r="A53" s="972">
        <v>24</v>
      </c>
      <c r="B53" s="973" t="str">
        <f>VLOOKUP(A53,'Orçamento Base'!$D$10:$S$2478,4,FALSE)</f>
        <v>(digite a descrição do item aqui)</v>
      </c>
      <c r="C53" s="974">
        <f>VLOOKUP($A53,'Orçamento Base'!$D$10:$S$2501,16,FALSE)</f>
        <v>0</v>
      </c>
      <c r="D53" s="970">
        <f>IFERROR(C53/'Orçamento Base'!$S$1671,0)</f>
        <v>0</v>
      </c>
      <c r="E53" s="299"/>
      <c r="F53" s="299"/>
      <c r="G53" s="299"/>
      <c r="H53" s="299"/>
      <c r="I53" s="299"/>
      <c r="J53" s="299"/>
      <c r="K53" s="720"/>
      <c r="L53" s="720"/>
      <c r="M53" s="720"/>
      <c r="N53" s="720"/>
      <c r="O53" s="720"/>
      <c r="P53" s="720"/>
      <c r="Q53" s="720"/>
      <c r="R53" s="720"/>
      <c r="S53" s="720"/>
      <c r="T53" s="720"/>
      <c r="U53" s="720"/>
      <c r="V53" s="720"/>
      <c r="W53" s="720"/>
      <c r="X53" s="720"/>
      <c r="Y53" s="720"/>
      <c r="Z53" s="720"/>
    </row>
    <row r="54" spans="1:26" ht="13.5" hidden="1" customHeight="1">
      <c r="A54" s="975"/>
      <c r="B54" s="971"/>
      <c r="C54" s="971"/>
      <c r="D54" s="971"/>
      <c r="E54" s="299"/>
      <c r="F54" s="299"/>
      <c r="G54" s="299"/>
      <c r="H54" s="299"/>
      <c r="I54" s="299"/>
      <c r="J54" s="299"/>
      <c r="K54" s="720"/>
      <c r="L54" s="720"/>
      <c r="M54" s="720"/>
      <c r="N54" s="720"/>
      <c r="O54" s="720"/>
      <c r="P54" s="720"/>
      <c r="Q54" s="720"/>
      <c r="R54" s="720"/>
      <c r="S54" s="720"/>
      <c r="T54" s="720"/>
      <c r="U54" s="720"/>
      <c r="V54" s="720"/>
      <c r="W54" s="720"/>
      <c r="X54" s="720"/>
      <c r="Y54" s="720"/>
      <c r="Z54" s="720"/>
    </row>
    <row r="55" spans="1:26" ht="13.5" hidden="1" customHeight="1">
      <c r="A55" s="972">
        <v>25</v>
      </c>
      <c r="B55" s="973" t="str">
        <f>VLOOKUP(A55,'Orçamento Base'!$D$10:$S$2478,4,FALSE)</f>
        <v>(digite a descrição do item aqui)</v>
      </c>
      <c r="C55" s="974">
        <f>VLOOKUP($A55,'Orçamento Base'!$D$10:$S$2501,16,FALSE)</f>
        <v>0</v>
      </c>
      <c r="D55" s="970">
        <f>IFERROR(C55/'Orçamento Base'!$S$1671,0)</f>
        <v>0</v>
      </c>
      <c r="E55" s="299"/>
      <c r="F55" s="299"/>
      <c r="G55" s="299"/>
      <c r="H55" s="299"/>
      <c r="I55" s="299"/>
      <c r="J55" s="299"/>
      <c r="K55" s="720"/>
      <c r="L55" s="720"/>
      <c r="M55" s="720"/>
      <c r="N55" s="720"/>
      <c r="O55" s="720"/>
      <c r="P55" s="720"/>
      <c r="Q55" s="720"/>
      <c r="R55" s="720"/>
      <c r="S55" s="720"/>
      <c r="T55" s="720"/>
      <c r="U55" s="720"/>
      <c r="V55" s="720"/>
      <c r="W55" s="720"/>
      <c r="X55" s="720"/>
      <c r="Y55" s="720"/>
      <c r="Z55" s="720"/>
    </row>
    <row r="56" spans="1:26" ht="13.5" hidden="1" customHeight="1">
      <c r="A56" s="971"/>
      <c r="B56" s="971"/>
      <c r="C56" s="971"/>
      <c r="D56" s="971"/>
      <c r="E56" s="299"/>
      <c r="F56" s="299"/>
      <c r="G56" s="299"/>
      <c r="H56" s="299"/>
      <c r="I56" s="299"/>
      <c r="J56" s="299"/>
      <c r="K56" s="720"/>
      <c r="L56" s="720"/>
      <c r="M56" s="720"/>
      <c r="N56" s="720"/>
      <c r="O56" s="720"/>
      <c r="P56" s="720"/>
      <c r="Q56" s="720"/>
      <c r="R56" s="720"/>
      <c r="S56" s="720"/>
      <c r="T56" s="720"/>
      <c r="U56" s="720"/>
      <c r="V56" s="720"/>
      <c r="W56" s="720"/>
      <c r="X56" s="720"/>
      <c r="Y56" s="720"/>
      <c r="Z56" s="720"/>
    </row>
    <row r="57" spans="1:26" ht="13.5" hidden="1" customHeight="1">
      <c r="A57" s="972">
        <v>26</v>
      </c>
      <c r="B57" s="973" t="str">
        <f>VLOOKUP(A57,'Orçamento Base'!$D$10:$S$2478,4,FALSE)</f>
        <v>(digite a descrição do item aqui)</v>
      </c>
      <c r="C57" s="974">
        <f>VLOOKUP($A57,'Orçamento Base'!$D$10:$S$2501,16,FALSE)</f>
        <v>0</v>
      </c>
      <c r="D57" s="970">
        <f>IFERROR(C57/'Orçamento Base'!$S$1671,0)</f>
        <v>0</v>
      </c>
      <c r="E57" s="299"/>
      <c r="F57" s="299"/>
      <c r="G57" s="299"/>
      <c r="H57" s="299"/>
      <c r="I57" s="299"/>
      <c r="J57" s="299"/>
      <c r="K57" s="720"/>
      <c r="L57" s="720"/>
      <c r="M57" s="720"/>
      <c r="N57" s="720"/>
      <c r="O57" s="720"/>
      <c r="P57" s="720"/>
      <c r="Q57" s="720"/>
      <c r="R57" s="720"/>
      <c r="S57" s="720"/>
      <c r="T57" s="720"/>
      <c r="U57" s="720"/>
      <c r="V57" s="720"/>
      <c r="W57" s="720"/>
      <c r="X57" s="720"/>
      <c r="Y57" s="720"/>
      <c r="Z57" s="720"/>
    </row>
    <row r="58" spans="1:26" ht="13.5" hidden="1" customHeight="1">
      <c r="A58" s="971"/>
      <c r="B58" s="971"/>
      <c r="C58" s="971"/>
      <c r="D58" s="971"/>
      <c r="E58" s="299"/>
      <c r="F58" s="299"/>
      <c r="G58" s="299"/>
      <c r="H58" s="299"/>
      <c r="I58" s="299"/>
      <c r="J58" s="299"/>
      <c r="K58" s="720"/>
      <c r="L58" s="720"/>
      <c r="M58" s="720"/>
      <c r="N58" s="720"/>
      <c r="O58" s="720"/>
      <c r="P58" s="720"/>
      <c r="Q58" s="720"/>
      <c r="R58" s="720"/>
      <c r="S58" s="720"/>
      <c r="T58" s="720"/>
      <c r="U58" s="720"/>
      <c r="V58" s="720"/>
      <c r="W58" s="720"/>
      <c r="X58" s="720"/>
      <c r="Y58" s="720"/>
      <c r="Z58" s="720"/>
    </row>
    <row r="59" spans="1:26" ht="13.5" hidden="1" customHeight="1">
      <c r="A59" s="972">
        <v>27</v>
      </c>
      <c r="B59" s="973" t="str">
        <f>VLOOKUP(A59,'Orçamento Base'!$D$10:$S$2478,4,FALSE)</f>
        <v>(digite a descrição do item aqui)</v>
      </c>
      <c r="C59" s="974">
        <f>VLOOKUP($A59,'Orçamento Base'!$D$10:$S$2501,16,FALSE)</f>
        <v>0</v>
      </c>
      <c r="D59" s="970">
        <f>IFERROR(C59/'Orçamento Base'!$S$1671,0)</f>
        <v>0</v>
      </c>
      <c r="E59" s="299"/>
      <c r="F59" s="299"/>
      <c r="G59" s="299"/>
      <c r="H59" s="299"/>
      <c r="I59" s="299"/>
      <c r="J59" s="299"/>
      <c r="K59" s="720"/>
      <c r="L59" s="720"/>
      <c r="M59" s="720"/>
      <c r="N59" s="720"/>
      <c r="O59" s="720"/>
      <c r="P59" s="720"/>
      <c r="Q59" s="720"/>
      <c r="R59" s="720"/>
      <c r="S59" s="720"/>
      <c r="T59" s="720"/>
      <c r="U59" s="720"/>
      <c r="V59" s="720"/>
      <c r="W59" s="720"/>
      <c r="X59" s="720"/>
      <c r="Y59" s="720"/>
      <c r="Z59" s="720"/>
    </row>
    <row r="60" spans="1:26" ht="13.5" hidden="1" customHeight="1">
      <c r="A60" s="971"/>
      <c r="B60" s="971"/>
      <c r="C60" s="971"/>
      <c r="D60" s="971"/>
      <c r="E60" s="299"/>
      <c r="F60" s="299"/>
      <c r="G60" s="299"/>
      <c r="H60" s="299"/>
      <c r="I60" s="299"/>
      <c r="J60" s="299"/>
      <c r="K60" s="720"/>
      <c r="L60" s="720"/>
      <c r="M60" s="720"/>
      <c r="N60" s="720"/>
      <c r="O60" s="720"/>
      <c r="P60" s="720"/>
      <c r="Q60" s="720"/>
      <c r="R60" s="720"/>
      <c r="S60" s="720"/>
      <c r="T60" s="720"/>
      <c r="U60" s="720"/>
      <c r="V60" s="720"/>
      <c r="W60" s="720"/>
      <c r="X60" s="720"/>
      <c r="Y60" s="720"/>
      <c r="Z60" s="720"/>
    </row>
    <row r="61" spans="1:26" ht="13.5" hidden="1" customHeight="1">
      <c r="A61" s="972">
        <v>28</v>
      </c>
      <c r="B61" s="973" t="str">
        <f>VLOOKUP(A61,'Orçamento Base'!$D$10:$S$2478,4,FALSE)</f>
        <v>(digite a descrição do item aqui)</v>
      </c>
      <c r="C61" s="974">
        <f>VLOOKUP($A61,'Orçamento Base'!$D$10:$S$2501,16,FALSE)</f>
        <v>0</v>
      </c>
      <c r="D61" s="970">
        <f>IFERROR(C61/'Orçamento Base'!$S$1671,0)</f>
        <v>0</v>
      </c>
      <c r="E61" s="299"/>
      <c r="F61" s="299"/>
      <c r="G61" s="299"/>
      <c r="H61" s="299"/>
      <c r="I61" s="299"/>
      <c r="J61" s="299"/>
      <c r="K61" s="720"/>
      <c r="L61" s="720"/>
      <c r="M61" s="720"/>
      <c r="N61" s="720"/>
      <c r="O61" s="720"/>
      <c r="P61" s="720"/>
      <c r="Q61" s="720"/>
      <c r="R61" s="720"/>
      <c r="S61" s="720"/>
      <c r="T61" s="720"/>
      <c r="U61" s="720"/>
      <c r="V61" s="720"/>
      <c r="W61" s="720"/>
      <c r="X61" s="720"/>
      <c r="Y61" s="720"/>
      <c r="Z61" s="720"/>
    </row>
    <row r="62" spans="1:26" ht="13.5" hidden="1" customHeight="1">
      <c r="A62" s="975"/>
      <c r="B62" s="971"/>
      <c r="C62" s="971"/>
      <c r="D62" s="971"/>
      <c r="E62" s="299"/>
      <c r="F62" s="299"/>
      <c r="G62" s="299"/>
      <c r="H62" s="299"/>
      <c r="I62" s="299"/>
      <c r="J62" s="299"/>
      <c r="K62" s="720"/>
      <c r="L62" s="720"/>
      <c r="M62" s="720"/>
      <c r="N62" s="720"/>
      <c r="O62" s="720"/>
      <c r="P62" s="720"/>
      <c r="Q62" s="720"/>
      <c r="R62" s="720"/>
      <c r="S62" s="720"/>
      <c r="T62" s="720"/>
      <c r="U62" s="720"/>
      <c r="V62" s="720"/>
      <c r="W62" s="720"/>
      <c r="X62" s="720"/>
      <c r="Y62" s="720"/>
      <c r="Z62" s="720"/>
    </row>
    <row r="63" spans="1:26" ht="13.5" hidden="1" customHeight="1">
      <c r="A63" s="972">
        <v>29</v>
      </c>
      <c r="B63" s="973" t="str">
        <f>VLOOKUP(A63,'Orçamento Base'!$D$10:$S$2478,4,FALSE)</f>
        <v>(digite a descrição do item aqui)</v>
      </c>
      <c r="C63" s="974">
        <f>VLOOKUP($A63,'Orçamento Base'!$D$10:$S$2501,16,FALSE)</f>
        <v>0</v>
      </c>
      <c r="D63" s="970">
        <f>IFERROR(C63/'Orçamento Base'!$S$1671,0)</f>
        <v>0</v>
      </c>
      <c r="E63" s="299"/>
      <c r="F63" s="299"/>
      <c r="G63" s="299"/>
      <c r="H63" s="299"/>
      <c r="I63" s="299"/>
      <c r="J63" s="299"/>
      <c r="K63" s="720"/>
      <c r="L63" s="720"/>
      <c r="M63" s="720"/>
      <c r="N63" s="720"/>
      <c r="O63" s="720"/>
      <c r="P63" s="720"/>
      <c r="Q63" s="720"/>
      <c r="R63" s="720"/>
      <c r="S63" s="720"/>
      <c r="T63" s="720"/>
      <c r="U63" s="720"/>
      <c r="V63" s="720"/>
      <c r="W63" s="720"/>
      <c r="X63" s="720"/>
      <c r="Y63" s="720"/>
      <c r="Z63" s="720"/>
    </row>
    <row r="64" spans="1:26" ht="13.5" hidden="1" customHeight="1">
      <c r="A64" s="971"/>
      <c r="B64" s="971"/>
      <c r="C64" s="971"/>
      <c r="D64" s="971"/>
      <c r="E64" s="299"/>
      <c r="F64" s="299"/>
      <c r="G64" s="299"/>
      <c r="H64" s="299"/>
      <c r="I64" s="299"/>
      <c r="J64" s="299"/>
      <c r="K64" s="720"/>
      <c r="L64" s="720"/>
      <c r="M64" s="720"/>
      <c r="N64" s="720"/>
      <c r="O64" s="720"/>
      <c r="P64" s="720"/>
      <c r="Q64" s="720"/>
      <c r="R64" s="720"/>
      <c r="S64" s="720"/>
      <c r="T64" s="720"/>
      <c r="U64" s="720"/>
      <c r="V64" s="720"/>
      <c r="W64" s="720"/>
      <c r="X64" s="720"/>
      <c r="Y64" s="720"/>
      <c r="Z64" s="720"/>
    </row>
    <row r="65" spans="1:26" ht="13.5" hidden="1" customHeight="1">
      <c r="A65" s="972">
        <v>30</v>
      </c>
      <c r="B65" s="973" t="str">
        <f>VLOOKUP(A65,'Orçamento Base'!$D$10:$S$2478,4,FALSE)</f>
        <v>(digite a descrição do item aqui)</v>
      </c>
      <c r="C65" s="974">
        <f>VLOOKUP($A65,'Orçamento Base'!$D$10:$S$2501,16,FALSE)</f>
        <v>0</v>
      </c>
      <c r="D65" s="970">
        <f>IFERROR(C65/'Orçamento Base'!$S$1671,0)</f>
        <v>0</v>
      </c>
      <c r="E65" s="299"/>
      <c r="F65" s="299"/>
      <c r="G65" s="299"/>
      <c r="H65" s="299"/>
      <c r="I65" s="299"/>
      <c r="J65" s="299"/>
      <c r="K65" s="720"/>
      <c r="L65" s="720"/>
      <c r="M65" s="720"/>
      <c r="N65" s="720"/>
      <c r="O65" s="720"/>
      <c r="P65" s="720"/>
      <c r="Q65" s="720"/>
      <c r="R65" s="720"/>
      <c r="S65" s="720"/>
      <c r="T65" s="720"/>
      <c r="U65" s="720"/>
      <c r="V65" s="720"/>
      <c r="W65" s="720"/>
      <c r="X65" s="720"/>
      <c r="Y65" s="720"/>
      <c r="Z65" s="720"/>
    </row>
    <row r="66" spans="1:26" ht="13.5" hidden="1" customHeight="1">
      <c r="A66" s="971"/>
      <c r="B66" s="975"/>
      <c r="C66" s="971"/>
      <c r="D66" s="975"/>
      <c r="E66" s="299"/>
      <c r="F66" s="299"/>
      <c r="G66" s="299"/>
      <c r="H66" s="299"/>
      <c r="I66" s="299"/>
      <c r="J66" s="299"/>
      <c r="K66" s="720"/>
      <c r="L66" s="720"/>
      <c r="M66" s="720"/>
      <c r="N66" s="720"/>
      <c r="O66" s="720"/>
      <c r="P66" s="720"/>
      <c r="Q66" s="720"/>
      <c r="R66" s="720"/>
      <c r="S66" s="720"/>
      <c r="T66" s="720"/>
      <c r="U66" s="720"/>
      <c r="V66" s="720"/>
      <c r="W66" s="720"/>
      <c r="X66" s="720"/>
      <c r="Y66" s="720"/>
      <c r="Z66" s="720"/>
    </row>
    <row r="67" spans="1:26" ht="20.25" customHeight="1">
      <c r="A67" s="960" t="s">
        <v>1219</v>
      </c>
      <c r="B67" s="870"/>
      <c r="C67" s="310">
        <f>SUM(C7:C66)</f>
        <v>30000</v>
      </c>
      <c r="D67" s="311">
        <f>SUM(D7:D66)</f>
        <v>1</v>
      </c>
      <c r="E67" s="299"/>
      <c r="F67" s="299"/>
      <c r="G67" s="299"/>
      <c r="H67" s="299"/>
      <c r="I67" s="299"/>
      <c r="J67" s="299"/>
      <c r="K67" s="720"/>
      <c r="L67" s="720"/>
      <c r="M67" s="720"/>
      <c r="N67" s="720"/>
      <c r="O67" s="720"/>
      <c r="P67" s="720"/>
      <c r="Q67" s="720"/>
      <c r="R67" s="720"/>
      <c r="S67" s="720"/>
      <c r="T67" s="720"/>
      <c r="U67" s="720"/>
      <c r="V67" s="720"/>
      <c r="W67" s="720"/>
      <c r="X67" s="720"/>
      <c r="Y67" s="720"/>
      <c r="Z67" s="720"/>
    </row>
    <row r="68" spans="1:26" ht="12.75" customHeight="1">
      <c r="A68" s="299"/>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row>
    <row r="69" spans="1:26" ht="12.75" customHeight="1">
      <c r="A69" s="299"/>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row>
    <row r="70" spans="1:26" ht="12.75" customHeight="1">
      <c r="A70" s="299"/>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row>
    <row r="71" spans="1:26" ht="12.75" customHeight="1">
      <c r="A71" s="299"/>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row>
    <row r="72" spans="1:26" ht="12.75" customHeight="1">
      <c r="A72" s="299"/>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row>
    <row r="73" spans="1:26" ht="12.75" customHeight="1">
      <c r="A73" s="299"/>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row>
    <row r="74" spans="1:26" ht="12.75" customHeight="1">
      <c r="A74" s="299"/>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row>
    <row r="75" spans="1:26" ht="12.75" customHeight="1">
      <c r="A75" s="299"/>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row>
    <row r="76" spans="1:26" ht="12.75" customHeight="1">
      <c r="A76" s="299"/>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row>
    <row r="77" spans="1:26" ht="12.75" customHeight="1">
      <c r="A77" s="299"/>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row>
    <row r="78" spans="1:26" ht="12.75" customHeight="1">
      <c r="A78" s="299"/>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row>
    <row r="79" spans="1:26" ht="12.75" customHeight="1">
      <c r="A79" s="299"/>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row>
    <row r="80" spans="1:26" ht="12.75" customHeight="1">
      <c r="A80" s="720"/>
      <c r="B80" s="720"/>
      <c r="C80" s="720"/>
      <c r="D80" s="720"/>
      <c r="E80" s="299"/>
      <c r="F80" s="299"/>
      <c r="G80" s="299"/>
      <c r="H80" s="299"/>
      <c r="I80" s="299"/>
      <c r="J80" s="299"/>
      <c r="K80" s="720"/>
      <c r="L80" s="720"/>
      <c r="M80" s="720"/>
      <c r="N80" s="720"/>
      <c r="O80" s="720"/>
      <c r="P80" s="720"/>
      <c r="Q80" s="720"/>
      <c r="R80" s="720"/>
      <c r="S80" s="720"/>
      <c r="T80" s="720"/>
      <c r="U80" s="720"/>
      <c r="V80" s="720"/>
      <c r="W80" s="720"/>
      <c r="X80" s="720"/>
      <c r="Y80" s="720"/>
      <c r="Z80" s="720"/>
    </row>
    <row r="81" spans="1:26" ht="12.75" customHeight="1">
      <c r="A81" s="720"/>
      <c r="B81" s="720"/>
      <c r="C81" s="720"/>
      <c r="D81" s="720"/>
      <c r="E81" s="299"/>
      <c r="F81" s="299"/>
      <c r="G81" s="299"/>
      <c r="H81" s="299"/>
      <c r="I81" s="299"/>
      <c r="J81" s="299"/>
      <c r="K81" s="720"/>
      <c r="L81" s="720"/>
      <c r="M81" s="720"/>
      <c r="N81" s="720"/>
      <c r="O81" s="720"/>
      <c r="P81" s="720"/>
      <c r="Q81" s="720"/>
      <c r="R81" s="720"/>
      <c r="S81" s="720"/>
      <c r="T81" s="720"/>
      <c r="U81" s="720"/>
      <c r="V81" s="720"/>
      <c r="W81" s="720"/>
      <c r="X81" s="720"/>
      <c r="Y81" s="720"/>
      <c r="Z81" s="720"/>
    </row>
    <row r="82" spans="1:26" ht="12.75" customHeight="1">
      <c r="A82" s="720"/>
      <c r="B82" s="720"/>
      <c r="C82" s="720"/>
      <c r="D82" s="720"/>
      <c r="E82" s="299"/>
      <c r="F82" s="299"/>
      <c r="G82" s="299"/>
      <c r="H82" s="299"/>
      <c r="I82" s="299"/>
      <c r="J82" s="299"/>
      <c r="K82" s="720"/>
      <c r="L82" s="720"/>
      <c r="M82" s="720"/>
      <c r="N82" s="720"/>
      <c r="O82" s="720"/>
      <c r="P82" s="720"/>
      <c r="Q82" s="720"/>
      <c r="R82" s="720"/>
      <c r="S82" s="720"/>
      <c r="T82" s="720"/>
      <c r="U82" s="720"/>
      <c r="V82" s="720"/>
      <c r="W82" s="720"/>
      <c r="X82" s="720"/>
      <c r="Y82" s="720"/>
      <c r="Z82" s="720"/>
    </row>
    <row r="83" spans="1:26" ht="12.75" customHeight="1">
      <c r="A83" s="720"/>
      <c r="B83" s="720"/>
      <c r="C83" s="720"/>
      <c r="D83" s="720"/>
      <c r="E83" s="299"/>
      <c r="F83" s="299"/>
      <c r="G83" s="299"/>
      <c r="H83" s="299"/>
      <c r="I83" s="299"/>
      <c r="J83" s="299"/>
      <c r="K83" s="720"/>
      <c r="L83" s="720"/>
      <c r="M83" s="720"/>
      <c r="N83" s="720"/>
      <c r="O83" s="720"/>
      <c r="P83" s="720"/>
      <c r="Q83" s="720"/>
      <c r="R83" s="720"/>
      <c r="S83" s="720"/>
      <c r="T83" s="720"/>
      <c r="U83" s="720"/>
      <c r="V83" s="720"/>
      <c r="W83" s="720"/>
      <c r="X83" s="720"/>
      <c r="Y83" s="720"/>
      <c r="Z83" s="720"/>
    </row>
    <row r="84" spans="1:26" ht="12.75" customHeight="1">
      <c r="A84" s="720"/>
      <c r="B84" s="720"/>
      <c r="C84" s="720"/>
      <c r="D84" s="720"/>
      <c r="E84" s="299"/>
      <c r="F84" s="299"/>
      <c r="G84" s="299"/>
      <c r="H84" s="299"/>
      <c r="I84" s="299"/>
      <c r="J84" s="299"/>
      <c r="K84" s="720"/>
      <c r="L84" s="720"/>
      <c r="M84" s="720"/>
      <c r="N84" s="720"/>
      <c r="O84" s="720"/>
      <c r="P84" s="720"/>
      <c r="Q84" s="720"/>
      <c r="R84" s="720"/>
      <c r="S84" s="720"/>
      <c r="T84" s="720"/>
      <c r="U84" s="720"/>
      <c r="V84" s="720"/>
      <c r="W84" s="720"/>
      <c r="X84" s="720"/>
      <c r="Y84" s="720"/>
      <c r="Z84" s="720"/>
    </row>
    <row r="85" spans="1:26" ht="12.75" customHeight="1">
      <c r="A85" s="720"/>
      <c r="B85" s="720"/>
      <c r="C85" s="720"/>
      <c r="D85" s="720"/>
      <c r="E85" s="299"/>
      <c r="F85" s="299"/>
      <c r="G85" s="299"/>
      <c r="H85" s="299"/>
      <c r="I85" s="299"/>
      <c r="J85" s="299"/>
      <c r="K85" s="720"/>
      <c r="L85" s="720"/>
      <c r="M85" s="720"/>
      <c r="N85" s="720"/>
      <c r="O85" s="720"/>
      <c r="P85" s="720"/>
      <c r="Q85" s="720"/>
      <c r="R85" s="720"/>
      <c r="S85" s="720"/>
      <c r="T85" s="720"/>
      <c r="U85" s="720"/>
      <c r="V85" s="720"/>
      <c r="W85" s="720"/>
      <c r="X85" s="720"/>
      <c r="Y85" s="720"/>
      <c r="Z85" s="720"/>
    </row>
    <row r="86" spans="1:26" ht="12.75" customHeight="1">
      <c r="A86" s="720"/>
      <c r="B86" s="720"/>
      <c r="C86" s="720"/>
      <c r="D86" s="720"/>
      <c r="E86" s="299"/>
      <c r="F86" s="299"/>
      <c r="G86" s="299"/>
      <c r="H86" s="299"/>
      <c r="I86" s="299"/>
      <c r="J86" s="299"/>
      <c r="K86" s="720"/>
      <c r="L86" s="720"/>
      <c r="M86" s="720"/>
      <c r="N86" s="720"/>
      <c r="O86" s="720"/>
      <c r="P86" s="720"/>
      <c r="Q86" s="720"/>
      <c r="R86" s="720"/>
      <c r="S86" s="720"/>
      <c r="T86" s="720"/>
      <c r="U86" s="720"/>
      <c r="V86" s="720"/>
      <c r="W86" s="720"/>
      <c r="X86" s="720"/>
      <c r="Y86" s="720"/>
      <c r="Z86" s="720"/>
    </row>
    <row r="87" spans="1:26" ht="12.75" customHeight="1">
      <c r="A87" s="720"/>
      <c r="B87" s="720"/>
      <c r="C87" s="720"/>
      <c r="D87" s="720"/>
      <c r="E87" s="299"/>
      <c r="F87" s="299"/>
      <c r="G87" s="299"/>
      <c r="H87" s="299"/>
      <c r="I87" s="299"/>
      <c r="J87" s="299"/>
      <c r="K87" s="720"/>
      <c r="L87" s="720"/>
      <c r="M87" s="720"/>
      <c r="N87" s="720"/>
      <c r="O87" s="720"/>
      <c r="P87" s="720"/>
      <c r="Q87" s="720"/>
      <c r="R87" s="720"/>
      <c r="S87" s="720"/>
      <c r="T87" s="720"/>
      <c r="U87" s="720"/>
      <c r="V87" s="720"/>
      <c r="W87" s="720"/>
      <c r="X87" s="720"/>
      <c r="Y87" s="720"/>
      <c r="Z87" s="720"/>
    </row>
    <row r="88" spans="1:26" ht="12.75" customHeight="1">
      <c r="A88" s="720"/>
      <c r="B88" s="720"/>
      <c r="C88" s="720"/>
      <c r="D88" s="720"/>
      <c r="E88" s="299"/>
      <c r="F88" s="299"/>
      <c r="G88" s="299"/>
      <c r="H88" s="299"/>
      <c r="I88" s="299"/>
      <c r="J88" s="299"/>
      <c r="K88" s="720"/>
      <c r="L88" s="720"/>
      <c r="M88" s="720"/>
      <c r="N88" s="720"/>
      <c r="O88" s="720"/>
      <c r="P88" s="720"/>
      <c r="Q88" s="720"/>
      <c r="R88" s="720"/>
      <c r="S88" s="720"/>
      <c r="T88" s="720"/>
      <c r="U88" s="720"/>
      <c r="V88" s="720"/>
      <c r="W88" s="720"/>
      <c r="X88" s="720"/>
      <c r="Y88" s="720"/>
      <c r="Z88" s="720"/>
    </row>
    <row r="89" spans="1:26" ht="12.75" customHeight="1">
      <c r="A89" s="720"/>
      <c r="B89" s="720"/>
      <c r="C89" s="720"/>
      <c r="D89" s="720"/>
      <c r="E89" s="299"/>
      <c r="F89" s="299"/>
      <c r="G89" s="299"/>
      <c r="H89" s="299"/>
      <c r="I89" s="299"/>
      <c r="J89" s="299"/>
      <c r="K89" s="720"/>
      <c r="L89" s="720"/>
      <c r="M89" s="720"/>
      <c r="N89" s="720"/>
      <c r="O89" s="720"/>
      <c r="P89" s="720"/>
      <c r="Q89" s="720"/>
      <c r="R89" s="720"/>
      <c r="S89" s="720"/>
      <c r="T89" s="720"/>
      <c r="U89" s="720"/>
      <c r="V89" s="720"/>
      <c r="W89" s="720"/>
      <c r="X89" s="720"/>
      <c r="Y89" s="720"/>
      <c r="Z89" s="720"/>
    </row>
    <row r="90" spans="1:26" ht="12.75" customHeight="1">
      <c r="A90" s="720"/>
      <c r="B90" s="720"/>
      <c r="C90" s="720"/>
      <c r="D90" s="720"/>
      <c r="E90" s="299"/>
      <c r="F90" s="299"/>
      <c r="G90" s="299"/>
      <c r="H90" s="299"/>
      <c r="I90" s="299"/>
      <c r="J90" s="299"/>
      <c r="K90" s="720"/>
      <c r="L90" s="720"/>
      <c r="M90" s="720"/>
      <c r="N90" s="720"/>
      <c r="O90" s="720"/>
      <c r="P90" s="720"/>
      <c r="Q90" s="720"/>
      <c r="R90" s="720"/>
      <c r="S90" s="720"/>
      <c r="T90" s="720"/>
      <c r="U90" s="720"/>
      <c r="V90" s="720"/>
      <c r="W90" s="720"/>
      <c r="X90" s="720"/>
      <c r="Y90" s="720"/>
      <c r="Z90" s="720"/>
    </row>
    <row r="91" spans="1:26" ht="12.75" customHeight="1">
      <c r="A91" s="720"/>
      <c r="B91" s="720"/>
      <c r="C91" s="720"/>
      <c r="D91" s="720"/>
      <c r="E91" s="299"/>
      <c r="F91" s="299"/>
      <c r="G91" s="299"/>
      <c r="H91" s="299"/>
      <c r="I91" s="299"/>
      <c r="J91" s="299"/>
      <c r="K91" s="720"/>
      <c r="L91" s="720"/>
      <c r="M91" s="720"/>
      <c r="N91" s="720"/>
      <c r="O91" s="720"/>
      <c r="P91" s="720"/>
      <c r="Q91" s="720"/>
      <c r="R91" s="720"/>
      <c r="S91" s="720"/>
      <c r="T91" s="720"/>
      <c r="U91" s="720"/>
      <c r="V91" s="720"/>
      <c r="W91" s="720"/>
      <c r="X91" s="720"/>
      <c r="Y91" s="720"/>
      <c r="Z91" s="720"/>
    </row>
    <row r="92" spans="1:26" ht="12.75" customHeight="1">
      <c r="A92" s="720"/>
      <c r="B92" s="720"/>
      <c r="C92" s="720"/>
      <c r="D92" s="720"/>
      <c r="E92" s="299"/>
      <c r="F92" s="299"/>
      <c r="G92" s="299"/>
      <c r="H92" s="299"/>
      <c r="I92" s="299"/>
      <c r="J92" s="299"/>
      <c r="K92" s="720"/>
      <c r="L92" s="720"/>
      <c r="M92" s="720"/>
      <c r="N92" s="720"/>
      <c r="O92" s="720"/>
      <c r="P92" s="720"/>
      <c r="Q92" s="720"/>
      <c r="R92" s="720"/>
      <c r="S92" s="720"/>
      <c r="T92" s="720"/>
      <c r="U92" s="720"/>
      <c r="V92" s="720"/>
      <c r="W92" s="720"/>
      <c r="X92" s="720"/>
      <c r="Y92" s="720"/>
      <c r="Z92" s="720"/>
    </row>
    <row r="93" spans="1:26" ht="12.75" customHeight="1">
      <c r="A93" s="720"/>
      <c r="B93" s="720"/>
      <c r="C93" s="720"/>
      <c r="D93" s="720"/>
      <c r="E93" s="299"/>
      <c r="F93" s="299"/>
      <c r="G93" s="299"/>
      <c r="H93" s="299"/>
      <c r="I93" s="299"/>
      <c r="J93" s="299"/>
      <c r="K93" s="720"/>
      <c r="L93" s="720"/>
      <c r="M93" s="720"/>
      <c r="N93" s="720"/>
      <c r="O93" s="720"/>
      <c r="P93" s="720"/>
      <c r="Q93" s="720"/>
      <c r="R93" s="720"/>
      <c r="S93" s="720"/>
      <c r="T93" s="720"/>
      <c r="U93" s="720"/>
      <c r="V93" s="720"/>
      <c r="W93" s="720"/>
      <c r="X93" s="720"/>
      <c r="Y93" s="720"/>
      <c r="Z93" s="720"/>
    </row>
    <row r="94" spans="1:26" ht="12.75" customHeight="1">
      <c r="A94" s="720"/>
      <c r="B94" s="720"/>
      <c r="C94" s="720"/>
      <c r="D94" s="720"/>
      <c r="E94" s="299"/>
      <c r="F94" s="299"/>
      <c r="G94" s="299"/>
      <c r="H94" s="299"/>
      <c r="I94" s="299"/>
      <c r="J94" s="299"/>
      <c r="K94" s="720"/>
      <c r="L94" s="720"/>
      <c r="M94" s="720"/>
      <c r="N94" s="720"/>
      <c r="O94" s="720"/>
      <c r="P94" s="720"/>
      <c r="Q94" s="720"/>
      <c r="R94" s="720"/>
      <c r="S94" s="720"/>
      <c r="T94" s="720"/>
      <c r="U94" s="720"/>
      <c r="V94" s="720"/>
      <c r="W94" s="720"/>
      <c r="X94" s="720"/>
      <c r="Y94" s="720"/>
      <c r="Z94" s="720"/>
    </row>
    <row r="95" spans="1:26" ht="12.75" customHeight="1">
      <c r="A95" s="720"/>
      <c r="B95" s="720"/>
      <c r="C95" s="720"/>
      <c r="D95" s="720"/>
      <c r="E95" s="299"/>
      <c r="F95" s="299"/>
      <c r="G95" s="299"/>
      <c r="H95" s="299"/>
      <c r="I95" s="299"/>
      <c r="J95" s="299"/>
      <c r="K95" s="720"/>
      <c r="L95" s="720"/>
      <c r="M95" s="720"/>
      <c r="N95" s="720"/>
      <c r="O95" s="720"/>
      <c r="P95" s="720"/>
      <c r="Q95" s="720"/>
      <c r="R95" s="720"/>
      <c r="S95" s="720"/>
      <c r="T95" s="720"/>
      <c r="U95" s="720"/>
      <c r="V95" s="720"/>
      <c r="W95" s="720"/>
      <c r="X95" s="720"/>
      <c r="Y95" s="720"/>
      <c r="Z95" s="720"/>
    </row>
    <row r="96" spans="1:26" ht="12.75" customHeight="1">
      <c r="A96" s="720"/>
      <c r="B96" s="720"/>
      <c r="C96" s="720"/>
      <c r="D96" s="720"/>
      <c r="E96" s="299"/>
      <c r="F96" s="299"/>
      <c r="G96" s="299"/>
      <c r="H96" s="299"/>
      <c r="I96" s="299"/>
      <c r="J96" s="299"/>
      <c r="K96" s="720"/>
      <c r="L96" s="720"/>
      <c r="M96" s="720"/>
      <c r="N96" s="720"/>
      <c r="O96" s="720"/>
      <c r="P96" s="720"/>
      <c r="Q96" s="720"/>
      <c r="R96" s="720"/>
      <c r="S96" s="720"/>
      <c r="T96" s="720"/>
      <c r="U96" s="720"/>
      <c r="V96" s="720"/>
      <c r="W96" s="720"/>
      <c r="X96" s="720"/>
      <c r="Y96" s="720"/>
      <c r="Z96" s="720"/>
    </row>
    <row r="97" spans="1:26" ht="12.75" customHeight="1">
      <c r="A97" s="720"/>
      <c r="B97" s="720"/>
      <c r="C97" s="720"/>
      <c r="D97" s="720"/>
      <c r="E97" s="299"/>
      <c r="F97" s="299"/>
      <c r="G97" s="299"/>
      <c r="H97" s="299"/>
      <c r="I97" s="299"/>
      <c r="J97" s="299"/>
      <c r="K97" s="720"/>
      <c r="L97" s="720"/>
      <c r="M97" s="720"/>
      <c r="N97" s="720"/>
      <c r="O97" s="720"/>
      <c r="P97" s="720"/>
      <c r="Q97" s="720"/>
      <c r="R97" s="720"/>
      <c r="S97" s="720"/>
      <c r="T97" s="720"/>
      <c r="U97" s="720"/>
      <c r="V97" s="720"/>
      <c r="W97" s="720"/>
      <c r="X97" s="720"/>
      <c r="Y97" s="720"/>
      <c r="Z97" s="720"/>
    </row>
    <row r="98" spans="1:26" ht="12.75" customHeight="1">
      <c r="A98" s="720"/>
      <c r="B98" s="720"/>
      <c r="C98" s="720"/>
      <c r="D98" s="720"/>
      <c r="E98" s="299"/>
      <c r="F98" s="299"/>
      <c r="G98" s="299"/>
      <c r="H98" s="299"/>
      <c r="I98" s="299"/>
      <c r="J98" s="299"/>
      <c r="K98" s="720"/>
      <c r="L98" s="720"/>
      <c r="M98" s="720"/>
      <c r="N98" s="720"/>
      <c r="O98" s="720"/>
      <c r="P98" s="720"/>
      <c r="Q98" s="720"/>
      <c r="R98" s="720"/>
      <c r="S98" s="720"/>
      <c r="T98" s="720"/>
      <c r="U98" s="720"/>
      <c r="V98" s="720"/>
      <c r="W98" s="720"/>
      <c r="X98" s="720"/>
      <c r="Y98" s="720"/>
      <c r="Z98" s="720"/>
    </row>
    <row r="99" spans="1:26" ht="12.75" customHeight="1">
      <c r="A99" s="720"/>
      <c r="B99" s="720"/>
      <c r="C99" s="720"/>
      <c r="D99" s="720"/>
      <c r="E99" s="299"/>
      <c r="F99" s="299"/>
      <c r="G99" s="299"/>
      <c r="H99" s="299"/>
      <c r="I99" s="299"/>
      <c r="J99" s="299"/>
      <c r="K99" s="720"/>
      <c r="L99" s="720"/>
      <c r="M99" s="720"/>
      <c r="N99" s="720"/>
      <c r="O99" s="720"/>
      <c r="P99" s="720"/>
      <c r="Q99" s="720"/>
      <c r="R99" s="720"/>
      <c r="S99" s="720"/>
      <c r="T99" s="720"/>
      <c r="U99" s="720"/>
      <c r="V99" s="720"/>
      <c r="W99" s="720"/>
      <c r="X99" s="720"/>
      <c r="Y99" s="720"/>
      <c r="Z99" s="720"/>
    </row>
    <row r="100" spans="1:26" ht="12.75" customHeight="1">
      <c r="A100" s="720"/>
      <c r="B100" s="720"/>
      <c r="C100" s="720"/>
      <c r="D100" s="720"/>
      <c r="E100" s="299"/>
      <c r="F100" s="299"/>
      <c r="G100" s="299"/>
      <c r="H100" s="299"/>
      <c r="I100" s="299"/>
      <c r="J100" s="299"/>
      <c r="K100" s="720"/>
      <c r="L100" s="720"/>
      <c r="M100" s="720"/>
      <c r="N100" s="720"/>
      <c r="O100" s="720"/>
      <c r="P100" s="720"/>
      <c r="Q100" s="720"/>
      <c r="R100" s="720"/>
      <c r="S100" s="720"/>
      <c r="T100" s="720"/>
      <c r="U100" s="720"/>
      <c r="V100" s="720"/>
      <c r="W100" s="720"/>
      <c r="X100" s="720"/>
      <c r="Y100" s="720"/>
      <c r="Z100" s="720"/>
    </row>
    <row r="101" spans="1:26" ht="12.75" customHeight="1">
      <c r="A101" s="720"/>
      <c r="B101" s="720"/>
      <c r="C101" s="720"/>
      <c r="D101" s="720"/>
      <c r="E101" s="299"/>
      <c r="F101" s="299"/>
      <c r="G101" s="299"/>
      <c r="H101" s="299"/>
      <c r="I101" s="299"/>
      <c r="J101" s="299"/>
      <c r="K101" s="720"/>
      <c r="L101" s="720"/>
      <c r="M101" s="720"/>
      <c r="N101" s="720"/>
      <c r="O101" s="720"/>
      <c r="P101" s="720"/>
      <c r="Q101" s="720"/>
      <c r="R101" s="720"/>
      <c r="S101" s="720"/>
      <c r="T101" s="720"/>
      <c r="U101" s="720"/>
      <c r="V101" s="720"/>
      <c r="W101" s="720"/>
      <c r="X101" s="720"/>
      <c r="Y101" s="720"/>
      <c r="Z101" s="720"/>
    </row>
    <row r="102" spans="1:26" ht="12.75" customHeight="1">
      <c r="A102" s="720"/>
      <c r="B102" s="720"/>
      <c r="C102" s="720"/>
      <c r="D102" s="720"/>
      <c r="E102" s="299"/>
      <c r="F102" s="299"/>
      <c r="G102" s="299"/>
      <c r="H102" s="299"/>
      <c r="I102" s="299"/>
      <c r="J102" s="299"/>
      <c r="K102" s="720"/>
      <c r="L102" s="720"/>
      <c r="M102" s="720"/>
      <c r="N102" s="720"/>
      <c r="O102" s="720"/>
      <c r="P102" s="720"/>
      <c r="Q102" s="720"/>
      <c r="R102" s="720"/>
      <c r="S102" s="720"/>
      <c r="T102" s="720"/>
      <c r="U102" s="720"/>
      <c r="V102" s="720"/>
      <c r="W102" s="720"/>
      <c r="X102" s="720"/>
      <c r="Y102" s="720"/>
      <c r="Z102" s="720"/>
    </row>
    <row r="103" spans="1:26" ht="12.75" customHeight="1">
      <c r="A103" s="720"/>
      <c r="B103" s="720"/>
      <c r="C103" s="720"/>
      <c r="D103" s="720"/>
      <c r="E103" s="299"/>
      <c r="F103" s="299"/>
      <c r="G103" s="299"/>
      <c r="H103" s="299"/>
      <c r="I103" s="299"/>
      <c r="J103" s="299"/>
      <c r="K103" s="720"/>
      <c r="L103" s="720"/>
      <c r="M103" s="720"/>
      <c r="N103" s="720"/>
      <c r="O103" s="720"/>
      <c r="P103" s="720"/>
      <c r="Q103" s="720"/>
      <c r="R103" s="720"/>
      <c r="S103" s="720"/>
      <c r="T103" s="720"/>
      <c r="U103" s="720"/>
      <c r="V103" s="720"/>
      <c r="W103" s="720"/>
      <c r="X103" s="720"/>
      <c r="Y103" s="720"/>
      <c r="Z103" s="720"/>
    </row>
    <row r="104" spans="1:26" ht="12.75" customHeight="1">
      <c r="A104" s="720"/>
      <c r="B104" s="720"/>
      <c r="C104" s="720"/>
      <c r="D104" s="720"/>
      <c r="E104" s="299"/>
      <c r="F104" s="299"/>
      <c r="G104" s="299"/>
      <c r="H104" s="299"/>
      <c r="I104" s="299"/>
      <c r="J104" s="299"/>
      <c r="K104" s="720"/>
      <c r="L104" s="720"/>
      <c r="M104" s="720"/>
      <c r="N104" s="720"/>
      <c r="O104" s="720"/>
      <c r="P104" s="720"/>
      <c r="Q104" s="720"/>
      <c r="R104" s="720"/>
      <c r="S104" s="720"/>
      <c r="T104" s="720"/>
      <c r="U104" s="720"/>
      <c r="V104" s="720"/>
      <c r="W104" s="720"/>
      <c r="X104" s="720"/>
      <c r="Y104" s="720"/>
      <c r="Z104" s="720"/>
    </row>
    <row r="105" spans="1:26" ht="12.75" customHeight="1">
      <c r="A105" s="720"/>
      <c r="B105" s="720"/>
      <c r="C105" s="720"/>
      <c r="D105" s="720"/>
      <c r="E105" s="299"/>
      <c r="F105" s="299"/>
      <c r="G105" s="299"/>
      <c r="H105" s="299"/>
      <c r="I105" s="299"/>
      <c r="J105" s="299"/>
      <c r="K105" s="720"/>
      <c r="L105" s="720"/>
      <c r="M105" s="720"/>
      <c r="N105" s="720"/>
      <c r="O105" s="720"/>
      <c r="P105" s="720"/>
      <c r="Q105" s="720"/>
      <c r="R105" s="720"/>
      <c r="S105" s="720"/>
      <c r="T105" s="720"/>
      <c r="U105" s="720"/>
      <c r="V105" s="720"/>
      <c r="W105" s="720"/>
      <c r="X105" s="720"/>
      <c r="Y105" s="720"/>
      <c r="Z105" s="720"/>
    </row>
    <row r="106" spans="1:26" ht="12.75" customHeight="1">
      <c r="A106" s="720"/>
      <c r="B106" s="720"/>
      <c r="C106" s="720"/>
      <c r="D106" s="720"/>
      <c r="E106" s="299"/>
      <c r="F106" s="299"/>
      <c r="G106" s="299"/>
      <c r="H106" s="299"/>
      <c r="I106" s="299"/>
      <c r="J106" s="299"/>
      <c r="K106" s="720"/>
      <c r="L106" s="720"/>
      <c r="M106" s="720"/>
      <c r="N106" s="720"/>
      <c r="O106" s="720"/>
      <c r="P106" s="720"/>
      <c r="Q106" s="720"/>
      <c r="R106" s="720"/>
      <c r="S106" s="720"/>
      <c r="T106" s="720"/>
      <c r="U106" s="720"/>
      <c r="V106" s="720"/>
      <c r="W106" s="720"/>
      <c r="X106" s="720"/>
      <c r="Y106" s="720"/>
      <c r="Z106" s="720"/>
    </row>
    <row r="107" spans="1:26" ht="12.75" customHeight="1">
      <c r="A107" s="720"/>
      <c r="B107" s="720"/>
      <c r="C107" s="720"/>
      <c r="D107" s="720"/>
      <c r="E107" s="299"/>
      <c r="F107" s="299"/>
      <c r="G107" s="299"/>
      <c r="H107" s="299"/>
      <c r="I107" s="299"/>
      <c r="J107" s="299"/>
      <c r="K107" s="720"/>
      <c r="L107" s="720"/>
      <c r="M107" s="720"/>
      <c r="N107" s="720"/>
      <c r="O107" s="720"/>
      <c r="P107" s="720"/>
      <c r="Q107" s="720"/>
      <c r="R107" s="720"/>
      <c r="S107" s="720"/>
      <c r="T107" s="720"/>
      <c r="U107" s="720"/>
      <c r="V107" s="720"/>
      <c r="W107" s="720"/>
      <c r="X107" s="720"/>
      <c r="Y107" s="720"/>
      <c r="Z107" s="720"/>
    </row>
    <row r="108" spans="1:26" ht="12.75" customHeight="1">
      <c r="A108" s="720"/>
      <c r="B108" s="720"/>
      <c r="C108" s="720"/>
      <c r="D108" s="720"/>
      <c r="E108" s="299"/>
      <c r="F108" s="299"/>
      <c r="G108" s="299"/>
      <c r="H108" s="299"/>
      <c r="I108" s="299"/>
      <c r="J108" s="299"/>
      <c r="K108" s="720"/>
      <c r="L108" s="720"/>
      <c r="M108" s="720"/>
      <c r="N108" s="720"/>
      <c r="O108" s="720"/>
      <c r="P108" s="720"/>
      <c r="Q108" s="720"/>
      <c r="R108" s="720"/>
      <c r="S108" s="720"/>
      <c r="T108" s="720"/>
      <c r="U108" s="720"/>
      <c r="V108" s="720"/>
      <c r="W108" s="720"/>
      <c r="X108" s="720"/>
      <c r="Y108" s="720"/>
      <c r="Z108" s="720"/>
    </row>
    <row r="109" spans="1:26" ht="12.75" customHeight="1">
      <c r="A109" s="720"/>
      <c r="B109" s="720"/>
      <c r="C109" s="720"/>
      <c r="D109" s="720"/>
      <c r="E109" s="299"/>
      <c r="F109" s="299"/>
      <c r="G109" s="299"/>
      <c r="H109" s="299"/>
      <c r="I109" s="299"/>
      <c r="J109" s="299"/>
      <c r="K109" s="720"/>
      <c r="L109" s="720"/>
      <c r="M109" s="720"/>
      <c r="N109" s="720"/>
      <c r="O109" s="720"/>
      <c r="P109" s="720"/>
      <c r="Q109" s="720"/>
      <c r="R109" s="720"/>
      <c r="S109" s="720"/>
      <c r="T109" s="720"/>
      <c r="U109" s="720"/>
      <c r="V109" s="720"/>
      <c r="W109" s="720"/>
      <c r="X109" s="720"/>
      <c r="Y109" s="720"/>
      <c r="Z109" s="720"/>
    </row>
    <row r="110" spans="1:26" ht="12.75" customHeight="1">
      <c r="A110" s="720"/>
      <c r="B110" s="720"/>
      <c r="C110" s="720"/>
      <c r="D110" s="720"/>
      <c r="E110" s="299"/>
      <c r="F110" s="299"/>
      <c r="G110" s="299"/>
      <c r="H110" s="299"/>
      <c r="I110" s="299"/>
      <c r="J110" s="299"/>
      <c r="K110" s="720"/>
      <c r="L110" s="720"/>
      <c r="M110" s="720"/>
      <c r="N110" s="720"/>
      <c r="O110" s="720"/>
      <c r="P110" s="720"/>
      <c r="Q110" s="720"/>
      <c r="R110" s="720"/>
      <c r="S110" s="720"/>
      <c r="T110" s="720"/>
      <c r="U110" s="720"/>
      <c r="V110" s="720"/>
      <c r="W110" s="720"/>
      <c r="X110" s="720"/>
      <c r="Y110" s="720"/>
      <c r="Z110" s="720"/>
    </row>
    <row r="111" spans="1:26" ht="12.75" customHeight="1">
      <c r="A111" s="720"/>
      <c r="B111" s="720"/>
      <c r="C111" s="720"/>
      <c r="D111" s="720"/>
      <c r="E111" s="299"/>
      <c r="F111" s="299"/>
      <c r="G111" s="299"/>
      <c r="H111" s="299"/>
      <c r="I111" s="299"/>
      <c r="J111" s="299"/>
      <c r="K111" s="720"/>
      <c r="L111" s="720"/>
      <c r="M111" s="720"/>
      <c r="N111" s="720"/>
      <c r="O111" s="720"/>
      <c r="P111" s="720"/>
      <c r="Q111" s="720"/>
      <c r="R111" s="720"/>
      <c r="S111" s="720"/>
      <c r="T111" s="720"/>
      <c r="U111" s="720"/>
      <c r="V111" s="720"/>
      <c r="W111" s="720"/>
      <c r="X111" s="720"/>
      <c r="Y111" s="720"/>
      <c r="Z111" s="720"/>
    </row>
    <row r="112" spans="1:26" ht="12.75" customHeight="1">
      <c r="A112" s="720"/>
      <c r="B112" s="720"/>
      <c r="C112" s="720"/>
      <c r="D112" s="720"/>
      <c r="E112" s="299"/>
      <c r="F112" s="299"/>
      <c r="G112" s="299"/>
      <c r="H112" s="299"/>
      <c r="I112" s="299"/>
      <c r="J112" s="299"/>
      <c r="K112" s="720"/>
      <c r="L112" s="720"/>
      <c r="M112" s="720"/>
      <c r="N112" s="720"/>
      <c r="O112" s="720"/>
      <c r="P112" s="720"/>
      <c r="Q112" s="720"/>
      <c r="R112" s="720"/>
      <c r="S112" s="720"/>
      <c r="T112" s="720"/>
      <c r="U112" s="720"/>
      <c r="V112" s="720"/>
      <c r="W112" s="720"/>
      <c r="X112" s="720"/>
      <c r="Y112" s="720"/>
      <c r="Z112" s="720"/>
    </row>
    <row r="113" spans="1:26" ht="12.75" customHeight="1">
      <c r="A113" s="720"/>
      <c r="B113" s="720"/>
      <c r="C113" s="720"/>
      <c r="D113" s="720"/>
      <c r="E113" s="299"/>
      <c r="F113" s="299"/>
      <c r="G113" s="299"/>
      <c r="H113" s="299"/>
      <c r="I113" s="299"/>
      <c r="J113" s="299"/>
      <c r="K113" s="720"/>
      <c r="L113" s="720"/>
      <c r="M113" s="720"/>
      <c r="N113" s="720"/>
      <c r="O113" s="720"/>
      <c r="P113" s="720"/>
      <c r="Q113" s="720"/>
      <c r="R113" s="720"/>
      <c r="S113" s="720"/>
      <c r="T113" s="720"/>
      <c r="U113" s="720"/>
      <c r="V113" s="720"/>
      <c r="W113" s="720"/>
      <c r="X113" s="720"/>
      <c r="Y113" s="720"/>
      <c r="Z113" s="720"/>
    </row>
    <row r="114" spans="1:26" ht="12.75" customHeight="1">
      <c r="A114" s="720"/>
      <c r="B114" s="720"/>
      <c r="C114" s="720"/>
      <c r="D114" s="720"/>
      <c r="E114" s="299"/>
      <c r="F114" s="299"/>
      <c r="G114" s="299"/>
      <c r="H114" s="299"/>
      <c r="I114" s="299"/>
      <c r="J114" s="299"/>
      <c r="K114" s="720"/>
      <c r="L114" s="720"/>
      <c r="M114" s="720"/>
      <c r="N114" s="720"/>
      <c r="O114" s="720"/>
      <c r="P114" s="720"/>
      <c r="Q114" s="720"/>
      <c r="R114" s="720"/>
      <c r="S114" s="720"/>
      <c r="T114" s="720"/>
      <c r="U114" s="720"/>
      <c r="V114" s="720"/>
      <c r="W114" s="720"/>
      <c r="X114" s="720"/>
      <c r="Y114" s="720"/>
      <c r="Z114" s="720"/>
    </row>
    <row r="115" spans="1:26" ht="12.75" customHeight="1">
      <c r="A115" s="720"/>
      <c r="B115" s="720"/>
      <c r="C115" s="720"/>
      <c r="D115" s="720"/>
      <c r="E115" s="299"/>
      <c r="F115" s="299"/>
      <c r="G115" s="299"/>
      <c r="H115" s="299"/>
      <c r="I115" s="299"/>
      <c r="J115" s="299"/>
      <c r="K115" s="720"/>
      <c r="L115" s="720"/>
      <c r="M115" s="720"/>
      <c r="N115" s="720"/>
      <c r="O115" s="720"/>
      <c r="P115" s="720"/>
      <c r="Q115" s="720"/>
      <c r="R115" s="720"/>
      <c r="S115" s="720"/>
      <c r="T115" s="720"/>
      <c r="U115" s="720"/>
      <c r="V115" s="720"/>
      <c r="W115" s="720"/>
      <c r="X115" s="720"/>
      <c r="Y115" s="720"/>
      <c r="Z115" s="720"/>
    </row>
    <row r="116" spans="1:26" ht="12.75" customHeight="1">
      <c r="A116" s="720"/>
      <c r="B116" s="720"/>
      <c r="C116" s="720"/>
      <c r="D116" s="720"/>
      <c r="E116" s="299"/>
      <c r="F116" s="299"/>
      <c r="G116" s="299"/>
      <c r="H116" s="299"/>
      <c r="I116" s="299"/>
      <c r="J116" s="299"/>
      <c r="K116" s="720"/>
      <c r="L116" s="720"/>
      <c r="M116" s="720"/>
      <c r="N116" s="720"/>
      <c r="O116" s="720"/>
      <c r="P116" s="720"/>
      <c r="Q116" s="720"/>
      <c r="R116" s="720"/>
      <c r="S116" s="720"/>
      <c r="T116" s="720"/>
      <c r="U116" s="720"/>
      <c r="V116" s="720"/>
      <c r="W116" s="720"/>
      <c r="X116" s="720"/>
      <c r="Y116" s="720"/>
      <c r="Z116" s="720"/>
    </row>
    <row r="117" spans="1:26" ht="12.75" customHeight="1">
      <c r="A117" s="720"/>
      <c r="B117" s="720"/>
      <c r="C117" s="720"/>
      <c r="D117" s="720"/>
      <c r="E117" s="299"/>
      <c r="F117" s="299"/>
      <c r="G117" s="299"/>
      <c r="H117" s="299"/>
      <c r="I117" s="299"/>
      <c r="J117" s="299"/>
      <c r="K117" s="720"/>
      <c r="L117" s="720"/>
      <c r="M117" s="720"/>
      <c r="N117" s="720"/>
      <c r="O117" s="720"/>
      <c r="P117" s="720"/>
      <c r="Q117" s="720"/>
      <c r="R117" s="720"/>
      <c r="S117" s="720"/>
      <c r="T117" s="720"/>
      <c r="U117" s="720"/>
      <c r="V117" s="720"/>
      <c r="W117" s="720"/>
      <c r="X117" s="720"/>
      <c r="Y117" s="720"/>
      <c r="Z117" s="720"/>
    </row>
    <row r="118" spans="1:26" ht="12.75" customHeight="1">
      <c r="A118" s="720"/>
      <c r="B118" s="720"/>
      <c r="C118" s="720"/>
      <c r="D118" s="720"/>
      <c r="E118" s="299"/>
      <c r="F118" s="299"/>
      <c r="G118" s="299"/>
      <c r="H118" s="299"/>
      <c r="I118" s="299"/>
      <c r="J118" s="299"/>
      <c r="K118" s="720"/>
      <c r="L118" s="720"/>
      <c r="M118" s="720"/>
      <c r="N118" s="720"/>
      <c r="O118" s="720"/>
      <c r="P118" s="720"/>
      <c r="Q118" s="720"/>
      <c r="R118" s="720"/>
      <c r="S118" s="720"/>
      <c r="T118" s="720"/>
      <c r="U118" s="720"/>
      <c r="V118" s="720"/>
      <c r="W118" s="720"/>
      <c r="X118" s="720"/>
      <c r="Y118" s="720"/>
      <c r="Z118" s="720"/>
    </row>
    <row r="119" spans="1:26" ht="12.75" customHeight="1">
      <c r="A119" s="720"/>
      <c r="B119" s="720"/>
      <c r="C119" s="720"/>
      <c r="D119" s="720"/>
      <c r="E119" s="299"/>
      <c r="F119" s="299"/>
      <c r="G119" s="299"/>
      <c r="H119" s="299"/>
      <c r="I119" s="299"/>
      <c r="J119" s="299"/>
      <c r="K119" s="720"/>
      <c r="L119" s="720"/>
      <c r="M119" s="720"/>
      <c r="N119" s="720"/>
      <c r="O119" s="720"/>
      <c r="P119" s="720"/>
      <c r="Q119" s="720"/>
      <c r="R119" s="720"/>
      <c r="S119" s="720"/>
      <c r="T119" s="720"/>
      <c r="U119" s="720"/>
      <c r="V119" s="720"/>
      <c r="W119" s="720"/>
      <c r="X119" s="720"/>
      <c r="Y119" s="720"/>
      <c r="Z119" s="720"/>
    </row>
    <row r="120" spans="1:26" ht="12.75" customHeight="1">
      <c r="A120" s="720"/>
      <c r="B120" s="720"/>
      <c r="C120" s="720"/>
      <c r="D120" s="720"/>
      <c r="E120" s="299"/>
      <c r="F120" s="299"/>
      <c r="G120" s="299"/>
      <c r="H120" s="299"/>
      <c r="I120" s="299"/>
      <c r="J120" s="299"/>
      <c r="K120" s="720"/>
      <c r="L120" s="720"/>
      <c r="M120" s="720"/>
      <c r="N120" s="720"/>
      <c r="O120" s="720"/>
      <c r="P120" s="720"/>
      <c r="Q120" s="720"/>
      <c r="R120" s="720"/>
      <c r="S120" s="720"/>
      <c r="T120" s="720"/>
      <c r="U120" s="720"/>
      <c r="V120" s="720"/>
      <c r="W120" s="720"/>
      <c r="X120" s="720"/>
      <c r="Y120" s="720"/>
      <c r="Z120" s="720"/>
    </row>
    <row r="121" spans="1:26" ht="12.75" customHeight="1">
      <c r="A121" s="720"/>
      <c r="B121" s="720"/>
      <c r="C121" s="720"/>
      <c r="D121" s="720"/>
      <c r="E121" s="299"/>
      <c r="F121" s="299"/>
      <c r="G121" s="299"/>
      <c r="H121" s="299"/>
      <c r="I121" s="299"/>
      <c r="J121" s="299"/>
      <c r="K121" s="720"/>
      <c r="L121" s="720"/>
      <c r="M121" s="720"/>
      <c r="N121" s="720"/>
      <c r="O121" s="720"/>
      <c r="P121" s="720"/>
      <c r="Q121" s="720"/>
      <c r="R121" s="720"/>
      <c r="S121" s="720"/>
      <c r="T121" s="720"/>
      <c r="U121" s="720"/>
      <c r="V121" s="720"/>
      <c r="W121" s="720"/>
      <c r="X121" s="720"/>
      <c r="Y121" s="720"/>
      <c r="Z121" s="720"/>
    </row>
    <row r="122" spans="1:26" ht="12.75" customHeight="1">
      <c r="A122" s="720"/>
      <c r="B122" s="720"/>
      <c r="C122" s="720"/>
      <c r="D122" s="720"/>
      <c r="E122" s="299"/>
      <c r="F122" s="299"/>
      <c r="G122" s="299"/>
      <c r="H122" s="299"/>
      <c r="I122" s="299"/>
      <c r="J122" s="299"/>
      <c r="K122" s="720"/>
      <c r="L122" s="720"/>
      <c r="M122" s="720"/>
      <c r="N122" s="720"/>
      <c r="O122" s="720"/>
      <c r="P122" s="720"/>
      <c r="Q122" s="720"/>
      <c r="R122" s="720"/>
      <c r="S122" s="720"/>
      <c r="T122" s="720"/>
      <c r="U122" s="720"/>
      <c r="V122" s="720"/>
      <c r="W122" s="720"/>
      <c r="X122" s="720"/>
      <c r="Y122" s="720"/>
      <c r="Z122" s="720"/>
    </row>
    <row r="123" spans="1:26" ht="12.75" customHeight="1">
      <c r="A123" s="720"/>
      <c r="B123" s="720"/>
      <c r="C123" s="720"/>
      <c r="D123" s="720"/>
      <c r="E123" s="299"/>
      <c r="F123" s="299"/>
      <c r="G123" s="299"/>
      <c r="H123" s="299"/>
      <c r="I123" s="299"/>
      <c r="J123" s="299"/>
      <c r="K123" s="720"/>
      <c r="L123" s="720"/>
      <c r="M123" s="720"/>
      <c r="N123" s="720"/>
      <c r="O123" s="720"/>
      <c r="P123" s="720"/>
      <c r="Q123" s="720"/>
      <c r="R123" s="720"/>
      <c r="S123" s="720"/>
      <c r="T123" s="720"/>
      <c r="U123" s="720"/>
      <c r="V123" s="720"/>
      <c r="W123" s="720"/>
      <c r="X123" s="720"/>
      <c r="Y123" s="720"/>
      <c r="Z123" s="720"/>
    </row>
    <row r="124" spans="1:26" ht="12.75" customHeight="1">
      <c r="A124" s="720"/>
      <c r="B124" s="720"/>
      <c r="C124" s="720"/>
      <c r="D124" s="720"/>
      <c r="E124" s="299"/>
      <c r="F124" s="299"/>
      <c r="G124" s="299"/>
      <c r="H124" s="299"/>
      <c r="I124" s="299"/>
      <c r="J124" s="299"/>
      <c r="K124" s="720"/>
      <c r="L124" s="720"/>
      <c r="M124" s="720"/>
      <c r="N124" s="720"/>
      <c r="O124" s="720"/>
      <c r="P124" s="720"/>
      <c r="Q124" s="720"/>
      <c r="R124" s="720"/>
      <c r="S124" s="720"/>
      <c r="T124" s="720"/>
      <c r="U124" s="720"/>
      <c r="V124" s="720"/>
      <c r="W124" s="720"/>
      <c r="X124" s="720"/>
      <c r="Y124" s="720"/>
      <c r="Z124" s="720"/>
    </row>
    <row r="125" spans="1:26" ht="12.75" customHeight="1">
      <c r="A125" s="720"/>
      <c r="B125" s="720"/>
      <c r="C125" s="720"/>
      <c r="D125" s="720"/>
      <c r="E125" s="299"/>
      <c r="F125" s="299"/>
      <c r="G125" s="299"/>
      <c r="H125" s="299"/>
      <c r="I125" s="299"/>
      <c r="J125" s="299"/>
      <c r="K125" s="720"/>
      <c r="L125" s="720"/>
      <c r="M125" s="720"/>
      <c r="N125" s="720"/>
      <c r="O125" s="720"/>
      <c r="P125" s="720"/>
      <c r="Q125" s="720"/>
      <c r="R125" s="720"/>
      <c r="S125" s="720"/>
      <c r="T125" s="720"/>
      <c r="U125" s="720"/>
      <c r="V125" s="720"/>
      <c r="W125" s="720"/>
      <c r="X125" s="720"/>
      <c r="Y125" s="720"/>
      <c r="Z125" s="720"/>
    </row>
    <row r="126" spans="1:26" ht="12.75" customHeight="1">
      <c r="A126" s="720"/>
      <c r="B126" s="720"/>
      <c r="C126" s="720"/>
      <c r="D126" s="720"/>
      <c r="E126" s="299"/>
      <c r="F126" s="299"/>
      <c r="G126" s="299"/>
      <c r="H126" s="299"/>
      <c r="I126" s="299"/>
      <c r="J126" s="299"/>
      <c r="K126" s="720"/>
      <c r="L126" s="720"/>
      <c r="M126" s="720"/>
      <c r="N126" s="720"/>
      <c r="O126" s="720"/>
      <c r="P126" s="720"/>
      <c r="Q126" s="720"/>
      <c r="R126" s="720"/>
      <c r="S126" s="720"/>
      <c r="T126" s="720"/>
      <c r="U126" s="720"/>
      <c r="V126" s="720"/>
      <c r="W126" s="720"/>
      <c r="X126" s="720"/>
      <c r="Y126" s="720"/>
      <c r="Z126" s="720"/>
    </row>
    <row r="127" spans="1:26" ht="12.75" customHeight="1">
      <c r="A127" s="720"/>
      <c r="B127" s="720"/>
      <c r="C127" s="720"/>
      <c r="D127" s="720"/>
      <c r="E127" s="299"/>
      <c r="F127" s="299"/>
      <c r="G127" s="299"/>
      <c r="H127" s="299"/>
      <c r="I127" s="299"/>
      <c r="J127" s="299"/>
      <c r="K127" s="720"/>
      <c r="L127" s="720"/>
      <c r="M127" s="720"/>
      <c r="N127" s="720"/>
      <c r="O127" s="720"/>
      <c r="P127" s="720"/>
      <c r="Q127" s="720"/>
      <c r="R127" s="720"/>
      <c r="S127" s="720"/>
      <c r="T127" s="720"/>
      <c r="U127" s="720"/>
      <c r="V127" s="720"/>
      <c r="W127" s="720"/>
      <c r="X127" s="720"/>
      <c r="Y127" s="720"/>
      <c r="Z127" s="720"/>
    </row>
    <row r="128" spans="1:26" ht="12.75" customHeight="1">
      <c r="A128" s="720"/>
      <c r="B128" s="720"/>
      <c r="C128" s="720"/>
      <c r="D128" s="720"/>
      <c r="E128" s="299"/>
      <c r="F128" s="299"/>
      <c r="G128" s="299"/>
      <c r="H128" s="299"/>
      <c r="I128" s="299"/>
      <c r="J128" s="299"/>
      <c r="K128" s="720"/>
      <c r="L128" s="720"/>
      <c r="M128" s="720"/>
      <c r="N128" s="720"/>
      <c r="O128" s="720"/>
      <c r="P128" s="720"/>
      <c r="Q128" s="720"/>
      <c r="R128" s="720"/>
      <c r="S128" s="720"/>
      <c r="T128" s="720"/>
      <c r="U128" s="720"/>
      <c r="V128" s="720"/>
      <c r="W128" s="720"/>
      <c r="X128" s="720"/>
      <c r="Y128" s="720"/>
      <c r="Z128" s="720"/>
    </row>
    <row r="129" spans="1:26" ht="12.75" customHeight="1">
      <c r="A129" s="720"/>
      <c r="B129" s="720"/>
      <c r="C129" s="720"/>
      <c r="D129" s="720"/>
      <c r="E129" s="299"/>
      <c r="F129" s="299"/>
      <c r="G129" s="299"/>
      <c r="H129" s="299"/>
      <c r="I129" s="299"/>
      <c r="J129" s="299"/>
      <c r="K129" s="720"/>
      <c r="L129" s="720"/>
      <c r="M129" s="720"/>
      <c r="N129" s="720"/>
      <c r="O129" s="720"/>
      <c r="P129" s="720"/>
      <c r="Q129" s="720"/>
      <c r="R129" s="720"/>
      <c r="S129" s="720"/>
      <c r="T129" s="720"/>
      <c r="U129" s="720"/>
      <c r="V129" s="720"/>
      <c r="W129" s="720"/>
      <c r="X129" s="720"/>
      <c r="Y129" s="720"/>
      <c r="Z129" s="720"/>
    </row>
    <row r="130" spans="1:26" ht="12.75" customHeight="1">
      <c r="A130" s="720"/>
      <c r="B130" s="720"/>
      <c r="C130" s="720"/>
      <c r="D130" s="720"/>
      <c r="E130" s="299"/>
      <c r="F130" s="299"/>
      <c r="G130" s="299"/>
      <c r="H130" s="299"/>
      <c r="I130" s="299"/>
      <c r="J130" s="299"/>
      <c r="K130" s="720"/>
      <c r="L130" s="720"/>
      <c r="M130" s="720"/>
      <c r="N130" s="720"/>
      <c r="O130" s="720"/>
      <c r="P130" s="720"/>
      <c r="Q130" s="720"/>
      <c r="R130" s="720"/>
      <c r="S130" s="720"/>
      <c r="T130" s="720"/>
      <c r="U130" s="720"/>
      <c r="V130" s="720"/>
      <c r="W130" s="720"/>
      <c r="X130" s="720"/>
      <c r="Y130" s="720"/>
      <c r="Z130" s="720"/>
    </row>
    <row r="131" spans="1:26" ht="12.75" customHeight="1">
      <c r="A131" s="720"/>
      <c r="B131" s="720"/>
      <c r="C131" s="720"/>
      <c r="D131" s="720"/>
      <c r="E131" s="299"/>
      <c r="F131" s="299"/>
      <c r="G131" s="299"/>
      <c r="H131" s="299"/>
      <c r="I131" s="299"/>
      <c r="J131" s="299"/>
      <c r="K131" s="720"/>
      <c r="L131" s="720"/>
      <c r="M131" s="720"/>
      <c r="N131" s="720"/>
      <c r="O131" s="720"/>
      <c r="P131" s="720"/>
      <c r="Q131" s="720"/>
      <c r="R131" s="720"/>
      <c r="S131" s="720"/>
      <c r="T131" s="720"/>
      <c r="U131" s="720"/>
      <c r="V131" s="720"/>
      <c r="W131" s="720"/>
      <c r="X131" s="720"/>
      <c r="Y131" s="720"/>
      <c r="Z131" s="720"/>
    </row>
    <row r="132" spans="1:26" ht="12.75" customHeight="1">
      <c r="A132" s="720"/>
      <c r="B132" s="720"/>
      <c r="C132" s="720"/>
      <c r="D132" s="720"/>
      <c r="E132" s="299"/>
      <c r="F132" s="299"/>
      <c r="G132" s="299"/>
      <c r="H132" s="299"/>
      <c r="I132" s="299"/>
      <c r="J132" s="299"/>
      <c r="K132" s="720"/>
      <c r="L132" s="720"/>
      <c r="M132" s="720"/>
      <c r="N132" s="720"/>
      <c r="O132" s="720"/>
      <c r="P132" s="720"/>
      <c r="Q132" s="720"/>
      <c r="R132" s="720"/>
      <c r="S132" s="720"/>
      <c r="T132" s="720"/>
      <c r="U132" s="720"/>
      <c r="V132" s="720"/>
      <c r="W132" s="720"/>
      <c r="X132" s="720"/>
      <c r="Y132" s="720"/>
      <c r="Z132" s="720"/>
    </row>
    <row r="133" spans="1:26" ht="12.75" customHeight="1">
      <c r="A133" s="720"/>
      <c r="B133" s="720"/>
      <c r="C133" s="720"/>
      <c r="D133" s="720"/>
      <c r="E133" s="299"/>
      <c r="F133" s="299"/>
      <c r="G133" s="299"/>
      <c r="H133" s="299"/>
      <c r="I133" s="299"/>
      <c r="J133" s="299"/>
      <c r="K133" s="720"/>
      <c r="L133" s="720"/>
      <c r="M133" s="720"/>
      <c r="N133" s="720"/>
      <c r="O133" s="720"/>
      <c r="P133" s="720"/>
      <c r="Q133" s="720"/>
      <c r="R133" s="720"/>
      <c r="S133" s="720"/>
      <c r="T133" s="720"/>
      <c r="U133" s="720"/>
      <c r="V133" s="720"/>
      <c r="W133" s="720"/>
      <c r="X133" s="720"/>
      <c r="Y133" s="720"/>
      <c r="Z133" s="720"/>
    </row>
    <row r="134" spans="1:26" ht="12.75" customHeight="1">
      <c r="A134" s="720"/>
      <c r="B134" s="720"/>
      <c r="C134" s="720"/>
      <c r="D134" s="720"/>
      <c r="E134" s="299"/>
      <c r="F134" s="299"/>
      <c r="G134" s="299"/>
      <c r="H134" s="299"/>
      <c r="I134" s="299"/>
      <c r="J134" s="299"/>
      <c r="K134" s="720"/>
      <c r="L134" s="720"/>
      <c r="M134" s="720"/>
      <c r="N134" s="720"/>
      <c r="O134" s="720"/>
      <c r="P134" s="720"/>
      <c r="Q134" s="720"/>
      <c r="R134" s="720"/>
      <c r="S134" s="720"/>
      <c r="T134" s="720"/>
      <c r="U134" s="720"/>
      <c r="V134" s="720"/>
      <c r="W134" s="720"/>
      <c r="X134" s="720"/>
      <c r="Y134" s="720"/>
      <c r="Z134" s="720"/>
    </row>
    <row r="135" spans="1:26" ht="12.75" customHeight="1">
      <c r="A135" s="720"/>
      <c r="B135" s="720"/>
      <c r="C135" s="720"/>
      <c r="D135" s="720"/>
      <c r="E135" s="299"/>
      <c r="F135" s="299"/>
      <c r="G135" s="299"/>
      <c r="H135" s="299"/>
      <c r="I135" s="299"/>
      <c r="J135" s="299"/>
      <c r="K135" s="720"/>
      <c r="L135" s="720"/>
      <c r="M135" s="720"/>
      <c r="N135" s="720"/>
      <c r="O135" s="720"/>
      <c r="P135" s="720"/>
      <c r="Q135" s="720"/>
      <c r="R135" s="720"/>
      <c r="S135" s="720"/>
      <c r="T135" s="720"/>
      <c r="U135" s="720"/>
      <c r="V135" s="720"/>
      <c r="W135" s="720"/>
      <c r="X135" s="720"/>
      <c r="Y135" s="720"/>
      <c r="Z135" s="720"/>
    </row>
    <row r="136" spans="1:26" ht="12.75" customHeight="1">
      <c r="A136" s="720"/>
      <c r="B136" s="720"/>
      <c r="C136" s="720"/>
      <c r="D136" s="720"/>
      <c r="E136" s="299"/>
      <c r="F136" s="299"/>
      <c r="G136" s="299"/>
      <c r="H136" s="299"/>
      <c r="I136" s="299"/>
      <c r="J136" s="299"/>
      <c r="K136" s="720"/>
      <c r="L136" s="720"/>
      <c r="M136" s="720"/>
      <c r="N136" s="720"/>
      <c r="O136" s="720"/>
      <c r="P136" s="720"/>
      <c r="Q136" s="720"/>
      <c r="R136" s="720"/>
      <c r="S136" s="720"/>
      <c r="T136" s="720"/>
      <c r="U136" s="720"/>
      <c r="V136" s="720"/>
      <c r="W136" s="720"/>
      <c r="X136" s="720"/>
      <c r="Y136" s="720"/>
      <c r="Z136" s="720"/>
    </row>
    <row r="137" spans="1:26" ht="12.75" customHeight="1">
      <c r="A137" s="720"/>
      <c r="B137" s="720"/>
      <c r="C137" s="720"/>
      <c r="D137" s="720"/>
      <c r="E137" s="299"/>
      <c r="F137" s="299"/>
      <c r="G137" s="299"/>
      <c r="H137" s="299"/>
      <c r="I137" s="299"/>
      <c r="J137" s="299"/>
      <c r="K137" s="720"/>
      <c r="L137" s="720"/>
      <c r="M137" s="720"/>
      <c r="N137" s="720"/>
      <c r="O137" s="720"/>
      <c r="P137" s="720"/>
      <c r="Q137" s="720"/>
      <c r="R137" s="720"/>
      <c r="S137" s="720"/>
      <c r="T137" s="720"/>
      <c r="U137" s="720"/>
      <c r="V137" s="720"/>
      <c r="W137" s="720"/>
      <c r="X137" s="720"/>
      <c r="Y137" s="720"/>
      <c r="Z137" s="720"/>
    </row>
    <row r="138" spans="1:26" ht="12.75" customHeight="1">
      <c r="A138" s="720"/>
      <c r="B138" s="720"/>
      <c r="C138" s="720"/>
      <c r="D138" s="720"/>
      <c r="E138" s="299"/>
      <c r="F138" s="299"/>
      <c r="G138" s="299"/>
      <c r="H138" s="299"/>
      <c r="I138" s="299"/>
      <c r="J138" s="299"/>
      <c r="K138" s="720"/>
      <c r="L138" s="720"/>
      <c r="M138" s="720"/>
      <c r="N138" s="720"/>
      <c r="O138" s="720"/>
      <c r="P138" s="720"/>
      <c r="Q138" s="720"/>
      <c r="R138" s="720"/>
      <c r="S138" s="720"/>
      <c r="T138" s="720"/>
      <c r="U138" s="720"/>
      <c r="V138" s="720"/>
      <c r="W138" s="720"/>
      <c r="X138" s="720"/>
      <c r="Y138" s="720"/>
      <c r="Z138" s="720"/>
    </row>
    <row r="139" spans="1:26" ht="12.75" customHeight="1">
      <c r="A139" s="720"/>
      <c r="B139" s="720"/>
      <c r="C139" s="720"/>
      <c r="D139" s="720"/>
      <c r="E139" s="299"/>
      <c r="F139" s="299"/>
      <c r="G139" s="299"/>
      <c r="H139" s="299"/>
      <c r="I139" s="299"/>
      <c r="J139" s="299"/>
      <c r="K139" s="720"/>
      <c r="L139" s="720"/>
      <c r="M139" s="720"/>
      <c r="N139" s="720"/>
      <c r="O139" s="720"/>
      <c r="P139" s="720"/>
      <c r="Q139" s="720"/>
      <c r="R139" s="720"/>
      <c r="S139" s="720"/>
      <c r="T139" s="720"/>
      <c r="U139" s="720"/>
      <c r="V139" s="720"/>
      <c r="W139" s="720"/>
      <c r="X139" s="720"/>
      <c r="Y139" s="720"/>
      <c r="Z139" s="720"/>
    </row>
    <row r="140" spans="1:26" ht="12.75" customHeight="1">
      <c r="A140" s="720"/>
      <c r="B140" s="720"/>
      <c r="C140" s="720"/>
      <c r="D140" s="720"/>
      <c r="E140" s="299"/>
      <c r="F140" s="299"/>
      <c r="G140" s="299"/>
      <c r="H140" s="299"/>
      <c r="I140" s="299"/>
      <c r="J140" s="299"/>
      <c r="K140" s="720"/>
      <c r="L140" s="720"/>
      <c r="M140" s="720"/>
      <c r="N140" s="720"/>
      <c r="O140" s="720"/>
      <c r="P140" s="720"/>
      <c r="Q140" s="720"/>
      <c r="R140" s="720"/>
      <c r="S140" s="720"/>
      <c r="T140" s="720"/>
      <c r="U140" s="720"/>
      <c r="V140" s="720"/>
      <c r="W140" s="720"/>
      <c r="X140" s="720"/>
      <c r="Y140" s="720"/>
      <c r="Z140" s="720"/>
    </row>
    <row r="141" spans="1:26" ht="12.75" customHeight="1">
      <c r="A141" s="720"/>
      <c r="B141" s="720"/>
      <c r="C141" s="720"/>
      <c r="D141" s="720"/>
      <c r="E141" s="299"/>
      <c r="F141" s="299"/>
      <c r="G141" s="299"/>
      <c r="H141" s="299"/>
      <c r="I141" s="299"/>
      <c r="J141" s="299"/>
      <c r="K141" s="720"/>
      <c r="L141" s="720"/>
      <c r="M141" s="720"/>
      <c r="N141" s="720"/>
      <c r="O141" s="720"/>
      <c r="P141" s="720"/>
      <c r="Q141" s="720"/>
      <c r="R141" s="720"/>
      <c r="S141" s="720"/>
      <c r="T141" s="720"/>
      <c r="U141" s="720"/>
      <c r="V141" s="720"/>
      <c r="W141" s="720"/>
      <c r="X141" s="720"/>
      <c r="Y141" s="720"/>
      <c r="Z141" s="720"/>
    </row>
    <row r="142" spans="1:26" ht="12.75" customHeight="1">
      <c r="A142" s="720"/>
      <c r="B142" s="720"/>
      <c r="C142" s="720"/>
      <c r="D142" s="720"/>
      <c r="E142" s="299"/>
      <c r="F142" s="299"/>
      <c r="G142" s="299"/>
      <c r="H142" s="299"/>
      <c r="I142" s="299"/>
      <c r="J142" s="299"/>
      <c r="K142" s="720"/>
      <c r="L142" s="720"/>
      <c r="M142" s="720"/>
      <c r="N142" s="720"/>
      <c r="O142" s="720"/>
      <c r="P142" s="720"/>
      <c r="Q142" s="720"/>
      <c r="R142" s="720"/>
      <c r="S142" s="720"/>
      <c r="T142" s="720"/>
      <c r="U142" s="720"/>
      <c r="V142" s="720"/>
      <c r="W142" s="720"/>
      <c r="X142" s="720"/>
      <c r="Y142" s="720"/>
      <c r="Z142" s="720"/>
    </row>
    <row r="143" spans="1:26" ht="12.75" customHeight="1">
      <c r="A143" s="720"/>
      <c r="B143" s="720"/>
      <c r="C143" s="720"/>
      <c r="D143" s="720"/>
      <c r="E143" s="299"/>
      <c r="F143" s="299"/>
      <c r="G143" s="299"/>
      <c r="H143" s="299"/>
      <c r="I143" s="299"/>
      <c r="J143" s="299"/>
      <c r="K143" s="720"/>
      <c r="L143" s="720"/>
      <c r="M143" s="720"/>
      <c r="N143" s="720"/>
      <c r="O143" s="720"/>
      <c r="P143" s="720"/>
      <c r="Q143" s="720"/>
      <c r="R143" s="720"/>
      <c r="S143" s="720"/>
      <c r="T143" s="720"/>
      <c r="U143" s="720"/>
      <c r="V143" s="720"/>
      <c r="W143" s="720"/>
      <c r="X143" s="720"/>
      <c r="Y143" s="720"/>
      <c r="Z143" s="720"/>
    </row>
    <row r="144" spans="1:26" ht="12.75" customHeight="1">
      <c r="A144" s="720"/>
      <c r="B144" s="720"/>
      <c r="C144" s="720"/>
      <c r="D144" s="720"/>
      <c r="E144" s="299"/>
      <c r="F144" s="299"/>
      <c r="G144" s="299"/>
      <c r="H144" s="299"/>
      <c r="I144" s="299"/>
      <c r="J144" s="299"/>
      <c r="K144" s="720"/>
      <c r="L144" s="720"/>
      <c r="M144" s="720"/>
      <c r="N144" s="720"/>
      <c r="O144" s="720"/>
      <c r="P144" s="720"/>
      <c r="Q144" s="720"/>
      <c r="R144" s="720"/>
      <c r="S144" s="720"/>
      <c r="T144" s="720"/>
      <c r="U144" s="720"/>
      <c r="V144" s="720"/>
      <c r="W144" s="720"/>
      <c r="X144" s="720"/>
      <c r="Y144" s="720"/>
      <c r="Z144" s="720"/>
    </row>
    <row r="145" spans="1:26" ht="12.75" customHeight="1">
      <c r="A145" s="720"/>
      <c r="B145" s="720"/>
      <c r="C145" s="720"/>
      <c r="D145" s="720"/>
      <c r="E145" s="299"/>
      <c r="F145" s="299"/>
      <c r="G145" s="299"/>
      <c r="H145" s="299"/>
      <c r="I145" s="299"/>
      <c r="J145" s="299"/>
      <c r="K145" s="720"/>
      <c r="L145" s="720"/>
      <c r="M145" s="720"/>
      <c r="N145" s="720"/>
      <c r="O145" s="720"/>
      <c r="P145" s="720"/>
      <c r="Q145" s="720"/>
      <c r="R145" s="720"/>
      <c r="S145" s="720"/>
      <c r="T145" s="720"/>
      <c r="U145" s="720"/>
      <c r="V145" s="720"/>
      <c r="W145" s="720"/>
      <c r="X145" s="720"/>
      <c r="Y145" s="720"/>
      <c r="Z145" s="720"/>
    </row>
    <row r="146" spans="1:26" ht="12.75" customHeight="1">
      <c r="A146" s="720"/>
      <c r="B146" s="720"/>
      <c r="C146" s="720"/>
      <c r="D146" s="720"/>
      <c r="E146" s="299"/>
      <c r="F146" s="299"/>
      <c r="G146" s="299"/>
      <c r="H146" s="299"/>
      <c r="I146" s="299"/>
      <c r="J146" s="299"/>
      <c r="K146" s="720"/>
      <c r="L146" s="720"/>
      <c r="M146" s="720"/>
      <c r="N146" s="720"/>
      <c r="O146" s="720"/>
      <c r="P146" s="720"/>
      <c r="Q146" s="720"/>
      <c r="R146" s="720"/>
      <c r="S146" s="720"/>
      <c r="T146" s="720"/>
      <c r="U146" s="720"/>
      <c r="V146" s="720"/>
      <c r="W146" s="720"/>
      <c r="X146" s="720"/>
      <c r="Y146" s="720"/>
      <c r="Z146" s="720"/>
    </row>
    <row r="147" spans="1:26" ht="12.75" customHeight="1">
      <c r="A147" s="720"/>
      <c r="B147" s="720"/>
      <c r="C147" s="720"/>
      <c r="D147" s="720"/>
      <c r="E147" s="299"/>
      <c r="F147" s="299"/>
      <c r="G147" s="299"/>
      <c r="H147" s="299"/>
      <c r="I147" s="299"/>
      <c r="J147" s="299"/>
      <c r="K147" s="720"/>
      <c r="L147" s="720"/>
      <c r="M147" s="720"/>
      <c r="N147" s="720"/>
      <c r="O147" s="720"/>
      <c r="P147" s="720"/>
      <c r="Q147" s="720"/>
      <c r="R147" s="720"/>
      <c r="S147" s="720"/>
      <c r="T147" s="720"/>
      <c r="U147" s="720"/>
      <c r="V147" s="720"/>
      <c r="W147" s="720"/>
      <c r="X147" s="720"/>
      <c r="Y147" s="720"/>
      <c r="Z147" s="720"/>
    </row>
    <row r="148" spans="1:26" ht="12.75" customHeight="1">
      <c r="A148" s="720"/>
      <c r="B148" s="720"/>
      <c r="C148" s="720"/>
      <c r="D148" s="720"/>
      <c r="E148" s="299"/>
      <c r="F148" s="299"/>
      <c r="G148" s="299"/>
      <c r="H148" s="299"/>
      <c r="I148" s="299"/>
      <c r="J148" s="299"/>
      <c r="K148" s="720"/>
      <c r="L148" s="720"/>
      <c r="M148" s="720"/>
      <c r="N148" s="720"/>
      <c r="O148" s="720"/>
      <c r="P148" s="720"/>
      <c r="Q148" s="720"/>
      <c r="R148" s="720"/>
      <c r="S148" s="720"/>
      <c r="T148" s="720"/>
      <c r="U148" s="720"/>
      <c r="V148" s="720"/>
      <c r="W148" s="720"/>
      <c r="X148" s="720"/>
      <c r="Y148" s="720"/>
      <c r="Z148" s="720"/>
    </row>
    <row r="149" spans="1:26" ht="12.75" customHeight="1">
      <c r="A149" s="720"/>
      <c r="B149" s="720"/>
      <c r="C149" s="720"/>
      <c r="D149" s="720"/>
      <c r="E149" s="299"/>
      <c r="F149" s="299"/>
      <c r="G149" s="299"/>
      <c r="H149" s="299"/>
      <c r="I149" s="299"/>
      <c r="J149" s="299"/>
      <c r="K149" s="720"/>
      <c r="L149" s="720"/>
      <c r="M149" s="720"/>
      <c r="N149" s="720"/>
      <c r="O149" s="720"/>
      <c r="P149" s="720"/>
      <c r="Q149" s="720"/>
      <c r="R149" s="720"/>
      <c r="S149" s="720"/>
      <c r="T149" s="720"/>
      <c r="U149" s="720"/>
      <c r="V149" s="720"/>
      <c r="W149" s="720"/>
      <c r="X149" s="720"/>
      <c r="Y149" s="720"/>
      <c r="Z149" s="720"/>
    </row>
    <row r="150" spans="1:26" ht="12.75" customHeight="1">
      <c r="A150" s="720"/>
      <c r="B150" s="720"/>
      <c r="C150" s="720"/>
      <c r="D150" s="720"/>
      <c r="E150" s="299"/>
      <c r="F150" s="299"/>
      <c r="G150" s="299"/>
      <c r="H150" s="299"/>
      <c r="I150" s="299"/>
      <c r="J150" s="299"/>
      <c r="K150" s="720"/>
      <c r="L150" s="720"/>
      <c r="M150" s="720"/>
      <c r="N150" s="720"/>
      <c r="O150" s="720"/>
      <c r="P150" s="720"/>
      <c r="Q150" s="720"/>
      <c r="R150" s="720"/>
      <c r="S150" s="720"/>
      <c r="T150" s="720"/>
      <c r="U150" s="720"/>
      <c r="V150" s="720"/>
      <c r="W150" s="720"/>
      <c r="X150" s="720"/>
      <c r="Y150" s="720"/>
      <c r="Z150" s="720"/>
    </row>
    <row r="151" spans="1:26" ht="12.75" customHeight="1">
      <c r="A151" s="720"/>
      <c r="B151" s="720"/>
      <c r="C151" s="720"/>
      <c r="D151" s="720"/>
      <c r="E151" s="299"/>
      <c r="F151" s="299"/>
      <c r="G151" s="299"/>
      <c r="H151" s="299"/>
      <c r="I151" s="299"/>
      <c r="J151" s="299"/>
      <c r="K151" s="720"/>
      <c r="L151" s="720"/>
      <c r="M151" s="720"/>
      <c r="N151" s="720"/>
      <c r="O151" s="720"/>
      <c r="P151" s="720"/>
      <c r="Q151" s="720"/>
      <c r="R151" s="720"/>
      <c r="S151" s="720"/>
      <c r="T151" s="720"/>
      <c r="U151" s="720"/>
      <c r="V151" s="720"/>
      <c r="W151" s="720"/>
      <c r="X151" s="720"/>
      <c r="Y151" s="720"/>
      <c r="Z151" s="720"/>
    </row>
    <row r="152" spans="1:26" ht="12.75" customHeight="1">
      <c r="A152" s="720"/>
      <c r="B152" s="720"/>
      <c r="C152" s="720"/>
      <c r="D152" s="720"/>
      <c r="E152" s="299"/>
      <c r="F152" s="299"/>
      <c r="G152" s="299"/>
      <c r="H152" s="299"/>
      <c r="I152" s="299"/>
      <c r="J152" s="299"/>
      <c r="K152" s="720"/>
      <c r="L152" s="720"/>
      <c r="M152" s="720"/>
      <c r="N152" s="720"/>
      <c r="O152" s="720"/>
      <c r="P152" s="720"/>
      <c r="Q152" s="720"/>
      <c r="R152" s="720"/>
      <c r="S152" s="720"/>
      <c r="T152" s="720"/>
      <c r="U152" s="720"/>
      <c r="V152" s="720"/>
      <c r="W152" s="720"/>
      <c r="X152" s="720"/>
      <c r="Y152" s="720"/>
      <c r="Z152" s="720"/>
    </row>
    <row r="153" spans="1:26" ht="12.75" customHeight="1">
      <c r="A153" s="720"/>
      <c r="B153" s="720"/>
      <c r="C153" s="720"/>
      <c r="D153" s="720"/>
      <c r="E153" s="299"/>
      <c r="F153" s="299"/>
      <c r="G153" s="299"/>
      <c r="H153" s="299"/>
      <c r="I153" s="299"/>
      <c r="J153" s="299"/>
      <c r="K153" s="720"/>
      <c r="L153" s="720"/>
      <c r="M153" s="720"/>
      <c r="N153" s="720"/>
      <c r="O153" s="720"/>
      <c r="P153" s="720"/>
      <c r="Q153" s="720"/>
      <c r="R153" s="720"/>
      <c r="S153" s="720"/>
      <c r="T153" s="720"/>
      <c r="U153" s="720"/>
      <c r="V153" s="720"/>
      <c r="W153" s="720"/>
      <c r="X153" s="720"/>
      <c r="Y153" s="720"/>
      <c r="Z153" s="720"/>
    </row>
    <row r="154" spans="1:26" ht="12.75" customHeight="1">
      <c r="A154" s="720"/>
      <c r="B154" s="720"/>
      <c r="C154" s="720"/>
      <c r="D154" s="720"/>
      <c r="E154" s="299"/>
      <c r="F154" s="299"/>
      <c r="G154" s="299"/>
      <c r="H154" s="299"/>
      <c r="I154" s="299"/>
      <c r="J154" s="299"/>
      <c r="K154" s="720"/>
      <c r="L154" s="720"/>
      <c r="M154" s="720"/>
      <c r="N154" s="720"/>
      <c r="O154" s="720"/>
      <c r="P154" s="720"/>
      <c r="Q154" s="720"/>
      <c r="R154" s="720"/>
      <c r="S154" s="720"/>
      <c r="T154" s="720"/>
      <c r="U154" s="720"/>
      <c r="V154" s="720"/>
      <c r="W154" s="720"/>
      <c r="X154" s="720"/>
      <c r="Y154" s="720"/>
      <c r="Z154" s="720"/>
    </row>
    <row r="155" spans="1:26" ht="12.75" customHeight="1">
      <c r="A155" s="720"/>
      <c r="B155" s="720"/>
      <c r="C155" s="720"/>
      <c r="D155" s="720"/>
      <c r="E155" s="299"/>
      <c r="F155" s="299"/>
      <c r="G155" s="299"/>
      <c r="H155" s="299"/>
      <c r="I155" s="299"/>
      <c r="J155" s="299"/>
      <c r="K155" s="720"/>
      <c r="L155" s="720"/>
      <c r="M155" s="720"/>
      <c r="N155" s="720"/>
      <c r="O155" s="720"/>
      <c r="P155" s="720"/>
      <c r="Q155" s="720"/>
      <c r="R155" s="720"/>
      <c r="S155" s="720"/>
      <c r="T155" s="720"/>
      <c r="U155" s="720"/>
      <c r="V155" s="720"/>
      <c r="W155" s="720"/>
      <c r="X155" s="720"/>
      <c r="Y155" s="720"/>
      <c r="Z155" s="720"/>
    </row>
    <row r="156" spans="1:26" ht="12.75" customHeight="1">
      <c r="A156" s="720"/>
      <c r="B156" s="720"/>
      <c r="C156" s="720"/>
      <c r="D156" s="720"/>
      <c r="E156" s="299"/>
      <c r="F156" s="299"/>
      <c r="G156" s="299"/>
      <c r="H156" s="299"/>
      <c r="I156" s="299"/>
      <c r="J156" s="299"/>
      <c r="K156" s="720"/>
      <c r="L156" s="720"/>
      <c r="M156" s="720"/>
      <c r="N156" s="720"/>
      <c r="O156" s="720"/>
      <c r="P156" s="720"/>
      <c r="Q156" s="720"/>
      <c r="R156" s="720"/>
      <c r="S156" s="720"/>
      <c r="T156" s="720"/>
      <c r="U156" s="720"/>
      <c r="V156" s="720"/>
      <c r="W156" s="720"/>
      <c r="X156" s="720"/>
      <c r="Y156" s="720"/>
      <c r="Z156" s="720"/>
    </row>
    <row r="157" spans="1:26" ht="12.75" customHeight="1">
      <c r="A157" s="720"/>
      <c r="B157" s="720"/>
      <c r="C157" s="720"/>
      <c r="D157" s="720"/>
      <c r="E157" s="299"/>
      <c r="F157" s="299"/>
      <c r="G157" s="299"/>
      <c r="H157" s="299"/>
      <c r="I157" s="299"/>
      <c r="J157" s="299"/>
      <c r="K157" s="720"/>
      <c r="L157" s="720"/>
      <c r="M157" s="720"/>
      <c r="N157" s="720"/>
      <c r="O157" s="720"/>
      <c r="P157" s="720"/>
      <c r="Q157" s="720"/>
      <c r="R157" s="720"/>
      <c r="S157" s="720"/>
      <c r="T157" s="720"/>
      <c r="U157" s="720"/>
      <c r="V157" s="720"/>
      <c r="W157" s="720"/>
      <c r="X157" s="720"/>
      <c r="Y157" s="720"/>
      <c r="Z157" s="720"/>
    </row>
    <row r="158" spans="1:26" ht="12.75" customHeight="1">
      <c r="A158" s="720"/>
      <c r="B158" s="720"/>
      <c r="C158" s="720"/>
      <c r="D158" s="720"/>
      <c r="E158" s="299"/>
      <c r="F158" s="299"/>
      <c r="G158" s="299"/>
      <c r="H158" s="299"/>
      <c r="I158" s="299"/>
      <c r="J158" s="299"/>
      <c r="K158" s="720"/>
      <c r="L158" s="720"/>
      <c r="M158" s="720"/>
      <c r="N158" s="720"/>
      <c r="O158" s="720"/>
      <c r="P158" s="720"/>
      <c r="Q158" s="720"/>
      <c r="R158" s="720"/>
      <c r="S158" s="720"/>
      <c r="T158" s="720"/>
      <c r="U158" s="720"/>
      <c r="V158" s="720"/>
      <c r="W158" s="720"/>
      <c r="X158" s="720"/>
      <c r="Y158" s="720"/>
      <c r="Z158" s="720"/>
    </row>
    <row r="159" spans="1:26" ht="12.75" customHeight="1">
      <c r="A159" s="720"/>
      <c r="B159" s="720"/>
      <c r="C159" s="720"/>
      <c r="D159" s="720"/>
      <c r="E159" s="299"/>
      <c r="F159" s="299"/>
      <c r="G159" s="299"/>
      <c r="H159" s="299"/>
      <c r="I159" s="299"/>
      <c r="J159" s="299"/>
      <c r="K159" s="720"/>
      <c r="L159" s="720"/>
      <c r="M159" s="720"/>
      <c r="N159" s="720"/>
      <c r="O159" s="720"/>
      <c r="P159" s="720"/>
      <c r="Q159" s="720"/>
      <c r="R159" s="720"/>
      <c r="S159" s="720"/>
      <c r="T159" s="720"/>
      <c r="U159" s="720"/>
      <c r="V159" s="720"/>
      <c r="W159" s="720"/>
      <c r="X159" s="720"/>
      <c r="Y159" s="720"/>
      <c r="Z159" s="720"/>
    </row>
    <row r="160" spans="1:26" ht="12.75" customHeight="1">
      <c r="A160" s="720"/>
      <c r="B160" s="720"/>
      <c r="C160" s="720"/>
      <c r="D160" s="720"/>
      <c r="E160" s="299"/>
      <c r="F160" s="299"/>
      <c r="G160" s="299"/>
      <c r="H160" s="299"/>
      <c r="I160" s="299"/>
      <c r="J160" s="299"/>
      <c r="K160" s="720"/>
      <c r="L160" s="720"/>
      <c r="M160" s="720"/>
      <c r="N160" s="720"/>
      <c r="O160" s="720"/>
      <c r="P160" s="720"/>
      <c r="Q160" s="720"/>
      <c r="R160" s="720"/>
      <c r="S160" s="720"/>
      <c r="T160" s="720"/>
      <c r="U160" s="720"/>
      <c r="V160" s="720"/>
      <c r="W160" s="720"/>
      <c r="X160" s="720"/>
      <c r="Y160" s="720"/>
      <c r="Z160" s="720"/>
    </row>
    <row r="161" spans="1:26" ht="12.75" customHeight="1">
      <c r="A161" s="720"/>
      <c r="B161" s="720"/>
      <c r="C161" s="720"/>
      <c r="D161" s="720"/>
      <c r="E161" s="299"/>
      <c r="F161" s="299"/>
      <c r="G161" s="299"/>
      <c r="H161" s="299"/>
      <c r="I161" s="299"/>
      <c r="J161" s="299"/>
      <c r="K161" s="720"/>
      <c r="L161" s="720"/>
      <c r="M161" s="720"/>
      <c r="N161" s="720"/>
      <c r="O161" s="720"/>
      <c r="P161" s="720"/>
      <c r="Q161" s="720"/>
      <c r="R161" s="720"/>
      <c r="S161" s="720"/>
      <c r="T161" s="720"/>
      <c r="U161" s="720"/>
      <c r="V161" s="720"/>
      <c r="W161" s="720"/>
      <c r="X161" s="720"/>
      <c r="Y161" s="720"/>
      <c r="Z161" s="720"/>
    </row>
    <row r="162" spans="1:26" ht="12.75" customHeight="1">
      <c r="A162" s="720"/>
      <c r="B162" s="720"/>
      <c r="C162" s="720"/>
      <c r="D162" s="720"/>
      <c r="E162" s="299"/>
      <c r="F162" s="299"/>
      <c r="G162" s="299"/>
      <c r="H162" s="299"/>
      <c r="I162" s="299"/>
      <c r="J162" s="299"/>
      <c r="K162" s="720"/>
      <c r="L162" s="720"/>
      <c r="M162" s="720"/>
      <c r="N162" s="720"/>
      <c r="O162" s="720"/>
      <c r="P162" s="720"/>
      <c r="Q162" s="720"/>
      <c r="R162" s="720"/>
      <c r="S162" s="720"/>
      <c r="T162" s="720"/>
      <c r="U162" s="720"/>
      <c r="V162" s="720"/>
      <c r="W162" s="720"/>
      <c r="X162" s="720"/>
      <c r="Y162" s="720"/>
      <c r="Z162" s="720"/>
    </row>
    <row r="163" spans="1:26" ht="12.75" customHeight="1">
      <c r="A163" s="720"/>
      <c r="B163" s="720"/>
      <c r="C163" s="720"/>
      <c r="D163" s="720"/>
      <c r="E163" s="299"/>
      <c r="F163" s="299"/>
      <c r="G163" s="299"/>
      <c r="H163" s="299"/>
      <c r="I163" s="299"/>
      <c r="J163" s="299"/>
      <c r="K163" s="720"/>
      <c r="L163" s="720"/>
      <c r="M163" s="720"/>
      <c r="N163" s="720"/>
      <c r="O163" s="720"/>
      <c r="P163" s="720"/>
      <c r="Q163" s="720"/>
      <c r="R163" s="720"/>
      <c r="S163" s="720"/>
      <c r="T163" s="720"/>
      <c r="U163" s="720"/>
      <c r="V163" s="720"/>
      <c r="W163" s="720"/>
      <c r="X163" s="720"/>
      <c r="Y163" s="720"/>
      <c r="Z163" s="720"/>
    </row>
    <row r="164" spans="1:26" ht="12.75" customHeight="1">
      <c r="A164" s="720"/>
      <c r="B164" s="720"/>
      <c r="C164" s="720"/>
      <c r="D164" s="720"/>
      <c r="E164" s="299"/>
      <c r="F164" s="299"/>
      <c r="G164" s="299"/>
      <c r="H164" s="299"/>
      <c r="I164" s="299"/>
      <c r="J164" s="299"/>
      <c r="K164" s="720"/>
      <c r="L164" s="720"/>
      <c r="M164" s="720"/>
      <c r="N164" s="720"/>
      <c r="O164" s="720"/>
      <c r="P164" s="720"/>
      <c r="Q164" s="720"/>
      <c r="R164" s="720"/>
      <c r="S164" s="720"/>
      <c r="T164" s="720"/>
      <c r="U164" s="720"/>
      <c r="V164" s="720"/>
      <c r="W164" s="720"/>
      <c r="X164" s="720"/>
      <c r="Y164" s="720"/>
      <c r="Z164" s="720"/>
    </row>
    <row r="165" spans="1:26" ht="12.75" customHeight="1">
      <c r="A165" s="720"/>
      <c r="B165" s="720"/>
      <c r="C165" s="720"/>
      <c r="D165" s="720"/>
      <c r="E165" s="299"/>
      <c r="F165" s="299"/>
      <c r="G165" s="299"/>
      <c r="H165" s="299"/>
      <c r="I165" s="299"/>
      <c r="J165" s="299"/>
      <c r="K165" s="720"/>
      <c r="L165" s="720"/>
      <c r="M165" s="720"/>
      <c r="N165" s="720"/>
      <c r="O165" s="720"/>
      <c r="P165" s="720"/>
      <c r="Q165" s="720"/>
      <c r="R165" s="720"/>
      <c r="S165" s="720"/>
      <c r="T165" s="720"/>
      <c r="U165" s="720"/>
      <c r="V165" s="720"/>
      <c r="W165" s="720"/>
      <c r="X165" s="720"/>
      <c r="Y165" s="720"/>
      <c r="Z165" s="720"/>
    </row>
    <row r="166" spans="1:26" ht="12.75" customHeight="1">
      <c r="A166" s="720"/>
      <c r="B166" s="720"/>
      <c r="C166" s="720"/>
      <c r="D166" s="720"/>
      <c r="E166" s="299"/>
      <c r="F166" s="299"/>
      <c r="G166" s="299"/>
      <c r="H166" s="299"/>
      <c r="I166" s="299"/>
      <c r="J166" s="299"/>
      <c r="K166" s="720"/>
      <c r="L166" s="720"/>
      <c r="M166" s="720"/>
      <c r="N166" s="720"/>
      <c r="O166" s="720"/>
      <c r="P166" s="720"/>
      <c r="Q166" s="720"/>
      <c r="R166" s="720"/>
      <c r="S166" s="720"/>
      <c r="T166" s="720"/>
      <c r="U166" s="720"/>
      <c r="V166" s="720"/>
      <c r="W166" s="720"/>
      <c r="X166" s="720"/>
      <c r="Y166" s="720"/>
      <c r="Z166" s="720"/>
    </row>
    <row r="167" spans="1:26" ht="12.75" customHeight="1">
      <c r="A167" s="720"/>
      <c r="B167" s="720"/>
      <c r="C167" s="720"/>
      <c r="D167" s="720"/>
      <c r="E167" s="299"/>
      <c r="F167" s="299"/>
      <c r="G167" s="299"/>
      <c r="H167" s="299"/>
      <c r="I167" s="299"/>
      <c r="J167" s="299"/>
      <c r="K167" s="720"/>
      <c r="L167" s="720"/>
      <c r="M167" s="720"/>
      <c r="N167" s="720"/>
      <c r="O167" s="720"/>
      <c r="P167" s="720"/>
      <c r="Q167" s="720"/>
      <c r="R167" s="720"/>
      <c r="S167" s="720"/>
      <c r="T167" s="720"/>
      <c r="U167" s="720"/>
      <c r="V167" s="720"/>
      <c r="W167" s="720"/>
      <c r="X167" s="720"/>
      <c r="Y167" s="720"/>
      <c r="Z167" s="720"/>
    </row>
    <row r="168" spans="1:26" ht="12.75" customHeight="1">
      <c r="A168" s="720"/>
      <c r="B168" s="720"/>
      <c r="C168" s="720"/>
      <c r="D168" s="720"/>
      <c r="E168" s="299"/>
      <c r="F168" s="299"/>
      <c r="G168" s="299"/>
      <c r="H168" s="299"/>
      <c r="I168" s="299"/>
      <c r="J168" s="299"/>
      <c r="K168" s="720"/>
      <c r="L168" s="720"/>
      <c r="M168" s="720"/>
      <c r="N168" s="720"/>
      <c r="O168" s="720"/>
      <c r="P168" s="720"/>
      <c r="Q168" s="720"/>
      <c r="R168" s="720"/>
      <c r="S168" s="720"/>
      <c r="T168" s="720"/>
      <c r="U168" s="720"/>
      <c r="V168" s="720"/>
      <c r="W168" s="720"/>
      <c r="X168" s="720"/>
      <c r="Y168" s="720"/>
      <c r="Z168" s="720"/>
    </row>
    <row r="169" spans="1:26" ht="12.75" customHeight="1">
      <c r="A169" s="720"/>
      <c r="B169" s="720"/>
      <c r="C169" s="720"/>
      <c r="D169" s="720"/>
      <c r="E169" s="299"/>
      <c r="F169" s="299"/>
      <c r="G169" s="299"/>
      <c r="H169" s="299"/>
      <c r="I169" s="299"/>
      <c r="J169" s="299"/>
      <c r="K169" s="720"/>
      <c r="L169" s="720"/>
      <c r="M169" s="720"/>
      <c r="N169" s="720"/>
      <c r="O169" s="720"/>
      <c r="P169" s="720"/>
      <c r="Q169" s="720"/>
      <c r="R169" s="720"/>
      <c r="S169" s="720"/>
      <c r="T169" s="720"/>
      <c r="U169" s="720"/>
      <c r="V169" s="720"/>
      <c r="W169" s="720"/>
      <c r="X169" s="720"/>
      <c r="Y169" s="720"/>
      <c r="Z169" s="720"/>
    </row>
    <row r="170" spans="1:26" ht="12.75" customHeight="1">
      <c r="A170" s="720"/>
      <c r="B170" s="720"/>
      <c r="C170" s="720"/>
      <c r="D170" s="720"/>
      <c r="E170" s="299"/>
      <c r="F170" s="299"/>
      <c r="G170" s="299"/>
      <c r="H170" s="299"/>
      <c r="I170" s="299"/>
      <c r="J170" s="299"/>
      <c r="K170" s="720"/>
      <c r="L170" s="720"/>
      <c r="M170" s="720"/>
      <c r="N170" s="720"/>
      <c r="O170" s="720"/>
      <c r="P170" s="720"/>
      <c r="Q170" s="720"/>
      <c r="R170" s="720"/>
      <c r="S170" s="720"/>
      <c r="T170" s="720"/>
      <c r="U170" s="720"/>
      <c r="V170" s="720"/>
      <c r="W170" s="720"/>
      <c r="X170" s="720"/>
      <c r="Y170" s="720"/>
      <c r="Z170" s="720"/>
    </row>
    <row r="171" spans="1:26" ht="12.75" customHeight="1">
      <c r="A171" s="720"/>
      <c r="B171" s="720"/>
      <c r="C171" s="720"/>
      <c r="D171" s="720"/>
      <c r="E171" s="299"/>
      <c r="F171" s="299"/>
      <c r="G171" s="299"/>
      <c r="H171" s="299"/>
      <c r="I171" s="299"/>
      <c r="J171" s="299"/>
      <c r="K171" s="720"/>
      <c r="L171" s="720"/>
      <c r="M171" s="720"/>
      <c r="N171" s="720"/>
      <c r="O171" s="720"/>
      <c r="P171" s="720"/>
      <c r="Q171" s="720"/>
      <c r="R171" s="720"/>
      <c r="S171" s="720"/>
      <c r="T171" s="720"/>
      <c r="U171" s="720"/>
      <c r="V171" s="720"/>
      <c r="W171" s="720"/>
      <c r="X171" s="720"/>
      <c r="Y171" s="720"/>
      <c r="Z171" s="720"/>
    </row>
    <row r="172" spans="1:26" ht="12.75" customHeight="1">
      <c r="A172" s="720"/>
      <c r="B172" s="720"/>
      <c r="C172" s="720"/>
      <c r="D172" s="720"/>
      <c r="E172" s="299"/>
      <c r="F172" s="299"/>
      <c r="G172" s="299"/>
      <c r="H172" s="299"/>
      <c r="I172" s="299"/>
      <c r="J172" s="299"/>
      <c r="K172" s="720"/>
      <c r="L172" s="720"/>
      <c r="M172" s="720"/>
      <c r="N172" s="720"/>
      <c r="O172" s="720"/>
      <c r="P172" s="720"/>
      <c r="Q172" s="720"/>
      <c r="R172" s="720"/>
      <c r="S172" s="720"/>
      <c r="T172" s="720"/>
      <c r="U172" s="720"/>
      <c r="V172" s="720"/>
      <c r="W172" s="720"/>
      <c r="X172" s="720"/>
      <c r="Y172" s="720"/>
      <c r="Z172" s="720"/>
    </row>
    <row r="173" spans="1:26" ht="12.75" customHeight="1">
      <c r="A173" s="720"/>
      <c r="B173" s="720"/>
      <c r="C173" s="720"/>
      <c r="D173" s="720"/>
      <c r="E173" s="299"/>
      <c r="F173" s="299"/>
      <c r="G173" s="299"/>
      <c r="H173" s="299"/>
      <c r="I173" s="299"/>
      <c r="J173" s="299"/>
      <c r="K173" s="720"/>
      <c r="L173" s="720"/>
      <c r="M173" s="720"/>
      <c r="N173" s="720"/>
      <c r="O173" s="720"/>
      <c r="P173" s="720"/>
      <c r="Q173" s="720"/>
      <c r="R173" s="720"/>
      <c r="S173" s="720"/>
      <c r="T173" s="720"/>
      <c r="U173" s="720"/>
      <c r="V173" s="720"/>
      <c r="W173" s="720"/>
      <c r="X173" s="720"/>
      <c r="Y173" s="720"/>
      <c r="Z173" s="720"/>
    </row>
    <row r="174" spans="1:26" ht="12.75" customHeight="1">
      <c r="A174" s="720"/>
      <c r="B174" s="720"/>
      <c r="C174" s="720"/>
      <c r="D174" s="720"/>
      <c r="E174" s="299"/>
      <c r="F174" s="299"/>
      <c r="G174" s="299"/>
      <c r="H174" s="299"/>
      <c r="I174" s="299"/>
      <c r="J174" s="299"/>
      <c r="K174" s="720"/>
      <c r="L174" s="720"/>
      <c r="M174" s="720"/>
      <c r="N174" s="720"/>
      <c r="O174" s="720"/>
      <c r="P174" s="720"/>
      <c r="Q174" s="720"/>
      <c r="R174" s="720"/>
      <c r="S174" s="720"/>
      <c r="T174" s="720"/>
      <c r="U174" s="720"/>
      <c r="V174" s="720"/>
      <c r="W174" s="720"/>
      <c r="X174" s="720"/>
      <c r="Y174" s="720"/>
      <c r="Z174" s="720"/>
    </row>
    <row r="175" spans="1:26" ht="12.75" customHeight="1">
      <c r="A175" s="720"/>
      <c r="B175" s="720"/>
      <c r="C175" s="720"/>
      <c r="D175" s="720"/>
      <c r="E175" s="299"/>
      <c r="F175" s="299"/>
      <c r="G175" s="299"/>
      <c r="H175" s="299"/>
      <c r="I175" s="299"/>
      <c r="J175" s="299"/>
      <c r="K175" s="720"/>
      <c r="L175" s="720"/>
      <c r="M175" s="720"/>
      <c r="N175" s="720"/>
      <c r="O175" s="720"/>
      <c r="P175" s="720"/>
      <c r="Q175" s="720"/>
      <c r="R175" s="720"/>
      <c r="S175" s="720"/>
      <c r="T175" s="720"/>
      <c r="U175" s="720"/>
      <c r="V175" s="720"/>
      <c r="W175" s="720"/>
      <c r="X175" s="720"/>
      <c r="Y175" s="720"/>
      <c r="Z175" s="720"/>
    </row>
    <row r="176" spans="1:26" ht="12.75" customHeight="1">
      <c r="A176" s="720"/>
      <c r="B176" s="720"/>
      <c r="C176" s="720"/>
      <c r="D176" s="720"/>
      <c r="E176" s="299"/>
      <c r="F176" s="299"/>
      <c r="G176" s="299"/>
      <c r="H176" s="299"/>
      <c r="I176" s="299"/>
      <c r="J176" s="299"/>
      <c r="K176" s="720"/>
      <c r="L176" s="720"/>
      <c r="M176" s="720"/>
      <c r="N176" s="720"/>
      <c r="O176" s="720"/>
      <c r="P176" s="720"/>
      <c r="Q176" s="720"/>
      <c r="R176" s="720"/>
      <c r="S176" s="720"/>
      <c r="T176" s="720"/>
      <c r="U176" s="720"/>
      <c r="V176" s="720"/>
      <c r="W176" s="720"/>
      <c r="X176" s="720"/>
      <c r="Y176" s="720"/>
      <c r="Z176" s="720"/>
    </row>
    <row r="177" spans="1:26" ht="12.75" customHeight="1">
      <c r="A177" s="720"/>
      <c r="B177" s="720"/>
      <c r="C177" s="720"/>
      <c r="D177" s="720"/>
      <c r="E177" s="299"/>
      <c r="F177" s="299"/>
      <c r="G177" s="299"/>
      <c r="H177" s="299"/>
      <c r="I177" s="299"/>
      <c r="J177" s="299"/>
      <c r="K177" s="720"/>
      <c r="L177" s="720"/>
      <c r="M177" s="720"/>
      <c r="N177" s="720"/>
      <c r="O177" s="720"/>
      <c r="P177" s="720"/>
      <c r="Q177" s="720"/>
      <c r="R177" s="720"/>
      <c r="S177" s="720"/>
      <c r="T177" s="720"/>
      <c r="U177" s="720"/>
      <c r="V177" s="720"/>
      <c r="W177" s="720"/>
      <c r="X177" s="720"/>
      <c r="Y177" s="720"/>
      <c r="Z177" s="720"/>
    </row>
    <row r="178" spans="1:26" ht="12.75" customHeight="1">
      <c r="A178" s="720"/>
      <c r="B178" s="720"/>
      <c r="C178" s="720"/>
      <c r="D178" s="720"/>
      <c r="E178" s="299"/>
      <c r="F178" s="299"/>
      <c r="G178" s="299"/>
      <c r="H178" s="299"/>
      <c r="I178" s="299"/>
      <c r="J178" s="299"/>
      <c r="K178" s="720"/>
      <c r="L178" s="720"/>
      <c r="M178" s="720"/>
      <c r="N178" s="720"/>
      <c r="O178" s="720"/>
      <c r="P178" s="720"/>
      <c r="Q178" s="720"/>
      <c r="R178" s="720"/>
      <c r="S178" s="720"/>
      <c r="T178" s="720"/>
      <c r="U178" s="720"/>
      <c r="V178" s="720"/>
      <c r="W178" s="720"/>
      <c r="X178" s="720"/>
      <c r="Y178" s="720"/>
      <c r="Z178" s="720"/>
    </row>
    <row r="179" spans="1:26" ht="12.75" customHeight="1">
      <c r="A179" s="720"/>
      <c r="B179" s="720"/>
      <c r="C179" s="720"/>
      <c r="D179" s="720"/>
      <c r="E179" s="299"/>
      <c r="F179" s="299"/>
      <c r="G179" s="299"/>
      <c r="H179" s="299"/>
      <c r="I179" s="299"/>
      <c r="J179" s="299"/>
      <c r="K179" s="720"/>
      <c r="L179" s="720"/>
      <c r="M179" s="720"/>
      <c r="N179" s="720"/>
      <c r="O179" s="720"/>
      <c r="P179" s="720"/>
      <c r="Q179" s="720"/>
      <c r="R179" s="720"/>
      <c r="S179" s="720"/>
      <c r="T179" s="720"/>
      <c r="U179" s="720"/>
      <c r="V179" s="720"/>
      <c r="W179" s="720"/>
      <c r="X179" s="720"/>
      <c r="Y179" s="720"/>
      <c r="Z179" s="720"/>
    </row>
    <row r="180" spans="1:26" ht="12.75" customHeight="1">
      <c r="A180" s="720"/>
      <c r="B180" s="720"/>
      <c r="C180" s="720"/>
      <c r="D180" s="720"/>
      <c r="E180" s="299"/>
      <c r="F180" s="299"/>
      <c r="G180" s="299"/>
      <c r="H180" s="299"/>
      <c r="I180" s="299"/>
      <c r="J180" s="299"/>
      <c r="K180" s="720"/>
      <c r="L180" s="720"/>
      <c r="M180" s="720"/>
      <c r="N180" s="720"/>
      <c r="O180" s="720"/>
      <c r="P180" s="720"/>
      <c r="Q180" s="720"/>
      <c r="R180" s="720"/>
      <c r="S180" s="720"/>
      <c r="T180" s="720"/>
      <c r="U180" s="720"/>
      <c r="V180" s="720"/>
      <c r="W180" s="720"/>
      <c r="X180" s="720"/>
      <c r="Y180" s="720"/>
      <c r="Z180" s="720"/>
    </row>
    <row r="181" spans="1:26" ht="12.75" customHeight="1">
      <c r="A181" s="720"/>
      <c r="B181" s="720"/>
      <c r="C181" s="720"/>
      <c r="D181" s="720"/>
      <c r="E181" s="299"/>
      <c r="F181" s="299"/>
      <c r="G181" s="299"/>
      <c r="H181" s="299"/>
      <c r="I181" s="299"/>
      <c r="J181" s="299"/>
      <c r="K181" s="720"/>
      <c r="L181" s="720"/>
      <c r="M181" s="720"/>
      <c r="N181" s="720"/>
      <c r="O181" s="720"/>
      <c r="P181" s="720"/>
      <c r="Q181" s="720"/>
      <c r="R181" s="720"/>
      <c r="S181" s="720"/>
      <c r="T181" s="720"/>
      <c r="U181" s="720"/>
      <c r="V181" s="720"/>
      <c r="W181" s="720"/>
      <c r="X181" s="720"/>
      <c r="Y181" s="720"/>
      <c r="Z181" s="720"/>
    </row>
    <row r="182" spans="1:26" ht="12.75" customHeight="1">
      <c r="A182" s="720"/>
      <c r="B182" s="720"/>
      <c r="C182" s="720"/>
      <c r="D182" s="720"/>
      <c r="E182" s="299"/>
      <c r="F182" s="299"/>
      <c r="G182" s="299"/>
      <c r="H182" s="299"/>
      <c r="I182" s="299"/>
      <c r="J182" s="299"/>
      <c r="K182" s="720"/>
      <c r="L182" s="720"/>
      <c r="M182" s="720"/>
      <c r="N182" s="720"/>
      <c r="O182" s="720"/>
      <c r="P182" s="720"/>
      <c r="Q182" s="720"/>
      <c r="R182" s="720"/>
      <c r="S182" s="720"/>
      <c r="T182" s="720"/>
      <c r="U182" s="720"/>
      <c r="V182" s="720"/>
      <c r="W182" s="720"/>
      <c r="X182" s="720"/>
      <c r="Y182" s="720"/>
      <c r="Z182" s="720"/>
    </row>
    <row r="183" spans="1:26" ht="12.75" customHeight="1">
      <c r="A183" s="720"/>
      <c r="B183" s="720"/>
      <c r="C183" s="720"/>
      <c r="D183" s="720"/>
      <c r="E183" s="299"/>
      <c r="F183" s="299"/>
      <c r="G183" s="299"/>
      <c r="H183" s="299"/>
      <c r="I183" s="299"/>
      <c r="J183" s="299"/>
      <c r="K183" s="720"/>
      <c r="L183" s="720"/>
      <c r="M183" s="720"/>
      <c r="N183" s="720"/>
      <c r="O183" s="720"/>
      <c r="P183" s="720"/>
      <c r="Q183" s="720"/>
      <c r="R183" s="720"/>
      <c r="S183" s="720"/>
      <c r="T183" s="720"/>
      <c r="U183" s="720"/>
      <c r="V183" s="720"/>
      <c r="W183" s="720"/>
      <c r="X183" s="720"/>
      <c r="Y183" s="720"/>
      <c r="Z183" s="720"/>
    </row>
    <row r="184" spans="1:26" ht="12.75" customHeight="1">
      <c r="A184" s="720"/>
      <c r="B184" s="720"/>
      <c r="C184" s="720"/>
      <c r="D184" s="720"/>
      <c r="E184" s="299"/>
      <c r="F184" s="299"/>
      <c r="G184" s="299"/>
      <c r="H184" s="299"/>
      <c r="I184" s="299"/>
      <c r="J184" s="299"/>
      <c r="K184" s="720"/>
      <c r="L184" s="720"/>
      <c r="M184" s="720"/>
      <c r="N184" s="720"/>
      <c r="O184" s="720"/>
      <c r="P184" s="720"/>
      <c r="Q184" s="720"/>
      <c r="R184" s="720"/>
      <c r="S184" s="720"/>
      <c r="T184" s="720"/>
      <c r="U184" s="720"/>
      <c r="V184" s="720"/>
      <c r="W184" s="720"/>
      <c r="X184" s="720"/>
      <c r="Y184" s="720"/>
      <c r="Z184" s="720"/>
    </row>
    <row r="185" spans="1:26" ht="12.75" customHeight="1">
      <c r="A185" s="720"/>
      <c r="B185" s="720"/>
      <c r="C185" s="720"/>
      <c r="D185" s="720"/>
      <c r="E185" s="299"/>
      <c r="F185" s="299"/>
      <c r="G185" s="299"/>
      <c r="H185" s="299"/>
      <c r="I185" s="299"/>
      <c r="J185" s="299"/>
      <c r="K185" s="720"/>
      <c r="L185" s="720"/>
      <c r="M185" s="720"/>
      <c r="N185" s="720"/>
      <c r="O185" s="720"/>
      <c r="P185" s="720"/>
      <c r="Q185" s="720"/>
      <c r="R185" s="720"/>
      <c r="S185" s="720"/>
      <c r="T185" s="720"/>
      <c r="U185" s="720"/>
      <c r="V185" s="720"/>
      <c r="W185" s="720"/>
      <c r="X185" s="720"/>
      <c r="Y185" s="720"/>
      <c r="Z185" s="720"/>
    </row>
    <row r="186" spans="1:26" ht="12.75" customHeight="1">
      <c r="A186" s="720"/>
      <c r="B186" s="720"/>
      <c r="C186" s="720"/>
      <c r="D186" s="720"/>
      <c r="E186" s="299"/>
      <c r="F186" s="299"/>
      <c r="G186" s="299"/>
      <c r="H186" s="299"/>
      <c r="I186" s="299"/>
      <c r="J186" s="299"/>
      <c r="K186" s="720"/>
      <c r="L186" s="720"/>
      <c r="M186" s="720"/>
      <c r="N186" s="720"/>
      <c r="O186" s="720"/>
      <c r="P186" s="720"/>
      <c r="Q186" s="720"/>
      <c r="R186" s="720"/>
      <c r="S186" s="720"/>
      <c r="T186" s="720"/>
      <c r="U186" s="720"/>
      <c r="V186" s="720"/>
      <c r="W186" s="720"/>
      <c r="X186" s="720"/>
      <c r="Y186" s="720"/>
      <c r="Z186" s="720"/>
    </row>
    <row r="187" spans="1:26" ht="12.75" customHeight="1">
      <c r="A187" s="720"/>
      <c r="B187" s="720"/>
      <c r="C187" s="720"/>
      <c r="D187" s="720"/>
      <c r="E187" s="299"/>
      <c r="F187" s="299"/>
      <c r="G187" s="299"/>
      <c r="H187" s="299"/>
      <c r="I187" s="299"/>
      <c r="J187" s="299"/>
      <c r="K187" s="720"/>
      <c r="L187" s="720"/>
      <c r="M187" s="720"/>
      <c r="N187" s="720"/>
      <c r="O187" s="720"/>
      <c r="P187" s="720"/>
      <c r="Q187" s="720"/>
      <c r="R187" s="720"/>
      <c r="S187" s="720"/>
      <c r="T187" s="720"/>
      <c r="U187" s="720"/>
      <c r="V187" s="720"/>
      <c r="W187" s="720"/>
      <c r="X187" s="720"/>
      <c r="Y187" s="720"/>
      <c r="Z187" s="720"/>
    </row>
    <row r="188" spans="1:26" ht="12.75" customHeight="1">
      <c r="A188" s="720"/>
      <c r="B188" s="720"/>
      <c r="C188" s="720"/>
      <c r="D188" s="720"/>
      <c r="E188" s="299"/>
      <c r="F188" s="299"/>
      <c r="G188" s="299"/>
      <c r="H188" s="299"/>
      <c r="I188" s="299"/>
      <c r="J188" s="299"/>
      <c r="K188" s="720"/>
      <c r="L188" s="720"/>
      <c r="M188" s="720"/>
      <c r="N188" s="720"/>
      <c r="O188" s="720"/>
      <c r="P188" s="720"/>
      <c r="Q188" s="720"/>
      <c r="R188" s="720"/>
      <c r="S188" s="720"/>
      <c r="T188" s="720"/>
      <c r="U188" s="720"/>
      <c r="V188" s="720"/>
      <c r="W188" s="720"/>
      <c r="X188" s="720"/>
      <c r="Y188" s="720"/>
      <c r="Z188" s="720"/>
    </row>
    <row r="189" spans="1:26" ht="12.75" customHeight="1">
      <c r="A189" s="720"/>
      <c r="B189" s="720"/>
      <c r="C189" s="720"/>
      <c r="D189" s="720"/>
      <c r="E189" s="299"/>
      <c r="F189" s="299"/>
      <c r="G189" s="299"/>
      <c r="H189" s="299"/>
      <c r="I189" s="299"/>
      <c r="J189" s="299"/>
      <c r="K189" s="720"/>
      <c r="L189" s="720"/>
      <c r="M189" s="720"/>
      <c r="N189" s="720"/>
      <c r="O189" s="720"/>
      <c r="P189" s="720"/>
      <c r="Q189" s="720"/>
      <c r="R189" s="720"/>
      <c r="S189" s="720"/>
      <c r="T189" s="720"/>
      <c r="U189" s="720"/>
      <c r="V189" s="720"/>
      <c r="W189" s="720"/>
      <c r="X189" s="720"/>
      <c r="Y189" s="720"/>
      <c r="Z189" s="720"/>
    </row>
    <row r="190" spans="1:26" ht="12.75" customHeight="1">
      <c r="A190" s="720"/>
      <c r="B190" s="720"/>
      <c r="C190" s="720"/>
      <c r="D190" s="720"/>
      <c r="E190" s="299"/>
      <c r="F190" s="299"/>
      <c r="G190" s="299"/>
      <c r="H190" s="299"/>
      <c r="I190" s="299"/>
      <c r="J190" s="299"/>
      <c r="K190" s="720"/>
      <c r="L190" s="720"/>
      <c r="M190" s="720"/>
      <c r="N190" s="720"/>
      <c r="O190" s="720"/>
      <c r="P190" s="720"/>
      <c r="Q190" s="720"/>
      <c r="R190" s="720"/>
      <c r="S190" s="720"/>
      <c r="T190" s="720"/>
      <c r="U190" s="720"/>
      <c r="V190" s="720"/>
      <c r="W190" s="720"/>
      <c r="X190" s="720"/>
      <c r="Y190" s="720"/>
      <c r="Z190" s="720"/>
    </row>
    <row r="191" spans="1:26" ht="12.75" customHeight="1">
      <c r="A191" s="720"/>
      <c r="B191" s="720"/>
      <c r="C191" s="720"/>
      <c r="D191" s="720"/>
      <c r="E191" s="299"/>
      <c r="F191" s="299"/>
      <c r="G191" s="299"/>
      <c r="H191" s="299"/>
      <c r="I191" s="299"/>
      <c r="J191" s="299"/>
      <c r="K191" s="720"/>
      <c r="L191" s="720"/>
      <c r="M191" s="720"/>
      <c r="N191" s="720"/>
      <c r="O191" s="720"/>
      <c r="P191" s="720"/>
      <c r="Q191" s="720"/>
      <c r="R191" s="720"/>
      <c r="S191" s="720"/>
      <c r="T191" s="720"/>
      <c r="U191" s="720"/>
      <c r="V191" s="720"/>
      <c r="W191" s="720"/>
      <c r="X191" s="720"/>
      <c r="Y191" s="720"/>
      <c r="Z191" s="720"/>
    </row>
    <row r="192" spans="1:26" ht="12.75" customHeight="1">
      <c r="A192" s="720"/>
      <c r="B192" s="720"/>
      <c r="C192" s="720"/>
      <c r="D192" s="720"/>
      <c r="E192" s="299"/>
      <c r="F192" s="299"/>
      <c r="G192" s="299"/>
      <c r="H192" s="299"/>
      <c r="I192" s="299"/>
      <c r="J192" s="299"/>
      <c r="K192" s="720"/>
      <c r="L192" s="720"/>
      <c r="M192" s="720"/>
      <c r="N192" s="720"/>
      <c r="O192" s="720"/>
      <c r="P192" s="720"/>
      <c r="Q192" s="720"/>
      <c r="R192" s="720"/>
      <c r="S192" s="720"/>
      <c r="T192" s="720"/>
      <c r="U192" s="720"/>
      <c r="V192" s="720"/>
      <c r="W192" s="720"/>
      <c r="X192" s="720"/>
      <c r="Y192" s="720"/>
      <c r="Z192" s="720"/>
    </row>
    <row r="193" spans="1:26" ht="12.75" customHeight="1">
      <c r="A193" s="720"/>
      <c r="B193" s="720"/>
      <c r="C193" s="720"/>
      <c r="D193" s="720"/>
      <c r="E193" s="299"/>
      <c r="F193" s="299"/>
      <c r="G193" s="299"/>
      <c r="H193" s="299"/>
      <c r="I193" s="299"/>
      <c r="J193" s="299"/>
      <c r="K193" s="720"/>
      <c r="L193" s="720"/>
      <c r="M193" s="720"/>
      <c r="N193" s="720"/>
      <c r="O193" s="720"/>
      <c r="P193" s="720"/>
      <c r="Q193" s="720"/>
      <c r="R193" s="720"/>
      <c r="S193" s="720"/>
      <c r="T193" s="720"/>
      <c r="U193" s="720"/>
      <c r="V193" s="720"/>
      <c r="W193" s="720"/>
      <c r="X193" s="720"/>
      <c r="Y193" s="720"/>
      <c r="Z193" s="720"/>
    </row>
    <row r="194" spans="1:26" ht="12.75" customHeight="1">
      <c r="A194" s="720"/>
      <c r="B194" s="720"/>
      <c r="C194" s="720"/>
      <c r="D194" s="720"/>
      <c r="E194" s="299"/>
      <c r="F194" s="299"/>
      <c r="G194" s="299"/>
      <c r="H194" s="299"/>
      <c r="I194" s="299"/>
      <c r="J194" s="299"/>
      <c r="K194" s="720"/>
      <c r="L194" s="720"/>
      <c r="M194" s="720"/>
      <c r="N194" s="720"/>
      <c r="O194" s="720"/>
      <c r="P194" s="720"/>
      <c r="Q194" s="720"/>
      <c r="R194" s="720"/>
      <c r="S194" s="720"/>
      <c r="T194" s="720"/>
      <c r="U194" s="720"/>
      <c r="V194" s="720"/>
      <c r="W194" s="720"/>
      <c r="X194" s="720"/>
      <c r="Y194" s="720"/>
      <c r="Z194" s="720"/>
    </row>
    <row r="195" spans="1:26" ht="12.75" customHeight="1">
      <c r="A195" s="720"/>
      <c r="B195" s="720"/>
      <c r="C195" s="720"/>
      <c r="D195" s="720"/>
      <c r="E195" s="299"/>
      <c r="F195" s="299"/>
      <c r="G195" s="299"/>
      <c r="H195" s="299"/>
      <c r="I195" s="299"/>
      <c r="J195" s="299"/>
      <c r="K195" s="720"/>
      <c r="L195" s="720"/>
      <c r="M195" s="720"/>
      <c r="N195" s="720"/>
      <c r="O195" s="720"/>
      <c r="P195" s="720"/>
      <c r="Q195" s="720"/>
      <c r="R195" s="720"/>
      <c r="S195" s="720"/>
      <c r="T195" s="720"/>
      <c r="U195" s="720"/>
      <c r="V195" s="720"/>
      <c r="W195" s="720"/>
      <c r="X195" s="720"/>
      <c r="Y195" s="720"/>
      <c r="Z195" s="720"/>
    </row>
    <row r="196" spans="1:26" ht="12.75" customHeight="1">
      <c r="A196" s="720"/>
      <c r="B196" s="720"/>
      <c r="C196" s="720"/>
      <c r="D196" s="720"/>
      <c r="E196" s="299"/>
      <c r="F196" s="299"/>
      <c r="G196" s="299"/>
      <c r="H196" s="299"/>
      <c r="I196" s="299"/>
      <c r="J196" s="299"/>
      <c r="K196" s="720"/>
      <c r="L196" s="720"/>
      <c r="M196" s="720"/>
      <c r="N196" s="720"/>
      <c r="O196" s="720"/>
      <c r="P196" s="720"/>
      <c r="Q196" s="720"/>
      <c r="R196" s="720"/>
      <c r="S196" s="720"/>
      <c r="T196" s="720"/>
      <c r="U196" s="720"/>
      <c r="V196" s="720"/>
      <c r="W196" s="720"/>
      <c r="X196" s="720"/>
      <c r="Y196" s="720"/>
      <c r="Z196" s="720"/>
    </row>
    <row r="197" spans="1:26" ht="12.75" customHeight="1">
      <c r="A197" s="720"/>
      <c r="B197" s="720"/>
      <c r="C197" s="720"/>
      <c r="D197" s="720"/>
      <c r="E197" s="299"/>
      <c r="F197" s="299"/>
      <c r="G197" s="299"/>
      <c r="H197" s="299"/>
      <c r="I197" s="299"/>
      <c r="J197" s="299"/>
      <c r="K197" s="720"/>
      <c r="L197" s="720"/>
      <c r="M197" s="720"/>
      <c r="N197" s="720"/>
      <c r="O197" s="720"/>
      <c r="P197" s="720"/>
      <c r="Q197" s="720"/>
      <c r="R197" s="720"/>
      <c r="S197" s="720"/>
      <c r="T197" s="720"/>
      <c r="U197" s="720"/>
      <c r="V197" s="720"/>
      <c r="W197" s="720"/>
      <c r="X197" s="720"/>
      <c r="Y197" s="720"/>
      <c r="Z197" s="720"/>
    </row>
    <row r="198" spans="1:26" ht="12.75" customHeight="1">
      <c r="A198" s="720"/>
      <c r="B198" s="720"/>
      <c r="C198" s="720"/>
      <c r="D198" s="720"/>
      <c r="E198" s="299"/>
      <c r="F198" s="299"/>
      <c r="G198" s="299"/>
      <c r="H198" s="299"/>
      <c r="I198" s="299"/>
      <c r="J198" s="299"/>
      <c r="K198" s="720"/>
      <c r="L198" s="720"/>
      <c r="M198" s="720"/>
      <c r="N198" s="720"/>
      <c r="O198" s="720"/>
      <c r="P198" s="720"/>
      <c r="Q198" s="720"/>
      <c r="R198" s="720"/>
      <c r="S198" s="720"/>
      <c r="T198" s="720"/>
      <c r="U198" s="720"/>
      <c r="V198" s="720"/>
      <c r="W198" s="720"/>
      <c r="X198" s="720"/>
      <c r="Y198" s="720"/>
      <c r="Z198" s="720"/>
    </row>
    <row r="199" spans="1:26" ht="12.75" customHeight="1">
      <c r="A199" s="720"/>
      <c r="B199" s="720"/>
      <c r="C199" s="720"/>
      <c r="D199" s="720"/>
      <c r="E199" s="299"/>
      <c r="F199" s="299"/>
      <c r="G199" s="299"/>
      <c r="H199" s="299"/>
      <c r="I199" s="299"/>
      <c r="J199" s="299"/>
      <c r="K199" s="720"/>
      <c r="L199" s="720"/>
      <c r="M199" s="720"/>
      <c r="N199" s="720"/>
      <c r="O199" s="720"/>
      <c r="P199" s="720"/>
      <c r="Q199" s="720"/>
      <c r="R199" s="720"/>
      <c r="S199" s="720"/>
      <c r="T199" s="720"/>
      <c r="U199" s="720"/>
      <c r="V199" s="720"/>
      <c r="W199" s="720"/>
      <c r="X199" s="720"/>
      <c r="Y199" s="720"/>
      <c r="Z199" s="720"/>
    </row>
    <row r="200" spans="1:26" ht="12.75" customHeight="1">
      <c r="A200" s="720"/>
      <c r="B200" s="720"/>
      <c r="C200" s="720"/>
      <c r="D200" s="720"/>
      <c r="E200" s="299"/>
      <c r="F200" s="299"/>
      <c r="G200" s="299"/>
      <c r="H200" s="299"/>
      <c r="I200" s="299"/>
      <c r="J200" s="299"/>
      <c r="K200" s="720"/>
      <c r="L200" s="720"/>
      <c r="M200" s="720"/>
      <c r="N200" s="720"/>
      <c r="O200" s="720"/>
      <c r="P200" s="720"/>
      <c r="Q200" s="720"/>
      <c r="R200" s="720"/>
      <c r="S200" s="720"/>
      <c r="T200" s="720"/>
      <c r="U200" s="720"/>
      <c r="V200" s="720"/>
      <c r="W200" s="720"/>
      <c r="X200" s="720"/>
      <c r="Y200" s="720"/>
      <c r="Z200" s="720"/>
    </row>
    <row r="201" spans="1:26" ht="12.75" customHeight="1">
      <c r="A201" s="720"/>
      <c r="B201" s="720"/>
      <c r="C201" s="720"/>
      <c r="D201" s="720"/>
      <c r="E201" s="299"/>
      <c r="F201" s="299"/>
      <c r="G201" s="299"/>
      <c r="H201" s="299"/>
      <c r="I201" s="299"/>
      <c r="J201" s="299"/>
      <c r="K201" s="720"/>
      <c r="L201" s="720"/>
      <c r="M201" s="720"/>
      <c r="N201" s="720"/>
      <c r="O201" s="720"/>
      <c r="P201" s="720"/>
      <c r="Q201" s="720"/>
      <c r="R201" s="720"/>
      <c r="S201" s="720"/>
      <c r="T201" s="720"/>
      <c r="U201" s="720"/>
      <c r="V201" s="720"/>
      <c r="W201" s="720"/>
      <c r="X201" s="720"/>
      <c r="Y201" s="720"/>
      <c r="Z201" s="720"/>
    </row>
    <row r="202" spans="1:26" ht="12.75" customHeight="1">
      <c r="A202" s="720"/>
      <c r="B202" s="720"/>
      <c r="C202" s="720"/>
      <c r="D202" s="720"/>
      <c r="E202" s="299"/>
      <c r="F202" s="299"/>
      <c r="G202" s="299"/>
      <c r="H202" s="299"/>
      <c r="I202" s="299"/>
      <c r="J202" s="299"/>
      <c r="K202" s="720"/>
      <c r="L202" s="720"/>
      <c r="M202" s="720"/>
      <c r="N202" s="720"/>
      <c r="O202" s="720"/>
      <c r="P202" s="720"/>
      <c r="Q202" s="720"/>
      <c r="R202" s="720"/>
      <c r="S202" s="720"/>
      <c r="T202" s="720"/>
      <c r="U202" s="720"/>
      <c r="V202" s="720"/>
      <c r="W202" s="720"/>
      <c r="X202" s="720"/>
      <c r="Y202" s="720"/>
      <c r="Z202" s="720"/>
    </row>
    <row r="203" spans="1:26" ht="12.75" customHeight="1">
      <c r="A203" s="720"/>
      <c r="B203" s="720"/>
      <c r="C203" s="720"/>
      <c r="D203" s="720"/>
      <c r="E203" s="299"/>
      <c r="F203" s="299"/>
      <c r="G203" s="299"/>
      <c r="H203" s="299"/>
      <c r="I203" s="299"/>
      <c r="J203" s="299"/>
      <c r="K203" s="720"/>
      <c r="L203" s="720"/>
      <c r="M203" s="720"/>
      <c r="N203" s="720"/>
      <c r="O203" s="720"/>
      <c r="P203" s="720"/>
      <c r="Q203" s="720"/>
      <c r="R203" s="720"/>
      <c r="S203" s="720"/>
      <c r="T203" s="720"/>
      <c r="U203" s="720"/>
      <c r="V203" s="720"/>
      <c r="W203" s="720"/>
      <c r="X203" s="720"/>
      <c r="Y203" s="720"/>
      <c r="Z203" s="720"/>
    </row>
    <row r="204" spans="1:26" ht="12.75" customHeight="1">
      <c r="A204" s="720"/>
      <c r="B204" s="720"/>
      <c r="C204" s="720"/>
      <c r="D204" s="720"/>
      <c r="E204" s="299"/>
      <c r="F204" s="299"/>
      <c r="G204" s="299"/>
      <c r="H204" s="299"/>
      <c r="I204" s="299"/>
      <c r="J204" s="299"/>
      <c r="K204" s="720"/>
      <c r="L204" s="720"/>
      <c r="M204" s="720"/>
      <c r="N204" s="720"/>
      <c r="O204" s="720"/>
      <c r="P204" s="720"/>
      <c r="Q204" s="720"/>
      <c r="R204" s="720"/>
      <c r="S204" s="720"/>
      <c r="T204" s="720"/>
      <c r="U204" s="720"/>
      <c r="V204" s="720"/>
      <c r="W204" s="720"/>
      <c r="X204" s="720"/>
      <c r="Y204" s="720"/>
      <c r="Z204" s="720"/>
    </row>
    <row r="205" spans="1:26" ht="12.75" customHeight="1">
      <c r="A205" s="720"/>
      <c r="B205" s="720"/>
      <c r="C205" s="720"/>
      <c r="D205" s="720"/>
      <c r="E205" s="299"/>
      <c r="F205" s="299"/>
      <c r="G205" s="299"/>
      <c r="H205" s="299"/>
      <c r="I205" s="299"/>
      <c r="J205" s="299"/>
      <c r="K205" s="720"/>
      <c r="L205" s="720"/>
      <c r="M205" s="720"/>
      <c r="N205" s="720"/>
      <c r="O205" s="720"/>
      <c r="P205" s="720"/>
      <c r="Q205" s="720"/>
      <c r="R205" s="720"/>
      <c r="S205" s="720"/>
      <c r="T205" s="720"/>
      <c r="U205" s="720"/>
      <c r="V205" s="720"/>
      <c r="W205" s="720"/>
      <c r="X205" s="720"/>
      <c r="Y205" s="720"/>
      <c r="Z205" s="720"/>
    </row>
    <row r="206" spans="1:26" ht="12.75" customHeight="1">
      <c r="A206" s="720"/>
      <c r="B206" s="720"/>
      <c r="C206" s="720"/>
      <c r="D206" s="720"/>
      <c r="E206" s="299"/>
      <c r="F206" s="299"/>
      <c r="G206" s="299"/>
      <c r="H206" s="299"/>
      <c r="I206" s="299"/>
      <c r="J206" s="299"/>
      <c r="K206" s="720"/>
      <c r="L206" s="720"/>
      <c r="M206" s="720"/>
      <c r="N206" s="720"/>
      <c r="O206" s="720"/>
      <c r="P206" s="720"/>
      <c r="Q206" s="720"/>
      <c r="R206" s="720"/>
      <c r="S206" s="720"/>
      <c r="T206" s="720"/>
      <c r="U206" s="720"/>
      <c r="V206" s="720"/>
      <c r="W206" s="720"/>
      <c r="X206" s="720"/>
      <c r="Y206" s="720"/>
      <c r="Z206" s="720"/>
    </row>
    <row r="207" spans="1:26" ht="12.75" customHeight="1">
      <c r="A207" s="720"/>
      <c r="B207" s="720"/>
      <c r="C207" s="720"/>
      <c r="D207" s="720"/>
      <c r="E207" s="299"/>
      <c r="F207" s="299"/>
      <c r="G207" s="299"/>
      <c r="H207" s="299"/>
      <c r="I207" s="299"/>
      <c r="J207" s="299"/>
      <c r="K207" s="720"/>
      <c r="L207" s="720"/>
      <c r="M207" s="720"/>
      <c r="N207" s="720"/>
      <c r="O207" s="720"/>
      <c r="P207" s="720"/>
      <c r="Q207" s="720"/>
      <c r="R207" s="720"/>
      <c r="S207" s="720"/>
      <c r="T207" s="720"/>
      <c r="U207" s="720"/>
      <c r="V207" s="720"/>
      <c r="W207" s="720"/>
      <c r="X207" s="720"/>
      <c r="Y207" s="720"/>
      <c r="Z207" s="720"/>
    </row>
    <row r="208" spans="1:26" ht="12.75" customHeight="1">
      <c r="A208" s="720"/>
      <c r="B208" s="720"/>
      <c r="C208" s="720"/>
      <c r="D208" s="720"/>
      <c r="E208" s="299"/>
      <c r="F208" s="299"/>
      <c r="G208" s="299"/>
      <c r="H208" s="299"/>
      <c r="I208" s="299"/>
      <c r="J208" s="299"/>
      <c r="K208" s="720"/>
      <c r="L208" s="720"/>
      <c r="M208" s="720"/>
      <c r="N208" s="720"/>
      <c r="O208" s="720"/>
      <c r="P208" s="720"/>
      <c r="Q208" s="720"/>
      <c r="R208" s="720"/>
      <c r="S208" s="720"/>
      <c r="T208" s="720"/>
      <c r="U208" s="720"/>
      <c r="V208" s="720"/>
      <c r="W208" s="720"/>
      <c r="X208" s="720"/>
      <c r="Y208" s="720"/>
      <c r="Z208" s="720"/>
    </row>
    <row r="209" spans="1:26" ht="12.75" customHeight="1">
      <c r="A209" s="720"/>
      <c r="B209" s="720"/>
      <c r="C209" s="720"/>
      <c r="D209" s="720"/>
      <c r="E209" s="299"/>
      <c r="F209" s="299"/>
      <c r="G209" s="299"/>
      <c r="H209" s="299"/>
      <c r="I209" s="299"/>
      <c r="J209" s="299"/>
      <c r="K209" s="720"/>
      <c r="L209" s="720"/>
      <c r="M209" s="720"/>
      <c r="N209" s="720"/>
      <c r="O209" s="720"/>
      <c r="P209" s="720"/>
      <c r="Q209" s="720"/>
      <c r="R209" s="720"/>
      <c r="S209" s="720"/>
      <c r="T209" s="720"/>
      <c r="U209" s="720"/>
      <c r="V209" s="720"/>
      <c r="W209" s="720"/>
      <c r="X209" s="720"/>
      <c r="Y209" s="720"/>
      <c r="Z209" s="720"/>
    </row>
    <row r="210" spans="1:26" ht="12.75" customHeight="1">
      <c r="A210" s="720"/>
      <c r="B210" s="720"/>
      <c r="C210" s="720"/>
      <c r="D210" s="720"/>
      <c r="E210" s="299"/>
      <c r="F210" s="299"/>
      <c r="G210" s="299"/>
      <c r="H210" s="299"/>
      <c r="I210" s="299"/>
      <c r="J210" s="299"/>
      <c r="K210" s="720"/>
      <c r="L210" s="720"/>
      <c r="M210" s="720"/>
      <c r="N210" s="720"/>
      <c r="O210" s="720"/>
      <c r="P210" s="720"/>
      <c r="Q210" s="720"/>
      <c r="R210" s="720"/>
      <c r="S210" s="720"/>
      <c r="T210" s="720"/>
      <c r="U210" s="720"/>
      <c r="V210" s="720"/>
      <c r="W210" s="720"/>
      <c r="X210" s="720"/>
      <c r="Y210" s="720"/>
      <c r="Z210" s="720"/>
    </row>
    <row r="211" spans="1:26" ht="12.75" customHeight="1">
      <c r="A211" s="720"/>
      <c r="B211" s="720"/>
      <c r="C211" s="720"/>
      <c r="D211" s="720"/>
      <c r="E211" s="299"/>
      <c r="F211" s="299"/>
      <c r="G211" s="299"/>
      <c r="H211" s="299"/>
      <c r="I211" s="299"/>
      <c r="J211" s="299"/>
      <c r="K211" s="720"/>
      <c r="L211" s="720"/>
      <c r="M211" s="720"/>
      <c r="N211" s="720"/>
      <c r="O211" s="720"/>
      <c r="P211" s="720"/>
      <c r="Q211" s="720"/>
      <c r="R211" s="720"/>
      <c r="S211" s="720"/>
      <c r="T211" s="720"/>
      <c r="U211" s="720"/>
      <c r="V211" s="720"/>
      <c r="W211" s="720"/>
      <c r="X211" s="720"/>
      <c r="Y211" s="720"/>
      <c r="Z211" s="720"/>
    </row>
    <row r="212" spans="1:26" ht="12.75" customHeight="1">
      <c r="A212" s="720"/>
      <c r="B212" s="720"/>
      <c r="C212" s="720"/>
      <c r="D212" s="720"/>
      <c r="E212" s="299"/>
      <c r="F212" s="299"/>
      <c r="G212" s="299"/>
      <c r="H212" s="299"/>
      <c r="I212" s="299"/>
      <c r="J212" s="299"/>
      <c r="K212" s="720"/>
      <c r="L212" s="720"/>
      <c r="M212" s="720"/>
      <c r="N212" s="720"/>
      <c r="O212" s="720"/>
      <c r="P212" s="720"/>
      <c r="Q212" s="720"/>
      <c r="R212" s="720"/>
      <c r="S212" s="720"/>
      <c r="T212" s="720"/>
      <c r="U212" s="720"/>
      <c r="V212" s="720"/>
      <c r="W212" s="720"/>
      <c r="X212" s="720"/>
      <c r="Y212" s="720"/>
      <c r="Z212" s="720"/>
    </row>
    <row r="213" spans="1:26" ht="12.75" customHeight="1">
      <c r="A213" s="720"/>
      <c r="B213" s="720"/>
      <c r="C213" s="720"/>
      <c r="D213" s="720"/>
      <c r="E213" s="299"/>
      <c r="F213" s="299"/>
      <c r="G213" s="299"/>
      <c r="H213" s="299"/>
      <c r="I213" s="299"/>
      <c r="J213" s="299"/>
      <c r="K213" s="720"/>
      <c r="L213" s="720"/>
      <c r="M213" s="720"/>
      <c r="N213" s="720"/>
      <c r="O213" s="720"/>
      <c r="P213" s="720"/>
      <c r="Q213" s="720"/>
      <c r="R213" s="720"/>
      <c r="S213" s="720"/>
      <c r="T213" s="720"/>
      <c r="U213" s="720"/>
      <c r="V213" s="720"/>
      <c r="W213" s="720"/>
      <c r="X213" s="720"/>
      <c r="Y213" s="720"/>
      <c r="Z213" s="720"/>
    </row>
    <row r="214" spans="1:26" ht="12.75" customHeight="1">
      <c r="A214" s="720"/>
      <c r="B214" s="720"/>
      <c r="C214" s="720"/>
      <c r="D214" s="720"/>
      <c r="E214" s="299"/>
      <c r="F214" s="299"/>
      <c r="G214" s="299"/>
      <c r="H214" s="299"/>
      <c r="I214" s="299"/>
      <c r="J214" s="299"/>
      <c r="K214" s="720"/>
      <c r="L214" s="720"/>
      <c r="M214" s="720"/>
      <c r="N214" s="720"/>
      <c r="O214" s="720"/>
      <c r="P214" s="720"/>
      <c r="Q214" s="720"/>
      <c r="R214" s="720"/>
      <c r="S214" s="720"/>
      <c r="T214" s="720"/>
      <c r="U214" s="720"/>
      <c r="V214" s="720"/>
      <c r="W214" s="720"/>
      <c r="X214" s="720"/>
      <c r="Y214" s="720"/>
      <c r="Z214" s="720"/>
    </row>
    <row r="215" spans="1:26" ht="12.75" customHeight="1">
      <c r="A215" s="720"/>
      <c r="B215" s="720"/>
      <c r="C215" s="720"/>
      <c r="D215" s="720"/>
      <c r="E215" s="299"/>
      <c r="F215" s="299"/>
      <c r="G215" s="299"/>
      <c r="H215" s="299"/>
      <c r="I215" s="299"/>
      <c r="J215" s="299"/>
      <c r="K215" s="720"/>
      <c r="L215" s="720"/>
      <c r="M215" s="720"/>
      <c r="N215" s="720"/>
      <c r="O215" s="720"/>
      <c r="P215" s="720"/>
      <c r="Q215" s="720"/>
      <c r="R215" s="720"/>
      <c r="S215" s="720"/>
      <c r="T215" s="720"/>
      <c r="U215" s="720"/>
      <c r="V215" s="720"/>
      <c r="W215" s="720"/>
      <c r="X215" s="720"/>
      <c r="Y215" s="720"/>
      <c r="Z215" s="720"/>
    </row>
    <row r="216" spans="1:26" ht="12.75" customHeight="1">
      <c r="A216" s="720"/>
      <c r="B216" s="720"/>
      <c r="C216" s="720"/>
      <c r="D216" s="720"/>
      <c r="E216" s="299"/>
      <c r="F216" s="299"/>
      <c r="G216" s="299"/>
      <c r="H216" s="299"/>
      <c r="I216" s="299"/>
      <c r="J216" s="299"/>
      <c r="K216" s="720"/>
      <c r="L216" s="720"/>
      <c r="M216" s="720"/>
      <c r="N216" s="720"/>
      <c r="O216" s="720"/>
      <c r="P216" s="720"/>
      <c r="Q216" s="720"/>
      <c r="R216" s="720"/>
      <c r="S216" s="720"/>
      <c r="T216" s="720"/>
      <c r="U216" s="720"/>
      <c r="V216" s="720"/>
      <c r="W216" s="720"/>
      <c r="X216" s="720"/>
      <c r="Y216" s="720"/>
      <c r="Z216" s="720"/>
    </row>
    <row r="217" spans="1:26" ht="12.75" customHeight="1">
      <c r="A217" s="720"/>
      <c r="B217" s="720"/>
      <c r="C217" s="720"/>
      <c r="D217" s="720"/>
      <c r="E217" s="299"/>
      <c r="F217" s="299"/>
      <c r="G217" s="299"/>
      <c r="H217" s="299"/>
      <c r="I217" s="299"/>
      <c r="J217" s="299"/>
      <c r="K217" s="720"/>
      <c r="L217" s="720"/>
      <c r="M217" s="720"/>
      <c r="N217" s="720"/>
      <c r="O217" s="720"/>
      <c r="P217" s="720"/>
      <c r="Q217" s="720"/>
      <c r="R217" s="720"/>
      <c r="S217" s="720"/>
      <c r="T217" s="720"/>
      <c r="U217" s="720"/>
      <c r="V217" s="720"/>
      <c r="W217" s="720"/>
      <c r="X217" s="720"/>
      <c r="Y217" s="720"/>
      <c r="Z217" s="720"/>
    </row>
    <row r="218" spans="1:26" ht="12.75" customHeight="1">
      <c r="A218" s="720"/>
      <c r="B218" s="720"/>
      <c r="C218" s="720"/>
      <c r="D218" s="720"/>
      <c r="E218" s="299"/>
      <c r="F218" s="299"/>
      <c r="G218" s="299"/>
      <c r="H218" s="299"/>
      <c r="I218" s="299"/>
      <c r="J218" s="299"/>
      <c r="K218" s="720"/>
      <c r="L218" s="720"/>
      <c r="M218" s="720"/>
      <c r="N218" s="720"/>
      <c r="O218" s="720"/>
      <c r="P218" s="720"/>
      <c r="Q218" s="720"/>
      <c r="R218" s="720"/>
      <c r="S218" s="720"/>
      <c r="T218" s="720"/>
      <c r="U218" s="720"/>
      <c r="V218" s="720"/>
      <c r="W218" s="720"/>
      <c r="X218" s="720"/>
      <c r="Y218" s="720"/>
      <c r="Z218" s="720"/>
    </row>
    <row r="219" spans="1:26" ht="12.75" customHeight="1">
      <c r="A219" s="720"/>
      <c r="B219" s="720"/>
      <c r="C219" s="720"/>
      <c r="D219" s="720"/>
      <c r="E219" s="299"/>
      <c r="F219" s="299"/>
      <c r="G219" s="299"/>
      <c r="H219" s="299"/>
      <c r="I219" s="299"/>
      <c r="J219" s="299"/>
      <c r="K219" s="720"/>
      <c r="L219" s="720"/>
      <c r="M219" s="720"/>
      <c r="N219" s="720"/>
      <c r="O219" s="720"/>
      <c r="P219" s="720"/>
      <c r="Q219" s="720"/>
      <c r="R219" s="720"/>
      <c r="S219" s="720"/>
      <c r="T219" s="720"/>
      <c r="U219" s="720"/>
      <c r="V219" s="720"/>
      <c r="W219" s="720"/>
      <c r="X219" s="720"/>
      <c r="Y219" s="720"/>
      <c r="Z219" s="720"/>
    </row>
    <row r="220" spans="1:26" ht="12.75" customHeight="1">
      <c r="A220" s="720"/>
      <c r="B220" s="720"/>
      <c r="C220" s="720"/>
      <c r="D220" s="720"/>
      <c r="E220" s="299"/>
      <c r="F220" s="299"/>
      <c r="G220" s="299"/>
      <c r="H220" s="299"/>
      <c r="I220" s="299"/>
      <c r="J220" s="299"/>
      <c r="K220" s="720"/>
      <c r="L220" s="720"/>
      <c r="M220" s="720"/>
      <c r="N220" s="720"/>
      <c r="O220" s="720"/>
      <c r="P220" s="720"/>
      <c r="Q220" s="720"/>
      <c r="R220" s="720"/>
      <c r="S220" s="720"/>
      <c r="T220" s="720"/>
      <c r="U220" s="720"/>
      <c r="V220" s="720"/>
      <c r="W220" s="720"/>
      <c r="X220" s="720"/>
      <c r="Y220" s="720"/>
      <c r="Z220" s="720"/>
    </row>
    <row r="221" spans="1:26" ht="12.75" customHeight="1">
      <c r="A221" s="720"/>
      <c r="B221" s="720"/>
      <c r="C221" s="720"/>
      <c r="D221" s="720"/>
      <c r="E221" s="299"/>
      <c r="F221" s="299"/>
      <c r="G221" s="299"/>
      <c r="H221" s="299"/>
      <c r="I221" s="299"/>
      <c r="J221" s="299"/>
      <c r="K221" s="720"/>
      <c r="L221" s="720"/>
      <c r="M221" s="720"/>
      <c r="N221" s="720"/>
      <c r="O221" s="720"/>
      <c r="P221" s="720"/>
      <c r="Q221" s="720"/>
      <c r="R221" s="720"/>
      <c r="S221" s="720"/>
      <c r="T221" s="720"/>
      <c r="U221" s="720"/>
      <c r="V221" s="720"/>
      <c r="W221" s="720"/>
      <c r="X221" s="720"/>
      <c r="Y221" s="720"/>
      <c r="Z221" s="720"/>
    </row>
    <row r="222" spans="1:26" ht="12.75" customHeight="1">
      <c r="A222" s="720"/>
      <c r="B222" s="720"/>
      <c r="C222" s="720"/>
      <c r="D222" s="720"/>
      <c r="E222" s="299"/>
      <c r="F222" s="299"/>
      <c r="G222" s="299"/>
      <c r="H222" s="299"/>
      <c r="I222" s="299"/>
      <c r="J222" s="299"/>
      <c r="K222" s="720"/>
      <c r="L222" s="720"/>
      <c r="M222" s="720"/>
      <c r="N222" s="720"/>
      <c r="O222" s="720"/>
      <c r="P222" s="720"/>
      <c r="Q222" s="720"/>
      <c r="R222" s="720"/>
      <c r="S222" s="720"/>
      <c r="T222" s="720"/>
      <c r="U222" s="720"/>
      <c r="V222" s="720"/>
      <c r="W222" s="720"/>
      <c r="X222" s="720"/>
      <c r="Y222" s="720"/>
      <c r="Z222" s="720"/>
    </row>
    <row r="223" spans="1:26" ht="12.75" customHeight="1">
      <c r="A223" s="720"/>
      <c r="B223" s="720"/>
      <c r="C223" s="720"/>
      <c r="D223" s="720"/>
      <c r="E223" s="299"/>
      <c r="F223" s="299"/>
      <c r="G223" s="299"/>
      <c r="H223" s="299"/>
      <c r="I223" s="299"/>
      <c r="J223" s="299"/>
      <c r="K223" s="720"/>
      <c r="L223" s="720"/>
      <c r="M223" s="720"/>
      <c r="N223" s="720"/>
      <c r="O223" s="720"/>
      <c r="P223" s="720"/>
      <c r="Q223" s="720"/>
      <c r="R223" s="720"/>
      <c r="S223" s="720"/>
      <c r="T223" s="720"/>
      <c r="U223" s="720"/>
      <c r="V223" s="720"/>
      <c r="W223" s="720"/>
      <c r="X223" s="720"/>
      <c r="Y223" s="720"/>
      <c r="Z223" s="720"/>
    </row>
    <row r="224" spans="1:26" ht="12.75" customHeight="1">
      <c r="A224" s="720"/>
      <c r="B224" s="720"/>
      <c r="C224" s="720"/>
      <c r="D224" s="720"/>
      <c r="E224" s="299"/>
      <c r="F224" s="299"/>
      <c r="G224" s="299"/>
      <c r="H224" s="299"/>
      <c r="I224" s="299"/>
      <c r="J224" s="299"/>
      <c r="K224" s="720"/>
      <c r="L224" s="720"/>
      <c r="M224" s="720"/>
      <c r="N224" s="720"/>
      <c r="O224" s="720"/>
      <c r="P224" s="720"/>
      <c r="Q224" s="720"/>
      <c r="R224" s="720"/>
      <c r="S224" s="720"/>
      <c r="T224" s="720"/>
      <c r="U224" s="720"/>
      <c r="V224" s="720"/>
      <c r="W224" s="720"/>
      <c r="X224" s="720"/>
      <c r="Y224" s="720"/>
      <c r="Z224" s="720"/>
    </row>
    <row r="225" spans="1:26" ht="12.75" customHeight="1">
      <c r="A225" s="720"/>
      <c r="B225" s="720"/>
      <c r="C225" s="720"/>
      <c r="D225" s="720"/>
      <c r="E225" s="299"/>
      <c r="F225" s="299"/>
      <c r="G225" s="299"/>
      <c r="H225" s="299"/>
      <c r="I225" s="299"/>
      <c r="J225" s="299"/>
      <c r="K225" s="720"/>
      <c r="L225" s="720"/>
      <c r="M225" s="720"/>
      <c r="N225" s="720"/>
      <c r="O225" s="720"/>
      <c r="P225" s="720"/>
      <c r="Q225" s="720"/>
      <c r="R225" s="720"/>
      <c r="S225" s="720"/>
      <c r="T225" s="720"/>
      <c r="U225" s="720"/>
      <c r="V225" s="720"/>
      <c r="W225" s="720"/>
      <c r="X225" s="720"/>
      <c r="Y225" s="720"/>
      <c r="Z225" s="720"/>
    </row>
    <row r="226" spans="1:26" ht="12.75" customHeight="1">
      <c r="A226" s="720"/>
      <c r="B226" s="720"/>
      <c r="C226" s="720"/>
      <c r="D226" s="720"/>
      <c r="E226" s="299"/>
      <c r="F226" s="299"/>
      <c r="G226" s="299"/>
      <c r="H226" s="299"/>
      <c r="I226" s="299"/>
      <c r="J226" s="299"/>
      <c r="K226" s="720"/>
      <c r="L226" s="720"/>
      <c r="M226" s="720"/>
      <c r="N226" s="720"/>
      <c r="O226" s="720"/>
      <c r="P226" s="720"/>
      <c r="Q226" s="720"/>
      <c r="R226" s="720"/>
      <c r="S226" s="720"/>
      <c r="T226" s="720"/>
      <c r="U226" s="720"/>
      <c r="V226" s="720"/>
      <c r="W226" s="720"/>
      <c r="X226" s="720"/>
      <c r="Y226" s="720"/>
      <c r="Z226" s="720"/>
    </row>
    <row r="227" spans="1:26" ht="12.75" customHeight="1">
      <c r="A227" s="720"/>
      <c r="B227" s="720"/>
      <c r="C227" s="720"/>
      <c r="D227" s="720"/>
      <c r="E227" s="299"/>
      <c r="F227" s="299"/>
      <c r="G227" s="299"/>
      <c r="H227" s="299"/>
      <c r="I227" s="299"/>
      <c r="J227" s="299"/>
      <c r="K227" s="720"/>
      <c r="L227" s="720"/>
      <c r="M227" s="720"/>
      <c r="N227" s="720"/>
      <c r="O227" s="720"/>
      <c r="P227" s="720"/>
      <c r="Q227" s="720"/>
      <c r="R227" s="720"/>
      <c r="S227" s="720"/>
      <c r="T227" s="720"/>
      <c r="U227" s="720"/>
      <c r="V227" s="720"/>
      <c r="W227" s="720"/>
      <c r="X227" s="720"/>
      <c r="Y227" s="720"/>
      <c r="Z227" s="720"/>
    </row>
    <row r="228" spans="1:26" ht="12.75" customHeight="1">
      <c r="A228" s="720"/>
      <c r="B228" s="720"/>
      <c r="C228" s="720"/>
      <c r="D228" s="720"/>
      <c r="E228" s="299"/>
      <c r="F228" s="299"/>
      <c r="G228" s="299"/>
      <c r="H228" s="299"/>
      <c r="I228" s="299"/>
      <c r="J228" s="299"/>
      <c r="K228" s="720"/>
      <c r="L228" s="720"/>
      <c r="M228" s="720"/>
      <c r="N228" s="720"/>
      <c r="O228" s="720"/>
      <c r="P228" s="720"/>
      <c r="Q228" s="720"/>
      <c r="R228" s="720"/>
      <c r="S228" s="720"/>
      <c r="T228" s="720"/>
      <c r="U228" s="720"/>
      <c r="V228" s="720"/>
      <c r="W228" s="720"/>
      <c r="X228" s="720"/>
      <c r="Y228" s="720"/>
      <c r="Z228" s="720"/>
    </row>
    <row r="229" spans="1:26" ht="12.75" customHeight="1">
      <c r="A229" s="720"/>
      <c r="B229" s="720"/>
      <c r="C229" s="720"/>
      <c r="D229" s="720"/>
      <c r="E229" s="299"/>
      <c r="F229" s="299"/>
      <c r="G229" s="299"/>
      <c r="H229" s="299"/>
      <c r="I229" s="299"/>
      <c r="J229" s="299"/>
      <c r="K229" s="720"/>
      <c r="L229" s="720"/>
      <c r="M229" s="720"/>
      <c r="N229" s="720"/>
      <c r="O229" s="720"/>
      <c r="P229" s="720"/>
      <c r="Q229" s="720"/>
      <c r="R229" s="720"/>
      <c r="S229" s="720"/>
      <c r="T229" s="720"/>
      <c r="U229" s="720"/>
      <c r="V229" s="720"/>
      <c r="W229" s="720"/>
      <c r="X229" s="720"/>
      <c r="Y229" s="720"/>
      <c r="Z229" s="720"/>
    </row>
    <row r="230" spans="1:26" ht="12.75" customHeight="1">
      <c r="A230" s="720"/>
      <c r="B230" s="720"/>
      <c r="C230" s="720"/>
      <c r="D230" s="720"/>
      <c r="E230" s="299"/>
      <c r="F230" s="299"/>
      <c r="G230" s="299"/>
      <c r="H230" s="299"/>
      <c r="I230" s="299"/>
      <c r="J230" s="299"/>
      <c r="K230" s="720"/>
      <c r="L230" s="720"/>
      <c r="M230" s="720"/>
      <c r="N230" s="720"/>
      <c r="O230" s="720"/>
      <c r="P230" s="720"/>
      <c r="Q230" s="720"/>
      <c r="R230" s="720"/>
      <c r="S230" s="720"/>
      <c r="T230" s="720"/>
      <c r="U230" s="720"/>
      <c r="V230" s="720"/>
      <c r="W230" s="720"/>
      <c r="X230" s="720"/>
      <c r="Y230" s="720"/>
      <c r="Z230" s="720"/>
    </row>
    <row r="231" spans="1:26" ht="12.75" customHeight="1">
      <c r="A231" s="720"/>
      <c r="B231" s="720"/>
      <c r="C231" s="720"/>
      <c r="D231" s="720"/>
      <c r="E231" s="299"/>
      <c r="F231" s="299"/>
      <c r="G231" s="299"/>
      <c r="H231" s="299"/>
      <c r="I231" s="299"/>
      <c r="J231" s="299"/>
      <c r="K231" s="720"/>
      <c r="L231" s="720"/>
      <c r="M231" s="720"/>
      <c r="N231" s="720"/>
      <c r="O231" s="720"/>
      <c r="P231" s="720"/>
      <c r="Q231" s="720"/>
      <c r="R231" s="720"/>
      <c r="S231" s="720"/>
      <c r="T231" s="720"/>
      <c r="U231" s="720"/>
      <c r="V231" s="720"/>
      <c r="W231" s="720"/>
      <c r="X231" s="720"/>
      <c r="Y231" s="720"/>
      <c r="Z231" s="720"/>
    </row>
    <row r="232" spans="1:26" ht="12.75" customHeight="1">
      <c r="A232" s="720"/>
      <c r="B232" s="720"/>
      <c r="C232" s="720"/>
      <c r="D232" s="720"/>
      <c r="E232" s="299"/>
      <c r="F232" s="299"/>
      <c r="G232" s="299"/>
      <c r="H232" s="299"/>
      <c r="I232" s="299"/>
      <c r="J232" s="299"/>
      <c r="K232" s="720"/>
      <c r="L232" s="720"/>
      <c r="M232" s="720"/>
      <c r="N232" s="720"/>
      <c r="O232" s="720"/>
      <c r="P232" s="720"/>
      <c r="Q232" s="720"/>
      <c r="R232" s="720"/>
      <c r="S232" s="720"/>
      <c r="T232" s="720"/>
      <c r="U232" s="720"/>
      <c r="V232" s="720"/>
      <c r="W232" s="720"/>
      <c r="X232" s="720"/>
      <c r="Y232" s="720"/>
      <c r="Z232" s="720"/>
    </row>
    <row r="233" spans="1:26" ht="12.75" customHeight="1">
      <c r="A233" s="720"/>
      <c r="B233" s="720"/>
      <c r="C233" s="720"/>
      <c r="D233" s="720"/>
      <c r="E233" s="299"/>
      <c r="F233" s="299"/>
      <c r="G233" s="299"/>
      <c r="H233" s="299"/>
      <c r="I233" s="299"/>
      <c r="J233" s="299"/>
      <c r="K233" s="720"/>
      <c r="L233" s="720"/>
      <c r="M233" s="720"/>
      <c r="N233" s="720"/>
      <c r="O233" s="720"/>
      <c r="P233" s="720"/>
      <c r="Q233" s="720"/>
      <c r="R233" s="720"/>
      <c r="S233" s="720"/>
      <c r="T233" s="720"/>
      <c r="U233" s="720"/>
      <c r="V233" s="720"/>
      <c r="W233" s="720"/>
      <c r="X233" s="720"/>
      <c r="Y233" s="720"/>
      <c r="Z233" s="720"/>
    </row>
    <row r="234" spans="1:26" ht="12.75" customHeight="1">
      <c r="A234" s="720"/>
      <c r="B234" s="720"/>
      <c r="C234" s="720"/>
      <c r="D234" s="720"/>
      <c r="E234" s="299"/>
      <c r="F234" s="299"/>
      <c r="G234" s="299"/>
      <c r="H234" s="299"/>
      <c r="I234" s="299"/>
      <c r="J234" s="299"/>
      <c r="K234" s="720"/>
      <c r="L234" s="720"/>
      <c r="M234" s="720"/>
      <c r="N234" s="720"/>
      <c r="O234" s="720"/>
      <c r="P234" s="720"/>
      <c r="Q234" s="720"/>
      <c r="R234" s="720"/>
      <c r="S234" s="720"/>
      <c r="T234" s="720"/>
      <c r="U234" s="720"/>
      <c r="V234" s="720"/>
      <c r="W234" s="720"/>
      <c r="X234" s="720"/>
      <c r="Y234" s="720"/>
      <c r="Z234" s="720"/>
    </row>
    <row r="235" spans="1:26" ht="12.75" customHeight="1">
      <c r="A235" s="720"/>
      <c r="B235" s="720"/>
      <c r="C235" s="720"/>
      <c r="D235" s="720"/>
      <c r="E235" s="299"/>
      <c r="F235" s="299"/>
      <c r="G235" s="299"/>
      <c r="H235" s="299"/>
      <c r="I235" s="299"/>
      <c r="J235" s="299"/>
      <c r="K235" s="720"/>
      <c r="L235" s="720"/>
      <c r="M235" s="720"/>
      <c r="N235" s="720"/>
      <c r="O235" s="720"/>
      <c r="P235" s="720"/>
      <c r="Q235" s="720"/>
      <c r="R235" s="720"/>
      <c r="S235" s="720"/>
      <c r="T235" s="720"/>
      <c r="U235" s="720"/>
      <c r="V235" s="720"/>
      <c r="W235" s="720"/>
      <c r="X235" s="720"/>
      <c r="Y235" s="720"/>
      <c r="Z235" s="720"/>
    </row>
    <row r="236" spans="1:26" ht="12.75" customHeight="1">
      <c r="A236" s="720"/>
      <c r="B236" s="720"/>
      <c r="C236" s="720"/>
      <c r="D236" s="720"/>
      <c r="E236" s="299"/>
      <c r="F236" s="299"/>
      <c r="G236" s="299"/>
      <c r="H236" s="299"/>
      <c r="I236" s="299"/>
      <c r="J236" s="299"/>
      <c r="K236" s="720"/>
      <c r="L236" s="720"/>
      <c r="M236" s="720"/>
      <c r="N236" s="720"/>
      <c r="O236" s="720"/>
      <c r="P236" s="720"/>
      <c r="Q236" s="720"/>
      <c r="R236" s="720"/>
      <c r="S236" s="720"/>
      <c r="T236" s="720"/>
      <c r="U236" s="720"/>
      <c r="V236" s="720"/>
      <c r="W236" s="720"/>
      <c r="X236" s="720"/>
      <c r="Y236" s="720"/>
      <c r="Z236" s="720"/>
    </row>
    <row r="237" spans="1:26" ht="12.75" customHeight="1">
      <c r="A237" s="720"/>
      <c r="B237" s="720"/>
      <c r="C237" s="720"/>
      <c r="D237" s="720"/>
      <c r="E237" s="299"/>
      <c r="F237" s="299"/>
      <c r="G237" s="299"/>
      <c r="H237" s="299"/>
      <c r="I237" s="299"/>
      <c r="J237" s="299"/>
      <c r="K237" s="720"/>
      <c r="L237" s="720"/>
      <c r="M237" s="720"/>
      <c r="N237" s="720"/>
      <c r="O237" s="720"/>
      <c r="P237" s="720"/>
      <c r="Q237" s="720"/>
      <c r="R237" s="720"/>
      <c r="S237" s="720"/>
      <c r="T237" s="720"/>
      <c r="U237" s="720"/>
      <c r="V237" s="720"/>
      <c r="W237" s="720"/>
      <c r="X237" s="720"/>
      <c r="Y237" s="720"/>
      <c r="Z237" s="720"/>
    </row>
    <row r="238" spans="1:26" ht="12.75" customHeight="1">
      <c r="A238" s="720"/>
      <c r="B238" s="720"/>
      <c r="C238" s="720"/>
      <c r="D238" s="720"/>
      <c r="E238" s="299"/>
      <c r="F238" s="299"/>
      <c r="G238" s="299"/>
      <c r="H238" s="299"/>
      <c r="I238" s="299"/>
      <c r="J238" s="299"/>
      <c r="K238" s="720"/>
      <c r="L238" s="720"/>
      <c r="M238" s="720"/>
      <c r="N238" s="720"/>
      <c r="O238" s="720"/>
      <c r="P238" s="720"/>
      <c r="Q238" s="720"/>
      <c r="R238" s="720"/>
      <c r="S238" s="720"/>
      <c r="T238" s="720"/>
      <c r="U238" s="720"/>
      <c r="V238" s="720"/>
      <c r="W238" s="720"/>
      <c r="X238" s="720"/>
      <c r="Y238" s="720"/>
      <c r="Z238" s="720"/>
    </row>
    <row r="239" spans="1:26" ht="12.75" customHeight="1">
      <c r="A239" s="720"/>
      <c r="B239" s="720"/>
      <c r="C239" s="720"/>
      <c r="D239" s="720"/>
      <c r="E239" s="299"/>
      <c r="F239" s="299"/>
      <c r="G239" s="299"/>
      <c r="H239" s="299"/>
      <c r="I239" s="299"/>
      <c r="J239" s="299"/>
      <c r="K239" s="720"/>
      <c r="L239" s="720"/>
      <c r="M239" s="720"/>
      <c r="N239" s="720"/>
      <c r="O239" s="720"/>
      <c r="P239" s="720"/>
      <c r="Q239" s="720"/>
      <c r="R239" s="720"/>
      <c r="S239" s="720"/>
      <c r="T239" s="720"/>
      <c r="U239" s="720"/>
      <c r="V239" s="720"/>
      <c r="W239" s="720"/>
      <c r="X239" s="720"/>
      <c r="Y239" s="720"/>
      <c r="Z239" s="720"/>
    </row>
    <row r="240" spans="1:26" ht="12.75" customHeight="1">
      <c r="A240" s="720"/>
      <c r="B240" s="720"/>
      <c r="C240" s="720"/>
      <c r="D240" s="720"/>
      <c r="E240" s="299"/>
      <c r="F240" s="299"/>
      <c r="G240" s="299"/>
      <c r="H240" s="299"/>
      <c r="I240" s="299"/>
      <c r="J240" s="299"/>
      <c r="K240" s="720"/>
      <c r="L240" s="720"/>
      <c r="M240" s="720"/>
      <c r="N240" s="720"/>
      <c r="O240" s="720"/>
      <c r="P240" s="720"/>
      <c r="Q240" s="720"/>
      <c r="R240" s="720"/>
      <c r="S240" s="720"/>
      <c r="T240" s="720"/>
      <c r="U240" s="720"/>
      <c r="V240" s="720"/>
      <c r="W240" s="720"/>
      <c r="X240" s="720"/>
      <c r="Y240" s="720"/>
      <c r="Z240" s="720"/>
    </row>
    <row r="241" spans="1:26" ht="12.75" customHeight="1">
      <c r="A241" s="720"/>
      <c r="B241" s="720"/>
      <c r="C241" s="720"/>
      <c r="D241" s="720"/>
      <c r="E241" s="299"/>
      <c r="F241" s="299"/>
      <c r="G241" s="299"/>
      <c r="H241" s="299"/>
      <c r="I241" s="299"/>
      <c r="J241" s="299"/>
      <c r="K241" s="720"/>
      <c r="L241" s="720"/>
      <c r="M241" s="720"/>
      <c r="N241" s="720"/>
      <c r="O241" s="720"/>
      <c r="P241" s="720"/>
      <c r="Q241" s="720"/>
      <c r="R241" s="720"/>
      <c r="S241" s="720"/>
      <c r="T241" s="720"/>
      <c r="U241" s="720"/>
      <c r="V241" s="720"/>
      <c r="W241" s="720"/>
      <c r="X241" s="720"/>
      <c r="Y241" s="720"/>
      <c r="Z241" s="720"/>
    </row>
    <row r="242" spans="1:26" ht="12.75" customHeight="1">
      <c r="A242" s="720"/>
      <c r="B242" s="720"/>
      <c r="C242" s="720"/>
      <c r="D242" s="720"/>
      <c r="E242" s="299"/>
      <c r="F242" s="299"/>
      <c r="G242" s="299"/>
      <c r="H242" s="299"/>
      <c r="I242" s="299"/>
      <c r="J242" s="299"/>
      <c r="K242" s="720"/>
      <c r="L242" s="720"/>
      <c r="M242" s="720"/>
      <c r="N242" s="720"/>
      <c r="O242" s="720"/>
      <c r="P242" s="720"/>
      <c r="Q242" s="720"/>
      <c r="R242" s="720"/>
      <c r="S242" s="720"/>
      <c r="T242" s="720"/>
      <c r="U242" s="720"/>
      <c r="V242" s="720"/>
      <c r="W242" s="720"/>
      <c r="X242" s="720"/>
      <c r="Y242" s="720"/>
      <c r="Z242" s="720"/>
    </row>
    <row r="243" spans="1:26" ht="12.75" customHeight="1">
      <c r="A243" s="720"/>
      <c r="B243" s="720"/>
      <c r="C243" s="720"/>
      <c r="D243" s="720"/>
      <c r="E243" s="299"/>
      <c r="F243" s="299"/>
      <c r="G243" s="299"/>
      <c r="H243" s="299"/>
      <c r="I243" s="299"/>
      <c r="J243" s="299"/>
      <c r="K243" s="720"/>
      <c r="L243" s="720"/>
      <c r="M243" s="720"/>
      <c r="N243" s="720"/>
      <c r="O243" s="720"/>
      <c r="P243" s="720"/>
      <c r="Q243" s="720"/>
      <c r="R243" s="720"/>
      <c r="S243" s="720"/>
      <c r="T243" s="720"/>
      <c r="U243" s="720"/>
      <c r="V243" s="720"/>
      <c r="W243" s="720"/>
      <c r="X243" s="720"/>
      <c r="Y243" s="720"/>
      <c r="Z243" s="720"/>
    </row>
    <row r="244" spans="1:26" ht="12.75" customHeight="1">
      <c r="A244" s="720"/>
      <c r="B244" s="720"/>
      <c r="C244" s="720"/>
      <c r="D244" s="720"/>
      <c r="E244" s="299"/>
      <c r="F244" s="299"/>
      <c r="G244" s="299"/>
      <c r="H244" s="299"/>
      <c r="I244" s="299"/>
      <c r="J244" s="299"/>
      <c r="K244" s="720"/>
      <c r="L244" s="720"/>
      <c r="M244" s="720"/>
      <c r="N244" s="720"/>
      <c r="O244" s="720"/>
      <c r="P244" s="720"/>
      <c r="Q244" s="720"/>
      <c r="R244" s="720"/>
      <c r="S244" s="720"/>
      <c r="T244" s="720"/>
      <c r="U244" s="720"/>
      <c r="V244" s="720"/>
      <c r="W244" s="720"/>
      <c r="X244" s="720"/>
      <c r="Y244" s="720"/>
      <c r="Z244" s="720"/>
    </row>
    <row r="245" spans="1:26" ht="12.75" customHeight="1">
      <c r="A245" s="720"/>
      <c r="B245" s="720"/>
      <c r="C245" s="720"/>
      <c r="D245" s="720"/>
      <c r="E245" s="299"/>
      <c r="F245" s="299"/>
      <c r="G245" s="299"/>
      <c r="H245" s="299"/>
      <c r="I245" s="299"/>
      <c r="J245" s="299"/>
      <c r="K245" s="720"/>
      <c r="L245" s="720"/>
      <c r="M245" s="720"/>
      <c r="N245" s="720"/>
      <c r="O245" s="720"/>
      <c r="P245" s="720"/>
      <c r="Q245" s="720"/>
      <c r="R245" s="720"/>
      <c r="S245" s="720"/>
      <c r="T245" s="720"/>
      <c r="U245" s="720"/>
      <c r="V245" s="720"/>
      <c r="W245" s="720"/>
      <c r="X245" s="720"/>
      <c r="Y245" s="720"/>
      <c r="Z245" s="720"/>
    </row>
    <row r="246" spans="1:26" ht="12.75" customHeight="1">
      <c r="A246" s="720"/>
      <c r="B246" s="720"/>
      <c r="C246" s="720"/>
      <c r="D246" s="720"/>
      <c r="E246" s="299"/>
      <c r="F246" s="299"/>
      <c r="G246" s="299"/>
      <c r="H246" s="299"/>
      <c r="I246" s="299"/>
      <c r="J246" s="299"/>
      <c r="K246" s="720"/>
      <c r="L246" s="720"/>
      <c r="M246" s="720"/>
      <c r="N246" s="720"/>
      <c r="O246" s="720"/>
      <c r="P246" s="720"/>
      <c r="Q246" s="720"/>
      <c r="R246" s="720"/>
      <c r="S246" s="720"/>
      <c r="T246" s="720"/>
      <c r="U246" s="720"/>
      <c r="V246" s="720"/>
      <c r="W246" s="720"/>
      <c r="X246" s="720"/>
      <c r="Y246" s="720"/>
      <c r="Z246" s="720"/>
    </row>
    <row r="247" spans="1:26" ht="12.75" customHeight="1">
      <c r="A247" s="720"/>
      <c r="B247" s="720"/>
      <c r="C247" s="720"/>
      <c r="D247" s="720"/>
      <c r="E247" s="299"/>
      <c r="F247" s="299"/>
      <c r="G247" s="299"/>
      <c r="H247" s="299"/>
      <c r="I247" s="299"/>
      <c r="J247" s="299"/>
      <c r="K247" s="720"/>
      <c r="L247" s="720"/>
      <c r="M247" s="720"/>
      <c r="N247" s="720"/>
      <c r="O247" s="720"/>
      <c r="P247" s="720"/>
      <c r="Q247" s="720"/>
      <c r="R247" s="720"/>
      <c r="S247" s="720"/>
      <c r="T247" s="720"/>
      <c r="U247" s="720"/>
      <c r="V247" s="720"/>
      <c r="W247" s="720"/>
      <c r="X247" s="720"/>
      <c r="Y247" s="720"/>
      <c r="Z247" s="720"/>
    </row>
    <row r="248" spans="1:26" ht="12.75" customHeight="1">
      <c r="A248" s="720"/>
      <c r="B248" s="720"/>
      <c r="C248" s="720"/>
      <c r="D248" s="720"/>
      <c r="E248" s="299"/>
      <c r="F248" s="299"/>
      <c r="G248" s="299"/>
      <c r="H248" s="299"/>
      <c r="I248" s="299"/>
      <c r="J248" s="299"/>
      <c r="K248" s="720"/>
      <c r="L248" s="720"/>
      <c r="M248" s="720"/>
      <c r="N248" s="720"/>
      <c r="O248" s="720"/>
      <c r="P248" s="720"/>
      <c r="Q248" s="720"/>
      <c r="R248" s="720"/>
      <c r="S248" s="720"/>
      <c r="T248" s="720"/>
      <c r="U248" s="720"/>
      <c r="V248" s="720"/>
      <c r="W248" s="720"/>
      <c r="X248" s="720"/>
      <c r="Y248" s="720"/>
      <c r="Z248" s="720"/>
    </row>
    <row r="249" spans="1:26" ht="12.75" customHeight="1">
      <c r="A249" s="720"/>
      <c r="B249" s="720"/>
      <c r="C249" s="720"/>
      <c r="D249" s="720"/>
      <c r="E249" s="299"/>
      <c r="F249" s="299"/>
      <c r="G249" s="299"/>
      <c r="H249" s="299"/>
      <c r="I249" s="299"/>
      <c r="J249" s="299"/>
      <c r="K249" s="720"/>
      <c r="L249" s="720"/>
      <c r="M249" s="720"/>
      <c r="N249" s="720"/>
      <c r="O249" s="720"/>
      <c r="P249" s="720"/>
      <c r="Q249" s="720"/>
      <c r="R249" s="720"/>
      <c r="S249" s="720"/>
      <c r="T249" s="720"/>
      <c r="U249" s="720"/>
      <c r="V249" s="720"/>
      <c r="W249" s="720"/>
      <c r="X249" s="720"/>
      <c r="Y249" s="720"/>
      <c r="Z249" s="720"/>
    </row>
    <row r="250" spans="1:26" ht="12.75" customHeight="1">
      <c r="A250" s="720"/>
      <c r="B250" s="720"/>
      <c r="C250" s="720"/>
      <c r="D250" s="720"/>
      <c r="E250" s="299"/>
      <c r="F250" s="299"/>
      <c r="G250" s="299"/>
      <c r="H250" s="299"/>
      <c r="I250" s="299"/>
      <c r="J250" s="299"/>
      <c r="K250" s="720"/>
      <c r="L250" s="720"/>
      <c r="M250" s="720"/>
      <c r="N250" s="720"/>
      <c r="O250" s="720"/>
      <c r="P250" s="720"/>
      <c r="Q250" s="720"/>
      <c r="R250" s="720"/>
      <c r="S250" s="720"/>
      <c r="T250" s="720"/>
      <c r="U250" s="720"/>
      <c r="V250" s="720"/>
      <c r="W250" s="720"/>
      <c r="X250" s="720"/>
      <c r="Y250" s="720"/>
      <c r="Z250" s="720"/>
    </row>
    <row r="251" spans="1:26" ht="12.75" customHeight="1">
      <c r="A251" s="720"/>
      <c r="B251" s="720"/>
      <c r="C251" s="720"/>
      <c r="D251" s="720"/>
      <c r="E251" s="299"/>
      <c r="F251" s="299"/>
      <c r="G251" s="299"/>
      <c r="H251" s="299"/>
      <c r="I251" s="299"/>
      <c r="J251" s="299"/>
      <c r="K251" s="720"/>
      <c r="L251" s="720"/>
      <c r="M251" s="720"/>
      <c r="N251" s="720"/>
      <c r="O251" s="720"/>
      <c r="P251" s="720"/>
      <c r="Q251" s="720"/>
      <c r="R251" s="720"/>
      <c r="S251" s="720"/>
      <c r="T251" s="720"/>
      <c r="U251" s="720"/>
      <c r="V251" s="720"/>
      <c r="W251" s="720"/>
      <c r="X251" s="720"/>
      <c r="Y251" s="720"/>
      <c r="Z251" s="720"/>
    </row>
    <row r="252" spans="1:26" ht="12.75" customHeight="1">
      <c r="A252" s="720"/>
      <c r="B252" s="720"/>
      <c r="C252" s="720"/>
      <c r="D252" s="720"/>
      <c r="E252" s="299"/>
      <c r="F252" s="299"/>
      <c r="G252" s="299"/>
      <c r="H252" s="299"/>
      <c r="I252" s="299"/>
      <c r="J252" s="299"/>
      <c r="K252" s="720"/>
      <c r="L252" s="720"/>
      <c r="M252" s="720"/>
      <c r="N252" s="720"/>
      <c r="O252" s="720"/>
      <c r="P252" s="720"/>
      <c r="Q252" s="720"/>
      <c r="R252" s="720"/>
      <c r="S252" s="720"/>
      <c r="T252" s="720"/>
      <c r="U252" s="720"/>
      <c r="V252" s="720"/>
      <c r="W252" s="720"/>
      <c r="X252" s="720"/>
      <c r="Y252" s="720"/>
      <c r="Z252" s="720"/>
    </row>
    <row r="253" spans="1:26" ht="12.75" customHeight="1">
      <c r="A253" s="720"/>
      <c r="B253" s="720"/>
      <c r="C253" s="720"/>
      <c r="D253" s="720"/>
      <c r="E253" s="299"/>
      <c r="F253" s="299"/>
      <c r="G253" s="299"/>
      <c r="H253" s="299"/>
      <c r="I253" s="299"/>
      <c r="J253" s="299"/>
      <c r="K253" s="720"/>
      <c r="L253" s="720"/>
      <c r="M253" s="720"/>
      <c r="N253" s="720"/>
      <c r="O253" s="720"/>
      <c r="P253" s="720"/>
      <c r="Q253" s="720"/>
      <c r="R253" s="720"/>
      <c r="S253" s="720"/>
      <c r="T253" s="720"/>
      <c r="U253" s="720"/>
      <c r="V253" s="720"/>
      <c r="W253" s="720"/>
      <c r="X253" s="720"/>
      <c r="Y253" s="720"/>
      <c r="Z253" s="720"/>
    </row>
    <row r="254" spans="1:26" ht="12.75" customHeight="1">
      <c r="A254" s="720"/>
      <c r="B254" s="720"/>
      <c r="C254" s="720"/>
      <c r="D254" s="720"/>
      <c r="E254" s="299"/>
      <c r="F254" s="299"/>
      <c r="G254" s="299"/>
      <c r="H254" s="299"/>
      <c r="I254" s="299"/>
      <c r="J254" s="299"/>
      <c r="K254" s="720"/>
      <c r="L254" s="720"/>
      <c r="M254" s="720"/>
      <c r="N254" s="720"/>
      <c r="O254" s="720"/>
      <c r="P254" s="720"/>
      <c r="Q254" s="720"/>
      <c r="R254" s="720"/>
      <c r="S254" s="720"/>
      <c r="T254" s="720"/>
      <c r="U254" s="720"/>
      <c r="V254" s="720"/>
      <c r="W254" s="720"/>
      <c r="X254" s="720"/>
      <c r="Y254" s="720"/>
      <c r="Z254" s="720"/>
    </row>
    <row r="255" spans="1:26" ht="12.75" customHeight="1">
      <c r="A255" s="720"/>
      <c r="B255" s="720"/>
      <c r="C255" s="720"/>
      <c r="D255" s="720"/>
      <c r="E255" s="299"/>
      <c r="F255" s="299"/>
      <c r="G255" s="299"/>
      <c r="H255" s="299"/>
      <c r="I255" s="299"/>
      <c r="J255" s="299"/>
      <c r="K255" s="720"/>
      <c r="L255" s="720"/>
      <c r="M255" s="720"/>
      <c r="N255" s="720"/>
      <c r="O255" s="720"/>
      <c r="P255" s="720"/>
      <c r="Q255" s="720"/>
      <c r="R255" s="720"/>
      <c r="S255" s="720"/>
      <c r="T255" s="720"/>
      <c r="U255" s="720"/>
      <c r="V255" s="720"/>
      <c r="W255" s="720"/>
      <c r="X255" s="720"/>
      <c r="Y255" s="720"/>
      <c r="Z255" s="720"/>
    </row>
    <row r="256" spans="1:26" ht="12.75" customHeight="1">
      <c r="A256" s="720"/>
      <c r="B256" s="720"/>
      <c r="C256" s="720"/>
      <c r="D256" s="720"/>
      <c r="E256" s="299"/>
      <c r="F256" s="299"/>
      <c r="G256" s="299"/>
      <c r="H256" s="299"/>
      <c r="I256" s="299"/>
      <c r="J256" s="299"/>
      <c r="K256" s="720"/>
      <c r="L256" s="720"/>
      <c r="M256" s="720"/>
      <c r="N256" s="720"/>
      <c r="O256" s="720"/>
      <c r="P256" s="720"/>
      <c r="Q256" s="720"/>
      <c r="R256" s="720"/>
      <c r="S256" s="720"/>
      <c r="T256" s="720"/>
      <c r="U256" s="720"/>
      <c r="V256" s="720"/>
      <c r="W256" s="720"/>
      <c r="X256" s="720"/>
      <c r="Y256" s="720"/>
      <c r="Z256" s="720"/>
    </row>
    <row r="257" spans="1:26" ht="12.75" customHeight="1">
      <c r="A257" s="720"/>
      <c r="B257" s="720"/>
      <c r="C257" s="720"/>
      <c r="D257" s="720"/>
      <c r="E257" s="299"/>
      <c r="F257" s="299"/>
      <c r="G257" s="299"/>
      <c r="H257" s="299"/>
      <c r="I257" s="299"/>
      <c r="J257" s="299"/>
      <c r="K257" s="720"/>
      <c r="L257" s="720"/>
      <c r="M257" s="720"/>
      <c r="N257" s="720"/>
      <c r="O257" s="720"/>
      <c r="P257" s="720"/>
      <c r="Q257" s="720"/>
      <c r="R257" s="720"/>
      <c r="S257" s="720"/>
      <c r="T257" s="720"/>
      <c r="U257" s="720"/>
      <c r="V257" s="720"/>
      <c r="W257" s="720"/>
      <c r="X257" s="720"/>
      <c r="Y257" s="720"/>
      <c r="Z257" s="720"/>
    </row>
    <row r="258" spans="1:26" ht="12.75" customHeight="1">
      <c r="A258" s="720"/>
      <c r="B258" s="720"/>
      <c r="C258" s="720"/>
      <c r="D258" s="720"/>
      <c r="E258" s="299"/>
      <c r="F258" s="299"/>
      <c r="G258" s="299"/>
      <c r="H258" s="299"/>
      <c r="I258" s="299"/>
      <c r="J258" s="299"/>
      <c r="K258" s="720"/>
      <c r="L258" s="720"/>
      <c r="M258" s="720"/>
      <c r="N258" s="720"/>
      <c r="O258" s="720"/>
      <c r="P258" s="720"/>
      <c r="Q258" s="720"/>
      <c r="R258" s="720"/>
      <c r="S258" s="720"/>
      <c r="T258" s="720"/>
      <c r="U258" s="720"/>
      <c r="V258" s="720"/>
      <c r="W258" s="720"/>
      <c r="X258" s="720"/>
      <c r="Y258" s="720"/>
      <c r="Z258" s="720"/>
    </row>
    <row r="259" spans="1:26" ht="12.75" customHeight="1">
      <c r="A259" s="720"/>
      <c r="B259" s="720"/>
      <c r="C259" s="720"/>
      <c r="D259" s="720"/>
      <c r="E259" s="299"/>
      <c r="F259" s="299"/>
      <c r="G259" s="299"/>
      <c r="H259" s="299"/>
      <c r="I259" s="299"/>
      <c r="J259" s="299"/>
      <c r="K259" s="720"/>
      <c r="L259" s="720"/>
      <c r="M259" s="720"/>
      <c r="N259" s="720"/>
      <c r="O259" s="720"/>
      <c r="P259" s="720"/>
      <c r="Q259" s="720"/>
      <c r="R259" s="720"/>
      <c r="S259" s="720"/>
      <c r="T259" s="720"/>
      <c r="U259" s="720"/>
      <c r="V259" s="720"/>
      <c r="W259" s="720"/>
      <c r="X259" s="720"/>
      <c r="Y259" s="720"/>
      <c r="Z259" s="720"/>
    </row>
    <row r="260" spans="1:26" ht="12.75" customHeight="1">
      <c r="A260" s="720"/>
      <c r="B260" s="720"/>
      <c r="C260" s="720"/>
      <c r="D260" s="720"/>
      <c r="E260" s="299"/>
      <c r="F260" s="299"/>
      <c r="G260" s="299"/>
      <c r="H260" s="299"/>
      <c r="I260" s="299"/>
      <c r="J260" s="299"/>
      <c r="K260" s="720"/>
      <c r="L260" s="720"/>
      <c r="M260" s="720"/>
      <c r="N260" s="720"/>
      <c r="O260" s="720"/>
      <c r="P260" s="720"/>
      <c r="Q260" s="720"/>
      <c r="R260" s="720"/>
      <c r="S260" s="720"/>
      <c r="T260" s="720"/>
      <c r="U260" s="720"/>
      <c r="V260" s="720"/>
      <c r="W260" s="720"/>
      <c r="X260" s="720"/>
      <c r="Y260" s="720"/>
      <c r="Z260" s="720"/>
    </row>
    <row r="261" spans="1:26" ht="12.75" customHeight="1">
      <c r="A261" s="720"/>
      <c r="B261" s="720"/>
      <c r="C261" s="720"/>
      <c r="D261" s="720"/>
      <c r="E261" s="299"/>
      <c r="F261" s="299"/>
      <c r="G261" s="299"/>
      <c r="H261" s="299"/>
      <c r="I261" s="299"/>
      <c r="J261" s="299"/>
      <c r="K261" s="720"/>
      <c r="L261" s="720"/>
      <c r="M261" s="720"/>
      <c r="N261" s="720"/>
      <c r="O261" s="720"/>
      <c r="P261" s="720"/>
      <c r="Q261" s="720"/>
      <c r="R261" s="720"/>
      <c r="S261" s="720"/>
      <c r="T261" s="720"/>
      <c r="U261" s="720"/>
      <c r="V261" s="720"/>
      <c r="W261" s="720"/>
      <c r="X261" s="720"/>
      <c r="Y261" s="720"/>
      <c r="Z261" s="720"/>
    </row>
    <row r="262" spans="1:26" ht="12.75" customHeight="1">
      <c r="A262" s="720"/>
      <c r="B262" s="720"/>
      <c r="C262" s="720"/>
      <c r="D262" s="720"/>
      <c r="E262" s="299"/>
      <c r="F262" s="299"/>
      <c r="G262" s="299"/>
      <c r="H262" s="299"/>
      <c r="I262" s="299"/>
      <c r="J262" s="299"/>
      <c r="K262" s="720"/>
      <c r="L262" s="720"/>
      <c r="M262" s="720"/>
      <c r="N262" s="720"/>
      <c r="O262" s="720"/>
      <c r="P262" s="720"/>
      <c r="Q262" s="720"/>
      <c r="R262" s="720"/>
      <c r="S262" s="720"/>
      <c r="T262" s="720"/>
      <c r="U262" s="720"/>
      <c r="V262" s="720"/>
      <c r="W262" s="720"/>
      <c r="X262" s="720"/>
      <c r="Y262" s="720"/>
      <c r="Z262" s="720"/>
    </row>
    <row r="263" spans="1:26" ht="12.75" customHeight="1">
      <c r="A263" s="720"/>
      <c r="B263" s="720"/>
      <c r="C263" s="720"/>
      <c r="D263" s="720"/>
      <c r="E263" s="299"/>
      <c r="F263" s="299"/>
      <c r="G263" s="299"/>
      <c r="H263" s="299"/>
      <c r="I263" s="299"/>
      <c r="J263" s="299"/>
      <c r="K263" s="720"/>
      <c r="L263" s="720"/>
      <c r="M263" s="720"/>
      <c r="N263" s="720"/>
      <c r="O263" s="720"/>
      <c r="P263" s="720"/>
      <c r="Q263" s="720"/>
      <c r="R263" s="720"/>
      <c r="S263" s="720"/>
      <c r="T263" s="720"/>
      <c r="U263" s="720"/>
      <c r="V263" s="720"/>
      <c r="W263" s="720"/>
      <c r="X263" s="720"/>
      <c r="Y263" s="720"/>
      <c r="Z263" s="720"/>
    </row>
    <row r="264" spans="1:26" ht="12.75" customHeight="1">
      <c r="A264" s="720"/>
      <c r="B264" s="720"/>
      <c r="C264" s="720"/>
      <c r="D264" s="720"/>
      <c r="E264" s="299"/>
      <c r="F264" s="299"/>
      <c r="G264" s="299"/>
      <c r="H264" s="299"/>
      <c r="I264" s="299"/>
      <c r="J264" s="299"/>
      <c r="K264" s="720"/>
      <c r="L264" s="720"/>
      <c r="M264" s="720"/>
      <c r="N264" s="720"/>
      <c r="O264" s="720"/>
      <c r="P264" s="720"/>
      <c r="Q264" s="720"/>
      <c r="R264" s="720"/>
      <c r="S264" s="720"/>
      <c r="T264" s="720"/>
      <c r="U264" s="720"/>
      <c r="V264" s="720"/>
      <c r="W264" s="720"/>
      <c r="X264" s="720"/>
      <c r="Y264" s="720"/>
      <c r="Z264" s="720"/>
    </row>
    <row r="265" spans="1:26" ht="12.75" customHeight="1">
      <c r="A265" s="720"/>
      <c r="B265" s="720"/>
      <c r="C265" s="720"/>
      <c r="D265" s="720"/>
      <c r="E265" s="299"/>
      <c r="F265" s="299"/>
      <c r="G265" s="299"/>
      <c r="H265" s="299"/>
      <c r="I265" s="299"/>
      <c r="J265" s="299"/>
      <c r="K265" s="720"/>
      <c r="L265" s="720"/>
      <c r="M265" s="720"/>
      <c r="N265" s="720"/>
      <c r="O265" s="720"/>
      <c r="P265" s="720"/>
      <c r="Q265" s="720"/>
      <c r="R265" s="720"/>
      <c r="S265" s="720"/>
      <c r="T265" s="720"/>
      <c r="U265" s="720"/>
      <c r="V265" s="720"/>
      <c r="W265" s="720"/>
      <c r="X265" s="720"/>
      <c r="Y265" s="720"/>
      <c r="Z265" s="720"/>
    </row>
    <row r="266" spans="1:26" ht="12.75" customHeight="1">
      <c r="A266" s="720"/>
      <c r="B266" s="720"/>
      <c r="C266" s="720"/>
      <c r="D266" s="720"/>
      <c r="E266" s="299"/>
      <c r="F266" s="299"/>
      <c r="G266" s="299"/>
      <c r="H266" s="299"/>
      <c r="I266" s="299"/>
      <c r="J266" s="299"/>
      <c r="K266" s="720"/>
      <c r="L266" s="720"/>
      <c r="M266" s="720"/>
      <c r="N266" s="720"/>
      <c r="O266" s="720"/>
      <c r="P266" s="720"/>
      <c r="Q266" s="720"/>
      <c r="R266" s="720"/>
      <c r="S266" s="720"/>
      <c r="T266" s="720"/>
      <c r="U266" s="720"/>
      <c r="V266" s="720"/>
      <c r="W266" s="720"/>
      <c r="X266" s="720"/>
      <c r="Y266" s="720"/>
      <c r="Z266" s="720"/>
    </row>
    <row r="267" spans="1:26" ht="12.75" customHeight="1">
      <c r="A267" s="720"/>
      <c r="B267" s="720"/>
      <c r="C267" s="720"/>
      <c r="D267" s="720"/>
      <c r="E267" s="299"/>
      <c r="F267" s="299"/>
      <c r="G267" s="299"/>
      <c r="H267" s="299"/>
      <c r="I267" s="299"/>
      <c r="J267" s="299"/>
      <c r="K267" s="720"/>
      <c r="L267" s="720"/>
      <c r="M267" s="720"/>
      <c r="N267" s="720"/>
      <c r="O267" s="720"/>
      <c r="P267" s="720"/>
      <c r="Q267" s="720"/>
      <c r="R267" s="720"/>
      <c r="S267" s="720"/>
      <c r="T267" s="720"/>
      <c r="U267" s="720"/>
      <c r="V267" s="720"/>
      <c r="W267" s="720"/>
      <c r="X267" s="720"/>
      <c r="Y267" s="720"/>
      <c r="Z267" s="720"/>
    </row>
    <row r="268" spans="1:26" ht="12.75" customHeight="1">
      <c r="A268" s="720"/>
      <c r="B268" s="720"/>
      <c r="C268" s="720"/>
      <c r="D268" s="720"/>
      <c r="E268" s="299"/>
      <c r="F268" s="299"/>
      <c r="G268" s="299"/>
      <c r="H268" s="299"/>
      <c r="I268" s="299"/>
      <c r="J268" s="299"/>
      <c r="K268" s="720"/>
      <c r="L268" s="720"/>
      <c r="M268" s="720"/>
      <c r="N268" s="720"/>
      <c r="O268" s="720"/>
      <c r="P268" s="720"/>
      <c r="Q268" s="720"/>
      <c r="R268" s="720"/>
      <c r="S268" s="720"/>
      <c r="T268" s="720"/>
      <c r="U268" s="720"/>
      <c r="V268" s="720"/>
      <c r="W268" s="720"/>
      <c r="X268" s="720"/>
      <c r="Y268" s="720"/>
      <c r="Z268" s="720"/>
    </row>
    <row r="269" spans="1:26" ht="12.75" customHeight="1">
      <c r="A269" s="720"/>
      <c r="B269" s="720"/>
      <c r="C269" s="720"/>
      <c r="D269" s="720"/>
      <c r="E269" s="299"/>
      <c r="F269" s="299"/>
      <c r="G269" s="299"/>
      <c r="H269" s="299"/>
      <c r="I269" s="299"/>
      <c r="J269" s="299"/>
      <c r="K269" s="720"/>
      <c r="L269" s="720"/>
      <c r="M269" s="720"/>
      <c r="N269" s="720"/>
      <c r="O269" s="720"/>
      <c r="P269" s="720"/>
      <c r="Q269" s="720"/>
      <c r="R269" s="720"/>
      <c r="S269" s="720"/>
      <c r="T269" s="720"/>
      <c r="U269" s="720"/>
      <c r="V269" s="720"/>
      <c r="W269" s="720"/>
      <c r="X269" s="720"/>
      <c r="Y269" s="720"/>
      <c r="Z269" s="720"/>
    </row>
    <row r="270" spans="1:26" ht="12.75" customHeight="1">
      <c r="A270" s="720"/>
      <c r="B270" s="720"/>
      <c r="C270" s="720"/>
      <c r="D270" s="720"/>
      <c r="E270" s="299"/>
      <c r="F270" s="299"/>
      <c r="G270" s="299"/>
      <c r="H270" s="299"/>
      <c r="I270" s="299"/>
      <c r="J270" s="299"/>
      <c r="K270" s="720"/>
      <c r="L270" s="720"/>
      <c r="M270" s="720"/>
      <c r="N270" s="720"/>
      <c r="O270" s="720"/>
      <c r="P270" s="720"/>
      <c r="Q270" s="720"/>
      <c r="R270" s="720"/>
      <c r="S270" s="720"/>
      <c r="T270" s="720"/>
      <c r="U270" s="720"/>
      <c r="V270" s="720"/>
      <c r="W270" s="720"/>
      <c r="X270" s="720"/>
      <c r="Y270" s="720"/>
      <c r="Z270" s="720"/>
    </row>
    <row r="271" spans="1:26" ht="12.75" customHeight="1">
      <c r="A271" s="720"/>
      <c r="B271" s="720"/>
      <c r="C271" s="720"/>
      <c r="D271" s="720"/>
      <c r="E271" s="299"/>
      <c r="F271" s="299"/>
      <c r="G271" s="299"/>
      <c r="H271" s="299"/>
      <c r="I271" s="299"/>
      <c r="J271" s="299"/>
      <c r="K271" s="720"/>
      <c r="L271" s="720"/>
      <c r="M271" s="720"/>
      <c r="N271" s="720"/>
      <c r="O271" s="720"/>
      <c r="P271" s="720"/>
      <c r="Q271" s="720"/>
      <c r="R271" s="720"/>
      <c r="S271" s="720"/>
      <c r="T271" s="720"/>
      <c r="U271" s="720"/>
      <c r="V271" s="720"/>
      <c r="W271" s="720"/>
      <c r="X271" s="720"/>
      <c r="Y271" s="720"/>
      <c r="Z271" s="720"/>
    </row>
    <row r="272" spans="1:26" ht="12.75" customHeight="1">
      <c r="A272" s="720"/>
      <c r="B272" s="720"/>
      <c r="C272" s="720"/>
      <c r="D272" s="720"/>
      <c r="E272" s="299"/>
      <c r="F272" s="299"/>
      <c r="G272" s="299"/>
      <c r="H272" s="299"/>
      <c r="I272" s="299"/>
      <c r="J272" s="299"/>
      <c r="K272" s="720"/>
      <c r="L272" s="720"/>
      <c r="M272" s="720"/>
      <c r="N272" s="720"/>
      <c r="O272" s="720"/>
      <c r="P272" s="720"/>
      <c r="Q272" s="720"/>
      <c r="R272" s="720"/>
      <c r="S272" s="720"/>
      <c r="T272" s="720"/>
      <c r="U272" s="720"/>
      <c r="V272" s="720"/>
      <c r="W272" s="720"/>
      <c r="X272" s="720"/>
      <c r="Y272" s="720"/>
      <c r="Z272" s="720"/>
    </row>
    <row r="273" spans="1:26" ht="12.75" customHeight="1">
      <c r="A273" s="720"/>
      <c r="B273" s="720"/>
      <c r="C273" s="720"/>
      <c r="D273" s="720"/>
      <c r="E273" s="299"/>
      <c r="F273" s="299"/>
      <c r="G273" s="299"/>
      <c r="H273" s="299"/>
      <c r="I273" s="299"/>
      <c r="J273" s="299"/>
      <c r="K273" s="720"/>
      <c r="L273" s="720"/>
      <c r="M273" s="720"/>
      <c r="N273" s="720"/>
      <c r="O273" s="720"/>
      <c r="P273" s="720"/>
      <c r="Q273" s="720"/>
      <c r="R273" s="720"/>
      <c r="S273" s="720"/>
      <c r="T273" s="720"/>
      <c r="U273" s="720"/>
      <c r="V273" s="720"/>
      <c r="W273" s="720"/>
      <c r="X273" s="720"/>
      <c r="Y273" s="720"/>
      <c r="Z273" s="720"/>
    </row>
    <row r="274" spans="1:26" ht="12.75" customHeight="1">
      <c r="A274" s="720"/>
      <c r="B274" s="720"/>
      <c r="C274" s="720"/>
      <c r="D274" s="720"/>
      <c r="E274" s="299"/>
      <c r="F274" s="299"/>
      <c r="G274" s="299"/>
      <c r="H274" s="299"/>
      <c r="I274" s="299"/>
      <c r="J274" s="299"/>
      <c r="K274" s="720"/>
      <c r="L274" s="720"/>
      <c r="M274" s="720"/>
      <c r="N274" s="720"/>
      <c r="O274" s="720"/>
      <c r="P274" s="720"/>
      <c r="Q274" s="720"/>
      <c r="R274" s="720"/>
      <c r="S274" s="720"/>
      <c r="T274" s="720"/>
      <c r="U274" s="720"/>
      <c r="V274" s="720"/>
      <c r="W274" s="720"/>
      <c r="X274" s="720"/>
      <c r="Y274" s="720"/>
      <c r="Z274" s="720"/>
    </row>
    <row r="275" spans="1:26" ht="12.75" customHeight="1">
      <c r="A275" s="720"/>
      <c r="B275" s="720"/>
      <c r="C275" s="720"/>
      <c r="D275" s="720"/>
      <c r="E275" s="299"/>
      <c r="F275" s="299"/>
      <c r="G275" s="299"/>
      <c r="H275" s="299"/>
      <c r="I275" s="299"/>
      <c r="J275" s="299"/>
      <c r="K275" s="720"/>
      <c r="L275" s="720"/>
      <c r="M275" s="720"/>
      <c r="N275" s="720"/>
      <c r="O275" s="720"/>
      <c r="P275" s="720"/>
      <c r="Q275" s="720"/>
      <c r="R275" s="720"/>
      <c r="S275" s="720"/>
      <c r="T275" s="720"/>
      <c r="U275" s="720"/>
      <c r="V275" s="720"/>
      <c r="W275" s="720"/>
      <c r="X275" s="720"/>
      <c r="Y275" s="720"/>
      <c r="Z275" s="720"/>
    </row>
    <row r="276" spans="1:26" ht="12.75" customHeight="1">
      <c r="A276" s="720"/>
      <c r="B276" s="720"/>
      <c r="C276" s="720"/>
      <c r="D276" s="720"/>
      <c r="E276" s="299"/>
      <c r="F276" s="299"/>
      <c r="G276" s="299"/>
      <c r="H276" s="299"/>
      <c r="I276" s="299"/>
      <c r="J276" s="299"/>
      <c r="K276" s="720"/>
      <c r="L276" s="720"/>
      <c r="M276" s="720"/>
      <c r="N276" s="720"/>
      <c r="O276" s="720"/>
      <c r="P276" s="720"/>
      <c r="Q276" s="720"/>
      <c r="R276" s="720"/>
      <c r="S276" s="720"/>
      <c r="T276" s="720"/>
      <c r="U276" s="720"/>
      <c r="V276" s="720"/>
      <c r="W276" s="720"/>
      <c r="X276" s="720"/>
      <c r="Y276" s="720"/>
      <c r="Z276" s="720"/>
    </row>
    <row r="277" spans="1:26" ht="12.75" customHeight="1">
      <c r="A277" s="720"/>
      <c r="B277" s="720"/>
      <c r="C277" s="720"/>
      <c r="D277" s="720"/>
      <c r="E277" s="299"/>
      <c r="F277" s="299"/>
      <c r="G277" s="299"/>
      <c r="H277" s="299"/>
      <c r="I277" s="299"/>
      <c r="J277" s="299"/>
      <c r="K277" s="720"/>
      <c r="L277" s="720"/>
      <c r="M277" s="720"/>
      <c r="N277" s="720"/>
      <c r="O277" s="720"/>
      <c r="P277" s="720"/>
      <c r="Q277" s="720"/>
      <c r="R277" s="720"/>
      <c r="S277" s="720"/>
      <c r="T277" s="720"/>
      <c r="U277" s="720"/>
      <c r="V277" s="720"/>
      <c r="W277" s="720"/>
      <c r="X277" s="720"/>
      <c r="Y277" s="720"/>
      <c r="Z277" s="720"/>
    </row>
    <row r="278" spans="1:26" ht="12.75" customHeight="1">
      <c r="A278" s="720"/>
      <c r="B278" s="720"/>
      <c r="C278" s="720"/>
      <c r="D278" s="720"/>
      <c r="E278" s="299"/>
      <c r="F278" s="299"/>
      <c r="G278" s="299"/>
      <c r="H278" s="299"/>
      <c r="I278" s="299"/>
      <c r="J278" s="299"/>
      <c r="K278" s="720"/>
      <c r="L278" s="720"/>
      <c r="M278" s="720"/>
      <c r="N278" s="720"/>
      <c r="O278" s="720"/>
      <c r="P278" s="720"/>
      <c r="Q278" s="720"/>
      <c r="R278" s="720"/>
      <c r="S278" s="720"/>
      <c r="T278" s="720"/>
      <c r="U278" s="720"/>
      <c r="V278" s="720"/>
      <c r="W278" s="720"/>
      <c r="X278" s="720"/>
      <c r="Y278" s="720"/>
      <c r="Z278" s="720"/>
    </row>
    <row r="279" spans="1:26" ht="12.75" customHeight="1">
      <c r="A279" s="720"/>
      <c r="B279" s="720"/>
      <c r="C279" s="720"/>
      <c r="D279" s="720"/>
      <c r="E279" s="299"/>
      <c r="F279" s="299"/>
      <c r="G279" s="299"/>
      <c r="H279" s="299"/>
      <c r="I279" s="299"/>
      <c r="J279" s="299"/>
      <c r="K279" s="720"/>
      <c r="L279" s="720"/>
      <c r="M279" s="720"/>
      <c r="N279" s="720"/>
      <c r="O279" s="720"/>
      <c r="P279" s="720"/>
      <c r="Q279" s="720"/>
      <c r="R279" s="720"/>
      <c r="S279" s="720"/>
      <c r="T279" s="720"/>
      <c r="U279" s="720"/>
      <c r="V279" s="720"/>
      <c r="W279" s="720"/>
      <c r="X279" s="720"/>
      <c r="Y279" s="720"/>
      <c r="Z279" s="720"/>
    </row>
    <row r="280" spans="1:26" ht="12.75" customHeight="1">
      <c r="A280" s="720"/>
      <c r="B280" s="720"/>
      <c r="C280" s="720"/>
      <c r="D280" s="720"/>
      <c r="E280" s="299"/>
      <c r="F280" s="299"/>
      <c r="G280" s="299"/>
      <c r="H280" s="299"/>
      <c r="I280" s="299"/>
      <c r="J280" s="299"/>
      <c r="K280" s="720"/>
      <c r="L280" s="720"/>
      <c r="M280" s="720"/>
      <c r="N280" s="720"/>
      <c r="O280" s="720"/>
      <c r="P280" s="720"/>
      <c r="Q280" s="720"/>
      <c r="R280" s="720"/>
      <c r="S280" s="720"/>
      <c r="T280" s="720"/>
      <c r="U280" s="720"/>
      <c r="V280" s="720"/>
      <c r="W280" s="720"/>
      <c r="X280" s="720"/>
      <c r="Y280" s="720"/>
      <c r="Z280" s="720"/>
    </row>
    <row r="281" spans="1:26" ht="12.75" customHeight="1">
      <c r="A281" s="720"/>
      <c r="B281" s="720"/>
      <c r="C281" s="720"/>
      <c r="D281" s="720"/>
      <c r="E281" s="299"/>
      <c r="F281" s="299"/>
      <c r="G281" s="299"/>
      <c r="H281" s="299"/>
      <c r="I281" s="299"/>
      <c r="J281" s="299"/>
      <c r="K281" s="720"/>
      <c r="L281" s="720"/>
      <c r="M281" s="720"/>
      <c r="N281" s="720"/>
      <c r="O281" s="720"/>
      <c r="P281" s="720"/>
      <c r="Q281" s="720"/>
      <c r="R281" s="720"/>
      <c r="S281" s="720"/>
      <c r="T281" s="720"/>
      <c r="U281" s="720"/>
      <c r="V281" s="720"/>
      <c r="W281" s="720"/>
      <c r="X281" s="720"/>
      <c r="Y281" s="720"/>
      <c r="Z281" s="720"/>
    </row>
    <row r="282" spans="1:26" ht="12.75" customHeight="1">
      <c r="A282" s="720"/>
      <c r="B282" s="720"/>
      <c r="C282" s="720"/>
      <c r="D282" s="720"/>
      <c r="E282" s="299"/>
      <c r="F282" s="299"/>
      <c r="G282" s="299"/>
      <c r="H282" s="299"/>
      <c r="I282" s="299"/>
      <c r="J282" s="299"/>
      <c r="K282" s="720"/>
      <c r="L282" s="720"/>
      <c r="M282" s="720"/>
      <c r="N282" s="720"/>
      <c r="O282" s="720"/>
      <c r="P282" s="720"/>
      <c r="Q282" s="720"/>
      <c r="R282" s="720"/>
      <c r="S282" s="720"/>
      <c r="T282" s="720"/>
      <c r="U282" s="720"/>
      <c r="V282" s="720"/>
      <c r="W282" s="720"/>
      <c r="X282" s="720"/>
      <c r="Y282" s="720"/>
      <c r="Z282" s="720"/>
    </row>
    <row r="283" spans="1:26" ht="12.75" customHeight="1">
      <c r="A283" s="720"/>
      <c r="B283" s="720"/>
      <c r="C283" s="720"/>
      <c r="D283" s="720"/>
      <c r="E283" s="299"/>
      <c r="F283" s="299"/>
      <c r="G283" s="299"/>
      <c r="H283" s="299"/>
      <c r="I283" s="299"/>
      <c r="J283" s="299"/>
      <c r="K283" s="720"/>
      <c r="L283" s="720"/>
      <c r="M283" s="720"/>
      <c r="N283" s="720"/>
      <c r="O283" s="720"/>
      <c r="P283" s="720"/>
      <c r="Q283" s="720"/>
      <c r="R283" s="720"/>
      <c r="S283" s="720"/>
      <c r="T283" s="720"/>
      <c r="U283" s="720"/>
      <c r="V283" s="720"/>
      <c r="W283" s="720"/>
      <c r="X283" s="720"/>
      <c r="Y283" s="720"/>
      <c r="Z283" s="720"/>
    </row>
    <row r="284" spans="1:26" ht="12.75" customHeight="1">
      <c r="A284" s="720"/>
      <c r="B284" s="720"/>
      <c r="C284" s="720"/>
      <c r="D284" s="720"/>
      <c r="E284" s="299"/>
      <c r="F284" s="299"/>
      <c r="G284" s="299"/>
      <c r="H284" s="299"/>
      <c r="I284" s="299"/>
      <c r="J284" s="299"/>
      <c r="K284" s="720"/>
      <c r="L284" s="720"/>
      <c r="M284" s="720"/>
      <c r="N284" s="720"/>
      <c r="O284" s="720"/>
      <c r="P284" s="720"/>
      <c r="Q284" s="720"/>
      <c r="R284" s="720"/>
      <c r="S284" s="720"/>
      <c r="T284" s="720"/>
      <c r="U284" s="720"/>
      <c r="V284" s="720"/>
      <c r="W284" s="720"/>
      <c r="X284" s="720"/>
      <c r="Y284" s="720"/>
      <c r="Z284" s="720"/>
    </row>
    <row r="285" spans="1:26" ht="12.75" customHeight="1">
      <c r="A285" s="720"/>
      <c r="B285" s="720"/>
      <c r="C285" s="720"/>
      <c r="D285" s="720"/>
      <c r="E285" s="299"/>
      <c r="F285" s="299"/>
      <c r="G285" s="299"/>
      <c r="H285" s="299"/>
      <c r="I285" s="299"/>
      <c r="J285" s="299"/>
      <c r="K285" s="720"/>
      <c r="L285" s="720"/>
      <c r="M285" s="720"/>
      <c r="N285" s="720"/>
      <c r="O285" s="720"/>
      <c r="P285" s="720"/>
      <c r="Q285" s="720"/>
      <c r="R285" s="720"/>
      <c r="S285" s="720"/>
      <c r="T285" s="720"/>
      <c r="U285" s="720"/>
      <c r="V285" s="720"/>
      <c r="W285" s="720"/>
      <c r="X285" s="720"/>
      <c r="Y285" s="720"/>
      <c r="Z285" s="720"/>
    </row>
    <row r="286" spans="1:26" ht="12.75" customHeight="1">
      <c r="A286" s="720"/>
      <c r="B286" s="720"/>
      <c r="C286" s="720"/>
      <c r="D286" s="720"/>
      <c r="E286" s="299"/>
      <c r="F286" s="299"/>
      <c r="G286" s="299"/>
      <c r="H286" s="299"/>
      <c r="I286" s="299"/>
      <c r="J286" s="299"/>
      <c r="K286" s="720"/>
      <c r="L286" s="720"/>
      <c r="M286" s="720"/>
      <c r="N286" s="720"/>
      <c r="O286" s="720"/>
      <c r="P286" s="720"/>
      <c r="Q286" s="720"/>
      <c r="R286" s="720"/>
      <c r="S286" s="720"/>
      <c r="T286" s="720"/>
      <c r="U286" s="720"/>
      <c r="V286" s="720"/>
      <c r="W286" s="720"/>
      <c r="X286" s="720"/>
      <c r="Y286" s="720"/>
      <c r="Z286" s="720"/>
    </row>
    <row r="287" spans="1:26" ht="12.75" customHeight="1">
      <c r="A287" s="720"/>
      <c r="B287" s="720"/>
      <c r="C287" s="720"/>
      <c r="D287" s="720"/>
      <c r="E287" s="299"/>
      <c r="F287" s="299"/>
      <c r="G287" s="299"/>
      <c r="H287" s="299"/>
      <c r="I287" s="299"/>
      <c r="J287" s="299"/>
      <c r="K287" s="720"/>
      <c r="L287" s="720"/>
      <c r="M287" s="720"/>
      <c r="N287" s="720"/>
      <c r="O287" s="720"/>
      <c r="P287" s="720"/>
      <c r="Q287" s="720"/>
      <c r="R287" s="720"/>
      <c r="S287" s="720"/>
      <c r="T287" s="720"/>
      <c r="U287" s="720"/>
      <c r="V287" s="720"/>
      <c r="W287" s="720"/>
      <c r="X287" s="720"/>
      <c r="Y287" s="720"/>
      <c r="Z287" s="720"/>
    </row>
    <row r="288" spans="1:26" ht="12.75" customHeight="1">
      <c r="A288" s="720"/>
      <c r="B288" s="720"/>
      <c r="C288" s="720"/>
      <c r="D288" s="720"/>
      <c r="E288" s="299"/>
      <c r="F288" s="299"/>
      <c r="G288" s="299"/>
      <c r="H288" s="299"/>
      <c r="I288" s="299"/>
      <c r="J288" s="299"/>
      <c r="K288" s="720"/>
      <c r="L288" s="720"/>
      <c r="M288" s="720"/>
      <c r="N288" s="720"/>
      <c r="O288" s="720"/>
      <c r="P288" s="720"/>
      <c r="Q288" s="720"/>
      <c r="R288" s="720"/>
      <c r="S288" s="720"/>
      <c r="T288" s="720"/>
      <c r="U288" s="720"/>
      <c r="V288" s="720"/>
      <c r="W288" s="720"/>
      <c r="X288" s="720"/>
      <c r="Y288" s="720"/>
      <c r="Z288" s="720"/>
    </row>
    <row r="289" spans="1:26" ht="12.75" customHeight="1">
      <c r="A289" s="720"/>
      <c r="B289" s="720"/>
      <c r="C289" s="720"/>
      <c r="D289" s="720"/>
      <c r="E289" s="299"/>
      <c r="F289" s="299"/>
      <c r="G289" s="299"/>
      <c r="H289" s="299"/>
      <c r="I289" s="299"/>
      <c r="J289" s="299"/>
      <c r="K289" s="720"/>
      <c r="L289" s="720"/>
      <c r="M289" s="720"/>
      <c r="N289" s="720"/>
      <c r="O289" s="720"/>
      <c r="P289" s="720"/>
      <c r="Q289" s="720"/>
      <c r="R289" s="720"/>
      <c r="S289" s="720"/>
      <c r="T289" s="720"/>
      <c r="U289" s="720"/>
      <c r="V289" s="720"/>
      <c r="W289" s="720"/>
      <c r="X289" s="720"/>
      <c r="Y289" s="720"/>
      <c r="Z289" s="720"/>
    </row>
    <row r="290" spans="1:26" ht="12.75" customHeight="1">
      <c r="A290" s="720"/>
      <c r="B290" s="720"/>
      <c r="C290" s="720"/>
      <c r="D290" s="720"/>
      <c r="E290" s="299"/>
      <c r="F290" s="299"/>
      <c r="G290" s="299"/>
      <c r="H290" s="299"/>
      <c r="I290" s="299"/>
      <c r="J290" s="299"/>
      <c r="K290" s="720"/>
      <c r="L290" s="720"/>
      <c r="M290" s="720"/>
      <c r="N290" s="720"/>
      <c r="O290" s="720"/>
      <c r="P290" s="720"/>
      <c r="Q290" s="720"/>
      <c r="R290" s="720"/>
      <c r="S290" s="720"/>
      <c r="T290" s="720"/>
      <c r="U290" s="720"/>
      <c r="V290" s="720"/>
      <c r="W290" s="720"/>
      <c r="X290" s="720"/>
      <c r="Y290" s="720"/>
      <c r="Z290" s="720"/>
    </row>
    <row r="291" spans="1:26" ht="12.75" customHeight="1">
      <c r="A291" s="720"/>
      <c r="B291" s="720"/>
      <c r="C291" s="720"/>
      <c r="D291" s="720"/>
      <c r="E291" s="299"/>
      <c r="F291" s="299"/>
      <c r="G291" s="299"/>
      <c r="H291" s="299"/>
      <c r="I291" s="299"/>
      <c r="J291" s="299"/>
      <c r="K291" s="720"/>
      <c r="L291" s="720"/>
      <c r="M291" s="720"/>
      <c r="N291" s="720"/>
      <c r="O291" s="720"/>
      <c r="P291" s="720"/>
      <c r="Q291" s="720"/>
      <c r="R291" s="720"/>
      <c r="S291" s="720"/>
      <c r="T291" s="720"/>
      <c r="U291" s="720"/>
      <c r="V291" s="720"/>
      <c r="W291" s="720"/>
      <c r="X291" s="720"/>
      <c r="Y291" s="720"/>
      <c r="Z291" s="720"/>
    </row>
    <row r="292" spans="1:26" ht="12.75" customHeight="1">
      <c r="A292" s="720"/>
      <c r="B292" s="720"/>
      <c r="C292" s="720"/>
      <c r="D292" s="720"/>
      <c r="E292" s="299"/>
      <c r="F292" s="299"/>
      <c r="G292" s="299"/>
      <c r="H292" s="299"/>
      <c r="I292" s="299"/>
      <c r="J292" s="299"/>
      <c r="K292" s="720"/>
      <c r="L292" s="720"/>
      <c r="M292" s="720"/>
      <c r="N292" s="720"/>
      <c r="O292" s="720"/>
      <c r="P292" s="720"/>
      <c r="Q292" s="720"/>
      <c r="R292" s="720"/>
      <c r="S292" s="720"/>
      <c r="T292" s="720"/>
      <c r="U292" s="720"/>
      <c r="V292" s="720"/>
      <c r="W292" s="720"/>
      <c r="X292" s="720"/>
      <c r="Y292" s="720"/>
      <c r="Z292" s="720"/>
    </row>
    <row r="293" spans="1:26" ht="12.75" customHeight="1">
      <c r="A293" s="720"/>
      <c r="B293" s="720"/>
      <c r="C293" s="720"/>
      <c r="D293" s="720"/>
      <c r="E293" s="299"/>
      <c r="F293" s="299"/>
      <c r="G293" s="299"/>
      <c r="H293" s="299"/>
      <c r="I293" s="299"/>
      <c r="J293" s="299"/>
      <c r="K293" s="720"/>
      <c r="L293" s="720"/>
      <c r="M293" s="720"/>
      <c r="N293" s="720"/>
      <c r="O293" s="720"/>
      <c r="P293" s="720"/>
      <c r="Q293" s="720"/>
      <c r="R293" s="720"/>
      <c r="S293" s="720"/>
      <c r="T293" s="720"/>
      <c r="U293" s="720"/>
      <c r="V293" s="720"/>
      <c r="W293" s="720"/>
      <c r="X293" s="720"/>
      <c r="Y293" s="720"/>
      <c r="Z293" s="720"/>
    </row>
    <row r="294" spans="1:26" ht="12.75" customHeight="1">
      <c r="A294" s="720"/>
      <c r="B294" s="720"/>
      <c r="C294" s="720"/>
      <c r="D294" s="720"/>
      <c r="E294" s="299"/>
      <c r="F294" s="299"/>
      <c r="G294" s="299"/>
      <c r="H294" s="299"/>
      <c r="I294" s="299"/>
      <c r="J294" s="299"/>
      <c r="K294" s="720"/>
      <c r="L294" s="720"/>
      <c r="M294" s="720"/>
      <c r="N294" s="720"/>
      <c r="O294" s="720"/>
      <c r="P294" s="720"/>
      <c r="Q294" s="720"/>
      <c r="R294" s="720"/>
      <c r="S294" s="720"/>
      <c r="T294" s="720"/>
      <c r="U294" s="720"/>
      <c r="V294" s="720"/>
      <c r="W294" s="720"/>
      <c r="X294" s="720"/>
      <c r="Y294" s="720"/>
      <c r="Z294" s="720"/>
    </row>
    <row r="295" spans="1:26" ht="12.75" customHeight="1">
      <c r="A295" s="720"/>
      <c r="B295" s="720"/>
      <c r="C295" s="720"/>
      <c r="D295" s="720"/>
      <c r="E295" s="299"/>
      <c r="F295" s="299"/>
      <c r="G295" s="299"/>
      <c r="H295" s="299"/>
      <c r="I295" s="299"/>
      <c r="J295" s="299"/>
      <c r="K295" s="720"/>
      <c r="L295" s="720"/>
      <c r="M295" s="720"/>
      <c r="N295" s="720"/>
      <c r="O295" s="720"/>
      <c r="P295" s="720"/>
      <c r="Q295" s="720"/>
      <c r="R295" s="720"/>
      <c r="S295" s="720"/>
      <c r="T295" s="720"/>
      <c r="U295" s="720"/>
      <c r="V295" s="720"/>
      <c r="W295" s="720"/>
      <c r="X295" s="720"/>
      <c r="Y295" s="720"/>
      <c r="Z295" s="720"/>
    </row>
    <row r="296" spans="1:26" ht="12.75" customHeight="1">
      <c r="A296" s="720"/>
      <c r="B296" s="720"/>
      <c r="C296" s="720"/>
      <c r="D296" s="720"/>
      <c r="E296" s="299"/>
      <c r="F296" s="299"/>
      <c r="G296" s="299"/>
      <c r="H296" s="299"/>
      <c r="I296" s="299"/>
      <c r="J296" s="299"/>
      <c r="K296" s="720"/>
      <c r="L296" s="720"/>
      <c r="M296" s="720"/>
      <c r="N296" s="720"/>
      <c r="O296" s="720"/>
      <c r="P296" s="720"/>
      <c r="Q296" s="720"/>
      <c r="R296" s="720"/>
      <c r="S296" s="720"/>
      <c r="T296" s="720"/>
      <c r="U296" s="720"/>
      <c r="V296" s="720"/>
      <c r="W296" s="720"/>
      <c r="X296" s="720"/>
      <c r="Y296" s="720"/>
      <c r="Z296" s="720"/>
    </row>
    <row r="297" spans="1:26" ht="12.75" customHeight="1">
      <c r="A297" s="720"/>
      <c r="B297" s="720"/>
      <c r="C297" s="720"/>
      <c r="D297" s="720"/>
      <c r="E297" s="299"/>
      <c r="F297" s="299"/>
      <c r="G297" s="299"/>
      <c r="H297" s="299"/>
      <c r="I297" s="299"/>
      <c r="J297" s="299"/>
      <c r="K297" s="720"/>
      <c r="L297" s="720"/>
      <c r="M297" s="720"/>
      <c r="N297" s="720"/>
      <c r="O297" s="720"/>
      <c r="P297" s="720"/>
      <c r="Q297" s="720"/>
      <c r="R297" s="720"/>
      <c r="S297" s="720"/>
      <c r="T297" s="720"/>
      <c r="U297" s="720"/>
      <c r="V297" s="720"/>
      <c r="W297" s="720"/>
      <c r="X297" s="720"/>
      <c r="Y297" s="720"/>
      <c r="Z297" s="720"/>
    </row>
    <row r="298" spans="1:26" ht="12.75" customHeight="1">
      <c r="A298" s="720"/>
      <c r="B298" s="720"/>
      <c r="C298" s="720"/>
      <c r="D298" s="720"/>
      <c r="E298" s="299"/>
      <c r="F298" s="299"/>
      <c r="G298" s="299"/>
      <c r="H298" s="299"/>
      <c r="I298" s="299"/>
      <c r="J298" s="299"/>
      <c r="K298" s="720"/>
      <c r="L298" s="720"/>
      <c r="M298" s="720"/>
      <c r="N298" s="720"/>
      <c r="O298" s="720"/>
      <c r="P298" s="720"/>
      <c r="Q298" s="720"/>
      <c r="R298" s="720"/>
      <c r="S298" s="720"/>
      <c r="T298" s="720"/>
      <c r="U298" s="720"/>
      <c r="V298" s="720"/>
      <c r="W298" s="720"/>
      <c r="X298" s="720"/>
      <c r="Y298" s="720"/>
      <c r="Z298" s="720"/>
    </row>
    <row r="299" spans="1:26" ht="12.75" customHeight="1">
      <c r="A299" s="720"/>
      <c r="B299" s="720"/>
      <c r="C299" s="720"/>
      <c r="D299" s="720"/>
      <c r="E299" s="299"/>
      <c r="F299" s="299"/>
      <c r="G299" s="299"/>
      <c r="H299" s="299"/>
      <c r="I299" s="299"/>
      <c r="J299" s="299"/>
      <c r="K299" s="720"/>
      <c r="L299" s="720"/>
      <c r="M299" s="720"/>
      <c r="N299" s="720"/>
      <c r="O299" s="720"/>
      <c r="P299" s="720"/>
      <c r="Q299" s="720"/>
      <c r="R299" s="720"/>
      <c r="S299" s="720"/>
      <c r="T299" s="720"/>
      <c r="U299" s="720"/>
      <c r="V299" s="720"/>
      <c r="W299" s="720"/>
      <c r="X299" s="720"/>
      <c r="Y299" s="720"/>
      <c r="Z299" s="720"/>
    </row>
    <row r="300" spans="1:26" ht="12.75" customHeight="1">
      <c r="A300" s="720"/>
      <c r="B300" s="720"/>
      <c r="C300" s="720"/>
      <c r="D300" s="720"/>
      <c r="E300" s="299"/>
      <c r="F300" s="299"/>
      <c r="G300" s="299"/>
      <c r="H300" s="299"/>
      <c r="I300" s="299"/>
      <c r="J300" s="299"/>
      <c r="K300" s="720"/>
      <c r="L300" s="720"/>
      <c r="M300" s="720"/>
      <c r="N300" s="720"/>
      <c r="O300" s="720"/>
      <c r="P300" s="720"/>
      <c r="Q300" s="720"/>
      <c r="R300" s="720"/>
      <c r="S300" s="720"/>
      <c r="T300" s="720"/>
      <c r="U300" s="720"/>
      <c r="V300" s="720"/>
      <c r="W300" s="720"/>
      <c r="X300" s="720"/>
      <c r="Y300" s="720"/>
      <c r="Z300" s="720"/>
    </row>
    <row r="301" spans="1:26" ht="12.75" customHeight="1">
      <c r="A301" s="720"/>
      <c r="B301" s="720"/>
      <c r="C301" s="720"/>
      <c r="D301" s="720"/>
      <c r="E301" s="299"/>
      <c r="F301" s="299"/>
      <c r="G301" s="299"/>
      <c r="H301" s="299"/>
      <c r="I301" s="299"/>
      <c r="J301" s="299"/>
      <c r="K301" s="720"/>
      <c r="L301" s="720"/>
      <c r="M301" s="720"/>
      <c r="N301" s="720"/>
      <c r="O301" s="720"/>
      <c r="P301" s="720"/>
      <c r="Q301" s="720"/>
      <c r="R301" s="720"/>
      <c r="S301" s="720"/>
      <c r="T301" s="720"/>
      <c r="U301" s="720"/>
      <c r="V301" s="720"/>
      <c r="W301" s="720"/>
      <c r="X301" s="720"/>
      <c r="Y301" s="720"/>
      <c r="Z301" s="720"/>
    </row>
    <row r="302" spans="1:26" ht="12.75" customHeight="1">
      <c r="A302" s="720"/>
      <c r="B302" s="720"/>
      <c r="C302" s="720"/>
      <c r="D302" s="720"/>
      <c r="E302" s="299"/>
      <c r="F302" s="299"/>
      <c r="G302" s="299"/>
      <c r="H302" s="299"/>
      <c r="I302" s="299"/>
      <c r="J302" s="299"/>
      <c r="K302" s="720"/>
      <c r="L302" s="720"/>
      <c r="M302" s="720"/>
      <c r="N302" s="720"/>
      <c r="O302" s="720"/>
      <c r="P302" s="720"/>
      <c r="Q302" s="720"/>
      <c r="R302" s="720"/>
      <c r="S302" s="720"/>
      <c r="T302" s="720"/>
      <c r="U302" s="720"/>
      <c r="V302" s="720"/>
      <c r="W302" s="720"/>
      <c r="X302" s="720"/>
      <c r="Y302" s="720"/>
      <c r="Z302" s="720"/>
    </row>
    <row r="303" spans="1:26" ht="12.75" customHeight="1">
      <c r="A303" s="720"/>
      <c r="B303" s="720"/>
      <c r="C303" s="720"/>
      <c r="D303" s="720"/>
      <c r="E303" s="299"/>
      <c r="F303" s="299"/>
      <c r="G303" s="299"/>
      <c r="H303" s="299"/>
      <c r="I303" s="299"/>
      <c r="J303" s="299"/>
      <c r="K303" s="720"/>
      <c r="L303" s="720"/>
      <c r="M303" s="720"/>
      <c r="N303" s="720"/>
      <c r="O303" s="720"/>
      <c r="P303" s="720"/>
      <c r="Q303" s="720"/>
      <c r="R303" s="720"/>
      <c r="S303" s="720"/>
      <c r="T303" s="720"/>
      <c r="U303" s="720"/>
      <c r="V303" s="720"/>
      <c r="W303" s="720"/>
      <c r="X303" s="720"/>
      <c r="Y303" s="720"/>
      <c r="Z303" s="720"/>
    </row>
    <row r="304" spans="1:26" ht="12.75" customHeight="1">
      <c r="A304" s="720"/>
      <c r="B304" s="720"/>
      <c r="C304" s="720"/>
      <c r="D304" s="720"/>
      <c r="E304" s="299"/>
      <c r="F304" s="299"/>
      <c r="G304" s="299"/>
      <c r="H304" s="299"/>
      <c r="I304" s="299"/>
      <c r="J304" s="299"/>
      <c r="K304" s="720"/>
      <c r="L304" s="720"/>
      <c r="M304" s="720"/>
      <c r="N304" s="720"/>
      <c r="O304" s="720"/>
      <c r="P304" s="720"/>
      <c r="Q304" s="720"/>
      <c r="R304" s="720"/>
      <c r="S304" s="720"/>
      <c r="T304" s="720"/>
      <c r="U304" s="720"/>
      <c r="V304" s="720"/>
      <c r="W304" s="720"/>
      <c r="X304" s="720"/>
      <c r="Y304" s="720"/>
      <c r="Z304" s="720"/>
    </row>
    <row r="305" spans="1:26" ht="12.75" customHeight="1">
      <c r="A305" s="720"/>
      <c r="B305" s="720"/>
      <c r="C305" s="720"/>
      <c r="D305" s="720"/>
      <c r="E305" s="299"/>
      <c r="F305" s="299"/>
      <c r="G305" s="299"/>
      <c r="H305" s="299"/>
      <c r="I305" s="299"/>
      <c r="J305" s="299"/>
      <c r="K305" s="720"/>
      <c r="L305" s="720"/>
      <c r="M305" s="720"/>
      <c r="N305" s="720"/>
      <c r="O305" s="720"/>
      <c r="P305" s="720"/>
      <c r="Q305" s="720"/>
      <c r="R305" s="720"/>
      <c r="S305" s="720"/>
      <c r="T305" s="720"/>
      <c r="U305" s="720"/>
      <c r="V305" s="720"/>
      <c r="W305" s="720"/>
      <c r="X305" s="720"/>
      <c r="Y305" s="720"/>
      <c r="Z305" s="720"/>
    </row>
    <row r="306" spans="1:26" ht="12.75" customHeight="1">
      <c r="A306" s="720"/>
      <c r="B306" s="720"/>
      <c r="C306" s="720"/>
      <c r="D306" s="720"/>
      <c r="E306" s="299"/>
      <c r="F306" s="299"/>
      <c r="G306" s="299"/>
      <c r="H306" s="299"/>
      <c r="I306" s="299"/>
      <c r="J306" s="299"/>
      <c r="K306" s="720"/>
      <c r="L306" s="720"/>
      <c r="M306" s="720"/>
      <c r="N306" s="720"/>
      <c r="O306" s="720"/>
      <c r="P306" s="720"/>
      <c r="Q306" s="720"/>
      <c r="R306" s="720"/>
      <c r="S306" s="720"/>
      <c r="T306" s="720"/>
      <c r="U306" s="720"/>
      <c r="V306" s="720"/>
      <c r="W306" s="720"/>
      <c r="X306" s="720"/>
      <c r="Y306" s="720"/>
      <c r="Z306" s="720"/>
    </row>
    <row r="307" spans="1:26" ht="12.75" customHeight="1">
      <c r="A307" s="720"/>
      <c r="B307" s="720"/>
      <c r="C307" s="720"/>
      <c r="D307" s="720"/>
      <c r="E307" s="299"/>
      <c r="F307" s="299"/>
      <c r="G307" s="299"/>
      <c r="H307" s="299"/>
      <c r="I307" s="299"/>
      <c r="J307" s="299"/>
      <c r="K307" s="720"/>
      <c r="L307" s="720"/>
      <c r="M307" s="720"/>
      <c r="N307" s="720"/>
      <c r="O307" s="720"/>
      <c r="P307" s="720"/>
      <c r="Q307" s="720"/>
      <c r="R307" s="720"/>
      <c r="S307" s="720"/>
      <c r="T307" s="720"/>
      <c r="U307" s="720"/>
      <c r="V307" s="720"/>
      <c r="W307" s="720"/>
      <c r="X307" s="720"/>
      <c r="Y307" s="720"/>
      <c r="Z307" s="720"/>
    </row>
    <row r="308" spans="1:26" ht="12.75" customHeight="1">
      <c r="A308" s="720"/>
      <c r="B308" s="720"/>
      <c r="C308" s="720"/>
      <c r="D308" s="720"/>
      <c r="E308" s="299"/>
      <c r="F308" s="299"/>
      <c r="G308" s="299"/>
      <c r="H308" s="299"/>
      <c r="I308" s="299"/>
      <c r="J308" s="299"/>
      <c r="K308" s="720"/>
      <c r="L308" s="720"/>
      <c r="M308" s="720"/>
      <c r="N308" s="720"/>
      <c r="O308" s="720"/>
      <c r="P308" s="720"/>
      <c r="Q308" s="720"/>
      <c r="R308" s="720"/>
      <c r="S308" s="720"/>
      <c r="T308" s="720"/>
      <c r="U308" s="720"/>
      <c r="V308" s="720"/>
      <c r="W308" s="720"/>
      <c r="X308" s="720"/>
      <c r="Y308" s="720"/>
      <c r="Z308" s="720"/>
    </row>
    <row r="309" spans="1:26" ht="12.75" customHeight="1">
      <c r="A309" s="720"/>
      <c r="B309" s="720"/>
      <c r="C309" s="720"/>
      <c r="D309" s="720"/>
      <c r="E309" s="299"/>
      <c r="F309" s="299"/>
      <c r="G309" s="299"/>
      <c r="H309" s="299"/>
      <c r="I309" s="299"/>
      <c r="J309" s="299"/>
      <c r="K309" s="720"/>
      <c r="L309" s="720"/>
      <c r="M309" s="720"/>
      <c r="N309" s="720"/>
      <c r="O309" s="720"/>
      <c r="P309" s="720"/>
      <c r="Q309" s="720"/>
      <c r="R309" s="720"/>
      <c r="S309" s="720"/>
      <c r="T309" s="720"/>
      <c r="U309" s="720"/>
      <c r="V309" s="720"/>
      <c r="W309" s="720"/>
      <c r="X309" s="720"/>
      <c r="Y309" s="720"/>
      <c r="Z309" s="720"/>
    </row>
    <row r="310" spans="1:26" ht="12.75" customHeight="1">
      <c r="A310" s="720"/>
      <c r="B310" s="720"/>
      <c r="C310" s="720"/>
      <c r="D310" s="720"/>
      <c r="E310" s="299"/>
      <c r="F310" s="299"/>
      <c r="G310" s="299"/>
      <c r="H310" s="299"/>
      <c r="I310" s="299"/>
      <c r="J310" s="299"/>
      <c r="K310" s="720"/>
      <c r="L310" s="720"/>
      <c r="M310" s="720"/>
      <c r="N310" s="720"/>
      <c r="O310" s="720"/>
      <c r="P310" s="720"/>
      <c r="Q310" s="720"/>
      <c r="R310" s="720"/>
      <c r="S310" s="720"/>
      <c r="T310" s="720"/>
      <c r="U310" s="720"/>
      <c r="V310" s="720"/>
      <c r="W310" s="720"/>
      <c r="X310" s="720"/>
      <c r="Y310" s="720"/>
      <c r="Z310" s="720"/>
    </row>
    <row r="311" spans="1:26" ht="12.75" customHeight="1">
      <c r="A311" s="720"/>
      <c r="B311" s="720"/>
      <c r="C311" s="720"/>
      <c r="D311" s="720"/>
      <c r="E311" s="299"/>
      <c r="F311" s="299"/>
      <c r="G311" s="299"/>
      <c r="H311" s="299"/>
      <c r="I311" s="299"/>
      <c r="J311" s="299"/>
      <c r="K311" s="720"/>
      <c r="L311" s="720"/>
      <c r="M311" s="720"/>
      <c r="N311" s="720"/>
      <c r="O311" s="720"/>
      <c r="P311" s="720"/>
      <c r="Q311" s="720"/>
      <c r="R311" s="720"/>
      <c r="S311" s="720"/>
      <c r="T311" s="720"/>
      <c r="U311" s="720"/>
      <c r="V311" s="720"/>
      <c r="W311" s="720"/>
      <c r="X311" s="720"/>
      <c r="Y311" s="720"/>
      <c r="Z311" s="720"/>
    </row>
    <row r="312" spans="1:26" ht="12.75" customHeight="1">
      <c r="A312" s="720"/>
      <c r="B312" s="720"/>
      <c r="C312" s="720"/>
      <c r="D312" s="720"/>
      <c r="E312" s="299"/>
      <c r="F312" s="299"/>
      <c r="G312" s="299"/>
      <c r="H312" s="299"/>
      <c r="I312" s="299"/>
      <c r="J312" s="299"/>
      <c r="K312" s="720"/>
      <c r="L312" s="720"/>
      <c r="M312" s="720"/>
      <c r="N312" s="720"/>
      <c r="O312" s="720"/>
      <c r="P312" s="720"/>
      <c r="Q312" s="720"/>
      <c r="R312" s="720"/>
      <c r="S312" s="720"/>
      <c r="T312" s="720"/>
      <c r="U312" s="720"/>
      <c r="V312" s="720"/>
      <c r="W312" s="720"/>
      <c r="X312" s="720"/>
      <c r="Y312" s="720"/>
      <c r="Z312" s="720"/>
    </row>
    <row r="313" spans="1:26" ht="12.75" customHeight="1">
      <c r="A313" s="720"/>
      <c r="B313" s="720"/>
      <c r="C313" s="720"/>
      <c r="D313" s="720"/>
      <c r="E313" s="299"/>
      <c r="F313" s="299"/>
      <c r="G313" s="299"/>
      <c r="H313" s="299"/>
      <c r="I313" s="299"/>
      <c r="J313" s="299"/>
      <c r="K313" s="720"/>
      <c r="L313" s="720"/>
      <c r="M313" s="720"/>
      <c r="N313" s="720"/>
      <c r="O313" s="720"/>
      <c r="P313" s="720"/>
      <c r="Q313" s="720"/>
      <c r="R313" s="720"/>
      <c r="S313" s="720"/>
      <c r="T313" s="720"/>
      <c r="U313" s="720"/>
      <c r="V313" s="720"/>
      <c r="W313" s="720"/>
      <c r="X313" s="720"/>
      <c r="Y313" s="720"/>
      <c r="Z313" s="720"/>
    </row>
    <row r="314" spans="1:26" ht="12.75" customHeight="1">
      <c r="A314" s="720"/>
      <c r="B314" s="720"/>
      <c r="C314" s="720"/>
      <c r="D314" s="720"/>
      <c r="E314" s="299"/>
      <c r="F314" s="299"/>
      <c r="G314" s="299"/>
      <c r="H314" s="299"/>
      <c r="I314" s="299"/>
      <c r="J314" s="299"/>
      <c r="K314" s="720"/>
      <c r="L314" s="720"/>
      <c r="M314" s="720"/>
      <c r="N314" s="720"/>
      <c r="O314" s="720"/>
      <c r="P314" s="720"/>
      <c r="Q314" s="720"/>
      <c r="R314" s="720"/>
      <c r="S314" s="720"/>
      <c r="T314" s="720"/>
      <c r="U314" s="720"/>
      <c r="V314" s="720"/>
      <c r="W314" s="720"/>
      <c r="X314" s="720"/>
      <c r="Y314" s="720"/>
      <c r="Z314" s="720"/>
    </row>
    <row r="315" spans="1:26" ht="12.75" customHeight="1">
      <c r="A315" s="720"/>
      <c r="B315" s="720"/>
      <c r="C315" s="720"/>
      <c r="D315" s="720"/>
      <c r="E315" s="299"/>
      <c r="F315" s="299"/>
      <c r="G315" s="299"/>
      <c r="H315" s="299"/>
      <c r="I315" s="299"/>
      <c r="J315" s="299"/>
      <c r="K315" s="720"/>
      <c r="L315" s="720"/>
      <c r="M315" s="720"/>
      <c r="N315" s="720"/>
      <c r="O315" s="720"/>
      <c r="P315" s="720"/>
      <c r="Q315" s="720"/>
      <c r="R315" s="720"/>
      <c r="S315" s="720"/>
      <c r="T315" s="720"/>
      <c r="U315" s="720"/>
      <c r="V315" s="720"/>
      <c r="W315" s="720"/>
      <c r="X315" s="720"/>
      <c r="Y315" s="720"/>
      <c r="Z315" s="720"/>
    </row>
    <row r="316" spans="1:26" ht="12.75" customHeight="1">
      <c r="A316" s="720"/>
      <c r="B316" s="720"/>
      <c r="C316" s="720"/>
      <c r="D316" s="720"/>
      <c r="E316" s="299"/>
      <c r="F316" s="299"/>
      <c r="G316" s="299"/>
      <c r="H316" s="299"/>
      <c r="I316" s="299"/>
      <c r="J316" s="299"/>
      <c r="K316" s="720"/>
      <c r="L316" s="720"/>
      <c r="M316" s="720"/>
      <c r="N316" s="720"/>
      <c r="O316" s="720"/>
      <c r="P316" s="720"/>
      <c r="Q316" s="720"/>
      <c r="R316" s="720"/>
      <c r="S316" s="720"/>
      <c r="T316" s="720"/>
      <c r="U316" s="720"/>
      <c r="V316" s="720"/>
      <c r="W316" s="720"/>
      <c r="X316" s="720"/>
      <c r="Y316" s="720"/>
      <c r="Z316" s="720"/>
    </row>
    <row r="317" spans="1:26" ht="12.75" customHeight="1">
      <c r="A317" s="720"/>
      <c r="B317" s="720"/>
      <c r="C317" s="720"/>
      <c r="D317" s="720"/>
      <c r="E317" s="299"/>
      <c r="F317" s="299"/>
      <c r="G317" s="299"/>
      <c r="H317" s="299"/>
      <c r="I317" s="299"/>
      <c r="J317" s="299"/>
      <c r="K317" s="720"/>
      <c r="L317" s="720"/>
      <c r="M317" s="720"/>
      <c r="N317" s="720"/>
      <c r="O317" s="720"/>
      <c r="P317" s="720"/>
      <c r="Q317" s="720"/>
      <c r="R317" s="720"/>
      <c r="S317" s="720"/>
      <c r="T317" s="720"/>
      <c r="U317" s="720"/>
      <c r="V317" s="720"/>
      <c r="W317" s="720"/>
      <c r="X317" s="720"/>
      <c r="Y317" s="720"/>
      <c r="Z317" s="720"/>
    </row>
    <row r="318" spans="1:26" ht="12.75" customHeight="1">
      <c r="A318" s="720"/>
      <c r="B318" s="720"/>
      <c r="C318" s="720"/>
      <c r="D318" s="720"/>
      <c r="E318" s="299"/>
      <c r="F318" s="299"/>
      <c r="G318" s="299"/>
      <c r="H318" s="299"/>
      <c r="I318" s="299"/>
      <c r="J318" s="299"/>
      <c r="K318" s="720"/>
      <c r="L318" s="720"/>
      <c r="M318" s="720"/>
      <c r="N318" s="720"/>
      <c r="O318" s="720"/>
      <c r="P318" s="720"/>
      <c r="Q318" s="720"/>
      <c r="R318" s="720"/>
      <c r="S318" s="720"/>
      <c r="T318" s="720"/>
      <c r="U318" s="720"/>
      <c r="V318" s="720"/>
      <c r="W318" s="720"/>
      <c r="X318" s="720"/>
      <c r="Y318" s="720"/>
      <c r="Z318" s="720"/>
    </row>
    <row r="319" spans="1:26" ht="12.75" customHeight="1">
      <c r="A319" s="720"/>
      <c r="B319" s="720"/>
      <c r="C319" s="720"/>
      <c r="D319" s="720"/>
      <c r="E319" s="299"/>
      <c r="F319" s="299"/>
      <c r="G319" s="299"/>
      <c r="H319" s="299"/>
      <c r="I319" s="299"/>
      <c r="J319" s="299"/>
      <c r="K319" s="720"/>
      <c r="L319" s="720"/>
      <c r="M319" s="720"/>
      <c r="N319" s="720"/>
      <c r="O319" s="720"/>
      <c r="P319" s="720"/>
      <c r="Q319" s="720"/>
      <c r="R319" s="720"/>
      <c r="S319" s="720"/>
      <c r="T319" s="720"/>
      <c r="U319" s="720"/>
      <c r="V319" s="720"/>
      <c r="W319" s="720"/>
      <c r="X319" s="720"/>
      <c r="Y319" s="720"/>
      <c r="Z319" s="720"/>
    </row>
    <row r="320" spans="1:26" ht="12.75" customHeight="1">
      <c r="A320" s="720"/>
      <c r="B320" s="720"/>
      <c r="C320" s="720"/>
      <c r="D320" s="720"/>
      <c r="E320" s="299"/>
      <c r="F320" s="299"/>
      <c r="G320" s="299"/>
      <c r="H320" s="299"/>
      <c r="I320" s="299"/>
      <c r="J320" s="299"/>
      <c r="K320" s="720"/>
      <c r="L320" s="720"/>
      <c r="M320" s="720"/>
      <c r="N320" s="720"/>
      <c r="O320" s="720"/>
      <c r="P320" s="720"/>
      <c r="Q320" s="720"/>
      <c r="R320" s="720"/>
      <c r="S320" s="720"/>
      <c r="T320" s="720"/>
      <c r="U320" s="720"/>
      <c r="V320" s="720"/>
      <c r="W320" s="720"/>
      <c r="X320" s="720"/>
      <c r="Y320" s="720"/>
      <c r="Z320" s="720"/>
    </row>
    <row r="321" spans="1:26" ht="12.75" customHeight="1">
      <c r="A321" s="720"/>
      <c r="B321" s="720"/>
      <c r="C321" s="720"/>
      <c r="D321" s="720"/>
      <c r="E321" s="299"/>
      <c r="F321" s="299"/>
      <c r="G321" s="299"/>
      <c r="H321" s="299"/>
      <c r="I321" s="299"/>
      <c r="J321" s="299"/>
      <c r="K321" s="720"/>
      <c r="L321" s="720"/>
      <c r="M321" s="720"/>
      <c r="N321" s="720"/>
      <c r="O321" s="720"/>
      <c r="P321" s="720"/>
      <c r="Q321" s="720"/>
      <c r="R321" s="720"/>
      <c r="S321" s="720"/>
      <c r="T321" s="720"/>
      <c r="U321" s="720"/>
      <c r="V321" s="720"/>
      <c r="W321" s="720"/>
      <c r="X321" s="720"/>
      <c r="Y321" s="720"/>
      <c r="Z321" s="720"/>
    </row>
    <row r="322" spans="1:26" ht="12.75" customHeight="1">
      <c r="A322" s="720"/>
      <c r="B322" s="720"/>
      <c r="C322" s="720"/>
      <c r="D322" s="720"/>
      <c r="E322" s="299"/>
      <c r="F322" s="299"/>
      <c r="G322" s="299"/>
      <c r="H322" s="299"/>
      <c r="I322" s="299"/>
      <c r="J322" s="299"/>
      <c r="K322" s="720"/>
      <c r="L322" s="720"/>
      <c r="M322" s="720"/>
      <c r="N322" s="720"/>
      <c r="O322" s="720"/>
      <c r="P322" s="720"/>
      <c r="Q322" s="720"/>
      <c r="R322" s="720"/>
      <c r="S322" s="720"/>
      <c r="T322" s="720"/>
      <c r="U322" s="720"/>
      <c r="V322" s="720"/>
      <c r="W322" s="720"/>
      <c r="X322" s="720"/>
      <c r="Y322" s="720"/>
      <c r="Z322" s="720"/>
    </row>
    <row r="323" spans="1:26" ht="12.75" customHeight="1">
      <c r="A323" s="720"/>
      <c r="B323" s="720"/>
      <c r="C323" s="720"/>
      <c r="D323" s="720"/>
      <c r="E323" s="299"/>
      <c r="F323" s="299"/>
      <c r="G323" s="299"/>
      <c r="H323" s="299"/>
      <c r="I323" s="299"/>
      <c r="J323" s="299"/>
      <c r="K323" s="720"/>
      <c r="L323" s="720"/>
      <c r="M323" s="720"/>
      <c r="N323" s="720"/>
      <c r="O323" s="720"/>
      <c r="P323" s="720"/>
      <c r="Q323" s="720"/>
      <c r="R323" s="720"/>
      <c r="S323" s="720"/>
      <c r="T323" s="720"/>
      <c r="U323" s="720"/>
      <c r="V323" s="720"/>
      <c r="W323" s="720"/>
      <c r="X323" s="720"/>
      <c r="Y323" s="720"/>
      <c r="Z323" s="720"/>
    </row>
    <row r="324" spans="1:26" ht="12.75" customHeight="1">
      <c r="A324" s="720"/>
      <c r="B324" s="720"/>
      <c r="C324" s="720"/>
      <c r="D324" s="720"/>
      <c r="E324" s="299"/>
      <c r="F324" s="299"/>
      <c r="G324" s="299"/>
      <c r="H324" s="299"/>
      <c r="I324" s="299"/>
      <c r="J324" s="299"/>
      <c r="K324" s="720"/>
      <c r="L324" s="720"/>
      <c r="M324" s="720"/>
      <c r="N324" s="720"/>
      <c r="O324" s="720"/>
      <c r="P324" s="720"/>
      <c r="Q324" s="720"/>
      <c r="R324" s="720"/>
      <c r="S324" s="720"/>
      <c r="T324" s="720"/>
      <c r="U324" s="720"/>
      <c r="V324" s="720"/>
      <c r="W324" s="720"/>
      <c r="X324" s="720"/>
      <c r="Y324" s="720"/>
      <c r="Z324" s="720"/>
    </row>
    <row r="325" spans="1:26" ht="12.75" customHeight="1">
      <c r="A325" s="720"/>
      <c r="B325" s="720"/>
      <c r="C325" s="720"/>
      <c r="D325" s="720"/>
      <c r="E325" s="299"/>
      <c r="F325" s="299"/>
      <c r="G325" s="299"/>
      <c r="H325" s="299"/>
      <c r="I325" s="299"/>
      <c r="J325" s="299"/>
      <c r="K325" s="720"/>
      <c r="L325" s="720"/>
      <c r="M325" s="720"/>
      <c r="N325" s="720"/>
      <c r="O325" s="720"/>
      <c r="P325" s="720"/>
      <c r="Q325" s="720"/>
      <c r="R325" s="720"/>
      <c r="S325" s="720"/>
      <c r="T325" s="720"/>
      <c r="U325" s="720"/>
      <c r="V325" s="720"/>
      <c r="W325" s="720"/>
      <c r="X325" s="720"/>
      <c r="Y325" s="720"/>
      <c r="Z325" s="720"/>
    </row>
    <row r="326" spans="1:26" ht="12.75" customHeight="1">
      <c r="A326" s="720"/>
      <c r="B326" s="720"/>
      <c r="C326" s="720"/>
      <c r="D326" s="720"/>
      <c r="E326" s="299"/>
      <c r="F326" s="299"/>
      <c r="G326" s="299"/>
      <c r="H326" s="299"/>
      <c r="I326" s="299"/>
      <c r="J326" s="299"/>
      <c r="K326" s="720"/>
      <c r="L326" s="720"/>
      <c r="M326" s="720"/>
      <c r="N326" s="720"/>
      <c r="O326" s="720"/>
      <c r="P326" s="720"/>
      <c r="Q326" s="720"/>
      <c r="R326" s="720"/>
      <c r="S326" s="720"/>
      <c r="T326" s="720"/>
      <c r="U326" s="720"/>
      <c r="V326" s="720"/>
      <c r="W326" s="720"/>
      <c r="X326" s="720"/>
      <c r="Y326" s="720"/>
      <c r="Z326" s="720"/>
    </row>
    <row r="327" spans="1:26" ht="12.75" customHeight="1">
      <c r="A327" s="720"/>
      <c r="B327" s="720"/>
      <c r="C327" s="720"/>
      <c r="D327" s="720"/>
      <c r="E327" s="299"/>
      <c r="F327" s="299"/>
      <c r="G327" s="299"/>
      <c r="H327" s="299"/>
      <c r="I327" s="299"/>
      <c r="J327" s="299"/>
      <c r="K327" s="720"/>
      <c r="L327" s="720"/>
      <c r="M327" s="720"/>
      <c r="N327" s="720"/>
      <c r="O327" s="720"/>
      <c r="P327" s="720"/>
      <c r="Q327" s="720"/>
      <c r="R327" s="720"/>
      <c r="S327" s="720"/>
      <c r="T327" s="720"/>
      <c r="U327" s="720"/>
      <c r="V327" s="720"/>
      <c r="W327" s="720"/>
      <c r="X327" s="720"/>
      <c r="Y327" s="720"/>
      <c r="Z327" s="720"/>
    </row>
    <row r="328" spans="1:26" ht="12.75" customHeight="1">
      <c r="A328" s="720"/>
      <c r="B328" s="720"/>
      <c r="C328" s="720"/>
      <c r="D328" s="720"/>
      <c r="E328" s="299"/>
      <c r="F328" s="299"/>
      <c r="G328" s="299"/>
      <c r="H328" s="299"/>
      <c r="I328" s="299"/>
      <c r="J328" s="299"/>
      <c r="K328" s="720"/>
      <c r="L328" s="720"/>
      <c r="M328" s="720"/>
      <c r="N328" s="720"/>
      <c r="O328" s="720"/>
      <c r="P328" s="720"/>
      <c r="Q328" s="720"/>
      <c r="R328" s="720"/>
      <c r="S328" s="720"/>
      <c r="T328" s="720"/>
      <c r="U328" s="720"/>
      <c r="V328" s="720"/>
      <c r="W328" s="720"/>
      <c r="X328" s="720"/>
      <c r="Y328" s="720"/>
      <c r="Z328" s="720"/>
    </row>
    <row r="329" spans="1:26" ht="12.75" customHeight="1">
      <c r="A329" s="720"/>
      <c r="B329" s="720"/>
      <c r="C329" s="720"/>
      <c r="D329" s="720"/>
      <c r="E329" s="299"/>
      <c r="F329" s="299"/>
      <c r="G329" s="299"/>
      <c r="H329" s="299"/>
      <c r="I329" s="299"/>
      <c r="J329" s="299"/>
      <c r="K329" s="720"/>
      <c r="L329" s="720"/>
      <c r="M329" s="720"/>
      <c r="N329" s="720"/>
      <c r="O329" s="720"/>
      <c r="P329" s="720"/>
      <c r="Q329" s="720"/>
      <c r="R329" s="720"/>
      <c r="S329" s="720"/>
      <c r="T329" s="720"/>
      <c r="U329" s="720"/>
      <c r="V329" s="720"/>
      <c r="W329" s="720"/>
      <c r="X329" s="720"/>
      <c r="Y329" s="720"/>
      <c r="Z329" s="720"/>
    </row>
    <row r="330" spans="1:26" ht="12.75" customHeight="1">
      <c r="A330" s="720"/>
      <c r="B330" s="720"/>
      <c r="C330" s="720"/>
      <c r="D330" s="720"/>
      <c r="E330" s="299"/>
      <c r="F330" s="299"/>
      <c r="G330" s="299"/>
      <c r="H330" s="299"/>
      <c r="I330" s="299"/>
      <c r="J330" s="299"/>
      <c r="K330" s="720"/>
      <c r="L330" s="720"/>
      <c r="M330" s="720"/>
      <c r="N330" s="720"/>
      <c r="O330" s="720"/>
      <c r="P330" s="720"/>
      <c r="Q330" s="720"/>
      <c r="R330" s="720"/>
      <c r="S330" s="720"/>
      <c r="T330" s="720"/>
      <c r="U330" s="720"/>
      <c r="V330" s="720"/>
      <c r="W330" s="720"/>
      <c r="X330" s="720"/>
      <c r="Y330" s="720"/>
      <c r="Z330" s="720"/>
    </row>
    <row r="331" spans="1:26" ht="12.75" customHeight="1">
      <c r="A331" s="720"/>
      <c r="B331" s="720"/>
      <c r="C331" s="720"/>
      <c r="D331" s="720"/>
      <c r="E331" s="299"/>
      <c r="F331" s="299"/>
      <c r="G331" s="299"/>
      <c r="H331" s="299"/>
      <c r="I331" s="299"/>
      <c r="J331" s="299"/>
      <c r="K331" s="720"/>
      <c r="L331" s="720"/>
      <c r="M331" s="720"/>
      <c r="N331" s="720"/>
      <c r="O331" s="720"/>
      <c r="P331" s="720"/>
      <c r="Q331" s="720"/>
      <c r="R331" s="720"/>
      <c r="S331" s="720"/>
      <c r="T331" s="720"/>
      <c r="U331" s="720"/>
      <c r="V331" s="720"/>
      <c r="W331" s="720"/>
      <c r="X331" s="720"/>
      <c r="Y331" s="720"/>
      <c r="Z331" s="720"/>
    </row>
    <row r="332" spans="1:26" ht="12.75" customHeight="1">
      <c r="A332" s="720"/>
      <c r="B332" s="720"/>
      <c r="C332" s="720"/>
      <c r="D332" s="720"/>
      <c r="E332" s="299"/>
      <c r="F332" s="299"/>
      <c r="G332" s="299"/>
      <c r="H332" s="299"/>
      <c r="I332" s="299"/>
      <c r="J332" s="299"/>
      <c r="K332" s="720"/>
      <c r="L332" s="720"/>
      <c r="M332" s="720"/>
      <c r="N332" s="720"/>
      <c r="O332" s="720"/>
      <c r="P332" s="720"/>
      <c r="Q332" s="720"/>
      <c r="R332" s="720"/>
      <c r="S332" s="720"/>
      <c r="T332" s="720"/>
      <c r="U332" s="720"/>
      <c r="V332" s="720"/>
      <c r="W332" s="720"/>
      <c r="X332" s="720"/>
      <c r="Y332" s="720"/>
      <c r="Z332" s="720"/>
    </row>
    <row r="333" spans="1:26" ht="12.75" customHeight="1">
      <c r="A333" s="720"/>
      <c r="B333" s="720"/>
      <c r="C333" s="720"/>
      <c r="D333" s="720"/>
      <c r="E333" s="299"/>
      <c r="F333" s="299"/>
      <c r="G333" s="299"/>
      <c r="H333" s="299"/>
      <c r="I333" s="299"/>
      <c r="J333" s="299"/>
      <c r="K333" s="720"/>
      <c r="L333" s="720"/>
      <c r="M333" s="720"/>
      <c r="N333" s="720"/>
      <c r="O333" s="720"/>
      <c r="P333" s="720"/>
      <c r="Q333" s="720"/>
      <c r="R333" s="720"/>
      <c r="S333" s="720"/>
      <c r="T333" s="720"/>
      <c r="U333" s="720"/>
      <c r="V333" s="720"/>
      <c r="W333" s="720"/>
      <c r="X333" s="720"/>
      <c r="Y333" s="720"/>
      <c r="Z333" s="720"/>
    </row>
    <row r="334" spans="1:26" ht="12.75" customHeight="1">
      <c r="A334" s="720"/>
      <c r="B334" s="720"/>
      <c r="C334" s="720"/>
      <c r="D334" s="720"/>
      <c r="E334" s="299"/>
      <c r="F334" s="299"/>
      <c r="G334" s="299"/>
      <c r="H334" s="299"/>
      <c r="I334" s="299"/>
      <c r="J334" s="299"/>
      <c r="K334" s="720"/>
      <c r="L334" s="720"/>
      <c r="M334" s="720"/>
      <c r="N334" s="720"/>
      <c r="O334" s="720"/>
      <c r="P334" s="720"/>
      <c r="Q334" s="720"/>
      <c r="R334" s="720"/>
      <c r="S334" s="720"/>
      <c r="T334" s="720"/>
      <c r="U334" s="720"/>
      <c r="V334" s="720"/>
      <c r="W334" s="720"/>
      <c r="X334" s="720"/>
      <c r="Y334" s="720"/>
      <c r="Z334" s="720"/>
    </row>
    <row r="335" spans="1:26" ht="12.75" customHeight="1">
      <c r="A335" s="720"/>
      <c r="B335" s="720"/>
      <c r="C335" s="720"/>
      <c r="D335" s="720"/>
      <c r="E335" s="299"/>
      <c r="F335" s="299"/>
      <c r="G335" s="299"/>
      <c r="H335" s="299"/>
      <c r="I335" s="299"/>
      <c r="J335" s="299"/>
      <c r="K335" s="720"/>
      <c r="L335" s="720"/>
      <c r="M335" s="720"/>
      <c r="N335" s="720"/>
      <c r="O335" s="720"/>
      <c r="P335" s="720"/>
      <c r="Q335" s="720"/>
      <c r="R335" s="720"/>
      <c r="S335" s="720"/>
      <c r="T335" s="720"/>
      <c r="U335" s="720"/>
      <c r="V335" s="720"/>
      <c r="W335" s="720"/>
      <c r="X335" s="720"/>
      <c r="Y335" s="720"/>
      <c r="Z335" s="720"/>
    </row>
    <row r="336" spans="1:26" ht="12.75" customHeight="1">
      <c r="A336" s="720"/>
      <c r="B336" s="720"/>
      <c r="C336" s="720"/>
      <c r="D336" s="720"/>
      <c r="E336" s="299"/>
      <c r="F336" s="299"/>
      <c r="G336" s="299"/>
      <c r="H336" s="299"/>
      <c r="I336" s="299"/>
      <c r="J336" s="299"/>
      <c r="K336" s="720"/>
      <c r="L336" s="720"/>
      <c r="M336" s="720"/>
      <c r="N336" s="720"/>
      <c r="O336" s="720"/>
      <c r="P336" s="720"/>
      <c r="Q336" s="720"/>
      <c r="R336" s="720"/>
      <c r="S336" s="720"/>
      <c r="T336" s="720"/>
      <c r="U336" s="720"/>
      <c r="V336" s="720"/>
      <c r="W336" s="720"/>
      <c r="X336" s="720"/>
      <c r="Y336" s="720"/>
      <c r="Z336" s="720"/>
    </row>
    <row r="337" spans="1:26" ht="12.75" customHeight="1">
      <c r="A337" s="720"/>
      <c r="B337" s="720"/>
      <c r="C337" s="720"/>
      <c r="D337" s="720"/>
      <c r="E337" s="299"/>
      <c r="F337" s="299"/>
      <c r="G337" s="299"/>
      <c r="H337" s="299"/>
      <c r="I337" s="299"/>
      <c r="J337" s="299"/>
      <c r="K337" s="720"/>
      <c r="L337" s="720"/>
      <c r="M337" s="720"/>
      <c r="N337" s="720"/>
      <c r="O337" s="720"/>
      <c r="P337" s="720"/>
      <c r="Q337" s="720"/>
      <c r="R337" s="720"/>
      <c r="S337" s="720"/>
      <c r="T337" s="720"/>
      <c r="U337" s="720"/>
      <c r="V337" s="720"/>
      <c r="W337" s="720"/>
      <c r="X337" s="720"/>
      <c r="Y337" s="720"/>
      <c r="Z337" s="720"/>
    </row>
    <row r="338" spans="1:26" ht="12.75" customHeight="1">
      <c r="A338" s="720"/>
      <c r="B338" s="720"/>
      <c r="C338" s="720"/>
      <c r="D338" s="720"/>
      <c r="E338" s="299"/>
      <c r="F338" s="299"/>
      <c r="G338" s="299"/>
      <c r="H338" s="299"/>
      <c r="I338" s="299"/>
      <c r="J338" s="299"/>
      <c r="K338" s="720"/>
      <c r="L338" s="720"/>
      <c r="M338" s="720"/>
      <c r="N338" s="720"/>
      <c r="O338" s="720"/>
      <c r="P338" s="720"/>
      <c r="Q338" s="720"/>
      <c r="R338" s="720"/>
      <c r="S338" s="720"/>
      <c r="T338" s="720"/>
      <c r="U338" s="720"/>
      <c r="V338" s="720"/>
      <c r="W338" s="720"/>
      <c r="X338" s="720"/>
      <c r="Y338" s="720"/>
      <c r="Z338" s="720"/>
    </row>
    <row r="339" spans="1:26" ht="12.75" customHeight="1">
      <c r="A339" s="720"/>
      <c r="B339" s="720"/>
      <c r="C339" s="720"/>
      <c r="D339" s="720"/>
      <c r="E339" s="299"/>
      <c r="F339" s="299"/>
      <c r="G339" s="299"/>
      <c r="H339" s="299"/>
      <c r="I339" s="299"/>
      <c r="J339" s="299"/>
      <c r="K339" s="720"/>
      <c r="L339" s="720"/>
      <c r="M339" s="720"/>
      <c r="N339" s="720"/>
      <c r="O339" s="720"/>
      <c r="P339" s="720"/>
      <c r="Q339" s="720"/>
      <c r="R339" s="720"/>
      <c r="S339" s="720"/>
      <c r="T339" s="720"/>
      <c r="U339" s="720"/>
      <c r="V339" s="720"/>
      <c r="W339" s="720"/>
      <c r="X339" s="720"/>
      <c r="Y339" s="720"/>
      <c r="Z339" s="720"/>
    </row>
    <row r="340" spans="1:26" ht="12.75" customHeight="1">
      <c r="A340" s="720"/>
      <c r="B340" s="720"/>
      <c r="C340" s="720"/>
      <c r="D340" s="720"/>
      <c r="E340" s="299"/>
      <c r="F340" s="299"/>
      <c r="G340" s="299"/>
      <c r="H340" s="299"/>
      <c r="I340" s="299"/>
      <c r="J340" s="299"/>
      <c r="K340" s="720"/>
      <c r="L340" s="720"/>
      <c r="M340" s="720"/>
      <c r="N340" s="720"/>
      <c r="O340" s="720"/>
      <c r="P340" s="720"/>
      <c r="Q340" s="720"/>
      <c r="R340" s="720"/>
      <c r="S340" s="720"/>
      <c r="T340" s="720"/>
      <c r="U340" s="720"/>
      <c r="V340" s="720"/>
      <c r="W340" s="720"/>
      <c r="X340" s="720"/>
      <c r="Y340" s="720"/>
      <c r="Z340" s="720"/>
    </row>
    <row r="341" spans="1:26" ht="12.75" customHeight="1">
      <c r="A341" s="720"/>
      <c r="B341" s="720"/>
      <c r="C341" s="720"/>
      <c r="D341" s="720"/>
      <c r="E341" s="299"/>
      <c r="F341" s="299"/>
      <c r="G341" s="299"/>
      <c r="H341" s="299"/>
      <c r="I341" s="299"/>
      <c r="J341" s="299"/>
      <c r="K341" s="720"/>
      <c r="L341" s="720"/>
      <c r="M341" s="720"/>
      <c r="N341" s="720"/>
      <c r="O341" s="720"/>
      <c r="P341" s="720"/>
      <c r="Q341" s="720"/>
      <c r="R341" s="720"/>
      <c r="S341" s="720"/>
      <c r="T341" s="720"/>
      <c r="U341" s="720"/>
      <c r="V341" s="720"/>
      <c r="W341" s="720"/>
      <c r="X341" s="720"/>
      <c r="Y341" s="720"/>
      <c r="Z341" s="720"/>
    </row>
    <row r="342" spans="1:26" ht="12.75" customHeight="1">
      <c r="A342" s="720"/>
      <c r="B342" s="720"/>
      <c r="C342" s="720"/>
      <c r="D342" s="720"/>
      <c r="E342" s="299"/>
      <c r="F342" s="299"/>
      <c r="G342" s="299"/>
      <c r="H342" s="299"/>
      <c r="I342" s="299"/>
      <c r="J342" s="299"/>
      <c r="K342" s="720"/>
      <c r="L342" s="720"/>
      <c r="M342" s="720"/>
      <c r="N342" s="720"/>
      <c r="O342" s="720"/>
      <c r="P342" s="720"/>
      <c r="Q342" s="720"/>
      <c r="R342" s="720"/>
      <c r="S342" s="720"/>
      <c r="T342" s="720"/>
      <c r="U342" s="720"/>
      <c r="V342" s="720"/>
      <c r="W342" s="720"/>
      <c r="X342" s="720"/>
      <c r="Y342" s="720"/>
      <c r="Z342" s="720"/>
    </row>
    <row r="343" spans="1:26" ht="12.75" customHeight="1">
      <c r="A343" s="720"/>
      <c r="B343" s="720"/>
      <c r="C343" s="720"/>
      <c r="D343" s="720"/>
      <c r="E343" s="299"/>
      <c r="F343" s="299"/>
      <c r="G343" s="299"/>
      <c r="H343" s="299"/>
      <c r="I343" s="299"/>
      <c r="J343" s="299"/>
      <c r="K343" s="720"/>
      <c r="L343" s="720"/>
      <c r="M343" s="720"/>
      <c r="N343" s="720"/>
      <c r="O343" s="720"/>
      <c r="P343" s="720"/>
      <c r="Q343" s="720"/>
      <c r="R343" s="720"/>
      <c r="S343" s="720"/>
      <c r="T343" s="720"/>
      <c r="U343" s="720"/>
      <c r="V343" s="720"/>
      <c r="W343" s="720"/>
      <c r="X343" s="720"/>
      <c r="Y343" s="720"/>
      <c r="Z343" s="720"/>
    </row>
    <row r="344" spans="1:26" ht="12.75" customHeight="1">
      <c r="A344" s="720"/>
      <c r="B344" s="720"/>
      <c r="C344" s="720"/>
      <c r="D344" s="720"/>
      <c r="E344" s="299"/>
      <c r="F344" s="299"/>
      <c r="G344" s="299"/>
      <c r="H344" s="299"/>
      <c r="I344" s="299"/>
      <c r="J344" s="299"/>
      <c r="K344" s="720"/>
      <c r="L344" s="720"/>
      <c r="M344" s="720"/>
      <c r="N344" s="720"/>
      <c r="O344" s="720"/>
      <c r="P344" s="720"/>
      <c r="Q344" s="720"/>
      <c r="R344" s="720"/>
      <c r="S344" s="720"/>
      <c r="T344" s="720"/>
      <c r="U344" s="720"/>
      <c r="V344" s="720"/>
      <c r="W344" s="720"/>
      <c r="X344" s="720"/>
      <c r="Y344" s="720"/>
      <c r="Z344" s="720"/>
    </row>
    <row r="345" spans="1:26" ht="12.75" customHeight="1">
      <c r="A345" s="720"/>
      <c r="B345" s="720"/>
      <c r="C345" s="720"/>
      <c r="D345" s="720"/>
      <c r="E345" s="299"/>
      <c r="F345" s="299"/>
      <c r="G345" s="299"/>
      <c r="H345" s="299"/>
      <c r="I345" s="299"/>
      <c r="J345" s="299"/>
      <c r="K345" s="720"/>
      <c r="L345" s="720"/>
      <c r="M345" s="720"/>
      <c r="N345" s="720"/>
      <c r="O345" s="720"/>
      <c r="P345" s="720"/>
      <c r="Q345" s="720"/>
      <c r="R345" s="720"/>
      <c r="S345" s="720"/>
      <c r="T345" s="720"/>
      <c r="U345" s="720"/>
      <c r="V345" s="720"/>
      <c r="W345" s="720"/>
      <c r="X345" s="720"/>
      <c r="Y345" s="720"/>
      <c r="Z345" s="720"/>
    </row>
    <row r="346" spans="1:26" ht="12.75" customHeight="1">
      <c r="A346" s="720"/>
      <c r="B346" s="720"/>
      <c r="C346" s="720"/>
      <c r="D346" s="720"/>
      <c r="E346" s="299"/>
      <c r="F346" s="299"/>
      <c r="G346" s="299"/>
      <c r="H346" s="299"/>
      <c r="I346" s="299"/>
      <c r="J346" s="299"/>
      <c r="K346" s="720"/>
      <c r="L346" s="720"/>
      <c r="M346" s="720"/>
      <c r="N346" s="720"/>
      <c r="O346" s="720"/>
      <c r="P346" s="720"/>
      <c r="Q346" s="720"/>
      <c r="R346" s="720"/>
      <c r="S346" s="720"/>
      <c r="T346" s="720"/>
      <c r="U346" s="720"/>
      <c r="V346" s="720"/>
      <c r="W346" s="720"/>
      <c r="X346" s="720"/>
      <c r="Y346" s="720"/>
      <c r="Z346" s="720"/>
    </row>
    <row r="347" spans="1:26" ht="12.75" customHeight="1">
      <c r="A347" s="720"/>
      <c r="B347" s="720"/>
      <c r="C347" s="720"/>
      <c r="D347" s="720"/>
      <c r="E347" s="299"/>
      <c r="F347" s="299"/>
      <c r="G347" s="299"/>
      <c r="H347" s="299"/>
      <c r="I347" s="299"/>
      <c r="J347" s="299"/>
      <c r="K347" s="720"/>
      <c r="L347" s="720"/>
      <c r="M347" s="720"/>
      <c r="N347" s="720"/>
      <c r="O347" s="720"/>
      <c r="P347" s="720"/>
      <c r="Q347" s="720"/>
      <c r="R347" s="720"/>
      <c r="S347" s="720"/>
      <c r="T347" s="720"/>
      <c r="U347" s="720"/>
      <c r="V347" s="720"/>
      <c r="W347" s="720"/>
      <c r="X347" s="720"/>
      <c r="Y347" s="720"/>
      <c r="Z347" s="720"/>
    </row>
    <row r="348" spans="1:26" ht="12.75" customHeight="1">
      <c r="A348" s="720"/>
      <c r="B348" s="720"/>
      <c r="C348" s="720"/>
      <c r="D348" s="720"/>
      <c r="E348" s="299"/>
      <c r="F348" s="299"/>
      <c r="G348" s="299"/>
      <c r="H348" s="299"/>
      <c r="I348" s="299"/>
      <c r="J348" s="299"/>
      <c r="K348" s="720"/>
      <c r="L348" s="720"/>
      <c r="M348" s="720"/>
      <c r="N348" s="720"/>
      <c r="O348" s="720"/>
      <c r="P348" s="720"/>
      <c r="Q348" s="720"/>
      <c r="R348" s="720"/>
      <c r="S348" s="720"/>
      <c r="T348" s="720"/>
      <c r="U348" s="720"/>
      <c r="V348" s="720"/>
      <c r="W348" s="720"/>
      <c r="X348" s="720"/>
      <c r="Y348" s="720"/>
      <c r="Z348" s="720"/>
    </row>
    <row r="349" spans="1:26" ht="12.75" customHeight="1">
      <c r="A349" s="720"/>
      <c r="B349" s="720"/>
      <c r="C349" s="720"/>
      <c r="D349" s="720"/>
      <c r="E349" s="299"/>
      <c r="F349" s="299"/>
      <c r="G349" s="299"/>
      <c r="H349" s="299"/>
      <c r="I349" s="299"/>
      <c r="J349" s="299"/>
      <c r="K349" s="720"/>
      <c r="L349" s="720"/>
      <c r="M349" s="720"/>
      <c r="N349" s="720"/>
      <c r="O349" s="720"/>
      <c r="P349" s="720"/>
      <c r="Q349" s="720"/>
      <c r="R349" s="720"/>
      <c r="S349" s="720"/>
      <c r="T349" s="720"/>
      <c r="U349" s="720"/>
      <c r="V349" s="720"/>
      <c r="W349" s="720"/>
      <c r="X349" s="720"/>
      <c r="Y349" s="720"/>
      <c r="Z349" s="720"/>
    </row>
    <row r="350" spans="1:26" ht="12.75" customHeight="1">
      <c r="A350" s="720"/>
      <c r="B350" s="720"/>
      <c r="C350" s="720"/>
      <c r="D350" s="720"/>
      <c r="E350" s="299"/>
      <c r="F350" s="299"/>
      <c r="G350" s="299"/>
      <c r="H350" s="299"/>
      <c r="I350" s="299"/>
      <c r="J350" s="299"/>
      <c r="K350" s="720"/>
      <c r="L350" s="720"/>
      <c r="M350" s="720"/>
      <c r="N350" s="720"/>
      <c r="O350" s="720"/>
      <c r="P350" s="720"/>
      <c r="Q350" s="720"/>
      <c r="R350" s="720"/>
      <c r="S350" s="720"/>
      <c r="T350" s="720"/>
      <c r="U350" s="720"/>
      <c r="V350" s="720"/>
      <c r="W350" s="720"/>
      <c r="X350" s="720"/>
      <c r="Y350" s="720"/>
      <c r="Z350" s="720"/>
    </row>
    <row r="351" spans="1:26" ht="12.75" customHeight="1">
      <c r="A351" s="720"/>
      <c r="B351" s="720"/>
      <c r="C351" s="720"/>
      <c r="D351" s="720"/>
      <c r="E351" s="299"/>
      <c r="F351" s="299"/>
      <c r="G351" s="299"/>
      <c r="H351" s="299"/>
      <c r="I351" s="299"/>
      <c r="J351" s="299"/>
      <c r="K351" s="720"/>
      <c r="L351" s="720"/>
      <c r="M351" s="720"/>
      <c r="N351" s="720"/>
      <c r="O351" s="720"/>
      <c r="P351" s="720"/>
      <c r="Q351" s="720"/>
      <c r="R351" s="720"/>
      <c r="S351" s="720"/>
      <c r="T351" s="720"/>
      <c r="U351" s="720"/>
      <c r="V351" s="720"/>
      <c r="W351" s="720"/>
      <c r="X351" s="720"/>
      <c r="Y351" s="720"/>
      <c r="Z351" s="720"/>
    </row>
    <row r="352" spans="1:26" ht="12.75" customHeight="1">
      <c r="A352" s="720"/>
      <c r="B352" s="720"/>
      <c r="C352" s="720"/>
      <c r="D352" s="720"/>
      <c r="E352" s="299"/>
      <c r="F352" s="299"/>
      <c r="G352" s="299"/>
      <c r="H352" s="299"/>
      <c r="I352" s="299"/>
      <c r="J352" s="299"/>
      <c r="K352" s="720"/>
      <c r="L352" s="720"/>
      <c r="M352" s="720"/>
      <c r="N352" s="720"/>
      <c r="O352" s="720"/>
      <c r="P352" s="720"/>
      <c r="Q352" s="720"/>
      <c r="R352" s="720"/>
      <c r="S352" s="720"/>
      <c r="T352" s="720"/>
      <c r="U352" s="720"/>
      <c r="V352" s="720"/>
      <c r="W352" s="720"/>
      <c r="X352" s="720"/>
      <c r="Y352" s="720"/>
      <c r="Z352" s="720"/>
    </row>
    <row r="353" spans="1:26" ht="12.75" customHeight="1">
      <c r="A353" s="720"/>
      <c r="B353" s="720"/>
      <c r="C353" s="720"/>
      <c r="D353" s="720"/>
      <c r="E353" s="299"/>
      <c r="F353" s="299"/>
      <c r="G353" s="299"/>
      <c r="H353" s="299"/>
      <c r="I353" s="299"/>
      <c r="J353" s="299"/>
      <c r="K353" s="720"/>
      <c r="L353" s="720"/>
      <c r="M353" s="720"/>
      <c r="N353" s="720"/>
      <c r="O353" s="720"/>
      <c r="P353" s="720"/>
      <c r="Q353" s="720"/>
      <c r="R353" s="720"/>
      <c r="S353" s="720"/>
      <c r="T353" s="720"/>
      <c r="U353" s="720"/>
      <c r="V353" s="720"/>
      <c r="W353" s="720"/>
      <c r="X353" s="720"/>
      <c r="Y353" s="720"/>
      <c r="Z353" s="720"/>
    </row>
    <row r="354" spans="1:26" ht="12.75" customHeight="1">
      <c r="A354" s="720"/>
      <c r="B354" s="720"/>
      <c r="C354" s="720"/>
      <c r="D354" s="720"/>
      <c r="E354" s="299"/>
      <c r="F354" s="299"/>
      <c r="G354" s="299"/>
      <c r="H354" s="299"/>
      <c r="I354" s="299"/>
      <c r="J354" s="299"/>
      <c r="K354" s="720"/>
      <c r="L354" s="720"/>
      <c r="M354" s="720"/>
      <c r="N354" s="720"/>
      <c r="O354" s="720"/>
      <c r="P354" s="720"/>
      <c r="Q354" s="720"/>
      <c r="R354" s="720"/>
      <c r="S354" s="720"/>
      <c r="T354" s="720"/>
      <c r="U354" s="720"/>
      <c r="V354" s="720"/>
      <c r="W354" s="720"/>
      <c r="X354" s="720"/>
      <c r="Y354" s="720"/>
      <c r="Z354" s="720"/>
    </row>
    <row r="355" spans="1:26" ht="12.75" customHeight="1">
      <c r="A355" s="720"/>
      <c r="B355" s="720"/>
      <c r="C355" s="720"/>
      <c r="D355" s="720"/>
      <c r="E355" s="299"/>
      <c r="F355" s="299"/>
      <c r="G355" s="299"/>
      <c r="H355" s="299"/>
      <c r="I355" s="299"/>
      <c r="J355" s="299"/>
      <c r="K355" s="720"/>
      <c r="L355" s="720"/>
      <c r="M355" s="720"/>
      <c r="N355" s="720"/>
      <c r="O355" s="720"/>
      <c r="P355" s="720"/>
      <c r="Q355" s="720"/>
      <c r="R355" s="720"/>
      <c r="S355" s="720"/>
      <c r="T355" s="720"/>
      <c r="U355" s="720"/>
      <c r="V355" s="720"/>
      <c r="W355" s="720"/>
      <c r="X355" s="720"/>
      <c r="Y355" s="720"/>
      <c r="Z355" s="720"/>
    </row>
    <row r="356" spans="1:26" ht="12.75" customHeight="1">
      <c r="A356" s="720"/>
      <c r="B356" s="720"/>
      <c r="C356" s="720"/>
      <c r="D356" s="720"/>
      <c r="E356" s="299"/>
      <c r="F356" s="299"/>
      <c r="G356" s="299"/>
      <c r="H356" s="299"/>
      <c r="I356" s="299"/>
      <c r="J356" s="299"/>
      <c r="K356" s="720"/>
      <c r="L356" s="720"/>
      <c r="M356" s="720"/>
      <c r="N356" s="720"/>
      <c r="O356" s="720"/>
      <c r="P356" s="720"/>
      <c r="Q356" s="720"/>
      <c r="R356" s="720"/>
      <c r="S356" s="720"/>
      <c r="T356" s="720"/>
      <c r="U356" s="720"/>
      <c r="V356" s="720"/>
      <c r="W356" s="720"/>
      <c r="X356" s="720"/>
      <c r="Y356" s="720"/>
      <c r="Z356" s="720"/>
    </row>
    <row r="357" spans="1:26" ht="12.75" customHeight="1">
      <c r="A357" s="720"/>
      <c r="B357" s="720"/>
      <c r="C357" s="720"/>
      <c r="D357" s="720"/>
      <c r="E357" s="299"/>
      <c r="F357" s="299"/>
      <c r="G357" s="299"/>
      <c r="H357" s="299"/>
      <c r="I357" s="299"/>
      <c r="J357" s="299"/>
      <c r="K357" s="720"/>
      <c r="L357" s="720"/>
      <c r="M357" s="720"/>
      <c r="N357" s="720"/>
      <c r="O357" s="720"/>
      <c r="P357" s="720"/>
      <c r="Q357" s="720"/>
      <c r="R357" s="720"/>
      <c r="S357" s="720"/>
      <c r="T357" s="720"/>
      <c r="U357" s="720"/>
      <c r="V357" s="720"/>
      <c r="W357" s="720"/>
      <c r="X357" s="720"/>
      <c r="Y357" s="720"/>
      <c r="Z357" s="720"/>
    </row>
    <row r="358" spans="1:26" ht="12.75" customHeight="1">
      <c r="A358" s="720"/>
      <c r="B358" s="720"/>
      <c r="C358" s="720"/>
      <c r="D358" s="720"/>
      <c r="E358" s="299"/>
      <c r="F358" s="299"/>
      <c r="G358" s="299"/>
      <c r="H358" s="299"/>
      <c r="I358" s="299"/>
      <c r="J358" s="299"/>
      <c r="K358" s="720"/>
      <c r="L358" s="720"/>
      <c r="M358" s="720"/>
      <c r="N358" s="720"/>
      <c r="O358" s="720"/>
      <c r="P358" s="720"/>
      <c r="Q358" s="720"/>
      <c r="R358" s="720"/>
      <c r="S358" s="720"/>
      <c r="T358" s="720"/>
      <c r="U358" s="720"/>
      <c r="V358" s="720"/>
      <c r="W358" s="720"/>
      <c r="X358" s="720"/>
      <c r="Y358" s="720"/>
      <c r="Z358" s="720"/>
    </row>
    <row r="359" spans="1:26" ht="12.75" customHeight="1">
      <c r="A359" s="720"/>
      <c r="B359" s="720"/>
      <c r="C359" s="720"/>
      <c r="D359" s="720"/>
      <c r="E359" s="299"/>
      <c r="F359" s="299"/>
      <c r="G359" s="299"/>
      <c r="H359" s="299"/>
      <c r="I359" s="299"/>
      <c r="J359" s="299"/>
      <c r="K359" s="720"/>
      <c r="L359" s="720"/>
      <c r="M359" s="720"/>
      <c r="N359" s="720"/>
      <c r="O359" s="720"/>
      <c r="P359" s="720"/>
      <c r="Q359" s="720"/>
      <c r="R359" s="720"/>
      <c r="S359" s="720"/>
      <c r="T359" s="720"/>
      <c r="U359" s="720"/>
      <c r="V359" s="720"/>
      <c r="W359" s="720"/>
      <c r="X359" s="720"/>
      <c r="Y359" s="720"/>
      <c r="Z359" s="720"/>
    </row>
    <row r="360" spans="1:26" ht="12.75" customHeight="1">
      <c r="A360" s="720"/>
      <c r="B360" s="720"/>
      <c r="C360" s="720"/>
      <c r="D360" s="720"/>
      <c r="E360" s="299"/>
      <c r="F360" s="299"/>
      <c r="G360" s="299"/>
      <c r="H360" s="299"/>
      <c r="I360" s="299"/>
      <c r="J360" s="299"/>
      <c r="K360" s="720"/>
      <c r="L360" s="720"/>
      <c r="M360" s="720"/>
      <c r="N360" s="720"/>
      <c r="O360" s="720"/>
      <c r="P360" s="720"/>
      <c r="Q360" s="720"/>
      <c r="R360" s="720"/>
      <c r="S360" s="720"/>
      <c r="T360" s="720"/>
      <c r="U360" s="720"/>
      <c r="V360" s="720"/>
      <c r="W360" s="720"/>
      <c r="X360" s="720"/>
      <c r="Y360" s="720"/>
      <c r="Z360" s="720"/>
    </row>
    <row r="361" spans="1:26" ht="12.75" customHeight="1">
      <c r="A361" s="720"/>
      <c r="B361" s="720"/>
      <c r="C361" s="720"/>
      <c r="D361" s="720"/>
      <c r="E361" s="299"/>
      <c r="F361" s="299"/>
      <c r="G361" s="299"/>
      <c r="H361" s="299"/>
      <c r="I361" s="299"/>
      <c r="J361" s="299"/>
      <c r="K361" s="720"/>
      <c r="L361" s="720"/>
      <c r="M361" s="720"/>
      <c r="N361" s="720"/>
      <c r="O361" s="720"/>
      <c r="P361" s="720"/>
      <c r="Q361" s="720"/>
      <c r="R361" s="720"/>
      <c r="S361" s="720"/>
      <c r="T361" s="720"/>
      <c r="U361" s="720"/>
      <c r="V361" s="720"/>
      <c r="W361" s="720"/>
      <c r="X361" s="720"/>
      <c r="Y361" s="720"/>
      <c r="Z361" s="720"/>
    </row>
    <row r="362" spans="1:26" ht="12.75" customHeight="1">
      <c r="A362" s="720"/>
      <c r="B362" s="720"/>
      <c r="C362" s="720"/>
      <c r="D362" s="720"/>
      <c r="E362" s="299"/>
      <c r="F362" s="299"/>
      <c r="G362" s="299"/>
      <c r="H362" s="299"/>
      <c r="I362" s="299"/>
      <c r="J362" s="299"/>
      <c r="K362" s="720"/>
      <c r="L362" s="720"/>
      <c r="M362" s="720"/>
      <c r="N362" s="720"/>
      <c r="O362" s="720"/>
      <c r="P362" s="720"/>
      <c r="Q362" s="720"/>
      <c r="R362" s="720"/>
      <c r="S362" s="720"/>
      <c r="T362" s="720"/>
      <c r="U362" s="720"/>
      <c r="V362" s="720"/>
      <c r="W362" s="720"/>
      <c r="X362" s="720"/>
      <c r="Y362" s="720"/>
      <c r="Z362" s="720"/>
    </row>
    <row r="363" spans="1:26" ht="12.75" customHeight="1">
      <c r="A363" s="720"/>
      <c r="B363" s="720"/>
      <c r="C363" s="720"/>
      <c r="D363" s="720"/>
      <c r="E363" s="299"/>
      <c r="F363" s="299"/>
      <c r="G363" s="299"/>
      <c r="H363" s="299"/>
      <c r="I363" s="299"/>
      <c r="J363" s="299"/>
      <c r="K363" s="720"/>
      <c r="L363" s="720"/>
      <c r="M363" s="720"/>
      <c r="N363" s="720"/>
      <c r="O363" s="720"/>
      <c r="P363" s="720"/>
      <c r="Q363" s="720"/>
      <c r="R363" s="720"/>
      <c r="S363" s="720"/>
      <c r="T363" s="720"/>
      <c r="U363" s="720"/>
      <c r="V363" s="720"/>
      <c r="W363" s="720"/>
      <c r="X363" s="720"/>
      <c r="Y363" s="720"/>
      <c r="Z363" s="720"/>
    </row>
    <row r="364" spans="1:26" ht="12.75" customHeight="1">
      <c r="A364" s="720"/>
      <c r="B364" s="720"/>
      <c r="C364" s="720"/>
      <c r="D364" s="720"/>
      <c r="E364" s="299"/>
      <c r="F364" s="299"/>
      <c r="G364" s="299"/>
      <c r="H364" s="299"/>
      <c r="I364" s="299"/>
      <c r="J364" s="299"/>
      <c r="K364" s="720"/>
      <c r="L364" s="720"/>
      <c r="M364" s="720"/>
      <c r="N364" s="720"/>
      <c r="O364" s="720"/>
      <c r="P364" s="720"/>
      <c r="Q364" s="720"/>
      <c r="R364" s="720"/>
      <c r="S364" s="720"/>
      <c r="T364" s="720"/>
      <c r="U364" s="720"/>
      <c r="V364" s="720"/>
      <c r="W364" s="720"/>
      <c r="X364" s="720"/>
      <c r="Y364" s="720"/>
      <c r="Z364" s="720"/>
    </row>
    <row r="365" spans="1:26" ht="12.75" customHeight="1">
      <c r="A365" s="720"/>
      <c r="B365" s="720"/>
      <c r="C365" s="720"/>
      <c r="D365" s="720"/>
      <c r="E365" s="299"/>
      <c r="F365" s="299"/>
      <c r="G365" s="299"/>
      <c r="H365" s="299"/>
      <c r="I365" s="299"/>
      <c r="J365" s="299"/>
      <c r="K365" s="720"/>
      <c r="L365" s="720"/>
      <c r="M365" s="720"/>
      <c r="N365" s="720"/>
      <c r="O365" s="720"/>
      <c r="P365" s="720"/>
      <c r="Q365" s="720"/>
      <c r="R365" s="720"/>
      <c r="S365" s="720"/>
      <c r="T365" s="720"/>
      <c r="U365" s="720"/>
      <c r="V365" s="720"/>
      <c r="W365" s="720"/>
      <c r="X365" s="720"/>
      <c r="Y365" s="720"/>
      <c r="Z365" s="720"/>
    </row>
    <row r="366" spans="1:26" ht="12.75" customHeight="1">
      <c r="A366" s="720"/>
      <c r="B366" s="720"/>
      <c r="C366" s="720"/>
      <c r="D366" s="720"/>
      <c r="E366" s="299"/>
      <c r="F366" s="299"/>
      <c r="G366" s="299"/>
      <c r="H366" s="299"/>
      <c r="I366" s="299"/>
      <c r="J366" s="299"/>
      <c r="K366" s="720"/>
      <c r="L366" s="720"/>
      <c r="M366" s="720"/>
      <c r="N366" s="720"/>
      <c r="O366" s="720"/>
      <c r="P366" s="720"/>
      <c r="Q366" s="720"/>
      <c r="R366" s="720"/>
      <c r="S366" s="720"/>
      <c r="T366" s="720"/>
      <c r="U366" s="720"/>
      <c r="V366" s="720"/>
      <c r="W366" s="720"/>
      <c r="X366" s="720"/>
      <c r="Y366" s="720"/>
      <c r="Z366" s="720"/>
    </row>
    <row r="367" spans="1:26" ht="12.75" customHeight="1">
      <c r="A367" s="720"/>
      <c r="B367" s="720"/>
      <c r="C367" s="720"/>
      <c r="D367" s="720"/>
      <c r="E367" s="299"/>
      <c r="F367" s="299"/>
      <c r="G367" s="299"/>
      <c r="H367" s="299"/>
      <c r="I367" s="299"/>
      <c r="J367" s="299"/>
      <c r="K367" s="720"/>
      <c r="L367" s="720"/>
      <c r="M367" s="720"/>
      <c r="N367" s="720"/>
      <c r="O367" s="720"/>
      <c r="P367" s="720"/>
      <c r="Q367" s="720"/>
      <c r="R367" s="720"/>
      <c r="S367" s="720"/>
      <c r="T367" s="720"/>
      <c r="U367" s="720"/>
      <c r="V367" s="720"/>
      <c r="W367" s="720"/>
      <c r="X367" s="720"/>
      <c r="Y367" s="720"/>
      <c r="Z367" s="720"/>
    </row>
    <row r="368" spans="1:26" ht="12.75" customHeight="1">
      <c r="A368" s="720"/>
      <c r="B368" s="720"/>
      <c r="C368" s="720"/>
      <c r="D368" s="720"/>
      <c r="E368" s="299"/>
      <c r="F368" s="299"/>
      <c r="G368" s="299"/>
      <c r="H368" s="299"/>
      <c r="I368" s="299"/>
      <c r="J368" s="299"/>
      <c r="K368" s="720"/>
      <c r="L368" s="720"/>
      <c r="M368" s="720"/>
      <c r="N368" s="720"/>
      <c r="O368" s="720"/>
      <c r="P368" s="720"/>
      <c r="Q368" s="720"/>
      <c r="R368" s="720"/>
      <c r="S368" s="720"/>
      <c r="T368" s="720"/>
      <c r="U368" s="720"/>
      <c r="V368" s="720"/>
      <c r="W368" s="720"/>
      <c r="X368" s="720"/>
      <c r="Y368" s="720"/>
      <c r="Z368" s="720"/>
    </row>
    <row r="369" spans="1:26" ht="12.75" customHeight="1">
      <c r="A369" s="720"/>
      <c r="B369" s="720"/>
      <c r="C369" s="720"/>
      <c r="D369" s="720"/>
      <c r="E369" s="299"/>
      <c r="F369" s="299"/>
      <c r="G369" s="299"/>
      <c r="H369" s="299"/>
      <c r="I369" s="299"/>
      <c r="J369" s="299"/>
      <c r="K369" s="720"/>
      <c r="L369" s="720"/>
      <c r="M369" s="720"/>
      <c r="N369" s="720"/>
      <c r="O369" s="720"/>
      <c r="P369" s="720"/>
      <c r="Q369" s="720"/>
      <c r="R369" s="720"/>
      <c r="S369" s="720"/>
      <c r="T369" s="720"/>
      <c r="U369" s="720"/>
      <c r="V369" s="720"/>
      <c r="W369" s="720"/>
      <c r="X369" s="720"/>
      <c r="Y369" s="720"/>
      <c r="Z369" s="720"/>
    </row>
    <row r="370" spans="1:26" ht="12.75" customHeight="1">
      <c r="A370" s="720"/>
      <c r="B370" s="720"/>
      <c r="C370" s="720"/>
      <c r="D370" s="720"/>
      <c r="E370" s="299"/>
      <c r="F370" s="299"/>
      <c r="G370" s="299"/>
      <c r="H370" s="299"/>
      <c r="I370" s="299"/>
      <c r="J370" s="299"/>
      <c r="K370" s="720"/>
      <c r="L370" s="720"/>
      <c r="M370" s="720"/>
      <c r="N370" s="720"/>
      <c r="O370" s="720"/>
      <c r="P370" s="720"/>
      <c r="Q370" s="720"/>
      <c r="R370" s="720"/>
      <c r="S370" s="720"/>
      <c r="T370" s="720"/>
      <c r="U370" s="720"/>
      <c r="V370" s="720"/>
      <c r="W370" s="720"/>
      <c r="X370" s="720"/>
      <c r="Y370" s="720"/>
      <c r="Z370" s="720"/>
    </row>
    <row r="371" spans="1:26" ht="12.75" customHeight="1">
      <c r="A371" s="720"/>
      <c r="B371" s="720"/>
      <c r="C371" s="720"/>
      <c r="D371" s="720"/>
      <c r="E371" s="299"/>
      <c r="F371" s="299"/>
      <c r="G371" s="299"/>
      <c r="H371" s="299"/>
      <c r="I371" s="299"/>
      <c r="J371" s="299"/>
      <c r="K371" s="720"/>
      <c r="L371" s="720"/>
      <c r="M371" s="720"/>
      <c r="N371" s="720"/>
      <c r="O371" s="720"/>
      <c r="P371" s="720"/>
      <c r="Q371" s="720"/>
      <c r="R371" s="720"/>
      <c r="S371" s="720"/>
      <c r="T371" s="720"/>
      <c r="U371" s="720"/>
      <c r="V371" s="720"/>
      <c r="W371" s="720"/>
      <c r="X371" s="720"/>
      <c r="Y371" s="720"/>
      <c r="Z371" s="720"/>
    </row>
    <row r="372" spans="1:26" ht="12.75" customHeight="1">
      <c r="A372" s="720"/>
      <c r="B372" s="720"/>
      <c r="C372" s="720"/>
      <c r="D372" s="720"/>
      <c r="E372" s="299"/>
      <c r="F372" s="299"/>
      <c r="G372" s="299"/>
      <c r="H372" s="299"/>
      <c r="I372" s="299"/>
      <c r="J372" s="299"/>
      <c r="K372" s="720"/>
      <c r="L372" s="720"/>
      <c r="M372" s="720"/>
      <c r="N372" s="720"/>
      <c r="O372" s="720"/>
      <c r="P372" s="720"/>
      <c r="Q372" s="720"/>
      <c r="R372" s="720"/>
      <c r="S372" s="720"/>
      <c r="T372" s="720"/>
      <c r="U372" s="720"/>
      <c r="V372" s="720"/>
      <c r="W372" s="720"/>
      <c r="X372" s="720"/>
      <c r="Y372" s="720"/>
      <c r="Z372" s="720"/>
    </row>
    <row r="373" spans="1:26" ht="12.75" customHeight="1">
      <c r="A373" s="720"/>
      <c r="B373" s="720"/>
      <c r="C373" s="720"/>
      <c r="D373" s="720"/>
      <c r="E373" s="299"/>
      <c r="F373" s="299"/>
      <c r="G373" s="299"/>
      <c r="H373" s="299"/>
      <c r="I373" s="299"/>
      <c r="J373" s="299"/>
      <c r="K373" s="720"/>
      <c r="L373" s="720"/>
      <c r="M373" s="720"/>
      <c r="N373" s="720"/>
      <c r="O373" s="720"/>
      <c r="P373" s="720"/>
      <c r="Q373" s="720"/>
      <c r="R373" s="720"/>
      <c r="S373" s="720"/>
      <c r="T373" s="720"/>
      <c r="U373" s="720"/>
      <c r="V373" s="720"/>
      <c r="W373" s="720"/>
      <c r="X373" s="720"/>
      <c r="Y373" s="720"/>
      <c r="Z373" s="720"/>
    </row>
    <row r="374" spans="1:26" ht="12.75" customHeight="1">
      <c r="A374" s="720"/>
      <c r="B374" s="720"/>
      <c r="C374" s="720"/>
      <c r="D374" s="720"/>
      <c r="E374" s="299"/>
      <c r="F374" s="299"/>
      <c r="G374" s="299"/>
      <c r="H374" s="299"/>
      <c r="I374" s="299"/>
      <c r="J374" s="299"/>
      <c r="K374" s="720"/>
      <c r="L374" s="720"/>
      <c r="M374" s="720"/>
      <c r="N374" s="720"/>
      <c r="O374" s="720"/>
      <c r="P374" s="720"/>
      <c r="Q374" s="720"/>
      <c r="R374" s="720"/>
      <c r="S374" s="720"/>
      <c r="T374" s="720"/>
      <c r="U374" s="720"/>
      <c r="V374" s="720"/>
      <c r="W374" s="720"/>
      <c r="X374" s="720"/>
      <c r="Y374" s="720"/>
      <c r="Z374" s="720"/>
    </row>
    <row r="375" spans="1:26" ht="12.75" customHeight="1">
      <c r="A375" s="720"/>
      <c r="B375" s="720"/>
      <c r="C375" s="720"/>
      <c r="D375" s="720"/>
      <c r="E375" s="299"/>
      <c r="F375" s="299"/>
      <c r="G375" s="299"/>
      <c r="H375" s="299"/>
      <c r="I375" s="299"/>
      <c r="J375" s="299"/>
      <c r="K375" s="720"/>
      <c r="L375" s="720"/>
      <c r="M375" s="720"/>
      <c r="N375" s="720"/>
      <c r="O375" s="720"/>
      <c r="P375" s="720"/>
      <c r="Q375" s="720"/>
      <c r="R375" s="720"/>
      <c r="S375" s="720"/>
      <c r="T375" s="720"/>
      <c r="U375" s="720"/>
      <c r="V375" s="720"/>
      <c r="W375" s="720"/>
      <c r="X375" s="720"/>
      <c r="Y375" s="720"/>
      <c r="Z375" s="720"/>
    </row>
    <row r="376" spans="1:26" ht="12.75" customHeight="1">
      <c r="A376" s="720"/>
      <c r="B376" s="720"/>
      <c r="C376" s="720"/>
      <c r="D376" s="720"/>
      <c r="E376" s="299"/>
      <c r="F376" s="299"/>
      <c r="G376" s="299"/>
      <c r="H376" s="299"/>
      <c r="I376" s="299"/>
      <c r="J376" s="299"/>
      <c r="K376" s="720"/>
      <c r="L376" s="720"/>
      <c r="M376" s="720"/>
      <c r="N376" s="720"/>
      <c r="O376" s="720"/>
      <c r="P376" s="720"/>
      <c r="Q376" s="720"/>
      <c r="R376" s="720"/>
      <c r="S376" s="720"/>
      <c r="T376" s="720"/>
      <c r="U376" s="720"/>
      <c r="V376" s="720"/>
      <c r="W376" s="720"/>
      <c r="X376" s="720"/>
      <c r="Y376" s="720"/>
      <c r="Z376" s="720"/>
    </row>
    <row r="377" spans="1:26" ht="12.75" customHeight="1">
      <c r="A377" s="720"/>
      <c r="B377" s="720"/>
      <c r="C377" s="720"/>
      <c r="D377" s="720"/>
      <c r="E377" s="299"/>
      <c r="F377" s="299"/>
      <c r="G377" s="299"/>
      <c r="H377" s="299"/>
      <c r="I377" s="299"/>
      <c r="J377" s="299"/>
      <c r="K377" s="720"/>
      <c r="L377" s="720"/>
      <c r="M377" s="720"/>
      <c r="N377" s="720"/>
      <c r="O377" s="720"/>
      <c r="P377" s="720"/>
      <c r="Q377" s="720"/>
      <c r="R377" s="720"/>
      <c r="S377" s="720"/>
      <c r="T377" s="720"/>
      <c r="U377" s="720"/>
      <c r="V377" s="720"/>
      <c r="W377" s="720"/>
      <c r="X377" s="720"/>
      <c r="Y377" s="720"/>
      <c r="Z377" s="720"/>
    </row>
    <row r="378" spans="1:26" ht="12.75" customHeight="1">
      <c r="A378" s="720"/>
      <c r="B378" s="720"/>
      <c r="C378" s="720"/>
      <c r="D378" s="720"/>
      <c r="E378" s="299"/>
      <c r="F378" s="299"/>
      <c r="G378" s="299"/>
      <c r="H378" s="299"/>
      <c r="I378" s="299"/>
      <c r="J378" s="299"/>
      <c r="K378" s="720"/>
      <c r="L378" s="720"/>
      <c r="M378" s="720"/>
      <c r="N378" s="720"/>
      <c r="O378" s="720"/>
      <c r="P378" s="720"/>
      <c r="Q378" s="720"/>
      <c r="R378" s="720"/>
      <c r="S378" s="720"/>
      <c r="T378" s="720"/>
      <c r="U378" s="720"/>
      <c r="V378" s="720"/>
      <c r="W378" s="720"/>
      <c r="X378" s="720"/>
      <c r="Y378" s="720"/>
      <c r="Z378" s="720"/>
    </row>
    <row r="379" spans="1:26" ht="12.75" customHeight="1">
      <c r="A379" s="720"/>
      <c r="B379" s="720"/>
      <c r="C379" s="720"/>
      <c r="D379" s="720"/>
      <c r="E379" s="299"/>
      <c r="F379" s="299"/>
      <c r="G379" s="299"/>
      <c r="H379" s="299"/>
      <c r="I379" s="299"/>
      <c r="J379" s="299"/>
      <c r="K379" s="720"/>
      <c r="L379" s="720"/>
      <c r="M379" s="720"/>
      <c r="N379" s="720"/>
      <c r="O379" s="720"/>
      <c r="P379" s="720"/>
      <c r="Q379" s="720"/>
      <c r="R379" s="720"/>
      <c r="S379" s="720"/>
      <c r="T379" s="720"/>
      <c r="U379" s="720"/>
      <c r="V379" s="720"/>
      <c r="W379" s="720"/>
      <c r="X379" s="720"/>
      <c r="Y379" s="720"/>
      <c r="Z379" s="720"/>
    </row>
    <row r="380" spans="1:26" ht="12.75" customHeight="1">
      <c r="A380" s="720"/>
      <c r="B380" s="720"/>
      <c r="C380" s="720"/>
      <c r="D380" s="720"/>
      <c r="E380" s="299"/>
      <c r="F380" s="299"/>
      <c r="G380" s="299"/>
      <c r="H380" s="299"/>
      <c r="I380" s="299"/>
      <c r="J380" s="299"/>
      <c r="K380" s="720"/>
      <c r="L380" s="720"/>
      <c r="M380" s="720"/>
      <c r="N380" s="720"/>
      <c r="O380" s="720"/>
      <c r="P380" s="720"/>
      <c r="Q380" s="720"/>
      <c r="R380" s="720"/>
      <c r="S380" s="720"/>
      <c r="T380" s="720"/>
      <c r="U380" s="720"/>
      <c r="V380" s="720"/>
      <c r="W380" s="720"/>
      <c r="X380" s="720"/>
      <c r="Y380" s="720"/>
      <c r="Z380" s="720"/>
    </row>
    <row r="381" spans="1:26" ht="12.75" customHeight="1">
      <c r="A381" s="720"/>
      <c r="B381" s="720"/>
      <c r="C381" s="720"/>
      <c r="D381" s="720"/>
      <c r="E381" s="299"/>
      <c r="F381" s="299"/>
      <c r="G381" s="299"/>
      <c r="H381" s="299"/>
      <c r="I381" s="299"/>
      <c r="J381" s="299"/>
      <c r="K381" s="720"/>
      <c r="L381" s="720"/>
      <c r="M381" s="720"/>
      <c r="N381" s="720"/>
      <c r="O381" s="720"/>
      <c r="P381" s="720"/>
      <c r="Q381" s="720"/>
      <c r="R381" s="720"/>
      <c r="S381" s="720"/>
      <c r="T381" s="720"/>
      <c r="U381" s="720"/>
      <c r="V381" s="720"/>
      <c r="W381" s="720"/>
      <c r="X381" s="720"/>
      <c r="Y381" s="720"/>
      <c r="Z381" s="720"/>
    </row>
    <row r="382" spans="1:26" ht="12.75" customHeight="1">
      <c r="A382" s="720"/>
      <c r="B382" s="720"/>
      <c r="C382" s="720"/>
      <c r="D382" s="720"/>
      <c r="E382" s="299"/>
      <c r="F382" s="299"/>
      <c r="G382" s="299"/>
      <c r="H382" s="299"/>
      <c r="I382" s="299"/>
      <c r="J382" s="299"/>
      <c r="K382" s="720"/>
      <c r="L382" s="720"/>
      <c r="M382" s="720"/>
      <c r="N382" s="720"/>
      <c r="O382" s="720"/>
      <c r="P382" s="720"/>
      <c r="Q382" s="720"/>
      <c r="R382" s="720"/>
      <c r="S382" s="720"/>
      <c r="T382" s="720"/>
      <c r="U382" s="720"/>
      <c r="V382" s="720"/>
      <c r="W382" s="720"/>
      <c r="X382" s="720"/>
      <c r="Y382" s="720"/>
      <c r="Z382" s="720"/>
    </row>
    <row r="383" spans="1:26" ht="12.75" customHeight="1">
      <c r="A383" s="720"/>
      <c r="B383" s="720"/>
      <c r="C383" s="720"/>
      <c r="D383" s="720"/>
      <c r="E383" s="299"/>
      <c r="F383" s="299"/>
      <c r="G383" s="299"/>
      <c r="H383" s="299"/>
      <c r="I383" s="299"/>
      <c r="J383" s="299"/>
      <c r="K383" s="720"/>
      <c r="L383" s="720"/>
      <c r="M383" s="720"/>
      <c r="N383" s="720"/>
      <c r="O383" s="720"/>
      <c r="P383" s="720"/>
      <c r="Q383" s="720"/>
      <c r="R383" s="720"/>
      <c r="S383" s="720"/>
      <c r="T383" s="720"/>
      <c r="U383" s="720"/>
      <c r="V383" s="720"/>
      <c r="W383" s="720"/>
      <c r="X383" s="720"/>
      <c r="Y383" s="720"/>
      <c r="Z383" s="720"/>
    </row>
    <row r="384" spans="1:26" ht="12.75" customHeight="1">
      <c r="A384" s="720"/>
      <c r="B384" s="720"/>
      <c r="C384" s="720"/>
      <c r="D384" s="720"/>
      <c r="E384" s="299"/>
      <c r="F384" s="299"/>
      <c r="G384" s="299"/>
      <c r="H384" s="299"/>
      <c r="I384" s="299"/>
      <c r="J384" s="299"/>
      <c r="K384" s="720"/>
      <c r="L384" s="720"/>
      <c r="M384" s="720"/>
      <c r="N384" s="720"/>
      <c r="O384" s="720"/>
      <c r="P384" s="720"/>
      <c r="Q384" s="720"/>
      <c r="R384" s="720"/>
      <c r="S384" s="720"/>
      <c r="T384" s="720"/>
      <c r="U384" s="720"/>
      <c r="V384" s="720"/>
      <c r="W384" s="720"/>
      <c r="X384" s="720"/>
      <c r="Y384" s="720"/>
      <c r="Z384" s="720"/>
    </row>
    <row r="385" spans="1:26" ht="12.75" customHeight="1">
      <c r="A385" s="720"/>
      <c r="B385" s="720"/>
      <c r="C385" s="720"/>
      <c r="D385" s="720"/>
      <c r="E385" s="299"/>
      <c r="F385" s="299"/>
      <c r="G385" s="299"/>
      <c r="H385" s="299"/>
      <c r="I385" s="299"/>
      <c r="J385" s="299"/>
      <c r="K385" s="720"/>
      <c r="L385" s="720"/>
      <c r="M385" s="720"/>
      <c r="N385" s="720"/>
      <c r="O385" s="720"/>
      <c r="P385" s="720"/>
      <c r="Q385" s="720"/>
      <c r="R385" s="720"/>
      <c r="S385" s="720"/>
      <c r="T385" s="720"/>
      <c r="U385" s="720"/>
      <c r="V385" s="720"/>
      <c r="W385" s="720"/>
      <c r="X385" s="720"/>
      <c r="Y385" s="720"/>
      <c r="Z385" s="720"/>
    </row>
    <row r="386" spans="1:26" ht="12.75" customHeight="1">
      <c r="A386" s="720"/>
      <c r="B386" s="720"/>
      <c r="C386" s="720"/>
      <c r="D386" s="720"/>
      <c r="E386" s="299"/>
      <c r="F386" s="299"/>
      <c r="G386" s="299"/>
      <c r="H386" s="299"/>
      <c r="I386" s="299"/>
      <c r="J386" s="299"/>
      <c r="K386" s="720"/>
      <c r="L386" s="720"/>
      <c r="M386" s="720"/>
      <c r="N386" s="720"/>
      <c r="O386" s="720"/>
      <c r="P386" s="720"/>
      <c r="Q386" s="720"/>
      <c r="R386" s="720"/>
      <c r="S386" s="720"/>
      <c r="T386" s="720"/>
      <c r="U386" s="720"/>
      <c r="V386" s="720"/>
      <c r="W386" s="720"/>
      <c r="X386" s="720"/>
      <c r="Y386" s="720"/>
      <c r="Z386" s="720"/>
    </row>
    <row r="387" spans="1:26" ht="12.75" customHeight="1">
      <c r="A387" s="720"/>
      <c r="B387" s="720"/>
      <c r="C387" s="720"/>
      <c r="D387" s="720"/>
      <c r="E387" s="299"/>
      <c r="F387" s="299"/>
      <c r="G387" s="299"/>
      <c r="H387" s="299"/>
      <c r="I387" s="299"/>
      <c r="J387" s="299"/>
      <c r="K387" s="720"/>
      <c r="L387" s="720"/>
      <c r="M387" s="720"/>
      <c r="N387" s="720"/>
      <c r="O387" s="720"/>
      <c r="P387" s="720"/>
      <c r="Q387" s="720"/>
      <c r="R387" s="720"/>
      <c r="S387" s="720"/>
      <c r="T387" s="720"/>
      <c r="U387" s="720"/>
      <c r="V387" s="720"/>
      <c r="W387" s="720"/>
      <c r="X387" s="720"/>
      <c r="Y387" s="720"/>
      <c r="Z387" s="720"/>
    </row>
    <row r="388" spans="1:26" ht="12.75" customHeight="1">
      <c r="A388" s="720"/>
      <c r="B388" s="720"/>
      <c r="C388" s="720"/>
      <c r="D388" s="720"/>
      <c r="E388" s="299"/>
      <c r="F388" s="299"/>
      <c r="G388" s="299"/>
      <c r="H388" s="299"/>
      <c r="I388" s="299"/>
      <c r="J388" s="299"/>
      <c r="K388" s="720"/>
      <c r="L388" s="720"/>
      <c r="M388" s="720"/>
      <c r="N388" s="720"/>
      <c r="O388" s="720"/>
      <c r="P388" s="720"/>
      <c r="Q388" s="720"/>
      <c r="R388" s="720"/>
      <c r="S388" s="720"/>
      <c r="T388" s="720"/>
      <c r="U388" s="720"/>
      <c r="V388" s="720"/>
      <c r="W388" s="720"/>
      <c r="X388" s="720"/>
      <c r="Y388" s="720"/>
      <c r="Z388" s="720"/>
    </row>
    <row r="389" spans="1:26" ht="12.75" customHeight="1">
      <c r="A389" s="720"/>
      <c r="B389" s="720"/>
      <c r="C389" s="720"/>
      <c r="D389" s="720"/>
      <c r="E389" s="299"/>
      <c r="F389" s="299"/>
      <c r="G389" s="299"/>
      <c r="H389" s="299"/>
      <c r="I389" s="299"/>
      <c r="J389" s="299"/>
      <c r="K389" s="720"/>
      <c r="L389" s="720"/>
      <c r="M389" s="720"/>
      <c r="N389" s="720"/>
      <c r="O389" s="720"/>
      <c r="P389" s="720"/>
      <c r="Q389" s="720"/>
      <c r="R389" s="720"/>
      <c r="S389" s="720"/>
      <c r="T389" s="720"/>
      <c r="U389" s="720"/>
      <c r="V389" s="720"/>
      <c r="W389" s="720"/>
      <c r="X389" s="720"/>
      <c r="Y389" s="720"/>
      <c r="Z389" s="720"/>
    </row>
    <row r="390" spans="1:26" ht="12.75" customHeight="1">
      <c r="A390" s="720"/>
      <c r="B390" s="720"/>
      <c r="C390" s="720"/>
      <c r="D390" s="720"/>
      <c r="E390" s="299"/>
      <c r="F390" s="299"/>
      <c r="G390" s="299"/>
      <c r="H390" s="299"/>
      <c r="I390" s="299"/>
      <c r="J390" s="299"/>
      <c r="K390" s="720"/>
      <c r="L390" s="720"/>
      <c r="M390" s="720"/>
      <c r="N390" s="720"/>
      <c r="O390" s="720"/>
      <c r="P390" s="720"/>
      <c r="Q390" s="720"/>
      <c r="R390" s="720"/>
      <c r="S390" s="720"/>
      <c r="T390" s="720"/>
      <c r="U390" s="720"/>
      <c r="V390" s="720"/>
      <c r="W390" s="720"/>
      <c r="X390" s="720"/>
      <c r="Y390" s="720"/>
      <c r="Z390" s="720"/>
    </row>
    <row r="391" spans="1:26" ht="12.75" customHeight="1">
      <c r="A391" s="720"/>
      <c r="B391" s="720"/>
      <c r="C391" s="720"/>
      <c r="D391" s="720"/>
      <c r="E391" s="299"/>
      <c r="F391" s="299"/>
      <c r="G391" s="299"/>
      <c r="H391" s="299"/>
      <c r="I391" s="299"/>
      <c r="J391" s="299"/>
      <c r="K391" s="720"/>
      <c r="L391" s="720"/>
      <c r="M391" s="720"/>
      <c r="N391" s="720"/>
      <c r="O391" s="720"/>
      <c r="P391" s="720"/>
      <c r="Q391" s="720"/>
      <c r="R391" s="720"/>
      <c r="S391" s="720"/>
      <c r="T391" s="720"/>
      <c r="U391" s="720"/>
      <c r="V391" s="720"/>
      <c r="W391" s="720"/>
      <c r="X391" s="720"/>
      <c r="Y391" s="720"/>
      <c r="Z391" s="720"/>
    </row>
    <row r="392" spans="1:26" ht="12.75" customHeight="1">
      <c r="A392" s="720"/>
      <c r="B392" s="720"/>
      <c r="C392" s="720"/>
      <c r="D392" s="720"/>
      <c r="E392" s="299"/>
      <c r="F392" s="299"/>
      <c r="G392" s="299"/>
      <c r="H392" s="299"/>
      <c r="I392" s="299"/>
      <c r="J392" s="299"/>
      <c r="K392" s="720"/>
      <c r="L392" s="720"/>
      <c r="M392" s="720"/>
      <c r="N392" s="720"/>
      <c r="O392" s="720"/>
      <c r="P392" s="720"/>
      <c r="Q392" s="720"/>
      <c r="R392" s="720"/>
      <c r="S392" s="720"/>
      <c r="T392" s="720"/>
      <c r="U392" s="720"/>
      <c r="V392" s="720"/>
      <c r="W392" s="720"/>
      <c r="X392" s="720"/>
      <c r="Y392" s="720"/>
      <c r="Z392" s="720"/>
    </row>
    <row r="393" spans="1:26" ht="12.75" customHeight="1">
      <c r="A393" s="720"/>
      <c r="B393" s="720"/>
      <c r="C393" s="720"/>
      <c r="D393" s="720"/>
      <c r="E393" s="299"/>
      <c r="F393" s="299"/>
      <c r="G393" s="299"/>
      <c r="H393" s="299"/>
      <c r="I393" s="299"/>
      <c r="J393" s="299"/>
      <c r="K393" s="720"/>
      <c r="L393" s="720"/>
      <c r="M393" s="720"/>
      <c r="N393" s="720"/>
      <c r="O393" s="720"/>
      <c r="P393" s="720"/>
      <c r="Q393" s="720"/>
      <c r="R393" s="720"/>
      <c r="S393" s="720"/>
      <c r="T393" s="720"/>
      <c r="U393" s="720"/>
      <c r="V393" s="720"/>
      <c r="W393" s="720"/>
      <c r="X393" s="720"/>
      <c r="Y393" s="720"/>
      <c r="Z393" s="720"/>
    </row>
    <row r="394" spans="1:26" ht="12.75" customHeight="1">
      <c r="A394" s="720"/>
      <c r="B394" s="720"/>
      <c r="C394" s="720"/>
      <c r="D394" s="720"/>
      <c r="E394" s="299"/>
      <c r="F394" s="299"/>
      <c r="G394" s="299"/>
      <c r="H394" s="299"/>
      <c r="I394" s="299"/>
      <c r="J394" s="299"/>
      <c r="K394" s="720"/>
      <c r="L394" s="720"/>
      <c r="M394" s="720"/>
      <c r="N394" s="720"/>
      <c r="O394" s="720"/>
      <c r="P394" s="720"/>
      <c r="Q394" s="720"/>
      <c r="R394" s="720"/>
      <c r="S394" s="720"/>
      <c r="T394" s="720"/>
      <c r="U394" s="720"/>
      <c r="V394" s="720"/>
      <c r="W394" s="720"/>
      <c r="X394" s="720"/>
      <c r="Y394" s="720"/>
      <c r="Z394" s="720"/>
    </row>
    <row r="395" spans="1:26" ht="12.75" customHeight="1">
      <c r="A395" s="720"/>
      <c r="B395" s="720"/>
      <c r="C395" s="720"/>
      <c r="D395" s="720"/>
      <c r="E395" s="299"/>
      <c r="F395" s="299"/>
      <c r="G395" s="299"/>
      <c r="H395" s="299"/>
      <c r="I395" s="299"/>
      <c r="J395" s="299"/>
      <c r="K395" s="720"/>
      <c r="L395" s="720"/>
      <c r="M395" s="720"/>
      <c r="N395" s="720"/>
      <c r="O395" s="720"/>
      <c r="P395" s="720"/>
      <c r="Q395" s="720"/>
      <c r="R395" s="720"/>
      <c r="S395" s="720"/>
      <c r="T395" s="720"/>
      <c r="U395" s="720"/>
      <c r="V395" s="720"/>
      <c r="W395" s="720"/>
      <c r="X395" s="720"/>
      <c r="Y395" s="720"/>
      <c r="Z395" s="720"/>
    </row>
    <row r="396" spans="1:26" ht="12.75" customHeight="1">
      <c r="A396" s="720"/>
      <c r="B396" s="720"/>
      <c r="C396" s="720"/>
      <c r="D396" s="720"/>
      <c r="E396" s="299"/>
      <c r="F396" s="299"/>
      <c r="G396" s="299"/>
      <c r="H396" s="299"/>
      <c r="I396" s="299"/>
      <c r="J396" s="299"/>
      <c r="K396" s="720"/>
      <c r="L396" s="720"/>
      <c r="M396" s="720"/>
      <c r="N396" s="720"/>
      <c r="O396" s="720"/>
      <c r="P396" s="720"/>
      <c r="Q396" s="720"/>
      <c r="R396" s="720"/>
      <c r="S396" s="720"/>
      <c r="T396" s="720"/>
      <c r="U396" s="720"/>
      <c r="V396" s="720"/>
      <c r="W396" s="720"/>
      <c r="X396" s="720"/>
      <c r="Y396" s="720"/>
      <c r="Z396" s="720"/>
    </row>
    <row r="397" spans="1:26" ht="12.75" customHeight="1">
      <c r="A397" s="720"/>
      <c r="B397" s="720"/>
      <c r="C397" s="720"/>
      <c r="D397" s="720"/>
      <c r="E397" s="299"/>
      <c r="F397" s="299"/>
      <c r="G397" s="299"/>
      <c r="H397" s="299"/>
      <c r="I397" s="299"/>
      <c r="J397" s="299"/>
      <c r="K397" s="720"/>
      <c r="L397" s="720"/>
      <c r="M397" s="720"/>
      <c r="N397" s="720"/>
      <c r="O397" s="720"/>
      <c r="P397" s="720"/>
      <c r="Q397" s="720"/>
      <c r="R397" s="720"/>
      <c r="S397" s="720"/>
      <c r="T397" s="720"/>
      <c r="U397" s="720"/>
      <c r="V397" s="720"/>
      <c r="W397" s="720"/>
      <c r="X397" s="720"/>
      <c r="Y397" s="720"/>
      <c r="Z397" s="720"/>
    </row>
    <row r="398" spans="1:26" ht="12.75" customHeight="1">
      <c r="A398" s="720"/>
      <c r="B398" s="720"/>
      <c r="C398" s="720"/>
      <c r="D398" s="720"/>
      <c r="E398" s="299"/>
      <c r="F398" s="299"/>
      <c r="G398" s="299"/>
      <c r="H398" s="299"/>
      <c r="I398" s="299"/>
      <c r="J398" s="299"/>
      <c r="K398" s="720"/>
      <c r="L398" s="720"/>
      <c r="M398" s="720"/>
      <c r="N398" s="720"/>
      <c r="O398" s="720"/>
      <c r="P398" s="720"/>
      <c r="Q398" s="720"/>
      <c r="R398" s="720"/>
      <c r="S398" s="720"/>
      <c r="T398" s="720"/>
      <c r="U398" s="720"/>
      <c r="V398" s="720"/>
      <c r="W398" s="720"/>
      <c r="X398" s="720"/>
      <c r="Y398" s="720"/>
      <c r="Z398" s="720"/>
    </row>
    <row r="399" spans="1:26" ht="12.75" customHeight="1">
      <c r="A399" s="720"/>
      <c r="B399" s="720"/>
      <c r="C399" s="720"/>
      <c r="D399" s="720"/>
      <c r="E399" s="299"/>
      <c r="F399" s="299"/>
      <c r="G399" s="299"/>
      <c r="H399" s="299"/>
      <c r="I399" s="299"/>
      <c r="J399" s="299"/>
      <c r="K399" s="720"/>
      <c r="L399" s="720"/>
      <c r="M399" s="720"/>
      <c r="N399" s="720"/>
      <c r="O399" s="720"/>
      <c r="P399" s="720"/>
      <c r="Q399" s="720"/>
      <c r="R399" s="720"/>
      <c r="S399" s="720"/>
      <c r="T399" s="720"/>
      <c r="U399" s="720"/>
      <c r="V399" s="720"/>
      <c r="W399" s="720"/>
      <c r="X399" s="720"/>
      <c r="Y399" s="720"/>
      <c r="Z399" s="720"/>
    </row>
    <row r="400" spans="1:26" ht="12.75" customHeight="1">
      <c r="A400" s="720"/>
      <c r="B400" s="720"/>
      <c r="C400" s="720"/>
      <c r="D400" s="720"/>
      <c r="E400" s="299"/>
      <c r="F400" s="299"/>
      <c r="G400" s="299"/>
      <c r="H400" s="299"/>
      <c r="I400" s="299"/>
      <c r="J400" s="299"/>
      <c r="K400" s="720"/>
      <c r="L400" s="720"/>
      <c r="M400" s="720"/>
      <c r="N400" s="720"/>
      <c r="O400" s="720"/>
      <c r="P400" s="720"/>
      <c r="Q400" s="720"/>
      <c r="R400" s="720"/>
      <c r="S400" s="720"/>
      <c r="T400" s="720"/>
      <c r="U400" s="720"/>
      <c r="V400" s="720"/>
      <c r="W400" s="720"/>
      <c r="X400" s="720"/>
      <c r="Y400" s="720"/>
      <c r="Z400" s="720"/>
    </row>
    <row r="401" spans="1:26" ht="12.75" customHeight="1">
      <c r="A401" s="720"/>
      <c r="B401" s="720"/>
      <c r="C401" s="720"/>
      <c r="D401" s="720"/>
      <c r="E401" s="299"/>
      <c r="F401" s="299"/>
      <c r="G401" s="299"/>
      <c r="H401" s="299"/>
      <c r="I401" s="299"/>
      <c r="J401" s="299"/>
      <c r="K401" s="720"/>
      <c r="L401" s="720"/>
      <c r="M401" s="720"/>
      <c r="N401" s="720"/>
      <c r="O401" s="720"/>
      <c r="P401" s="720"/>
      <c r="Q401" s="720"/>
      <c r="R401" s="720"/>
      <c r="S401" s="720"/>
      <c r="T401" s="720"/>
      <c r="U401" s="720"/>
      <c r="V401" s="720"/>
      <c r="W401" s="720"/>
      <c r="X401" s="720"/>
      <c r="Y401" s="720"/>
      <c r="Z401" s="720"/>
    </row>
    <row r="402" spans="1:26" ht="12.75" customHeight="1">
      <c r="A402" s="720"/>
      <c r="B402" s="720"/>
      <c r="C402" s="720"/>
      <c r="D402" s="720"/>
      <c r="E402" s="299"/>
      <c r="F402" s="299"/>
      <c r="G402" s="299"/>
      <c r="H402" s="299"/>
      <c r="I402" s="299"/>
      <c r="J402" s="299"/>
      <c r="K402" s="720"/>
      <c r="L402" s="720"/>
      <c r="M402" s="720"/>
      <c r="N402" s="720"/>
      <c r="O402" s="720"/>
      <c r="P402" s="720"/>
      <c r="Q402" s="720"/>
      <c r="R402" s="720"/>
      <c r="S402" s="720"/>
      <c r="T402" s="720"/>
      <c r="U402" s="720"/>
      <c r="V402" s="720"/>
      <c r="W402" s="720"/>
      <c r="X402" s="720"/>
      <c r="Y402" s="720"/>
      <c r="Z402" s="720"/>
    </row>
    <row r="403" spans="1:26" ht="12.75" customHeight="1">
      <c r="A403" s="720"/>
      <c r="B403" s="720"/>
      <c r="C403" s="720"/>
      <c r="D403" s="720"/>
      <c r="E403" s="299"/>
      <c r="F403" s="299"/>
      <c r="G403" s="299"/>
      <c r="H403" s="299"/>
      <c r="I403" s="299"/>
      <c r="J403" s="299"/>
      <c r="K403" s="720"/>
      <c r="L403" s="720"/>
      <c r="M403" s="720"/>
      <c r="N403" s="720"/>
      <c r="O403" s="720"/>
      <c r="P403" s="720"/>
      <c r="Q403" s="720"/>
      <c r="R403" s="720"/>
      <c r="S403" s="720"/>
      <c r="T403" s="720"/>
      <c r="U403" s="720"/>
      <c r="V403" s="720"/>
      <c r="W403" s="720"/>
      <c r="X403" s="720"/>
      <c r="Y403" s="720"/>
      <c r="Z403" s="720"/>
    </row>
    <row r="404" spans="1:26" ht="12.75" customHeight="1">
      <c r="A404" s="720"/>
      <c r="B404" s="720"/>
      <c r="C404" s="720"/>
      <c r="D404" s="720"/>
      <c r="E404" s="299"/>
      <c r="F404" s="299"/>
      <c r="G404" s="299"/>
      <c r="H404" s="299"/>
      <c r="I404" s="299"/>
      <c r="J404" s="299"/>
      <c r="K404" s="720"/>
      <c r="L404" s="720"/>
      <c r="M404" s="720"/>
      <c r="N404" s="720"/>
      <c r="O404" s="720"/>
      <c r="P404" s="720"/>
      <c r="Q404" s="720"/>
      <c r="R404" s="720"/>
      <c r="S404" s="720"/>
      <c r="T404" s="720"/>
      <c r="U404" s="720"/>
      <c r="V404" s="720"/>
      <c r="W404" s="720"/>
      <c r="X404" s="720"/>
      <c r="Y404" s="720"/>
      <c r="Z404" s="720"/>
    </row>
    <row r="405" spans="1:26" ht="12.75" customHeight="1">
      <c r="A405" s="720"/>
      <c r="B405" s="720"/>
      <c r="C405" s="720"/>
      <c r="D405" s="720"/>
      <c r="E405" s="299"/>
      <c r="F405" s="299"/>
      <c r="G405" s="299"/>
      <c r="H405" s="299"/>
      <c r="I405" s="299"/>
      <c r="J405" s="299"/>
      <c r="K405" s="720"/>
      <c r="L405" s="720"/>
      <c r="M405" s="720"/>
      <c r="N405" s="720"/>
      <c r="O405" s="720"/>
      <c r="P405" s="720"/>
      <c r="Q405" s="720"/>
      <c r="R405" s="720"/>
      <c r="S405" s="720"/>
      <c r="T405" s="720"/>
      <c r="U405" s="720"/>
      <c r="V405" s="720"/>
      <c r="W405" s="720"/>
      <c r="X405" s="720"/>
      <c r="Y405" s="720"/>
      <c r="Z405" s="720"/>
    </row>
    <row r="406" spans="1:26" ht="12.75" customHeight="1">
      <c r="A406" s="720"/>
      <c r="B406" s="720"/>
      <c r="C406" s="720"/>
      <c r="D406" s="720"/>
      <c r="E406" s="299"/>
      <c r="F406" s="299"/>
      <c r="G406" s="299"/>
      <c r="H406" s="299"/>
      <c r="I406" s="299"/>
      <c r="J406" s="299"/>
      <c r="K406" s="720"/>
      <c r="L406" s="720"/>
      <c r="M406" s="720"/>
      <c r="N406" s="720"/>
      <c r="O406" s="720"/>
      <c r="P406" s="720"/>
      <c r="Q406" s="720"/>
      <c r="R406" s="720"/>
      <c r="S406" s="720"/>
      <c r="T406" s="720"/>
      <c r="U406" s="720"/>
      <c r="V406" s="720"/>
      <c r="W406" s="720"/>
      <c r="X406" s="720"/>
      <c r="Y406" s="720"/>
      <c r="Z406" s="720"/>
    </row>
    <row r="407" spans="1:26" ht="12.75" customHeight="1">
      <c r="A407" s="720"/>
      <c r="B407" s="720"/>
      <c r="C407" s="720"/>
      <c r="D407" s="720"/>
      <c r="E407" s="299"/>
      <c r="F407" s="299"/>
      <c r="G407" s="299"/>
      <c r="H407" s="299"/>
      <c r="I407" s="299"/>
      <c r="J407" s="299"/>
      <c r="K407" s="720"/>
      <c r="L407" s="720"/>
      <c r="M407" s="720"/>
      <c r="N407" s="720"/>
      <c r="O407" s="720"/>
      <c r="P407" s="720"/>
      <c r="Q407" s="720"/>
      <c r="R407" s="720"/>
      <c r="S407" s="720"/>
      <c r="T407" s="720"/>
      <c r="U407" s="720"/>
      <c r="V407" s="720"/>
      <c r="W407" s="720"/>
      <c r="X407" s="720"/>
      <c r="Y407" s="720"/>
      <c r="Z407" s="720"/>
    </row>
    <row r="408" spans="1:26" ht="12.75" customHeight="1">
      <c r="A408" s="720"/>
      <c r="B408" s="720"/>
      <c r="C408" s="720"/>
      <c r="D408" s="720"/>
      <c r="E408" s="299"/>
      <c r="F408" s="299"/>
      <c r="G408" s="299"/>
      <c r="H408" s="299"/>
      <c r="I408" s="299"/>
      <c r="J408" s="299"/>
      <c r="K408" s="720"/>
      <c r="L408" s="720"/>
      <c r="M408" s="720"/>
      <c r="N408" s="720"/>
      <c r="O408" s="720"/>
      <c r="P408" s="720"/>
      <c r="Q408" s="720"/>
      <c r="R408" s="720"/>
      <c r="S408" s="720"/>
      <c r="T408" s="720"/>
      <c r="U408" s="720"/>
      <c r="V408" s="720"/>
      <c r="W408" s="720"/>
      <c r="X408" s="720"/>
      <c r="Y408" s="720"/>
      <c r="Z408" s="720"/>
    </row>
    <row r="409" spans="1:26" ht="12.75" customHeight="1">
      <c r="A409" s="720"/>
      <c r="B409" s="720"/>
      <c r="C409" s="720"/>
      <c r="D409" s="720"/>
      <c r="E409" s="299"/>
      <c r="F409" s="299"/>
      <c r="G409" s="299"/>
      <c r="H409" s="299"/>
      <c r="I409" s="299"/>
      <c r="J409" s="299"/>
      <c r="K409" s="720"/>
      <c r="L409" s="720"/>
      <c r="M409" s="720"/>
      <c r="N409" s="720"/>
      <c r="O409" s="720"/>
      <c r="P409" s="720"/>
      <c r="Q409" s="720"/>
      <c r="R409" s="720"/>
      <c r="S409" s="720"/>
      <c r="T409" s="720"/>
      <c r="U409" s="720"/>
      <c r="V409" s="720"/>
      <c r="W409" s="720"/>
      <c r="X409" s="720"/>
      <c r="Y409" s="720"/>
      <c r="Z409" s="720"/>
    </row>
    <row r="410" spans="1:26" ht="12.75" customHeight="1">
      <c r="A410" s="720"/>
      <c r="B410" s="720"/>
      <c r="C410" s="720"/>
      <c r="D410" s="720"/>
      <c r="E410" s="299"/>
      <c r="F410" s="299"/>
      <c r="G410" s="299"/>
      <c r="H410" s="299"/>
      <c r="I410" s="299"/>
      <c r="J410" s="299"/>
      <c r="K410" s="720"/>
      <c r="L410" s="720"/>
      <c r="M410" s="720"/>
      <c r="N410" s="720"/>
      <c r="O410" s="720"/>
      <c r="P410" s="720"/>
      <c r="Q410" s="720"/>
      <c r="R410" s="720"/>
      <c r="S410" s="720"/>
      <c r="T410" s="720"/>
      <c r="U410" s="720"/>
      <c r="V410" s="720"/>
      <c r="W410" s="720"/>
      <c r="X410" s="720"/>
      <c r="Y410" s="720"/>
      <c r="Z410" s="720"/>
    </row>
    <row r="411" spans="1:26" ht="12.75" customHeight="1">
      <c r="A411" s="720"/>
      <c r="B411" s="720"/>
      <c r="C411" s="720"/>
      <c r="D411" s="720"/>
      <c r="E411" s="299"/>
      <c r="F411" s="299"/>
      <c r="G411" s="299"/>
      <c r="H411" s="299"/>
      <c r="I411" s="299"/>
      <c r="J411" s="299"/>
      <c r="K411" s="720"/>
      <c r="L411" s="720"/>
      <c r="M411" s="720"/>
      <c r="N411" s="720"/>
      <c r="O411" s="720"/>
      <c r="P411" s="720"/>
      <c r="Q411" s="720"/>
      <c r="R411" s="720"/>
      <c r="S411" s="720"/>
      <c r="T411" s="720"/>
      <c r="U411" s="720"/>
      <c r="V411" s="720"/>
      <c r="W411" s="720"/>
      <c r="X411" s="720"/>
      <c r="Y411" s="720"/>
      <c r="Z411" s="720"/>
    </row>
    <row r="412" spans="1:26" ht="12.75" customHeight="1">
      <c r="A412" s="720"/>
      <c r="B412" s="720"/>
      <c r="C412" s="720"/>
      <c r="D412" s="720"/>
      <c r="E412" s="299"/>
      <c r="F412" s="299"/>
      <c r="G412" s="299"/>
      <c r="H412" s="299"/>
      <c r="I412" s="299"/>
      <c r="J412" s="299"/>
      <c r="K412" s="720"/>
      <c r="L412" s="720"/>
      <c r="M412" s="720"/>
      <c r="N412" s="720"/>
      <c r="O412" s="720"/>
      <c r="P412" s="720"/>
      <c r="Q412" s="720"/>
      <c r="R412" s="720"/>
      <c r="S412" s="720"/>
      <c r="T412" s="720"/>
      <c r="U412" s="720"/>
      <c r="V412" s="720"/>
      <c r="W412" s="720"/>
      <c r="X412" s="720"/>
      <c r="Y412" s="720"/>
      <c r="Z412" s="720"/>
    </row>
    <row r="413" spans="1:26" ht="12.75" customHeight="1">
      <c r="A413" s="720"/>
      <c r="B413" s="720"/>
      <c r="C413" s="720"/>
      <c r="D413" s="720"/>
      <c r="E413" s="299"/>
      <c r="F413" s="299"/>
      <c r="G413" s="299"/>
      <c r="H413" s="299"/>
      <c r="I413" s="299"/>
      <c r="J413" s="299"/>
      <c r="K413" s="720"/>
      <c r="L413" s="720"/>
      <c r="M413" s="720"/>
      <c r="N413" s="720"/>
      <c r="O413" s="720"/>
      <c r="P413" s="720"/>
      <c r="Q413" s="720"/>
      <c r="R413" s="720"/>
      <c r="S413" s="720"/>
      <c r="T413" s="720"/>
      <c r="U413" s="720"/>
      <c r="V413" s="720"/>
      <c r="W413" s="720"/>
      <c r="X413" s="720"/>
      <c r="Y413" s="720"/>
      <c r="Z413" s="720"/>
    </row>
    <row r="414" spans="1:26" ht="12.75" customHeight="1">
      <c r="A414" s="720"/>
      <c r="B414" s="720"/>
      <c r="C414" s="720"/>
      <c r="D414" s="720"/>
      <c r="E414" s="299"/>
      <c r="F414" s="299"/>
      <c r="G414" s="299"/>
      <c r="H414" s="299"/>
      <c r="I414" s="299"/>
      <c r="J414" s="299"/>
      <c r="K414" s="720"/>
      <c r="L414" s="720"/>
      <c r="M414" s="720"/>
      <c r="N414" s="720"/>
      <c r="O414" s="720"/>
      <c r="P414" s="720"/>
      <c r="Q414" s="720"/>
      <c r="R414" s="720"/>
      <c r="S414" s="720"/>
      <c r="T414" s="720"/>
      <c r="U414" s="720"/>
      <c r="V414" s="720"/>
      <c r="W414" s="720"/>
      <c r="X414" s="720"/>
      <c r="Y414" s="720"/>
      <c r="Z414" s="720"/>
    </row>
    <row r="415" spans="1:26" ht="12.75" customHeight="1">
      <c r="A415" s="720"/>
      <c r="B415" s="720"/>
      <c r="C415" s="720"/>
      <c r="D415" s="720"/>
      <c r="E415" s="299"/>
      <c r="F415" s="299"/>
      <c r="G415" s="299"/>
      <c r="H415" s="299"/>
      <c r="I415" s="299"/>
      <c r="J415" s="299"/>
      <c r="K415" s="720"/>
      <c r="L415" s="720"/>
      <c r="M415" s="720"/>
      <c r="N415" s="720"/>
      <c r="O415" s="720"/>
      <c r="P415" s="720"/>
      <c r="Q415" s="720"/>
      <c r="R415" s="720"/>
      <c r="S415" s="720"/>
      <c r="T415" s="720"/>
      <c r="U415" s="720"/>
      <c r="V415" s="720"/>
      <c r="W415" s="720"/>
      <c r="X415" s="720"/>
      <c r="Y415" s="720"/>
      <c r="Z415" s="720"/>
    </row>
    <row r="416" spans="1:26" ht="12.75" customHeight="1">
      <c r="A416" s="720"/>
      <c r="B416" s="720"/>
      <c r="C416" s="720"/>
      <c r="D416" s="720"/>
      <c r="E416" s="299"/>
      <c r="F416" s="299"/>
      <c r="G416" s="299"/>
      <c r="H416" s="299"/>
      <c r="I416" s="299"/>
      <c r="J416" s="299"/>
      <c r="K416" s="720"/>
      <c r="L416" s="720"/>
      <c r="M416" s="720"/>
      <c r="N416" s="720"/>
      <c r="O416" s="720"/>
      <c r="P416" s="720"/>
      <c r="Q416" s="720"/>
      <c r="R416" s="720"/>
      <c r="S416" s="720"/>
      <c r="T416" s="720"/>
      <c r="U416" s="720"/>
      <c r="V416" s="720"/>
      <c r="W416" s="720"/>
      <c r="X416" s="720"/>
      <c r="Y416" s="720"/>
      <c r="Z416" s="720"/>
    </row>
    <row r="417" spans="1:26" ht="12.75" customHeight="1">
      <c r="A417" s="720"/>
      <c r="B417" s="720"/>
      <c r="C417" s="720"/>
      <c r="D417" s="720"/>
      <c r="E417" s="299"/>
      <c r="F417" s="299"/>
      <c r="G417" s="299"/>
      <c r="H417" s="299"/>
      <c r="I417" s="299"/>
      <c r="J417" s="299"/>
      <c r="K417" s="720"/>
      <c r="L417" s="720"/>
      <c r="M417" s="720"/>
      <c r="N417" s="720"/>
      <c r="O417" s="720"/>
      <c r="P417" s="720"/>
      <c r="Q417" s="720"/>
      <c r="R417" s="720"/>
      <c r="S417" s="720"/>
      <c r="T417" s="720"/>
      <c r="U417" s="720"/>
      <c r="V417" s="720"/>
      <c r="W417" s="720"/>
      <c r="X417" s="720"/>
      <c r="Y417" s="720"/>
      <c r="Z417" s="720"/>
    </row>
    <row r="418" spans="1:26" ht="12.75" customHeight="1">
      <c r="A418" s="720"/>
      <c r="B418" s="720"/>
      <c r="C418" s="720"/>
      <c r="D418" s="720"/>
      <c r="E418" s="299"/>
      <c r="F418" s="299"/>
      <c r="G418" s="299"/>
      <c r="H418" s="299"/>
      <c r="I418" s="299"/>
      <c r="J418" s="299"/>
      <c r="K418" s="720"/>
      <c r="L418" s="720"/>
      <c r="M418" s="720"/>
      <c r="N418" s="720"/>
      <c r="O418" s="720"/>
      <c r="P418" s="720"/>
      <c r="Q418" s="720"/>
      <c r="R418" s="720"/>
      <c r="S418" s="720"/>
      <c r="T418" s="720"/>
      <c r="U418" s="720"/>
      <c r="V418" s="720"/>
      <c r="W418" s="720"/>
      <c r="X418" s="720"/>
      <c r="Y418" s="720"/>
      <c r="Z418" s="720"/>
    </row>
    <row r="419" spans="1:26" ht="12.75" customHeight="1">
      <c r="A419" s="720"/>
      <c r="B419" s="720"/>
      <c r="C419" s="720"/>
      <c r="D419" s="720"/>
      <c r="E419" s="299"/>
      <c r="F419" s="299"/>
      <c r="G419" s="299"/>
      <c r="H419" s="299"/>
      <c r="I419" s="299"/>
      <c r="J419" s="299"/>
      <c r="K419" s="720"/>
      <c r="L419" s="720"/>
      <c r="M419" s="720"/>
      <c r="N419" s="720"/>
      <c r="O419" s="720"/>
      <c r="P419" s="720"/>
      <c r="Q419" s="720"/>
      <c r="R419" s="720"/>
      <c r="S419" s="720"/>
      <c r="T419" s="720"/>
      <c r="U419" s="720"/>
      <c r="V419" s="720"/>
      <c r="W419" s="720"/>
      <c r="X419" s="720"/>
      <c r="Y419" s="720"/>
      <c r="Z419" s="720"/>
    </row>
    <row r="420" spans="1:26" ht="12.75" customHeight="1">
      <c r="A420" s="720"/>
      <c r="B420" s="720"/>
      <c r="C420" s="720"/>
      <c r="D420" s="720"/>
      <c r="E420" s="299"/>
      <c r="F420" s="299"/>
      <c r="G420" s="299"/>
      <c r="H420" s="299"/>
      <c r="I420" s="299"/>
      <c r="J420" s="299"/>
      <c r="K420" s="720"/>
      <c r="L420" s="720"/>
      <c r="M420" s="720"/>
      <c r="N420" s="720"/>
      <c r="O420" s="720"/>
      <c r="P420" s="720"/>
      <c r="Q420" s="720"/>
      <c r="R420" s="720"/>
      <c r="S420" s="720"/>
      <c r="T420" s="720"/>
      <c r="U420" s="720"/>
      <c r="V420" s="720"/>
      <c r="W420" s="720"/>
      <c r="X420" s="720"/>
      <c r="Y420" s="720"/>
      <c r="Z420" s="720"/>
    </row>
    <row r="421" spans="1:26" ht="12.75" customHeight="1">
      <c r="A421" s="720"/>
      <c r="B421" s="720"/>
      <c r="C421" s="720"/>
      <c r="D421" s="720"/>
      <c r="E421" s="299"/>
      <c r="F421" s="299"/>
      <c r="G421" s="299"/>
      <c r="H421" s="299"/>
      <c r="I421" s="299"/>
      <c r="J421" s="299"/>
      <c r="K421" s="720"/>
      <c r="L421" s="720"/>
      <c r="M421" s="720"/>
      <c r="N421" s="720"/>
      <c r="O421" s="720"/>
      <c r="P421" s="720"/>
      <c r="Q421" s="720"/>
      <c r="R421" s="720"/>
      <c r="S421" s="720"/>
      <c r="T421" s="720"/>
      <c r="U421" s="720"/>
      <c r="V421" s="720"/>
      <c r="W421" s="720"/>
      <c r="X421" s="720"/>
      <c r="Y421" s="720"/>
      <c r="Z421" s="720"/>
    </row>
    <row r="422" spans="1:26" ht="12.75" customHeight="1">
      <c r="A422" s="720"/>
      <c r="B422" s="720"/>
      <c r="C422" s="720"/>
      <c r="D422" s="720"/>
      <c r="E422" s="299"/>
      <c r="F422" s="299"/>
      <c r="G422" s="299"/>
      <c r="H422" s="299"/>
      <c r="I422" s="299"/>
      <c r="J422" s="299"/>
      <c r="K422" s="720"/>
      <c r="L422" s="720"/>
      <c r="M422" s="720"/>
      <c r="N422" s="720"/>
      <c r="O422" s="720"/>
      <c r="P422" s="720"/>
      <c r="Q422" s="720"/>
      <c r="R422" s="720"/>
      <c r="S422" s="720"/>
      <c r="T422" s="720"/>
      <c r="U422" s="720"/>
      <c r="V422" s="720"/>
      <c r="W422" s="720"/>
      <c r="X422" s="720"/>
      <c r="Y422" s="720"/>
      <c r="Z422" s="720"/>
    </row>
    <row r="423" spans="1:26" ht="12.75" customHeight="1">
      <c r="A423" s="720"/>
      <c r="B423" s="720"/>
      <c r="C423" s="720"/>
      <c r="D423" s="720"/>
      <c r="E423" s="299"/>
      <c r="F423" s="299"/>
      <c r="G423" s="299"/>
      <c r="H423" s="299"/>
      <c r="I423" s="299"/>
      <c r="J423" s="299"/>
      <c r="K423" s="720"/>
      <c r="L423" s="720"/>
      <c r="M423" s="720"/>
      <c r="N423" s="720"/>
      <c r="O423" s="720"/>
      <c r="P423" s="720"/>
      <c r="Q423" s="720"/>
      <c r="R423" s="720"/>
      <c r="S423" s="720"/>
      <c r="T423" s="720"/>
      <c r="U423" s="720"/>
      <c r="V423" s="720"/>
      <c r="W423" s="720"/>
      <c r="X423" s="720"/>
      <c r="Y423" s="720"/>
      <c r="Z423" s="720"/>
    </row>
    <row r="424" spans="1:26" ht="12.75" customHeight="1">
      <c r="A424" s="720"/>
      <c r="B424" s="720"/>
      <c r="C424" s="720"/>
      <c r="D424" s="720"/>
      <c r="E424" s="299"/>
      <c r="F424" s="299"/>
      <c r="G424" s="299"/>
      <c r="H424" s="299"/>
      <c r="I424" s="299"/>
      <c r="J424" s="299"/>
      <c r="K424" s="720"/>
      <c r="L424" s="720"/>
      <c r="M424" s="720"/>
      <c r="N424" s="720"/>
      <c r="O424" s="720"/>
      <c r="P424" s="720"/>
      <c r="Q424" s="720"/>
      <c r="R424" s="720"/>
      <c r="S424" s="720"/>
      <c r="T424" s="720"/>
      <c r="U424" s="720"/>
      <c r="V424" s="720"/>
      <c r="W424" s="720"/>
      <c r="X424" s="720"/>
      <c r="Y424" s="720"/>
      <c r="Z424" s="720"/>
    </row>
    <row r="425" spans="1:26" ht="12.75" customHeight="1">
      <c r="A425" s="720"/>
      <c r="B425" s="720"/>
      <c r="C425" s="720"/>
      <c r="D425" s="720"/>
      <c r="E425" s="299"/>
      <c r="F425" s="299"/>
      <c r="G425" s="299"/>
      <c r="H425" s="299"/>
      <c r="I425" s="299"/>
      <c r="J425" s="299"/>
      <c r="K425" s="720"/>
      <c r="L425" s="720"/>
      <c r="M425" s="720"/>
      <c r="N425" s="720"/>
      <c r="O425" s="720"/>
      <c r="P425" s="720"/>
      <c r="Q425" s="720"/>
      <c r="R425" s="720"/>
      <c r="S425" s="720"/>
      <c r="T425" s="720"/>
      <c r="U425" s="720"/>
      <c r="V425" s="720"/>
      <c r="W425" s="720"/>
      <c r="X425" s="720"/>
      <c r="Y425" s="720"/>
      <c r="Z425" s="720"/>
    </row>
    <row r="426" spans="1:26" ht="12.75" customHeight="1">
      <c r="A426" s="720"/>
      <c r="B426" s="720"/>
      <c r="C426" s="720"/>
      <c r="D426" s="720"/>
      <c r="E426" s="299"/>
      <c r="F426" s="299"/>
      <c r="G426" s="299"/>
      <c r="H426" s="299"/>
      <c r="I426" s="299"/>
      <c r="J426" s="299"/>
      <c r="K426" s="720"/>
      <c r="L426" s="720"/>
      <c r="M426" s="720"/>
      <c r="N426" s="720"/>
      <c r="O426" s="720"/>
      <c r="P426" s="720"/>
      <c r="Q426" s="720"/>
      <c r="R426" s="720"/>
      <c r="S426" s="720"/>
      <c r="T426" s="720"/>
      <c r="U426" s="720"/>
      <c r="V426" s="720"/>
      <c r="W426" s="720"/>
      <c r="X426" s="720"/>
      <c r="Y426" s="720"/>
      <c r="Z426" s="720"/>
    </row>
    <row r="427" spans="1:26" ht="12.75" customHeight="1">
      <c r="A427" s="720"/>
      <c r="B427" s="720"/>
      <c r="C427" s="720"/>
      <c r="D427" s="720"/>
      <c r="E427" s="299"/>
      <c r="F427" s="299"/>
      <c r="G427" s="299"/>
      <c r="H427" s="299"/>
      <c r="I427" s="299"/>
      <c r="J427" s="299"/>
      <c r="K427" s="720"/>
      <c r="L427" s="720"/>
      <c r="M427" s="720"/>
      <c r="N427" s="720"/>
      <c r="O427" s="720"/>
      <c r="P427" s="720"/>
      <c r="Q427" s="720"/>
      <c r="R427" s="720"/>
      <c r="S427" s="720"/>
      <c r="T427" s="720"/>
      <c r="U427" s="720"/>
      <c r="V427" s="720"/>
      <c r="W427" s="720"/>
      <c r="X427" s="720"/>
      <c r="Y427" s="720"/>
      <c r="Z427" s="720"/>
    </row>
    <row r="428" spans="1:26" ht="12.75" customHeight="1">
      <c r="A428" s="720"/>
      <c r="B428" s="720"/>
      <c r="C428" s="720"/>
      <c r="D428" s="720"/>
      <c r="E428" s="299"/>
      <c r="F428" s="299"/>
      <c r="G428" s="299"/>
      <c r="H428" s="299"/>
      <c r="I428" s="299"/>
      <c r="J428" s="299"/>
      <c r="K428" s="720"/>
      <c r="L428" s="720"/>
      <c r="M428" s="720"/>
      <c r="N428" s="720"/>
      <c r="O428" s="720"/>
      <c r="P428" s="720"/>
      <c r="Q428" s="720"/>
      <c r="R428" s="720"/>
      <c r="S428" s="720"/>
      <c r="T428" s="720"/>
      <c r="U428" s="720"/>
      <c r="V428" s="720"/>
      <c r="W428" s="720"/>
      <c r="X428" s="720"/>
      <c r="Y428" s="720"/>
      <c r="Z428" s="720"/>
    </row>
    <row r="429" spans="1:26" ht="12.75" customHeight="1">
      <c r="A429" s="720"/>
      <c r="B429" s="720"/>
      <c r="C429" s="720"/>
      <c r="D429" s="720"/>
      <c r="E429" s="299"/>
      <c r="F429" s="299"/>
      <c r="G429" s="299"/>
      <c r="H429" s="299"/>
      <c r="I429" s="299"/>
      <c r="J429" s="299"/>
      <c r="K429" s="720"/>
      <c r="L429" s="720"/>
      <c r="M429" s="720"/>
      <c r="N429" s="720"/>
      <c r="O429" s="720"/>
      <c r="P429" s="720"/>
      <c r="Q429" s="720"/>
      <c r="R429" s="720"/>
      <c r="S429" s="720"/>
      <c r="T429" s="720"/>
      <c r="U429" s="720"/>
      <c r="V429" s="720"/>
      <c r="W429" s="720"/>
      <c r="X429" s="720"/>
      <c r="Y429" s="720"/>
      <c r="Z429" s="720"/>
    </row>
    <row r="430" spans="1:26" ht="12.75" customHeight="1">
      <c r="A430" s="720"/>
      <c r="B430" s="720"/>
      <c r="C430" s="720"/>
      <c r="D430" s="720"/>
      <c r="E430" s="299"/>
      <c r="F430" s="299"/>
      <c r="G430" s="299"/>
      <c r="H430" s="299"/>
      <c r="I430" s="299"/>
      <c r="J430" s="299"/>
      <c r="K430" s="720"/>
      <c r="L430" s="720"/>
      <c r="M430" s="720"/>
      <c r="N430" s="720"/>
      <c r="O430" s="720"/>
      <c r="P430" s="720"/>
      <c r="Q430" s="720"/>
      <c r="R430" s="720"/>
      <c r="S430" s="720"/>
      <c r="T430" s="720"/>
      <c r="U430" s="720"/>
      <c r="V430" s="720"/>
      <c r="W430" s="720"/>
      <c r="X430" s="720"/>
      <c r="Y430" s="720"/>
      <c r="Z430" s="720"/>
    </row>
    <row r="431" spans="1:26" ht="12.75" customHeight="1">
      <c r="A431" s="720"/>
      <c r="B431" s="720"/>
      <c r="C431" s="720"/>
      <c r="D431" s="720"/>
      <c r="E431" s="299"/>
      <c r="F431" s="299"/>
      <c r="G431" s="299"/>
      <c r="H431" s="299"/>
      <c r="I431" s="299"/>
      <c r="J431" s="299"/>
      <c r="K431" s="720"/>
      <c r="L431" s="720"/>
      <c r="M431" s="720"/>
      <c r="N431" s="720"/>
      <c r="O431" s="720"/>
      <c r="P431" s="720"/>
      <c r="Q431" s="720"/>
      <c r="R431" s="720"/>
      <c r="S431" s="720"/>
      <c r="T431" s="720"/>
      <c r="U431" s="720"/>
      <c r="V431" s="720"/>
      <c r="W431" s="720"/>
      <c r="X431" s="720"/>
      <c r="Y431" s="720"/>
      <c r="Z431" s="720"/>
    </row>
    <row r="432" spans="1:26" ht="12.75" customHeight="1">
      <c r="A432" s="720"/>
      <c r="B432" s="720"/>
      <c r="C432" s="720"/>
      <c r="D432" s="720"/>
      <c r="E432" s="299"/>
      <c r="F432" s="299"/>
      <c r="G432" s="299"/>
      <c r="H432" s="299"/>
      <c r="I432" s="299"/>
      <c r="J432" s="299"/>
      <c r="K432" s="720"/>
      <c r="L432" s="720"/>
      <c r="M432" s="720"/>
      <c r="N432" s="720"/>
      <c r="O432" s="720"/>
      <c r="P432" s="720"/>
      <c r="Q432" s="720"/>
      <c r="R432" s="720"/>
      <c r="S432" s="720"/>
      <c r="T432" s="720"/>
      <c r="U432" s="720"/>
      <c r="V432" s="720"/>
      <c r="W432" s="720"/>
      <c r="X432" s="720"/>
      <c r="Y432" s="720"/>
      <c r="Z432" s="720"/>
    </row>
    <row r="433" spans="1:26" ht="12.75" customHeight="1">
      <c r="A433" s="720"/>
      <c r="B433" s="720"/>
      <c r="C433" s="720"/>
      <c r="D433" s="720"/>
      <c r="E433" s="299"/>
      <c r="F433" s="299"/>
      <c r="G433" s="299"/>
      <c r="H433" s="299"/>
      <c r="I433" s="299"/>
      <c r="J433" s="299"/>
      <c r="K433" s="720"/>
      <c r="L433" s="720"/>
      <c r="M433" s="720"/>
      <c r="N433" s="720"/>
      <c r="O433" s="720"/>
      <c r="P433" s="720"/>
      <c r="Q433" s="720"/>
      <c r="R433" s="720"/>
      <c r="S433" s="720"/>
      <c r="T433" s="720"/>
      <c r="U433" s="720"/>
      <c r="V433" s="720"/>
      <c r="W433" s="720"/>
      <c r="X433" s="720"/>
      <c r="Y433" s="720"/>
      <c r="Z433" s="720"/>
    </row>
    <row r="434" spans="1:26" ht="12.75" customHeight="1">
      <c r="A434" s="720"/>
      <c r="B434" s="720"/>
      <c r="C434" s="720"/>
      <c r="D434" s="720"/>
      <c r="E434" s="299"/>
      <c r="F434" s="299"/>
      <c r="G434" s="299"/>
      <c r="H434" s="299"/>
      <c r="I434" s="299"/>
      <c r="J434" s="299"/>
      <c r="K434" s="720"/>
      <c r="L434" s="720"/>
      <c r="M434" s="720"/>
      <c r="N434" s="720"/>
      <c r="O434" s="720"/>
      <c r="P434" s="720"/>
      <c r="Q434" s="720"/>
      <c r="R434" s="720"/>
      <c r="S434" s="720"/>
      <c r="T434" s="720"/>
      <c r="U434" s="720"/>
      <c r="V434" s="720"/>
      <c r="W434" s="720"/>
      <c r="X434" s="720"/>
      <c r="Y434" s="720"/>
      <c r="Z434" s="720"/>
    </row>
    <row r="435" spans="1:26" ht="12.75" customHeight="1">
      <c r="A435" s="720"/>
      <c r="B435" s="720"/>
      <c r="C435" s="720"/>
      <c r="D435" s="720"/>
      <c r="E435" s="299"/>
      <c r="F435" s="299"/>
      <c r="G435" s="299"/>
      <c r="H435" s="299"/>
      <c r="I435" s="299"/>
      <c r="J435" s="299"/>
      <c r="K435" s="720"/>
      <c r="L435" s="720"/>
      <c r="M435" s="720"/>
      <c r="N435" s="720"/>
      <c r="O435" s="720"/>
      <c r="P435" s="720"/>
      <c r="Q435" s="720"/>
      <c r="R435" s="720"/>
      <c r="S435" s="720"/>
      <c r="T435" s="720"/>
      <c r="U435" s="720"/>
      <c r="V435" s="720"/>
      <c r="W435" s="720"/>
      <c r="X435" s="720"/>
      <c r="Y435" s="720"/>
      <c r="Z435" s="720"/>
    </row>
    <row r="436" spans="1:26" ht="12.75" customHeight="1">
      <c r="A436" s="720"/>
      <c r="B436" s="720"/>
      <c r="C436" s="720"/>
      <c r="D436" s="720"/>
      <c r="E436" s="299"/>
      <c r="F436" s="299"/>
      <c r="G436" s="299"/>
      <c r="H436" s="299"/>
      <c r="I436" s="299"/>
      <c r="J436" s="299"/>
      <c r="K436" s="720"/>
      <c r="L436" s="720"/>
      <c r="M436" s="720"/>
      <c r="N436" s="720"/>
      <c r="O436" s="720"/>
      <c r="P436" s="720"/>
      <c r="Q436" s="720"/>
      <c r="R436" s="720"/>
      <c r="S436" s="720"/>
      <c r="T436" s="720"/>
      <c r="U436" s="720"/>
      <c r="V436" s="720"/>
      <c r="W436" s="720"/>
      <c r="X436" s="720"/>
      <c r="Y436" s="720"/>
      <c r="Z436" s="720"/>
    </row>
    <row r="437" spans="1:26" ht="12.75" customHeight="1">
      <c r="A437" s="720"/>
      <c r="B437" s="720"/>
      <c r="C437" s="720"/>
      <c r="D437" s="720"/>
      <c r="E437" s="299"/>
      <c r="F437" s="299"/>
      <c r="G437" s="299"/>
      <c r="H437" s="299"/>
      <c r="I437" s="299"/>
      <c r="J437" s="299"/>
      <c r="K437" s="720"/>
      <c r="L437" s="720"/>
      <c r="M437" s="720"/>
      <c r="N437" s="720"/>
      <c r="O437" s="720"/>
      <c r="P437" s="720"/>
      <c r="Q437" s="720"/>
      <c r="R437" s="720"/>
      <c r="S437" s="720"/>
      <c r="T437" s="720"/>
      <c r="U437" s="720"/>
      <c r="V437" s="720"/>
      <c r="W437" s="720"/>
      <c r="X437" s="720"/>
      <c r="Y437" s="720"/>
      <c r="Z437" s="720"/>
    </row>
    <row r="438" spans="1:26" ht="12.75" customHeight="1">
      <c r="A438" s="720"/>
      <c r="B438" s="720"/>
      <c r="C438" s="720"/>
      <c r="D438" s="720"/>
      <c r="E438" s="299"/>
      <c r="F438" s="299"/>
      <c r="G438" s="299"/>
      <c r="H438" s="299"/>
      <c r="I438" s="299"/>
      <c r="J438" s="299"/>
      <c r="K438" s="720"/>
      <c r="L438" s="720"/>
      <c r="M438" s="720"/>
      <c r="N438" s="720"/>
      <c r="O438" s="720"/>
      <c r="P438" s="720"/>
      <c r="Q438" s="720"/>
      <c r="R438" s="720"/>
      <c r="S438" s="720"/>
      <c r="T438" s="720"/>
      <c r="U438" s="720"/>
      <c r="V438" s="720"/>
      <c r="W438" s="720"/>
      <c r="X438" s="720"/>
      <c r="Y438" s="720"/>
      <c r="Z438" s="720"/>
    </row>
    <row r="439" spans="1:26" ht="12.75" customHeight="1">
      <c r="A439" s="720"/>
      <c r="B439" s="720"/>
      <c r="C439" s="720"/>
      <c r="D439" s="720"/>
      <c r="E439" s="299"/>
      <c r="F439" s="299"/>
      <c r="G439" s="299"/>
      <c r="H439" s="299"/>
      <c r="I439" s="299"/>
      <c r="J439" s="299"/>
      <c r="K439" s="720"/>
      <c r="L439" s="720"/>
      <c r="M439" s="720"/>
      <c r="N439" s="720"/>
      <c r="O439" s="720"/>
      <c r="P439" s="720"/>
      <c r="Q439" s="720"/>
      <c r="R439" s="720"/>
      <c r="S439" s="720"/>
      <c r="T439" s="720"/>
      <c r="U439" s="720"/>
      <c r="V439" s="720"/>
      <c r="W439" s="720"/>
      <c r="X439" s="720"/>
      <c r="Y439" s="720"/>
      <c r="Z439" s="720"/>
    </row>
    <row r="440" spans="1:26" ht="12.75" customHeight="1">
      <c r="A440" s="720"/>
      <c r="B440" s="720"/>
      <c r="C440" s="720"/>
      <c r="D440" s="720"/>
      <c r="E440" s="299"/>
      <c r="F440" s="299"/>
      <c r="G440" s="299"/>
      <c r="H440" s="299"/>
      <c r="I440" s="299"/>
      <c r="J440" s="299"/>
      <c r="K440" s="720"/>
      <c r="L440" s="720"/>
      <c r="M440" s="720"/>
      <c r="N440" s="720"/>
      <c r="O440" s="720"/>
      <c r="P440" s="720"/>
      <c r="Q440" s="720"/>
      <c r="R440" s="720"/>
      <c r="S440" s="720"/>
      <c r="T440" s="720"/>
      <c r="U440" s="720"/>
      <c r="V440" s="720"/>
      <c r="W440" s="720"/>
      <c r="X440" s="720"/>
      <c r="Y440" s="720"/>
      <c r="Z440" s="720"/>
    </row>
    <row r="441" spans="1:26" ht="12.75" customHeight="1">
      <c r="A441" s="720"/>
      <c r="B441" s="720"/>
      <c r="C441" s="720"/>
      <c r="D441" s="720"/>
      <c r="E441" s="299"/>
      <c r="F441" s="299"/>
      <c r="G441" s="299"/>
      <c r="H441" s="299"/>
      <c r="I441" s="299"/>
      <c r="J441" s="299"/>
      <c r="K441" s="720"/>
      <c r="L441" s="720"/>
      <c r="M441" s="720"/>
      <c r="N441" s="720"/>
      <c r="O441" s="720"/>
      <c r="P441" s="720"/>
      <c r="Q441" s="720"/>
      <c r="R441" s="720"/>
      <c r="S441" s="720"/>
      <c r="T441" s="720"/>
      <c r="U441" s="720"/>
      <c r="V441" s="720"/>
      <c r="W441" s="720"/>
      <c r="X441" s="720"/>
      <c r="Y441" s="720"/>
      <c r="Z441" s="720"/>
    </row>
    <row r="442" spans="1:26" ht="12.75" customHeight="1">
      <c r="A442" s="720"/>
      <c r="B442" s="720"/>
      <c r="C442" s="720"/>
      <c r="D442" s="720"/>
      <c r="E442" s="299"/>
      <c r="F442" s="299"/>
      <c r="G442" s="299"/>
      <c r="H442" s="299"/>
      <c r="I442" s="299"/>
      <c r="J442" s="299"/>
      <c r="K442" s="720"/>
      <c r="L442" s="720"/>
      <c r="M442" s="720"/>
      <c r="N442" s="720"/>
      <c r="O442" s="720"/>
      <c r="P442" s="720"/>
      <c r="Q442" s="720"/>
      <c r="R442" s="720"/>
      <c r="S442" s="720"/>
      <c r="T442" s="720"/>
      <c r="U442" s="720"/>
      <c r="V442" s="720"/>
      <c r="W442" s="720"/>
      <c r="X442" s="720"/>
      <c r="Y442" s="720"/>
      <c r="Z442" s="720"/>
    </row>
    <row r="443" spans="1:26" ht="12.75" customHeight="1">
      <c r="A443" s="720"/>
      <c r="B443" s="720"/>
      <c r="C443" s="720"/>
      <c r="D443" s="720"/>
      <c r="E443" s="299"/>
      <c r="F443" s="299"/>
      <c r="G443" s="299"/>
      <c r="H443" s="299"/>
      <c r="I443" s="299"/>
      <c r="J443" s="299"/>
      <c r="K443" s="720"/>
      <c r="L443" s="720"/>
      <c r="M443" s="720"/>
      <c r="N443" s="720"/>
      <c r="O443" s="720"/>
      <c r="P443" s="720"/>
      <c r="Q443" s="720"/>
      <c r="R443" s="720"/>
      <c r="S443" s="720"/>
      <c r="T443" s="720"/>
      <c r="U443" s="720"/>
      <c r="V443" s="720"/>
      <c r="W443" s="720"/>
      <c r="X443" s="720"/>
      <c r="Y443" s="720"/>
      <c r="Z443" s="720"/>
    </row>
    <row r="444" spans="1:26" ht="12.75" customHeight="1">
      <c r="A444" s="720"/>
      <c r="B444" s="720"/>
      <c r="C444" s="720"/>
      <c r="D444" s="720"/>
      <c r="E444" s="299"/>
      <c r="F444" s="299"/>
      <c r="G444" s="299"/>
      <c r="H444" s="299"/>
      <c r="I444" s="299"/>
      <c r="J444" s="299"/>
      <c r="K444" s="720"/>
      <c r="L444" s="720"/>
      <c r="M444" s="720"/>
      <c r="N444" s="720"/>
      <c r="O444" s="720"/>
      <c r="P444" s="720"/>
      <c r="Q444" s="720"/>
      <c r="R444" s="720"/>
      <c r="S444" s="720"/>
      <c r="T444" s="720"/>
      <c r="U444" s="720"/>
      <c r="V444" s="720"/>
      <c r="W444" s="720"/>
      <c r="X444" s="720"/>
      <c r="Y444" s="720"/>
      <c r="Z444" s="720"/>
    </row>
    <row r="445" spans="1:26" ht="12.75" customHeight="1">
      <c r="A445" s="720"/>
      <c r="B445" s="720"/>
      <c r="C445" s="720"/>
      <c r="D445" s="720"/>
      <c r="E445" s="299"/>
      <c r="F445" s="299"/>
      <c r="G445" s="299"/>
      <c r="H445" s="299"/>
      <c r="I445" s="299"/>
      <c r="J445" s="299"/>
      <c r="K445" s="720"/>
      <c r="L445" s="720"/>
      <c r="M445" s="720"/>
      <c r="N445" s="720"/>
      <c r="O445" s="720"/>
      <c r="P445" s="720"/>
      <c r="Q445" s="720"/>
      <c r="R445" s="720"/>
      <c r="S445" s="720"/>
      <c r="T445" s="720"/>
      <c r="U445" s="720"/>
      <c r="V445" s="720"/>
      <c r="W445" s="720"/>
      <c r="X445" s="720"/>
      <c r="Y445" s="720"/>
      <c r="Z445" s="720"/>
    </row>
    <row r="446" spans="1:26" ht="12.75" customHeight="1">
      <c r="A446" s="720"/>
      <c r="B446" s="720"/>
      <c r="C446" s="720"/>
      <c r="D446" s="720"/>
      <c r="E446" s="299"/>
      <c r="F446" s="299"/>
      <c r="G446" s="299"/>
      <c r="H446" s="299"/>
      <c r="I446" s="299"/>
      <c r="J446" s="299"/>
      <c r="K446" s="720"/>
      <c r="L446" s="720"/>
      <c r="M446" s="720"/>
      <c r="N446" s="720"/>
      <c r="O446" s="720"/>
      <c r="P446" s="720"/>
      <c r="Q446" s="720"/>
      <c r="R446" s="720"/>
      <c r="S446" s="720"/>
      <c r="T446" s="720"/>
      <c r="U446" s="720"/>
      <c r="V446" s="720"/>
      <c r="W446" s="720"/>
      <c r="X446" s="720"/>
      <c r="Y446" s="720"/>
      <c r="Z446" s="720"/>
    </row>
    <row r="447" spans="1:26" ht="12.75" customHeight="1">
      <c r="A447" s="720"/>
      <c r="B447" s="720"/>
      <c r="C447" s="720"/>
      <c r="D447" s="720"/>
      <c r="E447" s="299"/>
      <c r="F447" s="299"/>
      <c r="G447" s="299"/>
      <c r="H447" s="299"/>
      <c r="I447" s="299"/>
      <c r="J447" s="299"/>
      <c r="K447" s="720"/>
      <c r="L447" s="720"/>
      <c r="M447" s="720"/>
      <c r="N447" s="720"/>
      <c r="O447" s="720"/>
      <c r="P447" s="720"/>
      <c r="Q447" s="720"/>
      <c r="R447" s="720"/>
      <c r="S447" s="720"/>
      <c r="T447" s="720"/>
      <c r="U447" s="720"/>
      <c r="V447" s="720"/>
      <c r="W447" s="720"/>
      <c r="X447" s="720"/>
      <c r="Y447" s="720"/>
      <c r="Z447" s="720"/>
    </row>
    <row r="448" spans="1:26" ht="12.75" customHeight="1">
      <c r="A448" s="720"/>
      <c r="B448" s="720"/>
      <c r="C448" s="720"/>
      <c r="D448" s="720"/>
      <c r="E448" s="299"/>
      <c r="F448" s="299"/>
      <c r="G448" s="299"/>
      <c r="H448" s="299"/>
      <c r="I448" s="299"/>
      <c r="J448" s="299"/>
      <c r="K448" s="720"/>
      <c r="L448" s="720"/>
      <c r="M448" s="720"/>
      <c r="N448" s="720"/>
      <c r="O448" s="720"/>
      <c r="P448" s="720"/>
      <c r="Q448" s="720"/>
      <c r="R448" s="720"/>
      <c r="S448" s="720"/>
      <c r="T448" s="720"/>
      <c r="U448" s="720"/>
      <c r="V448" s="720"/>
      <c r="W448" s="720"/>
      <c r="X448" s="720"/>
      <c r="Y448" s="720"/>
      <c r="Z448" s="720"/>
    </row>
    <row r="449" spans="1:26" ht="12.75" customHeight="1">
      <c r="A449" s="720"/>
      <c r="B449" s="720"/>
      <c r="C449" s="720"/>
      <c r="D449" s="720"/>
      <c r="E449" s="299"/>
      <c r="F449" s="299"/>
      <c r="G449" s="299"/>
      <c r="H449" s="299"/>
      <c r="I449" s="299"/>
      <c r="J449" s="299"/>
      <c r="K449" s="720"/>
      <c r="L449" s="720"/>
      <c r="M449" s="720"/>
      <c r="N449" s="720"/>
      <c r="O449" s="720"/>
      <c r="P449" s="720"/>
      <c r="Q449" s="720"/>
      <c r="R449" s="720"/>
      <c r="S449" s="720"/>
      <c r="T449" s="720"/>
      <c r="U449" s="720"/>
      <c r="V449" s="720"/>
      <c r="W449" s="720"/>
      <c r="X449" s="720"/>
      <c r="Y449" s="720"/>
      <c r="Z449" s="720"/>
    </row>
    <row r="450" spans="1:26" ht="12.75" customHeight="1">
      <c r="A450" s="720"/>
      <c r="B450" s="720"/>
      <c r="C450" s="720"/>
      <c r="D450" s="720"/>
      <c r="E450" s="299"/>
      <c r="F450" s="299"/>
      <c r="G450" s="299"/>
      <c r="H450" s="299"/>
      <c r="I450" s="299"/>
      <c r="J450" s="299"/>
      <c r="K450" s="720"/>
      <c r="L450" s="720"/>
      <c r="M450" s="720"/>
      <c r="N450" s="720"/>
      <c r="O450" s="720"/>
      <c r="P450" s="720"/>
      <c r="Q450" s="720"/>
      <c r="R450" s="720"/>
      <c r="S450" s="720"/>
      <c r="T450" s="720"/>
      <c r="U450" s="720"/>
      <c r="V450" s="720"/>
      <c r="W450" s="720"/>
      <c r="X450" s="720"/>
      <c r="Y450" s="720"/>
      <c r="Z450" s="720"/>
    </row>
    <row r="451" spans="1:26" ht="12.75" customHeight="1">
      <c r="A451" s="720"/>
      <c r="B451" s="720"/>
      <c r="C451" s="720"/>
      <c r="D451" s="720"/>
      <c r="E451" s="299"/>
      <c r="F451" s="299"/>
      <c r="G451" s="299"/>
      <c r="H451" s="299"/>
      <c r="I451" s="299"/>
      <c r="J451" s="299"/>
      <c r="K451" s="720"/>
      <c r="L451" s="720"/>
      <c r="M451" s="720"/>
      <c r="N451" s="720"/>
      <c r="O451" s="720"/>
      <c r="P451" s="720"/>
      <c r="Q451" s="720"/>
      <c r="R451" s="720"/>
      <c r="S451" s="720"/>
      <c r="T451" s="720"/>
      <c r="U451" s="720"/>
      <c r="V451" s="720"/>
      <c r="W451" s="720"/>
      <c r="X451" s="720"/>
      <c r="Y451" s="720"/>
      <c r="Z451" s="720"/>
    </row>
    <row r="452" spans="1:26" ht="12.75" customHeight="1">
      <c r="A452" s="720"/>
      <c r="B452" s="720"/>
      <c r="C452" s="720"/>
      <c r="D452" s="720"/>
      <c r="E452" s="299"/>
      <c r="F452" s="299"/>
      <c r="G452" s="299"/>
      <c r="H452" s="299"/>
      <c r="I452" s="299"/>
      <c r="J452" s="299"/>
      <c r="K452" s="720"/>
      <c r="L452" s="720"/>
      <c r="M452" s="720"/>
      <c r="N452" s="720"/>
      <c r="O452" s="720"/>
      <c r="P452" s="720"/>
      <c r="Q452" s="720"/>
      <c r="R452" s="720"/>
      <c r="S452" s="720"/>
      <c r="T452" s="720"/>
      <c r="U452" s="720"/>
      <c r="V452" s="720"/>
      <c r="W452" s="720"/>
      <c r="X452" s="720"/>
      <c r="Y452" s="720"/>
      <c r="Z452" s="720"/>
    </row>
    <row r="453" spans="1:26" ht="12.75" customHeight="1">
      <c r="A453" s="720"/>
      <c r="B453" s="720"/>
      <c r="C453" s="720"/>
      <c r="D453" s="720"/>
      <c r="E453" s="299"/>
      <c r="F453" s="299"/>
      <c r="G453" s="299"/>
      <c r="H453" s="299"/>
      <c r="I453" s="299"/>
      <c r="J453" s="299"/>
      <c r="K453" s="720"/>
      <c r="L453" s="720"/>
      <c r="M453" s="720"/>
      <c r="N453" s="720"/>
      <c r="O453" s="720"/>
      <c r="P453" s="720"/>
      <c r="Q453" s="720"/>
      <c r="R453" s="720"/>
      <c r="S453" s="720"/>
      <c r="T453" s="720"/>
      <c r="U453" s="720"/>
      <c r="V453" s="720"/>
      <c r="W453" s="720"/>
      <c r="X453" s="720"/>
      <c r="Y453" s="720"/>
      <c r="Z453" s="720"/>
    </row>
    <row r="454" spans="1:26" ht="12.75" customHeight="1">
      <c r="A454" s="720"/>
      <c r="B454" s="720"/>
      <c r="C454" s="720"/>
      <c r="D454" s="720"/>
      <c r="E454" s="299"/>
      <c r="F454" s="299"/>
      <c r="G454" s="299"/>
      <c r="H454" s="299"/>
      <c r="I454" s="299"/>
      <c r="J454" s="299"/>
      <c r="K454" s="720"/>
      <c r="L454" s="720"/>
      <c r="M454" s="720"/>
      <c r="N454" s="720"/>
      <c r="O454" s="720"/>
      <c r="P454" s="720"/>
      <c r="Q454" s="720"/>
      <c r="R454" s="720"/>
      <c r="S454" s="720"/>
      <c r="T454" s="720"/>
      <c r="U454" s="720"/>
      <c r="V454" s="720"/>
      <c r="W454" s="720"/>
      <c r="X454" s="720"/>
      <c r="Y454" s="720"/>
      <c r="Z454" s="720"/>
    </row>
    <row r="455" spans="1:26" ht="12.75" customHeight="1">
      <c r="A455" s="720"/>
      <c r="B455" s="720"/>
      <c r="C455" s="720"/>
      <c r="D455" s="720"/>
      <c r="E455" s="299"/>
      <c r="F455" s="299"/>
      <c r="G455" s="299"/>
      <c r="H455" s="299"/>
      <c r="I455" s="299"/>
      <c r="J455" s="299"/>
      <c r="K455" s="720"/>
      <c r="L455" s="720"/>
      <c r="M455" s="720"/>
      <c r="N455" s="720"/>
      <c r="O455" s="720"/>
      <c r="P455" s="720"/>
      <c r="Q455" s="720"/>
      <c r="R455" s="720"/>
      <c r="S455" s="720"/>
      <c r="T455" s="720"/>
      <c r="U455" s="720"/>
      <c r="V455" s="720"/>
      <c r="W455" s="720"/>
      <c r="X455" s="720"/>
      <c r="Y455" s="720"/>
      <c r="Z455" s="720"/>
    </row>
    <row r="456" spans="1:26" ht="12.75" customHeight="1">
      <c r="A456" s="720"/>
      <c r="B456" s="720"/>
      <c r="C456" s="720"/>
      <c r="D456" s="720"/>
      <c r="E456" s="299"/>
      <c r="F456" s="299"/>
      <c r="G456" s="299"/>
      <c r="H456" s="299"/>
      <c r="I456" s="299"/>
      <c r="J456" s="299"/>
      <c r="K456" s="720"/>
      <c r="L456" s="720"/>
      <c r="M456" s="720"/>
      <c r="N456" s="720"/>
      <c r="O456" s="720"/>
      <c r="P456" s="720"/>
      <c r="Q456" s="720"/>
      <c r="R456" s="720"/>
      <c r="S456" s="720"/>
      <c r="T456" s="720"/>
      <c r="U456" s="720"/>
      <c r="V456" s="720"/>
      <c r="W456" s="720"/>
      <c r="X456" s="720"/>
      <c r="Y456" s="720"/>
      <c r="Z456" s="720"/>
    </row>
    <row r="457" spans="1:26" ht="12.75" customHeight="1">
      <c r="A457" s="720"/>
      <c r="B457" s="720"/>
      <c r="C457" s="720"/>
      <c r="D457" s="720"/>
      <c r="E457" s="299"/>
      <c r="F457" s="299"/>
      <c r="G457" s="299"/>
      <c r="H457" s="299"/>
      <c r="I457" s="299"/>
      <c r="J457" s="299"/>
      <c r="K457" s="720"/>
      <c r="L457" s="720"/>
      <c r="M457" s="720"/>
      <c r="N457" s="720"/>
      <c r="O457" s="720"/>
      <c r="P457" s="720"/>
      <c r="Q457" s="720"/>
      <c r="R457" s="720"/>
      <c r="S457" s="720"/>
      <c r="T457" s="720"/>
      <c r="U457" s="720"/>
      <c r="V457" s="720"/>
      <c r="W457" s="720"/>
      <c r="X457" s="720"/>
      <c r="Y457" s="720"/>
      <c r="Z457" s="720"/>
    </row>
    <row r="458" spans="1:26" ht="12.75" customHeight="1">
      <c r="A458" s="720"/>
      <c r="B458" s="720"/>
      <c r="C458" s="720"/>
      <c r="D458" s="720"/>
      <c r="E458" s="299"/>
      <c r="F458" s="299"/>
      <c r="G458" s="299"/>
      <c r="H458" s="299"/>
      <c r="I458" s="299"/>
      <c r="J458" s="299"/>
      <c r="K458" s="720"/>
      <c r="L458" s="720"/>
      <c r="M458" s="720"/>
      <c r="N458" s="720"/>
      <c r="O458" s="720"/>
      <c r="P458" s="720"/>
      <c r="Q458" s="720"/>
      <c r="R458" s="720"/>
      <c r="S458" s="720"/>
      <c r="T458" s="720"/>
      <c r="U458" s="720"/>
      <c r="V458" s="720"/>
      <c r="W458" s="720"/>
      <c r="X458" s="720"/>
      <c r="Y458" s="720"/>
      <c r="Z458" s="720"/>
    </row>
    <row r="459" spans="1:26" ht="12.75" customHeight="1">
      <c r="A459" s="720"/>
      <c r="B459" s="720"/>
      <c r="C459" s="720"/>
      <c r="D459" s="720"/>
      <c r="E459" s="299"/>
      <c r="F459" s="299"/>
      <c r="G459" s="299"/>
      <c r="H459" s="299"/>
      <c r="I459" s="299"/>
      <c r="J459" s="299"/>
      <c r="K459" s="720"/>
      <c r="L459" s="720"/>
      <c r="M459" s="720"/>
      <c r="N459" s="720"/>
      <c r="O459" s="720"/>
      <c r="P459" s="720"/>
      <c r="Q459" s="720"/>
      <c r="R459" s="720"/>
      <c r="S459" s="720"/>
      <c r="T459" s="720"/>
      <c r="U459" s="720"/>
      <c r="V459" s="720"/>
      <c r="W459" s="720"/>
      <c r="X459" s="720"/>
      <c r="Y459" s="720"/>
      <c r="Z459" s="720"/>
    </row>
    <row r="460" spans="1:26" ht="12.75" customHeight="1">
      <c r="A460" s="720"/>
      <c r="B460" s="720"/>
      <c r="C460" s="720"/>
      <c r="D460" s="720"/>
      <c r="E460" s="299"/>
      <c r="F460" s="299"/>
      <c r="G460" s="299"/>
      <c r="H460" s="299"/>
      <c r="I460" s="299"/>
      <c r="J460" s="299"/>
      <c r="K460" s="720"/>
      <c r="L460" s="720"/>
      <c r="M460" s="720"/>
      <c r="N460" s="720"/>
      <c r="O460" s="720"/>
      <c r="P460" s="720"/>
      <c r="Q460" s="720"/>
      <c r="R460" s="720"/>
      <c r="S460" s="720"/>
      <c r="T460" s="720"/>
      <c r="U460" s="720"/>
      <c r="V460" s="720"/>
      <c r="W460" s="720"/>
      <c r="X460" s="720"/>
      <c r="Y460" s="720"/>
      <c r="Z460" s="720"/>
    </row>
    <row r="461" spans="1:26" ht="12.75" customHeight="1">
      <c r="A461" s="720"/>
      <c r="B461" s="720"/>
      <c r="C461" s="720"/>
      <c r="D461" s="720"/>
      <c r="E461" s="299"/>
      <c r="F461" s="299"/>
      <c r="G461" s="299"/>
      <c r="H461" s="299"/>
      <c r="I461" s="299"/>
      <c r="J461" s="299"/>
      <c r="K461" s="720"/>
      <c r="L461" s="720"/>
      <c r="M461" s="720"/>
      <c r="N461" s="720"/>
      <c r="O461" s="720"/>
      <c r="P461" s="720"/>
      <c r="Q461" s="720"/>
      <c r="R461" s="720"/>
      <c r="S461" s="720"/>
      <c r="T461" s="720"/>
      <c r="U461" s="720"/>
      <c r="V461" s="720"/>
      <c r="W461" s="720"/>
      <c r="X461" s="720"/>
      <c r="Y461" s="720"/>
      <c r="Z461" s="720"/>
    </row>
    <row r="462" spans="1:26" ht="12.75" customHeight="1">
      <c r="A462" s="720"/>
      <c r="B462" s="720"/>
      <c r="C462" s="720"/>
      <c r="D462" s="720"/>
      <c r="E462" s="299"/>
      <c r="F462" s="299"/>
      <c r="G462" s="299"/>
      <c r="H462" s="299"/>
      <c r="I462" s="299"/>
      <c r="J462" s="299"/>
      <c r="K462" s="720"/>
      <c r="L462" s="720"/>
      <c r="M462" s="720"/>
      <c r="N462" s="720"/>
      <c r="O462" s="720"/>
      <c r="P462" s="720"/>
      <c r="Q462" s="720"/>
      <c r="R462" s="720"/>
      <c r="S462" s="720"/>
      <c r="T462" s="720"/>
      <c r="U462" s="720"/>
      <c r="V462" s="720"/>
      <c r="W462" s="720"/>
      <c r="X462" s="720"/>
      <c r="Y462" s="720"/>
      <c r="Z462" s="720"/>
    </row>
    <row r="463" spans="1:26" ht="12.75" customHeight="1">
      <c r="A463" s="720"/>
      <c r="B463" s="720"/>
      <c r="C463" s="720"/>
      <c r="D463" s="720"/>
      <c r="E463" s="299"/>
      <c r="F463" s="299"/>
      <c r="G463" s="299"/>
      <c r="H463" s="299"/>
      <c r="I463" s="299"/>
      <c r="J463" s="299"/>
      <c r="K463" s="720"/>
      <c r="L463" s="720"/>
      <c r="M463" s="720"/>
      <c r="N463" s="720"/>
      <c r="O463" s="720"/>
      <c r="P463" s="720"/>
      <c r="Q463" s="720"/>
      <c r="R463" s="720"/>
      <c r="S463" s="720"/>
      <c r="T463" s="720"/>
      <c r="U463" s="720"/>
      <c r="V463" s="720"/>
      <c r="W463" s="720"/>
      <c r="X463" s="720"/>
      <c r="Y463" s="720"/>
      <c r="Z463" s="720"/>
    </row>
    <row r="464" spans="1:26" ht="12.75" customHeight="1">
      <c r="A464" s="720"/>
      <c r="B464" s="720"/>
      <c r="C464" s="720"/>
      <c r="D464" s="720"/>
      <c r="E464" s="299"/>
      <c r="F464" s="299"/>
      <c r="G464" s="299"/>
      <c r="H464" s="299"/>
      <c r="I464" s="299"/>
      <c r="J464" s="299"/>
      <c r="K464" s="720"/>
      <c r="L464" s="720"/>
      <c r="M464" s="720"/>
      <c r="N464" s="720"/>
      <c r="O464" s="720"/>
      <c r="P464" s="720"/>
      <c r="Q464" s="720"/>
      <c r="R464" s="720"/>
      <c r="S464" s="720"/>
      <c r="T464" s="720"/>
      <c r="U464" s="720"/>
      <c r="V464" s="720"/>
      <c r="W464" s="720"/>
      <c r="X464" s="720"/>
      <c r="Y464" s="720"/>
      <c r="Z464" s="720"/>
    </row>
    <row r="465" spans="1:26" ht="12.75" customHeight="1">
      <c r="A465" s="720"/>
      <c r="B465" s="720"/>
      <c r="C465" s="720"/>
      <c r="D465" s="720"/>
      <c r="E465" s="299"/>
      <c r="F465" s="299"/>
      <c r="G465" s="299"/>
      <c r="H465" s="299"/>
      <c r="I465" s="299"/>
      <c r="J465" s="299"/>
      <c r="K465" s="720"/>
      <c r="L465" s="720"/>
      <c r="M465" s="720"/>
      <c r="N465" s="720"/>
      <c r="O465" s="720"/>
      <c r="P465" s="720"/>
      <c r="Q465" s="720"/>
      <c r="R465" s="720"/>
      <c r="S465" s="720"/>
      <c r="T465" s="720"/>
      <c r="U465" s="720"/>
      <c r="V465" s="720"/>
      <c r="W465" s="720"/>
      <c r="X465" s="720"/>
      <c r="Y465" s="720"/>
      <c r="Z465" s="720"/>
    </row>
    <row r="466" spans="1:26" ht="12.75" customHeight="1">
      <c r="A466" s="720"/>
      <c r="B466" s="720"/>
      <c r="C466" s="720"/>
      <c r="D466" s="720"/>
      <c r="E466" s="299"/>
      <c r="F466" s="299"/>
      <c r="G466" s="299"/>
      <c r="H466" s="299"/>
      <c r="I466" s="299"/>
      <c r="J466" s="299"/>
      <c r="K466" s="720"/>
      <c r="L466" s="720"/>
      <c r="M466" s="720"/>
      <c r="N466" s="720"/>
      <c r="O466" s="720"/>
      <c r="P466" s="720"/>
      <c r="Q466" s="720"/>
      <c r="R466" s="720"/>
      <c r="S466" s="720"/>
      <c r="T466" s="720"/>
      <c r="U466" s="720"/>
      <c r="V466" s="720"/>
      <c r="W466" s="720"/>
      <c r="X466" s="720"/>
      <c r="Y466" s="720"/>
      <c r="Z466" s="720"/>
    </row>
    <row r="467" spans="1:26" ht="12.75" customHeight="1">
      <c r="A467" s="720"/>
      <c r="B467" s="720"/>
      <c r="C467" s="720"/>
      <c r="D467" s="720"/>
      <c r="E467" s="299"/>
      <c r="F467" s="299"/>
      <c r="G467" s="299"/>
      <c r="H467" s="299"/>
      <c r="I467" s="299"/>
      <c r="J467" s="299"/>
      <c r="K467" s="720"/>
      <c r="L467" s="720"/>
      <c r="M467" s="720"/>
      <c r="N467" s="720"/>
      <c r="O467" s="720"/>
      <c r="P467" s="720"/>
      <c r="Q467" s="720"/>
      <c r="R467" s="720"/>
      <c r="S467" s="720"/>
      <c r="T467" s="720"/>
      <c r="U467" s="720"/>
      <c r="V467" s="720"/>
      <c r="W467" s="720"/>
      <c r="X467" s="720"/>
      <c r="Y467" s="720"/>
      <c r="Z467" s="720"/>
    </row>
    <row r="468" spans="1:26" ht="12.75" customHeight="1">
      <c r="A468" s="720"/>
      <c r="B468" s="720"/>
      <c r="C468" s="720"/>
      <c r="D468" s="720"/>
      <c r="E468" s="299"/>
      <c r="F468" s="299"/>
      <c r="G468" s="299"/>
      <c r="H468" s="299"/>
      <c r="I468" s="299"/>
      <c r="J468" s="299"/>
      <c r="K468" s="720"/>
      <c r="L468" s="720"/>
      <c r="M468" s="720"/>
      <c r="N468" s="720"/>
      <c r="O468" s="720"/>
      <c r="P468" s="720"/>
      <c r="Q468" s="720"/>
      <c r="R468" s="720"/>
      <c r="S468" s="720"/>
      <c r="T468" s="720"/>
      <c r="U468" s="720"/>
      <c r="V468" s="720"/>
      <c r="W468" s="720"/>
      <c r="X468" s="720"/>
      <c r="Y468" s="720"/>
      <c r="Z468" s="720"/>
    </row>
    <row r="469" spans="1:26" ht="12.75" customHeight="1">
      <c r="A469" s="720"/>
      <c r="B469" s="720"/>
      <c r="C469" s="720"/>
      <c r="D469" s="720"/>
      <c r="E469" s="299"/>
      <c r="F469" s="299"/>
      <c r="G469" s="299"/>
      <c r="H469" s="299"/>
      <c r="I469" s="299"/>
      <c r="J469" s="299"/>
      <c r="K469" s="720"/>
      <c r="L469" s="720"/>
      <c r="M469" s="720"/>
      <c r="N469" s="720"/>
      <c r="O469" s="720"/>
      <c r="P469" s="720"/>
      <c r="Q469" s="720"/>
      <c r="R469" s="720"/>
      <c r="S469" s="720"/>
      <c r="T469" s="720"/>
      <c r="U469" s="720"/>
      <c r="V469" s="720"/>
      <c r="W469" s="720"/>
      <c r="X469" s="720"/>
      <c r="Y469" s="720"/>
      <c r="Z469" s="720"/>
    </row>
    <row r="470" spans="1:26" ht="12.75" customHeight="1">
      <c r="A470" s="720"/>
      <c r="B470" s="720"/>
      <c r="C470" s="720"/>
      <c r="D470" s="720"/>
      <c r="E470" s="299"/>
      <c r="F470" s="299"/>
      <c r="G470" s="299"/>
      <c r="H470" s="299"/>
      <c r="I470" s="299"/>
      <c r="J470" s="299"/>
      <c r="K470" s="720"/>
      <c r="L470" s="720"/>
      <c r="M470" s="720"/>
      <c r="N470" s="720"/>
      <c r="O470" s="720"/>
      <c r="P470" s="720"/>
      <c r="Q470" s="720"/>
      <c r="R470" s="720"/>
      <c r="S470" s="720"/>
      <c r="T470" s="720"/>
      <c r="U470" s="720"/>
      <c r="V470" s="720"/>
      <c r="W470" s="720"/>
      <c r="X470" s="720"/>
      <c r="Y470" s="720"/>
      <c r="Z470" s="720"/>
    </row>
    <row r="471" spans="1:26" ht="12.75" customHeight="1">
      <c r="A471" s="720"/>
      <c r="B471" s="720"/>
      <c r="C471" s="720"/>
      <c r="D471" s="720"/>
      <c r="E471" s="299"/>
      <c r="F471" s="299"/>
      <c r="G471" s="299"/>
      <c r="H471" s="299"/>
      <c r="I471" s="299"/>
      <c r="J471" s="299"/>
      <c r="K471" s="720"/>
      <c r="L471" s="720"/>
      <c r="M471" s="720"/>
      <c r="N471" s="720"/>
      <c r="O471" s="720"/>
      <c r="P471" s="720"/>
      <c r="Q471" s="720"/>
      <c r="R471" s="720"/>
      <c r="S471" s="720"/>
      <c r="T471" s="720"/>
      <c r="U471" s="720"/>
      <c r="V471" s="720"/>
      <c r="W471" s="720"/>
      <c r="X471" s="720"/>
      <c r="Y471" s="720"/>
      <c r="Z471" s="720"/>
    </row>
    <row r="472" spans="1:26" ht="12.75" customHeight="1">
      <c r="A472" s="720"/>
      <c r="B472" s="720"/>
      <c r="C472" s="720"/>
      <c r="D472" s="720"/>
      <c r="E472" s="299"/>
      <c r="F472" s="299"/>
      <c r="G472" s="299"/>
      <c r="H472" s="299"/>
      <c r="I472" s="299"/>
      <c r="J472" s="299"/>
      <c r="K472" s="720"/>
      <c r="L472" s="720"/>
      <c r="M472" s="720"/>
      <c r="N472" s="720"/>
      <c r="O472" s="720"/>
      <c r="P472" s="720"/>
      <c r="Q472" s="720"/>
      <c r="R472" s="720"/>
      <c r="S472" s="720"/>
      <c r="T472" s="720"/>
      <c r="U472" s="720"/>
      <c r="V472" s="720"/>
      <c r="W472" s="720"/>
      <c r="X472" s="720"/>
      <c r="Y472" s="720"/>
      <c r="Z472" s="720"/>
    </row>
    <row r="473" spans="1:26" ht="12.75" customHeight="1">
      <c r="A473" s="720"/>
      <c r="B473" s="720"/>
      <c r="C473" s="720"/>
      <c r="D473" s="720"/>
      <c r="E473" s="299"/>
      <c r="F473" s="299"/>
      <c r="G473" s="299"/>
      <c r="H473" s="299"/>
      <c r="I473" s="299"/>
      <c r="J473" s="299"/>
      <c r="K473" s="720"/>
      <c r="L473" s="720"/>
      <c r="M473" s="720"/>
      <c r="N473" s="720"/>
      <c r="O473" s="720"/>
      <c r="P473" s="720"/>
      <c r="Q473" s="720"/>
      <c r="R473" s="720"/>
      <c r="S473" s="720"/>
      <c r="T473" s="720"/>
      <c r="U473" s="720"/>
      <c r="V473" s="720"/>
      <c r="W473" s="720"/>
      <c r="X473" s="720"/>
      <c r="Y473" s="720"/>
      <c r="Z473" s="720"/>
    </row>
    <row r="474" spans="1:26" ht="12.75" customHeight="1">
      <c r="A474" s="720"/>
      <c r="B474" s="720"/>
      <c r="C474" s="720"/>
      <c r="D474" s="720"/>
      <c r="E474" s="299"/>
      <c r="F474" s="299"/>
      <c r="G474" s="299"/>
      <c r="H474" s="299"/>
      <c r="I474" s="299"/>
      <c r="J474" s="299"/>
      <c r="K474" s="720"/>
      <c r="L474" s="720"/>
      <c r="M474" s="720"/>
      <c r="N474" s="720"/>
      <c r="O474" s="720"/>
      <c r="P474" s="720"/>
      <c r="Q474" s="720"/>
      <c r="R474" s="720"/>
      <c r="S474" s="720"/>
      <c r="T474" s="720"/>
      <c r="U474" s="720"/>
      <c r="V474" s="720"/>
      <c r="W474" s="720"/>
      <c r="X474" s="720"/>
      <c r="Y474" s="720"/>
      <c r="Z474" s="720"/>
    </row>
    <row r="475" spans="1:26" ht="12.75" customHeight="1">
      <c r="A475" s="720"/>
      <c r="B475" s="720"/>
      <c r="C475" s="720"/>
      <c r="D475" s="720"/>
      <c r="E475" s="299"/>
      <c r="F475" s="299"/>
      <c r="G475" s="299"/>
      <c r="H475" s="299"/>
      <c r="I475" s="299"/>
      <c r="J475" s="299"/>
      <c r="K475" s="720"/>
      <c r="L475" s="720"/>
      <c r="M475" s="720"/>
      <c r="N475" s="720"/>
      <c r="O475" s="720"/>
      <c r="P475" s="720"/>
      <c r="Q475" s="720"/>
      <c r="R475" s="720"/>
      <c r="S475" s="720"/>
      <c r="T475" s="720"/>
      <c r="U475" s="720"/>
      <c r="V475" s="720"/>
      <c r="W475" s="720"/>
      <c r="X475" s="720"/>
      <c r="Y475" s="720"/>
      <c r="Z475" s="720"/>
    </row>
    <row r="476" spans="1:26" ht="12.75" customHeight="1">
      <c r="A476" s="720"/>
      <c r="B476" s="720"/>
      <c r="C476" s="720"/>
      <c r="D476" s="720"/>
      <c r="E476" s="299"/>
      <c r="F476" s="299"/>
      <c r="G476" s="299"/>
      <c r="H476" s="299"/>
      <c r="I476" s="299"/>
      <c r="J476" s="299"/>
      <c r="K476" s="720"/>
      <c r="L476" s="720"/>
      <c r="M476" s="720"/>
      <c r="N476" s="720"/>
      <c r="O476" s="720"/>
      <c r="P476" s="720"/>
      <c r="Q476" s="720"/>
      <c r="R476" s="720"/>
      <c r="S476" s="720"/>
      <c r="T476" s="720"/>
      <c r="U476" s="720"/>
      <c r="V476" s="720"/>
      <c r="W476" s="720"/>
      <c r="X476" s="720"/>
      <c r="Y476" s="720"/>
      <c r="Z476" s="720"/>
    </row>
    <row r="477" spans="1:26" ht="12.75" customHeight="1">
      <c r="A477" s="720"/>
      <c r="B477" s="720"/>
      <c r="C477" s="720"/>
      <c r="D477" s="720"/>
      <c r="E477" s="299"/>
      <c r="F477" s="299"/>
      <c r="G477" s="299"/>
      <c r="H477" s="299"/>
      <c r="I477" s="299"/>
      <c r="J477" s="299"/>
      <c r="K477" s="720"/>
      <c r="L477" s="720"/>
      <c r="M477" s="720"/>
      <c r="N477" s="720"/>
      <c r="O477" s="720"/>
      <c r="P477" s="720"/>
      <c r="Q477" s="720"/>
      <c r="R477" s="720"/>
      <c r="S477" s="720"/>
      <c r="T477" s="720"/>
      <c r="U477" s="720"/>
      <c r="V477" s="720"/>
      <c r="W477" s="720"/>
      <c r="X477" s="720"/>
      <c r="Y477" s="720"/>
      <c r="Z477" s="720"/>
    </row>
    <row r="478" spans="1:26" ht="12.75" customHeight="1">
      <c r="A478" s="720"/>
      <c r="B478" s="720"/>
      <c r="C478" s="720"/>
      <c r="D478" s="720"/>
      <c r="E478" s="299"/>
      <c r="F478" s="299"/>
      <c r="G478" s="299"/>
      <c r="H478" s="299"/>
      <c r="I478" s="299"/>
      <c r="J478" s="299"/>
      <c r="K478" s="720"/>
      <c r="L478" s="720"/>
      <c r="M478" s="720"/>
      <c r="N478" s="720"/>
      <c r="O478" s="720"/>
      <c r="P478" s="720"/>
      <c r="Q478" s="720"/>
      <c r="R478" s="720"/>
      <c r="S478" s="720"/>
      <c r="T478" s="720"/>
      <c r="U478" s="720"/>
      <c r="V478" s="720"/>
      <c r="W478" s="720"/>
      <c r="X478" s="720"/>
      <c r="Y478" s="720"/>
      <c r="Z478" s="720"/>
    </row>
    <row r="479" spans="1:26" ht="12.75" customHeight="1">
      <c r="A479" s="720"/>
      <c r="B479" s="720"/>
      <c r="C479" s="720"/>
      <c r="D479" s="720"/>
      <c r="E479" s="299"/>
      <c r="F479" s="299"/>
      <c r="G479" s="299"/>
      <c r="H479" s="299"/>
      <c r="I479" s="299"/>
      <c r="J479" s="299"/>
      <c r="K479" s="720"/>
      <c r="L479" s="720"/>
      <c r="M479" s="720"/>
      <c r="N479" s="720"/>
      <c r="O479" s="720"/>
      <c r="P479" s="720"/>
      <c r="Q479" s="720"/>
      <c r="R479" s="720"/>
      <c r="S479" s="720"/>
      <c r="T479" s="720"/>
      <c r="U479" s="720"/>
      <c r="V479" s="720"/>
      <c r="W479" s="720"/>
      <c r="X479" s="720"/>
      <c r="Y479" s="720"/>
      <c r="Z479" s="720"/>
    </row>
    <row r="480" spans="1:26" ht="12.75" customHeight="1">
      <c r="A480" s="720"/>
      <c r="B480" s="720"/>
      <c r="C480" s="720"/>
      <c r="D480" s="720"/>
      <c r="E480" s="299"/>
      <c r="F480" s="299"/>
      <c r="G480" s="299"/>
      <c r="H480" s="299"/>
      <c r="I480" s="299"/>
      <c r="J480" s="299"/>
      <c r="K480" s="720"/>
      <c r="L480" s="720"/>
      <c r="M480" s="720"/>
      <c r="N480" s="720"/>
      <c r="O480" s="720"/>
      <c r="P480" s="720"/>
      <c r="Q480" s="720"/>
      <c r="R480" s="720"/>
      <c r="S480" s="720"/>
      <c r="T480" s="720"/>
      <c r="U480" s="720"/>
      <c r="V480" s="720"/>
      <c r="W480" s="720"/>
      <c r="X480" s="720"/>
      <c r="Y480" s="720"/>
      <c r="Z480" s="720"/>
    </row>
    <row r="481" spans="1:26" ht="12.75" customHeight="1">
      <c r="A481" s="720"/>
      <c r="B481" s="720"/>
      <c r="C481" s="720"/>
      <c r="D481" s="720"/>
      <c r="E481" s="299"/>
      <c r="F481" s="299"/>
      <c r="G481" s="299"/>
      <c r="H481" s="299"/>
      <c r="I481" s="299"/>
      <c r="J481" s="299"/>
      <c r="K481" s="720"/>
      <c r="L481" s="720"/>
      <c r="M481" s="720"/>
      <c r="N481" s="720"/>
      <c r="O481" s="720"/>
      <c r="P481" s="720"/>
      <c r="Q481" s="720"/>
      <c r="R481" s="720"/>
      <c r="S481" s="720"/>
      <c r="T481" s="720"/>
      <c r="U481" s="720"/>
      <c r="V481" s="720"/>
      <c r="W481" s="720"/>
      <c r="X481" s="720"/>
      <c r="Y481" s="720"/>
      <c r="Z481" s="720"/>
    </row>
    <row r="482" spans="1:26" ht="12.75" customHeight="1">
      <c r="A482" s="720"/>
      <c r="B482" s="720"/>
      <c r="C482" s="720"/>
      <c r="D482" s="720"/>
      <c r="E482" s="299"/>
      <c r="F482" s="299"/>
      <c r="G482" s="299"/>
      <c r="H482" s="299"/>
      <c r="I482" s="299"/>
      <c r="J482" s="299"/>
      <c r="K482" s="720"/>
      <c r="L482" s="720"/>
      <c r="M482" s="720"/>
      <c r="N482" s="720"/>
      <c r="O482" s="720"/>
      <c r="P482" s="720"/>
      <c r="Q482" s="720"/>
      <c r="R482" s="720"/>
      <c r="S482" s="720"/>
      <c r="T482" s="720"/>
      <c r="U482" s="720"/>
      <c r="V482" s="720"/>
      <c r="W482" s="720"/>
      <c r="X482" s="720"/>
      <c r="Y482" s="720"/>
      <c r="Z482" s="720"/>
    </row>
    <row r="483" spans="1:26" ht="12.75" customHeight="1">
      <c r="A483" s="720"/>
      <c r="B483" s="720"/>
      <c r="C483" s="720"/>
      <c r="D483" s="720"/>
      <c r="E483" s="299"/>
      <c r="F483" s="299"/>
      <c r="G483" s="299"/>
      <c r="H483" s="299"/>
      <c r="I483" s="299"/>
      <c r="J483" s="299"/>
      <c r="K483" s="720"/>
      <c r="L483" s="720"/>
      <c r="M483" s="720"/>
      <c r="N483" s="720"/>
      <c r="O483" s="720"/>
      <c r="P483" s="720"/>
      <c r="Q483" s="720"/>
      <c r="R483" s="720"/>
      <c r="S483" s="720"/>
      <c r="T483" s="720"/>
      <c r="U483" s="720"/>
      <c r="V483" s="720"/>
      <c r="W483" s="720"/>
      <c r="X483" s="720"/>
      <c r="Y483" s="720"/>
      <c r="Z483" s="720"/>
    </row>
    <row r="484" spans="1:26" ht="12.75" customHeight="1">
      <c r="A484" s="720"/>
      <c r="B484" s="720"/>
      <c r="C484" s="720"/>
      <c r="D484" s="720"/>
      <c r="E484" s="299"/>
      <c r="F484" s="299"/>
      <c r="G484" s="299"/>
      <c r="H484" s="299"/>
      <c r="I484" s="299"/>
      <c r="J484" s="299"/>
      <c r="K484" s="720"/>
      <c r="L484" s="720"/>
      <c r="M484" s="720"/>
      <c r="N484" s="720"/>
      <c r="O484" s="720"/>
      <c r="P484" s="720"/>
      <c r="Q484" s="720"/>
      <c r="R484" s="720"/>
      <c r="S484" s="720"/>
      <c r="T484" s="720"/>
      <c r="U484" s="720"/>
      <c r="V484" s="720"/>
      <c r="W484" s="720"/>
      <c r="X484" s="720"/>
      <c r="Y484" s="720"/>
      <c r="Z484" s="720"/>
    </row>
    <row r="485" spans="1:26" ht="12.75" customHeight="1">
      <c r="A485" s="720"/>
      <c r="B485" s="720"/>
      <c r="C485" s="720"/>
      <c r="D485" s="720"/>
      <c r="E485" s="299"/>
      <c r="F485" s="299"/>
      <c r="G485" s="299"/>
      <c r="H485" s="299"/>
      <c r="I485" s="299"/>
      <c r="J485" s="299"/>
      <c r="K485" s="720"/>
      <c r="L485" s="720"/>
      <c r="M485" s="720"/>
      <c r="N485" s="720"/>
      <c r="O485" s="720"/>
      <c r="P485" s="720"/>
      <c r="Q485" s="720"/>
      <c r="R485" s="720"/>
      <c r="S485" s="720"/>
      <c r="T485" s="720"/>
      <c r="U485" s="720"/>
      <c r="V485" s="720"/>
      <c r="W485" s="720"/>
      <c r="X485" s="720"/>
      <c r="Y485" s="720"/>
      <c r="Z485" s="720"/>
    </row>
    <row r="486" spans="1:26" ht="12.75" customHeight="1">
      <c r="A486" s="720"/>
      <c r="B486" s="720"/>
      <c r="C486" s="720"/>
      <c r="D486" s="720"/>
      <c r="E486" s="299"/>
      <c r="F486" s="299"/>
      <c r="G486" s="299"/>
      <c r="H486" s="299"/>
      <c r="I486" s="299"/>
      <c r="J486" s="299"/>
      <c r="K486" s="720"/>
      <c r="L486" s="720"/>
      <c r="M486" s="720"/>
      <c r="N486" s="720"/>
      <c r="O486" s="720"/>
      <c r="P486" s="720"/>
      <c r="Q486" s="720"/>
      <c r="R486" s="720"/>
      <c r="S486" s="720"/>
      <c r="T486" s="720"/>
      <c r="U486" s="720"/>
      <c r="V486" s="720"/>
      <c r="W486" s="720"/>
      <c r="X486" s="720"/>
      <c r="Y486" s="720"/>
      <c r="Z486" s="720"/>
    </row>
    <row r="487" spans="1:26" ht="12.75" customHeight="1">
      <c r="A487" s="720"/>
      <c r="B487" s="720"/>
      <c r="C487" s="720"/>
      <c r="D487" s="720"/>
      <c r="E487" s="299"/>
      <c r="F487" s="299"/>
      <c r="G487" s="299"/>
      <c r="H487" s="299"/>
      <c r="I487" s="299"/>
      <c r="J487" s="299"/>
      <c r="K487" s="720"/>
      <c r="L487" s="720"/>
      <c r="M487" s="720"/>
      <c r="N487" s="720"/>
      <c r="O487" s="720"/>
      <c r="P487" s="720"/>
      <c r="Q487" s="720"/>
      <c r="R487" s="720"/>
      <c r="S487" s="720"/>
      <c r="T487" s="720"/>
      <c r="U487" s="720"/>
      <c r="V487" s="720"/>
      <c r="W487" s="720"/>
      <c r="X487" s="720"/>
      <c r="Y487" s="720"/>
      <c r="Z487" s="720"/>
    </row>
    <row r="488" spans="1:26" ht="12.75" customHeight="1">
      <c r="A488" s="720"/>
      <c r="B488" s="720"/>
      <c r="C488" s="720"/>
      <c r="D488" s="720"/>
      <c r="E488" s="299"/>
      <c r="F488" s="299"/>
      <c r="G488" s="299"/>
      <c r="H488" s="299"/>
      <c r="I488" s="299"/>
      <c r="J488" s="299"/>
      <c r="K488" s="720"/>
      <c r="L488" s="720"/>
      <c r="M488" s="720"/>
      <c r="N488" s="720"/>
      <c r="O488" s="720"/>
      <c r="P488" s="720"/>
      <c r="Q488" s="720"/>
      <c r="R488" s="720"/>
      <c r="S488" s="720"/>
      <c r="T488" s="720"/>
      <c r="U488" s="720"/>
      <c r="V488" s="720"/>
      <c r="W488" s="720"/>
      <c r="X488" s="720"/>
      <c r="Y488" s="720"/>
      <c r="Z488" s="720"/>
    </row>
    <row r="489" spans="1:26" ht="12.75" customHeight="1">
      <c r="A489" s="720"/>
      <c r="B489" s="720"/>
      <c r="C489" s="720"/>
      <c r="D489" s="720"/>
      <c r="E489" s="299"/>
      <c r="F489" s="299"/>
      <c r="G489" s="299"/>
      <c r="H489" s="299"/>
      <c r="I489" s="299"/>
      <c r="J489" s="299"/>
      <c r="K489" s="720"/>
      <c r="L489" s="720"/>
      <c r="M489" s="720"/>
      <c r="N489" s="720"/>
      <c r="O489" s="720"/>
      <c r="P489" s="720"/>
      <c r="Q489" s="720"/>
      <c r="R489" s="720"/>
      <c r="S489" s="720"/>
      <c r="T489" s="720"/>
      <c r="U489" s="720"/>
      <c r="V489" s="720"/>
      <c r="W489" s="720"/>
      <c r="X489" s="720"/>
      <c r="Y489" s="720"/>
      <c r="Z489" s="720"/>
    </row>
    <row r="490" spans="1:26" ht="12.75" customHeight="1">
      <c r="A490" s="720"/>
      <c r="B490" s="720"/>
      <c r="C490" s="720"/>
      <c r="D490" s="720"/>
      <c r="E490" s="299"/>
      <c r="F490" s="299"/>
      <c r="G490" s="299"/>
      <c r="H490" s="299"/>
      <c r="I490" s="299"/>
      <c r="J490" s="299"/>
      <c r="K490" s="720"/>
      <c r="L490" s="720"/>
      <c r="M490" s="720"/>
      <c r="N490" s="720"/>
      <c r="O490" s="720"/>
      <c r="P490" s="720"/>
      <c r="Q490" s="720"/>
      <c r="R490" s="720"/>
      <c r="S490" s="720"/>
      <c r="T490" s="720"/>
      <c r="U490" s="720"/>
      <c r="V490" s="720"/>
      <c r="W490" s="720"/>
      <c r="X490" s="720"/>
      <c r="Y490" s="720"/>
      <c r="Z490" s="720"/>
    </row>
    <row r="491" spans="1:26" ht="12.75" customHeight="1">
      <c r="A491" s="720"/>
      <c r="B491" s="720"/>
      <c r="C491" s="720"/>
      <c r="D491" s="720"/>
      <c r="E491" s="299"/>
      <c r="F491" s="299"/>
      <c r="G491" s="299"/>
      <c r="H491" s="299"/>
      <c r="I491" s="299"/>
      <c r="J491" s="299"/>
      <c r="K491" s="720"/>
      <c r="L491" s="720"/>
      <c r="M491" s="720"/>
      <c r="N491" s="720"/>
      <c r="O491" s="720"/>
      <c r="P491" s="720"/>
      <c r="Q491" s="720"/>
      <c r="R491" s="720"/>
      <c r="S491" s="720"/>
      <c r="T491" s="720"/>
      <c r="U491" s="720"/>
      <c r="V491" s="720"/>
      <c r="W491" s="720"/>
      <c r="X491" s="720"/>
      <c r="Y491" s="720"/>
      <c r="Z491" s="720"/>
    </row>
    <row r="492" spans="1:26" ht="12.75" customHeight="1">
      <c r="A492" s="720"/>
      <c r="B492" s="720"/>
      <c r="C492" s="720"/>
      <c r="D492" s="720"/>
      <c r="E492" s="299"/>
      <c r="F492" s="299"/>
      <c r="G492" s="299"/>
      <c r="H492" s="299"/>
      <c r="I492" s="299"/>
      <c r="J492" s="299"/>
      <c r="K492" s="720"/>
      <c r="L492" s="720"/>
      <c r="M492" s="720"/>
      <c r="N492" s="720"/>
      <c r="O492" s="720"/>
      <c r="P492" s="720"/>
      <c r="Q492" s="720"/>
      <c r="R492" s="720"/>
      <c r="S492" s="720"/>
      <c r="T492" s="720"/>
      <c r="U492" s="720"/>
      <c r="V492" s="720"/>
      <c r="W492" s="720"/>
      <c r="X492" s="720"/>
      <c r="Y492" s="720"/>
      <c r="Z492" s="720"/>
    </row>
    <row r="493" spans="1:26" ht="12.75" customHeight="1">
      <c r="A493" s="720"/>
      <c r="B493" s="720"/>
      <c r="C493" s="720"/>
      <c r="D493" s="720"/>
      <c r="E493" s="299"/>
      <c r="F493" s="299"/>
      <c r="G493" s="299"/>
      <c r="H493" s="299"/>
      <c r="I493" s="299"/>
      <c r="J493" s="299"/>
      <c r="K493" s="720"/>
      <c r="L493" s="720"/>
      <c r="M493" s="720"/>
      <c r="N493" s="720"/>
      <c r="O493" s="720"/>
      <c r="P493" s="720"/>
      <c r="Q493" s="720"/>
      <c r="R493" s="720"/>
      <c r="S493" s="720"/>
      <c r="T493" s="720"/>
      <c r="U493" s="720"/>
      <c r="V493" s="720"/>
      <c r="W493" s="720"/>
      <c r="X493" s="720"/>
      <c r="Y493" s="720"/>
      <c r="Z493" s="720"/>
    </row>
    <row r="494" spans="1:26" ht="12.75" customHeight="1">
      <c r="A494" s="720"/>
      <c r="B494" s="720"/>
      <c r="C494" s="720"/>
      <c r="D494" s="720"/>
      <c r="E494" s="299"/>
      <c r="F494" s="299"/>
      <c r="G494" s="299"/>
      <c r="H494" s="299"/>
      <c r="I494" s="299"/>
      <c r="J494" s="299"/>
      <c r="K494" s="720"/>
      <c r="L494" s="720"/>
      <c r="M494" s="720"/>
      <c r="N494" s="720"/>
      <c r="O494" s="720"/>
      <c r="P494" s="720"/>
      <c r="Q494" s="720"/>
      <c r="R494" s="720"/>
      <c r="S494" s="720"/>
      <c r="T494" s="720"/>
      <c r="U494" s="720"/>
      <c r="V494" s="720"/>
      <c r="W494" s="720"/>
      <c r="X494" s="720"/>
      <c r="Y494" s="720"/>
      <c r="Z494" s="720"/>
    </row>
    <row r="495" spans="1:26" ht="12.75" customHeight="1">
      <c r="A495" s="720"/>
      <c r="B495" s="720"/>
      <c r="C495" s="720"/>
      <c r="D495" s="720"/>
      <c r="E495" s="299"/>
      <c r="F495" s="299"/>
      <c r="G495" s="299"/>
      <c r="H495" s="299"/>
      <c r="I495" s="299"/>
      <c r="J495" s="299"/>
      <c r="K495" s="720"/>
      <c r="L495" s="720"/>
      <c r="M495" s="720"/>
      <c r="N495" s="720"/>
      <c r="O495" s="720"/>
      <c r="P495" s="720"/>
      <c r="Q495" s="720"/>
      <c r="R495" s="720"/>
      <c r="S495" s="720"/>
      <c r="T495" s="720"/>
      <c r="U495" s="720"/>
      <c r="V495" s="720"/>
      <c r="W495" s="720"/>
      <c r="X495" s="720"/>
      <c r="Y495" s="720"/>
      <c r="Z495" s="720"/>
    </row>
    <row r="496" spans="1:26" ht="12.75" customHeight="1">
      <c r="A496" s="720"/>
      <c r="B496" s="720"/>
      <c r="C496" s="720"/>
      <c r="D496" s="720"/>
      <c r="E496" s="299"/>
      <c r="F496" s="299"/>
      <c r="G496" s="299"/>
      <c r="H496" s="299"/>
      <c r="I496" s="299"/>
      <c r="J496" s="299"/>
      <c r="K496" s="720"/>
      <c r="L496" s="720"/>
      <c r="M496" s="720"/>
      <c r="N496" s="720"/>
      <c r="O496" s="720"/>
      <c r="P496" s="720"/>
      <c r="Q496" s="720"/>
      <c r="R496" s="720"/>
      <c r="S496" s="720"/>
      <c r="T496" s="720"/>
      <c r="U496" s="720"/>
      <c r="V496" s="720"/>
      <c r="W496" s="720"/>
      <c r="X496" s="720"/>
      <c r="Y496" s="720"/>
      <c r="Z496" s="720"/>
    </row>
    <row r="497" spans="1:26" ht="12.75" customHeight="1">
      <c r="A497" s="720"/>
      <c r="B497" s="720"/>
      <c r="C497" s="720"/>
      <c r="D497" s="720"/>
      <c r="E497" s="299"/>
      <c r="F497" s="299"/>
      <c r="G497" s="299"/>
      <c r="H497" s="299"/>
      <c r="I497" s="299"/>
      <c r="J497" s="299"/>
      <c r="K497" s="720"/>
      <c r="L497" s="720"/>
      <c r="M497" s="720"/>
      <c r="N497" s="720"/>
      <c r="O497" s="720"/>
      <c r="P497" s="720"/>
      <c r="Q497" s="720"/>
      <c r="R497" s="720"/>
      <c r="S497" s="720"/>
      <c r="T497" s="720"/>
      <c r="U497" s="720"/>
      <c r="V497" s="720"/>
      <c r="W497" s="720"/>
      <c r="X497" s="720"/>
      <c r="Y497" s="720"/>
      <c r="Z497" s="720"/>
    </row>
    <row r="498" spans="1:26" ht="12.75" customHeight="1">
      <c r="A498" s="720"/>
      <c r="B498" s="720"/>
      <c r="C498" s="720"/>
      <c r="D498" s="720"/>
      <c r="E498" s="299"/>
      <c r="F498" s="299"/>
      <c r="G498" s="299"/>
      <c r="H498" s="299"/>
      <c r="I498" s="299"/>
      <c r="J498" s="299"/>
      <c r="K498" s="720"/>
      <c r="L498" s="720"/>
      <c r="M498" s="720"/>
      <c r="N498" s="720"/>
      <c r="O498" s="720"/>
      <c r="P498" s="720"/>
      <c r="Q498" s="720"/>
      <c r="R498" s="720"/>
      <c r="S498" s="720"/>
      <c r="T498" s="720"/>
      <c r="U498" s="720"/>
      <c r="V498" s="720"/>
      <c r="W498" s="720"/>
      <c r="X498" s="720"/>
      <c r="Y498" s="720"/>
      <c r="Z498" s="720"/>
    </row>
    <row r="499" spans="1:26" ht="12.75" customHeight="1">
      <c r="A499" s="720"/>
      <c r="B499" s="720"/>
      <c r="C499" s="720"/>
      <c r="D499" s="720"/>
      <c r="E499" s="299"/>
      <c r="F499" s="299"/>
      <c r="G499" s="299"/>
      <c r="H499" s="299"/>
      <c r="I499" s="299"/>
      <c r="J499" s="299"/>
      <c r="K499" s="720"/>
      <c r="L499" s="720"/>
      <c r="M499" s="720"/>
      <c r="N499" s="720"/>
      <c r="O499" s="720"/>
      <c r="P499" s="720"/>
      <c r="Q499" s="720"/>
      <c r="R499" s="720"/>
      <c r="S499" s="720"/>
      <c r="T499" s="720"/>
      <c r="U499" s="720"/>
      <c r="V499" s="720"/>
      <c r="W499" s="720"/>
      <c r="X499" s="720"/>
      <c r="Y499" s="720"/>
      <c r="Z499" s="720"/>
    </row>
    <row r="500" spans="1:26" ht="12.75" customHeight="1">
      <c r="A500" s="720"/>
      <c r="B500" s="720"/>
      <c r="C500" s="720"/>
      <c r="D500" s="720"/>
      <c r="E500" s="299"/>
      <c r="F500" s="299"/>
      <c r="G500" s="299"/>
      <c r="H500" s="299"/>
      <c r="I500" s="299"/>
      <c r="J500" s="299"/>
      <c r="K500" s="720"/>
      <c r="L500" s="720"/>
      <c r="M500" s="720"/>
      <c r="N500" s="720"/>
      <c r="O500" s="720"/>
      <c r="P500" s="720"/>
      <c r="Q500" s="720"/>
      <c r="R500" s="720"/>
      <c r="S500" s="720"/>
      <c r="T500" s="720"/>
      <c r="U500" s="720"/>
      <c r="V500" s="720"/>
      <c r="W500" s="720"/>
      <c r="X500" s="720"/>
      <c r="Y500" s="720"/>
      <c r="Z500" s="720"/>
    </row>
    <row r="501" spans="1:26" ht="12.75" customHeight="1">
      <c r="A501" s="720"/>
      <c r="B501" s="720"/>
      <c r="C501" s="720"/>
      <c r="D501" s="720"/>
      <c r="E501" s="299"/>
      <c r="F501" s="299"/>
      <c r="G501" s="299"/>
      <c r="H501" s="299"/>
      <c r="I501" s="299"/>
      <c r="J501" s="299"/>
      <c r="K501" s="720"/>
      <c r="L501" s="720"/>
      <c r="M501" s="720"/>
      <c r="N501" s="720"/>
      <c r="O501" s="720"/>
      <c r="P501" s="720"/>
      <c r="Q501" s="720"/>
      <c r="R501" s="720"/>
      <c r="S501" s="720"/>
      <c r="T501" s="720"/>
      <c r="U501" s="720"/>
      <c r="V501" s="720"/>
      <c r="W501" s="720"/>
      <c r="X501" s="720"/>
      <c r="Y501" s="720"/>
      <c r="Z501" s="720"/>
    </row>
    <row r="502" spans="1:26" ht="12.75" customHeight="1">
      <c r="A502" s="720"/>
      <c r="B502" s="720"/>
      <c r="C502" s="720"/>
      <c r="D502" s="720"/>
      <c r="E502" s="299"/>
      <c r="F502" s="299"/>
      <c r="G502" s="299"/>
      <c r="H502" s="299"/>
      <c r="I502" s="299"/>
      <c r="J502" s="299"/>
      <c r="K502" s="720"/>
      <c r="L502" s="720"/>
      <c r="M502" s="720"/>
      <c r="N502" s="720"/>
      <c r="O502" s="720"/>
      <c r="P502" s="720"/>
      <c r="Q502" s="720"/>
      <c r="R502" s="720"/>
      <c r="S502" s="720"/>
      <c r="T502" s="720"/>
      <c r="U502" s="720"/>
      <c r="V502" s="720"/>
      <c r="W502" s="720"/>
      <c r="X502" s="720"/>
      <c r="Y502" s="720"/>
      <c r="Z502" s="720"/>
    </row>
    <row r="503" spans="1:26" ht="12.75" customHeight="1">
      <c r="A503" s="720"/>
      <c r="B503" s="720"/>
      <c r="C503" s="720"/>
      <c r="D503" s="720"/>
      <c r="E503" s="299"/>
      <c r="F503" s="299"/>
      <c r="G503" s="299"/>
      <c r="H503" s="299"/>
      <c r="I503" s="299"/>
      <c r="J503" s="299"/>
      <c r="K503" s="720"/>
      <c r="L503" s="720"/>
      <c r="M503" s="720"/>
      <c r="N503" s="720"/>
      <c r="O503" s="720"/>
      <c r="P503" s="720"/>
      <c r="Q503" s="720"/>
      <c r="R503" s="720"/>
      <c r="S503" s="720"/>
      <c r="T503" s="720"/>
      <c r="U503" s="720"/>
      <c r="V503" s="720"/>
      <c r="W503" s="720"/>
      <c r="X503" s="720"/>
      <c r="Y503" s="720"/>
      <c r="Z503" s="720"/>
    </row>
    <row r="504" spans="1:26" ht="12.75" customHeight="1">
      <c r="A504" s="720"/>
      <c r="B504" s="720"/>
      <c r="C504" s="720"/>
      <c r="D504" s="720"/>
      <c r="E504" s="299"/>
      <c r="F504" s="299"/>
      <c r="G504" s="299"/>
      <c r="H504" s="299"/>
      <c r="I504" s="299"/>
      <c r="J504" s="299"/>
      <c r="K504" s="720"/>
      <c r="L504" s="720"/>
      <c r="M504" s="720"/>
      <c r="N504" s="720"/>
      <c r="O504" s="720"/>
      <c r="P504" s="720"/>
      <c r="Q504" s="720"/>
      <c r="R504" s="720"/>
      <c r="S504" s="720"/>
      <c r="T504" s="720"/>
      <c r="U504" s="720"/>
      <c r="V504" s="720"/>
      <c r="W504" s="720"/>
      <c r="X504" s="720"/>
      <c r="Y504" s="720"/>
      <c r="Z504" s="720"/>
    </row>
    <row r="505" spans="1:26" ht="12.75" customHeight="1">
      <c r="A505" s="720"/>
      <c r="B505" s="720"/>
      <c r="C505" s="720"/>
      <c r="D505" s="720"/>
      <c r="E505" s="299"/>
      <c r="F505" s="299"/>
      <c r="G505" s="299"/>
      <c r="H505" s="299"/>
      <c r="I505" s="299"/>
      <c r="J505" s="299"/>
      <c r="K505" s="720"/>
      <c r="L505" s="720"/>
      <c r="M505" s="720"/>
      <c r="N505" s="720"/>
      <c r="O505" s="720"/>
      <c r="P505" s="720"/>
      <c r="Q505" s="720"/>
      <c r="R505" s="720"/>
      <c r="S505" s="720"/>
      <c r="T505" s="720"/>
      <c r="U505" s="720"/>
      <c r="V505" s="720"/>
      <c r="W505" s="720"/>
      <c r="X505" s="720"/>
      <c r="Y505" s="720"/>
      <c r="Z505" s="720"/>
    </row>
    <row r="506" spans="1:26" ht="12.75" customHeight="1">
      <c r="A506" s="720"/>
      <c r="B506" s="720"/>
      <c r="C506" s="720"/>
      <c r="D506" s="720"/>
      <c r="E506" s="299"/>
      <c r="F506" s="299"/>
      <c r="G506" s="299"/>
      <c r="H506" s="299"/>
      <c r="I506" s="299"/>
      <c r="J506" s="299"/>
      <c r="K506" s="720"/>
      <c r="L506" s="720"/>
      <c r="M506" s="720"/>
      <c r="N506" s="720"/>
      <c r="O506" s="720"/>
      <c r="P506" s="720"/>
      <c r="Q506" s="720"/>
      <c r="R506" s="720"/>
      <c r="S506" s="720"/>
      <c r="T506" s="720"/>
      <c r="U506" s="720"/>
      <c r="V506" s="720"/>
      <c r="W506" s="720"/>
      <c r="X506" s="720"/>
      <c r="Y506" s="720"/>
      <c r="Z506" s="720"/>
    </row>
    <row r="507" spans="1:26" ht="12.75" customHeight="1">
      <c r="A507" s="720"/>
      <c r="B507" s="720"/>
      <c r="C507" s="720"/>
      <c r="D507" s="720"/>
      <c r="E507" s="299"/>
      <c r="F507" s="299"/>
      <c r="G507" s="299"/>
      <c r="H507" s="299"/>
      <c r="I507" s="299"/>
      <c r="J507" s="299"/>
      <c r="K507" s="720"/>
      <c r="L507" s="720"/>
      <c r="M507" s="720"/>
      <c r="N507" s="720"/>
      <c r="O507" s="720"/>
      <c r="P507" s="720"/>
      <c r="Q507" s="720"/>
      <c r="R507" s="720"/>
      <c r="S507" s="720"/>
      <c r="T507" s="720"/>
      <c r="U507" s="720"/>
      <c r="V507" s="720"/>
      <c r="W507" s="720"/>
      <c r="X507" s="720"/>
      <c r="Y507" s="720"/>
      <c r="Z507" s="720"/>
    </row>
    <row r="508" spans="1:26" ht="12.75" customHeight="1">
      <c r="A508" s="720"/>
      <c r="B508" s="720"/>
      <c r="C508" s="720"/>
      <c r="D508" s="720"/>
      <c r="E508" s="299"/>
      <c r="F508" s="299"/>
      <c r="G508" s="299"/>
      <c r="H508" s="299"/>
      <c r="I508" s="299"/>
      <c r="J508" s="299"/>
      <c r="K508" s="720"/>
      <c r="L508" s="720"/>
      <c r="M508" s="720"/>
      <c r="N508" s="720"/>
      <c r="O508" s="720"/>
      <c r="P508" s="720"/>
      <c r="Q508" s="720"/>
      <c r="R508" s="720"/>
      <c r="S508" s="720"/>
      <c r="T508" s="720"/>
      <c r="U508" s="720"/>
      <c r="V508" s="720"/>
      <c r="W508" s="720"/>
      <c r="X508" s="720"/>
      <c r="Y508" s="720"/>
      <c r="Z508" s="720"/>
    </row>
    <row r="509" spans="1:26" ht="12.75" customHeight="1">
      <c r="A509" s="720"/>
      <c r="B509" s="720"/>
      <c r="C509" s="720"/>
      <c r="D509" s="720"/>
      <c r="E509" s="299"/>
      <c r="F509" s="299"/>
      <c r="G509" s="299"/>
      <c r="H509" s="299"/>
      <c r="I509" s="299"/>
      <c r="J509" s="299"/>
      <c r="K509" s="720"/>
      <c r="L509" s="720"/>
      <c r="M509" s="720"/>
      <c r="N509" s="720"/>
      <c r="O509" s="720"/>
      <c r="P509" s="720"/>
      <c r="Q509" s="720"/>
      <c r="R509" s="720"/>
      <c r="S509" s="720"/>
      <c r="T509" s="720"/>
      <c r="U509" s="720"/>
      <c r="V509" s="720"/>
      <c r="W509" s="720"/>
      <c r="X509" s="720"/>
      <c r="Y509" s="720"/>
      <c r="Z509" s="720"/>
    </row>
    <row r="510" spans="1:26" ht="12.75" customHeight="1">
      <c r="A510" s="720"/>
      <c r="B510" s="720"/>
      <c r="C510" s="720"/>
      <c r="D510" s="720"/>
      <c r="E510" s="299"/>
      <c r="F510" s="299"/>
      <c r="G510" s="299"/>
      <c r="H510" s="299"/>
      <c r="I510" s="299"/>
      <c r="J510" s="299"/>
      <c r="K510" s="720"/>
      <c r="L510" s="720"/>
      <c r="M510" s="720"/>
      <c r="N510" s="720"/>
      <c r="O510" s="720"/>
      <c r="P510" s="720"/>
      <c r="Q510" s="720"/>
      <c r="R510" s="720"/>
      <c r="S510" s="720"/>
      <c r="T510" s="720"/>
      <c r="U510" s="720"/>
      <c r="V510" s="720"/>
      <c r="W510" s="720"/>
      <c r="X510" s="720"/>
      <c r="Y510" s="720"/>
      <c r="Z510" s="720"/>
    </row>
    <row r="511" spans="1:26" ht="12.75" customHeight="1">
      <c r="A511" s="720"/>
      <c r="B511" s="720"/>
      <c r="C511" s="720"/>
      <c r="D511" s="720"/>
      <c r="E511" s="299"/>
      <c r="F511" s="299"/>
      <c r="G511" s="299"/>
      <c r="H511" s="299"/>
      <c r="I511" s="299"/>
      <c r="J511" s="299"/>
      <c r="K511" s="720"/>
      <c r="L511" s="720"/>
      <c r="M511" s="720"/>
      <c r="N511" s="720"/>
      <c r="O511" s="720"/>
      <c r="P511" s="720"/>
      <c r="Q511" s="720"/>
      <c r="R511" s="720"/>
      <c r="S511" s="720"/>
      <c r="T511" s="720"/>
      <c r="U511" s="720"/>
      <c r="V511" s="720"/>
      <c r="W511" s="720"/>
      <c r="X511" s="720"/>
      <c r="Y511" s="720"/>
      <c r="Z511" s="720"/>
    </row>
    <row r="512" spans="1:26" ht="12.75" customHeight="1">
      <c r="A512" s="720"/>
      <c r="B512" s="720"/>
      <c r="C512" s="720"/>
      <c r="D512" s="720"/>
      <c r="E512" s="299"/>
      <c r="F512" s="299"/>
      <c r="G512" s="299"/>
      <c r="H512" s="299"/>
      <c r="I512" s="299"/>
      <c r="J512" s="299"/>
      <c r="K512" s="720"/>
      <c r="L512" s="720"/>
      <c r="M512" s="720"/>
      <c r="N512" s="720"/>
      <c r="O512" s="720"/>
      <c r="P512" s="720"/>
      <c r="Q512" s="720"/>
      <c r="R512" s="720"/>
      <c r="S512" s="720"/>
      <c r="T512" s="720"/>
      <c r="U512" s="720"/>
      <c r="V512" s="720"/>
      <c r="W512" s="720"/>
      <c r="X512" s="720"/>
      <c r="Y512" s="720"/>
      <c r="Z512" s="720"/>
    </row>
    <row r="513" spans="1:26" ht="12.75" customHeight="1">
      <c r="A513" s="720"/>
      <c r="B513" s="720"/>
      <c r="C513" s="720"/>
      <c r="D513" s="720"/>
      <c r="E513" s="299"/>
      <c r="F513" s="299"/>
      <c r="G513" s="299"/>
      <c r="H513" s="299"/>
      <c r="I513" s="299"/>
      <c r="J513" s="299"/>
      <c r="K513" s="720"/>
      <c r="L513" s="720"/>
      <c r="M513" s="720"/>
      <c r="N513" s="720"/>
      <c r="O513" s="720"/>
      <c r="P513" s="720"/>
      <c r="Q513" s="720"/>
      <c r="R513" s="720"/>
      <c r="S513" s="720"/>
      <c r="T513" s="720"/>
      <c r="U513" s="720"/>
      <c r="V513" s="720"/>
      <c r="W513" s="720"/>
      <c r="X513" s="720"/>
      <c r="Y513" s="720"/>
      <c r="Z513" s="720"/>
    </row>
    <row r="514" spans="1:26" ht="12.75" customHeight="1">
      <c r="A514" s="720"/>
      <c r="B514" s="720"/>
      <c r="C514" s="720"/>
      <c r="D514" s="720"/>
      <c r="E514" s="299"/>
      <c r="F514" s="299"/>
      <c r="G514" s="299"/>
      <c r="H514" s="299"/>
      <c r="I514" s="299"/>
      <c r="J514" s="299"/>
      <c r="K514" s="720"/>
      <c r="L514" s="720"/>
      <c r="M514" s="720"/>
      <c r="N514" s="720"/>
      <c r="O514" s="720"/>
      <c r="P514" s="720"/>
      <c r="Q514" s="720"/>
      <c r="R514" s="720"/>
      <c r="S514" s="720"/>
      <c r="T514" s="720"/>
      <c r="U514" s="720"/>
      <c r="V514" s="720"/>
      <c r="W514" s="720"/>
      <c r="X514" s="720"/>
      <c r="Y514" s="720"/>
      <c r="Z514" s="720"/>
    </row>
    <row r="515" spans="1:26" ht="12.75" customHeight="1">
      <c r="A515" s="720"/>
      <c r="B515" s="720"/>
      <c r="C515" s="720"/>
      <c r="D515" s="720"/>
      <c r="E515" s="299"/>
      <c r="F515" s="299"/>
      <c r="G515" s="299"/>
      <c r="H515" s="299"/>
      <c r="I515" s="299"/>
      <c r="J515" s="299"/>
      <c r="K515" s="720"/>
      <c r="L515" s="720"/>
      <c r="M515" s="720"/>
      <c r="N515" s="720"/>
      <c r="O515" s="720"/>
      <c r="P515" s="720"/>
      <c r="Q515" s="720"/>
      <c r="R515" s="720"/>
      <c r="S515" s="720"/>
      <c r="T515" s="720"/>
      <c r="U515" s="720"/>
      <c r="V515" s="720"/>
      <c r="W515" s="720"/>
      <c r="X515" s="720"/>
      <c r="Y515" s="720"/>
      <c r="Z515" s="720"/>
    </row>
    <row r="516" spans="1:26" ht="12.75" customHeight="1">
      <c r="A516" s="720"/>
      <c r="B516" s="720"/>
      <c r="C516" s="720"/>
      <c r="D516" s="720"/>
      <c r="E516" s="299"/>
      <c r="F516" s="299"/>
      <c r="G516" s="299"/>
      <c r="H516" s="299"/>
      <c r="I516" s="299"/>
      <c r="J516" s="299"/>
      <c r="K516" s="720"/>
      <c r="L516" s="720"/>
      <c r="M516" s="720"/>
      <c r="N516" s="720"/>
      <c r="O516" s="720"/>
      <c r="P516" s="720"/>
      <c r="Q516" s="720"/>
      <c r="R516" s="720"/>
      <c r="S516" s="720"/>
      <c r="T516" s="720"/>
      <c r="U516" s="720"/>
      <c r="V516" s="720"/>
      <c r="W516" s="720"/>
      <c r="X516" s="720"/>
      <c r="Y516" s="720"/>
      <c r="Z516" s="720"/>
    </row>
    <row r="517" spans="1:26" ht="12.75" customHeight="1">
      <c r="A517" s="720"/>
      <c r="B517" s="720"/>
      <c r="C517" s="720"/>
      <c r="D517" s="720"/>
      <c r="E517" s="299"/>
      <c r="F517" s="299"/>
      <c r="G517" s="299"/>
      <c r="H517" s="299"/>
      <c r="I517" s="299"/>
      <c r="J517" s="299"/>
      <c r="K517" s="720"/>
      <c r="L517" s="720"/>
      <c r="M517" s="720"/>
      <c r="N517" s="720"/>
      <c r="O517" s="720"/>
      <c r="P517" s="720"/>
      <c r="Q517" s="720"/>
      <c r="R517" s="720"/>
      <c r="S517" s="720"/>
      <c r="T517" s="720"/>
      <c r="U517" s="720"/>
      <c r="V517" s="720"/>
      <c r="W517" s="720"/>
      <c r="X517" s="720"/>
      <c r="Y517" s="720"/>
      <c r="Z517" s="720"/>
    </row>
    <row r="518" spans="1:26" ht="12.75" customHeight="1">
      <c r="A518" s="720"/>
      <c r="B518" s="720"/>
      <c r="C518" s="720"/>
      <c r="D518" s="720"/>
      <c r="E518" s="299"/>
      <c r="F518" s="299"/>
      <c r="G518" s="299"/>
      <c r="H518" s="299"/>
      <c r="I518" s="299"/>
      <c r="J518" s="299"/>
      <c r="K518" s="720"/>
      <c r="L518" s="720"/>
      <c r="M518" s="720"/>
      <c r="N518" s="720"/>
      <c r="O518" s="720"/>
      <c r="P518" s="720"/>
      <c r="Q518" s="720"/>
      <c r="R518" s="720"/>
      <c r="S518" s="720"/>
      <c r="T518" s="720"/>
      <c r="U518" s="720"/>
      <c r="V518" s="720"/>
      <c r="W518" s="720"/>
      <c r="X518" s="720"/>
      <c r="Y518" s="720"/>
      <c r="Z518" s="720"/>
    </row>
    <row r="519" spans="1:26" ht="12.75" customHeight="1">
      <c r="A519" s="720"/>
      <c r="B519" s="720"/>
      <c r="C519" s="720"/>
      <c r="D519" s="720"/>
      <c r="E519" s="299"/>
      <c r="F519" s="299"/>
      <c r="G519" s="299"/>
      <c r="H519" s="299"/>
      <c r="I519" s="299"/>
      <c r="J519" s="299"/>
      <c r="K519" s="720"/>
      <c r="L519" s="720"/>
      <c r="M519" s="720"/>
      <c r="N519" s="720"/>
      <c r="O519" s="720"/>
      <c r="P519" s="720"/>
      <c r="Q519" s="720"/>
      <c r="R519" s="720"/>
      <c r="S519" s="720"/>
      <c r="T519" s="720"/>
      <c r="U519" s="720"/>
      <c r="V519" s="720"/>
      <c r="W519" s="720"/>
      <c r="X519" s="720"/>
      <c r="Y519" s="720"/>
      <c r="Z519" s="720"/>
    </row>
    <row r="520" spans="1:26" ht="12.75" customHeight="1">
      <c r="A520" s="720"/>
      <c r="B520" s="720"/>
      <c r="C520" s="720"/>
      <c r="D520" s="720"/>
      <c r="E520" s="299"/>
      <c r="F520" s="299"/>
      <c r="G520" s="299"/>
      <c r="H520" s="299"/>
      <c r="I520" s="299"/>
      <c r="J520" s="299"/>
      <c r="K520" s="720"/>
      <c r="L520" s="720"/>
      <c r="M520" s="720"/>
      <c r="N520" s="720"/>
      <c r="O520" s="720"/>
      <c r="P520" s="720"/>
      <c r="Q520" s="720"/>
      <c r="R520" s="720"/>
      <c r="S520" s="720"/>
      <c r="T520" s="720"/>
      <c r="U520" s="720"/>
      <c r="V520" s="720"/>
      <c r="W520" s="720"/>
      <c r="X520" s="720"/>
      <c r="Y520" s="720"/>
      <c r="Z520" s="720"/>
    </row>
    <row r="521" spans="1:26" ht="12.75" customHeight="1">
      <c r="A521" s="720"/>
      <c r="B521" s="720"/>
      <c r="C521" s="720"/>
      <c r="D521" s="720"/>
      <c r="E521" s="299"/>
      <c r="F521" s="299"/>
      <c r="G521" s="299"/>
      <c r="H521" s="299"/>
      <c r="I521" s="299"/>
      <c r="J521" s="299"/>
      <c r="K521" s="720"/>
      <c r="L521" s="720"/>
      <c r="M521" s="720"/>
      <c r="N521" s="720"/>
      <c r="O521" s="720"/>
      <c r="P521" s="720"/>
      <c r="Q521" s="720"/>
      <c r="R521" s="720"/>
      <c r="S521" s="720"/>
      <c r="T521" s="720"/>
      <c r="U521" s="720"/>
      <c r="V521" s="720"/>
      <c r="W521" s="720"/>
      <c r="X521" s="720"/>
      <c r="Y521" s="720"/>
      <c r="Z521" s="720"/>
    </row>
    <row r="522" spans="1:26" ht="12.75" customHeight="1">
      <c r="A522" s="720"/>
      <c r="B522" s="720"/>
      <c r="C522" s="720"/>
      <c r="D522" s="720"/>
      <c r="E522" s="299"/>
      <c r="F522" s="299"/>
      <c r="G522" s="299"/>
      <c r="H522" s="299"/>
      <c r="I522" s="299"/>
      <c r="J522" s="299"/>
      <c r="K522" s="720"/>
      <c r="L522" s="720"/>
      <c r="M522" s="720"/>
      <c r="N522" s="720"/>
      <c r="O522" s="720"/>
      <c r="P522" s="720"/>
      <c r="Q522" s="720"/>
      <c r="R522" s="720"/>
      <c r="S522" s="720"/>
      <c r="T522" s="720"/>
      <c r="U522" s="720"/>
      <c r="V522" s="720"/>
      <c r="W522" s="720"/>
      <c r="X522" s="720"/>
      <c r="Y522" s="720"/>
      <c r="Z522" s="720"/>
    </row>
    <row r="523" spans="1:26" ht="12.75" customHeight="1">
      <c r="A523" s="720"/>
      <c r="B523" s="720"/>
      <c r="C523" s="720"/>
      <c r="D523" s="720"/>
      <c r="E523" s="299"/>
      <c r="F523" s="299"/>
      <c r="G523" s="299"/>
      <c r="H523" s="299"/>
      <c r="I523" s="299"/>
      <c r="J523" s="299"/>
      <c r="K523" s="720"/>
      <c r="L523" s="720"/>
      <c r="M523" s="720"/>
      <c r="N523" s="720"/>
      <c r="O523" s="720"/>
      <c r="P523" s="720"/>
      <c r="Q523" s="720"/>
      <c r="R523" s="720"/>
      <c r="S523" s="720"/>
      <c r="T523" s="720"/>
      <c r="U523" s="720"/>
      <c r="V523" s="720"/>
      <c r="W523" s="720"/>
      <c r="X523" s="720"/>
      <c r="Y523" s="720"/>
      <c r="Z523" s="720"/>
    </row>
    <row r="524" spans="1:26" ht="12.75" customHeight="1">
      <c r="A524" s="720"/>
      <c r="B524" s="720"/>
      <c r="C524" s="720"/>
      <c r="D524" s="720"/>
      <c r="E524" s="299"/>
      <c r="F524" s="299"/>
      <c r="G524" s="299"/>
      <c r="H524" s="299"/>
      <c r="I524" s="299"/>
      <c r="J524" s="299"/>
      <c r="K524" s="720"/>
      <c r="L524" s="720"/>
      <c r="M524" s="720"/>
      <c r="N524" s="720"/>
      <c r="O524" s="720"/>
      <c r="P524" s="720"/>
      <c r="Q524" s="720"/>
      <c r="R524" s="720"/>
      <c r="S524" s="720"/>
      <c r="T524" s="720"/>
      <c r="U524" s="720"/>
      <c r="V524" s="720"/>
      <c r="W524" s="720"/>
      <c r="X524" s="720"/>
      <c r="Y524" s="720"/>
      <c r="Z524" s="720"/>
    </row>
    <row r="525" spans="1:26" ht="12.75" customHeight="1">
      <c r="A525" s="720"/>
      <c r="B525" s="720"/>
      <c r="C525" s="720"/>
      <c r="D525" s="720"/>
      <c r="E525" s="299"/>
      <c r="F525" s="299"/>
      <c r="G525" s="299"/>
      <c r="H525" s="299"/>
      <c r="I525" s="299"/>
      <c r="J525" s="299"/>
      <c r="K525" s="720"/>
      <c r="L525" s="720"/>
      <c r="M525" s="720"/>
      <c r="N525" s="720"/>
      <c r="O525" s="720"/>
      <c r="P525" s="720"/>
      <c r="Q525" s="720"/>
      <c r="R525" s="720"/>
      <c r="S525" s="720"/>
      <c r="T525" s="720"/>
      <c r="U525" s="720"/>
      <c r="V525" s="720"/>
      <c r="W525" s="720"/>
      <c r="X525" s="720"/>
      <c r="Y525" s="720"/>
      <c r="Z525" s="720"/>
    </row>
    <row r="526" spans="1:26" ht="12.75" customHeight="1">
      <c r="A526" s="720"/>
      <c r="B526" s="720"/>
      <c r="C526" s="720"/>
      <c r="D526" s="720"/>
      <c r="E526" s="299"/>
      <c r="F526" s="299"/>
      <c r="G526" s="299"/>
      <c r="H526" s="299"/>
      <c r="I526" s="299"/>
      <c r="J526" s="299"/>
      <c r="K526" s="720"/>
      <c r="L526" s="720"/>
      <c r="M526" s="720"/>
      <c r="N526" s="720"/>
      <c r="O526" s="720"/>
      <c r="P526" s="720"/>
      <c r="Q526" s="720"/>
      <c r="R526" s="720"/>
      <c r="S526" s="720"/>
      <c r="T526" s="720"/>
      <c r="U526" s="720"/>
      <c r="V526" s="720"/>
      <c r="W526" s="720"/>
      <c r="X526" s="720"/>
      <c r="Y526" s="720"/>
      <c r="Z526" s="720"/>
    </row>
    <row r="527" spans="1:26" ht="12.75" customHeight="1">
      <c r="A527" s="720"/>
      <c r="B527" s="720"/>
      <c r="C527" s="720"/>
      <c r="D527" s="720"/>
      <c r="E527" s="299"/>
      <c r="F527" s="299"/>
      <c r="G527" s="299"/>
      <c r="H527" s="299"/>
      <c r="I527" s="299"/>
      <c r="J527" s="299"/>
      <c r="K527" s="720"/>
      <c r="L527" s="720"/>
      <c r="M527" s="720"/>
      <c r="N527" s="720"/>
      <c r="O527" s="720"/>
      <c r="P527" s="720"/>
      <c r="Q527" s="720"/>
      <c r="R527" s="720"/>
      <c r="S527" s="720"/>
      <c r="T527" s="720"/>
      <c r="U527" s="720"/>
      <c r="V527" s="720"/>
      <c r="W527" s="720"/>
      <c r="X527" s="720"/>
      <c r="Y527" s="720"/>
      <c r="Z527" s="720"/>
    </row>
    <row r="528" spans="1:26" ht="12.75" customHeight="1">
      <c r="A528" s="720"/>
      <c r="B528" s="720"/>
      <c r="C528" s="720"/>
      <c r="D528" s="720"/>
      <c r="E528" s="299"/>
      <c r="F528" s="299"/>
      <c r="G528" s="299"/>
      <c r="H528" s="299"/>
      <c r="I528" s="299"/>
      <c r="J528" s="299"/>
      <c r="K528" s="720"/>
      <c r="L528" s="720"/>
      <c r="M528" s="720"/>
      <c r="N528" s="720"/>
      <c r="O528" s="720"/>
      <c r="P528" s="720"/>
      <c r="Q528" s="720"/>
      <c r="R528" s="720"/>
      <c r="S528" s="720"/>
      <c r="T528" s="720"/>
      <c r="U528" s="720"/>
      <c r="V528" s="720"/>
      <c r="W528" s="720"/>
      <c r="X528" s="720"/>
      <c r="Y528" s="720"/>
      <c r="Z528" s="720"/>
    </row>
    <row r="529" spans="1:26" ht="12.75" customHeight="1">
      <c r="A529" s="720"/>
      <c r="B529" s="720"/>
      <c r="C529" s="720"/>
      <c r="D529" s="720"/>
      <c r="E529" s="299"/>
      <c r="F529" s="299"/>
      <c r="G529" s="299"/>
      <c r="H529" s="299"/>
      <c r="I529" s="299"/>
      <c r="J529" s="299"/>
      <c r="K529" s="720"/>
      <c r="L529" s="720"/>
      <c r="M529" s="720"/>
      <c r="N529" s="720"/>
      <c r="O529" s="720"/>
      <c r="P529" s="720"/>
      <c r="Q529" s="720"/>
      <c r="R529" s="720"/>
      <c r="S529" s="720"/>
      <c r="T529" s="720"/>
      <c r="U529" s="720"/>
      <c r="V529" s="720"/>
      <c r="W529" s="720"/>
      <c r="X529" s="720"/>
      <c r="Y529" s="720"/>
      <c r="Z529" s="720"/>
    </row>
    <row r="530" spans="1:26" ht="12.75" customHeight="1">
      <c r="A530" s="720"/>
      <c r="B530" s="720"/>
      <c r="C530" s="720"/>
      <c r="D530" s="720"/>
      <c r="E530" s="299"/>
      <c r="F530" s="299"/>
      <c r="G530" s="299"/>
      <c r="H530" s="299"/>
      <c r="I530" s="299"/>
      <c r="J530" s="299"/>
      <c r="K530" s="720"/>
      <c r="L530" s="720"/>
      <c r="M530" s="720"/>
      <c r="N530" s="720"/>
      <c r="O530" s="720"/>
      <c r="P530" s="720"/>
      <c r="Q530" s="720"/>
      <c r="R530" s="720"/>
      <c r="S530" s="720"/>
      <c r="T530" s="720"/>
      <c r="U530" s="720"/>
      <c r="V530" s="720"/>
      <c r="W530" s="720"/>
      <c r="X530" s="720"/>
      <c r="Y530" s="720"/>
      <c r="Z530" s="720"/>
    </row>
    <row r="531" spans="1:26" ht="12.75" customHeight="1">
      <c r="A531" s="720"/>
      <c r="B531" s="720"/>
      <c r="C531" s="720"/>
      <c r="D531" s="720"/>
      <c r="E531" s="299"/>
      <c r="F531" s="299"/>
      <c r="G531" s="299"/>
      <c r="H531" s="299"/>
      <c r="I531" s="299"/>
      <c r="J531" s="299"/>
      <c r="K531" s="720"/>
      <c r="L531" s="720"/>
      <c r="M531" s="720"/>
      <c r="N531" s="720"/>
      <c r="O531" s="720"/>
      <c r="P531" s="720"/>
      <c r="Q531" s="720"/>
      <c r="R531" s="720"/>
      <c r="S531" s="720"/>
      <c r="T531" s="720"/>
      <c r="U531" s="720"/>
      <c r="V531" s="720"/>
      <c r="W531" s="720"/>
      <c r="X531" s="720"/>
      <c r="Y531" s="720"/>
      <c r="Z531" s="720"/>
    </row>
    <row r="532" spans="1:26" ht="12.75" customHeight="1">
      <c r="A532" s="720"/>
      <c r="B532" s="720"/>
      <c r="C532" s="720"/>
      <c r="D532" s="720"/>
      <c r="E532" s="299"/>
      <c r="F532" s="299"/>
      <c r="G532" s="299"/>
      <c r="H532" s="299"/>
      <c r="I532" s="299"/>
      <c r="J532" s="299"/>
      <c r="K532" s="720"/>
      <c r="L532" s="720"/>
      <c r="M532" s="720"/>
      <c r="N532" s="720"/>
      <c r="O532" s="720"/>
      <c r="P532" s="720"/>
      <c r="Q532" s="720"/>
      <c r="R532" s="720"/>
      <c r="S532" s="720"/>
      <c r="T532" s="720"/>
      <c r="U532" s="720"/>
      <c r="V532" s="720"/>
      <c r="W532" s="720"/>
      <c r="X532" s="720"/>
      <c r="Y532" s="720"/>
      <c r="Z532" s="720"/>
    </row>
    <row r="533" spans="1:26" ht="12.75" customHeight="1">
      <c r="A533" s="720"/>
      <c r="B533" s="720"/>
      <c r="C533" s="720"/>
      <c r="D533" s="720"/>
      <c r="E533" s="299"/>
      <c r="F533" s="299"/>
      <c r="G533" s="299"/>
      <c r="H533" s="299"/>
      <c r="I533" s="299"/>
      <c r="J533" s="299"/>
      <c r="K533" s="720"/>
      <c r="L533" s="720"/>
      <c r="M533" s="720"/>
      <c r="N533" s="720"/>
      <c r="O533" s="720"/>
      <c r="P533" s="720"/>
      <c r="Q533" s="720"/>
      <c r="R533" s="720"/>
      <c r="S533" s="720"/>
      <c r="T533" s="720"/>
      <c r="U533" s="720"/>
      <c r="V533" s="720"/>
      <c r="W533" s="720"/>
      <c r="X533" s="720"/>
      <c r="Y533" s="720"/>
      <c r="Z533" s="720"/>
    </row>
    <row r="534" spans="1:26" ht="12.75" customHeight="1">
      <c r="A534" s="720"/>
      <c r="B534" s="720"/>
      <c r="C534" s="720"/>
      <c r="D534" s="720"/>
      <c r="E534" s="299"/>
      <c r="F534" s="299"/>
      <c r="G534" s="299"/>
      <c r="H534" s="299"/>
      <c r="I534" s="299"/>
      <c r="J534" s="299"/>
      <c r="K534" s="720"/>
      <c r="L534" s="720"/>
      <c r="M534" s="720"/>
      <c r="N534" s="720"/>
      <c r="O534" s="720"/>
      <c r="P534" s="720"/>
      <c r="Q534" s="720"/>
      <c r="R534" s="720"/>
      <c r="S534" s="720"/>
      <c r="T534" s="720"/>
      <c r="U534" s="720"/>
      <c r="V534" s="720"/>
      <c r="W534" s="720"/>
      <c r="X534" s="720"/>
      <c r="Y534" s="720"/>
      <c r="Z534" s="720"/>
    </row>
    <row r="535" spans="1:26" ht="12.75" customHeight="1">
      <c r="A535" s="720"/>
      <c r="B535" s="720"/>
      <c r="C535" s="720"/>
      <c r="D535" s="720"/>
      <c r="E535" s="299"/>
      <c r="F535" s="299"/>
      <c r="G535" s="299"/>
      <c r="H535" s="299"/>
      <c r="I535" s="299"/>
      <c r="J535" s="299"/>
      <c r="K535" s="720"/>
      <c r="L535" s="720"/>
      <c r="M535" s="720"/>
      <c r="N535" s="720"/>
      <c r="O535" s="720"/>
      <c r="P535" s="720"/>
      <c r="Q535" s="720"/>
      <c r="R535" s="720"/>
      <c r="S535" s="720"/>
      <c r="T535" s="720"/>
      <c r="U535" s="720"/>
      <c r="V535" s="720"/>
      <c r="W535" s="720"/>
      <c r="X535" s="720"/>
      <c r="Y535" s="720"/>
      <c r="Z535" s="720"/>
    </row>
    <row r="536" spans="1:26" ht="12.75" customHeight="1">
      <c r="A536" s="720"/>
      <c r="B536" s="720"/>
      <c r="C536" s="720"/>
      <c r="D536" s="720"/>
      <c r="E536" s="299"/>
      <c r="F536" s="299"/>
      <c r="G536" s="299"/>
      <c r="H536" s="299"/>
      <c r="I536" s="299"/>
      <c r="J536" s="299"/>
      <c r="K536" s="720"/>
      <c r="L536" s="720"/>
      <c r="M536" s="720"/>
      <c r="N536" s="720"/>
      <c r="O536" s="720"/>
      <c r="P536" s="720"/>
      <c r="Q536" s="720"/>
      <c r="R536" s="720"/>
      <c r="S536" s="720"/>
      <c r="T536" s="720"/>
      <c r="U536" s="720"/>
      <c r="V536" s="720"/>
      <c r="W536" s="720"/>
      <c r="X536" s="720"/>
      <c r="Y536" s="720"/>
      <c r="Z536" s="720"/>
    </row>
    <row r="537" spans="1:26" ht="12.75" customHeight="1">
      <c r="A537" s="720"/>
      <c r="B537" s="720"/>
      <c r="C537" s="720"/>
      <c r="D537" s="720"/>
      <c r="E537" s="299"/>
      <c r="F537" s="299"/>
      <c r="G537" s="299"/>
      <c r="H537" s="299"/>
      <c r="I537" s="299"/>
      <c r="J537" s="299"/>
      <c r="K537" s="720"/>
      <c r="L537" s="720"/>
      <c r="M537" s="720"/>
      <c r="N537" s="720"/>
      <c r="O537" s="720"/>
      <c r="P537" s="720"/>
      <c r="Q537" s="720"/>
      <c r="R537" s="720"/>
      <c r="S537" s="720"/>
      <c r="T537" s="720"/>
      <c r="U537" s="720"/>
      <c r="V537" s="720"/>
      <c r="W537" s="720"/>
      <c r="X537" s="720"/>
      <c r="Y537" s="720"/>
      <c r="Z537" s="720"/>
    </row>
    <row r="538" spans="1:26" ht="12.75" customHeight="1">
      <c r="A538" s="720"/>
      <c r="B538" s="720"/>
      <c r="C538" s="720"/>
      <c r="D538" s="720"/>
      <c r="E538" s="299"/>
      <c r="F538" s="299"/>
      <c r="G538" s="299"/>
      <c r="H538" s="299"/>
      <c r="I538" s="299"/>
      <c r="J538" s="299"/>
      <c r="K538" s="720"/>
      <c r="L538" s="720"/>
      <c r="M538" s="720"/>
      <c r="N538" s="720"/>
      <c r="O538" s="720"/>
      <c r="P538" s="720"/>
      <c r="Q538" s="720"/>
      <c r="R538" s="720"/>
      <c r="S538" s="720"/>
      <c r="T538" s="720"/>
      <c r="U538" s="720"/>
      <c r="V538" s="720"/>
      <c r="W538" s="720"/>
      <c r="X538" s="720"/>
      <c r="Y538" s="720"/>
      <c r="Z538" s="720"/>
    </row>
    <row r="539" spans="1:26" ht="12.75" customHeight="1">
      <c r="A539" s="720"/>
      <c r="B539" s="720"/>
      <c r="C539" s="720"/>
      <c r="D539" s="720"/>
      <c r="E539" s="299"/>
      <c r="F539" s="299"/>
      <c r="G539" s="299"/>
      <c r="H539" s="299"/>
      <c r="I539" s="299"/>
      <c r="J539" s="299"/>
      <c r="K539" s="720"/>
      <c r="L539" s="720"/>
      <c r="M539" s="720"/>
      <c r="N539" s="720"/>
      <c r="O539" s="720"/>
      <c r="P539" s="720"/>
      <c r="Q539" s="720"/>
      <c r="R539" s="720"/>
      <c r="S539" s="720"/>
      <c r="T539" s="720"/>
      <c r="U539" s="720"/>
      <c r="V539" s="720"/>
      <c r="W539" s="720"/>
      <c r="X539" s="720"/>
      <c r="Y539" s="720"/>
      <c r="Z539" s="720"/>
    </row>
    <row r="540" spans="1:26" ht="12.75" customHeight="1">
      <c r="A540" s="720"/>
      <c r="B540" s="720"/>
      <c r="C540" s="720"/>
      <c r="D540" s="720"/>
      <c r="E540" s="299"/>
      <c r="F540" s="299"/>
      <c r="G540" s="299"/>
      <c r="H540" s="299"/>
      <c r="I540" s="299"/>
      <c r="J540" s="299"/>
      <c r="K540" s="720"/>
      <c r="L540" s="720"/>
      <c r="M540" s="720"/>
      <c r="N540" s="720"/>
      <c r="O540" s="720"/>
      <c r="P540" s="720"/>
      <c r="Q540" s="720"/>
      <c r="R540" s="720"/>
      <c r="S540" s="720"/>
      <c r="T540" s="720"/>
      <c r="U540" s="720"/>
      <c r="V540" s="720"/>
      <c r="W540" s="720"/>
      <c r="X540" s="720"/>
      <c r="Y540" s="720"/>
      <c r="Z540" s="720"/>
    </row>
    <row r="541" spans="1:26" ht="12.75" customHeight="1">
      <c r="A541" s="720"/>
      <c r="B541" s="720"/>
      <c r="C541" s="720"/>
      <c r="D541" s="720"/>
      <c r="E541" s="299"/>
      <c r="F541" s="299"/>
      <c r="G541" s="299"/>
      <c r="H541" s="299"/>
      <c r="I541" s="299"/>
      <c r="J541" s="299"/>
      <c r="K541" s="720"/>
      <c r="L541" s="720"/>
      <c r="M541" s="720"/>
      <c r="N541" s="720"/>
      <c r="O541" s="720"/>
      <c r="P541" s="720"/>
      <c r="Q541" s="720"/>
      <c r="R541" s="720"/>
      <c r="S541" s="720"/>
      <c r="T541" s="720"/>
      <c r="U541" s="720"/>
      <c r="V541" s="720"/>
      <c r="W541" s="720"/>
      <c r="X541" s="720"/>
      <c r="Y541" s="720"/>
      <c r="Z541" s="720"/>
    </row>
    <row r="542" spans="1:26" ht="12.75" customHeight="1">
      <c r="A542" s="720"/>
      <c r="B542" s="720"/>
      <c r="C542" s="720"/>
      <c r="D542" s="720"/>
      <c r="E542" s="299"/>
      <c r="F542" s="299"/>
      <c r="G542" s="299"/>
      <c r="H542" s="299"/>
      <c r="I542" s="299"/>
      <c r="J542" s="299"/>
      <c r="K542" s="720"/>
      <c r="L542" s="720"/>
      <c r="M542" s="720"/>
      <c r="N542" s="720"/>
      <c r="O542" s="720"/>
      <c r="P542" s="720"/>
      <c r="Q542" s="720"/>
      <c r="R542" s="720"/>
      <c r="S542" s="720"/>
      <c r="T542" s="720"/>
      <c r="U542" s="720"/>
      <c r="V542" s="720"/>
      <c r="W542" s="720"/>
      <c r="X542" s="720"/>
      <c r="Y542" s="720"/>
      <c r="Z542" s="720"/>
    </row>
    <row r="543" spans="1:26" ht="12.75" customHeight="1">
      <c r="A543" s="720"/>
      <c r="B543" s="720"/>
      <c r="C543" s="720"/>
      <c r="D543" s="720"/>
      <c r="E543" s="299"/>
      <c r="F543" s="299"/>
      <c r="G543" s="299"/>
      <c r="H543" s="299"/>
      <c r="I543" s="299"/>
      <c r="J543" s="299"/>
      <c r="K543" s="720"/>
      <c r="L543" s="720"/>
      <c r="M543" s="720"/>
      <c r="N543" s="720"/>
      <c r="O543" s="720"/>
      <c r="P543" s="720"/>
      <c r="Q543" s="720"/>
      <c r="R543" s="720"/>
      <c r="S543" s="720"/>
      <c r="T543" s="720"/>
      <c r="U543" s="720"/>
      <c r="V543" s="720"/>
      <c r="W543" s="720"/>
      <c r="X543" s="720"/>
      <c r="Y543" s="720"/>
      <c r="Z543" s="720"/>
    </row>
    <row r="544" spans="1:26" ht="12.75" customHeight="1">
      <c r="A544" s="720"/>
      <c r="B544" s="720"/>
      <c r="C544" s="720"/>
      <c r="D544" s="720"/>
      <c r="E544" s="299"/>
      <c r="F544" s="299"/>
      <c r="G544" s="299"/>
      <c r="H544" s="299"/>
      <c r="I544" s="299"/>
      <c r="J544" s="299"/>
      <c r="K544" s="720"/>
      <c r="L544" s="720"/>
      <c r="M544" s="720"/>
      <c r="N544" s="720"/>
      <c r="O544" s="720"/>
      <c r="P544" s="720"/>
      <c r="Q544" s="720"/>
      <c r="R544" s="720"/>
      <c r="S544" s="720"/>
      <c r="T544" s="720"/>
      <c r="U544" s="720"/>
      <c r="V544" s="720"/>
      <c r="W544" s="720"/>
      <c r="X544" s="720"/>
      <c r="Y544" s="720"/>
      <c r="Z544" s="720"/>
    </row>
    <row r="545" spans="1:26" ht="12.75" customHeight="1">
      <c r="A545" s="720"/>
      <c r="B545" s="720"/>
      <c r="C545" s="720"/>
      <c r="D545" s="720"/>
      <c r="E545" s="299"/>
      <c r="F545" s="299"/>
      <c r="G545" s="299"/>
      <c r="H545" s="299"/>
      <c r="I545" s="299"/>
      <c r="J545" s="299"/>
      <c r="K545" s="720"/>
      <c r="L545" s="720"/>
      <c r="M545" s="720"/>
      <c r="N545" s="720"/>
      <c r="O545" s="720"/>
      <c r="P545" s="720"/>
      <c r="Q545" s="720"/>
      <c r="R545" s="720"/>
      <c r="S545" s="720"/>
      <c r="T545" s="720"/>
      <c r="U545" s="720"/>
      <c r="V545" s="720"/>
      <c r="W545" s="720"/>
      <c r="X545" s="720"/>
      <c r="Y545" s="720"/>
      <c r="Z545" s="720"/>
    </row>
    <row r="546" spans="1:26" ht="12.75" customHeight="1">
      <c r="A546" s="720"/>
      <c r="B546" s="720"/>
      <c r="C546" s="720"/>
      <c r="D546" s="720"/>
      <c r="E546" s="299"/>
      <c r="F546" s="299"/>
      <c r="G546" s="299"/>
      <c r="H546" s="299"/>
      <c r="I546" s="299"/>
      <c r="J546" s="299"/>
      <c r="K546" s="720"/>
      <c r="L546" s="720"/>
      <c r="M546" s="720"/>
      <c r="N546" s="720"/>
      <c r="O546" s="720"/>
      <c r="P546" s="720"/>
      <c r="Q546" s="720"/>
      <c r="R546" s="720"/>
      <c r="S546" s="720"/>
      <c r="T546" s="720"/>
      <c r="U546" s="720"/>
      <c r="V546" s="720"/>
      <c r="W546" s="720"/>
      <c r="X546" s="720"/>
      <c r="Y546" s="720"/>
      <c r="Z546" s="720"/>
    </row>
    <row r="547" spans="1:26" ht="12.75" customHeight="1">
      <c r="A547" s="720"/>
      <c r="B547" s="720"/>
      <c r="C547" s="720"/>
      <c r="D547" s="720"/>
      <c r="E547" s="299"/>
      <c r="F547" s="299"/>
      <c r="G547" s="299"/>
      <c r="H547" s="299"/>
      <c r="I547" s="299"/>
      <c r="J547" s="299"/>
      <c r="K547" s="720"/>
      <c r="L547" s="720"/>
      <c r="M547" s="720"/>
      <c r="N547" s="720"/>
      <c r="O547" s="720"/>
      <c r="P547" s="720"/>
      <c r="Q547" s="720"/>
      <c r="R547" s="720"/>
      <c r="S547" s="720"/>
      <c r="T547" s="720"/>
      <c r="U547" s="720"/>
      <c r="V547" s="720"/>
      <c r="W547" s="720"/>
      <c r="X547" s="720"/>
      <c r="Y547" s="720"/>
      <c r="Z547" s="720"/>
    </row>
    <row r="548" spans="1:26" ht="12.75" customHeight="1">
      <c r="A548" s="720"/>
      <c r="B548" s="720"/>
      <c r="C548" s="720"/>
      <c r="D548" s="720"/>
      <c r="E548" s="299"/>
      <c r="F548" s="299"/>
      <c r="G548" s="299"/>
      <c r="H548" s="299"/>
      <c r="I548" s="299"/>
      <c r="J548" s="299"/>
      <c r="K548" s="720"/>
      <c r="L548" s="720"/>
      <c r="M548" s="720"/>
      <c r="N548" s="720"/>
      <c r="O548" s="720"/>
      <c r="P548" s="720"/>
      <c r="Q548" s="720"/>
      <c r="R548" s="720"/>
      <c r="S548" s="720"/>
      <c r="T548" s="720"/>
      <c r="U548" s="720"/>
      <c r="V548" s="720"/>
      <c r="W548" s="720"/>
      <c r="X548" s="720"/>
      <c r="Y548" s="720"/>
      <c r="Z548" s="720"/>
    </row>
    <row r="549" spans="1:26" ht="12.75" customHeight="1">
      <c r="A549" s="720"/>
      <c r="B549" s="720"/>
      <c r="C549" s="720"/>
      <c r="D549" s="720"/>
      <c r="E549" s="299"/>
      <c r="F549" s="299"/>
      <c r="G549" s="299"/>
      <c r="H549" s="299"/>
      <c r="I549" s="299"/>
      <c r="J549" s="299"/>
      <c r="K549" s="720"/>
      <c r="L549" s="720"/>
      <c r="M549" s="720"/>
      <c r="N549" s="720"/>
      <c r="O549" s="720"/>
      <c r="P549" s="720"/>
      <c r="Q549" s="720"/>
      <c r="R549" s="720"/>
      <c r="S549" s="720"/>
      <c r="T549" s="720"/>
      <c r="U549" s="720"/>
      <c r="V549" s="720"/>
      <c r="W549" s="720"/>
      <c r="X549" s="720"/>
      <c r="Y549" s="720"/>
      <c r="Z549" s="720"/>
    </row>
    <row r="550" spans="1:26" ht="12.75" customHeight="1">
      <c r="A550" s="720"/>
      <c r="B550" s="720"/>
      <c r="C550" s="720"/>
      <c r="D550" s="720"/>
      <c r="E550" s="299"/>
      <c r="F550" s="299"/>
      <c r="G550" s="299"/>
      <c r="H550" s="299"/>
      <c r="I550" s="299"/>
      <c r="J550" s="299"/>
      <c r="K550" s="720"/>
      <c r="L550" s="720"/>
      <c r="M550" s="720"/>
      <c r="N550" s="720"/>
      <c r="O550" s="720"/>
      <c r="P550" s="720"/>
      <c r="Q550" s="720"/>
      <c r="R550" s="720"/>
      <c r="S550" s="720"/>
      <c r="T550" s="720"/>
      <c r="U550" s="720"/>
      <c r="V550" s="720"/>
      <c r="W550" s="720"/>
      <c r="X550" s="720"/>
      <c r="Y550" s="720"/>
      <c r="Z550" s="720"/>
    </row>
    <row r="551" spans="1:26" ht="12.75" customHeight="1">
      <c r="A551" s="720"/>
      <c r="B551" s="720"/>
      <c r="C551" s="720"/>
      <c r="D551" s="720"/>
      <c r="E551" s="299"/>
      <c r="F551" s="299"/>
      <c r="G551" s="299"/>
      <c r="H551" s="299"/>
      <c r="I551" s="299"/>
      <c r="J551" s="299"/>
      <c r="K551" s="720"/>
      <c r="L551" s="720"/>
      <c r="M551" s="720"/>
      <c r="N551" s="720"/>
      <c r="O551" s="720"/>
      <c r="P551" s="720"/>
      <c r="Q551" s="720"/>
      <c r="R551" s="720"/>
      <c r="S551" s="720"/>
      <c r="T551" s="720"/>
      <c r="U551" s="720"/>
      <c r="V551" s="720"/>
      <c r="W551" s="720"/>
      <c r="X551" s="720"/>
      <c r="Y551" s="720"/>
      <c r="Z551" s="720"/>
    </row>
    <row r="552" spans="1:26" ht="12.75" customHeight="1">
      <c r="A552" s="720"/>
      <c r="B552" s="720"/>
      <c r="C552" s="720"/>
      <c r="D552" s="720"/>
      <c r="E552" s="299"/>
      <c r="F552" s="299"/>
      <c r="G552" s="299"/>
      <c r="H552" s="299"/>
      <c r="I552" s="299"/>
      <c r="J552" s="299"/>
      <c r="K552" s="720"/>
      <c r="L552" s="720"/>
      <c r="M552" s="720"/>
      <c r="N552" s="720"/>
      <c r="O552" s="720"/>
      <c r="P552" s="720"/>
      <c r="Q552" s="720"/>
      <c r="R552" s="720"/>
      <c r="S552" s="720"/>
      <c r="T552" s="720"/>
      <c r="U552" s="720"/>
      <c r="V552" s="720"/>
      <c r="W552" s="720"/>
      <c r="X552" s="720"/>
      <c r="Y552" s="720"/>
      <c r="Z552" s="720"/>
    </row>
    <row r="553" spans="1:26" ht="12.75" customHeight="1">
      <c r="A553" s="720"/>
      <c r="B553" s="720"/>
      <c r="C553" s="720"/>
      <c r="D553" s="720"/>
      <c r="E553" s="299"/>
      <c r="F553" s="299"/>
      <c r="G553" s="299"/>
      <c r="H553" s="299"/>
      <c r="I553" s="299"/>
      <c r="J553" s="299"/>
      <c r="K553" s="720"/>
      <c r="L553" s="720"/>
      <c r="M553" s="720"/>
      <c r="N553" s="720"/>
      <c r="O553" s="720"/>
      <c r="P553" s="720"/>
      <c r="Q553" s="720"/>
      <c r="R553" s="720"/>
      <c r="S553" s="720"/>
      <c r="T553" s="720"/>
      <c r="U553" s="720"/>
      <c r="V553" s="720"/>
      <c r="W553" s="720"/>
      <c r="X553" s="720"/>
      <c r="Y553" s="720"/>
      <c r="Z553" s="720"/>
    </row>
    <row r="554" spans="1:26" ht="12.75" customHeight="1">
      <c r="A554" s="720"/>
      <c r="B554" s="720"/>
      <c r="C554" s="720"/>
      <c r="D554" s="720"/>
      <c r="E554" s="299"/>
      <c r="F554" s="299"/>
      <c r="G554" s="299"/>
      <c r="H554" s="299"/>
      <c r="I554" s="299"/>
      <c r="J554" s="299"/>
      <c r="K554" s="720"/>
      <c r="L554" s="720"/>
      <c r="M554" s="720"/>
      <c r="N554" s="720"/>
      <c r="O554" s="720"/>
      <c r="P554" s="720"/>
      <c r="Q554" s="720"/>
      <c r="R554" s="720"/>
      <c r="S554" s="720"/>
      <c r="T554" s="720"/>
      <c r="U554" s="720"/>
      <c r="V554" s="720"/>
      <c r="W554" s="720"/>
      <c r="X554" s="720"/>
      <c r="Y554" s="720"/>
      <c r="Z554" s="720"/>
    </row>
    <row r="555" spans="1:26" ht="12.75" customHeight="1">
      <c r="A555" s="720"/>
      <c r="B555" s="720"/>
      <c r="C555" s="720"/>
      <c r="D555" s="720"/>
      <c r="E555" s="299"/>
      <c r="F555" s="299"/>
      <c r="G555" s="299"/>
      <c r="H555" s="299"/>
      <c r="I555" s="299"/>
      <c r="J555" s="299"/>
      <c r="K555" s="720"/>
      <c r="L555" s="720"/>
      <c r="M555" s="720"/>
      <c r="N555" s="720"/>
      <c r="O555" s="720"/>
      <c r="P555" s="720"/>
      <c r="Q555" s="720"/>
      <c r="R555" s="720"/>
      <c r="S555" s="720"/>
      <c r="T555" s="720"/>
      <c r="U555" s="720"/>
      <c r="V555" s="720"/>
      <c r="W555" s="720"/>
      <c r="X555" s="720"/>
      <c r="Y555" s="720"/>
      <c r="Z555" s="720"/>
    </row>
    <row r="556" spans="1:26" ht="12.75" customHeight="1">
      <c r="A556" s="720"/>
      <c r="B556" s="720"/>
      <c r="C556" s="720"/>
      <c r="D556" s="720"/>
      <c r="E556" s="299"/>
      <c r="F556" s="299"/>
      <c r="G556" s="299"/>
      <c r="H556" s="299"/>
      <c r="I556" s="299"/>
      <c r="J556" s="299"/>
      <c r="K556" s="720"/>
      <c r="L556" s="720"/>
      <c r="M556" s="720"/>
      <c r="N556" s="720"/>
      <c r="O556" s="720"/>
      <c r="P556" s="720"/>
      <c r="Q556" s="720"/>
      <c r="R556" s="720"/>
      <c r="S556" s="720"/>
      <c r="T556" s="720"/>
      <c r="U556" s="720"/>
      <c r="V556" s="720"/>
      <c r="W556" s="720"/>
      <c r="X556" s="720"/>
      <c r="Y556" s="720"/>
      <c r="Z556" s="720"/>
    </row>
    <row r="557" spans="1:26" ht="12.75" customHeight="1">
      <c r="A557" s="720"/>
      <c r="B557" s="720"/>
      <c r="C557" s="720"/>
      <c r="D557" s="720"/>
      <c r="E557" s="299"/>
      <c r="F557" s="299"/>
      <c r="G557" s="299"/>
      <c r="H557" s="299"/>
      <c r="I557" s="299"/>
      <c r="J557" s="299"/>
      <c r="K557" s="720"/>
      <c r="L557" s="720"/>
      <c r="M557" s="720"/>
      <c r="N557" s="720"/>
      <c r="O557" s="720"/>
      <c r="P557" s="720"/>
      <c r="Q557" s="720"/>
      <c r="R557" s="720"/>
      <c r="S557" s="720"/>
      <c r="T557" s="720"/>
      <c r="U557" s="720"/>
      <c r="V557" s="720"/>
      <c r="W557" s="720"/>
      <c r="X557" s="720"/>
      <c r="Y557" s="720"/>
      <c r="Z557" s="720"/>
    </row>
    <row r="558" spans="1:26" ht="12.75" customHeight="1">
      <c r="A558" s="720"/>
      <c r="B558" s="720"/>
      <c r="C558" s="720"/>
      <c r="D558" s="720"/>
      <c r="E558" s="299"/>
      <c r="F558" s="299"/>
      <c r="G558" s="299"/>
      <c r="H558" s="299"/>
      <c r="I558" s="299"/>
      <c r="J558" s="299"/>
      <c r="K558" s="720"/>
      <c r="L558" s="720"/>
      <c r="M558" s="720"/>
      <c r="N558" s="720"/>
      <c r="O558" s="720"/>
      <c r="P558" s="720"/>
      <c r="Q558" s="720"/>
      <c r="R558" s="720"/>
      <c r="S558" s="720"/>
      <c r="T558" s="720"/>
      <c r="U558" s="720"/>
      <c r="V558" s="720"/>
      <c r="W558" s="720"/>
      <c r="X558" s="720"/>
      <c r="Y558" s="720"/>
      <c r="Z558" s="720"/>
    </row>
    <row r="559" spans="1:26" ht="12.75" customHeight="1">
      <c r="A559" s="720"/>
      <c r="B559" s="720"/>
      <c r="C559" s="720"/>
      <c r="D559" s="720"/>
      <c r="E559" s="299"/>
      <c r="F559" s="299"/>
      <c r="G559" s="299"/>
      <c r="H559" s="299"/>
      <c r="I559" s="299"/>
      <c r="J559" s="299"/>
      <c r="K559" s="720"/>
      <c r="L559" s="720"/>
      <c r="M559" s="720"/>
      <c r="N559" s="720"/>
      <c r="O559" s="720"/>
      <c r="P559" s="720"/>
      <c r="Q559" s="720"/>
      <c r="R559" s="720"/>
      <c r="S559" s="720"/>
      <c r="T559" s="720"/>
      <c r="U559" s="720"/>
      <c r="V559" s="720"/>
      <c r="W559" s="720"/>
      <c r="X559" s="720"/>
      <c r="Y559" s="720"/>
      <c r="Z559" s="720"/>
    </row>
    <row r="560" spans="1:26" ht="12.75" customHeight="1">
      <c r="A560" s="720"/>
      <c r="B560" s="720"/>
      <c r="C560" s="720"/>
      <c r="D560" s="720"/>
      <c r="E560" s="299"/>
      <c r="F560" s="299"/>
      <c r="G560" s="299"/>
      <c r="H560" s="299"/>
      <c r="I560" s="299"/>
      <c r="J560" s="299"/>
      <c r="K560" s="720"/>
      <c r="L560" s="720"/>
      <c r="M560" s="720"/>
      <c r="N560" s="720"/>
      <c r="O560" s="720"/>
      <c r="P560" s="720"/>
      <c r="Q560" s="720"/>
      <c r="R560" s="720"/>
      <c r="S560" s="720"/>
      <c r="T560" s="720"/>
      <c r="U560" s="720"/>
      <c r="V560" s="720"/>
      <c r="W560" s="720"/>
      <c r="X560" s="720"/>
      <c r="Y560" s="720"/>
      <c r="Z560" s="720"/>
    </row>
    <row r="561" spans="1:26" ht="12.75" customHeight="1">
      <c r="A561" s="720"/>
      <c r="B561" s="720"/>
      <c r="C561" s="720"/>
      <c r="D561" s="720"/>
      <c r="E561" s="299"/>
      <c r="F561" s="299"/>
      <c r="G561" s="299"/>
      <c r="H561" s="299"/>
      <c r="I561" s="299"/>
      <c r="J561" s="299"/>
      <c r="K561" s="720"/>
      <c r="L561" s="720"/>
      <c r="M561" s="720"/>
      <c r="N561" s="720"/>
      <c r="O561" s="720"/>
      <c r="P561" s="720"/>
      <c r="Q561" s="720"/>
      <c r="R561" s="720"/>
      <c r="S561" s="720"/>
      <c r="T561" s="720"/>
      <c r="U561" s="720"/>
      <c r="V561" s="720"/>
      <c r="W561" s="720"/>
      <c r="X561" s="720"/>
      <c r="Y561" s="720"/>
      <c r="Z561" s="720"/>
    </row>
    <row r="562" spans="1:26" ht="12.75" customHeight="1">
      <c r="A562" s="720"/>
      <c r="B562" s="720"/>
      <c r="C562" s="720"/>
      <c r="D562" s="720"/>
      <c r="E562" s="299"/>
      <c r="F562" s="299"/>
      <c r="G562" s="299"/>
      <c r="H562" s="299"/>
      <c r="I562" s="299"/>
      <c r="J562" s="299"/>
      <c r="K562" s="720"/>
      <c r="L562" s="720"/>
      <c r="M562" s="720"/>
      <c r="N562" s="720"/>
      <c r="O562" s="720"/>
      <c r="P562" s="720"/>
      <c r="Q562" s="720"/>
      <c r="R562" s="720"/>
      <c r="S562" s="720"/>
      <c r="T562" s="720"/>
      <c r="U562" s="720"/>
      <c r="V562" s="720"/>
      <c r="W562" s="720"/>
      <c r="X562" s="720"/>
      <c r="Y562" s="720"/>
      <c r="Z562" s="720"/>
    </row>
    <row r="563" spans="1:26" ht="12.75" customHeight="1">
      <c r="A563" s="720"/>
      <c r="B563" s="720"/>
      <c r="C563" s="720"/>
      <c r="D563" s="720"/>
      <c r="E563" s="299"/>
      <c r="F563" s="299"/>
      <c r="G563" s="299"/>
      <c r="H563" s="299"/>
      <c r="I563" s="299"/>
      <c r="J563" s="299"/>
      <c r="K563" s="720"/>
      <c r="L563" s="720"/>
      <c r="M563" s="720"/>
      <c r="N563" s="720"/>
      <c r="O563" s="720"/>
      <c r="P563" s="720"/>
      <c r="Q563" s="720"/>
      <c r="R563" s="720"/>
      <c r="S563" s="720"/>
      <c r="T563" s="720"/>
      <c r="U563" s="720"/>
      <c r="V563" s="720"/>
      <c r="W563" s="720"/>
      <c r="X563" s="720"/>
      <c r="Y563" s="720"/>
      <c r="Z563" s="720"/>
    </row>
    <row r="564" spans="1:26" ht="12.75" customHeight="1">
      <c r="A564" s="720"/>
      <c r="B564" s="720"/>
      <c r="C564" s="720"/>
      <c r="D564" s="720"/>
      <c r="E564" s="299"/>
      <c r="F564" s="299"/>
      <c r="G564" s="299"/>
      <c r="H564" s="299"/>
      <c r="I564" s="299"/>
      <c r="J564" s="299"/>
      <c r="K564" s="720"/>
      <c r="L564" s="720"/>
      <c r="M564" s="720"/>
      <c r="N564" s="720"/>
      <c r="O564" s="720"/>
      <c r="P564" s="720"/>
      <c r="Q564" s="720"/>
      <c r="R564" s="720"/>
      <c r="S564" s="720"/>
      <c r="T564" s="720"/>
      <c r="U564" s="720"/>
      <c r="V564" s="720"/>
      <c r="W564" s="720"/>
      <c r="X564" s="720"/>
      <c r="Y564" s="720"/>
      <c r="Z564" s="720"/>
    </row>
    <row r="565" spans="1:26" ht="12.75" customHeight="1">
      <c r="A565" s="720"/>
      <c r="B565" s="720"/>
      <c r="C565" s="720"/>
      <c r="D565" s="720"/>
      <c r="E565" s="299"/>
      <c r="F565" s="299"/>
      <c r="G565" s="299"/>
      <c r="H565" s="299"/>
      <c r="I565" s="299"/>
      <c r="J565" s="299"/>
      <c r="K565" s="720"/>
      <c r="L565" s="720"/>
      <c r="M565" s="720"/>
      <c r="N565" s="720"/>
      <c r="O565" s="720"/>
      <c r="P565" s="720"/>
      <c r="Q565" s="720"/>
      <c r="R565" s="720"/>
      <c r="S565" s="720"/>
      <c r="T565" s="720"/>
      <c r="U565" s="720"/>
      <c r="V565" s="720"/>
      <c r="W565" s="720"/>
      <c r="X565" s="720"/>
      <c r="Y565" s="720"/>
      <c r="Z565" s="720"/>
    </row>
    <row r="566" spans="1:26" ht="12.75" customHeight="1">
      <c r="A566" s="720"/>
      <c r="B566" s="720"/>
      <c r="C566" s="720"/>
      <c r="D566" s="720"/>
      <c r="E566" s="299"/>
      <c r="F566" s="299"/>
      <c r="G566" s="299"/>
      <c r="H566" s="299"/>
      <c r="I566" s="299"/>
      <c r="J566" s="299"/>
      <c r="K566" s="720"/>
      <c r="L566" s="720"/>
      <c r="M566" s="720"/>
      <c r="N566" s="720"/>
      <c r="O566" s="720"/>
      <c r="P566" s="720"/>
      <c r="Q566" s="720"/>
      <c r="R566" s="720"/>
      <c r="S566" s="720"/>
      <c r="T566" s="720"/>
      <c r="U566" s="720"/>
      <c r="V566" s="720"/>
      <c r="W566" s="720"/>
      <c r="X566" s="720"/>
      <c r="Y566" s="720"/>
      <c r="Z566" s="720"/>
    </row>
    <row r="567" spans="1:26" ht="12.75" customHeight="1">
      <c r="A567" s="720"/>
      <c r="B567" s="720"/>
      <c r="C567" s="720"/>
      <c r="D567" s="720"/>
      <c r="E567" s="299"/>
      <c r="F567" s="299"/>
      <c r="G567" s="299"/>
      <c r="H567" s="299"/>
      <c r="I567" s="299"/>
      <c r="J567" s="299"/>
      <c r="K567" s="720"/>
      <c r="L567" s="720"/>
      <c r="M567" s="720"/>
      <c r="N567" s="720"/>
      <c r="O567" s="720"/>
      <c r="P567" s="720"/>
      <c r="Q567" s="720"/>
      <c r="R567" s="720"/>
      <c r="S567" s="720"/>
      <c r="T567" s="720"/>
      <c r="U567" s="720"/>
      <c r="V567" s="720"/>
      <c r="W567" s="720"/>
      <c r="X567" s="720"/>
      <c r="Y567" s="720"/>
      <c r="Z567" s="720"/>
    </row>
    <row r="568" spans="1:26" ht="12.75" customHeight="1">
      <c r="A568" s="720"/>
      <c r="B568" s="720"/>
      <c r="C568" s="720"/>
      <c r="D568" s="720"/>
      <c r="E568" s="299"/>
      <c r="F568" s="299"/>
      <c r="G568" s="299"/>
      <c r="H568" s="299"/>
      <c r="I568" s="299"/>
      <c r="J568" s="299"/>
      <c r="K568" s="720"/>
      <c r="L568" s="720"/>
      <c r="M568" s="720"/>
      <c r="N568" s="720"/>
      <c r="O568" s="720"/>
      <c r="P568" s="720"/>
      <c r="Q568" s="720"/>
      <c r="R568" s="720"/>
      <c r="S568" s="720"/>
      <c r="T568" s="720"/>
      <c r="U568" s="720"/>
      <c r="V568" s="720"/>
      <c r="W568" s="720"/>
      <c r="X568" s="720"/>
      <c r="Y568" s="720"/>
      <c r="Z568" s="720"/>
    </row>
    <row r="569" spans="1:26" ht="12.75" customHeight="1">
      <c r="A569" s="720"/>
      <c r="B569" s="720"/>
      <c r="C569" s="720"/>
      <c r="D569" s="720"/>
      <c r="E569" s="299"/>
      <c r="F569" s="299"/>
      <c r="G569" s="299"/>
      <c r="H569" s="299"/>
      <c r="I569" s="299"/>
      <c r="J569" s="299"/>
      <c r="K569" s="720"/>
      <c r="L569" s="720"/>
      <c r="M569" s="720"/>
      <c r="N569" s="720"/>
      <c r="O569" s="720"/>
      <c r="P569" s="720"/>
      <c r="Q569" s="720"/>
      <c r="R569" s="720"/>
      <c r="S569" s="720"/>
      <c r="T569" s="720"/>
      <c r="U569" s="720"/>
      <c r="V569" s="720"/>
      <c r="W569" s="720"/>
      <c r="X569" s="720"/>
      <c r="Y569" s="720"/>
      <c r="Z569" s="720"/>
    </row>
    <row r="570" spans="1:26" ht="12.75" customHeight="1">
      <c r="A570" s="720"/>
      <c r="B570" s="720"/>
      <c r="C570" s="720"/>
      <c r="D570" s="720"/>
      <c r="E570" s="299"/>
      <c r="F570" s="299"/>
      <c r="G570" s="299"/>
      <c r="H570" s="299"/>
      <c r="I570" s="299"/>
      <c r="J570" s="299"/>
      <c r="K570" s="720"/>
      <c r="L570" s="720"/>
      <c r="M570" s="720"/>
      <c r="N570" s="720"/>
      <c r="O570" s="720"/>
      <c r="P570" s="720"/>
      <c r="Q570" s="720"/>
      <c r="R570" s="720"/>
      <c r="S570" s="720"/>
      <c r="T570" s="720"/>
      <c r="U570" s="720"/>
      <c r="V570" s="720"/>
      <c r="W570" s="720"/>
      <c r="X570" s="720"/>
      <c r="Y570" s="720"/>
      <c r="Z570" s="720"/>
    </row>
    <row r="571" spans="1:26" ht="12.75" customHeight="1">
      <c r="A571" s="720"/>
      <c r="B571" s="720"/>
      <c r="C571" s="720"/>
      <c r="D571" s="720"/>
      <c r="E571" s="299"/>
      <c r="F571" s="299"/>
      <c r="G571" s="299"/>
      <c r="H571" s="299"/>
      <c r="I571" s="299"/>
      <c r="J571" s="299"/>
      <c r="K571" s="720"/>
      <c r="L571" s="720"/>
      <c r="M571" s="720"/>
      <c r="N571" s="720"/>
      <c r="O571" s="720"/>
      <c r="P571" s="720"/>
      <c r="Q571" s="720"/>
      <c r="R571" s="720"/>
      <c r="S571" s="720"/>
      <c r="T571" s="720"/>
      <c r="U571" s="720"/>
      <c r="V571" s="720"/>
      <c r="W571" s="720"/>
      <c r="X571" s="720"/>
      <c r="Y571" s="720"/>
      <c r="Z571" s="720"/>
    </row>
    <row r="572" spans="1:26" ht="12.75" customHeight="1">
      <c r="A572" s="720"/>
      <c r="B572" s="720"/>
      <c r="C572" s="720"/>
      <c r="D572" s="720"/>
      <c r="E572" s="299"/>
      <c r="F572" s="299"/>
      <c r="G572" s="299"/>
      <c r="H572" s="299"/>
      <c r="I572" s="299"/>
      <c r="J572" s="299"/>
      <c r="K572" s="720"/>
      <c r="L572" s="720"/>
      <c r="M572" s="720"/>
      <c r="N572" s="720"/>
      <c r="O572" s="720"/>
      <c r="P572" s="720"/>
      <c r="Q572" s="720"/>
      <c r="R572" s="720"/>
      <c r="S572" s="720"/>
      <c r="T572" s="720"/>
      <c r="U572" s="720"/>
      <c r="V572" s="720"/>
      <c r="W572" s="720"/>
      <c r="X572" s="720"/>
      <c r="Y572" s="720"/>
      <c r="Z572" s="720"/>
    </row>
    <row r="573" spans="1:26" ht="12.75" customHeight="1">
      <c r="A573" s="720"/>
      <c r="B573" s="720"/>
      <c r="C573" s="720"/>
      <c r="D573" s="720"/>
      <c r="E573" s="299"/>
      <c r="F573" s="299"/>
      <c r="G573" s="299"/>
      <c r="H573" s="299"/>
      <c r="I573" s="299"/>
      <c r="J573" s="299"/>
      <c r="K573" s="720"/>
      <c r="L573" s="720"/>
      <c r="M573" s="720"/>
      <c r="N573" s="720"/>
      <c r="O573" s="720"/>
      <c r="P573" s="720"/>
      <c r="Q573" s="720"/>
      <c r="R573" s="720"/>
      <c r="S573" s="720"/>
      <c r="T573" s="720"/>
      <c r="U573" s="720"/>
      <c r="V573" s="720"/>
      <c r="W573" s="720"/>
      <c r="X573" s="720"/>
      <c r="Y573" s="720"/>
      <c r="Z573" s="720"/>
    </row>
    <row r="574" spans="1:26" ht="12.75" customHeight="1">
      <c r="A574" s="720"/>
      <c r="B574" s="720"/>
      <c r="C574" s="720"/>
      <c r="D574" s="720"/>
      <c r="E574" s="299"/>
      <c r="F574" s="299"/>
      <c r="G574" s="299"/>
      <c r="H574" s="299"/>
      <c r="I574" s="299"/>
      <c r="J574" s="299"/>
      <c r="K574" s="720"/>
      <c r="L574" s="720"/>
      <c r="M574" s="720"/>
      <c r="N574" s="720"/>
      <c r="O574" s="720"/>
      <c r="P574" s="720"/>
      <c r="Q574" s="720"/>
      <c r="R574" s="720"/>
      <c r="S574" s="720"/>
      <c r="T574" s="720"/>
      <c r="U574" s="720"/>
      <c r="V574" s="720"/>
      <c r="W574" s="720"/>
      <c r="X574" s="720"/>
      <c r="Y574" s="720"/>
      <c r="Z574" s="720"/>
    </row>
    <row r="575" spans="1:26" ht="12.75" customHeight="1">
      <c r="A575" s="720"/>
      <c r="B575" s="720"/>
      <c r="C575" s="720"/>
      <c r="D575" s="720"/>
      <c r="E575" s="299"/>
      <c r="F575" s="299"/>
      <c r="G575" s="299"/>
      <c r="H575" s="299"/>
      <c r="I575" s="299"/>
      <c r="J575" s="299"/>
      <c r="K575" s="720"/>
      <c r="L575" s="720"/>
      <c r="M575" s="720"/>
      <c r="N575" s="720"/>
      <c r="O575" s="720"/>
      <c r="P575" s="720"/>
      <c r="Q575" s="720"/>
      <c r="R575" s="720"/>
      <c r="S575" s="720"/>
      <c r="T575" s="720"/>
      <c r="U575" s="720"/>
      <c r="V575" s="720"/>
      <c r="W575" s="720"/>
      <c r="X575" s="720"/>
      <c r="Y575" s="720"/>
      <c r="Z575" s="720"/>
    </row>
    <row r="576" spans="1:26" ht="12.75" customHeight="1">
      <c r="A576" s="720"/>
      <c r="B576" s="720"/>
      <c r="C576" s="720"/>
      <c r="D576" s="720"/>
      <c r="E576" s="299"/>
      <c r="F576" s="299"/>
      <c r="G576" s="299"/>
      <c r="H576" s="299"/>
      <c r="I576" s="299"/>
      <c r="J576" s="299"/>
      <c r="K576" s="720"/>
      <c r="L576" s="720"/>
      <c r="M576" s="720"/>
      <c r="N576" s="720"/>
      <c r="O576" s="720"/>
      <c r="P576" s="720"/>
      <c r="Q576" s="720"/>
      <c r="R576" s="720"/>
      <c r="S576" s="720"/>
      <c r="T576" s="720"/>
      <c r="U576" s="720"/>
      <c r="V576" s="720"/>
      <c r="W576" s="720"/>
      <c r="X576" s="720"/>
      <c r="Y576" s="720"/>
      <c r="Z576" s="720"/>
    </row>
    <row r="577" spans="1:26" ht="12.75" customHeight="1">
      <c r="A577" s="720"/>
      <c r="B577" s="720"/>
      <c r="C577" s="720"/>
      <c r="D577" s="720"/>
      <c r="E577" s="299"/>
      <c r="F577" s="299"/>
      <c r="G577" s="299"/>
      <c r="H577" s="299"/>
      <c r="I577" s="299"/>
      <c r="J577" s="299"/>
      <c r="K577" s="720"/>
      <c r="L577" s="720"/>
      <c r="M577" s="720"/>
      <c r="N577" s="720"/>
      <c r="O577" s="720"/>
      <c r="P577" s="720"/>
      <c r="Q577" s="720"/>
      <c r="R577" s="720"/>
      <c r="S577" s="720"/>
      <c r="T577" s="720"/>
      <c r="U577" s="720"/>
      <c r="V577" s="720"/>
      <c r="W577" s="720"/>
      <c r="X577" s="720"/>
      <c r="Y577" s="720"/>
      <c r="Z577" s="720"/>
    </row>
    <row r="578" spans="1:26" ht="12.75" customHeight="1">
      <c r="A578" s="720"/>
      <c r="B578" s="720"/>
      <c r="C578" s="720"/>
      <c r="D578" s="720"/>
      <c r="E578" s="299"/>
      <c r="F578" s="299"/>
      <c r="G578" s="299"/>
      <c r="H578" s="299"/>
      <c r="I578" s="299"/>
      <c r="J578" s="299"/>
      <c r="K578" s="720"/>
      <c r="L578" s="720"/>
      <c r="M578" s="720"/>
      <c r="N578" s="720"/>
      <c r="O578" s="720"/>
      <c r="P578" s="720"/>
      <c r="Q578" s="720"/>
      <c r="R578" s="720"/>
      <c r="S578" s="720"/>
      <c r="T578" s="720"/>
      <c r="U578" s="720"/>
      <c r="V578" s="720"/>
      <c r="W578" s="720"/>
      <c r="X578" s="720"/>
      <c r="Y578" s="720"/>
      <c r="Z578" s="720"/>
    </row>
    <row r="579" spans="1:26" ht="12.75" customHeight="1">
      <c r="A579" s="720"/>
      <c r="B579" s="720"/>
      <c r="C579" s="720"/>
      <c r="D579" s="720"/>
      <c r="E579" s="299"/>
      <c r="F579" s="299"/>
      <c r="G579" s="299"/>
      <c r="H579" s="299"/>
      <c r="I579" s="299"/>
      <c r="J579" s="299"/>
      <c r="K579" s="720"/>
      <c r="L579" s="720"/>
      <c r="M579" s="720"/>
      <c r="N579" s="720"/>
      <c r="O579" s="720"/>
      <c r="P579" s="720"/>
      <c r="Q579" s="720"/>
      <c r="R579" s="720"/>
      <c r="S579" s="720"/>
      <c r="T579" s="720"/>
      <c r="U579" s="720"/>
      <c r="V579" s="720"/>
      <c r="W579" s="720"/>
      <c r="X579" s="720"/>
      <c r="Y579" s="720"/>
      <c r="Z579" s="720"/>
    </row>
    <row r="580" spans="1:26" ht="12.75" customHeight="1">
      <c r="A580" s="720"/>
      <c r="B580" s="720"/>
      <c r="C580" s="720"/>
      <c r="D580" s="720"/>
      <c r="E580" s="299"/>
      <c r="F580" s="299"/>
      <c r="G580" s="299"/>
      <c r="H580" s="299"/>
      <c r="I580" s="299"/>
      <c r="J580" s="299"/>
      <c r="K580" s="720"/>
      <c r="L580" s="720"/>
      <c r="M580" s="720"/>
      <c r="N580" s="720"/>
      <c r="O580" s="720"/>
      <c r="P580" s="720"/>
      <c r="Q580" s="720"/>
      <c r="R580" s="720"/>
      <c r="S580" s="720"/>
      <c r="T580" s="720"/>
      <c r="U580" s="720"/>
      <c r="V580" s="720"/>
      <c r="W580" s="720"/>
      <c r="X580" s="720"/>
      <c r="Y580" s="720"/>
      <c r="Z580" s="720"/>
    </row>
    <row r="581" spans="1:26" ht="12.75" customHeight="1">
      <c r="A581" s="720"/>
      <c r="B581" s="720"/>
      <c r="C581" s="720"/>
      <c r="D581" s="720"/>
      <c r="E581" s="299"/>
      <c r="F581" s="299"/>
      <c r="G581" s="299"/>
      <c r="H581" s="299"/>
      <c r="I581" s="299"/>
      <c r="J581" s="299"/>
      <c r="K581" s="720"/>
      <c r="L581" s="720"/>
      <c r="M581" s="720"/>
      <c r="N581" s="720"/>
      <c r="O581" s="720"/>
      <c r="P581" s="720"/>
      <c r="Q581" s="720"/>
      <c r="R581" s="720"/>
      <c r="S581" s="720"/>
      <c r="T581" s="720"/>
      <c r="U581" s="720"/>
      <c r="V581" s="720"/>
      <c r="W581" s="720"/>
      <c r="X581" s="720"/>
      <c r="Y581" s="720"/>
      <c r="Z581" s="720"/>
    </row>
    <row r="582" spans="1:26" ht="12.75" customHeight="1">
      <c r="A582" s="720"/>
      <c r="B582" s="720"/>
      <c r="C582" s="720"/>
      <c r="D582" s="720"/>
      <c r="E582" s="299"/>
      <c r="F582" s="299"/>
      <c r="G582" s="299"/>
      <c r="H582" s="299"/>
      <c r="I582" s="299"/>
      <c r="J582" s="299"/>
      <c r="K582" s="720"/>
      <c r="L582" s="720"/>
      <c r="M582" s="720"/>
      <c r="N582" s="720"/>
      <c r="O582" s="720"/>
      <c r="P582" s="720"/>
      <c r="Q582" s="720"/>
      <c r="R582" s="720"/>
      <c r="S582" s="720"/>
      <c r="T582" s="720"/>
      <c r="U582" s="720"/>
      <c r="V582" s="720"/>
      <c r="W582" s="720"/>
      <c r="X582" s="720"/>
      <c r="Y582" s="720"/>
      <c r="Z582" s="720"/>
    </row>
    <row r="583" spans="1:26" ht="12.75" customHeight="1">
      <c r="A583" s="720"/>
      <c r="B583" s="720"/>
      <c r="C583" s="720"/>
      <c r="D583" s="720"/>
      <c r="E583" s="299"/>
      <c r="F583" s="299"/>
      <c r="G583" s="299"/>
      <c r="H583" s="299"/>
      <c r="I583" s="299"/>
      <c r="J583" s="299"/>
      <c r="K583" s="720"/>
      <c r="L583" s="720"/>
      <c r="M583" s="720"/>
      <c r="N583" s="720"/>
      <c r="O583" s="720"/>
      <c r="P583" s="720"/>
      <c r="Q583" s="720"/>
      <c r="R583" s="720"/>
      <c r="S583" s="720"/>
      <c r="T583" s="720"/>
      <c r="U583" s="720"/>
      <c r="V583" s="720"/>
      <c r="W583" s="720"/>
      <c r="X583" s="720"/>
      <c r="Y583" s="720"/>
      <c r="Z583" s="720"/>
    </row>
    <row r="584" spans="1:26" ht="12.75" customHeight="1">
      <c r="A584" s="720"/>
      <c r="B584" s="720"/>
      <c r="C584" s="720"/>
      <c r="D584" s="720"/>
      <c r="E584" s="299"/>
      <c r="F584" s="299"/>
      <c r="G584" s="299"/>
      <c r="H584" s="299"/>
      <c r="I584" s="299"/>
      <c r="J584" s="299"/>
      <c r="K584" s="720"/>
      <c r="L584" s="720"/>
      <c r="M584" s="720"/>
      <c r="N584" s="720"/>
      <c r="O584" s="720"/>
      <c r="P584" s="720"/>
      <c r="Q584" s="720"/>
      <c r="R584" s="720"/>
      <c r="S584" s="720"/>
      <c r="T584" s="720"/>
      <c r="U584" s="720"/>
      <c r="V584" s="720"/>
      <c r="W584" s="720"/>
      <c r="X584" s="720"/>
      <c r="Y584" s="720"/>
      <c r="Z584" s="720"/>
    </row>
    <row r="585" spans="1:26" ht="12.75" customHeight="1">
      <c r="A585" s="720"/>
      <c r="B585" s="720"/>
      <c r="C585" s="720"/>
      <c r="D585" s="720"/>
      <c r="E585" s="299"/>
      <c r="F585" s="299"/>
      <c r="G585" s="299"/>
      <c r="H585" s="299"/>
      <c r="I585" s="299"/>
      <c r="J585" s="299"/>
      <c r="K585" s="720"/>
      <c r="L585" s="720"/>
      <c r="M585" s="720"/>
      <c r="N585" s="720"/>
      <c r="O585" s="720"/>
      <c r="P585" s="720"/>
      <c r="Q585" s="720"/>
      <c r="R585" s="720"/>
      <c r="S585" s="720"/>
      <c r="T585" s="720"/>
      <c r="U585" s="720"/>
      <c r="V585" s="720"/>
      <c r="W585" s="720"/>
      <c r="X585" s="720"/>
      <c r="Y585" s="720"/>
      <c r="Z585" s="720"/>
    </row>
    <row r="586" spans="1:26" ht="12.75" customHeight="1">
      <c r="A586" s="720"/>
      <c r="B586" s="720"/>
      <c r="C586" s="720"/>
      <c r="D586" s="720"/>
      <c r="E586" s="299"/>
      <c r="F586" s="299"/>
      <c r="G586" s="299"/>
      <c r="H586" s="299"/>
      <c r="I586" s="299"/>
      <c r="J586" s="299"/>
      <c r="K586" s="720"/>
      <c r="L586" s="720"/>
      <c r="M586" s="720"/>
      <c r="N586" s="720"/>
      <c r="O586" s="720"/>
      <c r="P586" s="720"/>
      <c r="Q586" s="720"/>
      <c r="R586" s="720"/>
      <c r="S586" s="720"/>
      <c r="T586" s="720"/>
      <c r="U586" s="720"/>
      <c r="V586" s="720"/>
      <c r="W586" s="720"/>
      <c r="X586" s="720"/>
      <c r="Y586" s="720"/>
      <c r="Z586" s="720"/>
    </row>
    <row r="587" spans="1:26" ht="12.75" customHeight="1">
      <c r="A587" s="720"/>
      <c r="B587" s="720"/>
      <c r="C587" s="720"/>
      <c r="D587" s="720"/>
      <c r="E587" s="299"/>
      <c r="F587" s="299"/>
      <c r="G587" s="299"/>
      <c r="H587" s="299"/>
      <c r="I587" s="299"/>
      <c r="J587" s="299"/>
      <c r="K587" s="720"/>
      <c r="L587" s="720"/>
      <c r="M587" s="720"/>
      <c r="N587" s="720"/>
      <c r="O587" s="720"/>
      <c r="P587" s="720"/>
      <c r="Q587" s="720"/>
      <c r="R587" s="720"/>
      <c r="S587" s="720"/>
      <c r="T587" s="720"/>
      <c r="U587" s="720"/>
      <c r="V587" s="720"/>
      <c r="W587" s="720"/>
      <c r="X587" s="720"/>
      <c r="Y587" s="720"/>
      <c r="Z587" s="720"/>
    </row>
    <row r="588" spans="1:26" ht="12.75" customHeight="1">
      <c r="A588" s="720"/>
      <c r="B588" s="720"/>
      <c r="C588" s="720"/>
      <c r="D588" s="720"/>
      <c r="E588" s="299"/>
      <c r="F588" s="299"/>
      <c r="G588" s="299"/>
      <c r="H588" s="299"/>
      <c r="I588" s="299"/>
      <c r="J588" s="299"/>
      <c r="K588" s="720"/>
      <c r="L588" s="720"/>
      <c r="M588" s="720"/>
      <c r="N588" s="720"/>
      <c r="O588" s="720"/>
      <c r="P588" s="720"/>
      <c r="Q588" s="720"/>
      <c r="R588" s="720"/>
      <c r="S588" s="720"/>
      <c r="T588" s="720"/>
      <c r="U588" s="720"/>
      <c r="V588" s="720"/>
      <c r="W588" s="720"/>
      <c r="X588" s="720"/>
      <c r="Y588" s="720"/>
      <c r="Z588" s="720"/>
    </row>
    <row r="589" spans="1:26" ht="12.75" customHeight="1">
      <c r="A589" s="720"/>
      <c r="B589" s="720"/>
      <c r="C589" s="720"/>
      <c r="D589" s="720"/>
      <c r="E589" s="299"/>
      <c r="F589" s="299"/>
      <c r="G589" s="299"/>
      <c r="H589" s="299"/>
      <c r="I589" s="299"/>
      <c r="J589" s="299"/>
      <c r="K589" s="720"/>
      <c r="L589" s="720"/>
      <c r="M589" s="720"/>
      <c r="N589" s="720"/>
      <c r="O589" s="720"/>
      <c r="P589" s="720"/>
      <c r="Q589" s="720"/>
      <c r="R589" s="720"/>
      <c r="S589" s="720"/>
      <c r="T589" s="720"/>
      <c r="U589" s="720"/>
      <c r="V589" s="720"/>
      <c r="W589" s="720"/>
      <c r="X589" s="720"/>
      <c r="Y589" s="720"/>
      <c r="Z589" s="720"/>
    </row>
    <row r="590" spans="1:26" ht="12.75" customHeight="1">
      <c r="A590" s="720"/>
      <c r="B590" s="720"/>
      <c r="C590" s="720"/>
      <c r="D590" s="720"/>
      <c r="E590" s="299"/>
      <c r="F590" s="299"/>
      <c r="G590" s="299"/>
      <c r="H590" s="299"/>
      <c r="I590" s="299"/>
      <c r="J590" s="299"/>
      <c r="K590" s="720"/>
      <c r="L590" s="720"/>
      <c r="M590" s="720"/>
      <c r="N590" s="720"/>
      <c r="O590" s="720"/>
      <c r="P590" s="720"/>
      <c r="Q590" s="720"/>
      <c r="R590" s="720"/>
      <c r="S590" s="720"/>
      <c r="T590" s="720"/>
      <c r="U590" s="720"/>
      <c r="V590" s="720"/>
      <c r="W590" s="720"/>
      <c r="X590" s="720"/>
      <c r="Y590" s="720"/>
      <c r="Z590" s="720"/>
    </row>
    <row r="591" spans="1:26" ht="12.75" customHeight="1">
      <c r="A591" s="720"/>
      <c r="B591" s="720"/>
      <c r="C591" s="720"/>
      <c r="D591" s="720"/>
      <c r="E591" s="299"/>
      <c r="F591" s="299"/>
      <c r="G591" s="299"/>
      <c r="H591" s="299"/>
      <c r="I591" s="299"/>
      <c r="J591" s="299"/>
      <c r="K591" s="720"/>
      <c r="L591" s="720"/>
      <c r="M591" s="720"/>
      <c r="N591" s="720"/>
      <c r="O591" s="720"/>
      <c r="P591" s="720"/>
      <c r="Q591" s="720"/>
      <c r="R591" s="720"/>
      <c r="S591" s="720"/>
      <c r="T591" s="720"/>
      <c r="U591" s="720"/>
      <c r="V591" s="720"/>
      <c r="W591" s="720"/>
      <c r="X591" s="720"/>
      <c r="Y591" s="720"/>
      <c r="Z591" s="720"/>
    </row>
    <row r="592" spans="1:26" ht="12.75" customHeight="1">
      <c r="A592" s="720"/>
      <c r="B592" s="720"/>
      <c r="C592" s="720"/>
      <c r="D592" s="720"/>
      <c r="E592" s="299"/>
      <c r="F592" s="299"/>
      <c r="G592" s="299"/>
      <c r="H592" s="299"/>
      <c r="I592" s="299"/>
      <c r="J592" s="299"/>
      <c r="K592" s="720"/>
      <c r="L592" s="720"/>
      <c r="M592" s="720"/>
      <c r="N592" s="720"/>
      <c r="O592" s="720"/>
      <c r="P592" s="720"/>
      <c r="Q592" s="720"/>
      <c r="R592" s="720"/>
      <c r="S592" s="720"/>
      <c r="T592" s="720"/>
      <c r="U592" s="720"/>
      <c r="V592" s="720"/>
      <c r="W592" s="720"/>
      <c r="X592" s="720"/>
      <c r="Y592" s="720"/>
      <c r="Z592" s="720"/>
    </row>
    <row r="593" spans="1:26" ht="12.75" customHeight="1">
      <c r="A593" s="720"/>
      <c r="B593" s="720"/>
      <c r="C593" s="720"/>
      <c r="D593" s="720"/>
      <c r="E593" s="299"/>
      <c r="F593" s="299"/>
      <c r="G593" s="299"/>
      <c r="H593" s="299"/>
      <c r="I593" s="299"/>
      <c r="J593" s="299"/>
      <c r="K593" s="720"/>
      <c r="L593" s="720"/>
      <c r="M593" s="720"/>
      <c r="N593" s="720"/>
      <c r="O593" s="720"/>
      <c r="P593" s="720"/>
      <c r="Q593" s="720"/>
      <c r="R593" s="720"/>
      <c r="S593" s="720"/>
      <c r="T593" s="720"/>
      <c r="U593" s="720"/>
      <c r="V593" s="720"/>
      <c r="W593" s="720"/>
      <c r="X593" s="720"/>
      <c r="Y593" s="720"/>
      <c r="Z593" s="720"/>
    </row>
    <row r="594" spans="1:26" ht="12.75" customHeight="1">
      <c r="A594" s="720"/>
      <c r="B594" s="720"/>
      <c r="C594" s="720"/>
      <c r="D594" s="720"/>
      <c r="E594" s="299"/>
      <c r="F594" s="299"/>
      <c r="G594" s="299"/>
      <c r="H594" s="299"/>
      <c r="I594" s="299"/>
      <c r="J594" s="299"/>
      <c r="K594" s="720"/>
      <c r="L594" s="720"/>
      <c r="M594" s="720"/>
      <c r="N594" s="720"/>
      <c r="O594" s="720"/>
      <c r="P594" s="720"/>
      <c r="Q594" s="720"/>
      <c r="R594" s="720"/>
      <c r="S594" s="720"/>
      <c r="T594" s="720"/>
      <c r="U594" s="720"/>
      <c r="V594" s="720"/>
      <c r="W594" s="720"/>
      <c r="X594" s="720"/>
      <c r="Y594" s="720"/>
      <c r="Z594" s="720"/>
    </row>
    <row r="595" spans="1:26" ht="12.75" customHeight="1">
      <c r="A595" s="720"/>
      <c r="B595" s="720"/>
      <c r="C595" s="720"/>
      <c r="D595" s="720"/>
      <c r="E595" s="299"/>
      <c r="F595" s="299"/>
      <c r="G595" s="299"/>
      <c r="H595" s="299"/>
      <c r="I595" s="299"/>
      <c r="J595" s="299"/>
      <c r="K595" s="720"/>
      <c r="L595" s="720"/>
      <c r="M595" s="720"/>
      <c r="N595" s="720"/>
      <c r="O595" s="720"/>
      <c r="P595" s="720"/>
      <c r="Q595" s="720"/>
      <c r="R595" s="720"/>
      <c r="S595" s="720"/>
      <c r="T595" s="720"/>
      <c r="U595" s="720"/>
      <c r="V595" s="720"/>
      <c r="W595" s="720"/>
      <c r="X595" s="720"/>
      <c r="Y595" s="720"/>
      <c r="Z595" s="720"/>
    </row>
    <row r="596" spans="1:26" ht="12.75" customHeight="1">
      <c r="A596" s="720"/>
      <c r="B596" s="720"/>
      <c r="C596" s="720"/>
      <c r="D596" s="720"/>
      <c r="E596" s="299"/>
      <c r="F596" s="299"/>
      <c r="G596" s="299"/>
      <c r="H596" s="299"/>
      <c r="I596" s="299"/>
      <c r="J596" s="299"/>
      <c r="K596" s="720"/>
      <c r="L596" s="720"/>
      <c r="M596" s="720"/>
      <c r="N596" s="720"/>
      <c r="O596" s="720"/>
      <c r="P596" s="720"/>
      <c r="Q596" s="720"/>
      <c r="R596" s="720"/>
      <c r="S596" s="720"/>
      <c r="T596" s="720"/>
      <c r="U596" s="720"/>
      <c r="V596" s="720"/>
      <c r="W596" s="720"/>
      <c r="X596" s="720"/>
      <c r="Y596" s="720"/>
      <c r="Z596" s="720"/>
    </row>
    <row r="597" spans="1:26" ht="12.75" customHeight="1">
      <c r="A597" s="720"/>
      <c r="B597" s="720"/>
      <c r="C597" s="720"/>
      <c r="D597" s="720"/>
      <c r="E597" s="299"/>
      <c r="F597" s="299"/>
      <c r="G597" s="299"/>
      <c r="H597" s="299"/>
      <c r="I597" s="299"/>
      <c r="J597" s="299"/>
      <c r="K597" s="720"/>
      <c r="L597" s="720"/>
      <c r="M597" s="720"/>
      <c r="N597" s="720"/>
      <c r="O597" s="720"/>
      <c r="P597" s="720"/>
      <c r="Q597" s="720"/>
      <c r="R597" s="720"/>
      <c r="S597" s="720"/>
      <c r="T597" s="720"/>
      <c r="U597" s="720"/>
      <c r="V597" s="720"/>
      <c r="W597" s="720"/>
      <c r="X597" s="720"/>
      <c r="Y597" s="720"/>
      <c r="Z597" s="720"/>
    </row>
    <row r="598" spans="1:26" ht="12.75" customHeight="1">
      <c r="A598" s="720"/>
      <c r="B598" s="720"/>
      <c r="C598" s="720"/>
      <c r="D598" s="720"/>
      <c r="E598" s="299"/>
      <c r="F598" s="299"/>
      <c r="G598" s="299"/>
      <c r="H598" s="299"/>
      <c r="I598" s="299"/>
      <c r="J598" s="299"/>
      <c r="K598" s="720"/>
      <c r="L598" s="720"/>
      <c r="M598" s="720"/>
      <c r="N598" s="720"/>
      <c r="O598" s="720"/>
      <c r="P598" s="720"/>
      <c r="Q598" s="720"/>
      <c r="R598" s="720"/>
      <c r="S598" s="720"/>
      <c r="T598" s="720"/>
      <c r="U598" s="720"/>
      <c r="V598" s="720"/>
      <c r="W598" s="720"/>
      <c r="X598" s="720"/>
      <c r="Y598" s="720"/>
      <c r="Z598" s="720"/>
    </row>
    <row r="599" spans="1:26" ht="12.75" customHeight="1">
      <c r="A599" s="720"/>
      <c r="B599" s="720"/>
      <c r="C599" s="720"/>
      <c r="D599" s="720"/>
      <c r="E599" s="299"/>
      <c r="F599" s="299"/>
      <c r="G599" s="299"/>
      <c r="H599" s="299"/>
      <c r="I599" s="299"/>
      <c r="J599" s="299"/>
      <c r="K599" s="720"/>
      <c r="L599" s="720"/>
      <c r="M599" s="720"/>
      <c r="N599" s="720"/>
      <c r="O599" s="720"/>
      <c r="P599" s="720"/>
      <c r="Q599" s="720"/>
      <c r="R599" s="720"/>
      <c r="S599" s="720"/>
      <c r="T599" s="720"/>
      <c r="U599" s="720"/>
      <c r="V599" s="720"/>
      <c r="W599" s="720"/>
      <c r="X599" s="720"/>
      <c r="Y599" s="720"/>
      <c r="Z599" s="720"/>
    </row>
    <row r="600" spans="1:26" ht="12.75" customHeight="1">
      <c r="A600" s="720"/>
      <c r="B600" s="720"/>
      <c r="C600" s="720"/>
      <c r="D600" s="720"/>
      <c r="E600" s="299"/>
      <c r="F600" s="299"/>
      <c r="G600" s="299"/>
      <c r="H600" s="299"/>
      <c r="I600" s="299"/>
      <c r="J600" s="299"/>
      <c r="K600" s="720"/>
      <c r="L600" s="720"/>
      <c r="M600" s="720"/>
      <c r="N600" s="720"/>
      <c r="O600" s="720"/>
      <c r="P600" s="720"/>
      <c r="Q600" s="720"/>
      <c r="R600" s="720"/>
      <c r="S600" s="720"/>
      <c r="T600" s="720"/>
      <c r="U600" s="720"/>
      <c r="V600" s="720"/>
      <c r="W600" s="720"/>
      <c r="X600" s="720"/>
      <c r="Y600" s="720"/>
      <c r="Z600" s="720"/>
    </row>
    <row r="601" spans="1:26" ht="12.75" customHeight="1">
      <c r="A601" s="720"/>
      <c r="B601" s="720"/>
      <c r="C601" s="720"/>
      <c r="D601" s="720"/>
      <c r="E601" s="299"/>
      <c r="F601" s="299"/>
      <c r="G601" s="299"/>
      <c r="H601" s="299"/>
      <c r="I601" s="299"/>
      <c r="J601" s="299"/>
      <c r="K601" s="720"/>
      <c r="L601" s="720"/>
      <c r="M601" s="720"/>
      <c r="N601" s="720"/>
      <c r="O601" s="720"/>
      <c r="P601" s="720"/>
      <c r="Q601" s="720"/>
      <c r="R601" s="720"/>
      <c r="S601" s="720"/>
      <c r="T601" s="720"/>
      <c r="U601" s="720"/>
      <c r="V601" s="720"/>
      <c r="W601" s="720"/>
      <c r="X601" s="720"/>
      <c r="Y601" s="720"/>
      <c r="Z601" s="720"/>
    </row>
    <row r="602" spans="1:26" ht="12.75" customHeight="1">
      <c r="A602" s="720"/>
      <c r="B602" s="720"/>
      <c r="C602" s="720"/>
      <c r="D602" s="720"/>
      <c r="E602" s="299"/>
      <c r="F602" s="299"/>
      <c r="G602" s="299"/>
      <c r="H602" s="299"/>
      <c r="I602" s="299"/>
      <c r="J602" s="299"/>
      <c r="K602" s="720"/>
      <c r="L602" s="720"/>
      <c r="M602" s="720"/>
      <c r="N602" s="720"/>
      <c r="O602" s="720"/>
      <c r="P602" s="720"/>
      <c r="Q602" s="720"/>
      <c r="R602" s="720"/>
      <c r="S602" s="720"/>
      <c r="T602" s="720"/>
      <c r="U602" s="720"/>
      <c r="V602" s="720"/>
      <c r="W602" s="720"/>
      <c r="X602" s="720"/>
      <c r="Y602" s="720"/>
      <c r="Z602" s="720"/>
    </row>
    <row r="603" spans="1:26" ht="12.75" customHeight="1">
      <c r="A603" s="720"/>
      <c r="B603" s="720"/>
      <c r="C603" s="720"/>
      <c r="D603" s="720"/>
      <c r="E603" s="299"/>
      <c r="F603" s="299"/>
      <c r="G603" s="299"/>
      <c r="H603" s="299"/>
      <c r="I603" s="299"/>
      <c r="J603" s="299"/>
      <c r="K603" s="720"/>
      <c r="L603" s="720"/>
      <c r="M603" s="720"/>
      <c r="N603" s="720"/>
      <c r="O603" s="720"/>
      <c r="P603" s="720"/>
      <c r="Q603" s="720"/>
      <c r="R603" s="720"/>
      <c r="S603" s="720"/>
      <c r="T603" s="720"/>
      <c r="U603" s="720"/>
      <c r="V603" s="720"/>
      <c r="W603" s="720"/>
      <c r="X603" s="720"/>
      <c r="Y603" s="720"/>
      <c r="Z603" s="720"/>
    </row>
    <row r="604" spans="1:26" ht="12.75" customHeight="1">
      <c r="A604" s="720"/>
      <c r="B604" s="720"/>
      <c r="C604" s="720"/>
      <c r="D604" s="720"/>
      <c r="E604" s="299"/>
      <c r="F604" s="299"/>
      <c r="G604" s="299"/>
      <c r="H604" s="299"/>
      <c r="I604" s="299"/>
      <c r="J604" s="299"/>
      <c r="K604" s="720"/>
      <c r="L604" s="720"/>
      <c r="M604" s="720"/>
      <c r="N604" s="720"/>
      <c r="O604" s="720"/>
      <c r="P604" s="720"/>
      <c r="Q604" s="720"/>
      <c r="R604" s="720"/>
      <c r="S604" s="720"/>
      <c r="T604" s="720"/>
      <c r="U604" s="720"/>
      <c r="V604" s="720"/>
      <c r="W604" s="720"/>
      <c r="X604" s="720"/>
      <c r="Y604" s="720"/>
      <c r="Z604" s="720"/>
    </row>
    <row r="605" spans="1:26" ht="12.75" customHeight="1">
      <c r="A605" s="720"/>
      <c r="B605" s="720"/>
      <c r="C605" s="720"/>
      <c r="D605" s="720"/>
      <c r="E605" s="299"/>
      <c r="F605" s="299"/>
      <c r="G605" s="299"/>
      <c r="H605" s="299"/>
      <c r="I605" s="299"/>
      <c r="J605" s="299"/>
      <c r="K605" s="720"/>
      <c r="L605" s="720"/>
      <c r="M605" s="720"/>
      <c r="N605" s="720"/>
      <c r="O605" s="720"/>
      <c r="P605" s="720"/>
      <c r="Q605" s="720"/>
      <c r="R605" s="720"/>
      <c r="S605" s="720"/>
      <c r="T605" s="720"/>
      <c r="U605" s="720"/>
      <c r="V605" s="720"/>
      <c r="W605" s="720"/>
      <c r="X605" s="720"/>
      <c r="Y605" s="720"/>
      <c r="Z605" s="720"/>
    </row>
    <row r="606" spans="1:26" ht="12.75" customHeight="1">
      <c r="A606" s="720"/>
      <c r="B606" s="720"/>
      <c r="C606" s="720"/>
      <c r="D606" s="720"/>
      <c r="E606" s="299"/>
      <c r="F606" s="299"/>
      <c r="G606" s="299"/>
      <c r="H606" s="299"/>
      <c r="I606" s="299"/>
      <c r="J606" s="299"/>
      <c r="K606" s="720"/>
      <c r="L606" s="720"/>
      <c r="M606" s="720"/>
      <c r="N606" s="720"/>
      <c r="O606" s="720"/>
      <c r="P606" s="720"/>
      <c r="Q606" s="720"/>
      <c r="R606" s="720"/>
      <c r="S606" s="720"/>
      <c r="T606" s="720"/>
      <c r="U606" s="720"/>
      <c r="V606" s="720"/>
      <c r="W606" s="720"/>
      <c r="X606" s="720"/>
      <c r="Y606" s="720"/>
      <c r="Z606" s="720"/>
    </row>
    <row r="607" spans="1:26" ht="12.75" customHeight="1">
      <c r="A607" s="720"/>
      <c r="B607" s="720"/>
      <c r="C607" s="720"/>
      <c r="D607" s="720"/>
      <c r="E607" s="299"/>
      <c r="F607" s="299"/>
      <c r="G607" s="299"/>
      <c r="H607" s="299"/>
      <c r="I607" s="299"/>
      <c r="J607" s="299"/>
      <c r="K607" s="720"/>
      <c r="L607" s="720"/>
      <c r="M607" s="720"/>
      <c r="N607" s="720"/>
      <c r="O607" s="720"/>
      <c r="P607" s="720"/>
      <c r="Q607" s="720"/>
      <c r="R607" s="720"/>
      <c r="S607" s="720"/>
      <c r="T607" s="720"/>
      <c r="U607" s="720"/>
      <c r="V607" s="720"/>
      <c r="W607" s="720"/>
      <c r="X607" s="720"/>
      <c r="Y607" s="720"/>
      <c r="Z607" s="720"/>
    </row>
    <row r="608" spans="1:26" ht="12.75" customHeight="1">
      <c r="A608" s="720"/>
      <c r="B608" s="720"/>
      <c r="C608" s="720"/>
      <c r="D608" s="720"/>
      <c r="E608" s="299"/>
      <c r="F608" s="299"/>
      <c r="G608" s="299"/>
      <c r="H608" s="299"/>
      <c r="I608" s="299"/>
      <c r="J608" s="299"/>
      <c r="K608" s="720"/>
      <c r="L608" s="720"/>
      <c r="M608" s="720"/>
      <c r="N608" s="720"/>
      <c r="O608" s="720"/>
      <c r="P608" s="720"/>
      <c r="Q608" s="720"/>
      <c r="R608" s="720"/>
      <c r="S608" s="720"/>
      <c r="T608" s="720"/>
      <c r="U608" s="720"/>
      <c r="V608" s="720"/>
      <c r="W608" s="720"/>
      <c r="X608" s="720"/>
      <c r="Y608" s="720"/>
      <c r="Z608" s="720"/>
    </row>
    <row r="609" spans="1:26" ht="12.75" customHeight="1">
      <c r="A609" s="720"/>
      <c r="B609" s="720"/>
      <c r="C609" s="720"/>
      <c r="D609" s="720"/>
      <c r="E609" s="299"/>
      <c r="F609" s="299"/>
      <c r="G609" s="299"/>
      <c r="H609" s="299"/>
      <c r="I609" s="299"/>
      <c r="J609" s="299"/>
      <c r="K609" s="720"/>
      <c r="L609" s="720"/>
      <c r="M609" s="720"/>
      <c r="N609" s="720"/>
      <c r="O609" s="720"/>
      <c r="P609" s="720"/>
      <c r="Q609" s="720"/>
      <c r="R609" s="720"/>
      <c r="S609" s="720"/>
      <c r="T609" s="720"/>
      <c r="U609" s="720"/>
      <c r="V609" s="720"/>
      <c r="W609" s="720"/>
      <c r="X609" s="720"/>
      <c r="Y609" s="720"/>
      <c r="Z609" s="720"/>
    </row>
    <row r="610" spans="1:26" ht="12.75" customHeight="1">
      <c r="A610" s="720"/>
      <c r="B610" s="720"/>
      <c r="C610" s="720"/>
      <c r="D610" s="720"/>
      <c r="E610" s="299"/>
      <c r="F610" s="299"/>
      <c r="G610" s="299"/>
      <c r="H610" s="299"/>
      <c r="I610" s="299"/>
      <c r="J610" s="299"/>
      <c r="K610" s="720"/>
      <c r="L610" s="720"/>
      <c r="M610" s="720"/>
      <c r="N610" s="720"/>
      <c r="O610" s="720"/>
      <c r="P610" s="720"/>
      <c r="Q610" s="720"/>
      <c r="R610" s="720"/>
      <c r="S610" s="720"/>
      <c r="T610" s="720"/>
      <c r="U610" s="720"/>
      <c r="V610" s="720"/>
      <c r="W610" s="720"/>
      <c r="X610" s="720"/>
      <c r="Y610" s="720"/>
      <c r="Z610" s="720"/>
    </row>
    <row r="611" spans="1:26" ht="12.75" customHeight="1">
      <c r="A611" s="720"/>
      <c r="B611" s="720"/>
      <c r="C611" s="720"/>
      <c r="D611" s="720"/>
      <c r="E611" s="299"/>
      <c r="F611" s="299"/>
      <c r="G611" s="299"/>
      <c r="H611" s="299"/>
      <c r="I611" s="299"/>
      <c r="J611" s="299"/>
      <c r="K611" s="720"/>
      <c r="L611" s="720"/>
      <c r="M611" s="720"/>
      <c r="N611" s="720"/>
      <c r="O611" s="720"/>
      <c r="P611" s="720"/>
      <c r="Q611" s="720"/>
      <c r="R611" s="720"/>
      <c r="S611" s="720"/>
      <c r="T611" s="720"/>
      <c r="U611" s="720"/>
      <c r="V611" s="720"/>
      <c r="W611" s="720"/>
      <c r="X611" s="720"/>
      <c r="Y611" s="720"/>
      <c r="Z611" s="720"/>
    </row>
    <row r="612" spans="1:26" ht="12.75" customHeight="1">
      <c r="A612" s="720"/>
      <c r="B612" s="720"/>
      <c r="C612" s="720"/>
      <c r="D612" s="720"/>
      <c r="E612" s="299"/>
      <c r="F612" s="299"/>
      <c r="G612" s="299"/>
      <c r="H612" s="299"/>
      <c r="I612" s="299"/>
      <c r="J612" s="299"/>
      <c r="K612" s="720"/>
      <c r="L612" s="720"/>
      <c r="M612" s="720"/>
      <c r="N612" s="720"/>
      <c r="O612" s="720"/>
      <c r="P612" s="720"/>
      <c r="Q612" s="720"/>
      <c r="R612" s="720"/>
      <c r="S612" s="720"/>
      <c r="T612" s="720"/>
      <c r="U612" s="720"/>
      <c r="V612" s="720"/>
      <c r="W612" s="720"/>
      <c r="X612" s="720"/>
      <c r="Y612" s="720"/>
      <c r="Z612" s="720"/>
    </row>
    <row r="613" spans="1:26" ht="12.75" customHeight="1">
      <c r="A613" s="720"/>
      <c r="B613" s="720"/>
      <c r="C613" s="720"/>
      <c r="D613" s="720"/>
      <c r="E613" s="299"/>
      <c r="F613" s="299"/>
      <c r="G613" s="299"/>
      <c r="H613" s="299"/>
      <c r="I613" s="299"/>
      <c r="J613" s="299"/>
      <c r="K613" s="720"/>
      <c r="L613" s="720"/>
      <c r="M613" s="720"/>
      <c r="N613" s="720"/>
      <c r="O613" s="720"/>
      <c r="P613" s="720"/>
      <c r="Q613" s="720"/>
      <c r="R613" s="720"/>
      <c r="S613" s="720"/>
      <c r="T613" s="720"/>
      <c r="U613" s="720"/>
      <c r="V613" s="720"/>
      <c r="W613" s="720"/>
      <c r="X613" s="720"/>
      <c r="Y613" s="720"/>
      <c r="Z613" s="720"/>
    </row>
    <row r="614" spans="1:26" ht="12.75" customHeight="1">
      <c r="A614" s="720"/>
      <c r="B614" s="720"/>
      <c r="C614" s="720"/>
      <c r="D614" s="720"/>
      <c r="E614" s="299"/>
      <c r="F614" s="299"/>
      <c r="G614" s="299"/>
      <c r="H614" s="299"/>
      <c r="I614" s="299"/>
      <c r="J614" s="299"/>
      <c r="K614" s="720"/>
      <c r="L614" s="720"/>
      <c r="M614" s="720"/>
      <c r="N614" s="720"/>
      <c r="O614" s="720"/>
      <c r="P614" s="720"/>
      <c r="Q614" s="720"/>
      <c r="R614" s="720"/>
      <c r="S614" s="720"/>
      <c r="T614" s="720"/>
      <c r="U614" s="720"/>
      <c r="V614" s="720"/>
      <c r="W614" s="720"/>
      <c r="X614" s="720"/>
      <c r="Y614" s="720"/>
      <c r="Z614" s="720"/>
    </row>
    <row r="615" spans="1:26" ht="12.75" customHeight="1">
      <c r="A615" s="720"/>
      <c r="B615" s="720"/>
      <c r="C615" s="720"/>
      <c r="D615" s="720"/>
      <c r="E615" s="299"/>
      <c r="F615" s="299"/>
      <c r="G615" s="299"/>
      <c r="H615" s="299"/>
      <c r="I615" s="299"/>
      <c r="J615" s="299"/>
      <c r="K615" s="720"/>
      <c r="L615" s="720"/>
      <c r="M615" s="720"/>
      <c r="N615" s="720"/>
      <c r="O615" s="720"/>
      <c r="P615" s="720"/>
      <c r="Q615" s="720"/>
      <c r="R615" s="720"/>
      <c r="S615" s="720"/>
      <c r="T615" s="720"/>
      <c r="U615" s="720"/>
      <c r="V615" s="720"/>
      <c r="W615" s="720"/>
      <c r="X615" s="720"/>
      <c r="Y615" s="720"/>
      <c r="Z615" s="720"/>
    </row>
    <row r="616" spans="1:26" ht="12.75" customHeight="1">
      <c r="A616" s="720"/>
      <c r="B616" s="720"/>
      <c r="C616" s="720"/>
      <c r="D616" s="720"/>
      <c r="E616" s="299"/>
      <c r="F616" s="299"/>
      <c r="G616" s="299"/>
      <c r="H616" s="299"/>
      <c r="I616" s="299"/>
      <c r="J616" s="299"/>
      <c r="K616" s="720"/>
      <c r="L616" s="720"/>
      <c r="M616" s="720"/>
      <c r="N616" s="720"/>
      <c r="O616" s="720"/>
      <c r="P616" s="720"/>
      <c r="Q616" s="720"/>
      <c r="R616" s="720"/>
      <c r="S616" s="720"/>
      <c r="T616" s="720"/>
      <c r="U616" s="720"/>
      <c r="V616" s="720"/>
      <c r="W616" s="720"/>
      <c r="X616" s="720"/>
      <c r="Y616" s="720"/>
      <c r="Z616" s="720"/>
    </row>
    <row r="617" spans="1:26" ht="12.75" customHeight="1">
      <c r="A617" s="720"/>
      <c r="B617" s="720"/>
      <c r="C617" s="720"/>
      <c r="D617" s="720"/>
      <c r="E617" s="299"/>
      <c r="F617" s="299"/>
      <c r="G617" s="299"/>
      <c r="H617" s="299"/>
      <c r="I617" s="299"/>
      <c r="J617" s="299"/>
      <c r="K617" s="720"/>
      <c r="L617" s="720"/>
      <c r="M617" s="720"/>
      <c r="N617" s="720"/>
      <c r="O617" s="720"/>
      <c r="P617" s="720"/>
      <c r="Q617" s="720"/>
      <c r="R617" s="720"/>
      <c r="S617" s="720"/>
      <c r="T617" s="720"/>
      <c r="U617" s="720"/>
      <c r="V617" s="720"/>
      <c r="W617" s="720"/>
      <c r="X617" s="720"/>
      <c r="Y617" s="720"/>
      <c r="Z617" s="720"/>
    </row>
    <row r="618" spans="1:26" ht="12.75" customHeight="1">
      <c r="A618" s="720"/>
      <c r="B618" s="720"/>
      <c r="C618" s="720"/>
      <c r="D618" s="720"/>
      <c r="E618" s="299"/>
      <c r="F618" s="299"/>
      <c r="G618" s="299"/>
      <c r="H618" s="299"/>
      <c r="I618" s="299"/>
      <c r="J618" s="299"/>
      <c r="K618" s="720"/>
      <c r="L618" s="720"/>
      <c r="M618" s="720"/>
      <c r="N618" s="720"/>
      <c r="O618" s="720"/>
      <c r="P618" s="720"/>
      <c r="Q618" s="720"/>
      <c r="R618" s="720"/>
      <c r="S618" s="720"/>
      <c r="T618" s="720"/>
      <c r="U618" s="720"/>
      <c r="V618" s="720"/>
      <c r="W618" s="720"/>
      <c r="X618" s="720"/>
      <c r="Y618" s="720"/>
      <c r="Z618" s="720"/>
    </row>
    <row r="619" spans="1:26" ht="12.75" customHeight="1">
      <c r="A619" s="720"/>
      <c r="B619" s="720"/>
      <c r="C619" s="720"/>
      <c r="D619" s="720"/>
      <c r="E619" s="299"/>
      <c r="F619" s="299"/>
      <c r="G619" s="299"/>
      <c r="H619" s="299"/>
      <c r="I619" s="299"/>
      <c r="J619" s="299"/>
      <c r="K619" s="720"/>
      <c r="L619" s="720"/>
      <c r="M619" s="720"/>
      <c r="N619" s="720"/>
      <c r="O619" s="720"/>
      <c r="P619" s="720"/>
      <c r="Q619" s="720"/>
      <c r="R619" s="720"/>
      <c r="S619" s="720"/>
      <c r="T619" s="720"/>
      <c r="U619" s="720"/>
      <c r="V619" s="720"/>
      <c r="W619" s="720"/>
      <c r="X619" s="720"/>
      <c r="Y619" s="720"/>
      <c r="Z619" s="720"/>
    </row>
    <row r="620" spans="1:26" ht="12.75" customHeight="1">
      <c r="A620" s="720"/>
      <c r="B620" s="720"/>
      <c r="C620" s="720"/>
      <c r="D620" s="720"/>
      <c r="E620" s="299"/>
      <c r="F620" s="299"/>
      <c r="G620" s="299"/>
      <c r="H620" s="299"/>
      <c r="I620" s="299"/>
      <c r="J620" s="299"/>
      <c r="K620" s="720"/>
      <c r="L620" s="720"/>
      <c r="M620" s="720"/>
      <c r="N620" s="720"/>
      <c r="O620" s="720"/>
      <c r="P620" s="720"/>
      <c r="Q620" s="720"/>
      <c r="R620" s="720"/>
      <c r="S620" s="720"/>
      <c r="T620" s="720"/>
      <c r="U620" s="720"/>
      <c r="V620" s="720"/>
      <c r="W620" s="720"/>
      <c r="X620" s="720"/>
      <c r="Y620" s="720"/>
      <c r="Z620" s="720"/>
    </row>
    <row r="621" spans="1:26" ht="12.75" customHeight="1">
      <c r="A621" s="720"/>
      <c r="B621" s="720"/>
      <c r="C621" s="720"/>
      <c r="D621" s="720"/>
      <c r="E621" s="299"/>
      <c r="F621" s="299"/>
      <c r="G621" s="299"/>
      <c r="H621" s="299"/>
      <c r="I621" s="299"/>
      <c r="J621" s="299"/>
      <c r="K621" s="720"/>
      <c r="L621" s="720"/>
      <c r="M621" s="720"/>
      <c r="N621" s="720"/>
      <c r="O621" s="720"/>
      <c r="P621" s="720"/>
      <c r="Q621" s="720"/>
      <c r="R621" s="720"/>
      <c r="S621" s="720"/>
      <c r="T621" s="720"/>
      <c r="U621" s="720"/>
      <c r="V621" s="720"/>
      <c r="W621" s="720"/>
      <c r="X621" s="720"/>
      <c r="Y621" s="720"/>
      <c r="Z621" s="720"/>
    </row>
    <row r="622" spans="1:26" ht="12.75" customHeight="1">
      <c r="A622" s="720"/>
      <c r="B622" s="720"/>
      <c r="C622" s="720"/>
      <c r="D622" s="720"/>
      <c r="E622" s="299"/>
      <c r="F622" s="299"/>
      <c r="G622" s="299"/>
      <c r="H622" s="299"/>
      <c r="I622" s="299"/>
      <c r="J622" s="299"/>
      <c r="K622" s="720"/>
      <c r="L622" s="720"/>
      <c r="M622" s="720"/>
      <c r="N622" s="720"/>
      <c r="O622" s="720"/>
      <c r="P622" s="720"/>
      <c r="Q622" s="720"/>
      <c r="R622" s="720"/>
      <c r="S622" s="720"/>
      <c r="T622" s="720"/>
      <c r="U622" s="720"/>
      <c r="V622" s="720"/>
      <c r="W622" s="720"/>
      <c r="X622" s="720"/>
      <c r="Y622" s="720"/>
      <c r="Z622" s="720"/>
    </row>
    <row r="623" spans="1:26" ht="12.75" customHeight="1">
      <c r="A623" s="720"/>
      <c r="B623" s="720"/>
      <c r="C623" s="720"/>
      <c r="D623" s="720"/>
      <c r="E623" s="299"/>
      <c r="F623" s="299"/>
      <c r="G623" s="299"/>
      <c r="H623" s="299"/>
      <c r="I623" s="299"/>
      <c r="J623" s="299"/>
      <c r="K623" s="720"/>
      <c r="L623" s="720"/>
      <c r="M623" s="720"/>
      <c r="N623" s="720"/>
      <c r="O623" s="720"/>
      <c r="P623" s="720"/>
      <c r="Q623" s="720"/>
      <c r="R623" s="720"/>
      <c r="S623" s="720"/>
      <c r="T623" s="720"/>
      <c r="U623" s="720"/>
      <c r="V623" s="720"/>
      <c r="W623" s="720"/>
      <c r="X623" s="720"/>
      <c r="Y623" s="720"/>
      <c r="Z623" s="720"/>
    </row>
    <row r="624" spans="1:26" ht="12.75" customHeight="1">
      <c r="A624" s="720"/>
      <c r="B624" s="720"/>
      <c r="C624" s="720"/>
      <c r="D624" s="720"/>
      <c r="E624" s="299"/>
      <c r="F624" s="299"/>
      <c r="G624" s="299"/>
      <c r="H624" s="299"/>
      <c r="I624" s="299"/>
      <c r="J624" s="299"/>
      <c r="K624" s="720"/>
      <c r="L624" s="720"/>
      <c r="M624" s="720"/>
      <c r="N624" s="720"/>
      <c r="O624" s="720"/>
      <c r="P624" s="720"/>
      <c r="Q624" s="720"/>
      <c r="R624" s="720"/>
      <c r="S624" s="720"/>
      <c r="T624" s="720"/>
      <c r="U624" s="720"/>
      <c r="V624" s="720"/>
      <c r="W624" s="720"/>
      <c r="X624" s="720"/>
      <c r="Y624" s="720"/>
      <c r="Z624" s="720"/>
    </row>
    <row r="625" spans="1:26" ht="12.75" customHeight="1">
      <c r="A625" s="720"/>
      <c r="B625" s="720"/>
      <c r="C625" s="720"/>
      <c r="D625" s="720"/>
      <c r="E625" s="299"/>
      <c r="F625" s="299"/>
      <c r="G625" s="299"/>
      <c r="H625" s="299"/>
      <c r="I625" s="299"/>
      <c r="J625" s="299"/>
      <c r="K625" s="720"/>
      <c r="L625" s="720"/>
      <c r="M625" s="720"/>
      <c r="N625" s="720"/>
      <c r="O625" s="720"/>
      <c r="P625" s="720"/>
      <c r="Q625" s="720"/>
      <c r="R625" s="720"/>
      <c r="S625" s="720"/>
      <c r="T625" s="720"/>
      <c r="U625" s="720"/>
      <c r="V625" s="720"/>
      <c r="W625" s="720"/>
      <c r="X625" s="720"/>
      <c r="Y625" s="720"/>
      <c r="Z625" s="720"/>
    </row>
    <row r="626" spans="1:26" ht="12.75" customHeight="1">
      <c r="A626" s="720"/>
      <c r="B626" s="720"/>
      <c r="C626" s="720"/>
      <c r="D626" s="720"/>
      <c r="E626" s="299"/>
      <c r="F626" s="299"/>
      <c r="G626" s="299"/>
      <c r="H626" s="299"/>
      <c r="I626" s="299"/>
      <c r="J626" s="299"/>
      <c r="K626" s="720"/>
      <c r="L626" s="720"/>
      <c r="M626" s="720"/>
      <c r="N626" s="720"/>
      <c r="O626" s="720"/>
      <c r="P626" s="720"/>
      <c r="Q626" s="720"/>
      <c r="R626" s="720"/>
      <c r="S626" s="720"/>
      <c r="T626" s="720"/>
      <c r="U626" s="720"/>
      <c r="V626" s="720"/>
      <c r="W626" s="720"/>
      <c r="X626" s="720"/>
      <c r="Y626" s="720"/>
      <c r="Z626" s="720"/>
    </row>
    <row r="627" spans="1:26" ht="12.75" customHeight="1">
      <c r="A627" s="720"/>
      <c r="B627" s="720"/>
      <c r="C627" s="720"/>
      <c r="D627" s="720"/>
      <c r="E627" s="299"/>
      <c r="F627" s="299"/>
      <c r="G627" s="299"/>
      <c r="H627" s="299"/>
      <c r="I627" s="299"/>
      <c r="J627" s="299"/>
      <c r="K627" s="720"/>
      <c r="L627" s="720"/>
      <c r="M627" s="720"/>
      <c r="N627" s="720"/>
      <c r="O627" s="720"/>
      <c r="P627" s="720"/>
      <c r="Q627" s="720"/>
      <c r="R627" s="720"/>
      <c r="S627" s="720"/>
      <c r="T627" s="720"/>
      <c r="U627" s="720"/>
      <c r="V627" s="720"/>
      <c r="W627" s="720"/>
      <c r="X627" s="720"/>
      <c r="Y627" s="720"/>
      <c r="Z627" s="720"/>
    </row>
    <row r="628" spans="1:26" ht="12.75" customHeight="1">
      <c r="A628" s="720"/>
      <c r="B628" s="720"/>
      <c r="C628" s="720"/>
      <c r="D628" s="720"/>
      <c r="E628" s="299"/>
      <c r="F628" s="299"/>
      <c r="G628" s="299"/>
      <c r="H628" s="299"/>
      <c r="I628" s="299"/>
      <c r="J628" s="299"/>
      <c r="K628" s="720"/>
      <c r="L628" s="720"/>
      <c r="M628" s="720"/>
      <c r="N628" s="720"/>
      <c r="O628" s="720"/>
      <c r="P628" s="720"/>
      <c r="Q628" s="720"/>
      <c r="R628" s="720"/>
      <c r="S628" s="720"/>
      <c r="T628" s="720"/>
      <c r="U628" s="720"/>
      <c r="V628" s="720"/>
      <c r="W628" s="720"/>
      <c r="X628" s="720"/>
      <c r="Y628" s="720"/>
      <c r="Z628" s="720"/>
    </row>
    <row r="629" spans="1:26" ht="12.75" customHeight="1">
      <c r="A629" s="720"/>
      <c r="B629" s="720"/>
      <c r="C629" s="720"/>
      <c r="D629" s="720"/>
      <c r="E629" s="299"/>
      <c r="F629" s="299"/>
      <c r="G629" s="299"/>
      <c r="H629" s="299"/>
      <c r="I629" s="299"/>
      <c r="J629" s="299"/>
      <c r="K629" s="720"/>
      <c r="L629" s="720"/>
      <c r="M629" s="720"/>
      <c r="N629" s="720"/>
      <c r="O629" s="720"/>
      <c r="P629" s="720"/>
      <c r="Q629" s="720"/>
      <c r="R629" s="720"/>
      <c r="S629" s="720"/>
      <c r="T629" s="720"/>
      <c r="U629" s="720"/>
      <c r="V629" s="720"/>
      <c r="W629" s="720"/>
      <c r="X629" s="720"/>
      <c r="Y629" s="720"/>
      <c r="Z629" s="720"/>
    </row>
    <row r="630" spans="1:26" ht="12.75" customHeight="1">
      <c r="A630" s="720"/>
      <c r="B630" s="720"/>
      <c r="C630" s="720"/>
      <c r="D630" s="720"/>
      <c r="E630" s="299"/>
      <c r="F630" s="299"/>
      <c r="G630" s="299"/>
      <c r="H630" s="299"/>
      <c r="I630" s="299"/>
      <c r="J630" s="299"/>
      <c r="K630" s="720"/>
      <c r="L630" s="720"/>
      <c r="M630" s="720"/>
      <c r="N630" s="720"/>
      <c r="O630" s="720"/>
      <c r="P630" s="720"/>
      <c r="Q630" s="720"/>
      <c r="R630" s="720"/>
      <c r="S630" s="720"/>
      <c r="T630" s="720"/>
      <c r="U630" s="720"/>
      <c r="V630" s="720"/>
      <c r="W630" s="720"/>
      <c r="X630" s="720"/>
      <c r="Y630" s="720"/>
      <c r="Z630" s="720"/>
    </row>
    <row r="631" spans="1:26" ht="12.75" customHeight="1">
      <c r="A631" s="720"/>
      <c r="B631" s="720"/>
      <c r="C631" s="720"/>
      <c r="D631" s="720"/>
      <c r="E631" s="299"/>
      <c r="F631" s="299"/>
      <c r="G631" s="299"/>
      <c r="H631" s="299"/>
      <c r="I631" s="299"/>
      <c r="J631" s="299"/>
      <c r="K631" s="720"/>
      <c r="L631" s="720"/>
      <c r="M631" s="720"/>
      <c r="N631" s="720"/>
      <c r="O631" s="720"/>
      <c r="P631" s="720"/>
      <c r="Q631" s="720"/>
      <c r="R631" s="720"/>
      <c r="S631" s="720"/>
      <c r="T631" s="720"/>
      <c r="U631" s="720"/>
      <c r="V631" s="720"/>
      <c r="W631" s="720"/>
      <c r="X631" s="720"/>
      <c r="Y631" s="720"/>
      <c r="Z631" s="720"/>
    </row>
    <row r="632" spans="1:26" ht="12.75" customHeight="1">
      <c r="A632" s="720"/>
      <c r="B632" s="720"/>
      <c r="C632" s="720"/>
      <c r="D632" s="720"/>
      <c r="E632" s="299"/>
      <c r="F632" s="299"/>
      <c r="G632" s="299"/>
      <c r="H632" s="299"/>
      <c r="I632" s="299"/>
      <c r="J632" s="299"/>
      <c r="K632" s="720"/>
      <c r="L632" s="720"/>
      <c r="M632" s="720"/>
      <c r="N632" s="720"/>
      <c r="O632" s="720"/>
      <c r="P632" s="720"/>
      <c r="Q632" s="720"/>
      <c r="R632" s="720"/>
      <c r="S632" s="720"/>
      <c r="T632" s="720"/>
      <c r="U632" s="720"/>
      <c r="V632" s="720"/>
      <c r="W632" s="720"/>
      <c r="X632" s="720"/>
      <c r="Y632" s="720"/>
      <c r="Z632" s="720"/>
    </row>
    <row r="633" spans="1:26" ht="12.75" customHeight="1">
      <c r="A633" s="720"/>
      <c r="B633" s="720"/>
      <c r="C633" s="720"/>
      <c r="D633" s="720"/>
      <c r="E633" s="299"/>
      <c r="F633" s="299"/>
      <c r="G633" s="299"/>
      <c r="H633" s="299"/>
      <c r="I633" s="299"/>
      <c r="J633" s="299"/>
      <c r="K633" s="720"/>
      <c r="L633" s="720"/>
      <c r="M633" s="720"/>
      <c r="N633" s="720"/>
      <c r="O633" s="720"/>
      <c r="P633" s="720"/>
      <c r="Q633" s="720"/>
      <c r="R633" s="720"/>
      <c r="S633" s="720"/>
      <c r="T633" s="720"/>
      <c r="U633" s="720"/>
      <c r="V633" s="720"/>
      <c r="W633" s="720"/>
      <c r="X633" s="720"/>
      <c r="Y633" s="720"/>
      <c r="Z633" s="720"/>
    </row>
    <row r="634" spans="1:26" ht="12.75" customHeight="1">
      <c r="A634" s="720"/>
      <c r="B634" s="720"/>
      <c r="C634" s="720"/>
      <c r="D634" s="720"/>
      <c r="E634" s="299"/>
      <c r="F634" s="299"/>
      <c r="G634" s="299"/>
      <c r="H634" s="299"/>
      <c r="I634" s="299"/>
      <c r="J634" s="299"/>
      <c r="K634" s="720"/>
      <c r="L634" s="720"/>
      <c r="M634" s="720"/>
      <c r="N634" s="720"/>
      <c r="O634" s="720"/>
      <c r="P634" s="720"/>
      <c r="Q634" s="720"/>
      <c r="R634" s="720"/>
      <c r="S634" s="720"/>
      <c r="T634" s="720"/>
      <c r="U634" s="720"/>
      <c r="V634" s="720"/>
      <c r="W634" s="720"/>
      <c r="X634" s="720"/>
      <c r="Y634" s="720"/>
      <c r="Z634" s="720"/>
    </row>
    <row r="635" spans="1:26" ht="12.75" customHeight="1">
      <c r="A635" s="720"/>
      <c r="B635" s="720"/>
      <c r="C635" s="720"/>
      <c r="D635" s="720"/>
      <c r="E635" s="299"/>
      <c r="F635" s="299"/>
      <c r="G635" s="299"/>
      <c r="H635" s="299"/>
      <c r="I635" s="299"/>
      <c r="J635" s="299"/>
      <c r="K635" s="720"/>
      <c r="L635" s="720"/>
      <c r="M635" s="720"/>
      <c r="N635" s="720"/>
      <c r="O635" s="720"/>
      <c r="P635" s="720"/>
      <c r="Q635" s="720"/>
      <c r="R635" s="720"/>
      <c r="S635" s="720"/>
      <c r="T635" s="720"/>
      <c r="U635" s="720"/>
      <c r="V635" s="720"/>
      <c r="W635" s="720"/>
      <c r="X635" s="720"/>
      <c r="Y635" s="720"/>
      <c r="Z635" s="720"/>
    </row>
    <row r="636" spans="1:26" ht="12.75" customHeight="1">
      <c r="A636" s="720"/>
      <c r="B636" s="720"/>
      <c r="C636" s="720"/>
      <c r="D636" s="720"/>
      <c r="E636" s="299"/>
      <c r="F636" s="299"/>
      <c r="G636" s="299"/>
      <c r="H636" s="299"/>
      <c r="I636" s="299"/>
      <c r="J636" s="299"/>
      <c r="K636" s="720"/>
      <c r="L636" s="720"/>
      <c r="M636" s="720"/>
      <c r="N636" s="720"/>
      <c r="O636" s="720"/>
      <c r="P636" s="720"/>
      <c r="Q636" s="720"/>
      <c r="R636" s="720"/>
      <c r="S636" s="720"/>
      <c r="T636" s="720"/>
      <c r="U636" s="720"/>
      <c r="V636" s="720"/>
      <c r="W636" s="720"/>
      <c r="X636" s="720"/>
      <c r="Y636" s="720"/>
      <c r="Z636" s="720"/>
    </row>
    <row r="637" spans="1:26" ht="12.75" customHeight="1">
      <c r="A637" s="720"/>
      <c r="B637" s="720"/>
      <c r="C637" s="720"/>
      <c r="D637" s="720"/>
      <c r="E637" s="299"/>
      <c r="F637" s="299"/>
      <c r="G637" s="299"/>
      <c r="H637" s="299"/>
      <c r="I637" s="299"/>
      <c r="J637" s="299"/>
      <c r="K637" s="720"/>
      <c r="L637" s="720"/>
      <c r="M637" s="720"/>
      <c r="N637" s="720"/>
      <c r="O637" s="720"/>
      <c r="P637" s="720"/>
      <c r="Q637" s="720"/>
      <c r="R637" s="720"/>
      <c r="S637" s="720"/>
      <c r="T637" s="720"/>
      <c r="U637" s="720"/>
      <c r="V637" s="720"/>
      <c r="W637" s="720"/>
      <c r="X637" s="720"/>
      <c r="Y637" s="720"/>
      <c r="Z637" s="720"/>
    </row>
    <row r="638" spans="1:26" ht="12.75" customHeight="1">
      <c r="A638" s="720"/>
      <c r="B638" s="720"/>
      <c r="C638" s="720"/>
      <c r="D638" s="720"/>
      <c r="E638" s="299"/>
      <c r="F638" s="299"/>
      <c r="G638" s="299"/>
      <c r="H638" s="299"/>
      <c r="I638" s="299"/>
      <c r="J638" s="299"/>
      <c r="K638" s="720"/>
      <c r="L638" s="720"/>
      <c r="M638" s="720"/>
      <c r="N638" s="720"/>
      <c r="O638" s="720"/>
      <c r="P638" s="720"/>
      <c r="Q638" s="720"/>
      <c r="R638" s="720"/>
      <c r="S638" s="720"/>
      <c r="T638" s="720"/>
      <c r="U638" s="720"/>
      <c r="V638" s="720"/>
      <c r="W638" s="720"/>
      <c r="X638" s="720"/>
      <c r="Y638" s="720"/>
      <c r="Z638" s="720"/>
    </row>
    <row r="639" spans="1:26" ht="12.75" customHeight="1">
      <c r="A639" s="720"/>
      <c r="B639" s="720"/>
      <c r="C639" s="720"/>
      <c r="D639" s="720"/>
      <c r="E639" s="299"/>
      <c r="F639" s="299"/>
      <c r="G639" s="299"/>
      <c r="H639" s="299"/>
      <c r="I639" s="299"/>
      <c r="J639" s="299"/>
      <c r="K639" s="720"/>
      <c r="L639" s="720"/>
      <c r="M639" s="720"/>
      <c r="N639" s="720"/>
      <c r="O639" s="720"/>
      <c r="P639" s="720"/>
      <c r="Q639" s="720"/>
      <c r="R639" s="720"/>
      <c r="S639" s="720"/>
      <c r="T639" s="720"/>
      <c r="U639" s="720"/>
      <c r="V639" s="720"/>
      <c r="W639" s="720"/>
      <c r="X639" s="720"/>
      <c r="Y639" s="720"/>
      <c r="Z639" s="720"/>
    </row>
    <row r="640" spans="1:26" ht="12.75" customHeight="1">
      <c r="A640" s="720"/>
      <c r="B640" s="720"/>
      <c r="C640" s="720"/>
      <c r="D640" s="720"/>
      <c r="E640" s="299"/>
      <c r="F640" s="299"/>
      <c r="G640" s="299"/>
      <c r="H640" s="299"/>
      <c r="I640" s="299"/>
      <c r="J640" s="299"/>
      <c r="K640" s="720"/>
      <c r="L640" s="720"/>
      <c r="M640" s="720"/>
      <c r="N640" s="720"/>
      <c r="O640" s="720"/>
      <c r="P640" s="720"/>
      <c r="Q640" s="720"/>
      <c r="R640" s="720"/>
      <c r="S640" s="720"/>
      <c r="T640" s="720"/>
      <c r="U640" s="720"/>
      <c r="V640" s="720"/>
      <c r="W640" s="720"/>
      <c r="X640" s="720"/>
      <c r="Y640" s="720"/>
      <c r="Z640" s="720"/>
    </row>
    <row r="641" spans="1:26" ht="12.75" customHeight="1">
      <c r="A641" s="720"/>
      <c r="B641" s="720"/>
      <c r="C641" s="720"/>
      <c r="D641" s="720"/>
      <c r="E641" s="299"/>
      <c r="F641" s="299"/>
      <c r="G641" s="299"/>
      <c r="H641" s="299"/>
      <c r="I641" s="299"/>
      <c r="J641" s="299"/>
      <c r="K641" s="720"/>
      <c r="L641" s="720"/>
      <c r="M641" s="720"/>
      <c r="N641" s="720"/>
      <c r="O641" s="720"/>
      <c r="P641" s="720"/>
      <c r="Q641" s="720"/>
      <c r="R641" s="720"/>
      <c r="S641" s="720"/>
      <c r="T641" s="720"/>
      <c r="U641" s="720"/>
      <c r="V641" s="720"/>
      <c r="W641" s="720"/>
      <c r="X641" s="720"/>
      <c r="Y641" s="720"/>
      <c r="Z641" s="720"/>
    </row>
    <row r="642" spans="1:26" ht="12.75" customHeight="1">
      <c r="A642" s="720"/>
      <c r="B642" s="720"/>
      <c r="C642" s="720"/>
      <c r="D642" s="720"/>
      <c r="E642" s="299"/>
      <c r="F642" s="299"/>
      <c r="G642" s="299"/>
      <c r="H642" s="299"/>
      <c r="I642" s="299"/>
      <c r="J642" s="299"/>
      <c r="K642" s="720"/>
      <c r="L642" s="720"/>
      <c r="M642" s="720"/>
      <c r="N642" s="720"/>
      <c r="O642" s="720"/>
      <c r="P642" s="720"/>
      <c r="Q642" s="720"/>
      <c r="R642" s="720"/>
      <c r="S642" s="720"/>
      <c r="T642" s="720"/>
      <c r="U642" s="720"/>
      <c r="V642" s="720"/>
      <c r="W642" s="720"/>
      <c r="X642" s="720"/>
      <c r="Y642" s="720"/>
      <c r="Z642" s="720"/>
    </row>
    <row r="643" spans="1:26" ht="12.75" customHeight="1">
      <c r="A643" s="720"/>
      <c r="B643" s="720"/>
      <c r="C643" s="720"/>
      <c r="D643" s="720"/>
      <c r="E643" s="299"/>
      <c r="F643" s="299"/>
      <c r="G643" s="299"/>
      <c r="H643" s="299"/>
      <c r="I643" s="299"/>
      <c r="J643" s="299"/>
      <c r="K643" s="720"/>
      <c r="L643" s="720"/>
      <c r="M643" s="720"/>
      <c r="N643" s="720"/>
      <c r="O643" s="720"/>
      <c r="P643" s="720"/>
      <c r="Q643" s="720"/>
      <c r="R643" s="720"/>
      <c r="S643" s="720"/>
      <c r="T643" s="720"/>
      <c r="U643" s="720"/>
      <c r="V643" s="720"/>
      <c r="W643" s="720"/>
      <c r="X643" s="720"/>
      <c r="Y643" s="720"/>
      <c r="Z643" s="720"/>
    </row>
    <row r="644" spans="1:26" ht="12.75" customHeight="1">
      <c r="A644" s="720"/>
      <c r="B644" s="720"/>
      <c r="C644" s="720"/>
      <c r="D644" s="720"/>
      <c r="E644" s="299"/>
      <c r="F644" s="299"/>
      <c r="G644" s="299"/>
      <c r="H644" s="299"/>
      <c r="I644" s="299"/>
      <c r="J644" s="299"/>
      <c r="K644" s="720"/>
      <c r="L644" s="720"/>
      <c r="M644" s="720"/>
      <c r="N644" s="720"/>
      <c r="O644" s="720"/>
      <c r="P644" s="720"/>
      <c r="Q644" s="720"/>
      <c r="R644" s="720"/>
      <c r="S644" s="720"/>
      <c r="T644" s="720"/>
      <c r="U644" s="720"/>
      <c r="V644" s="720"/>
      <c r="W644" s="720"/>
      <c r="X644" s="720"/>
      <c r="Y644" s="720"/>
      <c r="Z644" s="720"/>
    </row>
    <row r="645" spans="1:26" ht="12.75" customHeight="1">
      <c r="A645" s="720"/>
      <c r="B645" s="720"/>
      <c r="C645" s="720"/>
      <c r="D645" s="720"/>
      <c r="E645" s="299"/>
      <c r="F645" s="299"/>
      <c r="G645" s="299"/>
      <c r="H645" s="299"/>
      <c r="I645" s="299"/>
      <c r="J645" s="299"/>
      <c r="K645" s="720"/>
      <c r="L645" s="720"/>
      <c r="M645" s="720"/>
      <c r="N645" s="720"/>
      <c r="O645" s="720"/>
      <c r="P645" s="720"/>
      <c r="Q645" s="720"/>
      <c r="R645" s="720"/>
      <c r="S645" s="720"/>
      <c r="T645" s="720"/>
      <c r="U645" s="720"/>
      <c r="V645" s="720"/>
      <c r="W645" s="720"/>
      <c r="X645" s="720"/>
      <c r="Y645" s="720"/>
      <c r="Z645" s="720"/>
    </row>
    <row r="646" spans="1:26" ht="12.75" customHeight="1">
      <c r="A646" s="720"/>
      <c r="B646" s="720"/>
      <c r="C646" s="720"/>
      <c r="D646" s="720"/>
      <c r="E646" s="299"/>
      <c r="F646" s="299"/>
      <c r="G646" s="299"/>
      <c r="H646" s="299"/>
      <c r="I646" s="299"/>
      <c r="J646" s="299"/>
      <c r="K646" s="720"/>
      <c r="L646" s="720"/>
      <c r="M646" s="720"/>
      <c r="N646" s="720"/>
      <c r="O646" s="720"/>
      <c r="P646" s="720"/>
      <c r="Q646" s="720"/>
      <c r="R646" s="720"/>
      <c r="S646" s="720"/>
      <c r="T646" s="720"/>
      <c r="U646" s="720"/>
      <c r="V646" s="720"/>
      <c r="W646" s="720"/>
      <c r="X646" s="720"/>
      <c r="Y646" s="720"/>
      <c r="Z646" s="720"/>
    </row>
    <row r="647" spans="1:26" ht="12.75" customHeight="1">
      <c r="A647" s="720"/>
      <c r="B647" s="720"/>
      <c r="C647" s="720"/>
      <c r="D647" s="720"/>
      <c r="E647" s="299"/>
      <c r="F647" s="299"/>
      <c r="G647" s="299"/>
      <c r="H647" s="299"/>
      <c r="I647" s="299"/>
      <c r="J647" s="299"/>
      <c r="K647" s="720"/>
      <c r="L647" s="720"/>
      <c r="M647" s="720"/>
      <c r="N647" s="720"/>
      <c r="O647" s="720"/>
      <c r="P647" s="720"/>
      <c r="Q647" s="720"/>
      <c r="R647" s="720"/>
      <c r="S647" s="720"/>
      <c r="T647" s="720"/>
      <c r="U647" s="720"/>
      <c r="V647" s="720"/>
      <c r="W647" s="720"/>
      <c r="X647" s="720"/>
      <c r="Y647" s="720"/>
      <c r="Z647" s="720"/>
    </row>
    <row r="648" spans="1:26" ht="12.75" customHeight="1">
      <c r="A648" s="720"/>
      <c r="B648" s="720"/>
      <c r="C648" s="720"/>
      <c r="D648" s="720"/>
      <c r="E648" s="299"/>
      <c r="F648" s="299"/>
      <c r="G648" s="299"/>
      <c r="H648" s="299"/>
      <c r="I648" s="299"/>
      <c r="J648" s="299"/>
      <c r="K648" s="720"/>
      <c r="L648" s="720"/>
      <c r="M648" s="720"/>
      <c r="N648" s="720"/>
      <c r="O648" s="720"/>
      <c r="P648" s="720"/>
      <c r="Q648" s="720"/>
      <c r="R648" s="720"/>
      <c r="S648" s="720"/>
      <c r="T648" s="720"/>
      <c r="U648" s="720"/>
      <c r="V648" s="720"/>
      <c r="W648" s="720"/>
      <c r="X648" s="720"/>
      <c r="Y648" s="720"/>
      <c r="Z648" s="720"/>
    </row>
    <row r="649" spans="1:26" ht="12.75" customHeight="1">
      <c r="A649" s="720"/>
      <c r="B649" s="720"/>
      <c r="C649" s="720"/>
      <c r="D649" s="720"/>
      <c r="E649" s="299"/>
      <c r="F649" s="299"/>
      <c r="G649" s="299"/>
      <c r="H649" s="299"/>
      <c r="I649" s="299"/>
      <c r="J649" s="299"/>
      <c r="K649" s="720"/>
      <c r="L649" s="720"/>
      <c r="M649" s="720"/>
      <c r="N649" s="720"/>
      <c r="O649" s="720"/>
      <c r="P649" s="720"/>
      <c r="Q649" s="720"/>
      <c r="R649" s="720"/>
      <c r="S649" s="720"/>
      <c r="T649" s="720"/>
      <c r="U649" s="720"/>
      <c r="V649" s="720"/>
      <c r="W649" s="720"/>
      <c r="X649" s="720"/>
      <c r="Y649" s="720"/>
      <c r="Z649" s="720"/>
    </row>
    <row r="650" spans="1:26" ht="12.75" customHeight="1">
      <c r="A650" s="720"/>
      <c r="B650" s="720"/>
      <c r="C650" s="720"/>
      <c r="D650" s="720"/>
      <c r="E650" s="299"/>
      <c r="F650" s="299"/>
      <c r="G650" s="299"/>
      <c r="H650" s="299"/>
      <c r="I650" s="299"/>
      <c r="J650" s="299"/>
      <c r="K650" s="720"/>
      <c r="L650" s="720"/>
      <c r="M650" s="720"/>
      <c r="N650" s="720"/>
      <c r="O650" s="720"/>
      <c r="P650" s="720"/>
      <c r="Q650" s="720"/>
      <c r="R650" s="720"/>
      <c r="S650" s="720"/>
      <c r="T650" s="720"/>
      <c r="U650" s="720"/>
      <c r="V650" s="720"/>
      <c r="W650" s="720"/>
      <c r="X650" s="720"/>
      <c r="Y650" s="720"/>
      <c r="Z650" s="720"/>
    </row>
    <row r="651" spans="1:26" ht="12.75" customHeight="1">
      <c r="A651" s="720"/>
      <c r="B651" s="720"/>
      <c r="C651" s="720"/>
      <c r="D651" s="720"/>
      <c r="E651" s="299"/>
      <c r="F651" s="299"/>
      <c r="G651" s="299"/>
      <c r="H651" s="299"/>
      <c r="I651" s="299"/>
      <c r="J651" s="299"/>
      <c r="K651" s="720"/>
      <c r="L651" s="720"/>
      <c r="M651" s="720"/>
      <c r="N651" s="720"/>
      <c r="O651" s="720"/>
      <c r="P651" s="720"/>
      <c r="Q651" s="720"/>
      <c r="R651" s="720"/>
      <c r="S651" s="720"/>
      <c r="T651" s="720"/>
      <c r="U651" s="720"/>
      <c r="V651" s="720"/>
      <c r="W651" s="720"/>
      <c r="X651" s="720"/>
      <c r="Y651" s="720"/>
      <c r="Z651" s="720"/>
    </row>
    <row r="652" spans="1:26" ht="12.75" customHeight="1">
      <c r="A652" s="720"/>
      <c r="B652" s="720"/>
      <c r="C652" s="720"/>
      <c r="D652" s="720"/>
      <c r="E652" s="299"/>
      <c r="F652" s="299"/>
      <c r="G652" s="299"/>
      <c r="H652" s="299"/>
      <c r="I652" s="299"/>
      <c r="J652" s="299"/>
      <c r="K652" s="720"/>
      <c r="L652" s="720"/>
      <c r="M652" s="720"/>
      <c r="N652" s="720"/>
      <c r="O652" s="720"/>
      <c r="P652" s="720"/>
      <c r="Q652" s="720"/>
      <c r="R652" s="720"/>
      <c r="S652" s="720"/>
      <c r="T652" s="720"/>
      <c r="U652" s="720"/>
      <c r="V652" s="720"/>
      <c r="W652" s="720"/>
      <c r="X652" s="720"/>
      <c r="Y652" s="720"/>
      <c r="Z652" s="720"/>
    </row>
    <row r="653" spans="1:26" ht="12.75" customHeight="1">
      <c r="A653" s="720"/>
      <c r="B653" s="720"/>
      <c r="C653" s="720"/>
      <c r="D653" s="720"/>
      <c r="E653" s="299"/>
      <c r="F653" s="299"/>
      <c r="G653" s="299"/>
      <c r="H653" s="299"/>
      <c r="I653" s="299"/>
      <c r="J653" s="299"/>
      <c r="K653" s="720"/>
      <c r="L653" s="720"/>
      <c r="M653" s="720"/>
      <c r="N653" s="720"/>
      <c r="O653" s="720"/>
      <c r="P653" s="720"/>
      <c r="Q653" s="720"/>
      <c r="R653" s="720"/>
      <c r="S653" s="720"/>
      <c r="T653" s="720"/>
      <c r="U653" s="720"/>
      <c r="V653" s="720"/>
      <c r="W653" s="720"/>
      <c r="X653" s="720"/>
      <c r="Y653" s="720"/>
      <c r="Z653" s="720"/>
    </row>
    <row r="654" spans="1:26" ht="12.75" customHeight="1">
      <c r="A654" s="720"/>
      <c r="B654" s="720"/>
      <c r="C654" s="720"/>
      <c r="D654" s="720"/>
      <c r="E654" s="299"/>
      <c r="F654" s="299"/>
      <c r="G654" s="299"/>
      <c r="H654" s="299"/>
      <c r="I654" s="299"/>
      <c r="J654" s="299"/>
      <c r="K654" s="720"/>
      <c r="L654" s="720"/>
      <c r="M654" s="720"/>
      <c r="N654" s="720"/>
      <c r="O654" s="720"/>
      <c r="P654" s="720"/>
      <c r="Q654" s="720"/>
      <c r="R654" s="720"/>
      <c r="S654" s="720"/>
      <c r="T654" s="720"/>
      <c r="U654" s="720"/>
      <c r="V654" s="720"/>
      <c r="W654" s="720"/>
      <c r="X654" s="720"/>
      <c r="Y654" s="720"/>
      <c r="Z654" s="720"/>
    </row>
    <row r="655" spans="1:26" ht="12.75" customHeight="1">
      <c r="A655" s="720"/>
      <c r="B655" s="720"/>
      <c r="C655" s="720"/>
      <c r="D655" s="720"/>
      <c r="E655" s="299"/>
      <c r="F655" s="299"/>
      <c r="G655" s="299"/>
      <c r="H655" s="299"/>
      <c r="I655" s="299"/>
      <c r="J655" s="299"/>
      <c r="K655" s="720"/>
      <c r="L655" s="720"/>
      <c r="M655" s="720"/>
      <c r="N655" s="720"/>
      <c r="O655" s="720"/>
      <c r="P655" s="720"/>
      <c r="Q655" s="720"/>
      <c r="R655" s="720"/>
      <c r="S655" s="720"/>
      <c r="T655" s="720"/>
      <c r="U655" s="720"/>
      <c r="V655" s="720"/>
      <c r="W655" s="720"/>
      <c r="X655" s="720"/>
      <c r="Y655" s="720"/>
      <c r="Z655" s="720"/>
    </row>
    <row r="656" spans="1:26" ht="12.75" customHeight="1">
      <c r="A656" s="720"/>
      <c r="B656" s="720"/>
      <c r="C656" s="720"/>
      <c r="D656" s="720"/>
      <c r="E656" s="299"/>
      <c r="F656" s="299"/>
      <c r="G656" s="299"/>
      <c r="H656" s="299"/>
      <c r="I656" s="299"/>
      <c r="J656" s="299"/>
      <c r="K656" s="720"/>
      <c r="L656" s="720"/>
      <c r="M656" s="720"/>
      <c r="N656" s="720"/>
      <c r="O656" s="720"/>
      <c r="P656" s="720"/>
      <c r="Q656" s="720"/>
      <c r="R656" s="720"/>
      <c r="S656" s="720"/>
      <c r="T656" s="720"/>
      <c r="U656" s="720"/>
      <c r="V656" s="720"/>
      <c r="W656" s="720"/>
      <c r="X656" s="720"/>
      <c r="Y656" s="720"/>
      <c r="Z656" s="720"/>
    </row>
    <row r="657" spans="1:26" ht="12.75" customHeight="1">
      <c r="A657" s="720"/>
      <c r="B657" s="720"/>
      <c r="C657" s="720"/>
      <c r="D657" s="720"/>
      <c r="E657" s="299"/>
      <c r="F657" s="299"/>
      <c r="G657" s="299"/>
      <c r="H657" s="299"/>
      <c r="I657" s="299"/>
      <c r="J657" s="299"/>
      <c r="K657" s="720"/>
      <c r="L657" s="720"/>
      <c r="M657" s="720"/>
      <c r="N657" s="720"/>
      <c r="O657" s="720"/>
      <c r="P657" s="720"/>
      <c r="Q657" s="720"/>
      <c r="R657" s="720"/>
      <c r="S657" s="720"/>
      <c r="T657" s="720"/>
      <c r="U657" s="720"/>
      <c r="V657" s="720"/>
      <c r="W657" s="720"/>
      <c r="X657" s="720"/>
      <c r="Y657" s="720"/>
      <c r="Z657" s="720"/>
    </row>
    <row r="658" spans="1:26" ht="12.75" customHeight="1">
      <c r="A658" s="720"/>
      <c r="B658" s="720"/>
      <c r="C658" s="720"/>
      <c r="D658" s="720"/>
      <c r="E658" s="299"/>
      <c r="F658" s="299"/>
      <c r="G658" s="299"/>
      <c r="H658" s="299"/>
      <c r="I658" s="299"/>
      <c r="J658" s="299"/>
      <c r="K658" s="720"/>
      <c r="L658" s="720"/>
      <c r="M658" s="720"/>
      <c r="N658" s="720"/>
      <c r="O658" s="720"/>
      <c r="P658" s="720"/>
      <c r="Q658" s="720"/>
      <c r="R658" s="720"/>
      <c r="S658" s="720"/>
      <c r="T658" s="720"/>
      <c r="U658" s="720"/>
      <c r="V658" s="720"/>
      <c r="W658" s="720"/>
      <c r="X658" s="720"/>
      <c r="Y658" s="720"/>
      <c r="Z658" s="720"/>
    </row>
    <row r="659" spans="1:26" ht="12.75" customHeight="1">
      <c r="A659" s="720"/>
      <c r="B659" s="720"/>
      <c r="C659" s="720"/>
      <c r="D659" s="720"/>
      <c r="E659" s="299"/>
      <c r="F659" s="299"/>
      <c r="G659" s="299"/>
      <c r="H659" s="299"/>
      <c r="I659" s="299"/>
      <c r="J659" s="299"/>
      <c r="K659" s="720"/>
      <c r="L659" s="720"/>
      <c r="M659" s="720"/>
      <c r="N659" s="720"/>
      <c r="O659" s="720"/>
      <c r="P659" s="720"/>
      <c r="Q659" s="720"/>
      <c r="R659" s="720"/>
      <c r="S659" s="720"/>
      <c r="T659" s="720"/>
      <c r="U659" s="720"/>
      <c r="V659" s="720"/>
      <c r="W659" s="720"/>
      <c r="X659" s="720"/>
      <c r="Y659" s="720"/>
      <c r="Z659" s="720"/>
    </row>
    <row r="660" spans="1:26" ht="12.75" customHeight="1">
      <c r="A660" s="720"/>
      <c r="B660" s="720"/>
      <c r="C660" s="720"/>
      <c r="D660" s="720"/>
      <c r="E660" s="299"/>
      <c r="F660" s="299"/>
      <c r="G660" s="299"/>
      <c r="H660" s="299"/>
      <c r="I660" s="299"/>
      <c r="J660" s="299"/>
      <c r="K660" s="720"/>
      <c r="L660" s="720"/>
      <c r="M660" s="720"/>
      <c r="N660" s="720"/>
      <c r="O660" s="720"/>
      <c r="P660" s="720"/>
      <c r="Q660" s="720"/>
      <c r="R660" s="720"/>
      <c r="S660" s="720"/>
      <c r="T660" s="720"/>
      <c r="U660" s="720"/>
      <c r="V660" s="720"/>
      <c r="W660" s="720"/>
      <c r="X660" s="720"/>
      <c r="Y660" s="720"/>
      <c r="Z660" s="720"/>
    </row>
    <row r="661" spans="1:26" ht="12.75" customHeight="1">
      <c r="A661" s="720"/>
      <c r="B661" s="720"/>
      <c r="C661" s="720"/>
      <c r="D661" s="720"/>
      <c r="E661" s="299"/>
      <c r="F661" s="299"/>
      <c r="G661" s="299"/>
      <c r="H661" s="299"/>
      <c r="I661" s="299"/>
      <c r="J661" s="299"/>
      <c r="K661" s="720"/>
      <c r="L661" s="720"/>
      <c r="M661" s="720"/>
      <c r="N661" s="720"/>
      <c r="O661" s="720"/>
      <c r="P661" s="720"/>
      <c r="Q661" s="720"/>
      <c r="R661" s="720"/>
      <c r="S661" s="720"/>
      <c r="T661" s="720"/>
      <c r="U661" s="720"/>
      <c r="V661" s="720"/>
      <c r="W661" s="720"/>
      <c r="X661" s="720"/>
      <c r="Y661" s="720"/>
      <c r="Z661" s="720"/>
    </row>
    <row r="662" spans="1:26" ht="12.75" customHeight="1">
      <c r="A662" s="720"/>
      <c r="B662" s="720"/>
      <c r="C662" s="720"/>
      <c r="D662" s="720"/>
      <c r="E662" s="299"/>
      <c r="F662" s="299"/>
      <c r="G662" s="299"/>
      <c r="H662" s="299"/>
      <c r="I662" s="299"/>
      <c r="J662" s="299"/>
      <c r="K662" s="720"/>
      <c r="L662" s="720"/>
      <c r="M662" s="720"/>
      <c r="N662" s="720"/>
      <c r="O662" s="720"/>
      <c r="P662" s="720"/>
      <c r="Q662" s="720"/>
      <c r="R662" s="720"/>
      <c r="S662" s="720"/>
      <c r="T662" s="720"/>
      <c r="U662" s="720"/>
      <c r="V662" s="720"/>
      <c r="W662" s="720"/>
      <c r="X662" s="720"/>
      <c r="Y662" s="720"/>
      <c r="Z662" s="720"/>
    </row>
    <row r="663" spans="1:26" ht="12.75" customHeight="1">
      <c r="A663" s="720"/>
      <c r="B663" s="720"/>
      <c r="C663" s="720"/>
      <c r="D663" s="720"/>
      <c r="E663" s="299"/>
      <c r="F663" s="299"/>
      <c r="G663" s="299"/>
      <c r="H663" s="299"/>
      <c r="I663" s="299"/>
      <c r="J663" s="299"/>
      <c r="K663" s="720"/>
      <c r="L663" s="720"/>
      <c r="M663" s="720"/>
      <c r="N663" s="720"/>
      <c r="O663" s="720"/>
      <c r="P663" s="720"/>
      <c r="Q663" s="720"/>
      <c r="R663" s="720"/>
      <c r="S663" s="720"/>
      <c r="T663" s="720"/>
      <c r="U663" s="720"/>
      <c r="V663" s="720"/>
      <c r="W663" s="720"/>
      <c r="X663" s="720"/>
      <c r="Y663" s="720"/>
      <c r="Z663" s="720"/>
    </row>
    <row r="664" spans="1:26" ht="12.75" customHeight="1">
      <c r="A664" s="720"/>
      <c r="B664" s="720"/>
      <c r="C664" s="720"/>
      <c r="D664" s="720"/>
      <c r="E664" s="299"/>
      <c r="F664" s="299"/>
      <c r="G664" s="299"/>
      <c r="H664" s="299"/>
      <c r="I664" s="299"/>
      <c r="J664" s="299"/>
      <c r="K664" s="720"/>
      <c r="L664" s="720"/>
      <c r="M664" s="720"/>
      <c r="N664" s="720"/>
      <c r="O664" s="720"/>
      <c r="P664" s="720"/>
      <c r="Q664" s="720"/>
      <c r="R664" s="720"/>
      <c r="S664" s="720"/>
      <c r="T664" s="720"/>
      <c r="U664" s="720"/>
      <c r="V664" s="720"/>
      <c r="W664" s="720"/>
      <c r="X664" s="720"/>
      <c r="Y664" s="720"/>
      <c r="Z664" s="720"/>
    </row>
    <row r="665" spans="1:26" ht="12.75" customHeight="1">
      <c r="A665" s="720"/>
      <c r="B665" s="720"/>
      <c r="C665" s="720"/>
      <c r="D665" s="720"/>
      <c r="E665" s="299"/>
      <c r="F665" s="299"/>
      <c r="G665" s="299"/>
      <c r="H665" s="299"/>
      <c r="I665" s="299"/>
      <c r="J665" s="299"/>
      <c r="K665" s="720"/>
      <c r="L665" s="720"/>
      <c r="M665" s="720"/>
      <c r="N665" s="720"/>
      <c r="O665" s="720"/>
      <c r="P665" s="720"/>
      <c r="Q665" s="720"/>
      <c r="R665" s="720"/>
      <c r="S665" s="720"/>
      <c r="T665" s="720"/>
      <c r="U665" s="720"/>
      <c r="V665" s="720"/>
      <c r="W665" s="720"/>
      <c r="X665" s="720"/>
      <c r="Y665" s="720"/>
      <c r="Z665" s="720"/>
    </row>
    <row r="666" spans="1:26" ht="12.75" customHeight="1">
      <c r="A666" s="720"/>
      <c r="B666" s="720"/>
      <c r="C666" s="720"/>
      <c r="D666" s="720"/>
      <c r="E666" s="299"/>
      <c r="F666" s="299"/>
      <c r="G666" s="299"/>
      <c r="H666" s="299"/>
      <c r="I666" s="299"/>
      <c r="J666" s="299"/>
      <c r="K666" s="720"/>
      <c r="L666" s="720"/>
      <c r="M666" s="720"/>
      <c r="N666" s="720"/>
      <c r="O666" s="720"/>
      <c r="P666" s="720"/>
      <c r="Q666" s="720"/>
      <c r="R666" s="720"/>
      <c r="S666" s="720"/>
      <c r="T666" s="720"/>
      <c r="U666" s="720"/>
      <c r="V666" s="720"/>
      <c r="W666" s="720"/>
      <c r="X666" s="720"/>
      <c r="Y666" s="720"/>
      <c r="Z666" s="720"/>
    </row>
    <row r="667" spans="1:26" ht="12.75" customHeight="1">
      <c r="A667" s="720"/>
      <c r="B667" s="720"/>
      <c r="C667" s="720"/>
      <c r="D667" s="720"/>
      <c r="E667" s="299"/>
      <c r="F667" s="299"/>
      <c r="G667" s="299"/>
      <c r="H667" s="299"/>
      <c r="I667" s="299"/>
      <c r="J667" s="299"/>
      <c r="K667" s="720"/>
      <c r="L667" s="720"/>
      <c r="M667" s="720"/>
      <c r="N667" s="720"/>
      <c r="O667" s="720"/>
      <c r="P667" s="720"/>
      <c r="Q667" s="720"/>
      <c r="R667" s="720"/>
      <c r="S667" s="720"/>
      <c r="T667" s="720"/>
      <c r="U667" s="720"/>
      <c r="V667" s="720"/>
      <c r="W667" s="720"/>
      <c r="X667" s="720"/>
      <c r="Y667" s="720"/>
      <c r="Z667" s="720"/>
    </row>
    <row r="668" spans="1:26" ht="12.75" customHeight="1">
      <c r="A668" s="720"/>
      <c r="B668" s="720"/>
      <c r="C668" s="720"/>
      <c r="D668" s="720"/>
      <c r="E668" s="299"/>
      <c r="F668" s="299"/>
      <c r="G668" s="299"/>
      <c r="H668" s="299"/>
      <c r="I668" s="299"/>
      <c r="J668" s="299"/>
      <c r="K668" s="720"/>
      <c r="L668" s="720"/>
      <c r="M668" s="720"/>
      <c r="N668" s="720"/>
      <c r="O668" s="720"/>
      <c r="P668" s="720"/>
      <c r="Q668" s="720"/>
      <c r="R668" s="720"/>
      <c r="S668" s="720"/>
      <c r="T668" s="720"/>
      <c r="U668" s="720"/>
      <c r="V668" s="720"/>
      <c r="W668" s="720"/>
      <c r="X668" s="720"/>
      <c r="Y668" s="720"/>
      <c r="Z668" s="720"/>
    </row>
    <row r="669" spans="1:26" ht="12.75" customHeight="1">
      <c r="A669" s="720"/>
      <c r="B669" s="720"/>
      <c r="C669" s="720"/>
      <c r="D669" s="720"/>
      <c r="E669" s="299"/>
      <c r="F669" s="299"/>
      <c r="G669" s="299"/>
      <c r="H669" s="299"/>
      <c r="I669" s="299"/>
      <c r="J669" s="299"/>
      <c r="K669" s="720"/>
      <c r="L669" s="720"/>
      <c r="M669" s="720"/>
      <c r="N669" s="720"/>
      <c r="O669" s="720"/>
      <c r="P669" s="720"/>
      <c r="Q669" s="720"/>
      <c r="R669" s="720"/>
      <c r="S669" s="720"/>
      <c r="T669" s="720"/>
      <c r="U669" s="720"/>
      <c r="V669" s="720"/>
      <c r="W669" s="720"/>
      <c r="X669" s="720"/>
      <c r="Y669" s="720"/>
      <c r="Z669" s="720"/>
    </row>
    <row r="670" spans="1:26" ht="12.75" customHeight="1">
      <c r="A670" s="720"/>
      <c r="B670" s="720"/>
      <c r="C670" s="720"/>
      <c r="D670" s="720"/>
      <c r="E670" s="299"/>
      <c r="F670" s="299"/>
      <c r="G670" s="299"/>
      <c r="H670" s="299"/>
      <c r="I670" s="299"/>
      <c r="J670" s="299"/>
      <c r="K670" s="720"/>
      <c r="L670" s="720"/>
      <c r="M670" s="720"/>
      <c r="N670" s="720"/>
      <c r="O670" s="720"/>
      <c r="P670" s="720"/>
      <c r="Q670" s="720"/>
      <c r="R670" s="720"/>
      <c r="S670" s="720"/>
      <c r="T670" s="720"/>
      <c r="U670" s="720"/>
      <c r="V670" s="720"/>
      <c r="W670" s="720"/>
      <c r="X670" s="720"/>
      <c r="Y670" s="720"/>
      <c r="Z670" s="720"/>
    </row>
    <row r="671" spans="1:26" ht="12.75" customHeight="1">
      <c r="A671" s="720"/>
      <c r="B671" s="720"/>
      <c r="C671" s="720"/>
      <c r="D671" s="720"/>
      <c r="E671" s="299"/>
      <c r="F671" s="299"/>
      <c r="G671" s="299"/>
      <c r="H671" s="299"/>
      <c r="I671" s="299"/>
      <c r="J671" s="299"/>
      <c r="K671" s="720"/>
      <c r="L671" s="720"/>
      <c r="M671" s="720"/>
      <c r="N671" s="720"/>
      <c r="O671" s="720"/>
      <c r="P671" s="720"/>
      <c r="Q671" s="720"/>
      <c r="R671" s="720"/>
      <c r="S671" s="720"/>
      <c r="T671" s="720"/>
      <c r="U671" s="720"/>
      <c r="V671" s="720"/>
      <c r="W671" s="720"/>
      <c r="X671" s="720"/>
      <c r="Y671" s="720"/>
      <c r="Z671" s="720"/>
    </row>
    <row r="672" spans="1:26" ht="12.75" customHeight="1">
      <c r="A672" s="720"/>
      <c r="B672" s="720"/>
      <c r="C672" s="720"/>
      <c r="D672" s="720"/>
      <c r="E672" s="299"/>
      <c r="F672" s="299"/>
      <c r="G672" s="299"/>
      <c r="H672" s="299"/>
      <c r="I672" s="299"/>
      <c r="J672" s="299"/>
      <c r="K672" s="720"/>
      <c r="L672" s="720"/>
      <c r="M672" s="720"/>
      <c r="N672" s="720"/>
      <c r="O672" s="720"/>
      <c r="P672" s="720"/>
      <c r="Q672" s="720"/>
      <c r="R672" s="720"/>
      <c r="S672" s="720"/>
      <c r="T672" s="720"/>
      <c r="U672" s="720"/>
      <c r="V672" s="720"/>
      <c r="W672" s="720"/>
      <c r="X672" s="720"/>
      <c r="Y672" s="720"/>
      <c r="Z672" s="720"/>
    </row>
    <row r="673" spans="1:26" ht="12.75" customHeight="1">
      <c r="A673" s="720"/>
      <c r="B673" s="720"/>
      <c r="C673" s="720"/>
      <c r="D673" s="720"/>
      <c r="E673" s="299"/>
      <c r="F673" s="299"/>
      <c r="G673" s="299"/>
      <c r="H673" s="299"/>
      <c r="I673" s="299"/>
      <c r="J673" s="299"/>
      <c r="K673" s="720"/>
      <c r="L673" s="720"/>
      <c r="M673" s="720"/>
      <c r="N673" s="720"/>
      <c r="O673" s="720"/>
      <c r="P673" s="720"/>
      <c r="Q673" s="720"/>
      <c r="R673" s="720"/>
      <c r="S673" s="720"/>
      <c r="T673" s="720"/>
      <c r="U673" s="720"/>
      <c r="V673" s="720"/>
      <c r="W673" s="720"/>
      <c r="X673" s="720"/>
      <c r="Y673" s="720"/>
      <c r="Z673" s="720"/>
    </row>
    <row r="674" spans="1:26" ht="12.75" customHeight="1">
      <c r="A674" s="720"/>
      <c r="B674" s="720"/>
      <c r="C674" s="720"/>
      <c r="D674" s="720"/>
      <c r="E674" s="299"/>
      <c r="F674" s="299"/>
      <c r="G674" s="299"/>
      <c r="H674" s="299"/>
      <c r="I674" s="299"/>
      <c r="J674" s="299"/>
      <c r="K674" s="720"/>
      <c r="L674" s="720"/>
      <c r="M674" s="720"/>
      <c r="N674" s="720"/>
      <c r="O674" s="720"/>
      <c r="P674" s="720"/>
      <c r="Q674" s="720"/>
      <c r="R674" s="720"/>
      <c r="S674" s="720"/>
      <c r="T674" s="720"/>
      <c r="U674" s="720"/>
      <c r="V674" s="720"/>
      <c r="W674" s="720"/>
      <c r="X674" s="720"/>
      <c r="Y674" s="720"/>
      <c r="Z674" s="720"/>
    </row>
    <row r="675" spans="1:26" ht="12.75" customHeight="1">
      <c r="A675" s="720"/>
      <c r="B675" s="720"/>
      <c r="C675" s="720"/>
      <c r="D675" s="720"/>
      <c r="E675" s="299"/>
      <c r="F675" s="299"/>
      <c r="G675" s="299"/>
      <c r="H675" s="299"/>
      <c r="I675" s="299"/>
      <c r="J675" s="299"/>
      <c r="K675" s="720"/>
      <c r="L675" s="720"/>
      <c r="M675" s="720"/>
      <c r="N675" s="720"/>
      <c r="O675" s="720"/>
      <c r="P675" s="720"/>
      <c r="Q675" s="720"/>
      <c r="R675" s="720"/>
      <c r="S675" s="720"/>
      <c r="T675" s="720"/>
      <c r="U675" s="720"/>
      <c r="V675" s="720"/>
      <c r="W675" s="720"/>
      <c r="X675" s="720"/>
      <c r="Y675" s="720"/>
      <c r="Z675" s="720"/>
    </row>
    <row r="676" spans="1:26" ht="12.75" customHeight="1">
      <c r="A676" s="720"/>
      <c r="B676" s="720"/>
      <c r="C676" s="720"/>
      <c r="D676" s="720"/>
      <c r="E676" s="299"/>
      <c r="F676" s="299"/>
      <c r="G676" s="299"/>
      <c r="H676" s="299"/>
      <c r="I676" s="299"/>
      <c r="J676" s="299"/>
      <c r="K676" s="720"/>
      <c r="L676" s="720"/>
      <c r="M676" s="720"/>
      <c r="N676" s="720"/>
      <c r="O676" s="720"/>
      <c r="P676" s="720"/>
      <c r="Q676" s="720"/>
      <c r="R676" s="720"/>
      <c r="S676" s="720"/>
      <c r="T676" s="720"/>
      <c r="U676" s="720"/>
      <c r="V676" s="720"/>
      <c r="W676" s="720"/>
      <c r="X676" s="720"/>
      <c r="Y676" s="720"/>
      <c r="Z676" s="720"/>
    </row>
    <row r="677" spans="1:26" ht="12.75" customHeight="1">
      <c r="A677" s="720"/>
      <c r="B677" s="720"/>
      <c r="C677" s="720"/>
      <c r="D677" s="720"/>
      <c r="E677" s="299"/>
      <c r="F677" s="299"/>
      <c r="G677" s="299"/>
      <c r="H677" s="299"/>
      <c r="I677" s="299"/>
      <c r="J677" s="299"/>
      <c r="K677" s="720"/>
      <c r="L677" s="720"/>
      <c r="M677" s="720"/>
      <c r="N677" s="720"/>
      <c r="O677" s="720"/>
      <c r="P677" s="720"/>
      <c r="Q677" s="720"/>
      <c r="R677" s="720"/>
      <c r="S677" s="720"/>
      <c r="T677" s="720"/>
      <c r="U677" s="720"/>
      <c r="V677" s="720"/>
      <c r="W677" s="720"/>
      <c r="X677" s="720"/>
      <c r="Y677" s="720"/>
      <c r="Z677" s="720"/>
    </row>
    <row r="678" spans="1:26" ht="12.75" customHeight="1">
      <c r="A678" s="720"/>
      <c r="B678" s="720"/>
      <c r="C678" s="720"/>
      <c r="D678" s="720"/>
      <c r="E678" s="299"/>
      <c r="F678" s="299"/>
      <c r="G678" s="299"/>
      <c r="H678" s="299"/>
      <c r="I678" s="299"/>
      <c r="J678" s="299"/>
      <c r="K678" s="720"/>
      <c r="L678" s="720"/>
      <c r="M678" s="720"/>
      <c r="N678" s="720"/>
      <c r="O678" s="720"/>
      <c r="P678" s="720"/>
      <c r="Q678" s="720"/>
      <c r="R678" s="720"/>
      <c r="S678" s="720"/>
      <c r="T678" s="720"/>
      <c r="U678" s="720"/>
      <c r="V678" s="720"/>
      <c r="W678" s="720"/>
      <c r="X678" s="720"/>
      <c r="Y678" s="720"/>
      <c r="Z678" s="720"/>
    </row>
    <row r="679" spans="1:26" ht="12.75" customHeight="1">
      <c r="A679" s="720"/>
      <c r="B679" s="720"/>
      <c r="C679" s="720"/>
      <c r="D679" s="720"/>
      <c r="E679" s="299"/>
      <c r="F679" s="299"/>
      <c r="G679" s="299"/>
      <c r="H679" s="299"/>
      <c r="I679" s="299"/>
      <c r="J679" s="299"/>
      <c r="K679" s="720"/>
      <c r="L679" s="720"/>
      <c r="M679" s="720"/>
      <c r="N679" s="720"/>
      <c r="O679" s="720"/>
      <c r="P679" s="720"/>
      <c r="Q679" s="720"/>
      <c r="R679" s="720"/>
      <c r="S679" s="720"/>
      <c r="T679" s="720"/>
      <c r="U679" s="720"/>
      <c r="V679" s="720"/>
      <c r="W679" s="720"/>
      <c r="X679" s="720"/>
      <c r="Y679" s="720"/>
      <c r="Z679" s="720"/>
    </row>
    <row r="680" spans="1:26" ht="12.75" customHeight="1">
      <c r="A680" s="720"/>
      <c r="B680" s="720"/>
      <c r="C680" s="720"/>
      <c r="D680" s="720"/>
      <c r="E680" s="299"/>
      <c r="F680" s="299"/>
      <c r="G680" s="299"/>
      <c r="H680" s="299"/>
      <c r="I680" s="299"/>
      <c r="J680" s="299"/>
      <c r="K680" s="720"/>
      <c r="L680" s="720"/>
      <c r="M680" s="720"/>
      <c r="N680" s="720"/>
      <c r="O680" s="720"/>
      <c r="P680" s="720"/>
      <c r="Q680" s="720"/>
      <c r="R680" s="720"/>
      <c r="S680" s="720"/>
      <c r="T680" s="720"/>
      <c r="U680" s="720"/>
      <c r="V680" s="720"/>
      <c r="W680" s="720"/>
      <c r="X680" s="720"/>
      <c r="Y680" s="720"/>
      <c r="Z680" s="720"/>
    </row>
    <row r="681" spans="1:26" ht="12.75" customHeight="1">
      <c r="A681" s="720"/>
      <c r="B681" s="720"/>
      <c r="C681" s="720"/>
      <c r="D681" s="720"/>
      <c r="E681" s="299"/>
      <c r="F681" s="299"/>
      <c r="G681" s="299"/>
      <c r="H681" s="299"/>
      <c r="I681" s="299"/>
      <c r="J681" s="299"/>
      <c r="K681" s="720"/>
      <c r="L681" s="720"/>
      <c r="M681" s="720"/>
      <c r="N681" s="720"/>
      <c r="O681" s="720"/>
      <c r="P681" s="720"/>
      <c r="Q681" s="720"/>
      <c r="R681" s="720"/>
      <c r="S681" s="720"/>
      <c r="T681" s="720"/>
      <c r="U681" s="720"/>
      <c r="V681" s="720"/>
      <c r="W681" s="720"/>
      <c r="X681" s="720"/>
      <c r="Y681" s="720"/>
      <c r="Z681" s="720"/>
    </row>
    <row r="682" spans="1:26" ht="12.75" customHeight="1">
      <c r="A682" s="720"/>
      <c r="B682" s="720"/>
      <c r="C682" s="720"/>
      <c r="D682" s="720"/>
      <c r="E682" s="299"/>
      <c r="F682" s="299"/>
      <c r="G682" s="299"/>
      <c r="H682" s="299"/>
      <c r="I682" s="299"/>
      <c r="J682" s="299"/>
      <c r="K682" s="720"/>
      <c r="L682" s="720"/>
      <c r="M682" s="720"/>
      <c r="N682" s="720"/>
      <c r="O682" s="720"/>
      <c r="P682" s="720"/>
      <c r="Q682" s="720"/>
      <c r="R682" s="720"/>
      <c r="S682" s="720"/>
      <c r="T682" s="720"/>
      <c r="U682" s="720"/>
      <c r="V682" s="720"/>
      <c r="W682" s="720"/>
      <c r="X682" s="720"/>
      <c r="Y682" s="720"/>
      <c r="Z682" s="720"/>
    </row>
    <row r="683" spans="1:26" ht="12.75" customHeight="1">
      <c r="A683" s="720"/>
      <c r="B683" s="720"/>
      <c r="C683" s="720"/>
      <c r="D683" s="720"/>
      <c r="E683" s="299"/>
      <c r="F683" s="299"/>
      <c r="G683" s="299"/>
      <c r="H683" s="299"/>
      <c r="I683" s="299"/>
      <c r="J683" s="299"/>
      <c r="K683" s="720"/>
      <c r="L683" s="720"/>
      <c r="M683" s="720"/>
      <c r="N683" s="720"/>
      <c r="O683" s="720"/>
      <c r="P683" s="720"/>
      <c r="Q683" s="720"/>
      <c r="R683" s="720"/>
      <c r="S683" s="720"/>
      <c r="T683" s="720"/>
      <c r="U683" s="720"/>
      <c r="V683" s="720"/>
      <c r="W683" s="720"/>
      <c r="X683" s="720"/>
      <c r="Y683" s="720"/>
      <c r="Z683" s="720"/>
    </row>
    <row r="684" spans="1:26" ht="12.75" customHeight="1">
      <c r="A684" s="720"/>
      <c r="B684" s="720"/>
      <c r="C684" s="720"/>
      <c r="D684" s="720"/>
      <c r="E684" s="299"/>
      <c r="F684" s="299"/>
      <c r="G684" s="299"/>
      <c r="H684" s="299"/>
      <c r="I684" s="299"/>
      <c r="J684" s="299"/>
      <c r="K684" s="720"/>
      <c r="L684" s="720"/>
      <c r="M684" s="720"/>
      <c r="N684" s="720"/>
      <c r="O684" s="720"/>
      <c r="P684" s="720"/>
      <c r="Q684" s="720"/>
      <c r="R684" s="720"/>
      <c r="S684" s="720"/>
      <c r="T684" s="720"/>
      <c r="U684" s="720"/>
      <c r="V684" s="720"/>
      <c r="W684" s="720"/>
      <c r="X684" s="720"/>
      <c r="Y684" s="720"/>
      <c r="Z684" s="720"/>
    </row>
    <row r="685" spans="1:26" ht="12.75" customHeight="1">
      <c r="A685" s="720"/>
      <c r="B685" s="720"/>
      <c r="C685" s="720"/>
      <c r="D685" s="720"/>
      <c r="E685" s="299"/>
      <c r="F685" s="299"/>
      <c r="G685" s="299"/>
      <c r="H685" s="299"/>
      <c r="I685" s="299"/>
      <c r="J685" s="299"/>
      <c r="K685" s="720"/>
      <c r="L685" s="720"/>
      <c r="M685" s="720"/>
      <c r="N685" s="720"/>
      <c r="O685" s="720"/>
      <c r="P685" s="720"/>
      <c r="Q685" s="720"/>
      <c r="R685" s="720"/>
      <c r="S685" s="720"/>
      <c r="T685" s="720"/>
      <c r="U685" s="720"/>
      <c r="V685" s="720"/>
      <c r="W685" s="720"/>
      <c r="X685" s="720"/>
      <c r="Y685" s="720"/>
      <c r="Z685" s="720"/>
    </row>
    <row r="686" spans="1:26" ht="12.75" customHeight="1">
      <c r="A686" s="720"/>
      <c r="B686" s="720"/>
      <c r="C686" s="720"/>
      <c r="D686" s="720"/>
      <c r="E686" s="299"/>
      <c r="F686" s="299"/>
      <c r="G686" s="299"/>
      <c r="H686" s="299"/>
      <c r="I686" s="299"/>
      <c r="J686" s="299"/>
      <c r="K686" s="720"/>
      <c r="L686" s="720"/>
      <c r="M686" s="720"/>
      <c r="N686" s="720"/>
      <c r="O686" s="720"/>
      <c r="P686" s="720"/>
      <c r="Q686" s="720"/>
      <c r="R686" s="720"/>
      <c r="S686" s="720"/>
      <c r="T686" s="720"/>
      <c r="U686" s="720"/>
      <c r="V686" s="720"/>
      <c r="W686" s="720"/>
      <c r="X686" s="720"/>
      <c r="Y686" s="720"/>
      <c r="Z686" s="720"/>
    </row>
    <row r="687" spans="1:26" ht="12.75" customHeight="1">
      <c r="A687" s="720"/>
      <c r="B687" s="720"/>
      <c r="C687" s="720"/>
      <c r="D687" s="720"/>
      <c r="E687" s="299"/>
      <c r="F687" s="299"/>
      <c r="G687" s="299"/>
      <c r="H687" s="299"/>
      <c r="I687" s="299"/>
      <c r="J687" s="299"/>
      <c r="K687" s="720"/>
      <c r="L687" s="720"/>
      <c r="M687" s="720"/>
      <c r="N687" s="720"/>
      <c r="O687" s="720"/>
      <c r="P687" s="720"/>
      <c r="Q687" s="720"/>
      <c r="R687" s="720"/>
      <c r="S687" s="720"/>
      <c r="T687" s="720"/>
      <c r="U687" s="720"/>
      <c r="V687" s="720"/>
      <c r="W687" s="720"/>
      <c r="X687" s="720"/>
      <c r="Y687" s="720"/>
      <c r="Z687" s="720"/>
    </row>
    <row r="688" spans="1:26" ht="12.75" customHeight="1">
      <c r="A688" s="720"/>
      <c r="B688" s="720"/>
      <c r="C688" s="720"/>
      <c r="D688" s="720"/>
      <c r="E688" s="299"/>
      <c r="F688" s="299"/>
      <c r="G688" s="299"/>
      <c r="H688" s="299"/>
      <c r="I688" s="299"/>
      <c r="J688" s="299"/>
      <c r="K688" s="720"/>
      <c r="L688" s="720"/>
      <c r="M688" s="720"/>
      <c r="N688" s="720"/>
      <c r="O688" s="720"/>
      <c r="P688" s="720"/>
      <c r="Q688" s="720"/>
      <c r="R688" s="720"/>
      <c r="S688" s="720"/>
      <c r="T688" s="720"/>
      <c r="U688" s="720"/>
      <c r="V688" s="720"/>
      <c r="W688" s="720"/>
      <c r="X688" s="720"/>
      <c r="Y688" s="720"/>
      <c r="Z688" s="720"/>
    </row>
    <row r="689" spans="1:26" ht="12.75" customHeight="1">
      <c r="A689" s="720"/>
      <c r="B689" s="720"/>
      <c r="C689" s="720"/>
      <c r="D689" s="720"/>
      <c r="E689" s="299"/>
      <c r="F689" s="299"/>
      <c r="G689" s="299"/>
      <c r="H689" s="299"/>
      <c r="I689" s="299"/>
      <c r="J689" s="299"/>
      <c r="K689" s="720"/>
      <c r="L689" s="720"/>
      <c r="M689" s="720"/>
      <c r="N689" s="720"/>
      <c r="O689" s="720"/>
      <c r="P689" s="720"/>
      <c r="Q689" s="720"/>
      <c r="R689" s="720"/>
      <c r="S689" s="720"/>
      <c r="T689" s="720"/>
      <c r="U689" s="720"/>
      <c r="V689" s="720"/>
      <c r="W689" s="720"/>
      <c r="X689" s="720"/>
      <c r="Y689" s="720"/>
      <c r="Z689" s="720"/>
    </row>
    <row r="690" spans="1:26" ht="12.75" customHeight="1">
      <c r="A690" s="720"/>
      <c r="B690" s="720"/>
      <c r="C690" s="720"/>
      <c r="D690" s="720"/>
      <c r="E690" s="299"/>
      <c r="F690" s="299"/>
      <c r="G690" s="299"/>
      <c r="H690" s="299"/>
      <c r="I690" s="299"/>
      <c r="J690" s="299"/>
      <c r="K690" s="720"/>
      <c r="L690" s="720"/>
      <c r="M690" s="720"/>
      <c r="N690" s="720"/>
      <c r="O690" s="720"/>
      <c r="P690" s="720"/>
      <c r="Q690" s="720"/>
      <c r="R690" s="720"/>
      <c r="S690" s="720"/>
      <c r="T690" s="720"/>
      <c r="U690" s="720"/>
      <c r="V690" s="720"/>
      <c r="W690" s="720"/>
      <c r="X690" s="720"/>
      <c r="Y690" s="720"/>
      <c r="Z690" s="720"/>
    </row>
    <row r="691" spans="1:26" ht="12.75" customHeight="1">
      <c r="A691" s="720"/>
      <c r="B691" s="720"/>
      <c r="C691" s="720"/>
      <c r="D691" s="720"/>
      <c r="E691" s="299"/>
      <c r="F691" s="299"/>
      <c r="G691" s="299"/>
      <c r="H691" s="299"/>
      <c r="I691" s="299"/>
      <c r="J691" s="299"/>
      <c r="K691" s="720"/>
      <c r="L691" s="720"/>
      <c r="M691" s="720"/>
      <c r="N691" s="720"/>
      <c r="O691" s="720"/>
      <c r="P691" s="720"/>
      <c r="Q691" s="720"/>
      <c r="R691" s="720"/>
      <c r="S691" s="720"/>
      <c r="T691" s="720"/>
      <c r="U691" s="720"/>
      <c r="V691" s="720"/>
      <c r="W691" s="720"/>
      <c r="X691" s="720"/>
      <c r="Y691" s="720"/>
      <c r="Z691" s="720"/>
    </row>
    <row r="692" spans="1:26" ht="12.75" customHeight="1">
      <c r="A692" s="720"/>
      <c r="B692" s="720"/>
      <c r="C692" s="720"/>
      <c r="D692" s="720"/>
      <c r="E692" s="299"/>
      <c r="F692" s="299"/>
      <c r="G692" s="299"/>
      <c r="H692" s="299"/>
      <c r="I692" s="299"/>
      <c r="J692" s="299"/>
      <c r="K692" s="720"/>
      <c r="L692" s="720"/>
      <c r="M692" s="720"/>
      <c r="N692" s="720"/>
      <c r="O692" s="720"/>
      <c r="P692" s="720"/>
      <c r="Q692" s="720"/>
      <c r="R692" s="720"/>
      <c r="S692" s="720"/>
      <c r="T692" s="720"/>
      <c r="U692" s="720"/>
      <c r="V692" s="720"/>
      <c r="W692" s="720"/>
      <c r="X692" s="720"/>
      <c r="Y692" s="720"/>
      <c r="Z692" s="720"/>
    </row>
    <row r="693" spans="1:26" ht="12.75" customHeight="1">
      <c r="A693" s="720"/>
      <c r="B693" s="720"/>
      <c r="C693" s="720"/>
      <c r="D693" s="720"/>
      <c r="E693" s="299"/>
      <c r="F693" s="299"/>
      <c r="G693" s="299"/>
      <c r="H693" s="299"/>
      <c r="I693" s="299"/>
      <c r="J693" s="299"/>
      <c r="K693" s="720"/>
      <c r="L693" s="720"/>
      <c r="M693" s="720"/>
      <c r="N693" s="720"/>
      <c r="O693" s="720"/>
      <c r="P693" s="720"/>
      <c r="Q693" s="720"/>
      <c r="R693" s="720"/>
      <c r="S693" s="720"/>
      <c r="T693" s="720"/>
      <c r="U693" s="720"/>
      <c r="V693" s="720"/>
      <c r="W693" s="720"/>
      <c r="X693" s="720"/>
      <c r="Y693" s="720"/>
      <c r="Z693" s="720"/>
    </row>
    <row r="694" spans="1:26" ht="12.75" customHeight="1">
      <c r="A694" s="720"/>
      <c r="B694" s="720"/>
      <c r="C694" s="720"/>
      <c r="D694" s="720"/>
      <c r="E694" s="299"/>
      <c r="F694" s="299"/>
      <c r="G694" s="299"/>
      <c r="H694" s="299"/>
      <c r="I694" s="299"/>
      <c r="J694" s="299"/>
      <c r="K694" s="720"/>
      <c r="L694" s="720"/>
      <c r="M694" s="720"/>
      <c r="N694" s="720"/>
      <c r="O694" s="720"/>
      <c r="P694" s="720"/>
      <c r="Q694" s="720"/>
      <c r="R694" s="720"/>
      <c r="S694" s="720"/>
      <c r="T694" s="720"/>
      <c r="U694" s="720"/>
      <c r="V694" s="720"/>
      <c r="W694" s="720"/>
      <c r="X694" s="720"/>
      <c r="Y694" s="720"/>
      <c r="Z694" s="720"/>
    </row>
    <row r="695" spans="1:26" ht="12.75" customHeight="1">
      <c r="A695" s="720"/>
      <c r="B695" s="720"/>
      <c r="C695" s="720"/>
      <c r="D695" s="720"/>
      <c r="E695" s="299"/>
      <c r="F695" s="299"/>
      <c r="G695" s="299"/>
      <c r="H695" s="299"/>
      <c r="I695" s="299"/>
      <c r="J695" s="299"/>
      <c r="K695" s="720"/>
      <c r="L695" s="720"/>
      <c r="M695" s="720"/>
      <c r="N695" s="720"/>
      <c r="O695" s="720"/>
      <c r="P695" s="720"/>
      <c r="Q695" s="720"/>
      <c r="R695" s="720"/>
      <c r="S695" s="720"/>
      <c r="T695" s="720"/>
      <c r="U695" s="720"/>
      <c r="V695" s="720"/>
      <c r="W695" s="720"/>
      <c r="X695" s="720"/>
      <c r="Y695" s="720"/>
      <c r="Z695" s="720"/>
    </row>
    <row r="696" spans="1:26" ht="12.75" customHeight="1">
      <c r="A696" s="720"/>
      <c r="B696" s="720"/>
      <c r="C696" s="720"/>
      <c r="D696" s="720"/>
      <c r="E696" s="299"/>
      <c r="F696" s="299"/>
      <c r="G696" s="299"/>
      <c r="H696" s="299"/>
      <c r="I696" s="299"/>
      <c r="J696" s="299"/>
      <c r="K696" s="720"/>
      <c r="L696" s="720"/>
      <c r="M696" s="720"/>
      <c r="N696" s="720"/>
      <c r="O696" s="720"/>
      <c r="P696" s="720"/>
      <c r="Q696" s="720"/>
      <c r="R696" s="720"/>
      <c r="S696" s="720"/>
      <c r="T696" s="720"/>
      <c r="U696" s="720"/>
      <c r="V696" s="720"/>
      <c r="W696" s="720"/>
      <c r="X696" s="720"/>
      <c r="Y696" s="720"/>
      <c r="Z696" s="720"/>
    </row>
    <row r="697" spans="1:26" ht="12.75" customHeight="1">
      <c r="A697" s="720"/>
      <c r="B697" s="720"/>
      <c r="C697" s="720"/>
      <c r="D697" s="720"/>
      <c r="E697" s="299"/>
      <c r="F697" s="299"/>
      <c r="G697" s="299"/>
      <c r="H697" s="299"/>
      <c r="I697" s="299"/>
      <c r="J697" s="299"/>
      <c r="K697" s="720"/>
      <c r="L697" s="720"/>
      <c r="M697" s="720"/>
      <c r="N697" s="720"/>
      <c r="O697" s="720"/>
      <c r="P697" s="720"/>
      <c r="Q697" s="720"/>
      <c r="R697" s="720"/>
      <c r="S697" s="720"/>
      <c r="T697" s="720"/>
      <c r="U697" s="720"/>
      <c r="V697" s="720"/>
      <c r="W697" s="720"/>
      <c r="X697" s="720"/>
      <c r="Y697" s="720"/>
      <c r="Z697" s="720"/>
    </row>
    <row r="698" spans="1:26" ht="12.75" customHeight="1">
      <c r="A698" s="720"/>
      <c r="B698" s="720"/>
      <c r="C698" s="720"/>
      <c r="D698" s="720"/>
      <c r="E698" s="299"/>
      <c r="F698" s="299"/>
      <c r="G698" s="299"/>
      <c r="H698" s="299"/>
      <c r="I698" s="299"/>
      <c r="J698" s="299"/>
      <c r="K698" s="720"/>
      <c r="L698" s="720"/>
      <c r="M698" s="720"/>
      <c r="N698" s="720"/>
      <c r="O698" s="720"/>
      <c r="P698" s="720"/>
      <c r="Q698" s="720"/>
      <c r="R698" s="720"/>
      <c r="S698" s="720"/>
      <c r="T698" s="720"/>
      <c r="U698" s="720"/>
      <c r="V698" s="720"/>
      <c r="W698" s="720"/>
      <c r="X698" s="720"/>
      <c r="Y698" s="720"/>
      <c r="Z698" s="720"/>
    </row>
    <row r="699" spans="1:26" ht="12.75" customHeight="1">
      <c r="A699" s="720"/>
      <c r="B699" s="720"/>
      <c r="C699" s="720"/>
      <c r="D699" s="720"/>
      <c r="E699" s="299"/>
      <c r="F699" s="299"/>
      <c r="G699" s="299"/>
      <c r="H699" s="299"/>
      <c r="I699" s="299"/>
      <c r="J699" s="299"/>
      <c r="K699" s="720"/>
      <c r="L699" s="720"/>
      <c r="M699" s="720"/>
      <c r="N699" s="720"/>
      <c r="O699" s="720"/>
      <c r="P699" s="720"/>
      <c r="Q699" s="720"/>
      <c r="R699" s="720"/>
      <c r="S699" s="720"/>
      <c r="T699" s="720"/>
      <c r="U699" s="720"/>
      <c r="V699" s="720"/>
      <c r="W699" s="720"/>
      <c r="X699" s="720"/>
      <c r="Y699" s="720"/>
      <c r="Z699" s="720"/>
    </row>
    <row r="700" spans="1:26" ht="12.75" customHeight="1">
      <c r="A700" s="720"/>
      <c r="B700" s="720"/>
      <c r="C700" s="720"/>
      <c r="D700" s="720"/>
      <c r="E700" s="299"/>
      <c r="F700" s="299"/>
      <c r="G700" s="299"/>
      <c r="H700" s="299"/>
      <c r="I700" s="299"/>
      <c r="J700" s="299"/>
      <c r="K700" s="720"/>
      <c r="L700" s="720"/>
      <c r="M700" s="720"/>
      <c r="N700" s="720"/>
      <c r="O700" s="720"/>
      <c r="P700" s="720"/>
      <c r="Q700" s="720"/>
      <c r="R700" s="720"/>
      <c r="S700" s="720"/>
      <c r="T700" s="720"/>
      <c r="U700" s="720"/>
      <c r="V700" s="720"/>
      <c r="W700" s="720"/>
      <c r="X700" s="720"/>
      <c r="Y700" s="720"/>
      <c r="Z700" s="720"/>
    </row>
    <row r="701" spans="1:26" ht="12.75" customHeight="1">
      <c r="A701" s="720"/>
      <c r="B701" s="720"/>
      <c r="C701" s="720"/>
      <c r="D701" s="720"/>
      <c r="E701" s="299"/>
      <c r="F701" s="299"/>
      <c r="G701" s="299"/>
      <c r="H701" s="299"/>
      <c r="I701" s="299"/>
      <c r="J701" s="299"/>
      <c r="K701" s="720"/>
      <c r="L701" s="720"/>
      <c r="M701" s="720"/>
      <c r="N701" s="720"/>
      <c r="O701" s="720"/>
      <c r="P701" s="720"/>
      <c r="Q701" s="720"/>
      <c r="R701" s="720"/>
      <c r="S701" s="720"/>
      <c r="T701" s="720"/>
      <c r="U701" s="720"/>
      <c r="V701" s="720"/>
      <c r="W701" s="720"/>
      <c r="X701" s="720"/>
      <c r="Y701" s="720"/>
      <c r="Z701" s="720"/>
    </row>
    <row r="702" spans="1:26" ht="12.75" customHeight="1">
      <c r="A702" s="720"/>
      <c r="B702" s="720"/>
      <c r="C702" s="720"/>
      <c r="D702" s="720"/>
      <c r="E702" s="299"/>
      <c r="F702" s="299"/>
      <c r="G702" s="299"/>
      <c r="H702" s="299"/>
      <c r="I702" s="299"/>
      <c r="J702" s="299"/>
      <c r="K702" s="720"/>
      <c r="L702" s="720"/>
      <c r="M702" s="720"/>
      <c r="N702" s="720"/>
      <c r="O702" s="720"/>
      <c r="P702" s="720"/>
      <c r="Q702" s="720"/>
      <c r="R702" s="720"/>
      <c r="S702" s="720"/>
      <c r="T702" s="720"/>
      <c r="U702" s="720"/>
      <c r="V702" s="720"/>
      <c r="W702" s="720"/>
      <c r="X702" s="720"/>
      <c r="Y702" s="720"/>
      <c r="Z702" s="720"/>
    </row>
    <row r="703" spans="1:26" ht="12.75" customHeight="1">
      <c r="A703" s="720"/>
      <c r="B703" s="720"/>
      <c r="C703" s="720"/>
      <c r="D703" s="720"/>
      <c r="E703" s="299"/>
      <c r="F703" s="299"/>
      <c r="G703" s="299"/>
      <c r="H703" s="299"/>
      <c r="I703" s="299"/>
      <c r="J703" s="299"/>
      <c r="K703" s="720"/>
      <c r="L703" s="720"/>
      <c r="M703" s="720"/>
      <c r="N703" s="720"/>
      <c r="O703" s="720"/>
      <c r="P703" s="720"/>
      <c r="Q703" s="720"/>
      <c r="R703" s="720"/>
      <c r="S703" s="720"/>
      <c r="T703" s="720"/>
      <c r="U703" s="720"/>
      <c r="V703" s="720"/>
      <c r="W703" s="720"/>
      <c r="X703" s="720"/>
      <c r="Y703" s="720"/>
      <c r="Z703" s="720"/>
    </row>
    <row r="704" spans="1:26" ht="12.75" customHeight="1">
      <c r="A704" s="720"/>
      <c r="B704" s="720"/>
      <c r="C704" s="720"/>
      <c r="D704" s="720"/>
      <c r="E704" s="299"/>
      <c r="F704" s="299"/>
      <c r="G704" s="299"/>
      <c r="H704" s="299"/>
      <c r="I704" s="299"/>
      <c r="J704" s="299"/>
      <c r="K704" s="720"/>
      <c r="L704" s="720"/>
      <c r="M704" s="720"/>
      <c r="N704" s="720"/>
      <c r="O704" s="720"/>
      <c r="P704" s="720"/>
      <c r="Q704" s="720"/>
      <c r="R704" s="720"/>
      <c r="S704" s="720"/>
      <c r="T704" s="720"/>
      <c r="U704" s="720"/>
      <c r="V704" s="720"/>
      <c r="W704" s="720"/>
      <c r="X704" s="720"/>
      <c r="Y704" s="720"/>
      <c r="Z704" s="720"/>
    </row>
    <row r="705" spans="1:26" ht="12.75" customHeight="1">
      <c r="A705" s="720"/>
      <c r="B705" s="720"/>
      <c r="C705" s="720"/>
      <c r="D705" s="720"/>
      <c r="E705" s="299"/>
      <c r="F705" s="299"/>
      <c r="G705" s="299"/>
      <c r="H705" s="299"/>
      <c r="I705" s="299"/>
      <c r="J705" s="299"/>
      <c r="K705" s="720"/>
      <c r="L705" s="720"/>
      <c r="M705" s="720"/>
      <c r="N705" s="720"/>
      <c r="O705" s="720"/>
      <c r="P705" s="720"/>
      <c r="Q705" s="720"/>
      <c r="R705" s="720"/>
      <c r="S705" s="720"/>
      <c r="T705" s="720"/>
      <c r="U705" s="720"/>
      <c r="V705" s="720"/>
      <c r="W705" s="720"/>
      <c r="X705" s="720"/>
      <c r="Y705" s="720"/>
      <c r="Z705" s="720"/>
    </row>
    <row r="706" spans="1:26" ht="12.75" customHeight="1">
      <c r="A706" s="720"/>
      <c r="B706" s="720"/>
      <c r="C706" s="720"/>
      <c r="D706" s="720"/>
      <c r="E706" s="299"/>
      <c r="F706" s="299"/>
      <c r="G706" s="299"/>
      <c r="H706" s="299"/>
      <c r="I706" s="299"/>
      <c r="J706" s="299"/>
      <c r="K706" s="720"/>
      <c r="L706" s="720"/>
      <c r="M706" s="720"/>
      <c r="N706" s="720"/>
      <c r="O706" s="720"/>
      <c r="P706" s="720"/>
      <c r="Q706" s="720"/>
      <c r="R706" s="720"/>
      <c r="S706" s="720"/>
      <c r="T706" s="720"/>
      <c r="U706" s="720"/>
      <c r="V706" s="720"/>
      <c r="W706" s="720"/>
      <c r="X706" s="720"/>
      <c r="Y706" s="720"/>
      <c r="Z706" s="720"/>
    </row>
    <row r="707" spans="1:26" ht="12.75" customHeight="1">
      <c r="A707" s="720"/>
      <c r="B707" s="720"/>
      <c r="C707" s="720"/>
      <c r="D707" s="720"/>
      <c r="E707" s="299"/>
      <c r="F707" s="299"/>
      <c r="G707" s="299"/>
      <c r="H707" s="299"/>
      <c r="I707" s="299"/>
      <c r="J707" s="299"/>
      <c r="K707" s="720"/>
      <c r="L707" s="720"/>
      <c r="M707" s="720"/>
      <c r="N707" s="720"/>
      <c r="O707" s="720"/>
      <c r="P707" s="720"/>
      <c r="Q707" s="720"/>
      <c r="R707" s="720"/>
      <c r="S707" s="720"/>
      <c r="T707" s="720"/>
      <c r="U707" s="720"/>
      <c r="V707" s="720"/>
      <c r="W707" s="720"/>
      <c r="X707" s="720"/>
      <c r="Y707" s="720"/>
      <c r="Z707" s="720"/>
    </row>
    <row r="708" spans="1:26" ht="12.75" customHeight="1">
      <c r="A708" s="720"/>
      <c r="B708" s="720"/>
      <c r="C708" s="720"/>
      <c r="D708" s="720"/>
      <c r="E708" s="299"/>
      <c r="F708" s="299"/>
      <c r="G708" s="299"/>
      <c r="H708" s="299"/>
      <c r="I708" s="299"/>
      <c r="J708" s="299"/>
      <c r="K708" s="720"/>
      <c r="L708" s="720"/>
      <c r="M708" s="720"/>
      <c r="N708" s="720"/>
      <c r="O708" s="720"/>
      <c r="P708" s="720"/>
      <c r="Q708" s="720"/>
      <c r="R708" s="720"/>
      <c r="S708" s="720"/>
      <c r="T708" s="720"/>
      <c r="U708" s="720"/>
      <c r="V708" s="720"/>
      <c r="W708" s="720"/>
      <c r="X708" s="720"/>
      <c r="Y708" s="720"/>
      <c r="Z708" s="720"/>
    </row>
    <row r="709" spans="1:26" ht="12.75" customHeight="1">
      <c r="A709" s="720"/>
      <c r="B709" s="720"/>
      <c r="C709" s="720"/>
      <c r="D709" s="720"/>
      <c r="E709" s="299"/>
      <c r="F709" s="299"/>
      <c r="G709" s="299"/>
      <c r="H709" s="299"/>
      <c r="I709" s="299"/>
      <c r="J709" s="299"/>
      <c r="K709" s="720"/>
      <c r="L709" s="720"/>
      <c r="M709" s="720"/>
      <c r="N709" s="720"/>
      <c r="O709" s="720"/>
      <c r="P709" s="720"/>
      <c r="Q709" s="720"/>
      <c r="R709" s="720"/>
      <c r="S709" s="720"/>
      <c r="T709" s="720"/>
      <c r="U709" s="720"/>
      <c r="V709" s="720"/>
      <c r="W709" s="720"/>
      <c r="X709" s="720"/>
      <c r="Y709" s="720"/>
      <c r="Z709" s="720"/>
    </row>
    <row r="710" spans="1:26" ht="12.75" customHeight="1">
      <c r="A710" s="720"/>
      <c r="B710" s="720"/>
      <c r="C710" s="720"/>
      <c r="D710" s="720"/>
      <c r="E710" s="299"/>
      <c r="F710" s="299"/>
      <c r="G710" s="299"/>
      <c r="H710" s="299"/>
      <c r="I710" s="299"/>
      <c r="J710" s="299"/>
      <c r="K710" s="720"/>
      <c r="L710" s="720"/>
      <c r="M710" s="720"/>
      <c r="N710" s="720"/>
      <c r="O710" s="720"/>
      <c r="P710" s="720"/>
      <c r="Q710" s="720"/>
      <c r="R710" s="720"/>
      <c r="S710" s="720"/>
      <c r="T710" s="720"/>
      <c r="U710" s="720"/>
      <c r="V710" s="720"/>
      <c r="W710" s="720"/>
      <c r="X710" s="720"/>
      <c r="Y710" s="720"/>
      <c r="Z710" s="720"/>
    </row>
    <row r="711" spans="1:26" ht="12.75" customHeight="1">
      <c r="A711" s="720"/>
      <c r="B711" s="720"/>
      <c r="C711" s="720"/>
      <c r="D711" s="720"/>
      <c r="E711" s="299"/>
      <c r="F711" s="299"/>
      <c r="G711" s="299"/>
      <c r="H711" s="299"/>
      <c r="I711" s="299"/>
      <c r="J711" s="299"/>
      <c r="K711" s="720"/>
      <c r="L711" s="720"/>
      <c r="M711" s="720"/>
      <c r="N711" s="720"/>
      <c r="O711" s="720"/>
      <c r="P711" s="720"/>
      <c r="Q711" s="720"/>
      <c r="R711" s="720"/>
      <c r="S711" s="720"/>
      <c r="T711" s="720"/>
      <c r="U711" s="720"/>
      <c r="V711" s="720"/>
      <c r="W711" s="720"/>
      <c r="X711" s="720"/>
      <c r="Y711" s="720"/>
      <c r="Z711" s="720"/>
    </row>
    <row r="712" spans="1:26" ht="12.75" customHeight="1">
      <c r="A712" s="720"/>
      <c r="B712" s="720"/>
      <c r="C712" s="720"/>
      <c r="D712" s="720"/>
      <c r="E712" s="299"/>
      <c r="F712" s="299"/>
      <c r="G712" s="299"/>
      <c r="H712" s="299"/>
      <c r="I712" s="299"/>
      <c r="J712" s="299"/>
      <c r="K712" s="720"/>
      <c r="L712" s="720"/>
      <c r="M712" s="720"/>
      <c r="N712" s="720"/>
      <c r="O712" s="720"/>
      <c r="P712" s="720"/>
      <c r="Q712" s="720"/>
      <c r="R712" s="720"/>
      <c r="S712" s="720"/>
      <c r="T712" s="720"/>
      <c r="U712" s="720"/>
      <c r="V712" s="720"/>
      <c r="W712" s="720"/>
      <c r="X712" s="720"/>
      <c r="Y712" s="720"/>
      <c r="Z712" s="720"/>
    </row>
    <row r="713" spans="1:26" ht="12.75" customHeight="1">
      <c r="A713" s="720"/>
      <c r="B713" s="720"/>
      <c r="C713" s="720"/>
      <c r="D713" s="720"/>
      <c r="E713" s="299"/>
      <c r="F713" s="299"/>
      <c r="G713" s="299"/>
      <c r="H713" s="299"/>
      <c r="I713" s="299"/>
      <c r="J713" s="299"/>
      <c r="K713" s="720"/>
      <c r="L713" s="720"/>
      <c r="M713" s="720"/>
      <c r="N713" s="720"/>
      <c r="O713" s="720"/>
      <c r="P713" s="720"/>
      <c r="Q713" s="720"/>
      <c r="R713" s="720"/>
      <c r="S713" s="720"/>
      <c r="T713" s="720"/>
      <c r="U713" s="720"/>
      <c r="V713" s="720"/>
      <c r="W713" s="720"/>
      <c r="X713" s="720"/>
      <c r="Y713" s="720"/>
      <c r="Z713" s="720"/>
    </row>
    <row r="714" spans="1:26" ht="12.75" customHeight="1">
      <c r="A714" s="720"/>
      <c r="B714" s="720"/>
      <c r="C714" s="720"/>
      <c r="D714" s="720"/>
      <c r="E714" s="299"/>
      <c r="F714" s="299"/>
      <c r="G714" s="299"/>
      <c r="H714" s="299"/>
      <c r="I714" s="299"/>
      <c r="J714" s="299"/>
      <c r="K714" s="720"/>
      <c r="L714" s="720"/>
      <c r="M714" s="720"/>
      <c r="N714" s="720"/>
      <c r="O714" s="720"/>
      <c r="P714" s="720"/>
      <c r="Q714" s="720"/>
      <c r="R714" s="720"/>
      <c r="S714" s="720"/>
      <c r="T714" s="720"/>
      <c r="U714" s="720"/>
      <c r="V714" s="720"/>
      <c r="W714" s="720"/>
      <c r="X714" s="720"/>
      <c r="Y714" s="720"/>
      <c r="Z714" s="720"/>
    </row>
    <row r="715" spans="1:26" ht="12.75" customHeight="1">
      <c r="A715" s="720"/>
      <c r="B715" s="720"/>
      <c r="C715" s="720"/>
      <c r="D715" s="720"/>
      <c r="E715" s="299"/>
      <c r="F715" s="299"/>
      <c r="G715" s="299"/>
      <c r="H715" s="299"/>
      <c r="I715" s="299"/>
      <c r="J715" s="299"/>
      <c r="K715" s="720"/>
      <c r="L715" s="720"/>
      <c r="M715" s="720"/>
      <c r="N715" s="720"/>
      <c r="O715" s="720"/>
      <c r="P715" s="720"/>
      <c r="Q715" s="720"/>
      <c r="R715" s="720"/>
      <c r="S715" s="720"/>
      <c r="T715" s="720"/>
      <c r="U715" s="720"/>
      <c r="V715" s="720"/>
      <c r="W715" s="720"/>
      <c r="X715" s="720"/>
      <c r="Y715" s="720"/>
      <c r="Z715" s="720"/>
    </row>
    <row r="716" spans="1:26" ht="12.75" customHeight="1">
      <c r="A716" s="720"/>
      <c r="B716" s="720"/>
      <c r="C716" s="720"/>
      <c r="D716" s="720"/>
      <c r="E716" s="299"/>
      <c r="F716" s="299"/>
      <c r="G716" s="299"/>
      <c r="H716" s="299"/>
      <c r="I716" s="299"/>
      <c r="J716" s="299"/>
      <c r="K716" s="720"/>
      <c r="L716" s="720"/>
      <c r="M716" s="720"/>
      <c r="N716" s="720"/>
      <c r="O716" s="720"/>
      <c r="P716" s="720"/>
      <c r="Q716" s="720"/>
      <c r="R716" s="720"/>
      <c r="S716" s="720"/>
      <c r="T716" s="720"/>
      <c r="U716" s="720"/>
      <c r="V716" s="720"/>
      <c r="W716" s="720"/>
      <c r="X716" s="720"/>
      <c r="Y716" s="720"/>
      <c r="Z716" s="720"/>
    </row>
    <row r="717" spans="1:26" ht="12.75" customHeight="1">
      <c r="A717" s="720"/>
      <c r="B717" s="720"/>
      <c r="C717" s="720"/>
      <c r="D717" s="720"/>
      <c r="E717" s="299"/>
      <c r="F717" s="299"/>
      <c r="G717" s="299"/>
      <c r="H717" s="299"/>
      <c r="I717" s="299"/>
      <c r="J717" s="299"/>
      <c r="K717" s="720"/>
      <c r="L717" s="720"/>
      <c r="M717" s="720"/>
      <c r="N717" s="720"/>
      <c r="O717" s="720"/>
      <c r="P717" s="720"/>
      <c r="Q717" s="720"/>
      <c r="R717" s="720"/>
      <c r="S717" s="720"/>
      <c r="T717" s="720"/>
      <c r="U717" s="720"/>
      <c r="V717" s="720"/>
      <c r="W717" s="720"/>
      <c r="X717" s="720"/>
      <c r="Y717" s="720"/>
      <c r="Z717" s="720"/>
    </row>
    <row r="718" spans="1:26" ht="12.75" customHeight="1">
      <c r="A718" s="720"/>
      <c r="B718" s="720"/>
      <c r="C718" s="720"/>
      <c r="D718" s="720"/>
      <c r="E718" s="299"/>
      <c r="F718" s="299"/>
      <c r="G718" s="299"/>
      <c r="H718" s="299"/>
      <c r="I718" s="299"/>
      <c r="J718" s="299"/>
      <c r="K718" s="720"/>
      <c r="L718" s="720"/>
      <c r="M718" s="720"/>
      <c r="N718" s="720"/>
      <c r="O718" s="720"/>
      <c r="P718" s="720"/>
      <c r="Q718" s="720"/>
      <c r="R718" s="720"/>
      <c r="S718" s="720"/>
      <c r="T718" s="720"/>
      <c r="U718" s="720"/>
      <c r="V718" s="720"/>
      <c r="W718" s="720"/>
      <c r="X718" s="720"/>
      <c r="Y718" s="720"/>
      <c r="Z718" s="720"/>
    </row>
    <row r="719" spans="1:26" ht="12.75" customHeight="1">
      <c r="A719" s="720"/>
      <c r="B719" s="720"/>
      <c r="C719" s="720"/>
      <c r="D719" s="720"/>
      <c r="E719" s="299"/>
      <c r="F719" s="299"/>
      <c r="G719" s="299"/>
      <c r="H719" s="299"/>
      <c r="I719" s="299"/>
      <c r="J719" s="299"/>
      <c r="K719" s="720"/>
      <c r="L719" s="720"/>
      <c r="M719" s="720"/>
      <c r="N719" s="720"/>
      <c r="O719" s="720"/>
      <c r="P719" s="720"/>
      <c r="Q719" s="720"/>
      <c r="R719" s="720"/>
      <c r="S719" s="720"/>
      <c r="T719" s="720"/>
      <c r="U719" s="720"/>
      <c r="V719" s="720"/>
      <c r="W719" s="720"/>
      <c r="X719" s="720"/>
      <c r="Y719" s="720"/>
      <c r="Z719" s="720"/>
    </row>
    <row r="720" spans="1:26" ht="12.75" customHeight="1">
      <c r="A720" s="720"/>
      <c r="B720" s="720"/>
      <c r="C720" s="720"/>
      <c r="D720" s="720"/>
      <c r="E720" s="299"/>
      <c r="F720" s="299"/>
      <c r="G720" s="299"/>
      <c r="H720" s="299"/>
      <c r="I720" s="299"/>
      <c r="J720" s="299"/>
      <c r="K720" s="720"/>
      <c r="L720" s="720"/>
      <c r="M720" s="720"/>
      <c r="N720" s="720"/>
      <c r="O720" s="720"/>
      <c r="P720" s="720"/>
      <c r="Q720" s="720"/>
      <c r="R720" s="720"/>
      <c r="S720" s="720"/>
      <c r="T720" s="720"/>
      <c r="U720" s="720"/>
      <c r="V720" s="720"/>
      <c r="W720" s="720"/>
      <c r="X720" s="720"/>
      <c r="Y720" s="720"/>
      <c r="Z720" s="720"/>
    </row>
    <row r="721" spans="1:26" ht="12.75" customHeight="1">
      <c r="A721" s="720"/>
      <c r="B721" s="720"/>
      <c r="C721" s="720"/>
      <c r="D721" s="720"/>
      <c r="E721" s="299"/>
      <c r="F721" s="299"/>
      <c r="G721" s="299"/>
      <c r="H721" s="299"/>
      <c r="I721" s="299"/>
      <c r="J721" s="299"/>
      <c r="K721" s="720"/>
      <c r="L721" s="720"/>
      <c r="M721" s="720"/>
      <c r="N721" s="720"/>
      <c r="O721" s="720"/>
      <c r="P721" s="720"/>
      <c r="Q721" s="720"/>
      <c r="R721" s="720"/>
      <c r="S721" s="720"/>
      <c r="T721" s="720"/>
      <c r="U721" s="720"/>
      <c r="V721" s="720"/>
      <c r="W721" s="720"/>
      <c r="X721" s="720"/>
      <c r="Y721" s="720"/>
      <c r="Z721" s="720"/>
    </row>
    <row r="722" spans="1:26" ht="12.75" customHeight="1">
      <c r="A722" s="720"/>
      <c r="B722" s="720"/>
      <c r="C722" s="720"/>
      <c r="D722" s="720"/>
      <c r="E722" s="299"/>
      <c r="F722" s="299"/>
      <c r="G722" s="299"/>
      <c r="H722" s="299"/>
      <c r="I722" s="299"/>
      <c r="J722" s="299"/>
      <c r="K722" s="720"/>
      <c r="L722" s="720"/>
      <c r="M722" s="720"/>
      <c r="N722" s="720"/>
      <c r="O722" s="720"/>
      <c r="P722" s="720"/>
      <c r="Q722" s="720"/>
      <c r="R722" s="720"/>
      <c r="S722" s="720"/>
      <c r="T722" s="720"/>
      <c r="U722" s="720"/>
      <c r="V722" s="720"/>
      <c r="W722" s="720"/>
      <c r="X722" s="720"/>
      <c r="Y722" s="720"/>
      <c r="Z722" s="720"/>
    </row>
    <row r="723" spans="1:26" ht="12.75" customHeight="1">
      <c r="A723" s="720"/>
      <c r="B723" s="720"/>
      <c r="C723" s="720"/>
      <c r="D723" s="720"/>
      <c r="E723" s="299"/>
      <c r="F723" s="299"/>
      <c r="G723" s="299"/>
      <c r="H723" s="299"/>
      <c r="I723" s="299"/>
      <c r="J723" s="299"/>
      <c r="K723" s="720"/>
      <c r="L723" s="720"/>
      <c r="M723" s="720"/>
      <c r="N723" s="720"/>
      <c r="O723" s="720"/>
      <c r="P723" s="720"/>
      <c r="Q723" s="720"/>
      <c r="R723" s="720"/>
      <c r="S723" s="720"/>
      <c r="T723" s="720"/>
      <c r="U723" s="720"/>
      <c r="V723" s="720"/>
      <c r="W723" s="720"/>
      <c r="X723" s="720"/>
      <c r="Y723" s="720"/>
      <c r="Z723" s="720"/>
    </row>
    <row r="724" spans="1:26" ht="12.75" customHeight="1">
      <c r="A724" s="720"/>
      <c r="B724" s="720"/>
      <c r="C724" s="720"/>
      <c r="D724" s="720"/>
      <c r="E724" s="299"/>
      <c r="F724" s="299"/>
      <c r="G724" s="299"/>
      <c r="H724" s="299"/>
      <c r="I724" s="299"/>
      <c r="J724" s="299"/>
      <c r="K724" s="720"/>
      <c r="L724" s="720"/>
      <c r="M724" s="720"/>
      <c r="N724" s="720"/>
      <c r="O724" s="720"/>
      <c r="P724" s="720"/>
      <c r="Q724" s="720"/>
      <c r="R724" s="720"/>
      <c r="S724" s="720"/>
      <c r="T724" s="720"/>
      <c r="U724" s="720"/>
      <c r="V724" s="720"/>
      <c r="W724" s="720"/>
      <c r="X724" s="720"/>
      <c r="Y724" s="720"/>
      <c r="Z724" s="720"/>
    </row>
    <row r="725" spans="1:26" ht="12.75" customHeight="1">
      <c r="A725" s="720"/>
      <c r="B725" s="720"/>
      <c r="C725" s="720"/>
      <c r="D725" s="720"/>
      <c r="E725" s="299"/>
      <c r="F725" s="299"/>
      <c r="G725" s="299"/>
      <c r="H725" s="299"/>
      <c r="I725" s="299"/>
      <c r="J725" s="299"/>
      <c r="K725" s="720"/>
      <c r="L725" s="720"/>
      <c r="M725" s="720"/>
      <c r="N725" s="720"/>
      <c r="O725" s="720"/>
      <c r="P725" s="720"/>
      <c r="Q725" s="720"/>
      <c r="R725" s="720"/>
      <c r="S725" s="720"/>
      <c r="T725" s="720"/>
      <c r="U725" s="720"/>
      <c r="V725" s="720"/>
      <c r="W725" s="720"/>
      <c r="X725" s="720"/>
      <c r="Y725" s="720"/>
      <c r="Z725" s="720"/>
    </row>
    <row r="726" spans="1:26" ht="12.75" customHeight="1">
      <c r="A726" s="720"/>
      <c r="B726" s="720"/>
      <c r="C726" s="720"/>
      <c r="D726" s="720"/>
      <c r="E726" s="299"/>
      <c r="F726" s="299"/>
      <c r="G726" s="299"/>
      <c r="H726" s="299"/>
      <c r="I726" s="299"/>
      <c r="J726" s="299"/>
      <c r="K726" s="720"/>
      <c r="L726" s="720"/>
      <c r="M726" s="720"/>
      <c r="N726" s="720"/>
      <c r="O726" s="720"/>
      <c r="P726" s="720"/>
      <c r="Q726" s="720"/>
      <c r="R726" s="720"/>
      <c r="S726" s="720"/>
      <c r="T726" s="720"/>
      <c r="U726" s="720"/>
      <c r="V726" s="720"/>
      <c r="W726" s="720"/>
      <c r="X726" s="720"/>
      <c r="Y726" s="720"/>
      <c r="Z726" s="720"/>
    </row>
    <row r="727" spans="1:26" ht="12.75" customHeight="1">
      <c r="A727" s="720"/>
      <c r="B727" s="720"/>
      <c r="C727" s="720"/>
      <c r="D727" s="720"/>
      <c r="E727" s="299"/>
      <c r="F727" s="299"/>
      <c r="G727" s="299"/>
      <c r="H727" s="299"/>
      <c r="I727" s="299"/>
      <c r="J727" s="299"/>
      <c r="K727" s="720"/>
      <c r="L727" s="720"/>
      <c r="M727" s="720"/>
      <c r="N727" s="720"/>
      <c r="O727" s="720"/>
      <c r="P727" s="720"/>
      <c r="Q727" s="720"/>
      <c r="R727" s="720"/>
      <c r="S727" s="720"/>
      <c r="T727" s="720"/>
      <c r="U727" s="720"/>
      <c r="V727" s="720"/>
      <c r="W727" s="720"/>
      <c r="X727" s="720"/>
      <c r="Y727" s="720"/>
      <c r="Z727" s="720"/>
    </row>
    <row r="728" spans="1:26" ht="12.75" customHeight="1">
      <c r="A728" s="720"/>
      <c r="B728" s="720"/>
      <c r="C728" s="720"/>
      <c r="D728" s="720"/>
      <c r="E728" s="299"/>
      <c r="F728" s="299"/>
      <c r="G728" s="299"/>
      <c r="H728" s="299"/>
      <c r="I728" s="299"/>
      <c r="J728" s="299"/>
      <c r="K728" s="720"/>
      <c r="L728" s="720"/>
      <c r="M728" s="720"/>
      <c r="N728" s="720"/>
      <c r="O728" s="720"/>
      <c r="P728" s="720"/>
      <c r="Q728" s="720"/>
      <c r="R728" s="720"/>
      <c r="S728" s="720"/>
      <c r="T728" s="720"/>
      <c r="U728" s="720"/>
      <c r="V728" s="720"/>
      <c r="W728" s="720"/>
      <c r="X728" s="720"/>
      <c r="Y728" s="720"/>
      <c r="Z728" s="720"/>
    </row>
    <row r="729" spans="1:26" ht="12.75" customHeight="1">
      <c r="A729" s="720"/>
      <c r="B729" s="720"/>
      <c r="C729" s="720"/>
      <c r="D729" s="720"/>
      <c r="E729" s="299"/>
      <c r="F729" s="299"/>
      <c r="G729" s="299"/>
      <c r="H729" s="299"/>
      <c r="I729" s="299"/>
      <c r="J729" s="299"/>
      <c r="K729" s="720"/>
      <c r="L729" s="720"/>
      <c r="M729" s="720"/>
      <c r="N729" s="720"/>
      <c r="O729" s="720"/>
      <c r="P729" s="720"/>
      <c r="Q729" s="720"/>
      <c r="R729" s="720"/>
      <c r="S729" s="720"/>
      <c r="T729" s="720"/>
      <c r="U729" s="720"/>
      <c r="V729" s="720"/>
      <c r="W729" s="720"/>
      <c r="X729" s="720"/>
      <c r="Y729" s="720"/>
      <c r="Z729" s="720"/>
    </row>
    <row r="730" spans="1:26" ht="12.75" customHeight="1">
      <c r="A730" s="720"/>
      <c r="B730" s="720"/>
      <c r="C730" s="720"/>
      <c r="D730" s="720"/>
      <c r="E730" s="299"/>
      <c r="F730" s="299"/>
      <c r="G730" s="299"/>
      <c r="H730" s="299"/>
      <c r="I730" s="299"/>
      <c r="J730" s="299"/>
      <c r="K730" s="720"/>
      <c r="L730" s="720"/>
      <c r="M730" s="720"/>
      <c r="N730" s="720"/>
      <c r="O730" s="720"/>
      <c r="P730" s="720"/>
      <c r="Q730" s="720"/>
      <c r="R730" s="720"/>
      <c r="S730" s="720"/>
      <c r="T730" s="720"/>
      <c r="U730" s="720"/>
      <c r="V730" s="720"/>
      <c r="W730" s="720"/>
      <c r="X730" s="720"/>
      <c r="Y730" s="720"/>
      <c r="Z730" s="720"/>
    </row>
    <row r="731" spans="1:26" ht="12.75" customHeight="1">
      <c r="A731" s="720"/>
      <c r="B731" s="720"/>
      <c r="C731" s="720"/>
      <c r="D731" s="720"/>
      <c r="E731" s="299"/>
      <c r="F731" s="299"/>
      <c r="G731" s="299"/>
      <c r="H731" s="299"/>
      <c r="I731" s="299"/>
      <c r="J731" s="299"/>
      <c r="K731" s="720"/>
      <c r="L731" s="720"/>
      <c r="M731" s="720"/>
      <c r="N731" s="720"/>
      <c r="O731" s="720"/>
      <c r="P731" s="720"/>
      <c r="Q731" s="720"/>
      <c r="R731" s="720"/>
      <c r="S731" s="720"/>
      <c r="T731" s="720"/>
      <c r="U731" s="720"/>
      <c r="V731" s="720"/>
      <c r="W731" s="720"/>
      <c r="X731" s="720"/>
      <c r="Y731" s="720"/>
      <c r="Z731" s="720"/>
    </row>
    <row r="732" spans="1:26" ht="12.75" customHeight="1">
      <c r="A732" s="720"/>
      <c r="B732" s="720"/>
      <c r="C732" s="720"/>
      <c r="D732" s="720"/>
      <c r="E732" s="299"/>
      <c r="F732" s="299"/>
      <c r="G732" s="299"/>
      <c r="H732" s="299"/>
      <c r="I732" s="299"/>
      <c r="J732" s="299"/>
      <c r="K732" s="720"/>
      <c r="L732" s="720"/>
      <c r="M732" s="720"/>
      <c r="N732" s="720"/>
      <c r="O732" s="720"/>
      <c r="P732" s="720"/>
      <c r="Q732" s="720"/>
      <c r="R732" s="720"/>
      <c r="S732" s="720"/>
      <c r="T732" s="720"/>
      <c r="U732" s="720"/>
      <c r="V732" s="720"/>
      <c r="W732" s="720"/>
      <c r="X732" s="720"/>
      <c r="Y732" s="720"/>
      <c r="Z732" s="720"/>
    </row>
    <row r="733" spans="1:26" ht="12.75" customHeight="1">
      <c r="A733" s="720"/>
      <c r="B733" s="720"/>
      <c r="C733" s="720"/>
      <c r="D733" s="720"/>
      <c r="E733" s="299"/>
      <c r="F733" s="299"/>
      <c r="G733" s="299"/>
      <c r="H733" s="299"/>
      <c r="I733" s="299"/>
      <c r="J733" s="299"/>
      <c r="K733" s="720"/>
      <c r="L733" s="720"/>
      <c r="M733" s="720"/>
      <c r="N733" s="720"/>
      <c r="O733" s="720"/>
      <c r="P733" s="720"/>
      <c r="Q733" s="720"/>
      <c r="R733" s="720"/>
      <c r="S733" s="720"/>
      <c r="T733" s="720"/>
      <c r="U733" s="720"/>
      <c r="V733" s="720"/>
      <c r="W733" s="720"/>
      <c r="X733" s="720"/>
      <c r="Y733" s="720"/>
      <c r="Z733" s="720"/>
    </row>
    <row r="734" spans="1:26" ht="12.75" customHeight="1">
      <c r="A734" s="720"/>
      <c r="B734" s="720"/>
      <c r="C734" s="720"/>
      <c r="D734" s="720"/>
      <c r="E734" s="299"/>
      <c r="F734" s="299"/>
      <c r="G734" s="299"/>
      <c r="H734" s="299"/>
      <c r="I734" s="299"/>
      <c r="J734" s="299"/>
      <c r="K734" s="720"/>
      <c r="L734" s="720"/>
      <c r="M734" s="720"/>
      <c r="N734" s="720"/>
      <c r="O734" s="720"/>
      <c r="P734" s="720"/>
      <c r="Q734" s="720"/>
      <c r="R734" s="720"/>
      <c r="S734" s="720"/>
      <c r="T734" s="720"/>
      <c r="U734" s="720"/>
      <c r="V734" s="720"/>
      <c r="W734" s="720"/>
      <c r="X734" s="720"/>
      <c r="Y734" s="720"/>
      <c r="Z734" s="720"/>
    </row>
    <row r="735" spans="1:26" ht="12.75" customHeight="1">
      <c r="A735" s="720"/>
      <c r="B735" s="720"/>
      <c r="C735" s="720"/>
      <c r="D735" s="720"/>
      <c r="E735" s="299"/>
      <c r="F735" s="299"/>
      <c r="G735" s="299"/>
      <c r="H735" s="299"/>
      <c r="I735" s="299"/>
      <c r="J735" s="299"/>
      <c r="K735" s="720"/>
      <c r="L735" s="720"/>
      <c r="M735" s="720"/>
      <c r="N735" s="720"/>
      <c r="O735" s="720"/>
      <c r="P735" s="720"/>
      <c r="Q735" s="720"/>
      <c r="R735" s="720"/>
      <c r="S735" s="720"/>
      <c r="T735" s="720"/>
      <c r="U735" s="720"/>
      <c r="V735" s="720"/>
      <c r="W735" s="720"/>
      <c r="X735" s="720"/>
      <c r="Y735" s="720"/>
      <c r="Z735" s="720"/>
    </row>
    <row r="736" spans="1:26" ht="12.75" customHeight="1">
      <c r="A736" s="720"/>
      <c r="B736" s="720"/>
      <c r="C736" s="720"/>
      <c r="D736" s="720"/>
      <c r="E736" s="299"/>
      <c r="F736" s="299"/>
      <c r="G736" s="299"/>
      <c r="H736" s="299"/>
      <c r="I736" s="299"/>
      <c r="J736" s="299"/>
      <c r="K736" s="720"/>
      <c r="L736" s="720"/>
      <c r="M736" s="720"/>
      <c r="N736" s="720"/>
      <c r="O736" s="720"/>
      <c r="P736" s="720"/>
      <c r="Q736" s="720"/>
      <c r="R736" s="720"/>
      <c r="S736" s="720"/>
      <c r="T736" s="720"/>
      <c r="U736" s="720"/>
      <c r="V736" s="720"/>
      <c r="W736" s="720"/>
      <c r="X736" s="720"/>
      <c r="Y736" s="720"/>
      <c r="Z736" s="720"/>
    </row>
    <row r="737" spans="1:26" ht="12.75" customHeight="1">
      <c r="A737" s="720"/>
      <c r="B737" s="720"/>
      <c r="C737" s="720"/>
      <c r="D737" s="720"/>
      <c r="E737" s="299"/>
      <c r="F737" s="299"/>
      <c r="G737" s="299"/>
      <c r="H737" s="299"/>
      <c r="I737" s="299"/>
      <c r="J737" s="299"/>
      <c r="K737" s="720"/>
      <c r="L737" s="720"/>
      <c r="M737" s="720"/>
      <c r="N737" s="720"/>
      <c r="O737" s="720"/>
      <c r="P737" s="720"/>
      <c r="Q737" s="720"/>
      <c r="R737" s="720"/>
      <c r="S737" s="720"/>
      <c r="T737" s="720"/>
      <c r="U737" s="720"/>
      <c r="V737" s="720"/>
      <c r="W737" s="720"/>
      <c r="X737" s="720"/>
      <c r="Y737" s="720"/>
      <c r="Z737" s="720"/>
    </row>
    <row r="738" spans="1:26" ht="12.75" customHeight="1">
      <c r="A738" s="720"/>
      <c r="B738" s="720"/>
      <c r="C738" s="720"/>
      <c r="D738" s="720"/>
      <c r="E738" s="299"/>
      <c r="F738" s="299"/>
      <c r="G738" s="299"/>
      <c r="H738" s="299"/>
      <c r="I738" s="299"/>
      <c r="J738" s="299"/>
      <c r="K738" s="720"/>
      <c r="L738" s="720"/>
      <c r="M738" s="720"/>
      <c r="N738" s="720"/>
      <c r="O738" s="720"/>
      <c r="P738" s="720"/>
      <c r="Q738" s="720"/>
      <c r="R738" s="720"/>
      <c r="S738" s="720"/>
      <c r="T738" s="720"/>
      <c r="U738" s="720"/>
      <c r="V738" s="720"/>
      <c r="W738" s="720"/>
      <c r="X738" s="720"/>
      <c r="Y738" s="720"/>
      <c r="Z738" s="720"/>
    </row>
    <row r="739" spans="1:26" ht="12.75" customHeight="1">
      <c r="A739" s="720"/>
      <c r="B739" s="720"/>
      <c r="C739" s="720"/>
      <c r="D739" s="720"/>
      <c r="E739" s="299"/>
      <c r="F739" s="299"/>
      <c r="G739" s="299"/>
      <c r="H739" s="299"/>
      <c r="I739" s="299"/>
      <c r="J739" s="299"/>
      <c r="K739" s="720"/>
      <c r="L739" s="720"/>
      <c r="M739" s="720"/>
      <c r="N739" s="720"/>
      <c r="O739" s="720"/>
      <c r="P739" s="720"/>
      <c r="Q739" s="720"/>
      <c r="R739" s="720"/>
      <c r="S739" s="720"/>
      <c r="T739" s="720"/>
      <c r="U739" s="720"/>
      <c r="V739" s="720"/>
      <c r="W739" s="720"/>
      <c r="X739" s="720"/>
      <c r="Y739" s="720"/>
      <c r="Z739" s="720"/>
    </row>
    <row r="740" spans="1:26" ht="12.75" customHeight="1">
      <c r="A740" s="720"/>
      <c r="B740" s="720"/>
      <c r="C740" s="720"/>
      <c r="D740" s="720"/>
      <c r="E740" s="299"/>
      <c r="F740" s="299"/>
      <c r="G740" s="299"/>
      <c r="H740" s="299"/>
      <c r="I740" s="299"/>
      <c r="J740" s="299"/>
      <c r="K740" s="720"/>
      <c r="L740" s="720"/>
      <c r="M740" s="720"/>
      <c r="N740" s="720"/>
      <c r="O740" s="720"/>
      <c r="P740" s="720"/>
      <c r="Q740" s="720"/>
      <c r="R740" s="720"/>
      <c r="S740" s="720"/>
      <c r="T740" s="720"/>
      <c r="U740" s="720"/>
      <c r="V740" s="720"/>
      <c r="W740" s="720"/>
      <c r="X740" s="720"/>
      <c r="Y740" s="720"/>
      <c r="Z740" s="720"/>
    </row>
    <row r="741" spans="1:26" ht="12.75" customHeight="1">
      <c r="A741" s="720"/>
      <c r="B741" s="720"/>
      <c r="C741" s="720"/>
      <c r="D741" s="720"/>
      <c r="E741" s="299"/>
      <c r="F741" s="299"/>
      <c r="G741" s="299"/>
      <c r="H741" s="299"/>
      <c r="I741" s="299"/>
      <c r="J741" s="299"/>
      <c r="K741" s="720"/>
      <c r="L741" s="720"/>
      <c r="M741" s="720"/>
      <c r="N741" s="720"/>
      <c r="O741" s="720"/>
      <c r="P741" s="720"/>
      <c r="Q741" s="720"/>
      <c r="R741" s="720"/>
      <c r="S741" s="720"/>
      <c r="T741" s="720"/>
      <c r="U741" s="720"/>
      <c r="V741" s="720"/>
      <c r="W741" s="720"/>
      <c r="X741" s="720"/>
      <c r="Y741" s="720"/>
      <c r="Z741" s="720"/>
    </row>
    <row r="742" spans="1:26" ht="12.75" customHeight="1">
      <c r="A742" s="720"/>
      <c r="B742" s="720"/>
      <c r="C742" s="720"/>
      <c r="D742" s="720"/>
      <c r="E742" s="299"/>
      <c r="F742" s="299"/>
      <c r="G742" s="299"/>
      <c r="H742" s="299"/>
      <c r="I742" s="299"/>
      <c r="J742" s="299"/>
      <c r="K742" s="720"/>
      <c r="L742" s="720"/>
      <c r="M742" s="720"/>
      <c r="N742" s="720"/>
      <c r="O742" s="720"/>
      <c r="P742" s="720"/>
      <c r="Q742" s="720"/>
      <c r="R742" s="720"/>
      <c r="S742" s="720"/>
      <c r="T742" s="720"/>
      <c r="U742" s="720"/>
      <c r="V742" s="720"/>
      <c r="W742" s="720"/>
      <c r="X742" s="720"/>
      <c r="Y742" s="720"/>
      <c r="Z742" s="720"/>
    </row>
    <row r="743" spans="1:26" ht="12.75" customHeight="1">
      <c r="A743" s="720"/>
      <c r="B743" s="720"/>
      <c r="C743" s="720"/>
      <c r="D743" s="720"/>
      <c r="E743" s="299"/>
      <c r="F743" s="299"/>
      <c r="G743" s="299"/>
      <c r="H743" s="299"/>
      <c r="I743" s="299"/>
      <c r="J743" s="299"/>
      <c r="K743" s="720"/>
      <c r="L743" s="720"/>
      <c r="M743" s="720"/>
      <c r="N743" s="720"/>
      <c r="O743" s="720"/>
      <c r="P743" s="720"/>
      <c r="Q743" s="720"/>
      <c r="R743" s="720"/>
      <c r="S743" s="720"/>
      <c r="T743" s="720"/>
      <c r="U743" s="720"/>
      <c r="V743" s="720"/>
      <c r="W743" s="720"/>
      <c r="X743" s="720"/>
      <c r="Y743" s="720"/>
      <c r="Z743" s="720"/>
    </row>
    <row r="744" spans="1:26" ht="12.75" customHeight="1">
      <c r="A744" s="720"/>
      <c r="B744" s="720"/>
      <c r="C744" s="720"/>
      <c r="D744" s="720"/>
      <c r="E744" s="299"/>
      <c r="F744" s="299"/>
      <c r="G744" s="299"/>
      <c r="H744" s="299"/>
      <c r="I744" s="299"/>
      <c r="J744" s="299"/>
      <c r="K744" s="720"/>
      <c r="L744" s="720"/>
      <c r="M744" s="720"/>
      <c r="N744" s="720"/>
      <c r="O744" s="720"/>
      <c r="P744" s="720"/>
      <c r="Q744" s="720"/>
      <c r="R744" s="720"/>
      <c r="S744" s="720"/>
      <c r="T744" s="720"/>
      <c r="U744" s="720"/>
      <c r="V744" s="720"/>
      <c r="W744" s="720"/>
      <c r="X744" s="720"/>
      <c r="Y744" s="720"/>
      <c r="Z744" s="720"/>
    </row>
    <row r="745" spans="1:26" ht="12.75" customHeight="1">
      <c r="A745" s="720"/>
      <c r="B745" s="720"/>
      <c r="C745" s="720"/>
      <c r="D745" s="720"/>
      <c r="E745" s="299"/>
      <c r="F745" s="299"/>
      <c r="G745" s="299"/>
      <c r="H745" s="299"/>
      <c r="I745" s="299"/>
      <c r="J745" s="299"/>
      <c r="K745" s="720"/>
      <c r="L745" s="720"/>
      <c r="M745" s="720"/>
      <c r="N745" s="720"/>
      <c r="O745" s="720"/>
      <c r="P745" s="720"/>
      <c r="Q745" s="720"/>
      <c r="R745" s="720"/>
      <c r="S745" s="720"/>
      <c r="T745" s="720"/>
      <c r="U745" s="720"/>
      <c r="V745" s="720"/>
      <c r="W745" s="720"/>
      <c r="X745" s="720"/>
      <c r="Y745" s="720"/>
      <c r="Z745" s="720"/>
    </row>
    <row r="746" spans="1:26" ht="12.75" customHeight="1">
      <c r="A746" s="720"/>
      <c r="B746" s="720"/>
      <c r="C746" s="720"/>
      <c r="D746" s="720"/>
      <c r="E746" s="299"/>
      <c r="F746" s="299"/>
      <c r="G746" s="299"/>
      <c r="H746" s="299"/>
      <c r="I746" s="299"/>
      <c r="J746" s="299"/>
      <c r="K746" s="720"/>
      <c r="L746" s="720"/>
      <c r="M746" s="720"/>
      <c r="N746" s="720"/>
      <c r="O746" s="720"/>
      <c r="P746" s="720"/>
      <c r="Q746" s="720"/>
      <c r="R746" s="720"/>
      <c r="S746" s="720"/>
      <c r="T746" s="720"/>
      <c r="U746" s="720"/>
      <c r="V746" s="720"/>
      <c r="W746" s="720"/>
      <c r="X746" s="720"/>
      <c r="Y746" s="720"/>
      <c r="Z746" s="720"/>
    </row>
    <row r="747" spans="1:26" ht="12.75" customHeight="1">
      <c r="A747" s="720"/>
      <c r="B747" s="720"/>
      <c r="C747" s="720"/>
      <c r="D747" s="720"/>
      <c r="E747" s="299"/>
      <c r="F747" s="299"/>
      <c r="G747" s="299"/>
      <c r="H747" s="299"/>
      <c r="I747" s="299"/>
      <c r="J747" s="299"/>
      <c r="K747" s="720"/>
      <c r="L747" s="720"/>
      <c r="M747" s="720"/>
      <c r="N747" s="720"/>
      <c r="O747" s="720"/>
      <c r="P747" s="720"/>
      <c r="Q747" s="720"/>
      <c r="R747" s="720"/>
      <c r="S747" s="720"/>
      <c r="T747" s="720"/>
      <c r="U747" s="720"/>
      <c r="V747" s="720"/>
      <c r="W747" s="720"/>
      <c r="X747" s="720"/>
      <c r="Y747" s="720"/>
      <c r="Z747" s="720"/>
    </row>
    <row r="748" spans="1:26" ht="12.75" customHeight="1">
      <c r="A748" s="720"/>
      <c r="B748" s="720"/>
      <c r="C748" s="720"/>
      <c r="D748" s="720"/>
      <c r="E748" s="299"/>
      <c r="F748" s="299"/>
      <c r="G748" s="299"/>
      <c r="H748" s="299"/>
      <c r="I748" s="299"/>
      <c r="J748" s="299"/>
      <c r="K748" s="720"/>
      <c r="L748" s="720"/>
      <c r="M748" s="720"/>
      <c r="N748" s="720"/>
      <c r="O748" s="720"/>
      <c r="P748" s="720"/>
      <c r="Q748" s="720"/>
      <c r="R748" s="720"/>
      <c r="S748" s="720"/>
      <c r="T748" s="720"/>
      <c r="U748" s="720"/>
      <c r="V748" s="720"/>
      <c r="W748" s="720"/>
      <c r="X748" s="720"/>
      <c r="Y748" s="720"/>
      <c r="Z748" s="720"/>
    </row>
    <row r="749" spans="1:26" ht="12.75" customHeight="1">
      <c r="A749" s="720"/>
      <c r="B749" s="720"/>
      <c r="C749" s="720"/>
      <c r="D749" s="720"/>
      <c r="E749" s="299"/>
      <c r="F749" s="299"/>
      <c r="G749" s="299"/>
      <c r="H749" s="299"/>
      <c r="I749" s="299"/>
      <c r="J749" s="299"/>
      <c r="K749" s="720"/>
      <c r="L749" s="720"/>
      <c r="M749" s="720"/>
      <c r="N749" s="720"/>
      <c r="O749" s="720"/>
      <c r="P749" s="720"/>
      <c r="Q749" s="720"/>
      <c r="R749" s="720"/>
      <c r="S749" s="720"/>
      <c r="T749" s="720"/>
      <c r="U749" s="720"/>
      <c r="V749" s="720"/>
      <c r="W749" s="720"/>
      <c r="X749" s="720"/>
      <c r="Y749" s="720"/>
      <c r="Z749" s="720"/>
    </row>
    <row r="750" spans="1:26" ht="12.75" customHeight="1">
      <c r="A750" s="720"/>
      <c r="B750" s="720"/>
      <c r="C750" s="720"/>
      <c r="D750" s="720"/>
      <c r="E750" s="299"/>
      <c r="F750" s="299"/>
      <c r="G750" s="299"/>
      <c r="H750" s="299"/>
      <c r="I750" s="299"/>
      <c r="J750" s="299"/>
      <c r="K750" s="720"/>
      <c r="L750" s="720"/>
      <c r="M750" s="720"/>
      <c r="N750" s="720"/>
      <c r="O750" s="720"/>
      <c r="P750" s="720"/>
      <c r="Q750" s="720"/>
      <c r="R750" s="720"/>
      <c r="S750" s="720"/>
      <c r="T750" s="720"/>
      <c r="U750" s="720"/>
      <c r="V750" s="720"/>
      <c r="W750" s="720"/>
      <c r="X750" s="720"/>
      <c r="Y750" s="720"/>
      <c r="Z750" s="720"/>
    </row>
    <row r="751" spans="1:26" ht="12.75" customHeight="1">
      <c r="A751" s="720"/>
      <c r="B751" s="720"/>
      <c r="C751" s="720"/>
      <c r="D751" s="720"/>
      <c r="E751" s="299"/>
      <c r="F751" s="299"/>
      <c r="G751" s="299"/>
      <c r="H751" s="299"/>
      <c r="I751" s="299"/>
      <c r="J751" s="299"/>
      <c r="K751" s="720"/>
      <c r="L751" s="720"/>
      <c r="M751" s="720"/>
      <c r="N751" s="720"/>
      <c r="O751" s="720"/>
      <c r="P751" s="720"/>
      <c r="Q751" s="720"/>
      <c r="R751" s="720"/>
      <c r="S751" s="720"/>
      <c r="T751" s="720"/>
      <c r="U751" s="720"/>
      <c r="V751" s="720"/>
      <c r="W751" s="720"/>
      <c r="X751" s="720"/>
      <c r="Y751" s="720"/>
      <c r="Z751" s="720"/>
    </row>
    <row r="752" spans="1:26" ht="12.75" customHeight="1">
      <c r="A752" s="720"/>
      <c r="B752" s="720"/>
      <c r="C752" s="720"/>
      <c r="D752" s="720"/>
      <c r="E752" s="299"/>
      <c r="F752" s="299"/>
      <c r="G752" s="299"/>
      <c r="H752" s="299"/>
      <c r="I752" s="299"/>
      <c r="J752" s="299"/>
      <c r="K752" s="720"/>
      <c r="L752" s="720"/>
      <c r="M752" s="720"/>
      <c r="N752" s="720"/>
      <c r="O752" s="720"/>
      <c r="P752" s="720"/>
      <c r="Q752" s="720"/>
      <c r="R752" s="720"/>
      <c r="S752" s="720"/>
      <c r="T752" s="720"/>
      <c r="U752" s="720"/>
      <c r="V752" s="720"/>
      <c r="W752" s="720"/>
      <c r="X752" s="720"/>
      <c r="Y752" s="720"/>
      <c r="Z752" s="720"/>
    </row>
    <row r="753" spans="1:26" ht="12.75" customHeight="1">
      <c r="A753" s="720"/>
      <c r="B753" s="720"/>
      <c r="C753" s="720"/>
      <c r="D753" s="720"/>
      <c r="E753" s="299"/>
      <c r="F753" s="299"/>
      <c r="G753" s="299"/>
      <c r="H753" s="299"/>
      <c r="I753" s="299"/>
      <c r="J753" s="299"/>
      <c r="K753" s="720"/>
      <c r="L753" s="720"/>
      <c r="M753" s="720"/>
      <c r="N753" s="720"/>
      <c r="O753" s="720"/>
      <c r="P753" s="720"/>
      <c r="Q753" s="720"/>
      <c r="R753" s="720"/>
      <c r="S753" s="720"/>
      <c r="T753" s="720"/>
      <c r="U753" s="720"/>
      <c r="V753" s="720"/>
      <c r="W753" s="720"/>
      <c r="X753" s="720"/>
      <c r="Y753" s="720"/>
      <c r="Z753" s="720"/>
    </row>
    <row r="754" spans="1:26" ht="12.75" customHeight="1">
      <c r="A754" s="720"/>
      <c r="B754" s="720"/>
      <c r="C754" s="720"/>
      <c r="D754" s="720"/>
      <c r="E754" s="299"/>
      <c r="F754" s="299"/>
      <c r="G754" s="299"/>
      <c r="H754" s="299"/>
      <c r="I754" s="299"/>
      <c r="J754" s="299"/>
      <c r="K754" s="720"/>
      <c r="L754" s="720"/>
      <c r="M754" s="720"/>
      <c r="N754" s="720"/>
      <c r="O754" s="720"/>
      <c r="P754" s="720"/>
      <c r="Q754" s="720"/>
      <c r="R754" s="720"/>
      <c r="S754" s="720"/>
      <c r="T754" s="720"/>
      <c r="U754" s="720"/>
      <c r="V754" s="720"/>
      <c r="W754" s="720"/>
      <c r="X754" s="720"/>
      <c r="Y754" s="720"/>
      <c r="Z754" s="720"/>
    </row>
    <row r="755" spans="1:26" ht="12.75" customHeight="1">
      <c r="A755" s="720"/>
      <c r="B755" s="720"/>
      <c r="C755" s="720"/>
      <c r="D755" s="720"/>
      <c r="E755" s="299"/>
      <c r="F755" s="299"/>
      <c r="G755" s="299"/>
      <c r="H755" s="299"/>
      <c r="I755" s="299"/>
      <c r="J755" s="299"/>
      <c r="K755" s="720"/>
      <c r="L755" s="720"/>
      <c r="M755" s="720"/>
      <c r="N755" s="720"/>
      <c r="O755" s="720"/>
      <c r="P755" s="720"/>
      <c r="Q755" s="720"/>
      <c r="R755" s="720"/>
      <c r="S755" s="720"/>
      <c r="T755" s="720"/>
      <c r="U755" s="720"/>
      <c r="V755" s="720"/>
      <c r="W755" s="720"/>
      <c r="X755" s="720"/>
      <c r="Y755" s="720"/>
      <c r="Z755" s="720"/>
    </row>
    <row r="756" spans="1:26" ht="12.75" customHeight="1">
      <c r="A756" s="720"/>
      <c r="B756" s="720"/>
      <c r="C756" s="720"/>
      <c r="D756" s="720"/>
      <c r="E756" s="299"/>
      <c r="F756" s="299"/>
      <c r="G756" s="299"/>
      <c r="H756" s="299"/>
      <c r="I756" s="299"/>
      <c r="J756" s="299"/>
      <c r="K756" s="720"/>
      <c r="L756" s="720"/>
      <c r="M756" s="720"/>
      <c r="N756" s="720"/>
      <c r="O756" s="720"/>
      <c r="P756" s="720"/>
      <c r="Q756" s="720"/>
      <c r="R756" s="720"/>
      <c r="S756" s="720"/>
      <c r="T756" s="720"/>
      <c r="U756" s="720"/>
      <c r="V756" s="720"/>
      <c r="W756" s="720"/>
      <c r="X756" s="720"/>
      <c r="Y756" s="720"/>
      <c r="Z756" s="720"/>
    </row>
    <row r="757" spans="1:26" ht="12.75" customHeight="1">
      <c r="A757" s="720"/>
      <c r="B757" s="720"/>
      <c r="C757" s="720"/>
      <c r="D757" s="720"/>
      <c r="E757" s="299"/>
      <c r="F757" s="299"/>
      <c r="G757" s="299"/>
      <c r="H757" s="299"/>
      <c r="I757" s="299"/>
      <c r="J757" s="299"/>
      <c r="K757" s="720"/>
      <c r="L757" s="720"/>
      <c r="M757" s="720"/>
      <c r="N757" s="720"/>
      <c r="O757" s="720"/>
      <c r="P757" s="720"/>
      <c r="Q757" s="720"/>
      <c r="R757" s="720"/>
      <c r="S757" s="720"/>
      <c r="T757" s="720"/>
      <c r="U757" s="720"/>
      <c r="V757" s="720"/>
      <c r="W757" s="720"/>
      <c r="X757" s="720"/>
      <c r="Y757" s="720"/>
      <c r="Z757" s="720"/>
    </row>
    <row r="758" spans="1:26" ht="12.75" customHeight="1">
      <c r="A758" s="720"/>
      <c r="B758" s="720"/>
      <c r="C758" s="720"/>
      <c r="D758" s="720"/>
      <c r="E758" s="299"/>
      <c r="F758" s="299"/>
      <c r="G758" s="299"/>
      <c r="H758" s="299"/>
      <c r="I758" s="299"/>
      <c r="J758" s="299"/>
      <c r="K758" s="720"/>
      <c r="L758" s="720"/>
      <c r="M758" s="720"/>
      <c r="N758" s="720"/>
      <c r="O758" s="720"/>
      <c r="P758" s="720"/>
      <c r="Q758" s="720"/>
      <c r="R758" s="720"/>
      <c r="S758" s="720"/>
      <c r="T758" s="720"/>
      <c r="U758" s="720"/>
      <c r="V758" s="720"/>
      <c r="W758" s="720"/>
      <c r="X758" s="720"/>
      <c r="Y758" s="720"/>
      <c r="Z758" s="720"/>
    </row>
    <row r="759" spans="1:26" ht="12.75" customHeight="1">
      <c r="A759" s="720"/>
      <c r="B759" s="720"/>
      <c r="C759" s="720"/>
      <c r="D759" s="720"/>
      <c r="E759" s="299"/>
      <c r="F759" s="299"/>
      <c r="G759" s="299"/>
      <c r="H759" s="299"/>
      <c r="I759" s="299"/>
      <c r="J759" s="299"/>
      <c r="K759" s="720"/>
      <c r="L759" s="720"/>
      <c r="M759" s="720"/>
      <c r="N759" s="720"/>
      <c r="O759" s="720"/>
      <c r="P759" s="720"/>
      <c r="Q759" s="720"/>
      <c r="R759" s="720"/>
      <c r="S759" s="720"/>
      <c r="T759" s="720"/>
      <c r="U759" s="720"/>
      <c r="V759" s="720"/>
      <c r="W759" s="720"/>
      <c r="X759" s="720"/>
      <c r="Y759" s="720"/>
      <c r="Z759" s="720"/>
    </row>
    <row r="760" spans="1:26" ht="12.75" customHeight="1">
      <c r="A760" s="720"/>
      <c r="B760" s="720"/>
      <c r="C760" s="720"/>
      <c r="D760" s="720"/>
      <c r="E760" s="299"/>
      <c r="F760" s="299"/>
      <c r="G760" s="299"/>
      <c r="H760" s="299"/>
      <c r="I760" s="299"/>
      <c r="J760" s="299"/>
      <c r="K760" s="720"/>
      <c r="L760" s="720"/>
      <c r="M760" s="720"/>
      <c r="N760" s="720"/>
      <c r="O760" s="720"/>
      <c r="P760" s="720"/>
      <c r="Q760" s="720"/>
      <c r="R760" s="720"/>
      <c r="S760" s="720"/>
      <c r="T760" s="720"/>
      <c r="U760" s="720"/>
      <c r="V760" s="720"/>
      <c r="W760" s="720"/>
      <c r="X760" s="720"/>
      <c r="Y760" s="720"/>
      <c r="Z760" s="720"/>
    </row>
    <row r="761" spans="1:26" ht="12.75" customHeight="1">
      <c r="A761" s="720"/>
      <c r="B761" s="720"/>
      <c r="C761" s="720"/>
      <c r="D761" s="720"/>
      <c r="E761" s="299"/>
      <c r="F761" s="299"/>
      <c r="G761" s="299"/>
      <c r="H761" s="299"/>
      <c r="I761" s="299"/>
      <c r="J761" s="299"/>
      <c r="K761" s="720"/>
      <c r="L761" s="720"/>
      <c r="M761" s="720"/>
      <c r="N761" s="720"/>
      <c r="O761" s="720"/>
      <c r="P761" s="720"/>
      <c r="Q761" s="720"/>
      <c r="R761" s="720"/>
      <c r="S761" s="720"/>
      <c r="T761" s="720"/>
      <c r="U761" s="720"/>
      <c r="V761" s="720"/>
      <c r="W761" s="720"/>
      <c r="X761" s="720"/>
      <c r="Y761" s="720"/>
      <c r="Z761" s="720"/>
    </row>
    <row r="762" spans="1:26" ht="12.75" customHeight="1">
      <c r="A762" s="720"/>
      <c r="B762" s="720"/>
      <c r="C762" s="720"/>
      <c r="D762" s="720"/>
      <c r="E762" s="299"/>
      <c r="F762" s="299"/>
      <c r="G762" s="299"/>
      <c r="H762" s="299"/>
      <c r="I762" s="299"/>
      <c r="J762" s="299"/>
      <c r="K762" s="720"/>
      <c r="L762" s="720"/>
      <c r="M762" s="720"/>
      <c r="N762" s="720"/>
      <c r="O762" s="720"/>
      <c r="P762" s="720"/>
      <c r="Q762" s="720"/>
      <c r="R762" s="720"/>
      <c r="S762" s="720"/>
      <c r="T762" s="720"/>
      <c r="U762" s="720"/>
      <c r="V762" s="720"/>
      <c r="W762" s="720"/>
      <c r="X762" s="720"/>
      <c r="Y762" s="720"/>
      <c r="Z762" s="720"/>
    </row>
    <row r="763" spans="1:26" ht="12.75" customHeight="1">
      <c r="A763" s="720"/>
      <c r="B763" s="720"/>
      <c r="C763" s="720"/>
      <c r="D763" s="720"/>
      <c r="E763" s="299"/>
      <c r="F763" s="299"/>
      <c r="G763" s="299"/>
      <c r="H763" s="299"/>
      <c r="I763" s="299"/>
      <c r="J763" s="299"/>
      <c r="K763" s="720"/>
      <c r="L763" s="720"/>
      <c r="M763" s="720"/>
      <c r="N763" s="720"/>
      <c r="O763" s="720"/>
      <c r="P763" s="720"/>
      <c r="Q763" s="720"/>
      <c r="R763" s="720"/>
      <c r="S763" s="720"/>
      <c r="T763" s="720"/>
      <c r="U763" s="720"/>
      <c r="V763" s="720"/>
      <c r="W763" s="720"/>
      <c r="X763" s="720"/>
      <c r="Y763" s="720"/>
      <c r="Z763" s="720"/>
    </row>
    <row r="764" spans="1:26" ht="12.75" customHeight="1">
      <c r="A764" s="720"/>
      <c r="B764" s="720"/>
      <c r="C764" s="720"/>
      <c r="D764" s="720"/>
      <c r="E764" s="299"/>
      <c r="F764" s="299"/>
      <c r="G764" s="299"/>
      <c r="H764" s="299"/>
      <c r="I764" s="299"/>
      <c r="J764" s="299"/>
      <c r="K764" s="720"/>
      <c r="L764" s="720"/>
      <c r="M764" s="720"/>
      <c r="N764" s="720"/>
      <c r="O764" s="720"/>
      <c r="P764" s="720"/>
      <c r="Q764" s="720"/>
      <c r="R764" s="720"/>
      <c r="S764" s="720"/>
      <c r="T764" s="720"/>
      <c r="U764" s="720"/>
      <c r="V764" s="720"/>
      <c r="W764" s="720"/>
      <c r="X764" s="720"/>
      <c r="Y764" s="720"/>
      <c r="Z764" s="720"/>
    </row>
    <row r="765" spans="1:26" ht="12.75" customHeight="1">
      <c r="A765" s="720"/>
      <c r="B765" s="720"/>
      <c r="C765" s="720"/>
      <c r="D765" s="720"/>
      <c r="E765" s="299"/>
      <c r="F765" s="299"/>
      <c r="G765" s="299"/>
      <c r="H765" s="299"/>
      <c r="I765" s="299"/>
      <c r="J765" s="299"/>
      <c r="K765" s="720"/>
      <c r="L765" s="720"/>
      <c r="M765" s="720"/>
      <c r="N765" s="720"/>
      <c r="O765" s="720"/>
      <c r="P765" s="720"/>
      <c r="Q765" s="720"/>
      <c r="R765" s="720"/>
      <c r="S765" s="720"/>
      <c r="T765" s="720"/>
      <c r="U765" s="720"/>
      <c r="V765" s="720"/>
      <c r="W765" s="720"/>
      <c r="X765" s="720"/>
      <c r="Y765" s="720"/>
      <c r="Z765" s="720"/>
    </row>
    <row r="766" spans="1:26" ht="12.75" customHeight="1">
      <c r="A766" s="720"/>
      <c r="B766" s="720"/>
      <c r="C766" s="720"/>
      <c r="D766" s="720"/>
      <c r="E766" s="299"/>
      <c r="F766" s="299"/>
      <c r="G766" s="299"/>
      <c r="H766" s="299"/>
      <c r="I766" s="299"/>
      <c r="J766" s="299"/>
      <c r="K766" s="720"/>
      <c r="L766" s="720"/>
      <c r="M766" s="720"/>
      <c r="N766" s="720"/>
      <c r="O766" s="720"/>
      <c r="P766" s="720"/>
      <c r="Q766" s="720"/>
      <c r="R766" s="720"/>
      <c r="S766" s="720"/>
      <c r="T766" s="720"/>
      <c r="U766" s="720"/>
      <c r="V766" s="720"/>
      <c r="W766" s="720"/>
      <c r="X766" s="720"/>
      <c r="Y766" s="720"/>
      <c r="Z766" s="720"/>
    </row>
    <row r="767" spans="1:26" ht="12.75" customHeight="1">
      <c r="A767" s="720"/>
      <c r="B767" s="720"/>
      <c r="C767" s="720"/>
      <c r="D767" s="720"/>
      <c r="E767" s="299"/>
      <c r="F767" s="299"/>
      <c r="G767" s="299"/>
      <c r="H767" s="299"/>
      <c r="I767" s="299"/>
      <c r="J767" s="299"/>
      <c r="K767" s="720"/>
      <c r="L767" s="720"/>
      <c r="M767" s="720"/>
      <c r="N767" s="720"/>
      <c r="O767" s="720"/>
      <c r="P767" s="720"/>
      <c r="Q767" s="720"/>
      <c r="R767" s="720"/>
      <c r="S767" s="720"/>
      <c r="T767" s="720"/>
      <c r="U767" s="720"/>
      <c r="V767" s="720"/>
      <c r="W767" s="720"/>
      <c r="X767" s="720"/>
      <c r="Y767" s="720"/>
      <c r="Z767" s="720"/>
    </row>
    <row r="768" spans="1:26" ht="12.75" customHeight="1">
      <c r="A768" s="720"/>
      <c r="B768" s="720"/>
      <c r="C768" s="720"/>
      <c r="D768" s="720"/>
      <c r="E768" s="299"/>
      <c r="F768" s="299"/>
      <c r="G768" s="299"/>
      <c r="H768" s="299"/>
      <c r="I768" s="299"/>
      <c r="J768" s="299"/>
      <c r="K768" s="720"/>
      <c r="L768" s="720"/>
      <c r="M768" s="720"/>
      <c r="N768" s="720"/>
      <c r="O768" s="720"/>
      <c r="P768" s="720"/>
      <c r="Q768" s="720"/>
      <c r="R768" s="720"/>
      <c r="S768" s="720"/>
      <c r="T768" s="720"/>
      <c r="U768" s="720"/>
      <c r="V768" s="720"/>
      <c r="W768" s="720"/>
      <c r="X768" s="720"/>
      <c r="Y768" s="720"/>
      <c r="Z768" s="720"/>
    </row>
    <row r="769" spans="1:26" ht="12.75" customHeight="1">
      <c r="A769" s="720"/>
      <c r="B769" s="720"/>
      <c r="C769" s="720"/>
      <c r="D769" s="720"/>
      <c r="E769" s="299"/>
      <c r="F769" s="299"/>
      <c r="G769" s="299"/>
      <c r="H769" s="299"/>
      <c r="I769" s="299"/>
      <c r="J769" s="299"/>
      <c r="K769" s="720"/>
      <c r="L769" s="720"/>
      <c r="M769" s="720"/>
      <c r="N769" s="720"/>
      <c r="O769" s="720"/>
      <c r="P769" s="720"/>
      <c r="Q769" s="720"/>
      <c r="R769" s="720"/>
      <c r="S769" s="720"/>
      <c r="T769" s="720"/>
      <c r="U769" s="720"/>
      <c r="V769" s="720"/>
      <c r="W769" s="720"/>
      <c r="X769" s="720"/>
      <c r="Y769" s="720"/>
      <c r="Z769" s="720"/>
    </row>
    <row r="770" spans="1:26" ht="12.75" customHeight="1">
      <c r="A770" s="720"/>
      <c r="B770" s="720"/>
      <c r="C770" s="720"/>
      <c r="D770" s="720"/>
      <c r="E770" s="299"/>
      <c r="F770" s="299"/>
      <c r="G770" s="299"/>
      <c r="H770" s="299"/>
      <c r="I770" s="299"/>
      <c r="J770" s="299"/>
      <c r="K770" s="720"/>
      <c r="L770" s="720"/>
      <c r="M770" s="720"/>
      <c r="N770" s="720"/>
      <c r="O770" s="720"/>
      <c r="P770" s="720"/>
      <c r="Q770" s="720"/>
      <c r="R770" s="720"/>
      <c r="S770" s="720"/>
      <c r="T770" s="720"/>
      <c r="U770" s="720"/>
      <c r="V770" s="720"/>
      <c r="W770" s="720"/>
      <c r="X770" s="720"/>
      <c r="Y770" s="720"/>
      <c r="Z770" s="720"/>
    </row>
    <row r="771" spans="1:26" ht="12.75" customHeight="1">
      <c r="A771" s="720"/>
      <c r="B771" s="720"/>
      <c r="C771" s="720"/>
      <c r="D771" s="720"/>
      <c r="E771" s="299"/>
      <c r="F771" s="299"/>
      <c r="G771" s="299"/>
      <c r="H771" s="299"/>
      <c r="I771" s="299"/>
      <c r="J771" s="299"/>
      <c r="K771" s="720"/>
      <c r="L771" s="720"/>
      <c r="M771" s="720"/>
      <c r="N771" s="720"/>
      <c r="O771" s="720"/>
      <c r="P771" s="720"/>
      <c r="Q771" s="720"/>
      <c r="R771" s="720"/>
      <c r="S771" s="720"/>
      <c r="T771" s="720"/>
      <c r="U771" s="720"/>
      <c r="V771" s="720"/>
      <c r="W771" s="720"/>
      <c r="X771" s="720"/>
      <c r="Y771" s="720"/>
      <c r="Z771" s="720"/>
    </row>
    <row r="772" spans="1:26" ht="12.75" customHeight="1">
      <c r="A772" s="720"/>
      <c r="B772" s="720"/>
      <c r="C772" s="720"/>
      <c r="D772" s="720"/>
      <c r="E772" s="299"/>
      <c r="F772" s="299"/>
      <c r="G772" s="299"/>
      <c r="H772" s="299"/>
      <c r="I772" s="299"/>
      <c r="J772" s="299"/>
      <c r="K772" s="720"/>
      <c r="L772" s="720"/>
      <c r="M772" s="720"/>
      <c r="N772" s="720"/>
      <c r="O772" s="720"/>
      <c r="P772" s="720"/>
      <c r="Q772" s="720"/>
      <c r="R772" s="720"/>
      <c r="S772" s="720"/>
      <c r="T772" s="720"/>
      <c r="U772" s="720"/>
      <c r="V772" s="720"/>
      <c r="W772" s="720"/>
      <c r="X772" s="720"/>
      <c r="Y772" s="720"/>
      <c r="Z772" s="720"/>
    </row>
    <row r="773" spans="1:26" ht="12.75" customHeight="1">
      <c r="A773" s="720"/>
      <c r="B773" s="720"/>
      <c r="C773" s="720"/>
      <c r="D773" s="720"/>
      <c r="E773" s="299"/>
      <c r="F773" s="299"/>
      <c r="G773" s="299"/>
      <c r="H773" s="299"/>
      <c r="I773" s="299"/>
      <c r="J773" s="299"/>
      <c r="K773" s="720"/>
      <c r="L773" s="720"/>
      <c r="M773" s="720"/>
      <c r="N773" s="720"/>
      <c r="O773" s="720"/>
      <c r="P773" s="720"/>
      <c r="Q773" s="720"/>
      <c r="R773" s="720"/>
      <c r="S773" s="720"/>
      <c r="T773" s="720"/>
      <c r="U773" s="720"/>
      <c r="V773" s="720"/>
      <c r="W773" s="720"/>
      <c r="X773" s="720"/>
      <c r="Y773" s="720"/>
      <c r="Z773" s="720"/>
    </row>
    <row r="774" spans="1:26" ht="12.75" customHeight="1">
      <c r="A774" s="720"/>
      <c r="B774" s="720"/>
      <c r="C774" s="720"/>
      <c r="D774" s="720"/>
      <c r="E774" s="299"/>
      <c r="F774" s="299"/>
      <c r="G774" s="299"/>
      <c r="H774" s="299"/>
      <c r="I774" s="299"/>
      <c r="J774" s="299"/>
      <c r="K774" s="720"/>
      <c r="L774" s="720"/>
      <c r="M774" s="720"/>
      <c r="N774" s="720"/>
      <c r="O774" s="720"/>
      <c r="P774" s="720"/>
      <c r="Q774" s="720"/>
      <c r="R774" s="720"/>
      <c r="S774" s="720"/>
      <c r="T774" s="720"/>
      <c r="U774" s="720"/>
      <c r="V774" s="720"/>
      <c r="W774" s="720"/>
      <c r="X774" s="720"/>
      <c r="Y774" s="720"/>
      <c r="Z774" s="720"/>
    </row>
    <row r="775" spans="1:26" ht="12.75" customHeight="1">
      <c r="A775" s="720"/>
      <c r="B775" s="720"/>
      <c r="C775" s="720"/>
      <c r="D775" s="720"/>
      <c r="E775" s="299"/>
      <c r="F775" s="299"/>
      <c r="G775" s="299"/>
      <c r="H775" s="299"/>
      <c r="I775" s="299"/>
      <c r="J775" s="299"/>
      <c r="K775" s="720"/>
      <c r="L775" s="720"/>
      <c r="M775" s="720"/>
      <c r="N775" s="720"/>
      <c r="O775" s="720"/>
      <c r="P775" s="720"/>
      <c r="Q775" s="720"/>
      <c r="R775" s="720"/>
      <c r="S775" s="720"/>
      <c r="T775" s="720"/>
      <c r="U775" s="720"/>
      <c r="V775" s="720"/>
      <c r="W775" s="720"/>
      <c r="X775" s="720"/>
      <c r="Y775" s="720"/>
      <c r="Z775" s="720"/>
    </row>
    <row r="776" spans="1:26" ht="12.75" customHeight="1">
      <c r="A776" s="720"/>
      <c r="B776" s="720"/>
      <c r="C776" s="720"/>
      <c r="D776" s="720"/>
      <c r="E776" s="299"/>
      <c r="F776" s="299"/>
      <c r="G776" s="299"/>
      <c r="H776" s="299"/>
      <c r="I776" s="299"/>
      <c r="J776" s="299"/>
      <c r="K776" s="720"/>
      <c r="L776" s="720"/>
      <c r="M776" s="720"/>
      <c r="N776" s="720"/>
      <c r="O776" s="720"/>
      <c r="P776" s="720"/>
      <c r="Q776" s="720"/>
      <c r="R776" s="720"/>
      <c r="S776" s="720"/>
      <c r="T776" s="720"/>
      <c r="U776" s="720"/>
      <c r="V776" s="720"/>
      <c r="W776" s="720"/>
      <c r="X776" s="720"/>
      <c r="Y776" s="720"/>
      <c r="Z776" s="720"/>
    </row>
    <row r="777" spans="1:26" ht="12.75" customHeight="1">
      <c r="A777" s="720"/>
      <c r="B777" s="720"/>
      <c r="C777" s="720"/>
      <c r="D777" s="720"/>
      <c r="E777" s="299"/>
      <c r="F777" s="299"/>
      <c r="G777" s="299"/>
      <c r="H777" s="299"/>
      <c r="I777" s="299"/>
      <c r="J777" s="299"/>
      <c r="K777" s="720"/>
      <c r="L777" s="720"/>
      <c r="M777" s="720"/>
      <c r="N777" s="720"/>
      <c r="O777" s="720"/>
      <c r="P777" s="720"/>
      <c r="Q777" s="720"/>
      <c r="R777" s="720"/>
      <c r="S777" s="720"/>
      <c r="T777" s="720"/>
      <c r="U777" s="720"/>
      <c r="V777" s="720"/>
      <c r="W777" s="720"/>
      <c r="X777" s="720"/>
      <c r="Y777" s="720"/>
      <c r="Z777" s="720"/>
    </row>
    <row r="778" spans="1:26" ht="12.75" customHeight="1">
      <c r="A778" s="720"/>
      <c r="B778" s="720"/>
      <c r="C778" s="720"/>
      <c r="D778" s="720"/>
      <c r="E778" s="299"/>
      <c r="F778" s="299"/>
      <c r="G778" s="299"/>
      <c r="H778" s="299"/>
      <c r="I778" s="299"/>
      <c r="J778" s="299"/>
      <c r="K778" s="720"/>
      <c r="L778" s="720"/>
      <c r="M778" s="720"/>
      <c r="N778" s="720"/>
      <c r="O778" s="720"/>
      <c r="P778" s="720"/>
      <c r="Q778" s="720"/>
      <c r="R778" s="720"/>
      <c r="S778" s="720"/>
      <c r="T778" s="720"/>
      <c r="U778" s="720"/>
      <c r="V778" s="720"/>
      <c r="W778" s="720"/>
      <c r="X778" s="720"/>
      <c r="Y778" s="720"/>
      <c r="Z778" s="720"/>
    </row>
    <row r="779" spans="1:26" ht="12.75" customHeight="1">
      <c r="A779" s="720"/>
      <c r="B779" s="720"/>
      <c r="C779" s="720"/>
      <c r="D779" s="720"/>
      <c r="E779" s="299"/>
      <c r="F779" s="299"/>
      <c r="G779" s="299"/>
      <c r="H779" s="299"/>
      <c r="I779" s="299"/>
      <c r="J779" s="299"/>
      <c r="K779" s="720"/>
      <c r="L779" s="720"/>
      <c r="M779" s="720"/>
      <c r="N779" s="720"/>
      <c r="O779" s="720"/>
      <c r="P779" s="720"/>
      <c r="Q779" s="720"/>
      <c r="R779" s="720"/>
      <c r="S779" s="720"/>
      <c r="T779" s="720"/>
      <c r="U779" s="720"/>
      <c r="V779" s="720"/>
      <c r="W779" s="720"/>
      <c r="X779" s="720"/>
      <c r="Y779" s="720"/>
      <c r="Z779" s="720"/>
    </row>
    <row r="780" spans="1:26" ht="12.75" customHeight="1">
      <c r="A780" s="720"/>
      <c r="B780" s="720"/>
      <c r="C780" s="720"/>
      <c r="D780" s="720"/>
      <c r="E780" s="299"/>
      <c r="F780" s="299"/>
      <c r="G780" s="299"/>
      <c r="H780" s="299"/>
      <c r="I780" s="299"/>
      <c r="J780" s="299"/>
      <c r="K780" s="720"/>
      <c r="L780" s="720"/>
      <c r="M780" s="720"/>
      <c r="N780" s="720"/>
      <c r="O780" s="720"/>
      <c r="P780" s="720"/>
      <c r="Q780" s="720"/>
      <c r="R780" s="720"/>
      <c r="S780" s="720"/>
      <c r="T780" s="720"/>
      <c r="U780" s="720"/>
      <c r="V780" s="720"/>
      <c r="W780" s="720"/>
      <c r="X780" s="720"/>
      <c r="Y780" s="720"/>
      <c r="Z780" s="720"/>
    </row>
    <row r="781" spans="1:26" ht="12.75" customHeight="1">
      <c r="A781" s="720"/>
      <c r="B781" s="720"/>
      <c r="C781" s="720"/>
      <c r="D781" s="720"/>
      <c r="E781" s="299"/>
      <c r="F781" s="299"/>
      <c r="G781" s="299"/>
      <c r="H781" s="299"/>
      <c r="I781" s="299"/>
      <c r="J781" s="299"/>
      <c r="K781" s="720"/>
      <c r="L781" s="720"/>
      <c r="M781" s="720"/>
      <c r="N781" s="720"/>
      <c r="O781" s="720"/>
      <c r="P781" s="720"/>
      <c r="Q781" s="720"/>
      <c r="R781" s="720"/>
      <c r="S781" s="720"/>
      <c r="T781" s="720"/>
      <c r="U781" s="720"/>
      <c r="V781" s="720"/>
      <c r="W781" s="720"/>
      <c r="X781" s="720"/>
      <c r="Y781" s="720"/>
      <c r="Z781" s="720"/>
    </row>
    <row r="782" spans="1:26" ht="12.75" customHeight="1">
      <c r="A782" s="720"/>
      <c r="B782" s="720"/>
      <c r="C782" s="720"/>
      <c r="D782" s="720"/>
      <c r="E782" s="299"/>
      <c r="F782" s="299"/>
      <c r="G782" s="299"/>
      <c r="H782" s="299"/>
      <c r="I782" s="299"/>
      <c r="J782" s="299"/>
      <c r="K782" s="720"/>
      <c r="L782" s="720"/>
      <c r="M782" s="720"/>
      <c r="N782" s="720"/>
      <c r="O782" s="720"/>
      <c r="P782" s="720"/>
      <c r="Q782" s="720"/>
      <c r="R782" s="720"/>
      <c r="S782" s="720"/>
      <c r="T782" s="720"/>
      <c r="U782" s="720"/>
      <c r="V782" s="720"/>
      <c r="W782" s="720"/>
      <c r="X782" s="720"/>
      <c r="Y782" s="720"/>
      <c r="Z782" s="720"/>
    </row>
    <row r="783" spans="1:26" ht="12.75" customHeight="1">
      <c r="A783" s="720"/>
      <c r="B783" s="720"/>
      <c r="C783" s="720"/>
      <c r="D783" s="720"/>
      <c r="E783" s="299"/>
      <c r="F783" s="299"/>
      <c r="G783" s="299"/>
      <c r="H783" s="299"/>
      <c r="I783" s="299"/>
      <c r="J783" s="299"/>
      <c r="K783" s="720"/>
      <c r="L783" s="720"/>
      <c r="M783" s="720"/>
      <c r="N783" s="720"/>
      <c r="O783" s="720"/>
      <c r="P783" s="720"/>
      <c r="Q783" s="720"/>
      <c r="R783" s="720"/>
      <c r="S783" s="720"/>
      <c r="T783" s="720"/>
      <c r="U783" s="720"/>
      <c r="V783" s="720"/>
      <c r="W783" s="720"/>
      <c r="X783" s="720"/>
      <c r="Y783" s="720"/>
      <c r="Z783" s="720"/>
    </row>
    <row r="784" spans="1:26" ht="12.75" customHeight="1">
      <c r="A784" s="720"/>
      <c r="B784" s="720"/>
      <c r="C784" s="720"/>
      <c r="D784" s="720"/>
      <c r="E784" s="299"/>
      <c r="F784" s="299"/>
      <c r="G784" s="299"/>
      <c r="H784" s="299"/>
      <c r="I784" s="299"/>
      <c r="J784" s="299"/>
      <c r="K784" s="720"/>
      <c r="L784" s="720"/>
      <c r="M784" s="720"/>
      <c r="N784" s="720"/>
      <c r="O784" s="720"/>
      <c r="P784" s="720"/>
      <c r="Q784" s="720"/>
      <c r="R784" s="720"/>
      <c r="S784" s="720"/>
      <c r="T784" s="720"/>
      <c r="U784" s="720"/>
      <c r="V784" s="720"/>
      <c r="W784" s="720"/>
      <c r="X784" s="720"/>
      <c r="Y784" s="720"/>
      <c r="Z784" s="720"/>
    </row>
    <row r="785" spans="1:26" ht="12.75" customHeight="1">
      <c r="A785" s="720"/>
      <c r="B785" s="720"/>
      <c r="C785" s="720"/>
      <c r="D785" s="720"/>
      <c r="E785" s="299"/>
      <c r="F785" s="299"/>
      <c r="G785" s="299"/>
      <c r="H785" s="299"/>
      <c r="I785" s="299"/>
      <c r="J785" s="299"/>
      <c r="K785" s="720"/>
      <c r="L785" s="720"/>
      <c r="M785" s="720"/>
      <c r="N785" s="720"/>
      <c r="O785" s="720"/>
      <c r="P785" s="720"/>
      <c r="Q785" s="720"/>
      <c r="R785" s="720"/>
      <c r="S785" s="720"/>
      <c r="T785" s="720"/>
      <c r="U785" s="720"/>
      <c r="V785" s="720"/>
      <c r="W785" s="720"/>
      <c r="X785" s="720"/>
      <c r="Y785" s="720"/>
      <c r="Z785" s="720"/>
    </row>
    <row r="786" spans="1:26" ht="12.75" customHeight="1">
      <c r="A786" s="720"/>
      <c r="B786" s="720"/>
      <c r="C786" s="720"/>
      <c r="D786" s="720"/>
      <c r="E786" s="299"/>
      <c r="F786" s="299"/>
      <c r="G786" s="299"/>
      <c r="H786" s="299"/>
      <c r="I786" s="299"/>
      <c r="J786" s="299"/>
      <c r="K786" s="720"/>
      <c r="L786" s="720"/>
      <c r="M786" s="720"/>
      <c r="N786" s="720"/>
      <c r="O786" s="720"/>
      <c r="P786" s="720"/>
      <c r="Q786" s="720"/>
      <c r="R786" s="720"/>
      <c r="S786" s="720"/>
      <c r="T786" s="720"/>
      <c r="U786" s="720"/>
      <c r="V786" s="720"/>
      <c r="W786" s="720"/>
      <c r="X786" s="720"/>
      <c r="Y786" s="720"/>
      <c r="Z786" s="720"/>
    </row>
    <row r="787" spans="1:26" ht="12.75" customHeight="1">
      <c r="A787" s="720"/>
      <c r="B787" s="720"/>
      <c r="C787" s="720"/>
      <c r="D787" s="720"/>
      <c r="E787" s="299"/>
      <c r="F787" s="299"/>
      <c r="G787" s="299"/>
      <c r="H787" s="299"/>
      <c r="I787" s="299"/>
      <c r="J787" s="299"/>
      <c r="K787" s="720"/>
      <c r="L787" s="720"/>
      <c r="M787" s="720"/>
      <c r="N787" s="720"/>
      <c r="O787" s="720"/>
      <c r="P787" s="720"/>
      <c r="Q787" s="720"/>
      <c r="R787" s="720"/>
      <c r="S787" s="720"/>
      <c r="T787" s="720"/>
      <c r="U787" s="720"/>
      <c r="V787" s="720"/>
      <c r="W787" s="720"/>
      <c r="X787" s="720"/>
      <c r="Y787" s="720"/>
      <c r="Z787" s="720"/>
    </row>
    <row r="788" spans="1:26" ht="12.75" customHeight="1">
      <c r="A788" s="720"/>
      <c r="B788" s="720"/>
      <c r="C788" s="720"/>
      <c r="D788" s="720"/>
      <c r="E788" s="299"/>
      <c r="F788" s="299"/>
      <c r="G788" s="299"/>
      <c r="H788" s="299"/>
      <c r="I788" s="299"/>
      <c r="J788" s="299"/>
      <c r="K788" s="720"/>
      <c r="L788" s="720"/>
      <c r="M788" s="720"/>
      <c r="N788" s="720"/>
      <c r="O788" s="720"/>
      <c r="P788" s="720"/>
      <c r="Q788" s="720"/>
      <c r="R788" s="720"/>
      <c r="S788" s="720"/>
      <c r="T788" s="720"/>
      <c r="U788" s="720"/>
      <c r="V788" s="720"/>
      <c r="W788" s="720"/>
      <c r="X788" s="720"/>
      <c r="Y788" s="720"/>
      <c r="Z788" s="720"/>
    </row>
    <row r="789" spans="1:26" ht="12.75" customHeight="1">
      <c r="A789" s="720"/>
      <c r="B789" s="720"/>
      <c r="C789" s="720"/>
      <c r="D789" s="720"/>
      <c r="E789" s="299"/>
      <c r="F789" s="299"/>
      <c r="G789" s="299"/>
      <c r="H789" s="299"/>
      <c r="I789" s="299"/>
      <c r="J789" s="299"/>
      <c r="K789" s="720"/>
      <c r="L789" s="720"/>
      <c r="M789" s="720"/>
      <c r="N789" s="720"/>
      <c r="O789" s="720"/>
      <c r="P789" s="720"/>
      <c r="Q789" s="720"/>
      <c r="R789" s="720"/>
      <c r="S789" s="720"/>
      <c r="T789" s="720"/>
      <c r="U789" s="720"/>
      <c r="V789" s="720"/>
      <c r="W789" s="720"/>
      <c r="X789" s="720"/>
      <c r="Y789" s="720"/>
      <c r="Z789" s="720"/>
    </row>
    <row r="790" spans="1:26" ht="12.75" customHeight="1">
      <c r="A790" s="720"/>
      <c r="B790" s="720"/>
      <c r="C790" s="720"/>
      <c r="D790" s="720"/>
      <c r="E790" s="299"/>
      <c r="F790" s="299"/>
      <c r="G790" s="299"/>
      <c r="H790" s="299"/>
      <c r="I790" s="299"/>
      <c r="J790" s="299"/>
      <c r="K790" s="720"/>
      <c r="L790" s="720"/>
      <c r="M790" s="720"/>
      <c r="N790" s="720"/>
      <c r="O790" s="720"/>
      <c r="P790" s="720"/>
      <c r="Q790" s="720"/>
      <c r="R790" s="720"/>
      <c r="S790" s="720"/>
      <c r="T790" s="720"/>
      <c r="U790" s="720"/>
      <c r="V790" s="720"/>
      <c r="W790" s="720"/>
      <c r="X790" s="720"/>
      <c r="Y790" s="720"/>
      <c r="Z790" s="720"/>
    </row>
    <row r="791" spans="1:26" ht="12.75" customHeight="1">
      <c r="A791" s="720"/>
      <c r="B791" s="720"/>
      <c r="C791" s="720"/>
      <c r="D791" s="720"/>
      <c r="E791" s="299"/>
      <c r="F791" s="299"/>
      <c r="G791" s="299"/>
      <c r="H791" s="299"/>
      <c r="I791" s="299"/>
      <c r="J791" s="299"/>
      <c r="K791" s="720"/>
      <c r="L791" s="720"/>
      <c r="M791" s="720"/>
      <c r="N791" s="720"/>
      <c r="O791" s="720"/>
      <c r="P791" s="720"/>
      <c r="Q791" s="720"/>
      <c r="R791" s="720"/>
      <c r="S791" s="720"/>
      <c r="T791" s="720"/>
      <c r="U791" s="720"/>
      <c r="V791" s="720"/>
      <c r="W791" s="720"/>
      <c r="X791" s="720"/>
      <c r="Y791" s="720"/>
      <c r="Z791" s="720"/>
    </row>
    <row r="792" spans="1:26" ht="12.75" customHeight="1">
      <c r="A792" s="720"/>
      <c r="B792" s="720"/>
      <c r="C792" s="720"/>
      <c r="D792" s="720"/>
      <c r="E792" s="299"/>
      <c r="F792" s="299"/>
      <c r="G792" s="299"/>
      <c r="H792" s="299"/>
      <c r="I792" s="299"/>
      <c r="J792" s="299"/>
      <c r="K792" s="720"/>
      <c r="L792" s="720"/>
      <c r="M792" s="720"/>
      <c r="N792" s="720"/>
      <c r="O792" s="720"/>
      <c r="P792" s="720"/>
      <c r="Q792" s="720"/>
      <c r="R792" s="720"/>
      <c r="S792" s="720"/>
      <c r="T792" s="720"/>
      <c r="U792" s="720"/>
      <c r="V792" s="720"/>
      <c r="W792" s="720"/>
      <c r="X792" s="720"/>
      <c r="Y792" s="720"/>
      <c r="Z792" s="720"/>
    </row>
    <row r="793" spans="1:26" ht="12.75" customHeight="1">
      <c r="A793" s="720"/>
      <c r="B793" s="720"/>
      <c r="C793" s="720"/>
      <c r="D793" s="720"/>
      <c r="E793" s="299"/>
      <c r="F793" s="299"/>
      <c r="G793" s="299"/>
      <c r="H793" s="299"/>
      <c r="I793" s="299"/>
      <c r="J793" s="299"/>
      <c r="K793" s="720"/>
      <c r="L793" s="720"/>
      <c r="M793" s="720"/>
      <c r="N793" s="720"/>
      <c r="O793" s="720"/>
      <c r="P793" s="720"/>
      <c r="Q793" s="720"/>
      <c r="R793" s="720"/>
      <c r="S793" s="720"/>
      <c r="T793" s="720"/>
      <c r="U793" s="720"/>
      <c r="V793" s="720"/>
      <c r="W793" s="720"/>
      <c r="X793" s="720"/>
      <c r="Y793" s="720"/>
      <c r="Z793" s="720"/>
    </row>
    <row r="794" spans="1:26" ht="12.75" customHeight="1">
      <c r="A794" s="720"/>
      <c r="B794" s="720"/>
      <c r="C794" s="720"/>
      <c r="D794" s="720"/>
      <c r="E794" s="299"/>
      <c r="F794" s="299"/>
      <c r="G794" s="299"/>
      <c r="H794" s="299"/>
      <c r="I794" s="299"/>
      <c r="J794" s="299"/>
      <c r="K794" s="720"/>
      <c r="L794" s="720"/>
      <c r="M794" s="720"/>
      <c r="N794" s="720"/>
      <c r="O794" s="720"/>
      <c r="P794" s="720"/>
      <c r="Q794" s="720"/>
      <c r="R794" s="720"/>
      <c r="S794" s="720"/>
      <c r="T794" s="720"/>
      <c r="U794" s="720"/>
      <c r="V794" s="720"/>
      <c r="W794" s="720"/>
      <c r="X794" s="720"/>
      <c r="Y794" s="720"/>
      <c r="Z794" s="720"/>
    </row>
    <row r="795" spans="1:26" ht="12.75" customHeight="1">
      <c r="A795" s="720"/>
      <c r="B795" s="720"/>
      <c r="C795" s="720"/>
      <c r="D795" s="720"/>
      <c r="E795" s="299"/>
      <c r="F795" s="299"/>
      <c r="G795" s="299"/>
      <c r="H795" s="299"/>
      <c r="I795" s="299"/>
      <c r="J795" s="299"/>
      <c r="K795" s="720"/>
      <c r="L795" s="720"/>
      <c r="M795" s="720"/>
      <c r="N795" s="720"/>
      <c r="O795" s="720"/>
      <c r="P795" s="720"/>
      <c r="Q795" s="720"/>
      <c r="R795" s="720"/>
      <c r="S795" s="720"/>
      <c r="T795" s="720"/>
      <c r="U795" s="720"/>
      <c r="V795" s="720"/>
      <c r="W795" s="720"/>
      <c r="X795" s="720"/>
      <c r="Y795" s="720"/>
      <c r="Z795" s="720"/>
    </row>
    <row r="796" spans="1:26" ht="12.75" customHeight="1">
      <c r="A796" s="720"/>
      <c r="B796" s="720"/>
      <c r="C796" s="720"/>
      <c r="D796" s="720"/>
      <c r="E796" s="299"/>
      <c r="F796" s="299"/>
      <c r="G796" s="299"/>
      <c r="H796" s="299"/>
      <c r="I796" s="299"/>
      <c r="J796" s="299"/>
      <c r="K796" s="720"/>
      <c r="L796" s="720"/>
      <c r="M796" s="720"/>
      <c r="N796" s="720"/>
      <c r="O796" s="720"/>
      <c r="P796" s="720"/>
      <c r="Q796" s="720"/>
      <c r="R796" s="720"/>
      <c r="S796" s="720"/>
      <c r="T796" s="720"/>
      <c r="U796" s="720"/>
      <c r="V796" s="720"/>
      <c r="W796" s="720"/>
      <c r="X796" s="720"/>
      <c r="Y796" s="720"/>
      <c r="Z796" s="720"/>
    </row>
    <row r="797" spans="1:26" ht="12.75" customHeight="1">
      <c r="A797" s="720"/>
      <c r="B797" s="720"/>
      <c r="C797" s="720"/>
      <c r="D797" s="720"/>
      <c r="E797" s="299"/>
      <c r="F797" s="299"/>
      <c r="G797" s="299"/>
      <c r="H797" s="299"/>
      <c r="I797" s="299"/>
      <c r="J797" s="299"/>
      <c r="K797" s="720"/>
      <c r="L797" s="720"/>
      <c r="M797" s="720"/>
      <c r="N797" s="720"/>
      <c r="O797" s="720"/>
      <c r="P797" s="720"/>
      <c r="Q797" s="720"/>
      <c r="R797" s="720"/>
      <c r="S797" s="720"/>
      <c r="T797" s="720"/>
      <c r="U797" s="720"/>
      <c r="V797" s="720"/>
      <c r="W797" s="720"/>
      <c r="X797" s="720"/>
      <c r="Y797" s="720"/>
      <c r="Z797" s="720"/>
    </row>
    <row r="798" spans="1:26" ht="12.75" customHeight="1">
      <c r="A798" s="720"/>
      <c r="B798" s="720"/>
      <c r="C798" s="720"/>
      <c r="D798" s="720"/>
      <c r="E798" s="299"/>
      <c r="F798" s="299"/>
      <c r="G798" s="299"/>
      <c r="H798" s="299"/>
      <c r="I798" s="299"/>
      <c r="J798" s="299"/>
      <c r="K798" s="720"/>
      <c r="L798" s="720"/>
      <c r="M798" s="720"/>
      <c r="N798" s="720"/>
      <c r="O798" s="720"/>
      <c r="P798" s="720"/>
      <c r="Q798" s="720"/>
      <c r="R798" s="720"/>
      <c r="S798" s="720"/>
      <c r="T798" s="720"/>
      <c r="U798" s="720"/>
      <c r="V798" s="720"/>
      <c r="W798" s="720"/>
      <c r="X798" s="720"/>
      <c r="Y798" s="720"/>
      <c r="Z798" s="720"/>
    </row>
    <row r="799" spans="1:26" ht="12.75" customHeight="1">
      <c r="A799" s="720"/>
      <c r="B799" s="720"/>
      <c r="C799" s="720"/>
      <c r="D799" s="720"/>
      <c r="E799" s="299"/>
      <c r="F799" s="299"/>
      <c r="G799" s="299"/>
      <c r="H799" s="299"/>
      <c r="I799" s="299"/>
      <c r="J799" s="299"/>
      <c r="K799" s="720"/>
      <c r="L799" s="720"/>
      <c r="M799" s="720"/>
      <c r="N799" s="720"/>
      <c r="O799" s="720"/>
      <c r="P799" s="720"/>
      <c r="Q799" s="720"/>
      <c r="R799" s="720"/>
      <c r="S799" s="720"/>
      <c r="T799" s="720"/>
      <c r="U799" s="720"/>
      <c r="V799" s="720"/>
      <c r="W799" s="720"/>
      <c r="X799" s="720"/>
      <c r="Y799" s="720"/>
      <c r="Z799" s="720"/>
    </row>
    <row r="800" spans="1:26" ht="12.75" customHeight="1">
      <c r="A800" s="720"/>
      <c r="B800" s="720"/>
      <c r="C800" s="720"/>
      <c r="D800" s="720"/>
      <c r="E800" s="299"/>
      <c r="F800" s="299"/>
      <c r="G800" s="299"/>
      <c r="H800" s="299"/>
      <c r="I800" s="299"/>
      <c r="J800" s="299"/>
      <c r="K800" s="720"/>
      <c r="L800" s="720"/>
      <c r="M800" s="720"/>
      <c r="N800" s="720"/>
      <c r="O800" s="720"/>
      <c r="P800" s="720"/>
      <c r="Q800" s="720"/>
      <c r="R800" s="720"/>
      <c r="S800" s="720"/>
      <c r="T800" s="720"/>
      <c r="U800" s="720"/>
      <c r="V800" s="720"/>
      <c r="W800" s="720"/>
      <c r="X800" s="720"/>
      <c r="Y800" s="720"/>
      <c r="Z800" s="720"/>
    </row>
    <row r="801" spans="1:26" ht="12.75" customHeight="1">
      <c r="A801" s="720"/>
      <c r="B801" s="720"/>
      <c r="C801" s="720"/>
      <c r="D801" s="720"/>
      <c r="E801" s="299"/>
      <c r="F801" s="299"/>
      <c r="G801" s="299"/>
      <c r="H801" s="299"/>
      <c r="I801" s="299"/>
      <c r="J801" s="299"/>
      <c r="K801" s="720"/>
      <c r="L801" s="720"/>
      <c r="M801" s="720"/>
      <c r="N801" s="720"/>
      <c r="O801" s="720"/>
      <c r="P801" s="720"/>
      <c r="Q801" s="720"/>
      <c r="R801" s="720"/>
      <c r="S801" s="720"/>
      <c r="T801" s="720"/>
      <c r="U801" s="720"/>
      <c r="V801" s="720"/>
      <c r="W801" s="720"/>
      <c r="X801" s="720"/>
      <c r="Y801" s="720"/>
      <c r="Z801" s="720"/>
    </row>
    <row r="802" spans="1:26" ht="12.75" customHeight="1">
      <c r="A802" s="720"/>
      <c r="B802" s="720"/>
      <c r="C802" s="720"/>
      <c r="D802" s="720"/>
      <c r="E802" s="299"/>
      <c r="F802" s="299"/>
      <c r="G802" s="299"/>
      <c r="H802" s="299"/>
      <c r="I802" s="299"/>
      <c r="J802" s="299"/>
      <c r="K802" s="720"/>
      <c r="L802" s="720"/>
      <c r="M802" s="720"/>
      <c r="N802" s="720"/>
      <c r="O802" s="720"/>
      <c r="P802" s="720"/>
      <c r="Q802" s="720"/>
      <c r="R802" s="720"/>
      <c r="S802" s="720"/>
      <c r="T802" s="720"/>
      <c r="U802" s="720"/>
      <c r="V802" s="720"/>
      <c r="W802" s="720"/>
      <c r="X802" s="720"/>
      <c r="Y802" s="720"/>
      <c r="Z802" s="720"/>
    </row>
    <row r="803" spans="1:26" ht="12.75" customHeight="1">
      <c r="A803" s="720"/>
      <c r="B803" s="720"/>
      <c r="C803" s="720"/>
      <c r="D803" s="720"/>
      <c r="E803" s="299"/>
      <c r="F803" s="299"/>
      <c r="G803" s="299"/>
      <c r="H803" s="299"/>
      <c r="I803" s="299"/>
      <c r="J803" s="299"/>
      <c r="K803" s="720"/>
      <c r="L803" s="720"/>
      <c r="M803" s="720"/>
      <c r="N803" s="720"/>
      <c r="O803" s="720"/>
      <c r="P803" s="720"/>
      <c r="Q803" s="720"/>
      <c r="R803" s="720"/>
      <c r="S803" s="720"/>
      <c r="T803" s="720"/>
      <c r="U803" s="720"/>
      <c r="V803" s="720"/>
      <c r="W803" s="720"/>
      <c r="X803" s="720"/>
      <c r="Y803" s="720"/>
      <c r="Z803" s="720"/>
    </row>
    <row r="804" spans="1:26" ht="12.75" customHeight="1">
      <c r="A804" s="720"/>
      <c r="B804" s="720"/>
      <c r="C804" s="720"/>
      <c r="D804" s="720"/>
      <c r="E804" s="299"/>
      <c r="F804" s="299"/>
      <c r="G804" s="299"/>
      <c r="H804" s="299"/>
      <c r="I804" s="299"/>
      <c r="J804" s="299"/>
      <c r="K804" s="720"/>
      <c r="L804" s="720"/>
      <c r="M804" s="720"/>
      <c r="N804" s="720"/>
      <c r="O804" s="720"/>
      <c r="P804" s="720"/>
      <c r="Q804" s="720"/>
      <c r="R804" s="720"/>
      <c r="S804" s="720"/>
      <c r="T804" s="720"/>
      <c r="U804" s="720"/>
      <c r="V804" s="720"/>
      <c r="W804" s="720"/>
      <c r="X804" s="720"/>
      <c r="Y804" s="720"/>
      <c r="Z804" s="720"/>
    </row>
    <row r="805" spans="1:26" ht="12.75" customHeight="1">
      <c r="A805" s="720"/>
      <c r="B805" s="720"/>
      <c r="C805" s="720"/>
      <c r="D805" s="720"/>
      <c r="E805" s="299"/>
      <c r="F805" s="299"/>
      <c r="G805" s="299"/>
      <c r="H805" s="299"/>
      <c r="I805" s="299"/>
      <c r="J805" s="299"/>
      <c r="K805" s="720"/>
      <c r="L805" s="720"/>
      <c r="M805" s="720"/>
      <c r="N805" s="720"/>
      <c r="O805" s="720"/>
      <c r="P805" s="720"/>
      <c r="Q805" s="720"/>
      <c r="R805" s="720"/>
      <c r="S805" s="720"/>
      <c r="T805" s="720"/>
      <c r="U805" s="720"/>
      <c r="V805" s="720"/>
      <c r="W805" s="720"/>
      <c r="X805" s="720"/>
      <c r="Y805" s="720"/>
      <c r="Z805" s="720"/>
    </row>
    <row r="806" spans="1:26" ht="12.75" customHeight="1">
      <c r="A806" s="720"/>
      <c r="B806" s="720"/>
      <c r="C806" s="720"/>
      <c r="D806" s="720"/>
      <c r="E806" s="299"/>
      <c r="F806" s="299"/>
      <c r="G806" s="299"/>
      <c r="H806" s="299"/>
      <c r="I806" s="299"/>
      <c r="J806" s="299"/>
      <c r="K806" s="720"/>
      <c r="L806" s="720"/>
      <c r="M806" s="720"/>
      <c r="N806" s="720"/>
      <c r="O806" s="720"/>
      <c r="P806" s="720"/>
      <c r="Q806" s="720"/>
      <c r="R806" s="720"/>
      <c r="S806" s="720"/>
      <c r="T806" s="720"/>
      <c r="U806" s="720"/>
      <c r="V806" s="720"/>
      <c r="W806" s="720"/>
      <c r="X806" s="720"/>
      <c r="Y806" s="720"/>
      <c r="Z806" s="720"/>
    </row>
    <row r="807" spans="1:26" ht="12.75" customHeight="1">
      <c r="A807" s="720"/>
      <c r="B807" s="720"/>
      <c r="C807" s="720"/>
      <c r="D807" s="720"/>
      <c r="E807" s="299"/>
      <c r="F807" s="299"/>
      <c r="G807" s="299"/>
      <c r="H807" s="299"/>
      <c r="I807" s="299"/>
      <c r="J807" s="299"/>
      <c r="K807" s="720"/>
      <c r="L807" s="720"/>
      <c r="M807" s="720"/>
      <c r="N807" s="720"/>
      <c r="O807" s="720"/>
      <c r="P807" s="720"/>
      <c r="Q807" s="720"/>
      <c r="R807" s="720"/>
      <c r="S807" s="720"/>
      <c r="T807" s="720"/>
      <c r="U807" s="720"/>
      <c r="V807" s="720"/>
      <c r="W807" s="720"/>
      <c r="X807" s="720"/>
      <c r="Y807" s="720"/>
      <c r="Z807" s="720"/>
    </row>
    <row r="808" spans="1:26" ht="12.75" customHeight="1">
      <c r="A808" s="720"/>
      <c r="B808" s="720"/>
      <c r="C808" s="720"/>
      <c r="D808" s="720"/>
      <c r="E808" s="299"/>
      <c r="F808" s="299"/>
      <c r="G808" s="299"/>
      <c r="H808" s="299"/>
      <c r="I808" s="299"/>
      <c r="J808" s="299"/>
      <c r="K808" s="720"/>
      <c r="L808" s="720"/>
      <c r="M808" s="720"/>
      <c r="N808" s="720"/>
      <c r="O808" s="720"/>
      <c r="P808" s="720"/>
      <c r="Q808" s="720"/>
      <c r="R808" s="720"/>
      <c r="S808" s="720"/>
      <c r="T808" s="720"/>
      <c r="U808" s="720"/>
      <c r="V808" s="720"/>
      <c r="W808" s="720"/>
      <c r="X808" s="720"/>
      <c r="Y808" s="720"/>
      <c r="Z808" s="720"/>
    </row>
    <row r="809" spans="1:26" ht="12.75" customHeight="1">
      <c r="A809" s="720"/>
      <c r="B809" s="720"/>
      <c r="C809" s="720"/>
      <c r="D809" s="720"/>
      <c r="E809" s="299"/>
      <c r="F809" s="299"/>
      <c r="G809" s="299"/>
      <c r="H809" s="299"/>
      <c r="I809" s="299"/>
      <c r="J809" s="299"/>
      <c r="K809" s="720"/>
      <c r="L809" s="720"/>
      <c r="M809" s="720"/>
      <c r="N809" s="720"/>
      <c r="O809" s="720"/>
      <c r="P809" s="720"/>
      <c r="Q809" s="720"/>
      <c r="R809" s="720"/>
      <c r="S809" s="720"/>
      <c r="T809" s="720"/>
      <c r="U809" s="720"/>
      <c r="V809" s="720"/>
      <c r="W809" s="720"/>
      <c r="X809" s="720"/>
      <c r="Y809" s="720"/>
      <c r="Z809" s="720"/>
    </row>
    <row r="810" spans="1:26" ht="12.75" customHeight="1">
      <c r="A810" s="720"/>
      <c r="B810" s="720"/>
      <c r="C810" s="720"/>
      <c r="D810" s="720"/>
      <c r="E810" s="299"/>
      <c r="F810" s="299"/>
      <c r="G810" s="299"/>
      <c r="H810" s="299"/>
      <c r="I810" s="299"/>
      <c r="J810" s="299"/>
      <c r="K810" s="720"/>
      <c r="L810" s="720"/>
      <c r="M810" s="720"/>
      <c r="N810" s="720"/>
      <c r="O810" s="720"/>
      <c r="P810" s="720"/>
      <c r="Q810" s="720"/>
      <c r="R810" s="720"/>
      <c r="S810" s="720"/>
      <c r="T810" s="720"/>
      <c r="U810" s="720"/>
      <c r="V810" s="720"/>
      <c r="W810" s="720"/>
      <c r="X810" s="720"/>
      <c r="Y810" s="720"/>
      <c r="Z810" s="720"/>
    </row>
    <row r="811" spans="1:26" ht="12.75" customHeight="1">
      <c r="A811" s="720"/>
      <c r="B811" s="720"/>
      <c r="C811" s="720"/>
      <c r="D811" s="720"/>
      <c r="E811" s="299"/>
      <c r="F811" s="299"/>
      <c r="G811" s="299"/>
      <c r="H811" s="299"/>
      <c r="I811" s="299"/>
      <c r="J811" s="299"/>
      <c r="K811" s="720"/>
      <c r="L811" s="720"/>
      <c r="M811" s="720"/>
      <c r="N811" s="720"/>
      <c r="O811" s="720"/>
      <c r="P811" s="720"/>
      <c r="Q811" s="720"/>
      <c r="R811" s="720"/>
      <c r="S811" s="720"/>
      <c r="T811" s="720"/>
      <c r="U811" s="720"/>
      <c r="V811" s="720"/>
      <c r="W811" s="720"/>
      <c r="X811" s="720"/>
      <c r="Y811" s="720"/>
      <c r="Z811" s="720"/>
    </row>
    <row r="812" spans="1:26" ht="12.75" customHeight="1">
      <c r="A812" s="720"/>
      <c r="B812" s="720"/>
      <c r="C812" s="720"/>
      <c r="D812" s="720"/>
      <c r="E812" s="299"/>
      <c r="F812" s="299"/>
      <c r="G812" s="299"/>
      <c r="H812" s="299"/>
      <c r="I812" s="299"/>
      <c r="J812" s="299"/>
      <c r="K812" s="720"/>
      <c r="L812" s="720"/>
      <c r="M812" s="720"/>
      <c r="N812" s="720"/>
      <c r="O812" s="720"/>
      <c r="P812" s="720"/>
      <c r="Q812" s="720"/>
      <c r="R812" s="720"/>
      <c r="S812" s="720"/>
      <c r="T812" s="720"/>
      <c r="U812" s="720"/>
      <c r="V812" s="720"/>
      <c r="W812" s="720"/>
      <c r="X812" s="720"/>
      <c r="Y812" s="720"/>
      <c r="Z812" s="720"/>
    </row>
    <row r="813" spans="1:26" ht="12.75" customHeight="1">
      <c r="A813" s="720"/>
      <c r="B813" s="720"/>
      <c r="C813" s="720"/>
      <c r="D813" s="720"/>
      <c r="E813" s="299"/>
      <c r="F813" s="299"/>
      <c r="G813" s="299"/>
      <c r="H813" s="299"/>
      <c r="I813" s="299"/>
      <c r="J813" s="299"/>
      <c r="K813" s="720"/>
      <c r="L813" s="720"/>
      <c r="M813" s="720"/>
      <c r="N813" s="720"/>
      <c r="O813" s="720"/>
      <c r="P813" s="720"/>
      <c r="Q813" s="720"/>
      <c r="R813" s="720"/>
      <c r="S813" s="720"/>
      <c r="T813" s="720"/>
      <c r="U813" s="720"/>
      <c r="V813" s="720"/>
      <c r="W813" s="720"/>
      <c r="X813" s="720"/>
      <c r="Y813" s="720"/>
      <c r="Z813" s="720"/>
    </row>
    <row r="814" spans="1:26" ht="12.75" customHeight="1">
      <c r="A814" s="720"/>
      <c r="B814" s="720"/>
      <c r="C814" s="720"/>
      <c r="D814" s="720"/>
      <c r="E814" s="299"/>
      <c r="F814" s="299"/>
      <c r="G814" s="299"/>
      <c r="H814" s="299"/>
      <c r="I814" s="299"/>
      <c r="J814" s="299"/>
      <c r="K814" s="720"/>
      <c r="L814" s="720"/>
      <c r="M814" s="720"/>
      <c r="N814" s="720"/>
      <c r="O814" s="720"/>
      <c r="P814" s="720"/>
      <c r="Q814" s="720"/>
      <c r="R814" s="720"/>
      <c r="S814" s="720"/>
      <c r="T814" s="720"/>
      <c r="U814" s="720"/>
      <c r="V814" s="720"/>
      <c r="W814" s="720"/>
      <c r="X814" s="720"/>
      <c r="Y814" s="720"/>
      <c r="Z814" s="720"/>
    </row>
    <row r="815" spans="1:26" ht="12.75" customHeight="1">
      <c r="A815" s="720"/>
      <c r="B815" s="720"/>
      <c r="C815" s="720"/>
      <c r="D815" s="720"/>
      <c r="E815" s="299"/>
      <c r="F815" s="299"/>
      <c r="G815" s="299"/>
      <c r="H815" s="299"/>
      <c r="I815" s="299"/>
      <c r="J815" s="299"/>
      <c r="K815" s="720"/>
      <c r="L815" s="720"/>
      <c r="M815" s="720"/>
      <c r="N815" s="720"/>
      <c r="O815" s="720"/>
      <c r="P815" s="720"/>
      <c r="Q815" s="720"/>
      <c r="R815" s="720"/>
      <c r="S815" s="720"/>
      <c r="T815" s="720"/>
      <c r="U815" s="720"/>
      <c r="V815" s="720"/>
      <c r="W815" s="720"/>
      <c r="X815" s="720"/>
      <c r="Y815" s="720"/>
      <c r="Z815" s="720"/>
    </row>
    <row r="816" spans="1:26" ht="12.75" customHeight="1">
      <c r="A816" s="720"/>
      <c r="B816" s="720"/>
      <c r="C816" s="720"/>
      <c r="D816" s="720"/>
      <c r="E816" s="299"/>
      <c r="F816" s="299"/>
      <c r="G816" s="299"/>
      <c r="H816" s="299"/>
      <c r="I816" s="299"/>
      <c r="J816" s="299"/>
      <c r="K816" s="720"/>
      <c r="L816" s="720"/>
      <c r="M816" s="720"/>
      <c r="N816" s="720"/>
      <c r="O816" s="720"/>
      <c r="P816" s="720"/>
      <c r="Q816" s="720"/>
      <c r="R816" s="720"/>
      <c r="S816" s="720"/>
      <c r="T816" s="720"/>
      <c r="U816" s="720"/>
      <c r="V816" s="720"/>
      <c r="W816" s="720"/>
      <c r="X816" s="720"/>
      <c r="Y816" s="720"/>
      <c r="Z816" s="720"/>
    </row>
    <row r="817" spans="1:26" ht="12.75" customHeight="1">
      <c r="A817" s="720"/>
      <c r="B817" s="720"/>
      <c r="C817" s="720"/>
      <c r="D817" s="720"/>
      <c r="E817" s="299"/>
      <c r="F817" s="299"/>
      <c r="G817" s="299"/>
      <c r="H817" s="299"/>
      <c r="I817" s="299"/>
      <c r="J817" s="299"/>
      <c r="K817" s="720"/>
      <c r="L817" s="720"/>
      <c r="M817" s="720"/>
      <c r="N817" s="720"/>
      <c r="O817" s="720"/>
      <c r="P817" s="720"/>
      <c r="Q817" s="720"/>
      <c r="R817" s="720"/>
      <c r="S817" s="720"/>
      <c r="T817" s="720"/>
      <c r="U817" s="720"/>
      <c r="V817" s="720"/>
      <c r="W817" s="720"/>
      <c r="X817" s="720"/>
      <c r="Y817" s="720"/>
      <c r="Z817" s="720"/>
    </row>
    <row r="818" spans="1:26" ht="12.75" customHeight="1">
      <c r="A818" s="720"/>
      <c r="B818" s="720"/>
      <c r="C818" s="720"/>
      <c r="D818" s="720"/>
      <c r="E818" s="299"/>
      <c r="F818" s="299"/>
      <c r="G818" s="299"/>
      <c r="H818" s="299"/>
      <c r="I818" s="299"/>
      <c r="J818" s="299"/>
      <c r="K818" s="720"/>
      <c r="L818" s="720"/>
      <c r="M818" s="720"/>
      <c r="N818" s="720"/>
      <c r="O818" s="720"/>
      <c r="P818" s="720"/>
      <c r="Q818" s="720"/>
      <c r="R818" s="720"/>
      <c r="S818" s="720"/>
      <c r="T818" s="720"/>
      <c r="U818" s="720"/>
      <c r="V818" s="720"/>
      <c r="W818" s="720"/>
      <c r="X818" s="720"/>
      <c r="Y818" s="720"/>
      <c r="Z818" s="720"/>
    </row>
    <row r="819" spans="1:26" ht="12.75" customHeight="1">
      <c r="A819" s="720"/>
      <c r="B819" s="720"/>
      <c r="C819" s="720"/>
      <c r="D819" s="720"/>
      <c r="E819" s="299"/>
      <c r="F819" s="299"/>
      <c r="G819" s="299"/>
      <c r="H819" s="299"/>
      <c r="I819" s="299"/>
      <c r="J819" s="299"/>
      <c r="K819" s="720"/>
      <c r="L819" s="720"/>
      <c r="M819" s="720"/>
      <c r="N819" s="720"/>
      <c r="O819" s="720"/>
      <c r="P819" s="720"/>
      <c r="Q819" s="720"/>
      <c r="R819" s="720"/>
      <c r="S819" s="720"/>
      <c r="T819" s="720"/>
      <c r="U819" s="720"/>
      <c r="V819" s="720"/>
      <c r="W819" s="720"/>
      <c r="X819" s="720"/>
      <c r="Y819" s="720"/>
      <c r="Z819" s="720"/>
    </row>
    <row r="820" spans="1:26" ht="12.75" customHeight="1">
      <c r="A820" s="720"/>
      <c r="B820" s="720"/>
      <c r="C820" s="720"/>
      <c r="D820" s="720"/>
      <c r="E820" s="299"/>
      <c r="F820" s="299"/>
      <c r="G820" s="299"/>
      <c r="H820" s="299"/>
      <c r="I820" s="299"/>
      <c r="J820" s="299"/>
      <c r="K820" s="720"/>
      <c r="L820" s="720"/>
      <c r="M820" s="720"/>
      <c r="N820" s="720"/>
      <c r="O820" s="720"/>
      <c r="P820" s="720"/>
      <c r="Q820" s="720"/>
      <c r="R820" s="720"/>
      <c r="S820" s="720"/>
      <c r="T820" s="720"/>
      <c r="U820" s="720"/>
      <c r="V820" s="720"/>
      <c r="W820" s="720"/>
      <c r="X820" s="720"/>
      <c r="Y820" s="720"/>
      <c r="Z820" s="720"/>
    </row>
    <row r="821" spans="1:26" ht="12.75" customHeight="1">
      <c r="A821" s="720"/>
      <c r="B821" s="720"/>
      <c r="C821" s="720"/>
      <c r="D821" s="720"/>
      <c r="E821" s="299"/>
      <c r="F821" s="299"/>
      <c r="G821" s="299"/>
      <c r="H821" s="299"/>
      <c r="I821" s="299"/>
      <c r="J821" s="299"/>
      <c r="K821" s="720"/>
      <c r="L821" s="720"/>
      <c r="M821" s="720"/>
      <c r="N821" s="720"/>
      <c r="O821" s="720"/>
      <c r="P821" s="720"/>
      <c r="Q821" s="720"/>
      <c r="R821" s="720"/>
      <c r="S821" s="720"/>
      <c r="T821" s="720"/>
      <c r="U821" s="720"/>
      <c r="V821" s="720"/>
      <c r="W821" s="720"/>
      <c r="X821" s="720"/>
      <c r="Y821" s="720"/>
      <c r="Z821" s="720"/>
    </row>
    <row r="822" spans="1:26" ht="12.75" customHeight="1">
      <c r="A822" s="720"/>
      <c r="B822" s="720"/>
      <c r="C822" s="720"/>
      <c r="D822" s="720"/>
      <c r="E822" s="299"/>
      <c r="F822" s="299"/>
      <c r="G822" s="299"/>
      <c r="H822" s="299"/>
      <c r="I822" s="299"/>
      <c r="J822" s="299"/>
      <c r="K822" s="720"/>
      <c r="L822" s="720"/>
      <c r="M822" s="720"/>
      <c r="N822" s="720"/>
      <c r="O822" s="720"/>
      <c r="P822" s="720"/>
      <c r="Q822" s="720"/>
      <c r="R822" s="720"/>
      <c r="S822" s="720"/>
      <c r="T822" s="720"/>
      <c r="U822" s="720"/>
      <c r="V822" s="720"/>
      <c r="W822" s="720"/>
      <c r="X822" s="720"/>
      <c r="Y822" s="720"/>
      <c r="Z822" s="720"/>
    </row>
    <row r="823" spans="1:26" ht="12.75" customHeight="1">
      <c r="A823" s="720"/>
      <c r="B823" s="720"/>
      <c r="C823" s="720"/>
      <c r="D823" s="720"/>
      <c r="E823" s="299"/>
      <c r="F823" s="299"/>
      <c r="G823" s="299"/>
      <c r="H823" s="299"/>
      <c r="I823" s="299"/>
      <c r="J823" s="299"/>
      <c r="K823" s="720"/>
      <c r="L823" s="720"/>
      <c r="M823" s="720"/>
      <c r="N823" s="720"/>
      <c r="O823" s="720"/>
      <c r="P823" s="720"/>
      <c r="Q823" s="720"/>
      <c r="R823" s="720"/>
      <c r="S823" s="720"/>
      <c r="T823" s="720"/>
      <c r="U823" s="720"/>
      <c r="V823" s="720"/>
      <c r="W823" s="720"/>
      <c r="X823" s="720"/>
      <c r="Y823" s="720"/>
      <c r="Z823" s="720"/>
    </row>
    <row r="824" spans="1:26" ht="12.75" customHeight="1">
      <c r="A824" s="720"/>
      <c r="B824" s="720"/>
      <c r="C824" s="720"/>
      <c r="D824" s="720"/>
      <c r="E824" s="299"/>
      <c r="F824" s="299"/>
      <c r="G824" s="299"/>
      <c r="H824" s="299"/>
      <c r="I824" s="299"/>
      <c r="J824" s="299"/>
      <c r="K824" s="720"/>
      <c r="L824" s="720"/>
      <c r="M824" s="720"/>
      <c r="N824" s="720"/>
      <c r="O824" s="720"/>
      <c r="P824" s="720"/>
      <c r="Q824" s="720"/>
      <c r="R824" s="720"/>
      <c r="S824" s="720"/>
      <c r="T824" s="720"/>
      <c r="U824" s="720"/>
      <c r="V824" s="720"/>
      <c r="W824" s="720"/>
      <c r="X824" s="720"/>
      <c r="Y824" s="720"/>
      <c r="Z824" s="720"/>
    </row>
    <row r="825" spans="1:26" ht="12.75" customHeight="1">
      <c r="A825" s="720"/>
      <c r="B825" s="720"/>
      <c r="C825" s="720"/>
      <c r="D825" s="720"/>
      <c r="E825" s="299"/>
      <c r="F825" s="299"/>
      <c r="G825" s="299"/>
      <c r="H825" s="299"/>
      <c r="I825" s="299"/>
      <c r="J825" s="299"/>
      <c r="K825" s="720"/>
      <c r="L825" s="720"/>
      <c r="M825" s="720"/>
      <c r="N825" s="720"/>
      <c r="O825" s="720"/>
      <c r="P825" s="720"/>
      <c r="Q825" s="720"/>
      <c r="R825" s="720"/>
      <c r="S825" s="720"/>
      <c r="T825" s="720"/>
      <c r="U825" s="720"/>
      <c r="V825" s="720"/>
      <c r="W825" s="720"/>
      <c r="X825" s="720"/>
      <c r="Y825" s="720"/>
      <c r="Z825" s="720"/>
    </row>
    <row r="826" spans="1:26" ht="12.75" customHeight="1">
      <c r="A826" s="720"/>
      <c r="B826" s="720"/>
      <c r="C826" s="720"/>
      <c r="D826" s="720"/>
      <c r="E826" s="299"/>
      <c r="F826" s="299"/>
      <c r="G826" s="299"/>
      <c r="H826" s="299"/>
      <c r="I826" s="299"/>
      <c r="J826" s="299"/>
      <c r="K826" s="720"/>
      <c r="L826" s="720"/>
      <c r="M826" s="720"/>
      <c r="N826" s="720"/>
      <c r="O826" s="720"/>
      <c r="P826" s="720"/>
      <c r="Q826" s="720"/>
      <c r="R826" s="720"/>
      <c r="S826" s="720"/>
      <c r="T826" s="720"/>
      <c r="U826" s="720"/>
      <c r="V826" s="720"/>
      <c r="W826" s="720"/>
      <c r="X826" s="720"/>
      <c r="Y826" s="720"/>
      <c r="Z826" s="720"/>
    </row>
    <row r="827" spans="1:26" ht="12.75" customHeight="1">
      <c r="A827" s="720"/>
      <c r="B827" s="720"/>
      <c r="C827" s="720"/>
      <c r="D827" s="720"/>
      <c r="E827" s="299"/>
      <c r="F827" s="299"/>
      <c r="G827" s="299"/>
      <c r="H827" s="299"/>
      <c r="I827" s="299"/>
      <c r="J827" s="299"/>
      <c r="K827" s="720"/>
      <c r="L827" s="720"/>
      <c r="M827" s="720"/>
      <c r="N827" s="720"/>
      <c r="O827" s="720"/>
      <c r="P827" s="720"/>
      <c r="Q827" s="720"/>
      <c r="R827" s="720"/>
      <c r="S827" s="720"/>
      <c r="T827" s="720"/>
      <c r="U827" s="720"/>
      <c r="V827" s="720"/>
      <c r="W827" s="720"/>
      <c r="X827" s="720"/>
      <c r="Y827" s="720"/>
      <c r="Z827" s="720"/>
    </row>
    <row r="828" spans="1:26" ht="12.75" customHeight="1">
      <c r="A828" s="720"/>
      <c r="B828" s="720"/>
      <c r="C828" s="720"/>
      <c r="D828" s="720"/>
      <c r="E828" s="299"/>
      <c r="F828" s="299"/>
      <c r="G828" s="299"/>
      <c r="H828" s="299"/>
      <c r="I828" s="299"/>
      <c r="J828" s="299"/>
      <c r="K828" s="720"/>
      <c r="L828" s="720"/>
      <c r="M828" s="720"/>
      <c r="N828" s="720"/>
      <c r="O828" s="720"/>
      <c r="P828" s="720"/>
      <c r="Q828" s="720"/>
      <c r="R828" s="720"/>
      <c r="S828" s="720"/>
      <c r="T828" s="720"/>
      <c r="U828" s="720"/>
      <c r="V828" s="720"/>
      <c r="W828" s="720"/>
      <c r="X828" s="720"/>
      <c r="Y828" s="720"/>
      <c r="Z828" s="720"/>
    </row>
    <row r="829" spans="1:26" ht="12.75" customHeight="1">
      <c r="A829" s="720"/>
      <c r="B829" s="720"/>
      <c r="C829" s="720"/>
      <c r="D829" s="720"/>
      <c r="E829" s="299"/>
      <c r="F829" s="299"/>
      <c r="G829" s="299"/>
      <c r="H829" s="299"/>
      <c r="I829" s="299"/>
      <c r="J829" s="299"/>
      <c r="K829" s="720"/>
      <c r="L829" s="720"/>
      <c r="M829" s="720"/>
      <c r="N829" s="720"/>
      <c r="O829" s="720"/>
      <c r="P829" s="720"/>
      <c r="Q829" s="720"/>
      <c r="R829" s="720"/>
      <c r="S829" s="720"/>
      <c r="T829" s="720"/>
      <c r="U829" s="720"/>
      <c r="V829" s="720"/>
      <c r="W829" s="720"/>
      <c r="X829" s="720"/>
      <c r="Y829" s="720"/>
      <c r="Z829" s="720"/>
    </row>
    <row r="830" spans="1:26" ht="12.75" customHeight="1">
      <c r="A830" s="720"/>
      <c r="B830" s="720"/>
      <c r="C830" s="720"/>
      <c r="D830" s="720"/>
      <c r="E830" s="299"/>
      <c r="F830" s="299"/>
      <c r="G830" s="299"/>
      <c r="H830" s="299"/>
      <c r="I830" s="299"/>
      <c r="J830" s="299"/>
      <c r="K830" s="720"/>
      <c r="L830" s="720"/>
      <c r="M830" s="720"/>
      <c r="N830" s="720"/>
      <c r="O830" s="720"/>
      <c r="P830" s="720"/>
      <c r="Q830" s="720"/>
      <c r="R830" s="720"/>
      <c r="S830" s="720"/>
      <c r="T830" s="720"/>
      <c r="U830" s="720"/>
      <c r="V830" s="720"/>
      <c r="W830" s="720"/>
      <c r="X830" s="720"/>
      <c r="Y830" s="720"/>
      <c r="Z830" s="720"/>
    </row>
    <row r="831" spans="1:26" ht="12.75" customHeight="1">
      <c r="A831" s="720"/>
      <c r="B831" s="720"/>
      <c r="C831" s="720"/>
      <c r="D831" s="720"/>
      <c r="E831" s="299"/>
      <c r="F831" s="299"/>
      <c r="G831" s="299"/>
      <c r="H831" s="299"/>
      <c r="I831" s="299"/>
      <c r="J831" s="299"/>
      <c r="K831" s="720"/>
      <c r="L831" s="720"/>
      <c r="M831" s="720"/>
      <c r="N831" s="720"/>
      <c r="O831" s="720"/>
      <c r="P831" s="720"/>
      <c r="Q831" s="720"/>
      <c r="R831" s="720"/>
      <c r="S831" s="720"/>
      <c r="T831" s="720"/>
      <c r="U831" s="720"/>
      <c r="V831" s="720"/>
      <c r="W831" s="720"/>
      <c r="X831" s="720"/>
      <c r="Y831" s="720"/>
      <c r="Z831" s="720"/>
    </row>
    <row r="832" spans="1:26" ht="12.75" customHeight="1">
      <c r="A832" s="720"/>
      <c r="B832" s="720"/>
      <c r="C832" s="720"/>
      <c r="D832" s="720"/>
      <c r="E832" s="299"/>
      <c r="F832" s="299"/>
      <c r="G832" s="299"/>
      <c r="H832" s="299"/>
      <c r="I832" s="299"/>
      <c r="J832" s="299"/>
      <c r="K832" s="720"/>
      <c r="L832" s="720"/>
      <c r="M832" s="720"/>
      <c r="N832" s="720"/>
      <c r="O832" s="720"/>
      <c r="P832" s="720"/>
      <c r="Q832" s="720"/>
      <c r="R832" s="720"/>
      <c r="S832" s="720"/>
      <c r="T832" s="720"/>
      <c r="U832" s="720"/>
      <c r="V832" s="720"/>
      <c r="W832" s="720"/>
      <c r="X832" s="720"/>
      <c r="Y832" s="720"/>
      <c r="Z832" s="720"/>
    </row>
    <row r="833" spans="1:26" ht="12.75" customHeight="1">
      <c r="A833" s="720"/>
      <c r="B833" s="720"/>
      <c r="C833" s="720"/>
      <c r="D833" s="720"/>
      <c r="E833" s="299"/>
      <c r="F833" s="299"/>
      <c r="G833" s="299"/>
      <c r="H833" s="299"/>
      <c r="I833" s="299"/>
      <c r="J833" s="299"/>
      <c r="K833" s="720"/>
      <c r="L833" s="720"/>
      <c r="M833" s="720"/>
      <c r="N833" s="720"/>
      <c r="O833" s="720"/>
      <c r="P833" s="720"/>
      <c r="Q833" s="720"/>
      <c r="R833" s="720"/>
      <c r="S833" s="720"/>
      <c r="T833" s="720"/>
      <c r="U833" s="720"/>
      <c r="V833" s="720"/>
      <c r="W833" s="720"/>
      <c r="X833" s="720"/>
      <c r="Y833" s="720"/>
      <c r="Z833" s="720"/>
    </row>
    <row r="834" spans="1:26" ht="12.75" customHeight="1">
      <c r="A834" s="720"/>
      <c r="B834" s="720"/>
      <c r="C834" s="720"/>
      <c r="D834" s="720"/>
      <c r="E834" s="299"/>
      <c r="F834" s="299"/>
      <c r="G834" s="299"/>
      <c r="H834" s="299"/>
      <c r="I834" s="299"/>
      <c r="J834" s="299"/>
      <c r="K834" s="720"/>
      <c r="L834" s="720"/>
      <c r="M834" s="720"/>
      <c r="N834" s="720"/>
      <c r="O834" s="720"/>
      <c r="P834" s="720"/>
      <c r="Q834" s="720"/>
      <c r="R834" s="720"/>
      <c r="S834" s="720"/>
      <c r="T834" s="720"/>
      <c r="U834" s="720"/>
      <c r="V834" s="720"/>
      <c r="W834" s="720"/>
      <c r="X834" s="720"/>
      <c r="Y834" s="720"/>
      <c r="Z834" s="720"/>
    </row>
    <row r="835" spans="1:26" ht="12.75" customHeight="1">
      <c r="A835" s="720"/>
      <c r="B835" s="720"/>
      <c r="C835" s="720"/>
      <c r="D835" s="720"/>
      <c r="E835" s="299"/>
      <c r="F835" s="299"/>
      <c r="G835" s="299"/>
      <c r="H835" s="299"/>
      <c r="I835" s="299"/>
      <c r="J835" s="299"/>
      <c r="K835" s="720"/>
      <c r="L835" s="720"/>
      <c r="M835" s="720"/>
      <c r="N835" s="720"/>
      <c r="O835" s="720"/>
      <c r="P835" s="720"/>
      <c r="Q835" s="720"/>
      <c r="R835" s="720"/>
      <c r="S835" s="720"/>
      <c r="T835" s="720"/>
      <c r="U835" s="720"/>
      <c r="V835" s="720"/>
      <c r="W835" s="720"/>
      <c r="X835" s="720"/>
      <c r="Y835" s="720"/>
      <c r="Z835" s="720"/>
    </row>
    <row r="836" spans="1:26" ht="12.75" customHeight="1">
      <c r="A836" s="720"/>
      <c r="B836" s="720"/>
      <c r="C836" s="720"/>
      <c r="D836" s="720"/>
      <c r="E836" s="299"/>
      <c r="F836" s="299"/>
      <c r="G836" s="299"/>
      <c r="H836" s="299"/>
      <c r="I836" s="299"/>
      <c r="J836" s="299"/>
      <c r="K836" s="720"/>
      <c r="L836" s="720"/>
      <c r="M836" s="720"/>
      <c r="N836" s="720"/>
      <c r="O836" s="720"/>
      <c r="P836" s="720"/>
      <c r="Q836" s="720"/>
      <c r="R836" s="720"/>
      <c r="S836" s="720"/>
      <c r="T836" s="720"/>
      <c r="U836" s="720"/>
      <c r="V836" s="720"/>
      <c r="W836" s="720"/>
      <c r="X836" s="720"/>
      <c r="Y836" s="720"/>
      <c r="Z836" s="720"/>
    </row>
    <row r="837" spans="1:26" ht="12.75" customHeight="1">
      <c r="A837" s="720"/>
      <c r="B837" s="720"/>
      <c r="C837" s="720"/>
      <c r="D837" s="720"/>
      <c r="E837" s="299"/>
      <c r="F837" s="299"/>
      <c r="G837" s="299"/>
      <c r="H837" s="299"/>
      <c r="I837" s="299"/>
      <c r="J837" s="299"/>
      <c r="K837" s="720"/>
      <c r="L837" s="720"/>
      <c r="M837" s="720"/>
      <c r="N837" s="720"/>
      <c r="O837" s="720"/>
      <c r="P837" s="720"/>
      <c r="Q837" s="720"/>
      <c r="R837" s="720"/>
      <c r="S837" s="720"/>
      <c r="T837" s="720"/>
      <c r="U837" s="720"/>
      <c r="V837" s="720"/>
      <c r="W837" s="720"/>
      <c r="X837" s="720"/>
      <c r="Y837" s="720"/>
      <c r="Z837" s="720"/>
    </row>
    <row r="838" spans="1:26" ht="12.75" customHeight="1">
      <c r="A838" s="720"/>
      <c r="B838" s="720"/>
      <c r="C838" s="720"/>
      <c r="D838" s="720"/>
      <c r="E838" s="299"/>
      <c r="F838" s="299"/>
      <c r="G838" s="299"/>
      <c r="H838" s="299"/>
      <c r="I838" s="299"/>
      <c r="J838" s="299"/>
      <c r="K838" s="720"/>
      <c r="L838" s="720"/>
      <c r="M838" s="720"/>
      <c r="N838" s="720"/>
      <c r="O838" s="720"/>
      <c r="P838" s="720"/>
      <c r="Q838" s="720"/>
      <c r="R838" s="720"/>
      <c r="S838" s="720"/>
      <c r="T838" s="720"/>
      <c r="U838" s="720"/>
      <c r="V838" s="720"/>
      <c r="W838" s="720"/>
      <c r="X838" s="720"/>
      <c r="Y838" s="720"/>
      <c r="Z838" s="720"/>
    </row>
    <row r="839" spans="1:26" ht="12.75" customHeight="1">
      <c r="A839" s="720"/>
      <c r="B839" s="720"/>
      <c r="C839" s="720"/>
      <c r="D839" s="720"/>
      <c r="E839" s="299"/>
      <c r="F839" s="299"/>
      <c r="G839" s="299"/>
      <c r="H839" s="299"/>
      <c r="I839" s="299"/>
      <c r="J839" s="299"/>
      <c r="K839" s="720"/>
      <c r="L839" s="720"/>
      <c r="M839" s="720"/>
      <c r="N839" s="720"/>
      <c r="O839" s="720"/>
      <c r="P839" s="720"/>
      <c r="Q839" s="720"/>
      <c r="R839" s="720"/>
      <c r="S839" s="720"/>
      <c r="T839" s="720"/>
      <c r="U839" s="720"/>
      <c r="V839" s="720"/>
      <c r="W839" s="720"/>
      <c r="X839" s="720"/>
      <c r="Y839" s="720"/>
      <c r="Z839" s="720"/>
    </row>
    <row r="840" spans="1:26" ht="12.75" customHeight="1">
      <c r="A840" s="720"/>
      <c r="B840" s="720"/>
      <c r="C840" s="720"/>
      <c r="D840" s="720"/>
      <c r="E840" s="299"/>
      <c r="F840" s="299"/>
      <c r="G840" s="299"/>
      <c r="H840" s="299"/>
      <c r="I840" s="299"/>
      <c r="J840" s="299"/>
      <c r="K840" s="720"/>
      <c r="L840" s="720"/>
      <c r="M840" s="720"/>
      <c r="N840" s="720"/>
      <c r="O840" s="720"/>
      <c r="P840" s="720"/>
      <c r="Q840" s="720"/>
      <c r="R840" s="720"/>
      <c r="S840" s="720"/>
      <c r="T840" s="720"/>
      <c r="U840" s="720"/>
      <c r="V840" s="720"/>
      <c r="W840" s="720"/>
      <c r="X840" s="720"/>
      <c r="Y840" s="720"/>
      <c r="Z840" s="720"/>
    </row>
    <row r="841" spans="1:26" ht="12.75" customHeight="1">
      <c r="A841" s="720"/>
      <c r="B841" s="720"/>
      <c r="C841" s="720"/>
      <c r="D841" s="720"/>
      <c r="E841" s="299"/>
      <c r="F841" s="299"/>
      <c r="G841" s="299"/>
      <c r="H841" s="299"/>
      <c r="I841" s="299"/>
      <c r="J841" s="299"/>
      <c r="K841" s="720"/>
      <c r="L841" s="720"/>
      <c r="M841" s="720"/>
      <c r="N841" s="720"/>
      <c r="O841" s="720"/>
      <c r="P841" s="720"/>
      <c r="Q841" s="720"/>
      <c r="R841" s="720"/>
      <c r="S841" s="720"/>
      <c r="T841" s="720"/>
      <c r="U841" s="720"/>
      <c r="V841" s="720"/>
      <c r="W841" s="720"/>
      <c r="X841" s="720"/>
      <c r="Y841" s="720"/>
      <c r="Z841" s="720"/>
    </row>
    <row r="842" spans="1:26" ht="12.75" customHeight="1">
      <c r="A842" s="720"/>
      <c r="B842" s="720"/>
      <c r="C842" s="720"/>
      <c r="D842" s="720"/>
      <c r="E842" s="299"/>
      <c r="F842" s="299"/>
      <c r="G842" s="299"/>
      <c r="H842" s="299"/>
      <c r="I842" s="299"/>
      <c r="J842" s="299"/>
      <c r="K842" s="720"/>
      <c r="L842" s="720"/>
      <c r="M842" s="720"/>
      <c r="N842" s="720"/>
      <c r="O842" s="720"/>
      <c r="P842" s="720"/>
      <c r="Q842" s="720"/>
      <c r="R842" s="720"/>
      <c r="S842" s="720"/>
      <c r="T842" s="720"/>
      <c r="U842" s="720"/>
      <c r="V842" s="720"/>
      <c r="W842" s="720"/>
      <c r="X842" s="720"/>
      <c r="Y842" s="720"/>
      <c r="Z842" s="720"/>
    </row>
    <row r="843" spans="1:26" ht="12.75" customHeight="1">
      <c r="A843" s="720"/>
      <c r="B843" s="720"/>
      <c r="C843" s="720"/>
      <c r="D843" s="720"/>
      <c r="E843" s="299"/>
      <c r="F843" s="299"/>
      <c r="G843" s="299"/>
      <c r="H843" s="299"/>
      <c r="I843" s="299"/>
      <c r="J843" s="299"/>
      <c r="K843" s="720"/>
      <c r="L843" s="720"/>
      <c r="M843" s="720"/>
      <c r="N843" s="720"/>
      <c r="O843" s="720"/>
      <c r="P843" s="720"/>
      <c r="Q843" s="720"/>
      <c r="R843" s="720"/>
      <c r="S843" s="720"/>
      <c r="T843" s="720"/>
      <c r="U843" s="720"/>
      <c r="V843" s="720"/>
      <c r="W843" s="720"/>
      <c r="X843" s="720"/>
      <c r="Y843" s="720"/>
      <c r="Z843" s="720"/>
    </row>
    <row r="844" spans="1:26" ht="12.75" customHeight="1">
      <c r="A844" s="720"/>
      <c r="B844" s="720"/>
      <c r="C844" s="720"/>
      <c r="D844" s="720"/>
      <c r="E844" s="299"/>
      <c r="F844" s="299"/>
      <c r="G844" s="299"/>
      <c r="H844" s="299"/>
      <c r="I844" s="299"/>
      <c r="J844" s="299"/>
      <c r="K844" s="720"/>
      <c r="L844" s="720"/>
      <c r="M844" s="720"/>
      <c r="N844" s="720"/>
      <c r="O844" s="720"/>
      <c r="P844" s="720"/>
      <c r="Q844" s="720"/>
      <c r="R844" s="720"/>
      <c r="S844" s="720"/>
      <c r="T844" s="720"/>
      <c r="U844" s="720"/>
      <c r="V844" s="720"/>
      <c r="W844" s="720"/>
      <c r="X844" s="720"/>
      <c r="Y844" s="720"/>
      <c r="Z844" s="720"/>
    </row>
    <row r="845" spans="1:26" ht="12.75" customHeight="1">
      <c r="A845" s="720"/>
      <c r="B845" s="720"/>
      <c r="C845" s="720"/>
      <c r="D845" s="720"/>
      <c r="E845" s="299"/>
      <c r="F845" s="299"/>
      <c r="G845" s="299"/>
      <c r="H845" s="299"/>
      <c r="I845" s="299"/>
      <c r="J845" s="299"/>
      <c r="K845" s="720"/>
      <c r="L845" s="720"/>
      <c r="M845" s="720"/>
      <c r="N845" s="720"/>
      <c r="O845" s="720"/>
      <c r="P845" s="720"/>
      <c r="Q845" s="720"/>
      <c r="R845" s="720"/>
      <c r="S845" s="720"/>
      <c r="T845" s="720"/>
      <c r="U845" s="720"/>
      <c r="V845" s="720"/>
      <c r="W845" s="720"/>
      <c r="X845" s="720"/>
      <c r="Y845" s="720"/>
      <c r="Z845" s="720"/>
    </row>
    <row r="846" spans="1:26" ht="12.75" customHeight="1">
      <c r="A846" s="720"/>
      <c r="B846" s="720"/>
      <c r="C846" s="720"/>
      <c r="D846" s="720"/>
      <c r="E846" s="299"/>
      <c r="F846" s="299"/>
      <c r="G846" s="299"/>
      <c r="H846" s="299"/>
      <c r="I846" s="299"/>
      <c r="J846" s="299"/>
      <c r="K846" s="720"/>
      <c r="L846" s="720"/>
      <c r="M846" s="720"/>
      <c r="N846" s="720"/>
      <c r="O846" s="720"/>
      <c r="P846" s="720"/>
      <c r="Q846" s="720"/>
      <c r="R846" s="720"/>
      <c r="S846" s="720"/>
      <c r="T846" s="720"/>
      <c r="U846" s="720"/>
      <c r="V846" s="720"/>
      <c r="W846" s="720"/>
      <c r="X846" s="720"/>
      <c r="Y846" s="720"/>
      <c r="Z846" s="720"/>
    </row>
    <row r="847" spans="1:26" ht="12.75" customHeight="1">
      <c r="A847" s="720"/>
      <c r="B847" s="720"/>
      <c r="C847" s="720"/>
      <c r="D847" s="720"/>
      <c r="E847" s="299"/>
      <c r="F847" s="299"/>
      <c r="G847" s="299"/>
      <c r="H847" s="299"/>
      <c r="I847" s="299"/>
      <c r="J847" s="299"/>
      <c r="K847" s="720"/>
      <c r="L847" s="720"/>
      <c r="M847" s="720"/>
      <c r="N847" s="720"/>
      <c r="O847" s="720"/>
      <c r="P847" s="720"/>
      <c r="Q847" s="720"/>
      <c r="R847" s="720"/>
      <c r="S847" s="720"/>
      <c r="T847" s="720"/>
      <c r="U847" s="720"/>
      <c r="V847" s="720"/>
      <c r="W847" s="720"/>
      <c r="X847" s="720"/>
      <c r="Y847" s="720"/>
      <c r="Z847" s="720"/>
    </row>
    <row r="848" spans="1:26" ht="12.75" customHeight="1">
      <c r="A848" s="720"/>
      <c r="B848" s="720"/>
      <c r="C848" s="720"/>
      <c r="D848" s="720"/>
      <c r="E848" s="299"/>
      <c r="F848" s="299"/>
      <c r="G848" s="299"/>
      <c r="H848" s="299"/>
      <c r="I848" s="299"/>
      <c r="J848" s="299"/>
      <c r="K848" s="720"/>
      <c r="L848" s="720"/>
      <c r="M848" s="720"/>
      <c r="N848" s="720"/>
      <c r="O848" s="720"/>
      <c r="P848" s="720"/>
      <c r="Q848" s="720"/>
      <c r="R848" s="720"/>
      <c r="S848" s="720"/>
      <c r="T848" s="720"/>
      <c r="U848" s="720"/>
      <c r="V848" s="720"/>
      <c r="W848" s="720"/>
      <c r="X848" s="720"/>
      <c r="Y848" s="720"/>
      <c r="Z848" s="720"/>
    </row>
    <row r="849" spans="1:26" ht="12.75" customHeight="1">
      <c r="A849" s="720"/>
      <c r="B849" s="720"/>
      <c r="C849" s="720"/>
      <c r="D849" s="720"/>
      <c r="E849" s="299"/>
      <c r="F849" s="299"/>
      <c r="G849" s="299"/>
      <c r="H849" s="299"/>
      <c r="I849" s="299"/>
      <c r="J849" s="299"/>
      <c r="K849" s="720"/>
      <c r="L849" s="720"/>
      <c r="M849" s="720"/>
      <c r="N849" s="720"/>
      <c r="O849" s="720"/>
      <c r="P849" s="720"/>
      <c r="Q849" s="720"/>
      <c r="R849" s="720"/>
      <c r="S849" s="720"/>
      <c r="T849" s="720"/>
      <c r="U849" s="720"/>
      <c r="V849" s="720"/>
      <c r="W849" s="720"/>
      <c r="X849" s="720"/>
      <c r="Y849" s="720"/>
      <c r="Z849" s="720"/>
    </row>
    <row r="850" spans="1:26" ht="12.75" customHeight="1">
      <c r="A850" s="720"/>
      <c r="B850" s="720"/>
      <c r="C850" s="720"/>
      <c r="D850" s="720"/>
      <c r="E850" s="299"/>
      <c r="F850" s="299"/>
      <c r="G850" s="299"/>
      <c r="H850" s="299"/>
      <c r="I850" s="299"/>
      <c r="J850" s="299"/>
      <c r="K850" s="720"/>
      <c r="L850" s="720"/>
      <c r="M850" s="720"/>
      <c r="N850" s="720"/>
      <c r="O850" s="720"/>
      <c r="P850" s="720"/>
      <c r="Q850" s="720"/>
      <c r="R850" s="720"/>
      <c r="S850" s="720"/>
      <c r="T850" s="720"/>
      <c r="U850" s="720"/>
      <c r="V850" s="720"/>
      <c r="W850" s="720"/>
      <c r="X850" s="720"/>
      <c r="Y850" s="720"/>
      <c r="Z850" s="720"/>
    </row>
    <row r="851" spans="1:26" ht="12.75" customHeight="1">
      <c r="A851" s="720"/>
      <c r="B851" s="720"/>
      <c r="C851" s="720"/>
      <c r="D851" s="720"/>
      <c r="E851" s="299"/>
      <c r="F851" s="299"/>
      <c r="G851" s="299"/>
      <c r="H851" s="299"/>
      <c r="I851" s="299"/>
      <c r="J851" s="299"/>
      <c r="K851" s="720"/>
      <c r="L851" s="720"/>
      <c r="M851" s="720"/>
      <c r="N851" s="720"/>
      <c r="O851" s="720"/>
      <c r="P851" s="720"/>
      <c r="Q851" s="720"/>
      <c r="R851" s="720"/>
      <c r="S851" s="720"/>
      <c r="T851" s="720"/>
      <c r="U851" s="720"/>
      <c r="V851" s="720"/>
      <c r="W851" s="720"/>
      <c r="X851" s="720"/>
      <c r="Y851" s="720"/>
      <c r="Z851" s="720"/>
    </row>
    <row r="852" spans="1:26" ht="12.75" customHeight="1">
      <c r="A852" s="720"/>
      <c r="B852" s="720"/>
      <c r="C852" s="720"/>
      <c r="D852" s="720"/>
      <c r="E852" s="299"/>
      <c r="F852" s="299"/>
      <c r="G852" s="299"/>
      <c r="H852" s="299"/>
      <c r="I852" s="299"/>
      <c r="J852" s="299"/>
      <c r="K852" s="720"/>
      <c r="L852" s="720"/>
      <c r="M852" s="720"/>
      <c r="N852" s="720"/>
      <c r="O852" s="720"/>
      <c r="P852" s="720"/>
      <c r="Q852" s="720"/>
      <c r="R852" s="720"/>
      <c r="S852" s="720"/>
      <c r="T852" s="720"/>
      <c r="U852" s="720"/>
      <c r="V852" s="720"/>
      <c r="W852" s="720"/>
      <c r="X852" s="720"/>
      <c r="Y852" s="720"/>
      <c r="Z852" s="720"/>
    </row>
    <row r="853" spans="1:26" ht="12.75" customHeight="1">
      <c r="A853" s="720"/>
      <c r="B853" s="720"/>
      <c r="C853" s="720"/>
      <c r="D853" s="720"/>
      <c r="E853" s="299"/>
      <c r="F853" s="299"/>
      <c r="G853" s="299"/>
      <c r="H853" s="299"/>
      <c r="I853" s="299"/>
      <c r="J853" s="299"/>
      <c r="K853" s="720"/>
      <c r="L853" s="720"/>
      <c r="M853" s="720"/>
      <c r="N853" s="720"/>
      <c r="O853" s="720"/>
      <c r="P853" s="720"/>
      <c r="Q853" s="720"/>
      <c r="R853" s="720"/>
      <c r="S853" s="720"/>
      <c r="T853" s="720"/>
      <c r="U853" s="720"/>
      <c r="V853" s="720"/>
      <c r="W853" s="720"/>
      <c r="X853" s="720"/>
      <c r="Y853" s="720"/>
      <c r="Z853" s="720"/>
    </row>
    <row r="854" spans="1:26" ht="12.75" customHeight="1">
      <c r="A854" s="720"/>
      <c r="B854" s="720"/>
      <c r="C854" s="720"/>
      <c r="D854" s="720"/>
      <c r="E854" s="299"/>
      <c r="F854" s="299"/>
      <c r="G854" s="299"/>
      <c r="H854" s="299"/>
      <c r="I854" s="299"/>
      <c r="J854" s="299"/>
      <c r="K854" s="720"/>
      <c r="L854" s="720"/>
      <c r="M854" s="720"/>
      <c r="N854" s="720"/>
      <c r="O854" s="720"/>
      <c r="P854" s="720"/>
      <c r="Q854" s="720"/>
      <c r="R854" s="720"/>
      <c r="S854" s="720"/>
      <c r="T854" s="720"/>
      <c r="U854" s="720"/>
      <c r="V854" s="720"/>
      <c r="W854" s="720"/>
      <c r="X854" s="720"/>
      <c r="Y854" s="720"/>
      <c r="Z854" s="720"/>
    </row>
    <row r="855" spans="1:26" ht="12.75" customHeight="1">
      <c r="A855" s="720"/>
      <c r="B855" s="720"/>
      <c r="C855" s="720"/>
      <c r="D855" s="720"/>
      <c r="E855" s="299"/>
      <c r="F855" s="299"/>
      <c r="G855" s="299"/>
      <c r="H855" s="299"/>
      <c r="I855" s="299"/>
      <c r="J855" s="299"/>
      <c r="K855" s="720"/>
      <c r="L855" s="720"/>
      <c r="M855" s="720"/>
      <c r="N855" s="720"/>
      <c r="O855" s="720"/>
      <c r="P855" s="720"/>
      <c r="Q855" s="720"/>
      <c r="R855" s="720"/>
      <c r="S855" s="720"/>
      <c r="T855" s="720"/>
      <c r="U855" s="720"/>
      <c r="V855" s="720"/>
      <c r="W855" s="720"/>
      <c r="X855" s="720"/>
      <c r="Y855" s="720"/>
      <c r="Z855" s="720"/>
    </row>
    <row r="856" spans="1:26" ht="12.75" customHeight="1">
      <c r="A856" s="720"/>
      <c r="B856" s="720"/>
      <c r="C856" s="720"/>
      <c r="D856" s="720"/>
      <c r="E856" s="299"/>
      <c r="F856" s="299"/>
      <c r="G856" s="299"/>
      <c r="H856" s="299"/>
      <c r="I856" s="299"/>
      <c r="J856" s="299"/>
      <c r="K856" s="720"/>
      <c r="L856" s="720"/>
      <c r="M856" s="720"/>
      <c r="N856" s="720"/>
      <c r="O856" s="720"/>
      <c r="P856" s="720"/>
      <c r="Q856" s="720"/>
      <c r="R856" s="720"/>
      <c r="S856" s="720"/>
      <c r="T856" s="720"/>
      <c r="U856" s="720"/>
      <c r="V856" s="720"/>
      <c r="W856" s="720"/>
      <c r="X856" s="720"/>
      <c r="Y856" s="720"/>
      <c r="Z856" s="720"/>
    </row>
    <row r="857" spans="1:26" ht="12.75" customHeight="1">
      <c r="A857" s="720"/>
      <c r="B857" s="720"/>
      <c r="C857" s="720"/>
      <c r="D857" s="720"/>
      <c r="E857" s="299"/>
      <c r="F857" s="299"/>
      <c r="G857" s="299"/>
      <c r="H857" s="299"/>
      <c r="I857" s="299"/>
      <c r="J857" s="299"/>
      <c r="K857" s="720"/>
      <c r="L857" s="720"/>
      <c r="M857" s="720"/>
      <c r="N857" s="720"/>
      <c r="O857" s="720"/>
      <c r="P857" s="720"/>
      <c r="Q857" s="720"/>
      <c r="R857" s="720"/>
      <c r="S857" s="720"/>
      <c r="T857" s="720"/>
      <c r="U857" s="720"/>
      <c r="V857" s="720"/>
      <c r="W857" s="720"/>
      <c r="X857" s="720"/>
      <c r="Y857" s="720"/>
      <c r="Z857" s="720"/>
    </row>
    <row r="858" spans="1:26" ht="12.75" customHeight="1">
      <c r="A858" s="720"/>
      <c r="B858" s="720"/>
      <c r="C858" s="720"/>
      <c r="D858" s="720"/>
      <c r="E858" s="299"/>
      <c r="F858" s="299"/>
      <c r="G858" s="299"/>
      <c r="H858" s="299"/>
      <c r="I858" s="299"/>
      <c r="J858" s="299"/>
      <c r="K858" s="720"/>
      <c r="L858" s="720"/>
      <c r="M858" s="720"/>
      <c r="N858" s="720"/>
      <c r="O858" s="720"/>
      <c r="P858" s="720"/>
      <c r="Q858" s="720"/>
      <c r="R858" s="720"/>
      <c r="S858" s="720"/>
      <c r="T858" s="720"/>
      <c r="U858" s="720"/>
      <c r="V858" s="720"/>
      <c r="W858" s="720"/>
      <c r="X858" s="720"/>
      <c r="Y858" s="720"/>
      <c r="Z858" s="720"/>
    </row>
    <row r="859" spans="1:26" ht="12.75" customHeight="1">
      <c r="A859" s="720"/>
      <c r="B859" s="720"/>
      <c r="C859" s="720"/>
      <c r="D859" s="720"/>
      <c r="E859" s="299"/>
      <c r="F859" s="299"/>
      <c r="G859" s="299"/>
      <c r="H859" s="299"/>
      <c r="I859" s="299"/>
      <c r="J859" s="299"/>
      <c r="K859" s="720"/>
      <c r="L859" s="720"/>
      <c r="M859" s="720"/>
      <c r="N859" s="720"/>
      <c r="O859" s="720"/>
      <c r="P859" s="720"/>
      <c r="Q859" s="720"/>
      <c r="R859" s="720"/>
      <c r="S859" s="720"/>
      <c r="T859" s="720"/>
      <c r="U859" s="720"/>
      <c r="V859" s="720"/>
      <c r="W859" s="720"/>
      <c r="X859" s="720"/>
      <c r="Y859" s="720"/>
      <c r="Z859" s="720"/>
    </row>
    <row r="860" spans="1:26" ht="12.75" customHeight="1">
      <c r="A860" s="720"/>
      <c r="B860" s="720"/>
      <c r="C860" s="720"/>
      <c r="D860" s="720"/>
      <c r="E860" s="299"/>
      <c r="F860" s="299"/>
      <c r="G860" s="299"/>
      <c r="H860" s="299"/>
      <c r="I860" s="299"/>
      <c r="J860" s="299"/>
      <c r="K860" s="720"/>
      <c r="L860" s="720"/>
      <c r="M860" s="720"/>
      <c r="N860" s="720"/>
      <c r="O860" s="720"/>
      <c r="P860" s="720"/>
      <c r="Q860" s="720"/>
      <c r="R860" s="720"/>
      <c r="S860" s="720"/>
      <c r="T860" s="720"/>
      <c r="U860" s="720"/>
      <c r="V860" s="720"/>
      <c r="W860" s="720"/>
      <c r="X860" s="720"/>
      <c r="Y860" s="720"/>
      <c r="Z860" s="720"/>
    </row>
    <row r="861" spans="1:26" ht="12.75" customHeight="1">
      <c r="A861" s="720"/>
      <c r="B861" s="720"/>
      <c r="C861" s="720"/>
      <c r="D861" s="720"/>
      <c r="E861" s="299"/>
      <c r="F861" s="299"/>
      <c r="G861" s="299"/>
      <c r="H861" s="299"/>
      <c r="I861" s="299"/>
      <c r="J861" s="299"/>
      <c r="K861" s="720"/>
      <c r="L861" s="720"/>
      <c r="M861" s="720"/>
      <c r="N861" s="720"/>
      <c r="O861" s="720"/>
      <c r="P861" s="720"/>
      <c r="Q861" s="720"/>
      <c r="R861" s="720"/>
      <c r="S861" s="720"/>
      <c r="T861" s="720"/>
      <c r="U861" s="720"/>
      <c r="V861" s="720"/>
      <c r="W861" s="720"/>
      <c r="X861" s="720"/>
      <c r="Y861" s="720"/>
      <c r="Z861" s="720"/>
    </row>
    <row r="862" spans="1:26" ht="12.75" customHeight="1">
      <c r="A862" s="720"/>
      <c r="B862" s="720"/>
      <c r="C862" s="720"/>
      <c r="D862" s="720"/>
      <c r="E862" s="299"/>
      <c r="F862" s="299"/>
      <c r="G862" s="299"/>
      <c r="H862" s="299"/>
      <c r="I862" s="299"/>
      <c r="J862" s="299"/>
      <c r="K862" s="720"/>
      <c r="L862" s="720"/>
      <c r="M862" s="720"/>
      <c r="N862" s="720"/>
      <c r="O862" s="720"/>
      <c r="P862" s="720"/>
      <c r="Q862" s="720"/>
      <c r="R862" s="720"/>
      <c r="S862" s="720"/>
      <c r="T862" s="720"/>
      <c r="U862" s="720"/>
      <c r="V862" s="720"/>
      <c r="W862" s="720"/>
      <c r="X862" s="720"/>
      <c r="Y862" s="720"/>
      <c r="Z862" s="720"/>
    </row>
    <row r="863" spans="1:26" ht="12.75" customHeight="1">
      <c r="A863" s="720"/>
      <c r="B863" s="720"/>
      <c r="C863" s="720"/>
      <c r="D863" s="720"/>
      <c r="E863" s="299"/>
      <c r="F863" s="299"/>
      <c r="G863" s="299"/>
      <c r="H863" s="299"/>
      <c r="I863" s="299"/>
      <c r="J863" s="299"/>
      <c r="K863" s="720"/>
      <c r="L863" s="720"/>
      <c r="M863" s="720"/>
      <c r="N863" s="720"/>
      <c r="O863" s="720"/>
      <c r="P863" s="720"/>
      <c r="Q863" s="720"/>
      <c r="R863" s="720"/>
      <c r="S863" s="720"/>
      <c r="T863" s="720"/>
      <c r="U863" s="720"/>
      <c r="V863" s="720"/>
      <c r="W863" s="720"/>
      <c r="X863" s="720"/>
      <c r="Y863" s="720"/>
      <c r="Z863" s="720"/>
    </row>
    <row r="864" spans="1:26" ht="12.75" customHeight="1">
      <c r="A864" s="720"/>
      <c r="B864" s="720"/>
      <c r="C864" s="720"/>
      <c r="D864" s="720"/>
      <c r="E864" s="299"/>
      <c r="F864" s="299"/>
      <c r="G864" s="299"/>
      <c r="H864" s="299"/>
      <c r="I864" s="299"/>
      <c r="J864" s="299"/>
      <c r="K864" s="720"/>
      <c r="L864" s="720"/>
      <c r="M864" s="720"/>
      <c r="N864" s="720"/>
      <c r="O864" s="720"/>
      <c r="P864" s="720"/>
      <c r="Q864" s="720"/>
      <c r="R864" s="720"/>
      <c r="S864" s="720"/>
      <c r="T864" s="720"/>
      <c r="U864" s="720"/>
      <c r="V864" s="720"/>
      <c r="W864" s="720"/>
      <c r="X864" s="720"/>
      <c r="Y864" s="720"/>
      <c r="Z864" s="720"/>
    </row>
    <row r="865" spans="1:26" ht="12.75" customHeight="1">
      <c r="A865" s="720"/>
      <c r="B865" s="720"/>
      <c r="C865" s="720"/>
      <c r="D865" s="720"/>
      <c r="E865" s="299"/>
      <c r="F865" s="299"/>
      <c r="G865" s="299"/>
      <c r="H865" s="299"/>
      <c r="I865" s="299"/>
      <c r="J865" s="299"/>
      <c r="K865" s="720"/>
      <c r="L865" s="720"/>
      <c r="M865" s="720"/>
      <c r="N865" s="720"/>
      <c r="O865" s="720"/>
      <c r="P865" s="720"/>
      <c r="Q865" s="720"/>
      <c r="R865" s="720"/>
      <c r="S865" s="720"/>
      <c r="T865" s="720"/>
      <c r="U865" s="720"/>
      <c r="V865" s="720"/>
      <c r="W865" s="720"/>
      <c r="X865" s="720"/>
      <c r="Y865" s="720"/>
      <c r="Z865" s="720"/>
    </row>
    <row r="866" spans="1:26" ht="12.75" customHeight="1">
      <c r="A866" s="720"/>
      <c r="B866" s="720"/>
      <c r="C866" s="720"/>
      <c r="D866" s="720"/>
      <c r="E866" s="299"/>
      <c r="F866" s="299"/>
      <c r="G866" s="299"/>
      <c r="H866" s="299"/>
      <c r="I866" s="299"/>
      <c r="J866" s="299"/>
      <c r="K866" s="720"/>
      <c r="L866" s="720"/>
      <c r="M866" s="720"/>
      <c r="N866" s="720"/>
      <c r="O866" s="720"/>
      <c r="P866" s="720"/>
      <c r="Q866" s="720"/>
      <c r="R866" s="720"/>
      <c r="S866" s="720"/>
      <c r="T866" s="720"/>
      <c r="U866" s="720"/>
      <c r="V866" s="720"/>
      <c r="W866" s="720"/>
      <c r="X866" s="720"/>
      <c r="Y866" s="720"/>
      <c r="Z866" s="720"/>
    </row>
    <row r="867" spans="1:26" ht="12.75" customHeight="1">
      <c r="A867" s="720"/>
      <c r="B867" s="720"/>
      <c r="C867" s="720"/>
      <c r="D867" s="720"/>
      <c r="E867" s="299"/>
      <c r="F867" s="299"/>
      <c r="G867" s="299"/>
      <c r="H867" s="299"/>
      <c r="I867" s="299"/>
      <c r="J867" s="299"/>
      <c r="K867" s="720"/>
      <c r="L867" s="720"/>
      <c r="M867" s="720"/>
      <c r="N867" s="720"/>
      <c r="O867" s="720"/>
      <c r="P867" s="720"/>
      <c r="Q867" s="720"/>
      <c r="R867" s="720"/>
      <c r="S867" s="720"/>
      <c r="T867" s="720"/>
      <c r="U867" s="720"/>
      <c r="V867" s="720"/>
      <c r="W867" s="720"/>
      <c r="X867" s="720"/>
      <c r="Y867" s="720"/>
      <c r="Z867" s="720"/>
    </row>
    <row r="868" spans="1:26" ht="12.75" customHeight="1">
      <c r="A868" s="720"/>
      <c r="B868" s="720"/>
      <c r="C868" s="720"/>
      <c r="D868" s="720"/>
      <c r="E868" s="299"/>
      <c r="F868" s="299"/>
      <c r="G868" s="299"/>
      <c r="H868" s="299"/>
      <c r="I868" s="299"/>
      <c r="J868" s="299"/>
      <c r="K868" s="720"/>
      <c r="L868" s="720"/>
      <c r="M868" s="720"/>
      <c r="N868" s="720"/>
      <c r="O868" s="720"/>
      <c r="P868" s="720"/>
      <c r="Q868" s="720"/>
      <c r="R868" s="720"/>
      <c r="S868" s="720"/>
      <c r="T868" s="720"/>
      <c r="U868" s="720"/>
      <c r="V868" s="720"/>
      <c r="W868" s="720"/>
      <c r="X868" s="720"/>
      <c r="Y868" s="720"/>
      <c r="Z868" s="720"/>
    </row>
    <row r="869" spans="1:26" ht="12.75" customHeight="1">
      <c r="A869" s="720"/>
      <c r="B869" s="720"/>
      <c r="C869" s="720"/>
      <c r="D869" s="720"/>
      <c r="E869" s="299"/>
      <c r="F869" s="299"/>
      <c r="G869" s="299"/>
      <c r="H869" s="299"/>
      <c r="I869" s="299"/>
      <c r="J869" s="299"/>
      <c r="K869" s="720"/>
      <c r="L869" s="720"/>
      <c r="M869" s="720"/>
      <c r="N869" s="720"/>
      <c r="O869" s="720"/>
      <c r="P869" s="720"/>
      <c r="Q869" s="720"/>
      <c r="R869" s="720"/>
      <c r="S869" s="720"/>
      <c r="T869" s="720"/>
      <c r="U869" s="720"/>
      <c r="V869" s="720"/>
      <c r="W869" s="720"/>
      <c r="X869" s="720"/>
      <c r="Y869" s="720"/>
      <c r="Z869" s="720"/>
    </row>
    <row r="870" spans="1:26" ht="12.75" customHeight="1">
      <c r="A870" s="720"/>
      <c r="B870" s="720"/>
      <c r="C870" s="720"/>
      <c r="D870" s="720"/>
      <c r="E870" s="299"/>
      <c r="F870" s="299"/>
      <c r="G870" s="299"/>
      <c r="H870" s="299"/>
      <c r="I870" s="299"/>
      <c r="J870" s="299"/>
      <c r="K870" s="720"/>
      <c r="L870" s="720"/>
      <c r="M870" s="720"/>
      <c r="N870" s="720"/>
      <c r="O870" s="720"/>
      <c r="P870" s="720"/>
      <c r="Q870" s="720"/>
      <c r="R870" s="720"/>
      <c r="S870" s="720"/>
      <c r="T870" s="720"/>
      <c r="U870" s="720"/>
      <c r="V870" s="720"/>
      <c r="W870" s="720"/>
      <c r="X870" s="720"/>
      <c r="Y870" s="720"/>
      <c r="Z870" s="720"/>
    </row>
    <row r="871" spans="1:26" ht="12.75" customHeight="1">
      <c r="A871" s="720"/>
      <c r="B871" s="720"/>
      <c r="C871" s="720"/>
      <c r="D871" s="720"/>
      <c r="E871" s="299"/>
      <c r="F871" s="299"/>
      <c r="G871" s="299"/>
      <c r="H871" s="299"/>
      <c r="I871" s="299"/>
      <c r="J871" s="299"/>
      <c r="K871" s="720"/>
      <c r="L871" s="720"/>
      <c r="M871" s="720"/>
      <c r="N871" s="720"/>
      <c r="O871" s="720"/>
      <c r="P871" s="720"/>
      <c r="Q871" s="720"/>
      <c r="R871" s="720"/>
      <c r="S871" s="720"/>
      <c r="T871" s="720"/>
      <c r="U871" s="720"/>
      <c r="V871" s="720"/>
      <c r="W871" s="720"/>
      <c r="X871" s="720"/>
      <c r="Y871" s="720"/>
      <c r="Z871" s="720"/>
    </row>
    <row r="872" spans="1:26" ht="12.75" customHeight="1">
      <c r="A872" s="720"/>
      <c r="B872" s="720"/>
      <c r="C872" s="720"/>
      <c r="D872" s="720"/>
      <c r="E872" s="299"/>
      <c r="F872" s="299"/>
      <c r="G872" s="299"/>
      <c r="H872" s="299"/>
      <c r="I872" s="299"/>
      <c r="J872" s="299"/>
      <c r="K872" s="720"/>
      <c r="L872" s="720"/>
      <c r="M872" s="720"/>
      <c r="N872" s="720"/>
      <c r="O872" s="720"/>
      <c r="P872" s="720"/>
      <c r="Q872" s="720"/>
      <c r="R872" s="720"/>
      <c r="S872" s="720"/>
      <c r="T872" s="720"/>
      <c r="U872" s="720"/>
      <c r="V872" s="720"/>
      <c r="W872" s="720"/>
      <c r="X872" s="720"/>
      <c r="Y872" s="720"/>
      <c r="Z872" s="720"/>
    </row>
    <row r="873" spans="1:26" ht="12.75" customHeight="1">
      <c r="A873" s="720"/>
      <c r="B873" s="720"/>
      <c r="C873" s="720"/>
      <c r="D873" s="720"/>
      <c r="E873" s="299"/>
      <c r="F873" s="299"/>
      <c r="G873" s="299"/>
      <c r="H873" s="299"/>
      <c r="I873" s="299"/>
      <c r="J873" s="299"/>
      <c r="K873" s="720"/>
      <c r="L873" s="720"/>
      <c r="M873" s="720"/>
      <c r="N873" s="720"/>
      <c r="O873" s="720"/>
      <c r="P873" s="720"/>
      <c r="Q873" s="720"/>
      <c r="R873" s="720"/>
      <c r="S873" s="720"/>
      <c r="T873" s="720"/>
      <c r="U873" s="720"/>
      <c r="V873" s="720"/>
      <c r="W873" s="720"/>
      <c r="X873" s="720"/>
      <c r="Y873" s="720"/>
      <c r="Z873" s="720"/>
    </row>
    <row r="874" spans="1:26" ht="12.75" customHeight="1">
      <c r="A874" s="720"/>
      <c r="B874" s="720"/>
      <c r="C874" s="720"/>
      <c r="D874" s="720"/>
      <c r="E874" s="299"/>
      <c r="F874" s="299"/>
      <c r="G874" s="299"/>
      <c r="H874" s="299"/>
      <c r="I874" s="299"/>
      <c r="J874" s="299"/>
      <c r="K874" s="720"/>
      <c r="L874" s="720"/>
      <c r="M874" s="720"/>
      <c r="N874" s="720"/>
      <c r="O874" s="720"/>
      <c r="P874" s="720"/>
      <c r="Q874" s="720"/>
      <c r="R874" s="720"/>
      <c r="S874" s="720"/>
      <c r="T874" s="720"/>
      <c r="U874" s="720"/>
      <c r="V874" s="720"/>
      <c r="W874" s="720"/>
      <c r="X874" s="720"/>
      <c r="Y874" s="720"/>
      <c r="Z874" s="720"/>
    </row>
    <row r="875" spans="1:26" ht="12.75" customHeight="1">
      <c r="A875" s="720"/>
      <c r="B875" s="720"/>
      <c r="C875" s="720"/>
      <c r="D875" s="720"/>
      <c r="E875" s="299"/>
      <c r="F875" s="299"/>
      <c r="G875" s="299"/>
      <c r="H875" s="299"/>
      <c r="I875" s="299"/>
      <c r="J875" s="299"/>
      <c r="K875" s="720"/>
      <c r="L875" s="720"/>
      <c r="M875" s="720"/>
      <c r="N875" s="720"/>
      <c r="O875" s="720"/>
      <c r="P875" s="720"/>
      <c r="Q875" s="720"/>
      <c r="R875" s="720"/>
      <c r="S875" s="720"/>
      <c r="T875" s="720"/>
      <c r="U875" s="720"/>
      <c r="V875" s="720"/>
      <c r="W875" s="720"/>
      <c r="X875" s="720"/>
      <c r="Y875" s="720"/>
      <c r="Z875" s="720"/>
    </row>
    <row r="876" spans="1:26" ht="12.75" customHeight="1">
      <c r="A876" s="720"/>
      <c r="B876" s="720"/>
      <c r="C876" s="720"/>
      <c r="D876" s="720"/>
      <c r="E876" s="299"/>
      <c r="F876" s="299"/>
      <c r="G876" s="299"/>
      <c r="H876" s="299"/>
      <c r="I876" s="299"/>
      <c r="J876" s="299"/>
      <c r="K876" s="720"/>
      <c r="L876" s="720"/>
      <c r="M876" s="720"/>
      <c r="N876" s="720"/>
      <c r="O876" s="720"/>
      <c r="P876" s="720"/>
      <c r="Q876" s="720"/>
      <c r="R876" s="720"/>
      <c r="S876" s="720"/>
      <c r="T876" s="720"/>
      <c r="U876" s="720"/>
      <c r="V876" s="720"/>
      <c r="W876" s="720"/>
      <c r="X876" s="720"/>
      <c r="Y876" s="720"/>
      <c r="Z876" s="720"/>
    </row>
    <row r="877" spans="1:26" ht="12.75" customHeight="1">
      <c r="A877" s="720"/>
      <c r="B877" s="720"/>
      <c r="C877" s="720"/>
      <c r="D877" s="720"/>
      <c r="E877" s="299"/>
      <c r="F877" s="299"/>
      <c r="G877" s="299"/>
      <c r="H877" s="299"/>
      <c r="I877" s="299"/>
      <c r="J877" s="299"/>
      <c r="K877" s="720"/>
      <c r="L877" s="720"/>
      <c r="M877" s="720"/>
      <c r="N877" s="720"/>
      <c r="O877" s="720"/>
      <c r="P877" s="720"/>
      <c r="Q877" s="720"/>
      <c r="R877" s="720"/>
      <c r="S877" s="720"/>
      <c r="T877" s="720"/>
      <c r="U877" s="720"/>
      <c r="V877" s="720"/>
      <c r="W877" s="720"/>
      <c r="X877" s="720"/>
      <c r="Y877" s="720"/>
      <c r="Z877" s="720"/>
    </row>
    <row r="878" spans="1:26" ht="12.75" customHeight="1">
      <c r="A878" s="720"/>
      <c r="B878" s="720"/>
      <c r="C878" s="720"/>
      <c r="D878" s="720"/>
      <c r="E878" s="299"/>
      <c r="F878" s="299"/>
      <c r="G878" s="299"/>
      <c r="H878" s="299"/>
      <c r="I878" s="299"/>
      <c r="J878" s="299"/>
      <c r="K878" s="720"/>
      <c r="L878" s="720"/>
      <c r="M878" s="720"/>
      <c r="N878" s="720"/>
      <c r="O878" s="720"/>
      <c r="P878" s="720"/>
      <c r="Q878" s="720"/>
      <c r="R878" s="720"/>
      <c r="S878" s="720"/>
      <c r="T878" s="720"/>
      <c r="U878" s="720"/>
      <c r="V878" s="720"/>
      <c r="W878" s="720"/>
      <c r="X878" s="720"/>
      <c r="Y878" s="720"/>
      <c r="Z878" s="720"/>
    </row>
    <row r="879" spans="1:26" ht="12.75" customHeight="1">
      <c r="A879" s="720"/>
      <c r="B879" s="720"/>
      <c r="C879" s="720"/>
      <c r="D879" s="720"/>
      <c r="E879" s="299"/>
      <c r="F879" s="299"/>
      <c r="G879" s="299"/>
      <c r="H879" s="299"/>
      <c r="I879" s="299"/>
      <c r="J879" s="299"/>
      <c r="K879" s="720"/>
      <c r="L879" s="720"/>
      <c r="M879" s="720"/>
      <c r="N879" s="720"/>
      <c r="O879" s="720"/>
      <c r="P879" s="720"/>
      <c r="Q879" s="720"/>
      <c r="R879" s="720"/>
      <c r="S879" s="720"/>
      <c r="T879" s="720"/>
      <c r="U879" s="720"/>
      <c r="V879" s="720"/>
      <c r="W879" s="720"/>
      <c r="X879" s="720"/>
      <c r="Y879" s="720"/>
      <c r="Z879" s="720"/>
    </row>
    <row r="880" spans="1:26" ht="12.75" customHeight="1">
      <c r="A880" s="720"/>
      <c r="B880" s="720"/>
      <c r="C880" s="720"/>
      <c r="D880" s="720"/>
      <c r="E880" s="299"/>
      <c r="F880" s="299"/>
      <c r="G880" s="299"/>
      <c r="H880" s="299"/>
      <c r="I880" s="299"/>
      <c r="J880" s="299"/>
      <c r="K880" s="720"/>
      <c r="L880" s="720"/>
      <c r="M880" s="720"/>
      <c r="N880" s="720"/>
      <c r="O880" s="720"/>
      <c r="P880" s="720"/>
      <c r="Q880" s="720"/>
      <c r="R880" s="720"/>
      <c r="S880" s="720"/>
      <c r="T880" s="720"/>
      <c r="U880" s="720"/>
      <c r="V880" s="720"/>
      <c r="W880" s="720"/>
      <c r="X880" s="720"/>
      <c r="Y880" s="720"/>
      <c r="Z880" s="720"/>
    </row>
    <row r="881" spans="1:26" ht="12.75" customHeight="1">
      <c r="A881" s="720"/>
      <c r="B881" s="720"/>
      <c r="C881" s="720"/>
      <c r="D881" s="720"/>
      <c r="E881" s="299"/>
      <c r="F881" s="299"/>
      <c r="G881" s="299"/>
      <c r="H881" s="299"/>
      <c r="I881" s="299"/>
      <c r="J881" s="299"/>
      <c r="K881" s="720"/>
      <c r="L881" s="720"/>
      <c r="M881" s="720"/>
      <c r="N881" s="720"/>
      <c r="O881" s="720"/>
      <c r="P881" s="720"/>
      <c r="Q881" s="720"/>
      <c r="R881" s="720"/>
      <c r="S881" s="720"/>
      <c r="T881" s="720"/>
      <c r="U881" s="720"/>
      <c r="V881" s="720"/>
      <c r="W881" s="720"/>
      <c r="X881" s="720"/>
      <c r="Y881" s="720"/>
      <c r="Z881" s="720"/>
    </row>
    <row r="882" spans="1:26" ht="12.75" customHeight="1">
      <c r="A882" s="720"/>
      <c r="B882" s="720"/>
      <c r="C882" s="720"/>
      <c r="D882" s="720"/>
      <c r="E882" s="299"/>
      <c r="F882" s="299"/>
      <c r="G882" s="299"/>
      <c r="H882" s="299"/>
      <c r="I882" s="299"/>
      <c r="J882" s="299"/>
      <c r="K882" s="720"/>
      <c r="L882" s="720"/>
      <c r="M882" s="720"/>
      <c r="N882" s="720"/>
      <c r="O882" s="720"/>
      <c r="P882" s="720"/>
      <c r="Q882" s="720"/>
      <c r="R882" s="720"/>
      <c r="S882" s="720"/>
      <c r="T882" s="720"/>
      <c r="U882" s="720"/>
      <c r="V882" s="720"/>
      <c r="W882" s="720"/>
      <c r="X882" s="720"/>
      <c r="Y882" s="720"/>
      <c r="Z882" s="720"/>
    </row>
    <row r="883" spans="1:26" ht="12.75" customHeight="1">
      <c r="A883" s="720"/>
      <c r="B883" s="720"/>
      <c r="C883" s="720"/>
      <c r="D883" s="720"/>
      <c r="E883" s="299"/>
      <c r="F883" s="299"/>
      <c r="G883" s="299"/>
      <c r="H883" s="299"/>
      <c r="I883" s="299"/>
      <c r="J883" s="299"/>
      <c r="K883" s="720"/>
      <c r="L883" s="720"/>
      <c r="M883" s="720"/>
      <c r="N883" s="720"/>
      <c r="O883" s="720"/>
      <c r="P883" s="720"/>
      <c r="Q883" s="720"/>
      <c r="R883" s="720"/>
      <c r="S883" s="720"/>
      <c r="T883" s="720"/>
      <c r="U883" s="720"/>
      <c r="V883" s="720"/>
      <c r="W883" s="720"/>
      <c r="X883" s="720"/>
      <c r="Y883" s="720"/>
      <c r="Z883" s="720"/>
    </row>
    <row r="884" spans="1:26" ht="12.75" customHeight="1">
      <c r="A884" s="720"/>
      <c r="B884" s="720"/>
      <c r="C884" s="720"/>
      <c r="D884" s="720"/>
      <c r="E884" s="299"/>
      <c r="F884" s="299"/>
      <c r="G884" s="299"/>
      <c r="H884" s="299"/>
      <c r="I884" s="299"/>
      <c r="J884" s="299"/>
      <c r="K884" s="720"/>
      <c r="L884" s="720"/>
      <c r="M884" s="720"/>
      <c r="N884" s="720"/>
      <c r="O884" s="720"/>
      <c r="P884" s="720"/>
      <c r="Q884" s="720"/>
      <c r="R884" s="720"/>
      <c r="S884" s="720"/>
      <c r="T884" s="720"/>
      <c r="U884" s="720"/>
      <c r="V884" s="720"/>
      <c r="W884" s="720"/>
      <c r="X884" s="720"/>
      <c r="Y884" s="720"/>
      <c r="Z884" s="720"/>
    </row>
    <row r="885" spans="1:26" ht="12.75" customHeight="1">
      <c r="A885" s="720"/>
      <c r="B885" s="720"/>
      <c r="C885" s="720"/>
      <c r="D885" s="720"/>
      <c r="E885" s="299"/>
      <c r="F885" s="299"/>
      <c r="G885" s="299"/>
      <c r="H885" s="299"/>
      <c r="I885" s="299"/>
      <c r="J885" s="299"/>
      <c r="K885" s="720"/>
      <c r="L885" s="720"/>
      <c r="M885" s="720"/>
      <c r="N885" s="720"/>
      <c r="O885" s="720"/>
      <c r="P885" s="720"/>
      <c r="Q885" s="720"/>
      <c r="R885" s="720"/>
      <c r="S885" s="720"/>
      <c r="T885" s="720"/>
      <c r="U885" s="720"/>
      <c r="V885" s="720"/>
      <c r="W885" s="720"/>
      <c r="X885" s="720"/>
      <c r="Y885" s="720"/>
      <c r="Z885" s="720"/>
    </row>
    <row r="886" spans="1:26" ht="12.75" customHeight="1">
      <c r="A886" s="720"/>
      <c r="B886" s="720"/>
      <c r="C886" s="720"/>
      <c r="D886" s="720"/>
      <c r="E886" s="299"/>
      <c r="F886" s="299"/>
      <c r="G886" s="299"/>
      <c r="H886" s="299"/>
      <c r="I886" s="299"/>
      <c r="J886" s="299"/>
      <c r="K886" s="720"/>
      <c r="L886" s="720"/>
      <c r="M886" s="720"/>
      <c r="N886" s="720"/>
      <c r="O886" s="720"/>
      <c r="P886" s="720"/>
      <c r="Q886" s="720"/>
      <c r="R886" s="720"/>
      <c r="S886" s="720"/>
      <c r="T886" s="720"/>
      <c r="U886" s="720"/>
      <c r="V886" s="720"/>
      <c r="W886" s="720"/>
      <c r="X886" s="720"/>
      <c r="Y886" s="720"/>
      <c r="Z886" s="720"/>
    </row>
    <row r="887" spans="1:26" ht="12.75" customHeight="1">
      <c r="A887" s="720"/>
      <c r="B887" s="720"/>
      <c r="C887" s="720"/>
      <c r="D887" s="720"/>
      <c r="E887" s="299"/>
      <c r="F887" s="299"/>
      <c r="G887" s="299"/>
      <c r="H887" s="299"/>
      <c r="I887" s="299"/>
      <c r="J887" s="299"/>
      <c r="K887" s="720"/>
      <c r="L887" s="720"/>
      <c r="M887" s="720"/>
      <c r="N887" s="720"/>
      <c r="O887" s="720"/>
      <c r="P887" s="720"/>
      <c r="Q887" s="720"/>
      <c r="R887" s="720"/>
      <c r="S887" s="720"/>
      <c r="T887" s="720"/>
      <c r="U887" s="720"/>
      <c r="V887" s="720"/>
      <c r="W887" s="720"/>
      <c r="X887" s="720"/>
      <c r="Y887" s="720"/>
      <c r="Z887" s="720"/>
    </row>
    <row r="888" spans="1:26" ht="12.75" customHeight="1">
      <c r="A888" s="720"/>
      <c r="B888" s="720"/>
      <c r="C888" s="720"/>
      <c r="D888" s="720"/>
      <c r="E888" s="299"/>
      <c r="F888" s="299"/>
      <c r="G888" s="299"/>
      <c r="H888" s="299"/>
      <c r="I888" s="299"/>
      <c r="J888" s="299"/>
      <c r="K888" s="720"/>
      <c r="L888" s="720"/>
      <c r="M888" s="720"/>
      <c r="N888" s="720"/>
      <c r="O888" s="720"/>
      <c r="P888" s="720"/>
      <c r="Q888" s="720"/>
      <c r="R888" s="720"/>
      <c r="S888" s="720"/>
      <c r="T888" s="720"/>
      <c r="U888" s="720"/>
      <c r="V888" s="720"/>
      <c r="W888" s="720"/>
      <c r="X888" s="720"/>
      <c r="Y888" s="720"/>
      <c r="Z888" s="720"/>
    </row>
    <row r="889" spans="1:26" ht="12.75" customHeight="1">
      <c r="A889" s="720"/>
      <c r="B889" s="720"/>
      <c r="C889" s="720"/>
      <c r="D889" s="720"/>
      <c r="E889" s="299"/>
      <c r="F889" s="299"/>
      <c r="G889" s="299"/>
      <c r="H889" s="299"/>
      <c r="I889" s="299"/>
      <c r="J889" s="299"/>
      <c r="K889" s="720"/>
      <c r="L889" s="720"/>
      <c r="M889" s="720"/>
      <c r="N889" s="720"/>
      <c r="O889" s="720"/>
      <c r="P889" s="720"/>
      <c r="Q889" s="720"/>
      <c r="R889" s="720"/>
      <c r="S889" s="720"/>
      <c r="T889" s="720"/>
      <c r="U889" s="720"/>
      <c r="V889" s="720"/>
      <c r="W889" s="720"/>
      <c r="X889" s="720"/>
      <c r="Y889" s="720"/>
      <c r="Z889" s="720"/>
    </row>
    <row r="890" spans="1:26" ht="12.75" customHeight="1">
      <c r="A890" s="720"/>
      <c r="B890" s="720"/>
      <c r="C890" s="720"/>
      <c r="D890" s="720"/>
      <c r="E890" s="299"/>
      <c r="F890" s="299"/>
      <c r="G890" s="299"/>
      <c r="H890" s="299"/>
      <c r="I890" s="299"/>
      <c r="J890" s="299"/>
      <c r="K890" s="720"/>
      <c r="L890" s="720"/>
      <c r="M890" s="720"/>
      <c r="N890" s="720"/>
      <c r="O890" s="720"/>
      <c r="P890" s="720"/>
      <c r="Q890" s="720"/>
      <c r="R890" s="720"/>
      <c r="S890" s="720"/>
      <c r="T890" s="720"/>
      <c r="U890" s="720"/>
      <c r="V890" s="720"/>
      <c r="W890" s="720"/>
      <c r="X890" s="720"/>
      <c r="Y890" s="720"/>
      <c r="Z890" s="720"/>
    </row>
    <row r="891" spans="1:26" ht="12.75" customHeight="1">
      <c r="A891" s="720"/>
      <c r="B891" s="720"/>
      <c r="C891" s="720"/>
      <c r="D891" s="720"/>
      <c r="E891" s="299"/>
      <c r="F891" s="299"/>
      <c r="G891" s="299"/>
      <c r="H891" s="299"/>
      <c r="I891" s="299"/>
      <c r="J891" s="299"/>
      <c r="K891" s="720"/>
      <c r="L891" s="720"/>
      <c r="M891" s="720"/>
      <c r="N891" s="720"/>
      <c r="O891" s="720"/>
      <c r="P891" s="720"/>
      <c r="Q891" s="720"/>
      <c r="R891" s="720"/>
      <c r="S891" s="720"/>
      <c r="T891" s="720"/>
      <c r="U891" s="720"/>
      <c r="V891" s="720"/>
      <c r="W891" s="720"/>
      <c r="X891" s="720"/>
      <c r="Y891" s="720"/>
      <c r="Z891" s="720"/>
    </row>
    <row r="892" spans="1:26" ht="12.75" customHeight="1">
      <c r="A892" s="720"/>
      <c r="B892" s="720"/>
      <c r="C892" s="720"/>
      <c r="D892" s="720"/>
      <c r="E892" s="299"/>
      <c r="F892" s="299"/>
      <c r="G892" s="299"/>
      <c r="H892" s="299"/>
      <c r="I892" s="299"/>
      <c r="J892" s="299"/>
      <c r="K892" s="720"/>
      <c r="L892" s="720"/>
      <c r="M892" s="720"/>
      <c r="N892" s="720"/>
      <c r="O892" s="720"/>
      <c r="P892" s="720"/>
      <c r="Q892" s="720"/>
      <c r="R892" s="720"/>
      <c r="S892" s="720"/>
      <c r="T892" s="720"/>
      <c r="U892" s="720"/>
      <c r="V892" s="720"/>
      <c r="W892" s="720"/>
      <c r="X892" s="720"/>
      <c r="Y892" s="720"/>
      <c r="Z892" s="720"/>
    </row>
    <row r="893" spans="1:26" ht="12.75" customHeight="1">
      <c r="A893" s="720"/>
      <c r="B893" s="720"/>
      <c r="C893" s="720"/>
      <c r="D893" s="720"/>
      <c r="E893" s="299"/>
      <c r="F893" s="299"/>
      <c r="G893" s="299"/>
      <c r="H893" s="299"/>
      <c r="I893" s="299"/>
      <c r="J893" s="299"/>
      <c r="K893" s="720"/>
      <c r="L893" s="720"/>
      <c r="M893" s="720"/>
      <c r="N893" s="720"/>
      <c r="O893" s="720"/>
      <c r="P893" s="720"/>
      <c r="Q893" s="720"/>
      <c r="R893" s="720"/>
      <c r="S893" s="720"/>
      <c r="T893" s="720"/>
      <c r="U893" s="720"/>
      <c r="V893" s="720"/>
      <c r="W893" s="720"/>
      <c r="X893" s="720"/>
      <c r="Y893" s="720"/>
      <c r="Z893" s="720"/>
    </row>
    <row r="894" spans="1:26" ht="12.75" customHeight="1">
      <c r="A894" s="720"/>
      <c r="B894" s="720"/>
      <c r="C894" s="720"/>
      <c r="D894" s="720"/>
      <c r="E894" s="299"/>
      <c r="F894" s="299"/>
      <c r="G894" s="299"/>
      <c r="H894" s="299"/>
      <c r="I894" s="299"/>
      <c r="J894" s="299"/>
      <c r="K894" s="720"/>
      <c r="L894" s="720"/>
      <c r="M894" s="720"/>
      <c r="N894" s="720"/>
      <c r="O894" s="720"/>
      <c r="P894" s="720"/>
      <c r="Q894" s="720"/>
      <c r="R894" s="720"/>
      <c r="S894" s="720"/>
      <c r="T894" s="720"/>
      <c r="U894" s="720"/>
      <c r="V894" s="720"/>
      <c r="W894" s="720"/>
      <c r="X894" s="720"/>
      <c r="Y894" s="720"/>
      <c r="Z894" s="720"/>
    </row>
    <row r="895" spans="1:26" ht="12.75" customHeight="1">
      <c r="A895" s="720"/>
      <c r="B895" s="720"/>
      <c r="C895" s="720"/>
      <c r="D895" s="720"/>
      <c r="E895" s="299"/>
      <c r="F895" s="299"/>
      <c r="G895" s="299"/>
      <c r="H895" s="299"/>
      <c r="I895" s="299"/>
      <c r="J895" s="299"/>
      <c r="K895" s="720"/>
      <c r="L895" s="720"/>
      <c r="M895" s="720"/>
      <c r="N895" s="720"/>
      <c r="O895" s="720"/>
      <c r="P895" s="720"/>
      <c r="Q895" s="720"/>
      <c r="R895" s="720"/>
      <c r="S895" s="720"/>
      <c r="T895" s="720"/>
      <c r="U895" s="720"/>
      <c r="V895" s="720"/>
      <c r="W895" s="720"/>
      <c r="X895" s="720"/>
      <c r="Y895" s="720"/>
      <c r="Z895" s="720"/>
    </row>
    <row r="896" spans="1:26" ht="12.75" customHeight="1">
      <c r="A896" s="720"/>
      <c r="B896" s="720"/>
      <c r="C896" s="720"/>
      <c r="D896" s="720"/>
      <c r="E896" s="299"/>
      <c r="F896" s="299"/>
      <c r="G896" s="299"/>
      <c r="H896" s="299"/>
      <c r="I896" s="299"/>
      <c r="J896" s="299"/>
      <c r="K896" s="720"/>
      <c r="L896" s="720"/>
      <c r="M896" s="720"/>
      <c r="N896" s="720"/>
      <c r="O896" s="720"/>
      <c r="P896" s="720"/>
      <c r="Q896" s="720"/>
      <c r="R896" s="720"/>
      <c r="S896" s="720"/>
      <c r="T896" s="720"/>
      <c r="U896" s="720"/>
      <c r="V896" s="720"/>
      <c r="W896" s="720"/>
      <c r="X896" s="720"/>
      <c r="Y896" s="720"/>
      <c r="Z896" s="720"/>
    </row>
    <row r="897" spans="1:26" ht="12.75" customHeight="1">
      <c r="A897" s="720"/>
      <c r="B897" s="720"/>
      <c r="C897" s="720"/>
      <c r="D897" s="720"/>
      <c r="E897" s="299"/>
      <c r="F897" s="299"/>
      <c r="G897" s="299"/>
      <c r="H897" s="299"/>
      <c r="I897" s="299"/>
      <c r="J897" s="299"/>
      <c r="K897" s="720"/>
      <c r="L897" s="720"/>
      <c r="M897" s="720"/>
      <c r="N897" s="720"/>
      <c r="O897" s="720"/>
      <c r="P897" s="720"/>
      <c r="Q897" s="720"/>
      <c r="R897" s="720"/>
      <c r="S897" s="720"/>
      <c r="T897" s="720"/>
      <c r="U897" s="720"/>
      <c r="V897" s="720"/>
      <c r="W897" s="720"/>
      <c r="X897" s="720"/>
      <c r="Y897" s="720"/>
      <c r="Z897" s="720"/>
    </row>
    <row r="898" spans="1:26" ht="12.75" customHeight="1">
      <c r="A898" s="720"/>
      <c r="B898" s="720"/>
      <c r="C898" s="720"/>
      <c r="D898" s="720"/>
      <c r="E898" s="299"/>
      <c r="F898" s="299"/>
      <c r="G898" s="299"/>
      <c r="H898" s="299"/>
      <c r="I898" s="299"/>
      <c r="J898" s="299"/>
      <c r="K898" s="720"/>
      <c r="L898" s="720"/>
      <c r="M898" s="720"/>
      <c r="N898" s="720"/>
      <c r="O898" s="720"/>
      <c r="P898" s="720"/>
      <c r="Q898" s="720"/>
      <c r="R898" s="720"/>
      <c r="S898" s="720"/>
      <c r="T898" s="720"/>
      <c r="U898" s="720"/>
      <c r="V898" s="720"/>
      <c r="W898" s="720"/>
      <c r="X898" s="720"/>
      <c r="Y898" s="720"/>
      <c r="Z898" s="720"/>
    </row>
    <row r="899" spans="1:26" ht="12.75" customHeight="1">
      <c r="A899" s="720"/>
      <c r="B899" s="720"/>
      <c r="C899" s="720"/>
      <c r="D899" s="720"/>
      <c r="E899" s="299"/>
      <c r="F899" s="299"/>
      <c r="G899" s="299"/>
      <c r="H899" s="299"/>
      <c r="I899" s="299"/>
      <c r="J899" s="299"/>
      <c r="K899" s="720"/>
      <c r="L899" s="720"/>
      <c r="M899" s="720"/>
      <c r="N899" s="720"/>
      <c r="O899" s="720"/>
      <c r="P899" s="720"/>
      <c r="Q899" s="720"/>
      <c r="R899" s="720"/>
      <c r="S899" s="720"/>
      <c r="T899" s="720"/>
      <c r="U899" s="720"/>
      <c r="V899" s="720"/>
      <c r="W899" s="720"/>
      <c r="X899" s="720"/>
      <c r="Y899" s="720"/>
      <c r="Z899" s="720"/>
    </row>
    <row r="900" spans="1:26" ht="12.75" customHeight="1">
      <c r="A900" s="720"/>
      <c r="B900" s="720"/>
      <c r="C900" s="720"/>
      <c r="D900" s="720"/>
      <c r="E900" s="299"/>
      <c r="F900" s="299"/>
      <c r="G900" s="299"/>
      <c r="H900" s="299"/>
      <c r="I900" s="299"/>
      <c r="J900" s="299"/>
      <c r="K900" s="720"/>
      <c r="L900" s="720"/>
      <c r="M900" s="720"/>
      <c r="N900" s="720"/>
      <c r="O900" s="720"/>
      <c r="P900" s="720"/>
      <c r="Q900" s="720"/>
      <c r="R900" s="720"/>
      <c r="S900" s="720"/>
      <c r="T900" s="720"/>
      <c r="U900" s="720"/>
      <c r="V900" s="720"/>
      <c r="W900" s="720"/>
      <c r="X900" s="720"/>
      <c r="Y900" s="720"/>
      <c r="Z900" s="720"/>
    </row>
    <row r="901" spans="1:26" ht="12.75" customHeight="1">
      <c r="A901" s="720"/>
      <c r="B901" s="720"/>
      <c r="C901" s="720"/>
      <c r="D901" s="720"/>
      <c r="E901" s="299"/>
      <c r="F901" s="299"/>
      <c r="G901" s="299"/>
      <c r="H901" s="299"/>
      <c r="I901" s="299"/>
      <c r="J901" s="299"/>
      <c r="K901" s="720"/>
      <c r="L901" s="720"/>
      <c r="M901" s="720"/>
      <c r="N901" s="720"/>
      <c r="O901" s="720"/>
      <c r="P901" s="720"/>
      <c r="Q901" s="720"/>
      <c r="R901" s="720"/>
      <c r="S901" s="720"/>
      <c r="T901" s="720"/>
      <c r="U901" s="720"/>
      <c r="V901" s="720"/>
      <c r="W901" s="720"/>
      <c r="X901" s="720"/>
      <c r="Y901" s="720"/>
      <c r="Z901" s="720"/>
    </row>
    <row r="902" spans="1:26" ht="12.75" customHeight="1">
      <c r="A902" s="720"/>
      <c r="B902" s="720"/>
      <c r="C902" s="720"/>
      <c r="D902" s="720"/>
      <c r="E902" s="299"/>
      <c r="F902" s="299"/>
      <c r="G902" s="299"/>
      <c r="H902" s="299"/>
      <c r="I902" s="299"/>
      <c r="J902" s="299"/>
      <c r="K902" s="720"/>
      <c r="L902" s="720"/>
      <c r="M902" s="720"/>
      <c r="N902" s="720"/>
      <c r="O902" s="720"/>
      <c r="P902" s="720"/>
      <c r="Q902" s="720"/>
      <c r="R902" s="720"/>
      <c r="S902" s="720"/>
      <c r="T902" s="720"/>
      <c r="U902" s="720"/>
      <c r="V902" s="720"/>
      <c r="W902" s="720"/>
      <c r="X902" s="720"/>
      <c r="Y902" s="720"/>
      <c r="Z902" s="720"/>
    </row>
    <row r="903" spans="1:26" ht="12.75" customHeight="1">
      <c r="A903" s="720"/>
      <c r="B903" s="720"/>
      <c r="C903" s="720"/>
      <c r="D903" s="720"/>
      <c r="E903" s="299"/>
      <c r="F903" s="299"/>
      <c r="G903" s="299"/>
      <c r="H903" s="299"/>
      <c r="I903" s="299"/>
      <c r="J903" s="299"/>
      <c r="K903" s="720"/>
      <c r="L903" s="720"/>
      <c r="M903" s="720"/>
      <c r="N903" s="720"/>
      <c r="O903" s="720"/>
      <c r="P903" s="720"/>
      <c r="Q903" s="720"/>
      <c r="R903" s="720"/>
      <c r="S903" s="720"/>
      <c r="T903" s="720"/>
      <c r="U903" s="720"/>
      <c r="V903" s="720"/>
      <c r="W903" s="720"/>
      <c r="X903" s="720"/>
      <c r="Y903" s="720"/>
      <c r="Z903" s="720"/>
    </row>
    <row r="904" spans="1:26" ht="12.75" customHeight="1">
      <c r="A904" s="720"/>
      <c r="B904" s="720"/>
      <c r="C904" s="720"/>
      <c r="D904" s="720"/>
      <c r="E904" s="299"/>
      <c r="F904" s="299"/>
      <c r="G904" s="299"/>
      <c r="H904" s="299"/>
      <c r="I904" s="299"/>
      <c r="J904" s="299"/>
      <c r="K904" s="720"/>
      <c r="L904" s="720"/>
      <c r="M904" s="720"/>
      <c r="N904" s="720"/>
      <c r="O904" s="720"/>
      <c r="P904" s="720"/>
      <c r="Q904" s="720"/>
      <c r="R904" s="720"/>
      <c r="S904" s="720"/>
      <c r="T904" s="720"/>
      <c r="U904" s="720"/>
      <c r="V904" s="720"/>
      <c r="W904" s="720"/>
      <c r="X904" s="720"/>
      <c r="Y904" s="720"/>
      <c r="Z904" s="720"/>
    </row>
    <row r="905" spans="1:26" ht="12.75" customHeight="1">
      <c r="A905" s="720"/>
      <c r="B905" s="720"/>
      <c r="C905" s="720"/>
      <c r="D905" s="720"/>
      <c r="E905" s="299"/>
      <c r="F905" s="299"/>
      <c r="G905" s="299"/>
      <c r="H905" s="299"/>
      <c r="I905" s="299"/>
      <c r="J905" s="299"/>
      <c r="K905" s="720"/>
      <c r="L905" s="720"/>
      <c r="M905" s="720"/>
      <c r="N905" s="720"/>
      <c r="O905" s="720"/>
      <c r="P905" s="720"/>
      <c r="Q905" s="720"/>
      <c r="R905" s="720"/>
      <c r="S905" s="720"/>
      <c r="T905" s="720"/>
      <c r="U905" s="720"/>
      <c r="V905" s="720"/>
      <c r="W905" s="720"/>
      <c r="X905" s="720"/>
      <c r="Y905" s="720"/>
      <c r="Z905" s="720"/>
    </row>
    <row r="906" spans="1:26" ht="12.75" customHeight="1">
      <c r="A906" s="720"/>
      <c r="B906" s="720"/>
      <c r="C906" s="720"/>
      <c r="D906" s="720"/>
      <c r="E906" s="299"/>
      <c r="F906" s="299"/>
      <c r="G906" s="299"/>
      <c r="H906" s="299"/>
      <c r="I906" s="299"/>
      <c r="J906" s="299"/>
      <c r="K906" s="720"/>
      <c r="L906" s="720"/>
      <c r="M906" s="720"/>
      <c r="N906" s="720"/>
      <c r="O906" s="720"/>
      <c r="P906" s="720"/>
      <c r="Q906" s="720"/>
      <c r="R906" s="720"/>
      <c r="S906" s="720"/>
      <c r="T906" s="720"/>
      <c r="U906" s="720"/>
      <c r="V906" s="720"/>
      <c r="W906" s="720"/>
      <c r="X906" s="720"/>
      <c r="Y906" s="720"/>
      <c r="Z906" s="720"/>
    </row>
    <row r="907" spans="1:26" ht="12.75" customHeight="1">
      <c r="A907" s="720"/>
      <c r="B907" s="720"/>
      <c r="C907" s="720"/>
      <c r="D907" s="720"/>
      <c r="E907" s="299"/>
      <c r="F907" s="299"/>
      <c r="G907" s="299"/>
      <c r="H907" s="299"/>
      <c r="I907" s="299"/>
      <c r="J907" s="299"/>
      <c r="K907" s="720"/>
      <c r="L907" s="720"/>
      <c r="M907" s="720"/>
      <c r="N907" s="720"/>
      <c r="O907" s="720"/>
      <c r="P907" s="720"/>
      <c r="Q907" s="720"/>
      <c r="R907" s="720"/>
      <c r="S907" s="720"/>
      <c r="T907" s="720"/>
      <c r="U907" s="720"/>
      <c r="V907" s="720"/>
      <c r="W907" s="720"/>
      <c r="X907" s="720"/>
      <c r="Y907" s="720"/>
      <c r="Z907" s="720"/>
    </row>
    <row r="908" spans="1:26" ht="12.75" customHeight="1">
      <c r="A908" s="720"/>
      <c r="B908" s="720"/>
      <c r="C908" s="720"/>
      <c r="D908" s="720"/>
      <c r="E908" s="299"/>
      <c r="F908" s="299"/>
      <c r="G908" s="299"/>
      <c r="H908" s="299"/>
      <c r="I908" s="299"/>
      <c r="J908" s="299"/>
      <c r="K908" s="720"/>
      <c r="L908" s="720"/>
      <c r="M908" s="720"/>
      <c r="N908" s="720"/>
      <c r="O908" s="720"/>
      <c r="P908" s="720"/>
      <c r="Q908" s="720"/>
      <c r="R908" s="720"/>
      <c r="S908" s="720"/>
      <c r="T908" s="720"/>
      <c r="U908" s="720"/>
      <c r="V908" s="720"/>
      <c r="W908" s="720"/>
      <c r="X908" s="720"/>
      <c r="Y908" s="720"/>
      <c r="Z908" s="720"/>
    </row>
    <row r="909" spans="1:26" ht="12.75" customHeight="1">
      <c r="A909" s="720"/>
      <c r="B909" s="720"/>
      <c r="C909" s="720"/>
      <c r="D909" s="720"/>
      <c r="E909" s="299"/>
      <c r="F909" s="299"/>
      <c r="G909" s="299"/>
      <c r="H909" s="299"/>
      <c r="I909" s="299"/>
      <c r="J909" s="299"/>
      <c r="K909" s="720"/>
      <c r="L909" s="720"/>
      <c r="M909" s="720"/>
      <c r="N909" s="720"/>
      <c r="O909" s="720"/>
      <c r="P909" s="720"/>
      <c r="Q909" s="720"/>
      <c r="R909" s="720"/>
      <c r="S909" s="720"/>
      <c r="T909" s="720"/>
      <c r="U909" s="720"/>
      <c r="V909" s="720"/>
      <c r="W909" s="720"/>
      <c r="X909" s="720"/>
      <c r="Y909" s="720"/>
      <c r="Z909" s="720"/>
    </row>
    <row r="910" spans="1:26" ht="12.75" customHeight="1">
      <c r="A910" s="720"/>
      <c r="B910" s="720"/>
      <c r="C910" s="720"/>
      <c r="D910" s="720"/>
      <c r="E910" s="299"/>
      <c r="F910" s="299"/>
      <c r="G910" s="299"/>
      <c r="H910" s="299"/>
      <c r="I910" s="299"/>
      <c r="J910" s="299"/>
      <c r="K910" s="720"/>
      <c r="L910" s="720"/>
      <c r="M910" s="720"/>
      <c r="N910" s="720"/>
      <c r="O910" s="720"/>
      <c r="P910" s="720"/>
      <c r="Q910" s="720"/>
      <c r="R910" s="720"/>
      <c r="S910" s="720"/>
      <c r="T910" s="720"/>
      <c r="U910" s="720"/>
      <c r="V910" s="720"/>
      <c r="W910" s="720"/>
      <c r="X910" s="720"/>
      <c r="Y910" s="720"/>
      <c r="Z910" s="720"/>
    </row>
    <row r="911" spans="1:26" ht="12.75" customHeight="1">
      <c r="A911" s="720"/>
      <c r="B911" s="720"/>
      <c r="C911" s="720"/>
      <c r="D911" s="720"/>
      <c r="E911" s="299"/>
      <c r="F911" s="299"/>
      <c r="G911" s="299"/>
      <c r="H911" s="299"/>
      <c r="I911" s="299"/>
      <c r="J911" s="299"/>
      <c r="K911" s="720"/>
      <c r="L911" s="720"/>
      <c r="M911" s="720"/>
      <c r="N911" s="720"/>
      <c r="O911" s="720"/>
      <c r="P911" s="720"/>
      <c r="Q911" s="720"/>
      <c r="R911" s="720"/>
      <c r="S911" s="720"/>
      <c r="T911" s="720"/>
      <c r="U911" s="720"/>
      <c r="V911" s="720"/>
      <c r="W911" s="720"/>
      <c r="X911" s="720"/>
      <c r="Y911" s="720"/>
      <c r="Z911" s="720"/>
    </row>
    <row r="912" spans="1:26" ht="12.75" customHeight="1">
      <c r="A912" s="720"/>
      <c r="B912" s="720"/>
      <c r="C912" s="720"/>
      <c r="D912" s="720"/>
      <c r="E912" s="299"/>
      <c r="F912" s="299"/>
      <c r="G912" s="299"/>
      <c r="H912" s="299"/>
      <c r="I912" s="299"/>
      <c r="J912" s="299"/>
      <c r="K912" s="720"/>
      <c r="L912" s="720"/>
      <c r="M912" s="720"/>
      <c r="N912" s="720"/>
      <c r="O912" s="720"/>
      <c r="P912" s="720"/>
      <c r="Q912" s="720"/>
      <c r="R912" s="720"/>
      <c r="S912" s="720"/>
      <c r="T912" s="720"/>
      <c r="U912" s="720"/>
      <c r="V912" s="720"/>
      <c r="W912" s="720"/>
      <c r="X912" s="720"/>
      <c r="Y912" s="720"/>
      <c r="Z912" s="720"/>
    </row>
    <row r="913" spans="1:26" ht="12.75" customHeight="1">
      <c r="A913" s="720"/>
      <c r="B913" s="720"/>
      <c r="C913" s="720"/>
      <c r="D913" s="720"/>
      <c r="E913" s="299"/>
      <c r="F913" s="299"/>
      <c r="G913" s="299"/>
      <c r="H913" s="299"/>
      <c r="I913" s="299"/>
      <c r="J913" s="299"/>
      <c r="K913" s="720"/>
      <c r="L913" s="720"/>
      <c r="M913" s="720"/>
      <c r="N913" s="720"/>
      <c r="O913" s="720"/>
      <c r="P913" s="720"/>
      <c r="Q913" s="720"/>
      <c r="R913" s="720"/>
      <c r="S913" s="720"/>
      <c r="T913" s="720"/>
      <c r="U913" s="720"/>
      <c r="V913" s="720"/>
      <c r="W913" s="720"/>
      <c r="X913" s="720"/>
      <c r="Y913" s="720"/>
      <c r="Z913" s="720"/>
    </row>
    <row r="914" spans="1:26" ht="12.75" customHeight="1">
      <c r="A914" s="720"/>
      <c r="B914" s="720"/>
      <c r="C914" s="720"/>
      <c r="D914" s="720"/>
      <c r="E914" s="299"/>
      <c r="F914" s="299"/>
      <c r="G914" s="299"/>
      <c r="H914" s="299"/>
      <c r="I914" s="299"/>
      <c r="J914" s="299"/>
      <c r="K914" s="720"/>
      <c r="L914" s="720"/>
      <c r="M914" s="720"/>
      <c r="N914" s="720"/>
      <c r="O914" s="720"/>
      <c r="P914" s="720"/>
      <c r="Q914" s="720"/>
      <c r="R914" s="720"/>
      <c r="S914" s="720"/>
      <c r="T914" s="720"/>
      <c r="U914" s="720"/>
      <c r="V914" s="720"/>
      <c r="W914" s="720"/>
      <c r="X914" s="720"/>
      <c r="Y914" s="720"/>
      <c r="Z914" s="720"/>
    </row>
    <row r="915" spans="1:26" ht="12.75" customHeight="1">
      <c r="A915" s="720"/>
      <c r="B915" s="720"/>
      <c r="C915" s="720"/>
      <c r="D915" s="720"/>
      <c r="E915" s="299"/>
      <c r="F915" s="299"/>
      <c r="G915" s="299"/>
      <c r="H915" s="299"/>
      <c r="I915" s="299"/>
      <c r="J915" s="299"/>
      <c r="K915" s="720"/>
      <c r="L915" s="720"/>
      <c r="M915" s="720"/>
      <c r="N915" s="720"/>
      <c r="O915" s="720"/>
      <c r="P915" s="720"/>
      <c r="Q915" s="720"/>
      <c r="R915" s="720"/>
      <c r="S915" s="720"/>
      <c r="T915" s="720"/>
      <c r="U915" s="720"/>
      <c r="V915" s="720"/>
      <c r="W915" s="720"/>
      <c r="X915" s="720"/>
      <c r="Y915" s="720"/>
      <c r="Z915" s="720"/>
    </row>
    <row r="916" spans="1:26" ht="12.75" customHeight="1">
      <c r="A916" s="720"/>
      <c r="B916" s="720"/>
      <c r="C916" s="720"/>
      <c r="D916" s="720"/>
      <c r="E916" s="299"/>
      <c r="F916" s="299"/>
      <c r="G916" s="299"/>
      <c r="H916" s="299"/>
      <c r="I916" s="299"/>
      <c r="J916" s="299"/>
      <c r="K916" s="720"/>
      <c r="L916" s="720"/>
      <c r="M916" s="720"/>
      <c r="N916" s="720"/>
      <c r="O916" s="720"/>
      <c r="P916" s="720"/>
      <c r="Q916" s="720"/>
      <c r="R916" s="720"/>
      <c r="S916" s="720"/>
      <c r="T916" s="720"/>
      <c r="U916" s="720"/>
      <c r="V916" s="720"/>
      <c r="W916" s="720"/>
      <c r="X916" s="720"/>
      <c r="Y916" s="720"/>
      <c r="Z916" s="720"/>
    </row>
    <row r="917" spans="1:26" ht="12.75" customHeight="1">
      <c r="A917" s="720"/>
      <c r="B917" s="720"/>
      <c r="C917" s="720"/>
      <c r="D917" s="720"/>
      <c r="E917" s="299"/>
      <c r="F917" s="299"/>
      <c r="G917" s="299"/>
      <c r="H917" s="299"/>
      <c r="I917" s="299"/>
      <c r="J917" s="299"/>
      <c r="K917" s="720"/>
      <c r="L917" s="720"/>
      <c r="M917" s="720"/>
      <c r="N917" s="720"/>
      <c r="O917" s="720"/>
      <c r="P917" s="720"/>
      <c r="Q917" s="720"/>
      <c r="R917" s="720"/>
      <c r="S917" s="720"/>
      <c r="T917" s="720"/>
      <c r="U917" s="720"/>
      <c r="V917" s="720"/>
      <c r="W917" s="720"/>
      <c r="X917" s="720"/>
      <c r="Y917" s="720"/>
      <c r="Z917" s="720"/>
    </row>
    <row r="918" spans="1:26" ht="12.75" customHeight="1">
      <c r="A918" s="720"/>
      <c r="B918" s="720"/>
      <c r="C918" s="720"/>
      <c r="D918" s="720"/>
      <c r="E918" s="299"/>
      <c r="F918" s="299"/>
      <c r="G918" s="299"/>
      <c r="H918" s="299"/>
      <c r="I918" s="299"/>
      <c r="J918" s="299"/>
      <c r="K918" s="720"/>
      <c r="L918" s="720"/>
      <c r="M918" s="720"/>
      <c r="N918" s="720"/>
      <c r="O918" s="720"/>
      <c r="P918" s="720"/>
      <c r="Q918" s="720"/>
      <c r="R918" s="720"/>
      <c r="S918" s="720"/>
      <c r="T918" s="720"/>
      <c r="U918" s="720"/>
      <c r="V918" s="720"/>
      <c r="W918" s="720"/>
      <c r="X918" s="720"/>
      <c r="Y918" s="720"/>
      <c r="Z918" s="720"/>
    </row>
    <row r="919" spans="1:26" ht="12.75" customHeight="1">
      <c r="A919" s="720"/>
      <c r="B919" s="720"/>
      <c r="C919" s="720"/>
      <c r="D919" s="720"/>
      <c r="E919" s="299"/>
      <c r="F919" s="299"/>
      <c r="G919" s="299"/>
      <c r="H919" s="299"/>
      <c r="I919" s="299"/>
      <c r="J919" s="299"/>
      <c r="K919" s="720"/>
      <c r="L919" s="720"/>
      <c r="M919" s="720"/>
      <c r="N919" s="720"/>
      <c r="O919" s="720"/>
      <c r="P919" s="720"/>
      <c r="Q919" s="720"/>
      <c r="R919" s="720"/>
      <c r="S919" s="720"/>
      <c r="T919" s="720"/>
      <c r="U919" s="720"/>
      <c r="V919" s="720"/>
      <c r="W919" s="720"/>
      <c r="X919" s="720"/>
      <c r="Y919" s="720"/>
      <c r="Z919" s="720"/>
    </row>
    <row r="920" spans="1:26" ht="12.75" customHeight="1">
      <c r="A920" s="720"/>
      <c r="B920" s="720"/>
      <c r="C920" s="720"/>
      <c r="D920" s="720"/>
      <c r="E920" s="299"/>
      <c r="F920" s="299"/>
      <c r="G920" s="299"/>
      <c r="H920" s="299"/>
      <c r="I920" s="299"/>
      <c r="J920" s="299"/>
      <c r="K920" s="720"/>
      <c r="L920" s="720"/>
      <c r="M920" s="720"/>
      <c r="N920" s="720"/>
      <c r="O920" s="720"/>
      <c r="P920" s="720"/>
      <c r="Q920" s="720"/>
      <c r="R920" s="720"/>
      <c r="S920" s="720"/>
      <c r="T920" s="720"/>
      <c r="U920" s="720"/>
      <c r="V920" s="720"/>
      <c r="W920" s="720"/>
      <c r="X920" s="720"/>
      <c r="Y920" s="720"/>
      <c r="Z920" s="720"/>
    </row>
    <row r="921" spans="1:26" ht="12.75" customHeight="1">
      <c r="A921" s="720"/>
      <c r="B921" s="720"/>
      <c r="C921" s="720"/>
      <c r="D921" s="720"/>
      <c r="E921" s="299"/>
      <c r="F921" s="299"/>
      <c r="G921" s="299"/>
      <c r="H921" s="299"/>
      <c r="I921" s="299"/>
      <c r="J921" s="299"/>
      <c r="K921" s="720"/>
      <c r="L921" s="720"/>
      <c r="M921" s="720"/>
      <c r="N921" s="720"/>
      <c r="O921" s="720"/>
      <c r="P921" s="720"/>
      <c r="Q921" s="720"/>
      <c r="R921" s="720"/>
      <c r="S921" s="720"/>
      <c r="T921" s="720"/>
      <c r="U921" s="720"/>
      <c r="V921" s="720"/>
      <c r="W921" s="720"/>
      <c r="X921" s="720"/>
      <c r="Y921" s="720"/>
      <c r="Z921" s="720"/>
    </row>
    <row r="922" spans="1:26" ht="12.75" customHeight="1">
      <c r="A922" s="720"/>
      <c r="B922" s="720"/>
      <c r="C922" s="720"/>
      <c r="D922" s="720"/>
      <c r="E922" s="299"/>
      <c r="F922" s="299"/>
      <c r="G922" s="299"/>
      <c r="H922" s="299"/>
      <c r="I922" s="299"/>
      <c r="J922" s="299"/>
      <c r="K922" s="720"/>
      <c r="L922" s="720"/>
      <c r="M922" s="720"/>
      <c r="N922" s="720"/>
      <c r="O922" s="720"/>
      <c r="P922" s="720"/>
      <c r="Q922" s="720"/>
      <c r="R922" s="720"/>
      <c r="S922" s="720"/>
      <c r="T922" s="720"/>
      <c r="U922" s="720"/>
      <c r="V922" s="720"/>
      <c r="W922" s="720"/>
      <c r="X922" s="720"/>
      <c r="Y922" s="720"/>
      <c r="Z922" s="720"/>
    </row>
    <row r="923" spans="1:26" ht="12.75" customHeight="1">
      <c r="A923" s="720"/>
      <c r="B923" s="720"/>
      <c r="C923" s="720"/>
      <c r="D923" s="720"/>
      <c r="E923" s="299"/>
      <c r="F923" s="299"/>
      <c r="G923" s="299"/>
      <c r="H923" s="299"/>
      <c r="I923" s="299"/>
      <c r="J923" s="299"/>
      <c r="K923" s="720"/>
      <c r="L923" s="720"/>
      <c r="M923" s="720"/>
      <c r="N923" s="720"/>
      <c r="O923" s="720"/>
      <c r="P923" s="720"/>
      <c r="Q923" s="720"/>
      <c r="R923" s="720"/>
      <c r="S923" s="720"/>
      <c r="T923" s="720"/>
      <c r="U923" s="720"/>
      <c r="V923" s="720"/>
      <c r="W923" s="720"/>
      <c r="X923" s="720"/>
      <c r="Y923" s="720"/>
      <c r="Z923" s="720"/>
    </row>
    <row r="924" spans="1:26" ht="12.75" customHeight="1">
      <c r="A924" s="720"/>
      <c r="B924" s="720"/>
      <c r="C924" s="720"/>
      <c r="D924" s="720"/>
      <c r="E924" s="299"/>
      <c r="F924" s="299"/>
      <c r="G924" s="299"/>
      <c r="H924" s="299"/>
      <c r="I924" s="299"/>
      <c r="J924" s="299"/>
      <c r="K924" s="720"/>
      <c r="L924" s="720"/>
      <c r="M924" s="720"/>
      <c r="N924" s="720"/>
      <c r="O924" s="720"/>
      <c r="P924" s="720"/>
      <c r="Q924" s="720"/>
      <c r="R924" s="720"/>
      <c r="S924" s="720"/>
      <c r="T924" s="720"/>
      <c r="U924" s="720"/>
      <c r="V924" s="720"/>
      <c r="W924" s="720"/>
      <c r="X924" s="720"/>
      <c r="Y924" s="720"/>
      <c r="Z924" s="720"/>
    </row>
    <row r="925" spans="1:26" ht="12.75" customHeight="1">
      <c r="A925" s="720"/>
      <c r="B925" s="720"/>
      <c r="C925" s="720"/>
      <c r="D925" s="720"/>
      <c r="E925" s="299"/>
      <c r="F925" s="299"/>
      <c r="G925" s="299"/>
      <c r="H925" s="299"/>
      <c r="I925" s="299"/>
      <c r="J925" s="299"/>
      <c r="K925" s="720"/>
      <c r="L925" s="720"/>
      <c r="M925" s="720"/>
      <c r="N925" s="720"/>
      <c r="O925" s="720"/>
      <c r="P925" s="720"/>
      <c r="Q925" s="720"/>
      <c r="R925" s="720"/>
      <c r="S925" s="720"/>
      <c r="T925" s="720"/>
      <c r="U925" s="720"/>
      <c r="V925" s="720"/>
      <c r="W925" s="720"/>
      <c r="X925" s="720"/>
      <c r="Y925" s="720"/>
      <c r="Z925" s="720"/>
    </row>
    <row r="926" spans="1:26" ht="12.75" customHeight="1">
      <c r="A926" s="720"/>
      <c r="B926" s="720"/>
      <c r="C926" s="720"/>
      <c r="D926" s="720"/>
      <c r="E926" s="299"/>
      <c r="F926" s="299"/>
      <c r="G926" s="299"/>
      <c r="H926" s="299"/>
      <c r="I926" s="299"/>
      <c r="J926" s="299"/>
      <c r="K926" s="720"/>
      <c r="L926" s="720"/>
      <c r="M926" s="720"/>
      <c r="N926" s="720"/>
      <c r="O926" s="720"/>
      <c r="P926" s="720"/>
      <c r="Q926" s="720"/>
      <c r="R926" s="720"/>
      <c r="S926" s="720"/>
      <c r="T926" s="720"/>
      <c r="U926" s="720"/>
      <c r="V926" s="720"/>
      <c r="W926" s="720"/>
      <c r="X926" s="720"/>
      <c r="Y926" s="720"/>
      <c r="Z926" s="720"/>
    </row>
    <row r="927" spans="1:26" ht="12.75" customHeight="1">
      <c r="A927" s="720"/>
      <c r="B927" s="720"/>
      <c r="C927" s="720"/>
      <c r="D927" s="720"/>
      <c r="E927" s="299"/>
      <c r="F927" s="299"/>
      <c r="G927" s="299"/>
      <c r="H927" s="299"/>
      <c r="I927" s="299"/>
      <c r="J927" s="299"/>
      <c r="K927" s="720"/>
      <c r="L927" s="720"/>
      <c r="M927" s="720"/>
      <c r="N927" s="720"/>
      <c r="O927" s="720"/>
      <c r="P927" s="720"/>
      <c r="Q927" s="720"/>
      <c r="R927" s="720"/>
      <c r="S927" s="720"/>
      <c r="T927" s="720"/>
      <c r="U927" s="720"/>
      <c r="V927" s="720"/>
      <c r="W927" s="720"/>
      <c r="X927" s="720"/>
      <c r="Y927" s="720"/>
      <c r="Z927" s="720"/>
    </row>
    <row r="928" spans="1:26" ht="12.75" customHeight="1">
      <c r="A928" s="720"/>
      <c r="B928" s="720"/>
      <c r="C928" s="720"/>
      <c r="D928" s="720"/>
      <c r="E928" s="299"/>
      <c r="F928" s="299"/>
      <c r="G928" s="299"/>
      <c r="H928" s="299"/>
      <c r="I928" s="299"/>
      <c r="J928" s="299"/>
      <c r="K928" s="720"/>
      <c r="L928" s="720"/>
      <c r="M928" s="720"/>
      <c r="N928" s="720"/>
      <c r="O928" s="720"/>
      <c r="P928" s="720"/>
      <c r="Q928" s="720"/>
      <c r="R928" s="720"/>
      <c r="S928" s="720"/>
      <c r="T928" s="720"/>
      <c r="U928" s="720"/>
      <c r="V928" s="720"/>
      <c r="W928" s="720"/>
      <c r="X928" s="720"/>
      <c r="Y928" s="720"/>
      <c r="Z928" s="720"/>
    </row>
    <row r="929" spans="1:26" ht="12.75" customHeight="1">
      <c r="A929" s="720"/>
      <c r="B929" s="720"/>
      <c r="C929" s="720"/>
      <c r="D929" s="720"/>
      <c r="E929" s="299"/>
      <c r="F929" s="299"/>
      <c r="G929" s="299"/>
      <c r="H929" s="299"/>
      <c r="I929" s="299"/>
      <c r="J929" s="299"/>
      <c r="K929" s="720"/>
      <c r="L929" s="720"/>
      <c r="M929" s="720"/>
      <c r="N929" s="720"/>
      <c r="O929" s="720"/>
      <c r="P929" s="720"/>
      <c r="Q929" s="720"/>
      <c r="R929" s="720"/>
      <c r="S929" s="720"/>
      <c r="T929" s="720"/>
      <c r="U929" s="720"/>
      <c r="V929" s="720"/>
      <c r="W929" s="720"/>
      <c r="X929" s="720"/>
      <c r="Y929" s="720"/>
      <c r="Z929" s="720"/>
    </row>
    <row r="930" spans="1:26" ht="12.75" customHeight="1">
      <c r="A930" s="720"/>
      <c r="B930" s="720"/>
      <c r="C930" s="720"/>
      <c r="D930" s="720"/>
      <c r="E930" s="299"/>
      <c r="F930" s="299"/>
      <c r="G930" s="299"/>
      <c r="H930" s="299"/>
      <c r="I930" s="299"/>
      <c r="J930" s="299"/>
      <c r="K930" s="720"/>
      <c r="L930" s="720"/>
      <c r="M930" s="720"/>
      <c r="N930" s="720"/>
      <c r="O930" s="720"/>
      <c r="P930" s="720"/>
      <c r="Q930" s="720"/>
      <c r="R930" s="720"/>
      <c r="S930" s="720"/>
      <c r="T930" s="720"/>
      <c r="U930" s="720"/>
      <c r="V930" s="720"/>
      <c r="W930" s="720"/>
      <c r="X930" s="720"/>
      <c r="Y930" s="720"/>
      <c r="Z930" s="720"/>
    </row>
    <row r="931" spans="1:26" ht="12.75" customHeight="1">
      <c r="A931" s="720"/>
      <c r="B931" s="720"/>
      <c r="C931" s="720"/>
      <c r="D931" s="720"/>
      <c r="E931" s="299"/>
      <c r="F931" s="299"/>
      <c r="G931" s="299"/>
      <c r="H931" s="299"/>
      <c r="I931" s="299"/>
      <c r="J931" s="299"/>
      <c r="K931" s="720"/>
      <c r="L931" s="720"/>
      <c r="M931" s="720"/>
      <c r="N931" s="720"/>
      <c r="O931" s="720"/>
      <c r="P931" s="720"/>
      <c r="Q931" s="720"/>
      <c r="R931" s="720"/>
      <c r="S931" s="720"/>
      <c r="T931" s="720"/>
      <c r="U931" s="720"/>
      <c r="V931" s="720"/>
      <c r="W931" s="720"/>
      <c r="X931" s="720"/>
      <c r="Y931" s="720"/>
      <c r="Z931" s="720"/>
    </row>
    <row r="932" spans="1:26" ht="12.75" customHeight="1">
      <c r="A932" s="720"/>
      <c r="B932" s="720"/>
      <c r="C932" s="720"/>
      <c r="D932" s="720"/>
      <c r="E932" s="299"/>
      <c r="F932" s="299"/>
      <c r="G932" s="299"/>
      <c r="H932" s="299"/>
      <c r="I932" s="299"/>
      <c r="J932" s="299"/>
      <c r="K932" s="720"/>
      <c r="L932" s="720"/>
      <c r="M932" s="720"/>
      <c r="N932" s="720"/>
      <c r="O932" s="720"/>
      <c r="P932" s="720"/>
      <c r="Q932" s="720"/>
      <c r="R932" s="720"/>
      <c r="S932" s="720"/>
      <c r="T932" s="720"/>
      <c r="U932" s="720"/>
      <c r="V932" s="720"/>
      <c r="W932" s="720"/>
      <c r="X932" s="720"/>
      <c r="Y932" s="720"/>
      <c r="Z932" s="720"/>
    </row>
    <row r="933" spans="1:26" ht="12.75" customHeight="1">
      <c r="A933" s="720"/>
      <c r="B933" s="720"/>
      <c r="C933" s="720"/>
      <c r="D933" s="720"/>
      <c r="E933" s="299"/>
      <c r="F933" s="299"/>
      <c r="G933" s="299"/>
      <c r="H933" s="299"/>
      <c r="I933" s="299"/>
      <c r="J933" s="299"/>
      <c r="K933" s="720"/>
      <c r="L933" s="720"/>
      <c r="M933" s="720"/>
      <c r="N933" s="720"/>
      <c r="O933" s="720"/>
      <c r="P933" s="720"/>
      <c r="Q933" s="720"/>
      <c r="R933" s="720"/>
      <c r="S933" s="720"/>
      <c r="T933" s="720"/>
      <c r="U933" s="720"/>
      <c r="V933" s="720"/>
      <c r="W933" s="720"/>
      <c r="X933" s="720"/>
      <c r="Y933" s="720"/>
      <c r="Z933" s="720"/>
    </row>
    <row r="934" spans="1:26" ht="12.75" customHeight="1">
      <c r="A934" s="720"/>
      <c r="B934" s="720"/>
      <c r="C934" s="720"/>
      <c r="D934" s="720"/>
      <c r="E934" s="299"/>
      <c r="F934" s="299"/>
      <c r="G934" s="299"/>
      <c r="H934" s="299"/>
      <c r="I934" s="299"/>
      <c r="J934" s="299"/>
      <c r="K934" s="720"/>
      <c r="L934" s="720"/>
      <c r="M934" s="720"/>
      <c r="N934" s="720"/>
      <c r="O934" s="720"/>
      <c r="P934" s="720"/>
      <c r="Q934" s="720"/>
      <c r="R934" s="720"/>
      <c r="S934" s="720"/>
      <c r="T934" s="720"/>
      <c r="U934" s="720"/>
      <c r="V934" s="720"/>
      <c r="W934" s="720"/>
      <c r="X934" s="720"/>
      <c r="Y934" s="720"/>
      <c r="Z934" s="720"/>
    </row>
    <row r="935" spans="1:26" ht="12.75" customHeight="1">
      <c r="A935" s="720"/>
      <c r="B935" s="720"/>
      <c r="C935" s="720"/>
      <c r="D935" s="720"/>
      <c r="E935" s="299"/>
      <c r="F935" s="299"/>
      <c r="G935" s="299"/>
      <c r="H935" s="299"/>
      <c r="I935" s="299"/>
      <c r="J935" s="299"/>
      <c r="K935" s="720"/>
      <c r="L935" s="720"/>
      <c r="M935" s="720"/>
      <c r="N935" s="720"/>
      <c r="O935" s="720"/>
      <c r="P935" s="720"/>
      <c r="Q935" s="720"/>
      <c r="R935" s="720"/>
      <c r="S935" s="720"/>
      <c r="T935" s="720"/>
      <c r="U935" s="720"/>
      <c r="V935" s="720"/>
      <c r="W935" s="720"/>
      <c r="X935" s="720"/>
      <c r="Y935" s="720"/>
      <c r="Z935" s="720"/>
    </row>
    <row r="936" spans="1:26" ht="12.75" customHeight="1">
      <c r="A936" s="720"/>
      <c r="B936" s="720"/>
      <c r="C936" s="720"/>
      <c r="D936" s="720"/>
      <c r="E936" s="299"/>
      <c r="F936" s="299"/>
      <c r="G936" s="299"/>
      <c r="H936" s="299"/>
      <c r="I936" s="299"/>
      <c r="J936" s="299"/>
      <c r="K936" s="720"/>
      <c r="L936" s="720"/>
      <c r="M936" s="720"/>
      <c r="N936" s="720"/>
      <c r="O936" s="720"/>
      <c r="P936" s="720"/>
      <c r="Q936" s="720"/>
      <c r="R936" s="720"/>
      <c r="S936" s="720"/>
      <c r="T936" s="720"/>
      <c r="U936" s="720"/>
      <c r="V936" s="720"/>
      <c r="W936" s="720"/>
      <c r="X936" s="720"/>
      <c r="Y936" s="720"/>
      <c r="Z936" s="720"/>
    </row>
    <row r="937" spans="1:26" ht="12.75" customHeight="1">
      <c r="A937" s="720"/>
      <c r="B937" s="720"/>
      <c r="C937" s="720"/>
      <c r="D937" s="720"/>
      <c r="E937" s="299"/>
      <c r="F937" s="299"/>
      <c r="G937" s="299"/>
      <c r="H937" s="299"/>
      <c r="I937" s="299"/>
      <c r="J937" s="299"/>
      <c r="K937" s="720"/>
      <c r="L937" s="720"/>
      <c r="M937" s="720"/>
      <c r="N937" s="720"/>
      <c r="O937" s="720"/>
      <c r="P937" s="720"/>
      <c r="Q937" s="720"/>
      <c r="R937" s="720"/>
      <c r="S937" s="720"/>
      <c r="T937" s="720"/>
      <c r="U937" s="720"/>
      <c r="V937" s="720"/>
      <c r="W937" s="720"/>
      <c r="X937" s="720"/>
      <c r="Y937" s="720"/>
      <c r="Z937" s="720"/>
    </row>
    <row r="938" spans="1:26" ht="12.75" customHeight="1">
      <c r="A938" s="720"/>
      <c r="B938" s="720"/>
      <c r="C938" s="720"/>
      <c r="D938" s="720"/>
      <c r="E938" s="299"/>
      <c r="F938" s="299"/>
      <c r="G938" s="299"/>
      <c r="H938" s="299"/>
      <c r="I938" s="299"/>
      <c r="J938" s="299"/>
      <c r="K938" s="720"/>
      <c r="L938" s="720"/>
      <c r="M938" s="720"/>
      <c r="N938" s="720"/>
      <c r="O938" s="720"/>
      <c r="P938" s="720"/>
      <c r="Q938" s="720"/>
      <c r="R938" s="720"/>
      <c r="S938" s="720"/>
      <c r="T938" s="720"/>
      <c r="U938" s="720"/>
      <c r="V938" s="720"/>
      <c r="W938" s="720"/>
      <c r="X938" s="720"/>
      <c r="Y938" s="720"/>
      <c r="Z938" s="720"/>
    </row>
    <row r="939" spans="1:26" ht="12.75" customHeight="1">
      <c r="A939" s="720"/>
      <c r="B939" s="720"/>
      <c r="C939" s="720"/>
      <c r="D939" s="720"/>
      <c r="E939" s="299"/>
      <c r="F939" s="299"/>
      <c r="G939" s="299"/>
      <c r="H939" s="299"/>
      <c r="I939" s="299"/>
      <c r="J939" s="299"/>
      <c r="K939" s="720"/>
      <c r="L939" s="720"/>
      <c r="M939" s="720"/>
      <c r="N939" s="720"/>
      <c r="O939" s="720"/>
      <c r="P939" s="720"/>
      <c r="Q939" s="720"/>
      <c r="R939" s="720"/>
      <c r="S939" s="720"/>
      <c r="T939" s="720"/>
      <c r="U939" s="720"/>
      <c r="V939" s="720"/>
      <c r="W939" s="720"/>
      <c r="X939" s="720"/>
      <c r="Y939" s="720"/>
      <c r="Z939" s="720"/>
    </row>
    <row r="940" spans="1:26" ht="12.75" customHeight="1">
      <c r="A940" s="720"/>
      <c r="B940" s="720"/>
      <c r="C940" s="720"/>
      <c r="D940" s="720"/>
      <c r="E940" s="299"/>
      <c r="F940" s="299"/>
      <c r="G940" s="299"/>
      <c r="H940" s="299"/>
      <c r="I940" s="299"/>
      <c r="J940" s="299"/>
      <c r="K940" s="720"/>
      <c r="L940" s="720"/>
      <c r="M940" s="720"/>
      <c r="N940" s="720"/>
      <c r="O940" s="720"/>
      <c r="P940" s="720"/>
      <c r="Q940" s="720"/>
      <c r="R940" s="720"/>
      <c r="S940" s="720"/>
      <c r="T940" s="720"/>
      <c r="U940" s="720"/>
      <c r="V940" s="720"/>
      <c r="W940" s="720"/>
      <c r="X940" s="720"/>
      <c r="Y940" s="720"/>
      <c r="Z940" s="720"/>
    </row>
    <row r="941" spans="1:26" ht="12.75" customHeight="1">
      <c r="A941" s="720"/>
      <c r="B941" s="720"/>
      <c r="C941" s="720"/>
      <c r="D941" s="720"/>
      <c r="E941" s="299"/>
      <c r="F941" s="299"/>
      <c r="G941" s="299"/>
      <c r="H941" s="299"/>
      <c r="I941" s="299"/>
      <c r="J941" s="299"/>
      <c r="K941" s="720"/>
      <c r="L941" s="720"/>
      <c r="M941" s="720"/>
      <c r="N941" s="720"/>
      <c r="O941" s="720"/>
      <c r="P941" s="720"/>
      <c r="Q941" s="720"/>
      <c r="R941" s="720"/>
      <c r="S941" s="720"/>
      <c r="T941" s="720"/>
      <c r="U941" s="720"/>
      <c r="V941" s="720"/>
      <c r="W941" s="720"/>
      <c r="X941" s="720"/>
      <c r="Y941" s="720"/>
      <c r="Z941" s="720"/>
    </row>
    <row r="942" spans="1:26" ht="12.75" customHeight="1">
      <c r="A942" s="720"/>
      <c r="B942" s="720"/>
      <c r="C942" s="720"/>
      <c r="D942" s="720"/>
      <c r="E942" s="299"/>
      <c r="F942" s="299"/>
      <c r="G942" s="299"/>
      <c r="H942" s="299"/>
      <c r="I942" s="299"/>
      <c r="J942" s="299"/>
      <c r="K942" s="720"/>
      <c r="L942" s="720"/>
      <c r="M942" s="720"/>
      <c r="N942" s="720"/>
      <c r="O942" s="720"/>
      <c r="P942" s="720"/>
      <c r="Q942" s="720"/>
      <c r="R942" s="720"/>
      <c r="S942" s="720"/>
      <c r="T942" s="720"/>
      <c r="U942" s="720"/>
      <c r="V942" s="720"/>
      <c r="W942" s="720"/>
      <c r="X942" s="720"/>
      <c r="Y942" s="720"/>
      <c r="Z942" s="720"/>
    </row>
    <row r="943" spans="1:26" ht="12.75" customHeight="1">
      <c r="A943" s="720"/>
      <c r="B943" s="720"/>
      <c r="C943" s="720"/>
      <c r="D943" s="720"/>
      <c r="E943" s="299"/>
      <c r="F943" s="299"/>
      <c r="G943" s="299"/>
      <c r="H943" s="299"/>
      <c r="I943" s="299"/>
      <c r="J943" s="299"/>
      <c r="K943" s="720"/>
      <c r="L943" s="720"/>
      <c r="M943" s="720"/>
      <c r="N943" s="720"/>
      <c r="O943" s="720"/>
      <c r="P943" s="720"/>
      <c r="Q943" s="720"/>
      <c r="R943" s="720"/>
      <c r="S943" s="720"/>
      <c r="T943" s="720"/>
      <c r="U943" s="720"/>
      <c r="V943" s="720"/>
      <c r="W943" s="720"/>
      <c r="X943" s="720"/>
      <c r="Y943" s="720"/>
      <c r="Z943" s="720"/>
    </row>
    <row r="944" spans="1:26" ht="12.75" customHeight="1">
      <c r="A944" s="720"/>
      <c r="B944" s="720"/>
      <c r="C944" s="720"/>
      <c r="D944" s="720"/>
      <c r="E944" s="299"/>
      <c r="F944" s="299"/>
      <c r="G944" s="299"/>
      <c r="H944" s="299"/>
      <c r="I944" s="299"/>
      <c r="J944" s="299"/>
      <c r="K944" s="720"/>
      <c r="L944" s="720"/>
      <c r="M944" s="720"/>
      <c r="N944" s="720"/>
      <c r="O944" s="720"/>
      <c r="P944" s="720"/>
      <c r="Q944" s="720"/>
      <c r="R944" s="720"/>
      <c r="S944" s="720"/>
      <c r="T944" s="720"/>
      <c r="U944" s="720"/>
      <c r="V944" s="720"/>
      <c r="W944" s="720"/>
      <c r="X944" s="720"/>
      <c r="Y944" s="720"/>
      <c r="Z944" s="720"/>
    </row>
    <row r="945" spans="1:26" ht="12.75" customHeight="1">
      <c r="A945" s="720"/>
      <c r="B945" s="720"/>
      <c r="C945" s="720"/>
      <c r="D945" s="720"/>
      <c r="E945" s="299"/>
      <c r="F945" s="299"/>
      <c r="G945" s="299"/>
      <c r="H945" s="299"/>
      <c r="I945" s="299"/>
      <c r="J945" s="299"/>
      <c r="K945" s="720"/>
      <c r="L945" s="720"/>
      <c r="M945" s="720"/>
      <c r="N945" s="720"/>
      <c r="O945" s="720"/>
      <c r="P945" s="720"/>
      <c r="Q945" s="720"/>
      <c r="R945" s="720"/>
      <c r="S945" s="720"/>
      <c r="T945" s="720"/>
      <c r="U945" s="720"/>
      <c r="V945" s="720"/>
      <c r="W945" s="720"/>
      <c r="X945" s="720"/>
      <c r="Y945" s="720"/>
      <c r="Z945" s="720"/>
    </row>
    <row r="946" spans="1:26" ht="12.75" customHeight="1">
      <c r="A946" s="720"/>
      <c r="B946" s="720"/>
      <c r="C946" s="720"/>
      <c r="D946" s="720"/>
      <c r="E946" s="299"/>
      <c r="F946" s="299"/>
      <c r="G946" s="299"/>
      <c r="H946" s="299"/>
      <c r="I946" s="299"/>
      <c r="J946" s="299"/>
      <c r="K946" s="720"/>
      <c r="L946" s="720"/>
      <c r="M946" s="720"/>
      <c r="N946" s="720"/>
      <c r="O946" s="720"/>
      <c r="P946" s="720"/>
      <c r="Q946" s="720"/>
      <c r="R946" s="720"/>
      <c r="S946" s="720"/>
      <c r="T946" s="720"/>
      <c r="U946" s="720"/>
      <c r="V946" s="720"/>
      <c r="W946" s="720"/>
      <c r="X946" s="720"/>
      <c r="Y946" s="720"/>
      <c r="Z946" s="720"/>
    </row>
    <row r="947" spans="1:26" ht="12.75" customHeight="1">
      <c r="A947" s="720"/>
      <c r="B947" s="720"/>
      <c r="C947" s="720"/>
      <c r="D947" s="720"/>
      <c r="E947" s="299"/>
      <c r="F947" s="299"/>
      <c r="G947" s="299"/>
      <c r="H947" s="299"/>
      <c r="I947" s="299"/>
      <c r="J947" s="299"/>
      <c r="K947" s="720"/>
      <c r="L947" s="720"/>
      <c r="M947" s="720"/>
      <c r="N947" s="720"/>
      <c r="O947" s="720"/>
      <c r="P947" s="720"/>
      <c r="Q947" s="720"/>
      <c r="R947" s="720"/>
      <c r="S947" s="720"/>
      <c r="T947" s="720"/>
      <c r="U947" s="720"/>
      <c r="V947" s="720"/>
      <c r="W947" s="720"/>
      <c r="X947" s="720"/>
      <c r="Y947" s="720"/>
      <c r="Z947" s="720"/>
    </row>
    <row r="948" spans="1:26" ht="12.75" customHeight="1">
      <c r="A948" s="720"/>
      <c r="B948" s="720"/>
      <c r="C948" s="720"/>
      <c r="D948" s="720"/>
      <c r="E948" s="299"/>
      <c r="F948" s="299"/>
      <c r="G948" s="299"/>
      <c r="H948" s="299"/>
      <c r="I948" s="299"/>
      <c r="J948" s="299"/>
      <c r="K948" s="720"/>
      <c r="L948" s="720"/>
      <c r="M948" s="720"/>
      <c r="N948" s="720"/>
      <c r="O948" s="720"/>
      <c r="P948" s="720"/>
      <c r="Q948" s="720"/>
      <c r="R948" s="720"/>
      <c r="S948" s="720"/>
      <c r="T948" s="720"/>
      <c r="U948" s="720"/>
      <c r="V948" s="720"/>
      <c r="W948" s="720"/>
      <c r="X948" s="720"/>
      <c r="Y948" s="720"/>
      <c r="Z948" s="720"/>
    </row>
    <row r="949" spans="1:26" ht="12.75" customHeight="1">
      <c r="A949" s="720"/>
      <c r="B949" s="720"/>
      <c r="C949" s="720"/>
      <c r="D949" s="720"/>
      <c r="E949" s="299"/>
      <c r="F949" s="299"/>
      <c r="G949" s="299"/>
      <c r="H949" s="299"/>
      <c r="I949" s="299"/>
      <c r="J949" s="299"/>
      <c r="K949" s="720"/>
      <c r="L949" s="720"/>
      <c r="M949" s="720"/>
      <c r="N949" s="720"/>
      <c r="O949" s="720"/>
      <c r="P949" s="720"/>
      <c r="Q949" s="720"/>
      <c r="R949" s="720"/>
      <c r="S949" s="720"/>
      <c r="T949" s="720"/>
      <c r="U949" s="720"/>
      <c r="V949" s="720"/>
      <c r="W949" s="720"/>
      <c r="X949" s="720"/>
      <c r="Y949" s="720"/>
      <c r="Z949" s="720"/>
    </row>
    <row r="950" spans="1:26" ht="12.75" customHeight="1">
      <c r="A950" s="720"/>
      <c r="B950" s="720"/>
      <c r="C950" s="720"/>
      <c r="D950" s="720"/>
      <c r="E950" s="299"/>
      <c r="F950" s="299"/>
      <c r="G950" s="299"/>
      <c r="H950" s="299"/>
      <c r="I950" s="299"/>
      <c r="J950" s="299"/>
      <c r="K950" s="720"/>
      <c r="L950" s="720"/>
      <c r="M950" s="720"/>
      <c r="N950" s="720"/>
      <c r="O950" s="720"/>
      <c r="P950" s="720"/>
      <c r="Q950" s="720"/>
      <c r="R950" s="720"/>
      <c r="S950" s="720"/>
      <c r="T950" s="720"/>
      <c r="U950" s="720"/>
      <c r="V950" s="720"/>
      <c r="W950" s="720"/>
      <c r="X950" s="720"/>
      <c r="Y950" s="720"/>
      <c r="Z950" s="720"/>
    </row>
    <row r="951" spans="1:26" ht="12.75" customHeight="1">
      <c r="A951" s="720"/>
      <c r="B951" s="720"/>
      <c r="C951" s="720"/>
      <c r="D951" s="720"/>
      <c r="E951" s="299"/>
      <c r="F951" s="299"/>
      <c r="G951" s="299"/>
      <c r="H951" s="299"/>
      <c r="I951" s="299"/>
      <c r="J951" s="299"/>
      <c r="K951" s="720"/>
      <c r="L951" s="720"/>
      <c r="M951" s="720"/>
      <c r="N951" s="720"/>
      <c r="O951" s="720"/>
      <c r="P951" s="720"/>
      <c r="Q951" s="720"/>
      <c r="R951" s="720"/>
      <c r="S951" s="720"/>
      <c r="T951" s="720"/>
      <c r="U951" s="720"/>
      <c r="V951" s="720"/>
      <c r="W951" s="720"/>
      <c r="X951" s="720"/>
      <c r="Y951" s="720"/>
      <c r="Z951" s="720"/>
    </row>
    <row r="952" spans="1:26" ht="12.75" customHeight="1">
      <c r="A952" s="720"/>
      <c r="B952" s="720"/>
      <c r="C952" s="720"/>
      <c r="D952" s="720"/>
      <c r="E952" s="299"/>
      <c r="F952" s="299"/>
      <c r="G952" s="299"/>
      <c r="H952" s="299"/>
      <c r="I952" s="299"/>
      <c r="J952" s="299"/>
      <c r="K952" s="720"/>
      <c r="L952" s="720"/>
      <c r="M952" s="720"/>
      <c r="N952" s="720"/>
      <c r="O952" s="720"/>
      <c r="P952" s="720"/>
      <c r="Q952" s="720"/>
      <c r="R952" s="720"/>
      <c r="S952" s="720"/>
      <c r="T952" s="720"/>
      <c r="U952" s="720"/>
      <c r="V952" s="720"/>
      <c r="W952" s="720"/>
      <c r="X952" s="720"/>
      <c r="Y952" s="720"/>
      <c r="Z952" s="720"/>
    </row>
    <row r="953" spans="1:26" ht="12.75" customHeight="1">
      <c r="A953" s="720"/>
      <c r="B953" s="720"/>
      <c r="C953" s="720"/>
      <c r="D953" s="720"/>
      <c r="E953" s="299"/>
      <c r="F953" s="299"/>
      <c r="G953" s="299"/>
      <c r="H953" s="299"/>
      <c r="I953" s="299"/>
      <c r="J953" s="299"/>
      <c r="K953" s="720"/>
      <c r="L953" s="720"/>
      <c r="M953" s="720"/>
      <c r="N953" s="720"/>
      <c r="O953" s="720"/>
      <c r="P953" s="720"/>
      <c r="Q953" s="720"/>
      <c r="R953" s="720"/>
      <c r="S953" s="720"/>
      <c r="T953" s="720"/>
      <c r="U953" s="720"/>
      <c r="V953" s="720"/>
      <c r="W953" s="720"/>
      <c r="X953" s="720"/>
      <c r="Y953" s="720"/>
      <c r="Z953" s="720"/>
    </row>
    <row r="954" spans="1:26" ht="12.75" customHeight="1">
      <c r="A954" s="720"/>
      <c r="B954" s="720"/>
      <c r="C954" s="720"/>
      <c r="D954" s="720"/>
      <c r="E954" s="299"/>
      <c r="F954" s="299"/>
      <c r="G954" s="299"/>
      <c r="H954" s="299"/>
      <c r="I954" s="299"/>
      <c r="J954" s="299"/>
      <c r="K954" s="720"/>
      <c r="L954" s="720"/>
      <c r="M954" s="720"/>
      <c r="N954" s="720"/>
      <c r="O954" s="720"/>
      <c r="P954" s="720"/>
      <c r="Q954" s="720"/>
      <c r="R954" s="720"/>
      <c r="S954" s="720"/>
      <c r="T954" s="720"/>
      <c r="U954" s="720"/>
      <c r="V954" s="720"/>
      <c r="W954" s="720"/>
      <c r="X954" s="720"/>
      <c r="Y954" s="720"/>
      <c r="Z954" s="720"/>
    </row>
    <row r="955" spans="1:26" ht="12.75" customHeight="1">
      <c r="A955" s="720"/>
      <c r="B955" s="720"/>
      <c r="C955" s="720"/>
      <c r="D955" s="720"/>
      <c r="E955" s="299"/>
      <c r="F955" s="299"/>
      <c r="G955" s="299"/>
      <c r="H955" s="299"/>
      <c r="I955" s="299"/>
      <c r="J955" s="299"/>
      <c r="K955" s="720"/>
      <c r="L955" s="720"/>
      <c r="M955" s="720"/>
      <c r="N955" s="720"/>
      <c r="O955" s="720"/>
      <c r="P955" s="720"/>
      <c r="Q955" s="720"/>
      <c r="R955" s="720"/>
      <c r="S955" s="720"/>
      <c r="T955" s="720"/>
      <c r="U955" s="720"/>
      <c r="V955" s="720"/>
      <c r="W955" s="720"/>
      <c r="X955" s="720"/>
      <c r="Y955" s="720"/>
      <c r="Z955" s="720"/>
    </row>
    <row r="956" spans="1:26" ht="12.75" customHeight="1">
      <c r="A956" s="720"/>
      <c r="B956" s="720"/>
      <c r="C956" s="720"/>
      <c r="D956" s="720"/>
      <c r="E956" s="299"/>
      <c r="F956" s="299"/>
      <c r="G956" s="299"/>
      <c r="H956" s="299"/>
      <c r="I956" s="299"/>
      <c r="J956" s="299"/>
      <c r="K956" s="720"/>
      <c r="L956" s="720"/>
      <c r="M956" s="720"/>
      <c r="N956" s="720"/>
      <c r="O956" s="720"/>
      <c r="P956" s="720"/>
      <c r="Q956" s="720"/>
      <c r="R956" s="720"/>
      <c r="S956" s="720"/>
      <c r="T956" s="720"/>
      <c r="U956" s="720"/>
      <c r="V956" s="720"/>
      <c r="W956" s="720"/>
      <c r="X956" s="720"/>
      <c r="Y956" s="720"/>
      <c r="Z956" s="720"/>
    </row>
    <row r="957" spans="1:26" ht="12.75" customHeight="1">
      <c r="A957" s="720"/>
      <c r="B957" s="720"/>
      <c r="C957" s="720"/>
      <c r="D957" s="720"/>
      <c r="E957" s="299"/>
      <c r="F957" s="299"/>
      <c r="G957" s="299"/>
      <c r="H957" s="299"/>
      <c r="I957" s="299"/>
      <c r="J957" s="299"/>
      <c r="K957" s="720"/>
      <c r="L957" s="720"/>
      <c r="M957" s="720"/>
      <c r="N957" s="720"/>
      <c r="O957" s="720"/>
      <c r="P957" s="720"/>
      <c r="Q957" s="720"/>
      <c r="R957" s="720"/>
      <c r="S957" s="720"/>
      <c r="T957" s="720"/>
      <c r="U957" s="720"/>
      <c r="V957" s="720"/>
      <c r="W957" s="720"/>
      <c r="X957" s="720"/>
      <c r="Y957" s="720"/>
      <c r="Z957" s="720"/>
    </row>
    <row r="958" spans="1:26" ht="12.75" customHeight="1">
      <c r="A958" s="720"/>
      <c r="B958" s="720"/>
      <c r="C958" s="720"/>
      <c r="D958" s="720"/>
      <c r="E958" s="299"/>
      <c r="F958" s="299"/>
      <c r="G958" s="299"/>
      <c r="H958" s="299"/>
      <c r="I958" s="299"/>
      <c r="J958" s="299"/>
      <c r="K958" s="720"/>
      <c r="L958" s="720"/>
      <c r="M958" s="720"/>
      <c r="N958" s="720"/>
      <c r="O958" s="720"/>
      <c r="P958" s="720"/>
      <c r="Q958" s="720"/>
      <c r="R958" s="720"/>
      <c r="S958" s="720"/>
      <c r="T958" s="720"/>
      <c r="U958" s="720"/>
      <c r="V958" s="720"/>
      <c r="W958" s="720"/>
      <c r="X958" s="720"/>
      <c r="Y958" s="720"/>
      <c r="Z958" s="720"/>
    </row>
    <row r="959" spans="1:26" ht="12.75" customHeight="1">
      <c r="A959" s="720"/>
      <c r="B959" s="720"/>
      <c r="C959" s="720"/>
      <c r="D959" s="720"/>
      <c r="E959" s="299"/>
      <c r="F959" s="299"/>
      <c r="G959" s="299"/>
      <c r="H959" s="299"/>
      <c r="I959" s="299"/>
      <c r="J959" s="299"/>
      <c r="K959" s="720"/>
      <c r="L959" s="720"/>
      <c r="M959" s="720"/>
      <c r="N959" s="720"/>
      <c r="O959" s="720"/>
      <c r="P959" s="720"/>
      <c r="Q959" s="720"/>
      <c r="R959" s="720"/>
      <c r="S959" s="720"/>
      <c r="T959" s="720"/>
      <c r="U959" s="720"/>
      <c r="V959" s="720"/>
      <c r="W959" s="720"/>
      <c r="X959" s="720"/>
      <c r="Y959" s="720"/>
      <c r="Z959" s="720"/>
    </row>
    <row r="960" spans="1:26" ht="12.75" customHeight="1">
      <c r="A960" s="720"/>
      <c r="B960" s="720"/>
      <c r="C960" s="720"/>
      <c r="D960" s="720"/>
      <c r="E960" s="299"/>
      <c r="F960" s="299"/>
      <c r="G960" s="299"/>
      <c r="H960" s="299"/>
      <c r="I960" s="299"/>
      <c r="J960" s="299"/>
      <c r="K960" s="720"/>
      <c r="L960" s="720"/>
      <c r="M960" s="720"/>
      <c r="N960" s="720"/>
      <c r="O960" s="720"/>
      <c r="P960" s="720"/>
      <c r="Q960" s="720"/>
      <c r="R960" s="720"/>
      <c r="S960" s="720"/>
      <c r="T960" s="720"/>
      <c r="U960" s="720"/>
      <c r="V960" s="720"/>
      <c r="W960" s="720"/>
      <c r="X960" s="720"/>
      <c r="Y960" s="720"/>
      <c r="Z960" s="720"/>
    </row>
    <row r="961" spans="1:26" ht="12.75" customHeight="1">
      <c r="A961" s="720"/>
      <c r="B961" s="720"/>
      <c r="C961" s="720"/>
      <c r="D961" s="720"/>
      <c r="E961" s="299"/>
      <c r="F961" s="299"/>
      <c r="G961" s="299"/>
      <c r="H961" s="299"/>
      <c r="I961" s="299"/>
      <c r="J961" s="299"/>
      <c r="K961" s="720"/>
      <c r="L961" s="720"/>
      <c r="M961" s="720"/>
      <c r="N961" s="720"/>
      <c r="O961" s="720"/>
      <c r="P961" s="720"/>
      <c r="Q961" s="720"/>
      <c r="R961" s="720"/>
      <c r="S961" s="720"/>
      <c r="T961" s="720"/>
      <c r="U961" s="720"/>
      <c r="V961" s="720"/>
      <c r="W961" s="720"/>
      <c r="X961" s="720"/>
      <c r="Y961" s="720"/>
      <c r="Z961" s="720"/>
    </row>
    <row r="962" spans="1:26" ht="12.75" customHeight="1">
      <c r="A962" s="720"/>
      <c r="B962" s="720"/>
      <c r="C962" s="720"/>
      <c r="D962" s="720"/>
      <c r="E962" s="299"/>
      <c r="F962" s="299"/>
      <c r="G962" s="299"/>
      <c r="H962" s="299"/>
      <c r="I962" s="299"/>
      <c r="J962" s="299"/>
      <c r="K962" s="720"/>
      <c r="L962" s="720"/>
      <c r="M962" s="720"/>
      <c r="N962" s="720"/>
      <c r="O962" s="720"/>
      <c r="P962" s="720"/>
      <c r="Q962" s="720"/>
      <c r="R962" s="720"/>
      <c r="S962" s="720"/>
      <c r="T962" s="720"/>
      <c r="U962" s="720"/>
      <c r="V962" s="720"/>
      <c r="W962" s="720"/>
      <c r="X962" s="720"/>
      <c r="Y962" s="720"/>
      <c r="Z962" s="720"/>
    </row>
    <row r="963" spans="1:26" ht="12.75" customHeight="1">
      <c r="A963" s="720"/>
      <c r="B963" s="720"/>
      <c r="C963" s="720"/>
      <c r="D963" s="720"/>
      <c r="E963" s="299"/>
      <c r="F963" s="299"/>
      <c r="G963" s="299"/>
      <c r="H963" s="299"/>
      <c r="I963" s="299"/>
      <c r="J963" s="299"/>
      <c r="K963" s="720"/>
      <c r="L963" s="720"/>
      <c r="M963" s="720"/>
      <c r="N963" s="720"/>
      <c r="O963" s="720"/>
      <c r="P963" s="720"/>
      <c r="Q963" s="720"/>
      <c r="R963" s="720"/>
      <c r="S963" s="720"/>
      <c r="T963" s="720"/>
      <c r="U963" s="720"/>
      <c r="V963" s="720"/>
      <c r="W963" s="720"/>
      <c r="X963" s="720"/>
      <c r="Y963" s="720"/>
      <c r="Z963" s="720"/>
    </row>
    <row r="964" spans="1:26" ht="12.75" customHeight="1">
      <c r="A964" s="720"/>
      <c r="B964" s="720"/>
      <c r="C964" s="720"/>
      <c r="D964" s="720"/>
      <c r="E964" s="299"/>
      <c r="F964" s="299"/>
      <c r="G964" s="299"/>
      <c r="H964" s="299"/>
      <c r="I964" s="299"/>
      <c r="J964" s="299"/>
      <c r="K964" s="720"/>
      <c r="L964" s="720"/>
      <c r="M964" s="720"/>
      <c r="N964" s="720"/>
      <c r="O964" s="720"/>
      <c r="P964" s="720"/>
      <c r="Q964" s="720"/>
      <c r="R964" s="720"/>
      <c r="S964" s="720"/>
      <c r="T964" s="720"/>
      <c r="U964" s="720"/>
      <c r="V964" s="720"/>
      <c r="W964" s="720"/>
      <c r="X964" s="720"/>
      <c r="Y964" s="720"/>
      <c r="Z964" s="720"/>
    </row>
    <row r="965" spans="1:26" ht="12.75" customHeight="1">
      <c r="A965" s="720"/>
      <c r="B965" s="720"/>
      <c r="C965" s="720"/>
      <c r="D965" s="720"/>
      <c r="E965" s="299"/>
      <c r="F965" s="299"/>
      <c r="G965" s="299"/>
      <c r="H965" s="299"/>
      <c r="I965" s="299"/>
      <c r="J965" s="299"/>
      <c r="K965" s="720"/>
      <c r="L965" s="720"/>
      <c r="M965" s="720"/>
      <c r="N965" s="720"/>
      <c r="O965" s="720"/>
      <c r="P965" s="720"/>
      <c r="Q965" s="720"/>
      <c r="R965" s="720"/>
      <c r="S965" s="720"/>
      <c r="T965" s="720"/>
      <c r="U965" s="720"/>
      <c r="V965" s="720"/>
      <c r="W965" s="720"/>
      <c r="X965" s="720"/>
      <c r="Y965" s="720"/>
      <c r="Z965" s="720"/>
    </row>
    <row r="966" spans="1:26" ht="12.75" customHeight="1">
      <c r="A966" s="720"/>
      <c r="B966" s="720"/>
      <c r="C966" s="720"/>
      <c r="D966" s="720"/>
      <c r="E966" s="299"/>
      <c r="F966" s="299"/>
      <c r="G966" s="299"/>
      <c r="H966" s="299"/>
      <c r="I966" s="299"/>
      <c r="J966" s="299"/>
      <c r="K966" s="720"/>
      <c r="L966" s="720"/>
      <c r="M966" s="720"/>
      <c r="N966" s="720"/>
      <c r="O966" s="720"/>
      <c r="P966" s="720"/>
      <c r="Q966" s="720"/>
      <c r="R966" s="720"/>
      <c r="S966" s="720"/>
      <c r="T966" s="720"/>
      <c r="U966" s="720"/>
      <c r="V966" s="720"/>
      <c r="W966" s="720"/>
      <c r="X966" s="720"/>
      <c r="Y966" s="720"/>
      <c r="Z966" s="720"/>
    </row>
    <row r="967" spans="1:26" ht="12.75" customHeight="1">
      <c r="A967" s="720"/>
      <c r="B967" s="720"/>
      <c r="C967" s="720"/>
      <c r="D967" s="720"/>
      <c r="E967" s="299"/>
      <c r="F967" s="299"/>
      <c r="G967" s="299"/>
      <c r="H967" s="299"/>
      <c r="I967" s="299"/>
      <c r="J967" s="299"/>
      <c r="K967" s="720"/>
      <c r="L967" s="720"/>
      <c r="M967" s="720"/>
      <c r="N967" s="720"/>
      <c r="O967" s="720"/>
      <c r="P967" s="720"/>
      <c r="Q967" s="720"/>
      <c r="R967" s="720"/>
      <c r="S967" s="720"/>
      <c r="T967" s="720"/>
      <c r="U967" s="720"/>
      <c r="V967" s="720"/>
      <c r="W967" s="720"/>
      <c r="X967" s="720"/>
      <c r="Y967" s="720"/>
      <c r="Z967" s="720"/>
    </row>
    <row r="968" spans="1:26" ht="12.75" customHeight="1">
      <c r="A968" s="720"/>
      <c r="B968" s="720"/>
      <c r="C968" s="720"/>
      <c r="D968" s="720"/>
      <c r="E968" s="299"/>
      <c r="F968" s="299"/>
      <c r="G968" s="299"/>
      <c r="H968" s="299"/>
      <c r="I968" s="299"/>
      <c r="J968" s="299"/>
      <c r="K968" s="720"/>
      <c r="L968" s="720"/>
      <c r="M968" s="720"/>
      <c r="N968" s="720"/>
      <c r="O968" s="720"/>
      <c r="P968" s="720"/>
      <c r="Q968" s="720"/>
      <c r="R968" s="720"/>
      <c r="S968" s="720"/>
      <c r="T968" s="720"/>
      <c r="U968" s="720"/>
      <c r="V968" s="720"/>
      <c r="W968" s="720"/>
      <c r="X968" s="720"/>
      <c r="Y968" s="720"/>
      <c r="Z968" s="720"/>
    </row>
    <row r="969" spans="1:26" ht="12.75" customHeight="1">
      <c r="A969" s="720"/>
      <c r="B969" s="720"/>
      <c r="C969" s="720"/>
      <c r="D969" s="720"/>
      <c r="E969" s="299"/>
      <c r="F969" s="299"/>
      <c r="G969" s="299"/>
      <c r="H969" s="299"/>
      <c r="I969" s="299"/>
      <c r="J969" s="299"/>
      <c r="K969" s="720"/>
      <c r="L969" s="720"/>
      <c r="M969" s="720"/>
      <c r="N969" s="720"/>
      <c r="O969" s="720"/>
      <c r="P969" s="720"/>
      <c r="Q969" s="720"/>
      <c r="R969" s="720"/>
      <c r="S969" s="720"/>
      <c r="T969" s="720"/>
      <c r="U969" s="720"/>
      <c r="V969" s="720"/>
      <c r="W969" s="720"/>
      <c r="X969" s="720"/>
      <c r="Y969" s="720"/>
      <c r="Z969" s="720"/>
    </row>
    <row r="970" spans="1:26" ht="12.75" customHeight="1">
      <c r="A970" s="720"/>
      <c r="B970" s="720"/>
      <c r="C970" s="720"/>
      <c r="D970" s="720"/>
      <c r="E970" s="299"/>
      <c r="F970" s="299"/>
      <c r="G970" s="299"/>
      <c r="H970" s="299"/>
      <c r="I970" s="299"/>
      <c r="J970" s="299"/>
      <c r="K970" s="720"/>
      <c r="L970" s="720"/>
      <c r="M970" s="720"/>
      <c r="N970" s="720"/>
      <c r="O970" s="720"/>
      <c r="P970" s="720"/>
      <c r="Q970" s="720"/>
      <c r="R970" s="720"/>
      <c r="S970" s="720"/>
      <c r="T970" s="720"/>
      <c r="U970" s="720"/>
      <c r="V970" s="720"/>
      <c r="W970" s="720"/>
      <c r="X970" s="720"/>
      <c r="Y970" s="720"/>
      <c r="Z970" s="720"/>
    </row>
    <row r="971" spans="1:26" ht="12.75" customHeight="1">
      <c r="A971" s="720"/>
      <c r="B971" s="720"/>
      <c r="C971" s="720"/>
      <c r="D971" s="720"/>
      <c r="E971" s="299"/>
      <c r="F971" s="299"/>
      <c r="G971" s="299"/>
      <c r="H971" s="299"/>
      <c r="I971" s="299"/>
      <c r="J971" s="299"/>
      <c r="K971" s="720"/>
      <c r="L971" s="720"/>
      <c r="M971" s="720"/>
      <c r="N971" s="720"/>
      <c r="O971" s="720"/>
      <c r="P971" s="720"/>
      <c r="Q971" s="720"/>
      <c r="R971" s="720"/>
      <c r="S971" s="720"/>
      <c r="T971" s="720"/>
      <c r="U971" s="720"/>
      <c r="V971" s="720"/>
      <c r="W971" s="720"/>
      <c r="X971" s="720"/>
      <c r="Y971" s="720"/>
      <c r="Z971" s="720"/>
    </row>
    <row r="972" spans="1:26" ht="12.75" customHeight="1">
      <c r="A972" s="720"/>
      <c r="B972" s="720"/>
      <c r="C972" s="720"/>
      <c r="D972" s="720"/>
      <c r="E972" s="299"/>
      <c r="F972" s="299"/>
      <c r="G972" s="299"/>
      <c r="H972" s="299"/>
      <c r="I972" s="299"/>
      <c r="J972" s="299"/>
      <c r="K972" s="720"/>
      <c r="L972" s="720"/>
      <c r="M972" s="720"/>
      <c r="N972" s="720"/>
      <c r="O972" s="720"/>
      <c r="P972" s="720"/>
      <c r="Q972" s="720"/>
      <c r="R972" s="720"/>
      <c r="S972" s="720"/>
      <c r="T972" s="720"/>
      <c r="U972" s="720"/>
      <c r="V972" s="720"/>
      <c r="W972" s="720"/>
      <c r="X972" s="720"/>
      <c r="Y972" s="720"/>
      <c r="Z972" s="720"/>
    </row>
    <row r="973" spans="1:26" ht="12.75" customHeight="1">
      <c r="A973" s="720"/>
      <c r="B973" s="720"/>
      <c r="C973" s="720"/>
      <c r="D973" s="720"/>
      <c r="E973" s="299"/>
      <c r="F973" s="299"/>
      <c r="G973" s="299"/>
      <c r="H973" s="299"/>
      <c r="I973" s="299"/>
      <c r="J973" s="299"/>
      <c r="K973" s="720"/>
      <c r="L973" s="720"/>
      <c r="M973" s="720"/>
      <c r="N973" s="720"/>
      <c r="O973" s="720"/>
      <c r="P973" s="720"/>
      <c r="Q973" s="720"/>
      <c r="R973" s="720"/>
      <c r="S973" s="720"/>
      <c r="T973" s="720"/>
      <c r="U973" s="720"/>
      <c r="V973" s="720"/>
      <c r="W973" s="720"/>
      <c r="X973" s="720"/>
      <c r="Y973" s="720"/>
      <c r="Z973" s="720"/>
    </row>
    <row r="974" spans="1:26" ht="12.75" customHeight="1">
      <c r="A974" s="720"/>
      <c r="B974" s="720"/>
      <c r="C974" s="720"/>
      <c r="D974" s="720"/>
      <c r="E974" s="299"/>
      <c r="F974" s="299"/>
      <c r="G974" s="299"/>
      <c r="H974" s="299"/>
      <c r="I974" s="299"/>
      <c r="J974" s="299"/>
      <c r="K974" s="720"/>
      <c r="L974" s="720"/>
      <c r="M974" s="720"/>
      <c r="N974" s="720"/>
      <c r="O974" s="720"/>
      <c r="P974" s="720"/>
      <c r="Q974" s="720"/>
      <c r="R974" s="720"/>
      <c r="S974" s="720"/>
      <c r="T974" s="720"/>
      <c r="U974" s="720"/>
      <c r="V974" s="720"/>
      <c r="W974" s="720"/>
      <c r="X974" s="720"/>
      <c r="Y974" s="720"/>
      <c r="Z974" s="720"/>
    </row>
    <row r="975" spans="1:26" ht="12.75" customHeight="1">
      <c r="A975" s="720"/>
      <c r="B975" s="720"/>
      <c r="C975" s="720"/>
      <c r="D975" s="720"/>
      <c r="E975" s="299"/>
      <c r="F975" s="299"/>
      <c r="G975" s="299"/>
      <c r="H975" s="299"/>
      <c r="I975" s="299"/>
      <c r="J975" s="299"/>
      <c r="K975" s="720"/>
      <c r="L975" s="720"/>
      <c r="M975" s="720"/>
      <c r="N975" s="720"/>
      <c r="O975" s="720"/>
      <c r="P975" s="720"/>
      <c r="Q975" s="720"/>
      <c r="R975" s="720"/>
      <c r="S975" s="720"/>
      <c r="T975" s="720"/>
      <c r="U975" s="720"/>
      <c r="V975" s="720"/>
      <c r="W975" s="720"/>
      <c r="X975" s="720"/>
      <c r="Y975" s="720"/>
      <c r="Z975" s="720"/>
    </row>
    <row r="976" spans="1:26" ht="12.75" customHeight="1">
      <c r="A976" s="720"/>
      <c r="B976" s="720"/>
      <c r="C976" s="720"/>
      <c r="D976" s="720"/>
      <c r="E976" s="299"/>
      <c r="F976" s="299"/>
      <c r="G976" s="299"/>
      <c r="H976" s="299"/>
      <c r="I976" s="299"/>
      <c r="J976" s="299"/>
      <c r="K976" s="720"/>
      <c r="L976" s="720"/>
      <c r="M976" s="720"/>
      <c r="N976" s="720"/>
      <c r="O976" s="720"/>
      <c r="P976" s="720"/>
      <c r="Q976" s="720"/>
      <c r="R976" s="720"/>
      <c r="S976" s="720"/>
      <c r="T976" s="720"/>
      <c r="U976" s="720"/>
      <c r="V976" s="720"/>
      <c r="W976" s="720"/>
      <c r="X976" s="720"/>
      <c r="Y976" s="720"/>
      <c r="Z976" s="720"/>
    </row>
    <row r="977" spans="1:26" ht="12.75" customHeight="1">
      <c r="A977" s="720"/>
      <c r="B977" s="720"/>
      <c r="C977" s="720"/>
      <c r="D977" s="720"/>
      <c r="E977" s="299"/>
      <c r="F977" s="299"/>
      <c r="G977" s="299"/>
      <c r="H977" s="299"/>
      <c r="I977" s="299"/>
      <c r="J977" s="299"/>
      <c r="K977" s="720"/>
      <c r="L977" s="720"/>
      <c r="M977" s="720"/>
      <c r="N977" s="720"/>
      <c r="O977" s="720"/>
      <c r="P977" s="720"/>
      <c r="Q977" s="720"/>
      <c r="R977" s="720"/>
      <c r="S977" s="720"/>
      <c r="T977" s="720"/>
      <c r="U977" s="720"/>
      <c r="V977" s="720"/>
      <c r="W977" s="720"/>
      <c r="X977" s="720"/>
      <c r="Y977" s="720"/>
      <c r="Z977" s="720"/>
    </row>
    <row r="978" spans="1:26" ht="12.75" customHeight="1">
      <c r="A978" s="720"/>
      <c r="B978" s="720"/>
      <c r="C978" s="720"/>
      <c r="D978" s="720"/>
      <c r="E978" s="299"/>
      <c r="F978" s="299"/>
      <c r="G978" s="299"/>
      <c r="H978" s="299"/>
      <c r="I978" s="299"/>
      <c r="J978" s="299"/>
      <c r="K978" s="720"/>
      <c r="L978" s="720"/>
      <c r="M978" s="720"/>
      <c r="N978" s="720"/>
      <c r="O978" s="720"/>
      <c r="P978" s="720"/>
      <c r="Q978" s="720"/>
      <c r="R978" s="720"/>
      <c r="S978" s="720"/>
      <c r="T978" s="720"/>
      <c r="U978" s="720"/>
      <c r="V978" s="720"/>
      <c r="W978" s="720"/>
      <c r="X978" s="720"/>
      <c r="Y978" s="720"/>
      <c r="Z978" s="720"/>
    </row>
    <row r="979" spans="1:26" ht="12.75" customHeight="1">
      <c r="A979" s="720"/>
      <c r="B979" s="720"/>
      <c r="C979" s="720"/>
      <c r="D979" s="720"/>
      <c r="E979" s="299"/>
      <c r="F979" s="299"/>
      <c r="G979" s="299"/>
      <c r="H979" s="299"/>
      <c r="I979" s="299"/>
      <c r="J979" s="299"/>
      <c r="K979" s="720"/>
      <c r="L979" s="720"/>
      <c r="M979" s="720"/>
      <c r="N979" s="720"/>
      <c r="O979" s="720"/>
      <c r="P979" s="720"/>
      <c r="Q979" s="720"/>
      <c r="R979" s="720"/>
      <c r="S979" s="720"/>
      <c r="T979" s="720"/>
      <c r="U979" s="720"/>
      <c r="V979" s="720"/>
      <c r="W979" s="720"/>
      <c r="X979" s="720"/>
      <c r="Y979" s="720"/>
      <c r="Z979" s="720"/>
    </row>
    <row r="980" spans="1:26" ht="12.75" customHeight="1">
      <c r="A980" s="720"/>
      <c r="B980" s="720"/>
      <c r="C980" s="720"/>
      <c r="D980" s="720"/>
      <c r="E980" s="299"/>
      <c r="F980" s="299"/>
      <c r="G980" s="299"/>
      <c r="H980" s="299"/>
      <c r="I980" s="299"/>
      <c r="J980" s="299"/>
      <c r="K980" s="720"/>
      <c r="L980" s="720"/>
      <c r="M980" s="720"/>
      <c r="N980" s="720"/>
      <c r="O980" s="720"/>
      <c r="P980" s="720"/>
      <c r="Q980" s="720"/>
      <c r="R980" s="720"/>
      <c r="S980" s="720"/>
      <c r="T980" s="720"/>
      <c r="U980" s="720"/>
      <c r="V980" s="720"/>
      <c r="W980" s="720"/>
      <c r="X980" s="720"/>
      <c r="Y980" s="720"/>
      <c r="Z980" s="720"/>
    </row>
    <row r="981" spans="1:26" ht="12.75" customHeight="1">
      <c r="A981" s="720"/>
      <c r="B981" s="720"/>
      <c r="C981" s="720"/>
      <c r="D981" s="720"/>
      <c r="E981" s="299"/>
      <c r="F981" s="299"/>
      <c r="G981" s="299"/>
      <c r="H981" s="299"/>
      <c r="I981" s="299"/>
      <c r="J981" s="299"/>
      <c r="K981" s="720"/>
      <c r="L981" s="720"/>
      <c r="M981" s="720"/>
      <c r="N981" s="720"/>
      <c r="O981" s="720"/>
      <c r="P981" s="720"/>
      <c r="Q981" s="720"/>
      <c r="R981" s="720"/>
      <c r="S981" s="720"/>
      <c r="T981" s="720"/>
      <c r="U981" s="720"/>
      <c r="V981" s="720"/>
      <c r="W981" s="720"/>
      <c r="X981" s="720"/>
      <c r="Y981" s="720"/>
      <c r="Z981" s="720"/>
    </row>
    <row r="982" spans="1:26" ht="12.75" customHeight="1">
      <c r="A982" s="720"/>
      <c r="B982" s="720"/>
      <c r="C982" s="720"/>
      <c r="D982" s="720"/>
      <c r="E982" s="299"/>
      <c r="F982" s="299"/>
      <c r="G982" s="299"/>
      <c r="H982" s="299"/>
      <c r="I982" s="299"/>
      <c r="J982" s="299"/>
      <c r="K982" s="720"/>
      <c r="L982" s="720"/>
      <c r="M982" s="720"/>
      <c r="N982" s="720"/>
      <c r="O982" s="720"/>
      <c r="P982" s="720"/>
      <c r="Q982" s="720"/>
      <c r="R982" s="720"/>
      <c r="S982" s="720"/>
      <c r="T982" s="720"/>
      <c r="U982" s="720"/>
      <c r="V982" s="720"/>
      <c r="W982" s="720"/>
      <c r="X982" s="720"/>
      <c r="Y982" s="720"/>
      <c r="Z982" s="720"/>
    </row>
    <row r="983" spans="1:26" ht="12.75" customHeight="1">
      <c r="A983" s="720"/>
      <c r="B983" s="720"/>
      <c r="C983" s="720"/>
      <c r="D983" s="720"/>
      <c r="E983" s="299"/>
      <c r="F983" s="299"/>
      <c r="G983" s="299"/>
      <c r="H983" s="299"/>
      <c r="I983" s="299"/>
      <c r="J983" s="299"/>
      <c r="K983" s="720"/>
      <c r="L983" s="720"/>
      <c r="M983" s="720"/>
      <c r="N983" s="720"/>
      <c r="O983" s="720"/>
      <c r="P983" s="720"/>
      <c r="Q983" s="720"/>
      <c r="R983" s="720"/>
      <c r="S983" s="720"/>
      <c r="T983" s="720"/>
      <c r="U983" s="720"/>
      <c r="V983" s="720"/>
      <c r="W983" s="720"/>
      <c r="X983" s="720"/>
      <c r="Y983" s="720"/>
      <c r="Z983" s="720"/>
    </row>
    <row r="984" spans="1:26" ht="12.75" customHeight="1">
      <c r="A984" s="720"/>
      <c r="B984" s="720"/>
      <c r="C984" s="720"/>
      <c r="D984" s="720"/>
      <c r="E984" s="299"/>
      <c r="F984" s="299"/>
      <c r="G984" s="299"/>
      <c r="H984" s="299"/>
      <c r="I984" s="299"/>
      <c r="J984" s="299"/>
      <c r="K984" s="720"/>
      <c r="L984" s="720"/>
      <c r="M984" s="720"/>
      <c r="N984" s="720"/>
      <c r="O984" s="720"/>
      <c r="P984" s="720"/>
      <c r="Q984" s="720"/>
      <c r="R984" s="720"/>
      <c r="S984" s="720"/>
      <c r="T984" s="720"/>
      <c r="U984" s="720"/>
      <c r="V984" s="720"/>
      <c r="W984" s="720"/>
      <c r="X984" s="720"/>
      <c r="Y984" s="720"/>
      <c r="Z984" s="720"/>
    </row>
    <row r="985" spans="1:26" ht="12.75" customHeight="1">
      <c r="A985" s="720"/>
      <c r="B985" s="720"/>
      <c r="C985" s="720"/>
      <c r="D985" s="720"/>
      <c r="E985" s="299"/>
      <c r="F985" s="299"/>
      <c r="G985" s="299"/>
      <c r="H985" s="299"/>
      <c r="I985" s="299"/>
      <c r="J985" s="299"/>
      <c r="K985" s="720"/>
      <c r="L985" s="720"/>
      <c r="M985" s="720"/>
      <c r="N985" s="720"/>
      <c r="O985" s="720"/>
      <c r="P985" s="720"/>
      <c r="Q985" s="720"/>
      <c r="R985" s="720"/>
      <c r="S985" s="720"/>
      <c r="T985" s="720"/>
      <c r="U985" s="720"/>
      <c r="V985" s="720"/>
      <c r="W985" s="720"/>
      <c r="X985" s="720"/>
      <c r="Y985" s="720"/>
      <c r="Z985" s="720"/>
    </row>
    <row r="986" spans="1:26" ht="12.75" customHeight="1">
      <c r="A986" s="720"/>
      <c r="B986" s="720"/>
      <c r="C986" s="720"/>
      <c r="D986" s="720"/>
      <c r="E986" s="299"/>
      <c r="F986" s="299"/>
      <c r="G986" s="299"/>
      <c r="H986" s="299"/>
      <c r="I986" s="299"/>
      <c r="J986" s="299"/>
      <c r="K986" s="720"/>
      <c r="L986" s="720"/>
      <c r="M986" s="720"/>
      <c r="N986" s="720"/>
      <c r="O986" s="720"/>
      <c r="P986" s="720"/>
      <c r="Q986" s="720"/>
      <c r="R986" s="720"/>
      <c r="S986" s="720"/>
      <c r="T986" s="720"/>
      <c r="U986" s="720"/>
      <c r="V986" s="720"/>
      <c r="W986" s="720"/>
      <c r="X986" s="720"/>
      <c r="Y986" s="720"/>
      <c r="Z986" s="720"/>
    </row>
    <row r="987" spans="1:26" ht="12.75" customHeight="1">
      <c r="A987" s="720"/>
      <c r="B987" s="720"/>
      <c r="C987" s="720"/>
      <c r="D987" s="720"/>
      <c r="E987" s="299"/>
      <c r="F987" s="299"/>
      <c r="G987" s="299"/>
      <c r="H987" s="299"/>
      <c r="I987" s="299"/>
      <c r="J987" s="299"/>
      <c r="K987" s="720"/>
      <c r="L987" s="720"/>
      <c r="M987" s="720"/>
      <c r="N987" s="720"/>
      <c r="O987" s="720"/>
      <c r="P987" s="720"/>
      <c r="Q987" s="720"/>
      <c r="R987" s="720"/>
      <c r="S987" s="720"/>
      <c r="T987" s="720"/>
      <c r="U987" s="720"/>
      <c r="V987" s="720"/>
      <c r="W987" s="720"/>
      <c r="X987" s="720"/>
      <c r="Y987" s="720"/>
      <c r="Z987" s="720"/>
    </row>
    <row r="988" spans="1:26" ht="12.75" customHeight="1">
      <c r="A988" s="720"/>
      <c r="B988" s="720"/>
      <c r="C988" s="720"/>
      <c r="D988" s="720"/>
      <c r="E988" s="299"/>
      <c r="F988" s="299"/>
      <c r="G988" s="299"/>
      <c r="H988" s="299"/>
      <c r="I988" s="299"/>
      <c r="J988" s="299"/>
      <c r="K988" s="720"/>
      <c r="L988" s="720"/>
      <c r="M988" s="720"/>
      <c r="N988" s="720"/>
      <c r="O988" s="720"/>
      <c r="P988" s="720"/>
      <c r="Q988" s="720"/>
      <c r="R988" s="720"/>
      <c r="S988" s="720"/>
      <c r="T988" s="720"/>
      <c r="U988" s="720"/>
      <c r="V988" s="720"/>
      <c r="W988" s="720"/>
      <c r="X988" s="720"/>
      <c r="Y988" s="720"/>
      <c r="Z988" s="720"/>
    </row>
    <row r="989" spans="1:26" ht="12.75" customHeight="1">
      <c r="A989" s="720"/>
      <c r="B989" s="720"/>
      <c r="C989" s="720"/>
      <c r="D989" s="720"/>
      <c r="E989" s="299"/>
      <c r="F989" s="299"/>
      <c r="G989" s="299"/>
      <c r="H989" s="299"/>
      <c r="I989" s="299"/>
      <c r="J989" s="299"/>
      <c r="K989" s="720"/>
      <c r="L989" s="720"/>
      <c r="M989" s="720"/>
      <c r="N989" s="720"/>
      <c r="O989" s="720"/>
      <c r="P989" s="720"/>
      <c r="Q989" s="720"/>
      <c r="R989" s="720"/>
      <c r="S989" s="720"/>
      <c r="T989" s="720"/>
      <c r="U989" s="720"/>
      <c r="V989" s="720"/>
      <c r="W989" s="720"/>
      <c r="X989" s="720"/>
      <c r="Y989" s="720"/>
      <c r="Z989" s="720"/>
    </row>
    <row r="990" spans="1:26" ht="12.75" customHeight="1">
      <c r="A990" s="720"/>
      <c r="B990" s="720"/>
      <c r="C990" s="720"/>
      <c r="D990" s="720"/>
      <c r="E990" s="299"/>
      <c r="F990" s="299"/>
      <c r="G990" s="299"/>
      <c r="H990" s="299"/>
      <c r="I990" s="299"/>
      <c r="J990" s="299"/>
      <c r="K990" s="720"/>
      <c r="L990" s="720"/>
      <c r="M990" s="720"/>
      <c r="N990" s="720"/>
      <c r="O990" s="720"/>
      <c r="P990" s="720"/>
      <c r="Q990" s="720"/>
      <c r="R990" s="720"/>
      <c r="S990" s="720"/>
      <c r="T990" s="720"/>
      <c r="U990" s="720"/>
      <c r="V990" s="720"/>
      <c r="W990" s="720"/>
      <c r="X990" s="720"/>
      <c r="Y990" s="720"/>
      <c r="Z990" s="720"/>
    </row>
    <row r="991" spans="1:26" ht="12.75" customHeight="1">
      <c r="A991" s="720"/>
      <c r="B991" s="720"/>
      <c r="C991" s="720"/>
      <c r="D991" s="720"/>
      <c r="E991" s="299"/>
      <c r="F991" s="299"/>
      <c r="G991" s="299"/>
      <c r="H991" s="299"/>
      <c r="I991" s="299"/>
      <c r="J991" s="299"/>
      <c r="K991" s="720"/>
      <c r="L991" s="720"/>
      <c r="M991" s="720"/>
      <c r="N991" s="720"/>
      <c r="O991" s="720"/>
      <c r="P991" s="720"/>
      <c r="Q991" s="720"/>
      <c r="R991" s="720"/>
      <c r="S991" s="720"/>
      <c r="T991" s="720"/>
      <c r="U991" s="720"/>
      <c r="V991" s="720"/>
      <c r="W991" s="720"/>
      <c r="X991" s="720"/>
      <c r="Y991" s="720"/>
      <c r="Z991" s="720"/>
    </row>
    <row r="992" spans="1:26" ht="12.75" customHeight="1">
      <c r="A992" s="720"/>
      <c r="B992" s="720"/>
      <c r="C992" s="720"/>
      <c r="D992" s="720"/>
      <c r="E992" s="299"/>
      <c r="F992" s="299"/>
      <c r="G992" s="299"/>
      <c r="H992" s="299"/>
      <c r="I992" s="299"/>
      <c r="J992" s="299"/>
      <c r="K992" s="720"/>
      <c r="L992" s="720"/>
      <c r="M992" s="720"/>
      <c r="N992" s="720"/>
      <c r="O992" s="720"/>
      <c r="P992" s="720"/>
      <c r="Q992" s="720"/>
      <c r="R992" s="720"/>
      <c r="S992" s="720"/>
      <c r="T992" s="720"/>
      <c r="U992" s="720"/>
      <c r="V992" s="720"/>
      <c r="W992" s="720"/>
      <c r="X992" s="720"/>
      <c r="Y992" s="720"/>
      <c r="Z992" s="720"/>
    </row>
    <row r="993" spans="1:26" ht="12.75" customHeight="1">
      <c r="A993" s="720"/>
      <c r="B993" s="720"/>
      <c r="C993" s="720"/>
      <c r="D993" s="720"/>
      <c r="E993" s="299"/>
      <c r="F993" s="299"/>
      <c r="G993" s="299"/>
      <c r="H993" s="299"/>
      <c r="I993" s="299"/>
      <c r="J993" s="299"/>
      <c r="K993" s="720"/>
      <c r="L993" s="720"/>
      <c r="M993" s="720"/>
      <c r="N993" s="720"/>
      <c r="O993" s="720"/>
      <c r="P993" s="720"/>
      <c r="Q993" s="720"/>
      <c r="R993" s="720"/>
      <c r="S993" s="720"/>
      <c r="T993" s="720"/>
      <c r="U993" s="720"/>
      <c r="V993" s="720"/>
      <c r="W993" s="720"/>
      <c r="X993" s="720"/>
      <c r="Y993" s="720"/>
      <c r="Z993" s="720"/>
    </row>
    <row r="994" spans="1:26" ht="12.75" customHeight="1">
      <c r="A994" s="720"/>
      <c r="B994" s="720"/>
      <c r="C994" s="720"/>
      <c r="D994" s="720"/>
      <c r="E994" s="299"/>
      <c r="F994" s="299"/>
      <c r="G994" s="299"/>
      <c r="H994" s="299"/>
      <c r="I994" s="299"/>
      <c r="J994" s="299"/>
      <c r="K994" s="720"/>
      <c r="L994" s="720"/>
      <c r="M994" s="720"/>
      <c r="N994" s="720"/>
      <c r="O994" s="720"/>
      <c r="P994" s="720"/>
      <c r="Q994" s="720"/>
      <c r="R994" s="720"/>
      <c r="S994" s="720"/>
      <c r="T994" s="720"/>
      <c r="U994" s="720"/>
      <c r="V994" s="720"/>
      <c r="W994" s="720"/>
      <c r="X994" s="720"/>
      <c r="Y994" s="720"/>
      <c r="Z994" s="720"/>
    </row>
    <row r="995" spans="1:26" ht="12.75" customHeight="1">
      <c r="A995" s="720"/>
      <c r="B995" s="720"/>
      <c r="C995" s="720"/>
      <c r="D995" s="720"/>
      <c r="E995" s="299"/>
      <c r="F995" s="299"/>
      <c r="G995" s="299"/>
      <c r="H995" s="299"/>
      <c r="I995" s="299"/>
      <c r="J995" s="299"/>
      <c r="K995" s="720"/>
      <c r="L995" s="720"/>
      <c r="M995" s="720"/>
      <c r="N995" s="720"/>
      <c r="O995" s="720"/>
      <c r="P995" s="720"/>
      <c r="Q995" s="720"/>
      <c r="R995" s="720"/>
      <c r="S995" s="720"/>
      <c r="T995" s="720"/>
      <c r="U995" s="720"/>
      <c r="V995" s="720"/>
      <c r="W995" s="720"/>
      <c r="X995" s="720"/>
      <c r="Y995" s="720"/>
      <c r="Z995" s="720"/>
    </row>
    <row r="996" spans="1:26" ht="12.75" customHeight="1">
      <c r="A996" s="720"/>
      <c r="B996" s="720"/>
      <c r="C996" s="720"/>
      <c r="D996" s="720"/>
      <c r="E996" s="299"/>
      <c r="F996" s="299"/>
      <c r="G996" s="299"/>
      <c r="H996" s="299"/>
      <c r="I996" s="299"/>
      <c r="J996" s="299"/>
      <c r="K996" s="720"/>
      <c r="L996" s="720"/>
      <c r="M996" s="720"/>
      <c r="N996" s="720"/>
      <c r="O996" s="720"/>
      <c r="P996" s="720"/>
      <c r="Q996" s="720"/>
      <c r="R996" s="720"/>
      <c r="S996" s="720"/>
      <c r="T996" s="720"/>
      <c r="U996" s="720"/>
      <c r="V996" s="720"/>
      <c r="W996" s="720"/>
      <c r="X996" s="720"/>
      <c r="Y996" s="720"/>
      <c r="Z996" s="720"/>
    </row>
    <row r="997" spans="1:26" ht="12.75" customHeight="1">
      <c r="A997" s="720"/>
      <c r="B997" s="720"/>
      <c r="C997" s="720"/>
      <c r="D997" s="720"/>
      <c r="E997" s="299"/>
      <c r="F997" s="299"/>
      <c r="G997" s="299"/>
      <c r="H997" s="299"/>
      <c r="I997" s="299"/>
      <c r="J997" s="299"/>
      <c r="K997" s="720"/>
      <c r="L997" s="720"/>
      <c r="M997" s="720"/>
      <c r="N997" s="720"/>
      <c r="O997" s="720"/>
      <c r="P997" s="720"/>
      <c r="Q997" s="720"/>
      <c r="R997" s="720"/>
      <c r="S997" s="720"/>
      <c r="T997" s="720"/>
      <c r="U997" s="720"/>
      <c r="V997" s="720"/>
      <c r="W997" s="720"/>
      <c r="X997" s="720"/>
      <c r="Y997" s="720"/>
      <c r="Z997" s="720"/>
    </row>
    <row r="998" spans="1:26" ht="12.75" customHeight="1">
      <c r="A998" s="720"/>
      <c r="B998" s="720"/>
      <c r="C998" s="720"/>
      <c r="D998" s="720"/>
      <c r="E998" s="299"/>
      <c r="F998" s="299"/>
      <c r="G998" s="299"/>
      <c r="H998" s="299"/>
      <c r="I998" s="299"/>
      <c r="J998" s="299"/>
      <c r="K998" s="720"/>
      <c r="L998" s="720"/>
      <c r="M998" s="720"/>
      <c r="N998" s="720"/>
      <c r="O998" s="720"/>
      <c r="P998" s="720"/>
      <c r="Q998" s="720"/>
      <c r="R998" s="720"/>
      <c r="S998" s="720"/>
      <c r="T998" s="720"/>
      <c r="U998" s="720"/>
      <c r="V998" s="720"/>
      <c r="W998" s="720"/>
      <c r="X998" s="720"/>
      <c r="Y998" s="720"/>
      <c r="Z998" s="720"/>
    </row>
    <row r="999" spans="1:26" ht="12.75" customHeight="1">
      <c r="A999" s="720"/>
      <c r="B999" s="720"/>
      <c r="C999" s="720"/>
      <c r="D999" s="720"/>
      <c r="E999" s="299"/>
      <c r="F999" s="299"/>
      <c r="G999" s="299"/>
      <c r="H999" s="299"/>
      <c r="I999" s="299"/>
      <c r="J999" s="299"/>
      <c r="K999" s="720"/>
      <c r="L999" s="720"/>
      <c r="M999" s="720"/>
      <c r="N999" s="720"/>
      <c r="O999" s="720"/>
      <c r="P999" s="720"/>
      <c r="Q999" s="720"/>
      <c r="R999" s="720"/>
      <c r="S999" s="720"/>
      <c r="T999" s="720"/>
      <c r="U999" s="720"/>
      <c r="V999" s="720"/>
      <c r="W999" s="720"/>
      <c r="X999" s="720"/>
      <c r="Y999" s="720"/>
      <c r="Z999" s="720"/>
    </row>
    <row r="1000" spans="1:26" ht="12.75" customHeight="1">
      <c r="A1000" s="720"/>
      <c r="B1000" s="720"/>
      <c r="C1000" s="720"/>
      <c r="D1000" s="720"/>
      <c r="E1000" s="299"/>
      <c r="F1000" s="299"/>
      <c r="G1000" s="299"/>
      <c r="H1000" s="299"/>
      <c r="I1000" s="299"/>
      <c r="J1000" s="299"/>
      <c r="K1000" s="720"/>
      <c r="L1000" s="720"/>
      <c r="M1000" s="720"/>
      <c r="N1000" s="720"/>
      <c r="O1000" s="720"/>
      <c r="P1000" s="720"/>
      <c r="Q1000" s="720"/>
      <c r="R1000" s="720"/>
      <c r="S1000" s="720"/>
      <c r="T1000" s="720"/>
      <c r="U1000" s="720"/>
      <c r="V1000" s="720"/>
      <c r="W1000" s="720"/>
      <c r="X1000" s="720"/>
      <c r="Y1000" s="720"/>
      <c r="Z1000" s="720"/>
    </row>
    <row r="1001" spans="1:26" ht="12.75" customHeight="1">
      <c r="A1001" s="720"/>
      <c r="B1001" s="720"/>
      <c r="C1001" s="720"/>
      <c r="D1001" s="720"/>
      <c r="E1001" s="299"/>
      <c r="F1001" s="299"/>
      <c r="G1001" s="299"/>
      <c r="H1001" s="299"/>
      <c r="I1001" s="299"/>
      <c r="J1001" s="299"/>
      <c r="K1001" s="720"/>
      <c r="L1001" s="720"/>
      <c r="M1001" s="720"/>
      <c r="N1001" s="720"/>
      <c r="O1001" s="720"/>
      <c r="P1001" s="720"/>
      <c r="Q1001" s="720"/>
      <c r="R1001" s="720"/>
      <c r="S1001" s="720"/>
      <c r="T1001" s="720"/>
      <c r="U1001" s="720"/>
      <c r="V1001" s="720"/>
      <c r="W1001" s="720"/>
      <c r="X1001" s="720"/>
      <c r="Y1001" s="720"/>
      <c r="Z1001" s="720"/>
    </row>
    <row r="1002" spans="1:26" ht="12.75" customHeight="1">
      <c r="A1002" s="720"/>
      <c r="B1002" s="720"/>
      <c r="C1002" s="720"/>
      <c r="D1002" s="720"/>
      <c r="E1002" s="299"/>
      <c r="F1002" s="299"/>
      <c r="G1002" s="299"/>
      <c r="H1002" s="299"/>
      <c r="I1002" s="299"/>
      <c r="J1002" s="299"/>
      <c r="K1002" s="720"/>
      <c r="L1002" s="720"/>
      <c r="M1002" s="720"/>
      <c r="N1002" s="720"/>
      <c r="O1002" s="720"/>
      <c r="P1002" s="720"/>
      <c r="Q1002" s="720"/>
      <c r="R1002" s="720"/>
      <c r="S1002" s="720"/>
      <c r="T1002" s="720"/>
      <c r="U1002" s="720"/>
      <c r="V1002" s="720"/>
      <c r="W1002" s="720"/>
      <c r="X1002" s="720"/>
      <c r="Y1002" s="720"/>
      <c r="Z1002" s="720"/>
    </row>
    <row r="1003" spans="1:26" ht="12.75" customHeight="1">
      <c r="A1003" s="720"/>
      <c r="B1003" s="720"/>
      <c r="C1003" s="720"/>
      <c r="D1003" s="720"/>
      <c r="E1003" s="299"/>
      <c r="F1003" s="299"/>
      <c r="G1003" s="299"/>
      <c r="H1003" s="299"/>
      <c r="I1003" s="299"/>
      <c r="J1003" s="299"/>
      <c r="K1003" s="720"/>
      <c r="L1003" s="720"/>
      <c r="M1003" s="720"/>
      <c r="N1003" s="720"/>
      <c r="O1003" s="720"/>
      <c r="P1003" s="720"/>
      <c r="Q1003" s="720"/>
      <c r="R1003" s="720"/>
      <c r="S1003" s="720"/>
      <c r="T1003" s="720"/>
      <c r="U1003" s="720"/>
      <c r="V1003" s="720"/>
      <c r="W1003" s="720"/>
      <c r="X1003" s="720"/>
      <c r="Y1003" s="720"/>
      <c r="Z1003" s="720"/>
    </row>
    <row r="1004" spans="1:26" ht="12.75" customHeight="1">
      <c r="A1004" s="720"/>
      <c r="B1004" s="720"/>
      <c r="C1004" s="720"/>
      <c r="D1004" s="720"/>
      <c r="E1004" s="299"/>
      <c r="F1004" s="299"/>
      <c r="G1004" s="299"/>
      <c r="H1004" s="299"/>
      <c r="I1004" s="299"/>
      <c r="J1004" s="299"/>
      <c r="K1004" s="720"/>
      <c r="L1004" s="720"/>
      <c r="M1004" s="720"/>
      <c r="N1004" s="720"/>
      <c r="O1004" s="720"/>
      <c r="P1004" s="720"/>
      <c r="Q1004" s="720"/>
      <c r="R1004" s="720"/>
      <c r="S1004" s="720"/>
      <c r="T1004" s="720"/>
      <c r="U1004" s="720"/>
      <c r="V1004" s="720"/>
      <c r="W1004" s="720"/>
      <c r="X1004" s="720"/>
      <c r="Y1004" s="720"/>
      <c r="Z1004" s="720"/>
    </row>
    <row r="1005" spans="1:26" ht="12.75" customHeight="1">
      <c r="A1005" s="720"/>
      <c r="B1005" s="720"/>
      <c r="C1005" s="720"/>
      <c r="D1005" s="720"/>
      <c r="E1005" s="299"/>
      <c r="F1005" s="299"/>
      <c r="G1005" s="299"/>
      <c r="H1005" s="299"/>
      <c r="I1005" s="299"/>
      <c r="J1005" s="299"/>
      <c r="K1005" s="720"/>
      <c r="L1005" s="720"/>
      <c r="M1005" s="720"/>
      <c r="N1005" s="720"/>
      <c r="O1005" s="720"/>
      <c r="P1005" s="720"/>
      <c r="Q1005" s="720"/>
      <c r="R1005" s="720"/>
      <c r="S1005" s="720"/>
      <c r="T1005" s="720"/>
      <c r="U1005" s="720"/>
      <c r="V1005" s="720"/>
      <c r="W1005" s="720"/>
      <c r="X1005" s="720"/>
      <c r="Y1005" s="720"/>
      <c r="Z1005" s="720"/>
    </row>
    <row r="1006" spans="1:26" ht="12.75" customHeight="1">
      <c r="A1006" s="720"/>
      <c r="B1006" s="720"/>
      <c r="C1006" s="720"/>
      <c r="D1006" s="720"/>
      <c r="E1006" s="299"/>
      <c r="F1006" s="299"/>
      <c r="G1006" s="299"/>
      <c r="H1006" s="299"/>
      <c r="I1006" s="299"/>
      <c r="J1006" s="299"/>
      <c r="K1006" s="720"/>
      <c r="L1006" s="720"/>
      <c r="M1006" s="720"/>
      <c r="N1006" s="720"/>
      <c r="O1006" s="720"/>
      <c r="P1006" s="720"/>
      <c r="Q1006" s="720"/>
      <c r="R1006" s="720"/>
      <c r="S1006" s="720"/>
      <c r="T1006" s="720"/>
      <c r="U1006" s="720"/>
      <c r="V1006" s="720"/>
      <c r="W1006" s="720"/>
      <c r="X1006" s="720"/>
      <c r="Y1006" s="720"/>
      <c r="Z1006" s="720"/>
    </row>
    <row r="1007" spans="1:26" ht="12.75" customHeight="1">
      <c r="A1007" s="720"/>
      <c r="B1007" s="720"/>
      <c r="C1007" s="720"/>
      <c r="D1007" s="720"/>
      <c r="E1007" s="299"/>
      <c r="F1007" s="299"/>
      <c r="G1007" s="299"/>
      <c r="H1007" s="299"/>
      <c r="I1007" s="299"/>
      <c r="J1007" s="299"/>
      <c r="K1007" s="720"/>
      <c r="L1007" s="720"/>
      <c r="M1007" s="720"/>
      <c r="N1007" s="720"/>
      <c r="O1007" s="720"/>
      <c r="P1007" s="720"/>
      <c r="Q1007" s="720"/>
      <c r="R1007" s="720"/>
      <c r="S1007" s="720"/>
      <c r="T1007" s="720"/>
      <c r="U1007" s="720"/>
      <c r="V1007" s="720"/>
      <c r="W1007" s="720"/>
      <c r="X1007" s="720"/>
      <c r="Y1007" s="720"/>
      <c r="Z1007" s="720"/>
    </row>
    <row r="1008" spans="1:26" ht="12.75" customHeight="1">
      <c r="A1008" s="720"/>
      <c r="B1008" s="720"/>
      <c r="C1008" s="720"/>
      <c r="D1008" s="720"/>
      <c r="E1008" s="299"/>
      <c r="F1008" s="299"/>
      <c r="G1008" s="299"/>
      <c r="H1008" s="299"/>
      <c r="I1008" s="299"/>
      <c r="J1008" s="299"/>
      <c r="K1008" s="720"/>
      <c r="L1008" s="720"/>
      <c r="M1008" s="720"/>
      <c r="N1008" s="720"/>
      <c r="O1008" s="720"/>
      <c r="P1008" s="720"/>
      <c r="Q1008" s="720"/>
      <c r="R1008" s="720"/>
      <c r="S1008" s="720"/>
      <c r="T1008" s="720"/>
      <c r="U1008" s="720"/>
      <c r="V1008" s="720"/>
      <c r="W1008" s="720"/>
      <c r="X1008" s="720"/>
      <c r="Y1008" s="720"/>
      <c r="Z1008" s="720"/>
    </row>
    <row r="1009" spans="1:26" ht="12.75" customHeight="1">
      <c r="A1009" s="720"/>
      <c r="B1009" s="720"/>
      <c r="C1009" s="720"/>
      <c r="D1009" s="720"/>
      <c r="E1009" s="299"/>
      <c r="F1009" s="299"/>
      <c r="G1009" s="299"/>
      <c r="H1009" s="299"/>
      <c r="I1009" s="299"/>
      <c r="J1009" s="299"/>
      <c r="K1009" s="720"/>
      <c r="L1009" s="720"/>
      <c r="M1009" s="720"/>
      <c r="N1009" s="720"/>
      <c r="O1009" s="720"/>
      <c r="P1009" s="720"/>
      <c r="Q1009" s="720"/>
      <c r="R1009" s="720"/>
      <c r="S1009" s="720"/>
      <c r="T1009" s="720"/>
      <c r="U1009" s="720"/>
      <c r="V1009" s="720"/>
      <c r="W1009" s="720"/>
      <c r="X1009" s="720"/>
      <c r="Y1009" s="720"/>
      <c r="Z1009" s="720"/>
    </row>
    <row r="1010" spans="1:26" ht="12.75" customHeight="1">
      <c r="A1010" s="720"/>
      <c r="B1010" s="720"/>
      <c r="C1010" s="720"/>
      <c r="D1010" s="720"/>
      <c r="E1010" s="299"/>
      <c r="F1010" s="299"/>
      <c r="G1010" s="299"/>
      <c r="H1010" s="299"/>
      <c r="I1010" s="299"/>
      <c r="J1010" s="299"/>
      <c r="K1010" s="720"/>
      <c r="L1010" s="720"/>
      <c r="M1010" s="720"/>
      <c r="N1010" s="720"/>
      <c r="O1010" s="720"/>
      <c r="P1010" s="720"/>
      <c r="Q1010" s="720"/>
      <c r="R1010" s="720"/>
      <c r="S1010" s="720"/>
      <c r="T1010" s="720"/>
      <c r="U1010" s="720"/>
      <c r="V1010" s="720"/>
      <c r="W1010" s="720"/>
      <c r="X1010" s="720"/>
      <c r="Y1010" s="720"/>
      <c r="Z1010" s="720"/>
    </row>
    <row r="1011" spans="1:26" ht="12.75" customHeight="1">
      <c r="A1011" s="720"/>
      <c r="B1011" s="720"/>
      <c r="C1011" s="720"/>
      <c r="D1011" s="720"/>
      <c r="E1011" s="299"/>
      <c r="F1011" s="299"/>
      <c r="G1011" s="299"/>
      <c r="H1011" s="299"/>
      <c r="I1011" s="299"/>
      <c r="J1011" s="299"/>
      <c r="K1011" s="720"/>
      <c r="L1011" s="720"/>
      <c r="M1011" s="720"/>
      <c r="N1011" s="720"/>
      <c r="O1011" s="720"/>
      <c r="P1011" s="720"/>
      <c r="Q1011" s="720"/>
      <c r="R1011" s="720"/>
      <c r="S1011" s="720"/>
      <c r="T1011" s="720"/>
      <c r="U1011" s="720"/>
      <c r="V1011" s="720"/>
      <c r="W1011" s="720"/>
      <c r="X1011" s="720"/>
      <c r="Y1011" s="720"/>
      <c r="Z1011" s="720"/>
    </row>
    <row r="1012" spans="1:26" ht="12.75" customHeight="1">
      <c r="A1012" s="720"/>
      <c r="B1012" s="720"/>
      <c r="C1012" s="720"/>
      <c r="D1012" s="720"/>
      <c r="E1012" s="299"/>
      <c r="F1012" s="299"/>
      <c r="G1012" s="299"/>
      <c r="H1012" s="299"/>
      <c r="I1012" s="299"/>
      <c r="J1012" s="299"/>
      <c r="K1012" s="720"/>
      <c r="L1012" s="720"/>
      <c r="M1012" s="720"/>
      <c r="N1012" s="720"/>
      <c r="O1012" s="720"/>
      <c r="P1012" s="720"/>
      <c r="Q1012" s="720"/>
      <c r="R1012" s="720"/>
      <c r="S1012" s="720"/>
      <c r="T1012" s="720"/>
      <c r="U1012" s="720"/>
      <c r="V1012" s="720"/>
      <c r="W1012" s="720"/>
      <c r="X1012" s="720"/>
      <c r="Y1012" s="720"/>
      <c r="Z1012" s="720"/>
    </row>
    <row r="1013" spans="1:26" ht="12.75" customHeight="1">
      <c r="A1013" s="720"/>
      <c r="B1013" s="720"/>
      <c r="C1013" s="720"/>
      <c r="D1013" s="720"/>
      <c r="E1013" s="299"/>
      <c r="F1013" s="299"/>
      <c r="G1013" s="299"/>
      <c r="H1013" s="299"/>
      <c r="I1013" s="299"/>
      <c r="J1013" s="299"/>
      <c r="K1013" s="720"/>
      <c r="L1013" s="720"/>
      <c r="M1013" s="720"/>
      <c r="N1013" s="720"/>
      <c r="O1013" s="720"/>
      <c r="P1013" s="720"/>
      <c r="Q1013" s="720"/>
      <c r="R1013" s="720"/>
      <c r="S1013" s="720"/>
      <c r="T1013" s="720"/>
      <c r="U1013" s="720"/>
      <c r="V1013" s="720"/>
      <c r="W1013" s="720"/>
      <c r="X1013" s="720"/>
      <c r="Y1013" s="720"/>
      <c r="Z1013" s="720"/>
    </row>
    <row r="1014" spans="1:26" ht="12.75" customHeight="1">
      <c r="A1014" s="720"/>
      <c r="B1014" s="720"/>
      <c r="C1014" s="720"/>
      <c r="D1014" s="720"/>
      <c r="E1014" s="299"/>
      <c r="F1014" s="299"/>
      <c r="G1014" s="299"/>
      <c r="H1014" s="299"/>
      <c r="I1014" s="299"/>
      <c r="J1014" s="299"/>
      <c r="K1014" s="720"/>
      <c r="L1014" s="720"/>
      <c r="M1014" s="720"/>
      <c r="N1014" s="720"/>
      <c r="O1014" s="720"/>
      <c r="P1014" s="720"/>
      <c r="Q1014" s="720"/>
      <c r="R1014" s="720"/>
      <c r="S1014" s="720"/>
      <c r="T1014" s="720"/>
      <c r="U1014" s="720"/>
      <c r="V1014" s="720"/>
      <c r="W1014" s="720"/>
      <c r="X1014" s="720"/>
      <c r="Y1014" s="720"/>
      <c r="Z1014" s="720"/>
    </row>
    <row r="1015" spans="1:26" ht="12.75" customHeight="1">
      <c r="A1015" s="720"/>
      <c r="B1015" s="720"/>
      <c r="C1015" s="720"/>
      <c r="D1015" s="720"/>
      <c r="E1015" s="299"/>
      <c r="F1015" s="299"/>
      <c r="G1015" s="299"/>
      <c r="H1015" s="299"/>
      <c r="I1015" s="299"/>
      <c r="J1015" s="299"/>
      <c r="K1015" s="720"/>
      <c r="L1015" s="720"/>
      <c r="M1015" s="720"/>
      <c r="N1015" s="720"/>
      <c r="O1015" s="720"/>
      <c r="P1015" s="720"/>
      <c r="Q1015" s="720"/>
      <c r="R1015" s="720"/>
      <c r="S1015" s="720"/>
      <c r="T1015" s="720"/>
      <c r="U1015" s="720"/>
      <c r="V1015" s="720"/>
      <c r="W1015" s="720"/>
      <c r="X1015" s="720"/>
      <c r="Y1015" s="720"/>
      <c r="Z1015" s="720"/>
    </row>
    <row r="1016" spans="1:26" ht="12.75" customHeight="1">
      <c r="A1016" s="720"/>
      <c r="B1016" s="720"/>
      <c r="C1016" s="720"/>
      <c r="D1016" s="720"/>
      <c r="E1016" s="299"/>
      <c r="F1016" s="299"/>
      <c r="G1016" s="299"/>
      <c r="H1016" s="299"/>
      <c r="I1016" s="299"/>
      <c r="J1016" s="299"/>
      <c r="K1016" s="720"/>
      <c r="L1016" s="720"/>
      <c r="M1016" s="720"/>
      <c r="N1016" s="720"/>
      <c r="O1016" s="720"/>
      <c r="P1016" s="720"/>
      <c r="Q1016" s="720"/>
      <c r="R1016" s="720"/>
      <c r="S1016" s="720"/>
      <c r="T1016" s="720"/>
      <c r="U1016" s="720"/>
      <c r="V1016" s="720"/>
      <c r="W1016" s="720"/>
      <c r="X1016" s="720"/>
      <c r="Y1016" s="720"/>
      <c r="Z1016" s="720"/>
    </row>
    <row r="1017" spans="1:26" ht="12.75" customHeight="1">
      <c r="A1017" s="720"/>
      <c r="B1017" s="720"/>
      <c r="C1017" s="720"/>
      <c r="D1017" s="720"/>
      <c r="E1017" s="299"/>
      <c r="F1017" s="299"/>
      <c r="G1017" s="299"/>
      <c r="H1017" s="299"/>
      <c r="I1017" s="299"/>
      <c r="J1017" s="299"/>
      <c r="K1017" s="720"/>
      <c r="L1017" s="720"/>
      <c r="M1017" s="720"/>
      <c r="N1017" s="720"/>
      <c r="O1017" s="720"/>
      <c r="P1017" s="720"/>
      <c r="Q1017" s="720"/>
      <c r="R1017" s="720"/>
      <c r="S1017" s="720"/>
      <c r="T1017" s="720"/>
      <c r="U1017" s="720"/>
      <c r="V1017" s="720"/>
      <c r="W1017" s="720"/>
      <c r="X1017" s="720"/>
      <c r="Y1017" s="720"/>
      <c r="Z1017" s="720"/>
    </row>
    <row r="1018" spans="1:26" ht="12.75" customHeight="1">
      <c r="A1018" s="720"/>
      <c r="B1018" s="720"/>
      <c r="C1018" s="720"/>
      <c r="D1018" s="720"/>
      <c r="E1018" s="299"/>
      <c r="F1018" s="299"/>
      <c r="G1018" s="299"/>
      <c r="H1018" s="299"/>
      <c r="I1018" s="299"/>
      <c r="J1018" s="299"/>
      <c r="K1018" s="720"/>
      <c r="L1018" s="720"/>
      <c r="M1018" s="720"/>
      <c r="N1018" s="720"/>
      <c r="O1018" s="720"/>
      <c r="P1018" s="720"/>
      <c r="Q1018" s="720"/>
      <c r="R1018" s="720"/>
      <c r="S1018" s="720"/>
      <c r="T1018" s="720"/>
      <c r="U1018" s="720"/>
      <c r="V1018" s="720"/>
      <c r="W1018" s="720"/>
      <c r="X1018" s="720"/>
      <c r="Y1018" s="720"/>
      <c r="Z1018" s="720"/>
    </row>
    <row r="1019" spans="1:26" ht="12.75" customHeight="1">
      <c r="A1019" s="720"/>
      <c r="B1019" s="720"/>
      <c r="C1019" s="720"/>
      <c r="D1019" s="720"/>
      <c r="E1019" s="299"/>
      <c r="F1019" s="299"/>
      <c r="G1019" s="299"/>
      <c r="H1019" s="299"/>
      <c r="I1019" s="299"/>
      <c r="J1019" s="299"/>
      <c r="K1019" s="720"/>
      <c r="L1019" s="720"/>
      <c r="M1019" s="720"/>
      <c r="N1019" s="720"/>
      <c r="O1019" s="720"/>
      <c r="P1019" s="720"/>
      <c r="Q1019" s="720"/>
      <c r="R1019" s="720"/>
      <c r="S1019" s="720"/>
      <c r="T1019" s="720"/>
      <c r="U1019" s="720"/>
      <c r="V1019" s="720"/>
      <c r="W1019" s="720"/>
      <c r="X1019" s="720"/>
      <c r="Y1019" s="720"/>
      <c r="Z1019" s="720"/>
    </row>
    <row r="1020" spans="1:26" ht="12.75" customHeight="1">
      <c r="A1020" s="720"/>
      <c r="B1020" s="720"/>
      <c r="C1020" s="720"/>
      <c r="D1020" s="720"/>
      <c r="E1020" s="299"/>
      <c r="F1020" s="299"/>
      <c r="G1020" s="299"/>
      <c r="H1020" s="299"/>
      <c r="I1020" s="299"/>
      <c r="J1020" s="299"/>
      <c r="K1020" s="720"/>
      <c r="L1020" s="720"/>
      <c r="M1020" s="720"/>
      <c r="N1020" s="720"/>
      <c r="O1020" s="720"/>
      <c r="P1020" s="720"/>
      <c r="Q1020" s="720"/>
      <c r="R1020" s="720"/>
      <c r="S1020" s="720"/>
      <c r="T1020" s="720"/>
      <c r="U1020" s="720"/>
      <c r="V1020" s="720"/>
      <c r="W1020" s="720"/>
      <c r="X1020" s="720"/>
      <c r="Y1020" s="720"/>
      <c r="Z1020" s="720"/>
    </row>
  </sheetData>
  <sheetProtection algorithmName="SHA-512" hashValue="t0jdHrK7ItMWp50xe1wjlBwgZxpDq/eciH4HbTb0QebtltX/eKghZSKk0z9OJLu+4KGtBuPmk3ftgle0hW/Ldg==" saltValue="E2hqlUkg0yuVOQ5VPENgWQ==" spinCount="100000" sheet="1" objects="1" scenarios="1" formatColumns="0" formatRows="0" insertRows="0"/>
  <mergeCells count="126">
    <mergeCell ref="D21:D22"/>
    <mergeCell ref="A23:A24"/>
    <mergeCell ref="B23:B24"/>
    <mergeCell ref="A27:A28"/>
    <mergeCell ref="A29:A30"/>
    <mergeCell ref="B29:B30"/>
    <mergeCell ref="C29:C30"/>
    <mergeCell ref="D29:D30"/>
    <mergeCell ref="B27:B28"/>
    <mergeCell ref="C27:C28"/>
    <mergeCell ref="D27:D28"/>
    <mergeCell ref="A25:A26"/>
    <mergeCell ref="B25:B26"/>
    <mergeCell ref="C25:C26"/>
    <mergeCell ref="C23:C24"/>
    <mergeCell ref="D25:D26"/>
    <mergeCell ref="A21:A22"/>
    <mergeCell ref="B21:B22"/>
    <mergeCell ref="C21:C22"/>
    <mergeCell ref="D23:D24"/>
    <mergeCell ref="D37:D38"/>
    <mergeCell ref="A33:A34"/>
    <mergeCell ref="B33:B34"/>
    <mergeCell ref="C33:C34"/>
    <mergeCell ref="C31:C32"/>
    <mergeCell ref="D33:D34"/>
    <mergeCell ref="D31:D32"/>
    <mergeCell ref="A31:A32"/>
    <mergeCell ref="B31:B32"/>
    <mergeCell ref="B35:B36"/>
    <mergeCell ref="C35:C36"/>
    <mergeCell ref="D35:D36"/>
    <mergeCell ref="A35:A36"/>
    <mergeCell ref="A37:A38"/>
    <mergeCell ref="B37:B38"/>
    <mergeCell ref="C37:C38"/>
    <mergeCell ref="B1:D1"/>
    <mergeCell ref="A2:D2"/>
    <mergeCell ref="A3:D3"/>
    <mergeCell ref="A7:A8"/>
    <mergeCell ref="B7:B8"/>
    <mergeCell ref="C7:C8"/>
    <mergeCell ref="D7:D8"/>
    <mergeCell ref="A9:A10"/>
    <mergeCell ref="B9:B10"/>
    <mergeCell ref="C9:C10"/>
    <mergeCell ref="D9:D10"/>
    <mergeCell ref="B4:C4"/>
    <mergeCell ref="B5:C5"/>
    <mergeCell ref="D17:D18"/>
    <mergeCell ref="B19:B20"/>
    <mergeCell ref="C19:C20"/>
    <mergeCell ref="D19:D20"/>
    <mergeCell ref="A19:A20"/>
    <mergeCell ref="D15:D16"/>
    <mergeCell ref="A11:A12"/>
    <mergeCell ref="A13:A14"/>
    <mergeCell ref="B13:B14"/>
    <mergeCell ref="C13:C14"/>
    <mergeCell ref="D13:D14"/>
    <mergeCell ref="A15:A16"/>
    <mergeCell ref="B15:B16"/>
    <mergeCell ref="B11:B12"/>
    <mergeCell ref="C11:C12"/>
    <mergeCell ref="D11:D12"/>
    <mergeCell ref="C15:C16"/>
    <mergeCell ref="A17:A18"/>
    <mergeCell ref="B17:B18"/>
    <mergeCell ref="C17:C18"/>
    <mergeCell ref="A43:A44"/>
    <mergeCell ref="A45:A46"/>
    <mergeCell ref="B45:B46"/>
    <mergeCell ref="C45:C46"/>
    <mergeCell ref="D45:D46"/>
    <mergeCell ref="B43:B44"/>
    <mergeCell ref="C43:C44"/>
    <mergeCell ref="C39:C40"/>
    <mergeCell ref="D39:D40"/>
    <mergeCell ref="A41:A42"/>
    <mergeCell ref="B41:B42"/>
    <mergeCell ref="C41:C42"/>
    <mergeCell ref="D41:D42"/>
    <mergeCell ref="D43:D44"/>
    <mergeCell ref="A39:A40"/>
    <mergeCell ref="B39:B40"/>
    <mergeCell ref="A47:A48"/>
    <mergeCell ref="B47:B48"/>
    <mergeCell ref="C47:C48"/>
    <mergeCell ref="D47:D48"/>
    <mergeCell ref="A49:A50"/>
    <mergeCell ref="B49:B50"/>
    <mergeCell ref="C49:C50"/>
    <mergeCell ref="D49:D50"/>
    <mergeCell ref="A67:B67"/>
    <mergeCell ref="A55:A56"/>
    <mergeCell ref="B55:B56"/>
    <mergeCell ref="C55:C56"/>
    <mergeCell ref="D55:D56"/>
    <mergeCell ref="A57:A58"/>
    <mergeCell ref="B57:B58"/>
    <mergeCell ref="C57:C58"/>
    <mergeCell ref="D57:D58"/>
    <mergeCell ref="A51:A52"/>
    <mergeCell ref="B51:B52"/>
    <mergeCell ref="C51:C52"/>
    <mergeCell ref="D51:D52"/>
    <mergeCell ref="A53:A54"/>
    <mergeCell ref="B53:B54"/>
    <mergeCell ref="C53:C54"/>
    <mergeCell ref="D53:D54"/>
    <mergeCell ref="A63:A64"/>
    <mergeCell ref="B63:B64"/>
    <mergeCell ref="C63:C64"/>
    <mergeCell ref="D63:D64"/>
    <mergeCell ref="A65:A66"/>
    <mergeCell ref="B65:B66"/>
    <mergeCell ref="C65:C66"/>
    <mergeCell ref="D65:D66"/>
    <mergeCell ref="A59:A60"/>
    <mergeCell ref="B59:B60"/>
    <mergeCell ref="C59:C60"/>
    <mergeCell ref="D59:D60"/>
    <mergeCell ref="A61:A62"/>
    <mergeCell ref="B61:B62"/>
    <mergeCell ref="C61:C62"/>
    <mergeCell ref="D61:D62"/>
  </mergeCells>
  <conditionalFormatting sqref="B7:B46">
    <cfRule type="cellIs" dxfId="396" priority="2" operator="equal">
      <formula>"(digite a descrição do item aqui)"</formula>
    </cfRule>
  </conditionalFormatting>
  <conditionalFormatting sqref="B47:B66">
    <cfRule type="cellIs" dxfId="395" priority="1" operator="equal">
      <formula>"(digite a descrição do item aqui)"</formula>
    </cfRule>
  </conditionalFormatting>
  <printOptions horizontalCentered="1"/>
  <pageMargins left="0.51181102362204722" right="0.51181102362204722" top="0.78740157480314965" bottom="0.78740157480314965" header="0" footer="0"/>
  <pageSetup paperSize="9" scale="9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workbookViewId="0">
      <selection activeCell="I6" sqref="I6:J6"/>
    </sheetView>
  </sheetViews>
  <sheetFormatPr defaultColWidth="12.625" defaultRowHeight="15" customHeight="1"/>
  <cols>
    <col min="1" max="2" width="7.875" customWidth="1"/>
    <col min="3" max="3" width="38.875" customWidth="1"/>
    <col min="4" max="4" width="7.125" customWidth="1"/>
    <col min="5" max="5" width="10.5" customWidth="1"/>
    <col min="6" max="7" width="7.125" customWidth="1"/>
    <col min="8" max="8" width="10.5" customWidth="1"/>
    <col min="9" max="10" width="10.875" customWidth="1"/>
    <col min="11" max="11" width="14.25" customWidth="1"/>
    <col min="12" max="12" width="7.375" customWidth="1"/>
    <col min="13" max="13" width="8" customWidth="1"/>
    <col min="14" max="14" width="7.375" customWidth="1"/>
    <col min="15" max="15" width="8" customWidth="1"/>
    <col min="16" max="16" width="10.5" customWidth="1"/>
    <col min="17" max="18" width="7.375" customWidth="1"/>
    <col min="19" max="19" width="10.5" customWidth="1"/>
    <col min="20" max="21" width="10.25" customWidth="1"/>
    <col min="22" max="26" width="7.875" customWidth="1"/>
  </cols>
  <sheetData>
    <row r="1" spans="1:26" ht="26.25">
      <c r="A1" s="983" t="s">
        <v>38</v>
      </c>
      <c r="B1" s="967"/>
      <c r="C1" s="967"/>
      <c r="D1" s="967"/>
      <c r="E1" s="967"/>
      <c r="F1" s="967"/>
      <c r="G1" s="967"/>
      <c r="H1" s="967"/>
      <c r="I1" s="967"/>
      <c r="J1" s="967"/>
      <c r="K1" s="967"/>
      <c r="L1" s="967"/>
      <c r="M1" s="967"/>
      <c r="N1" s="967"/>
      <c r="O1" s="967"/>
      <c r="P1" s="967"/>
      <c r="Q1" s="967"/>
      <c r="R1" s="967"/>
      <c r="S1" s="967"/>
      <c r="T1" s="967"/>
      <c r="U1" s="968"/>
      <c r="V1" s="98"/>
      <c r="W1" s="98"/>
      <c r="X1" s="98"/>
      <c r="Y1" s="98"/>
      <c r="Z1" s="98"/>
    </row>
    <row r="2" spans="1:26" ht="28.5" customHeight="1">
      <c r="A2" s="984" t="str">
        <f>'Orçamento Base'!$D$2</f>
        <v>Secretaria Municipal de Saúde</v>
      </c>
      <c r="B2" s="940"/>
      <c r="C2" s="940"/>
      <c r="D2" s="940"/>
      <c r="E2" s="940"/>
      <c r="F2" s="940"/>
      <c r="G2" s="940"/>
      <c r="H2" s="940"/>
      <c r="I2" s="940"/>
      <c r="J2" s="940"/>
      <c r="K2" s="940"/>
      <c r="L2" s="940"/>
      <c r="M2" s="940"/>
      <c r="N2" s="940"/>
      <c r="O2" s="940"/>
      <c r="P2" s="940"/>
      <c r="Q2" s="940"/>
      <c r="R2" s="940"/>
      <c r="S2" s="940"/>
      <c r="T2" s="940"/>
      <c r="U2" s="941"/>
      <c r="V2" s="98"/>
      <c r="W2" s="98"/>
      <c r="X2" s="98"/>
      <c r="Y2" s="98"/>
      <c r="Z2" s="98"/>
    </row>
    <row r="3" spans="1:26" ht="15.75" customHeight="1">
      <c r="A3" s="985" t="s">
        <v>1220</v>
      </c>
      <c r="B3" s="914"/>
      <c r="C3" s="914"/>
      <c r="D3" s="914"/>
      <c r="E3" s="914"/>
      <c r="F3" s="914"/>
      <c r="G3" s="914"/>
      <c r="H3" s="914"/>
      <c r="I3" s="914"/>
      <c r="J3" s="914"/>
      <c r="K3" s="914"/>
      <c r="L3" s="914"/>
      <c r="M3" s="914"/>
      <c r="N3" s="914"/>
      <c r="O3" s="914"/>
      <c r="P3" s="914"/>
      <c r="Q3" s="914"/>
      <c r="R3" s="914"/>
      <c r="S3" s="914"/>
      <c r="T3" s="914"/>
      <c r="U3" s="915"/>
      <c r="V3" s="99"/>
      <c r="W3" s="99"/>
      <c r="X3" s="99"/>
      <c r="Y3" s="99"/>
      <c r="Z3" s="99"/>
    </row>
    <row r="4" spans="1:26" ht="21" customHeight="1">
      <c r="A4" s="92" t="s">
        <v>83</v>
      </c>
      <c r="B4" s="57" t="str">
        <f>'Orçamento Base'!F5</f>
        <v>Projeto Executivo de SPDA</v>
      </c>
      <c r="C4" s="93"/>
      <c r="D4" s="93"/>
      <c r="E4" s="93"/>
      <c r="F4" s="93"/>
      <c r="G4" s="93"/>
      <c r="H4" s="93"/>
      <c r="I4" s="93"/>
      <c r="J4" s="93"/>
      <c r="K4" s="93"/>
      <c r="L4" s="93"/>
      <c r="M4" s="93"/>
      <c r="N4" s="93"/>
      <c r="O4" s="93"/>
      <c r="P4" s="93"/>
      <c r="Q4" s="93"/>
      <c r="R4" s="93"/>
      <c r="S4" s="93"/>
      <c r="T4" s="93"/>
      <c r="U4" s="94"/>
      <c r="V4" s="100"/>
      <c r="W4" s="100"/>
      <c r="X4" s="100"/>
      <c r="Y4" s="100"/>
      <c r="Z4" s="100"/>
    </row>
    <row r="5" spans="1:26" ht="21" customHeight="1">
      <c r="A5" s="101" t="s">
        <v>41</v>
      </c>
      <c r="B5" s="78" t="str">
        <f>'Orçamento Base'!F6</f>
        <v>Hospital de Pronto Socorro</v>
      </c>
      <c r="C5" s="102"/>
      <c r="D5" s="102"/>
      <c r="E5" s="102"/>
      <c r="F5" s="102"/>
      <c r="G5" s="102"/>
      <c r="H5" s="102"/>
      <c r="I5" s="102"/>
      <c r="J5" s="102"/>
      <c r="K5" s="102"/>
      <c r="L5" s="102"/>
      <c r="M5" s="102"/>
      <c r="N5" s="102"/>
      <c r="O5" s="102"/>
      <c r="P5" s="102"/>
      <c r="Q5" s="102"/>
      <c r="R5" s="102"/>
      <c r="S5" s="102"/>
      <c r="T5" s="102"/>
      <c r="U5" s="103" t="str">
        <f>'Orçamento Base'!R4</f>
        <v>TABELA SEM DESONERAÇÃO</v>
      </c>
      <c r="V5" s="100"/>
      <c r="W5" s="100"/>
      <c r="X5" s="100"/>
      <c r="Y5" s="100"/>
      <c r="Z5" s="100"/>
    </row>
    <row r="6" spans="1:26" ht="21" customHeight="1">
      <c r="A6" s="986" t="s">
        <v>43</v>
      </c>
      <c r="B6" s="986" t="s">
        <v>44</v>
      </c>
      <c r="C6" s="986" t="s">
        <v>45</v>
      </c>
      <c r="D6" s="986" t="s">
        <v>1221</v>
      </c>
      <c r="E6" s="987" t="s">
        <v>1222</v>
      </c>
      <c r="F6" s="988"/>
      <c r="G6" s="988"/>
      <c r="H6" s="989"/>
      <c r="I6" s="990" t="s">
        <v>1223</v>
      </c>
      <c r="J6" s="912"/>
      <c r="K6" s="981" t="s">
        <v>1224</v>
      </c>
      <c r="L6" s="911"/>
      <c r="M6" s="911"/>
      <c r="N6" s="911"/>
      <c r="O6" s="912"/>
      <c r="P6" s="987" t="s">
        <v>1225</v>
      </c>
      <c r="Q6" s="988"/>
      <c r="R6" s="988"/>
      <c r="S6" s="989"/>
      <c r="T6" s="990" t="s">
        <v>1223</v>
      </c>
      <c r="U6" s="912"/>
      <c r="V6" s="99"/>
      <c r="W6" s="99"/>
      <c r="X6" s="99"/>
      <c r="Y6" s="99"/>
      <c r="Z6" s="99"/>
    </row>
    <row r="7" spans="1:26" ht="45.75" customHeight="1">
      <c r="A7" s="921"/>
      <c r="B7" s="921"/>
      <c r="C7" s="921"/>
      <c r="D7" s="921"/>
      <c r="E7" s="96" t="s">
        <v>52</v>
      </c>
      <c r="F7" s="96" t="s">
        <v>53</v>
      </c>
      <c r="G7" s="96" t="s">
        <v>54</v>
      </c>
      <c r="H7" s="104" t="s">
        <v>55</v>
      </c>
      <c r="I7" s="104" t="s">
        <v>1226</v>
      </c>
      <c r="J7" s="104" t="s">
        <v>1227</v>
      </c>
      <c r="K7" s="96" t="s">
        <v>1228</v>
      </c>
      <c r="L7" s="981" t="s">
        <v>1229</v>
      </c>
      <c r="M7" s="912"/>
      <c r="N7" s="982" t="s">
        <v>1230</v>
      </c>
      <c r="O7" s="912"/>
      <c r="P7" s="96" t="s">
        <v>52</v>
      </c>
      <c r="Q7" s="96" t="s">
        <v>53</v>
      </c>
      <c r="R7" s="96" t="s">
        <v>54</v>
      </c>
      <c r="S7" s="104" t="s">
        <v>55</v>
      </c>
      <c r="T7" s="104" t="s">
        <v>1231</v>
      </c>
      <c r="U7" s="104" t="s">
        <v>1232</v>
      </c>
      <c r="V7" s="105"/>
      <c r="W7" s="105"/>
      <c r="X7" s="105"/>
      <c r="Y7" s="105"/>
      <c r="Z7" s="105"/>
    </row>
    <row r="8" spans="1:26" ht="7.5" customHeight="1">
      <c r="A8" s="106"/>
      <c r="B8" s="107"/>
      <c r="C8" s="107"/>
      <c r="D8" s="107"/>
      <c r="E8" s="107"/>
      <c r="F8" s="107"/>
      <c r="G8" s="107"/>
      <c r="H8" s="108"/>
      <c r="I8" s="108"/>
      <c r="J8" s="108"/>
      <c r="K8" s="109"/>
      <c r="L8" s="105"/>
      <c r="M8" s="110"/>
      <c r="N8" s="105"/>
      <c r="O8" s="110"/>
      <c r="P8" s="110"/>
      <c r="Q8" s="110"/>
      <c r="R8" s="110"/>
      <c r="S8" s="108"/>
      <c r="T8" s="108"/>
      <c r="U8" s="111"/>
      <c r="V8" s="105"/>
      <c r="W8" s="105"/>
      <c r="X8" s="105"/>
      <c r="Y8" s="105"/>
      <c r="Z8" s="105"/>
    </row>
    <row r="9" spans="1:26" ht="14.25" customHeight="1">
      <c r="A9" s="256"/>
      <c r="B9" s="257"/>
      <c r="C9" s="112" t="str">
        <f>IF(OR($B9="ANP",$B9="DAER",$B9="CONSULTORIA DNIT",$B9="PREGÃO ELETRÔNICO",$B9="DMLU",$B9="DMAE",$B9="CEEE",$B9="EPTC",$B9="ORSE",$B9="SEINFRA",$B9="CREA",$B9="CAU",$B9="CEHOP",$B9="SIURB",$B9="DER-PR",$B9="SUDECAP",$B9=Aux.!$F$24,$B9=Aux.!$F$25),VLOOKUP($A9,#REF!,3,FALSE),IF($B9="SICRO EQUIP.",VLOOKUP($A9,#REF!,2,FALSE),IF($B9="CCU",VLOOKUP($A9,#REF!,2,FALSE),IF($B9="MERCADO",VLOOKUP($A9,#REF!,2,FALSE),IF($B9="PLEO",VLOOKUP($A9,#REF!,2,FALSE),IF($B9="SICRO",VLOOKUP($A9,#REF!,2,FALSE),IF($B9="SINAPI",IFERROR((VLOOKUP($A9,#REF!,2,FALSE)),(VLOOKUP($A9,#REF!,2,FALSE))),"-")))))))</f>
        <v>-</v>
      </c>
      <c r="D9" s="95" t="str">
        <f>IF(OR($B9="ANP",$B9="DAER",$B9="CONSULTORIA DNIT",$B9="PREGÃO ELETRÔNICO",$B9="DMLU",$B9="DMAE",$B9="CEEE",$B9="EPTC",$B9="ORSE",$B9="SEINFRA",$B9="CREA",$B9="CAU",$B9="CEHOP",$B9="SIURB",$B9="DER-PR",$B9="SUDECAP",$B9=Aux.!$F$24,$B9=Aux.!$F$25),VLOOKUP($A9,#REF!,4,FALSE),IF($B9="SICRO EQUIP.","H",IF($B9="CCU",VLOOKUP($A9,#REF!,3,FALSE),IF($B9="MERCADO",VLOOKUP($A9,#REF!,10,FALSE),IF($B9="PLEO",VLOOKUP($A9,#REF!,3,FALSE),IF($B9="SICRO",VLOOKUP($A9,#REF!,3,FALSE),IF($B9="SINAPI",IFERROR((VLOOKUP($A9,#REF!,3,FALSE)),(VLOOKUP($A9,#REF!,3,FALSE))),"-")))))))</f>
        <v>-</v>
      </c>
      <c r="E9" s="113" t="str">
        <f>IF(OR($B9="ANP",$B9="DAER",$B9="CONSULTORIA DNIT",$B9="PREGÃO ELETRÔNICO",$B9="DMLU",$B9="DMAE",$B9="CEEE",$B9="EPTC",$B9="ORSE",$B9="SEINFRA",$B9="CREA",$B9="CAU",$B9="CEHOP",$B9="SIURB",$B9="DER-PR",$B9="SUDECAP",$B9=Aux.!$F$24,$B9=Aux.!$F$25),VLOOKUP($A9,#REF!,6,FALSE),IF($B9="CCU",VLOOKUP($A9,#REF!,5,FALSE),IF($B9="MERCADO",VLOOKUP($A9,#REF!,7,FALSE),IF($B9="PLEO",VLOOKUP($A9,#REF!,4,FALSE),IF($B9="SICRO",VLOOKUP($A9,#REF!,5,FALSE),IF($B9="SINAPI",IFERROR((VLOOKUP($A9,#REF!,18,FALSE)),),"-"))))))</f>
        <v>-</v>
      </c>
      <c r="F9" s="113" t="str">
        <f>IF(OR($B9="ANP",$B9="DAER",$B9="CONSULTORIA DNIT",$B9="PREGÃO ELETRÔNICO",$B9="DMLU",$B9="DMAE",$B9="CEEE",$B9="EPTC",$B9="ORSE",$B9="SEINFRA",$B9="CREA",$B9="CAU",$B9="CEHOP",$B9="SIURB",$B9="DER-PR",$B9="SUDECAP",$B9=Aux.!$F$24,$B9=Aux.!$F$25),VLOOKUP($A9,#REF!,7,FALSE),IF($B9="CCU",VLOOKUP($A9,#REF!,6,FALSE),IF($B9="MERCADO",VLOOKUP($A9,#REF!,8,FALSE),IF($B9="PLEO",VLOOKUP($A9,#REF!,4,FALSE),IF($B9="SICRO",VLOOKUP($A9,#REF!,6,FALSE),IF($B9="SINAPI",IFERROR(SUM((VLOOKUP($A9,#REF!,14,FALSE)),VLOOKUP($A9,#REF!,20,FALSE),VLOOKUP($A9,#REF!,22,FALSE)),),"-"))))))</f>
        <v>-</v>
      </c>
      <c r="G9" s="113" t="str">
        <f>IF(OR($B9="ANP",$B9="DAER",$B9="CONSULTORIA DNIT",$B9="PREGÃO ELETRÔNICO",$B9="DMLU",$B9="DMAE",$B9="CEEE",$B9="EPTC",$B9="ORSE",$B9="SEINFRA",$B9="CREA",$B9="CAU",$B9="CEHOP",$B9="SIURB",$B9="DER-PR",$B9="SUDECAP",$B9=Aux.!$F$24,$B9=Aux.!$F$25),VLOOKUP($A9,#REF!,8,FALSE),IF($B9="CCU",VLOOKUP($A9,#REF!,7,FALSE),IF($B9="MERCADO",VLOOKUP($A9,#REF!,9,FALSE),IF($B9="PLEO",VLOOKUP($A9,#REF!,4,FALSE),IF($B9="SICRO",VLOOKUP($A9,#REF!,7,FALSE),IF($B9="SINAPI",IFERROR((VLOOKUP($A9,#REF!,16,FALSE)),(VLOOKUP($A9,#REF!,5,FALSE))),"-"))))))</f>
        <v>-</v>
      </c>
      <c r="H9" s="113" t="str">
        <f>IF(OR($B9="ANP",$B9="DAER",$B9="CONSULTORIA DNIT",$B9="PREGÃO ELETRÔNICO",$B9="DMLU",$B9="DMAE",$B9="CEEE",$B9="EPTC",$B9="ORSE",$B9="SEINFRA",$B9="CREA",$B9="CAU",$B9="CEHOP",$B9="SIURB",$B9="DER-PR",$B9="SUDECAP",$B9=Aux.!$F$24,$B9=Aux.!$F$25),VLOOKUP($A9,#REF!,5,FALSE),IF($B9="CCU",VLOOKUP($A9,#REF!,4,FALSE),IF($B9="MERCADO",VLOOKUP($A9,#REF!,6,FALSE),IF($B9="PLEO",VLOOKUP($A9,#REF!,4,FALSE),IF($B9="SICRO",VLOOKUP($A9,#REF!,4,FALSE),IF($B9="SINAPI",IFERROR((VLOOKUP($A9,#REF!,5,FALSE)),(VLOOKUP($A9,#REF!,5,FALSE))),"-"))))))</f>
        <v>-</v>
      </c>
      <c r="I9" s="114">
        <f>IF($B9="SICRO EQUIP.",VLOOKUP($A9,#REF!,10,FALSE),0)</f>
        <v>0</v>
      </c>
      <c r="J9" s="114">
        <f>IF($B9="SICRO EQUIP.",VLOOKUP($A9,#REF!,11,FALSE),0)</f>
        <v>0</v>
      </c>
      <c r="K9" s="258"/>
      <c r="L9" s="259"/>
      <c r="M9" s="115" t="e">
        <f>VLOOKUP($K9,Reajuste!$A$2:$CW$29,(MATCH($L9,Reajuste!$C$2:$CW$2,0)+2),FALSE)</f>
        <v>#N/A</v>
      </c>
      <c r="N9" s="259"/>
      <c r="O9" s="115" t="e">
        <f>VLOOKUP($K9,Reajuste!$A$2:$CW$29,(MATCH($N9,Reajuste!$C$2:$CW$2,0)+2),FALSE)</f>
        <v>#N/A</v>
      </c>
      <c r="P9" s="113">
        <f t="shared" ref="P9:P604" si="0">IFERROR(IF($K9="IPCA",($O9/$M9)*$E9,TRUNC(((($O9-$M9)/$M9)*$E9)+$E9,2)),0)</f>
        <v>0</v>
      </c>
      <c r="Q9" s="113">
        <f t="shared" ref="Q9:Q604" si="1">IFERROR(IF($K9="IPCA",($O9/$M9)*$F9,TRUNC(((($O9-$M9)/$M9)*$F9)+$F9,2)),0)</f>
        <v>0</v>
      </c>
      <c r="R9" s="113">
        <f t="shared" ref="R9:R604" si="2">IFERROR(IF($K9="IPCA",($O9/$M9)*$G9,TRUNC(((($O9-$M9)/$M9)*$G9)+$G9,2)),0)</f>
        <v>0</v>
      </c>
      <c r="S9" s="113">
        <f t="shared" ref="S9:S604" si="3">IFERROR(IF($K9="IPCA",($O9/$M9)*$H9,TRUNC(((($O9-$M9)/$M9)*$H9)+$H9,2)),0)</f>
        <v>0</v>
      </c>
      <c r="T9" s="113">
        <f t="shared" ref="T9:T604" si="4">IFERROR(IF($K9="IPCA",($O9/$M9)*$I9,TRUNC(((($O9-$M9)/$M9)*$I9)+$I9,2)),0)</f>
        <v>0</v>
      </c>
      <c r="U9" s="113">
        <f t="shared" ref="U9:U604" si="5">IFERROR(IF($K9="IPCA",($O9/$M9)*$J9,TRUNC(((($O9-$M9)/$M9)*$J9)+$J9,2)),0)</f>
        <v>0</v>
      </c>
      <c r="V9" s="4"/>
      <c r="W9" s="4"/>
      <c r="X9" s="4"/>
      <c r="Y9" s="4"/>
      <c r="Z9" s="4"/>
    </row>
    <row r="10" spans="1:26" ht="14.25" customHeight="1">
      <c r="A10" s="256"/>
      <c r="B10" s="257"/>
      <c r="C10" s="112" t="str">
        <f>IF(OR($B10="ANP",$B10="DAER",$B10="CONSULTORIA DNIT",$B10="PREGÃO ELETRÔNICO",$B10="DMLU",$B10="DMAE",$B10="CEEE",$B10="EPTC",$B10="ORSE",$B10="SEINFRA",$B10="CREA",$B10="CAU",$B10="CEHOP",$B10="SIURB",$B10="DER-PR",$B10="SUDECAP",$B10=Aux.!$F$24,$B10=Aux.!$F$25),VLOOKUP($A10,#REF!,3,FALSE),IF($B10="SICRO EQUIP.",VLOOKUP($A10,#REF!,2,FALSE),IF($B10="CCU",VLOOKUP($A10,#REF!,2,FALSE),IF($B10="MERCADO",VLOOKUP($A10,#REF!,2,FALSE),IF($B10="PLEO",VLOOKUP($A10,#REF!,2,FALSE),IF($B10="SICRO",VLOOKUP($A10,#REF!,2,FALSE),IF($B10="SINAPI",IFERROR((VLOOKUP($A10,#REF!,2,FALSE)),(VLOOKUP($A10,#REF!,2,FALSE))),"-")))))))</f>
        <v>-</v>
      </c>
      <c r="D10" s="95" t="str">
        <f>IF(OR($B10="ANP",$B10="DAER",$B10="CONSULTORIA DNIT",$B10="PREGÃO ELETRÔNICO",$B10="DMLU",$B10="DMAE",$B10="CEEE",$B10="EPTC",$B10="ORSE",$B10="SEINFRA",$B10="CREA",$B10="CAU",$B10="CEHOP",$B10="SIURB",$B10="DER-PR",$B10="SUDECAP",$B10=Aux.!$F$24,$B10=Aux.!$F$25),VLOOKUP($A10,#REF!,4,FALSE),IF($B10="SICRO EQUIP.","H",IF($B10="CCU",VLOOKUP($A10,#REF!,3,FALSE),IF($B10="MERCADO",VLOOKUP($A10,#REF!,10,FALSE),IF($B10="PLEO",VLOOKUP($A10,#REF!,3,FALSE),IF($B10="SICRO",VLOOKUP($A10,#REF!,3,FALSE),IF($B10="SINAPI",IFERROR((VLOOKUP($A10,#REF!,3,FALSE)),(VLOOKUP($A10,#REF!,3,FALSE))),"-")))))))</f>
        <v>-</v>
      </c>
      <c r="E10" s="113" t="str">
        <f>IF(OR($B10="ANP",$B10="DAER",$B10="CONSULTORIA DNIT",$B10="PREGÃO ELETRÔNICO",$B10="DMLU",$B10="DMAE",$B10="CEEE",$B10="EPTC",$B10="ORSE",$B10="SEINFRA",$B10="CREA",$B10="CAU",$B10="CEHOP",$B10="SIURB",$B10="DER-PR",$B10="SUDECAP",$B10=Aux.!$F$24,$B10=Aux.!$F$25),VLOOKUP($A10,#REF!,6,FALSE),IF($B10="CCU",VLOOKUP($A10,#REF!,5,FALSE),IF($B10="MERCADO",VLOOKUP($A10,#REF!,7,FALSE),IF($B10="PLEO",VLOOKUP($A10,#REF!,4,FALSE),IF($B10="SICRO",VLOOKUP($A10,#REF!,5,FALSE),IF($B10="SINAPI",IFERROR((VLOOKUP($A10,#REF!,18,FALSE)),),"-"))))))</f>
        <v>-</v>
      </c>
      <c r="F10" s="113" t="str">
        <f>IF(OR($B10="ANP",$B10="DAER",$B10="CONSULTORIA DNIT",$B10="PREGÃO ELETRÔNICO",$B10="DMLU",$B10="DMAE",$B10="CEEE",$B10="EPTC",$B10="ORSE",$B10="SEINFRA",$B10="CREA",$B10="CAU",$B10="CEHOP",$B10="SIURB",$B10="DER-PR",$B10="SUDECAP",$B10=Aux.!$F$24,$B10=Aux.!$F$25),VLOOKUP($A10,#REF!,7,FALSE),IF($B10="CCU",VLOOKUP($A10,#REF!,6,FALSE),IF($B10="MERCADO",VLOOKUP($A10,#REF!,8,FALSE),IF($B10="PLEO",VLOOKUP($A10,#REF!,4,FALSE),IF($B10="SICRO",VLOOKUP($A10,#REF!,6,FALSE),IF($B10="SINAPI",IFERROR(SUM((VLOOKUP($A10,#REF!,14,FALSE)),VLOOKUP($A10,#REF!,20,FALSE),VLOOKUP($A10,#REF!,22,FALSE)),),"-"))))))</f>
        <v>-</v>
      </c>
      <c r="G10" s="113" t="str">
        <f>IF(OR($B10="ANP",$B10="DAER",$B10="CONSULTORIA DNIT",$B10="PREGÃO ELETRÔNICO",$B10="DMLU",$B10="DMAE",$B10="CEEE",$B10="EPTC",$B10="ORSE",$B10="SEINFRA",$B10="CREA",$B10="CAU",$B10="CEHOP",$B10="SIURB",$B10="DER-PR",$B10="SUDECAP",$B10=Aux.!$F$24,$B10=Aux.!$F$25),VLOOKUP($A10,#REF!,8,FALSE),IF($B10="CCU",VLOOKUP($A10,#REF!,7,FALSE),IF($B10="MERCADO",VLOOKUP($A10,#REF!,9,FALSE),IF($B10="PLEO",VLOOKUP($A10,#REF!,4,FALSE),IF($B10="SICRO",VLOOKUP($A10,#REF!,7,FALSE),IF($B10="SINAPI",IFERROR((VLOOKUP($A10,#REF!,16,FALSE)),(VLOOKUP($A10,#REF!,5,FALSE))),"-"))))))</f>
        <v>-</v>
      </c>
      <c r="H10" s="113" t="str">
        <f>IF(OR($B10="ANP",$B10="DAER",$B10="CONSULTORIA DNIT",$B10="PREGÃO ELETRÔNICO",$B10="DMLU",$B10="DMAE",$B10="CEEE",$B10="EPTC",$B10="ORSE",$B10="SEINFRA",$B10="CREA",$B10="CAU",$B10="CEHOP",$B10="SIURB",$B10="DER-PR",$B10="SUDECAP",$B10=Aux.!$F$24,$B10=Aux.!$F$25),VLOOKUP($A10,#REF!,5,FALSE),IF($B10="CCU",VLOOKUP($A10,#REF!,4,FALSE),IF($B10="MERCADO",VLOOKUP($A10,#REF!,6,FALSE),IF($B10="PLEO",VLOOKUP($A10,#REF!,4,FALSE),IF($B10="SICRO",VLOOKUP($A10,#REF!,4,FALSE),IF($B10="SINAPI",IFERROR((VLOOKUP($A10,#REF!,5,FALSE)),(VLOOKUP($A10,#REF!,5,FALSE))),"-"))))))</f>
        <v>-</v>
      </c>
      <c r="I10" s="114">
        <f>IF($B10="SICRO EQUIP.",VLOOKUP($A10,#REF!,10,FALSE),0)</f>
        <v>0</v>
      </c>
      <c r="J10" s="114">
        <f>IF($B10="SICRO EQUIP.",VLOOKUP($A10,#REF!,11,FALSE),0)</f>
        <v>0</v>
      </c>
      <c r="K10" s="258"/>
      <c r="L10" s="259"/>
      <c r="M10" s="115" t="e">
        <f>VLOOKUP($K10,Reajuste!$A$2:$BW$29,(MATCH($L10,Reajuste!$C$2:$BW$2,0)+2),FALSE)</f>
        <v>#N/A</v>
      </c>
      <c r="N10" s="259"/>
      <c r="O10" s="115" t="e">
        <f>VLOOKUP($K10,Reajuste!$A$2:$CW$29,(MATCH($N10,Reajuste!$C$2:$CW$2,0)+2),FALSE)</f>
        <v>#N/A</v>
      </c>
      <c r="P10" s="113">
        <f t="shared" si="0"/>
        <v>0</v>
      </c>
      <c r="Q10" s="113">
        <f t="shared" si="1"/>
        <v>0</v>
      </c>
      <c r="R10" s="113">
        <f t="shared" si="2"/>
        <v>0</v>
      </c>
      <c r="S10" s="113">
        <f t="shared" si="3"/>
        <v>0</v>
      </c>
      <c r="T10" s="113">
        <f t="shared" si="4"/>
        <v>0</v>
      </c>
      <c r="U10" s="113">
        <f t="shared" si="5"/>
        <v>0</v>
      </c>
      <c r="V10" s="4"/>
      <c r="W10" s="4"/>
      <c r="X10" s="4"/>
      <c r="Y10" s="4"/>
      <c r="Z10" s="4"/>
    </row>
    <row r="11" spans="1:26" ht="14.25" customHeight="1">
      <c r="A11" s="256"/>
      <c r="B11" s="257"/>
      <c r="C11" s="112" t="str">
        <f>IF(OR($B11="ANP",$B11="DAER",$B11="CONSULTORIA DNIT",$B11="PREGÃO ELETRÔNICO",$B11="DMLU",$B11="DMAE",$B11="CEEE",$B11="EPTC",$B11="ORSE",$B11="SEINFRA",$B11="CREA",$B11="CAU",$B11="CEHOP",$B11="SIURB",$B11="DER-PR",$B11="SUDECAP",$B11=Aux.!$F$24,$B11=Aux.!$F$25),VLOOKUP($A11,#REF!,3,FALSE),IF($B11="SICRO EQUIP.",VLOOKUP($A11,#REF!,2,FALSE),IF($B11="CCU",VLOOKUP($A11,#REF!,2,FALSE),IF($B11="MERCADO",VLOOKUP($A11,#REF!,2,FALSE),IF($B11="PLEO",VLOOKUP($A11,#REF!,2,FALSE),IF($B11="SICRO",VLOOKUP($A11,#REF!,2,FALSE),IF($B11="SINAPI",IFERROR((VLOOKUP($A11,#REF!,2,FALSE)),(VLOOKUP($A11,#REF!,2,FALSE))),"-")))))))</f>
        <v>-</v>
      </c>
      <c r="D11" s="95" t="str">
        <f>IF(OR($B11="ANP",$B11="DAER",$B11="CONSULTORIA DNIT",$B11="PREGÃO ELETRÔNICO",$B11="DMLU",$B11="DMAE",$B11="CEEE",$B11="EPTC",$B11="ORSE",$B11="SEINFRA",$B11="CREA",$B11="CAU",$B11="CEHOP",$B11="SIURB",$B11="DER-PR",$B11="SUDECAP",$B11=Aux.!$F$24,$B11=Aux.!$F$25),VLOOKUP($A11,#REF!,4,FALSE),IF($B11="SICRO EQUIP.","H",IF($B11="CCU",VLOOKUP($A11,#REF!,3,FALSE),IF($B11="MERCADO",VLOOKUP($A11,#REF!,10,FALSE),IF($B11="PLEO",VLOOKUP($A11,#REF!,3,FALSE),IF($B11="SICRO",VLOOKUP($A11,#REF!,3,FALSE),IF($B11="SINAPI",IFERROR((VLOOKUP($A11,#REF!,3,FALSE)),(VLOOKUP($A11,#REF!,3,FALSE))),"-")))))))</f>
        <v>-</v>
      </c>
      <c r="E11" s="113" t="str">
        <f>IF(OR($B11="ANP",$B11="DAER",$B11="CONSULTORIA DNIT",$B11="PREGÃO ELETRÔNICO",$B11="DMLU",$B11="DMAE",$B11="CEEE",$B11="EPTC",$B11="ORSE",$B11="SEINFRA",$B11="CREA",$B11="CAU",$B11="CEHOP",$B11="SIURB",$B11="DER-PR",$B11="SUDECAP",$B11=Aux.!$F$24,$B11=Aux.!$F$25),VLOOKUP($A11,#REF!,6,FALSE),IF($B11="CCU",VLOOKUP($A11,#REF!,5,FALSE),IF($B11="MERCADO",VLOOKUP($A11,#REF!,7,FALSE),IF($B11="PLEO",VLOOKUP($A11,#REF!,4,FALSE),IF($B11="SICRO",VLOOKUP($A11,#REF!,5,FALSE),IF($B11="SINAPI",IFERROR((VLOOKUP($A11,#REF!,18,FALSE)),),"-"))))))</f>
        <v>-</v>
      </c>
      <c r="F11" s="113" t="str">
        <f>IF(OR($B11="ANP",$B11="DAER",$B11="CONSULTORIA DNIT",$B11="PREGÃO ELETRÔNICO",$B11="DMLU",$B11="DMAE",$B11="CEEE",$B11="EPTC",$B11="ORSE",$B11="SEINFRA",$B11="CREA",$B11="CAU",$B11="CEHOP",$B11="SIURB",$B11="DER-PR",$B11="SUDECAP",$B11=Aux.!$F$24,$B11=Aux.!$F$25),VLOOKUP($A11,#REF!,7,FALSE),IF($B11="CCU",VLOOKUP($A11,#REF!,6,FALSE),IF($B11="MERCADO",VLOOKUP($A11,#REF!,8,FALSE),IF($B11="PLEO",VLOOKUP($A11,#REF!,4,FALSE),IF($B11="SICRO",VLOOKUP($A11,#REF!,6,FALSE),IF($B11="SINAPI",IFERROR(SUM((VLOOKUP($A11,#REF!,14,FALSE)),VLOOKUP($A11,#REF!,20,FALSE),VLOOKUP($A11,#REF!,22,FALSE)),),"-"))))))</f>
        <v>-</v>
      </c>
      <c r="G11" s="113" t="str">
        <f>IF(OR($B11="ANP",$B11="DAER",$B11="CONSULTORIA DNIT",$B11="PREGÃO ELETRÔNICO",$B11="DMLU",$B11="DMAE",$B11="CEEE",$B11="EPTC",$B11="ORSE",$B11="SEINFRA",$B11="CREA",$B11="CAU",$B11="CEHOP",$B11="SIURB",$B11="DER-PR",$B11="SUDECAP",$B11=Aux.!$F$24,$B11=Aux.!$F$25),VLOOKUP($A11,#REF!,8,FALSE),IF($B11="CCU",VLOOKUP($A11,#REF!,7,FALSE),IF($B11="MERCADO",VLOOKUP($A11,#REF!,9,FALSE),IF($B11="PLEO",VLOOKUP($A11,#REF!,4,FALSE),IF($B11="SICRO",VLOOKUP($A11,#REF!,7,FALSE),IF($B11="SINAPI",IFERROR((VLOOKUP($A11,#REF!,16,FALSE)),(VLOOKUP($A11,#REF!,5,FALSE))),"-"))))))</f>
        <v>-</v>
      </c>
      <c r="H11" s="113" t="str">
        <f>IF(OR($B11="ANP",$B11="DAER",$B11="CONSULTORIA DNIT",$B11="PREGÃO ELETRÔNICO",$B11="DMLU",$B11="DMAE",$B11="CEEE",$B11="EPTC",$B11="ORSE",$B11="SEINFRA",$B11="CREA",$B11="CAU",$B11="CEHOP",$B11="SIURB",$B11="DER-PR",$B11="SUDECAP",$B11=Aux.!$F$24,$B11=Aux.!$F$25),VLOOKUP($A11,#REF!,5,FALSE),IF($B11="CCU",VLOOKUP($A11,#REF!,4,FALSE),IF($B11="MERCADO",VLOOKUP($A11,#REF!,6,FALSE),IF($B11="PLEO",VLOOKUP($A11,#REF!,4,FALSE),IF($B11="SICRO",VLOOKUP($A11,#REF!,4,FALSE),IF($B11="SINAPI",IFERROR((VLOOKUP($A11,#REF!,5,FALSE)),(VLOOKUP($A11,#REF!,5,FALSE))),"-"))))))</f>
        <v>-</v>
      </c>
      <c r="I11" s="114">
        <f>IF($B11="SICRO EQUIP.",VLOOKUP($A11,#REF!,10,FALSE),0)</f>
        <v>0</v>
      </c>
      <c r="J11" s="114">
        <f>IF($B11="SICRO EQUIP.",VLOOKUP($A11,#REF!,11,FALSE),0)</f>
        <v>0</v>
      </c>
      <c r="K11" s="258"/>
      <c r="L11" s="259"/>
      <c r="M11" s="115" t="e">
        <f>VLOOKUP($K11,Reajuste!$A$2:$BW$29,(MATCH($L11,Reajuste!$C$2:$BW$2,0)+2),FALSE)</f>
        <v>#N/A</v>
      </c>
      <c r="N11" s="259"/>
      <c r="O11" s="115" t="e">
        <f>VLOOKUP($K11,Reajuste!$A$2:$CW$29,(MATCH($N11,Reajuste!$C$2:$CW$2,0)+2),FALSE)</f>
        <v>#N/A</v>
      </c>
      <c r="P11" s="113">
        <f t="shared" si="0"/>
        <v>0</v>
      </c>
      <c r="Q11" s="113">
        <f t="shared" si="1"/>
        <v>0</v>
      </c>
      <c r="R11" s="113">
        <f t="shared" si="2"/>
        <v>0</v>
      </c>
      <c r="S11" s="113">
        <f t="shared" si="3"/>
        <v>0</v>
      </c>
      <c r="T11" s="113">
        <f t="shared" si="4"/>
        <v>0</v>
      </c>
      <c r="U11" s="113">
        <f t="shared" si="5"/>
        <v>0</v>
      </c>
      <c r="V11" s="4"/>
      <c r="W11" s="4"/>
      <c r="X11" s="4"/>
      <c r="Y11" s="4"/>
      <c r="Z11" s="4"/>
    </row>
    <row r="12" spans="1:26" ht="14.25" customHeight="1">
      <c r="A12" s="256"/>
      <c r="B12" s="257"/>
      <c r="C12" s="112" t="str">
        <f>IF(OR($B12="ANP",$B12="DAER",$B12="CONSULTORIA DNIT",$B12="PREGÃO ELETRÔNICO",$B12="DMLU",$B12="DMAE",$B12="CEEE",$B12="EPTC",$B12="ORSE",$B12="SEINFRA",$B12="CREA",$B12="CAU",$B12="CEHOP",$B12="SIURB",$B12="DER-PR",$B12="SUDECAP",$B12=Aux.!$F$24,$B12=Aux.!$F$25),VLOOKUP($A12,#REF!,3,FALSE),IF($B12="SICRO EQUIP.",VLOOKUP($A12,#REF!,2,FALSE),IF($B12="CCU",VLOOKUP($A12,#REF!,2,FALSE),IF($B12="MERCADO",VLOOKUP($A12,#REF!,2,FALSE),IF($B12="PLEO",VLOOKUP($A12,#REF!,2,FALSE),IF($B12="SICRO",VLOOKUP($A12,#REF!,2,FALSE),IF($B12="SINAPI",IFERROR((VLOOKUP($A12,#REF!,2,FALSE)),(VLOOKUP($A12,#REF!,2,FALSE))),"-")))))))</f>
        <v>-</v>
      </c>
      <c r="D12" s="95" t="str">
        <f>IF(OR($B12="ANP",$B12="DAER",$B12="CONSULTORIA DNIT",$B12="PREGÃO ELETRÔNICO",$B12="DMLU",$B12="DMAE",$B12="CEEE",$B12="EPTC",$B12="ORSE",$B12="SEINFRA",$B12="CREA",$B12="CAU",$B12="CEHOP",$B12="SIURB",$B12="DER-PR",$B12="SUDECAP",$B12=Aux.!$F$24,$B12=Aux.!$F$25),VLOOKUP($A12,#REF!,4,FALSE),IF($B12="SICRO EQUIP.","H",IF($B12="CCU",VLOOKUP($A12,#REF!,3,FALSE),IF($B12="MERCADO",VLOOKUP($A12,#REF!,10,FALSE),IF($B12="PLEO",VLOOKUP($A12,#REF!,3,FALSE),IF($B12="SICRO",VLOOKUP($A12,#REF!,3,FALSE),IF($B12="SINAPI",IFERROR((VLOOKUP($A12,#REF!,3,FALSE)),(VLOOKUP($A12,#REF!,3,FALSE))),"-")))))))</f>
        <v>-</v>
      </c>
      <c r="E12" s="113" t="str">
        <f>IF(OR($B12="ANP",$B12="DAER",$B12="CONSULTORIA DNIT",$B12="PREGÃO ELETRÔNICO",$B12="DMLU",$B12="DMAE",$B12="CEEE",$B12="EPTC",$B12="ORSE",$B12="SEINFRA",$B12="CREA",$B12="CAU",$B12="CEHOP",$B12="SIURB",$B12="DER-PR",$B12="SUDECAP",$B12=Aux.!$F$24,$B12=Aux.!$F$25),VLOOKUP($A12,#REF!,6,FALSE),IF($B12="CCU",VLOOKUP($A12,#REF!,5,FALSE),IF($B12="MERCADO",VLOOKUP($A12,#REF!,7,FALSE),IF($B12="PLEO",VLOOKUP($A12,#REF!,4,FALSE),IF($B12="SICRO",VLOOKUP($A12,#REF!,5,FALSE),IF($B12="SINAPI",IFERROR((VLOOKUP($A12,#REF!,18,FALSE)),),"-"))))))</f>
        <v>-</v>
      </c>
      <c r="F12" s="113" t="str">
        <f>IF(OR($B12="ANP",$B12="DAER",$B12="CONSULTORIA DNIT",$B12="PREGÃO ELETRÔNICO",$B12="DMLU",$B12="DMAE",$B12="CEEE",$B12="EPTC",$B12="ORSE",$B12="SEINFRA",$B12="CREA",$B12="CAU",$B12="CEHOP",$B12="SIURB",$B12="DER-PR",$B12="SUDECAP",$B12=Aux.!$F$24,$B12=Aux.!$F$25),VLOOKUP($A12,#REF!,7,FALSE),IF($B12="CCU",VLOOKUP($A12,#REF!,6,FALSE),IF($B12="MERCADO",VLOOKUP($A12,#REF!,8,FALSE),IF($B12="PLEO",VLOOKUP($A12,#REF!,4,FALSE),IF($B12="SICRO",VLOOKUP($A12,#REF!,6,FALSE),IF($B12="SINAPI",IFERROR(SUM((VLOOKUP($A12,#REF!,14,FALSE)),VLOOKUP($A12,#REF!,20,FALSE),VLOOKUP($A12,#REF!,22,FALSE)),),"-"))))))</f>
        <v>-</v>
      </c>
      <c r="G12" s="113" t="str">
        <f>IF(OR($B12="ANP",$B12="DAER",$B12="CONSULTORIA DNIT",$B12="PREGÃO ELETRÔNICO",$B12="DMLU",$B12="DMAE",$B12="CEEE",$B12="EPTC",$B12="ORSE",$B12="SEINFRA",$B12="CREA",$B12="CAU",$B12="CEHOP",$B12="SIURB",$B12="DER-PR",$B12="SUDECAP",$B12=Aux.!$F$24,$B12=Aux.!$F$25),VLOOKUP($A12,#REF!,8,FALSE),IF($B12="CCU",VLOOKUP($A12,#REF!,7,FALSE),IF($B12="MERCADO",VLOOKUP($A12,#REF!,9,FALSE),IF($B12="PLEO",VLOOKUP($A12,#REF!,4,FALSE),IF($B12="SICRO",VLOOKUP($A12,#REF!,7,FALSE),IF($B12="SINAPI",IFERROR((VLOOKUP($A12,#REF!,16,FALSE)),(VLOOKUP($A12,#REF!,5,FALSE))),"-"))))))</f>
        <v>-</v>
      </c>
      <c r="H12" s="113" t="str">
        <f>IF(OR($B12="ANP",$B12="DAER",$B12="CONSULTORIA DNIT",$B12="PREGÃO ELETRÔNICO",$B12="DMLU",$B12="DMAE",$B12="CEEE",$B12="EPTC",$B12="ORSE",$B12="SEINFRA",$B12="CREA",$B12="CAU",$B12="CEHOP",$B12="SIURB",$B12="DER-PR",$B12="SUDECAP",$B12=Aux.!$F$24,$B12=Aux.!$F$25),VLOOKUP($A12,#REF!,5,FALSE),IF($B12="CCU",VLOOKUP($A12,#REF!,4,FALSE),IF($B12="MERCADO",VLOOKUP($A12,#REF!,6,FALSE),IF($B12="PLEO",VLOOKUP($A12,#REF!,4,FALSE),IF($B12="SICRO",VLOOKUP($A12,#REF!,4,FALSE),IF($B12="SINAPI",IFERROR((VLOOKUP($A12,#REF!,5,FALSE)),(VLOOKUP($A12,#REF!,5,FALSE))),"-"))))))</f>
        <v>-</v>
      </c>
      <c r="I12" s="114">
        <f>IF($B12="SICRO EQUIP.",VLOOKUP($A12,#REF!,10,FALSE),0)</f>
        <v>0</v>
      </c>
      <c r="J12" s="114">
        <f>IF($B12="SICRO EQUIP.",VLOOKUP($A12,#REF!,11,FALSE),0)</f>
        <v>0</v>
      </c>
      <c r="K12" s="258"/>
      <c r="L12" s="259"/>
      <c r="M12" s="115" t="e">
        <f>VLOOKUP($K12,Reajuste!$A$2:$BW$29,(MATCH($L12,Reajuste!$C$2:$BW$2,0)+2),FALSE)</f>
        <v>#N/A</v>
      </c>
      <c r="N12" s="259"/>
      <c r="O12" s="115" t="e">
        <f>VLOOKUP($K12,Reajuste!$A$2:$CW$29,(MATCH($N12,Reajuste!$C$2:$CW$2,0)+2),FALSE)</f>
        <v>#N/A</v>
      </c>
      <c r="P12" s="113">
        <f t="shared" si="0"/>
        <v>0</v>
      </c>
      <c r="Q12" s="113">
        <f t="shared" si="1"/>
        <v>0</v>
      </c>
      <c r="R12" s="113">
        <f t="shared" si="2"/>
        <v>0</v>
      </c>
      <c r="S12" s="113">
        <f t="shared" si="3"/>
        <v>0</v>
      </c>
      <c r="T12" s="113">
        <f t="shared" si="4"/>
        <v>0</v>
      </c>
      <c r="U12" s="113">
        <f t="shared" si="5"/>
        <v>0</v>
      </c>
      <c r="V12" s="4"/>
      <c r="W12" s="4"/>
      <c r="X12" s="4"/>
      <c r="Y12" s="4"/>
      <c r="Z12" s="4"/>
    </row>
    <row r="13" spans="1:26" ht="14.25" customHeight="1">
      <c r="A13" s="256"/>
      <c r="B13" s="257"/>
      <c r="C13" s="112" t="str">
        <f>IF(OR($B13="ANP",$B13="DAER",$B13="CONSULTORIA DNIT",$B13="PREGÃO ELETRÔNICO",$B13="DMLU",$B13="DMAE",$B13="CEEE",$B13="EPTC",$B13="ORSE",$B13="SEINFRA",$B13="CREA",$B13="CAU",$B13="CEHOP",$B13="SIURB",$B13="DER-PR",$B13="SUDECAP",$B13=Aux.!$F$24,$B13=Aux.!$F$25),VLOOKUP($A13,#REF!,3,FALSE),IF($B13="SICRO EQUIP.",VLOOKUP($A13,#REF!,2,FALSE),IF($B13="CCU",VLOOKUP($A13,#REF!,2,FALSE),IF($B13="MERCADO",VLOOKUP($A13,#REF!,2,FALSE),IF($B13="PLEO",VLOOKUP($A13,#REF!,2,FALSE),IF($B13="SICRO",VLOOKUP($A13,#REF!,2,FALSE),IF($B13="SINAPI",IFERROR((VLOOKUP($A13,#REF!,2,FALSE)),(VLOOKUP($A13,#REF!,2,FALSE))),"-")))))))</f>
        <v>-</v>
      </c>
      <c r="D13" s="95" t="str">
        <f>IF(OR($B13="ANP",$B13="DAER",$B13="CONSULTORIA DNIT",$B13="PREGÃO ELETRÔNICO",$B13="DMLU",$B13="DMAE",$B13="CEEE",$B13="EPTC",$B13="ORSE",$B13="SEINFRA",$B13="CREA",$B13="CAU",$B13="CEHOP",$B13="SIURB",$B13="DER-PR",$B13="SUDECAP",$B13=Aux.!$F$24,$B13=Aux.!$F$25),VLOOKUP($A13,#REF!,4,FALSE),IF($B13="SICRO EQUIP.","H",IF($B13="CCU",VLOOKUP($A13,#REF!,3,FALSE),IF($B13="MERCADO",VLOOKUP($A13,#REF!,10,FALSE),IF($B13="PLEO",VLOOKUP($A13,#REF!,3,FALSE),IF($B13="SICRO",VLOOKUP($A13,#REF!,3,FALSE),IF($B13="SINAPI",IFERROR((VLOOKUP($A13,#REF!,3,FALSE)),(VLOOKUP($A13,#REF!,3,FALSE))),"-")))))))</f>
        <v>-</v>
      </c>
      <c r="E13" s="113" t="str">
        <f>IF(OR($B13="ANP",$B13="DAER",$B13="CONSULTORIA DNIT",$B13="PREGÃO ELETRÔNICO",$B13="DMLU",$B13="DMAE",$B13="CEEE",$B13="EPTC",$B13="ORSE",$B13="SEINFRA",$B13="CREA",$B13="CAU",$B13="CEHOP",$B13="SIURB",$B13="DER-PR",$B13="SUDECAP",$B13=Aux.!$F$24,$B13=Aux.!$F$25),VLOOKUP($A13,#REF!,6,FALSE),IF($B13="CCU",VLOOKUP($A13,#REF!,5,FALSE),IF($B13="MERCADO",VLOOKUP($A13,#REF!,7,FALSE),IF($B13="PLEO",VLOOKUP($A13,#REF!,4,FALSE),IF($B13="SICRO",VLOOKUP($A13,#REF!,5,FALSE),IF($B13="SINAPI",IFERROR((VLOOKUP($A13,#REF!,18,FALSE)),),"-"))))))</f>
        <v>-</v>
      </c>
      <c r="F13" s="113" t="str">
        <f>IF(OR($B13="ANP",$B13="DAER",$B13="CONSULTORIA DNIT",$B13="PREGÃO ELETRÔNICO",$B13="DMLU",$B13="DMAE",$B13="CEEE",$B13="EPTC",$B13="ORSE",$B13="SEINFRA",$B13="CREA",$B13="CAU",$B13="CEHOP",$B13="SIURB",$B13="DER-PR",$B13="SUDECAP",$B13=Aux.!$F$24,$B13=Aux.!$F$25),VLOOKUP($A13,#REF!,7,FALSE),IF($B13="CCU",VLOOKUP($A13,#REF!,6,FALSE),IF($B13="MERCADO",VLOOKUP($A13,#REF!,8,FALSE),IF($B13="PLEO",VLOOKUP($A13,#REF!,4,FALSE),IF($B13="SICRO",VLOOKUP($A13,#REF!,6,FALSE),IF($B13="SINAPI",IFERROR(SUM((VLOOKUP($A13,#REF!,14,FALSE)),VLOOKUP($A13,#REF!,20,FALSE),VLOOKUP($A13,#REF!,22,FALSE)),),"-"))))))</f>
        <v>-</v>
      </c>
      <c r="G13" s="113" t="str">
        <f>IF(OR($B13="ANP",$B13="DAER",$B13="CONSULTORIA DNIT",$B13="PREGÃO ELETRÔNICO",$B13="DMLU",$B13="DMAE",$B13="CEEE",$B13="EPTC",$B13="ORSE",$B13="SEINFRA",$B13="CREA",$B13="CAU",$B13="CEHOP",$B13="SIURB",$B13="DER-PR",$B13="SUDECAP",$B13=Aux.!$F$24,$B13=Aux.!$F$25),VLOOKUP($A13,#REF!,8,FALSE),IF($B13="CCU",VLOOKUP($A13,#REF!,7,FALSE),IF($B13="MERCADO",VLOOKUP($A13,#REF!,9,FALSE),IF($B13="PLEO",VLOOKUP($A13,#REF!,4,FALSE),IF($B13="SICRO",VLOOKUP($A13,#REF!,7,FALSE),IF($B13="SINAPI",IFERROR((VLOOKUP($A13,#REF!,16,FALSE)),(VLOOKUP($A13,#REF!,5,FALSE))),"-"))))))</f>
        <v>-</v>
      </c>
      <c r="H13" s="113" t="str">
        <f>IF(OR($B13="ANP",$B13="DAER",$B13="CONSULTORIA DNIT",$B13="PREGÃO ELETRÔNICO",$B13="DMLU",$B13="DMAE",$B13="CEEE",$B13="EPTC",$B13="ORSE",$B13="SEINFRA",$B13="CREA",$B13="CAU",$B13="CEHOP",$B13="SIURB",$B13="DER-PR",$B13="SUDECAP",$B13=Aux.!$F$24,$B13=Aux.!$F$25),VLOOKUP($A13,#REF!,5,FALSE),IF($B13="CCU",VLOOKUP($A13,#REF!,4,FALSE),IF($B13="MERCADO",VLOOKUP($A13,#REF!,6,FALSE),IF($B13="PLEO",VLOOKUP($A13,#REF!,4,FALSE),IF($B13="SICRO",VLOOKUP($A13,#REF!,4,FALSE),IF($B13="SINAPI",IFERROR((VLOOKUP($A13,#REF!,5,FALSE)),(VLOOKUP($A13,#REF!,5,FALSE))),"-"))))))</f>
        <v>-</v>
      </c>
      <c r="I13" s="114">
        <f>IF($B13="SICRO EQUIP.",VLOOKUP($A13,#REF!,10,FALSE),0)</f>
        <v>0</v>
      </c>
      <c r="J13" s="114">
        <f>IF($B13="SICRO EQUIP.",VLOOKUP($A13,#REF!,11,FALSE),0)</f>
        <v>0</v>
      </c>
      <c r="K13" s="258"/>
      <c r="L13" s="259"/>
      <c r="M13" s="115" t="e">
        <f>VLOOKUP($K13,Reajuste!$A$2:$BW$29,(MATCH($L13,Reajuste!$C$2:$BW$2,0)+2),FALSE)</f>
        <v>#N/A</v>
      </c>
      <c r="N13" s="259"/>
      <c r="O13" s="115" t="e">
        <f>VLOOKUP($K13,Reajuste!$A$2:$CW$29,(MATCH($N13,Reajuste!$C$2:$CW$2,0)+2),FALSE)</f>
        <v>#N/A</v>
      </c>
      <c r="P13" s="113">
        <f t="shared" si="0"/>
        <v>0</v>
      </c>
      <c r="Q13" s="113">
        <f t="shared" si="1"/>
        <v>0</v>
      </c>
      <c r="R13" s="113">
        <f t="shared" si="2"/>
        <v>0</v>
      </c>
      <c r="S13" s="113">
        <f t="shared" si="3"/>
        <v>0</v>
      </c>
      <c r="T13" s="113">
        <f t="shared" si="4"/>
        <v>0</v>
      </c>
      <c r="U13" s="113">
        <f t="shared" si="5"/>
        <v>0</v>
      </c>
      <c r="V13" s="4"/>
      <c r="W13" s="4"/>
      <c r="X13" s="4"/>
      <c r="Y13" s="4"/>
      <c r="Z13" s="4"/>
    </row>
    <row r="14" spans="1:26" ht="14.25" customHeight="1">
      <c r="A14" s="256"/>
      <c r="B14" s="257"/>
      <c r="C14" s="112" t="str">
        <f>IF(OR($B14="ANP",$B14="DAER",$B14="CONSULTORIA DNIT",$B14="PREGÃO ELETRÔNICO",$B14="DMLU",$B14="DMAE",$B14="CEEE",$B14="EPTC",$B14="ORSE",$B14="SEINFRA",$B14="CREA",$B14="CAU",$B14="CEHOP",$B14="SIURB",$B14="DER-PR",$B14="SUDECAP",$B14=Aux.!$F$24,$B14=Aux.!$F$25),VLOOKUP($A14,#REF!,3,FALSE),IF($B14="SICRO EQUIP.",VLOOKUP($A14,#REF!,2,FALSE),IF($B14="CCU",VLOOKUP($A14,#REF!,2,FALSE),IF($B14="MERCADO",VLOOKUP($A14,#REF!,2,FALSE),IF($B14="PLEO",VLOOKUP($A14,#REF!,2,FALSE),IF($B14="SICRO",VLOOKUP($A14,#REF!,2,FALSE),IF($B14="SINAPI",IFERROR((VLOOKUP($A14,#REF!,2,FALSE)),(VLOOKUP($A14,#REF!,2,FALSE))),"-")))))))</f>
        <v>-</v>
      </c>
      <c r="D14" s="95" t="str">
        <f>IF(OR($B14="ANP",$B14="DAER",$B14="CONSULTORIA DNIT",$B14="PREGÃO ELETRÔNICO",$B14="DMLU",$B14="DMAE",$B14="CEEE",$B14="EPTC",$B14="ORSE",$B14="SEINFRA",$B14="CREA",$B14="CAU",$B14="CEHOP",$B14="SIURB",$B14="DER-PR",$B14="SUDECAP",$B14=Aux.!$F$24,$B14=Aux.!$F$25),VLOOKUP($A14,#REF!,4,FALSE),IF($B14="SICRO EQUIP.","H",IF($B14="CCU",VLOOKUP($A14,#REF!,3,FALSE),IF($B14="MERCADO",VLOOKUP($A14,#REF!,10,FALSE),IF($B14="PLEO",VLOOKUP($A14,#REF!,3,FALSE),IF($B14="SICRO",VLOOKUP($A14,#REF!,3,FALSE),IF($B14="SINAPI",IFERROR((VLOOKUP($A14,#REF!,3,FALSE)),(VLOOKUP($A14,#REF!,3,FALSE))),"-")))))))</f>
        <v>-</v>
      </c>
      <c r="E14" s="113" t="str">
        <f>IF(OR($B14="ANP",$B14="DAER",$B14="CONSULTORIA DNIT",$B14="PREGÃO ELETRÔNICO",$B14="DMLU",$B14="DMAE",$B14="CEEE",$B14="EPTC",$B14="ORSE",$B14="SEINFRA",$B14="CREA",$B14="CAU",$B14="CEHOP",$B14="SIURB",$B14="DER-PR",$B14="SUDECAP",$B14=Aux.!$F$24,$B14=Aux.!$F$25),VLOOKUP($A14,#REF!,6,FALSE),IF($B14="CCU",VLOOKUP($A14,#REF!,5,FALSE),IF($B14="MERCADO",VLOOKUP($A14,#REF!,7,FALSE),IF($B14="PLEO",VLOOKUP($A14,#REF!,4,FALSE),IF($B14="SICRO",VLOOKUP($A14,#REF!,5,FALSE),IF($B14="SINAPI",IFERROR((VLOOKUP($A14,#REF!,18,FALSE)),),"-"))))))</f>
        <v>-</v>
      </c>
      <c r="F14" s="113" t="str">
        <f>IF(OR($B14="ANP",$B14="DAER",$B14="CONSULTORIA DNIT",$B14="PREGÃO ELETRÔNICO",$B14="DMLU",$B14="DMAE",$B14="CEEE",$B14="EPTC",$B14="ORSE",$B14="SEINFRA",$B14="CREA",$B14="CAU",$B14="CEHOP",$B14="SIURB",$B14="DER-PR",$B14="SUDECAP",$B14=Aux.!$F$24,$B14=Aux.!$F$25),VLOOKUP($A14,#REF!,7,FALSE),IF($B14="CCU",VLOOKUP($A14,#REF!,6,FALSE),IF($B14="MERCADO",VLOOKUP($A14,#REF!,8,FALSE),IF($B14="PLEO",VLOOKUP($A14,#REF!,4,FALSE),IF($B14="SICRO",VLOOKUP($A14,#REF!,6,FALSE),IF($B14="SINAPI",IFERROR(SUM((VLOOKUP($A14,#REF!,14,FALSE)),VLOOKUP($A14,#REF!,20,FALSE),VLOOKUP($A14,#REF!,22,FALSE)),),"-"))))))</f>
        <v>-</v>
      </c>
      <c r="G14" s="113" t="str">
        <f>IF(OR($B14="ANP",$B14="DAER",$B14="CONSULTORIA DNIT",$B14="PREGÃO ELETRÔNICO",$B14="DMLU",$B14="DMAE",$B14="CEEE",$B14="EPTC",$B14="ORSE",$B14="SEINFRA",$B14="CREA",$B14="CAU",$B14="CEHOP",$B14="SIURB",$B14="DER-PR",$B14="SUDECAP",$B14=Aux.!$F$24,$B14=Aux.!$F$25),VLOOKUP($A14,#REF!,8,FALSE),IF($B14="CCU",VLOOKUP($A14,#REF!,7,FALSE),IF($B14="MERCADO",VLOOKUP($A14,#REF!,9,FALSE),IF($B14="PLEO",VLOOKUP($A14,#REF!,4,FALSE),IF($B14="SICRO",VLOOKUP($A14,#REF!,7,FALSE),IF($B14="SINAPI",IFERROR((VLOOKUP($A14,#REF!,16,FALSE)),(VLOOKUP($A14,#REF!,5,FALSE))),"-"))))))</f>
        <v>-</v>
      </c>
      <c r="H14" s="113" t="str">
        <f>IF(OR($B14="ANP",$B14="DAER",$B14="CONSULTORIA DNIT",$B14="PREGÃO ELETRÔNICO",$B14="DMLU",$B14="DMAE",$B14="CEEE",$B14="EPTC",$B14="ORSE",$B14="SEINFRA",$B14="CREA",$B14="CAU",$B14="CEHOP",$B14="SIURB",$B14="DER-PR",$B14="SUDECAP",$B14=Aux.!$F$24,$B14=Aux.!$F$25),VLOOKUP($A14,#REF!,5,FALSE),IF($B14="CCU",VLOOKUP($A14,#REF!,4,FALSE),IF($B14="MERCADO",VLOOKUP($A14,#REF!,6,FALSE),IF($B14="PLEO",VLOOKUP($A14,#REF!,4,FALSE),IF($B14="SICRO",VLOOKUP($A14,#REF!,4,FALSE),IF($B14="SINAPI",IFERROR((VLOOKUP($A14,#REF!,5,FALSE)),(VLOOKUP($A14,#REF!,5,FALSE))),"-"))))))</f>
        <v>-</v>
      </c>
      <c r="I14" s="114">
        <f>IF($B14="SICRO EQUIP.",VLOOKUP($A14,#REF!,10,FALSE),0)</f>
        <v>0</v>
      </c>
      <c r="J14" s="114">
        <f>IF($B14="SICRO EQUIP.",VLOOKUP($A14,#REF!,11,FALSE),0)</f>
        <v>0</v>
      </c>
      <c r="K14" s="258"/>
      <c r="L14" s="259"/>
      <c r="M14" s="115" t="e">
        <f>VLOOKUP($K14,Reajuste!$A$2:$BW$29,(MATCH($L14,Reajuste!$C$2:$BW$2,0)+2),FALSE)</f>
        <v>#N/A</v>
      </c>
      <c r="N14" s="259"/>
      <c r="O14" s="115" t="e">
        <f>VLOOKUP($K14,Reajuste!$A$2:$CW$29,(MATCH($N14,Reajuste!$C$2:$CW$2,0)+2),FALSE)</f>
        <v>#N/A</v>
      </c>
      <c r="P14" s="113">
        <f t="shared" si="0"/>
        <v>0</v>
      </c>
      <c r="Q14" s="113">
        <f t="shared" si="1"/>
        <v>0</v>
      </c>
      <c r="R14" s="113">
        <f t="shared" si="2"/>
        <v>0</v>
      </c>
      <c r="S14" s="113">
        <f t="shared" si="3"/>
        <v>0</v>
      </c>
      <c r="T14" s="113">
        <f t="shared" si="4"/>
        <v>0</v>
      </c>
      <c r="U14" s="113">
        <f t="shared" si="5"/>
        <v>0</v>
      </c>
      <c r="V14" s="4"/>
      <c r="W14" s="4"/>
      <c r="X14" s="4"/>
      <c r="Y14" s="4"/>
      <c r="Z14" s="4"/>
    </row>
    <row r="15" spans="1:26" ht="14.25" customHeight="1">
      <c r="A15" s="256"/>
      <c r="B15" s="257"/>
      <c r="C15" s="112" t="str">
        <f>IF(OR($B15="ANP",$B15="DAER",$B15="CONSULTORIA DNIT",$B15="PREGÃO ELETRÔNICO",$B15="DMLU",$B15="DMAE",$B15="CEEE",$B15="EPTC",$B15="ORSE",$B15="SEINFRA",$B15="CREA",$B15="CAU",$B15="CEHOP",$B15="SIURB",$B15="DER-PR",$B15="SUDECAP",$B15=Aux.!$F$24,$B15=Aux.!$F$25),VLOOKUP($A15,#REF!,3,FALSE),IF($B15="SICRO EQUIP.",VLOOKUP($A15,#REF!,2,FALSE),IF($B15="CCU",VLOOKUP($A15,#REF!,2,FALSE),IF($B15="MERCADO",VLOOKUP($A15,#REF!,2,FALSE),IF($B15="PLEO",VLOOKUP($A15,#REF!,2,FALSE),IF($B15="SICRO",VLOOKUP($A15,#REF!,2,FALSE),IF($B15="SINAPI",IFERROR((VLOOKUP($A15,#REF!,2,FALSE)),(VLOOKUP($A15,#REF!,2,FALSE))),"-")))))))</f>
        <v>-</v>
      </c>
      <c r="D15" s="95" t="str">
        <f>IF(OR($B15="ANP",$B15="DAER",$B15="CONSULTORIA DNIT",$B15="PREGÃO ELETRÔNICO",$B15="DMLU",$B15="DMAE",$B15="CEEE",$B15="EPTC",$B15="ORSE",$B15="SEINFRA",$B15="CREA",$B15="CAU",$B15="CEHOP",$B15="SIURB",$B15="DER-PR",$B15="SUDECAP",$B15=Aux.!$F$24,$B15=Aux.!$F$25),VLOOKUP($A15,#REF!,4,FALSE),IF($B15="SICRO EQUIP.","H",IF($B15="CCU",VLOOKUP($A15,#REF!,3,FALSE),IF($B15="MERCADO",VLOOKUP($A15,#REF!,10,FALSE),IF($B15="PLEO",VLOOKUP($A15,#REF!,3,FALSE),IF($B15="SICRO",VLOOKUP($A15,#REF!,3,FALSE),IF($B15="SINAPI",IFERROR((VLOOKUP($A15,#REF!,3,FALSE)),(VLOOKUP($A15,#REF!,3,FALSE))),"-")))))))</f>
        <v>-</v>
      </c>
      <c r="E15" s="113" t="str">
        <f>IF(OR($B15="ANP",$B15="DAER",$B15="CONSULTORIA DNIT",$B15="PREGÃO ELETRÔNICO",$B15="DMLU",$B15="DMAE",$B15="CEEE",$B15="EPTC",$B15="ORSE",$B15="SEINFRA",$B15="CREA",$B15="CAU",$B15="CEHOP",$B15="SIURB",$B15="DER-PR",$B15="SUDECAP",$B15=Aux.!$F$24,$B15=Aux.!$F$25),VLOOKUP($A15,#REF!,6,FALSE),IF($B15="CCU",VLOOKUP($A15,#REF!,5,FALSE),IF($B15="MERCADO",VLOOKUP($A15,#REF!,7,FALSE),IF($B15="PLEO",VLOOKUP($A15,#REF!,4,FALSE),IF($B15="SICRO",VLOOKUP($A15,#REF!,5,FALSE),IF($B15="SINAPI",IFERROR((VLOOKUP($A15,#REF!,18,FALSE)),),"-"))))))</f>
        <v>-</v>
      </c>
      <c r="F15" s="113" t="str">
        <f>IF(OR($B15="ANP",$B15="DAER",$B15="CONSULTORIA DNIT",$B15="PREGÃO ELETRÔNICO",$B15="DMLU",$B15="DMAE",$B15="CEEE",$B15="EPTC",$B15="ORSE",$B15="SEINFRA",$B15="CREA",$B15="CAU",$B15="CEHOP",$B15="SIURB",$B15="DER-PR",$B15="SUDECAP",$B15=Aux.!$F$24,$B15=Aux.!$F$25),VLOOKUP($A15,#REF!,7,FALSE),IF($B15="CCU",VLOOKUP($A15,#REF!,6,FALSE),IF($B15="MERCADO",VLOOKUP($A15,#REF!,8,FALSE),IF($B15="PLEO",VLOOKUP($A15,#REF!,4,FALSE),IF($B15="SICRO",VLOOKUP($A15,#REF!,6,FALSE),IF($B15="SINAPI",IFERROR(SUM((VLOOKUP($A15,#REF!,14,FALSE)),VLOOKUP($A15,#REF!,20,FALSE),VLOOKUP($A15,#REF!,22,FALSE)),),"-"))))))</f>
        <v>-</v>
      </c>
      <c r="G15" s="113" t="str">
        <f>IF(OR($B15="ANP",$B15="DAER",$B15="CONSULTORIA DNIT",$B15="PREGÃO ELETRÔNICO",$B15="DMLU",$B15="DMAE",$B15="CEEE",$B15="EPTC",$B15="ORSE",$B15="SEINFRA",$B15="CREA",$B15="CAU",$B15="CEHOP",$B15="SIURB",$B15="DER-PR",$B15="SUDECAP",$B15=Aux.!$F$24,$B15=Aux.!$F$25),VLOOKUP($A15,#REF!,8,FALSE),IF($B15="CCU",VLOOKUP($A15,#REF!,7,FALSE),IF($B15="MERCADO",VLOOKUP($A15,#REF!,9,FALSE),IF($B15="PLEO",VLOOKUP($A15,#REF!,4,FALSE),IF($B15="SICRO",VLOOKUP($A15,#REF!,7,FALSE),IF($B15="SINAPI",IFERROR((VLOOKUP($A15,#REF!,16,FALSE)),(VLOOKUP($A15,#REF!,5,FALSE))),"-"))))))</f>
        <v>-</v>
      </c>
      <c r="H15" s="113" t="str">
        <f>IF(OR($B15="ANP",$B15="DAER",$B15="CONSULTORIA DNIT",$B15="PREGÃO ELETRÔNICO",$B15="DMLU",$B15="DMAE",$B15="CEEE",$B15="EPTC",$B15="ORSE",$B15="SEINFRA",$B15="CREA",$B15="CAU",$B15="CEHOP",$B15="SIURB",$B15="DER-PR",$B15="SUDECAP",$B15=Aux.!$F$24,$B15=Aux.!$F$25),VLOOKUP($A15,#REF!,5,FALSE),IF($B15="CCU",VLOOKUP($A15,#REF!,4,FALSE),IF($B15="MERCADO",VLOOKUP($A15,#REF!,6,FALSE),IF($B15="PLEO",VLOOKUP($A15,#REF!,4,FALSE),IF($B15="SICRO",VLOOKUP($A15,#REF!,4,FALSE),IF($B15="SINAPI",IFERROR((VLOOKUP($A15,#REF!,5,FALSE)),(VLOOKUP($A15,#REF!,5,FALSE))),"-"))))))</f>
        <v>-</v>
      </c>
      <c r="I15" s="114">
        <f>IF($B15="SICRO EQUIP.",VLOOKUP($A15,#REF!,10,FALSE),0)</f>
        <v>0</v>
      </c>
      <c r="J15" s="114">
        <f>IF($B15="SICRO EQUIP.",VLOOKUP($A15,#REF!,11,FALSE),0)</f>
        <v>0</v>
      </c>
      <c r="K15" s="258"/>
      <c r="L15" s="259"/>
      <c r="M15" s="115" t="e">
        <f>VLOOKUP($K15,Reajuste!$A$2:$BW$29,(MATCH($L15,Reajuste!$C$2:$BW$2,0)+2),FALSE)</f>
        <v>#N/A</v>
      </c>
      <c r="N15" s="259"/>
      <c r="O15" s="115" t="e">
        <f>VLOOKUP($K15,Reajuste!$A$2:$CW$29,(MATCH($N15,Reajuste!$C$2:$CW$2,0)+2),FALSE)</f>
        <v>#N/A</v>
      </c>
      <c r="P15" s="113">
        <f t="shared" si="0"/>
        <v>0</v>
      </c>
      <c r="Q15" s="113">
        <f t="shared" si="1"/>
        <v>0</v>
      </c>
      <c r="R15" s="113">
        <f t="shared" si="2"/>
        <v>0</v>
      </c>
      <c r="S15" s="113">
        <f t="shared" si="3"/>
        <v>0</v>
      </c>
      <c r="T15" s="113">
        <f t="shared" si="4"/>
        <v>0</v>
      </c>
      <c r="U15" s="113">
        <f t="shared" si="5"/>
        <v>0</v>
      </c>
      <c r="V15" s="4"/>
      <c r="W15" s="4"/>
      <c r="X15" s="4"/>
      <c r="Y15" s="4"/>
      <c r="Z15" s="4"/>
    </row>
    <row r="16" spans="1:26" ht="14.25" customHeight="1">
      <c r="A16" s="256"/>
      <c r="B16" s="257"/>
      <c r="C16" s="112" t="str">
        <f>IF(OR($B16="ANP",$B16="DAER",$B16="CONSULTORIA DNIT",$B16="PREGÃO ELETRÔNICO",$B16="DMLU",$B16="DMAE",$B16="CEEE",$B16="EPTC",$B16="ORSE",$B16="SEINFRA",$B16="CREA",$B16="CAU",$B16="CEHOP",$B16="SIURB",$B16="DER-PR",$B16="SUDECAP",$B16=Aux.!$F$24,$B16=Aux.!$F$25),VLOOKUP($A16,#REF!,3,FALSE),IF($B16="SICRO EQUIP.",VLOOKUP($A16,#REF!,2,FALSE),IF($B16="CCU",VLOOKUP($A16,#REF!,2,FALSE),IF($B16="MERCADO",VLOOKUP($A16,#REF!,2,FALSE),IF($B16="PLEO",VLOOKUP($A16,#REF!,2,FALSE),IF($B16="SICRO",VLOOKUP($A16,#REF!,2,FALSE),IF($B16="SINAPI",IFERROR((VLOOKUP($A16,#REF!,2,FALSE)),(VLOOKUP($A16,#REF!,2,FALSE))),"-")))))))</f>
        <v>-</v>
      </c>
      <c r="D16" s="95" t="str">
        <f>IF(OR($B16="ANP",$B16="DAER",$B16="CONSULTORIA DNIT",$B16="PREGÃO ELETRÔNICO",$B16="DMLU",$B16="DMAE",$B16="CEEE",$B16="EPTC",$B16="ORSE",$B16="SEINFRA",$B16="CREA",$B16="CAU",$B16="CEHOP",$B16="SIURB",$B16="DER-PR",$B16="SUDECAP",$B16=Aux.!$F$24,$B16=Aux.!$F$25),VLOOKUP($A16,#REF!,4,FALSE),IF($B16="SICRO EQUIP.","H",IF($B16="CCU",VLOOKUP($A16,#REF!,3,FALSE),IF($B16="MERCADO",VLOOKUP($A16,#REF!,10,FALSE),IF($B16="PLEO",VLOOKUP($A16,#REF!,3,FALSE),IF($B16="SICRO",VLOOKUP($A16,#REF!,3,FALSE),IF($B16="SINAPI",IFERROR((VLOOKUP($A16,#REF!,3,FALSE)),(VLOOKUP($A16,#REF!,3,FALSE))),"-")))))))</f>
        <v>-</v>
      </c>
      <c r="E16" s="113" t="str">
        <f>IF(OR($B16="ANP",$B16="DAER",$B16="CONSULTORIA DNIT",$B16="PREGÃO ELETRÔNICO",$B16="DMLU",$B16="DMAE",$B16="CEEE",$B16="EPTC",$B16="ORSE",$B16="SEINFRA",$B16="CREA",$B16="CAU",$B16="CEHOP",$B16="SIURB",$B16="DER-PR",$B16="SUDECAP",$B16=Aux.!$F$24,$B16=Aux.!$F$25),VLOOKUP($A16,#REF!,6,FALSE),IF($B16="CCU",VLOOKUP($A16,#REF!,5,FALSE),IF($B16="MERCADO",VLOOKUP($A16,#REF!,7,FALSE),IF($B16="PLEO",VLOOKUP($A16,#REF!,4,FALSE),IF($B16="SICRO",VLOOKUP($A16,#REF!,5,FALSE),IF($B16="SINAPI",IFERROR((VLOOKUP($A16,#REF!,18,FALSE)),),"-"))))))</f>
        <v>-</v>
      </c>
      <c r="F16" s="113" t="str">
        <f>IF(OR($B16="ANP",$B16="DAER",$B16="CONSULTORIA DNIT",$B16="PREGÃO ELETRÔNICO",$B16="DMLU",$B16="DMAE",$B16="CEEE",$B16="EPTC",$B16="ORSE",$B16="SEINFRA",$B16="CREA",$B16="CAU",$B16="CEHOP",$B16="SIURB",$B16="DER-PR",$B16="SUDECAP",$B16=Aux.!$F$24,$B16=Aux.!$F$25),VLOOKUP($A16,#REF!,7,FALSE),IF($B16="CCU",VLOOKUP($A16,#REF!,6,FALSE),IF($B16="MERCADO",VLOOKUP($A16,#REF!,8,FALSE),IF($B16="PLEO",VLOOKUP($A16,#REF!,4,FALSE),IF($B16="SICRO",VLOOKUP($A16,#REF!,6,FALSE),IF($B16="SINAPI",IFERROR(SUM((VLOOKUP($A16,#REF!,14,FALSE)),VLOOKUP($A16,#REF!,20,FALSE),VLOOKUP($A16,#REF!,22,FALSE)),),"-"))))))</f>
        <v>-</v>
      </c>
      <c r="G16" s="113" t="str">
        <f>IF(OR($B16="ANP",$B16="DAER",$B16="CONSULTORIA DNIT",$B16="PREGÃO ELETRÔNICO",$B16="DMLU",$B16="DMAE",$B16="CEEE",$B16="EPTC",$B16="ORSE",$B16="SEINFRA",$B16="CREA",$B16="CAU",$B16="CEHOP",$B16="SIURB",$B16="DER-PR",$B16="SUDECAP",$B16=Aux.!$F$24,$B16=Aux.!$F$25),VLOOKUP($A16,#REF!,8,FALSE),IF($B16="CCU",VLOOKUP($A16,#REF!,7,FALSE),IF($B16="MERCADO",VLOOKUP($A16,#REF!,9,FALSE),IF($B16="PLEO",VLOOKUP($A16,#REF!,4,FALSE),IF($B16="SICRO",VLOOKUP($A16,#REF!,7,FALSE),IF($B16="SINAPI",IFERROR((VLOOKUP($A16,#REF!,16,FALSE)),(VLOOKUP($A16,#REF!,5,FALSE))),"-"))))))</f>
        <v>-</v>
      </c>
      <c r="H16" s="113" t="str">
        <f>IF(OR($B16="ANP",$B16="DAER",$B16="CONSULTORIA DNIT",$B16="PREGÃO ELETRÔNICO",$B16="DMLU",$B16="DMAE",$B16="CEEE",$B16="EPTC",$B16="ORSE",$B16="SEINFRA",$B16="CREA",$B16="CAU",$B16="CEHOP",$B16="SIURB",$B16="DER-PR",$B16="SUDECAP",$B16=Aux.!$F$24,$B16=Aux.!$F$25),VLOOKUP($A16,#REF!,5,FALSE),IF($B16="CCU",VLOOKUP($A16,#REF!,4,FALSE),IF($B16="MERCADO",VLOOKUP($A16,#REF!,6,FALSE),IF($B16="PLEO",VLOOKUP($A16,#REF!,4,FALSE),IF($B16="SICRO",VLOOKUP($A16,#REF!,4,FALSE),IF($B16="SINAPI",IFERROR((VLOOKUP($A16,#REF!,5,FALSE)),(VLOOKUP($A16,#REF!,5,FALSE))),"-"))))))</f>
        <v>-</v>
      </c>
      <c r="I16" s="114">
        <f>IF($B16="SICRO EQUIP.",VLOOKUP($A16,#REF!,10,FALSE),0)</f>
        <v>0</v>
      </c>
      <c r="J16" s="114">
        <f>IF($B16="SICRO EQUIP.",VLOOKUP($A16,#REF!,11,FALSE),0)</f>
        <v>0</v>
      </c>
      <c r="K16" s="258"/>
      <c r="L16" s="259"/>
      <c r="M16" s="115" t="e">
        <f>VLOOKUP($K16,Reajuste!$A$2:$BW$29,(MATCH($L16,Reajuste!$C$2:$BW$2,0)+2),FALSE)</f>
        <v>#N/A</v>
      </c>
      <c r="N16" s="259"/>
      <c r="O16" s="115" t="e">
        <f>VLOOKUP($K16,Reajuste!$A$2:$CW$29,(MATCH($N16,Reajuste!$C$2:$CW$2,0)+2),FALSE)</f>
        <v>#N/A</v>
      </c>
      <c r="P16" s="113">
        <f t="shared" si="0"/>
        <v>0</v>
      </c>
      <c r="Q16" s="113">
        <f t="shared" si="1"/>
        <v>0</v>
      </c>
      <c r="R16" s="113">
        <f t="shared" si="2"/>
        <v>0</v>
      </c>
      <c r="S16" s="113">
        <f t="shared" si="3"/>
        <v>0</v>
      </c>
      <c r="T16" s="113">
        <f t="shared" si="4"/>
        <v>0</v>
      </c>
      <c r="U16" s="113">
        <f t="shared" si="5"/>
        <v>0</v>
      </c>
      <c r="V16" s="4"/>
      <c r="W16" s="4"/>
      <c r="X16" s="4"/>
      <c r="Y16" s="4"/>
      <c r="Z16" s="4"/>
    </row>
    <row r="17" spans="1:26" ht="14.25" customHeight="1">
      <c r="A17" s="256"/>
      <c r="B17" s="257"/>
      <c r="C17" s="112" t="str">
        <f>IF(OR($B17="ANP",$B17="DAER",$B17="CONSULTORIA DNIT",$B17="PREGÃO ELETRÔNICO",$B17="DMLU",$B17="DMAE",$B17="CEEE",$B17="EPTC",$B17="ORSE",$B17="SEINFRA",$B17="CREA",$B17="CAU",$B17="CEHOP",$B17="SIURB",$B17="DER-PR",$B17="SUDECAP",$B17=Aux.!$F$24,$B17=Aux.!$F$25),VLOOKUP($A17,#REF!,3,FALSE),IF($B17="SICRO EQUIP.",VLOOKUP($A17,#REF!,2,FALSE),IF($B17="CCU",VLOOKUP($A17,#REF!,2,FALSE),IF($B17="MERCADO",VLOOKUP($A17,#REF!,2,FALSE),IF($B17="PLEO",VLOOKUP($A17,#REF!,2,FALSE),IF($B17="SICRO",VLOOKUP($A17,#REF!,2,FALSE),IF($B17="SINAPI",IFERROR((VLOOKUP($A17,#REF!,2,FALSE)),(VLOOKUP($A17,#REF!,2,FALSE))),"-")))))))</f>
        <v>-</v>
      </c>
      <c r="D17" s="95" t="str">
        <f>IF(OR($B17="ANP",$B17="DAER",$B17="CONSULTORIA DNIT",$B17="PREGÃO ELETRÔNICO",$B17="DMLU",$B17="DMAE",$B17="CEEE",$B17="EPTC",$B17="ORSE",$B17="SEINFRA",$B17="CREA",$B17="CAU",$B17="CEHOP",$B17="SIURB",$B17="DER-PR",$B17="SUDECAP",$B17=Aux.!$F$24,$B17=Aux.!$F$25),VLOOKUP($A17,#REF!,4,FALSE),IF($B17="SICRO EQUIP.","H",IF($B17="CCU",VLOOKUP($A17,#REF!,3,FALSE),IF($B17="MERCADO",VLOOKUP($A17,#REF!,10,FALSE),IF($B17="PLEO",VLOOKUP($A17,#REF!,3,FALSE),IF($B17="SICRO",VLOOKUP($A17,#REF!,3,FALSE),IF($B17="SINAPI",IFERROR((VLOOKUP($A17,#REF!,3,FALSE)),(VLOOKUP($A17,#REF!,3,FALSE))),"-")))))))</f>
        <v>-</v>
      </c>
      <c r="E17" s="113" t="str">
        <f>IF(OR($B17="ANP",$B17="DAER",$B17="CONSULTORIA DNIT",$B17="PREGÃO ELETRÔNICO",$B17="DMLU",$B17="DMAE",$B17="CEEE",$B17="EPTC",$B17="ORSE",$B17="SEINFRA",$B17="CREA",$B17="CAU",$B17="CEHOP",$B17="SIURB",$B17="DER-PR",$B17="SUDECAP",$B17=Aux.!$F$24,$B17=Aux.!$F$25),VLOOKUP($A17,#REF!,6,FALSE),IF($B17="CCU",VLOOKUP($A17,#REF!,5,FALSE),IF($B17="MERCADO",VLOOKUP($A17,#REF!,7,FALSE),IF($B17="PLEO",VLOOKUP($A17,#REF!,4,FALSE),IF($B17="SICRO",VLOOKUP($A17,#REF!,5,FALSE),IF($B17="SINAPI",IFERROR((VLOOKUP($A17,#REF!,18,FALSE)),),"-"))))))</f>
        <v>-</v>
      </c>
      <c r="F17" s="113" t="str">
        <f>IF(OR($B17="ANP",$B17="DAER",$B17="CONSULTORIA DNIT",$B17="PREGÃO ELETRÔNICO",$B17="DMLU",$B17="DMAE",$B17="CEEE",$B17="EPTC",$B17="ORSE",$B17="SEINFRA",$B17="CREA",$B17="CAU",$B17="CEHOP",$B17="SIURB",$B17="DER-PR",$B17="SUDECAP",$B17=Aux.!$F$24,$B17=Aux.!$F$25),VLOOKUP($A17,#REF!,7,FALSE),IF($B17="CCU",VLOOKUP($A17,#REF!,6,FALSE),IF($B17="MERCADO",VLOOKUP($A17,#REF!,8,FALSE),IF($B17="PLEO",VLOOKUP($A17,#REF!,4,FALSE),IF($B17="SICRO",VLOOKUP($A17,#REF!,6,FALSE),IF($B17="SINAPI",IFERROR(SUM((VLOOKUP($A17,#REF!,14,FALSE)),VLOOKUP($A17,#REF!,20,FALSE),VLOOKUP($A17,#REF!,22,FALSE)),),"-"))))))</f>
        <v>-</v>
      </c>
      <c r="G17" s="113" t="str">
        <f>IF(OR($B17="ANP",$B17="DAER",$B17="CONSULTORIA DNIT",$B17="PREGÃO ELETRÔNICO",$B17="DMLU",$B17="DMAE",$B17="CEEE",$B17="EPTC",$B17="ORSE",$B17="SEINFRA",$B17="CREA",$B17="CAU",$B17="CEHOP",$B17="SIURB",$B17="DER-PR",$B17="SUDECAP",$B17=Aux.!$F$24,$B17=Aux.!$F$25),VLOOKUP($A17,#REF!,8,FALSE),IF($B17="CCU",VLOOKUP($A17,#REF!,7,FALSE),IF($B17="MERCADO",VLOOKUP($A17,#REF!,9,FALSE),IF($B17="PLEO",VLOOKUP($A17,#REF!,4,FALSE),IF($B17="SICRO",VLOOKUP($A17,#REF!,7,FALSE),IF($B17="SINAPI",IFERROR((VLOOKUP($A17,#REF!,16,FALSE)),(VLOOKUP($A17,#REF!,5,FALSE))),"-"))))))</f>
        <v>-</v>
      </c>
      <c r="H17" s="113" t="str">
        <f>IF(OR($B17="ANP",$B17="DAER",$B17="CONSULTORIA DNIT",$B17="PREGÃO ELETRÔNICO",$B17="DMLU",$B17="DMAE",$B17="CEEE",$B17="EPTC",$B17="ORSE",$B17="SEINFRA",$B17="CREA",$B17="CAU",$B17="CEHOP",$B17="SIURB",$B17="DER-PR",$B17="SUDECAP",$B17=Aux.!$F$24,$B17=Aux.!$F$25),VLOOKUP($A17,#REF!,5,FALSE),IF($B17="CCU",VLOOKUP($A17,#REF!,4,FALSE),IF($B17="MERCADO",VLOOKUP($A17,#REF!,6,FALSE),IF($B17="PLEO",VLOOKUP($A17,#REF!,4,FALSE),IF($B17="SICRO",VLOOKUP($A17,#REF!,4,FALSE),IF($B17="SINAPI",IFERROR((VLOOKUP($A17,#REF!,5,FALSE)),(VLOOKUP($A17,#REF!,5,FALSE))),"-"))))))</f>
        <v>-</v>
      </c>
      <c r="I17" s="114">
        <f>IF($B17="SICRO EQUIP.",VLOOKUP($A17,#REF!,10,FALSE),0)</f>
        <v>0</v>
      </c>
      <c r="J17" s="114">
        <f>IF($B17="SICRO EQUIP.",VLOOKUP($A17,#REF!,11,FALSE),0)</f>
        <v>0</v>
      </c>
      <c r="K17" s="258"/>
      <c r="L17" s="259"/>
      <c r="M17" s="115" t="e">
        <f>VLOOKUP($K17,Reajuste!$A$2:$BW$29,(MATCH($L17,Reajuste!$C$2:$BW$2,0)+2),FALSE)</f>
        <v>#N/A</v>
      </c>
      <c r="N17" s="259"/>
      <c r="O17" s="115" t="e">
        <f>VLOOKUP($K17,Reajuste!$A$2:$CW$29,(MATCH($N17,Reajuste!$C$2:$CW$2,0)+2),FALSE)</f>
        <v>#N/A</v>
      </c>
      <c r="P17" s="113">
        <f t="shared" si="0"/>
        <v>0</v>
      </c>
      <c r="Q17" s="113">
        <f t="shared" si="1"/>
        <v>0</v>
      </c>
      <c r="R17" s="113">
        <f t="shared" si="2"/>
        <v>0</v>
      </c>
      <c r="S17" s="113">
        <f t="shared" si="3"/>
        <v>0</v>
      </c>
      <c r="T17" s="113">
        <f t="shared" si="4"/>
        <v>0</v>
      </c>
      <c r="U17" s="113">
        <f t="shared" si="5"/>
        <v>0</v>
      </c>
      <c r="V17" s="4"/>
      <c r="W17" s="4"/>
      <c r="X17" s="4"/>
      <c r="Y17" s="4"/>
      <c r="Z17" s="4"/>
    </row>
    <row r="18" spans="1:26" ht="14.25" customHeight="1">
      <c r="A18" s="256"/>
      <c r="B18" s="257"/>
      <c r="C18" s="112" t="str">
        <f>IF(OR($B18="ANP",$B18="DAER",$B18="CONSULTORIA DNIT",$B18="PREGÃO ELETRÔNICO",$B18="DMLU",$B18="DMAE",$B18="CEEE",$B18="EPTC",$B18="ORSE",$B18="SEINFRA",$B18="CREA",$B18="CAU",$B18="CEHOP",$B18="SIURB",$B18="DER-PR",$B18="SUDECAP",$B18=Aux.!$F$24,$B18=Aux.!$F$25),VLOOKUP($A18,#REF!,3,FALSE),IF($B18="SICRO EQUIP.",VLOOKUP($A18,#REF!,2,FALSE),IF($B18="CCU",VLOOKUP($A18,#REF!,2,FALSE),IF($B18="MERCADO",VLOOKUP($A18,#REF!,2,FALSE),IF($B18="PLEO",VLOOKUP($A18,#REF!,2,FALSE),IF($B18="SICRO",VLOOKUP($A18,#REF!,2,FALSE),IF($B18="SINAPI",IFERROR((VLOOKUP($A18,#REF!,2,FALSE)),(VLOOKUP($A18,#REF!,2,FALSE))),"-")))))))</f>
        <v>-</v>
      </c>
      <c r="D18" s="95" t="str">
        <f>IF(OR($B18="ANP",$B18="DAER",$B18="CONSULTORIA DNIT",$B18="PREGÃO ELETRÔNICO",$B18="DMLU",$B18="DMAE",$B18="CEEE",$B18="EPTC",$B18="ORSE",$B18="SEINFRA",$B18="CREA",$B18="CAU",$B18="CEHOP",$B18="SIURB",$B18="DER-PR",$B18="SUDECAP",$B18=Aux.!$F$24,$B18=Aux.!$F$25),VLOOKUP($A18,#REF!,4,FALSE),IF($B18="SICRO EQUIP.","H",IF($B18="CCU",VLOOKUP($A18,#REF!,3,FALSE),IF($B18="MERCADO",VLOOKUP($A18,#REF!,10,FALSE),IF($B18="PLEO",VLOOKUP($A18,#REF!,3,FALSE),IF($B18="SICRO",VLOOKUP($A18,#REF!,3,FALSE),IF($B18="SINAPI",IFERROR((VLOOKUP($A18,#REF!,3,FALSE)),(VLOOKUP($A18,#REF!,3,FALSE))),"-")))))))</f>
        <v>-</v>
      </c>
      <c r="E18" s="113" t="str">
        <f>IF(OR($B18="ANP",$B18="DAER",$B18="CONSULTORIA DNIT",$B18="PREGÃO ELETRÔNICO",$B18="DMLU",$B18="DMAE",$B18="CEEE",$B18="EPTC",$B18="ORSE",$B18="SEINFRA",$B18="CREA",$B18="CAU",$B18="CEHOP",$B18="SIURB",$B18="DER-PR",$B18="SUDECAP",$B18=Aux.!$F$24,$B18=Aux.!$F$25),VLOOKUP($A18,#REF!,6,FALSE),IF($B18="CCU",VLOOKUP($A18,#REF!,5,FALSE),IF($B18="MERCADO",VLOOKUP($A18,#REF!,7,FALSE),IF($B18="PLEO",VLOOKUP($A18,#REF!,4,FALSE),IF($B18="SICRO",VLOOKUP($A18,#REF!,5,FALSE),IF($B18="SINAPI",IFERROR((VLOOKUP($A18,#REF!,18,FALSE)),),"-"))))))</f>
        <v>-</v>
      </c>
      <c r="F18" s="113" t="str">
        <f>IF(OR($B18="ANP",$B18="DAER",$B18="CONSULTORIA DNIT",$B18="PREGÃO ELETRÔNICO",$B18="DMLU",$B18="DMAE",$B18="CEEE",$B18="EPTC",$B18="ORSE",$B18="SEINFRA",$B18="CREA",$B18="CAU",$B18="CEHOP",$B18="SIURB",$B18="DER-PR",$B18="SUDECAP",$B18=Aux.!$F$24,$B18=Aux.!$F$25),VLOOKUP($A18,#REF!,7,FALSE),IF($B18="CCU",VLOOKUP($A18,#REF!,6,FALSE),IF($B18="MERCADO",VLOOKUP($A18,#REF!,8,FALSE),IF($B18="PLEO",VLOOKUP($A18,#REF!,4,FALSE),IF($B18="SICRO",VLOOKUP($A18,#REF!,6,FALSE),IF($B18="SINAPI",IFERROR(SUM((VLOOKUP($A18,#REF!,14,FALSE)),VLOOKUP($A18,#REF!,20,FALSE),VLOOKUP($A18,#REF!,22,FALSE)),),"-"))))))</f>
        <v>-</v>
      </c>
      <c r="G18" s="113" t="str">
        <f>IF(OR($B18="ANP",$B18="DAER",$B18="CONSULTORIA DNIT",$B18="PREGÃO ELETRÔNICO",$B18="DMLU",$B18="DMAE",$B18="CEEE",$B18="EPTC",$B18="ORSE",$B18="SEINFRA",$B18="CREA",$B18="CAU",$B18="CEHOP",$B18="SIURB",$B18="DER-PR",$B18="SUDECAP",$B18=Aux.!$F$24,$B18=Aux.!$F$25),VLOOKUP($A18,#REF!,8,FALSE),IF($B18="CCU",VLOOKUP($A18,#REF!,7,FALSE),IF($B18="MERCADO",VLOOKUP($A18,#REF!,9,FALSE),IF($B18="PLEO",VLOOKUP($A18,#REF!,4,FALSE),IF($B18="SICRO",VLOOKUP($A18,#REF!,7,FALSE),IF($B18="SINAPI",IFERROR((VLOOKUP($A18,#REF!,16,FALSE)),(VLOOKUP($A18,#REF!,5,FALSE))),"-"))))))</f>
        <v>-</v>
      </c>
      <c r="H18" s="113" t="str">
        <f>IF(OR($B18="ANP",$B18="DAER",$B18="CONSULTORIA DNIT",$B18="PREGÃO ELETRÔNICO",$B18="DMLU",$B18="DMAE",$B18="CEEE",$B18="EPTC",$B18="ORSE",$B18="SEINFRA",$B18="CREA",$B18="CAU",$B18="CEHOP",$B18="SIURB",$B18="DER-PR",$B18="SUDECAP",$B18=Aux.!$F$24,$B18=Aux.!$F$25),VLOOKUP($A18,#REF!,5,FALSE),IF($B18="CCU",VLOOKUP($A18,#REF!,4,FALSE),IF($B18="MERCADO",VLOOKUP($A18,#REF!,6,FALSE),IF($B18="PLEO",VLOOKUP($A18,#REF!,4,FALSE),IF($B18="SICRO",VLOOKUP($A18,#REF!,4,FALSE),IF($B18="SINAPI",IFERROR((VLOOKUP($A18,#REF!,5,FALSE)),(VLOOKUP($A18,#REF!,5,FALSE))),"-"))))))</f>
        <v>-</v>
      </c>
      <c r="I18" s="114">
        <f>IF($B18="SICRO EQUIP.",VLOOKUP($A18,#REF!,10,FALSE),0)</f>
        <v>0</v>
      </c>
      <c r="J18" s="114">
        <f>IF($B18="SICRO EQUIP.",VLOOKUP($A18,#REF!,11,FALSE),0)</f>
        <v>0</v>
      </c>
      <c r="K18" s="258"/>
      <c r="L18" s="259"/>
      <c r="M18" s="115" t="e">
        <f>VLOOKUP($K18,Reajuste!$A$2:$BW$29,(MATCH($L18,Reajuste!$C$2:$BW$2,0)+2),FALSE)</f>
        <v>#N/A</v>
      </c>
      <c r="N18" s="259"/>
      <c r="O18" s="115" t="e">
        <f>VLOOKUP($K18,Reajuste!$A$2:$CW$29,(MATCH($N18,Reajuste!$C$2:$CW$2,0)+2),FALSE)</f>
        <v>#N/A</v>
      </c>
      <c r="P18" s="113">
        <f t="shared" si="0"/>
        <v>0</v>
      </c>
      <c r="Q18" s="113">
        <f t="shared" si="1"/>
        <v>0</v>
      </c>
      <c r="R18" s="113">
        <f t="shared" si="2"/>
        <v>0</v>
      </c>
      <c r="S18" s="113">
        <f t="shared" si="3"/>
        <v>0</v>
      </c>
      <c r="T18" s="113">
        <f t="shared" si="4"/>
        <v>0</v>
      </c>
      <c r="U18" s="113">
        <f t="shared" si="5"/>
        <v>0</v>
      </c>
      <c r="V18" s="4"/>
      <c r="W18" s="4"/>
      <c r="X18" s="4"/>
      <c r="Y18" s="4"/>
      <c r="Z18" s="4"/>
    </row>
    <row r="19" spans="1:26" ht="14.25" customHeight="1">
      <c r="A19" s="256"/>
      <c r="B19" s="257"/>
      <c r="C19" s="112" t="str">
        <f>IF(OR($B19="ANP",$B19="DAER",$B19="CONSULTORIA DNIT",$B19="PREGÃO ELETRÔNICO",$B19="DMLU",$B19="DMAE",$B19="CEEE",$B19="EPTC",$B19="ORSE",$B19="SEINFRA",$B19="CREA",$B19="CAU",$B19="CEHOP",$B19="SIURB",$B19="DER-PR",$B19="SUDECAP",$B19=Aux.!$F$24,$B19=Aux.!$F$25),VLOOKUP($A19,#REF!,3,FALSE),IF($B19="SICRO EQUIP.",VLOOKUP($A19,#REF!,2,FALSE),IF($B19="CCU",VLOOKUP($A19,#REF!,2,FALSE),IF($B19="MERCADO",VLOOKUP($A19,#REF!,2,FALSE),IF($B19="PLEO",VLOOKUP($A19,#REF!,2,FALSE),IF($B19="SICRO",VLOOKUP($A19,#REF!,2,FALSE),IF($B19="SINAPI",IFERROR((VLOOKUP($A19,#REF!,2,FALSE)),(VLOOKUP($A19,#REF!,2,FALSE))),"-")))))))</f>
        <v>-</v>
      </c>
      <c r="D19" s="95" t="str">
        <f>IF(OR($B19="ANP",$B19="DAER",$B19="CONSULTORIA DNIT",$B19="PREGÃO ELETRÔNICO",$B19="DMLU",$B19="DMAE",$B19="CEEE",$B19="EPTC",$B19="ORSE",$B19="SEINFRA",$B19="CREA",$B19="CAU",$B19="CEHOP",$B19="SIURB",$B19="DER-PR",$B19="SUDECAP",$B19=Aux.!$F$24,$B19=Aux.!$F$25),VLOOKUP($A19,#REF!,4,FALSE),IF($B19="SICRO EQUIP.","H",IF($B19="CCU",VLOOKUP($A19,#REF!,3,FALSE),IF($B19="MERCADO",VLOOKUP($A19,#REF!,10,FALSE),IF($B19="PLEO",VLOOKUP($A19,#REF!,3,FALSE),IF($B19="SICRO",VLOOKUP($A19,#REF!,3,FALSE),IF($B19="SINAPI",IFERROR((VLOOKUP($A19,#REF!,3,FALSE)),(VLOOKUP($A19,#REF!,3,FALSE))),"-")))))))</f>
        <v>-</v>
      </c>
      <c r="E19" s="113" t="str">
        <f>IF(OR($B19="ANP",$B19="DAER",$B19="CONSULTORIA DNIT",$B19="PREGÃO ELETRÔNICO",$B19="DMLU",$B19="DMAE",$B19="CEEE",$B19="EPTC",$B19="ORSE",$B19="SEINFRA",$B19="CREA",$B19="CAU",$B19="CEHOP",$B19="SIURB",$B19="DER-PR",$B19="SUDECAP",$B19=Aux.!$F$24,$B19=Aux.!$F$25),VLOOKUP($A19,#REF!,6,FALSE),IF($B19="CCU",VLOOKUP($A19,#REF!,5,FALSE),IF($B19="MERCADO",VLOOKUP($A19,#REF!,7,FALSE),IF($B19="PLEO",VLOOKUP($A19,#REF!,4,FALSE),IF($B19="SICRO",VLOOKUP($A19,#REF!,5,FALSE),IF($B19="SINAPI",IFERROR((VLOOKUP($A19,#REF!,18,FALSE)),),"-"))))))</f>
        <v>-</v>
      </c>
      <c r="F19" s="113" t="str">
        <f>IF(OR($B19="ANP",$B19="DAER",$B19="CONSULTORIA DNIT",$B19="PREGÃO ELETRÔNICO",$B19="DMLU",$B19="DMAE",$B19="CEEE",$B19="EPTC",$B19="ORSE",$B19="SEINFRA",$B19="CREA",$B19="CAU",$B19="CEHOP",$B19="SIURB",$B19="DER-PR",$B19="SUDECAP",$B19=Aux.!$F$24,$B19=Aux.!$F$25),VLOOKUP($A19,#REF!,7,FALSE),IF($B19="CCU",VLOOKUP($A19,#REF!,6,FALSE),IF($B19="MERCADO",VLOOKUP($A19,#REF!,8,FALSE),IF($B19="PLEO",VLOOKUP($A19,#REF!,4,FALSE),IF($B19="SICRO",VLOOKUP($A19,#REF!,6,FALSE),IF($B19="SINAPI",IFERROR(SUM((VLOOKUP($A19,#REF!,14,FALSE)),VLOOKUP($A19,#REF!,20,FALSE),VLOOKUP($A19,#REF!,22,FALSE)),),"-"))))))</f>
        <v>-</v>
      </c>
      <c r="G19" s="113" t="str">
        <f>IF(OR($B19="ANP",$B19="DAER",$B19="CONSULTORIA DNIT",$B19="PREGÃO ELETRÔNICO",$B19="DMLU",$B19="DMAE",$B19="CEEE",$B19="EPTC",$B19="ORSE",$B19="SEINFRA",$B19="CREA",$B19="CAU",$B19="CEHOP",$B19="SIURB",$B19="DER-PR",$B19="SUDECAP",$B19=Aux.!$F$24,$B19=Aux.!$F$25),VLOOKUP($A19,#REF!,8,FALSE),IF($B19="CCU",VLOOKUP($A19,#REF!,7,FALSE),IF($B19="MERCADO",VLOOKUP($A19,#REF!,9,FALSE),IF($B19="PLEO",VLOOKUP($A19,#REF!,4,FALSE),IF($B19="SICRO",VLOOKUP($A19,#REF!,7,FALSE),IF($B19="SINAPI",IFERROR((VLOOKUP($A19,#REF!,16,FALSE)),(VLOOKUP($A19,#REF!,5,FALSE))),"-"))))))</f>
        <v>-</v>
      </c>
      <c r="H19" s="113" t="str">
        <f>IF(OR($B19="ANP",$B19="DAER",$B19="CONSULTORIA DNIT",$B19="PREGÃO ELETRÔNICO",$B19="DMLU",$B19="DMAE",$B19="CEEE",$B19="EPTC",$B19="ORSE",$B19="SEINFRA",$B19="CREA",$B19="CAU",$B19="CEHOP",$B19="SIURB",$B19="DER-PR",$B19="SUDECAP",$B19=Aux.!$F$24,$B19=Aux.!$F$25),VLOOKUP($A19,#REF!,5,FALSE),IF($B19="CCU",VLOOKUP($A19,#REF!,4,FALSE),IF($B19="MERCADO",VLOOKUP($A19,#REF!,6,FALSE),IF($B19="PLEO",VLOOKUP($A19,#REF!,4,FALSE),IF($B19="SICRO",VLOOKUP($A19,#REF!,4,FALSE),IF($B19="SINAPI",IFERROR((VLOOKUP($A19,#REF!,5,FALSE)),(VLOOKUP($A19,#REF!,5,FALSE))),"-"))))))</f>
        <v>-</v>
      </c>
      <c r="I19" s="114">
        <f>IF($B19="SICRO EQUIP.",VLOOKUP($A19,#REF!,10,FALSE),0)</f>
        <v>0</v>
      </c>
      <c r="J19" s="114">
        <f>IF($B19="SICRO EQUIP.",VLOOKUP($A19,#REF!,11,FALSE),0)</f>
        <v>0</v>
      </c>
      <c r="K19" s="258"/>
      <c r="L19" s="259"/>
      <c r="M19" s="115" t="e">
        <f>VLOOKUP($K19,Reajuste!$A$2:$BW$29,(MATCH($L19,Reajuste!$C$2:$BW$2,0)+2),FALSE)</f>
        <v>#N/A</v>
      </c>
      <c r="N19" s="259"/>
      <c r="O19" s="115" t="e">
        <f>VLOOKUP($K19,Reajuste!$A$2:$CW$29,(MATCH($N19,Reajuste!$C$2:$CW$2,0)+2),FALSE)</f>
        <v>#N/A</v>
      </c>
      <c r="P19" s="113">
        <f t="shared" si="0"/>
        <v>0</v>
      </c>
      <c r="Q19" s="113">
        <f t="shared" si="1"/>
        <v>0</v>
      </c>
      <c r="R19" s="113">
        <f t="shared" si="2"/>
        <v>0</v>
      </c>
      <c r="S19" s="113">
        <f t="shared" si="3"/>
        <v>0</v>
      </c>
      <c r="T19" s="113">
        <f t="shared" si="4"/>
        <v>0</v>
      </c>
      <c r="U19" s="113">
        <f t="shared" si="5"/>
        <v>0</v>
      </c>
      <c r="V19" s="4"/>
      <c r="W19" s="4"/>
      <c r="X19" s="4"/>
      <c r="Y19" s="4"/>
      <c r="Z19" s="4"/>
    </row>
    <row r="20" spans="1:26" ht="14.25">
      <c r="A20" s="256"/>
      <c r="B20" s="257"/>
      <c r="C20" s="112" t="str">
        <f>IF(OR($B20="ANP",$B20="DAER",$B20="CONSULTORIA DNIT",$B20="PREGÃO ELETRÔNICO",$B20="DMLU",$B20="DMAE",$B20="CEEE",$B20="EPTC",$B20="ORSE",$B20="SEINFRA",$B20="CREA",$B20="CAU",$B20="CEHOP",$B20="SIURB",$B20="DER-PR",$B20="SUDECAP",$B20=Aux.!$F$24,$B20=Aux.!$F$25),VLOOKUP($A20,#REF!,3,FALSE),IF($B20="SICRO EQUIP.",VLOOKUP($A20,#REF!,2,FALSE),IF($B20="CCU",VLOOKUP($A20,#REF!,2,FALSE),IF($B20="MERCADO",VLOOKUP($A20,#REF!,2,FALSE),IF($B20="PLEO",VLOOKUP($A20,#REF!,2,FALSE),IF($B20="SICRO",VLOOKUP($A20,#REF!,2,FALSE),IF($B20="SINAPI",IFERROR((VLOOKUP($A20,#REF!,2,FALSE)),(VLOOKUP($A20,#REF!,2,FALSE))),"-")))))))</f>
        <v>-</v>
      </c>
      <c r="D20" s="95" t="str">
        <f>IF(OR($B20="ANP",$B20="DAER",$B20="CONSULTORIA DNIT",$B20="PREGÃO ELETRÔNICO",$B20="DMLU",$B20="DMAE",$B20="CEEE",$B20="EPTC",$B20="ORSE",$B20="SEINFRA",$B20="CREA",$B20="CAU",$B20="CEHOP",$B20="SIURB",$B20="DER-PR",$B20="SUDECAP",$B20=Aux.!$F$24,$B20=Aux.!$F$25),VLOOKUP($A20,#REF!,4,FALSE),IF($B20="SICRO EQUIP.","H",IF($B20="CCU",VLOOKUP($A20,#REF!,3,FALSE),IF($B20="MERCADO",VLOOKUP($A20,#REF!,10,FALSE),IF($B20="PLEO",VLOOKUP($A20,#REF!,3,FALSE),IF($B20="SICRO",VLOOKUP($A20,#REF!,3,FALSE),IF($B20="SINAPI",IFERROR((VLOOKUP($A20,#REF!,3,FALSE)),(VLOOKUP($A20,#REF!,3,FALSE))),"-")))))))</f>
        <v>-</v>
      </c>
      <c r="E20" s="113" t="str">
        <f>IF(OR($B20="ANP",$B20="DAER",$B20="CONSULTORIA DNIT",$B20="PREGÃO ELETRÔNICO",$B20="DMLU",$B20="DMAE",$B20="CEEE",$B20="EPTC",$B20="ORSE",$B20="SEINFRA",$B20="CREA",$B20="CAU",$B20="CEHOP",$B20="SIURB",$B20="DER-PR",$B20="SUDECAP",$B20=Aux.!$F$24,$B20=Aux.!$F$25),VLOOKUP($A20,#REF!,6,FALSE),IF($B20="CCU",VLOOKUP($A20,#REF!,5,FALSE),IF($B20="MERCADO",VLOOKUP($A20,#REF!,7,FALSE),IF($B20="PLEO",VLOOKUP($A20,#REF!,4,FALSE),IF($B20="SICRO",VLOOKUP($A20,#REF!,5,FALSE),IF($B20="SINAPI",IFERROR((VLOOKUP($A20,#REF!,18,FALSE)),),"-"))))))</f>
        <v>-</v>
      </c>
      <c r="F20" s="113" t="str">
        <f>IF(OR($B20="ANP",$B20="DAER",$B20="CONSULTORIA DNIT",$B20="PREGÃO ELETRÔNICO",$B20="DMLU",$B20="DMAE",$B20="CEEE",$B20="EPTC",$B20="ORSE",$B20="SEINFRA",$B20="CREA",$B20="CAU",$B20="CEHOP",$B20="SIURB",$B20="DER-PR",$B20="SUDECAP",$B20=Aux.!$F$24,$B20=Aux.!$F$25),VLOOKUP($A20,#REF!,7,FALSE),IF($B20="CCU",VLOOKUP($A20,#REF!,6,FALSE),IF($B20="MERCADO",VLOOKUP($A20,#REF!,8,FALSE),IF($B20="PLEO",VLOOKUP($A20,#REF!,4,FALSE),IF($B20="SICRO",VLOOKUP($A20,#REF!,6,FALSE),IF($B20="SINAPI",IFERROR(SUM((VLOOKUP($A20,#REF!,14,FALSE)),VLOOKUP($A20,#REF!,20,FALSE),VLOOKUP($A20,#REF!,22,FALSE)),),"-"))))))</f>
        <v>-</v>
      </c>
      <c r="G20" s="113" t="str">
        <f>IF(OR($B20="ANP",$B20="DAER",$B20="CONSULTORIA DNIT",$B20="PREGÃO ELETRÔNICO",$B20="DMLU",$B20="DMAE",$B20="CEEE",$B20="EPTC",$B20="ORSE",$B20="SEINFRA",$B20="CREA",$B20="CAU",$B20="CEHOP",$B20="SIURB",$B20="DER-PR",$B20="SUDECAP",$B20=Aux.!$F$24,$B20=Aux.!$F$25),VLOOKUP($A20,#REF!,8,FALSE),IF($B20="CCU",VLOOKUP($A20,#REF!,7,FALSE),IF($B20="MERCADO",VLOOKUP($A20,#REF!,9,FALSE),IF($B20="PLEO",VLOOKUP($A20,#REF!,4,FALSE),IF($B20="SICRO",VLOOKUP($A20,#REF!,7,FALSE),IF($B20="SINAPI",IFERROR((VLOOKUP($A20,#REF!,16,FALSE)),(VLOOKUP($A20,#REF!,5,FALSE))),"-"))))))</f>
        <v>-</v>
      </c>
      <c r="H20" s="113" t="str">
        <f>IF(OR($B20="ANP",$B20="DAER",$B20="CONSULTORIA DNIT",$B20="PREGÃO ELETRÔNICO",$B20="DMLU",$B20="DMAE",$B20="CEEE",$B20="EPTC",$B20="ORSE",$B20="SEINFRA",$B20="CREA",$B20="CAU",$B20="CEHOP",$B20="SIURB",$B20="DER-PR",$B20="SUDECAP",$B20=Aux.!$F$24,$B20=Aux.!$F$25),VLOOKUP($A20,#REF!,5,FALSE),IF($B20="CCU",VLOOKUP($A20,#REF!,4,FALSE),IF($B20="MERCADO",VLOOKUP($A20,#REF!,6,FALSE),IF($B20="PLEO",VLOOKUP($A20,#REF!,4,FALSE),IF($B20="SICRO",VLOOKUP($A20,#REF!,4,FALSE),IF($B20="SINAPI",IFERROR((VLOOKUP($A20,#REF!,5,FALSE)),(VLOOKUP($A20,#REF!,5,FALSE))),"-"))))))</f>
        <v>-</v>
      </c>
      <c r="I20" s="114">
        <f>IF($B20="SICRO EQUIP.",VLOOKUP($A20,#REF!,10,FALSE),0)</f>
        <v>0</v>
      </c>
      <c r="J20" s="114">
        <f>IF($B20="SICRO EQUIP.",VLOOKUP($A20,#REF!,11,FALSE),0)</f>
        <v>0</v>
      </c>
      <c r="K20" s="258"/>
      <c r="L20" s="259"/>
      <c r="M20" s="115" t="e">
        <f>VLOOKUP($K20,Reajuste!$A$2:$BW$29,(MATCH($L20,Reajuste!$C$2:$BW$2,0)+2),FALSE)</f>
        <v>#N/A</v>
      </c>
      <c r="N20" s="259"/>
      <c r="O20" s="115" t="e">
        <f>VLOOKUP($K20,Reajuste!$A$2:$CW$29,(MATCH($N20,Reajuste!$C$2:$CW$2,0)+2),FALSE)</f>
        <v>#N/A</v>
      </c>
      <c r="P20" s="113">
        <f t="shared" si="0"/>
        <v>0</v>
      </c>
      <c r="Q20" s="113">
        <f t="shared" si="1"/>
        <v>0</v>
      </c>
      <c r="R20" s="113">
        <f t="shared" si="2"/>
        <v>0</v>
      </c>
      <c r="S20" s="113">
        <f t="shared" si="3"/>
        <v>0</v>
      </c>
      <c r="T20" s="113">
        <f t="shared" si="4"/>
        <v>0</v>
      </c>
      <c r="U20" s="113">
        <f t="shared" si="5"/>
        <v>0</v>
      </c>
      <c r="V20" s="4"/>
      <c r="W20" s="4"/>
      <c r="X20" s="4"/>
      <c r="Y20" s="4"/>
      <c r="Z20" s="4"/>
    </row>
    <row r="21" spans="1:26" ht="14.25" customHeight="1">
      <c r="A21" s="256"/>
      <c r="B21" s="257"/>
      <c r="C21" s="112" t="str">
        <f>IF(OR($B21="ANP",$B21="DAER",$B21="CONSULTORIA DNIT",$B21="PREGÃO ELETRÔNICO",$B21="DMLU",$B21="DMAE",$B21="CEEE",$B21="EPTC",$B21="ORSE",$B21="SEINFRA",$B21="CREA",$B21="CAU",$B21="CEHOP",$B21="SIURB",$B21="DER-PR",$B21="SUDECAP",$B21=Aux.!$F$24,$B21=Aux.!$F$25),VLOOKUP($A21,#REF!,3,FALSE),IF($B21="SICRO EQUIP.",VLOOKUP($A21,#REF!,2,FALSE),IF($B21="CCU",VLOOKUP($A21,#REF!,2,FALSE),IF($B21="MERCADO",VLOOKUP($A21,#REF!,2,FALSE),IF($B21="PLEO",VLOOKUP($A21,#REF!,2,FALSE),IF($B21="SICRO",VLOOKUP($A21,#REF!,2,FALSE),IF($B21="SINAPI",IFERROR((VLOOKUP($A21,#REF!,2,FALSE)),(VLOOKUP($A21,#REF!,2,FALSE))),"-")))))))</f>
        <v>-</v>
      </c>
      <c r="D21" s="95" t="str">
        <f>IF(OR($B21="ANP",$B21="DAER",$B21="CONSULTORIA DNIT",$B21="PREGÃO ELETRÔNICO",$B21="DMLU",$B21="DMAE",$B21="CEEE",$B21="EPTC",$B21="ORSE",$B21="SEINFRA",$B21="CREA",$B21="CAU",$B21="CEHOP",$B21="SIURB",$B21="DER-PR",$B21="SUDECAP",$B21=Aux.!$F$24,$B21=Aux.!$F$25),VLOOKUP($A21,#REF!,4,FALSE),IF($B21="SICRO EQUIP.","H",IF($B21="CCU",VLOOKUP($A21,#REF!,3,FALSE),IF($B21="MERCADO",VLOOKUP($A21,#REF!,10,FALSE),IF($B21="PLEO",VLOOKUP($A21,#REF!,3,FALSE),IF($B21="SICRO",VLOOKUP($A21,#REF!,3,FALSE),IF($B21="SINAPI",IFERROR((VLOOKUP($A21,#REF!,3,FALSE)),(VLOOKUP($A21,#REF!,3,FALSE))),"-")))))))</f>
        <v>-</v>
      </c>
      <c r="E21" s="113" t="str">
        <f>IF(OR($B21="ANP",$B21="DAER",$B21="CONSULTORIA DNIT",$B21="PREGÃO ELETRÔNICO",$B21="DMLU",$B21="DMAE",$B21="CEEE",$B21="EPTC",$B21="ORSE",$B21="SEINFRA",$B21="CREA",$B21="CAU",$B21="CEHOP",$B21="SIURB",$B21="DER-PR",$B21="SUDECAP",$B21=Aux.!$F$24,$B21=Aux.!$F$25),VLOOKUP($A21,#REF!,6,FALSE),IF($B21="CCU",VLOOKUP($A21,#REF!,5,FALSE),IF($B21="MERCADO",VLOOKUP($A21,#REF!,7,FALSE),IF($B21="PLEO",VLOOKUP($A21,#REF!,4,FALSE),IF($B21="SICRO",VLOOKUP($A21,#REF!,5,FALSE),IF($B21="SINAPI",IFERROR((VLOOKUP($A21,#REF!,18,FALSE)),),"-"))))))</f>
        <v>-</v>
      </c>
      <c r="F21" s="113" t="str">
        <f>IF(OR($B21="ANP",$B21="DAER",$B21="CONSULTORIA DNIT",$B21="PREGÃO ELETRÔNICO",$B21="DMLU",$B21="DMAE",$B21="CEEE",$B21="EPTC",$B21="ORSE",$B21="SEINFRA",$B21="CREA",$B21="CAU",$B21="CEHOP",$B21="SIURB",$B21="DER-PR",$B21="SUDECAP",$B21=Aux.!$F$24,$B21=Aux.!$F$25),VLOOKUP($A21,#REF!,7,FALSE),IF($B21="CCU",VLOOKUP($A21,#REF!,6,FALSE),IF($B21="MERCADO",VLOOKUP($A21,#REF!,8,FALSE),IF($B21="PLEO",VLOOKUP($A21,#REF!,4,FALSE),IF($B21="SICRO",VLOOKUP($A21,#REF!,6,FALSE),IF($B21="SINAPI",IFERROR(SUM((VLOOKUP($A21,#REF!,14,FALSE)),VLOOKUP($A21,#REF!,20,FALSE),VLOOKUP($A21,#REF!,22,FALSE)),),"-"))))))</f>
        <v>-</v>
      </c>
      <c r="G21" s="113" t="str">
        <f>IF(OR($B21="ANP",$B21="DAER",$B21="CONSULTORIA DNIT",$B21="PREGÃO ELETRÔNICO",$B21="DMLU",$B21="DMAE",$B21="CEEE",$B21="EPTC",$B21="ORSE",$B21="SEINFRA",$B21="CREA",$B21="CAU",$B21="CEHOP",$B21="SIURB",$B21="DER-PR",$B21="SUDECAP",$B21=Aux.!$F$24,$B21=Aux.!$F$25),VLOOKUP($A21,#REF!,8,FALSE),IF($B21="CCU",VLOOKUP($A21,#REF!,7,FALSE),IF($B21="MERCADO",VLOOKUP($A21,#REF!,9,FALSE),IF($B21="PLEO",VLOOKUP($A21,#REF!,4,FALSE),IF($B21="SICRO",VLOOKUP($A21,#REF!,7,FALSE),IF($B21="SINAPI",IFERROR((VLOOKUP($A21,#REF!,16,FALSE)),(VLOOKUP($A21,#REF!,5,FALSE))),"-"))))))</f>
        <v>-</v>
      </c>
      <c r="H21" s="113" t="str">
        <f>IF(OR($B21="ANP",$B21="DAER",$B21="CONSULTORIA DNIT",$B21="PREGÃO ELETRÔNICO",$B21="DMLU",$B21="DMAE",$B21="CEEE",$B21="EPTC",$B21="ORSE",$B21="SEINFRA",$B21="CREA",$B21="CAU",$B21="CEHOP",$B21="SIURB",$B21="DER-PR",$B21="SUDECAP",$B21=Aux.!$F$24,$B21=Aux.!$F$25),VLOOKUP($A21,#REF!,5,FALSE),IF($B21="CCU",VLOOKUP($A21,#REF!,4,FALSE),IF($B21="MERCADO",VLOOKUP($A21,#REF!,6,FALSE),IF($B21="PLEO",VLOOKUP($A21,#REF!,4,FALSE),IF($B21="SICRO",VLOOKUP($A21,#REF!,4,FALSE),IF($B21="SINAPI",IFERROR((VLOOKUP($A21,#REF!,5,FALSE)),(VLOOKUP($A21,#REF!,5,FALSE))),"-"))))))</f>
        <v>-</v>
      </c>
      <c r="I21" s="114">
        <f>IF($B21="SICRO EQUIP.",VLOOKUP($A21,#REF!,10,FALSE),0)</f>
        <v>0</v>
      </c>
      <c r="J21" s="114">
        <f>IF($B21="SICRO EQUIP.",VLOOKUP($A21,#REF!,11,FALSE),0)</f>
        <v>0</v>
      </c>
      <c r="K21" s="258"/>
      <c r="L21" s="259"/>
      <c r="M21" s="115" t="e">
        <f>VLOOKUP($K21,Reajuste!$A$2:$BW$29,(MATCH($L21,Reajuste!$C$2:$BW$2,0)+2),FALSE)</f>
        <v>#N/A</v>
      </c>
      <c r="N21" s="259"/>
      <c r="O21" s="115" t="e">
        <f>VLOOKUP($K21,Reajuste!$A$2:$CW$29,(MATCH($N21,Reajuste!$C$2:$CW$2,0)+2),FALSE)</f>
        <v>#N/A</v>
      </c>
      <c r="P21" s="113">
        <f t="shared" si="0"/>
        <v>0</v>
      </c>
      <c r="Q21" s="113">
        <f t="shared" si="1"/>
        <v>0</v>
      </c>
      <c r="R21" s="113">
        <f t="shared" si="2"/>
        <v>0</v>
      </c>
      <c r="S21" s="113">
        <f t="shared" si="3"/>
        <v>0</v>
      </c>
      <c r="T21" s="113">
        <f t="shared" si="4"/>
        <v>0</v>
      </c>
      <c r="U21" s="113">
        <f t="shared" si="5"/>
        <v>0</v>
      </c>
      <c r="V21" s="4"/>
      <c r="W21" s="4"/>
      <c r="X21" s="4"/>
      <c r="Y21" s="4"/>
      <c r="Z21" s="4"/>
    </row>
    <row r="22" spans="1:26" ht="14.25" customHeight="1">
      <c r="A22" s="256"/>
      <c r="B22" s="257"/>
      <c r="C22" s="112" t="str">
        <f>IF(OR($B22="ANP",$B22="DAER",$B22="CONSULTORIA DNIT",$B22="PREGÃO ELETRÔNICO",$B22="DMLU",$B22="DMAE",$B22="CEEE",$B22="EPTC",$B22="ORSE",$B22="SEINFRA",$B22="CREA",$B22="CAU",$B22="CEHOP",$B22="SIURB",$B22="DER-PR",$B22="SUDECAP",$B22=Aux.!$F$24,$B22=Aux.!$F$25),VLOOKUP($A22,#REF!,3,FALSE),IF($B22="SICRO EQUIP.",VLOOKUP($A22,#REF!,2,FALSE),IF($B22="CCU",VLOOKUP($A22,#REF!,2,FALSE),IF($B22="MERCADO",VLOOKUP($A22,#REF!,2,FALSE),IF($B22="PLEO",VLOOKUP($A22,#REF!,2,FALSE),IF($B22="SICRO",VLOOKUP($A22,#REF!,2,FALSE),IF($B22="SINAPI",IFERROR((VLOOKUP($A22,#REF!,2,FALSE)),(VLOOKUP($A22,#REF!,2,FALSE))),"-")))))))</f>
        <v>-</v>
      </c>
      <c r="D22" s="95" t="str">
        <f>IF(OR($B22="ANP",$B22="DAER",$B22="CONSULTORIA DNIT",$B22="PREGÃO ELETRÔNICO",$B22="DMLU",$B22="DMAE",$B22="CEEE",$B22="EPTC",$B22="ORSE",$B22="SEINFRA",$B22="CREA",$B22="CAU",$B22="CEHOP",$B22="SIURB",$B22="DER-PR",$B22="SUDECAP",$B22=Aux.!$F$24,$B22=Aux.!$F$25),VLOOKUP($A22,#REF!,4,FALSE),IF($B22="SICRO EQUIP.","H",IF($B22="CCU",VLOOKUP($A22,#REF!,3,FALSE),IF($B22="MERCADO",VLOOKUP($A22,#REF!,10,FALSE),IF($B22="PLEO",VLOOKUP($A22,#REF!,3,FALSE),IF($B22="SICRO",VLOOKUP($A22,#REF!,3,FALSE),IF($B22="SINAPI",IFERROR((VLOOKUP($A22,#REF!,3,FALSE)),(VLOOKUP($A22,#REF!,3,FALSE))),"-")))))))</f>
        <v>-</v>
      </c>
      <c r="E22" s="113" t="str">
        <f>IF(OR($B22="ANP",$B22="DAER",$B22="CONSULTORIA DNIT",$B22="PREGÃO ELETRÔNICO",$B22="DMLU",$B22="DMAE",$B22="CEEE",$B22="EPTC",$B22="ORSE",$B22="SEINFRA",$B22="CREA",$B22="CAU",$B22="CEHOP",$B22="SIURB",$B22="DER-PR",$B22="SUDECAP",$B22=Aux.!$F$24,$B22=Aux.!$F$25),VLOOKUP($A22,#REF!,6,FALSE),IF($B22="CCU",VLOOKUP($A22,#REF!,5,FALSE),IF($B22="MERCADO",VLOOKUP($A22,#REF!,7,FALSE),IF($B22="PLEO",VLOOKUP($A22,#REF!,4,FALSE),IF($B22="SICRO",VLOOKUP($A22,#REF!,5,FALSE),IF($B22="SINAPI",IFERROR((VLOOKUP($A22,#REF!,18,FALSE)),),"-"))))))</f>
        <v>-</v>
      </c>
      <c r="F22" s="113" t="str">
        <f>IF(OR($B22="ANP",$B22="DAER",$B22="CONSULTORIA DNIT",$B22="PREGÃO ELETRÔNICO",$B22="DMLU",$B22="DMAE",$B22="CEEE",$B22="EPTC",$B22="ORSE",$B22="SEINFRA",$B22="CREA",$B22="CAU",$B22="CEHOP",$B22="SIURB",$B22="DER-PR",$B22="SUDECAP",$B22=Aux.!$F$24,$B22=Aux.!$F$25),VLOOKUP($A22,#REF!,7,FALSE),IF($B22="CCU",VLOOKUP($A22,#REF!,6,FALSE),IF($B22="MERCADO",VLOOKUP($A22,#REF!,8,FALSE),IF($B22="PLEO",VLOOKUP($A22,#REF!,4,FALSE),IF($B22="SICRO",VLOOKUP($A22,#REF!,6,FALSE),IF($B22="SINAPI",IFERROR(SUM((VLOOKUP($A22,#REF!,14,FALSE)),VLOOKUP($A22,#REF!,20,FALSE),VLOOKUP($A22,#REF!,22,FALSE)),),"-"))))))</f>
        <v>-</v>
      </c>
      <c r="G22" s="113" t="str">
        <f>IF(OR($B22="ANP",$B22="DAER",$B22="CONSULTORIA DNIT",$B22="PREGÃO ELETRÔNICO",$B22="DMLU",$B22="DMAE",$B22="CEEE",$B22="EPTC",$B22="ORSE",$B22="SEINFRA",$B22="CREA",$B22="CAU",$B22="CEHOP",$B22="SIURB",$B22="DER-PR",$B22="SUDECAP",$B22=Aux.!$F$24,$B22=Aux.!$F$25),VLOOKUP($A22,#REF!,8,FALSE),IF($B22="CCU",VLOOKUP($A22,#REF!,7,FALSE),IF($B22="MERCADO",VLOOKUP($A22,#REF!,9,FALSE),IF($B22="PLEO",VLOOKUP($A22,#REF!,4,FALSE),IF($B22="SICRO",VLOOKUP($A22,#REF!,7,FALSE),IF($B22="SINAPI",IFERROR((VLOOKUP($A22,#REF!,16,FALSE)),(VLOOKUP($A22,#REF!,5,FALSE))),"-"))))))</f>
        <v>-</v>
      </c>
      <c r="H22" s="113" t="str">
        <f>IF(OR($B22="ANP",$B22="DAER",$B22="CONSULTORIA DNIT",$B22="PREGÃO ELETRÔNICO",$B22="DMLU",$B22="DMAE",$B22="CEEE",$B22="EPTC",$B22="ORSE",$B22="SEINFRA",$B22="CREA",$B22="CAU",$B22="CEHOP",$B22="SIURB",$B22="DER-PR",$B22="SUDECAP",$B22=Aux.!$F$24,$B22=Aux.!$F$25),VLOOKUP($A22,#REF!,5,FALSE),IF($B22="CCU",VLOOKUP($A22,#REF!,4,FALSE),IF($B22="MERCADO",VLOOKUP($A22,#REF!,6,FALSE),IF($B22="PLEO",VLOOKUP($A22,#REF!,4,FALSE),IF($B22="SICRO",VLOOKUP($A22,#REF!,4,FALSE),IF($B22="SINAPI",IFERROR((VLOOKUP($A22,#REF!,5,FALSE)),(VLOOKUP($A22,#REF!,5,FALSE))),"-"))))))</f>
        <v>-</v>
      </c>
      <c r="I22" s="114">
        <f>IF($B22="SICRO EQUIP.",VLOOKUP($A22,#REF!,10,FALSE),0)</f>
        <v>0</v>
      </c>
      <c r="J22" s="114">
        <f>IF($B22="SICRO EQUIP.",VLOOKUP($A22,#REF!,11,FALSE),0)</f>
        <v>0</v>
      </c>
      <c r="K22" s="258"/>
      <c r="L22" s="259"/>
      <c r="M22" s="115" t="e">
        <f>VLOOKUP($K22,Reajuste!$A$2:$BW$29,(MATCH($L22,Reajuste!$C$2:$BW$2,0)+2),FALSE)</f>
        <v>#N/A</v>
      </c>
      <c r="N22" s="259"/>
      <c r="O22" s="115" t="e">
        <f>VLOOKUP($K22,Reajuste!$A$2:$CW$29,(MATCH($N22,Reajuste!$C$2:$CW$2,0)+2),FALSE)</f>
        <v>#N/A</v>
      </c>
      <c r="P22" s="113">
        <f t="shared" si="0"/>
        <v>0</v>
      </c>
      <c r="Q22" s="113">
        <f t="shared" si="1"/>
        <v>0</v>
      </c>
      <c r="R22" s="113">
        <f t="shared" si="2"/>
        <v>0</v>
      </c>
      <c r="S22" s="113">
        <f t="shared" si="3"/>
        <v>0</v>
      </c>
      <c r="T22" s="113">
        <f t="shared" si="4"/>
        <v>0</v>
      </c>
      <c r="U22" s="113">
        <f t="shared" si="5"/>
        <v>0</v>
      </c>
      <c r="V22" s="4"/>
      <c r="W22" s="4"/>
      <c r="X22" s="4"/>
      <c r="Y22" s="4"/>
      <c r="Z22" s="4"/>
    </row>
    <row r="23" spans="1:26" ht="14.25" customHeight="1">
      <c r="A23" s="256"/>
      <c r="B23" s="257"/>
      <c r="C23" s="112" t="str">
        <f>IF(OR($B23="ANP",$B23="DAER",$B23="CONSULTORIA DNIT",$B23="PREGÃO ELETRÔNICO",$B23="DMLU",$B23="DMAE",$B23="CEEE",$B23="EPTC",$B23="ORSE",$B23="SEINFRA",$B23="CREA",$B23="CAU",$B23="CEHOP",$B23="SIURB",$B23="DER-PR",$B23="SUDECAP",$B23=Aux.!$F$24,$B23=Aux.!$F$25),VLOOKUP($A23,#REF!,3,FALSE),IF($B23="SICRO EQUIP.",VLOOKUP($A23,#REF!,2,FALSE),IF($B23="CCU",VLOOKUP($A23,#REF!,2,FALSE),IF($B23="MERCADO",VLOOKUP($A23,#REF!,2,FALSE),IF($B23="PLEO",VLOOKUP($A23,#REF!,2,FALSE),IF($B23="SICRO",VLOOKUP($A23,#REF!,2,FALSE),IF($B23="SINAPI",IFERROR((VLOOKUP($A23,#REF!,2,FALSE)),(VLOOKUP($A23,#REF!,2,FALSE))),"-")))))))</f>
        <v>-</v>
      </c>
      <c r="D23" s="95" t="str">
        <f>IF(OR($B23="ANP",$B23="DAER",$B23="CONSULTORIA DNIT",$B23="PREGÃO ELETRÔNICO",$B23="DMLU",$B23="DMAE",$B23="CEEE",$B23="EPTC",$B23="ORSE",$B23="SEINFRA",$B23="CREA",$B23="CAU",$B23="CEHOP",$B23="SIURB",$B23="DER-PR",$B23="SUDECAP",$B23=Aux.!$F$24,$B23=Aux.!$F$25),VLOOKUP($A23,#REF!,4,FALSE),IF($B23="SICRO EQUIP.","H",IF($B23="CCU",VLOOKUP($A23,#REF!,3,FALSE),IF($B23="MERCADO",VLOOKUP($A23,#REF!,10,FALSE),IF($B23="PLEO",VLOOKUP($A23,#REF!,3,FALSE),IF($B23="SICRO",VLOOKUP($A23,#REF!,3,FALSE),IF($B23="SINAPI",IFERROR((VLOOKUP($A23,#REF!,3,FALSE)),(VLOOKUP($A23,#REF!,3,FALSE))),"-")))))))</f>
        <v>-</v>
      </c>
      <c r="E23" s="113" t="str">
        <f>IF(OR($B23="ANP",$B23="DAER",$B23="CONSULTORIA DNIT",$B23="PREGÃO ELETRÔNICO",$B23="DMLU",$B23="DMAE",$B23="CEEE",$B23="EPTC",$B23="ORSE",$B23="SEINFRA",$B23="CREA",$B23="CAU",$B23="CEHOP",$B23="SIURB",$B23="DER-PR",$B23="SUDECAP",$B23=Aux.!$F$24,$B23=Aux.!$F$25),VLOOKUP($A23,#REF!,6,FALSE),IF($B23="CCU",VLOOKUP($A23,#REF!,5,FALSE),IF($B23="MERCADO",VLOOKUP($A23,#REF!,7,FALSE),IF($B23="PLEO",VLOOKUP($A23,#REF!,4,FALSE),IF($B23="SICRO",VLOOKUP($A23,#REF!,5,FALSE),IF($B23="SINAPI",IFERROR((VLOOKUP($A23,#REF!,18,FALSE)),),"-"))))))</f>
        <v>-</v>
      </c>
      <c r="F23" s="113" t="str">
        <f>IF(OR($B23="ANP",$B23="DAER",$B23="CONSULTORIA DNIT",$B23="PREGÃO ELETRÔNICO",$B23="DMLU",$B23="DMAE",$B23="CEEE",$B23="EPTC",$B23="ORSE",$B23="SEINFRA",$B23="CREA",$B23="CAU",$B23="CEHOP",$B23="SIURB",$B23="DER-PR",$B23="SUDECAP",$B23=Aux.!$F$24,$B23=Aux.!$F$25),VLOOKUP($A23,#REF!,7,FALSE),IF($B23="CCU",VLOOKUP($A23,#REF!,6,FALSE),IF($B23="MERCADO",VLOOKUP($A23,#REF!,8,FALSE),IF($B23="PLEO",VLOOKUP($A23,#REF!,4,FALSE),IF($B23="SICRO",VLOOKUP($A23,#REF!,6,FALSE),IF($B23="SINAPI",IFERROR(SUM((VLOOKUP($A23,#REF!,14,FALSE)),VLOOKUP($A23,#REF!,20,FALSE),VLOOKUP($A23,#REF!,22,FALSE)),),"-"))))))</f>
        <v>-</v>
      </c>
      <c r="G23" s="113" t="str">
        <f>IF(OR($B23="ANP",$B23="DAER",$B23="CONSULTORIA DNIT",$B23="PREGÃO ELETRÔNICO",$B23="DMLU",$B23="DMAE",$B23="CEEE",$B23="EPTC",$B23="ORSE",$B23="SEINFRA",$B23="CREA",$B23="CAU",$B23="CEHOP",$B23="SIURB",$B23="DER-PR",$B23="SUDECAP",$B23=Aux.!$F$24,$B23=Aux.!$F$25),VLOOKUP($A23,#REF!,8,FALSE),IF($B23="CCU",VLOOKUP($A23,#REF!,7,FALSE),IF($B23="MERCADO",VLOOKUP($A23,#REF!,9,FALSE),IF($B23="PLEO",VLOOKUP($A23,#REF!,4,FALSE),IF($B23="SICRO",VLOOKUP($A23,#REF!,7,FALSE),IF($B23="SINAPI",IFERROR((VLOOKUP($A23,#REF!,16,FALSE)),(VLOOKUP($A23,#REF!,5,FALSE))),"-"))))))</f>
        <v>-</v>
      </c>
      <c r="H23" s="113" t="str">
        <f>IF(OR($B23="ANP",$B23="DAER",$B23="CONSULTORIA DNIT",$B23="PREGÃO ELETRÔNICO",$B23="DMLU",$B23="DMAE",$B23="CEEE",$B23="EPTC",$B23="ORSE",$B23="SEINFRA",$B23="CREA",$B23="CAU",$B23="CEHOP",$B23="SIURB",$B23="DER-PR",$B23="SUDECAP",$B23=Aux.!$F$24,$B23=Aux.!$F$25),VLOOKUP($A23,#REF!,5,FALSE),IF($B23="CCU",VLOOKUP($A23,#REF!,4,FALSE),IF($B23="MERCADO",VLOOKUP($A23,#REF!,6,FALSE),IF($B23="PLEO",VLOOKUP($A23,#REF!,4,FALSE),IF($B23="SICRO",VLOOKUP($A23,#REF!,4,FALSE),IF($B23="SINAPI",IFERROR((VLOOKUP($A23,#REF!,5,FALSE)),(VLOOKUP($A23,#REF!,5,FALSE))),"-"))))))</f>
        <v>-</v>
      </c>
      <c r="I23" s="114">
        <f>IF($B23="SICRO EQUIP.",VLOOKUP($A23,#REF!,10,FALSE),0)</f>
        <v>0</v>
      </c>
      <c r="J23" s="114">
        <f>IF($B23="SICRO EQUIP.",VLOOKUP($A23,#REF!,11,FALSE),0)</f>
        <v>0</v>
      </c>
      <c r="K23" s="258"/>
      <c r="L23" s="259"/>
      <c r="M23" s="115" t="e">
        <f>VLOOKUP($K23,Reajuste!$A$2:$BW$29,(MATCH($L23,Reajuste!$C$2:$BW$2,0)+2),FALSE)</f>
        <v>#N/A</v>
      </c>
      <c r="N23" s="259"/>
      <c r="O23" s="115" t="e">
        <f>VLOOKUP($K23,Reajuste!$A$2:$CW$29,(MATCH($N23,Reajuste!$C$2:$CW$2,0)+2),FALSE)</f>
        <v>#N/A</v>
      </c>
      <c r="P23" s="113">
        <f t="shared" si="0"/>
        <v>0</v>
      </c>
      <c r="Q23" s="113">
        <f t="shared" si="1"/>
        <v>0</v>
      </c>
      <c r="R23" s="113">
        <f t="shared" si="2"/>
        <v>0</v>
      </c>
      <c r="S23" s="113">
        <f t="shared" si="3"/>
        <v>0</v>
      </c>
      <c r="T23" s="113">
        <f t="shared" si="4"/>
        <v>0</v>
      </c>
      <c r="U23" s="113">
        <f t="shared" si="5"/>
        <v>0</v>
      </c>
      <c r="V23" s="4"/>
      <c r="W23" s="4"/>
      <c r="X23" s="4"/>
      <c r="Y23" s="4"/>
      <c r="Z23" s="4"/>
    </row>
    <row r="24" spans="1:26" ht="14.25" customHeight="1">
      <c r="A24" s="256"/>
      <c r="B24" s="257"/>
      <c r="C24" s="112" t="str">
        <f>IF(OR($B24="ANP",$B24="DAER",$B24="CONSULTORIA DNIT",$B24="PREGÃO ELETRÔNICO",$B24="DMLU",$B24="DMAE",$B24="CEEE",$B24="EPTC",$B24="ORSE",$B24="SEINFRA",$B24="CREA",$B24="CAU",$B24="CEHOP",$B24="SIURB",$B24="DER-PR",$B24="SUDECAP",$B24=Aux.!$F$24,$B24=Aux.!$F$25),VLOOKUP($A24,#REF!,3,FALSE),IF($B24="SICRO EQUIP.",VLOOKUP($A24,#REF!,2,FALSE),IF($B24="CCU",VLOOKUP($A24,#REF!,2,FALSE),IF($B24="MERCADO",VLOOKUP($A24,#REF!,2,FALSE),IF($B24="PLEO",VLOOKUP($A24,#REF!,2,FALSE),IF($B24="SICRO",VLOOKUP($A24,#REF!,2,FALSE),IF($B24="SINAPI",IFERROR((VLOOKUP($A24,#REF!,2,FALSE)),(VLOOKUP($A24,#REF!,2,FALSE))),"-")))))))</f>
        <v>-</v>
      </c>
      <c r="D24" s="95" t="str">
        <f>IF(OR($B24="ANP",$B24="DAER",$B24="CONSULTORIA DNIT",$B24="PREGÃO ELETRÔNICO",$B24="DMLU",$B24="DMAE",$B24="CEEE",$B24="EPTC",$B24="ORSE",$B24="SEINFRA",$B24="CREA",$B24="CAU",$B24="CEHOP",$B24="SIURB",$B24="DER-PR",$B24="SUDECAP",$B24=Aux.!$F$24,$B24=Aux.!$F$25),VLOOKUP($A24,#REF!,4,FALSE),IF($B24="SICRO EQUIP.","H",IF($B24="CCU",VLOOKUP($A24,#REF!,3,FALSE),IF($B24="MERCADO",VLOOKUP($A24,#REF!,10,FALSE),IF($B24="PLEO",VLOOKUP($A24,#REF!,3,FALSE),IF($B24="SICRO",VLOOKUP($A24,#REF!,3,FALSE),IF($B24="SINAPI",IFERROR((VLOOKUP($A24,#REF!,3,FALSE)),(VLOOKUP($A24,#REF!,3,FALSE))),"-")))))))</f>
        <v>-</v>
      </c>
      <c r="E24" s="113" t="str">
        <f>IF(OR($B24="ANP",$B24="DAER",$B24="CONSULTORIA DNIT",$B24="PREGÃO ELETRÔNICO",$B24="DMLU",$B24="DMAE",$B24="CEEE",$B24="EPTC",$B24="ORSE",$B24="SEINFRA",$B24="CREA",$B24="CAU",$B24="CEHOP",$B24="SIURB",$B24="DER-PR",$B24="SUDECAP",$B24=Aux.!$F$24,$B24=Aux.!$F$25),VLOOKUP($A24,#REF!,6,FALSE),IF($B24="CCU",VLOOKUP($A24,#REF!,5,FALSE),IF($B24="MERCADO",VLOOKUP($A24,#REF!,7,FALSE),IF($B24="PLEO",VLOOKUP($A24,#REF!,4,FALSE),IF($B24="SICRO",VLOOKUP($A24,#REF!,5,FALSE),IF($B24="SINAPI",IFERROR((VLOOKUP($A24,#REF!,18,FALSE)),),"-"))))))</f>
        <v>-</v>
      </c>
      <c r="F24" s="113" t="str">
        <f>IF(OR($B24="ANP",$B24="DAER",$B24="CONSULTORIA DNIT",$B24="PREGÃO ELETRÔNICO",$B24="DMLU",$B24="DMAE",$B24="CEEE",$B24="EPTC",$B24="ORSE",$B24="SEINFRA",$B24="CREA",$B24="CAU",$B24="CEHOP",$B24="SIURB",$B24="DER-PR",$B24="SUDECAP",$B24=Aux.!$F$24,$B24=Aux.!$F$25),VLOOKUP($A24,#REF!,7,FALSE),IF($B24="CCU",VLOOKUP($A24,#REF!,6,FALSE),IF($B24="MERCADO",VLOOKUP($A24,#REF!,8,FALSE),IF($B24="PLEO",VLOOKUP($A24,#REF!,4,FALSE),IF($B24="SICRO",VLOOKUP($A24,#REF!,6,FALSE),IF($B24="SINAPI",IFERROR(SUM((VLOOKUP($A24,#REF!,14,FALSE)),VLOOKUP($A24,#REF!,20,FALSE),VLOOKUP($A24,#REF!,22,FALSE)),),"-"))))))</f>
        <v>-</v>
      </c>
      <c r="G24" s="113" t="str">
        <f>IF(OR($B24="ANP",$B24="DAER",$B24="CONSULTORIA DNIT",$B24="PREGÃO ELETRÔNICO",$B24="DMLU",$B24="DMAE",$B24="CEEE",$B24="EPTC",$B24="ORSE",$B24="SEINFRA",$B24="CREA",$B24="CAU",$B24="CEHOP",$B24="SIURB",$B24="DER-PR",$B24="SUDECAP",$B24=Aux.!$F$24,$B24=Aux.!$F$25),VLOOKUP($A24,#REF!,8,FALSE),IF($B24="CCU",VLOOKUP($A24,#REF!,7,FALSE),IF($B24="MERCADO",VLOOKUP($A24,#REF!,9,FALSE),IF($B24="PLEO",VLOOKUP($A24,#REF!,4,FALSE),IF($B24="SICRO",VLOOKUP($A24,#REF!,7,FALSE),IF($B24="SINAPI",IFERROR((VLOOKUP($A24,#REF!,16,FALSE)),(VLOOKUP($A24,#REF!,5,FALSE))),"-"))))))</f>
        <v>-</v>
      </c>
      <c r="H24" s="113" t="str">
        <f>IF(OR($B24="ANP",$B24="DAER",$B24="CONSULTORIA DNIT",$B24="PREGÃO ELETRÔNICO",$B24="DMLU",$B24="DMAE",$B24="CEEE",$B24="EPTC",$B24="ORSE",$B24="SEINFRA",$B24="CREA",$B24="CAU",$B24="CEHOP",$B24="SIURB",$B24="DER-PR",$B24="SUDECAP",$B24=Aux.!$F$24,$B24=Aux.!$F$25),VLOOKUP($A24,#REF!,5,FALSE),IF($B24="CCU",VLOOKUP($A24,#REF!,4,FALSE),IF($B24="MERCADO",VLOOKUP($A24,#REF!,6,FALSE),IF($B24="PLEO",VLOOKUP($A24,#REF!,4,FALSE),IF($B24="SICRO",VLOOKUP($A24,#REF!,4,FALSE),IF($B24="SINAPI",IFERROR((VLOOKUP($A24,#REF!,5,FALSE)),(VLOOKUP($A24,#REF!,5,FALSE))),"-"))))))</f>
        <v>-</v>
      </c>
      <c r="I24" s="114">
        <f>IF($B24="SICRO EQUIP.",VLOOKUP($A24,#REF!,10,FALSE),0)</f>
        <v>0</v>
      </c>
      <c r="J24" s="114">
        <f>IF($B24="SICRO EQUIP.",VLOOKUP($A24,#REF!,11,FALSE),0)</f>
        <v>0</v>
      </c>
      <c r="K24" s="258"/>
      <c r="L24" s="259"/>
      <c r="M24" s="115" t="e">
        <f>VLOOKUP($K24,Reajuste!$A$2:$BW$29,(MATCH($L24,Reajuste!$C$2:$BW$2,0)+2),FALSE)</f>
        <v>#N/A</v>
      </c>
      <c r="N24" s="259"/>
      <c r="O24" s="115" t="e">
        <f>VLOOKUP($K24,Reajuste!$A$2:$CW$29,(MATCH($N24,Reajuste!$C$2:$CW$2,0)+2),FALSE)</f>
        <v>#N/A</v>
      </c>
      <c r="P24" s="113">
        <f t="shared" si="0"/>
        <v>0</v>
      </c>
      <c r="Q24" s="113">
        <f t="shared" si="1"/>
        <v>0</v>
      </c>
      <c r="R24" s="113">
        <f t="shared" si="2"/>
        <v>0</v>
      </c>
      <c r="S24" s="113">
        <f t="shared" si="3"/>
        <v>0</v>
      </c>
      <c r="T24" s="113">
        <f t="shared" si="4"/>
        <v>0</v>
      </c>
      <c r="U24" s="113">
        <f t="shared" si="5"/>
        <v>0</v>
      </c>
      <c r="V24" s="4"/>
      <c r="W24" s="4"/>
      <c r="X24" s="4"/>
      <c r="Y24" s="4"/>
      <c r="Z24" s="4"/>
    </row>
    <row r="25" spans="1:26" ht="14.25" customHeight="1">
      <c r="A25" s="256"/>
      <c r="B25" s="257"/>
      <c r="C25" s="112" t="str">
        <f>IF(OR($B25="ANP",$B25="DAER",$B25="CONSULTORIA DNIT",$B25="PREGÃO ELETRÔNICO",$B25="DMLU",$B25="DMAE",$B25="CEEE",$B25="EPTC",$B25="ORSE",$B25="SEINFRA",$B25="CREA",$B25="CAU",$B25="CEHOP",$B25="SIURB",$B25="DER-PR",$B25="SUDECAP",$B25=Aux.!$F$24,$B25=Aux.!$F$25),VLOOKUP($A25,#REF!,3,FALSE),IF($B25="SICRO EQUIP.",VLOOKUP($A25,#REF!,2,FALSE),IF($B25="CCU",VLOOKUP($A25,#REF!,2,FALSE),IF($B25="MERCADO",VLOOKUP($A25,#REF!,2,FALSE),IF($B25="PLEO",VLOOKUP($A25,#REF!,2,FALSE),IF($B25="SICRO",VLOOKUP($A25,#REF!,2,FALSE),IF($B25="SINAPI",IFERROR((VLOOKUP($A25,#REF!,2,FALSE)),(VLOOKUP($A25,#REF!,2,FALSE))),"-")))))))</f>
        <v>-</v>
      </c>
      <c r="D25" s="95" t="str">
        <f>IF(OR($B25="ANP",$B25="DAER",$B25="CONSULTORIA DNIT",$B25="PREGÃO ELETRÔNICO",$B25="DMLU",$B25="DMAE",$B25="CEEE",$B25="EPTC",$B25="ORSE",$B25="SEINFRA",$B25="CREA",$B25="CAU",$B25="CEHOP",$B25="SIURB",$B25="DER-PR",$B25="SUDECAP",$B25=Aux.!$F$24,$B25=Aux.!$F$25),VLOOKUP($A25,#REF!,4,FALSE),IF($B25="SICRO EQUIP.","H",IF($B25="CCU",VLOOKUP($A25,#REF!,3,FALSE),IF($B25="MERCADO",VLOOKUP($A25,#REF!,10,FALSE),IF($B25="PLEO",VLOOKUP($A25,#REF!,3,FALSE),IF($B25="SICRO",VLOOKUP($A25,#REF!,3,FALSE),IF($B25="SINAPI",IFERROR((VLOOKUP($A25,#REF!,3,FALSE)),(VLOOKUP($A25,#REF!,3,FALSE))),"-")))))))</f>
        <v>-</v>
      </c>
      <c r="E25" s="113" t="str">
        <f>IF(OR($B25="ANP",$B25="DAER",$B25="CONSULTORIA DNIT",$B25="PREGÃO ELETRÔNICO",$B25="DMLU",$B25="DMAE",$B25="CEEE",$B25="EPTC",$B25="ORSE",$B25="SEINFRA",$B25="CREA",$B25="CAU",$B25="CEHOP",$B25="SIURB",$B25="DER-PR",$B25="SUDECAP",$B25=Aux.!$F$24,$B25=Aux.!$F$25),VLOOKUP($A25,#REF!,6,FALSE),IF($B25="CCU",VLOOKUP($A25,#REF!,5,FALSE),IF($B25="MERCADO",VLOOKUP($A25,#REF!,7,FALSE),IF($B25="PLEO",VLOOKUP($A25,#REF!,4,FALSE),IF($B25="SICRO",VLOOKUP($A25,#REF!,5,FALSE),IF($B25="SINAPI",IFERROR((VLOOKUP($A25,#REF!,18,FALSE)),),"-"))))))</f>
        <v>-</v>
      </c>
      <c r="F25" s="113" t="str">
        <f>IF(OR($B25="ANP",$B25="DAER",$B25="CONSULTORIA DNIT",$B25="PREGÃO ELETRÔNICO",$B25="DMLU",$B25="DMAE",$B25="CEEE",$B25="EPTC",$B25="ORSE",$B25="SEINFRA",$B25="CREA",$B25="CAU",$B25="CEHOP",$B25="SIURB",$B25="DER-PR",$B25="SUDECAP",$B25=Aux.!$F$24,$B25=Aux.!$F$25),VLOOKUP($A25,#REF!,7,FALSE),IF($B25="CCU",VLOOKUP($A25,#REF!,6,FALSE),IF($B25="MERCADO",VLOOKUP($A25,#REF!,8,FALSE),IF($B25="PLEO",VLOOKUP($A25,#REF!,4,FALSE),IF($B25="SICRO",VLOOKUP($A25,#REF!,6,FALSE),IF($B25="SINAPI",IFERROR(SUM((VLOOKUP($A25,#REF!,14,FALSE)),VLOOKUP($A25,#REF!,20,FALSE),VLOOKUP($A25,#REF!,22,FALSE)),),"-"))))))</f>
        <v>-</v>
      </c>
      <c r="G25" s="113" t="str">
        <f>IF(OR($B25="ANP",$B25="DAER",$B25="CONSULTORIA DNIT",$B25="PREGÃO ELETRÔNICO",$B25="DMLU",$B25="DMAE",$B25="CEEE",$B25="EPTC",$B25="ORSE",$B25="SEINFRA",$B25="CREA",$B25="CAU",$B25="CEHOP",$B25="SIURB",$B25="DER-PR",$B25="SUDECAP",$B25=Aux.!$F$24,$B25=Aux.!$F$25),VLOOKUP($A25,#REF!,8,FALSE),IF($B25="CCU",VLOOKUP($A25,#REF!,7,FALSE),IF($B25="MERCADO",VLOOKUP($A25,#REF!,9,FALSE),IF($B25="PLEO",VLOOKUP($A25,#REF!,4,FALSE),IF($B25="SICRO",VLOOKUP($A25,#REF!,7,FALSE),IF($B25="SINAPI",IFERROR((VLOOKUP($A25,#REF!,16,FALSE)),(VLOOKUP($A25,#REF!,5,FALSE))),"-"))))))</f>
        <v>-</v>
      </c>
      <c r="H25" s="113" t="str">
        <f>IF(OR($B25="ANP",$B25="DAER",$B25="CONSULTORIA DNIT",$B25="PREGÃO ELETRÔNICO",$B25="DMLU",$B25="DMAE",$B25="CEEE",$B25="EPTC",$B25="ORSE",$B25="SEINFRA",$B25="CREA",$B25="CAU",$B25="CEHOP",$B25="SIURB",$B25="DER-PR",$B25="SUDECAP",$B25=Aux.!$F$24,$B25=Aux.!$F$25),VLOOKUP($A25,#REF!,5,FALSE),IF($B25="CCU",VLOOKUP($A25,#REF!,4,FALSE),IF($B25="MERCADO",VLOOKUP($A25,#REF!,6,FALSE),IF($B25="PLEO",VLOOKUP($A25,#REF!,4,FALSE),IF($B25="SICRO",VLOOKUP($A25,#REF!,4,FALSE),IF($B25="SINAPI",IFERROR((VLOOKUP($A25,#REF!,5,FALSE)),(VLOOKUP($A25,#REF!,5,FALSE))),"-"))))))</f>
        <v>-</v>
      </c>
      <c r="I25" s="114">
        <f>IF($B25="SICRO EQUIP.",VLOOKUP($A25,#REF!,10,FALSE),0)</f>
        <v>0</v>
      </c>
      <c r="J25" s="114">
        <f>IF($B25="SICRO EQUIP.",VLOOKUP($A25,#REF!,11,FALSE),0)</f>
        <v>0</v>
      </c>
      <c r="K25" s="258"/>
      <c r="L25" s="259"/>
      <c r="M25" s="115" t="e">
        <f>VLOOKUP($K25,Reajuste!$A$2:$BW$29,(MATCH($L25,Reajuste!$C$2:$BW$2,0)+2),FALSE)</f>
        <v>#N/A</v>
      </c>
      <c r="N25" s="259"/>
      <c r="O25" s="115" t="e">
        <f>VLOOKUP($K25,Reajuste!$A$2:$CW$29,(MATCH($N25,Reajuste!$C$2:$CW$2,0)+2),FALSE)</f>
        <v>#N/A</v>
      </c>
      <c r="P25" s="113">
        <f t="shared" si="0"/>
        <v>0</v>
      </c>
      <c r="Q25" s="113">
        <f t="shared" si="1"/>
        <v>0</v>
      </c>
      <c r="R25" s="113">
        <f t="shared" si="2"/>
        <v>0</v>
      </c>
      <c r="S25" s="113">
        <f t="shared" si="3"/>
        <v>0</v>
      </c>
      <c r="T25" s="113">
        <f t="shared" si="4"/>
        <v>0</v>
      </c>
      <c r="U25" s="113">
        <f t="shared" si="5"/>
        <v>0</v>
      </c>
      <c r="V25" s="4"/>
      <c r="W25" s="4"/>
      <c r="X25" s="4"/>
      <c r="Y25" s="4"/>
      <c r="Z25" s="4"/>
    </row>
    <row r="26" spans="1:26" ht="14.25" customHeight="1">
      <c r="A26" s="256"/>
      <c r="B26" s="257"/>
      <c r="C26" s="112" t="str">
        <f>IF(OR($B26="ANP",$B26="DAER",$B26="CONSULTORIA DNIT",$B26="PREGÃO ELETRÔNICO",$B26="DMLU",$B26="DMAE",$B26="CEEE",$B26="EPTC",$B26="ORSE",$B26="SEINFRA",$B26="CREA",$B26="CAU",$B26="CEHOP",$B26="SIURB",$B26="DER-PR",$B26="SUDECAP",$B26=Aux.!$F$24,$B26=Aux.!$F$25),VLOOKUP($A26,#REF!,3,FALSE),IF($B26="SICRO EQUIP.",VLOOKUP($A26,#REF!,2,FALSE),IF($B26="CCU",VLOOKUP($A26,#REF!,2,FALSE),IF($B26="MERCADO",VLOOKUP($A26,#REF!,2,FALSE),IF($B26="PLEO",VLOOKUP($A26,#REF!,2,FALSE),IF($B26="SICRO",VLOOKUP($A26,#REF!,2,FALSE),IF($B26="SINAPI",IFERROR((VLOOKUP($A26,#REF!,2,FALSE)),(VLOOKUP($A26,#REF!,2,FALSE))),"-")))))))</f>
        <v>-</v>
      </c>
      <c r="D26" s="95" t="str">
        <f>IF(OR($B26="ANP",$B26="DAER",$B26="CONSULTORIA DNIT",$B26="PREGÃO ELETRÔNICO",$B26="DMLU",$B26="DMAE",$B26="CEEE",$B26="EPTC",$B26="ORSE",$B26="SEINFRA",$B26="CREA",$B26="CAU",$B26="CEHOP",$B26="SIURB",$B26="DER-PR",$B26="SUDECAP",$B26=Aux.!$F$24,$B26=Aux.!$F$25),VLOOKUP($A26,#REF!,4,FALSE),IF($B26="SICRO EQUIP.","H",IF($B26="CCU",VLOOKUP($A26,#REF!,3,FALSE),IF($B26="MERCADO",VLOOKUP($A26,#REF!,10,FALSE),IF($B26="PLEO",VLOOKUP($A26,#REF!,3,FALSE),IF($B26="SICRO",VLOOKUP($A26,#REF!,3,FALSE),IF($B26="SINAPI",IFERROR((VLOOKUP($A26,#REF!,3,FALSE)),(VLOOKUP($A26,#REF!,3,FALSE))),"-")))))))</f>
        <v>-</v>
      </c>
      <c r="E26" s="113" t="str">
        <f>IF(OR($B26="ANP",$B26="DAER",$B26="CONSULTORIA DNIT",$B26="PREGÃO ELETRÔNICO",$B26="DMLU",$B26="DMAE",$B26="CEEE",$B26="EPTC",$B26="ORSE",$B26="SEINFRA",$B26="CREA",$B26="CAU",$B26="CEHOP",$B26="SIURB",$B26="DER-PR",$B26="SUDECAP",$B26=Aux.!$F$24,$B26=Aux.!$F$25),VLOOKUP($A26,#REF!,6,FALSE),IF($B26="CCU",VLOOKUP($A26,#REF!,5,FALSE),IF($B26="MERCADO",VLOOKUP($A26,#REF!,7,FALSE),IF($B26="PLEO",VLOOKUP($A26,#REF!,4,FALSE),IF($B26="SICRO",VLOOKUP($A26,#REF!,5,FALSE),IF($B26="SINAPI",IFERROR((VLOOKUP($A26,#REF!,18,FALSE)),),"-"))))))</f>
        <v>-</v>
      </c>
      <c r="F26" s="113" t="str">
        <f>IF(OR($B26="ANP",$B26="DAER",$B26="CONSULTORIA DNIT",$B26="PREGÃO ELETRÔNICO",$B26="DMLU",$B26="DMAE",$B26="CEEE",$B26="EPTC",$B26="ORSE",$B26="SEINFRA",$B26="CREA",$B26="CAU",$B26="CEHOP",$B26="SIURB",$B26="DER-PR",$B26="SUDECAP",$B26=Aux.!$F$24,$B26=Aux.!$F$25),VLOOKUP($A26,#REF!,7,FALSE),IF($B26="CCU",VLOOKUP($A26,#REF!,6,FALSE),IF($B26="MERCADO",VLOOKUP($A26,#REF!,8,FALSE),IF($B26="PLEO",VLOOKUP($A26,#REF!,4,FALSE),IF($B26="SICRO",VLOOKUP($A26,#REF!,6,FALSE),IF($B26="SINAPI",IFERROR(SUM((VLOOKUP($A26,#REF!,14,FALSE)),VLOOKUP($A26,#REF!,20,FALSE),VLOOKUP($A26,#REF!,22,FALSE)),),"-"))))))</f>
        <v>-</v>
      </c>
      <c r="G26" s="113" t="str">
        <f>IF(OR($B26="ANP",$B26="DAER",$B26="CONSULTORIA DNIT",$B26="PREGÃO ELETRÔNICO",$B26="DMLU",$B26="DMAE",$B26="CEEE",$B26="EPTC",$B26="ORSE",$B26="SEINFRA",$B26="CREA",$B26="CAU",$B26="CEHOP",$B26="SIURB",$B26="DER-PR",$B26="SUDECAP",$B26=Aux.!$F$24,$B26=Aux.!$F$25),VLOOKUP($A26,#REF!,8,FALSE),IF($B26="CCU",VLOOKUP($A26,#REF!,7,FALSE),IF($B26="MERCADO",VLOOKUP($A26,#REF!,9,FALSE),IF($B26="PLEO",VLOOKUP($A26,#REF!,4,FALSE),IF($B26="SICRO",VLOOKUP($A26,#REF!,7,FALSE),IF($B26="SINAPI",IFERROR((VLOOKUP($A26,#REF!,16,FALSE)),(VLOOKUP($A26,#REF!,5,FALSE))),"-"))))))</f>
        <v>-</v>
      </c>
      <c r="H26" s="113" t="str">
        <f>IF(OR($B26="ANP",$B26="DAER",$B26="CONSULTORIA DNIT",$B26="PREGÃO ELETRÔNICO",$B26="DMLU",$B26="DMAE",$B26="CEEE",$B26="EPTC",$B26="ORSE",$B26="SEINFRA",$B26="CREA",$B26="CAU",$B26="CEHOP",$B26="SIURB",$B26="DER-PR",$B26="SUDECAP",$B26=Aux.!$F$24,$B26=Aux.!$F$25),VLOOKUP($A26,#REF!,5,FALSE),IF($B26="CCU",VLOOKUP($A26,#REF!,4,FALSE),IF($B26="MERCADO",VLOOKUP($A26,#REF!,6,FALSE),IF($B26="PLEO",VLOOKUP($A26,#REF!,4,FALSE),IF($B26="SICRO",VLOOKUP($A26,#REF!,4,FALSE),IF($B26="SINAPI",IFERROR((VLOOKUP($A26,#REF!,5,FALSE)),(VLOOKUP($A26,#REF!,5,FALSE))),"-"))))))</f>
        <v>-</v>
      </c>
      <c r="I26" s="114">
        <f>IF($B26="SICRO EQUIP.",VLOOKUP($A26,#REF!,10,FALSE),0)</f>
        <v>0</v>
      </c>
      <c r="J26" s="114">
        <f>IF($B26="SICRO EQUIP.",VLOOKUP($A26,#REF!,11,FALSE),0)</f>
        <v>0</v>
      </c>
      <c r="K26" s="258"/>
      <c r="L26" s="259"/>
      <c r="M26" s="115" t="e">
        <f>VLOOKUP($K26,Reajuste!$A$2:$BW$29,(MATCH($L26,Reajuste!$C$2:$BW$2,0)+2),FALSE)</f>
        <v>#N/A</v>
      </c>
      <c r="N26" s="259"/>
      <c r="O26" s="115" t="e">
        <f>VLOOKUP($K26,Reajuste!$A$2:$CW$29,(MATCH($N26,Reajuste!$C$2:$CW$2,0)+2),FALSE)</f>
        <v>#N/A</v>
      </c>
      <c r="P26" s="113">
        <f t="shared" si="0"/>
        <v>0</v>
      </c>
      <c r="Q26" s="113">
        <f t="shared" si="1"/>
        <v>0</v>
      </c>
      <c r="R26" s="113">
        <f t="shared" si="2"/>
        <v>0</v>
      </c>
      <c r="S26" s="113">
        <f t="shared" si="3"/>
        <v>0</v>
      </c>
      <c r="T26" s="113">
        <f t="shared" si="4"/>
        <v>0</v>
      </c>
      <c r="U26" s="113">
        <f t="shared" si="5"/>
        <v>0</v>
      </c>
      <c r="V26" s="4"/>
      <c r="W26" s="4"/>
      <c r="X26" s="4"/>
      <c r="Y26" s="4"/>
      <c r="Z26" s="4"/>
    </row>
    <row r="27" spans="1:26" ht="14.25" customHeight="1">
      <c r="A27" s="256"/>
      <c r="B27" s="257"/>
      <c r="C27" s="112" t="str">
        <f>IF(OR($B27="ANP",$B27="DAER",$B27="CONSULTORIA DNIT",$B27="PREGÃO ELETRÔNICO",$B27="DMLU",$B27="DMAE",$B27="CEEE",$B27="EPTC",$B27="ORSE",$B27="SEINFRA",$B27="CREA",$B27="CAU",$B27="CEHOP",$B27="SIURB",$B27="DER-PR",$B27="SUDECAP",$B27=Aux.!$F$24,$B27=Aux.!$F$25),VLOOKUP($A27,#REF!,3,FALSE),IF($B27="SICRO EQUIP.",VLOOKUP($A27,#REF!,2,FALSE),IF($B27="CCU",VLOOKUP($A27,#REF!,2,FALSE),IF($B27="MERCADO",VLOOKUP($A27,#REF!,2,FALSE),IF($B27="PLEO",VLOOKUP($A27,#REF!,2,FALSE),IF($B27="SICRO",VLOOKUP($A27,#REF!,2,FALSE),IF($B27="SINAPI",IFERROR((VLOOKUP($A27,#REF!,2,FALSE)),(VLOOKUP($A27,#REF!,2,FALSE))),"-")))))))</f>
        <v>-</v>
      </c>
      <c r="D27" s="95" t="str">
        <f>IF(OR($B27="ANP",$B27="DAER",$B27="CONSULTORIA DNIT",$B27="PREGÃO ELETRÔNICO",$B27="DMLU",$B27="DMAE",$B27="CEEE",$B27="EPTC",$B27="ORSE",$B27="SEINFRA",$B27="CREA",$B27="CAU",$B27="CEHOP",$B27="SIURB",$B27="DER-PR",$B27="SUDECAP",$B27=Aux.!$F$24,$B27=Aux.!$F$25),VLOOKUP($A27,#REF!,4,FALSE),IF($B27="SICRO EQUIP.","H",IF($B27="CCU",VLOOKUP($A27,#REF!,3,FALSE),IF($B27="MERCADO",VLOOKUP($A27,#REF!,10,FALSE),IF($B27="PLEO",VLOOKUP($A27,#REF!,3,FALSE),IF($B27="SICRO",VLOOKUP($A27,#REF!,3,FALSE),IF($B27="SINAPI",IFERROR((VLOOKUP($A27,#REF!,3,FALSE)),(VLOOKUP($A27,#REF!,3,FALSE))),"-")))))))</f>
        <v>-</v>
      </c>
      <c r="E27" s="113" t="str">
        <f>IF(OR($B27="ANP",$B27="DAER",$B27="CONSULTORIA DNIT",$B27="PREGÃO ELETRÔNICO",$B27="DMLU",$B27="DMAE",$B27="CEEE",$B27="EPTC",$B27="ORSE",$B27="SEINFRA",$B27="CREA",$B27="CAU",$B27="CEHOP",$B27="SIURB",$B27="DER-PR",$B27="SUDECAP",$B27=Aux.!$F$24,$B27=Aux.!$F$25),VLOOKUP($A27,#REF!,6,FALSE),IF($B27="CCU",VLOOKUP($A27,#REF!,5,FALSE),IF($B27="MERCADO",VLOOKUP($A27,#REF!,7,FALSE),IF($B27="PLEO",VLOOKUP($A27,#REF!,4,FALSE),IF($B27="SICRO",VLOOKUP($A27,#REF!,5,FALSE),IF($B27="SINAPI",IFERROR((VLOOKUP($A27,#REF!,18,FALSE)),),"-"))))))</f>
        <v>-</v>
      </c>
      <c r="F27" s="113" t="str">
        <f>IF(OR($B27="ANP",$B27="DAER",$B27="CONSULTORIA DNIT",$B27="PREGÃO ELETRÔNICO",$B27="DMLU",$B27="DMAE",$B27="CEEE",$B27="EPTC",$B27="ORSE",$B27="SEINFRA",$B27="CREA",$B27="CAU",$B27="CEHOP",$B27="SIURB",$B27="DER-PR",$B27="SUDECAP",$B27=Aux.!$F$24,$B27=Aux.!$F$25),VLOOKUP($A27,#REF!,7,FALSE),IF($B27="CCU",VLOOKUP($A27,#REF!,6,FALSE),IF($B27="MERCADO",VLOOKUP($A27,#REF!,8,FALSE),IF($B27="PLEO",VLOOKUP($A27,#REF!,4,FALSE),IF($B27="SICRO",VLOOKUP($A27,#REF!,6,FALSE),IF($B27="SINAPI",IFERROR(SUM((VLOOKUP($A27,#REF!,14,FALSE)),VLOOKUP($A27,#REF!,20,FALSE),VLOOKUP($A27,#REF!,22,FALSE)),),"-"))))))</f>
        <v>-</v>
      </c>
      <c r="G27" s="113" t="str">
        <f>IF(OR($B27="ANP",$B27="DAER",$B27="CONSULTORIA DNIT",$B27="PREGÃO ELETRÔNICO",$B27="DMLU",$B27="DMAE",$B27="CEEE",$B27="EPTC",$B27="ORSE",$B27="SEINFRA",$B27="CREA",$B27="CAU",$B27="CEHOP",$B27="SIURB",$B27="DER-PR",$B27="SUDECAP",$B27=Aux.!$F$24,$B27=Aux.!$F$25),VLOOKUP($A27,#REF!,8,FALSE),IF($B27="CCU",VLOOKUP($A27,#REF!,7,FALSE),IF($B27="MERCADO",VLOOKUP($A27,#REF!,9,FALSE),IF($B27="PLEO",VLOOKUP($A27,#REF!,4,FALSE),IF($B27="SICRO",VLOOKUP($A27,#REF!,7,FALSE),IF($B27="SINAPI",IFERROR((VLOOKUP($A27,#REF!,16,FALSE)),(VLOOKUP($A27,#REF!,5,FALSE))),"-"))))))</f>
        <v>-</v>
      </c>
      <c r="H27" s="113" t="str">
        <f>IF(OR($B27="ANP",$B27="DAER",$B27="CONSULTORIA DNIT",$B27="PREGÃO ELETRÔNICO",$B27="DMLU",$B27="DMAE",$B27="CEEE",$B27="EPTC",$B27="ORSE",$B27="SEINFRA",$B27="CREA",$B27="CAU",$B27="CEHOP",$B27="SIURB",$B27="DER-PR",$B27="SUDECAP",$B27=Aux.!$F$24,$B27=Aux.!$F$25),VLOOKUP($A27,#REF!,5,FALSE),IF($B27="CCU",VLOOKUP($A27,#REF!,4,FALSE),IF($B27="MERCADO",VLOOKUP($A27,#REF!,6,FALSE),IF($B27="PLEO",VLOOKUP($A27,#REF!,4,FALSE),IF($B27="SICRO",VLOOKUP($A27,#REF!,4,FALSE),IF($B27="SINAPI",IFERROR((VLOOKUP($A27,#REF!,5,FALSE)),(VLOOKUP($A27,#REF!,5,FALSE))),"-"))))))</f>
        <v>-</v>
      </c>
      <c r="I27" s="114">
        <f>IF($B27="SICRO EQUIP.",VLOOKUP($A27,#REF!,10,FALSE),0)</f>
        <v>0</v>
      </c>
      <c r="J27" s="114">
        <f>IF($B27="SICRO EQUIP.",VLOOKUP($A27,#REF!,11,FALSE),0)</f>
        <v>0</v>
      </c>
      <c r="K27" s="258"/>
      <c r="L27" s="259"/>
      <c r="M27" s="115" t="e">
        <f>VLOOKUP($K27,Reajuste!$A$2:$BW$29,(MATCH($L27,Reajuste!$C$2:$BW$2,0)+2),FALSE)</f>
        <v>#N/A</v>
      </c>
      <c r="N27" s="259"/>
      <c r="O27" s="115" t="e">
        <f>VLOOKUP($K27,Reajuste!$A$2:$CW$29,(MATCH($N27,Reajuste!$C$2:$CW$2,0)+2),FALSE)</f>
        <v>#N/A</v>
      </c>
      <c r="P27" s="113">
        <f t="shared" si="0"/>
        <v>0</v>
      </c>
      <c r="Q27" s="113">
        <f t="shared" si="1"/>
        <v>0</v>
      </c>
      <c r="R27" s="113">
        <f t="shared" si="2"/>
        <v>0</v>
      </c>
      <c r="S27" s="113">
        <f t="shared" si="3"/>
        <v>0</v>
      </c>
      <c r="T27" s="113">
        <f t="shared" si="4"/>
        <v>0</v>
      </c>
      <c r="U27" s="113">
        <f t="shared" si="5"/>
        <v>0</v>
      </c>
      <c r="V27" s="4"/>
      <c r="W27" s="4"/>
      <c r="X27" s="4"/>
      <c r="Y27" s="4"/>
      <c r="Z27" s="4"/>
    </row>
    <row r="28" spans="1:26" ht="14.25" customHeight="1">
      <c r="A28" s="256"/>
      <c r="B28" s="257"/>
      <c r="C28" s="112" t="str">
        <f>IF(OR($B28="ANP",$B28="DAER",$B28="CONSULTORIA DNIT",$B28="PREGÃO ELETRÔNICO",$B28="DMLU",$B28="DMAE",$B28="CEEE",$B28="EPTC",$B28="ORSE",$B28="SEINFRA",$B28="CREA",$B28="CAU",$B28="CEHOP",$B28="SIURB",$B28="DER-PR",$B28="SUDECAP",$B28=Aux.!$F$24,$B28=Aux.!$F$25),VLOOKUP($A28,#REF!,3,FALSE),IF($B28="SICRO EQUIP.",VLOOKUP($A28,#REF!,2,FALSE),IF($B28="CCU",VLOOKUP($A28,#REF!,2,FALSE),IF($B28="MERCADO",VLOOKUP($A28,#REF!,2,FALSE),IF($B28="PLEO",VLOOKUP($A28,#REF!,2,FALSE),IF($B28="SICRO",VLOOKUP($A28,#REF!,2,FALSE),IF($B28="SINAPI",IFERROR((VLOOKUP($A28,#REF!,2,FALSE)),(VLOOKUP($A28,#REF!,2,FALSE))),"-")))))))</f>
        <v>-</v>
      </c>
      <c r="D28" s="95" t="str">
        <f>IF(OR($B28="ANP",$B28="DAER",$B28="CONSULTORIA DNIT",$B28="PREGÃO ELETRÔNICO",$B28="DMLU",$B28="DMAE",$B28="CEEE",$B28="EPTC",$B28="ORSE",$B28="SEINFRA",$B28="CREA",$B28="CAU",$B28="CEHOP",$B28="SIURB",$B28="DER-PR",$B28="SUDECAP",$B28=Aux.!$F$24,$B28=Aux.!$F$25),VLOOKUP($A28,#REF!,4,FALSE),IF($B28="SICRO EQUIP.","H",IF($B28="CCU",VLOOKUP($A28,#REF!,3,FALSE),IF($B28="MERCADO",VLOOKUP($A28,#REF!,10,FALSE),IF($B28="PLEO",VLOOKUP($A28,#REF!,3,FALSE),IF($B28="SICRO",VLOOKUP($A28,#REF!,3,FALSE),IF($B28="SINAPI",IFERROR((VLOOKUP($A28,#REF!,3,FALSE)),(VLOOKUP($A28,#REF!,3,FALSE))),"-")))))))</f>
        <v>-</v>
      </c>
      <c r="E28" s="113" t="str">
        <f>IF(OR($B28="ANP",$B28="DAER",$B28="CONSULTORIA DNIT",$B28="PREGÃO ELETRÔNICO",$B28="DMLU",$B28="DMAE",$B28="CEEE",$B28="EPTC",$B28="ORSE",$B28="SEINFRA",$B28="CREA",$B28="CAU",$B28="CEHOP",$B28="SIURB",$B28="DER-PR",$B28="SUDECAP",$B28=Aux.!$F$24,$B28=Aux.!$F$25),VLOOKUP($A28,#REF!,6,FALSE),IF($B28="CCU",VLOOKUP($A28,#REF!,5,FALSE),IF($B28="MERCADO",VLOOKUP($A28,#REF!,7,FALSE),IF($B28="PLEO",VLOOKUP($A28,#REF!,4,FALSE),IF($B28="SICRO",VLOOKUP($A28,#REF!,5,FALSE),IF($B28="SINAPI",IFERROR((VLOOKUP($A28,#REF!,18,FALSE)),),"-"))))))</f>
        <v>-</v>
      </c>
      <c r="F28" s="113" t="str">
        <f>IF(OR($B28="ANP",$B28="DAER",$B28="CONSULTORIA DNIT",$B28="PREGÃO ELETRÔNICO",$B28="DMLU",$B28="DMAE",$B28="CEEE",$B28="EPTC",$B28="ORSE",$B28="SEINFRA",$B28="CREA",$B28="CAU",$B28="CEHOP",$B28="SIURB",$B28="DER-PR",$B28="SUDECAP",$B28=Aux.!$F$24,$B28=Aux.!$F$25),VLOOKUP($A28,#REF!,7,FALSE),IF($B28="CCU",VLOOKUP($A28,#REF!,6,FALSE),IF($B28="MERCADO",VLOOKUP($A28,#REF!,8,FALSE),IF($B28="PLEO",VLOOKUP($A28,#REF!,4,FALSE),IF($B28="SICRO",VLOOKUP($A28,#REF!,6,FALSE),IF($B28="SINAPI",IFERROR(SUM((VLOOKUP($A28,#REF!,14,FALSE)),VLOOKUP($A28,#REF!,20,FALSE),VLOOKUP($A28,#REF!,22,FALSE)),),"-"))))))</f>
        <v>-</v>
      </c>
      <c r="G28" s="113" t="str">
        <f>IF(OR($B28="ANP",$B28="DAER",$B28="CONSULTORIA DNIT",$B28="PREGÃO ELETRÔNICO",$B28="DMLU",$B28="DMAE",$B28="CEEE",$B28="EPTC",$B28="ORSE",$B28="SEINFRA",$B28="CREA",$B28="CAU",$B28="CEHOP",$B28="SIURB",$B28="DER-PR",$B28="SUDECAP",$B28=Aux.!$F$24,$B28=Aux.!$F$25),VLOOKUP($A28,#REF!,8,FALSE),IF($B28="CCU",VLOOKUP($A28,#REF!,7,FALSE),IF($B28="MERCADO",VLOOKUP($A28,#REF!,9,FALSE),IF($B28="PLEO",VLOOKUP($A28,#REF!,4,FALSE),IF($B28="SICRO",VLOOKUP($A28,#REF!,7,FALSE),IF($B28="SINAPI",IFERROR((VLOOKUP($A28,#REF!,16,FALSE)),(VLOOKUP($A28,#REF!,5,FALSE))),"-"))))))</f>
        <v>-</v>
      </c>
      <c r="H28" s="113" t="str">
        <f>IF(OR($B28="ANP",$B28="DAER",$B28="CONSULTORIA DNIT",$B28="PREGÃO ELETRÔNICO",$B28="DMLU",$B28="DMAE",$B28="CEEE",$B28="EPTC",$B28="ORSE",$B28="SEINFRA",$B28="CREA",$B28="CAU",$B28="CEHOP",$B28="SIURB",$B28="DER-PR",$B28="SUDECAP",$B28=Aux.!$F$24,$B28=Aux.!$F$25),VLOOKUP($A28,#REF!,5,FALSE),IF($B28="CCU",VLOOKUP($A28,#REF!,4,FALSE),IF($B28="MERCADO",VLOOKUP($A28,#REF!,6,FALSE),IF($B28="PLEO",VLOOKUP($A28,#REF!,4,FALSE),IF($B28="SICRO",VLOOKUP($A28,#REF!,4,FALSE),IF($B28="SINAPI",IFERROR((VLOOKUP($A28,#REF!,5,FALSE)),(VLOOKUP($A28,#REF!,5,FALSE))),"-"))))))</f>
        <v>-</v>
      </c>
      <c r="I28" s="114">
        <f>IF($B28="SICRO EQUIP.",VLOOKUP($A28,#REF!,10,FALSE),0)</f>
        <v>0</v>
      </c>
      <c r="J28" s="114">
        <f>IF($B28="SICRO EQUIP.",VLOOKUP($A28,#REF!,11,FALSE),0)</f>
        <v>0</v>
      </c>
      <c r="K28" s="258"/>
      <c r="L28" s="259"/>
      <c r="M28" s="115" t="e">
        <f>VLOOKUP($K28,Reajuste!$A$2:$BW$29,(MATCH($L28,Reajuste!$C$2:$BW$2,0)+2),FALSE)</f>
        <v>#N/A</v>
      </c>
      <c r="N28" s="259"/>
      <c r="O28" s="115" t="e">
        <f>VLOOKUP($K28,Reajuste!$A$2:$CW$29,(MATCH($N28,Reajuste!$C$2:$CW$2,0)+2),FALSE)</f>
        <v>#N/A</v>
      </c>
      <c r="P28" s="113">
        <f t="shared" si="0"/>
        <v>0</v>
      </c>
      <c r="Q28" s="113">
        <f t="shared" si="1"/>
        <v>0</v>
      </c>
      <c r="R28" s="113">
        <f t="shared" si="2"/>
        <v>0</v>
      </c>
      <c r="S28" s="113">
        <f t="shared" si="3"/>
        <v>0</v>
      </c>
      <c r="T28" s="113">
        <f t="shared" si="4"/>
        <v>0</v>
      </c>
      <c r="U28" s="113">
        <f t="shared" si="5"/>
        <v>0</v>
      </c>
      <c r="V28" s="4"/>
      <c r="W28" s="4"/>
      <c r="X28" s="4"/>
      <c r="Y28" s="4"/>
      <c r="Z28" s="4"/>
    </row>
    <row r="29" spans="1:26" ht="14.25" customHeight="1">
      <c r="A29" s="256"/>
      <c r="B29" s="257"/>
      <c r="C29" s="112" t="str">
        <f>IF(OR($B29="ANP",$B29="DAER",$B29="CONSULTORIA DNIT",$B29="PREGÃO ELETRÔNICO",$B29="DMLU",$B29="DMAE",$B29="CEEE",$B29="EPTC",$B29="ORSE",$B29="SEINFRA",$B29="CREA",$B29="CAU",$B29="CEHOP",$B29="SIURB",$B29="DER-PR",$B29="SUDECAP",$B29=Aux.!$F$24,$B29=Aux.!$F$25),VLOOKUP($A29,#REF!,3,FALSE),IF($B29="SICRO EQUIP.",VLOOKUP($A29,#REF!,2,FALSE),IF($B29="CCU",VLOOKUP($A29,#REF!,2,FALSE),IF($B29="MERCADO",VLOOKUP($A29,#REF!,2,FALSE),IF($B29="PLEO",VLOOKUP($A29,#REF!,2,FALSE),IF($B29="SICRO",VLOOKUP($A29,#REF!,2,FALSE),IF($B29="SINAPI",IFERROR((VLOOKUP($A29,#REF!,2,FALSE)),(VLOOKUP($A29,#REF!,2,FALSE))),"-")))))))</f>
        <v>-</v>
      </c>
      <c r="D29" s="95" t="str">
        <f>IF(OR($B29="ANP",$B29="DAER",$B29="CONSULTORIA DNIT",$B29="PREGÃO ELETRÔNICO",$B29="DMLU",$B29="DMAE",$B29="CEEE",$B29="EPTC",$B29="ORSE",$B29="SEINFRA",$B29="CREA",$B29="CAU",$B29="CEHOP",$B29="SIURB",$B29="DER-PR",$B29="SUDECAP",$B29=Aux.!$F$24,$B29=Aux.!$F$25),VLOOKUP($A29,#REF!,4,FALSE),IF($B29="SICRO EQUIP.","H",IF($B29="CCU",VLOOKUP($A29,#REF!,3,FALSE),IF($B29="MERCADO",VLOOKUP($A29,#REF!,10,FALSE),IF($B29="PLEO",VLOOKUP($A29,#REF!,3,FALSE),IF($B29="SICRO",VLOOKUP($A29,#REF!,3,FALSE),IF($B29="SINAPI",IFERROR((VLOOKUP($A29,#REF!,3,FALSE)),(VLOOKUP($A29,#REF!,3,FALSE))),"-")))))))</f>
        <v>-</v>
      </c>
      <c r="E29" s="113" t="str">
        <f>IF(OR($B29="ANP",$B29="DAER",$B29="CONSULTORIA DNIT",$B29="PREGÃO ELETRÔNICO",$B29="DMLU",$B29="DMAE",$B29="CEEE",$B29="EPTC",$B29="ORSE",$B29="SEINFRA",$B29="CREA",$B29="CAU",$B29="CEHOP",$B29="SIURB",$B29="DER-PR",$B29="SUDECAP",$B29=Aux.!$F$24,$B29=Aux.!$F$25),VLOOKUP($A29,#REF!,6,FALSE),IF($B29="CCU",VLOOKUP($A29,#REF!,5,FALSE),IF($B29="MERCADO",VLOOKUP($A29,#REF!,7,FALSE),IF($B29="PLEO",VLOOKUP($A29,#REF!,4,FALSE),IF($B29="SICRO",VLOOKUP($A29,#REF!,5,FALSE),IF($B29="SINAPI",IFERROR((VLOOKUP($A29,#REF!,18,FALSE)),),"-"))))))</f>
        <v>-</v>
      </c>
      <c r="F29" s="113" t="str">
        <f>IF(OR($B29="ANP",$B29="DAER",$B29="CONSULTORIA DNIT",$B29="PREGÃO ELETRÔNICO",$B29="DMLU",$B29="DMAE",$B29="CEEE",$B29="EPTC",$B29="ORSE",$B29="SEINFRA",$B29="CREA",$B29="CAU",$B29="CEHOP",$B29="SIURB",$B29="DER-PR",$B29="SUDECAP",$B29=Aux.!$F$24,$B29=Aux.!$F$25),VLOOKUP($A29,#REF!,7,FALSE),IF($B29="CCU",VLOOKUP($A29,#REF!,6,FALSE),IF($B29="MERCADO",VLOOKUP($A29,#REF!,8,FALSE),IF($B29="PLEO",VLOOKUP($A29,#REF!,4,FALSE),IF($B29="SICRO",VLOOKUP($A29,#REF!,6,FALSE),IF($B29="SINAPI",IFERROR(SUM((VLOOKUP($A29,#REF!,14,FALSE)),VLOOKUP($A29,#REF!,20,FALSE),VLOOKUP($A29,#REF!,22,FALSE)),),"-"))))))</f>
        <v>-</v>
      </c>
      <c r="G29" s="113" t="str">
        <f>IF(OR($B29="ANP",$B29="DAER",$B29="CONSULTORIA DNIT",$B29="PREGÃO ELETRÔNICO",$B29="DMLU",$B29="DMAE",$B29="CEEE",$B29="EPTC",$B29="ORSE",$B29="SEINFRA",$B29="CREA",$B29="CAU",$B29="CEHOP",$B29="SIURB",$B29="DER-PR",$B29="SUDECAP",$B29=Aux.!$F$24,$B29=Aux.!$F$25),VLOOKUP($A29,#REF!,8,FALSE),IF($B29="CCU",VLOOKUP($A29,#REF!,7,FALSE),IF($B29="MERCADO",VLOOKUP($A29,#REF!,9,FALSE),IF($B29="PLEO",VLOOKUP($A29,#REF!,4,FALSE),IF($B29="SICRO",VLOOKUP($A29,#REF!,7,FALSE),IF($B29="SINAPI",IFERROR((VLOOKUP($A29,#REF!,16,FALSE)),(VLOOKUP($A29,#REF!,5,FALSE))),"-"))))))</f>
        <v>-</v>
      </c>
      <c r="H29" s="113" t="str">
        <f>IF(OR($B29="ANP",$B29="DAER",$B29="CONSULTORIA DNIT",$B29="PREGÃO ELETRÔNICO",$B29="DMLU",$B29="DMAE",$B29="CEEE",$B29="EPTC",$B29="ORSE",$B29="SEINFRA",$B29="CREA",$B29="CAU",$B29="CEHOP",$B29="SIURB",$B29="DER-PR",$B29="SUDECAP",$B29=Aux.!$F$24,$B29=Aux.!$F$25),VLOOKUP($A29,#REF!,5,FALSE),IF($B29="CCU",VLOOKUP($A29,#REF!,4,FALSE),IF($B29="MERCADO",VLOOKUP($A29,#REF!,6,FALSE),IF($B29="PLEO",VLOOKUP($A29,#REF!,4,FALSE),IF($B29="SICRO",VLOOKUP($A29,#REF!,4,FALSE),IF($B29="SINAPI",IFERROR((VLOOKUP($A29,#REF!,5,FALSE)),(VLOOKUP($A29,#REF!,5,FALSE))),"-"))))))</f>
        <v>-</v>
      </c>
      <c r="I29" s="114">
        <f>IF($B29="SICRO EQUIP.",VLOOKUP($A29,#REF!,10,FALSE),0)</f>
        <v>0</v>
      </c>
      <c r="J29" s="114">
        <f>IF($B29="SICRO EQUIP.",VLOOKUP($A29,#REF!,11,FALSE),0)</f>
        <v>0</v>
      </c>
      <c r="K29" s="258"/>
      <c r="L29" s="259"/>
      <c r="M29" s="115" t="e">
        <f>VLOOKUP($K29,Reajuste!$A$2:$BW$29,(MATCH($L29,Reajuste!$C$2:$BW$2,0)+2),FALSE)</f>
        <v>#N/A</v>
      </c>
      <c r="N29" s="259"/>
      <c r="O29" s="115" t="e">
        <f>VLOOKUP($K29,Reajuste!$A$2:$CW$29,(MATCH($N29,Reajuste!$C$2:$CW$2,0)+2),FALSE)</f>
        <v>#N/A</v>
      </c>
      <c r="P29" s="113">
        <f t="shared" si="0"/>
        <v>0</v>
      </c>
      <c r="Q29" s="113">
        <f t="shared" si="1"/>
        <v>0</v>
      </c>
      <c r="R29" s="113">
        <f t="shared" si="2"/>
        <v>0</v>
      </c>
      <c r="S29" s="113">
        <f t="shared" si="3"/>
        <v>0</v>
      </c>
      <c r="T29" s="113">
        <f t="shared" si="4"/>
        <v>0</v>
      </c>
      <c r="U29" s="113">
        <f t="shared" si="5"/>
        <v>0</v>
      </c>
      <c r="V29" s="4"/>
      <c r="W29" s="4"/>
      <c r="X29" s="4"/>
      <c r="Y29" s="4"/>
      <c r="Z29" s="4"/>
    </row>
    <row r="30" spans="1:26" ht="14.25" customHeight="1">
      <c r="A30" s="256"/>
      <c r="B30" s="257"/>
      <c r="C30" s="112" t="str">
        <f>IF(OR($B30="ANP",$B30="DAER",$B30="CONSULTORIA DNIT",$B30="PREGÃO ELETRÔNICO",$B30="DMLU",$B30="DMAE",$B30="CEEE",$B30="EPTC",$B30="ORSE",$B30="SEINFRA",$B30="CREA",$B30="CAU",$B30="CEHOP",$B30="SIURB",$B30="DER-PR",$B30="SUDECAP",$B30=Aux.!$F$24,$B30=Aux.!$F$25),VLOOKUP($A30,#REF!,3,FALSE),IF($B30="SICRO EQUIP.",VLOOKUP($A30,#REF!,2,FALSE),IF($B30="CCU",VLOOKUP($A30,#REF!,2,FALSE),IF($B30="MERCADO",VLOOKUP($A30,#REF!,2,FALSE),IF($B30="PLEO",VLOOKUP($A30,#REF!,2,FALSE),IF($B30="SICRO",VLOOKUP($A30,#REF!,2,FALSE),IF($B30="SINAPI",IFERROR((VLOOKUP($A30,#REF!,2,FALSE)),(VLOOKUP($A30,#REF!,2,FALSE))),"-")))))))</f>
        <v>-</v>
      </c>
      <c r="D30" s="95" t="str">
        <f>IF(OR($B30="ANP",$B30="DAER",$B30="CONSULTORIA DNIT",$B30="PREGÃO ELETRÔNICO",$B30="DMLU",$B30="DMAE",$B30="CEEE",$B30="EPTC",$B30="ORSE",$B30="SEINFRA",$B30="CREA",$B30="CAU",$B30="CEHOP",$B30="SIURB",$B30="DER-PR",$B30="SUDECAP",$B30=Aux.!$F$24,$B30=Aux.!$F$25),VLOOKUP($A30,#REF!,4,FALSE),IF($B30="SICRO EQUIP.","H",IF($B30="CCU",VLOOKUP($A30,#REF!,3,FALSE),IF($B30="MERCADO",VLOOKUP($A30,#REF!,10,FALSE),IF($B30="PLEO",VLOOKUP($A30,#REF!,3,FALSE),IF($B30="SICRO",VLOOKUP($A30,#REF!,3,FALSE),IF($B30="SINAPI",IFERROR((VLOOKUP($A30,#REF!,3,FALSE)),(VLOOKUP($A30,#REF!,3,FALSE))),"-")))))))</f>
        <v>-</v>
      </c>
      <c r="E30" s="113" t="str">
        <f>IF(OR($B30="ANP",$B30="DAER",$B30="CONSULTORIA DNIT",$B30="PREGÃO ELETRÔNICO",$B30="DMLU",$B30="DMAE",$B30="CEEE",$B30="EPTC",$B30="ORSE",$B30="SEINFRA",$B30="CREA",$B30="CAU",$B30="CEHOP",$B30="SIURB",$B30="DER-PR",$B30="SUDECAP",$B30=Aux.!$F$24,$B30=Aux.!$F$25),VLOOKUP($A30,#REF!,6,FALSE),IF($B30="CCU",VLOOKUP($A30,#REF!,5,FALSE),IF($B30="MERCADO",VLOOKUP($A30,#REF!,7,FALSE),IF($B30="PLEO",VLOOKUP($A30,#REF!,4,FALSE),IF($B30="SICRO",VLOOKUP($A30,#REF!,5,FALSE),IF($B30="SINAPI",IFERROR((VLOOKUP($A30,#REF!,18,FALSE)),),"-"))))))</f>
        <v>-</v>
      </c>
      <c r="F30" s="113" t="str">
        <f>IF(OR($B30="ANP",$B30="DAER",$B30="CONSULTORIA DNIT",$B30="PREGÃO ELETRÔNICO",$B30="DMLU",$B30="DMAE",$B30="CEEE",$B30="EPTC",$B30="ORSE",$B30="SEINFRA",$B30="CREA",$B30="CAU",$B30="CEHOP",$B30="SIURB",$B30="DER-PR",$B30="SUDECAP",$B30=Aux.!$F$24,$B30=Aux.!$F$25),VLOOKUP($A30,#REF!,7,FALSE),IF($B30="CCU",VLOOKUP($A30,#REF!,6,FALSE),IF($B30="MERCADO",VLOOKUP($A30,#REF!,8,FALSE),IF($B30="PLEO",VLOOKUP($A30,#REF!,4,FALSE),IF($B30="SICRO",VLOOKUP($A30,#REF!,6,FALSE),IF($B30="SINAPI",IFERROR(SUM((VLOOKUP($A30,#REF!,14,FALSE)),VLOOKUP($A30,#REF!,20,FALSE),VLOOKUP($A30,#REF!,22,FALSE)),),"-"))))))</f>
        <v>-</v>
      </c>
      <c r="G30" s="113" t="str">
        <f>IF(OR($B30="ANP",$B30="DAER",$B30="CONSULTORIA DNIT",$B30="PREGÃO ELETRÔNICO",$B30="DMLU",$B30="DMAE",$B30="CEEE",$B30="EPTC",$B30="ORSE",$B30="SEINFRA",$B30="CREA",$B30="CAU",$B30="CEHOP",$B30="SIURB",$B30="DER-PR",$B30="SUDECAP",$B30=Aux.!$F$24,$B30=Aux.!$F$25),VLOOKUP($A30,#REF!,8,FALSE),IF($B30="CCU",VLOOKUP($A30,#REF!,7,FALSE),IF($B30="MERCADO",VLOOKUP($A30,#REF!,9,FALSE),IF($B30="PLEO",VLOOKUP($A30,#REF!,4,FALSE),IF($B30="SICRO",VLOOKUP($A30,#REF!,7,FALSE),IF($B30="SINAPI",IFERROR((VLOOKUP($A30,#REF!,16,FALSE)),(VLOOKUP($A30,#REF!,5,FALSE))),"-"))))))</f>
        <v>-</v>
      </c>
      <c r="H30" s="113" t="str">
        <f>IF(OR($B30="ANP",$B30="DAER",$B30="CONSULTORIA DNIT",$B30="PREGÃO ELETRÔNICO",$B30="DMLU",$B30="DMAE",$B30="CEEE",$B30="EPTC",$B30="ORSE",$B30="SEINFRA",$B30="CREA",$B30="CAU",$B30="CEHOP",$B30="SIURB",$B30="DER-PR",$B30="SUDECAP",$B30=Aux.!$F$24,$B30=Aux.!$F$25),VLOOKUP($A30,#REF!,5,FALSE),IF($B30="CCU",VLOOKUP($A30,#REF!,4,FALSE),IF($B30="MERCADO",VLOOKUP($A30,#REF!,6,FALSE),IF($B30="PLEO",VLOOKUP($A30,#REF!,4,FALSE),IF($B30="SICRO",VLOOKUP($A30,#REF!,4,FALSE),IF($B30="SINAPI",IFERROR((VLOOKUP($A30,#REF!,5,FALSE)),(VLOOKUP($A30,#REF!,5,FALSE))),"-"))))))</f>
        <v>-</v>
      </c>
      <c r="I30" s="114">
        <f>IF($B30="SICRO EQUIP.",VLOOKUP($A30,#REF!,10,FALSE),0)</f>
        <v>0</v>
      </c>
      <c r="J30" s="114">
        <f>IF($B30="SICRO EQUIP.",VLOOKUP($A30,#REF!,11,FALSE),0)</f>
        <v>0</v>
      </c>
      <c r="K30" s="258"/>
      <c r="L30" s="259"/>
      <c r="M30" s="115" t="e">
        <f>VLOOKUP($K30,Reajuste!$A$2:$BW$29,(MATCH($L30,Reajuste!$C$2:$BW$2,0)+2),FALSE)</f>
        <v>#N/A</v>
      </c>
      <c r="N30" s="259"/>
      <c r="O30" s="115" t="e">
        <f>VLOOKUP($K30,Reajuste!$A$2:$CW$29,(MATCH($N30,Reajuste!$C$2:$CW$2,0)+2),FALSE)</f>
        <v>#N/A</v>
      </c>
      <c r="P30" s="113">
        <f t="shared" si="0"/>
        <v>0</v>
      </c>
      <c r="Q30" s="113">
        <f t="shared" si="1"/>
        <v>0</v>
      </c>
      <c r="R30" s="113">
        <f t="shared" si="2"/>
        <v>0</v>
      </c>
      <c r="S30" s="113">
        <f t="shared" si="3"/>
        <v>0</v>
      </c>
      <c r="T30" s="113">
        <f t="shared" si="4"/>
        <v>0</v>
      </c>
      <c r="U30" s="113">
        <f t="shared" si="5"/>
        <v>0</v>
      </c>
      <c r="V30" s="4"/>
      <c r="W30" s="4"/>
      <c r="X30" s="4"/>
      <c r="Y30" s="4"/>
      <c r="Z30" s="4"/>
    </row>
    <row r="31" spans="1:26" ht="14.25" customHeight="1">
      <c r="A31" s="256"/>
      <c r="B31" s="257"/>
      <c r="C31" s="112" t="str">
        <f>IF(OR($B31="ANP",$B31="DAER",$B31="CONSULTORIA DNIT",$B31="PREGÃO ELETRÔNICO",$B31="DMLU",$B31="DMAE",$B31="CEEE",$B31="EPTC",$B31="ORSE",$B31="SEINFRA",$B31="CREA",$B31="CAU",$B31="CEHOP",$B31="SIURB",$B31="DER-PR",$B31="SUDECAP",$B31=Aux.!$F$24,$B31=Aux.!$F$25),VLOOKUP($A31,#REF!,3,FALSE),IF($B31="SICRO EQUIP.",VLOOKUP($A31,#REF!,2,FALSE),IF($B31="CCU",VLOOKUP($A31,#REF!,2,FALSE),IF($B31="MERCADO",VLOOKUP($A31,#REF!,2,FALSE),IF($B31="PLEO",VLOOKUP($A31,#REF!,2,FALSE),IF($B31="SICRO",VLOOKUP($A31,#REF!,2,FALSE),IF($B31="SINAPI",IFERROR((VLOOKUP($A31,#REF!,2,FALSE)),(VLOOKUP($A31,#REF!,2,FALSE))),"-")))))))</f>
        <v>-</v>
      </c>
      <c r="D31" s="95" t="str">
        <f>IF(OR($B31="ANP",$B31="DAER",$B31="CONSULTORIA DNIT",$B31="PREGÃO ELETRÔNICO",$B31="DMLU",$B31="DMAE",$B31="CEEE",$B31="EPTC",$B31="ORSE",$B31="SEINFRA",$B31="CREA",$B31="CAU",$B31="CEHOP",$B31="SIURB",$B31="DER-PR",$B31="SUDECAP",$B31=Aux.!$F$24,$B31=Aux.!$F$25),VLOOKUP($A31,#REF!,4,FALSE),IF($B31="SICRO EQUIP.","H",IF($B31="CCU",VLOOKUP($A31,#REF!,3,FALSE),IF($B31="MERCADO",VLOOKUP($A31,#REF!,10,FALSE),IF($B31="PLEO",VLOOKUP($A31,#REF!,3,FALSE),IF($B31="SICRO",VLOOKUP($A31,#REF!,3,FALSE),IF($B31="SINAPI",IFERROR((VLOOKUP($A31,#REF!,3,FALSE)),(VLOOKUP($A31,#REF!,3,FALSE))),"-")))))))</f>
        <v>-</v>
      </c>
      <c r="E31" s="113" t="str">
        <f>IF(OR($B31="ANP",$B31="DAER",$B31="CONSULTORIA DNIT",$B31="PREGÃO ELETRÔNICO",$B31="DMLU",$B31="DMAE",$B31="CEEE",$B31="EPTC",$B31="ORSE",$B31="SEINFRA",$B31="CREA",$B31="CAU",$B31="CEHOP",$B31="SIURB",$B31="DER-PR",$B31="SUDECAP",$B31=Aux.!$F$24,$B31=Aux.!$F$25),VLOOKUP($A31,#REF!,6,FALSE),IF($B31="CCU",VLOOKUP($A31,#REF!,5,FALSE),IF($B31="MERCADO",VLOOKUP($A31,#REF!,7,FALSE),IF($B31="PLEO",VLOOKUP($A31,#REF!,4,FALSE),IF($B31="SICRO",VLOOKUP($A31,#REF!,5,FALSE),IF($B31="SINAPI",IFERROR((VLOOKUP($A31,#REF!,18,FALSE)),),"-"))))))</f>
        <v>-</v>
      </c>
      <c r="F31" s="113" t="str">
        <f>IF(OR($B31="ANP",$B31="DAER",$B31="CONSULTORIA DNIT",$B31="PREGÃO ELETRÔNICO",$B31="DMLU",$B31="DMAE",$B31="CEEE",$B31="EPTC",$B31="ORSE",$B31="SEINFRA",$B31="CREA",$B31="CAU",$B31="CEHOP",$B31="SIURB",$B31="DER-PR",$B31="SUDECAP",$B31=Aux.!$F$24,$B31=Aux.!$F$25),VLOOKUP($A31,#REF!,7,FALSE),IF($B31="CCU",VLOOKUP($A31,#REF!,6,FALSE),IF($B31="MERCADO",VLOOKUP($A31,#REF!,8,FALSE),IF($B31="PLEO",VLOOKUP($A31,#REF!,4,FALSE),IF($B31="SICRO",VLOOKUP($A31,#REF!,6,FALSE),IF($B31="SINAPI",IFERROR(SUM((VLOOKUP($A31,#REF!,14,FALSE)),VLOOKUP($A31,#REF!,20,FALSE),VLOOKUP($A31,#REF!,22,FALSE)),),"-"))))))</f>
        <v>-</v>
      </c>
      <c r="G31" s="113" t="str">
        <f>IF(OR($B31="ANP",$B31="DAER",$B31="CONSULTORIA DNIT",$B31="PREGÃO ELETRÔNICO",$B31="DMLU",$B31="DMAE",$B31="CEEE",$B31="EPTC",$B31="ORSE",$B31="SEINFRA",$B31="CREA",$B31="CAU",$B31="CEHOP",$B31="SIURB",$B31="DER-PR",$B31="SUDECAP",$B31=Aux.!$F$24,$B31=Aux.!$F$25),VLOOKUP($A31,#REF!,8,FALSE),IF($B31="CCU",VLOOKUP($A31,#REF!,7,FALSE),IF($B31="MERCADO",VLOOKUP($A31,#REF!,9,FALSE),IF($B31="PLEO",VLOOKUP($A31,#REF!,4,FALSE),IF($B31="SICRO",VLOOKUP($A31,#REF!,7,FALSE),IF($B31="SINAPI",IFERROR((VLOOKUP($A31,#REF!,16,FALSE)),(VLOOKUP($A31,#REF!,5,FALSE))),"-"))))))</f>
        <v>-</v>
      </c>
      <c r="H31" s="113" t="str">
        <f>IF(OR($B31="ANP",$B31="DAER",$B31="CONSULTORIA DNIT",$B31="PREGÃO ELETRÔNICO",$B31="DMLU",$B31="DMAE",$B31="CEEE",$B31="EPTC",$B31="ORSE",$B31="SEINFRA",$B31="CREA",$B31="CAU",$B31="CEHOP",$B31="SIURB",$B31="DER-PR",$B31="SUDECAP",$B31=Aux.!$F$24,$B31=Aux.!$F$25),VLOOKUP($A31,#REF!,5,FALSE),IF($B31="CCU",VLOOKUP($A31,#REF!,4,FALSE),IF($B31="MERCADO",VLOOKUP($A31,#REF!,6,FALSE),IF($B31="PLEO",VLOOKUP($A31,#REF!,4,FALSE),IF($B31="SICRO",VLOOKUP($A31,#REF!,4,FALSE),IF($B31="SINAPI",IFERROR((VLOOKUP($A31,#REF!,5,FALSE)),(VLOOKUP($A31,#REF!,5,FALSE))),"-"))))))</f>
        <v>-</v>
      </c>
      <c r="I31" s="114">
        <f>IF($B31="SICRO EQUIP.",VLOOKUP($A31,#REF!,10,FALSE),0)</f>
        <v>0</v>
      </c>
      <c r="J31" s="114">
        <f>IF($B31="SICRO EQUIP.",VLOOKUP($A31,#REF!,11,FALSE),0)</f>
        <v>0</v>
      </c>
      <c r="K31" s="258"/>
      <c r="L31" s="259"/>
      <c r="M31" s="115" t="e">
        <f>VLOOKUP($K31,Reajuste!$A$2:$BW$29,(MATCH($L31,Reajuste!$C$2:$BW$2,0)+2),FALSE)</f>
        <v>#N/A</v>
      </c>
      <c r="N31" s="259"/>
      <c r="O31" s="115" t="e">
        <f>VLOOKUP($K31,Reajuste!$A$2:$CW$29,(MATCH($N31,Reajuste!$C$2:$CW$2,0)+2),FALSE)</f>
        <v>#N/A</v>
      </c>
      <c r="P31" s="113">
        <f t="shared" si="0"/>
        <v>0</v>
      </c>
      <c r="Q31" s="113">
        <f t="shared" si="1"/>
        <v>0</v>
      </c>
      <c r="R31" s="113">
        <f t="shared" si="2"/>
        <v>0</v>
      </c>
      <c r="S31" s="113">
        <f t="shared" si="3"/>
        <v>0</v>
      </c>
      <c r="T31" s="113">
        <f t="shared" si="4"/>
        <v>0</v>
      </c>
      <c r="U31" s="113">
        <f t="shared" si="5"/>
        <v>0</v>
      </c>
      <c r="V31" s="4"/>
      <c r="W31" s="4"/>
      <c r="X31" s="4"/>
      <c r="Y31" s="4"/>
      <c r="Z31" s="4"/>
    </row>
    <row r="32" spans="1:26" ht="14.25" customHeight="1">
      <c r="A32" s="256"/>
      <c r="B32" s="257"/>
      <c r="C32" s="112" t="str">
        <f>IF(OR($B32="ANP",$B32="DAER",$B32="CONSULTORIA DNIT",$B32="PREGÃO ELETRÔNICO",$B32="DMLU",$B32="DMAE",$B32="CEEE",$B32="EPTC",$B32="ORSE",$B32="SEINFRA",$B32="CREA",$B32="CAU",$B32="CEHOP",$B32="SIURB",$B32="DER-PR",$B32="SUDECAP",$B32=Aux.!$F$24,$B32=Aux.!$F$25),VLOOKUP($A32,#REF!,3,FALSE),IF($B32="SICRO EQUIP.",VLOOKUP($A32,#REF!,2,FALSE),IF($B32="CCU",VLOOKUP($A32,#REF!,2,FALSE),IF($B32="MERCADO",VLOOKUP($A32,#REF!,2,FALSE),IF($B32="PLEO",VLOOKUP($A32,#REF!,2,FALSE),IF($B32="SICRO",VLOOKUP($A32,#REF!,2,FALSE),IF($B32="SINAPI",IFERROR((VLOOKUP($A32,#REF!,2,FALSE)),(VLOOKUP($A32,#REF!,2,FALSE))),"-")))))))</f>
        <v>-</v>
      </c>
      <c r="D32" s="95" t="str">
        <f>IF(OR($B32="ANP",$B32="DAER",$B32="CONSULTORIA DNIT",$B32="PREGÃO ELETRÔNICO",$B32="DMLU",$B32="DMAE",$B32="CEEE",$B32="EPTC",$B32="ORSE",$B32="SEINFRA",$B32="CREA",$B32="CAU",$B32="CEHOP",$B32="SIURB",$B32="DER-PR",$B32="SUDECAP",$B32=Aux.!$F$24,$B32=Aux.!$F$25),VLOOKUP($A32,#REF!,4,FALSE),IF($B32="SICRO EQUIP.","H",IF($B32="CCU",VLOOKUP($A32,#REF!,3,FALSE),IF($B32="MERCADO",VLOOKUP($A32,#REF!,10,FALSE),IF($B32="PLEO",VLOOKUP($A32,#REF!,3,FALSE),IF($B32="SICRO",VLOOKUP($A32,#REF!,3,FALSE),IF($B32="SINAPI",IFERROR((VLOOKUP($A32,#REF!,3,FALSE)),(VLOOKUP($A32,#REF!,3,FALSE))),"-")))))))</f>
        <v>-</v>
      </c>
      <c r="E32" s="113" t="str">
        <f>IF(OR($B32="ANP",$B32="DAER",$B32="CONSULTORIA DNIT",$B32="PREGÃO ELETRÔNICO",$B32="DMLU",$B32="DMAE",$B32="CEEE",$B32="EPTC",$B32="ORSE",$B32="SEINFRA",$B32="CREA",$B32="CAU",$B32="CEHOP",$B32="SIURB",$B32="DER-PR",$B32="SUDECAP",$B32=Aux.!$F$24,$B32=Aux.!$F$25),VLOOKUP($A32,#REF!,6,FALSE),IF($B32="CCU",VLOOKUP($A32,#REF!,5,FALSE),IF($B32="MERCADO",VLOOKUP($A32,#REF!,7,FALSE),IF($B32="PLEO",VLOOKUP($A32,#REF!,4,FALSE),IF($B32="SICRO",VLOOKUP($A32,#REF!,5,FALSE),IF($B32="SINAPI",IFERROR((VLOOKUP($A32,#REF!,18,FALSE)),),"-"))))))</f>
        <v>-</v>
      </c>
      <c r="F32" s="113" t="str">
        <f>IF(OR($B32="ANP",$B32="DAER",$B32="CONSULTORIA DNIT",$B32="PREGÃO ELETRÔNICO",$B32="DMLU",$B32="DMAE",$B32="CEEE",$B32="EPTC",$B32="ORSE",$B32="SEINFRA",$B32="CREA",$B32="CAU",$B32="CEHOP",$B32="SIURB",$B32="DER-PR",$B32="SUDECAP",$B32=Aux.!$F$24,$B32=Aux.!$F$25),VLOOKUP($A32,#REF!,7,FALSE),IF($B32="CCU",VLOOKUP($A32,#REF!,6,FALSE),IF($B32="MERCADO",VLOOKUP($A32,#REF!,8,FALSE),IF($B32="PLEO",VLOOKUP($A32,#REF!,4,FALSE),IF($B32="SICRO",VLOOKUP($A32,#REF!,6,FALSE),IF($B32="SINAPI",IFERROR(SUM((VLOOKUP($A32,#REF!,14,FALSE)),VLOOKUP($A32,#REF!,20,FALSE),VLOOKUP($A32,#REF!,22,FALSE)),),"-"))))))</f>
        <v>-</v>
      </c>
      <c r="G32" s="113" t="str">
        <f>IF(OR($B32="ANP",$B32="DAER",$B32="CONSULTORIA DNIT",$B32="PREGÃO ELETRÔNICO",$B32="DMLU",$B32="DMAE",$B32="CEEE",$B32="EPTC",$B32="ORSE",$B32="SEINFRA",$B32="CREA",$B32="CAU",$B32="CEHOP",$B32="SIURB",$B32="DER-PR",$B32="SUDECAP",$B32=Aux.!$F$24,$B32=Aux.!$F$25),VLOOKUP($A32,#REF!,8,FALSE),IF($B32="CCU",VLOOKUP($A32,#REF!,7,FALSE),IF($B32="MERCADO",VLOOKUP($A32,#REF!,9,FALSE),IF($B32="PLEO",VLOOKUP($A32,#REF!,4,FALSE),IF($B32="SICRO",VLOOKUP($A32,#REF!,7,FALSE),IF($B32="SINAPI",IFERROR((VLOOKUP($A32,#REF!,16,FALSE)),(VLOOKUP($A32,#REF!,5,FALSE))),"-"))))))</f>
        <v>-</v>
      </c>
      <c r="H32" s="113" t="str">
        <f>IF(OR($B32="ANP",$B32="DAER",$B32="CONSULTORIA DNIT",$B32="PREGÃO ELETRÔNICO",$B32="DMLU",$B32="DMAE",$B32="CEEE",$B32="EPTC",$B32="ORSE",$B32="SEINFRA",$B32="CREA",$B32="CAU",$B32="CEHOP",$B32="SIURB",$B32="DER-PR",$B32="SUDECAP",$B32=Aux.!$F$24,$B32=Aux.!$F$25),VLOOKUP($A32,#REF!,5,FALSE),IF($B32="CCU",VLOOKUP($A32,#REF!,4,FALSE),IF($B32="MERCADO",VLOOKUP($A32,#REF!,6,FALSE),IF($B32="PLEO",VLOOKUP($A32,#REF!,4,FALSE),IF($B32="SICRO",VLOOKUP($A32,#REF!,4,FALSE),IF($B32="SINAPI",IFERROR((VLOOKUP($A32,#REF!,5,FALSE)),(VLOOKUP($A32,#REF!,5,FALSE))),"-"))))))</f>
        <v>-</v>
      </c>
      <c r="I32" s="114">
        <f>IF($B32="SICRO EQUIP.",VLOOKUP($A32,#REF!,10,FALSE),0)</f>
        <v>0</v>
      </c>
      <c r="J32" s="114">
        <f>IF($B32="SICRO EQUIP.",VLOOKUP($A32,#REF!,11,FALSE),0)</f>
        <v>0</v>
      </c>
      <c r="K32" s="258"/>
      <c r="L32" s="259"/>
      <c r="M32" s="115" t="e">
        <f>VLOOKUP($K32,Reajuste!$A$2:$BW$29,(MATCH($L32,Reajuste!$C$2:$BW$2,0)+2),FALSE)</f>
        <v>#N/A</v>
      </c>
      <c r="N32" s="259"/>
      <c r="O32" s="115" t="e">
        <f>VLOOKUP($K32,Reajuste!$A$2:$CW$29,(MATCH($N32,Reajuste!$C$2:$CW$2,0)+2),FALSE)</f>
        <v>#N/A</v>
      </c>
      <c r="P32" s="113">
        <f t="shared" si="0"/>
        <v>0</v>
      </c>
      <c r="Q32" s="113">
        <f t="shared" si="1"/>
        <v>0</v>
      </c>
      <c r="R32" s="113">
        <f t="shared" si="2"/>
        <v>0</v>
      </c>
      <c r="S32" s="113">
        <f t="shared" si="3"/>
        <v>0</v>
      </c>
      <c r="T32" s="113">
        <f t="shared" si="4"/>
        <v>0</v>
      </c>
      <c r="U32" s="113">
        <f t="shared" si="5"/>
        <v>0</v>
      </c>
      <c r="V32" s="4"/>
      <c r="W32" s="4"/>
      <c r="X32" s="4"/>
      <c r="Y32" s="4"/>
      <c r="Z32" s="4"/>
    </row>
    <row r="33" spans="1:26" ht="14.25" customHeight="1">
      <c r="A33" s="256"/>
      <c r="B33" s="257"/>
      <c r="C33" s="112" t="str">
        <f>IF(OR($B33="ANP",$B33="DAER",$B33="CONSULTORIA DNIT",$B33="PREGÃO ELETRÔNICO",$B33="DMLU",$B33="DMAE",$B33="CEEE",$B33="EPTC",$B33="ORSE",$B33="SEINFRA",$B33="CREA",$B33="CAU",$B33="CEHOP",$B33="SIURB",$B33="DER-PR",$B33="SUDECAP",$B33=Aux.!$F$24,$B33=Aux.!$F$25),VLOOKUP($A33,#REF!,3,FALSE),IF($B33="SICRO EQUIP.",VLOOKUP($A33,#REF!,2,FALSE),IF($B33="CCU",VLOOKUP($A33,#REF!,2,FALSE),IF($B33="MERCADO",VLOOKUP($A33,#REF!,2,FALSE),IF($B33="PLEO",VLOOKUP($A33,#REF!,2,FALSE),IF($B33="SICRO",VLOOKUP($A33,#REF!,2,FALSE),IF($B33="SINAPI",IFERROR((VLOOKUP($A33,#REF!,2,FALSE)),(VLOOKUP($A33,#REF!,2,FALSE))),"-")))))))</f>
        <v>-</v>
      </c>
      <c r="D33" s="95" t="str">
        <f>IF(OR($B33="ANP",$B33="DAER",$B33="CONSULTORIA DNIT",$B33="PREGÃO ELETRÔNICO",$B33="DMLU",$B33="DMAE",$B33="CEEE",$B33="EPTC",$B33="ORSE",$B33="SEINFRA",$B33="CREA",$B33="CAU",$B33="CEHOP",$B33="SIURB",$B33="DER-PR",$B33="SUDECAP",$B33=Aux.!$F$24,$B33=Aux.!$F$25),VLOOKUP($A33,#REF!,4,FALSE),IF($B33="SICRO EQUIP.","H",IF($B33="CCU",VLOOKUP($A33,#REF!,3,FALSE),IF($B33="MERCADO",VLOOKUP($A33,#REF!,10,FALSE),IF($B33="PLEO",VLOOKUP($A33,#REF!,3,FALSE),IF($B33="SICRO",VLOOKUP($A33,#REF!,3,FALSE),IF($B33="SINAPI",IFERROR((VLOOKUP($A33,#REF!,3,FALSE)),(VLOOKUP($A33,#REF!,3,FALSE))),"-")))))))</f>
        <v>-</v>
      </c>
      <c r="E33" s="113" t="str">
        <f>IF(OR($B33="ANP",$B33="DAER",$B33="CONSULTORIA DNIT",$B33="PREGÃO ELETRÔNICO",$B33="DMLU",$B33="DMAE",$B33="CEEE",$B33="EPTC",$B33="ORSE",$B33="SEINFRA",$B33="CREA",$B33="CAU",$B33="CEHOP",$B33="SIURB",$B33="DER-PR",$B33="SUDECAP",$B33=Aux.!$F$24,$B33=Aux.!$F$25),VLOOKUP($A33,#REF!,6,FALSE),IF($B33="CCU",VLOOKUP($A33,#REF!,5,FALSE),IF($B33="MERCADO",VLOOKUP($A33,#REF!,7,FALSE),IF($B33="PLEO",VLOOKUP($A33,#REF!,4,FALSE),IF($B33="SICRO",VLOOKUP($A33,#REF!,5,FALSE),IF($B33="SINAPI",IFERROR((VLOOKUP($A33,#REF!,18,FALSE)),),"-"))))))</f>
        <v>-</v>
      </c>
      <c r="F33" s="113" t="str">
        <f>IF(OR($B33="ANP",$B33="DAER",$B33="CONSULTORIA DNIT",$B33="PREGÃO ELETRÔNICO",$B33="DMLU",$B33="DMAE",$B33="CEEE",$B33="EPTC",$B33="ORSE",$B33="SEINFRA",$B33="CREA",$B33="CAU",$B33="CEHOP",$B33="SIURB",$B33="DER-PR",$B33="SUDECAP",$B33=Aux.!$F$24,$B33=Aux.!$F$25),VLOOKUP($A33,#REF!,7,FALSE),IF($B33="CCU",VLOOKUP($A33,#REF!,6,FALSE),IF($B33="MERCADO",VLOOKUP($A33,#REF!,8,FALSE),IF($B33="PLEO",VLOOKUP($A33,#REF!,4,FALSE),IF($B33="SICRO",VLOOKUP($A33,#REF!,6,FALSE),IF($B33="SINAPI",IFERROR(SUM((VLOOKUP($A33,#REF!,14,FALSE)),VLOOKUP($A33,#REF!,20,FALSE),VLOOKUP($A33,#REF!,22,FALSE)),),"-"))))))</f>
        <v>-</v>
      </c>
      <c r="G33" s="113" t="str">
        <f>IF(OR($B33="ANP",$B33="DAER",$B33="CONSULTORIA DNIT",$B33="PREGÃO ELETRÔNICO",$B33="DMLU",$B33="DMAE",$B33="CEEE",$B33="EPTC",$B33="ORSE",$B33="SEINFRA",$B33="CREA",$B33="CAU",$B33="CEHOP",$B33="SIURB",$B33="DER-PR",$B33="SUDECAP",$B33=Aux.!$F$24,$B33=Aux.!$F$25),VLOOKUP($A33,#REF!,8,FALSE),IF($B33="CCU",VLOOKUP($A33,#REF!,7,FALSE),IF($B33="MERCADO",VLOOKUP($A33,#REF!,9,FALSE),IF($B33="PLEO",VLOOKUP($A33,#REF!,4,FALSE),IF($B33="SICRO",VLOOKUP($A33,#REF!,7,FALSE),IF($B33="SINAPI",IFERROR((VLOOKUP($A33,#REF!,16,FALSE)),(VLOOKUP($A33,#REF!,5,FALSE))),"-"))))))</f>
        <v>-</v>
      </c>
      <c r="H33" s="113" t="str">
        <f>IF(OR($B33="ANP",$B33="DAER",$B33="CONSULTORIA DNIT",$B33="PREGÃO ELETRÔNICO",$B33="DMLU",$B33="DMAE",$B33="CEEE",$B33="EPTC",$B33="ORSE",$B33="SEINFRA",$B33="CREA",$B33="CAU",$B33="CEHOP",$B33="SIURB",$B33="DER-PR",$B33="SUDECAP",$B33=Aux.!$F$24,$B33=Aux.!$F$25),VLOOKUP($A33,#REF!,5,FALSE),IF($B33="CCU",VLOOKUP($A33,#REF!,4,FALSE),IF($B33="MERCADO",VLOOKUP($A33,#REF!,6,FALSE),IF($B33="PLEO",VLOOKUP($A33,#REF!,4,FALSE),IF($B33="SICRO",VLOOKUP($A33,#REF!,4,FALSE),IF($B33="SINAPI",IFERROR((VLOOKUP($A33,#REF!,5,FALSE)),(VLOOKUP($A33,#REF!,5,FALSE))),"-"))))))</f>
        <v>-</v>
      </c>
      <c r="I33" s="114">
        <f>IF($B33="SICRO EQUIP.",VLOOKUP($A33,#REF!,10,FALSE),0)</f>
        <v>0</v>
      </c>
      <c r="J33" s="114">
        <f>IF($B33="SICRO EQUIP.",VLOOKUP($A33,#REF!,11,FALSE),0)</f>
        <v>0</v>
      </c>
      <c r="K33" s="258"/>
      <c r="L33" s="259"/>
      <c r="M33" s="115" t="e">
        <f>VLOOKUP($K33,Reajuste!$A$2:$BW$29,(MATCH($L33,Reajuste!$C$2:$BW$2,0)+2),FALSE)</f>
        <v>#N/A</v>
      </c>
      <c r="N33" s="259"/>
      <c r="O33" s="115" t="e">
        <f>VLOOKUP($K33,Reajuste!$A$2:$CW$29,(MATCH($N33,Reajuste!$C$2:$CW$2,0)+2),FALSE)</f>
        <v>#N/A</v>
      </c>
      <c r="P33" s="113">
        <f t="shared" si="0"/>
        <v>0</v>
      </c>
      <c r="Q33" s="113">
        <f t="shared" si="1"/>
        <v>0</v>
      </c>
      <c r="R33" s="113">
        <f t="shared" si="2"/>
        <v>0</v>
      </c>
      <c r="S33" s="113">
        <f t="shared" si="3"/>
        <v>0</v>
      </c>
      <c r="T33" s="113">
        <f t="shared" si="4"/>
        <v>0</v>
      </c>
      <c r="U33" s="113">
        <f t="shared" si="5"/>
        <v>0</v>
      </c>
      <c r="V33" s="4"/>
      <c r="W33" s="4"/>
      <c r="X33" s="4"/>
      <c r="Y33" s="4"/>
      <c r="Z33" s="4"/>
    </row>
    <row r="34" spans="1:26" ht="14.25" customHeight="1">
      <c r="A34" s="256"/>
      <c r="B34" s="257"/>
      <c r="C34" s="112" t="str">
        <f>IF(OR($B34="ANP",$B34="DAER",$B34="CONSULTORIA DNIT",$B34="PREGÃO ELETRÔNICO",$B34="DMLU",$B34="DMAE",$B34="CEEE",$B34="EPTC",$B34="ORSE",$B34="SEINFRA",$B34="CREA",$B34="CAU",$B34="CEHOP",$B34="SIURB",$B34="DER-PR",$B34="SUDECAP",$B34=Aux.!$F$24,$B34=Aux.!$F$25),VLOOKUP($A34,#REF!,3,FALSE),IF($B34="SICRO EQUIP.",VLOOKUP($A34,#REF!,2,FALSE),IF($B34="CCU",VLOOKUP($A34,#REF!,2,FALSE),IF($B34="MERCADO",VLOOKUP($A34,#REF!,2,FALSE),IF($B34="PLEO",VLOOKUP($A34,#REF!,2,FALSE),IF($B34="SICRO",VLOOKUP($A34,#REF!,2,FALSE),IF($B34="SINAPI",IFERROR((VLOOKUP($A34,#REF!,2,FALSE)),(VLOOKUP($A34,#REF!,2,FALSE))),"-")))))))</f>
        <v>-</v>
      </c>
      <c r="D34" s="95" t="str">
        <f>IF(OR($B34="ANP",$B34="DAER",$B34="CONSULTORIA DNIT",$B34="PREGÃO ELETRÔNICO",$B34="DMLU",$B34="DMAE",$B34="CEEE",$B34="EPTC",$B34="ORSE",$B34="SEINFRA",$B34="CREA",$B34="CAU",$B34="CEHOP",$B34="SIURB",$B34="DER-PR",$B34="SUDECAP",$B34=Aux.!$F$24,$B34=Aux.!$F$25),VLOOKUP($A34,#REF!,4,FALSE),IF($B34="SICRO EQUIP.","H",IF($B34="CCU",VLOOKUP($A34,#REF!,3,FALSE),IF($B34="MERCADO",VLOOKUP($A34,#REF!,10,FALSE),IF($B34="PLEO",VLOOKUP($A34,#REF!,3,FALSE),IF($B34="SICRO",VLOOKUP($A34,#REF!,3,FALSE),IF($B34="SINAPI",IFERROR((VLOOKUP($A34,#REF!,3,FALSE)),(VLOOKUP($A34,#REF!,3,FALSE))),"-")))))))</f>
        <v>-</v>
      </c>
      <c r="E34" s="113" t="str">
        <f>IF(OR($B34="ANP",$B34="DAER",$B34="CONSULTORIA DNIT",$B34="PREGÃO ELETRÔNICO",$B34="DMLU",$B34="DMAE",$B34="CEEE",$B34="EPTC",$B34="ORSE",$B34="SEINFRA",$B34="CREA",$B34="CAU",$B34="CEHOP",$B34="SIURB",$B34="DER-PR",$B34="SUDECAP",$B34=Aux.!$F$24,$B34=Aux.!$F$25),VLOOKUP($A34,#REF!,6,FALSE),IF($B34="CCU",VLOOKUP($A34,#REF!,5,FALSE),IF($B34="MERCADO",VLOOKUP($A34,#REF!,7,FALSE),IF($B34="PLEO",VLOOKUP($A34,#REF!,4,FALSE),IF($B34="SICRO",VLOOKUP($A34,#REF!,5,FALSE),IF($B34="SINAPI",IFERROR((VLOOKUP($A34,#REF!,18,FALSE)),),"-"))))))</f>
        <v>-</v>
      </c>
      <c r="F34" s="113" t="str">
        <f>IF(OR($B34="ANP",$B34="DAER",$B34="CONSULTORIA DNIT",$B34="PREGÃO ELETRÔNICO",$B34="DMLU",$B34="DMAE",$B34="CEEE",$B34="EPTC",$B34="ORSE",$B34="SEINFRA",$B34="CREA",$B34="CAU",$B34="CEHOP",$B34="SIURB",$B34="DER-PR",$B34="SUDECAP",$B34=Aux.!$F$24,$B34=Aux.!$F$25),VLOOKUP($A34,#REF!,7,FALSE),IF($B34="CCU",VLOOKUP($A34,#REF!,6,FALSE),IF($B34="MERCADO",VLOOKUP($A34,#REF!,8,FALSE),IF($B34="PLEO",VLOOKUP($A34,#REF!,4,FALSE),IF($B34="SICRO",VLOOKUP($A34,#REF!,6,FALSE),IF($B34="SINAPI",IFERROR(SUM((VLOOKUP($A34,#REF!,14,FALSE)),VLOOKUP($A34,#REF!,20,FALSE),VLOOKUP($A34,#REF!,22,FALSE)),),"-"))))))</f>
        <v>-</v>
      </c>
      <c r="G34" s="113" t="str">
        <f>IF(OR($B34="ANP",$B34="DAER",$B34="CONSULTORIA DNIT",$B34="PREGÃO ELETRÔNICO",$B34="DMLU",$B34="DMAE",$B34="CEEE",$B34="EPTC",$B34="ORSE",$B34="SEINFRA",$B34="CREA",$B34="CAU",$B34="CEHOP",$B34="SIURB",$B34="DER-PR",$B34="SUDECAP",$B34=Aux.!$F$24,$B34=Aux.!$F$25),VLOOKUP($A34,#REF!,8,FALSE),IF($B34="CCU",VLOOKUP($A34,#REF!,7,FALSE),IF($B34="MERCADO",VLOOKUP($A34,#REF!,9,FALSE),IF($B34="PLEO",VLOOKUP($A34,#REF!,4,FALSE),IF($B34="SICRO",VLOOKUP($A34,#REF!,7,FALSE),IF($B34="SINAPI",IFERROR((VLOOKUP($A34,#REF!,16,FALSE)),(VLOOKUP($A34,#REF!,5,FALSE))),"-"))))))</f>
        <v>-</v>
      </c>
      <c r="H34" s="113" t="str">
        <f>IF(OR($B34="ANP",$B34="DAER",$B34="CONSULTORIA DNIT",$B34="PREGÃO ELETRÔNICO",$B34="DMLU",$B34="DMAE",$B34="CEEE",$B34="EPTC",$B34="ORSE",$B34="SEINFRA",$B34="CREA",$B34="CAU",$B34="CEHOP",$B34="SIURB",$B34="DER-PR",$B34="SUDECAP",$B34=Aux.!$F$24,$B34=Aux.!$F$25),VLOOKUP($A34,#REF!,5,FALSE),IF($B34="CCU",VLOOKUP($A34,#REF!,4,FALSE),IF($B34="MERCADO",VLOOKUP($A34,#REF!,6,FALSE),IF($B34="PLEO",VLOOKUP($A34,#REF!,4,FALSE),IF($B34="SICRO",VLOOKUP($A34,#REF!,4,FALSE),IF($B34="SINAPI",IFERROR((VLOOKUP($A34,#REF!,5,FALSE)),(VLOOKUP($A34,#REF!,5,FALSE))),"-"))))))</f>
        <v>-</v>
      </c>
      <c r="I34" s="114">
        <f>IF($B34="SICRO EQUIP.",VLOOKUP($A34,#REF!,10,FALSE),0)</f>
        <v>0</v>
      </c>
      <c r="J34" s="114">
        <f>IF($B34="SICRO EQUIP.",VLOOKUP($A34,#REF!,11,FALSE),0)</f>
        <v>0</v>
      </c>
      <c r="K34" s="258"/>
      <c r="L34" s="259"/>
      <c r="M34" s="115" t="e">
        <f>VLOOKUP($K34,Reajuste!$A$2:$BW$29,(MATCH($L34,Reajuste!$C$2:$BW$2,0)+2),FALSE)</f>
        <v>#N/A</v>
      </c>
      <c r="N34" s="259"/>
      <c r="O34" s="115" t="e">
        <f>VLOOKUP($K34,Reajuste!$A$2:$CW$29,(MATCH($N34,Reajuste!$C$2:$CW$2,0)+2),FALSE)</f>
        <v>#N/A</v>
      </c>
      <c r="P34" s="113">
        <f t="shared" si="0"/>
        <v>0</v>
      </c>
      <c r="Q34" s="113">
        <f t="shared" si="1"/>
        <v>0</v>
      </c>
      <c r="R34" s="113">
        <f t="shared" si="2"/>
        <v>0</v>
      </c>
      <c r="S34" s="113">
        <f t="shared" si="3"/>
        <v>0</v>
      </c>
      <c r="T34" s="113">
        <f t="shared" si="4"/>
        <v>0</v>
      </c>
      <c r="U34" s="113">
        <f t="shared" si="5"/>
        <v>0</v>
      </c>
      <c r="V34" s="4"/>
      <c r="W34" s="4"/>
      <c r="X34" s="4"/>
      <c r="Y34" s="4"/>
      <c r="Z34" s="4"/>
    </row>
    <row r="35" spans="1:26" ht="14.25" customHeight="1">
      <c r="A35" s="256"/>
      <c r="B35" s="257"/>
      <c r="C35" s="112" t="str">
        <f>IF(OR($B35="ANP",$B35="DAER",$B35="CONSULTORIA DNIT",$B35="PREGÃO ELETRÔNICO",$B35="DMLU",$B35="DMAE",$B35="CEEE",$B35="EPTC",$B35="ORSE",$B35="SEINFRA",$B35="CREA",$B35="CAU",$B35="CEHOP",$B35="SIURB",$B35="DER-PR",$B35="SUDECAP",$B35=Aux.!$F$24,$B35=Aux.!$F$25),VLOOKUP($A35,#REF!,3,FALSE),IF($B35="SICRO EQUIP.",VLOOKUP($A35,#REF!,2,FALSE),IF($B35="CCU",VLOOKUP($A35,#REF!,2,FALSE),IF($B35="MERCADO",VLOOKUP($A35,#REF!,2,FALSE),IF($B35="PLEO",VLOOKUP($A35,#REF!,2,FALSE),IF($B35="SICRO",VLOOKUP($A35,#REF!,2,FALSE),IF($B35="SINAPI",IFERROR((VLOOKUP($A35,#REF!,2,FALSE)),(VLOOKUP($A35,#REF!,2,FALSE))),"-")))))))</f>
        <v>-</v>
      </c>
      <c r="D35" s="95" t="str">
        <f>IF(OR($B35="ANP",$B35="DAER",$B35="CONSULTORIA DNIT",$B35="PREGÃO ELETRÔNICO",$B35="DMLU",$B35="DMAE",$B35="CEEE",$B35="EPTC",$B35="ORSE",$B35="SEINFRA",$B35="CREA",$B35="CAU",$B35="CEHOP",$B35="SIURB",$B35="DER-PR",$B35="SUDECAP",$B35=Aux.!$F$24,$B35=Aux.!$F$25),VLOOKUP($A35,#REF!,4,FALSE),IF($B35="SICRO EQUIP.","H",IF($B35="CCU",VLOOKUP($A35,#REF!,3,FALSE),IF($B35="MERCADO",VLOOKUP($A35,#REF!,10,FALSE),IF($B35="PLEO",VLOOKUP($A35,#REF!,3,FALSE),IF($B35="SICRO",VLOOKUP($A35,#REF!,3,FALSE),IF($B35="SINAPI",IFERROR((VLOOKUP($A35,#REF!,3,FALSE)),(VLOOKUP($A35,#REF!,3,FALSE))),"-")))))))</f>
        <v>-</v>
      </c>
      <c r="E35" s="113" t="str">
        <f>IF(OR($B35="ANP",$B35="DAER",$B35="CONSULTORIA DNIT",$B35="PREGÃO ELETRÔNICO",$B35="DMLU",$B35="DMAE",$B35="CEEE",$B35="EPTC",$B35="ORSE",$B35="SEINFRA",$B35="CREA",$B35="CAU",$B35="CEHOP",$B35="SIURB",$B35="DER-PR",$B35="SUDECAP",$B35=Aux.!$F$24,$B35=Aux.!$F$25),VLOOKUP($A35,#REF!,6,FALSE),IF($B35="CCU",VLOOKUP($A35,#REF!,5,FALSE),IF($B35="MERCADO",VLOOKUP($A35,#REF!,7,FALSE),IF($B35="PLEO",VLOOKUP($A35,#REF!,4,FALSE),IF($B35="SICRO",VLOOKUP($A35,#REF!,5,FALSE),IF($B35="SINAPI",IFERROR((VLOOKUP($A35,#REF!,18,FALSE)),),"-"))))))</f>
        <v>-</v>
      </c>
      <c r="F35" s="113" t="str">
        <f>IF(OR($B35="ANP",$B35="DAER",$B35="CONSULTORIA DNIT",$B35="PREGÃO ELETRÔNICO",$B35="DMLU",$B35="DMAE",$B35="CEEE",$B35="EPTC",$B35="ORSE",$B35="SEINFRA",$B35="CREA",$B35="CAU",$B35="CEHOP",$B35="SIURB",$B35="DER-PR",$B35="SUDECAP",$B35=Aux.!$F$24,$B35=Aux.!$F$25),VLOOKUP($A35,#REF!,7,FALSE),IF($B35="CCU",VLOOKUP($A35,#REF!,6,FALSE),IF($B35="MERCADO",VLOOKUP($A35,#REF!,8,FALSE),IF($B35="PLEO",VLOOKUP($A35,#REF!,4,FALSE),IF($B35="SICRO",VLOOKUP($A35,#REF!,6,FALSE),IF($B35="SINAPI",IFERROR(SUM((VLOOKUP($A35,#REF!,14,FALSE)),VLOOKUP($A35,#REF!,20,FALSE),VLOOKUP($A35,#REF!,22,FALSE)),),"-"))))))</f>
        <v>-</v>
      </c>
      <c r="G35" s="113" t="str">
        <f>IF(OR($B35="ANP",$B35="DAER",$B35="CONSULTORIA DNIT",$B35="PREGÃO ELETRÔNICO",$B35="DMLU",$B35="DMAE",$B35="CEEE",$B35="EPTC",$B35="ORSE",$B35="SEINFRA",$B35="CREA",$B35="CAU",$B35="CEHOP",$B35="SIURB",$B35="DER-PR",$B35="SUDECAP",$B35=Aux.!$F$24,$B35=Aux.!$F$25),VLOOKUP($A35,#REF!,8,FALSE),IF($B35="CCU",VLOOKUP($A35,#REF!,7,FALSE),IF($B35="MERCADO",VLOOKUP($A35,#REF!,9,FALSE),IF($B35="PLEO",VLOOKUP($A35,#REF!,4,FALSE),IF($B35="SICRO",VLOOKUP($A35,#REF!,7,FALSE),IF($B35="SINAPI",IFERROR((VLOOKUP($A35,#REF!,16,FALSE)),(VLOOKUP($A35,#REF!,5,FALSE))),"-"))))))</f>
        <v>-</v>
      </c>
      <c r="H35" s="113" t="str">
        <f>IF(OR($B35="ANP",$B35="DAER",$B35="CONSULTORIA DNIT",$B35="PREGÃO ELETRÔNICO",$B35="DMLU",$B35="DMAE",$B35="CEEE",$B35="EPTC",$B35="ORSE",$B35="SEINFRA",$B35="CREA",$B35="CAU",$B35="CEHOP",$B35="SIURB",$B35="DER-PR",$B35="SUDECAP",$B35=Aux.!$F$24,$B35=Aux.!$F$25),VLOOKUP($A35,#REF!,5,FALSE),IF($B35="CCU",VLOOKUP($A35,#REF!,4,FALSE),IF($B35="MERCADO",VLOOKUP($A35,#REF!,6,FALSE),IF($B35="PLEO",VLOOKUP($A35,#REF!,4,FALSE),IF($B35="SICRO",VLOOKUP($A35,#REF!,4,FALSE),IF($B35="SINAPI",IFERROR((VLOOKUP($A35,#REF!,5,FALSE)),(VLOOKUP($A35,#REF!,5,FALSE))),"-"))))))</f>
        <v>-</v>
      </c>
      <c r="I35" s="114">
        <f>IF($B35="SICRO EQUIP.",VLOOKUP($A35,#REF!,10,FALSE),0)</f>
        <v>0</v>
      </c>
      <c r="J35" s="114">
        <f>IF($B35="SICRO EQUIP.",VLOOKUP($A35,#REF!,11,FALSE),0)</f>
        <v>0</v>
      </c>
      <c r="K35" s="258"/>
      <c r="L35" s="259"/>
      <c r="M35" s="115" t="e">
        <f>VLOOKUP($K35,Reajuste!$A$2:$BW$29,(MATCH($L35,Reajuste!$C$2:$BW$2,0)+2),FALSE)</f>
        <v>#N/A</v>
      </c>
      <c r="N35" s="259"/>
      <c r="O35" s="115" t="e">
        <f>VLOOKUP($K35,Reajuste!$A$2:$CW$29,(MATCH($N35,Reajuste!$C$2:$CW$2,0)+2),FALSE)</f>
        <v>#N/A</v>
      </c>
      <c r="P35" s="113">
        <f t="shared" si="0"/>
        <v>0</v>
      </c>
      <c r="Q35" s="113">
        <f t="shared" si="1"/>
        <v>0</v>
      </c>
      <c r="R35" s="113">
        <f t="shared" si="2"/>
        <v>0</v>
      </c>
      <c r="S35" s="113">
        <f t="shared" si="3"/>
        <v>0</v>
      </c>
      <c r="T35" s="113">
        <f t="shared" si="4"/>
        <v>0</v>
      </c>
      <c r="U35" s="113">
        <f t="shared" si="5"/>
        <v>0</v>
      </c>
      <c r="V35" s="4"/>
      <c r="W35" s="4"/>
      <c r="X35" s="4"/>
      <c r="Y35" s="4"/>
      <c r="Z35" s="4"/>
    </row>
    <row r="36" spans="1:26" ht="14.25" customHeight="1">
      <c r="A36" s="256"/>
      <c r="B36" s="257"/>
      <c r="C36" s="112" t="str">
        <f>IF(OR($B36="ANP",$B36="DAER",$B36="CONSULTORIA DNIT",$B36="PREGÃO ELETRÔNICO",$B36="DMLU",$B36="DMAE",$B36="CEEE",$B36="EPTC",$B36="ORSE",$B36="SEINFRA",$B36="CREA",$B36="CAU",$B36="CEHOP",$B36="SIURB",$B36="DER-PR",$B36="SUDECAP",$B36=Aux.!$F$24,$B36=Aux.!$F$25),VLOOKUP($A36,#REF!,3,FALSE),IF($B36="SICRO EQUIP.",VLOOKUP($A36,#REF!,2,FALSE),IF($B36="CCU",VLOOKUP($A36,#REF!,2,FALSE),IF($B36="MERCADO",VLOOKUP($A36,#REF!,2,FALSE),IF($B36="PLEO",VLOOKUP($A36,#REF!,2,FALSE),IF($B36="SICRO",VLOOKUP($A36,#REF!,2,FALSE),IF($B36="SINAPI",IFERROR((VLOOKUP($A36,#REF!,2,FALSE)),(VLOOKUP($A36,#REF!,2,FALSE))),"-")))))))</f>
        <v>-</v>
      </c>
      <c r="D36" s="95" t="str">
        <f>IF(OR($B36="ANP",$B36="DAER",$B36="CONSULTORIA DNIT",$B36="PREGÃO ELETRÔNICO",$B36="DMLU",$B36="DMAE",$B36="CEEE",$B36="EPTC",$B36="ORSE",$B36="SEINFRA",$B36="CREA",$B36="CAU",$B36="CEHOP",$B36="SIURB",$B36="DER-PR",$B36="SUDECAP",$B36=Aux.!$F$24,$B36=Aux.!$F$25),VLOOKUP($A36,#REF!,4,FALSE),IF($B36="SICRO EQUIP.","H",IF($B36="CCU",VLOOKUP($A36,#REF!,3,FALSE),IF($B36="MERCADO",VLOOKUP($A36,#REF!,10,FALSE),IF($B36="PLEO",VLOOKUP($A36,#REF!,3,FALSE),IF($B36="SICRO",VLOOKUP($A36,#REF!,3,FALSE),IF($B36="SINAPI",IFERROR((VLOOKUP($A36,#REF!,3,FALSE)),(VLOOKUP($A36,#REF!,3,FALSE))),"-")))))))</f>
        <v>-</v>
      </c>
      <c r="E36" s="113" t="str">
        <f>IF(OR($B36="ANP",$B36="DAER",$B36="CONSULTORIA DNIT",$B36="PREGÃO ELETRÔNICO",$B36="DMLU",$B36="DMAE",$B36="CEEE",$B36="EPTC",$B36="ORSE",$B36="SEINFRA",$B36="CREA",$B36="CAU",$B36="CEHOP",$B36="SIURB",$B36="DER-PR",$B36="SUDECAP",$B36=Aux.!$F$24,$B36=Aux.!$F$25),VLOOKUP($A36,#REF!,6,FALSE),IF($B36="CCU",VLOOKUP($A36,#REF!,5,FALSE),IF($B36="MERCADO",VLOOKUP($A36,#REF!,7,FALSE),IF($B36="PLEO",VLOOKUP($A36,#REF!,4,FALSE),IF($B36="SICRO",VLOOKUP($A36,#REF!,5,FALSE),IF($B36="SINAPI",IFERROR((VLOOKUP($A36,#REF!,18,FALSE)),),"-"))))))</f>
        <v>-</v>
      </c>
      <c r="F36" s="113" t="str">
        <f>IF(OR($B36="ANP",$B36="DAER",$B36="CONSULTORIA DNIT",$B36="PREGÃO ELETRÔNICO",$B36="DMLU",$B36="DMAE",$B36="CEEE",$B36="EPTC",$B36="ORSE",$B36="SEINFRA",$B36="CREA",$B36="CAU",$B36="CEHOP",$B36="SIURB",$B36="DER-PR",$B36="SUDECAP",$B36=Aux.!$F$24,$B36=Aux.!$F$25),VLOOKUP($A36,#REF!,7,FALSE),IF($B36="CCU",VLOOKUP($A36,#REF!,6,FALSE),IF($B36="MERCADO",VLOOKUP($A36,#REF!,8,FALSE),IF($B36="PLEO",VLOOKUP($A36,#REF!,4,FALSE),IF($B36="SICRO",VLOOKUP($A36,#REF!,6,FALSE),IF($B36="SINAPI",IFERROR(SUM((VLOOKUP($A36,#REF!,14,FALSE)),VLOOKUP($A36,#REF!,20,FALSE),VLOOKUP($A36,#REF!,22,FALSE)),),"-"))))))</f>
        <v>-</v>
      </c>
      <c r="G36" s="113" t="str">
        <f>IF(OR($B36="ANP",$B36="DAER",$B36="CONSULTORIA DNIT",$B36="PREGÃO ELETRÔNICO",$B36="DMLU",$B36="DMAE",$B36="CEEE",$B36="EPTC",$B36="ORSE",$B36="SEINFRA",$B36="CREA",$B36="CAU",$B36="CEHOP",$B36="SIURB",$B36="DER-PR",$B36="SUDECAP",$B36=Aux.!$F$24,$B36=Aux.!$F$25),VLOOKUP($A36,#REF!,8,FALSE),IF($B36="CCU",VLOOKUP($A36,#REF!,7,FALSE),IF($B36="MERCADO",VLOOKUP($A36,#REF!,9,FALSE),IF($B36="PLEO",VLOOKUP($A36,#REF!,4,FALSE),IF($B36="SICRO",VLOOKUP($A36,#REF!,7,FALSE),IF($B36="SINAPI",IFERROR((VLOOKUP($A36,#REF!,16,FALSE)),(VLOOKUP($A36,#REF!,5,FALSE))),"-"))))))</f>
        <v>-</v>
      </c>
      <c r="H36" s="113" t="str">
        <f>IF(OR($B36="ANP",$B36="DAER",$B36="CONSULTORIA DNIT",$B36="PREGÃO ELETRÔNICO",$B36="DMLU",$B36="DMAE",$B36="CEEE",$B36="EPTC",$B36="ORSE",$B36="SEINFRA",$B36="CREA",$B36="CAU",$B36="CEHOP",$B36="SIURB",$B36="DER-PR",$B36="SUDECAP",$B36=Aux.!$F$24,$B36=Aux.!$F$25),VLOOKUP($A36,#REF!,5,FALSE),IF($B36="CCU",VLOOKUP($A36,#REF!,4,FALSE),IF($B36="MERCADO",VLOOKUP($A36,#REF!,6,FALSE),IF($B36="PLEO",VLOOKUP($A36,#REF!,4,FALSE),IF($B36="SICRO",VLOOKUP($A36,#REF!,4,FALSE),IF($B36="SINAPI",IFERROR((VLOOKUP($A36,#REF!,5,FALSE)),(VLOOKUP($A36,#REF!,5,FALSE))),"-"))))))</f>
        <v>-</v>
      </c>
      <c r="I36" s="114">
        <f>IF($B36="SICRO EQUIP.",VLOOKUP($A36,#REF!,10,FALSE),0)</f>
        <v>0</v>
      </c>
      <c r="J36" s="114">
        <f>IF($B36="SICRO EQUIP.",VLOOKUP($A36,#REF!,11,FALSE),0)</f>
        <v>0</v>
      </c>
      <c r="K36" s="258"/>
      <c r="L36" s="259"/>
      <c r="M36" s="115" t="e">
        <f>VLOOKUP($K36,Reajuste!$A$2:$BW$29,(MATCH($L36,Reajuste!$C$2:$BW$2,0)+2),FALSE)</f>
        <v>#N/A</v>
      </c>
      <c r="N36" s="259"/>
      <c r="O36" s="115" t="e">
        <f>VLOOKUP($K36,Reajuste!$A$2:$CW$29,(MATCH($N36,Reajuste!$C$2:$CW$2,0)+2),FALSE)</f>
        <v>#N/A</v>
      </c>
      <c r="P36" s="113">
        <f t="shared" si="0"/>
        <v>0</v>
      </c>
      <c r="Q36" s="113">
        <f t="shared" si="1"/>
        <v>0</v>
      </c>
      <c r="R36" s="113">
        <f t="shared" si="2"/>
        <v>0</v>
      </c>
      <c r="S36" s="113">
        <f t="shared" si="3"/>
        <v>0</v>
      </c>
      <c r="T36" s="113">
        <f t="shared" si="4"/>
        <v>0</v>
      </c>
      <c r="U36" s="113">
        <f t="shared" si="5"/>
        <v>0</v>
      </c>
      <c r="V36" s="4"/>
      <c r="W36" s="4"/>
      <c r="X36" s="4"/>
      <c r="Y36" s="4"/>
      <c r="Z36" s="4"/>
    </row>
    <row r="37" spans="1:26" ht="14.25" customHeight="1">
      <c r="A37" s="256"/>
      <c r="B37" s="257"/>
      <c r="C37" s="112" t="str">
        <f>IF(OR($B37="ANP",$B37="DAER",$B37="CONSULTORIA DNIT",$B37="PREGÃO ELETRÔNICO",$B37="DMLU",$B37="DMAE",$B37="CEEE",$B37="EPTC",$B37="ORSE",$B37="SEINFRA",$B37="CREA",$B37="CAU",$B37="CEHOP",$B37="SIURB",$B37="DER-PR",$B37="SUDECAP",$B37=Aux.!$F$24,$B37=Aux.!$F$25),VLOOKUP($A37,#REF!,3,FALSE),IF($B37="SICRO EQUIP.",VLOOKUP($A37,#REF!,2,FALSE),IF($B37="CCU",VLOOKUP($A37,#REF!,2,FALSE),IF($B37="MERCADO",VLOOKUP($A37,#REF!,2,FALSE),IF($B37="PLEO",VLOOKUP($A37,#REF!,2,FALSE),IF($B37="SICRO",VLOOKUP($A37,#REF!,2,FALSE),IF($B37="SINAPI",IFERROR((VLOOKUP($A37,#REF!,2,FALSE)),(VLOOKUP($A37,#REF!,2,FALSE))),"-")))))))</f>
        <v>-</v>
      </c>
      <c r="D37" s="95" t="str">
        <f>IF(OR($B37="ANP",$B37="DAER",$B37="CONSULTORIA DNIT",$B37="PREGÃO ELETRÔNICO",$B37="DMLU",$B37="DMAE",$B37="CEEE",$B37="EPTC",$B37="ORSE",$B37="SEINFRA",$B37="CREA",$B37="CAU",$B37="CEHOP",$B37="SIURB",$B37="DER-PR",$B37="SUDECAP",$B37=Aux.!$F$24,$B37=Aux.!$F$25),VLOOKUP($A37,#REF!,4,FALSE),IF($B37="SICRO EQUIP.","H",IF($B37="CCU",VLOOKUP($A37,#REF!,3,FALSE),IF($B37="MERCADO",VLOOKUP($A37,#REF!,10,FALSE),IF($B37="PLEO",VLOOKUP($A37,#REF!,3,FALSE),IF($B37="SICRO",VLOOKUP($A37,#REF!,3,FALSE),IF($B37="SINAPI",IFERROR((VLOOKUP($A37,#REF!,3,FALSE)),(VLOOKUP($A37,#REF!,3,FALSE))),"-")))))))</f>
        <v>-</v>
      </c>
      <c r="E37" s="113" t="str">
        <f>IF(OR($B37="ANP",$B37="DAER",$B37="CONSULTORIA DNIT",$B37="PREGÃO ELETRÔNICO",$B37="DMLU",$B37="DMAE",$B37="CEEE",$B37="EPTC",$B37="ORSE",$B37="SEINFRA",$B37="CREA",$B37="CAU",$B37="CEHOP",$B37="SIURB",$B37="DER-PR",$B37="SUDECAP",$B37=Aux.!$F$24,$B37=Aux.!$F$25),VLOOKUP($A37,#REF!,6,FALSE),IF($B37="CCU",VLOOKUP($A37,#REF!,5,FALSE),IF($B37="MERCADO",VLOOKUP($A37,#REF!,7,FALSE),IF($B37="PLEO",VLOOKUP($A37,#REF!,4,FALSE),IF($B37="SICRO",VLOOKUP($A37,#REF!,5,FALSE),IF($B37="SINAPI",IFERROR((VLOOKUP($A37,#REF!,18,FALSE)),),"-"))))))</f>
        <v>-</v>
      </c>
      <c r="F37" s="113" t="str">
        <f>IF(OR($B37="ANP",$B37="DAER",$B37="CONSULTORIA DNIT",$B37="PREGÃO ELETRÔNICO",$B37="DMLU",$B37="DMAE",$B37="CEEE",$B37="EPTC",$B37="ORSE",$B37="SEINFRA",$B37="CREA",$B37="CAU",$B37="CEHOP",$B37="SIURB",$B37="DER-PR",$B37="SUDECAP",$B37=Aux.!$F$24,$B37=Aux.!$F$25),VLOOKUP($A37,#REF!,7,FALSE),IF($B37="CCU",VLOOKUP($A37,#REF!,6,FALSE),IF($B37="MERCADO",VLOOKUP($A37,#REF!,8,FALSE),IF($B37="PLEO",VLOOKUP($A37,#REF!,4,FALSE),IF($B37="SICRO",VLOOKUP($A37,#REF!,6,FALSE),IF($B37="SINAPI",IFERROR(SUM((VLOOKUP($A37,#REF!,14,FALSE)),VLOOKUP($A37,#REF!,20,FALSE),VLOOKUP($A37,#REF!,22,FALSE)),),"-"))))))</f>
        <v>-</v>
      </c>
      <c r="G37" s="113" t="str">
        <f>IF(OR($B37="ANP",$B37="DAER",$B37="CONSULTORIA DNIT",$B37="PREGÃO ELETRÔNICO",$B37="DMLU",$B37="DMAE",$B37="CEEE",$B37="EPTC",$B37="ORSE",$B37="SEINFRA",$B37="CREA",$B37="CAU",$B37="CEHOP",$B37="SIURB",$B37="DER-PR",$B37="SUDECAP",$B37=Aux.!$F$24,$B37=Aux.!$F$25),VLOOKUP($A37,#REF!,8,FALSE),IF($B37="CCU",VLOOKUP($A37,#REF!,7,FALSE),IF($B37="MERCADO",VLOOKUP($A37,#REF!,9,FALSE),IF($B37="PLEO",VLOOKUP($A37,#REF!,4,FALSE),IF($B37="SICRO",VLOOKUP($A37,#REF!,7,FALSE),IF($B37="SINAPI",IFERROR((VLOOKUP($A37,#REF!,16,FALSE)),(VLOOKUP($A37,#REF!,5,FALSE))),"-"))))))</f>
        <v>-</v>
      </c>
      <c r="H37" s="113" t="str">
        <f>IF(OR($B37="ANP",$B37="DAER",$B37="CONSULTORIA DNIT",$B37="PREGÃO ELETRÔNICO",$B37="DMLU",$B37="DMAE",$B37="CEEE",$B37="EPTC",$B37="ORSE",$B37="SEINFRA",$B37="CREA",$B37="CAU",$B37="CEHOP",$B37="SIURB",$B37="DER-PR",$B37="SUDECAP",$B37=Aux.!$F$24,$B37=Aux.!$F$25),VLOOKUP($A37,#REF!,5,FALSE),IF($B37="CCU",VLOOKUP($A37,#REF!,4,FALSE),IF($B37="MERCADO",VLOOKUP($A37,#REF!,6,FALSE),IF($B37="PLEO",VLOOKUP($A37,#REF!,4,FALSE),IF($B37="SICRO",VLOOKUP($A37,#REF!,4,FALSE),IF($B37="SINAPI",IFERROR((VLOOKUP($A37,#REF!,5,FALSE)),(VLOOKUP($A37,#REF!,5,FALSE))),"-"))))))</f>
        <v>-</v>
      </c>
      <c r="I37" s="114">
        <f>IF($B37="SICRO EQUIP.",VLOOKUP($A37,#REF!,10,FALSE),0)</f>
        <v>0</v>
      </c>
      <c r="J37" s="114">
        <f>IF($B37="SICRO EQUIP.",VLOOKUP($A37,#REF!,11,FALSE),0)</f>
        <v>0</v>
      </c>
      <c r="K37" s="258"/>
      <c r="L37" s="259"/>
      <c r="M37" s="115" t="e">
        <f>VLOOKUP($K37,Reajuste!$A$2:$BW$29,(MATCH($L37,Reajuste!$C$2:$BW$2,0)+2),FALSE)</f>
        <v>#N/A</v>
      </c>
      <c r="N37" s="259"/>
      <c r="O37" s="115" t="e">
        <f>VLOOKUP($K37,Reajuste!$A$2:$CW$29,(MATCH($N37,Reajuste!$C$2:$CW$2,0)+2),FALSE)</f>
        <v>#N/A</v>
      </c>
      <c r="P37" s="113">
        <f t="shared" si="0"/>
        <v>0</v>
      </c>
      <c r="Q37" s="113">
        <f t="shared" si="1"/>
        <v>0</v>
      </c>
      <c r="R37" s="113">
        <f t="shared" si="2"/>
        <v>0</v>
      </c>
      <c r="S37" s="113">
        <f t="shared" si="3"/>
        <v>0</v>
      </c>
      <c r="T37" s="113">
        <f t="shared" si="4"/>
        <v>0</v>
      </c>
      <c r="U37" s="113">
        <f t="shared" si="5"/>
        <v>0</v>
      </c>
      <c r="V37" s="4"/>
      <c r="W37" s="4"/>
      <c r="X37" s="4"/>
      <c r="Y37" s="4"/>
      <c r="Z37" s="4"/>
    </row>
    <row r="38" spans="1:26" ht="14.25" customHeight="1">
      <c r="A38" s="256"/>
      <c r="B38" s="257"/>
      <c r="C38" s="112" t="str">
        <f>IF(OR($B38="ANP",$B38="DAER",$B38="CONSULTORIA DNIT",$B38="PREGÃO ELETRÔNICO",$B38="DMLU",$B38="DMAE",$B38="CEEE",$B38="EPTC",$B38="ORSE",$B38="SEINFRA",$B38="CREA",$B38="CAU",$B38="CEHOP",$B38="SIURB",$B38="DER-PR",$B38="SUDECAP",$B38=Aux.!$F$24,$B38=Aux.!$F$25),VLOOKUP($A38,#REF!,3,FALSE),IF($B38="SICRO EQUIP.",VLOOKUP($A38,#REF!,2,FALSE),IF($B38="CCU",VLOOKUP($A38,#REF!,2,FALSE),IF($B38="MERCADO",VLOOKUP($A38,#REF!,2,FALSE),IF($B38="PLEO",VLOOKUP($A38,#REF!,2,FALSE),IF($B38="SICRO",VLOOKUP($A38,#REF!,2,FALSE),IF($B38="SINAPI",IFERROR((VLOOKUP($A38,#REF!,2,FALSE)),(VLOOKUP($A38,#REF!,2,FALSE))),"-")))))))</f>
        <v>-</v>
      </c>
      <c r="D38" s="95" t="str">
        <f>IF(OR($B38="ANP",$B38="DAER",$B38="CONSULTORIA DNIT",$B38="PREGÃO ELETRÔNICO",$B38="DMLU",$B38="DMAE",$B38="CEEE",$B38="EPTC",$B38="ORSE",$B38="SEINFRA",$B38="CREA",$B38="CAU",$B38="CEHOP",$B38="SIURB",$B38="DER-PR",$B38="SUDECAP",$B38=Aux.!$F$24,$B38=Aux.!$F$25),VLOOKUP($A38,#REF!,4,FALSE),IF($B38="SICRO EQUIP.","H",IF($B38="CCU",VLOOKUP($A38,#REF!,3,FALSE),IF($B38="MERCADO",VLOOKUP($A38,#REF!,10,FALSE),IF($B38="PLEO",VLOOKUP($A38,#REF!,3,FALSE),IF($B38="SICRO",VLOOKUP($A38,#REF!,3,FALSE),IF($B38="SINAPI",IFERROR((VLOOKUP($A38,#REF!,3,FALSE)),(VLOOKUP($A38,#REF!,3,FALSE))),"-")))))))</f>
        <v>-</v>
      </c>
      <c r="E38" s="113" t="str">
        <f>IF(OR($B38="ANP",$B38="DAER",$B38="CONSULTORIA DNIT",$B38="PREGÃO ELETRÔNICO",$B38="DMLU",$B38="DMAE",$B38="CEEE",$B38="EPTC",$B38="ORSE",$B38="SEINFRA",$B38="CREA",$B38="CAU",$B38="CEHOP",$B38="SIURB",$B38="DER-PR",$B38="SUDECAP",$B38=Aux.!$F$24,$B38=Aux.!$F$25),VLOOKUP($A38,#REF!,6,FALSE),IF($B38="CCU",VLOOKUP($A38,#REF!,5,FALSE),IF($B38="MERCADO",VLOOKUP($A38,#REF!,7,FALSE),IF($B38="PLEO",VLOOKUP($A38,#REF!,4,FALSE),IF($B38="SICRO",VLOOKUP($A38,#REF!,5,FALSE),IF($B38="SINAPI",IFERROR((VLOOKUP($A38,#REF!,18,FALSE)),),"-"))))))</f>
        <v>-</v>
      </c>
      <c r="F38" s="113" t="str">
        <f>IF(OR($B38="ANP",$B38="DAER",$B38="CONSULTORIA DNIT",$B38="PREGÃO ELETRÔNICO",$B38="DMLU",$B38="DMAE",$B38="CEEE",$B38="EPTC",$B38="ORSE",$B38="SEINFRA",$B38="CREA",$B38="CAU",$B38="CEHOP",$B38="SIURB",$B38="DER-PR",$B38="SUDECAP",$B38=Aux.!$F$24,$B38=Aux.!$F$25),VLOOKUP($A38,#REF!,7,FALSE),IF($B38="CCU",VLOOKUP($A38,#REF!,6,FALSE),IF($B38="MERCADO",VLOOKUP($A38,#REF!,8,FALSE),IF($B38="PLEO",VLOOKUP($A38,#REF!,4,FALSE),IF($B38="SICRO",VLOOKUP($A38,#REF!,6,FALSE),IF($B38="SINAPI",IFERROR(SUM((VLOOKUP($A38,#REF!,14,FALSE)),VLOOKUP($A38,#REF!,20,FALSE),VLOOKUP($A38,#REF!,22,FALSE)),),"-"))))))</f>
        <v>-</v>
      </c>
      <c r="G38" s="113" t="str">
        <f>IF(OR($B38="ANP",$B38="DAER",$B38="CONSULTORIA DNIT",$B38="PREGÃO ELETRÔNICO",$B38="DMLU",$B38="DMAE",$B38="CEEE",$B38="EPTC",$B38="ORSE",$B38="SEINFRA",$B38="CREA",$B38="CAU",$B38="CEHOP",$B38="SIURB",$B38="DER-PR",$B38="SUDECAP",$B38=Aux.!$F$24,$B38=Aux.!$F$25),VLOOKUP($A38,#REF!,8,FALSE),IF($B38="CCU",VLOOKUP($A38,#REF!,7,FALSE),IF($B38="MERCADO",VLOOKUP($A38,#REF!,9,FALSE),IF($B38="PLEO",VLOOKUP($A38,#REF!,4,FALSE),IF($B38="SICRO",VLOOKUP($A38,#REF!,7,FALSE),IF($B38="SINAPI",IFERROR((VLOOKUP($A38,#REF!,16,FALSE)),(VLOOKUP($A38,#REF!,5,FALSE))),"-"))))))</f>
        <v>-</v>
      </c>
      <c r="H38" s="113" t="str">
        <f>IF(OR($B38="ANP",$B38="DAER",$B38="CONSULTORIA DNIT",$B38="PREGÃO ELETRÔNICO",$B38="DMLU",$B38="DMAE",$B38="CEEE",$B38="EPTC",$B38="ORSE",$B38="SEINFRA",$B38="CREA",$B38="CAU",$B38="CEHOP",$B38="SIURB",$B38="DER-PR",$B38="SUDECAP",$B38=Aux.!$F$24,$B38=Aux.!$F$25),VLOOKUP($A38,#REF!,5,FALSE),IF($B38="CCU",VLOOKUP($A38,#REF!,4,FALSE),IF($B38="MERCADO",VLOOKUP($A38,#REF!,6,FALSE),IF($B38="PLEO",VLOOKUP($A38,#REF!,4,FALSE),IF($B38="SICRO",VLOOKUP($A38,#REF!,4,FALSE),IF($B38="SINAPI",IFERROR((VLOOKUP($A38,#REF!,5,FALSE)),(VLOOKUP($A38,#REF!,5,FALSE))),"-"))))))</f>
        <v>-</v>
      </c>
      <c r="I38" s="114">
        <f>IF($B38="SICRO EQUIP.",VLOOKUP($A38,#REF!,10,FALSE),0)</f>
        <v>0</v>
      </c>
      <c r="J38" s="114">
        <f>IF($B38="SICRO EQUIP.",VLOOKUP($A38,#REF!,11,FALSE),0)</f>
        <v>0</v>
      </c>
      <c r="K38" s="258"/>
      <c r="L38" s="259"/>
      <c r="M38" s="115" t="e">
        <f>VLOOKUP($K38,Reajuste!$A$2:$BW$29,(MATCH($L38,Reajuste!$C$2:$BW$2,0)+2),FALSE)</f>
        <v>#N/A</v>
      </c>
      <c r="N38" s="259"/>
      <c r="O38" s="115" t="e">
        <f>VLOOKUP($K38,Reajuste!$A$2:$CW$29,(MATCH($N38,Reajuste!$C$2:$CW$2,0)+2),FALSE)</f>
        <v>#N/A</v>
      </c>
      <c r="P38" s="113">
        <f t="shared" si="0"/>
        <v>0</v>
      </c>
      <c r="Q38" s="113">
        <f t="shared" si="1"/>
        <v>0</v>
      </c>
      <c r="R38" s="113">
        <f t="shared" si="2"/>
        <v>0</v>
      </c>
      <c r="S38" s="113">
        <f t="shared" si="3"/>
        <v>0</v>
      </c>
      <c r="T38" s="113">
        <f t="shared" si="4"/>
        <v>0</v>
      </c>
      <c r="U38" s="113">
        <f t="shared" si="5"/>
        <v>0</v>
      </c>
      <c r="V38" s="4"/>
      <c r="W38" s="4"/>
      <c r="X38" s="4"/>
      <c r="Y38" s="4"/>
      <c r="Z38" s="4"/>
    </row>
    <row r="39" spans="1:26" ht="14.25" customHeight="1">
      <c r="A39" s="256"/>
      <c r="B39" s="257"/>
      <c r="C39" s="112" t="str">
        <f>IF(OR($B39="ANP",$B39="DAER",$B39="CONSULTORIA DNIT",$B39="PREGÃO ELETRÔNICO",$B39="DMLU",$B39="DMAE",$B39="CEEE",$B39="EPTC",$B39="ORSE",$B39="SEINFRA",$B39="CREA",$B39="CAU",$B39="CEHOP",$B39="SIURB",$B39="DER-PR",$B39="SUDECAP",$B39=Aux.!$F$24,$B39=Aux.!$F$25),VLOOKUP($A39,#REF!,3,FALSE),IF($B39="SICRO EQUIP.",VLOOKUP($A39,#REF!,2,FALSE),IF($B39="CCU",VLOOKUP($A39,#REF!,2,FALSE),IF($B39="MERCADO",VLOOKUP($A39,#REF!,2,FALSE),IF($B39="PLEO",VLOOKUP($A39,#REF!,2,FALSE),IF($B39="SICRO",VLOOKUP($A39,#REF!,2,FALSE),IF($B39="SINAPI",IFERROR((VLOOKUP($A39,#REF!,2,FALSE)),(VLOOKUP($A39,#REF!,2,FALSE))),"-")))))))</f>
        <v>-</v>
      </c>
      <c r="D39" s="95" t="str">
        <f>IF(OR($B39="ANP",$B39="DAER",$B39="CONSULTORIA DNIT",$B39="PREGÃO ELETRÔNICO",$B39="DMLU",$B39="DMAE",$B39="CEEE",$B39="EPTC",$B39="ORSE",$B39="SEINFRA",$B39="CREA",$B39="CAU",$B39="CEHOP",$B39="SIURB",$B39="DER-PR",$B39="SUDECAP",$B39=Aux.!$F$24,$B39=Aux.!$F$25),VLOOKUP($A39,#REF!,4,FALSE),IF($B39="SICRO EQUIP.","H",IF($B39="CCU",VLOOKUP($A39,#REF!,3,FALSE),IF($B39="MERCADO",VLOOKUP($A39,#REF!,10,FALSE),IF($B39="PLEO",VLOOKUP($A39,#REF!,3,FALSE),IF($B39="SICRO",VLOOKUP($A39,#REF!,3,FALSE),IF($B39="SINAPI",IFERROR((VLOOKUP($A39,#REF!,3,FALSE)),(VLOOKUP($A39,#REF!,3,FALSE))),"-")))))))</f>
        <v>-</v>
      </c>
      <c r="E39" s="113" t="str">
        <f>IF(OR($B39="ANP",$B39="DAER",$B39="CONSULTORIA DNIT",$B39="PREGÃO ELETRÔNICO",$B39="DMLU",$B39="DMAE",$B39="CEEE",$B39="EPTC",$B39="ORSE",$B39="SEINFRA",$B39="CREA",$B39="CAU",$B39="CEHOP",$B39="SIURB",$B39="DER-PR",$B39="SUDECAP",$B39=Aux.!$F$24,$B39=Aux.!$F$25),VLOOKUP($A39,#REF!,6,FALSE),IF($B39="CCU",VLOOKUP($A39,#REF!,5,FALSE),IF($B39="MERCADO",VLOOKUP($A39,#REF!,7,FALSE),IF($B39="PLEO",VLOOKUP($A39,#REF!,4,FALSE),IF($B39="SICRO",VLOOKUP($A39,#REF!,5,FALSE),IF($B39="SINAPI",IFERROR((VLOOKUP($A39,#REF!,18,FALSE)),),"-"))))))</f>
        <v>-</v>
      </c>
      <c r="F39" s="113" t="str">
        <f>IF(OR($B39="ANP",$B39="DAER",$B39="CONSULTORIA DNIT",$B39="PREGÃO ELETRÔNICO",$B39="DMLU",$B39="DMAE",$B39="CEEE",$B39="EPTC",$B39="ORSE",$B39="SEINFRA",$B39="CREA",$B39="CAU",$B39="CEHOP",$B39="SIURB",$B39="DER-PR",$B39="SUDECAP",$B39=Aux.!$F$24,$B39=Aux.!$F$25),VLOOKUP($A39,#REF!,7,FALSE),IF($B39="CCU",VLOOKUP($A39,#REF!,6,FALSE),IF($B39="MERCADO",VLOOKUP($A39,#REF!,8,FALSE),IF($B39="PLEO",VLOOKUP($A39,#REF!,4,FALSE),IF($B39="SICRO",VLOOKUP($A39,#REF!,6,FALSE),IF($B39="SINAPI",IFERROR(SUM((VLOOKUP($A39,#REF!,14,FALSE)),VLOOKUP($A39,#REF!,20,FALSE),VLOOKUP($A39,#REF!,22,FALSE)),),"-"))))))</f>
        <v>-</v>
      </c>
      <c r="G39" s="113" t="str">
        <f>IF(OR($B39="ANP",$B39="DAER",$B39="CONSULTORIA DNIT",$B39="PREGÃO ELETRÔNICO",$B39="DMLU",$B39="DMAE",$B39="CEEE",$B39="EPTC",$B39="ORSE",$B39="SEINFRA",$B39="CREA",$B39="CAU",$B39="CEHOP",$B39="SIURB",$B39="DER-PR",$B39="SUDECAP",$B39=Aux.!$F$24,$B39=Aux.!$F$25),VLOOKUP($A39,#REF!,8,FALSE),IF($B39="CCU",VLOOKUP($A39,#REF!,7,FALSE),IF($B39="MERCADO",VLOOKUP($A39,#REF!,9,FALSE),IF($B39="PLEO",VLOOKUP($A39,#REF!,4,FALSE),IF($B39="SICRO",VLOOKUP($A39,#REF!,7,FALSE),IF($B39="SINAPI",IFERROR((VLOOKUP($A39,#REF!,16,FALSE)),(VLOOKUP($A39,#REF!,5,FALSE))),"-"))))))</f>
        <v>-</v>
      </c>
      <c r="H39" s="113" t="str">
        <f>IF(OR($B39="ANP",$B39="DAER",$B39="CONSULTORIA DNIT",$B39="PREGÃO ELETRÔNICO",$B39="DMLU",$B39="DMAE",$B39="CEEE",$B39="EPTC",$B39="ORSE",$B39="SEINFRA",$B39="CREA",$B39="CAU",$B39="CEHOP",$B39="SIURB",$B39="DER-PR",$B39="SUDECAP",$B39=Aux.!$F$24,$B39=Aux.!$F$25),VLOOKUP($A39,#REF!,5,FALSE),IF($B39="CCU",VLOOKUP($A39,#REF!,4,FALSE),IF($B39="MERCADO",VLOOKUP($A39,#REF!,6,FALSE),IF($B39="PLEO",VLOOKUP($A39,#REF!,4,FALSE),IF($B39="SICRO",VLOOKUP($A39,#REF!,4,FALSE),IF($B39="SINAPI",IFERROR((VLOOKUP($A39,#REF!,5,FALSE)),(VLOOKUP($A39,#REF!,5,FALSE))),"-"))))))</f>
        <v>-</v>
      </c>
      <c r="I39" s="114">
        <f>IF($B39="SICRO EQUIP.",VLOOKUP($A39,#REF!,10,FALSE),0)</f>
        <v>0</v>
      </c>
      <c r="J39" s="114">
        <f>IF($B39="SICRO EQUIP.",VLOOKUP($A39,#REF!,11,FALSE),0)</f>
        <v>0</v>
      </c>
      <c r="K39" s="258"/>
      <c r="L39" s="259"/>
      <c r="M39" s="115" t="e">
        <f>VLOOKUP($K39,Reajuste!$A$2:$BW$29,(MATCH($L39,Reajuste!$C$2:$BW$2,0)+2),FALSE)</f>
        <v>#N/A</v>
      </c>
      <c r="N39" s="259"/>
      <c r="O39" s="115" t="e">
        <f>VLOOKUP($K39,Reajuste!$A$2:$CW$29,(MATCH($N39,Reajuste!$C$2:$CW$2,0)+2),FALSE)</f>
        <v>#N/A</v>
      </c>
      <c r="P39" s="113">
        <f t="shared" si="0"/>
        <v>0</v>
      </c>
      <c r="Q39" s="113">
        <f t="shared" si="1"/>
        <v>0</v>
      </c>
      <c r="R39" s="113">
        <f t="shared" si="2"/>
        <v>0</v>
      </c>
      <c r="S39" s="113">
        <f t="shared" si="3"/>
        <v>0</v>
      </c>
      <c r="T39" s="113">
        <f t="shared" si="4"/>
        <v>0</v>
      </c>
      <c r="U39" s="113">
        <f t="shared" si="5"/>
        <v>0</v>
      </c>
      <c r="V39" s="4"/>
      <c r="W39" s="4"/>
      <c r="X39" s="4"/>
      <c r="Y39" s="4"/>
      <c r="Z39" s="4"/>
    </row>
    <row r="40" spans="1:26" ht="14.25" customHeight="1">
      <c r="A40" s="256"/>
      <c r="B40" s="257"/>
      <c r="C40" s="112" t="str">
        <f>IF(OR($B40="ANP",$B40="DAER",$B40="CONSULTORIA DNIT",$B40="PREGÃO ELETRÔNICO",$B40="DMLU",$B40="DMAE",$B40="CEEE",$B40="EPTC",$B40="ORSE",$B40="SEINFRA",$B40="CREA",$B40="CAU",$B40="CEHOP",$B40="SIURB",$B40="DER-PR",$B40="SUDECAP",$B40=Aux.!$F$24,$B40=Aux.!$F$25),VLOOKUP($A40,#REF!,3,FALSE),IF($B40="SICRO EQUIP.",VLOOKUP($A40,#REF!,2,FALSE),IF($B40="CCU",VLOOKUP($A40,#REF!,2,FALSE),IF($B40="MERCADO",VLOOKUP($A40,#REF!,2,FALSE),IF($B40="PLEO",VLOOKUP($A40,#REF!,2,FALSE),IF($B40="SICRO",VLOOKUP($A40,#REF!,2,FALSE),IF($B40="SINAPI",IFERROR((VLOOKUP($A40,#REF!,2,FALSE)),(VLOOKUP($A40,#REF!,2,FALSE))),"-")))))))</f>
        <v>-</v>
      </c>
      <c r="D40" s="95" t="str">
        <f>IF(OR($B40="ANP",$B40="DAER",$B40="CONSULTORIA DNIT",$B40="PREGÃO ELETRÔNICO",$B40="DMLU",$B40="DMAE",$B40="CEEE",$B40="EPTC",$B40="ORSE",$B40="SEINFRA",$B40="CREA",$B40="CAU",$B40="CEHOP",$B40="SIURB",$B40="DER-PR",$B40="SUDECAP",$B40=Aux.!$F$24,$B40=Aux.!$F$25),VLOOKUP($A40,#REF!,4,FALSE),IF($B40="SICRO EQUIP.","H",IF($B40="CCU",VLOOKUP($A40,#REF!,3,FALSE),IF($B40="MERCADO",VLOOKUP($A40,#REF!,10,FALSE),IF($B40="PLEO",VLOOKUP($A40,#REF!,3,FALSE),IF($B40="SICRO",VLOOKUP($A40,#REF!,3,FALSE),IF($B40="SINAPI",IFERROR((VLOOKUP($A40,#REF!,3,FALSE)),(VLOOKUP($A40,#REF!,3,FALSE))),"-")))))))</f>
        <v>-</v>
      </c>
      <c r="E40" s="113" t="str">
        <f>IF(OR($B40="ANP",$B40="DAER",$B40="CONSULTORIA DNIT",$B40="PREGÃO ELETRÔNICO",$B40="DMLU",$B40="DMAE",$B40="CEEE",$B40="EPTC",$B40="ORSE",$B40="SEINFRA",$B40="CREA",$B40="CAU",$B40="CEHOP",$B40="SIURB",$B40="DER-PR",$B40="SUDECAP",$B40=Aux.!$F$24,$B40=Aux.!$F$25),VLOOKUP($A40,#REF!,6,FALSE),IF($B40="CCU",VLOOKUP($A40,#REF!,5,FALSE),IF($B40="MERCADO",VLOOKUP($A40,#REF!,7,FALSE),IF($B40="PLEO",VLOOKUP($A40,#REF!,4,FALSE),IF($B40="SICRO",VLOOKUP($A40,#REF!,5,FALSE),IF($B40="SINAPI",IFERROR((VLOOKUP($A40,#REF!,18,FALSE)),),"-"))))))</f>
        <v>-</v>
      </c>
      <c r="F40" s="113" t="str">
        <f>IF(OR($B40="ANP",$B40="DAER",$B40="CONSULTORIA DNIT",$B40="PREGÃO ELETRÔNICO",$B40="DMLU",$B40="DMAE",$B40="CEEE",$B40="EPTC",$B40="ORSE",$B40="SEINFRA",$B40="CREA",$B40="CAU",$B40="CEHOP",$B40="SIURB",$B40="DER-PR",$B40="SUDECAP",$B40=Aux.!$F$24,$B40=Aux.!$F$25),VLOOKUP($A40,#REF!,7,FALSE),IF($B40="CCU",VLOOKUP($A40,#REF!,6,FALSE),IF($B40="MERCADO",VLOOKUP($A40,#REF!,8,FALSE),IF($B40="PLEO",VLOOKUP($A40,#REF!,4,FALSE),IF($B40="SICRO",VLOOKUP($A40,#REF!,6,FALSE),IF($B40="SINAPI",IFERROR(SUM((VLOOKUP($A40,#REF!,14,FALSE)),VLOOKUP($A40,#REF!,20,FALSE),VLOOKUP($A40,#REF!,22,FALSE)),),"-"))))))</f>
        <v>-</v>
      </c>
      <c r="G40" s="113" t="str">
        <f>IF(OR($B40="ANP",$B40="DAER",$B40="CONSULTORIA DNIT",$B40="PREGÃO ELETRÔNICO",$B40="DMLU",$B40="DMAE",$B40="CEEE",$B40="EPTC",$B40="ORSE",$B40="SEINFRA",$B40="CREA",$B40="CAU",$B40="CEHOP",$B40="SIURB",$B40="DER-PR",$B40="SUDECAP",$B40=Aux.!$F$24,$B40=Aux.!$F$25),VLOOKUP($A40,#REF!,8,FALSE),IF($B40="CCU",VLOOKUP($A40,#REF!,7,FALSE),IF($B40="MERCADO",VLOOKUP($A40,#REF!,9,FALSE),IF($B40="PLEO",VLOOKUP($A40,#REF!,4,FALSE),IF($B40="SICRO",VLOOKUP($A40,#REF!,7,FALSE),IF($B40="SINAPI",IFERROR((VLOOKUP($A40,#REF!,16,FALSE)),(VLOOKUP($A40,#REF!,5,FALSE))),"-"))))))</f>
        <v>-</v>
      </c>
      <c r="H40" s="113" t="str">
        <f>IF(OR($B40="ANP",$B40="DAER",$B40="CONSULTORIA DNIT",$B40="PREGÃO ELETRÔNICO",$B40="DMLU",$B40="DMAE",$B40="CEEE",$B40="EPTC",$B40="ORSE",$B40="SEINFRA",$B40="CREA",$B40="CAU",$B40="CEHOP",$B40="SIURB",$B40="DER-PR",$B40="SUDECAP",$B40=Aux.!$F$24,$B40=Aux.!$F$25),VLOOKUP($A40,#REF!,5,FALSE),IF($B40="CCU",VLOOKUP($A40,#REF!,4,FALSE),IF($B40="MERCADO",VLOOKUP($A40,#REF!,6,FALSE),IF($B40="PLEO",VLOOKUP($A40,#REF!,4,FALSE),IF($B40="SICRO",VLOOKUP($A40,#REF!,4,FALSE),IF($B40="SINAPI",IFERROR((VLOOKUP($A40,#REF!,5,FALSE)),(VLOOKUP($A40,#REF!,5,FALSE))),"-"))))))</f>
        <v>-</v>
      </c>
      <c r="I40" s="114">
        <f>IF($B40="SICRO EQUIP.",VLOOKUP($A40,#REF!,10,FALSE),0)</f>
        <v>0</v>
      </c>
      <c r="J40" s="114">
        <f>IF($B40="SICRO EQUIP.",VLOOKUP($A40,#REF!,11,FALSE),0)</f>
        <v>0</v>
      </c>
      <c r="K40" s="258"/>
      <c r="L40" s="259"/>
      <c r="M40" s="115" t="e">
        <f>VLOOKUP($K40,Reajuste!$A$2:$BW$29,(MATCH($L40,Reajuste!$C$2:$BW$2,0)+2),FALSE)</f>
        <v>#N/A</v>
      </c>
      <c r="N40" s="259"/>
      <c r="O40" s="115" t="e">
        <f>VLOOKUP($K40,Reajuste!$A$2:$CW$29,(MATCH($N40,Reajuste!$C$2:$CW$2,0)+2),FALSE)</f>
        <v>#N/A</v>
      </c>
      <c r="P40" s="113">
        <f t="shared" si="0"/>
        <v>0</v>
      </c>
      <c r="Q40" s="113">
        <f t="shared" si="1"/>
        <v>0</v>
      </c>
      <c r="R40" s="113">
        <f t="shared" si="2"/>
        <v>0</v>
      </c>
      <c r="S40" s="113">
        <f t="shared" si="3"/>
        <v>0</v>
      </c>
      <c r="T40" s="113">
        <f t="shared" si="4"/>
        <v>0</v>
      </c>
      <c r="U40" s="113">
        <f t="shared" si="5"/>
        <v>0</v>
      </c>
      <c r="V40" s="4"/>
      <c r="W40" s="4"/>
      <c r="X40" s="4"/>
      <c r="Y40" s="4"/>
      <c r="Z40" s="4"/>
    </row>
    <row r="41" spans="1:26" ht="14.25" customHeight="1">
      <c r="A41" s="256"/>
      <c r="B41" s="257"/>
      <c r="C41" s="112" t="str">
        <f>IF(OR($B41="ANP",$B41="DAER",$B41="CONSULTORIA DNIT",$B41="PREGÃO ELETRÔNICO",$B41="DMLU",$B41="DMAE",$B41="CEEE",$B41="EPTC",$B41="ORSE",$B41="SEINFRA",$B41="CREA",$B41="CAU",$B41="CEHOP",$B41="SIURB",$B41="DER-PR",$B41="SUDECAP",$B41=Aux.!$F$24,$B41=Aux.!$F$25),VLOOKUP($A41,#REF!,3,FALSE),IF($B41="SICRO EQUIP.",VLOOKUP($A41,#REF!,2,FALSE),IF($B41="CCU",VLOOKUP($A41,#REF!,2,FALSE),IF($B41="MERCADO",VLOOKUP($A41,#REF!,2,FALSE),IF($B41="PLEO",VLOOKUP($A41,#REF!,2,FALSE),IF($B41="SICRO",VLOOKUP($A41,#REF!,2,FALSE),IF($B41="SINAPI",IFERROR((VLOOKUP($A41,#REF!,2,FALSE)),(VLOOKUP($A41,#REF!,2,FALSE))),"-")))))))</f>
        <v>-</v>
      </c>
      <c r="D41" s="95" t="str">
        <f>IF(OR($B41="ANP",$B41="DAER",$B41="CONSULTORIA DNIT",$B41="PREGÃO ELETRÔNICO",$B41="DMLU",$B41="DMAE",$B41="CEEE",$B41="EPTC",$B41="ORSE",$B41="SEINFRA",$B41="CREA",$B41="CAU",$B41="CEHOP",$B41="SIURB",$B41="DER-PR",$B41="SUDECAP",$B41=Aux.!$F$24,$B41=Aux.!$F$25),VLOOKUP($A41,#REF!,4,FALSE),IF($B41="SICRO EQUIP.","H",IF($B41="CCU",VLOOKUP($A41,#REF!,3,FALSE),IF($B41="MERCADO",VLOOKUP($A41,#REF!,10,FALSE),IF($B41="PLEO",VLOOKUP($A41,#REF!,3,FALSE),IF($B41="SICRO",VLOOKUP($A41,#REF!,3,FALSE),IF($B41="SINAPI",IFERROR((VLOOKUP($A41,#REF!,3,FALSE)),(VLOOKUP($A41,#REF!,3,FALSE))),"-")))))))</f>
        <v>-</v>
      </c>
      <c r="E41" s="113" t="str">
        <f>IF(OR($B41="ANP",$B41="DAER",$B41="CONSULTORIA DNIT",$B41="PREGÃO ELETRÔNICO",$B41="DMLU",$B41="DMAE",$B41="CEEE",$B41="EPTC",$B41="ORSE",$B41="SEINFRA",$B41="CREA",$B41="CAU",$B41="CEHOP",$B41="SIURB",$B41="DER-PR",$B41="SUDECAP",$B41=Aux.!$F$24,$B41=Aux.!$F$25),VLOOKUP($A41,#REF!,6,FALSE),IF($B41="CCU",VLOOKUP($A41,#REF!,5,FALSE),IF($B41="MERCADO",VLOOKUP($A41,#REF!,7,FALSE),IF($B41="PLEO",VLOOKUP($A41,#REF!,4,FALSE),IF($B41="SICRO",VLOOKUP($A41,#REF!,5,FALSE),IF($B41="SINAPI",IFERROR((VLOOKUP($A41,#REF!,18,FALSE)),),"-"))))))</f>
        <v>-</v>
      </c>
      <c r="F41" s="113" t="str">
        <f>IF(OR($B41="ANP",$B41="DAER",$B41="CONSULTORIA DNIT",$B41="PREGÃO ELETRÔNICO",$B41="DMLU",$B41="DMAE",$B41="CEEE",$B41="EPTC",$B41="ORSE",$B41="SEINFRA",$B41="CREA",$B41="CAU",$B41="CEHOP",$B41="SIURB",$B41="DER-PR",$B41="SUDECAP",$B41=Aux.!$F$24,$B41=Aux.!$F$25),VLOOKUP($A41,#REF!,7,FALSE),IF($B41="CCU",VLOOKUP($A41,#REF!,6,FALSE),IF($B41="MERCADO",VLOOKUP($A41,#REF!,8,FALSE),IF($B41="PLEO",VLOOKUP($A41,#REF!,4,FALSE),IF($B41="SICRO",VLOOKUP($A41,#REF!,6,FALSE),IF($B41="SINAPI",IFERROR(SUM((VLOOKUP($A41,#REF!,14,FALSE)),VLOOKUP($A41,#REF!,20,FALSE),VLOOKUP($A41,#REF!,22,FALSE)),),"-"))))))</f>
        <v>-</v>
      </c>
      <c r="G41" s="113" t="str">
        <f>IF(OR($B41="ANP",$B41="DAER",$B41="CONSULTORIA DNIT",$B41="PREGÃO ELETRÔNICO",$B41="DMLU",$B41="DMAE",$B41="CEEE",$B41="EPTC",$B41="ORSE",$B41="SEINFRA",$B41="CREA",$B41="CAU",$B41="CEHOP",$B41="SIURB",$B41="DER-PR",$B41="SUDECAP",$B41=Aux.!$F$24,$B41=Aux.!$F$25),VLOOKUP($A41,#REF!,8,FALSE),IF($B41="CCU",VLOOKUP($A41,#REF!,7,FALSE),IF($B41="MERCADO",VLOOKUP($A41,#REF!,9,FALSE),IF($B41="PLEO",VLOOKUP($A41,#REF!,4,FALSE),IF($B41="SICRO",VLOOKUP($A41,#REF!,7,FALSE),IF($B41="SINAPI",IFERROR((VLOOKUP($A41,#REF!,16,FALSE)),(VLOOKUP($A41,#REF!,5,FALSE))),"-"))))))</f>
        <v>-</v>
      </c>
      <c r="H41" s="113" t="str">
        <f>IF(OR($B41="ANP",$B41="DAER",$B41="CONSULTORIA DNIT",$B41="PREGÃO ELETRÔNICO",$B41="DMLU",$B41="DMAE",$B41="CEEE",$B41="EPTC",$B41="ORSE",$B41="SEINFRA",$B41="CREA",$B41="CAU",$B41="CEHOP",$B41="SIURB",$B41="DER-PR",$B41="SUDECAP",$B41=Aux.!$F$24,$B41=Aux.!$F$25),VLOOKUP($A41,#REF!,5,FALSE),IF($B41="CCU",VLOOKUP($A41,#REF!,4,FALSE),IF($B41="MERCADO",VLOOKUP($A41,#REF!,6,FALSE),IF($B41="PLEO",VLOOKUP($A41,#REF!,4,FALSE),IF($B41="SICRO",VLOOKUP($A41,#REF!,4,FALSE),IF($B41="SINAPI",IFERROR((VLOOKUP($A41,#REF!,5,FALSE)),(VLOOKUP($A41,#REF!,5,FALSE))),"-"))))))</f>
        <v>-</v>
      </c>
      <c r="I41" s="114">
        <f>IF($B41="SICRO EQUIP.",VLOOKUP($A41,#REF!,10,FALSE),0)</f>
        <v>0</v>
      </c>
      <c r="J41" s="114">
        <f>IF($B41="SICRO EQUIP.",VLOOKUP($A41,#REF!,11,FALSE),0)</f>
        <v>0</v>
      </c>
      <c r="K41" s="258"/>
      <c r="L41" s="259"/>
      <c r="M41" s="115" t="e">
        <f>VLOOKUP($K41,Reajuste!$A$2:$BW$29,(MATCH($L41,Reajuste!$C$2:$BW$2,0)+2),FALSE)</f>
        <v>#N/A</v>
      </c>
      <c r="N41" s="259"/>
      <c r="O41" s="115" t="e">
        <f>VLOOKUP($K41,Reajuste!$A$2:$CW$29,(MATCH($N41,Reajuste!$C$2:$CW$2,0)+2),FALSE)</f>
        <v>#N/A</v>
      </c>
      <c r="P41" s="113">
        <f t="shared" si="0"/>
        <v>0</v>
      </c>
      <c r="Q41" s="113">
        <f t="shared" si="1"/>
        <v>0</v>
      </c>
      <c r="R41" s="113">
        <f t="shared" si="2"/>
        <v>0</v>
      </c>
      <c r="S41" s="113">
        <f t="shared" si="3"/>
        <v>0</v>
      </c>
      <c r="T41" s="113">
        <f t="shared" si="4"/>
        <v>0</v>
      </c>
      <c r="U41" s="113">
        <f t="shared" si="5"/>
        <v>0</v>
      </c>
      <c r="V41" s="4"/>
      <c r="W41" s="4"/>
      <c r="X41" s="4"/>
      <c r="Y41" s="4"/>
      <c r="Z41" s="4"/>
    </row>
    <row r="42" spans="1:26" ht="14.25" customHeight="1">
      <c r="A42" s="256"/>
      <c r="B42" s="257"/>
      <c r="C42" s="112" t="str">
        <f>IF(OR($B42="ANP",$B42="DAER",$B42="CONSULTORIA DNIT",$B42="PREGÃO ELETRÔNICO",$B42="DMLU",$B42="DMAE",$B42="CEEE",$B42="EPTC",$B42="ORSE",$B42="SEINFRA",$B42="CREA",$B42="CAU",$B42="CEHOP",$B42="SIURB",$B42="DER-PR",$B42="SUDECAP",$B42=Aux.!$F$24,$B42=Aux.!$F$25),VLOOKUP($A42,#REF!,3,FALSE),IF($B42="SICRO EQUIP.",VLOOKUP($A42,#REF!,2,FALSE),IF($B42="CCU",VLOOKUP($A42,#REF!,2,FALSE),IF($B42="MERCADO",VLOOKUP($A42,#REF!,2,FALSE),IF($B42="PLEO",VLOOKUP($A42,#REF!,2,FALSE),IF($B42="SICRO",VLOOKUP($A42,#REF!,2,FALSE),IF($B42="SINAPI",IFERROR((VLOOKUP($A42,#REF!,2,FALSE)),(VLOOKUP($A42,#REF!,2,FALSE))),"-")))))))</f>
        <v>-</v>
      </c>
      <c r="D42" s="95" t="str">
        <f>IF(OR($B42="ANP",$B42="DAER",$B42="CONSULTORIA DNIT",$B42="PREGÃO ELETRÔNICO",$B42="DMLU",$B42="DMAE",$B42="CEEE",$B42="EPTC",$B42="ORSE",$B42="SEINFRA",$B42="CREA",$B42="CAU",$B42="CEHOP",$B42="SIURB",$B42="DER-PR",$B42="SUDECAP",$B42=Aux.!$F$24,$B42=Aux.!$F$25),VLOOKUP($A42,#REF!,4,FALSE),IF($B42="SICRO EQUIP.","H",IF($B42="CCU",VLOOKUP($A42,#REF!,3,FALSE),IF($B42="MERCADO",VLOOKUP($A42,#REF!,10,FALSE),IF($B42="PLEO",VLOOKUP($A42,#REF!,3,FALSE),IF($B42="SICRO",VLOOKUP($A42,#REF!,3,FALSE),IF($B42="SINAPI",IFERROR((VLOOKUP($A42,#REF!,3,FALSE)),(VLOOKUP($A42,#REF!,3,FALSE))),"-")))))))</f>
        <v>-</v>
      </c>
      <c r="E42" s="113" t="str">
        <f>IF(OR($B42="ANP",$B42="DAER",$B42="CONSULTORIA DNIT",$B42="PREGÃO ELETRÔNICO",$B42="DMLU",$B42="DMAE",$B42="CEEE",$B42="EPTC",$B42="ORSE",$B42="SEINFRA",$B42="CREA",$B42="CAU",$B42="CEHOP",$B42="SIURB",$B42="DER-PR",$B42="SUDECAP",$B42=Aux.!$F$24,$B42=Aux.!$F$25),VLOOKUP($A42,#REF!,6,FALSE),IF($B42="CCU",VLOOKUP($A42,#REF!,5,FALSE),IF($B42="MERCADO",VLOOKUP($A42,#REF!,7,FALSE),IF($B42="PLEO",VLOOKUP($A42,#REF!,4,FALSE),IF($B42="SICRO",VLOOKUP($A42,#REF!,5,FALSE),IF($B42="SINAPI",IFERROR((VLOOKUP($A42,#REF!,18,FALSE)),),"-"))))))</f>
        <v>-</v>
      </c>
      <c r="F42" s="113" t="str">
        <f>IF(OR($B42="ANP",$B42="DAER",$B42="CONSULTORIA DNIT",$B42="PREGÃO ELETRÔNICO",$B42="DMLU",$B42="DMAE",$B42="CEEE",$B42="EPTC",$B42="ORSE",$B42="SEINFRA",$B42="CREA",$B42="CAU",$B42="CEHOP",$B42="SIURB",$B42="DER-PR",$B42="SUDECAP",$B42=Aux.!$F$24,$B42=Aux.!$F$25),VLOOKUP($A42,#REF!,7,FALSE),IF($B42="CCU",VLOOKUP($A42,#REF!,6,FALSE),IF($B42="MERCADO",VLOOKUP($A42,#REF!,8,FALSE),IF($B42="PLEO",VLOOKUP($A42,#REF!,4,FALSE),IF($B42="SICRO",VLOOKUP($A42,#REF!,6,FALSE),IF($B42="SINAPI",IFERROR(SUM((VLOOKUP($A42,#REF!,14,FALSE)),VLOOKUP($A42,#REF!,20,FALSE),VLOOKUP($A42,#REF!,22,FALSE)),),"-"))))))</f>
        <v>-</v>
      </c>
      <c r="G42" s="113" t="str">
        <f>IF(OR($B42="ANP",$B42="DAER",$B42="CONSULTORIA DNIT",$B42="PREGÃO ELETRÔNICO",$B42="DMLU",$B42="DMAE",$B42="CEEE",$B42="EPTC",$B42="ORSE",$B42="SEINFRA",$B42="CREA",$B42="CAU",$B42="CEHOP",$B42="SIURB",$B42="DER-PR",$B42="SUDECAP",$B42=Aux.!$F$24,$B42=Aux.!$F$25),VLOOKUP($A42,#REF!,8,FALSE),IF($B42="CCU",VLOOKUP($A42,#REF!,7,FALSE),IF($B42="MERCADO",VLOOKUP($A42,#REF!,9,FALSE),IF($B42="PLEO",VLOOKUP($A42,#REF!,4,FALSE),IF($B42="SICRO",VLOOKUP($A42,#REF!,7,FALSE),IF($B42="SINAPI",IFERROR((VLOOKUP($A42,#REF!,16,FALSE)),(VLOOKUP($A42,#REF!,5,FALSE))),"-"))))))</f>
        <v>-</v>
      </c>
      <c r="H42" s="113" t="str">
        <f>IF(OR($B42="ANP",$B42="DAER",$B42="CONSULTORIA DNIT",$B42="PREGÃO ELETRÔNICO",$B42="DMLU",$B42="DMAE",$B42="CEEE",$B42="EPTC",$B42="ORSE",$B42="SEINFRA",$B42="CREA",$B42="CAU",$B42="CEHOP",$B42="SIURB",$B42="DER-PR",$B42="SUDECAP",$B42=Aux.!$F$24,$B42=Aux.!$F$25),VLOOKUP($A42,#REF!,5,FALSE),IF($B42="CCU",VLOOKUP($A42,#REF!,4,FALSE),IF($B42="MERCADO",VLOOKUP($A42,#REF!,6,FALSE),IF($B42="PLEO",VLOOKUP($A42,#REF!,4,FALSE),IF($B42="SICRO",VLOOKUP($A42,#REF!,4,FALSE),IF($B42="SINAPI",IFERROR((VLOOKUP($A42,#REF!,5,FALSE)),(VLOOKUP($A42,#REF!,5,FALSE))),"-"))))))</f>
        <v>-</v>
      </c>
      <c r="I42" s="114">
        <f>IF($B42="SICRO EQUIP.",VLOOKUP($A42,#REF!,10,FALSE),0)</f>
        <v>0</v>
      </c>
      <c r="J42" s="114">
        <f>IF($B42="SICRO EQUIP.",VLOOKUP($A42,#REF!,11,FALSE),0)</f>
        <v>0</v>
      </c>
      <c r="K42" s="258"/>
      <c r="L42" s="259"/>
      <c r="M42" s="115" t="e">
        <f>VLOOKUP($K42,Reajuste!$A$2:$BW$29,(MATCH($L42,Reajuste!$C$2:$BW$2,0)+2),FALSE)</f>
        <v>#N/A</v>
      </c>
      <c r="N42" s="259"/>
      <c r="O42" s="115" t="e">
        <f>VLOOKUP($K42,Reajuste!$A$2:$CW$29,(MATCH($N42,Reajuste!$C$2:$CW$2,0)+2),FALSE)</f>
        <v>#N/A</v>
      </c>
      <c r="P42" s="113">
        <f t="shared" si="0"/>
        <v>0</v>
      </c>
      <c r="Q42" s="113">
        <f t="shared" si="1"/>
        <v>0</v>
      </c>
      <c r="R42" s="113">
        <f t="shared" si="2"/>
        <v>0</v>
      </c>
      <c r="S42" s="113">
        <f t="shared" si="3"/>
        <v>0</v>
      </c>
      <c r="T42" s="113">
        <f t="shared" si="4"/>
        <v>0</v>
      </c>
      <c r="U42" s="113">
        <f t="shared" si="5"/>
        <v>0</v>
      </c>
      <c r="V42" s="4"/>
      <c r="W42" s="4"/>
      <c r="X42" s="4"/>
      <c r="Y42" s="4"/>
      <c r="Z42" s="4"/>
    </row>
    <row r="43" spans="1:26" ht="14.25" customHeight="1">
      <c r="A43" s="256"/>
      <c r="B43" s="257"/>
      <c r="C43" s="112" t="str">
        <f>IF(OR($B43="ANP",$B43="DAER",$B43="CONSULTORIA DNIT",$B43="PREGÃO ELETRÔNICO",$B43="DMLU",$B43="DMAE",$B43="CEEE",$B43="EPTC",$B43="ORSE",$B43="SEINFRA",$B43="CREA",$B43="CAU",$B43="CEHOP",$B43="SIURB",$B43="DER-PR",$B43="SUDECAP",$B43=Aux.!$F$24,$B43=Aux.!$F$25),VLOOKUP($A43,#REF!,3,FALSE),IF($B43="SICRO EQUIP.",VLOOKUP($A43,#REF!,2,FALSE),IF($B43="CCU",VLOOKUP($A43,#REF!,2,FALSE),IF($B43="MERCADO",VLOOKUP($A43,#REF!,2,FALSE),IF($B43="PLEO",VLOOKUP($A43,#REF!,2,FALSE),IF($B43="SICRO",VLOOKUP($A43,#REF!,2,FALSE),IF($B43="SINAPI",IFERROR((VLOOKUP($A43,#REF!,2,FALSE)),(VLOOKUP($A43,#REF!,2,FALSE))),"-")))))))</f>
        <v>-</v>
      </c>
      <c r="D43" s="95" t="str">
        <f>IF(OR($B43="ANP",$B43="DAER",$B43="CONSULTORIA DNIT",$B43="PREGÃO ELETRÔNICO",$B43="DMLU",$B43="DMAE",$B43="CEEE",$B43="EPTC",$B43="ORSE",$B43="SEINFRA",$B43="CREA",$B43="CAU",$B43="CEHOP",$B43="SIURB",$B43="DER-PR",$B43="SUDECAP",$B43=Aux.!$F$24,$B43=Aux.!$F$25),VLOOKUP($A43,#REF!,4,FALSE),IF($B43="SICRO EQUIP.","H",IF($B43="CCU",VLOOKUP($A43,#REF!,3,FALSE),IF($B43="MERCADO",VLOOKUP($A43,#REF!,10,FALSE),IF($B43="PLEO",VLOOKUP($A43,#REF!,3,FALSE),IF($B43="SICRO",VLOOKUP($A43,#REF!,3,FALSE),IF($B43="SINAPI",IFERROR((VLOOKUP($A43,#REF!,3,FALSE)),(VLOOKUP($A43,#REF!,3,FALSE))),"-")))))))</f>
        <v>-</v>
      </c>
      <c r="E43" s="113" t="str">
        <f>IF(OR($B43="ANP",$B43="DAER",$B43="CONSULTORIA DNIT",$B43="PREGÃO ELETRÔNICO",$B43="DMLU",$B43="DMAE",$B43="CEEE",$B43="EPTC",$B43="ORSE",$B43="SEINFRA",$B43="CREA",$B43="CAU",$B43="CEHOP",$B43="SIURB",$B43="DER-PR",$B43="SUDECAP",$B43=Aux.!$F$24,$B43=Aux.!$F$25),VLOOKUP($A43,#REF!,6,FALSE),IF($B43="CCU",VLOOKUP($A43,#REF!,5,FALSE),IF($B43="MERCADO",VLOOKUP($A43,#REF!,7,FALSE),IF($B43="PLEO",VLOOKUP($A43,#REF!,4,FALSE),IF($B43="SICRO",VLOOKUP($A43,#REF!,5,FALSE),IF($B43="SINAPI",IFERROR((VLOOKUP($A43,#REF!,18,FALSE)),),"-"))))))</f>
        <v>-</v>
      </c>
      <c r="F43" s="113" t="str">
        <f>IF(OR($B43="ANP",$B43="DAER",$B43="CONSULTORIA DNIT",$B43="PREGÃO ELETRÔNICO",$B43="DMLU",$B43="DMAE",$B43="CEEE",$B43="EPTC",$B43="ORSE",$B43="SEINFRA",$B43="CREA",$B43="CAU",$B43="CEHOP",$B43="SIURB",$B43="DER-PR",$B43="SUDECAP",$B43=Aux.!$F$24,$B43=Aux.!$F$25),VLOOKUP($A43,#REF!,7,FALSE),IF($B43="CCU",VLOOKUP($A43,#REF!,6,FALSE),IF($B43="MERCADO",VLOOKUP($A43,#REF!,8,FALSE),IF($B43="PLEO",VLOOKUP($A43,#REF!,4,FALSE),IF($B43="SICRO",VLOOKUP($A43,#REF!,6,FALSE),IF($B43="SINAPI",IFERROR(SUM((VLOOKUP($A43,#REF!,14,FALSE)),VLOOKUP($A43,#REF!,20,FALSE),VLOOKUP($A43,#REF!,22,FALSE)),),"-"))))))</f>
        <v>-</v>
      </c>
      <c r="G43" s="113" t="str">
        <f>IF(OR($B43="ANP",$B43="DAER",$B43="CONSULTORIA DNIT",$B43="PREGÃO ELETRÔNICO",$B43="DMLU",$B43="DMAE",$B43="CEEE",$B43="EPTC",$B43="ORSE",$B43="SEINFRA",$B43="CREA",$B43="CAU",$B43="CEHOP",$B43="SIURB",$B43="DER-PR",$B43="SUDECAP",$B43=Aux.!$F$24,$B43=Aux.!$F$25),VLOOKUP($A43,#REF!,8,FALSE),IF($B43="CCU",VLOOKUP($A43,#REF!,7,FALSE),IF($B43="MERCADO",VLOOKUP($A43,#REF!,9,FALSE),IF($B43="PLEO",VLOOKUP($A43,#REF!,4,FALSE),IF($B43="SICRO",VLOOKUP($A43,#REF!,7,FALSE),IF($B43="SINAPI",IFERROR((VLOOKUP($A43,#REF!,16,FALSE)),(VLOOKUP($A43,#REF!,5,FALSE))),"-"))))))</f>
        <v>-</v>
      </c>
      <c r="H43" s="113" t="str">
        <f>IF(OR($B43="ANP",$B43="DAER",$B43="CONSULTORIA DNIT",$B43="PREGÃO ELETRÔNICO",$B43="DMLU",$B43="DMAE",$B43="CEEE",$B43="EPTC",$B43="ORSE",$B43="SEINFRA",$B43="CREA",$B43="CAU",$B43="CEHOP",$B43="SIURB",$B43="DER-PR",$B43="SUDECAP",$B43=Aux.!$F$24,$B43=Aux.!$F$25),VLOOKUP($A43,#REF!,5,FALSE),IF($B43="CCU",VLOOKUP($A43,#REF!,4,FALSE),IF($B43="MERCADO",VLOOKUP($A43,#REF!,6,FALSE),IF($B43="PLEO",VLOOKUP($A43,#REF!,4,FALSE),IF($B43="SICRO",VLOOKUP($A43,#REF!,4,FALSE),IF($B43="SINAPI",IFERROR((VLOOKUP($A43,#REF!,5,FALSE)),(VLOOKUP($A43,#REF!,5,FALSE))),"-"))))))</f>
        <v>-</v>
      </c>
      <c r="I43" s="114">
        <f>IF($B43="SICRO EQUIP.",VLOOKUP($A43,#REF!,10,FALSE),0)</f>
        <v>0</v>
      </c>
      <c r="J43" s="114">
        <f>IF($B43="SICRO EQUIP.",VLOOKUP($A43,#REF!,11,FALSE),0)</f>
        <v>0</v>
      </c>
      <c r="K43" s="258"/>
      <c r="L43" s="259"/>
      <c r="M43" s="115" t="e">
        <f>VLOOKUP($K43,Reajuste!$A$2:$BW$29,(MATCH($L43,Reajuste!$C$2:$BW$2,0)+2),FALSE)</f>
        <v>#N/A</v>
      </c>
      <c r="N43" s="259"/>
      <c r="O43" s="115" t="e">
        <f>VLOOKUP($K43,Reajuste!$A$2:$CW$29,(MATCH($N43,Reajuste!$C$2:$CW$2,0)+2),FALSE)</f>
        <v>#N/A</v>
      </c>
      <c r="P43" s="113">
        <f t="shared" si="0"/>
        <v>0</v>
      </c>
      <c r="Q43" s="113">
        <f t="shared" si="1"/>
        <v>0</v>
      </c>
      <c r="R43" s="113">
        <f t="shared" si="2"/>
        <v>0</v>
      </c>
      <c r="S43" s="113">
        <f t="shared" si="3"/>
        <v>0</v>
      </c>
      <c r="T43" s="113">
        <f t="shared" si="4"/>
        <v>0</v>
      </c>
      <c r="U43" s="113">
        <f t="shared" si="5"/>
        <v>0</v>
      </c>
      <c r="V43" s="4"/>
      <c r="W43" s="4"/>
      <c r="X43" s="4"/>
      <c r="Y43" s="4"/>
      <c r="Z43" s="4"/>
    </row>
    <row r="44" spans="1:26" ht="14.25" customHeight="1">
      <c r="A44" s="256"/>
      <c r="B44" s="257"/>
      <c r="C44" s="112" t="str">
        <f>IF(OR($B44="ANP",$B44="DAER",$B44="CONSULTORIA DNIT",$B44="PREGÃO ELETRÔNICO",$B44="DMLU",$B44="DMAE",$B44="CEEE",$B44="EPTC",$B44="ORSE",$B44="SEINFRA",$B44="CREA",$B44="CAU",$B44="CEHOP",$B44="SIURB",$B44="DER-PR",$B44="SUDECAP",$B44=Aux.!$F$24,$B44=Aux.!$F$25),VLOOKUP($A44,#REF!,3,FALSE),IF($B44="SICRO EQUIP.",VLOOKUP($A44,#REF!,2,FALSE),IF($B44="CCU",VLOOKUP($A44,#REF!,2,FALSE),IF($B44="MERCADO",VLOOKUP($A44,#REF!,2,FALSE),IF($B44="PLEO",VLOOKUP($A44,#REF!,2,FALSE),IF($B44="SICRO",VLOOKUP($A44,#REF!,2,FALSE),IF($B44="SINAPI",IFERROR((VLOOKUP($A44,#REF!,2,FALSE)),(VLOOKUP($A44,#REF!,2,FALSE))),"-")))))))</f>
        <v>-</v>
      </c>
      <c r="D44" s="95" t="str">
        <f>IF(OR($B44="ANP",$B44="DAER",$B44="CONSULTORIA DNIT",$B44="PREGÃO ELETRÔNICO",$B44="DMLU",$B44="DMAE",$B44="CEEE",$B44="EPTC",$B44="ORSE",$B44="SEINFRA",$B44="CREA",$B44="CAU",$B44="CEHOP",$B44="SIURB",$B44="DER-PR",$B44="SUDECAP",$B44=Aux.!$F$24,$B44=Aux.!$F$25),VLOOKUP($A44,#REF!,4,FALSE),IF($B44="SICRO EQUIP.","H",IF($B44="CCU",VLOOKUP($A44,#REF!,3,FALSE),IF($B44="MERCADO",VLOOKUP($A44,#REF!,10,FALSE),IF($B44="PLEO",VLOOKUP($A44,#REF!,3,FALSE),IF($B44="SICRO",VLOOKUP($A44,#REF!,3,FALSE),IF($B44="SINAPI",IFERROR((VLOOKUP($A44,#REF!,3,FALSE)),(VLOOKUP($A44,#REF!,3,FALSE))),"-")))))))</f>
        <v>-</v>
      </c>
      <c r="E44" s="113" t="str">
        <f>IF(OR($B44="ANP",$B44="DAER",$B44="CONSULTORIA DNIT",$B44="PREGÃO ELETRÔNICO",$B44="DMLU",$B44="DMAE",$B44="CEEE",$B44="EPTC",$B44="ORSE",$B44="SEINFRA",$B44="CREA",$B44="CAU",$B44="CEHOP",$B44="SIURB",$B44="DER-PR",$B44="SUDECAP",$B44=Aux.!$F$24,$B44=Aux.!$F$25),VLOOKUP($A44,#REF!,6,FALSE),IF($B44="CCU",VLOOKUP($A44,#REF!,5,FALSE),IF($B44="MERCADO",VLOOKUP($A44,#REF!,7,FALSE),IF($B44="PLEO",VLOOKUP($A44,#REF!,4,FALSE),IF($B44="SICRO",VLOOKUP($A44,#REF!,5,FALSE),IF($B44="SINAPI",IFERROR((VLOOKUP($A44,#REF!,18,FALSE)),),"-"))))))</f>
        <v>-</v>
      </c>
      <c r="F44" s="113" t="str">
        <f>IF(OR($B44="ANP",$B44="DAER",$B44="CONSULTORIA DNIT",$B44="PREGÃO ELETRÔNICO",$B44="DMLU",$B44="DMAE",$B44="CEEE",$B44="EPTC",$B44="ORSE",$B44="SEINFRA",$B44="CREA",$B44="CAU",$B44="CEHOP",$B44="SIURB",$B44="DER-PR",$B44="SUDECAP",$B44=Aux.!$F$24,$B44=Aux.!$F$25),VLOOKUP($A44,#REF!,7,FALSE),IF($B44="CCU",VLOOKUP($A44,#REF!,6,FALSE),IF($B44="MERCADO",VLOOKUP($A44,#REF!,8,FALSE),IF($B44="PLEO",VLOOKUP($A44,#REF!,4,FALSE),IF($B44="SICRO",VLOOKUP($A44,#REF!,6,FALSE),IF($B44="SINAPI",IFERROR(SUM((VLOOKUP($A44,#REF!,14,FALSE)),VLOOKUP($A44,#REF!,20,FALSE),VLOOKUP($A44,#REF!,22,FALSE)),),"-"))))))</f>
        <v>-</v>
      </c>
      <c r="G44" s="113" t="str">
        <f>IF(OR($B44="ANP",$B44="DAER",$B44="CONSULTORIA DNIT",$B44="PREGÃO ELETRÔNICO",$B44="DMLU",$B44="DMAE",$B44="CEEE",$B44="EPTC",$B44="ORSE",$B44="SEINFRA",$B44="CREA",$B44="CAU",$B44="CEHOP",$B44="SIURB",$B44="DER-PR",$B44="SUDECAP",$B44=Aux.!$F$24,$B44=Aux.!$F$25),VLOOKUP($A44,#REF!,8,FALSE),IF($B44="CCU",VLOOKUP($A44,#REF!,7,FALSE),IF($B44="MERCADO",VLOOKUP($A44,#REF!,9,FALSE),IF($B44="PLEO",VLOOKUP($A44,#REF!,4,FALSE),IF($B44="SICRO",VLOOKUP($A44,#REF!,7,FALSE),IF($B44="SINAPI",IFERROR((VLOOKUP($A44,#REF!,16,FALSE)),(VLOOKUP($A44,#REF!,5,FALSE))),"-"))))))</f>
        <v>-</v>
      </c>
      <c r="H44" s="113" t="str">
        <f>IF(OR($B44="ANP",$B44="DAER",$B44="CONSULTORIA DNIT",$B44="PREGÃO ELETRÔNICO",$B44="DMLU",$B44="DMAE",$B44="CEEE",$B44="EPTC",$B44="ORSE",$B44="SEINFRA",$B44="CREA",$B44="CAU",$B44="CEHOP",$B44="SIURB",$B44="DER-PR",$B44="SUDECAP",$B44=Aux.!$F$24,$B44=Aux.!$F$25),VLOOKUP($A44,#REF!,5,FALSE),IF($B44="CCU",VLOOKUP($A44,#REF!,4,FALSE),IF($B44="MERCADO",VLOOKUP($A44,#REF!,6,FALSE),IF($B44="PLEO",VLOOKUP($A44,#REF!,4,FALSE),IF($B44="SICRO",VLOOKUP($A44,#REF!,4,FALSE),IF($B44="SINAPI",IFERROR((VLOOKUP($A44,#REF!,5,FALSE)),(VLOOKUP($A44,#REF!,5,FALSE))),"-"))))))</f>
        <v>-</v>
      </c>
      <c r="I44" s="114">
        <f>IF($B44="SICRO EQUIP.",VLOOKUP($A44,#REF!,10,FALSE),0)</f>
        <v>0</v>
      </c>
      <c r="J44" s="114">
        <f>IF($B44="SICRO EQUIP.",VLOOKUP($A44,#REF!,11,FALSE),0)</f>
        <v>0</v>
      </c>
      <c r="K44" s="258"/>
      <c r="L44" s="259"/>
      <c r="M44" s="115" t="e">
        <f>VLOOKUP($K44,Reajuste!$A$2:$BW$29,(MATCH($L44,Reajuste!$C$2:$BW$2,0)+2),FALSE)</f>
        <v>#N/A</v>
      </c>
      <c r="N44" s="259"/>
      <c r="O44" s="115" t="e">
        <f>VLOOKUP($K44,Reajuste!$A$2:$CW$29,(MATCH($N44,Reajuste!$C$2:$CW$2,0)+2),FALSE)</f>
        <v>#N/A</v>
      </c>
      <c r="P44" s="113">
        <f t="shared" si="0"/>
        <v>0</v>
      </c>
      <c r="Q44" s="113">
        <f t="shared" si="1"/>
        <v>0</v>
      </c>
      <c r="R44" s="113">
        <f t="shared" si="2"/>
        <v>0</v>
      </c>
      <c r="S44" s="113">
        <f t="shared" si="3"/>
        <v>0</v>
      </c>
      <c r="T44" s="113">
        <f t="shared" si="4"/>
        <v>0</v>
      </c>
      <c r="U44" s="113">
        <f t="shared" si="5"/>
        <v>0</v>
      </c>
      <c r="V44" s="4"/>
      <c r="W44" s="4"/>
      <c r="X44" s="4"/>
      <c r="Y44" s="4"/>
      <c r="Z44" s="4"/>
    </row>
    <row r="45" spans="1:26" ht="14.25" customHeight="1">
      <c r="A45" s="256"/>
      <c r="B45" s="257"/>
      <c r="C45" s="112" t="str">
        <f>IF(OR($B45="ANP",$B45="DAER",$B45="CONSULTORIA DNIT",$B45="PREGÃO ELETRÔNICO",$B45="DMLU",$B45="DMAE",$B45="CEEE",$B45="EPTC",$B45="ORSE",$B45="SEINFRA",$B45="CREA",$B45="CAU",$B45="CEHOP",$B45="SIURB",$B45="DER-PR",$B45="SUDECAP",$B45=Aux.!$F$24,$B45=Aux.!$F$25),VLOOKUP($A45,#REF!,3,FALSE),IF($B45="SICRO EQUIP.",VLOOKUP($A45,#REF!,2,FALSE),IF($B45="CCU",VLOOKUP($A45,#REF!,2,FALSE),IF($B45="MERCADO",VLOOKUP($A45,#REF!,2,FALSE),IF($B45="PLEO",VLOOKUP($A45,#REF!,2,FALSE),IF($B45="SICRO",VLOOKUP($A45,#REF!,2,FALSE),IF($B45="SINAPI",IFERROR((VLOOKUP($A45,#REF!,2,FALSE)),(VLOOKUP($A45,#REF!,2,FALSE))),"-")))))))</f>
        <v>-</v>
      </c>
      <c r="D45" s="95" t="str">
        <f>IF(OR($B45="ANP",$B45="DAER",$B45="CONSULTORIA DNIT",$B45="PREGÃO ELETRÔNICO",$B45="DMLU",$B45="DMAE",$B45="CEEE",$B45="EPTC",$B45="ORSE",$B45="SEINFRA",$B45="CREA",$B45="CAU",$B45="CEHOP",$B45="SIURB",$B45="DER-PR",$B45="SUDECAP",$B45=Aux.!$F$24,$B45=Aux.!$F$25),VLOOKUP($A45,#REF!,4,FALSE),IF($B45="SICRO EQUIP.","H",IF($B45="CCU",VLOOKUP($A45,#REF!,3,FALSE),IF($B45="MERCADO",VLOOKUP($A45,#REF!,10,FALSE),IF($B45="PLEO",VLOOKUP($A45,#REF!,3,FALSE),IF($B45="SICRO",VLOOKUP($A45,#REF!,3,FALSE),IF($B45="SINAPI",IFERROR((VLOOKUP($A45,#REF!,3,FALSE)),(VLOOKUP($A45,#REF!,3,FALSE))),"-")))))))</f>
        <v>-</v>
      </c>
      <c r="E45" s="113" t="str">
        <f>IF(OR($B45="ANP",$B45="DAER",$B45="CONSULTORIA DNIT",$B45="PREGÃO ELETRÔNICO",$B45="DMLU",$B45="DMAE",$B45="CEEE",$B45="EPTC",$B45="ORSE",$B45="SEINFRA",$B45="CREA",$B45="CAU",$B45="CEHOP",$B45="SIURB",$B45="DER-PR",$B45="SUDECAP",$B45=Aux.!$F$24,$B45=Aux.!$F$25),VLOOKUP($A45,#REF!,6,FALSE),IF($B45="CCU",VLOOKUP($A45,#REF!,5,FALSE),IF($B45="MERCADO",VLOOKUP($A45,#REF!,7,FALSE),IF($B45="PLEO",VLOOKUP($A45,#REF!,4,FALSE),IF($B45="SICRO",VLOOKUP($A45,#REF!,5,FALSE),IF($B45="SINAPI",IFERROR((VLOOKUP($A45,#REF!,18,FALSE)),),"-"))))))</f>
        <v>-</v>
      </c>
      <c r="F45" s="113" t="str">
        <f>IF(OR($B45="ANP",$B45="DAER",$B45="CONSULTORIA DNIT",$B45="PREGÃO ELETRÔNICO",$B45="DMLU",$B45="DMAE",$B45="CEEE",$B45="EPTC",$B45="ORSE",$B45="SEINFRA",$B45="CREA",$B45="CAU",$B45="CEHOP",$B45="SIURB",$B45="DER-PR",$B45="SUDECAP",$B45=Aux.!$F$24,$B45=Aux.!$F$25),VLOOKUP($A45,#REF!,7,FALSE),IF($B45="CCU",VLOOKUP($A45,#REF!,6,FALSE),IF($B45="MERCADO",VLOOKUP($A45,#REF!,8,FALSE),IF($B45="PLEO",VLOOKUP($A45,#REF!,4,FALSE),IF($B45="SICRO",VLOOKUP($A45,#REF!,6,FALSE),IF($B45="SINAPI",IFERROR(SUM((VLOOKUP($A45,#REF!,14,FALSE)),VLOOKUP($A45,#REF!,20,FALSE),VLOOKUP($A45,#REF!,22,FALSE)),),"-"))))))</f>
        <v>-</v>
      </c>
      <c r="G45" s="113" t="str">
        <f>IF(OR($B45="ANP",$B45="DAER",$B45="CONSULTORIA DNIT",$B45="PREGÃO ELETRÔNICO",$B45="DMLU",$B45="DMAE",$B45="CEEE",$B45="EPTC",$B45="ORSE",$B45="SEINFRA",$B45="CREA",$B45="CAU",$B45="CEHOP",$B45="SIURB",$B45="DER-PR",$B45="SUDECAP",$B45=Aux.!$F$24,$B45=Aux.!$F$25),VLOOKUP($A45,#REF!,8,FALSE),IF($B45="CCU",VLOOKUP($A45,#REF!,7,FALSE),IF($B45="MERCADO",VLOOKUP($A45,#REF!,9,FALSE),IF($B45="PLEO",VLOOKUP($A45,#REF!,4,FALSE),IF($B45="SICRO",VLOOKUP($A45,#REF!,7,FALSE),IF($B45="SINAPI",IFERROR((VLOOKUP($A45,#REF!,16,FALSE)),(VLOOKUP($A45,#REF!,5,FALSE))),"-"))))))</f>
        <v>-</v>
      </c>
      <c r="H45" s="113" t="str">
        <f>IF(OR($B45="ANP",$B45="DAER",$B45="CONSULTORIA DNIT",$B45="PREGÃO ELETRÔNICO",$B45="DMLU",$B45="DMAE",$B45="CEEE",$B45="EPTC",$B45="ORSE",$B45="SEINFRA",$B45="CREA",$B45="CAU",$B45="CEHOP",$B45="SIURB",$B45="DER-PR",$B45="SUDECAP",$B45=Aux.!$F$24,$B45=Aux.!$F$25),VLOOKUP($A45,#REF!,5,FALSE),IF($B45="CCU",VLOOKUP($A45,#REF!,4,FALSE),IF($B45="MERCADO",VLOOKUP($A45,#REF!,6,FALSE),IF($B45="PLEO",VLOOKUP($A45,#REF!,4,FALSE),IF($B45="SICRO",VLOOKUP($A45,#REF!,4,FALSE),IF($B45="SINAPI",IFERROR((VLOOKUP($A45,#REF!,5,FALSE)),(VLOOKUP($A45,#REF!,5,FALSE))),"-"))))))</f>
        <v>-</v>
      </c>
      <c r="I45" s="114">
        <f>IF($B45="SICRO EQUIP.",VLOOKUP($A45,#REF!,10,FALSE),0)</f>
        <v>0</v>
      </c>
      <c r="J45" s="114">
        <f>IF($B45="SICRO EQUIP.",VLOOKUP($A45,#REF!,11,FALSE),0)</f>
        <v>0</v>
      </c>
      <c r="K45" s="258"/>
      <c r="L45" s="259"/>
      <c r="M45" s="115" t="e">
        <f>VLOOKUP($K45,Reajuste!$A$2:$BW$29,(MATCH($L45,Reajuste!$C$2:$BW$2,0)+2),FALSE)</f>
        <v>#N/A</v>
      </c>
      <c r="N45" s="259"/>
      <c r="O45" s="115" t="e">
        <f>VLOOKUP($K45,Reajuste!$A$2:$CW$29,(MATCH($N45,Reajuste!$C$2:$CW$2,0)+2),FALSE)</f>
        <v>#N/A</v>
      </c>
      <c r="P45" s="113">
        <f t="shared" si="0"/>
        <v>0</v>
      </c>
      <c r="Q45" s="113">
        <f t="shared" si="1"/>
        <v>0</v>
      </c>
      <c r="R45" s="113">
        <f t="shared" si="2"/>
        <v>0</v>
      </c>
      <c r="S45" s="113">
        <f t="shared" si="3"/>
        <v>0</v>
      </c>
      <c r="T45" s="113">
        <f t="shared" si="4"/>
        <v>0</v>
      </c>
      <c r="U45" s="113">
        <f t="shared" si="5"/>
        <v>0</v>
      </c>
      <c r="V45" s="4"/>
      <c r="W45" s="4"/>
      <c r="X45" s="4"/>
      <c r="Y45" s="4"/>
      <c r="Z45" s="4"/>
    </row>
    <row r="46" spans="1:26" ht="14.25" customHeight="1">
      <c r="A46" s="256"/>
      <c r="B46" s="257"/>
      <c r="C46" s="112" t="str">
        <f>IF(OR($B46="ANP",$B46="DAER",$B46="CONSULTORIA DNIT",$B46="PREGÃO ELETRÔNICO",$B46="DMLU",$B46="DMAE",$B46="CEEE",$B46="EPTC",$B46="ORSE",$B46="SEINFRA",$B46="CREA",$B46="CAU",$B46="CEHOP",$B46="SIURB",$B46="DER-PR",$B46="SUDECAP",$B46=Aux.!$F$24,$B46=Aux.!$F$25),VLOOKUP($A46,#REF!,3,FALSE),IF($B46="SICRO EQUIP.",VLOOKUP($A46,#REF!,2,FALSE),IF($B46="CCU",VLOOKUP($A46,#REF!,2,FALSE),IF($B46="MERCADO",VLOOKUP($A46,#REF!,2,FALSE),IF($B46="PLEO",VLOOKUP($A46,#REF!,2,FALSE),IF($B46="SICRO",VLOOKUP($A46,#REF!,2,FALSE),IF($B46="SINAPI",IFERROR((VLOOKUP($A46,#REF!,2,FALSE)),(VLOOKUP($A46,#REF!,2,FALSE))),"-")))))))</f>
        <v>-</v>
      </c>
      <c r="D46" s="95" t="str">
        <f>IF(OR($B46="ANP",$B46="DAER",$B46="CONSULTORIA DNIT",$B46="PREGÃO ELETRÔNICO",$B46="DMLU",$B46="DMAE",$B46="CEEE",$B46="EPTC",$B46="ORSE",$B46="SEINFRA",$B46="CREA",$B46="CAU",$B46="CEHOP",$B46="SIURB",$B46="DER-PR",$B46="SUDECAP",$B46=Aux.!$F$24,$B46=Aux.!$F$25),VLOOKUP($A46,#REF!,4,FALSE),IF($B46="SICRO EQUIP.","H",IF($B46="CCU",VLOOKUP($A46,#REF!,3,FALSE),IF($B46="MERCADO",VLOOKUP($A46,#REF!,10,FALSE),IF($B46="PLEO",VLOOKUP($A46,#REF!,3,FALSE),IF($B46="SICRO",VLOOKUP($A46,#REF!,3,FALSE),IF($B46="SINAPI",IFERROR((VLOOKUP($A46,#REF!,3,FALSE)),(VLOOKUP($A46,#REF!,3,FALSE))),"-")))))))</f>
        <v>-</v>
      </c>
      <c r="E46" s="113" t="str">
        <f>IF(OR($B46="ANP",$B46="DAER",$B46="CONSULTORIA DNIT",$B46="PREGÃO ELETRÔNICO",$B46="DMLU",$B46="DMAE",$B46="CEEE",$B46="EPTC",$B46="ORSE",$B46="SEINFRA",$B46="CREA",$B46="CAU",$B46="CEHOP",$B46="SIURB",$B46="DER-PR",$B46="SUDECAP",$B46=Aux.!$F$24,$B46=Aux.!$F$25),VLOOKUP($A46,#REF!,6,FALSE),IF($B46="CCU",VLOOKUP($A46,#REF!,5,FALSE),IF($B46="MERCADO",VLOOKUP($A46,#REF!,7,FALSE),IF($B46="PLEO",VLOOKUP($A46,#REF!,4,FALSE),IF($B46="SICRO",VLOOKUP($A46,#REF!,5,FALSE),IF($B46="SINAPI",IFERROR((VLOOKUP($A46,#REF!,18,FALSE)),),"-"))))))</f>
        <v>-</v>
      </c>
      <c r="F46" s="113" t="str">
        <f>IF(OR($B46="ANP",$B46="DAER",$B46="CONSULTORIA DNIT",$B46="PREGÃO ELETRÔNICO",$B46="DMLU",$B46="DMAE",$B46="CEEE",$B46="EPTC",$B46="ORSE",$B46="SEINFRA",$B46="CREA",$B46="CAU",$B46="CEHOP",$B46="SIURB",$B46="DER-PR",$B46="SUDECAP",$B46=Aux.!$F$24,$B46=Aux.!$F$25),VLOOKUP($A46,#REF!,7,FALSE),IF($B46="CCU",VLOOKUP($A46,#REF!,6,FALSE),IF($B46="MERCADO",VLOOKUP($A46,#REF!,8,FALSE),IF($B46="PLEO",VLOOKUP($A46,#REF!,4,FALSE),IF($B46="SICRO",VLOOKUP($A46,#REF!,6,FALSE),IF($B46="SINAPI",IFERROR(SUM((VLOOKUP($A46,#REF!,14,FALSE)),VLOOKUP($A46,#REF!,20,FALSE),VLOOKUP($A46,#REF!,22,FALSE)),),"-"))))))</f>
        <v>-</v>
      </c>
      <c r="G46" s="113" t="str">
        <f>IF(OR($B46="ANP",$B46="DAER",$B46="CONSULTORIA DNIT",$B46="PREGÃO ELETRÔNICO",$B46="DMLU",$B46="DMAE",$B46="CEEE",$B46="EPTC",$B46="ORSE",$B46="SEINFRA",$B46="CREA",$B46="CAU",$B46="CEHOP",$B46="SIURB",$B46="DER-PR",$B46="SUDECAP",$B46=Aux.!$F$24,$B46=Aux.!$F$25),VLOOKUP($A46,#REF!,8,FALSE),IF($B46="CCU",VLOOKUP($A46,#REF!,7,FALSE),IF($B46="MERCADO",VLOOKUP($A46,#REF!,9,FALSE),IF($B46="PLEO",VLOOKUP($A46,#REF!,4,FALSE),IF($B46="SICRO",VLOOKUP($A46,#REF!,7,FALSE),IF($B46="SINAPI",IFERROR((VLOOKUP($A46,#REF!,16,FALSE)),(VLOOKUP($A46,#REF!,5,FALSE))),"-"))))))</f>
        <v>-</v>
      </c>
      <c r="H46" s="113" t="str">
        <f>IF(OR($B46="ANP",$B46="DAER",$B46="CONSULTORIA DNIT",$B46="PREGÃO ELETRÔNICO",$B46="DMLU",$B46="DMAE",$B46="CEEE",$B46="EPTC",$B46="ORSE",$B46="SEINFRA",$B46="CREA",$B46="CAU",$B46="CEHOP",$B46="SIURB",$B46="DER-PR",$B46="SUDECAP",$B46=Aux.!$F$24,$B46=Aux.!$F$25),VLOOKUP($A46,#REF!,5,FALSE),IF($B46="CCU",VLOOKUP($A46,#REF!,4,FALSE),IF($B46="MERCADO",VLOOKUP($A46,#REF!,6,FALSE),IF($B46="PLEO",VLOOKUP($A46,#REF!,4,FALSE),IF($B46="SICRO",VLOOKUP($A46,#REF!,4,FALSE),IF($B46="SINAPI",IFERROR((VLOOKUP($A46,#REF!,5,FALSE)),(VLOOKUP($A46,#REF!,5,FALSE))),"-"))))))</f>
        <v>-</v>
      </c>
      <c r="I46" s="114">
        <f>IF($B46="SICRO EQUIP.",VLOOKUP($A46,#REF!,10,FALSE),0)</f>
        <v>0</v>
      </c>
      <c r="J46" s="114">
        <f>IF($B46="SICRO EQUIP.",VLOOKUP($A46,#REF!,11,FALSE),0)</f>
        <v>0</v>
      </c>
      <c r="K46" s="258"/>
      <c r="L46" s="259"/>
      <c r="M46" s="115" t="e">
        <f>VLOOKUP($K46,Reajuste!$A$2:$BW$29,(MATCH($L46,Reajuste!$C$2:$BW$2,0)+2),FALSE)</f>
        <v>#N/A</v>
      </c>
      <c r="N46" s="259"/>
      <c r="O46" s="115" t="e">
        <f>VLOOKUP($K46,Reajuste!$A$2:$CW$29,(MATCH($N46,Reajuste!$C$2:$CW$2,0)+2),FALSE)</f>
        <v>#N/A</v>
      </c>
      <c r="P46" s="113">
        <f t="shared" si="0"/>
        <v>0</v>
      </c>
      <c r="Q46" s="113">
        <f t="shared" si="1"/>
        <v>0</v>
      </c>
      <c r="R46" s="113">
        <f t="shared" si="2"/>
        <v>0</v>
      </c>
      <c r="S46" s="113">
        <f t="shared" si="3"/>
        <v>0</v>
      </c>
      <c r="T46" s="113">
        <f t="shared" si="4"/>
        <v>0</v>
      </c>
      <c r="U46" s="113">
        <f t="shared" si="5"/>
        <v>0</v>
      </c>
      <c r="V46" s="4"/>
      <c r="W46" s="4"/>
      <c r="X46" s="4"/>
      <c r="Y46" s="4"/>
      <c r="Z46" s="4"/>
    </row>
    <row r="47" spans="1:26" ht="14.25" customHeight="1">
      <c r="A47" s="256"/>
      <c r="B47" s="257"/>
      <c r="C47" s="112" t="str">
        <f>IF(OR($B47="ANP",$B47="DAER",$B47="CONSULTORIA DNIT",$B47="PREGÃO ELETRÔNICO",$B47="DMLU",$B47="DMAE",$B47="CEEE",$B47="EPTC",$B47="ORSE",$B47="SEINFRA",$B47="CREA",$B47="CAU",$B47="CEHOP",$B47="SIURB",$B47="DER-PR",$B47="SUDECAP",$B47=Aux.!$F$24,$B47=Aux.!$F$25),VLOOKUP($A47,#REF!,3,FALSE),IF($B47="SICRO EQUIP.",VLOOKUP($A47,#REF!,2,FALSE),IF($B47="CCU",VLOOKUP($A47,#REF!,2,FALSE),IF($B47="MERCADO",VLOOKUP($A47,#REF!,2,FALSE),IF($B47="PLEO",VLOOKUP($A47,#REF!,2,FALSE),IF($B47="SICRO",VLOOKUP($A47,#REF!,2,FALSE),IF($B47="SINAPI",IFERROR((VLOOKUP($A47,#REF!,2,FALSE)),(VLOOKUP($A47,#REF!,2,FALSE))),"-")))))))</f>
        <v>-</v>
      </c>
      <c r="D47" s="95" t="str">
        <f>IF(OR($B47="ANP",$B47="DAER",$B47="CONSULTORIA DNIT",$B47="PREGÃO ELETRÔNICO",$B47="DMLU",$B47="DMAE",$B47="CEEE",$B47="EPTC",$B47="ORSE",$B47="SEINFRA",$B47="CREA",$B47="CAU",$B47="CEHOP",$B47="SIURB",$B47="DER-PR",$B47="SUDECAP",$B47=Aux.!$F$24,$B47=Aux.!$F$25),VLOOKUP($A47,#REF!,4,FALSE),IF($B47="SICRO EQUIP.","H",IF($B47="CCU",VLOOKUP($A47,#REF!,3,FALSE),IF($B47="MERCADO",VLOOKUP($A47,#REF!,10,FALSE),IF($B47="PLEO",VLOOKUP($A47,#REF!,3,FALSE),IF($B47="SICRO",VLOOKUP($A47,#REF!,3,FALSE),IF($B47="SINAPI",IFERROR((VLOOKUP($A47,#REF!,3,FALSE)),(VLOOKUP($A47,#REF!,3,FALSE))),"-")))))))</f>
        <v>-</v>
      </c>
      <c r="E47" s="113" t="str">
        <f>IF(OR($B47="ANP",$B47="DAER",$B47="CONSULTORIA DNIT",$B47="PREGÃO ELETRÔNICO",$B47="DMLU",$B47="DMAE",$B47="CEEE",$B47="EPTC",$B47="ORSE",$B47="SEINFRA",$B47="CREA",$B47="CAU",$B47="CEHOP",$B47="SIURB",$B47="DER-PR",$B47="SUDECAP",$B47=Aux.!$F$24,$B47=Aux.!$F$25),VLOOKUP($A47,#REF!,6,FALSE),IF($B47="CCU",VLOOKUP($A47,#REF!,5,FALSE),IF($B47="MERCADO",VLOOKUP($A47,#REF!,7,FALSE),IF($B47="PLEO",VLOOKUP($A47,#REF!,4,FALSE),IF($B47="SICRO",VLOOKUP($A47,#REF!,5,FALSE),IF($B47="SINAPI",IFERROR((VLOOKUP($A47,#REF!,18,FALSE)),),"-"))))))</f>
        <v>-</v>
      </c>
      <c r="F47" s="113" t="str">
        <f>IF(OR($B47="ANP",$B47="DAER",$B47="CONSULTORIA DNIT",$B47="PREGÃO ELETRÔNICO",$B47="DMLU",$B47="DMAE",$B47="CEEE",$B47="EPTC",$B47="ORSE",$B47="SEINFRA",$B47="CREA",$B47="CAU",$B47="CEHOP",$B47="SIURB",$B47="DER-PR",$B47="SUDECAP",$B47=Aux.!$F$24,$B47=Aux.!$F$25),VLOOKUP($A47,#REF!,7,FALSE),IF($B47="CCU",VLOOKUP($A47,#REF!,6,FALSE),IF($B47="MERCADO",VLOOKUP($A47,#REF!,8,FALSE),IF($B47="PLEO",VLOOKUP($A47,#REF!,4,FALSE),IF($B47="SICRO",VLOOKUP($A47,#REF!,6,FALSE),IF($B47="SINAPI",IFERROR(SUM((VLOOKUP($A47,#REF!,14,FALSE)),VLOOKUP($A47,#REF!,20,FALSE),VLOOKUP($A47,#REF!,22,FALSE)),),"-"))))))</f>
        <v>-</v>
      </c>
      <c r="G47" s="113" t="str">
        <f>IF(OR($B47="ANP",$B47="DAER",$B47="CONSULTORIA DNIT",$B47="PREGÃO ELETRÔNICO",$B47="DMLU",$B47="DMAE",$B47="CEEE",$B47="EPTC",$B47="ORSE",$B47="SEINFRA",$B47="CREA",$B47="CAU",$B47="CEHOP",$B47="SIURB",$B47="DER-PR",$B47="SUDECAP",$B47=Aux.!$F$24,$B47=Aux.!$F$25),VLOOKUP($A47,#REF!,8,FALSE),IF($B47="CCU",VLOOKUP($A47,#REF!,7,FALSE),IF($B47="MERCADO",VLOOKUP($A47,#REF!,9,FALSE),IF($B47="PLEO",VLOOKUP($A47,#REF!,4,FALSE),IF($B47="SICRO",VLOOKUP($A47,#REF!,7,FALSE),IF($B47="SINAPI",IFERROR((VLOOKUP($A47,#REF!,16,FALSE)),(VLOOKUP($A47,#REF!,5,FALSE))),"-"))))))</f>
        <v>-</v>
      </c>
      <c r="H47" s="113" t="str">
        <f>IF(OR($B47="ANP",$B47="DAER",$B47="CONSULTORIA DNIT",$B47="PREGÃO ELETRÔNICO",$B47="DMLU",$B47="DMAE",$B47="CEEE",$B47="EPTC",$B47="ORSE",$B47="SEINFRA",$B47="CREA",$B47="CAU",$B47="CEHOP",$B47="SIURB",$B47="DER-PR",$B47="SUDECAP",$B47=Aux.!$F$24,$B47=Aux.!$F$25),VLOOKUP($A47,#REF!,5,FALSE),IF($B47="CCU",VLOOKUP($A47,#REF!,4,FALSE),IF($B47="MERCADO",VLOOKUP($A47,#REF!,6,FALSE),IF($B47="PLEO",VLOOKUP($A47,#REF!,4,FALSE),IF($B47="SICRO",VLOOKUP($A47,#REF!,4,FALSE),IF($B47="SINAPI",IFERROR((VLOOKUP($A47,#REF!,5,FALSE)),(VLOOKUP($A47,#REF!,5,FALSE))),"-"))))))</f>
        <v>-</v>
      </c>
      <c r="I47" s="114">
        <f>IF($B47="SICRO EQUIP.",VLOOKUP($A47,#REF!,10,FALSE),0)</f>
        <v>0</v>
      </c>
      <c r="J47" s="114">
        <f>IF($B47="SICRO EQUIP.",VLOOKUP($A47,#REF!,11,FALSE),0)</f>
        <v>0</v>
      </c>
      <c r="K47" s="258"/>
      <c r="L47" s="259"/>
      <c r="M47" s="115" t="e">
        <f>VLOOKUP($K47,Reajuste!$A$2:$BW$29,(MATCH($L47,Reajuste!$C$2:$BW$2,0)+2),FALSE)</f>
        <v>#N/A</v>
      </c>
      <c r="N47" s="259"/>
      <c r="O47" s="115" t="e">
        <f>VLOOKUP($K47,Reajuste!$A$2:$CW$29,(MATCH($N47,Reajuste!$C$2:$CW$2,0)+2),FALSE)</f>
        <v>#N/A</v>
      </c>
      <c r="P47" s="113">
        <f t="shared" si="0"/>
        <v>0</v>
      </c>
      <c r="Q47" s="113">
        <f t="shared" si="1"/>
        <v>0</v>
      </c>
      <c r="R47" s="113">
        <f t="shared" si="2"/>
        <v>0</v>
      </c>
      <c r="S47" s="113">
        <f t="shared" si="3"/>
        <v>0</v>
      </c>
      <c r="T47" s="113">
        <f t="shared" si="4"/>
        <v>0</v>
      </c>
      <c r="U47" s="113">
        <f t="shared" si="5"/>
        <v>0</v>
      </c>
      <c r="V47" s="4"/>
      <c r="W47" s="4"/>
      <c r="X47" s="4"/>
      <c r="Y47" s="4"/>
      <c r="Z47" s="4"/>
    </row>
    <row r="48" spans="1:26" ht="14.25" customHeight="1">
      <c r="A48" s="256"/>
      <c r="B48" s="257"/>
      <c r="C48" s="112" t="str">
        <f>IF(OR($B48="ANP",$B48="DAER",$B48="CONSULTORIA DNIT",$B48="PREGÃO ELETRÔNICO",$B48="DMLU",$B48="DMAE",$B48="CEEE",$B48="EPTC",$B48="ORSE",$B48="SEINFRA",$B48="CREA",$B48="CAU",$B48="CEHOP",$B48="SIURB",$B48="DER-PR",$B48="SUDECAP",$B48=Aux.!$F$24,$B48=Aux.!$F$25),VLOOKUP($A48,#REF!,3,FALSE),IF($B48="SICRO EQUIP.",VLOOKUP($A48,#REF!,2,FALSE),IF($B48="CCU",VLOOKUP($A48,#REF!,2,FALSE),IF($B48="MERCADO",VLOOKUP($A48,#REF!,2,FALSE),IF($B48="PLEO",VLOOKUP($A48,#REF!,2,FALSE),IF($B48="SICRO",VLOOKUP($A48,#REF!,2,FALSE),IF($B48="SINAPI",IFERROR((VLOOKUP($A48,#REF!,2,FALSE)),(VLOOKUP($A48,#REF!,2,FALSE))),"-")))))))</f>
        <v>-</v>
      </c>
      <c r="D48" s="95" t="str">
        <f>IF(OR($B48="ANP",$B48="DAER",$B48="CONSULTORIA DNIT",$B48="PREGÃO ELETRÔNICO",$B48="DMLU",$B48="DMAE",$B48="CEEE",$B48="EPTC",$B48="ORSE",$B48="SEINFRA",$B48="CREA",$B48="CAU",$B48="CEHOP",$B48="SIURB",$B48="DER-PR",$B48="SUDECAP",$B48=Aux.!$F$24,$B48=Aux.!$F$25),VLOOKUP($A48,#REF!,4,FALSE),IF($B48="SICRO EQUIP.","H",IF($B48="CCU",VLOOKUP($A48,#REF!,3,FALSE),IF($B48="MERCADO",VLOOKUP($A48,#REF!,10,FALSE),IF($B48="PLEO",VLOOKUP($A48,#REF!,3,FALSE),IF($B48="SICRO",VLOOKUP($A48,#REF!,3,FALSE),IF($B48="SINAPI",IFERROR((VLOOKUP($A48,#REF!,3,FALSE)),(VLOOKUP($A48,#REF!,3,FALSE))),"-")))))))</f>
        <v>-</v>
      </c>
      <c r="E48" s="113" t="str">
        <f>IF(OR($B48="ANP",$B48="DAER",$B48="CONSULTORIA DNIT",$B48="PREGÃO ELETRÔNICO",$B48="DMLU",$B48="DMAE",$B48="CEEE",$B48="EPTC",$B48="ORSE",$B48="SEINFRA",$B48="CREA",$B48="CAU",$B48="CEHOP",$B48="SIURB",$B48="DER-PR",$B48="SUDECAP",$B48=Aux.!$F$24,$B48=Aux.!$F$25),VLOOKUP($A48,#REF!,6,FALSE),IF($B48="CCU",VLOOKUP($A48,#REF!,5,FALSE),IF($B48="MERCADO",VLOOKUP($A48,#REF!,7,FALSE),IF($B48="PLEO",VLOOKUP($A48,#REF!,4,FALSE),IF($B48="SICRO",VLOOKUP($A48,#REF!,5,FALSE),IF($B48="SINAPI",IFERROR((VLOOKUP($A48,#REF!,18,FALSE)),),"-"))))))</f>
        <v>-</v>
      </c>
      <c r="F48" s="113" t="str">
        <f>IF(OR($B48="ANP",$B48="DAER",$B48="CONSULTORIA DNIT",$B48="PREGÃO ELETRÔNICO",$B48="DMLU",$B48="DMAE",$B48="CEEE",$B48="EPTC",$B48="ORSE",$B48="SEINFRA",$B48="CREA",$B48="CAU",$B48="CEHOP",$B48="SIURB",$B48="DER-PR",$B48="SUDECAP",$B48=Aux.!$F$24,$B48=Aux.!$F$25),VLOOKUP($A48,#REF!,7,FALSE),IF($B48="CCU",VLOOKUP($A48,#REF!,6,FALSE),IF($B48="MERCADO",VLOOKUP($A48,#REF!,8,FALSE),IF($B48="PLEO",VLOOKUP($A48,#REF!,4,FALSE),IF($B48="SICRO",VLOOKUP($A48,#REF!,6,FALSE),IF($B48="SINAPI",IFERROR(SUM((VLOOKUP($A48,#REF!,14,FALSE)),VLOOKUP($A48,#REF!,20,FALSE),VLOOKUP($A48,#REF!,22,FALSE)),),"-"))))))</f>
        <v>-</v>
      </c>
      <c r="G48" s="113" t="str">
        <f>IF(OR($B48="ANP",$B48="DAER",$B48="CONSULTORIA DNIT",$B48="PREGÃO ELETRÔNICO",$B48="DMLU",$B48="DMAE",$B48="CEEE",$B48="EPTC",$B48="ORSE",$B48="SEINFRA",$B48="CREA",$B48="CAU",$B48="CEHOP",$B48="SIURB",$B48="DER-PR",$B48="SUDECAP",$B48=Aux.!$F$24,$B48=Aux.!$F$25),VLOOKUP($A48,#REF!,8,FALSE),IF($B48="CCU",VLOOKUP($A48,#REF!,7,FALSE),IF($B48="MERCADO",VLOOKUP($A48,#REF!,9,FALSE),IF($B48="PLEO",VLOOKUP($A48,#REF!,4,FALSE),IF($B48="SICRO",VLOOKUP($A48,#REF!,7,FALSE),IF($B48="SINAPI",IFERROR((VLOOKUP($A48,#REF!,16,FALSE)),(VLOOKUP($A48,#REF!,5,FALSE))),"-"))))))</f>
        <v>-</v>
      </c>
      <c r="H48" s="113" t="str">
        <f>IF(OR($B48="ANP",$B48="DAER",$B48="CONSULTORIA DNIT",$B48="PREGÃO ELETRÔNICO",$B48="DMLU",$B48="DMAE",$B48="CEEE",$B48="EPTC",$B48="ORSE",$B48="SEINFRA",$B48="CREA",$B48="CAU",$B48="CEHOP",$B48="SIURB",$B48="DER-PR",$B48="SUDECAP",$B48=Aux.!$F$24,$B48=Aux.!$F$25),VLOOKUP($A48,#REF!,5,FALSE),IF($B48="CCU",VLOOKUP($A48,#REF!,4,FALSE),IF($B48="MERCADO",VLOOKUP($A48,#REF!,6,FALSE),IF($B48="PLEO",VLOOKUP($A48,#REF!,4,FALSE),IF($B48="SICRO",VLOOKUP($A48,#REF!,4,FALSE),IF($B48="SINAPI",IFERROR((VLOOKUP($A48,#REF!,5,FALSE)),(VLOOKUP($A48,#REF!,5,FALSE))),"-"))))))</f>
        <v>-</v>
      </c>
      <c r="I48" s="114">
        <f>IF($B48="SICRO EQUIP.",VLOOKUP($A48,#REF!,10,FALSE),0)</f>
        <v>0</v>
      </c>
      <c r="J48" s="114">
        <f>IF($B48="SICRO EQUIP.",VLOOKUP($A48,#REF!,11,FALSE),0)</f>
        <v>0</v>
      </c>
      <c r="K48" s="258"/>
      <c r="L48" s="259"/>
      <c r="M48" s="115" t="e">
        <f>VLOOKUP($K48,Reajuste!$A$2:$BW$29,(MATCH($L48,Reajuste!$C$2:$BW$2,0)+2),FALSE)</f>
        <v>#N/A</v>
      </c>
      <c r="N48" s="259"/>
      <c r="O48" s="115" t="e">
        <f>VLOOKUP($K48,Reajuste!$A$2:$CW$29,(MATCH($N48,Reajuste!$C$2:$CW$2,0)+2),FALSE)</f>
        <v>#N/A</v>
      </c>
      <c r="P48" s="113">
        <f t="shared" si="0"/>
        <v>0</v>
      </c>
      <c r="Q48" s="113">
        <f t="shared" si="1"/>
        <v>0</v>
      </c>
      <c r="R48" s="113">
        <f t="shared" si="2"/>
        <v>0</v>
      </c>
      <c r="S48" s="113">
        <f t="shared" si="3"/>
        <v>0</v>
      </c>
      <c r="T48" s="113">
        <f t="shared" si="4"/>
        <v>0</v>
      </c>
      <c r="U48" s="113">
        <f t="shared" si="5"/>
        <v>0</v>
      </c>
      <c r="V48" s="4"/>
      <c r="W48" s="4"/>
      <c r="X48" s="4"/>
      <c r="Y48" s="4"/>
      <c r="Z48" s="4"/>
    </row>
    <row r="49" spans="1:26" ht="14.25" customHeight="1">
      <c r="A49" s="256"/>
      <c r="B49" s="257"/>
      <c r="C49" s="112" t="str">
        <f>IF(OR($B49="ANP",$B49="DAER",$B49="CONSULTORIA DNIT",$B49="PREGÃO ELETRÔNICO",$B49="DMLU",$B49="DMAE",$B49="CEEE",$B49="EPTC",$B49="ORSE",$B49="SEINFRA",$B49="CREA",$B49="CAU",$B49="CEHOP",$B49="SIURB",$B49="DER-PR",$B49="SUDECAP",$B49=Aux.!$F$24,$B49=Aux.!$F$25),VLOOKUP($A49,#REF!,3,FALSE),IF($B49="SICRO EQUIP.",VLOOKUP($A49,#REF!,2,FALSE),IF($B49="CCU",VLOOKUP($A49,#REF!,2,FALSE),IF($B49="MERCADO",VLOOKUP($A49,#REF!,2,FALSE),IF($B49="PLEO",VLOOKUP($A49,#REF!,2,FALSE),IF($B49="SICRO",VLOOKUP($A49,#REF!,2,FALSE),IF($B49="SINAPI",IFERROR((VLOOKUP($A49,#REF!,2,FALSE)),(VLOOKUP($A49,#REF!,2,FALSE))),"-")))))))</f>
        <v>-</v>
      </c>
      <c r="D49" s="95" t="str">
        <f>IF(OR($B49="ANP",$B49="DAER",$B49="CONSULTORIA DNIT",$B49="PREGÃO ELETRÔNICO",$B49="DMLU",$B49="DMAE",$B49="CEEE",$B49="EPTC",$B49="ORSE",$B49="SEINFRA",$B49="CREA",$B49="CAU",$B49="CEHOP",$B49="SIURB",$B49="DER-PR",$B49="SUDECAP",$B49=Aux.!$F$24,$B49=Aux.!$F$25),VLOOKUP($A49,#REF!,4,FALSE),IF($B49="SICRO EQUIP.","H",IF($B49="CCU",VLOOKUP($A49,#REF!,3,FALSE),IF($B49="MERCADO",VLOOKUP($A49,#REF!,10,FALSE),IF($B49="PLEO",VLOOKUP($A49,#REF!,3,FALSE),IF($B49="SICRO",VLOOKUP($A49,#REF!,3,FALSE),IF($B49="SINAPI",IFERROR((VLOOKUP($A49,#REF!,3,FALSE)),(VLOOKUP($A49,#REF!,3,FALSE))),"-")))))))</f>
        <v>-</v>
      </c>
      <c r="E49" s="113" t="str">
        <f>IF(OR($B49="ANP",$B49="DAER",$B49="CONSULTORIA DNIT",$B49="PREGÃO ELETRÔNICO",$B49="DMLU",$B49="DMAE",$B49="CEEE",$B49="EPTC",$B49="ORSE",$B49="SEINFRA",$B49="CREA",$B49="CAU",$B49="CEHOP",$B49="SIURB",$B49="DER-PR",$B49="SUDECAP",$B49=Aux.!$F$24,$B49=Aux.!$F$25),VLOOKUP($A49,#REF!,6,FALSE),IF($B49="CCU",VLOOKUP($A49,#REF!,5,FALSE),IF($B49="MERCADO",VLOOKUP($A49,#REF!,7,FALSE),IF($B49="PLEO",VLOOKUP($A49,#REF!,4,FALSE),IF($B49="SICRO",VLOOKUP($A49,#REF!,5,FALSE),IF($B49="SINAPI",IFERROR((VLOOKUP($A49,#REF!,18,FALSE)),),"-"))))))</f>
        <v>-</v>
      </c>
      <c r="F49" s="113" t="str">
        <f>IF(OR($B49="ANP",$B49="DAER",$B49="CONSULTORIA DNIT",$B49="PREGÃO ELETRÔNICO",$B49="DMLU",$B49="DMAE",$B49="CEEE",$B49="EPTC",$B49="ORSE",$B49="SEINFRA",$B49="CREA",$B49="CAU",$B49="CEHOP",$B49="SIURB",$B49="DER-PR",$B49="SUDECAP",$B49=Aux.!$F$24,$B49=Aux.!$F$25),VLOOKUP($A49,#REF!,7,FALSE),IF($B49="CCU",VLOOKUP($A49,#REF!,6,FALSE),IF($B49="MERCADO",VLOOKUP($A49,#REF!,8,FALSE),IF($B49="PLEO",VLOOKUP($A49,#REF!,4,FALSE),IF($B49="SICRO",VLOOKUP($A49,#REF!,6,FALSE),IF($B49="SINAPI",IFERROR(SUM((VLOOKUP($A49,#REF!,14,FALSE)),VLOOKUP($A49,#REF!,20,FALSE),VLOOKUP($A49,#REF!,22,FALSE)),),"-"))))))</f>
        <v>-</v>
      </c>
      <c r="G49" s="113" t="str">
        <f>IF(OR($B49="ANP",$B49="DAER",$B49="CONSULTORIA DNIT",$B49="PREGÃO ELETRÔNICO",$B49="DMLU",$B49="DMAE",$B49="CEEE",$B49="EPTC",$B49="ORSE",$B49="SEINFRA",$B49="CREA",$B49="CAU",$B49="CEHOP",$B49="SIURB",$B49="DER-PR",$B49="SUDECAP",$B49=Aux.!$F$24,$B49=Aux.!$F$25),VLOOKUP($A49,#REF!,8,FALSE),IF($B49="CCU",VLOOKUP($A49,#REF!,7,FALSE),IF($B49="MERCADO",VLOOKUP($A49,#REF!,9,FALSE),IF($B49="PLEO",VLOOKUP($A49,#REF!,4,FALSE),IF($B49="SICRO",VLOOKUP($A49,#REF!,7,FALSE),IF($B49="SINAPI",IFERROR((VLOOKUP($A49,#REF!,16,FALSE)),(VLOOKUP($A49,#REF!,5,FALSE))),"-"))))))</f>
        <v>-</v>
      </c>
      <c r="H49" s="113" t="str">
        <f>IF(OR($B49="ANP",$B49="DAER",$B49="CONSULTORIA DNIT",$B49="PREGÃO ELETRÔNICO",$B49="DMLU",$B49="DMAE",$B49="CEEE",$B49="EPTC",$B49="ORSE",$B49="SEINFRA",$B49="CREA",$B49="CAU",$B49="CEHOP",$B49="SIURB",$B49="DER-PR",$B49="SUDECAP",$B49=Aux.!$F$24,$B49=Aux.!$F$25),VLOOKUP($A49,#REF!,5,FALSE),IF($B49="CCU",VLOOKUP($A49,#REF!,4,FALSE),IF($B49="MERCADO",VLOOKUP($A49,#REF!,6,FALSE),IF($B49="PLEO",VLOOKUP($A49,#REF!,4,FALSE),IF($B49="SICRO",VLOOKUP($A49,#REF!,4,FALSE),IF($B49="SINAPI",IFERROR((VLOOKUP($A49,#REF!,5,FALSE)),(VLOOKUP($A49,#REF!,5,FALSE))),"-"))))))</f>
        <v>-</v>
      </c>
      <c r="I49" s="114">
        <f>IF($B49="SICRO EQUIP.",VLOOKUP($A49,#REF!,10,FALSE),0)</f>
        <v>0</v>
      </c>
      <c r="J49" s="114">
        <f>IF($B49="SICRO EQUIP.",VLOOKUP($A49,#REF!,11,FALSE),0)</f>
        <v>0</v>
      </c>
      <c r="K49" s="258"/>
      <c r="L49" s="259"/>
      <c r="M49" s="115" t="e">
        <f>VLOOKUP($K49,Reajuste!$A$2:$BW$29,(MATCH($L49,Reajuste!$C$2:$BW$2,0)+2),FALSE)</f>
        <v>#N/A</v>
      </c>
      <c r="N49" s="259"/>
      <c r="O49" s="115" t="e">
        <f>VLOOKUP($K49,Reajuste!$A$2:$CW$29,(MATCH($N49,Reajuste!$C$2:$CW$2,0)+2),FALSE)</f>
        <v>#N/A</v>
      </c>
      <c r="P49" s="113">
        <f t="shared" si="0"/>
        <v>0</v>
      </c>
      <c r="Q49" s="113">
        <f t="shared" si="1"/>
        <v>0</v>
      </c>
      <c r="R49" s="113">
        <f t="shared" si="2"/>
        <v>0</v>
      </c>
      <c r="S49" s="113">
        <f t="shared" si="3"/>
        <v>0</v>
      </c>
      <c r="T49" s="113">
        <f t="shared" si="4"/>
        <v>0</v>
      </c>
      <c r="U49" s="113">
        <f t="shared" si="5"/>
        <v>0</v>
      </c>
      <c r="V49" s="4"/>
      <c r="W49" s="4"/>
      <c r="X49" s="4"/>
      <c r="Y49" s="4"/>
      <c r="Z49" s="4"/>
    </row>
    <row r="50" spans="1:26" ht="14.25" customHeight="1">
      <c r="A50" s="256"/>
      <c r="B50" s="257"/>
      <c r="C50" s="112" t="str">
        <f>IF(OR($B50="ANP",$B50="DAER",$B50="CONSULTORIA DNIT",$B50="PREGÃO ELETRÔNICO",$B50="DMLU",$B50="DMAE",$B50="CEEE",$B50="EPTC",$B50="ORSE",$B50="SEINFRA",$B50="CREA",$B50="CAU",$B50="CEHOP",$B50="SIURB",$B50="DER-PR",$B50="SUDECAP",$B50=Aux.!$F$24,$B50=Aux.!$F$25),VLOOKUP($A50,#REF!,3,FALSE),IF($B50="SICRO EQUIP.",VLOOKUP($A50,#REF!,2,FALSE),IF($B50="CCU",VLOOKUP($A50,#REF!,2,FALSE),IF($B50="MERCADO",VLOOKUP($A50,#REF!,2,FALSE),IF($B50="PLEO",VLOOKUP($A50,#REF!,2,FALSE),IF($B50="SICRO",VLOOKUP($A50,#REF!,2,FALSE),IF($B50="SINAPI",IFERROR((VLOOKUP($A50,#REF!,2,FALSE)),(VLOOKUP($A50,#REF!,2,FALSE))),"-")))))))</f>
        <v>-</v>
      </c>
      <c r="D50" s="95" t="str">
        <f>IF(OR($B50="ANP",$B50="DAER",$B50="CONSULTORIA DNIT",$B50="PREGÃO ELETRÔNICO",$B50="DMLU",$B50="DMAE",$B50="CEEE",$B50="EPTC",$B50="ORSE",$B50="SEINFRA",$B50="CREA",$B50="CAU",$B50="CEHOP",$B50="SIURB",$B50="DER-PR",$B50="SUDECAP",$B50=Aux.!$F$24,$B50=Aux.!$F$25),VLOOKUP($A50,#REF!,4,FALSE),IF($B50="SICRO EQUIP.","H",IF($B50="CCU",VLOOKUP($A50,#REF!,3,FALSE),IF($B50="MERCADO",VLOOKUP($A50,#REF!,10,FALSE),IF($B50="PLEO",VLOOKUP($A50,#REF!,3,FALSE),IF($B50="SICRO",VLOOKUP($A50,#REF!,3,FALSE),IF($B50="SINAPI",IFERROR((VLOOKUP($A50,#REF!,3,FALSE)),(VLOOKUP($A50,#REF!,3,FALSE))),"-")))))))</f>
        <v>-</v>
      </c>
      <c r="E50" s="113" t="str">
        <f>IF(OR($B50="ANP",$B50="DAER",$B50="CONSULTORIA DNIT",$B50="PREGÃO ELETRÔNICO",$B50="DMLU",$B50="DMAE",$B50="CEEE",$B50="EPTC",$B50="ORSE",$B50="SEINFRA",$B50="CREA",$B50="CAU",$B50="CEHOP",$B50="SIURB",$B50="DER-PR",$B50="SUDECAP",$B50=Aux.!$F$24,$B50=Aux.!$F$25),VLOOKUP($A50,#REF!,6,FALSE),IF($B50="CCU",VLOOKUP($A50,#REF!,5,FALSE),IF($B50="MERCADO",VLOOKUP($A50,#REF!,7,FALSE),IF($B50="PLEO",VLOOKUP($A50,#REF!,4,FALSE),IF($B50="SICRO",VLOOKUP($A50,#REF!,5,FALSE),IF($B50="SINAPI",IFERROR((VLOOKUP($A50,#REF!,18,FALSE)),),"-"))))))</f>
        <v>-</v>
      </c>
      <c r="F50" s="113" t="str">
        <f>IF(OR($B50="ANP",$B50="DAER",$B50="CONSULTORIA DNIT",$B50="PREGÃO ELETRÔNICO",$B50="DMLU",$B50="DMAE",$B50="CEEE",$B50="EPTC",$B50="ORSE",$B50="SEINFRA",$B50="CREA",$B50="CAU",$B50="CEHOP",$B50="SIURB",$B50="DER-PR",$B50="SUDECAP",$B50=Aux.!$F$24,$B50=Aux.!$F$25),VLOOKUP($A50,#REF!,7,FALSE),IF($B50="CCU",VLOOKUP($A50,#REF!,6,FALSE),IF($B50="MERCADO",VLOOKUP($A50,#REF!,8,FALSE),IF($B50="PLEO",VLOOKUP($A50,#REF!,4,FALSE),IF($B50="SICRO",VLOOKUP($A50,#REF!,6,FALSE),IF($B50="SINAPI",IFERROR(SUM((VLOOKUP($A50,#REF!,14,FALSE)),VLOOKUP($A50,#REF!,20,FALSE),VLOOKUP($A50,#REF!,22,FALSE)),),"-"))))))</f>
        <v>-</v>
      </c>
      <c r="G50" s="113" t="str">
        <f>IF(OR($B50="ANP",$B50="DAER",$B50="CONSULTORIA DNIT",$B50="PREGÃO ELETRÔNICO",$B50="DMLU",$B50="DMAE",$B50="CEEE",$B50="EPTC",$B50="ORSE",$B50="SEINFRA",$B50="CREA",$B50="CAU",$B50="CEHOP",$B50="SIURB",$B50="DER-PR",$B50="SUDECAP",$B50=Aux.!$F$24,$B50=Aux.!$F$25),VLOOKUP($A50,#REF!,8,FALSE),IF($B50="CCU",VLOOKUP($A50,#REF!,7,FALSE),IF($B50="MERCADO",VLOOKUP($A50,#REF!,9,FALSE),IF($B50="PLEO",VLOOKUP($A50,#REF!,4,FALSE),IF($B50="SICRO",VLOOKUP($A50,#REF!,7,FALSE),IF($B50="SINAPI",IFERROR((VLOOKUP($A50,#REF!,16,FALSE)),(VLOOKUP($A50,#REF!,5,FALSE))),"-"))))))</f>
        <v>-</v>
      </c>
      <c r="H50" s="113" t="str">
        <f>IF(OR($B50="ANP",$B50="DAER",$B50="CONSULTORIA DNIT",$B50="PREGÃO ELETRÔNICO",$B50="DMLU",$B50="DMAE",$B50="CEEE",$B50="EPTC",$B50="ORSE",$B50="SEINFRA",$B50="CREA",$B50="CAU",$B50="CEHOP",$B50="SIURB",$B50="DER-PR",$B50="SUDECAP",$B50=Aux.!$F$24,$B50=Aux.!$F$25),VLOOKUP($A50,#REF!,5,FALSE),IF($B50="CCU",VLOOKUP($A50,#REF!,4,FALSE),IF($B50="MERCADO",VLOOKUP($A50,#REF!,6,FALSE),IF($B50="PLEO",VLOOKUP($A50,#REF!,4,FALSE),IF($B50="SICRO",VLOOKUP($A50,#REF!,4,FALSE),IF($B50="SINAPI",IFERROR((VLOOKUP($A50,#REF!,5,FALSE)),(VLOOKUP($A50,#REF!,5,FALSE))),"-"))))))</f>
        <v>-</v>
      </c>
      <c r="I50" s="114">
        <f>IF($B50="SICRO EQUIP.",VLOOKUP($A50,#REF!,10,FALSE),0)</f>
        <v>0</v>
      </c>
      <c r="J50" s="114">
        <f>IF($B50="SICRO EQUIP.",VLOOKUP($A50,#REF!,11,FALSE),0)</f>
        <v>0</v>
      </c>
      <c r="K50" s="258"/>
      <c r="L50" s="259"/>
      <c r="M50" s="115" t="e">
        <f>VLOOKUP($K50,Reajuste!$A$2:$BW$29,(MATCH($L50,Reajuste!$C$2:$BW$2,0)+2),FALSE)</f>
        <v>#N/A</v>
      </c>
      <c r="N50" s="259"/>
      <c r="O50" s="115" t="e">
        <f>VLOOKUP($K50,Reajuste!$A$2:$CW$29,(MATCH($N50,Reajuste!$C$2:$CW$2,0)+2),FALSE)</f>
        <v>#N/A</v>
      </c>
      <c r="P50" s="113">
        <f t="shared" si="0"/>
        <v>0</v>
      </c>
      <c r="Q50" s="113">
        <f t="shared" si="1"/>
        <v>0</v>
      </c>
      <c r="R50" s="113">
        <f t="shared" si="2"/>
        <v>0</v>
      </c>
      <c r="S50" s="113">
        <f t="shared" si="3"/>
        <v>0</v>
      </c>
      <c r="T50" s="113">
        <f t="shared" si="4"/>
        <v>0</v>
      </c>
      <c r="U50" s="113">
        <f t="shared" si="5"/>
        <v>0</v>
      </c>
      <c r="V50" s="4"/>
      <c r="W50" s="4"/>
      <c r="X50" s="4"/>
      <c r="Y50" s="4"/>
      <c r="Z50" s="4"/>
    </row>
    <row r="51" spans="1:26" ht="14.25" customHeight="1">
      <c r="A51" s="256"/>
      <c r="B51" s="257"/>
      <c r="C51" s="112" t="str">
        <f>IF(OR($B51="ANP",$B51="DAER",$B51="CONSULTORIA DNIT",$B51="PREGÃO ELETRÔNICO",$B51="DMLU",$B51="DMAE",$B51="CEEE",$B51="EPTC",$B51="ORSE",$B51="SEINFRA",$B51="CREA",$B51="CAU",$B51="CEHOP",$B51="SIURB",$B51="DER-PR",$B51="SUDECAP",$B51=Aux.!$F$24,$B51=Aux.!$F$25),VLOOKUP($A51,#REF!,3,FALSE),IF($B51="SICRO EQUIP.",VLOOKUP($A51,#REF!,2,FALSE),IF($B51="CCU",VLOOKUP($A51,#REF!,2,FALSE),IF($B51="MERCADO",VLOOKUP($A51,#REF!,2,FALSE),IF($B51="PLEO",VLOOKUP($A51,#REF!,2,FALSE),IF($B51="SICRO",VLOOKUP($A51,#REF!,2,FALSE),IF($B51="SINAPI",IFERROR((VLOOKUP($A51,#REF!,2,FALSE)),(VLOOKUP($A51,#REF!,2,FALSE))),"-")))))))</f>
        <v>-</v>
      </c>
      <c r="D51" s="95" t="str">
        <f>IF(OR($B51="ANP",$B51="DAER",$B51="CONSULTORIA DNIT",$B51="PREGÃO ELETRÔNICO",$B51="DMLU",$B51="DMAE",$B51="CEEE",$B51="EPTC",$B51="ORSE",$B51="SEINFRA",$B51="CREA",$B51="CAU",$B51="CEHOP",$B51="SIURB",$B51="DER-PR",$B51="SUDECAP",$B51=Aux.!$F$24,$B51=Aux.!$F$25),VLOOKUP($A51,#REF!,4,FALSE),IF($B51="SICRO EQUIP.","H",IF($B51="CCU",VLOOKUP($A51,#REF!,3,FALSE),IF($B51="MERCADO",VLOOKUP($A51,#REF!,10,FALSE),IF($B51="PLEO",VLOOKUP($A51,#REF!,3,FALSE),IF($B51="SICRO",VLOOKUP($A51,#REF!,3,FALSE),IF($B51="SINAPI",IFERROR((VLOOKUP($A51,#REF!,3,FALSE)),(VLOOKUP($A51,#REF!,3,FALSE))),"-")))))))</f>
        <v>-</v>
      </c>
      <c r="E51" s="113" t="str">
        <f>IF(OR($B51="ANP",$B51="DAER",$B51="CONSULTORIA DNIT",$B51="PREGÃO ELETRÔNICO",$B51="DMLU",$B51="DMAE",$B51="CEEE",$B51="EPTC",$B51="ORSE",$B51="SEINFRA",$B51="CREA",$B51="CAU",$B51="CEHOP",$B51="SIURB",$B51="DER-PR",$B51="SUDECAP",$B51=Aux.!$F$24,$B51=Aux.!$F$25),VLOOKUP($A51,#REF!,6,FALSE),IF($B51="CCU",VLOOKUP($A51,#REF!,5,FALSE),IF($B51="MERCADO",VLOOKUP($A51,#REF!,7,FALSE),IF($B51="PLEO",VLOOKUP($A51,#REF!,4,FALSE),IF($B51="SICRO",VLOOKUP($A51,#REF!,5,FALSE),IF($B51="SINAPI",IFERROR((VLOOKUP($A51,#REF!,18,FALSE)),),"-"))))))</f>
        <v>-</v>
      </c>
      <c r="F51" s="113" t="str">
        <f>IF(OR($B51="ANP",$B51="DAER",$B51="CONSULTORIA DNIT",$B51="PREGÃO ELETRÔNICO",$B51="DMLU",$B51="DMAE",$B51="CEEE",$B51="EPTC",$B51="ORSE",$B51="SEINFRA",$B51="CREA",$B51="CAU",$B51="CEHOP",$B51="SIURB",$B51="DER-PR",$B51="SUDECAP",$B51=Aux.!$F$24,$B51=Aux.!$F$25),VLOOKUP($A51,#REF!,7,FALSE),IF($B51="CCU",VLOOKUP($A51,#REF!,6,FALSE),IF($B51="MERCADO",VLOOKUP($A51,#REF!,8,FALSE),IF($B51="PLEO",VLOOKUP($A51,#REF!,4,FALSE),IF($B51="SICRO",VLOOKUP($A51,#REF!,6,FALSE),IF($B51="SINAPI",IFERROR(SUM((VLOOKUP($A51,#REF!,14,FALSE)),VLOOKUP($A51,#REF!,20,FALSE),VLOOKUP($A51,#REF!,22,FALSE)),),"-"))))))</f>
        <v>-</v>
      </c>
      <c r="G51" s="113" t="str">
        <f>IF(OR($B51="ANP",$B51="DAER",$B51="CONSULTORIA DNIT",$B51="PREGÃO ELETRÔNICO",$B51="DMLU",$B51="DMAE",$B51="CEEE",$B51="EPTC",$B51="ORSE",$B51="SEINFRA",$B51="CREA",$B51="CAU",$B51="CEHOP",$B51="SIURB",$B51="DER-PR",$B51="SUDECAP",$B51=Aux.!$F$24,$B51=Aux.!$F$25),VLOOKUP($A51,#REF!,8,FALSE),IF($B51="CCU",VLOOKUP($A51,#REF!,7,FALSE),IF($B51="MERCADO",VLOOKUP($A51,#REF!,9,FALSE),IF($B51="PLEO",VLOOKUP($A51,#REF!,4,FALSE),IF($B51="SICRO",VLOOKUP($A51,#REF!,7,FALSE),IF($B51="SINAPI",IFERROR((VLOOKUP($A51,#REF!,16,FALSE)),(VLOOKUP($A51,#REF!,5,FALSE))),"-"))))))</f>
        <v>-</v>
      </c>
      <c r="H51" s="113" t="str">
        <f>IF(OR($B51="ANP",$B51="DAER",$B51="CONSULTORIA DNIT",$B51="PREGÃO ELETRÔNICO",$B51="DMLU",$B51="DMAE",$B51="CEEE",$B51="EPTC",$B51="ORSE",$B51="SEINFRA",$B51="CREA",$B51="CAU",$B51="CEHOP",$B51="SIURB",$B51="DER-PR",$B51="SUDECAP",$B51=Aux.!$F$24,$B51=Aux.!$F$25),VLOOKUP($A51,#REF!,5,FALSE),IF($B51="CCU",VLOOKUP($A51,#REF!,4,FALSE),IF($B51="MERCADO",VLOOKUP($A51,#REF!,6,FALSE),IF($B51="PLEO",VLOOKUP($A51,#REF!,4,FALSE),IF($B51="SICRO",VLOOKUP($A51,#REF!,4,FALSE),IF($B51="SINAPI",IFERROR((VLOOKUP($A51,#REF!,5,FALSE)),(VLOOKUP($A51,#REF!,5,FALSE))),"-"))))))</f>
        <v>-</v>
      </c>
      <c r="I51" s="114">
        <f>IF($B51="SICRO EQUIP.",VLOOKUP($A51,#REF!,10,FALSE),0)</f>
        <v>0</v>
      </c>
      <c r="J51" s="114">
        <f>IF($B51="SICRO EQUIP.",VLOOKUP($A51,#REF!,11,FALSE),0)</f>
        <v>0</v>
      </c>
      <c r="K51" s="258"/>
      <c r="L51" s="259"/>
      <c r="M51" s="115" t="e">
        <f>VLOOKUP($K51,Reajuste!$A$2:$BW$29,(MATCH($L51,Reajuste!$C$2:$BW$2,0)+2),FALSE)</f>
        <v>#N/A</v>
      </c>
      <c r="N51" s="259"/>
      <c r="O51" s="115" t="e">
        <f>VLOOKUP($K51,Reajuste!$A$2:$CW$29,(MATCH($N51,Reajuste!$C$2:$CW$2,0)+2),FALSE)</f>
        <v>#N/A</v>
      </c>
      <c r="P51" s="113">
        <f t="shared" si="0"/>
        <v>0</v>
      </c>
      <c r="Q51" s="113">
        <f t="shared" si="1"/>
        <v>0</v>
      </c>
      <c r="R51" s="113">
        <f t="shared" si="2"/>
        <v>0</v>
      </c>
      <c r="S51" s="113">
        <f t="shared" si="3"/>
        <v>0</v>
      </c>
      <c r="T51" s="113">
        <f t="shared" si="4"/>
        <v>0</v>
      </c>
      <c r="U51" s="113">
        <f t="shared" si="5"/>
        <v>0</v>
      </c>
      <c r="V51" s="4"/>
      <c r="W51" s="4"/>
      <c r="X51" s="4"/>
      <c r="Y51" s="4"/>
      <c r="Z51" s="4"/>
    </row>
    <row r="52" spans="1:26" ht="14.25" customHeight="1">
      <c r="A52" s="256"/>
      <c r="B52" s="257"/>
      <c r="C52" s="112" t="str">
        <f>IF(OR($B52="ANP",$B52="DAER",$B52="CONSULTORIA DNIT",$B52="PREGÃO ELETRÔNICO",$B52="DMLU",$B52="DMAE",$B52="CEEE",$B52="EPTC",$B52="ORSE",$B52="SEINFRA",$B52="CREA",$B52="CAU",$B52="CEHOP",$B52="SIURB",$B52="DER-PR",$B52="SUDECAP",$B52=Aux.!$F$24,$B52=Aux.!$F$25),VLOOKUP($A52,#REF!,3,FALSE),IF($B52="SICRO EQUIP.",VLOOKUP($A52,#REF!,2,FALSE),IF($B52="CCU",VLOOKUP($A52,#REF!,2,FALSE),IF($B52="MERCADO",VLOOKUP($A52,#REF!,2,FALSE),IF($B52="PLEO",VLOOKUP($A52,#REF!,2,FALSE),IF($B52="SICRO",VLOOKUP($A52,#REF!,2,FALSE),IF($B52="SINAPI",IFERROR((VLOOKUP($A52,#REF!,2,FALSE)),(VLOOKUP($A52,#REF!,2,FALSE))),"-")))))))</f>
        <v>-</v>
      </c>
      <c r="D52" s="95" t="str">
        <f>IF(OR($B52="ANP",$B52="DAER",$B52="CONSULTORIA DNIT",$B52="PREGÃO ELETRÔNICO",$B52="DMLU",$B52="DMAE",$B52="CEEE",$B52="EPTC",$B52="ORSE",$B52="SEINFRA",$B52="CREA",$B52="CAU",$B52="CEHOP",$B52="SIURB",$B52="DER-PR",$B52="SUDECAP",$B52=Aux.!$F$24,$B52=Aux.!$F$25),VLOOKUP($A52,#REF!,4,FALSE),IF($B52="SICRO EQUIP.","H",IF($B52="CCU",VLOOKUP($A52,#REF!,3,FALSE),IF($B52="MERCADO",VLOOKUP($A52,#REF!,10,FALSE),IF($B52="PLEO",VLOOKUP($A52,#REF!,3,FALSE),IF($B52="SICRO",VLOOKUP($A52,#REF!,3,FALSE),IF($B52="SINAPI",IFERROR((VLOOKUP($A52,#REF!,3,FALSE)),(VLOOKUP($A52,#REF!,3,FALSE))),"-")))))))</f>
        <v>-</v>
      </c>
      <c r="E52" s="113" t="str">
        <f>IF(OR($B52="ANP",$B52="DAER",$B52="CONSULTORIA DNIT",$B52="PREGÃO ELETRÔNICO",$B52="DMLU",$B52="DMAE",$B52="CEEE",$B52="EPTC",$B52="ORSE",$B52="SEINFRA",$B52="CREA",$B52="CAU",$B52="CEHOP",$B52="SIURB",$B52="DER-PR",$B52="SUDECAP",$B52=Aux.!$F$24,$B52=Aux.!$F$25),VLOOKUP($A52,#REF!,6,FALSE),IF($B52="CCU",VLOOKUP($A52,#REF!,5,FALSE),IF($B52="MERCADO",VLOOKUP($A52,#REF!,7,FALSE),IF($B52="PLEO",VLOOKUP($A52,#REF!,4,FALSE),IF($B52="SICRO",VLOOKUP($A52,#REF!,5,FALSE),IF($B52="SINAPI",IFERROR((VLOOKUP($A52,#REF!,18,FALSE)),),"-"))))))</f>
        <v>-</v>
      </c>
      <c r="F52" s="113" t="str">
        <f>IF(OR($B52="ANP",$B52="DAER",$B52="CONSULTORIA DNIT",$B52="PREGÃO ELETRÔNICO",$B52="DMLU",$B52="DMAE",$B52="CEEE",$B52="EPTC",$B52="ORSE",$B52="SEINFRA",$B52="CREA",$B52="CAU",$B52="CEHOP",$B52="SIURB",$B52="DER-PR",$B52="SUDECAP",$B52=Aux.!$F$24,$B52=Aux.!$F$25),VLOOKUP($A52,#REF!,7,FALSE),IF($B52="CCU",VLOOKUP($A52,#REF!,6,FALSE),IF($B52="MERCADO",VLOOKUP($A52,#REF!,8,FALSE),IF($B52="PLEO",VLOOKUP($A52,#REF!,4,FALSE),IF($B52="SICRO",VLOOKUP($A52,#REF!,6,FALSE),IF($B52="SINAPI",IFERROR(SUM((VLOOKUP($A52,#REF!,14,FALSE)),VLOOKUP($A52,#REF!,20,FALSE),VLOOKUP($A52,#REF!,22,FALSE)),),"-"))))))</f>
        <v>-</v>
      </c>
      <c r="G52" s="113" t="str">
        <f>IF(OR($B52="ANP",$B52="DAER",$B52="CONSULTORIA DNIT",$B52="PREGÃO ELETRÔNICO",$B52="DMLU",$B52="DMAE",$B52="CEEE",$B52="EPTC",$B52="ORSE",$B52="SEINFRA",$B52="CREA",$B52="CAU",$B52="CEHOP",$B52="SIURB",$B52="DER-PR",$B52="SUDECAP",$B52=Aux.!$F$24,$B52=Aux.!$F$25),VLOOKUP($A52,#REF!,8,FALSE),IF($B52="CCU",VLOOKUP($A52,#REF!,7,FALSE),IF($B52="MERCADO",VLOOKUP($A52,#REF!,9,FALSE),IF($B52="PLEO",VLOOKUP($A52,#REF!,4,FALSE),IF($B52="SICRO",VLOOKUP($A52,#REF!,7,FALSE),IF($B52="SINAPI",IFERROR((VLOOKUP($A52,#REF!,16,FALSE)),(VLOOKUP($A52,#REF!,5,FALSE))),"-"))))))</f>
        <v>-</v>
      </c>
      <c r="H52" s="113" t="str">
        <f>IF(OR($B52="ANP",$B52="DAER",$B52="CONSULTORIA DNIT",$B52="PREGÃO ELETRÔNICO",$B52="DMLU",$B52="DMAE",$B52="CEEE",$B52="EPTC",$B52="ORSE",$B52="SEINFRA",$B52="CREA",$B52="CAU",$B52="CEHOP",$B52="SIURB",$B52="DER-PR",$B52="SUDECAP",$B52=Aux.!$F$24,$B52=Aux.!$F$25),VLOOKUP($A52,#REF!,5,FALSE),IF($B52="CCU",VLOOKUP($A52,#REF!,4,FALSE),IF($B52="MERCADO",VLOOKUP($A52,#REF!,6,FALSE),IF($B52="PLEO",VLOOKUP($A52,#REF!,4,FALSE),IF($B52="SICRO",VLOOKUP($A52,#REF!,4,FALSE),IF($B52="SINAPI",IFERROR((VLOOKUP($A52,#REF!,5,FALSE)),(VLOOKUP($A52,#REF!,5,FALSE))),"-"))))))</f>
        <v>-</v>
      </c>
      <c r="I52" s="114">
        <f>IF($B52="SICRO EQUIP.",VLOOKUP($A52,#REF!,10,FALSE),0)</f>
        <v>0</v>
      </c>
      <c r="J52" s="114">
        <f>IF($B52="SICRO EQUIP.",VLOOKUP($A52,#REF!,11,FALSE),0)</f>
        <v>0</v>
      </c>
      <c r="K52" s="258"/>
      <c r="L52" s="259"/>
      <c r="M52" s="115" t="e">
        <f>VLOOKUP($K52,Reajuste!$A$2:$BW$29,(MATCH($L52,Reajuste!$C$2:$BW$2,0)+2),FALSE)</f>
        <v>#N/A</v>
      </c>
      <c r="N52" s="259"/>
      <c r="O52" s="115" t="e">
        <f>VLOOKUP($K52,Reajuste!$A$2:$CW$29,(MATCH($N52,Reajuste!$C$2:$CW$2,0)+2),FALSE)</f>
        <v>#N/A</v>
      </c>
      <c r="P52" s="113">
        <f t="shared" si="0"/>
        <v>0</v>
      </c>
      <c r="Q52" s="113">
        <f t="shared" si="1"/>
        <v>0</v>
      </c>
      <c r="R52" s="113">
        <f t="shared" si="2"/>
        <v>0</v>
      </c>
      <c r="S52" s="113">
        <f t="shared" si="3"/>
        <v>0</v>
      </c>
      <c r="T52" s="113">
        <f t="shared" si="4"/>
        <v>0</v>
      </c>
      <c r="U52" s="113">
        <f t="shared" si="5"/>
        <v>0</v>
      </c>
      <c r="V52" s="4"/>
      <c r="W52" s="4"/>
      <c r="X52" s="4"/>
      <c r="Y52" s="4"/>
      <c r="Z52" s="4"/>
    </row>
    <row r="53" spans="1:26" ht="14.25" customHeight="1">
      <c r="A53" s="256"/>
      <c r="B53" s="257"/>
      <c r="C53" s="112" t="str">
        <f>IF(OR($B53="ANP",$B53="DAER",$B53="CONSULTORIA DNIT",$B53="PREGÃO ELETRÔNICO",$B53="DMLU",$B53="DMAE",$B53="CEEE",$B53="EPTC",$B53="ORSE",$B53="SEINFRA",$B53="CREA",$B53="CAU",$B53="CEHOP",$B53="SIURB",$B53="DER-PR",$B53="SUDECAP",$B53=Aux.!$F$24,$B53=Aux.!$F$25),VLOOKUP($A53,#REF!,3,FALSE),IF($B53="SICRO EQUIP.",VLOOKUP($A53,#REF!,2,FALSE),IF($B53="CCU",VLOOKUP($A53,#REF!,2,FALSE),IF($B53="MERCADO",VLOOKUP($A53,#REF!,2,FALSE),IF($B53="PLEO",VLOOKUP($A53,#REF!,2,FALSE),IF($B53="SICRO",VLOOKUP($A53,#REF!,2,FALSE),IF($B53="SINAPI",IFERROR((VLOOKUP($A53,#REF!,2,FALSE)),(VLOOKUP($A53,#REF!,2,FALSE))),"-")))))))</f>
        <v>-</v>
      </c>
      <c r="D53" s="95" t="str">
        <f>IF(OR($B53="ANP",$B53="DAER",$B53="CONSULTORIA DNIT",$B53="PREGÃO ELETRÔNICO",$B53="DMLU",$B53="DMAE",$B53="CEEE",$B53="EPTC",$B53="ORSE",$B53="SEINFRA",$B53="CREA",$B53="CAU",$B53="CEHOP",$B53="SIURB",$B53="DER-PR",$B53="SUDECAP",$B53=Aux.!$F$24,$B53=Aux.!$F$25),VLOOKUP($A53,#REF!,4,FALSE),IF($B53="SICRO EQUIP.","H",IF($B53="CCU",VLOOKUP($A53,#REF!,3,FALSE),IF($B53="MERCADO",VLOOKUP($A53,#REF!,10,FALSE),IF($B53="PLEO",VLOOKUP($A53,#REF!,3,FALSE),IF($B53="SICRO",VLOOKUP($A53,#REF!,3,FALSE),IF($B53="SINAPI",IFERROR((VLOOKUP($A53,#REF!,3,FALSE)),(VLOOKUP($A53,#REF!,3,FALSE))),"-")))))))</f>
        <v>-</v>
      </c>
      <c r="E53" s="113" t="str">
        <f>IF(OR($B53="ANP",$B53="DAER",$B53="CONSULTORIA DNIT",$B53="PREGÃO ELETRÔNICO",$B53="DMLU",$B53="DMAE",$B53="CEEE",$B53="EPTC",$B53="ORSE",$B53="SEINFRA",$B53="CREA",$B53="CAU",$B53="CEHOP",$B53="SIURB",$B53="DER-PR",$B53="SUDECAP",$B53=Aux.!$F$24,$B53=Aux.!$F$25),VLOOKUP($A53,#REF!,6,FALSE),IF($B53="CCU",VLOOKUP($A53,#REF!,5,FALSE),IF($B53="MERCADO",VLOOKUP($A53,#REF!,7,FALSE),IF($B53="PLEO",VLOOKUP($A53,#REF!,4,FALSE),IF($B53="SICRO",VLOOKUP($A53,#REF!,5,FALSE),IF($B53="SINAPI",IFERROR((VLOOKUP($A53,#REF!,18,FALSE)),),"-"))))))</f>
        <v>-</v>
      </c>
      <c r="F53" s="113" t="str">
        <f>IF(OR($B53="ANP",$B53="DAER",$B53="CONSULTORIA DNIT",$B53="PREGÃO ELETRÔNICO",$B53="DMLU",$B53="DMAE",$B53="CEEE",$B53="EPTC",$B53="ORSE",$B53="SEINFRA",$B53="CREA",$B53="CAU",$B53="CEHOP",$B53="SIURB",$B53="DER-PR",$B53="SUDECAP",$B53=Aux.!$F$24,$B53=Aux.!$F$25),VLOOKUP($A53,#REF!,7,FALSE),IF($B53="CCU",VLOOKUP($A53,#REF!,6,FALSE),IF($B53="MERCADO",VLOOKUP($A53,#REF!,8,FALSE),IF($B53="PLEO",VLOOKUP($A53,#REF!,4,FALSE),IF($B53="SICRO",VLOOKUP($A53,#REF!,6,FALSE),IF($B53="SINAPI",IFERROR(SUM((VLOOKUP($A53,#REF!,14,FALSE)),VLOOKUP($A53,#REF!,20,FALSE),VLOOKUP($A53,#REF!,22,FALSE)),),"-"))))))</f>
        <v>-</v>
      </c>
      <c r="G53" s="113" t="str">
        <f>IF(OR($B53="ANP",$B53="DAER",$B53="CONSULTORIA DNIT",$B53="PREGÃO ELETRÔNICO",$B53="DMLU",$B53="DMAE",$B53="CEEE",$B53="EPTC",$B53="ORSE",$B53="SEINFRA",$B53="CREA",$B53="CAU",$B53="CEHOP",$B53="SIURB",$B53="DER-PR",$B53="SUDECAP",$B53=Aux.!$F$24,$B53=Aux.!$F$25),VLOOKUP($A53,#REF!,8,FALSE),IF($B53="CCU",VLOOKUP($A53,#REF!,7,FALSE),IF($B53="MERCADO",VLOOKUP($A53,#REF!,9,FALSE),IF($B53="PLEO",VLOOKUP($A53,#REF!,4,FALSE),IF($B53="SICRO",VLOOKUP($A53,#REF!,7,FALSE),IF($B53="SINAPI",IFERROR((VLOOKUP($A53,#REF!,16,FALSE)),(VLOOKUP($A53,#REF!,5,FALSE))),"-"))))))</f>
        <v>-</v>
      </c>
      <c r="H53" s="113" t="str">
        <f>IF(OR($B53="ANP",$B53="DAER",$B53="CONSULTORIA DNIT",$B53="PREGÃO ELETRÔNICO",$B53="DMLU",$B53="DMAE",$B53="CEEE",$B53="EPTC",$B53="ORSE",$B53="SEINFRA",$B53="CREA",$B53="CAU",$B53="CEHOP",$B53="SIURB",$B53="DER-PR",$B53="SUDECAP",$B53=Aux.!$F$24,$B53=Aux.!$F$25),VLOOKUP($A53,#REF!,5,FALSE),IF($B53="CCU",VLOOKUP($A53,#REF!,4,FALSE),IF($B53="MERCADO",VLOOKUP($A53,#REF!,6,FALSE),IF($B53="PLEO",VLOOKUP($A53,#REF!,4,FALSE),IF($B53="SICRO",VLOOKUP($A53,#REF!,4,FALSE),IF($B53="SINAPI",IFERROR((VLOOKUP($A53,#REF!,5,FALSE)),(VLOOKUP($A53,#REF!,5,FALSE))),"-"))))))</f>
        <v>-</v>
      </c>
      <c r="I53" s="114">
        <f>IF($B53="SICRO EQUIP.",VLOOKUP($A53,#REF!,10,FALSE),0)</f>
        <v>0</v>
      </c>
      <c r="J53" s="114">
        <f>IF($B53="SICRO EQUIP.",VLOOKUP($A53,#REF!,11,FALSE),0)</f>
        <v>0</v>
      </c>
      <c r="K53" s="258"/>
      <c r="L53" s="259"/>
      <c r="M53" s="115" t="e">
        <f>VLOOKUP($K53,Reajuste!$A$2:$BW$29,(MATCH($L53,Reajuste!$C$2:$BW$2,0)+2),FALSE)</f>
        <v>#N/A</v>
      </c>
      <c r="N53" s="259"/>
      <c r="O53" s="115" t="e">
        <f>VLOOKUP($K53,Reajuste!$A$2:$CW$29,(MATCH($N53,Reajuste!$C$2:$CW$2,0)+2),FALSE)</f>
        <v>#N/A</v>
      </c>
      <c r="P53" s="113">
        <f t="shared" si="0"/>
        <v>0</v>
      </c>
      <c r="Q53" s="113">
        <f t="shared" si="1"/>
        <v>0</v>
      </c>
      <c r="R53" s="113">
        <f t="shared" si="2"/>
        <v>0</v>
      </c>
      <c r="S53" s="113">
        <f t="shared" si="3"/>
        <v>0</v>
      </c>
      <c r="T53" s="113">
        <f t="shared" si="4"/>
        <v>0</v>
      </c>
      <c r="U53" s="113">
        <f t="shared" si="5"/>
        <v>0</v>
      </c>
      <c r="V53" s="4"/>
      <c r="W53" s="4"/>
      <c r="X53" s="4"/>
      <c r="Y53" s="4"/>
      <c r="Z53" s="4"/>
    </row>
    <row r="54" spans="1:26" ht="14.25" customHeight="1">
      <c r="A54" s="256"/>
      <c r="B54" s="257"/>
      <c r="C54" s="112" t="str">
        <f>IF(OR($B54="ANP",$B54="DAER",$B54="CONSULTORIA DNIT",$B54="PREGÃO ELETRÔNICO",$B54="DMLU",$B54="DMAE",$B54="CEEE",$B54="EPTC",$B54="ORSE",$B54="SEINFRA",$B54="CREA",$B54="CAU",$B54="CEHOP",$B54="SIURB",$B54="DER-PR",$B54="SUDECAP",$B54=Aux.!$F$24,$B54=Aux.!$F$25),VLOOKUP($A54,#REF!,3,FALSE),IF($B54="SICRO EQUIP.",VLOOKUP($A54,#REF!,2,FALSE),IF($B54="CCU",VLOOKUP($A54,#REF!,2,FALSE),IF($B54="MERCADO",VLOOKUP($A54,#REF!,2,FALSE),IF($B54="PLEO",VLOOKUP($A54,#REF!,2,FALSE),IF($B54="SICRO",VLOOKUP($A54,#REF!,2,FALSE),IF($B54="SINAPI",IFERROR((VLOOKUP($A54,#REF!,2,FALSE)),(VLOOKUP($A54,#REF!,2,FALSE))),"-")))))))</f>
        <v>-</v>
      </c>
      <c r="D54" s="95" t="str">
        <f>IF(OR($B54="ANP",$B54="DAER",$B54="CONSULTORIA DNIT",$B54="PREGÃO ELETRÔNICO",$B54="DMLU",$B54="DMAE",$B54="CEEE",$B54="EPTC",$B54="ORSE",$B54="SEINFRA",$B54="CREA",$B54="CAU",$B54="CEHOP",$B54="SIURB",$B54="DER-PR",$B54="SUDECAP",$B54=Aux.!$F$24,$B54=Aux.!$F$25),VLOOKUP($A54,#REF!,4,FALSE),IF($B54="SICRO EQUIP.","H",IF($B54="CCU",VLOOKUP($A54,#REF!,3,FALSE),IF($B54="MERCADO",VLOOKUP($A54,#REF!,10,FALSE),IF($B54="PLEO",VLOOKUP($A54,#REF!,3,FALSE),IF($B54="SICRO",VLOOKUP($A54,#REF!,3,FALSE),IF($B54="SINAPI",IFERROR((VLOOKUP($A54,#REF!,3,FALSE)),(VLOOKUP($A54,#REF!,3,FALSE))),"-")))))))</f>
        <v>-</v>
      </c>
      <c r="E54" s="113" t="str">
        <f>IF(OR($B54="ANP",$B54="DAER",$B54="CONSULTORIA DNIT",$B54="PREGÃO ELETRÔNICO",$B54="DMLU",$B54="DMAE",$B54="CEEE",$B54="EPTC",$B54="ORSE",$B54="SEINFRA",$B54="CREA",$B54="CAU",$B54="CEHOP",$B54="SIURB",$B54="DER-PR",$B54="SUDECAP",$B54=Aux.!$F$24,$B54=Aux.!$F$25),VLOOKUP($A54,#REF!,6,FALSE),IF($B54="CCU",VLOOKUP($A54,#REF!,5,FALSE),IF($B54="MERCADO",VLOOKUP($A54,#REF!,7,FALSE),IF($B54="PLEO",VLOOKUP($A54,#REF!,4,FALSE),IF($B54="SICRO",VLOOKUP($A54,#REF!,5,FALSE),IF($B54="SINAPI",IFERROR((VLOOKUP($A54,#REF!,18,FALSE)),),"-"))))))</f>
        <v>-</v>
      </c>
      <c r="F54" s="113" t="str">
        <f>IF(OR($B54="ANP",$B54="DAER",$B54="CONSULTORIA DNIT",$B54="PREGÃO ELETRÔNICO",$B54="DMLU",$B54="DMAE",$B54="CEEE",$B54="EPTC",$B54="ORSE",$B54="SEINFRA",$B54="CREA",$B54="CAU",$B54="CEHOP",$B54="SIURB",$B54="DER-PR",$B54="SUDECAP",$B54=Aux.!$F$24,$B54=Aux.!$F$25),VLOOKUP($A54,#REF!,7,FALSE),IF($B54="CCU",VLOOKUP($A54,#REF!,6,FALSE),IF($B54="MERCADO",VLOOKUP($A54,#REF!,8,FALSE),IF($B54="PLEO",VLOOKUP($A54,#REF!,4,FALSE),IF($B54="SICRO",VLOOKUP($A54,#REF!,6,FALSE),IF($B54="SINAPI",IFERROR(SUM((VLOOKUP($A54,#REF!,14,FALSE)),VLOOKUP($A54,#REF!,20,FALSE),VLOOKUP($A54,#REF!,22,FALSE)),),"-"))))))</f>
        <v>-</v>
      </c>
      <c r="G54" s="113" t="str">
        <f>IF(OR($B54="ANP",$B54="DAER",$B54="CONSULTORIA DNIT",$B54="PREGÃO ELETRÔNICO",$B54="DMLU",$B54="DMAE",$B54="CEEE",$B54="EPTC",$B54="ORSE",$B54="SEINFRA",$B54="CREA",$B54="CAU",$B54="CEHOP",$B54="SIURB",$B54="DER-PR",$B54="SUDECAP",$B54=Aux.!$F$24,$B54=Aux.!$F$25),VLOOKUP($A54,#REF!,8,FALSE),IF($B54="CCU",VLOOKUP($A54,#REF!,7,FALSE),IF($B54="MERCADO",VLOOKUP($A54,#REF!,9,FALSE),IF($B54="PLEO",VLOOKUP($A54,#REF!,4,FALSE),IF($B54="SICRO",VLOOKUP($A54,#REF!,7,FALSE),IF($B54="SINAPI",IFERROR((VLOOKUP($A54,#REF!,16,FALSE)),(VLOOKUP($A54,#REF!,5,FALSE))),"-"))))))</f>
        <v>-</v>
      </c>
      <c r="H54" s="113" t="str">
        <f>IF(OR($B54="ANP",$B54="DAER",$B54="CONSULTORIA DNIT",$B54="PREGÃO ELETRÔNICO",$B54="DMLU",$B54="DMAE",$B54="CEEE",$B54="EPTC",$B54="ORSE",$B54="SEINFRA",$B54="CREA",$B54="CAU",$B54="CEHOP",$B54="SIURB",$B54="DER-PR",$B54="SUDECAP",$B54=Aux.!$F$24,$B54=Aux.!$F$25),VLOOKUP($A54,#REF!,5,FALSE),IF($B54="CCU",VLOOKUP($A54,#REF!,4,FALSE),IF($B54="MERCADO",VLOOKUP($A54,#REF!,6,FALSE),IF($B54="PLEO",VLOOKUP($A54,#REF!,4,FALSE),IF($B54="SICRO",VLOOKUP($A54,#REF!,4,FALSE),IF($B54="SINAPI",IFERROR((VLOOKUP($A54,#REF!,5,FALSE)),(VLOOKUP($A54,#REF!,5,FALSE))),"-"))))))</f>
        <v>-</v>
      </c>
      <c r="I54" s="114">
        <f>IF($B54="SICRO EQUIP.",VLOOKUP($A54,#REF!,10,FALSE),0)</f>
        <v>0</v>
      </c>
      <c r="J54" s="114">
        <f>IF($B54="SICRO EQUIP.",VLOOKUP($A54,#REF!,11,FALSE),0)</f>
        <v>0</v>
      </c>
      <c r="K54" s="258"/>
      <c r="L54" s="259"/>
      <c r="M54" s="115" t="e">
        <f>VLOOKUP($K54,Reajuste!$A$2:$BW$29,(MATCH($L54,Reajuste!$C$2:$BW$2,0)+2),FALSE)</f>
        <v>#N/A</v>
      </c>
      <c r="N54" s="259"/>
      <c r="O54" s="115" t="e">
        <f>VLOOKUP($K54,Reajuste!$A$2:$CW$29,(MATCH($N54,Reajuste!$C$2:$CW$2,0)+2),FALSE)</f>
        <v>#N/A</v>
      </c>
      <c r="P54" s="113">
        <f t="shared" si="0"/>
        <v>0</v>
      </c>
      <c r="Q54" s="113">
        <f t="shared" si="1"/>
        <v>0</v>
      </c>
      <c r="R54" s="113">
        <f t="shared" si="2"/>
        <v>0</v>
      </c>
      <c r="S54" s="113">
        <f t="shared" si="3"/>
        <v>0</v>
      </c>
      <c r="T54" s="113">
        <f t="shared" si="4"/>
        <v>0</v>
      </c>
      <c r="U54" s="113">
        <f t="shared" si="5"/>
        <v>0</v>
      </c>
      <c r="V54" s="4"/>
      <c r="W54" s="4"/>
      <c r="X54" s="4"/>
      <c r="Y54" s="4"/>
      <c r="Z54" s="4"/>
    </row>
    <row r="55" spans="1:26" ht="14.25" customHeight="1">
      <c r="A55" s="256"/>
      <c r="B55" s="257"/>
      <c r="C55" s="112" t="str">
        <f>IF(OR($B55="ANP",$B55="DAER",$B55="CONSULTORIA DNIT",$B55="PREGÃO ELETRÔNICO",$B55="DMLU",$B55="DMAE",$B55="CEEE",$B55="EPTC",$B55="ORSE",$B55="SEINFRA",$B55="CREA",$B55="CAU",$B55="CEHOP",$B55="SIURB",$B55="DER-PR",$B55="SUDECAP",$B55=Aux.!$F$24,$B55=Aux.!$F$25),VLOOKUP($A55,#REF!,3,FALSE),IF($B55="SICRO EQUIP.",VLOOKUP($A55,#REF!,2,FALSE),IF($B55="CCU",VLOOKUP($A55,#REF!,2,FALSE),IF($B55="MERCADO",VLOOKUP($A55,#REF!,2,FALSE),IF($B55="PLEO",VLOOKUP($A55,#REF!,2,FALSE),IF($B55="SICRO",VLOOKUP($A55,#REF!,2,FALSE),IF($B55="SINAPI",IFERROR((VLOOKUP($A55,#REF!,2,FALSE)),(VLOOKUP($A55,#REF!,2,FALSE))),"-")))))))</f>
        <v>-</v>
      </c>
      <c r="D55" s="95" t="str">
        <f>IF(OR($B55="ANP",$B55="DAER",$B55="CONSULTORIA DNIT",$B55="PREGÃO ELETRÔNICO",$B55="DMLU",$B55="DMAE",$B55="CEEE",$B55="EPTC",$B55="ORSE",$B55="SEINFRA",$B55="CREA",$B55="CAU",$B55="CEHOP",$B55="SIURB",$B55="DER-PR",$B55="SUDECAP",$B55=Aux.!$F$24,$B55=Aux.!$F$25),VLOOKUP($A55,#REF!,4,FALSE),IF($B55="SICRO EQUIP.","H",IF($B55="CCU",VLOOKUP($A55,#REF!,3,FALSE),IF($B55="MERCADO",VLOOKUP($A55,#REF!,10,FALSE),IF($B55="PLEO",VLOOKUP($A55,#REF!,3,FALSE),IF($B55="SICRO",VLOOKUP($A55,#REF!,3,FALSE),IF($B55="SINAPI",IFERROR((VLOOKUP($A55,#REF!,3,FALSE)),(VLOOKUP($A55,#REF!,3,FALSE))),"-")))))))</f>
        <v>-</v>
      </c>
      <c r="E55" s="113" t="str">
        <f>IF(OR($B55="ANP",$B55="DAER",$B55="CONSULTORIA DNIT",$B55="PREGÃO ELETRÔNICO",$B55="DMLU",$B55="DMAE",$B55="CEEE",$B55="EPTC",$B55="ORSE",$B55="SEINFRA",$B55="CREA",$B55="CAU",$B55="CEHOP",$B55="SIURB",$B55="DER-PR",$B55="SUDECAP",$B55=Aux.!$F$24,$B55=Aux.!$F$25),VLOOKUP($A55,#REF!,6,FALSE),IF($B55="CCU",VLOOKUP($A55,#REF!,5,FALSE),IF($B55="MERCADO",VLOOKUP($A55,#REF!,7,FALSE),IF($B55="PLEO",VLOOKUP($A55,#REF!,4,FALSE),IF($B55="SICRO",VLOOKUP($A55,#REF!,5,FALSE),IF($B55="SINAPI",IFERROR((VLOOKUP($A55,#REF!,18,FALSE)),),"-"))))))</f>
        <v>-</v>
      </c>
      <c r="F55" s="113" t="str">
        <f>IF(OR($B55="ANP",$B55="DAER",$B55="CONSULTORIA DNIT",$B55="PREGÃO ELETRÔNICO",$B55="DMLU",$B55="DMAE",$B55="CEEE",$B55="EPTC",$B55="ORSE",$B55="SEINFRA",$B55="CREA",$B55="CAU",$B55="CEHOP",$B55="SIURB",$B55="DER-PR",$B55="SUDECAP",$B55=Aux.!$F$24,$B55=Aux.!$F$25),VLOOKUP($A55,#REF!,7,FALSE),IF($B55="CCU",VLOOKUP($A55,#REF!,6,FALSE),IF($B55="MERCADO",VLOOKUP($A55,#REF!,8,FALSE),IF($B55="PLEO",VLOOKUP($A55,#REF!,4,FALSE),IF($B55="SICRO",VLOOKUP($A55,#REF!,6,FALSE),IF($B55="SINAPI",IFERROR(SUM((VLOOKUP($A55,#REF!,14,FALSE)),VLOOKUP($A55,#REF!,20,FALSE),VLOOKUP($A55,#REF!,22,FALSE)),),"-"))))))</f>
        <v>-</v>
      </c>
      <c r="G55" s="113" t="str">
        <f>IF(OR($B55="ANP",$B55="DAER",$B55="CONSULTORIA DNIT",$B55="PREGÃO ELETRÔNICO",$B55="DMLU",$B55="DMAE",$B55="CEEE",$B55="EPTC",$B55="ORSE",$B55="SEINFRA",$B55="CREA",$B55="CAU",$B55="CEHOP",$B55="SIURB",$B55="DER-PR",$B55="SUDECAP",$B55=Aux.!$F$24,$B55=Aux.!$F$25),VLOOKUP($A55,#REF!,8,FALSE),IF($B55="CCU",VLOOKUP($A55,#REF!,7,FALSE),IF($B55="MERCADO",VLOOKUP($A55,#REF!,9,FALSE),IF($B55="PLEO",VLOOKUP($A55,#REF!,4,FALSE),IF($B55="SICRO",VLOOKUP($A55,#REF!,7,FALSE),IF($B55="SINAPI",IFERROR((VLOOKUP($A55,#REF!,16,FALSE)),(VLOOKUP($A55,#REF!,5,FALSE))),"-"))))))</f>
        <v>-</v>
      </c>
      <c r="H55" s="113" t="str">
        <f>IF(OR($B55="ANP",$B55="DAER",$B55="CONSULTORIA DNIT",$B55="PREGÃO ELETRÔNICO",$B55="DMLU",$B55="DMAE",$B55="CEEE",$B55="EPTC",$B55="ORSE",$B55="SEINFRA",$B55="CREA",$B55="CAU",$B55="CEHOP",$B55="SIURB",$B55="DER-PR",$B55="SUDECAP",$B55=Aux.!$F$24,$B55=Aux.!$F$25),VLOOKUP($A55,#REF!,5,FALSE),IF($B55="CCU",VLOOKUP($A55,#REF!,4,FALSE),IF($B55="MERCADO",VLOOKUP($A55,#REF!,6,FALSE),IF($B55="PLEO",VLOOKUP($A55,#REF!,4,FALSE),IF($B55="SICRO",VLOOKUP($A55,#REF!,4,FALSE),IF($B55="SINAPI",IFERROR((VLOOKUP($A55,#REF!,5,FALSE)),(VLOOKUP($A55,#REF!,5,FALSE))),"-"))))))</f>
        <v>-</v>
      </c>
      <c r="I55" s="114">
        <f>IF($B55="SICRO EQUIP.",VLOOKUP($A55,#REF!,10,FALSE),0)</f>
        <v>0</v>
      </c>
      <c r="J55" s="114">
        <f>IF($B55="SICRO EQUIP.",VLOOKUP($A55,#REF!,11,FALSE),0)</f>
        <v>0</v>
      </c>
      <c r="K55" s="258"/>
      <c r="L55" s="259"/>
      <c r="M55" s="115" t="e">
        <f>VLOOKUP($K55,Reajuste!$A$2:$BW$29,(MATCH($L55,Reajuste!$C$2:$BW$2,0)+2),FALSE)</f>
        <v>#N/A</v>
      </c>
      <c r="N55" s="259"/>
      <c r="O55" s="115" t="e">
        <f>VLOOKUP($K55,Reajuste!$A$2:$CW$29,(MATCH($N55,Reajuste!$C$2:$CW$2,0)+2),FALSE)</f>
        <v>#N/A</v>
      </c>
      <c r="P55" s="113">
        <f t="shared" si="0"/>
        <v>0</v>
      </c>
      <c r="Q55" s="113">
        <f t="shared" si="1"/>
        <v>0</v>
      </c>
      <c r="R55" s="113">
        <f t="shared" si="2"/>
        <v>0</v>
      </c>
      <c r="S55" s="113">
        <f t="shared" si="3"/>
        <v>0</v>
      </c>
      <c r="T55" s="113">
        <f t="shared" si="4"/>
        <v>0</v>
      </c>
      <c r="U55" s="113">
        <f t="shared" si="5"/>
        <v>0</v>
      </c>
      <c r="V55" s="4"/>
      <c r="W55" s="4"/>
      <c r="X55" s="4"/>
      <c r="Y55" s="4"/>
      <c r="Z55" s="4"/>
    </row>
    <row r="56" spans="1:26" ht="14.25" customHeight="1">
      <c r="A56" s="256"/>
      <c r="B56" s="257"/>
      <c r="C56" s="112" t="str">
        <f>IF(OR($B56="ANP",$B56="DAER",$B56="CONSULTORIA DNIT",$B56="PREGÃO ELETRÔNICO",$B56="DMLU",$B56="DMAE",$B56="CEEE",$B56="EPTC",$B56="ORSE",$B56="SEINFRA",$B56="CREA",$B56="CAU",$B56="CEHOP",$B56="SIURB",$B56="DER-PR",$B56="SUDECAP",$B56=Aux.!$F$24,$B56=Aux.!$F$25),VLOOKUP($A56,#REF!,3,FALSE),IF($B56="SICRO EQUIP.",VLOOKUP($A56,#REF!,2,FALSE),IF($B56="CCU",VLOOKUP($A56,#REF!,2,FALSE),IF($B56="MERCADO",VLOOKUP($A56,#REF!,2,FALSE),IF($B56="PLEO",VLOOKUP($A56,#REF!,2,FALSE),IF($B56="SICRO",VLOOKUP($A56,#REF!,2,FALSE),IF($B56="SINAPI",IFERROR((VLOOKUP($A56,#REF!,2,FALSE)),(VLOOKUP($A56,#REF!,2,FALSE))),"-")))))))</f>
        <v>-</v>
      </c>
      <c r="D56" s="95" t="str">
        <f>IF(OR($B56="ANP",$B56="DAER",$B56="CONSULTORIA DNIT",$B56="PREGÃO ELETRÔNICO",$B56="DMLU",$B56="DMAE",$B56="CEEE",$B56="EPTC",$B56="ORSE",$B56="SEINFRA",$B56="CREA",$B56="CAU",$B56="CEHOP",$B56="SIURB",$B56="DER-PR",$B56="SUDECAP",$B56=Aux.!$F$24,$B56=Aux.!$F$25),VLOOKUP($A56,#REF!,4,FALSE),IF($B56="SICRO EQUIP.","H",IF($B56="CCU",VLOOKUP($A56,#REF!,3,FALSE),IF($B56="MERCADO",VLOOKUP($A56,#REF!,10,FALSE),IF($B56="PLEO",VLOOKUP($A56,#REF!,3,FALSE),IF($B56="SICRO",VLOOKUP($A56,#REF!,3,FALSE),IF($B56="SINAPI",IFERROR((VLOOKUP($A56,#REF!,3,FALSE)),(VLOOKUP($A56,#REF!,3,FALSE))),"-")))))))</f>
        <v>-</v>
      </c>
      <c r="E56" s="113" t="str">
        <f>IF(OR($B56="ANP",$B56="DAER",$B56="CONSULTORIA DNIT",$B56="PREGÃO ELETRÔNICO",$B56="DMLU",$B56="DMAE",$B56="CEEE",$B56="EPTC",$B56="ORSE",$B56="SEINFRA",$B56="CREA",$B56="CAU",$B56="CEHOP",$B56="SIURB",$B56="DER-PR",$B56="SUDECAP",$B56=Aux.!$F$24,$B56=Aux.!$F$25),VLOOKUP($A56,#REF!,6,FALSE),IF($B56="CCU",VLOOKUP($A56,#REF!,5,FALSE),IF($B56="MERCADO",VLOOKUP($A56,#REF!,7,FALSE),IF($B56="PLEO",VLOOKUP($A56,#REF!,4,FALSE),IF($B56="SICRO",VLOOKUP($A56,#REF!,5,FALSE),IF($B56="SINAPI",IFERROR((VLOOKUP($A56,#REF!,18,FALSE)),),"-"))))))</f>
        <v>-</v>
      </c>
      <c r="F56" s="113" t="str">
        <f>IF(OR($B56="ANP",$B56="DAER",$B56="CONSULTORIA DNIT",$B56="PREGÃO ELETRÔNICO",$B56="DMLU",$B56="DMAE",$B56="CEEE",$B56="EPTC",$B56="ORSE",$B56="SEINFRA",$B56="CREA",$B56="CAU",$B56="CEHOP",$B56="SIURB",$B56="DER-PR",$B56="SUDECAP",$B56=Aux.!$F$24,$B56=Aux.!$F$25),VLOOKUP($A56,#REF!,7,FALSE),IF($B56="CCU",VLOOKUP($A56,#REF!,6,FALSE),IF($B56="MERCADO",VLOOKUP($A56,#REF!,8,FALSE),IF($B56="PLEO",VLOOKUP($A56,#REF!,4,FALSE),IF($B56="SICRO",VLOOKUP($A56,#REF!,6,FALSE),IF($B56="SINAPI",IFERROR(SUM((VLOOKUP($A56,#REF!,14,FALSE)),VLOOKUP($A56,#REF!,20,FALSE),VLOOKUP($A56,#REF!,22,FALSE)),),"-"))))))</f>
        <v>-</v>
      </c>
      <c r="G56" s="113" t="str">
        <f>IF(OR($B56="ANP",$B56="DAER",$B56="CONSULTORIA DNIT",$B56="PREGÃO ELETRÔNICO",$B56="DMLU",$B56="DMAE",$B56="CEEE",$B56="EPTC",$B56="ORSE",$B56="SEINFRA",$B56="CREA",$B56="CAU",$B56="CEHOP",$B56="SIURB",$B56="DER-PR",$B56="SUDECAP",$B56=Aux.!$F$24,$B56=Aux.!$F$25),VLOOKUP($A56,#REF!,8,FALSE),IF($B56="CCU",VLOOKUP($A56,#REF!,7,FALSE),IF($B56="MERCADO",VLOOKUP($A56,#REF!,9,FALSE),IF($B56="PLEO",VLOOKUP($A56,#REF!,4,FALSE),IF($B56="SICRO",VLOOKUP($A56,#REF!,7,FALSE),IF($B56="SINAPI",IFERROR((VLOOKUP($A56,#REF!,16,FALSE)),(VLOOKUP($A56,#REF!,5,FALSE))),"-"))))))</f>
        <v>-</v>
      </c>
      <c r="H56" s="113" t="str">
        <f>IF(OR($B56="ANP",$B56="DAER",$B56="CONSULTORIA DNIT",$B56="PREGÃO ELETRÔNICO",$B56="DMLU",$B56="DMAE",$B56="CEEE",$B56="EPTC",$B56="ORSE",$B56="SEINFRA",$B56="CREA",$B56="CAU",$B56="CEHOP",$B56="SIURB",$B56="DER-PR",$B56="SUDECAP",$B56=Aux.!$F$24,$B56=Aux.!$F$25),VLOOKUP($A56,#REF!,5,FALSE),IF($B56="CCU",VLOOKUP($A56,#REF!,4,FALSE),IF($B56="MERCADO",VLOOKUP($A56,#REF!,6,FALSE),IF($B56="PLEO",VLOOKUP($A56,#REF!,4,FALSE),IF($B56="SICRO",VLOOKUP($A56,#REF!,4,FALSE),IF($B56="SINAPI",IFERROR((VLOOKUP($A56,#REF!,5,FALSE)),(VLOOKUP($A56,#REF!,5,FALSE))),"-"))))))</f>
        <v>-</v>
      </c>
      <c r="I56" s="114">
        <f>IF($B56="SICRO EQUIP.",VLOOKUP($A56,#REF!,10,FALSE),0)</f>
        <v>0</v>
      </c>
      <c r="J56" s="114">
        <f>IF($B56="SICRO EQUIP.",VLOOKUP($A56,#REF!,11,FALSE),0)</f>
        <v>0</v>
      </c>
      <c r="K56" s="258"/>
      <c r="L56" s="259"/>
      <c r="M56" s="115" t="e">
        <f>VLOOKUP($K56,Reajuste!$A$2:$BW$29,(MATCH($L56,Reajuste!$C$2:$BW$2,0)+2),FALSE)</f>
        <v>#N/A</v>
      </c>
      <c r="N56" s="259"/>
      <c r="O56" s="115" t="e">
        <f>VLOOKUP($K56,Reajuste!$A$2:$CW$29,(MATCH($N56,Reajuste!$C$2:$CW$2,0)+2),FALSE)</f>
        <v>#N/A</v>
      </c>
      <c r="P56" s="113">
        <f t="shared" si="0"/>
        <v>0</v>
      </c>
      <c r="Q56" s="113">
        <f t="shared" si="1"/>
        <v>0</v>
      </c>
      <c r="R56" s="113">
        <f t="shared" si="2"/>
        <v>0</v>
      </c>
      <c r="S56" s="113">
        <f t="shared" si="3"/>
        <v>0</v>
      </c>
      <c r="T56" s="113">
        <f t="shared" si="4"/>
        <v>0</v>
      </c>
      <c r="U56" s="113">
        <f t="shared" si="5"/>
        <v>0</v>
      </c>
      <c r="V56" s="4"/>
      <c r="W56" s="4"/>
      <c r="X56" s="4"/>
      <c r="Y56" s="4"/>
      <c r="Z56" s="4"/>
    </row>
    <row r="57" spans="1:26" ht="14.25" customHeight="1">
      <c r="A57" s="256"/>
      <c r="B57" s="257"/>
      <c r="C57" s="112" t="str">
        <f>IF(OR($B57="ANP",$B57="DAER",$B57="CONSULTORIA DNIT",$B57="PREGÃO ELETRÔNICO",$B57="DMLU",$B57="DMAE",$B57="CEEE",$B57="EPTC",$B57="ORSE",$B57="SEINFRA",$B57="CREA",$B57="CAU",$B57="CEHOP",$B57="SIURB",$B57="DER-PR",$B57="SUDECAP",$B57=Aux.!$F$24,$B57=Aux.!$F$25),VLOOKUP($A57,#REF!,3,FALSE),IF($B57="SICRO EQUIP.",VLOOKUP($A57,#REF!,2,FALSE),IF($B57="CCU",VLOOKUP($A57,#REF!,2,FALSE),IF($B57="MERCADO",VLOOKUP($A57,#REF!,2,FALSE),IF($B57="PLEO",VLOOKUP($A57,#REF!,2,FALSE),IF($B57="SICRO",VLOOKUP($A57,#REF!,2,FALSE),IF($B57="SINAPI",IFERROR((VLOOKUP($A57,#REF!,2,FALSE)),(VLOOKUP($A57,#REF!,2,FALSE))),"-")))))))</f>
        <v>-</v>
      </c>
      <c r="D57" s="95" t="str">
        <f>IF(OR($B57="ANP",$B57="DAER",$B57="CONSULTORIA DNIT",$B57="PREGÃO ELETRÔNICO",$B57="DMLU",$B57="DMAE",$B57="CEEE",$B57="EPTC",$B57="ORSE",$B57="SEINFRA",$B57="CREA",$B57="CAU",$B57="CEHOP",$B57="SIURB",$B57="DER-PR",$B57="SUDECAP",$B57=Aux.!$F$24,$B57=Aux.!$F$25),VLOOKUP($A57,#REF!,4,FALSE),IF($B57="SICRO EQUIP.","H",IF($B57="CCU",VLOOKUP($A57,#REF!,3,FALSE),IF($B57="MERCADO",VLOOKUP($A57,#REF!,10,FALSE),IF($B57="PLEO",VLOOKUP($A57,#REF!,3,FALSE),IF($B57="SICRO",VLOOKUP($A57,#REF!,3,FALSE),IF($B57="SINAPI",IFERROR((VLOOKUP($A57,#REF!,3,FALSE)),(VLOOKUP($A57,#REF!,3,FALSE))),"-")))))))</f>
        <v>-</v>
      </c>
      <c r="E57" s="113" t="str">
        <f>IF(OR($B57="ANP",$B57="DAER",$B57="CONSULTORIA DNIT",$B57="PREGÃO ELETRÔNICO",$B57="DMLU",$B57="DMAE",$B57="CEEE",$B57="EPTC",$B57="ORSE",$B57="SEINFRA",$B57="CREA",$B57="CAU",$B57="CEHOP",$B57="SIURB",$B57="DER-PR",$B57="SUDECAP",$B57=Aux.!$F$24,$B57=Aux.!$F$25),VLOOKUP($A57,#REF!,6,FALSE),IF($B57="CCU",VLOOKUP($A57,#REF!,5,FALSE),IF($B57="MERCADO",VLOOKUP($A57,#REF!,7,FALSE),IF($B57="PLEO",VLOOKUP($A57,#REF!,4,FALSE),IF($B57="SICRO",VLOOKUP($A57,#REF!,5,FALSE),IF($B57="SINAPI",IFERROR((VLOOKUP($A57,#REF!,18,FALSE)),),"-"))))))</f>
        <v>-</v>
      </c>
      <c r="F57" s="113" t="str">
        <f>IF(OR($B57="ANP",$B57="DAER",$B57="CONSULTORIA DNIT",$B57="PREGÃO ELETRÔNICO",$B57="DMLU",$B57="DMAE",$B57="CEEE",$B57="EPTC",$B57="ORSE",$B57="SEINFRA",$B57="CREA",$B57="CAU",$B57="CEHOP",$B57="SIURB",$B57="DER-PR",$B57="SUDECAP",$B57=Aux.!$F$24,$B57=Aux.!$F$25),VLOOKUP($A57,#REF!,7,FALSE),IF($B57="CCU",VLOOKUP($A57,#REF!,6,FALSE),IF($B57="MERCADO",VLOOKUP($A57,#REF!,8,FALSE),IF($B57="PLEO",VLOOKUP($A57,#REF!,4,FALSE),IF($B57="SICRO",VLOOKUP($A57,#REF!,6,FALSE),IF($B57="SINAPI",IFERROR(SUM((VLOOKUP($A57,#REF!,14,FALSE)),VLOOKUP($A57,#REF!,20,FALSE),VLOOKUP($A57,#REF!,22,FALSE)),),"-"))))))</f>
        <v>-</v>
      </c>
      <c r="G57" s="113" t="str">
        <f>IF(OR($B57="ANP",$B57="DAER",$B57="CONSULTORIA DNIT",$B57="PREGÃO ELETRÔNICO",$B57="DMLU",$B57="DMAE",$B57="CEEE",$B57="EPTC",$B57="ORSE",$B57="SEINFRA",$B57="CREA",$B57="CAU",$B57="CEHOP",$B57="SIURB",$B57="DER-PR",$B57="SUDECAP",$B57=Aux.!$F$24,$B57=Aux.!$F$25),VLOOKUP($A57,#REF!,8,FALSE),IF($B57="CCU",VLOOKUP($A57,#REF!,7,FALSE),IF($B57="MERCADO",VLOOKUP($A57,#REF!,9,FALSE),IF($B57="PLEO",VLOOKUP($A57,#REF!,4,FALSE),IF($B57="SICRO",VLOOKUP($A57,#REF!,7,FALSE),IF($B57="SINAPI",IFERROR((VLOOKUP($A57,#REF!,16,FALSE)),(VLOOKUP($A57,#REF!,5,FALSE))),"-"))))))</f>
        <v>-</v>
      </c>
      <c r="H57" s="113" t="str">
        <f>IF(OR($B57="ANP",$B57="DAER",$B57="CONSULTORIA DNIT",$B57="PREGÃO ELETRÔNICO",$B57="DMLU",$B57="DMAE",$B57="CEEE",$B57="EPTC",$B57="ORSE",$B57="SEINFRA",$B57="CREA",$B57="CAU",$B57="CEHOP",$B57="SIURB",$B57="DER-PR",$B57="SUDECAP",$B57=Aux.!$F$24,$B57=Aux.!$F$25),VLOOKUP($A57,#REF!,5,FALSE),IF($B57="CCU",VLOOKUP($A57,#REF!,4,FALSE),IF($B57="MERCADO",VLOOKUP($A57,#REF!,6,FALSE),IF($B57="PLEO",VLOOKUP($A57,#REF!,4,FALSE),IF($B57="SICRO",VLOOKUP($A57,#REF!,4,FALSE),IF($B57="SINAPI",IFERROR((VLOOKUP($A57,#REF!,5,FALSE)),(VLOOKUP($A57,#REF!,5,FALSE))),"-"))))))</f>
        <v>-</v>
      </c>
      <c r="I57" s="114">
        <f>IF($B57="SICRO EQUIP.",VLOOKUP($A57,#REF!,10,FALSE),0)</f>
        <v>0</v>
      </c>
      <c r="J57" s="114">
        <f>IF($B57="SICRO EQUIP.",VLOOKUP($A57,#REF!,11,FALSE),0)</f>
        <v>0</v>
      </c>
      <c r="K57" s="258"/>
      <c r="L57" s="259"/>
      <c r="M57" s="115" t="e">
        <f>VLOOKUP($K57,Reajuste!$A$2:$BW$29,(MATCH($L57,Reajuste!$C$2:$BW$2,0)+2),FALSE)</f>
        <v>#N/A</v>
      </c>
      <c r="N57" s="259"/>
      <c r="O57" s="115" t="e">
        <f>VLOOKUP($K57,Reajuste!$A$2:$CW$29,(MATCH($N57,Reajuste!$C$2:$CW$2,0)+2),FALSE)</f>
        <v>#N/A</v>
      </c>
      <c r="P57" s="113">
        <f t="shared" si="0"/>
        <v>0</v>
      </c>
      <c r="Q57" s="113">
        <f t="shared" si="1"/>
        <v>0</v>
      </c>
      <c r="R57" s="113">
        <f t="shared" si="2"/>
        <v>0</v>
      </c>
      <c r="S57" s="113">
        <f t="shared" si="3"/>
        <v>0</v>
      </c>
      <c r="T57" s="113">
        <f t="shared" si="4"/>
        <v>0</v>
      </c>
      <c r="U57" s="113">
        <f t="shared" si="5"/>
        <v>0</v>
      </c>
      <c r="V57" s="4"/>
      <c r="W57" s="4"/>
      <c r="X57" s="4"/>
      <c r="Y57" s="4"/>
      <c r="Z57" s="4"/>
    </row>
    <row r="58" spans="1:26" ht="14.25" customHeight="1">
      <c r="A58" s="256"/>
      <c r="B58" s="257"/>
      <c r="C58" s="112" t="str">
        <f>IF(OR($B58="ANP",$B58="DAER",$B58="CONSULTORIA DNIT",$B58="PREGÃO ELETRÔNICO",$B58="DMLU",$B58="DMAE",$B58="CEEE",$B58="EPTC",$B58="ORSE",$B58="SEINFRA",$B58="CREA",$B58="CAU",$B58="CEHOP",$B58="SIURB",$B58="DER-PR",$B58="SUDECAP",$B58=Aux.!$F$24,$B58=Aux.!$F$25),VLOOKUP($A58,#REF!,3,FALSE),IF($B58="SICRO EQUIP.",VLOOKUP($A58,#REF!,2,FALSE),IF($B58="CCU",VLOOKUP($A58,#REF!,2,FALSE),IF($B58="MERCADO",VLOOKUP($A58,#REF!,2,FALSE),IF($B58="PLEO",VLOOKUP($A58,#REF!,2,FALSE),IF($B58="SICRO",VLOOKUP($A58,#REF!,2,FALSE),IF($B58="SINAPI",IFERROR((VLOOKUP($A58,#REF!,2,FALSE)),(VLOOKUP($A58,#REF!,2,FALSE))),"-")))))))</f>
        <v>-</v>
      </c>
      <c r="D58" s="95" t="str">
        <f>IF(OR($B58="ANP",$B58="DAER",$B58="CONSULTORIA DNIT",$B58="PREGÃO ELETRÔNICO",$B58="DMLU",$B58="DMAE",$B58="CEEE",$B58="EPTC",$B58="ORSE",$B58="SEINFRA",$B58="CREA",$B58="CAU",$B58="CEHOP",$B58="SIURB",$B58="DER-PR",$B58="SUDECAP",$B58=Aux.!$F$24,$B58=Aux.!$F$25),VLOOKUP($A58,#REF!,4,FALSE),IF($B58="SICRO EQUIP.","H",IF($B58="CCU",VLOOKUP($A58,#REF!,3,FALSE),IF($B58="MERCADO",VLOOKUP($A58,#REF!,10,FALSE),IF($B58="PLEO",VLOOKUP($A58,#REF!,3,FALSE),IF($B58="SICRO",VLOOKUP($A58,#REF!,3,FALSE),IF($B58="SINAPI",IFERROR((VLOOKUP($A58,#REF!,3,FALSE)),(VLOOKUP($A58,#REF!,3,FALSE))),"-")))))))</f>
        <v>-</v>
      </c>
      <c r="E58" s="113" t="str">
        <f>IF(OR($B58="ANP",$B58="DAER",$B58="CONSULTORIA DNIT",$B58="PREGÃO ELETRÔNICO",$B58="DMLU",$B58="DMAE",$B58="CEEE",$B58="EPTC",$B58="ORSE",$B58="SEINFRA",$B58="CREA",$B58="CAU",$B58="CEHOP",$B58="SIURB",$B58="DER-PR",$B58="SUDECAP",$B58=Aux.!$F$24,$B58=Aux.!$F$25),VLOOKUP($A58,#REF!,6,FALSE),IF($B58="CCU",VLOOKUP($A58,#REF!,5,FALSE),IF($B58="MERCADO",VLOOKUP($A58,#REF!,7,FALSE),IF($B58="PLEO",VLOOKUP($A58,#REF!,4,FALSE),IF($B58="SICRO",VLOOKUP($A58,#REF!,5,FALSE),IF($B58="SINAPI",IFERROR((VLOOKUP($A58,#REF!,18,FALSE)),),"-"))))))</f>
        <v>-</v>
      </c>
      <c r="F58" s="113" t="str">
        <f>IF(OR($B58="ANP",$B58="DAER",$B58="CONSULTORIA DNIT",$B58="PREGÃO ELETRÔNICO",$B58="DMLU",$B58="DMAE",$B58="CEEE",$B58="EPTC",$B58="ORSE",$B58="SEINFRA",$B58="CREA",$B58="CAU",$B58="CEHOP",$B58="SIURB",$B58="DER-PR",$B58="SUDECAP",$B58=Aux.!$F$24,$B58=Aux.!$F$25),VLOOKUP($A58,#REF!,7,FALSE),IF($B58="CCU",VLOOKUP($A58,#REF!,6,FALSE),IF($B58="MERCADO",VLOOKUP($A58,#REF!,8,FALSE),IF($B58="PLEO",VLOOKUP($A58,#REF!,4,FALSE),IF($B58="SICRO",VLOOKUP($A58,#REF!,6,FALSE),IF($B58="SINAPI",IFERROR(SUM((VLOOKUP($A58,#REF!,14,FALSE)),VLOOKUP($A58,#REF!,20,FALSE),VLOOKUP($A58,#REF!,22,FALSE)),),"-"))))))</f>
        <v>-</v>
      </c>
      <c r="G58" s="113" t="str">
        <f>IF(OR($B58="ANP",$B58="DAER",$B58="CONSULTORIA DNIT",$B58="PREGÃO ELETRÔNICO",$B58="DMLU",$B58="DMAE",$B58="CEEE",$B58="EPTC",$B58="ORSE",$B58="SEINFRA",$B58="CREA",$B58="CAU",$B58="CEHOP",$B58="SIURB",$B58="DER-PR",$B58="SUDECAP",$B58=Aux.!$F$24,$B58=Aux.!$F$25),VLOOKUP($A58,#REF!,8,FALSE),IF($B58="CCU",VLOOKUP($A58,#REF!,7,FALSE),IF($B58="MERCADO",VLOOKUP($A58,#REF!,9,FALSE),IF($B58="PLEO",VLOOKUP($A58,#REF!,4,FALSE),IF($B58="SICRO",VLOOKUP($A58,#REF!,7,FALSE),IF($B58="SINAPI",IFERROR((VLOOKUP($A58,#REF!,16,FALSE)),(VLOOKUP($A58,#REF!,5,FALSE))),"-"))))))</f>
        <v>-</v>
      </c>
      <c r="H58" s="113" t="str">
        <f>IF(OR($B58="ANP",$B58="DAER",$B58="CONSULTORIA DNIT",$B58="PREGÃO ELETRÔNICO",$B58="DMLU",$B58="DMAE",$B58="CEEE",$B58="EPTC",$B58="ORSE",$B58="SEINFRA",$B58="CREA",$B58="CAU",$B58="CEHOP",$B58="SIURB",$B58="DER-PR",$B58="SUDECAP",$B58=Aux.!$F$24,$B58=Aux.!$F$25),VLOOKUP($A58,#REF!,5,FALSE),IF($B58="CCU",VLOOKUP($A58,#REF!,4,FALSE),IF($B58="MERCADO",VLOOKUP($A58,#REF!,6,FALSE),IF($B58="PLEO",VLOOKUP($A58,#REF!,4,FALSE),IF($B58="SICRO",VLOOKUP($A58,#REF!,4,FALSE),IF($B58="SINAPI",IFERROR((VLOOKUP($A58,#REF!,5,FALSE)),(VLOOKUP($A58,#REF!,5,FALSE))),"-"))))))</f>
        <v>-</v>
      </c>
      <c r="I58" s="114">
        <f>IF($B58="SICRO EQUIP.",VLOOKUP($A58,#REF!,10,FALSE),0)</f>
        <v>0</v>
      </c>
      <c r="J58" s="114">
        <f>IF($B58="SICRO EQUIP.",VLOOKUP($A58,#REF!,11,FALSE),0)</f>
        <v>0</v>
      </c>
      <c r="K58" s="258"/>
      <c r="L58" s="259"/>
      <c r="M58" s="115" t="e">
        <f>VLOOKUP($K58,Reajuste!$A$2:$BW$29,(MATCH($L58,Reajuste!$C$2:$BW$2,0)+2),FALSE)</f>
        <v>#N/A</v>
      </c>
      <c r="N58" s="259"/>
      <c r="O58" s="115" t="e">
        <f>VLOOKUP($K58,Reajuste!$A$2:$CW$29,(MATCH($N58,Reajuste!$C$2:$CW$2,0)+2),FALSE)</f>
        <v>#N/A</v>
      </c>
      <c r="P58" s="113">
        <f t="shared" si="0"/>
        <v>0</v>
      </c>
      <c r="Q58" s="113">
        <f t="shared" si="1"/>
        <v>0</v>
      </c>
      <c r="R58" s="113">
        <f t="shared" si="2"/>
        <v>0</v>
      </c>
      <c r="S58" s="113">
        <f t="shared" si="3"/>
        <v>0</v>
      </c>
      <c r="T58" s="113">
        <f t="shared" si="4"/>
        <v>0</v>
      </c>
      <c r="U58" s="113">
        <f t="shared" si="5"/>
        <v>0</v>
      </c>
      <c r="V58" s="4"/>
      <c r="W58" s="4"/>
      <c r="X58" s="4"/>
      <c r="Y58" s="4"/>
      <c r="Z58" s="4"/>
    </row>
    <row r="59" spans="1:26" ht="14.25" customHeight="1">
      <c r="A59" s="256"/>
      <c r="B59" s="257"/>
      <c r="C59" s="112" t="str">
        <f>IF(OR($B59="ANP",$B59="DAER",$B59="CONSULTORIA DNIT",$B59="PREGÃO ELETRÔNICO",$B59="DMLU",$B59="DMAE",$B59="CEEE",$B59="EPTC",$B59="ORSE",$B59="SEINFRA",$B59="CREA",$B59="CAU",$B59="CEHOP",$B59="SIURB",$B59="DER-PR",$B59="SUDECAP",$B59=Aux.!$F$24,$B59=Aux.!$F$25),VLOOKUP($A59,#REF!,3,FALSE),IF($B59="SICRO EQUIP.",VLOOKUP($A59,#REF!,2,FALSE),IF($B59="CCU",VLOOKUP($A59,#REF!,2,FALSE),IF($B59="MERCADO",VLOOKUP($A59,#REF!,2,FALSE),IF($B59="PLEO",VLOOKUP($A59,#REF!,2,FALSE),IF($B59="SICRO",VLOOKUP($A59,#REF!,2,FALSE),IF($B59="SINAPI",IFERROR((VLOOKUP($A59,#REF!,2,FALSE)),(VLOOKUP($A59,#REF!,2,FALSE))),"-")))))))</f>
        <v>-</v>
      </c>
      <c r="D59" s="95" t="str">
        <f>IF(OR($B59="ANP",$B59="DAER",$B59="CONSULTORIA DNIT",$B59="PREGÃO ELETRÔNICO",$B59="DMLU",$B59="DMAE",$B59="CEEE",$B59="EPTC",$B59="ORSE",$B59="SEINFRA",$B59="CREA",$B59="CAU",$B59="CEHOP",$B59="SIURB",$B59="DER-PR",$B59="SUDECAP",$B59=Aux.!$F$24,$B59=Aux.!$F$25),VLOOKUP($A59,#REF!,4,FALSE),IF($B59="SICRO EQUIP.","H",IF($B59="CCU",VLOOKUP($A59,#REF!,3,FALSE),IF($B59="MERCADO",VLOOKUP($A59,#REF!,10,FALSE),IF($B59="PLEO",VLOOKUP($A59,#REF!,3,FALSE),IF($B59="SICRO",VLOOKUP($A59,#REF!,3,FALSE),IF($B59="SINAPI",IFERROR((VLOOKUP($A59,#REF!,3,FALSE)),(VLOOKUP($A59,#REF!,3,FALSE))),"-")))))))</f>
        <v>-</v>
      </c>
      <c r="E59" s="113" t="str">
        <f>IF(OR($B59="ANP",$B59="DAER",$B59="CONSULTORIA DNIT",$B59="PREGÃO ELETRÔNICO",$B59="DMLU",$B59="DMAE",$B59="CEEE",$B59="EPTC",$B59="ORSE",$B59="SEINFRA",$B59="CREA",$B59="CAU",$B59="CEHOP",$B59="SIURB",$B59="DER-PR",$B59="SUDECAP",$B59=Aux.!$F$24,$B59=Aux.!$F$25),VLOOKUP($A59,#REF!,6,FALSE),IF($B59="CCU",VLOOKUP($A59,#REF!,5,FALSE),IF($B59="MERCADO",VLOOKUP($A59,#REF!,7,FALSE),IF($B59="PLEO",VLOOKUP($A59,#REF!,4,FALSE),IF($B59="SICRO",VLOOKUP($A59,#REF!,5,FALSE),IF($B59="SINAPI",IFERROR((VLOOKUP($A59,#REF!,18,FALSE)),),"-"))))))</f>
        <v>-</v>
      </c>
      <c r="F59" s="113" t="str">
        <f>IF(OR($B59="ANP",$B59="DAER",$B59="CONSULTORIA DNIT",$B59="PREGÃO ELETRÔNICO",$B59="DMLU",$B59="DMAE",$B59="CEEE",$B59="EPTC",$B59="ORSE",$B59="SEINFRA",$B59="CREA",$B59="CAU",$B59="CEHOP",$B59="SIURB",$B59="DER-PR",$B59="SUDECAP",$B59=Aux.!$F$24,$B59=Aux.!$F$25),VLOOKUP($A59,#REF!,7,FALSE),IF($B59="CCU",VLOOKUP($A59,#REF!,6,FALSE),IF($B59="MERCADO",VLOOKUP($A59,#REF!,8,FALSE),IF($B59="PLEO",VLOOKUP($A59,#REF!,4,FALSE),IF($B59="SICRO",VLOOKUP($A59,#REF!,6,FALSE),IF($B59="SINAPI",IFERROR(SUM((VLOOKUP($A59,#REF!,14,FALSE)),VLOOKUP($A59,#REF!,20,FALSE),VLOOKUP($A59,#REF!,22,FALSE)),),"-"))))))</f>
        <v>-</v>
      </c>
      <c r="G59" s="113" t="str">
        <f>IF(OR($B59="ANP",$B59="DAER",$B59="CONSULTORIA DNIT",$B59="PREGÃO ELETRÔNICO",$B59="DMLU",$B59="DMAE",$B59="CEEE",$B59="EPTC",$B59="ORSE",$B59="SEINFRA",$B59="CREA",$B59="CAU",$B59="CEHOP",$B59="SIURB",$B59="DER-PR",$B59="SUDECAP",$B59=Aux.!$F$24,$B59=Aux.!$F$25),VLOOKUP($A59,#REF!,8,FALSE),IF($B59="CCU",VLOOKUP($A59,#REF!,7,FALSE),IF($B59="MERCADO",VLOOKUP($A59,#REF!,9,FALSE),IF($B59="PLEO",VLOOKUP($A59,#REF!,4,FALSE),IF($B59="SICRO",VLOOKUP($A59,#REF!,7,FALSE),IF($B59="SINAPI",IFERROR((VLOOKUP($A59,#REF!,16,FALSE)),(VLOOKUP($A59,#REF!,5,FALSE))),"-"))))))</f>
        <v>-</v>
      </c>
      <c r="H59" s="113" t="str">
        <f>IF(OR($B59="ANP",$B59="DAER",$B59="CONSULTORIA DNIT",$B59="PREGÃO ELETRÔNICO",$B59="DMLU",$B59="DMAE",$B59="CEEE",$B59="EPTC",$B59="ORSE",$B59="SEINFRA",$B59="CREA",$B59="CAU",$B59="CEHOP",$B59="SIURB",$B59="DER-PR",$B59="SUDECAP",$B59=Aux.!$F$24,$B59=Aux.!$F$25),VLOOKUP($A59,#REF!,5,FALSE),IF($B59="CCU",VLOOKUP($A59,#REF!,4,FALSE),IF($B59="MERCADO",VLOOKUP($A59,#REF!,6,FALSE),IF($B59="PLEO",VLOOKUP($A59,#REF!,4,FALSE),IF($B59="SICRO",VLOOKUP($A59,#REF!,4,FALSE),IF($B59="SINAPI",IFERROR((VLOOKUP($A59,#REF!,5,FALSE)),(VLOOKUP($A59,#REF!,5,FALSE))),"-"))))))</f>
        <v>-</v>
      </c>
      <c r="I59" s="114">
        <f>IF($B59="SICRO EQUIP.",VLOOKUP($A59,#REF!,10,FALSE),0)</f>
        <v>0</v>
      </c>
      <c r="J59" s="114">
        <f>IF($B59="SICRO EQUIP.",VLOOKUP($A59,#REF!,11,FALSE),0)</f>
        <v>0</v>
      </c>
      <c r="K59" s="258"/>
      <c r="L59" s="259"/>
      <c r="M59" s="115" t="e">
        <f>VLOOKUP($K59,Reajuste!$A$2:$BW$29,(MATCH($L59,Reajuste!$C$2:$BW$2,0)+2),FALSE)</f>
        <v>#N/A</v>
      </c>
      <c r="N59" s="259"/>
      <c r="O59" s="115" t="e">
        <f>VLOOKUP($K59,Reajuste!$A$2:$CW$29,(MATCH($N59,Reajuste!$C$2:$CW$2,0)+2),FALSE)</f>
        <v>#N/A</v>
      </c>
      <c r="P59" s="113">
        <f t="shared" si="0"/>
        <v>0</v>
      </c>
      <c r="Q59" s="113">
        <f t="shared" si="1"/>
        <v>0</v>
      </c>
      <c r="R59" s="113">
        <f t="shared" si="2"/>
        <v>0</v>
      </c>
      <c r="S59" s="113">
        <f t="shared" si="3"/>
        <v>0</v>
      </c>
      <c r="T59" s="113">
        <f t="shared" si="4"/>
        <v>0</v>
      </c>
      <c r="U59" s="113">
        <f t="shared" si="5"/>
        <v>0</v>
      </c>
      <c r="V59" s="4"/>
      <c r="W59" s="4"/>
      <c r="X59" s="4"/>
      <c r="Y59" s="4"/>
      <c r="Z59" s="4"/>
    </row>
    <row r="60" spans="1:26" ht="14.25" customHeight="1">
      <c r="A60" s="256"/>
      <c r="B60" s="257"/>
      <c r="C60" s="112" t="str">
        <f>IF(OR($B60="ANP",$B60="DAER",$B60="CONSULTORIA DNIT",$B60="PREGÃO ELETRÔNICO",$B60="DMLU",$B60="DMAE",$B60="CEEE",$B60="EPTC",$B60="ORSE",$B60="SEINFRA",$B60="CREA",$B60="CAU",$B60="CEHOP",$B60="SIURB",$B60="DER-PR",$B60="SUDECAP",$B60=Aux.!$F$24,$B60=Aux.!$F$25),VLOOKUP($A60,#REF!,3,FALSE),IF($B60="SICRO EQUIP.",VLOOKUP($A60,#REF!,2,FALSE),IF($B60="CCU",VLOOKUP($A60,#REF!,2,FALSE),IF($B60="MERCADO",VLOOKUP($A60,#REF!,2,FALSE),IF($B60="PLEO",VLOOKUP($A60,#REF!,2,FALSE),IF($B60="SICRO",VLOOKUP($A60,#REF!,2,FALSE),IF($B60="SINAPI",IFERROR((VLOOKUP($A60,#REF!,2,FALSE)),(VLOOKUP($A60,#REF!,2,FALSE))),"-")))))))</f>
        <v>-</v>
      </c>
      <c r="D60" s="95" t="str">
        <f>IF(OR($B60="ANP",$B60="DAER",$B60="CONSULTORIA DNIT",$B60="PREGÃO ELETRÔNICO",$B60="DMLU",$B60="DMAE",$B60="CEEE",$B60="EPTC",$B60="ORSE",$B60="SEINFRA",$B60="CREA",$B60="CAU",$B60="CEHOP",$B60="SIURB",$B60="DER-PR",$B60="SUDECAP",$B60=Aux.!$F$24,$B60=Aux.!$F$25),VLOOKUP($A60,#REF!,4,FALSE),IF($B60="SICRO EQUIP.","H",IF($B60="CCU",VLOOKUP($A60,#REF!,3,FALSE),IF($B60="MERCADO",VLOOKUP($A60,#REF!,10,FALSE),IF($B60="PLEO",VLOOKUP($A60,#REF!,3,FALSE),IF($B60="SICRO",VLOOKUP($A60,#REF!,3,FALSE),IF($B60="SINAPI",IFERROR((VLOOKUP($A60,#REF!,3,FALSE)),(VLOOKUP($A60,#REF!,3,FALSE))),"-")))))))</f>
        <v>-</v>
      </c>
      <c r="E60" s="113" t="str">
        <f>IF(OR($B60="ANP",$B60="DAER",$B60="CONSULTORIA DNIT",$B60="PREGÃO ELETRÔNICO",$B60="DMLU",$B60="DMAE",$B60="CEEE",$B60="EPTC",$B60="ORSE",$B60="SEINFRA",$B60="CREA",$B60="CAU",$B60="CEHOP",$B60="SIURB",$B60="DER-PR",$B60="SUDECAP",$B60=Aux.!$F$24,$B60=Aux.!$F$25),VLOOKUP($A60,#REF!,6,FALSE),IF($B60="CCU",VLOOKUP($A60,#REF!,5,FALSE),IF($B60="MERCADO",VLOOKUP($A60,#REF!,7,FALSE),IF($B60="PLEO",VLOOKUP($A60,#REF!,4,FALSE),IF($B60="SICRO",VLOOKUP($A60,#REF!,5,FALSE),IF($B60="SINAPI",IFERROR((VLOOKUP($A60,#REF!,18,FALSE)),),"-"))))))</f>
        <v>-</v>
      </c>
      <c r="F60" s="113" t="str">
        <f>IF(OR($B60="ANP",$B60="DAER",$B60="CONSULTORIA DNIT",$B60="PREGÃO ELETRÔNICO",$B60="DMLU",$B60="DMAE",$B60="CEEE",$B60="EPTC",$B60="ORSE",$B60="SEINFRA",$B60="CREA",$B60="CAU",$B60="CEHOP",$B60="SIURB",$B60="DER-PR",$B60="SUDECAP",$B60=Aux.!$F$24,$B60=Aux.!$F$25),VLOOKUP($A60,#REF!,7,FALSE),IF($B60="CCU",VLOOKUP($A60,#REF!,6,FALSE),IF($B60="MERCADO",VLOOKUP($A60,#REF!,8,FALSE),IF($B60="PLEO",VLOOKUP($A60,#REF!,4,FALSE),IF($B60="SICRO",VLOOKUP($A60,#REF!,6,FALSE),IF($B60="SINAPI",IFERROR(SUM((VLOOKUP($A60,#REF!,14,FALSE)),VLOOKUP($A60,#REF!,20,FALSE),VLOOKUP($A60,#REF!,22,FALSE)),),"-"))))))</f>
        <v>-</v>
      </c>
      <c r="G60" s="113" t="str">
        <f>IF(OR($B60="ANP",$B60="DAER",$B60="CONSULTORIA DNIT",$B60="PREGÃO ELETRÔNICO",$B60="DMLU",$B60="DMAE",$B60="CEEE",$B60="EPTC",$B60="ORSE",$B60="SEINFRA",$B60="CREA",$B60="CAU",$B60="CEHOP",$B60="SIURB",$B60="DER-PR",$B60="SUDECAP",$B60=Aux.!$F$24,$B60=Aux.!$F$25),VLOOKUP($A60,#REF!,8,FALSE),IF($B60="CCU",VLOOKUP($A60,#REF!,7,FALSE),IF($B60="MERCADO",VLOOKUP($A60,#REF!,9,FALSE),IF($B60="PLEO",VLOOKUP($A60,#REF!,4,FALSE),IF($B60="SICRO",VLOOKUP($A60,#REF!,7,FALSE),IF($B60="SINAPI",IFERROR((VLOOKUP($A60,#REF!,16,FALSE)),(VLOOKUP($A60,#REF!,5,FALSE))),"-"))))))</f>
        <v>-</v>
      </c>
      <c r="H60" s="113" t="str">
        <f>IF(OR($B60="ANP",$B60="DAER",$B60="CONSULTORIA DNIT",$B60="PREGÃO ELETRÔNICO",$B60="DMLU",$B60="DMAE",$B60="CEEE",$B60="EPTC",$B60="ORSE",$B60="SEINFRA",$B60="CREA",$B60="CAU",$B60="CEHOP",$B60="SIURB",$B60="DER-PR",$B60="SUDECAP",$B60=Aux.!$F$24,$B60=Aux.!$F$25),VLOOKUP($A60,#REF!,5,FALSE),IF($B60="CCU",VLOOKUP($A60,#REF!,4,FALSE),IF($B60="MERCADO",VLOOKUP($A60,#REF!,6,FALSE),IF($B60="PLEO",VLOOKUP($A60,#REF!,4,FALSE),IF($B60="SICRO",VLOOKUP($A60,#REF!,4,FALSE),IF($B60="SINAPI",IFERROR((VLOOKUP($A60,#REF!,5,FALSE)),(VLOOKUP($A60,#REF!,5,FALSE))),"-"))))))</f>
        <v>-</v>
      </c>
      <c r="I60" s="114">
        <f>IF($B60="SICRO EQUIP.",VLOOKUP($A60,#REF!,10,FALSE),0)</f>
        <v>0</v>
      </c>
      <c r="J60" s="114">
        <f>IF($B60="SICRO EQUIP.",VLOOKUP($A60,#REF!,11,FALSE),0)</f>
        <v>0</v>
      </c>
      <c r="K60" s="258"/>
      <c r="L60" s="259"/>
      <c r="M60" s="115" t="e">
        <f>VLOOKUP($K60,Reajuste!$A$2:$BW$29,(MATCH($L60,Reajuste!$C$2:$BW$2,0)+2),FALSE)</f>
        <v>#N/A</v>
      </c>
      <c r="N60" s="259"/>
      <c r="O60" s="115" t="e">
        <f>VLOOKUP($K60,Reajuste!$A$2:$CW$29,(MATCH($N60,Reajuste!$C$2:$CW$2,0)+2),FALSE)</f>
        <v>#N/A</v>
      </c>
      <c r="P60" s="113">
        <f t="shared" si="0"/>
        <v>0</v>
      </c>
      <c r="Q60" s="113">
        <f t="shared" si="1"/>
        <v>0</v>
      </c>
      <c r="R60" s="113">
        <f t="shared" si="2"/>
        <v>0</v>
      </c>
      <c r="S60" s="113">
        <f t="shared" si="3"/>
        <v>0</v>
      </c>
      <c r="T60" s="113">
        <f t="shared" si="4"/>
        <v>0</v>
      </c>
      <c r="U60" s="113">
        <f t="shared" si="5"/>
        <v>0</v>
      </c>
      <c r="V60" s="4"/>
      <c r="W60" s="4"/>
      <c r="X60" s="4"/>
      <c r="Y60" s="4"/>
      <c r="Z60" s="4"/>
    </row>
    <row r="61" spans="1:26" ht="14.25" customHeight="1">
      <c r="A61" s="256"/>
      <c r="B61" s="257"/>
      <c r="C61" s="112" t="str">
        <f>IF(OR($B61="ANP",$B61="DAER",$B61="CONSULTORIA DNIT",$B61="PREGÃO ELETRÔNICO",$B61="DMLU",$B61="DMAE",$B61="CEEE",$B61="EPTC",$B61="ORSE",$B61="SEINFRA",$B61="CREA",$B61="CAU",$B61="CEHOP",$B61="SIURB",$B61="DER-PR",$B61="SUDECAP",$B61=Aux.!$F$24,$B61=Aux.!$F$25),VLOOKUP($A61,#REF!,3,FALSE),IF($B61="SICRO EQUIP.",VLOOKUP($A61,#REF!,2,FALSE),IF($B61="CCU",VLOOKUP($A61,#REF!,2,FALSE),IF($B61="MERCADO",VLOOKUP($A61,#REF!,2,FALSE),IF($B61="PLEO",VLOOKUP($A61,#REF!,2,FALSE),IF($B61="SICRO",VLOOKUP($A61,#REF!,2,FALSE),IF($B61="SINAPI",IFERROR((VLOOKUP($A61,#REF!,2,FALSE)),(VLOOKUP($A61,#REF!,2,FALSE))),"-")))))))</f>
        <v>-</v>
      </c>
      <c r="D61" s="95" t="str">
        <f>IF(OR($B61="ANP",$B61="DAER",$B61="CONSULTORIA DNIT",$B61="PREGÃO ELETRÔNICO",$B61="DMLU",$B61="DMAE",$B61="CEEE",$B61="EPTC",$B61="ORSE",$B61="SEINFRA",$B61="CREA",$B61="CAU",$B61="CEHOP",$B61="SIURB",$B61="DER-PR",$B61="SUDECAP",$B61=Aux.!$F$24,$B61=Aux.!$F$25),VLOOKUP($A61,#REF!,4,FALSE),IF($B61="SICRO EQUIP.","H",IF($B61="CCU",VLOOKUP($A61,#REF!,3,FALSE),IF($B61="MERCADO",VLOOKUP($A61,#REF!,10,FALSE),IF($B61="PLEO",VLOOKUP($A61,#REF!,3,FALSE),IF($B61="SICRO",VLOOKUP($A61,#REF!,3,FALSE),IF($B61="SINAPI",IFERROR((VLOOKUP($A61,#REF!,3,FALSE)),(VLOOKUP($A61,#REF!,3,FALSE))),"-")))))))</f>
        <v>-</v>
      </c>
      <c r="E61" s="113" t="str">
        <f>IF(OR($B61="ANP",$B61="DAER",$B61="CONSULTORIA DNIT",$B61="PREGÃO ELETRÔNICO",$B61="DMLU",$B61="DMAE",$B61="CEEE",$B61="EPTC",$B61="ORSE",$B61="SEINFRA",$B61="CREA",$B61="CAU",$B61="CEHOP",$B61="SIURB",$B61="DER-PR",$B61="SUDECAP",$B61=Aux.!$F$24,$B61=Aux.!$F$25),VLOOKUP($A61,#REF!,6,FALSE),IF($B61="CCU",VLOOKUP($A61,#REF!,5,FALSE),IF($B61="MERCADO",VLOOKUP($A61,#REF!,7,FALSE),IF($B61="PLEO",VLOOKUP($A61,#REF!,4,FALSE),IF($B61="SICRO",VLOOKUP($A61,#REF!,5,FALSE),IF($B61="SINAPI",IFERROR((VLOOKUP($A61,#REF!,18,FALSE)),),"-"))))))</f>
        <v>-</v>
      </c>
      <c r="F61" s="113" t="str">
        <f>IF(OR($B61="ANP",$B61="DAER",$B61="CONSULTORIA DNIT",$B61="PREGÃO ELETRÔNICO",$B61="DMLU",$B61="DMAE",$B61="CEEE",$B61="EPTC",$B61="ORSE",$B61="SEINFRA",$B61="CREA",$B61="CAU",$B61="CEHOP",$B61="SIURB",$B61="DER-PR",$B61="SUDECAP",$B61=Aux.!$F$24,$B61=Aux.!$F$25),VLOOKUP($A61,#REF!,7,FALSE),IF($B61="CCU",VLOOKUP($A61,#REF!,6,FALSE),IF($B61="MERCADO",VLOOKUP($A61,#REF!,8,FALSE),IF($B61="PLEO",VLOOKUP($A61,#REF!,4,FALSE),IF($B61="SICRO",VLOOKUP($A61,#REF!,6,FALSE),IF($B61="SINAPI",IFERROR(SUM((VLOOKUP($A61,#REF!,14,FALSE)),VLOOKUP($A61,#REF!,20,FALSE),VLOOKUP($A61,#REF!,22,FALSE)),),"-"))))))</f>
        <v>-</v>
      </c>
      <c r="G61" s="113" t="str">
        <f>IF(OR($B61="ANP",$B61="DAER",$B61="CONSULTORIA DNIT",$B61="PREGÃO ELETRÔNICO",$B61="DMLU",$B61="DMAE",$B61="CEEE",$B61="EPTC",$B61="ORSE",$B61="SEINFRA",$B61="CREA",$B61="CAU",$B61="CEHOP",$B61="SIURB",$B61="DER-PR",$B61="SUDECAP",$B61=Aux.!$F$24,$B61=Aux.!$F$25),VLOOKUP($A61,#REF!,8,FALSE),IF($B61="CCU",VLOOKUP($A61,#REF!,7,FALSE),IF($B61="MERCADO",VLOOKUP($A61,#REF!,9,FALSE),IF($B61="PLEO",VLOOKUP($A61,#REF!,4,FALSE),IF($B61="SICRO",VLOOKUP($A61,#REF!,7,FALSE),IF($B61="SINAPI",IFERROR((VLOOKUP($A61,#REF!,16,FALSE)),(VLOOKUP($A61,#REF!,5,FALSE))),"-"))))))</f>
        <v>-</v>
      </c>
      <c r="H61" s="113" t="str">
        <f>IF(OR($B61="ANP",$B61="DAER",$B61="CONSULTORIA DNIT",$B61="PREGÃO ELETRÔNICO",$B61="DMLU",$B61="DMAE",$B61="CEEE",$B61="EPTC",$B61="ORSE",$B61="SEINFRA",$B61="CREA",$B61="CAU",$B61="CEHOP",$B61="SIURB",$B61="DER-PR",$B61="SUDECAP",$B61=Aux.!$F$24,$B61=Aux.!$F$25),VLOOKUP($A61,#REF!,5,FALSE),IF($B61="CCU",VLOOKUP($A61,#REF!,4,FALSE),IF($B61="MERCADO",VLOOKUP($A61,#REF!,6,FALSE),IF($B61="PLEO",VLOOKUP($A61,#REF!,4,FALSE),IF($B61="SICRO",VLOOKUP($A61,#REF!,4,FALSE),IF($B61="SINAPI",IFERROR((VLOOKUP($A61,#REF!,5,FALSE)),(VLOOKUP($A61,#REF!,5,FALSE))),"-"))))))</f>
        <v>-</v>
      </c>
      <c r="I61" s="114">
        <f>IF($B61="SICRO EQUIP.",VLOOKUP($A61,#REF!,10,FALSE),0)</f>
        <v>0</v>
      </c>
      <c r="J61" s="114">
        <f>IF($B61="SICRO EQUIP.",VLOOKUP($A61,#REF!,11,FALSE),0)</f>
        <v>0</v>
      </c>
      <c r="K61" s="258"/>
      <c r="L61" s="259"/>
      <c r="M61" s="115" t="e">
        <f>VLOOKUP($K61,Reajuste!$A$2:$BW$29,(MATCH($L61,Reajuste!$C$2:$BW$2,0)+2),FALSE)</f>
        <v>#N/A</v>
      </c>
      <c r="N61" s="259"/>
      <c r="O61" s="115" t="e">
        <f>VLOOKUP($K61,Reajuste!$A$2:$CW$29,(MATCH($N61,Reajuste!$C$2:$CW$2,0)+2),FALSE)</f>
        <v>#N/A</v>
      </c>
      <c r="P61" s="113">
        <f t="shared" si="0"/>
        <v>0</v>
      </c>
      <c r="Q61" s="113">
        <f t="shared" si="1"/>
        <v>0</v>
      </c>
      <c r="R61" s="113">
        <f t="shared" si="2"/>
        <v>0</v>
      </c>
      <c r="S61" s="113">
        <f t="shared" si="3"/>
        <v>0</v>
      </c>
      <c r="T61" s="113">
        <f t="shared" si="4"/>
        <v>0</v>
      </c>
      <c r="U61" s="113">
        <f t="shared" si="5"/>
        <v>0</v>
      </c>
      <c r="V61" s="4"/>
      <c r="W61" s="4"/>
      <c r="X61" s="4"/>
      <c r="Y61" s="4"/>
      <c r="Z61" s="4"/>
    </row>
    <row r="62" spans="1:26" ht="14.25" customHeight="1">
      <c r="A62" s="256"/>
      <c r="B62" s="257"/>
      <c r="C62" s="112" t="str">
        <f>IF(OR($B62="ANP",$B62="DAER",$B62="CONSULTORIA DNIT",$B62="PREGÃO ELETRÔNICO",$B62="DMLU",$B62="DMAE",$B62="CEEE",$B62="EPTC",$B62="ORSE",$B62="SEINFRA",$B62="CREA",$B62="CAU",$B62="CEHOP",$B62="SIURB",$B62="DER-PR",$B62="SUDECAP",$B62=Aux.!$F$24,$B62=Aux.!$F$25),VLOOKUP($A62,#REF!,3,FALSE),IF($B62="SICRO EQUIP.",VLOOKUP($A62,#REF!,2,FALSE),IF($B62="CCU",VLOOKUP($A62,#REF!,2,FALSE),IF($B62="MERCADO",VLOOKUP($A62,#REF!,2,FALSE),IF($B62="PLEO",VLOOKUP($A62,#REF!,2,FALSE),IF($B62="SICRO",VLOOKUP($A62,#REF!,2,FALSE),IF($B62="SINAPI",IFERROR((VLOOKUP($A62,#REF!,2,FALSE)),(VLOOKUP($A62,#REF!,2,FALSE))),"-")))))))</f>
        <v>-</v>
      </c>
      <c r="D62" s="95" t="str">
        <f>IF(OR($B62="ANP",$B62="DAER",$B62="CONSULTORIA DNIT",$B62="PREGÃO ELETRÔNICO",$B62="DMLU",$B62="DMAE",$B62="CEEE",$B62="EPTC",$B62="ORSE",$B62="SEINFRA",$B62="CREA",$B62="CAU",$B62="CEHOP",$B62="SIURB",$B62="DER-PR",$B62="SUDECAP",$B62=Aux.!$F$24,$B62=Aux.!$F$25),VLOOKUP($A62,#REF!,4,FALSE),IF($B62="SICRO EQUIP.","H",IF($B62="CCU",VLOOKUP($A62,#REF!,3,FALSE),IF($B62="MERCADO",VLOOKUP($A62,#REF!,10,FALSE),IF($B62="PLEO",VLOOKUP($A62,#REF!,3,FALSE),IF($B62="SICRO",VLOOKUP($A62,#REF!,3,FALSE),IF($B62="SINAPI",IFERROR((VLOOKUP($A62,#REF!,3,FALSE)),(VLOOKUP($A62,#REF!,3,FALSE))),"-")))))))</f>
        <v>-</v>
      </c>
      <c r="E62" s="113" t="str">
        <f>IF(OR($B62="ANP",$B62="DAER",$B62="CONSULTORIA DNIT",$B62="PREGÃO ELETRÔNICO",$B62="DMLU",$B62="DMAE",$B62="CEEE",$B62="EPTC",$B62="ORSE",$B62="SEINFRA",$B62="CREA",$B62="CAU",$B62="CEHOP",$B62="SIURB",$B62="DER-PR",$B62="SUDECAP",$B62=Aux.!$F$24,$B62=Aux.!$F$25),VLOOKUP($A62,#REF!,6,FALSE),IF($B62="CCU",VLOOKUP($A62,#REF!,5,FALSE),IF($B62="MERCADO",VLOOKUP($A62,#REF!,7,FALSE),IF($B62="PLEO",VLOOKUP($A62,#REF!,4,FALSE),IF($B62="SICRO",VLOOKUP($A62,#REF!,5,FALSE),IF($B62="SINAPI",IFERROR((VLOOKUP($A62,#REF!,18,FALSE)),),"-"))))))</f>
        <v>-</v>
      </c>
      <c r="F62" s="113" t="str">
        <f>IF(OR($B62="ANP",$B62="DAER",$B62="CONSULTORIA DNIT",$B62="PREGÃO ELETRÔNICO",$B62="DMLU",$B62="DMAE",$B62="CEEE",$B62="EPTC",$B62="ORSE",$B62="SEINFRA",$B62="CREA",$B62="CAU",$B62="CEHOP",$B62="SIURB",$B62="DER-PR",$B62="SUDECAP",$B62=Aux.!$F$24,$B62=Aux.!$F$25),VLOOKUP($A62,#REF!,7,FALSE),IF($B62="CCU",VLOOKUP($A62,#REF!,6,FALSE),IF($B62="MERCADO",VLOOKUP($A62,#REF!,8,FALSE),IF($B62="PLEO",VLOOKUP($A62,#REF!,4,FALSE),IF($B62="SICRO",VLOOKUP($A62,#REF!,6,FALSE),IF($B62="SINAPI",IFERROR(SUM((VLOOKUP($A62,#REF!,14,FALSE)),VLOOKUP($A62,#REF!,20,FALSE),VLOOKUP($A62,#REF!,22,FALSE)),),"-"))))))</f>
        <v>-</v>
      </c>
      <c r="G62" s="113" t="str">
        <f>IF(OR($B62="ANP",$B62="DAER",$B62="CONSULTORIA DNIT",$B62="PREGÃO ELETRÔNICO",$B62="DMLU",$B62="DMAE",$B62="CEEE",$B62="EPTC",$B62="ORSE",$B62="SEINFRA",$B62="CREA",$B62="CAU",$B62="CEHOP",$B62="SIURB",$B62="DER-PR",$B62="SUDECAP",$B62=Aux.!$F$24,$B62=Aux.!$F$25),VLOOKUP($A62,#REF!,8,FALSE),IF($B62="CCU",VLOOKUP($A62,#REF!,7,FALSE),IF($B62="MERCADO",VLOOKUP($A62,#REF!,9,FALSE),IF($B62="PLEO",VLOOKUP($A62,#REF!,4,FALSE),IF($B62="SICRO",VLOOKUP($A62,#REF!,7,FALSE),IF($B62="SINAPI",IFERROR((VLOOKUP($A62,#REF!,16,FALSE)),(VLOOKUP($A62,#REF!,5,FALSE))),"-"))))))</f>
        <v>-</v>
      </c>
      <c r="H62" s="113" t="str">
        <f>IF(OR($B62="ANP",$B62="DAER",$B62="CONSULTORIA DNIT",$B62="PREGÃO ELETRÔNICO",$B62="DMLU",$B62="DMAE",$B62="CEEE",$B62="EPTC",$B62="ORSE",$B62="SEINFRA",$B62="CREA",$B62="CAU",$B62="CEHOP",$B62="SIURB",$B62="DER-PR",$B62="SUDECAP",$B62=Aux.!$F$24,$B62=Aux.!$F$25),VLOOKUP($A62,#REF!,5,FALSE),IF($B62="CCU",VLOOKUP($A62,#REF!,4,FALSE),IF($B62="MERCADO",VLOOKUP($A62,#REF!,6,FALSE),IF($B62="PLEO",VLOOKUP($A62,#REF!,4,FALSE),IF($B62="SICRO",VLOOKUP($A62,#REF!,4,FALSE),IF($B62="SINAPI",IFERROR((VLOOKUP($A62,#REF!,5,FALSE)),(VLOOKUP($A62,#REF!,5,FALSE))),"-"))))))</f>
        <v>-</v>
      </c>
      <c r="I62" s="114">
        <f>IF($B62="SICRO EQUIP.",VLOOKUP($A62,#REF!,10,FALSE),0)</f>
        <v>0</v>
      </c>
      <c r="J62" s="114">
        <f>IF($B62="SICRO EQUIP.",VLOOKUP($A62,#REF!,11,FALSE),0)</f>
        <v>0</v>
      </c>
      <c r="K62" s="258"/>
      <c r="L62" s="259"/>
      <c r="M62" s="115" t="e">
        <f>VLOOKUP($K62,Reajuste!$A$2:$BW$29,(MATCH($L62,Reajuste!$C$2:$BW$2,0)+2),FALSE)</f>
        <v>#N/A</v>
      </c>
      <c r="N62" s="259"/>
      <c r="O62" s="115" t="e">
        <f>VLOOKUP($K62,Reajuste!$A$2:$CW$29,(MATCH($N62,Reajuste!$C$2:$CW$2,0)+2),FALSE)</f>
        <v>#N/A</v>
      </c>
      <c r="P62" s="113">
        <f t="shared" si="0"/>
        <v>0</v>
      </c>
      <c r="Q62" s="113">
        <f t="shared" si="1"/>
        <v>0</v>
      </c>
      <c r="R62" s="113">
        <f t="shared" si="2"/>
        <v>0</v>
      </c>
      <c r="S62" s="113">
        <f t="shared" si="3"/>
        <v>0</v>
      </c>
      <c r="T62" s="113">
        <f t="shared" si="4"/>
        <v>0</v>
      </c>
      <c r="U62" s="113">
        <f t="shared" si="5"/>
        <v>0</v>
      </c>
      <c r="V62" s="4"/>
      <c r="W62" s="4"/>
      <c r="X62" s="4"/>
      <c r="Y62" s="4"/>
      <c r="Z62" s="4"/>
    </row>
    <row r="63" spans="1:26" ht="14.25" customHeight="1">
      <c r="A63" s="256"/>
      <c r="B63" s="257"/>
      <c r="C63" s="112" t="str">
        <f>IF(OR($B63="ANP",$B63="DAER",$B63="CONSULTORIA DNIT",$B63="PREGÃO ELETRÔNICO",$B63="DMLU",$B63="DMAE",$B63="CEEE",$B63="EPTC",$B63="ORSE",$B63="SEINFRA",$B63="CREA",$B63="CAU",$B63="CEHOP",$B63="SIURB",$B63="DER-PR",$B63="SUDECAP",$B63=Aux.!$F$24,$B63=Aux.!$F$25),VLOOKUP($A63,#REF!,3,FALSE),IF($B63="SICRO EQUIP.",VLOOKUP($A63,#REF!,2,FALSE),IF($B63="CCU",VLOOKUP($A63,#REF!,2,FALSE),IF($B63="MERCADO",VLOOKUP($A63,#REF!,2,FALSE),IF($B63="PLEO",VLOOKUP($A63,#REF!,2,FALSE),IF($B63="SICRO",VLOOKUP($A63,#REF!,2,FALSE),IF($B63="SINAPI",IFERROR((VLOOKUP($A63,#REF!,2,FALSE)),(VLOOKUP($A63,#REF!,2,FALSE))),"-")))))))</f>
        <v>-</v>
      </c>
      <c r="D63" s="95" t="str">
        <f>IF(OR($B63="ANP",$B63="DAER",$B63="CONSULTORIA DNIT",$B63="PREGÃO ELETRÔNICO",$B63="DMLU",$B63="DMAE",$B63="CEEE",$B63="EPTC",$B63="ORSE",$B63="SEINFRA",$B63="CREA",$B63="CAU",$B63="CEHOP",$B63="SIURB",$B63="DER-PR",$B63="SUDECAP",$B63=Aux.!$F$24,$B63=Aux.!$F$25),VLOOKUP($A63,#REF!,4,FALSE),IF($B63="SICRO EQUIP.","H",IF($B63="CCU",VLOOKUP($A63,#REF!,3,FALSE),IF($B63="MERCADO",VLOOKUP($A63,#REF!,10,FALSE),IF($B63="PLEO",VLOOKUP($A63,#REF!,3,FALSE),IF($B63="SICRO",VLOOKUP($A63,#REF!,3,FALSE),IF($B63="SINAPI",IFERROR((VLOOKUP($A63,#REF!,3,FALSE)),(VLOOKUP($A63,#REF!,3,FALSE))),"-")))))))</f>
        <v>-</v>
      </c>
      <c r="E63" s="113" t="str">
        <f>IF(OR($B63="ANP",$B63="DAER",$B63="CONSULTORIA DNIT",$B63="PREGÃO ELETRÔNICO",$B63="DMLU",$B63="DMAE",$B63="CEEE",$B63="EPTC",$B63="ORSE",$B63="SEINFRA",$B63="CREA",$B63="CAU",$B63="CEHOP",$B63="SIURB",$B63="DER-PR",$B63="SUDECAP",$B63=Aux.!$F$24,$B63=Aux.!$F$25),VLOOKUP($A63,#REF!,6,FALSE),IF($B63="CCU",VLOOKUP($A63,#REF!,5,FALSE),IF($B63="MERCADO",VLOOKUP($A63,#REF!,7,FALSE),IF($B63="PLEO",VLOOKUP($A63,#REF!,4,FALSE),IF($B63="SICRO",VLOOKUP($A63,#REF!,5,FALSE),IF($B63="SINAPI",IFERROR((VLOOKUP($A63,#REF!,18,FALSE)),),"-"))))))</f>
        <v>-</v>
      </c>
      <c r="F63" s="113" t="str">
        <f>IF(OR($B63="ANP",$B63="DAER",$B63="CONSULTORIA DNIT",$B63="PREGÃO ELETRÔNICO",$B63="DMLU",$B63="DMAE",$B63="CEEE",$B63="EPTC",$B63="ORSE",$B63="SEINFRA",$B63="CREA",$B63="CAU",$B63="CEHOP",$B63="SIURB",$B63="DER-PR",$B63="SUDECAP",$B63=Aux.!$F$24,$B63=Aux.!$F$25),VLOOKUP($A63,#REF!,7,FALSE),IF($B63="CCU",VLOOKUP($A63,#REF!,6,FALSE),IF($B63="MERCADO",VLOOKUP($A63,#REF!,8,FALSE),IF($B63="PLEO",VLOOKUP($A63,#REF!,4,FALSE),IF($B63="SICRO",VLOOKUP($A63,#REF!,6,FALSE),IF($B63="SINAPI",IFERROR(SUM((VLOOKUP($A63,#REF!,14,FALSE)),VLOOKUP($A63,#REF!,20,FALSE),VLOOKUP($A63,#REF!,22,FALSE)),),"-"))))))</f>
        <v>-</v>
      </c>
      <c r="G63" s="113" t="str">
        <f>IF(OR($B63="ANP",$B63="DAER",$B63="CONSULTORIA DNIT",$B63="PREGÃO ELETRÔNICO",$B63="DMLU",$B63="DMAE",$B63="CEEE",$B63="EPTC",$B63="ORSE",$B63="SEINFRA",$B63="CREA",$B63="CAU",$B63="CEHOP",$B63="SIURB",$B63="DER-PR",$B63="SUDECAP",$B63=Aux.!$F$24,$B63=Aux.!$F$25),VLOOKUP($A63,#REF!,8,FALSE),IF($B63="CCU",VLOOKUP($A63,#REF!,7,FALSE),IF($B63="MERCADO",VLOOKUP($A63,#REF!,9,FALSE),IF($B63="PLEO",VLOOKUP($A63,#REF!,4,FALSE),IF($B63="SICRO",VLOOKUP($A63,#REF!,7,FALSE),IF($B63="SINAPI",IFERROR((VLOOKUP($A63,#REF!,16,FALSE)),(VLOOKUP($A63,#REF!,5,FALSE))),"-"))))))</f>
        <v>-</v>
      </c>
      <c r="H63" s="113" t="str">
        <f>IF(OR($B63="ANP",$B63="DAER",$B63="CONSULTORIA DNIT",$B63="PREGÃO ELETRÔNICO",$B63="DMLU",$B63="DMAE",$B63="CEEE",$B63="EPTC",$B63="ORSE",$B63="SEINFRA",$B63="CREA",$B63="CAU",$B63="CEHOP",$B63="SIURB",$B63="DER-PR",$B63="SUDECAP",$B63=Aux.!$F$24,$B63=Aux.!$F$25),VLOOKUP($A63,#REF!,5,FALSE),IF($B63="CCU",VLOOKUP($A63,#REF!,4,FALSE),IF($B63="MERCADO",VLOOKUP($A63,#REF!,6,FALSE),IF($B63="PLEO",VLOOKUP($A63,#REF!,4,FALSE),IF($B63="SICRO",VLOOKUP($A63,#REF!,4,FALSE),IF($B63="SINAPI",IFERROR((VLOOKUP($A63,#REF!,5,FALSE)),(VLOOKUP($A63,#REF!,5,FALSE))),"-"))))))</f>
        <v>-</v>
      </c>
      <c r="I63" s="114">
        <f>IF($B63="SICRO EQUIP.",VLOOKUP($A63,#REF!,10,FALSE),0)</f>
        <v>0</v>
      </c>
      <c r="J63" s="114">
        <f>IF($B63="SICRO EQUIP.",VLOOKUP($A63,#REF!,11,FALSE),0)</f>
        <v>0</v>
      </c>
      <c r="K63" s="258"/>
      <c r="L63" s="259"/>
      <c r="M63" s="115" t="e">
        <f>VLOOKUP($K63,Reajuste!$A$2:$BW$29,(MATCH($L63,Reajuste!$C$2:$BW$2,0)+2),FALSE)</f>
        <v>#N/A</v>
      </c>
      <c r="N63" s="259"/>
      <c r="O63" s="115" t="e">
        <f>VLOOKUP($K63,Reajuste!$A$2:$CW$29,(MATCH($N63,Reajuste!$C$2:$CW$2,0)+2),FALSE)</f>
        <v>#N/A</v>
      </c>
      <c r="P63" s="113">
        <f t="shared" si="0"/>
        <v>0</v>
      </c>
      <c r="Q63" s="113">
        <f t="shared" si="1"/>
        <v>0</v>
      </c>
      <c r="R63" s="113">
        <f t="shared" si="2"/>
        <v>0</v>
      </c>
      <c r="S63" s="113">
        <f t="shared" si="3"/>
        <v>0</v>
      </c>
      <c r="T63" s="113">
        <f t="shared" si="4"/>
        <v>0</v>
      </c>
      <c r="U63" s="113">
        <f t="shared" si="5"/>
        <v>0</v>
      </c>
      <c r="V63" s="4"/>
      <c r="W63" s="4"/>
      <c r="X63" s="4"/>
      <c r="Y63" s="4"/>
      <c r="Z63" s="4"/>
    </row>
    <row r="64" spans="1:26" ht="14.25" customHeight="1">
      <c r="A64" s="256"/>
      <c r="B64" s="257"/>
      <c r="C64" s="112" t="str">
        <f>IF(OR($B64="ANP",$B64="DAER",$B64="CONSULTORIA DNIT",$B64="PREGÃO ELETRÔNICO",$B64="DMLU",$B64="DMAE",$B64="CEEE",$B64="EPTC",$B64="ORSE",$B64="SEINFRA",$B64="CREA",$B64="CAU",$B64="CEHOP",$B64="SIURB",$B64="DER-PR",$B64="SUDECAP",$B64=Aux.!$F$24,$B64=Aux.!$F$25),VLOOKUP($A64,#REF!,3,FALSE),IF($B64="SICRO EQUIP.",VLOOKUP($A64,#REF!,2,FALSE),IF($B64="CCU",VLOOKUP($A64,#REF!,2,FALSE),IF($B64="MERCADO",VLOOKUP($A64,#REF!,2,FALSE),IF($B64="PLEO",VLOOKUP($A64,#REF!,2,FALSE),IF($B64="SICRO",VLOOKUP($A64,#REF!,2,FALSE),IF($B64="SINAPI",IFERROR((VLOOKUP($A64,#REF!,2,FALSE)),(VLOOKUP($A64,#REF!,2,FALSE))),"-")))))))</f>
        <v>-</v>
      </c>
      <c r="D64" s="95" t="str">
        <f>IF(OR($B64="ANP",$B64="DAER",$B64="CONSULTORIA DNIT",$B64="PREGÃO ELETRÔNICO",$B64="DMLU",$B64="DMAE",$B64="CEEE",$B64="EPTC",$B64="ORSE",$B64="SEINFRA",$B64="CREA",$B64="CAU",$B64="CEHOP",$B64="SIURB",$B64="DER-PR",$B64="SUDECAP",$B64=Aux.!$F$24,$B64=Aux.!$F$25),VLOOKUP($A64,#REF!,4,FALSE),IF($B64="SICRO EQUIP.","H",IF($B64="CCU",VLOOKUP($A64,#REF!,3,FALSE),IF($B64="MERCADO",VLOOKUP($A64,#REF!,10,FALSE),IF($B64="PLEO",VLOOKUP($A64,#REF!,3,FALSE),IF($B64="SICRO",VLOOKUP($A64,#REF!,3,FALSE),IF($B64="SINAPI",IFERROR((VLOOKUP($A64,#REF!,3,FALSE)),(VLOOKUP($A64,#REF!,3,FALSE))),"-")))))))</f>
        <v>-</v>
      </c>
      <c r="E64" s="113" t="str">
        <f>IF(OR($B64="ANP",$B64="DAER",$B64="CONSULTORIA DNIT",$B64="PREGÃO ELETRÔNICO",$B64="DMLU",$B64="DMAE",$B64="CEEE",$B64="EPTC",$B64="ORSE",$B64="SEINFRA",$B64="CREA",$B64="CAU",$B64="CEHOP",$B64="SIURB",$B64="DER-PR",$B64="SUDECAP",$B64=Aux.!$F$24,$B64=Aux.!$F$25),VLOOKUP($A64,#REF!,6,FALSE),IF($B64="CCU",VLOOKUP($A64,#REF!,5,FALSE),IF($B64="MERCADO",VLOOKUP($A64,#REF!,7,FALSE),IF($B64="PLEO",VLOOKUP($A64,#REF!,4,FALSE),IF($B64="SICRO",VLOOKUP($A64,#REF!,5,FALSE),IF($B64="SINAPI",IFERROR((VLOOKUP($A64,#REF!,18,FALSE)),),"-"))))))</f>
        <v>-</v>
      </c>
      <c r="F64" s="113" t="str">
        <f>IF(OR($B64="ANP",$B64="DAER",$B64="CONSULTORIA DNIT",$B64="PREGÃO ELETRÔNICO",$B64="DMLU",$B64="DMAE",$B64="CEEE",$B64="EPTC",$B64="ORSE",$B64="SEINFRA",$B64="CREA",$B64="CAU",$B64="CEHOP",$B64="SIURB",$B64="DER-PR",$B64="SUDECAP",$B64=Aux.!$F$24,$B64=Aux.!$F$25),VLOOKUP($A64,#REF!,7,FALSE),IF($B64="CCU",VLOOKUP($A64,#REF!,6,FALSE),IF($B64="MERCADO",VLOOKUP($A64,#REF!,8,FALSE),IF($B64="PLEO",VLOOKUP($A64,#REF!,4,FALSE),IF($B64="SICRO",VLOOKUP($A64,#REF!,6,FALSE),IF($B64="SINAPI",IFERROR(SUM((VLOOKUP($A64,#REF!,14,FALSE)),VLOOKUP($A64,#REF!,20,FALSE),VLOOKUP($A64,#REF!,22,FALSE)),),"-"))))))</f>
        <v>-</v>
      </c>
      <c r="G64" s="113" t="str">
        <f>IF(OR($B64="ANP",$B64="DAER",$B64="CONSULTORIA DNIT",$B64="PREGÃO ELETRÔNICO",$B64="DMLU",$B64="DMAE",$B64="CEEE",$B64="EPTC",$B64="ORSE",$B64="SEINFRA",$B64="CREA",$B64="CAU",$B64="CEHOP",$B64="SIURB",$B64="DER-PR",$B64="SUDECAP",$B64=Aux.!$F$24,$B64=Aux.!$F$25),VLOOKUP($A64,#REF!,8,FALSE),IF($B64="CCU",VLOOKUP($A64,#REF!,7,FALSE),IF($B64="MERCADO",VLOOKUP($A64,#REF!,9,FALSE),IF($B64="PLEO",VLOOKUP($A64,#REF!,4,FALSE),IF($B64="SICRO",VLOOKUP($A64,#REF!,7,FALSE),IF($B64="SINAPI",IFERROR((VLOOKUP($A64,#REF!,16,FALSE)),(VLOOKUP($A64,#REF!,5,FALSE))),"-"))))))</f>
        <v>-</v>
      </c>
      <c r="H64" s="113" t="str">
        <f>IF(OR($B64="ANP",$B64="DAER",$B64="CONSULTORIA DNIT",$B64="PREGÃO ELETRÔNICO",$B64="DMLU",$B64="DMAE",$B64="CEEE",$B64="EPTC",$B64="ORSE",$B64="SEINFRA",$B64="CREA",$B64="CAU",$B64="CEHOP",$B64="SIURB",$B64="DER-PR",$B64="SUDECAP",$B64=Aux.!$F$24,$B64=Aux.!$F$25),VLOOKUP($A64,#REF!,5,FALSE),IF($B64="CCU",VLOOKUP($A64,#REF!,4,FALSE),IF($B64="MERCADO",VLOOKUP($A64,#REF!,6,FALSE),IF($B64="PLEO",VLOOKUP($A64,#REF!,4,FALSE),IF($B64="SICRO",VLOOKUP($A64,#REF!,4,FALSE),IF($B64="SINAPI",IFERROR((VLOOKUP($A64,#REF!,5,FALSE)),(VLOOKUP($A64,#REF!,5,FALSE))),"-"))))))</f>
        <v>-</v>
      </c>
      <c r="I64" s="114">
        <f>IF($B64="SICRO EQUIP.",VLOOKUP($A64,#REF!,10,FALSE),0)</f>
        <v>0</v>
      </c>
      <c r="J64" s="114">
        <f>IF($B64="SICRO EQUIP.",VLOOKUP($A64,#REF!,11,FALSE),0)</f>
        <v>0</v>
      </c>
      <c r="K64" s="258"/>
      <c r="L64" s="259"/>
      <c r="M64" s="115" t="e">
        <f>VLOOKUP($K64,Reajuste!$A$2:$BW$29,(MATCH($L64,Reajuste!$C$2:$BW$2,0)+2),FALSE)</f>
        <v>#N/A</v>
      </c>
      <c r="N64" s="259"/>
      <c r="O64" s="115" t="e">
        <f>VLOOKUP($K64,Reajuste!$A$2:$CW$29,(MATCH($N64,Reajuste!$C$2:$CW$2,0)+2),FALSE)</f>
        <v>#N/A</v>
      </c>
      <c r="P64" s="113">
        <f t="shared" si="0"/>
        <v>0</v>
      </c>
      <c r="Q64" s="113">
        <f t="shared" si="1"/>
        <v>0</v>
      </c>
      <c r="R64" s="113">
        <f t="shared" si="2"/>
        <v>0</v>
      </c>
      <c r="S64" s="113">
        <f t="shared" si="3"/>
        <v>0</v>
      </c>
      <c r="T64" s="113">
        <f t="shared" si="4"/>
        <v>0</v>
      </c>
      <c r="U64" s="113">
        <f t="shared" si="5"/>
        <v>0</v>
      </c>
      <c r="V64" s="4"/>
      <c r="W64" s="4"/>
      <c r="X64" s="4"/>
      <c r="Y64" s="4"/>
      <c r="Z64" s="4"/>
    </row>
    <row r="65" spans="1:26" ht="14.25" customHeight="1">
      <c r="A65" s="256"/>
      <c r="B65" s="257"/>
      <c r="C65" s="112" t="str">
        <f>IF(OR($B65="ANP",$B65="DAER",$B65="CONSULTORIA DNIT",$B65="PREGÃO ELETRÔNICO",$B65="DMLU",$B65="DMAE",$B65="CEEE",$B65="EPTC",$B65="ORSE",$B65="SEINFRA",$B65="CREA",$B65="CAU",$B65="CEHOP",$B65="SIURB",$B65="DER-PR",$B65="SUDECAP",$B65=Aux.!$F$24,$B65=Aux.!$F$25),VLOOKUP($A65,#REF!,3,FALSE),IF($B65="SICRO EQUIP.",VLOOKUP($A65,#REF!,2,FALSE),IF($B65="CCU",VLOOKUP($A65,#REF!,2,FALSE),IF($B65="MERCADO",VLOOKUP($A65,#REF!,2,FALSE),IF($B65="PLEO",VLOOKUP($A65,#REF!,2,FALSE),IF($B65="SICRO",VLOOKUP($A65,#REF!,2,FALSE),IF($B65="SINAPI",IFERROR((VLOOKUP($A65,#REF!,2,FALSE)),(VLOOKUP($A65,#REF!,2,FALSE))),"-")))))))</f>
        <v>-</v>
      </c>
      <c r="D65" s="95" t="str">
        <f>IF(OR($B65="ANP",$B65="DAER",$B65="CONSULTORIA DNIT",$B65="PREGÃO ELETRÔNICO",$B65="DMLU",$B65="DMAE",$B65="CEEE",$B65="EPTC",$B65="ORSE",$B65="SEINFRA",$B65="CREA",$B65="CAU",$B65="CEHOP",$B65="SIURB",$B65="DER-PR",$B65="SUDECAP",$B65=Aux.!$F$24,$B65=Aux.!$F$25),VLOOKUP($A65,#REF!,4,FALSE),IF($B65="SICRO EQUIP.","H",IF($B65="CCU",VLOOKUP($A65,#REF!,3,FALSE),IF($B65="MERCADO",VLOOKUP($A65,#REF!,10,FALSE),IF($B65="PLEO",VLOOKUP($A65,#REF!,3,FALSE),IF($B65="SICRO",VLOOKUP($A65,#REF!,3,FALSE),IF($B65="SINAPI",IFERROR((VLOOKUP($A65,#REF!,3,FALSE)),(VLOOKUP($A65,#REF!,3,FALSE))),"-")))))))</f>
        <v>-</v>
      </c>
      <c r="E65" s="113" t="str">
        <f>IF(OR($B65="ANP",$B65="DAER",$B65="CONSULTORIA DNIT",$B65="PREGÃO ELETRÔNICO",$B65="DMLU",$B65="DMAE",$B65="CEEE",$B65="EPTC",$B65="ORSE",$B65="SEINFRA",$B65="CREA",$B65="CAU",$B65="CEHOP",$B65="SIURB",$B65="DER-PR",$B65="SUDECAP",$B65=Aux.!$F$24,$B65=Aux.!$F$25),VLOOKUP($A65,#REF!,6,FALSE),IF($B65="CCU",VLOOKUP($A65,#REF!,5,FALSE),IF($B65="MERCADO",VLOOKUP($A65,#REF!,7,FALSE),IF($B65="PLEO",VLOOKUP($A65,#REF!,4,FALSE),IF($B65="SICRO",VLOOKUP($A65,#REF!,5,FALSE),IF($B65="SINAPI",IFERROR((VLOOKUP($A65,#REF!,18,FALSE)),),"-"))))))</f>
        <v>-</v>
      </c>
      <c r="F65" s="113" t="str">
        <f>IF(OR($B65="ANP",$B65="DAER",$B65="CONSULTORIA DNIT",$B65="PREGÃO ELETRÔNICO",$B65="DMLU",$B65="DMAE",$B65="CEEE",$B65="EPTC",$B65="ORSE",$B65="SEINFRA",$B65="CREA",$B65="CAU",$B65="CEHOP",$B65="SIURB",$B65="DER-PR",$B65="SUDECAP",$B65=Aux.!$F$24,$B65=Aux.!$F$25),VLOOKUP($A65,#REF!,7,FALSE),IF($B65="CCU",VLOOKUP($A65,#REF!,6,FALSE),IF($B65="MERCADO",VLOOKUP($A65,#REF!,8,FALSE),IF($B65="PLEO",VLOOKUP($A65,#REF!,4,FALSE),IF($B65="SICRO",VLOOKUP($A65,#REF!,6,FALSE),IF($B65="SINAPI",IFERROR(SUM((VLOOKUP($A65,#REF!,14,FALSE)),VLOOKUP($A65,#REF!,20,FALSE),VLOOKUP($A65,#REF!,22,FALSE)),),"-"))))))</f>
        <v>-</v>
      </c>
      <c r="G65" s="113" t="str">
        <f>IF(OR($B65="ANP",$B65="DAER",$B65="CONSULTORIA DNIT",$B65="PREGÃO ELETRÔNICO",$B65="DMLU",$B65="DMAE",$B65="CEEE",$B65="EPTC",$B65="ORSE",$B65="SEINFRA",$B65="CREA",$B65="CAU",$B65="CEHOP",$B65="SIURB",$B65="DER-PR",$B65="SUDECAP",$B65=Aux.!$F$24,$B65=Aux.!$F$25),VLOOKUP($A65,#REF!,8,FALSE),IF($B65="CCU",VLOOKUP($A65,#REF!,7,FALSE),IF($B65="MERCADO",VLOOKUP($A65,#REF!,9,FALSE),IF($B65="PLEO",VLOOKUP($A65,#REF!,4,FALSE),IF($B65="SICRO",VLOOKUP($A65,#REF!,7,FALSE),IF($B65="SINAPI",IFERROR((VLOOKUP($A65,#REF!,16,FALSE)),(VLOOKUP($A65,#REF!,5,FALSE))),"-"))))))</f>
        <v>-</v>
      </c>
      <c r="H65" s="113" t="str">
        <f>IF(OR($B65="ANP",$B65="DAER",$B65="CONSULTORIA DNIT",$B65="PREGÃO ELETRÔNICO",$B65="DMLU",$B65="DMAE",$B65="CEEE",$B65="EPTC",$B65="ORSE",$B65="SEINFRA",$B65="CREA",$B65="CAU",$B65="CEHOP",$B65="SIURB",$B65="DER-PR",$B65="SUDECAP",$B65=Aux.!$F$24,$B65=Aux.!$F$25),VLOOKUP($A65,#REF!,5,FALSE),IF($B65="CCU",VLOOKUP($A65,#REF!,4,FALSE),IF($B65="MERCADO",VLOOKUP($A65,#REF!,6,FALSE),IF($B65="PLEO",VLOOKUP($A65,#REF!,4,FALSE),IF($B65="SICRO",VLOOKUP($A65,#REF!,4,FALSE),IF($B65="SINAPI",IFERROR((VLOOKUP($A65,#REF!,5,FALSE)),(VLOOKUP($A65,#REF!,5,FALSE))),"-"))))))</f>
        <v>-</v>
      </c>
      <c r="I65" s="114">
        <f>IF($B65="SICRO EQUIP.",VLOOKUP($A65,#REF!,10,FALSE),0)</f>
        <v>0</v>
      </c>
      <c r="J65" s="114">
        <f>IF($B65="SICRO EQUIP.",VLOOKUP($A65,#REF!,11,FALSE),0)</f>
        <v>0</v>
      </c>
      <c r="K65" s="258"/>
      <c r="L65" s="259"/>
      <c r="M65" s="115" t="e">
        <f>VLOOKUP($K65,Reajuste!$A$2:$BW$29,(MATCH($L65,Reajuste!$C$2:$BW$2,0)+2),FALSE)</f>
        <v>#N/A</v>
      </c>
      <c r="N65" s="259"/>
      <c r="O65" s="115" t="e">
        <f>VLOOKUP($K65,Reajuste!$A$2:$CW$29,(MATCH($N65,Reajuste!$C$2:$CW$2,0)+2),FALSE)</f>
        <v>#N/A</v>
      </c>
      <c r="P65" s="113">
        <f t="shared" si="0"/>
        <v>0</v>
      </c>
      <c r="Q65" s="113">
        <f t="shared" si="1"/>
        <v>0</v>
      </c>
      <c r="R65" s="113">
        <f t="shared" si="2"/>
        <v>0</v>
      </c>
      <c r="S65" s="113">
        <f t="shared" si="3"/>
        <v>0</v>
      </c>
      <c r="T65" s="113">
        <f t="shared" si="4"/>
        <v>0</v>
      </c>
      <c r="U65" s="113">
        <f t="shared" si="5"/>
        <v>0</v>
      </c>
      <c r="V65" s="4"/>
      <c r="W65" s="4"/>
      <c r="X65" s="4"/>
      <c r="Y65" s="4"/>
      <c r="Z65" s="4"/>
    </row>
    <row r="66" spans="1:26" ht="14.25" customHeight="1">
      <c r="A66" s="256"/>
      <c r="B66" s="257"/>
      <c r="C66" s="112" t="str">
        <f>IF(OR($B66="ANP",$B66="DAER",$B66="CONSULTORIA DNIT",$B66="PREGÃO ELETRÔNICO",$B66="DMLU",$B66="DMAE",$B66="CEEE",$B66="EPTC",$B66="ORSE",$B66="SEINFRA",$B66="CREA",$B66="CAU",$B66="CEHOP",$B66="SIURB",$B66="DER-PR",$B66="SUDECAP",$B66=Aux.!$F$24,$B66=Aux.!$F$25),VLOOKUP($A66,#REF!,3,FALSE),IF($B66="SICRO EQUIP.",VLOOKUP($A66,#REF!,2,FALSE),IF($B66="CCU",VLOOKUP($A66,#REF!,2,FALSE),IF($B66="MERCADO",VLOOKUP($A66,#REF!,2,FALSE),IF($B66="PLEO",VLOOKUP($A66,#REF!,2,FALSE),IF($B66="SICRO",VLOOKUP($A66,#REF!,2,FALSE),IF($B66="SINAPI",IFERROR((VLOOKUP($A66,#REF!,2,FALSE)),(VLOOKUP($A66,#REF!,2,FALSE))),"-")))))))</f>
        <v>-</v>
      </c>
      <c r="D66" s="95" t="str">
        <f>IF(OR($B66="ANP",$B66="DAER",$B66="CONSULTORIA DNIT",$B66="PREGÃO ELETRÔNICO",$B66="DMLU",$B66="DMAE",$B66="CEEE",$B66="EPTC",$B66="ORSE",$B66="SEINFRA",$B66="CREA",$B66="CAU",$B66="CEHOP",$B66="SIURB",$B66="DER-PR",$B66="SUDECAP",$B66=Aux.!$F$24,$B66=Aux.!$F$25),VLOOKUP($A66,#REF!,4,FALSE),IF($B66="SICRO EQUIP.","H",IF($B66="CCU",VLOOKUP($A66,#REF!,3,FALSE),IF($B66="MERCADO",VLOOKUP($A66,#REF!,10,FALSE),IF($B66="PLEO",VLOOKUP($A66,#REF!,3,FALSE),IF($B66="SICRO",VLOOKUP($A66,#REF!,3,FALSE),IF($B66="SINAPI",IFERROR((VLOOKUP($A66,#REF!,3,FALSE)),(VLOOKUP($A66,#REF!,3,FALSE))),"-")))))))</f>
        <v>-</v>
      </c>
      <c r="E66" s="113" t="str">
        <f>IF(OR($B66="ANP",$B66="DAER",$B66="CONSULTORIA DNIT",$B66="PREGÃO ELETRÔNICO",$B66="DMLU",$B66="DMAE",$B66="CEEE",$B66="EPTC",$B66="ORSE",$B66="SEINFRA",$B66="CREA",$B66="CAU",$B66="CEHOP",$B66="SIURB",$B66="DER-PR",$B66="SUDECAP",$B66=Aux.!$F$24,$B66=Aux.!$F$25),VLOOKUP($A66,#REF!,6,FALSE),IF($B66="CCU",VLOOKUP($A66,#REF!,5,FALSE),IF($B66="MERCADO",VLOOKUP($A66,#REF!,7,FALSE),IF($B66="PLEO",VLOOKUP($A66,#REF!,4,FALSE),IF($B66="SICRO",VLOOKUP($A66,#REF!,5,FALSE),IF($B66="SINAPI",IFERROR((VLOOKUP($A66,#REF!,18,FALSE)),),"-"))))))</f>
        <v>-</v>
      </c>
      <c r="F66" s="113" t="str">
        <f>IF(OR($B66="ANP",$B66="DAER",$B66="CONSULTORIA DNIT",$B66="PREGÃO ELETRÔNICO",$B66="DMLU",$B66="DMAE",$B66="CEEE",$B66="EPTC",$B66="ORSE",$B66="SEINFRA",$B66="CREA",$B66="CAU",$B66="CEHOP",$B66="SIURB",$B66="DER-PR",$B66="SUDECAP",$B66=Aux.!$F$24,$B66=Aux.!$F$25),VLOOKUP($A66,#REF!,7,FALSE),IF($B66="CCU",VLOOKUP($A66,#REF!,6,FALSE),IF($B66="MERCADO",VLOOKUP($A66,#REF!,8,FALSE),IF($B66="PLEO",VLOOKUP($A66,#REF!,4,FALSE),IF($B66="SICRO",VLOOKUP($A66,#REF!,6,FALSE),IF($B66="SINAPI",IFERROR(SUM((VLOOKUP($A66,#REF!,14,FALSE)),VLOOKUP($A66,#REF!,20,FALSE),VLOOKUP($A66,#REF!,22,FALSE)),),"-"))))))</f>
        <v>-</v>
      </c>
      <c r="G66" s="113" t="str">
        <f>IF(OR($B66="ANP",$B66="DAER",$B66="CONSULTORIA DNIT",$B66="PREGÃO ELETRÔNICO",$B66="DMLU",$B66="DMAE",$B66="CEEE",$B66="EPTC",$B66="ORSE",$B66="SEINFRA",$B66="CREA",$B66="CAU",$B66="CEHOP",$B66="SIURB",$B66="DER-PR",$B66="SUDECAP",$B66=Aux.!$F$24,$B66=Aux.!$F$25),VLOOKUP($A66,#REF!,8,FALSE),IF($B66="CCU",VLOOKUP($A66,#REF!,7,FALSE),IF($B66="MERCADO",VLOOKUP($A66,#REF!,9,FALSE),IF($B66="PLEO",VLOOKUP($A66,#REF!,4,FALSE),IF($B66="SICRO",VLOOKUP($A66,#REF!,7,FALSE),IF($B66="SINAPI",IFERROR((VLOOKUP($A66,#REF!,16,FALSE)),(VLOOKUP($A66,#REF!,5,FALSE))),"-"))))))</f>
        <v>-</v>
      </c>
      <c r="H66" s="113" t="str">
        <f>IF(OR($B66="ANP",$B66="DAER",$B66="CONSULTORIA DNIT",$B66="PREGÃO ELETRÔNICO",$B66="DMLU",$B66="DMAE",$B66="CEEE",$B66="EPTC",$B66="ORSE",$B66="SEINFRA",$B66="CREA",$B66="CAU",$B66="CEHOP",$B66="SIURB",$B66="DER-PR",$B66="SUDECAP",$B66=Aux.!$F$24,$B66=Aux.!$F$25),VLOOKUP($A66,#REF!,5,FALSE),IF($B66="CCU",VLOOKUP($A66,#REF!,4,FALSE),IF($B66="MERCADO",VLOOKUP($A66,#REF!,6,FALSE),IF($B66="PLEO",VLOOKUP($A66,#REF!,4,FALSE),IF($B66="SICRO",VLOOKUP($A66,#REF!,4,FALSE),IF($B66="SINAPI",IFERROR((VLOOKUP($A66,#REF!,5,FALSE)),(VLOOKUP($A66,#REF!,5,FALSE))),"-"))))))</f>
        <v>-</v>
      </c>
      <c r="I66" s="114">
        <f>IF($B66="SICRO EQUIP.",VLOOKUP($A66,#REF!,10,FALSE),0)</f>
        <v>0</v>
      </c>
      <c r="J66" s="114">
        <f>IF($B66="SICRO EQUIP.",VLOOKUP($A66,#REF!,11,FALSE),0)</f>
        <v>0</v>
      </c>
      <c r="K66" s="258"/>
      <c r="L66" s="259"/>
      <c r="M66" s="115" t="e">
        <f>VLOOKUP($K66,Reajuste!$A$2:$BW$29,(MATCH($L66,Reajuste!$C$2:$BW$2,0)+2),FALSE)</f>
        <v>#N/A</v>
      </c>
      <c r="N66" s="259"/>
      <c r="O66" s="115" t="e">
        <f>VLOOKUP($K66,Reajuste!$A$2:$CW$29,(MATCH($N66,Reajuste!$C$2:$CW$2,0)+2),FALSE)</f>
        <v>#N/A</v>
      </c>
      <c r="P66" s="113">
        <f t="shared" si="0"/>
        <v>0</v>
      </c>
      <c r="Q66" s="113">
        <f t="shared" si="1"/>
        <v>0</v>
      </c>
      <c r="R66" s="113">
        <f t="shared" si="2"/>
        <v>0</v>
      </c>
      <c r="S66" s="113">
        <f t="shared" si="3"/>
        <v>0</v>
      </c>
      <c r="T66" s="113">
        <f t="shared" si="4"/>
        <v>0</v>
      </c>
      <c r="U66" s="113">
        <f t="shared" si="5"/>
        <v>0</v>
      </c>
      <c r="V66" s="4"/>
      <c r="W66" s="4"/>
      <c r="X66" s="4"/>
      <c r="Y66" s="4"/>
      <c r="Z66" s="4"/>
    </row>
    <row r="67" spans="1:26" ht="14.25" customHeight="1">
      <c r="A67" s="256"/>
      <c r="B67" s="257"/>
      <c r="C67" s="112" t="str">
        <f>IF(OR($B67="ANP",$B67="DAER",$B67="CONSULTORIA DNIT",$B67="PREGÃO ELETRÔNICO",$B67="DMLU",$B67="DMAE",$B67="CEEE",$B67="EPTC",$B67="ORSE",$B67="SEINFRA",$B67="CREA",$B67="CAU",$B67="CEHOP",$B67="SIURB",$B67="DER-PR",$B67="SUDECAP",$B67=Aux.!$F$24,$B67=Aux.!$F$25),VLOOKUP($A67,#REF!,3,FALSE),IF($B67="SICRO EQUIP.",VLOOKUP($A67,#REF!,2,FALSE),IF($B67="CCU",VLOOKUP($A67,#REF!,2,FALSE),IF($B67="MERCADO",VLOOKUP($A67,#REF!,2,FALSE),IF($B67="PLEO",VLOOKUP($A67,#REF!,2,FALSE),IF($B67="SICRO",VLOOKUP($A67,#REF!,2,FALSE),IF($B67="SINAPI",IFERROR((VLOOKUP($A67,#REF!,2,FALSE)),(VLOOKUP($A67,#REF!,2,FALSE))),"-")))))))</f>
        <v>-</v>
      </c>
      <c r="D67" s="95" t="str">
        <f>IF(OR($B67="ANP",$B67="DAER",$B67="CONSULTORIA DNIT",$B67="PREGÃO ELETRÔNICO",$B67="DMLU",$B67="DMAE",$B67="CEEE",$B67="EPTC",$B67="ORSE",$B67="SEINFRA",$B67="CREA",$B67="CAU",$B67="CEHOP",$B67="SIURB",$B67="DER-PR",$B67="SUDECAP",$B67=Aux.!$F$24,$B67=Aux.!$F$25),VLOOKUP($A67,#REF!,4,FALSE),IF($B67="SICRO EQUIP.","H",IF($B67="CCU",VLOOKUP($A67,#REF!,3,FALSE),IF($B67="MERCADO",VLOOKUP($A67,#REF!,10,FALSE),IF($B67="PLEO",VLOOKUP($A67,#REF!,3,FALSE),IF($B67="SICRO",VLOOKUP($A67,#REF!,3,FALSE),IF($B67="SINAPI",IFERROR((VLOOKUP($A67,#REF!,3,FALSE)),(VLOOKUP($A67,#REF!,3,FALSE))),"-")))))))</f>
        <v>-</v>
      </c>
      <c r="E67" s="113" t="str">
        <f>IF(OR($B67="ANP",$B67="DAER",$B67="CONSULTORIA DNIT",$B67="PREGÃO ELETRÔNICO",$B67="DMLU",$B67="DMAE",$B67="CEEE",$B67="EPTC",$B67="ORSE",$B67="SEINFRA",$B67="CREA",$B67="CAU",$B67="CEHOP",$B67="SIURB",$B67="DER-PR",$B67="SUDECAP",$B67=Aux.!$F$24,$B67=Aux.!$F$25),VLOOKUP($A67,#REF!,6,FALSE),IF($B67="CCU",VLOOKUP($A67,#REF!,5,FALSE),IF($B67="MERCADO",VLOOKUP($A67,#REF!,7,FALSE),IF($B67="PLEO",VLOOKUP($A67,#REF!,4,FALSE),IF($B67="SICRO",VLOOKUP($A67,#REF!,5,FALSE),IF($B67="SINAPI",IFERROR((VLOOKUP($A67,#REF!,18,FALSE)),),"-"))))))</f>
        <v>-</v>
      </c>
      <c r="F67" s="113" t="str">
        <f>IF(OR($B67="ANP",$B67="DAER",$B67="CONSULTORIA DNIT",$B67="PREGÃO ELETRÔNICO",$B67="DMLU",$B67="DMAE",$B67="CEEE",$B67="EPTC",$B67="ORSE",$B67="SEINFRA",$B67="CREA",$B67="CAU",$B67="CEHOP",$B67="SIURB",$B67="DER-PR",$B67="SUDECAP",$B67=Aux.!$F$24,$B67=Aux.!$F$25),VLOOKUP($A67,#REF!,7,FALSE),IF($B67="CCU",VLOOKUP($A67,#REF!,6,FALSE),IF($B67="MERCADO",VLOOKUP($A67,#REF!,8,FALSE),IF($B67="PLEO",VLOOKUP($A67,#REF!,4,FALSE),IF($B67="SICRO",VLOOKUP($A67,#REF!,6,FALSE),IF($B67="SINAPI",IFERROR(SUM((VLOOKUP($A67,#REF!,14,FALSE)),VLOOKUP($A67,#REF!,20,FALSE),VLOOKUP($A67,#REF!,22,FALSE)),),"-"))))))</f>
        <v>-</v>
      </c>
      <c r="G67" s="113" t="str">
        <f>IF(OR($B67="ANP",$B67="DAER",$B67="CONSULTORIA DNIT",$B67="PREGÃO ELETRÔNICO",$B67="DMLU",$B67="DMAE",$B67="CEEE",$B67="EPTC",$B67="ORSE",$B67="SEINFRA",$B67="CREA",$B67="CAU",$B67="CEHOP",$B67="SIURB",$B67="DER-PR",$B67="SUDECAP",$B67=Aux.!$F$24,$B67=Aux.!$F$25),VLOOKUP($A67,#REF!,8,FALSE),IF($B67="CCU",VLOOKUP($A67,#REF!,7,FALSE),IF($B67="MERCADO",VLOOKUP($A67,#REF!,9,FALSE),IF($B67="PLEO",VLOOKUP($A67,#REF!,4,FALSE),IF($B67="SICRO",VLOOKUP($A67,#REF!,7,FALSE),IF($B67="SINAPI",IFERROR((VLOOKUP($A67,#REF!,16,FALSE)),(VLOOKUP($A67,#REF!,5,FALSE))),"-"))))))</f>
        <v>-</v>
      </c>
      <c r="H67" s="113" t="str">
        <f>IF(OR($B67="ANP",$B67="DAER",$B67="CONSULTORIA DNIT",$B67="PREGÃO ELETRÔNICO",$B67="DMLU",$B67="DMAE",$B67="CEEE",$B67="EPTC",$B67="ORSE",$B67="SEINFRA",$B67="CREA",$B67="CAU",$B67="CEHOP",$B67="SIURB",$B67="DER-PR",$B67="SUDECAP",$B67=Aux.!$F$24,$B67=Aux.!$F$25),VLOOKUP($A67,#REF!,5,FALSE),IF($B67="CCU",VLOOKUP($A67,#REF!,4,FALSE),IF($B67="MERCADO",VLOOKUP($A67,#REF!,6,FALSE),IF($B67="PLEO",VLOOKUP($A67,#REF!,4,FALSE),IF($B67="SICRO",VLOOKUP($A67,#REF!,4,FALSE),IF($B67="SINAPI",IFERROR((VLOOKUP($A67,#REF!,5,FALSE)),(VLOOKUP($A67,#REF!,5,FALSE))),"-"))))))</f>
        <v>-</v>
      </c>
      <c r="I67" s="114">
        <f>IF($B67="SICRO EQUIP.",VLOOKUP($A67,#REF!,10,FALSE),0)</f>
        <v>0</v>
      </c>
      <c r="J67" s="114">
        <f>IF($B67="SICRO EQUIP.",VLOOKUP($A67,#REF!,11,FALSE),0)</f>
        <v>0</v>
      </c>
      <c r="K67" s="258"/>
      <c r="L67" s="259"/>
      <c r="M67" s="115" t="e">
        <f>VLOOKUP($K67,Reajuste!$A$2:$BW$29,(MATCH($L67,Reajuste!$C$2:$BW$2,0)+2),FALSE)</f>
        <v>#N/A</v>
      </c>
      <c r="N67" s="259"/>
      <c r="O67" s="115" t="e">
        <f>VLOOKUP($K67,Reajuste!$A$2:$CW$29,(MATCH($N67,Reajuste!$C$2:$CW$2,0)+2),FALSE)</f>
        <v>#N/A</v>
      </c>
      <c r="P67" s="113">
        <f t="shared" si="0"/>
        <v>0</v>
      </c>
      <c r="Q67" s="113">
        <f t="shared" si="1"/>
        <v>0</v>
      </c>
      <c r="R67" s="113">
        <f t="shared" si="2"/>
        <v>0</v>
      </c>
      <c r="S67" s="113">
        <f t="shared" si="3"/>
        <v>0</v>
      </c>
      <c r="T67" s="113">
        <f t="shared" si="4"/>
        <v>0</v>
      </c>
      <c r="U67" s="113">
        <f t="shared" si="5"/>
        <v>0</v>
      </c>
      <c r="V67" s="4"/>
      <c r="W67" s="4"/>
      <c r="X67" s="4"/>
      <c r="Y67" s="4"/>
      <c r="Z67" s="4"/>
    </row>
    <row r="68" spans="1:26" ht="14.25" customHeight="1">
      <c r="A68" s="256"/>
      <c r="B68" s="257"/>
      <c r="C68" s="112" t="str">
        <f>IF(OR($B68="ANP",$B68="DAER",$B68="CONSULTORIA DNIT",$B68="PREGÃO ELETRÔNICO",$B68="DMLU",$B68="DMAE",$B68="CEEE",$B68="EPTC",$B68="ORSE",$B68="SEINFRA",$B68="CREA",$B68="CAU",$B68="CEHOP",$B68="SIURB",$B68="DER-PR",$B68="SUDECAP",$B68=Aux.!$F$24,$B68=Aux.!$F$25),VLOOKUP($A68,#REF!,3,FALSE),IF($B68="SICRO EQUIP.",VLOOKUP($A68,#REF!,2,FALSE),IF($B68="CCU",VLOOKUP($A68,#REF!,2,FALSE),IF($B68="MERCADO",VLOOKUP($A68,#REF!,2,FALSE),IF($B68="PLEO",VLOOKUP($A68,#REF!,2,FALSE),IF($B68="SICRO",VLOOKUP($A68,#REF!,2,FALSE),IF($B68="SINAPI",IFERROR((VLOOKUP($A68,#REF!,2,FALSE)),(VLOOKUP($A68,#REF!,2,FALSE))),"-")))))))</f>
        <v>-</v>
      </c>
      <c r="D68" s="95" t="str">
        <f>IF(OR($B68="ANP",$B68="DAER",$B68="CONSULTORIA DNIT",$B68="PREGÃO ELETRÔNICO",$B68="DMLU",$B68="DMAE",$B68="CEEE",$B68="EPTC",$B68="ORSE",$B68="SEINFRA",$B68="CREA",$B68="CAU",$B68="CEHOP",$B68="SIURB",$B68="DER-PR",$B68="SUDECAP",$B68=Aux.!$F$24,$B68=Aux.!$F$25),VLOOKUP($A68,#REF!,4,FALSE),IF($B68="SICRO EQUIP.","H",IF($B68="CCU",VLOOKUP($A68,#REF!,3,FALSE),IF($B68="MERCADO",VLOOKUP($A68,#REF!,10,FALSE),IF($B68="PLEO",VLOOKUP($A68,#REF!,3,FALSE),IF($B68="SICRO",VLOOKUP($A68,#REF!,3,FALSE),IF($B68="SINAPI",IFERROR((VLOOKUP($A68,#REF!,3,FALSE)),(VLOOKUP($A68,#REF!,3,FALSE))),"-")))))))</f>
        <v>-</v>
      </c>
      <c r="E68" s="113" t="str">
        <f>IF(OR($B68="ANP",$B68="DAER",$B68="CONSULTORIA DNIT",$B68="PREGÃO ELETRÔNICO",$B68="DMLU",$B68="DMAE",$B68="CEEE",$B68="EPTC",$B68="ORSE",$B68="SEINFRA",$B68="CREA",$B68="CAU",$B68="CEHOP",$B68="SIURB",$B68="DER-PR",$B68="SUDECAP",$B68=Aux.!$F$24,$B68=Aux.!$F$25),VLOOKUP($A68,#REF!,6,FALSE),IF($B68="CCU",VLOOKUP($A68,#REF!,5,FALSE),IF($B68="MERCADO",VLOOKUP($A68,#REF!,7,FALSE),IF($B68="PLEO",VLOOKUP($A68,#REF!,4,FALSE),IF($B68="SICRO",VLOOKUP($A68,#REF!,5,FALSE),IF($B68="SINAPI",IFERROR((VLOOKUP($A68,#REF!,18,FALSE)),),"-"))))))</f>
        <v>-</v>
      </c>
      <c r="F68" s="113" t="str">
        <f>IF(OR($B68="ANP",$B68="DAER",$B68="CONSULTORIA DNIT",$B68="PREGÃO ELETRÔNICO",$B68="DMLU",$B68="DMAE",$B68="CEEE",$B68="EPTC",$B68="ORSE",$B68="SEINFRA",$B68="CREA",$B68="CAU",$B68="CEHOP",$B68="SIURB",$B68="DER-PR",$B68="SUDECAP",$B68=Aux.!$F$24,$B68=Aux.!$F$25),VLOOKUP($A68,#REF!,7,FALSE),IF($B68="CCU",VLOOKUP($A68,#REF!,6,FALSE),IF($B68="MERCADO",VLOOKUP($A68,#REF!,8,FALSE),IF($B68="PLEO",VLOOKUP($A68,#REF!,4,FALSE),IF($B68="SICRO",VLOOKUP($A68,#REF!,6,FALSE),IF($B68="SINAPI",IFERROR(SUM((VLOOKUP($A68,#REF!,14,FALSE)),VLOOKUP($A68,#REF!,20,FALSE),VLOOKUP($A68,#REF!,22,FALSE)),),"-"))))))</f>
        <v>-</v>
      </c>
      <c r="G68" s="113" t="str">
        <f>IF(OR($B68="ANP",$B68="DAER",$B68="CONSULTORIA DNIT",$B68="PREGÃO ELETRÔNICO",$B68="DMLU",$B68="DMAE",$B68="CEEE",$B68="EPTC",$B68="ORSE",$B68="SEINFRA",$B68="CREA",$B68="CAU",$B68="CEHOP",$B68="SIURB",$B68="DER-PR",$B68="SUDECAP",$B68=Aux.!$F$24,$B68=Aux.!$F$25),VLOOKUP($A68,#REF!,8,FALSE),IF($B68="CCU",VLOOKUP($A68,#REF!,7,FALSE),IF($B68="MERCADO",VLOOKUP($A68,#REF!,9,FALSE),IF($B68="PLEO",VLOOKUP($A68,#REF!,4,FALSE),IF($B68="SICRO",VLOOKUP($A68,#REF!,7,FALSE),IF($B68="SINAPI",IFERROR((VLOOKUP($A68,#REF!,16,FALSE)),(VLOOKUP($A68,#REF!,5,FALSE))),"-"))))))</f>
        <v>-</v>
      </c>
      <c r="H68" s="113" t="str">
        <f>IF(OR($B68="ANP",$B68="DAER",$B68="CONSULTORIA DNIT",$B68="PREGÃO ELETRÔNICO",$B68="DMLU",$B68="DMAE",$B68="CEEE",$B68="EPTC",$B68="ORSE",$B68="SEINFRA",$B68="CREA",$B68="CAU",$B68="CEHOP",$B68="SIURB",$B68="DER-PR",$B68="SUDECAP",$B68=Aux.!$F$24,$B68=Aux.!$F$25),VLOOKUP($A68,#REF!,5,FALSE),IF($B68="CCU",VLOOKUP($A68,#REF!,4,FALSE),IF($B68="MERCADO",VLOOKUP($A68,#REF!,6,FALSE),IF($B68="PLEO",VLOOKUP($A68,#REF!,4,FALSE),IF($B68="SICRO",VLOOKUP($A68,#REF!,4,FALSE),IF($B68="SINAPI",IFERROR((VLOOKUP($A68,#REF!,5,FALSE)),(VLOOKUP($A68,#REF!,5,FALSE))),"-"))))))</f>
        <v>-</v>
      </c>
      <c r="I68" s="114">
        <f>IF($B68="SICRO EQUIP.",VLOOKUP($A68,#REF!,10,FALSE),0)</f>
        <v>0</v>
      </c>
      <c r="J68" s="114">
        <f>IF($B68="SICRO EQUIP.",VLOOKUP($A68,#REF!,11,FALSE),0)</f>
        <v>0</v>
      </c>
      <c r="K68" s="258"/>
      <c r="L68" s="259"/>
      <c r="M68" s="115" t="e">
        <f>VLOOKUP($K68,Reajuste!$A$2:$BW$29,(MATCH($L68,Reajuste!$C$2:$BW$2,0)+2),FALSE)</f>
        <v>#N/A</v>
      </c>
      <c r="N68" s="259"/>
      <c r="O68" s="115" t="e">
        <f>VLOOKUP($K68,Reajuste!$A$2:$CW$29,(MATCH($N68,Reajuste!$C$2:$CW$2,0)+2),FALSE)</f>
        <v>#N/A</v>
      </c>
      <c r="P68" s="113">
        <f t="shared" si="0"/>
        <v>0</v>
      </c>
      <c r="Q68" s="113">
        <f t="shared" si="1"/>
        <v>0</v>
      </c>
      <c r="R68" s="113">
        <f t="shared" si="2"/>
        <v>0</v>
      </c>
      <c r="S68" s="113">
        <f t="shared" si="3"/>
        <v>0</v>
      </c>
      <c r="T68" s="113">
        <f t="shared" si="4"/>
        <v>0</v>
      </c>
      <c r="U68" s="113">
        <f t="shared" si="5"/>
        <v>0</v>
      </c>
      <c r="V68" s="4"/>
      <c r="W68" s="4"/>
      <c r="X68" s="4"/>
      <c r="Y68" s="4"/>
      <c r="Z68" s="4"/>
    </row>
    <row r="69" spans="1:26" ht="14.25" customHeight="1">
      <c r="A69" s="256"/>
      <c r="B69" s="257"/>
      <c r="C69" s="112" t="str">
        <f>IF(OR($B69="ANP",$B69="DAER",$B69="CONSULTORIA DNIT",$B69="PREGÃO ELETRÔNICO",$B69="DMLU",$B69="DMAE",$B69="CEEE",$B69="EPTC",$B69="ORSE",$B69="SEINFRA",$B69="CREA",$B69="CAU",$B69="CEHOP",$B69="SIURB",$B69="DER-PR",$B69="SUDECAP",$B69=Aux.!$F$24,$B69=Aux.!$F$25),VLOOKUP($A69,#REF!,3,FALSE),IF($B69="SICRO EQUIP.",VLOOKUP($A69,#REF!,2,FALSE),IF($B69="CCU",VLOOKUP($A69,#REF!,2,FALSE),IF($B69="MERCADO",VLOOKUP($A69,#REF!,2,FALSE),IF($B69="PLEO",VLOOKUP($A69,#REF!,2,FALSE),IF($B69="SICRO",VLOOKUP($A69,#REF!,2,FALSE),IF($B69="SINAPI",IFERROR((VLOOKUP($A69,#REF!,2,FALSE)),(VLOOKUP($A69,#REF!,2,FALSE))),"-")))))))</f>
        <v>-</v>
      </c>
      <c r="D69" s="95" t="str">
        <f>IF(OR($B69="ANP",$B69="DAER",$B69="CONSULTORIA DNIT",$B69="PREGÃO ELETRÔNICO",$B69="DMLU",$B69="DMAE",$B69="CEEE",$B69="EPTC",$B69="ORSE",$B69="SEINFRA",$B69="CREA",$B69="CAU",$B69="CEHOP",$B69="SIURB",$B69="DER-PR",$B69="SUDECAP",$B69=Aux.!$F$24,$B69=Aux.!$F$25),VLOOKUP($A69,#REF!,4,FALSE),IF($B69="SICRO EQUIP.","H",IF($B69="CCU",VLOOKUP($A69,#REF!,3,FALSE),IF($B69="MERCADO",VLOOKUP($A69,#REF!,10,FALSE),IF($B69="PLEO",VLOOKUP($A69,#REF!,3,FALSE),IF($B69="SICRO",VLOOKUP($A69,#REF!,3,FALSE),IF($B69="SINAPI",IFERROR((VLOOKUP($A69,#REF!,3,FALSE)),(VLOOKUP($A69,#REF!,3,FALSE))),"-")))))))</f>
        <v>-</v>
      </c>
      <c r="E69" s="113" t="str">
        <f>IF(OR($B69="ANP",$B69="DAER",$B69="CONSULTORIA DNIT",$B69="PREGÃO ELETRÔNICO",$B69="DMLU",$B69="DMAE",$B69="CEEE",$B69="EPTC",$B69="ORSE",$B69="SEINFRA",$B69="CREA",$B69="CAU",$B69="CEHOP",$B69="SIURB",$B69="DER-PR",$B69="SUDECAP",$B69=Aux.!$F$24,$B69=Aux.!$F$25),VLOOKUP($A69,#REF!,6,FALSE),IF($B69="CCU",VLOOKUP($A69,#REF!,5,FALSE),IF($B69="MERCADO",VLOOKUP($A69,#REF!,7,FALSE),IF($B69="PLEO",VLOOKUP($A69,#REF!,4,FALSE),IF($B69="SICRO",VLOOKUP($A69,#REF!,5,FALSE),IF($B69="SINAPI",IFERROR((VLOOKUP($A69,#REF!,18,FALSE)),),"-"))))))</f>
        <v>-</v>
      </c>
      <c r="F69" s="113" t="str">
        <f>IF(OR($B69="ANP",$B69="DAER",$B69="CONSULTORIA DNIT",$B69="PREGÃO ELETRÔNICO",$B69="DMLU",$B69="DMAE",$B69="CEEE",$B69="EPTC",$B69="ORSE",$B69="SEINFRA",$B69="CREA",$B69="CAU",$B69="CEHOP",$B69="SIURB",$B69="DER-PR",$B69="SUDECAP",$B69=Aux.!$F$24,$B69=Aux.!$F$25),VLOOKUP($A69,#REF!,7,FALSE),IF($B69="CCU",VLOOKUP($A69,#REF!,6,FALSE),IF($B69="MERCADO",VLOOKUP($A69,#REF!,8,FALSE),IF($B69="PLEO",VLOOKUP($A69,#REF!,4,FALSE),IF($B69="SICRO",VLOOKUP($A69,#REF!,6,FALSE),IF($B69="SINAPI",IFERROR(SUM((VLOOKUP($A69,#REF!,14,FALSE)),VLOOKUP($A69,#REF!,20,FALSE),VLOOKUP($A69,#REF!,22,FALSE)),),"-"))))))</f>
        <v>-</v>
      </c>
      <c r="G69" s="113" t="str">
        <f>IF(OR($B69="ANP",$B69="DAER",$B69="CONSULTORIA DNIT",$B69="PREGÃO ELETRÔNICO",$B69="DMLU",$B69="DMAE",$B69="CEEE",$B69="EPTC",$B69="ORSE",$B69="SEINFRA",$B69="CREA",$B69="CAU",$B69="CEHOP",$B69="SIURB",$B69="DER-PR",$B69="SUDECAP",$B69=Aux.!$F$24,$B69=Aux.!$F$25),VLOOKUP($A69,#REF!,8,FALSE),IF($B69="CCU",VLOOKUP($A69,#REF!,7,FALSE),IF($B69="MERCADO",VLOOKUP($A69,#REF!,9,FALSE),IF($B69="PLEO",VLOOKUP($A69,#REF!,4,FALSE),IF($B69="SICRO",VLOOKUP($A69,#REF!,7,FALSE),IF($B69="SINAPI",IFERROR((VLOOKUP($A69,#REF!,16,FALSE)),(VLOOKUP($A69,#REF!,5,FALSE))),"-"))))))</f>
        <v>-</v>
      </c>
      <c r="H69" s="113" t="str">
        <f>IF(OR($B69="ANP",$B69="DAER",$B69="CONSULTORIA DNIT",$B69="PREGÃO ELETRÔNICO",$B69="DMLU",$B69="DMAE",$B69="CEEE",$B69="EPTC",$B69="ORSE",$B69="SEINFRA",$B69="CREA",$B69="CAU",$B69="CEHOP",$B69="SIURB",$B69="DER-PR",$B69="SUDECAP",$B69=Aux.!$F$24,$B69=Aux.!$F$25),VLOOKUP($A69,#REF!,5,FALSE),IF($B69="CCU",VLOOKUP($A69,#REF!,4,FALSE),IF($B69="MERCADO",VLOOKUP($A69,#REF!,6,FALSE),IF($B69="PLEO",VLOOKUP($A69,#REF!,4,FALSE),IF($B69="SICRO",VLOOKUP($A69,#REF!,4,FALSE),IF($B69="SINAPI",IFERROR((VLOOKUP($A69,#REF!,5,FALSE)),(VLOOKUP($A69,#REF!,5,FALSE))),"-"))))))</f>
        <v>-</v>
      </c>
      <c r="I69" s="114">
        <f>IF($B69="SICRO EQUIP.",VLOOKUP($A69,#REF!,10,FALSE),0)</f>
        <v>0</v>
      </c>
      <c r="J69" s="114">
        <f>IF($B69="SICRO EQUIP.",VLOOKUP($A69,#REF!,11,FALSE),0)</f>
        <v>0</v>
      </c>
      <c r="K69" s="258"/>
      <c r="L69" s="259"/>
      <c r="M69" s="115" t="e">
        <f>VLOOKUP($K69,Reajuste!$A$2:$BW$29,(MATCH($L69,Reajuste!$C$2:$BW$2,0)+2),FALSE)</f>
        <v>#N/A</v>
      </c>
      <c r="N69" s="259"/>
      <c r="O69" s="115" t="e">
        <f>VLOOKUP($K69,Reajuste!$A$2:$CW$29,(MATCH($N69,Reajuste!$C$2:$CW$2,0)+2),FALSE)</f>
        <v>#N/A</v>
      </c>
      <c r="P69" s="113">
        <f t="shared" si="0"/>
        <v>0</v>
      </c>
      <c r="Q69" s="113">
        <f t="shared" si="1"/>
        <v>0</v>
      </c>
      <c r="R69" s="113">
        <f t="shared" si="2"/>
        <v>0</v>
      </c>
      <c r="S69" s="113">
        <f t="shared" si="3"/>
        <v>0</v>
      </c>
      <c r="T69" s="113">
        <f t="shared" si="4"/>
        <v>0</v>
      </c>
      <c r="U69" s="113">
        <f t="shared" si="5"/>
        <v>0</v>
      </c>
      <c r="V69" s="4"/>
      <c r="W69" s="4"/>
      <c r="X69" s="4"/>
      <c r="Y69" s="4"/>
      <c r="Z69" s="4"/>
    </row>
    <row r="70" spans="1:26" ht="14.25" customHeight="1">
      <c r="A70" s="256"/>
      <c r="B70" s="257"/>
      <c r="C70" s="112" t="str">
        <f>IF(OR($B70="ANP",$B70="DAER",$B70="CONSULTORIA DNIT",$B70="PREGÃO ELETRÔNICO",$B70="DMLU",$B70="DMAE",$B70="CEEE",$B70="EPTC",$B70="ORSE",$B70="SEINFRA",$B70="CREA",$B70="CAU",$B70="CEHOP",$B70="SIURB",$B70="DER-PR",$B70="SUDECAP",$B70=Aux.!$F$24,$B70=Aux.!$F$25),VLOOKUP($A70,#REF!,3,FALSE),IF($B70="SICRO EQUIP.",VLOOKUP($A70,#REF!,2,FALSE),IF($B70="CCU",VLOOKUP($A70,#REF!,2,FALSE),IF($B70="MERCADO",VLOOKUP($A70,#REF!,2,FALSE),IF($B70="PLEO",VLOOKUP($A70,#REF!,2,FALSE),IF($B70="SICRO",VLOOKUP($A70,#REF!,2,FALSE),IF($B70="SINAPI",IFERROR((VLOOKUP($A70,#REF!,2,FALSE)),(VLOOKUP($A70,#REF!,2,FALSE))),"-")))))))</f>
        <v>-</v>
      </c>
      <c r="D70" s="95" t="str">
        <f>IF(OR($B70="ANP",$B70="DAER",$B70="CONSULTORIA DNIT",$B70="PREGÃO ELETRÔNICO",$B70="DMLU",$B70="DMAE",$B70="CEEE",$B70="EPTC",$B70="ORSE",$B70="SEINFRA",$B70="CREA",$B70="CAU",$B70="CEHOP",$B70="SIURB",$B70="DER-PR",$B70="SUDECAP",$B70=Aux.!$F$24,$B70=Aux.!$F$25),VLOOKUP($A70,#REF!,4,FALSE),IF($B70="SICRO EQUIP.","H",IF($B70="CCU",VLOOKUP($A70,#REF!,3,FALSE),IF($B70="MERCADO",VLOOKUP($A70,#REF!,10,FALSE),IF($B70="PLEO",VLOOKUP($A70,#REF!,3,FALSE),IF($B70="SICRO",VLOOKUP($A70,#REF!,3,FALSE),IF($B70="SINAPI",IFERROR((VLOOKUP($A70,#REF!,3,FALSE)),(VLOOKUP($A70,#REF!,3,FALSE))),"-")))))))</f>
        <v>-</v>
      </c>
      <c r="E70" s="113" t="str">
        <f>IF(OR($B70="ANP",$B70="DAER",$B70="CONSULTORIA DNIT",$B70="PREGÃO ELETRÔNICO",$B70="DMLU",$B70="DMAE",$B70="CEEE",$B70="EPTC",$B70="ORSE",$B70="SEINFRA",$B70="CREA",$B70="CAU",$B70="CEHOP",$B70="SIURB",$B70="DER-PR",$B70="SUDECAP",$B70=Aux.!$F$24,$B70=Aux.!$F$25),VLOOKUP($A70,#REF!,6,FALSE),IF($B70="CCU",VLOOKUP($A70,#REF!,5,FALSE),IF($B70="MERCADO",VLOOKUP($A70,#REF!,7,FALSE),IF($B70="PLEO",VLOOKUP($A70,#REF!,4,FALSE),IF($B70="SICRO",VLOOKUP($A70,#REF!,5,FALSE),IF($B70="SINAPI",IFERROR((VLOOKUP($A70,#REF!,18,FALSE)),),"-"))))))</f>
        <v>-</v>
      </c>
      <c r="F70" s="113" t="str">
        <f>IF(OR($B70="ANP",$B70="DAER",$B70="CONSULTORIA DNIT",$B70="PREGÃO ELETRÔNICO",$B70="DMLU",$B70="DMAE",$B70="CEEE",$B70="EPTC",$B70="ORSE",$B70="SEINFRA",$B70="CREA",$B70="CAU",$B70="CEHOP",$B70="SIURB",$B70="DER-PR",$B70="SUDECAP",$B70=Aux.!$F$24,$B70=Aux.!$F$25),VLOOKUP($A70,#REF!,7,FALSE),IF($B70="CCU",VLOOKUP($A70,#REF!,6,FALSE),IF($B70="MERCADO",VLOOKUP($A70,#REF!,8,FALSE),IF($B70="PLEO",VLOOKUP($A70,#REF!,4,FALSE),IF($B70="SICRO",VLOOKUP($A70,#REF!,6,FALSE),IF($B70="SINAPI",IFERROR(SUM((VLOOKUP($A70,#REF!,14,FALSE)),VLOOKUP($A70,#REF!,20,FALSE),VLOOKUP($A70,#REF!,22,FALSE)),),"-"))))))</f>
        <v>-</v>
      </c>
      <c r="G70" s="113" t="str">
        <f>IF(OR($B70="ANP",$B70="DAER",$B70="CONSULTORIA DNIT",$B70="PREGÃO ELETRÔNICO",$B70="DMLU",$B70="DMAE",$B70="CEEE",$B70="EPTC",$B70="ORSE",$B70="SEINFRA",$B70="CREA",$B70="CAU",$B70="CEHOP",$B70="SIURB",$B70="DER-PR",$B70="SUDECAP",$B70=Aux.!$F$24,$B70=Aux.!$F$25),VLOOKUP($A70,#REF!,8,FALSE),IF($B70="CCU",VLOOKUP($A70,#REF!,7,FALSE),IF($B70="MERCADO",VLOOKUP($A70,#REF!,9,FALSE),IF($B70="PLEO",VLOOKUP($A70,#REF!,4,FALSE),IF($B70="SICRO",VLOOKUP($A70,#REF!,7,FALSE),IF($B70="SINAPI",IFERROR((VLOOKUP($A70,#REF!,16,FALSE)),(VLOOKUP($A70,#REF!,5,FALSE))),"-"))))))</f>
        <v>-</v>
      </c>
      <c r="H70" s="113" t="str">
        <f>IF(OR($B70="ANP",$B70="DAER",$B70="CONSULTORIA DNIT",$B70="PREGÃO ELETRÔNICO",$B70="DMLU",$B70="DMAE",$B70="CEEE",$B70="EPTC",$B70="ORSE",$B70="SEINFRA",$B70="CREA",$B70="CAU",$B70="CEHOP",$B70="SIURB",$B70="DER-PR",$B70="SUDECAP",$B70=Aux.!$F$24,$B70=Aux.!$F$25),VLOOKUP($A70,#REF!,5,FALSE),IF($B70="CCU",VLOOKUP($A70,#REF!,4,FALSE),IF($B70="MERCADO",VLOOKUP($A70,#REF!,6,FALSE),IF($B70="PLEO",VLOOKUP($A70,#REF!,4,FALSE),IF($B70="SICRO",VLOOKUP($A70,#REF!,4,FALSE),IF($B70="SINAPI",IFERROR((VLOOKUP($A70,#REF!,5,FALSE)),(VLOOKUP($A70,#REF!,5,FALSE))),"-"))))))</f>
        <v>-</v>
      </c>
      <c r="I70" s="114">
        <f>IF($B70="SICRO EQUIP.",VLOOKUP($A70,#REF!,10,FALSE),0)</f>
        <v>0</v>
      </c>
      <c r="J70" s="114">
        <f>IF($B70="SICRO EQUIP.",VLOOKUP($A70,#REF!,11,FALSE),0)</f>
        <v>0</v>
      </c>
      <c r="K70" s="258"/>
      <c r="L70" s="259"/>
      <c r="M70" s="115" t="e">
        <f>VLOOKUP($K70,Reajuste!$A$2:$BW$29,(MATCH($L70,Reajuste!$C$2:$BW$2,0)+2),FALSE)</f>
        <v>#N/A</v>
      </c>
      <c r="N70" s="259"/>
      <c r="O70" s="115" t="e">
        <f>VLOOKUP($K70,Reajuste!$A$2:$CW$29,(MATCH($N70,Reajuste!$C$2:$CW$2,0)+2),FALSE)</f>
        <v>#N/A</v>
      </c>
      <c r="P70" s="113">
        <f t="shared" si="0"/>
        <v>0</v>
      </c>
      <c r="Q70" s="113">
        <f t="shared" si="1"/>
        <v>0</v>
      </c>
      <c r="R70" s="113">
        <f t="shared" si="2"/>
        <v>0</v>
      </c>
      <c r="S70" s="113">
        <f t="shared" si="3"/>
        <v>0</v>
      </c>
      <c r="T70" s="113">
        <f t="shared" si="4"/>
        <v>0</v>
      </c>
      <c r="U70" s="113">
        <f t="shared" si="5"/>
        <v>0</v>
      </c>
      <c r="V70" s="4"/>
      <c r="W70" s="4"/>
      <c r="X70" s="4"/>
      <c r="Y70" s="4"/>
      <c r="Z70" s="4"/>
    </row>
    <row r="71" spans="1:26" ht="14.25" customHeight="1">
      <c r="A71" s="256"/>
      <c r="B71" s="257"/>
      <c r="C71" s="112" t="str">
        <f>IF(OR($B71="ANP",$B71="DAER",$B71="CONSULTORIA DNIT",$B71="PREGÃO ELETRÔNICO",$B71="DMLU",$B71="DMAE",$B71="CEEE",$B71="EPTC",$B71="ORSE",$B71="SEINFRA",$B71="CREA",$B71="CAU",$B71="CEHOP",$B71="SIURB",$B71="DER-PR",$B71="SUDECAP",$B71=Aux.!$F$24,$B71=Aux.!$F$25),VLOOKUP($A71,#REF!,3,FALSE),IF($B71="SICRO EQUIP.",VLOOKUP($A71,#REF!,2,FALSE),IF($B71="CCU",VLOOKUP($A71,#REF!,2,FALSE),IF($B71="MERCADO",VLOOKUP($A71,#REF!,2,FALSE),IF($B71="PLEO",VLOOKUP($A71,#REF!,2,FALSE),IF($B71="SICRO",VLOOKUP($A71,#REF!,2,FALSE),IF($B71="SINAPI",IFERROR((VLOOKUP($A71,#REF!,2,FALSE)),(VLOOKUP($A71,#REF!,2,FALSE))),"-")))))))</f>
        <v>-</v>
      </c>
      <c r="D71" s="95" t="str">
        <f>IF(OR($B71="ANP",$B71="DAER",$B71="CONSULTORIA DNIT",$B71="PREGÃO ELETRÔNICO",$B71="DMLU",$B71="DMAE",$B71="CEEE",$B71="EPTC",$B71="ORSE",$B71="SEINFRA",$B71="CREA",$B71="CAU",$B71="CEHOP",$B71="SIURB",$B71="DER-PR",$B71="SUDECAP",$B71=Aux.!$F$24,$B71=Aux.!$F$25),VLOOKUP($A71,#REF!,4,FALSE),IF($B71="SICRO EQUIP.","H",IF($B71="CCU",VLOOKUP($A71,#REF!,3,FALSE),IF($B71="MERCADO",VLOOKUP($A71,#REF!,10,FALSE),IF($B71="PLEO",VLOOKUP($A71,#REF!,3,FALSE),IF($B71="SICRO",VLOOKUP($A71,#REF!,3,FALSE),IF($B71="SINAPI",IFERROR((VLOOKUP($A71,#REF!,3,FALSE)),(VLOOKUP($A71,#REF!,3,FALSE))),"-")))))))</f>
        <v>-</v>
      </c>
      <c r="E71" s="113" t="str">
        <f>IF(OR($B71="ANP",$B71="DAER",$B71="CONSULTORIA DNIT",$B71="PREGÃO ELETRÔNICO",$B71="DMLU",$B71="DMAE",$B71="CEEE",$B71="EPTC",$B71="ORSE",$B71="SEINFRA",$B71="CREA",$B71="CAU",$B71="CEHOP",$B71="SIURB",$B71="DER-PR",$B71="SUDECAP",$B71=Aux.!$F$24,$B71=Aux.!$F$25),VLOOKUP($A71,#REF!,6,FALSE),IF($B71="CCU",VLOOKUP($A71,#REF!,5,FALSE),IF($B71="MERCADO",VLOOKUP($A71,#REF!,7,FALSE),IF($B71="PLEO",VLOOKUP($A71,#REF!,4,FALSE),IF($B71="SICRO",VLOOKUP($A71,#REF!,5,FALSE),IF($B71="SINAPI",IFERROR((VLOOKUP($A71,#REF!,18,FALSE)),),"-"))))))</f>
        <v>-</v>
      </c>
      <c r="F71" s="113" t="str">
        <f>IF(OR($B71="ANP",$B71="DAER",$B71="CONSULTORIA DNIT",$B71="PREGÃO ELETRÔNICO",$B71="DMLU",$B71="DMAE",$B71="CEEE",$B71="EPTC",$B71="ORSE",$B71="SEINFRA",$B71="CREA",$B71="CAU",$B71="CEHOP",$B71="SIURB",$B71="DER-PR",$B71="SUDECAP",$B71=Aux.!$F$24,$B71=Aux.!$F$25),VLOOKUP($A71,#REF!,7,FALSE),IF($B71="CCU",VLOOKUP($A71,#REF!,6,FALSE),IF($B71="MERCADO",VLOOKUP($A71,#REF!,8,FALSE),IF($B71="PLEO",VLOOKUP($A71,#REF!,4,FALSE),IF($B71="SICRO",VLOOKUP($A71,#REF!,6,FALSE),IF($B71="SINAPI",IFERROR(SUM((VLOOKUP($A71,#REF!,14,FALSE)),VLOOKUP($A71,#REF!,20,FALSE),VLOOKUP($A71,#REF!,22,FALSE)),),"-"))))))</f>
        <v>-</v>
      </c>
      <c r="G71" s="113" t="str">
        <f>IF(OR($B71="ANP",$B71="DAER",$B71="CONSULTORIA DNIT",$B71="PREGÃO ELETRÔNICO",$B71="DMLU",$B71="DMAE",$B71="CEEE",$B71="EPTC",$B71="ORSE",$B71="SEINFRA",$B71="CREA",$B71="CAU",$B71="CEHOP",$B71="SIURB",$B71="DER-PR",$B71="SUDECAP",$B71=Aux.!$F$24,$B71=Aux.!$F$25),VLOOKUP($A71,#REF!,8,FALSE),IF($B71="CCU",VLOOKUP($A71,#REF!,7,FALSE),IF($B71="MERCADO",VLOOKUP($A71,#REF!,9,FALSE),IF($B71="PLEO",VLOOKUP($A71,#REF!,4,FALSE),IF($B71="SICRO",VLOOKUP($A71,#REF!,7,FALSE),IF($B71="SINAPI",IFERROR((VLOOKUP($A71,#REF!,16,FALSE)),(VLOOKUP($A71,#REF!,5,FALSE))),"-"))))))</f>
        <v>-</v>
      </c>
      <c r="H71" s="113" t="str">
        <f>IF(OR($B71="ANP",$B71="DAER",$B71="CONSULTORIA DNIT",$B71="PREGÃO ELETRÔNICO",$B71="DMLU",$B71="DMAE",$B71="CEEE",$B71="EPTC",$B71="ORSE",$B71="SEINFRA",$B71="CREA",$B71="CAU",$B71="CEHOP",$B71="SIURB",$B71="DER-PR",$B71="SUDECAP",$B71=Aux.!$F$24,$B71=Aux.!$F$25),VLOOKUP($A71,#REF!,5,FALSE),IF($B71="CCU",VLOOKUP($A71,#REF!,4,FALSE),IF($B71="MERCADO",VLOOKUP($A71,#REF!,6,FALSE),IF($B71="PLEO",VLOOKUP($A71,#REF!,4,FALSE),IF($B71="SICRO",VLOOKUP($A71,#REF!,4,FALSE),IF($B71="SINAPI",IFERROR((VLOOKUP($A71,#REF!,5,FALSE)),(VLOOKUP($A71,#REF!,5,FALSE))),"-"))))))</f>
        <v>-</v>
      </c>
      <c r="I71" s="114">
        <f>IF($B71="SICRO EQUIP.",VLOOKUP($A71,#REF!,10,FALSE),0)</f>
        <v>0</v>
      </c>
      <c r="J71" s="114">
        <f>IF($B71="SICRO EQUIP.",VLOOKUP($A71,#REF!,11,FALSE),0)</f>
        <v>0</v>
      </c>
      <c r="K71" s="258"/>
      <c r="L71" s="259"/>
      <c r="M71" s="115" t="e">
        <f>VLOOKUP($K71,Reajuste!$A$2:$BW$29,(MATCH($L71,Reajuste!$C$2:$BW$2,0)+2),FALSE)</f>
        <v>#N/A</v>
      </c>
      <c r="N71" s="259"/>
      <c r="O71" s="115" t="e">
        <f>VLOOKUP($K71,Reajuste!$A$2:$CW$29,(MATCH($N71,Reajuste!$C$2:$CW$2,0)+2),FALSE)</f>
        <v>#N/A</v>
      </c>
      <c r="P71" s="113">
        <f t="shared" si="0"/>
        <v>0</v>
      </c>
      <c r="Q71" s="113">
        <f t="shared" si="1"/>
        <v>0</v>
      </c>
      <c r="R71" s="113">
        <f t="shared" si="2"/>
        <v>0</v>
      </c>
      <c r="S71" s="113">
        <f t="shared" si="3"/>
        <v>0</v>
      </c>
      <c r="T71" s="113">
        <f t="shared" si="4"/>
        <v>0</v>
      </c>
      <c r="U71" s="113">
        <f t="shared" si="5"/>
        <v>0</v>
      </c>
      <c r="V71" s="4"/>
      <c r="W71" s="4"/>
      <c r="X71" s="4"/>
      <c r="Y71" s="4"/>
      <c r="Z71" s="4"/>
    </row>
    <row r="72" spans="1:26" ht="14.25" customHeight="1">
      <c r="A72" s="256"/>
      <c r="B72" s="257"/>
      <c r="C72" s="112" t="str">
        <f>IF(OR($B72="ANP",$B72="DAER",$B72="CONSULTORIA DNIT",$B72="PREGÃO ELETRÔNICO",$B72="DMLU",$B72="DMAE",$B72="CEEE",$B72="EPTC",$B72="ORSE",$B72="SEINFRA",$B72="CREA",$B72="CAU",$B72="CEHOP",$B72="SIURB",$B72="DER-PR",$B72="SUDECAP",$B72=Aux.!$F$24,$B72=Aux.!$F$25),VLOOKUP($A72,#REF!,3,FALSE),IF($B72="SICRO EQUIP.",VLOOKUP($A72,#REF!,2,FALSE),IF($B72="CCU",VLOOKUP($A72,#REF!,2,FALSE),IF($B72="MERCADO",VLOOKUP($A72,#REF!,2,FALSE),IF($B72="PLEO",VLOOKUP($A72,#REF!,2,FALSE),IF($B72="SICRO",VLOOKUP($A72,#REF!,2,FALSE),IF($B72="SINAPI",IFERROR((VLOOKUP($A72,#REF!,2,FALSE)),(VLOOKUP($A72,#REF!,2,FALSE))),"-")))))))</f>
        <v>-</v>
      </c>
      <c r="D72" s="95" t="str">
        <f>IF(OR($B72="ANP",$B72="DAER",$B72="CONSULTORIA DNIT",$B72="PREGÃO ELETRÔNICO",$B72="DMLU",$B72="DMAE",$B72="CEEE",$B72="EPTC",$B72="ORSE",$B72="SEINFRA",$B72="CREA",$B72="CAU",$B72="CEHOP",$B72="SIURB",$B72="DER-PR",$B72="SUDECAP",$B72=Aux.!$F$24,$B72=Aux.!$F$25),VLOOKUP($A72,#REF!,4,FALSE),IF($B72="SICRO EQUIP.","H",IF($B72="CCU",VLOOKUP($A72,#REF!,3,FALSE),IF($B72="MERCADO",VLOOKUP($A72,#REF!,10,FALSE),IF($B72="PLEO",VLOOKUP($A72,#REF!,3,FALSE),IF($B72="SICRO",VLOOKUP($A72,#REF!,3,FALSE),IF($B72="SINAPI",IFERROR((VLOOKUP($A72,#REF!,3,FALSE)),(VLOOKUP($A72,#REF!,3,FALSE))),"-")))))))</f>
        <v>-</v>
      </c>
      <c r="E72" s="113" t="str">
        <f>IF(OR($B72="ANP",$B72="DAER",$B72="CONSULTORIA DNIT",$B72="PREGÃO ELETRÔNICO",$B72="DMLU",$B72="DMAE",$B72="CEEE",$B72="EPTC",$B72="ORSE",$B72="SEINFRA",$B72="CREA",$B72="CAU",$B72="CEHOP",$B72="SIURB",$B72="DER-PR",$B72="SUDECAP",$B72=Aux.!$F$24,$B72=Aux.!$F$25),VLOOKUP($A72,#REF!,6,FALSE),IF($B72="CCU",VLOOKUP($A72,#REF!,5,FALSE),IF($B72="MERCADO",VLOOKUP($A72,#REF!,7,FALSE),IF($B72="PLEO",VLOOKUP($A72,#REF!,4,FALSE),IF($B72="SICRO",VLOOKUP($A72,#REF!,5,FALSE),IF($B72="SINAPI",IFERROR((VLOOKUP($A72,#REF!,18,FALSE)),),"-"))))))</f>
        <v>-</v>
      </c>
      <c r="F72" s="113" t="str">
        <f>IF(OR($B72="ANP",$B72="DAER",$B72="CONSULTORIA DNIT",$B72="PREGÃO ELETRÔNICO",$B72="DMLU",$B72="DMAE",$B72="CEEE",$B72="EPTC",$B72="ORSE",$B72="SEINFRA",$B72="CREA",$B72="CAU",$B72="CEHOP",$B72="SIURB",$B72="DER-PR",$B72="SUDECAP",$B72=Aux.!$F$24,$B72=Aux.!$F$25),VLOOKUP($A72,#REF!,7,FALSE),IF($B72="CCU",VLOOKUP($A72,#REF!,6,FALSE),IF($B72="MERCADO",VLOOKUP($A72,#REF!,8,FALSE),IF($B72="PLEO",VLOOKUP($A72,#REF!,4,FALSE),IF($B72="SICRO",VLOOKUP($A72,#REF!,6,FALSE),IF($B72="SINAPI",IFERROR(SUM((VLOOKUP($A72,#REF!,14,FALSE)),VLOOKUP($A72,#REF!,20,FALSE),VLOOKUP($A72,#REF!,22,FALSE)),),"-"))))))</f>
        <v>-</v>
      </c>
      <c r="G72" s="113" t="str">
        <f>IF(OR($B72="ANP",$B72="DAER",$B72="CONSULTORIA DNIT",$B72="PREGÃO ELETRÔNICO",$B72="DMLU",$B72="DMAE",$B72="CEEE",$B72="EPTC",$B72="ORSE",$B72="SEINFRA",$B72="CREA",$B72="CAU",$B72="CEHOP",$B72="SIURB",$B72="DER-PR",$B72="SUDECAP",$B72=Aux.!$F$24,$B72=Aux.!$F$25),VLOOKUP($A72,#REF!,8,FALSE),IF($B72="CCU",VLOOKUP($A72,#REF!,7,FALSE),IF($B72="MERCADO",VLOOKUP($A72,#REF!,9,FALSE),IF($B72="PLEO",VLOOKUP($A72,#REF!,4,FALSE),IF($B72="SICRO",VLOOKUP($A72,#REF!,7,FALSE),IF($B72="SINAPI",IFERROR((VLOOKUP($A72,#REF!,16,FALSE)),(VLOOKUP($A72,#REF!,5,FALSE))),"-"))))))</f>
        <v>-</v>
      </c>
      <c r="H72" s="113" t="str">
        <f>IF(OR($B72="ANP",$B72="DAER",$B72="CONSULTORIA DNIT",$B72="PREGÃO ELETRÔNICO",$B72="DMLU",$B72="DMAE",$B72="CEEE",$B72="EPTC",$B72="ORSE",$B72="SEINFRA",$B72="CREA",$B72="CAU",$B72="CEHOP",$B72="SIURB",$B72="DER-PR",$B72="SUDECAP",$B72=Aux.!$F$24,$B72=Aux.!$F$25),VLOOKUP($A72,#REF!,5,FALSE),IF($B72="CCU",VLOOKUP($A72,#REF!,4,FALSE),IF($B72="MERCADO",VLOOKUP($A72,#REF!,6,FALSE),IF($B72="PLEO",VLOOKUP($A72,#REF!,4,FALSE),IF($B72="SICRO",VLOOKUP($A72,#REF!,4,FALSE),IF($B72="SINAPI",IFERROR((VLOOKUP($A72,#REF!,5,FALSE)),(VLOOKUP($A72,#REF!,5,FALSE))),"-"))))))</f>
        <v>-</v>
      </c>
      <c r="I72" s="114">
        <f>IF($B72="SICRO EQUIP.",VLOOKUP($A72,#REF!,10,FALSE),0)</f>
        <v>0</v>
      </c>
      <c r="J72" s="114">
        <f>IF($B72="SICRO EQUIP.",VLOOKUP($A72,#REF!,11,FALSE),0)</f>
        <v>0</v>
      </c>
      <c r="K72" s="258"/>
      <c r="L72" s="259"/>
      <c r="M72" s="115" t="e">
        <f>VLOOKUP($K72,Reajuste!$A$2:$BW$29,(MATCH($L72,Reajuste!$C$2:$BW$2,0)+2),FALSE)</f>
        <v>#N/A</v>
      </c>
      <c r="N72" s="259"/>
      <c r="O72" s="115" t="e">
        <f>VLOOKUP($K72,Reajuste!$A$2:$CW$29,(MATCH($N72,Reajuste!$C$2:$CW$2,0)+2),FALSE)</f>
        <v>#N/A</v>
      </c>
      <c r="P72" s="113">
        <f t="shared" si="0"/>
        <v>0</v>
      </c>
      <c r="Q72" s="113">
        <f t="shared" si="1"/>
        <v>0</v>
      </c>
      <c r="R72" s="113">
        <f t="shared" si="2"/>
        <v>0</v>
      </c>
      <c r="S72" s="113">
        <f t="shared" si="3"/>
        <v>0</v>
      </c>
      <c r="T72" s="113">
        <f t="shared" si="4"/>
        <v>0</v>
      </c>
      <c r="U72" s="113">
        <f t="shared" si="5"/>
        <v>0</v>
      </c>
      <c r="V72" s="4"/>
      <c r="W72" s="4"/>
      <c r="X72" s="4"/>
      <c r="Y72" s="4"/>
      <c r="Z72" s="4"/>
    </row>
    <row r="73" spans="1:26" ht="14.25" customHeight="1">
      <c r="A73" s="256"/>
      <c r="B73" s="257"/>
      <c r="C73" s="112" t="str">
        <f>IF(OR($B73="ANP",$B73="DAER",$B73="CONSULTORIA DNIT",$B73="PREGÃO ELETRÔNICO",$B73="DMLU",$B73="DMAE",$B73="CEEE",$B73="EPTC",$B73="ORSE",$B73="SEINFRA",$B73="CREA",$B73="CAU",$B73="CEHOP",$B73="SIURB",$B73="DER-PR",$B73="SUDECAP",$B73=Aux.!$F$24,$B73=Aux.!$F$25),VLOOKUP($A73,#REF!,3,FALSE),IF($B73="SICRO EQUIP.",VLOOKUP($A73,#REF!,2,FALSE),IF($B73="CCU",VLOOKUP($A73,#REF!,2,FALSE),IF($B73="MERCADO",VLOOKUP($A73,#REF!,2,FALSE),IF($B73="PLEO",VLOOKUP($A73,#REF!,2,FALSE),IF($B73="SICRO",VLOOKUP($A73,#REF!,2,FALSE),IF($B73="SINAPI",IFERROR((VLOOKUP($A73,#REF!,2,FALSE)),(VLOOKUP($A73,#REF!,2,FALSE))),"-")))))))</f>
        <v>-</v>
      </c>
      <c r="D73" s="95" t="str">
        <f>IF(OR($B73="ANP",$B73="DAER",$B73="CONSULTORIA DNIT",$B73="PREGÃO ELETRÔNICO",$B73="DMLU",$B73="DMAE",$B73="CEEE",$B73="EPTC",$B73="ORSE",$B73="SEINFRA",$B73="CREA",$B73="CAU",$B73="CEHOP",$B73="SIURB",$B73="DER-PR",$B73="SUDECAP",$B73=Aux.!$F$24,$B73=Aux.!$F$25),VLOOKUP($A73,#REF!,4,FALSE),IF($B73="SICRO EQUIP.","H",IF($B73="CCU",VLOOKUP($A73,#REF!,3,FALSE),IF($B73="MERCADO",VLOOKUP($A73,#REF!,10,FALSE),IF($B73="PLEO",VLOOKUP($A73,#REF!,3,FALSE),IF($B73="SICRO",VLOOKUP($A73,#REF!,3,FALSE),IF($B73="SINAPI",IFERROR((VLOOKUP($A73,#REF!,3,FALSE)),(VLOOKUP($A73,#REF!,3,FALSE))),"-")))))))</f>
        <v>-</v>
      </c>
      <c r="E73" s="113" t="str">
        <f>IF(OR($B73="ANP",$B73="DAER",$B73="CONSULTORIA DNIT",$B73="PREGÃO ELETRÔNICO",$B73="DMLU",$B73="DMAE",$B73="CEEE",$B73="EPTC",$B73="ORSE",$B73="SEINFRA",$B73="CREA",$B73="CAU",$B73="CEHOP",$B73="SIURB",$B73="DER-PR",$B73="SUDECAP",$B73=Aux.!$F$24,$B73=Aux.!$F$25),VLOOKUP($A73,#REF!,6,FALSE),IF($B73="CCU",VLOOKUP($A73,#REF!,5,FALSE),IF($B73="MERCADO",VLOOKUP($A73,#REF!,7,FALSE),IF($B73="PLEO",VLOOKUP($A73,#REF!,4,FALSE),IF($B73="SICRO",VLOOKUP($A73,#REF!,5,FALSE),IF($B73="SINAPI",IFERROR((VLOOKUP($A73,#REF!,18,FALSE)),),"-"))))))</f>
        <v>-</v>
      </c>
      <c r="F73" s="113" t="str">
        <f>IF(OR($B73="ANP",$B73="DAER",$B73="CONSULTORIA DNIT",$B73="PREGÃO ELETRÔNICO",$B73="DMLU",$B73="DMAE",$B73="CEEE",$B73="EPTC",$B73="ORSE",$B73="SEINFRA",$B73="CREA",$B73="CAU",$B73="CEHOP",$B73="SIURB",$B73="DER-PR",$B73="SUDECAP",$B73=Aux.!$F$24,$B73=Aux.!$F$25),VLOOKUP($A73,#REF!,7,FALSE),IF($B73="CCU",VLOOKUP($A73,#REF!,6,FALSE),IF($B73="MERCADO",VLOOKUP($A73,#REF!,8,FALSE),IF($B73="PLEO",VLOOKUP($A73,#REF!,4,FALSE),IF($B73="SICRO",VLOOKUP($A73,#REF!,6,FALSE),IF($B73="SINAPI",IFERROR(SUM((VLOOKUP($A73,#REF!,14,FALSE)),VLOOKUP($A73,#REF!,20,FALSE),VLOOKUP($A73,#REF!,22,FALSE)),),"-"))))))</f>
        <v>-</v>
      </c>
      <c r="G73" s="113" t="str">
        <f>IF(OR($B73="ANP",$B73="DAER",$B73="CONSULTORIA DNIT",$B73="PREGÃO ELETRÔNICO",$B73="DMLU",$B73="DMAE",$B73="CEEE",$B73="EPTC",$B73="ORSE",$B73="SEINFRA",$B73="CREA",$B73="CAU",$B73="CEHOP",$B73="SIURB",$B73="DER-PR",$B73="SUDECAP",$B73=Aux.!$F$24,$B73=Aux.!$F$25),VLOOKUP($A73,#REF!,8,FALSE),IF($B73="CCU",VLOOKUP($A73,#REF!,7,FALSE),IF($B73="MERCADO",VLOOKUP($A73,#REF!,9,FALSE),IF($B73="PLEO",VLOOKUP($A73,#REF!,4,FALSE),IF($B73="SICRO",VLOOKUP($A73,#REF!,7,FALSE),IF($B73="SINAPI",IFERROR((VLOOKUP($A73,#REF!,16,FALSE)),(VLOOKUP($A73,#REF!,5,FALSE))),"-"))))))</f>
        <v>-</v>
      </c>
      <c r="H73" s="113" t="str">
        <f>IF(OR($B73="ANP",$B73="DAER",$B73="CONSULTORIA DNIT",$B73="PREGÃO ELETRÔNICO",$B73="DMLU",$B73="DMAE",$B73="CEEE",$B73="EPTC",$B73="ORSE",$B73="SEINFRA",$B73="CREA",$B73="CAU",$B73="CEHOP",$B73="SIURB",$B73="DER-PR",$B73="SUDECAP",$B73=Aux.!$F$24,$B73=Aux.!$F$25),VLOOKUP($A73,#REF!,5,FALSE),IF($B73="CCU",VLOOKUP($A73,#REF!,4,FALSE),IF($B73="MERCADO",VLOOKUP($A73,#REF!,6,FALSE),IF($B73="PLEO",VLOOKUP($A73,#REF!,4,FALSE),IF($B73="SICRO",VLOOKUP($A73,#REF!,4,FALSE),IF($B73="SINAPI",IFERROR((VLOOKUP($A73,#REF!,5,FALSE)),(VLOOKUP($A73,#REF!,5,FALSE))),"-"))))))</f>
        <v>-</v>
      </c>
      <c r="I73" s="114">
        <f>IF($B73="SICRO EQUIP.",VLOOKUP($A73,#REF!,10,FALSE),0)</f>
        <v>0</v>
      </c>
      <c r="J73" s="114">
        <f>IF($B73="SICRO EQUIP.",VLOOKUP($A73,#REF!,11,FALSE),0)</f>
        <v>0</v>
      </c>
      <c r="K73" s="258"/>
      <c r="L73" s="259"/>
      <c r="M73" s="115" t="e">
        <f>VLOOKUP($K73,Reajuste!$A$2:$BW$29,(MATCH($L73,Reajuste!$C$2:$BW$2,0)+2),FALSE)</f>
        <v>#N/A</v>
      </c>
      <c r="N73" s="259"/>
      <c r="O73" s="115" t="e">
        <f>VLOOKUP($K73,Reajuste!$A$2:$CW$29,(MATCH($N73,Reajuste!$C$2:$CW$2,0)+2),FALSE)</f>
        <v>#N/A</v>
      </c>
      <c r="P73" s="113">
        <f t="shared" si="0"/>
        <v>0</v>
      </c>
      <c r="Q73" s="113">
        <f t="shared" si="1"/>
        <v>0</v>
      </c>
      <c r="R73" s="113">
        <f t="shared" si="2"/>
        <v>0</v>
      </c>
      <c r="S73" s="113">
        <f t="shared" si="3"/>
        <v>0</v>
      </c>
      <c r="T73" s="113">
        <f t="shared" si="4"/>
        <v>0</v>
      </c>
      <c r="U73" s="113">
        <f t="shared" si="5"/>
        <v>0</v>
      </c>
      <c r="V73" s="4"/>
      <c r="W73" s="4"/>
      <c r="X73" s="4"/>
      <c r="Y73" s="4"/>
      <c r="Z73" s="4"/>
    </row>
    <row r="74" spans="1:26" ht="14.25" customHeight="1">
      <c r="A74" s="256"/>
      <c r="B74" s="257"/>
      <c r="C74" s="112" t="str">
        <f>IF(OR($B74="ANP",$B74="DAER",$B74="CONSULTORIA DNIT",$B74="PREGÃO ELETRÔNICO",$B74="DMLU",$B74="DMAE",$B74="CEEE",$B74="EPTC",$B74="ORSE",$B74="SEINFRA",$B74="CREA",$B74="CAU",$B74="CEHOP",$B74="SIURB",$B74="DER-PR",$B74="SUDECAP",$B74=Aux.!$F$24,$B74=Aux.!$F$25),VLOOKUP($A74,#REF!,3,FALSE),IF($B74="SICRO EQUIP.",VLOOKUP($A74,#REF!,2,FALSE),IF($B74="CCU",VLOOKUP($A74,#REF!,2,FALSE),IF($B74="MERCADO",VLOOKUP($A74,#REF!,2,FALSE),IF($B74="PLEO",VLOOKUP($A74,#REF!,2,FALSE),IF($B74="SICRO",VLOOKUP($A74,#REF!,2,FALSE),IF($B74="SINAPI",IFERROR((VLOOKUP($A74,#REF!,2,FALSE)),(VLOOKUP($A74,#REF!,2,FALSE))),"-")))))))</f>
        <v>-</v>
      </c>
      <c r="D74" s="95" t="str">
        <f>IF(OR($B74="ANP",$B74="DAER",$B74="CONSULTORIA DNIT",$B74="PREGÃO ELETRÔNICO",$B74="DMLU",$B74="DMAE",$B74="CEEE",$B74="EPTC",$B74="ORSE",$B74="SEINFRA",$B74="CREA",$B74="CAU",$B74="CEHOP",$B74="SIURB",$B74="DER-PR",$B74="SUDECAP",$B74=Aux.!$F$24,$B74=Aux.!$F$25),VLOOKUP($A74,#REF!,4,FALSE),IF($B74="SICRO EQUIP.","H",IF($B74="CCU",VLOOKUP($A74,#REF!,3,FALSE),IF($B74="MERCADO",VLOOKUP($A74,#REF!,10,FALSE),IF($B74="PLEO",VLOOKUP($A74,#REF!,3,FALSE),IF($B74="SICRO",VLOOKUP($A74,#REF!,3,FALSE),IF($B74="SINAPI",IFERROR((VLOOKUP($A74,#REF!,3,FALSE)),(VLOOKUP($A74,#REF!,3,FALSE))),"-")))))))</f>
        <v>-</v>
      </c>
      <c r="E74" s="113" t="str">
        <f>IF(OR($B74="ANP",$B74="DAER",$B74="CONSULTORIA DNIT",$B74="PREGÃO ELETRÔNICO",$B74="DMLU",$B74="DMAE",$B74="CEEE",$B74="EPTC",$B74="ORSE",$B74="SEINFRA",$B74="CREA",$B74="CAU",$B74="CEHOP",$B74="SIURB",$B74="DER-PR",$B74="SUDECAP",$B74=Aux.!$F$24,$B74=Aux.!$F$25),VLOOKUP($A74,#REF!,6,FALSE),IF($B74="CCU",VLOOKUP($A74,#REF!,5,FALSE),IF($B74="MERCADO",VLOOKUP($A74,#REF!,7,FALSE),IF($B74="PLEO",VLOOKUP($A74,#REF!,4,FALSE),IF($B74="SICRO",VLOOKUP($A74,#REF!,5,FALSE),IF($B74="SINAPI",IFERROR((VLOOKUP($A74,#REF!,18,FALSE)),),"-"))))))</f>
        <v>-</v>
      </c>
      <c r="F74" s="113" t="str">
        <f>IF(OR($B74="ANP",$B74="DAER",$B74="CONSULTORIA DNIT",$B74="PREGÃO ELETRÔNICO",$B74="DMLU",$B74="DMAE",$B74="CEEE",$B74="EPTC",$B74="ORSE",$B74="SEINFRA",$B74="CREA",$B74="CAU",$B74="CEHOP",$B74="SIURB",$B74="DER-PR",$B74="SUDECAP",$B74=Aux.!$F$24,$B74=Aux.!$F$25),VLOOKUP($A74,#REF!,7,FALSE),IF($B74="CCU",VLOOKUP($A74,#REF!,6,FALSE),IF($B74="MERCADO",VLOOKUP($A74,#REF!,8,FALSE),IF($B74="PLEO",VLOOKUP($A74,#REF!,4,FALSE),IF($B74="SICRO",VLOOKUP($A74,#REF!,6,FALSE),IF($B74="SINAPI",IFERROR(SUM((VLOOKUP($A74,#REF!,14,FALSE)),VLOOKUP($A74,#REF!,20,FALSE),VLOOKUP($A74,#REF!,22,FALSE)),),"-"))))))</f>
        <v>-</v>
      </c>
      <c r="G74" s="113" t="str">
        <f>IF(OR($B74="ANP",$B74="DAER",$B74="CONSULTORIA DNIT",$B74="PREGÃO ELETRÔNICO",$B74="DMLU",$B74="DMAE",$B74="CEEE",$B74="EPTC",$B74="ORSE",$B74="SEINFRA",$B74="CREA",$B74="CAU",$B74="CEHOP",$B74="SIURB",$B74="DER-PR",$B74="SUDECAP",$B74=Aux.!$F$24,$B74=Aux.!$F$25),VLOOKUP($A74,#REF!,8,FALSE),IF($B74="CCU",VLOOKUP($A74,#REF!,7,FALSE),IF($B74="MERCADO",VLOOKUP($A74,#REF!,9,FALSE),IF($B74="PLEO",VLOOKUP($A74,#REF!,4,FALSE),IF($B74="SICRO",VLOOKUP($A74,#REF!,7,FALSE),IF($B74="SINAPI",IFERROR((VLOOKUP($A74,#REF!,16,FALSE)),(VLOOKUP($A74,#REF!,5,FALSE))),"-"))))))</f>
        <v>-</v>
      </c>
      <c r="H74" s="113" t="str">
        <f>IF(OR($B74="ANP",$B74="DAER",$B74="CONSULTORIA DNIT",$B74="PREGÃO ELETRÔNICO",$B74="DMLU",$B74="DMAE",$B74="CEEE",$B74="EPTC",$B74="ORSE",$B74="SEINFRA",$B74="CREA",$B74="CAU",$B74="CEHOP",$B74="SIURB",$B74="DER-PR",$B74="SUDECAP",$B74=Aux.!$F$24,$B74=Aux.!$F$25),VLOOKUP($A74,#REF!,5,FALSE),IF($B74="CCU",VLOOKUP($A74,#REF!,4,FALSE),IF($B74="MERCADO",VLOOKUP($A74,#REF!,6,FALSE),IF($B74="PLEO",VLOOKUP($A74,#REF!,4,FALSE),IF($B74="SICRO",VLOOKUP($A74,#REF!,4,FALSE),IF($B74="SINAPI",IFERROR((VLOOKUP($A74,#REF!,5,FALSE)),(VLOOKUP($A74,#REF!,5,FALSE))),"-"))))))</f>
        <v>-</v>
      </c>
      <c r="I74" s="114">
        <f>IF($B74="SICRO EQUIP.",VLOOKUP($A74,#REF!,10,FALSE),0)</f>
        <v>0</v>
      </c>
      <c r="J74" s="114">
        <f>IF($B74="SICRO EQUIP.",VLOOKUP($A74,#REF!,11,FALSE),0)</f>
        <v>0</v>
      </c>
      <c r="K74" s="258"/>
      <c r="L74" s="259"/>
      <c r="M74" s="115" t="e">
        <f>VLOOKUP($K74,Reajuste!$A$2:$BW$29,(MATCH($L74,Reajuste!$C$2:$BW$2,0)+2),FALSE)</f>
        <v>#N/A</v>
      </c>
      <c r="N74" s="259"/>
      <c r="O74" s="115" t="e">
        <f>VLOOKUP($K74,Reajuste!$A$2:$CW$29,(MATCH($N74,Reajuste!$C$2:$CW$2,0)+2),FALSE)</f>
        <v>#N/A</v>
      </c>
      <c r="P74" s="113">
        <f t="shared" si="0"/>
        <v>0</v>
      </c>
      <c r="Q74" s="113">
        <f t="shared" si="1"/>
        <v>0</v>
      </c>
      <c r="R74" s="113">
        <f t="shared" si="2"/>
        <v>0</v>
      </c>
      <c r="S74" s="113">
        <f t="shared" si="3"/>
        <v>0</v>
      </c>
      <c r="T74" s="113">
        <f t="shared" si="4"/>
        <v>0</v>
      </c>
      <c r="U74" s="113">
        <f t="shared" si="5"/>
        <v>0</v>
      </c>
      <c r="V74" s="4"/>
      <c r="W74" s="4"/>
      <c r="X74" s="4"/>
      <c r="Y74" s="4"/>
      <c r="Z74" s="4"/>
    </row>
    <row r="75" spans="1:26" ht="14.25" customHeight="1">
      <c r="A75" s="256"/>
      <c r="B75" s="257"/>
      <c r="C75" s="112" t="str">
        <f>IF(OR($B75="ANP",$B75="DAER",$B75="CONSULTORIA DNIT",$B75="PREGÃO ELETRÔNICO",$B75="DMLU",$B75="DMAE",$B75="CEEE",$B75="EPTC",$B75="ORSE",$B75="SEINFRA",$B75="CREA",$B75="CAU",$B75="CEHOP",$B75="SIURB",$B75="DER-PR",$B75="SUDECAP",$B75=Aux.!$F$24,$B75=Aux.!$F$25),VLOOKUP($A75,#REF!,3,FALSE),IF($B75="SICRO EQUIP.",VLOOKUP($A75,#REF!,2,FALSE),IF($B75="CCU",VLOOKUP($A75,#REF!,2,FALSE),IF($B75="MERCADO",VLOOKUP($A75,#REF!,2,FALSE),IF($B75="PLEO",VLOOKUP($A75,#REF!,2,FALSE),IF($B75="SICRO",VLOOKUP($A75,#REF!,2,FALSE),IF($B75="SINAPI",IFERROR((VLOOKUP($A75,#REF!,2,FALSE)),(VLOOKUP($A75,#REF!,2,FALSE))),"-")))))))</f>
        <v>-</v>
      </c>
      <c r="D75" s="95" t="str">
        <f>IF(OR($B75="ANP",$B75="DAER",$B75="CONSULTORIA DNIT",$B75="PREGÃO ELETRÔNICO",$B75="DMLU",$B75="DMAE",$B75="CEEE",$B75="EPTC",$B75="ORSE",$B75="SEINFRA",$B75="CREA",$B75="CAU",$B75="CEHOP",$B75="SIURB",$B75="DER-PR",$B75="SUDECAP",$B75=Aux.!$F$24,$B75=Aux.!$F$25),VLOOKUP($A75,#REF!,4,FALSE),IF($B75="SICRO EQUIP.","H",IF($B75="CCU",VLOOKUP($A75,#REF!,3,FALSE),IF($B75="MERCADO",VLOOKUP($A75,#REF!,10,FALSE),IF($B75="PLEO",VLOOKUP($A75,#REF!,3,FALSE),IF($B75="SICRO",VLOOKUP($A75,#REF!,3,FALSE),IF($B75="SINAPI",IFERROR((VLOOKUP($A75,#REF!,3,FALSE)),(VLOOKUP($A75,#REF!,3,FALSE))),"-")))))))</f>
        <v>-</v>
      </c>
      <c r="E75" s="113" t="str">
        <f>IF(OR($B75="ANP",$B75="DAER",$B75="CONSULTORIA DNIT",$B75="PREGÃO ELETRÔNICO",$B75="DMLU",$B75="DMAE",$B75="CEEE",$B75="EPTC",$B75="ORSE",$B75="SEINFRA",$B75="CREA",$B75="CAU",$B75="CEHOP",$B75="SIURB",$B75="DER-PR",$B75="SUDECAP",$B75=Aux.!$F$24,$B75=Aux.!$F$25),VLOOKUP($A75,#REF!,6,FALSE),IF($B75="CCU",VLOOKUP($A75,#REF!,5,FALSE),IF($B75="MERCADO",VLOOKUP($A75,#REF!,7,FALSE),IF($B75="PLEO",VLOOKUP($A75,#REF!,4,FALSE),IF($B75="SICRO",VLOOKUP($A75,#REF!,5,FALSE),IF($B75="SINAPI",IFERROR((VLOOKUP($A75,#REF!,18,FALSE)),),"-"))))))</f>
        <v>-</v>
      </c>
      <c r="F75" s="113" t="str">
        <f>IF(OR($B75="ANP",$B75="DAER",$B75="CONSULTORIA DNIT",$B75="PREGÃO ELETRÔNICO",$B75="DMLU",$B75="DMAE",$B75="CEEE",$B75="EPTC",$B75="ORSE",$B75="SEINFRA",$B75="CREA",$B75="CAU",$B75="CEHOP",$B75="SIURB",$B75="DER-PR",$B75="SUDECAP",$B75=Aux.!$F$24,$B75=Aux.!$F$25),VLOOKUP($A75,#REF!,7,FALSE),IF($B75="CCU",VLOOKUP($A75,#REF!,6,FALSE),IF($B75="MERCADO",VLOOKUP($A75,#REF!,8,FALSE),IF($B75="PLEO",VLOOKUP($A75,#REF!,4,FALSE),IF($B75="SICRO",VLOOKUP($A75,#REF!,6,FALSE),IF($B75="SINAPI",IFERROR(SUM((VLOOKUP($A75,#REF!,14,FALSE)),VLOOKUP($A75,#REF!,20,FALSE),VLOOKUP($A75,#REF!,22,FALSE)),),"-"))))))</f>
        <v>-</v>
      </c>
      <c r="G75" s="113" t="str">
        <f>IF(OR($B75="ANP",$B75="DAER",$B75="CONSULTORIA DNIT",$B75="PREGÃO ELETRÔNICO",$B75="DMLU",$B75="DMAE",$B75="CEEE",$B75="EPTC",$B75="ORSE",$B75="SEINFRA",$B75="CREA",$B75="CAU",$B75="CEHOP",$B75="SIURB",$B75="DER-PR",$B75="SUDECAP",$B75=Aux.!$F$24,$B75=Aux.!$F$25),VLOOKUP($A75,#REF!,8,FALSE),IF($B75="CCU",VLOOKUP($A75,#REF!,7,FALSE),IF($B75="MERCADO",VLOOKUP($A75,#REF!,9,FALSE),IF($B75="PLEO",VLOOKUP($A75,#REF!,4,FALSE),IF($B75="SICRO",VLOOKUP($A75,#REF!,7,FALSE),IF($B75="SINAPI",IFERROR((VLOOKUP($A75,#REF!,16,FALSE)),(VLOOKUP($A75,#REF!,5,FALSE))),"-"))))))</f>
        <v>-</v>
      </c>
      <c r="H75" s="113" t="str">
        <f>IF(OR($B75="ANP",$B75="DAER",$B75="CONSULTORIA DNIT",$B75="PREGÃO ELETRÔNICO",$B75="DMLU",$B75="DMAE",$B75="CEEE",$B75="EPTC",$B75="ORSE",$B75="SEINFRA",$B75="CREA",$B75="CAU",$B75="CEHOP",$B75="SIURB",$B75="DER-PR",$B75="SUDECAP",$B75=Aux.!$F$24,$B75=Aux.!$F$25),VLOOKUP($A75,#REF!,5,FALSE),IF($B75="CCU",VLOOKUP($A75,#REF!,4,FALSE),IF($B75="MERCADO",VLOOKUP($A75,#REF!,6,FALSE),IF($B75="PLEO",VLOOKUP($A75,#REF!,4,FALSE),IF($B75="SICRO",VLOOKUP($A75,#REF!,4,FALSE),IF($B75="SINAPI",IFERROR((VLOOKUP($A75,#REF!,5,FALSE)),(VLOOKUP($A75,#REF!,5,FALSE))),"-"))))))</f>
        <v>-</v>
      </c>
      <c r="I75" s="114">
        <f>IF($B75="SICRO EQUIP.",VLOOKUP($A75,#REF!,10,FALSE),0)</f>
        <v>0</v>
      </c>
      <c r="J75" s="114">
        <f>IF($B75="SICRO EQUIP.",VLOOKUP($A75,#REF!,11,FALSE),0)</f>
        <v>0</v>
      </c>
      <c r="K75" s="258"/>
      <c r="L75" s="259"/>
      <c r="M75" s="115" t="e">
        <f>VLOOKUP($K75,Reajuste!$A$2:$BW$29,(MATCH($L75,Reajuste!$C$2:$BW$2,0)+2),FALSE)</f>
        <v>#N/A</v>
      </c>
      <c r="N75" s="259"/>
      <c r="O75" s="115" t="e">
        <f>VLOOKUP($K75,Reajuste!$A$2:$CW$29,(MATCH($N75,Reajuste!$C$2:$CW$2,0)+2),FALSE)</f>
        <v>#N/A</v>
      </c>
      <c r="P75" s="113">
        <f t="shared" si="0"/>
        <v>0</v>
      </c>
      <c r="Q75" s="113">
        <f t="shared" si="1"/>
        <v>0</v>
      </c>
      <c r="R75" s="113">
        <f t="shared" si="2"/>
        <v>0</v>
      </c>
      <c r="S75" s="113">
        <f t="shared" si="3"/>
        <v>0</v>
      </c>
      <c r="T75" s="113">
        <f t="shared" si="4"/>
        <v>0</v>
      </c>
      <c r="U75" s="113">
        <f t="shared" si="5"/>
        <v>0</v>
      </c>
      <c r="V75" s="4"/>
      <c r="W75" s="4"/>
      <c r="X75" s="4"/>
      <c r="Y75" s="4"/>
      <c r="Z75" s="4"/>
    </row>
    <row r="76" spans="1:26" ht="14.25" customHeight="1">
      <c r="A76" s="256"/>
      <c r="B76" s="257"/>
      <c r="C76" s="112" t="str">
        <f>IF(OR($B76="ANP",$B76="DAER",$B76="CONSULTORIA DNIT",$B76="PREGÃO ELETRÔNICO",$B76="DMLU",$B76="DMAE",$B76="CEEE",$B76="EPTC",$B76="ORSE",$B76="SEINFRA",$B76="CREA",$B76="CAU",$B76="CEHOP",$B76="SIURB",$B76="DER-PR",$B76="SUDECAP",$B76=Aux.!$F$24,$B76=Aux.!$F$25),VLOOKUP($A76,#REF!,3,FALSE),IF($B76="SICRO EQUIP.",VLOOKUP($A76,#REF!,2,FALSE),IF($B76="CCU",VLOOKUP($A76,#REF!,2,FALSE),IF($B76="MERCADO",VLOOKUP($A76,#REF!,2,FALSE),IF($B76="PLEO",VLOOKUP($A76,#REF!,2,FALSE),IF($B76="SICRO",VLOOKUP($A76,#REF!,2,FALSE),IF($B76="SINAPI",IFERROR((VLOOKUP($A76,#REF!,2,FALSE)),(VLOOKUP($A76,#REF!,2,FALSE))),"-")))))))</f>
        <v>-</v>
      </c>
      <c r="D76" s="95" t="str">
        <f>IF(OR($B76="ANP",$B76="DAER",$B76="CONSULTORIA DNIT",$B76="PREGÃO ELETRÔNICO",$B76="DMLU",$B76="DMAE",$B76="CEEE",$B76="EPTC",$B76="ORSE",$B76="SEINFRA",$B76="CREA",$B76="CAU",$B76="CEHOP",$B76="SIURB",$B76="DER-PR",$B76="SUDECAP",$B76=Aux.!$F$24,$B76=Aux.!$F$25),VLOOKUP($A76,#REF!,4,FALSE),IF($B76="SICRO EQUIP.","H",IF($B76="CCU",VLOOKUP($A76,#REF!,3,FALSE),IF($B76="MERCADO",VLOOKUP($A76,#REF!,10,FALSE),IF($B76="PLEO",VLOOKUP($A76,#REF!,3,FALSE),IF($B76="SICRO",VLOOKUP($A76,#REF!,3,FALSE),IF($B76="SINAPI",IFERROR((VLOOKUP($A76,#REF!,3,FALSE)),(VLOOKUP($A76,#REF!,3,FALSE))),"-")))))))</f>
        <v>-</v>
      </c>
      <c r="E76" s="113" t="str">
        <f>IF(OR($B76="ANP",$B76="DAER",$B76="CONSULTORIA DNIT",$B76="PREGÃO ELETRÔNICO",$B76="DMLU",$B76="DMAE",$B76="CEEE",$B76="EPTC",$B76="ORSE",$B76="SEINFRA",$B76="CREA",$B76="CAU",$B76="CEHOP",$B76="SIURB",$B76="DER-PR",$B76="SUDECAP",$B76=Aux.!$F$24,$B76=Aux.!$F$25),VLOOKUP($A76,#REF!,6,FALSE),IF($B76="CCU",VLOOKUP($A76,#REF!,5,FALSE),IF($B76="MERCADO",VLOOKUP($A76,#REF!,7,FALSE),IF($B76="PLEO",VLOOKUP($A76,#REF!,4,FALSE),IF($B76="SICRO",VLOOKUP($A76,#REF!,5,FALSE),IF($B76="SINAPI",IFERROR((VLOOKUP($A76,#REF!,18,FALSE)),),"-"))))))</f>
        <v>-</v>
      </c>
      <c r="F76" s="113" t="str">
        <f>IF(OR($B76="ANP",$B76="DAER",$B76="CONSULTORIA DNIT",$B76="PREGÃO ELETRÔNICO",$B76="DMLU",$B76="DMAE",$B76="CEEE",$B76="EPTC",$B76="ORSE",$B76="SEINFRA",$B76="CREA",$B76="CAU",$B76="CEHOP",$B76="SIURB",$B76="DER-PR",$B76="SUDECAP",$B76=Aux.!$F$24,$B76=Aux.!$F$25),VLOOKUP($A76,#REF!,7,FALSE),IF($B76="CCU",VLOOKUP($A76,#REF!,6,FALSE),IF($B76="MERCADO",VLOOKUP($A76,#REF!,8,FALSE),IF($B76="PLEO",VLOOKUP($A76,#REF!,4,FALSE),IF($B76="SICRO",VLOOKUP($A76,#REF!,6,FALSE),IF($B76="SINAPI",IFERROR(SUM((VLOOKUP($A76,#REF!,14,FALSE)),VLOOKUP($A76,#REF!,20,FALSE),VLOOKUP($A76,#REF!,22,FALSE)),),"-"))))))</f>
        <v>-</v>
      </c>
      <c r="G76" s="113" t="str">
        <f>IF(OR($B76="ANP",$B76="DAER",$B76="CONSULTORIA DNIT",$B76="PREGÃO ELETRÔNICO",$B76="DMLU",$B76="DMAE",$B76="CEEE",$B76="EPTC",$B76="ORSE",$B76="SEINFRA",$B76="CREA",$B76="CAU",$B76="CEHOP",$B76="SIURB",$B76="DER-PR",$B76="SUDECAP",$B76=Aux.!$F$24,$B76=Aux.!$F$25),VLOOKUP($A76,#REF!,8,FALSE),IF($B76="CCU",VLOOKUP($A76,#REF!,7,FALSE),IF($B76="MERCADO",VLOOKUP($A76,#REF!,9,FALSE),IF($B76="PLEO",VLOOKUP($A76,#REF!,4,FALSE),IF($B76="SICRO",VLOOKUP($A76,#REF!,7,FALSE),IF($B76="SINAPI",IFERROR((VLOOKUP($A76,#REF!,16,FALSE)),(VLOOKUP($A76,#REF!,5,FALSE))),"-"))))))</f>
        <v>-</v>
      </c>
      <c r="H76" s="113" t="str">
        <f>IF(OR($B76="ANP",$B76="DAER",$B76="CONSULTORIA DNIT",$B76="PREGÃO ELETRÔNICO",$B76="DMLU",$B76="DMAE",$B76="CEEE",$B76="EPTC",$B76="ORSE",$B76="SEINFRA",$B76="CREA",$B76="CAU",$B76="CEHOP",$B76="SIURB",$B76="DER-PR",$B76="SUDECAP",$B76=Aux.!$F$24,$B76=Aux.!$F$25),VLOOKUP($A76,#REF!,5,FALSE),IF($B76="CCU",VLOOKUP($A76,#REF!,4,FALSE),IF($B76="MERCADO",VLOOKUP($A76,#REF!,6,FALSE),IF($B76="PLEO",VLOOKUP($A76,#REF!,4,FALSE),IF($B76="SICRO",VLOOKUP($A76,#REF!,4,FALSE),IF($B76="SINAPI",IFERROR((VLOOKUP($A76,#REF!,5,FALSE)),(VLOOKUP($A76,#REF!,5,FALSE))),"-"))))))</f>
        <v>-</v>
      </c>
      <c r="I76" s="114">
        <f>IF($B76="SICRO EQUIP.",VLOOKUP($A76,#REF!,10,FALSE),0)</f>
        <v>0</v>
      </c>
      <c r="J76" s="114">
        <f>IF($B76="SICRO EQUIP.",VLOOKUP($A76,#REF!,11,FALSE),0)</f>
        <v>0</v>
      </c>
      <c r="K76" s="258"/>
      <c r="L76" s="259"/>
      <c r="M76" s="115" t="e">
        <f>VLOOKUP($K76,Reajuste!$A$2:$BW$29,(MATCH($L76,Reajuste!$C$2:$BW$2,0)+2),FALSE)</f>
        <v>#N/A</v>
      </c>
      <c r="N76" s="259"/>
      <c r="O76" s="115" t="e">
        <f>VLOOKUP($K76,Reajuste!$A$2:$CW$29,(MATCH($N76,Reajuste!$C$2:$CW$2,0)+2),FALSE)</f>
        <v>#N/A</v>
      </c>
      <c r="P76" s="113">
        <f t="shared" si="0"/>
        <v>0</v>
      </c>
      <c r="Q76" s="113">
        <f t="shared" si="1"/>
        <v>0</v>
      </c>
      <c r="R76" s="113">
        <f t="shared" si="2"/>
        <v>0</v>
      </c>
      <c r="S76" s="113">
        <f t="shared" si="3"/>
        <v>0</v>
      </c>
      <c r="T76" s="113">
        <f t="shared" si="4"/>
        <v>0</v>
      </c>
      <c r="U76" s="113">
        <f t="shared" si="5"/>
        <v>0</v>
      </c>
      <c r="V76" s="4"/>
      <c r="W76" s="4"/>
      <c r="X76" s="4"/>
      <c r="Y76" s="4"/>
      <c r="Z76" s="4"/>
    </row>
    <row r="77" spans="1:26" ht="14.25" customHeight="1">
      <c r="A77" s="256"/>
      <c r="B77" s="257"/>
      <c r="C77" s="112" t="str">
        <f>IF(OR($B77="ANP",$B77="DAER",$B77="CONSULTORIA DNIT",$B77="PREGÃO ELETRÔNICO",$B77="DMLU",$B77="DMAE",$B77="CEEE",$B77="EPTC",$B77="ORSE",$B77="SEINFRA",$B77="CREA",$B77="CAU",$B77="CEHOP",$B77="SIURB",$B77="DER-PR",$B77="SUDECAP",$B77=Aux.!$F$24,$B77=Aux.!$F$25),VLOOKUP($A77,#REF!,3,FALSE),IF($B77="SICRO EQUIP.",VLOOKUP($A77,#REF!,2,FALSE),IF($B77="CCU",VLOOKUP($A77,#REF!,2,FALSE),IF($B77="MERCADO",VLOOKUP($A77,#REF!,2,FALSE),IF($B77="PLEO",VLOOKUP($A77,#REF!,2,FALSE),IF($B77="SICRO",VLOOKUP($A77,#REF!,2,FALSE),IF($B77="SINAPI",IFERROR((VLOOKUP($A77,#REF!,2,FALSE)),(VLOOKUP($A77,#REF!,2,FALSE))),"-")))))))</f>
        <v>-</v>
      </c>
      <c r="D77" s="95" t="str">
        <f>IF(OR($B77="ANP",$B77="DAER",$B77="CONSULTORIA DNIT",$B77="PREGÃO ELETRÔNICO",$B77="DMLU",$B77="DMAE",$B77="CEEE",$B77="EPTC",$B77="ORSE",$B77="SEINFRA",$B77="CREA",$B77="CAU",$B77="CEHOP",$B77="SIURB",$B77="DER-PR",$B77="SUDECAP",$B77=Aux.!$F$24,$B77=Aux.!$F$25),VLOOKUP($A77,#REF!,4,FALSE),IF($B77="SICRO EQUIP.","H",IF($B77="CCU",VLOOKUP($A77,#REF!,3,FALSE),IF($B77="MERCADO",VLOOKUP($A77,#REF!,10,FALSE),IF($B77="PLEO",VLOOKUP($A77,#REF!,3,FALSE),IF($B77="SICRO",VLOOKUP($A77,#REF!,3,FALSE),IF($B77="SINAPI",IFERROR((VLOOKUP($A77,#REF!,3,FALSE)),(VLOOKUP($A77,#REF!,3,FALSE))),"-")))))))</f>
        <v>-</v>
      </c>
      <c r="E77" s="113" t="str">
        <f>IF(OR($B77="ANP",$B77="DAER",$B77="CONSULTORIA DNIT",$B77="PREGÃO ELETRÔNICO",$B77="DMLU",$B77="DMAE",$B77="CEEE",$B77="EPTC",$B77="ORSE",$B77="SEINFRA",$B77="CREA",$B77="CAU",$B77="CEHOP",$B77="SIURB",$B77="DER-PR",$B77="SUDECAP",$B77=Aux.!$F$24,$B77=Aux.!$F$25),VLOOKUP($A77,#REF!,6,FALSE),IF($B77="CCU",VLOOKUP($A77,#REF!,5,FALSE),IF($B77="MERCADO",VLOOKUP($A77,#REF!,7,FALSE),IF($B77="PLEO",VLOOKUP($A77,#REF!,4,FALSE),IF($B77="SICRO",VLOOKUP($A77,#REF!,5,FALSE),IF($B77="SINAPI",IFERROR((VLOOKUP($A77,#REF!,18,FALSE)),),"-"))))))</f>
        <v>-</v>
      </c>
      <c r="F77" s="113" t="str">
        <f>IF(OR($B77="ANP",$B77="DAER",$B77="CONSULTORIA DNIT",$B77="PREGÃO ELETRÔNICO",$B77="DMLU",$B77="DMAE",$B77="CEEE",$B77="EPTC",$B77="ORSE",$B77="SEINFRA",$B77="CREA",$B77="CAU",$B77="CEHOP",$B77="SIURB",$B77="DER-PR",$B77="SUDECAP",$B77=Aux.!$F$24,$B77=Aux.!$F$25),VLOOKUP($A77,#REF!,7,FALSE),IF($B77="CCU",VLOOKUP($A77,#REF!,6,FALSE),IF($B77="MERCADO",VLOOKUP($A77,#REF!,8,FALSE),IF($B77="PLEO",VLOOKUP($A77,#REF!,4,FALSE),IF($B77="SICRO",VLOOKUP($A77,#REF!,6,FALSE),IF($B77="SINAPI",IFERROR(SUM((VLOOKUP($A77,#REF!,14,FALSE)),VLOOKUP($A77,#REF!,20,FALSE),VLOOKUP($A77,#REF!,22,FALSE)),),"-"))))))</f>
        <v>-</v>
      </c>
      <c r="G77" s="113" t="str">
        <f>IF(OR($B77="ANP",$B77="DAER",$B77="CONSULTORIA DNIT",$B77="PREGÃO ELETRÔNICO",$B77="DMLU",$B77="DMAE",$B77="CEEE",$B77="EPTC",$B77="ORSE",$B77="SEINFRA",$B77="CREA",$B77="CAU",$B77="CEHOP",$B77="SIURB",$B77="DER-PR",$B77="SUDECAP",$B77=Aux.!$F$24,$B77=Aux.!$F$25),VLOOKUP($A77,#REF!,8,FALSE),IF($B77="CCU",VLOOKUP($A77,#REF!,7,FALSE),IF($B77="MERCADO",VLOOKUP($A77,#REF!,9,FALSE),IF($B77="PLEO",VLOOKUP($A77,#REF!,4,FALSE),IF($B77="SICRO",VLOOKUP($A77,#REF!,7,FALSE),IF($B77="SINAPI",IFERROR((VLOOKUP($A77,#REF!,16,FALSE)),(VLOOKUP($A77,#REF!,5,FALSE))),"-"))))))</f>
        <v>-</v>
      </c>
      <c r="H77" s="113" t="str">
        <f>IF(OR($B77="ANP",$B77="DAER",$B77="CONSULTORIA DNIT",$B77="PREGÃO ELETRÔNICO",$B77="DMLU",$B77="DMAE",$B77="CEEE",$B77="EPTC",$B77="ORSE",$B77="SEINFRA",$B77="CREA",$B77="CAU",$B77="CEHOP",$B77="SIURB",$B77="DER-PR",$B77="SUDECAP",$B77=Aux.!$F$24,$B77=Aux.!$F$25),VLOOKUP($A77,#REF!,5,FALSE),IF($B77="CCU",VLOOKUP($A77,#REF!,4,FALSE),IF($B77="MERCADO",VLOOKUP($A77,#REF!,6,FALSE),IF($B77="PLEO",VLOOKUP($A77,#REF!,4,FALSE),IF($B77="SICRO",VLOOKUP($A77,#REF!,4,FALSE),IF($B77="SINAPI",IFERROR((VLOOKUP($A77,#REF!,5,FALSE)),(VLOOKUP($A77,#REF!,5,FALSE))),"-"))))))</f>
        <v>-</v>
      </c>
      <c r="I77" s="114">
        <f>IF($B77="SICRO EQUIP.",VLOOKUP($A77,#REF!,10,FALSE),0)</f>
        <v>0</v>
      </c>
      <c r="J77" s="114">
        <f>IF($B77="SICRO EQUIP.",VLOOKUP($A77,#REF!,11,FALSE),0)</f>
        <v>0</v>
      </c>
      <c r="K77" s="258"/>
      <c r="L77" s="259"/>
      <c r="M77" s="115" t="e">
        <f>VLOOKUP($K77,Reajuste!$A$2:$BW$29,(MATCH($L77,Reajuste!$C$2:$BW$2,0)+2),FALSE)</f>
        <v>#N/A</v>
      </c>
      <c r="N77" s="259"/>
      <c r="O77" s="115" t="e">
        <f>VLOOKUP($K77,Reajuste!$A$2:$CW$29,(MATCH($N77,Reajuste!$C$2:$CW$2,0)+2),FALSE)</f>
        <v>#N/A</v>
      </c>
      <c r="P77" s="113">
        <f t="shared" si="0"/>
        <v>0</v>
      </c>
      <c r="Q77" s="113">
        <f t="shared" si="1"/>
        <v>0</v>
      </c>
      <c r="R77" s="113">
        <f t="shared" si="2"/>
        <v>0</v>
      </c>
      <c r="S77" s="113">
        <f t="shared" si="3"/>
        <v>0</v>
      </c>
      <c r="T77" s="113">
        <f t="shared" si="4"/>
        <v>0</v>
      </c>
      <c r="U77" s="113">
        <f t="shared" si="5"/>
        <v>0</v>
      </c>
      <c r="V77" s="4"/>
      <c r="W77" s="4"/>
      <c r="X77" s="4"/>
      <c r="Y77" s="4"/>
      <c r="Z77" s="4"/>
    </row>
    <row r="78" spans="1:26" ht="14.25" customHeight="1">
      <c r="A78" s="256"/>
      <c r="B78" s="257"/>
      <c r="C78" s="112" t="str">
        <f>IF(OR($B78="ANP",$B78="DAER",$B78="CONSULTORIA DNIT",$B78="PREGÃO ELETRÔNICO",$B78="DMLU",$B78="DMAE",$B78="CEEE",$B78="EPTC",$B78="ORSE",$B78="SEINFRA",$B78="CREA",$B78="CAU",$B78="CEHOP",$B78="SIURB",$B78="DER-PR",$B78="SUDECAP",$B78=Aux.!$F$24,$B78=Aux.!$F$25),VLOOKUP($A78,#REF!,3,FALSE),IF($B78="SICRO EQUIP.",VLOOKUP($A78,#REF!,2,FALSE),IF($B78="CCU",VLOOKUP($A78,#REF!,2,FALSE),IF($B78="MERCADO",VLOOKUP($A78,#REF!,2,FALSE),IF($B78="PLEO",VLOOKUP($A78,#REF!,2,FALSE),IF($B78="SICRO",VLOOKUP($A78,#REF!,2,FALSE),IF($B78="SINAPI",IFERROR((VLOOKUP($A78,#REF!,2,FALSE)),(VLOOKUP($A78,#REF!,2,FALSE))),"-")))))))</f>
        <v>-</v>
      </c>
      <c r="D78" s="95" t="str">
        <f>IF(OR($B78="ANP",$B78="DAER",$B78="CONSULTORIA DNIT",$B78="PREGÃO ELETRÔNICO",$B78="DMLU",$B78="DMAE",$B78="CEEE",$B78="EPTC",$B78="ORSE",$B78="SEINFRA",$B78="CREA",$B78="CAU",$B78="CEHOP",$B78="SIURB",$B78="DER-PR",$B78="SUDECAP",$B78=Aux.!$F$24,$B78=Aux.!$F$25),VLOOKUP($A78,#REF!,4,FALSE),IF($B78="SICRO EQUIP.","H",IF($B78="CCU",VLOOKUP($A78,#REF!,3,FALSE),IF($B78="MERCADO",VLOOKUP($A78,#REF!,10,FALSE),IF($B78="PLEO",VLOOKUP($A78,#REF!,3,FALSE),IF($B78="SICRO",VLOOKUP($A78,#REF!,3,FALSE),IF($B78="SINAPI",IFERROR((VLOOKUP($A78,#REF!,3,FALSE)),(VLOOKUP($A78,#REF!,3,FALSE))),"-")))))))</f>
        <v>-</v>
      </c>
      <c r="E78" s="113" t="str">
        <f>IF(OR($B78="ANP",$B78="DAER",$B78="CONSULTORIA DNIT",$B78="PREGÃO ELETRÔNICO",$B78="DMLU",$B78="DMAE",$B78="CEEE",$B78="EPTC",$B78="ORSE",$B78="SEINFRA",$B78="CREA",$B78="CAU",$B78="CEHOP",$B78="SIURB",$B78="DER-PR",$B78="SUDECAP",$B78=Aux.!$F$24,$B78=Aux.!$F$25),VLOOKUP($A78,#REF!,6,FALSE),IF($B78="CCU",VLOOKUP($A78,#REF!,5,FALSE),IF($B78="MERCADO",VLOOKUP($A78,#REF!,7,FALSE),IF($B78="PLEO",VLOOKUP($A78,#REF!,4,FALSE),IF($B78="SICRO",VLOOKUP($A78,#REF!,5,FALSE),IF($B78="SINAPI",IFERROR((VLOOKUP($A78,#REF!,18,FALSE)),),"-"))))))</f>
        <v>-</v>
      </c>
      <c r="F78" s="113" t="str">
        <f>IF(OR($B78="ANP",$B78="DAER",$B78="CONSULTORIA DNIT",$B78="PREGÃO ELETRÔNICO",$B78="DMLU",$B78="DMAE",$B78="CEEE",$B78="EPTC",$B78="ORSE",$B78="SEINFRA",$B78="CREA",$B78="CAU",$B78="CEHOP",$B78="SIURB",$B78="DER-PR",$B78="SUDECAP",$B78=Aux.!$F$24,$B78=Aux.!$F$25),VLOOKUP($A78,#REF!,7,FALSE),IF($B78="CCU",VLOOKUP($A78,#REF!,6,FALSE),IF($B78="MERCADO",VLOOKUP($A78,#REF!,8,FALSE),IF($B78="PLEO",VLOOKUP($A78,#REF!,4,FALSE),IF($B78="SICRO",VLOOKUP($A78,#REF!,6,FALSE),IF($B78="SINAPI",IFERROR(SUM((VLOOKUP($A78,#REF!,14,FALSE)),VLOOKUP($A78,#REF!,20,FALSE),VLOOKUP($A78,#REF!,22,FALSE)),),"-"))))))</f>
        <v>-</v>
      </c>
      <c r="G78" s="113" t="str">
        <f>IF(OR($B78="ANP",$B78="DAER",$B78="CONSULTORIA DNIT",$B78="PREGÃO ELETRÔNICO",$B78="DMLU",$B78="DMAE",$B78="CEEE",$B78="EPTC",$B78="ORSE",$B78="SEINFRA",$B78="CREA",$B78="CAU",$B78="CEHOP",$B78="SIURB",$B78="DER-PR",$B78="SUDECAP",$B78=Aux.!$F$24,$B78=Aux.!$F$25),VLOOKUP($A78,#REF!,8,FALSE),IF($B78="CCU",VLOOKUP($A78,#REF!,7,FALSE),IF($B78="MERCADO",VLOOKUP($A78,#REF!,9,FALSE),IF($B78="PLEO",VLOOKUP($A78,#REF!,4,FALSE),IF($B78="SICRO",VLOOKUP($A78,#REF!,7,FALSE),IF($B78="SINAPI",IFERROR((VLOOKUP($A78,#REF!,16,FALSE)),(VLOOKUP($A78,#REF!,5,FALSE))),"-"))))))</f>
        <v>-</v>
      </c>
      <c r="H78" s="113" t="str">
        <f>IF(OR($B78="ANP",$B78="DAER",$B78="CONSULTORIA DNIT",$B78="PREGÃO ELETRÔNICO",$B78="DMLU",$B78="DMAE",$B78="CEEE",$B78="EPTC",$B78="ORSE",$B78="SEINFRA",$B78="CREA",$B78="CAU",$B78="CEHOP",$B78="SIURB",$B78="DER-PR",$B78="SUDECAP",$B78=Aux.!$F$24,$B78=Aux.!$F$25),VLOOKUP($A78,#REF!,5,FALSE),IF($B78="CCU",VLOOKUP($A78,#REF!,4,FALSE),IF($B78="MERCADO",VLOOKUP($A78,#REF!,6,FALSE),IF($B78="PLEO",VLOOKUP($A78,#REF!,4,FALSE),IF($B78="SICRO",VLOOKUP($A78,#REF!,4,FALSE),IF($B78="SINAPI",IFERROR((VLOOKUP($A78,#REF!,5,FALSE)),(VLOOKUP($A78,#REF!,5,FALSE))),"-"))))))</f>
        <v>-</v>
      </c>
      <c r="I78" s="114">
        <f>IF($B78="SICRO EQUIP.",VLOOKUP($A78,#REF!,10,FALSE),0)</f>
        <v>0</v>
      </c>
      <c r="J78" s="114">
        <f>IF($B78="SICRO EQUIP.",VLOOKUP($A78,#REF!,11,FALSE),0)</f>
        <v>0</v>
      </c>
      <c r="K78" s="258"/>
      <c r="L78" s="259"/>
      <c r="M78" s="115" t="e">
        <f>VLOOKUP($K78,Reajuste!$A$2:$BW$29,(MATCH($L78,Reajuste!$C$2:$BW$2,0)+2),FALSE)</f>
        <v>#N/A</v>
      </c>
      <c r="N78" s="259"/>
      <c r="O78" s="115" t="e">
        <f>VLOOKUP($K78,Reajuste!$A$2:$CW$29,(MATCH($N78,Reajuste!$C$2:$CW$2,0)+2),FALSE)</f>
        <v>#N/A</v>
      </c>
      <c r="P78" s="113">
        <f t="shared" si="0"/>
        <v>0</v>
      </c>
      <c r="Q78" s="113">
        <f t="shared" si="1"/>
        <v>0</v>
      </c>
      <c r="R78" s="113">
        <f t="shared" si="2"/>
        <v>0</v>
      </c>
      <c r="S78" s="113">
        <f t="shared" si="3"/>
        <v>0</v>
      </c>
      <c r="T78" s="113">
        <f t="shared" si="4"/>
        <v>0</v>
      </c>
      <c r="U78" s="113">
        <f t="shared" si="5"/>
        <v>0</v>
      </c>
      <c r="V78" s="4"/>
      <c r="W78" s="4"/>
      <c r="X78" s="4"/>
      <c r="Y78" s="4"/>
      <c r="Z78" s="4"/>
    </row>
    <row r="79" spans="1:26" ht="14.25" customHeight="1">
      <c r="A79" s="256"/>
      <c r="B79" s="257"/>
      <c r="C79" s="112" t="str">
        <f>IF(OR($B79="ANP",$B79="DAER",$B79="CONSULTORIA DNIT",$B79="PREGÃO ELETRÔNICO",$B79="DMLU",$B79="DMAE",$B79="CEEE",$B79="EPTC",$B79="ORSE",$B79="SEINFRA",$B79="CREA",$B79="CAU",$B79="CEHOP",$B79="SIURB",$B79="DER-PR",$B79="SUDECAP",$B79=Aux.!$F$24,$B79=Aux.!$F$25),VLOOKUP($A79,#REF!,3,FALSE),IF($B79="SICRO EQUIP.",VLOOKUP($A79,#REF!,2,FALSE),IF($B79="CCU",VLOOKUP($A79,#REF!,2,FALSE),IF($B79="MERCADO",VLOOKUP($A79,#REF!,2,FALSE),IF($B79="PLEO",VLOOKUP($A79,#REF!,2,FALSE),IF($B79="SICRO",VLOOKUP($A79,#REF!,2,FALSE),IF($B79="SINAPI",IFERROR((VLOOKUP($A79,#REF!,2,FALSE)),(VLOOKUP($A79,#REF!,2,FALSE))),"-")))))))</f>
        <v>-</v>
      </c>
      <c r="D79" s="95" t="str">
        <f>IF(OR($B79="ANP",$B79="DAER",$B79="CONSULTORIA DNIT",$B79="PREGÃO ELETRÔNICO",$B79="DMLU",$B79="DMAE",$B79="CEEE",$B79="EPTC",$B79="ORSE",$B79="SEINFRA",$B79="CREA",$B79="CAU",$B79="CEHOP",$B79="SIURB",$B79="DER-PR",$B79="SUDECAP",$B79=Aux.!$F$24,$B79=Aux.!$F$25),VLOOKUP($A79,#REF!,4,FALSE),IF($B79="SICRO EQUIP.","H",IF($B79="CCU",VLOOKUP($A79,#REF!,3,FALSE),IF($B79="MERCADO",VLOOKUP($A79,#REF!,10,FALSE),IF($B79="PLEO",VLOOKUP($A79,#REF!,3,FALSE),IF($B79="SICRO",VLOOKUP($A79,#REF!,3,FALSE),IF($B79="SINAPI",IFERROR((VLOOKUP($A79,#REF!,3,FALSE)),(VLOOKUP($A79,#REF!,3,FALSE))),"-")))))))</f>
        <v>-</v>
      </c>
      <c r="E79" s="113" t="str">
        <f>IF(OR($B79="ANP",$B79="DAER",$B79="CONSULTORIA DNIT",$B79="PREGÃO ELETRÔNICO",$B79="DMLU",$B79="DMAE",$B79="CEEE",$B79="EPTC",$B79="ORSE",$B79="SEINFRA",$B79="CREA",$B79="CAU",$B79="CEHOP",$B79="SIURB",$B79="DER-PR",$B79="SUDECAP",$B79=Aux.!$F$24,$B79=Aux.!$F$25),VLOOKUP($A79,#REF!,6,FALSE),IF($B79="CCU",VLOOKUP($A79,#REF!,5,FALSE),IF($B79="MERCADO",VLOOKUP($A79,#REF!,7,FALSE),IF($B79="PLEO",VLOOKUP($A79,#REF!,4,FALSE),IF($B79="SICRO",VLOOKUP($A79,#REF!,5,FALSE),IF($B79="SINAPI",IFERROR((VLOOKUP($A79,#REF!,18,FALSE)),),"-"))))))</f>
        <v>-</v>
      </c>
      <c r="F79" s="113" t="str">
        <f>IF(OR($B79="ANP",$B79="DAER",$B79="CONSULTORIA DNIT",$B79="PREGÃO ELETRÔNICO",$B79="DMLU",$B79="DMAE",$B79="CEEE",$B79="EPTC",$B79="ORSE",$B79="SEINFRA",$B79="CREA",$B79="CAU",$B79="CEHOP",$B79="SIURB",$B79="DER-PR",$B79="SUDECAP",$B79=Aux.!$F$24,$B79=Aux.!$F$25),VLOOKUP($A79,#REF!,7,FALSE),IF($B79="CCU",VLOOKUP($A79,#REF!,6,FALSE),IF($B79="MERCADO",VLOOKUP($A79,#REF!,8,FALSE),IF($B79="PLEO",VLOOKUP($A79,#REF!,4,FALSE),IF($B79="SICRO",VLOOKUP($A79,#REF!,6,FALSE),IF($B79="SINAPI",IFERROR(SUM((VLOOKUP($A79,#REF!,14,FALSE)),VLOOKUP($A79,#REF!,20,FALSE),VLOOKUP($A79,#REF!,22,FALSE)),),"-"))))))</f>
        <v>-</v>
      </c>
      <c r="G79" s="113" t="str">
        <f>IF(OR($B79="ANP",$B79="DAER",$B79="CONSULTORIA DNIT",$B79="PREGÃO ELETRÔNICO",$B79="DMLU",$B79="DMAE",$B79="CEEE",$B79="EPTC",$B79="ORSE",$B79="SEINFRA",$B79="CREA",$B79="CAU",$B79="CEHOP",$B79="SIURB",$B79="DER-PR",$B79="SUDECAP",$B79=Aux.!$F$24,$B79=Aux.!$F$25),VLOOKUP($A79,#REF!,8,FALSE),IF($B79="CCU",VLOOKUP($A79,#REF!,7,FALSE),IF($B79="MERCADO",VLOOKUP($A79,#REF!,9,FALSE),IF($B79="PLEO",VLOOKUP($A79,#REF!,4,FALSE),IF($B79="SICRO",VLOOKUP($A79,#REF!,7,FALSE),IF($B79="SINAPI",IFERROR((VLOOKUP($A79,#REF!,16,FALSE)),(VLOOKUP($A79,#REF!,5,FALSE))),"-"))))))</f>
        <v>-</v>
      </c>
      <c r="H79" s="113" t="str">
        <f>IF(OR($B79="ANP",$B79="DAER",$B79="CONSULTORIA DNIT",$B79="PREGÃO ELETRÔNICO",$B79="DMLU",$B79="DMAE",$B79="CEEE",$B79="EPTC",$B79="ORSE",$B79="SEINFRA",$B79="CREA",$B79="CAU",$B79="CEHOP",$B79="SIURB",$B79="DER-PR",$B79="SUDECAP",$B79=Aux.!$F$24,$B79=Aux.!$F$25),VLOOKUP($A79,#REF!,5,FALSE),IF($B79="CCU",VLOOKUP($A79,#REF!,4,FALSE),IF($B79="MERCADO",VLOOKUP($A79,#REF!,6,FALSE),IF($B79="PLEO",VLOOKUP($A79,#REF!,4,FALSE),IF($B79="SICRO",VLOOKUP($A79,#REF!,4,FALSE),IF($B79="SINAPI",IFERROR((VLOOKUP($A79,#REF!,5,FALSE)),(VLOOKUP($A79,#REF!,5,FALSE))),"-"))))))</f>
        <v>-</v>
      </c>
      <c r="I79" s="114">
        <f>IF($B79="SICRO EQUIP.",VLOOKUP($A79,#REF!,10,FALSE),0)</f>
        <v>0</v>
      </c>
      <c r="J79" s="114">
        <f>IF($B79="SICRO EQUIP.",VLOOKUP($A79,#REF!,11,FALSE),0)</f>
        <v>0</v>
      </c>
      <c r="K79" s="258"/>
      <c r="L79" s="259"/>
      <c r="M79" s="115" t="e">
        <f>VLOOKUP($K79,Reajuste!$A$2:$BW$29,(MATCH($L79,Reajuste!$C$2:$BW$2,0)+2),FALSE)</f>
        <v>#N/A</v>
      </c>
      <c r="N79" s="259"/>
      <c r="O79" s="115" t="e">
        <f>VLOOKUP($K79,Reajuste!$A$2:$CW$29,(MATCH($N79,Reajuste!$C$2:$CW$2,0)+2),FALSE)</f>
        <v>#N/A</v>
      </c>
      <c r="P79" s="113">
        <f t="shared" si="0"/>
        <v>0</v>
      </c>
      <c r="Q79" s="113">
        <f t="shared" si="1"/>
        <v>0</v>
      </c>
      <c r="R79" s="113">
        <f t="shared" si="2"/>
        <v>0</v>
      </c>
      <c r="S79" s="113">
        <f t="shared" si="3"/>
        <v>0</v>
      </c>
      <c r="T79" s="113">
        <f t="shared" si="4"/>
        <v>0</v>
      </c>
      <c r="U79" s="113">
        <f t="shared" si="5"/>
        <v>0</v>
      </c>
      <c r="V79" s="4"/>
      <c r="W79" s="4"/>
      <c r="X79" s="4"/>
      <c r="Y79" s="4"/>
      <c r="Z79" s="4"/>
    </row>
    <row r="80" spans="1:26" ht="14.25" customHeight="1">
      <c r="A80" s="256"/>
      <c r="B80" s="257"/>
      <c r="C80" s="112" t="str">
        <f>IF(OR($B80="ANP",$B80="DAER",$B80="CONSULTORIA DNIT",$B80="PREGÃO ELETRÔNICO",$B80="DMLU",$B80="DMAE",$B80="CEEE",$B80="EPTC",$B80="ORSE",$B80="SEINFRA",$B80="CREA",$B80="CAU",$B80="CEHOP",$B80="SIURB",$B80="DER-PR",$B80="SUDECAP",$B80=Aux.!$F$24,$B80=Aux.!$F$25),VLOOKUP($A80,#REF!,3,FALSE),IF($B80="SICRO EQUIP.",VLOOKUP($A80,#REF!,2,FALSE),IF($B80="CCU",VLOOKUP($A80,#REF!,2,FALSE),IF($B80="MERCADO",VLOOKUP($A80,#REF!,2,FALSE),IF($B80="PLEO",VLOOKUP($A80,#REF!,2,FALSE),IF($B80="SICRO",VLOOKUP($A80,#REF!,2,FALSE),IF($B80="SINAPI",IFERROR((VLOOKUP($A80,#REF!,2,FALSE)),(VLOOKUP($A80,#REF!,2,FALSE))),"-")))))))</f>
        <v>-</v>
      </c>
      <c r="D80" s="95" t="str">
        <f>IF(OR($B80="ANP",$B80="DAER",$B80="CONSULTORIA DNIT",$B80="PREGÃO ELETRÔNICO",$B80="DMLU",$B80="DMAE",$B80="CEEE",$B80="EPTC",$B80="ORSE",$B80="SEINFRA",$B80="CREA",$B80="CAU",$B80="CEHOP",$B80="SIURB",$B80="DER-PR",$B80="SUDECAP",$B80=Aux.!$F$24,$B80=Aux.!$F$25),VLOOKUP($A80,#REF!,4,FALSE),IF($B80="SICRO EQUIP.","H",IF($B80="CCU",VLOOKUP($A80,#REF!,3,FALSE),IF($B80="MERCADO",VLOOKUP($A80,#REF!,10,FALSE),IF($B80="PLEO",VLOOKUP($A80,#REF!,3,FALSE),IF($B80="SICRO",VLOOKUP($A80,#REF!,3,FALSE),IF($B80="SINAPI",IFERROR((VLOOKUP($A80,#REF!,3,FALSE)),(VLOOKUP($A80,#REF!,3,FALSE))),"-")))))))</f>
        <v>-</v>
      </c>
      <c r="E80" s="113" t="str">
        <f>IF(OR($B80="ANP",$B80="DAER",$B80="CONSULTORIA DNIT",$B80="PREGÃO ELETRÔNICO",$B80="DMLU",$B80="DMAE",$B80="CEEE",$B80="EPTC",$B80="ORSE",$B80="SEINFRA",$B80="CREA",$B80="CAU",$B80="CEHOP",$B80="SIURB",$B80="DER-PR",$B80="SUDECAP",$B80=Aux.!$F$24,$B80=Aux.!$F$25),VLOOKUP($A80,#REF!,6,FALSE),IF($B80="CCU",VLOOKUP($A80,#REF!,5,FALSE),IF($B80="MERCADO",VLOOKUP($A80,#REF!,7,FALSE),IF($B80="PLEO",VLOOKUP($A80,#REF!,4,FALSE),IF($B80="SICRO",VLOOKUP($A80,#REF!,5,FALSE),IF($B80="SINAPI",IFERROR((VLOOKUP($A80,#REF!,18,FALSE)),),"-"))))))</f>
        <v>-</v>
      </c>
      <c r="F80" s="113" t="str">
        <f>IF(OR($B80="ANP",$B80="DAER",$B80="CONSULTORIA DNIT",$B80="PREGÃO ELETRÔNICO",$B80="DMLU",$B80="DMAE",$B80="CEEE",$B80="EPTC",$B80="ORSE",$B80="SEINFRA",$B80="CREA",$B80="CAU",$B80="CEHOP",$B80="SIURB",$B80="DER-PR",$B80="SUDECAP",$B80=Aux.!$F$24,$B80=Aux.!$F$25),VLOOKUP($A80,#REF!,7,FALSE),IF($B80="CCU",VLOOKUP($A80,#REF!,6,FALSE),IF($B80="MERCADO",VLOOKUP($A80,#REF!,8,FALSE),IF($B80="PLEO",VLOOKUP($A80,#REF!,4,FALSE),IF($B80="SICRO",VLOOKUP($A80,#REF!,6,FALSE),IF($B80="SINAPI",IFERROR(SUM((VLOOKUP($A80,#REF!,14,FALSE)),VLOOKUP($A80,#REF!,20,FALSE),VLOOKUP($A80,#REF!,22,FALSE)),),"-"))))))</f>
        <v>-</v>
      </c>
      <c r="G80" s="113" t="str">
        <f>IF(OR($B80="ANP",$B80="DAER",$B80="CONSULTORIA DNIT",$B80="PREGÃO ELETRÔNICO",$B80="DMLU",$B80="DMAE",$B80="CEEE",$B80="EPTC",$B80="ORSE",$B80="SEINFRA",$B80="CREA",$B80="CAU",$B80="CEHOP",$B80="SIURB",$B80="DER-PR",$B80="SUDECAP",$B80=Aux.!$F$24,$B80=Aux.!$F$25),VLOOKUP($A80,#REF!,8,FALSE),IF($B80="CCU",VLOOKUP($A80,#REF!,7,FALSE),IF($B80="MERCADO",VLOOKUP($A80,#REF!,9,FALSE),IF($B80="PLEO",VLOOKUP($A80,#REF!,4,FALSE),IF($B80="SICRO",VLOOKUP($A80,#REF!,7,FALSE),IF($B80="SINAPI",IFERROR((VLOOKUP($A80,#REF!,16,FALSE)),(VLOOKUP($A80,#REF!,5,FALSE))),"-"))))))</f>
        <v>-</v>
      </c>
      <c r="H80" s="113" t="str">
        <f>IF(OR($B80="ANP",$B80="DAER",$B80="CONSULTORIA DNIT",$B80="PREGÃO ELETRÔNICO",$B80="DMLU",$B80="DMAE",$B80="CEEE",$B80="EPTC",$B80="ORSE",$B80="SEINFRA",$B80="CREA",$B80="CAU",$B80="CEHOP",$B80="SIURB",$B80="DER-PR",$B80="SUDECAP",$B80=Aux.!$F$24,$B80=Aux.!$F$25),VLOOKUP($A80,#REF!,5,FALSE),IF($B80="CCU",VLOOKUP($A80,#REF!,4,FALSE),IF($B80="MERCADO",VLOOKUP($A80,#REF!,6,FALSE),IF($B80="PLEO",VLOOKUP($A80,#REF!,4,FALSE),IF($B80="SICRO",VLOOKUP($A80,#REF!,4,FALSE),IF($B80="SINAPI",IFERROR((VLOOKUP($A80,#REF!,5,FALSE)),(VLOOKUP($A80,#REF!,5,FALSE))),"-"))))))</f>
        <v>-</v>
      </c>
      <c r="I80" s="114">
        <f>IF($B80="SICRO EQUIP.",VLOOKUP($A80,#REF!,10,FALSE),0)</f>
        <v>0</v>
      </c>
      <c r="J80" s="114">
        <f>IF($B80="SICRO EQUIP.",VLOOKUP($A80,#REF!,11,FALSE),0)</f>
        <v>0</v>
      </c>
      <c r="K80" s="258"/>
      <c r="L80" s="259"/>
      <c r="M80" s="115" t="e">
        <f>VLOOKUP($K80,Reajuste!$A$2:$BW$29,(MATCH($L80,Reajuste!$C$2:$BW$2,0)+2),FALSE)</f>
        <v>#N/A</v>
      </c>
      <c r="N80" s="259"/>
      <c r="O80" s="115" t="e">
        <f>VLOOKUP($K80,Reajuste!$A$2:$CW$29,(MATCH($N80,Reajuste!$C$2:$CW$2,0)+2),FALSE)</f>
        <v>#N/A</v>
      </c>
      <c r="P80" s="113">
        <f t="shared" si="0"/>
        <v>0</v>
      </c>
      <c r="Q80" s="113">
        <f t="shared" si="1"/>
        <v>0</v>
      </c>
      <c r="R80" s="113">
        <f t="shared" si="2"/>
        <v>0</v>
      </c>
      <c r="S80" s="113">
        <f t="shared" si="3"/>
        <v>0</v>
      </c>
      <c r="T80" s="113">
        <f t="shared" si="4"/>
        <v>0</v>
      </c>
      <c r="U80" s="113">
        <f t="shared" si="5"/>
        <v>0</v>
      </c>
      <c r="V80" s="4"/>
      <c r="W80" s="4"/>
      <c r="X80" s="4"/>
      <c r="Y80" s="4"/>
      <c r="Z80" s="4"/>
    </row>
    <row r="81" spans="1:26" ht="14.25" customHeight="1">
      <c r="A81" s="256"/>
      <c r="B81" s="257"/>
      <c r="C81" s="112" t="str">
        <f>IF(OR($B81="ANP",$B81="DAER",$B81="CONSULTORIA DNIT",$B81="PREGÃO ELETRÔNICO",$B81="DMLU",$B81="DMAE",$B81="CEEE",$B81="EPTC",$B81="ORSE",$B81="SEINFRA",$B81="CREA",$B81="CAU",$B81="CEHOP",$B81="SIURB",$B81="DER-PR",$B81="SUDECAP",$B81=Aux.!$F$24,$B81=Aux.!$F$25),VLOOKUP($A81,#REF!,3,FALSE),IF($B81="SICRO EQUIP.",VLOOKUP($A81,#REF!,2,FALSE),IF($B81="CCU",VLOOKUP($A81,#REF!,2,FALSE),IF($B81="MERCADO",VLOOKUP($A81,#REF!,2,FALSE),IF($B81="PLEO",VLOOKUP($A81,#REF!,2,FALSE),IF($B81="SICRO",VLOOKUP($A81,#REF!,2,FALSE),IF($B81="SINAPI",IFERROR((VLOOKUP($A81,#REF!,2,FALSE)),(VLOOKUP($A81,#REF!,2,FALSE))),"-")))))))</f>
        <v>-</v>
      </c>
      <c r="D81" s="95" t="str">
        <f>IF(OR($B81="ANP",$B81="DAER",$B81="CONSULTORIA DNIT",$B81="PREGÃO ELETRÔNICO",$B81="DMLU",$B81="DMAE",$B81="CEEE",$B81="EPTC",$B81="ORSE",$B81="SEINFRA",$B81="CREA",$B81="CAU",$B81="CEHOP",$B81="SIURB",$B81="DER-PR",$B81="SUDECAP",$B81=Aux.!$F$24,$B81=Aux.!$F$25),VLOOKUP($A81,#REF!,4,FALSE),IF($B81="SICRO EQUIP.","H",IF($B81="CCU",VLOOKUP($A81,#REF!,3,FALSE),IF($B81="MERCADO",VLOOKUP($A81,#REF!,10,FALSE),IF($B81="PLEO",VLOOKUP($A81,#REF!,3,FALSE),IF($B81="SICRO",VLOOKUP($A81,#REF!,3,FALSE),IF($B81="SINAPI",IFERROR((VLOOKUP($A81,#REF!,3,FALSE)),(VLOOKUP($A81,#REF!,3,FALSE))),"-")))))))</f>
        <v>-</v>
      </c>
      <c r="E81" s="113" t="str">
        <f>IF(OR($B81="ANP",$B81="DAER",$B81="CONSULTORIA DNIT",$B81="PREGÃO ELETRÔNICO",$B81="DMLU",$B81="DMAE",$B81="CEEE",$B81="EPTC",$B81="ORSE",$B81="SEINFRA",$B81="CREA",$B81="CAU",$B81="CEHOP",$B81="SIURB",$B81="DER-PR",$B81="SUDECAP",$B81=Aux.!$F$24,$B81=Aux.!$F$25),VLOOKUP($A81,#REF!,6,FALSE),IF($B81="CCU",VLOOKUP($A81,#REF!,5,FALSE),IF($B81="MERCADO",VLOOKUP($A81,#REF!,7,FALSE),IF($B81="PLEO",VLOOKUP($A81,#REF!,4,FALSE),IF($B81="SICRO",VLOOKUP($A81,#REF!,5,FALSE),IF($B81="SINAPI",IFERROR((VLOOKUP($A81,#REF!,18,FALSE)),),"-"))))))</f>
        <v>-</v>
      </c>
      <c r="F81" s="113" t="str">
        <f>IF(OR($B81="ANP",$B81="DAER",$B81="CONSULTORIA DNIT",$B81="PREGÃO ELETRÔNICO",$B81="DMLU",$B81="DMAE",$B81="CEEE",$B81="EPTC",$B81="ORSE",$B81="SEINFRA",$B81="CREA",$B81="CAU",$B81="CEHOP",$B81="SIURB",$B81="DER-PR",$B81="SUDECAP",$B81=Aux.!$F$24,$B81=Aux.!$F$25),VLOOKUP($A81,#REF!,7,FALSE),IF($B81="CCU",VLOOKUP($A81,#REF!,6,FALSE),IF($B81="MERCADO",VLOOKUP($A81,#REF!,8,FALSE),IF($B81="PLEO",VLOOKUP($A81,#REF!,4,FALSE),IF($B81="SICRO",VLOOKUP($A81,#REF!,6,FALSE),IF($B81="SINAPI",IFERROR(SUM((VLOOKUP($A81,#REF!,14,FALSE)),VLOOKUP($A81,#REF!,20,FALSE),VLOOKUP($A81,#REF!,22,FALSE)),),"-"))))))</f>
        <v>-</v>
      </c>
      <c r="G81" s="113" t="str">
        <f>IF(OR($B81="ANP",$B81="DAER",$B81="CONSULTORIA DNIT",$B81="PREGÃO ELETRÔNICO",$B81="DMLU",$B81="DMAE",$B81="CEEE",$B81="EPTC",$B81="ORSE",$B81="SEINFRA",$B81="CREA",$B81="CAU",$B81="CEHOP",$B81="SIURB",$B81="DER-PR",$B81="SUDECAP",$B81=Aux.!$F$24,$B81=Aux.!$F$25),VLOOKUP($A81,#REF!,8,FALSE),IF($B81="CCU",VLOOKUP($A81,#REF!,7,FALSE),IF($B81="MERCADO",VLOOKUP($A81,#REF!,9,FALSE),IF($B81="PLEO",VLOOKUP($A81,#REF!,4,FALSE),IF($B81="SICRO",VLOOKUP($A81,#REF!,7,FALSE),IF($B81="SINAPI",IFERROR((VLOOKUP($A81,#REF!,16,FALSE)),(VLOOKUP($A81,#REF!,5,FALSE))),"-"))))))</f>
        <v>-</v>
      </c>
      <c r="H81" s="113" t="str">
        <f>IF(OR($B81="ANP",$B81="DAER",$B81="CONSULTORIA DNIT",$B81="PREGÃO ELETRÔNICO",$B81="DMLU",$B81="DMAE",$B81="CEEE",$B81="EPTC",$B81="ORSE",$B81="SEINFRA",$B81="CREA",$B81="CAU",$B81="CEHOP",$B81="SIURB",$B81="DER-PR",$B81="SUDECAP",$B81=Aux.!$F$24,$B81=Aux.!$F$25),VLOOKUP($A81,#REF!,5,FALSE),IF($B81="CCU",VLOOKUP($A81,#REF!,4,FALSE),IF($B81="MERCADO",VLOOKUP($A81,#REF!,6,FALSE),IF($B81="PLEO",VLOOKUP($A81,#REF!,4,FALSE),IF($B81="SICRO",VLOOKUP($A81,#REF!,4,FALSE),IF($B81="SINAPI",IFERROR((VLOOKUP($A81,#REF!,5,FALSE)),(VLOOKUP($A81,#REF!,5,FALSE))),"-"))))))</f>
        <v>-</v>
      </c>
      <c r="I81" s="114">
        <f>IF($B81="SICRO EQUIP.",VLOOKUP($A81,#REF!,10,FALSE),0)</f>
        <v>0</v>
      </c>
      <c r="J81" s="114">
        <f>IF($B81="SICRO EQUIP.",VLOOKUP($A81,#REF!,11,FALSE),0)</f>
        <v>0</v>
      </c>
      <c r="K81" s="258"/>
      <c r="L81" s="259"/>
      <c r="M81" s="115" t="e">
        <f>VLOOKUP($K81,Reajuste!$A$2:$BW$29,(MATCH($L81,Reajuste!$C$2:$BW$2,0)+2),FALSE)</f>
        <v>#N/A</v>
      </c>
      <c r="N81" s="259"/>
      <c r="O81" s="115" t="e">
        <f>VLOOKUP($K81,Reajuste!$A$2:$CW$29,(MATCH($N81,Reajuste!$C$2:$CW$2,0)+2),FALSE)</f>
        <v>#N/A</v>
      </c>
      <c r="P81" s="113">
        <f t="shared" si="0"/>
        <v>0</v>
      </c>
      <c r="Q81" s="113">
        <f t="shared" si="1"/>
        <v>0</v>
      </c>
      <c r="R81" s="113">
        <f t="shared" si="2"/>
        <v>0</v>
      </c>
      <c r="S81" s="113">
        <f t="shared" si="3"/>
        <v>0</v>
      </c>
      <c r="T81" s="113">
        <f t="shared" si="4"/>
        <v>0</v>
      </c>
      <c r="U81" s="113">
        <f t="shared" si="5"/>
        <v>0</v>
      </c>
      <c r="V81" s="4"/>
      <c r="W81" s="4"/>
      <c r="X81" s="4"/>
      <c r="Y81" s="4"/>
      <c r="Z81" s="4"/>
    </row>
    <row r="82" spans="1:26" ht="14.25" customHeight="1">
      <c r="A82" s="256"/>
      <c r="B82" s="257"/>
      <c r="C82" s="112" t="str">
        <f>IF(OR($B82="ANP",$B82="DAER",$B82="CONSULTORIA DNIT",$B82="PREGÃO ELETRÔNICO",$B82="DMLU",$B82="DMAE",$B82="CEEE",$B82="EPTC",$B82="ORSE",$B82="SEINFRA",$B82="CREA",$B82="CAU",$B82="CEHOP",$B82="SIURB",$B82="DER-PR",$B82="SUDECAP",$B82=Aux.!$F$24,$B82=Aux.!$F$25),VLOOKUP($A82,#REF!,3,FALSE),IF($B82="SICRO EQUIP.",VLOOKUP($A82,#REF!,2,FALSE),IF($B82="CCU",VLOOKUP($A82,#REF!,2,FALSE),IF($B82="MERCADO",VLOOKUP($A82,#REF!,2,FALSE),IF($B82="PLEO",VLOOKUP($A82,#REF!,2,FALSE),IF($B82="SICRO",VLOOKUP($A82,#REF!,2,FALSE),IF($B82="SINAPI",IFERROR((VLOOKUP($A82,#REF!,2,FALSE)),(VLOOKUP($A82,#REF!,2,FALSE))),"-")))))))</f>
        <v>-</v>
      </c>
      <c r="D82" s="95" t="str">
        <f>IF(OR($B82="ANP",$B82="DAER",$B82="CONSULTORIA DNIT",$B82="PREGÃO ELETRÔNICO",$B82="DMLU",$B82="DMAE",$B82="CEEE",$B82="EPTC",$B82="ORSE",$B82="SEINFRA",$B82="CREA",$B82="CAU",$B82="CEHOP",$B82="SIURB",$B82="DER-PR",$B82="SUDECAP",$B82=Aux.!$F$24,$B82=Aux.!$F$25),VLOOKUP($A82,#REF!,4,FALSE),IF($B82="SICRO EQUIP.","H",IF($B82="CCU",VLOOKUP($A82,#REF!,3,FALSE),IF($B82="MERCADO",VLOOKUP($A82,#REF!,10,FALSE),IF($B82="PLEO",VLOOKUP($A82,#REF!,3,FALSE),IF($B82="SICRO",VLOOKUP($A82,#REF!,3,FALSE),IF($B82="SINAPI",IFERROR((VLOOKUP($A82,#REF!,3,FALSE)),(VLOOKUP($A82,#REF!,3,FALSE))),"-")))))))</f>
        <v>-</v>
      </c>
      <c r="E82" s="113" t="str">
        <f>IF(OR($B82="ANP",$B82="DAER",$B82="CONSULTORIA DNIT",$B82="PREGÃO ELETRÔNICO",$B82="DMLU",$B82="DMAE",$B82="CEEE",$B82="EPTC",$B82="ORSE",$B82="SEINFRA",$B82="CREA",$B82="CAU",$B82="CEHOP",$B82="SIURB",$B82="DER-PR",$B82="SUDECAP",$B82=Aux.!$F$24,$B82=Aux.!$F$25),VLOOKUP($A82,#REF!,6,FALSE),IF($B82="CCU",VLOOKUP($A82,#REF!,5,FALSE),IF($B82="MERCADO",VLOOKUP($A82,#REF!,7,FALSE),IF($B82="PLEO",VLOOKUP($A82,#REF!,4,FALSE),IF($B82="SICRO",VLOOKUP($A82,#REF!,5,FALSE),IF($B82="SINAPI",IFERROR((VLOOKUP($A82,#REF!,18,FALSE)),),"-"))))))</f>
        <v>-</v>
      </c>
      <c r="F82" s="113" t="str">
        <f>IF(OR($B82="ANP",$B82="DAER",$B82="CONSULTORIA DNIT",$B82="PREGÃO ELETRÔNICO",$B82="DMLU",$B82="DMAE",$B82="CEEE",$B82="EPTC",$B82="ORSE",$B82="SEINFRA",$B82="CREA",$B82="CAU",$B82="CEHOP",$B82="SIURB",$B82="DER-PR",$B82="SUDECAP",$B82=Aux.!$F$24,$B82=Aux.!$F$25),VLOOKUP($A82,#REF!,7,FALSE),IF($B82="CCU",VLOOKUP($A82,#REF!,6,FALSE),IF($B82="MERCADO",VLOOKUP($A82,#REF!,8,FALSE),IF($B82="PLEO",VLOOKUP($A82,#REF!,4,FALSE),IF($B82="SICRO",VLOOKUP($A82,#REF!,6,FALSE),IF($B82="SINAPI",IFERROR(SUM((VLOOKUP($A82,#REF!,14,FALSE)),VLOOKUP($A82,#REF!,20,FALSE),VLOOKUP($A82,#REF!,22,FALSE)),),"-"))))))</f>
        <v>-</v>
      </c>
      <c r="G82" s="113" t="str">
        <f>IF(OR($B82="ANP",$B82="DAER",$B82="CONSULTORIA DNIT",$B82="PREGÃO ELETRÔNICO",$B82="DMLU",$B82="DMAE",$B82="CEEE",$B82="EPTC",$B82="ORSE",$B82="SEINFRA",$B82="CREA",$B82="CAU",$B82="CEHOP",$B82="SIURB",$B82="DER-PR",$B82="SUDECAP",$B82=Aux.!$F$24,$B82=Aux.!$F$25),VLOOKUP($A82,#REF!,8,FALSE),IF($B82="CCU",VLOOKUP($A82,#REF!,7,FALSE),IF($B82="MERCADO",VLOOKUP($A82,#REF!,9,FALSE),IF($B82="PLEO",VLOOKUP($A82,#REF!,4,FALSE),IF($B82="SICRO",VLOOKUP($A82,#REF!,7,FALSE),IF($B82="SINAPI",IFERROR((VLOOKUP($A82,#REF!,16,FALSE)),(VLOOKUP($A82,#REF!,5,FALSE))),"-"))))))</f>
        <v>-</v>
      </c>
      <c r="H82" s="113" t="str">
        <f>IF(OR($B82="ANP",$B82="DAER",$B82="CONSULTORIA DNIT",$B82="PREGÃO ELETRÔNICO",$B82="DMLU",$B82="DMAE",$B82="CEEE",$B82="EPTC",$B82="ORSE",$B82="SEINFRA",$B82="CREA",$B82="CAU",$B82="CEHOP",$B82="SIURB",$B82="DER-PR",$B82="SUDECAP",$B82=Aux.!$F$24,$B82=Aux.!$F$25),VLOOKUP($A82,#REF!,5,FALSE),IF($B82="CCU",VLOOKUP($A82,#REF!,4,FALSE),IF($B82="MERCADO",VLOOKUP($A82,#REF!,6,FALSE),IF($B82="PLEO",VLOOKUP($A82,#REF!,4,FALSE),IF($B82="SICRO",VLOOKUP($A82,#REF!,4,FALSE),IF($B82="SINAPI",IFERROR((VLOOKUP($A82,#REF!,5,FALSE)),(VLOOKUP($A82,#REF!,5,FALSE))),"-"))))))</f>
        <v>-</v>
      </c>
      <c r="I82" s="114">
        <f>IF($B82="SICRO EQUIP.",VLOOKUP($A82,#REF!,10,FALSE),0)</f>
        <v>0</v>
      </c>
      <c r="J82" s="114">
        <f>IF($B82="SICRO EQUIP.",VLOOKUP($A82,#REF!,11,FALSE),0)</f>
        <v>0</v>
      </c>
      <c r="K82" s="258"/>
      <c r="L82" s="259"/>
      <c r="M82" s="115" t="e">
        <f>VLOOKUP($K82,Reajuste!$A$2:$BW$29,(MATCH($L82,Reajuste!$C$2:$BW$2,0)+2),FALSE)</f>
        <v>#N/A</v>
      </c>
      <c r="N82" s="259"/>
      <c r="O82" s="115" t="e">
        <f>VLOOKUP($K82,Reajuste!$A$2:$CW$29,(MATCH($N82,Reajuste!$C$2:$CW$2,0)+2),FALSE)</f>
        <v>#N/A</v>
      </c>
      <c r="P82" s="113">
        <f t="shared" si="0"/>
        <v>0</v>
      </c>
      <c r="Q82" s="113">
        <f t="shared" si="1"/>
        <v>0</v>
      </c>
      <c r="R82" s="113">
        <f t="shared" si="2"/>
        <v>0</v>
      </c>
      <c r="S82" s="113">
        <f t="shared" si="3"/>
        <v>0</v>
      </c>
      <c r="T82" s="113">
        <f t="shared" si="4"/>
        <v>0</v>
      </c>
      <c r="U82" s="113">
        <f t="shared" si="5"/>
        <v>0</v>
      </c>
      <c r="V82" s="4"/>
      <c r="W82" s="4"/>
      <c r="X82" s="4"/>
      <c r="Y82" s="4"/>
      <c r="Z82" s="4"/>
    </row>
    <row r="83" spans="1:26" ht="14.25" customHeight="1">
      <c r="A83" s="256"/>
      <c r="B83" s="257"/>
      <c r="C83" s="112" t="str">
        <f>IF(OR($B83="ANP",$B83="DAER",$B83="CONSULTORIA DNIT",$B83="PREGÃO ELETRÔNICO",$B83="DMLU",$B83="DMAE",$B83="CEEE",$B83="EPTC",$B83="ORSE",$B83="SEINFRA",$B83="CREA",$B83="CAU",$B83="CEHOP",$B83="SIURB",$B83="DER-PR",$B83="SUDECAP",$B83=Aux.!$F$24,$B83=Aux.!$F$25),VLOOKUP($A83,#REF!,3,FALSE),IF($B83="SICRO EQUIP.",VLOOKUP($A83,#REF!,2,FALSE),IF($B83="CCU",VLOOKUP($A83,#REF!,2,FALSE),IF($B83="MERCADO",VLOOKUP($A83,#REF!,2,FALSE),IF($B83="PLEO",VLOOKUP($A83,#REF!,2,FALSE),IF($B83="SICRO",VLOOKUP($A83,#REF!,2,FALSE),IF($B83="SINAPI",IFERROR((VLOOKUP($A83,#REF!,2,FALSE)),(VLOOKUP($A83,#REF!,2,FALSE))),"-")))))))</f>
        <v>-</v>
      </c>
      <c r="D83" s="95" t="str">
        <f>IF(OR($B83="ANP",$B83="DAER",$B83="CONSULTORIA DNIT",$B83="PREGÃO ELETRÔNICO",$B83="DMLU",$B83="DMAE",$B83="CEEE",$B83="EPTC",$B83="ORSE",$B83="SEINFRA",$B83="CREA",$B83="CAU",$B83="CEHOP",$B83="SIURB",$B83="DER-PR",$B83="SUDECAP",$B83=Aux.!$F$24,$B83=Aux.!$F$25),VLOOKUP($A83,#REF!,4,FALSE),IF($B83="SICRO EQUIP.","H",IF($B83="CCU",VLOOKUP($A83,#REF!,3,FALSE),IF($B83="MERCADO",VLOOKUP($A83,#REF!,10,FALSE),IF($B83="PLEO",VLOOKUP($A83,#REF!,3,FALSE),IF($B83="SICRO",VLOOKUP($A83,#REF!,3,FALSE),IF($B83="SINAPI",IFERROR((VLOOKUP($A83,#REF!,3,FALSE)),(VLOOKUP($A83,#REF!,3,FALSE))),"-")))))))</f>
        <v>-</v>
      </c>
      <c r="E83" s="113" t="str">
        <f>IF(OR($B83="ANP",$B83="DAER",$B83="CONSULTORIA DNIT",$B83="PREGÃO ELETRÔNICO",$B83="DMLU",$B83="DMAE",$B83="CEEE",$B83="EPTC",$B83="ORSE",$B83="SEINFRA",$B83="CREA",$B83="CAU",$B83="CEHOP",$B83="SIURB",$B83="DER-PR",$B83="SUDECAP",$B83=Aux.!$F$24,$B83=Aux.!$F$25),VLOOKUP($A83,#REF!,6,FALSE),IF($B83="CCU",VLOOKUP($A83,#REF!,5,FALSE),IF($B83="MERCADO",VLOOKUP($A83,#REF!,7,FALSE),IF($B83="PLEO",VLOOKUP($A83,#REF!,4,FALSE),IF($B83="SICRO",VLOOKUP($A83,#REF!,5,FALSE),IF($B83="SINAPI",IFERROR((VLOOKUP($A83,#REF!,18,FALSE)),),"-"))))))</f>
        <v>-</v>
      </c>
      <c r="F83" s="113" t="str">
        <f>IF(OR($B83="ANP",$B83="DAER",$B83="CONSULTORIA DNIT",$B83="PREGÃO ELETRÔNICO",$B83="DMLU",$B83="DMAE",$B83="CEEE",$B83="EPTC",$B83="ORSE",$B83="SEINFRA",$B83="CREA",$B83="CAU",$B83="CEHOP",$B83="SIURB",$B83="DER-PR",$B83="SUDECAP",$B83=Aux.!$F$24,$B83=Aux.!$F$25),VLOOKUP($A83,#REF!,7,FALSE),IF($B83="CCU",VLOOKUP($A83,#REF!,6,FALSE),IF($B83="MERCADO",VLOOKUP($A83,#REF!,8,FALSE),IF($B83="PLEO",VLOOKUP($A83,#REF!,4,FALSE),IF($B83="SICRO",VLOOKUP($A83,#REF!,6,FALSE),IF($B83="SINAPI",IFERROR(SUM((VLOOKUP($A83,#REF!,14,FALSE)),VLOOKUP($A83,#REF!,20,FALSE),VLOOKUP($A83,#REF!,22,FALSE)),),"-"))))))</f>
        <v>-</v>
      </c>
      <c r="G83" s="113" t="str">
        <f>IF(OR($B83="ANP",$B83="DAER",$B83="CONSULTORIA DNIT",$B83="PREGÃO ELETRÔNICO",$B83="DMLU",$B83="DMAE",$B83="CEEE",$B83="EPTC",$B83="ORSE",$B83="SEINFRA",$B83="CREA",$B83="CAU",$B83="CEHOP",$B83="SIURB",$B83="DER-PR",$B83="SUDECAP",$B83=Aux.!$F$24,$B83=Aux.!$F$25),VLOOKUP($A83,#REF!,8,FALSE),IF($B83="CCU",VLOOKUP($A83,#REF!,7,FALSE),IF($B83="MERCADO",VLOOKUP($A83,#REF!,9,FALSE),IF($B83="PLEO",VLOOKUP($A83,#REF!,4,FALSE),IF($B83="SICRO",VLOOKUP($A83,#REF!,7,FALSE),IF($B83="SINAPI",IFERROR((VLOOKUP($A83,#REF!,16,FALSE)),(VLOOKUP($A83,#REF!,5,FALSE))),"-"))))))</f>
        <v>-</v>
      </c>
      <c r="H83" s="113" t="str">
        <f>IF(OR($B83="ANP",$B83="DAER",$B83="CONSULTORIA DNIT",$B83="PREGÃO ELETRÔNICO",$B83="DMLU",$B83="DMAE",$B83="CEEE",$B83="EPTC",$B83="ORSE",$B83="SEINFRA",$B83="CREA",$B83="CAU",$B83="CEHOP",$B83="SIURB",$B83="DER-PR",$B83="SUDECAP",$B83=Aux.!$F$24,$B83=Aux.!$F$25),VLOOKUP($A83,#REF!,5,FALSE),IF($B83="CCU",VLOOKUP($A83,#REF!,4,FALSE),IF($B83="MERCADO",VLOOKUP($A83,#REF!,6,FALSE),IF($B83="PLEO",VLOOKUP($A83,#REF!,4,FALSE),IF($B83="SICRO",VLOOKUP($A83,#REF!,4,FALSE),IF($B83="SINAPI",IFERROR((VLOOKUP($A83,#REF!,5,FALSE)),(VLOOKUP($A83,#REF!,5,FALSE))),"-"))))))</f>
        <v>-</v>
      </c>
      <c r="I83" s="114">
        <f>IF($B83="SICRO EQUIP.",VLOOKUP($A83,#REF!,10,FALSE),0)</f>
        <v>0</v>
      </c>
      <c r="J83" s="114">
        <f>IF($B83="SICRO EQUIP.",VLOOKUP($A83,#REF!,11,FALSE),0)</f>
        <v>0</v>
      </c>
      <c r="K83" s="258"/>
      <c r="L83" s="259"/>
      <c r="M83" s="115" t="e">
        <f>VLOOKUP($K83,Reajuste!$A$2:$BW$29,(MATCH($L83,Reajuste!$C$2:$BW$2,0)+2),FALSE)</f>
        <v>#N/A</v>
      </c>
      <c r="N83" s="259"/>
      <c r="O83" s="115" t="e">
        <f>VLOOKUP($K83,Reajuste!$A$2:$CW$29,(MATCH($N83,Reajuste!$C$2:$CW$2,0)+2),FALSE)</f>
        <v>#N/A</v>
      </c>
      <c r="P83" s="113">
        <f t="shared" si="0"/>
        <v>0</v>
      </c>
      <c r="Q83" s="113">
        <f t="shared" si="1"/>
        <v>0</v>
      </c>
      <c r="R83" s="113">
        <f t="shared" si="2"/>
        <v>0</v>
      </c>
      <c r="S83" s="113">
        <f t="shared" si="3"/>
        <v>0</v>
      </c>
      <c r="T83" s="113">
        <f t="shared" si="4"/>
        <v>0</v>
      </c>
      <c r="U83" s="113">
        <f t="shared" si="5"/>
        <v>0</v>
      </c>
      <c r="V83" s="4"/>
      <c r="W83" s="4"/>
      <c r="X83" s="4"/>
      <c r="Y83" s="4"/>
      <c r="Z83" s="4"/>
    </row>
    <row r="84" spans="1:26" ht="14.25" customHeight="1">
      <c r="A84" s="256"/>
      <c r="B84" s="257"/>
      <c r="C84" s="112" t="str">
        <f>IF(OR($B84="ANP",$B84="DAER",$B84="CONSULTORIA DNIT",$B84="PREGÃO ELETRÔNICO",$B84="DMLU",$B84="DMAE",$B84="CEEE",$B84="EPTC",$B84="ORSE",$B84="SEINFRA",$B84="CREA",$B84="CAU",$B84="CEHOP",$B84="SIURB",$B84="DER-PR",$B84="SUDECAP",$B84=Aux.!$F$24,$B84=Aux.!$F$25),VLOOKUP($A84,#REF!,3,FALSE),IF($B84="SICRO EQUIP.",VLOOKUP($A84,#REF!,2,FALSE),IF($B84="CCU",VLOOKUP($A84,#REF!,2,FALSE),IF($B84="MERCADO",VLOOKUP($A84,#REF!,2,FALSE),IF($B84="PLEO",VLOOKUP($A84,#REF!,2,FALSE),IF($B84="SICRO",VLOOKUP($A84,#REF!,2,FALSE),IF($B84="SINAPI",IFERROR((VLOOKUP($A84,#REF!,2,FALSE)),(VLOOKUP($A84,#REF!,2,FALSE))),"-")))))))</f>
        <v>-</v>
      </c>
      <c r="D84" s="95" t="str">
        <f>IF(OR($B84="ANP",$B84="DAER",$B84="CONSULTORIA DNIT",$B84="PREGÃO ELETRÔNICO",$B84="DMLU",$B84="DMAE",$B84="CEEE",$B84="EPTC",$B84="ORSE",$B84="SEINFRA",$B84="CREA",$B84="CAU",$B84="CEHOP",$B84="SIURB",$B84="DER-PR",$B84="SUDECAP",$B84=Aux.!$F$24,$B84=Aux.!$F$25),VLOOKUP($A84,#REF!,4,FALSE),IF($B84="SICRO EQUIP.","H",IF($B84="CCU",VLOOKUP($A84,#REF!,3,FALSE),IF($B84="MERCADO",VLOOKUP($A84,#REF!,10,FALSE),IF($B84="PLEO",VLOOKUP($A84,#REF!,3,FALSE),IF($B84="SICRO",VLOOKUP($A84,#REF!,3,FALSE),IF($B84="SINAPI",IFERROR((VLOOKUP($A84,#REF!,3,FALSE)),(VLOOKUP($A84,#REF!,3,FALSE))),"-")))))))</f>
        <v>-</v>
      </c>
      <c r="E84" s="113" t="str">
        <f>IF(OR($B84="ANP",$B84="DAER",$B84="CONSULTORIA DNIT",$B84="PREGÃO ELETRÔNICO",$B84="DMLU",$B84="DMAE",$B84="CEEE",$B84="EPTC",$B84="ORSE",$B84="SEINFRA",$B84="CREA",$B84="CAU",$B84="CEHOP",$B84="SIURB",$B84="DER-PR",$B84="SUDECAP",$B84=Aux.!$F$24,$B84=Aux.!$F$25),VLOOKUP($A84,#REF!,6,FALSE),IF($B84="CCU",VLOOKUP($A84,#REF!,5,FALSE),IF($B84="MERCADO",VLOOKUP($A84,#REF!,7,FALSE),IF($B84="PLEO",VLOOKUP($A84,#REF!,4,FALSE),IF($B84="SICRO",VLOOKUP($A84,#REF!,5,FALSE),IF($B84="SINAPI",IFERROR((VLOOKUP($A84,#REF!,18,FALSE)),),"-"))))))</f>
        <v>-</v>
      </c>
      <c r="F84" s="113" t="str">
        <f>IF(OR($B84="ANP",$B84="DAER",$B84="CONSULTORIA DNIT",$B84="PREGÃO ELETRÔNICO",$B84="DMLU",$B84="DMAE",$B84="CEEE",$B84="EPTC",$B84="ORSE",$B84="SEINFRA",$B84="CREA",$B84="CAU",$B84="CEHOP",$B84="SIURB",$B84="DER-PR",$B84="SUDECAP",$B84=Aux.!$F$24,$B84=Aux.!$F$25),VLOOKUP($A84,#REF!,7,FALSE),IF($B84="CCU",VLOOKUP($A84,#REF!,6,FALSE),IF($B84="MERCADO",VLOOKUP($A84,#REF!,8,FALSE),IF($B84="PLEO",VLOOKUP($A84,#REF!,4,FALSE),IF($B84="SICRO",VLOOKUP($A84,#REF!,6,FALSE),IF($B84="SINAPI",IFERROR(SUM((VLOOKUP($A84,#REF!,14,FALSE)),VLOOKUP($A84,#REF!,20,FALSE),VLOOKUP($A84,#REF!,22,FALSE)),),"-"))))))</f>
        <v>-</v>
      </c>
      <c r="G84" s="113" t="str">
        <f>IF(OR($B84="ANP",$B84="DAER",$B84="CONSULTORIA DNIT",$B84="PREGÃO ELETRÔNICO",$B84="DMLU",$B84="DMAE",$B84="CEEE",$B84="EPTC",$B84="ORSE",$B84="SEINFRA",$B84="CREA",$B84="CAU",$B84="CEHOP",$B84="SIURB",$B84="DER-PR",$B84="SUDECAP",$B84=Aux.!$F$24,$B84=Aux.!$F$25),VLOOKUP($A84,#REF!,8,FALSE),IF($B84="CCU",VLOOKUP($A84,#REF!,7,FALSE),IF($B84="MERCADO",VLOOKUP($A84,#REF!,9,FALSE),IF($B84="PLEO",VLOOKUP($A84,#REF!,4,FALSE),IF($B84="SICRO",VLOOKUP($A84,#REF!,7,FALSE),IF($B84="SINAPI",IFERROR((VLOOKUP($A84,#REF!,16,FALSE)),(VLOOKUP($A84,#REF!,5,FALSE))),"-"))))))</f>
        <v>-</v>
      </c>
      <c r="H84" s="113" t="str">
        <f>IF(OR($B84="ANP",$B84="DAER",$B84="CONSULTORIA DNIT",$B84="PREGÃO ELETRÔNICO",$B84="DMLU",$B84="DMAE",$B84="CEEE",$B84="EPTC",$B84="ORSE",$B84="SEINFRA",$B84="CREA",$B84="CAU",$B84="CEHOP",$B84="SIURB",$B84="DER-PR",$B84="SUDECAP",$B84=Aux.!$F$24,$B84=Aux.!$F$25),VLOOKUP($A84,#REF!,5,FALSE),IF($B84="CCU",VLOOKUP($A84,#REF!,4,FALSE),IF($B84="MERCADO",VLOOKUP($A84,#REF!,6,FALSE),IF($B84="PLEO",VLOOKUP($A84,#REF!,4,FALSE),IF($B84="SICRO",VLOOKUP($A84,#REF!,4,FALSE),IF($B84="SINAPI",IFERROR((VLOOKUP($A84,#REF!,5,FALSE)),(VLOOKUP($A84,#REF!,5,FALSE))),"-"))))))</f>
        <v>-</v>
      </c>
      <c r="I84" s="114">
        <f>IF($B84="SICRO EQUIP.",VLOOKUP($A84,#REF!,10,FALSE),0)</f>
        <v>0</v>
      </c>
      <c r="J84" s="114">
        <f>IF($B84="SICRO EQUIP.",VLOOKUP($A84,#REF!,11,FALSE),0)</f>
        <v>0</v>
      </c>
      <c r="K84" s="258"/>
      <c r="L84" s="259"/>
      <c r="M84" s="115" t="e">
        <f>VLOOKUP($K84,Reajuste!$A$2:$BW$29,(MATCH($L84,Reajuste!$C$2:$BW$2,0)+2),FALSE)</f>
        <v>#N/A</v>
      </c>
      <c r="N84" s="259"/>
      <c r="O84" s="115" t="e">
        <f>VLOOKUP($K84,Reajuste!$A$2:$CW$29,(MATCH($N84,Reajuste!$C$2:$CW$2,0)+2),FALSE)</f>
        <v>#N/A</v>
      </c>
      <c r="P84" s="113">
        <f t="shared" si="0"/>
        <v>0</v>
      </c>
      <c r="Q84" s="113">
        <f t="shared" si="1"/>
        <v>0</v>
      </c>
      <c r="R84" s="113">
        <f t="shared" si="2"/>
        <v>0</v>
      </c>
      <c r="S84" s="113">
        <f t="shared" si="3"/>
        <v>0</v>
      </c>
      <c r="T84" s="113">
        <f t="shared" si="4"/>
        <v>0</v>
      </c>
      <c r="U84" s="113">
        <f t="shared" si="5"/>
        <v>0</v>
      </c>
      <c r="V84" s="4"/>
      <c r="W84" s="4"/>
      <c r="X84" s="4"/>
      <c r="Y84" s="4"/>
      <c r="Z84" s="4"/>
    </row>
    <row r="85" spans="1:26" ht="14.25" customHeight="1">
      <c r="A85" s="256"/>
      <c r="B85" s="257"/>
      <c r="C85" s="112" t="str">
        <f>IF(OR($B85="ANP",$B85="DAER",$B85="CONSULTORIA DNIT",$B85="PREGÃO ELETRÔNICO",$B85="DMLU",$B85="DMAE",$B85="CEEE",$B85="EPTC",$B85="ORSE",$B85="SEINFRA",$B85="CREA",$B85="CAU",$B85="CEHOP",$B85="SIURB",$B85="DER-PR",$B85="SUDECAP",$B85=Aux.!$F$24,$B85=Aux.!$F$25),VLOOKUP($A85,#REF!,3,FALSE),IF($B85="SICRO EQUIP.",VLOOKUP($A85,#REF!,2,FALSE),IF($B85="CCU",VLOOKUP($A85,#REF!,2,FALSE),IF($B85="MERCADO",VLOOKUP($A85,#REF!,2,FALSE),IF($B85="PLEO",VLOOKUP($A85,#REF!,2,FALSE),IF($B85="SICRO",VLOOKUP($A85,#REF!,2,FALSE),IF($B85="SINAPI",IFERROR((VLOOKUP($A85,#REF!,2,FALSE)),(VLOOKUP($A85,#REF!,2,FALSE))),"-")))))))</f>
        <v>-</v>
      </c>
      <c r="D85" s="95" t="str">
        <f>IF(OR($B85="ANP",$B85="DAER",$B85="CONSULTORIA DNIT",$B85="PREGÃO ELETRÔNICO",$B85="DMLU",$B85="DMAE",$B85="CEEE",$B85="EPTC",$B85="ORSE",$B85="SEINFRA",$B85="CREA",$B85="CAU",$B85="CEHOP",$B85="SIURB",$B85="DER-PR",$B85="SUDECAP",$B85=Aux.!$F$24,$B85=Aux.!$F$25),VLOOKUP($A85,#REF!,4,FALSE),IF($B85="SICRO EQUIP.","H",IF($B85="CCU",VLOOKUP($A85,#REF!,3,FALSE),IF($B85="MERCADO",VLOOKUP($A85,#REF!,10,FALSE),IF($B85="PLEO",VLOOKUP($A85,#REF!,3,FALSE),IF($B85="SICRO",VLOOKUP($A85,#REF!,3,FALSE),IF($B85="SINAPI",IFERROR((VLOOKUP($A85,#REF!,3,FALSE)),(VLOOKUP($A85,#REF!,3,FALSE))),"-")))))))</f>
        <v>-</v>
      </c>
      <c r="E85" s="113" t="str">
        <f>IF(OR($B85="ANP",$B85="DAER",$B85="CONSULTORIA DNIT",$B85="PREGÃO ELETRÔNICO",$B85="DMLU",$B85="DMAE",$B85="CEEE",$B85="EPTC",$B85="ORSE",$B85="SEINFRA",$B85="CREA",$B85="CAU",$B85="CEHOP",$B85="SIURB",$B85="DER-PR",$B85="SUDECAP",$B85=Aux.!$F$24,$B85=Aux.!$F$25),VLOOKUP($A85,#REF!,6,FALSE),IF($B85="CCU",VLOOKUP($A85,#REF!,5,FALSE),IF($B85="MERCADO",VLOOKUP($A85,#REF!,7,FALSE),IF($B85="PLEO",VLOOKUP($A85,#REF!,4,FALSE),IF($B85="SICRO",VLOOKUP($A85,#REF!,5,FALSE),IF($B85="SINAPI",IFERROR((VLOOKUP($A85,#REF!,18,FALSE)),),"-"))))))</f>
        <v>-</v>
      </c>
      <c r="F85" s="113" t="str">
        <f>IF(OR($B85="ANP",$B85="DAER",$B85="CONSULTORIA DNIT",$B85="PREGÃO ELETRÔNICO",$B85="DMLU",$B85="DMAE",$B85="CEEE",$B85="EPTC",$B85="ORSE",$B85="SEINFRA",$B85="CREA",$B85="CAU",$B85="CEHOP",$B85="SIURB",$B85="DER-PR",$B85="SUDECAP",$B85=Aux.!$F$24,$B85=Aux.!$F$25),VLOOKUP($A85,#REF!,7,FALSE),IF($B85="CCU",VLOOKUP($A85,#REF!,6,FALSE),IF($B85="MERCADO",VLOOKUP($A85,#REF!,8,FALSE),IF($B85="PLEO",VLOOKUP($A85,#REF!,4,FALSE),IF($B85="SICRO",VLOOKUP($A85,#REF!,6,FALSE),IF($B85="SINAPI",IFERROR(SUM((VLOOKUP($A85,#REF!,14,FALSE)),VLOOKUP($A85,#REF!,20,FALSE),VLOOKUP($A85,#REF!,22,FALSE)),),"-"))))))</f>
        <v>-</v>
      </c>
      <c r="G85" s="113" t="str">
        <f>IF(OR($B85="ANP",$B85="DAER",$B85="CONSULTORIA DNIT",$B85="PREGÃO ELETRÔNICO",$B85="DMLU",$B85="DMAE",$B85="CEEE",$B85="EPTC",$B85="ORSE",$B85="SEINFRA",$B85="CREA",$B85="CAU",$B85="CEHOP",$B85="SIURB",$B85="DER-PR",$B85="SUDECAP",$B85=Aux.!$F$24,$B85=Aux.!$F$25),VLOOKUP($A85,#REF!,8,FALSE),IF($B85="CCU",VLOOKUP($A85,#REF!,7,FALSE),IF($B85="MERCADO",VLOOKUP($A85,#REF!,9,FALSE),IF($B85="PLEO",VLOOKUP($A85,#REF!,4,FALSE),IF($B85="SICRO",VLOOKUP($A85,#REF!,7,FALSE),IF($B85="SINAPI",IFERROR((VLOOKUP($A85,#REF!,16,FALSE)),(VLOOKUP($A85,#REF!,5,FALSE))),"-"))))))</f>
        <v>-</v>
      </c>
      <c r="H85" s="113" t="str">
        <f>IF(OR($B85="ANP",$B85="DAER",$B85="CONSULTORIA DNIT",$B85="PREGÃO ELETRÔNICO",$B85="DMLU",$B85="DMAE",$B85="CEEE",$B85="EPTC",$B85="ORSE",$B85="SEINFRA",$B85="CREA",$B85="CAU",$B85="CEHOP",$B85="SIURB",$B85="DER-PR",$B85="SUDECAP",$B85=Aux.!$F$24,$B85=Aux.!$F$25),VLOOKUP($A85,#REF!,5,FALSE),IF($B85="CCU",VLOOKUP($A85,#REF!,4,FALSE),IF($B85="MERCADO",VLOOKUP($A85,#REF!,6,FALSE),IF($B85="PLEO",VLOOKUP($A85,#REF!,4,FALSE),IF($B85="SICRO",VLOOKUP($A85,#REF!,4,FALSE),IF($B85="SINAPI",IFERROR((VLOOKUP($A85,#REF!,5,FALSE)),(VLOOKUP($A85,#REF!,5,FALSE))),"-"))))))</f>
        <v>-</v>
      </c>
      <c r="I85" s="114">
        <f>IF($B85="SICRO EQUIP.",VLOOKUP($A85,#REF!,10,FALSE),0)</f>
        <v>0</v>
      </c>
      <c r="J85" s="114">
        <f>IF($B85="SICRO EQUIP.",VLOOKUP($A85,#REF!,11,FALSE),0)</f>
        <v>0</v>
      </c>
      <c r="K85" s="258"/>
      <c r="L85" s="259"/>
      <c r="M85" s="115" t="e">
        <f>VLOOKUP($K85,Reajuste!$A$2:$BW$29,(MATCH($L85,Reajuste!$C$2:$BW$2,0)+2),FALSE)</f>
        <v>#N/A</v>
      </c>
      <c r="N85" s="259"/>
      <c r="O85" s="115" t="e">
        <f>VLOOKUP($K85,Reajuste!$A$2:$CW$29,(MATCH($N85,Reajuste!$C$2:$CW$2,0)+2),FALSE)</f>
        <v>#N/A</v>
      </c>
      <c r="P85" s="113">
        <f t="shared" si="0"/>
        <v>0</v>
      </c>
      <c r="Q85" s="113">
        <f t="shared" si="1"/>
        <v>0</v>
      </c>
      <c r="R85" s="113">
        <f t="shared" si="2"/>
        <v>0</v>
      </c>
      <c r="S85" s="113">
        <f t="shared" si="3"/>
        <v>0</v>
      </c>
      <c r="T85" s="113">
        <f t="shared" si="4"/>
        <v>0</v>
      </c>
      <c r="U85" s="113">
        <f t="shared" si="5"/>
        <v>0</v>
      </c>
      <c r="V85" s="4"/>
      <c r="W85" s="4"/>
      <c r="X85" s="4"/>
      <c r="Y85" s="4"/>
      <c r="Z85" s="4"/>
    </row>
    <row r="86" spans="1:26" ht="14.25" customHeight="1">
      <c r="A86" s="256"/>
      <c r="B86" s="257"/>
      <c r="C86" s="112" t="str">
        <f>IF(OR($B86="ANP",$B86="DAER",$B86="CONSULTORIA DNIT",$B86="PREGÃO ELETRÔNICO",$B86="DMLU",$B86="DMAE",$B86="CEEE",$B86="EPTC",$B86="ORSE",$B86="SEINFRA",$B86="CREA",$B86="CAU",$B86="CEHOP",$B86="SIURB",$B86="DER-PR",$B86="SUDECAP",$B86=Aux.!$F$24,$B86=Aux.!$F$25),VLOOKUP($A86,#REF!,3,FALSE),IF($B86="SICRO EQUIP.",VLOOKUP($A86,#REF!,2,FALSE),IF($B86="CCU",VLOOKUP($A86,#REF!,2,FALSE),IF($B86="MERCADO",VLOOKUP($A86,#REF!,2,FALSE),IF($B86="PLEO",VLOOKUP($A86,#REF!,2,FALSE),IF($B86="SICRO",VLOOKUP($A86,#REF!,2,FALSE),IF($B86="SINAPI",IFERROR((VLOOKUP($A86,#REF!,2,FALSE)),(VLOOKUP($A86,#REF!,2,FALSE))),"-")))))))</f>
        <v>-</v>
      </c>
      <c r="D86" s="95" t="str">
        <f>IF(OR($B86="ANP",$B86="DAER",$B86="CONSULTORIA DNIT",$B86="PREGÃO ELETRÔNICO",$B86="DMLU",$B86="DMAE",$B86="CEEE",$B86="EPTC",$B86="ORSE",$B86="SEINFRA",$B86="CREA",$B86="CAU",$B86="CEHOP",$B86="SIURB",$B86="DER-PR",$B86="SUDECAP",$B86=Aux.!$F$24,$B86=Aux.!$F$25),VLOOKUP($A86,#REF!,4,FALSE),IF($B86="SICRO EQUIP.","H",IF($B86="CCU",VLOOKUP($A86,#REF!,3,FALSE),IF($B86="MERCADO",VLOOKUP($A86,#REF!,10,FALSE),IF($B86="PLEO",VLOOKUP($A86,#REF!,3,FALSE),IF($B86="SICRO",VLOOKUP($A86,#REF!,3,FALSE),IF($B86="SINAPI",IFERROR((VLOOKUP($A86,#REF!,3,FALSE)),(VLOOKUP($A86,#REF!,3,FALSE))),"-")))))))</f>
        <v>-</v>
      </c>
      <c r="E86" s="113" t="str">
        <f>IF(OR($B86="ANP",$B86="DAER",$B86="CONSULTORIA DNIT",$B86="PREGÃO ELETRÔNICO",$B86="DMLU",$B86="DMAE",$B86="CEEE",$B86="EPTC",$B86="ORSE",$B86="SEINFRA",$B86="CREA",$B86="CAU",$B86="CEHOP",$B86="SIURB",$B86="DER-PR",$B86="SUDECAP",$B86=Aux.!$F$24,$B86=Aux.!$F$25),VLOOKUP($A86,#REF!,6,FALSE),IF($B86="CCU",VLOOKUP($A86,#REF!,5,FALSE),IF($B86="MERCADO",VLOOKUP($A86,#REF!,7,FALSE),IF($B86="PLEO",VLOOKUP($A86,#REF!,4,FALSE),IF($B86="SICRO",VLOOKUP($A86,#REF!,5,FALSE),IF($B86="SINAPI",IFERROR((VLOOKUP($A86,#REF!,18,FALSE)),),"-"))))))</f>
        <v>-</v>
      </c>
      <c r="F86" s="113" t="str">
        <f>IF(OR($B86="ANP",$B86="DAER",$B86="CONSULTORIA DNIT",$B86="PREGÃO ELETRÔNICO",$B86="DMLU",$B86="DMAE",$B86="CEEE",$B86="EPTC",$B86="ORSE",$B86="SEINFRA",$B86="CREA",$B86="CAU",$B86="CEHOP",$B86="SIURB",$B86="DER-PR",$B86="SUDECAP",$B86=Aux.!$F$24,$B86=Aux.!$F$25),VLOOKUP($A86,#REF!,7,FALSE),IF($B86="CCU",VLOOKUP($A86,#REF!,6,FALSE),IF($B86="MERCADO",VLOOKUP($A86,#REF!,8,FALSE),IF($B86="PLEO",VLOOKUP($A86,#REF!,4,FALSE),IF($B86="SICRO",VLOOKUP($A86,#REF!,6,FALSE),IF($B86="SINAPI",IFERROR(SUM((VLOOKUP($A86,#REF!,14,FALSE)),VLOOKUP($A86,#REF!,20,FALSE),VLOOKUP($A86,#REF!,22,FALSE)),),"-"))))))</f>
        <v>-</v>
      </c>
      <c r="G86" s="113" t="str">
        <f>IF(OR($B86="ANP",$B86="DAER",$B86="CONSULTORIA DNIT",$B86="PREGÃO ELETRÔNICO",$B86="DMLU",$B86="DMAE",$B86="CEEE",$B86="EPTC",$B86="ORSE",$B86="SEINFRA",$B86="CREA",$B86="CAU",$B86="CEHOP",$B86="SIURB",$B86="DER-PR",$B86="SUDECAP",$B86=Aux.!$F$24,$B86=Aux.!$F$25),VLOOKUP($A86,#REF!,8,FALSE),IF($B86="CCU",VLOOKUP($A86,#REF!,7,FALSE),IF($B86="MERCADO",VLOOKUP($A86,#REF!,9,FALSE),IF($B86="PLEO",VLOOKUP($A86,#REF!,4,FALSE),IF($B86="SICRO",VLOOKUP($A86,#REF!,7,FALSE),IF($B86="SINAPI",IFERROR((VLOOKUP($A86,#REF!,16,FALSE)),(VLOOKUP($A86,#REF!,5,FALSE))),"-"))))))</f>
        <v>-</v>
      </c>
      <c r="H86" s="113" t="str">
        <f>IF(OR($B86="ANP",$B86="DAER",$B86="CONSULTORIA DNIT",$B86="PREGÃO ELETRÔNICO",$B86="DMLU",$B86="DMAE",$B86="CEEE",$B86="EPTC",$B86="ORSE",$B86="SEINFRA",$B86="CREA",$B86="CAU",$B86="CEHOP",$B86="SIURB",$B86="DER-PR",$B86="SUDECAP",$B86=Aux.!$F$24,$B86=Aux.!$F$25),VLOOKUP($A86,#REF!,5,FALSE),IF($B86="CCU",VLOOKUP($A86,#REF!,4,FALSE),IF($B86="MERCADO",VLOOKUP($A86,#REF!,6,FALSE),IF($B86="PLEO",VLOOKUP($A86,#REF!,4,FALSE),IF($B86="SICRO",VLOOKUP($A86,#REF!,4,FALSE),IF($B86="SINAPI",IFERROR((VLOOKUP($A86,#REF!,5,FALSE)),(VLOOKUP($A86,#REF!,5,FALSE))),"-"))))))</f>
        <v>-</v>
      </c>
      <c r="I86" s="114">
        <f>IF($B86="SICRO EQUIP.",VLOOKUP($A86,#REF!,10,FALSE),0)</f>
        <v>0</v>
      </c>
      <c r="J86" s="114">
        <f>IF($B86="SICRO EQUIP.",VLOOKUP($A86,#REF!,11,FALSE),0)</f>
        <v>0</v>
      </c>
      <c r="K86" s="258"/>
      <c r="L86" s="259"/>
      <c r="M86" s="115" t="e">
        <f>VLOOKUP($K86,Reajuste!$A$2:$BW$29,(MATCH($L86,Reajuste!$C$2:$BW$2,0)+2),FALSE)</f>
        <v>#N/A</v>
      </c>
      <c r="N86" s="259"/>
      <c r="O86" s="115" t="e">
        <f>VLOOKUP($K86,Reajuste!$A$2:$CW$29,(MATCH($N86,Reajuste!$C$2:$CW$2,0)+2),FALSE)</f>
        <v>#N/A</v>
      </c>
      <c r="P86" s="113">
        <f t="shared" si="0"/>
        <v>0</v>
      </c>
      <c r="Q86" s="113">
        <f t="shared" si="1"/>
        <v>0</v>
      </c>
      <c r="R86" s="113">
        <f t="shared" si="2"/>
        <v>0</v>
      </c>
      <c r="S86" s="113">
        <f t="shared" si="3"/>
        <v>0</v>
      </c>
      <c r="T86" s="113">
        <f t="shared" si="4"/>
        <v>0</v>
      </c>
      <c r="U86" s="113">
        <f t="shared" si="5"/>
        <v>0</v>
      </c>
      <c r="V86" s="4"/>
      <c r="W86" s="4"/>
      <c r="X86" s="4"/>
      <c r="Y86" s="4"/>
      <c r="Z86" s="4"/>
    </row>
    <row r="87" spans="1:26" ht="14.25" customHeight="1">
      <c r="A87" s="256"/>
      <c r="B87" s="257"/>
      <c r="C87" s="112" t="str">
        <f>IF(OR($B87="ANP",$B87="DAER",$B87="CONSULTORIA DNIT",$B87="PREGÃO ELETRÔNICO",$B87="DMLU",$B87="DMAE",$B87="CEEE",$B87="EPTC",$B87="ORSE",$B87="SEINFRA",$B87="CREA",$B87="CAU",$B87="CEHOP",$B87="SIURB",$B87="DER-PR",$B87="SUDECAP",$B87=Aux.!$F$24,$B87=Aux.!$F$25),VLOOKUP($A87,#REF!,3,FALSE),IF($B87="SICRO EQUIP.",VLOOKUP($A87,#REF!,2,FALSE),IF($B87="CCU",VLOOKUP($A87,#REF!,2,FALSE),IF($B87="MERCADO",VLOOKUP($A87,#REF!,2,FALSE),IF($B87="PLEO",VLOOKUP($A87,#REF!,2,FALSE),IF($B87="SICRO",VLOOKUP($A87,#REF!,2,FALSE),IF($B87="SINAPI",IFERROR((VLOOKUP($A87,#REF!,2,FALSE)),(VLOOKUP($A87,#REF!,2,FALSE))),"-")))))))</f>
        <v>-</v>
      </c>
      <c r="D87" s="95" t="str">
        <f>IF(OR($B87="ANP",$B87="DAER",$B87="CONSULTORIA DNIT",$B87="PREGÃO ELETRÔNICO",$B87="DMLU",$B87="DMAE",$B87="CEEE",$B87="EPTC",$B87="ORSE",$B87="SEINFRA",$B87="CREA",$B87="CAU",$B87="CEHOP",$B87="SIURB",$B87="DER-PR",$B87="SUDECAP",$B87=Aux.!$F$24,$B87=Aux.!$F$25),VLOOKUP($A87,#REF!,4,FALSE),IF($B87="SICRO EQUIP.","H",IF($B87="CCU",VLOOKUP($A87,#REF!,3,FALSE),IF($B87="MERCADO",VLOOKUP($A87,#REF!,10,FALSE),IF($B87="PLEO",VLOOKUP($A87,#REF!,3,FALSE),IF($B87="SICRO",VLOOKUP($A87,#REF!,3,FALSE),IF($B87="SINAPI",IFERROR((VLOOKUP($A87,#REF!,3,FALSE)),(VLOOKUP($A87,#REF!,3,FALSE))),"-")))))))</f>
        <v>-</v>
      </c>
      <c r="E87" s="113" t="str">
        <f>IF(OR($B87="ANP",$B87="DAER",$B87="CONSULTORIA DNIT",$B87="PREGÃO ELETRÔNICO",$B87="DMLU",$B87="DMAE",$B87="CEEE",$B87="EPTC",$B87="ORSE",$B87="SEINFRA",$B87="CREA",$B87="CAU",$B87="CEHOP",$B87="SIURB",$B87="DER-PR",$B87="SUDECAP",$B87=Aux.!$F$24,$B87=Aux.!$F$25),VLOOKUP($A87,#REF!,6,FALSE),IF($B87="CCU",VLOOKUP($A87,#REF!,5,FALSE),IF($B87="MERCADO",VLOOKUP($A87,#REF!,7,FALSE),IF($B87="PLEO",VLOOKUP($A87,#REF!,4,FALSE),IF($B87="SICRO",VLOOKUP($A87,#REF!,5,FALSE),IF($B87="SINAPI",IFERROR((VLOOKUP($A87,#REF!,18,FALSE)),),"-"))))))</f>
        <v>-</v>
      </c>
      <c r="F87" s="113" t="str">
        <f>IF(OR($B87="ANP",$B87="DAER",$B87="CONSULTORIA DNIT",$B87="PREGÃO ELETRÔNICO",$B87="DMLU",$B87="DMAE",$B87="CEEE",$B87="EPTC",$B87="ORSE",$B87="SEINFRA",$B87="CREA",$B87="CAU",$B87="CEHOP",$B87="SIURB",$B87="DER-PR",$B87="SUDECAP",$B87=Aux.!$F$24,$B87=Aux.!$F$25),VLOOKUP($A87,#REF!,7,FALSE),IF($B87="CCU",VLOOKUP($A87,#REF!,6,FALSE),IF($B87="MERCADO",VLOOKUP($A87,#REF!,8,FALSE),IF($B87="PLEO",VLOOKUP($A87,#REF!,4,FALSE),IF($B87="SICRO",VLOOKUP($A87,#REF!,6,FALSE),IF($B87="SINAPI",IFERROR(SUM((VLOOKUP($A87,#REF!,14,FALSE)),VLOOKUP($A87,#REF!,20,FALSE),VLOOKUP($A87,#REF!,22,FALSE)),),"-"))))))</f>
        <v>-</v>
      </c>
      <c r="G87" s="113" t="str">
        <f>IF(OR($B87="ANP",$B87="DAER",$B87="CONSULTORIA DNIT",$B87="PREGÃO ELETRÔNICO",$B87="DMLU",$B87="DMAE",$B87="CEEE",$B87="EPTC",$B87="ORSE",$B87="SEINFRA",$B87="CREA",$B87="CAU",$B87="CEHOP",$B87="SIURB",$B87="DER-PR",$B87="SUDECAP",$B87=Aux.!$F$24,$B87=Aux.!$F$25),VLOOKUP($A87,#REF!,8,FALSE),IF($B87="CCU",VLOOKUP($A87,#REF!,7,FALSE),IF($B87="MERCADO",VLOOKUP($A87,#REF!,9,FALSE),IF($B87="PLEO",VLOOKUP($A87,#REF!,4,FALSE),IF($B87="SICRO",VLOOKUP($A87,#REF!,7,FALSE),IF($B87="SINAPI",IFERROR((VLOOKUP($A87,#REF!,16,FALSE)),(VLOOKUP($A87,#REF!,5,FALSE))),"-"))))))</f>
        <v>-</v>
      </c>
      <c r="H87" s="113" t="str">
        <f>IF(OR($B87="ANP",$B87="DAER",$B87="CONSULTORIA DNIT",$B87="PREGÃO ELETRÔNICO",$B87="DMLU",$B87="DMAE",$B87="CEEE",$B87="EPTC",$B87="ORSE",$B87="SEINFRA",$B87="CREA",$B87="CAU",$B87="CEHOP",$B87="SIURB",$B87="DER-PR",$B87="SUDECAP",$B87=Aux.!$F$24,$B87=Aux.!$F$25),VLOOKUP($A87,#REF!,5,FALSE),IF($B87="CCU",VLOOKUP($A87,#REF!,4,FALSE),IF($B87="MERCADO",VLOOKUP($A87,#REF!,6,FALSE),IF($B87="PLEO",VLOOKUP($A87,#REF!,4,FALSE),IF($B87="SICRO",VLOOKUP($A87,#REF!,4,FALSE),IF($B87="SINAPI",IFERROR((VLOOKUP($A87,#REF!,5,FALSE)),(VLOOKUP($A87,#REF!,5,FALSE))),"-"))))))</f>
        <v>-</v>
      </c>
      <c r="I87" s="114">
        <f>IF($B87="SICRO EQUIP.",VLOOKUP($A87,#REF!,10,FALSE),0)</f>
        <v>0</v>
      </c>
      <c r="J87" s="114">
        <f>IF($B87="SICRO EQUIP.",VLOOKUP($A87,#REF!,11,FALSE),0)</f>
        <v>0</v>
      </c>
      <c r="K87" s="258"/>
      <c r="L87" s="259"/>
      <c r="M87" s="115" t="e">
        <f>VLOOKUP($K87,Reajuste!$A$2:$BW$29,(MATCH($L87,Reajuste!$C$2:$BW$2,0)+2),FALSE)</f>
        <v>#N/A</v>
      </c>
      <c r="N87" s="259"/>
      <c r="O87" s="115" t="e">
        <f>VLOOKUP($K87,Reajuste!$A$2:$CW$29,(MATCH($N87,Reajuste!$C$2:$CW$2,0)+2),FALSE)</f>
        <v>#N/A</v>
      </c>
      <c r="P87" s="113">
        <f t="shared" si="0"/>
        <v>0</v>
      </c>
      <c r="Q87" s="113">
        <f t="shared" si="1"/>
        <v>0</v>
      </c>
      <c r="R87" s="113">
        <f t="shared" si="2"/>
        <v>0</v>
      </c>
      <c r="S87" s="113">
        <f t="shared" si="3"/>
        <v>0</v>
      </c>
      <c r="T87" s="113">
        <f t="shared" si="4"/>
        <v>0</v>
      </c>
      <c r="U87" s="113">
        <f t="shared" si="5"/>
        <v>0</v>
      </c>
      <c r="V87" s="4"/>
      <c r="W87" s="4"/>
      <c r="X87" s="4"/>
      <c r="Y87" s="4"/>
      <c r="Z87" s="4"/>
    </row>
    <row r="88" spans="1:26" ht="14.25" customHeight="1">
      <c r="A88" s="256"/>
      <c r="B88" s="257"/>
      <c r="C88" s="112" t="str">
        <f>IF(OR($B88="ANP",$B88="DAER",$B88="CONSULTORIA DNIT",$B88="PREGÃO ELETRÔNICO",$B88="DMLU",$B88="DMAE",$B88="CEEE",$B88="EPTC",$B88="ORSE",$B88="SEINFRA",$B88="CREA",$B88="CAU",$B88="CEHOP",$B88="SIURB",$B88="DER-PR",$B88="SUDECAP",$B88=Aux.!$F$24,$B88=Aux.!$F$25),VLOOKUP($A88,#REF!,3,FALSE),IF($B88="SICRO EQUIP.",VLOOKUP($A88,#REF!,2,FALSE),IF($B88="CCU",VLOOKUP($A88,#REF!,2,FALSE),IF($B88="MERCADO",VLOOKUP($A88,#REF!,2,FALSE),IF($B88="PLEO",VLOOKUP($A88,#REF!,2,FALSE),IF($B88="SICRO",VLOOKUP($A88,#REF!,2,FALSE),IF($B88="SINAPI",IFERROR((VLOOKUP($A88,#REF!,2,FALSE)),(VLOOKUP($A88,#REF!,2,FALSE))),"-")))))))</f>
        <v>-</v>
      </c>
      <c r="D88" s="95" t="str">
        <f>IF(OR($B88="ANP",$B88="DAER",$B88="CONSULTORIA DNIT",$B88="PREGÃO ELETRÔNICO",$B88="DMLU",$B88="DMAE",$B88="CEEE",$B88="EPTC",$B88="ORSE",$B88="SEINFRA",$B88="CREA",$B88="CAU",$B88="CEHOP",$B88="SIURB",$B88="DER-PR",$B88="SUDECAP",$B88=Aux.!$F$24,$B88=Aux.!$F$25),VLOOKUP($A88,#REF!,4,FALSE),IF($B88="SICRO EQUIP.","H",IF($B88="CCU",VLOOKUP($A88,#REF!,3,FALSE),IF($B88="MERCADO",VLOOKUP($A88,#REF!,10,FALSE),IF($B88="PLEO",VLOOKUP($A88,#REF!,3,FALSE),IF($B88="SICRO",VLOOKUP($A88,#REF!,3,FALSE),IF($B88="SINAPI",IFERROR((VLOOKUP($A88,#REF!,3,FALSE)),(VLOOKUP($A88,#REF!,3,FALSE))),"-")))))))</f>
        <v>-</v>
      </c>
      <c r="E88" s="113" t="str">
        <f>IF(OR($B88="ANP",$B88="DAER",$B88="CONSULTORIA DNIT",$B88="PREGÃO ELETRÔNICO",$B88="DMLU",$B88="DMAE",$B88="CEEE",$B88="EPTC",$B88="ORSE",$B88="SEINFRA",$B88="CREA",$B88="CAU",$B88="CEHOP",$B88="SIURB",$B88="DER-PR",$B88="SUDECAP",$B88=Aux.!$F$24,$B88=Aux.!$F$25),VLOOKUP($A88,#REF!,6,FALSE),IF($B88="CCU",VLOOKUP($A88,#REF!,5,FALSE),IF($B88="MERCADO",VLOOKUP($A88,#REF!,7,FALSE),IF($B88="PLEO",VLOOKUP($A88,#REF!,4,FALSE),IF($B88="SICRO",VLOOKUP($A88,#REF!,5,FALSE),IF($B88="SINAPI",IFERROR((VLOOKUP($A88,#REF!,18,FALSE)),),"-"))))))</f>
        <v>-</v>
      </c>
      <c r="F88" s="113" t="str">
        <f>IF(OR($B88="ANP",$B88="DAER",$B88="CONSULTORIA DNIT",$B88="PREGÃO ELETRÔNICO",$B88="DMLU",$B88="DMAE",$B88="CEEE",$B88="EPTC",$B88="ORSE",$B88="SEINFRA",$B88="CREA",$B88="CAU",$B88="CEHOP",$B88="SIURB",$B88="DER-PR",$B88="SUDECAP",$B88=Aux.!$F$24,$B88=Aux.!$F$25),VLOOKUP($A88,#REF!,7,FALSE),IF($B88="CCU",VLOOKUP($A88,#REF!,6,FALSE),IF($B88="MERCADO",VLOOKUP($A88,#REF!,8,FALSE),IF($B88="PLEO",VLOOKUP($A88,#REF!,4,FALSE),IF($B88="SICRO",VLOOKUP($A88,#REF!,6,FALSE),IF($B88="SINAPI",IFERROR(SUM((VLOOKUP($A88,#REF!,14,FALSE)),VLOOKUP($A88,#REF!,20,FALSE),VLOOKUP($A88,#REF!,22,FALSE)),),"-"))))))</f>
        <v>-</v>
      </c>
      <c r="G88" s="113" t="str">
        <f>IF(OR($B88="ANP",$B88="DAER",$B88="CONSULTORIA DNIT",$B88="PREGÃO ELETRÔNICO",$B88="DMLU",$B88="DMAE",$B88="CEEE",$B88="EPTC",$B88="ORSE",$B88="SEINFRA",$B88="CREA",$B88="CAU",$B88="CEHOP",$B88="SIURB",$B88="DER-PR",$B88="SUDECAP",$B88=Aux.!$F$24,$B88=Aux.!$F$25),VLOOKUP($A88,#REF!,8,FALSE),IF($B88="CCU",VLOOKUP($A88,#REF!,7,FALSE),IF($B88="MERCADO",VLOOKUP($A88,#REF!,9,FALSE),IF($B88="PLEO",VLOOKUP($A88,#REF!,4,FALSE),IF($B88="SICRO",VLOOKUP($A88,#REF!,7,FALSE),IF($B88="SINAPI",IFERROR((VLOOKUP($A88,#REF!,16,FALSE)),(VLOOKUP($A88,#REF!,5,FALSE))),"-"))))))</f>
        <v>-</v>
      </c>
      <c r="H88" s="113" t="str">
        <f>IF(OR($B88="ANP",$B88="DAER",$B88="CONSULTORIA DNIT",$B88="PREGÃO ELETRÔNICO",$B88="DMLU",$B88="DMAE",$B88="CEEE",$B88="EPTC",$B88="ORSE",$B88="SEINFRA",$B88="CREA",$B88="CAU",$B88="CEHOP",$B88="SIURB",$B88="DER-PR",$B88="SUDECAP",$B88=Aux.!$F$24,$B88=Aux.!$F$25),VLOOKUP($A88,#REF!,5,FALSE),IF($B88="CCU",VLOOKUP($A88,#REF!,4,FALSE),IF($B88="MERCADO",VLOOKUP($A88,#REF!,6,FALSE),IF($B88="PLEO",VLOOKUP($A88,#REF!,4,FALSE),IF($B88="SICRO",VLOOKUP($A88,#REF!,4,FALSE),IF($B88="SINAPI",IFERROR((VLOOKUP($A88,#REF!,5,FALSE)),(VLOOKUP($A88,#REF!,5,FALSE))),"-"))))))</f>
        <v>-</v>
      </c>
      <c r="I88" s="114">
        <f>IF($B88="SICRO EQUIP.",VLOOKUP($A88,#REF!,10,FALSE),0)</f>
        <v>0</v>
      </c>
      <c r="J88" s="114">
        <f>IF($B88="SICRO EQUIP.",VLOOKUP($A88,#REF!,11,FALSE),0)</f>
        <v>0</v>
      </c>
      <c r="K88" s="258"/>
      <c r="L88" s="259"/>
      <c r="M88" s="115" t="e">
        <f>VLOOKUP($K88,Reajuste!$A$2:$BW$29,(MATCH($L88,Reajuste!$C$2:$BW$2,0)+2),FALSE)</f>
        <v>#N/A</v>
      </c>
      <c r="N88" s="259"/>
      <c r="O88" s="115" t="e">
        <f>VLOOKUP($K88,Reajuste!$A$2:$CW$29,(MATCH($N88,Reajuste!$C$2:$CW$2,0)+2),FALSE)</f>
        <v>#N/A</v>
      </c>
      <c r="P88" s="113">
        <f t="shared" si="0"/>
        <v>0</v>
      </c>
      <c r="Q88" s="113">
        <f t="shared" si="1"/>
        <v>0</v>
      </c>
      <c r="R88" s="113">
        <f t="shared" si="2"/>
        <v>0</v>
      </c>
      <c r="S88" s="113">
        <f t="shared" si="3"/>
        <v>0</v>
      </c>
      <c r="T88" s="113">
        <f t="shared" si="4"/>
        <v>0</v>
      </c>
      <c r="U88" s="113">
        <f t="shared" si="5"/>
        <v>0</v>
      </c>
      <c r="V88" s="4"/>
      <c r="W88" s="4"/>
      <c r="X88" s="4"/>
      <c r="Y88" s="4"/>
      <c r="Z88" s="4"/>
    </row>
    <row r="89" spans="1:26" ht="14.25" customHeight="1">
      <c r="A89" s="256"/>
      <c r="B89" s="257"/>
      <c r="C89" s="112" t="str">
        <f>IF(OR($B89="ANP",$B89="DAER",$B89="CONSULTORIA DNIT",$B89="PREGÃO ELETRÔNICO",$B89="DMLU",$B89="DMAE",$B89="CEEE",$B89="EPTC",$B89="ORSE",$B89="SEINFRA",$B89="CREA",$B89="CAU",$B89="CEHOP",$B89="SIURB",$B89="DER-PR",$B89="SUDECAP",$B89=Aux.!$F$24,$B89=Aux.!$F$25),VLOOKUP($A89,#REF!,3,FALSE),IF($B89="SICRO EQUIP.",VLOOKUP($A89,#REF!,2,FALSE),IF($B89="CCU",VLOOKUP($A89,#REF!,2,FALSE),IF($B89="MERCADO",VLOOKUP($A89,#REF!,2,FALSE),IF($B89="PLEO",VLOOKUP($A89,#REF!,2,FALSE),IF($B89="SICRO",VLOOKUP($A89,#REF!,2,FALSE),IF($B89="SINAPI",IFERROR((VLOOKUP($A89,#REF!,2,FALSE)),(VLOOKUP($A89,#REF!,2,FALSE))),"-")))))))</f>
        <v>-</v>
      </c>
      <c r="D89" s="95" t="str">
        <f>IF(OR($B89="ANP",$B89="DAER",$B89="CONSULTORIA DNIT",$B89="PREGÃO ELETRÔNICO",$B89="DMLU",$B89="DMAE",$B89="CEEE",$B89="EPTC",$B89="ORSE",$B89="SEINFRA",$B89="CREA",$B89="CAU",$B89="CEHOP",$B89="SIURB",$B89="DER-PR",$B89="SUDECAP",$B89=Aux.!$F$24,$B89=Aux.!$F$25),VLOOKUP($A89,#REF!,4,FALSE),IF($B89="SICRO EQUIP.","H",IF($B89="CCU",VLOOKUP($A89,#REF!,3,FALSE),IF($B89="MERCADO",VLOOKUP($A89,#REF!,10,FALSE),IF($B89="PLEO",VLOOKUP($A89,#REF!,3,FALSE),IF($B89="SICRO",VLOOKUP($A89,#REF!,3,FALSE),IF($B89="SINAPI",IFERROR((VLOOKUP($A89,#REF!,3,FALSE)),(VLOOKUP($A89,#REF!,3,FALSE))),"-")))))))</f>
        <v>-</v>
      </c>
      <c r="E89" s="113" t="str">
        <f>IF(OR($B89="ANP",$B89="DAER",$B89="CONSULTORIA DNIT",$B89="PREGÃO ELETRÔNICO",$B89="DMLU",$B89="DMAE",$B89="CEEE",$B89="EPTC",$B89="ORSE",$B89="SEINFRA",$B89="CREA",$B89="CAU",$B89="CEHOP",$B89="SIURB",$B89="DER-PR",$B89="SUDECAP",$B89=Aux.!$F$24,$B89=Aux.!$F$25),VLOOKUP($A89,#REF!,6,FALSE),IF($B89="CCU",VLOOKUP($A89,#REF!,5,FALSE),IF($B89="MERCADO",VLOOKUP($A89,#REF!,7,FALSE),IF($B89="PLEO",VLOOKUP($A89,#REF!,4,FALSE),IF($B89="SICRO",VLOOKUP($A89,#REF!,5,FALSE),IF($B89="SINAPI",IFERROR((VLOOKUP($A89,#REF!,18,FALSE)),),"-"))))))</f>
        <v>-</v>
      </c>
      <c r="F89" s="113" t="str">
        <f>IF(OR($B89="ANP",$B89="DAER",$B89="CONSULTORIA DNIT",$B89="PREGÃO ELETRÔNICO",$B89="DMLU",$B89="DMAE",$B89="CEEE",$B89="EPTC",$B89="ORSE",$B89="SEINFRA",$B89="CREA",$B89="CAU",$B89="CEHOP",$B89="SIURB",$B89="DER-PR",$B89="SUDECAP",$B89=Aux.!$F$24,$B89=Aux.!$F$25),VLOOKUP($A89,#REF!,7,FALSE),IF($B89="CCU",VLOOKUP($A89,#REF!,6,FALSE),IF($B89="MERCADO",VLOOKUP($A89,#REF!,8,FALSE),IF($B89="PLEO",VLOOKUP($A89,#REF!,4,FALSE),IF($B89="SICRO",VLOOKUP($A89,#REF!,6,FALSE),IF($B89="SINAPI",IFERROR(SUM((VLOOKUP($A89,#REF!,14,FALSE)),VLOOKUP($A89,#REF!,20,FALSE),VLOOKUP($A89,#REF!,22,FALSE)),),"-"))))))</f>
        <v>-</v>
      </c>
      <c r="G89" s="113" t="str">
        <f>IF(OR($B89="ANP",$B89="DAER",$B89="CONSULTORIA DNIT",$B89="PREGÃO ELETRÔNICO",$B89="DMLU",$B89="DMAE",$B89="CEEE",$B89="EPTC",$B89="ORSE",$B89="SEINFRA",$B89="CREA",$B89="CAU",$B89="CEHOP",$B89="SIURB",$B89="DER-PR",$B89="SUDECAP",$B89=Aux.!$F$24,$B89=Aux.!$F$25),VLOOKUP($A89,#REF!,8,FALSE),IF($B89="CCU",VLOOKUP($A89,#REF!,7,FALSE),IF($B89="MERCADO",VLOOKUP($A89,#REF!,9,FALSE),IF($B89="PLEO",VLOOKUP($A89,#REF!,4,FALSE),IF($B89="SICRO",VLOOKUP($A89,#REF!,7,FALSE),IF($B89="SINAPI",IFERROR((VLOOKUP($A89,#REF!,16,FALSE)),(VLOOKUP($A89,#REF!,5,FALSE))),"-"))))))</f>
        <v>-</v>
      </c>
      <c r="H89" s="113" t="str">
        <f>IF(OR($B89="ANP",$B89="DAER",$B89="CONSULTORIA DNIT",$B89="PREGÃO ELETRÔNICO",$B89="DMLU",$B89="DMAE",$B89="CEEE",$B89="EPTC",$B89="ORSE",$B89="SEINFRA",$B89="CREA",$B89="CAU",$B89="CEHOP",$B89="SIURB",$B89="DER-PR",$B89="SUDECAP",$B89=Aux.!$F$24,$B89=Aux.!$F$25),VLOOKUP($A89,#REF!,5,FALSE),IF($B89="CCU",VLOOKUP($A89,#REF!,4,FALSE),IF($B89="MERCADO",VLOOKUP($A89,#REF!,6,FALSE),IF($B89="PLEO",VLOOKUP($A89,#REF!,4,FALSE),IF($B89="SICRO",VLOOKUP($A89,#REF!,4,FALSE),IF($B89="SINAPI",IFERROR((VLOOKUP($A89,#REF!,5,FALSE)),(VLOOKUP($A89,#REF!,5,FALSE))),"-"))))))</f>
        <v>-</v>
      </c>
      <c r="I89" s="114">
        <f>IF($B89="SICRO EQUIP.",VLOOKUP($A89,#REF!,10,FALSE),0)</f>
        <v>0</v>
      </c>
      <c r="J89" s="114">
        <f>IF($B89="SICRO EQUIP.",VLOOKUP($A89,#REF!,11,FALSE),0)</f>
        <v>0</v>
      </c>
      <c r="K89" s="258"/>
      <c r="L89" s="259"/>
      <c r="M89" s="115" t="e">
        <f>VLOOKUP($K89,Reajuste!$A$2:$BW$29,(MATCH($L89,Reajuste!$C$2:$BW$2,0)+2),FALSE)</f>
        <v>#N/A</v>
      </c>
      <c r="N89" s="259"/>
      <c r="O89" s="115" t="e">
        <f>VLOOKUP($K89,Reajuste!$A$2:$CW$29,(MATCH($N89,Reajuste!$C$2:$CW$2,0)+2),FALSE)</f>
        <v>#N/A</v>
      </c>
      <c r="P89" s="113">
        <f t="shared" si="0"/>
        <v>0</v>
      </c>
      <c r="Q89" s="113">
        <f t="shared" si="1"/>
        <v>0</v>
      </c>
      <c r="R89" s="113">
        <f t="shared" si="2"/>
        <v>0</v>
      </c>
      <c r="S89" s="113">
        <f t="shared" si="3"/>
        <v>0</v>
      </c>
      <c r="T89" s="113">
        <f t="shared" si="4"/>
        <v>0</v>
      </c>
      <c r="U89" s="113">
        <f t="shared" si="5"/>
        <v>0</v>
      </c>
      <c r="V89" s="4"/>
      <c r="W89" s="4"/>
      <c r="X89" s="4"/>
      <c r="Y89" s="4"/>
      <c r="Z89" s="4"/>
    </row>
    <row r="90" spans="1:26" ht="14.25" customHeight="1">
      <c r="A90" s="256"/>
      <c r="B90" s="257"/>
      <c r="C90" s="112" t="str">
        <f>IF(OR($B90="ANP",$B90="DAER",$B90="CONSULTORIA DNIT",$B90="PREGÃO ELETRÔNICO",$B90="DMLU",$B90="DMAE",$B90="CEEE",$B90="EPTC",$B90="ORSE",$B90="SEINFRA",$B90="CREA",$B90="CAU",$B90="CEHOP",$B90="SIURB",$B90="DER-PR",$B90="SUDECAP",$B90=Aux.!$F$24,$B90=Aux.!$F$25),VLOOKUP($A90,#REF!,3,FALSE),IF($B90="SICRO EQUIP.",VLOOKUP($A90,#REF!,2,FALSE),IF($B90="CCU",VLOOKUP($A90,#REF!,2,FALSE),IF($B90="MERCADO",VLOOKUP($A90,#REF!,2,FALSE),IF($B90="PLEO",VLOOKUP($A90,#REF!,2,FALSE),IF($B90="SICRO",VLOOKUP($A90,#REF!,2,FALSE),IF($B90="SINAPI",IFERROR((VLOOKUP($A90,#REF!,2,FALSE)),(VLOOKUP($A90,#REF!,2,FALSE))),"-")))))))</f>
        <v>-</v>
      </c>
      <c r="D90" s="95" t="str">
        <f>IF(OR($B90="ANP",$B90="DAER",$B90="CONSULTORIA DNIT",$B90="PREGÃO ELETRÔNICO",$B90="DMLU",$B90="DMAE",$B90="CEEE",$B90="EPTC",$B90="ORSE",$B90="SEINFRA",$B90="CREA",$B90="CAU",$B90="CEHOP",$B90="SIURB",$B90="DER-PR",$B90="SUDECAP",$B90=Aux.!$F$24,$B90=Aux.!$F$25),VLOOKUP($A90,#REF!,4,FALSE),IF($B90="SICRO EQUIP.","H",IF($B90="CCU",VLOOKUP($A90,#REF!,3,FALSE),IF($B90="MERCADO",VLOOKUP($A90,#REF!,10,FALSE),IF($B90="PLEO",VLOOKUP($A90,#REF!,3,FALSE),IF($B90="SICRO",VLOOKUP($A90,#REF!,3,FALSE),IF($B90="SINAPI",IFERROR((VLOOKUP($A90,#REF!,3,FALSE)),(VLOOKUP($A90,#REF!,3,FALSE))),"-")))))))</f>
        <v>-</v>
      </c>
      <c r="E90" s="113" t="str">
        <f>IF(OR($B90="ANP",$B90="DAER",$B90="CONSULTORIA DNIT",$B90="PREGÃO ELETRÔNICO",$B90="DMLU",$B90="DMAE",$B90="CEEE",$B90="EPTC",$B90="ORSE",$B90="SEINFRA",$B90="CREA",$B90="CAU",$B90="CEHOP",$B90="SIURB",$B90="DER-PR",$B90="SUDECAP",$B90=Aux.!$F$24,$B90=Aux.!$F$25),VLOOKUP($A90,#REF!,6,FALSE),IF($B90="CCU",VLOOKUP($A90,#REF!,5,FALSE),IF($B90="MERCADO",VLOOKUP($A90,#REF!,7,FALSE),IF($B90="PLEO",VLOOKUP($A90,#REF!,4,FALSE),IF($B90="SICRO",VLOOKUP($A90,#REF!,5,FALSE),IF($B90="SINAPI",IFERROR((VLOOKUP($A90,#REF!,18,FALSE)),),"-"))))))</f>
        <v>-</v>
      </c>
      <c r="F90" s="113" t="str">
        <f>IF(OR($B90="ANP",$B90="DAER",$B90="CONSULTORIA DNIT",$B90="PREGÃO ELETRÔNICO",$B90="DMLU",$B90="DMAE",$B90="CEEE",$B90="EPTC",$B90="ORSE",$B90="SEINFRA",$B90="CREA",$B90="CAU",$B90="CEHOP",$B90="SIURB",$B90="DER-PR",$B90="SUDECAP",$B90=Aux.!$F$24,$B90=Aux.!$F$25),VLOOKUP($A90,#REF!,7,FALSE),IF($B90="CCU",VLOOKUP($A90,#REF!,6,FALSE),IF($B90="MERCADO",VLOOKUP($A90,#REF!,8,FALSE),IF($B90="PLEO",VLOOKUP($A90,#REF!,4,FALSE),IF($B90="SICRO",VLOOKUP($A90,#REF!,6,FALSE),IF($B90="SINAPI",IFERROR(SUM((VLOOKUP($A90,#REF!,14,FALSE)),VLOOKUP($A90,#REF!,20,FALSE),VLOOKUP($A90,#REF!,22,FALSE)),),"-"))))))</f>
        <v>-</v>
      </c>
      <c r="G90" s="113" t="str">
        <f>IF(OR($B90="ANP",$B90="DAER",$B90="CONSULTORIA DNIT",$B90="PREGÃO ELETRÔNICO",$B90="DMLU",$B90="DMAE",$B90="CEEE",$B90="EPTC",$B90="ORSE",$B90="SEINFRA",$B90="CREA",$B90="CAU",$B90="CEHOP",$B90="SIURB",$B90="DER-PR",$B90="SUDECAP",$B90=Aux.!$F$24,$B90=Aux.!$F$25),VLOOKUP($A90,#REF!,8,FALSE),IF($B90="CCU",VLOOKUP($A90,#REF!,7,FALSE),IF($B90="MERCADO",VLOOKUP($A90,#REF!,9,FALSE),IF($B90="PLEO",VLOOKUP($A90,#REF!,4,FALSE),IF($B90="SICRO",VLOOKUP($A90,#REF!,7,FALSE),IF($B90="SINAPI",IFERROR((VLOOKUP($A90,#REF!,16,FALSE)),(VLOOKUP($A90,#REF!,5,FALSE))),"-"))))))</f>
        <v>-</v>
      </c>
      <c r="H90" s="113" t="str">
        <f>IF(OR($B90="ANP",$B90="DAER",$B90="CONSULTORIA DNIT",$B90="PREGÃO ELETRÔNICO",$B90="DMLU",$B90="DMAE",$B90="CEEE",$B90="EPTC",$B90="ORSE",$B90="SEINFRA",$B90="CREA",$B90="CAU",$B90="CEHOP",$B90="SIURB",$B90="DER-PR",$B90="SUDECAP",$B90=Aux.!$F$24,$B90=Aux.!$F$25),VLOOKUP($A90,#REF!,5,FALSE),IF($B90="CCU",VLOOKUP($A90,#REF!,4,FALSE),IF($B90="MERCADO",VLOOKUP($A90,#REF!,6,FALSE),IF($B90="PLEO",VLOOKUP($A90,#REF!,4,FALSE),IF($B90="SICRO",VLOOKUP($A90,#REF!,4,FALSE),IF($B90="SINAPI",IFERROR((VLOOKUP($A90,#REF!,5,FALSE)),(VLOOKUP($A90,#REF!,5,FALSE))),"-"))))))</f>
        <v>-</v>
      </c>
      <c r="I90" s="114">
        <f>IF($B90="SICRO EQUIP.",VLOOKUP($A90,#REF!,10,FALSE),0)</f>
        <v>0</v>
      </c>
      <c r="J90" s="114">
        <f>IF($B90="SICRO EQUIP.",VLOOKUP($A90,#REF!,11,FALSE),0)</f>
        <v>0</v>
      </c>
      <c r="K90" s="258"/>
      <c r="L90" s="259"/>
      <c r="M90" s="115" t="e">
        <f>VLOOKUP($K90,Reajuste!$A$2:$BW$29,(MATCH($L90,Reajuste!$C$2:$BW$2,0)+2),FALSE)</f>
        <v>#N/A</v>
      </c>
      <c r="N90" s="259"/>
      <c r="O90" s="115" t="e">
        <f>VLOOKUP($K90,Reajuste!$A$2:$CW$29,(MATCH($N90,Reajuste!$C$2:$CW$2,0)+2),FALSE)</f>
        <v>#N/A</v>
      </c>
      <c r="P90" s="113">
        <f t="shared" si="0"/>
        <v>0</v>
      </c>
      <c r="Q90" s="113">
        <f t="shared" si="1"/>
        <v>0</v>
      </c>
      <c r="R90" s="113">
        <f t="shared" si="2"/>
        <v>0</v>
      </c>
      <c r="S90" s="113">
        <f t="shared" si="3"/>
        <v>0</v>
      </c>
      <c r="T90" s="113">
        <f t="shared" si="4"/>
        <v>0</v>
      </c>
      <c r="U90" s="113">
        <f t="shared" si="5"/>
        <v>0</v>
      </c>
      <c r="V90" s="4"/>
      <c r="W90" s="4"/>
      <c r="X90" s="4"/>
      <c r="Y90" s="4"/>
      <c r="Z90" s="4"/>
    </row>
    <row r="91" spans="1:26" ht="14.25" customHeight="1">
      <c r="A91" s="256"/>
      <c r="B91" s="257"/>
      <c r="C91" s="112" t="str">
        <f>IF(OR($B91="ANP",$B91="DAER",$B91="CONSULTORIA DNIT",$B91="PREGÃO ELETRÔNICO",$B91="DMLU",$B91="DMAE",$B91="CEEE",$B91="EPTC",$B91="ORSE",$B91="SEINFRA",$B91="CREA",$B91="CAU",$B91="CEHOP",$B91="SIURB",$B91="DER-PR",$B91="SUDECAP",$B91=Aux.!$F$24,$B91=Aux.!$F$25),VLOOKUP($A91,#REF!,3,FALSE),IF($B91="SICRO EQUIP.",VLOOKUP($A91,#REF!,2,FALSE),IF($B91="CCU",VLOOKUP($A91,#REF!,2,FALSE),IF($B91="MERCADO",VLOOKUP($A91,#REF!,2,FALSE),IF($B91="PLEO",VLOOKUP($A91,#REF!,2,FALSE),IF($B91="SICRO",VLOOKUP($A91,#REF!,2,FALSE),IF($B91="SINAPI",IFERROR((VLOOKUP($A91,#REF!,2,FALSE)),(VLOOKUP($A91,#REF!,2,FALSE))),"-")))))))</f>
        <v>-</v>
      </c>
      <c r="D91" s="95" t="str">
        <f>IF(OR($B91="ANP",$B91="DAER",$B91="CONSULTORIA DNIT",$B91="PREGÃO ELETRÔNICO",$B91="DMLU",$B91="DMAE",$B91="CEEE",$B91="EPTC",$B91="ORSE",$B91="SEINFRA",$B91="CREA",$B91="CAU",$B91="CEHOP",$B91="SIURB",$B91="DER-PR",$B91="SUDECAP",$B91=Aux.!$F$24,$B91=Aux.!$F$25),VLOOKUP($A91,#REF!,4,FALSE),IF($B91="SICRO EQUIP.","H",IF($B91="CCU",VLOOKUP($A91,#REF!,3,FALSE),IF($B91="MERCADO",VLOOKUP($A91,#REF!,10,FALSE),IF($B91="PLEO",VLOOKUP($A91,#REF!,3,FALSE),IF($B91="SICRO",VLOOKUP($A91,#REF!,3,FALSE),IF($B91="SINAPI",IFERROR((VLOOKUP($A91,#REF!,3,FALSE)),(VLOOKUP($A91,#REF!,3,FALSE))),"-")))))))</f>
        <v>-</v>
      </c>
      <c r="E91" s="113" t="str">
        <f>IF(OR($B91="ANP",$B91="DAER",$B91="CONSULTORIA DNIT",$B91="PREGÃO ELETRÔNICO",$B91="DMLU",$B91="DMAE",$B91="CEEE",$B91="EPTC",$B91="ORSE",$B91="SEINFRA",$B91="CREA",$B91="CAU",$B91="CEHOP",$B91="SIURB",$B91="DER-PR",$B91="SUDECAP",$B91=Aux.!$F$24,$B91=Aux.!$F$25),VLOOKUP($A91,#REF!,6,FALSE),IF($B91="CCU",VLOOKUP($A91,#REF!,5,FALSE),IF($B91="MERCADO",VLOOKUP($A91,#REF!,7,FALSE),IF($B91="PLEO",VLOOKUP($A91,#REF!,4,FALSE),IF($B91="SICRO",VLOOKUP($A91,#REF!,5,FALSE),IF($B91="SINAPI",IFERROR((VLOOKUP($A91,#REF!,18,FALSE)),),"-"))))))</f>
        <v>-</v>
      </c>
      <c r="F91" s="113" t="str">
        <f>IF(OR($B91="ANP",$B91="DAER",$B91="CONSULTORIA DNIT",$B91="PREGÃO ELETRÔNICO",$B91="DMLU",$B91="DMAE",$B91="CEEE",$B91="EPTC",$B91="ORSE",$B91="SEINFRA",$B91="CREA",$B91="CAU",$B91="CEHOP",$B91="SIURB",$B91="DER-PR",$B91="SUDECAP",$B91=Aux.!$F$24,$B91=Aux.!$F$25),VLOOKUP($A91,#REF!,7,FALSE),IF($B91="CCU",VLOOKUP($A91,#REF!,6,FALSE),IF($B91="MERCADO",VLOOKUP($A91,#REF!,8,FALSE),IF($B91="PLEO",VLOOKUP($A91,#REF!,4,FALSE),IF($B91="SICRO",VLOOKUP($A91,#REF!,6,FALSE),IF($B91="SINAPI",IFERROR(SUM((VLOOKUP($A91,#REF!,14,FALSE)),VLOOKUP($A91,#REF!,20,FALSE),VLOOKUP($A91,#REF!,22,FALSE)),),"-"))))))</f>
        <v>-</v>
      </c>
      <c r="G91" s="113" t="str">
        <f>IF(OR($B91="ANP",$B91="DAER",$B91="CONSULTORIA DNIT",$B91="PREGÃO ELETRÔNICO",$B91="DMLU",$B91="DMAE",$B91="CEEE",$B91="EPTC",$B91="ORSE",$B91="SEINFRA",$B91="CREA",$B91="CAU",$B91="CEHOP",$B91="SIURB",$B91="DER-PR",$B91="SUDECAP",$B91=Aux.!$F$24,$B91=Aux.!$F$25),VLOOKUP($A91,#REF!,8,FALSE),IF($B91="CCU",VLOOKUP($A91,#REF!,7,FALSE),IF($B91="MERCADO",VLOOKUP($A91,#REF!,9,FALSE),IF($B91="PLEO",VLOOKUP($A91,#REF!,4,FALSE),IF($B91="SICRO",VLOOKUP($A91,#REF!,7,FALSE),IF($B91="SINAPI",IFERROR((VLOOKUP($A91,#REF!,16,FALSE)),(VLOOKUP($A91,#REF!,5,FALSE))),"-"))))))</f>
        <v>-</v>
      </c>
      <c r="H91" s="113" t="str">
        <f>IF(OR($B91="ANP",$B91="DAER",$B91="CONSULTORIA DNIT",$B91="PREGÃO ELETRÔNICO",$B91="DMLU",$B91="DMAE",$B91="CEEE",$B91="EPTC",$B91="ORSE",$B91="SEINFRA",$B91="CREA",$B91="CAU",$B91="CEHOP",$B91="SIURB",$B91="DER-PR",$B91="SUDECAP",$B91=Aux.!$F$24,$B91=Aux.!$F$25),VLOOKUP($A91,#REF!,5,FALSE),IF($B91="CCU",VLOOKUP($A91,#REF!,4,FALSE),IF($B91="MERCADO",VLOOKUP($A91,#REF!,6,FALSE),IF($B91="PLEO",VLOOKUP($A91,#REF!,4,FALSE),IF($B91="SICRO",VLOOKUP($A91,#REF!,4,FALSE),IF($B91="SINAPI",IFERROR((VLOOKUP($A91,#REF!,5,FALSE)),(VLOOKUP($A91,#REF!,5,FALSE))),"-"))))))</f>
        <v>-</v>
      </c>
      <c r="I91" s="114">
        <f>IF($B91="SICRO EQUIP.",VLOOKUP($A91,#REF!,10,FALSE),0)</f>
        <v>0</v>
      </c>
      <c r="J91" s="114">
        <f>IF($B91="SICRO EQUIP.",VLOOKUP($A91,#REF!,11,FALSE),0)</f>
        <v>0</v>
      </c>
      <c r="K91" s="258"/>
      <c r="L91" s="259"/>
      <c r="M91" s="115" t="e">
        <f>VLOOKUP($K91,Reajuste!$A$2:$BW$29,(MATCH($L91,Reajuste!$C$2:$BW$2,0)+2),FALSE)</f>
        <v>#N/A</v>
      </c>
      <c r="N91" s="259"/>
      <c r="O91" s="115" t="e">
        <f>VLOOKUP($K91,Reajuste!$A$2:$CW$29,(MATCH($N91,Reajuste!$C$2:$CW$2,0)+2),FALSE)</f>
        <v>#N/A</v>
      </c>
      <c r="P91" s="113">
        <f t="shared" si="0"/>
        <v>0</v>
      </c>
      <c r="Q91" s="113">
        <f t="shared" si="1"/>
        <v>0</v>
      </c>
      <c r="R91" s="113">
        <f t="shared" si="2"/>
        <v>0</v>
      </c>
      <c r="S91" s="113">
        <f t="shared" si="3"/>
        <v>0</v>
      </c>
      <c r="T91" s="113">
        <f t="shared" si="4"/>
        <v>0</v>
      </c>
      <c r="U91" s="113">
        <f t="shared" si="5"/>
        <v>0</v>
      </c>
      <c r="V91" s="4"/>
      <c r="W91" s="4"/>
      <c r="X91" s="4"/>
      <c r="Y91" s="4"/>
      <c r="Z91" s="4"/>
    </row>
    <row r="92" spans="1:26" ht="14.25" customHeight="1">
      <c r="A92" s="256"/>
      <c r="B92" s="257"/>
      <c r="C92" s="112" t="str">
        <f>IF(OR($B92="ANP",$B92="DAER",$B92="CONSULTORIA DNIT",$B92="PREGÃO ELETRÔNICO",$B92="DMLU",$B92="DMAE",$B92="CEEE",$B92="EPTC",$B92="ORSE",$B92="SEINFRA",$B92="CREA",$B92="CAU",$B92="CEHOP",$B92="SIURB",$B92="DER-PR",$B92="SUDECAP",$B92=Aux.!$F$24,$B92=Aux.!$F$25),VLOOKUP($A92,#REF!,3,FALSE),IF($B92="SICRO EQUIP.",VLOOKUP($A92,#REF!,2,FALSE),IF($B92="CCU",VLOOKUP($A92,#REF!,2,FALSE),IF($B92="MERCADO",VLOOKUP($A92,#REF!,2,FALSE),IF($B92="PLEO",VLOOKUP($A92,#REF!,2,FALSE),IF($B92="SICRO",VLOOKUP($A92,#REF!,2,FALSE),IF($B92="SINAPI",IFERROR((VLOOKUP($A92,#REF!,2,FALSE)),(VLOOKUP($A92,#REF!,2,FALSE))),"-")))))))</f>
        <v>-</v>
      </c>
      <c r="D92" s="95" t="str">
        <f>IF(OR($B92="ANP",$B92="DAER",$B92="CONSULTORIA DNIT",$B92="PREGÃO ELETRÔNICO",$B92="DMLU",$B92="DMAE",$B92="CEEE",$B92="EPTC",$B92="ORSE",$B92="SEINFRA",$B92="CREA",$B92="CAU",$B92="CEHOP",$B92="SIURB",$B92="DER-PR",$B92="SUDECAP",$B92=Aux.!$F$24,$B92=Aux.!$F$25),VLOOKUP($A92,#REF!,4,FALSE),IF($B92="SICRO EQUIP.","H",IF($B92="CCU",VLOOKUP($A92,#REF!,3,FALSE),IF($B92="MERCADO",VLOOKUP($A92,#REF!,10,FALSE),IF($B92="PLEO",VLOOKUP($A92,#REF!,3,FALSE),IF($B92="SICRO",VLOOKUP($A92,#REF!,3,FALSE),IF($B92="SINAPI",IFERROR((VLOOKUP($A92,#REF!,3,FALSE)),(VLOOKUP($A92,#REF!,3,FALSE))),"-")))))))</f>
        <v>-</v>
      </c>
      <c r="E92" s="113" t="str">
        <f>IF(OR($B92="ANP",$B92="DAER",$B92="CONSULTORIA DNIT",$B92="PREGÃO ELETRÔNICO",$B92="DMLU",$B92="DMAE",$B92="CEEE",$B92="EPTC",$B92="ORSE",$B92="SEINFRA",$B92="CREA",$B92="CAU",$B92="CEHOP",$B92="SIURB",$B92="DER-PR",$B92="SUDECAP",$B92=Aux.!$F$24,$B92=Aux.!$F$25),VLOOKUP($A92,#REF!,6,FALSE),IF($B92="CCU",VLOOKUP($A92,#REF!,5,FALSE),IF($B92="MERCADO",VLOOKUP($A92,#REF!,7,FALSE),IF($B92="PLEO",VLOOKUP($A92,#REF!,4,FALSE),IF($B92="SICRO",VLOOKUP($A92,#REF!,5,FALSE),IF($B92="SINAPI",IFERROR((VLOOKUP($A92,#REF!,18,FALSE)),),"-"))))))</f>
        <v>-</v>
      </c>
      <c r="F92" s="113" t="str">
        <f>IF(OR($B92="ANP",$B92="DAER",$B92="CONSULTORIA DNIT",$B92="PREGÃO ELETRÔNICO",$B92="DMLU",$B92="DMAE",$B92="CEEE",$B92="EPTC",$B92="ORSE",$B92="SEINFRA",$B92="CREA",$B92="CAU",$B92="CEHOP",$B92="SIURB",$B92="DER-PR",$B92="SUDECAP",$B92=Aux.!$F$24,$B92=Aux.!$F$25),VLOOKUP($A92,#REF!,7,FALSE),IF($B92="CCU",VLOOKUP($A92,#REF!,6,FALSE),IF($B92="MERCADO",VLOOKUP($A92,#REF!,8,FALSE),IF($B92="PLEO",VLOOKUP($A92,#REF!,4,FALSE),IF($B92="SICRO",VLOOKUP($A92,#REF!,6,FALSE),IF($B92="SINAPI",IFERROR(SUM((VLOOKUP($A92,#REF!,14,FALSE)),VLOOKUP($A92,#REF!,20,FALSE),VLOOKUP($A92,#REF!,22,FALSE)),),"-"))))))</f>
        <v>-</v>
      </c>
      <c r="G92" s="113" t="str">
        <f>IF(OR($B92="ANP",$B92="DAER",$B92="CONSULTORIA DNIT",$B92="PREGÃO ELETRÔNICO",$B92="DMLU",$B92="DMAE",$B92="CEEE",$B92="EPTC",$B92="ORSE",$B92="SEINFRA",$B92="CREA",$B92="CAU",$B92="CEHOP",$B92="SIURB",$B92="DER-PR",$B92="SUDECAP",$B92=Aux.!$F$24,$B92=Aux.!$F$25),VLOOKUP($A92,#REF!,8,FALSE),IF($B92="CCU",VLOOKUP($A92,#REF!,7,FALSE),IF($B92="MERCADO",VLOOKUP($A92,#REF!,9,FALSE),IF($B92="PLEO",VLOOKUP($A92,#REF!,4,FALSE),IF($B92="SICRO",VLOOKUP($A92,#REF!,7,FALSE),IF($B92="SINAPI",IFERROR((VLOOKUP($A92,#REF!,16,FALSE)),(VLOOKUP($A92,#REF!,5,FALSE))),"-"))))))</f>
        <v>-</v>
      </c>
      <c r="H92" s="113" t="str">
        <f>IF(OR($B92="ANP",$B92="DAER",$B92="CONSULTORIA DNIT",$B92="PREGÃO ELETRÔNICO",$B92="DMLU",$B92="DMAE",$B92="CEEE",$B92="EPTC",$B92="ORSE",$B92="SEINFRA",$B92="CREA",$B92="CAU",$B92="CEHOP",$B92="SIURB",$B92="DER-PR",$B92="SUDECAP",$B92=Aux.!$F$24,$B92=Aux.!$F$25),VLOOKUP($A92,#REF!,5,FALSE),IF($B92="CCU",VLOOKUP($A92,#REF!,4,FALSE),IF($B92="MERCADO",VLOOKUP($A92,#REF!,6,FALSE),IF($B92="PLEO",VLOOKUP($A92,#REF!,4,FALSE),IF($B92="SICRO",VLOOKUP($A92,#REF!,4,FALSE),IF($B92="SINAPI",IFERROR((VLOOKUP($A92,#REF!,5,FALSE)),(VLOOKUP($A92,#REF!,5,FALSE))),"-"))))))</f>
        <v>-</v>
      </c>
      <c r="I92" s="114">
        <f>IF($B92="SICRO EQUIP.",VLOOKUP($A92,#REF!,10,FALSE),0)</f>
        <v>0</v>
      </c>
      <c r="J92" s="114">
        <f>IF($B92="SICRO EQUIP.",VLOOKUP($A92,#REF!,11,FALSE),0)</f>
        <v>0</v>
      </c>
      <c r="K92" s="258"/>
      <c r="L92" s="259"/>
      <c r="M92" s="115" t="e">
        <f>VLOOKUP($K92,Reajuste!$A$2:$BW$29,(MATCH($L92,Reajuste!$C$2:$BW$2,0)+2),FALSE)</f>
        <v>#N/A</v>
      </c>
      <c r="N92" s="259"/>
      <c r="O92" s="115" t="e">
        <f>VLOOKUP($K92,Reajuste!$A$2:$CW$29,(MATCH($N92,Reajuste!$C$2:$CW$2,0)+2),FALSE)</f>
        <v>#N/A</v>
      </c>
      <c r="P92" s="113">
        <f t="shared" si="0"/>
        <v>0</v>
      </c>
      <c r="Q92" s="113">
        <f t="shared" si="1"/>
        <v>0</v>
      </c>
      <c r="R92" s="113">
        <f t="shared" si="2"/>
        <v>0</v>
      </c>
      <c r="S92" s="113">
        <f t="shared" si="3"/>
        <v>0</v>
      </c>
      <c r="T92" s="113">
        <f t="shared" si="4"/>
        <v>0</v>
      </c>
      <c r="U92" s="113">
        <f t="shared" si="5"/>
        <v>0</v>
      </c>
      <c r="V92" s="4"/>
      <c r="W92" s="4"/>
      <c r="X92" s="4"/>
      <c r="Y92" s="4"/>
      <c r="Z92" s="4"/>
    </row>
    <row r="93" spans="1:26" ht="14.25" customHeight="1">
      <c r="A93" s="256"/>
      <c r="B93" s="257"/>
      <c r="C93" s="112" t="str">
        <f>IF(OR($B93="ANP",$B93="DAER",$B93="CONSULTORIA DNIT",$B93="PREGÃO ELETRÔNICO",$B93="DMLU",$B93="DMAE",$B93="CEEE",$B93="EPTC",$B93="ORSE",$B93="SEINFRA",$B93="CREA",$B93="CAU",$B93="CEHOP",$B93="SIURB",$B93="DER-PR",$B93="SUDECAP",$B93=Aux.!$F$24,$B93=Aux.!$F$25),VLOOKUP($A93,#REF!,3,FALSE),IF($B93="SICRO EQUIP.",VLOOKUP($A93,#REF!,2,FALSE),IF($B93="CCU",VLOOKUP($A93,#REF!,2,FALSE),IF($B93="MERCADO",VLOOKUP($A93,#REF!,2,FALSE),IF($B93="PLEO",VLOOKUP($A93,#REF!,2,FALSE),IF($B93="SICRO",VLOOKUP($A93,#REF!,2,FALSE),IF($B93="SINAPI",IFERROR((VLOOKUP($A93,#REF!,2,FALSE)),(VLOOKUP($A93,#REF!,2,FALSE))),"-")))))))</f>
        <v>-</v>
      </c>
      <c r="D93" s="95" t="str">
        <f>IF(OR($B93="ANP",$B93="DAER",$B93="CONSULTORIA DNIT",$B93="PREGÃO ELETRÔNICO",$B93="DMLU",$B93="DMAE",$B93="CEEE",$B93="EPTC",$B93="ORSE",$B93="SEINFRA",$B93="CREA",$B93="CAU",$B93="CEHOP",$B93="SIURB",$B93="DER-PR",$B93="SUDECAP",$B93=Aux.!$F$24,$B93=Aux.!$F$25),VLOOKUP($A93,#REF!,4,FALSE),IF($B93="SICRO EQUIP.","H",IF($B93="CCU",VLOOKUP($A93,#REF!,3,FALSE),IF($B93="MERCADO",VLOOKUP($A93,#REF!,10,FALSE),IF($B93="PLEO",VLOOKUP($A93,#REF!,3,FALSE),IF($B93="SICRO",VLOOKUP($A93,#REF!,3,FALSE),IF($B93="SINAPI",IFERROR((VLOOKUP($A93,#REF!,3,FALSE)),(VLOOKUP($A93,#REF!,3,FALSE))),"-")))))))</f>
        <v>-</v>
      </c>
      <c r="E93" s="113" t="str">
        <f>IF(OR($B93="ANP",$B93="DAER",$B93="CONSULTORIA DNIT",$B93="PREGÃO ELETRÔNICO",$B93="DMLU",$B93="DMAE",$B93="CEEE",$B93="EPTC",$B93="ORSE",$B93="SEINFRA",$B93="CREA",$B93="CAU",$B93="CEHOP",$B93="SIURB",$B93="DER-PR",$B93="SUDECAP",$B93=Aux.!$F$24,$B93=Aux.!$F$25),VLOOKUP($A93,#REF!,6,FALSE),IF($B93="CCU",VLOOKUP($A93,#REF!,5,FALSE),IF($B93="MERCADO",VLOOKUP($A93,#REF!,7,FALSE),IF($B93="PLEO",VLOOKUP($A93,#REF!,4,FALSE),IF($B93="SICRO",VLOOKUP($A93,#REF!,5,FALSE),IF($B93="SINAPI",IFERROR((VLOOKUP($A93,#REF!,18,FALSE)),),"-"))))))</f>
        <v>-</v>
      </c>
      <c r="F93" s="113" t="str">
        <f>IF(OR($B93="ANP",$B93="DAER",$B93="CONSULTORIA DNIT",$B93="PREGÃO ELETRÔNICO",$B93="DMLU",$B93="DMAE",$B93="CEEE",$B93="EPTC",$B93="ORSE",$B93="SEINFRA",$B93="CREA",$B93="CAU",$B93="CEHOP",$B93="SIURB",$B93="DER-PR",$B93="SUDECAP",$B93=Aux.!$F$24,$B93=Aux.!$F$25),VLOOKUP($A93,#REF!,7,FALSE),IF($B93="CCU",VLOOKUP($A93,#REF!,6,FALSE),IF($B93="MERCADO",VLOOKUP($A93,#REF!,8,FALSE),IF($B93="PLEO",VLOOKUP($A93,#REF!,4,FALSE),IF($B93="SICRO",VLOOKUP($A93,#REF!,6,FALSE),IF($B93="SINAPI",IFERROR(SUM((VLOOKUP($A93,#REF!,14,FALSE)),VLOOKUP($A93,#REF!,20,FALSE),VLOOKUP($A93,#REF!,22,FALSE)),),"-"))))))</f>
        <v>-</v>
      </c>
      <c r="G93" s="113" t="str">
        <f>IF(OR($B93="ANP",$B93="DAER",$B93="CONSULTORIA DNIT",$B93="PREGÃO ELETRÔNICO",$B93="DMLU",$B93="DMAE",$B93="CEEE",$B93="EPTC",$B93="ORSE",$B93="SEINFRA",$B93="CREA",$B93="CAU",$B93="CEHOP",$B93="SIURB",$B93="DER-PR",$B93="SUDECAP",$B93=Aux.!$F$24,$B93=Aux.!$F$25),VLOOKUP($A93,#REF!,8,FALSE),IF($B93="CCU",VLOOKUP($A93,#REF!,7,FALSE),IF($B93="MERCADO",VLOOKUP($A93,#REF!,9,FALSE),IF($B93="PLEO",VLOOKUP($A93,#REF!,4,FALSE),IF($B93="SICRO",VLOOKUP($A93,#REF!,7,FALSE),IF($B93="SINAPI",IFERROR((VLOOKUP($A93,#REF!,16,FALSE)),(VLOOKUP($A93,#REF!,5,FALSE))),"-"))))))</f>
        <v>-</v>
      </c>
      <c r="H93" s="113" t="str">
        <f>IF(OR($B93="ANP",$B93="DAER",$B93="CONSULTORIA DNIT",$B93="PREGÃO ELETRÔNICO",$B93="DMLU",$B93="DMAE",$B93="CEEE",$B93="EPTC",$B93="ORSE",$B93="SEINFRA",$B93="CREA",$B93="CAU",$B93="CEHOP",$B93="SIURB",$B93="DER-PR",$B93="SUDECAP",$B93=Aux.!$F$24,$B93=Aux.!$F$25),VLOOKUP($A93,#REF!,5,FALSE),IF($B93="CCU",VLOOKUP($A93,#REF!,4,FALSE),IF($B93="MERCADO",VLOOKUP($A93,#REF!,6,FALSE),IF($B93="PLEO",VLOOKUP($A93,#REF!,4,FALSE),IF($B93="SICRO",VLOOKUP($A93,#REF!,4,FALSE),IF($B93="SINAPI",IFERROR((VLOOKUP($A93,#REF!,5,FALSE)),(VLOOKUP($A93,#REF!,5,FALSE))),"-"))))))</f>
        <v>-</v>
      </c>
      <c r="I93" s="114">
        <f>IF($B93="SICRO EQUIP.",VLOOKUP($A93,#REF!,10,FALSE),0)</f>
        <v>0</v>
      </c>
      <c r="J93" s="114">
        <f>IF($B93="SICRO EQUIP.",VLOOKUP($A93,#REF!,11,FALSE),0)</f>
        <v>0</v>
      </c>
      <c r="K93" s="258"/>
      <c r="L93" s="259"/>
      <c r="M93" s="115" t="e">
        <f>VLOOKUP($K93,Reajuste!$A$2:$BW$29,(MATCH($L93,Reajuste!$C$2:$BW$2,0)+2),FALSE)</f>
        <v>#N/A</v>
      </c>
      <c r="N93" s="259"/>
      <c r="O93" s="115" t="e">
        <f>VLOOKUP($K93,Reajuste!$A$2:$CW$29,(MATCH($N93,Reajuste!$C$2:$CW$2,0)+2),FALSE)</f>
        <v>#N/A</v>
      </c>
      <c r="P93" s="113">
        <f t="shared" si="0"/>
        <v>0</v>
      </c>
      <c r="Q93" s="113">
        <f t="shared" si="1"/>
        <v>0</v>
      </c>
      <c r="R93" s="113">
        <f t="shared" si="2"/>
        <v>0</v>
      </c>
      <c r="S93" s="113">
        <f t="shared" si="3"/>
        <v>0</v>
      </c>
      <c r="T93" s="113">
        <f t="shared" si="4"/>
        <v>0</v>
      </c>
      <c r="U93" s="113">
        <f t="shared" si="5"/>
        <v>0</v>
      </c>
      <c r="V93" s="4"/>
      <c r="W93" s="4"/>
      <c r="X93" s="4"/>
      <c r="Y93" s="4"/>
      <c r="Z93" s="4"/>
    </row>
    <row r="94" spans="1:26" ht="14.25" customHeight="1">
      <c r="A94" s="256"/>
      <c r="B94" s="257"/>
      <c r="C94" s="112" t="str">
        <f>IF(OR($B94="ANP",$B94="DAER",$B94="CONSULTORIA DNIT",$B94="PREGÃO ELETRÔNICO",$B94="DMLU",$B94="DMAE",$B94="CEEE",$B94="EPTC",$B94="ORSE",$B94="SEINFRA",$B94="CREA",$B94="CAU",$B94="CEHOP",$B94="SIURB",$B94="DER-PR",$B94="SUDECAP",$B94=Aux.!$F$24,$B94=Aux.!$F$25),VLOOKUP($A94,#REF!,3,FALSE),IF($B94="SICRO EQUIP.",VLOOKUP($A94,#REF!,2,FALSE),IF($B94="CCU",VLOOKUP($A94,#REF!,2,FALSE),IF($B94="MERCADO",VLOOKUP($A94,#REF!,2,FALSE),IF($B94="PLEO",VLOOKUP($A94,#REF!,2,FALSE),IF($B94="SICRO",VLOOKUP($A94,#REF!,2,FALSE),IF($B94="SINAPI",IFERROR((VLOOKUP($A94,#REF!,2,FALSE)),(VLOOKUP($A94,#REF!,2,FALSE))),"-")))))))</f>
        <v>-</v>
      </c>
      <c r="D94" s="95" t="str">
        <f>IF(OR($B94="ANP",$B94="DAER",$B94="CONSULTORIA DNIT",$B94="PREGÃO ELETRÔNICO",$B94="DMLU",$B94="DMAE",$B94="CEEE",$B94="EPTC",$B94="ORSE",$B94="SEINFRA",$B94="CREA",$B94="CAU",$B94="CEHOP",$B94="SIURB",$B94="DER-PR",$B94="SUDECAP",$B94=Aux.!$F$24,$B94=Aux.!$F$25),VLOOKUP($A94,#REF!,4,FALSE),IF($B94="SICRO EQUIP.","H",IF($B94="CCU",VLOOKUP($A94,#REF!,3,FALSE),IF($B94="MERCADO",VLOOKUP($A94,#REF!,10,FALSE),IF($B94="PLEO",VLOOKUP($A94,#REF!,3,FALSE),IF($B94="SICRO",VLOOKUP($A94,#REF!,3,FALSE),IF($B94="SINAPI",IFERROR((VLOOKUP($A94,#REF!,3,FALSE)),(VLOOKUP($A94,#REF!,3,FALSE))),"-")))))))</f>
        <v>-</v>
      </c>
      <c r="E94" s="113" t="str">
        <f>IF(OR($B94="ANP",$B94="DAER",$B94="CONSULTORIA DNIT",$B94="PREGÃO ELETRÔNICO",$B94="DMLU",$B94="DMAE",$B94="CEEE",$B94="EPTC",$B94="ORSE",$B94="SEINFRA",$B94="CREA",$B94="CAU",$B94="CEHOP",$B94="SIURB",$B94="DER-PR",$B94="SUDECAP",$B94=Aux.!$F$24,$B94=Aux.!$F$25),VLOOKUP($A94,#REF!,6,FALSE),IF($B94="CCU",VLOOKUP($A94,#REF!,5,FALSE),IF($B94="MERCADO",VLOOKUP($A94,#REF!,7,FALSE),IF($B94="PLEO",VLOOKUP($A94,#REF!,4,FALSE),IF($B94="SICRO",VLOOKUP($A94,#REF!,5,FALSE),IF($B94="SINAPI",IFERROR((VLOOKUP($A94,#REF!,18,FALSE)),),"-"))))))</f>
        <v>-</v>
      </c>
      <c r="F94" s="113" t="str">
        <f>IF(OR($B94="ANP",$B94="DAER",$B94="CONSULTORIA DNIT",$B94="PREGÃO ELETRÔNICO",$B94="DMLU",$B94="DMAE",$B94="CEEE",$B94="EPTC",$B94="ORSE",$B94="SEINFRA",$B94="CREA",$B94="CAU",$B94="CEHOP",$B94="SIURB",$B94="DER-PR",$B94="SUDECAP",$B94=Aux.!$F$24,$B94=Aux.!$F$25),VLOOKUP($A94,#REF!,7,FALSE),IF($B94="CCU",VLOOKUP($A94,#REF!,6,FALSE),IF($B94="MERCADO",VLOOKUP($A94,#REF!,8,FALSE),IF($B94="PLEO",VLOOKUP($A94,#REF!,4,FALSE),IF($B94="SICRO",VLOOKUP($A94,#REF!,6,FALSE),IF($B94="SINAPI",IFERROR(SUM((VLOOKUP($A94,#REF!,14,FALSE)),VLOOKUP($A94,#REF!,20,FALSE),VLOOKUP($A94,#REF!,22,FALSE)),),"-"))))))</f>
        <v>-</v>
      </c>
      <c r="G94" s="113" t="str">
        <f>IF(OR($B94="ANP",$B94="DAER",$B94="CONSULTORIA DNIT",$B94="PREGÃO ELETRÔNICO",$B94="DMLU",$B94="DMAE",$B94="CEEE",$B94="EPTC",$B94="ORSE",$B94="SEINFRA",$B94="CREA",$B94="CAU",$B94="CEHOP",$B94="SIURB",$B94="DER-PR",$B94="SUDECAP",$B94=Aux.!$F$24,$B94=Aux.!$F$25),VLOOKUP($A94,#REF!,8,FALSE),IF($B94="CCU",VLOOKUP($A94,#REF!,7,FALSE),IF($B94="MERCADO",VLOOKUP($A94,#REF!,9,FALSE),IF($B94="PLEO",VLOOKUP($A94,#REF!,4,FALSE),IF($B94="SICRO",VLOOKUP($A94,#REF!,7,FALSE),IF($B94="SINAPI",IFERROR((VLOOKUP($A94,#REF!,16,FALSE)),(VLOOKUP($A94,#REF!,5,FALSE))),"-"))))))</f>
        <v>-</v>
      </c>
      <c r="H94" s="113" t="str">
        <f>IF(OR($B94="ANP",$B94="DAER",$B94="CONSULTORIA DNIT",$B94="PREGÃO ELETRÔNICO",$B94="DMLU",$B94="DMAE",$B94="CEEE",$B94="EPTC",$B94="ORSE",$B94="SEINFRA",$B94="CREA",$B94="CAU",$B94="CEHOP",$B94="SIURB",$B94="DER-PR",$B94="SUDECAP",$B94=Aux.!$F$24,$B94=Aux.!$F$25),VLOOKUP($A94,#REF!,5,FALSE),IF($B94="CCU",VLOOKUP($A94,#REF!,4,FALSE),IF($B94="MERCADO",VLOOKUP($A94,#REF!,6,FALSE),IF($B94="PLEO",VLOOKUP($A94,#REF!,4,FALSE),IF($B94="SICRO",VLOOKUP($A94,#REF!,4,FALSE),IF($B94="SINAPI",IFERROR((VLOOKUP($A94,#REF!,5,FALSE)),(VLOOKUP($A94,#REF!,5,FALSE))),"-"))))))</f>
        <v>-</v>
      </c>
      <c r="I94" s="114">
        <f>IF($B94="SICRO EQUIP.",VLOOKUP($A94,#REF!,10,FALSE),0)</f>
        <v>0</v>
      </c>
      <c r="J94" s="114">
        <f>IF($B94="SICRO EQUIP.",VLOOKUP($A94,#REF!,11,FALSE),0)</f>
        <v>0</v>
      </c>
      <c r="K94" s="258"/>
      <c r="L94" s="259"/>
      <c r="M94" s="115" t="e">
        <f>VLOOKUP($K94,Reajuste!$A$2:$BW$29,(MATCH($L94,Reajuste!$C$2:$BW$2,0)+2),FALSE)</f>
        <v>#N/A</v>
      </c>
      <c r="N94" s="259"/>
      <c r="O94" s="115" t="e">
        <f>VLOOKUP($K94,Reajuste!$A$2:$CW$29,(MATCH($N94,Reajuste!$C$2:$CW$2,0)+2),FALSE)</f>
        <v>#N/A</v>
      </c>
      <c r="P94" s="113">
        <f t="shared" si="0"/>
        <v>0</v>
      </c>
      <c r="Q94" s="113">
        <f t="shared" si="1"/>
        <v>0</v>
      </c>
      <c r="R94" s="113">
        <f t="shared" si="2"/>
        <v>0</v>
      </c>
      <c r="S94" s="113">
        <f t="shared" si="3"/>
        <v>0</v>
      </c>
      <c r="T94" s="113">
        <f t="shared" si="4"/>
        <v>0</v>
      </c>
      <c r="U94" s="113">
        <f t="shared" si="5"/>
        <v>0</v>
      </c>
      <c r="V94" s="4"/>
      <c r="W94" s="4"/>
      <c r="X94" s="4"/>
      <c r="Y94" s="4"/>
      <c r="Z94" s="4"/>
    </row>
    <row r="95" spans="1:26" ht="14.25" customHeight="1">
      <c r="A95" s="256"/>
      <c r="B95" s="257"/>
      <c r="C95" s="112" t="str">
        <f>IF(OR($B95="ANP",$B95="DAER",$B95="CONSULTORIA DNIT",$B95="PREGÃO ELETRÔNICO",$B95="DMLU",$B95="DMAE",$B95="CEEE",$B95="EPTC",$B95="ORSE",$B95="SEINFRA",$B95="CREA",$B95="CAU",$B95="CEHOP",$B95="SIURB",$B95="DER-PR",$B95="SUDECAP",$B95=Aux.!$F$24,$B95=Aux.!$F$25),VLOOKUP($A95,#REF!,3,FALSE),IF($B95="SICRO EQUIP.",VLOOKUP($A95,#REF!,2,FALSE),IF($B95="CCU",VLOOKUP($A95,#REF!,2,FALSE),IF($B95="MERCADO",VLOOKUP($A95,#REF!,2,FALSE),IF($B95="PLEO",VLOOKUP($A95,#REF!,2,FALSE),IF($B95="SICRO",VLOOKUP($A95,#REF!,2,FALSE),IF($B95="SINAPI",IFERROR((VLOOKUP($A95,#REF!,2,FALSE)),(VLOOKUP($A95,#REF!,2,FALSE))),"-")))))))</f>
        <v>-</v>
      </c>
      <c r="D95" s="95" t="str">
        <f>IF(OR($B95="ANP",$B95="DAER",$B95="CONSULTORIA DNIT",$B95="PREGÃO ELETRÔNICO",$B95="DMLU",$B95="DMAE",$B95="CEEE",$B95="EPTC",$B95="ORSE",$B95="SEINFRA",$B95="CREA",$B95="CAU",$B95="CEHOP",$B95="SIURB",$B95="DER-PR",$B95="SUDECAP",$B95=Aux.!$F$24,$B95=Aux.!$F$25),VLOOKUP($A95,#REF!,4,FALSE),IF($B95="SICRO EQUIP.","H",IF($B95="CCU",VLOOKUP($A95,#REF!,3,FALSE),IF($B95="MERCADO",VLOOKUP($A95,#REF!,10,FALSE),IF($B95="PLEO",VLOOKUP($A95,#REF!,3,FALSE),IF($B95="SICRO",VLOOKUP($A95,#REF!,3,FALSE),IF($B95="SINAPI",IFERROR((VLOOKUP($A95,#REF!,3,FALSE)),(VLOOKUP($A95,#REF!,3,FALSE))),"-")))))))</f>
        <v>-</v>
      </c>
      <c r="E95" s="113" t="str">
        <f>IF(OR($B95="ANP",$B95="DAER",$B95="CONSULTORIA DNIT",$B95="PREGÃO ELETRÔNICO",$B95="DMLU",$B95="DMAE",$B95="CEEE",$B95="EPTC",$B95="ORSE",$B95="SEINFRA",$B95="CREA",$B95="CAU",$B95="CEHOP",$B95="SIURB",$B95="DER-PR",$B95="SUDECAP",$B95=Aux.!$F$24,$B95=Aux.!$F$25),VLOOKUP($A95,#REF!,6,FALSE),IF($B95="CCU",VLOOKUP($A95,#REF!,5,FALSE),IF($B95="MERCADO",VLOOKUP($A95,#REF!,7,FALSE),IF($B95="PLEO",VLOOKUP($A95,#REF!,4,FALSE),IF($B95="SICRO",VLOOKUP($A95,#REF!,5,FALSE),IF($B95="SINAPI",IFERROR((VLOOKUP($A95,#REF!,18,FALSE)),),"-"))))))</f>
        <v>-</v>
      </c>
      <c r="F95" s="113" t="str">
        <f>IF(OR($B95="ANP",$B95="DAER",$B95="CONSULTORIA DNIT",$B95="PREGÃO ELETRÔNICO",$B95="DMLU",$B95="DMAE",$B95="CEEE",$B95="EPTC",$B95="ORSE",$B95="SEINFRA",$B95="CREA",$B95="CAU",$B95="CEHOP",$B95="SIURB",$B95="DER-PR",$B95="SUDECAP",$B95=Aux.!$F$24,$B95=Aux.!$F$25),VLOOKUP($A95,#REF!,7,FALSE),IF($B95="CCU",VLOOKUP($A95,#REF!,6,FALSE),IF($B95="MERCADO",VLOOKUP($A95,#REF!,8,FALSE),IF($B95="PLEO",VLOOKUP($A95,#REF!,4,FALSE),IF($B95="SICRO",VLOOKUP($A95,#REF!,6,FALSE),IF($B95="SINAPI",IFERROR(SUM((VLOOKUP($A95,#REF!,14,FALSE)),VLOOKUP($A95,#REF!,20,FALSE),VLOOKUP($A95,#REF!,22,FALSE)),),"-"))))))</f>
        <v>-</v>
      </c>
      <c r="G95" s="113" t="str">
        <f>IF(OR($B95="ANP",$B95="DAER",$B95="CONSULTORIA DNIT",$B95="PREGÃO ELETRÔNICO",$B95="DMLU",$B95="DMAE",$B95="CEEE",$B95="EPTC",$B95="ORSE",$B95="SEINFRA",$B95="CREA",$B95="CAU",$B95="CEHOP",$B95="SIURB",$B95="DER-PR",$B95="SUDECAP",$B95=Aux.!$F$24,$B95=Aux.!$F$25),VLOOKUP($A95,#REF!,8,FALSE),IF($B95="CCU",VLOOKUP($A95,#REF!,7,FALSE),IF($B95="MERCADO",VLOOKUP($A95,#REF!,9,FALSE),IF($B95="PLEO",VLOOKUP($A95,#REF!,4,FALSE),IF($B95="SICRO",VLOOKUP($A95,#REF!,7,FALSE),IF($B95="SINAPI",IFERROR((VLOOKUP($A95,#REF!,16,FALSE)),(VLOOKUP($A95,#REF!,5,FALSE))),"-"))))))</f>
        <v>-</v>
      </c>
      <c r="H95" s="113" t="str">
        <f>IF(OR($B95="ANP",$B95="DAER",$B95="CONSULTORIA DNIT",$B95="PREGÃO ELETRÔNICO",$B95="DMLU",$B95="DMAE",$B95="CEEE",$B95="EPTC",$B95="ORSE",$B95="SEINFRA",$B95="CREA",$B95="CAU",$B95="CEHOP",$B95="SIURB",$B95="DER-PR",$B95="SUDECAP",$B95=Aux.!$F$24,$B95=Aux.!$F$25),VLOOKUP($A95,#REF!,5,FALSE),IF($B95="CCU",VLOOKUP($A95,#REF!,4,FALSE),IF($B95="MERCADO",VLOOKUP($A95,#REF!,6,FALSE),IF($B95="PLEO",VLOOKUP($A95,#REF!,4,FALSE),IF($B95="SICRO",VLOOKUP($A95,#REF!,4,FALSE),IF($B95="SINAPI",IFERROR((VLOOKUP($A95,#REF!,5,FALSE)),(VLOOKUP($A95,#REF!,5,FALSE))),"-"))))))</f>
        <v>-</v>
      </c>
      <c r="I95" s="114">
        <f>IF($B95="SICRO EQUIP.",VLOOKUP($A95,#REF!,10,FALSE),0)</f>
        <v>0</v>
      </c>
      <c r="J95" s="114">
        <f>IF($B95="SICRO EQUIP.",VLOOKUP($A95,#REF!,11,FALSE),0)</f>
        <v>0</v>
      </c>
      <c r="K95" s="258"/>
      <c r="L95" s="259"/>
      <c r="M95" s="115" t="e">
        <f>VLOOKUP($K95,Reajuste!$A$2:$BW$29,(MATCH($L95,Reajuste!$C$2:$BW$2,0)+2),FALSE)</f>
        <v>#N/A</v>
      </c>
      <c r="N95" s="259"/>
      <c r="O95" s="115" t="e">
        <f>VLOOKUP($K95,Reajuste!$A$2:$CW$29,(MATCH($N95,Reajuste!$C$2:$CW$2,0)+2),FALSE)</f>
        <v>#N/A</v>
      </c>
      <c r="P95" s="113">
        <f t="shared" si="0"/>
        <v>0</v>
      </c>
      <c r="Q95" s="113">
        <f t="shared" si="1"/>
        <v>0</v>
      </c>
      <c r="R95" s="113">
        <f t="shared" si="2"/>
        <v>0</v>
      </c>
      <c r="S95" s="113">
        <f t="shared" si="3"/>
        <v>0</v>
      </c>
      <c r="T95" s="113">
        <f t="shared" si="4"/>
        <v>0</v>
      </c>
      <c r="U95" s="113">
        <f t="shared" si="5"/>
        <v>0</v>
      </c>
      <c r="V95" s="4"/>
      <c r="W95" s="4"/>
      <c r="X95" s="4"/>
      <c r="Y95" s="4"/>
      <c r="Z95" s="4"/>
    </row>
    <row r="96" spans="1:26" ht="14.25" customHeight="1">
      <c r="A96" s="256"/>
      <c r="B96" s="257"/>
      <c r="C96" s="112" t="str">
        <f>IF(OR($B96="ANP",$B96="DAER",$B96="CONSULTORIA DNIT",$B96="PREGÃO ELETRÔNICO",$B96="DMLU",$B96="DMAE",$B96="CEEE",$B96="EPTC",$B96="ORSE",$B96="SEINFRA",$B96="CREA",$B96="CAU",$B96="CEHOP",$B96="SIURB",$B96="DER-PR",$B96="SUDECAP",$B96=Aux.!$F$24,$B96=Aux.!$F$25),VLOOKUP($A96,#REF!,3,FALSE),IF($B96="SICRO EQUIP.",VLOOKUP($A96,#REF!,2,FALSE),IF($B96="CCU",VLOOKUP($A96,#REF!,2,FALSE),IF($B96="MERCADO",VLOOKUP($A96,#REF!,2,FALSE),IF($B96="PLEO",VLOOKUP($A96,#REF!,2,FALSE),IF($B96="SICRO",VLOOKUP($A96,#REF!,2,FALSE),IF($B96="SINAPI",IFERROR((VLOOKUP($A96,#REF!,2,FALSE)),(VLOOKUP($A96,#REF!,2,FALSE))),"-")))))))</f>
        <v>-</v>
      </c>
      <c r="D96" s="95" t="str">
        <f>IF(OR($B96="ANP",$B96="DAER",$B96="CONSULTORIA DNIT",$B96="PREGÃO ELETRÔNICO",$B96="DMLU",$B96="DMAE",$B96="CEEE",$B96="EPTC",$B96="ORSE",$B96="SEINFRA",$B96="CREA",$B96="CAU",$B96="CEHOP",$B96="SIURB",$B96="DER-PR",$B96="SUDECAP",$B96=Aux.!$F$24,$B96=Aux.!$F$25),VLOOKUP($A96,#REF!,4,FALSE),IF($B96="SICRO EQUIP.","H",IF($B96="CCU",VLOOKUP($A96,#REF!,3,FALSE),IF($B96="MERCADO",VLOOKUP($A96,#REF!,10,FALSE),IF($B96="PLEO",VLOOKUP($A96,#REF!,3,FALSE),IF($B96="SICRO",VLOOKUP($A96,#REF!,3,FALSE),IF($B96="SINAPI",IFERROR((VLOOKUP($A96,#REF!,3,FALSE)),(VLOOKUP($A96,#REF!,3,FALSE))),"-")))))))</f>
        <v>-</v>
      </c>
      <c r="E96" s="113" t="str">
        <f>IF(OR($B96="ANP",$B96="DAER",$B96="CONSULTORIA DNIT",$B96="PREGÃO ELETRÔNICO",$B96="DMLU",$B96="DMAE",$B96="CEEE",$B96="EPTC",$B96="ORSE",$B96="SEINFRA",$B96="CREA",$B96="CAU",$B96="CEHOP",$B96="SIURB",$B96="DER-PR",$B96="SUDECAP",$B96=Aux.!$F$24,$B96=Aux.!$F$25),VLOOKUP($A96,#REF!,6,FALSE),IF($B96="CCU",VLOOKUP($A96,#REF!,5,FALSE),IF($B96="MERCADO",VLOOKUP($A96,#REF!,7,FALSE),IF($B96="PLEO",VLOOKUP($A96,#REF!,4,FALSE),IF($B96="SICRO",VLOOKUP($A96,#REF!,5,FALSE),IF($B96="SINAPI",IFERROR((VLOOKUP($A96,#REF!,18,FALSE)),),"-"))))))</f>
        <v>-</v>
      </c>
      <c r="F96" s="113" t="str">
        <f>IF(OR($B96="ANP",$B96="DAER",$B96="CONSULTORIA DNIT",$B96="PREGÃO ELETRÔNICO",$B96="DMLU",$B96="DMAE",$B96="CEEE",$B96="EPTC",$B96="ORSE",$B96="SEINFRA",$B96="CREA",$B96="CAU",$B96="CEHOP",$B96="SIURB",$B96="DER-PR",$B96="SUDECAP",$B96=Aux.!$F$24,$B96=Aux.!$F$25),VLOOKUP($A96,#REF!,7,FALSE),IF($B96="CCU",VLOOKUP($A96,#REF!,6,FALSE),IF($B96="MERCADO",VLOOKUP($A96,#REF!,8,FALSE),IF($B96="PLEO",VLOOKUP($A96,#REF!,4,FALSE),IF($B96="SICRO",VLOOKUP($A96,#REF!,6,FALSE),IF($B96="SINAPI",IFERROR(SUM((VLOOKUP($A96,#REF!,14,FALSE)),VLOOKUP($A96,#REF!,20,FALSE),VLOOKUP($A96,#REF!,22,FALSE)),),"-"))))))</f>
        <v>-</v>
      </c>
      <c r="G96" s="113" t="str">
        <f>IF(OR($B96="ANP",$B96="DAER",$B96="CONSULTORIA DNIT",$B96="PREGÃO ELETRÔNICO",$B96="DMLU",$B96="DMAE",$B96="CEEE",$B96="EPTC",$B96="ORSE",$B96="SEINFRA",$B96="CREA",$B96="CAU",$B96="CEHOP",$B96="SIURB",$B96="DER-PR",$B96="SUDECAP",$B96=Aux.!$F$24,$B96=Aux.!$F$25),VLOOKUP($A96,#REF!,8,FALSE),IF($B96="CCU",VLOOKUP($A96,#REF!,7,FALSE),IF($B96="MERCADO",VLOOKUP($A96,#REF!,9,FALSE),IF($B96="PLEO",VLOOKUP($A96,#REF!,4,FALSE),IF($B96="SICRO",VLOOKUP($A96,#REF!,7,FALSE),IF($B96="SINAPI",IFERROR((VLOOKUP($A96,#REF!,16,FALSE)),(VLOOKUP($A96,#REF!,5,FALSE))),"-"))))))</f>
        <v>-</v>
      </c>
      <c r="H96" s="113" t="str">
        <f>IF(OR($B96="ANP",$B96="DAER",$B96="CONSULTORIA DNIT",$B96="PREGÃO ELETRÔNICO",$B96="DMLU",$B96="DMAE",$B96="CEEE",$B96="EPTC",$B96="ORSE",$B96="SEINFRA",$B96="CREA",$B96="CAU",$B96="CEHOP",$B96="SIURB",$B96="DER-PR",$B96="SUDECAP",$B96=Aux.!$F$24,$B96=Aux.!$F$25),VLOOKUP($A96,#REF!,5,FALSE),IF($B96="CCU",VLOOKUP($A96,#REF!,4,FALSE),IF($B96="MERCADO",VLOOKUP($A96,#REF!,6,FALSE),IF($B96="PLEO",VLOOKUP($A96,#REF!,4,FALSE),IF($B96="SICRO",VLOOKUP($A96,#REF!,4,FALSE),IF($B96="SINAPI",IFERROR((VLOOKUP($A96,#REF!,5,FALSE)),(VLOOKUP($A96,#REF!,5,FALSE))),"-"))))))</f>
        <v>-</v>
      </c>
      <c r="I96" s="114">
        <f>IF($B96="SICRO EQUIP.",VLOOKUP($A96,#REF!,10,FALSE),0)</f>
        <v>0</v>
      </c>
      <c r="J96" s="114">
        <f>IF($B96="SICRO EQUIP.",VLOOKUP($A96,#REF!,11,FALSE),0)</f>
        <v>0</v>
      </c>
      <c r="K96" s="258"/>
      <c r="L96" s="259"/>
      <c r="M96" s="115" t="e">
        <f>VLOOKUP($K96,Reajuste!$A$2:$BW$29,(MATCH($L96,Reajuste!$C$2:$BW$2,0)+2),FALSE)</f>
        <v>#N/A</v>
      </c>
      <c r="N96" s="259"/>
      <c r="O96" s="115" t="e">
        <f>VLOOKUP($K96,Reajuste!$A$2:$CW$29,(MATCH($N96,Reajuste!$C$2:$CW$2,0)+2),FALSE)</f>
        <v>#N/A</v>
      </c>
      <c r="P96" s="113">
        <f t="shared" si="0"/>
        <v>0</v>
      </c>
      <c r="Q96" s="113">
        <f t="shared" si="1"/>
        <v>0</v>
      </c>
      <c r="R96" s="113">
        <f t="shared" si="2"/>
        <v>0</v>
      </c>
      <c r="S96" s="113">
        <f t="shared" si="3"/>
        <v>0</v>
      </c>
      <c r="T96" s="113">
        <f t="shared" si="4"/>
        <v>0</v>
      </c>
      <c r="U96" s="113">
        <f t="shared" si="5"/>
        <v>0</v>
      </c>
      <c r="V96" s="4"/>
      <c r="W96" s="4"/>
      <c r="X96" s="4"/>
      <c r="Y96" s="4"/>
      <c r="Z96" s="4"/>
    </row>
    <row r="97" spans="1:26" ht="14.25" customHeight="1">
      <c r="A97" s="256"/>
      <c r="B97" s="257"/>
      <c r="C97" s="112" t="str">
        <f>IF(OR($B97="ANP",$B97="DAER",$B97="CONSULTORIA DNIT",$B97="PREGÃO ELETRÔNICO",$B97="DMLU",$B97="DMAE",$B97="CEEE",$B97="EPTC",$B97="ORSE",$B97="SEINFRA",$B97="CREA",$B97="CAU",$B97="CEHOP",$B97="SIURB",$B97="DER-PR",$B97="SUDECAP",$B97=Aux.!$F$24,$B97=Aux.!$F$25),VLOOKUP($A97,#REF!,3,FALSE),IF($B97="SICRO EQUIP.",VLOOKUP($A97,#REF!,2,FALSE),IF($B97="CCU",VLOOKUP($A97,#REF!,2,FALSE),IF($B97="MERCADO",VLOOKUP($A97,#REF!,2,FALSE),IF($B97="PLEO",VLOOKUP($A97,#REF!,2,FALSE),IF($B97="SICRO",VLOOKUP($A97,#REF!,2,FALSE),IF($B97="SINAPI",IFERROR((VLOOKUP($A97,#REF!,2,FALSE)),(VLOOKUP($A97,#REF!,2,FALSE))),"-")))))))</f>
        <v>-</v>
      </c>
      <c r="D97" s="95" t="str">
        <f>IF(OR($B97="ANP",$B97="DAER",$B97="CONSULTORIA DNIT",$B97="PREGÃO ELETRÔNICO",$B97="DMLU",$B97="DMAE",$B97="CEEE",$B97="EPTC",$B97="ORSE",$B97="SEINFRA",$B97="CREA",$B97="CAU",$B97="CEHOP",$B97="SIURB",$B97="DER-PR",$B97="SUDECAP",$B97=Aux.!$F$24,$B97=Aux.!$F$25),VLOOKUP($A97,#REF!,4,FALSE),IF($B97="SICRO EQUIP.","H",IF($B97="CCU",VLOOKUP($A97,#REF!,3,FALSE),IF($B97="MERCADO",VLOOKUP($A97,#REF!,10,FALSE),IF($B97="PLEO",VLOOKUP($A97,#REF!,3,FALSE),IF($B97="SICRO",VLOOKUP($A97,#REF!,3,FALSE),IF($B97="SINAPI",IFERROR((VLOOKUP($A97,#REF!,3,FALSE)),(VLOOKUP($A97,#REF!,3,FALSE))),"-")))))))</f>
        <v>-</v>
      </c>
      <c r="E97" s="113" t="str">
        <f>IF(OR($B97="ANP",$B97="DAER",$B97="CONSULTORIA DNIT",$B97="PREGÃO ELETRÔNICO",$B97="DMLU",$B97="DMAE",$B97="CEEE",$B97="EPTC",$B97="ORSE",$B97="SEINFRA",$B97="CREA",$B97="CAU",$B97="CEHOP",$B97="SIURB",$B97="DER-PR",$B97="SUDECAP",$B97=Aux.!$F$24,$B97=Aux.!$F$25),VLOOKUP($A97,#REF!,6,FALSE),IF($B97="CCU",VLOOKUP($A97,#REF!,5,FALSE),IF($B97="MERCADO",VLOOKUP($A97,#REF!,7,FALSE),IF($B97="PLEO",VLOOKUP($A97,#REF!,4,FALSE),IF($B97="SICRO",VLOOKUP($A97,#REF!,5,FALSE),IF($B97="SINAPI",IFERROR((VLOOKUP($A97,#REF!,18,FALSE)),),"-"))))))</f>
        <v>-</v>
      </c>
      <c r="F97" s="113" t="str">
        <f>IF(OR($B97="ANP",$B97="DAER",$B97="CONSULTORIA DNIT",$B97="PREGÃO ELETRÔNICO",$B97="DMLU",$B97="DMAE",$B97="CEEE",$B97="EPTC",$B97="ORSE",$B97="SEINFRA",$B97="CREA",$B97="CAU",$B97="CEHOP",$B97="SIURB",$B97="DER-PR",$B97="SUDECAP",$B97=Aux.!$F$24,$B97=Aux.!$F$25),VLOOKUP($A97,#REF!,7,FALSE),IF($B97="CCU",VLOOKUP($A97,#REF!,6,FALSE),IF($B97="MERCADO",VLOOKUP($A97,#REF!,8,FALSE),IF($B97="PLEO",VLOOKUP($A97,#REF!,4,FALSE),IF($B97="SICRO",VLOOKUP($A97,#REF!,6,FALSE),IF($B97="SINAPI",IFERROR(SUM((VLOOKUP($A97,#REF!,14,FALSE)),VLOOKUP($A97,#REF!,20,FALSE),VLOOKUP($A97,#REF!,22,FALSE)),),"-"))))))</f>
        <v>-</v>
      </c>
      <c r="G97" s="113" t="str">
        <f>IF(OR($B97="ANP",$B97="DAER",$B97="CONSULTORIA DNIT",$B97="PREGÃO ELETRÔNICO",$B97="DMLU",$B97="DMAE",$B97="CEEE",$B97="EPTC",$B97="ORSE",$B97="SEINFRA",$B97="CREA",$B97="CAU",$B97="CEHOP",$B97="SIURB",$B97="DER-PR",$B97="SUDECAP",$B97=Aux.!$F$24,$B97=Aux.!$F$25),VLOOKUP($A97,#REF!,8,FALSE),IF($B97="CCU",VLOOKUP($A97,#REF!,7,FALSE),IF($B97="MERCADO",VLOOKUP($A97,#REF!,9,FALSE),IF($B97="PLEO",VLOOKUP($A97,#REF!,4,FALSE),IF($B97="SICRO",VLOOKUP($A97,#REF!,7,FALSE),IF($B97="SINAPI",IFERROR((VLOOKUP($A97,#REF!,16,FALSE)),(VLOOKUP($A97,#REF!,5,FALSE))),"-"))))))</f>
        <v>-</v>
      </c>
      <c r="H97" s="113" t="str">
        <f>IF(OR($B97="ANP",$B97="DAER",$B97="CONSULTORIA DNIT",$B97="PREGÃO ELETRÔNICO",$B97="DMLU",$B97="DMAE",$B97="CEEE",$B97="EPTC",$B97="ORSE",$B97="SEINFRA",$B97="CREA",$B97="CAU",$B97="CEHOP",$B97="SIURB",$B97="DER-PR",$B97="SUDECAP",$B97=Aux.!$F$24,$B97=Aux.!$F$25),VLOOKUP($A97,#REF!,5,FALSE),IF($B97="CCU",VLOOKUP($A97,#REF!,4,FALSE),IF($B97="MERCADO",VLOOKUP($A97,#REF!,6,FALSE),IF($B97="PLEO",VLOOKUP($A97,#REF!,4,FALSE),IF($B97="SICRO",VLOOKUP($A97,#REF!,4,FALSE),IF($B97="SINAPI",IFERROR((VLOOKUP($A97,#REF!,5,FALSE)),(VLOOKUP($A97,#REF!,5,FALSE))),"-"))))))</f>
        <v>-</v>
      </c>
      <c r="I97" s="114">
        <f>IF($B97="SICRO EQUIP.",VLOOKUP($A97,#REF!,10,FALSE),0)</f>
        <v>0</v>
      </c>
      <c r="J97" s="114">
        <f>IF($B97="SICRO EQUIP.",VLOOKUP($A97,#REF!,11,FALSE),0)</f>
        <v>0</v>
      </c>
      <c r="K97" s="258"/>
      <c r="L97" s="259"/>
      <c r="M97" s="115" t="e">
        <f>VLOOKUP($K97,Reajuste!$A$2:$BW$29,(MATCH($L97,Reajuste!$C$2:$BW$2,0)+2),FALSE)</f>
        <v>#N/A</v>
      </c>
      <c r="N97" s="259"/>
      <c r="O97" s="115" t="e">
        <f>VLOOKUP($K97,Reajuste!$A$2:$CW$29,(MATCH($N97,Reajuste!$C$2:$CW$2,0)+2),FALSE)</f>
        <v>#N/A</v>
      </c>
      <c r="P97" s="113">
        <f t="shared" si="0"/>
        <v>0</v>
      </c>
      <c r="Q97" s="113">
        <f t="shared" si="1"/>
        <v>0</v>
      </c>
      <c r="R97" s="113">
        <f t="shared" si="2"/>
        <v>0</v>
      </c>
      <c r="S97" s="113">
        <f t="shared" si="3"/>
        <v>0</v>
      </c>
      <c r="T97" s="113">
        <f t="shared" si="4"/>
        <v>0</v>
      </c>
      <c r="U97" s="113">
        <f t="shared" si="5"/>
        <v>0</v>
      </c>
      <c r="V97" s="4"/>
      <c r="W97" s="4"/>
      <c r="X97" s="4"/>
      <c r="Y97" s="4"/>
      <c r="Z97" s="4"/>
    </row>
    <row r="98" spans="1:26" ht="14.25" customHeight="1">
      <c r="A98" s="256"/>
      <c r="B98" s="257"/>
      <c r="C98" s="112" t="str">
        <f>IF(OR($B98="ANP",$B98="DAER",$B98="CONSULTORIA DNIT",$B98="PREGÃO ELETRÔNICO",$B98="DMLU",$B98="DMAE",$B98="CEEE",$B98="EPTC",$B98="ORSE",$B98="SEINFRA",$B98="CREA",$B98="CAU",$B98="CEHOP",$B98="SIURB",$B98="DER-PR",$B98="SUDECAP",$B98=Aux.!$F$24,$B98=Aux.!$F$25),VLOOKUP($A98,#REF!,3,FALSE),IF($B98="SICRO EQUIP.",VLOOKUP($A98,#REF!,2,FALSE),IF($B98="CCU",VLOOKUP($A98,#REF!,2,FALSE),IF($B98="MERCADO",VLOOKUP($A98,#REF!,2,FALSE),IF($B98="PLEO",VLOOKUP($A98,#REF!,2,FALSE),IF($B98="SICRO",VLOOKUP($A98,#REF!,2,FALSE),IF($B98="SINAPI",IFERROR((VLOOKUP($A98,#REF!,2,FALSE)),(VLOOKUP($A98,#REF!,2,FALSE))),"-")))))))</f>
        <v>-</v>
      </c>
      <c r="D98" s="95" t="str">
        <f>IF(OR($B98="ANP",$B98="DAER",$B98="CONSULTORIA DNIT",$B98="PREGÃO ELETRÔNICO",$B98="DMLU",$B98="DMAE",$B98="CEEE",$B98="EPTC",$B98="ORSE",$B98="SEINFRA",$B98="CREA",$B98="CAU",$B98="CEHOP",$B98="SIURB",$B98="DER-PR",$B98="SUDECAP",$B98=Aux.!$F$24,$B98=Aux.!$F$25),VLOOKUP($A98,#REF!,4,FALSE),IF($B98="SICRO EQUIP.","H",IF($B98="CCU",VLOOKUP($A98,#REF!,3,FALSE),IF($B98="MERCADO",VLOOKUP($A98,#REF!,10,FALSE),IF($B98="PLEO",VLOOKUP($A98,#REF!,3,FALSE),IF($B98="SICRO",VLOOKUP($A98,#REF!,3,FALSE),IF($B98="SINAPI",IFERROR((VLOOKUP($A98,#REF!,3,FALSE)),(VLOOKUP($A98,#REF!,3,FALSE))),"-")))))))</f>
        <v>-</v>
      </c>
      <c r="E98" s="113" t="str">
        <f>IF(OR($B98="ANP",$B98="DAER",$B98="CONSULTORIA DNIT",$B98="PREGÃO ELETRÔNICO",$B98="DMLU",$B98="DMAE",$B98="CEEE",$B98="EPTC",$B98="ORSE",$B98="SEINFRA",$B98="CREA",$B98="CAU",$B98="CEHOP",$B98="SIURB",$B98="DER-PR",$B98="SUDECAP",$B98=Aux.!$F$24,$B98=Aux.!$F$25),VLOOKUP($A98,#REF!,6,FALSE),IF($B98="CCU",VLOOKUP($A98,#REF!,5,FALSE),IF($B98="MERCADO",VLOOKUP($A98,#REF!,7,FALSE),IF($B98="PLEO",VLOOKUP($A98,#REF!,4,FALSE),IF($B98="SICRO",VLOOKUP($A98,#REF!,5,FALSE),IF($B98="SINAPI",IFERROR((VLOOKUP($A98,#REF!,18,FALSE)),),"-"))))))</f>
        <v>-</v>
      </c>
      <c r="F98" s="113" t="str">
        <f>IF(OR($B98="ANP",$B98="DAER",$B98="CONSULTORIA DNIT",$B98="PREGÃO ELETRÔNICO",$B98="DMLU",$B98="DMAE",$B98="CEEE",$B98="EPTC",$B98="ORSE",$B98="SEINFRA",$B98="CREA",$B98="CAU",$B98="CEHOP",$B98="SIURB",$B98="DER-PR",$B98="SUDECAP",$B98=Aux.!$F$24,$B98=Aux.!$F$25),VLOOKUP($A98,#REF!,7,FALSE),IF($B98="CCU",VLOOKUP($A98,#REF!,6,FALSE),IF($B98="MERCADO",VLOOKUP($A98,#REF!,8,FALSE),IF($B98="PLEO",VLOOKUP($A98,#REF!,4,FALSE),IF($B98="SICRO",VLOOKUP($A98,#REF!,6,FALSE),IF($B98="SINAPI",IFERROR(SUM((VLOOKUP($A98,#REF!,14,FALSE)),VLOOKUP($A98,#REF!,20,FALSE),VLOOKUP($A98,#REF!,22,FALSE)),),"-"))))))</f>
        <v>-</v>
      </c>
      <c r="G98" s="113" t="str">
        <f>IF(OR($B98="ANP",$B98="DAER",$B98="CONSULTORIA DNIT",$B98="PREGÃO ELETRÔNICO",$B98="DMLU",$B98="DMAE",$B98="CEEE",$B98="EPTC",$B98="ORSE",$B98="SEINFRA",$B98="CREA",$B98="CAU",$B98="CEHOP",$B98="SIURB",$B98="DER-PR",$B98="SUDECAP",$B98=Aux.!$F$24,$B98=Aux.!$F$25),VLOOKUP($A98,#REF!,8,FALSE),IF($B98="CCU",VLOOKUP($A98,#REF!,7,FALSE),IF($B98="MERCADO",VLOOKUP($A98,#REF!,9,FALSE),IF($B98="PLEO",VLOOKUP($A98,#REF!,4,FALSE),IF($B98="SICRO",VLOOKUP($A98,#REF!,7,FALSE),IF($B98="SINAPI",IFERROR((VLOOKUP($A98,#REF!,16,FALSE)),(VLOOKUP($A98,#REF!,5,FALSE))),"-"))))))</f>
        <v>-</v>
      </c>
      <c r="H98" s="113" t="str">
        <f>IF(OR($B98="ANP",$B98="DAER",$B98="CONSULTORIA DNIT",$B98="PREGÃO ELETRÔNICO",$B98="DMLU",$B98="DMAE",$B98="CEEE",$B98="EPTC",$B98="ORSE",$B98="SEINFRA",$B98="CREA",$B98="CAU",$B98="CEHOP",$B98="SIURB",$B98="DER-PR",$B98="SUDECAP",$B98=Aux.!$F$24,$B98=Aux.!$F$25),VLOOKUP($A98,#REF!,5,FALSE),IF($B98="CCU",VLOOKUP($A98,#REF!,4,FALSE),IF($B98="MERCADO",VLOOKUP($A98,#REF!,6,FALSE),IF($B98="PLEO",VLOOKUP($A98,#REF!,4,FALSE),IF($B98="SICRO",VLOOKUP($A98,#REF!,4,FALSE),IF($B98="SINAPI",IFERROR((VLOOKUP($A98,#REF!,5,FALSE)),(VLOOKUP($A98,#REF!,5,FALSE))),"-"))))))</f>
        <v>-</v>
      </c>
      <c r="I98" s="114">
        <f>IF($B98="SICRO EQUIP.",VLOOKUP($A98,#REF!,10,FALSE),0)</f>
        <v>0</v>
      </c>
      <c r="J98" s="114">
        <f>IF($B98="SICRO EQUIP.",VLOOKUP($A98,#REF!,11,FALSE),0)</f>
        <v>0</v>
      </c>
      <c r="K98" s="258"/>
      <c r="L98" s="259"/>
      <c r="M98" s="115" t="e">
        <f>VLOOKUP($K98,Reajuste!$A$2:$BW$29,(MATCH($L98,Reajuste!$C$2:$BW$2,0)+2),FALSE)</f>
        <v>#N/A</v>
      </c>
      <c r="N98" s="259"/>
      <c r="O98" s="115" t="e">
        <f>VLOOKUP($K98,Reajuste!$A$2:$CW$29,(MATCH($N98,Reajuste!$C$2:$CW$2,0)+2),FALSE)</f>
        <v>#N/A</v>
      </c>
      <c r="P98" s="113">
        <f t="shared" si="0"/>
        <v>0</v>
      </c>
      <c r="Q98" s="113">
        <f t="shared" si="1"/>
        <v>0</v>
      </c>
      <c r="R98" s="113">
        <f t="shared" si="2"/>
        <v>0</v>
      </c>
      <c r="S98" s="113">
        <f t="shared" si="3"/>
        <v>0</v>
      </c>
      <c r="T98" s="113">
        <f t="shared" si="4"/>
        <v>0</v>
      </c>
      <c r="U98" s="113">
        <f t="shared" si="5"/>
        <v>0</v>
      </c>
      <c r="V98" s="4"/>
      <c r="W98" s="4"/>
      <c r="X98" s="4"/>
      <c r="Y98" s="4"/>
      <c r="Z98" s="4"/>
    </row>
    <row r="99" spans="1:26" ht="14.25" customHeight="1">
      <c r="A99" s="256"/>
      <c r="B99" s="257"/>
      <c r="C99" s="112" t="str">
        <f>IF(OR($B99="ANP",$B99="DAER",$B99="CONSULTORIA DNIT",$B99="PREGÃO ELETRÔNICO",$B99="DMLU",$B99="DMAE",$B99="CEEE",$B99="EPTC",$B99="ORSE",$B99="SEINFRA",$B99="CREA",$B99="CAU",$B99="CEHOP",$B99="SIURB",$B99="DER-PR",$B99="SUDECAP",$B99=Aux.!$F$24,$B99=Aux.!$F$25),VLOOKUP($A99,#REF!,3,FALSE),IF($B99="SICRO EQUIP.",VLOOKUP($A99,#REF!,2,FALSE),IF($B99="CCU",VLOOKUP($A99,#REF!,2,FALSE),IF($B99="MERCADO",VLOOKUP($A99,#REF!,2,FALSE),IF($B99="PLEO",VLOOKUP($A99,#REF!,2,FALSE),IF($B99="SICRO",VLOOKUP($A99,#REF!,2,FALSE),IF($B99="SINAPI",IFERROR((VLOOKUP($A99,#REF!,2,FALSE)),(VLOOKUP($A99,#REF!,2,FALSE))),"-")))))))</f>
        <v>-</v>
      </c>
      <c r="D99" s="95" t="str">
        <f>IF(OR($B99="ANP",$B99="DAER",$B99="CONSULTORIA DNIT",$B99="PREGÃO ELETRÔNICO",$B99="DMLU",$B99="DMAE",$B99="CEEE",$B99="EPTC",$B99="ORSE",$B99="SEINFRA",$B99="CREA",$B99="CAU",$B99="CEHOP",$B99="SIURB",$B99="DER-PR",$B99="SUDECAP",$B99=Aux.!$F$24,$B99=Aux.!$F$25),VLOOKUP($A99,#REF!,4,FALSE),IF($B99="SICRO EQUIP.","H",IF($B99="CCU",VLOOKUP($A99,#REF!,3,FALSE),IF($B99="MERCADO",VLOOKUP($A99,#REF!,10,FALSE),IF($B99="PLEO",VLOOKUP($A99,#REF!,3,FALSE),IF($B99="SICRO",VLOOKUP($A99,#REF!,3,FALSE),IF($B99="SINAPI",IFERROR((VLOOKUP($A99,#REF!,3,FALSE)),(VLOOKUP($A99,#REF!,3,FALSE))),"-")))))))</f>
        <v>-</v>
      </c>
      <c r="E99" s="113" t="str">
        <f>IF(OR($B99="ANP",$B99="DAER",$B99="CONSULTORIA DNIT",$B99="PREGÃO ELETRÔNICO",$B99="DMLU",$B99="DMAE",$B99="CEEE",$B99="EPTC",$B99="ORSE",$B99="SEINFRA",$B99="CREA",$B99="CAU",$B99="CEHOP",$B99="SIURB",$B99="DER-PR",$B99="SUDECAP",$B99=Aux.!$F$24,$B99=Aux.!$F$25),VLOOKUP($A99,#REF!,6,FALSE),IF($B99="CCU",VLOOKUP($A99,#REF!,5,FALSE),IF($B99="MERCADO",VLOOKUP($A99,#REF!,7,FALSE),IF($B99="PLEO",VLOOKUP($A99,#REF!,4,FALSE),IF($B99="SICRO",VLOOKUP($A99,#REF!,5,FALSE),IF($B99="SINAPI",IFERROR((VLOOKUP($A99,#REF!,18,FALSE)),),"-"))))))</f>
        <v>-</v>
      </c>
      <c r="F99" s="113" t="str">
        <f>IF(OR($B99="ANP",$B99="DAER",$B99="CONSULTORIA DNIT",$B99="PREGÃO ELETRÔNICO",$B99="DMLU",$B99="DMAE",$B99="CEEE",$B99="EPTC",$B99="ORSE",$B99="SEINFRA",$B99="CREA",$B99="CAU",$B99="CEHOP",$B99="SIURB",$B99="DER-PR",$B99="SUDECAP",$B99=Aux.!$F$24,$B99=Aux.!$F$25),VLOOKUP($A99,#REF!,7,FALSE),IF($B99="CCU",VLOOKUP($A99,#REF!,6,FALSE),IF($B99="MERCADO",VLOOKUP($A99,#REF!,8,FALSE),IF($B99="PLEO",VLOOKUP($A99,#REF!,4,FALSE),IF($B99="SICRO",VLOOKUP($A99,#REF!,6,FALSE),IF($B99="SINAPI",IFERROR(SUM((VLOOKUP($A99,#REF!,14,FALSE)),VLOOKUP($A99,#REF!,20,FALSE),VLOOKUP($A99,#REF!,22,FALSE)),),"-"))))))</f>
        <v>-</v>
      </c>
      <c r="G99" s="113" t="str">
        <f>IF(OR($B99="ANP",$B99="DAER",$B99="CONSULTORIA DNIT",$B99="PREGÃO ELETRÔNICO",$B99="DMLU",$B99="DMAE",$B99="CEEE",$B99="EPTC",$B99="ORSE",$B99="SEINFRA",$B99="CREA",$B99="CAU",$B99="CEHOP",$B99="SIURB",$B99="DER-PR",$B99="SUDECAP",$B99=Aux.!$F$24,$B99=Aux.!$F$25),VLOOKUP($A99,#REF!,8,FALSE),IF($B99="CCU",VLOOKUP($A99,#REF!,7,FALSE),IF($B99="MERCADO",VLOOKUP($A99,#REF!,9,FALSE),IF($B99="PLEO",VLOOKUP($A99,#REF!,4,FALSE),IF($B99="SICRO",VLOOKUP($A99,#REF!,7,FALSE),IF($B99="SINAPI",IFERROR((VLOOKUP($A99,#REF!,16,FALSE)),(VLOOKUP($A99,#REF!,5,FALSE))),"-"))))))</f>
        <v>-</v>
      </c>
      <c r="H99" s="113" t="str">
        <f>IF(OR($B99="ANP",$B99="DAER",$B99="CONSULTORIA DNIT",$B99="PREGÃO ELETRÔNICO",$B99="DMLU",$B99="DMAE",$B99="CEEE",$B99="EPTC",$B99="ORSE",$B99="SEINFRA",$B99="CREA",$B99="CAU",$B99="CEHOP",$B99="SIURB",$B99="DER-PR",$B99="SUDECAP",$B99=Aux.!$F$24,$B99=Aux.!$F$25),VLOOKUP($A99,#REF!,5,FALSE),IF($B99="CCU",VLOOKUP($A99,#REF!,4,FALSE),IF($B99="MERCADO",VLOOKUP($A99,#REF!,6,FALSE),IF($B99="PLEO",VLOOKUP($A99,#REF!,4,FALSE),IF($B99="SICRO",VLOOKUP($A99,#REF!,4,FALSE),IF($B99="SINAPI",IFERROR((VLOOKUP($A99,#REF!,5,FALSE)),(VLOOKUP($A99,#REF!,5,FALSE))),"-"))))))</f>
        <v>-</v>
      </c>
      <c r="I99" s="114">
        <f>IF($B99="SICRO EQUIP.",VLOOKUP($A99,#REF!,10,FALSE),0)</f>
        <v>0</v>
      </c>
      <c r="J99" s="114">
        <f>IF($B99="SICRO EQUIP.",VLOOKUP($A99,#REF!,11,FALSE),0)</f>
        <v>0</v>
      </c>
      <c r="K99" s="258"/>
      <c r="L99" s="259"/>
      <c r="M99" s="115" t="e">
        <f>VLOOKUP($K99,Reajuste!$A$2:$BW$29,(MATCH($L99,Reajuste!$C$2:$BW$2,0)+2),FALSE)</f>
        <v>#N/A</v>
      </c>
      <c r="N99" s="259"/>
      <c r="O99" s="115" t="e">
        <f>VLOOKUP($K99,Reajuste!$A$2:$CW$29,(MATCH($N99,Reajuste!$C$2:$CW$2,0)+2),FALSE)</f>
        <v>#N/A</v>
      </c>
      <c r="P99" s="113">
        <f t="shared" si="0"/>
        <v>0</v>
      </c>
      <c r="Q99" s="113">
        <f t="shared" si="1"/>
        <v>0</v>
      </c>
      <c r="R99" s="113">
        <f t="shared" si="2"/>
        <v>0</v>
      </c>
      <c r="S99" s="113">
        <f t="shared" si="3"/>
        <v>0</v>
      </c>
      <c r="T99" s="113">
        <f t="shared" si="4"/>
        <v>0</v>
      </c>
      <c r="U99" s="113">
        <f t="shared" si="5"/>
        <v>0</v>
      </c>
      <c r="V99" s="4"/>
      <c r="W99" s="4"/>
      <c r="X99" s="4"/>
      <c r="Y99" s="4"/>
      <c r="Z99" s="4"/>
    </row>
    <row r="100" spans="1:26" ht="14.25" customHeight="1">
      <c r="A100" s="256"/>
      <c r="B100" s="257"/>
      <c r="C100" s="112" t="str">
        <f>IF(OR($B100="ANP",$B100="DAER",$B100="CONSULTORIA DNIT",$B100="PREGÃO ELETRÔNICO",$B100="DMLU",$B100="DMAE",$B100="CEEE",$B100="EPTC",$B100="ORSE",$B100="SEINFRA",$B100="CREA",$B100="CAU",$B100="CEHOP",$B100="SIURB",$B100="DER-PR",$B100="SUDECAP",$B100=Aux.!$F$24,$B100=Aux.!$F$25),VLOOKUP($A100,#REF!,3,FALSE),IF($B100="SICRO EQUIP.",VLOOKUP($A100,#REF!,2,FALSE),IF($B100="CCU",VLOOKUP($A100,#REF!,2,FALSE),IF($B100="MERCADO",VLOOKUP($A100,#REF!,2,FALSE),IF($B100="PLEO",VLOOKUP($A100,#REF!,2,FALSE),IF($B100="SICRO",VLOOKUP($A100,#REF!,2,FALSE),IF($B100="SINAPI",IFERROR((VLOOKUP($A100,#REF!,2,FALSE)),(VLOOKUP($A100,#REF!,2,FALSE))),"-")))))))</f>
        <v>-</v>
      </c>
      <c r="D100" s="95" t="str">
        <f>IF(OR($B100="ANP",$B100="DAER",$B100="CONSULTORIA DNIT",$B100="PREGÃO ELETRÔNICO",$B100="DMLU",$B100="DMAE",$B100="CEEE",$B100="EPTC",$B100="ORSE",$B100="SEINFRA",$B100="CREA",$B100="CAU",$B100="CEHOP",$B100="SIURB",$B100="DER-PR",$B100="SUDECAP",$B100=Aux.!$F$24,$B100=Aux.!$F$25),VLOOKUP($A100,#REF!,4,FALSE),IF($B100="SICRO EQUIP.","H",IF($B100="CCU",VLOOKUP($A100,#REF!,3,FALSE),IF($B100="MERCADO",VLOOKUP($A100,#REF!,10,FALSE),IF($B100="PLEO",VLOOKUP($A100,#REF!,3,FALSE),IF($B100="SICRO",VLOOKUP($A100,#REF!,3,FALSE),IF($B100="SINAPI",IFERROR((VLOOKUP($A100,#REF!,3,FALSE)),(VLOOKUP($A100,#REF!,3,FALSE))),"-")))))))</f>
        <v>-</v>
      </c>
      <c r="E100" s="113" t="str">
        <f>IF(OR($B100="ANP",$B100="DAER",$B100="CONSULTORIA DNIT",$B100="PREGÃO ELETRÔNICO",$B100="DMLU",$B100="DMAE",$B100="CEEE",$B100="EPTC",$B100="ORSE",$B100="SEINFRA",$B100="CREA",$B100="CAU",$B100="CEHOP",$B100="SIURB",$B100="DER-PR",$B100="SUDECAP",$B100=Aux.!$F$24,$B100=Aux.!$F$25),VLOOKUP($A100,#REF!,6,FALSE),IF($B100="CCU",VLOOKUP($A100,#REF!,5,FALSE),IF($B100="MERCADO",VLOOKUP($A100,#REF!,7,FALSE),IF($B100="PLEO",VLOOKUP($A100,#REF!,4,FALSE),IF($B100="SICRO",VLOOKUP($A100,#REF!,5,FALSE),IF($B100="SINAPI",IFERROR((VLOOKUP($A100,#REF!,18,FALSE)),),"-"))))))</f>
        <v>-</v>
      </c>
      <c r="F100" s="113" t="str">
        <f>IF(OR($B100="ANP",$B100="DAER",$B100="CONSULTORIA DNIT",$B100="PREGÃO ELETRÔNICO",$B100="DMLU",$B100="DMAE",$B100="CEEE",$B100="EPTC",$B100="ORSE",$B100="SEINFRA",$B100="CREA",$B100="CAU",$B100="CEHOP",$B100="SIURB",$B100="DER-PR",$B100="SUDECAP",$B100=Aux.!$F$24,$B100=Aux.!$F$25),VLOOKUP($A100,#REF!,7,FALSE),IF($B100="CCU",VLOOKUP($A100,#REF!,6,FALSE),IF($B100="MERCADO",VLOOKUP($A100,#REF!,8,FALSE),IF($B100="PLEO",VLOOKUP($A100,#REF!,4,FALSE),IF($B100="SICRO",VLOOKUP($A100,#REF!,6,FALSE),IF($B100="SINAPI",IFERROR(SUM((VLOOKUP($A100,#REF!,14,FALSE)),VLOOKUP($A100,#REF!,20,FALSE),VLOOKUP($A100,#REF!,22,FALSE)),),"-"))))))</f>
        <v>-</v>
      </c>
      <c r="G100" s="113" t="str">
        <f>IF(OR($B100="ANP",$B100="DAER",$B100="CONSULTORIA DNIT",$B100="PREGÃO ELETRÔNICO",$B100="DMLU",$B100="DMAE",$B100="CEEE",$B100="EPTC",$B100="ORSE",$B100="SEINFRA",$B100="CREA",$B100="CAU",$B100="CEHOP",$B100="SIURB",$B100="DER-PR",$B100="SUDECAP",$B100=Aux.!$F$24,$B100=Aux.!$F$25),VLOOKUP($A100,#REF!,8,FALSE),IF($B100="CCU",VLOOKUP($A100,#REF!,7,FALSE),IF($B100="MERCADO",VLOOKUP($A100,#REF!,9,FALSE),IF($B100="PLEO",VLOOKUP($A100,#REF!,4,FALSE),IF($B100="SICRO",VLOOKUP($A100,#REF!,7,FALSE),IF($B100="SINAPI",IFERROR((VLOOKUP($A100,#REF!,16,FALSE)),(VLOOKUP($A100,#REF!,5,FALSE))),"-"))))))</f>
        <v>-</v>
      </c>
      <c r="H100" s="113" t="str">
        <f>IF(OR($B100="ANP",$B100="DAER",$B100="CONSULTORIA DNIT",$B100="PREGÃO ELETRÔNICO",$B100="DMLU",$B100="DMAE",$B100="CEEE",$B100="EPTC",$B100="ORSE",$B100="SEINFRA",$B100="CREA",$B100="CAU",$B100="CEHOP",$B100="SIURB",$B100="DER-PR",$B100="SUDECAP",$B100=Aux.!$F$24,$B100=Aux.!$F$25),VLOOKUP($A100,#REF!,5,FALSE),IF($B100="CCU",VLOOKUP($A100,#REF!,4,FALSE),IF($B100="MERCADO",VLOOKUP($A100,#REF!,6,FALSE),IF($B100="PLEO",VLOOKUP($A100,#REF!,4,FALSE),IF($B100="SICRO",VLOOKUP($A100,#REF!,4,FALSE),IF($B100="SINAPI",IFERROR((VLOOKUP($A100,#REF!,5,FALSE)),(VLOOKUP($A100,#REF!,5,FALSE))),"-"))))))</f>
        <v>-</v>
      </c>
      <c r="I100" s="114">
        <f>IF($B100="SICRO EQUIP.",VLOOKUP($A100,#REF!,10,FALSE),0)</f>
        <v>0</v>
      </c>
      <c r="J100" s="114">
        <f>IF($B100="SICRO EQUIP.",VLOOKUP($A100,#REF!,11,FALSE),0)</f>
        <v>0</v>
      </c>
      <c r="K100" s="258"/>
      <c r="L100" s="259"/>
      <c r="M100" s="115" t="e">
        <f>VLOOKUP($K100,Reajuste!$A$2:$BW$29,(MATCH($L100,Reajuste!$C$2:$BW$2,0)+2),FALSE)</f>
        <v>#N/A</v>
      </c>
      <c r="N100" s="259"/>
      <c r="O100" s="115" t="e">
        <f>VLOOKUP($K100,Reajuste!$A$2:$CW$29,(MATCH($N100,Reajuste!$C$2:$CW$2,0)+2),FALSE)</f>
        <v>#N/A</v>
      </c>
      <c r="P100" s="113">
        <f t="shared" si="0"/>
        <v>0</v>
      </c>
      <c r="Q100" s="113">
        <f t="shared" si="1"/>
        <v>0</v>
      </c>
      <c r="R100" s="113">
        <f t="shared" si="2"/>
        <v>0</v>
      </c>
      <c r="S100" s="113">
        <f t="shared" si="3"/>
        <v>0</v>
      </c>
      <c r="T100" s="113">
        <f t="shared" si="4"/>
        <v>0</v>
      </c>
      <c r="U100" s="113">
        <f t="shared" si="5"/>
        <v>0</v>
      </c>
      <c r="V100" s="4"/>
      <c r="W100" s="4"/>
      <c r="X100" s="4"/>
      <c r="Y100" s="4"/>
      <c r="Z100" s="4"/>
    </row>
    <row r="101" spans="1:26" ht="14.25" customHeight="1">
      <c r="A101" s="256"/>
      <c r="B101" s="257"/>
      <c r="C101" s="112" t="str">
        <f>IF(OR($B101="ANP",$B101="DAER",$B101="CONSULTORIA DNIT",$B101="PREGÃO ELETRÔNICO",$B101="DMLU",$B101="DMAE",$B101="CEEE",$B101="EPTC",$B101="ORSE",$B101="SEINFRA",$B101="CREA",$B101="CAU",$B101="CEHOP",$B101="SIURB",$B101="DER-PR",$B101="SUDECAP",$B101=Aux.!$F$24,$B101=Aux.!$F$25),VLOOKUP($A101,#REF!,3,FALSE),IF($B101="SICRO EQUIP.",VLOOKUP($A101,#REF!,2,FALSE),IF($B101="CCU",VLOOKUP($A101,#REF!,2,FALSE),IF($B101="MERCADO",VLOOKUP($A101,#REF!,2,FALSE),IF($B101="PLEO",VLOOKUP($A101,#REF!,2,FALSE),IF($B101="SICRO",VLOOKUP($A101,#REF!,2,FALSE),IF($B101="SINAPI",IFERROR((VLOOKUP($A101,#REF!,2,FALSE)),(VLOOKUP($A101,#REF!,2,FALSE))),"-")))))))</f>
        <v>-</v>
      </c>
      <c r="D101" s="95" t="str">
        <f>IF(OR($B101="ANP",$B101="DAER",$B101="CONSULTORIA DNIT",$B101="PREGÃO ELETRÔNICO",$B101="DMLU",$B101="DMAE",$B101="CEEE",$B101="EPTC",$B101="ORSE",$B101="SEINFRA",$B101="CREA",$B101="CAU",$B101="CEHOP",$B101="SIURB",$B101="DER-PR",$B101="SUDECAP",$B101=Aux.!$F$24,$B101=Aux.!$F$25),VLOOKUP($A101,#REF!,4,FALSE),IF($B101="SICRO EQUIP.","H",IF($B101="CCU",VLOOKUP($A101,#REF!,3,FALSE),IF($B101="MERCADO",VLOOKUP($A101,#REF!,10,FALSE),IF($B101="PLEO",VLOOKUP($A101,#REF!,3,FALSE),IF($B101="SICRO",VLOOKUP($A101,#REF!,3,FALSE),IF($B101="SINAPI",IFERROR((VLOOKUP($A101,#REF!,3,FALSE)),(VLOOKUP($A101,#REF!,3,FALSE))),"-")))))))</f>
        <v>-</v>
      </c>
      <c r="E101" s="113" t="str">
        <f>IF(OR($B101="ANP",$B101="DAER",$B101="CONSULTORIA DNIT",$B101="PREGÃO ELETRÔNICO",$B101="DMLU",$B101="DMAE",$B101="CEEE",$B101="EPTC",$B101="ORSE",$B101="SEINFRA",$B101="CREA",$B101="CAU",$B101="CEHOP",$B101="SIURB",$B101="DER-PR",$B101="SUDECAP",$B101=Aux.!$F$24,$B101=Aux.!$F$25),VLOOKUP($A101,#REF!,6,FALSE),IF($B101="CCU",VLOOKUP($A101,#REF!,5,FALSE),IF($B101="MERCADO",VLOOKUP($A101,#REF!,7,FALSE),IF($B101="PLEO",VLOOKUP($A101,#REF!,4,FALSE),IF($B101="SICRO",VLOOKUP($A101,#REF!,5,FALSE),IF($B101="SINAPI",IFERROR((VLOOKUP($A101,#REF!,18,FALSE)),),"-"))))))</f>
        <v>-</v>
      </c>
      <c r="F101" s="113" t="str">
        <f>IF(OR($B101="ANP",$B101="DAER",$B101="CONSULTORIA DNIT",$B101="PREGÃO ELETRÔNICO",$B101="DMLU",$B101="DMAE",$B101="CEEE",$B101="EPTC",$B101="ORSE",$B101="SEINFRA",$B101="CREA",$B101="CAU",$B101="CEHOP",$B101="SIURB",$B101="DER-PR",$B101="SUDECAP",$B101=Aux.!$F$24,$B101=Aux.!$F$25),VLOOKUP($A101,#REF!,7,FALSE),IF($B101="CCU",VLOOKUP($A101,#REF!,6,FALSE),IF($B101="MERCADO",VLOOKUP($A101,#REF!,8,FALSE),IF($B101="PLEO",VLOOKUP($A101,#REF!,4,FALSE),IF($B101="SICRO",VLOOKUP($A101,#REF!,6,FALSE),IF($B101="SINAPI",IFERROR(SUM((VLOOKUP($A101,#REF!,14,FALSE)),VLOOKUP($A101,#REF!,20,FALSE),VLOOKUP($A101,#REF!,22,FALSE)),),"-"))))))</f>
        <v>-</v>
      </c>
      <c r="G101" s="113" t="str">
        <f>IF(OR($B101="ANP",$B101="DAER",$B101="CONSULTORIA DNIT",$B101="PREGÃO ELETRÔNICO",$B101="DMLU",$B101="DMAE",$B101="CEEE",$B101="EPTC",$B101="ORSE",$B101="SEINFRA",$B101="CREA",$B101="CAU",$B101="CEHOP",$B101="SIURB",$B101="DER-PR",$B101="SUDECAP",$B101=Aux.!$F$24,$B101=Aux.!$F$25),VLOOKUP($A101,#REF!,8,FALSE),IF($B101="CCU",VLOOKUP($A101,#REF!,7,FALSE),IF($B101="MERCADO",VLOOKUP($A101,#REF!,9,FALSE),IF($B101="PLEO",VLOOKUP($A101,#REF!,4,FALSE),IF($B101="SICRO",VLOOKUP($A101,#REF!,7,FALSE),IF($B101="SINAPI",IFERROR((VLOOKUP($A101,#REF!,16,FALSE)),(VLOOKUP($A101,#REF!,5,FALSE))),"-"))))))</f>
        <v>-</v>
      </c>
      <c r="H101" s="113" t="str">
        <f>IF(OR($B101="ANP",$B101="DAER",$B101="CONSULTORIA DNIT",$B101="PREGÃO ELETRÔNICO",$B101="DMLU",$B101="DMAE",$B101="CEEE",$B101="EPTC",$B101="ORSE",$B101="SEINFRA",$B101="CREA",$B101="CAU",$B101="CEHOP",$B101="SIURB",$B101="DER-PR",$B101="SUDECAP",$B101=Aux.!$F$24,$B101=Aux.!$F$25),VLOOKUP($A101,#REF!,5,FALSE),IF($B101="CCU",VLOOKUP($A101,#REF!,4,FALSE),IF($B101="MERCADO",VLOOKUP($A101,#REF!,6,FALSE),IF($B101="PLEO",VLOOKUP($A101,#REF!,4,FALSE),IF($B101="SICRO",VLOOKUP($A101,#REF!,4,FALSE),IF($B101="SINAPI",IFERROR((VLOOKUP($A101,#REF!,5,FALSE)),(VLOOKUP($A101,#REF!,5,FALSE))),"-"))))))</f>
        <v>-</v>
      </c>
      <c r="I101" s="114">
        <f>IF($B101="SICRO EQUIP.",VLOOKUP($A101,#REF!,10,FALSE),0)</f>
        <v>0</v>
      </c>
      <c r="J101" s="114">
        <f>IF($B101="SICRO EQUIP.",VLOOKUP($A101,#REF!,11,FALSE),0)</f>
        <v>0</v>
      </c>
      <c r="K101" s="258"/>
      <c r="L101" s="259"/>
      <c r="M101" s="115" t="e">
        <f>VLOOKUP($K101,Reajuste!$A$2:$BW$29,(MATCH($L101,Reajuste!$C$2:$BW$2,0)+2),FALSE)</f>
        <v>#N/A</v>
      </c>
      <c r="N101" s="259"/>
      <c r="O101" s="115" t="e">
        <f>VLOOKUP($K101,Reajuste!$A$2:$CW$29,(MATCH($N101,Reajuste!$C$2:$CW$2,0)+2),FALSE)</f>
        <v>#N/A</v>
      </c>
      <c r="P101" s="113">
        <f t="shared" si="0"/>
        <v>0</v>
      </c>
      <c r="Q101" s="113">
        <f t="shared" si="1"/>
        <v>0</v>
      </c>
      <c r="R101" s="113">
        <f t="shared" si="2"/>
        <v>0</v>
      </c>
      <c r="S101" s="113">
        <f t="shared" si="3"/>
        <v>0</v>
      </c>
      <c r="T101" s="113">
        <f t="shared" si="4"/>
        <v>0</v>
      </c>
      <c r="U101" s="113">
        <f t="shared" si="5"/>
        <v>0</v>
      </c>
      <c r="V101" s="4"/>
      <c r="W101" s="4"/>
      <c r="X101" s="4"/>
      <c r="Y101" s="4"/>
      <c r="Z101" s="4"/>
    </row>
    <row r="102" spans="1:26" ht="14.25" customHeight="1">
      <c r="A102" s="256"/>
      <c r="B102" s="257"/>
      <c r="C102" s="112" t="str">
        <f>IF(OR($B102="ANP",$B102="DAER",$B102="CONSULTORIA DNIT",$B102="PREGÃO ELETRÔNICO",$B102="DMLU",$B102="DMAE",$B102="CEEE",$B102="EPTC",$B102="ORSE",$B102="SEINFRA",$B102="CREA",$B102="CAU",$B102="CEHOP",$B102="SIURB",$B102="DER-PR",$B102="SUDECAP",$B102=Aux.!$F$24,$B102=Aux.!$F$25),VLOOKUP($A102,#REF!,3,FALSE),IF($B102="SICRO EQUIP.",VLOOKUP($A102,#REF!,2,FALSE),IF($B102="CCU",VLOOKUP($A102,#REF!,2,FALSE),IF($B102="MERCADO",VLOOKUP($A102,#REF!,2,FALSE),IF($B102="PLEO",VLOOKUP($A102,#REF!,2,FALSE),IF($B102="SICRO",VLOOKUP($A102,#REF!,2,FALSE),IF($B102="SINAPI",IFERROR((VLOOKUP($A102,#REF!,2,FALSE)),(VLOOKUP($A102,#REF!,2,FALSE))),"-")))))))</f>
        <v>-</v>
      </c>
      <c r="D102" s="95" t="str">
        <f>IF(OR($B102="ANP",$B102="DAER",$B102="CONSULTORIA DNIT",$B102="PREGÃO ELETRÔNICO",$B102="DMLU",$B102="DMAE",$B102="CEEE",$B102="EPTC",$B102="ORSE",$B102="SEINFRA",$B102="CREA",$B102="CAU",$B102="CEHOP",$B102="SIURB",$B102="DER-PR",$B102="SUDECAP",$B102=Aux.!$F$24,$B102=Aux.!$F$25),VLOOKUP($A102,#REF!,4,FALSE),IF($B102="SICRO EQUIP.","H",IF($B102="CCU",VLOOKUP($A102,#REF!,3,FALSE),IF($B102="MERCADO",VLOOKUP($A102,#REF!,10,FALSE),IF($B102="PLEO",VLOOKUP($A102,#REF!,3,FALSE),IF($B102="SICRO",VLOOKUP($A102,#REF!,3,FALSE),IF($B102="SINAPI",IFERROR((VLOOKUP($A102,#REF!,3,FALSE)),(VLOOKUP($A102,#REF!,3,FALSE))),"-")))))))</f>
        <v>-</v>
      </c>
      <c r="E102" s="113" t="str">
        <f>IF(OR($B102="ANP",$B102="DAER",$B102="CONSULTORIA DNIT",$B102="PREGÃO ELETRÔNICO",$B102="DMLU",$B102="DMAE",$B102="CEEE",$B102="EPTC",$B102="ORSE",$B102="SEINFRA",$B102="CREA",$B102="CAU",$B102="CEHOP",$B102="SIURB",$B102="DER-PR",$B102="SUDECAP",$B102=Aux.!$F$24,$B102=Aux.!$F$25),VLOOKUP($A102,#REF!,6,FALSE),IF($B102="CCU",VLOOKUP($A102,#REF!,5,FALSE),IF($B102="MERCADO",VLOOKUP($A102,#REF!,7,FALSE),IF($B102="PLEO",VLOOKUP($A102,#REF!,4,FALSE),IF($B102="SICRO",VLOOKUP($A102,#REF!,5,FALSE),IF($B102="SINAPI",IFERROR((VLOOKUP($A102,#REF!,18,FALSE)),),"-"))))))</f>
        <v>-</v>
      </c>
      <c r="F102" s="113" t="str">
        <f>IF(OR($B102="ANP",$B102="DAER",$B102="CONSULTORIA DNIT",$B102="PREGÃO ELETRÔNICO",$B102="DMLU",$B102="DMAE",$B102="CEEE",$B102="EPTC",$B102="ORSE",$B102="SEINFRA",$B102="CREA",$B102="CAU",$B102="CEHOP",$B102="SIURB",$B102="DER-PR",$B102="SUDECAP",$B102=Aux.!$F$24,$B102=Aux.!$F$25),VLOOKUP($A102,#REF!,7,FALSE),IF($B102="CCU",VLOOKUP($A102,#REF!,6,FALSE),IF($B102="MERCADO",VLOOKUP($A102,#REF!,8,FALSE),IF($B102="PLEO",VLOOKUP($A102,#REF!,4,FALSE),IF($B102="SICRO",VLOOKUP($A102,#REF!,6,FALSE),IF($B102="SINAPI",IFERROR(SUM((VLOOKUP($A102,#REF!,14,FALSE)),VLOOKUP($A102,#REF!,20,FALSE),VLOOKUP($A102,#REF!,22,FALSE)),),"-"))))))</f>
        <v>-</v>
      </c>
      <c r="G102" s="113" t="str">
        <f>IF(OR($B102="ANP",$B102="DAER",$B102="CONSULTORIA DNIT",$B102="PREGÃO ELETRÔNICO",$B102="DMLU",$B102="DMAE",$B102="CEEE",$B102="EPTC",$B102="ORSE",$B102="SEINFRA",$B102="CREA",$B102="CAU",$B102="CEHOP",$B102="SIURB",$B102="DER-PR",$B102="SUDECAP",$B102=Aux.!$F$24,$B102=Aux.!$F$25),VLOOKUP($A102,#REF!,8,FALSE),IF($B102="CCU",VLOOKUP($A102,#REF!,7,FALSE),IF($B102="MERCADO",VLOOKUP($A102,#REF!,9,FALSE),IF($B102="PLEO",VLOOKUP($A102,#REF!,4,FALSE),IF($B102="SICRO",VLOOKUP($A102,#REF!,7,FALSE),IF($B102="SINAPI",IFERROR((VLOOKUP($A102,#REF!,16,FALSE)),(VLOOKUP($A102,#REF!,5,FALSE))),"-"))))))</f>
        <v>-</v>
      </c>
      <c r="H102" s="113" t="str">
        <f>IF(OR($B102="ANP",$B102="DAER",$B102="CONSULTORIA DNIT",$B102="PREGÃO ELETRÔNICO",$B102="DMLU",$B102="DMAE",$B102="CEEE",$B102="EPTC",$B102="ORSE",$B102="SEINFRA",$B102="CREA",$B102="CAU",$B102="CEHOP",$B102="SIURB",$B102="DER-PR",$B102="SUDECAP",$B102=Aux.!$F$24,$B102=Aux.!$F$25),VLOOKUP($A102,#REF!,5,FALSE),IF($B102="CCU",VLOOKUP($A102,#REF!,4,FALSE),IF($B102="MERCADO",VLOOKUP($A102,#REF!,6,FALSE),IF($B102="PLEO",VLOOKUP($A102,#REF!,4,FALSE),IF($B102="SICRO",VLOOKUP($A102,#REF!,4,FALSE),IF($B102="SINAPI",IFERROR((VLOOKUP($A102,#REF!,5,FALSE)),(VLOOKUP($A102,#REF!,5,FALSE))),"-"))))))</f>
        <v>-</v>
      </c>
      <c r="I102" s="114">
        <f>IF($B102="SICRO EQUIP.",VLOOKUP($A102,#REF!,10,FALSE),0)</f>
        <v>0</v>
      </c>
      <c r="J102" s="114">
        <f>IF($B102="SICRO EQUIP.",VLOOKUP($A102,#REF!,11,FALSE),0)</f>
        <v>0</v>
      </c>
      <c r="K102" s="258"/>
      <c r="L102" s="259"/>
      <c r="M102" s="115" t="e">
        <f>VLOOKUP($K102,Reajuste!$A$2:$BW$29,(MATCH($L102,Reajuste!$C$2:$BW$2,0)+2),FALSE)</f>
        <v>#N/A</v>
      </c>
      <c r="N102" s="259"/>
      <c r="O102" s="115" t="e">
        <f>VLOOKUP($K102,Reajuste!$A$2:$CW$29,(MATCH($N102,Reajuste!$C$2:$CW$2,0)+2),FALSE)</f>
        <v>#N/A</v>
      </c>
      <c r="P102" s="113">
        <f t="shared" si="0"/>
        <v>0</v>
      </c>
      <c r="Q102" s="113">
        <f t="shared" si="1"/>
        <v>0</v>
      </c>
      <c r="R102" s="113">
        <f t="shared" si="2"/>
        <v>0</v>
      </c>
      <c r="S102" s="113">
        <f t="shared" si="3"/>
        <v>0</v>
      </c>
      <c r="T102" s="113">
        <f t="shared" si="4"/>
        <v>0</v>
      </c>
      <c r="U102" s="113">
        <f t="shared" si="5"/>
        <v>0</v>
      </c>
      <c r="V102" s="4"/>
      <c r="W102" s="4"/>
      <c r="X102" s="4"/>
      <c r="Y102" s="4"/>
      <c r="Z102" s="4"/>
    </row>
    <row r="103" spans="1:26" ht="14.25" customHeight="1">
      <c r="A103" s="256"/>
      <c r="B103" s="257"/>
      <c r="C103" s="112" t="str">
        <f>IF(OR($B103="ANP",$B103="DAER",$B103="CONSULTORIA DNIT",$B103="PREGÃO ELETRÔNICO",$B103="DMLU",$B103="DMAE",$B103="CEEE",$B103="EPTC",$B103="ORSE",$B103="SEINFRA",$B103="CREA",$B103="CAU",$B103="CEHOP",$B103="SIURB",$B103="DER-PR",$B103="SUDECAP",$B103=Aux.!$F$24,$B103=Aux.!$F$25),VLOOKUP($A103,#REF!,3,FALSE),IF($B103="SICRO EQUIP.",VLOOKUP($A103,#REF!,2,FALSE),IF($B103="CCU",VLOOKUP($A103,#REF!,2,FALSE),IF($B103="MERCADO",VLOOKUP($A103,#REF!,2,FALSE),IF($B103="PLEO",VLOOKUP($A103,#REF!,2,FALSE),IF($B103="SICRO",VLOOKUP($A103,#REF!,2,FALSE),IF($B103="SINAPI",IFERROR((VLOOKUP($A103,#REF!,2,FALSE)),(VLOOKUP($A103,#REF!,2,FALSE))),"-")))))))</f>
        <v>-</v>
      </c>
      <c r="D103" s="95" t="str">
        <f>IF(OR($B103="ANP",$B103="DAER",$B103="CONSULTORIA DNIT",$B103="PREGÃO ELETRÔNICO",$B103="DMLU",$B103="DMAE",$B103="CEEE",$B103="EPTC",$B103="ORSE",$B103="SEINFRA",$B103="CREA",$B103="CAU",$B103="CEHOP",$B103="SIURB",$B103="DER-PR",$B103="SUDECAP",$B103=Aux.!$F$24,$B103=Aux.!$F$25),VLOOKUP($A103,#REF!,4,FALSE),IF($B103="SICRO EQUIP.","H",IF($B103="CCU",VLOOKUP($A103,#REF!,3,FALSE),IF($B103="MERCADO",VLOOKUP($A103,#REF!,10,FALSE),IF($B103="PLEO",VLOOKUP($A103,#REF!,3,FALSE),IF($B103="SICRO",VLOOKUP($A103,#REF!,3,FALSE),IF($B103="SINAPI",IFERROR((VLOOKUP($A103,#REF!,3,FALSE)),(VLOOKUP($A103,#REF!,3,FALSE))),"-")))))))</f>
        <v>-</v>
      </c>
      <c r="E103" s="113" t="str">
        <f>IF(OR($B103="ANP",$B103="DAER",$B103="CONSULTORIA DNIT",$B103="PREGÃO ELETRÔNICO",$B103="DMLU",$B103="DMAE",$B103="CEEE",$B103="EPTC",$B103="ORSE",$B103="SEINFRA",$B103="CREA",$B103="CAU",$B103="CEHOP",$B103="SIURB",$B103="DER-PR",$B103="SUDECAP",$B103=Aux.!$F$24,$B103=Aux.!$F$25),VLOOKUP($A103,#REF!,6,FALSE),IF($B103="CCU",VLOOKUP($A103,#REF!,5,FALSE),IF($B103="MERCADO",VLOOKUP($A103,#REF!,7,FALSE),IF($B103="PLEO",VLOOKUP($A103,#REF!,4,FALSE),IF($B103="SICRO",VLOOKUP($A103,#REF!,5,FALSE),IF($B103="SINAPI",IFERROR((VLOOKUP($A103,#REF!,18,FALSE)),),"-"))))))</f>
        <v>-</v>
      </c>
      <c r="F103" s="113" t="str">
        <f>IF(OR($B103="ANP",$B103="DAER",$B103="CONSULTORIA DNIT",$B103="PREGÃO ELETRÔNICO",$B103="DMLU",$B103="DMAE",$B103="CEEE",$B103="EPTC",$B103="ORSE",$B103="SEINFRA",$B103="CREA",$B103="CAU",$B103="CEHOP",$B103="SIURB",$B103="DER-PR",$B103="SUDECAP",$B103=Aux.!$F$24,$B103=Aux.!$F$25),VLOOKUP($A103,#REF!,7,FALSE),IF($B103="CCU",VLOOKUP($A103,#REF!,6,FALSE),IF($B103="MERCADO",VLOOKUP($A103,#REF!,8,FALSE),IF($B103="PLEO",VLOOKUP($A103,#REF!,4,FALSE),IF($B103="SICRO",VLOOKUP($A103,#REF!,6,FALSE),IF($B103="SINAPI",IFERROR(SUM((VLOOKUP($A103,#REF!,14,FALSE)),VLOOKUP($A103,#REF!,20,FALSE),VLOOKUP($A103,#REF!,22,FALSE)),),"-"))))))</f>
        <v>-</v>
      </c>
      <c r="G103" s="113" t="str">
        <f>IF(OR($B103="ANP",$B103="DAER",$B103="CONSULTORIA DNIT",$B103="PREGÃO ELETRÔNICO",$B103="DMLU",$B103="DMAE",$B103="CEEE",$B103="EPTC",$B103="ORSE",$B103="SEINFRA",$B103="CREA",$B103="CAU",$B103="CEHOP",$B103="SIURB",$B103="DER-PR",$B103="SUDECAP",$B103=Aux.!$F$24,$B103=Aux.!$F$25),VLOOKUP($A103,#REF!,8,FALSE),IF($B103="CCU",VLOOKUP($A103,#REF!,7,FALSE),IF($B103="MERCADO",VLOOKUP($A103,#REF!,9,FALSE),IF($B103="PLEO",VLOOKUP($A103,#REF!,4,FALSE),IF($B103="SICRO",VLOOKUP($A103,#REF!,7,FALSE),IF($B103="SINAPI",IFERROR((VLOOKUP($A103,#REF!,16,FALSE)),(VLOOKUP($A103,#REF!,5,FALSE))),"-"))))))</f>
        <v>-</v>
      </c>
      <c r="H103" s="113" t="str">
        <f>IF(OR($B103="ANP",$B103="DAER",$B103="CONSULTORIA DNIT",$B103="PREGÃO ELETRÔNICO",$B103="DMLU",$B103="DMAE",$B103="CEEE",$B103="EPTC",$B103="ORSE",$B103="SEINFRA",$B103="CREA",$B103="CAU",$B103="CEHOP",$B103="SIURB",$B103="DER-PR",$B103="SUDECAP",$B103=Aux.!$F$24,$B103=Aux.!$F$25),VLOOKUP($A103,#REF!,5,FALSE),IF($B103="CCU",VLOOKUP($A103,#REF!,4,FALSE),IF($B103="MERCADO",VLOOKUP($A103,#REF!,6,FALSE),IF($B103="PLEO",VLOOKUP($A103,#REF!,4,FALSE),IF($B103="SICRO",VLOOKUP($A103,#REF!,4,FALSE),IF($B103="SINAPI",IFERROR((VLOOKUP($A103,#REF!,5,FALSE)),(VLOOKUP($A103,#REF!,5,FALSE))),"-"))))))</f>
        <v>-</v>
      </c>
      <c r="I103" s="114">
        <f>IF($B103="SICRO EQUIP.",VLOOKUP($A103,#REF!,10,FALSE),0)</f>
        <v>0</v>
      </c>
      <c r="J103" s="114">
        <f>IF($B103="SICRO EQUIP.",VLOOKUP($A103,#REF!,11,FALSE),0)</f>
        <v>0</v>
      </c>
      <c r="K103" s="258"/>
      <c r="L103" s="259"/>
      <c r="M103" s="115" t="e">
        <f>VLOOKUP($K103,Reajuste!$A$2:$BW$29,(MATCH($L103,Reajuste!$C$2:$BW$2,0)+2),FALSE)</f>
        <v>#N/A</v>
      </c>
      <c r="N103" s="259"/>
      <c r="O103" s="115" t="e">
        <f>VLOOKUP($K103,Reajuste!$A$2:$CW$29,(MATCH($N103,Reajuste!$C$2:$CW$2,0)+2),FALSE)</f>
        <v>#N/A</v>
      </c>
      <c r="P103" s="113">
        <f t="shared" si="0"/>
        <v>0</v>
      </c>
      <c r="Q103" s="113">
        <f t="shared" si="1"/>
        <v>0</v>
      </c>
      <c r="R103" s="113">
        <f t="shared" si="2"/>
        <v>0</v>
      </c>
      <c r="S103" s="113">
        <f t="shared" si="3"/>
        <v>0</v>
      </c>
      <c r="T103" s="113">
        <f t="shared" si="4"/>
        <v>0</v>
      </c>
      <c r="U103" s="113">
        <f t="shared" si="5"/>
        <v>0</v>
      </c>
      <c r="V103" s="4"/>
      <c r="W103" s="4"/>
      <c r="X103" s="4"/>
      <c r="Y103" s="4"/>
      <c r="Z103" s="4"/>
    </row>
    <row r="104" spans="1:26" ht="14.25" customHeight="1">
      <c r="A104" s="256"/>
      <c r="B104" s="257"/>
      <c r="C104" s="112" t="str">
        <f>IF(OR($B104="ANP",$B104="DAER",$B104="CONSULTORIA DNIT",$B104="PREGÃO ELETRÔNICO",$B104="DMLU",$B104="DMAE",$B104="CEEE",$B104="EPTC",$B104="ORSE",$B104="SEINFRA",$B104="CREA",$B104="CAU",$B104="CEHOP",$B104="SIURB",$B104="DER-PR",$B104="SUDECAP",$B104=Aux.!$F$24,$B104=Aux.!$F$25),VLOOKUP($A104,#REF!,3,FALSE),IF($B104="SICRO EQUIP.",VLOOKUP($A104,#REF!,2,FALSE),IF($B104="CCU",VLOOKUP($A104,#REF!,2,FALSE),IF($B104="MERCADO",VLOOKUP($A104,#REF!,2,FALSE),IF($B104="PLEO",VLOOKUP($A104,#REF!,2,FALSE),IF($B104="SICRO",VLOOKUP($A104,#REF!,2,FALSE),IF($B104="SINAPI",IFERROR((VLOOKUP($A104,#REF!,2,FALSE)),(VLOOKUP($A104,#REF!,2,FALSE))),"-")))))))</f>
        <v>-</v>
      </c>
      <c r="D104" s="95" t="str">
        <f>IF(OR($B104="ANP",$B104="DAER",$B104="CONSULTORIA DNIT",$B104="PREGÃO ELETRÔNICO",$B104="DMLU",$B104="DMAE",$B104="CEEE",$B104="EPTC",$B104="ORSE",$B104="SEINFRA",$B104="CREA",$B104="CAU",$B104="CEHOP",$B104="SIURB",$B104="DER-PR",$B104="SUDECAP",$B104=Aux.!$F$24,$B104=Aux.!$F$25),VLOOKUP($A104,#REF!,4,FALSE),IF($B104="SICRO EQUIP.","H",IF($B104="CCU",VLOOKUP($A104,#REF!,3,FALSE),IF($B104="MERCADO",VLOOKUP($A104,#REF!,10,FALSE),IF($B104="PLEO",VLOOKUP($A104,#REF!,3,FALSE),IF($B104="SICRO",VLOOKUP($A104,#REF!,3,FALSE),IF($B104="SINAPI",IFERROR((VLOOKUP($A104,#REF!,3,FALSE)),(VLOOKUP($A104,#REF!,3,FALSE))),"-")))))))</f>
        <v>-</v>
      </c>
      <c r="E104" s="113" t="str">
        <f>IF(OR($B104="ANP",$B104="DAER",$B104="CONSULTORIA DNIT",$B104="PREGÃO ELETRÔNICO",$B104="DMLU",$B104="DMAE",$B104="CEEE",$B104="EPTC",$B104="ORSE",$B104="SEINFRA",$B104="CREA",$B104="CAU",$B104="CEHOP",$B104="SIURB",$B104="DER-PR",$B104="SUDECAP",$B104=Aux.!$F$24,$B104=Aux.!$F$25),VLOOKUP($A104,#REF!,6,FALSE),IF($B104="CCU",VLOOKUP($A104,#REF!,5,FALSE),IF($B104="MERCADO",VLOOKUP($A104,#REF!,7,FALSE),IF($B104="PLEO",VLOOKUP($A104,#REF!,4,FALSE),IF($B104="SICRO",VLOOKUP($A104,#REF!,5,FALSE),IF($B104="SINAPI",IFERROR((VLOOKUP($A104,#REF!,18,FALSE)),),"-"))))))</f>
        <v>-</v>
      </c>
      <c r="F104" s="113" t="str">
        <f>IF(OR($B104="ANP",$B104="DAER",$B104="CONSULTORIA DNIT",$B104="PREGÃO ELETRÔNICO",$B104="DMLU",$B104="DMAE",$B104="CEEE",$B104="EPTC",$B104="ORSE",$B104="SEINFRA",$B104="CREA",$B104="CAU",$B104="CEHOP",$B104="SIURB",$B104="DER-PR",$B104="SUDECAP",$B104=Aux.!$F$24,$B104=Aux.!$F$25),VLOOKUP($A104,#REF!,7,FALSE),IF($B104="CCU",VLOOKUP($A104,#REF!,6,FALSE),IF($B104="MERCADO",VLOOKUP($A104,#REF!,8,FALSE),IF($B104="PLEO",VLOOKUP($A104,#REF!,4,FALSE),IF($B104="SICRO",VLOOKUP($A104,#REF!,6,FALSE),IF($B104="SINAPI",IFERROR(SUM((VLOOKUP($A104,#REF!,14,FALSE)),VLOOKUP($A104,#REF!,20,FALSE),VLOOKUP($A104,#REF!,22,FALSE)),),"-"))))))</f>
        <v>-</v>
      </c>
      <c r="G104" s="113" t="str">
        <f>IF(OR($B104="ANP",$B104="DAER",$B104="CONSULTORIA DNIT",$B104="PREGÃO ELETRÔNICO",$B104="DMLU",$B104="DMAE",$B104="CEEE",$B104="EPTC",$B104="ORSE",$B104="SEINFRA",$B104="CREA",$B104="CAU",$B104="CEHOP",$B104="SIURB",$B104="DER-PR",$B104="SUDECAP",$B104=Aux.!$F$24,$B104=Aux.!$F$25),VLOOKUP($A104,#REF!,8,FALSE),IF($B104="CCU",VLOOKUP($A104,#REF!,7,FALSE),IF($B104="MERCADO",VLOOKUP($A104,#REF!,9,FALSE),IF($B104="PLEO",VLOOKUP($A104,#REF!,4,FALSE),IF($B104="SICRO",VLOOKUP($A104,#REF!,7,FALSE),IF($B104="SINAPI",IFERROR((VLOOKUP($A104,#REF!,16,FALSE)),(VLOOKUP($A104,#REF!,5,FALSE))),"-"))))))</f>
        <v>-</v>
      </c>
      <c r="H104" s="113" t="str">
        <f>IF(OR($B104="ANP",$B104="DAER",$B104="CONSULTORIA DNIT",$B104="PREGÃO ELETRÔNICO",$B104="DMLU",$B104="DMAE",$B104="CEEE",$B104="EPTC",$B104="ORSE",$B104="SEINFRA",$B104="CREA",$B104="CAU",$B104="CEHOP",$B104="SIURB",$B104="DER-PR",$B104="SUDECAP",$B104=Aux.!$F$24,$B104=Aux.!$F$25),VLOOKUP($A104,#REF!,5,FALSE),IF($B104="CCU",VLOOKUP($A104,#REF!,4,FALSE),IF($B104="MERCADO",VLOOKUP($A104,#REF!,6,FALSE),IF($B104="PLEO",VLOOKUP($A104,#REF!,4,FALSE),IF($B104="SICRO",VLOOKUP($A104,#REF!,4,FALSE),IF($B104="SINAPI",IFERROR((VLOOKUP($A104,#REF!,5,FALSE)),(VLOOKUP($A104,#REF!,5,FALSE))),"-"))))))</f>
        <v>-</v>
      </c>
      <c r="I104" s="114">
        <f>IF($B104="SICRO EQUIP.",VLOOKUP($A104,#REF!,10,FALSE),0)</f>
        <v>0</v>
      </c>
      <c r="J104" s="114">
        <f>IF($B104="SICRO EQUIP.",VLOOKUP($A104,#REF!,11,FALSE),0)</f>
        <v>0</v>
      </c>
      <c r="K104" s="258"/>
      <c r="L104" s="259"/>
      <c r="M104" s="115" t="e">
        <f>VLOOKUP($K104,Reajuste!$A$2:$BW$29,(MATCH($L104,Reajuste!$C$2:$BW$2,0)+2),FALSE)</f>
        <v>#N/A</v>
      </c>
      <c r="N104" s="259"/>
      <c r="O104" s="115" t="e">
        <f>VLOOKUP($K104,Reajuste!$A$2:$CW$29,(MATCH($N104,Reajuste!$C$2:$CW$2,0)+2),FALSE)</f>
        <v>#N/A</v>
      </c>
      <c r="P104" s="113">
        <f t="shared" si="0"/>
        <v>0</v>
      </c>
      <c r="Q104" s="113">
        <f t="shared" si="1"/>
        <v>0</v>
      </c>
      <c r="R104" s="113">
        <f t="shared" si="2"/>
        <v>0</v>
      </c>
      <c r="S104" s="113">
        <f t="shared" si="3"/>
        <v>0</v>
      </c>
      <c r="T104" s="113">
        <f t="shared" si="4"/>
        <v>0</v>
      </c>
      <c r="U104" s="113">
        <f t="shared" si="5"/>
        <v>0</v>
      </c>
      <c r="V104" s="4"/>
      <c r="W104" s="4"/>
      <c r="X104" s="4"/>
      <c r="Y104" s="4"/>
      <c r="Z104" s="4"/>
    </row>
    <row r="105" spans="1:26" ht="14.25" customHeight="1">
      <c r="A105" s="256"/>
      <c r="B105" s="257"/>
      <c r="C105" s="112" t="str">
        <f>IF(OR($B105="ANP",$B105="DAER",$B105="CONSULTORIA DNIT",$B105="PREGÃO ELETRÔNICO",$B105="DMLU",$B105="DMAE",$B105="CEEE",$B105="EPTC",$B105="ORSE",$B105="SEINFRA",$B105="CREA",$B105="CAU",$B105="CEHOP",$B105="SIURB",$B105="DER-PR",$B105="SUDECAP",$B105=Aux.!$F$24,$B105=Aux.!$F$25),VLOOKUP($A105,#REF!,3,FALSE),IF($B105="SICRO EQUIP.",VLOOKUP($A105,#REF!,2,FALSE),IF($B105="CCU",VLOOKUP($A105,#REF!,2,FALSE),IF($B105="MERCADO",VLOOKUP($A105,#REF!,2,FALSE),IF($B105="PLEO",VLOOKUP($A105,#REF!,2,FALSE),IF($B105="SICRO",VLOOKUP($A105,#REF!,2,FALSE),IF($B105="SINAPI",IFERROR((VLOOKUP($A105,#REF!,2,FALSE)),(VLOOKUP($A105,#REF!,2,FALSE))),"-")))))))</f>
        <v>-</v>
      </c>
      <c r="D105" s="95" t="str">
        <f>IF(OR($B105="ANP",$B105="DAER",$B105="CONSULTORIA DNIT",$B105="PREGÃO ELETRÔNICO",$B105="DMLU",$B105="DMAE",$B105="CEEE",$B105="EPTC",$B105="ORSE",$B105="SEINFRA",$B105="CREA",$B105="CAU",$B105="CEHOP",$B105="SIURB",$B105="DER-PR",$B105="SUDECAP",$B105=Aux.!$F$24,$B105=Aux.!$F$25),VLOOKUP($A105,#REF!,4,FALSE),IF($B105="SICRO EQUIP.","H",IF($B105="CCU",VLOOKUP($A105,#REF!,3,FALSE),IF($B105="MERCADO",VLOOKUP($A105,#REF!,10,FALSE),IF($B105="PLEO",VLOOKUP($A105,#REF!,3,FALSE),IF($B105="SICRO",VLOOKUP($A105,#REF!,3,FALSE),IF($B105="SINAPI",IFERROR((VLOOKUP($A105,#REF!,3,FALSE)),(VLOOKUP($A105,#REF!,3,FALSE))),"-")))))))</f>
        <v>-</v>
      </c>
      <c r="E105" s="113" t="str">
        <f>IF(OR($B105="ANP",$B105="DAER",$B105="CONSULTORIA DNIT",$B105="PREGÃO ELETRÔNICO",$B105="DMLU",$B105="DMAE",$B105="CEEE",$B105="EPTC",$B105="ORSE",$B105="SEINFRA",$B105="CREA",$B105="CAU",$B105="CEHOP",$B105="SIURB",$B105="DER-PR",$B105="SUDECAP",$B105=Aux.!$F$24,$B105=Aux.!$F$25),VLOOKUP($A105,#REF!,6,FALSE),IF($B105="CCU",VLOOKUP($A105,#REF!,5,FALSE),IF($B105="MERCADO",VLOOKUP($A105,#REF!,7,FALSE),IF($B105="PLEO",VLOOKUP($A105,#REF!,4,FALSE),IF($B105="SICRO",VLOOKUP($A105,#REF!,5,FALSE),IF($B105="SINAPI",IFERROR((VLOOKUP($A105,#REF!,18,FALSE)),),"-"))))))</f>
        <v>-</v>
      </c>
      <c r="F105" s="113" t="str">
        <f>IF(OR($B105="ANP",$B105="DAER",$B105="CONSULTORIA DNIT",$B105="PREGÃO ELETRÔNICO",$B105="DMLU",$B105="DMAE",$B105="CEEE",$B105="EPTC",$B105="ORSE",$B105="SEINFRA",$B105="CREA",$B105="CAU",$B105="CEHOP",$B105="SIURB",$B105="DER-PR",$B105="SUDECAP",$B105=Aux.!$F$24,$B105=Aux.!$F$25),VLOOKUP($A105,#REF!,7,FALSE),IF($B105="CCU",VLOOKUP($A105,#REF!,6,FALSE),IF($B105="MERCADO",VLOOKUP($A105,#REF!,8,FALSE),IF($B105="PLEO",VLOOKUP($A105,#REF!,4,FALSE),IF($B105="SICRO",VLOOKUP($A105,#REF!,6,FALSE),IF($B105="SINAPI",IFERROR(SUM((VLOOKUP($A105,#REF!,14,FALSE)),VLOOKUP($A105,#REF!,20,FALSE),VLOOKUP($A105,#REF!,22,FALSE)),),"-"))))))</f>
        <v>-</v>
      </c>
      <c r="G105" s="113" t="str">
        <f>IF(OR($B105="ANP",$B105="DAER",$B105="CONSULTORIA DNIT",$B105="PREGÃO ELETRÔNICO",$B105="DMLU",$B105="DMAE",$B105="CEEE",$B105="EPTC",$B105="ORSE",$B105="SEINFRA",$B105="CREA",$B105="CAU",$B105="CEHOP",$B105="SIURB",$B105="DER-PR",$B105="SUDECAP",$B105=Aux.!$F$24,$B105=Aux.!$F$25),VLOOKUP($A105,#REF!,8,FALSE),IF($B105="CCU",VLOOKUP($A105,#REF!,7,FALSE),IF($B105="MERCADO",VLOOKUP($A105,#REF!,9,FALSE),IF($B105="PLEO",VLOOKUP($A105,#REF!,4,FALSE),IF($B105="SICRO",VLOOKUP($A105,#REF!,7,FALSE),IF($B105="SINAPI",IFERROR((VLOOKUP($A105,#REF!,16,FALSE)),(VLOOKUP($A105,#REF!,5,FALSE))),"-"))))))</f>
        <v>-</v>
      </c>
      <c r="H105" s="113" t="str">
        <f>IF(OR($B105="ANP",$B105="DAER",$B105="CONSULTORIA DNIT",$B105="PREGÃO ELETRÔNICO",$B105="DMLU",$B105="DMAE",$B105="CEEE",$B105="EPTC",$B105="ORSE",$B105="SEINFRA",$B105="CREA",$B105="CAU",$B105="CEHOP",$B105="SIURB",$B105="DER-PR",$B105="SUDECAP",$B105=Aux.!$F$24,$B105=Aux.!$F$25),VLOOKUP($A105,#REF!,5,FALSE),IF($B105="CCU",VLOOKUP($A105,#REF!,4,FALSE),IF($B105="MERCADO",VLOOKUP($A105,#REF!,6,FALSE),IF($B105="PLEO",VLOOKUP($A105,#REF!,4,FALSE),IF($B105="SICRO",VLOOKUP($A105,#REF!,4,FALSE),IF($B105="SINAPI",IFERROR((VLOOKUP($A105,#REF!,5,FALSE)),(VLOOKUP($A105,#REF!,5,FALSE))),"-"))))))</f>
        <v>-</v>
      </c>
      <c r="I105" s="114">
        <f>IF($B105="SICRO EQUIP.",VLOOKUP($A105,#REF!,10,FALSE),0)</f>
        <v>0</v>
      </c>
      <c r="J105" s="114">
        <f>IF($B105="SICRO EQUIP.",VLOOKUP($A105,#REF!,11,FALSE),0)</f>
        <v>0</v>
      </c>
      <c r="K105" s="258"/>
      <c r="L105" s="259"/>
      <c r="M105" s="115" t="e">
        <f>VLOOKUP($K105,Reajuste!$A$2:$BW$29,(MATCH($L105,Reajuste!$C$2:$BW$2,0)+2),FALSE)</f>
        <v>#N/A</v>
      </c>
      <c r="N105" s="259"/>
      <c r="O105" s="115" t="e">
        <f>VLOOKUP($K105,Reajuste!$A$2:$CW$29,(MATCH($N105,Reajuste!$C$2:$CW$2,0)+2),FALSE)</f>
        <v>#N/A</v>
      </c>
      <c r="P105" s="113">
        <f t="shared" si="0"/>
        <v>0</v>
      </c>
      <c r="Q105" s="113">
        <f t="shared" si="1"/>
        <v>0</v>
      </c>
      <c r="R105" s="113">
        <f t="shared" si="2"/>
        <v>0</v>
      </c>
      <c r="S105" s="113">
        <f t="shared" si="3"/>
        <v>0</v>
      </c>
      <c r="T105" s="113">
        <f t="shared" si="4"/>
        <v>0</v>
      </c>
      <c r="U105" s="113">
        <f t="shared" si="5"/>
        <v>0</v>
      </c>
      <c r="V105" s="4"/>
      <c r="W105" s="4"/>
      <c r="X105" s="4"/>
      <c r="Y105" s="4"/>
      <c r="Z105" s="4"/>
    </row>
    <row r="106" spans="1:26" ht="14.25" customHeight="1">
      <c r="A106" s="256"/>
      <c r="B106" s="257"/>
      <c r="C106" s="112" t="str">
        <f>IF(OR($B106="ANP",$B106="DAER",$B106="CONSULTORIA DNIT",$B106="PREGÃO ELETRÔNICO",$B106="DMLU",$B106="DMAE",$B106="CEEE",$B106="EPTC",$B106="ORSE",$B106="SEINFRA",$B106="CREA",$B106="CAU",$B106="CEHOP",$B106="SIURB",$B106="DER-PR",$B106="SUDECAP",$B106=Aux.!$F$24,$B106=Aux.!$F$25),VLOOKUP($A106,#REF!,3,FALSE),IF($B106="SICRO EQUIP.",VLOOKUP($A106,#REF!,2,FALSE),IF($B106="CCU",VLOOKUP($A106,#REF!,2,FALSE),IF($B106="MERCADO",VLOOKUP($A106,#REF!,2,FALSE),IF($B106="PLEO",VLOOKUP($A106,#REF!,2,FALSE),IF($B106="SICRO",VLOOKUP($A106,#REF!,2,FALSE),IF($B106="SINAPI",IFERROR((VLOOKUP($A106,#REF!,2,FALSE)),(VLOOKUP($A106,#REF!,2,FALSE))),"-")))))))</f>
        <v>-</v>
      </c>
      <c r="D106" s="95" t="str">
        <f>IF(OR($B106="ANP",$B106="DAER",$B106="CONSULTORIA DNIT",$B106="PREGÃO ELETRÔNICO",$B106="DMLU",$B106="DMAE",$B106="CEEE",$B106="EPTC",$B106="ORSE",$B106="SEINFRA",$B106="CREA",$B106="CAU",$B106="CEHOP",$B106="SIURB",$B106="DER-PR",$B106="SUDECAP",$B106=Aux.!$F$24,$B106=Aux.!$F$25),VLOOKUP($A106,#REF!,4,FALSE),IF($B106="SICRO EQUIP.","H",IF($B106="CCU",VLOOKUP($A106,#REF!,3,FALSE),IF($B106="MERCADO",VLOOKUP($A106,#REF!,10,FALSE),IF($B106="PLEO",VLOOKUP($A106,#REF!,3,FALSE),IF($B106="SICRO",VLOOKUP($A106,#REF!,3,FALSE),IF($B106="SINAPI",IFERROR((VLOOKUP($A106,#REF!,3,FALSE)),(VLOOKUP($A106,#REF!,3,FALSE))),"-")))))))</f>
        <v>-</v>
      </c>
      <c r="E106" s="113" t="str">
        <f>IF(OR($B106="ANP",$B106="DAER",$B106="CONSULTORIA DNIT",$B106="PREGÃO ELETRÔNICO",$B106="DMLU",$B106="DMAE",$B106="CEEE",$B106="EPTC",$B106="ORSE",$B106="SEINFRA",$B106="CREA",$B106="CAU",$B106="CEHOP",$B106="SIURB",$B106="DER-PR",$B106="SUDECAP",$B106=Aux.!$F$24,$B106=Aux.!$F$25),VLOOKUP($A106,#REF!,6,FALSE),IF($B106="CCU",VLOOKUP($A106,#REF!,5,FALSE),IF($B106="MERCADO",VLOOKUP($A106,#REF!,7,FALSE),IF($B106="PLEO",VLOOKUP($A106,#REF!,4,FALSE),IF($B106="SICRO",VLOOKUP($A106,#REF!,5,FALSE),IF($B106="SINAPI",IFERROR((VLOOKUP($A106,#REF!,18,FALSE)),),"-"))))))</f>
        <v>-</v>
      </c>
      <c r="F106" s="113" t="str">
        <f>IF(OR($B106="ANP",$B106="DAER",$B106="CONSULTORIA DNIT",$B106="PREGÃO ELETRÔNICO",$B106="DMLU",$B106="DMAE",$B106="CEEE",$B106="EPTC",$B106="ORSE",$B106="SEINFRA",$B106="CREA",$B106="CAU",$B106="CEHOP",$B106="SIURB",$B106="DER-PR",$B106="SUDECAP",$B106=Aux.!$F$24,$B106=Aux.!$F$25),VLOOKUP($A106,#REF!,7,FALSE),IF($B106="CCU",VLOOKUP($A106,#REF!,6,FALSE),IF($B106="MERCADO",VLOOKUP($A106,#REF!,8,FALSE),IF($B106="PLEO",VLOOKUP($A106,#REF!,4,FALSE),IF($B106="SICRO",VLOOKUP($A106,#REF!,6,FALSE),IF($B106="SINAPI",IFERROR(SUM((VLOOKUP($A106,#REF!,14,FALSE)),VLOOKUP($A106,#REF!,20,FALSE),VLOOKUP($A106,#REF!,22,FALSE)),),"-"))))))</f>
        <v>-</v>
      </c>
      <c r="G106" s="113" t="str">
        <f>IF(OR($B106="ANP",$B106="DAER",$B106="CONSULTORIA DNIT",$B106="PREGÃO ELETRÔNICO",$B106="DMLU",$B106="DMAE",$B106="CEEE",$B106="EPTC",$B106="ORSE",$B106="SEINFRA",$B106="CREA",$B106="CAU",$B106="CEHOP",$B106="SIURB",$B106="DER-PR",$B106="SUDECAP",$B106=Aux.!$F$24,$B106=Aux.!$F$25),VLOOKUP($A106,#REF!,8,FALSE),IF($B106="CCU",VLOOKUP($A106,#REF!,7,FALSE),IF($B106="MERCADO",VLOOKUP($A106,#REF!,9,FALSE),IF($B106="PLEO",VLOOKUP($A106,#REF!,4,FALSE),IF($B106="SICRO",VLOOKUP($A106,#REF!,7,FALSE),IF($B106="SINAPI",IFERROR((VLOOKUP($A106,#REF!,16,FALSE)),(VLOOKUP($A106,#REF!,5,FALSE))),"-"))))))</f>
        <v>-</v>
      </c>
      <c r="H106" s="113" t="str">
        <f>IF(OR($B106="ANP",$B106="DAER",$B106="CONSULTORIA DNIT",$B106="PREGÃO ELETRÔNICO",$B106="DMLU",$B106="DMAE",$B106="CEEE",$B106="EPTC",$B106="ORSE",$B106="SEINFRA",$B106="CREA",$B106="CAU",$B106="CEHOP",$B106="SIURB",$B106="DER-PR",$B106="SUDECAP",$B106=Aux.!$F$24,$B106=Aux.!$F$25),VLOOKUP($A106,#REF!,5,FALSE),IF($B106="CCU",VLOOKUP($A106,#REF!,4,FALSE),IF($B106="MERCADO",VLOOKUP($A106,#REF!,6,FALSE),IF($B106="PLEO",VLOOKUP($A106,#REF!,4,FALSE),IF($B106="SICRO",VLOOKUP($A106,#REF!,4,FALSE),IF($B106="SINAPI",IFERROR((VLOOKUP($A106,#REF!,5,FALSE)),(VLOOKUP($A106,#REF!,5,FALSE))),"-"))))))</f>
        <v>-</v>
      </c>
      <c r="I106" s="114">
        <f>IF($B106="SICRO EQUIP.",VLOOKUP($A106,#REF!,10,FALSE),0)</f>
        <v>0</v>
      </c>
      <c r="J106" s="114">
        <f>IF($B106="SICRO EQUIP.",VLOOKUP($A106,#REF!,11,FALSE),0)</f>
        <v>0</v>
      </c>
      <c r="K106" s="258"/>
      <c r="L106" s="259"/>
      <c r="M106" s="115" t="e">
        <f>VLOOKUP($K106,Reajuste!$A$2:$BW$29,(MATCH($L106,Reajuste!$C$2:$BW$2,0)+2),FALSE)</f>
        <v>#N/A</v>
      </c>
      <c r="N106" s="259"/>
      <c r="O106" s="115" t="e">
        <f>VLOOKUP($K106,Reajuste!$A$2:$CW$29,(MATCH($N106,Reajuste!$C$2:$CW$2,0)+2),FALSE)</f>
        <v>#N/A</v>
      </c>
      <c r="P106" s="113">
        <f t="shared" si="0"/>
        <v>0</v>
      </c>
      <c r="Q106" s="113">
        <f t="shared" si="1"/>
        <v>0</v>
      </c>
      <c r="R106" s="113">
        <f t="shared" si="2"/>
        <v>0</v>
      </c>
      <c r="S106" s="113">
        <f t="shared" si="3"/>
        <v>0</v>
      </c>
      <c r="T106" s="113">
        <f t="shared" si="4"/>
        <v>0</v>
      </c>
      <c r="U106" s="113">
        <f t="shared" si="5"/>
        <v>0</v>
      </c>
      <c r="V106" s="4"/>
      <c r="W106" s="4"/>
      <c r="X106" s="4"/>
      <c r="Y106" s="4"/>
      <c r="Z106" s="4"/>
    </row>
    <row r="107" spans="1:26" ht="14.25" customHeight="1">
      <c r="A107" s="256"/>
      <c r="B107" s="257"/>
      <c r="C107" s="112" t="str">
        <f>IF(OR($B107="ANP",$B107="DAER",$B107="CONSULTORIA DNIT",$B107="PREGÃO ELETRÔNICO",$B107="DMLU",$B107="DMAE",$B107="CEEE",$B107="EPTC",$B107="ORSE",$B107="SEINFRA",$B107="CREA",$B107="CAU",$B107="CEHOP",$B107="SIURB",$B107="DER-PR",$B107="SUDECAP",$B107=Aux.!$F$24,$B107=Aux.!$F$25),VLOOKUP($A107,#REF!,3,FALSE),IF($B107="SICRO EQUIP.",VLOOKUP($A107,#REF!,2,FALSE),IF($B107="CCU",VLOOKUP($A107,#REF!,2,FALSE),IF($B107="MERCADO",VLOOKUP($A107,#REF!,2,FALSE),IF($B107="PLEO",VLOOKUP($A107,#REF!,2,FALSE),IF($B107="SICRO",VLOOKUP($A107,#REF!,2,FALSE),IF($B107="SINAPI",IFERROR((VLOOKUP($A107,#REF!,2,FALSE)),(VLOOKUP($A107,#REF!,2,FALSE))),"-")))))))</f>
        <v>-</v>
      </c>
      <c r="D107" s="95" t="str">
        <f>IF(OR($B107="ANP",$B107="DAER",$B107="CONSULTORIA DNIT",$B107="PREGÃO ELETRÔNICO",$B107="DMLU",$B107="DMAE",$B107="CEEE",$B107="EPTC",$B107="ORSE",$B107="SEINFRA",$B107="CREA",$B107="CAU",$B107="CEHOP",$B107="SIURB",$B107="DER-PR",$B107="SUDECAP",$B107=Aux.!$F$24,$B107=Aux.!$F$25),VLOOKUP($A107,#REF!,4,FALSE),IF($B107="SICRO EQUIP.","H",IF($B107="CCU",VLOOKUP($A107,#REF!,3,FALSE),IF($B107="MERCADO",VLOOKUP($A107,#REF!,10,FALSE),IF($B107="PLEO",VLOOKUP($A107,#REF!,3,FALSE),IF($B107="SICRO",VLOOKUP($A107,#REF!,3,FALSE),IF($B107="SINAPI",IFERROR((VLOOKUP($A107,#REF!,3,FALSE)),(VLOOKUP($A107,#REF!,3,FALSE))),"-")))))))</f>
        <v>-</v>
      </c>
      <c r="E107" s="113" t="str">
        <f>IF(OR($B107="ANP",$B107="DAER",$B107="CONSULTORIA DNIT",$B107="PREGÃO ELETRÔNICO",$B107="DMLU",$B107="DMAE",$B107="CEEE",$B107="EPTC",$B107="ORSE",$B107="SEINFRA",$B107="CREA",$B107="CAU",$B107="CEHOP",$B107="SIURB",$B107="DER-PR",$B107="SUDECAP",$B107=Aux.!$F$24,$B107=Aux.!$F$25),VLOOKUP($A107,#REF!,6,FALSE),IF($B107="CCU",VLOOKUP($A107,#REF!,5,FALSE),IF($B107="MERCADO",VLOOKUP($A107,#REF!,7,FALSE),IF($B107="PLEO",VLOOKUP($A107,#REF!,4,FALSE),IF($B107="SICRO",VLOOKUP($A107,#REF!,5,FALSE),IF($B107="SINAPI",IFERROR((VLOOKUP($A107,#REF!,18,FALSE)),),"-"))))))</f>
        <v>-</v>
      </c>
      <c r="F107" s="113" t="str">
        <f>IF(OR($B107="ANP",$B107="DAER",$B107="CONSULTORIA DNIT",$B107="PREGÃO ELETRÔNICO",$B107="DMLU",$B107="DMAE",$B107="CEEE",$B107="EPTC",$B107="ORSE",$B107="SEINFRA",$B107="CREA",$B107="CAU",$B107="CEHOP",$B107="SIURB",$B107="DER-PR",$B107="SUDECAP",$B107=Aux.!$F$24,$B107=Aux.!$F$25),VLOOKUP($A107,#REF!,7,FALSE),IF($B107="CCU",VLOOKUP($A107,#REF!,6,FALSE),IF($B107="MERCADO",VLOOKUP($A107,#REF!,8,FALSE),IF($B107="PLEO",VLOOKUP($A107,#REF!,4,FALSE),IF($B107="SICRO",VLOOKUP($A107,#REF!,6,FALSE),IF($B107="SINAPI",IFERROR(SUM((VLOOKUP($A107,#REF!,14,FALSE)),VLOOKUP($A107,#REF!,20,FALSE),VLOOKUP($A107,#REF!,22,FALSE)),),"-"))))))</f>
        <v>-</v>
      </c>
      <c r="G107" s="113" t="str">
        <f>IF(OR($B107="ANP",$B107="DAER",$B107="CONSULTORIA DNIT",$B107="PREGÃO ELETRÔNICO",$B107="DMLU",$B107="DMAE",$B107="CEEE",$B107="EPTC",$B107="ORSE",$B107="SEINFRA",$B107="CREA",$B107="CAU",$B107="CEHOP",$B107="SIURB",$B107="DER-PR",$B107="SUDECAP",$B107=Aux.!$F$24,$B107=Aux.!$F$25),VLOOKUP($A107,#REF!,8,FALSE),IF($B107="CCU",VLOOKUP($A107,#REF!,7,FALSE),IF($B107="MERCADO",VLOOKUP($A107,#REF!,9,FALSE),IF($B107="PLEO",VLOOKUP($A107,#REF!,4,FALSE),IF($B107="SICRO",VLOOKUP($A107,#REF!,7,FALSE),IF($B107="SINAPI",IFERROR((VLOOKUP($A107,#REF!,16,FALSE)),(VLOOKUP($A107,#REF!,5,FALSE))),"-"))))))</f>
        <v>-</v>
      </c>
      <c r="H107" s="113" t="str">
        <f>IF(OR($B107="ANP",$B107="DAER",$B107="CONSULTORIA DNIT",$B107="PREGÃO ELETRÔNICO",$B107="DMLU",$B107="DMAE",$B107="CEEE",$B107="EPTC",$B107="ORSE",$B107="SEINFRA",$B107="CREA",$B107="CAU",$B107="CEHOP",$B107="SIURB",$B107="DER-PR",$B107="SUDECAP",$B107=Aux.!$F$24,$B107=Aux.!$F$25),VLOOKUP($A107,#REF!,5,FALSE),IF($B107="CCU",VLOOKUP($A107,#REF!,4,FALSE),IF($B107="MERCADO",VLOOKUP($A107,#REF!,6,FALSE),IF($B107="PLEO",VLOOKUP($A107,#REF!,4,FALSE),IF($B107="SICRO",VLOOKUP($A107,#REF!,4,FALSE),IF($B107="SINAPI",IFERROR((VLOOKUP($A107,#REF!,5,FALSE)),(VLOOKUP($A107,#REF!,5,FALSE))),"-"))))))</f>
        <v>-</v>
      </c>
      <c r="I107" s="114">
        <f>IF($B107="SICRO EQUIP.",VLOOKUP($A107,#REF!,10,FALSE),0)</f>
        <v>0</v>
      </c>
      <c r="J107" s="114">
        <f>IF($B107="SICRO EQUIP.",VLOOKUP($A107,#REF!,11,FALSE),0)</f>
        <v>0</v>
      </c>
      <c r="K107" s="258"/>
      <c r="L107" s="259"/>
      <c r="M107" s="115" t="e">
        <f>VLOOKUP($K107,Reajuste!$A$2:$BW$29,(MATCH($L107,Reajuste!$C$2:$BW$2,0)+2),FALSE)</f>
        <v>#N/A</v>
      </c>
      <c r="N107" s="259"/>
      <c r="O107" s="115" t="e">
        <f>VLOOKUP($K107,Reajuste!$A$2:$CW$29,(MATCH($N107,Reajuste!$C$2:$CW$2,0)+2),FALSE)</f>
        <v>#N/A</v>
      </c>
      <c r="P107" s="113">
        <f t="shared" si="0"/>
        <v>0</v>
      </c>
      <c r="Q107" s="113">
        <f t="shared" si="1"/>
        <v>0</v>
      </c>
      <c r="R107" s="113">
        <f t="shared" si="2"/>
        <v>0</v>
      </c>
      <c r="S107" s="113">
        <f t="shared" si="3"/>
        <v>0</v>
      </c>
      <c r="T107" s="113">
        <f t="shared" si="4"/>
        <v>0</v>
      </c>
      <c r="U107" s="113">
        <f t="shared" si="5"/>
        <v>0</v>
      </c>
      <c r="V107" s="4"/>
      <c r="W107" s="4"/>
      <c r="X107" s="4"/>
      <c r="Y107" s="4"/>
      <c r="Z107" s="4"/>
    </row>
    <row r="108" spans="1:26" ht="14.25" customHeight="1">
      <c r="A108" s="256"/>
      <c r="B108" s="257"/>
      <c r="C108" s="112" t="str">
        <f>IF(OR($B108="ANP",$B108="DAER",$B108="CONSULTORIA DNIT",$B108="PREGÃO ELETRÔNICO",$B108="DMLU",$B108="DMAE",$B108="CEEE",$B108="EPTC",$B108="ORSE",$B108="SEINFRA",$B108="CREA",$B108="CAU",$B108="CEHOP",$B108="SIURB",$B108="DER-PR",$B108="SUDECAP",$B108=Aux.!$F$24,$B108=Aux.!$F$25),VLOOKUP($A108,#REF!,3,FALSE),IF($B108="SICRO EQUIP.",VLOOKUP($A108,#REF!,2,FALSE),IF($B108="CCU",VLOOKUP($A108,#REF!,2,FALSE),IF($B108="MERCADO",VLOOKUP($A108,#REF!,2,FALSE),IF($B108="PLEO",VLOOKUP($A108,#REF!,2,FALSE),IF($B108="SICRO",VLOOKUP($A108,#REF!,2,FALSE),IF($B108="SINAPI",IFERROR((VLOOKUP($A108,#REF!,2,FALSE)),(VLOOKUP($A108,#REF!,2,FALSE))),"-")))))))</f>
        <v>-</v>
      </c>
      <c r="D108" s="95" t="str">
        <f>IF(OR($B108="ANP",$B108="DAER",$B108="CONSULTORIA DNIT",$B108="PREGÃO ELETRÔNICO",$B108="DMLU",$B108="DMAE",$B108="CEEE",$B108="EPTC",$B108="ORSE",$B108="SEINFRA",$B108="CREA",$B108="CAU",$B108="CEHOP",$B108="SIURB",$B108="DER-PR",$B108="SUDECAP",$B108=Aux.!$F$24,$B108=Aux.!$F$25),VLOOKUP($A108,#REF!,4,FALSE),IF($B108="SICRO EQUIP.","H",IF($B108="CCU",VLOOKUP($A108,#REF!,3,FALSE),IF($B108="MERCADO",VLOOKUP($A108,#REF!,10,FALSE),IF($B108="PLEO",VLOOKUP($A108,#REF!,3,FALSE),IF($B108="SICRO",VLOOKUP($A108,#REF!,3,FALSE),IF($B108="SINAPI",IFERROR((VLOOKUP($A108,#REF!,3,FALSE)),(VLOOKUP($A108,#REF!,3,FALSE))),"-")))))))</f>
        <v>-</v>
      </c>
      <c r="E108" s="113" t="str">
        <f>IF(OR($B108="ANP",$B108="DAER",$B108="CONSULTORIA DNIT",$B108="PREGÃO ELETRÔNICO",$B108="DMLU",$B108="DMAE",$B108="CEEE",$B108="EPTC",$B108="ORSE",$B108="SEINFRA",$B108="CREA",$B108="CAU",$B108="CEHOP",$B108="SIURB",$B108="DER-PR",$B108="SUDECAP",$B108=Aux.!$F$24,$B108=Aux.!$F$25),VLOOKUP($A108,#REF!,6,FALSE),IF($B108="CCU",VLOOKUP($A108,#REF!,5,FALSE),IF($B108="MERCADO",VLOOKUP($A108,#REF!,7,FALSE),IF($B108="PLEO",VLOOKUP($A108,#REF!,4,FALSE),IF($B108="SICRO",VLOOKUP($A108,#REF!,5,FALSE),IF($B108="SINAPI",IFERROR((VLOOKUP($A108,#REF!,18,FALSE)),),"-"))))))</f>
        <v>-</v>
      </c>
      <c r="F108" s="113" t="str">
        <f>IF(OR($B108="ANP",$B108="DAER",$B108="CONSULTORIA DNIT",$B108="PREGÃO ELETRÔNICO",$B108="DMLU",$B108="DMAE",$B108="CEEE",$B108="EPTC",$B108="ORSE",$B108="SEINFRA",$B108="CREA",$B108="CAU",$B108="CEHOP",$B108="SIURB",$B108="DER-PR",$B108="SUDECAP",$B108=Aux.!$F$24,$B108=Aux.!$F$25),VLOOKUP($A108,#REF!,7,FALSE),IF($B108="CCU",VLOOKUP($A108,#REF!,6,FALSE),IF($B108="MERCADO",VLOOKUP($A108,#REF!,8,FALSE),IF($B108="PLEO",VLOOKUP($A108,#REF!,4,FALSE),IF($B108="SICRO",VLOOKUP($A108,#REF!,6,FALSE),IF($B108="SINAPI",IFERROR(SUM((VLOOKUP($A108,#REF!,14,FALSE)),VLOOKUP($A108,#REF!,20,FALSE),VLOOKUP($A108,#REF!,22,FALSE)),),"-"))))))</f>
        <v>-</v>
      </c>
      <c r="G108" s="113" t="str">
        <f>IF(OR($B108="ANP",$B108="DAER",$B108="CONSULTORIA DNIT",$B108="PREGÃO ELETRÔNICO",$B108="DMLU",$B108="DMAE",$B108="CEEE",$B108="EPTC",$B108="ORSE",$B108="SEINFRA",$B108="CREA",$B108="CAU",$B108="CEHOP",$B108="SIURB",$B108="DER-PR",$B108="SUDECAP",$B108=Aux.!$F$24,$B108=Aux.!$F$25),VLOOKUP($A108,#REF!,8,FALSE),IF($B108="CCU",VLOOKUP($A108,#REF!,7,FALSE),IF($B108="MERCADO",VLOOKUP($A108,#REF!,9,FALSE),IF($B108="PLEO",VLOOKUP($A108,#REF!,4,FALSE),IF($B108="SICRO",VLOOKUP($A108,#REF!,7,FALSE),IF($B108="SINAPI",IFERROR((VLOOKUP($A108,#REF!,16,FALSE)),(VLOOKUP($A108,#REF!,5,FALSE))),"-"))))))</f>
        <v>-</v>
      </c>
      <c r="H108" s="113" t="str">
        <f>IF(OR($B108="ANP",$B108="DAER",$B108="CONSULTORIA DNIT",$B108="PREGÃO ELETRÔNICO",$B108="DMLU",$B108="DMAE",$B108="CEEE",$B108="EPTC",$B108="ORSE",$B108="SEINFRA",$B108="CREA",$B108="CAU",$B108="CEHOP",$B108="SIURB",$B108="DER-PR",$B108="SUDECAP",$B108=Aux.!$F$24,$B108=Aux.!$F$25),VLOOKUP($A108,#REF!,5,FALSE),IF($B108="CCU",VLOOKUP($A108,#REF!,4,FALSE),IF($B108="MERCADO",VLOOKUP($A108,#REF!,6,FALSE),IF($B108="PLEO",VLOOKUP($A108,#REF!,4,FALSE),IF($B108="SICRO",VLOOKUP($A108,#REF!,4,FALSE),IF($B108="SINAPI",IFERROR((VLOOKUP($A108,#REF!,5,FALSE)),(VLOOKUP($A108,#REF!,5,FALSE))),"-"))))))</f>
        <v>-</v>
      </c>
      <c r="I108" s="114">
        <f>IF($B108="SICRO EQUIP.",VLOOKUP($A108,#REF!,10,FALSE),0)</f>
        <v>0</v>
      </c>
      <c r="J108" s="114">
        <f>IF($B108="SICRO EQUIP.",VLOOKUP($A108,#REF!,11,FALSE),0)</f>
        <v>0</v>
      </c>
      <c r="K108" s="258"/>
      <c r="L108" s="259"/>
      <c r="M108" s="115" t="e">
        <f>VLOOKUP($K108,Reajuste!$A$2:$BW$29,(MATCH($L108,Reajuste!$C$2:$BW$2,0)+2),FALSE)</f>
        <v>#N/A</v>
      </c>
      <c r="N108" s="259"/>
      <c r="O108" s="115" t="e">
        <f>VLOOKUP($K108,Reajuste!$A$2:$CW$29,(MATCH($N108,Reajuste!$C$2:$CW$2,0)+2),FALSE)</f>
        <v>#N/A</v>
      </c>
      <c r="P108" s="113">
        <f t="shared" si="0"/>
        <v>0</v>
      </c>
      <c r="Q108" s="113">
        <f t="shared" si="1"/>
        <v>0</v>
      </c>
      <c r="R108" s="113">
        <f t="shared" si="2"/>
        <v>0</v>
      </c>
      <c r="S108" s="113">
        <f t="shared" si="3"/>
        <v>0</v>
      </c>
      <c r="T108" s="113">
        <f t="shared" si="4"/>
        <v>0</v>
      </c>
      <c r="U108" s="113">
        <f t="shared" si="5"/>
        <v>0</v>
      </c>
      <c r="V108" s="4"/>
      <c r="W108" s="4"/>
      <c r="X108" s="4"/>
      <c r="Y108" s="4"/>
      <c r="Z108" s="4"/>
    </row>
    <row r="109" spans="1:26" ht="14.25" customHeight="1">
      <c r="A109" s="256"/>
      <c r="B109" s="257"/>
      <c r="C109" s="112" t="str">
        <f>IF(OR($B109="ANP",$B109="DAER",$B109="CONSULTORIA DNIT",$B109="PREGÃO ELETRÔNICO",$B109="DMLU",$B109="DMAE",$B109="CEEE",$B109="EPTC",$B109="ORSE",$B109="SEINFRA",$B109="CREA",$B109="CAU",$B109="CEHOP",$B109="SIURB",$B109="DER-PR",$B109="SUDECAP",$B109=Aux.!$F$24,$B109=Aux.!$F$25),VLOOKUP($A109,#REF!,3,FALSE),IF($B109="SICRO EQUIP.",VLOOKUP($A109,#REF!,2,FALSE),IF($B109="CCU",VLOOKUP($A109,#REF!,2,FALSE),IF($B109="MERCADO",VLOOKUP($A109,#REF!,2,FALSE),IF($B109="PLEO",VLOOKUP($A109,#REF!,2,FALSE),IF($B109="SICRO",VLOOKUP($A109,#REF!,2,FALSE),IF($B109="SINAPI",IFERROR((VLOOKUP($A109,#REF!,2,FALSE)),(VLOOKUP($A109,#REF!,2,FALSE))),"-")))))))</f>
        <v>-</v>
      </c>
      <c r="D109" s="95" t="str">
        <f>IF(OR($B109="ANP",$B109="DAER",$B109="CONSULTORIA DNIT",$B109="PREGÃO ELETRÔNICO",$B109="DMLU",$B109="DMAE",$B109="CEEE",$B109="EPTC",$B109="ORSE",$B109="SEINFRA",$B109="CREA",$B109="CAU",$B109="CEHOP",$B109="SIURB",$B109="DER-PR",$B109="SUDECAP",$B109=Aux.!$F$24,$B109=Aux.!$F$25),VLOOKUP($A109,#REF!,4,FALSE),IF($B109="SICRO EQUIP.","H",IF($B109="CCU",VLOOKUP($A109,#REF!,3,FALSE),IF($B109="MERCADO",VLOOKUP($A109,#REF!,10,FALSE),IF($B109="PLEO",VLOOKUP($A109,#REF!,3,FALSE),IF($B109="SICRO",VLOOKUP($A109,#REF!,3,FALSE),IF($B109="SINAPI",IFERROR((VLOOKUP($A109,#REF!,3,FALSE)),(VLOOKUP($A109,#REF!,3,FALSE))),"-")))))))</f>
        <v>-</v>
      </c>
      <c r="E109" s="113" t="str">
        <f>IF(OR($B109="ANP",$B109="DAER",$B109="CONSULTORIA DNIT",$B109="PREGÃO ELETRÔNICO",$B109="DMLU",$B109="DMAE",$B109="CEEE",$B109="EPTC",$B109="ORSE",$B109="SEINFRA",$B109="CREA",$B109="CAU",$B109="CEHOP",$B109="SIURB",$B109="DER-PR",$B109="SUDECAP",$B109=Aux.!$F$24,$B109=Aux.!$F$25),VLOOKUP($A109,#REF!,6,FALSE),IF($B109="CCU",VLOOKUP($A109,#REF!,5,FALSE),IF($B109="MERCADO",VLOOKUP($A109,#REF!,7,FALSE),IF($B109="PLEO",VLOOKUP($A109,#REF!,4,FALSE),IF($B109="SICRO",VLOOKUP($A109,#REF!,5,FALSE),IF($B109="SINAPI",IFERROR((VLOOKUP($A109,#REF!,18,FALSE)),),"-"))))))</f>
        <v>-</v>
      </c>
      <c r="F109" s="113" t="str">
        <f>IF(OR($B109="ANP",$B109="DAER",$B109="CONSULTORIA DNIT",$B109="PREGÃO ELETRÔNICO",$B109="DMLU",$B109="DMAE",$B109="CEEE",$B109="EPTC",$B109="ORSE",$B109="SEINFRA",$B109="CREA",$B109="CAU",$B109="CEHOP",$B109="SIURB",$B109="DER-PR",$B109="SUDECAP",$B109=Aux.!$F$24,$B109=Aux.!$F$25),VLOOKUP($A109,#REF!,7,FALSE),IF($B109="CCU",VLOOKUP($A109,#REF!,6,FALSE),IF($B109="MERCADO",VLOOKUP($A109,#REF!,8,FALSE),IF($B109="PLEO",VLOOKUP($A109,#REF!,4,FALSE),IF($B109="SICRO",VLOOKUP($A109,#REF!,6,FALSE),IF($B109="SINAPI",IFERROR(SUM((VLOOKUP($A109,#REF!,14,FALSE)),VLOOKUP($A109,#REF!,20,FALSE),VLOOKUP($A109,#REF!,22,FALSE)),),"-"))))))</f>
        <v>-</v>
      </c>
      <c r="G109" s="113" t="str">
        <f>IF(OR($B109="ANP",$B109="DAER",$B109="CONSULTORIA DNIT",$B109="PREGÃO ELETRÔNICO",$B109="DMLU",$B109="DMAE",$B109="CEEE",$B109="EPTC",$B109="ORSE",$B109="SEINFRA",$B109="CREA",$B109="CAU",$B109="CEHOP",$B109="SIURB",$B109="DER-PR",$B109="SUDECAP",$B109=Aux.!$F$24,$B109=Aux.!$F$25),VLOOKUP($A109,#REF!,8,FALSE),IF($B109="CCU",VLOOKUP($A109,#REF!,7,FALSE),IF($B109="MERCADO",VLOOKUP($A109,#REF!,9,FALSE),IF($B109="PLEO",VLOOKUP($A109,#REF!,4,FALSE),IF($B109="SICRO",VLOOKUP($A109,#REF!,7,FALSE),IF($B109="SINAPI",IFERROR((VLOOKUP($A109,#REF!,16,FALSE)),(VLOOKUP($A109,#REF!,5,FALSE))),"-"))))))</f>
        <v>-</v>
      </c>
      <c r="H109" s="113" t="str">
        <f>IF(OR($B109="ANP",$B109="DAER",$B109="CONSULTORIA DNIT",$B109="PREGÃO ELETRÔNICO",$B109="DMLU",$B109="DMAE",$B109="CEEE",$B109="EPTC",$B109="ORSE",$B109="SEINFRA",$B109="CREA",$B109="CAU",$B109="CEHOP",$B109="SIURB",$B109="DER-PR",$B109="SUDECAP",$B109=Aux.!$F$24,$B109=Aux.!$F$25),VLOOKUP($A109,#REF!,5,FALSE),IF($B109="CCU",VLOOKUP($A109,#REF!,4,FALSE),IF($B109="MERCADO",VLOOKUP($A109,#REF!,6,FALSE),IF($B109="PLEO",VLOOKUP($A109,#REF!,4,FALSE),IF($B109="SICRO",VLOOKUP($A109,#REF!,4,FALSE),IF($B109="SINAPI",IFERROR((VLOOKUP($A109,#REF!,5,FALSE)),(VLOOKUP($A109,#REF!,5,FALSE))),"-"))))))</f>
        <v>-</v>
      </c>
      <c r="I109" s="114">
        <f>IF($B109="SICRO EQUIP.",VLOOKUP($A109,#REF!,10,FALSE),0)</f>
        <v>0</v>
      </c>
      <c r="J109" s="114">
        <f>IF($B109="SICRO EQUIP.",VLOOKUP($A109,#REF!,11,FALSE),0)</f>
        <v>0</v>
      </c>
      <c r="K109" s="258"/>
      <c r="L109" s="259"/>
      <c r="M109" s="115" t="e">
        <f>VLOOKUP($K109,Reajuste!$A$2:$BW$29,(MATCH($L109,Reajuste!$C$2:$BW$2,0)+2),FALSE)</f>
        <v>#N/A</v>
      </c>
      <c r="N109" s="259"/>
      <c r="O109" s="115" t="e">
        <f>VLOOKUP($K109,Reajuste!$A$2:$CW$29,(MATCH($N109,Reajuste!$C$2:$CW$2,0)+2),FALSE)</f>
        <v>#N/A</v>
      </c>
      <c r="P109" s="113">
        <f t="shared" si="0"/>
        <v>0</v>
      </c>
      <c r="Q109" s="113">
        <f t="shared" si="1"/>
        <v>0</v>
      </c>
      <c r="R109" s="113">
        <f t="shared" si="2"/>
        <v>0</v>
      </c>
      <c r="S109" s="113">
        <f t="shared" si="3"/>
        <v>0</v>
      </c>
      <c r="T109" s="113">
        <f t="shared" si="4"/>
        <v>0</v>
      </c>
      <c r="U109" s="113">
        <f t="shared" si="5"/>
        <v>0</v>
      </c>
      <c r="V109" s="4"/>
      <c r="W109" s="4"/>
      <c r="X109" s="4"/>
      <c r="Y109" s="4"/>
      <c r="Z109" s="4"/>
    </row>
    <row r="110" spans="1:26" ht="14.25" customHeight="1">
      <c r="A110" s="256"/>
      <c r="B110" s="257"/>
      <c r="C110" s="112" t="str">
        <f>IF(OR($B110="ANP",$B110="DAER",$B110="CONSULTORIA DNIT",$B110="PREGÃO ELETRÔNICO",$B110="DMLU",$B110="DMAE",$B110="CEEE",$B110="EPTC",$B110="ORSE",$B110="SEINFRA",$B110="CREA",$B110="CAU",$B110="CEHOP",$B110="SIURB",$B110="DER-PR",$B110="SUDECAP",$B110=Aux.!$F$24,$B110=Aux.!$F$25),VLOOKUP($A110,#REF!,3,FALSE),IF($B110="SICRO EQUIP.",VLOOKUP($A110,#REF!,2,FALSE),IF($B110="CCU",VLOOKUP($A110,#REF!,2,FALSE),IF($B110="MERCADO",VLOOKUP($A110,#REF!,2,FALSE),IF($B110="PLEO",VLOOKUP($A110,#REF!,2,FALSE),IF($B110="SICRO",VLOOKUP($A110,#REF!,2,FALSE),IF($B110="SINAPI",IFERROR((VLOOKUP($A110,#REF!,2,FALSE)),(VLOOKUP($A110,#REF!,2,FALSE))),"-")))))))</f>
        <v>-</v>
      </c>
      <c r="D110" s="95" t="str">
        <f>IF(OR($B110="ANP",$B110="DAER",$B110="CONSULTORIA DNIT",$B110="PREGÃO ELETRÔNICO",$B110="DMLU",$B110="DMAE",$B110="CEEE",$B110="EPTC",$B110="ORSE",$B110="SEINFRA",$B110="CREA",$B110="CAU",$B110="CEHOP",$B110="SIURB",$B110="DER-PR",$B110="SUDECAP",$B110=Aux.!$F$24,$B110=Aux.!$F$25),VLOOKUP($A110,#REF!,4,FALSE),IF($B110="SICRO EQUIP.","H",IF($B110="CCU",VLOOKUP($A110,#REF!,3,FALSE),IF($B110="MERCADO",VLOOKUP($A110,#REF!,10,FALSE),IF($B110="PLEO",VLOOKUP($A110,#REF!,3,FALSE),IF($B110="SICRO",VLOOKUP($A110,#REF!,3,FALSE),IF($B110="SINAPI",IFERROR((VLOOKUP($A110,#REF!,3,FALSE)),(VLOOKUP($A110,#REF!,3,FALSE))),"-")))))))</f>
        <v>-</v>
      </c>
      <c r="E110" s="113" t="str">
        <f>IF(OR($B110="ANP",$B110="DAER",$B110="CONSULTORIA DNIT",$B110="PREGÃO ELETRÔNICO",$B110="DMLU",$B110="DMAE",$B110="CEEE",$B110="EPTC",$B110="ORSE",$B110="SEINFRA",$B110="CREA",$B110="CAU",$B110="CEHOP",$B110="SIURB",$B110="DER-PR",$B110="SUDECAP",$B110=Aux.!$F$24,$B110=Aux.!$F$25),VLOOKUP($A110,#REF!,6,FALSE),IF($B110="CCU",VLOOKUP($A110,#REF!,5,FALSE),IF($B110="MERCADO",VLOOKUP($A110,#REF!,7,FALSE),IF($B110="PLEO",VLOOKUP($A110,#REF!,4,FALSE),IF($B110="SICRO",VLOOKUP($A110,#REF!,5,FALSE),IF($B110="SINAPI",IFERROR((VLOOKUP($A110,#REF!,18,FALSE)),),"-"))))))</f>
        <v>-</v>
      </c>
      <c r="F110" s="113" t="str">
        <f>IF(OR($B110="ANP",$B110="DAER",$B110="CONSULTORIA DNIT",$B110="PREGÃO ELETRÔNICO",$B110="DMLU",$B110="DMAE",$B110="CEEE",$B110="EPTC",$B110="ORSE",$B110="SEINFRA",$B110="CREA",$B110="CAU",$B110="CEHOP",$B110="SIURB",$B110="DER-PR",$B110="SUDECAP",$B110=Aux.!$F$24,$B110=Aux.!$F$25),VLOOKUP($A110,#REF!,7,FALSE),IF($B110="CCU",VLOOKUP($A110,#REF!,6,FALSE),IF($B110="MERCADO",VLOOKUP($A110,#REF!,8,FALSE),IF($B110="PLEO",VLOOKUP($A110,#REF!,4,FALSE),IF($B110="SICRO",VLOOKUP($A110,#REF!,6,FALSE),IF($B110="SINAPI",IFERROR(SUM((VLOOKUP($A110,#REF!,14,FALSE)),VLOOKUP($A110,#REF!,20,FALSE),VLOOKUP($A110,#REF!,22,FALSE)),),"-"))))))</f>
        <v>-</v>
      </c>
      <c r="G110" s="113" t="str">
        <f>IF(OR($B110="ANP",$B110="DAER",$B110="CONSULTORIA DNIT",$B110="PREGÃO ELETRÔNICO",$B110="DMLU",$B110="DMAE",$B110="CEEE",$B110="EPTC",$B110="ORSE",$B110="SEINFRA",$B110="CREA",$B110="CAU",$B110="CEHOP",$B110="SIURB",$B110="DER-PR",$B110="SUDECAP",$B110=Aux.!$F$24,$B110=Aux.!$F$25),VLOOKUP($A110,#REF!,8,FALSE),IF($B110="CCU",VLOOKUP($A110,#REF!,7,FALSE),IF($B110="MERCADO",VLOOKUP($A110,#REF!,9,FALSE),IF($B110="PLEO",VLOOKUP($A110,#REF!,4,FALSE),IF($B110="SICRO",VLOOKUP($A110,#REF!,7,FALSE),IF($B110="SINAPI",IFERROR((VLOOKUP($A110,#REF!,16,FALSE)),(VLOOKUP($A110,#REF!,5,FALSE))),"-"))))))</f>
        <v>-</v>
      </c>
      <c r="H110" s="113" t="str">
        <f>IF(OR($B110="ANP",$B110="DAER",$B110="CONSULTORIA DNIT",$B110="PREGÃO ELETRÔNICO",$B110="DMLU",$B110="DMAE",$B110="CEEE",$B110="EPTC",$B110="ORSE",$B110="SEINFRA",$B110="CREA",$B110="CAU",$B110="CEHOP",$B110="SIURB",$B110="DER-PR",$B110="SUDECAP",$B110=Aux.!$F$24,$B110=Aux.!$F$25),VLOOKUP($A110,#REF!,5,FALSE),IF($B110="CCU",VLOOKUP($A110,#REF!,4,FALSE),IF($B110="MERCADO",VLOOKUP($A110,#REF!,6,FALSE),IF($B110="PLEO",VLOOKUP($A110,#REF!,4,FALSE),IF($B110="SICRO",VLOOKUP($A110,#REF!,4,FALSE),IF($B110="SINAPI",IFERROR((VLOOKUP($A110,#REF!,5,FALSE)),(VLOOKUP($A110,#REF!,5,FALSE))),"-"))))))</f>
        <v>-</v>
      </c>
      <c r="I110" s="114">
        <f>IF($B110="SICRO EQUIP.",VLOOKUP($A110,#REF!,10,FALSE),0)</f>
        <v>0</v>
      </c>
      <c r="J110" s="114">
        <f>IF($B110="SICRO EQUIP.",VLOOKUP($A110,#REF!,11,FALSE),0)</f>
        <v>0</v>
      </c>
      <c r="K110" s="258"/>
      <c r="L110" s="259"/>
      <c r="M110" s="115" t="e">
        <f>VLOOKUP($K110,Reajuste!$A$2:$BW$29,(MATCH($L110,Reajuste!$C$2:$BW$2,0)+2),FALSE)</f>
        <v>#N/A</v>
      </c>
      <c r="N110" s="259"/>
      <c r="O110" s="115" t="e">
        <f>VLOOKUP($K110,Reajuste!$A$2:$CW$29,(MATCH($N110,Reajuste!$C$2:$CW$2,0)+2),FALSE)</f>
        <v>#N/A</v>
      </c>
      <c r="P110" s="113">
        <f t="shared" si="0"/>
        <v>0</v>
      </c>
      <c r="Q110" s="113">
        <f t="shared" si="1"/>
        <v>0</v>
      </c>
      <c r="R110" s="113">
        <f t="shared" si="2"/>
        <v>0</v>
      </c>
      <c r="S110" s="113">
        <f t="shared" si="3"/>
        <v>0</v>
      </c>
      <c r="T110" s="113">
        <f t="shared" si="4"/>
        <v>0</v>
      </c>
      <c r="U110" s="113">
        <f t="shared" si="5"/>
        <v>0</v>
      </c>
      <c r="V110" s="4"/>
      <c r="W110" s="4"/>
      <c r="X110" s="4"/>
      <c r="Y110" s="4"/>
      <c r="Z110" s="4"/>
    </row>
    <row r="111" spans="1:26" ht="14.25" customHeight="1">
      <c r="A111" s="256"/>
      <c r="B111" s="257"/>
      <c r="C111" s="112" t="str">
        <f>IF(OR($B111="ANP",$B111="DAER",$B111="CONSULTORIA DNIT",$B111="PREGÃO ELETRÔNICO",$B111="DMLU",$B111="DMAE",$B111="CEEE",$B111="EPTC",$B111="ORSE",$B111="SEINFRA",$B111="CREA",$B111="CAU",$B111="CEHOP",$B111="SIURB",$B111="DER-PR",$B111="SUDECAP",$B111=Aux.!$F$24,$B111=Aux.!$F$25),VLOOKUP($A111,#REF!,3,FALSE),IF($B111="SICRO EQUIP.",VLOOKUP($A111,#REF!,2,FALSE),IF($B111="CCU",VLOOKUP($A111,#REF!,2,FALSE),IF($B111="MERCADO",VLOOKUP($A111,#REF!,2,FALSE),IF($B111="PLEO",VLOOKUP($A111,#REF!,2,FALSE),IF($B111="SICRO",VLOOKUP($A111,#REF!,2,FALSE),IF($B111="SINAPI",IFERROR((VLOOKUP($A111,#REF!,2,FALSE)),(VLOOKUP($A111,#REF!,2,FALSE))),"-")))))))</f>
        <v>-</v>
      </c>
      <c r="D111" s="95" t="str">
        <f>IF(OR($B111="ANP",$B111="DAER",$B111="CONSULTORIA DNIT",$B111="PREGÃO ELETRÔNICO",$B111="DMLU",$B111="DMAE",$B111="CEEE",$B111="EPTC",$B111="ORSE",$B111="SEINFRA",$B111="CREA",$B111="CAU",$B111="CEHOP",$B111="SIURB",$B111="DER-PR",$B111="SUDECAP",$B111=Aux.!$F$24,$B111=Aux.!$F$25),VLOOKUP($A111,#REF!,4,FALSE),IF($B111="SICRO EQUIP.","H",IF($B111="CCU",VLOOKUP($A111,#REF!,3,FALSE),IF($B111="MERCADO",VLOOKUP($A111,#REF!,10,FALSE),IF($B111="PLEO",VLOOKUP($A111,#REF!,3,FALSE),IF($B111="SICRO",VLOOKUP($A111,#REF!,3,FALSE),IF($B111="SINAPI",IFERROR((VLOOKUP($A111,#REF!,3,FALSE)),(VLOOKUP($A111,#REF!,3,FALSE))),"-")))))))</f>
        <v>-</v>
      </c>
      <c r="E111" s="113" t="str">
        <f>IF(OR($B111="ANP",$B111="DAER",$B111="CONSULTORIA DNIT",$B111="PREGÃO ELETRÔNICO",$B111="DMLU",$B111="DMAE",$B111="CEEE",$B111="EPTC",$B111="ORSE",$B111="SEINFRA",$B111="CREA",$B111="CAU",$B111="CEHOP",$B111="SIURB",$B111="DER-PR",$B111="SUDECAP",$B111=Aux.!$F$24,$B111=Aux.!$F$25),VLOOKUP($A111,#REF!,6,FALSE),IF($B111="CCU",VLOOKUP($A111,#REF!,5,FALSE),IF($B111="MERCADO",VLOOKUP($A111,#REF!,7,FALSE),IF($B111="PLEO",VLOOKUP($A111,#REF!,4,FALSE),IF($B111="SICRO",VLOOKUP($A111,#REF!,5,FALSE),IF($B111="SINAPI",IFERROR((VLOOKUP($A111,#REF!,18,FALSE)),),"-"))))))</f>
        <v>-</v>
      </c>
      <c r="F111" s="113" t="str">
        <f>IF(OR($B111="ANP",$B111="DAER",$B111="CONSULTORIA DNIT",$B111="PREGÃO ELETRÔNICO",$B111="DMLU",$B111="DMAE",$B111="CEEE",$B111="EPTC",$B111="ORSE",$B111="SEINFRA",$B111="CREA",$B111="CAU",$B111="CEHOP",$B111="SIURB",$B111="DER-PR",$B111="SUDECAP",$B111=Aux.!$F$24,$B111=Aux.!$F$25),VLOOKUP($A111,#REF!,7,FALSE),IF($B111="CCU",VLOOKUP($A111,#REF!,6,FALSE),IF($B111="MERCADO",VLOOKUP($A111,#REF!,8,FALSE),IF($B111="PLEO",VLOOKUP($A111,#REF!,4,FALSE),IF($B111="SICRO",VLOOKUP($A111,#REF!,6,FALSE),IF($B111="SINAPI",IFERROR(SUM((VLOOKUP($A111,#REF!,14,FALSE)),VLOOKUP($A111,#REF!,20,FALSE),VLOOKUP($A111,#REF!,22,FALSE)),),"-"))))))</f>
        <v>-</v>
      </c>
      <c r="G111" s="113" t="str">
        <f>IF(OR($B111="ANP",$B111="DAER",$B111="CONSULTORIA DNIT",$B111="PREGÃO ELETRÔNICO",$B111="DMLU",$B111="DMAE",$B111="CEEE",$B111="EPTC",$B111="ORSE",$B111="SEINFRA",$B111="CREA",$B111="CAU",$B111="CEHOP",$B111="SIURB",$B111="DER-PR",$B111="SUDECAP",$B111=Aux.!$F$24,$B111=Aux.!$F$25),VLOOKUP($A111,#REF!,8,FALSE),IF($B111="CCU",VLOOKUP($A111,#REF!,7,FALSE),IF($B111="MERCADO",VLOOKUP($A111,#REF!,9,FALSE),IF($B111="PLEO",VLOOKUP($A111,#REF!,4,FALSE),IF($B111="SICRO",VLOOKUP($A111,#REF!,7,FALSE),IF($B111="SINAPI",IFERROR((VLOOKUP($A111,#REF!,16,FALSE)),(VLOOKUP($A111,#REF!,5,FALSE))),"-"))))))</f>
        <v>-</v>
      </c>
      <c r="H111" s="113" t="str">
        <f>IF(OR($B111="ANP",$B111="DAER",$B111="CONSULTORIA DNIT",$B111="PREGÃO ELETRÔNICO",$B111="DMLU",$B111="DMAE",$B111="CEEE",$B111="EPTC",$B111="ORSE",$B111="SEINFRA",$B111="CREA",$B111="CAU",$B111="CEHOP",$B111="SIURB",$B111="DER-PR",$B111="SUDECAP",$B111=Aux.!$F$24,$B111=Aux.!$F$25),VLOOKUP($A111,#REF!,5,FALSE),IF($B111="CCU",VLOOKUP($A111,#REF!,4,FALSE),IF($B111="MERCADO",VLOOKUP($A111,#REF!,6,FALSE),IF($B111="PLEO",VLOOKUP($A111,#REF!,4,FALSE),IF($B111="SICRO",VLOOKUP($A111,#REF!,4,FALSE),IF($B111="SINAPI",IFERROR((VLOOKUP($A111,#REF!,5,FALSE)),(VLOOKUP($A111,#REF!,5,FALSE))),"-"))))))</f>
        <v>-</v>
      </c>
      <c r="I111" s="114">
        <f>IF($B111="SICRO EQUIP.",VLOOKUP($A111,#REF!,10,FALSE),0)</f>
        <v>0</v>
      </c>
      <c r="J111" s="114">
        <f>IF($B111="SICRO EQUIP.",VLOOKUP($A111,#REF!,11,FALSE),0)</f>
        <v>0</v>
      </c>
      <c r="K111" s="258"/>
      <c r="L111" s="259"/>
      <c r="M111" s="115" t="e">
        <f>VLOOKUP($K111,Reajuste!$A$2:$BW$29,(MATCH($L111,Reajuste!$C$2:$BW$2,0)+2),FALSE)</f>
        <v>#N/A</v>
      </c>
      <c r="N111" s="259"/>
      <c r="O111" s="115" t="e">
        <f>VLOOKUP($K111,Reajuste!$A$2:$CW$29,(MATCH($N111,Reajuste!$C$2:$CW$2,0)+2),FALSE)</f>
        <v>#N/A</v>
      </c>
      <c r="P111" s="113">
        <f t="shared" si="0"/>
        <v>0</v>
      </c>
      <c r="Q111" s="113">
        <f t="shared" si="1"/>
        <v>0</v>
      </c>
      <c r="R111" s="113">
        <f t="shared" si="2"/>
        <v>0</v>
      </c>
      <c r="S111" s="113">
        <f t="shared" si="3"/>
        <v>0</v>
      </c>
      <c r="T111" s="113">
        <f t="shared" si="4"/>
        <v>0</v>
      </c>
      <c r="U111" s="113">
        <f t="shared" si="5"/>
        <v>0</v>
      </c>
      <c r="V111" s="4"/>
      <c r="W111" s="4"/>
      <c r="X111" s="4"/>
      <c r="Y111" s="4"/>
      <c r="Z111" s="4"/>
    </row>
    <row r="112" spans="1:26" ht="14.25" customHeight="1">
      <c r="A112" s="256"/>
      <c r="B112" s="257"/>
      <c r="C112" s="112" t="str">
        <f>IF(OR($B112="ANP",$B112="DAER",$B112="CONSULTORIA DNIT",$B112="PREGÃO ELETRÔNICO",$B112="DMLU",$B112="DMAE",$B112="CEEE",$B112="EPTC",$B112="ORSE",$B112="SEINFRA",$B112="CREA",$B112="CAU",$B112="CEHOP",$B112="SIURB",$B112="DER-PR",$B112="SUDECAP",$B112=Aux.!$F$24,$B112=Aux.!$F$25),VLOOKUP($A112,#REF!,3,FALSE),IF($B112="SICRO EQUIP.",VLOOKUP($A112,#REF!,2,FALSE),IF($B112="CCU",VLOOKUP($A112,#REF!,2,FALSE),IF($B112="MERCADO",VLOOKUP($A112,#REF!,2,FALSE),IF($B112="PLEO",VLOOKUP($A112,#REF!,2,FALSE),IF($B112="SICRO",VLOOKUP($A112,#REF!,2,FALSE),IF($B112="SINAPI",IFERROR((VLOOKUP($A112,#REF!,2,FALSE)),(VLOOKUP($A112,#REF!,2,FALSE))),"-")))))))</f>
        <v>-</v>
      </c>
      <c r="D112" s="95" t="str">
        <f>IF(OR($B112="ANP",$B112="DAER",$B112="CONSULTORIA DNIT",$B112="PREGÃO ELETRÔNICO",$B112="DMLU",$B112="DMAE",$B112="CEEE",$B112="EPTC",$B112="ORSE",$B112="SEINFRA",$B112="CREA",$B112="CAU",$B112="CEHOP",$B112="SIURB",$B112="DER-PR",$B112="SUDECAP",$B112=Aux.!$F$24,$B112=Aux.!$F$25),VLOOKUP($A112,#REF!,4,FALSE),IF($B112="SICRO EQUIP.","H",IF($B112="CCU",VLOOKUP($A112,#REF!,3,FALSE),IF($B112="MERCADO",VLOOKUP($A112,#REF!,10,FALSE),IF($B112="PLEO",VLOOKUP($A112,#REF!,3,FALSE),IF($B112="SICRO",VLOOKUP($A112,#REF!,3,FALSE),IF($B112="SINAPI",IFERROR((VLOOKUP($A112,#REF!,3,FALSE)),(VLOOKUP($A112,#REF!,3,FALSE))),"-")))))))</f>
        <v>-</v>
      </c>
      <c r="E112" s="113" t="str">
        <f>IF(OR($B112="ANP",$B112="DAER",$B112="CONSULTORIA DNIT",$B112="PREGÃO ELETRÔNICO",$B112="DMLU",$B112="DMAE",$B112="CEEE",$B112="EPTC",$B112="ORSE",$B112="SEINFRA",$B112="CREA",$B112="CAU",$B112="CEHOP",$B112="SIURB",$B112="DER-PR",$B112="SUDECAP",$B112=Aux.!$F$24,$B112=Aux.!$F$25),VLOOKUP($A112,#REF!,6,FALSE),IF($B112="CCU",VLOOKUP($A112,#REF!,5,FALSE),IF($B112="MERCADO",VLOOKUP($A112,#REF!,7,FALSE),IF($B112="PLEO",VLOOKUP($A112,#REF!,4,FALSE),IF($B112="SICRO",VLOOKUP($A112,#REF!,5,FALSE),IF($B112="SINAPI",IFERROR((VLOOKUP($A112,#REF!,18,FALSE)),),"-"))))))</f>
        <v>-</v>
      </c>
      <c r="F112" s="113" t="str">
        <f>IF(OR($B112="ANP",$B112="DAER",$B112="CONSULTORIA DNIT",$B112="PREGÃO ELETRÔNICO",$B112="DMLU",$B112="DMAE",$B112="CEEE",$B112="EPTC",$B112="ORSE",$B112="SEINFRA",$B112="CREA",$B112="CAU",$B112="CEHOP",$B112="SIURB",$B112="DER-PR",$B112="SUDECAP",$B112=Aux.!$F$24,$B112=Aux.!$F$25),VLOOKUP($A112,#REF!,7,FALSE),IF($B112="CCU",VLOOKUP($A112,#REF!,6,FALSE),IF($B112="MERCADO",VLOOKUP($A112,#REF!,8,FALSE),IF($B112="PLEO",VLOOKUP($A112,#REF!,4,FALSE),IF($B112="SICRO",VLOOKUP($A112,#REF!,6,FALSE),IF($B112="SINAPI",IFERROR(SUM((VLOOKUP($A112,#REF!,14,FALSE)),VLOOKUP($A112,#REF!,20,FALSE),VLOOKUP($A112,#REF!,22,FALSE)),),"-"))))))</f>
        <v>-</v>
      </c>
      <c r="G112" s="113" t="str">
        <f>IF(OR($B112="ANP",$B112="DAER",$B112="CONSULTORIA DNIT",$B112="PREGÃO ELETRÔNICO",$B112="DMLU",$B112="DMAE",$B112="CEEE",$B112="EPTC",$B112="ORSE",$B112="SEINFRA",$B112="CREA",$B112="CAU",$B112="CEHOP",$B112="SIURB",$B112="DER-PR",$B112="SUDECAP",$B112=Aux.!$F$24,$B112=Aux.!$F$25),VLOOKUP($A112,#REF!,8,FALSE),IF($B112="CCU",VLOOKUP($A112,#REF!,7,FALSE),IF($B112="MERCADO",VLOOKUP($A112,#REF!,9,FALSE),IF($B112="PLEO",VLOOKUP($A112,#REF!,4,FALSE),IF($B112="SICRO",VLOOKUP($A112,#REF!,7,FALSE),IF($B112="SINAPI",IFERROR((VLOOKUP($A112,#REF!,16,FALSE)),(VLOOKUP($A112,#REF!,5,FALSE))),"-"))))))</f>
        <v>-</v>
      </c>
      <c r="H112" s="113" t="str">
        <f>IF(OR($B112="ANP",$B112="DAER",$B112="CONSULTORIA DNIT",$B112="PREGÃO ELETRÔNICO",$B112="DMLU",$B112="DMAE",$B112="CEEE",$B112="EPTC",$B112="ORSE",$B112="SEINFRA",$B112="CREA",$B112="CAU",$B112="CEHOP",$B112="SIURB",$B112="DER-PR",$B112="SUDECAP",$B112=Aux.!$F$24,$B112=Aux.!$F$25),VLOOKUP($A112,#REF!,5,FALSE),IF($B112="CCU",VLOOKUP($A112,#REF!,4,FALSE),IF($B112="MERCADO",VLOOKUP($A112,#REF!,6,FALSE),IF($B112="PLEO",VLOOKUP($A112,#REF!,4,FALSE),IF($B112="SICRO",VLOOKUP($A112,#REF!,4,FALSE),IF($B112="SINAPI",IFERROR((VLOOKUP($A112,#REF!,5,FALSE)),(VLOOKUP($A112,#REF!,5,FALSE))),"-"))))))</f>
        <v>-</v>
      </c>
      <c r="I112" s="114">
        <f>IF($B112="SICRO EQUIP.",VLOOKUP($A112,#REF!,10,FALSE),0)</f>
        <v>0</v>
      </c>
      <c r="J112" s="114">
        <f>IF($B112="SICRO EQUIP.",VLOOKUP($A112,#REF!,11,FALSE),0)</f>
        <v>0</v>
      </c>
      <c r="K112" s="258"/>
      <c r="L112" s="259"/>
      <c r="M112" s="115" t="e">
        <f>VLOOKUP($K112,Reajuste!$A$2:$BW$29,(MATCH($L112,Reajuste!$C$2:$BW$2,0)+2),FALSE)</f>
        <v>#N/A</v>
      </c>
      <c r="N112" s="259"/>
      <c r="O112" s="115" t="e">
        <f>VLOOKUP($K112,Reajuste!$A$2:$CW$29,(MATCH($N112,Reajuste!$C$2:$CW$2,0)+2),FALSE)</f>
        <v>#N/A</v>
      </c>
      <c r="P112" s="113">
        <f t="shared" si="0"/>
        <v>0</v>
      </c>
      <c r="Q112" s="113">
        <f t="shared" si="1"/>
        <v>0</v>
      </c>
      <c r="R112" s="113">
        <f t="shared" si="2"/>
        <v>0</v>
      </c>
      <c r="S112" s="113">
        <f t="shared" si="3"/>
        <v>0</v>
      </c>
      <c r="T112" s="113">
        <f t="shared" si="4"/>
        <v>0</v>
      </c>
      <c r="U112" s="113">
        <f t="shared" si="5"/>
        <v>0</v>
      </c>
      <c r="V112" s="4"/>
      <c r="W112" s="4"/>
      <c r="X112" s="4"/>
      <c r="Y112" s="4"/>
      <c r="Z112" s="4"/>
    </row>
    <row r="113" spans="1:26" ht="14.25" customHeight="1">
      <c r="A113" s="256"/>
      <c r="B113" s="257"/>
      <c r="C113" s="112" t="str">
        <f>IF(OR($B113="ANP",$B113="DAER",$B113="CONSULTORIA DNIT",$B113="PREGÃO ELETRÔNICO",$B113="DMLU",$B113="DMAE",$B113="CEEE",$B113="EPTC",$B113="ORSE",$B113="SEINFRA",$B113="CREA",$B113="CAU",$B113="CEHOP",$B113="SIURB",$B113="DER-PR",$B113="SUDECAP",$B113=Aux.!$F$24,$B113=Aux.!$F$25),VLOOKUP($A113,#REF!,3,FALSE),IF($B113="SICRO EQUIP.",VLOOKUP($A113,#REF!,2,FALSE),IF($B113="CCU",VLOOKUP($A113,#REF!,2,FALSE),IF($B113="MERCADO",VLOOKUP($A113,#REF!,2,FALSE),IF($B113="PLEO",VLOOKUP($A113,#REF!,2,FALSE),IF($B113="SICRO",VLOOKUP($A113,#REF!,2,FALSE),IF($B113="SINAPI",IFERROR((VLOOKUP($A113,#REF!,2,FALSE)),(VLOOKUP($A113,#REF!,2,FALSE))),"-")))))))</f>
        <v>-</v>
      </c>
      <c r="D113" s="95" t="str">
        <f>IF(OR($B113="ANP",$B113="DAER",$B113="CONSULTORIA DNIT",$B113="PREGÃO ELETRÔNICO",$B113="DMLU",$B113="DMAE",$B113="CEEE",$B113="EPTC",$B113="ORSE",$B113="SEINFRA",$B113="CREA",$B113="CAU",$B113="CEHOP",$B113="SIURB",$B113="DER-PR",$B113="SUDECAP",$B113=Aux.!$F$24,$B113=Aux.!$F$25),VLOOKUP($A113,#REF!,4,FALSE),IF($B113="SICRO EQUIP.","H",IF($B113="CCU",VLOOKUP($A113,#REF!,3,FALSE),IF($B113="MERCADO",VLOOKUP($A113,#REF!,10,FALSE),IF($B113="PLEO",VLOOKUP($A113,#REF!,3,FALSE),IF($B113="SICRO",VLOOKUP($A113,#REF!,3,FALSE),IF($B113="SINAPI",IFERROR((VLOOKUP($A113,#REF!,3,FALSE)),(VLOOKUP($A113,#REF!,3,FALSE))),"-")))))))</f>
        <v>-</v>
      </c>
      <c r="E113" s="113" t="str">
        <f>IF(OR($B113="ANP",$B113="DAER",$B113="CONSULTORIA DNIT",$B113="PREGÃO ELETRÔNICO",$B113="DMLU",$B113="DMAE",$B113="CEEE",$B113="EPTC",$B113="ORSE",$B113="SEINFRA",$B113="CREA",$B113="CAU",$B113="CEHOP",$B113="SIURB",$B113="DER-PR",$B113="SUDECAP",$B113=Aux.!$F$24,$B113=Aux.!$F$25),VLOOKUP($A113,#REF!,6,FALSE),IF($B113="CCU",VLOOKUP($A113,#REF!,5,FALSE),IF($B113="MERCADO",VLOOKUP($A113,#REF!,7,FALSE),IF($B113="PLEO",VLOOKUP($A113,#REF!,4,FALSE),IF($B113="SICRO",VLOOKUP($A113,#REF!,5,FALSE),IF($B113="SINAPI",IFERROR((VLOOKUP($A113,#REF!,18,FALSE)),),"-"))))))</f>
        <v>-</v>
      </c>
      <c r="F113" s="113" t="str">
        <f>IF(OR($B113="ANP",$B113="DAER",$B113="CONSULTORIA DNIT",$B113="PREGÃO ELETRÔNICO",$B113="DMLU",$B113="DMAE",$B113="CEEE",$B113="EPTC",$B113="ORSE",$B113="SEINFRA",$B113="CREA",$B113="CAU",$B113="CEHOP",$B113="SIURB",$B113="DER-PR",$B113="SUDECAP",$B113=Aux.!$F$24,$B113=Aux.!$F$25),VLOOKUP($A113,#REF!,7,FALSE),IF($B113="CCU",VLOOKUP($A113,#REF!,6,FALSE),IF($B113="MERCADO",VLOOKUP($A113,#REF!,8,FALSE),IF($B113="PLEO",VLOOKUP($A113,#REF!,4,FALSE),IF($B113="SICRO",VLOOKUP($A113,#REF!,6,FALSE),IF($B113="SINAPI",IFERROR(SUM((VLOOKUP($A113,#REF!,14,FALSE)),VLOOKUP($A113,#REF!,20,FALSE),VLOOKUP($A113,#REF!,22,FALSE)),),"-"))))))</f>
        <v>-</v>
      </c>
      <c r="G113" s="113" t="str">
        <f>IF(OR($B113="ANP",$B113="DAER",$B113="CONSULTORIA DNIT",$B113="PREGÃO ELETRÔNICO",$B113="DMLU",$B113="DMAE",$B113="CEEE",$B113="EPTC",$B113="ORSE",$B113="SEINFRA",$B113="CREA",$B113="CAU",$B113="CEHOP",$B113="SIURB",$B113="DER-PR",$B113="SUDECAP",$B113=Aux.!$F$24,$B113=Aux.!$F$25),VLOOKUP($A113,#REF!,8,FALSE),IF($B113="CCU",VLOOKUP($A113,#REF!,7,FALSE),IF($B113="MERCADO",VLOOKUP($A113,#REF!,9,FALSE),IF($B113="PLEO",VLOOKUP($A113,#REF!,4,FALSE),IF($B113="SICRO",VLOOKUP($A113,#REF!,7,FALSE),IF($B113="SINAPI",IFERROR((VLOOKUP($A113,#REF!,16,FALSE)),(VLOOKUP($A113,#REF!,5,FALSE))),"-"))))))</f>
        <v>-</v>
      </c>
      <c r="H113" s="113" t="str">
        <f>IF(OR($B113="ANP",$B113="DAER",$B113="CONSULTORIA DNIT",$B113="PREGÃO ELETRÔNICO",$B113="DMLU",$B113="DMAE",$B113="CEEE",$B113="EPTC",$B113="ORSE",$B113="SEINFRA",$B113="CREA",$B113="CAU",$B113="CEHOP",$B113="SIURB",$B113="DER-PR",$B113="SUDECAP",$B113=Aux.!$F$24,$B113=Aux.!$F$25),VLOOKUP($A113,#REF!,5,FALSE),IF($B113="CCU",VLOOKUP($A113,#REF!,4,FALSE),IF($B113="MERCADO",VLOOKUP($A113,#REF!,6,FALSE),IF($B113="PLEO",VLOOKUP($A113,#REF!,4,FALSE),IF($B113="SICRO",VLOOKUP($A113,#REF!,4,FALSE),IF($B113="SINAPI",IFERROR((VLOOKUP($A113,#REF!,5,FALSE)),(VLOOKUP($A113,#REF!,5,FALSE))),"-"))))))</f>
        <v>-</v>
      </c>
      <c r="I113" s="114">
        <f>IF($B113="SICRO EQUIP.",VLOOKUP($A113,#REF!,10,FALSE),0)</f>
        <v>0</v>
      </c>
      <c r="J113" s="114">
        <f>IF($B113="SICRO EQUIP.",VLOOKUP($A113,#REF!,11,FALSE),0)</f>
        <v>0</v>
      </c>
      <c r="K113" s="258"/>
      <c r="L113" s="259"/>
      <c r="M113" s="115" t="e">
        <f>VLOOKUP($K113,Reajuste!$A$2:$BW$29,(MATCH($L113,Reajuste!$C$2:$BW$2,0)+2),FALSE)</f>
        <v>#N/A</v>
      </c>
      <c r="N113" s="259"/>
      <c r="O113" s="115" t="e">
        <f>VLOOKUP($K113,Reajuste!$A$2:$CW$29,(MATCH($N113,Reajuste!$C$2:$CW$2,0)+2),FALSE)</f>
        <v>#N/A</v>
      </c>
      <c r="P113" s="113">
        <f t="shared" si="0"/>
        <v>0</v>
      </c>
      <c r="Q113" s="113">
        <f t="shared" si="1"/>
        <v>0</v>
      </c>
      <c r="R113" s="113">
        <f t="shared" si="2"/>
        <v>0</v>
      </c>
      <c r="S113" s="113">
        <f t="shared" si="3"/>
        <v>0</v>
      </c>
      <c r="T113" s="113">
        <f t="shared" si="4"/>
        <v>0</v>
      </c>
      <c r="U113" s="113">
        <f t="shared" si="5"/>
        <v>0</v>
      </c>
      <c r="V113" s="4"/>
      <c r="W113" s="4"/>
      <c r="X113" s="4"/>
      <c r="Y113" s="4"/>
      <c r="Z113" s="4"/>
    </row>
    <row r="114" spans="1:26" ht="14.25" customHeight="1">
      <c r="A114" s="256"/>
      <c r="B114" s="257"/>
      <c r="C114" s="112" t="str">
        <f>IF(OR($B114="ANP",$B114="DAER",$B114="CONSULTORIA DNIT",$B114="PREGÃO ELETRÔNICO",$B114="DMLU",$B114="DMAE",$B114="CEEE",$B114="EPTC",$B114="ORSE",$B114="SEINFRA",$B114="CREA",$B114="CAU",$B114="CEHOP",$B114="SIURB",$B114="DER-PR",$B114="SUDECAP",$B114=Aux.!$F$24,$B114=Aux.!$F$25),VLOOKUP($A114,#REF!,3,FALSE),IF($B114="SICRO EQUIP.",VLOOKUP($A114,#REF!,2,FALSE),IF($B114="CCU",VLOOKUP($A114,#REF!,2,FALSE),IF($B114="MERCADO",VLOOKUP($A114,#REF!,2,FALSE),IF($B114="PLEO",VLOOKUP($A114,#REF!,2,FALSE),IF($B114="SICRO",VLOOKUP($A114,#REF!,2,FALSE),IF($B114="SINAPI",IFERROR((VLOOKUP($A114,#REF!,2,FALSE)),(VLOOKUP($A114,#REF!,2,FALSE))),"-")))))))</f>
        <v>-</v>
      </c>
      <c r="D114" s="95" t="str">
        <f>IF(OR($B114="ANP",$B114="DAER",$B114="CONSULTORIA DNIT",$B114="PREGÃO ELETRÔNICO",$B114="DMLU",$B114="DMAE",$B114="CEEE",$B114="EPTC",$B114="ORSE",$B114="SEINFRA",$B114="CREA",$B114="CAU",$B114="CEHOP",$B114="SIURB",$B114="DER-PR",$B114="SUDECAP",$B114=Aux.!$F$24,$B114=Aux.!$F$25),VLOOKUP($A114,#REF!,4,FALSE),IF($B114="SICRO EQUIP.","H",IF($B114="CCU",VLOOKUP($A114,#REF!,3,FALSE),IF($B114="MERCADO",VLOOKUP($A114,#REF!,10,FALSE),IF($B114="PLEO",VLOOKUP($A114,#REF!,3,FALSE),IF($B114="SICRO",VLOOKUP($A114,#REF!,3,FALSE),IF($B114="SINAPI",IFERROR((VLOOKUP($A114,#REF!,3,FALSE)),(VLOOKUP($A114,#REF!,3,FALSE))),"-")))))))</f>
        <v>-</v>
      </c>
      <c r="E114" s="113" t="str">
        <f>IF(OR($B114="ANP",$B114="DAER",$B114="CONSULTORIA DNIT",$B114="PREGÃO ELETRÔNICO",$B114="DMLU",$B114="DMAE",$B114="CEEE",$B114="EPTC",$B114="ORSE",$B114="SEINFRA",$B114="CREA",$B114="CAU",$B114="CEHOP",$B114="SIURB",$B114="DER-PR",$B114="SUDECAP",$B114=Aux.!$F$24,$B114=Aux.!$F$25),VLOOKUP($A114,#REF!,6,FALSE),IF($B114="CCU",VLOOKUP($A114,#REF!,5,FALSE),IF($B114="MERCADO",VLOOKUP($A114,#REF!,7,FALSE),IF($B114="PLEO",VLOOKUP($A114,#REF!,4,FALSE),IF($B114="SICRO",VLOOKUP($A114,#REF!,5,FALSE),IF($B114="SINAPI",IFERROR((VLOOKUP($A114,#REF!,18,FALSE)),),"-"))))))</f>
        <v>-</v>
      </c>
      <c r="F114" s="113" t="str">
        <f>IF(OR($B114="ANP",$B114="DAER",$B114="CONSULTORIA DNIT",$B114="PREGÃO ELETRÔNICO",$B114="DMLU",$B114="DMAE",$B114="CEEE",$B114="EPTC",$B114="ORSE",$B114="SEINFRA",$B114="CREA",$B114="CAU",$B114="CEHOP",$B114="SIURB",$B114="DER-PR",$B114="SUDECAP",$B114=Aux.!$F$24,$B114=Aux.!$F$25),VLOOKUP($A114,#REF!,7,FALSE),IF($B114="CCU",VLOOKUP($A114,#REF!,6,FALSE),IF($B114="MERCADO",VLOOKUP($A114,#REF!,8,FALSE),IF($B114="PLEO",VLOOKUP($A114,#REF!,4,FALSE),IF($B114="SICRO",VLOOKUP($A114,#REF!,6,FALSE),IF($B114="SINAPI",IFERROR(SUM((VLOOKUP($A114,#REF!,14,FALSE)),VLOOKUP($A114,#REF!,20,FALSE),VLOOKUP($A114,#REF!,22,FALSE)),),"-"))))))</f>
        <v>-</v>
      </c>
      <c r="G114" s="113" t="str">
        <f>IF(OR($B114="ANP",$B114="DAER",$B114="CONSULTORIA DNIT",$B114="PREGÃO ELETRÔNICO",$B114="DMLU",$B114="DMAE",$B114="CEEE",$B114="EPTC",$B114="ORSE",$B114="SEINFRA",$B114="CREA",$B114="CAU",$B114="CEHOP",$B114="SIURB",$B114="DER-PR",$B114="SUDECAP",$B114=Aux.!$F$24,$B114=Aux.!$F$25),VLOOKUP($A114,#REF!,8,FALSE),IF($B114="CCU",VLOOKUP($A114,#REF!,7,FALSE),IF($B114="MERCADO",VLOOKUP($A114,#REF!,9,FALSE),IF($B114="PLEO",VLOOKUP($A114,#REF!,4,FALSE),IF($B114="SICRO",VLOOKUP($A114,#REF!,7,FALSE),IF($B114="SINAPI",IFERROR((VLOOKUP($A114,#REF!,16,FALSE)),(VLOOKUP($A114,#REF!,5,FALSE))),"-"))))))</f>
        <v>-</v>
      </c>
      <c r="H114" s="113" t="str">
        <f>IF(OR($B114="ANP",$B114="DAER",$B114="CONSULTORIA DNIT",$B114="PREGÃO ELETRÔNICO",$B114="DMLU",$B114="DMAE",$B114="CEEE",$B114="EPTC",$B114="ORSE",$B114="SEINFRA",$B114="CREA",$B114="CAU",$B114="CEHOP",$B114="SIURB",$B114="DER-PR",$B114="SUDECAP",$B114=Aux.!$F$24,$B114=Aux.!$F$25),VLOOKUP($A114,#REF!,5,FALSE),IF($B114="CCU",VLOOKUP($A114,#REF!,4,FALSE),IF($B114="MERCADO",VLOOKUP($A114,#REF!,6,FALSE),IF($B114="PLEO",VLOOKUP($A114,#REF!,4,FALSE),IF($B114="SICRO",VLOOKUP($A114,#REF!,4,FALSE),IF($B114="SINAPI",IFERROR((VLOOKUP($A114,#REF!,5,FALSE)),(VLOOKUP($A114,#REF!,5,FALSE))),"-"))))))</f>
        <v>-</v>
      </c>
      <c r="I114" s="114">
        <f>IF($B114="SICRO EQUIP.",VLOOKUP($A114,#REF!,10,FALSE),0)</f>
        <v>0</v>
      </c>
      <c r="J114" s="114">
        <f>IF($B114="SICRO EQUIP.",VLOOKUP($A114,#REF!,11,FALSE),0)</f>
        <v>0</v>
      </c>
      <c r="K114" s="258"/>
      <c r="L114" s="259"/>
      <c r="M114" s="115" t="e">
        <f>VLOOKUP($K114,Reajuste!$A$2:$BW$29,(MATCH($L114,Reajuste!$C$2:$BW$2,0)+2),FALSE)</f>
        <v>#N/A</v>
      </c>
      <c r="N114" s="259"/>
      <c r="O114" s="115" t="e">
        <f>VLOOKUP($K114,Reajuste!$A$2:$CW$29,(MATCH($N114,Reajuste!$C$2:$CW$2,0)+2),FALSE)</f>
        <v>#N/A</v>
      </c>
      <c r="P114" s="113">
        <f t="shared" si="0"/>
        <v>0</v>
      </c>
      <c r="Q114" s="113">
        <f t="shared" si="1"/>
        <v>0</v>
      </c>
      <c r="R114" s="113">
        <f t="shared" si="2"/>
        <v>0</v>
      </c>
      <c r="S114" s="113">
        <f t="shared" si="3"/>
        <v>0</v>
      </c>
      <c r="T114" s="113">
        <f t="shared" si="4"/>
        <v>0</v>
      </c>
      <c r="U114" s="113">
        <f t="shared" si="5"/>
        <v>0</v>
      </c>
      <c r="V114" s="4"/>
      <c r="W114" s="4"/>
      <c r="X114" s="4"/>
      <c r="Y114" s="4"/>
      <c r="Z114" s="4"/>
    </row>
    <row r="115" spans="1:26" ht="14.25" customHeight="1">
      <c r="A115" s="256"/>
      <c r="B115" s="257"/>
      <c r="C115" s="112" t="str">
        <f>IF(OR($B115="ANP",$B115="DAER",$B115="CONSULTORIA DNIT",$B115="PREGÃO ELETRÔNICO",$B115="DMLU",$B115="DMAE",$B115="CEEE",$B115="EPTC",$B115="ORSE",$B115="SEINFRA",$B115="CREA",$B115="CAU",$B115="CEHOP",$B115="SIURB",$B115="DER-PR",$B115="SUDECAP",$B115=Aux.!$F$24,$B115=Aux.!$F$25),VLOOKUP($A115,#REF!,3,FALSE),IF($B115="SICRO EQUIP.",VLOOKUP($A115,#REF!,2,FALSE),IF($B115="CCU",VLOOKUP($A115,#REF!,2,FALSE),IF($B115="MERCADO",VLOOKUP($A115,#REF!,2,FALSE),IF($B115="PLEO",VLOOKUP($A115,#REF!,2,FALSE),IF($B115="SICRO",VLOOKUP($A115,#REF!,2,FALSE),IF($B115="SINAPI",IFERROR((VLOOKUP($A115,#REF!,2,FALSE)),(VLOOKUP($A115,#REF!,2,FALSE))),"-")))))))</f>
        <v>-</v>
      </c>
      <c r="D115" s="95" t="str">
        <f>IF(OR($B115="ANP",$B115="DAER",$B115="CONSULTORIA DNIT",$B115="PREGÃO ELETRÔNICO",$B115="DMLU",$B115="DMAE",$B115="CEEE",$B115="EPTC",$B115="ORSE",$B115="SEINFRA",$B115="CREA",$B115="CAU",$B115="CEHOP",$B115="SIURB",$B115="DER-PR",$B115="SUDECAP",$B115=Aux.!$F$24,$B115=Aux.!$F$25),VLOOKUP($A115,#REF!,4,FALSE),IF($B115="SICRO EQUIP.","H",IF($B115="CCU",VLOOKUP($A115,#REF!,3,FALSE),IF($B115="MERCADO",VLOOKUP($A115,#REF!,10,FALSE),IF($B115="PLEO",VLOOKUP($A115,#REF!,3,FALSE),IF($B115="SICRO",VLOOKUP($A115,#REF!,3,FALSE),IF($B115="SINAPI",IFERROR((VLOOKUP($A115,#REF!,3,FALSE)),(VLOOKUP($A115,#REF!,3,FALSE))),"-")))))))</f>
        <v>-</v>
      </c>
      <c r="E115" s="113" t="str">
        <f>IF(OR($B115="ANP",$B115="DAER",$B115="CONSULTORIA DNIT",$B115="PREGÃO ELETRÔNICO",$B115="DMLU",$B115="DMAE",$B115="CEEE",$B115="EPTC",$B115="ORSE",$B115="SEINFRA",$B115="CREA",$B115="CAU",$B115="CEHOP",$B115="SIURB",$B115="DER-PR",$B115="SUDECAP",$B115=Aux.!$F$24,$B115=Aux.!$F$25),VLOOKUP($A115,#REF!,6,FALSE),IF($B115="CCU",VLOOKUP($A115,#REF!,5,FALSE),IF($B115="MERCADO",VLOOKUP($A115,#REF!,7,FALSE),IF($B115="PLEO",VLOOKUP($A115,#REF!,4,FALSE),IF($B115="SICRO",VLOOKUP($A115,#REF!,5,FALSE),IF($B115="SINAPI",IFERROR((VLOOKUP($A115,#REF!,18,FALSE)),),"-"))))))</f>
        <v>-</v>
      </c>
      <c r="F115" s="113" t="str">
        <f>IF(OR($B115="ANP",$B115="DAER",$B115="CONSULTORIA DNIT",$B115="PREGÃO ELETRÔNICO",$B115="DMLU",$B115="DMAE",$B115="CEEE",$B115="EPTC",$B115="ORSE",$B115="SEINFRA",$B115="CREA",$B115="CAU",$B115="CEHOP",$B115="SIURB",$B115="DER-PR",$B115="SUDECAP",$B115=Aux.!$F$24,$B115=Aux.!$F$25),VLOOKUP($A115,#REF!,7,FALSE),IF($B115="CCU",VLOOKUP($A115,#REF!,6,FALSE),IF($B115="MERCADO",VLOOKUP($A115,#REF!,8,FALSE),IF($B115="PLEO",VLOOKUP($A115,#REF!,4,FALSE),IF($B115="SICRO",VLOOKUP($A115,#REF!,6,FALSE),IF($B115="SINAPI",IFERROR(SUM((VLOOKUP($A115,#REF!,14,FALSE)),VLOOKUP($A115,#REF!,20,FALSE),VLOOKUP($A115,#REF!,22,FALSE)),),"-"))))))</f>
        <v>-</v>
      </c>
      <c r="G115" s="113" t="str">
        <f>IF(OR($B115="ANP",$B115="DAER",$B115="CONSULTORIA DNIT",$B115="PREGÃO ELETRÔNICO",$B115="DMLU",$B115="DMAE",$B115="CEEE",$B115="EPTC",$B115="ORSE",$B115="SEINFRA",$B115="CREA",$B115="CAU",$B115="CEHOP",$B115="SIURB",$B115="DER-PR",$B115="SUDECAP",$B115=Aux.!$F$24,$B115=Aux.!$F$25),VLOOKUP($A115,#REF!,8,FALSE),IF($B115="CCU",VLOOKUP($A115,#REF!,7,FALSE),IF($B115="MERCADO",VLOOKUP($A115,#REF!,9,FALSE),IF($B115="PLEO",VLOOKUP($A115,#REF!,4,FALSE),IF($B115="SICRO",VLOOKUP($A115,#REF!,7,FALSE),IF($B115="SINAPI",IFERROR((VLOOKUP($A115,#REF!,16,FALSE)),(VLOOKUP($A115,#REF!,5,FALSE))),"-"))))))</f>
        <v>-</v>
      </c>
      <c r="H115" s="113" t="str">
        <f>IF(OR($B115="ANP",$B115="DAER",$B115="CONSULTORIA DNIT",$B115="PREGÃO ELETRÔNICO",$B115="DMLU",$B115="DMAE",$B115="CEEE",$B115="EPTC",$B115="ORSE",$B115="SEINFRA",$B115="CREA",$B115="CAU",$B115="CEHOP",$B115="SIURB",$B115="DER-PR",$B115="SUDECAP",$B115=Aux.!$F$24,$B115=Aux.!$F$25),VLOOKUP($A115,#REF!,5,FALSE),IF($B115="CCU",VLOOKUP($A115,#REF!,4,FALSE),IF($B115="MERCADO",VLOOKUP($A115,#REF!,6,FALSE),IF($B115="PLEO",VLOOKUP($A115,#REF!,4,FALSE),IF($B115="SICRO",VLOOKUP($A115,#REF!,4,FALSE),IF($B115="SINAPI",IFERROR((VLOOKUP($A115,#REF!,5,FALSE)),(VLOOKUP($A115,#REF!,5,FALSE))),"-"))))))</f>
        <v>-</v>
      </c>
      <c r="I115" s="114">
        <f>IF($B115="SICRO EQUIP.",VLOOKUP($A115,#REF!,10,FALSE),0)</f>
        <v>0</v>
      </c>
      <c r="J115" s="114">
        <f>IF($B115="SICRO EQUIP.",VLOOKUP($A115,#REF!,11,FALSE),0)</f>
        <v>0</v>
      </c>
      <c r="K115" s="258"/>
      <c r="L115" s="259"/>
      <c r="M115" s="115" t="e">
        <f>VLOOKUP($K115,Reajuste!$A$2:$BW$29,(MATCH($L115,Reajuste!$C$2:$BW$2,0)+2),FALSE)</f>
        <v>#N/A</v>
      </c>
      <c r="N115" s="259"/>
      <c r="O115" s="115" t="e">
        <f>VLOOKUP($K115,Reajuste!$A$2:$CW$29,(MATCH($N115,Reajuste!$C$2:$CW$2,0)+2),FALSE)</f>
        <v>#N/A</v>
      </c>
      <c r="P115" s="113">
        <f t="shared" si="0"/>
        <v>0</v>
      </c>
      <c r="Q115" s="113">
        <f t="shared" si="1"/>
        <v>0</v>
      </c>
      <c r="R115" s="113">
        <f t="shared" si="2"/>
        <v>0</v>
      </c>
      <c r="S115" s="113">
        <f t="shared" si="3"/>
        <v>0</v>
      </c>
      <c r="T115" s="113">
        <f t="shared" si="4"/>
        <v>0</v>
      </c>
      <c r="U115" s="113">
        <f t="shared" si="5"/>
        <v>0</v>
      </c>
      <c r="V115" s="4"/>
      <c r="W115" s="4"/>
      <c r="X115" s="4"/>
      <c r="Y115" s="4"/>
      <c r="Z115" s="4"/>
    </row>
    <row r="116" spans="1:26" ht="14.25" customHeight="1">
      <c r="A116" s="256"/>
      <c r="B116" s="257"/>
      <c r="C116" s="112" t="str">
        <f>IF(OR($B116="ANP",$B116="DAER",$B116="CONSULTORIA DNIT",$B116="PREGÃO ELETRÔNICO",$B116="DMLU",$B116="DMAE",$B116="CEEE",$B116="EPTC",$B116="ORSE",$B116="SEINFRA",$B116="CREA",$B116="CAU",$B116="CEHOP",$B116="SIURB",$B116="DER-PR",$B116="SUDECAP",$B116=Aux.!$F$24,$B116=Aux.!$F$25),VLOOKUP($A116,#REF!,3,FALSE),IF($B116="SICRO EQUIP.",VLOOKUP($A116,#REF!,2,FALSE),IF($B116="CCU",VLOOKUP($A116,#REF!,2,FALSE),IF($B116="MERCADO",VLOOKUP($A116,#REF!,2,FALSE),IF($B116="PLEO",VLOOKUP($A116,#REF!,2,FALSE),IF($B116="SICRO",VLOOKUP($A116,#REF!,2,FALSE),IF($B116="SINAPI",IFERROR((VLOOKUP($A116,#REF!,2,FALSE)),(VLOOKUP($A116,#REF!,2,FALSE))),"-")))))))</f>
        <v>-</v>
      </c>
      <c r="D116" s="95" t="str">
        <f>IF(OR($B116="ANP",$B116="DAER",$B116="CONSULTORIA DNIT",$B116="PREGÃO ELETRÔNICO",$B116="DMLU",$B116="DMAE",$B116="CEEE",$B116="EPTC",$B116="ORSE",$B116="SEINFRA",$B116="CREA",$B116="CAU",$B116="CEHOP",$B116="SIURB",$B116="DER-PR",$B116="SUDECAP",$B116=Aux.!$F$24,$B116=Aux.!$F$25),VLOOKUP($A116,#REF!,4,FALSE),IF($B116="SICRO EQUIP.","H",IF($B116="CCU",VLOOKUP($A116,#REF!,3,FALSE),IF($B116="MERCADO",VLOOKUP($A116,#REF!,10,FALSE),IF($B116="PLEO",VLOOKUP($A116,#REF!,3,FALSE),IF($B116="SICRO",VLOOKUP($A116,#REF!,3,FALSE),IF($B116="SINAPI",IFERROR((VLOOKUP($A116,#REF!,3,FALSE)),(VLOOKUP($A116,#REF!,3,FALSE))),"-")))))))</f>
        <v>-</v>
      </c>
      <c r="E116" s="113" t="str">
        <f>IF(OR($B116="ANP",$B116="DAER",$B116="CONSULTORIA DNIT",$B116="PREGÃO ELETRÔNICO",$B116="DMLU",$B116="DMAE",$B116="CEEE",$B116="EPTC",$B116="ORSE",$B116="SEINFRA",$B116="CREA",$B116="CAU",$B116="CEHOP",$B116="SIURB",$B116="DER-PR",$B116="SUDECAP",$B116=Aux.!$F$24,$B116=Aux.!$F$25),VLOOKUP($A116,#REF!,6,FALSE),IF($B116="CCU",VLOOKUP($A116,#REF!,5,FALSE),IF($B116="MERCADO",VLOOKUP($A116,#REF!,7,FALSE),IF($B116="PLEO",VLOOKUP($A116,#REF!,4,FALSE),IF($B116="SICRO",VLOOKUP($A116,#REF!,5,FALSE),IF($B116="SINAPI",IFERROR((VLOOKUP($A116,#REF!,18,FALSE)),),"-"))))))</f>
        <v>-</v>
      </c>
      <c r="F116" s="113" t="str">
        <f>IF(OR($B116="ANP",$B116="DAER",$B116="CONSULTORIA DNIT",$B116="PREGÃO ELETRÔNICO",$B116="DMLU",$B116="DMAE",$B116="CEEE",$B116="EPTC",$B116="ORSE",$B116="SEINFRA",$B116="CREA",$B116="CAU",$B116="CEHOP",$B116="SIURB",$B116="DER-PR",$B116="SUDECAP",$B116=Aux.!$F$24,$B116=Aux.!$F$25),VLOOKUP($A116,#REF!,7,FALSE),IF($B116="CCU",VLOOKUP($A116,#REF!,6,FALSE),IF($B116="MERCADO",VLOOKUP($A116,#REF!,8,FALSE),IF($B116="PLEO",VLOOKUP($A116,#REF!,4,FALSE),IF($B116="SICRO",VLOOKUP($A116,#REF!,6,FALSE),IF($B116="SINAPI",IFERROR(SUM((VLOOKUP($A116,#REF!,14,FALSE)),VLOOKUP($A116,#REF!,20,FALSE),VLOOKUP($A116,#REF!,22,FALSE)),),"-"))))))</f>
        <v>-</v>
      </c>
      <c r="G116" s="113" t="str">
        <f>IF(OR($B116="ANP",$B116="DAER",$B116="CONSULTORIA DNIT",$B116="PREGÃO ELETRÔNICO",$B116="DMLU",$B116="DMAE",$B116="CEEE",$B116="EPTC",$B116="ORSE",$B116="SEINFRA",$B116="CREA",$B116="CAU",$B116="CEHOP",$B116="SIURB",$B116="DER-PR",$B116="SUDECAP",$B116=Aux.!$F$24,$B116=Aux.!$F$25),VLOOKUP($A116,#REF!,8,FALSE),IF($B116="CCU",VLOOKUP($A116,#REF!,7,FALSE),IF($B116="MERCADO",VLOOKUP($A116,#REF!,9,FALSE),IF($B116="PLEO",VLOOKUP($A116,#REF!,4,FALSE),IF($B116="SICRO",VLOOKUP($A116,#REF!,7,FALSE),IF($B116="SINAPI",IFERROR((VLOOKUP($A116,#REF!,16,FALSE)),(VLOOKUP($A116,#REF!,5,FALSE))),"-"))))))</f>
        <v>-</v>
      </c>
      <c r="H116" s="113" t="str">
        <f>IF(OR($B116="ANP",$B116="DAER",$B116="CONSULTORIA DNIT",$B116="PREGÃO ELETRÔNICO",$B116="DMLU",$B116="DMAE",$B116="CEEE",$B116="EPTC",$B116="ORSE",$B116="SEINFRA",$B116="CREA",$B116="CAU",$B116="CEHOP",$B116="SIURB",$B116="DER-PR",$B116="SUDECAP",$B116=Aux.!$F$24,$B116=Aux.!$F$25),VLOOKUP($A116,#REF!,5,FALSE),IF($B116="CCU",VLOOKUP($A116,#REF!,4,FALSE),IF($B116="MERCADO",VLOOKUP($A116,#REF!,6,FALSE),IF($B116="PLEO",VLOOKUP($A116,#REF!,4,FALSE),IF($B116="SICRO",VLOOKUP($A116,#REF!,4,FALSE),IF($B116="SINAPI",IFERROR((VLOOKUP($A116,#REF!,5,FALSE)),(VLOOKUP($A116,#REF!,5,FALSE))),"-"))))))</f>
        <v>-</v>
      </c>
      <c r="I116" s="114">
        <f>IF($B116="SICRO EQUIP.",VLOOKUP($A116,#REF!,10,FALSE),0)</f>
        <v>0</v>
      </c>
      <c r="J116" s="114">
        <f>IF($B116="SICRO EQUIP.",VLOOKUP($A116,#REF!,11,FALSE),0)</f>
        <v>0</v>
      </c>
      <c r="K116" s="258"/>
      <c r="L116" s="259"/>
      <c r="M116" s="115" t="e">
        <f>VLOOKUP($K116,Reajuste!$A$2:$BW$29,(MATCH($L116,Reajuste!$C$2:$BW$2,0)+2),FALSE)</f>
        <v>#N/A</v>
      </c>
      <c r="N116" s="259"/>
      <c r="O116" s="115" t="e">
        <f>VLOOKUP($K116,Reajuste!$A$2:$CW$29,(MATCH($N116,Reajuste!$C$2:$CW$2,0)+2),FALSE)</f>
        <v>#N/A</v>
      </c>
      <c r="P116" s="113">
        <f t="shared" si="0"/>
        <v>0</v>
      </c>
      <c r="Q116" s="113">
        <f t="shared" si="1"/>
        <v>0</v>
      </c>
      <c r="R116" s="113">
        <f t="shared" si="2"/>
        <v>0</v>
      </c>
      <c r="S116" s="113">
        <f t="shared" si="3"/>
        <v>0</v>
      </c>
      <c r="T116" s="113">
        <f t="shared" si="4"/>
        <v>0</v>
      </c>
      <c r="U116" s="113">
        <f t="shared" si="5"/>
        <v>0</v>
      </c>
      <c r="V116" s="4"/>
      <c r="W116" s="4"/>
      <c r="X116" s="4"/>
      <c r="Y116" s="4"/>
      <c r="Z116" s="4"/>
    </row>
    <row r="117" spans="1:26" ht="14.25" customHeight="1">
      <c r="A117" s="256"/>
      <c r="B117" s="257"/>
      <c r="C117" s="112" t="str">
        <f>IF(OR($B117="ANP",$B117="DAER",$B117="CONSULTORIA DNIT",$B117="PREGÃO ELETRÔNICO",$B117="DMLU",$B117="DMAE",$B117="CEEE",$B117="EPTC",$B117="ORSE",$B117="SEINFRA",$B117="CREA",$B117="CAU",$B117="CEHOP",$B117="SIURB",$B117="DER-PR",$B117="SUDECAP",$B117=Aux.!$F$24,$B117=Aux.!$F$25),VLOOKUP($A117,#REF!,3,FALSE),IF($B117="SICRO EQUIP.",VLOOKUP($A117,#REF!,2,FALSE),IF($B117="CCU",VLOOKUP($A117,#REF!,2,FALSE),IF($B117="MERCADO",VLOOKUP($A117,#REF!,2,FALSE),IF($B117="PLEO",VLOOKUP($A117,#REF!,2,FALSE),IF($B117="SICRO",VLOOKUP($A117,#REF!,2,FALSE),IF($B117="SINAPI",IFERROR((VLOOKUP($A117,#REF!,2,FALSE)),(VLOOKUP($A117,#REF!,2,FALSE))),"-")))))))</f>
        <v>-</v>
      </c>
      <c r="D117" s="95" t="str">
        <f>IF(OR($B117="ANP",$B117="DAER",$B117="CONSULTORIA DNIT",$B117="PREGÃO ELETRÔNICO",$B117="DMLU",$B117="DMAE",$B117="CEEE",$B117="EPTC",$B117="ORSE",$B117="SEINFRA",$B117="CREA",$B117="CAU",$B117="CEHOP",$B117="SIURB",$B117="DER-PR",$B117="SUDECAP",$B117=Aux.!$F$24,$B117=Aux.!$F$25),VLOOKUP($A117,#REF!,4,FALSE),IF($B117="SICRO EQUIP.","H",IF($B117="CCU",VLOOKUP($A117,#REF!,3,FALSE),IF($B117="MERCADO",VLOOKUP($A117,#REF!,10,FALSE),IF($B117="PLEO",VLOOKUP($A117,#REF!,3,FALSE),IF($B117="SICRO",VLOOKUP($A117,#REF!,3,FALSE),IF($B117="SINAPI",IFERROR((VLOOKUP($A117,#REF!,3,FALSE)),(VLOOKUP($A117,#REF!,3,FALSE))),"-")))))))</f>
        <v>-</v>
      </c>
      <c r="E117" s="113" t="str">
        <f>IF(OR($B117="ANP",$B117="DAER",$B117="CONSULTORIA DNIT",$B117="PREGÃO ELETRÔNICO",$B117="DMLU",$B117="DMAE",$B117="CEEE",$B117="EPTC",$B117="ORSE",$B117="SEINFRA",$B117="CREA",$B117="CAU",$B117="CEHOP",$B117="SIURB",$B117="DER-PR",$B117="SUDECAP",$B117=Aux.!$F$24,$B117=Aux.!$F$25),VLOOKUP($A117,#REF!,6,FALSE),IF($B117="CCU",VLOOKUP($A117,#REF!,5,FALSE),IF($B117="MERCADO",VLOOKUP($A117,#REF!,7,FALSE),IF($B117="PLEO",VLOOKUP($A117,#REF!,4,FALSE),IF($B117="SICRO",VLOOKUP($A117,#REF!,5,FALSE),IF($B117="SINAPI",IFERROR((VLOOKUP($A117,#REF!,18,FALSE)),),"-"))))))</f>
        <v>-</v>
      </c>
      <c r="F117" s="113" t="str">
        <f>IF(OR($B117="ANP",$B117="DAER",$B117="CONSULTORIA DNIT",$B117="PREGÃO ELETRÔNICO",$B117="DMLU",$B117="DMAE",$B117="CEEE",$B117="EPTC",$B117="ORSE",$B117="SEINFRA",$B117="CREA",$B117="CAU",$B117="CEHOP",$B117="SIURB",$B117="DER-PR",$B117="SUDECAP",$B117=Aux.!$F$24,$B117=Aux.!$F$25),VLOOKUP($A117,#REF!,7,FALSE),IF($B117="CCU",VLOOKUP($A117,#REF!,6,FALSE),IF($B117="MERCADO",VLOOKUP($A117,#REF!,8,FALSE),IF($B117="PLEO",VLOOKUP($A117,#REF!,4,FALSE),IF($B117="SICRO",VLOOKUP($A117,#REF!,6,FALSE),IF($B117="SINAPI",IFERROR(SUM((VLOOKUP($A117,#REF!,14,FALSE)),VLOOKUP($A117,#REF!,20,FALSE),VLOOKUP($A117,#REF!,22,FALSE)),),"-"))))))</f>
        <v>-</v>
      </c>
      <c r="G117" s="113" t="str">
        <f>IF(OR($B117="ANP",$B117="DAER",$B117="CONSULTORIA DNIT",$B117="PREGÃO ELETRÔNICO",$B117="DMLU",$B117="DMAE",$B117="CEEE",$B117="EPTC",$B117="ORSE",$B117="SEINFRA",$B117="CREA",$B117="CAU",$B117="CEHOP",$B117="SIURB",$B117="DER-PR",$B117="SUDECAP",$B117=Aux.!$F$24,$B117=Aux.!$F$25),VLOOKUP($A117,#REF!,8,FALSE),IF($B117="CCU",VLOOKUP($A117,#REF!,7,FALSE),IF($B117="MERCADO",VLOOKUP($A117,#REF!,9,FALSE),IF($B117="PLEO",VLOOKUP($A117,#REF!,4,FALSE),IF($B117="SICRO",VLOOKUP($A117,#REF!,7,FALSE),IF($B117="SINAPI",IFERROR((VLOOKUP($A117,#REF!,16,FALSE)),(VLOOKUP($A117,#REF!,5,FALSE))),"-"))))))</f>
        <v>-</v>
      </c>
      <c r="H117" s="113" t="str">
        <f>IF(OR($B117="ANP",$B117="DAER",$B117="CONSULTORIA DNIT",$B117="PREGÃO ELETRÔNICO",$B117="DMLU",$B117="DMAE",$B117="CEEE",$B117="EPTC",$B117="ORSE",$B117="SEINFRA",$B117="CREA",$B117="CAU",$B117="CEHOP",$B117="SIURB",$B117="DER-PR",$B117="SUDECAP",$B117=Aux.!$F$24,$B117=Aux.!$F$25),VLOOKUP($A117,#REF!,5,FALSE),IF($B117="CCU",VLOOKUP($A117,#REF!,4,FALSE),IF($B117="MERCADO",VLOOKUP($A117,#REF!,6,FALSE),IF($B117="PLEO",VLOOKUP($A117,#REF!,4,FALSE),IF($B117="SICRO",VLOOKUP($A117,#REF!,4,FALSE),IF($B117="SINAPI",IFERROR((VLOOKUP($A117,#REF!,5,FALSE)),(VLOOKUP($A117,#REF!,5,FALSE))),"-"))))))</f>
        <v>-</v>
      </c>
      <c r="I117" s="114">
        <f>IF($B117="SICRO EQUIP.",VLOOKUP($A117,#REF!,10,FALSE),0)</f>
        <v>0</v>
      </c>
      <c r="J117" s="114">
        <f>IF($B117="SICRO EQUIP.",VLOOKUP($A117,#REF!,11,FALSE),0)</f>
        <v>0</v>
      </c>
      <c r="K117" s="258"/>
      <c r="L117" s="259"/>
      <c r="M117" s="115" t="e">
        <f>VLOOKUP($K117,Reajuste!$A$2:$BW$29,(MATCH($L117,Reajuste!$C$2:$BW$2,0)+2),FALSE)</f>
        <v>#N/A</v>
      </c>
      <c r="N117" s="259"/>
      <c r="O117" s="115" t="e">
        <f>VLOOKUP($K117,Reajuste!$A$2:$CW$29,(MATCH($N117,Reajuste!$C$2:$CW$2,0)+2),FALSE)</f>
        <v>#N/A</v>
      </c>
      <c r="P117" s="113">
        <f t="shared" si="0"/>
        <v>0</v>
      </c>
      <c r="Q117" s="113">
        <f t="shared" si="1"/>
        <v>0</v>
      </c>
      <c r="R117" s="113">
        <f t="shared" si="2"/>
        <v>0</v>
      </c>
      <c r="S117" s="113">
        <f t="shared" si="3"/>
        <v>0</v>
      </c>
      <c r="T117" s="113">
        <f t="shared" si="4"/>
        <v>0</v>
      </c>
      <c r="U117" s="113">
        <f t="shared" si="5"/>
        <v>0</v>
      </c>
      <c r="V117" s="4"/>
      <c r="W117" s="4"/>
      <c r="X117" s="4"/>
      <c r="Y117" s="4"/>
      <c r="Z117" s="4"/>
    </row>
    <row r="118" spans="1:26" ht="14.25" customHeight="1">
      <c r="A118" s="256"/>
      <c r="B118" s="257"/>
      <c r="C118" s="112" t="str">
        <f>IF(OR($B118="ANP",$B118="DAER",$B118="CONSULTORIA DNIT",$B118="PREGÃO ELETRÔNICO",$B118="DMLU",$B118="DMAE",$B118="CEEE",$B118="EPTC",$B118="ORSE",$B118="SEINFRA",$B118="CREA",$B118="CAU",$B118="CEHOP",$B118="SIURB",$B118="DER-PR",$B118="SUDECAP",$B118=Aux.!$F$24,$B118=Aux.!$F$25),VLOOKUP($A118,#REF!,3,FALSE),IF($B118="SICRO EQUIP.",VLOOKUP($A118,#REF!,2,FALSE),IF($B118="CCU",VLOOKUP($A118,#REF!,2,FALSE),IF($B118="MERCADO",VLOOKUP($A118,#REF!,2,FALSE),IF($B118="PLEO",VLOOKUP($A118,#REF!,2,FALSE),IF($B118="SICRO",VLOOKUP($A118,#REF!,2,FALSE),IF($B118="SINAPI",IFERROR((VLOOKUP($A118,#REF!,2,FALSE)),(VLOOKUP($A118,#REF!,2,FALSE))),"-")))))))</f>
        <v>-</v>
      </c>
      <c r="D118" s="95" t="str">
        <f>IF(OR($B118="ANP",$B118="DAER",$B118="CONSULTORIA DNIT",$B118="PREGÃO ELETRÔNICO",$B118="DMLU",$B118="DMAE",$B118="CEEE",$B118="EPTC",$B118="ORSE",$B118="SEINFRA",$B118="CREA",$B118="CAU",$B118="CEHOP",$B118="SIURB",$B118="DER-PR",$B118="SUDECAP",$B118=Aux.!$F$24,$B118=Aux.!$F$25),VLOOKUP($A118,#REF!,4,FALSE),IF($B118="SICRO EQUIP.","H",IF($B118="CCU",VLOOKUP($A118,#REF!,3,FALSE),IF($B118="MERCADO",VLOOKUP($A118,#REF!,10,FALSE),IF($B118="PLEO",VLOOKUP($A118,#REF!,3,FALSE),IF($B118="SICRO",VLOOKUP($A118,#REF!,3,FALSE),IF($B118="SINAPI",IFERROR((VLOOKUP($A118,#REF!,3,FALSE)),(VLOOKUP($A118,#REF!,3,FALSE))),"-")))))))</f>
        <v>-</v>
      </c>
      <c r="E118" s="113" t="str">
        <f>IF(OR($B118="ANP",$B118="DAER",$B118="CONSULTORIA DNIT",$B118="PREGÃO ELETRÔNICO",$B118="DMLU",$B118="DMAE",$B118="CEEE",$B118="EPTC",$B118="ORSE",$B118="SEINFRA",$B118="CREA",$B118="CAU",$B118="CEHOP",$B118="SIURB",$B118="DER-PR",$B118="SUDECAP",$B118=Aux.!$F$24,$B118=Aux.!$F$25),VLOOKUP($A118,#REF!,6,FALSE),IF($B118="CCU",VLOOKUP($A118,#REF!,5,FALSE),IF($B118="MERCADO",VLOOKUP($A118,#REF!,7,FALSE),IF($B118="PLEO",VLOOKUP($A118,#REF!,4,FALSE),IF($B118="SICRO",VLOOKUP($A118,#REF!,5,FALSE),IF($B118="SINAPI",IFERROR((VLOOKUP($A118,#REF!,18,FALSE)),),"-"))))))</f>
        <v>-</v>
      </c>
      <c r="F118" s="113" t="str">
        <f>IF(OR($B118="ANP",$B118="DAER",$B118="CONSULTORIA DNIT",$B118="PREGÃO ELETRÔNICO",$B118="DMLU",$B118="DMAE",$B118="CEEE",$B118="EPTC",$B118="ORSE",$B118="SEINFRA",$B118="CREA",$B118="CAU",$B118="CEHOP",$B118="SIURB",$B118="DER-PR",$B118="SUDECAP",$B118=Aux.!$F$24,$B118=Aux.!$F$25),VLOOKUP($A118,#REF!,7,FALSE),IF($B118="CCU",VLOOKUP($A118,#REF!,6,FALSE),IF($B118="MERCADO",VLOOKUP($A118,#REF!,8,FALSE),IF($B118="PLEO",VLOOKUP($A118,#REF!,4,FALSE),IF($B118="SICRO",VLOOKUP($A118,#REF!,6,FALSE),IF($B118="SINAPI",IFERROR(SUM((VLOOKUP($A118,#REF!,14,FALSE)),VLOOKUP($A118,#REF!,20,FALSE),VLOOKUP($A118,#REF!,22,FALSE)),),"-"))))))</f>
        <v>-</v>
      </c>
      <c r="G118" s="113" t="str">
        <f>IF(OR($B118="ANP",$B118="DAER",$B118="CONSULTORIA DNIT",$B118="PREGÃO ELETRÔNICO",$B118="DMLU",$B118="DMAE",$B118="CEEE",$B118="EPTC",$B118="ORSE",$B118="SEINFRA",$B118="CREA",$B118="CAU",$B118="CEHOP",$B118="SIURB",$B118="DER-PR",$B118="SUDECAP",$B118=Aux.!$F$24,$B118=Aux.!$F$25),VLOOKUP($A118,#REF!,8,FALSE),IF($B118="CCU",VLOOKUP($A118,#REF!,7,FALSE),IF($B118="MERCADO",VLOOKUP($A118,#REF!,9,FALSE),IF($B118="PLEO",VLOOKUP($A118,#REF!,4,FALSE),IF($B118="SICRO",VLOOKUP($A118,#REF!,7,FALSE),IF($B118="SINAPI",IFERROR((VLOOKUP($A118,#REF!,16,FALSE)),(VLOOKUP($A118,#REF!,5,FALSE))),"-"))))))</f>
        <v>-</v>
      </c>
      <c r="H118" s="113" t="str">
        <f>IF(OR($B118="ANP",$B118="DAER",$B118="CONSULTORIA DNIT",$B118="PREGÃO ELETRÔNICO",$B118="DMLU",$B118="DMAE",$B118="CEEE",$B118="EPTC",$B118="ORSE",$B118="SEINFRA",$B118="CREA",$B118="CAU",$B118="CEHOP",$B118="SIURB",$B118="DER-PR",$B118="SUDECAP",$B118=Aux.!$F$24,$B118=Aux.!$F$25),VLOOKUP($A118,#REF!,5,FALSE),IF($B118="CCU",VLOOKUP($A118,#REF!,4,FALSE),IF($B118="MERCADO",VLOOKUP($A118,#REF!,6,FALSE),IF($B118="PLEO",VLOOKUP($A118,#REF!,4,FALSE),IF($B118="SICRO",VLOOKUP($A118,#REF!,4,FALSE),IF($B118="SINAPI",IFERROR((VLOOKUP($A118,#REF!,5,FALSE)),(VLOOKUP($A118,#REF!,5,FALSE))),"-"))))))</f>
        <v>-</v>
      </c>
      <c r="I118" s="114">
        <f>IF($B118="SICRO EQUIP.",VLOOKUP($A118,#REF!,10,FALSE),0)</f>
        <v>0</v>
      </c>
      <c r="J118" s="114">
        <f>IF($B118="SICRO EQUIP.",VLOOKUP($A118,#REF!,11,FALSE),0)</f>
        <v>0</v>
      </c>
      <c r="K118" s="258"/>
      <c r="L118" s="259"/>
      <c r="M118" s="115" t="e">
        <f>VLOOKUP($K118,Reajuste!$A$2:$BW$29,(MATCH($L118,Reajuste!$C$2:$BW$2,0)+2),FALSE)</f>
        <v>#N/A</v>
      </c>
      <c r="N118" s="259"/>
      <c r="O118" s="115" t="e">
        <f>VLOOKUP($K118,Reajuste!$A$2:$CW$29,(MATCH($N118,Reajuste!$C$2:$CW$2,0)+2),FALSE)</f>
        <v>#N/A</v>
      </c>
      <c r="P118" s="113">
        <f t="shared" si="0"/>
        <v>0</v>
      </c>
      <c r="Q118" s="113">
        <f t="shared" si="1"/>
        <v>0</v>
      </c>
      <c r="R118" s="113">
        <f t="shared" si="2"/>
        <v>0</v>
      </c>
      <c r="S118" s="113">
        <f t="shared" si="3"/>
        <v>0</v>
      </c>
      <c r="T118" s="113">
        <f t="shared" si="4"/>
        <v>0</v>
      </c>
      <c r="U118" s="113">
        <f t="shared" si="5"/>
        <v>0</v>
      </c>
      <c r="V118" s="4"/>
      <c r="W118" s="4"/>
      <c r="X118" s="4"/>
      <c r="Y118" s="4"/>
      <c r="Z118" s="4"/>
    </row>
    <row r="119" spans="1:26" ht="14.25" customHeight="1">
      <c r="A119" s="256"/>
      <c r="B119" s="257"/>
      <c r="C119" s="112" t="str">
        <f>IF(OR($B119="ANP",$B119="DAER",$B119="CONSULTORIA DNIT",$B119="PREGÃO ELETRÔNICO",$B119="DMLU",$B119="DMAE",$B119="CEEE",$B119="EPTC",$B119="ORSE",$B119="SEINFRA",$B119="CREA",$B119="CAU",$B119="CEHOP",$B119="SIURB",$B119="DER-PR",$B119="SUDECAP",$B119=Aux.!$F$24,$B119=Aux.!$F$25),VLOOKUP($A119,#REF!,3,FALSE),IF($B119="SICRO EQUIP.",VLOOKUP($A119,#REF!,2,FALSE),IF($B119="CCU",VLOOKUP($A119,#REF!,2,FALSE),IF($B119="MERCADO",VLOOKUP($A119,#REF!,2,FALSE),IF($B119="PLEO",VLOOKUP($A119,#REF!,2,FALSE),IF($B119="SICRO",VLOOKUP($A119,#REF!,2,FALSE),IF($B119="SINAPI",IFERROR((VLOOKUP($A119,#REF!,2,FALSE)),(VLOOKUP($A119,#REF!,2,FALSE))),"-")))))))</f>
        <v>-</v>
      </c>
      <c r="D119" s="95" t="str">
        <f>IF(OR($B119="ANP",$B119="DAER",$B119="CONSULTORIA DNIT",$B119="PREGÃO ELETRÔNICO",$B119="DMLU",$B119="DMAE",$B119="CEEE",$B119="EPTC",$B119="ORSE",$B119="SEINFRA",$B119="CREA",$B119="CAU",$B119="CEHOP",$B119="SIURB",$B119="DER-PR",$B119="SUDECAP",$B119=Aux.!$F$24,$B119=Aux.!$F$25),VLOOKUP($A119,#REF!,4,FALSE),IF($B119="SICRO EQUIP.","H",IF($B119="CCU",VLOOKUP($A119,#REF!,3,FALSE),IF($B119="MERCADO",VLOOKUP($A119,#REF!,10,FALSE),IF($B119="PLEO",VLOOKUP($A119,#REF!,3,FALSE),IF($B119="SICRO",VLOOKUP($A119,#REF!,3,FALSE),IF($B119="SINAPI",IFERROR((VLOOKUP($A119,#REF!,3,FALSE)),(VLOOKUP($A119,#REF!,3,FALSE))),"-")))))))</f>
        <v>-</v>
      </c>
      <c r="E119" s="113" t="str">
        <f>IF(OR($B119="ANP",$B119="DAER",$B119="CONSULTORIA DNIT",$B119="PREGÃO ELETRÔNICO",$B119="DMLU",$B119="DMAE",$B119="CEEE",$B119="EPTC",$B119="ORSE",$B119="SEINFRA",$B119="CREA",$B119="CAU",$B119="CEHOP",$B119="SIURB",$B119="DER-PR",$B119="SUDECAP",$B119=Aux.!$F$24,$B119=Aux.!$F$25),VLOOKUP($A119,#REF!,6,FALSE),IF($B119="CCU",VLOOKUP($A119,#REF!,5,FALSE),IF($B119="MERCADO",VLOOKUP($A119,#REF!,7,FALSE),IF($B119="PLEO",VLOOKUP($A119,#REF!,4,FALSE),IF($B119="SICRO",VLOOKUP($A119,#REF!,5,FALSE),IF($B119="SINAPI",IFERROR((VLOOKUP($A119,#REF!,18,FALSE)),),"-"))))))</f>
        <v>-</v>
      </c>
      <c r="F119" s="113" t="str">
        <f>IF(OR($B119="ANP",$B119="DAER",$B119="CONSULTORIA DNIT",$B119="PREGÃO ELETRÔNICO",$B119="DMLU",$B119="DMAE",$B119="CEEE",$B119="EPTC",$B119="ORSE",$B119="SEINFRA",$B119="CREA",$B119="CAU",$B119="CEHOP",$B119="SIURB",$B119="DER-PR",$B119="SUDECAP",$B119=Aux.!$F$24,$B119=Aux.!$F$25),VLOOKUP($A119,#REF!,7,FALSE),IF($B119="CCU",VLOOKUP($A119,#REF!,6,FALSE),IF($B119="MERCADO",VLOOKUP($A119,#REF!,8,FALSE),IF($B119="PLEO",VLOOKUP($A119,#REF!,4,FALSE),IF($B119="SICRO",VLOOKUP($A119,#REF!,6,FALSE),IF($B119="SINAPI",IFERROR(SUM((VLOOKUP($A119,#REF!,14,FALSE)),VLOOKUP($A119,#REF!,20,FALSE),VLOOKUP($A119,#REF!,22,FALSE)),),"-"))))))</f>
        <v>-</v>
      </c>
      <c r="G119" s="113" t="str">
        <f>IF(OR($B119="ANP",$B119="DAER",$B119="CONSULTORIA DNIT",$B119="PREGÃO ELETRÔNICO",$B119="DMLU",$B119="DMAE",$B119="CEEE",$B119="EPTC",$B119="ORSE",$B119="SEINFRA",$B119="CREA",$B119="CAU",$B119="CEHOP",$B119="SIURB",$B119="DER-PR",$B119="SUDECAP",$B119=Aux.!$F$24,$B119=Aux.!$F$25),VLOOKUP($A119,#REF!,8,FALSE),IF($B119="CCU",VLOOKUP($A119,#REF!,7,FALSE),IF($B119="MERCADO",VLOOKUP($A119,#REF!,9,FALSE),IF($B119="PLEO",VLOOKUP($A119,#REF!,4,FALSE),IF($B119="SICRO",VLOOKUP($A119,#REF!,7,FALSE),IF($B119="SINAPI",IFERROR((VLOOKUP($A119,#REF!,16,FALSE)),(VLOOKUP($A119,#REF!,5,FALSE))),"-"))))))</f>
        <v>-</v>
      </c>
      <c r="H119" s="113" t="str">
        <f>IF(OR($B119="ANP",$B119="DAER",$B119="CONSULTORIA DNIT",$B119="PREGÃO ELETRÔNICO",$B119="DMLU",$B119="DMAE",$B119="CEEE",$B119="EPTC",$B119="ORSE",$B119="SEINFRA",$B119="CREA",$B119="CAU",$B119="CEHOP",$B119="SIURB",$B119="DER-PR",$B119="SUDECAP",$B119=Aux.!$F$24,$B119=Aux.!$F$25),VLOOKUP($A119,#REF!,5,FALSE),IF($B119="CCU",VLOOKUP($A119,#REF!,4,FALSE),IF($B119="MERCADO",VLOOKUP($A119,#REF!,6,FALSE),IF($B119="PLEO",VLOOKUP($A119,#REF!,4,FALSE),IF($B119="SICRO",VLOOKUP($A119,#REF!,4,FALSE),IF($B119="SINAPI",IFERROR((VLOOKUP($A119,#REF!,5,FALSE)),(VLOOKUP($A119,#REF!,5,FALSE))),"-"))))))</f>
        <v>-</v>
      </c>
      <c r="I119" s="114">
        <f>IF($B119="SICRO EQUIP.",VLOOKUP($A119,#REF!,10,FALSE),0)</f>
        <v>0</v>
      </c>
      <c r="J119" s="114">
        <f>IF($B119="SICRO EQUIP.",VLOOKUP($A119,#REF!,11,FALSE),0)</f>
        <v>0</v>
      </c>
      <c r="K119" s="258"/>
      <c r="L119" s="259"/>
      <c r="M119" s="115" t="e">
        <f>VLOOKUP($K119,Reajuste!$A$2:$BW$29,(MATCH($L119,Reajuste!$C$2:$BW$2,0)+2),FALSE)</f>
        <v>#N/A</v>
      </c>
      <c r="N119" s="259"/>
      <c r="O119" s="115" t="e">
        <f>VLOOKUP($K119,Reajuste!$A$2:$CW$29,(MATCH($N119,Reajuste!$C$2:$CW$2,0)+2),FALSE)</f>
        <v>#N/A</v>
      </c>
      <c r="P119" s="113">
        <f t="shared" si="0"/>
        <v>0</v>
      </c>
      <c r="Q119" s="113">
        <f t="shared" si="1"/>
        <v>0</v>
      </c>
      <c r="R119" s="113">
        <f t="shared" si="2"/>
        <v>0</v>
      </c>
      <c r="S119" s="113">
        <f t="shared" si="3"/>
        <v>0</v>
      </c>
      <c r="T119" s="113">
        <f t="shared" si="4"/>
        <v>0</v>
      </c>
      <c r="U119" s="113">
        <f t="shared" si="5"/>
        <v>0</v>
      </c>
      <c r="V119" s="4"/>
      <c r="W119" s="4"/>
      <c r="X119" s="4"/>
      <c r="Y119" s="4"/>
      <c r="Z119" s="4"/>
    </row>
    <row r="120" spans="1:26" ht="14.25" customHeight="1">
      <c r="A120" s="256"/>
      <c r="B120" s="257"/>
      <c r="C120" s="112" t="str">
        <f>IF(OR($B120="ANP",$B120="DAER",$B120="CONSULTORIA DNIT",$B120="PREGÃO ELETRÔNICO",$B120="DMLU",$B120="DMAE",$B120="CEEE",$B120="EPTC",$B120="ORSE",$B120="SEINFRA",$B120="CREA",$B120="CAU",$B120="CEHOP",$B120="SIURB",$B120="DER-PR",$B120="SUDECAP",$B120=Aux.!$F$24,$B120=Aux.!$F$25),VLOOKUP($A120,#REF!,3,FALSE),IF($B120="SICRO EQUIP.",VLOOKUP($A120,#REF!,2,FALSE),IF($B120="CCU",VLOOKUP($A120,#REF!,2,FALSE),IF($B120="MERCADO",VLOOKUP($A120,#REF!,2,FALSE),IF($B120="PLEO",VLOOKUP($A120,#REF!,2,FALSE),IF($B120="SICRO",VLOOKUP($A120,#REF!,2,FALSE),IF($B120="SINAPI",IFERROR((VLOOKUP($A120,#REF!,2,FALSE)),(VLOOKUP($A120,#REF!,2,FALSE))),"-")))))))</f>
        <v>-</v>
      </c>
      <c r="D120" s="95" t="str">
        <f>IF(OR($B120="ANP",$B120="DAER",$B120="CONSULTORIA DNIT",$B120="PREGÃO ELETRÔNICO",$B120="DMLU",$B120="DMAE",$B120="CEEE",$B120="EPTC",$B120="ORSE",$B120="SEINFRA",$B120="CREA",$B120="CAU",$B120="CEHOP",$B120="SIURB",$B120="DER-PR",$B120="SUDECAP",$B120=Aux.!$F$24,$B120=Aux.!$F$25),VLOOKUP($A120,#REF!,4,FALSE),IF($B120="SICRO EQUIP.","H",IF($B120="CCU",VLOOKUP($A120,#REF!,3,FALSE),IF($B120="MERCADO",VLOOKUP($A120,#REF!,10,FALSE),IF($B120="PLEO",VLOOKUP($A120,#REF!,3,FALSE),IF($B120="SICRO",VLOOKUP($A120,#REF!,3,FALSE),IF($B120="SINAPI",IFERROR((VLOOKUP($A120,#REF!,3,FALSE)),(VLOOKUP($A120,#REF!,3,FALSE))),"-")))))))</f>
        <v>-</v>
      </c>
      <c r="E120" s="113" t="str">
        <f>IF(OR($B120="ANP",$B120="DAER",$B120="CONSULTORIA DNIT",$B120="PREGÃO ELETRÔNICO",$B120="DMLU",$B120="DMAE",$B120="CEEE",$B120="EPTC",$B120="ORSE",$B120="SEINFRA",$B120="CREA",$B120="CAU",$B120="CEHOP",$B120="SIURB",$B120="DER-PR",$B120="SUDECAP",$B120=Aux.!$F$24,$B120=Aux.!$F$25),VLOOKUP($A120,#REF!,6,FALSE),IF($B120="CCU",VLOOKUP($A120,#REF!,5,FALSE),IF($B120="MERCADO",VLOOKUP($A120,#REF!,7,FALSE),IF($B120="PLEO",VLOOKUP($A120,#REF!,4,FALSE),IF($B120="SICRO",VLOOKUP($A120,#REF!,5,FALSE),IF($B120="SINAPI",IFERROR((VLOOKUP($A120,#REF!,18,FALSE)),),"-"))))))</f>
        <v>-</v>
      </c>
      <c r="F120" s="113" t="str">
        <f>IF(OR($B120="ANP",$B120="DAER",$B120="CONSULTORIA DNIT",$B120="PREGÃO ELETRÔNICO",$B120="DMLU",$B120="DMAE",$B120="CEEE",$B120="EPTC",$B120="ORSE",$B120="SEINFRA",$B120="CREA",$B120="CAU",$B120="CEHOP",$B120="SIURB",$B120="DER-PR",$B120="SUDECAP",$B120=Aux.!$F$24,$B120=Aux.!$F$25),VLOOKUP($A120,#REF!,7,FALSE),IF($B120="CCU",VLOOKUP($A120,#REF!,6,FALSE),IF($B120="MERCADO",VLOOKUP($A120,#REF!,8,FALSE),IF($B120="PLEO",VLOOKUP($A120,#REF!,4,FALSE),IF($B120="SICRO",VLOOKUP($A120,#REF!,6,FALSE),IF($B120="SINAPI",IFERROR(SUM((VLOOKUP($A120,#REF!,14,FALSE)),VLOOKUP($A120,#REF!,20,FALSE),VLOOKUP($A120,#REF!,22,FALSE)),),"-"))))))</f>
        <v>-</v>
      </c>
      <c r="G120" s="113" t="str">
        <f>IF(OR($B120="ANP",$B120="DAER",$B120="CONSULTORIA DNIT",$B120="PREGÃO ELETRÔNICO",$B120="DMLU",$B120="DMAE",$B120="CEEE",$B120="EPTC",$B120="ORSE",$B120="SEINFRA",$B120="CREA",$B120="CAU",$B120="CEHOP",$B120="SIURB",$B120="DER-PR",$B120="SUDECAP",$B120=Aux.!$F$24,$B120=Aux.!$F$25),VLOOKUP($A120,#REF!,8,FALSE),IF($B120="CCU",VLOOKUP($A120,#REF!,7,FALSE),IF($B120="MERCADO",VLOOKUP($A120,#REF!,9,FALSE),IF($B120="PLEO",VLOOKUP($A120,#REF!,4,FALSE),IF($B120="SICRO",VLOOKUP($A120,#REF!,7,FALSE),IF($B120="SINAPI",IFERROR((VLOOKUP($A120,#REF!,16,FALSE)),(VLOOKUP($A120,#REF!,5,FALSE))),"-"))))))</f>
        <v>-</v>
      </c>
      <c r="H120" s="113" t="str">
        <f>IF(OR($B120="ANP",$B120="DAER",$B120="CONSULTORIA DNIT",$B120="PREGÃO ELETRÔNICO",$B120="DMLU",$B120="DMAE",$B120="CEEE",$B120="EPTC",$B120="ORSE",$B120="SEINFRA",$B120="CREA",$B120="CAU",$B120="CEHOP",$B120="SIURB",$B120="DER-PR",$B120="SUDECAP",$B120=Aux.!$F$24,$B120=Aux.!$F$25),VLOOKUP($A120,#REF!,5,FALSE),IF($B120="CCU",VLOOKUP($A120,#REF!,4,FALSE),IF($B120="MERCADO",VLOOKUP($A120,#REF!,6,FALSE),IF($B120="PLEO",VLOOKUP($A120,#REF!,4,FALSE),IF($B120="SICRO",VLOOKUP($A120,#REF!,4,FALSE),IF($B120="SINAPI",IFERROR((VLOOKUP($A120,#REF!,5,FALSE)),(VLOOKUP($A120,#REF!,5,FALSE))),"-"))))))</f>
        <v>-</v>
      </c>
      <c r="I120" s="114">
        <f>IF($B120="SICRO EQUIP.",VLOOKUP($A120,#REF!,10,FALSE),0)</f>
        <v>0</v>
      </c>
      <c r="J120" s="114">
        <f>IF($B120="SICRO EQUIP.",VLOOKUP($A120,#REF!,11,FALSE),0)</f>
        <v>0</v>
      </c>
      <c r="K120" s="258"/>
      <c r="L120" s="259"/>
      <c r="M120" s="115" t="e">
        <f>VLOOKUP($K120,Reajuste!$A$2:$BW$29,(MATCH($L120,Reajuste!$C$2:$BW$2,0)+2),FALSE)</f>
        <v>#N/A</v>
      </c>
      <c r="N120" s="259"/>
      <c r="O120" s="115" t="e">
        <f>VLOOKUP($K120,Reajuste!$A$2:$CW$29,(MATCH($N120,Reajuste!$C$2:$CW$2,0)+2),FALSE)</f>
        <v>#N/A</v>
      </c>
      <c r="P120" s="113">
        <f t="shared" si="0"/>
        <v>0</v>
      </c>
      <c r="Q120" s="113">
        <f t="shared" si="1"/>
        <v>0</v>
      </c>
      <c r="R120" s="113">
        <f t="shared" si="2"/>
        <v>0</v>
      </c>
      <c r="S120" s="113">
        <f t="shared" si="3"/>
        <v>0</v>
      </c>
      <c r="T120" s="113">
        <f t="shared" si="4"/>
        <v>0</v>
      </c>
      <c r="U120" s="113">
        <f t="shared" si="5"/>
        <v>0</v>
      </c>
      <c r="V120" s="4"/>
      <c r="W120" s="4"/>
      <c r="X120" s="4"/>
      <c r="Y120" s="4"/>
      <c r="Z120" s="4"/>
    </row>
    <row r="121" spans="1:26" ht="14.25" customHeight="1">
      <c r="A121" s="256"/>
      <c r="B121" s="257"/>
      <c r="C121" s="112" t="str">
        <f>IF(OR($B121="ANP",$B121="DAER",$B121="CONSULTORIA DNIT",$B121="PREGÃO ELETRÔNICO",$B121="DMLU",$B121="DMAE",$B121="CEEE",$B121="EPTC",$B121="ORSE",$B121="SEINFRA",$B121="CREA",$B121="CAU",$B121="CEHOP",$B121="SIURB",$B121="DER-PR",$B121="SUDECAP",$B121=Aux.!$F$24,$B121=Aux.!$F$25),VLOOKUP($A121,#REF!,3,FALSE),IF($B121="SICRO EQUIP.",VLOOKUP($A121,#REF!,2,FALSE),IF($B121="CCU",VLOOKUP($A121,#REF!,2,FALSE),IF($B121="MERCADO",VLOOKUP($A121,#REF!,2,FALSE),IF($B121="PLEO",VLOOKUP($A121,#REF!,2,FALSE),IF($B121="SICRO",VLOOKUP($A121,#REF!,2,FALSE),IF($B121="SINAPI",IFERROR((VLOOKUP($A121,#REF!,2,FALSE)),(VLOOKUP($A121,#REF!,2,FALSE))),"-")))))))</f>
        <v>-</v>
      </c>
      <c r="D121" s="95" t="str">
        <f>IF(OR($B121="ANP",$B121="DAER",$B121="CONSULTORIA DNIT",$B121="PREGÃO ELETRÔNICO",$B121="DMLU",$B121="DMAE",$B121="CEEE",$B121="EPTC",$B121="ORSE",$B121="SEINFRA",$B121="CREA",$B121="CAU",$B121="CEHOP",$B121="SIURB",$B121="DER-PR",$B121="SUDECAP",$B121=Aux.!$F$24,$B121=Aux.!$F$25),VLOOKUP($A121,#REF!,4,FALSE),IF($B121="SICRO EQUIP.","H",IF($B121="CCU",VLOOKUP($A121,#REF!,3,FALSE),IF($B121="MERCADO",VLOOKUP($A121,#REF!,10,FALSE),IF($B121="PLEO",VLOOKUP($A121,#REF!,3,FALSE),IF($B121="SICRO",VLOOKUP($A121,#REF!,3,FALSE),IF($B121="SINAPI",IFERROR((VLOOKUP($A121,#REF!,3,FALSE)),(VLOOKUP($A121,#REF!,3,FALSE))),"-")))))))</f>
        <v>-</v>
      </c>
      <c r="E121" s="113" t="str">
        <f>IF(OR($B121="ANP",$B121="DAER",$B121="CONSULTORIA DNIT",$B121="PREGÃO ELETRÔNICO",$B121="DMLU",$B121="DMAE",$B121="CEEE",$B121="EPTC",$B121="ORSE",$B121="SEINFRA",$B121="CREA",$B121="CAU",$B121="CEHOP",$B121="SIURB",$B121="DER-PR",$B121="SUDECAP",$B121=Aux.!$F$24,$B121=Aux.!$F$25),VLOOKUP($A121,#REF!,6,FALSE),IF($B121="CCU",VLOOKUP($A121,#REF!,5,FALSE),IF($B121="MERCADO",VLOOKUP($A121,#REF!,7,FALSE),IF($B121="PLEO",VLOOKUP($A121,#REF!,4,FALSE),IF($B121="SICRO",VLOOKUP($A121,#REF!,5,FALSE),IF($B121="SINAPI",IFERROR((VLOOKUP($A121,#REF!,18,FALSE)),),"-"))))))</f>
        <v>-</v>
      </c>
      <c r="F121" s="113" t="str">
        <f>IF(OR($B121="ANP",$B121="DAER",$B121="CONSULTORIA DNIT",$B121="PREGÃO ELETRÔNICO",$B121="DMLU",$B121="DMAE",$B121="CEEE",$B121="EPTC",$B121="ORSE",$B121="SEINFRA",$B121="CREA",$B121="CAU",$B121="CEHOP",$B121="SIURB",$B121="DER-PR",$B121="SUDECAP",$B121=Aux.!$F$24,$B121=Aux.!$F$25),VLOOKUP($A121,#REF!,7,FALSE),IF($B121="CCU",VLOOKUP($A121,#REF!,6,FALSE),IF($B121="MERCADO",VLOOKUP($A121,#REF!,8,FALSE),IF($B121="PLEO",VLOOKUP($A121,#REF!,4,FALSE),IF($B121="SICRO",VLOOKUP($A121,#REF!,6,FALSE),IF($B121="SINAPI",IFERROR(SUM((VLOOKUP($A121,#REF!,14,FALSE)),VLOOKUP($A121,#REF!,20,FALSE),VLOOKUP($A121,#REF!,22,FALSE)),),"-"))))))</f>
        <v>-</v>
      </c>
      <c r="G121" s="113" t="str">
        <f>IF(OR($B121="ANP",$B121="DAER",$B121="CONSULTORIA DNIT",$B121="PREGÃO ELETRÔNICO",$B121="DMLU",$B121="DMAE",$B121="CEEE",$B121="EPTC",$B121="ORSE",$B121="SEINFRA",$B121="CREA",$B121="CAU",$B121="CEHOP",$B121="SIURB",$B121="DER-PR",$B121="SUDECAP",$B121=Aux.!$F$24,$B121=Aux.!$F$25),VLOOKUP($A121,#REF!,8,FALSE),IF($B121="CCU",VLOOKUP($A121,#REF!,7,FALSE),IF($B121="MERCADO",VLOOKUP($A121,#REF!,9,FALSE),IF($B121="PLEO",VLOOKUP($A121,#REF!,4,FALSE),IF($B121="SICRO",VLOOKUP($A121,#REF!,7,FALSE),IF($B121="SINAPI",IFERROR((VLOOKUP($A121,#REF!,16,FALSE)),(VLOOKUP($A121,#REF!,5,FALSE))),"-"))))))</f>
        <v>-</v>
      </c>
      <c r="H121" s="113" t="str">
        <f>IF(OR($B121="ANP",$B121="DAER",$B121="CONSULTORIA DNIT",$B121="PREGÃO ELETRÔNICO",$B121="DMLU",$B121="DMAE",$B121="CEEE",$B121="EPTC",$B121="ORSE",$B121="SEINFRA",$B121="CREA",$B121="CAU",$B121="CEHOP",$B121="SIURB",$B121="DER-PR",$B121="SUDECAP",$B121=Aux.!$F$24,$B121=Aux.!$F$25),VLOOKUP($A121,#REF!,5,FALSE),IF($B121="CCU",VLOOKUP($A121,#REF!,4,FALSE),IF($B121="MERCADO",VLOOKUP($A121,#REF!,6,FALSE),IF($B121="PLEO",VLOOKUP($A121,#REF!,4,FALSE),IF($B121="SICRO",VLOOKUP($A121,#REF!,4,FALSE),IF($B121="SINAPI",IFERROR((VLOOKUP($A121,#REF!,5,FALSE)),(VLOOKUP($A121,#REF!,5,FALSE))),"-"))))))</f>
        <v>-</v>
      </c>
      <c r="I121" s="114">
        <f>IF($B121="SICRO EQUIP.",VLOOKUP($A121,#REF!,10,FALSE),0)</f>
        <v>0</v>
      </c>
      <c r="J121" s="114">
        <f>IF($B121="SICRO EQUIP.",VLOOKUP($A121,#REF!,11,FALSE),0)</f>
        <v>0</v>
      </c>
      <c r="K121" s="258"/>
      <c r="L121" s="259"/>
      <c r="M121" s="115" t="e">
        <f>VLOOKUP($K121,Reajuste!$A$2:$BW$29,(MATCH($L121,Reajuste!$C$2:$BW$2,0)+2),FALSE)</f>
        <v>#N/A</v>
      </c>
      <c r="N121" s="259"/>
      <c r="O121" s="115" t="e">
        <f>VLOOKUP($K121,Reajuste!$A$2:$CW$29,(MATCH($N121,Reajuste!$C$2:$CW$2,0)+2),FALSE)</f>
        <v>#N/A</v>
      </c>
      <c r="P121" s="113">
        <f t="shared" si="0"/>
        <v>0</v>
      </c>
      <c r="Q121" s="113">
        <f t="shared" si="1"/>
        <v>0</v>
      </c>
      <c r="R121" s="113">
        <f t="shared" si="2"/>
        <v>0</v>
      </c>
      <c r="S121" s="113">
        <f t="shared" si="3"/>
        <v>0</v>
      </c>
      <c r="T121" s="113">
        <f t="shared" si="4"/>
        <v>0</v>
      </c>
      <c r="U121" s="113">
        <f t="shared" si="5"/>
        <v>0</v>
      </c>
      <c r="V121" s="4"/>
      <c r="W121" s="4"/>
      <c r="X121" s="4"/>
      <c r="Y121" s="4"/>
      <c r="Z121" s="4"/>
    </row>
    <row r="122" spans="1:26" ht="14.25" customHeight="1">
      <c r="A122" s="256"/>
      <c r="B122" s="257"/>
      <c r="C122" s="112" t="str">
        <f>IF(OR($B122="ANP",$B122="DAER",$B122="CONSULTORIA DNIT",$B122="PREGÃO ELETRÔNICO",$B122="DMLU",$B122="DMAE",$B122="CEEE",$B122="EPTC",$B122="ORSE",$B122="SEINFRA",$B122="CREA",$B122="CAU",$B122="CEHOP",$B122="SIURB",$B122="DER-PR",$B122="SUDECAP",$B122=Aux.!$F$24,$B122=Aux.!$F$25),VLOOKUP($A122,#REF!,3,FALSE),IF($B122="SICRO EQUIP.",VLOOKUP($A122,#REF!,2,FALSE),IF($B122="CCU",VLOOKUP($A122,#REF!,2,FALSE),IF($B122="MERCADO",VLOOKUP($A122,#REF!,2,FALSE),IF($B122="PLEO",VLOOKUP($A122,#REF!,2,FALSE),IF($B122="SICRO",VLOOKUP($A122,#REF!,2,FALSE),IF($B122="SINAPI",IFERROR((VLOOKUP($A122,#REF!,2,FALSE)),(VLOOKUP($A122,#REF!,2,FALSE))),"-")))))))</f>
        <v>-</v>
      </c>
      <c r="D122" s="95" t="str">
        <f>IF(OR($B122="ANP",$B122="DAER",$B122="CONSULTORIA DNIT",$B122="PREGÃO ELETRÔNICO",$B122="DMLU",$B122="DMAE",$B122="CEEE",$B122="EPTC",$B122="ORSE",$B122="SEINFRA",$B122="CREA",$B122="CAU",$B122="CEHOP",$B122="SIURB",$B122="DER-PR",$B122="SUDECAP",$B122=Aux.!$F$24,$B122=Aux.!$F$25),VLOOKUP($A122,#REF!,4,FALSE),IF($B122="SICRO EQUIP.","H",IF($B122="CCU",VLOOKUP($A122,#REF!,3,FALSE),IF($B122="MERCADO",VLOOKUP($A122,#REF!,10,FALSE),IF($B122="PLEO",VLOOKUP($A122,#REF!,3,FALSE),IF($B122="SICRO",VLOOKUP($A122,#REF!,3,FALSE),IF($B122="SINAPI",IFERROR((VLOOKUP($A122,#REF!,3,FALSE)),(VLOOKUP($A122,#REF!,3,FALSE))),"-")))))))</f>
        <v>-</v>
      </c>
      <c r="E122" s="113" t="str">
        <f>IF(OR($B122="ANP",$B122="DAER",$B122="CONSULTORIA DNIT",$B122="PREGÃO ELETRÔNICO",$B122="DMLU",$B122="DMAE",$B122="CEEE",$B122="EPTC",$B122="ORSE",$B122="SEINFRA",$B122="CREA",$B122="CAU",$B122="CEHOP",$B122="SIURB",$B122="DER-PR",$B122="SUDECAP",$B122=Aux.!$F$24,$B122=Aux.!$F$25),VLOOKUP($A122,#REF!,6,FALSE),IF($B122="CCU",VLOOKUP($A122,#REF!,5,FALSE),IF($B122="MERCADO",VLOOKUP($A122,#REF!,7,FALSE),IF($B122="PLEO",VLOOKUP($A122,#REF!,4,FALSE),IF($B122="SICRO",VLOOKUP($A122,#REF!,5,FALSE),IF($B122="SINAPI",IFERROR((VLOOKUP($A122,#REF!,18,FALSE)),),"-"))))))</f>
        <v>-</v>
      </c>
      <c r="F122" s="113" t="str">
        <f>IF(OR($B122="ANP",$B122="DAER",$B122="CONSULTORIA DNIT",$B122="PREGÃO ELETRÔNICO",$B122="DMLU",$B122="DMAE",$B122="CEEE",$B122="EPTC",$B122="ORSE",$B122="SEINFRA",$B122="CREA",$B122="CAU",$B122="CEHOP",$B122="SIURB",$B122="DER-PR",$B122="SUDECAP",$B122=Aux.!$F$24,$B122=Aux.!$F$25),VLOOKUP($A122,#REF!,7,FALSE),IF($B122="CCU",VLOOKUP($A122,#REF!,6,FALSE),IF($B122="MERCADO",VLOOKUP($A122,#REF!,8,FALSE),IF($B122="PLEO",VLOOKUP($A122,#REF!,4,FALSE),IF($B122="SICRO",VLOOKUP($A122,#REF!,6,FALSE),IF($B122="SINAPI",IFERROR(SUM((VLOOKUP($A122,#REF!,14,FALSE)),VLOOKUP($A122,#REF!,20,FALSE),VLOOKUP($A122,#REF!,22,FALSE)),),"-"))))))</f>
        <v>-</v>
      </c>
      <c r="G122" s="113" t="str">
        <f>IF(OR($B122="ANP",$B122="DAER",$B122="CONSULTORIA DNIT",$B122="PREGÃO ELETRÔNICO",$B122="DMLU",$B122="DMAE",$B122="CEEE",$B122="EPTC",$B122="ORSE",$B122="SEINFRA",$B122="CREA",$B122="CAU",$B122="CEHOP",$B122="SIURB",$B122="DER-PR",$B122="SUDECAP",$B122=Aux.!$F$24,$B122=Aux.!$F$25),VLOOKUP($A122,#REF!,8,FALSE),IF($B122="CCU",VLOOKUP($A122,#REF!,7,FALSE),IF($B122="MERCADO",VLOOKUP($A122,#REF!,9,FALSE),IF($B122="PLEO",VLOOKUP($A122,#REF!,4,FALSE),IF($B122="SICRO",VLOOKUP($A122,#REF!,7,FALSE),IF($B122="SINAPI",IFERROR((VLOOKUP($A122,#REF!,16,FALSE)),(VLOOKUP($A122,#REF!,5,FALSE))),"-"))))))</f>
        <v>-</v>
      </c>
      <c r="H122" s="113" t="str">
        <f>IF(OR($B122="ANP",$B122="DAER",$B122="CONSULTORIA DNIT",$B122="PREGÃO ELETRÔNICO",$B122="DMLU",$B122="DMAE",$B122="CEEE",$B122="EPTC",$B122="ORSE",$B122="SEINFRA",$B122="CREA",$B122="CAU",$B122="CEHOP",$B122="SIURB",$B122="DER-PR",$B122="SUDECAP",$B122=Aux.!$F$24,$B122=Aux.!$F$25),VLOOKUP($A122,#REF!,5,FALSE),IF($B122="CCU",VLOOKUP($A122,#REF!,4,FALSE),IF($B122="MERCADO",VLOOKUP($A122,#REF!,6,FALSE),IF($B122="PLEO",VLOOKUP($A122,#REF!,4,FALSE),IF($B122="SICRO",VLOOKUP($A122,#REF!,4,FALSE),IF($B122="SINAPI",IFERROR((VLOOKUP($A122,#REF!,5,FALSE)),(VLOOKUP($A122,#REF!,5,FALSE))),"-"))))))</f>
        <v>-</v>
      </c>
      <c r="I122" s="114">
        <f>IF($B122="SICRO EQUIP.",VLOOKUP($A122,#REF!,10,FALSE),0)</f>
        <v>0</v>
      </c>
      <c r="J122" s="114">
        <f>IF($B122="SICRO EQUIP.",VLOOKUP($A122,#REF!,11,FALSE),0)</f>
        <v>0</v>
      </c>
      <c r="K122" s="258"/>
      <c r="L122" s="259"/>
      <c r="M122" s="115" t="e">
        <f>VLOOKUP($K122,Reajuste!$A$2:$BW$29,(MATCH($L122,Reajuste!$C$2:$BW$2,0)+2),FALSE)</f>
        <v>#N/A</v>
      </c>
      <c r="N122" s="259"/>
      <c r="O122" s="115" t="e">
        <f>VLOOKUP($K122,Reajuste!$A$2:$CW$29,(MATCH($N122,Reajuste!$C$2:$CW$2,0)+2),FALSE)</f>
        <v>#N/A</v>
      </c>
      <c r="P122" s="113">
        <f t="shared" si="0"/>
        <v>0</v>
      </c>
      <c r="Q122" s="113">
        <f t="shared" si="1"/>
        <v>0</v>
      </c>
      <c r="R122" s="113">
        <f t="shared" si="2"/>
        <v>0</v>
      </c>
      <c r="S122" s="113">
        <f t="shared" si="3"/>
        <v>0</v>
      </c>
      <c r="T122" s="113">
        <f t="shared" si="4"/>
        <v>0</v>
      </c>
      <c r="U122" s="113">
        <f t="shared" si="5"/>
        <v>0</v>
      </c>
      <c r="V122" s="4"/>
      <c r="W122" s="4"/>
      <c r="X122" s="4"/>
      <c r="Y122" s="4"/>
      <c r="Z122" s="4"/>
    </row>
    <row r="123" spans="1:26" ht="14.25" customHeight="1">
      <c r="A123" s="256"/>
      <c r="B123" s="257"/>
      <c r="C123" s="112" t="str">
        <f>IF(OR($B123="ANP",$B123="DAER",$B123="CONSULTORIA DNIT",$B123="PREGÃO ELETRÔNICO",$B123="DMLU",$B123="DMAE",$B123="CEEE",$B123="EPTC",$B123="ORSE",$B123="SEINFRA",$B123="CREA",$B123="CAU",$B123="CEHOP",$B123="SIURB",$B123="DER-PR",$B123="SUDECAP",$B123=Aux.!$F$24,$B123=Aux.!$F$25),VLOOKUP($A123,#REF!,3,FALSE),IF($B123="SICRO EQUIP.",VLOOKUP($A123,#REF!,2,FALSE),IF($B123="CCU",VLOOKUP($A123,#REF!,2,FALSE),IF($B123="MERCADO",VLOOKUP($A123,#REF!,2,FALSE),IF($B123="PLEO",VLOOKUP($A123,#REF!,2,FALSE),IF($B123="SICRO",VLOOKUP($A123,#REF!,2,FALSE),IF($B123="SINAPI",IFERROR((VLOOKUP($A123,#REF!,2,FALSE)),(VLOOKUP($A123,#REF!,2,FALSE))),"-")))))))</f>
        <v>-</v>
      </c>
      <c r="D123" s="95" t="str">
        <f>IF(OR($B123="ANP",$B123="DAER",$B123="CONSULTORIA DNIT",$B123="PREGÃO ELETRÔNICO",$B123="DMLU",$B123="DMAE",$B123="CEEE",$B123="EPTC",$B123="ORSE",$B123="SEINFRA",$B123="CREA",$B123="CAU",$B123="CEHOP",$B123="SIURB",$B123="DER-PR",$B123="SUDECAP",$B123=Aux.!$F$24,$B123=Aux.!$F$25),VLOOKUP($A123,#REF!,4,FALSE),IF($B123="SICRO EQUIP.","H",IF($B123="CCU",VLOOKUP($A123,#REF!,3,FALSE),IF($B123="MERCADO",VLOOKUP($A123,#REF!,10,FALSE),IF($B123="PLEO",VLOOKUP($A123,#REF!,3,FALSE),IF($B123="SICRO",VLOOKUP($A123,#REF!,3,FALSE),IF($B123="SINAPI",IFERROR((VLOOKUP($A123,#REF!,3,FALSE)),(VLOOKUP($A123,#REF!,3,FALSE))),"-")))))))</f>
        <v>-</v>
      </c>
      <c r="E123" s="113" t="str">
        <f>IF(OR($B123="ANP",$B123="DAER",$B123="CONSULTORIA DNIT",$B123="PREGÃO ELETRÔNICO",$B123="DMLU",$B123="DMAE",$B123="CEEE",$B123="EPTC",$B123="ORSE",$B123="SEINFRA",$B123="CREA",$B123="CAU",$B123="CEHOP",$B123="SIURB",$B123="DER-PR",$B123="SUDECAP",$B123=Aux.!$F$24,$B123=Aux.!$F$25),VLOOKUP($A123,#REF!,6,FALSE),IF($B123="CCU",VLOOKUP($A123,#REF!,5,FALSE),IF($B123="MERCADO",VLOOKUP($A123,#REF!,7,FALSE),IF($B123="PLEO",VLOOKUP($A123,#REF!,4,FALSE),IF($B123="SICRO",VLOOKUP($A123,#REF!,5,FALSE),IF($B123="SINAPI",IFERROR((VLOOKUP($A123,#REF!,18,FALSE)),),"-"))))))</f>
        <v>-</v>
      </c>
      <c r="F123" s="113" t="str">
        <f>IF(OR($B123="ANP",$B123="DAER",$B123="CONSULTORIA DNIT",$B123="PREGÃO ELETRÔNICO",$B123="DMLU",$B123="DMAE",$B123="CEEE",$B123="EPTC",$B123="ORSE",$B123="SEINFRA",$B123="CREA",$B123="CAU",$B123="CEHOP",$B123="SIURB",$B123="DER-PR",$B123="SUDECAP",$B123=Aux.!$F$24,$B123=Aux.!$F$25),VLOOKUP($A123,#REF!,7,FALSE),IF($B123="CCU",VLOOKUP($A123,#REF!,6,FALSE),IF($B123="MERCADO",VLOOKUP($A123,#REF!,8,FALSE),IF($B123="PLEO",VLOOKUP($A123,#REF!,4,FALSE),IF($B123="SICRO",VLOOKUP($A123,#REF!,6,FALSE),IF($B123="SINAPI",IFERROR(SUM((VLOOKUP($A123,#REF!,14,FALSE)),VLOOKUP($A123,#REF!,20,FALSE),VLOOKUP($A123,#REF!,22,FALSE)),),"-"))))))</f>
        <v>-</v>
      </c>
      <c r="G123" s="113" t="str">
        <f>IF(OR($B123="ANP",$B123="DAER",$B123="CONSULTORIA DNIT",$B123="PREGÃO ELETRÔNICO",$B123="DMLU",$B123="DMAE",$B123="CEEE",$B123="EPTC",$B123="ORSE",$B123="SEINFRA",$B123="CREA",$B123="CAU",$B123="CEHOP",$B123="SIURB",$B123="DER-PR",$B123="SUDECAP",$B123=Aux.!$F$24,$B123=Aux.!$F$25),VLOOKUP($A123,#REF!,8,FALSE),IF($B123="CCU",VLOOKUP($A123,#REF!,7,FALSE),IF($B123="MERCADO",VLOOKUP($A123,#REF!,9,FALSE),IF($B123="PLEO",VLOOKUP($A123,#REF!,4,FALSE),IF($B123="SICRO",VLOOKUP($A123,#REF!,7,FALSE),IF($B123="SINAPI",IFERROR((VLOOKUP($A123,#REF!,16,FALSE)),(VLOOKUP($A123,#REF!,5,FALSE))),"-"))))))</f>
        <v>-</v>
      </c>
      <c r="H123" s="113" t="str">
        <f>IF(OR($B123="ANP",$B123="DAER",$B123="CONSULTORIA DNIT",$B123="PREGÃO ELETRÔNICO",$B123="DMLU",$B123="DMAE",$B123="CEEE",$B123="EPTC",$B123="ORSE",$B123="SEINFRA",$B123="CREA",$B123="CAU",$B123="CEHOP",$B123="SIURB",$B123="DER-PR",$B123="SUDECAP",$B123=Aux.!$F$24,$B123=Aux.!$F$25),VLOOKUP($A123,#REF!,5,FALSE),IF($B123="CCU",VLOOKUP($A123,#REF!,4,FALSE),IF($B123="MERCADO",VLOOKUP($A123,#REF!,6,FALSE),IF($B123="PLEO",VLOOKUP($A123,#REF!,4,FALSE),IF($B123="SICRO",VLOOKUP($A123,#REF!,4,FALSE),IF($B123="SINAPI",IFERROR((VLOOKUP($A123,#REF!,5,FALSE)),(VLOOKUP($A123,#REF!,5,FALSE))),"-"))))))</f>
        <v>-</v>
      </c>
      <c r="I123" s="114">
        <f>IF($B123="SICRO EQUIP.",VLOOKUP($A123,#REF!,10,FALSE),0)</f>
        <v>0</v>
      </c>
      <c r="J123" s="114">
        <f>IF($B123="SICRO EQUIP.",VLOOKUP($A123,#REF!,11,FALSE),0)</f>
        <v>0</v>
      </c>
      <c r="K123" s="258"/>
      <c r="L123" s="259"/>
      <c r="M123" s="115" t="e">
        <f>VLOOKUP($K123,Reajuste!$A$2:$BW$29,(MATCH($L123,Reajuste!$C$2:$BW$2,0)+2),FALSE)</f>
        <v>#N/A</v>
      </c>
      <c r="N123" s="259"/>
      <c r="O123" s="115" t="e">
        <f>VLOOKUP($K123,Reajuste!$A$2:$CW$29,(MATCH($N123,Reajuste!$C$2:$CW$2,0)+2),FALSE)</f>
        <v>#N/A</v>
      </c>
      <c r="P123" s="113">
        <f t="shared" si="0"/>
        <v>0</v>
      </c>
      <c r="Q123" s="113">
        <f t="shared" si="1"/>
        <v>0</v>
      </c>
      <c r="R123" s="113">
        <f t="shared" si="2"/>
        <v>0</v>
      </c>
      <c r="S123" s="113">
        <f t="shared" si="3"/>
        <v>0</v>
      </c>
      <c r="T123" s="113">
        <f t="shared" si="4"/>
        <v>0</v>
      </c>
      <c r="U123" s="113">
        <f t="shared" si="5"/>
        <v>0</v>
      </c>
      <c r="V123" s="4"/>
      <c r="W123" s="4"/>
      <c r="X123" s="4"/>
      <c r="Y123" s="4"/>
      <c r="Z123" s="4"/>
    </row>
    <row r="124" spans="1:26" ht="14.25" customHeight="1">
      <c r="A124" s="256"/>
      <c r="B124" s="257"/>
      <c r="C124" s="112" t="str">
        <f>IF(OR($B124="ANP",$B124="DAER",$B124="CONSULTORIA DNIT",$B124="PREGÃO ELETRÔNICO",$B124="DMLU",$B124="DMAE",$B124="CEEE",$B124="EPTC",$B124="ORSE",$B124="SEINFRA",$B124="CREA",$B124="CAU",$B124="CEHOP",$B124="SIURB",$B124="DER-PR",$B124="SUDECAP",$B124=Aux.!$F$24,$B124=Aux.!$F$25),VLOOKUP($A124,#REF!,3,FALSE),IF($B124="SICRO EQUIP.",VLOOKUP($A124,#REF!,2,FALSE),IF($B124="CCU",VLOOKUP($A124,#REF!,2,FALSE),IF($B124="MERCADO",VLOOKUP($A124,#REF!,2,FALSE),IF($B124="PLEO",VLOOKUP($A124,#REF!,2,FALSE),IF($B124="SICRO",VLOOKUP($A124,#REF!,2,FALSE),IF($B124="SINAPI",IFERROR((VLOOKUP($A124,#REF!,2,FALSE)),(VLOOKUP($A124,#REF!,2,FALSE))),"-")))))))</f>
        <v>-</v>
      </c>
      <c r="D124" s="95" t="str">
        <f>IF(OR($B124="ANP",$B124="DAER",$B124="CONSULTORIA DNIT",$B124="PREGÃO ELETRÔNICO",$B124="DMLU",$B124="DMAE",$B124="CEEE",$B124="EPTC",$B124="ORSE",$B124="SEINFRA",$B124="CREA",$B124="CAU",$B124="CEHOP",$B124="SIURB",$B124="DER-PR",$B124="SUDECAP",$B124=Aux.!$F$24,$B124=Aux.!$F$25),VLOOKUP($A124,#REF!,4,FALSE),IF($B124="SICRO EQUIP.","H",IF($B124="CCU",VLOOKUP($A124,#REF!,3,FALSE),IF($B124="MERCADO",VLOOKUP($A124,#REF!,10,FALSE),IF($B124="PLEO",VLOOKUP($A124,#REF!,3,FALSE),IF($B124="SICRO",VLOOKUP($A124,#REF!,3,FALSE),IF($B124="SINAPI",IFERROR((VLOOKUP($A124,#REF!,3,FALSE)),(VLOOKUP($A124,#REF!,3,FALSE))),"-")))))))</f>
        <v>-</v>
      </c>
      <c r="E124" s="113" t="str">
        <f>IF(OR($B124="ANP",$B124="DAER",$B124="CONSULTORIA DNIT",$B124="PREGÃO ELETRÔNICO",$B124="DMLU",$B124="DMAE",$B124="CEEE",$B124="EPTC",$B124="ORSE",$B124="SEINFRA",$B124="CREA",$B124="CAU",$B124="CEHOP",$B124="SIURB",$B124="DER-PR",$B124="SUDECAP",$B124=Aux.!$F$24,$B124=Aux.!$F$25),VLOOKUP($A124,#REF!,6,FALSE),IF($B124="CCU",VLOOKUP($A124,#REF!,5,FALSE),IF($B124="MERCADO",VLOOKUP($A124,#REF!,7,FALSE),IF($B124="PLEO",VLOOKUP($A124,#REF!,4,FALSE),IF($B124="SICRO",VLOOKUP($A124,#REF!,5,FALSE),IF($B124="SINAPI",IFERROR((VLOOKUP($A124,#REF!,18,FALSE)),),"-"))))))</f>
        <v>-</v>
      </c>
      <c r="F124" s="113" t="str">
        <f>IF(OR($B124="ANP",$B124="DAER",$B124="CONSULTORIA DNIT",$B124="PREGÃO ELETRÔNICO",$B124="DMLU",$B124="DMAE",$B124="CEEE",$B124="EPTC",$B124="ORSE",$B124="SEINFRA",$B124="CREA",$B124="CAU",$B124="CEHOP",$B124="SIURB",$B124="DER-PR",$B124="SUDECAP",$B124=Aux.!$F$24,$B124=Aux.!$F$25),VLOOKUP($A124,#REF!,7,FALSE),IF($B124="CCU",VLOOKUP($A124,#REF!,6,FALSE),IF($B124="MERCADO",VLOOKUP($A124,#REF!,8,FALSE),IF($B124="PLEO",VLOOKUP($A124,#REF!,4,FALSE),IF($B124="SICRO",VLOOKUP($A124,#REF!,6,FALSE),IF($B124="SINAPI",IFERROR(SUM((VLOOKUP($A124,#REF!,14,FALSE)),VLOOKUP($A124,#REF!,20,FALSE),VLOOKUP($A124,#REF!,22,FALSE)),),"-"))))))</f>
        <v>-</v>
      </c>
      <c r="G124" s="113" t="str">
        <f>IF(OR($B124="ANP",$B124="DAER",$B124="CONSULTORIA DNIT",$B124="PREGÃO ELETRÔNICO",$B124="DMLU",$B124="DMAE",$B124="CEEE",$B124="EPTC",$B124="ORSE",$B124="SEINFRA",$B124="CREA",$B124="CAU",$B124="CEHOP",$B124="SIURB",$B124="DER-PR",$B124="SUDECAP",$B124=Aux.!$F$24,$B124=Aux.!$F$25),VLOOKUP($A124,#REF!,8,FALSE),IF($B124="CCU",VLOOKUP($A124,#REF!,7,FALSE),IF($B124="MERCADO",VLOOKUP($A124,#REF!,9,FALSE),IF($B124="PLEO",VLOOKUP($A124,#REF!,4,FALSE),IF($B124="SICRO",VLOOKUP($A124,#REF!,7,FALSE),IF($B124="SINAPI",IFERROR((VLOOKUP($A124,#REF!,16,FALSE)),(VLOOKUP($A124,#REF!,5,FALSE))),"-"))))))</f>
        <v>-</v>
      </c>
      <c r="H124" s="113" t="str">
        <f>IF(OR($B124="ANP",$B124="DAER",$B124="CONSULTORIA DNIT",$B124="PREGÃO ELETRÔNICO",$B124="DMLU",$B124="DMAE",$B124="CEEE",$B124="EPTC",$B124="ORSE",$B124="SEINFRA",$B124="CREA",$B124="CAU",$B124="CEHOP",$B124="SIURB",$B124="DER-PR",$B124="SUDECAP",$B124=Aux.!$F$24,$B124=Aux.!$F$25),VLOOKUP($A124,#REF!,5,FALSE),IF($B124="CCU",VLOOKUP($A124,#REF!,4,FALSE),IF($B124="MERCADO",VLOOKUP($A124,#REF!,6,FALSE),IF($B124="PLEO",VLOOKUP($A124,#REF!,4,FALSE),IF($B124="SICRO",VLOOKUP($A124,#REF!,4,FALSE),IF($B124="SINAPI",IFERROR((VLOOKUP($A124,#REF!,5,FALSE)),(VLOOKUP($A124,#REF!,5,FALSE))),"-"))))))</f>
        <v>-</v>
      </c>
      <c r="I124" s="114">
        <f>IF($B124="SICRO EQUIP.",VLOOKUP($A124,#REF!,10,FALSE),0)</f>
        <v>0</v>
      </c>
      <c r="J124" s="114">
        <f>IF($B124="SICRO EQUIP.",VLOOKUP($A124,#REF!,11,FALSE),0)</f>
        <v>0</v>
      </c>
      <c r="K124" s="258"/>
      <c r="L124" s="259"/>
      <c r="M124" s="115" t="e">
        <f>VLOOKUP($K124,Reajuste!$A$2:$BW$29,(MATCH($L124,Reajuste!$C$2:$BW$2,0)+2),FALSE)</f>
        <v>#N/A</v>
      </c>
      <c r="N124" s="259"/>
      <c r="O124" s="115" t="e">
        <f>VLOOKUP($K124,Reajuste!$A$2:$CW$29,(MATCH($N124,Reajuste!$C$2:$CW$2,0)+2),FALSE)</f>
        <v>#N/A</v>
      </c>
      <c r="P124" s="113">
        <f t="shared" si="0"/>
        <v>0</v>
      </c>
      <c r="Q124" s="113">
        <f t="shared" si="1"/>
        <v>0</v>
      </c>
      <c r="R124" s="113">
        <f t="shared" si="2"/>
        <v>0</v>
      </c>
      <c r="S124" s="113">
        <f t="shared" si="3"/>
        <v>0</v>
      </c>
      <c r="T124" s="113">
        <f t="shared" si="4"/>
        <v>0</v>
      </c>
      <c r="U124" s="113">
        <f t="shared" si="5"/>
        <v>0</v>
      </c>
      <c r="V124" s="4"/>
      <c r="W124" s="4"/>
      <c r="X124" s="4"/>
      <c r="Y124" s="4"/>
      <c r="Z124" s="4"/>
    </row>
    <row r="125" spans="1:26" ht="14.25" customHeight="1">
      <c r="A125" s="256"/>
      <c r="B125" s="257"/>
      <c r="C125" s="112" t="str">
        <f>IF(OR($B125="ANP",$B125="DAER",$B125="CONSULTORIA DNIT",$B125="PREGÃO ELETRÔNICO",$B125="DMLU",$B125="DMAE",$B125="CEEE",$B125="EPTC",$B125="ORSE",$B125="SEINFRA",$B125="CREA",$B125="CAU",$B125="CEHOP",$B125="SIURB",$B125="DER-PR",$B125="SUDECAP",$B125=Aux.!$F$24,$B125=Aux.!$F$25),VLOOKUP($A125,#REF!,3,FALSE),IF($B125="SICRO EQUIP.",VLOOKUP($A125,#REF!,2,FALSE),IF($B125="CCU",VLOOKUP($A125,#REF!,2,FALSE),IF($B125="MERCADO",VLOOKUP($A125,#REF!,2,FALSE),IF($B125="PLEO",VLOOKUP($A125,#REF!,2,FALSE),IF($B125="SICRO",VLOOKUP($A125,#REF!,2,FALSE),IF($B125="SINAPI",IFERROR((VLOOKUP($A125,#REF!,2,FALSE)),(VLOOKUP($A125,#REF!,2,FALSE))),"-")))))))</f>
        <v>-</v>
      </c>
      <c r="D125" s="95" t="str">
        <f>IF(OR($B125="ANP",$B125="DAER",$B125="CONSULTORIA DNIT",$B125="PREGÃO ELETRÔNICO",$B125="DMLU",$B125="DMAE",$B125="CEEE",$B125="EPTC",$B125="ORSE",$B125="SEINFRA",$B125="CREA",$B125="CAU",$B125="CEHOP",$B125="SIURB",$B125="DER-PR",$B125="SUDECAP",$B125=Aux.!$F$24,$B125=Aux.!$F$25),VLOOKUP($A125,#REF!,4,FALSE),IF($B125="SICRO EQUIP.","H",IF($B125="CCU",VLOOKUP($A125,#REF!,3,FALSE),IF($B125="MERCADO",VLOOKUP($A125,#REF!,10,FALSE),IF($B125="PLEO",VLOOKUP($A125,#REF!,3,FALSE),IF($B125="SICRO",VLOOKUP($A125,#REF!,3,FALSE),IF($B125="SINAPI",IFERROR((VLOOKUP($A125,#REF!,3,FALSE)),(VLOOKUP($A125,#REF!,3,FALSE))),"-")))))))</f>
        <v>-</v>
      </c>
      <c r="E125" s="113" t="str">
        <f>IF(OR($B125="ANP",$B125="DAER",$B125="CONSULTORIA DNIT",$B125="PREGÃO ELETRÔNICO",$B125="DMLU",$B125="DMAE",$B125="CEEE",$B125="EPTC",$B125="ORSE",$B125="SEINFRA",$B125="CREA",$B125="CAU",$B125="CEHOP",$B125="SIURB",$B125="DER-PR",$B125="SUDECAP",$B125=Aux.!$F$24,$B125=Aux.!$F$25),VLOOKUP($A125,#REF!,6,FALSE),IF($B125="CCU",VLOOKUP($A125,#REF!,5,FALSE),IF($B125="MERCADO",VLOOKUP($A125,#REF!,7,FALSE),IF($B125="PLEO",VLOOKUP($A125,#REF!,4,FALSE),IF($B125="SICRO",VLOOKUP($A125,#REF!,5,FALSE),IF($B125="SINAPI",IFERROR((VLOOKUP($A125,#REF!,18,FALSE)),),"-"))))))</f>
        <v>-</v>
      </c>
      <c r="F125" s="113" t="str">
        <f>IF(OR($B125="ANP",$B125="DAER",$B125="CONSULTORIA DNIT",$B125="PREGÃO ELETRÔNICO",$B125="DMLU",$B125="DMAE",$B125="CEEE",$B125="EPTC",$B125="ORSE",$B125="SEINFRA",$B125="CREA",$B125="CAU",$B125="CEHOP",$B125="SIURB",$B125="DER-PR",$B125="SUDECAP",$B125=Aux.!$F$24,$B125=Aux.!$F$25),VLOOKUP($A125,#REF!,7,FALSE),IF($B125="CCU",VLOOKUP($A125,#REF!,6,FALSE),IF($B125="MERCADO",VLOOKUP($A125,#REF!,8,FALSE),IF($B125="PLEO",VLOOKUP($A125,#REF!,4,FALSE),IF($B125="SICRO",VLOOKUP($A125,#REF!,6,FALSE),IF($B125="SINAPI",IFERROR(SUM((VLOOKUP($A125,#REF!,14,FALSE)),VLOOKUP($A125,#REF!,20,FALSE),VLOOKUP($A125,#REF!,22,FALSE)),),"-"))))))</f>
        <v>-</v>
      </c>
      <c r="G125" s="113" t="str">
        <f>IF(OR($B125="ANP",$B125="DAER",$B125="CONSULTORIA DNIT",$B125="PREGÃO ELETRÔNICO",$B125="DMLU",$B125="DMAE",$B125="CEEE",$B125="EPTC",$B125="ORSE",$B125="SEINFRA",$B125="CREA",$B125="CAU",$B125="CEHOP",$B125="SIURB",$B125="DER-PR",$B125="SUDECAP",$B125=Aux.!$F$24,$B125=Aux.!$F$25),VLOOKUP($A125,#REF!,8,FALSE),IF($B125="CCU",VLOOKUP($A125,#REF!,7,FALSE),IF($B125="MERCADO",VLOOKUP($A125,#REF!,9,FALSE),IF($B125="PLEO",VLOOKUP($A125,#REF!,4,FALSE),IF($B125="SICRO",VLOOKUP($A125,#REF!,7,FALSE),IF($B125="SINAPI",IFERROR((VLOOKUP($A125,#REF!,16,FALSE)),(VLOOKUP($A125,#REF!,5,FALSE))),"-"))))))</f>
        <v>-</v>
      </c>
      <c r="H125" s="113" t="str">
        <f>IF(OR($B125="ANP",$B125="DAER",$B125="CONSULTORIA DNIT",$B125="PREGÃO ELETRÔNICO",$B125="DMLU",$B125="DMAE",$B125="CEEE",$B125="EPTC",$B125="ORSE",$B125="SEINFRA",$B125="CREA",$B125="CAU",$B125="CEHOP",$B125="SIURB",$B125="DER-PR",$B125="SUDECAP",$B125=Aux.!$F$24,$B125=Aux.!$F$25),VLOOKUP($A125,#REF!,5,FALSE),IF($B125="CCU",VLOOKUP($A125,#REF!,4,FALSE),IF($B125="MERCADO",VLOOKUP($A125,#REF!,6,FALSE),IF($B125="PLEO",VLOOKUP($A125,#REF!,4,FALSE),IF($B125="SICRO",VLOOKUP($A125,#REF!,4,FALSE),IF($B125="SINAPI",IFERROR((VLOOKUP($A125,#REF!,5,FALSE)),(VLOOKUP($A125,#REF!,5,FALSE))),"-"))))))</f>
        <v>-</v>
      </c>
      <c r="I125" s="114">
        <f>IF($B125="SICRO EQUIP.",VLOOKUP($A125,#REF!,10,FALSE),0)</f>
        <v>0</v>
      </c>
      <c r="J125" s="114">
        <f>IF($B125="SICRO EQUIP.",VLOOKUP($A125,#REF!,11,FALSE),0)</f>
        <v>0</v>
      </c>
      <c r="K125" s="258"/>
      <c r="L125" s="259"/>
      <c r="M125" s="115" t="e">
        <f>VLOOKUP($K125,Reajuste!$A$2:$BW$29,(MATCH($L125,Reajuste!$C$2:$BW$2,0)+2),FALSE)</f>
        <v>#N/A</v>
      </c>
      <c r="N125" s="259"/>
      <c r="O125" s="115" t="e">
        <f>VLOOKUP($K125,Reajuste!$A$2:$CW$29,(MATCH($N125,Reajuste!$C$2:$CW$2,0)+2),FALSE)</f>
        <v>#N/A</v>
      </c>
      <c r="P125" s="113">
        <f t="shared" si="0"/>
        <v>0</v>
      </c>
      <c r="Q125" s="113">
        <f t="shared" si="1"/>
        <v>0</v>
      </c>
      <c r="R125" s="113">
        <f t="shared" si="2"/>
        <v>0</v>
      </c>
      <c r="S125" s="113">
        <f t="shared" si="3"/>
        <v>0</v>
      </c>
      <c r="T125" s="113">
        <f t="shared" si="4"/>
        <v>0</v>
      </c>
      <c r="U125" s="113">
        <f t="shared" si="5"/>
        <v>0</v>
      </c>
      <c r="V125" s="4"/>
      <c r="W125" s="4"/>
      <c r="X125" s="4"/>
      <c r="Y125" s="4"/>
      <c r="Z125" s="4"/>
    </row>
    <row r="126" spans="1:26" ht="14.25" customHeight="1">
      <c r="A126" s="256"/>
      <c r="B126" s="257"/>
      <c r="C126" s="112" t="str">
        <f>IF(OR($B126="ANP",$B126="DAER",$B126="CONSULTORIA DNIT",$B126="PREGÃO ELETRÔNICO",$B126="DMLU",$B126="DMAE",$B126="CEEE",$B126="EPTC",$B126="ORSE",$B126="SEINFRA",$B126="CREA",$B126="CAU",$B126="CEHOP",$B126="SIURB",$B126="DER-PR",$B126="SUDECAP",$B126=Aux.!$F$24,$B126=Aux.!$F$25),VLOOKUP($A126,#REF!,3,FALSE),IF($B126="SICRO EQUIP.",VLOOKUP($A126,#REF!,2,FALSE),IF($B126="CCU",VLOOKUP($A126,#REF!,2,FALSE),IF($B126="MERCADO",VLOOKUP($A126,#REF!,2,FALSE),IF($B126="PLEO",VLOOKUP($A126,#REF!,2,FALSE),IF($B126="SICRO",VLOOKUP($A126,#REF!,2,FALSE),IF($B126="SINAPI",IFERROR((VLOOKUP($A126,#REF!,2,FALSE)),(VLOOKUP($A126,#REF!,2,FALSE))),"-")))))))</f>
        <v>-</v>
      </c>
      <c r="D126" s="95" t="str">
        <f>IF(OR($B126="ANP",$B126="DAER",$B126="CONSULTORIA DNIT",$B126="PREGÃO ELETRÔNICO",$B126="DMLU",$B126="DMAE",$B126="CEEE",$B126="EPTC",$B126="ORSE",$B126="SEINFRA",$B126="CREA",$B126="CAU",$B126="CEHOP",$B126="SIURB",$B126="DER-PR",$B126="SUDECAP",$B126=Aux.!$F$24,$B126=Aux.!$F$25),VLOOKUP($A126,#REF!,4,FALSE),IF($B126="SICRO EQUIP.","H",IF($B126="CCU",VLOOKUP($A126,#REF!,3,FALSE),IF($B126="MERCADO",VLOOKUP($A126,#REF!,10,FALSE),IF($B126="PLEO",VLOOKUP($A126,#REF!,3,FALSE),IF($B126="SICRO",VLOOKUP($A126,#REF!,3,FALSE),IF($B126="SINAPI",IFERROR((VLOOKUP($A126,#REF!,3,FALSE)),(VLOOKUP($A126,#REF!,3,FALSE))),"-")))))))</f>
        <v>-</v>
      </c>
      <c r="E126" s="113" t="str">
        <f>IF(OR($B126="ANP",$B126="DAER",$B126="CONSULTORIA DNIT",$B126="PREGÃO ELETRÔNICO",$B126="DMLU",$B126="DMAE",$B126="CEEE",$B126="EPTC",$B126="ORSE",$B126="SEINFRA",$B126="CREA",$B126="CAU",$B126="CEHOP",$B126="SIURB",$B126="DER-PR",$B126="SUDECAP",$B126=Aux.!$F$24,$B126=Aux.!$F$25),VLOOKUP($A126,#REF!,6,FALSE),IF($B126="CCU",VLOOKUP($A126,#REF!,5,FALSE),IF($B126="MERCADO",VLOOKUP($A126,#REF!,7,FALSE),IF($B126="PLEO",VLOOKUP($A126,#REF!,4,FALSE),IF($B126="SICRO",VLOOKUP($A126,#REF!,5,FALSE),IF($B126="SINAPI",IFERROR((VLOOKUP($A126,#REF!,18,FALSE)),),"-"))))))</f>
        <v>-</v>
      </c>
      <c r="F126" s="113" t="str">
        <f>IF(OR($B126="ANP",$B126="DAER",$B126="CONSULTORIA DNIT",$B126="PREGÃO ELETRÔNICO",$B126="DMLU",$B126="DMAE",$B126="CEEE",$B126="EPTC",$B126="ORSE",$B126="SEINFRA",$B126="CREA",$B126="CAU",$B126="CEHOP",$B126="SIURB",$B126="DER-PR",$B126="SUDECAP",$B126=Aux.!$F$24,$B126=Aux.!$F$25),VLOOKUP($A126,#REF!,7,FALSE),IF($B126="CCU",VLOOKUP($A126,#REF!,6,FALSE),IF($B126="MERCADO",VLOOKUP($A126,#REF!,8,FALSE),IF($B126="PLEO",VLOOKUP($A126,#REF!,4,FALSE),IF($B126="SICRO",VLOOKUP($A126,#REF!,6,FALSE),IF($B126="SINAPI",IFERROR(SUM((VLOOKUP($A126,#REF!,14,FALSE)),VLOOKUP($A126,#REF!,20,FALSE),VLOOKUP($A126,#REF!,22,FALSE)),),"-"))))))</f>
        <v>-</v>
      </c>
      <c r="G126" s="113" t="str">
        <f>IF(OR($B126="ANP",$B126="DAER",$B126="CONSULTORIA DNIT",$B126="PREGÃO ELETRÔNICO",$B126="DMLU",$B126="DMAE",$B126="CEEE",$B126="EPTC",$B126="ORSE",$B126="SEINFRA",$B126="CREA",$B126="CAU",$B126="CEHOP",$B126="SIURB",$B126="DER-PR",$B126="SUDECAP",$B126=Aux.!$F$24,$B126=Aux.!$F$25),VLOOKUP($A126,#REF!,8,FALSE),IF($B126="CCU",VLOOKUP($A126,#REF!,7,FALSE),IF($B126="MERCADO",VLOOKUP($A126,#REF!,9,FALSE),IF($B126="PLEO",VLOOKUP($A126,#REF!,4,FALSE),IF($B126="SICRO",VLOOKUP($A126,#REF!,7,FALSE),IF($B126="SINAPI",IFERROR((VLOOKUP($A126,#REF!,16,FALSE)),(VLOOKUP($A126,#REF!,5,FALSE))),"-"))))))</f>
        <v>-</v>
      </c>
      <c r="H126" s="113" t="str">
        <f>IF(OR($B126="ANP",$B126="DAER",$B126="CONSULTORIA DNIT",$B126="PREGÃO ELETRÔNICO",$B126="DMLU",$B126="DMAE",$B126="CEEE",$B126="EPTC",$B126="ORSE",$B126="SEINFRA",$B126="CREA",$B126="CAU",$B126="CEHOP",$B126="SIURB",$B126="DER-PR",$B126="SUDECAP",$B126=Aux.!$F$24,$B126=Aux.!$F$25),VLOOKUP($A126,#REF!,5,FALSE),IF($B126="CCU",VLOOKUP($A126,#REF!,4,FALSE),IF($B126="MERCADO",VLOOKUP($A126,#REF!,6,FALSE),IF($B126="PLEO",VLOOKUP($A126,#REF!,4,FALSE),IF($B126="SICRO",VLOOKUP($A126,#REF!,4,FALSE),IF($B126="SINAPI",IFERROR((VLOOKUP($A126,#REF!,5,FALSE)),(VLOOKUP($A126,#REF!,5,FALSE))),"-"))))))</f>
        <v>-</v>
      </c>
      <c r="I126" s="114">
        <f>IF($B126="SICRO EQUIP.",VLOOKUP($A126,#REF!,10,FALSE),0)</f>
        <v>0</v>
      </c>
      <c r="J126" s="114">
        <f>IF($B126="SICRO EQUIP.",VLOOKUP($A126,#REF!,11,FALSE),0)</f>
        <v>0</v>
      </c>
      <c r="K126" s="258"/>
      <c r="L126" s="259"/>
      <c r="M126" s="115" t="e">
        <f>VLOOKUP($K126,Reajuste!$A$2:$BW$29,(MATCH($L126,Reajuste!$C$2:$BW$2,0)+2),FALSE)</f>
        <v>#N/A</v>
      </c>
      <c r="N126" s="259"/>
      <c r="O126" s="115" t="e">
        <f>VLOOKUP($K126,Reajuste!$A$2:$CW$29,(MATCH($N126,Reajuste!$C$2:$CW$2,0)+2),FALSE)</f>
        <v>#N/A</v>
      </c>
      <c r="P126" s="113">
        <f t="shared" si="0"/>
        <v>0</v>
      </c>
      <c r="Q126" s="113">
        <f t="shared" si="1"/>
        <v>0</v>
      </c>
      <c r="R126" s="113">
        <f t="shared" si="2"/>
        <v>0</v>
      </c>
      <c r="S126" s="113">
        <f t="shared" si="3"/>
        <v>0</v>
      </c>
      <c r="T126" s="113">
        <f t="shared" si="4"/>
        <v>0</v>
      </c>
      <c r="U126" s="113">
        <f t="shared" si="5"/>
        <v>0</v>
      </c>
      <c r="V126" s="4"/>
      <c r="W126" s="4"/>
      <c r="X126" s="4"/>
      <c r="Y126" s="4"/>
      <c r="Z126" s="4"/>
    </row>
    <row r="127" spans="1:26" ht="14.25" customHeight="1">
      <c r="A127" s="256"/>
      <c r="B127" s="257"/>
      <c r="C127" s="112" t="str">
        <f>IF(OR($B127="ANP",$B127="DAER",$B127="CONSULTORIA DNIT",$B127="PREGÃO ELETRÔNICO",$B127="DMLU",$B127="DMAE",$B127="CEEE",$B127="EPTC",$B127="ORSE",$B127="SEINFRA",$B127="CREA",$B127="CAU",$B127="CEHOP",$B127="SIURB",$B127="DER-PR",$B127="SUDECAP",$B127=Aux.!$F$24,$B127=Aux.!$F$25),VLOOKUP($A127,#REF!,3,FALSE),IF($B127="SICRO EQUIP.",VLOOKUP($A127,#REF!,2,FALSE),IF($B127="CCU",VLOOKUP($A127,#REF!,2,FALSE),IF($B127="MERCADO",VLOOKUP($A127,#REF!,2,FALSE),IF($B127="PLEO",VLOOKUP($A127,#REF!,2,FALSE),IF($B127="SICRO",VLOOKUP($A127,#REF!,2,FALSE),IF($B127="SINAPI",IFERROR((VLOOKUP($A127,#REF!,2,FALSE)),(VLOOKUP($A127,#REF!,2,FALSE))),"-")))))))</f>
        <v>-</v>
      </c>
      <c r="D127" s="95" t="str">
        <f>IF(OR($B127="ANP",$B127="DAER",$B127="CONSULTORIA DNIT",$B127="PREGÃO ELETRÔNICO",$B127="DMLU",$B127="DMAE",$B127="CEEE",$B127="EPTC",$B127="ORSE",$B127="SEINFRA",$B127="CREA",$B127="CAU",$B127="CEHOP",$B127="SIURB",$B127="DER-PR",$B127="SUDECAP",$B127=Aux.!$F$24,$B127=Aux.!$F$25),VLOOKUP($A127,#REF!,4,FALSE),IF($B127="SICRO EQUIP.","H",IF($B127="CCU",VLOOKUP($A127,#REF!,3,FALSE),IF($B127="MERCADO",VLOOKUP($A127,#REF!,10,FALSE),IF($B127="PLEO",VLOOKUP($A127,#REF!,3,FALSE),IF($B127="SICRO",VLOOKUP($A127,#REF!,3,FALSE),IF($B127="SINAPI",IFERROR((VLOOKUP($A127,#REF!,3,FALSE)),(VLOOKUP($A127,#REF!,3,FALSE))),"-")))))))</f>
        <v>-</v>
      </c>
      <c r="E127" s="113" t="str">
        <f>IF(OR($B127="ANP",$B127="DAER",$B127="CONSULTORIA DNIT",$B127="PREGÃO ELETRÔNICO",$B127="DMLU",$B127="DMAE",$B127="CEEE",$B127="EPTC",$B127="ORSE",$B127="SEINFRA",$B127="CREA",$B127="CAU",$B127="CEHOP",$B127="SIURB",$B127="DER-PR",$B127="SUDECAP",$B127=Aux.!$F$24,$B127=Aux.!$F$25),VLOOKUP($A127,#REF!,6,FALSE),IF($B127="CCU",VLOOKUP($A127,#REF!,5,FALSE),IF($B127="MERCADO",VLOOKUP($A127,#REF!,7,FALSE),IF($B127="PLEO",VLOOKUP($A127,#REF!,4,FALSE),IF($B127="SICRO",VLOOKUP($A127,#REF!,5,FALSE),IF($B127="SINAPI",IFERROR((VLOOKUP($A127,#REF!,18,FALSE)),),"-"))))))</f>
        <v>-</v>
      </c>
      <c r="F127" s="113" t="str">
        <f>IF(OR($B127="ANP",$B127="DAER",$B127="CONSULTORIA DNIT",$B127="PREGÃO ELETRÔNICO",$B127="DMLU",$B127="DMAE",$B127="CEEE",$B127="EPTC",$B127="ORSE",$B127="SEINFRA",$B127="CREA",$B127="CAU",$B127="CEHOP",$B127="SIURB",$B127="DER-PR",$B127="SUDECAP",$B127=Aux.!$F$24,$B127=Aux.!$F$25),VLOOKUP($A127,#REF!,7,FALSE),IF($B127="CCU",VLOOKUP($A127,#REF!,6,FALSE),IF($B127="MERCADO",VLOOKUP($A127,#REF!,8,FALSE),IF($B127="PLEO",VLOOKUP($A127,#REF!,4,FALSE),IF($B127="SICRO",VLOOKUP($A127,#REF!,6,FALSE),IF($B127="SINAPI",IFERROR(SUM((VLOOKUP($A127,#REF!,14,FALSE)),VLOOKUP($A127,#REF!,20,FALSE),VLOOKUP($A127,#REF!,22,FALSE)),),"-"))))))</f>
        <v>-</v>
      </c>
      <c r="G127" s="113" t="str">
        <f>IF(OR($B127="ANP",$B127="DAER",$B127="CONSULTORIA DNIT",$B127="PREGÃO ELETRÔNICO",$B127="DMLU",$B127="DMAE",$B127="CEEE",$B127="EPTC",$B127="ORSE",$B127="SEINFRA",$B127="CREA",$B127="CAU",$B127="CEHOP",$B127="SIURB",$B127="DER-PR",$B127="SUDECAP",$B127=Aux.!$F$24,$B127=Aux.!$F$25),VLOOKUP($A127,#REF!,8,FALSE),IF($B127="CCU",VLOOKUP($A127,#REF!,7,FALSE),IF($B127="MERCADO",VLOOKUP($A127,#REF!,9,FALSE),IF($B127="PLEO",VLOOKUP($A127,#REF!,4,FALSE),IF($B127="SICRO",VLOOKUP($A127,#REF!,7,FALSE),IF($B127="SINAPI",IFERROR((VLOOKUP($A127,#REF!,16,FALSE)),(VLOOKUP($A127,#REF!,5,FALSE))),"-"))))))</f>
        <v>-</v>
      </c>
      <c r="H127" s="113" t="str">
        <f>IF(OR($B127="ANP",$B127="DAER",$B127="CONSULTORIA DNIT",$B127="PREGÃO ELETRÔNICO",$B127="DMLU",$B127="DMAE",$B127="CEEE",$B127="EPTC",$B127="ORSE",$B127="SEINFRA",$B127="CREA",$B127="CAU",$B127="CEHOP",$B127="SIURB",$B127="DER-PR",$B127="SUDECAP",$B127=Aux.!$F$24,$B127=Aux.!$F$25),VLOOKUP($A127,#REF!,5,FALSE),IF($B127="CCU",VLOOKUP($A127,#REF!,4,FALSE),IF($B127="MERCADO",VLOOKUP($A127,#REF!,6,FALSE),IF($B127="PLEO",VLOOKUP($A127,#REF!,4,FALSE),IF($B127="SICRO",VLOOKUP($A127,#REF!,4,FALSE),IF($B127="SINAPI",IFERROR((VLOOKUP($A127,#REF!,5,FALSE)),(VLOOKUP($A127,#REF!,5,FALSE))),"-"))))))</f>
        <v>-</v>
      </c>
      <c r="I127" s="114">
        <f>IF($B127="SICRO EQUIP.",VLOOKUP($A127,#REF!,10,FALSE),0)</f>
        <v>0</v>
      </c>
      <c r="J127" s="114">
        <f>IF($B127="SICRO EQUIP.",VLOOKUP($A127,#REF!,11,FALSE),0)</f>
        <v>0</v>
      </c>
      <c r="K127" s="258"/>
      <c r="L127" s="259"/>
      <c r="M127" s="115" t="e">
        <f>VLOOKUP($K127,Reajuste!$A$2:$BW$29,(MATCH($L127,Reajuste!$C$2:$BW$2,0)+2),FALSE)</f>
        <v>#N/A</v>
      </c>
      <c r="N127" s="259"/>
      <c r="O127" s="115" t="e">
        <f>VLOOKUP($K127,Reajuste!$A$2:$CW$29,(MATCH($N127,Reajuste!$C$2:$CW$2,0)+2),FALSE)</f>
        <v>#N/A</v>
      </c>
      <c r="P127" s="113">
        <f t="shared" si="0"/>
        <v>0</v>
      </c>
      <c r="Q127" s="113">
        <f t="shared" si="1"/>
        <v>0</v>
      </c>
      <c r="R127" s="113">
        <f t="shared" si="2"/>
        <v>0</v>
      </c>
      <c r="S127" s="113">
        <f t="shared" si="3"/>
        <v>0</v>
      </c>
      <c r="T127" s="113">
        <f t="shared" si="4"/>
        <v>0</v>
      </c>
      <c r="U127" s="113">
        <f t="shared" si="5"/>
        <v>0</v>
      </c>
      <c r="V127" s="4"/>
      <c r="W127" s="4"/>
      <c r="X127" s="4"/>
      <c r="Y127" s="4"/>
      <c r="Z127" s="4"/>
    </row>
    <row r="128" spans="1:26" ht="14.25" customHeight="1">
      <c r="A128" s="256"/>
      <c r="B128" s="257"/>
      <c r="C128" s="112" t="str">
        <f>IF(OR($B128="ANP",$B128="DAER",$B128="CONSULTORIA DNIT",$B128="PREGÃO ELETRÔNICO",$B128="DMLU",$B128="DMAE",$B128="CEEE",$B128="EPTC",$B128="ORSE",$B128="SEINFRA",$B128="CREA",$B128="CAU",$B128="CEHOP",$B128="SIURB",$B128="DER-PR",$B128="SUDECAP",$B128=Aux.!$F$24,$B128=Aux.!$F$25),VLOOKUP($A128,#REF!,3,FALSE),IF($B128="SICRO EQUIP.",VLOOKUP($A128,#REF!,2,FALSE),IF($B128="CCU",VLOOKUP($A128,#REF!,2,FALSE),IF($B128="MERCADO",VLOOKUP($A128,#REF!,2,FALSE),IF($B128="PLEO",VLOOKUP($A128,#REF!,2,FALSE),IF($B128="SICRO",VLOOKUP($A128,#REF!,2,FALSE),IF($B128="SINAPI",IFERROR((VLOOKUP($A128,#REF!,2,FALSE)),(VLOOKUP($A128,#REF!,2,FALSE))),"-")))))))</f>
        <v>-</v>
      </c>
      <c r="D128" s="95" t="str">
        <f>IF(OR($B128="ANP",$B128="DAER",$B128="CONSULTORIA DNIT",$B128="PREGÃO ELETRÔNICO",$B128="DMLU",$B128="DMAE",$B128="CEEE",$B128="EPTC",$B128="ORSE",$B128="SEINFRA",$B128="CREA",$B128="CAU",$B128="CEHOP",$B128="SIURB",$B128="DER-PR",$B128="SUDECAP",$B128=Aux.!$F$24,$B128=Aux.!$F$25),VLOOKUP($A128,#REF!,4,FALSE),IF($B128="SICRO EQUIP.","H",IF($B128="CCU",VLOOKUP($A128,#REF!,3,FALSE),IF($B128="MERCADO",VLOOKUP($A128,#REF!,10,FALSE),IF($B128="PLEO",VLOOKUP($A128,#REF!,3,FALSE),IF($B128="SICRO",VLOOKUP($A128,#REF!,3,FALSE),IF($B128="SINAPI",IFERROR((VLOOKUP($A128,#REF!,3,FALSE)),(VLOOKUP($A128,#REF!,3,FALSE))),"-")))))))</f>
        <v>-</v>
      </c>
      <c r="E128" s="113" t="str">
        <f>IF(OR($B128="ANP",$B128="DAER",$B128="CONSULTORIA DNIT",$B128="PREGÃO ELETRÔNICO",$B128="DMLU",$B128="DMAE",$B128="CEEE",$B128="EPTC",$B128="ORSE",$B128="SEINFRA",$B128="CREA",$B128="CAU",$B128="CEHOP",$B128="SIURB",$B128="DER-PR",$B128="SUDECAP",$B128=Aux.!$F$24,$B128=Aux.!$F$25),VLOOKUP($A128,#REF!,6,FALSE),IF($B128="CCU",VLOOKUP($A128,#REF!,5,FALSE),IF($B128="MERCADO",VLOOKUP($A128,#REF!,7,FALSE),IF($B128="PLEO",VLOOKUP($A128,#REF!,4,FALSE),IF($B128="SICRO",VLOOKUP($A128,#REF!,5,FALSE),IF($B128="SINAPI",IFERROR((VLOOKUP($A128,#REF!,18,FALSE)),),"-"))))))</f>
        <v>-</v>
      </c>
      <c r="F128" s="113" t="str">
        <f>IF(OR($B128="ANP",$B128="DAER",$B128="CONSULTORIA DNIT",$B128="PREGÃO ELETRÔNICO",$B128="DMLU",$B128="DMAE",$B128="CEEE",$B128="EPTC",$B128="ORSE",$B128="SEINFRA",$B128="CREA",$B128="CAU",$B128="CEHOP",$B128="SIURB",$B128="DER-PR",$B128="SUDECAP",$B128=Aux.!$F$24,$B128=Aux.!$F$25),VLOOKUP($A128,#REF!,7,FALSE),IF($B128="CCU",VLOOKUP($A128,#REF!,6,FALSE),IF($B128="MERCADO",VLOOKUP($A128,#REF!,8,FALSE),IF($B128="PLEO",VLOOKUP($A128,#REF!,4,FALSE),IF($B128="SICRO",VLOOKUP($A128,#REF!,6,FALSE),IF($B128="SINAPI",IFERROR(SUM((VLOOKUP($A128,#REF!,14,FALSE)),VLOOKUP($A128,#REF!,20,FALSE),VLOOKUP($A128,#REF!,22,FALSE)),),"-"))))))</f>
        <v>-</v>
      </c>
      <c r="G128" s="113" t="str">
        <f>IF(OR($B128="ANP",$B128="DAER",$B128="CONSULTORIA DNIT",$B128="PREGÃO ELETRÔNICO",$B128="DMLU",$B128="DMAE",$B128="CEEE",$B128="EPTC",$B128="ORSE",$B128="SEINFRA",$B128="CREA",$B128="CAU",$B128="CEHOP",$B128="SIURB",$B128="DER-PR",$B128="SUDECAP",$B128=Aux.!$F$24,$B128=Aux.!$F$25),VLOOKUP($A128,#REF!,8,FALSE),IF($B128="CCU",VLOOKUP($A128,#REF!,7,FALSE),IF($B128="MERCADO",VLOOKUP($A128,#REF!,9,FALSE),IF($B128="PLEO",VLOOKUP($A128,#REF!,4,FALSE),IF($B128="SICRO",VLOOKUP($A128,#REF!,7,FALSE),IF($B128="SINAPI",IFERROR((VLOOKUP($A128,#REF!,16,FALSE)),(VLOOKUP($A128,#REF!,5,FALSE))),"-"))))))</f>
        <v>-</v>
      </c>
      <c r="H128" s="113" t="str">
        <f>IF(OR($B128="ANP",$B128="DAER",$B128="CONSULTORIA DNIT",$B128="PREGÃO ELETRÔNICO",$B128="DMLU",$B128="DMAE",$B128="CEEE",$B128="EPTC",$B128="ORSE",$B128="SEINFRA",$B128="CREA",$B128="CAU",$B128="CEHOP",$B128="SIURB",$B128="DER-PR",$B128="SUDECAP",$B128=Aux.!$F$24,$B128=Aux.!$F$25),VLOOKUP($A128,#REF!,5,FALSE),IF($B128="CCU",VLOOKUP($A128,#REF!,4,FALSE),IF($B128="MERCADO",VLOOKUP($A128,#REF!,6,FALSE),IF($B128="PLEO",VLOOKUP($A128,#REF!,4,FALSE),IF($B128="SICRO",VLOOKUP($A128,#REF!,4,FALSE),IF($B128="SINAPI",IFERROR((VLOOKUP($A128,#REF!,5,FALSE)),(VLOOKUP($A128,#REF!,5,FALSE))),"-"))))))</f>
        <v>-</v>
      </c>
      <c r="I128" s="114">
        <f>IF($B128="SICRO EQUIP.",VLOOKUP($A128,#REF!,10,FALSE),0)</f>
        <v>0</v>
      </c>
      <c r="J128" s="114">
        <f>IF($B128="SICRO EQUIP.",VLOOKUP($A128,#REF!,11,FALSE),0)</f>
        <v>0</v>
      </c>
      <c r="K128" s="258"/>
      <c r="L128" s="259"/>
      <c r="M128" s="115" t="e">
        <f>VLOOKUP($K128,Reajuste!$A$2:$BW$29,(MATCH($L128,Reajuste!$C$2:$BW$2,0)+2),FALSE)</f>
        <v>#N/A</v>
      </c>
      <c r="N128" s="259"/>
      <c r="O128" s="115" t="e">
        <f>VLOOKUP($K128,Reajuste!$A$2:$CW$29,(MATCH($N128,Reajuste!$C$2:$CW$2,0)+2),FALSE)</f>
        <v>#N/A</v>
      </c>
      <c r="P128" s="113">
        <f t="shared" si="0"/>
        <v>0</v>
      </c>
      <c r="Q128" s="113">
        <f t="shared" si="1"/>
        <v>0</v>
      </c>
      <c r="R128" s="113">
        <f t="shared" si="2"/>
        <v>0</v>
      </c>
      <c r="S128" s="113">
        <f t="shared" si="3"/>
        <v>0</v>
      </c>
      <c r="T128" s="113">
        <f t="shared" si="4"/>
        <v>0</v>
      </c>
      <c r="U128" s="113">
        <f t="shared" si="5"/>
        <v>0</v>
      </c>
      <c r="V128" s="4"/>
      <c r="W128" s="4"/>
      <c r="X128" s="4"/>
      <c r="Y128" s="4"/>
      <c r="Z128" s="4"/>
    </row>
    <row r="129" spans="1:26" ht="14.25" customHeight="1">
      <c r="A129" s="256"/>
      <c r="B129" s="257"/>
      <c r="C129" s="112" t="str">
        <f>IF(OR($B129="ANP",$B129="DAER",$B129="CONSULTORIA DNIT",$B129="PREGÃO ELETRÔNICO",$B129="DMLU",$B129="DMAE",$B129="CEEE",$B129="EPTC",$B129="ORSE",$B129="SEINFRA",$B129="CREA",$B129="CAU",$B129="CEHOP",$B129="SIURB",$B129="DER-PR",$B129="SUDECAP",$B129=Aux.!$F$24,$B129=Aux.!$F$25),VLOOKUP($A129,#REF!,3,FALSE),IF($B129="SICRO EQUIP.",VLOOKUP($A129,#REF!,2,FALSE),IF($B129="CCU",VLOOKUP($A129,#REF!,2,FALSE),IF($B129="MERCADO",VLOOKUP($A129,#REF!,2,FALSE),IF($B129="PLEO",VLOOKUP($A129,#REF!,2,FALSE),IF($B129="SICRO",VLOOKUP($A129,#REF!,2,FALSE),IF($B129="SINAPI",IFERROR((VLOOKUP($A129,#REF!,2,FALSE)),(VLOOKUP($A129,#REF!,2,FALSE))),"-")))))))</f>
        <v>-</v>
      </c>
      <c r="D129" s="95" t="str">
        <f>IF(OR($B129="ANP",$B129="DAER",$B129="CONSULTORIA DNIT",$B129="PREGÃO ELETRÔNICO",$B129="DMLU",$B129="DMAE",$B129="CEEE",$B129="EPTC",$B129="ORSE",$B129="SEINFRA",$B129="CREA",$B129="CAU",$B129="CEHOP",$B129="SIURB",$B129="DER-PR",$B129="SUDECAP",$B129=Aux.!$F$24,$B129=Aux.!$F$25),VLOOKUP($A129,#REF!,4,FALSE),IF($B129="SICRO EQUIP.","H",IF($B129="CCU",VLOOKUP($A129,#REF!,3,FALSE),IF($B129="MERCADO",VLOOKUP($A129,#REF!,10,FALSE),IF($B129="PLEO",VLOOKUP($A129,#REF!,3,FALSE),IF($B129="SICRO",VLOOKUP($A129,#REF!,3,FALSE),IF($B129="SINAPI",IFERROR((VLOOKUP($A129,#REF!,3,FALSE)),(VLOOKUP($A129,#REF!,3,FALSE))),"-")))))))</f>
        <v>-</v>
      </c>
      <c r="E129" s="113" t="str">
        <f>IF(OR($B129="ANP",$B129="DAER",$B129="CONSULTORIA DNIT",$B129="PREGÃO ELETRÔNICO",$B129="DMLU",$B129="DMAE",$B129="CEEE",$B129="EPTC",$B129="ORSE",$B129="SEINFRA",$B129="CREA",$B129="CAU",$B129="CEHOP",$B129="SIURB",$B129="DER-PR",$B129="SUDECAP",$B129=Aux.!$F$24,$B129=Aux.!$F$25),VLOOKUP($A129,#REF!,6,FALSE),IF($B129="CCU",VLOOKUP($A129,#REF!,5,FALSE),IF($B129="MERCADO",VLOOKUP($A129,#REF!,7,FALSE),IF($B129="PLEO",VLOOKUP($A129,#REF!,4,FALSE),IF($B129="SICRO",VLOOKUP($A129,#REF!,5,FALSE),IF($B129="SINAPI",IFERROR((VLOOKUP($A129,#REF!,18,FALSE)),),"-"))))))</f>
        <v>-</v>
      </c>
      <c r="F129" s="113" t="str">
        <f>IF(OR($B129="ANP",$B129="DAER",$B129="CONSULTORIA DNIT",$B129="PREGÃO ELETRÔNICO",$B129="DMLU",$B129="DMAE",$B129="CEEE",$B129="EPTC",$B129="ORSE",$B129="SEINFRA",$B129="CREA",$B129="CAU",$B129="CEHOP",$B129="SIURB",$B129="DER-PR",$B129="SUDECAP",$B129=Aux.!$F$24,$B129=Aux.!$F$25),VLOOKUP($A129,#REF!,7,FALSE),IF($B129="CCU",VLOOKUP($A129,#REF!,6,FALSE),IF($B129="MERCADO",VLOOKUP($A129,#REF!,8,FALSE),IF($B129="PLEO",VLOOKUP($A129,#REF!,4,FALSE),IF($B129="SICRO",VLOOKUP($A129,#REF!,6,FALSE),IF($B129="SINAPI",IFERROR(SUM((VLOOKUP($A129,#REF!,14,FALSE)),VLOOKUP($A129,#REF!,20,FALSE),VLOOKUP($A129,#REF!,22,FALSE)),),"-"))))))</f>
        <v>-</v>
      </c>
      <c r="G129" s="113" t="str">
        <f>IF(OR($B129="ANP",$B129="DAER",$B129="CONSULTORIA DNIT",$B129="PREGÃO ELETRÔNICO",$B129="DMLU",$B129="DMAE",$B129="CEEE",$B129="EPTC",$B129="ORSE",$B129="SEINFRA",$B129="CREA",$B129="CAU",$B129="CEHOP",$B129="SIURB",$B129="DER-PR",$B129="SUDECAP",$B129=Aux.!$F$24,$B129=Aux.!$F$25),VLOOKUP($A129,#REF!,8,FALSE),IF($B129="CCU",VLOOKUP($A129,#REF!,7,FALSE),IF($B129="MERCADO",VLOOKUP($A129,#REF!,9,FALSE),IF($B129="PLEO",VLOOKUP($A129,#REF!,4,FALSE),IF($B129="SICRO",VLOOKUP($A129,#REF!,7,FALSE),IF($B129="SINAPI",IFERROR((VLOOKUP($A129,#REF!,16,FALSE)),(VLOOKUP($A129,#REF!,5,FALSE))),"-"))))))</f>
        <v>-</v>
      </c>
      <c r="H129" s="113" t="str">
        <f>IF(OR($B129="ANP",$B129="DAER",$B129="CONSULTORIA DNIT",$B129="PREGÃO ELETRÔNICO",$B129="DMLU",$B129="DMAE",$B129="CEEE",$B129="EPTC",$B129="ORSE",$B129="SEINFRA",$B129="CREA",$B129="CAU",$B129="CEHOP",$B129="SIURB",$B129="DER-PR",$B129="SUDECAP",$B129=Aux.!$F$24,$B129=Aux.!$F$25),VLOOKUP($A129,#REF!,5,FALSE),IF($B129="CCU",VLOOKUP($A129,#REF!,4,FALSE),IF($B129="MERCADO",VLOOKUP($A129,#REF!,6,FALSE),IF($B129="PLEO",VLOOKUP($A129,#REF!,4,FALSE),IF($B129="SICRO",VLOOKUP($A129,#REF!,4,FALSE),IF($B129="SINAPI",IFERROR((VLOOKUP($A129,#REF!,5,FALSE)),(VLOOKUP($A129,#REF!,5,FALSE))),"-"))))))</f>
        <v>-</v>
      </c>
      <c r="I129" s="114">
        <f>IF($B129="SICRO EQUIP.",VLOOKUP($A129,#REF!,10,FALSE),0)</f>
        <v>0</v>
      </c>
      <c r="J129" s="114">
        <f>IF($B129="SICRO EQUIP.",VLOOKUP($A129,#REF!,11,FALSE),0)</f>
        <v>0</v>
      </c>
      <c r="K129" s="258"/>
      <c r="L129" s="259"/>
      <c r="M129" s="115" t="e">
        <f>VLOOKUP($K129,Reajuste!$A$2:$BW$29,(MATCH($L129,Reajuste!$C$2:$BW$2,0)+2),FALSE)</f>
        <v>#N/A</v>
      </c>
      <c r="N129" s="259"/>
      <c r="O129" s="115" t="e">
        <f>VLOOKUP($K129,Reajuste!$A$2:$CW$29,(MATCH($N129,Reajuste!$C$2:$CW$2,0)+2),FALSE)</f>
        <v>#N/A</v>
      </c>
      <c r="P129" s="113">
        <f t="shared" si="0"/>
        <v>0</v>
      </c>
      <c r="Q129" s="113">
        <f t="shared" si="1"/>
        <v>0</v>
      </c>
      <c r="R129" s="113">
        <f t="shared" si="2"/>
        <v>0</v>
      </c>
      <c r="S129" s="113">
        <f t="shared" si="3"/>
        <v>0</v>
      </c>
      <c r="T129" s="113">
        <f t="shared" si="4"/>
        <v>0</v>
      </c>
      <c r="U129" s="113">
        <f t="shared" si="5"/>
        <v>0</v>
      </c>
      <c r="V129" s="4"/>
      <c r="W129" s="4"/>
      <c r="X129" s="4"/>
      <c r="Y129" s="4"/>
      <c r="Z129" s="4"/>
    </row>
    <row r="130" spans="1:26" ht="14.25" customHeight="1">
      <c r="A130" s="256"/>
      <c r="B130" s="257"/>
      <c r="C130" s="112" t="str">
        <f>IF(OR($B130="ANP",$B130="DAER",$B130="CONSULTORIA DNIT",$B130="PREGÃO ELETRÔNICO",$B130="DMLU",$B130="DMAE",$B130="CEEE",$B130="EPTC",$B130="ORSE",$B130="SEINFRA",$B130="CREA",$B130="CAU",$B130="CEHOP",$B130="SIURB",$B130="DER-PR",$B130="SUDECAP",$B130=Aux.!$F$24,$B130=Aux.!$F$25),VLOOKUP($A130,#REF!,3,FALSE),IF($B130="SICRO EQUIP.",VLOOKUP($A130,#REF!,2,FALSE),IF($B130="CCU",VLOOKUP($A130,#REF!,2,FALSE),IF($B130="MERCADO",VLOOKUP($A130,#REF!,2,FALSE),IF($B130="PLEO",VLOOKUP($A130,#REF!,2,FALSE),IF($B130="SICRO",VLOOKUP($A130,#REF!,2,FALSE),IF($B130="SINAPI",IFERROR((VLOOKUP($A130,#REF!,2,FALSE)),(VLOOKUP($A130,#REF!,2,FALSE))),"-")))))))</f>
        <v>-</v>
      </c>
      <c r="D130" s="95" t="str">
        <f>IF(OR($B130="ANP",$B130="DAER",$B130="CONSULTORIA DNIT",$B130="PREGÃO ELETRÔNICO",$B130="DMLU",$B130="DMAE",$B130="CEEE",$B130="EPTC",$B130="ORSE",$B130="SEINFRA",$B130="CREA",$B130="CAU",$B130="CEHOP",$B130="SIURB",$B130="DER-PR",$B130="SUDECAP",$B130=Aux.!$F$24,$B130=Aux.!$F$25),VLOOKUP($A130,#REF!,4,FALSE),IF($B130="SICRO EQUIP.","H",IF($B130="CCU",VLOOKUP($A130,#REF!,3,FALSE),IF($B130="MERCADO",VLOOKUP($A130,#REF!,10,FALSE),IF($B130="PLEO",VLOOKUP($A130,#REF!,3,FALSE),IF($B130="SICRO",VLOOKUP($A130,#REF!,3,FALSE),IF($B130="SINAPI",IFERROR((VLOOKUP($A130,#REF!,3,FALSE)),(VLOOKUP($A130,#REF!,3,FALSE))),"-")))))))</f>
        <v>-</v>
      </c>
      <c r="E130" s="113" t="str">
        <f>IF(OR($B130="ANP",$B130="DAER",$B130="CONSULTORIA DNIT",$B130="PREGÃO ELETRÔNICO",$B130="DMLU",$B130="DMAE",$B130="CEEE",$B130="EPTC",$B130="ORSE",$B130="SEINFRA",$B130="CREA",$B130="CAU",$B130="CEHOP",$B130="SIURB",$B130="DER-PR",$B130="SUDECAP",$B130=Aux.!$F$24,$B130=Aux.!$F$25),VLOOKUP($A130,#REF!,6,FALSE),IF($B130="CCU",VLOOKUP($A130,#REF!,5,FALSE),IF($B130="MERCADO",VLOOKUP($A130,#REF!,7,FALSE),IF($B130="PLEO",VLOOKUP($A130,#REF!,4,FALSE),IF($B130="SICRO",VLOOKUP($A130,#REF!,5,FALSE),IF($B130="SINAPI",IFERROR((VLOOKUP($A130,#REF!,18,FALSE)),),"-"))))))</f>
        <v>-</v>
      </c>
      <c r="F130" s="113" t="str">
        <f>IF(OR($B130="ANP",$B130="DAER",$B130="CONSULTORIA DNIT",$B130="PREGÃO ELETRÔNICO",$B130="DMLU",$B130="DMAE",$B130="CEEE",$B130="EPTC",$B130="ORSE",$B130="SEINFRA",$B130="CREA",$B130="CAU",$B130="CEHOP",$B130="SIURB",$B130="DER-PR",$B130="SUDECAP",$B130=Aux.!$F$24,$B130=Aux.!$F$25),VLOOKUP($A130,#REF!,7,FALSE),IF($B130="CCU",VLOOKUP($A130,#REF!,6,FALSE),IF($B130="MERCADO",VLOOKUP($A130,#REF!,8,FALSE),IF($B130="PLEO",VLOOKUP($A130,#REF!,4,FALSE),IF($B130="SICRO",VLOOKUP($A130,#REF!,6,FALSE),IF($B130="SINAPI",IFERROR(SUM((VLOOKUP($A130,#REF!,14,FALSE)),VLOOKUP($A130,#REF!,20,FALSE),VLOOKUP($A130,#REF!,22,FALSE)),),"-"))))))</f>
        <v>-</v>
      </c>
      <c r="G130" s="113" t="str">
        <f>IF(OR($B130="ANP",$B130="DAER",$B130="CONSULTORIA DNIT",$B130="PREGÃO ELETRÔNICO",$B130="DMLU",$B130="DMAE",$B130="CEEE",$B130="EPTC",$B130="ORSE",$B130="SEINFRA",$B130="CREA",$B130="CAU",$B130="CEHOP",$B130="SIURB",$B130="DER-PR",$B130="SUDECAP",$B130=Aux.!$F$24,$B130=Aux.!$F$25),VLOOKUP($A130,#REF!,8,FALSE),IF($B130="CCU",VLOOKUP($A130,#REF!,7,FALSE),IF($B130="MERCADO",VLOOKUP($A130,#REF!,9,FALSE),IF($B130="PLEO",VLOOKUP($A130,#REF!,4,FALSE),IF($B130="SICRO",VLOOKUP($A130,#REF!,7,FALSE),IF($B130="SINAPI",IFERROR((VLOOKUP($A130,#REF!,16,FALSE)),(VLOOKUP($A130,#REF!,5,FALSE))),"-"))))))</f>
        <v>-</v>
      </c>
      <c r="H130" s="113" t="str">
        <f>IF(OR($B130="ANP",$B130="DAER",$B130="CONSULTORIA DNIT",$B130="PREGÃO ELETRÔNICO",$B130="DMLU",$B130="DMAE",$B130="CEEE",$B130="EPTC",$B130="ORSE",$B130="SEINFRA",$B130="CREA",$B130="CAU",$B130="CEHOP",$B130="SIURB",$B130="DER-PR",$B130="SUDECAP",$B130=Aux.!$F$24,$B130=Aux.!$F$25),VLOOKUP($A130,#REF!,5,FALSE),IF($B130="CCU",VLOOKUP($A130,#REF!,4,FALSE),IF($B130="MERCADO",VLOOKUP($A130,#REF!,6,FALSE),IF($B130="PLEO",VLOOKUP($A130,#REF!,4,FALSE),IF($B130="SICRO",VLOOKUP($A130,#REF!,4,FALSE),IF($B130="SINAPI",IFERROR((VLOOKUP($A130,#REF!,5,FALSE)),(VLOOKUP($A130,#REF!,5,FALSE))),"-"))))))</f>
        <v>-</v>
      </c>
      <c r="I130" s="114">
        <f>IF($B130="SICRO EQUIP.",VLOOKUP($A130,#REF!,10,FALSE),0)</f>
        <v>0</v>
      </c>
      <c r="J130" s="114">
        <f>IF($B130="SICRO EQUIP.",VLOOKUP($A130,#REF!,11,FALSE),0)</f>
        <v>0</v>
      </c>
      <c r="K130" s="258"/>
      <c r="L130" s="259"/>
      <c r="M130" s="115" t="e">
        <f>VLOOKUP($K130,Reajuste!$A$2:$BW$29,(MATCH($L130,Reajuste!$C$2:$BW$2,0)+2),FALSE)</f>
        <v>#N/A</v>
      </c>
      <c r="N130" s="259"/>
      <c r="O130" s="115" t="e">
        <f>VLOOKUP($K130,Reajuste!$A$2:$CW$29,(MATCH($N130,Reajuste!$C$2:$CW$2,0)+2),FALSE)</f>
        <v>#N/A</v>
      </c>
      <c r="P130" s="113">
        <f t="shared" si="0"/>
        <v>0</v>
      </c>
      <c r="Q130" s="113">
        <f t="shared" si="1"/>
        <v>0</v>
      </c>
      <c r="R130" s="113">
        <f t="shared" si="2"/>
        <v>0</v>
      </c>
      <c r="S130" s="113">
        <f t="shared" si="3"/>
        <v>0</v>
      </c>
      <c r="T130" s="113">
        <f t="shared" si="4"/>
        <v>0</v>
      </c>
      <c r="U130" s="113">
        <f t="shared" si="5"/>
        <v>0</v>
      </c>
      <c r="V130" s="4"/>
      <c r="W130" s="4"/>
      <c r="X130" s="4"/>
      <c r="Y130" s="4"/>
      <c r="Z130" s="4"/>
    </row>
    <row r="131" spans="1:26" ht="14.25" customHeight="1">
      <c r="A131" s="256"/>
      <c r="B131" s="257"/>
      <c r="C131" s="112" t="str">
        <f>IF(OR($B131="ANP",$B131="DAER",$B131="CONSULTORIA DNIT",$B131="PREGÃO ELETRÔNICO",$B131="DMLU",$B131="DMAE",$B131="CEEE",$B131="EPTC",$B131="ORSE",$B131="SEINFRA",$B131="CREA",$B131="CAU",$B131="CEHOP",$B131="SIURB",$B131="DER-PR",$B131="SUDECAP",$B131=Aux.!$F$24,$B131=Aux.!$F$25),VLOOKUP($A131,#REF!,3,FALSE),IF($B131="SICRO EQUIP.",VLOOKUP($A131,#REF!,2,FALSE),IF($B131="CCU",VLOOKUP($A131,#REF!,2,FALSE),IF($B131="MERCADO",VLOOKUP($A131,#REF!,2,FALSE),IF($B131="PLEO",VLOOKUP($A131,#REF!,2,FALSE),IF($B131="SICRO",VLOOKUP($A131,#REF!,2,FALSE),IF($B131="SINAPI",IFERROR((VLOOKUP($A131,#REF!,2,FALSE)),(VLOOKUP($A131,#REF!,2,FALSE))),"-")))))))</f>
        <v>-</v>
      </c>
      <c r="D131" s="95" t="str">
        <f>IF(OR($B131="ANP",$B131="DAER",$B131="CONSULTORIA DNIT",$B131="PREGÃO ELETRÔNICO",$B131="DMLU",$B131="DMAE",$B131="CEEE",$B131="EPTC",$B131="ORSE",$B131="SEINFRA",$B131="CREA",$B131="CAU",$B131="CEHOP",$B131="SIURB",$B131="DER-PR",$B131="SUDECAP",$B131=Aux.!$F$24,$B131=Aux.!$F$25),VLOOKUP($A131,#REF!,4,FALSE),IF($B131="SICRO EQUIP.","H",IF($B131="CCU",VLOOKUP($A131,#REF!,3,FALSE),IF($B131="MERCADO",VLOOKUP($A131,#REF!,10,FALSE),IF($B131="PLEO",VLOOKUP($A131,#REF!,3,FALSE),IF($B131="SICRO",VLOOKUP($A131,#REF!,3,FALSE),IF($B131="SINAPI",IFERROR((VLOOKUP($A131,#REF!,3,FALSE)),(VLOOKUP($A131,#REF!,3,FALSE))),"-")))))))</f>
        <v>-</v>
      </c>
      <c r="E131" s="113" t="str">
        <f>IF(OR($B131="ANP",$B131="DAER",$B131="CONSULTORIA DNIT",$B131="PREGÃO ELETRÔNICO",$B131="DMLU",$B131="DMAE",$B131="CEEE",$B131="EPTC",$B131="ORSE",$B131="SEINFRA",$B131="CREA",$B131="CAU",$B131="CEHOP",$B131="SIURB",$B131="DER-PR",$B131="SUDECAP",$B131=Aux.!$F$24,$B131=Aux.!$F$25),VLOOKUP($A131,#REF!,6,FALSE),IF($B131="CCU",VLOOKUP($A131,#REF!,5,FALSE),IF($B131="MERCADO",VLOOKUP($A131,#REF!,7,FALSE),IF($B131="PLEO",VLOOKUP($A131,#REF!,4,FALSE),IF($B131="SICRO",VLOOKUP($A131,#REF!,5,FALSE),IF($B131="SINAPI",IFERROR((VLOOKUP($A131,#REF!,18,FALSE)),),"-"))))))</f>
        <v>-</v>
      </c>
      <c r="F131" s="113" t="str">
        <f>IF(OR($B131="ANP",$B131="DAER",$B131="CONSULTORIA DNIT",$B131="PREGÃO ELETRÔNICO",$B131="DMLU",$B131="DMAE",$B131="CEEE",$B131="EPTC",$B131="ORSE",$B131="SEINFRA",$B131="CREA",$B131="CAU",$B131="CEHOP",$B131="SIURB",$B131="DER-PR",$B131="SUDECAP",$B131=Aux.!$F$24,$B131=Aux.!$F$25),VLOOKUP($A131,#REF!,7,FALSE),IF($B131="CCU",VLOOKUP($A131,#REF!,6,FALSE),IF($B131="MERCADO",VLOOKUP($A131,#REF!,8,FALSE),IF($B131="PLEO",VLOOKUP($A131,#REF!,4,FALSE),IF($B131="SICRO",VLOOKUP($A131,#REF!,6,FALSE),IF($B131="SINAPI",IFERROR(SUM((VLOOKUP($A131,#REF!,14,FALSE)),VLOOKUP($A131,#REF!,20,FALSE),VLOOKUP($A131,#REF!,22,FALSE)),),"-"))))))</f>
        <v>-</v>
      </c>
      <c r="G131" s="113" t="str">
        <f>IF(OR($B131="ANP",$B131="DAER",$B131="CONSULTORIA DNIT",$B131="PREGÃO ELETRÔNICO",$B131="DMLU",$B131="DMAE",$B131="CEEE",$B131="EPTC",$B131="ORSE",$B131="SEINFRA",$B131="CREA",$B131="CAU",$B131="CEHOP",$B131="SIURB",$B131="DER-PR",$B131="SUDECAP",$B131=Aux.!$F$24,$B131=Aux.!$F$25),VLOOKUP($A131,#REF!,8,FALSE),IF($B131="CCU",VLOOKUP($A131,#REF!,7,FALSE),IF($B131="MERCADO",VLOOKUP($A131,#REF!,9,FALSE),IF($B131="PLEO",VLOOKUP($A131,#REF!,4,FALSE),IF($B131="SICRO",VLOOKUP($A131,#REF!,7,FALSE),IF($B131="SINAPI",IFERROR((VLOOKUP($A131,#REF!,16,FALSE)),(VLOOKUP($A131,#REF!,5,FALSE))),"-"))))))</f>
        <v>-</v>
      </c>
      <c r="H131" s="113" t="str">
        <f>IF(OR($B131="ANP",$B131="DAER",$B131="CONSULTORIA DNIT",$B131="PREGÃO ELETRÔNICO",$B131="DMLU",$B131="DMAE",$B131="CEEE",$B131="EPTC",$B131="ORSE",$B131="SEINFRA",$B131="CREA",$B131="CAU",$B131="CEHOP",$B131="SIURB",$B131="DER-PR",$B131="SUDECAP",$B131=Aux.!$F$24,$B131=Aux.!$F$25),VLOOKUP($A131,#REF!,5,FALSE),IF($B131="CCU",VLOOKUP($A131,#REF!,4,FALSE),IF($B131="MERCADO",VLOOKUP($A131,#REF!,6,FALSE),IF($B131="PLEO",VLOOKUP($A131,#REF!,4,FALSE),IF($B131="SICRO",VLOOKUP($A131,#REF!,4,FALSE),IF($B131="SINAPI",IFERROR((VLOOKUP($A131,#REF!,5,FALSE)),(VLOOKUP($A131,#REF!,5,FALSE))),"-"))))))</f>
        <v>-</v>
      </c>
      <c r="I131" s="114">
        <f>IF($B131="SICRO EQUIP.",VLOOKUP($A131,#REF!,10,FALSE),0)</f>
        <v>0</v>
      </c>
      <c r="J131" s="114">
        <f>IF($B131="SICRO EQUIP.",VLOOKUP($A131,#REF!,11,FALSE),0)</f>
        <v>0</v>
      </c>
      <c r="K131" s="258"/>
      <c r="L131" s="259"/>
      <c r="M131" s="115" t="e">
        <f>VLOOKUP($K131,Reajuste!$A$2:$BW$29,(MATCH($L131,Reajuste!$C$2:$BW$2,0)+2),FALSE)</f>
        <v>#N/A</v>
      </c>
      <c r="N131" s="259"/>
      <c r="O131" s="115" t="e">
        <f>VLOOKUP($K131,Reajuste!$A$2:$CW$29,(MATCH($N131,Reajuste!$C$2:$CW$2,0)+2),FALSE)</f>
        <v>#N/A</v>
      </c>
      <c r="P131" s="113">
        <f t="shared" si="0"/>
        <v>0</v>
      </c>
      <c r="Q131" s="113">
        <f t="shared" si="1"/>
        <v>0</v>
      </c>
      <c r="R131" s="113">
        <f t="shared" si="2"/>
        <v>0</v>
      </c>
      <c r="S131" s="113">
        <f t="shared" si="3"/>
        <v>0</v>
      </c>
      <c r="T131" s="113">
        <f t="shared" si="4"/>
        <v>0</v>
      </c>
      <c r="U131" s="113">
        <f t="shared" si="5"/>
        <v>0</v>
      </c>
      <c r="V131" s="4"/>
      <c r="W131" s="4"/>
      <c r="X131" s="4"/>
      <c r="Y131" s="4"/>
      <c r="Z131" s="4"/>
    </row>
    <row r="132" spans="1:26" ht="14.25" customHeight="1">
      <c r="A132" s="256"/>
      <c r="B132" s="257"/>
      <c r="C132" s="112" t="str">
        <f>IF(OR($B132="ANP",$B132="DAER",$B132="CONSULTORIA DNIT",$B132="PREGÃO ELETRÔNICO",$B132="DMLU",$B132="DMAE",$B132="CEEE",$B132="EPTC",$B132="ORSE",$B132="SEINFRA",$B132="CREA",$B132="CAU",$B132="CEHOP",$B132="SIURB",$B132="DER-PR",$B132="SUDECAP",$B132=Aux.!$F$24,$B132=Aux.!$F$25),VLOOKUP($A132,#REF!,3,FALSE),IF($B132="SICRO EQUIP.",VLOOKUP($A132,#REF!,2,FALSE),IF($B132="CCU",VLOOKUP($A132,#REF!,2,FALSE),IF($B132="MERCADO",VLOOKUP($A132,#REF!,2,FALSE),IF($B132="PLEO",VLOOKUP($A132,#REF!,2,FALSE),IF($B132="SICRO",VLOOKUP($A132,#REF!,2,FALSE),IF($B132="SINAPI",IFERROR((VLOOKUP($A132,#REF!,2,FALSE)),(VLOOKUP($A132,#REF!,2,FALSE))),"-")))))))</f>
        <v>-</v>
      </c>
      <c r="D132" s="95" t="str">
        <f>IF(OR($B132="ANP",$B132="DAER",$B132="CONSULTORIA DNIT",$B132="PREGÃO ELETRÔNICO",$B132="DMLU",$B132="DMAE",$B132="CEEE",$B132="EPTC",$B132="ORSE",$B132="SEINFRA",$B132="CREA",$B132="CAU",$B132="CEHOP",$B132="SIURB",$B132="DER-PR",$B132="SUDECAP",$B132=Aux.!$F$24,$B132=Aux.!$F$25),VLOOKUP($A132,#REF!,4,FALSE),IF($B132="SICRO EQUIP.","H",IF($B132="CCU",VLOOKUP($A132,#REF!,3,FALSE),IF($B132="MERCADO",VLOOKUP($A132,#REF!,10,FALSE),IF($B132="PLEO",VLOOKUP($A132,#REF!,3,FALSE),IF($B132="SICRO",VLOOKUP($A132,#REF!,3,FALSE),IF($B132="SINAPI",IFERROR((VLOOKUP($A132,#REF!,3,FALSE)),(VLOOKUP($A132,#REF!,3,FALSE))),"-")))))))</f>
        <v>-</v>
      </c>
      <c r="E132" s="113" t="str">
        <f>IF(OR($B132="ANP",$B132="DAER",$B132="CONSULTORIA DNIT",$B132="PREGÃO ELETRÔNICO",$B132="DMLU",$B132="DMAE",$B132="CEEE",$B132="EPTC",$B132="ORSE",$B132="SEINFRA",$B132="CREA",$B132="CAU",$B132="CEHOP",$B132="SIURB",$B132="DER-PR",$B132="SUDECAP",$B132=Aux.!$F$24,$B132=Aux.!$F$25),VLOOKUP($A132,#REF!,6,FALSE),IF($B132="CCU",VLOOKUP($A132,#REF!,5,FALSE),IF($B132="MERCADO",VLOOKUP($A132,#REF!,7,FALSE),IF($B132="PLEO",VLOOKUP($A132,#REF!,4,FALSE),IF($B132="SICRO",VLOOKUP($A132,#REF!,5,FALSE),IF($B132="SINAPI",IFERROR((VLOOKUP($A132,#REF!,18,FALSE)),),"-"))))))</f>
        <v>-</v>
      </c>
      <c r="F132" s="113" t="str">
        <f>IF(OR($B132="ANP",$B132="DAER",$B132="CONSULTORIA DNIT",$B132="PREGÃO ELETRÔNICO",$B132="DMLU",$B132="DMAE",$B132="CEEE",$B132="EPTC",$B132="ORSE",$B132="SEINFRA",$B132="CREA",$B132="CAU",$B132="CEHOP",$B132="SIURB",$B132="DER-PR",$B132="SUDECAP",$B132=Aux.!$F$24,$B132=Aux.!$F$25),VLOOKUP($A132,#REF!,7,FALSE),IF($B132="CCU",VLOOKUP($A132,#REF!,6,FALSE),IF($B132="MERCADO",VLOOKUP($A132,#REF!,8,FALSE),IF($B132="PLEO",VLOOKUP($A132,#REF!,4,FALSE),IF($B132="SICRO",VLOOKUP($A132,#REF!,6,FALSE),IF($B132="SINAPI",IFERROR(SUM((VLOOKUP($A132,#REF!,14,FALSE)),VLOOKUP($A132,#REF!,20,FALSE),VLOOKUP($A132,#REF!,22,FALSE)),),"-"))))))</f>
        <v>-</v>
      </c>
      <c r="G132" s="113" t="str">
        <f>IF(OR($B132="ANP",$B132="DAER",$B132="CONSULTORIA DNIT",$B132="PREGÃO ELETRÔNICO",$B132="DMLU",$B132="DMAE",$B132="CEEE",$B132="EPTC",$B132="ORSE",$B132="SEINFRA",$B132="CREA",$B132="CAU",$B132="CEHOP",$B132="SIURB",$B132="DER-PR",$B132="SUDECAP",$B132=Aux.!$F$24,$B132=Aux.!$F$25),VLOOKUP($A132,#REF!,8,FALSE),IF($B132="CCU",VLOOKUP($A132,#REF!,7,FALSE),IF($B132="MERCADO",VLOOKUP($A132,#REF!,9,FALSE),IF($B132="PLEO",VLOOKUP($A132,#REF!,4,FALSE),IF($B132="SICRO",VLOOKUP($A132,#REF!,7,FALSE),IF($B132="SINAPI",IFERROR((VLOOKUP($A132,#REF!,16,FALSE)),(VLOOKUP($A132,#REF!,5,FALSE))),"-"))))))</f>
        <v>-</v>
      </c>
      <c r="H132" s="113" t="str">
        <f>IF(OR($B132="ANP",$B132="DAER",$B132="CONSULTORIA DNIT",$B132="PREGÃO ELETRÔNICO",$B132="DMLU",$B132="DMAE",$B132="CEEE",$B132="EPTC",$B132="ORSE",$B132="SEINFRA",$B132="CREA",$B132="CAU",$B132="CEHOP",$B132="SIURB",$B132="DER-PR",$B132="SUDECAP",$B132=Aux.!$F$24,$B132=Aux.!$F$25),VLOOKUP($A132,#REF!,5,FALSE),IF($B132="CCU",VLOOKUP($A132,#REF!,4,FALSE),IF($B132="MERCADO",VLOOKUP($A132,#REF!,6,FALSE),IF($B132="PLEO",VLOOKUP($A132,#REF!,4,FALSE),IF($B132="SICRO",VLOOKUP($A132,#REF!,4,FALSE),IF($B132="SINAPI",IFERROR((VLOOKUP($A132,#REF!,5,FALSE)),(VLOOKUP($A132,#REF!,5,FALSE))),"-"))))))</f>
        <v>-</v>
      </c>
      <c r="I132" s="114">
        <f>IF($B132="SICRO EQUIP.",VLOOKUP($A132,#REF!,10,FALSE),0)</f>
        <v>0</v>
      </c>
      <c r="J132" s="114">
        <f>IF($B132="SICRO EQUIP.",VLOOKUP($A132,#REF!,11,FALSE),0)</f>
        <v>0</v>
      </c>
      <c r="K132" s="258"/>
      <c r="L132" s="259"/>
      <c r="M132" s="115" t="e">
        <f>VLOOKUP($K132,Reajuste!$A$2:$BW$29,(MATCH($L132,Reajuste!$C$2:$BW$2,0)+2),FALSE)</f>
        <v>#N/A</v>
      </c>
      <c r="N132" s="259"/>
      <c r="O132" s="115" t="e">
        <f>VLOOKUP($K132,Reajuste!$A$2:$CW$29,(MATCH($N132,Reajuste!$C$2:$CW$2,0)+2),FALSE)</f>
        <v>#N/A</v>
      </c>
      <c r="P132" s="113">
        <f t="shared" si="0"/>
        <v>0</v>
      </c>
      <c r="Q132" s="113">
        <f t="shared" si="1"/>
        <v>0</v>
      </c>
      <c r="R132" s="113">
        <f t="shared" si="2"/>
        <v>0</v>
      </c>
      <c r="S132" s="113">
        <f t="shared" si="3"/>
        <v>0</v>
      </c>
      <c r="T132" s="113">
        <f t="shared" si="4"/>
        <v>0</v>
      </c>
      <c r="U132" s="113">
        <f t="shared" si="5"/>
        <v>0</v>
      </c>
      <c r="V132" s="4"/>
      <c r="W132" s="4"/>
      <c r="X132" s="4"/>
      <c r="Y132" s="4"/>
      <c r="Z132" s="4"/>
    </row>
    <row r="133" spans="1:26" ht="14.25" customHeight="1">
      <c r="A133" s="256"/>
      <c r="B133" s="257"/>
      <c r="C133" s="112" t="str">
        <f>IF(OR($B133="ANP",$B133="DAER",$B133="CONSULTORIA DNIT",$B133="PREGÃO ELETRÔNICO",$B133="DMLU",$B133="DMAE",$B133="CEEE",$B133="EPTC",$B133="ORSE",$B133="SEINFRA",$B133="CREA",$B133="CAU",$B133="CEHOP",$B133="SIURB",$B133="DER-PR",$B133="SUDECAP",$B133=Aux.!$F$24,$B133=Aux.!$F$25),VLOOKUP($A133,#REF!,3,FALSE),IF($B133="SICRO EQUIP.",VLOOKUP($A133,#REF!,2,FALSE),IF($B133="CCU",VLOOKUP($A133,#REF!,2,FALSE),IF($B133="MERCADO",VLOOKUP($A133,#REF!,2,FALSE),IF($B133="PLEO",VLOOKUP($A133,#REF!,2,FALSE),IF($B133="SICRO",VLOOKUP($A133,#REF!,2,FALSE),IF($B133="SINAPI",IFERROR((VLOOKUP($A133,#REF!,2,FALSE)),(VLOOKUP($A133,#REF!,2,FALSE))),"-")))))))</f>
        <v>-</v>
      </c>
      <c r="D133" s="95" t="str">
        <f>IF(OR($B133="ANP",$B133="DAER",$B133="CONSULTORIA DNIT",$B133="PREGÃO ELETRÔNICO",$B133="DMLU",$B133="DMAE",$B133="CEEE",$B133="EPTC",$B133="ORSE",$B133="SEINFRA",$B133="CREA",$B133="CAU",$B133="CEHOP",$B133="SIURB",$B133="DER-PR",$B133="SUDECAP",$B133=Aux.!$F$24,$B133=Aux.!$F$25),VLOOKUP($A133,#REF!,4,FALSE),IF($B133="SICRO EQUIP.","H",IF($B133="CCU",VLOOKUP($A133,#REF!,3,FALSE),IF($B133="MERCADO",VLOOKUP($A133,#REF!,10,FALSE),IF($B133="PLEO",VLOOKUP($A133,#REF!,3,FALSE),IF($B133="SICRO",VLOOKUP($A133,#REF!,3,FALSE),IF($B133="SINAPI",IFERROR((VLOOKUP($A133,#REF!,3,FALSE)),(VLOOKUP($A133,#REF!,3,FALSE))),"-")))))))</f>
        <v>-</v>
      </c>
      <c r="E133" s="113" t="str">
        <f>IF(OR($B133="ANP",$B133="DAER",$B133="CONSULTORIA DNIT",$B133="PREGÃO ELETRÔNICO",$B133="DMLU",$B133="DMAE",$B133="CEEE",$B133="EPTC",$B133="ORSE",$B133="SEINFRA",$B133="CREA",$B133="CAU",$B133="CEHOP",$B133="SIURB",$B133="DER-PR",$B133="SUDECAP",$B133=Aux.!$F$24,$B133=Aux.!$F$25),VLOOKUP($A133,#REF!,6,FALSE),IF($B133="CCU",VLOOKUP($A133,#REF!,5,FALSE),IF($B133="MERCADO",VLOOKUP($A133,#REF!,7,FALSE),IF($B133="PLEO",VLOOKUP($A133,#REF!,4,FALSE),IF($B133="SICRO",VLOOKUP($A133,#REF!,5,FALSE),IF($B133="SINAPI",IFERROR((VLOOKUP($A133,#REF!,18,FALSE)),),"-"))))))</f>
        <v>-</v>
      </c>
      <c r="F133" s="113" t="str">
        <f>IF(OR($B133="ANP",$B133="DAER",$B133="CONSULTORIA DNIT",$B133="PREGÃO ELETRÔNICO",$B133="DMLU",$B133="DMAE",$B133="CEEE",$B133="EPTC",$B133="ORSE",$B133="SEINFRA",$B133="CREA",$B133="CAU",$B133="CEHOP",$B133="SIURB",$B133="DER-PR",$B133="SUDECAP",$B133=Aux.!$F$24,$B133=Aux.!$F$25),VLOOKUP($A133,#REF!,7,FALSE),IF($B133="CCU",VLOOKUP($A133,#REF!,6,FALSE),IF($B133="MERCADO",VLOOKUP($A133,#REF!,8,FALSE),IF($B133="PLEO",VLOOKUP($A133,#REF!,4,FALSE),IF($B133="SICRO",VLOOKUP($A133,#REF!,6,FALSE),IF($B133="SINAPI",IFERROR(SUM((VLOOKUP($A133,#REF!,14,FALSE)),VLOOKUP($A133,#REF!,20,FALSE),VLOOKUP($A133,#REF!,22,FALSE)),),"-"))))))</f>
        <v>-</v>
      </c>
      <c r="G133" s="113" t="str">
        <f>IF(OR($B133="ANP",$B133="DAER",$B133="CONSULTORIA DNIT",$B133="PREGÃO ELETRÔNICO",$B133="DMLU",$B133="DMAE",$B133="CEEE",$B133="EPTC",$B133="ORSE",$B133="SEINFRA",$B133="CREA",$B133="CAU",$B133="CEHOP",$B133="SIURB",$B133="DER-PR",$B133="SUDECAP",$B133=Aux.!$F$24,$B133=Aux.!$F$25),VLOOKUP($A133,#REF!,8,FALSE),IF($B133="CCU",VLOOKUP($A133,#REF!,7,FALSE),IF($B133="MERCADO",VLOOKUP($A133,#REF!,9,FALSE),IF($B133="PLEO",VLOOKUP($A133,#REF!,4,FALSE),IF($B133="SICRO",VLOOKUP($A133,#REF!,7,FALSE),IF($B133="SINAPI",IFERROR((VLOOKUP($A133,#REF!,16,FALSE)),(VLOOKUP($A133,#REF!,5,FALSE))),"-"))))))</f>
        <v>-</v>
      </c>
      <c r="H133" s="113" t="str">
        <f>IF(OR($B133="ANP",$B133="DAER",$B133="CONSULTORIA DNIT",$B133="PREGÃO ELETRÔNICO",$B133="DMLU",$B133="DMAE",$B133="CEEE",$B133="EPTC",$B133="ORSE",$B133="SEINFRA",$B133="CREA",$B133="CAU",$B133="CEHOP",$B133="SIURB",$B133="DER-PR",$B133="SUDECAP",$B133=Aux.!$F$24,$B133=Aux.!$F$25),VLOOKUP($A133,#REF!,5,FALSE),IF($B133="CCU",VLOOKUP($A133,#REF!,4,FALSE),IF($B133="MERCADO",VLOOKUP($A133,#REF!,6,FALSE),IF($B133="PLEO",VLOOKUP($A133,#REF!,4,FALSE),IF($B133="SICRO",VLOOKUP($A133,#REF!,4,FALSE),IF($B133="SINAPI",IFERROR((VLOOKUP($A133,#REF!,5,FALSE)),(VLOOKUP($A133,#REF!,5,FALSE))),"-"))))))</f>
        <v>-</v>
      </c>
      <c r="I133" s="114">
        <f>IF($B133="SICRO EQUIP.",VLOOKUP($A133,#REF!,10,FALSE),0)</f>
        <v>0</v>
      </c>
      <c r="J133" s="114">
        <f>IF($B133="SICRO EQUIP.",VLOOKUP($A133,#REF!,11,FALSE),0)</f>
        <v>0</v>
      </c>
      <c r="K133" s="258"/>
      <c r="L133" s="259"/>
      <c r="M133" s="115" t="e">
        <f>VLOOKUP($K133,Reajuste!$A$2:$BW$29,(MATCH($L133,Reajuste!$C$2:$BW$2,0)+2),FALSE)</f>
        <v>#N/A</v>
      </c>
      <c r="N133" s="259"/>
      <c r="O133" s="115" t="e">
        <f>VLOOKUP($K133,Reajuste!$A$2:$CW$29,(MATCH($N133,Reajuste!$C$2:$CW$2,0)+2),FALSE)</f>
        <v>#N/A</v>
      </c>
      <c r="P133" s="113">
        <f t="shared" si="0"/>
        <v>0</v>
      </c>
      <c r="Q133" s="113">
        <f t="shared" si="1"/>
        <v>0</v>
      </c>
      <c r="R133" s="113">
        <f t="shared" si="2"/>
        <v>0</v>
      </c>
      <c r="S133" s="113">
        <f t="shared" si="3"/>
        <v>0</v>
      </c>
      <c r="T133" s="113">
        <f t="shared" si="4"/>
        <v>0</v>
      </c>
      <c r="U133" s="113">
        <f t="shared" si="5"/>
        <v>0</v>
      </c>
      <c r="V133" s="4"/>
      <c r="W133" s="4"/>
      <c r="X133" s="4"/>
      <c r="Y133" s="4"/>
      <c r="Z133" s="4"/>
    </row>
    <row r="134" spans="1:26" ht="14.25" customHeight="1">
      <c r="A134" s="256"/>
      <c r="B134" s="257"/>
      <c r="C134" s="112" t="str">
        <f>IF(OR($B134="ANP",$B134="DAER",$B134="CONSULTORIA DNIT",$B134="PREGÃO ELETRÔNICO",$B134="DMLU",$B134="DMAE",$B134="CEEE",$B134="EPTC",$B134="ORSE",$B134="SEINFRA",$B134="CREA",$B134="CAU",$B134="CEHOP",$B134="SIURB",$B134="DER-PR",$B134="SUDECAP",$B134=Aux.!$F$24,$B134=Aux.!$F$25),VLOOKUP($A134,#REF!,3,FALSE),IF($B134="SICRO EQUIP.",VLOOKUP($A134,#REF!,2,FALSE),IF($B134="CCU",VLOOKUP($A134,#REF!,2,FALSE),IF($B134="MERCADO",VLOOKUP($A134,#REF!,2,FALSE),IF($B134="PLEO",VLOOKUP($A134,#REF!,2,FALSE),IF($B134="SICRO",VLOOKUP($A134,#REF!,2,FALSE),IF($B134="SINAPI",IFERROR((VLOOKUP($A134,#REF!,2,FALSE)),(VLOOKUP($A134,#REF!,2,FALSE))),"-")))))))</f>
        <v>-</v>
      </c>
      <c r="D134" s="95" t="str">
        <f>IF(OR($B134="ANP",$B134="DAER",$B134="CONSULTORIA DNIT",$B134="PREGÃO ELETRÔNICO",$B134="DMLU",$B134="DMAE",$B134="CEEE",$B134="EPTC",$B134="ORSE",$B134="SEINFRA",$B134="CREA",$B134="CAU",$B134="CEHOP",$B134="SIURB",$B134="DER-PR",$B134="SUDECAP",$B134=Aux.!$F$24,$B134=Aux.!$F$25),VLOOKUP($A134,#REF!,4,FALSE),IF($B134="SICRO EQUIP.","H",IF($B134="CCU",VLOOKUP($A134,#REF!,3,FALSE),IF($B134="MERCADO",VLOOKUP($A134,#REF!,10,FALSE),IF($B134="PLEO",VLOOKUP($A134,#REF!,3,FALSE),IF($B134="SICRO",VLOOKUP($A134,#REF!,3,FALSE),IF($B134="SINAPI",IFERROR((VLOOKUP($A134,#REF!,3,FALSE)),(VLOOKUP($A134,#REF!,3,FALSE))),"-")))))))</f>
        <v>-</v>
      </c>
      <c r="E134" s="113" t="str">
        <f>IF(OR($B134="ANP",$B134="DAER",$B134="CONSULTORIA DNIT",$B134="PREGÃO ELETRÔNICO",$B134="DMLU",$B134="DMAE",$B134="CEEE",$B134="EPTC",$B134="ORSE",$B134="SEINFRA",$B134="CREA",$B134="CAU",$B134="CEHOP",$B134="SIURB",$B134="DER-PR",$B134="SUDECAP",$B134=Aux.!$F$24,$B134=Aux.!$F$25),VLOOKUP($A134,#REF!,6,FALSE),IF($B134="CCU",VLOOKUP($A134,#REF!,5,FALSE),IF($B134="MERCADO",VLOOKUP($A134,#REF!,7,FALSE),IF($B134="PLEO",VLOOKUP($A134,#REF!,4,FALSE),IF($B134="SICRO",VLOOKUP($A134,#REF!,5,FALSE),IF($B134="SINAPI",IFERROR((VLOOKUP($A134,#REF!,18,FALSE)),),"-"))))))</f>
        <v>-</v>
      </c>
      <c r="F134" s="113" t="str">
        <f>IF(OR($B134="ANP",$B134="DAER",$B134="CONSULTORIA DNIT",$B134="PREGÃO ELETRÔNICO",$B134="DMLU",$B134="DMAE",$B134="CEEE",$B134="EPTC",$B134="ORSE",$B134="SEINFRA",$B134="CREA",$B134="CAU",$B134="CEHOP",$B134="SIURB",$B134="DER-PR",$B134="SUDECAP",$B134=Aux.!$F$24,$B134=Aux.!$F$25),VLOOKUP($A134,#REF!,7,FALSE),IF($B134="CCU",VLOOKUP($A134,#REF!,6,FALSE),IF($B134="MERCADO",VLOOKUP($A134,#REF!,8,FALSE),IF($B134="PLEO",VLOOKUP($A134,#REF!,4,FALSE),IF($B134="SICRO",VLOOKUP($A134,#REF!,6,FALSE),IF($B134="SINAPI",IFERROR(SUM((VLOOKUP($A134,#REF!,14,FALSE)),VLOOKUP($A134,#REF!,20,FALSE),VLOOKUP($A134,#REF!,22,FALSE)),),"-"))))))</f>
        <v>-</v>
      </c>
      <c r="G134" s="113" t="str">
        <f>IF(OR($B134="ANP",$B134="DAER",$B134="CONSULTORIA DNIT",$B134="PREGÃO ELETRÔNICO",$B134="DMLU",$B134="DMAE",$B134="CEEE",$B134="EPTC",$B134="ORSE",$B134="SEINFRA",$B134="CREA",$B134="CAU",$B134="CEHOP",$B134="SIURB",$B134="DER-PR",$B134="SUDECAP",$B134=Aux.!$F$24,$B134=Aux.!$F$25),VLOOKUP($A134,#REF!,8,FALSE),IF($B134="CCU",VLOOKUP($A134,#REF!,7,FALSE),IF($B134="MERCADO",VLOOKUP($A134,#REF!,9,FALSE),IF($B134="PLEO",VLOOKUP($A134,#REF!,4,FALSE),IF($B134="SICRO",VLOOKUP($A134,#REF!,7,FALSE),IF($B134="SINAPI",IFERROR((VLOOKUP($A134,#REF!,16,FALSE)),(VLOOKUP($A134,#REF!,5,FALSE))),"-"))))))</f>
        <v>-</v>
      </c>
      <c r="H134" s="113" t="str">
        <f>IF(OR($B134="ANP",$B134="DAER",$B134="CONSULTORIA DNIT",$B134="PREGÃO ELETRÔNICO",$B134="DMLU",$B134="DMAE",$B134="CEEE",$B134="EPTC",$B134="ORSE",$B134="SEINFRA",$B134="CREA",$B134="CAU",$B134="CEHOP",$B134="SIURB",$B134="DER-PR",$B134="SUDECAP",$B134=Aux.!$F$24,$B134=Aux.!$F$25),VLOOKUP($A134,#REF!,5,FALSE),IF($B134="CCU",VLOOKUP($A134,#REF!,4,FALSE),IF($B134="MERCADO",VLOOKUP($A134,#REF!,6,FALSE),IF($B134="PLEO",VLOOKUP($A134,#REF!,4,FALSE),IF($B134="SICRO",VLOOKUP($A134,#REF!,4,FALSE),IF($B134="SINAPI",IFERROR((VLOOKUP($A134,#REF!,5,FALSE)),(VLOOKUP($A134,#REF!,5,FALSE))),"-"))))))</f>
        <v>-</v>
      </c>
      <c r="I134" s="114">
        <f>IF($B134="SICRO EQUIP.",VLOOKUP($A134,#REF!,10,FALSE),0)</f>
        <v>0</v>
      </c>
      <c r="J134" s="114">
        <f>IF($B134="SICRO EQUIP.",VLOOKUP($A134,#REF!,11,FALSE),0)</f>
        <v>0</v>
      </c>
      <c r="K134" s="258"/>
      <c r="L134" s="259"/>
      <c r="M134" s="115" t="e">
        <f>VLOOKUP($K134,Reajuste!$A$2:$BW$29,(MATCH($L134,Reajuste!$C$2:$BW$2,0)+2),FALSE)</f>
        <v>#N/A</v>
      </c>
      <c r="N134" s="259"/>
      <c r="O134" s="115" t="e">
        <f>VLOOKUP($K134,Reajuste!$A$2:$CW$29,(MATCH($N134,Reajuste!$C$2:$CW$2,0)+2),FALSE)</f>
        <v>#N/A</v>
      </c>
      <c r="P134" s="113">
        <f t="shared" si="0"/>
        <v>0</v>
      </c>
      <c r="Q134" s="113">
        <f t="shared" si="1"/>
        <v>0</v>
      </c>
      <c r="R134" s="113">
        <f t="shared" si="2"/>
        <v>0</v>
      </c>
      <c r="S134" s="113">
        <f t="shared" si="3"/>
        <v>0</v>
      </c>
      <c r="T134" s="113">
        <f t="shared" si="4"/>
        <v>0</v>
      </c>
      <c r="U134" s="113">
        <f t="shared" si="5"/>
        <v>0</v>
      </c>
      <c r="V134" s="4"/>
      <c r="W134" s="4"/>
      <c r="X134" s="4"/>
      <c r="Y134" s="4"/>
      <c r="Z134" s="4"/>
    </row>
    <row r="135" spans="1:26" ht="14.25" customHeight="1">
      <c r="A135" s="256"/>
      <c r="B135" s="257"/>
      <c r="C135" s="112" t="str">
        <f>IF(OR($B135="ANP",$B135="DAER",$B135="CONSULTORIA DNIT",$B135="PREGÃO ELETRÔNICO",$B135="DMLU",$B135="DMAE",$B135="CEEE",$B135="EPTC",$B135="ORSE",$B135="SEINFRA",$B135="CREA",$B135="CAU",$B135="CEHOP",$B135="SIURB",$B135="DER-PR",$B135="SUDECAP",$B135=Aux.!$F$24,$B135=Aux.!$F$25),VLOOKUP($A135,#REF!,3,FALSE),IF($B135="SICRO EQUIP.",VLOOKUP($A135,#REF!,2,FALSE),IF($B135="CCU",VLOOKUP($A135,#REF!,2,FALSE),IF($B135="MERCADO",VLOOKUP($A135,#REF!,2,FALSE),IF($B135="PLEO",VLOOKUP($A135,#REF!,2,FALSE),IF($B135="SICRO",VLOOKUP($A135,#REF!,2,FALSE),IF($B135="SINAPI",IFERROR((VLOOKUP($A135,#REF!,2,FALSE)),(VLOOKUP($A135,#REF!,2,FALSE))),"-")))))))</f>
        <v>-</v>
      </c>
      <c r="D135" s="95" t="str">
        <f>IF(OR($B135="ANP",$B135="DAER",$B135="CONSULTORIA DNIT",$B135="PREGÃO ELETRÔNICO",$B135="DMLU",$B135="DMAE",$B135="CEEE",$B135="EPTC",$B135="ORSE",$B135="SEINFRA",$B135="CREA",$B135="CAU",$B135="CEHOP",$B135="SIURB",$B135="DER-PR",$B135="SUDECAP",$B135=Aux.!$F$24,$B135=Aux.!$F$25),VLOOKUP($A135,#REF!,4,FALSE),IF($B135="SICRO EQUIP.","H",IF($B135="CCU",VLOOKUP($A135,#REF!,3,FALSE),IF($B135="MERCADO",VLOOKUP($A135,#REF!,10,FALSE),IF($B135="PLEO",VLOOKUP($A135,#REF!,3,FALSE),IF($B135="SICRO",VLOOKUP($A135,#REF!,3,FALSE),IF($B135="SINAPI",IFERROR((VLOOKUP($A135,#REF!,3,FALSE)),(VLOOKUP($A135,#REF!,3,FALSE))),"-")))))))</f>
        <v>-</v>
      </c>
      <c r="E135" s="113" t="str">
        <f>IF(OR($B135="ANP",$B135="DAER",$B135="CONSULTORIA DNIT",$B135="PREGÃO ELETRÔNICO",$B135="DMLU",$B135="DMAE",$B135="CEEE",$B135="EPTC",$B135="ORSE",$B135="SEINFRA",$B135="CREA",$B135="CAU",$B135="CEHOP",$B135="SIURB",$B135="DER-PR",$B135="SUDECAP",$B135=Aux.!$F$24,$B135=Aux.!$F$25),VLOOKUP($A135,#REF!,6,FALSE),IF($B135="CCU",VLOOKUP($A135,#REF!,5,FALSE),IF($B135="MERCADO",VLOOKUP($A135,#REF!,7,FALSE),IF($B135="PLEO",VLOOKUP($A135,#REF!,4,FALSE),IF($B135="SICRO",VLOOKUP($A135,#REF!,5,FALSE),IF($B135="SINAPI",IFERROR((VLOOKUP($A135,#REF!,18,FALSE)),),"-"))))))</f>
        <v>-</v>
      </c>
      <c r="F135" s="113" t="str">
        <f>IF(OR($B135="ANP",$B135="DAER",$B135="CONSULTORIA DNIT",$B135="PREGÃO ELETRÔNICO",$B135="DMLU",$B135="DMAE",$B135="CEEE",$B135="EPTC",$B135="ORSE",$B135="SEINFRA",$B135="CREA",$B135="CAU",$B135="CEHOP",$B135="SIURB",$B135="DER-PR",$B135="SUDECAP",$B135=Aux.!$F$24,$B135=Aux.!$F$25),VLOOKUP($A135,#REF!,7,FALSE),IF($B135="CCU",VLOOKUP($A135,#REF!,6,FALSE),IF($B135="MERCADO",VLOOKUP($A135,#REF!,8,FALSE),IF($B135="PLEO",VLOOKUP($A135,#REF!,4,FALSE),IF($B135="SICRO",VLOOKUP($A135,#REF!,6,FALSE),IF($B135="SINAPI",IFERROR(SUM((VLOOKUP($A135,#REF!,14,FALSE)),VLOOKUP($A135,#REF!,20,FALSE),VLOOKUP($A135,#REF!,22,FALSE)),),"-"))))))</f>
        <v>-</v>
      </c>
      <c r="G135" s="113" t="str">
        <f>IF(OR($B135="ANP",$B135="DAER",$B135="CONSULTORIA DNIT",$B135="PREGÃO ELETRÔNICO",$B135="DMLU",$B135="DMAE",$B135="CEEE",$B135="EPTC",$B135="ORSE",$B135="SEINFRA",$B135="CREA",$B135="CAU",$B135="CEHOP",$B135="SIURB",$B135="DER-PR",$B135="SUDECAP",$B135=Aux.!$F$24,$B135=Aux.!$F$25),VLOOKUP($A135,#REF!,8,FALSE),IF($B135="CCU",VLOOKUP($A135,#REF!,7,FALSE),IF($B135="MERCADO",VLOOKUP($A135,#REF!,9,FALSE),IF($B135="PLEO",VLOOKUP($A135,#REF!,4,FALSE),IF($B135="SICRO",VLOOKUP($A135,#REF!,7,FALSE),IF($B135="SINAPI",IFERROR((VLOOKUP($A135,#REF!,16,FALSE)),(VLOOKUP($A135,#REF!,5,FALSE))),"-"))))))</f>
        <v>-</v>
      </c>
      <c r="H135" s="113" t="str">
        <f>IF(OR($B135="ANP",$B135="DAER",$B135="CONSULTORIA DNIT",$B135="PREGÃO ELETRÔNICO",$B135="DMLU",$B135="DMAE",$B135="CEEE",$B135="EPTC",$B135="ORSE",$B135="SEINFRA",$B135="CREA",$B135="CAU",$B135="CEHOP",$B135="SIURB",$B135="DER-PR",$B135="SUDECAP",$B135=Aux.!$F$24,$B135=Aux.!$F$25),VLOOKUP($A135,#REF!,5,FALSE),IF($B135="CCU",VLOOKUP($A135,#REF!,4,FALSE),IF($B135="MERCADO",VLOOKUP($A135,#REF!,6,FALSE),IF($B135="PLEO",VLOOKUP($A135,#REF!,4,FALSE),IF($B135="SICRO",VLOOKUP($A135,#REF!,4,FALSE),IF($B135="SINAPI",IFERROR((VLOOKUP($A135,#REF!,5,FALSE)),(VLOOKUP($A135,#REF!,5,FALSE))),"-"))))))</f>
        <v>-</v>
      </c>
      <c r="I135" s="114">
        <f>IF($B135="SICRO EQUIP.",VLOOKUP($A135,#REF!,10,FALSE),0)</f>
        <v>0</v>
      </c>
      <c r="J135" s="114">
        <f>IF($B135="SICRO EQUIP.",VLOOKUP($A135,#REF!,11,FALSE),0)</f>
        <v>0</v>
      </c>
      <c r="K135" s="258"/>
      <c r="L135" s="259"/>
      <c r="M135" s="115" t="e">
        <f>VLOOKUP($K135,Reajuste!$A$2:$BW$29,(MATCH($L135,Reajuste!$C$2:$BW$2,0)+2),FALSE)</f>
        <v>#N/A</v>
      </c>
      <c r="N135" s="259"/>
      <c r="O135" s="115" t="e">
        <f>VLOOKUP($K135,Reajuste!$A$2:$CW$29,(MATCH($N135,Reajuste!$C$2:$CW$2,0)+2),FALSE)</f>
        <v>#N/A</v>
      </c>
      <c r="P135" s="113">
        <f t="shared" si="0"/>
        <v>0</v>
      </c>
      <c r="Q135" s="113">
        <f t="shared" si="1"/>
        <v>0</v>
      </c>
      <c r="R135" s="113">
        <f t="shared" si="2"/>
        <v>0</v>
      </c>
      <c r="S135" s="113">
        <f t="shared" si="3"/>
        <v>0</v>
      </c>
      <c r="T135" s="113">
        <f t="shared" si="4"/>
        <v>0</v>
      </c>
      <c r="U135" s="113">
        <f t="shared" si="5"/>
        <v>0</v>
      </c>
      <c r="V135" s="4"/>
      <c r="W135" s="4"/>
      <c r="X135" s="4"/>
      <c r="Y135" s="4"/>
      <c r="Z135" s="4"/>
    </row>
    <row r="136" spans="1:26" ht="14.25" customHeight="1">
      <c r="A136" s="256"/>
      <c r="B136" s="257"/>
      <c r="C136" s="112" t="str">
        <f>IF(OR($B136="ANP",$B136="DAER",$B136="CONSULTORIA DNIT",$B136="PREGÃO ELETRÔNICO",$B136="DMLU",$B136="DMAE",$B136="CEEE",$B136="EPTC",$B136="ORSE",$B136="SEINFRA",$B136="CREA",$B136="CAU",$B136="CEHOP",$B136="SIURB",$B136="DER-PR",$B136="SUDECAP",$B136=Aux.!$F$24,$B136=Aux.!$F$25),VLOOKUP($A136,#REF!,3,FALSE),IF($B136="SICRO EQUIP.",VLOOKUP($A136,#REF!,2,FALSE),IF($B136="CCU",VLOOKUP($A136,#REF!,2,FALSE),IF($B136="MERCADO",VLOOKUP($A136,#REF!,2,FALSE),IF($B136="PLEO",VLOOKUP($A136,#REF!,2,FALSE),IF($B136="SICRO",VLOOKUP($A136,#REF!,2,FALSE),IF($B136="SINAPI",IFERROR((VLOOKUP($A136,#REF!,2,FALSE)),(VLOOKUP($A136,#REF!,2,FALSE))),"-")))))))</f>
        <v>-</v>
      </c>
      <c r="D136" s="95" t="str">
        <f>IF(OR($B136="ANP",$B136="DAER",$B136="CONSULTORIA DNIT",$B136="PREGÃO ELETRÔNICO",$B136="DMLU",$B136="DMAE",$B136="CEEE",$B136="EPTC",$B136="ORSE",$B136="SEINFRA",$B136="CREA",$B136="CAU",$B136="CEHOP",$B136="SIURB",$B136="DER-PR",$B136="SUDECAP",$B136=Aux.!$F$24,$B136=Aux.!$F$25),VLOOKUP($A136,#REF!,4,FALSE),IF($B136="SICRO EQUIP.","H",IF($B136="CCU",VLOOKUP($A136,#REF!,3,FALSE),IF($B136="MERCADO",VLOOKUP($A136,#REF!,10,FALSE),IF($B136="PLEO",VLOOKUP($A136,#REF!,3,FALSE),IF($B136="SICRO",VLOOKUP($A136,#REF!,3,FALSE),IF($B136="SINAPI",IFERROR((VLOOKUP($A136,#REF!,3,FALSE)),(VLOOKUP($A136,#REF!,3,FALSE))),"-")))))))</f>
        <v>-</v>
      </c>
      <c r="E136" s="113" t="str">
        <f>IF(OR($B136="ANP",$B136="DAER",$B136="CONSULTORIA DNIT",$B136="PREGÃO ELETRÔNICO",$B136="DMLU",$B136="DMAE",$B136="CEEE",$B136="EPTC",$B136="ORSE",$B136="SEINFRA",$B136="CREA",$B136="CAU",$B136="CEHOP",$B136="SIURB",$B136="DER-PR",$B136="SUDECAP",$B136=Aux.!$F$24,$B136=Aux.!$F$25),VLOOKUP($A136,#REF!,6,FALSE),IF($B136="CCU",VLOOKUP($A136,#REF!,5,FALSE),IF($B136="MERCADO",VLOOKUP($A136,#REF!,7,FALSE),IF($B136="PLEO",VLOOKUP($A136,#REF!,4,FALSE),IF($B136="SICRO",VLOOKUP($A136,#REF!,5,FALSE),IF($B136="SINAPI",IFERROR((VLOOKUP($A136,#REF!,18,FALSE)),),"-"))))))</f>
        <v>-</v>
      </c>
      <c r="F136" s="113" t="str">
        <f>IF(OR($B136="ANP",$B136="DAER",$B136="CONSULTORIA DNIT",$B136="PREGÃO ELETRÔNICO",$B136="DMLU",$B136="DMAE",$B136="CEEE",$B136="EPTC",$B136="ORSE",$B136="SEINFRA",$B136="CREA",$B136="CAU",$B136="CEHOP",$B136="SIURB",$B136="DER-PR",$B136="SUDECAP",$B136=Aux.!$F$24,$B136=Aux.!$F$25),VLOOKUP($A136,#REF!,7,FALSE),IF($B136="CCU",VLOOKUP($A136,#REF!,6,FALSE),IF($B136="MERCADO",VLOOKUP($A136,#REF!,8,FALSE),IF($B136="PLEO",VLOOKUP($A136,#REF!,4,FALSE),IF($B136="SICRO",VLOOKUP($A136,#REF!,6,FALSE),IF($B136="SINAPI",IFERROR(SUM((VLOOKUP($A136,#REF!,14,FALSE)),VLOOKUP($A136,#REF!,20,FALSE),VLOOKUP($A136,#REF!,22,FALSE)),),"-"))))))</f>
        <v>-</v>
      </c>
      <c r="G136" s="113" t="str">
        <f>IF(OR($B136="ANP",$B136="DAER",$B136="CONSULTORIA DNIT",$B136="PREGÃO ELETRÔNICO",$B136="DMLU",$B136="DMAE",$B136="CEEE",$B136="EPTC",$B136="ORSE",$B136="SEINFRA",$B136="CREA",$B136="CAU",$B136="CEHOP",$B136="SIURB",$B136="DER-PR",$B136="SUDECAP",$B136=Aux.!$F$24,$B136=Aux.!$F$25),VLOOKUP($A136,#REF!,8,FALSE),IF($B136="CCU",VLOOKUP($A136,#REF!,7,FALSE),IF($B136="MERCADO",VLOOKUP($A136,#REF!,9,FALSE),IF($B136="PLEO",VLOOKUP($A136,#REF!,4,FALSE),IF($B136="SICRO",VLOOKUP($A136,#REF!,7,FALSE),IF($B136="SINAPI",IFERROR((VLOOKUP($A136,#REF!,16,FALSE)),(VLOOKUP($A136,#REF!,5,FALSE))),"-"))))))</f>
        <v>-</v>
      </c>
      <c r="H136" s="113" t="str">
        <f>IF(OR($B136="ANP",$B136="DAER",$B136="CONSULTORIA DNIT",$B136="PREGÃO ELETRÔNICO",$B136="DMLU",$B136="DMAE",$B136="CEEE",$B136="EPTC",$B136="ORSE",$B136="SEINFRA",$B136="CREA",$B136="CAU",$B136="CEHOP",$B136="SIURB",$B136="DER-PR",$B136="SUDECAP",$B136=Aux.!$F$24,$B136=Aux.!$F$25),VLOOKUP($A136,#REF!,5,FALSE),IF($B136="CCU",VLOOKUP($A136,#REF!,4,FALSE),IF($B136="MERCADO",VLOOKUP($A136,#REF!,6,FALSE),IF($B136="PLEO",VLOOKUP($A136,#REF!,4,FALSE),IF($B136="SICRO",VLOOKUP($A136,#REF!,4,FALSE),IF($B136="SINAPI",IFERROR((VLOOKUP($A136,#REF!,5,FALSE)),(VLOOKUP($A136,#REF!,5,FALSE))),"-"))))))</f>
        <v>-</v>
      </c>
      <c r="I136" s="114">
        <f>IF($B136="SICRO EQUIP.",VLOOKUP($A136,#REF!,10,FALSE),0)</f>
        <v>0</v>
      </c>
      <c r="J136" s="114">
        <f>IF($B136="SICRO EQUIP.",VLOOKUP($A136,#REF!,11,FALSE),0)</f>
        <v>0</v>
      </c>
      <c r="K136" s="258"/>
      <c r="L136" s="259"/>
      <c r="M136" s="115" t="e">
        <f>VLOOKUP($K136,Reajuste!$A$2:$BW$29,(MATCH($L136,Reajuste!$C$2:$BW$2,0)+2),FALSE)</f>
        <v>#N/A</v>
      </c>
      <c r="N136" s="259"/>
      <c r="O136" s="115" t="e">
        <f>VLOOKUP($K136,Reajuste!$A$2:$CW$29,(MATCH($N136,Reajuste!$C$2:$CW$2,0)+2),FALSE)</f>
        <v>#N/A</v>
      </c>
      <c r="P136" s="113">
        <f t="shared" si="0"/>
        <v>0</v>
      </c>
      <c r="Q136" s="113">
        <f t="shared" si="1"/>
        <v>0</v>
      </c>
      <c r="R136" s="113">
        <f t="shared" si="2"/>
        <v>0</v>
      </c>
      <c r="S136" s="113">
        <f t="shared" si="3"/>
        <v>0</v>
      </c>
      <c r="T136" s="113">
        <f t="shared" si="4"/>
        <v>0</v>
      </c>
      <c r="U136" s="113">
        <f t="shared" si="5"/>
        <v>0</v>
      </c>
      <c r="V136" s="4"/>
      <c r="W136" s="4"/>
      <c r="X136" s="4"/>
      <c r="Y136" s="4"/>
      <c r="Z136" s="4"/>
    </row>
    <row r="137" spans="1:26" ht="14.25" customHeight="1">
      <c r="A137" s="256"/>
      <c r="B137" s="257"/>
      <c r="C137" s="112" t="str">
        <f>IF(OR($B137="ANP",$B137="DAER",$B137="CONSULTORIA DNIT",$B137="PREGÃO ELETRÔNICO",$B137="DMLU",$B137="DMAE",$B137="CEEE",$B137="EPTC",$B137="ORSE",$B137="SEINFRA",$B137="CREA",$B137="CAU",$B137="CEHOP",$B137="SIURB",$B137="DER-PR",$B137="SUDECAP",$B137=Aux.!$F$24,$B137=Aux.!$F$25),VLOOKUP($A137,#REF!,3,FALSE),IF($B137="SICRO EQUIP.",VLOOKUP($A137,#REF!,2,FALSE),IF($B137="CCU",VLOOKUP($A137,#REF!,2,FALSE),IF($B137="MERCADO",VLOOKUP($A137,#REF!,2,FALSE),IF($B137="PLEO",VLOOKUP($A137,#REF!,2,FALSE),IF($B137="SICRO",VLOOKUP($A137,#REF!,2,FALSE),IF($B137="SINAPI",IFERROR((VLOOKUP($A137,#REF!,2,FALSE)),(VLOOKUP($A137,#REF!,2,FALSE))),"-")))))))</f>
        <v>-</v>
      </c>
      <c r="D137" s="95" t="str">
        <f>IF(OR($B137="ANP",$B137="DAER",$B137="CONSULTORIA DNIT",$B137="PREGÃO ELETRÔNICO",$B137="DMLU",$B137="DMAE",$B137="CEEE",$B137="EPTC",$B137="ORSE",$B137="SEINFRA",$B137="CREA",$B137="CAU",$B137="CEHOP",$B137="SIURB",$B137="DER-PR",$B137="SUDECAP",$B137=Aux.!$F$24,$B137=Aux.!$F$25),VLOOKUP($A137,#REF!,4,FALSE),IF($B137="SICRO EQUIP.","H",IF($B137="CCU",VLOOKUP($A137,#REF!,3,FALSE),IF($B137="MERCADO",VLOOKUP($A137,#REF!,10,FALSE),IF($B137="PLEO",VLOOKUP($A137,#REF!,3,FALSE),IF($B137="SICRO",VLOOKUP($A137,#REF!,3,FALSE),IF($B137="SINAPI",IFERROR((VLOOKUP($A137,#REF!,3,FALSE)),(VLOOKUP($A137,#REF!,3,FALSE))),"-")))))))</f>
        <v>-</v>
      </c>
      <c r="E137" s="113" t="str">
        <f>IF(OR($B137="ANP",$B137="DAER",$B137="CONSULTORIA DNIT",$B137="PREGÃO ELETRÔNICO",$B137="DMLU",$B137="DMAE",$B137="CEEE",$B137="EPTC",$B137="ORSE",$B137="SEINFRA",$B137="CREA",$B137="CAU",$B137="CEHOP",$B137="SIURB",$B137="DER-PR",$B137="SUDECAP",$B137=Aux.!$F$24,$B137=Aux.!$F$25),VLOOKUP($A137,#REF!,6,FALSE),IF($B137="CCU",VLOOKUP($A137,#REF!,5,FALSE),IF($B137="MERCADO",VLOOKUP($A137,#REF!,7,FALSE),IF($B137="PLEO",VLOOKUP($A137,#REF!,4,FALSE),IF($B137="SICRO",VLOOKUP($A137,#REF!,5,FALSE),IF($B137="SINAPI",IFERROR((VLOOKUP($A137,#REF!,18,FALSE)),),"-"))))))</f>
        <v>-</v>
      </c>
      <c r="F137" s="113" t="str">
        <f>IF(OR($B137="ANP",$B137="DAER",$B137="CONSULTORIA DNIT",$B137="PREGÃO ELETRÔNICO",$B137="DMLU",$B137="DMAE",$B137="CEEE",$B137="EPTC",$B137="ORSE",$B137="SEINFRA",$B137="CREA",$B137="CAU",$B137="CEHOP",$B137="SIURB",$B137="DER-PR",$B137="SUDECAP",$B137=Aux.!$F$24,$B137=Aux.!$F$25),VLOOKUP($A137,#REF!,7,FALSE),IF($B137="CCU",VLOOKUP($A137,#REF!,6,FALSE),IF($B137="MERCADO",VLOOKUP($A137,#REF!,8,FALSE),IF($B137="PLEO",VLOOKUP($A137,#REF!,4,FALSE),IF($B137="SICRO",VLOOKUP($A137,#REF!,6,FALSE),IF($B137="SINAPI",IFERROR(SUM((VLOOKUP($A137,#REF!,14,FALSE)),VLOOKUP($A137,#REF!,20,FALSE),VLOOKUP($A137,#REF!,22,FALSE)),),"-"))))))</f>
        <v>-</v>
      </c>
      <c r="G137" s="113" t="str">
        <f>IF(OR($B137="ANP",$B137="DAER",$B137="CONSULTORIA DNIT",$B137="PREGÃO ELETRÔNICO",$B137="DMLU",$B137="DMAE",$B137="CEEE",$B137="EPTC",$B137="ORSE",$B137="SEINFRA",$B137="CREA",$B137="CAU",$B137="CEHOP",$B137="SIURB",$B137="DER-PR",$B137="SUDECAP",$B137=Aux.!$F$24,$B137=Aux.!$F$25),VLOOKUP($A137,#REF!,8,FALSE),IF($B137="CCU",VLOOKUP($A137,#REF!,7,FALSE),IF($B137="MERCADO",VLOOKUP($A137,#REF!,9,FALSE),IF($B137="PLEO",VLOOKUP($A137,#REF!,4,FALSE),IF($B137="SICRO",VLOOKUP($A137,#REF!,7,FALSE),IF($B137="SINAPI",IFERROR((VLOOKUP($A137,#REF!,16,FALSE)),(VLOOKUP($A137,#REF!,5,FALSE))),"-"))))))</f>
        <v>-</v>
      </c>
      <c r="H137" s="113" t="str">
        <f>IF(OR($B137="ANP",$B137="DAER",$B137="CONSULTORIA DNIT",$B137="PREGÃO ELETRÔNICO",$B137="DMLU",$B137="DMAE",$B137="CEEE",$B137="EPTC",$B137="ORSE",$B137="SEINFRA",$B137="CREA",$B137="CAU",$B137="CEHOP",$B137="SIURB",$B137="DER-PR",$B137="SUDECAP",$B137=Aux.!$F$24,$B137=Aux.!$F$25),VLOOKUP($A137,#REF!,5,FALSE),IF($B137="CCU",VLOOKUP($A137,#REF!,4,FALSE),IF($B137="MERCADO",VLOOKUP($A137,#REF!,6,FALSE),IF($B137="PLEO",VLOOKUP($A137,#REF!,4,FALSE),IF($B137="SICRO",VLOOKUP($A137,#REF!,4,FALSE),IF($B137="SINAPI",IFERROR((VLOOKUP($A137,#REF!,5,FALSE)),(VLOOKUP($A137,#REF!,5,FALSE))),"-"))))))</f>
        <v>-</v>
      </c>
      <c r="I137" s="114">
        <f>IF($B137="SICRO EQUIP.",VLOOKUP($A137,#REF!,10,FALSE),0)</f>
        <v>0</v>
      </c>
      <c r="J137" s="114">
        <f>IF($B137="SICRO EQUIP.",VLOOKUP($A137,#REF!,11,FALSE),0)</f>
        <v>0</v>
      </c>
      <c r="K137" s="258"/>
      <c r="L137" s="259"/>
      <c r="M137" s="115" t="e">
        <f>VLOOKUP($K137,Reajuste!$A$2:$BW$29,(MATCH($L137,Reajuste!$C$2:$BW$2,0)+2),FALSE)</f>
        <v>#N/A</v>
      </c>
      <c r="N137" s="259"/>
      <c r="O137" s="115" t="e">
        <f>VLOOKUP($K137,Reajuste!$A$2:$CW$29,(MATCH($N137,Reajuste!$C$2:$CW$2,0)+2),FALSE)</f>
        <v>#N/A</v>
      </c>
      <c r="P137" s="113">
        <f t="shared" si="0"/>
        <v>0</v>
      </c>
      <c r="Q137" s="113">
        <f t="shared" si="1"/>
        <v>0</v>
      </c>
      <c r="R137" s="113">
        <f t="shared" si="2"/>
        <v>0</v>
      </c>
      <c r="S137" s="113">
        <f t="shared" si="3"/>
        <v>0</v>
      </c>
      <c r="T137" s="113">
        <f t="shared" si="4"/>
        <v>0</v>
      </c>
      <c r="U137" s="113">
        <f t="shared" si="5"/>
        <v>0</v>
      </c>
      <c r="V137" s="4"/>
      <c r="W137" s="4"/>
      <c r="X137" s="4"/>
      <c r="Y137" s="4"/>
      <c r="Z137" s="4"/>
    </row>
    <row r="138" spans="1:26" ht="14.25" customHeight="1">
      <c r="A138" s="256"/>
      <c r="B138" s="257"/>
      <c r="C138" s="112" t="str">
        <f>IF(OR($B138="ANP",$B138="DAER",$B138="CONSULTORIA DNIT",$B138="PREGÃO ELETRÔNICO",$B138="DMLU",$B138="DMAE",$B138="CEEE",$B138="EPTC",$B138="ORSE",$B138="SEINFRA",$B138="CREA",$B138="CAU",$B138="CEHOP",$B138="SIURB",$B138="DER-PR",$B138="SUDECAP",$B138=Aux.!$F$24,$B138=Aux.!$F$25),VLOOKUP($A138,#REF!,3,FALSE),IF($B138="SICRO EQUIP.",VLOOKUP($A138,#REF!,2,FALSE),IF($B138="CCU",VLOOKUP($A138,#REF!,2,FALSE),IF($B138="MERCADO",VLOOKUP($A138,#REF!,2,FALSE),IF($B138="PLEO",VLOOKUP($A138,#REF!,2,FALSE),IF($B138="SICRO",VLOOKUP($A138,#REF!,2,FALSE),IF($B138="SINAPI",IFERROR((VLOOKUP($A138,#REF!,2,FALSE)),(VLOOKUP($A138,#REF!,2,FALSE))),"-")))))))</f>
        <v>-</v>
      </c>
      <c r="D138" s="95" t="str">
        <f>IF(OR($B138="ANP",$B138="DAER",$B138="CONSULTORIA DNIT",$B138="PREGÃO ELETRÔNICO",$B138="DMLU",$B138="DMAE",$B138="CEEE",$B138="EPTC",$B138="ORSE",$B138="SEINFRA",$B138="CREA",$B138="CAU",$B138="CEHOP",$B138="SIURB",$B138="DER-PR",$B138="SUDECAP",$B138=Aux.!$F$24,$B138=Aux.!$F$25),VLOOKUP($A138,#REF!,4,FALSE),IF($B138="SICRO EQUIP.","H",IF($B138="CCU",VLOOKUP($A138,#REF!,3,FALSE),IF($B138="MERCADO",VLOOKUP($A138,#REF!,10,FALSE),IF($B138="PLEO",VLOOKUP($A138,#REF!,3,FALSE),IF($B138="SICRO",VLOOKUP($A138,#REF!,3,FALSE),IF($B138="SINAPI",IFERROR((VLOOKUP($A138,#REF!,3,FALSE)),(VLOOKUP($A138,#REF!,3,FALSE))),"-")))))))</f>
        <v>-</v>
      </c>
      <c r="E138" s="113" t="str">
        <f>IF(OR($B138="ANP",$B138="DAER",$B138="CONSULTORIA DNIT",$B138="PREGÃO ELETRÔNICO",$B138="DMLU",$B138="DMAE",$B138="CEEE",$B138="EPTC",$B138="ORSE",$B138="SEINFRA",$B138="CREA",$B138="CAU",$B138="CEHOP",$B138="SIURB",$B138="DER-PR",$B138="SUDECAP",$B138=Aux.!$F$24,$B138=Aux.!$F$25),VLOOKUP($A138,#REF!,6,FALSE),IF($B138="CCU",VLOOKUP($A138,#REF!,5,FALSE),IF($B138="MERCADO",VLOOKUP($A138,#REF!,7,FALSE),IF($B138="PLEO",VLOOKUP($A138,#REF!,4,FALSE),IF($B138="SICRO",VLOOKUP($A138,#REF!,5,FALSE),IF($B138="SINAPI",IFERROR((VLOOKUP($A138,#REF!,18,FALSE)),),"-"))))))</f>
        <v>-</v>
      </c>
      <c r="F138" s="113" t="str">
        <f>IF(OR($B138="ANP",$B138="DAER",$B138="CONSULTORIA DNIT",$B138="PREGÃO ELETRÔNICO",$B138="DMLU",$B138="DMAE",$B138="CEEE",$B138="EPTC",$B138="ORSE",$B138="SEINFRA",$B138="CREA",$B138="CAU",$B138="CEHOP",$B138="SIURB",$B138="DER-PR",$B138="SUDECAP",$B138=Aux.!$F$24,$B138=Aux.!$F$25),VLOOKUP($A138,#REF!,7,FALSE),IF($B138="CCU",VLOOKUP($A138,#REF!,6,FALSE),IF($B138="MERCADO",VLOOKUP($A138,#REF!,8,FALSE),IF($B138="PLEO",VLOOKUP($A138,#REF!,4,FALSE),IF($B138="SICRO",VLOOKUP($A138,#REF!,6,FALSE),IF($B138="SINAPI",IFERROR(SUM((VLOOKUP($A138,#REF!,14,FALSE)),VLOOKUP($A138,#REF!,20,FALSE),VLOOKUP($A138,#REF!,22,FALSE)),),"-"))))))</f>
        <v>-</v>
      </c>
      <c r="G138" s="113" t="str">
        <f>IF(OR($B138="ANP",$B138="DAER",$B138="CONSULTORIA DNIT",$B138="PREGÃO ELETRÔNICO",$B138="DMLU",$B138="DMAE",$B138="CEEE",$B138="EPTC",$B138="ORSE",$B138="SEINFRA",$B138="CREA",$B138="CAU",$B138="CEHOP",$B138="SIURB",$B138="DER-PR",$B138="SUDECAP",$B138=Aux.!$F$24,$B138=Aux.!$F$25),VLOOKUP($A138,#REF!,8,FALSE),IF($B138="CCU",VLOOKUP($A138,#REF!,7,FALSE),IF($B138="MERCADO",VLOOKUP($A138,#REF!,9,FALSE),IF($B138="PLEO",VLOOKUP($A138,#REF!,4,FALSE),IF($B138="SICRO",VLOOKUP($A138,#REF!,7,FALSE),IF($B138="SINAPI",IFERROR((VLOOKUP($A138,#REF!,16,FALSE)),(VLOOKUP($A138,#REF!,5,FALSE))),"-"))))))</f>
        <v>-</v>
      </c>
      <c r="H138" s="113" t="str">
        <f>IF(OR($B138="ANP",$B138="DAER",$B138="CONSULTORIA DNIT",$B138="PREGÃO ELETRÔNICO",$B138="DMLU",$B138="DMAE",$B138="CEEE",$B138="EPTC",$B138="ORSE",$B138="SEINFRA",$B138="CREA",$B138="CAU",$B138="CEHOP",$B138="SIURB",$B138="DER-PR",$B138="SUDECAP",$B138=Aux.!$F$24,$B138=Aux.!$F$25),VLOOKUP($A138,#REF!,5,FALSE),IF($B138="CCU",VLOOKUP($A138,#REF!,4,FALSE),IF($B138="MERCADO",VLOOKUP($A138,#REF!,6,FALSE),IF($B138="PLEO",VLOOKUP($A138,#REF!,4,FALSE),IF($B138="SICRO",VLOOKUP($A138,#REF!,4,FALSE),IF($B138="SINAPI",IFERROR((VLOOKUP($A138,#REF!,5,FALSE)),(VLOOKUP($A138,#REF!,5,FALSE))),"-"))))))</f>
        <v>-</v>
      </c>
      <c r="I138" s="114">
        <f>IF($B138="SICRO EQUIP.",VLOOKUP($A138,#REF!,10,FALSE),0)</f>
        <v>0</v>
      </c>
      <c r="J138" s="114">
        <f>IF($B138="SICRO EQUIP.",VLOOKUP($A138,#REF!,11,FALSE),0)</f>
        <v>0</v>
      </c>
      <c r="K138" s="258"/>
      <c r="L138" s="259"/>
      <c r="M138" s="115" t="e">
        <f>VLOOKUP($K138,Reajuste!$A$2:$BW$29,(MATCH($L138,Reajuste!$C$2:$BW$2,0)+2),FALSE)</f>
        <v>#N/A</v>
      </c>
      <c r="N138" s="259"/>
      <c r="O138" s="115" t="e">
        <f>VLOOKUP($K138,Reajuste!$A$2:$CW$29,(MATCH($N138,Reajuste!$C$2:$CW$2,0)+2),FALSE)</f>
        <v>#N/A</v>
      </c>
      <c r="P138" s="113">
        <f t="shared" si="0"/>
        <v>0</v>
      </c>
      <c r="Q138" s="113">
        <f t="shared" si="1"/>
        <v>0</v>
      </c>
      <c r="R138" s="113">
        <f t="shared" si="2"/>
        <v>0</v>
      </c>
      <c r="S138" s="113">
        <f t="shared" si="3"/>
        <v>0</v>
      </c>
      <c r="T138" s="113">
        <f t="shared" si="4"/>
        <v>0</v>
      </c>
      <c r="U138" s="113">
        <f t="shared" si="5"/>
        <v>0</v>
      </c>
      <c r="V138" s="4"/>
      <c r="W138" s="4"/>
      <c r="X138" s="4"/>
      <c r="Y138" s="4"/>
      <c r="Z138" s="4"/>
    </row>
    <row r="139" spans="1:26" ht="14.25" customHeight="1">
      <c r="A139" s="256"/>
      <c r="B139" s="257"/>
      <c r="C139" s="112" t="str">
        <f>IF(OR($B139="ANP",$B139="DAER",$B139="CONSULTORIA DNIT",$B139="PREGÃO ELETRÔNICO",$B139="DMLU",$B139="DMAE",$B139="CEEE",$B139="EPTC",$B139="ORSE",$B139="SEINFRA",$B139="CREA",$B139="CAU",$B139="CEHOP",$B139="SIURB",$B139="DER-PR",$B139="SUDECAP",$B139=Aux.!$F$24,$B139=Aux.!$F$25),VLOOKUP($A139,#REF!,3,FALSE),IF($B139="SICRO EQUIP.",VLOOKUP($A139,#REF!,2,FALSE),IF($B139="CCU",VLOOKUP($A139,#REF!,2,FALSE),IF($B139="MERCADO",VLOOKUP($A139,#REF!,2,FALSE),IF($B139="PLEO",VLOOKUP($A139,#REF!,2,FALSE),IF($B139="SICRO",VLOOKUP($A139,#REF!,2,FALSE),IF($B139="SINAPI",IFERROR((VLOOKUP($A139,#REF!,2,FALSE)),(VLOOKUP($A139,#REF!,2,FALSE))),"-")))))))</f>
        <v>-</v>
      </c>
      <c r="D139" s="95" t="str">
        <f>IF(OR($B139="ANP",$B139="DAER",$B139="CONSULTORIA DNIT",$B139="PREGÃO ELETRÔNICO",$B139="DMLU",$B139="DMAE",$B139="CEEE",$B139="EPTC",$B139="ORSE",$B139="SEINFRA",$B139="CREA",$B139="CAU",$B139="CEHOP",$B139="SIURB",$B139="DER-PR",$B139="SUDECAP",$B139=Aux.!$F$24,$B139=Aux.!$F$25),VLOOKUP($A139,#REF!,4,FALSE),IF($B139="SICRO EQUIP.","H",IF($B139="CCU",VLOOKUP($A139,#REF!,3,FALSE),IF($B139="MERCADO",VLOOKUP($A139,#REF!,10,FALSE),IF($B139="PLEO",VLOOKUP($A139,#REF!,3,FALSE),IF($B139="SICRO",VLOOKUP($A139,#REF!,3,FALSE),IF($B139="SINAPI",IFERROR((VLOOKUP($A139,#REF!,3,FALSE)),(VLOOKUP($A139,#REF!,3,FALSE))),"-")))))))</f>
        <v>-</v>
      </c>
      <c r="E139" s="113" t="str">
        <f>IF(OR($B139="ANP",$B139="DAER",$B139="CONSULTORIA DNIT",$B139="PREGÃO ELETRÔNICO",$B139="DMLU",$B139="DMAE",$B139="CEEE",$B139="EPTC",$B139="ORSE",$B139="SEINFRA",$B139="CREA",$B139="CAU",$B139="CEHOP",$B139="SIURB",$B139="DER-PR",$B139="SUDECAP",$B139=Aux.!$F$24,$B139=Aux.!$F$25),VLOOKUP($A139,#REF!,6,FALSE),IF($B139="CCU",VLOOKUP($A139,#REF!,5,FALSE),IF($B139="MERCADO",VLOOKUP($A139,#REF!,7,FALSE),IF($B139="PLEO",VLOOKUP($A139,#REF!,4,FALSE),IF($B139="SICRO",VLOOKUP($A139,#REF!,5,FALSE),IF($B139="SINAPI",IFERROR((VLOOKUP($A139,#REF!,18,FALSE)),),"-"))))))</f>
        <v>-</v>
      </c>
      <c r="F139" s="113" t="str">
        <f>IF(OR($B139="ANP",$B139="DAER",$B139="CONSULTORIA DNIT",$B139="PREGÃO ELETRÔNICO",$B139="DMLU",$B139="DMAE",$B139="CEEE",$B139="EPTC",$B139="ORSE",$B139="SEINFRA",$B139="CREA",$B139="CAU",$B139="CEHOP",$B139="SIURB",$B139="DER-PR",$B139="SUDECAP",$B139=Aux.!$F$24,$B139=Aux.!$F$25),VLOOKUP($A139,#REF!,7,FALSE),IF($B139="CCU",VLOOKUP($A139,#REF!,6,FALSE),IF($B139="MERCADO",VLOOKUP($A139,#REF!,8,FALSE),IF($B139="PLEO",VLOOKUP($A139,#REF!,4,FALSE),IF($B139="SICRO",VLOOKUP($A139,#REF!,6,FALSE),IF($B139="SINAPI",IFERROR(SUM((VLOOKUP($A139,#REF!,14,FALSE)),VLOOKUP($A139,#REF!,20,FALSE),VLOOKUP($A139,#REF!,22,FALSE)),),"-"))))))</f>
        <v>-</v>
      </c>
      <c r="G139" s="113" t="str">
        <f>IF(OR($B139="ANP",$B139="DAER",$B139="CONSULTORIA DNIT",$B139="PREGÃO ELETRÔNICO",$B139="DMLU",$B139="DMAE",$B139="CEEE",$B139="EPTC",$B139="ORSE",$B139="SEINFRA",$B139="CREA",$B139="CAU",$B139="CEHOP",$B139="SIURB",$B139="DER-PR",$B139="SUDECAP",$B139=Aux.!$F$24,$B139=Aux.!$F$25),VLOOKUP($A139,#REF!,8,FALSE),IF($B139="CCU",VLOOKUP($A139,#REF!,7,FALSE),IF($B139="MERCADO",VLOOKUP($A139,#REF!,9,FALSE),IF($B139="PLEO",VLOOKUP($A139,#REF!,4,FALSE),IF($B139="SICRO",VLOOKUP($A139,#REF!,7,FALSE),IF($B139="SINAPI",IFERROR((VLOOKUP($A139,#REF!,16,FALSE)),(VLOOKUP($A139,#REF!,5,FALSE))),"-"))))))</f>
        <v>-</v>
      </c>
      <c r="H139" s="113" t="str">
        <f>IF(OR($B139="ANP",$B139="DAER",$B139="CONSULTORIA DNIT",$B139="PREGÃO ELETRÔNICO",$B139="DMLU",$B139="DMAE",$B139="CEEE",$B139="EPTC",$B139="ORSE",$B139="SEINFRA",$B139="CREA",$B139="CAU",$B139="CEHOP",$B139="SIURB",$B139="DER-PR",$B139="SUDECAP",$B139=Aux.!$F$24,$B139=Aux.!$F$25),VLOOKUP($A139,#REF!,5,FALSE),IF($B139="CCU",VLOOKUP($A139,#REF!,4,FALSE),IF($B139="MERCADO",VLOOKUP($A139,#REF!,6,FALSE),IF($B139="PLEO",VLOOKUP($A139,#REF!,4,FALSE),IF($B139="SICRO",VLOOKUP($A139,#REF!,4,FALSE),IF($B139="SINAPI",IFERROR((VLOOKUP($A139,#REF!,5,FALSE)),(VLOOKUP($A139,#REF!,5,FALSE))),"-"))))))</f>
        <v>-</v>
      </c>
      <c r="I139" s="114">
        <f>IF($B139="SICRO EQUIP.",VLOOKUP($A139,#REF!,10,FALSE),0)</f>
        <v>0</v>
      </c>
      <c r="J139" s="114">
        <f>IF($B139="SICRO EQUIP.",VLOOKUP($A139,#REF!,11,FALSE),0)</f>
        <v>0</v>
      </c>
      <c r="K139" s="258"/>
      <c r="L139" s="259"/>
      <c r="M139" s="115" t="e">
        <f>VLOOKUP($K139,Reajuste!$A$2:$BW$29,(MATCH($L139,Reajuste!$C$2:$BW$2,0)+2),FALSE)</f>
        <v>#N/A</v>
      </c>
      <c r="N139" s="259"/>
      <c r="O139" s="115" t="e">
        <f>VLOOKUP($K139,Reajuste!$A$2:$CW$29,(MATCH($N139,Reajuste!$C$2:$CW$2,0)+2),FALSE)</f>
        <v>#N/A</v>
      </c>
      <c r="P139" s="113">
        <f t="shared" si="0"/>
        <v>0</v>
      </c>
      <c r="Q139" s="113">
        <f t="shared" si="1"/>
        <v>0</v>
      </c>
      <c r="R139" s="113">
        <f t="shared" si="2"/>
        <v>0</v>
      </c>
      <c r="S139" s="113">
        <f t="shared" si="3"/>
        <v>0</v>
      </c>
      <c r="T139" s="113">
        <f t="shared" si="4"/>
        <v>0</v>
      </c>
      <c r="U139" s="113">
        <f t="shared" si="5"/>
        <v>0</v>
      </c>
      <c r="V139" s="4"/>
      <c r="W139" s="4"/>
      <c r="X139" s="4"/>
      <c r="Y139" s="4"/>
      <c r="Z139" s="4"/>
    </row>
    <row r="140" spans="1:26" ht="14.25" customHeight="1">
      <c r="A140" s="256"/>
      <c r="B140" s="257"/>
      <c r="C140" s="112" t="str">
        <f>IF(OR($B140="ANP",$B140="DAER",$B140="CONSULTORIA DNIT",$B140="PREGÃO ELETRÔNICO",$B140="DMLU",$B140="DMAE",$B140="CEEE",$B140="EPTC",$B140="ORSE",$B140="SEINFRA",$B140="CREA",$B140="CAU",$B140="CEHOP",$B140="SIURB",$B140="DER-PR",$B140="SUDECAP",$B140=Aux.!$F$24,$B140=Aux.!$F$25),VLOOKUP($A140,#REF!,3,FALSE),IF($B140="SICRO EQUIP.",VLOOKUP($A140,#REF!,2,FALSE),IF($B140="CCU",VLOOKUP($A140,#REF!,2,FALSE),IF($B140="MERCADO",VLOOKUP($A140,#REF!,2,FALSE),IF($B140="PLEO",VLOOKUP($A140,#REF!,2,FALSE),IF($B140="SICRO",VLOOKUP($A140,#REF!,2,FALSE),IF($B140="SINAPI",IFERROR((VLOOKUP($A140,#REF!,2,FALSE)),(VLOOKUP($A140,#REF!,2,FALSE))),"-")))))))</f>
        <v>-</v>
      </c>
      <c r="D140" s="95" t="str">
        <f>IF(OR($B140="ANP",$B140="DAER",$B140="CONSULTORIA DNIT",$B140="PREGÃO ELETRÔNICO",$B140="DMLU",$B140="DMAE",$B140="CEEE",$B140="EPTC",$B140="ORSE",$B140="SEINFRA",$B140="CREA",$B140="CAU",$B140="CEHOP",$B140="SIURB",$B140="DER-PR",$B140="SUDECAP",$B140=Aux.!$F$24,$B140=Aux.!$F$25),VLOOKUP($A140,#REF!,4,FALSE),IF($B140="SICRO EQUIP.","H",IF($B140="CCU",VLOOKUP($A140,#REF!,3,FALSE),IF($B140="MERCADO",VLOOKUP($A140,#REF!,10,FALSE),IF($B140="PLEO",VLOOKUP($A140,#REF!,3,FALSE),IF($B140="SICRO",VLOOKUP($A140,#REF!,3,FALSE),IF($B140="SINAPI",IFERROR((VLOOKUP($A140,#REF!,3,FALSE)),(VLOOKUP($A140,#REF!,3,FALSE))),"-")))))))</f>
        <v>-</v>
      </c>
      <c r="E140" s="113" t="str">
        <f>IF(OR($B140="ANP",$B140="DAER",$B140="CONSULTORIA DNIT",$B140="PREGÃO ELETRÔNICO",$B140="DMLU",$B140="DMAE",$B140="CEEE",$B140="EPTC",$B140="ORSE",$B140="SEINFRA",$B140="CREA",$B140="CAU",$B140="CEHOP",$B140="SIURB",$B140="DER-PR",$B140="SUDECAP",$B140=Aux.!$F$24,$B140=Aux.!$F$25),VLOOKUP($A140,#REF!,6,FALSE),IF($B140="CCU",VLOOKUP($A140,#REF!,5,FALSE),IF($B140="MERCADO",VLOOKUP($A140,#REF!,7,FALSE),IF($B140="PLEO",VLOOKUP($A140,#REF!,4,FALSE),IF($B140="SICRO",VLOOKUP($A140,#REF!,5,FALSE),IF($B140="SINAPI",IFERROR((VLOOKUP($A140,#REF!,18,FALSE)),),"-"))))))</f>
        <v>-</v>
      </c>
      <c r="F140" s="113" t="str">
        <f>IF(OR($B140="ANP",$B140="DAER",$B140="CONSULTORIA DNIT",$B140="PREGÃO ELETRÔNICO",$B140="DMLU",$B140="DMAE",$B140="CEEE",$B140="EPTC",$B140="ORSE",$B140="SEINFRA",$B140="CREA",$B140="CAU",$B140="CEHOP",$B140="SIURB",$B140="DER-PR",$B140="SUDECAP",$B140=Aux.!$F$24,$B140=Aux.!$F$25),VLOOKUP($A140,#REF!,7,FALSE),IF($B140="CCU",VLOOKUP($A140,#REF!,6,FALSE),IF($B140="MERCADO",VLOOKUP($A140,#REF!,8,FALSE),IF($B140="PLEO",VLOOKUP($A140,#REF!,4,FALSE),IF($B140="SICRO",VLOOKUP($A140,#REF!,6,FALSE),IF($B140="SINAPI",IFERROR(SUM((VLOOKUP($A140,#REF!,14,FALSE)),VLOOKUP($A140,#REF!,20,FALSE),VLOOKUP($A140,#REF!,22,FALSE)),),"-"))))))</f>
        <v>-</v>
      </c>
      <c r="G140" s="113" t="str">
        <f>IF(OR($B140="ANP",$B140="DAER",$B140="CONSULTORIA DNIT",$B140="PREGÃO ELETRÔNICO",$B140="DMLU",$B140="DMAE",$B140="CEEE",$B140="EPTC",$B140="ORSE",$B140="SEINFRA",$B140="CREA",$B140="CAU",$B140="CEHOP",$B140="SIURB",$B140="DER-PR",$B140="SUDECAP",$B140=Aux.!$F$24,$B140=Aux.!$F$25),VLOOKUP($A140,#REF!,8,FALSE),IF($B140="CCU",VLOOKUP($A140,#REF!,7,FALSE),IF($B140="MERCADO",VLOOKUP($A140,#REF!,9,FALSE),IF($B140="PLEO",VLOOKUP($A140,#REF!,4,FALSE),IF($B140="SICRO",VLOOKUP($A140,#REF!,7,FALSE),IF($B140="SINAPI",IFERROR((VLOOKUP($A140,#REF!,16,FALSE)),(VLOOKUP($A140,#REF!,5,FALSE))),"-"))))))</f>
        <v>-</v>
      </c>
      <c r="H140" s="113" t="str">
        <f>IF(OR($B140="ANP",$B140="DAER",$B140="CONSULTORIA DNIT",$B140="PREGÃO ELETRÔNICO",$B140="DMLU",$B140="DMAE",$B140="CEEE",$B140="EPTC",$B140="ORSE",$B140="SEINFRA",$B140="CREA",$B140="CAU",$B140="CEHOP",$B140="SIURB",$B140="DER-PR",$B140="SUDECAP",$B140=Aux.!$F$24,$B140=Aux.!$F$25),VLOOKUP($A140,#REF!,5,FALSE),IF($B140="CCU",VLOOKUP($A140,#REF!,4,FALSE),IF($B140="MERCADO",VLOOKUP($A140,#REF!,6,FALSE),IF($B140="PLEO",VLOOKUP($A140,#REF!,4,FALSE),IF($B140="SICRO",VLOOKUP($A140,#REF!,4,FALSE),IF($B140="SINAPI",IFERROR((VLOOKUP($A140,#REF!,5,FALSE)),(VLOOKUP($A140,#REF!,5,FALSE))),"-"))))))</f>
        <v>-</v>
      </c>
      <c r="I140" s="114">
        <f>IF($B140="SICRO EQUIP.",VLOOKUP($A140,#REF!,10,FALSE),0)</f>
        <v>0</v>
      </c>
      <c r="J140" s="114">
        <f>IF($B140="SICRO EQUIP.",VLOOKUP($A140,#REF!,11,FALSE),0)</f>
        <v>0</v>
      </c>
      <c r="K140" s="258"/>
      <c r="L140" s="259"/>
      <c r="M140" s="115" t="e">
        <f>VLOOKUP($K140,Reajuste!$A$2:$BW$29,(MATCH($L140,Reajuste!$C$2:$BW$2,0)+2),FALSE)</f>
        <v>#N/A</v>
      </c>
      <c r="N140" s="259"/>
      <c r="O140" s="115" t="e">
        <f>VLOOKUP($K140,Reajuste!$A$2:$CW$29,(MATCH($N140,Reajuste!$C$2:$CW$2,0)+2),FALSE)</f>
        <v>#N/A</v>
      </c>
      <c r="P140" s="113">
        <f t="shared" si="0"/>
        <v>0</v>
      </c>
      <c r="Q140" s="113">
        <f t="shared" si="1"/>
        <v>0</v>
      </c>
      <c r="R140" s="113">
        <f t="shared" si="2"/>
        <v>0</v>
      </c>
      <c r="S140" s="113">
        <f t="shared" si="3"/>
        <v>0</v>
      </c>
      <c r="T140" s="113">
        <f t="shared" si="4"/>
        <v>0</v>
      </c>
      <c r="U140" s="113">
        <f t="shared" si="5"/>
        <v>0</v>
      </c>
      <c r="V140" s="4"/>
      <c r="W140" s="4"/>
      <c r="X140" s="4"/>
      <c r="Y140" s="4"/>
      <c r="Z140" s="4"/>
    </row>
    <row r="141" spans="1:26" ht="14.25" customHeight="1">
      <c r="A141" s="256"/>
      <c r="B141" s="257"/>
      <c r="C141" s="112" t="str">
        <f>IF(OR($B141="ANP",$B141="DAER",$B141="CONSULTORIA DNIT",$B141="PREGÃO ELETRÔNICO",$B141="DMLU",$B141="DMAE",$B141="CEEE",$B141="EPTC",$B141="ORSE",$B141="SEINFRA",$B141="CREA",$B141="CAU",$B141="CEHOP",$B141="SIURB",$B141="DER-PR",$B141="SUDECAP",$B141=Aux.!$F$24,$B141=Aux.!$F$25),VLOOKUP($A141,#REF!,3,FALSE),IF($B141="SICRO EQUIP.",VLOOKUP($A141,#REF!,2,FALSE),IF($B141="CCU",VLOOKUP($A141,#REF!,2,FALSE),IF($B141="MERCADO",VLOOKUP($A141,#REF!,2,FALSE),IF($B141="PLEO",VLOOKUP($A141,#REF!,2,FALSE),IF($B141="SICRO",VLOOKUP($A141,#REF!,2,FALSE),IF($B141="SINAPI",IFERROR((VLOOKUP($A141,#REF!,2,FALSE)),(VLOOKUP($A141,#REF!,2,FALSE))),"-")))))))</f>
        <v>-</v>
      </c>
      <c r="D141" s="95" t="str">
        <f>IF(OR($B141="ANP",$B141="DAER",$B141="CONSULTORIA DNIT",$B141="PREGÃO ELETRÔNICO",$B141="DMLU",$B141="DMAE",$B141="CEEE",$B141="EPTC",$B141="ORSE",$B141="SEINFRA",$B141="CREA",$B141="CAU",$B141="CEHOP",$B141="SIURB",$B141="DER-PR",$B141="SUDECAP",$B141=Aux.!$F$24,$B141=Aux.!$F$25),VLOOKUP($A141,#REF!,4,FALSE),IF($B141="SICRO EQUIP.","H",IF($B141="CCU",VLOOKUP($A141,#REF!,3,FALSE),IF($B141="MERCADO",VLOOKUP($A141,#REF!,10,FALSE),IF($B141="PLEO",VLOOKUP($A141,#REF!,3,FALSE),IF($B141="SICRO",VLOOKUP($A141,#REF!,3,FALSE),IF($B141="SINAPI",IFERROR((VLOOKUP($A141,#REF!,3,FALSE)),(VLOOKUP($A141,#REF!,3,FALSE))),"-")))))))</f>
        <v>-</v>
      </c>
      <c r="E141" s="113" t="str">
        <f>IF(OR($B141="ANP",$B141="DAER",$B141="CONSULTORIA DNIT",$B141="PREGÃO ELETRÔNICO",$B141="DMLU",$B141="DMAE",$B141="CEEE",$B141="EPTC",$B141="ORSE",$B141="SEINFRA",$B141="CREA",$B141="CAU",$B141="CEHOP",$B141="SIURB",$B141="DER-PR",$B141="SUDECAP",$B141=Aux.!$F$24,$B141=Aux.!$F$25),VLOOKUP($A141,#REF!,6,FALSE),IF($B141="CCU",VLOOKUP($A141,#REF!,5,FALSE),IF($B141="MERCADO",VLOOKUP($A141,#REF!,7,FALSE),IF($B141="PLEO",VLOOKUP($A141,#REF!,4,FALSE),IF($B141="SICRO",VLOOKUP($A141,#REF!,5,FALSE),IF($B141="SINAPI",IFERROR((VLOOKUP($A141,#REF!,18,FALSE)),),"-"))))))</f>
        <v>-</v>
      </c>
      <c r="F141" s="113" t="str">
        <f>IF(OR($B141="ANP",$B141="DAER",$B141="CONSULTORIA DNIT",$B141="PREGÃO ELETRÔNICO",$B141="DMLU",$B141="DMAE",$B141="CEEE",$B141="EPTC",$B141="ORSE",$B141="SEINFRA",$B141="CREA",$B141="CAU",$B141="CEHOP",$B141="SIURB",$B141="DER-PR",$B141="SUDECAP",$B141=Aux.!$F$24,$B141=Aux.!$F$25),VLOOKUP($A141,#REF!,7,FALSE),IF($B141="CCU",VLOOKUP($A141,#REF!,6,FALSE),IF($B141="MERCADO",VLOOKUP($A141,#REF!,8,FALSE),IF($B141="PLEO",VLOOKUP($A141,#REF!,4,FALSE),IF($B141="SICRO",VLOOKUP($A141,#REF!,6,FALSE),IF($B141="SINAPI",IFERROR(SUM((VLOOKUP($A141,#REF!,14,FALSE)),VLOOKUP($A141,#REF!,20,FALSE),VLOOKUP($A141,#REF!,22,FALSE)),),"-"))))))</f>
        <v>-</v>
      </c>
      <c r="G141" s="113" t="str">
        <f>IF(OR($B141="ANP",$B141="DAER",$B141="CONSULTORIA DNIT",$B141="PREGÃO ELETRÔNICO",$B141="DMLU",$B141="DMAE",$B141="CEEE",$B141="EPTC",$B141="ORSE",$B141="SEINFRA",$B141="CREA",$B141="CAU",$B141="CEHOP",$B141="SIURB",$B141="DER-PR",$B141="SUDECAP",$B141=Aux.!$F$24,$B141=Aux.!$F$25),VLOOKUP($A141,#REF!,8,FALSE),IF($B141="CCU",VLOOKUP($A141,#REF!,7,FALSE),IF($B141="MERCADO",VLOOKUP($A141,#REF!,9,FALSE),IF($B141="PLEO",VLOOKUP($A141,#REF!,4,FALSE),IF($B141="SICRO",VLOOKUP($A141,#REF!,7,FALSE),IF($B141="SINAPI",IFERROR((VLOOKUP($A141,#REF!,16,FALSE)),(VLOOKUP($A141,#REF!,5,FALSE))),"-"))))))</f>
        <v>-</v>
      </c>
      <c r="H141" s="113" t="str">
        <f>IF(OR($B141="ANP",$B141="DAER",$B141="CONSULTORIA DNIT",$B141="PREGÃO ELETRÔNICO",$B141="DMLU",$B141="DMAE",$B141="CEEE",$B141="EPTC",$B141="ORSE",$B141="SEINFRA",$B141="CREA",$B141="CAU",$B141="CEHOP",$B141="SIURB",$B141="DER-PR",$B141="SUDECAP",$B141=Aux.!$F$24,$B141=Aux.!$F$25),VLOOKUP($A141,#REF!,5,FALSE),IF($B141="CCU",VLOOKUP($A141,#REF!,4,FALSE),IF($B141="MERCADO",VLOOKUP($A141,#REF!,6,FALSE),IF($B141="PLEO",VLOOKUP($A141,#REF!,4,FALSE),IF($B141="SICRO",VLOOKUP($A141,#REF!,4,FALSE),IF($B141="SINAPI",IFERROR((VLOOKUP($A141,#REF!,5,FALSE)),(VLOOKUP($A141,#REF!,5,FALSE))),"-"))))))</f>
        <v>-</v>
      </c>
      <c r="I141" s="114">
        <f>IF($B141="SICRO EQUIP.",VLOOKUP($A141,#REF!,10,FALSE),0)</f>
        <v>0</v>
      </c>
      <c r="J141" s="114">
        <f>IF($B141="SICRO EQUIP.",VLOOKUP($A141,#REF!,11,FALSE),0)</f>
        <v>0</v>
      </c>
      <c r="K141" s="258"/>
      <c r="L141" s="259"/>
      <c r="M141" s="115" t="e">
        <f>VLOOKUP($K141,Reajuste!$A$2:$BW$29,(MATCH($L141,Reajuste!$C$2:$BW$2,0)+2),FALSE)</f>
        <v>#N/A</v>
      </c>
      <c r="N141" s="259"/>
      <c r="O141" s="115" t="e">
        <f>VLOOKUP($K141,Reajuste!$A$2:$CW$29,(MATCH($N141,Reajuste!$C$2:$CW$2,0)+2),FALSE)</f>
        <v>#N/A</v>
      </c>
      <c r="P141" s="113">
        <f t="shared" si="0"/>
        <v>0</v>
      </c>
      <c r="Q141" s="113">
        <f t="shared" si="1"/>
        <v>0</v>
      </c>
      <c r="R141" s="113">
        <f t="shared" si="2"/>
        <v>0</v>
      </c>
      <c r="S141" s="113">
        <f t="shared" si="3"/>
        <v>0</v>
      </c>
      <c r="T141" s="113">
        <f t="shared" si="4"/>
        <v>0</v>
      </c>
      <c r="U141" s="113">
        <f t="shared" si="5"/>
        <v>0</v>
      </c>
      <c r="V141" s="4"/>
      <c r="W141" s="4"/>
      <c r="X141" s="4"/>
      <c r="Y141" s="4"/>
      <c r="Z141" s="4"/>
    </row>
    <row r="142" spans="1:26" ht="14.25" customHeight="1">
      <c r="A142" s="256"/>
      <c r="B142" s="257"/>
      <c r="C142" s="112" t="str">
        <f>IF(OR($B142="ANP",$B142="DAER",$B142="CONSULTORIA DNIT",$B142="PREGÃO ELETRÔNICO",$B142="DMLU",$B142="DMAE",$B142="CEEE",$B142="EPTC",$B142="ORSE",$B142="SEINFRA",$B142="CREA",$B142="CAU",$B142="CEHOP",$B142="SIURB",$B142="DER-PR",$B142="SUDECAP",$B142=Aux.!$F$24,$B142=Aux.!$F$25),VLOOKUP($A142,#REF!,3,FALSE),IF($B142="SICRO EQUIP.",VLOOKUP($A142,#REF!,2,FALSE),IF($B142="CCU",VLOOKUP($A142,#REF!,2,FALSE),IF($B142="MERCADO",VLOOKUP($A142,#REF!,2,FALSE),IF($B142="PLEO",VLOOKUP($A142,#REF!,2,FALSE),IF($B142="SICRO",VLOOKUP($A142,#REF!,2,FALSE),IF($B142="SINAPI",IFERROR((VLOOKUP($A142,#REF!,2,FALSE)),(VLOOKUP($A142,#REF!,2,FALSE))),"-")))))))</f>
        <v>-</v>
      </c>
      <c r="D142" s="95" t="str">
        <f>IF(OR($B142="ANP",$B142="DAER",$B142="CONSULTORIA DNIT",$B142="PREGÃO ELETRÔNICO",$B142="DMLU",$B142="DMAE",$B142="CEEE",$B142="EPTC",$B142="ORSE",$B142="SEINFRA",$B142="CREA",$B142="CAU",$B142="CEHOP",$B142="SIURB",$B142="DER-PR",$B142="SUDECAP",$B142=Aux.!$F$24,$B142=Aux.!$F$25),VLOOKUP($A142,#REF!,4,FALSE),IF($B142="SICRO EQUIP.","H",IF($B142="CCU",VLOOKUP($A142,#REF!,3,FALSE),IF($B142="MERCADO",VLOOKUP($A142,#REF!,10,FALSE),IF($B142="PLEO",VLOOKUP($A142,#REF!,3,FALSE),IF($B142="SICRO",VLOOKUP($A142,#REF!,3,FALSE),IF($B142="SINAPI",IFERROR((VLOOKUP($A142,#REF!,3,FALSE)),(VLOOKUP($A142,#REF!,3,FALSE))),"-")))))))</f>
        <v>-</v>
      </c>
      <c r="E142" s="113" t="str">
        <f>IF(OR($B142="ANP",$B142="DAER",$B142="CONSULTORIA DNIT",$B142="PREGÃO ELETRÔNICO",$B142="DMLU",$B142="DMAE",$B142="CEEE",$B142="EPTC",$B142="ORSE",$B142="SEINFRA",$B142="CREA",$B142="CAU",$B142="CEHOP",$B142="SIURB",$B142="DER-PR",$B142="SUDECAP",$B142=Aux.!$F$24,$B142=Aux.!$F$25),VLOOKUP($A142,#REF!,6,FALSE),IF($B142="CCU",VLOOKUP($A142,#REF!,5,FALSE),IF($B142="MERCADO",VLOOKUP($A142,#REF!,7,FALSE),IF($B142="PLEO",VLOOKUP($A142,#REF!,4,FALSE),IF($B142="SICRO",VLOOKUP($A142,#REF!,5,FALSE),IF($B142="SINAPI",IFERROR((VLOOKUP($A142,#REF!,18,FALSE)),),"-"))))))</f>
        <v>-</v>
      </c>
      <c r="F142" s="113" t="str">
        <f>IF(OR($B142="ANP",$B142="DAER",$B142="CONSULTORIA DNIT",$B142="PREGÃO ELETRÔNICO",$B142="DMLU",$B142="DMAE",$B142="CEEE",$B142="EPTC",$B142="ORSE",$B142="SEINFRA",$B142="CREA",$B142="CAU",$B142="CEHOP",$B142="SIURB",$B142="DER-PR",$B142="SUDECAP",$B142=Aux.!$F$24,$B142=Aux.!$F$25),VLOOKUP($A142,#REF!,7,FALSE),IF($B142="CCU",VLOOKUP($A142,#REF!,6,FALSE),IF($B142="MERCADO",VLOOKUP($A142,#REF!,8,FALSE),IF($B142="PLEO",VLOOKUP($A142,#REF!,4,FALSE),IF($B142="SICRO",VLOOKUP($A142,#REF!,6,FALSE),IF($B142="SINAPI",IFERROR(SUM((VLOOKUP($A142,#REF!,14,FALSE)),VLOOKUP($A142,#REF!,20,FALSE),VLOOKUP($A142,#REF!,22,FALSE)),),"-"))))))</f>
        <v>-</v>
      </c>
      <c r="G142" s="113" t="str">
        <f>IF(OR($B142="ANP",$B142="DAER",$B142="CONSULTORIA DNIT",$B142="PREGÃO ELETRÔNICO",$B142="DMLU",$B142="DMAE",$B142="CEEE",$B142="EPTC",$B142="ORSE",$B142="SEINFRA",$B142="CREA",$B142="CAU",$B142="CEHOP",$B142="SIURB",$B142="DER-PR",$B142="SUDECAP",$B142=Aux.!$F$24,$B142=Aux.!$F$25),VLOOKUP($A142,#REF!,8,FALSE),IF($B142="CCU",VLOOKUP($A142,#REF!,7,FALSE),IF($B142="MERCADO",VLOOKUP($A142,#REF!,9,FALSE),IF($B142="PLEO",VLOOKUP($A142,#REF!,4,FALSE),IF($B142="SICRO",VLOOKUP($A142,#REF!,7,FALSE),IF($B142="SINAPI",IFERROR((VLOOKUP($A142,#REF!,16,FALSE)),(VLOOKUP($A142,#REF!,5,FALSE))),"-"))))))</f>
        <v>-</v>
      </c>
      <c r="H142" s="113" t="str">
        <f>IF(OR($B142="ANP",$B142="DAER",$B142="CONSULTORIA DNIT",$B142="PREGÃO ELETRÔNICO",$B142="DMLU",$B142="DMAE",$B142="CEEE",$B142="EPTC",$B142="ORSE",$B142="SEINFRA",$B142="CREA",$B142="CAU",$B142="CEHOP",$B142="SIURB",$B142="DER-PR",$B142="SUDECAP",$B142=Aux.!$F$24,$B142=Aux.!$F$25),VLOOKUP($A142,#REF!,5,FALSE),IF($B142="CCU",VLOOKUP($A142,#REF!,4,FALSE),IF($B142="MERCADO",VLOOKUP($A142,#REF!,6,FALSE),IF($B142="PLEO",VLOOKUP($A142,#REF!,4,FALSE),IF($B142="SICRO",VLOOKUP($A142,#REF!,4,FALSE),IF($B142="SINAPI",IFERROR((VLOOKUP($A142,#REF!,5,FALSE)),(VLOOKUP($A142,#REF!,5,FALSE))),"-"))))))</f>
        <v>-</v>
      </c>
      <c r="I142" s="114">
        <f>IF($B142="SICRO EQUIP.",VLOOKUP($A142,#REF!,10,FALSE),0)</f>
        <v>0</v>
      </c>
      <c r="J142" s="114">
        <f>IF($B142="SICRO EQUIP.",VLOOKUP($A142,#REF!,11,FALSE),0)</f>
        <v>0</v>
      </c>
      <c r="K142" s="258"/>
      <c r="L142" s="259"/>
      <c r="M142" s="115" t="e">
        <f>VLOOKUP($K142,Reajuste!$A$2:$BW$29,(MATCH($L142,Reajuste!$C$2:$BW$2,0)+2),FALSE)</f>
        <v>#N/A</v>
      </c>
      <c r="N142" s="259"/>
      <c r="O142" s="115" t="e">
        <f>VLOOKUP($K142,Reajuste!$A$2:$CW$29,(MATCH($N142,Reajuste!$C$2:$CW$2,0)+2),FALSE)</f>
        <v>#N/A</v>
      </c>
      <c r="P142" s="113">
        <f t="shared" si="0"/>
        <v>0</v>
      </c>
      <c r="Q142" s="113">
        <f t="shared" si="1"/>
        <v>0</v>
      </c>
      <c r="R142" s="113">
        <f t="shared" si="2"/>
        <v>0</v>
      </c>
      <c r="S142" s="113">
        <f t="shared" si="3"/>
        <v>0</v>
      </c>
      <c r="T142" s="113">
        <f t="shared" si="4"/>
        <v>0</v>
      </c>
      <c r="U142" s="113">
        <f t="shared" si="5"/>
        <v>0</v>
      </c>
      <c r="V142" s="4"/>
      <c r="W142" s="4"/>
      <c r="X142" s="4"/>
      <c r="Y142" s="4"/>
      <c r="Z142" s="4"/>
    </row>
    <row r="143" spans="1:26" ht="14.25" customHeight="1">
      <c r="A143" s="256"/>
      <c r="B143" s="257"/>
      <c r="C143" s="112" t="str">
        <f>IF(OR($B143="ANP",$B143="DAER",$B143="CONSULTORIA DNIT",$B143="PREGÃO ELETRÔNICO",$B143="DMLU",$B143="DMAE",$B143="CEEE",$B143="EPTC",$B143="ORSE",$B143="SEINFRA",$B143="CREA",$B143="CAU",$B143="CEHOP",$B143="SIURB",$B143="DER-PR",$B143="SUDECAP",$B143=Aux.!$F$24,$B143=Aux.!$F$25),VLOOKUP($A143,#REF!,3,FALSE),IF($B143="SICRO EQUIP.",VLOOKUP($A143,#REF!,2,FALSE),IF($B143="CCU",VLOOKUP($A143,#REF!,2,FALSE),IF($B143="MERCADO",VLOOKUP($A143,#REF!,2,FALSE),IF($B143="PLEO",VLOOKUP($A143,#REF!,2,FALSE),IF($B143="SICRO",VLOOKUP($A143,#REF!,2,FALSE),IF($B143="SINAPI",IFERROR((VLOOKUP($A143,#REF!,2,FALSE)),(VLOOKUP($A143,#REF!,2,FALSE))),"-")))))))</f>
        <v>-</v>
      </c>
      <c r="D143" s="95" t="str">
        <f>IF(OR($B143="ANP",$B143="DAER",$B143="CONSULTORIA DNIT",$B143="PREGÃO ELETRÔNICO",$B143="DMLU",$B143="DMAE",$B143="CEEE",$B143="EPTC",$B143="ORSE",$B143="SEINFRA",$B143="CREA",$B143="CAU",$B143="CEHOP",$B143="SIURB",$B143="DER-PR",$B143="SUDECAP",$B143=Aux.!$F$24,$B143=Aux.!$F$25),VLOOKUP($A143,#REF!,4,FALSE),IF($B143="SICRO EQUIP.","H",IF($B143="CCU",VLOOKUP($A143,#REF!,3,FALSE),IF($B143="MERCADO",VLOOKUP($A143,#REF!,10,FALSE),IF($B143="PLEO",VLOOKUP($A143,#REF!,3,FALSE),IF($B143="SICRO",VLOOKUP($A143,#REF!,3,FALSE),IF($B143="SINAPI",IFERROR((VLOOKUP($A143,#REF!,3,FALSE)),(VLOOKUP($A143,#REF!,3,FALSE))),"-")))))))</f>
        <v>-</v>
      </c>
      <c r="E143" s="113" t="str">
        <f>IF(OR($B143="ANP",$B143="DAER",$B143="CONSULTORIA DNIT",$B143="PREGÃO ELETRÔNICO",$B143="DMLU",$B143="DMAE",$B143="CEEE",$B143="EPTC",$B143="ORSE",$B143="SEINFRA",$B143="CREA",$B143="CAU",$B143="CEHOP",$B143="SIURB",$B143="DER-PR",$B143="SUDECAP",$B143=Aux.!$F$24,$B143=Aux.!$F$25),VLOOKUP($A143,#REF!,6,FALSE),IF($B143="CCU",VLOOKUP($A143,#REF!,5,FALSE),IF($B143="MERCADO",VLOOKUP($A143,#REF!,7,FALSE),IF($B143="PLEO",VLOOKUP($A143,#REF!,4,FALSE),IF($B143="SICRO",VLOOKUP($A143,#REF!,5,FALSE),IF($B143="SINAPI",IFERROR((VLOOKUP($A143,#REF!,18,FALSE)),),"-"))))))</f>
        <v>-</v>
      </c>
      <c r="F143" s="113" t="str">
        <f>IF(OR($B143="ANP",$B143="DAER",$B143="CONSULTORIA DNIT",$B143="PREGÃO ELETRÔNICO",$B143="DMLU",$B143="DMAE",$B143="CEEE",$B143="EPTC",$B143="ORSE",$B143="SEINFRA",$B143="CREA",$B143="CAU",$B143="CEHOP",$B143="SIURB",$B143="DER-PR",$B143="SUDECAP",$B143=Aux.!$F$24,$B143=Aux.!$F$25),VLOOKUP($A143,#REF!,7,FALSE),IF($B143="CCU",VLOOKUP($A143,#REF!,6,FALSE),IF($B143="MERCADO",VLOOKUP($A143,#REF!,8,FALSE),IF($B143="PLEO",VLOOKUP($A143,#REF!,4,FALSE),IF($B143="SICRO",VLOOKUP($A143,#REF!,6,FALSE),IF($B143="SINAPI",IFERROR(SUM((VLOOKUP($A143,#REF!,14,FALSE)),VLOOKUP($A143,#REF!,20,FALSE),VLOOKUP($A143,#REF!,22,FALSE)),),"-"))))))</f>
        <v>-</v>
      </c>
      <c r="G143" s="113" t="str">
        <f>IF(OR($B143="ANP",$B143="DAER",$B143="CONSULTORIA DNIT",$B143="PREGÃO ELETRÔNICO",$B143="DMLU",$B143="DMAE",$B143="CEEE",$B143="EPTC",$B143="ORSE",$B143="SEINFRA",$B143="CREA",$B143="CAU",$B143="CEHOP",$B143="SIURB",$B143="DER-PR",$B143="SUDECAP",$B143=Aux.!$F$24,$B143=Aux.!$F$25),VLOOKUP($A143,#REF!,8,FALSE),IF($B143="CCU",VLOOKUP($A143,#REF!,7,FALSE),IF($B143="MERCADO",VLOOKUP($A143,#REF!,9,FALSE),IF($B143="PLEO",VLOOKUP($A143,#REF!,4,FALSE),IF($B143="SICRO",VLOOKUP($A143,#REF!,7,FALSE),IF($B143="SINAPI",IFERROR((VLOOKUP($A143,#REF!,16,FALSE)),(VLOOKUP($A143,#REF!,5,FALSE))),"-"))))))</f>
        <v>-</v>
      </c>
      <c r="H143" s="113" t="str">
        <f>IF(OR($B143="ANP",$B143="DAER",$B143="CONSULTORIA DNIT",$B143="PREGÃO ELETRÔNICO",$B143="DMLU",$B143="DMAE",$B143="CEEE",$B143="EPTC",$B143="ORSE",$B143="SEINFRA",$B143="CREA",$B143="CAU",$B143="CEHOP",$B143="SIURB",$B143="DER-PR",$B143="SUDECAP",$B143=Aux.!$F$24,$B143=Aux.!$F$25),VLOOKUP($A143,#REF!,5,FALSE),IF($B143="CCU",VLOOKUP($A143,#REF!,4,FALSE),IF($B143="MERCADO",VLOOKUP($A143,#REF!,6,FALSE),IF($B143="PLEO",VLOOKUP($A143,#REF!,4,FALSE),IF($B143="SICRO",VLOOKUP($A143,#REF!,4,FALSE),IF($B143="SINAPI",IFERROR((VLOOKUP($A143,#REF!,5,FALSE)),(VLOOKUP($A143,#REF!,5,FALSE))),"-"))))))</f>
        <v>-</v>
      </c>
      <c r="I143" s="114">
        <f>IF($B143="SICRO EQUIP.",VLOOKUP($A143,#REF!,10,FALSE),0)</f>
        <v>0</v>
      </c>
      <c r="J143" s="114">
        <f>IF($B143="SICRO EQUIP.",VLOOKUP($A143,#REF!,11,FALSE),0)</f>
        <v>0</v>
      </c>
      <c r="K143" s="258"/>
      <c r="L143" s="259"/>
      <c r="M143" s="115" t="e">
        <f>VLOOKUP($K143,Reajuste!$A$2:$BW$29,(MATCH($L143,Reajuste!$C$2:$BW$2,0)+2),FALSE)</f>
        <v>#N/A</v>
      </c>
      <c r="N143" s="259"/>
      <c r="O143" s="115" t="e">
        <f>VLOOKUP($K143,Reajuste!$A$2:$CW$29,(MATCH($N143,Reajuste!$C$2:$CW$2,0)+2),FALSE)</f>
        <v>#N/A</v>
      </c>
      <c r="P143" s="113">
        <f t="shared" si="0"/>
        <v>0</v>
      </c>
      <c r="Q143" s="113">
        <f t="shared" si="1"/>
        <v>0</v>
      </c>
      <c r="R143" s="113">
        <f t="shared" si="2"/>
        <v>0</v>
      </c>
      <c r="S143" s="113">
        <f t="shared" si="3"/>
        <v>0</v>
      </c>
      <c r="T143" s="113">
        <f t="shared" si="4"/>
        <v>0</v>
      </c>
      <c r="U143" s="113">
        <f t="shared" si="5"/>
        <v>0</v>
      </c>
      <c r="V143" s="4"/>
      <c r="W143" s="4"/>
      <c r="X143" s="4"/>
      <c r="Y143" s="4"/>
      <c r="Z143" s="4"/>
    </row>
    <row r="144" spans="1:26" ht="14.25" customHeight="1">
      <c r="A144" s="256"/>
      <c r="B144" s="257"/>
      <c r="C144" s="112" t="str">
        <f>IF(OR($B144="ANP",$B144="DAER",$B144="CONSULTORIA DNIT",$B144="PREGÃO ELETRÔNICO",$B144="DMLU",$B144="DMAE",$B144="CEEE",$B144="EPTC",$B144="ORSE",$B144="SEINFRA",$B144="CREA",$B144="CAU",$B144="CEHOP",$B144="SIURB",$B144="DER-PR",$B144="SUDECAP",$B144=Aux.!$F$24,$B144=Aux.!$F$25),VLOOKUP($A144,#REF!,3,FALSE),IF($B144="SICRO EQUIP.",VLOOKUP($A144,#REF!,2,FALSE),IF($B144="CCU",VLOOKUP($A144,#REF!,2,FALSE),IF($B144="MERCADO",VLOOKUP($A144,#REF!,2,FALSE),IF($B144="PLEO",VLOOKUP($A144,#REF!,2,FALSE),IF($B144="SICRO",VLOOKUP($A144,#REF!,2,FALSE),IF($B144="SINAPI",IFERROR((VLOOKUP($A144,#REF!,2,FALSE)),(VLOOKUP($A144,#REF!,2,FALSE))),"-")))))))</f>
        <v>-</v>
      </c>
      <c r="D144" s="95" t="str">
        <f>IF(OR($B144="ANP",$B144="DAER",$B144="CONSULTORIA DNIT",$B144="PREGÃO ELETRÔNICO",$B144="DMLU",$B144="DMAE",$B144="CEEE",$B144="EPTC",$B144="ORSE",$B144="SEINFRA",$B144="CREA",$B144="CAU",$B144="CEHOP",$B144="SIURB",$B144="DER-PR",$B144="SUDECAP",$B144=Aux.!$F$24,$B144=Aux.!$F$25),VLOOKUP($A144,#REF!,4,FALSE),IF($B144="SICRO EQUIP.","H",IF($B144="CCU",VLOOKUP($A144,#REF!,3,FALSE),IF($B144="MERCADO",VLOOKUP($A144,#REF!,10,FALSE),IF($B144="PLEO",VLOOKUP($A144,#REF!,3,FALSE),IF($B144="SICRO",VLOOKUP($A144,#REF!,3,FALSE),IF($B144="SINAPI",IFERROR((VLOOKUP($A144,#REF!,3,FALSE)),(VLOOKUP($A144,#REF!,3,FALSE))),"-")))))))</f>
        <v>-</v>
      </c>
      <c r="E144" s="113" t="str">
        <f>IF(OR($B144="ANP",$B144="DAER",$B144="CONSULTORIA DNIT",$B144="PREGÃO ELETRÔNICO",$B144="DMLU",$B144="DMAE",$B144="CEEE",$B144="EPTC",$B144="ORSE",$B144="SEINFRA",$B144="CREA",$B144="CAU",$B144="CEHOP",$B144="SIURB",$B144="DER-PR",$B144="SUDECAP",$B144=Aux.!$F$24,$B144=Aux.!$F$25),VLOOKUP($A144,#REF!,6,FALSE),IF($B144="CCU",VLOOKUP($A144,#REF!,5,FALSE),IF($B144="MERCADO",VLOOKUP($A144,#REF!,7,FALSE),IF($B144="PLEO",VLOOKUP($A144,#REF!,4,FALSE),IF($B144="SICRO",VLOOKUP($A144,#REF!,5,FALSE),IF($B144="SINAPI",IFERROR((VLOOKUP($A144,#REF!,18,FALSE)),),"-"))))))</f>
        <v>-</v>
      </c>
      <c r="F144" s="113" t="str">
        <f>IF(OR($B144="ANP",$B144="DAER",$B144="CONSULTORIA DNIT",$B144="PREGÃO ELETRÔNICO",$B144="DMLU",$B144="DMAE",$B144="CEEE",$B144="EPTC",$B144="ORSE",$B144="SEINFRA",$B144="CREA",$B144="CAU",$B144="CEHOP",$B144="SIURB",$B144="DER-PR",$B144="SUDECAP",$B144=Aux.!$F$24,$B144=Aux.!$F$25),VLOOKUP($A144,#REF!,7,FALSE),IF($B144="CCU",VLOOKUP($A144,#REF!,6,FALSE),IF($B144="MERCADO",VLOOKUP($A144,#REF!,8,FALSE),IF($B144="PLEO",VLOOKUP($A144,#REF!,4,FALSE),IF($B144="SICRO",VLOOKUP($A144,#REF!,6,FALSE),IF($B144="SINAPI",IFERROR(SUM((VLOOKUP($A144,#REF!,14,FALSE)),VLOOKUP($A144,#REF!,20,FALSE),VLOOKUP($A144,#REF!,22,FALSE)),),"-"))))))</f>
        <v>-</v>
      </c>
      <c r="G144" s="113" t="str">
        <f>IF(OR($B144="ANP",$B144="DAER",$B144="CONSULTORIA DNIT",$B144="PREGÃO ELETRÔNICO",$B144="DMLU",$B144="DMAE",$B144="CEEE",$B144="EPTC",$B144="ORSE",$B144="SEINFRA",$B144="CREA",$B144="CAU",$B144="CEHOP",$B144="SIURB",$B144="DER-PR",$B144="SUDECAP",$B144=Aux.!$F$24,$B144=Aux.!$F$25),VLOOKUP($A144,#REF!,8,FALSE),IF($B144="CCU",VLOOKUP($A144,#REF!,7,FALSE),IF($B144="MERCADO",VLOOKUP($A144,#REF!,9,FALSE),IF($B144="PLEO",VLOOKUP($A144,#REF!,4,FALSE),IF($B144="SICRO",VLOOKUP($A144,#REF!,7,FALSE),IF($B144="SINAPI",IFERROR((VLOOKUP($A144,#REF!,16,FALSE)),(VLOOKUP($A144,#REF!,5,FALSE))),"-"))))))</f>
        <v>-</v>
      </c>
      <c r="H144" s="113" t="str">
        <f>IF(OR($B144="ANP",$B144="DAER",$B144="CONSULTORIA DNIT",$B144="PREGÃO ELETRÔNICO",$B144="DMLU",$B144="DMAE",$B144="CEEE",$B144="EPTC",$B144="ORSE",$B144="SEINFRA",$B144="CREA",$B144="CAU",$B144="CEHOP",$B144="SIURB",$B144="DER-PR",$B144="SUDECAP",$B144=Aux.!$F$24,$B144=Aux.!$F$25),VLOOKUP($A144,#REF!,5,FALSE),IF($B144="CCU",VLOOKUP($A144,#REF!,4,FALSE),IF($B144="MERCADO",VLOOKUP($A144,#REF!,6,FALSE),IF($B144="PLEO",VLOOKUP($A144,#REF!,4,FALSE),IF($B144="SICRO",VLOOKUP($A144,#REF!,4,FALSE),IF($B144="SINAPI",IFERROR((VLOOKUP($A144,#REF!,5,FALSE)),(VLOOKUP($A144,#REF!,5,FALSE))),"-"))))))</f>
        <v>-</v>
      </c>
      <c r="I144" s="114">
        <f>IF($B144="SICRO EQUIP.",VLOOKUP($A144,#REF!,10,FALSE),0)</f>
        <v>0</v>
      </c>
      <c r="J144" s="114">
        <f>IF($B144="SICRO EQUIP.",VLOOKUP($A144,#REF!,11,FALSE),0)</f>
        <v>0</v>
      </c>
      <c r="K144" s="258"/>
      <c r="L144" s="259"/>
      <c r="M144" s="115" t="e">
        <f>VLOOKUP($K144,Reajuste!$A$2:$BW$29,(MATCH($L144,Reajuste!$C$2:$BW$2,0)+2),FALSE)</f>
        <v>#N/A</v>
      </c>
      <c r="N144" s="259"/>
      <c r="O144" s="115" t="e">
        <f>VLOOKUP($K144,Reajuste!$A$2:$CW$29,(MATCH($N144,Reajuste!$C$2:$CW$2,0)+2),FALSE)</f>
        <v>#N/A</v>
      </c>
      <c r="P144" s="113">
        <f t="shared" si="0"/>
        <v>0</v>
      </c>
      <c r="Q144" s="113">
        <f t="shared" si="1"/>
        <v>0</v>
      </c>
      <c r="R144" s="113">
        <f t="shared" si="2"/>
        <v>0</v>
      </c>
      <c r="S144" s="113">
        <f t="shared" si="3"/>
        <v>0</v>
      </c>
      <c r="T144" s="113">
        <f t="shared" si="4"/>
        <v>0</v>
      </c>
      <c r="U144" s="113">
        <f t="shared" si="5"/>
        <v>0</v>
      </c>
      <c r="V144" s="4"/>
      <c r="W144" s="4"/>
      <c r="X144" s="4"/>
      <c r="Y144" s="4"/>
      <c r="Z144" s="4"/>
    </row>
    <row r="145" spans="1:26" ht="14.25" customHeight="1">
      <c r="A145" s="256"/>
      <c r="B145" s="257"/>
      <c r="C145" s="112" t="str">
        <f>IF(OR($B145="ANP",$B145="DAER",$B145="CONSULTORIA DNIT",$B145="PREGÃO ELETRÔNICO",$B145="DMLU",$B145="DMAE",$B145="CEEE",$B145="EPTC",$B145="ORSE",$B145="SEINFRA",$B145="CREA",$B145="CAU",$B145="CEHOP",$B145="SIURB",$B145="DER-PR",$B145="SUDECAP",$B145=Aux.!$F$24,$B145=Aux.!$F$25),VLOOKUP($A145,#REF!,3,FALSE),IF($B145="SICRO EQUIP.",VLOOKUP($A145,#REF!,2,FALSE),IF($B145="CCU",VLOOKUP($A145,#REF!,2,FALSE),IF($B145="MERCADO",VLOOKUP($A145,#REF!,2,FALSE),IF($B145="PLEO",VLOOKUP($A145,#REF!,2,FALSE),IF($B145="SICRO",VLOOKUP($A145,#REF!,2,FALSE),IF($B145="SINAPI",IFERROR((VLOOKUP($A145,#REF!,2,FALSE)),(VLOOKUP($A145,#REF!,2,FALSE))),"-")))))))</f>
        <v>-</v>
      </c>
      <c r="D145" s="95" t="str">
        <f>IF(OR($B145="ANP",$B145="DAER",$B145="CONSULTORIA DNIT",$B145="PREGÃO ELETRÔNICO",$B145="DMLU",$B145="DMAE",$B145="CEEE",$B145="EPTC",$B145="ORSE",$B145="SEINFRA",$B145="CREA",$B145="CAU",$B145="CEHOP",$B145="SIURB",$B145="DER-PR",$B145="SUDECAP",$B145=Aux.!$F$24,$B145=Aux.!$F$25),VLOOKUP($A145,#REF!,4,FALSE),IF($B145="SICRO EQUIP.","H",IF($B145="CCU",VLOOKUP($A145,#REF!,3,FALSE),IF($B145="MERCADO",VLOOKUP($A145,#REF!,10,FALSE),IF($B145="PLEO",VLOOKUP($A145,#REF!,3,FALSE),IF($B145="SICRO",VLOOKUP($A145,#REF!,3,FALSE),IF($B145="SINAPI",IFERROR((VLOOKUP($A145,#REF!,3,FALSE)),(VLOOKUP($A145,#REF!,3,FALSE))),"-")))))))</f>
        <v>-</v>
      </c>
      <c r="E145" s="113" t="str">
        <f>IF(OR($B145="ANP",$B145="DAER",$B145="CONSULTORIA DNIT",$B145="PREGÃO ELETRÔNICO",$B145="DMLU",$B145="DMAE",$B145="CEEE",$B145="EPTC",$B145="ORSE",$B145="SEINFRA",$B145="CREA",$B145="CAU",$B145="CEHOP",$B145="SIURB",$B145="DER-PR",$B145="SUDECAP",$B145=Aux.!$F$24,$B145=Aux.!$F$25),VLOOKUP($A145,#REF!,6,FALSE),IF($B145="CCU",VLOOKUP($A145,#REF!,5,FALSE),IF($B145="MERCADO",VLOOKUP($A145,#REF!,7,FALSE),IF($B145="PLEO",VLOOKUP($A145,#REF!,4,FALSE),IF($B145="SICRO",VLOOKUP($A145,#REF!,5,FALSE),IF($B145="SINAPI",IFERROR((VLOOKUP($A145,#REF!,18,FALSE)),),"-"))))))</f>
        <v>-</v>
      </c>
      <c r="F145" s="113" t="str">
        <f>IF(OR($B145="ANP",$B145="DAER",$B145="CONSULTORIA DNIT",$B145="PREGÃO ELETRÔNICO",$B145="DMLU",$B145="DMAE",$B145="CEEE",$B145="EPTC",$B145="ORSE",$B145="SEINFRA",$B145="CREA",$B145="CAU",$B145="CEHOP",$B145="SIURB",$B145="DER-PR",$B145="SUDECAP",$B145=Aux.!$F$24,$B145=Aux.!$F$25),VLOOKUP($A145,#REF!,7,FALSE),IF($B145="CCU",VLOOKUP($A145,#REF!,6,FALSE),IF($B145="MERCADO",VLOOKUP($A145,#REF!,8,FALSE),IF($B145="PLEO",VLOOKUP($A145,#REF!,4,FALSE),IF($B145="SICRO",VLOOKUP($A145,#REF!,6,FALSE),IF($B145="SINAPI",IFERROR(SUM((VLOOKUP($A145,#REF!,14,FALSE)),VLOOKUP($A145,#REF!,20,FALSE),VLOOKUP($A145,#REF!,22,FALSE)),),"-"))))))</f>
        <v>-</v>
      </c>
      <c r="G145" s="113" t="str">
        <f>IF(OR($B145="ANP",$B145="DAER",$B145="CONSULTORIA DNIT",$B145="PREGÃO ELETRÔNICO",$B145="DMLU",$B145="DMAE",$B145="CEEE",$B145="EPTC",$B145="ORSE",$B145="SEINFRA",$B145="CREA",$B145="CAU",$B145="CEHOP",$B145="SIURB",$B145="DER-PR",$B145="SUDECAP",$B145=Aux.!$F$24,$B145=Aux.!$F$25),VLOOKUP($A145,#REF!,8,FALSE),IF($B145="CCU",VLOOKUP($A145,#REF!,7,FALSE),IF($B145="MERCADO",VLOOKUP($A145,#REF!,9,FALSE),IF($B145="PLEO",VLOOKUP($A145,#REF!,4,FALSE),IF($B145="SICRO",VLOOKUP($A145,#REF!,7,FALSE),IF($B145="SINAPI",IFERROR((VLOOKUP($A145,#REF!,16,FALSE)),(VLOOKUP($A145,#REF!,5,FALSE))),"-"))))))</f>
        <v>-</v>
      </c>
      <c r="H145" s="113" t="str">
        <f>IF(OR($B145="ANP",$B145="DAER",$B145="CONSULTORIA DNIT",$B145="PREGÃO ELETRÔNICO",$B145="DMLU",$B145="DMAE",$B145="CEEE",$B145="EPTC",$B145="ORSE",$B145="SEINFRA",$B145="CREA",$B145="CAU",$B145="CEHOP",$B145="SIURB",$B145="DER-PR",$B145="SUDECAP",$B145=Aux.!$F$24,$B145=Aux.!$F$25),VLOOKUP($A145,#REF!,5,FALSE),IF($B145="CCU",VLOOKUP($A145,#REF!,4,FALSE),IF($B145="MERCADO",VLOOKUP($A145,#REF!,6,FALSE),IF($B145="PLEO",VLOOKUP($A145,#REF!,4,FALSE),IF($B145="SICRO",VLOOKUP($A145,#REF!,4,FALSE),IF($B145="SINAPI",IFERROR((VLOOKUP($A145,#REF!,5,FALSE)),(VLOOKUP($A145,#REF!,5,FALSE))),"-"))))))</f>
        <v>-</v>
      </c>
      <c r="I145" s="114">
        <f>IF($B145="SICRO EQUIP.",VLOOKUP($A145,#REF!,10,FALSE),0)</f>
        <v>0</v>
      </c>
      <c r="J145" s="114">
        <f>IF($B145="SICRO EQUIP.",VLOOKUP($A145,#REF!,11,FALSE),0)</f>
        <v>0</v>
      </c>
      <c r="K145" s="258"/>
      <c r="L145" s="259"/>
      <c r="M145" s="115" t="e">
        <f>VLOOKUP($K145,Reajuste!$A$2:$BW$29,(MATCH($L145,Reajuste!$C$2:$BW$2,0)+2),FALSE)</f>
        <v>#N/A</v>
      </c>
      <c r="N145" s="259"/>
      <c r="O145" s="115" t="e">
        <f>VLOOKUP($K145,Reajuste!$A$2:$CW$29,(MATCH($N145,Reajuste!$C$2:$CW$2,0)+2),FALSE)</f>
        <v>#N/A</v>
      </c>
      <c r="P145" s="113">
        <f t="shared" si="0"/>
        <v>0</v>
      </c>
      <c r="Q145" s="113">
        <f t="shared" si="1"/>
        <v>0</v>
      </c>
      <c r="R145" s="113">
        <f t="shared" si="2"/>
        <v>0</v>
      </c>
      <c r="S145" s="113">
        <f t="shared" si="3"/>
        <v>0</v>
      </c>
      <c r="T145" s="113">
        <f t="shared" si="4"/>
        <v>0</v>
      </c>
      <c r="U145" s="113">
        <f t="shared" si="5"/>
        <v>0</v>
      </c>
      <c r="V145" s="4"/>
      <c r="W145" s="4"/>
      <c r="X145" s="4"/>
      <c r="Y145" s="4"/>
      <c r="Z145" s="4"/>
    </row>
    <row r="146" spans="1:26" ht="14.25" customHeight="1">
      <c r="A146" s="256"/>
      <c r="B146" s="257"/>
      <c r="C146" s="112" t="str">
        <f>IF(OR($B146="ANP",$B146="DAER",$B146="CONSULTORIA DNIT",$B146="PREGÃO ELETRÔNICO",$B146="DMLU",$B146="DMAE",$B146="CEEE",$B146="EPTC",$B146="ORSE",$B146="SEINFRA",$B146="CREA",$B146="CAU",$B146="CEHOP",$B146="SIURB",$B146="DER-PR",$B146="SUDECAP",$B146=Aux.!$F$24,$B146=Aux.!$F$25),VLOOKUP($A146,#REF!,3,FALSE),IF($B146="SICRO EQUIP.",VLOOKUP($A146,#REF!,2,FALSE),IF($B146="CCU",VLOOKUP($A146,#REF!,2,FALSE),IF($B146="MERCADO",VLOOKUP($A146,#REF!,2,FALSE),IF($B146="PLEO",VLOOKUP($A146,#REF!,2,FALSE),IF($B146="SICRO",VLOOKUP($A146,#REF!,2,FALSE),IF($B146="SINAPI",IFERROR((VLOOKUP($A146,#REF!,2,FALSE)),(VLOOKUP($A146,#REF!,2,FALSE))),"-")))))))</f>
        <v>-</v>
      </c>
      <c r="D146" s="95" t="str">
        <f>IF(OR($B146="ANP",$B146="DAER",$B146="CONSULTORIA DNIT",$B146="PREGÃO ELETRÔNICO",$B146="DMLU",$B146="DMAE",$B146="CEEE",$B146="EPTC",$B146="ORSE",$B146="SEINFRA",$B146="CREA",$B146="CAU",$B146="CEHOP",$B146="SIURB",$B146="DER-PR",$B146="SUDECAP",$B146=Aux.!$F$24,$B146=Aux.!$F$25),VLOOKUP($A146,#REF!,4,FALSE),IF($B146="SICRO EQUIP.","H",IF($B146="CCU",VLOOKUP($A146,#REF!,3,FALSE),IF($B146="MERCADO",VLOOKUP($A146,#REF!,10,FALSE),IF($B146="PLEO",VLOOKUP($A146,#REF!,3,FALSE),IF($B146="SICRO",VLOOKUP($A146,#REF!,3,FALSE),IF($B146="SINAPI",IFERROR((VLOOKUP($A146,#REF!,3,FALSE)),(VLOOKUP($A146,#REF!,3,FALSE))),"-")))))))</f>
        <v>-</v>
      </c>
      <c r="E146" s="113" t="str">
        <f>IF(OR($B146="ANP",$B146="DAER",$B146="CONSULTORIA DNIT",$B146="PREGÃO ELETRÔNICO",$B146="DMLU",$B146="DMAE",$B146="CEEE",$B146="EPTC",$B146="ORSE",$B146="SEINFRA",$B146="CREA",$B146="CAU",$B146="CEHOP",$B146="SIURB",$B146="DER-PR",$B146="SUDECAP",$B146=Aux.!$F$24,$B146=Aux.!$F$25),VLOOKUP($A146,#REF!,6,FALSE),IF($B146="CCU",VLOOKUP($A146,#REF!,5,FALSE),IF($B146="MERCADO",VLOOKUP($A146,#REF!,7,FALSE),IF($B146="PLEO",VLOOKUP($A146,#REF!,4,FALSE),IF($B146="SICRO",VLOOKUP($A146,#REF!,5,FALSE),IF($B146="SINAPI",IFERROR((VLOOKUP($A146,#REF!,18,FALSE)),),"-"))))))</f>
        <v>-</v>
      </c>
      <c r="F146" s="113" t="str">
        <f>IF(OR($B146="ANP",$B146="DAER",$B146="CONSULTORIA DNIT",$B146="PREGÃO ELETRÔNICO",$B146="DMLU",$B146="DMAE",$B146="CEEE",$B146="EPTC",$B146="ORSE",$B146="SEINFRA",$B146="CREA",$B146="CAU",$B146="CEHOP",$B146="SIURB",$B146="DER-PR",$B146="SUDECAP",$B146=Aux.!$F$24,$B146=Aux.!$F$25),VLOOKUP($A146,#REF!,7,FALSE),IF($B146="CCU",VLOOKUP($A146,#REF!,6,FALSE),IF($B146="MERCADO",VLOOKUP($A146,#REF!,8,FALSE),IF($B146="PLEO",VLOOKUP($A146,#REF!,4,FALSE),IF($B146="SICRO",VLOOKUP($A146,#REF!,6,FALSE),IF($B146="SINAPI",IFERROR(SUM((VLOOKUP($A146,#REF!,14,FALSE)),VLOOKUP($A146,#REF!,20,FALSE),VLOOKUP($A146,#REF!,22,FALSE)),),"-"))))))</f>
        <v>-</v>
      </c>
      <c r="G146" s="113" t="str">
        <f>IF(OR($B146="ANP",$B146="DAER",$B146="CONSULTORIA DNIT",$B146="PREGÃO ELETRÔNICO",$B146="DMLU",$B146="DMAE",$B146="CEEE",$B146="EPTC",$B146="ORSE",$B146="SEINFRA",$B146="CREA",$B146="CAU",$B146="CEHOP",$B146="SIURB",$B146="DER-PR",$B146="SUDECAP",$B146=Aux.!$F$24,$B146=Aux.!$F$25),VLOOKUP($A146,#REF!,8,FALSE),IF($B146="CCU",VLOOKUP($A146,#REF!,7,FALSE),IF($B146="MERCADO",VLOOKUP($A146,#REF!,9,FALSE),IF($B146="PLEO",VLOOKUP($A146,#REF!,4,FALSE),IF($B146="SICRO",VLOOKUP($A146,#REF!,7,FALSE),IF($B146="SINAPI",IFERROR((VLOOKUP($A146,#REF!,16,FALSE)),(VLOOKUP($A146,#REF!,5,FALSE))),"-"))))))</f>
        <v>-</v>
      </c>
      <c r="H146" s="113" t="str">
        <f>IF(OR($B146="ANP",$B146="DAER",$B146="CONSULTORIA DNIT",$B146="PREGÃO ELETRÔNICO",$B146="DMLU",$B146="DMAE",$B146="CEEE",$B146="EPTC",$B146="ORSE",$B146="SEINFRA",$B146="CREA",$B146="CAU",$B146="CEHOP",$B146="SIURB",$B146="DER-PR",$B146="SUDECAP",$B146=Aux.!$F$24,$B146=Aux.!$F$25),VLOOKUP($A146,#REF!,5,FALSE),IF($B146="CCU",VLOOKUP($A146,#REF!,4,FALSE),IF($B146="MERCADO",VLOOKUP($A146,#REF!,6,FALSE),IF($B146="PLEO",VLOOKUP($A146,#REF!,4,FALSE),IF($B146="SICRO",VLOOKUP($A146,#REF!,4,FALSE),IF($B146="SINAPI",IFERROR((VLOOKUP($A146,#REF!,5,FALSE)),(VLOOKUP($A146,#REF!,5,FALSE))),"-"))))))</f>
        <v>-</v>
      </c>
      <c r="I146" s="114">
        <f>IF($B146="SICRO EQUIP.",VLOOKUP($A146,#REF!,10,FALSE),0)</f>
        <v>0</v>
      </c>
      <c r="J146" s="114">
        <f>IF($B146="SICRO EQUIP.",VLOOKUP($A146,#REF!,11,FALSE),0)</f>
        <v>0</v>
      </c>
      <c r="K146" s="258"/>
      <c r="L146" s="259"/>
      <c r="M146" s="115" t="e">
        <f>VLOOKUP($K146,Reajuste!$A$2:$BW$29,(MATCH($L146,Reajuste!$C$2:$BW$2,0)+2),FALSE)</f>
        <v>#N/A</v>
      </c>
      <c r="N146" s="259"/>
      <c r="O146" s="115" t="e">
        <f>VLOOKUP($K146,Reajuste!$A$2:$CW$29,(MATCH($N146,Reajuste!$C$2:$CW$2,0)+2),FALSE)</f>
        <v>#N/A</v>
      </c>
      <c r="P146" s="113">
        <f t="shared" si="0"/>
        <v>0</v>
      </c>
      <c r="Q146" s="113">
        <f t="shared" si="1"/>
        <v>0</v>
      </c>
      <c r="R146" s="113">
        <f t="shared" si="2"/>
        <v>0</v>
      </c>
      <c r="S146" s="113">
        <f t="shared" si="3"/>
        <v>0</v>
      </c>
      <c r="T146" s="113">
        <f t="shared" si="4"/>
        <v>0</v>
      </c>
      <c r="U146" s="113">
        <f t="shared" si="5"/>
        <v>0</v>
      </c>
      <c r="V146" s="4"/>
      <c r="W146" s="4"/>
      <c r="X146" s="4"/>
      <c r="Y146" s="4"/>
      <c r="Z146" s="4"/>
    </row>
    <row r="147" spans="1:26" ht="14.25" customHeight="1">
      <c r="A147" s="256"/>
      <c r="B147" s="257"/>
      <c r="C147" s="112" t="str">
        <f>IF(OR($B147="ANP",$B147="DAER",$B147="CONSULTORIA DNIT",$B147="PREGÃO ELETRÔNICO",$B147="DMLU",$B147="DMAE",$B147="CEEE",$B147="EPTC",$B147="ORSE",$B147="SEINFRA",$B147="CREA",$B147="CAU",$B147="CEHOP",$B147="SIURB",$B147="DER-PR",$B147="SUDECAP",$B147=Aux.!$F$24,$B147=Aux.!$F$25),VLOOKUP($A147,#REF!,3,FALSE),IF($B147="SICRO EQUIP.",VLOOKUP($A147,#REF!,2,FALSE),IF($B147="CCU",VLOOKUP($A147,#REF!,2,FALSE),IF($B147="MERCADO",VLOOKUP($A147,#REF!,2,FALSE),IF($B147="PLEO",VLOOKUP($A147,#REF!,2,FALSE),IF($B147="SICRO",VLOOKUP($A147,#REF!,2,FALSE),IF($B147="SINAPI",IFERROR((VLOOKUP($A147,#REF!,2,FALSE)),(VLOOKUP($A147,#REF!,2,FALSE))),"-")))))))</f>
        <v>-</v>
      </c>
      <c r="D147" s="95" t="str">
        <f>IF(OR($B147="ANP",$B147="DAER",$B147="CONSULTORIA DNIT",$B147="PREGÃO ELETRÔNICO",$B147="DMLU",$B147="DMAE",$B147="CEEE",$B147="EPTC",$B147="ORSE",$B147="SEINFRA",$B147="CREA",$B147="CAU",$B147="CEHOP",$B147="SIURB",$B147="DER-PR",$B147="SUDECAP",$B147=Aux.!$F$24,$B147=Aux.!$F$25),VLOOKUP($A147,#REF!,4,FALSE),IF($B147="SICRO EQUIP.","H",IF($B147="CCU",VLOOKUP($A147,#REF!,3,FALSE),IF($B147="MERCADO",VLOOKUP($A147,#REF!,10,FALSE),IF($B147="PLEO",VLOOKUP($A147,#REF!,3,FALSE),IF($B147="SICRO",VLOOKUP($A147,#REF!,3,FALSE),IF($B147="SINAPI",IFERROR((VLOOKUP($A147,#REF!,3,FALSE)),(VLOOKUP($A147,#REF!,3,FALSE))),"-")))))))</f>
        <v>-</v>
      </c>
      <c r="E147" s="113" t="str">
        <f>IF(OR($B147="ANP",$B147="DAER",$B147="CONSULTORIA DNIT",$B147="PREGÃO ELETRÔNICO",$B147="DMLU",$B147="DMAE",$B147="CEEE",$B147="EPTC",$B147="ORSE",$B147="SEINFRA",$B147="CREA",$B147="CAU",$B147="CEHOP",$B147="SIURB",$B147="DER-PR",$B147="SUDECAP",$B147=Aux.!$F$24,$B147=Aux.!$F$25),VLOOKUP($A147,#REF!,6,FALSE),IF($B147="CCU",VLOOKUP($A147,#REF!,5,FALSE),IF($B147="MERCADO",VLOOKUP($A147,#REF!,7,FALSE),IF($B147="PLEO",VLOOKUP($A147,#REF!,4,FALSE),IF($B147="SICRO",VLOOKUP($A147,#REF!,5,FALSE),IF($B147="SINAPI",IFERROR((VLOOKUP($A147,#REF!,18,FALSE)),),"-"))))))</f>
        <v>-</v>
      </c>
      <c r="F147" s="113" t="str">
        <f>IF(OR($B147="ANP",$B147="DAER",$B147="CONSULTORIA DNIT",$B147="PREGÃO ELETRÔNICO",$B147="DMLU",$B147="DMAE",$B147="CEEE",$B147="EPTC",$B147="ORSE",$B147="SEINFRA",$B147="CREA",$B147="CAU",$B147="CEHOP",$B147="SIURB",$B147="DER-PR",$B147="SUDECAP",$B147=Aux.!$F$24,$B147=Aux.!$F$25),VLOOKUP($A147,#REF!,7,FALSE),IF($B147="CCU",VLOOKUP($A147,#REF!,6,FALSE),IF($B147="MERCADO",VLOOKUP($A147,#REF!,8,FALSE),IF($B147="PLEO",VLOOKUP($A147,#REF!,4,FALSE),IF($B147="SICRO",VLOOKUP($A147,#REF!,6,FALSE),IF($B147="SINAPI",IFERROR(SUM((VLOOKUP($A147,#REF!,14,FALSE)),VLOOKUP($A147,#REF!,20,FALSE),VLOOKUP($A147,#REF!,22,FALSE)),),"-"))))))</f>
        <v>-</v>
      </c>
      <c r="G147" s="113" t="str">
        <f>IF(OR($B147="ANP",$B147="DAER",$B147="CONSULTORIA DNIT",$B147="PREGÃO ELETRÔNICO",$B147="DMLU",$B147="DMAE",$B147="CEEE",$B147="EPTC",$B147="ORSE",$B147="SEINFRA",$B147="CREA",$B147="CAU",$B147="CEHOP",$B147="SIURB",$B147="DER-PR",$B147="SUDECAP",$B147=Aux.!$F$24,$B147=Aux.!$F$25),VLOOKUP($A147,#REF!,8,FALSE),IF($B147="CCU",VLOOKUP($A147,#REF!,7,FALSE),IF($B147="MERCADO",VLOOKUP($A147,#REF!,9,FALSE),IF($B147="PLEO",VLOOKUP($A147,#REF!,4,FALSE),IF($B147="SICRO",VLOOKUP($A147,#REF!,7,FALSE),IF($B147="SINAPI",IFERROR((VLOOKUP($A147,#REF!,16,FALSE)),(VLOOKUP($A147,#REF!,5,FALSE))),"-"))))))</f>
        <v>-</v>
      </c>
      <c r="H147" s="113" t="str">
        <f>IF(OR($B147="ANP",$B147="DAER",$B147="CONSULTORIA DNIT",$B147="PREGÃO ELETRÔNICO",$B147="DMLU",$B147="DMAE",$B147="CEEE",$B147="EPTC",$B147="ORSE",$B147="SEINFRA",$B147="CREA",$B147="CAU",$B147="CEHOP",$B147="SIURB",$B147="DER-PR",$B147="SUDECAP",$B147=Aux.!$F$24,$B147=Aux.!$F$25),VLOOKUP($A147,#REF!,5,FALSE),IF($B147="CCU",VLOOKUP($A147,#REF!,4,FALSE),IF($B147="MERCADO",VLOOKUP($A147,#REF!,6,FALSE),IF($B147="PLEO",VLOOKUP($A147,#REF!,4,FALSE),IF($B147="SICRO",VLOOKUP($A147,#REF!,4,FALSE),IF($B147="SINAPI",IFERROR((VLOOKUP($A147,#REF!,5,FALSE)),(VLOOKUP($A147,#REF!,5,FALSE))),"-"))))))</f>
        <v>-</v>
      </c>
      <c r="I147" s="114">
        <f>IF($B147="SICRO EQUIP.",VLOOKUP($A147,#REF!,10,FALSE),0)</f>
        <v>0</v>
      </c>
      <c r="J147" s="114">
        <f>IF($B147="SICRO EQUIP.",VLOOKUP($A147,#REF!,11,FALSE),0)</f>
        <v>0</v>
      </c>
      <c r="K147" s="258"/>
      <c r="L147" s="259"/>
      <c r="M147" s="115" t="e">
        <f>VLOOKUP($K147,Reajuste!$A$2:$BW$29,(MATCH($L147,Reajuste!$C$2:$BW$2,0)+2),FALSE)</f>
        <v>#N/A</v>
      </c>
      <c r="N147" s="259"/>
      <c r="O147" s="115" t="e">
        <f>VLOOKUP($K147,Reajuste!$A$2:$CW$29,(MATCH($N147,Reajuste!$C$2:$CW$2,0)+2),FALSE)</f>
        <v>#N/A</v>
      </c>
      <c r="P147" s="113">
        <f t="shared" si="0"/>
        <v>0</v>
      </c>
      <c r="Q147" s="113">
        <f t="shared" si="1"/>
        <v>0</v>
      </c>
      <c r="R147" s="113">
        <f t="shared" si="2"/>
        <v>0</v>
      </c>
      <c r="S147" s="113">
        <f t="shared" si="3"/>
        <v>0</v>
      </c>
      <c r="T147" s="113">
        <f t="shared" si="4"/>
        <v>0</v>
      </c>
      <c r="U147" s="113">
        <f t="shared" si="5"/>
        <v>0</v>
      </c>
      <c r="V147" s="4"/>
      <c r="W147" s="4"/>
      <c r="X147" s="4"/>
      <c r="Y147" s="4"/>
      <c r="Z147" s="4"/>
    </row>
    <row r="148" spans="1:26" ht="14.25" customHeight="1">
      <c r="A148" s="256"/>
      <c r="B148" s="257"/>
      <c r="C148" s="112" t="str">
        <f>IF(OR($B148="ANP",$B148="DAER",$B148="CONSULTORIA DNIT",$B148="PREGÃO ELETRÔNICO",$B148="DMLU",$B148="DMAE",$B148="CEEE",$B148="EPTC",$B148="ORSE",$B148="SEINFRA",$B148="CREA",$B148="CAU",$B148="CEHOP",$B148="SIURB",$B148="DER-PR",$B148="SUDECAP",$B148=Aux.!$F$24,$B148=Aux.!$F$25),VLOOKUP($A148,#REF!,3,FALSE),IF($B148="SICRO EQUIP.",VLOOKUP($A148,#REF!,2,FALSE),IF($B148="CCU",VLOOKUP($A148,#REF!,2,FALSE),IF($B148="MERCADO",VLOOKUP($A148,#REF!,2,FALSE),IF($B148="PLEO",VLOOKUP($A148,#REF!,2,FALSE),IF($B148="SICRO",VLOOKUP($A148,#REF!,2,FALSE),IF($B148="SINAPI",IFERROR((VLOOKUP($A148,#REF!,2,FALSE)),(VLOOKUP($A148,#REF!,2,FALSE))),"-")))))))</f>
        <v>-</v>
      </c>
      <c r="D148" s="95" t="str">
        <f>IF(OR($B148="ANP",$B148="DAER",$B148="CONSULTORIA DNIT",$B148="PREGÃO ELETRÔNICO",$B148="DMLU",$B148="DMAE",$B148="CEEE",$B148="EPTC",$B148="ORSE",$B148="SEINFRA",$B148="CREA",$B148="CAU",$B148="CEHOP",$B148="SIURB",$B148="DER-PR",$B148="SUDECAP",$B148=Aux.!$F$24,$B148=Aux.!$F$25),VLOOKUP($A148,#REF!,4,FALSE),IF($B148="SICRO EQUIP.","H",IF($B148="CCU",VLOOKUP($A148,#REF!,3,FALSE),IF($B148="MERCADO",VLOOKUP($A148,#REF!,10,FALSE),IF($B148="PLEO",VLOOKUP($A148,#REF!,3,FALSE),IF($B148="SICRO",VLOOKUP($A148,#REF!,3,FALSE),IF($B148="SINAPI",IFERROR((VLOOKUP($A148,#REF!,3,FALSE)),(VLOOKUP($A148,#REF!,3,FALSE))),"-")))))))</f>
        <v>-</v>
      </c>
      <c r="E148" s="113" t="str">
        <f>IF(OR($B148="ANP",$B148="DAER",$B148="CONSULTORIA DNIT",$B148="PREGÃO ELETRÔNICO",$B148="DMLU",$B148="DMAE",$B148="CEEE",$B148="EPTC",$B148="ORSE",$B148="SEINFRA",$B148="CREA",$B148="CAU",$B148="CEHOP",$B148="SIURB",$B148="DER-PR",$B148="SUDECAP",$B148=Aux.!$F$24,$B148=Aux.!$F$25),VLOOKUP($A148,#REF!,6,FALSE),IF($B148="CCU",VLOOKUP($A148,#REF!,5,FALSE),IF($B148="MERCADO",VLOOKUP($A148,#REF!,7,FALSE),IF($B148="PLEO",VLOOKUP($A148,#REF!,4,FALSE),IF($B148="SICRO",VLOOKUP($A148,#REF!,5,FALSE),IF($B148="SINAPI",IFERROR((VLOOKUP($A148,#REF!,18,FALSE)),),"-"))))))</f>
        <v>-</v>
      </c>
      <c r="F148" s="113" t="str">
        <f>IF(OR($B148="ANP",$B148="DAER",$B148="CONSULTORIA DNIT",$B148="PREGÃO ELETRÔNICO",$B148="DMLU",$B148="DMAE",$B148="CEEE",$B148="EPTC",$B148="ORSE",$B148="SEINFRA",$B148="CREA",$B148="CAU",$B148="CEHOP",$B148="SIURB",$B148="DER-PR",$B148="SUDECAP",$B148=Aux.!$F$24,$B148=Aux.!$F$25),VLOOKUP($A148,#REF!,7,FALSE),IF($B148="CCU",VLOOKUP($A148,#REF!,6,FALSE),IF($B148="MERCADO",VLOOKUP($A148,#REF!,8,FALSE),IF($B148="PLEO",VLOOKUP($A148,#REF!,4,FALSE),IF($B148="SICRO",VLOOKUP($A148,#REF!,6,FALSE),IF($B148="SINAPI",IFERROR(SUM((VLOOKUP($A148,#REF!,14,FALSE)),VLOOKUP($A148,#REF!,20,FALSE),VLOOKUP($A148,#REF!,22,FALSE)),),"-"))))))</f>
        <v>-</v>
      </c>
      <c r="G148" s="113" t="str">
        <f>IF(OR($B148="ANP",$B148="DAER",$B148="CONSULTORIA DNIT",$B148="PREGÃO ELETRÔNICO",$B148="DMLU",$B148="DMAE",$B148="CEEE",$B148="EPTC",$B148="ORSE",$B148="SEINFRA",$B148="CREA",$B148="CAU",$B148="CEHOP",$B148="SIURB",$B148="DER-PR",$B148="SUDECAP",$B148=Aux.!$F$24,$B148=Aux.!$F$25),VLOOKUP($A148,#REF!,8,FALSE),IF($B148="CCU",VLOOKUP($A148,#REF!,7,FALSE),IF($B148="MERCADO",VLOOKUP($A148,#REF!,9,FALSE),IF($B148="PLEO",VLOOKUP($A148,#REF!,4,FALSE),IF($B148="SICRO",VLOOKUP($A148,#REF!,7,FALSE),IF($B148="SINAPI",IFERROR((VLOOKUP($A148,#REF!,16,FALSE)),(VLOOKUP($A148,#REF!,5,FALSE))),"-"))))))</f>
        <v>-</v>
      </c>
      <c r="H148" s="113" t="str">
        <f>IF(OR($B148="ANP",$B148="DAER",$B148="CONSULTORIA DNIT",$B148="PREGÃO ELETRÔNICO",$B148="DMLU",$B148="DMAE",$B148="CEEE",$B148="EPTC",$B148="ORSE",$B148="SEINFRA",$B148="CREA",$B148="CAU",$B148="CEHOP",$B148="SIURB",$B148="DER-PR",$B148="SUDECAP",$B148=Aux.!$F$24,$B148=Aux.!$F$25),VLOOKUP($A148,#REF!,5,FALSE),IF($B148="CCU",VLOOKUP($A148,#REF!,4,FALSE),IF($B148="MERCADO",VLOOKUP($A148,#REF!,6,FALSE),IF($B148="PLEO",VLOOKUP($A148,#REF!,4,FALSE),IF($B148="SICRO",VLOOKUP($A148,#REF!,4,FALSE),IF($B148="SINAPI",IFERROR((VLOOKUP($A148,#REF!,5,FALSE)),(VLOOKUP($A148,#REF!,5,FALSE))),"-"))))))</f>
        <v>-</v>
      </c>
      <c r="I148" s="114">
        <f>IF($B148="SICRO EQUIP.",VLOOKUP($A148,#REF!,10,FALSE),0)</f>
        <v>0</v>
      </c>
      <c r="J148" s="114">
        <f>IF($B148="SICRO EQUIP.",VLOOKUP($A148,#REF!,11,FALSE),0)</f>
        <v>0</v>
      </c>
      <c r="K148" s="258"/>
      <c r="L148" s="259"/>
      <c r="M148" s="115" t="e">
        <f>VLOOKUP($K148,Reajuste!$A$2:$BW$29,(MATCH($L148,Reajuste!$C$2:$BW$2,0)+2),FALSE)</f>
        <v>#N/A</v>
      </c>
      <c r="N148" s="259"/>
      <c r="O148" s="115" t="e">
        <f>VLOOKUP($K148,Reajuste!$A$2:$CW$29,(MATCH($N148,Reajuste!$C$2:$CW$2,0)+2),FALSE)</f>
        <v>#N/A</v>
      </c>
      <c r="P148" s="113">
        <f t="shared" si="0"/>
        <v>0</v>
      </c>
      <c r="Q148" s="113">
        <f t="shared" si="1"/>
        <v>0</v>
      </c>
      <c r="R148" s="113">
        <f t="shared" si="2"/>
        <v>0</v>
      </c>
      <c r="S148" s="113">
        <f t="shared" si="3"/>
        <v>0</v>
      </c>
      <c r="T148" s="113">
        <f t="shared" si="4"/>
        <v>0</v>
      </c>
      <c r="U148" s="113">
        <f t="shared" si="5"/>
        <v>0</v>
      </c>
      <c r="V148" s="4"/>
      <c r="W148" s="4"/>
      <c r="X148" s="4"/>
      <c r="Y148" s="4"/>
      <c r="Z148" s="4"/>
    </row>
    <row r="149" spans="1:26" ht="14.25" customHeight="1">
      <c r="A149" s="256"/>
      <c r="B149" s="257"/>
      <c r="C149" s="112" t="str">
        <f>IF(OR($B149="ANP",$B149="DAER",$B149="CONSULTORIA DNIT",$B149="PREGÃO ELETRÔNICO",$B149="DMLU",$B149="DMAE",$B149="CEEE",$B149="EPTC",$B149="ORSE",$B149="SEINFRA",$B149="CREA",$B149="CAU",$B149="CEHOP",$B149="SIURB",$B149="DER-PR",$B149="SUDECAP",$B149=Aux.!$F$24,$B149=Aux.!$F$25),VLOOKUP($A149,#REF!,3,FALSE),IF($B149="SICRO EQUIP.",VLOOKUP($A149,#REF!,2,FALSE),IF($B149="CCU",VLOOKUP($A149,#REF!,2,FALSE),IF($B149="MERCADO",VLOOKUP($A149,#REF!,2,FALSE),IF($B149="PLEO",VLOOKUP($A149,#REF!,2,FALSE),IF($B149="SICRO",VLOOKUP($A149,#REF!,2,FALSE),IF($B149="SINAPI",IFERROR((VLOOKUP($A149,#REF!,2,FALSE)),(VLOOKUP($A149,#REF!,2,FALSE))),"-")))))))</f>
        <v>-</v>
      </c>
      <c r="D149" s="95" t="str">
        <f>IF(OR($B149="ANP",$B149="DAER",$B149="CONSULTORIA DNIT",$B149="PREGÃO ELETRÔNICO",$B149="DMLU",$B149="DMAE",$B149="CEEE",$B149="EPTC",$B149="ORSE",$B149="SEINFRA",$B149="CREA",$B149="CAU",$B149="CEHOP",$B149="SIURB",$B149="DER-PR",$B149="SUDECAP",$B149=Aux.!$F$24,$B149=Aux.!$F$25),VLOOKUP($A149,#REF!,4,FALSE),IF($B149="SICRO EQUIP.","H",IF($B149="CCU",VLOOKUP($A149,#REF!,3,FALSE),IF($B149="MERCADO",VLOOKUP($A149,#REF!,10,FALSE),IF($B149="PLEO",VLOOKUP($A149,#REF!,3,FALSE),IF($B149="SICRO",VLOOKUP($A149,#REF!,3,FALSE),IF($B149="SINAPI",IFERROR((VLOOKUP($A149,#REF!,3,FALSE)),(VLOOKUP($A149,#REF!,3,FALSE))),"-")))))))</f>
        <v>-</v>
      </c>
      <c r="E149" s="113" t="str">
        <f>IF(OR($B149="ANP",$B149="DAER",$B149="CONSULTORIA DNIT",$B149="PREGÃO ELETRÔNICO",$B149="DMLU",$B149="DMAE",$B149="CEEE",$B149="EPTC",$B149="ORSE",$B149="SEINFRA",$B149="CREA",$B149="CAU",$B149="CEHOP",$B149="SIURB",$B149="DER-PR",$B149="SUDECAP",$B149=Aux.!$F$24,$B149=Aux.!$F$25),VLOOKUP($A149,#REF!,6,FALSE),IF($B149="CCU",VLOOKUP($A149,#REF!,5,FALSE),IF($B149="MERCADO",VLOOKUP($A149,#REF!,7,FALSE),IF($B149="PLEO",VLOOKUP($A149,#REF!,4,FALSE),IF($B149="SICRO",VLOOKUP($A149,#REF!,5,FALSE),IF($B149="SINAPI",IFERROR((VLOOKUP($A149,#REF!,18,FALSE)),),"-"))))))</f>
        <v>-</v>
      </c>
      <c r="F149" s="113" t="str">
        <f>IF(OR($B149="ANP",$B149="DAER",$B149="CONSULTORIA DNIT",$B149="PREGÃO ELETRÔNICO",$B149="DMLU",$B149="DMAE",$B149="CEEE",$B149="EPTC",$B149="ORSE",$B149="SEINFRA",$B149="CREA",$B149="CAU",$B149="CEHOP",$B149="SIURB",$B149="DER-PR",$B149="SUDECAP",$B149=Aux.!$F$24,$B149=Aux.!$F$25),VLOOKUP($A149,#REF!,7,FALSE),IF($B149="CCU",VLOOKUP($A149,#REF!,6,FALSE),IF($B149="MERCADO",VLOOKUP($A149,#REF!,8,FALSE),IF($B149="PLEO",VLOOKUP($A149,#REF!,4,FALSE),IF($B149="SICRO",VLOOKUP($A149,#REF!,6,FALSE),IF($B149="SINAPI",IFERROR(SUM((VLOOKUP($A149,#REF!,14,FALSE)),VLOOKUP($A149,#REF!,20,FALSE),VLOOKUP($A149,#REF!,22,FALSE)),),"-"))))))</f>
        <v>-</v>
      </c>
      <c r="G149" s="113" t="str">
        <f>IF(OR($B149="ANP",$B149="DAER",$B149="CONSULTORIA DNIT",$B149="PREGÃO ELETRÔNICO",$B149="DMLU",$B149="DMAE",$B149="CEEE",$B149="EPTC",$B149="ORSE",$B149="SEINFRA",$B149="CREA",$B149="CAU",$B149="CEHOP",$B149="SIURB",$B149="DER-PR",$B149="SUDECAP",$B149=Aux.!$F$24,$B149=Aux.!$F$25),VLOOKUP($A149,#REF!,8,FALSE),IF($B149="CCU",VLOOKUP($A149,#REF!,7,FALSE),IF($B149="MERCADO",VLOOKUP($A149,#REF!,9,FALSE),IF($B149="PLEO",VLOOKUP($A149,#REF!,4,FALSE),IF($B149="SICRO",VLOOKUP($A149,#REF!,7,FALSE),IF($B149="SINAPI",IFERROR((VLOOKUP($A149,#REF!,16,FALSE)),(VLOOKUP($A149,#REF!,5,FALSE))),"-"))))))</f>
        <v>-</v>
      </c>
      <c r="H149" s="113" t="str">
        <f>IF(OR($B149="ANP",$B149="DAER",$B149="CONSULTORIA DNIT",$B149="PREGÃO ELETRÔNICO",$B149="DMLU",$B149="DMAE",$B149="CEEE",$B149="EPTC",$B149="ORSE",$B149="SEINFRA",$B149="CREA",$B149="CAU",$B149="CEHOP",$B149="SIURB",$B149="DER-PR",$B149="SUDECAP",$B149=Aux.!$F$24,$B149=Aux.!$F$25),VLOOKUP($A149,#REF!,5,FALSE),IF($B149="CCU",VLOOKUP($A149,#REF!,4,FALSE),IF($B149="MERCADO",VLOOKUP($A149,#REF!,6,FALSE),IF($B149="PLEO",VLOOKUP($A149,#REF!,4,FALSE),IF($B149="SICRO",VLOOKUP($A149,#REF!,4,FALSE),IF($B149="SINAPI",IFERROR((VLOOKUP($A149,#REF!,5,FALSE)),(VLOOKUP($A149,#REF!,5,FALSE))),"-"))))))</f>
        <v>-</v>
      </c>
      <c r="I149" s="114">
        <f>IF($B149="SICRO EQUIP.",VLOOKUP($A149,#REF!,10,FALSE),0)</f>
        <v>0</v>
      </c>
      <c r="J149" s="114">
        <f>IF($B149="SICRO EQUIP.",VLOOKUP($A149,#REF!,11,FALSE),0)</f>
        <v>0</v>
      </c>
      <c r="K149" s="258"/>
      <c r="L149" s="259"/>
      <c r="M149" s="115" t="e">
        <f>VLOOKUP($K149,Reajuste!$A$2:$BW$29,(MATCH($L149,Reajuste!$C$2:$BW$2,0)+2),FALSE)</f>
        <v>#N/A</v>
      </c>
      <c r="N149" s="259"/>
      <c r="O149" s="115" t="e">
        <f>VLOOKUP($K149,Reajuste!$A$2:$CW$29,(MATCH($N149,Reajuste!$C$2:$CW$2,0)+2),FALSE)</f>
        <v>#N/A</v>
      </c>
      <c r="P149" s="113">
        <f t="shared" si="0"/>
        <v>0</v>
      </c>
      <c r="Q149" s="113">
        <f t="shared" si="1"/>
        <v>0</v>
      </c>
      <c r="R149" s="113">
        <f t="shared" si="2"/>
        <v>0</v>
      </c>
      <c r="S149" s="113">
        <f t="shared" si="3"/>
        <v>0</v>
      </c>
      <c r="T149" s="113">
        <f t="shared" si="4"/>
        <v>0</v>
      </c>
      <c r="U149" s="113">
        <f t="shared" si="5"/>
        <v>0</v>
      </c>
      <c r="V149" s="4"/>
      <c r="W149" s="4"/>
      <c r="X149" s="4"/>
      <c r="Y149" s="4"/>
      <c r="Z149" s="4"/>
    </row>
    <row r="150" spans="1:26" ht="14.25" customHeight="1">
      <c r="A150" s="256"/>
      <c r="B150" s="257"/>
      <c r="C150" s="112" t="str">
        <f>IF(OR($B150="ANP",$B150="DAER",$B150="CONSULTORIA DNIT",$B150="PREGÃO ELETRÔNICO",$B150="DMLU",$B150="DMAE",$B150="CEEE",$B150="EPTC",$B150="ORSE",$B150="SEINFRA",$B150="CREA",$B150="CAU",$B150="CEHOP",$B150="SIURB",$B150="DER-PR",$B150="SUDECAP",$B150=Aux.!$F$24,$B150=Aux.!$F$25),VLOOKUP($A150,#REF!,3,FALSE),IF($B150="SICRO EQUIP.",VLOOKUP($A150,#REF!,2,FALSE),IF($B150="CCU",VLOOKUP($A150,#REF!,2,FALSE),IF($B150="MERCADO",VLOOKUP($A150,#REF!,2,FALSE),IF($B150="PLEO",VLOOKUP($A150,#REF!,2,FALSE),IF($B150="SICRO",VLOOKUP($A150,#REF!,2,FALSE),IF($B150="SINAPI",IFERROR((VLOOKUP($A150,#REF!,2,FALSE)),(VLOOKUP($A150,#REF!,2,FALSE))),"-")))))))</f>
        <v>-</v>
      </c>
      <c r="D150" s="95" t="str">
        <f>IF(OR($B150="ANP",$B150="DAER",$B150="CONSULTORIA DNIT",$B150="PREGÃO ELETRÔNICO",$B150="DMLU",$B150="DMAE",$B150="CEEE",$B150="EPTC",$B150="ORSE",$B150="SEINFRA",$B150="CREA",$B150="CAU",$B150="CEHOP",$B150="SIURB",$B150="DER-PR",$B150="SUDECAP",$B150=Aux.!$F$24,$B150=Aux.!$F$25),VLOOKUP($A150,#REF!,4,FALSE),IF($B150="SICRO EQUIP.","H",IF($B150="CCU",VLOOKUP($A150,#REF!,3,FALSE),IF($B150="MERCADO",VLOOKUP($A150,#REF!,10,FALSE),IF($B150="PLEO",VLOOKUP($A150,#REF!,3,FALSE),IF($B150="SICRO",VLOOKUP($A150,#REF!,3,FALSE),IF($B150="SINAPI",IFERROR((VLOOKUP($A150,#REF!,3,FALSE)),(VLOOKUP($A150,#REF!,3,FALSE))),"-")))))))</f>
        <v>-</v>
      </c>
      <c r="E150" s="113" t="str">
        <f>IF(OR($B150="ANP",$B150="DAER",$B150="CONSULTORIA DNIT",$B150="PREGÃO ELETRÔNICO",$B150="DMLU",$B150="DMAE",$B150="CEEE",$B150="EPTC",$B150="ORSE",$B150="SEINFRA",$B150="CREA",$B150="CAU",$B150="CEHOP",$B150="SIURB",$B150="DER-PR",$B150="SUDECAP",$B150=Aux.!$F$24,$B150=Aux.!$F$25),VLOOKUP($A150,#REF!,6,FALSE),IF($B150="CCU",VLOOKUP($A150,#REF!,5,FALSE),IF($B150="MERCADO",VLOOKUP($A150,#REF!,7,FALSE),IF($B150="PLEO",VLOOKUP($A150,#REF!,4,FALSE),IF($B150="SICRO",VLOOKUP($A150,#REF!,5,FALSE),IF($B150="SINAPI",IFERROR((VLOOKUP($A150,#REF!,18,FALSE)),),"-"))))))</f>
        <v>-</v>
      </c>
      <c r="F150" s="113" t="str">
        <f>IF(OR($B150="ANP",$B150="DAER",$B150="CONSULTORIA DNIT",$B150="PREGÃO ELETRÔNICO",$B150="DMLU",$B150="DMAE",$B150="CEEE",$B150="EPTC",$B150="ORSE",$B150="SEINFRA",$B150="CREA",$B150="CAU",$B150="CEHOP",$B150="SIURB",$B150="DER-PR",$B150="SUDECAP",$B150=Aux.!$F$24,$B150=Aux.!$F$25),VLOOKUP($A150,#REF!,7,FALSE),IF($B150="CCU",VLOOKUP($A150,#REF!,6,FALSE),IF($B150="MERCADO",VLOOKUP($A150,#REF!,8,FALSE),IF($B150="PLEO",VLOOKUP($A150,#REF!,4,FALSE),IF($B150="SICRO",VLOOKUP($A150,#REF!,6,FALSE),IF($B150="SINAPI",IFERROR(SUM((VLOOKUP($A150,#REF!,14,FALSE)),VLOOKUP($A150,#REF!,20,FALSE),VLOOKUP($A150,#REF!,22,FALSE)),),"-"))))))</f>
        <v>-</v>
      </c>
      <c r="G150" s="113" t="str">
        <f>IF(OR($B150="ANP",$B150="DAER",$B150="CONSULTORIA DNIT",$B150="PREGÃO ELETRÔNICO",$B150="DMLU",$B150="DMAE",$B150="CEEE",$B150="EPTC",$B150="ORSE",$B150="SEINFRA",$B150="CREA",$B150="CAU",$B150="CEHOP",$B150="SIURB",$B150="DER-PR",$B150="SUDECAP",$B150=Aux.!$F$24,$B150=Aux.!$F$25),VLOOKUP($A150,#REF!,8,FALSE),IF($B150="CCU",VLOOKUP($A150,#REF!,7,FALSE),IF($B150="MERCADO",VLOOKUP($A150,#REF!,9,FALSE),IF($B150="PLEO",VLOOKUP($A150,#REF!,4,FALSE),IF($B150="SICRO",VLOOKUP($A150,#REF!,7,FALSE),IF($B150="SINAPI",IFERROR((VLOOKUP($A150,#REF!,16,FALSE)),(VLOOKUP($A150,#REF!,5,FALSE))),"-"))))))</f>
        <v>-</v>
      </c>
      <c r="H150" s="113" t="str">
        <f>IF(OR($B150="ANP",$B150="DAER",$B150="CONSULTORIA DNIT",$B150="PREGÃO ELETRÔNICO",$B150="DMLU",$B150="DMAE",$B150="CEEE",$B150="EPTC",$B150="ORSE",$B150="SEINFRA",$B150="CREA",$B150="CAU",$B150="CEHOP",$B150="SIURB",$B150="DER-PR",$B150="SUDECAP",$B150=Aux.!$F$24,$B150=Aux.!$F$25),VLOOKUP($A150,#REF!,5,FALSE),IF($B150="CCU",VLOOKUP($A150,#REF!,4,FALSE),IF($B150="MERCADO",VLOOKUP($A150,#REF!,6,FALSE),IF($B150="PLEO",VLOOKUP($A150,#REF!,4,FALSE),IF($B150="SICRO",VLOOKUP($A150,#REF!,4,FALSE),IF($B150="SINAPI",IFERROR((VLOOKUP($A150,#REF!,5,FALSE)),(VLOOKUP($A150,#REF!,5,FALSE))),"-"))))))</f>
        <v>-</v>
      </c>
      <c r="I150" s="114">
        <f>IF($B150="SICRO EQUIP.",VLOOKUP($A150,#REF!,10,FALSE),0)</f>
        <v>0</v>
      </c>
      <c r="J150" s="114">
        <f>IF($B150="SICRO EQUIP.",VLOOKUP($A150,#REF!,11,FALSE),0)</f>
        <v>0</v>
      </c>
      <c r="K150" s="258"/>
      <c r="L150" s="259"/>
      <c r="M150" s="115" t="e">
        <f>VLOOKUP($K150,Reajuste!$A$2:$BW$29,(MATCH($L150,Reajuste!$C$2:$BW$2,0)+2),FALSE)</f>
        <v>#N/A</v>
      </c>
      <c r="N150" s="259"/>
      <c r="O150" s="115" t="e">
        <f>VLOOKUP($K150,Reajuste!$A$2:$CW$29,(MATCH($N150,Reajuste!$C$2:$CW$2,0)+2),FALSE)</f>
        <v>#N/A</v>
      </c>
      <c r="P150" s="113">
        <f t="shared" si="0"/>
        <v>0</v>
      </c>
      <c r="Q150" s="113">
        <f t="shared" si="1"/>
        <v>0</v>
      </c>
      <c r="R150" s="113">
        <f t="shared" si="2"/>
        <v>0</v>
      </c>
      <c r="S150" s="113">
        <f t="shared" si="3"/>
        <v>0</v>
      </c>
      <c r="T150" s="113">
        <f t="shared" si="4"/>
        <v>0</v>
      </c>
      <c r="U150" s="113">
        <f t="shared" si="5"/>
        <v>0</v>
      </c>
      <c r="V150" s="4"/>
      <c r="W150" s="4"/>
      <c r="X150" s="4"/>
      <c r="Y150" s="4"/>
      <c r="Z150" s="4"/>
    </row>
    <row r="151" spans="1:26" ht="14.25" customHeight="1">
      <c r="A151" s="256"/>
      <c r="B151" s="257"/>
      <c r="C151" s="112" t="str">
        <f>IF(OR($B151="ANP",$B151="DAER",$B151="CONSULTORIA DNIT",$B151="PREGÃO ELETRÔNICO",$B151="DMLU",$B151="DMAE",$B151="CEEE",$B151="EPTC",$B151="ORSE",$B151="SEINFRA",$B151="CREA",$B151="CAU",$B151="CEHOP",$B151="SIURB",$B151="DER-PR",$B151="SUDECAP",$B151=Aux.!$F$24,$B151=Aux.!$F$25),VLOOKUP($A151,#REF!,3,FALSE),IF($B151="SICRO EQUIP.",VLOOKUP($A151,#REF!,2,FALSE),IF($B151="CCU",VLOOKUP($A151,#REF!,2,FALSE),IF($B151="MERCADO",VLOOKUP($A151,#REF!,2,FALSE),IF($B151="PLEO",VLOOKUP($A151,#REF!,2,FALSE),IF($B151="SICRO",VLOOKUP($A151,#REF!,2,FALSE),IF($B151="SINAPI",IFERROR((VLOOKUP($A151,#REF!,2,FALSE)),(VLOOKUP($A151,#REF!,2,FALSE))),"-")))))))</f>
        <v>-</v>
      </c>
      <c r="D151" s="95" t="str">
        <f>IF(OR($B151="ANP",$B151="DAER",$B151="CONSULTORIA DNIT",$B151="PREGÃO ELETRÔNICO",$B151="DMLU",$B151="DMAE",$B151="CEEE",$B151="EPTC",$B151="ORSE",$B151="SEINFRA",$B151="CREA",$B151="CAU",$B151="CEHOP",$B151="SIURB",$B151="DER-PR",$B151="SUDECAP",$B151=Aux.!$F$24,$B151=Aux.!$F$25),VLOOKUP($A151,#REF!,4,FALSE),IF($B151="SICRO EQUIP.","H",IF($B151="CCU",VLOOKUP($A151,#REF!,3,FALSE),IF($B151="MERCADO",VLOOKUP($A151,#REF!,10,FALSE),IF($B151="PLEO",VLOOKUP($A151,#REF!,3,FALSE),IF($B151="SICRO",VLOOKUP($A151,#REF!,3,FALSE),IF($B151="SINAPI",IFERROR((VLOOKUP($A151,#REF!,3,FALSE)),(VLOOKUP($A151,#REF!,3,FALSE))),"-")))))))</f>
        <v>-</v>
      </c>
      <c r="E151" s="113" t="str">
        <f>IF(OR($B151="ANP",$B151="DAER",$B151="CONSULTORIA DNIT",$B151="PREGÃO ELETRÔNICO",$B151="DMLU",$B151="DMAE",$B151="CEEE",$B151="EPTC",$B151="ORSE",$B151="SEINFRA",$B151="CREA",$B151="CAU",$B151="CEHOP",$B151="SIURB",$B151="DER-PR",$B151="SUDECAP",$B151=Aux.!$F$24,$B151=Aux.!$F$25),VLOOKUP($A151,#REF!,6,FALSE),IF($B151="CCU",VLOOKUP($A151,#REF!,5,FALSE),IF($B151="MERCADO",VLOOKUP($A151,#REF!,7,FALSE),IF($B151="PLEO",VLOOKUP($A151,#REF!,4,FALSE),IF($B151="SICRO",VLOOKUP($A151,#REF!,5,FALSE),IF($B151="SINAPI",IFERROR((VLOOKUP($A151,#REF!,18,FALSE)),),"-"))))))</f>
        <v>-</v>
      </c>
      <c r="F151" s="113" t="str">
        <f>IF(OR($B151="ANP",$B151="DAER",$B151="CONSULTORIA DNIT",$B151="PREGÃO ELETRÔNICO",$B151="DMLU",$B151="DMAE",$B151="CEEE",$B151="EPTC",$B151="ORSE",$B151="SEINFRA",$B151="CREA",$B151="CAU",$B151="CEHOP",$B151="SIURB",$B151="DER-PR",$B151="SUDECAP",$B151=Aux.!$F$24,$B151=Aux.!$F$25),VLOOKUP($A151,#REF!,7,FALSE),IF($B151="CCU",VLOOKUP($A151,#REF!,6,FALSE),IF($B151="MERCADO",VLOOKUP($A151,#REF!,8,FALSE),IF($B151="PLEO",VLOOKUP($A151,#REF!,4,FALSE),IF($B151="SICRO",VLOOKUP($A151,#REF!,6,FALSE),IF($B151="SINAPI",IFERROR(SUM((VLOOKUP($A151,#REF!,14,FALSE)),VLOOKUP($A151,#REF!,20,FALSE),VLOOKUP($A151,#REF!,22,FALSE)),),"-"))))))</f>
        <v>-</v>
      </c>
      <c r="G151" s="113" t="str">
        <f>IF(OR($B151="ANP",$B151="DAER",$B151="CONSULTORIA DNIT",$B151="PREGÃO ELETRÔNICO",$B151="DMLU",$B151="DMAE",$B151="CEEE",$B151="EPTC",$B151="ORSE",$B151="SEINFRA",$B151="CREA",$B151="CAU",$B151="CEHOP",$B151="SIURB",$B151="DER-PR",$B151="SUDECAP",$B151=Aux.!$F$24,$B151=Aux.!$F$25),VLOOKUP($A151,#REF!,8,FALSE),IF($B151="CCU",VLOOKUP($A151,#REF!,7,FALSE),IF($B151="MERCADO",VLOOKUP($A151,#REF!,9,FALSE),IF($B151="PLEO",VLOOKUP($A151,#REF!,4,FALSE),IF($B151="SICRO",VLOOKUP($A151,#REF!,7,FALSE),IF($B151="SINAPI",IFERROR((VLOOKUP($A151,#REF!,16,FALSE)),(VLOOKUP($A151,#REF!,5,FALSE))),"-"))))))</f>
        <v>-</v>
      </c>
      <c r="H151" s="113" t="str">
        <f>IF(OR($B151="ANP",$B151="DAER",$B151="CONSULTORIA DNIT",$B151="PREGÃO ELETRÔNICO",$B151="DMLU",$B151="DMAE",$B151="CEEE",$B151="EPTC",$B151="ORSE",$B151="SEINFRA",$B151="CREA",$B151="CAU",$B151="CEHOP",$B151="SIURB",$B151="DER-PR",$B151="SUDECAP",$B151=Aux.!$F$24,$B151=Aux.!$F$25),VLOOKUP($A151,#REF!,5,FALSE),IF($B151="CCU",VLOOKUP($A151,#REF!,4,FALSE),IF($B151="MERCADO",VLOOKUP($A151,#REF!,6,FALSE),IF($B151="PLEO",VLOOKUP($A151,#REF!,4,FALSE),IF($B151="SICRO",VLOOKUP($A151,#REF!,4,FALSE),IF($B151="SINAPI",IFERROR((VLOOKUP($A151,#REF!,5,FALSE)),(VLOOKUP($A151,#REF!,5,FALSE))),"-"))))))</f>
        <v>-</v>
      </c>
      <c r="I151" s="114">
        <f>IF($B151="SICRO EQUIP.",VLOOKUP($A151,#REF!,10,FALSE),0)</f>
        <v>0</v>
      </c>
      <c r="J151" s="114">
        <f>IF($B151="SICRO EQUIP.",VLOOKUP($A151,#REF!,11,FALSE),0)</f>
        <v>0</v>
      </c>
      <c r="K151" s="258"/>
      <c r="L151" s="259"/>
      <c r="M151" s="115" t="e">
        <f>VLOOKUP($K151,Reajuste!$A$2:$BW$29,(MATCH($L151,Reajuste!$C$2:$BW$2,0)+2),FALSE)</f>
        <v>#N/A</v>
      </c>
      <c r="N151" s="259"/>
      <c r="O151" s="115" t="e">
        <f>VLOOKUP($K151,Reajuste!$A$2:$CW$29,(MATCH($N151,Reajuste!$C$2:$CW$2,0)+2),FALSE)</f>
        <v>#N/A</v>
      </c>
      <c r="P151" s="113">
        <f t="shared" si="0"/>
        <v>0</v>
      </c>
      <c r="Q151" s="113">
        <f t="shared" si="1"/>
        <v>0</v>
      </c>
      <c r="R151" s="113">
        <f t="shared" si="2"/>
        <v>0</v>
      </c>
      <c r="S151" s="113">
        <f t="shared" si="3"/>
        <v>0</v>
      </c>
      <c r="T151" s="113">
        <f t="shared" si="4"/>
        <v>0</v>
      </c>
      <c r="U151" s="113">
        <f t="shared" si="5"/>
        <v>0</v>
      </c>
      <c r="V151" s="4"/>
      <c r="W151" s="4"/>
      <c r="X151" s="4"/>
      <c r="Y151" s="4"/>
      <c r="Z151" s="4"/>
    </row>
    <row r="152" spans="1:26" ht="14.25" customHeight="1">
      <c r="A152" s="256"/>
      <c r="B152" s="257"/>
      <c r="C152" s="112" t="str">
        <f>IF(OR($B152="ANP",$B152="DAER",$B152="CONSULTORIA DNIT",$B152="PREGÃO ELETRÔNICO",$B152="DMLU",$B152="DMAE",$B152="CEEE",$B152="EPTC",$B152="ORSE",$B152="SEINFRA",$B152="CREA",$B152="CAU",$B152="CEHOP",$B152="SIURB",$B152="DER-PR",$B152="SUDECAP",$B152=Aux.!$F$24,$B152=Aux.!$F$25),VLOOKUP($A152,#REF!,3,FALSE),IF($B152="SICRO EQUIP.",VLOOKUP($A152,#REF!,2,FALSE),IF($B152="CCU",VLOOKUP($A152,#REF!,2,FALSE),IF($B152="MERCADO",VLOOKUP($A152,#REF!,2,FALSE),IF($B152="PLEO",VLOOKUP($A152,#REF!,2,FALSE),IF($B152="SICRO",VLOOKUP($A152,#REF!,2,FALSE),IF($B152="SINAPI",IFERROR((VLOOKUP($A152,#REF!,2,FALSE)),(VLOOKUP($A152,#REF!,2,FALSE))),"-")))))))</f>
        <v>-</v>
      </c>
      <c r="D152" s="95" t="str">
        <f>IF(OR($B152="ANP",$B152="DAER",$B152="CONSULTORIA DNIT",$B152="PREGÃO ELETRÔNICO",$B152="DMLU",$B152="DMAE",$B152="CEEE",$B152="EPTC",$B152="ORSE",$B152="SEINFRA",$B152="CREA",$B152="CAU",$B152="CEHOP",$B152="SIURB",$B152="DER-PR",$B152="SUDECAP",$B152=Aux.!$F$24,$B152=Aux.!$F$25),VLOOKUP($A152,#REF!,4,FALSE),IF($B152="SICRO EQUIP.","H",IF($B152="CCU",VLOOKUP($A152,#REF!,3,FALSE),IF($B152="MERCADO",VLOOKUP($A152,#REF!,10,FALSE),IF($B152="PLEO",VLOOKUP($A152,#REF!,3,FALSE),IF($B152="SICRO",VLOOKUP($A152,#REF!,3,FALSE),IF($B152="SINAPI",IFERROR((VLOOKUP($A152,#REF!,3,FALSE)),(VLOOKUP($A152,#REF!,3,FALSE))),"-")))))))</f>
        <v>-</v>
      </c>
      <c r="E152" s="113" t="str">
        <f>IF(OR($B152="ANP",$B152="DAER",$B152="CONSULTORIA DNIT",$B152="PREGÃO ELETRÔNICO",$B152="DMLU",$B152="DMAE",$B152="CEEE",$B152="EPTC",$B152="ORSE",$B152="SEINFRA",$B152="CREA",$B152="CAU",$B152="CEHOP",$B152="SIURB",$B152="DER-PR",$B152="SUDECAP",$B152=Aux.!$F$24,$B152=Aux.!$F$25),VLOOKUP($A152,#REF!,6,FALSE),IF($B152="CCU",VLOOKUP($A152,#REF!,5,FALSE),IF($B152="MERCADO",VLOOKUP($A152,#REF!,7,FALSE),IF($B152="PLEO",VLOOKUP($A152,#REF!,4,FALSE),IF($B152="SICRO",VLOOKUP($A152,#REF!,5,FALSE),IF($B152="SINAPI",IFERROR((VLOOKUP($A152,#REF!,18,FALSE)),),"-"))))))</f>
        <v>-</v>
      </c>
      <c r="F152" s="113" t="str">
        <f>IF(OR($B152="ANP",$B152="DAER",$B152="CONSULTORIA DNIT",$B152="PREGÃO ELETRÔNICO",$B152="DMLU",$B152="DMAE",$B152="CEEE",$B152="EPTC",$B152="ORSE",$B152="SEINFRA",$B152="CREA",$B152="CAU",$B152="CEHOP",$B152="SIURB",$B152="DER-PR",$B152="SUDECAP",$B152=Aux.!$F$24,$B152=Aux.!$F$25),VLOOKUP($A152,#REF!,7,FALSE),IF($B152="CCU",VLOOKUP($A152,#REF!,6,FALSE),IF($B152="MERCADO",VLOOKUP($A152,#REF!,8,FALSE),IF($B152="PLEO",VLOOKUP($A152,#REF!,4,FALSE),IF($B152="SICRO",VLOOKUP($A152,#REF!,6,FALSE),IF($B152="SINAPI",IFERROR(SUM((VLOOKUP($A152,#REF!,14,FALSE)),VLOOKUP($A152,#REF!,20,FALSE),VLOOKUP($A152,#REF!,22,FALSE)),),"-"))))))</f>
        <v>-</v>
      </c>
      <c r="G152" s="113" t="str">
        <f>IF(OR($B152="ANP",$B152="DAER",$B152="CONSULTORIA DNIT",$B152="PREGÃO ELETRÔNICO",$B152="DMLU",$B152="DMAE",$B152="CEEE",$B152="EPTC",$B152="ORSE",$B152="SEINFRA",$B152="CREA",$B152="CAU",$B152="CEHOP",$B152="SIURB",$B152="DER-PR",$B152="SUDECAP",$B152=Aux.!$F$24,$B152=Aux.!$F$25),VLOOKUP($A152,#REF!,8,FALSE),IF($B152="CCU",VLOOKUP($A152,#REF!,7,FALSE),IF($B152="MERCADO",VLOOKUP($A152,#REF!,9,FALSE),IF($B152="PLEO",VLOOKUP($A152,#REF!,4,FALSE),IF($B152="SICRO",VLOOKUP($A152,#REF!,7,FALSE),IF($B152="SINAPI",IFERROR((VLOOKUP($A152,#REF!,16,FALSE)),(VLOOKUP($A152,#REF!,5,FALSE))),"-"))))))</f>
        <v>-</v>
      </c>
      <c r="H152" s="113" t="str">
        <f>IF(OR($B152="ANP",$B152="DAER",$B152="CONSULTORIA DNIT",$B152="PREGÃO ELETRÔNICO",$B152="DMLU",$B152="DMAE",$B152="CEEE",$B152="EPTC",$B152="ORSE",$B152="SEINFRA",$B152="CREA",$B152="CAU",$B152="CEHOP",$B152="SIURB",$B152="DER-PR",$B152="SUDECAP",$B152=Aux.!$F$24,$B152=Aux.!$F$25),VLOOKUP($A152,#REF!,5,FALSE),IF($B152="CCU",VLOOKUP($A152,#REF!,4,FALSE),IF($B152="MERCADO",VLOOKUP($A152,#REF!,6,FALSE),IF($B152="PLEO",VLOOKUP($A152,#REF!,4,FALSE),IF($B152="SICRO",VLOOKUP($A152,#REF!,4,FALSE),IF($B152="SINAPI",IFERROR((VLOOKUP($A152,#REF!,5,FALSE)),(VLOOKUP($A152,#REF!,5,FALSE))),"-"))))))</f>
        <v>-</v>
      </c>
      <c r="I152" s="114">
        <f>IF($B152="SICRO EQUIP.",VLOOKUP($A152,#REF!,10,FALSE),0)</f>
        <v>0</v>
      </c>
      <c r="J152" s="114">
        <f>IF($B152="SICRO EQUIP.",VLOOKUP($A152,#REF!,11,FALSE),0)</f>
        <v>0</v>
      </c>
      <c r="K152" s="258"/>
      <c r="L152" s="259"/>
      <c r="M152" s="115" t="e">
        <f>VLOOKUP($K152,Reajuste!$A$2:$BW$29,(MATCH($L152,Reajuste!$C$2:$BW$2,0)+2),FALSE)</f>
        <v>#N/A</v>
      </c>
      <c r="N152" s="259"/>
      <c r="O152" s="115" t="e">
        <f>VLOOKUP($K152,Reajuste!$A$2:$CW$29,(MATCH($N152,Reajuste!$C$2:$CW$2,0)+2),FALSE)</f>
        <v>#N/A</v>
      </c>
      <c r="P152" s="113">
        <f t="shared" si="0"/>
        <v>0</v>
      </c>
      <c r="Q152" s="113">
        <f t="shared" si="1"/>
        <v>0</v>
      </c>
      <c r="R152" s="113">
        <f t="shared" si="2"/>
        <v>0</v>
      </c>
      <c r="S152" s="113">
        <f t="shared" si="3"/>
        <v>0</v>
      </c>
      <c r="T152" s="113">
        <f t="shared" si="4"/>
        <v>0</v>
      </c>
      <c r="U152" s="113">
        <f t="shared" si="5"/>
        <v>0</v>
      </c>
      <c r="V152" s="4"/>
      <c r="W152" s="4"/>
      <c r="X152" s="4"/>
      <c r="Y152" s="4"/>
      <c r="Z152" s="4"/>
    </row>
    <row r="153" spans="1:26" ht="14.25" customHeight="1">
      <c r="A153" s="256"/>
      <c r="B153" s="257"/>
      <c r="C153" s="112" t="str">
        <f>IF(OR($B153="ANP",$B153="DAER",$B153="CONSULTORIA DNIT",$B153="PREGÃO ELETRÔNICO",$B153="DMLU",$B153="DMAE",$B153="CEEE",$B153="EPTC",$B153="ORSE",$B153="SEINFRA",$B153="CREA",$B153="CAU",$B153="CEHOP",$B153="SIURB",$B153="DER-PR",$B153="SUDECAP",$B153=Aux.!$F$24,$B153=Aux.!$F$25),VLOOKUP($A153,#REF!,3,FALSE),IF($B153="SICRO EQUIP.",VLOOKUP($A153,#REF!,2,FALSE),IF($B153="CCU",VLOOKUP($A153,#REF!,2,FALSE),IF($B153="MERCADO",VLOOKUP($A153,#REF!,2,FALSE),IF($B153="PLEO",VLOOKUP($A153,#REF!,2,FALSE),IF($B153="SICRO",VLOOKUP($A153,#REF!,2,FALSE),IF($B153="SINAPI",IFERROR((VLOOKUP($A153,#REF!,2,FALSE)),(VLOOKUP($A153,#REF!,2,FALSE))),"-")))))))</f>
        <v>-</v>
      </c>
      <c r="D153" s="95" t="str">
        <f>IF(OR($B153="ANP",$B153="DAER",$B153="CONSULTORIA DNIT",$B153="PREGÃO ELETRÔNICO",$B153="DMLU",$B153="DMAE",$B153="CEEE",$B153="EPTC",$B153="ORSE",$B153="SEINFRA",$B153="CREA",$B153="CAU",$B153="CEHOP",$B153="SIURB",$B153="DER-PR",$B153="SUDECAP",$B153=Aux.!$F$24,$B153=Aux.!$F$25),VLOOKUP($A153,#REF!,4,FALSE),IF($B153="SICRO EQUIP.","H",IF($B153="CCU",VLOOKUP($A153,#REF!,3,FALSE),IF($B153="MERCADO",VLOOKUP($A153,#REF!,10,FALSE),IF($B153="PLEO",VLOOKUP($A153,#REF!,3,FALSE),IF($B153="SICRO",VLOOKUP($A153,#REF!,3,FALSE),IF($B153="SINAPI",IFERROR((VLOOKUP($A153,#REF!,3,FALSE)),(VLOOKUP($A153,#REF!,3,FALSE))),"-")))))))</f>
        <v>-</v>
      </c>
      <c r="E153" s="113" t="str">
        <f>IF(OR($B153="ANP",$B153="DAER",$B153="CONSULTORIA DNIT",$B153="PREGÃO ELETRÔNICO",$B153="DMLU",$B153="DMAE",$B153="CEEE",$B153="EPTC",$B153="ORSE",$B153="SEINFRA",$B153="CREA",$B153="CAU",$B153="CEHOP",$B153="SIURB",$B153="DER-PR",$B153="SUDECAP",$B153=Aux.!$F$24,$B153=Aux.!$F$25),VLOOKUP($A153,#REF!,6,FALSE),IF($B153="CCU",VLOOKUP($A153,#REF!,5,FALSE),IF($B153="MERCADO",VLOOKUP($A153,#REF!,7,FALSE),IF($B153="PLEO",VLOOKUP($A153,#REF!,4,FALSE),IF($B153="SICRO",VLOOKUP($A153,#REF!,5,FALSE),IF($B153="SINAPI",IFERROR((VLOOKUP($A153,#REF!,18,FALSE)),),"-"))))))</f>
        <v>-</v>
      </c>
      <c r="F153" s="113" t="str">
        <f>IF(OR($B153="ANP",$B153="DAER",$B153="CONSULTORIA DNIT",$B153="PREGÃO ELETRÔNICO",$B153="DMLU",$B153="DMAE",$B153="CEEE",$B153="EPTC",$B153="ORSE",$B153="SEINFRA",$B153="CREA",$B153="CAU",$B153="CEHOP",$B153="SIURB",$B153="DER-PR",$B153="SUDECAP",$B153=Aux.!$F$24,$B153=Aux.!$F$25),VLOOKUP($A153,#REF!,7,FALSE),IF($B153="CCU",VLOOKUP($A153,#REF!,6,FALSE),IF($B153="MERCADO",VLOOKUP($A153,#REF!,8,FALSE),IF($B153="PLEO",VLOOKUP($A153,#REF!,4,FALSE),IF($B153="SICRO",VLOOKUP($A153,#REF!,6,FALSE),IF($B153="SINAPI",IFERROR(SUM((VLOOKUP($A153,#REF!,14,FALSE)),VLOOKUP($A153,#REF!,20,FALSE),VLOOKUP($A153,#REF!,22,FALSE)),),"-"))))))</f>
        <v>-</v>
      </c>
      <c r="G153" s="113" t="str">
        <f>IF(OR($B153="ANP",$B153="DAER",$B153="CONSULTORIA DNIT",$B153="PREGÃO ELETRÔNICO",$B153="DMLU",$B153="DMAE",$B153="CEEE",$B153="EPTC",$B153="ORSE",$B153="SEINFRA",$B153="CREA",$B153="CAU",$B153="CEHOP",$B153="SIURB",$B153="DER-PR",$B153="SUDECAP",$B153=Aux.!$F$24,$B153=Aux.!$F$25),VLOOKUP($A153,#REF!,8,FALSE),IF($B153="CCU",VLOOKUP($A153,#REF!,7,FALSE),IF($B153="MERCADO",VLOOKUP($A153,#REF!,9,FALSE),IF($B153="PLEO",VLOOKUP($A153,#REF!,4,FALSE),IF($B153="SICRO",VLOOKUP($A153,#REF!,7,FALSE),IF($B153="SINAPI",IFERROR((VLOOKUP($A153,#REF!,16,FALSE)),(VLOOKUP($A153,#REF!,5,FALSE))),"-"))))))</f>
        <v>-</v>
      </c>
      <c r="H153" s="113" t="str">
        <f>IF(OR($B153="ANP",$B153="DAER",$B153="CONSULTORIA DNIT",$B153="PREGÃO ELETRÔNICO",$B153="DMLU",$B153="DMAE",$B153="CEEE",$B153="EPTC",$B153="ORSE",$B153="SEINFRA",$B153="CREA",$B153="CAU",$B153="CEHOP",$B153="SIURB",$B153="DER-PR",$B153="SUDECAP",$B153=Aux.!$F$24,$B153=Aux.!$F$25),VLOOKUP($A153,#REF!,5,FALSE),IF($B153="CCU",VLOOKUP($A153,#REF!,4,FALSE),IF($B153="MERCADO",VLOOKUP($A153,#REF!,6,FALSE),IF($B153="PLEO",VLOOKUP($A153,#REF!,4,FALSE),IF($B153="SICRO",VLOOKUP($A153,#REF!,4,FALSE),IF($B153="SINAPI",IFERROR((VLOOKUP($A153,#REF!,5,FALSE)),(VLOOKUP($A153,#REF!,5,FALSE))),"-"))))))</f>
        <v>-</v>
      </c>
      <c r="I153" s="114">
        <f>IF($B153="SICRO EQUIP.",VLOOKUP($A153,#REF!,10,FALSE),0)</f>
        <v>0</v>
      </c>
      <c r="J153" s="114">
        <f>IF($B153="SICRO EQUIP.",VLOOKUP($A153,#REF!,11,FALSE),0)</f>
        <v>0</v>
      </c>
      <c r="K153" s="258"/>
      <c r="L153" s="259"/>
      <c r="M153" s="115" t="e">
        <f>VLOOKUP($K153,Reajuste!$A$2:$BW$29,(MATCH($L153,Reajuste!$C$2:$BW$2,0)+2),FALSE)</f>
        <v>#N/A</v>
      </c>
      <c r="N153" s="259"/>
      <c r="O153" s="115" t="e">
        <f>VLOOKUP($K153,Reajuste!$A$2:$CW$29,(MATCH($N153,Reajuste!$C$2:$CW$2,0)+2),FALSE)</f>
        <v>#N/A</v>
      </c>
      <c r="P153" s="113">
        <f t="shared" si="0"/>
        <v>0</v>
      </c>
      <c r="Q153" s="113">
        <f t="shared" si="1"/>
        <v>0</v>
      </c>
      <c r="R153" s="113">
        <f t="shared" si="2"/>
        <v>0</v>
      </c>
      <c r="S153" s="113">
        <f t="shared" si="3"/>
        <v>0</v>
      </c>
      <c r="T153" s="113">
        <f t="shared" si="4"/>
        <v>0</v>
      </c>
      <c r="U153" s="113">
        <f t="shared" si="5"/>
        <v>0</v>
      </c>
      <c r="V153" s="4"/>
      <c r="W153" s="4"/>
      <c r="X153" s="4"/>
      <c r="Y153" s="4"/>
      <c r="Z153" s="4"/>
    </row>
    <row r="154" spans="1:26" ht="14.25" customHeight="1">
      <c r="A154" s="256"/>
      <c r="B154" s="257"/>
      <c r="C154" s="112" t="str">
        <f>IF(OR($B154="ANP",$B154="DAER",$B154="CONSULTORIA DNIT",$B154="PREGÃO ELETRÔNICO",$B154="DMLU",$B154="DMAE",$B154="CEEE",$B154="EPTC",$B154="ORSE",$B154="SEINFRA",$B154="CREA",$B154="CAU",$B154="CEHOP",$B154="SIURB",$B154="DER-PR",$B154="SUDECAP",$B154=Aux.!$F$24,$B154=Aux.!$F$25),VLOOKUP($A154,#REF!,3,FALSE),IF($B154="SICRO EQUIP.",VLOOKUP($A154,#REF!,2,FALSE),IF($B154="CCU",VLOOKUP($A154,#REF!,2,FALSE),IF($B154="MERCADO",VLOOKUP($A154,#REF!,2,FALSE),IF($B154="PLEO",VLOOKUP($A154,#REF!,2,FALSE),IF($B154="SICRO",VLOOKUP($A154,#REF!,2,FALSE),IF($B154="SINAPI",IFERROR((VLOOKUP($A154,#REF!,2,FALSE)),(VLOOKUP($A154,#REF!,2,FALSE))),"-")))))))</f>
        <v>-</v>
      </c>
      <c r="D154" s="95" t="str">
        <f>IF(OR($B154="ANP",$B154="DAER",$B154="CONSULTORIA DNIT",$B154="PREGÃO ELETRÔNICO",$B154="DMLU",$B154="DMAE",$B154="CEEE",$B154="EPTC",$B154="ORSE",$B154="SEINFRA",$B154="CREA",$B154="CAU",$B154="CEHOP",$B154="SIURB",$B154="DER-PR",$B154="SUDECAP",$B154=Aux.!$F$24,$B154=Aux.!$F$25),VLOOKUP($A154,#REF!,4,FALSE),IF($B154="SICRO EQUIP.","H",IF($B154="CCU",VLOOKUP($A154,#REF!,3,FALSE),IF($B154="MERCADO",VLOOKUP($A154,#REF!,10,FALSE),IF($B154="PLEO",VLOOKUP($A154,#REF!,3,FALSE),IF($B154="SICRO",VLOOKUP($A154,#REF!,3,FALSE),IF($B154="SINAPI",IFERROR((VLOOKUP($A154,#REF!,3,FALSE)),(VLOOKUP($A154,#REF!,3,FALSE))),"-")))))))</f>
        <v>-</v>
      </c>
      <c r="E154" s="113" t="str">
        <f>IF(OR($B154="ANP",$B154="DAER",$B154="CONSULTORIA DNIT",$B154="PREGÃO ELETRÔNICO",$B154="DMLU",$B154="DMAE",$B154="CEEE",$B154="EPTC",$B154="ORSE",$B154="SEINFRA",$B154="CREA",$B154="CAU",$B154="CEHOP",$B154="SIURB",$B154="DER-PR",$B154="SUDECAP",$B154=Aux.!$F$24,$B154=Aux.!$F$25),VLOOKUP($A154,#REF!,6,FALSE),IF($B154="CCU",VLOOKUP($A154,#REF!,5,FALSE),IF($B154="MERCADO",VLOOKUP($A154,#REF!,7,FALSE),IF($B154="PLEO",VLOOKUP($A154,#REF!,4,FALSE),IF($B154="SICRO",VLOOKUP($A154,#REF!,5,FALSE),IF($B154="SINAPI",IFERROR((VLOOKUP($A154,#REF!,18,FALSE)),),"-"))))))</f>
        <v>-</v>
      </c>
      <c r="F154" s="113" t="str">
        <f>IF(OR($B154="ANP",$B154="DAER",$B154="CONSULTORIA DNIT",$B154="PREGÃO ELETRÔNICO",$B154="DMLU",$B154="DMAE",$B154="CEEE",$B154="EPTC",$B154="ORSE",$B154="SEINFRA",$B154="CREA",$B154="CAU",$B154="CEHOP",$B154="SIURB",$B154="DER-PR",$B154="SUDECAP",$B154=Aux.!$F$24,$B154=Aux.!$F$25),VLOOKUP($A154,#REF!,7,FALSE),IF($B154="CCU",VLOOKUP($A154,#REF!,6,FALSE),IF($B154="MERCADO",VLOOKUP($A154,#REF!,8,FALSE),IF($B154="PLEO",VLOOKUP($A154,#REF!,4,FALSE),IF($B154="SICRO",VLOOKUP($A154,#REF!,6,FALSE),IF($B154="SINAPI",IFERROR(SUM((VLOOKUP($A154,#REF!,14,FALSE)),VLOOKUP($A154,#REF!,20,FALSE),VLOOKUP($A154,#REF!,22,FALSE)),),"-"))))))</f>
        <v>-</v>
      </c>
      <c r="G154" s="113" t="str">
        <f>IF(OR($B154="ANP",$B154="DAER",$B154="CONSULTORIA DNIT",$B154="PREGÃO ELETRÔNICO",$B154="DMLU",$B154="DMAE",$B154="CEEE",$B154="EPTC",$B154="ORSE",$B154="SEINFRA",$B154="CREA",$B154="CAU",$B154="CEHOP",$B154="SIURB",$B154="DER-PR",$B154="SUDECAP",$B154=Aux.!$F$24,$B154=Aux.!$F$25),VLOOKUP($A154,#REF!,8,FALSE),IF($B154="CCU",VLOOKUP($A154,#REF!,7,FALSE),IF($B154="MERCADO",VLOOKUP($A154,#REF!,9,FALSE),IF($B154="PLEO",VLOOKUP($A154,#REF!,4,FALSE),IF($B154="SICRO",VLOOKUP($A154,#REF!,7,FALSE),IF($B154="SINAPI",IFERROR((VLOOKUP($A154,#REF!,16,FALSE)),(VLOOKUP($A154,#REF!,5,FALSE))),"-"))))))</f>
        <v>-</v>
      </c>
      <c r="H154" s="113" t="str">
        <f>IF(OR($B154="ANP",$B154="DAER",$B154="CONSULTORIA DNIT",$B154="PREGÃO ELETRÔNICO",$B154="DMLU",$B154="DMAE",$B154="CEEE",$B154="EPTC",$B154="ORSE",$B154="SEINFRA",$B154="CREA",$B154="CAU",$B154="CEHOP",$B154="SIURB",$B154="DER-PR",$B154="SUDECAP",$B154=Aux.!$F$24,$B154=Aux.!$F$25),VLOOKUP($A154,#REF!,5,FALSE),IF($B154="CCU",VLOOKUP($A154,#REF!,4,FALSE),IF($B154="MERCADO",VLOOKUP($A154,#REF!,6,FALSE),IF($B154="PLEO",VLOOKUP($A154,#REF!,4,FALSE),IF($B154="SICRO",VLOOKUP($A154,#REF!,4,FALSE),IF($B154="SINAPI",IFERROR((VLOOKUP($A154,#REF!,5,FALSE)),(VLOOKUP($A154,#REF!,5,FALSE))),"-"))))))</f>
        <v>-</v>
      </c>
      <c r="I154" s="114">
        <f>IF($B154="SICRO EQUIP.",VLOOKUP($A154,#REF!,10,FALSE),0)</f>
        <v>0</v>
      </c>
      <c r="J154" s="114">
        <f>IF($B154="SICRO EQUIP.",VLOOKUP($A154,#REF!,11,FALSE),0)</f>
        <v>0</v>
      </c>
      <c r="K154" s="258"/>
      <c r="L154" s="259"/>
      <c r="M154" s="115" t="e">
        <f>VLOOKUP($K154,Reajuste!$A$2:$BW$29,(MATCH($L154,Reajuste!$C$2:$BW$2,0)+2),FALSE)</f>
        <v>#N/A</v>
      </c>
      <c r="N154" s="259"/>
      <c r="O154" s="115" t="e">
        <f>VLOOKUP($K154,Reajuste!$A$2:$CW$29,(MATCH($N154,Reajuste!$C$2:$CW$2,0)+2),FALSE)</f>
        <v>#N/A</v>
      </c>
      <c r="P154" s="113">
        <f t="shared" si="0"/>
        <v>0</v>
      </c>
      <c r="Q154" s="113">
        <f t="shared" si="1"/>
        <v>0</v>
      </c>
      <c r="R154" s="113">
        <f t="shared" si="2"/>
        <v>0</v>
      </c>
      <c r="S154" s="113">
        <f t="shared" si="3"/>
        <v>0</v>
      </c>
      <c r="T154" s="113">
        <f t="shared" si="4"/>
        <v>0</v>
      </c>
      <c r="U154" s="113">
        <f t="shared" si="5"/>
        <v>0</v>
      </c>
      <c r="V154" s="4"/>
      <c r="W154" s="4"/>
      <c r="X154" s="4"/>
      <c r="Y154" s="4"/>
      <c r="Z154" s="4"/>
    </row>
    <row r="155" spans="1:26" ht="14.25" customHeight="1">
      <c r="A155" s="256"/>
      <c r="B155" s="257"/>
      <c r="C155" s="112" t="str">
        <f>IF(OR($B155="ANP",$B155="DAER",$B155="CONSULTORIA DNIT",$B155="PREGÃO ELETRÔNICO",$B155="DMLU",$B155="DMAE",$B155="CEEE",$B155="EPTC",$B155="ORSE",$B155="SEINFRA",$B155="CREA",$B155="CAU",$B155="CEHOP",$B155="SIURB",$B155="DER-PR",$B155="SUDECAP",$B155=Aux.!$F$24,$B155=Aux.!$F$25),VLOOKUP($A155,#REF!,3,FALSE),IF($B155="SICRO EQUIP.",VLOOKUP($A155,#REF!,2,FALSE),IF($B155="CCU",VLOOKUP($A155,#REF!,2,FALSE),IF($B155="MERCADO",VLOOKUP($A155,#REF!,2,FALSE),IF($B155="PLEO",VLOOKUP($A155,#REF!,2,FALSE),IF($B155="SICRO",VLOOKUP($A155,#REF!,2,FALSE),IF($B155="SINAPI",IFERROR((VLOOKUP($A155,#REF!,2,FALSE)),(VLOOKUP($A155,#REF!,2,FALSE))),"-")))))))</f>
        <v>-</v>
      </c>
      <c r="D155" s="95" t="str">
        <f>IF(OR($B155="ANP",$B155="DAER",$B155="CONSULTORIA DNIT",$B155="PREGÃO ELETRÔNICO",$B155="DMLU",$B155="DMAE",$B155="CEEE",$B155="EPTC",$B155="ORSE",$B155="SEINFRA",$B155="CREA",$B155="CAU",$B155="CEHOP",$B155="SIURB",$B155="DER-PR",$B155="SUDECAP",$B155=Aux.!$F$24,$B155=Aux.!$F$25),VLOOKUP($A155,#REF!,4,FALSE),IF($B155="SICRO EQUIP.","H",IF($B155="CCU",VLOOKUP($A155,#REF!,3,FALSE),IF($B155="MERCADO",VLOOKUP($A155,#REF!,10,FALSE),IF($B155="PLEO",VLOOKUP($A155,#REF!,3,FALSE),IF($B155="SICRO",VLOOKUP($A155,#REF!,3,FALSE),IF($B155="SINAPI",IFERROR((VLOOKUP($A155,#REF!,3,FALSE)),(VLOOKUP($A155,#REF!,3,FALSE))),"-")))))))</f>
        <v>-</v>
      </c>
      <c r="E155" s="113" t="str">
        <f>IF(OR($B155="ANP",$B155="DAER",$B155="CONSULTORIA DNIT",$B155="PREGÃO ELETRÔNICO",$B155="DMLU",$B155="DMAE",$B155="CEEE",$B155="EPTC",$B155="ORSE",$B155="SEINFRA",$B155="CREA",$B155="CAU",$B155="CEHOP",$B155="SIURB",$B155="DER-PR",$B155="SUDECAP",$B155=Aux.!$F$24,$B155=Aux.!$F$25),VLOOKUP($A155,#REF!,6,FALSE),IF($B155="CCU",VLOOKUP($A155,#REF!,5,FALSE),IF($B155="MERCADO",VLOOKUP($A155,#REF!,7,FALSE),IF($B155="PLEO",VLOOKUP($A155,#REF!,4,FALSE),IF($B155="SICRO",VLOOKUP($A155,#REF!,5,FALSE),IF($B155="SINAPI",IFERROR((VLOOKUP($A155,#REF!,18,FALSE)),),"-"))))))</f>
        <v>-</v>
      </c>
      <c r="F155" s="113" t="str">
        <f>IF(OR($B155="ANP",$B155="DAER",$B155="CONSULTORIA DNIT",$B155="PREGÃO ELETRÔNICO",$B155="DMLU",$B155="DMAE",$B155="CEEE",$B155="EPTC",$B155="ORSE",$B155="SEINFRA",$B155="CREA",$B155="CAU",$B155="CEHOP",$B155="SIURB",$B155="DER-PR",$B155="SUDECAP",$B155=Aux.!$F$24,$B155=Aux.!$F$25),VLOOKUP($A155,#REF!,7,FALSE),IF($B155="CCU",VLOOKUP($A155,#REF!,6,FALSE),IF($B155="MERCADO",VLOOKUP($A155,#REF!,8,FALSE),IF($B155="PLEO",VLOOKUP($A155,#REF!,4,FALSE),IF($B155="SICRO",VLOOKUP($A155,#REF!,6,FALSE),IF($B155="SINAPI",IFERROR(SUM((VLOOKUP($A155,#REF!,14,FALSE)),VLOOKUP($A155,#REF!,20,FALSE),VLOOKUP($A155,#REF!,22,FALSE)),),"-"))))))</f>
        <v>-</v>
      </c>
      <c r="G155" s="113" t="str">
        <f>IF(OR($B155="ANP",$B155="DAER",$B155="CONSULTORIA DNIT",$B155="PREGÃO ELETRÔNICO",$B155="DMLU",$B155="DMAE",$B155="CEEE",$B155="EPTC",$B155="ORSE",$B155="SEINFRA",$B155="CREA",$B155="CAU",$B155="CEHOP",$B155="SIURB",$B155="DER-PR",$B155="SUDECAP",$B155=Aux.!$F$24,$B155=Aux.!$F$25),VLOOKUP($A155,#REF!,8,FALSE),IF($B155="CCU",VLOOKUP($A155,#REF!,7,FALSE),IF($B155="MERCADO",VLOOKUP($A155,#REF!,9,FALSE),IF($B155="PLEO",VLOOKUP($A155,#REF!,4,FALSE),IF($B155="SICRO",VLOOKUP($A155,#REF!,7,FALSE),IF($B155="SINAPI",IFERROR((VLOOKUP($A155,#REF!,16,FALSE)),(VLOOKUP($A155,#REF!,5,FALSE))),"-"))))))</f>
        <v>-</v>
      </c>
      <c r="H155" s="113" t="str">
        <f>IF(OR($B155="ANP",$B155="DAER",$B155="CONSULTORIA DNIT",$B155="PREGÃO ELETRÔNICO",$B155="DMLU",$B155="DMAE",$B155="CEEE",$B155="EPTC",$B155="ORSE",$B155="SEINFRA",$B155="CREA",$B155="CAU",$B155="CEHOP",$B155="SIURB",$B155="DER-PR",$B155="SUDECAP",$B155=Aux.!$F$24,$B155=Aux.!$F$25),VLOOKUP($A155,#REF!,5,FALSE),IF($B155="CCU",VLOOKUP($A155,#REF!,4,FALSE),IF($B155="MERCADO",VLOOKUP($A155,#REF!,6,FALSE),IF($B155="PLEO",VLOOKUP($A155,#REF!,4,FALSE),IF($B155="SICRO",VLOOKUP($A155,#REF!,4,FALSE),IF($B155="SINAPI",IFERROR((VLOOKUP($A155,#REF!,5,FALSE)),(VLOOKUP($A155,#REF!,5,FALSE))),"-"))))))</f>
        <v>-</v>
      </c>
      <c r="I155" s="114">
        <f>IF($B155="SICRO EQUIP.",VLOOKUP($A155,#REF!,10,FALSE),0)</f>
        <v>0</v>
      </c>
      <c r="J155" s="114">
        <f>IF($B155="SICRO EQUIP.",VLOOKUP($A155,#REF!,11,FALSE),0)</f>
        <v>0</v>
      </c>
      <c r="K155" s="258"/>
      <c r="L155" s="259"/>
      <c r="M155" s="115" t="e">
        <f>VLOOKUP($K155,Reajuste!$A$2:$BW$29,(MATCH($L155,Reajuste!$C$2:$BW$2,0)+2),FALSE)</f>
        <v>#N/A</v>
      </c>
      <c r="N155" s="259"/>
      <c r="O155" s="115" t="e">
        <f>VLOOKUP($K155,Reajuste!$A$2:$CW$29,(MATCH($N155,Reajuste!$C$2:$CW$2,0)+2),FALSE)</f>
        <v>#N/A</v>
      </c>
      <c r="P155" s="113">
        <f t="shared" si="0"/>
        <v>0</v>
      </c>
      <c r="Q155" s="113">
        <f t="shared" si="1"/>
        <v>0</v>
      </c>
      <c r="R155" s="113">
        <f t="shared" si="2"/>
        <v>0</v>
      </c>
      <c r="S155" s="113">
        <f t="shared" si="3"/>
        <v>0</v>
      </c>
      <c r="T155" s="113">
        <f t="shared" si="4"/>
        <v>0</v>
      </c>
      <c r="U155" s="113">
        <f t="shared" si="5"/>
        <v>0</v>
      </c>
      <c r="V155" s="4"/>
      <c r="W155" s="4"/>
      <c r="X155" s="4"/>
      <c r="Y155" s="4"/>
      <c r="Z155" s="4"/>
    </row>
    <row r="156" spans="1:26" ht="14.25" customHeight="1">
      <c r="A156" s="256"/>
      <c r="B156" s="257"/>
      <c r="C156" s="112" t="str">
        <f>IF(OR($B156="ANP",$B156="DAER",$B156="CONSULTORIA DNIT",$B156="PREGÃO ELETRÔNICO",$B156="DMLU",$B156="DMAE",$B156="CEEE",$B156="EPTC",$B156="ORSE",$B156="SEINFRA",$B156="CREA",$B156="CAU",$B156="CEHOP",$B156="SIURB",$B156="DER-PR",$B156="SUDECAP",$B156=Aux.!$F$24,$B156=Aux.!$F$25),VLOOKUP($A156,#REF!,3,FALSE),IF($B156="SICRO EQUIP.",VLOOKUP($A156,#REF!,2,FALSE),IF($B156="CCU",VLOOKUP($A156,#REF!,2,FALSE),IF($B156="MERCADO",VLOOKUP($A156,#REF!,2,FALSE),IF($B156="PLEO",VLOOKUP($A156,#REF!,2,FALSE),IF($B156="SICRO",VLOOKUP($A156,#REF!,2,FALSE),IF($B156="SINAPI",IFERROR((VLOOKUP($A156,#REF!,2,FALSE)),(VLOOKUP($A156,#REF!,2,FALSE))),"-")))))))</f>
        <v>-</v>
      </c>
      <c r="D156" s="95" t="str">
        <f>IF(OR($B156="ANP",$B156="DAER",$B156="CONSULTORIA DNIT",$B156="PREGÃO ELETRÔNICO",$B156="DMLU",$B156="DMAE",$B156="CEEE",$B156="EPTC",$B156="ORSE",$B156="SEINFRA",$B156="CREA",$B156="CAU",$B156="CEHOP",$B156="SIURB",$B156="DER-PR",$B156="SUDECAP",$B156=Aux.!$F$24,$B156=Aux.!$F$25),VLOOKUP($A156,#REF!,4,FALSE),IF($B156="SICRO EQUIP.","H",IF($B156="CCU",VLOOKUP($A156,#REF!,3,FALSE),IF($B156="MERCADO",VLOOKUP($A156,#REF!,10,FALSE),IF($B156="PLEO",VLOOKUP($A156,#REF!,3,FALSE),IF($B156="SICRO",VLOOKUP($A156,#REF!,3,FALSE),IF($B156="SINAPI",IFERROR((VLOOKUP($A156,#REF!,3,FALSE)),(VLOOKUP($A156,#REF!,3,FALSE))),"-")))))))</f>
        <v>-</v>
      </c>
      <c r="E156" s="113" t="str">
        <f>IF(OR($B156="ANP",$B156="DAER",$B156="CONSULTORIA DNIT",$B156="PREGÃO ELETRÔNICO",$B156="DMLU",$B156="DMAE",$B156="CEEE",$B156="EPTC",$B156="ORSE",$B156="SEINFRA",$B156="CREA",$B156="CAU",$B156="CEHOP",$B156="SIURB",$B156="DER-PR",$B156="SUDECAP",$B156=Aux.!$F$24,$B156=Aux.!$F$25),VLOOKUP($A156,#REF!,6,FALSE),IF($B156="CCU",VLOOKUP($A156,#REF!,5,FALSE),IF($B156="MERCADO",VLOOKUP($A156,#REF!,7,FALSE),IF($B156="PLEO",VLOOKUP($A156,#REF!,4,FALSE),IF($B156="SICRO",VLOOKUP($A156,#REF!,5,FALSE),IF($B156="SINAPI",IFERROR((VLOOKUP($A156,#REF!,18,FALSE)),),"-"))))))</f>
        <v>-</v>
      </c>
      <c r="F156" s="113" t="str">
        <f>IF(OR($B156="ANP",$B156="DAER",$B156="CONSULTORIA DNIT",$B156="PREGÃO ELETRÔNICO",$B156="DMLU",$B156="DMAE",$B156="CEEE",$B156="EPTC",$B156="ORSE",$B156="SEINFRA",$B156="CREA",$B156="CAU",$B156="CEHOP",$B156="SIURB",$B156="DER-PR",$B156="SUDECAP",$B156=Aux.!$F$24,$B156=Aux.!$F$25),VLOOKUP($A156,#REF!,7,FALSE),IF($B156="CCU",VLOOKUP($A156,#REF!,6,FALSE),IF($B156="MERCADO",VLOOKUP($A156,#REF!,8,FALSE),IF($B156="PLEO",VLOOKUP($A156,#REF!,4,FALSE),IF($B156="SICRO",VLOOKUP($A156,#REF!,6,FALSE),IF($B156="SINAPI",IFERROR(SUM((VLOOKUP($A156,#REF!,14,FALSE)),VLOOKUP($A156,#REF!,20,FALSE),VLOOKUP($A156,#REF!,22,FALSE)),),"-"))))))</f>
        <v>-</v>
      </c>
      <c r="G156" s="113" t="str">
        <f>IF(OR($B156="ANP",$B156="DAER",$B156="CONSULTORIA DNIT",$B156="PREGÃO ELETRÔNICO",$B156="DMLU",$B156="DMAE",$B156="CEEE",$B156="EPTC",$B156="ORSE",$B156="SEINFRA",$B156="CREA",$B156="CAU",$B156="CEHOP",$B156="SIURB",$B156="DER-PR",$B156="SUDECAP",$B156=Aux.!$F$24,$B156=Aux.!$F$25),VLOOKUP($A156,#REF!,8,FALSE),IF($B156="CCU",VLOOKUP($A156,#REF!,7,FALSE),IF($B156="MERCADO",VLOOKUP($A156,#REF!,9,FALSE),IF($B156="PLEO",VLOOKUP($A156,#REF!,4,FALSE),IF($B156="SICRO",VLOOKUP($A156,#REF!,7,FALSE),IF($B156="SINAPI",IFERROR((VLOOKUP($A156,#REF!,16,FALSE)),(VLOOKUP($A156,#REF!,5,FALSE))),"-"))))))</f>
        <v>-</v>
      </c>
      <c r="H156" s="113" t="str">
        <f>IF(OR($B156="ANP",$B156="DAER",$B156="CONSULTORIA DNIT",$B156="PREGÃO ELETRÔNICO",$B156="DMLU",$B156="DMAE",$B156="CEEE",$B156="EPTC",$B156="ORSE",$B156="SEINFRA",$B156="CREA",$B156="CAU",$B156="CEHOP",$B156="SIURB",$B156="DER-PR",$B156="SUDECAP",$B156=Aux.!$F$24,$B156=Aux.!$F$25),VLOOKUP($A156,#REF!,5,FALSE),IF($B156="CCU",VLOOKUP($A156,#REF!,4,FALSE),IF($B156="MERCADO",VLOOKUP($A156,#REF!,6,FALSE),IF($B156="PLEO",VLOOKUP($A156,#REF!,4,FALSE),IF($B156="SICRO",VLOOKUP($A156,#REF!,4,FALSE),IF($B156="SINAPI",IFERROR((VLOOKUP($A156,#REF!,5,FALSE)),(VLOOKUP($A156,#REF!,5,FALSE))),"-"))))))</f>
        <v>-</v>
      </c>
      <c r="I156" s="114">
        <f>IF($B156="SICRO EQUIP.",VLOOKUP($A156,#REF!,10,FALSE),0)</f>
        <v>0</v>
      </c>
      <c r="J156" s="114">
        <f>IF($B156="SICRO EQUIP.",VLOOKUP($A156,#REF!,11,FALSE),0)</f>
        <v>0</v>
      </c>
      <c r="K156" s="258"/>
      <c r="L156" s="259"/>
      <c r="M156" s="115" t="e">
        <f>VLOOKUP($K156,Reajuste!$A$2:$BW$29,(MATCH($L156,Reajuste!$C$2:$BW$2,0)+2),FALSE)</f>
        <v>#N/A</v>
      </c>
      <c r="N156" s="259"/>
      <c r="O156" s="115" t="e">
        <f>VLOOKUP($K156,Reajuste!$A$2:$CW$29,(MATCH($N156,Reajuste!$C$2:$CW$2,0)+2),FALSE)</f>
        <v>#N/A</v>
      </c>
      <c r="P156" s="113">
        <f t="shared" si="0"/>
        <v>0</v>
      </c>
      <c r="Q156" s="113">
        <f t="shared" si="1"/>
        <v>0</v>
      </c>
      <c r="R156" s="113">
        <f t="shared" si="2"/>
        <v>0</v>
      </c>
      <c r="S156" s="113">
        <f t="shared" si="3"/>
        <v>0</v>
      </c>
      <c r="T156" s="113">
        <f t="shared" si="4"/>
        <v>0</v>
      </c>
      <c r="U156" s="113">
        <f t="shared" si="5"/>
        <v>0</v>
      </c>
      <c r="V156" s="4"/>
      <c r="W156" s="4"/>
      <c r="X156" s="4"/>
      <c r="Y156" s="4"/>
      <c r="Z156" s="4"/>
    </row>
    <row r="157" spans="1:26" ht="14.25" customHeight="1">
      <c r="A157" s="256"/>
      <c r="B157" s="257"/>
      <c r="C157" s="112" t="str">
        <f>IF(OR($B157="ANP",$B157="DAER",$B157="CONSULTORIA DNIT",$B157="PREGÃO ELETRÔNICO",$B157="DMLU",$B157="DMAE",$B157="CEEE",$B157="EPTC",$B157="ORSE",$B157="SEINFRA",$B157="CREA",$B157="CAU",$B157="CEHOP",$B157="SIURB",$B157="DER-PR",$B157="SUDECAP",$B157=Aux.!$F$24,$B157=Aux.!$F$25),VLOOKUP($A157,#REF!,3,FALSE),IF($B157="SICRO EQUIP.",VLOOKUP($A157,#REF!,2,FALSE),IF($B157="CCU",VLOOKUP($A157,#REF!,2,FALSE),IF($B157="MERCADO",VLOOKUP($A157,#REF!,2,FALSE),IF($B157="PLEO",VLOOKUP($A157,#REF!,2,FALSE),IF($B157="SICRO",VLOOKUP($A157,#REF!,2,FALSE),IF($B157="SINAPI",IFERROR((VLOOKUP($A157,#REF!,2,FALSE)),(VLOOKUP($A157,#REF!,2,FALSE))),"-")))))))</f>
        <v>-</v>
      </c>
      <c r="D157" s="95" t="str">
        <f>IF(OR($B157="ANP",$B157="DAER",$B157="CONSULTORIA DNIT",$B157="PREGÃO ELETRÔNICO",$B157="DMLU",$B157="DMAE",$B157="CEEE",$B157="EPTC",$B157="ORSE",$B157="SEINFRA",$B157="CREA",$B157="CAU",$B157="CEHOP",$B157="SIURB",$B157="DER-PR",$B157="SUDECAP",$B157=Aux.!$F$24,$B157=Aux.!$F$25),VLOOKUP($A157,#REF!,4,FALSE),IF($B157="SICRO EQUIP.","H",IF($B157="CCU",VLOOKUP($A157,#REF!,3,FALSE),IF($B157="MERCADO",VLOOKUP($A157,#REF!,10,FALSE),IF($B157="PLEO",VLOOKUP($A157,#REF!,3,FALSE),IF($B157="SICRO",VLOOKUP($A157,#REF!,3,FALSE),IF($B157="SINAPI",IFERROR((VLOOKUP($A157,#REF!,3,FALSE)),(VLOOKUP($A157,#REF!,3,FALSE))),"-")))))))</f>
        <v>-</v>
      </c>
      <c r="E157" s="113" t="str">
        <f>IF(OR($B157="ANP",$B157="DAER",$B157="CONSULTORIA DNIT",$B157="PREGÃO ELETRÔNICO",$B157="DMLU",$B157="DMAE",$B157="CEEE",$B157="EPTC",$B157="ORSE",$B157="SEINFRA",$B157="CREA",$B157="CAU",$B157="CEHOP",$B157="SIURB",$B157="DER-PR",$B157="SUDECAP",$B157=Aux.!$F$24,$B157=Aux.!$F$25),VLOOKUP($A157,#REF!,6,FALSE),IF($B157="CCU",VLOOKUP($A157,#REF!,5,FALSE),IF($B157="MERCADO",VLOOKUP($A157,#REF!,7,FALSE),IF($B157="PLEO",VLOOKUP($A157,#REF!,4,FALSE),IF($B157="SICRO",VLOOKUP($A157,#REF!,5,FALSE),IF($B157="SINAPI",IFERROR((VLOOKUP($A157,#REF!,18,FALSE)),),"-"))))))</f>
        <v>-</v>
      </c>
      <c r="F157" s="113" t="str">
        <f>IF(OR($B157="ANP",$B157="DAER",$B157="CONSULTORIA DNIT",$B157="PREGÃO ELETRÔNICO",$B157="DMLU",$B157="DMAE",$B157="CEEE",$B157="EPTC",$B157="ORSE",$B157="SEINFRA",$B157="CREA",$B157="CAU",$B157="CEHOP",$B157="SIURB",$B157="DER-PR",$B157="SUDECAP",$B157=Aux.!$F$24,$B157=Aux.!$F$25),VLOOKUP($A157,#REF!,7,FALSE),IF($B157="CCU",VLOOKUP($A157,#REF!,6,FALSE),IF($B157="MERCADO",VLOOKUP($A157,#REF!,8,FALSE),IF($B157="PLEO",VLOOKUP($A157,#REF!,4,FALSE),IF($B157="SICRO",VLOOKUP($A157,#REF!,6,FALSE),IF($B157="SINAPI",IFERROR(SUM((VLOOKUP($A157,#REF!,14,FALSE)),VLOOKUP($A157,#REF!,20,FALSE),VLOOKUP($A157,#REF!,22,FALSE)),),"-"))))))</f>
        <v>-</v>
      </c>
      <c r="G157" s="113" t="str">
        <f>IF(OR($B157="ANP",$B157="DAER",$B157="CONSULTORIA DNIT",$B157="PREGÃO ELETRÔNICO",$B157="DMLU",$B157="DMAE",$B157="CEEE",$B157="EPTC",$B157="ORSE",$B157="SEINFRA",$B157="CREA",$B157="CAU",$B157="CEHOP",$B157="SIURB",$B157="DER-PR",$B157="SUDECAP",$B157=Aux.!$F$24,$B157=Aux.!$F$25),VLOOKUP($A157,#REF!,8,FALSE),IF($B157="CCU",VLOOKUP($A157,#REF!,7,FALSE),IF($B157="MERCADO",VLOOKUP($A157,#REF!,9,FALSE),IF($B157="PLEO",VLOOKUP($A157,#REF!,4,FALSE),IF($B157="SICRO",VLOOKUP($A157,#REF!,7,FALSE),IF($B157="SINAPI",IFERROR((VLOOKUP($A157,#REF!,16,FALSE)),(VLOOKUP($A157,#REF!,5,FALSE))),"-"))))))</f>
        <v>-</v>
      </c>
      <c r="H157" s="113" t="str">
        <f>IF(OR($B157="ANP",$B157="DAER",$B157="CONSULTORIA DNIT",$B157="PREGÃO ELETRÔNICO",$B157="DMLU",$B157="DMAE",$B157="CEEE",$B157="EPTC",$B157="ORSE",$B157="SEINFRA",$B157="CREA",$B157="CAU",$B157="CEHOP",$B157="SIURB",$B157="DER-PR",$B157="SUDECAP",$B157=Aux.!$F$24,$B157=Aux.!$F$25),VLOOKUP($A157,#REF!,5,FALSE),IF($B157="CCU",VLOOKUP($A157,#REF!,4,FALSE),IF($B157="MERCADO",VLOOKUP($A157,#REF!,6,FALSE),IF($B157="PLEO",VLOOKUP($A157,#REF!,4,FALSE),IF($B157="SICRO",VLOOKUP($A157,#REF!,4,FALSE),IF($B157="SINAPI",IFERROR((VLOOKUP($A157,#REF!,5,FALSE)),(VLOOKUP($A157,#REF!,5,FALSE))),"-"))))))</f>
        <v>-</v>
      </c>
      <c r="I157" s="114">
        <f>IF($B157="SICRO EQUIP.",VLOOKUP($A157,#REF!,10,FALSE),0)</f>
        <v>0</v>
      </c>
      <c r="J157" s="114">
        <f>IF($B157="SICRO EQUIP.",VLOOKUP($A157,#REF!,11,FALSE),0)</f>
        <v>0</v>
      </c>
      <c r="K157" s="258"/>
      <c r="L157" s="259"/>
      <c r="M157" s="115" t="e">
        <f>VLOOKUP($K157,Reajuste!$A$2:$BW$29,(MATCH($L157,Reajuste!$C$2:$BW$2,0)+2),FALSE)</f>
        <v>#N/A</v>
      </c>
      <c r="N157" s="259"/>
      <c r="O157" s="115" t="e">
        <f>VLOOKUP($K157,Reajuste!$A$2:$CW$29,(MATCH($N157,Reajuste!$C$2:$CW$2,0)+2),FALSE)</f>
        <v>#N/A</v>
      </c>
      <c r="P157" s="113">
        <f t="shared" si="0"/>
        <v>0</v>
      </c>
      <c r="Q157" s="113">
        <f t="shared" si="1"/>
        <v>0</v>
      </c>
      <c r="R157" s="113">
        <f t="shared" si="2"/>
        <v>0</v>
      </c>
      <c r="S157" s="113">
        <f t="shared" si="3"/>
        <v>0</v>
      </c>
      <c r="T157" s="113">
        <f t="shared" si="4"/>
        <v>0</v>
      </c>
      <c r="U157" s="113">
        <f t="shared" si="5"/>
        <v>0</v>
      </c>
      <c r="V157" s="4"/>
      <c r="W157" s="4"/>
      <c r="X157" s="4"/>
      <c r="Y157" s="4"/>
      <c r="Z157" s="4"/>
    </row>
    <row r="158" spans="1:26" ht="14.25" customHeight="1">
      <c r="A158" s="256"/>
      <c r="B158" s="257"/>
      <c r="C158" s="112" t="str">
        <f>IF(OR($B158="ANP",$B158="DAER",$B158="CONSULTORIA DNIT",$B158="PREGÃO ELETRÔNICO",$B158="DMLU",$B158="DMAE",$B158="CEEE",$B158="EPTC",$B158="ORSE",$B158="SEINFRA",$B158="CREA",$B158="CAU",$B158="CEHOP",$B158="SIURB",$B158="DER-PR",$B158="SUDECAP",$B158=Aux.!$F$24,$B158=Aux.!$F$25),VLOOKUP($A158,#REF!,3,FALSE),IF($B158="SICRO EQUIP.",VLOOKUP($A158,#REF!,2,FALSE),IF($B158="CCU",VLOOKUP($A158,#REF!,2,FALSE),IF($B158="MERCADO",VLOOKUP($A158,#REF!,2,FALSE),IF($B158="PLEO",VLOOKUP($A158,#REF!,2,FALSE),IF($B158="SICRO",VLOOKUP($A158,#REF!,2,FALSE),IF($B158="SINAPI",IFERROR((VLOOKUP($A158,#REF!,2,FALSE)),(VLOOKUP($A158,#REF!,2,FALSE))),"-")))))))</f>
        <v>-</v>
      </c>
      <c r="D158" s="95" t="str">
        <f>IF(OR($B158="ANP",$B158="DAER",$B158="CONSULTORIA DNIT",$B158="PREGÃO ELETRÔNICO",$B158="DMLU",$B158="DMAE",$B158="CEEE",$B158="EPTC",$B158="ORSE",$B158="SEINFRA",$B158="CREA",$B158="CAU",$B158="CEHOP",$B158="SIURB",$B158="DER-PR",$B158="SUDECAP",$B158=Aux.!$F$24,$B158=Aux.!$F$25),VLOOKUP($A158,#REF!,4,FALSE),IF($B158="SICRO EQUIP.","H",IF($B158="CCU",VLOOKUP($A158,#REF!,3,FALSE),IF($B158="MERCADO",VLOOKUP($A158,#REF!,10,FALSE),IF($B158="PLEO",VLOOKUP($A158,#REF!,3,FALSE),IF($B158="SICRO",VLOOKUP($A158,#REF!,3,FALSE),IF($B158="SINAPI",IFERROR((VLOOKUP($A158,#REF!,3,FALSE)),(VLOOKUP($A158,#REF!,3,FALSE))),"-")))))))</f>
        <v>-</v>
      </c>
      <c r="E158" s="113" t="str">
        <f>IF(OR($B158="ANP",$B158="DAER",$B158="CONSULTORIA DNIT",$B158="PREGÃO ELETRÔNICO",$B158="DMLU",$B158="DMAE",$B158="CEEE",$B158="EPTC",$B158="ORSE",$B158="SEINFRA",$B158="CREA",$B158="CAU",$B158="CEHOP",$B158="SIURB",$B158="DER-PR",$B158="SUDECAP",$B158=Aux.!$F$24,$B158=Aux.!$F$25),VLOOKUP($A158,#REF!,6,FALSE),IF($B158="CCU",VLOOKUP($A158,#REF!,5,FALSE),IF($B158="MERCADO",VLOOKUP($A158,#REF!,7,FALSE),IF($B158="PLEO",VLOOKUP($A158,#REF!,4,FALSE),IF($B158="SICRO",VLOOKUP($A158,#REF!,5,FALSE),IF($B158="SINAPI",IFERROR((VLOOKUP($A158,#REF!,18,FALSE)),),"-"))))))</f>
        <v>-</v>
      </c>
      <c r="F158" s="113" t="str">
        <f>IF(OR($B158="ANP",$B158="DAER",$B158="CONSULTORIA DNIT",$B158="PREGÃO ELETRÔNICO",$B158="DMLU",$B158="DMAE",$B158="CEEE",$B158="EPTC",$B158="ORSE",$B158="SEINFRA",$B158="CREA",$B158="CAU",$B158="CEHOP",$B158="SIURB",$B158="DER-PR",$B158="SUDECAP",$B158=Aux.!$F$24,$B158=Aux.!$F$25),VLOOKUP($A158,#REF!,7,FALSE),IF($B158="CCU",VLOOKUP($A158,#REF!,6,FALSE),IF($B158="MERCADO",VLOOKUP($A158,#REF!,8,FALSE),IF($B158="PLEO",VLOOKUP($A158,#REF!,4,FALSE),IF($B158="SICRO",VLOOKUP($A158,#REF!,6,FALSE),IF($B158="SINAPI",IFERROR(SUM((VLOOKUP($A158,#REF!,14,FALSE)),VLOOKUP($A158,#REF!,20,FALSE),VLOOKUP($A158,#REF!,22,FALSE)),),"-"))))))</f>
        <v>-</v>
      </c>
      <c r="G158" s="113" t="str">
        <f>IF(OR($B158="ANP",$B158="DAER",$B158="CONSULTORIA DNIT",$B158="PREGÃO ELETRÔNICO",$B158="DMLU",$B158="DMAE",$B158="CEEE",$B158="EPTC",$B158="ORSE",$B158="SEINFRA",$B158="CREA",$B158="CAU",$B158="CEHOP",$B158="SIURB",$B158="DER-PR",$B158="SUDECAP",$B158=Aux.!$F$24,$B158=Aux.!$F$25),VLOOKUP($A158,#REF!,8,FALSE),IF($B158="CCU",VLOOKUP($A158,#REF!,7,FALSE),IF($B158="MERCADO",VLOOKUP($A158,#REF!,9,FALSE),IF($B158="PLEO",VLOOKUP($A158,#REF!,4,FALSE),IF($B158="SICRO",VLOOKUP($A158,#REF!,7,FALSE),IF($B158="SINAPI",IFERROR((VLOOKUP($A158,#REF!,16,FALSE)),(VLOOKUP($A158,#REF!,5,FALSE))),"-"))))))</f>
        <v>-</v>
      </c>
      <c r="H158" s="113" t="str">
        <f>IF(OR($B158="ANP",$B158="DAER",$B158="CONSULTORIA DNIT",$B158="PREGÃO ELETRÔNICO",$B158="DMLU",$B158="DMAE",$B158="CEEE",$B158="EPTC",$B158="ORSE",$B158="SEINFRA",$B158="CREA",$B158="CAU",$B158="CEHOP",$B158="SIURB",$B158="DER-PR",$B158="SUDECAP",$B158=Aux.!$F$24,$B158=Aux.!$F$25),VLOOKUP($A158,#REF!,5,FALSE),IF($B158="CCU",VLOOKUP($A158,#REF!,4,FALSE),IF($B158="MERCADO",VLOOKUP($A158,#REF!,6,FALSE),IF($B158="PLEO",VLOOKUP($A158,#REF!,4,FALSE),IF($B158="SICRO",VLOOKUP($A158,#REF!,4,FALSE),IF($B158="SINAPI",IFERROR((VLOOKUP($A158,#REF!,5,FALSE)),(VLOOKUP($A158,#REF!,5,FALSE))),"-"))))))</f>
        <v>-</v>
      </c>
      <c r="I158" s="114">
        <f>IF($B158="SICRO EQUIP.",VLOOKUP($A158,#REF!,10,FALSE),0)</f>
        <v>0</v>
      </c>
      <c r="J158" s="114">
        <f>IF($B158="SICRO EQUIP.",VLOOKUP($A158,#REF!,11,FALSE),0)</f>
        <v>0</v>
      </c>
      <c r="K158" s="258"/>
      <c r="L158" s="259"/>
      <c r="M158" s="115" t="e">
        <f>VLOOKUP($K158,Reajuste!$A$2:$BW$29,(MATCH($L158,Reajuste!$C$2:$BW$2,0)+2),FALSE)</f>
        <v>#N/A</v>
      </c>
      <c r="N158" s="259"/>
      <c r="O158" s="115" t="e">
        <f>VLOOKUP($K158,Reajuste!$A$2:$CW$29,(MATCH($N158,Reajuste!$C$2:$CW$2,0)+2),FALSE)</f>
        <v>#N/A</v>
      </c>
      <c r="P158" s="113">
        <f t="shared" si="0"/>
        <v>0</v>
      </c>
      <c r="Q158" s="113">
        <f t="shared" si="1"/>
        <v>0</v>
      </c>
      <c r="R158" s="113">
        <f t="shared" si="2"/>
        <v>0</v>
      </c>
      <c r="S158" s="113">
        <f t="shared" si="3"/>
        <v>0</v>
      </c>
      <c r="T158" s="113">
        <f t="shared" si="4"/>
        <v>0</v>
      </c>
      <c r="U158" s="113">
        <f t="shared" si="5"/>
        <v>0</v>
      </c>
      <c r="V158" s="4"/>
      <c r="W158" s="4"/>
      <c r="X158" s="4"/>
      <c r="Y158" s="4"/>
      <c r="Z158" s="4"/>
    </row>
    <row r="159" spans="1:26" ht="14.25" customHeight="1">
      <c r="A159" s="256"/>
      <c r="B159" s="257"/>
      <c r="C159" s="112" t="str">
        <f>IF(OR($B159="ANP",$B159="DAER",$B159="CONSULTORIA DNIT",$B159="PREGÃO ELETRÔNICO",$B159="DMLU",$B159="DMAE",$B159="CEEE",$B159="EPTC",$B159="ORSE",$B159="SEINFRA",$B159="CREA",$B159="CAU",$B159="CEHOP",$B159="SIURB",$B159="DER-PR",$B159="SUDECAP",$B159=Aux.!$F$24,$B159=Aux.!$F$25),VLOOKUP($A159,#REF!,3,FALSE),IF($B159="SICRO EQUIP.",VLOOKUP($A159,#REF!,2,FALSE),IF($B159="CCU",VLOOKUP($A159,#REF!,2,FALSE),IF($B159="MERCADO",VLOOKUP($A159,#REF!,2,FALSE),IF($B159="PLEO",VLOOKUP($A159,#REF!,2,FALSE),IF($B159="SICRO",VLOOKUP($A159,#REF!,2,FALSE),IF($B159="SINAPI",IFERROR((VLOOKUP($A159,#REF!,2,FALSE)),(VLOOKUP($A159,#REF!,2,FALSE))),"-")))))))</f>
        <v>-</v>
      </c>
      <c r="D159" s="95" t="str">
        <f>IF(OR($B159="ANP",$B159="DAER",$B159="CONSULTORIA DNIT",$B159="PREGÃO ELETRÔNICO",$B159="DMLU",$B159="DMAE",$B159="CEEE",$B159="EPTC",$B159="ORSE",$B159="SEINFRA",$B159="CREA",$B159="CAU",$B159="CEHOP",$B159="SIURB",$B159="DER-PR",$B159="SUDECAP",$B159=Aux.!$F$24,$B159=Aux.!$F$25),VLOOKUP($A159,#REF!,4,FALSE),IF($B159="SICRO EQUIP.","H",IF($B159="CCU",VLOOKUP($A159,#REF!,3,FALSE),IF($B159="MERCADO",VLOOKUP($A159,#REF!,10,FALSE),IF($B159="PLEO",VLOOKUP($A159,#REF!,3,FALSE),IF($B159="SICRO",VLOOKUP($A159,#REF!,3,FALSE),IF($B159="SINAPI",IFERROR((VLOOKUP($A159,#REF!,3,FALSE)),(VLOOKUP($A159,#REF!,3,FALSE))),"-")))))))</f>
        <v>-</v>
      </c>
      <c r="E159" s="113" t="str">
        <f>IF(OR($B159="ANP",$B159="DAER",$B159="CONSULTORIA DNIT",$B159="PREGÃO ELETRÔNICO",$B159="DMLU",$B159="DMAE",$B159="CEEE",$B159="EPTC",$B159="ORSE",$B159="SEINFRA",$B159="CREA",$B159="CAU",$B159="CEHOP",$B159="SIURB",$B159="DER-PR",$B159="SUDECAP",$B159=Aux.!$F$24,$B159=Aux.!$F$25),VLOOKUP($A159,#REF!,6,FALSE),IF($B159="CCU",VLOOKUP($A159,#REF!,5,FALSE),IF($B159="MERCADO",VLOOKUP($A159,#REF!,7,FALSE),IF($B159="PLEO",VLOOKUP($A159,#REF!,4,FALSE),IF($B159="SICRO",VLOOKUP($A159,#REF!,5,FALSE),IF($B159="SINAPI",IFERROR((VLOOKUP($A159,#REF!,18,FALSE)),),"-"))))))</f>
        <v>-</v>
      </c>
      <c r="F159" s="113" t="str">
        <f>IF(OR($B159="ANP",$B159="DAER",$B159="CONSULTORIA DNIT",$B159="PREGÃO ELETRÔNICO",$B159="DMLU",$B159="DMAE",$B159="CEEE",$B159="EPTC",$B159="ORSE",$B159="SEINFRA",$B159="CREA",$B159="CAU",$B159="CEHOP",$B159="SIURB",$B159="DER-PR",$B159="SUDECAP",$B159=Aux.!$F$24,$B159=Aux.!$F$25),VLOOKUP($A159,#REF!,7,FALSE),IF($B159="CCU",VLOOKUP($A159,#REF!,6,FALSE),IF($B159="MERCADO",VLOOKUP($A159,#REF!,8,FALSE),IF($B159="PLEO",VLOOKUP($A159,#REF!,4,FALSE),IF($B159="SICRO",VLOOKUP($A159,#REF!,6,FALSE),IF($B159="SINAPI",IFERROR(SUM((VLOOKUP($A159,#REF!,14,FALSE)),VLOOKUP($A159,#REF!,20,FALSE),VLOOKUP($A159,#REF!,22,FALSE)),),"-"))))))</f>
        <v>-</v>
      </c>
      <c r="G159" s="113" t="str">
        <f>IF(OR($B159="ANP",$B159="DAER",$B159="CONSULTORIA DNIT",$B159="PREGÃO ELETRÔNICO",$B159="DMLU",$B159="DMAE",$B159="CEEE",$B159="EPTC",$B159="ORSE",$B159="SEINFRA",$B159="CREA",$B159="CAU",$B159="CEHOP",$B159="SIURB",$B159="DER-PR",$B159="SUDECAP",$B159=Aux.!$F$24,$B159=Aux.!$F$25),VLOOKUP($A159,#REF!,8,FALSE),IF($B159="CCU",VLOOKUP($A159,#REF!,7,FALSE),IF($B159="MERCADO",VLOOKUP($A159,#REF!,9,FALSE),IF($B159="PLEO",VLOOKUP($A159,#REF!,4,FALSE),IF($B159="SICRO",VLOOKUP($A159,#REF!,7,FALSE),IF($B159="SINAPI",IFERROR((VLOOKUP($A159,#REF!,16,FALSE)),(VLOOKUP($A159,#REF!,5,FALSE))),"-"))))))</f>
        <v>-</v>
      </c>
      <c r="H159" s="113" t="str">
        <f>IF(OR($B159="ANP",$B159="DAER",$B159="CONSULTORIA DNIT",$B159="PREGÃO ELETRÔNICO",$B159="DMLU",$B159="DMAE",$B159="CEEE",$B159="EPTC",$B159="ORSE",$B159="SEINFRA",$B159="CREA",$B159="CAU",$B159="CEHOP",$B159="SIURB",$B159="DER-PR",$B159="SUDECAP",$B159=Aux.!$F$24,$B159=Aux.!$F$25),VLOOKUP($A159,#REF!,5,FALSE),IF($B159="CCU",VLOOKUP($A159,#REF!,4,FALSE),IF($B159="MERCADO",VLOOKUP($A159,#REF!,6,FALSE),IF($B159="PLEO",VLOOKUP($A159,#REF!,4,FALSE),IF($B159="SICRO",VLOOKUP($A159,#REF!,4,FALSE),IF($B159="SINAPI",IFERROR((VLOOKUP($A159,#REF!,5,FALSE)),(VLOOKUP($A159,#REF!,5,FALSE))),"-"))))))</f>
        <v>-</v>
      </c>
      <c r="I159" s="114">
        <f>IF($B159="SICRO EQUIP.",VLOOKUP($A159,#REF!,10,FALSE),0)</f>
        <v>0</v>
      </c>
      <c r="J159" s="114">
        <f>IF($B159="SICRO EQUIP.",VLOOKUP($A159,#REF!,11,FALSE),0)</f>
        <v>0</v>
      </c>
      <c r="K159" s="258"/>
      <c r="L159" s="259"/>
      <c r="M159" s="115" t="e">
        <f>VLOOKUP($K159,Reajuste!$A$2:$BW$29,(MATCH($L159,Reajuste!$C$2:$BW$2,0)+2),FALSE)</f>
        <v>#N/A</v>
      </c>
      <c r="N159" s="259"/>
      <c r="O159" s="115" t="e">
        <f>VLOOKUP($K159,Reajuste!$A$2:$CW$29,(MATCH($N159,Reajuste!$C$2:$CW$2,0)+2),FALSE)</f>
        <v>#N/A</v>
      </c>
      <c r="P159" s="113">
        <f t="shared" si="0"/>
        <v>0</v>
      </c>
      <c r="Q159" s="113">
        <f t="shared" si="1"/>
        <v>0</v>
      </c>
      <c r="R159" s="113">
        <f t="shared" si="2"/>
        <v>0</v>
      </c>
      <c r="S159" s="113">
        <f t="shared" si="3"/>
        <v>0</v>
      </c>
      <c r="T159" s="113">
        <f t="shared" si="4"/>
        <v>0</v>
      </c>
      <c r="U159" s="113">
        <f t="shared" si="5"/>
        <v>0</v>
      </c>
      <c r="V159" s="4"/>
      <c r="W159" s="4"/>
      <c r="X159" s="4"/>
      <c r="Y159" s="4"/>
      <c r="Z159" s="4"/>
    </row>
    <row r="160" spans="1:26" ht="14.25" customHeight="1">
      <c r="A160" s="256"/>
      <c r="B160" s="257"/>
      <c r="C160" s="112" t="str">
        <f>IF(OR($B160="ANP",$B160="DAER",$B160="CONSULTORIA DNIT",$B160="PREGÃO ELETRÔNICO",$B160="DMLU",$B160="DMAE",$B160="CEEE",$B160="EPTC",$B160="ORSE",$B160="SEINFRA",$B160="CREA",$B160="CAU",$B160="CEHOP",$B160="SIURB",$B160="DER-PR",$B160="SUDECAP",$B160=Aux.!$F$24,$B160=Aux.!$F$25),VLOOKUP($A160,#REF!,3,FALSE),IF($B160="SICRO EQUIP.",VLOOKUP($A160,#REF!,2,FALSE),IF($B160="CCU",VLOOKUP($A160,#REF!,2,FALSE),IF($B160="MERCADO",VLOOKUP($A160,#REF!,2,FALSE),IF($B160="PLEO",VLOOKUP($A160,#REF!,2,FALSE),IF($B160="SICRO",VLOOKUP($A160,#REF!,2,FALSE),IF($B160="SINAPI",IFERROR((VLOOKUP($A160,#REF!,2,FALSE)),(VLOOKUP($A160,#REF!,2,FALSE))),"-")))))))</f>
        <v>-</v>
      </c>
      <c r="D160" s="95" t="str">
        <f>IF(OR($B160="ANP",$B160="DAER",$B160="CONSULTORIA DNIT",$B160="PREGÃO ELETRÔNICO",$B160="DMLU",$B160="DMAE",$B160="CEEE",$B160="EPTC",$B160="ORSE",$B160="SEINFRA",$B160="CREA",$B160="CAU",$B160="CEHOP",$B160="SIURB",$B160="DER-PR",$B160="SUDECAP",$B160=Aux.!$F$24,$B160=Aux.!$F$25),VLOOKUP($A160,#REF!,4,FALSE),IF($B160="SICRO EQUIP.","H",IF($B160="CCU",VLOOKUP($A160,#REF!,3,FALSE),IF($B160="MERCADO",VLOOKUP($A160,#REF!,10,FALSE),IF($B160="PLEO",VLOOKUP($A160,#REF!,3,FALSE),IF($B160="SICRO",VLOOKUP($A160,#REF!,3,FALSE),IF($B160="SINAPI",IFERROR((VLOOKUP($A160,#REF!,3,FALSE)),(VLOOKUP($A160,#REF!,3,FALSE))),"-")))))))</f>
        <v>-</v>
      </c>
      <c r="E160" s="113" t="str">
        <f>IF(OR($B160="ANP",$B160="DAER",$B160="CONSULTORIA DNIT",$B160="PREGÃO ELETRÔNICO",$B160="DMLU",$B160="DMAE",$B160="CEEE",$B160="EPTC",$B160="ORSE",$B160="SEINFRA",$B160="CREA",$B160="CAU",$B160="CEHOP",$B160="SIURB",$B160="DER-PR",$B160="SUDECAP",$B160=Aux.!$F$24,$B160=Aux.!$F$25),VLOOKUP($A160,#REF!,6,FALSE),IF($B160="CCU",VLOOKUP($A160,#REF!,5,FALSE),IF($B160="MERCADO",VLOOKUP($A160,#REF!,7,FALSE),IF($B160="PLEO",VLOOKUP($A160,#REF!,4,FALSE),IF($B160="SICRO",VLOOKUP($A160,#REF!,5,FALSE),IF($B160="SINAPI",IFERROR((VLOOKUP($A160,#REF!,18,FALSE)),),"-"))))))</f>
        <v>-</v>
      </c>
      <c r="F160" s="113" t="str">
        <f>IF(OR($B160="ANP",$B160="DAER",$B160="CONSULTORIA DNIT",$B160="PREGÃO ELETRÔNICO",$B160="DMLU",$B160="DMAE",$B160="CEEE",$B160="EPTC",$B160="ORSE",$B160="SEINFRA",$B160="CREA",$B160="CAU",$B160="CEHOP",$B160="SIURB",$B160="DER-PR",$B160="SUDECAP",$B160=Aux.!$F$24,$B160=Aux.!$F$25),VLOOKUP($A160,#REF!,7,FALSE),IF($B160="CCU",VLOOKUP($A160,#REF!,6,FALSE),IF($B160="MERCADO",VLOOKUP($A160,#REF!,8,FALSE),IF($B160="PLEO",VLOOKUP($A160,#REF!,4,FALSE),IF($B160="SICRO",VLOOKUP($A160,#REF!,6,FALSE),IF($B160="SINAPI",IFERROR(SUM((VLOOKUP($A160,#REF!,14,FALSE)),VLOOKUP($A160,#REF!,20,FALSE),VLOOKUP($A160,#REF!,22,FALSE)),),"-"))))))</f>
        <v>-</v>
      </c>
      <c r="G160" s="113" t="str">
        <f>IF(OR($B160="ANP",$B160="DAER",$B160="CONSULTORIA DNIT",$B160="PREGÃO ELETRÔNICO",$B160="DMLU",$B160="DMAE",$B160="CEEE",$B160="EPTC",$B160="ORSE",$B160="SEINFRA",$B160="CREA",$B160="CAU",$B160="CEHOP",$B160="SIURB",$B160="DER-PR",$B160="SUDECAP",$B160=Aux.!$F$24,$B160=Aux.!$F$25),VLOOKUP($A160,#REF!,8,FALSE),IF($B160="CCU",VLOOKUP($A160,#REF!,7,FALSE),IF($B160="MERCADO",VLOOKUP($A160,#REF!,9,FALSE),IF($B160="PLEO",VLOOKUP($A160,#REF!,4,FALSE),IF($B160="SICRO",VLOOKUP($A160,#REF!,7,FALSE),IF($B160="SINAPI",IFERROR((VLOOKUP($A160,#REF!,16,FALSE)),(VLOOKUP($A160,#REF!,5,FALSE))),"-"))))))</f>
        <v>-</v>
      </c>
      <c r="H160" s="113" t="str">
        <f>IF(OR($B160="ANP",$B160="DAER",$B160="CONSULTORIA DNIT",$B160="PREGÃO ELETRÔNICO",$B160="DMLU",$B160="DMAE",$B160="CEEE",$B160="EPTC",$B160="ORSE",$B160="SEINFRA",$B160="CREA",$B160="CAU",$B160="CEHOP",$B160="SIURB",$B160="DER-PR",$B160="SUDECAP",$B160=Aux.!$F$24,$B160=Aux.!$F$25),VLOOKUP($A160,#REF!,5,FALSE),IF($B160="CCU",VLOOKUP($A160,#REF!,4,FALSE),IF($B160="MERCADO",VLOOKUP($A160,#REF!,6,FALSE),IF($B160="PLEO",VLOOKUP($A160,#REF!,4,FALSE),IF($B160="SICRO",VLOOKUP($A160,#REF!,4,FALSE),IF($B160="SINAPI",IFERROR((VLOOKUP($A160,#REF!,5,FALSE)),(VLOOKUP($A160,#REF!,5,FALSE))),"-"))))))</f>
        <v>-</v>
      </c>
      <c r="I160" s="114">
        <f>IF($B160="SICRO EQUIP.",VLOOKUP($A160,#REF!,10,FALSE),0)</f>
        <v>0</v>
      </c>
      <c r="J160" s="114">
        <f>IF($B160="SICRO EQUIP.",VLOOKUP($A160,#REF!,11,FALSE),0)</f>
        <v>0</v>
      </c>
      <c r="K160" s="258"/>
      <c r="L160" s="259"/>
      <c r="M160" s="115" t="e">
        <f>VLOOKUP($K160,Reajuste!$A$2:$BW$29,(MATCH($L160,Reajuste!$C$2:$BW$2,0)+2),FALSE)</f>
        <v>#N/A</v>
      </c>
      <c r="N160" s="259"/>
      <c r="O160" s="115" t="e">
        <f>VLOOKUP($K160,Reajuste!$A$2:$CW$29,(MATCH($N160,Reajuste!$C$2:$CW$2,0)+2),FALSE)</f>
        <v>#N/A</v>
      </c>
      <c r="P160" s="113">
        <f t="shared" si="0"/>
        <v>0</v>
      </c>
      <c r="Q160" s="113">
        <f t="shared" si="1"/>
        <v>0</v>
      </c>
      <c r="R160" s="113">
        <f t="shared" si="2"/>
        <v>0</v>
      </c>
      <c r="S160" s="113">
        <f t="shared" si="3"/>
        <v>0</v>
      </c>
      <c r="T160" s="113">
        <f t="shared" si="4"/>
        <v>0</v>
      </c>
      <c r="U160" s="113">
        <f t="shared" si="5"/>
        <v>0</v>
      </c>
      <c r="V160" s="4"/>
      <c r="W160" s="4"/>
      <c r="X160" s="4"/>
      <c r="Y160" s="4"/>
      <c r="Z160" s="4"/>
    </row>
    <row r="161" spans="1:26" ht="14.25" customHeight="1">
      <c r="A161" s="256"/>
      <c r="B161" s="257"/>
      <c r="C161" s="112" t="str">
        <f>IF(OR($B161="ANP",$B161="DAER",$B161="CONSULTORIA DNIT",$B161="PREGÃO ELETRÔNICO",$B161="DMLU",$B161="DMAE",$B161="CEEE",$B161="EPTC",$B161="ORSE",$B161="SEINFRA",$B161="CREA",$B161="CAU",$B161="CEHOP",$B161="SIURB",$B161="DER-PR",$B161="SUDECAP",$B161=Aux.!$F$24,$B161=Aux.!$F$25),VLOOKUP($A161,#REF!,3,FALSE),IF($B161="SICRO EQUIP.",VLOOKUP($A161,#REF!,2,FALSE),IF($B161="CCU",VLOOKUP($A161,#REF!,2,FALSE),IF($B161="MERCADO",VLOOKUP($A161,#REF!,2,FALSE),IF($B161="PLEO",VLOOKUP($A161,#REF!,2,FALSE),IF($B161="SICRO",VLOOKUP($A161,#REF!,2,FALSE),IF($B161="SINAPI",IFERROR((VLOOKUP($A161,#REF!,2,FALSE)),(VLOOKUP($A161,#REF!,2,FALSE))),"-")))))))</f>
        <v>-</v>
      </c>
      <c r="D161" s="95" t="str">
        <f>IF(OR($B161="ANP",$B161="DAER",$B161="CONSULTORIA DNIT",$B161="PREGÃO ELETRÔNICO",$B161="DMLU",$B161="DMAE",$B161="CEEE",$B161="EPTC",$B161="ORSE",$B161="SEINFRA",$B161="CREA",$B161="CAU",$B161="CEHOP",$B161="SIURB",$B161="DER-PR",$B161="SUDECAP",$B161=Aux.!$F$24,$B161=Aux.!$F$25),VLOOKUP($A161,#REF!,4,FALSE),IF($B161="SICRO EQUIP.","H",IF($B161="CCU",VLOOKUP($A161,#REF!,3,FALSE),IF($B161="MERCADO",VLOOKUP($A161,#REF!,10,FALSE),IF($B161="PLEO",VLOOKUP($A161,#REF!,3,FALSE),IF($B161="SICRO",VLOOKUP($A161,#REF!,3,FALSE),IF($B161="SINAPI",IFERROR((VLOOKUP($A161,#REF!,3,FALSE)),(VLOOKUP($A161,#REF!,3,FALSE))),"-")))))))</f>
        <v>-</v>
      </c>
      <c r="E161" s="113" t="str">
        <f>IF(OR($B161="ANP",$B161="DAER",$B161="CONSULTORIA DNIT",$B161="PREGÃO ELETRÔNICO",$B161="DMLU",$B161="DMAE",$B161="CEEE",$B161="EPTC",$B161="ORSE",$B161="SEINFRA",$B161="CREA",$B161="CAU",$B161="CEHOP",$B161="SIURB",$B161="DER-PR",$B161="SUDECAP",$B161=Aux.!$F$24,$B161=Aux.!$F$25),VLOOKUP($A161,#REF!,6,FALSE),IF($B161="CCU",VLOOKUP($A161,#REF!,5,FALSE),IF($B161="MERCADO",VLOOKUP($A161,#REF!,7,FALSE),IF($B161="PLEO",VLOOKUP($A161,#REF!,4,FALSE),IF($B161="SICRO",VLOOKUP($A161,#REF!,5,FALSE),IF($B161="SINAPI",IFERROR((VLOOKUP($A161,#REF!,18,FALSE)),),"-"))))))</f>
        <v>-</v>
      </c>
      <c r="F161" s="113" t="str">
        <f>IF(OR($B161="ANP",$B161="DAER",$B161="CONSULTORIA DNIT",$B161="PREGÃO ELETRÔNICO",$B161="DMLU",$B161="DMAE",$B161="CEEE",$B161="EPTC",$B161="ORSE",$B161="SEINFRA",$B161="CREA",$B161="CAU",$B161="CEHOP",$B161="SIURB",$B161="DER-PR",$B161="SUDECAP",$B161=Aux.!$F$24,$B161=Aux.!$F$25),VLOOKUP($A161,#REF!,7,FALSE),IF($B161="CCU",VLOOKUP($A161,#REF!,6,FALSE),IF($B161="MERCADO",VLOOKUP($A161,#REF!,8,FALSE),IF($B161="PLEO",VLOOKUP($A161,#REF!,4,FALSE),IF($B161="SICRO",VLOOKUP($A161,#REF!,6,FALSE),IF($B161="SINAPI",IFERROR(SUM((VLOOKUP($A161,#REF!,14,FALSE)),VLOOKUP($A161,#REF!,20,FALSE),VLOOKUP($A161,#REF!,22,FALSE)),),"-"))))))</f>
        <v>-</v>
      </c>
      <c r="G161" s="113" t="str">
        <f>IF(OR($B161="ANP",$B161="DAER",$B161="CONSULTORIA DNIT",$B161="PREGÃO ELETRÔNICO",$B161="DMLU",$B161="DMAE",$B161="CEEE",$B161="EPTC",$B161="ORSE",$B161="SEINFRA",$B161="CREA",$B161="CAU",$B161="CEHOP",$B161="SIURB",$B161="DER-PR",$B161="SUDECAP",$B161=Aux.!$F$24,$B161=Aux.!$F$25),VLOOKUP($A161,#REF!,8,FALSE),IF($B161="CCU",VLOOKUP($A161,#REF!,7,FALSE),IF($B161="MERCADO",VLOOKUP($A161,#REF!,9,FALSE),IF($B161="PLEO",VLOOKUP($A161,#REF!,4,FALSE),IF($B161="SICRO",VLOOKUP($A161,#REF!,7,FALSE),IF($B161="SINAPI",IFERROR((VLOOKUP($A161,#REF!,16,FALSE)),(VLOOKUP($A161,#REF!,5,FALSE))),"-"))))))</f>
        <v>-</v>
      </c>
      <c r="H161" s="113" t="str">
        <f>IF(OR($B161="ANP",$B161="DAER",$B161="CONSULTORIA DNIT",$B161="PREGÃO ELETRÔNICO",$B161="DMLU",$B161="DMAE",$B161="CEEE",$B161="EPTC",$B161="ORSE",$B161="SEINFRA",$B161="CREA",$B161="CAU",$B161="CEHOP",$B161="SIURB",$B161="DER-PR",$B161="SUDECAP",$B161=Aux.!$F$24,$B161=Aux.!$F$25),VLOOKUP($A161,#REF!,5,FALSE),IF($B161="CCU",VLOOKUP($A161,#REF!,4,FALSE),IF($B161="MERCADO",VLOOKUP($A161,#REF!,6,FALSE),IF($B161="PLEO",VLOOKUP($A161,#REF!,4,FALSE),IF($B161="SICRO",VLOOKUP($A161,#REF!,4,FALSE),IF($B161="SINAPI",IFERROR((VLOOKUP($A161,#REF!,5,FALSE)),(VLOOKUP($A161,#REF!,5,FALSE))),"-"))))))</f>
        <v>-</v>
      </c>
      <c r="I161" s="114">
        <f>IF($B161="SICRO EQUIP.",VLOOKUP($A161,#REF!,10,FALSE),0)</f>
        <v>0</v>
      </c>
      <c r="J161" s="114">
        <f>IF($B161="SICRO EQUIP.",VLOOKUP($A161,#REF!,11,FALSE),0)</f>
        <v>0</v>
      </c>
      <c r="K161" s="258"/>
      <c r="L161" s="259"/>
      <c r="M161" s="115" t="e">
        <f>VLOOKUP($K161,Reajuste!$A$2:$BW$29,(MATCH($L161,Reajuste!$C$2:$BW$2,0)+2),FALSE)</f>
        <v>#N/A</v>
      </c>
      <c r="N161" s="259"/>
      <c r="O161" s="115" t="e">
        <f>VLOOKUP($K161,Reajuste!$A$2:$CW$29,(MATCH($N161,Reajuste!$C$2:$CW$2,0)+2),FALSE)</f>
        <v>#N/A</v>
      </c>
      <c r="P161" s="113">
        <f t="shared" si="0"/>
        <v>0</v>
      </c>
      <c r="Q161" s="113">
        <f t="shared" si="1"/>
        <v>0</v>
      </c>
      <c r="R161" s="113">
        <f t="shared" si="2"/>
        <v>0</v>
      </c>
      <c r="S161" s="113">
        <f t="shared" si="3"/>
        <v>0</v>
      </c>
      <c r="T161" s="113">
        <f t="shared" si="4"/>
        <v>0</v>
      </c>
      <c r="U161" s="113">
        <f t="shared" si="5"/>
        <v>0</v>
      </c>
      <c r="V161" s="4"/>
      <c r="W161" s="4"/>
      <c r="X161" s="4"/>
      <c r="Y161" s="4"/>
      <c r="Z161" s="4"/>
    </row>
    <row r="162" spans="1:26" ht="14.25" customHeight="1">
      <c r="A162" s="256"/>
      <c r="B162" s="257"/>
      <c r="C162" s="112" t="str">
        <f>IF(OR($B162="ANP",$B162="DAER",$B162="CONSULTORIA DNIT",$B162="PREGÃO ELETRÔNICO",$B162="DMLU",$B162="DMAE",$B162="CEEE",$B162="EPTC",$B162="ORSE",$B162="SEINFRA",$B162="CREA",$B162="CAU",$B162="CEHOP",$B162="SIURB",$B162="DER-PR",$B162="SUDECAP",$B162=Aux.!$F$24,$B162=Aux.!$F$25),VLOOKUP($A162,#REF!,3,FALSE),IF($B162="SICRO EQUIP.",VLOOKUP($A162,#REF!,2,FALSE),IF($B162="CCU",VLOOKUP($A162,#REF!,2,FALSE),IF($B162="MERCADO",VLOOKUP($A162,#REF!,2,FALSE),IF($B162="PLEO",VLOOKUP($A162,#REF!,2,FALSE),IF($B162="SICRO",VLOOKUP($A162,#REF!,2,FALSE),IF($B162="SINAPI",IFERROR((VLOOKUP($A162,#REF!,2,FALSE)),(VLOOKUP($A162,#REF!,2,FALSE))),"-")))))))</f>
        <v>-</v>
      </c>
      <c r="D162" s="95" t="str">
        <f>IF(OR($B162="ANP",$B162="DAER",$B162="CONSULTORIA DNIT",$B162="PREGÃO ELETRÔNICO",$B162="DMLU",$B162="DMAE",$B162="CEEE",$B162="EPTC",$B162="ORSE",$B162="SEINFRA",$B162="CREA",$B162="CAU",$B162="CEHOP",$B162="SIURB",$B162="DER-PR",$B162="SUDECAP",$B162=Aux.!$F$24,$B162=Aux.!$F$25),VLOOKUP($A162,#REF!,4,FALSE),IF($B162="SICRO EQUIP.","H",IF($B162="CCU",VLOOKUP($A162,#REF!,3,FALSE),IF($B162="MERCADO",VLOOKUP($A162,#REF!,10,FALSE),IF($B162="PLEO",VLOOKUP($A162,#REF!,3,FALSE),IF($B162="SICRO",VLOOKUP($A162,#REF!,3,FALSE),IF($B162="SINAPI",IFERROR((VLOOKUP($A162,#REF!,3,FALSE)),(VLOOKUP($A162,#REF!,3,FALSE))),"-")))))))</f>
        <v>-</v>
      </c>
      <c r="E162" s="113" t="str">
        <f>IF(OR($B162="ANP",$B162="DAER",$B162="CONSULTORIA DNIT",$B162="PREGÃO ELETRÔNICO",$B162="DMLU",$B162="DMAE",$B162="CEEE",$B162="EPTC",$B162="ORSE",$B162="SEINFRA",$B162="CREA",$B162="CAU",$B162="CEHOP",$B162="SIURB",$B162="DER-PR",$B162="SUDECAP",$B162=Aux.!$F$24,$B162=Aux.!$F$25),VLOOKUP($A162,#REF!,6,FALSE),IF($B162="CCU",VLOOKUP($A162,#REF!,5,FALSE),IF($B162="MERCADO",VLOOKUP($A162,#REF!,7,FALSE),IF($B162="PLEO",VLOOKUP($A162,#REF!,4,FALSE),IF($B162="SICRO",VLOOKUP($A162,#REF!,5,FALSE),IF($B162="SINAPI",IFERROR((VLOOKUP($A162,#REF!,18,FALSE)),),"-"))))))</f>
        <v>-</v>
      </c>
      <c r="F162" s="113" t="str">
        <f>IF(OR($B162="ANP",$B162="DAER",$B162="CONSULTORIA DNIT",$B162="PREGÃO ELETRÔNICO",$B162="DMLU",$B162="DMAE",$B162="CEEE",$B162="EPTC",$B162="ORSE",$B162="SEINFRA",$B162="CREA",$B162="CAU",$B162="CEHOP",$B162="SIURB",$B162="DER-PR",$B162="SUDECAP",$B162=Aux.!$F$24,$B162=Aux.!$F$25),VLOOKUP($A162,#REF!,7,FALSE),IF($B162="CCU",VLOOKUP($A162,#REF!,6,FALSE),IF($B162="MERCADO",VLOOKUP($A162,#REF!,8,FALSE),IF($B162="PLEO",VLOOKUP($A162,#REF!,4,FALSE),IF($B162="SICRO",VLOOKUP($A162,#REF!,6,FALSE),IF($B162="SINAPI",IFERROR(SUM((VLOOKUP($A162,#REF!,14,FALSE)),VLOOKUP($A162,#REF!,20,FALSE),VLOOKUP($A162,#REF!,22,FALSE)),),"-"))))))</f>
        <v>-</v>
      </c>
      <c r="G162" s="113" t="str">
        <f>IF(OR($B162="ANP",$B162="DAER",$B162="CONSULTORIA DNIT",$B162="PREGÃO ELETRÔNICO",$B162="DMLU",$B162="DMAE",$B162="CEEE",$B162="EPTC",$B162="ORSE",$B162="SEINFRA",$B162="CREA",$B162="CAU",$B162="CEHOP",$B162="SIURB",$B162="DER-PR",$B162="SUDECAP",$B162=Aux.!$F$24,$B162=Aux.!$F$25),VLOOKUP($A162,#REF!,8,FALSE),IF($B162="CCU",VLOOKUP($A162,#REF!,7,FALSE),IF($B162="MERCADO",VLOOKUP($A162,#REF!,9,FALSE),IF($B162="PLEO",VLOOKUP($A162,#REF!,4,FALSE),IF($B162="SICRO",VLOOKUP($A162,#REF!,7,FALSE),IF($B162="SINAPI",IFERROR((VLOOKUP($A162,#REF!,16,FALSE)),(VLOOKUP($A162,#REF!,5,FALSE))),"-"))))))</f>
        <v>-</v>
      </c>
      <c r="H162" s="113" t="str">
        <f>IF(OR($B162="ANP",$B162="DAER",$B162="CONSULTORIA DNIT",$B162="PREGÃO ELETRÔNICO",$B162="DMLU",$B162="DMAE",$B162="CEEE",$B162="EPTC",$B162="ORSE",$B162="SEINFRA",$B162="CREA",$B162="CAU",$B162="CEHOP",$B162="SIURB",$B162="DER-PR",$B162="SUDECAP",$B162=Aux.!$F$24,$B162=Aux.!$F$25),VLOOKUP($A162,#REF!,5,FALSE),IF($B162="CCU",VLOOKUP($A162,#REF!,4,FALSE),IF($B162="MERCADO",VLOOKUP($A162,#REF!,6,FALSE),IF($B162="PLEO",VLOOKUP($A162,#REF!,4,FALSE),IF($B162="SICRO",VLOOKUP($A162,#REF!,4,FALSE),IF($B162="SINAPI",IFERROR((VLOOKUP($A162,#REF!,5,FALSE)),(VLOOKUP($A162,#REF!,5,FALSE))),"-"))))))</f>
        <v>-</v>
      </c>
      <c r="I162" s="114">
        <f>IF($B162="SICRO EQUIP.",VLOOKUP($A162,#REF!,10,FALSE),0)</f>
        <v>0</v>
      </c>
      <c r="J162" s="114">
        <f>IF($B162="SICRO EQUIP.",VLOOKUP($A162,#REF!,11,FALSE),0)</f>
        <v>0</v>
      </c>
      <c r="K162" s="258"/>
      <c r="L162" s="259"/>
      <c r="M162" s="115" t="e">
        <f>VLOOKUP($K162,Reajuste!$A$2:$BW$29,(MATCH($L162,Reajuste!$C$2:$BW$2,0)+2),FALSE)</f>
        <v>#N/A</v>
      </c>
      <c r="N162" s="259"/>
      <c r="O162" s="115" t="e">
        <f>VLOOKUP($K162,Reajuste!$A$2:$CW$29,(MATCH($N162,Reajuste!$C$2:$CW$2,0)+2),FALSE)</f>
        <v>#N/A</v>
      </c>
      <c r="P162" s="113">
        <f t="shared" si="0"/>
        <v>0</v>
      </c>
      <c r="Q162" s="113">
        <f t="shared" si="1"/>
        <v>0</v>
      </c>
      <c r="R162" s="113">
        <f t="shared" si="2"/>
        <v>0</v>
      </c>
      <c r="S162" s="113">
        <f t="shared" si="3"/>
        <v>0</v>
      </c>
      <c r="T162" s="113">
        <f t="shared" si="4"/>
        <v>0</v>
      </c>
      <c r="U162" s="113">
        <f t="shared" si="5"/>
        <v>0</v>
      </c>
      <c r="V162" s="4"/>
      <c r="W162" s="4"/>
      <c r="X162" s="4"/>
      <c r="Y162" s="4"/>
      <c r="Z162" s="4"/>
    </row>
    <row r="163" spans="1:26" ht="14.25" customHeight="1">
      <c r="A163" s="256"/>
      <c r="B163" s="257"/>
      <c r="C163" s="112" t="str">
        <f>IF(OR($B163="ANP",$B163="DAER",$B163="CONSULTORIA DNIT",$B163="PREGÃO ELETRÔNICO",$B163="DMLU",$B163="DMAE",$B163="CEEE",$B163="EPTC",$B163="ORSE",$B163="SEINFRA",$B163="CREA",$B163="CAU",$B163="CEHOP",$B163="SIURB",$B163="DER-PR",$B163="SUDECAP",$B163=Aux.!$F$24,$B163=Aux.!$F$25),VLOOKUP($A163,#REF!,3,FALSE),IF($B163="SICRO EQUIP.",VLOOKUP($A163,#REF!,2,FALSE),IF($B163="CCU",VLOOKUP($A163,#REF!,2,FALSE),IF($B163="MERCADO",VLOOKUP($A163,#REF!,2,FALSE),IF($B163="PLEO",VLOOKUP($A163,#REF!,2,FALSE),IF($B163="SICRO",VLOOKUP($A163,#REF!,2,FALSE),IF($B163="SINAPI",IFERROR((VLOOKUP($A163,#REF!,2,FALSE)),(VLOOKUP($A163,#REF!,2,FALSE))),"-")))))))</f>
        <v>-</v>
      </c>
      <c r="D163" s="95" t="str">
        <f>IF(OR($B163="ANP",$B163="DAER",$B163="CONSULTORIA DNIT",$B163="PREGÃO ELETRÔNICO",$B163="DMLU",$B163="DMAE",$B163="CEEE",$B163="EPTC",$B163="ORSE",$B163="SEINFRA",$B163="CREA",$B163="CAU",$B163="CEHOP",$B163="SIURB",$B163="DER-PR",$B163="SUDECAP",$B163=Aux.!$F$24,$B163=Aux.!$F$25),VLOOKUP($A163,#REF!,4,FALSE),IF($B163="SICRO EQUIP.","H",IF($B163="CCU",VLOOKUP($A163,#REF!,3,FALSE),IF($B163="MERCADO",VLOOKUP($A163,#REF!,10,FALSE),IF($B163="PLEO",VLOOKUP($A163,#REF!,3,FALSE),IF($B163="SICRO",VLOOKUP($A163,#REF!,3,FALSE),IF($B163="SINAPI",IFERROR((VLOOKUP($A163,#REF!,3,FALSE)),(VLOOKUP($A163,#REF!,3,FALSE))),"-")))))))</f>
        <v>-</v>
      </c>
      <c r="E163" s="113" t="str">
        <f>IF(OR($B163="ANP",$B163="DAER",$B163="CONSULTORIA DNIT",$B163="PREGÃO ELETRÔNICO",$B163="DMLU",$B163="DMAE",$B163="CEEE",$B163="EPTC",$B163="ORSE",$B163="SEINFRA",$B163="CREA",$B163="CAU",$B163="CEHOP",$B163="SIURB",$B163="DER-PR",$B163="SUDECAP",$B163=Aux.!$F$24,$B163=Aux.!$F$25),VLOOKUP($A163,#REF!,6,FALSE),IF($B163="CCU",VLOOKUP($A163,#REF!,5,FALSE),IF($B163="MERCADO",VLOOKUP($A163,#REF!,7,FALSE),IF($B163="PLEO",VLOOKUP($A163,#REF!,4,FALSE),IF($B163="SICRO",VLOOKUP($A163,#REF!,5,FALSE),IF($B163="SINAPI",IFERROR((VLOOKUP($A163,#REF!,18,FALSE)),),"-"))))))</f>
        <v>-</v>
      </c>
      <c r="F163" s="113" t="str">
        <f>IF(OR($B163="ANP",$B163="DAER",$B163="CONSULTORIA DNIT",$B163="PREGÃO ELETRÔNICO",$B163="DMLU",$B163="DMAE",$B163="CEEE",$B163="EPTC",$B163="ORSE",$B163="SEINFRA",$B163="CREA",$B163="CAU",$B163="CEHOP",$B163="SIURB",$B163="DER-PR",$B163="SUDECAP",$B163=Aux.!$F$24,$B163=Aux.!$F$25),VLOOKUP($A163,#REF!,7,FALSE),IF($B163="CCU",VLOOKUP($A163,#REF!,6,FALSE),IF($B163="MERCADO",VLOOKUP($A163,#REF!,8,FALSE),IF($B163="PLEO",VLOOKUP($A163,#REF!,4,FALSE),IF($B163="SICRO",VLOOKUP($A163,#REF!,6,FALSE),IF($B163="SINAPI",IFERROR(SUM((VLOOKUP($A163,#REF!,14,FALSE)),VLOOKUP($A163,#REF!,20,FALSE),VLOOKUP($A163,#REF!,22,FALSE)),),"-"))))))</f>
        <v>-</v>
      </c>
      <c r="G163" s="113" t="str">
        <f>IF(OR($B163="ANP",$B163="DAER",$B163="CONSULTORIA DNIT",$B163="PREGÃO ELETRÔNICO",$B163="DMLU",$B163="DMAE",$B163="CEEE",$B163="EPTC",$B163="ORSE",$B163="SEINFRA",$B163="CREA",$B163="CAU",$B163="CEHOP",$B163="SIURB",$B163="DER-PR",$B163="SUDECAP",$B163=Aux.!$F$24,$B163=Aux.!$F$25),VLOOKUP($A163,#REF!,8,FALSE),IF($B163="CCU",VLOOKUP($A163,#REF!,7,FALSE),IF($B163="MERCADO",VLOOKUP($A163,#REF!,9,FALSE),IF($B163="PLEO",VLOOKUP($A163,#REF!,4,FALSE),IF($B163="SICRO",VLOOKUP($A163,#REF!,7,FALSE),IF($B163="SINAPI",IFERROR((VLOOKUP($A163,#REF!,16,FALSE)),(VLOOKUP($A163,#REF!,5,FALSE))),"-"))))))</f>
        <v>-</v>
      </c>
      <c r="H163" s="113" t="str">
        <f>IF(OR($B163="ANP",$B163="DAER",$B163="CONSULTORIA DNIT",$B163="PREGÃO ELETRÔNICO",$B163="DMLU",$B163="DMAE",$B163="CEEE",$B163="EPTC",$B163="ORSE",$B163="SEINFRA",$B163="CREA",$B163="CAU",$B163="CEHOP",$B163="SIURB",$B163="DER-PR",$B163="SUDECAP",$B163=Aux.!$F$24,$B163=Aux.!$F$25),VLOOKUP($A163,#REF!,5,FALSE),IF($B163="CCU",VLOOKUP($A163,#REF!,4,FALSE),IF($B163="MERCADO",VLOOKUP($A163,#REF!,6,FALSE),IF($B163="PLEO",VLOOKUP($A163,#REF!,4,FALSE),IF($B163="SICRO",VLOOKUP($A163,#REF!,4,FALSE),IF($B163="SINAPI",IFERROR((VLOOKUP($A163,#REF!,5,FALSE)),(VLOOKUP($A163,#REF!,5,FALSE))),"-"))))))</f>
        <v>-</v>
      </c>
      <c r="I163" s="114">
        <f>IF($B163="SICRO EQUIP.",VLOOKUP($A163,#REF!,10,FALSE),0)</f>
        <v>0</v>
      </c>
      <c r="J163" s="114">
        <f>IF($B163="SICRO EQUIP.",VLOOKUP($A163,#REF!,11,FALSE),0)</f>
        <v>0</v>
      </c>
      <c r="K163" s="258"/>
      <c r="L163" s="259"/>
      <c r="M163" s="115" t="e">
        <f>VLOOKUP($K163,Reajuste!$A$2:$BW$29,(MATCH($L163,Reajuste!$C$2:$BW$2,0)+2),FALSE)</f>
        <v>#N/A</v>
      </c>
      <c r="N163" s="259"/>
      <c r="O163" s="115" t="e">
        <f>VLOOKUP($K163,Reajuste!$A$2:$CW$29,(MATCH($N163,Reajuste!$C$2:$CW$2,0)+2),FALSE)</f>
        <v>#N/A</v>
      </c>
      <c r="P163" s="113">
        <f t="shared" si="0"/>
        <v>0</v>
      </c>
      <c r="Q163" s="113">
        <f t="shared" si="1"/>
        <v>0</v>
      </c>
      <c r="R163" s="113">
        <f t="shared" si="2"/>
        <v>0</v>
      </c>
      <c r="S163" s="113">
        <f t="shared" si="3"/>
        <v>0</v>
      </c>
      <c r="T163" s="113">
        <f t="shared" si="4"/>
        <v>0</v>
      </c>
      <c r="U163" s="113">
        <f t="shared" si="5"/>
        <v>0</v>
      </c>
      <c r="V163" s="4"/>
      <c r="W163" s="4"/>
      <c r="X163" s="4"/>
      <c r="Y163" s="4"/>
      <c r="Z163" s="4"/>
    </row>
    <row r="164" spans="1:26" ht="14.25" customHeight="1">
      <c r="A164" s="256"/>
      <c r="B164" s="257"/>
      <c r="C164" s="112" t="str">
        <f>IF(OR($B164="ANP",$B164="DAER",$B164="CONSULTORIA DNIT",$B164="PREGÃO ELETRÔNICO",$B164="DMLU",$B164="DMAE",$B164="CEEE",$B164="EPTC",$B164="ORSE",$B164="SEINFRA",$B164="CREA",$B164="CAU",$B164="CEHOP",$B164="SIURB",$B164="DER-PR",$B164="SUDECAP",$B164=Aux.!$F$24,$B164=Aux.!$F$25),VLOOKUP($A164,#REF!,3,FALSE),IF($B164="SICRO EQUIP.",VLOOKUP($A164,#REF!,2,FALSE),IF($B164="CCU",VLOOKUP($A164,#REF!,2,FALSE),IF($B164="MERCADO",VLOOKUP($A164,#REF!,2,FALSE),IF($B164="PLEO",VLOOKUP($A164,#REF!,2,FALSE),IF($B164="SICRO",VLOOKUP($A164,#REF!,2,FALSE),IF($B164="SINAPI",IFERROR((VLOOKUP($A164,#REF!,2,FALSE)),(VLOOKUP($A164,#REF!,2,FALSE))),"-")))))))</f>
        <v>-</v>
      </c>
      <c r="D164" s="95" t="str">
        <f>IF(OR($B164="ANP",$B164="DAER",$B164="CONSULTORIA DNIT",$B164="PREGÃO ELETRÔNICO",$B164="DMLU",$B164="DMAE",$B164="CEEE",$B164="EPTC",$B164="ORSE",$B164="SEINFRA",$B164="CREA",$B164="CAU",$B164="CEHOP",$B164="SIURB",$B164="DER-PR",$B164="SUDECAP",$B164=Aux.!$F$24,$B164=Aux.!$F$25),VLOOKUP($A164,#REF!,4,FALSE),IF($B164="SICRO EQUIP.","H",IF($B164="CCU",VLOOKUP($A164,#REF!,3,FALSE),IF($B164="MERCADO",VLOOKUP($A164,#REF!,10,FALSE),IF($B164="PLEO",VLOOKUP($A164,#REF!,3,FALSE),IF($B164="SICRO",VLOOKUP($A164,#REF!,3,FALSE),IF($B164="SINAPI",IFERROR((VLOOKUP($A164,#REF!,3,FALSE)),(VLOOKUP($A164,#REF!,3,FALSE))),"-")))))))</f>
        <v>-</v>
      </c>
      <c r="E164" s="113" t="str">
        <f>IF(OR($B164="ANP",$B164="DAER",$B164="CONSULTORIA DNIT",$B164="PREGÃO ELETRÔNICO",$B164="DMLU",$B164="DMAE",$B164="CEEE",$B164="EPTC",$B164="ORSE",$B164="SEINFRA",$B164="CREA",$B164="CAU",$B164="CEHOP",$B164="SIURB",$B164="DER-PR",$B164="SUDECAP",$B164=Aux.!$F$24,$B164=Aux.!$F$25),VLOOKUP($A164,#REF!,6,FALSE),IF($B164="CCU",VLOOKUP($A164,#REF!,5,FALSE),IF($B164="MERCADO",VLOOKUP($A164,#REF!,7,FALSE),IF($B164="PLEO",VLOOKUP($A164,#REF!,4,FALSE),IF($B164="SICRO",VLOOKUP($A164,#REF!,5,FALSE),IF($B164="SINAPI",IFERROR((VLOOKUP($A164,#REF!,18,FALSE)),),"-"))))))</f>
        <v>-</v>
      </c>
      <c r="F164" s="113" t="str">
        <f>IF(OR($B164="ANP",$B164="DAER",$B164="CONSULTORIA DNIT",$B164="PREGÃO ELETRÔNICO",$B164="DMLU",$B164="DMAE",$B164="CEEE",$B164="EPTC",$B164="ORSE",$B164="SEINFRA",$B164="CREA",$B164="CAU",$B164="CEHOP",$B164="SIURB",$B164="DER-PR",$B164="SUDECAP",$B164=Aux.!$F$24,$B164=Aux.!$F$25),VLOOKUP($A164,#REF!,7,FALSE),IF($B164="CCU",VLOOKUP($A164,#REF!,6,FALSE),IF($B164="MERCADO",VLOOKUP($A164,#REF!,8,FALSE),IF($B164="PLEO",VLOOKUP($A164,#REF!,4,FALSE),IF($B164="SICRO",VLOOKUP($A164,#REF!,6,FALSE),IF($B164="SINAPI",IFERROR(SUM((VLOOKUP($A164,#REF!,14,FALSE)),VLOOKUP($A164,#REF!,20,FALSE),VLOOKUP($A164,#REF!,22,FALSE)),),"-"))))))</f>
        <v>-</v>
      </c>
      <c r="G164" s="113" t="str">
        <f>IF(OR($B164="ANP",$B164="DAER",$B164="CONSULTORIA DNIT",$B164="PREGÃO ELETRÔNICO",$B164="DMLU",$B164="DMAE",$B164="CEEE",$B164="EPTC",$B164="ORSE",$B164="SEINFRA",$B164="CREA",$B164="CAU",$B164="CEHOP",$B164="SIURB",$B164="DER-PR",$B164="SUDECAP",$B164=Aux.!$F$24,$B164=Aux.!$F$25),VLOOKUP($A164,#REF!,8,FALSE),IF($B164="CCU",VLOOKUP($A164,#REF!,7,FALSE),IF($B164="MERCADO",VLOOKUP($A164,#REF!,9,FALSE),IF($B164="PLEO",VLOOKUP($A164,#REF!,4,FALSE),IF($B164="SICRO",VLOOKUP($A164,#REF!,7,FALSE),IF($B164="SINAPI",IFERROR((VLOOKUP($A164,#REF!,16,FALSE)),(VLOOKUP($A164,#REF!,5,FALSE))),"-"))))))</f>
        <v>-</v>
      </c>
      <c r="H164" s="113" t="str">
        <f>IF(OR($B164="ANP",$B164="DAER",$B164="CONSULTORIA DNIT",$B164="PREGÃO ELETRÔNICO",$B164="DMLU",$B164="DMAE",$B164="CEEE",$B164="EPTC",$B164="ORSE",$B164="SEINFRA",$B164="CREA",$B164="CAU",$B164="CEHOP",$B164="SIURB",$B164="DER-PR",$B164="SUDECAP",$B164=Aux.!$F$24,$B164=Aux.!$F$25),VLOOKUP($A164,#REF!,5,FALSE),IF($B164="CCU",VLOOKUP($A164,#REF!,4,FALSE),IF($B164="MERCADO",VLOOKUP($A164,#REF!,6,FALSE),IF($B164="PLEO",VLOOKUP($A164,#REF!,4,FALSE),IF($B164="SICRO",VLOOKUP($A164,#REF!,4,FALSE),IF($B164="SINAPI",IFERROR((VLOOKUP($A164,#REF!,5,FALSE)),(VLOOKUP($A164,#REF!,5,FALSE))),"-"))))))</f>
        <v>-</v>
      </c>
      <c r="I164" s="114">
        <f>IF($B164="SICRO EQUIP.",VLOOKUP($A164,#REF!,10,FALSE),0)</f>
        <v>0</v>
      </c>
      <c r="J164" s="114">
        <f>IF($B164="SICRO EQUIP.",VLOOKUP($A164,#REF!,11,FALSE),0)</f>
        <v>0</v>
      </c>
      <c r="K164" s="258"/>
      <c r="L164" s="259"/>
      <c r="M164" s="115" t="e">
        <f>VLOOKUP($K164,Reajuste!$A$2:$BW$29,(MATCH($L164,Reajuste!$C$2:$BW$2,0)+2),FALSE)</f>
        <v>#N/A</v>
      </c>
      <c r="N164" s="259"/>
      <c r="O164" s="115" t="e">
        <f>VLOOKUP($K164,Reajuste!$A$2:$CW$29,(MATCH($N164,Reajuste!$C$2:$CW$2,0)+2),FALSE)</f>
        <v>#N/A</v>
      </c>
      <c r="P164" s="113">
        <f t="shared" si="0"/>
        <v>0</v>
      </c>
      <c r="Q164" s="113">
        <f t="shared" si="1"/>
        <v>0</v>
      </c>
      <c r="R164" s="113">
        <f t="shared" si="2"/>
        <v>0</v>
      </c>
      <c r="S164" s="113">
        <f t="shared" si="3"/>
        <v>0</v>
      </c>
      <c r="T164" s="113">
        <f t="shared" si="4"/>
        <v>0</v>
      </c>
      <c r="U164" s="113">
        <f t="shared" si="5"/>
        <v>0</v>
      </c>
      <c r="V164" s="4"/>
      <c r="W164" s="4"/>
      <c r="X164" s="4"/>
      <c r="Y164" s="4"/>
      <c r="Z164" s="4"/>
    </row>
    <row r="165" spans="1:26" ht="14.25" customHeight="1">
      <c r="A165" s="256"/>
      <c r="B165" s="257"/>
      <c r="C165" s="112" t="str">
        <f>IF(OR($B165="ANP",$B165="DAER",$B165="CONSULTORIA DNIT",$B165="PREGÃO ELETRÔNICO",$B165="DMLU",$B165="DMAE",$B165="CEEE",$B165="EPTC",$B165="ORSE",$B165="SEINFRA",$B165="CREA",$B165="CAU",$B165="CEHOP",$B165="SIURB",$B165="DER-PR",$B165="SUDECAP",$B165=Aux.!$F$24,$B165=Aux.!$F$25),VLOOKUP($A165,#REF!,3,FALSE),IF($B165="SICRO EQUIP.",VLOOKUP($A165,#REF!,2,FALSE),IF($B165="CCU",VLOOKUP($A165,#REF!,2,FALSE),IF($B165="MERCADO",VLOOKUP($A165,#REF!,2,FALSE),IF($B165="PLEO",VLOOKUP($A165,#REF!,2,FALSE),IF($B165="SICRO",VLOOKUP($A165,#REF!,2,FALSE),IF($B165="SINAPI",IFERROR((VLOOKUP($A165,#REF!,2,FALSE)),(VLOOKUP($A165,#REF!,2,FALSE))),"-")))))))</f>
        <v>-</v>
      </c>
      <c r="D165" s="95" t="str">
        <f>IF(OR($B165="ANP",$B165="DAER",$B165="CONSULTORIA DNIT",$B165="PREGÃO ELETRÔNICO",$B165="DMLU",$B165="DMAE",$B165="CEEE",$B165="EPTC",$B165="ORSE",$B165="SEINFRA",$B165="CREA",$B165="CAU",$B165="CEHOP",$B165="SIURB",$B165="DER-PR",$B165="SUDECAP",$B165=Aux.!$F$24,$B165=Aux.!$F$25),VLOOKUP($A165,#REF!,4,FALSE),IF($B165="SICRO EQUIP.","H",IF($B165="CCU",VLOOKUP($A165,#REF!,3,FALSE),IF($B165="MERCADO",VLOOKUP($A165,#REF!,10,FALSE),IF($B165="PLEO",VLOOKUP($A165,#REF!,3,FALSE),IF($B165="SICRO",VLOOKUP($A165,#REF!,3,FALSE),IF($B165="SINAPI",IFERROR((VLOOKUP($A165,#REF!,3,FALSE)),(VLOOKUP($A165,#REF!,3,FALSE))),"-")))))))</f>
        <v>-</v>
      </c>
      <c r="E165" s="113" t="str">
        <f>IF(OR($B165="ANP",$B165="DAER",$B165="CONSULTORIA DNIT",$B165="PREGÃO ELETRÔNICO",$B165="DMLU",$B165="DMAE",$B165="CEEE",$B165="EPTC",$B165="ORSE",$B165="SEINFRA",$B165="CREA",$B165="CAU",$B165="CEHOP",$B165="SIURB",$B165="DER-PR",$B165="SUDECAP",$B165=Aux.!$F$24,$B165=Aux.!$F$25),VLOOKUP($A165,#REF!,6,FALSE),IF($B165="CCU",VLOOKUP($A165,#REF!,5,FALSE),IF($B165="MERCADO",VLOOKUP($A165,#REF!,7,FALSE),IF($B165="PLEO",VLOOKUP($A165,#REF!,4,FALSE),IF($B165="SICRO",VLOOKUP($A165,#REF!,5,FALSE),IF($B165="SINAPI",IFERROR((VLOOKUP($A165,#REF!,18,FALSE)),),"-"))))))</f>
        <v>-</v>
      </c>
      <c r="F165" s="113" t="str">
        <f>IF(OR($B165="ANP",$B165="DAER",$B165="CONSULTORIA DNIT",$B165="PREGÃO ELETRÔNICO",$B165="DMLU",$B165="DMAE",$B165="CEEE",$B165="EPTC",$B165="ORSE",$B165="SEINFRA",$B165="CREA",$B165="CAU",$B165="CEHOP",$B165="SIURB",$B165="DER-PR",$B165="SUDECAP",$B165=Aux.!$F$24,$B165=Aux.!$F$25),VLOOKUP($A165,#REF!,7,FALSE),IF($B165="CCU",VLOOKUP($A165,#REF!,6,FALSE),IF($B165="MERCADO",VLOOKUP($A165,#REF!,8,FALSE),IF($B165="PLEO",VLOOKUP($A165,#REF!,4,FALSE),IF($B165="SICRO",VLOOKUP($A165,#REF!,6,FALSE),IF($B165="SINAPI",IFERROR(SUM((VLOOKUP($A165,#REF!,14,FALSE)),VLOOKUP($A165,#REF!,20,FALSE),VLOOKUP($A165,#REF!,22,FALSE)),),"-"))))))</f>
        <v>-</v>
      </c>
      <c r="G165" s="113" t="str">
        <f>IF(OR($B165="ANP",$B165="DAER",$B165="CONSULTORIA DNIT",$B165="PREGÃO ELETRÔNICO",$B165="DMLU",$B165="DMAE",$B165="CEEE",$B165="EPTC",$B165="ORSE",$B165="SEINFRA",$B165="CREA",$B165="CAU",$B165="CEHOP",$B165="SIURB",$B165="DER-PR",$B165="SUDECAP",$B165=Aux.!$F$24,$B165=Aux.!$F$25),VLOOKUP($A165,#REF!,8,FALSE),IF($B165="CCU",VLOOKUP($A165,#REF!,7,FALSE),IF($B165="MERCADO",VLOOKUP($A165,#REF!,9,FALSE),IF($B165="PLEO",VLOOKUP($A165,#REF!,4,FALSE),IF($B165="SICRO",VLOOKUP($A165,#REF!,7,FALSE),IF($B165="SINAPI",IFERROR((VLOOKUP($A165,#REF!,16,FALSE)),(VLOOKUP($A165,#REF!,5,FALSE))),"-"))))))</f>
        <v>-</v>
      </c>
      <c r="H165" s="113" t="str">
        <f>IF(OR($B165="ANP",$B165="DAER",$B165="CONSULTORIA DNIT",$B165="PREGÃO ELETRÔNICO",$B165="DMLU",$B165="DMAE",$B165="CEEE",$B165="EPTC",$B165="ORSE",$B165="SEINFRA",$B165="CREA",$B165="CAU",$B165="CEHOP",$B165="SIURB",$B165="DER-PR",$B165="SUDECAP",$B165=Aux.!$F$24,$B165=Aux.!$F$25),VLOOKUP($A165,#REF!,5,FALSE),IF($B165="CCU",VLOOKUP($A165,#REF!,4,FALSE),IF($B165="MERCADO",VLOOKUP($A165,#REF!,6,FALSE),IF($B165="PLEO",VLOOKUP($A165,#REF!,4,FALSE),IF($B165="SICRO",VLOOKUP($A165,#REF!,4,FALSE),IF($B165="SINAPI",IFERROR((VLOOKUP($A165,#REF!,5,FALSE)),(VLOOKUP($A165,#REF!,5,FALSE))),"-"))))))</f>
        <v>-</v>
      </c>
      <c r="I165" s="114">
        <f>IF($B165="SICRO EQUIP.",VLOOKUP($A165,#REF!,10,FALSE),0)</f>
        <v>0</v>
      </c>
      <c r="J165" s="114">
        <f>IF($B165="SICRO EQUIP.",VLOOKUP($A165,#REF!,11,FALSE),0)</f>
        <v>0</v>
      </c>
      <c r="K165" s="258"/>
      <c r="L165" s="259"/>
      <c r="M165" s="115" t="e">
        <f>VLOOKUP($K165,Reajuste!$A$2:$BW$29,(MATCH($L165,Reajuste!$C$2:$BW$2,0)+2),FALSE)</f>
        <v>#N/A</v>
      </c>
      <c r="N165" s="259"/>
      <c r="O165" s="115" t="e">
        <f>VLOOKUP($K165,Reajuste!$A$2:$CW$29,(MATCH($N165,Reajuste!$C$2:$CW$2,0)+2),FALSE)</f>
        <v>#N/A</v>
      </c>
      <c r="P165" s="113">
        <f t="shared" si="0"/>
        <v>0</v>
      </c>
      <c r="Q165" s="113">
        <f t="shared" si="1"/>
        <v>0</v>
      </c>
      <c r="R165" s="113">
        <f t="shared" si="2"/>
        <v>0</v>
      </c>
      <c r="S165" s="113">
        <f t="shared" si="3"/>
        <v>0</v>
      </c>
      <c r="T165" s="113">
        <f t="shared" si="4"/>
        <v>0</v>
      </c>
      <c r="U165" s="113">
        <f t="shared" si="5"/>
        <v>0</v>
      </c>
      <c r="V165" s="4"/>
      <c r="W165" s="4"/>
      <c r="X165" s="4"/>
      <c r="Y165" s="4"/>
      <c r="Z165" s="4"/>
    </row>
    <row r="166" spans="1:26" ht="14.25" customHeight="1">
      <c r="A166" s="256"/>
      <c r="B166" s="257"/>
      <c r="C166" s="112" t="str">
        <f>IF(OR($B166="ANP",$B166="DAER",$B166="CONSULTORIA DNIT",$B166="PREGÃO ELETRÔNICO",$B166="DMLU",$B166="DMAE",$B166="CEEE",$B166="EPTC",$B166="ORSE",$B166="SEINFRA",$B166="CREA",$B166="CAU",$B166="CEHOP",$B166="SIURB",$B166="DER-PR",$B166="SUDECAP",$B166=Aux.!$F$24,$B166=Aux.!$F$25),VLOOKUP($A166,#REF!,3,FALSE),IF($B166="SICRO EQUIP.",VLOOKUP($A166,#REF!,2,FALSE),IF($B166="CCU",VLOOKUP($A166,#REF!,2,FALSE),IF($B166="MERCADO",VLOOKUP($A166,#REF!,2,FALSE),IF($B166="PLEO",VLOOKUP($A166,#REF!,2,FALSE),IF($B166="SICRO",VLOOKUP($A166,#REF!,2,FALSE),IF($B166="SINAPI",IFERROR((VLOOKUP($A166,#REF!,2,FALSE)),(VLOOKUP($A166,#REF!,2,FALSE))),"-")))))))</f>
        <v>-</v>
      </c>
      <c r="D166" s="95" t="str">
        <f>IF(OR($B166="ANP",$B166="DAER",$B166="CONSULTORIA DNIT",$B166="PREGÃO ELETRÔNICO",$B166="DMLU",$B166="DMAE",$B166="CEEE",$B166="EPTC",$B166="ORSE",$B166="SEINFRA",$B166="CREA",$B166="CAU",$B166="CEHOP",$B166="SIURB",$B166="DER-PR",$B166="SUDECAP",$B166=Aux.!$F$24,$B166=Aux.!$F$25),VLOOKUP($A166,#REF!,4,FALSE),IF($B166="SICRO EQUIP.","H",IF($B166="CCU",VLOOKUP($A166,#REF!,3,FALSE),IF($B166="MERCADO",VLOOKUP($A166,#REF!,10,FALSE),IF($B166="PLEO",VLOOKUP($A166,#REF!,3,FALSE),IF($B166="SICRO",VLOOKUP($A166,#REF!,3,FALSE),IF($B166="SINAPI",IFERROR((VLOOKUP($A166,#REF!,3,FALSE)),(VLOOKUP($A166,#REF!,3,FALSE))),"-")))))))</f>
        <v>-</v>
      </c>
      <c r="E166" s="113" t="str">
        <f>IF(OR($B166="ANP",$B166="DAER",$B166="CONSULTORIA DNIT",$B166="PREGÃO ELETRÔNICO",$B166="DMLU",$B166="DMAE",$B166="CEEE",$B166="EPTC",$B166="ORSE",$B166="SEINFRA",$B166="CREA",$B166="CAU",$B166="CEHOP",$B166="SIURB",$B166="DER-PR",$B166="SUDECAP",$B166=Aux.!$F$24,$B166=Aux.!$F$25),VLOOKUP($A166,#REF!,6,FALSE),IF($B166="CCU",VLOOKUP($A166,#REF!,5,FALSE),IF($B166="MERCADO",VLOOKUP($A166,#REF!,7,FALSE),IF($B166="PLEO",VLOOKUP($A166,#REF!,4,FALSE),IF($B166="SICRO",VLOOKUP($A166,#REF!,5,FALSE),IF($B166="SINAPI",IFERROR((VLOOKUP($A166,#REF!,18,FALSE)),),"-"))))))</f>
        <v>-</v>
      </c>
      <c r="F166" s="113" t="str">
        <f>IF(OR($B166="ANP",$B166="DAER",$B166="CONSULTORIA DNIT",$B166="PREGÃO ELETRÔNICO",$B166="DMLU",$B166="DMAE",$B166="CEEE",$B166="EPTC",$B166="ORSE",$B166="SEINFRA",$B166="CREA",$B166="CAU",$B166="CEHOP",$B166="SIURB",$B166="DER-PR",$B166="SUDECAP",$B166=Aux.!$F$24,$B166=Aux.!$F$25),VLOOKUP($A166,#REF!,7,FALSE),IF($B166="CCU",VLOOKUP($A166,#REF!,6,FALSE),IF($B166="MERCADO",VLOOKUP($A166,#REF!,8,FALSE),IF($B166="PLEO",VLOOKUP($A166,#REF!,4,FALSE),IF($B166="SICRO",VLOOKUP($A166,#REF!,6,FALSE),IF($B166="SINAPI",IFERROR(SUM((VLOOKUP($A166,#REF!,14,FALSE)),VLOOKUP($A166,#REF!,20,FALSE),VLOOKUP($A166,#REF!,22,FALSE)),),"-"))))))</f>
        <v>-</v>
      </c>
      <c r="G166" s="113" t="str">
        <f>IF(OR($B166="ANP",$B166="DAER",$B166="CONSULTORIA DNIT",$B166="PREGÃO ELETRÔNICO",$B166="DMLU",$B166="DMAE",$B166="CEEE",$B166="EPTC",$B166="ORSE",$B166="SEINFRA",$B166="CREA",$B166="CAU",$B166="CEHOP",$B166="SIURB",$B166="DER-PR",$B166="SUDECAP",$B166=Aux.!$F$24,$B166=Aux.!$F$25),VLOOKUP($A166,#REF!,8,FALSE),IF($B166="CCU",VLOOKUP($A166,#REF!,7,FALSE),IF($B166="MERCADO",VLOOKUP($A166,#REF!,9,FALSE),IF($B166="PLEO",VLOOKUP($A166,#REF!,4,FALSE),IF($B166="SICRO",VLOOKUP($A166,#REF!,7,FALSE),IF($B166="SINAPI",IFERROR((VLOOKUP($A166,#REF!,16,FALSE)),(VLOOKUP($A166,#REF!,5,FALSE))),"-"))))))</f>
        <v>-</v>
      </c>
      <c r="H166" s="113" t="str">
        <f>IF(OR($B166="ANP",$B166="DAER",$B166="CONSULTORIA DNIT",$B166="PREGÃO ELETRÔNICO",$B166="DMLU",$B166="DMAE",$B166="CEEE",$B166="EPTC",$B166="ORSE",$B166="SEINFRA",$B166="CREA",$B166="CAU",$B166="CEHOP",$B166="SIURB",$B166="DER-PR",$B166="SUDECAP",$B166=Aux.!$F$24,$B166=Aux.!$F$25),VLOOKUP($A166,#REF!,5,FALSE),IF($B166="CCU",VLOOKUP($A166,#REF!,4,FALSE),IF($B166="MERCADO",VLOOKUP($A166,#REF!,6,FALSE),IF($B166="PLEO",VLOOKUP($A166,#REF!,4,FALSE),IF($B166="SICRO",VLOOKUP($A166,#REF!,4,FALSE),IF($B166="SINAPI",IFERROR((VLOOKUP($A166,#REF!,5,FALSE)),(VLOOKUP($A166,#REF!,5,FALSE))),"-"))))))</f>
        <v>-</v>
      </c>
      <c r="I166" s="114">
        <f>IF($B166="SICRO EQUIP.",VLOOKUP($A166,#REF!,10,FALSE),0)</f>
        <v>0</v>
      </c>
      <c r="J166" s="114">
        <f>IF($B166="SICRO EQUIP.",VLOOKUP($A166,#REF!,11,FALSE),0)</f>
        <v>0</v>
      </c>
      <c r="K166" s="258"/>
      <c r="L166" s="259"/>
      <c r="M166" s="115" t="e">
        <f>VLOOKUP($K166,Reajuste!$A$2:$BW$29,(MATCH($L166,Reajuste!$C$2:$BW$2,0)+2),FALSE)</f>
        <v>#N/A</v>
      </c>
      <c r="N166" s="259"/>
      <c r="O166" s="115" t="e">
        <f>VLOOKUP($K166,Reajuste!$A$2:$CW$29,(MATCH($N166,Reajuste!$C$2:$CW$2,0)+2),FALSE)</f>
        <v>#N/A</v>
      </c>
      <c r="P166" s="113">
        <f t="shared" si="0"/>
        <v>0</v>
      </c>
      <c r="Q166" s="113">
        <f t="shared" si="1"/>
        <v>0</v>
      </c>
      <c r="R166" s="113">
        <f t="shared" si="2"/>
        <v>0</v>
      </c>
      <c r="S166" s="113">
        <f t="shared" si="3"/>
        <v>0</v>
      </c>
      <c r="T166" s="113">
        <f t="shared" si="4"/>
        <v>0</v>
      </c>
      <c r="U166" s="113">
        <f t="shared" si="5"/>
        <v>0</v>
      </c>
      <c r="V166" s="4"/>
      <c r="W166" s="4"/>
      <c r="X166" s="4"/>
      <c r="Y166" s="4"/>
      <c r="Z166" s="4"/>
    </row>
    <row r="167" spans="1:26" ht="14.25" customHeight="1">
      <c r="A167" s="256"/>
      <c r="B167" s="257"/>
      <c r="C167" s="112" t="str">
        <f>IF(OR($B167="ANP",$B167="DAER",$B167="CONSULTORIA DNIT",$B167="PREGÃO ELETRÔNICO",$B167="DMLU",$B167="DMAE",$B167="CEEE",$B167="EPTC",$B167="ORSE",$B167="SEINFRA",$B167="CREA",$B167="CAU",$B167="CEHOP",$B167="SIURB",$B167="DER-PR",$B167="SUDECAP",$B167=Aux.!$F$24,$B167=Aux.!$F$25),VLOOKUP($A167,#REF!,3,FALSE),IF($B167="SICRO EQUIP.",VLOOKUP($A167,#REF!,2,FALSE),IF($B167="CCU",VLOOKUP($A167,#REF!,2,FALSE),IF($B167="MERCADO",VLOOKUP($A167,#REF!,2,FALSE),IF($B167="PLEO",VLOOKUP($A167,#REF!,2,FALSE),IF($B167="SICRO",VLOOKUP($A167,#REF!,2,FALSE),IF($B167="SINAPI",IFERROR((VLOOKUP($A167,#REF!,2,FALSE)),(VLOOKUP($A167,#REF!,2,FALSE))),"-")))))))</f>
        <v>-</v>
      </c>
      <c r="D167" s="95" t="str">
        <f>IF(OR($B167="ANP",$B167="DAER",$B167="CONSULTORIA DNIT",$B167="PREGÃO ELETRÔNICO",$B167="DMLU",$B167="DMAE",$B167="CEEE",$B167="EPTC",$B167="ORSE",$B167="SEINFRA",$B167="CREA",$B167="CAU",$B167="CEHOP",$B167="SIURB",$B167="DER-PR",$B167="SUDECAP",$B167=Aux.!$F$24,$B167=Aux.!$F$25),VLOOKUP($A167,#REF!,4,FALSE),IF($B167="SICRO EQUIP.","H",IF($B167="CCU",VLOOKUP($A167,#REF!,3,FALSE),IF($B167="MERCADO",VLOOKUP($A167,#REF!,10,FALSE),IF($B167="PLEO",VLOOKUP($A167,#REF!,3,FALSE),IF($B167="SICRO",VLOOKUP($A167,#REF!,3,FALSE),IF($B167="SINAPI",IFERROR((VLOOKUP($A167,#REF!,3,FALSE)),(VLOOKUP($A167,#REF!,3,FALSE))),"-")))))))</f>
        <v>-</v>
      </c>
      <c r="E167" s="113" t="str">
        <f>IF(OR($B167="ANP",$B167="DAER",$B167="CONSULTORIA DNIT",$B167="PREGÃO ELETRÔNICO",$B167="DMLU",$B167="DMAE",$B167="CEEE",$B167="EPTC",$B167="ORSE",$B167="SEINFRA",$B167="CREA",$B167="CAU",$B167="CEHOP",$B167="SIURB",$B167="DER-PR",$B167="SUDECAP",$B167=Aux.!$F$24,$B167=Aux.!$F$25),VLOOKUP($A167,#REF!,6,FALSE),IF($B167="CCU",VLOOKUP($A167,#REF!,5,FALSE),IF($B167="MERCADO",VLOOKUP($A167,#REF!,7,FALSE),IF($B167="PLEO",VLOOKUP($A167,#REF!,4,FALSE),IF($B167="SICRO",VLOOKUP($A167,#REF!,5,FALSE),IF($B167="SINAPI",IFERROR((VLOOKUP($A167,#REF!,18,FALSE)),),"-"))))))</f>
        <v>-</v>
      </c>
      <c r="F167" s="113" t="str">
        <f>IF(OR($B167="ANP",$B167="DAER",$B167="CONSULTORIA DNIT",$B167="PREGÃO ELETRÔNICO",$B167="DMLU",$B167="DMAE",$B167="CEEE",$B167="EPTC",$B167="ORSE",$B167="SEINFRA",$B167="CREA",$B167="CAU",$B167="CEHOP",$B167="SIURB",$B167="DER-PR",$B167="SUDECAP",$B167=Aux.!$F$24,$B167=Aux.!$F$25),VLOOKUP($A167,#REF!,7,FALSE),IF($B167="CCU",VLOOKUP($A167,#REF!,6,FALSE),IF($B167="MERCADO",VLOOKUP($A167,#REF!,8,FALSE),IF($B167="PLEO",VLOOKUP($A167,#REF!,4,FALSE),IF($B167="SICRO",VLOOKUP($A167,#REF!,6,FALSE),IF($B167="SINAPI",IFERROR(SUM((VLOOKUP($A167,#REF!,14,FALSE)),VLOOKUP($A167,#REF!,20,FALSE),VLOOKUP($A167,#REF!,22,FALSE)),),"-"))))))</f>
        <v>-</v>
      </c>
      <c r="G167" s="113" t="str">
        <f>IF(OR($B167="ANP",$B167="DAER",$B167="CONSULTORIA DNIT",$B167="PREGÃO ELETRÔNICO",$B167="DMLU",$B167="DMAE",$B167="CEEE",$B167="EPTC",$B167="ORSE",$B167="SEINFRA",$B167="CREA",$B167="CAU",$B167="CEHOP",$B167="SIURB",$B167="DER-PR",$B167="SUDECAP",$B167=Aux.!$F$24,$B167=Aux.!$F$25),VLOOKUP($A167,#REF!,8,FALSE),IF($B167="CCU",VLOOKUP($A167,#REF!,7,FALSE),IF($B167="MERCADO",VLOOKUP($A167,#REF!,9,FALSE),IF($B167="PLEO",VLOOKUP($A167,#REF!,4,FALSE),IF($B167="SICRO",VLOOKUP($A167,#REF!,7,FALSE),IF($B167="SINAPI",IFERROR((VLOOKUP($A167,#REF!,16,FALSE)),(VLOOKUP($A167,#REF!,5,FALSE))),"-"))))))</f>
        <v>-</v>
      </c>
      <c r="H167" s="113" t="str">
        <f>IF(OR($B167="ANP",$B167="DAER",$B167="CONSULTORIA DNIT",$B167="PREGÃO ELETRÔNICO",$B167="DMLU",$B167="DMAE",$B167="CEEE",$B167="EPTC",$B167="ORSE",$B167="SEINFRA",$B167="CREA",$B167="CAU",$B167="CEHOP",$B167="SIURB",$B167="DER-PR",$B167="SUDECAP",$B167=Aux.!$F$24,$B167=Aux.!$F$25),VLOOKUP($A167,#REF!,5,FALSE),IF($B167="CCU",VLOOKUP($A167,#REF!,4,FALSE),IF($B167="MERCADO",VLOOKUP($A167,#REF!,6,FALSE),IF($B167="PLEO",VLOOKUP($A167,#REF!,4,FALSE),IF($B167="SICRO",VLOOKUP($A167,#REF!,4,FALSE),IF($B167="SINAPI",IFERROR((VLOOKUP($A167,#REF!,5,FALSE)),(VLOOKUP($A167,#REF!,5,FALSE))),"-"))))))</f>
        <v>-</v>
      </c>
      <c r="I167" s="114">
        <f>IF($B167="SICRO EQUIP.",VLOOKUP($A167,#REF!,10,FALSE),0)</f>
        <v>0</v>
      </c>
      <c r="J167" s="114">
        <f>IF($B167="SICRO EQUIP.",VLOOKUP($A167,#REF!,11,FALSE),0)</f>
        <v>0</v>
      </c>
      <c r="K167" s="258"/>
      <c r="L167" s="259"/>
      <c r="M167" s="115" t="e">
        <f>VLOOKUP($K167,Reajuste!$A$2:$BW$29,(MATCH($L167,Reajuste!$C$2:$BW$2,0)+2),FALSE)</f>
        <v>#N/A</v>
      </c>
      <c r="N167" s="259"/>
      <c r="O167" s="115" t="e">
        <f>VLOOKUP($K167,Reajuste!$A$2:$CW$29,(MATCH($N167,Reajuste!$C$2:$CW$2,0)+2),FALSE)</f>
        <v>#N/A</v>
      </c>
      <c r="P167" s="113">
        <f t="shared" si="0"/>
        <v>0</v>
      </c>
      <c r="Q167" s="113">
        <f t="shared" si="1"/>
        <v>0</v>
      </c>
      <c r="R167" s="113">
        <f t="shared" si="2"/>
        <v>0</v>
      </c>
      <c r="S167" s="113">
        <f t="shared" si="3"/>
        <v>0</v>
      </c>
      <c r="T167" s="113">
        <f t="shared" si="4"/>
        <v>0</v>
      </c>
      <c r="U167" s="113">
        <f t="shared" si="5"/>
        <v>0</v>
      </c>
      <c r="V167" s="4"/>
      <c r="W167" s="4"/>
      <c r="X167" s="4"/>
      <c r="Y167" s="4"/>
      <c r="Z167" s="4"/>
    </row>
    <row r="168" spans="1:26" ht="14.25" customHeight="1">
      <c r="A168" s="256"/>
      <c r="B168" s="257"/>
      <c r="C168" s="112" t="str">
        <f>IF(OR($B168="ANP",$B168="DAER",$B168="CONSULTORIA DNIT",$B168="PREGÃO ELETRÔNICO",$B168="DMLU",$B168="DMAE",$B168="CEEE",$B168="EPTC",$B168="ORSE",$B168="SEINFRA",$B168="CREA",$B168="CAU",$B168="CEHOP",$B168="SIURB",$B168="DER-PR",$B168="SUDECAP",$B168=Aux.!$F$24,$B168=Aux.!$F$25),VLOOKUP($A168,#REF!,3,FALSE),IF($B168="SICRO EQUIP.",VLOOKUP($A168,#REF!,2,FALSE),IF($B168="CCU",VLOOKUP($A168,#REF!,2,FALSE),IF($B168="MERCADO",VLOOKUP($A168,#REF!,2,FALSE),IF($B168="PLEO",VLOOKUP($A168,#REF!,2,FALSE),IF($B168="SICRO",VLOOKUP($A168,#REF!,2,FALSE),IF($B168="SINAPI",IFERROR((VLOOKUP($A168,#REF!,2,FALSE)),(VLOOKUP($A168,#REF!,2,FALSE))),"-")))))))</f>
        <v>-</v>
      </c>
      <c r="D168" s="95" t="str">
        <f>IF(OR($B168="ANP",$B168="DAER",$B168="CONSULTORIA DNIT",$B168="PREGÃO ELETRÔNICO",$B168="DMLU",$B168="DMAE",$B168="CEEE",$B168="EPTC",$B168="ORSE",$B168="SEINFRA",$B168="CREA",$B168="CAU",$B168="CEHOP",$B168="SIURB",$B168="DER-PR",$B168="SUDECAP",$B168=Aux.!$F$24,$B168=Aux.!$F$25),VLOOKUP($A168,#REF!,4,FALSE),IF($B168="SICRO EQUIP.","H",IF($B168="CCU",VLOOKUP($A168,#REF!,3,FALSE),IF($B168="MERCADO",VLOOKUP($A168,#REF!,10,FALSE),IF($B168="PLEO",VLOOKUP($A168,#REF!,3,FALSE),IF($B168="SICRO",VLOOKUP($A168,#REF!,3,FALSE),IF($B168="SINAPI",IFERROR((VLOOKUP($A168,#REF!,3,FALSE)),(VLOOKUP($A168,#REF!,3,FALSE))),"-")))))))</f>
        <v>-</v>
      </c>
      <c r="E168" s="113" t="str">
        <f>IF(OR($B168="ANP",$B168="DAER",$B168="CONSULTORIA DNIT",$B168="PREGÃO ELETRÔNICO",$B168="DMLU",$B168="DMAE",$B168="CEEE",$B168="EPTC",$B168="ORSE",$B168="SEINFRA",$B168="CREA",$B168="CAU",$B168="CEHOP",$B168="SIURB",$B168="DER-PR",$B168="SUDECAP",$B168=Aux.!$F$24,$B168=Aux.!$F$25),VLOOKUP($A168,#REF!,6,FALSE),IF($B168="CCU",VLOOKUP($A168,#REF!,5,FALSE),IF($B168="MERCADO",VLOOKUP($A168,#REF!,7,FALSE),IF($B168="PLEO",VLOOKUP($A168,#REF!,4,FALSE),IF($B168="SICRO",VLOOKUP($A168,#REF!,5,FALSE),IF($B168="SINAPI",IFERROR((VLOOKUP($A168,#REF!,18,FALSE)),),"-"))))))</f>
        <v>-</v>
      </c>
      <c r="F168" s="113" t="str">
        <f>IF(OR($B168="ANP",$B168="DAER",$B168="CONSULTORIA DNIT",$B168="PREGÃO ELETRÔNICO",$B168="DMLU",$B168="DMAE",$B168="CEEE",$B168="EPTC",$B168="ORSE",$B168="SEINFRA",$B168="CREA",$B168="CAU",$B168="CEHOP",$B168="SIURB",$B168="DER-PR",$B168="SUDECAP",$B168=Aux.!$F$24,$B168=Aux.!$F$25),VLOOKUP($A168,#REF!,7,FALSE),IF($B168="CCU",VLOOKUP($A168,#REF!,6,FALSE),IF($B168="MERCADO",VLOOKUP($A168,#REF!,8,FALSE),IF($B168="PLEO",VLOOKUP($A168,#REF!,4,FALSE),IF($B168="SICRO",VLOOKUP($A168,#REF!,6,FALSE),IF($B168="SINAPI",IFERROR(SUM((VLOOKUP($A168,#REF!,14,FALSE)),VLOOKUP($A168,#REF!,20,FALSE),VLOOKUP($A168,#REF!,22,FALSE)),),"-"))))))</f>
        <v>-</v>
      </c>
      <c r="G168" s="113" t="str">
        <f>IF(OR($B168="ANP",$B168="DAER",$B168="CONSULTORIA DNIT",$B168="PREGÃO ELETRÔNICO",$B168="DMLU",$B168="DMAE",$B168="CEEE",$B168="EPTC",$B168="ORSE",$B168="SEINFRA",$B168="CREA",$B168="CAU",$B168="CEHOP",$B168="SIURB",$B168="DER-PR",$B168="SUDECAP",$B168=Aux.!$F$24,$B168=Aux.!$F$25),VLOOKUP($A168,#REF!,8,FALSE),IF($B168="CCU",VLOOKUP($A168,#REF!,7,FALSE),IF($B168="MERCADO",VLOOKUP($A168,#REF!,9,FALSE),IF($B168="PLEO",VLOOKUP($A168,#REF!,4,FALSE),IF($B168="SICRO",VLOOKUP($A168,#REF!,7,FALSE),IF($B168="SINAPI",IFERROR((VLOOKUP($A168,#REF!,16,FALSE)),(VLOOKUP($A168,#REF!,5,FALSE))),"-"))))))</f>
        <v>-</v>
      </c>
      <c r="H168" s="113" t="str">
        <f>IF(OR($B168="ANP",$B168="DAER",$B168="CONSULTORIA DNIT",$B168="PREGÃO ELETRÔNICO",$B168="DMLU",$B168="DMAE",$B168="CEEE",$B168="EPTC",$B168="ORSE",$B168="SEINFRA",$B168="CREA",$B168="CAU",$B168="CEHOP",$B168="SIURB",$B168="DER-PR",$B168="SUDECAP",$B168=Aux.!$F$24,$B168=Aux.!$F$25),VLOOKUP($A168,#REF!,5,FALSE),IF($B168="CCU",VLOOKUP($A168,#REF!,4,FALSE),IF($B168="MERCADO",VLOOKUP($A168,#REF!,6,FALSE),IF($B168="PLEO",VLOOKUP($A168,#REF!,4,FALSE),IF($B168="SICRO",VLOOKUP($A168,#REF!,4,FALSE),IF($B168="SINAPI",IFERROR((VLOOKUP($A168,#REF!,5,FALSE)),(VLOOKUP($A168,#REF!,5,FALSE))),"-"))))))</f>
        <v>-</v>
      </c>
      <c r="I168" s="114">
        <f>IF($B168="SICRO EQUIP.",VLOOKUP($A168,#REF!,10,FALSE),0)</f>
        <v>0</v>
      </c>
      <c r="J168" s="114">
        <f>IF($B168="SICRO EQUIP.",VLOOKUP($A168,#REF!,11,FALSE),0)</f>
        <v>0</v>
      </c>
      <c r="K168" s="258"/>
      <c r="L168" s="259"/>
      <c r="M168" s="115" t="e">
        <f>VLOOKUP($K168,Reajuste!$A$2:$BW$29,(MATCH($L168,Reajuste!$C$2:$BW$2,0)+2),FALSE)</f>
        <v>#N/A</v>
      </c>
      <c r="N168" s="259"/>
      <c r="O168" s="115" t="e">
        <f>VLOOKUP($K168,Reajuste!$A$2:$CW$29,(MATCH($N168,Reajuste!$C$2:$CW$2,0)+2),FALSE)</f>
        <v>#N/A</v>
      </c>
      <c r="P168" s="113">
        <f t="shared" si="0"/>
        <v>0</v>
      </c>
      <c r="Q168" s="113">
        <f t="shared" si="1"/>
        <v>0</v>
      </c>
      <c r="R168" s="113">
        <f t="shared" si="2"/>
        <v>0</v>
      </c>
      <c r="S168" s="113">
        <f t="shared" si="3"/>
        <v>0</v>
      </c>
      <c r="T168" s="113">
        <f t="shared" si="4"/>
        <v>0</v>
      </c>
      <c r="U168" s="113">
        <f t="shared" si="5"/>
        <v>0</v>
      </c>
      <c r="V168" s="4"/>
      <c r="W168" s="4"/>
      <c r="X168" s="4"/>
      <c r="Y168" s="4"/>
      <c r="Z168" s="4"/>
    </row>
    <row r="169" spans="1:26" ht="14.25" customHeight="1">
      <c r="A169" s="256"/>
      <c r="B169" s="257"/>
      <c r="C169" s="112" t="str">
        <f>IF(OR($B169="ANP",$B169="DAER",$B169="CONSULTORIA DNIT",$B169="PREGÃO ELETRÔNICO",$B169="DMLU",$B169="DMAE",$B169="CEEE",$B169="EPTC",$B169="ORSE",$B169="SEINFRA",$B169="CREA",$B169="CAU",$B169="CEHOP",$B169="SIURB",$B169="DER-PR",$B169="SUDECAP",$B169=Aux.!$F$24,$B169=Aux.!$F$25),VLOOKUP($A169,#REF!,3,FALSE),IF($B169="SICRO EQUIP.",VLOOKUP($A169,#REF!,2,FALSE),IF($B169="CCU",VLOOKUP($A169,#REF!,2,FALSE),IF($B169="MERCADO",VLOOKUP($A169,#REF!,2,FALSE),IF($B169="PLEO",VLOOKUP($A169,#REF!,2,FALSE),IF($B169="SICRO",VLOOKUP($A169,#REF!,2,FALSE),IF($B169="SINAPI",IFERROR((VLOOKUP($A169,#REF!,2,FALSE)),(VLOOKUP($A169,#REF!,2,FALSE))),"-")))))))</f>
        <v>-</v>
      </c>
      <c r="D169" s="95" t="str">
        <f>IF(OR($B169="ANP",$B169="DAER",$B169="CONSULTORIA DNIT",$B169="PREGÃO ELETRÔNICO",$B169="DMLU",$B169="DMAE",$B169="CEEE",$B169="EPTC",$B169="ORSE",$B169="SEINFRA",$B169="CREA",$B169="CAU",$B169="CEHOP",$B169="SIURB",$B169="DER-PR",$B169="SUDECAP",$B169=Aux.!$F$24,$B169=Aux.!$F$25),VLOOKUP($A169,#REF!,4,FALSE),IF($B169="SICRO EQUIP.","H",IF($B169="CCU",VLOOKUP($A169,#REF!,3,FALSE),IF($B169="MERCADO",VLOOKUP($A169,#REF!,10,FALSE),IF($B169="PLEO",VLOOKUP($A169,#REF!,3,FALSE),IF($B169="SICRO",VLOOKUP($A169,#REF!,3,FALSE),IF($B169="SINAPI",IFERROR((VLOOKUP($A169,#REF!,3,FALSE)),(VLOOKUP($A169,#REF!,3,FALSE))),"-")))))))</f>
        <v>-</v>
      </c>
      <c r="E169" s="113" t="str">
        <f>IF(OR($B169="ANP",$B169="DAER",$B169="CONSULTORIA DNIT",$B169="PREGÃO ELETRÔNICO",$B169="DMLU",$B169="DMAE",$B169="CEEE",$B169="EPTC",$B169="ORSE",$B169="SEINFRA",$B169="CREA",$B169="CAU",$B169="CEHOP",$B169="SIURB",$B169="DER-PR",$B169="SUDECAP",$B169=Aux.!$F$24,$B169=Aux.!$F$25),VLOOKUP($A169,#REF!,6,FALSE),IF($B169="CCU",VLOOKUP($A169,#REF!,5,FALSE),IF($B169="MERCADO",VLOOKUP($A169,#REF!,7,FALSE),IF($B169="PLEO",VLOOKUP($A169,#REF!,4,FALSE),IF($B169="SICRO",VLOOKUP($A169,#REF!,5,FALSE),IF($B169="SINAPI",IFERROR((VLOOKUP($A169,#REF!,18,FALSE)),),"-"))))))</f>
        <v>-</v>
      </c>
      <c r="F169" s="113" t="str">
        <f>IF(OR($B169="ANP",$B169="DAER",$B169="CONSULTORIA DNIT",$B169="PREGÃO ELETRÔNICO",$B169="DMLU",$B169="DMAE",$B169="CEEE",$B169="EPTC",$B169="ORSE",$B169="SEINFRA",$B169="CREA",$B169="CAU",$B169="CEHOP",$B169="SIURB",$B169="DER-PR",$B169="SUDECAP",$B169=Aux.!$F$24,$B169=Aux.!$F$25),VLOOKUP($A169,#REF!,7,FALSE),IF($B169="CCU",VLOOKUP($A169,#REF!,6,FALSE),IF($B169="MERCADO",VLOOKUP($A169,#REF!,8,FALSE),IF($B169="PLEO",VLOOKUP($A169,#REF!,4,FALSE),IF($B169="SICRO",VLOOKUP($A169,#REF!,6,FALSE),IF($B169="SINAPI",IFERROR(SUM((VLOOKUP($A169,#REF!,14,FALSE)),VLOOKUP($A169,#REF!,20,FALSE),VLOOKUP($A169,#REF!,22,FALSE)),),"-"))))))</f>
        <v>-</v>
      </c>
      <c r="G169" s="113" t="str">
        <f>IF(OR($B169="ANP",$B169="DAER",$B169="CONSULTORIA DNIT",$B169="PREGÃO ELETRÔNICO",$B169="DMLU",$B169="DMAE",$B169="CEEE",$B169="EPTC",$B169="ORSE",$B169="SEINFRA",$B169="CREA",$B169="CAU",$B169="CEHOP",$B169="SIURB",$B169="DER-PR",$B169="SUDECAP",$B169=Aux.!$F$24,$B169=Aux.!$F$25),VLOOKUP($A169,#REF!,8,FALSE),IF($B169="CCU",VLOOKUP($A169,#REF!,7,FALSE),IF($B169="MERCADO",VLOOKUP($A169,#REF!,9,FALSE),IF($B169="PLEO",VLOOKUP($A169,#REF!,4,FALSE),IF($B169="SICRO",VLOOKUP($A169,#REF!,7,FALSE),IF($B169="SINAPI",IFERROR((VLOOKUP($A169,#REF!,16,FALSE)),(VLOOKUP($A169,#REF!,5,FALSE))),"-"))))))</f>
        <v>-</v>
      </c>
      <c r="H169" s="113" t="str">
        <f>IF(OR($B169="ANP",$B169="DAER",$B169="CONSULTORIA DNIT",$B169="PREGÃO ELETRÔNICO",$B169="DMLU",$B169="DMAE",$B169="CEEE",$B169="EPTC",$B169="ORSE",$B169="SEINFRA",$B169="CREA",$B169="CAU",$B169="CEHOP",$B169="SIURB",$B169="DER-PR",$B169="SUDECAP",$B169=Aux.!$F$24,$B169=Aux.!$F$25),VLOOKUP($A169,#REF!,5,FALSE),IF($B169="CCU",VLOOKUP($A169,#REF!,4,FALSE),IF($B169="MERCADO",VLOOKUP($A169,#REF!,6,FALSE),IF($B169="PLEO",VLOOKUP($A169,#REF!,4,FALSE),IF($B169="SICRO",VLOOKUP($A169,#REF!,4,FALSE),IF($B169="SINAPI",IFERROR((VLOOKUP($A169,#REF!,5,FALSE)),(VLOOKUP($A169,#REF!,5,FALSE))),"-"))))))</f>
        <v>-</v>
      </c>
      <c r="I169" s="114">
        <f>IF($B169="SICRO EQUIP.",VLOOKUP($A169,#REF!,10,FALSE),0)</f>
        <v>0</v>
      </c>
      <c r="J169" s="114">
        <f>IF($B169="SICRO EQUIP.",VLOOKUP($A169,#REF!,11,FALSE),0)</f>
        <v>0</v>
      </c>
      <c r="K169" s="258"/>
      <c r="L169" s="259"/>
      <c r="M169" s="115" t="e">
        <f>VLOOKUP($K169,Reajuste!$A$2:$BW$29,(MATCH($L169,Reajuste!$C$2:$BW$2,0)+2),FALSE)</f>
        <v>#N/A</v>
      </c>
      <c r="N169" s="259"/>
      <c r="O169" s="115" t="e">
        <f>VLOOKUP($K169,Reajuste!$A$2:$CW$29,(MATCH($N169,Reajuste!$C$2:$CW$2,0)+2),FALSE)</f>
        <v>#N/A</v>
      </c>
      <c r="P169" s="113">
        <f t="shared" si="0"/>
        <v>0</v>
      </c>
      <c r="Q169" s="113">
        <f t="shared" si="1"/>
        <v>0</v>
      </c>
      <c r="R169" s="113">
        <f t="shared" si="2"/>
        <v>0</v>
      </c>
      <c r="S169" s="113">
        <f t="shared" si="3"/>
        <v>0</v>
      </c>
      <c r="T169" s="113">
        <f t="shared" si="4"/>
        <v>0</v>
      </c>
      <c r="U169" s="113">
        <f t="shared" si="5"/>
        <v>0</v>
      </c>
      <c r="V169" s="4"/>
      <c r="W169" s="4"/>
      <c r="X169" s="4"/>
      <c r="Y169" s="4"/>
      <c r="Z169" s="4"/>
    </row>
    <row r="170" spans="1:26" ht="14.25" customHeight="1">
      <c r="A170" s="256"/>
      <c r="B170" s="257"/>
      <c r="C170" s="112" t="str">
        <f>IF(OR($B170="ANP",$B170="DAER",$B170="CONSULTORIA DNIT",$B170="PREGÃO ELETRÔNICO",$B170="DMLU",$B170="DMAE",$B170="CEEE",$B170="EPTC",$B170="ORSE",$B170="SEINFRA",$B170="CREA",$B170="CAU",$B170="CEHOP",$B170="SIURB",$B170="DER-PR",$B170="SUDECAP",$B170=Aux.!$F$24,$B170=Aux.!$F$25),VLOOKUP($A170,#REF!,3,FALSE),IF($B170="SICRO EQUIP.",VLOOKUP($A170,#REF!,2,FALSE),IF($B170="CCU",VLOOKUP($A170,#REF!,2,FALSE),IF($B170="MERCADO",VLOOKUP($A170,#REF!,2,FALSE),IF($B170="PLEO",VLOOKUP($A170,#REF!,2,FALSE),IF($B170="SICRO",VLOOKUP($A170,#REF!,2,FALSE),IF($B170="SINAPI",IFERROR((VLOOKUP($A170,#REF!,2,FALSE)),(VLOOKUP($A170,#REF!,2,FALSE))),"-")))))))</f>
        <v>-</v>
      </c>
      <c r="D170" s="95" t="str">
        <f>IF(OR($B170="ANP",$B170="DAER",$B170="CONSULTORIA DNIT",$B170="PREGÃO ELETRÔNICO",$B170="DMLU",$B170="DMAE",$B170="CEEE",$B170="EPTC",$B170="ORSE",$B170="SEINFRA",$B170="CREA",$B170="CAU",$B170="CEHOP",$B170="SIURB",$B170="DER-PR",$B170="SUDECAP",$B170=Aux.!$F$24,$B170=Aux.!$F$25),VLOOKUP($A170,#REF!,4,FALSE),IF($B170="SICRO EQUIP.","H",IF($B170="CCU",VLOOKUP($A170,#REF!,3,FALSE),IF($B170="MERCADO",VLOOKUP($A170,#REF!,10,FALSE),IF($B170="PLEO",VLOOKUP($A170,#REF!,3,FALSE),IF($B170="SICRO",VLOOKUP($A170,#REF!,3,FALSE),IF($B170="SINAPI",IFERROR((VLOOKUP($A170,#REF!,3,FALSE)),(VLOOKUP($A170,#REF!,3,FALSE))),"-")))))))</f>
        <v>-</v>
      </c>
      <c r="E170" s="113" t="str">
        <f>IF(OR($B170="ANP",$B170="DAER",$B170="CONSULTORIA DNIT",$B170="PREGÃO ELETRÔNICO",$B170="DMLU",$B170="DMAE",$B170="CEEE",$B170="EPTC",$B170="ORSE",$B170="SEINFRA",$B170="CREA",$B170="CAU",$B170="CEHOP",$B170="SIURB",$B170="DER-PR",$B170="SUDECAP",$B170=Aux.!$F$24,$B170=Aux.!$F$25),VLOOKUP($A170,#REF!,6,FALSE),IF($B170="CCU",VLOOKUP($A170,#REF!,5,FALSE),IF($B170="MERCADO",VLOOKUP($A170,#REF!,7,FALSE),IF($B170="PLEO",VLOOKUP($A170,#REF!,4,FALSE),IF($B170="SICRO",VLOOKUP($A170,#REF!,5,FALSE),IF($B170="SINAPI",IFERROR((VLOOKUP($A170,#REF!,18,FALSE)),),"-"))))))</f>
        <v>-</v>
      </c>
      <c r="F170" s="113" t="str">
        <f>IF(OR($B170="ANP",$B170="DAER",$B170="CONSULTORIA DNIT",$B170="PREGÃO ELETRÔNICO",$B170="DMLU",$B170="DMAE",$B170="CEEE",$B170="EPTC",$B170="ORSE",$B170="SEINFRA",$B170="CREA",$B170="CAU",$B170="CEHOP",$B170="SIURB",$B170="DER-PR",$B170="SUDECAP",$B170=Aux.!$F$24,$B170=Aux.!$F$25),VLOOKUP($A170,#REF!,7,FALSE),IF($B170="CCU",VLOOKUP($A170,#REF!,6,FALSE),IF($B170="MERCADO",VLOOKUP($A170,#REF!,8,FALSE),IF($B170="PLEO",VLOOKUP($A170,#REF!,4,FALSE),IF($B170="SICRO",VLOOKUP($A170,#REF!,6,FALSE),IF($B170="SINAPI",IFERROR(SUM((VLOOKUP($A170,#REF!,14,FALSE)),VLOOKUP($A170,#REF!,20,FALSE),VLOOKUP($A170,#REF!,22,FALSE)),),"-"))))))</f>
        <v>-</v>
      </c>
      <c r="G170" s="113" t="str">
        <f>IF(OR($B170="ANP",$B170="DAER",$B170="CONSULTORIA DNIT",$B170="PREGÃO ELETRÔNICO",$B170="DMLU",$B170="DMAE",$B170="CEEE",$B170="EPTC",$B170="ORSE",$B170="SEINFRA",$B170="CREA",$B170="CAU",$B170="CEHOP",$B170="SIURB",$B170="DER-PR",$B170="SUDECAP",$B170=Aux.!$F$24,$B170=Aux.!$F$25),VLOOKUP($A170,#REF!,8,FALSE),IF($B170="CCU",VLOOKUP($A170,#REF!,7,FALSE),IF($B170="MERCADO",VLOOKUP($A170,#REF!,9,FALSE),IF($B170="PLEO",VLOOKUP($A170,#REF!,4,FALSE),IF($B170="SICRO",VLOOKUP($A170,#REF!,7,FALSE),IF($B170="SINAPI",IFERROR((VLOOKUP($A170,#REF!,16,FALSE)),(VLOOKUP($A170,#REF!,5,FALSE))),"-"))))))</f>
        <v>-</v>
      </c>
      <c r="H170" s="113" t="str">
        <f>IF(OR($B170="ANP",$B170="DAER",$B170="CONSULTORIA DNIT",$B170="PREGÃO ELETRÔNICO",$B170="DMLU",$B170="DMAE",$B170="CEEE",$B170="EPTC",$B170="ORSE",$B170="SEINFRA",$B170="CREA",$B170="CAU",$B170="CEHOP",$B170="SIURB",$B170="DER-PR",$B170="SUDECAP",$B170=Aux.!$F$24,$B170=Aux.!$F$25),VLOOKUP($A170,#REF!,5,FALSE),IF($B170="CCU",VLOOKUP($A170,#REF!,4,FALSE),IF($B170="MERCADO",VLOOKUP($A170,#REF!,6,FALSE),IF($B170="PLEO",VLOOKUP($A170,#REF!,4,FALSE),IF($B170="SICRO",VLOOKUP($A170,#REF!,4,FALSE),IF($B170="SINAPI",IFERROR((VLOOKUP($A170,#REF!,5,FALSE)),(VLOOKUP($A170,#REF!,5,FALSE))),"-"))))))</f>
        <v>-</v>
      </c>
      <c r="I170" s="114">
        <f>IF($B170="SICRO EQUIP.",VLOOKUP($A170,#REF!,10,FALSE),0)</f>
        <v>0</v>
      </c>
      <c r="J170" s="114">
        <f>IF($B170="SICRO EQUIP.",VLOOKUP($A170,#REF!,11,FALSE),0)</f>
        <v>0</v>
      </c>
      <c r="K170" s="258"/>
      <c r="L170" s="259"/>
      <c r="M170" s="115" t="e">
        <f>VLOOKUP($K170,Reajuste!$A$2:$BW$29,(MATCH($L170,Reajuste!$C$2:$BW$2,0)+2),FALSE)</f>
        <v>#N/A</v>
      </c>
      <c r="N170" s="259"/>
      <c r="O170" s="115" t="e">
        <f>VLOOKUP($K170,Reajuste!$A$2:$CW$29,(MATCH($N170,Reajuste!$C$2:$CW$2,0)+2),FALSE)</f>
        <v>#N/A</v>
      </c>
      <c r="P170" s="113">
        <f t="shared" si="0"/>
        <v>0</v>
      </c>
      <c r="Q170" s="113">
        <f t="shared" si="1"/>
        <v>0</v>
      </c>
      <c r="R170" s="113">
        <f t="shared" si="2"/>
        <v>0</v>
      </c>
      <c r="S170" s="113">
        <f t="shared" si="3"/>
        <v>0</v>
      </c>
      <c r="T170" s="113">
        <f t="shared" si="4"/>
        <v>0</v>
      </c>
      <c r="U170" s="113">
        <f t="shared" si="5"/>
        <v>0</v>
      </c>
      <c r="V170" s="4"/>
      <c r="W170" s="4"/>
      <c r="X170" s="4"/>
      <c r="Y170" s="4"/>
      <c r="Z170" s="4"/>
    </row>
    <row r="171" spans="1:26" ht="14.25" customHeight="1">
      <c r="A171" s="256"/>
      <c r="B171" s="257"/>
      <c r="C171" s="112" t="str">
        <f>IF(OR($B171="ANP",$B171="DAER",$B171="CONSULTORIA DNIT",$B171="PREGÃO ELETRÔNICO",$B171="DMLU",$B171="DMAE",$B171="CEEE",$B171="EPTC",$B171="ORSE",$B171="SEINFRA",$B171="CREA",$B171="CAU",$B171="CEHOP",$B171="SIURB",$B171="DER-PR",$B171="SUDECAP",$B171=Aux.!$F$24,$B171=Aux.!$F$25),VLOOKUP($A171,#REF!,3,FALSE),IF($B171="SICRO EQUIP.",VLOOKUP($A171,#REF!,2,FALSE),IF($B171="CCU",VLOOKUP($A171,#REF!,2,FALSE),IF($B171="MERCADO",VLOOKUP($A171,#REF!,2,FALSE),IF($B171="PLEO",VLOOKUP($A171,#REF!,2,FALSE),IF($B171="SICRO",VLOOKUP($A171,#REF!,2,FALSE),IF($B171="SINAPI",IFERROR((VLOOKUP($A171,#REF!,2,FALSE)),(VLOOKUP($A171,#REF!,2,FALSE))),"-")))))))</f>
        <v>-</v>
      </c>
      <c r="D171" s="95" t="str">
        <f>IF(OR($B171="ANP",$B171="DAER",$B171="CONSULTORIA DNIT",$B171="PREGÃO ELETRÔNICO",$B171="DMLU",$B171="DMAE",$B171="CEEE",$B171="EPTC",$B171="ORSE",$B171="SEINFRA",$B171="CREA",$B171="CAU",$B171="CEHOP",$B171="SIURB",$B171="DER-PR",$B171="SUDECAP",$B171=Aux.!$F$24,$B171=Aux.!$F$25),VLOOKUP($A171,#REF!,4,FALSE),IF($B171="SICRO EQUIP.","H",IF($B171="CCU",VLOOKUP($A171,#REF!,3,FALSE),IF($B171="MERCADO",VLOOKUP($A171,#REF!,10,FALSE),IF($B171="PLEO",VLOOKUP($A171,#REF!,3,FALSE),IF($B171="SICRO",VLOOKUP($A171,#REF!,3,FALSE),IF($B171="SINAPI",IFERROR((VLOOKUP($A171,#REF!,3,FALSE)),(VLOOKUP($A171,#REF!,3,FALSE))),"-")))))))</f>
        <v>-</v>
      </c>
      <c r="E171" s="113" t="str">
        <f>IF(OR($B171="ANP",$B171="DAER",$B171="CONSULTORIA DNIT",$B171="PREGÃO ELETRÔNICO",$B171="DMLU",$B171="DMAE",$B171="CEEE",$B171="EPTC",$B171="ORSE",$B171="SEINFRA",$B171="CREA",$B171="CAU",$B171="CEHOP",$B171="SIURB",$B171="DER-PR",$B171="SUDECAP",$B171=Aux.!$F$24,$B171=Aux.!$F$25),VLOOKUP($A171,#REF!,6,FALSE),IF($B171="CCU",VLOOKUP($A171,#REF!,5,FALSE),IF($B171="MERCADO",VLOOKUP($A171,#REF!,7,FALSE),IF($B171="PLEO",VLOOKUP($A171,#REF!,4,FALSE),IF($B171="SICRO",VLOOKUP($A171,#REF!,5,FALSE),IF($B171="SINAPI",IFERROR((VLOOKUP($A171,#REF!,18,FALSE)),),"-"))))))</f>
        <v>-</v>
      </c>
      <c r="F171" s="113" t="str">
        <f>IF(OR($B171="ANP",$B171="DAER",$B171="CONSULTORIA DNIT",$B171="PREGÃO ELETRÔNICO",$B171="DMLU",$B171="DMAE",$B171="CEEE",$B171="EPTC",$B171="ORSE",$B171="SEINFRA",$B171="CREA",$B171="CAU",$B171="CEHOP",$B171="SIURB",$B171="DER-PR",$B171="SUDECAP",$B171=Aux.!$F$24,$B171=Aux.!$F$25),VLOOKUP($A171,#REF!,7,FALSE),IF($B171="CCU",VLOOKUP($A171,#REF!,6,FALSE),IF($B171="MERCADO",VLOOKUP($A171,#REF!,8,FALSE),IF($B171="PLEO",VLOOKUP($A171,#REF!,4,FALSE),IF($B171="SICRO",VLOOKUP($A171,#REF!,6,FALSE),IF($B171="SINAPI",IFERROR(SUM((VLOOKUP($A171,#REF!,14,FALSE)),VLOOKUP($A171,#REF!,20,FALSE),VLOOKUP($A171,#REF!,22,FALSE)),),"-"))))))</f>
        <v>-</v>
      </c>
      <c r="G171" s="113" t="str">
        <f>IF(OR($B171="ANP",$B171="DAER",$B171="CONSULTORIA DNIT",$B171="PREGÃO ELETRÔNICO",$B171="DMLU",$B171="DMAE",$B171="CEEE",$B171="EPTC",$B171="ORSE",$B171="SEINFRA",$B171="CREA",$B171="CAU",$B171="CEHOP",$B171="SIURB",$B171="DER-PR",$B171="SUDECAP",$B171=Aux.!$F$24,$B171=Aux.!$F$25),VLOOKUP($A171,#REF!,8,FALSE),IF($B171="CCU",VLOOKUP($A171,#REF!,7,FALSE),IF($B171="MERCADO",VLOOKUP($A171,#REF!,9,FALSE),IF($B171="PLEO",VLOOKUP($A171,#REF!,4,FALSE),IF($B171="SICRO",VLOOKUP($A171,#REF!,7,FALSE),IF($B171="SINAPI",IFERROR((VLOOKUP($A171,#REF!,16,FALSE)),(VLOOKUP($A171,#REF!,5,FALSE))),"-"))))))</f>
        <v>-</v>
      </c>
      <c r="H171" s="113" t="str">
        <f>IF(OR($B171="ANP",$B171="DAER",$B171="CONSULTORIA DNIT",$B171="PREGÃO ELETRÔNICO",$B171="DMLU",$B171="DMAE",$B171="CEEE",$B171="EPTC",$B171="ORSE",$B171="SEINFRA",$B171="CREA",$B171="CAU",$B171="CEHOP",$B171="SIURB",$B171="DER-PR",$B171="SUDECAP",$B171=Aux.!$F$24,$B171=Aux.!$F$25),VLOOKUP($A171,#REF!,5,FALSE),IF($B171="CCU",VLOOKUP($A171,#REF!,4,FALSE),IF($B171="MERCADO",VLOOKUP($A171,#REF!,6,FALSE),IF($B171="PLEO",VLOOKUP($A171,#REF!,4,FALSE),IF($B171="SICRO",VLOOKUP($A171,#REF!,4,FALSE),IF($B171="SINAPI",IFERROR((VLOOKUP($A171,#REF!,5,FALSE)),(VLOOKUP($A171,#REF!,5,FALSE))),"-"))))))</f>
        <v>-</v>
      </c>
      <c r="I171" s="114">
        <f>IF($B171="SICRO EQUIP.",VLOOKUP($A171,#REF!,10,FALSE),0)</f>
        <v>0</v>
      </c>
      <c r="J171" s="114">
        <f>IF($B171="SICRO EQUIP.",VLOOKUP($A171,#REF!,11,FALSE),0)</f>
        <v>0</v>
      </c>
      <c r="K171" s="258"/>
      <c r="L171" s="259"/>
      <c r="M171" s="115" t="e">
        <f>VLOOKUP($K171,Reajuste!$A$2:$BW$29,(MATCH($L171,Reajuste!$C$2:$BW$2,0)+2),FALSE)</f>
        <v>#N/A</v>
      </c>
      <c r="N171" s="259"/>
      <c r="O171" s="115" t="e">
        <f>VLOOKUP($K171,Reajuste!$A$2:$CW$29,(MATCH($N171,Reajuste!$C$2:$CW$2,0)+2),FALSE)</f>
        <v>#N/A</v>
      </c>
      <c r="P171" s="113">
        <f t="shared" si="0"/>
        <v>0</v>
      </c>
      <c r="Q171" s="113">
        <f t="shared" si="1"/>
        <v>0</v>
      </c>
      <c r="R171" s="113">
        <f t="shared" si="2"/>
        <v>0</v>
      </c>
      <c r="S171" s="113">
        <f t="shared" si="3"/>
        <v>0</v>
      </c>
      <c r="T171" s="113">
        <f t="shared" si="4"/>
        <v>0</v>
      </c>
      <c r="U171" s="113">
        <f t="shared" si="5"/>
        <v>0</v>
      </c>
      <c r="V171" s="4"/>
      <c r="W171" s="4"/>
      <c r="X171" s="4"/>
      <c r="Y171" s="4"/>
      <c r="Z171" s="4"/>
    </row>
    <row r="172" spans="1:26" ht="14.25" customHeight="1">
      <c r="A172" s="256"/>
      <c r="B172" s="257"/>
      <c r="C172" s="112" t="str">
        <f>IF(OR($B172="ANP",$B172="DAER",$B172="CONSULTORIA DNIT",$B172="PREGÃO ELETRÔNICO",$B172="DMLU",$B172="DMAE",$B172="CEEE",$B172="EPTC",$B172="ORSE",$B172="SEINFRA",$B172="CREA",$B172="CAU",$B172="CEHOP",$B172="SIURB",$B172="DER-PR",$B172="SUDECAP",$B172=Aux.!$F$24,$B172=Aux.!$F$25),VLOOKUP($A172,#REF!,3,FALSE),IF($B172="SICRO EQUIP.",VLOOKUP($A172,#REF!,2,FALSE),IF($B172="CCU",VLOOKUP($A172,#REF!,2,FALSE),IF($B172="MERCADO",VLOOKUP($A172,#REF!,2,FALSE),IF($B172="PLEO",VLOOKUP($A172,#REF!,2,FALSE),IF($B172="SICRO",VLOOKUP($A172,#REF!,2,FALSE),IF($B172="SINAPI",IFERROR((VLOOKUP($A172,#REF!,2,FALSE)),(VLOOKUP($A172,#REF!,2,FALSE))),"-")))))))</f>
        <v>-</v>
      </c>
      <c r="D172" s="95" t="str">
        <f>IF(OR($B172="ANP",$B172="DAER",$B172="CONSULTORIA DNIT",$B172="PREGÃO ELETRÔNICO",$B172="DMLU",$B172="DMAE",$B172="CEEE",$B172="EPTC",$B172="ORSE",$B172="SEINFRA",$B172="CREA",$B172="CAU",$B172="CEHOP",$B172="SIURB",$B172="DER-PR",$B172="SUDECAP",$B172=Aux.!$F$24,$B172=Aux.!$F$25),VLOOKUP($A172,#REF!,4,FALSE),IF($B172="SICRO EQUIP.","H",IF($B172="CCU",VLOOKUP($A172,#REF!,3,FALSE),IF($B172="MERCADO",VLOOKUP($A172,#REF!,10,FALSE),IF($B172="PLEO",VLOOKUP($A172,#REF!,3,FALSE),IF($B172="SICRO",VLOOKUP($A172,#REF!,3,FALSE),IF($B172="SINAPI",IFERROR((VLOOKUP($A172,#REF!,3,FALSE)),(VLOOKUP($A172,#REF!,3,FALSE))),"-")))))))</f>
        <v>-</v>
      </c>
      <c r="E172" s="113" t="str">
        <f>IF(OR($B172="ANP",$B172="DAER",$B172="CONSULTORIA DNIT",$B172="PREGÃO ELETRÔNICO",$B172="DMLU",$B172="DMAE",$B172="CEEE",$B172="EPTC",$B172="ORSE",$B172="SEINFRA",$B172="CREA",$B172="CAU",$B172="CEHOP",$B172="SIURB",$B172="DER-PR",$B172="SUDECAP",$B172=Aux.!$F$24,$B172=Aux.!$F$25),VLOOKUP($A172,#REF!,6,FALSE),IF($B172="CCU",VLOOKUP($A172,#REF!,5,FALSE),IF($B172="MERCADO",VLOOKUP($A172,#REF!,7,FALSE),IF($B172="PLEO",VLOOKUP($A172,#REF!,4,FALSE),IF($B172="SICRO",VLOOKUP($A172,#REF!,5,FALSE),IF($B172="SINAPI",IFERROR((VLOOKUP($A172,#REF!,18,FALSE)),),"-"))))))</f>
        <v>-</v>
      </c>
      <c r="F172" s="113" t="str">
        <f>IF(OR($B172="ANP",$B172="DAER",$B172="CONSULTORIA DNIT",$B172="PREGÃO ELETRÔNICO",$B172="DMLU",$B172="DMAE",$B172="CEEE",$B172="EPTC",$B172="ORSE",$B172="SEINFRA",$B172="CREA",$B172="CAU",$B172="CEHOP",$B172="SIURB",$B172="DER-PR",$B172="SUDECAP",$B172=Aux.!$F$24,$B172=Aux.!$F$25),VLOOKUP($A172,#REF!,7,FALSE),IF($B172="CCU",VLOOKUP($A172,#REF!,6,FALSE),IF($B172="MERCADO",VLOOKUP($A172,#REF!,8,FALSE),IF($B172="PLEO",VLOOKUP($A172,#REF!,4,FALSE),IF($B172="SICRO",VLOOKUP($A172,#REF!,6,FALSE),IF($B172="SINAPI",IFERROR(SUM((VLOOKUP($A172,#REF!,14,FALSE)),VLOOKUP($A172,#REF!,20,FALSE),VLOOKUP($A172,#REF!,22,FALSE)),),"-"))))))</f>
        <v>-</v>
      </c>
      <c r="G172" s="113" t="str">
        <f>IF(OR($B172="ANP",$B172="DAER",$B172="CONSULTORIA DNIT",$B172="PREGÃO ELETRÔNICO",$B172="DMLU",$B172="DMAE",$B172="CEEE",$B172="EPTC",$B172="ORSE",$B172="SEINFRA",$B172="CREA",$B172="CAU",$B172="CEHOP",$B172="SIURB",$B172="DER-PR",$B172="SUDECAP",$B172=Aux.!$F$24,$B172=Aux.!$F$25),VLOOKUP($A172,#REF!,8,FALSE),IF($B172="CCU",VLOOKUP($A172,#REF!,7,FALSE),IF($B172="MERCADO",VLOOKUP($A172,#REF!,9,FALSE),IF($B172="PLEO",VLOOKUP($A172,#REF!,4,FALSE),IF($B172="SICRO",VLOOKUP($A172,#REF!,7,FALSE),IF($B172="SINAPI",IFERROR((VLOOKUP($A172,#REF!,16,FALSE)),(VLOOKUP($A172,#REF!,5,FALSE))),"-"))))))</f>
        <v>-</v>
      </c>
      <c r="H172" s="113" t="str">
        <f>IF(OR($B172="ANP",$B172="DAER",$B172="CONSULTORIA DNIT",$B172="PREGÃO ELETRÔNICO",$B172="DMLU",$B172="DMAE",$B172="CEEE",$B172="EPTC",$B172="ORSE",$B172="SEINFRA",$B172="CREA",$B172="CAU",$B172="CEHOP",$B172="SIURB",$B172="DER-PR",$B172="SUDECAP",$B172=Aux.!$F$24,$B172=Aux.!$F$25),VLOOKUP($A172,#REF!,5,FALSE),IF($B172="CCU",VLOOKUP($A172,#REF!,4,FALSE),IF($B172="MERCADO",VLOOKUP($A172,#REF!,6,FALSE),IF($B172="PLEO",VLOOKUP($A172,#REF!,4,FALSE),IF($B172="SICRO",VLOOKUP($A172,#REF!,4,FALSE),IF($B172="SINAPI",IFERROR((VLOOKUP($A172,#REF!,5,FALSE)),(VLOOKUP($A172,#REF!,5,FALSE))),"-"))))))</f>
        <v>-</v>
      </c>
      <c r="I172" s="114">
        <f>IF($B172="SICRO EQUIP.",VLOOKUP($A172,#REF!,10,FALSE),0)</f>
        <v>0</v>
      </c>
      <c r="J172" s="114">
        <f>IF($B172="SICRO EQUIP.",VLOOKUP($A172,#REF!,11,FALSE),0)</f>
        <v>0</v>
      </c>
      <c r="K172" s="258"/>
      <c r="L172" s="259"/>
      <c r="M172" s="115" t="e">
        <f>VLOOKUP($K172,Reajuste!$A$2:$BW$29,(MATCH($L172,Reajuste!$C$2:$BW$2,0)+2),FALSE)</f>
        <v>#N/A</v>
      </c>
      <c r="N172" s="259"/>
      <c r="O172" s="115" t="e">
        <f>VLOOKUP($K172,Reajuste!$A$2:$CW$29,(MATCH($N172,Reajuste!$C$2:$CW$2,0)+2),FALSE)</f>
        <v>#N/A</v>
      </c>
      <c r="P172" s="113">
        <f t="shared" si="0"/>
        <v>0</v>
      </c>
      <c r="Q172" s="113">
        <f t="shared" si="1"/>
        <v>0</v>
      </c>
      <c r="R172" s="113">
        <f t="shared" si="2"/>
        <v>0</v>
      </c>
      <c r="S172" s="113">
        <f t="shared" si="3"/>
        <v>0</v>
      </c>
      <c r="T172" s="113">
        <f t="shared" si="4"/>
        <v>0</v>
      </c>
      <c r="U172" s="113">
        <f t="shared" si="5"/>
        <v>0</v>
      </c>
      <c r="V172" s="4"/>
      <c r="W172" s="4"/>
      <c r="X172" s="4"/>
      <c r="Y172" s="4"/>
      <c r="Z172" s="4"/>
    </row>
    <row r="173" spans="1:26" ht="14.25" customHeight="1">
      <c r="A173" s="256"/>
      <c r="B173" s="257"/>
      <c r="C173" s="112" t="str">
        <f>IF(OR($B173="ANP",$B173="DAER",$B173="CONSULTORIA DNIT",$B173="PREGÃO ELETRÔNICO",$B173="DMLU",$B173="DMAE",$B173="CEEE",$B173="EPTC",$B173="ORSE",$B173="SEINFRA",$B173="CREA",$B173="CAU",$B173="CEHOP",$B173="SIURB",$B173="DER-PR",$B173="SUDECAP",$B173=Aux.!$F$24,$B173=Aux.!$F$25),VLOOKUP($A173,#REF!,3,FALSE),IF($B173="SICRO EQUIP.",VLOOKUP($A173,#REF!,2,FALSE),IF($B173="CCU",VLOOKUP($A173,#REF!,2,FALSE),IF($B173="MERCADO",VLOOKUP($A173,#REF!,2,FALSE),IF($B173="PLEO",VLOOKUP($A173,#REF!,2,FALSE),IF($B173="SICRO",VLOOKUP($A173,#REF!,2,FALSE),IF($B173="SINAPI",IFERROR((VLOOKUP($A173,#REF!,2,FALSE)),(VLOOKUP($A173,#REF!,2,FALSE))),"-")))))))</f>
        <v>-</v>
      </c>
      <c r="D173" s="95" t="str">
        <f>IF(OR($B173="ANP",$B173="DAER",$B173="CONSULTORIA DNIT",$B173="PREGÃO ELETRÔNICO",$B173="DMLU",$B173="DMAE",$B173="CEEE",$B173="EPTC",$B173="ORSE",$B173="SEINFRA",$B173="CREA",$B173="CAU",$B173="CEHOP",$B173="SIURB",$B173="DER-PR",$B173="SUDECAP",$B173=Aux.!$F$24,$B173=Aux.!$F$25),VLOOKUP($A173,#REF!,4,FALSE),IF($B173="SICRO EQUIP.","H",IF($B173="CCU",VLOOKUP($A173,#REF!,3,FALSE),IF($B173="MERCADO",VLOOKUP($A173,#REF!,10,FALSE),IF($B173="PLEO",VLOOKUP($A173,#REF!,3,FALSE),IF($B173="SICRO",VLOOKUP($A173,#REF!,3,FALSE),IF($B173="SINAPI",IFERROR((VLOOKUP($A173,#REF!,3,FALSE)),(VLOOKUP($A173,#REF!,3,FALSE))),"-")))))))</f>
        <v>-</v>
      </c>
      <c r="E173" s="113" t="str">
        <f>IF(OR($B173="ANP",$B173="DAER",$B173="CONSULTORIA DNIT",$B173="PREGÃO ELETRÔNICO",$B173="DMLU",$B173="DMAE",$B173="CEEE",$B173="EPTC",$B173="ORSE",$B173="SEINFRA",$B173="CREA",$B173="CAU",$B173="CEHOP",$B173="SIURB",$B173="DER-PR",$B173="SUDECAP",$B173=Aux.!$F$24,$B173=Aux.!$F$25),VLOOKUP($A173,#REF!,6,FALSE),IF($B173="CCU",VLOOKUP($A173,#REF!,5,FALSE),IF($B173="MERCADO",VLOOKUP($A173,#REF!,7,FALSE),IF($B173="PLEO",VLOOKUP($A173,#REF!,4,FALSE),IF($B173="SICRO",VLOOKUP($A173,#REF!,5,FALSE),IF($B173="SINAPI",IFERROR((VLOOKUP($A173,#REF!,18,FALSE)),),"-"))))))</f>
        <v>-</v>
      </c>
      <c r="F173" s="113" t="str">
        <f>IF(OR($B173="ANP",$B173="DAER",$B173="CONSULTORIA DNIT",$B173="PREGÃO ELETRÔNICO",$B173="DMLU",$B173="DMAE",$B173="CEEE",$B173="EPTC",$B173="ORSE",$B173="SEINFRA",$B173="CREA",$B173="CAU",$B173="CEHOP",$B173="SIURB",$B173="DER-PR",$B173="SUDECAP",$B173=Aux.!$F$24,$B173=Aux.!$F$25),VLOOKUP($A173,#REF!,7,FALSE),IF($B173="CCU",VLOOKUP($A173,#REF!,6,FALSE),IF($B173="MERCADO",VLOOKUP($A173,#REF!,8,FALSE),IF($B173="PLEO",VLOOKUP($A173,#REF!,4,FALSE),IF($B173="SICRO",VLOOKUP($A173,#REF!,6,FALSE),IF($B173="SINAPI",IFERROR(SUM((VLOOKUP($A173,#REF!,14,FALSE)),VLOOKUP($A173,#REF!,20,FALSE),VLOOKUP($A173,#REF!,22,FALSE)),),"-"))))))</f>
        <v>-</v>
      </c>
      <c r="G173" s="113" t="str">
        <f>IF(OR($B173="ANP",$B173="DAER",$B173="CONSULTORIA DNIT",$B173="PREGÃO ELETRÔNICO",$B173="DMLU",$B173="DMAE",$B173="CEEE",$B173="EPTC",$B173="ORSE",$B173="SEINFRA",$B173="CREA",$B173="CAU",$B173="CEHOP",$B173="SIURB",$B173="DER-PR",$B173="SUDECAP",$B173=Aux.!$F$24,$B173=Aux.!$F$25),VLOOKUP($A173,#REF!,8,FALSE),IF($B173="CCU",VLOOKUP($A173,#REF!,7,FALSE),IF($B173="MERCADO",VLOOKUP($A173,#REF!,9,FALSE),IF($B173="PLEO",VLOOKUP($A173,#REF!,4,FALSE),IF($B173="SICRO",VLOOKUP($A173,#REF!,7,FALSE),IF($B173="SINAPI",IFERROR((VLOOKUP($A173,#REF!,16,FALSE)),(VLOOKUP($A173,#REF!,5,FALSE))),"-"))))))</f>
        <v>-</v>
      </c>
      <c r="H173" s="113" t="str">
        <f>IF(OR($B173="ANP",$B173="DAER",$B173="CONSULTORIA DNIT",$B173="PREGÃO ELETRÔNICO",$B173="DMLU",$B173="DMAE",$B173="CEEE",$B173="EPTC",$B173="ORSE",$B173="SEINFRA",$B173="CREA",$B173="CAU",$B173="CEHOP",$B173="SIURB",$B173="DER-PR",$B173="SUDECAP",$B173=Aux.!$F$24,$B173=Aux.!$F$25),VLOOKUP($A173,#REF!,5,FALSE),IF($B173="CCU",VLOOKUP($A173,#REF!,4,FALSE),IF($B173="MERCADO",VLOOKUP($A173,#REF!,6,FALSE),IF($B173="PLEO",VLOOKUP($A173,#REF!,4,FALSE),IF($B173="SICRO",VLOOKUP($A173,#REF!,4,FALSE),IF($B173="SINAPI",IFERROR((VLOOKUP($A173,#REF!,5,FALSE)),(VLOOKUP($A173,#REF!,5,FALSE))),"-"))))))</f>
        <v>-</v>
      </c>
      <c r="I173" s="114">
        <f>IF($B173="SICRO EQUIP.",VLOOKUP($A173,#REF!,10,FALSE),0)</f>
        <v>0</v>
      </c>
      <c r="J173" s="114">
        <f>IF($B173="SICRO EQUIP.",VLOOKUP($A173,#REF!,11,FALSE),0)</f>
        <v>0</v>
      </c>
      <c r="K173" s="258"/>
      <c r="L173" s="259"/>
      <c r="M173" s="115" t="e">
        <f>VLOOKUP($K173,Reajuste!$A$2:$BW$29,(MATCH($L173,Reajuste!$C$2:$BW$2,0)+2),FALSE)</f>
        <v>#N/A</v>
      </c>
      <c r="N173" s="259"/>
      <c r="O173" s="115" t="e">
        <f>VLOOKUP($K173,Reajuste!$A$2:$CW$29,(MATCH($N173,Reajuste!$C$2:$CW$2,0)+2),FALSE)</f>
        <v>#N/A</v>
      </c>
      <c r="P173" s="113">
        <f t="shared" si="0"/>
        <v>0</v>
      </c>
      <c r="Q173" s="113">
        <f t="shared" si="1"/>
        <v>0</v>
      </c>
      <c r="R173" s="113">
        <f t="shared" si="2"/>
        <v>0</v>
      </c>
      <c r="S173" s="113">
        <f t="shared" si="3"/>
        <v>0</v>
      </c>
      <c r="T173" s="113">
        <f t="shared" si="4"/>
        <v>0</v>
      </c>
      <c r="U173" s="113">
        <f t="shared" si="5"/>
        <v>0</v>
      </c>
      <c r="V173" s="4"/>
      <c r="W173" s="4"/>
      <c r="X173" s="4"/>
      <c r="Y173" s="4"/>
      <c r="Z173" s="4"/>
    </row>
    <row r="174" spans="1:26" ht="14.25" customHeight="1">
      <c r="A174" s="256"/>
      <c r="B174" s="257"/>
      <c r="C174" s="112" t="str">
        <f>IF(OR($B174="ANP",$B174="DAER",$B174="CONSULTORIA DNIT",$B174="PREGÃO ELETRÔNICO",$B174="DMLU",$B174="DMAE",$B174="CEEE",$B174="EPTC",$B174="ORSE",$B174="SEINFRA",$B174="CREA",$B174="CAU",$B174="CEHOP",$B174="SIURB",$B174="DER-PR",$B174="SUDECAP",$B174=Aux.!$F$24,$B174=Aux.!$F$25),VLOOKUP($A174,#REF!,3,FALSE),IF($B174="SICRO EQUIP.",VLOOKUP($A174,#REF!,2,FALSE),IF($B174="CCU",VLOOKUP($A174,#REF!,2,FALSE),IF($B174="MERCADO",VLOOKUP($A174,#REF!,2,FALSE),IF($B174="PLEO",VLOOKUP($A174,#REF!,2,FALSE),IF($B174="SICRO",VLOOKUP($A174,#REF!,2,FALSE),IF($B174="SINAPI",IFERROR((VLOOKUP($A174,#REF!,2,FALSE)),(VLOOKUP($A174,#REF!,2,FALSE))),"-")))))))</f>
        <v>-</v>
      </c>
      <c r="D174" s="95" t="str">
        <f>IF(OR($B174="ANP",$B174="DAER",$B174="CONSULTORIA DNIT",$B174="PREGÃO ELETRÔNICO",$B174="DMLU",$B174="DMAE",$B174="CEEE",$B174="EPTC",$B174="ORSE",$B174="SEINFRA",$B174="CREA",$B174="CAU",$B174="CEHOP",$B174="SIURB",$B174="DER-PR",$B174="SUDECAP",$B174=Aux.!$F$24,$B174=Aux.!$F$25),VLOOKUP($A174,#REF!,4,FALSE),IF($B174="SICRO EQUIP.","H",IF($B174="CCU",VLOOKUP($A174,#REF!,3,FALSE),IF($B174="MERCADO",VLOOKUP($A174,#REF!,10,FALSE),IF($B174="PLEO",VLOOKUP($A174,#REF!,3,FALSE),IF($B174="SICRO",VLOOKUP($A174,#REF!,3,FALSE),IF($B174="SINAPI",IFERROR((VLOOKUP($A174,#REF!,3,FALSE)),(VLOOKUP($A174,#REF!,3,FALSE))),"-")))))))</f>
        <v>-</v>
      </c>
      <c r="E174" s="113" t="str">
        <f>IF(OR($B174="ANP",$B174="DAER",$B174="CONSULTORIA DNIT",$B174="PREGÃO ELETRÔNICO",$B174="DMLU",$B174="DMAE",$B174="CEEE",$B174="EPTC",$B174="ORSE",$B174="SEINFRA",$B174="CREA",$B174="CAU",$B174="CEHOP",$B174="SIURB",$B174="DER-PR",$B174="SUDECAP",$B174=Aux.!$F$24,$B174=Aux.!$F$25),VLOOKUP($A174,#REF!,6,FALSE),IF($B174="CCU",VLOOKUP($A174,#REF!,5,FALSE),IF($B174="MERCADO",VLOOKUP($A174,#REF!,7,FALSE),IF($B174="PLEO",VLOOKUP($A174,#REF!,4,FALSE),IF($B174="SICRO",VLOOKUP($A174,#REF!,5,FALSE),IF($B174="SINAPI",IFERROR((VLOOKUP($A174,#REF!,18,FALSE)),),"-"))))))</f>
        <v>-</v>
      </c>
      <c r="F174" s="113" t="str">
        <f>IF(OR($B174="ANP",$B174="DAER",$B174="CONSULTORIA DNIT",$B174="PREGÃO ELETRÔNICO",$B174="DMLU",$B174="DMAE",$B174="CEEE",$B174="EPTC",$B174="ORSE",$B174="SEINFRA",$B174="CREA",$B174="CAU",$B174="CEHOP",$B174="SIURB",$B174="DER-PR",$B174="SUDECAP",$B174=Aux.!$F$24,$B174=Aux.!$F$25),VLOOKUP($A174,#REF!,7,FALSE),IF($B174="CCU",VLOOKUP($A174,#REF!,6,FALSE),IF($B174="MERCADO",VLOOKUP($A174,#REF!,8,FALSE),IF($B174="PLEO",VLOOKUP($A174,#REF!,4,FALSE),IF($B174="SICRO",VLOOKUP($A174,#REF!,6,FALSE),IF($B174="SINAPI",IFERROR(SUM((VLOOKUP($A174,#REF!,14,FALSE)),VLOOKUP($A174,#REF!,20,FALSE),VLOOKUP($A174,#REF!,22,FALSE)),),"-"))))))</f>
        <v>-</v>
      </c>
      <c r="G174" s="113" t="str">
        <f>IF(OR($B174="ANP",$B174="DAER",$B174="CONSULTORIA DNIT",$B174="PREGÃO ELETRÔNICO",$B174="DMLU",$B174="DMAE",$B174="CEEE",$B174="EPTC",$B174="ORSE",$B174="SEINFRA",$B174="CREA",$B174="CAU",$B174="CEHOP",$B174="SIURB",$B174="DER-PR",$B174="SUDECAP",$B174=Aux.!$F$24,$B174=Aux.!$F$25),VLOOKUP($A174,#REF!,8,FALSE),IF($B174="CCU",VLOOKUP($A174,#REF!,7,FALSE),IF($B174="MERCADO",VLOOKUP($A174,#REF!,9,FALSE),IF($B174="PLEO",VLOOKUP($A174,#REF!,4,FALSE),IF($B174="SICRO",VLOOKUP($A174,#REF!,7,FALSE),IF($B174="SINAPI",IFERROR((VLOOKUP($A174,#REF!,16,FALSE)),(VLOOKUP($A174,#REF!,5,FALSE))),"-"))))))</f>
        <v>-</v>
      </c>
      <c r="H174" s="113" t="str">
        <f>IF(OR($B174="ANP",$B174="DAER",$B174="CONSULTORIA DNIT",$B174="PREGÃO ELETRÔNICO",$B174="DMLU",$B174="DMAE",$B174="CEEE",$B174="EPTC",$B174="ORSE",$B174="SEINFRA",$B174="CREA",$B174="CAU",$B174="CEHOP",$B174="SIURB",$B174="DER-PR",$B174="SUDECAP",$B174=Aux.!$F$24,$B174=Aux.!$F$25),VLOOKUP($A174,#REF!,5,FALSE),IF($B174="CCU",VLOOKUP($A174,#REF!,4,FALSE),IF($B174="MERCADO",VLOOKUP($A174,#REF!,6,FALSE),IF($B174="PLEO",VLOOKUP($A174,#REF!,4,FALSE),IF($B174="SICRO",VLOOKUP($A174,#REF!,4,FALSE),IF($B174="SINAPI",IFERROR((VLOOKUP($A174,#REF!,5,FALSE)),(VLOOKUP($A174,#REF!,5,FALSE))),"-"))))))</f>
        <v>-</v>
      </c>
      <c r="I174" s="114">
        <f>IF($B174="SICRO EQUIP.",VLOOKUP($A174,#REF!,10,FALSE),0)</f>
        <v>0</v>
      </c>
      <c r="J174" s="114">
        <f>IF($B174="SICRO EQUIP.",VLOOKUP($A174,#REF!,11,FALSE),0)</f>
        <v>0</v>
      </c>
      <c r="K174" s="258"/>
      <c r="L174" s="259"/>
      <c r="M174" s="115" t="e">
        <f>VLOOKUP($K174,Reajuste!$A$2:$BW$29,(MATCH($L174,Reajuste!$C$2:$BW$2,0)+2),FALSE)</f>
        <v>#N/A</v>
      </c>
      <c r="N174" s="259"/>
      <c r="O174" s="115" t="e">
        <f>VLOOKUP($K174,Reajuste!$A$2:$CW$29,(MATCH($N174,Reajuste!$C$2:$CW$2,0)+2),FALSE)</f>
        <v>#N/A</v>
      </c>
      <c r="P174" s="113">
        <f t="shared" si="0"/>
        <v>0</v>
      </c>
      <c r="Q174" s="113">
        <f t="shared" si="1"/>
        <v>0</v>
      </c>
      <c r="R174" s="113">
        <f t="shared" si="2"/>
        <v>0</v>
      </c>
      <c r="S174" s="113">
        <f t="shared" si="3"/>
        <v>0</v>
      </c>
      <c r="T174" s="113">
        <f t="shared" si="4"/>
        <v>0</v>
      </c>
      <c r="U174" s="113">
        <f t="shared" si="5"/>
        <v>0</v>
      </c>
      <c r="V174" s="4"/>
      <c r="W174" s="4"/>
      <c r="X174" s="4"/>
      <c r="Y174" s="4"/>
      <c r="Z174" s="4"/>
    </row>
    <row r="175" spans="1:26" ht="14.25" customHeight="1">
      <c r="A175" s="256"/>
      <c r="B175" s="257"/>
      <c r="C175" s="112" t="str">
        <f>IF(OR($B175="ANP",$B175="DAER",$B175="CONSULTORIA DNIT",$B175="PREGÃO ELETRÔNICO",$B175="DMLU",$B175="DMAE",$B175="CEEE",$B175="EPTC",$B175="ORSE",$B175="SEINFRA",$B175="CREA",$B175="CAU",$B175="CEHOP",$B175="SIURB",$B175="DER-PR",$B175="SUDECAP",$B175=Aux.!$F$24,$B175=Aux.!$F$25),VLOOKUP($A175,#REF!,3,FALSE),IF($B175="SICRO EQUIP.",VLOOKUP($A175,#REF!,2,FALSE),IF($B175="CCU",VLOOKUP($A175,#REF!,2,FALSE),IF($B175="MERCADO",VLOOKUP($A175,#REF!,2,FALSE),IF($B175="PLEO",VLOOKUP($A175,#REF!,2,FALSE),IF($B175="SICRO",VLOOKUP($A175,#REF!,2,FALSE),IF($B175="SINAPI",IFERROR((VLOOKUP($A175,#REF!,2,FALSE)),(VLOOKUP($A175,#REF!,2,FALSE))),"-")))))))</f>
        <v>-</v>
      </c>
      <c r="D175" s="95" t="str">
        <f>IF(OR($B175="ANP",$B175="DAER",$B175="CONSULTORIA DNIT",$B175="PREGÃO ELETRÔNICO",$B175="DMLU",$B175="DMAE",$B175="CEEE",$B175="EPTC",$B175="ORSE",$B175="SEINFRA",$B175="CREA",$B175="CAU",$B175="CEHOP",$B175="SIURB",$B175="DER-PR",$B175="SUDECAP",$B175=Aux.!$F$24,$B175=Aux.!$F$25),VLOOKUP($A175,#REF!,4,FALSE),IF($B175="SICRO EQUIP.","H",IF($B175="CCU",VLOOKUP($A175,#REF!,3,FALSE),IF($B175="MERCADO",VLOOKUP($A175,#REF!,10,FALSE),IF($B175="PLEO",VLOOKUP($A175,#REF!,3,FALSE),IF($B175="SICRO",VLOOKUP($A175,#REF!,3,FALSE),IF($B175="SINAPI",IFERROR((VLOOKUP($A175,#REF!,3,FALSE)),(VLOOKUP($A175,#REF!,3,FALSE))),"-")))))))</f>
        <v>-</v>
      </c>
      <c r="E175" s="113" t="str">
        <f>IF(OR($B175="ANP",$B175="DAER",$B175="CONSULTORIA DNIT",$B175="PREGÃO ELETRÔNICO",$B175="DMLU",$B175="DMAE",$B175="CEEE",$B175="EPTC",$B175="ORSE",$B175="SEINFRA",$B175="CREA",$B175="CAU",$B175="CEHOP",$B175="SIURB",$B175="DER-PR",$B175="SUDECAP",$B175=Aux.!$F$24,$B175=Aux.!$F$25),VLOOKUP($A175,#REF!,6,FALSE),IF($B175="CCU",VLOOKUP($A175,#REF!,5,FALSE),IF($B175="MERCADO",VLOOKUP($A175,#REF!,7,FALSE),IF($B175="PLEO",VLOOKUP($A175,#REF!,4,FALSE),IF($B175="SICRO",VLOOKUP($A175,#REF!,5,FALSE),IF($B175="SINAPI",IFERROR((VLOOKUP($A175,#REF!,18,FALSE)),),"-"))))))</f>
        <v>-</v>
      </c>
      <c r="F175" s="113" t="str">
        <f>IF(OR($B175="ANP",$B175="DAER",$B175="CONSULTORIA DNIT",$B175="PREGÃO ELETRÔNICO",$B175="DMLU",$B175="DMAE",$B175="CEEE",$B175="EPTC",$B175="ORSE",$B175="SEINFRA",$B175="CREA",$B175="CAU",$B175="CEHOP",$B175="SIURB",$B175="DER-PR",$B175="SUDECAP",$B175=Aux.!$F$24,$B175=Aux.!$F$25),VLOOKUP($A175,#REF!,7,FALSE),IF($B175="CCU",VLOOKUP($A175,#REF!,6,FALSE),IF($B175="MERCADO",VLOOKUP($A175,#REF!,8,FALSE),IF($B175="PLEO",VLOOKUP($A175,#REF!,4,FALSE),IF($B175="SICRO",VLOOKUP($A175,#REF!,6,FALSE),IF($B175="SINAPI",IFERROR(SUM((VLOOKUP($A175,#REF!,14,FALSE)),VLOOKUP($A175,#REF!,20,FALSE),VLOOKUP($A175,#REF!,22,FALSE)),),"-"))))))</f>
        <v>-</v>
      </c>
      <c r="G175" s="113" t="str">
        <f>IF(OR($B175="ANP",$B175="DAER",$B175="CONSULTORIA DNIT",$B175="PREGÃO ELETRÔNICO",$B175="DMLU",$B175="DMAE",$B175="CEEE",$B175="EPTC",$B175="ORSE",$B175="SEINFRA",$B175="CREA",$B175="CAU",$B175="CEHOP",$B175="SIURB",$B175="DER-PR",$B175="SUDECAP",$B175=Aux.!$F$24,$B175=Aux.!$F$25),VLOOKUP($A175,#REF!,8,FALSE),IF($B175="CCU",VLOOKUP($A175,#REF!,7,FALSE),IF($B175="MERCADO",VLOOKUP($A175,#REF!,9,FALSE),IF($B175="PLEO",VLOOKUP($A175,#REF!,4,FALSE),IF($B175="SICRO",VLOOKUP($A175,#REF!,7,FALSE),IF($B175="SINAPI",IFERROR((VLOOKUP($A175,#REF!,16,FALSE)),(VLOOKUP($A175,#REF!,5,FALSE))),"-"))))))</f>
        <v>-</v>
      </c>
      <c r="H175" s="113" t="str">
        <f>IF(OR($B175="ANP",$B175="DAER",$B175="CONSULTORIA DNIT",$B175="PREGÃO ELETRÔNICO",$B175="DMLU",$B175="DMAE",$B175="CEEE",$B175="EPTC",$B175="ORSE",$B175="SEINFRA",$B175="CREA",$B175="CAU",$B175="CEHOP",$B175="SIURB",$B175="DER-PR",$B175="SUDECAP",$B175=Aux.!$F$24,$B175=Aux.!$F$25),VLOOKUP($A175,#REF!,5,FALSE),IF($B175="CCU",VLOOKUP($A175,#REF!,4,FALSE),IF($B175="MERCADO",VLOOKUP($A175,#REF!,6,FALSE),IF($B175="PLEO",VLOOKUP($A175,#REF!,4,FALSE),IF($B175="SICRO",VLOOKUP($A175,#REF!,4,FALSE),IF($B175="SINAPI",IFERROR((VLOOKUP($A175,#REF!,5,FALSE)),(VLOOKUP($A175,#REF!,5,FALSE))),"-"))))))</f>
        <v>-</v>
      </c>
      <c r="I175" s="114">
        <f>IF($B175="SICRO EQUIP.",VLOOKUP($A175,#REF!,10,FALSE),0)</f>
        <v>0</v>
      </c>
      <c r="J175" s="114">
        <f>IF($B175="SICRO EQUIP.",VLOOKUP($A175,#REF!,11,FALSE),0)</f>
        <v>0</v>
      </c>
      <c r="K175" s="258"/>
      <c r="L175" s="259"/>
      <c r="M175" s="115" t="e">
        <f>VLOOKUP($K175,Reajuste!$A$2:$BW$29,(MATCH($L175,Reajuste!$C$2:$BW$2,0)+2),FALSE)</f>
        <v>#N/A</v>
      </c>
      <c r="N175" s="259"/>
      <c r="O175" s="115" t="e">
        <f>VLOOKUP($K175,Reajuste!$A$2:$CW$29,(MATCH($N175,Reajuste!$C$2:$CW$2,0)+2),FALSE)</f>
        <v>#N/A</v>
      </c>
      <c r="P175" s="113">
        <f t="shared" si="0"/>
        <v>0</v>
      </c>
      <c r="Q175" s="113">
        <f t="shared" si="1"/>
        <v>0</v>
      </c>
      <c r="R175" s="113">
        <f t="shared" si="2"/>
        <v>0</v>
      </c>
      <c r="S175" s="113">
        <f t="shared" si="3"/>
        <v>0</v>
      </c>
      <c r="T175" s="113">
        <f t="shared" si="4"/>
        <v>0</v>
      </c>
      <c r="U175" s="113">
        <f t="shared" si="5"/>
        <v>0</v>
      </c>
      <c r="V175" s="4"/>
      <c r="W175" s="4"/>
      <c r="X175" s="4"/>
      <c r="Y175" s="4"/>
      <c r="Z175" s="4"/>
    </row>
    <row r="176" spans="1:26" ht="14.25" customHeight="1">
      <c r="A176" s="256"/>
      <c r="B176" s="257"/>
      <c r="C176" s="112" t="str">
        <f>IF(OR($B176="ANP",$B176="DAER",$B176="CONSULTORIA DNIT",$B176="PREGÃO ELETRÔNICO",$B176="DMLU",$B176="DMAE",$B176="CEEE",$B176="EPTC",$B176="ORSE",$B176="SEINFRA",$B176="CREA",$B176="CAU",$B176="CEHOP",$B176="SIURB",$B176="DER-PR",$B176="SUDECAP",$B176=Aux.!$F$24,$B176=Aux.!$F$25),VLOOKUP($A176,#REF!,3,FALSE),IF($B176="SICRO EQUIP.",VLOOKUP($A176,#REF!,2,FALSE),IF($B176="CCU",VLOOKUP($A176,#REF!,2,FALSE),IF($B176="MERCADO",VLOOKUP($A176,#REF!,2,FALSE),IF($B176="PLEO",VLOOKUP($A176,#REF!,2,FALSE),IF($B176="SICRO",VLOOKUP($A176,#REF!,2,FALSE),IF($B176="SINAPI",IFERROR((VLOOKUP($A176,#REF!,2,FALSE)),(VLOOKUP($A176,#REF!,2,FALSE))),"-")))))))</f>
        <v>-</v>
      </c>
      <c r="D176" s="95" t="str">
        <f>IF(OR($B176="ANP",$B176="DAER",$B176="CONSULTORIA DNIT",$B176="PREGÃO ELETRÔNICO",$B176="DMLU",$B176="DMAE",$B176="CEEE",$B176="EPTC",$B176="ORSE",$B176="SEINFRA",$B176="CREA",$B176="CAU",$B176="CEHOP",$B176="SIURB",$B176="DER-PR",$B176="SUDECAP",$B176=Aux.!$F$24,$B176=Aux.!$F$25),VLOOKUP($A176,#REF!,4,FALSE),IF($B176="SICRO EQUIP.","H",IF($B176="CCU",VLOOKUP($A176,#REF!,3,FALSE),IF($B176="MERCADO",VLOOKUP($A176,#REF!,10,FALSE),IF($B176="PLEO",VLOOKUP($A176,#REF!,3,FALSE),IF($B176="SICRO",VLOOKUP($A176,#REF!,3,FALSE),IF($B176="SINAPI",IFERROR((VLOOKUP($A176,#REF!,3,FALSE)),(VLOOKUP($A176,#REF!,3,FALSE))),"-")))))))</f>
        <v>-</v>
      </c>
      <c r="E176" s="113" t="str">
        <f>IF(OR($B176="ANP",$B176="DAER",$B176="CONSULTORIA DNIT",$B176="PREGÃO ELETRÔNICO",$B176="DMLU",$B176="DMAE",$B176="CEEE",$B176="EPTC",$B176="ORSE",$B176="SEINFRA",$B176="CREA",$B176="CAU",$B176="CEHOP",$B176="SIURB",$B176="DER-PR",$B176="SUDECAP",$B176=Aux.!$F$24,$B176=Aux.!$F$25),VLOOKUP($A176,#REF!,6,FALSE),IF($B176="CCU",VLOOKUP($A176,#REF!,5,FALSE),IF($B176="MERCADO",VLOOKUP($A176,#REF!,7,FALSE),IF($B176="PLEO",VLOOKUP($A176,#REF!,4,FALSE),IF($B176="SICRO",VLOOKUP($A176,#REF!,5,FALSE),IF($B176="SINAPI",IFERROR((VLOOKUP($A176,#REF!,18,FALSE)),),"-"))))))</f>
        <v>-</v>
      </c>
      <c r="F176" s="113" t="str">
        <f>IF(OR($B176="ANP",$B176="DAER",$B176="CONSULTORIA DNIT",$B176="PREGÃO ELETRÔNICO",$B176="DMLU",$B176="DMAE",$B176="CEEE",$B176="EPTC",$B176="ORSE",$B176="SEINFRA",$B176="CREA",$B176="CAU",$B176="CEHOP",$B176="SIURB",$B176="DER-PR",$B176="SUDECAP",$B176=Aux.!$F$24,$B176=Aux.!$F$25),VLOOKUP($A176,#REF!,7,FALSE),IF($B176="CCU",VLOOKUP($A176,#REF!,6,FALSE),IF($B176="MERCADO",VLOOKUP($A176,#REF!,8,FALSE),IF($B176="PLEO",VLOOKUP($A176,#REF!,4,FALSE),IF($B176="SICRO",VLOOKUP($A176,#REF!,6,FALSE),IF($B176="SINAPI",IFERROR(SUM((VLOOKUP($A176,#REF!,14,FALSE)),VLOOKUP($A176,#REF!,20,FALSE),VLOOKUP($A176,#REF!,22,FALSE)),),"-"))))))</f>
        <v>-</v>
      </c>
      <c r="G176" s="113" t="str">
        <f>IF(OR($B176="ANP",$B176="DAER",$B176="CONSULTORIA DNIT",$B176="PREGÃO ELETRÔNICO",$B176="DMLU",$B176="DMAE",$B176="CEEE",$B176="EPTC",$B176="ORSE",$B176="SEINFRA",$B176="CREA",$B176="CAU",$B176="CEHOP",$B176="SIURB",$B176="DER-PR",$B176="SUDECAP",$B176=Aux.!$F$24,$B176=Aux.!$F$25),VLOOKUP($A176,#REF!,8,FALSE),IF($B176="CCU",VLOOKUP($A176,#REF!,7,FALSE),IF($B176="MERCADO",VLOOKUP($A176,#REF!,9,FALSE),IF($B176="PLEO",VLOOKUP($A176,#REF!,4,FALSE),IF($B176="SICRO",VLOOKUP($A176,#REF!,7,FALSE),IF($B176="SINAPI",IFERROR((VLOOKUP($A176,#REF!,16,FALSE)),(VLOOKUP($A176,#REF!,5,FALSE))),"-"))))))</f>
        <v>-</v>
      </c>
      <c r="H176" s="113" t="str">
        <f>IF(OR($B176="ANP",$B176="DAER",$B176="CONSULTORIA DNIT",$B176="PREGÃO ELETRÔNICO",$B176="DMLU",$B176="DMAE",$B176="CEEE",$B176="EPTC",$B176="ORSE",$B176="SEINFRA",$B176="CREA",$B176="CAU",$B176="CEHOP",$B176="SIURB",$B176="DER-PR",$B176="SUDECAP",$B176=Aux.!$F$24,$B176=Aux.!$F$25),VLOOKUP($A176,#REF!,5,FALSE),IF($B176="CCU",VLOOKUP($A176,#REF!,4,FALSE),IF($B176="MERCADO",VLOOKUP($A176,#REF!,6,FALSE),IF($B176="PLEO",VLOOKUP($A176,#REF!,4,FALSE),IF($B176="SICRO",VLOOKUP($A176,#REF!,4,FALSE),IF($B176="SINAPI",IFERROR((VLOOKUP($A176,#REF!,5,FALSE)),(VLOOKUP($A176,#REF!,5,FALSE))),"-"))))))</f>
        <v>-</v>
      </c>
      <c r="I176" s="114">
        <f>IF($B176="SICRO EQUIP.",VLOOKUP($A176,#REF!,10,FALSE),0)</f>
        <v>0</v>
      </c>
      <c r="J176" s="114">
        <f>IF($B176="SICRO EQUIP.",VLOOKUP($A176,#REF!,11,FALSE),0)</f>
        <v>0</v>
      </c>
      <c r="K176" s="258"/>
      <c r="L176" s="259"/>
      <c r="M176" s="115" t="e">
        <f>VLOOKUP($K176,Reajuste!$A$2:$BW$29,(MATCH($L176,Reajuste!$C$2:$BW$2,0)+2),FALSE)</f>
        <v>#N/A</v>
      </c>
      <c r="N176" s="259"/>
      <c r="O176" s="115" t="e">
        <f>VLOOKUP($K176,Reajuste!$A$2:$CW$29,(MATCH($N176,Reajuste!$C$2:$CW$2,0)+2),FALSE)</f>
        <v>#N/A</v>
      </c>
      <c r="P176" s="113">
        <f t="shared" si="0"/>
        <v>0</v>
      </c>
      <c r="Q176" s="113">
        <f t="shared" si="1"/>
        <v>0</v>
      </c>
      <c r="R176" s="113">
        <f t="shared" si="2"/>
        <v>0</v>
      </c>
      <c r="S176" s="113">
        <f t="shared" si="3"/>
        <v>0</v>
      </c>
      <c r="T176" s="113">
        <f t="shared" si="4"/>
        <v>0</v>
      </c>
      <c r="U176" s="113">
        <f t="shared" si="5"/>
        <v>0</v>
      </c>
      <c r="V176" s="4"/>
      <c r="W176" s="4"/>
      <c r="X176" s="4"/>
      <c r="Y176" s="4"/>
      <c r="Z176" s="4"/>
    </row>
    <row r="177" spans="1:26" ht="14.25" customHeight="1">
      <c r="A177" s="256"/>
      <c r="B177" s="257"/>
      <c r="C177" s="112" t="str">
        <f>IF(OR($B177="ANP",$B177="DAER",$B177="CONSULTORIA DNIT",$B177="PREGÃO ELETRÔNICO",$B177="DMLU",$B177="DMAE",$B177="CEEE",$B177="EPTC",$B177="ORSE",$B177="SEINFRA",$B177="CREA",$B177="CAU",$B177="CEHOP",$B177="SIURB",$B177="DER-PR",$B177="SUDECAP",$B177=Aux.!$F$24,$B177=Aux.!$F$25),VLOOKUP($A177,#REF!,3,FALSE),IF($B177="SICRO EQUIP.",VLOOKUP($A177,#REF!,2,FALSE),IF($B177="CCU",VLOOKUP($A177,#REF!,2,FALSE),IF($B177="MERCADO",VLOOKUP($A177,#REF!,2,FALSE),IF($B177="PLEO",VLOOKUP($A177,#REF!,2,FALSE),IF($B177="SICRO",VLOOKUP($A177,#REF!,2,FALSE),IF($B177="SINAPI",IFERROR((VLOOKUP($A177,#REF!,2,FALSE)),(VLOOKUP($A177,#REF!,2,FALSE))),"-")))))))</f>
        <v>-</v>
      </c>
      <c r="D177" s="95" t="str">
        <f>IF(OR($B177="ANP",$B177="DAER",$B177="CONSULTORIA DNIT",$B177="PREGÃO ELETRÔNICO",$B177="DMLU",$B177="DMAE",$B177="CEEE",$B177="EPTC",$B177="ORSE",$B177="SEINFRA",$B177="CREA",$B177="CAU",$B177="CEHOP",$B177="SIURB",$B177="DER-PR",$B177="SUDECAP",$B177=Aux.!$F$24,$B177=Aux.!$F$25),VLOOKUP($A177,#REF!,4,FALSE),IF($B177="SICRO EQUIP.","H",IF($B177="CCU",VLOOKUP($A177,#REF!,3,FALSE),IF($B177="MERCADO",VLOOKUP($A177,#REF!,10,FALSE),IF($B177="PLEO",VLOOKUP($A177,#REF!,3,FALSE),IF($B177="SICRO",VLOOKUP($A177,#REF!,3,FALSE),IF($B177="SINAPI",IFERROR((VLOOKUP($A177,#REF!,3,FALSE)),(VLOOKUP($A177,#REF!,3,FALSE))),"-")))))))</f>
        <v>-</v>
      </c>
      <c r="E177" s="113" t="str">
        <f>IF(OR($B177="ANP",$B177="DAER",$B177="CONSULTORIA DNIT",$B177="PREGÃO ELETRÔNICO",$B177="DMLU",$B177="DMAE",$B177="CEEE",$B177="EPTC",$B177="ORSE",$B177="SEINFRA",$B177="CREA",$B177="CAU",$B177="CEHOP",$B177="SIURB",$B177="DER-PR",$B177="SUDECAP",$B177=Aux.!$F$24,$B177=Aux.!$F$25),VLOOKUP($A177,#REF!,6,FALSE),IF($B177="CCU",VLOOKUP($A177,#REF!,5,FALSE),IF($B177="MERCADO",VLOOKUP($A177,#REF!,7,FALSE),IF($B177="PLEO",VLOOKUP($A177,#REF!,4,FALSE),IF($B177="SICRO",VLOOKUP($A177,#REF!,5,FALSE),IF($B177="SINAPI",IFERROR((VLOOKUP($A177,#REF!,18,FALSE)),),"-"))))))</f>
        <v>-</v>
      </c>
      <c r="F177" s="113" t="str">
        <f>IF(OR($B177="ANP",$B177="DAER",$B177="CONSULTORIA DNIT",$B177="PREGÃO ELETRÔNICO",$B177="DMLU",$B177="DMAE",$B177="CEEE",$B177="EPTC",$B177="ORSE",$B177="SEINFRA",$B177="CREA",$B177="CAU",$B177="CEHOP",$B177="SIURB",$B177="DER-PR",$B177="SUDECAP",$B177=Aux.!$F$24,$B177=Aux.!$F$25),VLOOKUP($A177,#REF!,7,FALSE),IF($B177="CCU",VLOOKUP($A177,#REF!,6,FALSE),IF($B177="MERCADO",VLOOKUP($A177,#REF!,8,FALSE),IF($B177="PLEO",VLOOKUP($A177,#REF!,4,FALSE),IF($B177="SICRO",VLOOKUP($A177,#REF!,6,FALSE),IF($B177="SINAPI",IFERROR(SUM((VLOOKUP($A177,#REF!,14,FALSE)),VLOOKUP($A177,#REF!,20,FALSE),VLOOKUP($A177,#REF!,22,FALSE)),),"-"))))))</f>
        <v>-</v>
      </c>
      <c r="G177" s="113" t="str">
        <f>IF(OR($B177="ANP",$B177="DAER",$B177="CONSULTORIA DNIT",$B177="PREGÃO ELETRÔNICO",$B177="DMLU",$B177="DMAE",$B177="CEEE",$B177="EPTC",$B177="ORSE",$B177="SEINFRA",$B177="CREA",$B177="CAU",$B177="CEHOP",$B177="SIURB",$B177="DER-PR",$B177="SUDECAP",$B177=Aux.!$F$24,$B177=Aux.!$F$25),VLOOKUP($A177,#REF!,8,FALSE),IF($B177="CCU",VLOOKUP($A177,#REF!,7,FALSE),IF($B177="MERCADO",VLOOKUP($A177,#REF!,9,FALSE),IF($B177="PLEO",VLOOKUP($A177,#REF!,4,FALSE),IF($B177="SICRO",VLOOKUP($A177,#REF!,7,FALSE),IF($B177="SINAPI",IFERROR((VLOOKUP($A177,#REF!,16,FALSE)),(VLOOKUP($A177,#REF!,5,FALSE))),"-"))))))</f>
        <v>-</v>
      </c>
      <c r="H177" s="113" t="str">
        <f>IF(OR($B177="ANP",$B177="DAER",$B177="CONSULTORIA DNIT",$B177="PREGÃO ELETRÔNICO",$B177="DMLU",$B177="DMAE",$B177="CEEE",$B177="EPTC",$B177="ORSE",$B177="SEINFRA",$B177="CREA",$B177="CAU",$B177="CEHOP",$B177="SIURB",$B177="DER-PR",$B177="SUDECAP",$B177=Aux.!$F$24,$B177=Aux.!$F$25),VLOOKUP($A177,#REF!,5,FALSE),IF($B177="CCU",VLOOKUP($A177,#REF!,4,FALSE),IF($B177="MERCADO",VLOOKUP($A177,#REF!,6,FALSE),IF($B177="PLEO",VLOOKUP($A177,#REF!,4,FALSE),IF($B177="SICRO",VLOOKUP($A177,#REF!,4,FALSE),IF($B177="SINAPI",IFERROR((VLOOKUP($A177,#REF!,5,FALSE)),(VLOOKUP($A177,#REF!,5,FALSE))),"-"))))))</f>
        <v>-</v>
      </c>
      <c r="I177" s="114">
        <f>IF($B177="SICRO EQUIP.",VLOOKUP($A177,#REF!,10,FALSE),0)</f>
        <v>0</v>
      </c>
      <c r="J177" s="114">
        <f>IF($B177="SICRO EQUIP.",VLOOKUP($A177,#REF!,11,FALSE),0)</f>
        <v>0</v>
      </c>
      <c r="K177" s="258"/>
      <c r="L177" s="259"/>
      <c r="M177" s="115" t="e">
        <f>VLOOKUP($K177,Reajuste!$A$2:$BW$29,(MATCH($L177,Reajuste!$C$2:$BW$2,0)+2),FALSE)</f>
        <v>#N/A</v>
      </c>
      <c r="N177" s="259"/>
      <c r="O177" s="115" t="e">
        <f>VLOOKUP($K177,Reajuste!$A$2:$CW$29,(MATCH($N177,Reajuste!$C$2:$CW$2,0)+2),FALSE)</f>
        <v>#N/A</v>
      </c>
      <c r="P177" s="113">
        <f t="shared" si="0"/>
        <v>0</v>
      </c>
      <c r="Q177" s="113">
        <f t="shared" si="1"/>
        <v>0</v>
      </c>
      <c r="R177" s="113">
        <f t="shared" si="2"/>
        <v>0</v>
      </c>
      <c r="S177" s="113">
        <f t="shared" si="3"/>
        <v>0</v>
      </c>
      <c r="T177" s="113">
        <f t="shared" si="4"/>
        <v>0</v>
      </c>
      <c r="U177" s="113">
        <f t="shared" si="5"/>
        <v>0</v>
      </c>
      <c r="V177" s="4"/>
      <c r="W177" s="4"/>
      <c r="X177" s="4"/>
      <c r="Y177" s="4"/>
      <c r="Z177" s="4"/>
    </row>
    <row r="178" spans="1:26" ht="14.25" customHeight="1">
      <c r="A178" s="256"/>
      <c r="B178" s="257"/>
      <c r="C178" s="112" t="str">
        <f>IF(OR($B178="ANP",$B178="DAER",$B178="CONSULTORIA DNIT",$B178="PREGÃO ELETRÔNICO",$B178="DMLU",$B178="DMAE",$B178="CEEE",$B178="EPTC",$B178="ORSE",$B178="SEINFRA",$B178="CREA",$B178="CAU",$B178="CEHOP",$B178="SIURB",$B178="DER-PR",$B178="SUDECAP",$B178=Aux.!$F$24,$B178=Aux.!$F$25),VLOOKUP($A178,#REF!,3,FALSE),IF($B178="SICRO EQUIP.",VLOOKUP($A178,#REF!,2,FALSE),IF($B178="CCU",VLOOKUP($A178,#REF!,2,FALSE),IF($B178="MERCADO",VLOOKUP($A178,#REF!,2,FALSE),IF($B178="PLEO",VLOOKUP($A178,#REF!,2,FALSE),IF($B178="SICRO",VLOOKUP($A178,#REF!,2,FALSE),IF($B178="SINAPI",IFERROR((VLOOKUP($A178,#REF!,2,FALSE)),(VLOOKUP($A178,#REF!,2,FALSE))),"-")))))))</f>
        <v>-</v>
      </c>
      <c r="D178" s="95" t="str">
        <f>IF(OR($B178="ANP",$B178="DAER",$B178="CONSULTORIA DNIT",$B178="PREGÃO ELETRÔNICO",$B178="DMLU",$B178="DMAE",$B178="CEEE",$B178="EPTC",$B178="ORSE",$B178="SEINFRA",$B178="CREA",$B178="CAU",$B178="CEHOP",$B178="SIURB",$B178="DER-PR",$B178="SUDECAP",$B178=Aux.!$F$24,$B178=Aux.!$F$25),VLOOKUP($A178,#REF!,4,FALSE),IF($B178="SICRO EQUIP.","H",IF($B178="CCU",VLOOKUP($A178,#REF!,3,FALSE),IF($B178="MERCADO",VLOOKUP($A178,#REF!,10,FALSE),IF($B178="PLEO",VLOOKUP($A178,#REF!,3,FALSE),IF($B178="SICRO",VLOOKUP($A178,#REF!,3,FALSE),IF($B178="SINAPI",IFERROR((VLOOKUP($A178,#REF!,3,FALSE)),(VLOOKUP($A178,#REF!,3,FALSE))),"-")))))))</f>
        <v>-</v>
      </c>
      <c r="E178" s="113" t="str">
        <f>IF(OR($B178="ANP",$B178="DAER",$B178="CONSULTORIA DNIT",$B178="PREGÃO ELETRÔNICO",$B178="DMLU",$B178="DMAE",$B178="CEEE",$B178="EPTC",$B178="ORSE",$B178="SEINFRA",$B178="CREA",$B178="CAU",$B178="CEHOP",$B178="SIURB",$B178="DER-PR",$B178="SUDECAP",$B178=Aux.!$F$24,$B178=Aux.!$F$25),VLOOKUP($A178,#REF!,6,FALSE),IF($B178="CCU",VLOOKUP($A178,#REF!,5,FALSE),IF($B178="MERCADO",VLOOKUP($A178,#REF!,7,FALSE),IF($B178="PLEO",VLOOKUP($A178,#REF!,4,FALSE),IF($B178="SICRO",VLOOKUP($A178,#REF!,5,FALSE),IF($B178="SINAPI",IFERROR((VLOOKUP($A178,#REF!,18,FALSE)),),"-"))))))</f>
        <v>-</v>
      </c>
      <c r="F178" s="113" t="str">
        <f>IF(OR($B178="ANP",$B178="DAER",$B178="CONSULTORIA DNIT",$B178="PREGÃO ELETRÔNICO",$B178="DMLU",$B178="DMAE",$B178="CEEE",$B178="EPTC",$B178="ORSE",$B178="SEINFRA",$B178="CREA",$B178="CAU",$B178="CEHOP",$B178="SIURB",$B178="DER-PR",$B178="SUDECAP",$B178=Aux.!$F$24,$B178=Aux.!$F$25),VLOOKUP($A178,#REF!,7,FALSE),IF($B178="CCU",VLOOKUP($A178,#REF!,6,FALSE),IF($B178="MERCADO",VLOOKUP($A178,#REF!,8,FALSE),IF($B178="PLEO",VLOOKUP($A178,#REF!,4,FALSE),IF($B178="SICRO",VLOOKUP($A178,#REF!,6,FALSE),IF($B178="SINAPI",IFERROR(SUM((VLOOKUP($A178,#REF!,14,FALSE)),VLOOKUP($A178,#REF!,20,FALSE),VLOOKUP($A178,#REF!,22,FALSE)),),"-"))))))</f>
        <v>-</v>
      </c>
      <c r="G178" s="113" t="str">
        <f>IF(OR($B178="ANP",$B178="DAER",$B178="CONSULTORIA DNIT",$B178="PREGÃO ELETRÔNICO",$B178="DMLU",$B178="DMAE",$B178="CEEE",$B178="EPTC",$B178="ORSE",$B178="SEINFRA",$B178="CREA",$B178="CAU",$B178="CEHOP",$B178="SIURB",$B178="DER-PR",$B178="SUDECAP",$B178=Aux.!$F$24,$B178=Aux.!$F$25),VLOOKUP($A178,#REF!,8,FALSE),IF($B178="CCU",VLOOKUP($A178,#REF!,7,FALSE),IF($B178="MERCADO",VLOOKUP($A178,#REF!,9,FALSE),IF($B178="PLEO",VLOOKUP($A178,#REF!,4,FALSE),IF($B178="SICRO",VLOOKUP($A178,#REF!,7,FALSE),IF($B178="SINAPI",IFERROR((VLOOKUP($A178,#REF!,16,FALSE)),(VLOOKUP($A178,#REF!,5,FALSE))),"-"))))))</f>
        <v>-</v>
      </c>
      <c r="H178" s="113" t="str">
        <f>IF(OR($B178="ANP",$B178="DAER",$B178="CONSULTORIA DNIT",$B178="PREGÃO ELETRÔNICO",$B178="DMLU",$B178="DMAE",$B178="CEEE",$B178="EPTC",$B178="ORSE",$B178="SEINFRA",$B178="CREA",$B178="CAU",$B178="CEHOP",$B178="SIURB",$B178="DER-PR",$B178="SUDECAP",$B178=Aux.!$F$24,$B178=Aux.!$F$25),VLOOKUP($A178,#REF!,5,FALSE),IF($B178="CCU",VLOOKUP($A178,#REF!,4,FALSE),IF($B178="MERCADO",VLOOKUP($A178,#REF!,6,FALSE),IF($B178="PLEO",VLOOKUP($A178,#REF!,4,FALSE),IF($B178="SICRO",VLOOKUP($A178,#REF!,4,FALSE),IF($B178="SINAPI",IFERROR((VLOOKUP($A178,#REF!,5,FALSE)),(VLOOKUP($A178,#REF!,5,FALSE))),"-"))))))</f>
        <v>-</v>
      </c>
      <c r="I178" s="114">
        <f>IF($B178="SICRO EQUIP.",VLOOKUP($A178,#REF!,10,FALSE),0)</f>
        <v>0</v>
      </c>
      <c r="J178" s="114">
        <f>IF($B178="SICRO EQUIP.",VLOOKUP($A178,#REF!,11,FALSE),0)</f>
        <v>0</v>
      </c>
      <c r="K178" s="258"/>
      <c r="L178" s="259"/>
      <c r="M178" s="115" t="e">
        <f>VLOOKUP($K178,Reajuste!$A$2:$BW$29,(MATCH($L178,Reajuste!$C$2:$BW$2,0)+2),FALSE)</f>
        <v>#N/A</v>
      </c>
      <c r="N178" s="259"/>
      <c r="O178" s="115" t="e">
        <f>VLOOKUP($K178,Reajuste!$A$2:$CW$29,(MATCH($N178,Reajuste!$C$2:$CW$2,0)+2),FALSE)</f>
        <v>#N/A</v>
      </c>
      <c r="P178" s="113">
        <f t="shared" si="0"/>
        <v>0</v>
      </c>
      <c r="Q178" s="113">
        <f t="shared" si="1"/>
        <v>0</v>
      </c>
      <c r="R178" s="113">
        <f t="shared" si="2"/>
        <v>0</v>
      </c>
      <c r="S178" s="113">
        <f t="shared" si="3"/>
        <v>0</v>
      </c>
      <c r="T178" s="113">
        <f t="shared" si="4"/>
        <v>0</v>
      </c>
      <c r="U178" s="113">
        <f t="shared" si="5"/>
        <v>0</v>
      </c>
      <c r="V178" s="4"/>
      <c r="W178" s="4"/>
      <c r="X178" s="4"/>
      <c r="Y178" s="4"/>
      <c r="Z178" s="4"/>
    </row>
    <row r="179" spans="1:26" ht="14.25" customHeight="1">
      <c r="A179" s="256"/>
      <c r="B179" s="257"/>
      <c r="C179" s="112" t="str">
        <f>IF(OR($B179="ANP",$B179="DAER",$B179="CONSULTORIA DNIT",$B179="PREGÃO ELETRÔNICO",$B179="DMLU",$B179="DMAE",$B179="CEEE",$B179="EPTC",$B179="ORSE",$B179="SEINFRA",$B179="CREA",$B179="CAU",$B179="CEHOP",$B179="SIURB",$B179="DER-PR",$B179="SUDECAP",$B179=Aux.!$F$24,$B179=Aux.!$F$25),VLOOKUP($A179,#REF!,3,FALSE),IF($B179="SICRO EQUIP.",VLOOKUP($A179,#REF!,2,FALSE),IF($B179="CCU",VLOOKUP($A179,#REF!,2,FALSE),IF($B179="MERCADO",VLOOKUP($A179,#REF!,2,FALSE),IF($B179="PLEO",VLOOKUP($A179,#REF!,2,FALSE),IF($B179="SICRO",VLOOKUP($A179,#REF!,2,FALSE),IF($B179="SINAPI",IFERROR((VLOOKUP($A179,#REF!,2,FALSE)),(VLOOKUP($A179,#REF!,2,FALSE))),"-")))))))</f>
        <v>-</v>
      </c>
      <c r="D179" s="95" t="str">
        <f>IF(OR($B179="ANP",$B179="DAER",$B179="CONSULTORIA DNIT",$B179="PREGÃO ELETRÔNICO",$B179="DMLU",$B179="DMAE",$B179="CEEE",$B179="EPTC",$B179="ORSE",$B179="SEINFRA",$B179="CREA",$B179="CAU",$B179="CEHOP",$B179="SIURB",$B179="DER-PR",$B179="SUDECAP",$B179=Aux.!$F$24,$B179=Aux.!$F$25),VLOOKUP($A179,#REF!,4,FALSE),IF($B179="SICRO EQUIP.","H",IF($B179="CCU",VLOOKUP($A179,#REF!,3,FALSE),IF($B179="MERCADO",VLOOKUP($A179,#REF!,10,FALSE),IF($B179="PLEO",VLOOKUP($A179,#REF!,3,FALSE),IF($B179="SICRO",VLOOKUP($A179,#REF!,3,FALSE),IF($B179="SINAPI",IFERROR((VLOOKUP($A179,#REF!,3,FALSE)),(VLOOKUP($A179,#REF!,3,FALSE))),"-")))))))</f>
        <v>-</v>
      </c>
      <c r="E179" s="113" t="str">
        <f>IF(OR($B179="ANP",$B179="DAER",$B179="CONSULTORIA DNIT",$B179="PREGÃO ELETRÔNICO",$B179="DMLU",$B179="DMAE",$B179="CEEE",$B179="EPTC",$B179="ORSE",$B179="SEINFRA",$B179="CREA",$B179="CAU",$B179="CEHOP",$B179="SIURB",$B179="DER-PR",$B179="SUDECAP",$B179=Aux.!$F$24,$B179=Aux.!$F$25),VLOOKUP($A179,#REF!,6,FALSE),IF($B179="CCU",VLOOKUP($A179,#REF!,5,FALSE),IF($B179="MERCADO",VLOOKUP($A179,#REF!,7,FALSE),IF($B179="PLEO",VLOOKUP($A179,#REF!,4,FALSE),IF($B179="SICRO",VLOOKUP($A179,#REF!,5,FALSE),IF($B179="SINAPI",IFERROR((VLOOKUP($A179,#REF!,18,FALSE)),),"-"))))))</f>
        <v>-</v>
      </c>
      <c r="F179" s="113" t="str">
        <f>IF(OR($B179="ANP",$B179="DAER",$B179="CONSULTORIA DNIT",$B179="PREGÃO ELETRÔNICO",$B179="DMLU",$B179="DMAE",$B179="CEEE",$B179="EPTC",$B179="ORSE",$B179="SEINFRA",$B179="CREA",$B179="CAU",$B179="CEHOP",$B179="SIURB",$B179="DER-PR",$B179="SUDECAP",$B179=Aux.!$F$24,$B179=Aux.!$F$25),VLOOKUP($A179,#REF!,7,FALSE),IF($B179="CCU",VLOOKUP($A179,#REF!,6,FALSE),IF($B179="MERCADO",VLOOKUP($A179,#REF!,8,FALSE),IF($B179="PLEO",VLOOKUP($A179,#REF!,4,FALSE),IF($B179="SICRO",VLOOKUP($A179,#REF!,6,FALSE),IF($B179="SINAPI",IFERROR(SUM((VLOOKUP($A179,#REF!,14,FALSE)),VLOOKUP($A179,#REF!,20,FALSE),VLOOKUP($A179,#REF!,22,FALSE)),),"-"))))))</f>
        <v>-</v>
      </c>
      <c r="G179" s="113" t="str">
        <f>IF(OR($B179="ANP",$B179="DAER",$B179="CONSULTORIA DNIT",$B179="PREGÃO ELETRÔNICO",$B179="DMLU",$B179="DMAE",$B179="CEEE",$B179="EPTC",$B179="ORSE",$B179="SEINFRA",$B179="CREA",$B179="CAU",$B179="CEHOP",$B179="SIURB",$B179="DER-PR",$B179="SUDECAP",$B179=Aux.!$F$24,$B179=Aux.!$F$25),VLOOKUP($A179,#REF!,8,FALSE),IF($B179="CCU",VLOOKUP($A179,#REF!,7,FALSE),IF($B179="MERCADO",VLOOKUP($A179,#REF!,9,FALSE),IF($B179="PLEO",VLOOKUP($A179,#REF!,4,FALSE),IF($B179="SICRO",VLOOKUP($A179,#REF!,7,FALSE),IF($B179="SINAPI",IFERROR((VLOOKUP($A179,#REF!,16,FALSE)),(VLOOKUP($A179,#REF!,5,FALSE))),"-"))))))</f>
        <v>-</v>
      </c>
      <c r="H179" s="113" t="str">
        <f>IF(OR($B179="ANP",$B179="DAER",$B179="CONSULTORIA DNIT",$B179="PREGÃO ELETRÔNICO",$B179="DMLU",$B179="DMAE",$B179="CEEE",$B179="EPTC",$B179="ORSE",$B179="SEINFRA",$B179="CREA",$B179="CAU",$B179="CEHOP",$B179="SIURB",$B179="DER-PR",$B179="SUDECAP",$B179=Aux.!$F$24,$B179=Aux.!$F$25),VLOOKUP($A179,#REF!,5,FALSE),IF($B179="CCU",VLOOKUP($A179,#REF!,4,FALSE),IF($B179="MERCADO",VLOOKUP($A179,#REF!,6,FALSE),IF($B179="PLEO",VLOOKUP($A179,#REF!,4,FALSE),IF($B179="SICRO",VLOOKUP($A179,#REF!,4,FALSE),IF($B179="SINAPI",IFERROR((VLOOKUP($A179,#REF!,5,FALSE)),(VLOOKUP($A179,#REF!,5,FALSE))),"-"))))))</f>
        <v>-</v>
      </c>
      <c r="I179" s="114">
        <f>IF($B179="SICRO EQUIP.",VLOOKUP($A179,#REF!,10,FALSE),0)</f>
        <v>0</v>
      </c>
      <c r="J179" s="114">
        <f>IF($B179="SICRO EQUIP.",VLOOKUP($A179,#REF!,11,FALSE),0)</f>
        <v>0</v>
      </c>
      <c r="K179" s="258"/>
      <c r="L179" s="259"/>
      <c r="M179" s="115" t="e">
        <f>VLOOKUP($K179,Reajuste!$A$2:$BW$29,(MATCH($L179,Reajuste!$C$2:$BW$2,0)+2),FALSE)</f>
        <v>#N/A</v>
      </c>
      <c r="N179" s="259"/>
      <c r="O179" s="115" t="e">
        <f>VLOOKUP($K179,Reajuste!$A$2:$CW$29,(MATCH($N179,Reajuste!$C$2:$CW$2,0)+2),FALSE)</f>
        <v>#N/A</v>
      </c>
      <c r="P179" s="113">
        <f t="shared" si="0"/>
        <v>0</v>
      </c>
      <c r="Q179" s="113">
        <f t="shared" si="1"/>
        <v>0</v>
      </c>
      <c r="R179" s="113">
        <f t="shared" si="2"/>
        <v>0</v>
      </c>
      <c r="S179" s="113">
        <f t="shared" si="3"/>
        <v>0</v>
      </c>
      <c r="T179" s="113">
        <f t="shared" si="4"/>
        <v>0</v>
      </c>
      <c r="U179" s="113">
        <f t="shared" si="5"/>
        <v>0</v>
      </c>
      <c r="V179" s="4"/>
      <c r="W179" s="4"/>
      <c r="X179" s="4"/>
      <c r="Y179" s="4"/>
      <c r="Z179" s="4"/>
    </row>
    <row r="180" spans="1:26" ht="14.25" customHeight="1">
      <c r="A180" s="256"/>
      <c r="B180" s="257"/>
      <c r="C180" s="112" t="str">
        <f>IF(OR($B180="ANP",$B180="DAER",$B180="CONSULTORIA DNIT",$B180="PREGÃO ELETRÔNICO",$B180="DMLU",$B180="DMAE",$B180="CEEE",$B180="EPTC",$B180="ORSE",$B180="SEINFRA",$B180="CREA",$B180="CAU",$B180="CEHOP",$B180="SIURB",$B180="DER-PR",$B180="SUDECAP",$B180=Aux.!$F$24,$B180=Aux.!$F$25),VLOOKUP($A180,#REF!,3,FALSE),IF($B180="SICRO EQUIP.",VLOOKUP($A180,#REF!,2,FALSE),IF($B180="CCU",VLOOKUP($A180,#REF!,2,FALSE),IF($B180="MERCADO",VLOOKUP($A180,#REF!,2,FALSE),IF($B180="PLEO",VLOOKUP($A180,#REF!,2,FALSE),IF($B180="SICRO",VLOOKUP($A180,#REF!,2,FALSE),IF($B180="SINAPI",IFERROR((VLOOKUP($A180,#REF!,2,FALSE)),(VLOOKUP($A180,#REF!,2,FALSE))),"-")))))))</f>
        <v>-</v>
      </c>
      <c r="D180" s="95" t="str">
        <f>IF(OR($B180="ANP",$B180="DAER",$B180="CONSULTORIA DNIT",$B180="PREGÃO ELETRÔNICO",$B180="DMLU",$B180="DMAE",$B180="CEEE",$B180="EPTC",$B180="ORSE",$B180="SEINFRA",$B180="CREA",$B180="CAU",$B180="CEHOP",$B180="SIURB",$B180="DER-PR",$B180="SUDECAP",$B180=Aux.!$F$24,$B180=Aux.!$F$25),VLOOKUP($A180,#REF!,4,FALSE),IF($B180="SICRO EQUIP.","H",IF($B180="CCU",VLOOKUP($A180,#REF!,3,FALSE),IF($B180="MERCADO",VLOOKUP($A180,#REF!,10,FALSE),IF($B180="PLEO",VLOOKUP($A180,#REF!,3,FALSE),IF($B180="SICRO",VLOOKUP($A180,#REF!,3,FALSE),IF($B180="SINAPI",IFERROR((VLOOKUP($A180,#REF!,3,FALSE)),(VLOOKUP($A180,#REF!,3,FALSE))),"-")))))))</f>
        <v>-</v>
      </c>
      <c r="E180" s="113" t="str">
        <f>IF(OR($B180="ANP",$B180="DAER",$B180="CONSULTORIA DNIT",$B180="PREGÃO ELETRÔNICO",$B180="DMLU",$B180="DMAE",$B180="CEEE",$B180="EPTC",$B180="ORSE",$B180="SEINFRA",$B180="CREA",$B180="CAU",$B180="CEHOP",$B180="SIURB",$B180="DER-PR",$B180="SUDECAP",$B180=Aux.!$F$24,$B180=Aux.!$F$25),VLOOKUP($A180,#REF!,6,FALSE),IF($B180="CCU",VLOOKUP($A180,#REF!,5,FALSE),IF($B180="MERCADO",VLOOKUP($A180,#REF!,7,FALSE),IF($B180="PLEO",VLOOKUP($A180,#REF!,4,FALSE),IF($B180="SICRO",VLOOKUP($A180,#REF!,5,FALSE),IF($B180="SINAPI",IFERROR((VLOOKUP($A180,#REF!,18,FALSE)),),"-"))))))</f>
        <v>-</v>
      </c>
      <c r="F180" s="113" t="str">
        <f>IF(OR($B180="ANP",$B180="DAER",$B180="CONSULTORIA DNIT",$B180="PREGÃO ELETRÔNICO",$B180="DMLU",$B180="DMAE",$B180="CEEE",$B180="EPTC",$B180="ORSE",$B180="SEINFRA",$B180="CREA",$B180="CAU",$B180="CEHOP",$B180="SIURB",$B180="DER-PR",$B180="SUDECAP",$B180=Aux.!$F$24,$B180=Aux.!$F$25),VLOOKUP($A180,#REF!,7,FALSE),IF($B180="CCU",VLOOKUP($A180,#REF!,6,FALSE),IF($B180="MERCADO",VLOOKUP($A180,#REF!,8,FALSE),IF($B180="PLEO",VLOOKUP($A180,#REF!,4,FALSE),IF($B180="SICRO",VLOOKUP($A180,#REF!,6,FALSE),IF($B180="SINAPI",IFERROR(SUM((VLOOKUP($A180,#REF!,14,FALSE)),VLOOKUP($A180,#REF!,20,FALSE),VLOOKUP($A180,#REF!,22,FALSE)),),"-"))))))</f>
        <v>-</v>
      </c>
      <c r="G180" s="113" t="str">
        <f>IF(OR($B180="ANP",$B180="DAER",$B180="CONSULTORIA DNIT",$B180="PREGÃO ELETRÔNICO",$B180="DMLU",$B180="DMAE",$B180="CEEE",$B180="EPTC",$B180="ORSE",$B180="SEINFRA",$B180="CREA",$B180="CAU",$B180="CEHOP",$B180="SIURB",$B180="DER-PR",$B180="SUDECAP",$B180=Aux.!$F$24,$B180=Aux.!$F$25),VLOOKUP($A180,#REF!,8,FALSE),IF($B180="CCU",VLOOKUP($A180,#REF!,7,FALSE),IF($B180="MERCADO",VLOOKUP($A180,#REF!,9,FALSE),IF($B180="PLEO",VLOOKUP($A180,#REF!,4,FALSE),IF($B180="SICRO",VLOOKUP($A180,#REF!,7,FALSE),IF($B180="SINAPI",IFERROR((VLOOKUP($A180,#REF!,16,FALSE)),(VLOOKUP($A180,#REF!,5,FALSE))),"-"))))))</f>
        <v>-</v>
      </c>
      <c r="H180" s="113" t="str">
        <f>IF(OR($B180="ANP",$B180="DAER",$B180="CONSULTORIA DNIT",$B180="PREGÃO ELETRÔNICO",$B180="DMLU",$B180="DMAE",$B180="CEEE",$B180="EPTC",$B180="ORSE",$B180="SEINFRA",$B180="CREA",$B180="CAU",$B180="CEHOP",$B180="SIURB",$B180="DER-PR",$B180="SUDECAP",$B180=Aux.!$F$24,$B180=Aux.!$F$25),VLOOKUP($A180,#REF!,5,FALSE),IF($B180="CCU",VLOOKUP($A180,#REF!,4,FALSE),IF($B180="MERCADO",VLOOKUP($A180,#REF!,6,FALSE),IF($B180="PLEO",VLOOKUP($A180,#REF!,4,FALSE),IF($B180="SICRO",VLOOKUP($A180,#REF!,4,FALSE),IF($B180="SINAPI",IFERROR((VLOOKUP($A180,#REF!,5,FALSE)),(VLOOKUP($A180,#REF!,5,FALSE))),"-"))))))</f>
        <v>-</v>
      </c>
      <c r="I180" s="114">
        <f>IF($B180="SICRO EQUIP.",VLOOKUP($A180,#REF!,10,FALSE),0)</f>
        <v>0</v>
      </c>
      <c r="J180" s="114">
        <f>IF($B180="SICRO EQUIP.",VLOOKUP($A180,#REF!,11,FALSE),0)</f>
        <v>0</v>
      </c>
      <c r="K180" s="258"/>
      <c r="L180" s="259"/>
      <c r="M180" s="115" t="e">
        <f>VLOOKUP($K180,Reajuste!$A$2:$BW$29,(MATCH($L180,Reajuste!$C$2:$BW$2,0)+2),FALSE)</f>
        <v>#N/A</v>
      </c>
      <c r="N180" s="259"/>
      <c r="O180" s="115" t="e">
        <f>VLOOKUP($K180,Reajuste!$A$2:$CW$29,(MATCH($N180,Reajuste!$C$2:$CW$2,0)+2),FALSE)</f>
        <v>#N/A</v>
      </c>
      <c r="P180" s="113">
        <f t="shared" si="0"/>
        <v>0</v>
      </c>
      <c r="Q180" s="113">
        <f t="shared" si="1"/>
        <v>0</v>
      </c>
      <c r="R180" s="113">
        <f t="shared" si="2"/>
        <v>0</v>
      </c>
      <c r="S180" s="113">
        <f t="shared" si="3"/>
        <v>0</v>
      </c>
      <c r="T180" s="113">
        <f t="shared" si="4"/>
        <v>0</v>
      </c>
      <c r="U180" s="113">
        <f t="shared" si="5"/>
        <v>0</v>
      </c>
      <c r="V180" s="4"/>
      <c r="W180" s="4"/>
      <c r="X180" s="4"/>
      <c r="Y180" s="4"/>
      <c r="Z180" s="4"/>
    </row>
    <row r="181" spans="1:26" ht="14.25" customHeight="1">
      <c r="A181" s="256"/>
      <c r="B181" s="257"/>
      <c r="C181" s="112" t="str">
        <f>IF(OR($B181="ANP",$B181="DAER",$B181="CONSULTORIA DNIT",$B181="PREGÃO ELETRÔNICO",$B181="DMLU",$B181="DMAE",$B181="CEEE",$B181="EPTC",$B181="ORSE",$B181="SEINFRA",$B181="CREA",$B181="CAU",$B181="CEHOP",$B181="SIURB",$B181="DER-PR",$B181="SUDECAP",$B181=Aux.!$F$24,$B181=Aux.!$F$25),VLOOKUP($A181,#REF!,3,FALSE),IF($B181="SICRO EQUIP.",VLOOKUP($A181,#REF!,2,FALSE),IF($B181="CCU",VLOOKUP($A181,#REF!,2,FALSE),IF($B181="MERCADO",VLOOKUP($A181,#REF!,2,FALSE),IF($B181="PLEO",VLOOKUP($A181,#REF!,2,FALSE),IF($B181="SICRO",VLOOKUP($A181,#REF!,2,FALSE),IF($B181="SINAPI",IFERROR((VLOOKUP($A181,#REF!,2,FALSE)),(VLOOKUP($A181,#REF!,2,FALSE))),"-")))))))</f>
        <v>-</v>
      </c>
      <c r="D181" s="95" t="str">
        <f>IF(OR($B181="ANP",$B181="DAER",$B181="CONSULTORIA DNIT",$B181="PREGÃO ELETRÔNICO",$B181="DMLU",$B181="DMAE",$B181="CEEE",$B181="EPTC",$B181="ORSE",$B181="SEINFRA",$B181="CREA",$B181="CAU",$B181="CEHOP",$B181="SIURB",$B181="DER-PR",$B181="SUDECAP",$B181=Aux.!$F$24,$B181=Aux.!$F$25),VLOOKUP($A181,#REF!,4,FALSE),IF($B181="SICRO EQUIP.","H",IF($B181="CCU",VLOOKUP($A181,#REF!,3,FALSE),IF($B181="MERCADO",VLOOKUP($A181,#REF!,10,FALSE),IF($B181="PLEO",VLOOKUP($A181,#REF!,3,FALSE),IF($B181="SICRO",VLOOKUP($A181,#REF!,3,FALSE),IF($B181="SINAPI",IFERROR((VLOOKUP($A181,#REF!,3,FALSE)),(VLOOKUP($A181,#REF!,3,FALSE))),"-")))))))</f>
        <v>-</v>
      </c>
      <c r="E181" s="113" t="str">
        <f>IF(OR($B181="ANP",$B181="DAER",$B181="CONSULTORIA DNIT",$B181="PREGÃO ELETRÔNICO",$B181="DMLU",$B181="DMAE",$B181="CEEE",$B181="EPTC",$B181="ORSE",$B181="SEINFRA",$B181="CREA",$B181="CAU",$B181="CEHOP",$B181="SIURB",$B181="DER-PR",$B181="SUDECAP",$B181=Aux.!$F$24,$B181=Aux.!$F$25),VLOOKUP($A181,#REF!,6,FALSE),IF($B181="CCU",VLOOKUP($A181,#REF!,5,FALSE),IF($B181="MERCADO",VLOOKUP($A181,#REF!,7,FALSE),IF($B181="PLEO",VLOOKUP($A181,#REF!,4,FALSE),IF($B181="SICRO",VLOOKUP($A181,#REF!,5,FALSE),IF($B181="SINAPI",IFERROR((VLOOKUP($A181,#REF!,18,FALSE)),),"-"))))))</f>
        <v>-</v>
      </c>
      <c r="F181" s="113" t="str">
        <f>IF(OR($B181="ANP",$B181="DAER",$B181="CONSULTORIA DNIT",$B181="PREGÃO ELETRÔNICO",$B181="DMLU",$B181="DMAE",$B181="CEEE",$B181="EPTC",$B181="ORSE",$B181="SEINFRA",$B181="CREA",$B181="CAU",$B181="CEHOP",$B181="SIURB",$B181="DER-PR",$B181="SUDECAP",$B181=Aux.!$F$24,$B181=Aux.!$F$25),VLOOKUP($A181,#REF!,7,FALSE),IF($B181="CCU",VLOOKUP($A181,#REF!,6,FALSE),IF($B181="MERCADO",VLOOKUP($A181,#REF!,8,FALSE),IF($B181="PLEO",VLOOKUP($A181,#REF!,4,FALSE),IF($B181="SICRO",VLOOKUP($A181,#REF!,6,FALSE),IF($B181="SINAPI",IFERROR(SUM((VLOOKUP($A181,#REF!,14,FALSE)),VLOOKUP($A181,#REF!,20,FALSE),VLOOKUP($A181,#REF!,22,FALSE)),),"-"))))))</f>
        <v>-</v>
      </c>
      <c r="G181" s="113" t="str">
        <f>IF(OR($B181="ANP",$B181="DAER",$B181="CONSULTORIA DNIT",$B181="PREGÃO ELETRÔNICO",$B181="DMLU",$B181="DMAE",$B181="CEEE",$B181="EPTC",$B181="ORSE",$B181="SEINFRA",$B181="CREA",$B181="CAU",$B181="CEHOP",$B181="SIURB",$B181="DER-PR",$B181="SUDECAP",$B181=Aux.!$F$24,$B181=Aux.!$F$25),VLOOKUP($A181,#REF!,8,FALSE),IF($B181="CCU",VLOOKUP($A181,#REF!,7,FALSE),IF($B181="MERCADO",VLOOKUP($A181,#REF!,9,FALSE),IF($B181="PLEO",VLOOKUP($A181,#REF!,4,FALSE),IF($B181="SICRO",VLOOKUP($A181,#REF!,7,FALSE),IF($B181="SINAPI",IFERROR((VLOOKUP($A181,#REF!,16,FALSE)),(VLOOKUP($A181,#REF!,5,FALSE))),"-"))))))</f>
        <v>-</v>
      </c>
      <c r="H181" s="113" t="str">
        <f>IF(OR($B181="ANP",$B181="DAER",$B181="CONSULTORIA DNIT",$B181="PREGÃO ELETRÔNICO",$B181="DMLU",$B181="DMAE",$B181="CEEE",$B181="EPTC",$B181="ORSE",$B181="SEINFRA",$B181="CREA",$B181="CAU",$B181="CEHOP",$B181="SIURB",$B181="DER-PR",$B181="SUDECAP",$B181=Aux.!$F$24,$B181=Aux.!$F$25),VLOOKUP($A181,#REF!,5,FALSE),IF($B181="CCU",VLOOKUP($A181,#REF!,4,FALSE),IF($B181="MERCADO",VLOOKUP($A181,#REF!,6,FALSE),IF($B181="PLEO",VLOOKUP($A181,#REF!,4,FALSE),IF($B181="SICRO",VLOOKUP($A181,#REF!,4,FALSE),IF($B181="SINAPI",IFERROR((VLOOKUP($A181,#REF!,5,FALSE)),(VLOOKUP($A181,#REF!,5,FALSE))),"-"))))))</f>
        <v>-</v>
      </c>
      <c r="I181" s="114">
        <f>IF($B181="SICRO EQUIP.",VLOOKUP($A181,#REF!,10,FALSE),0)</f>
        <v>0</v>
      </c>
      <c r="J181" s="114">
        <f>IF($B181="SICRO EQUIP.",VLOOKUP($A181,#REF!,11,FALSE),0)</f>
        <v>0</v>
      </c>
      <c r="K181" s="258"/>
      <c r="L181" s="259"/>
      <c r="M181" s="115" t="e">
        <f>VLOOKUP($K181,Reajuste!$A$2:$BW$29,(MATCH($L181,Reajuste!$C$2:$BW$2,0)+2),FALSE)</f>
        <v>#N/A</v>
      </c>
      <c r="N181" s="259"/>
      <c r="O181" s="115" t="e">
        <f>VLOOKUP($K181,Reajuste!$A$2:$CW$29,(MATCH($N181,Reajuste!$C$2:$CW$2,0)+2),FALSE)</f>
        <v>#N/A</v>
      </c>
      <c r="P181" s="113">
        <f t="shared" si="0"/>
        <v>0</v>
      </c>
      <c r="Q181" s="113">
        <f t="shared" si="1"/>
        <v>0</v>
      </c>
      <c r="R181" s="113">
        <f t="shared" si="2"/>
        <v>0</v>
      </c>
      <c r="S181" s="113">
        <f t="shared" si="3"/>
        <v>0</v>
      </c>
      <c r="T181" s="113">
        <f t="shared" si="4"/>
        <v>0</v>
      </c>
      <c r="U181" s="113">
        <f t="shared" si="5"/>
        <v>0</v>
      </c>
      <c r="V181" s="4"/>
      <c r="W181" s="4"/>
      <c r="X181" s="4"/>
      <c r="Y181" s="4"/>
      <c r="Z181" s="4"/>
    </row>
    <row r="182" spans="1:26" ht="14.25" customHeight="1">
      <c r="A182" s="256"/>
      <c r="B182" s="257"/>
      <c r="C182" s="112" t="str">
        <f>IF(OR($B182="ANP",$B182="DAER",$B182="CONSULTORIA DNIT",$B182="PREGÃO ELETRÔNICO",$B182="DMLU",$B182="DMAE",$B182="CEEE",$B182="EPTC",$B182="ORSE",$B182="SEINFRA",$B182="CREA",$B182="CAU",$B182="CEHOP",$B182="SIURB",$B182="DER-PR",$B182="SUDECAP",$B182=Aux.!$F$24,$B182=Aux.!$F$25),VLOOKUP($A182,#REF!,3,FALSE),IF($B182="SICRO EQUIP.",VLOOKUP($A182,#REF!,2,FALSE),IF($B182="CCU",VLOOKUP($A182,#REF!,2,FALSE),IF($B182="MERCADO",VLOOKUP($A182,#REF!,2,FALSE),IF($B182="PLEO",VLOOKUP($A182,#REF!,2,FALSE),IF($B182="SICRO",VLOOKUP($A182,#REF!,2,FALSE),IF($B182="SINAPI",IFERROR((VLOOKUP($A182,#REF!,2,FALSE)),(VLOOKUP($A182,#REF!,2,FALSE))),"-")))))))</f>
        <v>-</v>
      </c>
      <c r="D182" s="95" t="str">
        <f>IF(OR($B182="ANP",$B182="DAER",$B182="CONSULTORIA DNIT",$B182="PREGÃO ELETRÔNICO",$B182="DMLU",$B182="DMAE",$B182="CEEE",$B182="EPTC",$B182="ORSE",$B182="SEINFRA",$B182="CREA",$B182="CAU",$B182="CEHOP",$B182="SIURB",$B182="DER-PR",$B182="SUDECAP",$B182=Aux.!$F$24,$B182=Aux.!$F$25),VLOOKUP($A182,#REF!,4,FALSE),IF($B182="SICRO EQUIP.","H",IF($B182="CCU",VLOOKUP($A182,#REF!,3,FALSE),IF($B182="MERCADO",VLOOKUP($A182,#REF!,10,FALSE),IF($B182="PLEO",VLOOKUP($A182,#REF!,3,FALSE),IF($B182="SICRO",VLOOKUP($A182,#REF!,3,FALSE),IF($B182="SINAPI",IFERROR((VLOOKUP($A182,#REF!,3,FALSE)),(VLOOKUP($A182,#REF!,3,FALSE))),"-")))))))</f>
        <v>-</v>
      </c>
      <c r="E182" s="113" t="str">
        <f>IF(OR($B182="ANP",$B182="DAER",$B182="CONSULTORIA DNIT",$B182="PREGÃO ELETRÔNICO",$B182="DMLU",$B182="DMAE",$B182="CEEE",$B182="EPTC",$B182="ORSE",$B182="SEINFRA",$B182="CREA",$B182="CAU",$B182="CEHOP",$B182="SIURB",$B182="DER-PR",$B182="SUDECAP",$B182=Aux.!$F$24,$B182=Aux.!$F$25),VLOOKUP($A182,#REF!,6,FALSE),IF($B182="CCU",VLOOKUP($A182,#REF!,5,FALSE),IF($B182="MERCADO",VLOOKUP($A182,#REF!,7,FALSE),IF($B182="PLEO",VLOOKUP($A182,#REF!,4,FALSE),IF($B182="SICRO",VLOOKUP($A182,#REF!,5,FALSE),IF($B182="SINAPI",IFERROR((VLOOKUP($A182,#REF!,18,FALSE)),),"-"))))))</f>
        <v>-</v>
      </c>
      <c r="F182" s="113" t="str">
        <f>IF(OR($B182="ANP",$B182="DAER",$B182="CONSULTORIA DNIT",$B182="PREGÃO ELETRÔNICO",$B182="DMLU",$B182="DMAE",$B182="CEEE",$B182="EPTC",$B182="ORSE",$B182="SEINFRA",$B182="CREA",$B182="CAU",$B182="CEHOP",$B182="SIURB",$B182="DER-PR",$B182="SUDECAP",$B182=Aux.!$F$24,$B182=Aux.!$F$25),VLOOKUP($A182,#REF!,7,FALSE),IF($B182="CCU",VLOOKUP($A182,#REF!,6,FALSE),IF($B182="MERCADO",VLOOKUP($A182,#REF!,8,FALSE),IF($B182="PLEO",VLOOKUP($A182,#REF!,4,FALSE),IF($B182="SICRO",VLOOKUP($A182,#REF!,6,FALSE),IF($B182="SINAPI",IFERROR(SUM((VLOOKUP($A182,#REF!,14,FALSE)),VLOOKUP($A182,#REF!,20,FALSE),VLOOKUP($A182,#REF!,22,FALSE)),),"-"))))))</f>
        <v>-</v>
      </c>
      <c r="G182" s="113" t="str">
        <f>IF(OR($B182="ANP",$B182="DAER",$B182="CONSULTORIA DNIT",$B182="PREGÃO ELETRÔNICO",$B182="DMLU",$B182="DMAE",$B182="CEEE",$B182="EPTC",$B182="ORSE",$B182="SEINFRA",$B182="CREA",$B182="CAU",$B182="CEHOP",$B182="SIURB",$B182="DER-PR",$B182="SUDECAP",$B182=Aux.!$F$24,$B182=Aux.!$F$25),VLOOKUP($A182,#REF!,8,FALSE),IF($B182="CCU",VLOOKUP($A182,#REF!,7,FALSE),IF($B182="MERCADO",VLOOKUP($A182,#REF!,9,FALSE),IF($B182="PLEO",VLOOKUP($A182,#REF!,4,FALSE),IF($B182="SICRO",VLOOKUP($A182,#REF!,7,FALSE),IF($B182="SINAPI",IFERROR((VLOOKUP($A182,#REF!,16,FALSE)),(VLOOKUP($A182,#REF!,5,FALSE))),"-"))))))</f>
        <v>-</v>
      </c>
      <c r="H182" s="113" t="str">
        <f>IF(OR($B182="ANP",$B182="DAER",$B182="CONSULTORIA DNIT",$B182="PREGÃO ELETRÔNICO",$B182="DMLU",$B182="DMAE",$B182="CEEE",$B182="EPTC",$B182="ORSE",$B182="SEINFRA",$B182="CREA",$B182="CAU",$B182="CEHOP",$B182="SIURB",$B182="DER-PR",$B182="SUDECAP",$B182=Aux.!$F$24,$B182=Aux.!$F$25),VLOOKUP($A182,#REF!,5,FALSE),IF($B182="CCU",VLOOKUP($A182,#REF!,4,FALSE),IF($B182="MERCADO",VLOOKUP($A182,#REF!,6,FALSE),IF($B182="PLEO",VLOOKUP($A182,#REF!,4,FALSE),IF($B182="SICRO",VLOOKUP($A182,#REF!,4,FALSE),IF($B182="SINAPI",IFERROR((VLOOKUP($A182,#REF!,5,FALSE)),(VLOOKUP($A182,#REF!,5,FALSE))),"-"))))))</f>
        <v>-</v>
      </c>
      <c r="I182" s="114">
        <f>IF($B182="SICRO EQUIP.",VLOOKUP($A182,#REF!,10,FALSE),0)</f>
        <v>0</v>
      </c>
      <c r="J182" s="114">
        <f>IF($B182="SICRO EQUIP.",VLOOKUP($A182,#REF!,11,FALSE),0)</f>
        <v>0</v>
      </c>
      <c r="K182" s="258"/>
      <c r="L182" s="259"/>
      <c r="M182" s="115" t="e">
        <f>VLOOKUP($K182,Reajuste!$A$2:$BW$29,(MATCH($L182,Reajuste!$C$2:$BW$2,0)+2),FALSE)</f>
        <v>#N/A</v>
      </c>
      <c r="N182" s="259"/>
      <c r="O182" s="115" t="e">
        <f>VLOOKUP($K182,Reajuste!$A$2:$CW$29,(MATCH($N182,Reajuste!$C$2:$CW$2,0)+2),FALSE)</f>
        <v>#N/A</v>
      </c>
      <c r="P182" s="113">
        <f t="shared" si="0"/>
        <v>0</v>
      </c>
      <c r="Q182" s="113">
        <f t="shared" si="1"/>
        <v>0</v>
      </c>
      <c r="R182" s="113">
        <f t="shared" si="2"/>
        <v>0</v>
      </c>
      <c r="S182" s="113">
        <f t="shared" si="3"/>
        <v>0</v>
      </c>
      <c r="T182" s="113">
        <f t="shared" si="4"/>
        <v>0</v>
      </c>
      <c r="U182" s="113">
        <f t="shared" si="5"/>
        <v>0</v>
      </c>
      <c r="V182" s="4"/>
      <c r="W182" s="4"/>
      <c r="X182" s="4"/>
      <c r="Y182" s="4"/>
      <c r="Z182" s="4"/>
    </row>
    <row r="183" spans="1:26" ht="14.25" customHeight="1">
      <c r="A183" s="256"/>
      <c r="B183" s="257"/>
      <c r="C183" s="112" t="str">
        <f>IF(OR($B183="ANP",$B183="DAER",$B183="CONSULTORIA DNIT",$B183="PREGÃO ELETRÔNICO",$B183="DMLU",$B183="DMAE",$B183="CEEE",$B183="EPTC",$B183="ORSE",$B183="SEINFRA",$B183="CREA",$B183="CAU",$B183="CEHOP",$B183="SIURB",$B183="DER-PR",$B183="SUDECAP",$B183=Aux.!$F$24,$B183=Aux.!$F$25),VLOOKUP($A183,#REF!,3,FALSE),IF($B183="SICRO EQUIP.",VLOOKUP($A183,#REF!,2,FALSE),IF($B183="CCU",VLOOKUP($A183,#REF!,2,FALSE),IF($B183="MERCADO",VLOOKUP($A183,#REF!,2,FALSE),IF($B183="PLEO",VLOOKUP($A183,#REF!,2,FALSE),IF($B183="SICRO",VLOOKUP($A183,#REF!,2,FALSE),IF($B183="SINAPI",IFERROR((VLOOKUP($A183,#REF!,2,FALSE)),(VLOOKUP($A183,#REF!,2,FALSE))),"-")))))))</f>
        <v>-</v>
      </c>
      <c r="D183" s="95" t="str">
        <f>IF(OR($B183="ANP",$B183="DAER",$B183="CONSULTORIA DNIT",$B183="PREGÃO ELETRÔNICO",$B183="DMLU",$B183="DMAE",$B183="CEEE",$B183="EPTC",$B183="ORSE",$B183="SEINFRA",$B183="CREA",$B183="CAU",$B183="CEHOP",$B183="SIURB",$B183="DER-PR",$B183="SUDECAP",$B183=Aux.!$F$24,$B183=Aux.!$F$25),VLOOKUP($A183,#REF!,4,FALSE),IF($B183="SICRO EQUIP.","H",IF($B183="CCU",VLOOKUP($A183,#REF!,3,FALSE),IF($B183="MERCADO",VLOOKUP($A183,#REF!,10,FALSE),IF($B183="PLEO",VLOOKUP($A183,#REF!,3,FALSE),IF($B183="SICRO",VLOOKUP($A183,#REF!,3,FALSE),IF($B183="SINAPI",IFERROR((VLOOKUP($A183,#REF!,3,FALSE)),(VLOOKUP($A183,#REF!,3,FALSE))),"-")))))))</f>
        <v>-</v>
      </c>
      <c r="E183" s="113" t="str">
        <f>IF(OR($B183="ANP",$B183="DAER",$B183="CONSULTORIA DNIT",$B183="PREGÃO ELETRÔNICO",$B183="DMLU",$B183="DMAE",$B183="CEEE",$B183="EPTC",$B183="ORSE",$B183="SEINFRA",$B183="CREA",$B183="CAU",$B183="CEHOP",$B183="SIURB",$B183="DER-PR",$B183="SUDECAP",$B183=Aux.!$F$24,$B183=Aux.!$F$25),VLOOKUP($A183,#REF!,6,FALSE),IF($B183="CCU",VLOOKUP($A183,#REF!,5,FALSE),IF($B183="MERCADO",VLOOKUP($A183,#REF!,7,FALSE),IF($B183="PLEO",VLOOKUP($A183,#REF!,4,FALSE),IF($B183="SICRO",VLOOKUP($A183,#REF!,5,FALSE),IF($B183="SINAPI",IFERROR((VLOOKUP($A183,#REF!,18,FALSE)),),"-"))))))</f>
        <v>-</v>
      </c>
      <c r="F183" s="113" t="str">
        <f>IF(OR($B183="ANP",$B183="DAER",$B183="CONSULTORIA DNIT",$B183="PREGÃO ELETRÔNICO",$B183="DMLU",$B183="DMAE",$B183="CEEE",$B183="EPTC",$B183="ORSE",$B183="SEINFRA",$B183="CREA",$B183="CAU",$B183="CEHOP",$B183="SIURB",$B183="DER-PR",$B183="SUDECAP",$B183=Aux.!$F$24,$B183=Aux.!$F$25),VLOOKUP($A183,#REF!,7,FALSE),IF($B183="CCU",VLOOKUP($A183,#REF!,6,FALSE),IF($B183="MERCADO",VLOOKUP($A183,#REF!,8,FALSE),IF($B183="PLEO",VLOOKUP($A183,#REF!,4,FALSE),IF($B183="SICRO",VLOOKUP($A183,#REF!,6,FALSE),IF($B183="SINAPI",IFERROR(SUM((VLOOKUP($A183,#REF!,14,FALSE)),VLOOKUP($A183,#REF!,20,FALSE),VLOOKUP($A183,#REF!,22,FALSE)),),"-"))))))</f>
        <v>-</v>
      </c>
      <c r="G183" s="113" t="str">
        <f>IF(OR($B183="ANP",$B183="DAER",$B183="CONSULTORIA DNIT",$B183="PREGÃO ELETRÔNICO",$B183="DMLU",$B183="DMAE",$B183="CEEE",$B183="EPTC",$B183="ORSE",$B183="SEINFRA",$B183="CREA",$B183="CAU",$B183="CEHOP",$B183="SIURB",$B183="DER-PR",$B183="SUDECAP",$B183=Aux.!$F$24,$B183=Aux.!$F$25),VLOOKUP($A183,#REF!,8,FALSE),IF($B183="CCU",VLOOKUP($A183,#REF!,7,FALSE),IF($B183="MERCADO",VLOOKUP($A183,#REF!,9,FALSE),IF($B183="PLEO",VLOOKUP($A183,#REF!,4,FALSE),IF($B183="SICRO",VLOOKUP($A183,#REF!,7,FALSE),IF($B183="SINAPI",IFERROR((VLOOKUP($A183,#REF!,16,FALSE)),(VLOOKUP($A183,#REF!,5,FALSE))),"-"))))))</f>
        <v>-</v>
      </c>
      <c r="H183" s="113" t="str">
        <f>IF(OR($B183="ANP",$B183="DAER",$B183="CONSULTORIA DNIT",$B183="PREGÃO ELETRÔNICO",$B183="DMLU",$B183="DMAE",$B183="CEEE",$B183="EPTC",$B183="ORSE",$B183="SEINFRA",$B183="CREA",$B183="CAU",$B183="CEHOP",$B183="SIURB",$B183="DER-PR",$B183="SUDECAP",$B183=Aux.!$F$24,$B183=Aux.!$F$25),VLOOKUP($A183,#REF!,5,FALSE),IF($B183="CCU",VLOOKUP($A183,#REF!,4,FALSE),IF($B183="MERCADO",VLOOKUP($A183,#REF!,6,FALSE),IF($B183="PLEO",VLOOKUP($A183,#REF!,4,FALSE),IF($B183="SICRO",VLOOKUP($A183,#REF!,4,FALSE),IF($B183="SINAPI",IFERROR((VLOOKUP($A183,#REF!,5,FALSE)),(VLOOKUP($A183,#REF!,5,FALSE))),"-"))))))</f>
        <v>-</v>
      </c>
      <c r="I183" s="114">
        <f>IF($B183="SICRO EQUIP.",VLOOKUP($A183,#REF!,10,FALSE),0)</f>
        <v>0</v>
      </c>
      <c r="J183" s="114">
        <f>IF($B183="SICRO EQUIP.",VLOOKUP($A183,#REF!,11,FALSE),0)</f>
        <v>0</v>
      </c>
      <c r="K183" s="258"/>
      <c r="L183" s="259"/>
      <c r="M183" s="115" t="e">
        <f>VLOOKUP($K183,Reajuste!$A$2:$BW$29,(MATCH($L183,Reajuste!$C$2:$BW$2,0)+2),FALSE)</f>
        <v>#N/A</v>
      </c>
      <c r="N183" s="259"/>
      <c r="O183" s="115" t="e">
        <f>VLOOKUP($K183,Reajuste!$A$2:$CW$29,(MATCH($N183,Reajuste!$C$2:$CW$2,0)+2),FALSE)</f>
        <v>#N/A</v>
      </c>
      <c r="P183" s="113">
        <f t="shared" si="0"/>
        <v>0</v>
      </c>
      <c r="Q183" s="113">
        <f t="shared" si="1"/>
        <v>0</v>
      </c>
      <c r="R183" s="113">
        <f t="shared" si="2"/>
        <v>0</v>
      </c>
      <c r="S183" s="113">
        <f t="shared" si="3"/>
        <v>0</v>
      </c>
      <c r="T183" s="113">
        <f t="shared" si="4"/>
        <v>0</v>
      </c>
      <c r="U183" s="113">
        <f t="shared" si="5"/>
        <v>0</v>
      </c>
      <c r="V183" s="4"/>
      <c r="W183" s="4"/>
      <c r="X183" s="4"/>
      <c r="Y183" s="4"/>
      <c r="Z183" s="4"/>
    </row>
    <row r="184" spans="1:26" ht="14.25" customHeight="1">
      <c r="A184" s="256"/>
      <c r="B184" s="257"/>
      <c r="C184" s="112" t="str">
        <f>IF(OR($B184="ANP",$B184="DAER",$B184="CONSULTORIA DNIT",$B184="PREGÃO ELETRÔNICO",$B184="DMLU",$B184="DMAE",$B184="CEEE",$B184="EPTC",$B184="ORSE",$B184="SEINFRA",$B184="CREA",$B184="CAU",$B184="CEHOP",$B184="SIURB",$B184="DER-PR",$B184="SUDECAP",$B184=Aux.!$F$24,$B184=Aux.!$F$25),VLOOKUP($A184,#REF!,3,FALSE),IF($B184="SICRO EQUIP.",VLOOKUP($A184,#REF!,2,FALSE),IF($B184="CCU",VLOOKUP($A184,#REF!,2,FALSE),IF($B184="MERCADO",VLOOKUP($A184,#REF!,2,FALSE),IF($B184="PLEO",VLOOKUP($A184,#REF!,2,FALSE),IF($B184="SICRO",VLOOKUP($A184,#REF!,2,FALSE),IF($B184="SINAPI",IFERROR((VLOOKUP($A184,#REF!,2,FALSE)),(VLOOKUP($A184,#REF!,2,FALSE))),"-")))))))</f>
        <v>-</v>
      </c>
      <c r="D184" s="95" t="str">
        <f>IF(OR($B184="ANP",$B184="DAER",$B184="CONSULTORIA DNIT",$B184="PREGÃO ELETRÔNICO",$B184="DMLU",$B184="DMAE",$B184="CEEE",$B184="EPTC",$B184="ORSE",$B184="SEINFRA",$B184="CREA",$B184="CAU",$B184="CEHOP",$B184="SIURB",$B184="DER-PR",$B184="SUDECAP",$B184=Aux.!$F$24,$B184=Aux.!$F$25),VLOOKUP($A184,#REF!,4,FALSE),IF($B184="SICRO EQUIP.","H",IF($B184="CCU",VLOOKUP($A184,#REF!,3,FALSE),IF($B184="MERCADO",VLOOKUP($A184,#REF!,10,FALSE),IF($B184="PLEO",VLOOKUP($A184,#REF!,3,FALSE),IF($B184="SICRO",VLOOKUP($A184,#REF!,3,FALSE),IF($B184="SINAPI",IFERROR((VLOOKUP($A184,#REF!,3,FALSE)),(VLOOKUP($A184,#REF!,3,FALSE))),"-")))))))</f>
        <v>-</v>
      </c>
      <c r="E184" s="113" t="str">
        <f>IF(OR($B184="ANP",$B184="DAER",$B184="CONSULTORIA DNIT",$B184="PREGÃO ELETRÔNICO",$B184="DMLU",$B184="DMAE",$B184="CEEE",$B184="EPTC",$B184="ORSE",$B184="SEINFRA",$B184="CREA",$B184="CAU",$B184="CEHOP",$B184="SIURB",$B184="DER-PR",$B184="SUDECAP",$B184=Aux.!$F$24,$B184=Aux.!$F$25),VLOOKUP($A184,#REF!,6,FALSE),IF($B184="CCU",VLOOKUP($A184,#REF!,5,FALSE),IF($B184="MERCADO",VLOOKUP($A184,#REF!,7,FALSE),IF($B184="PLEO",VLOOKUP($A184,#REF!,4,FALSE),IF($B184="SICRO",VLOOKUP($A184,#REF!,5,FALSE),IF($B184="SINAPI",IFERROR((VLOOKUP($A184,#REF!,18,FALSE)),),"-"))))))</f>
        <v>-</v>
      </c>
      <c r="F184" s="113" t="str">
        <f>IF(OR($B184="ANP",$B184="DAER",$B184="CONSULTORIA DNIT",$B184="PREGÃO ELETRÔNICO",$B184="DMLU",$B184="DMAE",$B184="CEEE",$B184="EPTC",$B184="ORSE",$B184="SEINFRA",$B184="CREA",$B184="CAU",$B184="CEHOP",$B184="SIURB",$B184="DER-PR",$B184="SUDECAP",$B184=Aux.!$F$24,$B184=Aux.!$F$25),VLOOKUP($A184,#REF!,7,FALSE),IF($B184="CCU",VLOOKUP($A184,#REF!,6,FALSE),IF($B184="MERCADO",VLOOKUP($A184,#REF!,8,FALSE),IF($B184="PLEO",VLOOKUP($A184,#REF!,4,FALSE),IF($B184="SICRO",VLOOKUP($A184,#REF!,6,FALSE),IF($B184="SINAPI",IFERROR(SUM((VLOOKUP($A184,#REF!,14,FALSE)),VLOOKUP($A184,#REF!,20,FALSE),VLOOKUP($A184,#REF!,22,FALSE)),),"-"))))))</f>
        <v>-</v>
      </c>
      <c r="G184" s="113" t="str">
        <f>IF(OR($B184="ANP",$B184="DAER",$B184="CONSULTORIA DNIT",$B184="PREGÃO ELETRÔNICO",$B184="DMLU",$B184="DMAE",$B184="CEEE",$B184="EPTC",$B184="ORSE",$B184="SEINFRA",$B184="CREA",$B184="CAU",$B184="CEHOP",$B184="SIURB",$B184="DER-PR",$B184="SUDECAP",$B184=Aux.!$F$24,$B184=Aux.!$F$25),VLOOKUP($A184,#REF!,8,FALSE),IF($B184="CCU",VLOOKUP($A184,#REF!,7,FALSE),IF($B184="MERCADO",VLOOKUP($A184,#REF!,9,FALSE),IF($B184="PLEO",VLOOKUP($A184,#REF!,4,FALSE),IF($B184="SICRO",VLOOKUP($A184,#REF!,7,FALSE),IF($B184="SINAPI",IFERROR((VLOOKUP($A184,#REF!,16,FALSE)),(VLOOKUP($A184,#REF!,5,FALSE))),"-"))))))</f>
        <v>-</v>
      </c>
      <c r="H184" s="113" t="str">
        <f>IF(OR($B184="ANP",$B184="DAER",$B184="CONSULTORIA DNIT",$B184="PREGÃO ELETRÔNICO",$B184="DMLU",$B184="DMAE",$B184="CEEE",$B184="EPTC",$B184="ORSE",$B184="SEINFRA",$B184="CREA",$B184="CAU",$B184="CEHOP",$B184="SIURB",$B184="DER-PR",$B184="SUDECAP",$B184=Aux.!$F$24,$B184=Aux.!$F$25),VLOOKUP($A184,#REF!,5,FALSE),IF($B184="CCU",VLOOKUP($A184,#REF!,4,FALSE),IF($B184="MERCADO",VLOOKUP($A184,#REF!,6,FALSE),IF($B184="PLEO",VLOOKUP($A184,#REF!,4,FALSE),IF($B184="SICRO",VLOOKUP($A184,#REF!,4,FALSE),IF($B184="SINAPI",IFERROR((VLOOKUP($A184,#REF!,5,FALSE)),(VLOOKUP($A184,#REF!,5,FALSE))),"-"))))))</f>
        <v>-</v>
      </c>
      <c r="I184" s="114">
        <f>IF($B184="SICRO EQUIP.",VLOOKUP($A184,#REF!,10,FALSE),0)</f>
        <v>0</v>
      </c>
      <c r="J184" s="114">
        <f>IF($B184="SICRO EQUIP.",VLOOKUP($A184,#REF!,11,FALSE),0)</f>
        <v>0</v>
      </c>
      <c r="K184" s="258"/>
      <c r="L184" s="259"/>
      <c r="M184" s="115" t="e">
        <f>VLOOKUP($K184,Reajuste!$A$2:$BW$29,(MATCH($L184,Reajuste!$C$2:$BW$2,0)+2),FALSE)</f>
        <v>#N/A</v>
      </c>
      <c r="N184" s="259"/>
      <c r="O184" s="115" t="e">
        <f>VLOOKUP($K184,Reajuste!$A$2:$CW$29,(MATCH($N184,Reajuste!$C$2:$CW$2,0)+2),FALSE)</f>
        <v>#N/A</v>
      </c>
      <c r="P184" s="113">
        <f t="shared" si="0"/>
        <v>0</v>
      </c>
      <c r="Q184" s="113">
        <f t="shared" si="1"/>
        <v>0</v>
      </c>
      <c r="R184" s="113">
        <f t="shared" si="2"/>
        <v>0</v>
      </c>
      <c r="S184" s="113">
        <f t="shared" si="3"/>
        <v>0</v>
      </c>
      <c r="T184" s="113">
        <f t="shared" si="4"/>
        <v>0</v>
      </c>
      <c r="U184" s="113">
        <f t="shared" si="5"/>
        <v>0</v>
      </c>
      <c r="V184" s="4"/>
      <c r="W184" s="4"/>
      <c r="X184" s="4"/>
      <c r="Y184" s="4"/>
      <c r="Z184" s="4"/>
    </row>
    <row r="185" spans="1:26" ht="14.25" customHeight="1">
      <c r="A185" s="256"/>
      <c r="B185" s="257"/>
      <c r="C185" s="112" t="str">
        <f>IF(OR($B185="ANP",$B185="DAER",$B185="CONSULTORIA DNIT",$B185="PREGÃO ELETRÔNICO",$B185="DMLU",$B185="DMAE",$B185="CEEE",$B185="EPTC",$B185="ORSE",$B185="SEINFRA",$B185="CREA",$B185="CAU",$B185="CEHOP",$B185="SIURB",$B185="DER-PR",$B185="SUDECAP",$B185=Aux.!$F$24,$B185=Aux.!$F$25),VLOOKUP($A185,#REF!,3,FALSE),IF($B185="SICRO EQUIP.",VLOOKUP($A185,#REF!,2,FALSE),IF($B185="CCU",VLOOKUP($A185,#REF!,2,FALSE),IF($B185="MERCADO",VLOOKUP($A185,#REF!,2,FALSE),IF($B185="PLEO",VLOOKUP($A185,#REF!,2,FALSE),IF($B185="SICRO",VLOOKUP($A185,#REF!,2,FALSE),IF($B185="SINAPI",IFERROR((VLOOKUP($A185,#REF!,2,FALSE)),(VLOOKUP($A185,#REF!,2,FALSE))),"-")))))))</f>
        <v>-</v>
      </c>
      <c r="D185" s="95" t="str">
        <f>IF(OR($B185="ANP",$B185="DAER",$B185="CONSULTORIA DNIT",$B185="PREGÃO ELETRÔNICO",$B185="DMLU",$B185="DMAE",$B185="CEEE",$B185="EPTC",$B185="ORSE",$B185="SEINFRA",$B185="CREA",$B185="CAU",$B185="CEHOP",$B185="SIURB",$B185="DER-PR",$B185="SUDECAP",$B185=Aux.!$F$24,$B185=Aux.!$F$25),VLOOKUP($A185,#REF!,4,FALSE),IF($B185="SICRO EQUIP.","H",IF($B185="CCU",VLOOKUP($A185,#REF!,3,FALSE),IF($B185="MERCADO",VLOOKUP($A185,#REF!,10,FALSE),IF($B185="PLEO",VLOOKUP($A185,#REF!,3,FALSE),IF($B185="SICRO",VLOOKUP($A185,#REF!,3,FALSE),IF($B185="SINAPI",IFERROR((VLOOKUP($A185,#REF!,3,FALSE)),(VLOOKUP($A185,#REF!,3,FALSE))),"-")))))))</f>
        <v>-</v>
      </c>
      <c r="E185" s="113" t="str">
        <f>IF(OR($B185="ANP",$B185="DAER",$B185="CONSULTORIA DNIT",$B185="PREGÃO ELETRÔNICO",$B185="DMLU",$B185="DMAE",$B185="CEEE",$B185="EPTC",$B185="ORSE",$B185="SEINFRA",$B185="CREA",$B185="CAU",$B185="CEHOP",$B185="SIURB",$B185="DER-PR",$B185="SUDECAP",$B185=Aux.!$F$24,$B185=Aux.!$F$25),VLOOKUP($A185,#REF!,6,FALSE),IF($B185="CCU",VLOOKUP($A185,#REF!,5,FALSE),IF($B185="MERCADO",VLOOKUP($A185,#REF!,7,FALSE),IF($B185="PLEO",VLOOKUP($A185,#REF!,4,FALSE),IF($B185="SICRO",VLOOKUP($A185,#REF!,5,FALSE),IF($B185="SINAPI",IFERROR((VLOOKUP($A185,#REF!,18,FALSE)),),"-"))))))</f>
        <v>-</v>
      </c>
      <c r="F185" s="113" t="str">
        <f>IF(OR($B185="ANP",$B185="DAER",$B185="CONSULTORIA DNIT",$B185="PREGÃO ELETRÔNICO",$B185="DMLU",$B185="DMAE",$B185="CEEE",$B185="EPTC",$B185="ORSE",$B185="SEINFRA",$B185="CREA",$B185="CAU",$B185="CEHOP",$B185="SIURB",$B185="DER-PR",$B185="SUDECAP",$B185=Aux.!$F$24,$B185=Aux.!$F$25),VLOOKUP($A185,#REF!,7,FALSE),IF($B185="CCU",VLOOKUP($A185,#REF!,6,FALSE),IF($B185="MERCADO",VLOOKUP($A185,#REF!,8,FALSE),IF($B185="PLEO",VLOOKUP($A185,#REF!,4,FALSE),IF($B185="SICRO",VLOOKUP($A185,#REF!,6,FALSE),IF($B185="SINAPI",IFERROR(SUM((VLOOKUP($A185,#REF!,14,FALSE)),VLOOKUP($A185,#REF!,20,FALSE),VLOOKUP($A185,#REF!,22,FALSE)),),"-"))))))</f>
        <v>-</v>
      </c>
      <c r="G185" s="113" t="str">
        <f>IF(OR($B185="ANP",$B185="DAER",$B185="CONSULTORIA DNIT",$B185="PREGÃO ELETRÔNICO",$B185="DMLU",$B185="DMAE",$B185="CEEE",$B185="EPTC",$B185="ORSE",$B185="SEINFRA",$B185="CREA",$B185="CAU",$B185="CEHOP",$B185="SIURB",$B185="DER-PR",$B185="SUDECAP",$B185=Aux.!$F$24,$B185=Aux.!$F$25),VLOOKUP($A185,#REF!,8,FALSE),IF($B185="CCU",VLOOKUP($A185,#REF!,7,FALSE),IF($B185="MERCADO",VLOOKUP($A185,#REF!,9,FALSE),IF($B185="PLEO",VLOOKUP($A185,#REF!,4,FALSE),IF($B185="SICRO",VLOOKUP($A185,#REF!,7,FALSE),IF($B185="SINAPI",IFERROR((VLOOKUP($A185,#REF!,16,FALSE)),(VLOOKUP($A185,#REF!,5,FALSE))),"-"))))))</f>
        <v>-</v>
      </c>
      <c r="H185" s="113" t="str">
        <f>IF(OR($B185="ANP",$B185="DAER",$B185="CONSULTORIA DNIT",$B185="PREGÃO ELETRÔNICO",$B185="DMLU",$B185="DMAE",$B185="CEEE",$B185="EPTC",$B185="ORSE",$B185="SEINFRA",$B185="CREA",$B185="CAU",$B185="CEHOP",$B185="SIURB",$B185="DER-PR",$B185="SUDECAP",$B185=Aux.!$F$24,$B185=Aux.!$F$25),VLOOKUP($A185,#REF!,5,FALSE),IF($B185="CCU",VLOOKUP($A185,#REF!,4,FALSE),IF($B185="MERCADO",VLOOKUP($A185,#REF!,6,FALSE),IF($B185="PLEO",VLOOKUP($A185,#REF!,4,FALSE),IF($B185="SICRO",VLOOKUP($A185,#REF!,4,FALSE),IF($B185="SINAPI",IFERROR((VLOOKUP($A185,#REF!,5,FALSE)),(VLOOKUP($A185,#REF!,5,FALSE))),"-"))))))</f>
        <v>-</v>
      </c>
      <c r="I185" s="114">
        <f>IF($B185="SICRO EQUIP.",VLOOKUP($A185,#REF!,10,FALSE),0)</f>
        <v>0</v>
      </c>
      <c r="J185" s="114">
        <f>IF($B185="SICRO EQUIP.",VLOOKUP($A185,#REF!,11,FALSE),0)</f>
        <v>0</v>
      </c>
      <c r="K185" s="258"/>
      <c r="L185" s="259"/>
      <c r="M185" s="115" t="e">
        <f>VLOOKUP($K185,Reajuste!$A$2:$BW$29,(MATCH($L185,Reajuste!$C$2:$BW$2,0)+2),FALSE)</f>
        <v>#N/A</v>
      </c>
      <c r="N185" s="259"/>
      <c r="O185" s="115" t="e">
        <f>VLOOKUP($K185,Reajuste!$A$2:$CW$29,(MATCH($N185,Reajuste!$C$2:$CW$2,0)+2),FALSE)</f>
        <v>#N/A</v>
      </c>
      <c r="P185" s="113">
        <f t="shared" si="0"/>
        <v>0</v>
      </c>
      <c r="Q185" s="113">
        <f t="shared" si="1"/>
        <v>0</v>
      </c>
      <c r="R185" s="113">
        <f t="shared" si="2"/>
        <v>0</v>
      </c>
      <c r="S185" s="113">
        <f t="shared" si="3"/>
        <v>0</v>
      </c>
      <c r="T185" s="113">
        <f t="shared" si="4"/>
        <v>0</v>
      </c>
      <c r="U185" s="113">
        <f t="shared" si="5"/>
        <v>0</v>
      </c>
      <c r="V185" s="4"/>
      <c r="W185" s="4"/>
      <c r="X185" s="4"/>
      <c r="Y185" s="4"/>
      <c r="Z185" s="4"/>
    </row>
    <row r="186" spans="1:26" ht="14.25" customHeight="1">
      <c r="A186" s="256"/>
      <c r="B186" s="257"/>
      <c r="C186" s="112" t="str">
        <f>IF(OR($B186="ANP",$B186="DAER",$B186="CONSULTORIA DNIT",$B186="PREGÃO ELETRÔNICO",$B186="DMLU",$B186="DMAE",$B186="CEEE",$B186="EPTC",$B186="ORSE",$B186="SEINFRA",$B186="CREA",$B186="CAU",$B186="CEHOP",$B186="SIURB",$B186="DER-PR",$B186="SUDECAP",$B186=Aux.!$F$24,$B186=Aux.!$F$25),VLOOKUP($A186,#REF!,3,FALSE),IF($B186="SICRO EQUIP.",VLOOKUP($A186,#REF!,2,FALSE),IF($B186="CCU",VLOOKUP($A186,#REF!,2,FALSE),IF($B186="MERCADO",VLOOKUP($A186,#REF!,2,FALSE),IF($B186="PLEO",VLOOKUP($A186,#REF!,2,FALSE),IF($B186="SICRO",VLOOKUP($A186,#REF!,2,FALSE),IF($B186="SINAPI",IFERROR((VLOOKUP($A186,#REF!,2,FALSE)),(VLOOKUP($A186,#REF!,2,FALSE))),"-")))))))</f>
        <v>-</v>
      </c>
      <c r="D186" s="95" t="str">
        <f>IF(OR($B186="ANP",$B186="DAER",$B186="CONSULTORIA DNIT",$B186="PREGÃO ELETRÔNICO",$B186="DMLU",$B186="DMAE",$B186="CEEE",$B186="EPTC",$B186="ORSE",$B186="SEINFRA",$B186="CREA",$B186="CAU",$B186="CEHOP",$B186="SIURB",$B186="DER-PR",$B186="SUDECAP",$B186=Aux.!$F$24,$B186=Aux.!$F$25),VLOOKUP($A186,#REF!,4,FALSE),IF($B186="SICRO EQUIP.","H",IF($B186="CCU",VLOOKUP($A186,#REF!,3,FALSE),IF($B186="MERCADO",VLOOKUP($A186,#REF!,10,FALSE),IF($B186="PLEO",VLOOKUP($A186,#REF!,3,FALSE),IF($B186="SICRO",VLOOKUP($A186,#REF!,3,FALSE),IF($B186="SINAPI",IFERROR((VLOOKUP($A186,#REF!,3,FALSE)),(VLOOKUP($A186,#REF!,3,FALSE))),"-")))))))</f>
        <v>-</v>
      </c>
      <c r="E186" s="113" t="str">
        <f>IF(OR($B186="ANP",$B186="DAER",$B186="CONSULTORIA DNIT",$B186="PREGÃO ELETRÔNICO",$B186="DMLU",$B186="DMAE",$B186="CEEE",$B186="EPTC",$B186="ORSE",$B186="SEINFRA",$B186="CREA",$B186="CAU",$B186="CEHOP",$B186="SIURB",$B186="DER-PR",$B186="SUDECAP",$B186=Aux.!$F$24,$B186=Aux.!$F$25),VLOOKUP($A186,#REF!,6,FALSE),IF($B186="CCU",VLOOKUP($A186,#REF!,5,FALSE),IF($B186="MERCADO",VLOOKUP($A186,#REF!,7,FALSE),IF($B186="PLEO",VLOOKUP($A186,#REF!,4,FALSE),IF($B186="SICRO",VLOOKUP($A186,#REF!,5,FALSE),IF($B186="SINAPI",IFERROR((VLOOKUP($A186,#REF!,18,FALSE)),),"-"))))))</f>
        <v>-</v>
      </c>
      <c r="F186" s="113" t="str">
        <f>IF(OR($B186="ANP",$B186="DAER",$B186="CONSULTORIA DNIT",$B186="PREGÃO ELETRÔNICO",$B186="DMLU",$B186="DMAE",$B186="CEEE",$B186="EPTC",$B186="ORSE",$B186="SEINFRA",$B186="CREA",$B186="CAU",$B186="CEHOP",$B186="SIURB",$B186="DER-PR",$B186="SUDECAP",$B186=Aux.!$F$24,$B186=Aux.!$F$25),VLOOKUP($A186,#REF!,7,FALSE),IF($B186="CCU",VLOOKUP($A186,#REF!,6,FALSE),IF($B186="MERCADO",VLOOKUP($A186,#REF!,8,FALSE),IF($B186="PLEO",VLOOKUP($A186,#REF!,4,FALSE),IF($B186="SICRO",VLOOKUP($A186,#REF!,6,FALSE),IF($B186="SINAPI",IFERROR(SUM((VLOOKUP($A186,#REF!,14,FALSE)),VLOOKUP($A186,#REF!,20,FALSE),VLOOKUP($A186,#REF!,22,FALSE)),),"-"))))))</f>
        <v>-</v>
      </c>
      <c r="G186" s="113" t="str">
        <f>IF(OR($B186="ANP",$B186="DAER",$B186="CONSULTORIA DNIT",$B186="PREGÃO ELETRÔNICO",$B186="DMLU",$B186="DMAE",$B186="CEEE",$B186="EPTC",$B186="ORSE",$B186="SEINFRA",$B186="CREA",$B186="CAU",$B186="CEHOP",$B186="SIURB",$B186="DER-PR",$B186="SUDECAP",$B186=Aux.!$F$24,$B186=Aux.!$F$25),VLOOKUP($A186,#REF!,8,FALSE),IF($B186="CCU",VLOOKUP($A186,#REF!,7,FALSE),IF($B186="MERCADO",VLOOKUP($A186,#REF!,9,FALSE),IF($B186="PLEO",VLOOKUP($A186,#REF!,4,FALSE),IF($B186="SICRO",VLOOKUP($A186,#REF!,7,FALSE),IF($B186="SINAPI",IFERROR((VLOOKUP($A186,#REF!,16,FALSE)),(VLOOKUP($A186,#REF!,5,FALSE))),"-"))))))</f>
        <v>-</v>
      </c>
      <c r="H186" s="113" t="str">
        <f>IF(OR($B186="ANP",$B186="DAER",$B186="CONSULTORIA DNIT",$B186="PREGÃO ELETRÔNICO",$B186="DMLU",$B186="DMAE",$B186="CEEE",$B186="EPTC",$B186="ORSE",$B186="SEINFRA",$B186="CREA",$B186="CAU",$B186="CEHOP",$B186="SIURB",$B186="DER-PR",$B186="SUDECAP",$B186=Aux.!$F$24,$B186=Aux.!$F$25),VLOOKUP($A186,#REF!,5,FALSE),IF($B186="CCU",VLOOKUP($A186,#REF!,4,FALSE),IF($B186="MERCADO",VLOOKUP($A186,#REF!,6,FALSE),IF($B186="PLEO",VLOOKUP($A186,#REF!,4,FALSE),IF($B186="SICRO",VLOOKUP($A186,#REF!,4,FALSE),IF($B186="SINAPI",IFERROR((VLOOKUP($A186,#REF!,5,FALSE)),(VLOOKUP($A186,#REF!,5,FALSE))),"-"))))))</f>
        <v>-</v>
      </c>
      <c r="I186" s="114">
        <f>IF($B186="SICRO EQUIP.",VLOOKUP($A186,#REF!,10,FALSE),0)</f>
        <v>0</v>
      </c>
      <c r="J186" s="114">
        <f>IF($B186="SICRO EQUIP.",VLOOKUP($A186,#REF!,11,FALSE),0)</f>
        <v>0</v>
      </c>
      <c r="K186" s="258"/>
      <c r="L186" s="259"/>
      <c r="M186" s="115" t="e">
        <f>VLOOKUP($K186,Reajuste!$A$2:$BW$29,(MATCH($L186,Reajuste!$C$2:$BW$2,0)+2),FALSE)</f>
        <v>#N/A</v>
      </c>
      <c r="N186" s="259"/>
      <c r="O186" s="115" t="e">
        <f>VLOOKUP($K186,Reajuste!$A$2:$CW$29,(MATCH($N186,Reajuste!$C$2:$CW$2,0)+2),FALSE)</f>
        <v>#N/A</v>
      </c>
      <c r="P186" s="113">
        <f t="shared" si="0"/>
        <v>0</v>
      </c>
      <c r="Q186" s="113">
        <f t="shared" si="1"/>
        <v>0</v>
      </c>
      <c r="R186" s="113">
        <f t="shared" si="2"/>
        <v>0</v>
      </c>
      <c r="S186" s="113">
        <f t="shared" si="3"/>
        <v>0</v>
      </c>
      <c r="T186" s="113">
        <f t="shared" si="4"/>
        <v>0</v>
      </c>
      <c r="U186" s="113">
        <f t="shared" si="5"/>
        <v>0</v>
      </c>
      <c r="V186" s="4"/>
      <c r="W186" s="4"/>
      <c r="X186" s="4"/>
      <c r="Y186" s="4"/>
      <c r="Z186" s="4"/>
    </row>
    <row r="187" spans="1:26" ht="14.25" customHeight="1">
      <c r="A187" s="256"/>
      <c r="B187" s="257"/>
      <c r="C187" s="112" t="str">
        <f>IF(OR($B187="ANP",$B187="DAER",$B187="CONSULTORIA DNIT",$B187="PREGÃO ELETRÔNICO",$B187="DMLU",$B187="DMAE",$B187="CEEE",$B187="EPTC",$B187="ORSE",$B187="SEINFRA",$B187="CREA",$B187="CAU",$B187="CEHOP",$B187="SIURB",$B187="DER-PR",$B187="SUDECAP",$B187=Aux.!$F$24,$B187=Aux.!$F$25),VLOOKUP($A187,#REF!,3,FALSE),IF($B187="SICRO EQUIP.",VLOOKUP($A187,#REF!,2,FALSE),IF($B187="CCU",VLOOKUP($A187,#REF!,2,FALSE),IF($B187="MERCADO",VLOOKUP($A187,#REF!,2,FALSE),IF($B187="PLEO",VLOOKUP($A187,#REF!,2,FALSE),IF($B187="SICRO",VLOOKUP($A187,#REF!,2,FALSE),IF($B187="SINAPI",IFERROR((VLOOKUP($A187,#REF!,2,FALSE)),(VLOOKUP($A187,#REF!,2,FALSE))),"-")))))))</f>
        <v>-</v>
      </c>
      <c r="D187" s="95" t="str">
        <f>IF(OR($B187="ANP",$B187="DAER",$B187="CONSULTORIA DNIT",$B187="PREGÃO ELETRÔNICO",$B187="DMLU",$B187="DMAE",$B187="CEEE",$B187="EPTC",$B187="ORSE",$B187="SEINFRA",$B187="CREA",$B187="CAU",$B187="CEHOP",$B187="SIURB",$B187="DER-PR",$B187="SUDECAP",$B187=Aux.!$F$24,$B187=Aux.!$F$25),VLOOKUP($A187,#REF!,4,FALSE),IF($B187="SICRO EQUIP.","H",IF($B187="CCU",VLOOKUP($A187,#REF!,3,FALSE),IF($B187="MERCADO",VLOOKUP($A187,#REF!,10,FALSE),IF($B187="PLEO",VLOOKUP($A187,#REF!,3,FALSE),IF($B187="SICRO",VLOOKUP($A187,#REF!,3,FALSE),IF($B187="SINAPI",IFERROR((VLOOKUP($A187,#REF!,3,FALSE)),(VLOOKUP($A187,#REF!,3,FALSE))),"-")))))))</f>
        <v>-</v>
      </c>
      <c r="E187" s="113" t="str">
        <f>IF(OR($B187="ANP",$B187="DAER",$B187="CONSULTORIA DNIT",$B187="PREGÃO ELETRÔNICO",$B187="DMLU",$B187="DMAE",$B187="CEEE",$B187="EPTC",$B187="ORSE",$B187="SEINFRA",$B187="CREA",$B187="CAU",$B187="CEHOP",$B187="SIURB",$B187="DER-PR",$B187="SUDECAP",$B187=Aux.!$F$24,$B187=Aux.!$F$25),VLOOKUP($A187,#REF!,6,FALSE),IF($B187="CCU",VLOOKUP($A187,#REF!,5,FALSE),IF($B187="MERCADO",VLOOKUP($A187,#REF!,7,FALSE),IF($B187="PLEO",VLOOKUP($A187,#REF!,4,FALSE),IF($B187="SICRO",VLOOKUP($A187,#REF!,5,FALSE),IF($B187="SINAPI",IFERROR((VLOOKUP($A187,#REF!,18,FALSE)),),"-"))))))</f>
        <v>-</v>
      </c>
      <c r="F187" s="113" t="str">
        <f>IF(OR($B187="ANP",$B187="DAER",$B187="CONSULTORIA DNIT",$B187="PREGÃO ELETRÔNICO",$B187="DMLU",$B187="DMAE",$B187="CEEE",$B187="EPTC",$B187="ORSE",$B187="SEINFRA",$B187="CREA",$B187="CAU",$B187="CEHOP",$B187="SIURB",$B187="DER-PR",$B187="SUDECAP",$B187=Aux.!$F$24,$B187=Aux.!$F$25),VLOOKUP($A187,#REF!,7,FALSE),IF($B187="CCU",VLOOKUP($A187,#REF!,6,FALSE),IF($B187="MERCADO",VLOOKUP($A187,#REF!,8,FALSE),IF($B187="PLEO",VLOOKUP($A187,#REF!,4,FALSE),IF($B187="SICRO",VLOOKUP($A187,#REF!,6,FALSE),IF($B187="SINAPI",IFERROR(SUM((VLOOKUP($A187,#REF!,14,FALSE)),VLOOKUP($A187,#REF!,20,FALSE),VLOOKUP($A187,#REF!,22,FALSE)),),"-"))))))</f>
        <v>-</v>
      </c>
      <c r="G187" s="113" t="str">
        <f>IF(OR($B187="ANP",$B187="DAER",$B187="CONSULTORIA DNIT",$B187="PREGÃO ELETRÔNICO",$B187="DMLU",$B187="DMAE",$B187="CEEE",$B187="EPTC",$B187="ORSE",$B187="SEINFRA",$B187="CREA",$B187="CAU",$B187="CEHOP",$B187="SIURB",$B187="DER-PR",$B187="SUDECAP",$B187=Aux.!$F$24,$B187=Aux.!$F$25),VLOOKUP($A187,#REF!,8,FALSE),IF($B187="CCU",VLOOKUP($A187,#REF!,7,FALSE),IF($B187="MERCADO",VLOOKUP($A187,#REF!,9,FALSE),IF($B187="PLEO",VLOOKUP($A187,#REF!,4,FALSE),IF($B187="SICRO",VLOOKUP($A187,#REF!,7,FALSE),IF($B187="SINAPI",IFERROR((VLOOKUP($A187,#REF!,16,FALSE)),(VLOOKUP($A187,#REF!,5,FALSE))),"-"))))))</f>
        <v>-</v>
      </c>
      <c r="H187" s="113" t="str">
        <f>IF(OR($B187="ANP",$B187="DAER",$B187="CONSULTORIA DNIT",$B187="PREGÃO ELETRÔNICO",$B187="DMLU",$B187="DMAE",$B187="CEEE",$B187="EPTC",$B187="ORSE",$B187="SEINFRA",$B187="CREA",$B187="CAU",$B187="CEHOP",$B187="SIURB",$B187="DER-PR",$B187="SUDECAP",$B187=Aux.!$F$24,$B187=Aux.!$F$25),VLOOKUP($A187,#REF!,5,FALSE),IF($B187="CCU",VLOOKUP($A187,#REF!,4,FALSE),IF($B187="MERCADO",VLOOKUP($A187,#REF!,6,FALSE),IF($B187="PLEO",VLOOKUP($A187,#REF!,4,FALSE),IF($B187="SICRO",VLOOKUP($A187,#REF!,4,FALSE),IF($B187="SINAPI",IFERROR((VLOOKUP($A187,#REF!,5,FALSE)),(VLOOKUP($A187,#REF!,5,FALSE))),"-"))))))</f>
        <v>-</v>
      </c>
      <c r="I187" s="114">
        <f>IF($B187="SICRO EQUIP.",VLOOKUP($A187,#REF!,10,FALSE),0)</f>
        <v>0</v>
      </c>
      <c r="J187" s="114">
        <f>IF($B187="SICRO EQUIP.",VLOOKUP($A187,#REF!,11,FALSE),0)</f>
        <v>0</v>
      </c>
      <c r="K187" s="258"/>
      <c r="L187" s="259"/>
      <c r="M187" s="115" t="e">
        <f>VLOOKUP($K187,Reajuste!$A$2:$BW$29,(MATCH($L187,Reajuste!$C$2:$BW$2,0)+2),FALSE)</f>
        <v>#N/A</v>
      </c>
      <c r="N187" s="259"/>
      <c r="O187" s="115" t="e">
        <f>VLOOKUP($K187,Reajuste!$A$2:$CW$29,(MATCH($N187,Reajuste!$C$2:$CW$2,0)+2),FALSE)</f>
        <v>#N/A</v>
      </c>
      <c r="P187" s="113">
        <f t="shared" si="0"/>
        <v>0</v>
      </c>
      <c r="Q187" s="113">
        <f t="shared" si="1"/>
        <v>0</v>
      </c>
      <c r="R187" s="113">
        <f t="shared" si="2"/>
        <v>0</v>
      </c>
      <c r="S187" s="113">
        <f t="shared" si="3"/>
        <v>0</v>
      </c>
      <c r="T187" s="113">
        <f t="shared" si="4"/>
        <v>0</v>
      </c>
      <c r="U187" s="113">
        <f t="shared" si="5"/>
        <v>0</v>
      </c>
      <c r="V187" s="4"/>
      <c r="W187" s="4"/>
      <c r="X187" s="4"/>
      <c r="Y187" s="4"/>
      <c r="Z187" s="4"/>
    </row>
    <row r="188" spans="1:26" ht="14.25" customHeight="1">
      <c r="A188" s="256"/>
      <c r="B188" s="257"/>
      <c r="C188" s="112" t="str">
        <f>IF(OR($B188="ANP",$B188="DAER",$B188="CONSULTORIA DNIT",$B188="PREGÃO ELETRÔNICO",$B188="DMLU",$B188="DMAE",$B188="CEEE",$B188="EPTC",$B188="ORSE",$B188="SEINFRA",$B188="CREA",$B188="CAU",$B188="CEHOP",$B188="SIURB",$B188="DER-PR",$B188="SUDECAP",$B188=Aux.!$F$24,$B188=Aux.!$F$25),VLOOKUP($A188,#REF!,3,FALSE),IF($B188="SICRO EQUIP.",VLOOKUP($A188,#REF!,2,FALSE),IF($B188="CCU",VLOOKUP($A188,#REF!,2,FALSE),IF($B188="MERCADO",VLOOKUP($A188,#REF!,2,FALSE),IF($B188="PLEO",VLOOKUP($A188,#REF!,2,FALSE),IF($B188="SICRO",VLOOKUP($A188,#REF!,2,FALSE),IF($B188="SINAPI",IFERROR((VLOOKUP($A188,#REF!,2,FALSE)),(VLOOKUP($A188,#REF!,2,FALSE))),"-")))))))</f>
        <v>-</v>
      </c>
      <c r="D188" s="95" t="str">
        <f>IF(OR($B188="ANP",$B188="DAER",$B188="CONSULTORIA DNIT",$B188="PREGÃO ELETRÔNICO",$B188="DMLU",$B188="DMAE",$B188="CEEE",$B188="EPTC",$B188="ORSE",$B188="SEINFRA",$B188="CREA",$B188="CAU",$B188="CEHOP",$B188="SIURB",$B188="DER-PR",$B188="SUDECAP",$B188=Aux.!$F$24,$B188=Aux.!$F$25),VLOOKUP($A188,#REF!,4,FALSE),IF($B188="SICRO EQUIP.","H",IF($B188="CCU",VLOOKUP($A188,#REF!,3,FALSE),IF($B188="MERCADO",VLOOKUP($A188,#REF!,10,FALSE),IF($B188="PLEO",VLOOKUP($A188,#REF!,3,FALSE),IF($B188="SICRO",VLOOKUP($A188,#REF!,3,FALSE),IF($B188="SINAPI",IFERROR((VLOOKUP($A188,#REF!,3,FALSE)),(VLOOKUP($A188,#REF!,3,FALSE))),"-")))))))</f>
        <v>-</v>
      </c>
      <c r="E188" s="113" t="str">
        <f>IF(OR($B188="ANP",$B188="DAER",$B188="CONSULTORIA DNIT",$B188="PREGÃO ELETRÔNICO",$B188="DMLU",$B188="DMAE",$B188="CEEE",$B188="EPTC",$B188="ORSE",$B188="SEINFRA",$B188="CREA",$B188="CAU",$B188="CEHOP",$B188="SIURB",$B188="DER-PR",$B188="SUDECAP",$B188=Aux.!$F$24,$B188=Aux.!$F$25),VLOOKUP($A188,#REF!,6,FALSE),IF($B188="CCU",VLOOKUP($A188,#REF!,5,FALSE),IF($B188="MERCADO",VLOOKUP($A188,#REF!,7,FALSE),IF($B188="PLEO",VLOOKUP($A188,#REF!,4,FALSE),IF($B188="SICRO",VLOOKUP($A188,#REF!,5,FALSE),IF($B188="SINAPI",IFERROR((VLOOKUP($A188,#REF!,18,FALSE)),),"-"))))))</f>
        <v>-</v>
      </c>
      <c r="F188" s="113" t="str">
        <f>IF(OR($B188="ANP",$B188="DAER",$B188="CONSULTORIA DNIT",$B188="PREGÃO ELETRÔNICO",$B188="DMLU",$B188="DMAE",$B188="CEEE",$B188="EPTC",$B188="ORSE",$B188="SEINFRA",$B188="CREA",$B188="CAU",$B188="CEHOP",$B188="SIURB",$B188="DER-PR",$B188="SUDECAP",$B188=Aux.!$F$24,$B188=Aux.!$F$25),VLOOKUP($A188,#REF!,7,FALSE),IF($B188="CCU",VLOOKUP($A188,#REF!,6,FALSE),IF($B188="MERCADO",VLOOKUP($A188,#REF!,8,FALSE),IF($B188="PLEO",VLOOKUP($A188,#REF!,4,FALSE),IF($B188="SICRO",VLOOKUP($A188,#REF!,6,FALSE),IF($B188="SINAPI",IFERROR(SUM((VLOOKUP($A188,#REF!,14,FALSE)),VLOOKUP($A188,#REF!,20,FALSE),VLOOKUP($A188,#REF!,22,FALSE)),),"-"))))))</f>
        <v>-</v>
      </c>
      <c r="G188" s="113" t="str">
        <f>IF(OR($B188="ANP",$B188="DAER",$B188="CONSULTORIA DNIT",$B188="PREGÃO ELETRÔNICO",$B188="DMLU",$B188="DMAE",$B188="CEEE",$B188="EPTC",$B188="ORSE",$B188="SEINFRA",$B188="CREA",$B188="CAU",$B188="CEHOP",$B188="SIURB",$B188="DER-PR",$B188="SUDECAP",$B188=Aux.!$F$24,$B188=Aux.!$F$25),VLOOKUP($A188,#REF!,8,FALSE),IF($B188="CCU",VLOOKUP($A188,#REF!,7,FALSE),IF($B188="MERCADO",VLOOKUP($A188,#REF!,9,FALSE),IF($B188="PLEO",VLOOKUP($A188,#REF!,4,FALSE),IF($B188="SICRO",VLOOKUP($A188,#REF!,7,FALSE),IF($B188="SINAPI",IFERROR((VLOOKUP($A188,#REF!,16,FALSE)),(VLOOKUP($A188,#REF!,5,FALSE))),"-"))))))</f>
        <v>-</v>
      </c>
      <c r="H188" s="113" t="str">
        <f>IF(OR($B188="ANP",$B188="DAER",$B188="CONSULTORIA DNIT",$B188="PREGÃO ELETRÔNICO",$B188="DMLU",$B188="DMAE",$B188="CEEE",$B188="EPTC",$B188="ORSE",$B188="SEINFRA",$B188="CREA",$B188="CAU",$B188="CEHOP",$B188="SIURB",$B188="DER-PR",$B188="SUDECAP",$B188=Aux.!$F$24,$B188=Aux.!$F$25),VLOOKUP($A188,#REF!,5,FALSE),IF($B188="CCU",VLOOKUP($A188,#REF!,4,FALSE),IF($B188="MERCADO",VLOOKUP($A188,#REF!,6,FALSE),IF($B188="PLEO",VLOOKUP($A188,#REF!,4,FALSE),IF($B188="SICRO",VLOOKUP($A188,#REF!,4,FALSE),IF($B188="SINAPI",IFERROR((VLOOKUP($A188,#REF!,5,FALSE)),(VLOOKUP($A188,#REF!,5,FALSE))),"-"))))))</f>
        <v>-</v>
      </c>
      <c r="I188" s="114">
        <f>IF($B188="SICRO EQUIP.",VLOOKUP($A188,#REF!,10,FALSE),0)</f>
        <v>0</v>
      </c>
      <c r="J188" s="114">
        <f>IF($B188="SICRO EQUIP.",VLOOKUP($A188,#REF!,11,FALSE),0)</f>
        <v>0</v>
      </c>
      <c r="K188" s="258"/>
      <c r="L188" s="259"/>
      <c r="M188" s="115" t="e">
        <f>VLOOKUP($K188,Reajuste!$A$2:$BW$29,(MATCH($L188,Reajuste!$C$2:$BW$2,0)+2),FALSE)</f>
        <v>#N/A</v>
      </c>
      <c r="N188" s="259"/>
      <c r="O188" s="115" t="e">
        <f>VLOOKUP($K188,Reajuste!$A$2:$CW$29,(MATCH($N188,Reajuste!$C$2:$CW$2,0)+2),FALSE)</f>
        <v>#N/A</v>
      </c>
      <c r="P188" s="113">
        <f t="shared" si="0"/>
        <v>0</v>
      </c>
      <c r="Q188" s="113">
        <f t="shared" si="1"/>
        <v>0</v>
      </c>
      <c r="R188" s="113">
        <f t="shared" si="2"/>
        <v>0</v>
      </c>
      <c r="S188" s="113">
        <f t="shared" si="3"/>
        <v>0</v>
      </c>
      <c r="T188" s="113">
        <f t="shared" si="4"/>
        <v>0</v>
      </c>
      <c r="U188" s="113">
        <f t="shared" si="5"/>
        <v>0</v>
      </c>
      <c r="V188" s="4"/>
      <c r="W188" s="4"/>
      <c r="X188" s="4"/>
      <c r="Y188" s="4"/>
      <c r="Z188" s="4"/>
    </row>
    <row r="189" spans="1:26" ht="14.25" customHeight="1">
      <c r="A189" s="256"/>
      <c r="B189" s="257"/>
      <c r="C189" s="112" t="str">
        <f>IF(OR($B189="ANP",$B189="DAER",$B189="CONSULTORIA DNIT",$B189="PREGÃO ELETRÔNICO",$B189="DMLU",$B189="DMAE",$B189="CEEE",$B189="EPTC",$B189="ORSE",$B189="SEINFRA",$B189="CREA",$B189="CAU",$B189="CEHOP",$B189="SIURB",$B189="DER-PR",$B189="SUDECAP",$B189=Aux.!$F$24,$B189=Aux.!$F$25),VLOOKUP($A189,#REF!,3,FALSE),IF($B189="SICRO EQUIP.",VLOOKUP($A189,#REF!,2,FALSE),IF($B189="CCU",VLOOKUP($A189,#REF!,2,FALSE),IF($B189="MERCADO",VLOOKUP($A189,#REF!,2,FALSE),IF($B189="PLEO",VLOOKUP($A189,#REF!,2,FALSE),IF($B189="SICRO",VLOOKUP($A189,#REF!,2,FALSE),IF($B189="SINAPI",IFERROR((VLOOKUP($A189,#REF!,2,FALSE)),(VLOOKUP($A189,#REF!,2,FALSE))),"-")))))))</f>
        <v>-</v>
      </c>
      <c r="D189" s="95" t="str">
        <f>IF(OR($B189="ANP",$B189="DAER",$B189="CONSULTORIA DNIT",$B189="PREGÃO ELETRÔNICO",$B189="DMLU",$B189="DMAE",$B189="CEEE",$B189="EPTC",$B189="ORSE",$B189="SEINFRA",$B189="CREA",$B189="CAU",$B189="CEHOP",$B189="SIURB",$B189="DER-PR",$B189="SUDECAP",$B189=Aux.!$F$24,$B189=Aux.!$F$25),VLOOKUP($A189,#REF!,4,FALSE),IF($B189="SICRO EQUIP.","H",IF($B189="CCU",VLOOKUP($A189,#REF!,3,FALSE),IF($B189="MERCADO",VLOOKUP($A189,#REF!,10,FALSE),IF($B189="PLEO",VLOOKUP($A189,#REF!,3,FALSE),IF($B189="SICRO",VLOOKUP($A189,#REF!,3,FALSE),IF($B189="SINAPI",IFERROR((VLOOKUP($A189,#REF!,3,FALSE)),(VLOOKUP($A189,#REF!,3,FALSE))),"-")))))))</f>
        <v>-</v>
      </c>
      <c r="E189" s="113" t="str">
        <f>IF(OR($B189="ANP",$B189="DAER",$B189="CONSULTORIA DNIT",$B189="PREGÃO ELETRÔNICO",$B189="DMLU",$B189="DMAE",$B189="CEEE",$B189="EPTC",$B189="ORSE",$B189="SEINFRA",$B189="CREA",$B189="CAU",$B189="CEHOP",$B189="SIURB",$B189="DER-PR",$B189="SUDECAP",$B189=Aux.!$F$24,$B189=Aux.!$F$25),VLOOKUP($A189,#REF!,6,FALSE),IF($B189="CCU",VLOOKUP($A189,#REF!,5,FALSE),IF($B189="MERCADO",VLOOKUP($A189,#REF!,7,FALSE),IF($B189="PLEO",VLOOKUP($A189,#REF!,4,FALSE),IF($B189="SICRO",VLOOKUP($A189,#REF!,5,FALSE),IF($B189="SINAPI",IFERROR((VLOOKUP($A189,#REF!,18,FALSE)),),"-"))))))</f>
        <v>-</v>
      </c>
      <c r="F189" s="113" t="str">
        <f>IF(OR($B189="ANP",$B189="DAER",$B189="CONSULTORIA DNIT",$B189="PREGÃO ELETRÔNICO",$B189="DMLU",$B189="DMAE",$B189="CEEE",$B189="EPTC",$B189="ORSE",$B189="SEINFRA",$B189="CREA",$B189="CAU",$B189="CEHOP",$B189="SIURB",$B189="DER-PR",$B189="SUDECAP",$B189=Aux.!$F$24,$B189=Aux.!$F$25),VLOOKUP($A189,#REF!,7,FALSE),IF($B189="CCU",VLOOKUP($A189,#REF!,6,FALSE),IF($B189="MERCADO",VLOOKUP($A189,#REF!,8,FALSE),IF($B189="PLEO",VLOOKUP($A189,#REF!,4,FALSE),IF($B189="SICRO",VLOOKUP($A189,#REF!,6,FALSE),IF($B189="SINAPI",IFERROR(SUM((VLOOKUP($A189,#REF!,14,FALSE)),VLOOKUP($A189,#REF!,20,FALSE),VLOOKUP($A189,#REF!,22,FALSE)),),"-"))))))</f>
        <v>-</v>
      </c>
      <c r="G189" s="113" t="str">
        <f>IF(OR($B189="ANP",$B189="DAER",$B189="CONSULTORIA DNIT",$B189="PREGÃO ELETRÔNICO",$B189="DMLU",$B189="DMAE",$B189="CEEE",$B189="EPTC",$B189="ORSE",$B189="SEINFRA",$B189="CREA",$B189="CAU",$B189="CEHOP",$B189="SIURB",$B189="DER-PR",$B189="SUDECAP",$B189=Aux.!$F$24,$B189=Aux.!$F$25),VLOOKUP($A189,#REF!,8,FALSE),IF($B189="CCU",VLOOKUP($A189,#REF!,7,FALSE),IF($B189="MERCADO",VLOOKUP($A189,#REF!,9,FALSE),IF($B189="PLEO",VLOOKUP($A189,#REF!,4,FALSE),IF($B189="SICRO",VLOOKUP($A189,#REF!,7,FALSE),IF($B189="SINAPI",IFERROR((VLOOKUP($A189,#REF!,16,FALSE)),(VLOOKUP($A189,#REF!,5,FALSE))),"-"))))))</f>
        <v>-</v>
      </c>
      <c r="H189" s="113" t="str">
        <f>IF(OR($B189="ANP",$B189="DAER",$B189="CONSULTORIA DNIT",$B189="PREGÃO ELETRÔNICO",$B189="DMLU",$B189="DMAE",$B189="CEEE",$B189="EPTC",$B189="ORSE",$B189="SEINFRA",$B189="CREA",$B189="CAU",$B189="CEHOP",$B189="SIURB",$B189="DER-PR",$B189="SUDECAP",$B189=Aux.!$F$24,$B189=Aux.!$F$25),VLOOKUP($A189,#REF!,5,FALSE),IF($B189="CCU",VLOOKUP($A189,#REF!,4,FALSE),IF($B189="MERCADO",VLOOKUP($A189,#REF!,6,FALSE),IF($B189="PLEO",VLOOKUP($A189,#REF!,4,FALSE),IF($B189="SICRO",VLOOKUP($A189,#REF!,4,FALSE),IF($B189="SINAPI",IFERROR((VLOOKUP($A189,#REF!,5,FALSE)),(VLOOKUP($A189,#REF!,5,FALSE))),"-"))))))</f>
        <v>-</v>
      </c>
      <c r="I189" s="114">
        <f>IF($B189="SICRO EQUIP.",VLOOKUP($A189,#REF!,10,FALSE),0)</f>
        <v>0</v>
      </c>
      <c r="J189" s="114">
        <f>IF($B189="SICRO EQUIP.",VLOOKUP($A189,#REF!,11,FALSE),0)</f>
        <v>0</v>
      </c>
      <c r="K189" s="258"/>
      <c r="L189" s="259"/>
      <c r="M189" s="115" t="e">
        <f>VLOOKUP($K189,Reajuste!$A$2:$BW$29,(MATCH($L189,Reajuste!$C$2:$BW$2,0)+2),FALSE)</f>
        <v>#N/A</v>
      </c>
      <c r="N189" s="259"/>
      <c r="O189" s="115" t="e">
        <f>VLOOKUP($K189,Reajuste!$A$2:$CW$29,(MATCH($N189,Reajuste!$C$2:$CW$2,0)+2),FALSE)</f>
        <v>#N/A</v>
      </c>
      <c r="P189" s="113">
        <f t="shared" si="0"/>
        <v>0</v>
      </c>
      <c r="Q189" s="113">
        <f t="shared" si="1"/>
        <v>0</v>
      </c>
      <c r="R189" s="113">
        <f t="shared" si="2"/>
        <v>0</v>
      </c>
      <c r="S189" s="113">
        <f t="shared" si="3"/>
        <v>0</v>
      </c>
      <c r="T189" s="113">
        <f t="shared" si="4"/>
        <v>0</v>
      </c>
      <c r="U189" s="113">
        <f t="shared" si="5"/>
        <v>0</v>
      </c>
      <c r="V189" s="4"/>
      <c r="W189" s="4"/>
      <c r="X189" s="4"/>
      <c r="Y189" s="4"/>
      <c r="Z189" s="4"/>
    </row>
    <row r="190" spans="1:26" ht="14.25" customHeight="1">
      <c r="A190" s="256"/>
      <c r="B190" s="257"/>
      <c r="C190" s="112" t="str">
        <f>IF(OR($B190="ANP",$B190="DAER",$B190="CONSULTORIA DNIT",$B190="PREGÃO ELETRÔNICO",$B190="DMLU",$B190="DMAE",$B190="CEEE",$B190="EPTC",$B190="ORSE",$B190="SEINFRA",$B190="CREA",$B190="CAU",$B190="CEHOP",$B190="SIURB",$B190="DER-PR",$B190="SUDECAP",$B190=Aux.!$F$24,$B190=Aux.!$F$25),VLOOKUP($A190,#REF!,3,FALSE),IF($B190="SICRO EQUIP.",VLOOKUP($A190,#REF!,2,FALSE),IF($B190="CCU",VLOOKUP($A190,#REF!,2,FALSE),IF($B190="MERCADO",VLOOKUP($A190,#REF!,2,FALSE),IF($B190="PLEO",VLOOKUP($A190,#REF!,2,FALSE),IF($B190="SICRO",VLOOKUP($A190,#REF!,2,FALSE),IF($B190="SINAPI",IFERROR((VLOOKUP($A190,#REF!,2,FALSE)),(VLOOKUP($A190,#REF!,2,FALSE))),"-")))))))</f>
        <v>-</v>
      </c>
      <c r="D190" s="95" t="str">
        <f>IF(OR($B190="ANP",$B190="DAER",$B190="CONSULTORIA DNIT",$B190="PREGÃO ELETRÔNICO",$B190="DMLU",$B190="DMAE",$B190="CEEE",$B190="EPTC",$B190="ORSE",$B190="SEINFRA",$B190="CREA",$B190="CAU",$B190="CEHOP",$B190="SIURB",$B190="DER-PR",$B190="SUDECAP",$B190=Aux.!$F$24,$B190=Aux.!$F$25),VLOOKUP($A190,#REF!,4,FALSE),IF($B190="SICRO EQUIP.","H",IF($B190="CCU",VLOOKUP($A190,#REF!,3,FALSE),IF($B190="MERCADO",VLOOKUP($A190,#REF!,10,FALSE),IF($B190="PLEO",VLOOKUP($A190,#REF!,3,FALSE),IF($B190="SICRO",VLOOKUP($A190,#REF!,3,FALSE),IF($B190="SINAPI",IFERROR((VLOOKUP($A190,#REF!,3,FALSE)),(VLOOKUP($A190,#REF!,3,FALSE))),"-")))))))</f>
        <v>-</v>
      </c>
      <c r="E190" s="113" t="str">
        <f>IF(OR($B190="ANP",$B190="DAER",$B190="CONSULTORIA DNIT",$B190="PREGÃO ELETRÔNICO",$B190="DMLU",$B190="DMAE",$B190="CEEE",$B190="EPTC",$B190="ORSE",$B190="SEINFRA",$B190="CREA",$B190="CAU",$B190="CEHOP",$B190="SIURB",$B190="DER-PR",$B190="SUDECAP",$B190=Aux.!$F$24,$B190=Aux.!$F$25),VLOOKUP($A190,#REF!,6,FALSE),IF($B190="CCU",VLOOKUP($A190,#REF!,5,FALSE),IF($B190="MERCADO",VLOOKUP($A190,#REF!,7,FALSE),IF($B190="PLEO",VLOOKUP($A190,#REF!,4,FALSE),IF($B190="SICRO",VLOOKUP($A190,#REF!,5,FALSE),IF($B190="SINAPI",IFERROR((VLOOKUP($A190,#REF!,18,FALSE)),),"-"))))))</f>
        <v>-</v>
      </c>
      <c r="F190" s="113" t="str">
        <f>IF(OR($B190="ANP",$B190="DAER",$B190="CONSULTORIA DNIT",$B190="PREGÃO ELETRÔNICO",$B190="DMLU",$B190="DMAE",$B190="CEEE",$B190="EPTC",$B190="ORSE",$B190="SEINFRA",$B190="CREA",$B190="CAU",$B190="CEHOP",$B190="SIURB",$B190="DER-PR",$B190="SUDECAP",$B190=Aux.!$F$24,$B190=Aux.!$F$25),VLOOKUP($A190,#REF!,7,FALSE),IF($B190="CCU",VLOOKUP($A190,#REF!,6,FALSE),IF($B190="MERCADO",VLOOKUP($A190,#REF!,8,FALSE),IF($B190="PLEO",VLOOKUP($A190,#REF!,4,FALSE),IF($B190="SICRO",VLOOKUP($A190,#REF!,6,FALSE),IF($B190="SINAPI",IFERROR(SUM((VLOOKUP($A190,#REF!,14,FALSE)),VLOOKUP($A190,#REF!,20,FALSE),VLOOKUP($A190,#REF!,22,FALSE)),),"-"))))))</f>
        <v>-</v>
      </c>
      <c r="G190" s="113" t="str">
        <f>IF(OR($B190="ANP",$B190="DAER",$B190="CONSULTORIA DNIT",$B190="PREGÃO ELETRÔNICO",$B190="DMLU",$B190="DMAE",$B190="CEEE",$B190="EPTC",$B190="ORSE",$B190="SEINFRA",$B190="CREA",$B190="CAU",$B190="CEHOP",$B190="SIURB",$B190="DER-PR",$B190="SUDECAP",$B190=Aux.!$F$24,$B190=Aux.!$F$25),VLOOKUP($A190,#REF!,8,FALSE),IF($B190="CCU",VLOOKUP($A190,#REF!,7,FALSE),IF($B190="MERCADO",VLOOKUP($A190,#REF!,9,FALSE),IF($B190="PLEO",VLOOKUP($A190,#REF!,4,FALSE),IF($B190="SICRO",VLOOKUP($A190,#REF!,7,FALSE),IF($B190="SINAPI",IFERROR((VLOOKUP($A190,#REF!,16,FALSE)),(VLOOKUP($A190,#REF!,5,FALSE))),"-"))))))</f>
        <v>-</v>
      </c>
      <c r="H190" s="113" t="str">
        <f>IF(OR($B190="ANP",$B190="DAER",$B190="CONSULTORIA DNIT",$B190="PREGÃO ELETRÔNICO",$B190="DMLU",$B190="DMAE",$B190="CEEE",$B190="EPTC",$B190="ORSE",$B190="SEINFRA",$B190="CREA",$B190="CAU",$B190="CEHOP",$B190="SIURB",$B190="DER-PR",$B190="SUDECAP",$B190=Aux.!$F$24,$B190=Aux.!$F$25),VLOOKUP($A190,#REF!,5,FALSE),IF($B190="CCU",VLOOKUP($A190,#REF!,4,FALSE),IF($B190="MERCADO",VLOOKUP($A190,#REF!,6,FALSE),IF($B190="PLEO",VLOOKUP($A190,#REF!,4,FALSE),IF($B190="SICRO",VLOOKUP($A190,#REF!,4,FALSE),IF($B190="SINAPI",IFERROR((VLOOKUP($A190,#REF!,5,FALSE)),(VLOOKUP($A190,#REF!,5,FALSE))),"-"))))))</f>
        <v>-</v>
      </c>
      <c r="I190" s="114">
        <f>IF($B190="SICRO EQUIP.",VLOOKUP($A190,#REF!,10,FALSE),0)</f>
        <v>0</v>
      </c>
      <c r="J190" s="114">
        <f>IF($B190="SICRO EQUIP.",VLOOKUP($A190,#REF!,11,FALSE),0)</f>
        <v>0</v>
      </c>
      <c r="K190" s="258"/>
      <c r="L190" s="259"/>
      <c r="M190" s="115" t="e">
        <f>VLOOKUP($K190,Reajuste!$A$2:$BW$29,(MATCH($L190,Reajuste!$C$2:$BW$2,0)+2),FALSE)</f>
        <v>#N/A</v>
      </c>
      <c r="N190" s="259"/>
      <c r="O190" s="115" t="e">
        <f>VLOOKUP($K190,Reajuste!$A$2:$CW$29,(MATCH($N190,Reajuste!$C$2:$CW$2,0)+2),FALSE)</f>
        <v>#N/A</v>
      </c>
      <c r="P190" s="113">
        <f t="shared" si="0"/>
        <v>0</v>
      </c>
      <c r="Q190" s="113">
        <f t="shared" si="1"/>
        <v>0</v>
      </c>
      <c r="R190" s="113">
        <f t="shared" si="2"/>
        <v>0</v>
      </c>
      <c r="S190" s="113">
        <f t="shared" si="3"/>
        <v>0</v>
      </c>
      <c r="T190" s="113">
        <f t="shared" si="4"/>
        <v>0</v>
      </c>
      <c r="U190" s="113">
        <f t="shared" si="5"/>
        <v>0</v>
      </c>
      <c r="V190" s="4"/>
      <c r="W190" s="4"/>
      <c r="X190" s="4"/>
      <c r="Y190" s="4"/>
      <c r="Z190" s="4"/>
    </row>
    <row r="191" spans="1:26" ht="14.25" customHeight="1">
      <c r="A191" s="256"/>
      <c r="B191" s="257"/>
      <c r="C191" s="112" t="str">
        <f>IF(OR($B191="ANP",$B191="DAER",$B191="CONSULTORIA DNIT",$B191="PREGÃO ELETRÔNICO",$B191="DMLU",$B191="DMAE",$B191="CEEE",$B191="EPTC",$B191="ORSE",$B191="SEINFRA",$B191="CREA",$B191="CAU",$B191="CEHOP",$B191="SIURB",$B191="DER-PR",$B191="SUDECAP",$B191=Aux.!$F$24,$B191=Aux.!$F$25),VLOOKUP($A191,#REF!,3,FALSE),IF($B191="SICRO EQUIP.",VLOOKUP($A191,#REF!,2,FALSE),IF($B191="CCU",VLOOKUP($A191,#REF!,2,FALSE),IF($B191="MERCADO",VLOOKUP($A191,#REF!,2,FALSE),IF($B191="PLEO",VLOOKUP($A191,#REF!,2,FALSE),IF($B191="SICRO",VLOOKUP($A191,#REF!,2,FALSE),IF($B191="SINAPI",IFERROR((VLOOKUP($A191,#REF!,2,FALSE)),(VLOOKUP($A191,#REF!,2,FALSE))),"-")))))))</f>
        <v>-</v>
      </c>
      <c r="D191" s="95" t="str">
        <f>IF(OR($B191="ANP",$B191="DAER",$B191="CONSULTORIA DNIT",$B191="PREGÃO ELETRÔNICO",$B191="DMLU",$B191="DMAE",$B191="CEEE",$B191="EPTC",$B191="ORSE",$B191="SEINFRA",$B191="CREA",$B191="CAU",$B191="CEHOP",$B191="SIURB",$B191="DER-PR",$B191="SUDECAP",$B191=Aux.!$F$24,$B191=Aux.!$F$25),VLOOKUP($A191,#REF!,4,FALSE),IF($B191="SICRO EQUIP.","H",IF($B191="CCU",VLOOKUP($A191,#REF!,3,FALSE),IF($B191="MERCADO",VLOOKUP($A191,#REF!,10,FALSE),IF($B191="PLEO",VLOOKUP($A191,#REF!,3,FALSE),IF($B191="SICRO",VLOOKUP($A191,#REF!,3,FALSE),IF($B191="SINAPI",IFERROR((VLOOKUP($A191,#REF!,3,FALSE)),(VLOOKUP($A191,#REF!,3,FALSE))),"-")))))))</f>
        <v>-</v>
      </c>
      <c r="E191" s="113" t="str">
        <f>IF(OR($B191="ANP",$B191="DAER",$B191="CONSULTORIA DNIT",$B191="PREGÃO ELETRÔNICO",$B191="DMLU",$B191="DMAE",$B191="CEEE",$B191="EPTC",$B191="ORSE",$B191="SEINFRA",$B191="CREA",$B191="CAU",$B191="CEHOP",$B191="SIURB",$B191="DER-PR",$B191="SUDECAP",$B191=Aux.!$F$24,$B191=Aux.!$F$25),VLOOKUP($A191,#REF!,6,FALSE),IF($B191="CCU",VLOOKUP($A191,#REF!,5,FALSE),IF($B191="MERCADO",VLOOKUP($A191,#REF!,7,FALSE),IF($B191="PLEO",VLOOKUP($A191,#REF!,4,FALSE),IF($B191="SICRO",VLOOKUP($A191,#REF!,5,FALSE),IF($B191="SINAPI",IFERROR((VLOOKUP($A191,#REF!,18,FALSE)),),"-"))))))</f>
        <v>-</v>
      </c>
      <c r="F191" s="113" t="str">
        <f>IF(OR($B191="ANP",$B191="DAER",$B191="CONSULTORIA DNIT",$B191="PREGÃO ELETRÔNICO",$B191="DMLU",$B191="DMAE",$B191="CEEE",$B191="EPTC",$B191="ORSE",$B191="SEINFRA",$B191="CREA",$B191="CAU",$B191="CEHOP",$B191="SIURB",$B191="DER-PR",$B191="SUDECAP",$B191=Aux.!$F$24,$B191=Aux.!$F$25),VLOOKUP($A191,#REF!,7,FALSE),IF($B191="CCU",VLOOKUP($A191,#REF!,6,FALSE),IF($B191="MERCADO",VLOOKUP($A191,#REF!,8,FALSE),IF($B191="PLEO",VLOOKUP($A191,#REF!,4,FALSE),IF($B191="SICRO",VLOOKUP($A191,#REF!,6,FALSE),IF($B191="SINAPI",IFERROR(SUM((VLOOKUP($A191,#REF!,14,FALSE)),VLOOKUP($A191,#REF!,20,FALSE),VLOOKUP($A191,#REF!,22,FALSE)),),"-"))))))</f>
        <v>-</v>
      </c>
      <c r="G191" s="113" t="str">
        <f>IF(OR($B191="ANP",$B191="DAER",$B191="CONSULTORIA DNIT",$B191="PREGÃO ELETRÔNICO",$B191="DMLU",$B191="DMAE",$B191="CEEE",$B191="EPTC",$B191="ORSE",$B191="SEINFRA",$B191="CREA",$B191="CAU",$B191="CEHOP",$B191="SIURB",$B191="DER-PR",$B191="SUDECAP",$B191=Aux.!$F$24,$B191=Aux.!$F$25),VLOOKUP($A191,#REF!,8,FALSE),IF($B191="CCU",VLOOKUP($A191,#REF!,7,FALSE),IF($B191="MERCADO",VLOOKUP($A191,#REF!,9,FALSE),IF($B191="PLEO",VLOOKUP($A191,#REF!,4,FALSE),IF($B191="SICRO",VLOOKUP($A191,#REF!,7,FALSE),IF($B191="SINAPI",IFERROR((VLOOKUP($A191,#REF!,16,FALSE)),(VLOOKUP($A191,#REF!,5,FALSE))),"-"))))))</f>
        <v>-</v>
      </c>
      <c r="H191" s="113" t="str">
        <f>IF(OR($B191="ANP",$B191="DAER",$B191="CONSULTORIA DNIT",$B191="PREGÃO ELETRÔNICO",$B191="DMLU",$B191="DMAE",$B191="CEEE",$B191="EPTC",$B191="ORSE",$B191="SEINFRA",$B191="CREA",$B191="CAU",$B191="CEHOP",$B191="SIURB",$B191="DER-PR",$B191="SUDECAP",$B191=Aux.!$F$24,$B191=Aux.!$F$25),VLOOKUP($A191,#REF!,5,FALSE),IF($B191="CCU",VLOOKUP($A191,#REF!,4,FALSE),IF($B191="MERCADO",VLOOKUP($A191,#REF!,6,FALSE),IF($B191="PLEO",VLOOKUP($A191,#REF!,4,FALSE),IF($B191="SICRO",VLOOKUP($A191,#REF!,4,FALSE),IF($B191="SINAPI",IFERROR((VLOOKUP($A191,#REF!,5,FALSE)),(VLOOKUP($A191,#REF!,5,FALSE))),"-"))))))</f>
        <v>-</v>
      </c>
      <c r="I191" s="114">
        <f>IF($B191="SICRO EQUIP.",VLOOKUP($A191,#REF!,10,FALSE),0)</f>
        <v>0</v>
      </c>
      <c r="J191" s="114">
        <f>IF($B191="SICRO EQUIP.",VLOOKUP($A191,#REF!,11,FALSE),0)</f>
        <v>0</v>
      </c>
      <c r="K191" s="258"/>
      <c r="L191" s="259"/>
      <c r="M191" s="115" t="e">
        <f>VLOOKUP($K191,Reajuste!$A$2:$BW$29,(MATCH($L191,Reajuste!$C$2:$BW$2,0)+2),FALSE)</f>
        <v>#N/A</v>
      </c>
      <c r="N191" s="259"/>
      <c r="O191" s="115" t="e">
        <f>VLOOKUP($K191,Reajuste!$A$2:$CW$29,(MATCH($N191,Reajuste!$C$2:$CW$2,0)+2),FALSE)</f>
        <v>#N/A</v>
      </c>
      <c r="P191" s="113">
        <f t="shared" si="0"/>
        <v>0</v>
      </c>
      <c r="Q191" s="113">
        <f t="shared" si="1"/>
        <v>0</v>
      </c>
      <c r="R191" s="113">
        <f t="shared" si="2"/>
        <v>0</v>
      </c>
      <c r="S191" s="113">
        <f t="shared" si="3"/>
        <v>0</v>
      </c>
      <c r="T191" s="113">
        <f t="shared" si="4"/>
        <v>0</v>
      </c>
      <c r="U191" s="113">
        <f t="shared" si="5"/>
        <v>0</v>
      </c>
      <c r="V191" s="4"/>
      <c r="W191" s="4"/>
      <c r="X191" s="4"/>
      <c r="Y191" s="4"/>
      <c r="Z191" s="4"/>
    </row>
    <row r="192" spans="1:26" ht="14.25" customHeight="1">
      <c r="A192" s="256"/>
      <c r="B192" s="257"/>
      <c r="C192" s="112" t="str">
        <f>IF(OR($B192="ANP",$B192="DAER",$B192="CONSULTORIA DNIT",$B192="PREGÃO ELETRÔNICO",$B192="DMLU",$B192="DMAE",$B192="CEEE",$B192="EPTC",$B192="ORSE",$B192="SEINFRA",$B192="CREA",$B192="CAU",$B192="CEHOP",$B192="SIURB",$B192="DER-PR",$B192="SUDECAP",$B192=Aux.!$F$24,$B192=Aux.!$F$25),VLOOKUP($A192,#REF!,3,FALSE),IF($B192="SICRO EQUIP.",VLOOKUP($A192,#REF!,2,FALSE),IF($B192="CCU",VLOOKUP($A192,#REF!,2,FALSE),IF($B192="MERCADO",VLOOKUP($A192,#REF!,2,FALSE),IF($B192="PLEO",VLOOKUP($A192,#REF!,2,FALSE),IF($B192="SICRO",VLOOKUP($A192,#REF!,2,FALSE),IF($B192="SINAPI",IFERROR((VLOOKUP($A192,#REF!,2,FALSE)),(VLOOKUP($A192,#REF!,2,FALSE))),"-")))))))</f>
        <v>-</v>
      </c>
      <c r="D192" s="95" t="str">
        <f>IF(OR($B192="ANP",$B192="DAER",$B192="CONSULTORIA DNIT",$B192="PREGÃO ELETRÔNICO",$B192="DMLU",$B192="DMAE",$B192="CEEE",$B192="EPTC",$B192="ORSE",$B192="SEINFRA",$B192="CREA",$B192="CAU",$B192="CEHOP",$B192="SIURB",$B192="DER-PR",$B192="SUDECAP",$B192=Aux.!$F$24,$B192=Aux.!$F$25),VLOOKUP($A192,#REF!,4,FALSE),IF($B192="SICRO EQUIP.","H",IF($B192="CCU",VLOOKUP($A192,#REF!,3,FALSE),IF($B192="MERCADO",VLOOKUP($A192,#REF!,10,FALSE),IF($B192="PLEO",VLOOKUP($A192,#REF!,3,FALSE),IF($B192="SICRO",VLOOKUP($A192,#REF!,3,FALSE),IF($B192="SINAPI",IFERROR((VLOOKUP($A192,#REF!,3,FALSE)),(VLOOKUP($A192,#REF!,3,FALSE))),"-")))))))</f>
        <v>-</v>
      </c>
      <c r="E192" s="113" t="str">
        <f>IF(OR($B192="ANP",$B192="DAER",$B192="CONSULTORIA DNIT",$B192="PREGÃO ELETRÔNICO",$B192="DMLU",$B192="DMAE",$B192="CEEE",$B192="EPTC",$B192="ORSE",$B192="SEINFRA",$B192="CREA",$B192="CAU",$B192="CEHOP",$B192="SIURB",$B192="DER-PR",$B192="SUDECAP",$B192=Aux.!$F$24,$B192=Aux.!$F$25),VLOOKUP($A192,#REF!,6,FALSE),IF($B192="CCU",VLOOKUP($A192,#REF!,5,FALSE),IF($B192="MERCADO",VLOOKUP($A192,#REF!,7,FALSE),IF($B192="PLEO",VLOOKUP($A192,#REF!,4,FALSE),IF($B192="SICRO",VLOOKUP($A192,#REF!,5,FALSE),IF($B192="SINAPI",IFERROR((VLOOKUP($A192,#REF!,18,FALSE)),),"-"))))))</f>
        <v>-</v>
      </c>
      <c r="F192" s="113" t="str">
        <f>IF(OR($B192="ANP",$B192="DAER",$B192="CONSULTORIA DNIT",$B192="PREGÃO ELETRÔNICO",$B192="DMLU",$B192="DMAE",$B192="CEEE",$B192="EPTC",$B192="ORSE",$B192="SEINFRA",$B192="CREA",$B192="CAU",$B192="CEHOP",$B192="SIURB",$B192="DER-PR",$B192="SUDECAP",$B192=Aux.!$F$24,$B192=Aux.!$F$25),VLOOKUP($A192,#REF!,7,FALSE),IF($B192="CCU",VLOOKUP($A192,#REF!,6,FALSE),IF($B192="MERCADO",VLOOKUP($A192,#REF!,8,FALSE),IF($B192="PLEO",VLOOKUP($A192,#REF!,4,FALSE),IF($B192="SICRO",VLOOKUP($A192,#REF!,6,FALSE),IF($B192="SINAPI",IFERROR(SUM((VLOOKUP($A192,#REF!,14,FALSE)),VLOOKUP($A192,#REF!,20,FALSE),VLOOKUP($A192,#REF!,22,FALSE)),),"-"))))))</f>
        <v>-</v>
      </c>
      <c r="G192" s="113" t="str">
        <f>IF(OR($B192="ANP",$B192="DAER",$B192="CONSULTORIA DNIT",$B192="PREGÃO ELETRÔNICO",$B192="DMLU",$B192="DMAE",$B192="CEEE",$B192="EPTC",$B192="ORSE",$B192="SEINFRA",$B192="CREA",$B192="CAU",$B192="CEHOP",$B192="SIURB",$B192="DER-PR",$B192="SUDECAP",$B192=Aux.!$F$24,$B192=Aux.!$F$25),VLOOKUP($A192,#REF!,8,FALSE),IF($B192="CCU",VLOOKUP($A192,#REF!,7,FALSE),IF($B192="MERCADO",VLOOKUP($A192,#REF!,9,FALSE),IF($B192="PLEO",VLOOKUP($A192,#REF!,4,FALSE),IF($B192="SICRO",VLOOKUP($A192,#REF!,7,FALSE),IF($B192="SINAPI",IFERROR((VLOOKUP($A192,#REF!,16,FALSE)),(VLOOKUP($A192,#REF!,5,FALSE))),"-"))))))</f>
        <v>-</v>
      </c>
      <c r="H192" s="113" t="str">
        <f>IF(OR($B192="ANP",$B192="DAER",$B192="CONSULTORIA DNIT",$B192="PREGÃO ELETRÔNICO",$B192="DMLU",$B192="DMAE",$B192="CEEE",$B192="EPTC",$B192="ORSE",$B192="SEINFRA",$B192="CREA",$B192="CAU",$B192="CEHOP",$B192="SIURB",$B192="DER-PR",$B192="SUDECAP",$B192=Aux.!$F$24,$B192=Aux.!$F$25),VLOOKUP($A192,#REF!,5,FALSE),IF($B192="CCU",VLOOKUP($A192,#REF!,4,FALSE),IF($B192="MERCADO",VLOOKUP($A192,#REF!,6,FALSE),IF($B192="PLEO",VLOOKUP($A192,#REF!,4,FALSE),IF($B192="SICRO",VLOOKUP($A192,#REF!,4,FALSE),IF($B192="SINAPI",IFERROR((VLOOKUP($A192,#REF!,5,FALSE)),(VLOOKUP($A192,#REF!,5,FALSE))),"-"))))))</f>
        <v>-</v>
      </c>
      <c r="I192" s="114">
        <f>IF($B192="SICRO EQUIP.",VLOOKUP($A192,#REF!,10,FALSE),0)</f>
        <v>0</v>
      </c>
      <c r="J192" s="114">
        <f>IF($B192="SICRO EQUIP.",VLOOKUP($A192,#REF!,11,FALSE),0)</f>
        <v>0</v>
      </c>
      <c r="K192" s="258"/>
      <c r="L192" s="259"/>
      <c r="M192" s="115" t="e">
        <f>VLOOKUP($K192,Reajuste!$A$2:$BW$29,(MATCH($L192,Reajuste!$C$2:$BW$2,0)+2),FALSE)</f>
        <v>#N/A</v>
      </c>
      <c r="N192" s="259"/>
      <c r="O192" s="115" t="e">
        <f>VLOOKUP($K192,Reajuste!$A$2:$CW$29,(MATCH($N192,Reajuste!$C$2:$CW$2,0)+2),FALSE)</f>
        <v>#N/A</v>
      </c>
      <c r="P192" s="113">
        <f t="shared" si="0"/>
        <v>0</v>
      </c>
      <c r="Q192" s="113">
        <f t="shared" si="1"/>
        <v>0</v>
      </c>
      <c r="R192" s="113">
        <f t="shared" si="2"/>
        <v>0</v>
      </c>
      <c r="S192" s="113">
        <f t="shared" si="3"/>
        <v>0</v>
      </c>
      <c r="T192" s="113">
        <f t="shared" si="4"/>
        <v>0</v>
      </c>
      <c r="U192" s="113">
        <f t="shared" si="5"/>
        <v>0</v>
      </c>
      <c r="V192" s="4"/>
      <c r="W192" s="4"/>
      <c r="X192" s="4"/>
      <c r="Y192" s="4"/>
      <c r="Z192" s="4"/>
    </row>
    <row r="193" spans="1:26" ht="14.25" customHeight="1">
      <c r="A193" s="256"/>
      <c r="B193" s="257"/>
      <c r="C193" s="112" t="str">
        <f>IF(OR($B193="ANP",$B193="DAER",$B193="CONSULTORIA DNIT",$B193="PREGÃO ELETRÔNICO",$B193="DMLU",$B193="DMAE",$B193="CEEE",$B193="EPTC",$B193="ORSE",$B193="SEINFRA",$B193="CREA",$B193="CAU",$B193="CEHOP",$B193="SIURB",$B193="DER-PR",$B193="SUDECAP",$B193=Aux.!$F$24,$B193=Aux.!$F$25),VLOOKUP($A193,#REF!,3,FALSE),IF($B193="SICRO EQUIP.",VLOOKUP($A193,#REF!,2,FALSE),IF($B193="CCU",VLOOKUP($A193,#REF!,2,FALSE),IF($B193="MERCADO",VLOOKUP($A193,#REF!,2,FALSE),IF($B193="PLEO",VLOOKUP($A193,#REF!,2,FALSE),IF($B193="SICRO",VLOOKUP($A193,#REF!,2,FALSE),IF($B193="SINAPI",IFERROR((VLOOKUP($A193,#REF!,2,FALSE)),(VLOOKUP($A193,#REF!,2,FALSE))),"-")))))))</f>
        <v>-</v>
      </c>
      <c r="D193" s="95" t="str">
        <f>IF(OR($B193="ANP",$B193="DAER",$B193="CONSULTORIA DNIT",$B193="PREGÃO ELETRÔNICO",$B193="DMLU",$B193="DMAE",$B193="CEEE",$B193="EPTC",$B193="ORSE",$B193="SEINFRA",$B193="CREA",$B193="CAU",$B193="CEHOP",$B193="SIURB",$B193="DER-PR",$B193="SUDECAP",$B193=Aux.!$F$24,$B193=Aux.!$F$25),VLOOKUP($A193,#REF!,4,FALSE),IF($B193="SICRO EQUIP.","H",IF($B193="CCU",VLOOKUP($A193,#REF!,3,FALSE),IF($B193="MERCADO",VLOOKUP($A193,#REF!,10,FALSE),IF($B193="PLEO",VLOOKUP($A193,#REF!,3,FALSE),IF($B193="SICRO",VLOOKUP($A193,#REF!,3,FALSE),IF($B193="SINAPI",IFERROR((VLOOKUP($A193,#REF!,3,FALSE)),(VLOOKUP($A193,#REF!,3,FALSE))),"-")))))))</f>
        <v>-</v>
      </c>
      <c r="E193" s="113" t="str">
        <f>IF(OR($B193="ANP",$B193="DAER",$B193="CONSULTORIA DNIT",$B193="PREGÃO ELETRÔNICO",$B193="DMLU",$B193="DMAE",$B193="CEEE",$B193="EPTC",$B193="ORSE",$B193="SEINFRA",$B193="CREA",$B193="CAU",$B193="CEHOP",$B193="SIURB",$B193="DER-PR",$B193="SUDECAP",$B193=Aux.!$F$24,$B193=Aux.!$F$25),VLOOKUP($A193,#REF!,6,FALSE),IF($B193="CCU",VLOOKUP($A193,#REF!,5,FALSE),IF($B193="MERCADO",VLOOKUP($A193,#REF!,7,FALSE),IF($B193="PLEO",VLOOKUP($A193,#REF!,4,FALSE),IF($B193="SICRO",VLOOKUP($A193,#REF!,5,FALSE),IF($B193="SINAPI",IFERROR((VLOOKUP($A193,#REF!,18,FALSE)),),"-"))))))</f>
        <v>-</v>
      </c>
      <c r="F193" s="113" t="str">
        <f>IF(OR($B193="ANP",$B193="DAER",$B193="CONSULTORIA DNIT",$B193="PREGÃO ELETRÔNICO",$B193="DMLU",$B193="DMAE",$B193="CEEE",$B193="EPTC",$B193="ORSE",$B193="SEINFRA",$B193="CREA",$B193="CAU",$B193="CEHOP",$B193="SIURB",$B193="DER-PR",$B193="SUDECAP",$B193=Aux.!$F$24,$B193=Aux.!$F$25),VLOOKUP($A193,#REF!,7,FALSE),IF($B193="CCU",VLOOKUP($A193,#REF!,6,FALSE),IF($B193="MERCADO",VLOOKUP($A193,#REF!,8,FALSE),IF($B193="PLEO",VLOOKUP($A193,#REF!,4,FALSE),IF($B193="SICRO",VLOOKUP($A193,#REF!,6,FALSE),IF($B193="SINAPI",IFERROR(SUM((VLOOKUP($A193,#REF!,14,FALSE)),VLOOKUP($A193,#REF!,20,FALSE),VLOOKUP($A193,#REF!,22,FALSE)),),"-"))))))</f>
        <v>-</v>
      </c>
      <c r="G193" s="113" t="str">
        <f>IF(OR($B193="ANP",$B193="DAER",$B193="CONSULTORIA DNIT",$B193="PREGÃO ELETRÔNICO",$B193="DMLU",$B193="DMAE",$B193="CEEE",$B193="EPTC",$B193="ORSE",$B193="SEINFRA",$B193="CREA",$B193="CAU",$B193="CEHOP",$B193="SIURB",$B193="DER-PR",$B193="SUDECAP",$B193=Aux.!$F$24,$B193=Aux.!$F$25),VLOOKUP($A193,#REF!,8,FALSE),IF($B193="CCU",VLOOKUP($A193,#REF!,7,FALSE),IF($B193="MERCADO",VLOOKUP($A193,#REF!,9,FALSE),IF($B193="PLEO",VLOOKUP($A193,#REF!,4,FALSE),IF($B193="SICRO",VLOOKUP($A193,#REF!,7,FALSE),IF($B193="SINAPI",IFERROR((VLOOKUP($A193,#REF!,16,FALSE)),(VLOOKUP($A193,#REF!,5,FALSE))),"-"))))))</f>
        <v>-</v>
      </c>
      <c r="H193" s="113" t="str">
        <f>IF(OR($B193="ANP",$B193="DAER",$B193="CONSULTORIA DNIT",$B193="PREGÃO ELETRÔNICO",$B193="DMLU",$B193="DMAE",$B193="CEEE",$B193="EPTC",$B193="ORSE",$B193="SEINFRA",$B193="CREA",$B193="CAU",$B193="CEHOP",$B193="SIURB",$B193="DER-PR",$B193="SUDECAP",$B193=Aux.!$F$24,$B193=Aux.!$F$25),VLOOKUP($A193,#REF!,5,FALSE),IF($B193="CCU",VLOOKUP($A193,#REF!,4,FALSE),IF($B193="MERCADO",VLOOKUP($A193,#REF!,6,FALSE),IF($B193="PLEO",VLOOKUP($A193,#REF!,4,FALSE),IF($B193="SICRO",VLOOKUP($A193,#REF!,4,FALSE),IF($B193="SINAPI",IFERROR((VLOOKUP($A193,#REF!,5,FALSE)),(VLOOKUP($A193,#REF!,5,FALSE))),"-"))))))</f>
        <v>-</v>
      </c>
      <c r="I193" s="114">
        <f>IF($B193="SICRO EQUIP.",VLOOKUP($A193,#REF!,10,FALSE),0)</f>
        <v>0</v>
      </c>
      <c r="J193" s="114">
        <f>IF($B193="SICRO EQUIP.",VLOOKUP($A193,#REF!,11,FALSE),0)</f>
        <v>0</v>
      </c>
      <c r="K193" s="258"/>
      <c r="L193" s="259"/>
      <c r="M193" s="115" t="e">
        <f>VLOOKUP($K193,Reajuste!$A$2:$BW$29,(MATCH($L193,Reajuste!$C$2:$BW$2,0)+2),FALSE)</f>
        <v>#N/A</v>
      </c>
      <c r="N193" s="259"/>
      <c r="O193" s="115" t="e">
        <f>VLOOKUP($K193,Reajuste!$A$2:$CW$29,(MATCH($N193,Reajuste!$C$2:$CW$2,0)+2),FALSE)</f>
        <v>#N/A</v>
      </c>
      <c r="P193" s="113">
        <f t="shared" si="0"/>
        <v>0</v>
      </c>
      <c r="Q193" s="113">
        <f t="shared" si="1"/>
        <v>0</v>
      </c>
      <c r="R193" s="113">
        <f t="shared" si="2"/>
        <v>0</v>
      </c>
      <c r="S193" s="113">
        <f t="shared" si="3"/>
        <v>0</v>
      </c>
      <c r="T193" s="113">
        <f t="shared" si="4"/>
        <v>0</v>
      </c>
      <c r="U193" s="113">
        <f t="shared" si="5"/>
        <v>0</v>
      </c>
      <c r="V193" s="4"/>
      <c r="W193" s="4"/>
      <c r="X193" s="4"/>
      <c r="Y193" s="4"/>
      <c r="Z193" s="4"/>
    </row>
    <row r="194" spans="1:26" ht="14.25" customHeight="1">
      <c r="A194" s="256"/>
      <c r="B194" s="257"/>
      <c r="C194" s="112" t="str">
        <f>IF(OR($B194="ANP",$B194="DAER",$B194="CONSULTORIA DNIT",$B194="PREGÃO ELETRÔNICO",$B194="DMLU",$B194="DMAE",$B194="CEEE",$B194="EPTC",$B194="ORSE",$B194="SEINFRA",$B194="CREA",$B194="CAU",$B194="CEHOP",$B194="SIURB",$B194="DER-PR",$B194="SUDECAP",$B194=Aux.!$F$24,$B194=Aux.!$F$25),VLOOKUP($A194,#REF!,3,FALSE),IF($B194="SICRO EQUIP.",VLOOKUP($A194,#REF!,2,FALSE),IF($B194="CCU",VLOOKUP($A194,#REF!,2,FALSE),IF($B194="MERCADO",VLOOKUP($A194,#REF!,2,FALSE),IF($B194="PLEO",VLOOKUP($A194,#REF!,2,FALSE),IF($B194="SICRO",VLOOKUP($A194,#REF!,2,FALSE),IF($B194="SINAPI",IFERROR((VLOOKUP($A194,#REF!,2,FALSE)),(VLOOKUP($A194,#REF!,2,FALSE))),"-")))))))</f>
        <v>-</v>
      </c>
      <c r="D194" s="95" t="str">
        <f>IF(OR($B194="ANP",$B194="DAER",$B194="CONSULTORIA DNIT",$B194="PREGÃO ELETRÔNICO",$B194="DMLU",$B194="DMAE",$B194="CEEE",$B194="EPTC",$B194="ORSE",$B194="SEINFRA",$B194="CREA",$B194="CAU",$B194="CEHOP",$B194="SIURB",$B194="DER-PR",$B194="SUDECAP",$B194=Aux.!$F$24,$B194=Aux.!$F$25),VLOOKUP($A194,#REF!,4,FALSE),IF($B194="SICRO EQUIP.","H",IF($B194="CCU",VLOOKUP($A194,#REF!,3,FALSE),IF($B194="MERCADO",VLOOKUP($A194,#REF!,10,FALSE),IF($B194="PLEO",VLOOKUP($A194,#REF!,3,FALSE),IF($B194="SICRO",VLOOKUP($A194,#REF!,3,FALSE),IF($B194="SINAPI",IFERROR((VLOOKUP($A194,#REF!,3,FALSE)),(VLOOKUP($A194,#REF!,3,FALSE))),"-")))))))</f>
        <v>-</v>
      </c>
      <c r="E194" s="113" t="str">
        <f>IF(OR($B194="ANP",$B194="DAER",$B194="CONSULTORIA DNIT",$B194="PREGÃO ELETRÔNICO",$B194="DMLU",$B194="DMAE",$B194="CEEE",$B194="EPTC",$B194="ORSE",$B194="SEINFRA",$B194="CREA",$B194="CAU",$B194="CEHOP",$B194="SIURB",$B194="DER-PR",$B194="SUDECAP",$B194=Aux.!$F$24,$B194=Aux.!$F$25),VLOOKUP($A194,#REF!,6,FALSE),IF($B194="CCU",VLOOKUP($A194,#REF!,5,FALSE),IF($B194="MERCADO",VLOOKUP($A194,#REF!,7,FALSE),IF($B194="PLEO",VLOOKUP($A194,#REF!,4,FALSE),IF($B194="SICRO",VLOOKUP($A194,#REF!,5,FALSE),IF($B194="SINAPI",IFERROR((VLOOKUP($A194,#REF!,18,FALSE)),),"-"))))))</f>
        <v>-</v>
      </c>
      <c r="F194" s="113" t="str">
        <f>IF(OR($B194="ANP",$B194="DAER",$B194="CONSULTORIA DNIT",$B194="PREGÃO ELETRÔNICO",$B194="DMLU",$B194="DMAE",$B194="CEEE",$B194="EPTC",$B194="ORSE",$B194="SEINFRA",$B194="CREA",$B194="CAU",$B194="CEHOP",$B194="SIURB",$B194="DER-PR",$B194="SUDECAP",$B194=Aux.!$F$24,$B194=Aux.!$F$25),VLOOKUP($A194,#REF!,7,FALSE),IF($B194="CCU",VLOOKUP($A194,#REF!,6,FALSE),IF($B194="MERCADO",VLOOKUP($A194,#REF!,8,FALSE),IF($B194="PLEO",VLOOKUP($A194,#REF!,4,FALSE),IF($B194="SICRO",VLOOKUP($A194,#REF!,6,FALSE),IF($B194="SINAPI",IFERROR(SUM((VLOOKUP($A194,#REF!,14,FALSE)),VLOOKUP($A194,#REF!,20,FALSE),VLOOKUP($A194,#REF!,22,FALSE)),),"-"))))))</f>
        <v>-</v>
      </c>
      <c r="G194" s="113" t="str">
        <f>IF(OR($B194="ANP",$B194="DAER",$B194="CONSULTORIA DNIT",$B194="PREGÃO ELETRÔNICO",$B194="DMLU",$B194="DMAE",$B194="CEEE",$B194="EPTC",$B194="ORSE",$B194="SEINFRA",$B194="CREA",$B194="CAU",$B194="CEHOP",$B194="SIURB",$B194="DER-PR",$B194="SUDECAP",$B194=Aux.!$F$24,$B194=Aux.!$F$25),VLOOKUP($A194,#REF!,8,FALSE),IF($B194="CCU",VLOOKUP($A194,#REF!,7,FALSE),IF($B194="MERCADO",VLOOKUP($A194,#REF!,9,FALSE),IF($B194="PLEO",VLOOKUP($A194,#REF!,4,FALSE),IF($B194="SICRO",VLOOKUP($A194,#REF!,7,FALSE),IF($B194="SINAPI",IFERROR((VLOOKUP($A194,#REF!,16,FALSE)),(VLOOKUP($A194,#REF!,5,FALSE))),"-"))))))</f>
        <v>-</v>
      </c>
      <c r="H194" s="113" t="str">
        <f>IF(OR($B194="ANP",$B194="DAER",$B194="CONSULTORIA DNIT",$B194="PREGÃO ELETRÔNICO",$B194="DMLU",$B194="DMAE",$B194="CEEE",$B194="EPTC",$B194="ORSE",$B194="SEINFRA",$B194="CREA",$B194="CAU",$B194="CEHOP",$B194="SIURB",$B194="DER-PR",$B194="SUDECAP",$B194=Aux.!$F$24,$B194=Aux.!$F$25),VLOOKUP($A194,#REF!,5,FALSE),IF($B194="CCU",VLOOKUP($A194,#REF!,4,FALSE),IF($B194="MERCADO",VLOOKUP($A194,#REF!,6,FALSE),IF($B194="PLEO",VLOOKUP($A194,#REF!,4,FALSE),IF($B194="SICRO",VLOOKUP($A194,#REF!,4,FALSE),IF($B194="SINAPI",IFERROR((VLOOKUP($A194,#REF!,5,FALSE)),(VLOOKUP($A194,#REF!,5,FALSE))),"-"))))))</f>
        <v>-</v>
      </c>
      <c r="I194" s="114">
        <f>IF($B194="SICRO EQUIP.",VLOOKUP($A194,#REF!,10,FALSE),0)</f>
        <v>0</v>
      </c>
      <c r="J194" s="114">
        <f>IF($B194="SICRO EQUIP.",VLOOKUP($A194,#REF!,11,FALSE),0)</f>
        <v>0</v>
      </c>
      <c r="K194" s="258"/>
      <c r="L194" s="259"/>
      <c r="M194" s="115" t="e">
        <f>VLOOKUP($K194,Reajuste!$A$2:$BW$29,(MATCH($L194,Reajuste!$C$2:$BW$2,0)+2),FALSE)</f>
        <v>#N/A</v>
      </c>
      <c r="N194" s="259"/>
      <c r="O194" s="115" t="e">
        <f>VLOOKUP($K194,Reajuste!$A$2:$CW$29,(MATCH($N194,Reajuste!$C$2:$CW$2,0)+2),FALSE)</f>
        <v>#N/A</v>
      </c>
      <c r="P194" s="113">
        <f t="shared" si="0"/>
        <v>0</v>
      </c>
      <c r="Q194" s="113">
        <f t="shared" si="1"/>
        <v>0</v>
      </c>
      <c r="R194" s="113">
        <f t="shared" si="2"/>
        <v>0</v>
      </c>
      <c r="S194" s="113">
        <f t="shared" si="3"/>
        <v>0</v>
      </c>
      <c r="T194" s="113">
        <f t="shared" si="4"/>
        <v>0</v>
      </c>
      <c r="U194" s="113">
        <f t="shared" si="5"/>
        <v>0</v>
      </c>
      <c r="V194" s="4"/>
      <c r="W194" s="4"/>
      <c r="X194" s="4"/>
      <c r="Y194" s="4"/>
      <c r="Z194" s="4"/>
    </row>
    <row r="195" spans="1:26" ht="14.25" customHeight="1">
      <c r="A195" s="256"/>
      <c r="B195" s="257"/>
      <c r="C195" s="112" t="str">
        <f>IF(OR($B195="ANP",$B195="DAER",$B195="CONSULTORIA DNIT",$B195="PREGÃO ELETRÔNICO",$B195="DMLU",$B195="DMAE",$B195="CEEE",$B195="EPTC",$B195="ORSE",$B195="SEINFRA",$B195="CREA",$B195="CAU",$B195="CEHOP",$B195="SIURB",$B195="DER-PR",$B195="SUDECAP",$B195=Aux.!$F$24,$B195=Aux.!$F$25),VLOOKUP($A195,#REF!,3,FALSE),IF($B195="SICRO EQUIP.",VLOOKUP($A195,#REF!,2,FALSE),IF($B195="CCU",VLOOKUP($A195,#REF!,2,FALSE),IF($B195="MERCADO",VLOOKUP($A195,#REF!,2,FALSE),IF($B195="PLEO",VLOOKUP($A195,#REF!,2,FALSE),IF($B195="SICRO",VLOOKUP($A195,#REF!,2,FALSE),IF($B195="SINAPI",IFERROR((VLOOKUP($A195,#REF!,2,FALSE)),(VLOOKUP($A195,#REF!,2,FALSE))),"-")))))))</f>
        <v>-</v>
      </c>
      <c r="D195" s="95" t="str">
        <f>IF(OR($B195="ANP",$B195="DAER",$B195="CONSULTORIA DNIT",$B195="PREGÃO ELETRÔNICO",$B195="DMLU",$B195="DMAE",$B195="CEEE",$B195="EPTC",$B195="ORSE",$B195="SEINFRA",$B195="CREA",$B195="CAU",$B195="CEHOP",$B195="SIURB",$B195="DER-PR",$B195="SUDECAP",$B195=Aux.!$F$24,$B195=Aux.!$F$25),VLOOKUP($A195,#REF!,4,FALSE),IF($B195="SICRO EQUIP.","H",IF($B195="CCU",VLOOKUP($A195,#REF!,3,FALSE),IF($B195="MERCADO",VLOOKUP($A195,#REF!,10,FALSE),IF($B195="PLEO",VLOOKUP($A195,#REF!,3,FALSE),IF($B195="SICRO",VLOOKUP($A195,#REF!,3,FALSE),IF($B195="SINAPI",IFERROR((VLOOKUP($A195,#REF!,3,FALSE)),(VLOOKUP($A195,#REF!,3,FALSE))),"-")))))))</f>
        <v>-</v>
      </c>
      <c r="E195" s="113" t="str">
        <f>IF(OR($B195="ANP",$B195="DAER",$B195="CONSULTORIA DNIT",$B195="PREGÃO ELETRÔNICO",$B195="DMLU",$B195="DMAE",$B195="CEEE",$B195="EPTC",$B195="ORSE",$B195="SEINFRA",$B195="CREA",$B195="CAU",$B195="CEHOP",$B195="SIURB",$B195="DER-PR",$B195="SUDECAP",$B195=Aux.!$F$24,$B195=Aux.!$F$25),VLOOKUP($A195,#REF!,6,FALSE),IF($B195="CCU",VLOOKUP($A195,#REF!,5,FALSE),IF($B195="MERCADO",VLOOKUP($A195,#REF!,7,FALSE),IF($B195="PLEO",VLOOKUP($A195,#REF!,4,FALSE),IF($B195="SICRO",VLOOKUP($A195,#REF!,5,FALSE),IF($B195="SINAPI",IFERROR((VLOOKUP($A195,#REF!,18,FALSE)),),"-"))))))</f>
        <v>-</v>
      </c>
      <c r="F195" s="113" t="str">
        <f>IF(OR($B195="ANP",$B195="DAER",$B195="CONSULTORIA DNIT",$B195="PREGÃO ELETRÔNICO",$B195="DMLU",$B195="DMAE",$B195="CEEE",$B195="EPTC",$B195="ORSE",$B195="SEINFRA",$B195="CREA",$B195="CAU",$B195="CEHOP",$B195="SIURB",$B195="DER-PR",$B195="SUDECAP",$B195=Aux.!$F$24,$B195=Aux.!$F$25),VLOOKUP($A195,#REF!,7,FALSE),IF($B195="CCU",VLOOKUP($A195,#REF!,6,FALSE),IF($B195="MERCADO",VLOOKUP($A195,#REF!,8,FALSE),IF($B195="PLEO",VLOOKUP($A195,#REF!,4,FALSE),IF($B195="SICRO",VLOOKUP($A195,#REF!,6,FALSE),IF($B195="SINAPI",IFERROR(SUM((VLOOKUP($A195,#REF!,14,FALSE)),VLOOKUP($A195,#REF!,20,FALSE),VLOOKUP($A195,#REF!,22,FALSE)),),"-"))))))</f>
        <v>-</v>
      </c>
      <c r="G195" s="113" t="str">
        <f>IF(OR($B195="ANP",$B195="DAER",$B195="CONSULTORIA DNIT",$B195="PREGÃO ELETRÔNICO",$B195="DMLU",$B195="DMAE",$B195="CEEE",$B195="EPTC",$B195="ORSE",$B195="SEINFRA",$B195="CREA",$B195="CAU",$B195="CEHOP",$B195="SIURB",$B195="DER-PR",$B195="SUDECAP",$B195=Aux.!$F$24,$B195=Aux.!$F$25),VLOOKUP($A195,#REF!,8,FALSE),IF($B195="CCU",VLOOKUP($A195,#REF!,7,FALSE),IF($B195="MERCADO",VLOOKUP($A195,#REF!,9,FALSE),IF($B195="PLEO",VLOOKUP($A195,#REF!,4,FALSE),IF($B195="SICRO",VLOOKUP($A195,#REF!,7,FALSE),IF($B195="SINAPI",IFERROR((VLOOKUP($A195,#REF!,16,FALSE)),(VLOOKUP($A195,#REF!,5,FALSE))),"-"))))))</f>
        <v>-</v>
      </c>
      <c r="H195" s="113" t="str">
        <f>IF(OR($B195="ANP",$B195="DAER",$B195="CONSULTORIA DNIT",$B195="PREGÃO ELETRÔNICO",$B195="DMLU",$B195="DMAE",$B195="CEEE",$B195="EPTC",$B195="ORSE",$B195="SEINFRA",$B195="CREA",$B195="CAU",$B195="CEHOP",$B195="SIURB",$B195="DER-PR",$B195="SUDECAP",$B195=Aux.!$F$24,$B195=Aux.!$F$25),VLOOKUP($A195,#REF!,5,FALSE),IF($B195="CCU",VLOOKUP($A195,#REF!,4,FALSE),IF($B195="MERCADO",VLOOKUP($A195,#REF!,6,FALSE),IF($B195="PLEO",VLOOKUP($A195,#REF!,4,FALSE),IF($B195="SICRO",VLOOKUP($A195,#REF!,4,FALSE),IF($B195="SINAPI",IFERROR((VLOOKUP($A195,#REF!,5,FALSE)),(VLOOKUP($A195,#REF!,5,FALSE))),"-"))))))</f>
        <v>-</v>
      </c>
      <c r="I195" s="114">
        <f>IF($B195="SICRO EQUIP.",VLOOKUP($A195,#REF!,10,FALSE),0)</f>
        <v>0</v>
      </c>
      <c r="J195" s="114">
        <f>IF($B195="SICRO EQUIP.",VLOOKUP($A195,#REF!,11,FALSE),0)</f>
        <v>0</v>
      </c>
      <c r="K195" s="258"/>
      <c r="L195" s="259"/>
      <c r="M195" s="115" t="e">
        <f>VLOOKUP($K195,Reajuste!$A$2:$BW$29,(MATCH($L195,Reajuste!$C$2:$BW$2,0)+2),FALSE)</f>
        <v>#N/A</v>
      </c>
      <c r="N195" s="259"/>
      <c r="O195" s="115" t="e">
        <f>VLOOKUP($K195,Reajuste!$A$2:$CW$29,(MATCH($N195,Reajuste!$C$2:$CW$2,0)+2),FALSE)</f>
        <v>#N/A</v>
      </c>
      <c r="P195" s="113">
        <f t="shared" si="0"/>
        <v>0</v>
      </c>
      <c r="Q195" s="113">
        <f t="shared" si="1"/>
        <v>0</v>
      </c>
      <c r="R195" s="113">
        <f t="shared" si="2"/>
        <v>0</v>
      </c>
      <c r="S195" s="113">
        <f t="shared" si="3"/>
        <v>0</v>
      </c>
      <c r="T195" s="113">
        <f t="shared" si="4"/>
        <v>0</v>
      </c>
      <c r="U195" s="113">
        <f t="shared" si="5"/>
        <v>0</v>
      </c>
      <c r="V195" s="4"/>
      <c r="W195" s="4"/>
      <c r="X195" s="4"/>
      <c r="Y195" s="4"/>
      <c r="Z195" s="4"/>
    </row>
    <row r="196" spans="1:26" ht="14.25" customHeight="1">
      <c r="A196" s="256"/>
      <c r="B196" s="257"/>
      <c r="C196" s="112" t="str">
        <f>IF(OR($B196="ANP",$B196="DAER",$B196="CONSULTORIA DNIT",$B196="PREGÃO ELETRÔNICO",$B196="DMLU",$B196="DMAE",$B196="CEEE",$B196="EPTC",$B196="ORSE",$B196="SEINFRA",$B196="CREA",$B196="CAU",$B196="CEHOP",$B196="SIURB",$B196="DER-PR",$B196="SUDECAP",$B196=Aux.!$F$24,$B196=Aux.!$F$25),VLOOKUP($A196,#REF!,3,FALSE),IF($B196="SICRO EQUIP.",VLOOKUP($A196,#REF!,2,FALSE),IF($B196="CCU",VLOOKUP($A196,#REF!,2,FALSE),IF($B196="MERCADO",VLOOKUP($A196,#REF!,2,FALSE),IF($B196="PLEO",VLOOKUP($A196,#REF!,2,FALSE),IF($B196="SICRO",VLOOKUP($A196,#REF!,2,FALSE),IF($B196="SINAPI",IFERROR((VLOOKUP($A196,#REF!,2,FALSE)),(VLOOKUP($A196,#REF!,2,FALSE))),"-")))))))</f>
        <v>-</v>
      </c>
      <c r="D196" s="95" t="str">
        <f>IF(OR($B196="ANP",$B196="DAER",$B196="CONSULTORIA DNIT",$B196="PREGÃO ELETRÔNICO",$B196="DMLU",$B196="DMAE",$B196="CEEE",$B196="EPTC",$B196="ORSE",$B196="SEINFRA",$B196="CREA",$B196="CAU",$B196="CEHOP",$B196="SIURB",$B196="DER-PR",$B196="SUDECAP",$B196=Aux.!$F$24,$B196=Aux.!$F$25),VLOOKUP($A196,#REF!,4,FALSE),IF($B196="SICRO EQUIP.","H",IF($B196="CCU",VLOOKUP($A196,#REF!,3,FALSE),IF($B196="MERCADO",VLOOKUP($A196,#REF!,10,FALSE),IF($B196="PLEO",VLOOKUP($A196,#REF!,3,FALSE),IF($B196="SICRO",VLOOKUP($A196,#REF!,3,FALSE),IF($B196="SINAPI",IFERROR((VLOOKUP($A196,#REF!,3,FALSE)),(VLOOKUP($A196,#REF!,3,FALSE))),"-")))))))</f>
        <v>-</v>
      </c>
      <c r="E196" s="113" t="str">
        <f>IF(OR($B196="ANP",$B196="DAER",$B196="CONSULTORIA DNIT",$B196="PREGÃO ELETRÔNICO",$B196="DMLU",$B196="DMAE",$B196="CEEE",$B196="EPTC",$B196="ORSE",$B196="SEINFRA",$B196="CREA",$B196="CAU",$B196="CEHOP",$B196="SIURB",$B196="DER-PR",$B196="SUDECAP",$B196=Aux.!$F$24,$B196=Aux.!$F$25),VLOOKUP($A196,#REF!,6,FALSE),IF($B196="CCU",VLOOKUP($A196,#REF!,5,FALSE),IF($B196="MERCADO",VLOOKUP($A196,#REF!,7,FALSE),IF($B196="PLEO",VLOOKUP($A196,#REF!,4,FALSE),IF($B196="SICRO",VLOOKUP($A196,#REF!,5,FALSE),IF($B196="SINAPI",IFERROR((VLOOKUP($A196,#REF!,18,FALSE)),),"-"))))))</f>
        <v>-</v>
      </c>
      <c r="F196" s="113" t="str">
        <f>IF(OR($B196="ANP",$B196="DAER",$B196="CONSULTORIA DNIT",$B196="PREGÃO ELETRÔNICO",$B196="DMLU",$B196="DMAE",$B196="CEEE",$B196="EPTC",$B196="ORSE",$B196="SEINFRA",$B196="CREA",$B196="CAU",$B196="CEHOP",$B196="SIURB",$B196="DER-PR",$B196="SUDECAP",$B196=Aux.!$F$24,$B196=Aux.!$F$25),VLOOKUP($A196,#REF!,7,FALSE),IF($B196="CCU",VLOOKUP($A196,#REF!,6,FALSE),IF($B196="MERCADO",VLOOKUP($A196,#REF!,8,FALSE),IF($B196="PLEO",VLOOKUP($A196,#REF!,4,FALSE),IF($B196="SICRO",VLOOKUP($A196,#REF!,6,FALSE),IF($B196="SINAPI",IFERROR(SUM((VLOOKUP($A196,#REF!,14,FALSE)),VLOOKUP($A196,#REF!,20,FALSE),VLOOKUP($A196,#REF!,22,FALSE)),),"-"))))))</f>
        <v>-</v>
      </c>
      <c r="G196" s="113" t="str">
        <f>IF(OR($B196="ANP",$B196="DAER",$B196="CONSULTORIA DNIT",$B196="PREGÃO ELETRÔNICO",$B196="DMLU",$B196="DMAE",$B196="CEEE",$B196="EPTC",$B196="ORSE",$B196="SEINFRA",$B196="CREA",$B196="CAU",$B196="CEHOP",$B196="SIURB",$B196="DER-PR",$B196="SUDECAP",$B196=Aux.!$F$24,$B196=Aux.!$F$25),VLOOKUP($A196,#REF!,8,FALSE),IF($B196="CCU",VLOOKUP($A196,#REF!,7,FALSE),IF($B196="MERCADO",VLOOKUP($A196,#REF!,9,FALSE),IF($B196="PLEO",VLOOKUP($A196,#REF!,4,FALSE),IF($B196="SICRO",VLOOKUP($A196,#REF!,7,FALSE),IF($B196="SINAPI",IFERROR((VLOOKUP($A196,#REF!,16,FALSE)),(VLOOKUP($A196,#REF!,5,FALSE))),"-"))))))</f>
        <v>-</v>
      </c>
      <c r="H196" s="113" t="str">
        <f>IF(OR($B196="ANP",$B196="DAER",$B196="CONSULTORIA DNIT",$B196="PREGÃO ELETRÔNICO",$B196="DMLU",$B196="DMAE",$B196="CEEE",$B196="EPTC",$B196="ORSE",$B196="SEINFRA",$B196="CREA",$B196="CAU",$B196="CEHOP",$B196="SIURB",$B196="DER-PR",$B196="SUDECAP",$B196=Aux.!$F$24,$B196=Aux.!$F$25),VLOOKUP($A196,#REF!,5,FALSE),IF($B196="CCU",VLOOKUP($A196,#REF!,4,FALSE),IF($B196="MERCADO",VLOOKUP($A196,#REF!,6,FALSE),IF($B196="PLEO",VLOOKUP($A196,#REF!,4,FALSE),IF($B196="SICRO",VLOOKUP($A196,#REF!,4,FALSE),IF($B196="SINAPI",IFERROR((VLOOKUP($A196,#REF!,5,FALSE)),(VLOOKUP($A196,#REF!,5,FALSE))),"-"))))))</f>
        <v>-</v>
      </c>
      <c r="I196" s="114">
        <f>IF($B196="SICRO EQUIP.",VLOOKUP($A196,#REF!,10,FALSE),0)</f>
        <v>0</v>
      </c>
      <c r="J196" s="114">
        <f>IF($B196="SICRO EQUIP.",VLOOKUP($A196,#REF!,11,FALSE),0)</f>
        <v>0</v>
      </c>
      <c r="K196" s="258"/>
      <c r="L196" s="259"/>
      <c r="M196" s="115" t="e">
        <f>VLOOKUP($K196,Reajuste!$A$2:$BW$29,(MATCH($L196,Reajuste!$C$2:$BW$2,0)+2),FALSE)</f>
        <v>#N/A</v>
      </c>
      <c r="N196" s="259"/>
      <c r="O196" s="115" t="e">
        <f>VLOOKUP($K196,Reajuste!$A$2:$CW$29,(MATCH($N196,Reajuste!$C$2:$CW$2,0)+2),FALSE)</f>
        <v>#N/A</v>
      </c>
      <c r="P196" s="113">
        <f t="shared" si="0"/>
        <v>0</v>
      </c>
      <c r="Q196" s="113">
        <f t="shared" si="1"/>
        <v>0</v>
      </c>
      <c r="R196" s="113">
        <f t="shared" si="2"/>
        <v>0</v>
      </c>
      <c r="S196" s="113">
        <f t="shared" si="3"/>
        <v>0</v>
      </c>
      <c r="T196" s="113">
        <f t="shared" si="4"/>
        <v>0</v>
      </c>
      <c r="U196" s="113">
        <f t="shared" si="5"/>
        <v>0</v>
      </c>
      <c r="V196" s="4"/>
      <c r="W196" s="4"/>
      <c r="X196" s="4"/>
      <c r="Y196" s="4"/>
      <c r="Z196" s="4"/>
    </row>
    <row r="197" spans="1:26" ht="14.25" customHeight="1">
      <c r="A197" s="256"/>
      <c r="B197" s="257"/>
      <c r="C197" s="112" t="str">
        <f>IF(OR($B197="ANP",$B197="DAER",$B197="CONSULTORIA DNIT",$B197="PREGÃO ELETRÔNICO",$B197="DMLU",$B197="DMAE",$B197="CEEE",$B197="EPTC",$B197="ORSE",$B197="SEINFRA",$B197="CREA",$B197="CAU",$B197="CEHOP",$B197="SIURB",$B197="DER-PR",$B197="SUDECAP",$B197=Aux.!$F$24,$B197=Aux.!$F$25),VLOOKUP($A197,#REF!,3,FALSE),IF($B197="SICRO EQUIP.",VLOOKUP($A197,#REF!,2,FALSE),IF($B197="CCU",VLOOKUP($A197,#REF!,2,FALSE),IF($B197="MERCADO",VLOOKUP($A197,#REF!,2,FALSE),IF($B197="PLEO",VLOOKUP($A197,#REF!,2,FALSE),IF($B197="SICRO",VLOOKUP($A197,#REF!,2,FALSE),IF($B197="SINAPI",IFERROR((VLOOKUP($A197,#REF!,2,FALSE)),(VLOOKUP($A197,#REF!,2,FALSE))),"-")))))))</f>
        <v>-</v>
      </c>
      <c r="D197" s="95" t="str">
        <f>IF(OR($B197="ANP",$B197="DAER",$B197="CONSULTORIA DNIT",$B197="PREGÃO ELETRÔNICO",$B197="DMLU",$B197="DMAE",$B197="CEEE",$B197="EPTC",$B197="ORSE",$B197="SEINFRA",$B197="CREA",$B197="CAU",$B197="CEHOP",$B197="SIURB",$B197="DER-PR",$B197="SUDECAP",$B197=Aux.!$F$24,$B197=Aux.!$F$25),VLOOKUP($A197,#REF!,4,FALSE),IF($B197="SICRO EQUIP.","H",IF($B197="CCU",VLOOKUP($A197,#REF!,3,FALSE),IF($B197="MERCADO",VLOOKUP($A197,#REF!,10,FALSE),IF($B197="PLEO",VLOOKUP($A197,#REF!,3,FALSE),IF($B197="SICRO",VLOOKUP($A197,#REF!,3,FALSE),IF($B197="SINAPI",IFERROR((VLOOKUP($A197,#REF!,3,FALSE)),(VLOOKUP($A197,#REF!,3,FALSE))),"-")))))))</f>
        <v>-</v>
      </c>
      <c r="E197" s="113" t="str">
        <f>IF(OR($B197="ANP",$B197="DAER",$B197="CONSULTORIA DNIT",$B197="PREGÃO ELETRÔNICO",$B197="DMLU",$B197="DMAE",$B197="CEEE",$B197="EPTC",$B197="ORSE",$B197="SEINFRA",$B197="CREA",$B197="CAU",$B197="CEHOP",$B197="SIURB",$B197="DER-PR",$B197="SUDECAP",$B197=Aux.!$F$24,$B197=Aux.!$F$25),VLOOKUP($A197,#REF!,6,FALSE),IF($B197="CCU",VLOOKUP($A197,#REF!,5,FALSE),IF($B197="MERCADO",VLOOKUP($A197,#REF!,7,FALSE),IF($B197="PLEO",VLOOKUP($A197,#REF!,4,FALSE),IF($B197="SICRO",VLOOKUP($A197,#REF!,5,FALSE),IF($B197="SINAPI",IFERROR((VLOOKUP($A197,#REF!,18,FALSE)),),"-"))))))</f>
        <v>-</v>
      </c>
      <c r="F197" s="113" t="str">
        <f>IF(OR($B197="ANP",$B197="DAER",$B197="CONSULTORIA DNIT",$B197="PREGÃO ELETRÔNICO",$B197="DMLU",$B197="DMAE",$B197="CEEE",$B197="EPTC",$B197="ORSE",$B197="SEINFRA",$B197="CREA",$B197="CAU",$B197="CEHOP",$B197="SIURB",$B197="DER-PR",$B197="SUDECAP",$B197=Aux.!$F$24,$B197=Aux.!$F$25),VLOOKUP($A197,#REF!,7,FALSE),IF($B197="CCU",VLOOKUP($A197,#REF!,6,FALSE),IF($B197="MERCADO",VLOOKUP($A197,#REF!,8,FALSE),IF($B197="PLEO",VLOOKUP($A197,#REF!,4,FALSE),IF($B197="SICRO",VLOOKUP($A197,#REF!,6,FALSE),IF($B197="SINAPI",IFERROR(SUM((VLOOKUP($A197,#REF!,14,FALSE)),VLOOKUP($A197,#REF!,20,FALSE),VLOOKUP($A197,#REF!,22,FALSE)),),"-"))))))</f>
        <v>-</v>
      </c>
      <c r="G197" s="113" t="str">
        <f>IF(OR($B197="ANP",$B197="DAER",$B197="CONSULTORIA DNIT",$B197="PREGÃO ELETRÔNICO",$B197="DMLU",$B197="DMAE",$B197="CEEE",$B197="EPTC",$B197="ORSE",$B197="SEINFRA",$B197="CREA",$B197="CAU",$B197="CEHOP",$B197="SIURB",$B197="DER-PR",$B197="SUDECAP",$B197=Aux.!$F$24,$B197=Aux.!$F$25),VLOOKUP($A197,#REF!,8,FALSE),IF($B197="CCU",VLOOKUP($A197,#REF!,7,FALSE),IF($B197="MERCADO",VLOOKUP($A197,#REF!,9,FALSE),IF($B197="PLEO",VLOOKUP($A197,#REF!,4,FALSE),IF($B197="SICRO",VLOOKUP($A197,#REF!,7,FALSE),IF($B197="SINAPI",IFERROR((VLOOKUP($A197,#REF!,16,FALSE)),(VLOOKUP($A197,#REF!,5,FALSE))),"-"))))))</f>
        <v>-</v>
      </c>
      <c r="H197" s="113" t="str">
        <f>IF(OR($B197="ANP",$B197="DAER",$B197="CONSULTORIA DNIT",$B197="PREGÃO ELETRÔNICO",$B197="DMLU",$B197="DMAE",$B197="CEEE",$B197="EPTC",$B197="ORSE",$B197="SEINFRA",$B197="CREA",$B197="CAU",$B197="CEHOP",$B197="SIURB",$B197="DER-PR",$B197="SUDECAP",$B197=Aux.!$F$24,$B197=Aux.!$F$25),VLOOKUP($A197,#REF!,5,FALSE),IF($B197="CCU",VLOOKUP($A197,#REF!,4,FALSE),IF($B197="MERCADO",VLOOKUP($A197,#REF!,6,FALSE),IF($B197="PLEO",VLOOKUP($A197,#REF!,4,FALSE),IF($B197="SICRO",VLOOKUP($A197,#REF!,4,FALSE),IF($B197="SINAPI",IFERROR((VLOOKUP($A197,#REF!,5,FALSE)),(VLOOKUP($A197,#REF!,5,FALSE))),"-"))))))</f>
        <v>-</v>
      </c>
      <c r="I197" s="114">
        <f>IF($B197="SICRO EQUIP.",VLOOKUP($A197,#REF!,10,FALSE),0)</f>
        <v>0</v>
      </c>
      <c r="J197" s="114">
        <f>IF($B197="SICRO EQUIP.",VLOOKUP($A197,#REF!,11,FALSE),0)</f>
        <v>0</v>
      </c>
      <c r="K197" s="258"/>
      <c r="L197" s="259"/>
      <c r="M197" s="115" t="e">
        <f>VLOOKUP($K197,Reajuste!$A$2:$BW$29,(MATCH($L197,Reajuste!$C$2:$BW$2,0)+2),FALSE)</f>
        <v>#N/A</v>
      </c>
      <c r="N197" s="259"/>
      <c r="O197" s="115" t="e">
        <f>VLOOKUP($K197,Reajuste!$A$2:$CW$29,(MATCH($N197,Reajuste!$C$2:$CW$2,0)+2),FALSE)</f>
        <v>#N/A</v>
      </c>
      <c r="P197" s="113">
        <f t="shared" si="0"/>
        <v>0</v>
      </c>
      <c r="Q197" s="113">
        <f t="shared" si="1"/>
        <v>0</v>
      </c>
      <c r="R197" s="113">
        <f t="shared" si="2"/>
        <v>0</v>
      </c>
      <c r="S197" s="113">
        <f t="shared" si="3"/>
        <v>0</v>
      </c>
      <c r="T197" s="113">
        <f t="shared" si="4"/>
        <v>0</v>
      </c>
      <c r="U197" s="113">
        <f t="shared" si="5"/>
        <v>0</v>
      </c>
      <c r="V197" s="4"/>
      <c r="W197" s="4"/>
      <c r="X197" s="4"/>
      <c r="Y197" s="4"/>
      <c r="Z197" s="4"/>
    </row>
    <row r="198" spans="1:26" ht="14.25" customHeight="1">
      <c r="A198" s="256"/>
      <c r="B198" s="257"/>
      <c r="C198" s="112" t="str">
        <f>IF(OR($B198="ANP",$B198="DAER",$B198="CONSULTORIA DNIT",$B198="PREGÃO ELETRÔNICO",$B198="DMLU",$B198="DMAE",$B198="CEEE",$B198="EPTC",$B198="ORSE",$B198="SEINFRA",$B198="CREA",$B198="CAU",$B198="CEHOP",$B198="SIURB",$B198="DER-PR",$B198="SUDECAP",$B198=Aux.!$F$24,$B198=Aux.!$F$25),VLOOKUP($A198,#REF!,3,FALSE),IF($B198="SICRO EQUIP.",VLOOKUP($A198,#REF!,2,FALSE),IF($B198="CCU",VLOOKUP($A198,#REF!,2,FALSE),IF($B198="MERCADO",VLOOKUP($A198,#REF!,2,FALSE),IF($B198="PLEO",VLOOKUP($A198,#REF!,2,FALSE),IF($B198="SICRO",VLOOKUP($A198,#REF!,2,FALSE),IF($B198="SINAPI",IFERROR((VLOOKUP($A198,#REF!,2,FALSE)),(VLOOKUP($A198,#REF!,2,FALSE))),"-")))))))</f>
        <v>-</v>
      </c>
      <c r="D198" s="95" t="str">
        <f>IF(OR($B198="ANP",$B198="DAER",$B198="CONSULTORIA DNIT",$B198="PREGÃO ELETRÔNICO",$B198="DMLU",$B198="DMAE",$B198="CEEE",$B198="EPTC",$B198="ORSE",$B198="SEINFRA",$B198="CREA",$B198="CAU",$B198="CEHOP",$B198="SIURB",$B198="DER-PR",$B198="SUDECAP",$B198=Aux.!$F$24,$B198=Aux.!$F$25),VLOOKUP($A198,#REF!,4,FALSE),IF($B198="SICRO EQUIP.","H",IF($B198="CCU",VLOOKUP($A198,#REF!,3,FALSE),IF($B198="MERCADO",VLOOKUP($A198,#REF!,10,FALSE),IF($B198="PLEO",VLOOKUP($A198,#REF!,3,FALSE),IF($B198="SICRO",VLOOKUP($A198,#REF!,3,FALSE),IF($B198="SINAPI",IFERROR((VLOOKUP($A198,#REF!,3,FALSE)),(VLOOKUP($A198,#REF!,3,FALSE))),"-")))))))</f>
        <v>-</v>
      </c>
      <c r="E198" s="113" t="str">
        <f>IF(OR($B198="ANP",$B198="DAER",$B198="CONSULTORIA DNIT",$B198="PREGÃO ELETRÔNICO",$B198="DMLU",$B198="DMAE",$B198="CEEE",$B198="EPTC",$B198="ORSE",$B198="SEINFRA",$B198="CREA",$B198="CAU",$B198="CEHOP",$B198="SIURB",$B198="DER-PR",$B198="SUDECAP",$B198=Aux.!$F$24,$B198=Aux.!$F$25),VLOOKUP($A198,#REF!,6,FALSE),IF($B198="CCU",VLOOKUP($A198,#REF!,5,FALSE),IF($B198="MERCADO",VLOOKUP($A198,#REF!,7,FALSE),IF($B198="PLEO",VLOOKUP($A198,#REF!,4,FALSE),IF($B198="SICRO",VLOOKUP($A198,#REF!,5,FALSE),IF($B198="SINAPI",IFERROR((VLOOKUP($A198,#REF!,18,FALSE)),),"-"))))))</f>
        <v>-</v>
      </c>
      <c r="F198" s="113" t="str">
        <f>IF(OR($B198="ANP",$B198="DAER",$B198="CONSULTORIA DNIT",$B198="PREGÃO ELETRÔNICO",$B198="DMLU",$B198="DMAE",$B198="CEEE",$B198="EPTC",$B198="ORSE",$B198="SEINFRA",$B198="CREA",$B198="CAU",$B198="CEHOP",$B198="SIURB",$B198="DER-PR",$B198="SUDECAP",$B198=Aux.!$F$24,$B198=Aux.!$F$25),VLOOKUP($A198,#REF!,7,FALSE),IF($B198="CCU",VLOOKUP($A198,#REF!,6,FALSE),IF($B198="MERCADO",VLOOKUP($A198,#REF!,8,FALSE),IF($B198="PLEO",VLOOKUP($A198,#REF!,4,FALSE),IF($B198="SICRO",VLOOKUP($A198,#REF!,6,FALSE),IF($B198="SINAPI",IFERROR(SUM((VLOOKUP($A198,#REF!,14,FALSE)),VLOOKUP($A198,#REF!,20,FALSE),VLOOKUP($A198,#REF!,22,FALSE)),),"-"))))))</f>
        <v>-</v>
      </c>
      <c r="G198" s="113" t="str">
        <f>IF(OR($B198="ANP",$B198="DAER",$B198="CONSULTORIA DNIT",$B198="PREGÃO ELETRÔNICO",$B198="DMLU",$B198="DMAE",$B198="CEEE",$B198="EPTC",$B198="ORSE",$B198="SEINFRA",$B198="CREA",$B198="CAU",$B198="CEHOP",$B198="SIURB",$B198="DER-PR",$B198="SUDECAP",$B198=Aux.!$F$24,$B198=Aux.!$F$25),VLOOKUP($A198,#REF!,8,FALSE),IF($B198="CCU",VLOOKUP($A198,#REF!,7,FALSE),IF($B198="MERCADO",VLOOKUP($A198,#REF!,9,FALSE),IF($B198="PLEO",VLOOKUP($A198,#REF!,4,FALSE),IF($B198="SICRO",VLOOKUP($A198,#REF!,7,FALSE),IF($B198="SINAPI",IFERROR((VLOOKUP($A198,#REF!,16,FALSE)),(VLOOKUP($A198,#REF!,5,FALSE))),"-"))))))</f>
        <v>-</v>
      </c>
      <c r="H198" s="113" t="str">
        <f>IF(OR($B198="ANP",$B198="DAER",$B198="CONSULTORIA DNIT",$B198="PREGÃO ELETRÔNICO",$B198="DMLU",$B198="DMAE",$B198="CEEE",$B198="EPTC",$B198="ORSE",$B198="SEINFRA",$B198="CREA",$B198="CAU",$B198="CEHOP",$B198="SIURB",$B198="DER-PR",$B198="SUDECAP",$B198=Aux.!$F$24,$B198=Aux.!$F$25),VLOOKUP($A198,#REF!,5,FALSE),IF($B198="CCU",VLOOKUP($A198,#REF!,4,FALSE),IF($B198="MERCADO",VLOOKUP($A198,#REF!,6,FALSE),IF($B198="PLEO",VLOOKUP($A198,#REF!,4,FALSE),IF($B198="SICRO",VLOOKUP($A198,#REF!,4,FALSE),IF($B198="SINAPI",IFERROR((VLOOKUP($A198,#REF!,5,FALSE)),(VLOOKUP($A198,#REF!,5,FALSE))),"-"))))))</f>
        <v>-</v>
      </c>
      <c r="I198" s="114">
        <f>IF($B198="SICRO EQUIP.",VLOOKUP($A198,#REF!,10,FALSE),0)</f>
        <v>0</v>
      </c>
      <c r="J198" s="114">
        <f>IF($B198="SICRO EQUIP.",VLOOKUP($A198,#REF!,11,FALSE),0)</f>
        <v>0</v>
      </c>
      <c r="K198" s="258"/>
      <c r="L198" s="259"/>
      <c r="M198" s="115" t="e">
        <f>VLOOKUP($K198,Reajuste!$A$2:$BW$29,(MATCH($L198,Reajuste!$C$2:$BW$2,0)+2),FALSE)</f>
        <v>#N/A</v>
      </c>
      <c r="N198" s="259"/>
      <c r="O198" s="115" t="e">
        <f>VLOOKUP($K198,Reajuste!$A$2:$CW$29,(MATCH($N198,Reajuste!$C$2:$CW$2,0)+2),FALSE)</f>
        <v>#N/A</v>
      </c>
      <c r="P198" s="113">
        <f t="shared" si="0"/>
        <v>0</v>
      </c>
      <c r="Q198" s="113">
        <f t="shared" si="1"/>
        <v>0</v>
      </c>
      <c r="R198" s="113">
        <f t="shared" si="2"/>
        <v>0</v>
      </c>
      <c r="S198" s="113">
        <f t="shared" si="3"/>
        <v>0</v>
      </c>
      <c r="T198" s="113">
        <f t="shared" si="4"/>
        <v>0</v>
      </c>
      <c r="U198" s="113">
        <f t="shared" si="5"/>
        <v>0</v>
      </c>
      <c r="V198" s="4"/>
      <c r="W198" s="4"/>
      <c r="X198" s="4"/>
      <c r="Y198" s="4"/>
      <c r="Z198" s="4"/>
    </row>
    <row r="199" spans="1:26" ht="14.25" customHeight="1">
      <c r="A199" s="256"/>
      <c r="B199" s="257"/>
      <c r="C199" s="112" t="str">
        <f>IF(OR($B199="ANP",$B199="DAER",$B199="CONSULTORIA DNIT",$B199="PREGÃO ELETRÔNICO",$B199="DMLU",$B199="DMAE",$B199="CEEE",$B199="EPTC",$B199="ORSE",$B199="SEINFRA",$B199="CREA",$B199="CAU",$B199="CEHOP",$B199="SIURB",$B199="DER-PR",$B199="SUDECAP",$B199=Aux.!$F$24,$B199=Aux.!$F$25),VLOOKUP($A199,#REF!,3,FALSE),IF($B199="SICRO EQUIP.",VLOOKUP($A199,#REF!,2,FALSE),IF($B199="CCU",VLOOKUP($A199,#REF!,2,FALSE),IF($B199="MERCADO",VLOOKUP($A199,#REF!,2,FALSE),IF($B199="PLEO",VLOOKUP($A199,#REF!,2,FALSE),IF($B199="SICRO",VLOOKUP($A199,#REF!,2,FALSE),IF($B199="SINAPI",IFERROR((VLOOKUP($A199,#REF!,2,FALSE)),(VLOOKUP($A199,#REF!,2,FALSE))),"-")))))))</f>
        <v>-</v>
      </c>
      <c r="D199" s="95" t="str">
        <f>IF(OR($B199="ANP",$B199="DAER",$B199="CONSULTORIA DNIT",$B199="PREGÃO ELETRÔNICO",$B199="DMLU",$B199="DMAE",$B199="CEEE",$B199="EPTC",$B199="ORSE",$B199="SEINFRA",$B199="CREA",$B199="CAU",$B199="CEHOP",$B199="SIURB",$B199="DER-PR",$B199="SUDECAP",$B199=Aux.!$F$24,$B199=Aux.!$F$25),VLOOKUP($A199,#REF!,4,FALSE),IF($B199="SICRO EQUIP.","H",IF($B199="CCU",VLOOKUP($A199,#REF!,3,FALSE),IF($B199="MERCADO",VLOOKUP($A199,#REF!,10,FALSE),IF($B199="PLEO",VLOOKUP($A199,#REF!,3,FALSE),IF($B199="SICRO",VLOOKUP($A199,#REF!,3,FALSE),IF($B199="SINAPI",IFERROR((VLOOKUP($A199,#REF!,3,FALSE)),(VLOOKUP($A199,#REF!,3,FALSE))),"-")))))))</f>
        <v>-</v>
      </c>
      <c r="E199" s="113" t="str">
        <f>IF(OR($B199="ANP",$B199="DAER",$B199="CONSULTORIA DNIT",$B199="PREGÃO ELETRÔNICO",$B199="DMLU",$B199="DMAE",$B199="CEEE",$B199="EPTC",$B199="ORSE",$B199="SEINFRA",$B199="CREA",$B199="CAU",$B199="CEHOP",$B199="SIURB",$B199="DER-PR",$B199="SUDECAP",$B199=Aux.!$F$24,$B199=Aux.!$F$25),VLOOKUP($A199,#REF!,6,FALSE),IF($B199="CCU",VLOOKUP($A199,#REF!,5,FALSE),IF($B199="MERCADO",VLOOKUP($A199,#REF!,7,FALSE),IF($B199="PLEO",VLOOKUP($A199,#REF!,4,FALSE),IF($B199="SICRO",VLOOKUP($A199,#REF!,5,FALSE),IF($B199="SINAPI",IFERROR((VLOOKUP($A199,#REF!,18,FALSE)),),"-"))))))</f>
        <v>-</v>
      </c>
      <c r="F199" s="113" t="str">
        <f>IF(OR($B199="ANP",$B199="DAER",$B199="CONSULTORIA DNIT",$B199="PREGÃO ELETRÔNICO",$B199="DMLU",$B199="DMAE",$B199="CEEE",$B199="EPTC",$B199="ORSE",$B199="SEINFRA",$B199="CREA",$B199="CAU",$B199="CEHOP",$B199="SIURB",$B199="DER-PR",$B199="SUDECAP",$B199=Aux.!$F$24,$B199=Aux.!$F$25),VLOOKUP($A199,#REF!,7,FALSE),IF($B199="CCU",VLOOKUP($A199,#REF!,6,FALSE),IF($B199="MERCADO",VLOOKUP($A199,#REF!,8,FALSE),IF($B199="PLEO",VLOOKUP($A199,#REF!,4,FALSE),IF($B199="SICRO",VLOOKUP($A199,#REF!,6,FALSE),IF($B199="SINAPI",IFERROR(SUM((VLOOKUP($A199,#REF!,14,FALSE)),VLOOKUP($A199,#REF!,20,FALSE),VLOOKUP($A199,#REF!,22,FALSE)),),"-"))))))</f>
        <v>-</v>
      </c>
      <c r="G199" s="113" t="str">
        <f>IF(OR($B199="ANP",$B199="DAER",$B199="CONSULTORIA DNIT",$B199="PREGÃO ELETRÔNICO",$B199="DMLU",$B199="DMAE",$B199="CEEE",$B199="EPTC",$B199="ORSE",$B199="SEINFRA",$B199="CREA",$B199="CAU",$B199="CEHOP",$B199="SIURB",$B199="DER-PR",$B199="SUDECAP",$B199=Aux.!$F$24,$B199=Aux.!$F$25),VLOOKUP($A199,#REF!,8,FALSE),IF($B199="CCU",VLOOKUP($A199,#REF!,7,FALSE),IF($B199="MERCADO",VLOOKUP($A199,#REF!,9,FALSE),IF($B199="PLEO",VLOOKUP($A199,#REF!,4,FALSE),IF($B199="SICRO",VLOOKUP($A199,#REF!,7,FALSE),IF($B199="SINAPI",IFERROR((VLOOKUP($A199,#REF!,16,FALSE)),(VLOOKUP($A199,#REF!,5,FALSE))),"-"))))))</f>
        <v>-</v>
      </c>
      <c r="H199" s="113" t="str">
        <f>IF(OR($B199="ANP",$B199="DAER",$B199="CONSULTORIA DNIT",$B199="PREGÃO ELETRÔNICO",$B199="DMLU",$B199="DMAE",$B199="CEEE",$B199="EPTC",$B199="ORSE",$B199="SEINFRA",$B199="CREA",$B199="CAU",$B199="CEHOP",$B199="SIURB",$B199="DER-PR",$B199="SUDECAP",$B199=Aux.!$F$24,$B199=Aux.!$F$25),VLOOKUP($A199,#REF!,5,FALSE),IF($B199="CCU",VLOOKUP($A199,#REF!,4,FALSE),IF($B199="MERCADO",VLOOKUP($A199,#REF!,6,FALSE),IF($B199="PLEO",VLOOKUP($A199,#REF!,4,FALSE),IF($B199="SICRO",VLOOKUP($A199,#REF!,4,FALSE),IF($B199="SINAPI",IFERROR((VLOOKUP($A199,#REF!,5,FALSE)),(VLOOKUP($A199,#REF!,5,FALSE))),"-"))))))</f>
        <v>-</v>
      </c>
      <c r="I199" s="114">
        <f>IF($B199="SICRO EQUIP.",VLOOKUP($A199,#REF!,10,FALSE),0)</f>
        <v>0</v>
      </c>
      <c r="J199" s="114">
        <f>IF($B199="SICRO EQUIP.",VLOOKUP($A199,#REF!,11,FALSE),0)</f>
        <v>0</v>
      </c>
      <c r="K199" s="258"/>
      <c r="L199" s="259"/>
      <c r="M199" s="115" t="e">
        <f>VLOOKUP($K199,Reajuste!$A$2:$BW$29,(MATCH($L199,Reajuste!$C$2:$BW$2,0)+2),FALSE)</f>
        <v>#N/A</v>
      </c>
      <c r="N199" s="259"/>
      <c r="O199" s="115" t="e">
        <f>VLOOKUP($K199,Reajuste!$A$2:$CW$29,(MATCH($N199,Reajuste!$C$2:$CW$2,0)+2),FALSE)</f>
        <v>#N/A</v>
      </c>
      <c r="P199" s="113">
        <f t="shared" si="0"/>
        <v>0</v>
      </c>
      <c r="Q199" s="113">
        <f t="shared" si="1"/>
        <v>0</v>
      </c>
      <c r="R199" s="113">
        <f t="shared" si="2"/>
        <v>0</v>
      </c>
      <c r="S199" s="113">
        <f t="shared" si="3"/>
        <v>0</v>
      </c>
      <c r="T199" s="113">
        <f t="shared" si="4"/>
        <v>0</v>
      </c>
      <c r="U199" s="113">
        <f t="shared" si="5"/>
        <v>0</v>
      </c>
      <c r="V199" s="4"/>
      <c r="W199" s="4"/>
      <c r="X199" s="4"/>
      <c r="Y199" s="4"/>
      <c r="Z199" s="4"/>
    </row>
    <row r="200" spans="1:26" ht="14.25" customHeight="1">
      <c r="A200" s="256"/>
      <c r="B200" s="257"/>
      <c r="C200" s="112" t="str">
        <f>IF(OR($B200="ANP",$B200="DAER",$B200="CONSULTORIA DNIT",$B200="PREGÃO ELETRÔNICO",$B200="DMLU",$B200="DMAE",$B200="CEEE",$B200="EPTC",$B200="ORSE",$B200="SEINFRA",$B200="CREA",$B200="CAU",$B200="CEHOP",$B200="SIURB",$B200="DER-PR",$B200="SUDECAP",$B200=Aux.!$F$24,$B200=Aux.!$F$25),VLOOKUP($A200,#REF!,3,FALSE),IF($B200="SICRO EQUIP.",VLOOKUP($A200,#REF!,2,FALSE),IF($B200="CCU",VLOOKUP($A200,#REF!,2,FALSE),IF($B200="MERCADO",VLOOKUP($A200,#REF!,2,FALSE),IF($B200="PLEO",VLOOKUP($A200,#REF!,2,FALSE),IF($B200="SICRO",VLOOKUP($A200,#REF!,2,FALSE),IF($B200="SINAPI",IFERROR((VLOOKUP($A200,#REF!,2,FALSE)),(VLOOKUP($A200,#REF!,2,FALSE))),"-")))))))</f>
        <v>-</v>
      </c>
      <c r="D200" s="95" t="str">
        <f>IF(OR($B200="ANP",$B200="DAER",$B200="CONSULTORIA DNIT",$B200="PREGÃO ELETRÔNICO",$B200="DMLU",$B200="DMAE",$B200="CEEE",$B200="EPTC",$B200="ORSE",$B200="SEINFRA",$B200="CREA",$B200="CAU",$B200="CEHOP",$B200="SIURB",$B200="DER-PR",$B200="SUDECAP",$B200=Aux.!$F$24,$B200=Aux.!$F$25),VLOOKUP($A200,#REF!,4,FALSE),IF($B200="SICRO EQUIP.","H",IF($B200="CCU",VLOOKUP($A200,#REF!,3,FALSE),IF($B200="MERCADO",VLOOKUP($A200,#REF!,10,FALSE),IF($B200="PLEO",VLOOKUP($A200,#REF!,3,FALSE),IF($B200="SICRO",VLOOKUP($A200,#REF!,3,FALSE),IF($B200="SINAPI",IFERROR((VLOOKUP($A200,#REF!,3,FALSE)),(VLOOKUP($A200,#REF!,3,FALSE))),"-")))))))</f>
        <v>-</v>
      </c>
      <c r="E200" s="113" t="str">
        <f>IF(OR($B200="ANP",$B200="DAER",$B200="CONSULTORIA DNIT",$B200="PREGÃO ELETRÔNICO",$B200="DMLU",$B200="DMAE",$B200="CEEE",$B200="EPTC",$B200="ORSE",$B200="SEINFRA",$B200="CREA",$B200="CAU",$B200="CEHOP",$B200="SIURB",$B200="DER-PR",$B200="SUDECAP",$B200=Aux.!$F$24,$B200=Aux.!$F$25),VLOOKUP($A200,#REF!,6,FALSE),IF($B200="CCU",VLOOKUP($A200,#REF!,5,FALSE),IF($B200="MERCADO",VLOOKUP($A200,#REF!,7,FALSE),IF($B200="PLEO",VLOOKUP($A200,#REF!,4,FALSE),IF($B200="SICRO",VLOOKUP($A200,#REF!,5,FALSE),IF($B200="SINAPI",IFERROR((VLOOKUP($A200,#REF!,18,FALSE)),),"-"))))))</f>
        <v>-</v>
      </c>
      <c r="F200" s="113" t="str">
        <f>IF(OR($B200="ANP",$B200="DAER",$B200="CONSULTORIA DNIT",$B200="PREGÃO ELETRÔNICO",$B200="DMLU",$B200="DMAE",$B200="CEEE",$B200="EPTC",$B200="ORSE",$B200="SEINFRA",$B200="CREA",$B200="CAU",$B200="CEHOP",$B200="SIURB",$B200="DER-PR",$B200="SUDECAP",$B200=Aux.!$F$24,$B200=Aux.!$F$25),VLOOKUP($A200,#REF!,7,FALSE),IF($B200="CCU",VLOOKUP($A200,#REF!,6,FALSE),IF($B200="MERCADO",VLOOKUP($A200,#REF!,8,FALSE),IF($B200="PLEO",VLOOKUP($A200,#REF!,4,FALSE),IF($B200="SICRO",VLOOKUP($A200,#REF!,6,FALSE),IF($B200="SINAPI",IFERROR(SUM((VLOOKUP($A200,#REF!,14,FALSE)),VLOOKUP($A200,#REF!,20,FALSE),VLOOKUP($A200,#REF!,22,FALSE)),),"-"))))))</f>
        <v>-</v>
      </c>
      <c r="G200" s="113" t="str">
        <f>IF(OR($B200="ANP",$B200="DAER",$B200="CONSULTORIA DNIT",$B200="PREGÃO ELETRÔNICO",$B200="DMLU",$B200="DMAE",$B200="CEEE",$B200="EPTC",$B200="ORSE",$B200="SEINFRA",$B200="CREA",$B200="CAU",$B200="CEHOP",$B200="SIURB",$B200="DER-PR",$B200="SUDECAP",$B200=Aux.!$F$24,$B200=Aux.!$F$25),VLOOKUP($A200,#REF!,8,FALSE),IF($B200="CCU",VLOOKUP($A200,#REF!,7,FALSE),IF($B200="MERCADO",VLOOKUP($A200,#REF!,9,FALSE),IF($B200="PLEO",VLOOKUP($A200,#REF!,4,FALSE),IF($B200="SICRO",VLOOKUP($A200,#REF!,7,FALSE),IF($B200="SINAPI",IFERROR((VLOOKUP($A200,#REF!,16,FALSE)),(VLOOKUP($A200,#REF!,5,FALSE))),"-"))))))</f>
        <v>-</v>
      </c>
      <c r="H200" s="113" t="str">
        <f>IF(OR($B200="ANP",$B200="DAER",$B200="CONSULTORIA DNIT",$B200="PREGÃO ELETRÔNICO",$B200="DMLU",$B200="DMAE",$B200="CEEE",$B200="EPTC",$B200="ORSE",$B200="SEINFRA",$B200="CREA",$B200="CAU",$B200="CEHOP",$B200="SIURB",$B200="DER-PR",$B200="SUDECAP",$B200=Aux.!$F$24,$B200=Aux.!$F$25),VLOOKUP($A200,#REF!,5,FALSE),IF($B200="CCU",VLOOKUP($A200,#REF!,4,FALSE),IF($B200="MERCADO",VLOOKUP($A200,#REF!,6,FALSE),IF($B200="PLEO",VLOOKUP($A200,#REF!,4,FALSE),IF($B200="SICRO",VLOOKUP($A200,#REF!,4,FALSE),IF($B200="SINAPI",IFERROR((VLOOKUP($A200,#REF!,5,FALSE)),(VLOOKUP($A200,#REF!,5,FALSE))),"-"))))))</f>
        <v>-</v>
      </c>
      <c r="I200" s="114">
        <f>IF($B200="SICRO EQUIP.",VLOOKUP($A200,#REF!,10,FALSE),0)</f>
        <v>0</v>
      </c>
      <c r="J200" s="114">
        <f>IF($B200="SICRO EQUIP.",VLOOKUP($A200,#REF!,11,FALSE),0)</f>
        <v>0</v>
      </c>
      <c r="K200" s="258"/>
      <c r="L200" s="259"/>
      <c r="M200" s="115" t="e">
        <f>VLOOKUP($K200,Reajuste!$A$2:$BW$29,(MATCH($L200,Reajuste!$C$2:$BW$2,0)+2),FALSE)</f>
        <v>#N/A</v>
      </c>
      <c r="N200" s="259"/>
      <c r="O200" s="115" t="e">
        <f>VLOOKUP($K200,Reajuste!$A$2:$CW$29,(MATCH($N200,Reajuste!$C$2:$CW$2,0)+2),FALSE)</f>
        <v>#N/A</v>
      </c>
      <c r="P200" s="113">
        <f t="shared" si="0"/>
        <v>0</v>
      </c>
      <c r="Q200" s="113">
        <f t="shared" si="1"/>
        <v>0</v>
      </c>
      <c r="R200" s="113">
        <f t="shared" si="2"/>
        <v>0</v>
      </c>
      <c r="S200" s="113">
        <f t="shared" si="3"/>
        <v>0</v>
      </c>
      <c r="T200" s="113">
        <f t="shared" si="4"/>
        <v>0</v>
      </c>
      <c r="U200" s="113">
        <f t="shared" si="5"/>
        <v>0</v>
      </c>
      <c r="V200" s="4"/>
      <c r="W200" s="4"/>
      <c r="X200" s="4"/>
      <c r="Y200" s="4"/>
      <c r="Z200" s="4"/>
    </row>
    <row r="201" spans="1:26" ht="14.25" customHeight="1">
      <c r="A201" s="256"/>
      <c r="B201" s="257"/>
      <c r="C201" s="112" t="str">
        <f>IF(OR($B201="ANP",$B201="DAER",$B201="CONSULTORIA DNIT",$B201="PREGÃO ELETRÔNICO",$B201="DMLU",$B201="DMAE",$B201="CEEE",$B201="EPTC",$B201="ORSE",$B201="SEINFRA",$B201="CREA",$B201="CAU",$B201="CEHOP",$B201="SIURB",$B201="DER-PR",$B201="SUDECAP",$B201=Aux.!$F$24,$B201=Aux.!$F$25),VLOOKUP($A201,#REF!,3,FALSE),IF($B201="SICRO EQUIP.",VLOOKUP($A201,#REF!,2,FALSE),IF($B201="CCU",VLOOKUP($A201,#REF!,2,FALSE),IF($B201="MERCADO",VLOOKUP($A201,#REF!,2,FALSE),IF($B201="PLEO",VLOOKUP($A201,#REF!,2,FALSE),IF($B201="SICRO",VLOOKUP($A201,#REF!,2,FALSE),IF($B201="SINAPI",IFERROR((VLOOKUP($A201,#REF!,2,FALSE)),(VLOOKUP($A201,#REF!,2,FALSE))),"-")))))))</f>
        <v>-</v>
      </c>
      <c r="D201" s="95" t="str">
        <f>IF(OR($B201="ANP",$B201="DAER",$B201="CONSULTORIA DNIT",$B201="PREGÃO ELETRÔNICO",$B201="DMLU",$B201="DMAE",$B201="CEEE",$B201="EPTC",$B201="ORSE",$B201="SEINFRA",$B201="CREA",$B201="CAU",$B201="CEHOP",$B201="SIURB",$B201="DER-PR",$B201="SUDECAP",$B201=Aux.!$F$24,$B201=Aux.!$F$25),VLOOKUP($A201,#REF!,4,FALSE),IF($B201="SICRO EQUIP.","H",IF($B201="CCU",VLOOKUP($A201,#REF!,3,FALSE),IF($B201="MERCADO",VLOOKUP($A201,#REF!,10,FALSE),IF($B201="PLEO",VLOOKUP($A201,#REF!,3,FALSE),IF($B201="SICRO",VLOOKUP($A201,#REF!,3,FALSE),IF($B201="SINAPI",IFERROR((VLOOKUP($A201,#REF!,3,FALSE)),(VLOOKUP($A201,#REF!,3,FALSE))),"-")))))))</f>
        <v>-</v>
      </c>
      <c r="E201" s="113" t="str">
        <f>IF(OR($B201="ANP",$B201="DAER",$B201="CONSULTORIA DNIT",$B201="PREGÃO ELETRÔNICO",$B201="DMLU",$B201="DMAE",$B201="CEEE",$B201="EPTC",$B201="ORSE",$B201="SEINFRA",$B201="CREA",$B201="CAU",$B201="CEHOP",$B201="SIURB",$B201="DER-PR",$B201="SUDECAP",$B201=Aux.!$F$24,$B201=Aux.!$F$25),VLOOKUP($A201,#REF!,6,FALSE),IF($B201="CCU",VLOOKUP($A201,#REF!,5,FALSE),IF($B201="MERCADO",VLOOKUP($A201,#REF!,7,FALSE),IF($B201="PLEO",VLOOKUP($A201,#REF!,4,FALSE),IF($B201="SICRO",VLOOKUP($A201,#REF!,5,FALSE),IF($B201="SINAPI",IFERROR((VLOOKUP($A201,#REF!,18,FALSE)),),"-"))))))</f>
        <v>-</v>
      </c>
      <c r="F201" s="113" t="str">
        <f>IF(OR($B201="ANP",$B201="DAER",$B201="CONSULTORIA DNIT",$B201="PREGÃO ELETRÔNICO",$B201="DMLU",$B201="DMAE",$B201="CEEE",$B201="EPTC",$B201="ORSE",$B201="SEINFRA",$B201="CREA",$B201="CAU",$B201="CEHOP",$B201="SIURB",$B201="DER-PR",$B201="SUDECAP",$B201=Aux.!$F$24,$B201=Aux.!$F$25),VLOOKUP($A201,#REF!,7,FALSE),IF($B201="CCU",VLOOKUP($A201,#REF!,6,FALSE),IF($B201="MERCADO",VLOOKUP($A201,#REF!,8,FALSE),IF($B201="PLEO",VLOOKUP($A201,#REF!,4,FALSE),IF($B201="SICRO",VLOOKUP($A201,#REF!,6,FALSE),IF($B201="SINAPI",IFERROR(SUM((VLOOKUP($A201,#REF!,14,FALSE)),VLOOKUP($A201,#REF!,20,FALSE),VLOOKUP($A201,#REF!,22,FALSE)),),"-"))))))</f>
        <v>-</v>
      </c>
      <c r="G201" s="113" t="str">
        <f>IF(OR($B201="ANP",$B201="DAER",$B201="CONSULTORIA DNIT",$B201="PREGÃO ELETRÔNICO",$B201="DMLU",$B201="DMAE",$B201="CEEE",$B201="EPTC",$B201="ORSE",$B201="SEINFRA",$B201="CREA",$B201="CAU",$B201="CEHOP",$B201="SIURB",$B201="DER-PR",$B201="SUDECAP",$B201=Aux.!$F$24,$B201=Aux.!$F$25),VLOOKUP($A201,#REF!,8,FALSE),IF($B201="CCU",VLOOKUP($A201,#REF!,7,FALSE),IF($B201="MERCADO",VLOOKUP($A201,#REF!,9,FALSE),IF($B201="PLEO",VLOOKUP($A201,#REF!,4,FALSE),IF($B201="SICRO",VLOOKUP($A201,#REF!,7,FALSE),IF($B201="SINAPI",IFERROR((VLOOKUP($A201,#REF!,16,FALSE)),(VLOOKUP($A201,#REF!,5,FALSE))),"-"))))))</f>
        <v>-</v>
      </c>
      <c r="H201" s="113" t="str">
        <f>IF(OR($B201="ANP",$B201="DAER",$B201="CONSULTORIA DNIT",$B201="PREGÃO ELETRÔNICO",$B201="DMLU",$B201="DMAE",$B201="CEEE",$B201="EPTC",$B201="ORSE",$B201="SEINFRA",$B201="CREA",$B201="CAU",$B201="CEHOP",$B201="SIURB",$B201="DER-PR",$B201="SUDECAP",$B201=Aux.!$F$24,$B201=Aux.!$F$25),VLOOKUP($A201,#REF!,5,FALSE),IF($B201="CCU",VLOOKUP($A201,#REF!,4,FALSE),IF($B201="MERCADO",VLOOKUP($A201,#REF!,6,FALSE),IF($B201="PLEO",VLOOKUP($A201,#REF!,4,FALSE),IF($B201="SICRO",VLOOKUP($A201,#REF!,4,FALSE),IF($B201="SINAPI",IFERROR((VLOOKUP($A201,#REF!,5,FALSE)),(VLOOKUP($A201,#REF!,5,FALSE))),"-"))))))</f>
        <v>-</v>
      </c>
      <c r="I201" s="114">
        <f>IF($B201="SICRO EQUIP.",VLOOKUP($A201,#REF!,10,FALSE),0)</f>
        <v>0</v>
      </c>
      <c r="J201" s="114">
        <f>IF($B201="SICRO EQUIP.",VLOOKUP($A201,#REF!,11,FALSE),0)</f>
        <v>0</v>
      </c>
      <c r="K201" s="258"/>
      <c r="L201" s="259"/>
      <c r="M201" s="115" t="e">
        <f>VLOOKUP($K201,Reajuste!$A$2:$BW$29,(MATCH($L201,Reajuste!$C$2:$BW$2,0)+2),FALSE)</f>
        <v>#N/A</v>
      </c>
      <c r="N201" s="259"/>
      <c r="O201" s="115" t="e">
        <f>VLOOKUP($K201,Reajuste!$A$2:$CW$29,(MATCH($N201,Reajuste!$C$2:$CW$2,0)+2),FALSE)</f>
        <v>#N/A</v>
      </c>
      <c r="P201" s="113">
        <f t="shared" si="0"/>
        <v>0</v>
      </c>
      <c r="Q201" s="113">
        <f t="shared" si="1"/>
        <v>0</v>
      </c>
      <c r="R201" s="113">
        <f t="shared" si="2"/>
        <v>0</v>
      </c>
      <c r="S201" s="113">
        <f t="shared" si="3"/>
        <v>0</v>
      </c>
      <c r="T201" s="113">
        <f t="shared" si="4"/>
        <v>0</v>
      </c>
      <c r="U201" s="113">
        <f t="shared" si="5"/>
        <v>0</v>
      </c>
      <c r="V201" s="4"/>
      <c r="W201" s="4"/>
      <c r="X201" s="4"/>
      <c r="Y201" s="4"/>
      <c r="Z201" s="4"/>
    </row>
    <row r="202" spans="1:26" ht="14.25" customHeight="1">
      <c r="A202" s="256"/>
      <c r="B202" s="257"/>
      <c r="C202" s="112" t="str">
        <f>IF(OR($B202="ANP",$B202="DAER",$B202="CONSULTORIA DNIT",$B202="PREGÃO ELETRÔNICO",$B202="DMLU",$B202="DMAE",$B202="CEEE",$B202="EPTC",$B202="ORSE",$B202="SEINFRA",$B202="CREA",$B202="CAU",$B202="CEHOP",$B202="SIURB",$B202="DER-PR",$B202="SUDECAP",$B202=Aux.!$F$24,$B202=Aux.!$F$25),VLOOKUP($A202,#REF!,3,FALSE),IF($B202="SICRO EQUIP.",VLOOKUP($A202,#REF!,2,FALSE),IF($B202="CCU",VLOOKUP($A202,#REF!,2,FALSE),IF($B202="MERCADO",VLOOKUP($A202,#REF!,2,FALSE),IF($B202="PLEO",VLOOKUP($A202,#REF!,2,FALSE),IF($B202="SICRO",VLOOKUP($A202,#REF!,2,FALSE),IF($B202="SINAPI",IFERROR((VLOOKUP($A202,#REF!,2,FALSE)),(VLOOKUP($A202,#REF!,2,FALSE))),"-")))))))</f>
        <v>-</v>
      </c>
      <c r="D202" s="95" t="str">
        <f>IF(OR($B202="ANP",$B202="DAER",$B202="CONSULTORIA DNIT",$B202="PREGÃO ELETRÔNICO",$B202="DMLU",$B202="DMAE",$B202="CEEE",$B202="EPTC",$B202="ORSE",$B202="SEINFRA",$B202="CREA",$B202="CAU",$B202="CEHOP",$B202="SIURB",$B202="DER-PR",$B202="SUDECAP",$B202=Aux.!$F$24,$B202=Aux.!$F$25),VLOOKUP($A202,#REF!,4,FALSE),IF($B202="SICRO EQUIP.","H",IF($B202="CCU",VLOOKUP($A202,#REF!,3,FALSE),IF($B202="MERCADO",VLOOKUP($A202,#REF!,10,FALSE),IF($B202="PLEO",VLOOKUP($A202,#REF!,3,FALSE),IF($B202="SICRO",VLOOKUP($A202,#REF!,3,FALSE),IF($B202="SINAPI",IFERROR((VLOOKUP($A202,#REF!,3,FALSE)),(VLOOKUP($A202,#REF!,3,FALSE))),"-")))))))</f>
        <v>-</v>
      </c>
      <c r="E202" s="113" t="str">
        <f>IF(OR($B202="ANP",$B202="DAER",$B202="CONSULTORIA DNIT",$B202="PREGÃO ELETRÔNICO",$B202="DMLU",$B202="DMAE",$B202="CEEE",$B202="EPTC",$B202="ORSE",$B202="SEINFRA",$B202="CREA",$B202="CAU",$B202="CEHOP",$B202="SIURB",$B202="DER-PR",$B202="SUDECAP",$B202=Aux.!$F$24,$B202=Aux.!$F$25),VLOOKUP($A202,#REF!,6,FALSE),IF($B202="CCU",VLOOKUP($A202,#REF!,5,FALSE),IF($B202="MERCADO",VLOOKUP($A202,#REF!,7,FALSE),IF($B202="PLEO",VLOOKUP($A202,#REF!,4,FALSE),IF($B202="SICRO",VLOOKUP($A202,#REF!,5,FALSE),IF($B202="SINAPI",IFERROR((VLOOKUP($A202,#REF!,18,FALSE)),),"-"))))))</f>
        <v>-</v>
      </c>
      <c r="F202" s="113" t="str">
        <f>IF(OR($B202="ANP",$B202="DAER",$B202="CONSULTORIA DNIT",$B202="PREGÃO ELETRÔNICO",$B202="DMLU",$B202="DMAE",$B202="CEEE",$B202="EPTC",$B202="ORSE",$B202="SEINFRA",$B202="CREA",$B202="CAU",$B202="CEHOP",$B202="SIURB",$B202="DER-PR",$B202="SUDECAP",$B202=Aux.!$F$24,$B202=Aux.!$F$25),VLOOKUP($A202,#REF!,7,FALSE),IF($B202="CCU",VLOOKUP($A202,#REF!,6,FALSE),IF($B202="MERCADO",VLOOKUP($A202,#REF!,8,FALSE),IF($B202="PLEO",VLOOKUP($A202,#REF!,4,FALSE),IF($B202="SICRO",VLOOKUP($A202,#REF!,6,FALSE),IF($B202="SINAPI",IFERROR(SUM((VLOOKUP($A202,#REF!,14,FALSE)),VLOOKUP($A202,#REF!,20,FALSE),VLOOKUP($A202,#REF!,22,FALSE)),),"-"))))))</f>
        <v>-</v>
      </c>
      <c r="G202" s="113" t="str">
        <f>IF(OR($B202="ANP",$B202="DAER",$B202="CONSULTORIA DNIT",$B202="PREGÃO ELETRÔNICO",$B202="DMLU",$B202="DMAE",$B202="CEEE",$B202="EPTC",$B202="ORSE",$B202="SEINFRA",$B202="CREA",$B202="CAU",$B202="CEHOP",$B202="SIURB",$B202="DER-PR",$B202="SUDECAP",$B202=Aux.!$F$24,$B202=Aux.!$F$25),VLOOKUP($A202,#REF!,8,FALSE),IF($B202="CCU",VLOOKUP($A202,#REF!,7,FALSE),IF($B202="MERCADO",VLOOKUP($A202,#REF!,9,FALSE),IF($B202="PLEO",VLOOKUP($A202,#REF!,4,FALSE),IF($B202="SICRO",VLOOKUP($A202,#REF!,7,FALSE),IF($B202="SINAPI",IFERROR((VLOOKUP($A202,#REF!,16,FALSE)),(VLOOKUP($A202,#REF!,5,FALSE))),"-"))))))</f>
        <v>-</v>
      </c>
      <c r="H202" s="113" t="str">
        <f>IF(OR($B202="ANP",$B202="DAER",$B202="CONSULTORIA DNIT",$B202="PREGÃO ELETRÔNICO",$B202="DMLU",$B202="DMAE",$B202="CEEE",$B202="EPTC",$B202="ORSE",$B202="SEINFRA",$B202="CREA",$B202="CAU",$B202="CEHOP",$B202="SIURB",$B202="DER-PR",$B202="SUDECAP",$B202=Aux.!$F$24,$B202=Aux.!$F$25),VLOOKUP($A202,#REF!,5,FALSE),IF($B202="CCU",VLOOKUP($A202,#REF!,4,FALSE),IF($B202="MERCADO",VLOOKUP($A202,#REF!,6,FALSE),IF($B202="PLEO",VLOOKUP($A202,#REF!,4,FALSE),IF($B202="SICRO",VLOOKUP($A202,#REF!,4,FALSE),IF($B202="SINAPI",IFERROR((VLOOKUP($A202,#REF!,5,FALSE)),(VLOOKUP($A202,#REF!,5,FALSE))),"-"))))))</f>
        <v>-</v>
      </c>
      <c r="I202" s="114">
        <f>IF($B202="SICRO EQUIP.",VLOOKUP($A202,#REF!,10,FALSE),0)</f>
        <v>0</v>
      </c>
      <c r="J202" s="114">
        <f>IF($B202="SICRO EQUIP.",VLOOKUP($A202,#REF!,11,FALSE),0)</f>
        <v>0</v>
      </c>
      <c r="K202" s="258"/>
      <c r="L202" s="259"/>
      <c r="M202" s="115" t="e">
        <f>VLOOKUP($K202,Reajuste!$A$2:$BW$29,(MATCH($L202,Reajuste!$C$2:$BW$2,0)+2),FALSE)</f>
        <v>#N/A</v>
      </c>
      <c r="N202" s="259"/>
      <c r="O202" s="115" t="e">
        <f>VLOOKUP($K202,Reajuste!$A$2:$CW$29,(MATCH($N202,Reajuste!$C$2:$CW$2,0)+2),FALSE)</f>
        <v>#N/A</v>
      </c>
      <c r="P202" s="113">
        <f t="shared" si="0"/>
        <v>0</v>
      </c>
      <c r="Q202" s="113">
        <f t="shared" si="1"/>
        <v>0</v>
      </c>
      <c r="R202" s="113">
        <f t="shared" si="2"/>
        <v>0</v>
      </c>
      <c r="S202" s="113">
        <f t="shared" si="3"/>
        <v>0</v>
      </c>
      <c r="T202" s="113">
        <f t="shared" si="4"/>
        <v>0</v>
      </c>
      <c r="U202" s="113">
        <f t="shared" si="5"/>
        <v>0</v>
      </c>
      <c r="V202" s="4"/>
      <c r="W202" s="4"/>
      <c r="X202" s="4"/>
      <c r="Y202" s="4"/>
      <c r="Z202" s="4"/>
    </row>
    <row r="203" spans="1:26" ht="14.25" customHeight="1">
      <c r="A203" s="256"/>
      <c r="B203" s="257"/>
      <c r="C203" s="112" t="str">
        <f>IF(OR($B203="ANP",$B203="DAER",$B203="CONSULTORIA DNIT",$B203="PREGÃO ELETRÔNICO",$B203="DMLU",$B203="DMAE",$B203="CEEE",$B203="EPTC",$B203="ORSE",$B203="SEINFRA",$B203="CREA",$B203="CAU",$B203="CEHOP",$B203="SIURB",$B203="DER-PR",$B203="SUDECAP",$B203=Aux.!$F$24,$B203=Aux.!$F$25),VLOOKUP($A203,#REF!,3,FALSE),IF($B203="SICRO EQUIP.",VLOOKUP($A203,#REF!,2,FALSE),IF($B203="CCU",VLOOKUP($A203,#REF!,2,FALSE),IF($B203="MERCADO",VLOOKUP($A203,#REF!,2,FALSE),IF($B203="PLEO",VLOOKUP($A203,#REF!,2,FALSE),IF($B203="SICRO",VLOOKUP($A203,#REF!,2,FALSE),IF($B203="SINAPI",IFERROR((VLOOKUP($A203,#REF!,2,FALSE)),(VLOOKUP($A203,#REF!,2,FALSE))),"-")))))))</f>
        <v>-</v>
      </c>
      <c r="D203" s="95" t="str">
        <f>IF(OR($B203="ANP",$B203="DAER",$B203="CONSULTORIA DNIT",$B203="PREGÃO ELETRÔNICO",$B203="DMLU",$B203="DMAE",$B203="CEEE",$B203="EPTC",$B203="ORSE",$B203="SEINFRA",$B203="CREA",$B203="CAU",$B203="CEHOP",$B203="SIURB",$B203="DER-PR",$B203="SUDECAP",$B203=Aux.!$F$24,$B203=Aux.!$F$25),VLOOKUP($A203,#REF!,4,FALSE),IF($B203="SICRO EQUIP.","H",IF($B203="CCU",VLOOKUP($A203,#REF!,3,FALSE),IF($B203="MERCADO",VLOOKUP($A203,#REF!,10,FALSE),IF($B203="PLEO",VLOOKUP($A203,#REF!,3,FALSE),IF($B203="SICRO",VLOOKUP($A203,#REF!,3,FALSE),IF($B203="SINAPI",IFERROR((VLOOKUP($A203,#REF!,3,FALSE)),(VLOOKUP($A203,#REF!,3,FALSE))),"-")))))))</f>
        <v>-</v>
      </c>
      <c r="E203" s="113" t="str">
        <f>IF(OR($B203="ANP",$B203="DAER",$B203="CONSULTORIA DNIT",$B203="PREGÃO ELETRÔNICO",$B203="DMLU",$B203="DMAE",$B203="CEEE",$B203="EPTC",$B203="ORSE",$B203="SEINFRA",$B203="CREA",$B203="CAU",$B203="CEHOP",$B203="SIURB",$B203="DER-PR",$B203="SUDECAP",$B203=Aux.!$F$24,$B203=Aux.!$F$25),VLOOKUP($A203,#REF!,6,FALSE),IF($B203="CCU",VLOOKUP($A203,#REF!,5,FALSE),IF($B203="MERCADO",VLOOKUP($A203,#REF!,7,FALSE),IF($B203="PLEO",VLOOKUP($A203,#REF!,4,FALSE),IF($B203="SICRO",VLOOKUP($A203,#REF!,5,FALSE),IF($B203="SINAPI",IFERROR((VLOOKUP($A203,#REF!,18,FALSE)),),"-"))))))</f>
        <v>-</v>
      </c>
      <c r="F203" s="113" t="str">
        <f>IF(OR($B203="ANP",$B203="DAER",$B203="CONSULTORIA DNIT",$B203="PREGÃO ELETRÔNICO",$B203="DMLU",$B203="DMAE",$B203="CEEE",$B203="EPTC",$B203="ORSE",$B203="SEINFRA",$B203="CREA",$B203="CAU",$B203="CEHOP",$B203="SIURB",$B203="DER-PR",$B203="SUDECAP",$B203=Aux.!$F$24,$B203=Aux.!$F$25),VLOOKUP($A203,#REF!,7,FALSE),IF($B203="CCU",VLOOKUP($A203,#REF!,6,FALSE),IF($B203="MERCADO",VLOOKUP($A203,#REF!,8,FALSE),IF($B203="PLEO",VLOOKUP($A203,#REF!,4,FALSE),IF($B203="SICRO",VLOOKUP($A203,#REF!,6,FALSE),IF($B203="SINAPI",IFERROR(SUM((VLOOKUP($A203,#REF!,14,FALSE)),VLOOKUP($A203,#REF!,20,FALSE),VLOOKUP($A203,#REF!,22,FALSE)),),"-"))))))</f>
        <v>-</v>
      </c>
      <c r="G203" s="113" t="str">
        <f>IF(OR($B203="ANP",$B203="DAER",$B203="CONSULTORIA DNIT",$B203="PREGÃO ELETRÔNICO",$B203="DMLU",$B203="DMAE",$B203="CEEE",$B203="EPTC",$B203="ORSE",$B203="SEINFRA",$B203="CREA",$B203="CAU",$B203="CEHOP",$B203="SIURB",$B203="DER-PR",$B203="SUDECAP",$B203=Aux.!$F$24,$B203=Aux.!$F$25),VLOOKUP($A203,#REF!,8,FALSE),IF($B203="CCU",VLOOKUP($A203,#REF!,7,FALSE),IF($B203="MERCADO",VLOOKUP($A203,#REF!,9,FALSE),IF($B203="PLEO",VLOOKUP($A203,#REF!,4,FALSE),IF($B203="SICRO",VLOOKUP($A203,#REF!,7,FALSE),IF($B203="SINAPI",IFERROR((VLOOKUP($A203,#REF!,16,FALSE)),(VLOOKUP($A203,#REF!,5,FALSE))),"-"))))))</f>
        <v>-</v>
      </c>
      <c r="H203" s="113" t="str">
        <f>IF(OR($B203="ANP",$B203="DAER",$B203="CONSULTORIA DNIT",$B203="PREGÃO ELETRÔNICO",$B203="DMLU",$B203="DMAE",$B203="CEEE",$B203="EPTC",$B203="ORSE",$B203="SEINFRA",$B203="CREA",$B203="CAU",$B203="CEHOP",$B203="SIURB",$B203="DER-PR",$B203="SUDECAP",$B203=Aux.!$F$24,$B203=Aux.!$F$25),VLOOKUP($A203,#REF!,5,FALSE),IF($B203="CCU",VLOOKUP($A203,#REF!,4,FALSE),IF($B203="MERCADO",VLOOKUP($A203,#REF!,6,FALSE),IF($B203="PLEO",VLOOKUP($A203,#REF!,4,FALSE),IF($B203="SICRO",VLOOKUP($A203,#REF!,4,FALSE),IF($B203="SINAPI",IFERROR((VLOOKUP($A203,#REF!,5,FALSE)),(VLOOKUP($A203,#REF!,5,FALSE))),"-"))))))</f>
        <v>-</v>
      </c>
      <c r="I203" s="114">
        <f>IF($B203="SICRO EQUIP.",VLOOKUP($A203,#REF!,10,FALSE),0)</f>
        <v>0</v>
      </c>
      <c r="J203" s="114">
        <f>IF($B203="SICRO EQUIP.",VLOOKUP($A203,#REF!,11,FALSE),0)</f>
        <v>0</v>
      </c>
      <c r="K203" s="258"/>
      <c r="L203" s="259"/>
      <c r="M203" s="115" t="e">
        <f>VLOOKUP($K203,Reajuste!$A$2:$BW$29,(MATCH($L203,Reajuste!$C$2:$BW$2,0)+2),FALSE)</f>
        <v>#N/A</v>
      </c>
      <c r="N203" s="259"/>
      <c r="O203" s="115" t="e">
        <f>VLOOKUP($K203,Reajuste!$A$2:$CW$29,(MATCH($N203,Reajuste!$C$2:$CW$2,0)+2),FALSE)</f>
        <v>#N/A</v>
      </c>
      <c r="P203" s="113">
        <f t="shared" si="0"/>
        <v>0</v>
      </c>
      <c r="Q203" s="113">
        <f t="shared" si="1"/>
        <v>0</v>
      </c>
      <c r="R203" s="113">
        <f t="shared" si="2"/>
        <v>0</v>
      </c>
      <c r="S203" s="113">
        <f t="shared" si="3"/>
        <v>0</v>
      </c>
      <c r="T203" s="113">
        <f t="shared" si="4"/>
        <v>0</v>
      </c>
      <c r="U203" s="113">
        <f t="shared" si="5"/>
        <v>0</v>
      </c>
      <c r="V203" s="4"/>
      <c r="W203" s="4"/>
      <c r="X203" s="4"/>
      <c r="Y203" s="4"/>
      <c r="Z203" s="4"/>
    </row>
    <row r="204" spans="1:26" ht="14.25" customHeight="1">
      <c r="A204" s="256"/>
      <c r="B204" s="257"/>
      <c r="C204" s="112" t="str">
        <f>IF(OR($B204="ANP",$B204="DAER",$B204="CONSULTORIA DNIT",$B204="PREGÃO ELETRÔNICO",$B204="DMLU",$B204="DMAE",$B204="CEEE",$B204="EPTC",$B204="ORSE",$B204="SEINFRA",$B204="CREA",$B204="CAU",$B204="CEHOP",$B204="SIURB",$B204="DER-PR",$B204="SUDECAP",$B204=Aux.!$F$24,$B204=Aux.!$F$25),VLOOKUP($A204,#REF!,3,FALSE),IF($B204="SICRO EQUIP.",VLOOKUP($A204,#REF!,2,FALSE),IF($B204="CCU",VLOOKUP($A204,#REF!,2,FALSE),IF($B204="MERCADO",VLOOKUP($A204,#REF!,2,FALSE),IF($B204="PLEO",VLOOKUP($A204,#REF!,2,FALSE),IF($B204="SICRO",VLOOKUP($A204,#REF!,2,FALSE),IF($B204="SINAPI",IFERROR((VLOOKUP($A204,#REF!,2,FALSE)),(VLOOKUP($A204,#REF!,2,FALSE))),"-")))))))</f>
        <v>-</v>
      </c>
      <c r="D204" s="95" t="str">
        <f>IF(OR($B204="ANP",$B204="DAER",$B204="CONSULTORIA DNIT",$B204="PREGÃO ELETRÔNICO",$B204="DMLU",$B204="DMAE",$B204="CEEE",$B204="EPTC",$B204="ORSE",$B204="SEINFRA",$B204="CREA",$B204="CAU",$B204="CEHOP",$B204="SIURB",$B204="DER-PR",$B204="SUDECAP",$B204=Aux.!$F$24,$B204=Aux.!$F$25),VLOOKUP($A204,#REF!,4,FALSE),IF($B204="SICRO EQUIP.","H",IF($B204="CCU",VLOOKUP($A204,#REF!,3,FALSE),IF($B204="MERCADO",VLOOKUP($A204,#REF!,10,FALSE),IF($B204="PLEO",VLOOKUP($A204,#REF!,3,FALSE),IF($B204="SICRO",VLOOKUP($A204,#REF!,3,FALSE),IF($B204="SINAPI",IFERROR((VLOOKUP($A204,#REF!,3,FALSE)),(VLOOKUP($A204,#REF!,3,FALSE))),"-")))))))</f>
        <v>-</v>
      </c>
      <c r="E204" s="113" t="str">
        <f>IF(OR($B204="ANP",$B204="DAER",$B204="CONSULTORIA DNIT",$B204="PREGÃO ELETRÔNICO",$B204="DMLU",$B204="DMAE",$B204="CEEE",$B204="EPTC",$B204="ORSE",$B204="SEINFRA",$B204="CREA",$B204="CAU",$B204="CEHOP",$B204="SIURB",$B204="DER-PR",$B204="SUDECAP",$B204=Aux.!$F$24,$B204=Aux.!$F$25),VLOOKUP($A204,#REF!,6,FALSE),IF($B204="CCU",VLOOKUP($A204,#REF!,5,FALSE),IF($B204="MERCADO",VLOOKUP($A204,#REF!,7,FALSE),IF($B204="PLEO",VLOOKUP($A204,#REF!,4,FALSE),IF($B204="SICRO",VLOOKUP($A204,#REF!,5,FALSE),IF($B204="SINAPI",IFERROR((VLOOKUP($A204,#REF!,18,FALSE)),),"-"))))))</f>
        <v>-</v>
      </c>
      <c r="F204" s="113" t="str">
        <f>IF(OR($B204="ANP",$B204="DAER",$B204="CONSULTORIA DNIT",$B204="PREGÃO ELETRÔNICO",$B204="DMLU",$B204="DMAE",$B204="CEEE",$B204="EPTC",$B204="ORSE",$B204="SEINFRA",$B204="CREA",$B204="CAU",$B204="CEHOP",$B204="SIURB",$B204="DER-PR",$B204="SUDECAP",$B204=Aux.!$F$24,$B204=Aux.!$F$25),VLOOKUP($A204,#REF!,7,FALSE),IF($B204="CCU",VLOOKUP($A204,#REF!,6,FALSE),IF($B204="MERCADO",VLOOKUP($A204,#REF!,8,FALSE),IF($B204="PLEO",VLOOKUP($A204,#REF!,4,FALSE),IF($B204="SICRO",VLOOKUP($A204,#REF!,6,FALSE),IF($B204="SINAPI",IFERROR(SUM((VLOOKUP($A204,#REF!,14,FALSE)),VLOOKUP($A204,#REF!,20,FALSE),VLOOKUP($A204,#REF!,22,FALSE)),),"-"))))))</f>
        <v>-</v>
      </c>
      <c r="G204" s="113" t="str">
        <f>IF(OR($B204="ANP",$B204="DAER",$B204="CONSULTORIA DNIT",$B204="PREGÃO ELETRÔNICO",$B204="DMLU",$B204="DMAE",$B204="CEEE",$B204="EPTC",$B204="ORSE",$B204="SEINFRA",$B204="CREA",$B204="CAU",$B204="CEHOP",$B204="SIURB",$B204="DER-PR",$B204="SUDECAP",$B204=Aux.!$F$24,$B204=Aux.!$F$25),VLOOKUP($A204,#REF!,8,FALSE),IF($B204="CCU",VLOOKUP($A204,#REF!,7,FALSE),IF($B204="MERCADO",VLOOKUP($A204,#REF!,9,FALSE),IF($B204="PLEO",VLOOKUP($A204,#REF!,4,FALSE),IF($B204="SICRO",VLOOKUP($A204,#REF!,7,FALSE),IF($B204="SINAPI",IFERROR((VLOOKUP($A204,#REF!,16,FALSE)),(VLOOKUP($A204,#REF!,5,FALSE))),"-"))))))</f>
        <v>-</v>
      </c>
      <c r="H204" s="113" t="str">
        <f>IF(OR($B204="ANP",$B204="DAER",$B204="CONSULTORIA DNIT",$B204="PREGÃO ELETRÔNICO",$B204="DMLU",$B204="DMAE",$B204="CEEE",$B204="EPTC",$B204="ORSE",$B204="SEINFRA",$B204="CREA",$B204="CAU",$B204="CEHOP",$B204="SIURB",$B204="DER-PR",$B204="SUDECAP",$B204=Aux.!$F$24,$B204=Aux.!$F$25),VLOOKUP($A204,#REF!,5,FALSE),IF($B204="CCU",VLOOKUP($A204,#REF!,4,FALSE),IF($B204="MERCADO",VLOOKUP($A204,#REF!,6,FALSE),IF($B204="PLEO",VLOOKUP($A204,#REF!,4,FALSE),IF($B204="SICRO",VLOOKUP($A204,#REF!,4,FALSE),IF($B204="SINAPI",IFERROR((VLOOKUP($A204,#REF!,5,FALSE)),(VLOOKUP($A204,#REF!,5,FALSE))),"-"))))))</f>
        <v>-</v>
      </c>
      <c r="I204" s="114">
        <f>IF($B204="SICRO EQUIP.",VLOOKUP($A204,#REF!,10,FALSE),0)</f>
        <v>0</v>
      </c>
      <c r="J204" s="114">
        <f>IF($B204="SICRO EQUIP.",VLOOKUP($A204,#REF!,11,FALSE),0)</f>
        <v>0</v>
      </c>
      <c r="K204" s="258"/>
      <c r="L204" s="259"/>
      <c r="M204" s="115" t="e">
        <f>VLOOKUP($K204,Reajuste!$A$2:$BW$29,(MATCH($L204,Reajuste!$C$2:$BW$2,0)+2),FALSE)</f>
        <v>#N/A</v>
      </c>
      <c r="N204" s="259"/>
      <c r="O204" s="115" t="e">
        <f>VLOOKUP($K204,Reajuste!$A$2:$CW$29,(MATCH($N204,Reajuste!$C$2:$CW$2,0)+2),FALSE)</f>
        <v>#N/A</v>
      </c>
      <c r="P204" s="113">
        <f t="shared" si="0"/>
        <v>0</v>
      </c>
      <c r="Q204" s="113">
        <f t="shared" si="1"/>
        <v>0</v>
      </c>
      <c r="R204" s="113">
        <f t="shared" si="2"/>
        <v>0</v>
      </c>
      <c r="S204" s="113">
        <f t="shared" si="3"/>
        <v>0</v>
      </c>
      <c r="T204" s="113">
        <f t="shared" si="4"/>
        <v>0</v>
      </c>
      <c r="U204" s="113">
        <f t="shared" si="5"/>
        <v>0</v>
      </c>
      <c r="V204" s="4"/>
      <c r="W204" s="4"/>
      <c r="X204" s="4"/>
      <c r="Y204" s="4"/>
      <c r="Z204" s="4"/>
    </row>
    <row r="205" spans="1:26" ht="14.25" customHeight="1">
      <c r="A205" s="256"/>
      <c r="B205" s="257"/>
      <c r="C205" s="112" t="str">
        <f>IF(OR($B205="ANP",$B205="DAER",$B205="CONSULTORIA DNIT",$B205="PREGÃO ELETRÔNICO",$B205="DMLU",$B205="DMAE",$B205="CEEE",$B205="EPTC",$B205="ORSE",$B205="SEINFRA",$B205="CREA",$B205="CAU",$B205="CEHOP",$B205="SIURB",$B205="DER-PR",$B205="SUDECAP",$B205=Aux.!$F$24,$B205=Aux.!$F$25),VLOOKUP($A205,#REF!,3,FALSE),IF($B205="SICRO EQUIP.",VLOOKUP($A205,#REF!,2,FALSE),IF($B205="CCU",VLOOKUP($A205,#REF!,2,FALSE),IF($B205="MERCADO",VLOOKUP($A205,#REF!,2,FALSE),IF($B205="PLEO",VLOOKUP($A205,#REF!,2,FALSE),IF($B205="SICRO",VLOOKUP($A205,#REF!,2,FALSE),IF($B205="SINAPI",IFERROR((VLOOKUP($A205,#REF!,2,FALSE)),(VLOOKUP($A205,#REF!,2,FALSE))),"-")))))))</f>
        <v>-</v>
      </c>
      <c r="D205" s="95" t="str">
        <f>IF(OR($B205="ANP",$B205="DAER",$B205="CONSULTORIA DNIT",$B205="PREGÃO ELETRÔNICO",$B205="DMLU",$B205="DMAE",$B205="CEEE",$B205="EPTC",$B205="ORSE",$B205="SEINFRA",$B205="CREA",$B205="CAU",$B205="CEHOP",$B205="SIURB",$B205="DER-PR",$B205="SUDECAP",$B205=Aux.!$F$24,$B205=Aux.!$F$25),VLOOKUP($A205,#REF!,4,FALSE),IF($B205="SICRO EQUIP.","H",IF($B205="CCU",VLOOKUP($A205,#REF!,3,FALSE),IF($B205="MERCADO",VLOOKUP($A205,#REF!,10,FALSE),IF($B205="PLEO",VLOOKUP($A205,#REF!,3,FALSE),IF($B205="SICRO",VLOOKUP($A205,#REF!,3,FALSE),IF($B205="SINAPI",IFERROR((VLOOKUP($A205,#REF!,3,FALSE)),(VLOOKUP($A205,#REF!,3,FALSE))),"-")))))))</f>
        <v>-</v>
      </c>
      <c r="E205" s="113" t="str">
        <f>IF(OR($B205="ANP",$B205="DAER",$B205="CONSULTORIA DNIT",$B205="PREGÃO ELETRÔNICO",$B205="DMLU",$B205="DMAE",$B205="CEEE",$B205="EPTC",$B205="ORSE",$B205="SEINFRA",$B205="CREA",$B205="CAU",$B205="CEHOP",$B205="SIURB",$B205="DER-PR",$B205="SUDECAP",$B205=Aux.!$F$24,$B205=Aux.!$F$25),VLOOKUP($A205,#REF!,6,FALSE),IF($B205="CCU",VLOOKUP($A205,#REF!,5,FALSE),IF($B205="MERCADO",VLOOKUP($A205,#REF!,7,FALSE),IF($B205="PLEO",VLOOKUP($A205,#REF!,4,FALSE),IF($B205="SICRO",VLOOKUP($A205,#REF!,5,FALSE),IF($B205="SINAPI",IFERROR((VLOOKUP($A205,#REF!,18,FALSE)),),"-"))))))</f>
        <v>-</v>
      </c>
      <c r="F205" s="113" t="str">
        <f>IF(OR($B205="ANP",$B205="DAER",$B205="CONSULTORIA DNIT",$B205="PREGÃO ELETRÔNICO",$B205="DMLU",$B205="DMAE",$B205="CEEE",$B205="EPTC",$B205="ORSE",$B205="SEINFRA",$B205="CREA",$B205="CAU",$B205="CEHOP",$B205="SIURB",$B205="DER-PR",$B205="SUDECAP",$B205=Aux.!$F$24,$B205=Aux.!$F$25),VLOOKUP($A205,#REF!,7,FALSE),IF($B205="CCU",VLOOKUP($A205,#REF!,6,FALSE),IF($B205="MERCADO",VLOOKUP($A205,#REF!,8,FALSE),IF($B205="PLEO",VLOOKUP($A205,#REF!,4,FALSE),IF($B205="SICRO",VLOOKUP($A205,#REF!,6,FALSE),IF($B205="SINAPI",IFERROR(SUM((VLOOKUP($A205,#REF!,14,FALSE)),VLOOKUP($A205,#REF!,20,FALSE),VLOOKUP($A205,#REF!,22,FALSE)),),"-"))))))</f>
        <v>-</v>
      </c>
      <c r="G205" s="113" t="str">
        <f>IF(OR($B205="ANP",$B205="DAER",$B205="CONSULTORIA DNIT",$B205="PREGÃO ELETRÔNICO",$B205="DMLU",$B205="DMAE",$B205="CEEE",$B205="EPTC",$B205="ORSE",$B205="SEINFRA",$B205="CREA",$B205="CAU",$B205="CEHOP",$B205="SIURB",$B205="DER-PR",$B205="SUDECAP",$B205=Aux.!$F$24,$B205=Aux.!$F$25),VLOOKUP($A205,#REF!,8,FALSE),IF($B205="CCU",VLOOKUP($A205,#REF!,7,FALSE),IF($B205="MERCADO",VLOOKUP($A205,#REF!,9,FALSE),IF($B205="PLEO",VLOOKUP($A205,#REF!,4,FALSE),IF($B205="SICRO",VLOOKUP($A205,#REF!,7,FALSE),IF($B205="SINAPI",IFERROR((VLOOKUP($A205,#REF!,16,FALSE)),(VLOOKUP($A205,#REF!,5,FALSE))),"-"))))))</f>
        <v>-</v>
      </c>
      <c r="H205" s="113" t="str">
        <f>IF(OR($B205="ANP",$B205="DAER",$B205="CONSULTORIA DNIT",$B205="PREGÃO ELETRÔNICO",$B205="DMLU",$B205="DMAE",$B205="CEEE",$B205="EPTC",$B205="ORSE",$B205="SEINFRA",$B205="CREA",$B205="CAU",$B205="CEHOP",$B205="SIURB",$B205="DER-PR",$B205="SUDECAP",$B205=Aux.!$F$24,$B205=Aux.!$F$25),VLOOKUP($A205,#REF!,5,FALSE),IF($B205="CCU",VLOOKUP($A205,#REF!,4,FALSE),IF($B205="MERCADO",VLOOKUP($A205,#REF!,6,FALSE),IF($B205="PLEO",VLOOKUP($A205,#REF!,4,FALSE),IF($B205="SICRO",VLOOKUP($A205,#REF!,4,FALSE),IF($B205="SINAPI",IFERROR((VLOOKUP($A205,#REF!,5,FALSE)),(VLOOKUP($A205,#REF!,5,FALSE))),"-"))))))</f>
        <v>-</v>
      </c>
      <c r="I205" s="114">
        <f>IF($B205="SICRO EQUIP.",VLOOKUP($A205,#REF!,10,FALSE),0)</f>
        <v>0</v>
      </c>
      <c r="J205" s="114">
        <f>IF($B205="SICRO EQUIP.",VLOOKUP($A205,#REF!,11,FALSE),0)</f>
        <v>0</v>
      </c>
      <c r="K205" s="258"/>
      <c r="L205" s="259"/>
      <c r="M205" s="115" t="e">
        <f>VLOOKUP($K205,Reajuste!$A$2:$BW$29,(MATCH($L205,Reajuste!$C$2:$BW$2,0)+2),FALSE)</f>
        <v>#N/A</v>
      </c>
      <c r="N205" s="259"/>
      <c r="O205" s="115" t="e">
        <f>VLOOKUP($K205,Reajuste!$A$2:$CW$29,(MATCH($N205,Reajuste!$C$2:$CW$2,0)+2),FALSE)</f>
        <v>#N/A</v>
      </c>
      <c r="P205" s="113">
        <f t="shared" si="0"/>
        <v>0</v>
      </c>
      <c r="Q205" s="113">
        <f t="shared" si="1"/>
        <v>0</v>
      </c>
      <c r="R205" s="113">
        <f t="shared" si="2"/>
        <v>0</v>
      </c>
      <c r="S205" s="113">
        <f t="shared" si="3"/>
        <v>0</v>
      </c>
      <c r="T205" s="113">
        <f t="shared" si="4"/>
        <v>0</v>
      </c>
      <c r="U205" s="113">
        <f t="shared" si="5"/>
        <v>0</v>
      </c>
      <c r="V205" s="4"/>
      <c r="W205" s="4"/>
      <c r="X205" s="4"/>
      <c r="Y205" s="4"/>
      <c r="Z205" s="4"/>
    </row>
    <row r="206" spans="1:26" ht="14.25" customHeight="1">
      <c r="A206" s="256"/>
      <c r="B206" s="257"/>
      <c r="C206" s="112" t="str">
        <f>IF(OR($B206="ANP",$B206="DAER",$B206="CONSULTORIA DNIT",$B206="PREGÃO ELETRÔNICO",$B206="DMLU",$B206="DMAE",$B206="CEEE",$B206="EPTC",$B206="ORSE",$B206="SEINFRA",$B206="CREA",$B206="CAU",$B206="CEHOP",$B206="SIURB",$B206="DER-PR",$B206="SUDECAP",$B206=Aux.!$F$24,$B206=Aux.!$F$25),VLOOKUP($A206,#REF!,3,FALSE),IF($B206="SICRO EQUIP.",VLOOKUP($A206,#REF!,2,FALSE),IF($B206="CCU",VLOOKUP($A206,#REF!,2,FALSE),IF($B206="MERCADO",VLOOKUP($A206,#REF!,2,FALSE),IF($B206="PLEO",VLOOKUP($A206,#REF!,2,FALSE),IF($B206="SICRO",VLOOKUP($A206,#REF!,2,FALSE),IF($B206="SINAPI",IFERROR((VLOOKUP($A206,#REF!,2,FALSE)),(VLOOKUP($A206,#REF!,2,FALSE))),"-")))))))</f>
        <v>-</v>
      </c>
      <c r="D206" s="95" t="str">
        <f>IF(OR($B206="ANP",$B206="DAER",$B206="CONSULTORIA DNIT",$B206="PREGÃO ELETRÔNICO",$B206="DMLU",$B206="DMAE",$B206="CEEE",$B206="EPTC",$B206="ORSE",$B206="SEINFRA",$B206="CREA",$B206="CAU",$B206="CEHOP",$B206="SIURB",$B206="DER-PR",$B206="SUDECAP",$B206=Aux.!$F$24,$B206=Aux.!$F$25),VLOOKUP($A206,#REF!,4,FALSE),IF($B206="SICRO EQUIP.","H",IF($B206="CCU",VLOOKUP($A206,#REF!,3,FALSE),IF($B206="MERCADO",VLOOKUP($A206,#REF!,10,FALSE),IF($B206="PLEO",VLOOKUP($A206,#REF!,3,FALSE),IF($B206="SICRO",VLOOKUP($A206,#REF!,3,FALSE),IF($B206="SINAPI",IFERROR((VLOOKUP($A206,#REF!,3,FALSE)),(VLOOKUP($A206,#REF!,3,FALSE))),"-")))))))</f>
        <v>-</v>
      </c>
      <c r="E206" s="113" t="str">
        <f>IF(OR($B206="ANP",$B206="DAER",$B206="CONSULTORIA DNIT",$B206="PREGÃO ELETRÔNICO",$B206="DMLU",$B206="DMAE",$B206="CEEE",$B206="EPTC",$B206="ORSE",$B206="SEINFRA",$B206="CREA",$B206="CAU",$B206="CEHOP",$B206="SIURB",$B206="DER-PR",$B206="SUDECAP",$B206=Aux.!$F$24,$B206=Aux.!$F$25),VLOOKUP($A206,#REF!,6,FALSE),IF($B206="CCU",VLOOKUP($A206,#REF!,5,FALSE),IF($B206="MERCADO",VLOOKUP($A206,#REF!,7,FALSE),IF($B206="PLEO",VLOOKUP($A206,#REF!,4,FALSE),IF($B206="SICRO",VLOOKUP($A206,#REF!,5,FALSE),IF($B206="SINAPI",IFERROR((VLOOKUP($A206,#REF!,18,FALSE)),),"-"))))))</f>
        <v>-</v>
      </c>
      <c r="F206" s="113" t="str">
        <f>IF(OR($B206="ANP",$B206="DAER",$B206="CONSULTORIA DNIT",$B206="PREGÃO ELETRÔNICO",$B206="DMLU",$B206="DMAE",$B206="CEEE",$B206="EPTC",$B206="ORSE",$B206="SEINFRA",$B206="CREA",$B206="CAU",$B206="CEHOP",$B206="SIURB",$B206="DER-PR",$B206="SUDECAP",$B206=Aux.!$F$24,$B206=Aux.!$F$25),VLOOKUP($A206,#REF!,7,FALSE),IF($B206="CCU",VLOOKUP($A206,#REF!,6,FALSE),IF($B206="MERCADO",VLOOKUP($A206,#REF!,8,FALSE),IF($B206="PLEO",VLOOKUP($A206,#REF!,4,FALSE),IF($B206="SICRO",VLOOKUP($A206,#REF!,6,FALSE),IF($B206="SINAPI",IFERROR(SUM((VLOOKUP($A206,#REF!,14,FALSE)),VLOOKUP($A206,#REF!,20,FALSE),VLOOKUP($A206,#REF!,22,FALSE)),),"-"))))))</f>
        <v>-</v>
      </c>
      <c r="G206" s="113" t="str">
        <f>IF(OR($B206="ANP",$B206="DAER",$B206="CONSULTORIA DNIT",$B206="PREGÃO ELETRÔNICO",$B206="DMLU",$B206="DMAE",$B206="CEEE",$B206="EPTC",$B206="ORSE",$B206="SEINFRA",$B206="CREA",$B206="CAU",$B206="CEHOP",$B206="SIURB",$B206="DER-PR",$B206="SUDECAP",$B206=Aux.!$F$24,$B206=Aux.!$F$25),VLOOKUP($A206,#REF!,8,FALSE),IF($B206="CCU",VLOOKUP($A206,#REF!,7,FALSE),IF($B206="MERCADO",VLOOKUP($A206,#REF!,9,FALSE),IF($B206="PLEO",VLOOKUP($A206,#REF!,4,FALSE),IF($B206="SICRO",VLOOKUP($A206,#REF!,7,FALSE),IF($B206="SINAPI",IFERROR((VLOOKUP($A206,#REF!,16,FALSE)),(VLOOKUP($A206,#REF!,5,FALSE))),"-"))))))</f>
        <v>-</v>
      </c>
      <c r="H206" s="113" t="str">
        <f>IF(OR($B206="ANP",$B206="DAER",$B206="CONSULTORIA DNIT",$B206="PREGÃO ELETRÔNICO",$B206="DMLU",$B206="DMAE",$B206="CEEE",$B206="EPTC",$B206="ORSE",$B206="SEINFRA",$B206="CREA",$B206="CAU",$B206="CEHOP",$B206="SIURB",$B206="DER-PR",$B206="SUDECAP",$B206=Aux.!$F$24,$B206=Aux.!$F$25),VLOOKUP($A206,#REF!,5,FALSE),IF($B206="CCU",VLOOKUP($A206,#REF!,4,FALSE),IF($B206="MERCADO",VLOOKUP($A206,#REF!,6,FALSE),IF($B206="PLEO",VLOOKUP($A206,#REF!,4,FALSE),IF($B206="SICRO",VLOOKUP($A206,#REF!,4,FALSE),IF($B206="SINAPI",IFERROR((VLOOKUP($A206,#REF!,5,FALSE)),(VLOOKUP($A206,#REF!,5,FALSE))),"-"))))))</f>
        <v>-</v>
      </c>
      <c r="I206" s="114">
        <f>IF($B206="SICRO EQUIP.",VLOOKUP($A206,#REF!,10,FALSE),0)</f>
        <v>0</v>
      </c>
      <c r="J206" s="114">
        <f>IF($B206="SICRO EQUIP.",VLOOKUP($A206,#REF!,11,FALSE),0)</f>
        <v>0</v>
      </c>
      <c r="K206" s="258"/>
      <c r="L206" s="259"/>
      <c r="M206" s="115" t="e">
        <f>VLOOKUP($K206,Reajuste!$A$2:$BW$29,(MATCH($L206,Reajuste!$C$2:$BW$2,0)+2),FALSE)</f>
        <v>#N/A</v>
      </c>
      <c r="N206" s="259"/>
      <c r="O206" s="115" t="e">
        <f>VLOOKUP($K206,Reajuste!$A$2:$CW$29,(MATCH($N206,Reajuste!$C$2:$CW$2,0)+2),FALSE)</f>
        <v>#N/A</v>
      </c>
      <c r="P206" s="113">
        <f t="shared" si="0"/>
        <v>0</v>
      </c>
      <c r="Q206" s="113">
        <f t="shared" si="1"/>
        <v>0</v>
      </c>
      <c r="R206" s="113">
        <f t="shared" si="2"/>
        <v>0</v>
      </c>
      <c r="S206" s="113">
        <f t="shared" si="3"/>
        <v>0</v>
      </c>
      <c r="T206" s="113">
        <f t="shared" si="4"/>
        <v>0</v>
      </c>
      <c r="U206" s="113">
        <f t="shared" si="5"/>
        <v>0</v>
      </c>
      <c r="V206" s="4"/>
      <c r="W206" s="4"/>
      <c r="X206" s="4"/>
      <c r="Y206" s="4"/>
      <c r="Z206" s="4"/>
    </row>
    <row r="207" spans="1:26" ht="14.25" customHeight="1">
      <c r="A207" s="256"/>
      <c r="B207" s="257"/>
      <c r="C207" s="112" t="str">
        <f>IF(OR($B207="ANP",$B207="DAER",$B207="CONSULTORIA DNIT",$B207="PREGÃO ELETRÔNICO",$B207="DMLU",$B207="DMAE",$B207="CEEE",$B207="EPTC",$B207="ORSE",$B207="SEINFRA",$B207="CREA",$B207="CAU",$B207="CEHOP",$B207="SIURB",$B207="DER-PR",$B207="SUDECAP",$B207=Aux.!$F$24,$B207=Aux.!$F$25),VLOOKUP($A207,#REF!,3,FALSE),IF($B207="SICRO EQUIP.",VLOOKUP($A207,#REF!,2,FALSE),IF($B207="CCU",VLOOKUP($A207,#REF!,2,FALSE),IF($B207="MERCADO",VLOOKUP($A207,#REF!,2,FALSE),IF($B207="PLEO",VLOOKUP($A207,#REF!,2,FALSE),IF($B207="SICRO",VLOOKUP($A207,#REF!,2,FALSE),IF($B207="SINAPI",IFERROR((VLOOKUP($A207,#REF!,2,FALSE)),(VLOOKUP($A207,#REF!,2,FALSE))),"-")))))))</f>
        <v>-</v>
      </c>
      <c r="D207" s="95" t="str">
        <f>IF(OR($B207="ANP",$B207="DAER",$B207="CONSULTORIA DNIT",$B207="PREGÃO ELETRÔNICO",$B207="DMLU",$B207="DMAE",$B207="CEEE",$B207="EPTC",$B207="ORSE",$B207="SEINFRA",$B207="CREA",$B207="CAU",$B207="CEHOP",$B207="SIURB",$B207="DER-PR",$B207="SUDECAP",$B207=Aux.!$F$24,$B207=Aux.!$F$25),VLOOKUP($A207,#REF!,4,FALSE),IF($B207="SICRO EQUIP.","H",IF($B207="CCU",VLOOKUP($A207,#REF!,3,FALSE),IF($B207="MERCADO",VLOOKUP($A207,#REF!,10,FALSE),IF($B207="PLEO",VLOOKUP($A207,#REF!,3,FALSE),IF($B207="SICRO",VLOOKUP($A207,#REF!,3,FALSE),IF($B207="SINAPI",IFERROR((VLOOKUP($A207,#REF!,3,FALSE)),(VLOOKUP($A207,#REF!,3,FALSE))),"-")))))))</f>
        <v>-</v>
      </c>
      <c r="E207" s="113" t="str">
        <f>IF(OR($B207="ANP",$B207="DAER",$B207="CONSULTORIA DNIT",$B207="PREGÃO ELETRÔNICO",$B207="DMLU",$B207="DMAE",$B207="CEEE",$B207="EPTC",$B207="ORSE",$B207="SEINFRA",$B207="CREA",$B207="CAU",$B207="CEHOP",$B207="SIURB",$B207="DER-PR",$B207="SUDECAP",$B207=Aux.!$F$24,$B207=Aux.!$F$25),VLOOKUP($A207,#REF!,6,FALSE),IF($B207="CCU",VLOOKUP($A207,#REF!,5,FALSE),IF($B207="MERCADO",VLOOKUP($A207,#REF!,7,FALSE),IF($B207="PLEO",VLOOKUP($A207,#REF!,4,FALSE),IF($B207="SICRO",VLOOKUP($A207,#REF!,5,FALSE),IF($B207="SINAPI",IFERROR((VLOOKUP($A207,#REF!,18,FALSE)),),"-"))))))</f>
        <v>-</v>
      </c>
      <c r="F207" s="113" t="str">
        <f>IF(OR($B207="ANP",$B207="DAER",$B207="CONSULTORIA DNIT",$B207="PREGÃO ELETRÔNICO",$B207="DMLU",$B207="DMAE",$B207="CEEE",$B207="EPTC",$B207="ORSE",$B207="SEINFRA",$B207="CREA",$B207="CAU",$B207="CEHOP",$B207="SIURB",$B207="DER-PR",$B207="SUDECAP",$B207=Aux.!$F$24,$B207=Aux.!$F$25),VLOOKUP($A207,#REF!,7,FALSE),IF($B207="CCU",VLOOKUP($A207,#REF!,6,FALSE),IF($B207="MERCADO",VLOOKUP($A207,#REF!,8,FALSE),IF($B207="PLEO",VLOOKUP($A207,#REF!,4,FALSE),IF($B207="SICRO",VLOOKUP($A207,#REF!,6,FALSE),IF($B207="SINAPI",IFERROR(SUM((VLOOKUP($A207,#REF!,14,FALSE)),VLOOKUP($A207,#REF!,20,FALSE),VLOOKUP($A207,#REF!,22,FALSE)),),"-"))))))</f>
        <v>-</v>
      </c>
      <c r="G207" s="113" t="str">
        <f>IF(OR($B207="ANP",$B207="DAER",$B207="CONSULTORIA DNIT",$B207="PREGÃO ELETRÔNICO",$B207="DMLU",$B207="DMAE",$B207="CEEE",$B207="EPTC",$B207="ORSE",$B207="SEINFRA",$B207="CREA",$B207="CAU",$B207="CEHOP",$B207="SIURB",$B207="DER-PR",$B207="SUDECAP",$B207=Aux.!$F$24,$B207=Aux.!$F$25),VLOOKUP($A207,#REF!,8,FALSE),IF($B207="CCU",VLOOKUP($A207,#REF!,7,FALSE),IF($B207="MERCADO",VLOOKUP($A207,#REF!,9,FALSE),IF($B207="PLEO",VLOOKUP($A207,#REF!,4,FALSE),IF($B207="SICRO",VLOOKUP($A207,#REF!,7,FALSE),IF($B207="SINAPI",IFERROR((VLOOKUP($A207,#REF!,16,FALSE)),(VLOOKUP($A207,#REF!,5,FALSE))),"-"))))))</f>
        <v>-</v>
      </c>
      <c r="H207" s="113" t="str">
        <f>IF(OR($B207="ANP",$B207="DAER",$B207="CONSULTORIA DNIT",$B207="PREGÃO ELETRÔNICO",$B207="DMLU",$B207="DMAE",$B207="CEEE",$B207="EPTC",$B207="ORSE",$B207="SEINFRA",$B207="CREA",$B207="CAU",$B207="CEHOP",$B207="SIURB",$B207="DER-PR",$B207="SUDECAP",$B207=Aux.!$F$24,$B207=Aux.!$F$25),VLOOKUP($A207,#REF!,5,FALSE),IF($B207="CCU",VLOOKUP($A207,#REF!,4,FALSE),IF($B207="MERCADO",VLOOKUP($A207,#REF!,6,FALSE),IF($B207="PLEO",VLOOKUP($A207,#REF!,4,FALSE),IF($B207="SICRO",VLOOKUP($A207,#REF!,4,FALSE),IF($B207="SINAPI",IFERROR((VLOOKUP($A207,#REF!,5,FALSE)),(VLOOKUP($A207,#REF!,5,FALSE))),"-"))))))</f>
        <v>-</v>
      </c>
      <c r="I207" s="114">
        <f>IF($B207="SICRO EQUIP.",VLOOKUP($A207,#REF!,10,FALSE),0)</f>
        <v>0</v>
      </c>
      <c r="J207" s="114">
        <f>IF($B207="SICRO EQUIP.",VLOOKUP($A207,#REF!,11,FALSE),0)</f>
        <v>0</v>
      </c>
      <c r="K207" s="258"/>
      <c r="L207" s="259"/>
      <c r="M207" s="115" t="e">
        <f>VLOOKUP($K207,Reajuste!$A$2:$BW$29,(MATCH($L207,Reajuste!$C$2:$BW$2,0)+2),FALSE)</f>
        <v>#N/A</v>
      </c>
      <c r="N207" s="259"/>
      <c r="O207" s="115" t="e">
        <f>VLOOKUP($K207,Reajuste!$A$2:$CW$29,(MATCH($N207,Reajuste!$C$2:$CW$2,0)+2),FALSE)</f>
        <v>#N/A</v>
      </c>
      <c r="P207" s="113">
        <f t="shared" si="0"/>
        <v>0</v>
      </c>
      <c r="Q207" s="113">
        <f t="shared" si="1"/>
        <v>0</v>
      </c>
      <c r="R207" s="113">
        <f t="shared" si="2"/>
        <v>0</v>
      </c>
      <c r="S207" s="113">
        <f t="shared" si="3"/>
        <v>0</v>
      </c>
      <c r="T207" s="113">
        <f t="shared" si="4"/>
        <v>0</v>
      </c>
      <c r="U207" s="113">
        <f t="shared" si="5"/>
        <v>0</v>
      </c>
      <c r="V207" s="4"/>
      <c r="W207" s="4"/>
      <c r="X207" s="4"/>
      <c r="Y207" s="4"/>
      <c r="Z207" s="4"/>
    </row>
    <row r="208" spans="1:26" ht="14.25" customHeight="1">
      <c r="A208" s="256"/>
      <c r="B208" s="257"/>
      <c r="C208" s="112" t="str">
        <f>IF(OR($B208="ANP",$B208="DAER",$B208="CONSULTORIA DNIT",$B208="PREGÃO ELETRÔNICO",$B208="DMLU",$B208="DMAE",$B208="CEEE",$B208="EPTC",$B208="ORSE",$B208="SEINFRA",$B208="CREA",$B208="CAU",$B208="CEHOP",$B208="SIURB",$B208="DER-PR",$B208="SUDECAP",$B208=Aux.!$F$24,$B208=Aux.!$F$25),VLOOKUP($A208,#REF!,3,FALSE),IF($B208="SICRO EQUIP.",VLOOKUP($A208,#REF!,2,FALSE),IF($B208="CCU",VLOOKUP($A208,#REF!,2,FALSE),IF($B208="MERCADO",VLOOKUP($A208,#REF!,2,FALSE),IF($B208="PLEO",VLOOKUP($A208,#REF!,2,FALSE),IF($B208="SICRO",VLOOKUP($A208,#REF!,2,FALSE),IF($B208="SINAPI",IFERROR((VLOOKUP($A208,#REF!,2,FALSE)),(VLOOKUP($A208,#REF!,2,FALSE))),"-")))))))</f>
        <v>-</v>
      </c>
      <c r="D208" s="95" t="str">
        <f>IF(OR($B208="ANP",$B208="DAER",$B208="CONSULTORIA DNIT",$B208="PREGÃO ELETRÔNICO",$B208="DMLU",$B208="DMAE",$B208="CEEE",$B208="EPTC",$B208="ORSE",$B208="SEINFRA",$B208="CREA",$B208="CAU",$B208="CEHOP",$B208="SIURB",$B208="DER-PR",$B208="SUDECAP",$B208=Aux.!$F$24,$B208=Aux.!$F$25),VLOOKUP($A208,#REF!,4,FALSE),IF($B208="SICRO EQUIP.","H",IF($B208="CCU",VLOOKUP($A208,#REF!,3,FALSE),IF($B208="MERCADO",VLOOKUP($A208,#REF!,10,FALSE),IF($B208="PLEO",VLOOKUP($A208,#REF!,3,FALSE),IF($B208="SICRO",VLOOKUP($A208,#REF!,3,FALSE),IF($B208="SINAPI",IFERROR((VLOOKUP($A208,#REF!,3,FALSE)),(VLOOKUP($A208,#REF!,3,FALSE))),"-")))))))</f>
        <v>-</v>
      </c>
      <c r="E208" s="113" t="str">
        <f>IF(OR($B208="ANP",$B208="DAER",$B208="CONSULTORIA DNIT",$B208="PREGÃO ELETRÔNICO",$B208="DMLU",$B208="DMAE",$B208="CEEE",$B208="EPTC",$B208="ORSE",$B208="SEINFRA",$B208="CREA",$B208="CAU",$B208="CEHOP",$B208="SIURB",$B208="DER-PR",$B208="SUDECAP",$B208=Aux.!$F$24,$B208=Aux.!$F$25),VLOOKUP($A208,#REF!,6,FALSE),IF($B208="CCU",VLOOKUP($A208,#REF!,5,FALSE),IF($B208="MERCADO",VLOOKUP($A208,#REF!,7,FALSE),IF($B208="PLEO",VLOOKUP($A208,#REF!,4,FALSE),IF($B208="SICRO",VLOOKUP($A208,#REF!,5,FALSE),IF($B208="SINAPI",IFERROR((VLOOKUP($A208,#REF!,18,FALSE)),),"-"))))))</f>
        <v>-</v>
      </c>
      <c r="F208" s="113" t="str">
        <f>IF(OR($B208="ANP",$B208="DAER",$B208="CONSULTORIA DNIT",$B208="PREGÃO ELETRÔNICO",$B208="DMLU",$B208="DMAE",$B208="CEEE",$B208="EPTC",$B208="ORSE",$B208="SEINFRA",$B208="CREA",$B208="CAU",$B208="CEHOP",$B208="SIURB",$B208="DER-PR",$B208="SUDECAP",$B208=Aux.!$F$24,$B208=Aux.!$F$25),VLOOKUP($A208,#REF!,7,FALSE),IF($B208="CCU",VLOOKUP($A208,#REF!,6,FALSE),IF($B208="MERCADO",VLOOKUP($A208,#REF!,8,FALSE),IF($B208="PLEO",VLOOKUP($A208,#REF!,4,FALSE),IF($B208="SICRO",VLOOKUP($A208,#REF!,6,FALSE),IF($B208="SINAPI",IFERROR(SUM((VLOOKUP($A208,#REF!,14,FALSE)),VLOOKUP($A208,#REF!,20,FALSE),VLOOKUP($A208,#REF!,22,FALSE)),),"-"))))))</f>
        <v>-</v>
      </c>
      <c r="G208" s="113" t="str">
        <f>IF(OR($B208="ANP",$B208="DAER",$B208="CONSULTORIA DNIT",$B208="PREGÃO ELETRÔNICO",$B208="DMLU",$B208="DMAE",$B208="CEEE",$B208="EPTC",$B208="ORSE",$B208="SEINFRA",$B208="CREA",$B208="CAU",$B208="CEHOP",$B208="SIURB",$B208="DER-PR",$B208="SUDECAP",$B208=Aux.!$F$24,$B208=Aux.!$F$25),VLOOKUP($A208,#REF!,8,FALSE),IF($B208="CCU",VLOOKUP($A208,#REF!,7,FALSE),IF($B208="MERCADO",VLOOKUP($A208,#REF!,9,FALSE),IF($B208="PLEO",VLOOKUP($A208,#REF!,4,FALSE),IF($B208="SICRO",VLOOKUP($A208,#REF!,7,FALSE),IF($B208="SINAPI",IFERROR((VLOOKUP($A208,#REF!,16,FALSE)),(VLOOKUP($A208,#REF!,5,FALSE))),"-"))))))</f>
        <v>-</v>
      </c>
      <c r="H208" s="113" t="str">
        <f>IF(OR($B208="ANP",$B208="DAER",$B208="CONSULTORIA DNIT",$B208="PREGÃO ELETRÔNICO",$B208="DMLU",$B208="DMAE",$B208="CEEE",$B208="EPTC",$B208="ORSE",$B208="SEINFRA",$B208="CREA",$B208="CAU",$B208="CEHOP",$B208="SIURB",$B208="DER-PR",$B208="SUDECAP",$B208=Aux.!$F$24,$B208=Aux.!$F$25),VLOOKUP($A208,#REF!,5,FALSE),IF($B208="CCU",VLOOKUP($A208,#REF!,4,FALSE),IF($B208="MERCADO",VLOOKUP($A208,#REF!,6,FALSE),IF($B208="PLEO",VLOOKUP($A208,#REF!,4,FALSE),IF($B208="SICRO",VLOOKUP($A208,#REF!,4,FALSE),IF($B208="SINAPI",IFERROR((VLOOKUP($A208,#REF!,5,FALSE)),(VLOOKUP($A208,#REF!,5,FALSE))),"-"))))))</f>
        <v>-</v>
      </c>
      <c r="I208" s="114">
        <f>IF($B208="SICRO EQUIP.",VLOOKUP($A208,#REF!,10,FALSE),0)</f>
        <v>0</v>
      </c>
      <c r="J208" s="114">
        <f>IF($B208="SICRO EQUIP.",VLOOKUP($A208,#REF!,11,FALSE),0)</f>
        <v>0</v>
      </c>
      <c r="K208" s="258"/>
      <c r="L208" s="259"/>
      <c r="M208" s="115" t="e">
        <f>VLOOKUP($K208,Reajuste!$A$2:$BW$29,(MATCH($L208,Reajuste!$C$2:$BW$2,0)+2),FALSE)</f>
        <v>#N/A</v>
      </c>
      <c r="N208" s="259"/>
      <c r="O208" s="115" t="e">
        <f>VLOOKUP($K208,Reajuste!$A$2:$CW$29,(MATCH($N208,Reajuste!$C$2:$CW$2,0)+2),FALSE)</f>
        <v>#N/A</v>
      </c>
      <c r="P208" s="113">
        <f t="shared" si="0"/>
        <v>0</v>
      </c>
      <c r="Q208" s="113">
        <f t="shared" si="1"/>
        <v>0</v>
      </c>
      <c r="R208" s="113">
        <f t="shared" si="2"/>
        <v>0</v>
      </c>
      <c r="S208" s="113">
        <f t="shared" si="3"/>
        <v>0</v>
      </c>
      <c r="T208" s="113">
        <f t="shared" si="4"/>
        <v>0</v>
      </c>
      <c r="U208" s="113">
        <f t="shared" si="5"/>
        <v>0</v>
      </c>
      <c r="V208" s="4"/>
      <c r="W208" s="4"/>
      <c r="X208" s="4"/>
      <c r="Y208" s="4"/>
      <c r="Z208" s="4"/>
    </row>
    <row r="209" spans="1:26" ht="14.25" customHeight="1">
      <c r="A209" s="256"/>
      <c r="B209" s="257"/>
      <c r="C209" s="112" t="str">
        <f>IF(OR($B209="ANP",$B209="DAER",$B209="CONSULTORIA DNIT",$B209="PREGÃO ELETRÔNICO",$B209="DMLU",$B209="DMAE",$B209="CEEE",$B209="EPTC",$B209="ORSE",$B209="SEINFRA",$B209="CREA",$B209="CAU",$B209="CEHOP",$B209="SIURB",$B209="DER-PR",$B209="SUDECAP",$B209=Aux.!$F$24,$B209=Aux.!$F$25),VLOOKUP($A209,#REF!,3,FALSE),IF($B209="SICRO EQUIP.",VLOOKUP($A209,#REF!,2,FALSE),IF($B209="CCU",VLOOKUP($A209,#REF!,2,FALSE),IF($B209="MERCADO",VLOOKUP($A209,#REF!,2,FALSE),IF($B209="PLEO",VLOOKUP($A209,#REF!,2,FALSE),IF($B209="SICRO",VLOOKUP($A209,#REF!,2,FALSE),IF($B209="SINAPI",IFERROR((VLOOKUP($A209,#REF!,2,FALSE)),(VLOOKUP($A209,#REF!,2,FALSE))),"-")))))))</f>
        <v>-</v>
      </c>
      <c r="D209" s="95" t="str">
        <f>IF(OR($B209="ANP",$B209="DAER",$B209="CONSULTORIA DNIT",$B209="PREGÃO ELETRÔNICO",$B209="DMLU",$B209="DMAE",$B209="CEEE",$B209="EPTC",$B209="ORSE",$B209="SEINFRA",$B209="CREA",$B209="CAU",$B209="CEHOP",$B209="SIURB",$B209="DER-PR",$B209="SUDECAP",$B209=Aux.!$F$24,$B209=Aux.!$F$25),VLOOKUP($A209,#REF!,4,FALSE),IF($B209="SICRO EQUIP.","H",IF($B209="CCU",VLOOKUP($A209,#REF!,3,FALSE),IF($B209="MERCADO",VLOOKUP($A209,#REF!,10,FALSE),IF($B209="PLEO",VLOOKUP($A209,#REF!,3,FALSE),IF($B209="SICRO",VLOOKUP($A209,#REF!,3,FALSE),IF($B209="SINAPI",IFERROR((VLOOKUP($A209,#REF!,3,FALSE)),(VLOOKUP($A209,#REF!,3,FALSE))),"-")))))))</f>
        <v>-</v>
      </c>
      <c r="E209" s="113" t="str">
        <f>IF(OR($B209="ANP",$B209="DAER",$B209="CONSULTORIA DNIT",$B209="PREGÃO ELETRÔNICO",$B209="DMLU",$B209="DMAE",$B209="CEEE",$B209="EPTC",$B209="ORSE",$B209="SEINFRA",$B209="CREA",$B209="CAU",$B209="CEHOP",$B209="SIURB",$B209="DER-PR",$B209="SUDECAP",$B209=Aux.!$F$24,$B209=Aux.!$F$25),VLOOKUP($A209,#REF!,6,FALSE),IF($B209="CCU",VLOOKUP($A209,#REF!,5,FALSE),IF($B209="MERCADO",VLOOKUP($A209,#REF!,7,FALSE),IF($B209="PLEO",VLOOKUP($A209,#REF!,4,FALSE),IF($B209="SICRO",VLOOKUP($A209,#REF!,5,FALSE),IF($B209="SINAPI",IFERROR((VLOOKUP($A209,#REF!,18,FALSE)),),"-"))))))</f>
        <v>-</v>
      </c>
      <c r="F209" s="113" t="str">
        <f>IF(OR($B209="ANP",$B209="DAER",$B209="CONSULTORIA DNIT",$B209="PREGÃO ELETRÔNICO",$B209="DMLU",$B209="DMAE",$B209="CEEE",$B209="EPTC",$B209="ORSE",$B209="SEINFRA",$B209="CREA",$B209="CAU",$B209="CEHOP",$B209="SIURB",$B209="DER-PR",$B209="SUDECAP",$B209=Aux.!$F$24,$B209=Aux.!$F$25),VLOOKUP($A209,#REF!,7,FALSE),IF($B209="CCU",VLOOKUP($A209,#REF!,6,FALSE),IF($B209="MERCADO",VLOOKUP($A209,#REF!,8,FALSE),IF($B209="PLEO",VLOOKUP($A209,#REF!,4,FALSE),IF($B209="SICRO",VLOOKUP($A209,#REF!,6,FALSE),IF($B209="SINAPI",IFERROR(SUM((VLOOKUP($A209,#REF!,14,FALSE)),VLOOKUP($A209,#REF!,20,FALSE),VLOOKUP($A209,#REF!,22,FALSE)),),"-"))))))</f>
        <v>-</v>
      </c>
      <c r="G209" s="113" t="str">
        <f>IF(OR($B209="ANP",$B209="DAER",$B209="CONSULTORIA DNIT",$B209="PREGÃO ELETRÔNICO",$B209="DMLU",$B209="DMAE",$B209="CEEE",$B209="EPTC",$B209="ORSE",$B209="SEINFRA",$B209="CREA",$B209="CAU",$B209="CEHOP",$B209="SIURB",$B209="DER-PR",$B209="SUDECAP",$B209=Aux.!$F$24,$B209=Aux.!$F$25),VLOOKUP($A209,#REF!,8,FALSE),IF($B209="CCU",VLOOKUP($A209,#REF!,7,FALSE),IF($B209="MERCADO",VLOOKUP($A209,#REF!,9,FALSE),IF($B209="PLEO",VLOOKUP($A209,#REF!,4,FALSE),IF($B209="SICRO",VLOOKUP($A209,#REF!,7,FALSE),IF($B209="SINAPI",IFERROR((VLOOKUP($A209,#REF!,16,FALSE)),(VLOOKUP($A209,#REF!,5,FALSE))),"-"))))))</f>
        <v>-</v>
      </c>
      <c r="H209" s="113" t="str">
        <f>IF(OR($B209="ANP",$B209="DAER",$B209="CONSULTORIA DNIT",$B209="PREGÃO ELETRÔNICO",$B209="DMLU",$B209="DMAE",$B209="CEEE",$B209="EPTC",$B209="ORSE",$B209="SEINFRA",$B209="CREA",$B209="CAU",$B209="CEHOP",$B209="SIURB",$B209="DER-PR",$B209="SUDECAP",$B209=Aux.!$F$24,$B209=Aux.!$F$25),VLOOKUP($A209,#REF!,5,FALSE),IF($B209="CCU",VLOOKUP($A209,#REF!,4,FALSE),IF($B209="MERCADO",VLOOKUP($A209,#REF!,6,FALSE),IF($B209="PLEO",VLOOKUP($A209,#REF!,4,FALSE),IF($B209="SICRO",VLOOKUP($A209,#REF!,4,FALSE),IF($B209="SINAPI",IFERROR((VLOOKUP($A209,#REF!,5,FALSE)),(VLOOKUP($A209,#REF!,5,FALSE))),"-"))))))</f>
        <v>-</v>
      </c>
      <c r="I209" s="114">
        <f>IF($B209="SICRO EQUIP.",VLOOKUP($A209,#REF!,10,FALSE),0)</f>
        <v>0</v>
      </c>
      <c r="J209" s="114">
        <f>IF($B209="SICRO EQUIP.",VLOOKUP($A209,#REF!,11,FALSE),0)</f>
        <v>0</v>
      </c>
      <c r="K209" s="258"/>
      <c r="L209" s="259"/>
      <c r="M209" s="115" t="e">
        <f>VLOOKUP($K209,Reajuste!$A$2:$BW$29,(MATCH($L209,Reajuste!$C$2:$BW$2,0)+2),FALSE)</f>
        <v>#N/A</v>
      </c>
      <c r="N209" s="259"/>
      <c r="O209" s="115" t="e">
        <f>VLOOKUP($K209,Reajuste!$A$2:$CW$29,(MATCH($N209,Reajuste!$C$2:$CW$2,0)+2),FALSE)</f>
        <v>#N/A</v>
      </c>
      <c r="P209" s="113">
        <f t="shared" si="0"/>
        <v>0</v>
      </c>
      <c r="Q209" s="113">
        <f t="shared" si="1"/>
        <v>0</v>
      </c>
      <c r="R209" s="113">
        <f t="shared" si="2"/>
        <v>0</v>
      </c>
      <c r="S209" s="113">
        <f t="shared" si="3"/>
        <v>0</v>
      </c>
      <c r="T209" s="113">
        <f t="shared" si="4"/>
        <v>0</v>
      </c>
      <c r="U209" s="113">
        <f t="shared" si="5"/>
        <v>0</v>
      </c>
      <c r="V209" s="4"/>
      <c r="W209" s="4"/>
      <c r="X209" s="4"/>
      <c r="Y209" s="4"/>
      <c r="Z209" s="4"/>
    </row>
    <row r="210" spans="1:26" ht="14.25" customHeight="1">
      <c r="A210" s="256"/>
      <c r="B210" s="257"/>
      <c r="C210" s="112" t="str">
        <f>IF(OR($B210="ANP",$B210="DAER",$B210="CONSULTORIA DNIT",$B210="PREGÃO ELETRÔNICO",$B210="DMLU",$B210="DMAE",$B210="CEEE",$B210="EPTC",$B210="ORSE",$B210="SEINFRA",$B210="CREA",$B210="CAU",$B210="CEHOP",$B210="SIURB",$B210="DER-PR",$B210="SUDECAP",$B210=Aux.!$F$24,$B210=Aux.!$F$25),VLOOKUP($A210,#REF!,3,FALSE),IF($B210="SICRO EQUIP.",VLOOKUP($A210,#REF!,2,FALSE),IF($B210="CCU",VLOOKUP($A210,#REF!,2,FALSE),IF($B210="MERCADO",VLOOKUP($A210,#REF!,2,FALSE),IF($B210="PLEO",VLOOKUP($A210,#REF!,2,FALSE),IF($B210="SICRO",VLOOKUP($A210,#REF!,2,FALSE),IF($B210="SINAPI",IFERROR((VLOOKUP($A210,#REF!,2,FALSE)),(VLOOKUP($A210,#REF!,2,FALSE))),"-")))))))</f>
        <v>-</v>
      </c>
      <c r="D210" s="95" t="str">
        <f>IF(OR($B210="ANP",$B210="DAER",$B210="CONSULTORIA DNIT",$B210="PREGÃO ELETRÔNICO",$B210="DMLU",$B210="DMAE",$B210="CEEE",$B210="EPTC",$B210="ORSE",$B210="SEINFRA",$B210="CREA",$B210="CAU",$B210="CEHOP",$B210="SIURB",$B210="DER-PR",$B210="SUDECAP",$B210=Aux.!$F$24,$B210=Aux.!$F$25),VLOOKUP($A210,#REF!,4,FALSE),IF($B210="SICRO EQUIP.","H",IF($B210="CCU",VLOOKUP($A210,#REF!,3,FALSE),IF($B210="MERCADO",VLOOKUP($A210,#REF!,10,FALSE),IF($B210="PLEO",VLOOKUP($A210,#REF!,3,FALSE),IF($B210="SICRO",VLOOKUP($A210,#REF!,3,FALSE),IF($B210="SINAPI",IFERROR((VLOOKUP($A210,#REF!,3,FALSE)),(VLOOKUP($A210,#REF!,3,FALSE))),"-")))))))</f>
        <v>-</v>
      </c>
      <c r="E210" s="113" t="str">
        <f>IF(OR($B210="ANP",$B210="DAER",$B210="CONSULTORIA DNIT",$B210="PREGÃO ELETRÔNICO",$B210="DMLU",$B210="DMAE",$B210="CEEE",$B210="EPTC",$B210="ORSE",$B210="SEINFRA",$B210="CREA",$B210="CAU",$B210="CEHOP",$B210="SIURB",$B210="DER-PR",$B210="SUDECAP",$B210=Aux.!$F$24,$B210=Aux.!$F$25),VLOOKUP($A210,#REF!,6,FALSE),IF($B210="CCU",VLOOKUP($A210,#REF!,5,FALSE),IF($B210="MERCADO",VLOOKUP($A210,#REF!,7,FALSE),IF($B210="PLEO",VLOOKUP($A210,#REF!,4,FALSE),IF($B210="SICRO",VLOOKUP($A210,#REF!,5,FALSE),IF($B210="SINAPI",IFERROR((VLOOKUP($A210,#REF!,18,FALSE)),),"-"))))))</f>
        <v>-</v>
      </c>
      <c r="F210" s="113" t="str">
        <f>IF(OR($B210="ANP",$B210="DAER",$B210="CONSULTORIA DNIT",$B210="PREGÃO ELETRÔNICO",$B210="DMLU",$B210="DMAE",$B210="CEEE",$B210="EPTC",$B210="ORSE",$B210="SEINFRA",$B210="CREA",$B210="CAU",$B210="CEHOP",$B210="SIURB",$B210="DER-PR",$B210="SUDECAP",$B210=Aux.!$F$24,$B210=Aux.!$F$25),VLOOKUP($A210,#REF!,7,FALSE),IF($B210="CCU",VLOOKUP($A210,#REF!,6,FALSE),IF($B210="MERCADO",VLOOKUP($A210,#REF!,8,FALSE),IF($B210="PLEO",VLOOKUP($A210,#REF!,4,FALSE),IF($B210="SICRO",VLOOKUP($A210,#REF!,6,FALSE),IF($B210="SINAPI",IFERROR(SUM((VLOOKUP($A210,#REF!,14,FALSE)),VLOOKUP($A210,#REF!,20,FALSE),VLOOKUP($A210,#REF!,22,FALSE)),),"-"))))))</f>
        <v>-</v>
      </c>
      <c r="G210" s="113" t="str">
        <f>IF(OR($B210="ANP",$B210="DAER",$B210="CONSULTORIA DNIT",$B210="PREGÃO ELETRÔNICO",$B210="DMLU",$B210="DMAE",$B210="CEEE",$B210="EPTC",$B210="ORSE",$B210="SEINFRA",$B210="CREA",$B210="CAU",$B210="CEHOP",$B210="SIURB",$B210="DER-PR",$B210="SUDECAP",$B210=Aux.!$F$24,$B210=Aux.!$F$25),VLOOKUP($A210,#REF!,8,FALSE),IF($B210="CCU",VLOOKUP($A210,#REF!,7,FALSE),IF($B210="MERCADO",VLOOKUP($A210,#REF!,9,FALSE),IF($B210="PLEO",VLOOKUP($A210,#REF!,4,FALSE),IF($B210="SICRO",VLOOKUP($A210,#REF!,7,FALSE),IF($B210="SINAPI",IFERROR((VLOOKUP($A210,#REF!,16,FALSE)),(VLOOKUP($A210,#REF!,5,FALSE))),"-"))))))</f>
        <v>-</v>
      </c>
      <c r="H210" s="113" t="str">
        <f>IF(OR($B210="ANP",$B210="DAER",$B210="CONSULTORIA DNIT",$B210="PREGÃO ELETRÔNICO",$B210="DMLU",$B210="DMAE",$B210="CEEE",$B210="EPTC",$B210="ORSE",$B210="SEINFRA",$B210="CREA",$B210="CAU",$B210="CEHOP",$B210="SIURB",$B210="DER-PR",$B210="SUDECAP",$B210=Aux.!$F$24,$B210=Aux.!$F$25),VLOOKUP($A210,#REF!,5,FALSE),IF($B210="CCU",VLOOKUP($A210,#REF!,4,FALSE),IF($B210="MERCADO",VLOOKUP($A210,#REF!,6,FALSE),IF($B210="PLEO",VLOOKUP($A210,#REF!,4,FALSE),IF($B210="SICRO",VLOOKUP($A210,#REF!,4,FALSE),IF($B210="SINAPI",IFERROR((VLOOKUP($A210,#REF!,5,FALSE)),(VLOOKUP($A210,#REF!,5,FALSE))),"-"))))))</f>
        <v>-</v>
      </c>
      <c r="I210" s="114">
        <f>IF($B210="SICRO EQUIP.",VLOOKUP($A210,#REF!,10,FALSE),0)</f>
        <v>0</v>
      </c>
      <c r="J210" s="114">
        <f>IF($B210="SICRO EQUIP.",VLOOKUP($A210,#REF!,11,FALSE),0)</f>
        <v>0</v>
      </c>
      <c r="K210" s="258"/>
      <c r="L210" s="259"/>
      <c r="M210" s="115" t="e">
        <f>VLOOKUP($K210,Reajuste!$A$2:$BW$29,(MATCH($L210,Reajuste!$C$2:$BW$2,0)+2),FALSE)</f>
        <v>#N/A</v>
      </c>
      <c r="N210" s="259"/>
      <c r="O210" s="115" t="e">
        <f>VLOOKUP($K210,Reajuste!$A$2:$CW$29,(MATCH($N210,Reajuste!$C$2:$CW$2,0)+2),FALSE)</f>
        <v>#N/A</v>
      </c>
      <c r="P210" s="113">
        <f t="shared" si="0"/>
        <v>0</v>
      </c>
      <c r="Q210" s="113">
        <f t="shared" si="1"/>
        <v>0</v>
      </c>
      <c r="R210" s="113">
        <f t="shared" si="2"/>
        <v>0</v>
      </c>
      <c r="S210" s="113">
        <f t="shared" si="3"/>
        <v>0</v>
      </c>
      <c r="T210" s="113">
        <f t="shared" si="4"/>
        <v>0</v>
      </c>
      <c r="U210" s="113">
        <f t="shared" si="5"/>
        <v>0</v>
      </c>
      <c r="V210" s="4"/>
      <c r="W210" s="4"/>
      <c r="X210" s="4"/>
      <c r="Y210" s="4"/>
      <c r="Z210" s="4"/>
    </row>
    <row r="211" spans="1:26" ht="14.25" customHeight="1">
      <c r="A211" s="256"/>
      <c r="B211" s="257"/>
      <c r="C211" s="112" t="str">
        <f>IF(OR($B211="ANP",$B211="DAER",$B211="CONSULTORIA DNIT",$B211="PREGÃO ELETRÔNICO",$B211="DMLU",$B211="DMAE",$B211="CEEE",$B211="EPTC",$B211="ORSE",$B211="SEINFRA",$B211="CREA",$B211="CAU",$B211="CEHOP",$B211="SIURB",$B211="DER-PR",$B211="SUDECAP",$B211=Aux.!$F$24,$B211=Aux.!$F$25),VLOOKUP($A211,#REF!,3,FALSE),IF($B211="SICRO EQUIP.",VLOOKUP($A211,#REF!,2,FALSE),IF($B211="CCU",VLOOKUP($A211,#REF!,2,FALSE),IF($B211="MERCADO",VLOOKUP($A211,#REF!,2,FALSE),IF($B211="PLEO",VLOOKUP($A211,#REF!,2,FALSE),IF($B211="SICRO",VLOOKUP($A211,#REF!,2,FALSE),IF($B211="SINAPI",IFERROR((VLOOKUP($A211,#REF!,2,FALSE)),(VLOOKUP($A211,#REF!,2,FALSE))),"-")))))))</f>
        <v>-</v>
      </c>
      <c r="D211" s="95" t="str">
        <f>IF(OR($B211="ANP",$B211="DAER",$B211="CONSULTORIA DNIT",$B211="PREGÃO ELETRÔNICO",$B211="DMLU",$B211="DMAE",$B211="CEEE",$B211="EPTC",$B211="ORSE",$B211="SEINFRA",$B211="CREA",$B211="CAU",$B211="CEHOP",$B211="SIURB",$B211="DER-PR",$B211="SUDECAP",$B211=Aux.!$F$24,$B211=Aux.!$F$25),VLOOKUP($A211,#REF!,4,FALSE),IF($B211="SICRO EQUIP.","H",IF($B211="CCU",VLOOKUP($A211,#REF!,3,FALSE),IF($B211="MERCADO",VLOOKUP($A211,#REF!,10,FALSE),IF($B211="PLEO",VLOOKUP($A211,#REF!,3,FALSE),IF($B211="SICRO",VLOOKUP($A211,#REF!,3,FALSE),IF($B211="SINAPI",IFERROR((VLOOKUP($A211,#REF!,3,FALSE)),(VLOOKUP($A211,#REF!,3,FALSE))),"-")))))))</f>
        <v>-</v>
      </c>
      <c r="E211" s="113" t="str">
        <f>IF(OR($B211="ANP",$B211="DAER",$B211="CONSULTORIA DNIT",$B211="PREGÃO ELETRÔNICO",$B211="DMLU",$B211="DMAE",$B211="CEEE",$B211="EPTC",$B211="ORSE",$B211="SEINFRA",$B211="CREA",$B211="CAU",$B211="CEHOP",$B211="SIURB",$B211="DER-PR",$B211="SUDECAP",$B211=Aux.!$F$24,$B211=Aux.!$F$25),VLOOKUP($A211,#REF!,6,FALSE),IF($B211="CCU",VLOOKUP($A211,#REF!,5,FALSE),IF($B211="MERCADO",VLOOKUP($A211,#REF!,7,FALSE),IF($B211="PLEO",VLOOKUP($A211,#REF!,4,FALSE),IF($B211="SICRO",VLOOKUP($A211,#REF!,5,FALSE),IF($B211="SINAPI",IFERROR((VLOOKUP($A211,#REF!,18,FALSE)),),"-"))))))</f>
        <v>-</v>
      </c>
      <c r="F211" s="113" t="str">
        <f>IF(OR($B211="ANP",$B211="DAER",$B211="CONSULTORIA DNIT",$B211="PREGÃO ELETRÔNICO",$B211="DMLU",$B211="DMAE",$B211="CEEE",$B211="EPTC",$B211="ORSE",$B211="SEINFRA",$B211="CREA",$B211="CAU",$B211="CEHOP",$B211="SIURB",$B211="DER-PR",$B211="SUDECAP",$B211=Aux.!$F$24,$B211=Aux.!$F$25),VLOOKUP($A211,#REF!,7,FALSE),IF($B211="CCU",VLOOKUP($A211,#REF!,6,FALSE),IF($B211="MERCADO",VLOOKUP($A211,#REF!,8,FALSE),IF($B211="PLEO",VLOOKUP($A211,#REF!,4,FALSE),IF($B211="SICRO",VLOOKUP($A211,#REF!,6,FALSE),IF($B211="SINAPI",IFERROR(SUM((VLOOKUP($A211,#REF!,14,FALSE)),VLOOKUP($A211,#REF!,20,FALSE),VLOOKUP($A211,#REF!,22,FALSE)),),"-"))))))</f>
        <v>-</v>
      </c>
      <c r="G211" s="113" t="str">
        <f>IF(OR($B211="ANP",$B211="DAER",$B211="CONSULTORIA DNIT",$B211="PREGÃO ELETRÔNICO",$B211="DMLU",$B211="DMAE",$B211="CEEE",$B211="EPTC",$B211="ORSE",$B211="SEINFRA",$B211="CREA",$B211="CAU",$B211="CEHOP",$B211="SIURB",$B211="DER-PR",$B211="SUDECAP",$B211=Aux.!$F$24,$B211=Aux.!$F$25),VLOOKUP($A211,#REF!,8,FALSE),IF($B211="CCU",VLOOKUP($A211,#REF!,7,FALSE),IF($B211="MERCADO",VLOOKUP($A211,#REF!,9,FALSE),IF($B211="PLEO",VLOOKUP($A211,#REF!,4,FALSE),IF($B211="SICRO",VLOOKUP($A211,#REF!,7,FALSE),IF($B211="SINAPI",IFERROR((VLOOKUP($A211,#REF!,16,FALSE)),(VLOOKUP($A211,#REF!,5,FALSE))),"-"))))))</f>
        <v>-</v>
      </c>
      <c r="H211" s="113" t="str">
        <f>IF(OR($B211="ANP",$B211="DAER",$B211="CONSULTORIA DNIT",$B211="PREGÃO ELETRÔNICO",$B211="DMLU",$B211="DMAE",$B211="CEEE",$B211="EPTC",$B211="ORSE",$B211="SEINFRA",$B211="CREA",$B211="CAU",$B211="CEHOP",$B211="SIURB",$B211="DER-PR",$B211="SUDECAP",$B211=Aux.!$F$24,$B211=Aux.!$F$25),VLOOKUP($A211,#REF!,5,FALSE),IF($B211="CCU",VLOOKUP($A211,#REF!,4,FALSE),IF($B211="MERCADO",VLOOKUP($A211,#REF!,6,FALSE),IF($B211="PLEO",VLOOKUP($A211,#REF!,4,FALSE),IF($B211="SICRO",VLOOKUP($A211,#REF!,4,FALSE),IF($B211="SINAPI",IFERROR((VLOOKUP($A211,#REF!,5,FALSE)),(VLOOKUP($A211,#REF!,5,FALSE))),"-"))))))</f>
        <v>-</v>
      </c>
      <c r="I211" s="114">
        <f>IF($B211="SICRO EQUIP.",VLOOKUP($A211,#REF!,10,FALSE),0)</f>
        <v>0</v>
      </c>
      <c r="J211" s="114">
        <f>IF($B211="SICRO EQUIP.",VLOOKUP($A211,#REF!,11,FALSE),0)</f>
        <v>0</v>
      </c>
      <c r="K211" s="258"/>
      <c r="L211" s="259"/>
      <c r="M211" s="115" t="e">
        <f>VLOOKUP($K211,Reajuste!$A$2:$BW$29,(MATCH($L211,Reajuste!$C$2:$BW$2,0)+2),FALSE)</f>
        <v>#N/A</v>
      </c>
      <c r="N211" s="259"/>
      <c r="O211" s="115" t="e">
        <f>VLOOKUP($K211,Reajuste!$A$2:$CW$29,(MATCH($N211,Reajuste!$C$2:$CW$2,0)+2),FALSE)</f>
        <v>#N/A</v>
      </c>
      <c r="P211" s="113">
        <f t="shared" si="0"/>
        <v>0</v>
      </c>
      <c r="Q211" s="113">
        <f t="shared" si="1"/>
        <v>0</v>
      </c>
      <c r="R211" s="113">
        <f t="shared" si="2"/>
        <v>0</v>
      </c>
      <c r="S211" s="113">
        <f t="shared" si="3"/>
        <v>0</v>
      </c>
      <c r="T211" s="113">
        <f t="shared" si="4"/>
        <v>0</v>
      </c>
      <c r="U211" s="113">
        <f t="shared" si="5"/>
        <v>0</v>
      </c>
      <c r="V211" s="4"/>
      <c r="W211" s="4"/>
      <c r="X211" s="4"/>
      <c r="Y211" s="4"/>
      <c r="Z211" s="4"/>
    </row>
    <row r="212" spans="1:26" ht="14.25" customHeight="1">
      <c r="A212" s="256"/>
      <c r="B212" s="257"/>
      <c r="C212" s="112" t="str">
        <f>IF(OR($B212="ANP",$B212="DAER",$B212="CONSULTORIA DNIT",$B212="PREGÃO ELETRÔNICO",$B212="DMLU",$B212="DMAE",$B212="CEEE",$B212="EPTC",$B212="ORSE",$B212="SEINFRA",$B212="CREA",$B212="CAU",$B212="CEHOP",$B212="SIURB",$B212="DER-PR",$B212="SUDECAP",$B212=Aux.!$F$24,$B212=Aux.!$F$25),VLOOKUP($A212,#REF!,3,FALSE),IF($B212="SICRO EQUIP.",VLOOKUP($A212,#REF!,2,FALSE),IF($B212="CCU",VLOOKUP($A212,#REF!,2,FALSE),IF($B212="MERCADO",VLOOKUP($A212,#REF!,2,FALSE),IF($B212="PLEO",VLOOKUP($A212,#REF!,2,FALSE),IF($B212="SICRO",VLOOKUP($A212,#REF!,2,FALSE),IF($B212="SINAPI",IFERROR((VLOOKUP($A212,#REF!,2,FALSE)),(VLOOKUP($A212,#REF!,2,FALSE))),"-")))))))</f>
        <v>-</v>
      </c>
      <c r="D212" s="95" t="str">
        <f>IF(OR($B212="ANP",$B212="DAER",$B212="CONSULTORIA DNIT",$B212="PREGÃO ELETRÔNICO",$B212="DMLU",$B212="DMAE",$B212="CEEE",$B212="EPTC",$B212="ORSE",$B212="SEINFRA",$B212="CREA",$B212="CAU",$B212="CEHOP",$B212="SIURB",$B212="DER-PR",$B212="SUDECAP",$B212=Aux.!$F$24,$B212=Aux.!$F$25),VLOOKUP($A212,#REF!,4,FALSE),IF($B212="SICRO EQUIP.","H",IF($B212="CCU",VLOOKUP($A212,#REF!,3,FALSE),IF($B212="MERCADO",VLOOKUP($A212,#REF!,10,FALSE),IF($B212="PLEO",VLOOKUP($A212,#REF!,3,FALSE),IF($B212="SICRO",VLOOKUP($A212,#REF!,3,FALSE),IF($B212="SINAPI",IFERROR((VLOOKUP($A212,#REF!,3,FALSE)),(VLOOKUP($A212,#REF!,3,FALSE))),"-")))))))</f>
        <v>-</v>
      </c>
      <c r="E212" s="113" t="str">
        <f>IF(OR($B212="ANP",$B212="DAER",$B212="CONSULTORIA DNIT",$B212="PREGÃO ELETRÔNICO",$B212="DMLU",$B212="DMAE",$B212="CEEE",$B212="EPTC",$B212="ORSE",$B212="SEINFRA",$B212="CREA",$B212="CAU",$B212="CEHOP",$B212="SIURB",$B212="DER-PR",$B212="SUDECAP",$B212=Aux.!$F$24,$B212=Aux.!$F$25),VLOOKUP($A212,#REF!,6,FALSE),IF($B212="CCU",VLOOKUP($A212,#REF!,5,FALSE),IF($B212="MERCADO",VLOOKUP($A212,#REF!,7,FALSE),IF($B212="PLEO",VLOOKUP($A212,#REF!,4,FALSE),IF($B212="SICRO",VLOOKUP($A212,#REF!,5,FALSE),IF($B212="SINAPI",IFERROR((VLOOKUP($A212,#REF!,18,FALSE)),),"-"))))))</f>
        <v>-</v>
      </c>
      <c r="F212" s="113" t="str">
        <f>IF(OR($B212="ANP",$B212="DAER",$B212="CONSULTORIA DNIT",$B212="PREGÃO ELETRÔNICO",$B212="DMLU",$B212="DMAE",$B212="CEEE",$B212="EPTC",$B212="ORSE",$B212="SEINFRA",$B212="CREA",$B212="CAU",$B212="CEHOP",$B212="SIURB",$B212="DER-PR",$B212="SUDECAP",$B212=Aux.!$F$24,$B212=Aux.!$F$25),VLOOKUP($A212,#REF!,7,FALSE),IF($B212="CCU",VLOOKUP($A212,#REF!,6,FALSE),IF($B212="MERCADO",VLOOKUP($A212,#REF!,8,FALSE),IF($B212="PLEO",VLOOKUP($A212,#REF!,4,FALSE),IF($B212="SICRO",VLOOKUP($A212,#REF!,6,FALSE),IF($B212="SINAPI",IFERROR(SUM((VLOOKUP($A212,#REF!,14,FALSE)),VLOOKUP($A212,#REF!,20,FALSE),VLOOKUP($A212,#REF!,22,FALSE)),),"-"))))))</f>
        <v>-</v>
      </c>
      <c r="G212" s="113" t="str">
        <f>IF(OR($B212="ANP",$B212="DAER",$B212="CONSULTORIA DNIT",$B212="PREGÃO ELETRÔNICO",$B212="DMLU",$B212="DMAE",$B212="CEEE",$B212="EPTC",$B212="ORSE",$B212="SEINFRA",$B212="CREA",$B212="CAU",$B212="CEHOP",$B212="SIURB",$B212="DER-PR",$B212="SUDECAP",$B212=Aux.!$F$24,$B212=Aux.!$F$25),VLOOKUP($A212,#REF!,8,FALSE),IF($B212="CCU",VLOOKUP($A212,#REF!,7,FALSE),IF($B212="MERCADO",VLOOKUP($A212,#REF!,9,FALSE),IF($B212="PLEO",VLOOKUP($A212,#REF!,4,FALSE),IF($B212="SICRO",VLOOKUP($A212,#REF!,7,FALSE),IF($B212="SINAPI",IFERROR((VLOOKUP($A212,#REF!,16,FALSE)),(VLOOKUP($A212,#REF!,5,FALSE))),"-"))))))</f>
        <v>-</v>
      </c>
      <c r="H212" s="113" t="str">
        <f>IF(OR($B212="ANP",$B212="DAER",$B212="CONSULTORIA DNIT",$B212="PREGÃO ELETRÔNICO",$B212="DMLU",$B212="DMAE",$B212="CEEE",$B212="EPTC",$B212="ORSE",$B212="SEINFRA",$B212="CREA",$B212="CAU",$B212="CEHOP",$B212="SIURB",$B212="DER-PR",$B212="SUDECAP",$B212=Aux.!$F$24,$B212=Aux.!$F$25),VLOOKUP($A212,#REF!,5,FALSE),IF($B212="CCU",VLOOKUP($A212,#REF!,4,FALSE),IF($B212="MERCADO",VLOOKUP($A212,#REF!,6,FALSE),IF($B212="PLEO",VLOOKUP($A212,#REF!,4,FALSE),IF($B212="SICRO",VLOOKUP($A212,#REF!,4,FALSE),IF($B212="SINAPI",IFERROR((VLOOKUP($A212,#REF!,5,FALSE)),(VLOOKUP($A212,#REF!,5,FALSE))),"-"))))))</f>
        <v>-</v>
      </c>
      <c r="I212" s="114">
        <f>IF($B212="SICRO EQUIP.",VLOOKUP($A212,#REF!,10,FALSE),0)</f>
        <v>0</v>
      </c>
      <c r="J212" s="114">
        <f>IF($B212="SICRO EQUIP.",VLOOKUP($A212,#REF!,11,FALSE),0)</f>
        <v>0</v>
      </c>
      <c r="K212" s="258"/>
      <c r="L212" s="259"/>
      <c r="M212" s="115" t="e">
        <f>VLOOKUP($K212,Reajuste!$A$2:$BW$29,(MATCH($L212,Reajuste!$C$2:$BW$2,0)+2),FALSE)</f>
        <v>#N/A</v>
      </c>
      <c r="N212" s="259"/>
      <c r="O212" s="115" t="e">
        <f>VLOOKUP($K212,Reajuste!$A$2:$CW$29,(MATCH($N212,Reajuste!$C$2:$CW$2,0)+2),FALSE)</f>
        <v>#N/A</v>
      </c>
      <c r="P212" s="113">
        <f t="shared" si="0"/>
        <v>0</v>
      </c>
      <c r="Q212" s="113">
        <f t="shared" si="1"/>
        <v>0</v>
      </c>
      <c r="R212" s="113">
        <f t="shared" si="2"/>
        <v>0</v>
      </c>
      <c r="S212" s="113">
        <f t="shared" si="3"/>
        <v>0</v>
      </c>
      <c r="T212" s="113">
        <f t="shared" si="4"/>
        <v>0</v>
      </c>
      <c r="U212" s="113">
        <f t="shared" si="5"/>
        <v>0</v>
      </c>
      <c r="V212" s="4"/>
      <c r="W212" s="4"/>
      <c r="X212" s="4"/>
      <c r="Y212" s="4"/>
      <c r="Z212" s="4"/>
    </row>
    <row r="213" spans="1:26" ht="14.25" customHeight="1">
      <c r="A213" s="256"/>
      <c r="B213" s="257"/>
      <c r="C213" s="112" t="str">
        <f>IF(OR($B213="ANP",$B213="DAER",$B213="CONSULTORIA DNIT",$B213="PREGÃO ELETRÔNICO",$B213="DMLU",$B213="DMAE",$B213="CEEE",$B213="EPTC",$B213="ORSE",$B213="SEINFRA",$B213="CREA",$B213="CAU",$B213="CEHOP",$B213="SIURB",$B213="DER-PR",$B213="SUDECAP",$B213=Aux.!$F$24,$B213=Aux.!$F$25),VLOOKUP($A213,#REF!,3,FALSE),IF($B213="SICRO EQUIP.",VLOOKUP($A213,#REF!,2,FALSE),IF($B213="CCU",VLOOKUP($A213,#REF!,2,FALSE),IF($B213="MERCADO",VLOOKUP($A213,#REF!,2,FALSE),IF($B213="PLEO",VLOOKUP($A213,#REF!,2,FALSE),IF($B213="SICRO",VLOOKUP($A213,#REF!,2,FALSE),IF($B213="SINAPI",IFERROR((VLOOKUP($A213,#REF!,2,FALSE)),(VLOOKUP($A213,#REF!,2,FALSE))),"-")))))))</f>
        <v>-</v>
      </c>
      <c r="D213" s="95" t="str">
        <f>IF(OR($B213="ANP",$B213="DAER",$B213="CONSULTORIA DNIT",$B213="PREGÃO ELETRÔNICO",$B213="DMLU",$B213="DMAE",$B213="CEEE",$B213="EPTC",$B213="ORSE",$B213="SEINFRA",$B213="CREA",$B213="CAU",$B213="CEHOP",$B213="SIURB",$B213="DER-PR",$B213="SUDECAP",$B213=Aux.!$F$24,$B213=Aux.!$F$25),VLOOKUP($A213,#REF!,4,FALSE),IF($B213="SICRO EQUIP.","H",IF($B213="CCU",VLOOKUP($A213,#REF!,3,FALSE),IF($B213="MERCADO",VLOOKUP($A213,#REF!,10,FALSE),IF($B213="PLEO",VLOOKUP($A213,#REF!,3,FALSE),IF($B213="SICRO",VLOOKUP($A213,#REF!,3,FALSE),IF($B213="SINAPI",IFERROR((VLOOKUP($A213,#REF!,3,FALSE)),(VLOOKUP($A213,#REF!,3,FALSE))),"-")))))))</f>
        <v>-</v>
      </c>
      <c r="E213" s="113" t="str">
        <f>IF(OR($B213="ANP",$B213="DAER",$B213="CONSULTORIA DNIT",$B213="PREGÃO ELETRÔNICO",$B213="DMLU",$B213="DMAE",$B213="CEEE",$B213="EPTC",$B213="ORSE",$B213="SEINFRA",$B213="CREA",$B213="CAU",$B213="CEHOP",$B213="SIURB",$B213="DER-PR",$B213="SUDECAP",$B213=Aux.!$F$24,$B213=Aux.!$F$25),VLOOKUP($A213,#REF!,6,FALSE),IF($B213="CCU",VLOOKUP($A213,#REF!,5,FALSE),IF($B213="MERCADO",VLOOKUP($A213,#REF!,7,FALSE),IF($B213="PLEO",VLOOKUP($A213,#REF!,4,FALSE),IF($B213="SICRO",VLOOKUP($A213,#REF!,5,FALSE),IF($B213="SINAPI",IFERROR((VLOOKUP($A213,#REF!,18,FALSE)),),"-"))))))</f>
        <v>-</v>
      </c>
      <c r="F213" s="113" t="str">
        <f>IF(OR($B213="ANP",$B213="DAER",$B213="CONSULTORIA DNIT",$B213="PREGÃO ELETRÔNICO",$B213="DMLU",$B213="DMAE",$B213="CEEE",$B213="EPTC",$B213="ORSE",$B213="SEINFRA",$B213="CREA",$B213="CAU",$B213="CEHOP",$B213="SIURB",$B213="DER-PR",$B213="SUDECAP",$B213=Aux.!$F$24,$B213=Aux.!$F$25),VLOOKUP($A213,#REF!,7,FALSE),IF($B213="CCU",VLOOKUP($A213,#REF!,6,FALSE),IF($B213="MERCADO",VLOOKUP($A213,#REF!,8,FALSE),IF($B213="PLEO",VLOOKUP($A213,#REF!,4,FALSE),IF($B213="SICRO",VLOOKUP($A213,#REF!,6,FALSE),IF($B213="SINAPI",IFERROR(SUM((VLOOKUP($A213,#REF!,14,FALSE)),VLOOKUP($A213,#REF!,20,FALSE),VLOOKUP($A213,#REF!,22,FALSE)),),"-"))))))</f>
        <v>-</v>
      </c>
      <c r="G213" s="113" t="str">
        <f>IF(OR($B213="ANP",$B213="DAER",$B213="CONSULTORIA DNIT",$B213="PREGÃO ELETRÔNICO",$B213="DMLU",$B213="DMAE",$B213="CEEE",$B213="EPTC",$B213="ORSE",$B213="SEINFRA",$B213="CREA",$B213="CAU",$B213="CEHOP",$B213="SIURB",$B213="DER-PR",$B213="SUDECAP",$B213=Aux.!$F$24,$B213=Aux.!$F$25),VLOOKUP($A213,#REF!,8,FALSE),IF($B213="CCU",VLOOKUP($A213,#REF!,7,FALSE),IF($B213="MERCADO",VLOOKUP($A213,#REF!,9,FALSE),IF($B213="PLEO",VLOOKUP($A213,#REF!,4,FALSE),IF($B213="SICRO",VLOOKUP($A213,#REF!,7,FALSE),IF($B213="SINAPI",IFERROR((VLOOKUP($A213,#REF!,16,FALSE)),(VLOOKUP($A213,#REF!,5,FALSE))),"-"))))))</f>
        <v>-</v>
      </c>
      <c r="H213" s="113" t="str">
        <f>IF(OR($B213="ANP",$B213="DAER",$B213="CONSULTORIA DNIT",$B213="PREGÃO ELETRÔNICO",$B213="DMLU",$B213="DMAE",$B213="CEEE",$B213="EPTC",$B213="ORSE",$B213="SEINFRA",$B213="CREA",$B213="CAU",$B213="CEHOP",$B213="SIURB",$B213="DER-PR",$B213="SUDECAP",$B213=Aux.!$F$24,$B213=Aux.!$F$25),VLOOKUP($A213,#REF!,5,FALSE),IF($B213="CCU",VLOOKUP($A213,#REF!,4,FALSE),IF($B213="MERCADO",VLOOKUP($A213,#REF!,6,FALSE),IF($B213="PLEO",VLOOKUP($A213,#REF!,4,FALSE),IF($B213="SICRO",VLOOKUP($A213,#REF!,4,FALSE),IF($B213="SINAPI",IFERROR((VLOOKUP($A213,#REF!,5,FALSE)),(VLOOKUP($A213,#REF!,5,FALSE))),"-"))))))</f>
        <v>-</v>
      </c>
      <c r="I213" s="114">
        <f>IF($B213="SICRO EQUIP.",VLOOKUP($A213,#REF!,10,FALSE),0)</f>
        <v>0</v>
      </c>
      <c r="J213" s="114">
        <f>IF($B213="SICRO EQUIP.",VLOOKUP($A213,#REF!,11,FALSE),0)</f>
        <v>0</v>
      </c>
      <c r="K213" s="258"/>
      <c r="L213" s="259"/>
      <c r="M213" s="115" t="e">
        <f>VLOOKUP($K213,Reajuste!$A$2:$BW$29,(MATCH($L213,Reajuste!$C$2:$BW$2,0)+2),FALSE)</f>
        <v>#N/A</v>
      </c>
      <c r="N213" s="259"/>
      <c r="O213" s="115" t="e">
        <f>VLOOKUP($K213,Reajuste!$A$2:$CW$29,(MATCH($N213,Reajuste!$C$2:$CW$2,0)+2),FALSE)</f>
        <v>#N/A</v>
      </c>
      <c r="P213" s="113">
        <f t="shared" si="0"/>
        <v>0</v>
      </c>
      <c r="Q213" s="113">
        <f t="shared" si="1"/>
        <v>0</v>
      </c>
      <c r="R213" s="113">
        <f t="shared" si="2"/>
        <v>0</v>
      </c>
      <c r="S213" s="113">
        <f t="shared" si="3"/>
        <v>0</v>
      </c>
      <c r="T213" s="113">
        <f t="shared" si="4"/>
        <v>0</v>
      </c>
      <c r="U213" s="113">
        <f t="shared" si="5"/>
        <v>0</v>
      </c>
      <c r="V213" s="4"/>
      <c r="W213" s="4"/>
      <c r="X213" s="4"/>
      <c r="Y213" s="4"/>
      <c r="Z213" s="4"/>
    </row>
    <row r="214" spans="1:26" ht="14.25" customHeight="1">
      <c r="A214" s="256"/>
      <c r="B214" s="257"/>
      <c r="C214" s="112" t="str">
        <f>IF(OR($B214="ANP",$B214="DAER",$B214="CONSULTORIA DNIT",$B214="PREGÃO ELETRÔNICO",$B214="DMLU",$B214="DMAE",$B214="CEEE",$B214="EPTC",$B214="ORSE",$B214="SEINFRA",$B214="CREA",$B214="CAU",$B214="CEHOP",$B214="SIURB",$B214="DER-PR",$B214="SUDECAP",$B214=Aux.!$F$24,$B214=Aux.!$F$25),VLOOKUP($A214,#REF!,3,FALSE),IF($B214="SICRO EQUIP.",VLOOKUP($A214,#REF!,2,FALSE),IF($B214="CCU",VLOOKUP($A214,#REF!,2,FALSE),IF($B214="MERCADO",VLOOKUP($A214,#REF!,2,FALSE),IF($B214="PLEO",VLOOKUP($A214,#REF!,2,FALSE),IF($B214="SICRO",VLOOKUP($A214,#REF!,2,FALSE),IF($B214="SINAPI",IFERROR((VLOOKUP($A214,#REF!,2,FALSE)),(VLOOKUP($A214,#REF!,2,FALSE))),"-")))))))</f>
        <v>-</v>
      </c>
      <c r="D214" s="95" t="str">
        <f>IF(OR($B214="ANP",$B214="DAER",$B214="CONSULTORIA DNIT",$B214="PREGÃO ELETRÔNICO",$B214="DMLU",$B214="DMAE",$B214="CEEE",$B214="EPTC",$B214="ORSE",$B214="SEINFRA",$B214="CREA",$B214="CAU",$B214="CEHOP",$B214="SIURB",$B214="DER-PR",$B214="SUDECAP",$B214=Aux.!$F$24,$B214=Aux.!$F$25),VLOOKUP($A214,#REF!,4,FALSE),IF($B214="SICRO EQUIP.","H",IF($B214="CCU",VLOOKUP($A214,#REF!,3,FALSE),IF($B214="MERCADO",VLOOKUP($A214,#REF!,10,FALSE),IF($B214="PLEO",VLOOKUP($A214,#REF!,3,FALSE),IF($B214="SICRO",VLOOKUP($A214,#REF!,3,FALSE),IF($B214="SINAPI",IFERROR((VLOOKUP($A214,#REF!,3,FALSE)),(VLOOKUP($A214,#REF!,3,FALSE))),"-")))))))</f>
        <v>-</v>
      </c>
      <c r="E214" s="113" t="str">
        <f>IF(OR($B214="ANP",$B214="DAER",$B214="CONSULTORIA DNIT",$B214="PREGÃO ELETRÔNICO",$B214="DMLU",$B214="DMAE",$B214="CEEE",$B214="EPTC",$B214="ORSE",$B214="SEINFRA",$B214="CREA",$B214="CAU",$B214="CEHOP",$B214="SIURB",$B214="DER-PR",$B214="SUDECAP",$B214=Aux.!$F$24,$B214=Aux.!$F$25),VLOOKUP($A214,#REF!,6,FALSE),IF($B214="CCU",VLOOKUP($A214,#REF!,5,FALSE),IF($B214="MERCADO",VLOOKUP($A214,#REF!,7,FALSE),IF($B214="PLEO",VLOOKUP($A214,#REF!,4,FALSE),IF($B214="SICRO",VLOOKUP($A214,#REF!,5,FALSE),IF($B214="SINAPI",IFERROR((VLOOKUP($A214,#REF!,18,FALSE)),),"-"))))))</f>
        <v>-</v>
      </c>
      <c r="F214" s="113" t="str">
        <f>IF(OR($B214="ANP",$B214="DAER",$B214="CONSULTORIA DNIT",$B214="PREGÃO ELETRÔNICO",$B214="DMLU",$B214="DMAE",$B214="CEEE",$B214="EPTC",$B214="ORSE",$B214="SEINFRA",$B214="CREA",$B214="CAU",$B214="CEHOP",$B214="SIURB",$B214="DER-PR",$B214="SUDECAP",$B214=Aux.!$F$24,$B214=Aux.!$F$25),VLOOKUP($A214,#REF!,7,FALSE),IF($B214="CCU",VLOOKUP($A214,#REF!,6,FALSE),IF($B214="MERCADO",VLOOKUP($A214,#REF!,8,FALSE),IF($B214="PLEO",VLOOKUP($A214,#REF!,4,FALSE),IF($B214="SICRO",VLOOKUP($A214,#REF!,6,FALSE),IF($B214="SINAPI",IFERROR(SUM((VLOOKUP($A214,#REF!,14,FALSE)),VLOOKUP($A214,#REF!,20,FALSE),VLOOKUP($A214,#REF!,22,FALSE)),),"-"))))))</f>
        <v>-</v>
      </c>
      <c r="G214" s="113" t="str">
        <f>IF(OR($B214="ANP",$B214="DAER",$B214="CONSULTORIA DNIT",$B214="PREGÃO ELETRÔNICO",$B214="DMLU",$B214="DMAE",$B214="CEEE",$B214="EPTC",$B214="ORSE",$B214="SEINFRA",$B214="CREA",$B214="CAU",$B214="CEHOP",$B214="SIURB",$B214="DER-PR",$B214="SUDECAP",$B214=Aux.!$F$24,$B214=Aux.!$F$25),VLOOKUP($A214,#REF!,8,FALSE),IF($B214="CCU",VLOOKUP($A214,#REF!,7,FALSE),IF($B214="MERCADO",VLOOKUP($A214,#REF!,9,FALSE),IF($B214="PLEO",VLOOKUP($A214,#REF!,4,FALSE),IF($B214="SICRO",VLOOKUP($A214,#REF!,7,FALSE),IF($B214="SINAPI",IFERROR((VLOOKUP($A214,#REF!,16,FALSE)),(VLOOKUP($A214,#REF!,5,FALSE))),"-"))))))</f>
        <v>-</v>
      </c>
      <c r="H214" s="113" t="str">
        <f>IF(OR($B214="ANP",$B214="DAER",$B214="CONSULTORIA DNIT",$B214="PREGÃO ELETRÔNICO",$B214="DMLU",$B214="DMAE",$B214="CEEE",$B214="EPTC",$B214="ORSE",$B214="SEINFRA",$B214="CREA",$B214="CAU",$B214="CEHOP",$B214="SIURB",$B214="DER-PR",$B214="SUDECAP",$B214=Aux.!$F$24,$B214=Aux.!$F$25),VLOOKUP($A214,#REF!,5,FALSE),IF($B214="CCU",VLOOKUP($A214,#REF!,4,FALSE),IF($B214="MERCADO",VLOOKUP($A214,#REF!,6,FALSE),IF($B214="PLEO",VLOOKUP($A214,#REF!,4,FALSE),IF($B214="SICRO",VLOOKUP($A214,#REF!,4,FALSE),IF($B214="SINAPI",IFERROR((VLOOKUP($A214,#REF!,5,FALSE)),(VLOOKUP($A214,#REF!,5,FALSE))),"-"))))))</f>
        <v>-</v>
      </c>
      <c r="I214" s="114">
        <f>IF($B214="SICRO EQUIP.",VLOOKUP($A214,#REF!,10,FALSE),0)</f>
        <v>0</v>
      </c>
      <c r="J214" s="114">
        <f>IF($B214="SICRO EQUIP.",VLOOKUP($A214,#REF!,11,FALSE),0)</f>
        <v>0</v>
      </c>
      <c r="K214" s="258"/>
      <c r="L214" s="259"/>
      <c r="M214" s="115" t="e">
        <f>VLOOKUP($K214,Reajuste!$A$2:$BW$29,(MATCH($L214,Reajuste!$C$2:$BW$2,0)+2),FALSE)</f>
        <v>#N/A</v>
      </c>
      <c r="N214" s="259"/>
      <c r="O214" s="115" t="e">
        <f>VLOOKUP($K214,Reajuste!$A$2:$CW$29,(MATCH($N214,Reajuste!$C$2:$CW$2,0)+2),FALSE)</f>
        <v>#N/A</v>
      </c>
      <c r="P214" s="113">
        <f t="shared" si="0"/>
        <v>0</v>
      </c>
      <c r="Q214" s="113">
        <f t="shared" si="1"/>
        <v>0</v>
      </c>
      <c r="R214" s="113">
        <f t="shared" si="2"/>
        <v>0</v>
      </c>
      <c r="S214" s="113">
        <f t="shared" si="3"/>
        <v>0</v>
      </c>
      <c r="T214" s="113">
        <f t="shared" si="4"/>
        <v>0</v>
      </c>
      <c r="U214" s="113">
        <f t="shared" si="5"/>
        <v>0</v>
      </c>
      <c r="V214" s="4"/>
      <c r="W214" s="4"/>
      <c r="X214" s="4"/>
      <c r="Y214" s="4"/>
      <c r="Z214" s="4"/>
    </row>
    <row r="215" spans="1:26" ht="14.25" customHeight="1">
      <c r="A215" s="256"/>
      <c r="B215" s="257"/>
      <c r="C215" s="112" t="str">
        <f>IF(OR($B215="ANP",$B215="DAER",$B215="CONSULTORIA DNIT",$B215="PREGÃO ELETRÔNICO",$B215="DMLU",$B215="DMAE",$B215="CEEE",$B215="EPTC",$B215="ORSE",$B215="SEINFRA",$B215="CREA",$B215="CAU",$B215="CEHOP",$B215="SIURB",$B215="DER-PR",$B215="SUDECAP",$B215=Aux.!$F$24,$B215=Aux.!$F$25),VLOOKUP($A215,#REF!,3,FALSE),IF($B215="SICRO EQUIP.",VLOOKUP($A215,#REF!,2,FALSE),IF($B215="CCU",VLOOKUP($A215,#REF!,2,FALSE),IF($B215="MERCADO",VLOOKUP($A215,#REF!,2,FALSE),IF($B215="PLEO",VLOOKUP($A215,#REF!,2,FALSE),IF($B215="SICRO",VLOOKUP($A215,#REF!,2,FALSE),IF($B215="SINAPI",IFERROR((VLOOKUP($A215,#REF!,2,FALSE)),(VLOOKUP($A215,#REF!,2,FALSE))),"-")))))))</f>
        <v>-</v>
      </c>
      <c r="D215" s="95" t="str">
        <f>IF(OR($B215="ANP",$B215="DAER",$B215="CONSULTORIA DNIT",$B215="PREGÃO ELETRÔNICO",$B215="DMLU",$B215="DMAE",$B215="CEEE",$B215="EPTC",$B215="ORSE",$B215="SEINFRA",$B215="CREA",$B215="CAU",$B215="CEHOP",$B215="SIURB",$B215="DER-PR",$B215="SUDECAP",$B215=Aux.!$F$24,$B215=Aux.!$F$25),VLOOKUP($A215,#REF!,4,FALSE),IF($B215="SICRO EQUIP.","H",IF($B215="CCU",VLOOKUP($A215,#REF!,3,FALSE),IF($B215="MERCADO",VLOOKUP($A215,#REF!,10,FALSE),IF($B215="PLEO",VLOOKUP($A215,#REF!,3,FALSE),IF($B215="SICRO",VLOOKUP($A215,#REF!,3,FALSE),IF($B215="SINAPI",IFERROR((VLOOKUP($A215,#REF!,3,FALSE)),(VLOOKUP($A215,#REF!,3,FALSE))),"-")))))))</f>
        <v>-</v>
      </c>
      <c r="E215" s="113" t="str">
        <f>IF(OR($B215="ANP",$B215="DAER",$B215="CONSULTORIA DNIT",$B215="PREGÃO ELETRÔNICO",$B215="DMLU",$B215="DMAE",$B215="CEEE",$B215="EPTC",$B215="ORSE",$B215="SEINFRA",$B215="CREA",$B215="CAU",$B215="CEHOP",$B215="SIURB",$B215="DER-PR",$B215="SUDECAP",$B215=Aux.!$F$24,$B215=Aux.!$F$25),VLOOKUP($A215,#REF!,6,FALSE),IF($B215="CCU",VLOOKUP($A215,#REF!,5,FALSE),IF($B215="MERCADO",VLOOKUP($A215,#REF!,7,FALSE),IF($B215="PLEO",VLOOKUP($A215,#REF!,4,FALSE),IF($B215="SICRO",VLOOKUP($A215,#REF!,5,FALSE),IF($B215="SINAPI",IFERROR((VLOOKUP($A215,#REF!,18,FALSE)),),"-"))))))</f>
        <v>-</v>
      </c>
      <c r="F215" s="113" t="str">
        <f>IF(OR($B215="ANP",$B215="DAER",$B215="CONSULTORIA DNIT",$B215="PREGÃO ELETRÔNICO",$B215="DMLU",$B215="DMAE",$B215="CEEE",$B215="EPTC",$B215="ORSE",$B215="SEINFRA",$B215="CREA",$B215="CAU",$B215="CEHOP",$B215="SIURB",$B215="DER-PR",$B215="SUDECAP",$B215=Aux.!$F$24,$B215=Aux.!$F$25),VLOOKUP($A215,#REF!,7,FALSE),IF($B215="CCU",VLOOKUP($A215,#REF!,6,FALSE),IF($B215="MERCADO",VLOOKUP($A215,#REF!,8,FALSE),IF($B215="PLEO",VLOOKUP($A215,#REF!,4,FALSE),IF($B215="SICRO",VLOOKUP($A215,#REF!,6,FALSE),IF($B215="SINAPI",IFERROR(SUM((VLOOKUP($A215,#REF!,14,FALSE)),VLOOKUP($A215,#REF!,20,FALSE),VLOOKUP($A215,#REF!,22,FALSE)),),"-"))))))</f>
        <v>-</v>
      </c>
      <c r="G215" s="113" t="str">
        <f>IF(OR($B215="ANP",$B215="DAER",$B215="CONSULTORIA DNIT",$B215="PREGÃO ELETRÔNICO",$B215="DMLU",$B215="DMAE",$B215="CEEE",$B215="EPTC",$B215="ORSE",$B215="SEINFRA",$B215="CREA",$B215="CAU",$B215="CEHOP",$B215="SIURB",$B215="DER-PR",$B215="SUDECAP",$B215=Aux.!$F$24,$B215=Aux.!$F$25),VLOOKUP($A215,#REF!,8,FALSE),IF($B215="CCU",VLOOKUP($A215,#REF!,7,FALSE),IF($B215="MERCADO",VLOOKUP($A215,#REF!,9,FALSE),IF($B215="PLEO",VLOOKUP($A215,#REF!,4,FALSE),IF($B215="SICRO",VLOOKUP($A215,#REF!,7,FALSE),IF($B215="SINAPI",IFERROR((VLOOKUP($A215,#REF!,16,FALSE)),(VLOOKUP($A215,#REF!,5,FALSE))),"-"))))))</f>
        <v>-</v>
      </c>
      <c r="H215" s="113" t="str">
        <f>IF(OR($B215="ANP",$B215="DAER",$B215="CONSULTORIA DNIT",$B215="PREGÃO ELETRÔNICO",$B215="DMLU",$B215="DMAE",$B215="CEEE",$B215="EPTC",$B215="ORSE",$B215="SEINFRA",$B215="CREA",$B215="CAU",$B215="CEHOP",$B215="SIURB",$B215="DER-PR",$B215="SUDECAP",$B215=Aux.!$F$24,$B215=Aux.!$F$25),VLOOKUP($A215,#REF!,5,FALSE),IF($B215="CCU",VLOOKUP($A215,#REF!,4,FALSE),IF($B215="MERCADO",VLOOKUP($A215,#REF!,6,FALSE),IF($B215="PLEO",VLOOKUP($A215,#REF!,4,FALSE),IF($B215="SICRO",VLOOKUP($A215,#REF!,4,FALSE),IF($B215="SINAPI",IFERROR((VLOOKUP($A215,#REF!,5,FALSE)),(VLOOKUP($A215,#REF!,5,FALSE))),"-"))))))</f>
        <v>-</v>
      </c>
      <c r="I215" s="114">
        <f>IF($B215="SICRO EQUIP.",VLOOKUP($A215,#REF!,10,FALSE),0)</f>
        <v>0</v>
      </c>
      <c r="J215" s="114">
        <f>IF($B215="SICRO EQUIP.",VLOOKUP($A215,#REF!,11,FALSE),0)</f>
        <v>0</v>
      </c>
      <c r="K215" s="258"/>
      <c r="L215" s="259"/>
      <c r="M215" s="115" t="e">
        <f>VLOOKUP($K215,Reajuste!$A$2:$BW$29,(MATCH($L215,Reajuste!$C$2:$BW$2,0)+2),FALSE)</f>
        <v>#N/A</v>
      </c>
      <c r="N215" s="259"/>
      <c r="O215" s="115" t="e">
        <f>VLOOKUP($K215,Reajuste!$A$2:$CW$29,(MATCH($N215,Reajuste!$C$2:$CW$2,0)+2),FALSE)</f>
        <v>#N/A</v>
      </c>
      <c r="P215" s="113">
        <f t="shared" si="0"/>
        <v>0</v>
      </c>
      <c r="Q215" s="113">
        <f t="shared" si="1"/>
        <v>0</v>
      </c>
      <c r="R215" s="113">
        <f t="shared" si="2"/>
        <v>0</v>
      </c>
      <c r="S215" s="113">
        <f t="shared" si="3"/>
        <v>0</v>
      </c>
      <c r="T215" s="113">
        <f t="shared" si="4"/>
        <v>0</v>
      </c>
      <c r="U215" s="113">
        <f t="shared" si="5"/>
        <v>0</v>
      </c>
      <c r="V215" s="4"/>
      <c r="W215" s="4"/>
      <c r="X215" s="4"/>
      <c r="Y215" s="4"/>
      <c r="Z215" s="4"/>
    </row>
    <row r="216" spans="1:26" ht="14.25" customHeight="1">
      <c r="A216" s="256"/>
      <c r="B216" s="257"/>
      <c r="C216" s="112" t="str">
        <f>IF(OR($B216="ANP",$B216="DAER",$B216="CONSULTORIA DNIT",$B216="PREGÃO ELETRÔNICO",$B216="DMLU",$B216="DMAE",$B216="CEEE",$B216="EPTC",$B216="ORSE",$B216="SEINFRA",$B216="CREA",$B216="CAU",$B216="CEHOP",$B216="SIURB",$B216="DER-PR",$B216="SUDECAP",$B216=Aux.!$F$24,$B216=Aux.!$F$25),VLOOKUP($A216,#REF!,3,FALSE),IF($B216="SICRO EQUIP.",VLOOKUP($A216,#REF!,2,FALSE),IF($B216="CCU",VLOOKUP($A216,#REF!,2,FALSE),IF($B216="MERCADO",VLOOKUP($A216,#REF!,2,FALSE),IF($B216="PLEO",VLOOKUP($A216,#REF!,2,FALSE),IF($B216="SICRO",VLOOKUP($A216,#REF!,2,FALSE),IF($B216="SINAPI",IFERROR((VLOOKUP($A216,#REF!,2,FALSE)),(VLOOKUP($A216,#REF!,2,FALSE))),"-")))))))</f>
        <v>-</v>
      </c>
      <c r="D216" s="95" t="str">
        <f>IF(OR($B216="ANP",$B216="DAER",$B216="CONSULTORIA DNIT",$B216="PREGÃO ELETRÔNICO",$B216="DMLU",$B216="DMAE",$B216="CEEE",$B216="EPTC",$B216="ORSE",$B216="SEINFRA",$B216="CREA",$B216="CAU",$B216="CEHOP",$B216="SIURB",$B216="DER-PR",$B216="SUDECAP",$B216=Aux.!$F$24,$B216=Aux.!$F$25),VLOOKUP($A216,#REF!,4,FALSE),IF($B216="SICRO EQUIP.","H",IF($B216="CCU",VLOOKUP($A216,#REF!,3,FALSE),IF($B216="MERCADO",VLOOKUP($A216,#REF!,10,FALSE),IF($B216="PLEO",VLOOKUP($A216,#REF!,3,FALSE),IF($B216="SICRO",VLOOKUP($A216,#REF!,3,FALSE),IF($B216="SINAPI",IFERROR((VLOOKUP($A216,#REF!,3,FALSE)),(VLOOKUP($A216,#REF!,3,FALSE))),"-")))))))</f>
        <v>-</v>
      </c>
      <c r="E216" s="113" t="str">
        <f>IF(OR($B216="ANP",$B216="DAER",$B216="CONSULTORIA DNIT",$B216="PREGÃO ELETRÔNICO",$B216="DMLU",$B216="DMAE",$B216="CEEE",$B216="EPTC",$B216="ORSE",$B216="SEINFRA",$B216="CREA",$B216="CAU",$B216="CEHOP",$B216="SIURB",$B216="DER-PR",$B216="SUDECAP",$B216=Aux.!$F$24,$B216=Aux.!$F$25),VLOOKUP($A216,#REF!,6,FALSE),IF($B216="CCU",VLOOKUP($A216,#REF!,5,FALSE),IF($B216="MERCADO",VLOOKUP($A216,#REF!,7,FALSE),IF($B216="PLEO",VLOOKUP($A216,#REF!,4,FALSE),IF($B216="SICRO",VLOOKUP($A216,#REF!,5,FALSE),IF($B216="SINAPI",IFERROR((VLOOKUP($A216,#REF!,18,FALSE)),),"-"))))))</f>
        <v>-</v>
      </c>
      <c r="F216" s="113" t="str">
        <f>IF(OR($B216="ANP",$B216="DAER",$B216="CONSULTORIA DNIT",$B216="PREGÃO ELETRÔNICO",$B216="DMLU",$B216="DMAE",$B216="CEEE",$B216="EPTC",$B216="ORSE",$B216="SEINFRA",$B216="CREA",$B216="CAU",$B216="CEHOP",$B216="SIURB",$B216="DER-PR",$B216="SUDECAP",$B216=Aux.!$F$24,$B216=Aux.!$F$25),VLOOKUP($A216,#REF!,7,FALSE),IF($B216="CCU",VLOOKUP($A216,#REF!,6,FALSE),IF($B216="MERCADO",VLOOKUP($A216,#REF!,8,FALSE),IF($B216="PLEO",VLOOKUP($A216,#REF!,4,FALSE),IF($B216="SICRO",VLOOKUP($A216,#REF!,6,FALSE),IF($B216="SINAPI",IFERROR(SUM((VLOOKUP($A216,#REF!,14,FALSE)),VLOOKUP($A216,#REF!,20,FALSE),VLOOKUP($A216,#REF!,22,FALSE)),),"-"))))))</f>
        <v>-</v>
      </c>
      <c r="G216" s="113" t="str">
        <f>IF(OR($B216="ANP",$B216="DAER",$B216="CONSULTORIA DNIT",$B216="PREGÃO ELETRÔNICO",$B216="DMLU",$B216="DMAE",$B216="CEEE",$B216="EPTC",$B216="ORSE",$B216="SEINFRA",$B216="CREA",$B216="CAU",$B216="CEHOP",$B216="SIURB",$B216="DER-PR",$B216="SUDECAP",$B216=Aux.!$F$24,$B216=Aux.!$F$25),VLOOKUP($A216,#REF!,8,FALSE),IF($B216="CCU",VLOOKUP($A216,#REF!,7,FALSE),IF($B216="MERCADO",VLOOKUP($A216,#REF!,9,FALSE),IF($B216="PLEO",VLOOKUP($A216,#REF!,4,FALSE),IF($B216="SICRO",VLOOKUP($A216,#REF!,7,FALSE),IF($B216="SINAPI",IFERROR((VLOOKUP($A216,#REF!,16,FALSE)),(VLOOKUP($A216,#REF!,5,FALSE))),"-"))))))</f>
        <v>-</v>
      </c>
      <c r="H216" s="113" t="str">
        <f>IF(OR($B216="ANP",$B216="DAER",$B216="CONSULTORIA DNIT",$B216="PREGÃO ELETRÔNICO",$B216="DMLU",$B216="DMAE",$B216="CEEE",$B216="EPTC",$B216="ORSE",$B216="SEINFRA",$B216="CREA",$B216="CAU",$B216="CEHOP",$B216="SIURB",$B216="DER-PR",$B216="SUDECAP",$B216=Aux.!$F$24,$B216=Aux.!$F$25),VLOOKUP($A216,#REF!,5,FALSE),IF($B216="CCU",VLOOKUP($A216,#REF!,4,FALSE),IF($B216="MERCADO",VLOOKUP($A216,#REF!,6,FALSE),IF($B216="PLEO",VLOOKUP($A216,#REF!,4,FALSE),IF($B216="SICRO",VLOOKUP($A216,#REF!,4,FALSE),IF($B216="SINAPI",IFERROR((VLOOKUP($A216,#REF!,5,FALSE)),(VLOOKUP($A216,#REF!,5,FALSE))),"-"))))))</f>
        <v>-</v>
      </c>
      <c r="I216" s="114">
        <f>IF($B216="SICRO EQUIP.",VLOOKUP($A216,#REF!,10,FALSE),0)</f>
        <v>0</v>
      </c>
      <c r="J216" s="114">
        <f>IF($B216="SICRO EQUIP.",VLOOKUP($A216,#REF!,11,FALSE),0)</f>
        <v>0</v>
      </c>
      <c r="K216" s="258"/>
      <c r="L216" s="259"/>
      <c r="M216" s="115" t="e">
        <f>VLOOKUP($K216,Reajuste!$A$2:$BW$29,(MATCH($L216,Reajuste!$C$2:$BW$2,0)+2),FALSE)</f>
        <v>#N/A</v>
      </c>
      <c r="N216" s="259"/>
      <c r="O216" s="115" t="e">
        <f>VLOOKUP($K216,Reajuste!$A$2:$CW$29,(MATCH($N216,Reajuste!$C$2:$CW$2,0)+2),FALSE)</f>
        <v>#N/A</v>
      </c>
      <c r="P216" s="113">
        <f t="shared" si="0"/>
        <v>0</v>
      </c>
      <c r="Q216" s="113">
        <f t="shared" si="1"/>
        <v>0</v>
      </c>
      <c r="R216" s="113">
        <f t="shared" si="2"/>
        <v>0</v>
      </c>
      <c r="S216" s="113">
        <f t="shared" si="3"/>
        <v>0</v>
      </c>
      <c r="T216" s="113">
        <f t="shared" si="4"/>
        <v>0</v>
      </c>
      <c r="U216" s="113">
        <f t="shared" si="5"/>
        <v>0</v>
      </c>
      <c r="V216" s="4"/>
      <c r="W216" s="4"/>
      <c r="X216" s="4"/>
      <c r="Y216" s="4"/>
      <c r="Z216" s="4"/>
    </row>
    <row r="217" spans="1:26" ht="14.25" customHeight="1">
      <c r="A217" s="256"/>
      <c r="B217" s="257"/>
      <c r="C217" s="112" t="str">
        <f>IF(OR($B217="ANP",$B217="DAER",$B217="CONSULTORIA DNIT",$B217="PREGÃO ELETRÔNICO",$B217="DMLU",$B217="DMAE",$B217="CEEE",$B217="EPTC",$B217="ORSE",$B217="SEINFRA",$B217="CREA",$B217="CAU",$B217="CEHOP",$B217="SIURB",$B217="DER-PR",$B217="SUDECAP",$B217=Aux.!$F$24,$B217=Aux.!$F$25),VLOOKUP($A217,#REF!,3,FALSE),IF($B217="SICRO EQUIP.",VLOOKUP($A217,#REF!,2,FALSE),IF($B217="CCU",VLOOKUP($A217,#REF!,2,FALSE),IF($B217="MERCADO",VLOOKUP($A217,#REF!,2,FALSE),IF($B217="PLEO",VLOOKUP($A217,#REF!,2,FALSE),IF($B217="SICRO",VLOOKUP($A217,#REF!,2,FALSE),IF($B217="SINAPI",IFERROR((VLOOKUP($A217,#REF!,2,FALSE)),(VLOOKUP($A217,#REF!,2,FALSE))),"-")))))))</f>
        <v>-</v>
      </c>
      <c r="D217" s="95" t="str">
        <f>IF(OR($B217="ANP",$B217="DAER",$B217="CONSULTORIA DNIT",$B217="PREGÃO ELETRÔNICO",$B217="DMLU",$B217="DMAE",$B217="CEEE",$B217="EPTC",$B217="ORSE",$B217="SEINFRA",$B217="CREA",$B217="CAU",$B217="CEHOP",$B217="SIURB",$B217="DER-PR",$B217="SUDECAP",$B217=Aux.!$F$24,$B217=Aux.!$F$25),VLOOKUP($A217,#REF!,4,FALSE),IF($B217="SICRO EQUIP.","H",IF($B217="CCU",VLOOKUP($A217,#REF!,3,FALSE),IF($B217="MERCADO",VLOOKUP($A217,#REF!,10,FALSE),IF($B217="PLEO",VLOOKUP($A217,#REF!,3,FALSE),IF($B217="SICRO",VLOOKUP($A217,#REF!,3,FALSE),IF($B217="SINAPI",IFERROR((VLOOKUP($A217,#REF!,3,FALSE)),(VLOOKUP($A217,#REF!,3,FALSE))),"-")))))))</f>
        <v>-</v>
      </c>
      <c r="E217" s="113" t="str">
        <f>IF(OR($B217="ANP",$B217="DAER",$B217="CONSULTORIA DNIT",$B217="PREGÃO ELETRÔNICO",$B217="DMLU",$B217="DMAE",$B217="CEEE",$B217="EPTC",$B217="ORSE",$B217="SEINFRA",$B217="CREA",$B217="CAU",$B217="CEHOP",$B217="SIURB",$B217="DER-PR",$B217="SUDECAP",$B217=Aux.!$F$24,$B217=Aux.!$F$25),VLOOKUP($A217,#REF!,6,FALSE),IF($B217="CCU",VLOOKUP($A217,#REF!,5,FALSE),IF($B217="MERCADO",VLOOKUP($A217,#REF!,7,FALSE),IF($B217="PLEO",VLOOKUP($A217,#REF!,4,FALSE),IF($B217="SICRO",VLOOKUP($A217,#REF!,5,FALSE),IF($B217="SINAPI",IFERROR((VLOOKUP($A217,#REF!,18,FALSE)),),"-"))))))</f>
        <v>-</v>
      </c>
      <c r="F217" s="113" t="str">
        <f>IF(OR($B217="ANP",$B217="DAER",$B217="CONSULTORIA DNIT",$B217="PREGÃO ELETRÔNICO",$B217="DMLU",$B217="DMAE",$B217="CEEE",$B217="EPTC",$B217="ORSE",$B217="SEINFRA",$B217="CREA",$B217="CAU",$B217="CEHOP",$B217="SIURB",$B217="DER-PR",$B217="SUDECAP",$B217=Aux.!$F$24,$B217=Aux.!$F$25),VLOOKUP($A217,#REF!,7,FALSE),IF($B217="CCU",VLOOKUP($A217,#REF!,6,FALSE),IF($B217="MERCADO",VLOOKUP($A217,#REF!,8,FALSE),IF($B217="PLEO",VLOOKUP($A217,#REF!,4,FALSE),IF($B217="SICRO",VLOOKUP($A217,#REF!,6,FALSE),IF($B217="SINAPI",IFERROR(SUM((VLOOKUP($A217,#REF!,14,FALSE)),VLOOKUP($A217,#REF!,20,FALSE),VLOOKUP($A217,#REF!,22,FALSE)),),"-"))))))</f>
        <v>-</v>
      </c>
      <c r="G217" s="113" t="str">
        <f>IF(OR($B217="ANP",$B217="DAER",$B217="CONSULTORIA DNIT",$B217="PREGÃO ELETRÔNICO",$B217="DMLU",$B217="DMAE",$B217="CEEE",$B217="EPTC",$B217="ORSE",$B217="SEINFRA",$B217="CREA",$B217="CAU",$B217="CEHOP",$B217="SIURB",$B217="DER-PR",$B217="SUDECAP",$B217=Aux.!$F$24,$B217=Aux.!$F$25),VLOOKUP($A217,#REF!,8,FALSE),IF($B217="CCU",VLOOKUP($A217,#REF!,7,FALSE),IF($B217="MERCADO",VLOOKUP($A217,#REF!,9,FALSE),IF($B217="PLEO",VLOOKUP($A217,#REF!,4,FALSE),IF($B217="SICRO",VLOOKUP($A217,#REF!,7,FALSE),IF($B217="SINAPI",IFERROR((VLOOKUP($A217,#REF!,16,FALSE)),(VLOOKUP($A217,#REF!,5,FALSE))),"-"))))))</f>
        <v>-</v>
      </c>
      <c r="H217" s="113" t="str">
        <f>IF(OR($B217="ANP",$B217="DAER",$B217="CONSULTORIA DNIT",$B217="PREGÃO ELETRÔNICO",$B217="DMLU",$B217="DMAE",$B217="CEEE",$B217="EPTC",$B217="ORSE",$B217="SEINFRA",$B217="CREA",$B217="CAU",$B217="CEHOP",$B217="SIURB",$B217="DER-PR",$B217="SUDECAP",$B217=Aux.!$F$24,$B217=Aux.!$F$25),VLOOKUP($A217,#REF!,5,FALSE),IF($B217="CCU",VLOOKUP($A217,#REF!,4,FALSE),IF($B217="MERCADO",VLOOKUP($A217,#REF!,6,FALSE),IF($B217="PLEO",VLOOKUP($A217,#REF!,4,FALSE),IF($B217="SICRO",VLOOKUP($A217,#REF!,4,FALSE),IF($B217="SINAPI",IFERROR((VLOOKUP($A217,#REF!,5,FALSE)),(VLOOKUP($A217,#REF!,5,FALSE))),"-"))))))</f>
        <v>-</v>
      </c>
      <c r="I217" s="114">
        <f>IF($B217="SICRO EQUIP.",VLOOKUP($A217,#REF!,10,FALSE),0)</f>
        <v>0</v>
      </c>
      <c r="J217" s="114">
        <f>IF($B217="SICRO EQUIP.",VLOOKUP($A217,#REF!,11,FALSE),0)</f>
        <v>0</v>
      </c>
      <c r="K217" s="258"/>
      <c r="L217" s="259"/>
      <c r="M217" s="115" t="e">
        <f>VLOOKUP($K217,Reajuste!$A$2:$BW$29,(MATCH($L217,Reajuste!$C$2:$BW$2,0)+2),FALSE)</f>
        <v>#N/A</v>
      </c>
      <c r="N217" s="259"/>
      <c r="O217" s="115" t="e">
        <f>VLOOKUP($K217,Reajuste!$A$2:$CW$29,(MATCH($N217,Reajuste!$C$2:$CW$2,0)+2),FALSE)</f>
        <v>#N/A</v>
      </c>
      <c r="P217" s="113">
        <f t="shared" si="0"/>
        <v>0</v>
      </c>
      <c r="Q217" s="113">
        <f t="shared" si="1"/>
        <v>0</v>
      </c>
      <c r="R217" s="113">
        <f t="shared" si="2"/>
        <v>0</v>
      </c>
      <c r="S217" s="113">
        <f t="shared" si="3"/>
        <v>0</v>
      </c>
      <c r="T217" s="113">
        <f t="shared" si="4"/>
        <v>0</v>
      </c>
      <c r="U217" s="113">
        <f t="shared" si="5"/>
        <v>0</v>
      </c>
      <c r="V217" s="4"/>
      <c r="W217" s="4"/>
      <c r="X217" s="4"/>
      <c r="Y217" s="4"/>
      <c r="Z217" s="4"/>
    </row>
    <row r="218" spans="1:26" ht="14.25" customHeight="1">
      <c r="A218" s="256"/>
      <c r="B218" s="257"/>
      <c r="C218" s="112" t="str">
        <f>IF(OR($B218="ANP",$B218="DAER",$B218="CONSULTORIA DNIT",$B218="PREGÃO ELETRÔNICO",$B218="DMLU",$B218="DMAE",$B218="CEEE",$B218="EPTC",$B218="ORSE",$B218="SEINFRA",$B218="CREA",$B218="CAU",$B218="CEHOP",$B218="SIURB",$B218="DER-PR",$B218="SUDECAP",$B218=Aux.!$F$24,$B218=Aux.!$F$25),VLOOKUP($A218,#REF!,3,FALSE),IF($B218="SICRO EQUIP.",VLOOKUP($A218,#REF!,2,FALSE),IF($B218="CCU",VLOOKUP($A218,#REF!,2,FALSE),IF($B218="MERCADO",VLOOKUP($A218,#REF!,2,FALSE),IF($B218="PLEO",VLOOKUP($A218,#REF!,2,FALSE),IF($B218="SICRO",VLOOKUP($A218,#REF!,2,FALSE),IF($B218="SINAPI",IFERROR((VLOOKUP($A218,#REF!,2,FALSE)),(VLOOKUP($A218,#REF!,2,FALSE))),"-")))))))</f>
        <v>-</v>
      </c>
      <c r="D218" s="95" t="str">
        <f>IF(OR($B218="ANP",$B218="DAER",$B218="CONSULTORIA DNIT",$B218="PREGÃO ELETRÔNICO",$B218="DMLU",$B218="DMAE",$B218="CEEE",$B218="EPTC",$B218="ORSE",$B218="SEINFRA",$B218="CREA",$B218="CAU",$B218="CEHOP",$B218="SIURB",$B218="DER-PR",$B218="SUDECAP",$B218=Aux.!$F$24,$B218=Aux.!$F$25),VLOOKUP($A218,#REF!,4,FALSE),IF($B218="SICRO EQUIP.","H",IF($B218="CCU",VLOOKUP($A218,#REF!,3,FALSE),IF($B218="MERCADO",VLOOKUP($A218,#REF!,10,FALSE),IF($B218="PLEO",VLOOKUP($A218,#REF!,3,FALSE),IF($B218="SICRO",VLOOKUP($A218,#REF!,3,FALSE),IF($B218="SINAPI",IFERROR((VLOOKUP($A218,#REF!,3,FALSE)),(VLOOKUP($A218,#REF!,3,FALSE))),"-")))))))</f>
        <v>-</v>
      </c>
      <c r="E218" s="113" t="str">
        <f>IF(OR($B218="ANP",$B218="DAER",$B218="CONSULTORIA DNIT",$B218="PREGÃO ELETRÔNICO",$B218="DMLU",$B218="DMAE",$B218="CEEE",$B218="EPTC",$B218="ORSE",$B218="SEINFRA",$B218="CREA",$B218="CAU",$B218="CEHOP",$B218="SIURB",$B218="DER-PR",$B218="SUDECAP",$B218=Aux.!$F$24,$B218=Aux.!$F$25),VLOOKUP($A218,#REF!,6,FALSE),IF($B218="CCU",VLOOKUP($A218,#REF!,5,FALSE),IF($B218="MERCADO",VLOOKUP($A218,#REF!,7,FALSE),IF($B218="PLEO",VLOOKUP($A218,#REF!,4,FALSE),IF($B218="SICRO",VLOOKUP($A218,#REF!,5,FALSE),IF($B218="SINAPI",IFERROR((VLOOKUP($A218,#REF!,18,FALSE)),),"-"))))))</f>
        <v>-</v>
      </c>
      <c r="F218" s="113" t="str">
        <f>IF(OR($B218="ANP",$B218="DAER",$B218="CONSULTORIA DNIT",$B218="PREGÃO ELETRÔNICO",$B218="DMLU",$B218="DMAE",$B218="CEEE",$B218="EPTC",$B218="ORSE",$B218="SEINFRA",$B218="CREA",$B218="CAU",$B218="CEHOP",$B218="SIURB",$B218="DER-PR",$B218="SUDECAP",$B218=Aux.!$F$24,$B218=Aux.!$F$25),VLOOKUP($A218,#REF!,7,FALSE),IF($B218="CCU",VLOOKUP($A218,#REF!,6,FALSE),IF($B218="MERCADO",VLOOKUP($A218,#REF!,8,FALSE),IF($B218="PLEO",VLOOKUP($A218,#REF!,4,FALSE),IF($B218="SICRO",VLOOKUP($A218,#REF!,6,FALSE),IF($B218="SINAPI",IFERROR(SUM((VLOOKUP($A218,#REF!,14,FALSE)),VLOOKUP($A218,#REF!,20,FALSE),VLOOKUP($A218,#REF!,22,FALSE)),),"-"))))))</f>
        <v>-</v>
      </c>
      <c r="G218" s="113" t="str">
        <f>IF(OR($B218="ANP",$B218="DAER",$B218="CONSULTORIA DNIT",$B218="PREGÃO ELETRÔNICO",$B218="DMLU",$B218="DMAE",$B218="CEEE",$B218="EPTC",$B218="ORSE",$B218="SEINFRA",$B218="CREA",$B218="CAU",$B218="CEHOP",$B218="SIURB",$B218="DER-PR",$B218="SUDECAP",$B218=Aux.!$F$24,$B218=Aux.!$F$25),VLOOKUP($A218,#REF!,8,FALSE),IF($B218="CCU",VLOOKUP($A218,#REF!,7,FALSE),IF($B218="MERCADO",VLOOKUP($A218,#REF!,9,FALSE),IF($B218="PLEO",VLOOKUP($A218,#REF!,4,FALSE),IF($B218="SICRO",VLOOKUP($A218,#REF!,7,FALSE),IF($B218="SINAPI",IFERROR((VLOOKUP($A218,#REF!,16,FALSE)),(VLOOKUP($A218,#REF!,5,FALSE))),"-"))))))</f>
        <v>-</v>
      </c>
      <c r="H218" s="113" t="str">
        <f>IF(OR($B218="ANP",$B218="DAER",$B218="CONSULTORIA DNIT",$B218="PREGÃO ELETRÔNICO",$B218="DMLU",$B218="DMAE",$B218="CEEE",$B218="EPTC",$B218="ORSE",$B218="SEINFRA",$B218="CREA",$B218="CAU",$B218="CEHOP",$B218="SIURB",$B218="DER-PR",$B218="SUDECAP",$B218=Aux.!$F$24,$B218=Aux.!$F$25),VLOOKUP($A218,#REF!,5,FALSE),IF($B218="CCU",VLOOKUP($A218,#REF!,4,FALSE),IF($B218="MERCADO",VLOOKUP($A218,#REF!,6,FALSE),IF($B218="PLEO",VLOOKUP($A218,#REF!,4,FALSE),IF($B218="SICRO",VLOOKUP($A218,#REF!,4,FALSE),IF($B218="SINAPI",IFERROR((VLOOKUP($A218,#REF!,5,FALSE)),(VLOOKUP($A218,#REF!,5,FALSE))),"-"))))))</f>
        <v>-</v>
      </c>
      <c r="I218" s="114">
        <f>IF($B218="SICRO EQUIP.",VLOOKUP($A218,#REF!,10,FALSE),0)</f>
        <v>0</v>
      </c>
      <c r="J218" s="114">
        <f>IF($B218="SICRO EQUIP.",VLOOKUP($A218,#REF!,11,FALSE),0)</f>
        <v>0</v>
      </c>
      <c r="K218" s="258"/>
      <c r="L218" s="259"/>
      <c r="M218" s="115" t="e">
        <f>VLOOKUP($K218,Reajuste!$A$2:$BW$29,(MATCH($L218,Reajuste!$C$2:$BW$2,0)+2),FALSE)</f>
        <v>#N/A</v>
      </c>
      <c r="N218" s="259"/>
      <c r="O218" s="115" t="e">
        <f>VLOOKUP($K218,Reajuste!$A$2:$CW$29,(MATCH($N218,Reajuste!$C$2:$CW$2,0)+2),FALSE)</f>
        <v>#N/A</v>
      </c>
      <c r="P218" s="113">
        <f t="shared" si="0"/>
        <v>0</v>
      </c>
      <c r="Q218" s="113">
        <f t="shared" si="1"/>
        <v>0</v>
      </c>
      <c r="R218" s="113">
        <f t="shared" si="2"/>
        <v>0</v>
      </c>
      <c r="S218" s="113">
        <f t="shared" si="3"/>
        <v>0</v>
      </c>
      <c r="T218" s="113">
        <f t="shared" si="4"/>
        <v>0</v>
      </c>
      <c r="U218" s="113">
        <f t="shared" si="5"/>
        <v>0</v>
      </c>
      <c r="V218" s="4"/>
      <c r="W218" s="4"/>
      <c r="X218" s="4"/>
      <c r="Y218" s="4"/>
      <c r="Z218" s="4"/>
    </row>
    <row r="219" spans="1:26" ht="14.25" customHeight="1">
      <c r="A219" s="256"/>
      <c r="B219" s="257"/>
      <c r="C219" s="112" t="str">
        <f>IF(OR($B219="ANP",$B219="DAER",$B219="CONSULTORIA DNIT",$B219="PREGÃO ELETRÔNICO",$B219="DMLU",$B219="DMAE",$B219="CEEE",$B219="EPTC",$B219="ORSE",$B219="SEINFRA",$B219="CREA",$B219="CAU",$B219="CEHOP",$B219="SIURB",$B219="DER-PR",$B219="SUDECAP",$B219=Aux.!$F$24,$B219=Aux.!$F$25),VLOOKUP($A219,#REF!,3,FALSE),IF($B219="SICRO EQUIP.",VLOOKUP($A219,#REF!,2,FALSE),IF($B219="CCU",VLOOKUP($A219,#REF!,2,FALSE),IF($B219="MERCADO",VLOOKUP($A219,#REF!,2,FALSE),IF($B219="PLEO",VLOOKUP($A219,#REF!,2,FALSE),IF($B219="SICRO",VLOOKUP($A219,#REF!,2,FALSE),IF($B219="SINAPI",IFERROR((VLOOKUP($A219,#REF!,2,FALSE)),(VLOOKUP($A219,#REF!,2,FALSE))),"-")))))))</f>
        <v>-</v>
      </c>
      <c r="D219" s="95" t="str">
        <f>IF(OR($B219="ANP",$B219="DAER",$B219="CONSULTORIA DNIT",$B219="PREGÃO ELETRÔNICO",$B219="DMLU",$B219="DMAE",$B219="CEEE",$B219="EPTC",$B219="ORSE",$B219="SEINFRA",$B219="CREA",$B219="CAU",$B219="CEHOP",$B219="SIURB",$B219="DER-PR",$B219="SUDECAP",$B219=Aux.!$F$24,$B219=Aux.!$F$25),VLOOKUP($A219,#REF!,4,FALSE),IF($B219="SICRO EQUIP.","H",IF($B219="CCU",VLOOKUP($A219,#REF!,3,FALSE),IF($B219="MERCADO",VLOOKUP($A219,#REF!,10,FALSE),IF($B219="PLEO",VLOOKUP($A219,#REF!,3,FALSE),IF($B219="SICRO",VLOOKUP($A219,#REF!,3,FALSE),IF($B219="SINAPI",IFERROR((VLOOKUP($A219,#REF!,3,FALSE)),(VLOOKUP($A219,#REF!,3,FALSE))),"-")))))))</f>
        <v>-</v>
      </c>
      <c r="E219" s="113" t="str">
        <f>IF(OR($B219="ANP",$B219="DAER",$B219="CONSULTORIA DNIT",$B219="PREGÃO ELETRÔNICO",$B219="DMLU",$B219="DMAE",$B219="CEEE",$B219="EPTC",$B219="ORSE",$B219="SEINFRA",$B219="CREA",$B219="CAU",$B219="CEHOP",$B219="SIURB",$B219="DER-PR",$B219="SUDECAP",$B219=Aux.!$F$24,$B219=Aux.!$F$25),VLOOKUP($A219,#REF!,6,FALSE),IF($B219="CCU",VLOOKUP($A219,#REF!,5,FALSE),IF($B219="MERCADO",VLOOKUP($A219,#REF!,7,FALSE),IF($B219="PLEO",VLOOKUP($A219,#REF!,4,FALSE),IF($B219="SICRO",VLOOKUP($A219,#REF!,5,FALSE),IF($B219="SINAPI",IFERROR((VLOOKUP($A219,#REF!,18,FALSE)),),"-"))))))</f>
        <v>-</v>
      </c>
      <c r="F219" s="113" t="str">
        <f>IF(OR($B219="ANP",$B219="DAER",$B219="CONSULTORIA DNIT",$B219="PREGÃO ELETRÔNICO",$B219="DMLU",$B219="DMAE",$B219="CEEE",$B219="EPTC",$B219="ORSE",$B219="SEINFRA",$B219="CREA",$B219="CAU",$B219="CEHOP",$B219="SIURB",$B219="DER-PR",$B219="SUDECAP",$B219=Aux.!$F$24,$B219=Aux.!$F$25),VLOOKUP($A219,#REF!,7,FALSE),IF($B219="CCU",VLOOKUP($A219,#REF!,6,FALSE),IF($B219="MERCADO",VLOOKUP($A219,#REF!,8,FALSE),IF($B219="PLEO",VLOOKUP($A219,#REF!,4,FALSE),IF($B219="SICRO",VLOOKUP($A219,#REF!,6,FALSE),IF($B219="SINAPI",IFERROR(SUM((VLOOKUP($A219,#REF!,14,FALSE)),VLOOKUP($A219,#REF!,20,FALSE),VLOOKUP($A219,#REF!,22,FALSE)),),"-"))))))</f>
        <v>-</v>
      </c>
      <c r="G219" s="113" t="str">
        <f>IF(OR($B219="ANP",$B219="DAER",$B219="CONSULTORIA DNIT",$B219="PREGÃO ELETRÔNICO",$B219="DMLU",$B219="DMAE",$B219="CEEE",$B219="EPTC",$B219="ORSE",$B219="SEINFRA",$B219="CREA",$B219="CAU",$B219="CEHOP",$B219="SIURB",$B219="DER-PR",$B219="SUDECAP",$B219=Aux.!$F$24,$B219=Aux.!$F$25),VLOOKUP($A219,#REF!,8,FALSE),IF($B219="CCU",VLOOKUP($A219,#REF!,7,FALSE),IF($B219="MERCADO",VLOOKUP($A219,#REF!,9,FALSE),IF($B219="PLEO",VLOOKUP($A219,#REF!,4,FALSE),IF($B219="SICRO",VLOOKUP($A219,#REF!,7,FALSE),IF($B219="SINAPI",IFERROR((VLOOKUP($A219,#REF!,16,FALSE)),(VLOOKUP($A219,#REF!,5,FALSE))),"-"))))))</f>
        <v>-</v>
      </c>
      <c r="H219" s="113" t="str">
        <f>IF(OR($B219="ANP",$B219="DAER",$B219="CONSULTORIA DNIT",$B219="PREGÃO ELETRÔNICO",$B219="DMLU",$B219="DMAE",$B219="CEEE",$B219="EPTC",$B219="ORSE",$B219="SEINFRA",$B219="CREA",$B219="CAU",$B219="CEHOP",$B219="SIURB",$B219="DER-PR",$B219="SUDECAP",$B219=Aux.!$F$24,$B219=Aux.!$F$25),VLOOKUP($A219,#REF!,5,FALSE),IF($B219="CCU",VLOOKUP($A219,#REF!,4,FALSE),IF($B219="MERCADO",VLOOKUP($A219,#REF!,6,FALSE),IF($B219="PLEO",VLOOKUP($A219,#REF!,4,FALSE),IF($B219="SICRO",VLOOKUP($A219,#REF!,4,FALSE),IF($B219="SINAPI",IFERROR((VLOOKUP($A219,#REF!,5,FALSE)),(VLOOKUP($A219,#REF!,5,FALSE))),"-"))))))</f>
        <v>-</v>
      </c>
      <c r="I219" s="114">
        <f>IF($B219="SICRO EQUIP.",VLOOKUP($A219,#REF!,10,FALSE),0)</f>
        <v>0</v>
      </c>
      <c r="J219" s="114">
        <f>IF($B219="SICRO EQUIP.",VLOOKUP($A219,#REF!,11,FALSE),0)</f>
        <v>0</v>
      </c>
      <c r="K219" s="258"/>
      <c r="L219" s="259"/>
      <c r="M219" s="115" t="e">
        <f>VLOOKUP($K219,Reajuste!$A$2:$BW$29,(MATCH($L219,Reajuste!$C$2:$BW$2,0)+2),FALSE)</f>
        <v>#N/A</v>
      </c>
      <c r="N219" s="259"/>
      <c r="O219" s="115" t="e">
        <f>VLOOKUP($K219,Reajuste!$A$2:$CW$29,(MATCH($N219,Reajuste!$C$2:$CW$2,0)+2),FALSE)</f>
        <v>#N/A</v>
      </c>
      <c r="P219" s="113">
        <f t="shared" si="0"/>
        <v>0</v>
      </c>
      <c r="Q219" s="113">
        <f t="shared" si="1"/>
        <v>0</v>
      </c>
      <c r="R219" s="113">
        <f t="shared" si="2"/>
        <v>0</v>
      </c>
      <c r="S219" s="113">
        <f t="shared" si="3"/>
        <v>0</v>
      </c>
      <c r="T219" s="113">
        <f t="shared" si="4"/>
        <v>0</v>
      </c>
      <c r="U219" s="113">
        <f t="shared" si="5"/>
        <v>0</v>
      </c>
      <c r="V219" s="4"/>
      <c r="W219" s="4"/>
      <c r="X219" s="4"/>
      <c r="Y219" s="4"/>
      <c r="Z219" s="4"/>
    </row>
    <row r="220" spans="1:26" ht="14.25" customHeight="1">
      <c r="A220" s="256"/>
      <c r="B220" s="257"/>
      <c r="C220" s="112" t="str">
        <f>IF(OR($B220="ANP",$B220="DAER",$B220="CONSULTORIA DNIT",$B220="PREGÃO ELETRÔNICO",$B220="DMLU",$B220="DMAE",$B220="CEEE",$B220="EPTC",$B220="ORSE",$B220="SEINFRA",$B220="CREA",$B220="CAU",$B220="CEHOP",$B220="SIURB",$B220="DER-PR",$B220="SUDECAP",$B220=Aux.!$F$24,$B220=Aux.!$F$25),VLOOKUP($A220,#REF!,3,FALSE),IF($B220="SICRO EQUIP.",VLOOKUP($A220,#REF!,2,FALSE),IF($B220="CCU",VLOOKUP($A220,#REF!,2,FALSE),IF($B220="MERCADO",VLOOKUP($A220,#REF!,2,FALSE),IF($B220="PLEO",VLOOKUP($A220,#REF!,2,FALSE),IF($B220="SICRO",VLOOKUP($A220,#REF!,2,FALSE),IF($B220="SINAPI",IFERROR((VLOOKUP($A220,#REF!,2,FALSE)),(VLOOKUP($A220,#REF!,2,FALSE))),"-")))))))</f>
        <v>-</v>
      </c>
      <c r="D220" s="95" t="str">
        <f>IF(OR($B220="ANP",$B220="DAER",$B220="CONSULTORIA DNIT",$B220="PREGÃO ELETRÔNICO",$B220="DMLU",$B220="DMAE",$B220="CEEE",$B220="EPTC",$B220="ORSE",$B220="SEINFRA",$B220="CREA",$B220="CAU",$B220="CEHOP",$B220="SIURB",$B220="DER-PR",$B220="SUDECAP",$B220=Aux.!$F$24,$B220=Aux.!$F$25),VLOOKUP($A220,#REF!,4,FALSE),IF($B220="SICRO EQUIP.","H",IF($B220="CCU",VLOOKUP($A220,#REF!,3,FALSE),IF($B220="MERCADO",VLOOKUP($A220,#REF!,10,FALSE),IF($B220="PLEO",VLOOKUP($A220,#REF!,3,FALSE),IF($B220="SICRO",VLOOKUP($A220,#REF!,3,FALSE),IF($B220="SINAPI",IFERROR((VLOOKUP($A220,#REF!,3,FALSE)),(VLOOKUP($A220,#REF!,3,FALSE))),"-")))))))</f>
        <v>-</v>
      </c>
      <c r="E220" s="113" t="str">
        <f>IF(OR($B220="ANP",$B220="DAER",$B220="CONSULTORIA DNIT",$B220="PREGÃO ELETRÔNICO",$B220="DMLU",$B220="DMAE",$B220="CEEE",$B220="EPTC",$B220="ORSE",$B220="SEINFRA",$B220="CREA",$B220="CAU",$B220="CEHOP",$B220="SIURB",$B220="DER-PR",$B220="SUDECAP",$B220=Aux.!$F$24,$B220=Aux.!$F$25),VLOOKUP($A220,#REF!,6,FALSE),IF($B220="CCU",VLOOKUP($A220,#REF!,5,FALSE),IF($B220="MERCADO",VLOOKUP($A220,#REF!,7,FALSE),IF($B220="PLEO",VLOOKUP($A220,#REF!,4,FALSE),IF($B220="SICRO",VLOOKUP($A220,#REF!,5,FALSE),IF($B220="SINAPI",IFERROR((VLOOKUP($A220,#REF!,18,FALSE)),),"-"))))))</f>
        <v>-</v>
      </c>
      <c r="F220" s="113" t="str">
        <f>IF(OR($B220="ANP",$B220="DAER",$B220="CONSULTORIA DNIT",$B220="PREGÃO ELETRÔNICO",$B220="DMLU",$B220="DMAE",$B220="CEEE",$B220="EPTC",$B220="ORSE",$B220="SEINFRA",$B220="CREA",$B220="CAU",$B220="CEHOP",$B220="SIURB",$B220="DER-PR",$B220="SUDECAP",$B220=Aux.!$F$24,$B220=Aux.!$F$25),VLOOKUP($A220,#REF!,7,FALSE),IF($B220="CCU",VLOOKUP($A220,#REF!,6,FALSE),IF($B220="MERCADO",VLOOKUP($A220,#REF!,8,FALSE),IF($B220="PLEO",VLOOKUP($A220,#REF!,4,FALSE),IF($B220="SICRO",VLOOKUP($A220,#REF!,6,FALSE),IF($B220="SINAPI",IFERROR(SUM((VLOOKUP($A220,#REF!,14,FALSE)),VLOOKUP($A220,#REF!,20,FALSE),VLOOKUP($A220,#REF!,22,FALSE)),),"-"))))))</f>
        <v>-</v>
      </c>
      <c r="G220" s="113" t="str">
        <f>IF(OR($B220="ANP",$B220="DAER",$B220="CONSULTORIA DNIT",$B220="PREGÃO ELETRÔNICO",$B220="DMLU",$B220="DMAE",$B220="CEEE",$B220="EPTC",$B220="ORSE",$B220="SEINFRA",$B220="CREA",$B220="CAU",$B220="CEHOP",$B220="SIURB",$B220="DER-PR",$B220="SUDECAP",$B220=Aux.!$F$24,$B220=Aux.!$F$25),VLOOKUP($A220,#REF!,8,FALSE),IF($B220="CCU",VLOOKUP($A220,#REF!,7,FALSE),IF($B220="MERCADO",VLOOKUP($A220,#REF!,9,FALSE),IF($B220="PLEO",VLOOKUP($A220,#REF!,4,FALSE),IF($B220="SICRO",VLOOKUP($A220,#REF!,7,FALSE),IF($B220="SINAPI",IFERROR((VLOOKUP($A220,#REF!,16,FALSE)),(VLOOKUP($A220,#REF!,5,FALSE))),"-"))))))</f>
        <v>-</v>
      </c>
      <c r="H220" s="113" t="str">
        <f>IF(OR($B220="ANP",$B220="DAER",$B220="CONSULTORIA DNIT",$B220="PREGÃO ELETRÔNICO",$B220="DMLU",$B220="DMAE",$B220="CEEE",$B220="EPTC",$B220="ORSE",$B220="SEINFRA",$B220="CREA",$B220="CAU",$B220="CEHOP",$B220="SIURB",$B220="DER-PR",$B220="SUDECAP",$B220=Aux.!$F$24,$B220=Aux.!$F$25),VLOOKUP($A220,#REF!,5,FALSE),IF($B220="CCU",VLOOKUP($A220,#REF!,4,FALSE),IF($B220="MERCADO",VLOOKUP($A220,#REF!,6,FALSE),IF($B220="PLEO",VLOOKUP($A220,#REF!,4,FALSE),IF($B220="SICRO",VLOOKUP($A220,#REF!,4,FALSE),IF($B220="SINAPI",IFERROR((VLOOKUP($A220,#REF!,5,FALSE)),(VLOOKUP($A220,#REF!,5,FALSE))),"-"))))))</f>
        <v>-</v>
      </c>
      <c r="I220" s="114">
        <f>IF($B220="SICRO EQUIP.",VLOOKUP($A220,#REF!,10,FALSE),0)</f>
        <v>0</v>
      </c>
      <c r="J220" s="114">
        <f>IF($B220="SICRO EQUIP.",VLOOKUP($A220,#REF!,11,FALSE),0)</f>
        <v>0</v>
      </c>
      <c r="K220" s="258"/>
      <c r="L220" s="259"/>
      <c r="M220" s="115" t="e">
        <f>VLOOKUP($K220,Reajuste!$A$2:$BW$29,(MATCH($L220,Reajuste!$C$2:$BW$2,0)+2),FALSE)</f>
        <v>#N/A</v>
      </c>
      <c r="N220" s="259"/>
      <c r="O220" s="115" t="e">
        <f>VLOOKUP($K220,Reajuste!$A$2:$CW$29,(MATCH($N220,Reajuste!$C$2:$CW$2,0)+2),FALSE)</f>
        <v>#N/A</v>
      </c>
      <c r="P220" s="113">
        <f t="shared" si="0"/>
        <v>0</v>
      </c>
      <c r="Q220" s="113">
        <f t="shared" si="1"/>
        <v>0</v>
      </c>
      <c r="R220" s="113">
        <f t="shared" si="2"/>
        <v>0</v>
      </c>
      <c r="S220" s="113">
        <f t="shared" si="3"/>
        <v>0</v>
      </c>
      <c r="T220" s="113">
        <f t="shared" si="4"/>
        <v>0</v>
      </c>
      <c r="U220" s="113">
        <f t="shared" si="5"/>
        <v>0</v>
      </c>
      <c r="V220" s="4"/>
      <c r="W220" s="4"/>
      <c r="X220" s="4"/>
      <c r="Y220" s="4"/>
      <c r="Z220" s="4"/>
    </row>
    <row r="221" spans="1:26" ht="14.25" customHeight="1">
      <c r="A221" s="256"/>
      <c r="B221" s="257"/>
      <c r="C221" s="112" t="str">
        <f>IF(OR($B221="ANP",$B221="DAER",$B221="CONSULTORIA DNIT",$B221="PREGÃO ELETRÔNICO",$B221="DMLU",$B221="DMAE",$B221="CEEE",$B221="EPTC",$B221="ORSE",$B221="SEINFRA",$B221="CREA",$B221="CAU",$B221="CEHOP",$B221="SIURB",$B221="DER-PR",$B221="SUDECAP",$B221=Aux.!$F$24,$B221=Aux.!$F$25),VLOOKUP($A221,#REF!,3,FALSE),IF($B221="SICRO EQUIP.",VLOOKUP($A221,#REF!,2,FALSE),IF($B221="CCU",VLOOKUP($A221,#REF!,2,FALSE),IF($B221="MERCADO",VLOOKUP($A221,#REF!,2,FALSE),IF($B221="PLEO",VLOOKUP($A221,#REF!,2,FALSE),IF($B221="SICRO",VLOOKUP($A221,#REF!,2,FALSE),IF($B221="SINAPI",IFERROR((VLOOKUP($A221,#REF!,2,FALSE)),(VLOOKUP($A221,#REF!,2,FALSE))),"-")))))))</f>
        <v>-</v>
      </c>
      <c r="D221" s="95" t="str">
        <f>IF(OR($B221="ANP",$B221="DAER",$B221="CONSULTORIA DNIT",$B221="PREGÃO ELETRÔNICO",$B221="DMLU",$B221="DMAE",$B221="CEEE",$B221="EPTC",$B221="ORSE",$B221="SEINFRA",$B221="CREA",$B221="CAU",$B221="CEHOP",$B221="SIURB",$B221="DER-PR",$B221="SUDECAP",$B221=Aux.!$F$24,$B221=Aux.!$F$25),VLOOKUP($A221,#REF!,4,FALSE),IF($B221="SICRO EQUIP.","H",IF($B221="CCU",VLOOKUP($A221,#REF!,3,FALSE),IF($B221="MERCADO",VLOOKUP($A221,#REF!,10,FALSE),IF($B221="PLEO",VLOOKUP($A221,#REF!,3,FALSE),IF($B221="SICRO",VLOOKUP($A221,#REF!,3,FALSE),IF($B221="SINAPI",IFERROR((VLOOKUP($A221,#REF!,3,FALSE)),(VLOOKUP($A221,#REF!,3,FALSE))),"-")))))))</f>
        <v>-</v>
      </c>
      <c r="E221" s="113" t="str">
        <f>IF(OR($B221="ANP",$B221="DAER",$B221="CONSULTORIA DNIT",$B221="PREGÃO ELETRÔNICO",$B221="DMLU",$B221="DMAE",$B221="CEEE",$B221="EPTC",$B221="ORSE",$B221="SEINFRA",$B221="CREA",$B221="CAU",$B221="CEHOP",$B221="SIURB",$B221="DER-PR",$B221="SUDECAP",$B221=Aux.!$F$24,$B221=Aux.!$F$25),VLOOKUP($A221,#REF!,6,FALSE),IF($B221="CCU",VLOOKUP($A221,#REF!,5,FALSE),IF($B221="MERCADO",VLOOKUP($A221,#REF!,7,FALSE),IF($B221="PLEO",VLOOKUP($A221,#REF!,4,FALSE),IF($B221="SICRO",VLOOKUP($A221,#REF!,5,FALSE),IF($B221="SINAPI",IFERROR((VLOOKUP($A221,#REF!,18,FALSE)),),"-"))))))</f>
        <v>-</v>
      </c>
      <c r="F221" s="113" t="str">
        <f>IF(OR($B221="ANP",$B221="DAER",$B221="CONSULTORIA DNIT",$B221="PREGÃO ELETRÔNICO",$B221="DMLU",$B221="DMAE",$B221="CEEE",$B221="EPTC",$B221="ORSE",$B221="SEINFRA",$B221="CREA",$B221="CAU",$B221="CEHOP",$B221="SIURB",$B221="DER-PR",$B221="SUDECAP",$B221=Aux.!$F$24,$B221=Aux.!$F$25),VLOOKUP($A221,#REF!,7,FALSE),IF($B221="CCU",VLOOKUP($A221,#REF!,6,FALSE),IF($B221="MERCADO",VLOOKUP($A221,#REF!,8,FALSE),IF($B221="PLEO",VLOOKUP($A221,#REF!,4,FALSE),IF($B221="SICRO",VLOOKUP($A221,#REF!,6,FALSE),IF($B221="SINAPI",IFERROR(SUM((VLOOKUP($A221,#REF!,14,FALSE)),VLOOKUP($A221,#REF!,20,FALSE),VLOOKUP($A221,#REF!,22,FALSE)),),"-"))))))</f>
        <v>-</v>
      </c>
      <c r="G221" s="113" t="str">
        <f>IF(OR($B221="ANP",$B221="DAER",$B221="CONSULTORIA DNIT",$B221="PREGÃO ELETRÔNICO",$B221="DMLU",$B221="DMAE",$B221="CEEE",$B221="EPTC",$B221="ORSE",$B221="SEINFRA",$B221="CREA",$B221="CAU",$B221="CEHOP",$B221="SIURB",$B221="DER-PR",$B221="SUDECAP",$B221=Aux.!$F$24,$B221=Aux.!$F$25),VLOOKUP($A221,#REF!,8,FALSE),IF($B221="CCU",VLOOKUP($A221,#REF!,7,FALSE),IF($B221="MERCADO",VLOOKUP($A221,#REF!,9,FALSE),IF($B221="PLEO",VLOOKUP($A221,#REF!,4,FALSE),IF($B221="SICRO",VLOOKUP($A221,#REF!,7,FALSE),IF($B221="SINAPI",IFERROR((VLOOKUP($A221,#REF!,16,FALSE)),(VLOOKUP($A221,#REF!,5,FALSE))),"-"))))))</f>
        <v>-</v>
      </c>
      <c r="H221" s="113" t="str">
        <f>IF(OR($B221="ANP",$B221="DAER",$B221="CONSULTORIA DNIT",$B221="PREGÃO ELETRÔNICO",$B221="DMLU",$B221="DMAE",$B221="CEEE",$B221="EPTC",$B221="ORSE",$B221="SEINFRA",$B221="CREA",$B221="CAU",$B221="CEHOP",$B221="SIURB",$B221="DER-PR",$B221="SUDECAP",$B221=Aux.!$F$24,$B221=Aux.!$F$25),VLOOKUP($A221,#REF!,5,FALSE),IF($B221="CCU",VLOOKUP($A221,#REF!,4,FALSE),IF($B221="MERCADO",VLOOKUP($A221,#REF!,6,FALSE),IF($B221="PLEO",VLOOKUP($A221,#REF!,4,FALSE),IF($B221="SICRO",VLOOKUP($A221,#REF!,4,FALSE),IF($B221="SINAPI",IFERROR((VLOOKUP($A221,#REF!,5,FALSE)),(VLOOKUP($A221,#REF!,5,FALSE))),"-"))))))</f>
        <v>-</v>
      </c>
      <c r="I221" s="114">
        <f>IF($B221="SICRO EQUIP.",VLOOKUP($A221,#REF!,10,FALSE),0)</f>
        <v>0</v>
      </c>
      <c r="J221" s="114">
        <f>IF($B221="SICRO EQUIP.",VLOOKUP($A221,#REF!,11,FALSE),0)</f>
        <v>0</v>
      </c>
      <c r="K221" s="258"/>
      <c r="L221" s="259"/>
      <c r="M221" s="115" t="e">
        <f>VLOOKUP($K221,Reajuste!$A$2:$BW$29,(MATCH($L221,Reajuste!$C$2:$BW$2,0)+2),FALSE)</f>
        <v>#N/A</v>
      </c>
      <c r="N221" s="259"/>
      <c r="O221" s="115" t="e">
        <f>VLOOKUP($K221,Reajuste!$A$2:$CW$29,(MATCH($N221,Reajuste!$C$2:$CW$2,0)+2),FALSE)</f>
        <v>#N/A</v>
      </c>
      <c r="P221" s="113">
        <f t="shared" si="0"/>
        <v>0</v>
      </c>
      <c r="Q221" s="113">
        <f t="shared" si="1"/>
        <v>0</v>
      </c>
      <c r="R221" s="113">
        <f t="shared" si="2"/>
        <v>0</v>
      </c>
      <c r="S221" s="113">
        <f t="shared" si="3"/>
        <v>0</v>
      </c>
      <c r="T221" s="113">
        <f t="shared" si="4"/>
        <v>0</v>
      </c>
      <c r="U221" s="113">
        <f t="shared" si="5"/>
        <v>0</v>
      </c>
      <c r="V221" s="4"/>
      <c r="W221" s="4"/>
      <c r="X221" s="4"/>
      <c r="Y221" s="4"/>
      <c r="Z221" s="4"/>
    </row>
    <row r="222" spans="1:26" ht="14.25" customHeight="1">
      <c r="A222" s="256"/>
      <c r="B222" s="257"/>
      <c r="C222" s="112" t="str">
        <f>IF(OR($B222="ANP",$B222="DAER",$B222="CONSULTORIA DNIT",$B222="PREGÃO ELETRÔNICO",$B222="DMLU",$B222="DMAE",$B222="CEEE",$B222="EPTC",$B222="ORSE",$B222="SEINFRA",$B222="CREA",$B222="CAU",$B222="CEHOP",$B222="SIURB",$B222="DER-PR",$B222="SUDECAP",$B222=Aux.!$F$24,$B222=Aux.!$F$25),VLOOKUP($A222,#REF!,3,FALSE),IF($B222="SICRO EQUIP.",VLOOKUP($A222,#REF!,2,FALSE),IF($B222="CCU",VLOOKUP($A222,#REF!,2,FALSE),IF($B222="MERCADO",VLOOKUP($A222,#REF!,2,FALSE),IF($B222="PLEO",VLOOKUP($A222,#REF!,2,FALSE),IF($B222="SICRO",VLOOKUP($A222,#REF!,2,FALSE),IF($B222="SINAPI",IFERROR((VLOOKUP($A222,#REF!,2,FALSE)),(VLOOKUP($A222,#REF!,2,FALSE))),"-")))))))</f>
        <v>-</v>
      </c>
      <c r="D222" s="95" t="str">
        <f>IF(OR($B222="ANP",$B222="DAER",$B222="CONSULTORIA DNIT",$B222="PREGÃO ELETRÔNICO",$B222="DMLU",$B222="DMAE",$B222="CEEE",$B222="EPTC",$B222="ORSE",$B222="SEINFRA",$B222="CREA",$B222="CAU",$B222="CEHOP",$B222="SIURB",$B222="DER-PR",$B222="SUDECAP",$B222=Aux.!$F$24,$B222=Aux.!$F$25),VLOOKUP($A222,#REF!,4,FALSE),IF($B222="SICRO EQUIP.","H",IF($B222="CCU",VLOOKUP($A222,#REF!,3,FALSE),IF($B222="MERCADO",VLOOKUP($A222,#REF!,10,FALSE),IF($B222="PLEO",VLOOKUP($A222,#REF!,3,FALSE),IF($B222="SICRO",VLOOKUP($A222,#REF!,3,FALSE),IF($B222="SINAPI",IFERROR((VLOOKUP($A222,#REF!,3,FALSE)),(VLOOKUP($A222,#REF!,3,FALSE))),"-")))))))</f>
        <v>-</v>
      </c>
      <c r="E222" s="113" t="str">
        <f>IF(OR($B222="ANP",$B222="DAER",$B222="CONSULTORIA DNIT",$B222="PREGÃO ELETRÔNICO",$B222="DMLU",$B222="DMAE",$B222="CEEE",$B222="EPTC",$B222="ORSE",$B222="SEINFRA",$B222="CREA",$B222="CAU",$B222="CEHOP",$B222="SIURB",$B222="DER-PR",$B222="SUDECAP",$B222=Aux.!$F$24,$B222=Aux.!$F$25),VLOOKUP($A222,#REF!,6,FALSE),IF($B222="CCU",VLOOKUP($A222,#REF!,5,FALSE),IF($B222="MERCADO",VLOOKUP($A222,#REF!,7,FALSE),IF($B222="PLEO",VLOOKUP($A222,#REF!,4,FALSE),IF($B222="SICRO",VLOOKUP($A222,#REF!,5,FALSE),IF($B222="SINAPI",IFERROR((VLOOKUP($A222,#REF!,18,FALSE)),),"-"))))))</f>
        <v>-</v>
      </c>
      <c r="F222" s="113" t="str">
        <f>IF(OR($B222="ANP",$B222="DAER",$B222="CONSULTORIA DNIT",$B222="PREGÃO ELETRÔNICO",$B222="DMLU",$B222="DMAE",$B222="CEEE",$B222="EPTC",$B222="ORSE",$B222="SEINFRA",$B222="CREA",$B222="CAU",$B222="CEHOP",$B222="SIURB",$B222="DER-PR",$B222="SUDECAP",$B222=Aux.!$F$24,$B222=Aux.!$F$25),VLOOKUP($A222,#REF!,7,FALSE),IF($B222="CCU",VLOOKUP($A222,#REF!,6,FALSE),IF($B222="MERCADO",VLOOKUP($A222,#REF!,8,FALSE),IF($B222="PLEO",VLOOKUP($A222,#REF!,4,FALSE),IF($B222="SICRO",VLOOKUP($A222,#REF!,6,FALSE),IF($B222="SINAPI",IFERROR(SUM((VLOOKUP($A222,#REF!,14,FALSE)),VLOOKUP($A222,#REF!,20,FALSE),VLOOKUP($A222,#REF!,22,FALSE)),),"-"))))))</f>
        <v>-</v>
      </c>
      <c r="G222" s="113" t="str">
        <f>IF(OR($B222="ANP",$B222="DAER",$B222="CONSULTORIA DNIT",$B222="PREGÃO ELETRÔNICO",$B222="DMLU",$B222="DMAE",$B222="CEEE",$B222="EPTC",$B222="ORSE",$B222="SEINFRA",$B222="CREA",$B222="CAU",$B222="CEHOP",$B222="SIURB",$B222="DER-PR",$B222="SUDECAP",$B222=Aux.!$F$24,$B222=Aux.!$F$25),VLOOKUP($A222,#REF!,8,FALSE),IF($B222="CCU",VLOOKUP($A222,#REF!,7,FALSE),IF($B222="MERCADO",VLOOKUP($A222,#REF!,9,FALSE),IF($B222="PLEO",VLOOKUP($A222,#REF!,4,FALSE),IF($B222="SICRO",VLOOKUP($A222,#REF!,7,FALSE),IF($B222="SINAPI",IFERROR((VLOOKUP($A222,#REF!,16,FALSE)),(VLOOKUP($A222,#REF!,5,FALSE))),"-"))))))</f>
        <v>-</v>
      </c>
      <c r="H222" s="113" t="str">
        <f>IF(OR($B222="ANP",$B222="DAER",$B222="CONSULTORIA DNIT",$B222="PREGÃO ELETRÔNICO",$B222="DMLU",$B222="DMAE",$B222="CEEE",$B222="EPTC",$B222="ORSE",$B222="SEINFRA",$B222="CREA",$B222="CAU",$B222="CEHOP",$B222="SIURB",$B222="DER-PR",$B222="SUDECAP",$B222=Aux.!$F$24,$B222=Aux.!$F$25),VLOOKUP($A222,#REF!,5,FALSE),IF($B222="CCU",VLOOKUP($A222,#REF!,4,FALSE),IF($B222="MERCADO",VLOOKUP($A222,#REF!,6,FALSE),IF($B222="PLEO",VLOOKUP($A222,#REF!,4,FALSE),IF($B222="SICRO",VLOOKUP($A222,#REF!,4,FALSE),IF($B222="SINAPI",IFERROR((VLOOKUP($A222,#REF!,5,FALSE)),(VLOOKUP($A222,#REF!,5,FALSE))),"-"))))))</f>
        <v>-</v>
      </c>
      <c r="I222" s="114">
        <f>IF($B222="SICRO EQUIP.",VLOOKUP($A222,#REF!,10,FALSE),0)</f>
        <v>0</v>
      </c>
      <c r="J222" s="114">
        <f>IF($B222="SICRO EQUIP.",VLOOKUP($A222,#REF!,11,FALSE),0)</f>
        <v>0</v>
      </c>
      <c r="K222" s="258"/>
      <c r="L222" s="259"/>
      <c r="M222" s="115" t="e">
        <f>VLOOKUP($K222,Reajuste!$A$2:$BW$29,(MATCH($L222,Reajuste!$C$2:$BW$2,0)+2),FALSE)</f>
        <v>#N/A</v>
      </c>
      <c r="N222" s="259"/>
      <c r="O222" s="115" t="e">
        <f>VLOOKUP($K222,Reajuste!$A$2:$CW$29,(MATCH($N222,Reajuste!$C$2:$CW$2,0)+2),FALSE)</f>
        <v>#N/A</v>
      </c>
      <c r="P222" s="113">
        <f t="shared" si="0"/>
        <v>0</v>
      </c>
      <c r="Q222" s="113">
        <f t="shared" si="1"/>
        <v>0</v>
      </c>
      <c r="R222" s="113">
        <f t="shared" si="2"/>
        <v>0</v>
      </c>
      <c r="S222" s="113">
        <f t="shared" si="3"/>
        <v>0</v>
      </c>
      <c r="T222" s="113">
        <f t="shared" si="4"/>
        <v>0</v>
      </c>
      <c r="U222" s="113">
        <f t="shared" si="5"/>
        <v>0</v>
      </c>
      <c r="V222" s="4"/>
      <c r="W222" s="4"/>
      <c r="X222" s="4"/>
      <c r="Y222" s="4"/>
      <c r="Z222" s="4"/>
    </row>
    <row r="223" spans="1:26" ht="14.25" customHeight="1">
      <c r="A223" s="256"/>
      <c r="B223" s="257"/>
      <c r="C223" s="112" t="str">
        <f>IF(OR($B223="ANP",$B223="DAER",$B223="CONSULTORIA DNIT",$B223="PREGÃO ELETRÔNICO",$B223="DMLU",$B223="DMAE",$B223="CEEE",$B223="EPTC",$B223="ORSE",$B223="SEINFRA",$B223="CREA",$B223="CAU",$B223="CEHOP",$B223="SIURB",$B223="DER-PR",$B223="SUDECAP",$B223=Aux.!$F$24,$B223=Aux.!$F$25),VLOOKUP($A223,#REF!,3,FALSE),IF($B223="SICRO EQUIP.",VLOOKUP($A223,#REF!,2,FALSE),IF($B223="CCU",VLOOKUP($A223,#REF!,2,FALSE),IF($B223="MERCADO",VLOOKUP($A223,#REF!,2,FALSE),IF($B223="PLEO",VLOOKUP($A223,#REF!,2,FALSE),IF($B223="SICRO",VLOOKUP($A223,#REF!,2,FALSE),IF($B223="SINAPI",IFERROR((VLOOKUP($A223,#REF!,2,FALSE)),(VLOOKUP($A223,#REF!,2,FALSE))),"-")))))))</f>
        <v>-</v>
      </c>
      <c r="D223" s="95" t="str">
        <f>IF(OR($B223="ANP",$B223="DAER",$B223="CONSULTORIA DNIT",$B223="PREGÃO ELETRÔNICO",$B223="DMLU",$B223="DMAE",$B223="CEEE",$B223="EPTC",$B223="ORSE",$B223="SEINFRA",$B223="CREA",$B223="CAU",$B223="CEHOP",$B223="SIURB",$B223="DER-PR",$B223="SUDECAP",$B223=Aux.!$F$24,$B223=Aux.!$F$25),VLOOKUP($A223,#REF!,4,FALSE),IF($B223="SICRO EQUIP.","H",IF($B223="CCU",VLOOKUP($A223,#REF!,3,FALSE),IF($B223="MERCADO",VLOOKUP($A223,#REF!,10,FALSE),IF($B223="PLEO",VLOOKUP($A223,#REF!,3,FALSE),IF($B223="SICRO",VLOOKUP($A223,#REF!,3,FALSE),IF($B223="SINAPI",IFERROR((VLOOKUP($A223,#REF!,3,FALSE)),(VLOOKUP($A223,#REF!,3,FALSE))),"-")))))))</f>
        <v>-</v>
      </c>
      <c r="E223" s="113" t="str">
        <f>IF(OR($B223="ANP",$B223="DAER",$B223="CONSULTORIA DNIT",$B223="PREGÃO ELETRÔNICO",$B223="DMLU",$B223="DMAE",$B223="CEEE",$B223="EPTC",$B223="ORSE",$B223="SEINFRA",$B223="CREA",$B223="CAU",$B223="CEHOP",$B223="SIURB",$B223="DER-PR",$B223="SUDECAP",$B223=Aux.!$F$24,$B223=Aux.!$F$25),VLOOKUP($A223,#REF!,6,FALSE),IF($B223="CCU",VLOOKUP($A223,#REF!,5,FALSE),IF($B223="MERCADO",VLOOKUP($A223,#REF!,7,FALSE),IF($B223="PLEO",VLOOKUP($A223,#REF!,4,FALSE),IF($B223="SICRO",VLOOKUP($A223,#REF!,5,FALSE),IF($B223="SINAPI",IFERROR((VLOOKUP($A223,#REF!,18,FALSE)),),"-"))))))</f>
        <v>-</v>
      </c>
      <c r="F223" s="113" t="str">
        <f>IF(OR($B223="ANP",$B223="DAER",$B223="CONSULTORIA DNIT",$B223="PREGÃO ELETRÔNICO",$B223="DMLU",$B223="DMAE",$B223="CEEE",$B223="EPTC",$B223="ORSE",$B223="SEINFRA",$B223="CREA",$B223="CAU",$B223="CEHOP",$B223="SIURB",$B223="DER-PR",$B223="SUDECAP",$B223=Aux.!$F$24,$B223=Aux.!$F$25),VLOOKUP($A223,#REF!,7,FALSE),IF($B223="CCU",VLOOKUP($A223,#REF!,6,FALSE),IF($B223="MERCADO",VLOOKUP($A223,#REF!,8,FALSE),IF($B223="PLEO",VLOOKUP($A223,#REF!,4,FALSE),IF($B223="SICRO",VLOOKUP($A223,#REF!,6,FALSE),IF($B223="SINAPI",IFERROR(SUM((VLOOKUP($A223,#REF!,14,FALSE)),VLOOKUP($A223,#REF!,20,FALSE),VLOOKUP($A223,#REF!,22,FALSE)),),"-"))))))</f>
        <v>-</v>
      </c>
      <c r="G223" s="113" t="str">
        <f>IF(OR($B223="ANP",$B223="DAER",$B223="CONSULTORIA DNIT",$B223="PREGÃO ELETRÔNICO",$B223="DMLU",$B223="DMAE",$B223="CEEE",$B223="EPTC",$B223="ORSE",$B223="SEINFRA",$B223="CREA",$B223="CAU",$B223="CEHOP",$B223="SIURB",$B223="DER-PR",$B223="SUDECAP",$B223=Aux.!$F$24,$B223=Aux.!$F$25),VLOOKUP($A223,#REF!,8,FALSE),IF($B223="CCU",VLOOKUP($A223,#REF!,7,FALSE),IF($B223="MERCADO",VLOOKUP($A223,#REF!,9,FALSE),IF($B223="PLEO",VLOOKUP($A223,#REF!,4,FALSE),IF($B223="SICRO",VLOOKUP($A223,#REF!,7,FALSE),IF($B223="SINAPI",IFERROR((VLOOKUP($A223,#REF!,16,FALSE)),(VLOOKUP($A223,#REF!,5,FALSE))),"-"))))))</f>
        <v>-</v>
      </c>
      <c r="H223" s="113" t="str">
        <f>IF(OR($B223="ANP",$B223="DAER",$B223="CONSULTORIA DNIT",$B223="PREGÃO ELETRÔNICO",$B223="DMLU",$B223="DMAE",$B223="CEEE",$B223="EPTC",$B223="ORSE",$B223="SEINFRA",$B223="CREA",$B223="CAU",$B223="CEHOP",$B223="SIURB",$B223="DER-PR",$B223="SUDECAP",$B223=Aux.!$F$24,$B223=Aux.!$F$25),VLOOKUP($A223,#REF!,5,FALSE),IF($B223="CCU",VLOOKUP($A223,#REF!,4,FALSE),IF($B223="MERCADO",VLOOKUP($A223,#REF!,6,FALSE),IF($B223="PLEO",VLOOKUP($A223,#REF!,4,FALSE),IF($B223="SICRO",VLOOKUP($A223,#REF!,4,FALSE),IF($B223="SINAPI",IFERROR((VLOOKUP($A223,#REF!,5,FALSE)),(VLOOKUP($A223,#REF!,5,FALSE))),"-"))))))</f>
        <v>-</v>
      </c>
      <c r="I223" s="114">
        <f>IF($B223="SICRO EQUIP.",VLOOKUP($A223,#REF!,10,FALSE),0)</f>
        <v>0</v>
      </c>
      <c r="J223" s="114">
        <f>IF($B223="SICRO EQUIP.",VLOOKUP($A223,#REF!,11,FALSE),0)</f>
        <v>0</v>
      </c>
      <c r="K223" s="258"/>
      <c r="L223" s="259"/>
      <c r="M223" s="115" t="e">
        <f>VLOOKUP($K223,Reajuste!$A$2:$BW$29,(MATCH($L223,Reajuste!$C$2:$BW$2,0)+2),FALSE)</f>
        <v>#N/A</v>
      </c>
      <c r="N223" s="259"/>
      <c r="O223" s="115" t="e">
        <f>VLOOKUP($K223,Reajuste!$A$2:$CW$29,(MATCH($N223,Reajuste!$C$2:$CW$2,0)+2),FALSE)</f>
        <v>#N/A</v>
      </c>
      <c r="P223" s="113">
        <f t="shared" si="0"/>
        <v>0</v>
      </c>
      <c r="Q223" s="113">
        <f t="shared" si="1"/>
        <v>0</v>
      </c>
      <c r="R223" s="113">
        <f t="shared" si="2"/>
        <v>0</v>
      </c>
      <c r="S223" s="113">
        <f t="shared" si="3"/>
        <v>0</v>
      </c>
      <c r="T223" s="113">
        <f t="shared" si="4"/>
        <v>0</v>
      </c>
      <c r="U223" s="113">
        <f t="shared" si="5"/>
        <v>0</v>
      </c>
      <c r="V223" s="4"/>
      <c r="W223" s="4"/>
      <c r="X223" s="4"/>
      <c r="Y223" s="4"/>
      <c r="Z223" s="4"/>
    </row>
    <row r="224" spans="1:26" ht="14.25" customHeight="1">
      <c r="A224" s="256"/>
      <c r="B224" s="257"/>
      <c r="C224" s="112" t="str">
        <f>IF(OR($B224="ANP",$B224="DAER",$B224="CONSULTORIA DNIT",$B224="PREGÃO ELETRÔNICO",$B224="DMLU",$B224="DMAE",$B224="CEEE",$B224="EPTC",$B224="ORSE",$B224="SEINFRA",$B224="CREA",$B224="CAU",$B224="CEHOP",$B224="SIURB",$B224="DER-PR",$B224="SUDECAP",$B224=Aux.!$F$24,$B224=Aux.!$F$25),VLOOKUP($A224,#REF!,3,FALSE),IF($B224="SICRO EQUIP.",VLOOKUP($A224,#REF!,2,FALSE),IF($B224="CCU",VLOOKUP($A224,#REF!,2,FALSE),IF($B224="MERCADO",VLOOKUP($A224,#REF!,2,FALSE),IF($B224="PLEO",VLOOKUP($A224,#REF!,2,FALSE),IF($B224="SICRO",VLOOKUP($A224,#REF!,2,FALSE),IF($B224="SINAPI",IFERROR((VLOOKUP($A224,#REF!,2,FALSE)),(VLOOKUP($A224,#REF!,2,FALSE))),"-")))))))</f>
        <v>-</v>
      </c>
      <c r="D224" s="95" t="str">
        <f>IF(OR($B224="ANP",$B224="DAER",$B224="CONSULTORIA DNIT",$B224="PREGÃO ELETRÔNICO",$B224="DMLU",$B224="DMAE",$B224="CEEE",$B224="EPTC",$B224="ORSE",$B224="SEINFRA",$B224="CREA",$B224="CAU",$B224="CEHOP",$B224="SIURB",$B224="DER-PR",$B224="SUDECAP",$B224=Aux.!$F$24,$B224=Aux.!$F$25),VLOOKUP($A224,#REF!,4,FALSE),IF($B224="SICRO EQUIP.","H",IF($B224="CCU",VLOOKUP($A224,#REF!,3,FALSE),IF($B224="MERCADO",VLOOKUP($A224,#REF!,10,FALSE),IF($B224="PLEO",VLOOKUP($A224,#REF!,3,FALSE),IF($B224="SICRO",VLOOKUP($A224,#REF!,3,FALSE),IF($B224="SINAPI",IFERROR((VLOOKUP($A224,#REF!,3,FALSE)),(VLOOKUP($A224,#REF!,3,FALSE))),"-")))))))</f>
        <v>-</v>
      </c>
      <c r="E224" s="113" t="str">
        <f>IF(OR($B224="ANP",$B224="DAER",$B224="CONSULTORIA DNIT",$B224="PREGÃO ELETRÔNICO",$B224="DMLU",$B224="DMAE",$B224="CEEE",$B224="EPTC",$B224="ORSE",$B224="SEINFRA",$B224="CREA",$B224="CAU",$B224="CEHOP",$B224="SIURB",$B224="DER-PR",$B224="SUDECAP",$B224=Aux.!$F$24,$B224=Aux.!$F$25),VLOOKUP($A224,#REF!,6,FALSE),IF($B224="CCU",VLOOKUP($A224,#REF!,5,FALSE),IF($B224="MERCADO",VLOOKUP($A224,#REF!,7,FALSE),IF($B224="PLEO",VLOOKUP($A224,#REF!,4,FALSE),IF($B224="SICRO",VLOOKUP($A224,#REF!,5,FALSE),IF($B224="SINAPI",IFERROR((VLOOKUP($A224,#REF!,18,FALSE)),),"-"))))))</f>
        <v>-</v>
      </c>
      <c r="F224" s="113" t="str">
        <f>IF(OR($B224="ANP",$B224="DAER",$B224="CONSULTORIA DNIT",$B224="PREGÃO ELETRÔNICO",$B224="DMLU",$B224="DMAE",$B224="CEEE",$B224="EPTC",$B224="ORSE",$B224="SEINFRA",$B224="CREA",$B224="CAU",$B224="CEHOP",$B224="SIURB",$B224="DER-PR",$B224="SUDECAP",$B224=Aux.!$F$24,$B224=Aux.!$F$25),VLOOKUP($A224,#REF!,7,FALSE),IF($B224="CCU",VLOOKUP($A224,#REF!,6,FALSE),IF($B224="MERCADO",VLOOKUP($A224,#REF!,8,FALSE),IF($B224="PLEO",VLOOKUP($A224,#REF!,4,FALSE),IF($B224="SICRO",VLOOKUP($A224,#REF!,6,FALSE),IF($B224="SINAPI",IFERROR(SUM((VLOOKUP($A224,#REF!,14,FALSE)),VLOOKUP($A224,#REF!,20,FALSE),VLOOKUP($A224,#REF!,22,FALSE)),),"-"))))))</f>
        <v>-</v>
      </c>
      <c r="G224" s="113" t="str">
        <f>IF(OR($B224="ANP",$B224="DAER",$B224="CONSULTORIA DNIT",$B224="PREGÃO ELETRÔNICO",$B224="DMLU",$B224="DMAE",$B224="CEEE",$B224="EPTC",$B224="ORSE",$B224="SEINFRA",$B224="CREA",$B224="CAU",$B224="CEHOP",$B224="SIURB",$B224="DER-PR",$B224="SUDECAP",$B224=Aux.!$F$24,$B224=Aux.!$F$25),VLOOKUP($A224,#REF!,8,FALSE),IF($B224="CCU",VLOOKUP($A224,#REF!,7,FALSE),IF($B224="MERCADO",VLOOKUP($A224,#REF!,9,FALSE),IF($B224="PLEO",VLOOKUP($A224,#REF!,4,FALSE),IF($B224="SICRO",VLOOKUP($A224,#REF!,7,FALSE),IF($B224="SINAPI",IFERROR((VLOOKUP($A224,#REF!,16,FALSE)),(VLOOKUP($A224,#REF!,5,FALSE))),"-"))))))</f>
        <v>-</v>
      </c>
      <c r="H224" s="113" t="str">
        <f>IF(OR($B224="ANP",$B224="DAER",$B224="CONSULTORIA DNIT",$B224="PREGÃO ELETRÔNICO",$B224="DMLU",$B224="DMAE",$B224="CEEE",$B224="EPTC",$B224="ORSE",$B224="SEINFRA",$B224="CREA",$B224="CAU",$B224="CEHOP",$B224="SIURB",$B224="DER-PR",$B224="SUDECAP",$B224=Aux.!$F$24,$B224=Aux.!$F$25),VLOOKUP($A224,#REF!,5,FALSE),IF($B224="CCU",VLOOKUP($A224,#REF!,4,FALSE),IF($B224="MERCADO",VLOOKUP($A224,#REF!,6,FALSE),IF($B224="PLEO",VLOOKUP($A224,#REF!,4,FALSE),IF($B224="SICRO",VLOOKUP($A224,#REF!,4,FALSE),IF($B224="SINAPI",IFERROR((VLOOKUP($A224,#REF!,5,FALSE)),(VLOOKUP($A224,#REF!,5,FALSE))),"-"))))))</f>
        <v>-</v>
      </c>
      <c r="I224" s="114">
        <f>IF($B224="SICRO EQUIP.",VLOOKUP($A224,#REF!,10,FALSE),0)</f>
        <v>0</v>
      </c>
      <c r="J224" s="114">
        <f>IF($B224="SICRO EQUIP.",VLOOKUP($A224,#REF!,11,FALSE),0)</f>
        <v>0</v>
      </c>
      <c r="K224" s="258"/>
      <c r="L224" s="259"/>
      <c r="M224" s="115" t="e">
        <f>VLOOKUP($K224,Reajuste!$A$2:$BW$29,(MATCH($L224,Reajuste!$C$2:$BW$2,0)+2),FALSE)</f>
        <v>#N/A</v>
      </c>
      <c r="N224" s="259"/>
      <c r="O224" s="115" t="e">
        <f>VLOOKUP($K224,Reajuste!$A$2:$CW$29,(MATCH($N224,Reajuste!$C$2:$CW$2,0)+2),FALSE)</f>
        <v>#N/A</v>
      </c>
      <c r="P224" s="113">
        <f t="shared" si="0"/>
        <v>0</v>
      </c>
      <c r="Q224" s="113">
        <f t="shared" si="1"/>
        <v>0</v>
      </c>
      <c r="R224" s="113">
        <f t="shared" si="2"/>
        <v>0</v>
      </c>
      <c r="S224" s="113">
        <f t="shared" si="3"/>
        <v>0</v>
      </c>
      <c r="T224" s="113">
        <f t="shared" si="4"/>
        <v>0</v>
      </c>
      <c r="U224" s="113">
        <f t="shared" si="5"/>
        <v>0</v>
      </c>
      <c r="V224" s="4"/>
      <c r="W224" s="4"/>
      <c r="X224" s="4"/>
      <c r="Y224" s="4"/>
      <c r="Z224" s="4"/>
    </row>
    <row r="225" spans="1:26" ht="14.25" customHeight="1">
      <c r="A225" s="256"/>
      <c r="B225" s="257"/>
      <c r="C225" s="112" t="str">
        <f>IF(OR($B225="ANP",$B225="DAER",$B225="CONSULTORIA DNIT",$B225="PREGÃO ELETRÔNICO",$B225="DMLU",$B225="DMAE",$B225="CEEE",$B225="EPTC",$B225="ORSE",$B225="SEINFRA",$B225="CREA",$B225="CAU",$B225="CEHOP",$B225="SIURB",$B225="DER-PR",$B225="SUDECAP",$B225=Aux.!$F$24,$B225=Aux.!$F$25),VLOOKUP($A225,#REF!,3,FALSE),IF($B225="SICRO EQUIP.",VLOOKUP($A225,#REF!,2,FALSE),IF($B225="CCU",VLOOKUP($A225,#REF!,2,FALSE),IF($B225="MERCADO",VLOOKUP($A225,#REF!,2,FALSE),IF($B225="PLEO",VLOOKUP($A225,#REF!,2,FALSE),IF($B225="SICRO",VLOOKUP($A225,#REF!,2,FALSE),IF($B225="SINAPI",IFERROR((VLOOKUP($A225,#REF!,2,FALSE)),(VLOOKUP($A225,#REF!,2,FALSE))),"-")))))))</f>
        <v>-</v>
      </c>
      <c r="D225" s="95" t="str">
        <f>IF(OR($B225="ANP",$B225="DAER",$B225="CONSULTORIA DNIT",$B225="PREGÃO ELETRÔNICO",$B225="DMLU",$B225="DMAE",$B225="CEEE",$B225="EPTC",$B225="ORSE",$B225="SEINFRA",$B225="CREA",$B225="CAU",$B225="CEHOP",$B225="SIURB",$B225="DER-PR",$B225="SUDECAP",$B225=Aux.!$F$24,$B225=Aux.!$F$25),VLOOKUP($A225,#REF!,4,FALSE),IF($B225="SICRO EQUIP.","H",IF($B225="CCU",VLOOKUP($A225,#REF!,3,FALSE),IF($B225="MERCADO",VLOOKUP($A225,#REF!,10,FALSE),IF($B225="PLEO",VLOOKUP($A225,#REF!,3,FALSE),IF($B225="SICRO",VLOOKUP($A225,#REF!,3,FALSE),IF($B225="SINAPI",IFERROR((VLOOKUP($A225,#REF!,3,FALSE)),(VLOOKUP($A225,#REF!,3,FALSE))),"-")))))))</f>
        <v>-</v>
      </c>
      <c r="E225" s="113" t="str">
        <f>IF(OR($B225="ANP",$B225="DAER",$B225="CONSULTORIA DNIT",$B225="PREGÃO ELETRÔNICO",$B225="DMLU",$B225="DMAE",$B225="CEEE",$B225="EPTC",$B225="ORSE",$B225="SEINFRA",$B225="CREA",$B225="CAU",$B225="CEHOP",$B225="SIURB",$B225="DER-PR",$B225="SUDECAP",$B225=Aux.!$F$24,$B225=Aux.!$F$25),VLOOKUP($A225,#REF!,6,FALSE),IF($B225="CCU",VLOOKUP($A225,#REF!,5,FALSE),IF($B225="MERCADO",VLOOKUP($A225,#REF!,7,FALSE),IF($B225="PLEO",VLOOKUP($A225,#REF!,4,FALSE),IF($B225="SICRO",VLOOKUP($A225,#REF!,5,FALSE),IF($B225="SINAPI",IFERROR((VLOOKUP($A225,#REF!,18,FALSE)),),"-"))))))</f>
        <v>-</v>
      </c>
      <c r="F225" s="113" t="str">
        <f>IF(OR($B225="ANP",$B225="DAER",$B225="CONSULTORIA DNIT",$B225="PREGÃO ELETRÔNICO",$B225="DMLU",$B225="DMAE",$B225="CEEE",$B225="EPTC",$B225="ORSE",$B225="SEINFRA",$B225="CREA",$B225="CAU",$B225="CEHOP",$B225="SIURB",$B225="DER-PR",$B225="SUDECAP",$B225=Aux.!$F$24,$B225=Aux.!$F$25),VLOOKUP($A225,#REF!,7,FALSE),IF($B225="CCU",VLOOKUP($A225,#REF!,6,FALSE),IF($B225="MERCADO",VLOOKUP($A225,#REF!,8,FALSE),IF($B225="PLEO",VLOOKUP($A225,#REF!,4,FALSE),IF($B225="SICRO",VLOOKUP($A225,#REF!,6,FALSE),IF($B225="SINAPI",IFERROR(SUM((VLOOKUP($A225,#REF!,14,FALSE)),VLOOKUP($A225,#REF!,20,FALSE),VLOOKUP($A225,#REF!,22,FALSE)),),"-"))))))</f>
        <v>-</v>
      </c>
      <c r="G225" s="113" t="str">
        <f>IF(OR($B225="ANP",$B225="DAER",$B225="CONSULTORIA DNIT",$B225="PREGÃO ELETRÔNICO",$B225="DMLU",$B225="DMAE",$B225="CEEE",$B225="EPTC",$B225="ORSE",$B225="SEINFRA",$B225="CREA",$B225="CAU",$B225="CEHOP",$B225="SIURB",$B225="DER-PR",$B225="SUDECAP",$B225=Aux.!$F$24,$B225=Aux.!$F$25),VLOOKUP($A225,#REF!,8,FALSE),IF($B225="CCU",VLOOKUP($A225,#REF!,7,FALSE),IF($B225="MERCADO",VLOOKUP($A225,#REF!,9,FALSE),IF($B225="PLEO",VLOOKUP($A225,#REF!,4,FALSE),IF($B225="SICRO",VLOOKUP($A225,#REF!,7,FALSE),IF($B225="SINAPI",IFERROR((VLOOKUP($A225,#REF!,16,FALSE)),(VLOOKUP($A225,#REF!,5,FALSE))),"-"))))))</f>
        <v>-</v>
      </c>
      <c r="H225" s="113" t="str">
        <f>IF(OR($B225="ANP",$B225="DAER",$B225="CONSULTORIA DNIT",$B225="PREGÃO ELETRÔNICO",$B225="DMLU",$B225="DMAE",$B225="CEEE",$B225="EPTC",$B225="ORSE",$B225="SEINFRA",$B225="CREA",$B225="CAU",$B225="CEHOP",$B225="SIURB",$B225="DER-PR",$B225="SUDECAP",$B225=Aux.!$F$24,$B225=Aux.!$F$25),VLOOKUP($A225,#REF!,5,FALSE),IF($B225="CCU",VLOOKUP($A225,#REF!,4,FALSE),IF($B225="MERCADO",VLOOKUP($A225,#REF!,6,FALSE),IF($B225="PLEO",VLOOKUP($A225,#REF!,4,FALSE),IF($B225="SICRO",VLOOKUP($A225,#REF!,4,FALSE),IF($B225="SINAPI",IFERROR((VLOOKUP($A225,#REF!,5,FALSE)),(VLOOKUP($A225,#REF!,5,FALSE))),"-"))))))</f>
        <v>-</v>
      </c>
      <c r="I225" s="114">
        <f>IF($B225="SICRO EQUIP.",VLOOKUP($A225,#REF!,10,FALSE),0)</f>
        <v>0</v>
      </c>
      <c r="J225" s="114">
        <f>IF($B225="SICRO EQUIP.",VLOOKUP($A225,#REF!,11,FALSE),0)</f>
        <v>0</v>
      </c>
      <c r="K225" s="258"/>
      <c r="L225" s="259"/>
      <c r="M225" s="115" t="e">
        <f>VLOOKUP($K225,Reajuste!$A$2:$BW$29,(MATCH($L225,Reajuste!$C$2:$BW$2,0)+2),FALSE)</f>
        <v>#N/A</v>
      </c>
      <c r="N225" s="259"/>
      <c r="O225" s="115" t="e">
        <f>VLOOKUP($K225,Reajuste!$A$2:$CW$29,(MATCH($N225,Reajuste!$C$2:$CW$2,0)+2),FALSE)</f>
        <v>#N/A</v>
      </c>
      <c r="P225" s="113">
        <f t="shared" si="0"/>
        <v>0</v>
      </c>
      <c r="Q225" s="113">
        <f t="shared" si="1"/>
        <v>0</v>
      </c>
      <c r="R225" s="113">
        <f t="shared" si="2"/>
        <v>0</v>
      </c>
      <c r="S225" s="113">
        <f t="shared" si="3"/>
        <v>0</v>
      </c>
      <c r="T225" s="113">
        <f t="shared" si="4"/>
        <v>0</v>
      </c>
      <c r="U225" s="113">
        <f t="shared" si="5"/>
        <v>0</v>
      </c>
      <c r="V225" s="4"/>
      <c r="W225" s="4"/>
      <c r="X225" s="4"/>
      <c r="Y225" s="4"/>
      <c r="Z225" s="4"/>
    </row>
    <row r="226" spans="1:26" ht="14.25" customHeight="1">
      <c r="A226" s="256"/>
      <c r="B226" s="257"/>
      <c r="C226" s="112" t="str">
        <f>IF(OR($B226="ANP",$B226="DAER",$B226="CONSULTORIA DNIT",$B226="PREGÃO ELETRÔNICO",$B226="DMLU",$B226="DMAE",$B226="CEEE",$B226="EPTC",$B226="ORSE",$B226="SEINFRA",$B226="CREA",$B226="CAU",$B226="CEHOP",$B226="SIURB",$B226="DER-PR",$B226="SUDECAP",$B226=Aux.!$F$24,$B226=Aux.!$F$25),VLOOKUP($A226,#REF!,3,FALSE),IF($B226="SICRO EQUIP.",VLOOKUP($A226,#REF!,2,FALSE),IF($B226="CCU",VLOOKUP($A226,#REF!,2,FALSE),IF($B226="MERCADO",VLOOKUP($A226,#REF!,2,FALSE),IF($B226="PLEO",VLOOKUP($A226,#REF!,2,FALSE),IF($B226="SICRO",VLOOKUP($A226,#REF!,2,FALSE),IF($B226="SINAPI",IFERROR((VLOOKUP($A226,#REF!,2,FALSE)),(VLOOKUP($A226,#REF!,2,FALSE))),"-")))))))</f>
        <v>-</v>
      </c>
      <c r="D226" s="95" t="str">
        <f>IF(OR($B226="ANP",$B226="DAER",$B226="CONSULTORIA DNIT",$B226="PREGÃO ELETRÔNICO",$B226="DMLU",$B226="DMAE",$B226="CEEE",$B226="EPTC",$B226="ORSE",$B226="SEINFRA",$B226="CREA",$B226="CAU",$B226="CEHOP",$B226="SIURB",$B226="DER-PR",$B226="SUDECAP",$B226=Aux.!$F$24,$B226=Aux.!$F$25),VLOOKUP($A226,#REF!,4,FALSE),IF($B226="SICRO EQUIP.","H",IF($B226="CCU",VLOOKUP($A226,#REF!,3,FALSE),IF($B226="MERCADO",VLOOKUP($A226,#REF!,10,FALSE),IF($B226="PLEO",VLOOKUP($A226,#REF!,3,FALSE),IF($B226="SICRO",VLOOKUP($A226,#REF!,3,FALSE),IF($B226="SINAPI",IFERROR((VLOOKUP($A226,#REF!,3,FALSE)),(VLOOKUP($A226,#REF!,3,FALSE))),"-")))))))</f>
        <v>-</v>
      </c>
      <c r="E226" s="113" t="str">
        <f>IF(OR($B226="ANP",$B226="DAER",$B226="CONSULTORIA DNIT",$B226="PREGÃO ELETRÔNICO",$B226="DMLU",$B226="DMAE",$B226="CEEE",$B226="EPTC",$B226="ORSE",$B226="SEINFRA",$B226="CREA",$B226="CAU",$B226="CEHOP",$B226="SIURB",$B226="DER-PR",$B226="SUDECAP",$B226=Aux.!$F$24,$B226=Aux.!$F$25),VLOOKUP($A226,#REF!,6,FALSE),IF($B226="CCU",VLOOKUP($A226,#REF!,5,FALSE),IF($B226="MERCADO",VLOOKUP($A226,#REF!,7,FALSE),IF($B226="PLEO",VLOOKUP($A226,#REF!,4,FALSE),IF($B226="SICRO",VLOOKUP($A226,#REF!,5,FALSE),IF($B226="SINAPI",IFERROR((VLOOKUP($A226,#REF!,18,FALSE)),),"-"))))))</f>
        <v>-</v>
      </c>
      <c r="F226" s="113" t="str">
        <f>IF(OR($B226="ANP",$B226="DAER",$B226="CONSULTORIA DNIT",$B226="PREGÃO ELETRÔNICO",$B226="DMLU",$B226="DMAE",$B226="CEEE",$B226="EPTC",$B226="ORSE",$B226="SEINFRA",$B226="CREA",$B226="CAU",$B226="CEHOP",$B226="SIURB",$B226="DER-PR",$B226="SUDECAP",$B226=Aux.!$F$24,$B226=Aux.!$F$25),VLOOKUP($A226,#REF!,7,FALSE),IF($B226="CCU",VLOOKUP($A226,#REF!,6,FALSE),IF($B226="MERCADO",VLOOKUP($A226,#REF!,8,FALSE),IF($B226="PLEO",VLOOKUP($A226,#REF!,4,FALSE),IF($B226="SICRO",VLOOKUP($A226,#REF!,6,FALSE),IF($B226="SINAPI",IFERROR(SUM((VLOOKUP($A226,#REF!,14,FALSE)),VLOOKUP($A226,#REF!,20,FALSE),VLOOKUP($A226,#REF!,22,FALSE)),),"-"))))))</f>
        <v>-</v>
      </c>
      <c r="G226" s="113" t="str">
        <f>IF(OR($B226="ANP",$B226="DAER",$B226="CONSULTORIA DNIT",$B226="PREGÃO ELETRÔNICO",$B226="DMLU",$B226="DMAE",$B226="CEEE",$B226="EPTC",$B226="ORSE",$B226="SEINFRA",$B226="CREA",$B226="CAU",$B226="CEHOP",$B226="SIURB",$B226="DER-PR",$B226="SUDECAP",$B226=Aux.!$F$24,$B226=Aux.!$F$25),VLOOKUP($A226,#REF!,8,FALSE),IF($B226="CCU",VLOOKUP($A226,#REF!,7,FALSE),IF($B226="MERCADO",VLOOKUP($A226,#REF!,9,FALSE),IF($B226="PLEO",VLOOKUP($A226,#REF!,4,FALSE),IF($B226="SICRO",VLOOKUP($A226,#REF!,7,FALSE),IF($B226="SINAPI",IFERROR((VLOOKUP($A226,#REF!,16,FALSE)),(VLOOKUP($A226,#REF!,5,FALSE))),"-"))))))</f>
        <v>-</v>
      </c>
      <c r="H226" s="113" t="str">
        <f>IF(OR($B226="ANP",$B226="DAER",$B226="CONSULTORIA DNIT",$B226="PREGÃO ELETRÔNICO",$B226="DMLU",$B226="DMAE",$B226="CEEE",$B226="EPTC",$B226="ORSE",$B226="SEINFRA",$B226="CREA",$B226="CAU",$B226="CEHOP",$B226="SIURB",$B226="DER-PR",$B226="SUDECAP",$B226=Aux.!$F$24,$B226=Aux.!$F$25),VLOOKUP($A226,#REF!,5,FALSE),IF($B226="CCU",VLOOKUP($A226,#REF!,4,FALSE),IF($B226="MERCADO",VLOOKUP($A226,#REF!,6,FALSE),IF($B226="PLEO",VLOOKUP($A226,#REF!,4,FALSE),IF($B226="SICRO",VLOOKUP($A226,#REF!,4,FALSE),IF($B226="SINAPI",IFERROR((VLOOKUP($A226,#REF!,5,FALSE)),(VLOOKUP($A226,#REF!,5,FALSE))),"-"))))))</f>
        <v>-</v>
      </c>
      <c r="I226" s="114">
        <f>IF($B226="SICRO EQUIP.",VLOOKUP($A226,#REF!,10,FALSE),0)</f>
        <v>0</v>
      </c>
      <c r="J226" s="114">
        <f>IF($B226="SICRO EQUIP.",VLOOKUP($A226,#REF!,11,FALSE),0)</f>
        <v>0</v>
      </c>
      <c r="K226" s="258"/>
      <c r="L226" s="259"/>
      <c r="M226" s="115" t="e">
        <f>VLOOKUP($K226,Reajuste!$A$2:$BW$29,(MATCH($L226,Reajuste!$C$2:$BW$2,0)+2),FALSE)</f>
        <v>#N/A</v>
      </c>
      <c r="N226" s="259"/>
      <c r="O226" s="115" t="e">
        <f>VLOOKUP($K226,Reajuste!$A$2:$CW$29,(MATCH($N226,Reajuste!$C$2:$CW$2,0)+2),FALSE)</f>
        <v>#N/A</v>
      </c>
      <c r="P226" s="113">
        <f t="shared" si="0"/>
        <v>0</v>
      </c>
      <c r="Q226" s="113">
        <f t="shared" si="1"/>
        <v>0</v>
      </c>
      <c r="R226" s="113">
        <f t="shared" si="2"/>
        <v>0</v>
      </c>
      <c r="S226" s="113">
        <f t="shared" si="3"/>
        <v>0</v>
      </c>
      <c r="T226" s="113">
        <f t="shared" si="4"/>
        <v>0</v>
      </c>
      <c r="U226" s="113">
        <f t="shared" si="5"/>
        <v>0</v>
      </c>
      <c r="V226" s="4"/>
      <c r="W226" s="4"/>
      <c r="X226" s="4"/>
      <c r="Y226" s="4"/>
      <c r="Z226" s="4"/>
    </row>
    <row r="227" spans="1:26" ht="14.25" customHeight="1">
      <c r="A227" s="256"/>
      <c r="B227" s="257"/>
      <c r="C227" s="112" t="str">
        <f>IF(OR($B227="ANP",$B227="DAER",$B227="CONSULTORIA DNIT",$B227="PREGÃO ELETRÔNICO",$B227="DMLU",$B227="DMAE",$B227="CEEE",$B227="EPTC",$B227="ORSE",$B227="SEINFRA",$B227="CREA",$B227="CAU",$B227="CEHOP",$B227="SIURB",$B227="DER-PR",$B227="SUDECAP",$B227=Aux.!$F$24,$B227=Aux.!$F$25),VLOOKUP($A227,#REF!,3,FALSE),IF($B227="SICRO EQUIP.",VLOOKUP($A227,#REF!,2,FALSE),IF($B227="CCU",VLOOKUP($A227,#REF!,2,FALSE),IF($B227="MERCADO",VLOOKUP($A227,#REF!,2,FALSE),IF($B227="PLEO",VLOOKUP($A227,#REF!,2,FALSE),IF($B227="SICRO",VLOOKUP($A227,#REF!,2,FALSE),IF($B227="SINAPI",IFERROR((VLOOKUP($A227,#REF!,2,FALSE)),(VLOOKUP($A227,#REF!,2,FALSE))),"-")))))))</f>
        <v>-</v>
      </c>
      <c r="D227" s="95" t="str">
        <f>IF(OR($B227="ANP",$B227="DAER",$B227="CONSULTORIA DNIT",$B227="PREGÃO ELETRÔNICO",$B227="DMLU",$B227="DMAE",$B227="CEEE",$B227="EPTC",$B227="ORSE",$B227="SEINFRA",$B227="CREA",$B227="CAU",$B227="CEHOP",$B227="SIURB",$B227="DER-PR",$B227="SUDECAP",$B227=Aux.!$F$24,$B227=Aux.!$F$25),VLOOKUP($A227,#REF!,4,FALSE),IF($B227="SICRO EQUIP.","H",IF($B227="CCU",VLOOKUP($A227,#REF!,3,FALSE),IF($B227="MERCADO",VLOOKUP($A227,#REF!,10,FALSE),IF($B227="PLEO",VLOOKUP($A227,#REF!,3,FALSE),IF($B227="SICRO",VLOOKUP($A227,#REF!,3,FALSE),IF($B227="SINAPI",IFERROR((VLOOKUP($A227,#REF!,3,FALSE)),(VLOOKUP($A227,#REF!,3,FALSE))),"-")))))))</f>
        <v>-</v>
      </c>
      <c r="E227" s="113" t="str">
        <f>IF(OR($B227="ANP",$B227="DAER",$B227="CONSULTORIA DNIT",$B227="PREGÃO ELETRÔNICO",$B227="DMLU",$B227="DMAE",$B227="CEEE",$B227="EPTC",$B227="ORSE",$B227="SEINFRA",$B227="CREA",$B227="CAU",$B227="CEHOP",$B227="SIURB",$B227="DER-PR",$B227="SUDECAP",$B227=Aux.!$F$24,$B227=Aux.!$F$25),VLOOKUP($A227,#REF!,6,FALSE),IF($B227="CCU",VLOOKUP($A227,#REF!,5,FALSE),IF($B227="MERCADO",VLOOKUP($A227,#REF!,7,FALSE),IF($B227="PLEO",VLOOKUP($A227,#REF!,4,FALSE),IF($B227="SICRO",VLOOKUP($A227,#REF!,5,FALSE),IF($B227="SINAPI",IFERROR((VLOOKUP($A227,#REF!,18,FALSE)),),"-"))))))</f>
        <v>-</v>
      </c>
      <c r="F227" s="113" t="str">
        <f>IF(OR($B227="ANP",$B227="DAER",$B227="CONSULTORIA DNIT",$B227="PREGÃO ELETRÔNICO",$B227="DMLU",$B227="DMAE",$B227="CEEE",$B227="EPTC",$B227="ORSE",$B227="SEINFRA",$B227="CREA",$B227="CAU",$B227="CEHOP",$B227="SIURB",$B227="DER-PR",$B227="SUDECAP",$B227=Aux.!$F$24,$B227=Aux.!$F$25),VLOOKUP($A227,#REF!,7,FALSE),IF($B227="CCU",VLOOKUP($A227,#REF!,6,FALSE),IF($B227="MERCADO",VLOOKUP($A227,#REF!,8,FALSE),IF($B227="PLEO",VLOOKUP($A227,#REF!,4,FALSE),IF($B227="SICRO",VLOOKUP($A227,#REF!,6,FALSE),IF($B227="SINAPI",IFERROR(SUM((VLOOKUP($A227,#REF!,14,FALSE)),VLOOKUP($A227,#REF!,20,FALSE),VLOOKUP($A227,#REF!,22,FALSE)),),"-"))))))</f>
        <v>-</v>
      </c>
      <c r="G227" s="113" t="str">
        <f>IF(OR($B227="ANP",$B227="DAER",$B227="CONSULTORIA DNIT",$B227="PREGÃO ELETRÔNICO",$B227="DMLU",$B227="DMAE",$B227="CEEE",$B227="EPTC",$B227="ORSE",$B227="SEINFRA",$B227="CREA",$B227="CAU",$B227="CEHOP",$B227="SIURB",$B227="DER-PR",$B227="SUDECAP",$B227=Aux.!$F$24,$B227=Aux.!$F$25),VLOOKUP($A227,#REF!,8,FALSE),IF($B227="CCU",VLOOKUP($A227,#REF!,7,FALSE),IF($B227="MERCADO",VLOOKUP($A227,#REF!,9,FALSE),IF($B227="PLEO",VLOOKUP($A227,#REF!,4,FALSE),IF($B227="SICRO",VLOOKUP($A227,#REF!,7,FALSE),IF($B227="SINAPI",IFERROR((VLOOKUP($A227,#REF!,16,FALSE)),(VLOOKUP($A227,#REF!,5,FALSE))),"-"))))))</f>
        <v>-</v>
      </c>
      <c r="H227" s="113" t="str">
        <f>IF(OR($B227="ANP",$B227="DAER",$B227="CONSULTORIA DNIT",$B227="PREGÃO ELETRÔNICO",$B227="DMLU",$B227="DMAE",$B227="CEEE",$B227="EPTC",$B227="ORSE",$B227="SEINFRA",$B227="CREA",$B227="CAU",$B227="CEHOP",$B227="SIURB",$B227="DER-PR",$B227="SUDECAP",$B227=Aux.!$F$24,$B227=Aux.!$F$25),VLOOKUP($A227,#REF!,5,FALSE),IF($B227="CCU",VLOOKUP($A227,#REF!,4,FALSE),IF($B227="MERCADO",VLOOKUP($A227,#REF!,6,FALSE),IF($B227="PLEO",VLOOKUP($A227,#REF!,4,FALSE),IF($B227="SICRO",VLOOKUP($A227,#REF!,4,FALSE),IF($B227="SINAPI",IFERROR((VLOOKUP($A227,#REF!,5,FALSE)),(VLOOKUP($A227,#REF!,5,FALSE))),"-"))))))</f>
        <v>-</v>
      </c>
      <c r="I227" s="114">
        <f>IF($B227="SICRO EQUIP.",VLOOKUP($A227,#REF!,10,FALSE),0)</f>
        <v>0</v>
      </c>
      <c r="J227" s="114">
        <f>IF($B227="SICRO EQUIP.",VLOOKUP($A227,#REF!,11,FALSE),0)</f>
        <v>0</v>
      </c>
      <c r="K227" s="258"/>
      <c r="L227" s="259"/>
      <c r="M227" s="115" t="e">
        <f>VLOOKUP($K227,Reajuste!$A$2:$BW$29,(MATCH($L227,Reajuste!$C$2:$BW$2,0)+2),FALSE)</f>
        <v>#N/A</v>
      </c>
      <c r="N227" s="259"/>
      <c r="O227" s="115" t="e">
        <f>VLOOKUP($K227,Reajuste!$A$2:$CW$29,(MATCH($N227,Reajuste!$C$2:$CW$2,0)+2),FALSE)</f>
        <v>#N/A</v>
      </c>
      <c r="P227" s="113">
        <f t="shared" si="0"/>
        <v>0</v>
      </c>
      <c r="Q227" s="113">
        <f t="shared" si="1"/>
        <v>0</v>
      </c>
      <c r="R227" s="113">
        <f t="shared" si="2"/>
        <v>0</v>
      </c>
      <c r="S227" s="113">
        <f t="shared" si="3"/>
        <v>0</v>
      </c>
      <c r="T227" s="113">
        <f t="shared" si="4"/>
        <v>0</v>
      </c>
      <c r="U227" s="113">
        <f t="shared" si="5"/>
        <v>0</v>
      </c>
      <c r="V227" s="4"/>
      <c r="W227" s="4"/>
      <c r="X227" s="4"/>
      <c r="Y227" s="4"/>
      <c r="Z227" s="4"/>
    </row>
    <row r="228" spans="1:26" ht="14.25" customHeight="1">
      <c r="A228" s="256"/>
      <c r="B228" s="257"/>
      <c r="C228" s="112" t="str">
        <f>IF(OR($B228="ANP",$B228="DAER",$B228="CONSULTORIA DNIT",$B228="PREGÃO ELETRÔNICO",$B228="DMLU",$B228="DMAE",$B228="CEEE",$B228="EPTC",$B228="ORSE",$B228="SEINFRA",$B228="CREA",$B228="CAU",$B228="CEHOP",$B228="SIURB",$B228="DER-PR",$B228="SUDECAP",$B228=Aux.!$F$24,$B228=Aux.!$F$25),VLOOKUP($A228,#REF!,3,FALSE),IF($B228="SICRO EQUIP.",VLOOKUP($A228,#REF!,2,FALSE),IF($B228="CCU",VLOOKUP($A228,#REF!,2,FALSE),IF($B228="MERCADO",VLOOKUP($A228,#REF!,2,FALSE),IF($B228="PLEO",VLOOKUP($A228,#REF!,2,FALSE),IF($B228="SICRO",VLOOKUP($A228,#REF!,2,FALSE),IF($B228="SINAPI",IFERROR((VLOOKUP($A228,#REF!,2,FALSE)),(VLOOKUP($A228,#REF!,2,FALSE))),"-")))))))</f>
        <v>-</v>
      </c>
      <c r="D228" s="95" t="str">
        <f>IF(OR($B228="ANP",$B228="DAER",$B228="CONSULTORIA DNIT",$B228="PREGÃO ELETRÔNICO",$B228="DMLU",$B228="DMAE",$B228="CEEE",$B228="EPTC",$B228="ORSE",$B228="SEINFRA",$B228="CREA",$B228="CAU",$B228="CEHOP",$B228="SIURB",$B228="DER-PR",$B228="SUDECAP",$B228=Aux.!$F$24,$B228=Aux.!$F$25),VLOOKUP($A228,#REF!,4,FALSE),IF($B228="SICRO EQUIP.","H",IF($B228="CCU",VLOOKUP($A228,#REF!,3,FALSE),IF($B228="MERCADO",VLOOKUP($A228,#REF!,10,FALSE),IF($B228="PLEO",VLOOKUP($A228,#REF!,3,FALSE),IF($B228="SICRO",VLOOKUP($A228,#REF!,3,FALSE),IF($B228="SINAPI",IFERROR((VLOOKUP($A228,#REF!,3,FALSE)),(VLOOKUP($A228,#REF!,3,FALSE))),"-")))))))</f>
        <v>-</v>
      </c>
      <c r="E228" s="113" t="str">
        <f>IF(OR($B228="ANP",$B228="DAER",$B228="CONSULTORIA DNIT",$B228="PREGÃO ELETRÔNICO",$B228="DMLU",$B228="DMAE",$B228="CEEE",$B228="EPTC",$B228="ORSE",$B228="SEINFRA",$B228="CREA",$B228="CAU",$B228="CEHOP",$B228="SIURB",$B228="DER-PR",$B228="SUDECAP",$B228=Aux.!$F$24,$B228=Aux.!$F$25),VLOOKUP($A228,#REF!,6,FALSE),IF($B228="CCU",VLOOKUP($A228,#REF!,5,FALSE),IF($B228="MERCADO",VLOOKUP($A228,#REF!,7,FALSE),IF($B228="PLEO",VLOOKUP($A228,#REF!,4,FALSE),IF($B228="SICRO",VLOOKUP($A228,#REF!,5,FALSE),IF($B228="SINAPI",IFERROR((VLOOKUP($A228,#REF!,18,FALSE)),),"-"))))))</f>
        <v>-</v>
      </c>
      <c r="F228" s="113" t="str">
        <f>IF(OR($B228="ANP",$B228="DAER",$B228="CONSULTORIA DNIT",$B228="PREGÃO ELETRÔNICO",$B228="DMLU",$B228="DMAE",$B228="CEEE",$B228="EPTC",$B228="ORSE",$B228="SEINFRA",$B228="CREA",$B228="CAU",$B228="CEHOP",$B228="SIURB",$B228="DER-PR",$B228="SUDECAP",$B228=Aux.!$F$24,$B228=Aux.!$F$25),VLOOKUP($A228,#REF!,7,FALSE),IF($B228="CCU",VLOOKUP($A228,#REF!,6,FALSE),IF($B228="MERCADO",VLOOKUP($A228,#REF!,8,FALSE),IF($B228="PLEO",VLOOKUP($A228,#REF!,4,FALSE),IF($B228="SICRO",VLOOKUP($A228,#REF!,6,FALSE),IF($B228="SINAPI",IFERROR(SUM((VLOOKUP($A228,#REF!,14,FALSE)),VLOOKUP($A228,#REF!,20,FALSE),VLOOKUP($A228,#REF!,22,FALSE)),),"-"))))))</f>
        <v>-</v>
      </c>
      <c r="G228" s="113" t="str">
        <f>IF(OR($B228="ANP",$B228="DAER",$B228="CONSULTORIA DNIT",$B228="PREGÃO ELETRÔNICO",$B228="DMLU",$B228="DMAE",$B228="CEEE",$B228="EPTC",$B228="ORSE",$B228="SEINFRA",$B228="CREA",$B228="CAU",$B228="CEHOP",$B228="SIURB",$B228="DER-PR",$B228="SUDECAP",$B228=Aux.!$F$24,$B228=Aux.!$F$25),VLOOKUP($A228,#REF!,8,FALSE),IF($B228="CCU",VLOOKUP($A228,#REF!,7,FALSE),IF($B228="MERCADO",VLOOKUP($A228,#REF!,9,FALSE),IF($B228="PLEO",VLOOKUP($A228,#REF!,4,FALSE),IF($B228="SICRO",VLOOKUP($A228,#REF!,7,FALSE),IF($B228="SINAPI",IFERROR((VLOOKUP($A228,#REF!,16,FALSE)),(VLOOKUP($A228,#REF!,5,FALSE))),"-"))))))</f>
        <v>-</v>
      </c>
      <c r="H228" s="113" t="str">
        <f>IF(OR($B228="ANP",$B228="DAER",$B228="CONSULTORIA DNIT",$B228="PREGÃO ELETRÔNICO",$B228="DMLU",$B228="DMAE",$B228="CEEE",$B228="EPTC",$B228="ORSE",$B228="SEINFRA",$B228="CREA",$B228="CAU",$B228="CEHOP",$B228="SIURB",$B228="DER-PR",$B228="SUDECAP",$B228=Aux.!$F$24,$B228=Aux.!$F$25),VLOOKUP($A228,#REF!,5,FALSE),IF($B228="CCU",VLOOKUP($A228,#REF!,4,FALSE),IF($B228="MERCADO",VLOOKUP($A228,#REF!,6,FALSE),IF($B228="PLEO",VLOOKUP($A228,#REF!,4,FALSE),IF($B228="SICRO",VLOOKUP($A228,#REF!,4,FALSE),IF($B228="SINAPI",IFERROR((VLOOKUP($A228,#REF!,5,FALSE)),(VLOOKUP($A228,#REF!,5,FALSE))),"-"))))))</f>
        <v>-</v>
      </c>
      <c r="I228" s="114">
        <f>IF($B228="SICRO EQUIP.",VLOOKUP($A228,#REF!,10,FALSE),0)</f>
        <v>0</v>
      </c>
      <c r="J228" s="114">
        <f>IF($B228="SICRO EQUIP.",VLOOKUP($A228,#REF!,11,FALSE),0)</f>
        <v>0</v>
      </c>
      <c r="K228" s="258"/>
      <c r="L228" s="259"/>
      <c r="M228" s="115" t="e">
        <f>VLOOKUP($K228,Reajuste!$A$2:$BW$29,(MATCH($L228,Reajuste!$C$2:$BW$2,0)+2),FALSE)</f>
        <v>#N/A</v>
      </c>
      <c r="N228" s="259"/>
      <c r="O228" s="115" t="e">
        <f>VLOOKUP($K228,Reajuste!$A$2:$CW$29,(MATCH($N228,Reajuste!$C$2:$CW$2,0)+2),FALSE)</f>
        <v>#N/A</v>
      </c>
      <c r="P228" s="113">
        <f t="shared" si="0"/>
        <v>0</v>
      </c>
      <c r="Q228" s="113">
        <f t="shared" si="1"/>
        <v>0</v>
      </c>
      <c r="R228" s="113">
        <f t="shared" si="2"/>
        <v>0</v>
      </c>
      <c r="S228" s="113">
        <f t="shared" si="3"/>
        <v>0</v>
      </c>
      <c r="T228" s="113">
        <f t="shared" si="4"/>
        <v>0</v>
      </c>
      <c r="U228" s="113">
        <f t="shared" si="5"/>
        <v>0</v>
      </c>
      <c r="V228" s="4"/>
      <c r="W228" s="4"/>
      <c r="X228" s="4"/>
      <c r="Y228" s="4"/>
      <c r="Z228" s="4"/>
    </row>
    <row r="229" spans="1:26" ht="14.25" customHeight="1">
      <c r="A229" s="256"/>
      <c r="B229" s="257"/>
      <c r="C229" s="112" t="str">
        <f>IF(OR($B229="ANP",$B229="DAER",$B229="CONSULTORIA DNIT",$B229="PREGÃO ELETRÔNICO",$B229="DMLU",$B229="DMAE",$B229="CEEE",$B229="EPTC",$B229="ORSE",$B229="SEINFRA",$B229="CREA",$B229="CAU",$B229="CEHOP",$B229="SIURB",$B229="DER-PR",$B229="SUDECAP",$B229=Aux.!$F$24,$B229=Aux.!$F$25),VLOOKUP($A229,#REF!,3,FALSE),IF($B229="SICRO EQUIP.",VLOOKUP($A229,#REF!,2,FALSE),IF($B229="CCU",VLOOKUP($A229,#REF!,2,FALSE),IF($B229="MERCADO",VLOOKUP($A229,#REF!,2,FALSE),IF($B229="PLEO",VLOOKUP($A229,#REF!,2,FALSE),IF($B229="SICRO",VLOOKUP($A229,#REF!,2,FALSE),IF($B229="SINAPI",IFERROR((VLOOKUP($A229,#REF!,2,FALSE)),(VLOOKUP($A229,#REF!,2,FALSE))),"-")))))))</f>
        <v>-</v>
      </c>
      <c r="D229" s="95" t="str">
        <f>IF(OR($B229="ANP",$B229="DAER",$B229="CONSULTORIA DNIT",$B229="PREGÃO ELETRÔNICO",$B229="DMLU",$B229="DMAE",$B229="CEEE",$B229="EPTC",$B229="ORSE",$B229="SEINFRA",$B229="CREA",$B229="CAU",$B229="CEHOP",$B229="SIURB",$B229="DER-PR",$B229="SUDECAP",$B229=Aux.!$F$24,$B229=Aux.!$F$25),VLOOKUP($A229,#REF!,4,FALSE),IF($B229="SICRO EQUIP.","H",IF($B229="CCU",VLOOKUP($A229,#REF!,3,FALSE),IF($B229="MERCADO",VLOOKUP($A229,#REF!,10,FALSE),IF($B229="PLEO",VLOOKUP($A229,#REF!,3,FALSE),IF($B229="SICRO",VLOOKUP($A229,#REF!,3,FALSE),IF($B229="SINAPI",IFERROR((VLOOKUP($A229,#REF!,3,FALSE)),(VLOOKUP($A229,#REF!,3,FALSE))),"-")))))))</f>
        <v>-</v>
      </c>
      <c r="E229" s="113" t="str">
        <f>IF(OR($B229="ANP",$B229="DAER",$B229="CONSULTORIA DNIT",$B229="PREGÃO ELETRÔNICO",$B229="DMLU",$B229="DMAE",$B229="CEEE",$B229="EPTC",$B229="ORSE",$B229="SEINFRA",$B229="CREA",$B229="CAU",$B229="CEHOP",$B229="SIURB",$B229="DER-PR",$B229="SUDECAP",$B229=Aux.!$F$24,$B229=Aux.!$F$25),VLOOKUP($A229,#REF!,6,FALSE),IF($B229="CCU",VLOOKUP($A229,#REF!,5,FALSE),IF($B229="MERCADO",VLOOKUP($A229,#REF!,7,FALSE),IF($B229="PLEO",VLOOKUP($A229,#REF!,4,FALSE),IF($B229="SICRO",VLOOKUP($A229,#REF!,5,FALSE),IF($B229="SINAPI",IFERROR((VLOOKUP($A229,#REF!,18,FALSE)),),"-"))))))</f>
        <v>-</v>
      </c>
      <c r="F229" s="113" t="str">
        <f>IF(OR($B229="ANP",$B229="DAER",$B229="CONSULTORIA DNIT",$B229="PREGÃO ELETRÔNICO",$B229="DMLU",$B229="DMAE",$B229="CEEE",$B229="EPTC",$B229="ORSE",$B229="SEINFRA",$B229="CREA",$B229="CAU",$B229="CEHOP",$B229="SIURB",$B229="DER-PR",$B229="SUDECAP",$B229=Aux.!$F$24,$B229=Aux.!$F$25),VLOOKUP($A229,#REF!,7,FALSE),IF($B229="CCU",VLOOKUP($A229,#REF!,6,FALSE),IF($B229="MERCADO",VLOOKUP($A229,#REF!,8,FALSE),IF($B229="PLEO",VLOOKUP($A229,#REF!,4,FALSE),IF($B229="SICRO",VLOOKUP($A229,#REF!,6,FALSE),IF($B229="SINAPI",IFERROR(SUM((VLOOKUP($A229,#REF!,14,FALSE)),VLOOKUP($A229,#REF!,20,FALSE),VLOOKUP($A229,#REF!,22,FALSE)),),"-"))))))</f>
        <v>-</v>
      </c>
      <c r="G229" s="113" t="str">
        <f>IF(OR($B229="ANP",$B229="DAER",$B229="CONSULTORIA DNIT",$B229="PREGÃO ELETRÔNICO",$B229="DMLU",$B229="DMAE",$B229="CEEE",$B229="EPTC",$B229="ORSE",$B229="SEINFRA",$B229="CREA",$B229="CAU",$B229="CEHOP",$B229="SIURB",$B229="DER-PR",$B229="SUDECAP",$B229=Aux.!$F$24,$B229=Aux.!$F$25),VLOOKUP($A229,#REF!,8,FALSE),IF($B229="CCU",VLOOKUP($A229,#REF!,7,FALSE),IF($B229="MERCADO",VLOOKUP($A229,#REF!,9,FALSE),IF($B229="PLEO",VLOOKUP($A229,#REF!,4,FALSE),IF($B229="SICRO",VLOOKUP($A229,#REF!,7,FALSE),IF($B229="SINAPI",IFERROR((VLOOKUP($A229,#REF!,16,FALSE)),(VLOOKUP($A229,#REF!,5,FALSE))),"-"))))))</f>
        <v>-</v>
      </c>
      <c r="H229" s="113" t="str">
        <f>IF(OR($B229="ANP",$B229="DAER",$B229="CONSULTORIA DNIT",$B229="PREGÃO ELETRÔNICO",$B229="DMLU",$B229="DMAE",$B229="CEEE",$B229="EPTC",$B229="ORSE",$B229="SEINFRA",$B229="CREA",$B229="CAU",$B229="CEHOP",$B229="SIURB",$B229="DER-PR",$B229="SUDECAP",$B229=Aux.!$F$24,$B229=Aux.!$F$25),VLOOKUP($A229,#REF!,5,FALSE),IF($B229="CCU",VLOOKUP($A229,#REF!,4,FALSE),IF($B229="MERCADO",VLOOKUP($A229,#REF!,6,FALSE),IF($B229="PLEO",VLOOKUP($A229,#REF!,4,FALSE),IF($B229="SICRO",VLOOKUP($A229,#REF!,4,FALSE),IF($B229="SINAPI",IFERROR((VLOOKUP($A229,#REF!,5,FALSE)),(VLOOKUP($A229,#REF!,5,FALSE))),"-"))))))</f>
        <v>-</v>
      </c>
      <c r="I229" s="114">
        <f>IF($B229="SICRO EQUIP.",VLOOKUP($A229,#REF!,10,FALSE),0)</f>
        <v>0</v>
      </c>
      <c r="J229" s="114">
        <f>IF($B229="SICRO EQUIP.",VLOOKUP($A229,#REF!,11,FALSE),0)</f>
        <v>0</v>
      </c>
      <c r="K229" s="258"/>
      <c r="L229" s="259"/>
      <c r="M229" s="115" t="e">
        <f>VLOOKUP($K229,Reajuste!$A$2:$BW$29,(MATCH($L229,Reajuste!$C$2:$BW$2,0)+2),FALSE)</f>
        <v>#N/A</v>
      </c>
      <c r="N229" s="259"/>
      <c r="O229" s="115" t="e">
        <f>VLOOKUP($K229,Reajuste!$A$2:$CW$29,(MATCH($N229,Reajuste!$C$2:$CW$2,0)+2),FALSE)</f>
        <v>#N/A</v>
      </c>
      <c r="P229" s="113">
        <f t="shared" si="0"/>
        <v>0</v>
      </c>
      <c r="Q229" s="113">
        <f t="shared" si="1"/>
        <v>0</v>
      </c>
      <c r="R229" s="113">
        <f t="shared" si="2"/>
        <v>0</v>
      </c>
      <c r="S229" s="113">
        <f t="shared" si="3"/>
        <v>0</v>
      </c>
      <c r="T229" s="113">
        <f t="shared" si="4"/>
        <v>0</v>
      </c>
      <c r="U229" s="113">
        <f t="shared" si="5"/>
        <v>0</v>
      </c>
      <c r="V229" s="4"/>
      <c r="W229" s="4"/>
      <c r="X229" s="4"/>
      <c r="Y229" s="4"/>
      <c r="Z229" s="4"/>
    </row>
    <row r="230" spans="1:26" ht="14.25" customHeight="1">
      <c r="A230" s="256"/>
      <c r="B230" s="257"/>
      <c r="C230" s="112" t="str">
        <f>IF(OR($B230="ANP",$B230="DAER",$B230="CONSULTORIA DNIT",$B230="PREGÃO ELETRÔNICO",$B230="DMLU",$B230="DMAE",$B230="CEEE",$B230="EPTC",$B230="ORSE",$B230="SEINFRA",$B230="CREA",$B230="CAU",$B230="CEHOP",$B230="SIURB",$B230="DER-PR",$B230="SUDECAP",$B230=Aux.!$F$24,$B230=Aux.!$F$25),VLOOKUP($A230,#REF!,3,FALSE),IF($B230="SICRO EQUIP.",VLOOKUP($A230,#REF!,2,FALSE),IF($B230="CCU",VLOOKUP($A230,#REF!,2,FALSE),IF($B230="MERCADO",VLOOKUP($A230,#REF!,2,FALSE),IF($B230="PLEO",VLOOKUP($A230,#REF!,2,FALSE),IF($B230="SICRO",VLOOKUP($A230,#REF!,2,FALSE),IF($B230="SINAPI",IFERROR((VLOOKUP($A230,#REF!,2,FALSE)),(VLOOKUP($A230,#REF!,2,FALSE))),"-")))))))</f>
        <v>-</v>
      </c>
      <c r="D230" s="95" t="str">
        <f>IF(OR($B230="ANP",$B230="DAER",$B230="CONSULTORIA DNIT",$B230="PREGÃO ELETRÔNICO",$B230="DMLU",$B230="DMAE",$B230="CEEE",$B230="EPTC",$B230="ORSE",$B230="SEINFRA",$B230="CREA",$B230="CAU",$B230="CEHOP",$B230="SIURB",$B230="DER-PR",$B230="SUDECAP",$B230=Aux.!$F$24,$B230=Aux.!$F$25),VLOOKUP($A230,#REF!,4,FALSE),IF($B230="SICRO EQUIP.","H",IF($B230="CCU",VLOOKUP($A230,#REF!,3,FALSE),IF($B230="MERCADO",VLOOKUP($A230,#REF!,10,FALSE),IF($B230="PLEO",VLOOKUP($A230,#REF!,3,FALSE),IF($B230="SICRO",VLOOKUP($A230,#REF!,3,FALSE),IF($B230="SINAPI",IFERROR((VLOOKUP($A230,#REF!,3,FALSE)),(VLOOKUP($A230,#REF!,3,FALSE))),"-")))))))</f>
        <v>-</v>
      </c>
      <c r="E230" s="113" t="str">
        <f>IF(OR($B230="ANP",$B230="DAER",$B230="CONSULTORIA DNIT",$B230="PREGÃO ELETRÔNICO",$B230="DMLU",$B230="DMAE",$B230="CEEE",$B230="EPTC",$B230="ORSE",$B230="SEINFRA",$B230="CREA",$B230="CAU",$B230="CEHOP",$B230="SIURB",$B230="DER-PR",$B230="SUDECAP",$B230=Aux.!$F$24,$B230=Aux.!$F$25),VLOOKUP($A230,#REF!,6,FALSE),IF($B230="CCU",VLOOKUP($A230,#REF!,5,FALSE),IF($B230="MERCADO",VLOOKUP($A230,#REF!,7,FALSE),IF($B230="PLEO",VLOOKUP($A230,#REF!,4,FALSE),IF($B230="SICRO",VLOOKUP($A230,#REF!,5,FALSE),IF($B230="SINAPI",IFERROR((VLOOKUP($A230,#REF!,18,FALSE)),),"-"))))))</f>
        <v>-</v>
      </c>
      <c r="F230" s="113" t="str">
        <f>IF(OR($B230="ANP",$B230="DAER",$B230="CONSULTORIA DNIT",$B230="PREGÃO ELETRÔNICO",$B230="DMLU",$B230="DMAE",$B230="CEEE",$B230="EPTC",$B230="ORSE",$B230="SEINFRA",$B230="CREA",$B230="CAU",$B230="CEHOP",$B230="SIURB",$B230="DER-PR",$B230="SUDECAP",$B230=Aux.!$F$24,$B230=Aux.!$F$25),VLOOKUP($A230,#REF!,7,FALSE),IF($B230="CCU",VLOOKUP($A230,#REF!,6,FALSE),IF($B230="MERCADO",VLOOKUP($A230,#REF!,8,FALSE),IF($B230="PLEO",VLOOKUP($A230,#REF!,4,FALSE),IF($B230="SICRO",VLOOKUP($A230,#REF!,6,FALSE),IF($B230="SINAPI",IFERROR(SUM((VLOOKUP($A230,#REF!,14,FALSE)),VLOOKUP($A230,#REF!,20,FALSE),VLOOKUP($A230,#REF!,22,FALSE)),),"-"))))))</f>
        <v>-</v>
      </c>
      <c r="G230" s="113" t="str">
        <f>IF(OR($B230="ANP",$B230="DAER",$B230="CONSULTORIA DNIT",$B230="PREGÃO ELETRÔNICO",$B230="DMLU",$B230="DMAE",$B230="CEEE",$B230="EPTC",$B230="ORSE",$B230="SEINFRA",$B230="CREA",$B230="CAU",$B230="CEHOP",$B230="SIURB",$B230="DER-PR",$B230="SUDECAP",$B230=Aux.!$F$24,$B230=Aux.!$F$25),VLOOKUP($A230,#REF!,8,FALSE),IF($B230="CCU",VLOOKUP($A230,#REF!,7,FALSE),IF($B230="MERCADO",VLOOKUP($A230,#REF!,9,FALSE),IF($B230="PLEO",VLOOKUP($A230,#REF!,4,FALSE),IF($B230="SICRO",VLOOKUP($A230,#REF!,7,FALSE),IF($B230="SINAPI",IFERROR((VLOOKUP($A230,#REF!,16,FALSE)),(VLOOKUP($A230,#REF!,5,FALSE))),"-"))))))</f>
        <v>-</v>
      </c>
      <c r="H230" s="113" t="str">
        <f>IF(OR($B230="ANP",$B230="DAER",$B230="CONSULTORIA DNIT",$B230="PREGÃO ELETRÔNICO",$B230="DMLU",$B230="DMAE",$B230="CEEE",$B230="EPTC",$B230="ORSE",$B230="SEINFRA",$B230="CREA",$B230="CAU",$B230="CEHOP",$B230="SIURB",$B230="DER-PR",$B230="SUDECAP",$B230=Aux.!$F$24,$B230=Aux.!$F$25),VLOOKUP($A230,#REF!,5,FALSE),IF($B230="CCU",VLOOKUP($A230,#REF!,4,FALSE),IF($B230="MERCADO",VLOOKUP($A230,#REF!,6,FALSE),IF($B230="PLEO",VLOOKUP($A230,#REF!,4,FALSE),IF($B230="SICRO",VLOOKUP($A230,#REF!,4,FALSE),IF($B230="SINAPI",IFERROR((VLOOKUP($A230,#REF!,5,FALSE)),(VLOOKUP($A230,#REF!,5,FALSE))),"-"))))))</f>
        <v>-</v>
      </c>
      <c r="I230" s="114">
        <f>IF($B230="SICRO EQUIP.",VLOOKUP($A230,#REF!,10,FALSE),0)</f>
        <v>0</v>
      </c>
      <c r="J230" s="114">
        <f>IF($B230="SICRO EQUIP.",VLOOKUP($A230,#REF!,11,FALSE),0)</f>
        <v>0</v>
      </c>
      <c r="K230" s="258"/>
      <c r="L230" s="259"/>
      <c r="M230" s="115" t="e">
        <f>VLOOKUP($K230,Reajuste!$A$2:$BW$29,(MATCH($L230,Reajuste!$C$2:$BW$2,0)+2),FALSE)</f>
        <v>#N/A</v>
      </c>
      <c r="N230" s="259"/>
      <c r="O230" s="115" t="e">
        <f>VLOOKUP($K230,Reajuste!$A$2:$CW$29,(MATCH($N230,Reajuste!$C$2:$CW$2,0)+2),FALSE)</f>
        <v>#N/A</v>
      </c>
      <c r="P230" s="113">
        <f t="shared" si="0"/>
        <v>0</v>
      </c>
      <c r="Q230" s="113">
        <f t="shared" si="1"/>
        <v>0</v>
      </c>
      <c r="R230" s="113">
        <f t="shared" si="2"/>
        <v>0</v>
      </c>
      <c r="S230" s="113">
        <f t="shared" si="3"/>
        <v>0</v>
      </c>
      <c r="T230" s="113">
        <f t="shared" si="4"/>
        <v>0</v>
      </c>
      <c r="U230" s="113">
        <f t="shared" si="5"/>
        <v>0</v>
      </c>
      <c r="V230" s="4"/>
      <c r="W230" s="4"/>
      <c r="X230" s="4"/>
      <c r="Y230" s="4"/>
      <c r="Z230" s="4"/>
    </row>
    <row r="231" spans="1:26" ht="14.25" customHeight="1">
      <c r="A231" s="256"/>
      <c r="B231" s="257"/>
      <c r="C231" s="112" t="str">
        <f>IF(OR($B231="ANP",$B231="DAER",$B231="CONSULTORIA DNIT",$B231="PREGÃO ELETRÔNICO",$B231="DMLU",$B231="DMAE",$B231="CEEE",$B231="EPTC",$B231="ORSE",$B231="SEINFRA",$B231="CREA",$B231="CAU",$B231="CEHOP",$B231="SIURB",$B231="DER-PR",$B231="SUDECAP",$B231=Aux.!$F$24,$B231=Aux.!$F$25),VLOOKUP($A231,#REF!,3,FALSE),IF($B231="SICRO EQUIP.",VLOOKUP($A231,#REF!,2,FALSE),IF($B231="CCU",VLOOKUP($A231,#REF!,2,FALSE),IF($B231="MERCADO",VLOOKUP($A231,#REF!,2,FALSE),IF($B231="PLEO",VLOOKUP($A231,#REF!,2,FALSE),IF($B231="SICRO",VLOOKUP($A231,#REF!,2,FALSE),IF($B231="SINAPI",IFERROR((VLOOKUP($A231,#REF!,2,FALSE)),(VLOOKUP($A231,#REF!,2,FALSE))),"-")))))))</f>
        <v>-</v>
      </c>
      <c r="D231" s="95" t="str">
        <f>IF(OR($B231="ANP",$B231="DAER",$B231="CONSULTORIA DNIT",$B231="PREGÃO ELETRÔNICO",$B231="DMLU",$B231="DMAE",$B231="CEEE",$B231="EPTC",$B231="ORSE",$B231="SEINFRA",$B231="CREA",$B231="CAU",$B231="CEHOP",$B231="SIURB",$B231="DER-PR",$B231="SUDECAP",$B231=Aux.!$F$24,$B231=Aux.!$F$25),VLOOKUP($A231,#REF!,4,FALSE),IF($B231="SICRO EQUIP.","H",IF($B231="CCU",VLOOKUP($A231,#REF!,3,FALSE),IF($B231="MERCADO",VLOOKUP($A231,#REF!,10,FALSE),IF($B231="PLEO",VLOOKUP($A231,#REF!,3,FALSE),IF($B231="SICRO",VLOOKUP($A231,#REF!,3,FALSE),IF($B231="SINAPI",IFERROR((VLOOKUP($A231,#REF!,3,FALSE)),(VLOOKUP($A231,#REF!,3,FALSE))),"-")))))))</f>
        <v>-</v>
      </c>
      <c r="E231" s="113" t="str">
        <f>IF(OR($B231="ANP",$B231="DAER",$B231="CONSULTORIA DNIT",$B231="PREGÃO ELETRÔNICO",$B231="DMLU",$B231="DMAE",$B231="CEEE",$B231="EPTC",$B231="ORSE",$B231="SEINFRA",$B231="CREA",$B231="CAU",$B231="CEHOP",$B231="SIURB",$B231="DER-PR",$B231="SUDECAP",$B231=Aux.!$F$24,$B231=Aux.!$F$25),VLOOKUP($A231,#REF!,6,FALSE),IF($B231="CCU",VLOOKUP($A231,#REF!,5,FALSE),IF($B231="MERCADO",VLOOKUP($A231,#REF!,7,FALSE),IF($B231="PLEO",VLOOKUP($A231,#REF!,4,FALSE),IF($B231="SICRO",VLOOKUP($A231,#REF!,5,FALSE),IF($B231="SINAPI",IFERROR((VLOOKUP($A231,#REF!,18,FALSE)),),"-"))))))</f>
        <v>-</v>
      </c>
      <c r="F231" s="113" t="str">
        <f>IF(OR($B231="ANP",$B231="DAER",$B231="CONSULTORIA DNIT",$B231="PREGÃO ELETRÔNICO",$B231="DMLU",$B231="DMAE",$B231="CEEE",$B231="EPTC",$B231="ORSE",$B231="SEINFRA",$B231="CREA",$B231="CAU",$B231="CEHOP",$B231="SIURB",$B231="DER-PR",$B231="SUDECAP",$B231=Aux.!$F$24,$B231=Aux.!$F$25),VLOOKUP($A231,#REF!,7,FALSE),IF($B231="CCU",VLOOKUP($A231,#REF!,6,FALSE),IF($B231="MERCADO",VLOOKUP($A231,#REF!,8,FALSE),IF($B231="PLEO",VLOOKUP($A231,#REF!,4,FALSE),IF($B231="SICRO",VLOOKUP($A231,#REF!,6,FALSE),IF($B231="SINAPI",IFERROR(SUM((VLOOKUP($A231,#REF!,14,FALSE)),VLOOKUP($A231,#REF!,20,FALSE),VLOOKUP($A231,#REF!,22,FALSE)),),"-"))))))</f>
        <v>-</v>
      </c>
      <c r="G231" s="113" t="str">
        <f>IF(OR($B231="ANP",$B231="DAER",$B231="CONSULTORIA DNIT",$B231="PREGÃO ELETRÔNICO",$B231="DMLU",$B231="DMAE",$B231="CEEE",$B231="EPTC",$B231="ORSE",$B231="SEINFRA",$B231="CREA",$B231="CAU",$B231="CEHOP",$B231="SIURB",$B231="DER-PR",$B231="SUDECAP",$B231=Aux.!$F$24,$B231=Aux.!$F$25),VLOOKUP($A231,#REF!,8,FALSE),IF($B231="CCU",VLOOKUP($A231,#REF!,7,FALSE),IF($B231="MERCADO",VLOOKUP($A231,#REF!,9,FALSE),IF($B231="PLEO",VLOOKUP($A231,#REF!,4,FALSE),IF($B231="SICRO",VLOOKUP($A231,#REF!,7,FALSE),IF($B231="SINAPI",IFERROR((VLOOKUP($A231,#REF!,16,FALSE)),(VLOOKUP($A231,#REF!,5,FALSE))),"-"))))))</f>
        <v>-</v>
      </c>
      <c r="H231" s="113" t="str">
        <f>IF(OR($B231="ANP",$B231="DAER",$B231="CONSULTORIA DNIT",$B231="PREGÃO ELETRÔNICO",$B231="DMLU",$B231="DMAE",$B231="CEEE",$B231="EPTC",$B231="ORSE",$B231="SEINFRA",$B231="CREA",$B231="CAU",$B231="CEHOP",$B231="SIURB",$B231="DER-PR",$B231="SUDECAP",$B231=Aux.!$F$24,$B231=Aux.!$F$25),VLOOKUP($A231,#REF!,5,FALSE),IF($B231="CCU",VLOOKUP($A231,#REF!,4,FALSE),IF($B231="MERCADO",VLOOKUP($A231,#REF!,6,FALSE),IF($B231="PLEO",VLOOKUP($A231,#REF!,4,FALSE),IF($B231="SICRO",VLOOKUP($A231,#REF!,4,FALSE),IF($B231="SINAPI",IFERROR((VLOOKUP($A231,#REF!,5,FALSE)),(VLOOKUP($A231,#REF!,5,FALSE))),"-"))))))</f>
        <v>-</v>
      </c>
      <c r="I231" s="114">
        <f>IF($B231="SICRO EQUIP.",VLOOKUP($A231,#REF!,10,FALSE),0)</f>
        <v>0</v>
      </c>
      <c r="J231" s="114">
        <f>IF($B231="SICRO EQUIP.",VLOOKUP($A231,#REF!,11,FALSE),0)</f>
        <v>0</v>
      </c>
      <c r="K231" s="258"/>
      <c r="L231" s="259"/>
      <c r="M231" s="115" t="e">
        <f>VLOOKUP($K231,Reajuste!$A$2:$BW$29,(MATCH($L231,Reajuste!$C$2:$BW$2,0)+2),FALSE)</f>
        <v>#N/A</v>
      </c>
      <c r="N231" s="259"/>
      <c r="O231" s="115" t="e">
        <f>VLOOKUP($K231,Reajuste!$A$2:$CW$29,(MATCH($N231,Reajuste!$C$2:$CW$2,0)+2),FALSE)</f>
        <v>#N/A</v>
      </c>
      <c r="P231" s="113">
        <f t="shared" si="0"/>
        <v>0</v>
      </c>
      <c r="Q231" s="113">
        <f t="shared" si="1"/>
        <v>0</v>
      </c>
      <c r="R231" s="113">
        <f t="shared" si="2"/>
        <v>0</v>
      </c>
      <c r="S231" s="113">
        <f t="shared" si="3"/>
        <v>0</v>
      </c>
      <c r="T231" s="113">
        <f t="shared" si="4"/>
        <v>0</v>
      </c>
      <c r="U231" s="113">
        <f t="shared" si="5"/>
        <v>0</v>
      </c>
      <c r="V231" s="4"/>
      <c r="W231" s="4"/>
      <c r="X231" s="4"/>
      <c r="Y231" s="4"/>
      <c r="Z231" s="4"/>
    </row>
    <row r="232" spans="1:26" ht="14.25" customHeight="1">
      <c r="A232" s="256"/>
      <c r="B232" s="257"/>
      <c r="C232" s="112" t="str">
        <f>IF(OR($B232="ANP",$B232="DAER",$B232="CONSULTORIA DNIT",$B232="PREGÃO ELETRÔNICO",$B232="DMLU",$B232="DMAE",$B232="CEEE",$B232="EPTC",$B232="ORSE",$B232="SEINFRA",$B232="CREA",$B232="CAU",$B232="CEHOP",$B232="SIURB",$B232="DER-PR",$B232="SUDECAP",$B232=Aux.!$F$24,$B232=Aux.!$F$25),VLOOKUP($A232,#REF!,3,FALSE),IF($B232="SICRO EQUIP.",VLOOKUP($A232,#REF!,2,FALSE),IF($B232="CCU",VLOOKUP($A232,#REF!,2,FALSE),IF($B232="MERCADO",VLOOKUP($A232,#REF!,2,FALSE),IF($B232="PLEO",VLOOKUP($A232,#REF!,2,FALSE),IF($B232="SICRO",VLOOKUP($A232,#REF!,2,FALSE),IF($B232="SINAPI",IFERROR((VLOOKUP($A232,#REF!,2,FALSE)),(VLOOKUP($A232,#REF!,2,FALSE))),"-")))))))</f>
        <v>-</v>
      </c>
      <c r="D232" s="95" t="str">
        <f>IF(OR($B232="ANP",$B232="DAER",$B232="CONSULTORIA DNIT",$B232="PREGÃO ELETRÔNICO",$B232="DMLU",$B232="DMAE",$B232="CEEE",$B232="EPTC",$B232="ORSE",$B232="SEINFRA",$B232="CREA",$B232="CAU",$B232="CEHOP",$B232="SIURB",$B232="DER-PR",$B232="SUDECAP",$B232=Aux.!$F$24,$B232=Aux.!$F$25),VLOOKUP($A232,#REF!,4,FALSE),IF($B232="SICRO EQUIP.","H",IF($B232="CCU",VLOOKUP($A232,#REF!,3,FALSE),IF($B232="MERCADO",VLOOKUP($A232,#REF!,10,FALSE),IF($B232="PLEO",VLOOKUP($A232,#REF!,3,FALSE),IF($B232="SICRO",VLOOKUP($A232,#REF!,3,FALSE),IF($B232="SINAPI",IFERROR((VLOOKUP($A232,#REF!,3,FALSE)),(VLOOKUP($A232,#REF!,3,FALSE))),"-")))))))</f>
        <v>-</v>
      </c>
      <c r="E232" s="113" t="str">
        <f>IF(OR($B232="ANP",$B232="DAER",$B232="CONSULTORIA DNIT",$B232="PREGÃO ELETRÔNICO",$B232="DMLU",$B232="DMAE",$B232="CEEE",$B232="EPTC",$B232="ORSE",$B232="SEINFRA",$B232="CREA",$B232="CAU",$B232="CEHOP",$B232="SIURB",$B232="DER-PR",$B232="SUDECAP",$B232=Aux.!$F$24,$B232=Aux.!$F$25),VLOOKUP($A232,#REF!,6,FALSE),IF($B232="CCU",VLOOKUP($A232,#REF!,5,FALSE),IF($B232="MERCADO",VLOOKUP($A232,#REF!,7,FALSE),IF($B232="PLEO",VLOOKUP($A232,#REF!,4,FALSE),IF($B232="SICRO",VLOOKUP($A232,#REF!,5,FALSE),IF($B232="SINAPI",IFERROR((VLOOKUP($A232,#REF!,18,FALSE)),),"-"))))))</f>
        <v>-</v>
      </c>
      <c r="F232" s="113" t="str">
        <f>IF(OR($B232="ANP",$B232="DAER",$B232="CONSULTORIA DNIT",$B232="PREGÃO ELETRÔNICO",$B232="DMLU",$B232="DMAE",$B232="CEEE",$B232="EPTC",$B232="ORSE",$B232="SEINFRA",$B232="CREA",$B232="CAU",$B232="CEHOP",$B232="SIURB",$B232="DER-PR",$B232="SUDECAP",$B232=Aux.!$F$24,$B232=Aux.!$F$25),VLOOKUP($A232,#REF!,7,FALSE),IF($B232="CCU",VLOOKUP($A232,#REF!,6,FALSE),IF($B232="MERCADO",VLOOKUP($A232,#REF!,8,FALSE),IF($B232="PLEO",VLOOKUP($A232,#REF!,4,FALSE),IF($B232="SICRO",VLOOKUP($A232,#REF!,6,FALSE),IF($B232="SINAPI",IFERROR(SUM((VLOOKUP($A232,#REF!,14,FALSE)),VLOOKUP($A232,#REF!,20,FALSE),VLOOKUP($A232,#REF!,22,FALSE)),),"-"))))))</f>
        <v>-</v>
      </c>
      <c r="G232" s="113" t="str">
        <f>IF(OR($B232="ANP",$B232="DAER",$B232="CONSULTORIA DNIT",$B232="PREGÃO ELETRÔNICO",$B232="DMLU",$B232="DMAE",$B232="CEEE",$B232="EPTC",$B232="ORSE",$B232="SEINFRA",$B232="CREA",$B232="CAU",$B232="CEHOP",$B232="SIURB",$B232="DER-PR",$B232="SUDECAP",$B232=Aux.!$F$24,$B232=Aux.!$F$25),VLOOKUP($A232,#REF!,8,FALSE),IF($B232="CCU",VLOOKUP($A232,#REF!,7,FALSE),IF($B232="MERCADO",VLOOKUP($A232,#REF!,9,FALSE),IF($B232="PLEO",VLOOKUP($A232,#REF!,4,FALSE),IF($B232="SICRO",VLOOKUP($A232,#REF!,7,FALSE),IF($B232="SINAPI",IFERROR((VLOOKUP($A232,#REF!,16,FALSE)),(VLOOKUP($A232,#REF!,5,FALSE))),"-"))))))</f>
        <v>-</v>
      </c>
      <c r="H232" s="113" t="str">
        <f>IF(OR($B232="ANP",$B232="DAER",$B232="CONSULTORIA DNIT",$B232="PREGÃO ELETRÔNICO",$B232="DMLU",$B232="DMAE",$B232="CEEE",$B232="EPTC",$B232="ORSE",$B232="SEINFRA",$B232="CREA",$B232="CAU",$B232="CEHOP",$B232="SIURB",$B232="DER-PR",$B232="SUDECAP",$B232=Aux.!$F$24,$B232=Aux.!$F$25),VLOOKUP($A232,#REF!,5,FALSE),IF($B232="CCU",VLOOKUP($A232,#REF!,4,FALSE),IF($B232="MERCADO",VLOOKUP($A232,#REF!,6,FALSE),IF($B232="PLEO",VLOOKUP($A232,#REF!,4,FALSE),IF($B232="SICRO",VLOOKUP($A232,#REF!,4,FALSE),IF($B232="SINAPI",IFERROR((VLOOKUP($A232,#REF!,5,FALSE)),(VLOOKUP($A232,#REF!,5,FALSE))),"-"))))))</f>
        <v>-</v>
      </c>
      <c r="I232" s="114">
        <f>IF($B232="SICRO EQUIP.",VLOOKUP($A232,#REF!,10,FALSE),0)</f>
        <v>0</v>
      </c>
      <c r="J232" s="114">
        <f>IF($B232="SICRO EQUIP.",VLOOKUP($A232,#REF!,11,FALSE),0)</f>
        <v>0</v>
      </c>
      <c r="K232" s="258"/>
      <c r="L232" s="259"/>
      <c r="M232" s="115" t="e">
        <f>VLOOKUP($K232,Reajuste!$A$2:$BW$29,(MATCH($L232,Reajuste!$C$2:$BW$2,0)+2),FALSE)</f>
        <v>#N/A</v>
      </c>
      <c r="N232" s="259"/>
      <c r="O232" s="115" t="e">
        <f>VLOOKUP($K232,Reajuste!$A$2:$CW$29,(MATCH($N232,Reajuste!$C$2:$CW$2,0)+2),FALSE)</f>
        <v>#N/A</v>
      </c>
      <c r="P232" s="113">
        <f t="shared" si="0"/>
        <v>0</v>
      </c>
      <c r="Q232" s="113">
        <f t="shared" si="1"/>
        <v>0</v>
      </c>
      <c r="R232" s="113">
        <f t="shared" si="2"/>
        <v>0</v>
      </c>
      <c r="S232" s="113">
        <f t="shared" si="3"/>
        <v>0</v>
      </c>
      <c r="T232" s="113">
        <f t="shared" si="4"/>
        <v>0</v>
      </c>
      <c r="U232" s="113">
        <f t="shared" si="5"/>
        <v>0</v>
      </c>
      <c r="V232" s="4"/>
      <c r="W232" s="4"/>
      <c r="X232" s="4"/>
      <c r="Y232" s="4"/>
      <c r="Z232" s="4"/>
    </row>
    <row r="233" spans="1:26" ht="14.25" customHeight="1">
      <c r="A233" s="256"/>
      <c r="B233" s="257"/>
      <c r="C233" s="112" t="str">
        <f>IF(OR($B233="ANP",$B233="DAER",$B233="CONSULTORIA DNIT",$B233="PREGÃO ELETRÔNICO",$B233="DMLU",$B233="DMAE",$B233="CEEE",$B233="EPTC",$B233="ORSE",$B233="SEINFRA",$B233="CREA",$B233="CAU",$B233="CEHOP",$B233="SIURB",$B233="DER-PR",$B233="SUDECAP",$B233=Aux.!$F$24,$B233=Aux.!$F$25),VLOOKUP($A233,#REF!,3,FALSE),IF($B233="SICRO EQUIP.",VLOOKUP($A233,#REF!,2,FALSE),IF($B233="CCU",VLOOKUP($A233,#REF!,2,FALSE),IF($B233="MERCADO",VLOOKUP($A233,#REF!,2,FALSE),IF($B233="PLEO",VLOOKUP($A233,#REF!,2,FALSE),IF($B233="SICRO",VLOOKUP($A233,#REF!,2,FALSE),IF($B233="SINAPI",IFERROR((VLOOKUP($A233,#REF!,2,FALSE)),(VLOOKUP($A233,#REF!,2,FALSE))),"-")))))))</f>
        <v>-</v>
      </c>
      <c r="D233" s="95" t="str">
        <f>IF(OR($B233="ANP",$B233="DAER",$B233="CONSULTORIA DNIT",$B233="PREGÃO ELETRÔNICO",$B233="DMLU",$B233="DMAE",$B233="CEEE",$B233="EPTC",$B233="ORSE",$B233="SEINFRA",$B233="CREA",$B233="CAU",$B233="CEHOP",$B233="SIURB",$B233="DER-PR",$B233="SUDECAP",$B233=Aux.!$F$24,$B233=Aux.!$F$25),VLOOKUP($A233,#REF!,4,FALSE),IF($B233="SICRO EQUIP.","H",IF($B233="CCU",VLOOKUP($A233,#REF!,3,FALSE),IF($B233="MERCADO",VLOOKUP($A233,#REF!,10,FALSE),IF($B233="PLEO",VLOOKUP($A233,#REF!,3,FALSE),IF($B233="SICRO",VLOOKUP($A233,#REF!,3,FALSE),IF($B233="SINAPI",IFERROR((VLOOKUP($A233,#REF!,3,FALSE)),(VLOOKUP($A233,#REF!,3,FALSE))),"-")))))))</f>
        <v>-</v>
      </c>
      <c r="E233" s="113" t="str">
        <f>IF(OR($B233="ANP",$B233="DAER",$B233="CONSULTORIA DNIT",$B233="PREGÃO ELETRÔNICO",$B233="DMLU",$B233="DMAE",$B233="CEEE",$B233="EPTC",$B233="ORSE",$B233="SEINFRA",$B233="CREA",$B233="CAU",$B233="CEHOP",$B233="SIURB",$B233="DER-PR",$B233="SUDECAP",$B233=Aux.!$F$24,$B233=Aux.!$F$25),VLOOKUP($A233,#REF!,6,FALSE),IF($B233="CCU",VLOOKUP($A233,#REF!,5,FALSE),IF($B233="MERCADO",VLOOKUP($A233,#REF!,7,FALSE),IF($B233="PLEO",VLOOKUP($A233,#REF!,4,FALSE),IF($B233="SICRO",VLOOKUP($A233,#REF!,5,FALSE),IF($B233="SINAPI",IFERROR((VLOOKUP($A233,#REF!,18,FALSE)),),"-"))))))</f>
        <v>-</v>
      </c>
      <c r="F233" s="113" t="str">
        <f>IF(OR($B233="ANP",$B233="DAER",$B233="CONSULTORIA DNIT",$B233="PREGÃO ELETRÔNICO",$B233="DMLU",$B233="DMAE",$B233="CEEE",$B233="EPTC",$B233="ORSE",$B233="SEINFRA",$B233="CREA",$B233="CAU",$B233="CEHOP",$B233="SIURB",$B233="DER-PR",$B233="SUDECAP",$B233=Aux.!$F$24,$B233=Aux.!$F$25),VLOOKUP($A233,#REF!,7,FALSE),IF($B233="CCU",VLOOKUP($A233,#REF!,6,FALSE),IF($B233="MERCADO",VLOOKUP($A233,#REF!,8,FALSE),IF($B233="PLEO",VLOOKUP($A233,#REF!,4,FALSE),IF($B233="SICRO",VLOOKUP($A233,#REF!,6,FALSE),IF($B233="SINAPI",IFERROR(SUM((VLOOKUP($A233,#REF!,14,FALSE)),VLOOKUP($A233,#REF!,20,FALSE),VLOOKUP($A233,#REF!,22,FALSE)),),"-"))))))</f>
        <v>-</v>
      </c>
      <c r="G233" s="113" t="str">
        <f>IF(OR($B233="ANP",$B233="DAER",$B233="CONSULTORIA DNIT",$B233="PREGÃO ELETRÔNICO",$B233="DMLU",$B233="DMAE",$B233="CEEE",$B233="EPTC",$B233="ORSE",$B233="SEINFRA",$B233="CREA",$B233="CAU",$B233="CEHOP",$B233="SIURB",$B233="DER-PR",$B233="SUDECAP",$B233=Aux.!$F$24,$B233=Aux.!$F$25),VLOOKUP($A233,#REF!,8,FALSE),IF($B233="CCU",VLOOKUP($A233,#REF!,7,FALSE),IF($B233="MERCADO",VLOOKUP($A233,#REF!,9,FALSE),IF($B233="PLEO",VLOOKUP($A233,#REF!,4,FALSE),IF($B233="SICRO",VLOOKUP($A233,#REF!,7,FALSE),IF($B233="SINAPI",IFERROR((VLOOKUP($A233,#REF!,16,FALSE)),(VLOOKUP($A233,#REF!,5,FALSE))),"-"))))))</f>
        <v>-</v>
      </c>
      <c r="H233" s="113" t="str">
        <f>IF(OR($B233="ANP",$B233="DAER",$B233="CONSULTORIA DNIT",$B233="PREGÃO ELETRÔNICO",$B233="DMLU",$B233="DMAE",$B233="CEEE",$B233="EPTC",$B233="ORSE",$B233="SEINFRA",$B233="CREA",$B233="CAU",$B233="CEHOP",$B233="SIURB",$B233="DER-PR",$B233="SUDECAP",$B233=Aux.!$F$24,$B233=Aux.!$F$25),VLOOKUP($A233,#REF!,5,FALSE),IF($B233="CCU",VLOOKUP($A233,#REF!,4,FALSE),IF($B233="MERCADO",VLOOKUP($A233,#REF!,6,FALSE),IF($B233="PLEO",VLOOKUP($A233,#REF!,4,FALSE),IF($B233="SICRO",VLOOKUP($A233,#REF!,4,FALSE),IF($B233="SINAPI",IFERROR((VLOOKUP($A233,#REF!,5,FALSE)),(VLOOKUP($A233,#REF!,5,FALSE))),"-"))))))</f>
        <v>-</v>
      </c>
      <c r="I233" s="114">
        <f>IF($B233="SICRO EQUIP.",VLOOKUP($A233,#REF!,10,FALSE),0)</f>
        <v>0</v>
      </c>
      <c r="J233" s="114">
        <f>IF($B233="SICRO EQUIP.",VLOOKUP($A233,#REF!,11,FALSE),0)</f>
        <v>0</v>
      </c>
      <c r="K233" s="258"/>
      <c r="L233" s="259"/>
      <c r="M233" s="115" t="e">
        <f>VLOOKUP($K233,Reajuste!$A$2:$BW$29,(MATCH($L233,Reajuste!$C$2:$BW$2,0)+2),FALSE)</f>
        <v>#N/A</v>
      </c>
      <c r="N233" s="259"/>
      <c r="O233" s="115" t="e">
        <f>VLOOKUP($K233,Reajuste!$A$2:$CW$29,(MATCH($N233,Reajuste!$C$2:$CW$2,0)+2),FALSE)</f>
        <v>#N/A</v>
      </c>
      <c r="P233" s="113">
        <f t="shared" si="0"/>
        <v>0</v>
      </c>
      <c r="Q233" s="113">
        <f t="shared" si="1"/>
        <v>0</v>
      </c>
      <c r="R233" s="113">
        <f t="shared" si="2"/>
        <v>0</v>
      </c>
      <c r="S233" s="113">
        <f t="shared" si="3"/>
        <v>0</v>
      </c>
      <c r="T233" s="113">
        <f t="shared" si="4"/>
        <v>0</v>
      </c>
      <c r="U233" s="113">
        <f t="shared" si="5"/>
        <v>0</v>
      </c>
      <c r="V233" s="4"/>
      <c r="W233" s="4"/>
      <c r="X233" s="4"/>
      <c r="Y233" s="4"/>
      <c r="Z233" s="4"/>
    </row>
    <row r="234" spans="1:26" ht="14.25" customHeight="1">
      <c r="A234" s="256"/>
      <c r="B234" s="257"/>
      <c r="C234" s="112" t="str">
        <f>IF(OR($B234="ANP",$B234="DAER",$B234="CONSULTORIA DNIT",$B234="PREGÃO ELETRÔNICO",$B234="DMLU",$B234="DMAE",$B234="CEEE",$B234="EPTC",$B234="ORSE",$B234="SEINFRA",$B234="CREA",$B234="CAU",$B234="CEHOP",$B234="SIURB",$B234="DER-PR",$B234="SUDECAP",$B234=Aux.!$F$24,$B234=Aux.!$F$25),VLOOKUP($A234,#REF!,3,FALSE),IF($B234="SICRO EQUIP.",VLOOKUP($A234,#REF!,2,FALSE),IF($B234="CCU",VLOOKUP($A234,#REF!,2,FALSE),IF($B234="MERCADO",VLOOKUP($A234,#REF!,2,FALSE),IF($B234="PLEO",VLOOKUP($A234,#REF!,2,FALSE),IF($B234="SICRO",VLOOKUP($A234,#REF!,2,FALSE),IF($B234="SINAPI",IFERROR((VLOOKUP($A234,#REF!,2,FALSE)),(VLOOKUP($A234,#REF!,2,FALSE))),"-")))))))</f>
        <v>-</v>
      </c>
      <c r="D234" s="95" t="str">
        <f>IF(OR($B234="ANP",$B234="DAER",$B234="CONSULTORIA DNIT",$B234="PREGÃO ELETRÔNICO",$B234="DMLU",$B234="DMAE",$B234="CEEE",$B234="EPTC",$B234="ORSE",$B234="SEINFRA",$B234="CREA",$B234="CAU",$B234="CEHOP",$B234="SIURB",$B234="DER-PR",$B234="SUDECAP",$B234=Aux.!$F$24,$B234=Aux.!$F$25),VLOOKUP($A234,#REF!,4,FALSE),IF($B234="SICRO EQUIP.","H",IF($B234="CCU",VLOOKUP($A234,#REF!,3,FALSE),IF($B234="MERCADO",VLOOKUP($A234,#REF!,10,FALSE),IF($B234="PLEO",VLOOKUP($A234,#REF!,3,FALSE),IF($B234="SICRO",VLOOKUP($A234,#REF!,3,FALSE),IF($B234="SINAPI",IFERROR((VLOOKUP($A234,#REF!,3,FALSE)),(VLOOKUP($A234,#REF!,3,FALSE))),"-")))))))</f>
        <v>-</v>
      </c>
      <c r="E234" s="113" t="str">
        <f>IF(OR($B234="ANP",$B234="DAER",$B234="CONSULTORIA DNIT",$B234="PREGÃO ELETRÔNICO",$B234="DMLU",$B234="DMAE",$B234="CEEE",$B234="EPTC",$B234="ORSE",$B234="SEINFRA",$B234="CREA",$B234="CAU",$B234="CEHOP",$B234="SIURB",$B234="DER-PR",$B234="SUDECAP",$B234=Aux.!$F$24,$B234=Aux.!$F$25),VLOOKUP($A234,#REF!,6,FALSE),IF($B234="CCU",VLOOKUP($A234,#REF!,5,FALSE),IF($B234="MERCADO",VLOOKUP($A234,#REF!,7,FALSE),IF($B234="PLEO",VLOOKUP($A234,#REF!,4,FALSE),IF($B234="SICRO",VLOOKUP($A234,#REF!,5,FALSE),IF($B234="SINAPI",IFERROR((VLOOKUP($A234,#REF!,18,FALSE)),),"-"))))))</f>
        <v>-</v>
      </c>
      <c r="F234" s="113" t="str">
        <f>IF(OR($B234="ANP",$B234="DAER",$B234="CONSULTORIA DNIT",$B234="PREGÃO ELETRÔNICO",$B234="DMLU",$B234="DMAE",$B234="CEEE",$B234="EPTC",$B234="ORSE",$B234="SEINFRA",$B234="CREA",$B234="CAU",$B234="CEHOP",$B234="SIURB",$B234="DER-PR",$B234="SUDECAP",$B234=Aux.!$F$24,$B234=Aux.!$F$25),VLOOKUP($A234,#REF!,7,FALSE),IF($B234="CCU",VLOOKUP($A234,#REF!,6,FALSE),IF($B234="MERCADO",VLOOKUP($A234,#REF!,8,FALSE),IF($B234="PLEO",VLOOKUP($A234,#REF!,4,FALSE),IF($B234="SICRO",VLOOKUP($A234,#REF!,6,FALSE),IF($B234="SINAPI",IFERROR(SUM((VLOOKUP($A234,#REF!,14,FALSE)),VLOOKUP($A234,#REF!,20,FALSE),VLOOKUP($A234,#REF!,22,FALSE)),),"-"))))))</f>
        <v>-</v>
      </c>
      <c r="G234" s="113" t="str">
        <f>IF(OR($B234="ANP",$B234="DAER",$B234="CONSULTORIA DNIT",$B234="PREGÃO ELETRÔNICO",$B234="DMLU",$B234="DMAE",$B234="CEEE",$B234="EPTC",$B234="ORSE",$B234="SEINFRA",$B234="CREA",$B234="CAU",$B234="CEHOP",$B234="SIURB",$B234="DER-PR",$B234="SUDECAP",$B234=Aux.!$F$24,$B234=Aux.!$F$25),VLOOKUP($A234,#REF!,8,FALSE),IF($B234="CCU",VLOOKUP($A234,#REF!,7,FALSE),IF($B234="MERCADO",VLOOKUP($A234,#REF!,9,FALSE),IF($B234="PLEO",VLOOKUP($A234,#REF!,4,FALSE),IF($B234="SICRO",VLOOKUP($A234,#REF!,7,FALSE),IF($B234="SINAPI",IFERROR((VLOOKUP($A234,#REF!,16,FALSE)),(VLOOKUP($A234,#REF!,5,FALSE))),"-"))))))</f>
        <v>-</v>
      </c>
      <c r="H234" s="113" t="str">
        <f>IF(OR($B234="ANP",$B234="DAER",$B234="CONSULTORIA DNIT",$B234="PREGÃO ELETRÔNICO",$B234="DMLU",$B234="DMAE",$B234="CEEE",$B234="EPTC",$B234="ORSE",$B234="SEINFRA",$B234="CREA",$B234="CAU",$B234="CEHOP",$B234="SIURB",$B234="DER-PR",$B234="SUDECAP",$B234=Aux.!$F$24,$B234=Aux.!$F$25),VLOOKUP($A234,#REF!,5,FALSE),IF($B234="CCU",VLOOKUP($A234,#REF!,4,FALSE),IF($B234="MERCADO",VLOOKUP($A234,#REF!,6,FALSE),IF($B234="PLEO",VLOOKUP($A234,#REF!,4,FALSE),IF($B234="SICRO",VLOOKUP($A234,#REF!,4,FALSE),IF($B234="SINAPI",IFERROR((VLOOKUP($A234,#REF!,5,FALSE)),(VLOOKUP($A234,#REF!,5,FALSE))),"-"))))))</f>
        <v>-</v>
      </c>
      <c r="I234" s="114">
        <f>IF($B234="SICRO EQUIP.",VLOOKUP($A234,#REF!,10,FALSE),0)</f>
        <v>0</v>
      </c>
      <c r="J234" s="114">
        <f>IF($B234="SICRO EQUIP.",VLOOKUP($A234,#REF!,11,FALSE),0)</f>
        <v>0</v>
      </c>
      <c r="K234" s="258"/>
      <c r="L234" s="259"/>
      <c r="M234" s="115" t="e">
        <f>VLOOKUP($K234,Reajuste!$A$2:$BW$29,(MATCH($L234,Reajuste!$C$2:$BW$2,0)+2),FALSE)</f>
        <v>#N/A</v>
      </c>
      <c r="N234" s="259"/>
      <c r="O234" s="115" t="e">
        <f>VLOOKUP($K234,Reajuste!$A$2:$CW$29,(MATCH($N234,Reajuste!$C$2:$CW$2,0)+2),FALSE)</f>
        <v>#N/A</v>
      </c>
      <c r="P234" s="113">
        <f t="shared" si="0"/>
        <v>0</v>
      </c>
      <c r="Q234" s="113">
        <f t="shared" si="1"/>
        <v>0</v>
      </c>
      <c r="R234" s="113">
        <f t="shared" si="2"/>
        <v>0</v>
      </c>
      <c r="S234" s="113">
        <f t="shared" si="3"/>
        <v>0</v>
      </c>
      <c r="T234" s="113">
        <f t="shared" si="4"/>
        <v>0</v>
      </c>
      <c r="U234" s="113">
        <f t="shared" si="5"/>
        <v>0</v>
      </c>
      <c r="V234" s="4"/>
      <c r="W234" s="4"/>
      <c r="X234" s="4"/>
      <c r="Y234" s="4"/>
      <c r="Z234" s="4"/>
    </row>
    <row r="235" spans="1:26" ht="14.25" customHeight="1">
      <c r="A235" s="256"/>
      <c r="B235" s="257"/>
      <c r="C235" s="112" t="str">
        <f>IF(OR($B235="ANP",$B235="DAER",$B235="CONSULTORIA DNIT",$B235="PREGÃO ELETRÔNICO",$B235="DMLU",$B235="DMAE",$B235="CEEE",$B235="EPTC",$B235="ORSE",$B235="SEINFRA",$B235="CREA",$B235="CAU",$B235="CEHOP",$B235="SIURB",$B235="DER-PR",$B235="SUDECAP",$B235=Aux.!$F$24,$B235=Aux.!$F$25),VLOOKUP($A235,#REF!,3,FALSE),IF($B235="SICRO EQUIP.",VLOOKUP($A235,#REF!,2,FALSE),IF($B235="CCU",VLOOKUP($A235,#REF!,2,FALSE),IF($B235="MERCADO",VLOOKUP($A235,#REF!,2,FALSE),IF($B235="PLEO",VLOOKUP($A235,#REF!,2,FALSE),IF($B235="SICRO",VLOOKUP($A235,#REF!,2,FALSE),IF($B235="SINAPI",IFERROR((VLOOKUP($A235,#REF!,2,FALSE)),(VLOOKUP($A235,#REF!,2,FALSE))),"-")))))))</f>
        <v>-</v>
      </c>
      <c r="D235" s="95" t="str">
        <f>IF(OR($B235="ANP",$B235="DAER",$B235="CONSULTORIA DNIT",$B235="PREGÃO ELETRÔNICO",$B235="DMLU",$B235="DMAE",$B235="CEEE",$B235="EPTC",$B235="ORSE",$B235="SEINFRA",$B235="CREA",$B235="CAU",$B235="CEHOP",$B235="SIURB",$B235="DER-PR",$B235="SUDECAP",$B235=Aux.!$F$24,$B235=Aux.!$F$25),VLOOKUP($A235,#REF!,4,FALSE),IF($B235="SICRO EQUIP.","H",IF($B235="CCU",VLOOKUP($A235,#REF!,3,FALSE),IF($B235="MERCADO",VLOOKUP($A235,#REF!,10,FALSE),IF($B235="PLEO",VLOOKUP($A235,#REF!,3,FALSE),IF($B235="SICRO",VLOOKUP($A235,#REF!,3,FALSE),IF($B235="SINAPI",IFERROR((VLOOKUP($A235,#REF!,3,FALSE)),(VLOOKUP($A235,#REF!,3,FALSE))),"-")))))))</f>
        <v>-</v>
      </c>
      <c r="E235" s="113" t="str">
        <f>IF(OR($B235="ANP",$B235="DAER",$B235="CONSULTORIA DNIT",$B235="PREGÃO ELETRÔNICO",$B235="DMLU",$B235="DMAE",$B235="CEEE",$B235="EPTC",$B235="ORSE",$B235="SEINFRA",$B235="CREA",$B235="CAU",$B235="CEHOP",$B235="SIURB",$B235="DER-PR",$B235="SUDECAP",$B235=Aux.!$F$24,$B235=Aux.!$F$25),VLOOKUP($A235,#REF!,6,FALSE),IF($B235="CCU",VLOOKUP($A235,#REF!,5,FALSE),IF($B235="MERCADO",VLOOKUP($A235,#REF!,7,FALSE),IF($B235="PLEO",VLOOKUP($A235,#REF!,4,FALSE),IF($B235="SICRO",VLOOKUP($A235,#REF!,5,FALSE),IF($B235="SINAPI",IFERROR((VLOOKUP($A235,#REF!,18,FALSE)),),"-"))))))</f>
        <v>-</v>
      </c>
      <c r="F235" s="113" t="str">
        <f>IF(OR($B235="ANP",$B235="DAER",$B235="CONSULTORIA DNIT",$B235="PREGÃO ELETRÔNICO",$B235="DMLU",$B235="DMAE",$B235="CEEE",$B235="EPTC",$B235="ORSE",$B235="SEINFRA",$B235="CREA",$B235="CAU",$B235="CEHOP",$B235="SIURB",$B235="DER-PR",$B235="SUDECAP",$B235=Aux.!$F$24,$B235=Aux.!$F$25),VLOOKUP($A235,#REF!,7,FALSE),IF($B235="CCU",VLOOKUP($A235,#REF!,6,FALSE),IF($B235="MERCADO",VLOOKUP($A235,#REF!,8,FALSE),IF($B235="PLEO",VLOOKUP($A235,#REF!,4,FALSE),IF($B235="SICRO",VLOOKUP($A235,#REF!,6,FALSE),IF($B235="SINAPI",IFERROR(SUM((VLOOKUP($A235,#REF!,14,FALSE)),VLOOKUP($A235,#REF!,20,FALSE),VLOOKUP($A235,#REF!,22,FALSE)),),"-"))))))</f>
        <v>-</v>
      </c>
      <c r="G235" s="113" t="str">
        <f>IF(OR($B235="ANP",$B235="DAER",$B235="CONSULTORIA DNIT",$B235="PREGÃO ELETRÔNICO",$B235="DMLU",$B235="DMAE",$B235="CEEE",$B235="EPTC",$B235="ORSE",$B235="SEINFRA",$B235="CREA",$B235="CAU",$B235="CEHOP",$B235="SIURB",$B235="DER-PR",$B235="SUDECAP",$B235=Aux.!$F$24,$B235=Aux.!$F$25),VLOOKUP($A235,#REF!,8,FALSE),IF($B235="CCU",VLOOKUP($A235,#REF!,7,FALSE),IF($B235="MERCADO",VLOOKUP($A235,#REF!,9,FALSE),IF($B235="PLEO",VLOOKUP($A235,#REF!,4,FALSE),IF($B235="SICRO",VLOOKUP($A235,#REF!,7,FALSE),IF($B235="SINAPI",IFERROR((VLOOKUP($A235,#REF!,16,FALSE)),(VLOOKUP($A235,#REF!,5,FALSE))),"-"))))))</f>
        <v>-</v>
      </c>
      <c r="H235" s="113" t="str">
        <f>IF(OR($B235="ANP",$B235="DAER",$B235="CONSULTORIA DNIT",$B235="PREGÃO ELETRÔNICO",$B235="DMLU",$B235="DMAE",$B235="CEEE",$B235="EPTC",$B235="ORSE",$B235="SEINFRA",$B235="CREA",$B235="CAU",$B235="CEHOP",$B235="SIURB",$B235="DER-PR",$B235="SUDECAP",$B235=Aux.!$F$24,$B235=Aux.!$F$25),VLOOKUP($A235,#REF!,5,FALSE),IF($B235="CCU",VLOOKUP($A235,#REF!,4,FALSE),IF($B235="MERCADO",VLOOKUP($A235,#REF!,6,FALSE),IF($B235="PLEO",VLOOKUP($A235,#REF!,4,FALSE),IF($B235="SICRO",VLOOKUP($A235,#REF!,4,FALSE),IF($B235="SINAPI",IFERROR((VLOOKUP($A235,#REF!,5,FALSE)),(VLOOKUP($A235,#REF!,5,FALSE))),"-"))))))</f>
        <v>-</v>
      </c>
      <c r="I235" s="114">
        <f>IF($B235="SICRO EQUIP.",VLOOKUP($A235,#REF!,10,FALSE),0)</f>
        <v>0</v>
      </c>
      <c r="J235" s="114">
        <f>IF($B235="SICRO EQUIP.",VLOOKUP($A235,#REF!,11,FALSE),0)</f>
        <v>0</v>
      </c>
      <c r="K235" s="258"/>
      <c r="L235" s="259"/>
      <c r="M235" s="115" t="e">
        <f>VLOOKUP($K235,Reajuste!$A$2:$BW$29,(MATCH($L235,Reajuste!$C$2:$BW$2,0)+2),FALSE)</f>
        <v>#N/A</v>
      </c>
      <c r="N235" s="259"/>
      <c r="O235" s="115" t="e">
        <f>VLOOKUP($K235,Reajuste!$A$2:$CW$29,(MATCH($N235,Reajuste!$C$2:$CW$2,0)+2),FALSE)</f>
        <v>#N/A</v>
      </c>
      <c r="P235" s="113">
        <f t="shared" si="0"/>
        <v>0</v>
      </c>
      <c r="Q235" s="113">
        <f t="shared" si="1"/>
        <v>0</v>
      </c>
      <c r="R235" s="113">
        <f t="shared" si="2"/>
        <v>0</v>
      </c>
      <c r="S235" s="113">
        <f t="shared" si="3"/>
        <v>0</v>
      </c>
      <c r="T235" s="113">
        <f t="shared" si="4"/>
        <v>0</v>
      </c>
      <c r="U235" s="113">
        <f t="shared" si="5"/>
        <v>0</v>
      </c>
      <c r="V235" s="4"/>
      <c r="W235" s="4"/>
      <c r="X235" s="4"/>
      <c r="Y235" s="4"/>
      <c r="Z235" s="4"/>
    </row>
    <row r="236" spans="1:26" ht="14.25" customHeight="1">
      <c r="A236" s="256"/>
      <c r="B236" s="257"/>
      <c r="C236" s="112" t="str">
        <f>IF(OR($B236="ANP",$B236="DAER",$B236="CONSULTORIA DNIT",$B236="PREGÃO ELETRÔNICO",$B236="DMLU",$B236="DMAE",$B236="CEEE",$B236="EPTC",$B236="ORSE",$B236="SEINFRA",$B236="CREA",$B236="CAU",$B236="CEHOP",$B236="SIURB",$B236="DER-PR",$B236="SUDECAP",$B236=Aux.!$F$24,$B236=Aux.!$F$25),VLOOKUP($A236,#REF!,3,FALSE),IF($B236="SICRO EQUIP.",VLOOKUP($A236,#REF!,2,FALSE),IF($B236="CCU",VLOOKUP($A236,#REF!,2,FALSE),IF($B236="MERCADO",VLOOKUP($A236,#REF!,2,FALSE),IF($B236="PLEO",VLOOKUP($A236,#REF!,2,FALSE),IF($B236="SICRO",VLOOKUP($A236,#REF!,2,FALSE),IF($B236="SINAPI",IFERROR((VLOOKUP($A236,#REF!,2,FALSE)),(VLOOKUP($A236,#REF!,2,FALSE))),"-")))))))</f>
        <v>-</v>
      </c>
      <c r="D236" s="95" t="str">
        <f>IF(OR($B236="ANP",$B236="DAER",$B236="CONSULTORIA DNIT",$B236="PREGÃO ELETRÔNICO",$B236="DMLU",$B236="DMAE",$B236="CEEE",$B236="EPTC",$B236="ORSE",$B236="SEINFRA",$B236="CREA",$B236="CAU",$B236="CEHOP",$B236="SIURB",$B236="DER-PR",$B236="SUDECAP",$B236=Aux.!$F$24,$B236=Aux.!$F$25),VLOOKUP($A236,#REF!,4,FALSE),IF($B236="SICRO EQUIP.","H",IF($B236="CCU",VLOOKUP($A236,#REF!,3,FALSE),IF($B236="MERCADO",VLOOKUP($A236,#REF!,10,FALSE),IF($B236="PLEO",VLOOKUP($A236,#REF!,3,FALSE),IF($B236="SICRO",VLOOKUP($A236,#REF!,3,FALSE),IF($B236="SINAPI",IFERROR((VLOOKUP($A236,#REF!,3,FALSE)),(VLOOKUP($A236,#REF!,3,FALSE))),"-")))))))</f>
        <v>-</v>
      </c>
      <c r="E236" s="113" t="str">
        <f>IF(OR($B236="ANP",$B236="DAER",$B236="CONSULTORIA DNIT",$B236="PREGÃO ELETRÔNICO",$B236="DMLU",$B236="DMAE",$B236="CEEE",$B236="EPTC",$B236="ORSE",$B236="SEINFRA",$B236="CREA",$B236="CAU",$B236="CEHOP",$B236="SIURB",$B236="DER-PR",$B236="SUDECAP",$B236=Aux.!$F$24,$B236=Aux.!$F$25),VLOOKUP($A236,#REF!,6,FALSE),IF($B236="CCU",VLOOKUP($A236,#REF!,5,FALSE),IF($B236="MERCADO",VLOOKUP($A236,#REF!,7,FALSE),IF($B236="PLEO",VLOOKUP($A236,#REF!,4,FALSE),IF($B236="SICRO",VLOOKUP($A236,#REF!,5,FALSE),IF($B236="SINAPI",IFERROR((VLOOKUP($A236,#REF!,18,FALSE)),),"-"))))))</f>
        <v>-</v>
      </c>
      <c r="F236" s="113" t="str">
        <f>IF(OR($B236="ANP",$B236="DAER",$B236="CONSULTORIA DNIT",$B236="PREGÃO ELETRÔNICO",$B236="DMLU",$B236="DMAE",$B236="CEEE",$B236="EPTC",$B236="ORSE",$B236="SEINFRA",$B236="CREA",$B236="CAU",$B236="CEHOP",$B236="SIURB",$B236="DER-PR",$B236="SUDECAP",$B236=Aux.!$F$24,$B236=Aux.!$F$25),VLOOKUP($A236,#REF!,7,FALSE),IF($B236="CCU",VLOOKUP($A236,#REF!,6,FALSE),IF($B236="MERCADO",VLOOKUP($A236,#REF!,8,FALSE),IF($B236="PLEO",VLOOKUP($A236,#REF!,4,FALSE),IF($B236="SICRO",VLOOKUP($A236,#REF!,6,FALSE),IF($B236="SINAPI",IFERROR(SUM((VLOOKUP($A236,#REF!,14,FALSE)),VLOOKUP($A236,#REF!,20,FALSE),VLOOKUP($A236,#REF!,22,FALSE)),),"-"))))))</f>
        <v>-</v>
      </c>
      <c r="G236" s="113" t="str">
        <f>IF(OR($B236="ANP",$B236="DAER",$B236="CONSULTORIA DNIT",$B236="PREGÃO ELETRÔNICO",$B236="DMLU",$B236="DMAE",$B236="CEEE",$B236="EPTC",$B236="ORSE",$B236="SEINFRA",$B236="CREA",$B236="CAU",$B236="CEHOP",$B236="SIURB",$B236="DER-PR",$B236="SUDECAP",$B236=Aux.!$F$24,$B236=Aux.!$F$25),VLOOKUP($A236,#REF!,8,FALSE),IF($B236="CCU",VLOOKUP($A236,#REF!,7,FALSE),IF($B236="MERCADO",VLOOKUP($A236,#REF!,9,FALSE),IF($B236="PLEO",VLOOKUP($A236,#REF!,4,FALSE),IF($B236="SICRO",VLOOKUP($A236,#REF!,7,FALSE),IF($B236="SINAPI",IFERROR((VLOOKUP($A236,#REF!,16,FALSE)),(VLOOKUP($A236,#REF!,5,FALSE))),"-"))))))</f>
        <v>-</v>
      </c>
      <c r="H236" s="113" t="str">
        <f>IF(OR($B236="ANP",$B236="DAER",$B236="CONSULTORIA DNIT",$B236="PREGÃO ELETRÔNICO",$B236="DMLU",$B236="DMAE",$B236="CEEE",$B236="EPTC",$B236="ORSE",$B236="SEINFRA",$B236="CREA",$B236="CAU",$B236="CEHOP",$B236="SIURB",$B236="DER-PR",$B236="SUDECAP",$B236=Aux.!$F$24,$B236=Aux.!$F$25),VLOOKUP($A236,#REF!,5,FALSE),IF($B236="CCU",VLOOKUP($A236,#REF!,4,FALSE),IF($B236="MERCADO",VLOOKUP($A236,#REF!,6,FALSE),IF($B236="PLEO",VLOOKUP($A236,#REF!,4,FALSE),IF($B236="SICRO",VLOOKUP($A236,#REF!,4,FALSE),IF($B236="SINAPI",IFERROR((VLOOKUP($A236,#REF!,5,FALSE)),(VLOOKUP($A236,#REF!,5,FALSE))),"-"))))))</f>
        <v>-</v>
      </c>
      <c r="I236" s="114">
        <f>IF($B236="SICRO EQUIP.",VLOOKUP($A236,#REF!,10,FALSE),0)</f>
        <v>0</v>
      </c>
      <c r="J236" s="114">
        <f>IF($B236="SICRO EQUIP.",VLOOKUP($A236,#REF!,11,FALSE),0)</f>
        <v>0</v>
      </c>
      <c r="K236" s="258"/>
      <c r="L236" s="259"/>
      <c r="M236" s="115" t="e">
        <f>VLOOKUP($K236,Reajuste!$A$2:$BW$29,(MATCH($L236,Reajuste!$C$2:$BW$2,0)+2),FALSE)</f>
        <v>#N/A</v>
      </c>
      <c r="N236" s="259"/>
      <c r="O236" s="115" t="e">
        <f>VLOOKUP($K236,Reajuste!$A$2:$CW$29,(MATCH($N236,Reajuste!$C$2:$CW$2,0)+2),FALSE)</f>
        <v>#N/A</v>
      </c>
      <c r="P236" s="113">
        <f t="shared" si="0"/>
        <v>0</v>
      </c>
      <c r="Q236" s="113">
        <f t="shared" si="1"/>
        <v>0</v>
      </c>
      <c r="R236" s="113">
        <f t="shared" si="2"/>
        <v>0</v>
      </c>
      <c r="S236" s="113">
        <f t="shared" si="3"/>
        <v>0</v>
      </c>
      <c r="T236" s="113">
        <f t="shared" si="4"/>
        <v>0</v>
      </c>
      <c r="U236" s="113">
        <f t="shared" si="5"/>
        <v>0</v>
      </c>
      <c r="V236" s="4"/>
      <c r="W236" s="4"/>
      <c r="X236" s="4"/>
      <c r="Y236" s="4"/>
      <c r="Z236" s="4"/>
    </row>
    <row r="237" spans="1:26" ht="14.25" customHeight="1">
      <c r="A237" s="256"/>
      <c r="B237" s="257"/>
      <c r="C237" s="112" t="str">
        <f>IF(OR($B237="ANP",$B237="DAER",$B237="CONSULTORIA DNIT",$B237="PREGÃO ELETRÔNICO",$B237="DMLU",$B237="DMAE",$B237="CEEE",$B237="EPTC",$B237="ORSE",$B237="SEINFRA",$B237="CREA",$B237="CAU",$B237="CEHOP",$B237="SIURB",$B237="DER-PR",$B237="SUDECAP",$B237=Aux.!$F$24,$B237=Aux.!$F$25),VLOOKUP($A237,#REF!,3,FALSE),IF($B237="SICRO EQUIP.",VLOOKUP($A237,#REF!,2,FALSE),IF($B237="CCU",VLOOKUP($A237,#REF!,2,FALSE),IF($B237="MERCADO",VLOOKUP($A237,#REF!,2,FALSE),IF($B237="PLEO",VLOOKUP($A237,#REF!,2,FALSE),IF($B237="SICRO",VLOOKUP($A237,#REF!,2,FALSE),IF($B237="SINAPI",IFERROR((VLOOKUP($A237,#REF!,2,FALSE)),(VLOOKUP($A237,#REF!,2,FALSE))),"-")))))))</f>
        <v>-</v>
      </c>
      <c r="D237" s="95" t="str">
        <f>IF(OR($B237="ANP",$B237="DAER",$B237="CONSULTORIA DNIT",$B237="PREGÃO ELETRÔNICO",$B237="DMLU",$B237="DMAE",$B237="CEEE",$B237="EPTC",$B237="ORSE",$B237="SEINFRA",$B237="CREA",$B237="CAU",$B237="CEHOP",$B237="SIURB",$B237="DER-PR",$B237="SUDECAP",$B237=Aux.!$F$24,$B237=Aux.!$F$25),VLOOKUP($A237,#REF!,4,FALSE),IF($B237="SICRO EQUIP.","H",IF($B237="CCU",VLOOKUP($A237,#REF!,3,FALSE),IF($B237="MERCADO",VLOOKUP($A237,#REF!,10,FALSE),IF($B237="PLEO",VLOOKUP($A237,#REF!,3,FALSE),IF($B237="SICRO",VLOOKUP($A237,#REF!,3,FALSE),IF($B237="SINAPI",IFERROR((VLOOKUP($A237,#REF!,3,FALSE)),(VLOOKUP($A237,#REF!,3,FALSE))),"-")))))))</f>
        <v>-</v>
      </c>
      <c r="E237" s="113" t="str">
        <f>IF(OR($B237="ANP",$B237="DAER",$B237="CONSULTORIA DNIT",$B237="PREGÃO ELETRÔNICO",$B237="DMLU",$B237="DMAE",$B237="CEEE",$B237="EPTC",$B237="ORSE",$B237="SEINFRA",$B237="CREA",$B237="CAU",$B237="CEHOP",$B237="SIURB",$B237="DER-PR",$B237="SUDECAP",$B237=Aux.!$F$24,$B237=Aux.!$F$25),VLOOKUP($A237,#REF!,6,FALSE),IF($B237="CCU",VLOOKUP($A237,#REF!,5,FALSE),IF($B237="MERCADO",VLOOKUP($A237,#REF!,7,FALSE),IF($B237="PLEO",VLOOKUP($A237,#REF!,4,FALSE),IF($B237="SICRO",VLOOKUP($A237,#REF!,5,FALSE),IF($B237="SINAPI",IFERROR((VLOOKUP($A237,#REF!,18,FALSE)),),"-"))))))</f>
        <v>-</v>
      </c>
      <c r="F237" s="113" t="str">
        <f>IF(OR($B237="ANP",$B237="DAER",$B237="CONSULTORIA DNIT",$B237="PREGÃO ELETRÔNICO",$B237="DMLU",$B237="DMAE",$B237="CEEE",$B237="EPTC",$B237="ORSE",$B237="SEINFRA",$B237="CREA",$B237="CAU",$B237="CEHOP",$B237="SIURB",$B237="DER-PR",$B237="SUDECAP",$B237=Aux.!$F$24,$B237=Aux.!$F$25),VLOOKUP($A237,#REF!,7,FALSE),IF($B237="CCU",VLOOKUP($A237,#REF!,6,FALSE),IF($B237="MERCADO",VLOOKUP($A237,#REF!,8,FALSE),IF($B237="PLEO",VLOOKUP($A237,#REF!,4,FALSE),IF($B237="SICRO",VLOOKUP($A237,#REF!,6,FALSE),IF($B237="SINAPI",IFERROR(SUM((VLOOKUP($A237,#REF!,14,FALSE)),VLOOKUP($A237,#REF!,20,FALSE),VLOOKUP($A237,#REF!,22,FALSE)),),"-"))))))</f>
        <v>-</v>
      </c>
      <c r="G237" s="113" t="str">
        <f>IF(OR($B237="ANP",$B237="DAER",$B237="CONSULTORIA DNIT",$B237="PREGÃO ELETRÔNICO",$B237="DMLU",$B237="DMAE",$B237="CEEE",$B237="EPTC",$B237="ORSE",$B237="SEINFRA",$B237="CREA",$B237="CAU",$B237="CEHOP",$B237="SIURB",$B237="DER-PR",$B237="SUDECAP",$B237=Aux.!$F$24,$B237=Aux.!$F$25),VLOOKUP($A237,#REF!,8,FALSE),IF($B237="CCU",VLOOKUP($A237,#REF!,7,FALSE),IF($B237="MERCADO",VLOOKUP($A237,#REF!,9,FALSE),IF($B237="PLEO",VLOOKUP($A237,#REF!,4,FALSE),IF($B237="SICRO",VLOOKUP($A237,#REF!,7,FALSE),IF($B237="SINAPI",IFERROR((VLOOKUP($A237,#REF!,16,FALSE)),(VLOOKUP($A237,#REF!,5,FALSE))),"-"))))))</f>
        <v>-</v>
      </c>
      <c r="H237" s="113" t="str">
        <f>IF(OR($B237="ANP",$B237="DAER",$B237="CONSULTORIA DNIT",$B237="PREGÃO ELETRÔNICO",$B237="DMLU",$B237="DMAE",$B237="CEEE",$B237="EPTC",$B237="ORSE",$B237="SEINFRA",$B237="CREA",$B237="CAU",$B237="CEHOP",$B237="SIURB",$B237="DER-PR",$B237="SUDECAP",$B237=Aux.!$F$24,$B237=Aux.!$F$25),VLOOKUP($A237,#REF!,5,FALSE),IF($B237="CCU",VLOOKUP($A237,#REF!,4,FALSE),IF($B237="MERCADO",VLOOKUP($A237,#REF!,6,FALSE),IF($B237="PLEO",VLOOKUP($A237,#REF!,4,FALSE),IF($B237="SICRO",VLOOKUP($A237,#REF!,4,FALSE),IF($B237="SINAPI",IFERROR((VLOOKUP($A237,#REF!,5,FALSE)),(VLOOKUP($A237,#REF!,5,FALSE))),"-"))))))</f>
        <v>-</v>
      </c>
      <c r="I237" s="114">
        <f>IF($B237="SICRO EQUIP.",VLOOKUP($A237,#REF!,10,FALSE),0)</f>
        <v>0</v>
      </c>
      <c r="J237" s="114">
        <f>IF($B237="SICRO EQUIP.",VLOOKUP($A237,#REF!,11,FALSE),0)</f>
        <v>0</v>
      </c>
      <c r="K237" s="258"/>
      <c r="L237" s="259"/>
      <c r="M237" s="115" t="e">
        <f>VLOOKUP($K237,Reajuste!$A$2:$BW$29,(MATCH($L237,Reajuste!$C$2:$BW$2,0)+2),FALSE)</f>
        <v>#N/A</v>
      </c>
      <c r="N237" s="259"/>
      <c r="O237" s="115" t="e">
        <f>VLOOKUP($K237,Reajuste!$A$2:$CW$29,(MATCH($N237,Reajuste!$C$2:$CW$2,0)+2),FALSE)</f>
        <v>#N/A</v>
      </c>
      <c r="P237" s="113">
        <f t="shared" si="0"/>
        <v>0</v>
      </c>
      <c r="Q237" s="113">
        <f t="shared" si="1"/>
        <v>0</v>
      </c>
      <c r="R237" s="113">
        <f t="shared" si="2"/>
        <v>0</v>
      </c>
      <c r="S237" s="113">
        <f t="shared" si="3"/>
        <v>0</v>
      </c>
      <c r="T237" s="113">
        <f t="shared" si="4"/>
        <v>0</v>
      </c>
      <c r="U237" s="113">
        <f t="shared" si="5"/>
        <v>0</v>
      </c>
      <c r="V237" s="4"/>
      <c r="W237" s="4"/>
      <c r="X237" s="4"/>
      <c r="Y237" s="4"/>
      <c r="Z237" s="4"/>
    </row>
    <row r="238" spans="1:26" ht="14.25" customHeight="1">
      <c r="A238" s="256"/>
      <c r="B238" s="257"/>
      <c r="C238" s="112" t="str">
        <f>IF(OR($B238="ANP",$B238="DAER",$B238="CONSULTORIA DNIT",$B238="PREGÃO ELETRÔNICO",$B238="DMLU",$B238="DMAE",$B238="CEEE",$B238="EPTC",$B238="ORSE",$B238="SEINFRA",$B238="CREA",$B238="CAU",$B238="CEHOP",$B238="SIURB",$B238="DER-PR",$B238="SUDECAP",$B238=Aux.!$F$24,$B238=Aux.!$F$25),VLOOKUP($A238,#REF!,3,FALSE),IF($B238="SICRO EQUIP.",VLOOKUP($A238,#REF!,2,FALSE),IF($B238="CCU",VLOOKUP($A238,#REF!,2,FALSE),IF($B238="MERCADO",VLOOKUP($A238,#REF!,2,FALSE),IF($B238="PLEO",VLOOKUP($A238,#REF!,2,FALSE),IF($B238="SICRO",VLOOKUP($A238,#REF!,2,FALSE),IF($B238="SINAPI",IFERROR((VLOOKUP($A238,#REF!,2,FALSE)),(VLOOKUP($A238,#REF!,2,FALSE))),"-")))))))</f>
        <v>-</v>
      </c>
      <c r="D238" s="95" t="str">
        <f>IF(OR($B238="ANP",$B238="DAER",$B238="CONSULTORIA DNIT",$B238="PREGÃO ELETRÔNICO",$B238="DMLU",$B238="DMAE",$B238="CEEE",$B238="EPTC",$B238="ORSE",$B238="SEINFRA",$B238="CREA",$B238="CAU",$B238="CEHOP",$B238="SIURB",$B238="DER-PR",$B238="SUDECAP",$B238=Aux.!$F$24,$B238=Aux.!$F$25),VLOOKUP($A238,#REF!,4,FALSE),IF($B238="SICRO EQUIP.","H",IF($B238="CCU",VLOOKUP($A238,#REF!,3,FALSE),IF($B238="MERCADO",VLOOKUP($A238,#REF!,10,FALSE),IF($B238="PLEO",VLOOKUP($A238,#REF!,3,FALSE),IF($B238="SICRO",VLOOKUP($A238,#REF!,3,FALSE),IF($B238="SINAPI",IFERROR((VLOOKUP($A238,#REF!,3,FALSE)),(VLOOKUP($A238,#REF!,3,FALSE))),"-")))))))</f>
        <v>-</v>
      </c>
      <c r="E238" s="113" t="str">
        <f>IF(OR($B238="ANP",$B238="DAER",$B238="CONSULTORIA DNIT",$B238="PREGÃO ELETRÔNICO",$B238="DMLU",$B238="DMAE",$B238="CEEE",$B238="EPTC",$B238="ORSE",$B238="SEINFRA",$B238="CREA",$B238="CAU",$B238="CEHOP",$B238="SIURB",$B238="DER-PR",$B238="SUDECAP",$B238=Aux.!$F$24,$B238=Aux.!$F$25),VLOOKUP($A238,#REF!,6,FALSE),IF($B238="CCU",VLOOKUP($A238,#REF!,5,FALSE),IF($B238="MERCADO",VLOOKUP($A238,#REF!,7,FALSE),IF($B238="PLEO",VLOOKUP($A238,#REF!,4,FALSE),IF($B238="SICRO",VLOOKUP($A238,#REF!,5,FALSE),IF($B238="SINAPI",IFERROR((VLOOKUP($A238,#REF!,18,FALSE)),),"-"))))))</f>
        <v>-</v>
      </c>
      <c r="F238" s="113" t="str">
        <f>IF(OR($B238="ANP",$B238="DAER",$B238="CONSULTORIA DNIT",$B238="PREGÃO ELETRÔNICO",$B238="DMLU",$B238="DMAE",$B238="CEEE",$B238="EPTC",$B238="ORSE",$B238="SEINFRA",$B238="CREA",$B238="CAU",$B238="CEHOP",$B238="SIURB",$B238="DER-PR",$B238="SUDECAP",$B238=Aux.!$F$24,$B238=Aux.!$F$25),VLOOKUP($A238,#REF!,7,FALSE),IF($B238="CCU",VLOOKUP($A238,#REF!,6,FALSE),IF($B238="MERCADO",VLOOKUP($A238,#REF!,8,FALSE),IF($B238="PLEO",VLOOKUP($A238,#REF!,4,FALSE),IF($B238="SICRO",VLOOKUP($A238,#REF!,6,FALSE),IF($B238="SINAPI",IFERROR(SUM((VLOOKUP($A238,#REF!,14,FALSE)),VLOOKUP($A238,#REF!,20,FALSE),VLOOKUP($A238,#REF!,22,FALSE)),),"-"))))))</f>
        <v>-</v>
      </c>
      <c r="G238" s="113" t="str">
        <f>IF(OR($B238="ANP",$B238="DAER",$B238="CONSULTORIA DNIT",$B238="PREGÃO ELETRÔNICO",$B238="DMLU",$B238="DMAE",$B238="CEEE",$B238="EPTC",$B238="ORSE",$B238="SEINFRA",$B238="CREA",$B238="CAU",$B238="CEHOP",$B238="SIURB",$B238="DER-PR",$B238="SUDECAP",$B238=Aux.!$F$24,$B238=Aux.!$F$25),VLOOKUP($A238,#REF!,8,FALSE),IF($B238="CCU",VLOOKUP($A238,#REF!,7,FALSE),IF($B238="MERCADO",VLOOKUP($A238,#REF!,9,FALSE),IF($B238="PLEO",VLOOKUP($A238,#REF!,4,FALSE),IF($B238="SICRO",VLOOKUP($A238,#REF!,7,FALSE),IF($B238="SINAPI",IFERROR((VLOOKUP($A238,#REF!,16,FALSE)),(VLOOKUP($A238,#REF!,5,FALSE))),"-"))))))</f>
        <v>-</v>
      </c>
      <c r="H238" s="113" t="str">
        <f>IF(OR($B238="ANP",$B238="DAER",$B238="CONSULTORIA DNIT",$B238="PREGÃO ELETRÔNICO",$B238="DMLU",$B238="DMAE",$B238="CEEE",$B238="EPTC",$B238="ORSE",$B238="SEINFRA",$B238="CREA",$B238="CAU",$B238="CEHOP",$B238="SIURB",$B238="DER-PR",$B238="SUDECAP",$B238=Aux.!$F$24,$B238=Aux.!$F$25),VLOOKUP($A238,#REF!,5,FALSE),IF($B238="CCU",VLOOKUP($A238,#REF!,4,FALSE),IF($B238="MERCADO",VLOOKUP($A238,#REF!,6,FALSE),IF($B238="PLEO",VLOOKUP($A238,#REF!,4,FALSE),IF($B238="SICRO",VLOOKUP($A238,#REF!,4,FALSE),IF($B238="SINAPI",IFERROR((VLOOKUP($A238,#REF!,5,FALSE)),(VLOOKUP($A238,#REF!,5,FALSE))),"-"))))))</f>
        <v>-</v>
      </c>
      <c r="I238" s="114">
        <f>IF($B238="SICRO EQUIP.",VLOOKUP($A238,#REF!,10,FALSE),0)</f>
        <v>0</v>
      </c>
      <c r="J238" s="114">
        <f>IF($B238="SICRO EQUIP.",VLOOKUP($A238,#REF!,11,FALSE),0)</f>
        <v>0</v>
      </c>
      <c r="K238" s="258"/>
      <c r="L238" s="259"/>
      <c r="M238" s="115" t="e">
        <f>VLOOKUP($K238,Reajuste!$A$2:$BW$29,(MATCH($L238,Reajuste!$C$2:$BW$2,0)+2),FALSE)</f>
        <v>#N/A</v>
      </c>
      <c r="N238" s="259"/>
      <c r="O238" s="115" t="e">
        <f>VLOOKUP($K238,Reajuste!$A$2:$CW$29,(MATCH($N238,Reajuste!$C$2:$CW$2,0)+2),FALSE)</f>
        <v>#N/A</v>
      </c>
      <c r="P238" s="113">
        <f t="shared" si="0"/>
        <v>0</v>
      </c>
      <c r="Q238" s="113">
        <f t="shared" si="1"/>
        <v>0</v>
      </c>
      <c r="R238" s="113">
        <f t="shared" si="2"/>
        <v>0</v>
      </c>
      <c r="S238" s="113">
        <f t="shared" si="3"/>
        <v>0</v>
      </c>
      <c r="T238" s="113">
        <f t="shared" si="4"/>
        <v>0</v>
      </c>
      <c r="U238" s="113">
        <f t="shared" si="5"/>
        <v>0</v>
      </c>
      <c r="V238" s="4"/>
      <c r="W238" s="4"/>
      <c r="X238" s="4"/>
      <c r="Y238" s="4"/>
      <c r="Z238" s="4"/>
    </row>
    <row r="239" spans="1:26" ht="14.25" customHeight="1">
      <c r="A239" s="256"/>
      <c r="B239" s="257"/>
      <c r="C239" s="112" t="str">
        <f>IF(OR($B239="ANP",$B239="DAER",$B239="CONSULTORIA DNIT",$B239="PREGÃO ELETRÔNICO",$B239="DMLU",$B239="DMAE",$B239="CEEE",$B239="EPTC",$B239="ORSE",$B239="SEINFRA",$B239="CREA",$B239="CAU",$B239="CEHOP",$B239="SIURB",$B239="DER-PR",$B239="SUDECAP",$B239=Aux.!$F$24,$B239=Aux.!$F$25),VLOOKUP($A239,#REF!,3,FALSE),IF($B239="SICRO EQUIP.",VLOOKUP($A239,#REF!,2,FALSE),IF($B239="CCU",VLOOKUP($A239,#REF!,2,FALSE),IF($B239="MERCADO",VLOOKUP($A239,#REF!,2,FALSE),IF($B239="PLEO",VLOOKUP($A239,#REF!,2,FALSE),IF($B239="SICRO",VLOOKUP($A239,#REF!,2,FALSE),IF($B239="SINAPI",IFERROR((VLOOKUP($A239,#REF!,2,FALSE)),(VLOOKUP($A239,#REF!,2,FALSE))),"-")))))))</f>
        <v>-</v>
      </c>
      <c r="D239" s="95" t="str">
        <f>IF(OR($B239="ANP",$B239="DAER",$B239="CONSULTORIA DNIT",$B239="PREGÃO ELETRÔNICO",$B239="DMLU",$B239="DMAE",$B239="CEEE",$B239="EPTC",$B239="ORSE",$B239="SEINFRA",$B239="CREA",$B239="CAU",$B239="CEHOP",$B239="SIURB",$B239="DER-PR",$B239="SUDECAP",$B239=Aux.!$F$24,$B239=Aux.!$F$25),VLOOKUP($A239,#REF!,4,FALSE),IF($B239="SICRO EQUIP.","H",IF($B239="CCU",VLOOKUP($A239,#REF!,3,FALSE),IF($B239="MERCADO",VLOOKUP($A239,#REF!,10,FALSE),IF($B239="PLEO",VLOOKUP($A239,#REF!,3,FALSE),IF($B239="SICRO",VLOOKUP($A239,#REF!,3,FALSE),IF($B239="SINAPI",IFERROR((VLOOKUP($A239,#REF!,3,FALSE)),(VLOOKUP($A239,#REF!,3,FALSE))),"-")))))))</f>
        <v>-</v>
      </c>
      <c r="E239" s="113" t="str">
        <f>IF(OR($B239="ANP",$B239="DAER",$B239="CONSULTORIA DNIT",$B239="PREGÃO ELETRÔNICO",$B239="DMLU",$B239="DMAE",$B239="CEEE",$B239="EPTC",$B239="ORSE",$B239="SEINFRA",$B239="CREA",$B239="CAU",$B239="CEHOP",$B239="SIURB",$B239="DER-PR",$B239="SUDECAP",$B239=Aux.!$F$24,$B239=Aux.!$F$25),VLOOKUP($A239,#REF!,6,FALSE),IF($B239="CCU",VLOOKUP($A239,#REF!,5,FALSE),IF($B239="MERCADO",VLOOKUP($A239,#REF!,7,FALSE),IF($B239="PLEO",VLOOKUP($A239,#REF!,4,FALSE),IF($B239="SICRO",VLOOKUP($A239,#REF!,5,FALSE),IF($B239="SINAPI",IFERROR((VLOOKUP($A239,#REF!,18,FALSE)),),"-"))))))</f>
        <v>-</v>
      </c>
      <c r="F239" s="113" t="str">
        <f>IF(OR($B239="ANP",$B239="DAER",$B239="CONSULTORIA DNIT",$B239="PREGÃO ELETRÔNICO",$B239="DMLU",$B239="DMAE",$B239="CEEE",$B239="EPTC",$B239="ORSE",$B239="SEINFRA",$B239="CREA",$B239="CAU",$B239="CEHOP",$B239="SIURB",$B239="DER-PR",$B239="SUDECAP",$B239=Aux.!$F$24,$B239=Aux.!$F$25),VLOOKUP($A239,#REF!,7,FALSE),IF($B239="CCU",VLOOKUP($A239,#REF!,6,FALSE),IF($B239="MERCADO",VLOOKUP($A239,#REF!,8,FALSE),IF($B239="PLEO",VLOOKUP($A239,#REF!,4,FALSE),IF($B239="SICRO",VLOOKUP($A239,#REF!,6,FALSE),IF($B239="SINAPI",IFERROR(SUM((VLOOKUP($A239,#REF!,14,FALSE)),VLOOKUP($A239,#REF!,20,FALSE),VLOOKUP($A239,#REF!,22,FALSE)),),"-"))))))</f>
        <v>-</v>
      </c>
      <c r="G239" s="113" t="str">
        <f>IF(OR($B239="ANP",$B239="DAER",$B239="CONSULTORIA DNIT",$B239="PREGÃO ELETRÔNICO",$B239="DMLU",$B239="DMAE",$B239="CEEE",$B239="EPTC",$B239="ORSE",$B239="SEINFRA",$B239="CREA",$B239="CAU",$B239="CEHOP",$B239="SIURB",$B239="DER-PR",$B239="SUDECAP",$B239=Aux.!$F$24,$B239=Aux.!$F$25),VLOOKUP($A239,#REF!,8,FALSE),IF($B239="CCU",VLOOKUP($A239,#REF!,7,FALSE),IF($B239="MERCADO",VLOOKUP($A239,#REF!,9,FALSE),IF($B239="PLEO",VLOOKUP($A239,#REF!,4,FALSE),IF($B239="SICRO",VLOOKUP($A239,#REF!,7,FALSE),IF($B239="SINAPI",IFERROR((VLOOKUP($A239,#REF!,16,FALSE)),(VLOOKUP($A239,#REF!,5,FALSE))),"-"))))))</f>
        <v>-</v>
      </c>
      <c r="H239" s="113" t="str">
        <f>IF(OR($B239="ANP",$B239="DAER",$B239="CONSULTORIA DNIT",$B239="PREGÃO ELETRÔNICO",$B239="DMLU",$B239="DMAE",$B239="CEEE",$B239="EPTC",$B239="ORSE",$B239="SEINFRA",$B239="CREA",$B239="CAU",$B239="CEHOP",$B239="SIURB",$B239="DER-PR",$B239="SUDECAP",$B239=Aux.!$F$24,$B239=Aux.!$F$25),VLOOKUP($A239,#REF!,5,FALSE),IF($B239="CCU",VLOOKUP($A239,#REF!,4,FALSE),IF($B239="MERCADO",VLOOKUP($A239,#REF!,6,FALSE),IF($B239="PLEO",VLOOKUP($A239,#REF!,4,FALSE),IF($B239="SICRO",VLOOKUP($A239,#REF!,4,FALSE),IF($B239="SINAPI",IFERROR((VLOOKUP($A239,#REF!,5,FALSE)),(VLOOKUP($A239,#REF!,5,FALSE))),"-"))))))</f>
        <v>-</v>
      </c>
      <c r="I239" s="114">
        <f>IF($B239="SICRO EQUIP.",VLOOKUP($A239,#REF!,10,FALSE),0)</f>
        <v>0</v>
      </c>
      <c r="J239" s="114">
        <f>IF($B239="SICRO EQUIP.",VLOOKUP($A239,#REF!,11,FALSE),0)</f>
        <v>0</v>
      </c>
      <c r="K239" s="258"/>
      <c r="L239" s="259"/>
      <c r="M239" s="115" t="e">
        <f>VLOOKUP($K239,Reajuste!$A$2:$BW$29,(MATCH($L239,Reajuste!$C$2:$BW$2,0)+2),FALSE)</f>
        <v>#N/A</v>
      </c>
      <c r="N239" s="259"/>
      <c r="O239" s="115" t="e">
        <f>VLOOKUP($K239,Reajuste!$A$2:$CW$29,(MATCH($N239,Reajuste!$C$2:$CW$2,0)+2),FALSE)</f>
        <v>#N/A</v>
      </c>
      <c r="P239" s="113">
        <f t="shared" si="0"/>
        <v>0</v>
      </c>
      <c r="Q239" s="113">
        <f t="shared" si="1"/>
        <v>0</v>
      </c>
      <c r="R239" s="113">
        <f t="shared" si="2"/>
        <v>0</v>
      </c>
      <c r="S239" s="113">
        <f t="shared" si="3"/>
        <v>0</v>
      </c>
      <c r="T239" s="113">
        <f t="shared" si="4"/>
        <v>0</v>
      </c>
      <c r="U239" s="113">
        <f t="shared" si="5"/>
        <v>0</v>
      </c>
      <c r="V239" s="4"/>
      <c r="W239" s="4"/>
      <c r="X239" s="4"/>
      <c r="Y239" s="4"/>
      <c r="Z239" s="4"/>
    </row>
    <row r="240" spans="1:26" ht="14.25" customHeight="1">
      <c r="A240" s="256"/>
      <c r="B240" s="257"/>
      <c r="C240" s="112" t="str">
        <f>IF(OR($B240="ANP",$B240="DAER",$B240="CONSULTORIA DNIT",$B240="PREGÃO ELETRÔNICO",$B240="DMLU",$B240="DMAE",$B240="CEEE",$B240="EPTC",$B240="ORSE",$B240="SEINFRA",$B240="CREA",$B240="CAU",$B240="CEHOP",$B240="SIURB",$B240="DER-PR",$B240="SUDECAP",$B240=Aux.!$F$24,$B240=Aux.!$F$25),VLOOKUP($A240,#REF!,3,FALSE),IF($B240="SICRO EQUIP.",VLOOKUP($A240,#REF!,2,FALSE),IF($B240="CCU",VLOOKUP($A240,#REF!,2,FALSE),IF($B240="MERCADO",VLOOKUP($A240,#REF!,2,FALSE),IF($B240="PLEO",VLOOKUP($A240,#REF!,2,FALSE),IF($B240="SICRO",VLOOKUP($A240,#REF!,2,FALSE),IF($B240="SINAPI",IFERROR((VLOOKUP($A240,#REF!,2,FALSE)),(VLOOKUP($A240,#REF!,2,FALSE))),"-")))))))</f>
        <v>-</v>
      </c>
      <c r="D240" s="95" t="str">
        <f>IF(OR($B240="ANP",$B240="DAER",$B240="CONSULTORIA DNIT",$B240="PREGÃO ELETRÔNICO",$B240="DMLU",$B240="DMAE",$B240="CEEE",$B240="EPTC",$B240="ORSE",$B240="SEINFRA",$B240="CREA",$B240="CAU",$B240="CEHOP",$B240="SIURB",$B240="DER-PR",$B240="SUDECAP",$B240=Aux.!$F$24,$B240=Aux.!$F$25),VLOOKUP($A240,#REF!,4,FALSE),IF($B240="SICRO EQUIP.","H",IF($B240="CCU",VLOOKUP($A240,#REF!,3,FALSE),IF($B240="MERCADO",VLOOKUP($A240,#REF!,10,FALSE),IF($B240="PLEO",VLOOKUP($A240,#REF!,3,FALSE),IF($B240="SICRO",VLOOKUP($A240,#REF!,3,FALSE),IF($B240="SINAPI",IFERROR((VLOOKUP($A240,#REF!,3,FALSE)),(VLOOKUP($A240,#REF!,3,FALSE))),"-")))))))</f>
        <v>-</v>
      </c>
      <c r="E240" s="113" t="str">
        <f>IF(OR($B240="ANP",$B240="DAER",$B240="CONSULTORIA DNIT",$B240="PREGÃO ELETRÔNICO",$B240="DMLU",$B240="DMAE",$B240="CEEE",$B240="EPTC",$B240="ORSE",$B240="SEINFRA",$B240="CREA",$B240="CAU",$B240="CEHOP",$B240="SIURB",$B240="DER-PR",$B240="SUDECAP",$B240=Aux.!$F$24,$B240=Aux.!$F$25),VLOOKUP($A240,#REF!,6,FALSE),IF($B240="CCU",VLOOKUP($A240,#REF!,5,FALSE),IF($B240="MERCADO",VLOOKUP($A240,#REF!,7,FALSE),IF($B240="PLEO",VLOOKUP($A240,#REF!,4,FALSE),IF($B240="SICRO",VLOOKUP($A240,#REF!,5,FALSE),IF($B240="SINAPI",IFERROR((VLOOKUP($A240,#REF!,18,FALSE)),),"-"))))))</f>
        <v>-</v>
      </c>
      <c r="F240" s="113" t="str">
        <f>IF(OR($B240="ANP",$B240="DAER",$B240="CONSULTORIA DNIT",$B240="PREGÃO ELETRÔNICO",$B240="DMLU",$B240="DMAE",$B240="CEEE",$B240="EPTC",$B240="ORSE",$B240="SEINFRA",$B240="CREA",$B240="CAU",$B240="CEHOP",$B240="SIURB",$B240="DER-PR",$B240="SUDECAP",$B240=Aux.!$F$24,$B240=Aux.!$F$25),VLOOKUP($A240,#REF!,7,FALSE),IF($B240="CCU",VLOOKUP($A240,#REF!,6,FALSE),IF($B240="MERCADO",VLOOKUP($A240,#REF!,8,FALSE),IF($B240="PLEO",VLOOKUP($A240,#REF!,4,FALSE),IF($B240="SICRO",VLOOKUP($A240,#REF!,6,FALSE),IF($B240="SINAPI",IFERROR(SUM((VLOOKUP($A240,#REF!,14,FALSE)),VLOOKUP($A240,#REF!,20,FALSE),VLOOKUP($A240,#REF!,22,FALSE)),),"-"))))))</f>
        <v>-</v>
      </c>
      <c r="G240" s="113" t="str">
        <f>IF(OR($B240="ANP",$B240="DAER",$B240="CONSULTORIA DNIT",$B240="PREGÃO ELETRÔNICO",$B240="DMLU",$B240="DMAE",$B240="CEEE",$B240="EPTC",$B240="ORSE",$B240="SEINFRA",$B240="CREA",$B240="CAU",$B240="CEHOP",$B240="SIURB",$B240="DER-PR",$B240="SUDECAP",$B240=Aux.!$F$24,$B240=Aux.!$F$25),VLOOKUP($A240,#REF!,8,FALSE),IF($B240="CCU",VLOOKUP($A240,#REF!,7,FALSE),IF($B240="MERCADO",VLOOKUP($A240,#REF!,9,FALSE),IF($B240="PLEO",VLOOKUP($A240,#REF!,4,FALSE),IF($B240="SICRO",VLOOKUP($A240,#REF!,7,FALSE),IF($B240="SINAPI",IFERROR((VLOOKUP($A240,#REF!,16,FALSE)),(VLOOKUP($A240,#REF!,5,FALSE))),"-"))))))</f>
        <v>-</v>
      </c>
      <c r="H240" s="113" t="str">
        <f>IF(OR($B240="ANP",$B240="DAER",$B240="CONSULTORIA DNIT",$B240="PREGÃO ELETRÔNICO",$B240="DMLU",$B240="DMAE",$B240="CEEE",$B240="EPTC",$B240="ORSE",$B240="SEINFRA",$B240="CREA",$B240="CAU",$B240="CEHOP",$B240="SIURB",$B240="DER-PR",$B240="SUDECAP",$B240=Aux.!$F$24,$B240=Aux.!$F$25),VLOOKUP($A240,#REF!,5,FALSE),IF($B240="CCU",VLOOKUP($A240,#REF!,4,FALSE),IF($B240="MERCADO",VLOOKUP($A240,#REF!,6,FALSE),IF($B240="PLEO",VLOOKUP($A240,#REF!,4,FALSE),IF($B240="SICRO",VLOOKUP($A240,#REF!,4,FALSE),IF($B240="SINAPI",IFERROR((VLOOKUP($A240,#REF!,5,FALSE)),(VLOOKUP($A240,#REF!,5,FALSE))),"-"))))))</f>
        <v>-</v>
      </c>
      <c r="I240" s="114">
        <f>IF($B240="SICRO EQUIP.",VLOOKUP($A240,#REF!,10,FALSE),0)</f>
        <v>0</v>
      </c>
      <c r="J240" s="114">
        <f>IF($B240="SICRO EQUIP.",VLOOKUP($A240,#REF!,11,FALSE),0)</f>
        <v>0</v>
      </c>
      <c r="K240" s="258"/>
      <c r="L240" s="259"/>
      <c r="M240" s="115" t="e">
        <f>VLOOKUP($K240,Reajuste!$A$2:$BW$29,(MATCH($L240,Reajuste!$C$2:$BW$2,0)+2),FALSE)</f>
        <v>#N/A</v>
      </c>
      <c r="N240" s="259"/>
      <c r="O240" s="115" t="e">
        <f>VLOOKUP($K240,Reajuste!$A$2:$CW$29,(MATCH($N240,Reajuste!$C$2:$CW$2,0)+2),FALSE)</f>
        <v>#N/A</v>
      </c>
      <c r="P240" s="113">
        <f t="shared" si="0"/>
        <v>0</v>
      </c>
      <c r="Q240" s="113">
        <f t="shared" si="1"/>
        <v>0</v>
      </c>
      <c r="R240" s="113">
        <f t="shared" si="2"/>
        <v>0</v>
      </c>
      <c r="S240" s="113">
        <f t="shared" si="3"/>
        <v>0</v>
      </c>
      <c r="T240" s="113">
        <f t="shared" si="4"/>
        <v>0</v>
      </c>
      <c r="U240" s="113">
        <f t="shared" si="5"/>
        <v>0</v>
      </c>
      <c r="V240" s="4"/>
      <c r="W240" s="4"/>
      <c r="X240" s="4"/>
      <c r="Y240" s="4"/>
      <c r="Z240" s="4"/>
    </row>
    <row r="241" spans="1:26" ht="14.25" customHeight="1">
      <c r="A241" s="256"/>
      <c r="B241" s="257"/>
      <c r="C241" s="112" t="str">
        <f>IF(OR($B241="ANP",$B241="DAER",$B241="CONSULTORIA DNIT",$B241="PREGÃO ELETRÔNICO",$B241="DMLU",$B241="DMAE",$B241="CEEE",$B241="EPTC",$B241="ORSE",$B241="SEINFRA",$B241="CREA",$B241="CAU",$B241="CEHOP",$B241="SIURB",$B241="DER-PR",$B241="SUDECAP",$B241=Aux.!$F$24,$B241=Aux.!$F$25),VLOOKUP($A241,#REF!,3,FALSE),IF($B241="SICRO EQUIP.",VLOOKUP($A241,#REF!,2,FALSE),IF($B241="CCU",VLOOKUP($A241,#REF!,2,FALSE),IF($B241="MERCADO",VLOOKUP($A241,#REF!,2,FALSE),IF($B241="PLEO",VLOOKUP($A241,#REF!,2,FALSE),IF($B241="SICRO",VLOOKUP($A241,#REF!,2,FALSE),IF($B241="SINAPI",IFERROR((VLOOKUP($A241,#REF!,2,FALSE)),(VLOOKUP($A241,#REF!,2,FALSE))),"-")))))))</f>
        <v>-</v>
      </c>
      <c r="D241" s="95" t="str">
        <f>IF(OR($B241="ANP",$B241="DAER",$B241="CONSULTORIA DNIT",$B241="PREGÃO ELETRÔNICO",$B241="DMLU",$B241="DMAE",$B241="CEEE",$B241="EPTC",$B241="ORSE",$B241="SEINFRA",$B241="CREA",$B241="CAU",$B241="CEHOP",$B241="SIURB",$B241="DER-PR",$B241="SUDECAP",$B241=Aux.!$F$24,$B241=Aux.!$F$25),VLOOKUP($A241,#REF!,4,FALSE),IF($B241="SICRO EQUIP.","H",IF($B241="CCU",VLOOKUP($A241,#REF!,3,FALSE),IF($B241="MERCADO",VLOOKUP($A241,#REF!,10,FALSE),IF($B241="PLEO",VLOOKUP($A241,#REF!,3,FALSE),IF($B241="SICRO",VLOOKUP($A241,#REF!,3,FALSE),IF($B241="SINAPI",IFERROR((VLOOKUP($A241,#REF!,3,FALSE)),(VLOOKUP($A241,#REF!,3,FALSE))),"-")))))))</f>
        <v>-</v>
      </c>
      <c r="E241" s="113" t="str">
        <f>IF(OR($B241="ANP",$B241="DAER",$B241="CONSULTORIA DNIT",$B241="PREGÃO ELETRÔNICO",$B241="DMLU",$B241="DMAE",$B241="CEEE",$B241="EPTC",$B241="ORSE",$B241="SEINFRA",$B241="CREA",$B241="CAU",$B241="CEHOP",$B241="SIURB",$B241="DER-PR",$B241="SUDECAP",$B241=Aux.!$F$24,$B241=Aux.!$F$25),VLOOKUP($A241,#REF!,6,FALSE),IF($B241="CCU",VLOOKUP($A241,#REF!,5,FALSE),IF($B241="MERCADO",VLOOKUP($A241,#REF!,7,FALSE),IF($B241="PLEO",VLOOKUP($A241,#REF!,4,FALSE),IF($B241="SICRO",VLOOKUP($A241,#REF!,5,FALSE),IF($B241="SINAPI",IFERROR((VLOOKUP($A241,#REF!,18,FALSE)),),"-"))))))</f>
        <v>-</v>
      </c>
      <c r="F241" s="113" t="str">
        <f>IF(OR($B241="ANP",$B241="DAER",$B241="CONSULTORIA DNIT",$B241="PREGÃO ELETRÔNICO",$B241="DMLU",$B241="DMAE",$B241="CEEE",$B241="EPTC",$B241="ORSE",$B241="SEINFRA",$B241="CREA",$B241="CAU",$B241="CEHOP",$B241="SIURB",$B241="DER-PR",$B241="SUDECAP",$B241=Aux.!$F$24,$B241=Aux.!$F$25),VLOOKUP($A241,#REF!,7,FALSE),IF($B241="CCU",VLOOKUP($A241,#REF!,6,FALSE),IF($B241="MERCADO",VLOOKUP($A241,#REF!,8,FALSE),IF($B241="PLEO",VLOOKUP($A241,#REF!,4,FALSE),IF($B241="SICRO",VLOOKUP($A241,#REF!,6,FALSE),IF($B241="SINAPI",IFERROR(SUM((VLOOKUP($A241,#REF!,14,FALSE)),VLOOKUP($A241,#REF!,20,FALSE),VLOOKUP($A241,#REF!,22,FALSE)),),"-"))))))</f>
        <v>-</v>
      </c>
      <c r="G241" s="113" t="str">
        <f>IF(OR($B241="ANP",$B241="DAER",$B241="CONSULTORIA DNIT",$B241="PREGÃO ELETRÔNICO",$B241="DMLU",$B241="DMAE",$B241="CEEE",$B241="EPTC",$B241="ORSE",$B241="SEINFRA",$B241="CREA",$B241="CAU",$B241="CEHOP",$B241="SIURB",$B241="DER-PR",$B241="SUDECAP",$B241=Aux.!$F$24,$B241=Aux.!$F$25),VLOOKUP($A241,#REF!,8,FALSE),IF($B241="CCU",VLOOKUP($A241,#REF!,7,FALSE),IF($B241="MERCADO",VLOOKUP($A241,#REF!,9,FALSE),IF($B241="PLEO",VLOOKUP($A241,#REF!,4,FALSE),IF($B241="SICRO",VLOOKUP($A241,#REF!,7,FALSE),IF($B241="SINAPI",IFERROR((VLOOKUP($A241,#REF!,16,FALSE)),(VLOOKUP($A241,#REF!,5,FALSE))),"-"))))))</f>
        <v>-</v>
      </c>
      <c r="H241" s="113" t="str">
        <f>IF(OR($B241="ANP",$B241="DAER",$B241="CONSULTORIA DNIT",$B241="PREGÃO ELETRÔNICO",$B241="DMLU",$B241="DMAE",$B241="CEEE",$B241="EPTC",$B241="ORSE",$B241="SEINFRA",$B241="CREA",$B241="CAU",$B241="CEHOP",$B241="SIURB",$B241="DER-PR",$B241="SUDECAP",$B241=Aux.!$F$24,$B241=Aux.!$F$25),VLOOKUP($A241,#REF!,5,FALSE),IF($B241="CCU",VLOOKUP($A241,#REF!,4,FALSE),IF($B241="MERCADO",VLOOKUP($A241,#REF!,6,FALSE),IF($B241="PLEO",VLOOKUP($A241,#REF!,4,FALSE),IF($B241="SICRO",VLOOKUP($A241,#REF!,4,FALSE),IF($B241="SINAPI",IFERROR((VLOOKUP($A241,#REF!,5,FALSE)),(VLOOKUP($A241,#REF!,5,FALSE))),"-"))))))</f>
        <v>-</v>
      </c>
      <c r="I241" s="114">
        <f>IF($B241="SICRO EQUIP.",VLOOKUP($A241,#REF!,10,FALSE),0)</f>
        <v>0</v>
      </c>
      <c r="J241" s="114">
        <f>IF($B241="SICRO EQUIP.",VLOOKUP($A241,#REF!,11,FALSE),0)</f>
        <v>0</v>
      </c>
      <c r="K241" s="258"/>
      <c r="L241" s="259"/>
      <c r="M241" s="115" t="e">
        <f>VLOOKUP($K241,Reajuste!$A$2:$BW$29,(MATCH($L241,Reajuste!$C$2:$BW$2,0)+2),FALSE)</f>
        <v>#N/A</v>
      </c>
      <c r="N241" s="259"/>
      <c r="O241" s="115" t="e">
        <f>VLOOKUP($K241,Reajuste!$A$2:$CW$29,(MATCH($N241,Reajuste!$C$2:$CW$2,0)+2),FALSE)</f>
        <v>#N/A</v>
      </c>
      <c r="P241" s="113">
        <f t="shared" si="0"/>
        <v>0</v>
      </c>
      <c r="Q241" s="113">
        <f t="shared" si="1"/>
        <v>0</v>
      </c>
      <c r="R241" s="113">
        <f t="shared" si="2"/>
        <v>0</v>
      </c>
      <c r="S241" s="113">
        <f t="shared" si="3"/>
        <v>0</v>
      </c>
      <c r="T241" s="113">
        <f t="shared" si="4"/>
        <v>0</v>
      </c>
      <c r="U241" s="113">
        <f t="shared" si="5"/>
        <v>0</v>
      </c>
      <c r="V241" s="4"/>
      <c r="W241" s="4"/>
      <c r="X241" s="4"/>
      <c r="Y241" s="4"/>
      <c r="Z241" s="4"/>
    </row>
    <row r="242" spans="1:26" ht="14.25" customHeight="1">
      <c r="A242" s="256"/>
      <c r="B242" s="257"/>
      <c r="C242" s="112" t="str">
        <f>IF(OR($B242="ANP",$B242="DAER",$B242="CONSULTORIA DNIT",$B242="PREGÃO ELETRÔNICO",$B242="DMLU",$B242="DMAE",$B242="CEEE",$B242="EPTC",$B242="ORSE",$B242="SEINFRA",$B242="CREA",$B242="CAU",$B242="CEHOP",$B242="SIURB",$B242="DER-PR",$B242="SUDECAP",$B242=Aux.!$F$24,$B242=Aux.!$F$25),VLOOKUP($A242,#REF!,3,FALSE),IF($B242="SICRO EQUIP.",VLOOKUP($A242,#REF!,2,FALSE),IF($B242="CCU",VLOOKUP($A242,#REF!,2,FALSE),IF($B242="MERCADO",VLOOKUP($A242,#REF!,2,FALSE),IF($B242="PLEO",VLOOKUP($A242,#REF!,2,FALSE),IF($B242="SICRO",VLOOKUP($A242,#REF!,2,FALSE),IF($B242="SINAPI",IFERROR((VLOOKUP($A242,#REF!,2,FALSE)),(VLOOKUP($A242,#REF!,2,FALSE))),"-")))))))</f>
        <v>-</v>
      </c>
      <c r="D242" s="95" t="str">
        <f>IF(OR($B242="ANP",$B242="DAER",$B242="CONSULTORIA DNIT",$B242="PREGÃO ELETRÔNICO",$B242="DMLU",$B242="DMAE",$B242="CEEE",$B242="EPTC",$B242="ORSE",$B242="SEINFRA",$B242="CREA",$B242="CAU",$B242="CEHOP",$B242="SIURB",$B242="DER-PR",$B242="SUDECAP",$B242=Aux.!$F$24,$B242=Aux.!$F$25),VLOOKUP($A242,#REF!,4,FALSE),IF($B242="SICRO EQUIP.","H",IF($B242="CCU",VLOOKUP($A242,#REF!,3,FALSE),IF($B242="MERCADO",VLOOKUP($A242,#REF!,10,FALSE),IF($B242="PLEO",VLOOKUP($A242,#REF!,3,FALSE),IF($B242="SICRO",VLOOKUP($A242,#REF!,3,FALSE),IF($B242="SINAPI",IFERROR((VLOOKUP($A242,#REF!,3,FALSE)),(VLOOKUP($A242,#REF!,3,FALSE))),"-")))))))</f>
        <v>-</v>
      </c>
      <c r="E242" s="113" t="str">
        <f>IF(OR($B242="ANP",$B242="DAER",$B242="CONSULTORIA DNIT",$B242="PREGÃO ELETRÔNICO",$B242="DMLU",$B242="DMAE",$B242="CEEE",$B242="EPTC",$B242="ORSE",$B242="SEINFRA",$B242="CREA",$B242="CAU",$B242="CEHOP",$B242="SIURB",$B242="DER-PR",$B242="SUDECAP",$B242=Aux.!$F$24,$B242=Aux.!$F$25),VLOOKUP($A242,#REF!,6,FALSE),IF($B242="CCU",VLOOKUP($A242,#REF!,5,FALSE),IF($B242="MERCADO",VLOOKUP($A242,#REF!,7,FALSE),IF($B242="PLEO",VLOOKUP($A242,#REF!,4,FALSE),IF($B242="SICRO",VLOOKUP($A242,#REF!,5,FALSE),IF($B242="SINAPI",IFERROR((VLOOKUP($A242,#REF!,18,FALSE)),),"-"))))))</f>
        <v>-</v>
      </c>
      <c r="F242" s="113" t="str">
        <f>IF(OR($B242="ANP",$B242="DAER",$B242="CONSULTORIA DNIT",$B242="PREGÃO ELETRÔNICO",$B242="DMLU",$B242="DMAE",$B242="CEEE",$B242="EPTC",$B242="ORSE",$B242="SEINFRA",$B242="CREA",$B242="CAU",$B242="CEHOP",$B242="SIURB",$B242="DER-PR",$B242="SUDECAP",$B242=Aux.!$F$24,$B242=Aux.!$F$25),VLOOKUP($A242,#REF!,7,FALSE),IF($B242="CCU",VLOOKUP($A242,#REF!,6,FALSE),IF($B242="MERCADO",VLOOKUP($A242,#REF!,8,FALSE),IF($B242="PLEO",VLOOKUP($A242,#REF!,4,FALSE),IF($B242="SICRO",VLOOKUP($A242,#REF!,6,FALSE),IF($B242="SINAPI",IFERROR(SUM((VLOOKUP($A242,#REF!,14,FALSE)),VLOOKUP($A242,#REF!,20,FALSE),VLOOKUP($A242,#REF!,22,FALSE)),),"-"))))))</f>
        <v>-</v>
      </c>
      <c r="G242" s="113" t="str">
        <f>IF(OR($B242="ANP",$B242="DAER",$B242="CONSULTORIA DNIT",$B242="PREGÃO ELETRÔNICO",$B242="DMLU",$B242="DMAE",$B242="CEEE",$B242="EPTC",$B242="ORSE",$B242="SEINFRA",$B242="CREA",$B242="CAU",$B242="CEHOP",$B242="SIURB",$B242="DER-PR",$B242="SUDECAP",$B242=Aux.!$F$24,$B242=Aux.!$F$25),VLOOKUP($A242,#REF!,8,FALSE),IF($B242="CCU",VLOOKUP($A242,#REF!,7,FALSE),IF($B242="MERCADO",VLOOKUP($A242,#REF!,9,FALSE),IF($B242="PLEO",VLOOKUP($A242,#REF!,4,FALSE),IF($B242="SICRO",VLOOKUP($A242,#REF!,7,FALSE),IF($B242="SINAPI",IFERROR((VLOOKUP($A242,#REF!,16,FALSE)),(VLOOKUP($A242,#REF!,5,FALSE))),"-"))))))</f>
        <v>-</v>
      </c>
      <c r="H242" s="113" t="str">
        <f>IF(OR($B242="ANP",$B242="DAER",$B242="CONSULTORIA DNIT",$B242="PREGÃO ELETRÔNICO",$B242="DMLU",$B242="DMAE",$B242="CEEE",$B242="EPTC",$B242="ORSE",$B242="SEINFRA",$B242="CREA",$B242="CAU",$B242="CEHOP",$B242="SIURB",$B242="DER-PR",$B242="SUDECAP",$B242=Aux.!$F$24,$B242=Aux.!$F$25),VLOOKUP($A242,#REF!,5,FALSE),IF($B242="CCU",VLOOKUP($A242,#REF!,4,FALSE),IF($B242="MERCADO",VLOOKUP($A242,#REF!,6,FALSE),IF($B242="PLEO",VLOOKUP($A242,#REF!,4,FALSE),IF($B242="SICRO",VLOOKUP($A242,#REF!,4,FALSE),IF($B242="SINAPI",IFERROR((VLOOKUP($A242,#REF!,5,FALSE)),(VLOOKUP($A242,#REF!,5,FALSE))),"-"))))))</f>
        <v>-</v>
      </c>
      <c r="I242" s="114">
        <f>IF($B242="SICRO EQUIP.",VLOOKUP($A242,#REF!,10,FALSE),0)</f>
        <v>0</v>
      </c>
      <c r="J242" s="114">
        <f>IF($B242="SICRO EQUIP.",VLOOKUP($A242,#REF!,11,FALSE),0)</f>
        <v>0</v>
      </c>
      <c r="K242" s="258"/>
      <c r="L242" s="259"/>
      <c r="M242" s="115" t="e">
        <f>VLOOKUP($K242,Reajuste!$A$2:$BW$29,(MATCH($L242,Reajuste!$C$2:$BW$2,0)+2),FALSE)</f>
        <v>#N/A</v>
      </c>
      <c r="N242" s="259"/>
      <c r="O242" s="115" t="e">
        <f>VLOOKUP($K242,Reajuste!$A$2:$CW$29,(MATCH($N242,Reajuste!$C$2:$CW$2,0)+2),FALSE)</f>
        <v>#N/A</v>
      </c>
      <c r="P242" s="113">
        <f t="shared" si="0"/>
        <v>0</v>
      </c>
      <c r="Q242" s="113">
        <f t="shared" si="1"/>
        <v>0</v>
      </c>
      <c r="R242" s="113">
        <f t="shared" si="2"/>
        <v>0</v>
      </c>
      <c r="S242" s="113">
        <f t="shared" si="3"/>
        <v>0</v>
      </c>
      <c r="T242" s="113">
        <f t="shared" si="4"/>
        <v>0</v>
      </c>
      <c r="U242" s="113">
        <f t="shared" si="5"/>
        <v>0</v>
      </c>
      <c r="V242" s="4"/>
      <c r="W242" s="4"/>
      <c r="X242" s="4"/>
      <c r="Y242" s="4"/>
      <c r="Z242" s="4"/>
    </row>
    <row r="243" spans="1:26" ht="14.25" customHeight="1">
      <c r="A243" s="256"/>
      <c r="B243" s="257"/>
      <c r="C243" s="112" t="str">
        <f>IF(OR($B243="ANP",$B243="DAER",$B243="CONSULTORIA DNIT",$B243="PREGÃO ELETRÔNICO",$B243="DMLU",$B243="DMAE",$B243="CEEE",$B243="EPTC",$B243="ORSE",$B243="SEINFRA",$B243="CREA",$B243="CAU",$B243="CEHOP",$B243="SIURB",$B243="DER-PR",$B243="SUDECAP",$B243=Aux.!$F$24,$B243=Aux.!$F$25),VLOOKUP($A243,#REF!,3,FALSE),IF($B243="SICRO EQUIP.",VLOOKUP($A243,#REF!,2,FALSE),IF($B243="CCU",VLOOKUP($A243,#REF!,2,FALSE),IF($B243="MERCADO",VLOOKUP($A243,#REF!,2,FALSE),IF($B243="PLEO",VLOOKUP($A243,#REF!,2,FALSE),IF($B243="SICRO",VLOOKUP($A243,#REF!,2,FALSE),IF($B243="SINAPI",IFERROR((VLOOKUP($A243,#REF!,2,FALSE)),(VLOOKUP($A243,#REF!,2,FALSE))),"-")))))))</f>
        <v>-</v>
      </c>
      <c r="D243" s="95" t="str">
        <f>IF(OR($B243="ANP",$B243="DAER",$B243="CONSULTORIA DNIT",$B243="PREGÃO ELETRÔNICO",$B243="DMLU",$B243="DMAE",$B243="CEEE",$B243="EPTC",$B243="ORSE",$B243="SEINFRA",$B243="CREA",$B243="CAU",$B243="CEHOP",$B243="SIURB",$B243="DER-PR",$B243="SUDECAP",$B243=Aux.!$F$24,$B243=Aux.!$F$25),VLOOKUP($A243,#REF!,4,FALSE),IF($B243="SICRO EQUIP.","H",IF($B243="CCU",VLOOKUP($A243,#REF!,3,FALSE),IF($B243="MERCADO",VLOOKUP($A243,#REF!,10,FALSE),IF($B243="PLEO",VLOOKUP($A243,#REF!,3,FALSE),IF($B243="SICRO",VLOOKUP($A243,#REF!,3,FALSE),IF($B243="SINAPI",IFERROR((VLOOKUP($A243,#REF!,3,FALSE)),(VLOOKUP($A243,#REF!,3,FALSE))),"-")))))))</f>
        <v>-</v>
      </c>
      <c r="E243" s="113" t="str">
        <f>IF(OR($B243="ANP",$B243="DAER",$B243="CONSULTORIA DNIT",$B243="PREGÃO ELETRÔNICO",$B243="DMLU",$B243="DMAE",$B243="CEEE",$B243="EPTC",$B243="ORSE",$B243="SEINFRA",$B243="CREA",$B243="CAU",$B243="CEHOP",$B243="SIURB",$B243="DER-PR",$B243="SUDECAP",$B243=Aux.!$F$24,$B243=Aux.!$F$25),VLOOKUP($A243,#REF!,6,FALSE),IF($B243="CCU",VLOOKUP($A243,#REF!,5,FALSE),IF($B243="MERCADO",VLOOKUP($A243,#REF!,7,FALSE),IF($B243="PLEO",VLOOKUP($A243,#REF!,4,FALSE),IF($B243="SICRO",VLOOKUP($A243,#REF!,5,FALSE),IF($B243="SINAPI",IFERROR((VLOOKUP($A243,#REF!,18,FALSE)),),"-"))))))</f>
        <v>-</v>
      </c>
      <c r="F243" s="113" t="str">
        <f>IF(OR($B243="ANP",$B243="DAER",$B243="CONSULTORIA DNIT",$B243="PREGÃO ELETRÔNICO",$B243="DMLU",$B243="DMAE",$B243="CEEE",$B243="EPTC",$B243="ORSE",$B243="SEINFRA",$B243="CREA",$B243="CAU",$B243="CEHOP",$B243="SIURB",$B243="DER-PR",$B243="SUDECAP",$B243=Aux.!$F$24,$B243=Aux.!$F$25),VLOOKUP($A243,#REF!,7,FALSE),IF($B243="CCU",VLOOKUP($A243,#REF!,6,FALSE),IF($B243="MERCADO",VLOOKUP($A243,#REF!,8,FALSE),IF($B243="PLEO",VLOOKUP($A243,#REF!,4,FALSE),IF($B243="SICRO",VLOOKUP($A243,#REF!,6,FALSE),IF($B243="SINAPI",IFERROR(SUM((VLOOKUP($A243,#REF!,14,FALSE)),VLOOKUP($A243,#REF!,20,FALSE),VLOOKUP($A243,#REF!,22,FALSE)),),"-"))))))</f>
        <v>-</v>
      </c>
      <c r="G243" s="113" t="str">
        <f>IF(OR($B243="ANP",$B243="DAER",$B243="CONSULTORIA DNIT",$B243="PREGÃO ELETRÔNICO",$B243="DMLU",$B243="DMAE",$B243="CEEE",$B243="EPTC",$B243="ORSE",$B243="SEINFRA",$B243="CREA",$B243="CAU",$B243="CEHOP",$B243="SIURB",$B243="DER-PR",$B243="SUDECAP",$B243=Aux.!$F$24,$B243=Aux.!$F$25),VLOOKUP($A243,#REF!,8,FALSE),IF($B243="CCU",VLOOKUP($A243,#REF!,7,FALSE),IF($B243="MERCADO",VLOOKUP($A243,#REF!,9,FALSE),IF($B243="PLEO",VLOOKUP($A243,#REF!,4,FALSE),IF($B243="SICRO",VLOOKUP($A243,#REF!,7,FALSE),IF($B243="SINAPI",IFERROR((VLOOKUP($A243,#REF!,16,FALSE)),(VLOOKUP($A243,#REF!,5,FALSE))),"-"))))))</f>
        <v>-</v>
      </c>
      <c r="H243" s="113" t="str">
        <f>IF(OR($B243="ANP",$B243="DAER",$B243="CONSULTORIA DNIT",$B243="PREGÃO ELETRÔNICO",$B243="DMLU",$B243="DMAE",$B243="CEEE",$B243="EPTC",$B243="ORSE",$B243="SEINFRA",$B243="CREA",$B243="CAU",$B243="CEHOP",$B243="SIURB",$B243="DER-PR",$B243="SUDECAP",$B243=Aux.!$F$24,$B243=Aux.!$F$25),VLOOKUP($A243,#REF!,5,FALSE),IF($B243="CCU",VLOOKUP($A243,#REF!,4,FALSE),IF($B243="MERCADO",VLOOKUP($A243,#REF!,6,FALSE),IF($B243="PLEO",VLOOKUP($A243,#REF!,4,FALSE),IF($B243="SICRO",VLOOKUP($A243,#REF!,4,FALSE),IF($B243="SINAPI",IFERROR((VLOOKUP($A243,#REF!,5,FALSE)),(VLOOKUP($A243,#REF!,5,FALSE))),"-"))))))</f>
        <v>-</v>
      </c>
      <c r="I243" s="114">
        <f>IF($B243="SICRO EQUIP.",VLOOKUP($A243,#REF!,10,FALSE),0)</f>
        <v>0</v>
      </c>
      <c r="J243" s="114">
        <f>IF($B243="SICRO EQUIP.",VLOOKUP($A243,#REF!,11,FALSE),0)</f>
        <v>0</v>
      </c>
      <c r="K243" s="258"/>
      <c r="L243" s="259"/>
      <c r="M243" s="115" t="e">
        <f>VLOOKUP($K243,Reajuste!$A$2:$BW$29,(MATCH($L243,Reajuste!$C$2:$BW$2,0)+2),FALSE)</f>
        <v>#N/A</v>
      </c>
      <c r="N243" s="259"/>
      <c r="O243" s="115" t="e">
        <f>VLOOKUP($K243,Reajuste!$A$2:$CW$29,(MATCH($N243,Reajuste!$C$2:$CW$2,0)+2),FALSE)</f>
        <v>#N/A</v>
      </c>
      <c r="P243" s="113">
        <f t="shared" si="0"/>
        <v>0</v>
      </c>
      <c r="Q243" s="113">
        <f t="shared" si="1"/>
        <v>0</v>
      </c>
      <c r="R243" s="113">
        <f t="shared" si="2"/>
        <v>0</v>
      </c>
      <c r="S243" s="113">
        <f t="shared" si="3"/>
        <v>0</v>
      </c>
      <c r="T243" s="113">
        <f t="shared" si="4"/>
        <v>0</v>
      </c>
      <c r="U243" s="113">
        <f t="shared" si="5"/>
        <v>0</v>
      </c>
      <c r="V243" s="4"/>
      <c r="W243" s="4"/>
      <c r="X243" s="4"/>
      <c r="Y243" s="4"/>
      <c r="Z243" s="4"/>
    </row>
    <row r="244" spans="1:26" ht="14.25" customHeight="1">
      <c r="A244" s="256"/>
      <c r="B244" s="257"/>
      <c r="C244" s="112" t="str">
        <f>IF(OR($B244="ANP",$B244="DAER",$B244="CONSULTORIA DNIT",$B244="PREGÃO ELETRÔNICO",$B244="DMLU",$B244="DMAE",$B244="CEEE",$B244="EPTC",$B244="ORSE",$B244="SEINFRA",$B244="CREA",$B244="CAU",$B244="CEHOP",$B244="SIURB",$B244="DER-PR",$B244="SUDECAP",$B244=Aux.!$F$24,$B244=Aux.!$F$25),VLOOKUP($A244,#REF!,3,FALSE),IF($B244="SICRO EQUIP.",VLOOKUP($A244,#REF!,2,FALSE),IF($B244="CCU",VLOOKUP($A244,#REF!,2,FALSE),IF($B244="MERCADO",VLOOKUP($A244,#REF!,2,FALSE),IF($B244="PLEO",VLOOKUP($A244,#REF!,2,FALSE),IF($B244="SICRO",VLOOKUP($A244,#REF!,2,FALSE),IF($B244="SINAPI",IFERROR((VLOOKUP($A244,#REF!,2,FALSE)),(VLOOKUP($A244,#REF!,2,FALSE))),"-")))))))</f>
        <v>-</v>
      </c>
      <c r="D244" s="95" t="str">
        <f>IF(OR($B244="ANP",$B244="DAER",$B244="CONSULTORIA DNIT",$B244="PREGÃO ELETRÔNICO",$B244="DMLU",$B244="DMAE",$B244="CEEE",$B244="EPTC",$B244="ORSE",$B244="SEINFRA",$B244="CREA",$B244="CAU",$B244="CEHOP",$B244="SIURB",$B244="DER-PR",$B244="SUDECAP",$B244=Aux.!$F$24,$B244=Aux.!$F$25),VLOOKUP($A244,#REF!,4,FALSE),IF($B244="SICRO EQUIP.","H",IF($B244="CCU",VLOOKUP($A244,#REF!,3,FALSE),IF($B244="MERCADO",VLOOKUP($A244,#REF!,10,FALSE),IF($B244="PLEO",VLOOKUP($A244,#REF!,3,FALSE),IF($B244="SICRO",VLOOKUP($A244,#REF!,3,FALSE),IF($B244="SINAPI",IFERROR((VLOOKUP($A244,#REF!,3,FALSE)),(VLOOKUP($A244,#REF!,3,FALSE))),"-")))))))</f>
        <v>-</v>
      </c>
      <c r="E244" s="113" t="str">
        <f>IF(OR($B244="ANP",$B244="DAER",$B244="CONSULTORIA DNIT",$B244="PREGÃO ELETRÔNICO",$B244="DMLU",$B244="DMAE",$B244="CEEE",$B244="EPTC",$B244="ORSE",$B244="SEINFRA",$B244="CREA",$B244="CAU",$B244="CEHOP",$B244="SIURB",$B244="DER-PR",$B244="SUDECAP",$B244=Aux.!$F$24,$B244=Aux.!$F$25),VLOOKUP($A244,#REF!,6,FALSE),IF($B244="CCU",VLOOKUP($A244,#REF!,5,FALSE),IF($B244="MERCADO",VLOOKUP($A244,#REF!,7,FALSE),IF($B244="PLEO",VLOOKUP($A244,#REF!,4,FALSE),IF($B244="SICRO",VLOOKUP($A244,#REF!,5,FALSE),IF($B244="SINAPI",IFERROR((VLOOKUP($A244,#REF!,18,FALSE)),),"-"))))))</f>
        <v>-</v>
      </c>
      <c r="F244" s="113" t="str">
        <f>IF(OR($B244="ANP",$B244="DAER",$B244="CONSULTORIA DNIT",$B244="PREGÃO ELETRÔNICO",$B244="DMLU",$B244="DMAE",$B244="CEEE",$B244="EPTC",$B244="ORSE",$B244="SEINFRA",$B244="CREA",$B244="CAU",$B244="CEHOP",$B244="SIURB",$B244="DER-PR",$B244="SUDECAP",$B244=Aux.!$F$24,$B244=Aux.!$F$25),VLOOKUP($A244,#REF!,7,FALSE),IF($B244="CCU",VLOOKUP($A244,#REF!,6,FALSE),IF($B244="MERCADO",VLOOKUP($A244,#REF!,8,FALSE),IF($B244="PLEO",VLOOKUP($A244,#REF!,4,FALSE),IF($B244="SICRO",VLOOKUP($A244,#REF!,6,FALSE),IF($B244="SINAPI",IFERROR(SUM((VLOOKUP($A244,#REF!,14,FALSE)),VLOOKUP($A244,#REF!,20,FALSE),VLOOKUP($A244,#REF!,22,FALSE)),),"-"))))))</f>
        <v>-</v>
      </c>
      <c r="G244" s="113" t="str">
        <f>IF(OR($B244="ANP",$B244="DAER",$B244="CONSULTORIA DNIT",$B244="PREGÃO ELETRÔNICO",$B244="DMLU",$B244="DMAE",$B244="CEEE",$B244="EPTC",$B244="ORSE",$B244="SEINFRA",$B244="CREA",$B244="CAU",$B244="CEHOP",$B244="SIURB",$B244="DER-PR",$B244="SUDECAP",$B244=Aux.!$F$24,$B244=Aux.!$F$25),VLOOKUP($A244,#REF!,8,FALSE),IF($B244="CCU",VLOOKUP($A244,#REF!,7,FALSE),IF($B244="MERCADO",VLOOKUP($A244,#REF!,9,FALSE),IF($B244="PLEO",VLOOKUP($A244,#REF!,4,FALSE),IF($B244="SICRO",VLOOKUP($A244,#REF!,7,FALSE),IF($B244="SINAPI",IFERROR((VLOOKUP($A244,#REF!,16,FALSE)),(VLOOKUP($A244,#REF!,5,FALSE))),"-"))))))</f>
        <v>-</v>
      </c>
      <c r="H244" s="113" t="str">
        <f>IF(OR($B244="ANP",$B244="DAER",$B244="CONSULTORIA DNIT",$B244="PREGÃO ELETRÔNICO",$B244="DMLU",$B244="DMAE",$B244="CEEE",$B244="EPTC",$B244="ORSE",$B244="SEINFRA",$B244="CREA",$B244="CAU",$B244="CEHOP",$B244="SIURB",$B244="DER-PR",$B244="SUDECAP",$B244=Aux.!$F$24,$B244=Aux.!$F$25),VLOOKUP($A244,#REF!,5,FALSE),IF($B244="CCU",VLOOKUP($A244,#REF!,4,FALSE),IF($B244="MERCADO",VLOOKUP($A244,#REF!,6,FALSE),IF($B244="PLEO",VLOOKUP($A244,#REF!,4,FALSE),IF($B244="SICRO",VLOOKUP($A244,#REF!,4,FALSE),IF($B244="SINAPI",IFERROR((VLOOKUP($A244,#REF!,5,FALSE)),(VLOOKUP($A244,#REF!,5,FALSE))),"-"))))))</f>
        <v>-</v>
      </c>
      <c r="I244" s="114">
        <f>IF($B244="SICRO EQUIP.",VLOOKUP($A244,#REF!,10,FALSE),0)</f>
        <v>0</v>
      </c>
      <c r="J244" s="114">
        <f>IF($B244="SICRO EQUIP.",VLOOKUP($A244,#REF!,11,FALSE),0)</f>
        <v>0</v>
      </c>
      <c r="K244" s="258"/>
      <c r="L244" s="259"/>
      <c r="M244" s="115" t="e">
        <f>VLOOKUP($K244,Reajuste!$A$2:$BW$29,(MATCH($L244,Reajuste!$C$2:$BW$2,0)+2),FALSE)</f>
        <v>#N/A</v>
      </c>
      <c r="N244" s="259"/>
      <c r="O244" s="115" t="e">
        <f>VLOOKUP($K244,Reajuste!$A$2:$CW$29,(MATCH($N244,Reajuste!$C$2:$CW$2,0)+2),FALSE)</f>
        <v>#N/A</v>
      </c>
      <c r="P244" s="113">
        <f t="shared" si="0"/>
        <v>0</v>
      </c>
      <c r="Q244" s="113">
        <f t="shared" si="1"/>
        <v>0</v>
      </c>
      <c r="R244" s="113">
        <f t="shared" si="2"/>
        <v>0</v>
      </c>
      <c r="S244" s="113">
        <f t="shared" si="3"/>
        <v>0</v>
      </c>
      <c r="T244" s="113">
        <f t="shared" si="4"/>
        <v>0</v>
      </c>
      <c r="U244" s="113">
        <f t="shared" si="5"/>
        <v>0</v>
      </c>
      <c r="V244" s="4"/>
      <c r="W244" s="4"/>
      <c r="X244" s="4"/>
      <c r="Y244" s="4"/>
      <c r="Z244" s="4"/>
    </row>
    <row r="245" spans="1:26" ht="14.25" customHeight="1">
      <c r="A245" s="256"/>
      <c r="B245" s="257"/>
      <c r="C245" s="112" t="str">
        <f>IF(OR($B245="ANP",$B245="DAER",$B245="CONSULTORIA DNIT",$B245="PREGÃO ELETRÔNICO",$B245="DMLU",$B245="DMAE",$B245="CEEE",$B245="EPTC",$B245="ORSE",$B245="SEINFRA",$B245="CREA",$B245="CAU",$B245="CEHOP",$B245="SIURB",$B245="DER-PR",$B245="SUDECAP",$B245=Aux.!$F$24,$B245=Aux.!$F$25),VLOOKUP($A245,#REF!,3,FALSE),IF($B245="SICRO EQUIP.",VLOOKUP($A245,#REF!,2,FALSE),IF($B245="CCU",VLOOKUP($A245,#REF!,2,FALSE),IF($B245="MERCADO",VLOOKUP($A245,#REF!,2,FALSE),IF($B245="PLEO",VLOOKUP($A245,#REF!,2,FALSE),IF($B245="SICRO",VLOOKUP($A245,#REF!,2,FALSE),IF($B245="SINAPI",IFERROR((VLOOKUP($A245,#REF!,2,FALSE)),(VLOOKUP($A245,#REF!,2,FALSE))),"-")))))))</f>
        <v>-</v>
      </c>
      <c r="D245" s="95" t="str">
        <f>IF(OR($B245="ANP",$B245="DAER",$B245="CONSULTORIA DNIT",$B245="PREGÃO ELETRÔNICO",$B245="DMLU",$B245="DMAE",$B245="CEEE",$B245="EPTC",$B245="ORSE",$B245="SEINFRA",$B245="CREA",$B245="CAU",$B245="CEHOP",$B245="SIURB",$B245="DER-PR",$B245="SUDECAP",$B245=Aux.!$F$24,$B245=Aux.!$F$25),VLOOKUP($A245,#REF!,4,FALSE),IF($B245="SICRO EQUIP.","H",IF($B245="CCU",VLOOKUP($A245,#REF!,3,FALSE),IF($B245="MERCADO",VLOOKUP($A245,#REF!,10,FALSE),IF($B245="PLEO",VLOOKUP($A245,#REF!,3,FALSE),IF($B245="SICRO",VLOOKUP($A245,#REF!,3,FALSE),IF($B245="SINAPI",IFERROR((VLOOKUP($A245,#REF!,3,FALSE)),(VLOOKUP($A245,#REF!,3,FALSE))),"-")))))))</f>
        <v>-</v>
      </c>
      <c r="E245" s="113" t="str">
        <f>IF(OR($B245="ANP",$B245="DAER",$B245="CONSULTORIA DNIT",$B245="PREGÃO ELETRÔNICO",$B245="DMLU",$B245="DMAE",$B245="CEEE",$B245="EPTC",$B245="ORSE",$B245="SEINFRA",$B245="CREA",$B245="CAU",$B245="CEHOP",$B245="SIURB",$B245="DER-PR",$B245="SUDECAP",$B245=Aux.!$F$24,$B245=Aux.!$F$25),VLOOKUP($A245,#REF!,6,FALSE),IF($B245="CCU",VLOOKUP($A245,#REF!,5,FALSE),IF($B245="MERCADO",VLOOKUP($A245,#REF!,7,FALSE),IF($B245="PLEO",VLOOKUP($A245,#REF!,4,FALSE),IF($B245="SICRO",VLOOKUP($A245,#REF!,5,FALSE),IF($B245="SINAPI",IFERROR((VLOOKUP($A245,#REF!,18,FALSE)),),"-"))))))</f>
        <v>-</v>
      </c>
      <c r="F245" s="113" t="str">
        <f>IF(OR($B245="ANP",$B245="DAER",$B245="CONSULTORIA DNIT",$B245="PREGÃO ELETRÔNICO",$B245="DMLU",$B245="DMAE",$B245="CEEE",$B245="EPTC",$B245="ORSE",$B245="SEINFRA",$B245="CREA",$B245="CAU",$B245="CEHOP",$B245="SIURB",$B245="DER-PR",$B245="SUDECAP",$B245=Aux.!$F$24,$B245=Aux.!$F$25),VLOOKUP($A245,#REF!,7,FALSE),IF($B245="CCU",VLOOKUP($A245,#REF!,6,FALSE),IF($B245="MERCADO",VLOOKUP($A245,#REF!,8,FALSE),IF($B245="PLEO",VLOOKUP($A245,#REF!,4,FALSE),IF($B245="SICRO",VLOOKUP($A245,#REF!,6,FALSE),IF($B245="SINAPI",IFERROR(SUM((VLOOKUP($A245,#REF!,14,FALSE)),VLOOKUP($A245,#REF!,20,FALSE),VLOOKUP($A245,#REF!,22,FALSE)),),"-"))))))</f>
        <v>-</v>
      </c>
      <c r="G245" s="113" t="str">
        <f>IF(OR($B245="ANP",$B245="DAER",$B245="CONSULTORIA DNIT",$B245="PREGÃO ELETRÔNICO",$B245="DMLU",$B245="DMAE",$B245="CEEE",$B245="EPTC",$B245="ORSE",$B245="SEINFRA",$B245="CREA",$B245="CAU",$B245="CEHOP",$B245="SIURB",$B245="DER-PR",$B245="SUDECAP",$B245=Aux.!$F$24,$B245=Aux.!$F$25),VLOOKUP($A245,#REF!,8,FALSE),IF($B245="CCU",VLOOKUP($A245,#REF!,7,FALSE),IF($B245="MERCADO",VLOOKUP($A245,#REF!,9,FALSE),IF($B245="PLEO",VLOOKUP($A245,#REF!,4,FALSE),IF($B245="SICRO",VLOOKUP($A245,#REF!,7,FALSE),IF($B245="SINAPI",IFERROR((VLOOKUP($A245,#REF!,16,FALSE)),(VLOOKUP($A245,#REF!,5,FALSE))),"-"))))))</f>
        <v>-</v>
      </c>
      <c r="H245" s="113" t="str">
        <f>IF(OR($B245="ANP",$B245="DAER",$B245="CONSULTORIA DNIT",$B245="PREGÃO ELETRÔNICO",$B245="DMLU",$B245="DMAE",$B245="CEEE",$B245="EPTC",$B245="ORSE",$B245="SEINFRA",$B245="CREA",$B245="CAU",$B245="CEHOP",$B245="SIURB",$B245="DER-PR",$B245="SUDECAP",$B245=Aux.!$F$24,$B245=Aux.!$F$25),VLOOKUP($A245,#REF!,5,FALSE),IF($B245="CCU",VLOOKUP($A245,#REF!,4,FALSE),IF($B245="MERCADO",VLOOKUP($A245,#REF!,6,FALSE),IF($B245="PLEO",VLOOKUP($A245,#REF!,4,FALSE),IF($B245="SICRO",VLOOKUP($A245,#REF!,4,FALSE),IF($B245="SINAPI",IFERROR((VLOOKUP($A245,#REF!,5,FALSE)),(VLOOKUP($A245,#REF!,5,FALSE))),"-"))))))</f>
        <v>-</v>
      </c>
      <c r="I245" s="114">
        <f>IF($B245="SICRO EQUIP.",VLOOKUP($A245,#REF!,10,FALSE),0)</f>
        <v>0</v>
      </c>
      <c r="J245" s="114">
        <f>IF($B245="SICRO EQUIP.",VLOOKUP($A245,#REF!,11,FALSE),0)</f>
        <v>0</v>
      </c>
      <c r="K245" s="258"/>
      <c r="L245" s="259"/>
      <c r="M245" s="115" t="e">
        <f>VLOOKUP($K245,Reajuste!$A$2:$BW$29,(MATCH($L245,Reajuste!$C$2:$BW$2,0)+2),FALSE)</f>
        <v>#N/A</v>
      </c>
      <c r="N245" s="259"/>
      <c r="O245" s="115" t="e">
        <f>VLOOKUP($K245,Reajuste!$A$2:$CW$29,(MATCH($N245,Reajuste!$C$2:$CW$2,0)+2),FALSE)</f>
        <v>#N/A</v>
      </c>
      <c r="P245" s="113">
        <f t="shared" si="0"/>
        <v>0</v>
      </c>
      <c r="Q245" s="113">
        <f t="shared" si="1"/>
        <v>0</v>
      </c>
      <c r="R245" s="113">
        <f t="shared" si="2"/>
        <v>0</v>
      </c>
      <c r="S245" s="113">
        <f t="shared" si="3"/>
        <v>0</v>
      </c>
      <c r="T245" s="113">
        <f t="shared" si="4"/>
        <v>0</v>
      </c>
      <c r="U245" s="113">
        <f t="shared" si="5"/>
        <v>0</v>
      </c>
      <c r="V245" s="4"/>
      <c r="W245" s="4"/>
      <c r="X245" s="4"/>
      <c r="Y245" s="4"/>
      <c r="Z245" s="4"/>
    </row>
    <row r="246" spans="1:26" ht="14.25" customHeight="1">
      <c r="A246" s="256"/>
      <c r="B246" s="257"/>
      <c r="C246" s="112" t="str">
        <f>IF(OR($B246="ANP",$B246="DAER",$B246="CONSULTORIA DNIT",$B246="PREGÃO ELETRÔNICO",$B246="DMLU",$B246="DMAE",$B246="CEEE",$B246="EPTC",$B246="ORSE",$B246="SEINFRA",$B246="CREA",$B246="CAU",$B246="CEHOP",$B246="SIURB",$B246="DER-PR",$B246="SUDECAP",$B246=Aux.!$F$24,$B246=Aux.!$F$25),VLOOKUP($A246,#REF!,3,FALSE),IF($B246="SICRO EQUIP.",VLOOKUP($A246,#REF!,2,FALSE),IF($B246="CCU",VLOOKUP($A246,#REF!,2,FALSE),IF($B246="MERCADO",VLOOKUP($A246,#REF!,2,FALSE),IF($B246="PLEO",VLOOKUP($A246,#REF!,2,FALSE),IF($B246="SICRO",VLOOKUP($A246,#REF!,2,FALSE),IF($B246="SINAPI",IFERROR((VLOOKUP($A246,#REF!,2,FALSE)),(VLOOKUP($A246,#REF!,2,FALSE))),"-")))))))</f>
        <v>-</v>
      </c>
      <c r="D246" s="95" t="str">
        <f>IF(OR($B246="ANP",$B246="DAER",$B246="CONSULTORIA DNIT",$B246="PREGÃO ELETRÔNICO",$B246="DMLU",$B246="DMAE",$B246="CEEE",$B246="EPTC",$B246="ORSE",$B246="SEINFRA",$B246="CREA",$B246="CAU",$B246="CEHOP",$B246="SIURB",$B246="DER-PR",$B246="SUDECAP",$B246=Aux.!$F$24,$B246=Aux.!$F$25),VLOOKUP($A246,#REF!,4,FALSE),IF($B246="SICRO EQUIP.","H",IF($B246="CCU",VLOOKUP($A246,#REF!,3,FALSE),IF($B246="MERCADO",VLOOKUP($A246,#REF!,10,FALSE),IF($B246="PLEO",VLOOKUP($A246,#REF!,3,FALSE),IF($B246="SICRO",VLOOKUP($A246,#REF!,3,FALSE),IF($B246="SINAPI",IFERROR((VLOOKUP($A246,#REF!,3,FALSE)),(VLOOKUP($A246,#REF!,3,FALSE))),"-")))))))</f>
        <v>-</v>
      </c>
      <c r="E246" s="113" t="str">
        <f>IF(OR($B246="ANP",$B246="DAER",$B246="CONSULTORIA DNIT",$B246="PREGÃO ELETRÔNICO",$B246="DMLU",$B246="DMAE",$B246="CEEE",$B246="EPTC",$B246="ORSE",$B246="SEINFRA",$B246="CREA",$B246="CAU",$B246="CEHOP",$B246="SIURB",$B246="DER-PR",$B246="SUDECAP",$B246=Aux.!$F$24,$B246=Aux.!$F$25),VLOOKUP($A246,#REF!,6,FALSE),IF($B246="CCU",VLOOKUP($A246,#REF!,5,FALSE),IF($B246="MERCADO",VLOOKUP($A246,#REF!,7,FALSE),IF($B246="PLEO",VLOOKUP($A246,#REF!,4,FALSE),IF($B246="SICRO",VLOOKUP($A246,#REF!,5,FALSE),IF($B246="SINAPI",IFERROR((VLOOKUP($A246,#REF!,18,FALSE)),),"-"))))))</f>
        <v>-</v>
      </c>
      <c r="F246" s="113" t="str">
        <f>IF(OR($B246="ANP",$B246="DAER",$B246="CONSULTORIA DNIT",$B246="PREGÃO ELETRÔNICO",$B246="DMLU",$B246="DMAE",$B246="CEEE",$B246="EPTC",$B246="ORSE",$B246="SEINFRA",$B246="CREA",$B246="CAU",$B246="CEHOP",$B246="SIURB",$B246="DER-PR",$B246="SUDECAP",$B246=Aux.!$F$24,$B246=Aux.!$F$25),VLOOKUP($A246,#REF!,7,FALSE),IF($B246="CCU",VLOOKUP($A246,#REF!,6,FALSE),IF($B246="MERCADO",VLOOKUP($A246,#REF!,8,FALSE),IF($B246="PLEO",VLOOKUP($A246,#REF!,4,FALSE),IF($B246="SICRO",VLOOKUP($A246,#REF!,6,FALSE),IF($B246="SINAPI",IFERROR(SUM((VLOOKUP($A246,#REF!,14,FALSE)),VLOOKUP($A246,#REF!,20,FALSE),VLOOKUP($A246,#REF!,22,FALSE)),),"-"))))))</f>
        <v>-</v>
      </c>
      <c r="G246" s="113" t="str">
        <f>IF(OR($B246="ANP",$B246="DAER",$B246="CONSULTORIA DNIT",$B246="PREGÃO ELETRÔNICO",$B246="DMLU",$B246="DMAE",$B246="CEEE",$B246="EPTC",$B246="ORSE",$B246="SEINFRA",$B246="CREA",$B246="CAU",$B246="CEHOP",$B246="SIURB",$B246="DER-PR",$B246="SUDECAP",$B246=Aux.!$F$24,$B246=Aux.!$F$25),VLOOKUP($A246,#REF!,8,FALSE),IF($B246="CCU",VLOOKUP($A246,#REF!,7,FALSE),IF($B246="MERCADO",VLOOKUP($A246,#REF!,9,FALSE),IF($B246="PLEO",VLOOKUP($A246,#REF!,4,FALSE),IF($B246="SICRO",VLOOKUP($A246,#REF!,7,FALSE),IF($B246="SINAPI",IFERROR((VLOOKUP($A246,#REF!,16,FALSE)),(VLOOKUP($A246,#REF!,5,FALSE))),"-"))))))</f>
        <v>-</v>
      </c>
      <c r="H246" s="113" t="str">
        <f>IF(OR($B246="ANP",$B246="DAER",$B246="CONSULTORIA DNIT",$B246="PREGÃO ELETRÔNICO",$B246="DMLU",$B246="DMAE",$B246="CEEE",$B246="EPTC",$B246="ORSE",$B246="SEINFRA",$B246="CREA",$B246="CAU",$B246="CEHOP",$B246="SIURB",$B246="DER-PR",$B246="SUDECAP",$B246=Aux.!$F$24,$B246=Aux.!$F$25),VLOOKUP($A246,#REF!,5,FALSE),IF($B246="CCU",VLOOKUP($A246,#REF!,4,FALSE),IF($B246="MERCADO",VLOOKUP($A246,#REF!,6,FALSE),IF($B246="PLEO",VLOOKUP($A246,#REF!,4,FALSE),IF($B246="SICRO",VLOOKUP($A246,#REF!,4,FALSE),IF($B246="SINAPI",IFERROR((VLOOKUP($A246,#REF!,5,FALSE)),(VLOOKUP($A246,#REF!,5,FALSE))),"-"))))))</f>
        <v>-</v>
      </c>
      <c r="I246" s="114">
        <f>IF($B246="SICRO EQUIP.",VLOOKUP($A246,#REF!,10,FALSE),0)</f>
        <v>0</v>
      </c>
      <c r="J246" s="114">
        <f>IF($B246="SICRO EQUIP.",VLOOKUP($A246,#REF!,11,FALSE),0)</f>
        <v>0</v>
      </c>
      <c r="K246" s="258"/>
      <c r="L246" s="259"/>
      <c r="M246" s="115" t="e">
        <f>VLOOKUP($K246,Reajuste!$A$2:$BW$29,(MATCH($L246,Reajuste!$C$2:$BW$2,0)+2),FALSE)</f>
        <v>#N/A</v>
      </c>
      <c r="N246" s="259"/>
      <c r="O246" s="115" t="e">
        <f>VLOOKUP($K246,Reajuste!$A$2:$CW$29,(MATCH($N246,Reajuste!$C$2:$CW$2,0)+2),FALSE)</f>
        <v>#N/A</v>
      </c>
      <c r="P246" s="113">
        <f t="shared" si="0"/>
        <v>0</v>
      </c>
      <c r="Q246" s="113">
        <f t="shared" si="1"/>
        <v>0</v>
      </c>
      <c r="R246" s="113">
        <f t="shared" si="2"/>
        <v>0</v>
      </c>
      <c r="S246" s="113">
        <f t="shared" si="3"/>
        <v>0</v>
      </c>
      <c r="T246" s="113">
        <f t="shared" si="4"/>
        <v>0</v>
      </c>
      <c r="U246" s="113">
        <f t="shared" si="5"/>
        <v>0</v>
      </c>
      <c r="V246" s="4"/>
      <c r="W246" s="4"/>
      <c r="X246" s="4"/>
      <c r="Y246" s="4"/>
      <c r="Z246" s="4"/>
    </row>
    <row r="247" spans="1:26" ht="14.25" customHeight="1">
      <c r="A247" s="256"/>
      <c r="B247" s="257"/>
      <c r="C247" s="112" t="str">
        <f>IF(OR($B247="ANP",$B247="DAER",$B247="CONSULTORIA DNIT",$B247="PREGÃO ELETRÔNICO",$B247="DMLU",$B247="DMAE",$B247="CEEE",$B247="EPTC",$B247="ORSE",$B247="SEINFRA",$B247="CREA",$B247="CAU",$B247="CEHOP",$B247="SIURB",$B247="DER-PR",$B247="SUDECAP",$B247=Aux.!$F$24,$B247=Aux.!$F$25),VLOOKUP($A247,#REF!,3,FALSE),IF($B247="SICRO EQUIP.",VLOOKUP($A247,#REF!,2,FALSE),IF($B247="CCU",VLOOKUP($A247,#REF!,2,FALSE),IF($B247="MERCADO",VLOOKUP($A247,#REF!,2,FALSE),IF($B247="PLEO",VLOOKUP($A247,#REF!,2,FALSE),IF($B247="SICRO",VLOOKUP($A247,#REF!,2,FALSE),IF($B247="SINAPI",IFERROR((VLOOKUP($A247,#REF!,2,FALSE)),(VLOOKUP($A247,#REF!,2,FALSE))),"-")))))))</f>
        <v>-</v>
      </c>
      <c r="D247" s="95" t="str">
        <f>IF(OR($B247="ANP",$B247="DAER",$B247="CONSULTORIA DNIT",$B247="PREGÃO ELETRÔNICO",$B247="DMLU",$B247="DMAE",$B247="CEEE",$B247="EPTC",$B247="ORSE",$B247="SEINFRA",$B247="CREA",$B247="CAU",$B247="CEHOP",$B247="SIURB",$B247="DER-PR",$B247="SUDECAP",$B247=Aux.!$F$24,$B247=Aux.!$F$25),VLOOKUP($A247,#REF!,4,FALSE),IF($B247="SICRO EQUIP.","H",IF($B247="CCU",VLOOKUP($A247,#REF!,3,FALSE),IF($B247="MERCADO",VLOOKUP($A247,#REF!,10,FALSE),IF($B247="PLEO",VLOOKUP($A247,#REF!,3,FALSE),IF($B247="SICRO",VLOOKUP($A247,#REF!,3,FALSE),IF($B247="SINAPI",IFERROR((VLOOKUP($A247,#REF!,3,FALSE)),(VLOOKUP($A247,#REF!,3,FALSE))),"-")))))))</f>
        <v>-</v>
      </c>
      <c r="E247" s="113" t="str">
        <f>IF(OR($B247="ANP",$B247="DAER",$B247="CONSULTORIA DNIT",$B247="PREGÃO ELETRÔNICO",$B247="DMLU",$B247="DMAE",$B247="CEEE",$B247="EPTC",$B247="ORSE",$B247="SEINFRA",$B247="CREA",$B247="CAU",$B247="CEHOP",$B247="SIURB",$B247="DER-PR",$B247="SUDECAP",$B247=Aux.!$F$24,$B247=Aux.!$F$25),VLOOKUP($A247,#REF!,6,FALSE),IF($B247="CCU",VLOOKUP($A247,#REF!,5,FALSE),IF($B247="MERCADO",VLOOKUP($A247,#REF!,7,FALSE),IF($B247="PLEO",VLOOKUP($A247,#REF!,4,FALSE),IF($B247="SICRO",VLOOKUP($A247,#REF!,5,FALSE),IF($B247="SINAPI",IFERROR((VLOOKUP($A247,#REF!,18,FALSE)),),"-"))))))</f>
        <v>-</v>
      </c>
      <c r="F247" s="113" t="str">
        <f>IF(OR($B247="ANP",$B247="DAER",$B247="CONSULTORIA DNIT",$B247="PREGÃO ELETRÔNICO",$B247="DMLU",$B247="DMAE",$B247="CEEE",$B247="EPTC",$B247="ORSE",$B247="SEINFRA",$B247="CREA",$B247="CAU",$B247="CEHOP",$B247="SIURB",$B247="DER-PR",$B247="SUDECAP",$B247=Aux.!$F$24,$B247=Aux.!$F$25),VLOOKUP($A247,#REF!,7,FALSE),IF($B247="CCU",VLOOKUP($A247,#REF!,6,FALSE),IF($B247="MERCADO",VLOOKUP($A247,#REF!,8,FALSE),IF($B247="PLEO",VLOOKUP($A247,#REF!,4,FALSE),IF($B247="SICRO",VLOOKUP($A247,#REF!,6,FALSE),IF($B247="SINAPI",IFERROR(SUM((VLOOKUP($A247,#REF!,14,FALSE)),VLOOKUP($A247,#REF!,20,FALSE),VLOOKUP($A247,#REF!,22,FALSE)),),"-"))))))</f>
        <v>-</v>
      </c>
      <c r="G247" s="113" t="str">
        <f>IF(OR($B247="ANP",$B247="DAER",$B247="CONSULTORIA DNIT",$B247="PREGÃO ELETRÔNICO",$B247="DMLU",$B247="DMAE",$B247="CEEE",$B247="EPTC",$B247="ORSE",$B247="SEINFRA",$B247="CREA",$B247="CAU",$B247="CEHOP",$B247="SIURB",$B247="DER-PR",$B247="SUDECAP",$B247=Aux.!$F$24,$B247=Aux.!$F$25),VLOOKUP($A247,#REF!,8,FALSE),IF($B247="CCU",VLOOKUP($A247,#REF!,7,FALSE),IF($B247="MERCADO",VLOOKUP($A247,#REF!,9,FALSE),IF($B247="PLEO",VLOOKUP($A247,#REF!,4,FALSE),IF($B247="SICRO",VLOOKUP($A247,#REF!,7,FALSE),IF($B247="SINAPI",IFERROR((VLOOKUP($A247,#REF!,16,FALSE)),(VLOOKUP($A247,#REF!,5,FALSE))),"-"))))))</f>
        <v>-</v>
      </c>
      <c r="H247" s="113" t="str">
        <f>IF(OR($B247="ANP",$B247="DAER",$B247="CONSULTORIA DNIT",$B247="PREGÃO ELETRÔNICO",$B247="DMLU",$B247="DMAE",$B247="CEEE",$B247="EPTC",$B247="ORSE",$B247="SEINFRA",$B247="CREA",$B247="CAU",$B247="CEHOP",$B247="SIURB",$B247="DER-PR",$B247="SUDECAP",$B247=Aux.!$F$24,$B247=Aux.!$F$25),VLOOKUP($A247,#REF!,5,FALSE),IF($B247="CCU",VLOOKUP($A247,#REF!,4,FALSE),IF($B247="MERCADO",VLOOKUP($A247,#REF!,6,FALSE),IF($B247="PLEO",VLOOKUP($A247,#REF!,4,FALSE),IF($B247="SICRO",VLOOKUP($A247,#REF!,4,FALSE),IF($B247="SINAPI",IFERROR((VLOOKUP($A247,#REF!,5,FALSE)),(VLOOKUP($A247,#REF!,5,FALSE))),"-"))))))</f>
        <v>-</v>
      </c>
      <c r="I247" s="114">
        <f>IF($B247="SICRO EQUIP.",VLOOKUP($A247,#REF!,10,FALSE),0)</f>
        <v>0</v>
      </c>
      <c r="J247" s="114">
        <f>IF($B247="SICRO EQUIP.",VLOOKUP($A247,#REF!,11,FALSE),0)</f>
        <v>0</v>
      </c>
      <c r="K247" s="258"/>
      <c r="L247" s="259"/>
      <c r="M247" s="115" t="e">
        <f>VLOOKUP($K247,Reajuste!$A$2:$BW$29,(MATCH($L247,Reajuste!$C$2:$BW$2,0)+2),FALSE)</f>
        <v>#N/A</v>
      </c>
      <c r="N247" s="259"/>
      <c r="O247" s="115" t="e">
        <f>VLOOKUP($K247,Reajuste!$A$2:$CW$29,(MATCH($N247,Reajuste!$C$2:$CW$2,0)+2),FALSE)</f>
        <v>#N/A</v>
      </c>
      <c r="P247" s="113">
        <f t="shared" si="0"/>
        <v>0</v>
      </c>
      <c r="Q247" s="113">
        <f t="shared" si="1"/>
        <v>0</v>
      </c>
      <c r="R247" s="113">
        <f t="shared" si="2"/>
        <v>0</v>
      </c>
      <c r="S247" s="113">
        <f t="shared" si="3"/>
        <v>0</v>
      </c>
      <c r="T247" s="113">
        <f t="shared" si="4"/>
        <v>0</v>
      </c>
      <c r="U247" s="113">
        <f t="shared" si="5"/>
        <v>0</v>
      </c>
      <c r="V247" s="4"/>
      <c r="W247" s="4"/>
      <c r="X247" s="4"/>
      <c r="Y247" s="4"/>
      <c r="Z247" s="4"/>
    </row>
    <row r="248" spans="1:26" ht="14.25" customHeight="1">
      <c r="A248" s="256"/>
      <c r="B248" s="257"/>
      <c r="C248" s="112" t="str">
        <f>IF(OR($B248="ANP",$B248="DAER",$B248="CONSULTORIA DNIT",$B248="PREGÃO ELETRÔNICO",$B248="DMLU",$B248="DMAE",$B248="CEEE",$B248="EPTC",$B248="ORSE",$B248="SEINFRA",$B248="CREA",$B248="CAU",$B248="CEHOP",$B248="SIURB",$B248="DER-PR",$B248="SUDECAP",$B248=Aux.!$F$24,$B248=Aux.!$F$25),VLOOKUP($A248,#REF!,3,FALSE),IF($B248="SICRO EQUIP.",VLOOKUP($A248,#REF!,2,FALSE),IF($B248="CCU",VLOOKUP($A248,#REF!,2,FALSE),IF($B248="MERCADO",VLOOKUP($A248,#REF!,2,FALSE),IF($B248="PLEO",VLOOKUP($A248,#REF!,2,FALSE),IF($B248="SICRO",VLOOKUP($A248,#REF!,2,FALSE),IF($B248="SINAPI",IFERROR((VLOOKUP($A248,#REF!,2,FALSE)),(VLOOKUP($A248,#REF!,2,FALSE))),"-")))))))</f>
        <v>-</v>
      </c>
      <c r="D248" s="95" t="str">
        <f>IF(OR($B248="ANP",$B248="DAER",$B248="CONSULTORIA DNIT",$B248="PREGÃO ELETRÔNICO",$B248="DMLU",$B248="DMAE",$B248="CEEE",$B248="EPTC",$B248="ORSE",$B248="SEINFRA",$B248="CREA",$B248="CAU",$B248="CEHOP",$B248="SIURB",$B248="DER-PR",$B248="SUDECAP",$B248=Aux.!$F$24,$B248=Aux.!$F$25),VLOOKUP($A248,#REF!,4,FALSE),IF($B248="SICRO EQUIP.","H",IF($B248="CCU",VLOOKUP($A248,#REF!,3,FALSE),IF($B248="MERCADO",VLOOKUP($A248,#REF!,10,FALSE),IF($B248="PLEO",VLOOKUP($A248,#REF!,3,FALSE),IF($B248="SICRO",VLOOKUP($A248,#REF!,3,FALSE),IF($B248="SINAPI",IFERROR((VLOOKUP($A248,#REF!,3,FALSE)),(VLOOKUP($A248,#REF!,3,FALSE))),"-")))))))</f>
        <v>-</v>
      </c>
      <c r="E248" s="113" t="str">
        <f>IF(OR($B248="ANP",$B248="DAER",$B248="CONSULTORIA DNIT",$B248="PREGÃO ELETRÔNICO",$B248="DMLU",$B248="DMAE",$B248="CEEE",$B248="EPTC",$B248="ORSE",$B248="SEINFRA",$B248="CREA",$B248="CAU",$B248="CEHOP",$B248="SIURB",$B248="DER-PR",$B248="SUDECAP",$B248=Aux.!$F$24,$B248=Aux.!$F$25),VLOOKUP($A248,#REF!,6,FALSE),IF($B248="CCU",VLOOKUP($A248,#REF!,5,FALSE),IF($B248="MERCADO",VLOOKUP($A248,#REF!,7,FALSE),IF($B248="PLEO",VLOOKUP($A248,#REF!,4,FALSE),IF($B248="SICRO",VLOOKUP($A248,#REF!,5,FALSE),IF($B248="SINAPI",IFERROR((VLOOKUP($A248,#REF!,18,FALSE)),),"-"))))))</f>
        <v>-</v>
      </c>
      <c r="F248" s="113" t="str">
        <f>IF(OR($B248="ANP",$B248="DAER",$B248="CONSULTORIA DNIT",$B248="PREGÃO ELETRÔNICO",$B248="DMLU",$B248="DMAE",$B248="CEEE",$B248="EPTC",$B248="ORSE",$B248="SEINFRA",$B248="CREA",$B248="CAU",$B248="CEHOP",$B248="SIURB",$B248="DER-PR",$B248="SUDECAP",$B248=Aux.!$F$24,$B248=Aux.!$F$25),VLOOKUP($A248,#REF!,7,FALSE),IF($B248="CCU",VLOOKUP($A248,#REF!,6,FALSE),IF($B248="MERCADO",VLOOKUP($A248,#REF!,8,FALSE),IF($B248="PLEO",VLOOKUP($A248,#REF!,4,FALSE),IF($B248="SICRO",VLOOKUP($A248,#REF!,6,FALSE),IF($B248="SINAPI",IFERROR(SUM((VLOOKUP($A248,#REF!,14,FALSE)),VLOOKUP($A248,#REF!,20,FALSE),VLOOKUP($A248,#REF!,22,FALSE)),),"-"))))))</f>
        <v>-</v>
      </c>
      <c r="G248" s="113" t="str">
        <f>IF(OR($B248="ANP",$B248="DAER",$B248="CONSULTORIA DNIT",$B248="PREGÃO ELETRÔNICO",$B248="DMLU",$B248="DMAE",$B248="CEEE",$B248="EPTC",$B248="ORSE",$B248="SEINFRA",$B248="CREA",$B248="CAU",$B248="CEHOP",$B248="SIURB",$B248="DER-PR",$B248="SUDECAP",$B248=Aux.!$F$24,$B248=Aux.!$F$25),VLOOKUP($A248,#REF!,8,FALSE),IF($B248="CCU",VLOOKUP($A248,#REF!,7,FALSE),IF($B248="MERCADO",VLOOKUP($A248,#REF!,9,FALSE),IF($B248="PLEO",VLOOKUP($A248,#REF!,4,FALSE),IF($B248="SICRO",VLOOKUP($A248,#REF!,7,FALSE),IF($B248="SINAPI",IFERROR((VLOOKUP($A248,#REF!,16,FALSE)),(VLOOKUP($A248,#REF!,5,FALSE))),"-"))))))</f>
        <v>-</v>
      </c>
      <c r="H248" s="113" t="str">
        <f>IF(OR($B248="ANP",$B248="DAER",$B248="CONSULTORIA DNIT",$B248="PREGÃO ELETRÔNICO",$B248="DMLU",$B248="DMAE",$B248="CEEE",$B248="EPTC",$B248="ORSE",$B248="SEINFRA",$B248="CREA",$B248="CAU",$B248="CEHOP",$B248="SIURB",$B248="DER-PR",$B248="SUDECAP",$B248=Aux.!$F$24,$B248=Aux.!$F$25),VLOOKUP($A248,#REF!,5,FALSE),IF($B248="CCU",VLOOKUP($A248,#REF!,4,FALSE),IF($B248="MERCADO",VLOOKUP($A248,#REF!,6,FALSE),IF($B248="PLEO",VLOOKUP($A248,#REF!,4,FALSE),IF($B248="SICRO",VLOOKUP($A248,#REF!,4,FALSE),IF($B248="SINAPI",IFERROR((VLOOKUP($A248,#REF!,5,FALSE)),(VLOOKUP($A248,#REF!,5,FALSE))),"-"))))))</f>
        <v>-</v>
      </c>
      <c r="I248" s="114">
        <f>IF($B248="SICRO EQUIP.",VLOOKUP($A248,#REF!,10,FALSE),0)</f>
        <v>0</v>
      </c>
      <c r="J248" s="114">
        <f>IF($B248="SICRO EQUIP.",VLOOKUP($A248,#REF!,11,FALSE),0)</f>
        <v>0</v>
      </c>
      <c r="K248" s="258"/>
      <c r="L248" s="259"/>
      <c r="M248" s="115" t="e">
        <f>VLOOKUP($K248,Reajuste!$A$2:$BW$29,(MATCH($L248,Reajuste!$C$2:$BW$2,0)+2),FALSE)</f>
        <v>#N/A</v>
      </c>
      <c r="N248" s="259"/>
      <c r="O248" s="115" t="e">
        <f>VLOOKUP($K248,Reajuste!$A$2:$CW$29,(MATCH($N248,Reajuste!$C$2:$CW$2,0)+2),FALSE)</f>
        <v>#N/A</v>
      </c>
      <c r="P248" s="113">
        <f t="shared" si="0"/>
        <v>0</v>
      </c>
      <c r="Q248" s="113">
        <f t="shared" si="1"/>
        <v>0</v>
      </c>
      <c r="R248" s="113">
        <f t="shared" si="2"/>
        <v>0</v>
      </c>
      <c r="S248" s="113">
        <f t="shared" si="3"/>
        <v>0</v>
      </c>
      <c r="T248" s="113">
        <f t="shared" si="4"/>
        <v>0</v>
      </c>
      <c r="U248" s="113">
        <f t="shared" si="5"/>
        <v>0</v>
      </c>
      <c r="V248" s="4"/>
      <c r="W248" s="4"/>
      <c r="X248" s="4"/>
      <c r="Y248" s="4"/>
      <c r="Z248" s="4"/>
    </row>
    <row r="249" spans="1:26" ht="14.25" customHeight="1">
      <c r="A249" s="256"/>
      <c r="B249" s="257"/>
      <c r="C249" s="112" t="str">
        <f>IF(OR($B249="ANP",$B249="DAER",$B249="CONSULTORIA DNIT",$B249="PREGÃO ELETRÔNICO",$B249="DMLU",$B249="DMAE",$B249="CEEE",$B249="EPTC",$B249="ORSE",$B249="SEINFRA",$B249="CREA",$B249="CAU",$B249="CEHOP",$B249="SIURB",$B249="DER-PR",$B249="SUDECAP",$B249=Aux.!$F$24,$B249=Aux.!$F$25),VLOOKUP($A249,#REF!,3,FALSE),IF($B249="SICRO EQUIP.",VLOOKUP($A249,#REF!,2,FALSE),IF($B249="CCU",VLOOKUP($A249,#REF!,2,FALSE),IF($B249="MERCADO",VLOOKUP($A249,#REF!,2,FALSE),IF($B249="PLEO",VLOOKUP($A249,#REF!,2,FALSE),IF($B249="SICRO",VLOOKUP($A249,#REF!,2,FALSE),IF($B249="SINAPI",IFERROR((VLOOKUP($A249,#REF!,2,FALSE)),(VLOOKUP($A249,#REF!,2,FALSE))),"-")))))))</f>
        <v>-</v>
      </c>
      <c r="D249" s="95" t="str">
        <f>IF(OR($B249="ANP",$B249="DAER",$B249="CONSULTORIA DNIT",$B249="PREGÃO ELETRÔNICO",$B249="DMLU",$B249="DMAE",$B249="CEEE",$B249="EPTC",$B249="ORSE",$B249="SEINFRA",$B249="CREA",$B249="CAU",$B249="CEHOP",$B249="SIURB",$B249="DER-PR",$B249="SUDECAP",$B249=Aux.!$F$24,$B249=Aux.!$F$25),VLOOKUP($A249,#REF!,4,FALSE),IF($B249="SICRO EQUIP.","H",IF($B249="CCU",VLOOKUP($A249,#REF!,3,FALSE),IF($B249="MERCADO",VLOOKUP($A249,#REF!,10,FALSE),IF($B249="PLEO",VLOOKUP($A249,#REF!,3,FALSE),IF($B249="SICRO",VLOOKUP($A249,#REF!,3,FALSE),IF($B249="SINAPI",IFERROR((VLOOKUP($A249,#REF!,3,FALSE)),(VLOOKUP($A249,#REF!,3,FALSE))),"-")))))))</f>
        <v>-</v>
      </c>
      <c r="E249" s="113" t="str">
        <f>IF(OR($B249="ANP",$B249="DAER",$B249="CONSULTORIA DNIT",$B249="PREGÃO ELETRÔNICO",$B249="DMLU",$B249="DMAE",$B249="CEEE",$B249="EPTC",$B249="ORSE",$B249="SEINFRA",$B249="CREA",$B249="CAU",$B249="CEHOP",$B249="SIURB",$B249="DER-PR",$B249="SUDECAP",$B249=Aux.!$F$24,$B249=Aux.!$F$25),VLOOKUP($A249,#REF!,6,FALSE),IF($B249="CCU",VLOOKUP($A249,#REF!,5,FALSE),IF($B249="MERCADO",VLOOKUP($A249,#REF!,7,FALSE),IF($B249="PLEO",VLOOKUP($A249,#REF!,4,FALSE),IF($B249="SICRO",VLOOKUP($A249,#REF!,5,FALSE),IF($B249="SINAPI",IFERROR((VLOOKUP($A249,#REF!,18,FALSE)),),"-"))))))</f>
        <v>-</v>
      </c>
      <c r="F249" s="113" t="str">
        <f>IF(OR($B249="ANP",$B249="DAER",$B249="CONSULTORIA DNIT",$B249="PREGÃO ELETRÔNICO",$B249="DMLU",$B249="DMAE",$B249="CEEE",$B249="EPTC",$B249="ORSE",$B249="SEINFRA",$B249="CREA",$B249="CAU",$B249="CEHOP",$B249="SIURB",$B249="DER-PR",$B249="SUDECAP",$B249=Aux.!$F$24,$B249=Aux.!$F$25),VLOOKUP($A249,#REF!,7,FALSE),IF($B249="CCU",VLOOKUP($A249,#REF!,6,FALSE),IF($B249="MERCADO",VLOOKUP($A249,#REF!,8,FALSE),IF($B249="PLEO",VLOOKUP($A249,#REF!,4,FALSE),IF($B249="SICRO",VLOOKUP($A249,#REF!,6,FALSE),IF($B249="SINAPI",IFERROR(SUM((VLOOKUP($A249,#REF!,14,FALSE)),VLOOKUP($A249,#REF!,20,FALSE),VLOOKUP($A249,#REF!,22,FALSE)),),"-"))))))</f>
        <v>-</v>
      </c>
      <c r="G249" s="113" t="str">
        <f>IF(OR($B249="ANP",$B249="DAER",$B249="CONSULTORIA DNIT",$B249="PREGÃO ELETRÔNICO",$B249="DMLU",$B249="DMAE",$B249="CEEE",$B249="EPTC",$B249="ORSE",$B249="SEINFRA",$B249="CREA",$B249="CAU",$B249="CEHOP",$B249="SIURB",$B249="DER-PR",$B249="SUDECAP",$B249=Aux.!$F$24,$B249=Aux.!$F$25),VLOOKUP($A249,#REF!,8,FALSE),IF($B249="CCU",VLOOKUP($A249,#REF!,7,FALSE),IF($B249="MERCADO",VLOOKUP($A249,#REF!,9,FALSE),IF($B249="PLEO",VLOOKUP($A249,#REF!,4,FALSE),IF($B249="SICRO",VLOOKUP($A249,#REF!,7,FALSE),IF($B249="SINAPI",IFERROR((VLOOKUP($A249,#REF!,16,FALSE)),(VLOOKUP($A249,#REF!,5,FALSE))),"-"))))))</f>
        <v>-</v>
      </c>
      <c r="H249" s="113" t="str">
        <f>IF(OR($B249="ANP",$B249="DAER",$B249="CONSULTORIA DNIT",$B249="PREGÃO ELETRÔNICO",$B249="DMLU",$B249="DMAE",$B249="CEEE",$B249="EPTC",$B249="ORSE",$B249="SEINFRA",$B249="CREA",$B249="CAU",$B249="CEHOP",$B249="SIURB",$B249="DER-PR",$B249="SUDECAP",$B249=Aux.!$F$24,$B249=Aux.!$F$25),VLOOKUP($A249,#REF!,5,FALSE),IF($B249="CCU",VLOOKUP($A249,#REF!,4,FALSE),IF($B249="MERCADO",VLOOKUP($A249,#REF!,6,FALSE),IF($B249="PLEO",VLOOKUP($A249,#REF!,4,FALSE),IF($B249="SICRO",VLOOKUP($A249,#REF!,4,FALSE),IF($B249="SINAPI",IFERROR((VLOOKUP($A249,#REF!,5,FALSE)),(VLOOKUP($A249,#REF!,5,FALSE))),"-"))))))</f>
        <v>-</v>
      </c>
      <c r="I249" s="114">
        <f>IF($B249="SICRO EQUIP.",VLOOKUP($A249,#REF!,10,FALSE),0)</f>
        <v>0</v>
      </c>
      <c r="J249" s="114">
        <f>IF($B249="SICRO EQUIP.",VLOOKUP($A249,#REF!,11,FALSE),0)</f>
        <v>0</v>
      </c>
      <c r="K249" s="258"/>
      <c r="L249" s="259"/>
      <c r="M249" s="115" t="e">
        <f>VLOOKUP($K249,Reajuste!$A$2:$BW$29,(MATCH($L249,Reajuste!$C$2:$BW$2,0)+2),FALSE)</f>
        <v>#N/A</v>
      </c>
      <c r="N249" s="259"/>
      <c r="O249" s="115" t="e">
        <f>VLOOKUP($K249,Reajuste!$A$2:$CW$29,(MATCH($N249,Reajuste!$C$2:$CW$2,0)+2),FALSE)</f>
        <v>#N/A</v>
      </c>
      <c r="P249" s="113">
        <f t="shared" si="0"/>
        <v>0</v>
      </c>
      <c r="Q249" s="113">
        <f t="shared" si="1"/>
        <v>0</v>
      </c>
      <c r="R249" s="113">
        <f t="shared" si="2"/>
        <v>0</v>
      </c>
      <c r="S249" s="113">
        <f t="shared" si="3"/>
        <v>0</v>
      </c>
      <c r="T249" s="113">
        <f t="shared" si="4"/>
        <v>0</v>
      </c>
      <c r="U249" s="113">
        <f t="shared" si="5"/>
        <v>0</v>
      </c>
      <c r="V249" s="4"/>
      <c r="W249" s="4"/>
      <c r="X249" s="4"/>
      <c r="Y249" s="4"/>
      <c r="Z249" s="4"/>
    </row>
    <row r="250" spans="1:26" ht="14.25" customHeight="1">
      <c r="A250" s="256"/>
      <c r="B250" s="257"/>
      <c r="C250" s="112" t="str">
        <f>IF(OR($B250="ANP",$B250="DAER",$B250="CONSULTORIA DNIT",$B250="PREGÃO ELETRÔNICO",$B250="DMLU",$B250="DMAE",$B250="CEEE",$B250="EPTC",$B250="ORSE",$B250="SEINFRA",$B250="CREA",$B250="CAU",$B250="CEHOP",$B250="SIURB",$B250="DER-PR",$B250="SUDECAP",$B250=Aux.!$F$24,$B250=Aux.!$F$25),VLOOKUP($A250,#REF!,3,FALSE),IF($B250="SICRO EQUIP.",VLOOKUP($A250,#REF!,2,FALSE),IF($B250="CCU",VLOOKUP($A250,#REF!,2,FALSE),IF($B250="MERCADO",VLOOKUP($A250,#REF!,2,FALSE),IF($B250="PLEO",VLOOKUP($A250,#REF!,2,FALSE),IF($B250="SICRO",VLOOKUP($A250,#REF!,2,FALSE),IF($B250="SINAPI",IFERROR((VLOOKUP($A250,#REF!,2,FALSE)),(VLOOKUP($A250,#REF!,2,FALSE))),"-")))))))</f>
        <v>-</v>
      </c>
      <c r="D250" s="95" t="str">
        <f>IF(OR($B250="ANP",$B250="DAER",$B250="CONSULTORIA DNIT",$B250="PREGÃO ELETRÔNICO",$B250="DMLU",$B250="DMAE",$B250="CEEE",$B250="EPTC",$B250="ORSE",$B250="SEINFRA",$B250="CREA",$B250="CAU",$B250="CEHOP",$B250="SIURB",$B250="DER-PR",$B250="SUDECAP",$B250=Aux.!$F$24,$B250=Aux.!$F$25),VLOOKUP($A250,#REF!,4,FALSE),IF($B250="SICRO EQUIP.","H",IF($B250="CCU",VLOOKUP($A250,#REF!,3,FALSE),IF($B250="MERCADO",VLOOKUP($A250,#REF!,10,FALSE),IF($B250="PLEO",VLOOKUP($A250,#REF!,3,FALSE),IF($B250="SICRO",VLOOKUP($A250,#REF!,3,FALSE),IF($B250="SINAPI",IFERROR((VLOOKUP($A250,#REF!,3,FALSE)),(VLOOKUP($A250,#REF!,3,FALSE))),"-")))))))</f>
        <v>-</v>
      </c>
      <c r="E250" s="113" t="str">
        <f>IF(OR($B250="ANP",$B250="DAER",$B250="CONSULTORIA DNIT",$B250="PREGÃO ELETRÔNICO",$B250="DMLU",$B250="DMAE",$B250="CEEE",$B250="EPTC",$B250="ORSE",$B250="SEINFRA",$B250="CREA",$B250="CAU",$B250="CEHOP",$B250="SIURB",$B250="DER-PR",$B250="SUDECAP",$B250=Aux.!$F$24,$B250=Aux.!$F$25),VLOOKUP($A250,#REF!,6,FALSE),IF($B250="CCU",VLOOKUP($A250,#REF!,5,FALSE),IF($B250="MERCADO",VLOOKUP($A250,#REF!,7,FALSE),IF($B250="PLEO",VLOOKUP($A250,#REF!,4,FALSE),IF($B250="SICRO",VLOOKUP($A250,#REF!,5,FALSE),IF($B250="SINAPI",IFERROR((VLOOKUP($A250,#REF!,18,FALSE)),),"-"))))))</f>
        <v>-</v>
      </c>
      <c r="F250" s="113" t="str">
        <f>IF(OR($B250="ANP",$B250="DAER",$B250="CONSULTORIA DNIT",$B250="PREGÃO ELETRÔNICO",$B250="DMLU",$B250="DMAE",$B250="CEEE",$B250="EPTC",$B250="ORSE",$B250="SEINFRA",$B250="CREA",$B250="CAU",$B250="CEHOP",$B250="SIURB",$B250="DER-PR",$B250="SUDECAP",$B250=Aux.!$F$24,$B250=Aux.!$F$25),VLOOKUP($A250,#REF!,7,FALSE),IF($B250="CCU",VLOOKUP($A250,#REF!,6,FALSE),IF($B250="MERCADO",VLOOKUP($A250,#REF!,8,FALSE),IF($B250="PLEO",VLOOKUP($A250,#REF!,4,FALSE),IF($B250="SICRO",VLOOKUP($A250,#REF!,6,FALSE),IF($B250="SINAPI",IFERROR(SUM((VLOOKUP($A250,#REF!,14,FALSE)),VLOOKUP($A250,#REF!,20,FALSE),VLOOKUP($A250,#REF!,22,FALSE)),),"-"))))))</f>
        <v>-</v>
      </c>
      <c r="G250" s="113" t="str">
        <f>IF(OR($B250="ANP",$B250="DAER",$B250="CONSULTORIA DNIT",$B250="PREGÃO ELETRÔNICO",$B250="DMLU",$B250="DMAE",$B250="CEEE",$B250="EPTC",$B250="ORSE",$B250="SEINFRA",$B250="CREA",$B250="CAU",$B250="CEHOP",$B250="SIURB",$B250="DER-PR",$B250="SUDECAP",$B250=Aux.!$F$24,$B250=Aux.!$F$25),VLOOKUP($A250,#REF!,8,FALSE),IF($B250="CCU",VLOOKUP($A250,#REF!,7,FALSE),IF($B250="MERCADO",VLOOKUP($A250,#REF!,9,FALSE),IF($B250="PLEO",VLOOKUP($A250,#REF!,4,FALSE),IF($B250="SICRO",VLOOKUP($A250,#REF!,7,FALSE),IF($B250="SINAPI",IFERROR((VLOOKUP($A250,#REF!,16,FALSE)),(VLOOKUP($A250,#REF!,5,FALSE))),"-"))))))</f>
        <v>-</v>
      </c>
      <c r="H250" s="113" t="str">
        <f>IF(OR($B250="ANP",$B250="DAER",$B250="CONSULTORIA DNIT",$B250="PREGÃO ELETRÔNICO",$B250="DMLU",$B250="DMAE",$B250="CEEE",$B250="EPTC",$B250="ORSE",$B250="SEINFRA",$B250="CREA",$B250="CAU",$B250="CEHOP",$B250="SIURB",$B250="DER-PR",$B250="SUDECAP",$B250=Aux.!$F$24,$B250=Aux.!$F$25),VLOOKUP($A250,#REF!,5,FALSE),IF($B250="CCU",VLOOKUP($A250,#REF!,4,FALSE),IF($B250="MERCADO",VLOOKUP($A250,#REF!,6,FALSE),IF($B250="PLEO",VLOOKUP($A250,#REF!,4,FALSE),IF($B250="SICRO",VLOOKUP($A250,#REF!,4,FALSE),IF($B250="SINAPI",IFERROR((VLOOKUP($A250,#REF!,5,FALSE)),(VLOOKUP($A250,#REF!,5,FALSE))),"-"))))))</f>
        <v>-</v>
      </c>
      <c r="I250" s="114">
        <f>IF($B250="SICRO EQUIP.",VLOOKUP($A250,#REF!,10,FALSE),0)</f>
        <v>0</v>
      </c>
      <c r="J250" s="114">
        <f>IF($B250="SICRO EQUIP.",VLOOKUP($A250,#REF!,11,FALSE),0)</f>
        <v>0</v>
      </c>
      <c r="K250" s="258"/>
      <c r="L250" s="259"/>
      <c r="M250" s="115" t="e">
        <f>VLOOKUP($K250,Reajuste!$A$2:$BW$29,(MATCH($L250,Reajuste!$C$2:$BW$2,0)+2),FALSE)</f>
        <v>#N/A</v>
      </c>
      <c r="N250" s="259"/>
      <c r="O250" s="115" t="e">
        <f>VLOOKUP($K250,Reajuste!$A$2:$CW$29,(MATCH($N250,Reajuste!$C$2:$CW$2,0)+2),FALSE)</f>
        <v>#N/A</v>
      </c>
      <c r="P250" s="113">
        <f t="shared" si="0"/>
        <v>0</v>
      </c>
      <c r="Q250" s="113">
        <f t="shared" si="1"/>
        <v>0</v>
      </c>
      <c r="R250" s="113">
        <f t="shared" si="2"/>
        <v>0</v>
      </c>
      <c r="S250" s="113">
        <f t="shared" si="3"/>
        <v>0</v>
      </c>
      <c r="T250" s="113">
        <f t="shared" si="4"/>
        <v>0</v>
      </c>
      <c r="U250" s="113">
        <f t="shared" si="5"/>
        <v>0</v>
      </c>
      <c r="V250" s="4"/>
      <c r="W250" s="4"/>
      <c r="X250" s="4"/>
      <c r="Y250" s="4"/>
      <c r="Z250" s="4"/>
    </row>
    <row r="251" spans="1:26" ht="14.25" customHeight="1">
      <c r="A251" s="256"/>
      <c r="B251" s="257"/>
      <c r="C251" s="112" t="str">
        <f>IF(OR($B251="ANP",$B251="DAER",$B251="CONSULTORIA DNIT",$B251="PREGÃO ELETRÔNICO",$B251="DMLU",$B251="DMAE",$B251="CEEE",$B251="EPTC",$B251="ORSE",$B251="SEINFRA",$B251="CREA",$B251="CAU",$B251="CEHOP",$B251="SIURB",$B251="DER-PR",$B251="SUDECAP",$B251=Aux.!$F$24,$B251=Aux.!$F$25),VLOOKUP($A251,#REF!,3,FALSE),IF($B251="SICRO EQUIP.",VLOOKUP($A251,#REF!,2,FALSE),IF($B251="CCU",VLOOKUP($A251,#REF!,2,FALSE),IF($B251="MERCADO",VLOOKUP($A251,#REF!,2,FALSE),IF($B251="PLEO",VLOOKUP($A251,#REF!,2,FALSE),IF($B251="SICRO",VLOOKUP($A251,#REF!,2,FALSE),IF($B251="SINAPI",IFERROR((VLOOKUP($A251,#REF!,2,FALSE)),(VLOOKUP($A251,#REF!,2,FALSE))),"-")))))))</f>
        <v>-</v>
      </c>
      <c r="D251" s="95" t="str">
        <f>IF(OR($B251="ANP",$B251="DAER",$B251="CONSULTORIA DNIT",$B251="PREGÃO ELETRÔNICO",$B251="DMLU",$B251="DMAE",$B251="CEEE",$B251="EPTC",$B251="ORSE",$B251="SEINFRA",$B251="CREA",$B251="CAU",$B251="CEHOP",$B251="SIURB",$B251="DER-PR",$B251="SUDECAP",$B251=Aux.!$F$24,$B251=Aux.!$F$25),VLOOKUP($A251,#REF!,4,FALSE),IF($B251="SICRO EQUIP.","H",IF($B251="CCU",VLOOKUP($A251,#REF!,3,FALSE),IF($B251="MERCADO",VLOOKUP($A251,#REF!,10,FALSE),IF($B251="PLEO",VLOOKUP($A251,#REF!,3,FALSE),IF($B251="SICRO",VLOOKUP($A251,#REF!,3,FALSE),IF($B251="SINAPI",IFERROR((VLOOKUP($A251,#REF!,3,FALSE)),(VLOOKUP($A251,#REF!,3,FALSE))),"-")))))))</f>
        <v>-</v>
      </c>
      <c r="E251" s="113" t="str">
        <f>IF(OR($B251="ANP",$B251="DAER",$B251="CONSULTORIA DNIT",$B251="PREGÃO ELETRÔNICO",$B251="DMLU",$B251="DMAE",$B251="CEEE",$B251="EPTC",$B251="ORSE",$B251="SEINFRA",$B251="CREA",$B251="CAU",$B251="CEHOP",$B251="SIURB",$B251="DER-PR",$B251="SUDECAP",$B251=Aux.!$F$24,$B251=Aux.!$F$25),VLOOKUP($A251,#REF!,6,FALSE),IF($B251="CCU",VLOOKUP($A251,#REF!,5,FALSE),IF($B251="MERCADO",VLOOKUP($A251,#REF!,7,FALSE),IF($B251="PLEO",VLOOKUP($A251,#REF!,4,FALSE),IF($B251="SICRO",VLOOKUP($A251,#REF!,5,FALSE),IF($B251="SINAPI",IFERROR((VLOOKUP($A251,#REF!,18,FALSE)),),"-"))))))</f>
        <v>-</v>
      </c>
      <c r="F251" s="113" t="str">
        <f>IF(OR($B251="ANP",$B251="DAER",$B251="CONSULTORIA DNIT",$B251="PREGÃO ELETRÔNICO",$B251="DMLU",$B251="DMAE",$B251="CEEE",$B251="EPTC",$B251="ORSE",$B251="SEINFRA",$B251="CREA",$B251="CAU",$B251="CEHOP",$B251="SIURB",$B251="DER-PR",$B251="SUDECAP",$B251=Aux.!$F$24,$B251=Aux.!$F$25),VLOOKUP($A251,#REF!,7,FALSE),IF($B251="CCU",VLOOKUP($A251,#REF!,6,FALSE),IF($B251="MERCADO",VLOOKUP($A251,#REF!,8,FALSE),IF($B251="PLEO",VLOOKUP($A251,#REF!,4,FALSE),IF($B251="SICRO",VLOOKUP($A251,#REF!,6,FALSE),IF($B251="SINAPI",IFERROR(SUM((VLOOKUP($A251,#REF!,14,FALSE)),VLOOKUP($A251,#REF!,20,FALSE),VLOOKUP($A251,#REF!,22,FALSE)),),"-"))))))</f>
        <v>-</v>
      </c>
      <c r="G251" s="113" t="str">
        <f>IF(OR($B251="ANP",$B251="DAER",$B251="CONSULTORIA DNIT",$B251="PREGÃO ELETRÔNICO",$B251="DMLU",$B251="DMAE",$B251="CEEE",$B251="EPTC",$B251="ORSE",$B251="SEINFRA",$B251="CREA",$B251="CAU",$B251="CEHOP",$B251="SIURB",$B251="DER-PR",$B251="SUDECAP",$B251=Aux.!$F$24,$B251=Aux.!$F$25),VLOOKUP($A251,#REF!,8,FALSE),IF($B251="CCU",VLOOKUP($A251,#REF!,7,FALSE),IF($B251="MERCADO",VLOOKUP($A251,#REF!,9,FALSE),IF($B251="PLEO",VLOOKUP($A251,#REF!,4,FALSE),IF($B251="SICRO",VLOOKUP($A251,#REF!,7,FALSE),IF($B251="SINAPI",IFERROR((VLOOKUP($A251,#REF!,16,FALSE)),(VLOOKUP($A251,#REF!,5,FALSE))),"-"))))))</f>
        <v>-</v>
      </c>
      <c r="H251" s="113" t="str">
        <f>IF(OR($B251="ANP",$B251="DAER",$B251="CONSULTORIA DNIT",$B251="PREGÃO ELETRÔNICO",$B251="DMLU",$B251="DMAE",$B251="CEEE",$B251="EPTC",$B251="ORSE",$B251="SEINFRA",$B251="CREA",$B251="CAU",$B251="CEHOP",$B251="SIURB",$B251="DER-PR",$B251="SUDECAP",$B251=Aux.!$F$24,$B251=Aux.!$F$25),VLOOKUP($A251,#REF!,5,FALSE),IF($B251="CCU",VLOOKUP($A251,#REF!,4,FALSE),IF($B251="MERCADO",VLOOKUP($A251,#REF!,6,FALSE),IF($B251="PLEO",VLOOKUP($A251,#REF!,4,FALSE),IF($B251="SICRO",VLOOKUP($A251,#REF!,4,FALSE),IF($B251="SINAPI",IFERROR((VLOOKUP($A251,#REF!,5,FALSE)),(VLOOKUP($A251,#REF!,5,FALSE))),"-"))))))</f>
        <v>-</v>
      </c>
      <c r="I251" s="114">
        <f>IF($B251="SICRO EQUIP.",VLOOKUP($A251,#REF!,10,FALSE),0)</f>
        <v>0</v>
      </c>
      <c r="J251" s="114">
        <f>IF($B251="SICRO EQUIP.",VLOOKUP($A251,#REF!,11,FALSE),0)</f>
        <v>0</v>
      </c>
      <c r="K251" s="258"/>
      <c r="L251" s="259"/>
      <c r="M251" s="115" t="e">
        <f>VLOOKUP($K251,Reajuste!$A$2:$BW$29,(MATCH($L251,Reajuste!$C$2:$BW$2,0)+2),FALSE)</f>
        <v>#N/A</v>
      </c>
      <c r="N251" s="259"/>
      <c r="O251" s="115" t="e">
        <f>VLOOKUP($K251,Reajuste!$A$2:$CW$29,(MATCH($N251,Reajuste!$C$2:$CW$2,0)+2),FALSE)</f>
        <v>#N/A</v>
      </c>
      <c r="P251" s="113">
        <f t="shared" si="0"/>
        <v>0</v>
      </c>
      <c r="Q251" s="113">
        <f t="shared" si="1"/>
        <v>0</v>
      </c>
      <c r="R251" s="113">
        <f t="shared" si="2"/>
        <v>0</v>
      </c>
      <c r="S251" s="113">
        <f t="shared" si="3"/>
        <v>0</v>
      </c>
      <c r="T251" s="113">
        <f t="shared" si="4"/>
        <v>0</v>
      </c>
      <c r="U251" s="113">
        <f t="shared" si="5"/>
        <v>0</v>
      </c>
      <c r="V251" s="4"/>
      <c r="W251" s="4"/>
      <c r="X251" s="4"/>
      <c r="Y251" s="4"/>
      <c r="Z251" s="4"/>
    </row>
    <row r="252" spans="1:26" ht="14.25" customHeight="1">
      <c r="A252" s="256"/>
      <c r="B252" s="257"/>
      <c r="C252" s="112" t="str">
        <f>IF(OR($B252="ANP",$B252="DAER",$B252="CONSULTORIA DNIT",$B252="PREGÃO ELETRÔNICO",$B252="DMLU",$B252="DMAE",$B252="CEEE",$B252="EPTC",$B252="ORSE",$B252="SEINFRA",$B252="CREA",$B252="CAU",$B252="CEHOP",$B252="SIURB",$B252="DER-PR",$B252="SUDECAP",$B252=Aux.!$F$24,$B252=Aux.!$F$25),VLOOKUP($A252,#REF!,3,FALSE),IF($B252="SICRO EQUIP.",VLOOKUP($A252,#REF!,2,FALSE),IF($B252="CCU",VLOOKUP($A252,#REF!,2,FALSE),IF($B252="MERCADO",VLOOKUP($A252,#REF!,2,FALSE),IF($B252="PLEO",VLOOKUP($A252,#REF!,2,FALSE),IF($B252="SICRO",VLOOKUP($A252,#REF!,2,FALSE),IF($B252="SINAPI",IFERROR((VLOOKUP($A252,#REF!,2,FALSE)),(VLOOKUP($A252,#REF!,2,FALSE))),"-")))))))</f>
        <v>-</v>
      </c>
      <c r="D252" s="95" t="str">
        <f>IF(OR($B252="ANP",$B252="DAER",$B252="CONSULTORIA DNIT",$B252="PREGÃO ELETRÔNICO",$B252="DMLU",$B252="DMAE",$B252="CEEE",$B252="EPTC",$B252="ORSE",$B252="SEINFRA",$B252="CREA",$B252="CAU",$B252="CEHOP",$B252="SIURB",$B252="DER-PR",$B252="SUDECAP",$B252=Aux.!$F$24,$B252=Aux.!$F$25),VLOOKUP($A252,#REF!,4,FALSE),IF($B252="SICRO EQUIP.","H",IF($B252="CCU",VLOOKUP($A252,#REF!,3,FALSE),IF($B252="MERCADO",VLOOKUP($A252,#REF!,10,FALSE),IF($B252="PLEO",VLOOKUP($A252,#REF!,3,FALSE),IF($B252="SICRO",VLOOKUP($A252,#REF!,3,FALSE),IF($B252="SINAPI",IFERROR((VLOOKUP($A252,#REF!,3,FALSE)),(VLOOKUP($A252,#REF!,3,FALSE))),"-")))))))</f>
        <v>-</v>
      </c>
      <c r="E252" s="113" t="str">
        <f>IF(OR($B252="ANP",$B252="DAER",$B252="CONSULTORIA DNIT",$B252="PREGÃO ELETRÔNICO",$B252="DMLU",$B252="DMAE",$B252="CEEE",$B252="EPTC",$B252="ORSE",$B252="SEINFRA",$B252="CREA",$B252="CAU",$B252="CEHOP",$B252="SIURB",$B252="DER-PR",$B252="SUDECAP",$B252=Aux.!$F$24,$B252=Aux.!$F$25),VLOOKUP($A252,#REF!,6,FALSE),IF($B252="CCU",VLOOKUP($A252,#REF!,5,FALSE),IF($B252="MERCADO",VLOOKUP($A252,#REF!,7,FALSE),IF($B252="PLEO",VLOOKUP($A252,#REF!,4,FALSE),IF($B252="SICRO",VLOOKUP($A252,#REF!,5,FALSE),IF($B252="SINAPI",IFERROR((VLOOKUP($A252,#REF!,18,FALSE)),),"-"))))))</f>
        <v>-</v>
      </c>
      <c r="F252" s="113" t="str">
        <f>IF(OR($B252="ANP",$B252="DAER",$B252="CONSULTORIA DNIT",$B252="PREGÃO ELETRÔNICO",$B252="DMLU",$B252="DMAE",$B252="CEEE",$B252="EPTC",$B252="ORSE",$B252="SEINFRA",$B252="CREA",$B252="CAU",$B252="CEHOP",$B252="SIURB",$B252="DER-PR",$B252="SUDECAP",$B252=Aux.!$F$24,$B252=Aux.!$F$25),VLOOKUP($A252,#REF!,7,FALSE),IF($B252="CCU",VLOOKUP($A252,#REF!,6,FALSE),IF($B252="MERCADO",VLOOKUP($A252,#REF!,8,FALSE),IF($B252="PLEO",VLOOKUP($A252,#REF!,4,FALSE),IF($B252="SICRO",VLOOKUP($A252,#REF!,6,FALSE),IF($B252="SINAPI",IFERROR(SUM((VLOOKUP($A252,#REF!,14,FALSE)),VLOOKUP($A252,#REF!,20,FALSE),VLOOKUP($A252,#REF!,22,FALSE)),),"-"))))))</f>
        <v>-</v>
      </c>
      <c r="G252" s="113" t="str">
        <f>IF(OR($B252="ANP",$B252="DAER",$B252="CONSULTORIA DNIT",$B252="PREGÃO ELETRÔNICO",$B252="DMLU",$B252="DMAE",$B252="CEEE",$B252="EPTC",$B252="ORSE",$B252="SEINFRA",$B252="CREA",$B252="CAU",$B252="CEHOP",$B252="SIURB",$B252="DER-PR",$B252="SUDECAP",$B252=Aux.!$F$24,$B252=Aux.!$F$25),VLOOKUP($A252,#REF!,8,FALSE),IF($B252="CCU",VLOOKUP($A252,#REF!,7,FALSE),IF($B252="MERCADO",VLOOKUP($A252,#REF!,9,FALSE),IF($B252="PLEO",VLOOKUP($A252,#REF!,4,FALSE),IF($B252="SICRO",VLOOKUP($A252,#REF!,7,FALSE),IF($B252="SINAPI",IFERROR((VLOOKUP($A252,#REF!,16,FALSE)),(VLOOKUP($A252,#REF!,5,FALSE))),"-"))))))</f>
        <v>-</v>
      </c>
      <c r="H252" s="113" t="str">
        <f>IF(OR($B252="ANP",$B252="DAER",$B252="CONSULTORIA DNIT",$B252="PREGÃO ELETRÔNICO",$B252="DMLU",$B252="DMAE",$B252="CEEE",$B252="EPTC",$B252="ORSE",$B252="SEINFRA",$B252="CREA",$B252="CAU",$B252="CEHOP",$B252="SIURB",$B252="DER-PR",$B252="SUDECAP",$B252=Aux.!$F$24,$B252=Aux.!$F$25),VLOOKUP($A252,#REF!,5,FALSE),IF($B252="CCU",VLOOKUP($A252,#REF!,4,FALSE),IF($B252="MERCADO",VLOOKUP($A252,#REF!,6,FALSE),IF($B252="PLEO",VLOOKUP($A252,#REF!,4,FALSE),IF($B252="SICRO",VLOOKUP($A252,#REF!,4,FALSE),IF($B252="SINAPI",IFERROR((VLOOKUP($A252,#REF!,5,FALSE)),(VLOOKUP($A252,#REF!,5,FALSE))),"-"))))))</f>
        <v>-</v>
      </c>
      <c r="I252" s="114">
        <f>IF($B252="SICRO EQUIP.",VLOOKUP($A252,#REF!,10,FALSE),0)</f>
        <v>0</v>
      </c>
      <c r="J252" s="114">
        <f>IF($B252="SICRO EQUIP.",VLOOKUP($A252,#REF!,11,FALSE),0)</f>
        <v>0</v>
      </c>
      <c r="K252" s="258"/>
      <c r="L252" s="259"/>
      <c r="M252" s="115" t="e">
        <f>VLOOKUP($K252,Reajuste!$A$2:$BW$29,(MATCH($L252,Reajuste!$C$2:$BW$2,0)+2),FALSE)</f>
        <v>#N/A</v>
      </c>
      <c r="N252" s="259"/>
      <c r="O252" s="115" t="e">
        <f>VLOOKUP($K252,Reajuste!$A$2:$CW$29,(MATCH($N252,Reajuste!$C$2:$CW$2,0)+2),FALSE)</f>
        <v>#N/A</v>
      </c>
      <c r="P252" s="113">
        <f t="shared" si="0"/>
        <v>0</v>
      </c>
      <c r="Q252" s="113">
        <f t="shared" si="1"/>
        <v>0</v>
      </c>
      <c r="R252" s="113">
        <f t="shared" si="2"/>
        <v>0</v>
      </c>
      <c r="S252" s="113">
        <f t="shared" si="3"/>
        <v>0</v>
      </c>
      <c r="T252" s="113">
        <f t="shared" si="4"/>
        <v>0</v>
      </c>
      <c r="U252" s="113">
        <f t="shared" si="5"/>
        <v>0</v>
      </c>
      <c r="V252" s="4"/>
      <c r="W252" s="4"/>
      <c r="X252" s="4"/>
      <c r="Y252" s="4"/>
      <c r="Z252" s="4"/>
    </row>
    <row r="253" spans="1:26" ht="14.25" customHeight="1">
      <c r="A253" s="256"/>
      <c r="B253" s="257"/>
      <c r="C253" s="112" t="str">
        <f>IF(OR($B253="ANP",$B253="DAER",$B253="CONSULTORIA DNIT",$B253="PREGÃO ELETRÔNICO",$B253="DMLU",$B253="DMAE",$B253="CEEE",$B253="EPTC",$B253="ORSE",$B253="SEINFRA",$B253="CREA",$B253="CAU",$B253="CEHOP",$B253="SIURB",$B253="DER-PR",$B253="SUDECAP",$B253=Aux.!$F$24,$B253=Aux.!$F$25),VLOOKUP($A253,#REF!,3,FALSE),IF($B253="SICRO EQUIP.",VLOOKUP($A253,#REF!,2,FALSE),IF($B253="CCU",VLOOKUP($A253,#REF!,2,FALSE),IF($B253="MERCADO",VLOOKUP($A253,#REF!,2,FALSE),IF($B253="PLEO",VLOOKUP($A253,#REF!,2,FALSE),IF($B253="SICRO",VLOOKUP($A253,#REF!,2,FALSE),IF($B253="SINAPI",IFERROR((VLOOKUP($A253,#REF!,2,FALSE)),(VLOOKUP($A253,#REF!,2,FALSE))),"-")))))))</f>
        <v>-</v>
      </c>
      <c r="D253" s="95" t="str">
        <f>IF(OR($B253="ANP",$B253="DAER",$B253="CONSULTORIA DNIT",$B253="PREGÃO ELETRÔNICO",$B253="DMLU",$B253="DMAE",$B253="CEEE",$B253="EPTC",$B253="ORSE",$B253="SEINFRA",$B253="CREA",$B253="CAU",$B253="CEHOP",$B253="SIURB",$B253="DER-PR",$B253="SUDECAP",$B253=Aux.!$F$24,$B253=Aux.!$F$25),VLOOKUP($A253,#REF!,4,FALSE),IF($B253="SICRO EQUIP.","H",IF($B253="CCU",VLOOKUP($A253,#REF!,3,FALSE),IF($B253="MERCADO",VLOOKUP($A253,#REF!,10,FALSE),IF($B253="PLEO",VLOOKUP($A253,#REF!,3,FALSE),IF($B253="SICRO",VLOOKUP($A253,#REF!,3,FALSE),IF($B253="SINAPI",IFERROR((VLOOKUP($A253,#REF!,3,FALSE)),(VLOOKUP($A253,#REF!,3,FALSE))),"-")))))))</f>
        <v>-</v>
      </c>
      <c r="E253" s="113" t="str">
        <f>IF(OR($B253="ANP",$B253="DAER",$B253="CONSULTORIA DNIT",$B253="PREGÃO ELETRÔNICO",$B253="DMLU",$B253="DMAE",$B253="CEEE",$B253="EPTC",$B253="ORSE",$B253="SEINFRA",$B253="CREA",$B253="CAU",$B253="CEHOP",$B253="SIURB",$B253="DER-PR",$B253="SUDECAP",$B253=Aux.!$F$24,$B253=Aux.!$F$25),VLOOKUP($A253,#REF!,6,FALSE),IF($B253="CCU",VLOOKUP($A253,#REF!,5,FALSE),IF($B253="MERCADO",VLOOKUP($A253,#REF!,7,FALSE),IF($B253="PLEO",VLOOKUP($A253,#REF!,4,FALSE),IF($B253="SICRO",VLOOKUP($A253,#REF!,5,FALSE),IF($B253="SINAPI",IFERROR((VLOOKUP($A253,#REF!,18,FALSE)),),"-"))))))</f>
        <v>-</v>
      </c>
      <c r="F253" s="113" t="str">
        <f>IF(OR($B253="ANP",$B253="DAER",$B253="CONSULTORIA DNIT",$B253="PREGÃO ELETRÔNICO",$B253="DMLU",$B253="DMAE",$B253="CEEE",$B253="EPTC",$B253="ORSE",$B253="SEINFRA",$B253="CREA",$B253="CAU",$B253="CEHOP",$B253="SIURB",$B253="DER-PR",$B253="SUDECAP",$B253=Aux.!$F$24,$B253=Aux.!$F$25),VLOOKUP($A253,#REF!,7,FALSE),IF($B253="CCU",VLOOKUP($A253,#REF!,6,FALSE),IF($B253="MERCADO",VLOOKUP($A253,#REF!,8,FALSE),IF($B253="PLEO",VLOOKUP($A253,#REF!,4,FALSE),IF($B253="SICRO",VLOOKUP($A253,#REF!,6,FALSE),IF($B253="SINAPI",IFERROR(SUM((VLOOKUP($A253,#REF!,14,FALSE)),VLOOKUP($A253,#REF!,20,FALSE),VLOOKUP($A253,#REF!,22,FALSE)),),"-"))))))</f>
        <v>-</v>
      </c>
      <c r="G253" s="113" t="str">
        <f>IF(OR($B253="ANP",$B253="DAER",$B253="CONSULTORIA DNIT",$B253="PREGÃO ELETRÔNICO",$B253="DMLU",$B253="DMAE",$B253="CEEE",$B253="EPTC",$B253="ORSE",$B253="SEINFRA",$B253="CREA",$B253="CAU",$B253="CEHOP",$B253="SIURB",$B253="DER-PR",$B253="SUDECAP",$B253=Aux.!$F$24,$B253=Aux.!$F$25),VLOOKUP($A253,#REF!,8,FALSE),IF($B253="CCU",VLOOKUP($A253,#REF!,7,FALSE),IF($B253="MERCADO",VLOOKUP($A253,#REF!,9,FALSE),IF($B253="PLEO",VLOOKUP($A253,#REF!,4,FALSE),IF($B253="SICRO",VLOOKUP($A253,#REF!,7,FALSE),IF($B253="SINAPI",IFERROR((VLOOKUP($A253,#REF!,16,FALSE)),(VLOOKUP($A253,#REF!,5,FALSE))),"-"))))))</f>
        <v>-</v>
      </c>
      <c r="H253" s="113" t="str">
        <f>IF(OR($B253="ANP",$B253="DAER",$B253="CONSULTORIA DNIT",$B253="PREGÃO ELETRÔNICO",$B253="DMLU",$B253="DMAE",$B253="CEEE",$B253="EPTC",$B253="ORSE",$B253="SEINFRA",$B253="CREA",$B253="CAU",$B253="CEHOP",$B253="SIURB",$B253="DER-PR",$B253="SUDECAP",$B253=Aux.!$F$24,$B253=Aux.!$F$25),VLOOKUP($A253,#REF!,5,FALSE),IF($B253="CCU",VLOOKUP($A253,#REF!,4,FALSE),IF($B253="MERCADO",VLOOKUP($A253,#REF!,6,FALSE),IF($B253="PLEO",VLOOKUP($A253,#REF!,4,FALSE),IF($B253="SICRO",VLOOKUP($A253,#REF!,4,FALSE),IF($B253="SINAPI",IFERROR((VLOOKUP($A253,#REF!,5,FALSE)),(VLOOKUP($A253,#REF!,5,FALSE))),"-"))))))</f>
        <v>-</v>
      </c>
      <c r="I253" s="114">
        <f>IF($B253="SICRO EQUIP.",VLOOKUP($A253,#REF!,10,FALSE),0)</f>
        <v>0</v>
      </c>
      <c r="J253" s="114">
        <f>IF($B253="SICRO EQUIP.",VLOOKUP($A253,#REF!,11,FALSE),0)</f>
        <v>0</v>
      </c>
      <c r="K253" s="258"/>
      <c r="L253" s="259"/>
      <c r="M253" s="115" t="e">
        <f>VLOOKUP($K253,Reajuste!$A$2:$BW$29,(MATCH($L253,Reajuste!$C$2:$BW$2,0)+2),FALSE)</f>
        <v>#N/A</v>
      </c>
      <c r="N253" s="259"/>
      <c r="O253" s="115" t="e">
        <f>VLOOKUP($K253,Reajuste!$A$2:$CW$29,(MATCH($N253,Reajuste!$C$2:$CW$2,0)+2),FALSE)</f>
        <v>#N/A</v>
      </c>
      <c r="P253" s="113">
        <f t="shared" si="0"/>
        <v>0</v>
      </c>
      <c r="Q253" s="113">
        <f t="shared" si="1"/>
        <v>0</v>
      </c>
      <c r="R253" s="113">
        <f t="shared" si="2"/>
        <v>0</v>
      </c>
      <c r="S253" s="113">
        <f t="shared" si="3"/>
        <v>0</v>
      </c>
      <c r="T253" s="113">
        <f t="shared" si="4"/>
        <v>0</v>
      </c>
      <c r="U253" s="113">
        <f t="shared" si="5"/>
        <v>0</v>
      </c>
      <c r="V253" s="4"/>
      <c r="W253" s="4"/>
      <c r="X253" s="4"/>
      <c r="Y253" s="4"/>
      <c r="Z253" s="4"/>
    </row>
    <row r="254" spans="1:26" ht="14.25" customHeight="1">
      <c r="A254" s="256"/>
      <c r="B254" s="257"/>
      <c r="C254" s="112" t="str">
        <f>IF(OR($B254="ANP",$B254="DAER",$B254="CONSULTORIA DNIT",$B254="PREGÃO ELETRÔNICO",$B254="DMLU",$B254="DMAE",$B254="CEEE",$B254="EPTC",$B254="ORSE",$B254="SEINFRA",$B254="CREA",$B254="CAU",$B254="CEHOP",$B254="SIURB",$B254="DER-PR",$B254="SUDECAP",$B254=Aux.!$F$24,$B254=Aux.!$F$25),VLOOKUP($A254,#REF!,3,FALSE),IF($B254="SICRO EQUIP.",VLOOKUP($A254,#REF!,2,FALSE),IF($B254="CCU",VLOOKUP($A254,#REF!,2,FALSE),IF($B254="MERCADO",VLOOKUP($A254,#REF!,2,FALSE),IF($B254="PLEO",VLOOKUP($A254,#REF!,2,FALSE),IF($B254="SICRO",VLOOKUP($A254,#REF!,2,FALSE),IF($B254="SINAPI",IFERROR((VLOOKUP($A254,#REF!,2,FALSE)),(VLOOKUP($A254,#REF!,2,FALSE))),"-")))))))</f>
        <v>-</v>
      </c>
      <c r="D254" s="95" t="str">
        <f>IF(OR($B254="ANP",$B254="DAER",$B254="CONSULTORIA DNIT",$B254="PREGÃO ELETRÔNICO",$B254="DMLU",$B254="DMAE",$B254="CEEE",$B254="EPTC",$B254="ORSE",$B254="SEINFRA",$B254="CREA",$B254="CAU",$B254="CEHOP",$B254="SIURB",$B254="DER-PR",$B254="SUDECAP",$B254=Aux.!$F$24,$B254=Aux.!$F$25),VLOOKUP($A254,#REF!,4,FALSE),IF($B254="SICRO EQUIP.","H",IF($B254="CCU",VLOOKUP($A254,#REF!,3,FALSE),IF($B254="MERCADO",VLOOKUP($A254,#REF!,10,FALSE),IF($B254="PLEO",VLOOKUP($A254,#REF!,3,FALSE),IF($B254="SICRO",VLOOKUP($A254,#REF!,3,FALSE),IF($B254="SINAPI",IFERROR((VLOOKUP($A254,#REF!,3,FALSE)),(VLOOKUP($A254,#REF!,3,FALSE))),"-")))))))</f>
        <v>-</v>
      </c>
      <c r="E254" s="113" t="str">
        <f>IF(OR($B254="ANP",$B254="DAER",$B254="CONSULTORIA DNIT",$B254="PREGÃO ELETRÔNICO",$B254="DMLU",$B254="DMAE",$B254="CEEE",$B254="EPTC",$B254="ORSE",$B254="SEINFRA",$B254="CREA",$B254="CAU",$B254="CEHOP",$B254="SIURB",$B254="DER-PR",$B254="SUDECAP",$B254=Aux.!$F$24,$B254=Aux.!$F$25),VLOOKUP($A254,#REF!,6,FALSE),IF($B254="CCU",VLOOKUP($A254,#REF!,5,FALSE),IF($B254="MERCADO",VLOOKUP($A254,#REF!,7,FALSE),IF($B254="PLEO",VLOOKUP($A254,#REF!,4,FALSE),IF($B254="SICRO",VLOOKUP($A254,#REF!,5,FALSE),IF($B254="SINAPI",IFERROR((VLOOKUP($A254,#REF!,18,FALSE)),),"-"))))))</f>
        <v>-</v>
      </c>
      <c r="F254" s="113" t="str">
        <f>IF(OR($B254="ANP",$B254="DAER",$B254="CONSULTORIA DNIT",$B254="PREGÃO ELETRÔNICO",$B254="DMLU",$B254="DMAE",$B254="CEEE",$B254="EPTC",$B254="ORSE",$B254="SEINFRA",$B254="CREA",$B254="CAU",$B254="CEHOP",$B254="SIURB",$B254="DER-PR",$B254="SUDECAP",$B254=Aux.!$F$24,$B254=Aux.!$F$25),VLOOKUP($A254,#REF!,7,FALSE),IF($B254="CCU",VLOOKUP($A254,#REF!,6,FALSE),IF($B254="MERCADO",VLOOKUP($A254,#REF!,8,FALSE),IF($B254="PLEO",VLOOKUP($A254,#REF!,4,FALSE),IF($B254="SICRO",VLOOKUP($A254,#REF!,6,FALSE),IF($B254="SINAPI",IFERROR(SUM((VLOOKUP($A254,#REF!,14,FALSE)),VLOOKUP($A254,#REF!,20,FALSE),VLOOKUP($A254,#REF!,22,FALSE)),),"-"))))))</f>
        <v>-</v>
      </c>
      <c r="G254" s="113" t="str">
        <f>IF(OR($B254="ANP",$B254="DAER",$B254="CONSULTORIA DNIT",$B254="PREGÃO ELETRÔNICO",$B254="DMLU",$B254="DMAE",$B254="CEEE",$B254="EPTC",$B254="ORSE",$B254="SEINFRA",$B254="CREA",$B254="CAU",$B254="CEHOP",$B254="SIURB",$B254="DER-PR",$B254="SUDECAP",$B254=Aux.!$F$24,$B254=Aux.!$F$25),VLOOKUP($A254,#REF!,8,FALSE),IF($B254="CCU",VLOOKUP($A254,#REF!,7,FALSE),IF($B254="MERCADO",VLOOKUP($A254,#REF!,9,FALSE),IF($B254="PLEO",VLOOKUP($A254,#REF!,4,FALSE),IF($B254="SICRO",VLOOKUP($A254,#REF!,7,FALSE),IF($B254="SINAPI",IFERROR((VLOOKUP($A254,#REF!,16,FALSE)),(VLOOKUP($A254,#REF!,5,FALSE))),"-"))))))</f>
        <v>-</v>
      </c>
      <c r="H254" s="113" t="str">
        <f>IF(OR($B254="ANP",$B254="DAER",$B254="CONSULTORIA DNIT",$B254="PREGÃO ELETRÔNICO",$B254="DMLU",$B254="DMAE",$B254="CEEE",$B254="EPTC",$B254="ORSE",$B254="SEINFRA",$B254="CREA",$B254="CAU",$B254="CEHOP",$B254="SIURB",$B254="DER-PR",$B254="SUDECAP",$B254=Aux.!$F$24,$B254=Aux.!$F$25),VLOOKUP($A254,#REF!,5,FALSE),IF($B254="CCU",VLOOKUP($A254,#REF!,4,FALSE),IF($B254="MERCADO",VLOOKUP($A254,#REF!,6,FALSE),IF($B254="PLEO",VLOOKUP($A254,#REF!,4,FALSE),IF($B254="SICRO",VLOOKUP($A254,#REF!,4,FALSE),IF($B254="SINAPI",IFERROR((VLOOKUP($A254,#REF!,5,FALSE)),(VLOOKUP($A254,#REF!,5,FALSE))),"-"))))))</f>
        <v>-</v>
      </c>
      <c r="I254" s="114">
        <f>IF($B254="SICRO EQUIP.",VLOOKUP($A254,#REF!,10,FALSE),0)</f>
        <v>0</v>
      </c>
      <c r="J254" s="114">
        <f>IF($B254="SICRO EQUIP.",VLOOKUP($A254,#REF!,11,FALSE),0)</f>
        <v>0</v>
      </c>
      <c r="K254" s="258"/>
      <c r="L254" s="259"/>
      <c r="M254" s="115" t="e">
        <f>VLOOKUP($K254,Reajuste!$A$2:$BW$29,(MATCH($L254,Reajuste!$C$2:$BW$2,0)+2),FALSE)</f>
        <v>#N/A</v>
      </c>
      <c r="N254" s="259"/>
      <c r="O254" s="115" t="e">
        <f>VLOOKUP($K254,Reajuste!$A$2:$CW$29,(MATCH($N254,Reajuste!$C$2:$CW$2,0)+2),FALSE)</f>
        <v>#N/A</v>
      </c>
      <c r="P254" s="113">
        <f t="shared" si="0"/>
        <v>0</v>
      </c>
      <c r="Q254" s="113">
        <f t="shared" si="1"/>
        <v>0</v>
      </c>
      <c r="R254" s="113">
        <f t="shared" si="2"/>
        <v>0</v>
      </c>
      <c r="S254" s="113">
        <f t="shared" si="3"/>
        <v>0</v>
      </c>
      <c r="T254" s="113">
        <f t="shared" si="4"/>
        <v>0</v>
      </c>
      <c r="U254" s="113">
        <f t="shared" si="5"/>
        <v>0</v>
      </c>
      <c r="V254" s="4"/>
      <c r="W254" s="4"/>
      <c r="X254" s="4"/>
      <c r="Y254" s="4"/>
      <c r="Z254" s="4"/>
    </row>
    <row r="255" spans="1:26" ht="14.25" customHeight="1">
      <c r="A255" s="256"/>
      <c r="B255" s="257"/>
      <c r="C255" s="112" t="str">
        <f>IF(OR($B255="ANP",$B255="DAER",$B255="CONSULTORIA DNIT",$B255="PREGÃO ELETRÔNICO",$B255="DMLU",$B255="DMAE",$B255="CEEE",$B255="EPTC",$B255="ORSE",$B255="SEINFRA",$B255="CREA",$B255="CAU",$B255="CEHOP",$B255="SIURB",$B255="DER-PR",$B255="SUDECAP",$B255=Aux.!$F$24,$B255=Aux.!$F$25),VLOOKUP($A255,#REF!,3,FALSE),IF($B255="SICRO EQUIP.",VLOOKUP($A255,#REF!,2,FALSE),IF($B255="CCU",VLOOKUP($A255,#REF!,2,FALSE),IF($B255="MERCADO",VLOOKUP($A255,#REF!,2,FALSE),IF($B255="PLEO",VLOOKUP($A255,#REF!,2,FALSE),IF($B255="SICRO",VLOOKUP($A255,#REF!,2,FALSE),IF($B255="SINAPI",IFERROR((VLOOKUP($A255,#REF!,2,FALSE)),(VLOOKUP($A255,#REF!,2,FALSE))),"-")))))))</f>
        <v>-</v>
      </c>
      <c r="D255" s="95" t="str">
        <f>IF(OR($B255="ANP",$B255="DAER",$B255="CONSULTORIA DNIT",$B255="PREGÃO ELETRÔNICO",$B255="DMLU",$B255="DMAE",$B255="CEEE",$B255="EPTC",$B255="ORSE",$B255="SEINFRA",$B255="CREA",$B255="CAU",$B255="CEHOP",$B255="SIURB",$B255="DER-PR",$B255="SUDECAP",$B255=Aux.!$F$24,$B255=Aux.!$F$25),VLOOKUP($A255,#REF!,4,FALSE),IF($B255="SICRO EQUIP.","H",IF($B255="CCU",VLOOKUP($A255,#REF!,3,FALSE),IF($B255="MERCADO",VLOOKUP($A255,#REF!,10,FALSE),IF($B255="PLEO",VLOOKUP($A255,#REF!,3,FALSE),IF($B255="SICRO",VLOOKUP($A255,#REF!,3,FALSE),IF($B255="SINAPI",IFERROR((VLOOKUP($A255,#REF!,3,FALSE)),(VLOOKUP($A255,#REF!,3,FALSE))),"-")))))))</f>
        <v>-</v>
      </c>
      <c r="E255" s="113" t="str">
        <f>IF(OR($B255="ANP",$B255="DAER",$B255="CONSULTORIA DNIT",$B255="PREGÃO ELETRÔNICO",$B255="DMLU",$B255="DMAE",$B255="CEEE",$B255="EPTC",$B255="ORSE",$B255="SEINFRA",$B255="CREA",$B255="CAU",$B255="CEHOP",$B255="SIURB",$B255="DER-PR",$B255="SUDECAP",$B255=Aux.!$F$24,$B255=Aux.!$F$25),VLOOKUP($A255,#REF!,6,FALSE),IF($B255="CCU",VLOOKUP($A255,#REF!,5,FALSE),IF($B255="MERCADO",VLOOKUP($A255,#REF!,7,FALSE),IF($B255="PLEO",VLOOKUP($A255,#REF!,4,FALSE),IF($B255="SICRO",VLOOKUP($A255,#REF!,5,FALSE),IF($B255="SINAPI",IFERROR((VLOOKUP($A255,#REF!,18,FALSE)),),"-"))))))</f>
        <v>-</v>
      </c>
      <c r="F255" s="113" t="str">
        <f>IF(OR($B255="ANP",$B255="DAER",$B255="CONSULTORIA DNIT",$B255="PREGÃO ELETRÔNICO",$B255="DMLU",$B255="DMAE",$B255="CEEE",$B255="EPTC",$B255="ORSE",$B255="SEINFRA",$B255="CREA",$B255="CAU",$B255="CEHOP",$B255="SIURB",$B255="DER-PR",$B255="SUDECAP",$B255=Aux.!$F$24,$B255=Aux.!$F$25),VLOOKUP($A255,#REF!,7,FALSE),IF($B255="CCU",VLOOKUP($A255,#REF!,6,FALSE),IF($B255="MERCADO",VLOOKUP($A255,#REF!,8,FALSE),IF($B255="PLEO",VLOOKUP($A255,#REF!,4,FALSE),IF($B255="SICRO",VLOOKUP($A255,#REF!,6,FALSE),IF($B255="SINAPI",IFERROR(SUM((VLOOKUP($A255,#REF!,14,FALSE)),VLOOKUP($A255,#REF!,20,FALSE),VLOOKUP($A255,#REF!,22,FALSE)),),"-"))))))</f>
        <v>-</v>
      </c>
      <c r="G255" s="113" t="str">
        <f>IF(OR($B255="ANP",$B255="DAER",$B255="CONSULTORIA DNIT",$B255="PREGÃO ELETRÔNICO",$B255="DMLU",$B255="DMAE",$B255="CEEE",$B255="EPTC",$B255="ORSE",$B255="SEINFRA",$B255="CREA",$B255="CAU",$B255="CEHOP",$B255="SIURB",$B255="DER-PR",$B255="SUDECAP",$B255=Aux.!$F$24,$B255=Aux.!$F$25),VLOOKUP($A255,#REF!,8,FALSE),IF($B255="CCU",VLOOKUP($A255,#REF!,7,FALSE),IF($B255="MERCADO",VLOOKUP($A255,#REF!,9,FALSE),IF($B255="PLEO",VLOOKUP($A255,#REF!,4,FALSE),IF($B255="SICRO",VLOOKUP($A255,#REF!,7,FALSE),IF($B255="SINAPI",IFERROR((VLOOKUP($A255,#REF!,16,FALSE)),(VLOOKUP($A255,#REF!,5,FALSE))),"-"))))))</f>
        <v>-</v>
      </c>
      <c r="H255" s="113" t="str">
        <f>IF(OR($B255="ANP",$B255="DAER",$B255="CONSULTORIA DNIT",$B255="PREGÃO ELETRÔNICO",$B255="DMLU",$B255="DMAE",$B255="CEEE",$B255="EPTC",$B255="ORSE",$B255="SEINFRA",$B255="CREA",$B255="CAU",$B255="CEHOP",$B255="SIURB",$B255="DER-PR",$B255="SUDECAP",$B255=Aux.!$F$24,$B255=Aux.!$F$25),VLOOKUP($A255,#REF!,5,FALSE),IF($B255="CCU",VLOOKUP($A255,#REF!,4,FALSE),IF($B255="MERCADO",VLOOKUP($A255,#REF!,6,FALSE),IF($B255="PLEO",VLOOKUP($A255,#REF!,4,FALSE),IF($B255="SICRO",VLOOKUP($A255,#REF!,4,FALSE),IF($B255="SINAPI",IFERROR((VLOOKUP($A255,#REF!,5,FALSE)),(VLOOKUP($A255,#REF!,5,FALSE))),"-"))))))</f>
        <v>-</v>
      </c>
      <c r="I255" s="114">
        <f>IF($B255="SICRO EQUIP.",VLOOKUP($A255,#REF!,10,FALSE),0)</f>
        <v>0</v>
      </c>
      <c r="J255" s="114">
        <f>IF($B255="SICRO EQUIP.",VLOOKUP($A255,#REF!,11,FALSE),0)</f>
        <v>0</v>
      </c>
      <c r="K255" s="258"/>
      <c r="L255" s="259"/>
      <c r="M255" s="115" t="e">
        <f>VLOOKUP($K255,Reajuste!$A$2:$BW$29,(MATCH($L255,Reajuste!$C$2:$BW$2,0)+2),FALSE)</f>
        <v>#N/A</v>
      </c>
      <c r="N255" s="259"/>
      <c r="O255" s="115" t="e">
        <f>VLOOKUP($K255,Reajuste!$A$2:$CW$29,(MATCH($N255,Reajuste!$C$2:$CW$2,0)+2),FALSE)</f>
        <v>#N/A</v>
      </c>
      <c r="P255" s="113">
        <f t="shared" si="0"/>
        <v>0</v>
      </c>
      <c r="Q255" s="113">
        <f t="shared" si="1"/>
        <v>0</v>
      </c>
      <c r="R255" s="113">
        <f t="shared" si="2"/>
        <v>0</v>
      </c>
      <c r="S255" s="113">
        <f t="shared" si="3"/>
        <v>0</v>
      </c>
      <c r="T255" s="113">
        <f t="shared" si="4"/>
        <v>0</v>
      </c>
      <c r="U255" s="113">
        <f t="shared" si="5"/>
        <v>0</v>
      </c>
      <c r="V255" s="4"/>
      <c r="W255" s="4"/>
      <c r="X255" s="4"/>
      <c r="Y255" s="4"/>
      <c r="Z255" s="4"/>
    </row>
    <row r="256" spans="1:26" ht="14.25" customHeight="1">
      <c r="A256" s="256"/>
      <c r="B256" s="257"/>
      <c r="C256" s="112" t="str">
        <f>IF(OR($B256="ANP",$B256="DAER",$B256="CONSULTORIA DNIT",$B256="PREGÃO ELETRÔNICO",$B256="DMLU",$B256="DMAE",$B256="CEEE",$B256="EPTC",$B256="ORSE",$B256="SEINFRA",$B256="CREA",$B256="CAU",$B256="CEHOP",$B256="SIURB",$B256="DER-PR",$B256="SUDECAP",$B256=Aux.!$F$24,$B256=Aux.!$F$25),VLOOKUP($A256,#REF!,3,FALSE),IF($B256="SICRO EQUIP.",VLOOKUP($A256,#REF!,2,FALSE),IF($B256="CCU",VLOOKUP($A256,#REF!,2,FALSE),IF($B256="MERCADO",VLOOKUP($A256,#REF!,2,FALSE),IF($B256="PLEO",VLOOKUP($A256,#REF!,2,FALSE),IF($B256="SICRO",VLOOKUP($A256,#REF!,2,FALSE),IF($B256="SINAPI",IFERROR((VLOOKUP($A256,#REF!,2,FALSE)),(VLOOKUP($A256,#REF!,2,FALSE))),"-")))))))</f>
        <v>-</v>
      </c>
      <c r="D256" s="95" t="str">
        <f>IF(OR($B256="ANP",$B256="DAER",$B256="CONSULTORIA DNIT",$B256="PREGÃO ELETRÔNICO",$B256="DMLU",$B256="DMAE",$B256="CEEE",$B256="EPTC",$B256="ORSE",$B256="SEINFRA",$B256="CREA",$B256="CAU",$B256="CEHOP",$B256="SIURB",$B256="DER-PR",$B256="SUDECAP",$B256=Aux.!$F$24,$B256=Aux.!$F$25),VLOOKUP($A256,#REF!,4,FALSE),IF($B256="SICRO EQUIP.","H",IF($B256="CCU",VLOOKUP($A256,#REF!,3,FALSE),IF($B256="MERCADO",VLOOKUP($A256,#REF!,10,FALSE),IF($B256="PLEO",VLOOKUP($A256,#REF!,3,FALSE),IF($B256="SICRO",VLOOKUP($A256,#REF!,3,FALSE),IF($B256="SINAPI",IFERROR((VLOOKUP($A256,#REF!,3,FALSE)),(VLOOKUP($A256,#REF!,3,FALSE))),"-")))))))</f>
        <v>-</v>
      </c>
      <c r="E256" s="113" t="str">
        <f>IF(OR($B256="ANP",$B256="DAER",$B256="CONSULTORIA DNIT",$B256="PREGÃO ELETRÔNICO",$B256="DMLU",$B256="DMAE",$B256="CEEE",$B256="EPTC",$B256="ORSE",$B256="SEINFRA",$B256="CREA",$B256="CAU",$B256="CEHOP",$B256="SIURB",$B256="DER-PR",$B256="SUDECAP",$B256=Aux.!$F$24,$B256=Aux.!$F$25),VLOOKUP($A256,#REF!,6,FALSE),IF($B256="CCU",VLOOKUP($A256,#REF!,5,FALSE),IF($B256="MERCADO",VLOOKUP($A256,#REF!,7,FALSE),IF($B256="PLEO",VLOOKUP($A256,#REF!,4,FALSE),IF($B256="SICRO",VLOOKUP($A256,#REF!,5,FALSE),IF($B256="SINAPI",IFERROR((VLOOKUP($A256,#REF!,18,FALSE)),),"-"))))))</f>
        <v>-</v>
      </c>
      <c r="F256" s="113" t="str">
        <f>IF(OR($B256="ANP",$B256="DAER",$B256="CONSULTORIA DNIT",$B256="PREGÃO ELETRÔNICO",$B256="DMLU",$B256="DMAE",$B256="CEEE",$B256="EPTC",$B256="ORSE",$B256="SEINFRA",$B256="CREA",$B256="CAU",$B256="CEHOP",$B256="SIURB",$B256="DER-PR",$B256="SUDECAP",$B256=Aux.!$F$24,$B256=Aux.!$F$25),VLOOKUP($A256,#REF!,7,FALSE),IF($B256="CCU",VLOOKUP($A256,#REF!,6,FALSE),IF($B256="MERCADO",VLOOKUP($A256,#REF!,8,FALSE),IF($B256="PLEO",VLOOKUP($A256,#REF!,4,FALSE),IF($B256="SICRO",VLOOKUP($A256,#REF!,6,FALSE),IF($B256="SINAPI",IFERROR(SUM((VLOOKUP($A256,#REF!,14,FALSE)),VLOOKUP($A256,#REF!,20,FALSE),VLOOKUP($A256,#REF!,22,FALSE)),),"-"))))))</f>
        <v>-</v>
      </c>
      <c r="G256" s="113" t="str">
        <f>IF(OR($B256="ANP",$B256="DAER",$B256="CONSULTORIA DNIT",$B256="PREGÃO ELETRÔNICO",$B256="DMLU",$B256="DMAE",$B256="CEEE",$B256="EPTC",$B256="ORSE",$B256="SEINFRA",$B256="CREA",$B256="CAU",$B256="CEHOP",$B256="SIURB",$B256="DER-PR",$B256="SUDECAP",$B256=Aux.!$F$24,$B256=Aux.!$F$25),VLOOKUP($A256,#REF!,8,FALSE),IF($B256="CCU",VLOOKUP($A256,#REF!,7,FALSE),IF($B256="MERCADO",VLOOKUP($A256,#REF!,9,FALSE),IF($B256="PLEO",VLOOKUP($A256,#REF!,4,FALSE),IF($B256="SICRO",VLOOKUP($A256,#REF!,7,FALSE),IF($B256="SINAPI",IFERROR((VLOOKUP($A256,#REF!,16,FALSE)),(VLOOKUP($A256,#REF!,5,FALSE))),"-"))))))</f>
        <v>-</v>
      </c>
      <c r="H256" s="113" t="str">
        <f>IF(OR($B256="ANP",$B256="DAER",$B256="CONSULTORIA DNIT",$B256="PREGÃO ELETRÔNICO",$B256="DMLU",$B256="DMAE",$B256="CEEE",$B256="EPTC",$B256="ORSE",$B256="SEINFRA",$B256="CREA",$B256="CAU",$B256="CEHOP",$B256="SIURB",$B256="DER-PR",$B256="SUDECAP",$B256=Aux.!$F$24,$B256=Aux.!$F$25),VLOOKUP($A256,#REF!,5,FALSE),IF($B256="CCU",VLOOKUP($A256,#REF!,4,FALSE),IF($B256="MERCADO",VLOOKUP($A256,#REF!,6,FALSE),IF($B256="PLEO",VLOOKUP($A256,#REF!,4,FALSE),IF($B256="SICRO",VLOOKUP($A256,#REF!,4,FALSE),IF($B256="SINAPI",IFERROR((VLOOKUP($A256,#REF!,5,FALSE)),(VLOOKUP($A256,#REF!,5,FALSE))),"-"))))))</f>
        <v>-</v>
      </c>
      <c r="I256" s="114">
        <f>IF($B256="SICRO EQUIP.",VLOOKUP($A256,#REF!,10,FALSE),0)</f>
        <v>0</v>
      </c>
      <c r="J256" s="114">
        <f>IF($B256="SICRO EQUIP.",VLOOKUP($A256,#REF!,11,FALSE),0)</f>
        <v>0</v>
      </c>
      <c r="K256" s="258"/>
      <c r="L256" s="259"/>
      <c r="M256" s="115" t="e">
        <f>VLOOKUP($K256,Reajuste!$A$2:$BW$29,(MATCH($L256,Reajuste!$C$2:$BW$2,0)+2),FALSE)</f>
        <v>#N/A</v>
      </c>
      <c r="N256" s="259"/>
      <c r="O256" s="115" t="e">
        <f>VLOOKUP($K256,Reajuste!$A$2:$CW$29,(MATCH($N256,Reajuste!$C$2:$CW$2,0)+2),FALSE)</f>
        <v>#N/A</v>
      </c>
      <c r="P256" s="113">
        <f t="shared" si="0"/>
        <v>0</v>
      </c>
      <c r="Q256" s="113">
        <f t="shared" si="1"/>
        <v>0</v>
      </c>
      <c r="R256" s="113">
        <f t="shared" si="2"/>
        <v>0</v>
      </c>
      <c r="S256" s="113">
        <f t="shared" si="3"/>
        <v>0</v>
      </c>
      <c r="T256" s="113">
        <f t="shared" si="4"/>
        <v>0</v>
      </c>
      <c r="U256" s="113">
        <f t="shared" si="5"/>
        <v>0</v>
      </c>
      <c r="V256" s="4"/>
      <c r="W256" s="4"/>
      <c r="X256" s="4"/>
      <c r="Y256" s="4"/>
      <c r="Z256" s="4"/>
    </row>
    <row r="257" spans="1:26" ht="14.25" customHeight="1">
      <c r="A257" s="256"/>
      <c r="B257" s="257"/>
      <c r="C257" s="112" t="str">
        <f>IF(OR($B257="ANP",$B257="DAER",$B257="CONSULTORIA DNIT",$B257="PREGÃO ELETRÔNICO",$B257="DMLU",$B257="DMAE",$B257="CEEE",$B257="EPTC",$B257="ORSE",$B257="SEINFRA",$B257="CREA",$B257="CAU",$B257="CEHOP",$B257="SIURB",$B257="DER-PR",$B257="SUDECAP",$B257=Aux.!$F$24,$B257=Aux.!$F$25),VLOOKUP($A257,#REF!,3,FALSE),IF($B257="SICRO EQUIP.",VLOOKUP($A257,#REF!,2,FALSE),IF($B257="CCU",VLOOKUP($A257,#REF!,2,FALSE),IF($B257="MERCADO",VLOOKUP($A257,#REF!,2,FALSE),IF($B257="PLEO",VLOOKUP($A257,#REF!,2,FALSE),IF($B257="SICRO",VLOOKUP($A257,#REF!,2,FALSE),IF($B257="SINAPI",IFERROR((VLOOKUP($A257,#REF!,2,FALSE)),(VLOOKUP($A257,#REF!,2,FALSE))),"-")))))))</f>
        <v>-</v>
      </c>
      <c r="D257" s="95" t="str">
        <f>IF(OR($B257="ANP",$B257="DAER",$B257="CONSULTORIA DNIT",$B257="PREGÃO ELETRÔNICO",$B257="DMLU",$B257="DMAE",$B257="CEEE",$B257="EPTC",$B257="ORSE",$B257="SEINFRA",$B257="CREA",$B257="CAU",$B257="CEHOP",$B257="SIURB",$B257="DER-PR",$B257="SUDECAP",$B257=Aux.!$F$24,$B257=Aux.!$F$25),VLOOKUP($A257,#REF!,4,FALSE),IF($B257="SICRO EQUIP.","H",IF($B257="CCU",VLOOKUP($A257,#REF!,3,FALSE),IF($B257="MERCADO",VLOOKUP($A257,#REF!,10,FALSE),IF($B257="PLEO",VLOOKUP($A257,#REF!,3,FALSE),IF($B257="SICRO",VLOOKUP($A257,#REF!,3,FALSE),IF($B257="SINAPI",IFERROR((VLOOKUP($A257,#REF!,3,FALSE)),(VLOOKUP($A257,#REF!,3,FALSE))),"-")))))))</f>
        <v>-</v>
      </c>
      <c r="E257" s="113" t="str">
        <f>IF(OR($B257="ANP",$B257="DAER",$B257="CONSULTORIA DNIT",$B257="PREGÃO ELETRÔNICO",$B257="DMLU",$B257="DMAE",$B257="CEEE",$B257="EPTC",$B257="ORSE",$B257="SEINFRA",$B257="CREA",$B257="CAU",$B257="CEHOP",$B257="SIURB",$B257="DER-PR",$B257="SUDECAP",$B257=Aux.!$F$24,$B257=Aux.!$F$25),VLOOKUP($A257,#REF!,6,FALSE),IF($B257="CCU",VLOOKUP($A257,#REF!,5,FALSE),IF($B257="MERCADO",VLOOKUP($A257,#REF!,7,FALSE),IF($B257="PLEO",VLOOKUP($A257,#REF!,4,FALSE),IF($B257="SICRO",VLOOKUP($A257,#REF!,5,FALSE),IF($B257="SINAPI",IFERROR((VLOOKUP($A257,#REF!,18,FALSE)),),"-"))))))</f>
        <v>-</v>
      </c>
      <c r="F257" s="113" t="str">
        <f>IF(OR($B257="ANP",$B257="DAER",$B257="CONSULTORIA DNIT",$B257="PREGÃO ELETRÔNICO",$B257="DMLU",$B257="DMAE",$B257="CEEE",$B257="EPTC",$B257="ORSE",$B257="SEINFRA",$B257="CREA",$B257="CAU",$B257="CEHOP",$B257="SIURB",$B257="DER-PR",$B257="SUDECAP",$B257=Aux.!$F$24,$B257=Aux.!$F$25),VLOOKUP($A257,#REF!,7,FALSE),IF($B257="CCU",VLOOKUP($A257,#REF!,6,FALSE),IF($B257="MERCADO",VLOOKUP($A257,#REF!,8,FALSE),IF($B257="PLEO",VLOOKUP($A257,#REF!,4,FALSE),IF($B257="SICRO",VLOOKUP($A257,#REF!,6,FALSE),IF($B257="SINAPI",IFERROR(SUM((VLOOKUP($A257,#REF!,14,FALSE)),VLOOKUP($A257,#REF!,20,FALSE),VLOOKUP($A257,#REF!,22,FALSE)),),"-"))))))</f>
        <v>-</v>
      </c>
      <c r="G257" s="113" t="str">
        <f>IF(OR($B257="ANP",$B257="DAER",$B257="CONSULTORIA DNIT",$B257="PREGÃO ELETRÔNICO",$B257="DMLU",$B257="DMAE",$B257="CEEE",$B257="EPTC",$B257="ORSE",$B257="SEINFRA",$B257="CREA",$B257="CAU",$B257="CEHOP",$B257="SIURB",$B257="DER-PR",$B257="SUDECAP",$B257=Aux.!$F$24,$B257=Aux.!$F$25),VLOOKUP($A257,#REF!,8,FALSE),IF($B257="CCU",VLOOKUP($A257,#REF!,7,FALSE),IF($B257="MERCADO",VLOOKUP($A257,#REF!,9,FALSE),IF($B257="PLEO",VLOOKUP($A257,#REF!,4,FALSE),IF($B257="SICRO",VLOOKUP($A257,#REF!,7,FALSE),IF($B257="SINAPI",IFERROR((VLOOKUP($A257,#REF!,16,FALSE)),(VLOOKUP($A257,#REF!,5,FALSE))),"-"))))))</f>
        <v>-</v>
      </c>
      <c r="H257" s="113" t="str">
        <f>IF(OR($B257="ANP",$B257="DAER",$B257="CONSULTORIA DNIT",$B257="PREGÃO ELETRÔNICO",$B257="DMLU",$B257="DMAE",$B257="CEEE",$B257="EPTC",$B257="ORSE",$B257="SEINFRA",$B257="CREA",$B257="CAU",$B257="CEHOP",$B257="SIURB",$B257="DER-PR",$B257="SUDECAP",$B257=Aux.!$F$24,$B257=Aux.!$F$25),VLOOKUP($A257,#REF!,5,FALSE),IF($B257="CCU",VLOOKUP($A257,#REF!,4,FALSE),IF($B257="MERCADO",VLOOKUP($A257,#REF!,6,FALSE),IF($B257="PLEO",VLOOKUP($A257,#REF!,4,FALSE),IF($B257="SICRO",VLOOKUP($A257,#REF!,4,FALSE),IF($B257="SINAPI",IFERROR((VLOOKUP($A257,#REF!,5,FALSE)),(VLOOKUP($A257,#REF!,5,FALSE))),"-"))))))</f>
        <v>-</v>
      </c>
      <c r="I257" s="114">
        <f>IF($B257="SICRO EQUIP.",VLOOKUP($A257,#REF!,10,FALSE),0)</f>
        <v>0</v>
      </c>
      <c r="J257" s="114">
        <f>IF($B257="SICRO EQUIP.",VLOOKUP($A257,#REF!,11,FALSE),0)</f>
        <v>0</v>
      </c>
      <c r="K257" s="258"/>
      <c r="L257" s="259"/>
      <c r="M257" s="115" t="e">
        <f>VLOOKUP($K257,Reajuste!$A$2:$BW$29,(MATCH($L257,Reajuste!$C$2:$BW$2,0)+2),FALSE)</f>
        <v>#N/A</v>
      </c>
      <c r="N257" s="259"/>
      <c r="O257" s="115" t="e">
        <f>VLOOKUP($K257,Reajuste!$A$2:$CW$29,(MATCH($N257,Reajuste!$C$2:$CW$2,0)+2),FALSE)</f>
        <v>#N/A</v>
      </c>
      <c r="P257" s="113">
        <f t="shared" si="0"/>
        <v>0</v>
      </c>
      <c r="Q257" s="113">
        <f t="shared" si="1"/>
        <v>0</v>
      </c>
      <c r="R257" s="113">
        <f t="shared" si="2"/>
        <v>0</v>
      </c>
      <c r="S257" s="113">
        <f t="shared" si="3"/>
        <v>0</v>
      </c>
      <c r="T257" s="113">
        <f t="shared" si="4"/>
        <v>0</v>
      </c>
      <c r="U257" s="113">
        <f t="shared" si="5"/>
        <v>0</v>
      </c>
      <c r="V257" s="4"/>
      <c r="W257" s="4"/>
      <c r="X257" s="4"/>
      <c r="Y257" s="4"/>
      <c r="Z257" s="4"/>
    </row>
    <row r="258" spans="1:26" ht="14.25" customHeight="1">
      <c r="A258" s="256"/>
      <c r="B258" s="257"/>
      <c r="C258" s="112" t="str">
        <f>IF(OR($B258="ANP",$B258="DAER",$B258="CONSULTORIA DNIT",$B258="PREGÃO ELETRÔNICO",$B258="DMLU",$B258="DMAE",$B258="CEEE",$B258="EPTC",$B258="ORSE",$B258="SEINFRA",$B258="CREA",$B258="CAU",$B258="CEHOP",$B258="SIURB",$B258="DER-PR",$B258="SUDECAP",$B258=Aux.!$F$24,$B258=Aux.!$F$25),VLOOKUP($A258,#REF!,3,FALSE),IF($B258="SICRO EQUIP.",VLOOKUP($A258,#REF!,2,FALSE),IF($B258="CCU",VLOOKUP($A258,#REF!,2,FALSE),IF($B258="MERCADO",VLOOKUP($A258,#REF!,2,FALSE),IF($B258="PLEO",VLOOKUP($A258,#REF!,2,FALSE),IF($B258="SICRO",VLOOKUP($A258,#REF!,2,FALSE),IF($B258="SINAPI",IFERROR((VLOOKUP($A258,#REF!,2,FALSE)),(VLOOKUP($A258,#REF!,2,FALSE))),"-")))))))</f>
        <v>-</v>
      </c>
      <c r="D258" s="95" t="str">
        <f>IF(OR($B258="ANP",$B258="DAER",$B258="CONSULTORIA DNIT",$B258="PREGÃO ELETRÔNICO",$B258="DMLU",$B258="DMAE",$B258="CEEE",$B258="EPTC",$B258="ORSE",$B258="SEINFRA",$B258="CREA",$B258="CAU",$B258="CEHOP",$B258="SIURB",$B258="DER-PR",$B258="SUDECAP",$B258=Aux.!$F$24,$B258=Aux.!$F$25),VLOOKUP($A258,#REF!,4,FALSE),IF($B258="SICRO EQUIP.","H",IF($B258="CCU",VLOOKUP($A258,#REF!,3,FALSE),IF($B258="MERCADO",VLOOKUP($A258,#REF!,10,FALSE),IF($B258="PLEO",VLOOKUP($A258,#REF!,3,FALSE),IF($B258="SICRO",VLOOKUP($A258,#REF!,3,FALSE),IF($B258="SINAPI",IFERROR((VLOOKUP($A258,#REF!,3,FALSE)),(VLOOKUP($A258,#REF!,3,FALSE))),"-")))))))</f>
        <v>-</v>
      </c>
      <c r="E258" s="113" t="str">
        <f>IF(OR($B258="ANP",$B258="DAER",$B258="CONSULTORIA DNIT",$B258="PREGÃO ELETRÔNICO",$B258="DMLU",$B258="DMAE",$B258="CEEE",$B258="EPTC",$B258="ORSE",$B258="SEINFRA",$B258="CREA",$B258="CAU",$B258="CEHOP",$B258="SIURB",$B258="DER-PR",$B258="SUDECAP",$B258=Aux.!$F$24,$B258=Aux.!$F$25),VLOOKUP($A258,#REF!,6,FALSE),IF($B258="CCU",VLOOKUP($A258,#REF!,5,FALSE),IF($B258="MERCADO",VLOOKUP($A258,#REF!,7,FALSE),IF($B258="PLEO",VLOOKUP($A258,#REF!,4,FALSE),IF($B258="SICRO",VLOOKUP($A258,#REF!,5,FALSE),IF($B258="SINAPI",IFERROR((VLOOKUP($A258,#REF!,18,FALSE)),),"-"))))))</f>
        <v>-</v>
      </c>
      <c r="F258" s="113" t="str">
        <f>IF(OR($B258="ANP",$B258="DAER",$B258="CONSULTORIA DNIT",$B258="PREGÃO ELETRÔNICO",$B258="DMLU",$B258="DMAE",$B258="CEEE",$B258="EPTC",$B258="ORSE",$B258="SEINFRA",$B258="CREA",$B258="CAU",$B258="CEHOP",$B258="SIURB",$B258="DER-PR",$B258="SUDECAP",$B258=Aux.!$F$24,$B258=Aux.!$F$25),VLOOKUP($A258,#REF!,7,FALSE),IF($B258="CCU",VLOOKUP($A258,#REF!,6,FALSE),IF($B258="MERCADO",VLOOKUP($A258,#REF!,8,FALSE),IF($B258="PLEO",VLOOKUP($A258,#REF!,4,FALSE),IF($B258="SICRO",VLOOKUP($A258,#REF!,6,FALSE),IF($B258="SINAPI",IFERROR(SUM((VLOOKUP($A258,#REF!,14,FALSE)),VLOOKUP($A258,#REF!,20,FALSE),VLOOKUP($A258,#REF!,22,FALSE)),),"-"))))))</f>
        <v>-</v>
      </c>
      <c r="G258" s="113" t="str">
        <f>IF(OR($B258="ANP",$B258="DAER",$B258="CONSULTORIA DNIT",$B258="PREGÃO ELETRÔNICO",$B258="DMLU",$B258="DMAE",$B258="CEEE",$B258="EPTC",$B258="ORSE",$B258="SEINFRA",$B258="CREA",$B258="CAU",$B258="CEHOP",$B258="SIURB",$B258="DER-PR",$B258="SUDECAP",$B258=Aux.!$F$24,$B258=Aux.!$F$25),VLOOKUP($A258,#REF!,8,FALSE),IF($B258="CCU",VLOOKUP($A258,#REF!,7,FALSE),IF($B258="MERCADO",VLOOKUP($A258,#REF!,9,FALSE),IF($B258="PLEO",VLOOKUP($A258,#REF!,4,FALSE),IF($B258="SICRO",VLOOKUP($A258,#REF!,7,FALSE),IF($B258="SINAPI",IFERROR((VLOOKUP($A258,#REF!,16,FALSE)),(VLOOKUP($A258,#REF!,5,FALSE))),"-"))))))</f>
        <v>-</v>
      </c>
      <c r="H258" s="113" t="str">
        <f>IF(OR($B258="ANP",$B258="DAER",$B258="CONSULTORIA DNIT",$B258="PREGÃO ELETRÔNICO",$B258="DMLU",$B258="DMAE",$B258="CEEE",$B258="EPTC",$B258="ORSE",$B258="SEINFRA",$B258="CREA",$B258="CAU",$B258="CEHOP",$B258="SIURB",$B258="DER-PR",$B258="SUDECAP",$B258=Aux.!$F$24,$B258=Aux.!$F$25),VLOOKUP($A258,#REF!,5,FALSE),IF($B258="CCU",VLOOKUP($A258,#REF!,4,FALSE),IF($B258="MERCADO",VLOOKUP($A258,#REF!,6,FALSE),IF($B258="PLEO",VLOOKUP($A258,#REF!,4,FALSE),IF($B258="SICRO",VLOOKUP($A258,#REF!,4,FALSE),IF($B258="SINAPI",IFERROR((VLOOKUP($A258,#REF!,5,FALSE)),(VLOOKUP($A258,#REF!,5,FALSE))),"-"))))))</f>
        <v>-</v>
      </c>
      <c r="I258" s="114">
        <f>IF($B258="SICRO EQUIP.",VLOOKUP($A258,#REF!,10,FALSE),0)</f>
        <v>0</v>
      </c>
      <c r="J258" s="114">
        <f>IF($B258="SICRO EQUIP.",VLOOKUP($A258,#REF!,11,FALSE),0)</f>
        <v>0</v>
      </c>
      <c r="K258" s="258"/>
      <c r="L258" s="259"/>
      <c r="M258" s="115" t="e">
        <f>VLOOKUP($K258,Reajuste!$A$2:$BW$29,(MATCH($L258,Reajuste!$C$2:$BW$2,0)+2),FALSE)</f>
        <v>#N/A</v>
      </c>
      <c r="N258" s="259"/>
      <c r="O258" s="115" t="e">
        <f>VLOOKUP($K258,Reajuste!$A$2:$CW$29,(MATCH($N258,Reajuste!$C$2:$CW$2,0)+2),FALSE)</f>
        <v>#N/A</v>
      </c>
      <c r="P258" s="113">
        <f t="shared" si="0"/>
        <v>0</v>
      </c>
      <c r="Q258" s="113">
        <f t="shared" si="1"/>
        <v>0</v>
      </c>
      <c r="R258" s="113">
        <f t="shared" si="2"/>
        <v>0</v>
      </c>
      <c r="S258" s="113">
        <f t="shared" si="3"/>
        <v>0</v>
      </c>
      <c r="T258" s="113">
        <f t="shared" si="4"/>
        <v>0</v>
      </c>
      <c r="U258" s="113">
        <f t="shared" si="5"/>
        <v>0</v>
      </c>
      <c r="V258" s="4"/>
      <c r="W258" s="4"/>
      <c r="X258" s="4"/>
      <c r="Y258" s="4"/>
      <c r="Z258" s="4"/>
    </row>
    <row r="259" spans="1:26" ht="14.25" customHeight="1">
      <c r="A259" s="256"/>
      <c r="B259" s="257"/>
      <c r="C259" s="112" t="str">
        <f>IF(OR($B259="ANP",$B259="DAER",$B259="CONSULTORIA DNIT",$B259="PREGÃO ELETRÔNICO",$B259="DMLU",$B259="DMAE",$B259="CEEE",$B259="EPTC",$B259="ORSE",$B259="SEINFRA",$B259="CREA",$B259="CAU",$B259="CEHOP",$B259="SIURB",$B259="DER-PR",$B259="SUDECAP",$B259=Aux.!$F$24,$B259=Aux.!$F$25),VLOOKUP($A259,#REF!,3,FALSE),IF($B259="SICRO EQUIP.",VLOOKUP($A259,#REF!,2,FALSE),IF($B259="CCU",VLOOKUP($A259,#REF!,2,FALSE),IF($B259="MERCADO",VLOOKUP($A259,#REF!,2,FALSE),IF($B259="PLEO",VLOOKUP($A259,#REF!,2,FALSE),IF($B259="SICRO",VLOOKUP($A259,#REF!,2,FALSE),IF($B259="SINAPI",IFERROR((VLOOKUP($A259,#REF!,2,FALSE)),(VLOOKUP($A259,#REF!,2,FALSE))),"-")))))))</f>
        <v>-</v>
      </c>
      <c r="D259" s="95" t="str">
        <f>IF(OR($B259="ANP",$B259="DAER",$B259="CONSULTORIA DNIT",$B259="PREGÃO ELETRÔNICO",$B259="DMLU",$B259="DMAE",$B259="CEEE",$B259="EPTC",$B259="ORSE",$B259="SEINFRA",$B259="CREA",$B259="CAU",$B259="CEHOP",$B259="SIURB",$B259="DER-PR",$B259="SUDECAP",$B259=Aux.!$F$24,$B259=Aux.!$F$25),VLOOKUP($A259,#REF!,4,FALSE),IF($B259="SICRO EQUIP.","H",IF($B259="CCU",VLOOKUP($A259,#REF!,3,FALSE),IF($B259="MERCADO",VLOOKUP($A259,#REF!,10,FALSE),IF($B259="PLEO",VLOOKUP($A259,#REF!,3,FALSE),IF($B259="SICRO",VLOOKUP($A259,#REF!,3,FALSE),IF($B259="SINAPI",IFERROR((VLOOKUP($A259,#REF!,3,FALSE)),(VLOOKUP($A259,#REF!,3,FALSE))),"-")))))))</f>
        <v>-</v>
      </c>
      <c r="E259" s="113" t="str">
        <f>IF(OR($B259="ANP",$B259="DAER",$B259="CONSULTORIA DNIT",$B259="PREGÃO ELETRÔNICO",$B259="DMLU",$B259="DMAE",$B259="CEEE",$B259="EPTC",$B259="ORSE",$B259="SEINFRA",$B259="CREA",$B259="CAU",$B259="CEHOP",$B259="SIURB",$B259="DER-PR",$B259="SUDECAP",$B259=Aux.!$F$24,$B259=Aux.!$F$25),VLOOKUP($A259,#REF!,6,FALSE),IF($B259="CCU",VLOOKUP($A259,#REF!,5,FALSE),IF($B259="MERCADO",VLOOKUP($A259,#REF!,7,FALSE),IF($B259="PLEO",VLOOKUP($A259,#REF!,4,FALSE),IF($B259="SICRO",VLOOKUP($A259,#REF!,5,FALSE),IF($B259="SINAPI",IFERROR((VLOOKUP($A259,#REF!,18,FALSE)),),"-"))))))</f>
        <v>-</v>
      </c>
      <c r="F259" s="113" t="str">
        <f>IF(OR($B259="ANP",$B259="DAER",$B259="CONSULTORIA DNIT",$B259="PREGÃO ELETRÔNICO",$B259="DMLU",$B259="DMAE",$B259="CEEE",$B259="EPTC",$B259="ORSE",$B259="SEINFRA",$B259="CREA",$B259="CAU",$B259="CEHOP",$B259="SIURB",$B259="DER-PR",$B259="SUDECAP",$B259=Aux.!$F$24,$B259=Aux.!$F$25),VLOOKUP($A259,#REF!,7,FALSE),IF($B259="CCU",VLOOKUP($A259,#REF!,6,FALSE),IF($B259="MERCADO",VLOOKUP($A259,#REF!,8,FALSE),IF($B259="PLEO",VLOOKUP($A259,#REF!,4,FALSE),IF($B259="SICRO",VLOOKUP($A259,#REF!,6,FALSE),IF($B259="SINAPI",IFERROR(SUM((VLOOKUP($A259,#REF!,14,FALSE)),VLOOKUP($A259,#REF!,20,FALSE),VLOOKUP($A259,#REF!,22,FALSE)),),"-"))))))</f>
        <v>-</v>
      </c>
      <c r="G259" s="113" t="str">
        <f>IF(OR($B259="ANP",$B259="DAER",$B259="CONSULTORIA DNIT",$B259="PREGÃO ELETRÔNICO",$B259="DMLU",$B259="DMAE",$B259="CEEE",$B259="EPTC",$B259="ORSE",$B259="SEINFRA",$B259="CREA",$B259="CAU",$B259="CEHOP",$B259="SIURB",$B259="DER-PR",$B259="SUDECAP",$B259=Aux.!$F$24,$B259=Aux.!$F$25),VLOOKUP($A259,#REF!,8,FALSE),IF($B259="CCU",VLOOKUP($A259,#REF!,7,FALSE),IF($B259="MERCADO",VLOOKUP($A259,#REF!,9,FALSE),IF($B259="PLEO",VLOOKUP($A259,#REF!,4,FALSE),IF($B259="SICRO",VLOOKUP($A259,#REF!,7,FALSE),IF($B259="SINAPI",IFERROR((VLOOKUP($A259,#REF!,16,FALSE)),(VLOOKUP($A259,#REF!,5,FALSE))),"-"))))))</f>
        <v>-</v>
      </c>
      <c r="H259" s="113" t="str">
        <f>IF(OR($B259="ANP",$B259="DAER",$B259="CONSULTORIA DNIT",$B259="PREGÃO ELETRÔNICO",$B259="DMLU",$B259="DMAE",$B259="CEEE",$B259="EPTC",$B259="ORSE",$B259="SEINFRA",$B259="CREA",$B259="CAU",$B259="CEHOP",$B259="SIURB",$B259="DER-PR",$B259="SUDECAP",$B259=Aux.!$F$24,$B259=Aux.!$F$25),VLOOKUP($A259,#REF!,5,FALSE),IF($B259="CCU",VLOOKUP($A259,#REF!,4,FALSE),IF($B259="MERCADO",VLOOKUP($A259,#REF!,6,FALSE),IF($B259="PLEO",VLOOKUP($A259,#REF!,4,FALSE),IF($B259="SICRO",VLOOKUP($A259,#REF!,4,FALSE),IF($B259="SINAPI",IFERROR((VLOOKUP($A259,#REF!,5,FALSE)),(VLOOKUP($A259,#REF!,5,FALSE))),"-"))))))</f>
        <v>-</v>
      </c>
      <c r="I259" s="114">
        <f>IF($B259="SICRO EQUIP.",VLOOKUP($A259,#REF!,10,FALSE),0)</f>
        <v>0</v>
      </c>
      <c r="J259" s="114">
        <f>IF($B259="SICRO EQUIP.",VLOOKUP($A259,#REF!,11,FALSE),0)</f>
        <v>0</v>
      </c>
      <c r="K259" s="258"/>
      <c r="L259" s="259"/>
      <c r="M259" s="115" t="e">
        <f>VLOOKUP($K259,Reajuste!$A$2:$BW$29,(MATCH($L259,Reajuste!$C$2:$BW$2,0)+2),FALSE)</f>
        <v>#N/A</v>
      </c>
      <c r="N259" s="259"/>
      <c r="O259" s="115" t="e">
        <f>VLOOKUP($K259,Reajuste!$A$2:$CW$29,(MATCH($N259,Reajuste!$C$2:$CW$2,0)+2),FALSE)</f>
        <v>#N/A</v>
      </c>
      <c r="P259" s="113">
        <f t="shared" si="0"/>
        <v>0</v>
      </c>
      <c r="Q259" s="113">
        <f t="shared" si="1"/>
        <v>0</v>
      </c>
      <c r="R259" s="113">
        <f t="shared" si="2"/>
        <v>0</v>
      </c>
      <c r="S259" s="113">
        <f t="shared" si="3"/>
        <v>0</v>
      </c>
      <c r="T259" s="113">
        <f t="shared" si="4"/>
        <v>0</v>
      </c>
      <c r="U259" s="113">
        <f t="shared" si="5"/>
        <v>0</v>
      </c>
      <c r="V259" s="4"/>
      <c r="W259" s="4"/>
      <c r="X259" s="4"/>
      <c r="Y259" s="4"/>
      <c r="Z259" s="4"/>
    </row>
    <row r="260" spans="1:26" ht="14.25" customHeight="1">
      <c r="A260" s="256"/>
      <c r="B260" s="257"/>
      <c r="C260" s="112" t="str">
        <f>IF(OR($B260="ANP",$B260="DAER",$B260="CONSULTORIA DNIT",$B260="PREGÃO ELETRÔNICO",$B260="DMLU",$B260="DMAE",$B260="CEEE",$B260="EPTC",$B260="ORSE",$B260="SEINFRA",$B260="CREA",$B260="CAU",$B260="CEHOP",$B260="SIURB",$B260="DER-PR",$B260="SUDECAP",$B260=Aux.!$F$24,$B260=Aux.!$F$25),VLOOKUP($A260,#REF!,3,FALSE),IF($B260="SICRO EQUIP.",VLOOKUP($A260,#REF!,2,FALSE),IF($B260="CCU",VLOOKUP($A260,#REF!,2,FALSE),IF($B260="MERCADO",VLOOKUP($A260,#REF!,2,FALSE),IF($B260="PLEO",VLOOKUP($A260,#REF!,2,FALSE),IF($B260="SICRO",VLOOKUP($A260,#REF!,2,FALSE),IF($B260="SINAPI",IFERROR((VLOOKUP($A260,#REF!,2,FALSE)),(VLOOKUP($A260,#REF!,2,FALSE))),"-")))))))</f>
        <v>-</v>
      </c>
      <c r="D260" s="95" t="str">
        <f>IF(OR($B260="ANP",$B260="DAER",$B260="CONSULTORIA DNIT",$B260="PREGÃO ELETRÔNICO",$B260="DMLU",$B260="DMAE",$B260="CEEE",$B260="EPTC",$B260="ORSE",$B260="SEINFRA",$B260="CREA",$B260="CAU",$B260="CEHOP",$B260="SIURB",$B260="DER-PR",$B260="SUDECAP",$B260=Aux.!$F$24,$B260=Aux.!$F$25),VLOOKUP($A260,#REF!,4,FALSE),IF($B260="SICRO EQUIP.","H",IF($B260="CCU",VLOOKUP($A260,#REF!,3,FALSE),IF($B260="MERCADO",VLOOKUP($A260,#REF!,10,FALSE),IF($B260="PLEO",VLOOKUP($A260,#REF!,3,FALSE),IF($B260="SICRO",VLOOKUP($A260,#REF!,3,FALSE),IF($B260="SINAPI",IFERROR((VLOOKUP($A260,#REF!,3,FALSE)),(VLOOKUP($A260,#REF!,3,FALSE))),"-")))))))</f>
        <v>-</v>
      </c>
      <c r="E260" s="113" t="str">
        <f>IF(OR($B260="ANP",$B260="DAER",$B260="CONSULTORIA DNIT",$B260="PREGÃO ELETRÔNICO",$B260="DMLU",$B260="DMAE",$B260="CEEE",$B260="EPTC",$B260="ORSE",$B260="SEINFRA",$B260="CREA",$B260="CAU",$B260="CEHOP",$B260="SIURB",$B260="DER-PR",$B260="SUDECAP",$B260=Aux.!$F$24,$B260=Aux.!$F$25),VLOOKUP($A260,#REF!,6,FALSE),IF($B260="CCU",VLOOKUP($A260,#REF!,5,FALSE),IF($B260="MERCADO",VLOOKUP($A260,#REF!,7,FALSE),IF($B260="PLEO",VLOOKUP($A260,#REF!,4,FALSE),IF($B260="SICRO",VLOOKUP($A260,#REF!,5,FALSE),IF($B260="SINAPI",IFERROR((VLOOKUP($A260,#REF!,18,FALSE)),),"-"))))))</f>
        <v>-</v>
      </c>
      <c r="F260" s="113" t="str">
        <f>IF(OR($B260="ANP",$B260="DAER",$B260="CONSULTORIA DNIT",$B260="PREGÃO ELETRÔNICO",$B260="DMLU",$B260="DMAE",$B260="CEEE",$B260="EPTC",$B260="ORSE",$B260="SEINFRA",$B260="CREA",$B260="CAU",$B260="CEHOP",$B260="SIURB",$B260="DER-PR",$B260="SUDECAP",$B260=Aux.!$F$24,$B260=Aux.!$F$25),VLOOKUP($A260,#REF!,7,FALSE),IF($B260="CCU",VLOOKUP($A260,#REF!,6,FALSE),IF($B260="MERCADO",VLOOKUP($A260,#REF!,8,FALSE),IF($B260="PLEO",VLOOKUP($A260,#REF!,4,FALSE),IF($B260="SICRO",VLOOKUP($A260,#REF!,6,FALSE),IF($B260="SINAPI",IFERROR(SUM((VLOOKUP($A260,#REF!,14,FALSE)),VLOOKUP($A260,#REF!,20,FALSE),VLOOKUP($A260,#REF!,22,FALSE)),),"-"))))))</f>
        <v>-</v>
      </c>
      <c r="G260" s="113" t="str">
        <f>IF(OR($B260="ANP",$B260="DAER",$B260="CONSULTORIA DNIT",$B260="PREGÃO ELETRÔNICO",$B260="DMLU",$B260="DMAE",$B260="CEEE",$B260="EPTC",$B260="ORSE",$B260="SEINFRA",$B260="CREA",$B260="CAU",$B260="CEHOP",$B260="SIURB",$B260="DER-PR",$B260="SUDECAP",$B260=Aux.!$F$24,$B260=Aux.!$F$25),VLOOKUP($A260,#REF!,8,FALSE),IF($B260="CCU",VLOOKUP($A260,#REF!,7,FALSE),IF($B260="MERCADO",VLOOKUP($A260,#REF!,9,FALSE),IF($B260="PLEO",VLOOKUP($A260,#REF!,4,FALSE),IF($B260="SICRO",VLOOKUP($A260,#REF!,7,FALSE),IF($B260="SINAPI",IFERROR((VLOOKUP($A260,#REF!,16,FALSE)),(VLOOKUP($A260,#REF!,5,FALSE))),"-"))))))</f>
        <v>-</v>
      </c>
      <c r="H260" s="113" t="str">
        <f>IF(OR($B260="ANP",$B260="DAER",$B260="CONSULTORIA DNIT",$B260="PREGÃO ELETRÔNICO",$B260="DMLU",$B260="DMAE",$B260="CEEE",$B260="EPTC",$B260="ORSE",$B260="SEINFRA",$B260="CREA",$B260="CAU",$B260="CEHOP",$B260="SIURB",$B260="DER-PR",$B260="SUDECAP",$B260=Aux.!$F$24,$B260=Aux.!$F$25),VLOOKUP($A260,#REF!,5,FALSE),IF($B260="CCU",VLOOKUP($A260,#REF!,4,FALSE),IF($B260="MERCADO",VLOOKUP($A260,#REF!,6,FALSE),IF($B260="PLEO",VLOOKUP($A260,#REF!,4,FALSE),IF($B260="SICRO",VLOOKUP($A260,#REF!,4,FALSE),IF($B260="SINAPI",IFERROR((VLOOKUP($A260,#REF!,5,FALSE)),(VLOOKUP($A260,#REF!,5,FALSE))),"-"))))))</f>
        <v>-</v>
      </c>
      <c r="I260" s="114">
        <f>IF($B260="SICRO EQUIP.",VLOOKUP($A260,#REF!,10,FALSE),0)</f>
        <v>0</v>
      </c>
      <c r="J260" s="114">
        <f>IF($B260="SICRO EQUIP.",VLOOKUP($A260,#REF!,11,FALSE),0)</f>
        <v>0</v>
      </c>
      <c r="K260" s="258"/>
      <c r="L260" s="259"/>
      <c r="M260" s="115" t="e">
        <f>VLOOKUP($K260,Reajuste!$A$2:$BW$29,(MATCH($L260,Reajuste!$C$2:$BW$2,0)+2),FALSE)</f>
        <v>#N/A</v>
      </c>
      <c r="N260" s="259"/>
      <c r="O260" s="115" t="e">
        <f>VLOOKUP($K260,Reajuste!$A$2:$CW$29,(MATCH($N260,Reajuste!$C$2:$CW$2,0)+2),FALSE)</f>
        <v>#N/A</v>
      </c>
      <c r="P260" s="113">
        <f t="shared" si="0"/>
        <v>0</v>
      </c>
      <c r="Q260" s="113">
        <f t="shared" si="1"/>
        <v>0</v>
      </c>
      <c r="R260" s="113">
        <f t="shared" si="2"/>
        <v>0</v>
      </c>
      <c r="S260" s="113">
        <f t="shared" si="3"/>
        <v>0</v>
      </c>
      <c r="T260" s="113">
        <f t="shared" si="4"/>
        <v>0</v>
      </c>
      <c r="U260" s="113">
        <f t="shared" si="5"/>
        <v>0</v>
      </c>
      <c r="V260" s="4"/>
      <c r="W260" s="4"/>
      <c r="X260" s="4"/>
      <c r="Y260" s="4"/>
      <c r="Z260" s="4"/>
    </row>
    <row r="261" spans="1:26" ht="14.25" customHeight="1">
      <c r="A261" s="256"/>
      <c r="B261" s="257"/>
      <c r="C261" s="112" t="str">
        <f>IF(OR($B261="ANP",$B261="DAER",$B261="CONSULTORIA DNIT",$B261="PREGÃO ELETRÔNICO",$B261="DMLU",$B261="DMAE",$B261="CEEE",$B261="EPTC",$B261="ORSE",$B261="SEINFRA",$B261="CREA",$B261="CAU",$B261="CEHOP",$B261="SIURB",$B261="DER-PR",$B261="SUDECAP",$B261=Aux.!$F$24,$B261=Aux.!$F$25),VLOOKUP($A261,#REF!,3,FALSE),IF($B261="SICRO EQUIP.",VLOOKUP($A261,#REF!,2,FALSE),IF($B261="CCU",VLOOKUP($A261,#REF!,2,FALSE),IF($B261="MERCADO",VLOOKUP($A261,#REF!,2,FALSE),IF($B261="PLEO",VLOOKUP($A261,#REF!,2,FALSE),IF($B261="SICRO",VLOOKUP($A261,#REF!,2,FALSE),IF($B261="SINAPI",IFERROR((VLOOKUP($A261,#REF!,2,FALSE)),(VLOOKUP($A261,#REF!,2,FALSE))),"-")))))))</f>
        <v>-</v>
      </c>
      <c r="D261" s="95" t="str">
        <f>IF(OR($B261="ANP",$B261="DAER",$B261="CONSULTORIA DNIT",$B261="PREGÃO ELETRÔNICO",$B261="DMLU",$B261="DMAE",$B261="CEEE",$B261="EPTC",$B261="ORSE",$B261="SEINFRA",$B261="CREA",$B261="CAU",$B261="CEHOP",$B261="SIURB",$B261="DER-PR",$B261="SUDECAP",$B261=Aux.!$F$24,$B261=Aux.!$F$25),VLOOKUP($A261,#REF!,4,FALSE),IF($B261="SICRO EQUIP.","H",IF($B261="CCU",VLOOKUP($A261,#REF!,3,FALSE),IF($B261="MERCADO",VLOOKUP($A261,#REF!,10,FALSE),IF($B261="PLEO",VLOOKUP($A261,#REF!,3,FALSE),IF($B261="SICRO",VLOOKUP($A261,#REF!,3,FALSE),IF($B261="SINAPI",IFERROR((VLOOKUP($A261,#REF!,3,FALSE)),(VLOOKUP($A261,#REF!,3,FALSE))),"-")))))))</f>
        <v>-</v>
      </c>
      <c r="E261" s="113" t="str">
        <f>IF(OR($B261="ANP",$B261="DAER",$B261="CONSULTORIA DNIT",$B261="PREGÃO ELETRÔNICO",$B261="DMLU",$B261="DMAE",$B261="CEEE",$B261="EPTC",$B261="ORSE",$B261="SEINFRA",$B261="CREA",$B261="CAU",$B261="CEHOP",$B261="SIURB",$B261="DER-PR",$B261="SUDECAP",$B261=Aux.!$F$24,$B261=Aux.!$F$25),VLOOKUP($A261,#REF!,6,FALSE),IF($B261="CCU",VLOOKUP($A261,#REF!,5,FALSE),IF($B261="MERCADO",VLOOKUP($A261,#REF!,7,FALSE),IF($B261="PLEO",VLOOKUP($A261,#REF!,4,FALSE),IF($B261="SICRO",VLOOKUP($A261,#REF!,5,FALSE),IF($B261="SINAPI",IFERROR((VLOOKUP($A261,#REF!,18,FALSE)),),"-"))))))</f>
        <v>-</v>
      </c>
      <c r="F261" s="113" t="str">
        <f>IF(OR($B261="ANP",$B261="DAER",$B261="CONSULTORIA DNIT",$B261="PREGÃO ELETRÔNICO",$B261="DMLU",$B261="DMAE",$B261="CEEE",$B261="EPTC",$B261="ORSE",$B261="SEINFRA",$B261="CREA",$B261="CAU",$B261="CEHOP",$B261="SIURB",$B261="DER-PR",$B261="SUDECAP",$B261=Aux.!$F$24,$B261=Aux.!$F$25),VLOOKUP($A261,#REF!,7,FALSE),IF($B261="CCU",VLOOKUP($A261,#REF!,6,FALSE),IF($B261="MERCADO",VLOOKUP($A261,#REF!,8,FALSE),IF($B261="PLEO",VLOOKUP($A261,#REF!,4,FALSE),IF($B261="SICRO",VLOOKUP($A261,#REF!,6,FALSE),IF($B261="SINAPI",IFERROR(SUM((VLOOKUP($A261,#REF!,14,FALSE)),VLOOKUP($A261,#REF!,20,FALSE),VLOOKUP($A261,#REF!,22,FALSE)),),"-"))))))</f>
        <v>-</v>
      </c>
      <c r="G261" s="113" t="str">
        <f>IF(OR($B261="ANP",$B261="DAER",$B261="CONSULTORIA DNIT",$B261="PREGÃO ELETRÔNICO",$B261="DMLU",$B261="DMAE",$B261="CEEE",$B261="EPTC",$B261="ORSE",$B261="SEINFRA",$B261="CREA",$B261="CAU",$B261="CEHOP",$B261="SIURB",$B261="DER-PR",$B261="SUDECAP",$B261=Aux.!$F$24,$B261=Aux.!$F$25),VLOOKUP($A261,#REF!,8,FALSE),IF($B261="CCU",VLOOKUP($A261,#REF!,7,FALSE),IF($B261="MERCADO",VLOOKUP($A261,#REF!,9,FALSE),IF($B261="PLEO",VLOOKUP($A261,#REF!,4,FALSE),IF($B261="SICRO",VLOOKUP($A261,#REF!,7,FALSE),IF($B261="SINAPI",IFERROR((VLOOKUP($A261,#REF!,16,FALSE)),(VLOOKUP($A261,#REF!,5,FALSE))),"-"))))))</f>
        <v>-</v>
      </c>
      <c r="H261" s="113" t="str">
        <f>IF(OR($B261="ANP",$B261="DAER",$B261="CONSULTORIA DNIT",$B261="PREGÃO ELETRÔNICO",$B261="DMLU",$B261="DMAE",$B261="CEEE",$B261="EPTC",$B261="ORSE",$B261="SEINFRA",$B261="CREA",$B261="CAU",$B261="CEHOP",$B261="SIURB",$B261="DER-PR",$B261="SUDECAP",$B261=Aux.!$F$24,$B261=Aux.!$F$25),VLOOKUP($A261,#REF!,5,FALSE),IF($B261="CCU",VLOOKUP($A261,#REF!,4,FALSE),IF($B261="MERCADO",VLOOKUP($A261,#REF!,6,FALSE),IF($B261="PLEO",VLOOKUP($A261,#REF!,4,FALSE),IF($B261="SICRO",VLOOKUP($A261,#REF!,4,FALSE),IF($B261="SINAPI",IFERROR((VLOOKUP($A261,#REF!,5,FALSE)),(VLOOKUP($A261,#REF!,5,FALSE))),"-"))))))</f>
        <v>-</v>
      </c>
      <c r="I261" s="114">
        <f>IF($B261="SICRO EQUIP.",VLOOKUP($A261,#REF!,10,FALSE),0)</f>
        <v>0</v>
      </c>
      <c r="J261" s="114">
        <f>IF($B261="SICRO EQUIP.",VLOOKUP($A261,#REF!,11,FALSE),0)</f>
        <v>0</v>
      </c>
      <c r="K261" s="258"/>
      <c r="L261" s="259"/>
      <c r="M261" s="115" t="e">
        <f>VLOOKUP($K261,Reajuste!$A$2:$BW$29,(MATCH($L261,Reajuste!$C$2:$BW$2,0)+2),FALSE)</f>
        <v>#N/A</v>
      </c>
      <c r="N261" s="259"/>
      <c r="O261" s="115" t="e">
        <f>VLOOKUP($K261,Reajuste!$A$2:$CW$29,(MATCH($N261,Reajuste!$C$2:$CW$2,0)+2),FALSE)</f>
        <v>#N/A</v>
      </c>
      <c r="P261" s="113">
        <f t="shared" si="0"/>
        <v>0</v>
      </c>
      <c r="Q261" s="113">
        <f t="shared" si="1"/>
        <v>0</v>
      </c>
      <c r="R261" s="113">
        <f t="shared" si="2"/>
        <v>0</v>
      </c>
      <c r="S261" s="113">
        <f t="shared" si="3"/>
        <v>0</v>
      </c>
      <c r="T261" s="113">
        <f t="shared" si="4"/>
        <v>0</v>
      </c>
      <c r="U261" s="113">
        <f t="shared" si="5"/>
        <v>0</v>
      </c>
      <c r="V261" s="4"/>
      <c r="W261" s="4"/>
      <c r="X261" s="4"/>
      <c r="Y261" s="4"/>
      <c r="Z261" s="4"/>
    </row>
    <row r="262" spans="1:26" ht="14.25" customHeight="1">
      <c r="A262" s="256"/>
      <c r="B262" s="257"/>
      <c r="C262" s="112" t="str">
        <f>IF(OR($B262="ANP",$B262="DAER",$B262="CONSULTORIA DNIT",$B262="PREGÃO ELETRÔNICO",$B262="DMLU",$B262="DMAE",$B262="CEEE",$B262="EPTC",$B262="ORSE",$B262="SEINFRA",$B262="CREA",$B262="CAU",$B262="CEHOP",$B262="SIURB",$B262="DER-PR",$B262="SUDECAP",$B262=Aux.!$F$24,$B262=Aux.!$F$25),VLOOKUP($A262,#REF!,3,FALSE),IF($B262="SICRO EQUIP.",VLOOKUP($A262,#REF!,2,FALSE),IF($B262="CCU",VLOOKUP($A262,#REF!,2,FALSE),IF($B262="MERCADO",VLOOKUP($A262,#REF!,2,FALSE),IF($B262="PLEO",VLOOKUP($A262,#REF!,2,FALSE),IF($B262="SICRO",VLOOKUP($A262,#REF!,2,FALSE),IF($B262="SINAPI",IFERROR((VLOOKUP($A262,#REF!,2,FALSE)),(VLOOKUP($A262,#REF!,2,FALSE))),"-")))))))</f>
        <v>-</v>
      </c>
      <c r="D262" s="95" t="str">
        <f>IF(OR($B262="ANP",$B262="DAER",$B262="CONSULTORIA DNIT",$B262="PREGÃO ELETRÔNICO",$B262="DMLU",$B262="DMAE",$B262="CEEE",$B262="EPTC",$B262="ORSE",$B262="SEINFRA",$B262="CREA",$B262="CAU",$B262="CEHOP",$B262="SIURB",$B262="DER-PR",$B262="SUDECAP",$B262=Aux.!$F$24,$B262=Aux.!$F$25),VLOOKUP($A262,#REF!,4,FALSE),IF($B262="SICRO EQUIP.","H",IF($B262="CCU",VLOOKUP($A262,#REF!,3,FALSE),IF($B262="MERCADO",VLOOKUP($A262,#REF!,10,FALSE),IF($B262="PLEO",VLOOKUP($A262,#REF!,3,FALSE),IF($B262="SICRO",VLOOKUP($A262,#REF!,3,FALSE),IF($B262="SINAPI",IFERROR((VLOOKUP($A262,#REF!,3,FALSE)),(VLOOKUP($A262,#REF!,3,FALSE))),"-")))))))</f>
        <v>-</v>
      </c>
      <c r="E262" s="113" t="str">
        <f>IF(OR($B262="ANP",$B262="DAER",$B262="CONSULTORIA DNIT",$B262="PREGÃO ELETRÔNICO",$B262="DMLU",$B262="DMAE",$B262="CEEE",$B262="EPTC",$B262="ORSE",$B262="SEINFRA",$B262="CREA",$B262="CAU",$B262="CEHOP",$B262="SIURB",$B262="DER-PR",$B262="SUDECAP",$B262=Aux.!$F$24,$B262=Aux.!$F$25),VLOOKUP($A262,#REF!,6,FALSE),IF($B262="CCU",VLOOKUP($A262,#REF!,5,FALSE),IF($B262="MERCADO",VLOOKUP($A262,#REF!,7,FALSE),IF($B262="PLEO",VLOOKUP($A262,#REF!,4,FALSE),IF($B262="SICRO",VLOOKUP($A262,#REF!,5,FALSE),IF($B262="SINAPI",IFERROR((VLOOKUP($A262,#REF!,18,FALSE)),),"-"))))))</f>
        <v>-</v>
      </c>
      <c r="F262" s="113" t="str">
        <f>IF(OR($B262="ANP",$B262="DAER",$B262="CONSULTORIA DNIT",$B262="PREGÃO ELETRÔNICO",$B262="DMLU",$B262="DMAE",$B262="CEEE",$B262="EPTC",$B262="ORSE",$B262="SEINFRA",$B262="CREA",$B262="CAU",$B262="CEHOP",$B262="SIURB",$B262="DER-PR",$B262="SUDECAP",$B262=Aux.!$F$24,$B262=Aux.!$F$25),VLOOKUP($A262,#REF!,7,FALSE),IF($B262="CCU",VLOOKUP($A262,#REF!,6,FALSE),IF($B262="MERCADO",VLOOKUP($A262,#REF!,8,FALSE),IF($B262="PLEO",VLOOKUP($A262,#REF!,4,FALSE),IF($B262="SICRO",VLOOKUP($A262,#REF!,6,FALSE),IF($B262="SINAPI",IFERROR(SUM((VLOOKUP($A262,#REF!,14,FALSE)),VLOOKUP($A262,#REF!,20,FALSE),VLOOKUP($A262,#REF!,22,FALSE)),),"-"))))))</f>
        <v>-</v>
      </c>
      <c r="G262" s="113" t="str">
        <f>IF(OR($B262="ANP",$B262="DAER",$B262="CONSULTORIA DNIT",$B262="PREGÃO ELETRÔNICO",$B262="DMLU",$B262="DMAE",$B262="CEEE",$B262="EPTC",$B262="ORSE",$B262="SEINFRA",$B262="CREA",$B262="CAU",$B262="CEHOP",$B262="SIURB",$B262="DER-PR",$B262="SUDECAP",$B262=Aux.!$F$24,$B262=Aux.!$F$25),VLOOKUP($A262,#REF!,8,FALSE),IF($B262="CCU",VLOOKUP($A262,#REF!,7,FALSE),IF($B262="MERCADO",VLOOKUP($A262,#REF!,9,FALSE),IF($B262="PLEO",VLOOKUP($A262,#REF!,4,FALSE),IF($B262="SICRO",VLOOKUP($A262,#REF!,7,FALSE),IF($B262="SINAPI",IFERROR((VLOOKUP($A262,#REF!,16,FALSE)),(VLOOKUP($A262,#REF!,5,FALSE))),"-"))))))</f>
        <v>-</v>
      </c>
      <c r="H262" s="113" t="str">
        <f>IF(OR($B262="ANP",$B262="DAER",$B262="CONSULTORIA DNIT",$B262="PREGÃO ELETRÔNICO",$B262="DMLU",$B262="DMAE",$B262="CEEE",$B262="EPTC",$B262="ORSE",$B262="SEINFRA",$B262="CREA",$B262="CAU",$B262="CEHOP",$B262="SIURB",$B262="DER-PR",$B262="SUDECAP",$B262=Aux.!$F$24,$B262=Aux.!$F$25),VLOOKUP($A262,#REF!,5,FALSE),IF($B262="CCU",VLOOKUP($A262,#REF!,4,FALSE),IF($B262="MERCADO",VLOOKUP($A262,#REF!,6,FALSE),IF($B262="PLEO",VLOOKUP($A262,#REF!,4,FALSE),IF($B262="SICRO",VLOOKUP($A262,#REF!,4,FALSE),IF($B262="SINAPI",IFERROR((VLOOKUP($A262,#REF!,5,FALSE)),(VLOOKUP($A262,#REF!,5,FALSE))),"-"))))))</f>
        <v>-</v>
      </c>
      <c r="I262" s="114">
        <f>IF($B262="SICRO EQUIP.",VLOOKUP($A262,#REF!,10,FALSE),0)</f>
        <v>0</v>
      </c>
      <c r="J262" s="114">
        <f>IF($B262="SICRO EQUIP.",VLOOKUP($A262,#REF!,11,FALSE),0)</f>
        <v>0</v>
      </c>
      <c r="K262" s="258"/>
      <c r="L262" s="259"/>
      <c r="M262" s="115" t="e">
        <f>VLOOKUP($K262,Reajuste!$A$2:$BW$29,(MATCH($L262,Reajuste!$C$2:$BW$2,0)+2),FALSE)</f>
        <v>#N/A</v>
      </c>
      <c r="N262" s="259"/>
      <c r="O262" s="115" t="e">
        <f>VLOOKUP($K262,Reajuste!$A$2:$CW$29,(MATCH($N262,Reajuste!$C$2:$CW$2,0)+2),FALSE)</f>
        <v>#N/A</v>
      </c>
      <c r="P262" s="113">
        <f t="shared" si="0"/>
        <v>0</v>
      </c>
      <c r="Q262" s="113">
        <f t="shared" si="1"/>
        <v>0</v>
      </c>
      <c r="R262" s="113">
        <f t="shared" si="2"/>
        <v>0</v>
      </c>
      <c r="S262" s="113">
        <f t="shared" si="3"/>
        <v>0</v>
      </c>
      <c r="T262" s="113">
        <f t="shared" si="4"/>
        <v>0</v>
      </c>
      <c r="U262" s="113">
        <f t="shared" si="5"/>
        <v>0</v>
      </c>
      <c r="V262" s="4"/>
      <c r="W262" s="4"/>
      <c r="X262" s="4"/>
      <c r="Y262" s="4"/>
      <c r="Z262" s="4"/>
    </row>
    <row r="263" spans="1:26" ht="14.25" customHeight="1">
      <c r="A263" s="256"/>
      <c r="B263" s="257"/>
      <c r="C263" s="112" t="str">
        <f>IF(OR($B263="ANP",$B263="DAER",$B263="CONSULTORIA DNIT",$B263="PREGÃO ELETRÔNICO",$B263="DMLU",$B263="DMAE",$B263="CEEE",$B263="EPTC",$B263="ORSE",$B263="SEINFRA",$B263="CREA",$B263="CAU",$B263="CEHOP",$B263="SIURB",$B263="DER-PR",$B263="SUDECAP",$B263=Aux.!$F$24,$B263=Aux.!$F$25),VLOOKUP($A263,#REF!,3,FALSE),IF($B263="SICRO EQUIP.",VLOOKUP($A263,#REF!,2,FALSE),IF($B263="CCU",VLOOKUP($A263,#REF!,2,FALSE),IF($B263="MERCADO",VLOOKUP($A263,#REF!,2,FALSE),IF($B263="PLEO",VLOOKUP($A263,#REF!,2,FALSE),IF($B263="SICRO",VLOOKUP($A263,#REF!,2,FALSE),IF($B263="SINAPI",IFERROR((VLOOKUP($A263,#REF!,2,FALSE)),(VLOOKUP($A263,#REF!,2,FALSE))),"-")))))))</f>
        <v>-</v>
      </c>
      <c r="D263" s="95" t="str">
        <f>IF(OR($B263="ANP",$B263="DAER",$B263="CONSULTORIA DNIT",$B263="PREGÃO ELETRÔNICO",$B263="DMLU",$B263="DMAE",$B263="CEEE",$B263="EPTC",$B263="ORSE",$B263="SEINFRA",$B263="CREA",$B263="CAU",$B263="CEHOP",$B263="SIURB",$B263="DER-PR",$B263="SUDECAP",$B263=Aux.!$F$24,$B263=Aux.!$F$25),VLOOKUP($A263,#REF!,4,FALSE),IF($B263="SICRO EQUIP.","H",IF($B263="CCU",VLOOKUP($A263,#REF!,3,FALSE),IF($B263="MERCADO",VLOOKUP($A263,#REF!,10,FALSE),IF($B263="PLEO",VLOOKUP($A263,#REF!,3,FALSE),IF($B263="SICRO",VLOOKUP($A263,#REF!,3,FALSE),IF($B263="SINAPI",IFERROR((VLOOKUP($A263,#REF!,3,FALSE)),(VLOOKUP($A263,#REF!,3,FALSE))),"-")))))))</f>
        <v>-</v>
      </c>
      <c r="E263" s="113" t="str">
        <f>IF(OR($B263="ANP",$B263="DAER",$B263="CONSULTORIA DNIT",$B263="PREGÃO ELETRÔNICO",$B263="DMLU",$B263="DMAE",$B263="CEEE",$B263="EPTC",$B263="ORSE",$B263="SEINFRA",$B263="CREA",$B263="CAU",$B263="CEHOP",$B263="SIURB",$B263="DER-PR",$B263="SUDECAP",$B263=Aux.!$F$24,$B263=Aux.!$F$25),VLOOKUP($A263,#REF!,6,FALSE),IF($B263="CCU",VLOOKUP($A263,#REF!,5,FALSE),IF($B263="MERCADO",VLOOKUP($A263,#REF!,7,FALSE),IF($B263="PLEO",VLOOKUP($A263,#REF!,4,FALSE),IF($B263="SICRO",VLOOKUP($A263,#REF!,5,FALSE),IF($B263="SINAPI",IFERROR((VLOOKUP($A263,#REF!,18,FALSE)),),"-"))))))</f>
        <v>-</v>
      </c>
      <c r="F263" s="113" t="str">
        <f>IF(OR($B263="ANP",$B263="DAER",$B263="CONSULTORIA DNIT",$B263="PREGÃO ELETRÔNICO",$B263="DMLU",$B263="DMAE",$B263="CEEE",$B263="EPTC",$B263="ORSE",$B263="SEINFRA",$B263="CREA",$B263="CAU",$B263="CEHOP",$B263="SIURB",$B263="DER-PR",$B263="SUDECAP",$B263=Aux.!$F$24,$B263=Aux.!$F$25),VLOOKUP($A263,#REF!,7,FALSE),IF($B263="CCU",VLOOKUP($A263,#REF!,6,FALSE),IF($B263="MERCADO",VLOOKUP($A263,#REF!,8,FALSE),IF($B263="PLEO",VLOOKUP($A263,#REF!,4,FALSE),IF($B263="SICRO",VLOOKUP($A263,#REF!,6,FALSE),IF($B263="SINAPI",IFERROR(SUM((VLOOKUP($A263,#REF!,14,FALSE)),VLOOKUP($A263,#REF!,20,FALSE),VLOOKUP($A263,#REF!,22,FALSE)),),"-"))))))</f>
        <v>-</v>
      </c>
      <c r="G263" s="113" t="str">
        <f>IF(OR($B263="ANP",$B263="DAER",$B263="CONSULTORIA DNIT",$B263="PREGÃO ELETRÔNICO",$B263="DMLU",$B263="DMAE",$B263="CEEE",$B263="EPTC",$B263="ORSE",$B263="SEINFRA",$B263="CREA",$B263="CAU",$B263="CEHOP",$B263="SIURB",$B263="DER-PR",$B263="SUDECAP",$B263=Aux.!$F$24,$B263=Aux.!$F$25),VLOOKUP($A263,#REF!,8,FALSE),IF($B263="CCU",VLOOKUP($A263,#REF!,7,FALSE),IF($B263="MERCADO",VLOOKUP($A263,#REF!,9,FALSE),IF($B263="PLEO",VLOOKUP($A263,#REF!,4,FALSE),IF($B263="SICRO",VLOOKUP($A263,#REF!,7,FALSE),IF($B263="SINAPI",IFERROR((VLOOKUP($A263,#REF!,16,FALSE)),(VLOOKUP($A263,#REF!,5,FALSE))),"-"))))))</f>
        <v>-</v>
      </c>
      <c r="H263" s="113" t="str">
        <f>IF(OR($B263="ANP",$B263="DAER",$B263="CONSULTORIA DNIT",$B263="PREGÃO ELETRÔNICO",$B263="DMLU",$B263="DMAE",$B263="CEEE",$B263="EPTC",$B263="ORSE",$B263="SEINFRA",$B263="CREA",$B263="CAU",$B263="CEHOP",$B263="SIURB",$B263="DER-PR",$B263="SUDECAP",$B263=Aux.!$F$24,$B263=Aux.!$F$25),VLOOKUP($A263,#REF!,5,FALSE),IF($B263="CCU",VLOOKUP($A263,#REF!,4,FALSE),IF($B263="MERCADO",VLOOKUP($A263,#REF!,6,FALSE),IF($B263="PLEO",VLOOKUP($A263,#REF!,4,FALSE),IF($B263="SICRO",VLOOKUP($A263,#REF!,4,FALSE),IF($B263="SINAPI",IFERROR((VLOOKUP($A263,#REF!,5,FALSE)),(VLOOKUP($A263,#REF!,5,FALSE))),"-"))))))</f>
        <v>-</v>
      </c>
      <c r="I263" s="114">
        <f>IF($B263="SICRO EQUIP.",VLOOKUP($A263,#REF!,10,FALSE),0)</f>
        <v>0</v>
      </c>
      <c r="J263" s="114">
        <f>IF($B263="SICRO EQUIP.",VLOOKUP($A263,#REF!,11,FALSE),0)</f>
        <v>0</v>
      </c>
      <c r="K263" s="258"/>
      <c r="L263" s="259"/>
      <c r="M263" s="115" t="e">
        <f>VLOOKUP($K263,Reajuste!$A$2:$BW$29,(MATCH($L263,Reajuste!$C$2:$BW$2,0)+2),FALSE)</f>
        <v>#N/A</v>
      </c>
      <c r="N263" s="259"/>
      <c r="O263" s="115" t="e">
        <f>VLOOKUP($K263,Reajuste!$A$2:$CW$29,(MATCH($N263,Reajuste!$C$2:$CW$2,0)+2),FALSE)</f>
        <v>#N/A</v>
      </c>
      <c r="P263" s="113">
        <f t="shared" si="0"/>
        <v>0</v>
      </c>
      <c r="Q263" s="113">
        <f t="shared" si="1"/>
        <v>0</v>
      </c>
      <c r="R263" s="113">
        <f t="shared" si="2"/>
        <v>0</v>
      </c>
      <c r="S263" s="113">
        <f t="shared" si="3"/>
        <v>0</v>
      </c>
      <c r="T263" s="113">
        <f t="shared" si="4"/>
        <v>0</v>
      </c>
      <c r="U263" s="113">
        <f t="shared" si="5"/>
        <v>0</v>
      </c>
      <c r="V263" s="4"/>
      <c r="W263" s="4"/>
      <c r="X263" s="4"/>
      <c r="Y263" s="4"/>
      <c r="Z263" s="4"/>
    </row>
    <row r="264" spans="1:26" ht="14.25" customHeight="1">
      <c r="A264" s="256"/>
      <c r="B264" s="257"/>
      <c r="C264" s="112" t="str">
        <f>IF(OR($B264="ANP",$B264="DAER",$B264="CONSULTORIA DNIT",$B264="PREGÃO ELETRÔNICO",$B264="DMLU",$B264="DMAE",$B264="CEEE",$B264="EPTC",$B264="ORSE",$B264="SEINFRA",$B264="CREA",$B264="CAU",$B264="CEHOP",$B264="SIURB",$B264="DER-PR",$B264="SUDECAP",$B264=Aux.!$F$24,$B264=Aux.!$F$25),VLOOKUP($A264,#REF!,3,FALSE),IF($B264="SICRO EQUIP.",VLOOKUP($A264,#REF!,2,FALSE),IF($B264="CCU",VLOOKUP($A264,#REF!,2,FALSE),IF($B264="MERCADO",VLOOKUP($A264,#REF!,2,FALSE),IF($B264="PLEO",VLOOKUP($A264,#REF!,2,FALSE),IF($B264="SICRO",VLOOKUP($A264,#REF!,2,FALSE),IF($B264="SINAPI",IFERROR((VLOOKUP($A264,#REF!,2,FALSE)),(VLOOKUP($A264,#REF!,2,FALSE))),"-")))))))</f>
        <v>-</v>
      </c>
      <c r="D264" s="95" t="str">
        <f>IF(OR($B264="ANP",$B264="DAER",$B264="CONSULTORIA DNIT",$B264="PREGÃO ELETRÔNICO",$B264="DMLU",$B264="DMAE",$B264="CEEE",$B264="EPTC",$B264="ORSE",$B264="SEINFRA",$B264="CREA",$B264="CAU",$B264="CEHOP",$B264="SIURB",$B264="DER-PR",$B264="SUDECAP",$B264=Aux.!$F$24,$B264=Aux.!$F$25),VLOOKUP($A264,#REF!,4,FALSE),IF($B264="SICRO EQUIP.","H",IF($B264="CCU",VLOOKUP($A264,#REF!,3,FALSE),IF($B264="MERCADO",VLOOKUP($A264,#REF!,10,FALSE),IF($B264="PLEO",VLOOKUP($A264,#REF!,3,FALSE),IF($B264="SICRO",VLOOKUP($A264,#REF!,3,FALSE),IF($B264="SINAPI",IFERROR((VLOOKUP($A264,#REF!,3,FALSE)),(VLOOKUP($A264,#REF!,3,FALSE))),"-")))))))</f>
        <v>-</v>
      </c>
      <c r="E264" s="113" t="str">
        <f>IF(OR($B264="ANP",$B264="DAER",$B264="CONSULTORIA DNIT",$B264="PREGÃO ELETRÔNICO",$B264="DMLU",$B264="DMAE",$B264="CEEE",$B264="EPTC",$B264="ORSE",$B264="SEINFRA",$B264="CREA",$B264="CAU",$B264="CEHOP",$B264="SIURB",$B264="DER-PR",$B264="SUDECAP",$B264=Aux.!$F$24,$B264=Aux.!$F$25),VLOOKUP($A264,#REF!,6,FALSE),IF($B264="CCU",VLOOKUP($A264,#REF!,5,FALSE),IF($B264="MERCADO",VLOOKUP($A264,#REF!,7,FALSE),IF($B264="PLEO",VLOOKUP($A264,#REF!,4,FALSE),IF($B264="SICRO",VLOOKUP($A264,#REF!,5,FALSE),IF($B264="SINAPI",IFERROR((VLOOKUP($A264,#REF!,18,FALSE)),),"-"))))))</f>
        <v>-</v>
      </c>
      <c r="F264" s="113" t="str">
        <f>IF(OR($B264="ANP",$B264="DAER",$B264="CONSULTORIA DNIT",$B264="PREGÃO ELETRÔNICO",$B264="DMLU",$B264="DMAE",$B264="CEEE",$B264="EPTC",$B264="ORSE",$B264="SEINFRA",$B264="CREA",$B264="CAU",$B264="CEHOP",$B264="SIURB",$B264="DER-PR",$B264="SUDECAP",$B264=Aux.!$F$24,$B264=Aux.!$F$25),VLOOKUP($A264,#REF!,7,FALSE),IF($B264="CCU",VLOOKUP($A264,#REF!,6,FALSE),IF($B264="MERCADO",VLOOKUP($A264,#REF!,8,FALSE),IF($B264="PLEO",VLOOKUP($A264,#REF!,4,FALSE),IF($B264="SICRO",VLOOKUP($A264,#REF!,6,FALSE),IF($B264="SINAPI",IFERROR(SUM((VLOOKUP($A264,#REF!,14,FALSE)),VLOOKUP($A264,#REF!,20,FALSE),VLOOKUP($A264,#REF!,22,FALSE)),),"-"))))))</f>
        <v>-</v>
      </c>
      <c r="G264" s="113" t="str">
        <f>IF(OR($B264="ANP",$B264="DAER",$B264="CONSULTORIA DNIT",$B264="PREGÃO ELETRÔNICO",$B264="DMLU",$B264="DMAE",$B264="CEEE",$B264="EPTC",$B264="ORSE",$B264="SEINFRA",$B264="CREA",$B264="CAU",$B264="CEHOP",$B264="SIURB",$B264="DER-PR",$B264="SUDECAP",$B264=Aux.!$F$24,$B264=Aux.!$F$25),VLOOKUP($A264,#REF!,8,FALSE),IF($B264="CCU",VLOOKUP($A264,#REF!,7,FALSE),IF($B264="MERCADO",VLOOKUP($A264,#REF!,9,FALSE),IF($B264="PLEO",VLOOKUP($A264,#REF!,4,FALSE),IF($B264="SICRO",VLOOKUP($A264,#REF!,7,FALSE),IF($B264="SINAPI",IFERROR((VLOOKUP($A264,#REF!,16,FALSE)),(VLOOKUP($A264,#REF!,5,FALSE))),"-"))))))</f>
        <v>-</v>
      </c>
      <c r="H264" s="113" t="str">
        <f>IF(OR($B264="ANP",$B264="DAER",$B264="CONSULTORIA DNIT",$B264="PREGÃO ELETRÔNICO",$B264="DMLU",$B264="DMAE",$B264="CEEE",$B264="EPTC",$B264="ORSE",$B264="SEINFRA",$B264="CREA",$B264="CAU",$B264="CEHOP",$B264="SIURB",$B264="DER-PR",$B264="SUDECAP",$B264=Aux.!$F$24,$B264=Aux.!$F$25),VLOOKUP($A264,#REF!,5,FALSE),IF($B264="CCU",VLOOKUP($A264,#REF!,4,FALSE),IF($B264="MERCADO",VLOOKUP($A264,#REF!,6,FALSE),IF($B264="PLEO",VLOOKUP($A264,#REF!,4,FALSE),IF($B264="SICRO",VLOOKUP($A264,#REF!,4,FALSE),IF($B264="SINAPI",IFERROR((VLOOKUP($A264,#REF!,5,FALSE)),(VLOOKUP($A264,#REF!,5,FALSE))),"-"))))))</f>
        <v>-</v>
      </c>
      <c r="I264" s="114">
        <f>IF($B264="SICRO EQUIP.",VLOOKUP($A264,#REF!,10,FALSE),0)</f>
        <v>0</v>
      </c>
      <c r="J264" s="114">
        <f>IF($B264="SICRO EQUIP.",VLOOKUP($A264,#REF!,11,FALSE),0)</f>
        <v>0</v>
      </c>
      <c r="K264" s="258"/>
      <c r="L264" s="259"/>
      <c r="M264" s="115" t="e">
        <f>VLOOKUP($K264,Reajuste!$A$2:$BW$29,(MATCH($L264,Reajuste!$C$2:$BW$2,0)+2),FALSE)</f>
        <v>#N/A</v>
      </c>
      <c r="N264" s="259"/>
      <c r="O264" s="115" t="e">
        <f>VLOOKUP($K264,Reajuste!$A$2:$CW$29,(MATCH($N264,Reajuste!$C$2:$CW$2,0)+2),FALSE)</f>
        <v>#N/A</v>
      </c>
      <c r="P264" s="113">
        <f t="shared" si="0"/>
        <v>0</v>
      </c>
      <c r="Q264" s="113">
        <f t="shared" si="1"/>
        <v>0</v>
      </c>
      <c r="R264" s="113">
        <f t="shared" si="2"/>
        <v>0</v>
      </c>
      <c r="S264" s="113">
        <f t="shared" si="3"/>
        <v>0</v>
      </c>
      <c r="T264" s="113">
        <f t="shared" si="4"/>
        <v>0</v>
      </c>
      <c r="U264" s="113">
        <f t="shared" si="5"/>
        <v>0</v>
      </c>
      <c r="V264" s="4"/>
      <c r="W264" s="4"/>
      <c r="X264" s="4"/>
      <c r="Y264" s="4"/>
      <c r="Z264" s="4"/>
    </row>
    <row r="265" spans="1:26" ht="14.25" customHeight="1">
      <c r="A265" s="256"/>
      <c r="B265" s="257"/>
      <c r="C265" s="112" t="str">
        <f>IF(OR($B265="ANP",$B265="DAER",$B265="CONSULTORIA DNIT",$B265="PREGÃO ELETRÔNICO",$B265="DMLU",$B265="DMAE",$B265="CEEE",$B265="EPTC",$B265="ORSE",$B265="SEINFRA",$B265="CREA",$B265="CAU",$B265="CEHOP",$B265="SIURB",$B265="DER-PR",$B265="SUDECAP",$B265=Aux.!$F$24,$B265=Aux.!$F$25),VLOOKUP($A265,#REF!,3,FALSE),IF($B265="SICRO EQUIP.",VLOOKUP($A265,#REF!,2,FALSE),IF($B265="CCU",VLOOKUP($A265,#REF!,2,FALSE),IF($B265="MERCADO",VLOOKUP($A265,#REF!,2,FALSE),IF($B265="PLEO",VLOOKUP($A265,#REF!,2,FALSE),IF($B265="SICRO",VLOOKUP($A265,#REF!,2,FALSE),IF($B265="SINAPI",IFERROR((VLOOKUP($A265,#REF!,2,FALSE)),(VLOOKUP($A265,#REF!,2,FALSE))),"-")))))))</f>
        <v>-</v>
      </c>
      <c r="D265" s="95" t="str">
        <f>IF(OR($B265="ANP",$B265="DAER",$B265="CONSULTORIA DNIT",$B265="PREGÃO ELETRÔNICO",$B265="DMLU",$B265="DMAE",$B265="CEEE",$B265="EPTC",$B265="ORSE",$B265="SEINFRA",$B265="CREA",$B265="CAU",$B265="CEHOP",$B265="SIURB",$B265="DER-PR",$B265="SUDECAP",$B265=Aux.!$F$24,$B265=Aux.!$F$25),VLOOKUP($A265,#REF!,4,FALSE),IF($B265="SICRO EQUIP.","H",IF($B265="CCU",VLOOKUP($A265,#REF!,3,FALSE),IF($B265="MERCADO",VLOOKUP($A265,#REF!,10,FALSE),IF($B265="PLEO",VLOOKUP($A265,#REF!,3,FALSE),IF($B265="SICRO",VLOOKUP($A265,#REF!,3,FALSE),IF($B265="SINAPI",IFERROR((VLOOKUP($A265,#REF!,3,FALSE)),(VLOOKUP($A265,#REF!,3,FALSE))),"-")))))))</f>
        <v>-</v>
      </c>
      <c r="E265" s="113" t="str">
        <f>IF(OR($B265="ANP",$B265="DAER",$B265="CONSULTORIA DNIT",$B265="PREGÃO ELETRÔNICO",$B265="DMLU",$B265="DMAE",$B265="CEEE",$B265="EPTC",$B265="ORSE",$B265="SEINFRA",$B265="CREA",$B265="CAU",$B265="CEHOP",$B265="SIURB",$B265="DER-PR",$B265="SUDECAP",$B265=Aux.!$F$24,$B265=Aux.!$F$25),VLOOKUP($A265,#REF!,6,FALSE),IF($B265="CCU",VLOOKUP($A265,#REF!,5,FALSE),IF($B265="MERCADO",VLOOKUP($A265,#REF!,7,FALSE),IF($B265="PLEO",VLOOKUP($A265,#REF!,4,FALSE),IF($B265="SICRO",VLOOKUP($A265,#REF!,5,FALSE),IF($B265="SINAPI",IFERROR((VLOOKUP($A265,#REF!,18,FALSE)),),"-"))))))</f>
        <v>-</v>
      </c>
      <c r="F265" s="113" t="str">
        <f>IF(OR($B265="ANP",$B265="DAER",$B265="CONSULTORIA DNIT",$B265="PREGÃO ELETRÔNICO",$B265="DMLU",$B265="DMAE",$B265="CEEE",$B265="EPTC",$B265="ORSE",$B265="SEINFRA",$B265="CREA",$B265="CAU",$B265="CEHOP",$B265="SIURB",$B265="DER-PR",$B265="SUDECAP",$B265=Aux.!$F$24,$B265=Aux.!$F$25),VLOOKUP($A265,#REF!,7,FALSE),IF($B265="CCU",VLOOKUP($A265,#REF!,6,FALSE),IF($B265="MERCADO",VLOOKUP($A265,#REF!,8,FALSE),IF($B265="PLEO",VLOOKUP($A265,#REF!,4,FALSE),IF($B265="SICRO",VLOOKUP($A265,#REF!,6,FALSE),IF($B265="SINAPI",IFERROR(SUM((VLOOKUP($A265,#REF!,14,FALSE)),VLOOKUP($A265,#REF!,20,FALSE),VLOOKUP($A265,#REF!,22,FALSE)),),"-"))))))</f>
        <v>-</v>
      </c>
      <c r="G265" s="113" t="str">
        <f>IF(OR($B265="ANP",$B265="DAER",$B265="CONSULTORIA DNIT",$B265="PREGÃO ELETRÔNICO",$B265="DMLU",$B265="DMAE",$B265="CEEE",$B265="EPTC",$B265="ORSE",$B265="SEINFRA",$B265="CREA",$B265="CAU",$B265="CEHOP",$B265="SIURB",$B265="DER-PR",$B265="SUDECAP",$B265=Aux.!$F$24,$B265=Aux.!$F$25),VLOOKUP($A265,#REF!,8,FALSE),IF($B265="CCU",VLOOKUP($A265,#REF!,7,FALSE),IF($B265="MERCADO",VLOOKUP($A265,#REF!,9,FALSE),IF($B265="PLEO",VLOOKUP($A265,#REF!,4,FALSE),IF($B265="SICRO",VLOOKUP($A265,#REF!,7,FALSE),IF($B265="SINAPI",IFERROR((VLOOKUP($A265,#REF!,16,FALSE)),(VLOOKUP($A265,#REF!,5,FALSE))),"-"))))))</f>
        <v>-</v>
      </c>
      <c r="H265" s="113" t="str">
        <f>IF(OR($B265="ANP",$B265="DAER",$B265="CONSULTORIA DNIT",$B265="PREGÃO ELETRÔNICO",$B265="DMLU",$B265="DMAE",$B265="CEEE",$B265="EPTC",$B265="ORSE",$B265="SEINFRA",$B265="CREA",$B265="CAU",$B265="CEHOP",$B265="SIURB",$B265="DER-PR",$B265="SUDECAP",$B265=Aux.!$F$24,$B265=Aux.!$F$25),VLOOKUP($A265,#REF!,5,FALSE),IF($B265="CCU",VLOOKUP($A265,#REF!,4,FALSE),IF($B265="MERCADO",VLOOKUP($A265,#REF!,6,FALSE),IF($B265="PLEO",VLOOKUP($A265,#REF!,4,FALSE),IF($B265="SICRO",VLOOKUP($A265,#REF!,4,FALSE),IF($B265="SINAPI",IFERROR((VLOOKUP($A265,#REF!,5,FALSE)),(VLOOKUP($A265,#REF!,5,FALSE))),"-"))))))</f>
        <v>-</v>
      </c>
      <c r="I265" s="114">
        <f>IF($B265="SICRO EQUIP.",VLOOKUP($A265,#REF!,10,FALSE),0)</f>
        <v>0</v>
      </c>
      <c r="J265" s="114">
        <f>IF($B265="SICRO EQUIP.",VLOOKUP($A265,#REF!,11,FALSE),0)</f>
        <v>0</v>
      </c>
      <c r="K265" s="258"/>
      <c r="L265" s="259"/>
      <c r="M265" s="115" t="e">
        <f>VLOOKUP($K265,Reajuste!$A$2:$BW$29,(MATCH($L265,Reajuste!$C$2:$BW$2,0)+2),FALSE)</f>
        <v>#N/A</v>
      </c>
      <c r="N265" s="259"/>
      <c r="O265" s="115" t="e">
        <f>VLOOKUP($K265,Reajuste!$A$2:$CW$29,(MATCH($N265,Reajuste!$C$2:$CW$2,0)+2),FALSE)</f>
        <v>#N/A</v>
      </c>
      <c r="P265" s="113">
        <f t="shared" si="0"/>
        <v>0</v>
      </c>
      <c r="Q265" s="113">
        <f t="shared" si="1"/>
        <v>0</v>
      </c>
      <c r="R265" s="113">
        <f t="shared" si="2"/>
        <v>0</v>
      </c>
      <c r="S265" s="113">
        <f t="shared" si="3"/>
        <v>0</v>
      </c>
      <c r="T265" s="113">
        <f t="shared" si="4"/>
        <v>0</v>
      </c>
      <c r="U265" s="113">
        <f t="shared" si="5"/>
        <v>0</v>
      </c>
      <c r="V265" s="4"/>
      <c r="W265" s="4"/>
      <c r="X265" s="4"/>
      <c r="Y265" s="4"/>
      <c r="Z265" s="4"/>
    </row>
    <row r="266" spans="1:26" ht="14.25" customHeight="1">
      <c r="A266" s="256"/>
      <c r="B266" s="257"/>
      <c r="C266" s="112" t="str">
        <f>IF(OR($B266="ANP",$B266="DAER",$B266="CONSULTORIA DNIT",$B266="PREGÃO ELETRÔNICO",$B266="DMLU",$B266="DMAE",$B266="CEEE",$B266="EPTC",$B266="ORSE",$B266="SEINFRA",$B266="CREA",$B266="CAU",$B266="CEHOP",$B266="SIURB",$B266="DER-PR",$B266="SUDECAP",$B266=Aux.!$F$24,$B266=Aux.!$F$25),VLOOKUP($A266,#REF!,3,FALSE),IF($B266="SICRO EQUIP.",VLOOKUP($A266,#REF!,2,FALSE),IF($B266="CCU",VLOOKUP($A266,#REF!,2,FALSE),IF($B266="MERCADO",VLOOKUP($A266,#REF!,2,FALSE),IF($B266="PLEO",VLOOKUP($A266,#REF!,2,FALSE),IF($B266="SICRO",VLOOKUP($A266,#REF!,2,FALSE),IF($B266="SINAPI",IFERROR((VLOOKUP($A266,#REF!,2,FALSE)),(VLOOKUP($A266,#REF!,2,FALSE))),"-")))))))</f>
        <v>-</v>
      </c>
      <c r="D266" s="95" t="str">
        <f>IF(OR($B266="ANP",$B266="DAER",$B266="CONSULTORIA DNIT",$B266="PREGÃO ELETRÔNICO",$B266="DMLU",$B266="DMAE",$B266="CEEE",$B266="EPTC",$B266="ORSE",$B266="SEINFRA",$B266="CREA",$B266="CAU",$B266="CEHOP",$B266="SIURB",$B266="DER-PR",$B266="SUDECAP",$B266=Aux.!$F$24,$B266=Aux.!$F$25),VLOOKUP($A266,#REF!,4,FALSE),IF($B266="SICRO EQUIP.","H",IF($B266="CCU",VLOOKUP($A266,#REF!,3,FALSE),IF($B266="MERCADO",VLOOKUP($A266,#REF!,10,FALSE),IF($B266="PLEO",VLOOKUP($A266,#REF!,3,FALSE),IF($B266="SICRO",VLOOKUP($A266,#REF!,3,FALSE),IF($B266="SINAPI",IFERROR((VLOOKUP($A266,#REF!,3,FALSE)),(VLOOKUP($A266,#REF!,3,FALSE))),"-")))))))</f>
        <v>-</v>
      </c>
      <c r="E266" s="113" t="str">
        <f>IF(OR($B266="ANP",$B266="DAER",$B266="CONSULTORIA DNIT",$B266="PREGÃO ELETRÔNICO",$B266="DMLU",$B266="DMAE",$B266="CEEE",$B266="EPTC",$B266="ORSE",$B266="SEINFRA",$B266="CREA",$B266="CAU",$B266="CEHOP",$B266="SIURB",$B266="DER-PR",$B266="SUDECAP",$B266=Aux.!$F$24,$B266=Aux.!$F$25),VLOOKUP($A266,#REF!,6,FALSE),IF($B266="CCU",VLOOKUP($A266,#REF!,5,FALSE),IF($B266="MERCADO",VLOOKUP($A266,#REF!,7,FALSE),IF($B266="PLEO",VLOOKUP($A266,#REF!,4,FALSE),IF($B266="SICRO",VLOOKUP($A266,#REF!,5,FALSE),IF($B266="SINAPI",IFERROR((VLOOKUP($A266,#REF!,18,FALSE)),),"-"))))))</f>
        <v>-</v>
      </c>
      <c r="F266" s="113" t="str">
        <f>IF(OR($B266="ANP",$B266="DAER",$B266="CONSULTORIA DNIT",$B266="PREGÃO ELETRÔNICO",$B266="DMLU",$B266="DMAE",$B266="CEEE",$B266="EPTC",$B266="ORSE",$B266="SEINFRA",$B266="CREA",$B266="CAU",$B266="CEHOP",$B266="SIURB",$B266="DER-PR",$B266="SUDECAP",$B266=Aux.!$F$24,$B266=Aux.!$F$25),VLOOKUP($A266,#REF!,7,FALSE),IF($B266="CCU",VLOOKUP($A266,#REF!,6,FALSE),IF($B266="MERCADO",VLOOKUP($A266,#REF!,8,FALSE),IF($B266="PLEO",VLOOKUP($A266,#REF!,4,FALSE),IF($B266="SICRO",VLOOKUP($A266,#REF!,6,FALSE),IF($B266="SINAPI",IFERROR(SUM((VLOOKUP($A266,#REF!,14,FALSE)),VLOOKUP($A266,#REF!,20,FALSE),VLOOKUP($A266,#REF!,22,FALSE)),),"-"))))))</f>
        <v>-</v>
      </c>
      <c r="G266" s="113" t="str">
        <f>IF(OR($B266="ANP",$B266="DAER",$B266="CONSULTORIA DNIT",$B266="PREGÃO ELETRÔNICO",$B266="DMLU",$B266="DMAE",$B266="CEEE",$B266="EPTC",$B266="ORSE",$B266="SEINFRA",$B266="CREA",$B266="CAU",$B266="CEHOP",$B266="SIURB",$B266="DER-PR",$B266="SUDECAP",$B266=Aux.!$F$24,$B266=Aux.!$F$25),VLOOKUP($A266,#REF!,8,FALSE),IF($B266="CCU",VLOOKUP($A266,#REF!,7,FALSE),IF($B266="MERCADO",VLOOKUP($A266,#REF!,9,FALSE),IF($B266="PLEO",VLOOKUP($A266,#REF!,4,FALSE),IF($B266="SICRO",VLOOKUP($A266,#REF!,7,FALSE),IF($B266="SINAPI",IFERROR((VLOOKUP($A266,#REF!,16,FALSE)),(VLOOKUP($A266,#REF!,5,FALSE))),"-"))))))</f>
        <v>-</v>
      </c>
      <c r="H266" s="113" t="str">
        <f>IF(OR($B266="ANP",$B266="DAER",$B266="CONSULTORIA DNIT",$B266="PREGÃO ELETRÔNICO",$B266="DMLU",$B266="DMAE",$B266="CEEE",$B266="EPTC",$B266="ORSE",$B266="SEINFRA",$B266="CREA",$B266="CAU",$B266="CEHOP",$B266="SIURB",$B266="DER-PR",$B266="SUDECAP",$B266=Aux.!$F$24,$B266=Aux.!$F$25),VLOOKUP($A266,#REF!,5,FALSE),IF($B266="CCU",VLOOKUP($A266,#REF!,4,FALSE),IF($B266="MERCADO",VLOOKUP($A266,#REF!,6,FALSE),IF($B266="PLEO",VLOOKUP($A266,#REF!,4,FALSE),IF($B266="SICRO",VLOOKUP($A266,#REF!,4,FALSE),IF($B266="SINAPI",IFERROR((VLOOKUP($A266,#REF!,5,FALSE)),(VLOOKUP($A266,#REF!,5,FALSE))),"-"))))))</f>
        <v>-</v>
      </c>
      <c r="I266" s="114">
        <f>IF($B266="SICRO EQUIP.",VLOOKUP($A266,#REF!,10,FALSE),0)</f>
        <v>0</v>
      </c>
      <c r="J266" s="114">
        <f>IF($B266="SICRO EQUIP.",VLOOKUP($A266,#REF!,11,FALSE),0)</f>
        <v>0</v>
      </c>
      <c r="K266" s="258"/>
      <c r="L266" s="259"/>
      <c r="M266" s="115" t="e">
        <f>VLOOKUP($K266,Reajuste!$A$2:$BW$29,(MATCH($L266,Reajuste!$C$2:$BW$2,0)+2),FALSE)</f>
        <v>#N/A</v>
      </c>
      <c r="N266" s="259"/>
      <c r="O266" s="115" t="e">
        <f>VLOOKUP($K266,Reajuste!$A$2:$CW$29,(MATCH($N266,Reajuste!$C$2:$CW$2,0)+2),FALSE)</f>
        <v>#N/A</v>
      </c>
      <c r="P266" s="113">
        <f t="shared" si="0"/>
        <v>0</v>
      </c>
      <c r="Q266" s="113">
        <f t="shared" si="1"/>
        <v>0</v>
      </c>
      <c r="R266" s="113">
        <f t="shared" si="2"/>
        <v>0</v>
      </c>
      <c r="S266" s="113">
        <f t="shared" si="3"/>
        <v>0</v>
      </c>
      <c r="T266" s="113">
        <f t="shared" si="4"/>
        <v>0</v>
      </c>
      <c r="U266" s="113">
        <f t="shared" si="5"/>
        <v>0</v>
      </c>
      <c r="V266" s="4"/>
      <c r="W266" s="4"/>
      <c r="X266" s="4"/>
      <c r="Y266" s="4"/>
      <c r="Z266" s="4"/>
    </row>
    <row r="267" spans="1:26" ht="14.25" customHeight="1">
      <c r="A267" s="256"/>
      <c r="B267" s="257"/>
      <c r="C267" s="112" t="str">
        <f>IF(OR($B267="ANP",$B267="DAER",$B267="CONSULTORIA DNIT",$B267="PREGÃO ELETRÔNICO",$B267="DMLU",$B267="DMAE",$B267="CEEE",$B267="EPTC",$B267="ORSE",$B267="SEINFRA",$B267="CREA",$B267="CAU",$B267="CEHOP",$B267="SIURB",$B267="DER-PR",$B267="SUDECAP",$B267=Aux.!$F$24,$B267=Aux.!$F$25),VLOOKUP($A267,#REF!,3,FALSE),IF($B267="SICRO EQUIP.",VLOOKUP($A267,#REF!,2,FALSE),IF($B267="CCU",VLOOKUP($A267,#REF!,2,FALSE),IF($B267="MERCADO",VLOOKUP($A267,#REF!,2,FALSE),IF($B267="PLEO",VLOOKUP($A267,#REF!,2,FALSE),IF($B267="SICRO",VLOOKUP($A267,#REF!,2,FALSE),IF($B267="SINAPI",IFERROR((VLOOKUP($A267,#REF!,2,FALSE)),(VLOOKUP($A267,#REF!,2,FALSE))),"-")))))))</f>
        <v>-</v>
      </c>
      <c r="D267" s="95" t="str">
        <f>IF(OR($B267="ANP",$B267="DAER",$B267="CONSULTORIA DNIT",$B267="PREGÃO ELETRÔNICO",$B267="DMLU",$B267="DMAE",$B267="CEEE",$B267="EPTC",$B267="ORSE",$B267="SEINFRA",$B267="CREA",$B267="CAU",$B267="CEHOP",$B267="SIURB",$B267="DER-PR",$B267="SUDECAP",$B267=Aux.!$F$24,$B267=Aux.!$F$25),VLOOKUP($A267,#REF!,4,FALSE),IF($B267="SICRO EQUIP.","H",IF($B267="CCU",VLOOKUP($A267,#REF!,3,FALSE),IF($B267="MERCADO",VLOOKUP($A267,#REF!,10,FALSE),IF($B267="PLEO",VLOOKUP($A267,#REF!,3,FALSE),IF($B267="SICRO",VLOOKUP($A267,#REF!,3,FALSE),IF($B267="SINAPI",IFERROR((VLOOKUP($A267,#REF!,3,FALSE)),(VLOOKUP($A267,#REF!,3,FALSE))),"-")))))))</f>
        <v>-</v>
      </c>
      <c r="E267" s="113" t="str">
        <f>IF(OR($B267="ANP",$B267="DAER",$B267="CONSULTORIA DNIT",$B267="PREGÃO ELETRÔNICO",$B267="DMLU",$B267="DMAE",$B267="CEEE",$B267="EPTC",$B267="ORSE",$B267="SEINFRA",$B267="CREA",$B267="CAU",$B267="CEHOP",$B267="SIURB",$B267="DER-PR",$B267="SUDECAP",$B267=Aux.!$F$24,$B267=Aux.!$F$25),VLOOKUP($A267,#REF!,6,FALSE),IF($B267="CCU",VLOOKUP($A267,#REF!,5,FALSE),IF($B267="MERCADO",VLOOKUP($A267,#REF!,7,FALSE),IF($B267="PLEO",VLOOKUP($A267,#REF!,4,FALSE),IF($B267="SICRO",VLOOKUP($A267,#REF!,5,FALSE),IF($B267="SINAPI",IFERROR((VLOOKUP($A267,#REF!,18,FALSE)),),"-"))))))</f>
        <v>-</v>
      </c>
      <c r="F267" s="113" t="str">
        <f>IF(OR($B267="ANP",$B267="DAER",$B267="CONSULTORIA DNIT",$B267="PREGÃO ELETRÔNICO",$B267="DMLU",$B267="DMAE",$B267="CEEE",$B267="EPTC",$B267="ORSE",$B267="SEINFRA",$B267="CREA",$B267="CAU",$B267="CEHOP",$B267="SIURB",$B267="DER-PR",$B267="SUDECAP",$B267=Aux.!$F$24,$B267=Aux.!$F$25),VLOOKUP($A267,#REF!,7,FALSE),IF($B267="CCU",VLOOKUP($A267,#REF!,6,FALSE),IF($B267="MERCADO",VLOOKUP($A267,#REF!,8,FALSE),IF($B267="PLEO",VLOOKUP($A267,#REF!,4,FALSE),IF($B267="SICRO",VLOOKUP($A267,#REF!,6,FALSE),IF($B267="SINAPI",IFERROR(SUM((VLOOKUP($A267,#REF!,14,FALSE)),VLOOKUP($A267,#REF!,20,FALSE),VLOOKUP($A267,#REF!,22,FALSE)),),"-"))))))</f>
        <v>-</v>
      </c>
      <c r="G267" s="113" t="str">
        <f>IF(OR($B267="ANP",$B267="DAER",$B267="CONSULTORIA DNIT",$B267="PREGÃO ELETRÔNICO",$B267="DMLU",$B267="DMAE",$B267="CEEE",$B267="EPTC",$B267="ORSE",$B267="SEINFRA",$B267="CREA",$B267="CAU",$B267="CEHOP",$B267="SIURB",$B267="DER-PR",$B267="SUDECAP",$B267=Aux.!$F$24,$B267=Aux.!$F$25),VLOOKUP($A267,#REF!,8,FALSE),IF($B267="CCU",VLOOKUP($A267,#REF!,7,FALSE),IF($B267="MERCADO",VLOOKUP($A267,#REF!,9,FALSE),IF($B267="PLEO",VLOOKUP($A267,#REF!,4,FALSE),IF($B267="SICRO",VLOOKUP($A267,#REF!,7,FALSE),IF($B267="SINAPI",IFERROR((VLOOKUP($A267,#REF!,16,FALSE)),(VLOOKUP($A267,#REF!,5,FALSE))),"-"))))))</f>
        <v>-</v>
      </c>
      <c r="H267" s="113" t="str">
        <f>IF(OR($B267="ANP",$B267="DAER",$B267="CONSULTORIA DNIT",$B267="PREGÃO ELETRÔNICO",$B267="DMLU",$B267="DMAE",$B267="CEEE",$B267="EPTC",$B267="ORSE",$B267="SEINFRA",$B267="CREA",$B267="CAU",$B267="CEHOP",$B267="SIURB",$B267="DER-PR",$B267="SUDECAP",$B267=Aux.!$F$24,$B267=Aux.!$F$25),VLOOKUP($A267,#REF!,5,FALSE),IF($B267="CCU",VLOOKUP($A267,#REF!,4,FALSE),IF($B267="MERCADO",VLOOKUP($A267,#REF!,6,FALSE),IF($B267="PLEO",VLOOKUP($A267,#REF!,4,FALSE),IF($B267="SICRO",VLOOKUP($A267,#REF!,4,FALSE),IF($B267="SINAPI",IFERROR((VLOOKUP($A267,#REF!,5,FALSE)),(VLOOKUP($A267,#REF!,5,FALSE))),"-"))))))</f>
        <v>-</v>
      </c>
      <c r="I267" s="114">
        <f>IF($B267="SICRO EQUIP.",VLOOKUP($A267,#REF!,10,FALSE),0)</f>
        <v>0</v>
      </c>
      <c r="J267" s="114">
        <f>IF($B267="SICRO EQUIP.",VLOOKUP($A267,#REF!,11,FALSE),0)</f>
        <v>0</v>
      </c>
      <c r="K267" s="258"/>
      <c r="L267" s="259"/>
      <c r="M267" s="115" t="e">
        <f>VLOOKUP($K267,Reajuste!$A$2:$BW$29,(MATCH($L267,Reajuste!$C$2:$BW$2,0)+2),FALSE)</f>
        <v>#N/A</v>
      </c>
      <c r="N267" s="259"/>
      <c r="O267" s="115" t="e">
        <f>VLOOKUP($K267,Reajuste!$A$2:$CW$29,(MATCH($N267,Reajuste!$C$2:$CW$2,0)+2),FALSE)</f>
        <v>#N/A</v>
      </c>
      <c r="P267" s="113">
        <f t="shared" si="0"/>
        <v>0</v>
      </c>
      <c r="Q267" s="113">
        <f t="shared" si="1"/>
        <v>0</v>
      </c>
      <c r="R267" s="113">
        <f t="shared" si="2"/>
        <v>0</v>
      </c>
      <c r="S267" s="113">
        <f t="shared" si="3"/>
        <v>0</v>
      </c>
      <c r="T267" s="113">
        <f t="shared" si="4"/>
        <v>0</v>
      </c>
      <c r="U267" s="113">
        <f t="shared" si="5"/>
        <v>0</v>
      </c>
      <c r="V267" s="4"/>
      <c r="W267" s="4"/>
      <c r="X267" s="4"/>
      <c r="Y267" s="4"/>
      <c r="Z267" s="4"/>
    </row>
    <row r="268" spans="1:26" ht="14.25" customHeight="1">
      <c r="A268" s="256"/>
      <c r="B268" s="257"/>
      <c r="C268" s="112" t="str">
        <f>IF(OR($B268="ANP",$B268="DAER",$B268="CONSULTORIA DNIT",$B268="PREGÃO ELETRÔNICO",$B268="DMLU",$B268="DMAE",$B268="CEEE",$B268="EPTC",$B268="ORSE",$B268="SEINFRA",$B268="CREA",$B268="CAU",$B268="CEHOP",$B268="SIURB",$B268="DER-PR",$B268="SUDECAP",$B268=Aux.!$F$24,$B268=Aux.!$F$25),VLOOKUP($A268,#REF!,3,FALSE),IF($B268="SICRO EQUIP.",VLOOKUP($A268,#REF!,2,FALSE),IF($B268="CCU",VLOOKUP($A268,#REF!,2,FALSE),IF($B268="MERCADO",VLOOKUP($A268,#REF!,2,FALSE),IF($B268="PLEO",VLOOKUP($A268,#REF!,2,FALSE),IF($B268="SICRO",VLOOKUP($A268,#REF!,2,FALSE),IF($B268="SINAPI",IFERROR((VLOOKUP($A268,#REF!,2,FALSE)),(VLOOKUP($A268,#REF!,2,FALSE))),"-")))))))</f>
        <v>-</v>
      </c>
      <c r="D268" s="95" t="str">
        <f>IF(OR($B268="ANP",$B268="DAER",$B268="CONSULTORIA DNIT",$B268="PREGÃO ELETRÔNICO",$B268="DMLU",$B268="DMAE",$B268="CEEE",$B268="EPTC",$B268="ORSE",$B268="SEINFRA",$B268="CREA",$B268="CAU",$B268="CEHOP",$B268="SIURB",$B268="DER-PR",$B268="SUDECAP",$B268=Aux.!$F$24,$B268=Aux.!$F$25),VLOOKUP($A268,#REF!,4,FALSE),IF($B268="SICRO EQUIP.","H",IF($B268="CCU",VLOOKUP($A268,#REF!,3,FALSE),IF($B268="MERCADO",VLOOKUP($A268,#REF!,10,FALSE),IF($B268="PLEO",VLOOKUP($A268,#REF!,3,FALSE),IF($B268="SICRO",VLOOKUP($A268,#REF!,3,FALSE),IF($B268="SINAPI",IFERROR((VLOOKUP($A268,#REF!,3,FALSE)),(VLOOKUP($A268,#REF!,3,FALSE))),"-")))))))</f>
        <v>-</v>
      </c>
      <c r="E268" s="113" t="str">
        <f>IF(OR($B268="ANP",$B268="DAER",$B268="CONSULTORIA DNIT",$B268="PREGÃO ELETRÔNICO",$B268="DMLU",$B268="DMAE",$B268="CEEE",$B268="EPTC",$B268="ORSE",$B268="SEINFRA",$B268="CREA",$B268="CAU",$B268="CEHOP",$B268="SIURB",$B268="DER-PR",$B268="SUDECAP",$B268=Aux.!$F$24,$B268=Aux.!$F$25),VLOOKUP($A268,#REF!,6,FALSE),IF($B268="CCU",VLOOKUP($A268,#REF!,5,FALSE),IF($B268="MERCADO",VLOOKUP($A268,#REF!,7,FALSE),IF($B268="PLEO",VLOOKUP($A268,#REF!,4,FALSE),IF($B268="SICRO",VLOOKUP($A268,#REF!,5,FALSE),IF($B268="SINAPI",IFERROR((VLOOKUP($A268,#REF!,18,FALSE)),),"-"))))))</f>
        <v>-</v>
      </c>
      <c r="F268" s="113" t="str">
        <f>IF(OR($B268="ANP",$B268="DAER",$B268="CONSULTORIA DNIT",$B268="PREGÃO ELETRÔNICO",$B268="DMLU",$B268="DMAE",$B268="CEEE",$B268="EPTC",$B268="ORSE",$B268="SEINFRA",$B268="CREA",$B268="CAU",$B268="CEHOP",$B268="SIURB",$B268="DER-PR",$B268="SUDECAP",$B268=Aux.!$F$24,$B268=Aux.!$F$25),VLOOKUP($A268,#REF!,7,FALSE),IF($B268="CCU",VLOOKUP($A268,#REF!,6,FALSE),IF($B268="MERCADO",VLOOKUP($A268,#REF!,8,FALSE),IF($B268="PLEO",VLOOKUP($A268,#REF!,4,FALSE),IF($B268="SICRO",VLOOKUP($A268,#REF!,6,FALSE),IF($B268="SINAPI",IFERROR(SUM((VLOOKUP($A268,#REF!,14,FALSE)),VLOOKUP($A268,#REF!,20,FALSE),VLOOKUP($A268,#REF!,22,FALSE)),),"-"))))))</f>
        <v>-</v>
      </c>
      <c r="G268" s="113" t="str">
        <f>IF(OR($B268="ANP",$B268="DAER",$B268="CONSULTORIA DNIT",$B268="PREGÃO ELETRÔNICO",$B268="DMLU",$B268="DMAE",$B268="CEEE",$B268="EPTC",$B268="ORSE",$B268="SEINFRA",$B268="CREA",$B268="CAU",$B268="CEHOP",$B268="SIURB",$B268="DER-PR",$B268="SUDECAP",$B268=Aux.!$F$24,$B268=Aux.!$F$25),VLOOKUP($A268,#REF!,8,FALSE),IF($B268="CCU",VLOOKUP($A268,#REF!,7,FALSE),IF($B268="MERCADO",VLOOKUP($A268,#REF!,9,FALSE),IF($B268="PLEO",VLOOKUP($A268,#REF!,4,FALSE),IF($B268="SICRO",VLOOKUP($A268,#REF!,7,FALSE),IF($B268="SINAPI",IFERROR((VLOOKUP($A268,#REF!,16,FALSE)),(VLOOKUP($A268,#REF!,5,FALSE))),"-"))))))</f>
        <v>-</v>
      </c>
      <c r="H268" s="113" t="str">
        <f>IF(OR($B268="ANP",$B268="DAER",$B268="CONSULTORIA DNIT",$B268="PREGÃO ELETRÔNICO",$B268="DMLU",$B268="DMAE",$B268="CEEE",$B268="EPTC",$B268="ORSE",$B268="SEINFRA",$B268="CREA",$B268="CAU",$B268="CEHOP",$B268="SIURB",$B268="DER-PR",$B268="SUDECAP",$B268=Aux.!$F$24,$B268=Aux.!$F$25),VLOOKUP($A268,#REF!,5,FALSE),IF($B268="CCU",VLOOKUP($A268,#REF!,4,FALSE),IF($B268="MERCADO",VLOOKUP($A268,#REF!,6,FALSE),IF($B268="PLEO",VLOOKUP($A268,#REF!,4,FALSE),IF($B268="SICRO",VLOOKUP($A268,#REF!,4,FALSE),IF($B268="SINAPI",IFERROR((VLOOKUP($A268,#REF!,5,FALSE)),(VLOOKUP($A268,#REF!,5,FALSE))),"-"))))))</f>
        <v>-</v>
      </c>
      <c r="I268" s="114">
        <f>IF($B268="SICRO EQUIP.",VLOOKUP($A268,#REF!,10,FALSE),0)</f>
        <v>0</v>
      </c>
      <c r="J268" s="114">
        <f>IF($B268="SICRO EQUIP.",VLOOKUP($A268,#REF!,11,FALSE),0)</f>
        <v>0</v>
      </c>
      <c r="K268" s="258"/>
      <c r="L268" s="259"/>
      <c r="M268" s="115" t="e">
        <f>VLOOKUP($K268,Reajuste!$A$2:$BW$29,(MATCH($L268,Reajuste!$C$2:$BW$2,0)+2),FALSE)</f>
        <v>#N/A</v>
      </c>
      <c r="N268" s="259"/>
      <c r="O268" s="115" t="e">
        <f>VLOOKUP($K268,Reajuste!$A$2:$CW$29,(MATCH($N268,Reajuste!$C$2:$CW$2,0)+2),FALSE)</f>
        <v>#N/A</v>
      </c>
      <c r="P268" s="113">
        <f t="shared" si="0"/>
        <v>0</v>
      </c>
      <c r="Q268" s="113">
        <f t="shared" si="1"/>
        <v>0</v>
      </c>
      <c r="R268" s="113">
        <f t="shared" si="2"/>
        <v>0</v>
      </c>
      <c r="S268" s="113">
        <f t="shared" si="3"/>
        <v>0</v>
      </c>
      <c r="T268" s="113">
        <f t="shared" si="4"/>
        <v>0</v>
      </c>
      <c r="U268" s="113">
        <f t="shared" si="5"/>
        <v>0</v>
      </c>
      <c r="V268" s="4"/>
      <c r="W268" s="4"/>
      <c r="X268" s="4"/>
      <c r="Y268" s="4"/>
      <c r="Z268" s="4"/>
    </row>
    <row r="269" spans="1:26" ht="14.25" customHeight="1">
      <c r="A269" s="256"/>
      <c r="B269" s="257"/>
      <c r="C269" s="112" t="str">
        <f>IF(OR($B269="ANP",$B269="DAER",$B269="CONSULTORIA DNIT",$B269="PREGÃO ELETRÔNICO",$B269="DMLU",$B269="DMAE",$B269="CEEE",$B269="EPTC",$B269="ORSE",$B269="SEINFRA",$B269="CREA",$B269="CAU",$B269="CEHOP",$B269="SIURB",$B269="DER-PR",$B269="SUDECAP",$B269=Aux.!$F$24,$B269=Aux.!$F$25),VLOOKUP($A269,#REF!,3,FALSE),IF($B269="SICRO EQUIP.",VLOOKUP($A269,#REF!,2,FALSE),IF($B269="CCU",VLOOKUP($A269,#REF!,2,FALSE),IF($B269="MERCADO",VLOOKUP($A269,#REF!,2,FALSE),IF($B269="PLEO",VLOOKUP($A269,#REF!,2,FALSE),IF($B269="SICRO",VLOOKUP($A269,#REF!,2,FALSE),IF($B269="SINAPI",IFERROR((VLOOKUP($A269,#REF!,2,FALSE)),(VLOOKUP($A269,#REF!,2,FALSE))),"-")))))))</f>
        <v>-</v>
      </c>
      <c r="D269" s="95" t="str">
        <f>IF(OR($B269="ANP",$B269="DAER",$B269="CONSULTORIA DNIT",$B269="PREGÃO ELETRÔNICO",$B269="DMLU",$B269="DMAE",$B269="CEEE",$B269="EPTC",$B269="ORSE",$B269="SEINFRA",$B269="CREA",$B269="CAU",$B269="CEHOP",$B269="SIURB",$B269="DER-PR",$B269="SUDECAP",$B269=Aux.!$F$24,$B269=Aux.!$F$25),VLOOKUP($A269,#REF!,4,FALSE),IF($B269="SICRO EQUIP.","H",IF($B269="CCU",VLOOKUP($A269,#REF!,3,FALSE),IF($B269="MERCADO",VLOOKUP($A269,#REF!,10,FALSE),IF($B269="PLEO",VLOOKUP($A269,#REF!,3,FALSE),IF($B269="SICRO",VLOOKUP($A269,#REF!,3,FALSE),IF($B269="SINAPI",IFERROR((VLOOKUP($A269,#REF!,3,FALSE)),(VLOOKUP($A269,#REF!,3,FALSE))),"-")))))))</f>
        <v>-</v>
      </c>
      <c r="E269" s="113" t="str">
        <f>IF(OR($B269="ANP",$B269="DAER",$B269="CONSULTORIA DNIT",$B269="PREGÃO ELETRÔNICO",$B269="DMLU",$B269="DMAE",$B269="CEEE",$B269="EPTC",$B269="ORSE",$B269="SEINFRA",$B269="CREA",$B269="CAU",$B269="CEHOP",$B269="SIURB",$B269="DER-PR",$B269="SUDECAP",$B269=Aux.!$F$24,$B269=Aux.!$F$25),VLOOKUP($A269,#REF!,6,FALSE),IF($B269="CCU",VLOOKUP($A269,#REF!,5,FALSE),IF($B269="MERCADO",VLOOKUP($A269,#REF!,7,FALSE),IF($B269="PLEO",VLOOKUP($A269,#REF!,4,FALSE),IF($B269="SICRO",VLOOKUP($A269,#REF!,5,FALSE),IF($B269="SINAPI",IFERROR((VLOOKUP($A269,#REF!,18,FALSE)),),"-"))))))</f>
        <v>-</v>
      </c>
      <c r="F269" s="113" t="str">
        <f>IF(OR($B269="ANP",$B269="DAER",$B269="CONSULTORIA DNIT",$B269="PREGÃO ELETRÔNICO",$B269="DMLU",$B269="DMAE",$B269="CEEE",$B269="EPTC",$B269="ORSE",$B269="SEINFRA",$B269="CREA",$B269="CAU",$B269="CEHOP",$B269="SIURB",$B269="DER-PR",$B269="SUDECAP",$B269=Aux.!$F$24,$B269=Aux.!$F$25),VLOOKUP($A269,#REF!,7,FALSE),IF($B269="CCU",VLOOKUP($A269,#REF!,6,FALSE),IF($B269="MERCADO",VLOOKUP($A269,#REF!,8,FALSE),IF($B269="PLEO",VLOOKUP($A269,#REF!,4,FALSE),IF($B269="SICRO",VLOOKUP($A269,#REF!,6,FALSE),IF($B269="SINAPI",IFERROR(SUM((VLOOKUP($A269,#REF!,14,FALSE)),VLOOKUP($A269,#REF!,20,FALSE),VLOOKUP($A269,#REF!,22,FALSE)),),"-"))))))</f>
        <v>-</v>
      </c>
      <c r="G269" s="113" t="str">
        <f>IF(OR($B269="ANP",$B269="DAER",$B269="CONSULTORIA DNIT",$B269="PREGÃO ELETRÔNICO",$B269="DMLU",$B269="DMAE",$B269="CEEE",$B269="EPTC",$B269="ORSE",$B269="SEINFRA",$B269="CREA",$B269="CAU",$B269="CEHOP",$B269="SIURB",$B269="DER-PR",$B269="SUDECAP",$B269=Aux.!$F$24,$B269=Aux.!$F$25),VLOOKUP($A269,#REF!,8,FALSE),IF($B269="CCU",VLOOKUP($A269,#REF!,7,FALSE),IF($B269="MERCADO",VLOOKUP($A269,#REF!,9,FALSE),IF($B269="PLEO",VLOOKUP($A269,#REF!,4,FALSE),IF($B269="SICRO",VLOOKUP($A269,#REF!,7,FALSE),IF($B269="SINAPI",IFERROR((VLOOKUP($A269,#REF!,16,FALSE)),(VLOOKUP($A269,#REF!,5,FALSE))),"-"))))))</f>
        <v>-</v>
      </c>
      <c r="H269" s="113" t="str">
        <f>IF(OR($B269="ANP",$B269="DAER",$B269="CONSULTORIA DNIT",$B269="PREGÃO ELETRÔNICO",$B269="DMLU",$B269="DMAE",$B269="CEEE",$B269="EPTC",$B269="ORSE",$B269="SEINFRA",$B269="CREA",$B269="CAU",$B269="CEHOP",$B269="SIURB",$B269="DER-PR",$B269="SUDECAP",$B269=Aux.!$F$24,$B269=Aux.!$F$25),VLOOKUP($A269,#REF!,5,FALSE),IF($B269="CCU",VLOOKUP($A269,#REF!,4,FALSE),IF($B269="MERCADO",VLOOKUP($A269,#REF!,6,FALSE),IF($B269="PLEO",VLOOKUP($A269,#REF!,4,FALSE),IF($B269="SICRO",VLOOKUP($A269,#REF!,4,FALSE),IF($B269="SINAPI",IFERROR((VLOOKUP($A269,#REF!,5,FALSE)),(VLOOKUP($A269,#REF!,5,FALSE))),"-"))))))</f>
        <v>-</v>
      </c>
      <c r="I269" s="114">
        <f>IF($B269="SICRO EQUIP.",VLOOKUP($A269,#REF!,10,FALSE),0)</f>
        <v>0</v>
      </c>
      <c r="J269" s="114">
        <f>IF($B269="SICRO EQUIP.",VLOOKUP($A269,#REF!,11,FALSE),0)</f>
        <v>0</v>
      </c>
      <c r="K269" s="258"/>
      <c r="L269" s="259"/>
      <c r="M269" s="115" t="e">
        <f>VLOOKUP($K269,Reajuste!$A$2:$BW$29,(MATCH($L269,Reajuste!$C$2:$BW$2,0)+2),FALSE)</f>
        <v>#N/A</v>
      </c>
      <c r="N269" s="259"/>
      <c r="O269" s="115" t="e">
        <f>VLOOKUP($K269,Reajuste!$A$2:$CW$29,(MATCH($N269,Reajuste!$C$2:$CW$2,0)+2),FALSE)</f>
        <v>#N/A</v>
      </c>
      <c r="P269" s="113">
        <f t="shared" si="0"/>
        <v>0</v>
      </c>
      <c r="Q269" s="113">
        <f t="shared" si="1"/>
        <v>0</v>
      </c>
      <c r="R269" s="113">
        <f t="shared" si="2"/>
        <v>0</v>
      </c>
      <c r="S269" s="113">
        <f t="shared" si="3"/>
        <v>0</v>
      </c>
      <c r="T269" s="113">
        <f t="shared" si="4"/>
        <v>0</v>
      </c>
      <c r="U269" s="113">
        <f t="shared" si="5"/>
        <v>0</v>
      </c>
      <c r="V269" s="4"/>
      <c r="W269" s="4"/>
      <c r="X269" s="4"/>
      <c r="Y269" s="4"/>
      <c r="Z269" s="4"/>
    </row>
    <row r="270" spans="1:26" ht="14.25" customHeight="1">
      <c r="A270" s="256"/>
      <c r="B270" s="257"/>
      <c r="C270" s="112" t="str">
        <f>IF(OR($B270="ANP",$B270="DAER",$B270="CONSULTORIA DNIT",$B270="PREGÃO ELETRÔNICO",$B270="DMLU",$B270="DMAE",$B270="CEEE",$B270="EPTC",$B270="ORSE",$B270="SEINFRA",$B270="CREA",$B270="CAU",$B270="CEHOP",$B270="SIURB",$B270="DER-PR",$B270="SUDECAP",$B270=Aux.!$F$24,$B270=Aux.!$F$25),VLOOKUP($A270,#REF!,3,FALSE),IF($B270="SICRO EQUIP.",VLOOKUP($A270,#REF!,2,FALSE),IF($B270="CCU",VLOOKUP($A270,#REF!,2,FALSE),IF($B270="MERCADO",VLOOKUP($A270,#REF!,2,FALSE),IF($B270="PLEO",VLOOKUP($A270,#REF!,2,FALSE),IF($B270="SICRO",VLOOKUP($A270,#REF!,2,FALSE),IF($B270="SINAPI",IFERROR((VLOOKUP($A270,#REF!,2,FALSE)),(VLOOKUP($A270,#REF!,2,FALSE))),"-")))))))</f>
        <v>-</v>
      </c>
      <c r="D270" s="95" t="str">
        <f>IF(OR($B270="ANP",$B270="DAER",$B270="CONSULTORIA DNIT",$B270="PREGÃO ELETRÔNICO",$B270="DMLU",$B270="DMAE",$B270="CEEE",$B270="EPTC",$B270="ORSE",$B270="SEINFRA",$B270="CREA",$B270="CAU",$B270="CEHOP",$B270="SIURB",$B270="DER-PR",$B270="SUDECAP",$B270=Aux.!$F$24,$B270=Aux.!$F$25),VLOOKUP($A270,#REF!,4,FALSE),IF($B270="SICRO EQUIP.","H",IF($B270="CCU",VLOOKUP($A270,#REF!,3,FALSE),IF($B270="MERCADO",VLOOKUP($A270,#REF!,10,FALSE),IF($B270="PLEO",VLOOKUP($A270,#REF!,3,FALSE),IF($B270="SICRO",VLOOKUP($A270,#REF!,3,FALSE),IF($B270="SINAPI",IFERROR((VLOOKUP($A270,#REF!,3,FALSE)),(VLOOKUP($A270,#REF!,3,FALSE))),"-")))))))</f>
        <v>-</v>
      </c>
      <c r="E270" s="113" t="str">
        <f>IF(OR($B270="ANP",$B270="DAER",$B270="CONSULTORIA DNIT",$B270="PREGÃO ELETRÔNICO",$B270="DMLU",$B270="DMAE",$B270="CEEE",$B270="EPTC",$B270="ORSE",$B270="SEINFRA",$B270="CREA",$B270="CAU",$B270="CEHOP",$B270="SIURB",$B270="DER-PR",$B270="SUDECAP",$B270=Aux.!$F$24,$B270=Aux.!$F$25),VLOOKUP($A270,#REF!,6,FALSE),IF($B270="CCU",VLOOKUP($A270,#REF!,5,FALSE),IF($B270="MERCADO",VLOOKUP($A270,#REF!,7,FALSE),IF($B270="PLEO",VLOOKUP($A270,#REF!,4,FALSE),IF($B270="SICRO",VLOOKUP($A270,#REF!,5,FALSE),IF($B270="SINAPI",IFERROR((VLOOKUP($A270,#REF!,18,FALSE)),),"-"))))))</f>
        <v>-</v>
      </c>
      <c r="F270" s="113" t="str">
        <f>IF(OR($B270="ANP",$B270="DAER",$B270="CONSULTORIA DNIT",$B270="PREGÃO ELETRÔNICO",$B270="DMLU",$B270="DMAE",$B270="CEEE",$B270="EPTC",$B270="ORSE",$B270="SEINFRA",$B270="CREA",$B270="CAU",$B270="CEHOP",$B270="SIURB",$B270="DER-PR",$B270="SUDECAP",$B270=Aux.!$F$24,$B270=Aux.!$F$25),VLOOKUP($A270,#REF!,7,FALSE),IF($B270="CCU",VLOOKUP($A270,#REF!,6,FALSE),IF($B270="MERCADO",VLOOKUP($A270,#REF!,8,FALSE),IF($B270="PLEO",VLOOKUP($A270,#REF!,4,FALSE),IF($B270="SICRO",VLOOKUP($A270,#REF!,6,FALSE),IF($B270="SINAPI",IFERROR(SUM((VLOOKUP($A270,#REF!,14,FALSE)),VLOOKUP($A270,#REF!,20,FALSE),VLOOKUP($A270,#REF!,22,FALSE)),),"-"))))))</f>
        <v>-</v>
      </c>
      <c r="G270" s="113" t="str">
        <f>IF(OR($B270="ANP",$B270="DAER",$B270="CONSULTORIA DNIT",$B270="PREGÃO ELETRÔNICO",$B270="DMLU",$B270="DMAE",$B270="CEEE",$B270="EPTC",$B270="ORSE",$B270="SEINFRA",$B270="CREA",$B270="CAU",$B270="CEHOP",$B270="SIURB",$B270="DER-PR",$B270="SUDECAP",$B270=Aux.!$F$24,$B270=Aux.!$F$25),VLOOKUP($A270,#REF!,8,FALSE),IF($B270="CCU",VLOOKUP($A270,#REF!,7,FALSE),IF($B270="MERCADO",VLOOKUP($A270,#REF!,9,FALSE),IF($B270="PLEO",VLOOKUP($A270,#REF!,4,FALSE),IF($B270="SICRO",VLOOKUP($A270,#REF!,7,FALSE),IF($B270="SINAPI",IFERROR((VLOOKUP($A270,#REF!,16,FALSE)),(VLOOKUP($A270,#REF!,5,FALSE))),"-"))))))</f>
        <v>-</v>
      </c>
      <c r="H270" s="113" t="str">
        <f>IF(OR($B270="ANP",$B270="DAER",$B270="CONSULTORIA DNIT",$B270="PREGÃO ELETRÔNICO",$B270="DMLU",$B270="DMAE",$B270="CEEE",$B270="EPTC",$B270="ORSE",$B270="SEINFRA",$B270="CREA",$B270="CAU",$B270="CEHOP",$B270="SIURB",$B270="DER-PR",$B270="SUDECAP",$B270=Aux.!$F$24,$B270=Aux.!$F$25),VLOOKUP($A270,#REF!,5,FALSE),IF($B270="CCU",VLOOKUP($A270,#REF!,4,FALSE),IF($B270="MERCADO",VLOOKUP($A270,#REF!,6,FALSE),IF($B270="PLEO",VLOOKUP($A270,#REF!,4,FALSE),IF($B270="SICRO",VLOOKUP($A270,#REF!,4,FALSE),IF($B270="SINAPI",IFERROR((VLOOKUP($A270,#REF!,5,FALSE)),(VLOOKUP($A270,#REF!,5,FALSE))),"-"))))))</f>
        <v>-</v>
      </c>
      <c r="I270" s="114">
        <f>IF($B270="SICRO EQUIP.",VLOOKUP($A270,#REF!,10,FALSE),0)</f>
        <v>0</v>
      </c>
      <c r="J270" s="114">
        <f>IF($B270="SICRO EQUIP.",VLOOKUP($A270,#REF!,11,FALSE),0)</f>
        <v>0</v>
      </c>
      <c r="K270" s="258"/>
      <c r="L270" s="259"/>
      <c r="M270" s="115" t="e">
        <f>VLOOKUP($K270,Reajuste!$A$2:$BW$29,(MATCH($L270,Reajuste!$C$2:$BW$2,0)+2),FALSE)</f>
        <v>#N/A</v>
      </c>
      <c r="N270" s="259"/>
      <c r="O270" s="115" t="e">
        <f>VLOOKUP($K270,Reajuste!$A$2:$CW$29,(MATCH($N270,Reajuste!$C$2:$CW$2,0)+2),FALSE)</f>
        <v>#N/A</v>
      </c>
      <c r="P270" s="113">
        <f t="shared" si="0"/>
        <v>0</v>
      </c>
      <c r="Q270" s="113">
        <f t="shared" si="1"/>
        <v>0</v>
      </c>
      <c r="R270" s="113">
        <f t="shared" si="2"/>
        <v>0</v>
      </c>
      <c r="S270" s="113">
        <f t="shared" si="3"/>
        <v>0</v>
      </c>
      <c r="T270" s="113">
        <f t="shared" si="4"/>
        <v>0</v>
      </c>
      <c r="U270" s="113">
        <f t="shared" si="5"/>
        <v>0</v>
      </c>
      <c r="V270" s="4"/>
      <c r="W270" s="4"/>
      <c r="X270" s="4"/>
      <c r="Y270" s="4"/>
      <c r="Z270" s="4"/>
    </row>
    <row r="271" spans="1:26" ht="14.25" customHeight="1">
      <c r="A271" s="256"/>
      <c r="B271" s="257"/>
      <c r="C271" s="112" t="str">
        <f>IF(OR($B271="ANP",$B271="DAER",$B271="CONSULTORIA DNIT",$B271="PREGÃO ELETRÔNICO",$B271="DMLU",$B271="DMAE",$B271="CEEE",$B271="EPTC",$B271="ORSE",$B271="SEINFRA",$B271="CREA",$B271="CAU",$B271="CEHOP",$B271="SIURB",$B271="DER-PR",$B271="SUDECAP",$B271=Aux.!$F$24,$B271=Aux.!$F$25),VLOOKUP($A271,#REF!,3,FALSE),IF($B271="SICRO EQUIP.",VLOOKUP($A271,#REF!,2,FALSE),IF($B271="CCU",VLOOKUP($A271,#REF!,2,FALSE),IF($B271="MERCADO",VLOOKUP($A271,#REF!,2,FALSE),IF($B271="PLEO",VLOOKUP($A271,#REF!,2,FALSE),IF($B271="SICRO",VLOOKUP($A271,#REF!,2,FALSE),IF($B271="SINAPI",IFERROR((VLOOKUP($A271,#REF!,2,FALSE)),(VLOOKUP($A271,#REF!,2,FALSE))),"-")))))))</f>
        <v>-</v>
      </c>
      <c r="D271" s="95" t="str">
        <f>IF(OR($B271="ANP",$B271="DAER",$B271="CONSULTORIA DNIT",$B271="PREGÃO ELETRÔNICO",$B271="DMLU",$B271="DMAE",$B271="CEEE",$B271="EPTC",$B271="ORSE",$B271="SEINFRA",$B271="CREA",$B271="CAU",$B271="CEHOP",$B271="SIURB",$B271="DER-PR",$B271="SUDECAP",$B271=Aux.!$F$24,$B271=Aux.!$F$25),VLOOKUP($A271,#REF!,4,FALSE),IF($B271="SICRO EQUIP.","H",IF($B271="CCU",VLOOKUP($A271,#REF!,3,FALSE),IF($B271="MERCADO",VLOOKUP($A271,#REF!,10,FALSE),IF($B271="PLEO",VLOOKUP($A271,#REF!,3,FALSE),IF($B271="SICRO",VLOOKUP($A271,#REF!,3,FALSE),IF($B271="SINAPI",IFERROR((VLOOKUP($A271,#REF!,3,FALSE)),(VLOOKUP($A271,#REF!,3,FALSE))),"-")))))))</f>
        <v>-</v>
      </c>
      <c r="E271" s="113" t="str">
        <f>IF(OR($B271="ANP",$B271="DAER",$B271="CONSULTORIA DNIT",$B271="PREGÃO ELETRÔNICO",$B271="DMLU",$B271="DMAE",$B271="CEEE",$B271="EPTC",$B271="ORSE",$B271="SEINFRA",$B271="CREA",$B271="CAU",$B271="CEHOP",$B271="SIURB",$B271="DER-PR",$B271="SUDECAP",$B271=Aux.!$F$24,$B271=Aux.!$F$25),VLOOKUP($A271,#REF!,6,FALSE),IF($B271="CCU",VLOOKUP($A271,#REF!,5,FALSE),IF($B271="MERCADO",VLOOKUP($A271,#REF!,7,FALSE),IF($B271="PLEO",VLOOKUP($A271,#REF!,4,FALSE),IF($B271="SICRO",VLOOKUP($A271,#REF!,5,FALSE),IF($B271="SINAPI",IFERROR((VLOOKUP($A271,#REF!,18,FALSE)),),"-"))))))</f>
        <v>-</v>
      </c>
      <c r="F271" s="113" t="str">
        <f>IF(OR($B271="ANP",$B271="DAER",$B271="CONSULTORIA DNIT",$B271="PREGÃO ELETRÔNICO",$B271="DMLU",$B271="DMAE",$B271="CEEE",$B271="EPTC",$B271="ORSE",$B271="SEINFRA",$B271="CREA",$B271="CAU",$B271="CEHOP",$B271="SIURB",$B271="DER-PR",$B271="SUDECAP",$B271=Aux.!$F$24,$B271=Aux.!$F$25),VLOOKUP($A271,#REF!,7,FALSE),IF($B271="CCU",VLOOKUP($A271,#REF!,6,FALSE),IF($B271="MERCADO",VLOOKUP($A271,#REF!,8,FALSE),IF($B271="PLEO",VLOOKUP($A271,#REF!,4,FALSE),IF($B271="SICRO",VLOOKUP($A271,#REF!,6,FALSE),IF($B271="SINAPI",IFERROR(SUM((VLOOKUP($A271,#REF!,14,FALSE)),VLOOKUP($A271,#REF!,20,FALSE),VLOOKUP($A271,#REF!,22,FALSE)),),"-"))))))</f>
        <v>-</v>
      </c>
      <c r="G271" s="113" t="str">
        <f>IF(OR($B271="ANP",$B271="DAER",$B271="CONSULTORIA DNIT",$B271="PREGÃO ELETRÔNICO",$B271="DMLU",$B271="DMAE",$B271="CEEE",$B271="EPTC",$B271="ORSE",$B271="SEINFRA",$B271="CREA",$B271="CAU",$B271="CEHOP",$B271="SIURB",$B271="DER-PR",$B271="SUDECAP",$B271=Aux.!$F$24,$B271=Aux.!$F$25),VLOOKUP($A271,#REF!,8,FALSE),IF($B271="CCU",VLOOKUP($A271,#REF!,7,FALSE),IF($B271="MERCADO",VLOOKUP($A271,#REF!,9,FALSE),IF($B271="PLEO",VLOOKUP($A271,#REF!,4,FALSE),IF($B271="SICRO",VLOOKUP($A271,#REF!,7,FALSE),IF($B271="SINAPI",IFERROR((VLOOKUP($A271,#REF!,16,FALSE)),(VLOOKUP($A271,#REF!,5,FALSE))),"-"))))))</f>
        <v>-</v>
      </c>
      <c r="H271" s="113" t="str">
        <f>IF(OR($B271="ANP",$B271="DAER",$B271="CONSULTORIA DNIT",$B271="PREGÃO ELETRÔNICO",$B271="DMLU",$B271="DMAE",$B271="CEEE",$B271="EPTC",$B271="ORSE",$B271="SEINFRA",$B271="CREA",$B271="CAU",$B271="CEHOP",$B271="SIURB",$B271="DER-PR",$B271="SUDECAP",$B271=Aux.!$F$24,$B271=Aux.!$F$25),VLOOKUP($A271,#REF!,5,FALSE),IF($B271="CCU",VLOOKUP($A271,#REF!,4,FALSE),IF($B271="MERCADO",VLOOKUP($A271,#REF!,6,FALSE),IF($B271="PLEO",VLOOKUP($A271,#REF!,4,FALSE),IF($B271="SICRO",VLOOKUP($A271,#REF!,4,FALSE),IF($B271="SINAPI",IFERROR((VLOOKUP($A271,#REF!,5,FALSE)),(VLOOKUP($A271,#REF!,5,FALSE))),"-"))))))</f>
        <v>-</v>
      </c>
      <c r="I271" s="114">
        <f>IF($B271="SICRO EQUIP.",VLOOKUP($A271,#REF!,10,FALSE),0)</f>
        <v>0</v>
      </c>
      <c r="J271" s="114">
        <f>IF($B271="SICRO EQUIP.",VLOOKUP($A271,#REF!,11,FALSE),0)</f>
        <v>0</v>
      </c>
      <c r="K271" s="258"/>
      <c r="L271" s="259"/>
      <c r="M271" s="115" t="e">
        <f>VLOOKUP($K271,Reajuste!$A$2:$BW$29,(MATCH($L271,Reajuste!$C$2:$BW$2,0)+2),FALSE)</f>
        <v>#N/A</v>
      </c>
      <c r="N271" s="259"/>
      <c r="O271" s="115" t="e">
        <f>VLOOKUP($K271,Reajuste!$A$2:$CW$29,(MATCH($N271,Reajuste!$C$2:$CW$2,0)+2),FALSE)</f>
        <v>#N/A</v>
      </c>
      <c r="P271" s="113">
        <f t="shared" si="0"/>
        <v>0</v>
      </c>
      <c r="Q271" s="113">
        <f t="shared" si="1"/>
        <v>0</v>
      </c>
      <c r="R271" s="113">
        <f t="shared" si="2"/>
        <v>0</v>
      </c>
      <c r="S271" s="113">
        <f t="shared" si="3"/>
        <v>0</v>
      </c>
      <c r="T271" s="113">
        <f t="shared" si="4"/>
        <v>0</v>
      </c>
      <c r="U271" s="113">
        <f t="shared" si="5"/>
        <v>0</v>
      </c>
      <c r="V271" s="4"/>
      <c r="W271" s="4"/>
      <c r="X271" s="4"/>
      <c r="Y271" s="4"/>
      <c r="Z271" s="4"/>
    </row>
    <row r="272" spans="1:26" ht="14.25" customHeight="1">
      <c r="A272" s="256"/>
      <c r="B272" s="257"/>
      <c r="C272" s="112" t="str">
        <f>IF(OR($B272="ANP",$B272="DAER",$B272="CONSULTORIA DNIT",$B272="PREGÃO ELETRÔNICO",$B272="DMLU",$B272="DMAE",$B272="CEEE",$B272="EPTC",$B272="ORSE",$B272="SEINFRA",$B272="CREA",$B272="CAU",$B272="CEHOP",$B272="SIURB",$B272="DER-PR",$B272="SUDECAP",$B272=Aux.!$F$24,$B272=Aux.!$F$25),VLOOKUP($A272,#REF!,3,FALSE),IF($B272="SICRO EQUIP.",VLOOKUP($A272,#REF!,2,FALSE),IF($B272="CCU",VLOOKUP($A272,#REF!,2,FALSE),IF($B272="MERCADO",VLOOKUP($A272,#REF!,2,FALSE),IF($B272="PLEO",VLOOKUP($A272,#REF!,2,FALSE),IF($B272="SICRO",VLOOKUP($A272,#REF!,2,FALSE),IF($B272="SINAPI",IFERROR((VLOOKUP($A272,#REF!,2,FALSE)),(VLOOKUP($A272,#REF!,2,FALSE))),"-")))))))</f>
        <v>-</v>
      </c>
      <c r="D272" s="95" t="str">
        <f>IF(OR($B272="ANP",$B272="DAER",$B272="CONSULTORIA DNIT",$B272="PREGÃO ELETRÔNICO",$B272="DMLU",$B272="DMAE",$B272="CEEE",$B272="EPTC",$B272="ORSE",$B272="SEINFRA",$B272="CREA",$B272="CAU",$B272="CEHOP",$B272="SIURB",$B272="DER-PR",$B272="SUDECAP",$B272=Aux.!$F$24,$B272=Aux.!$F$25),VLOOKUP($A272,#REF!,4,FALSE),IF($B272="SICRO EQUIP.","H",IF($B272="CCU",VLOOKUP($A272,#REF!,3,FALSE),IF($B272="MERCADO",VLOOKUP($A272,#REF!,10,FALSE),IF($B272="PLEO",VLOOKUP($A272,#REF!,3,FALSE),IF($B272="SICRO",VLOOKUP($A272,#REF!,3,FALSE),IF($B272="SINAPI",IFERROR((VLOOKUP($A272,#REF!,3,FALSE)),(VLOOKUP($A272,#REF!,3,FALSE))),"-")))))))</f>
        <v>-</v>
      </c>
      <c r="E272" s="113" t="str">
        <f>IF(OR($B272="ANP",$B272="DAER",$B272="CONSULTORIA DNIT",$B272="PREGÃO ELETRÔNICO",$B272="DMLU",$B272="DMAE",$B272="CEEE",$B272="EPTC",$B272="ORSE",$B272="SEINFRA",$B272="CREA",$B272="CAU",$B272="CEHOP",$B272="SIURB",$B272="DER-PR",$B272="SUDECAP",$B272=Aux.!$F$24,$B272=Aux.!$F$25),VLOOKUP($A272,#REF!,6,FALSE),IF($B272="CCU",VLOOKUP($A272,#REF!,5,FALSE),IF($B272="MERCADO",VLOOKUP($A272,#REF!,7,FALSE),IF($B272="PLEO",VLOOKUP($A272,#REF!,4,FALSE),IF($B272="SICRO",VLOOKUP($A272,#REF!,5,FALSE),IF($B272="SINAPI",IFERROR((VLOOKUP($A272,#REF!,18,FALSE)),),"-"))))))</f>
        <v>-</v>
      </c>
      <c r="F272" s="113" t="str">
        <f>IF(OR($B272="ANP",$B272="DAER",$B272="CONSULTORIA DNIT",$B272="PREGÃO ELETRÔNICO",$B272="DMLU",$B272="DMAE",$B272="CEEE",$B272="EPTC",$B272="ORSE",$B272="SEINFRA",$B272="CREA",$B272="CAU",$B272="CEHOP",$B272="SIURB",$B272="DER-PR",$B272="SUDECAP",$B272=Aux.!$F$24,$B272=Aux.!$F$25),VLOOKUP($A272,#REF!,7,FALSE),IF($B272="CCU",VLOOKUP($A272,#REF!,6,FALSE),IF($B272="MERCADO",VLOOKUP($A272,#REF!,8,FALSE),IF($B272="PLEO",VLOOKUP($A272,#REF!,4,FALSE),IF($B272="SICRO",VLOOKUP($A272,#REF!,6,FALSE),IF($B272="SINAPI",IFERROR(SUM((VLOOKUP($A272,#REF!,14,FALSE)),VLOOKUP($A272,#REF!,20,FALSE),VLOOKUP($A272,#REF!,22,FALSE)),),"-"))))))</f>
        <v>-</v>
      </c>
      <c r="G272" s="113" t="str">
        <f>IF(OR($B272="ANP",$B272="DAER",$B272="CONSULTORIA DNIT",$B272="PREGÃO ELETRÔNICO",$B272="DMLU",$B272="DMAE",$B272="CEEE",$B272="EPTC",$B272="ORSE",$B272="SEINFRA",$B272="CREA",$B272="CAU",$B272="CEHOP",$B272="SIURB",$B272="DER-PR",$B272="SUDECAP",$B272=Aux.!$F$24,$B272=Aux.!$F$25),VLOOKUP($A272,#REF!,8,FALSE),IF($B272="CCU",VLOOKUP($A272,#REF!,7,FALSE),IF($B272="MERCADO",VLOOKUP($A272,#REF!,9,FALSE),IF($B272="PLEO",VLOOKUP($A272,#REF!,4,FALSE),IF($B272="SICRO",VLOOKUP($A272,#REF!,7,FALSE),IF($B272="SINAPI",IFERROR((VLOOKUP($A272,#REF!,16,FALSE)),(VLOOKUP($A272,#REF!,5,FALSE))),"-"))))))</f>
        <v>-</v>
      </c>
      <c r="H272" s="113" t="str">
        <f>IF(OR($B272="ANP",$B272="DAER",$B272="CONSULTORIA DNIT",$B272="PREGÃO ELETRÔNICO",$B272="DMLU",$B272="DMAE",$B272="CEEE",$B272="EPTC",$B272="ORSE",$B272="SEINFRA",$B272="CREA",$B272="CAU",$B272="CEHOP",$B272="SIURB",$B272="DER-PR",$B272="SUDECAP",$B272=Aux.!$F$24,$B272=Aux.!$F$25),VLOOKUP($A272,#REF!,5,FALSE),IF($B272="CCU",VLOOKUP($A272,#REF!,4,FALSE),IF($B272="MERCADO",VLOOKUP($A272,#REF!,6,FALSE),IF($B272="PLEO",VLOOKUP($A272,#REF!,4,FALSE),IF($B272="SICRO",VLOOKUP($A272,#REF!,4,FALSE),IF($B272="SINAPI",IFERROR((VLOOKUP($A272,#REF!,5,FALSE)),(VLOOKUP($A272,#REF!,5,FALSE))),"-"))))))</f>
        <v>-</v>
      </c>
      <c r="I272" s="114">
        <f>IF($B272="SICRO EQUIP.",VLOOKUP($A272,#REF!,10,FALSE),0)</f>
        <v>0</v>
      </c>
      <c r="J272" s="114">
        <f>IF($B272="SICRO EQUIP.",VLOOKUP($A272,#REF!,11,FALSE),0)</f>
        <v>0</v>
      </c>
      <c r="K272" s="258"/>
      <c r="L272" s="259"/>
      <c r="M272" s="115" t="e">
        <f>VLOOKUP($K272,Reajuste!$A$2:$BW$29,(MATCH($L272,Reajuste!$C$2:$BW$2,0)+2),FALSE)</f>
        <v>#N/A</v>
      </c>
      <c r="N272" s="259"/>
      <c r="O272" s="115" t="e">
        <f>VLOOKUP($K272,Reajuste!$A$2:$CW$29,(MATCH($N272,Reajuste!$C$2:$CW$2,0)+2),FALSE)</f>
        <v>#N/A</v>
      </c>
      <c r="P272" s="113">
        <f t="shared" si="0"/>
        <v>0</v>
      </c>
      <c r="Q272" s="113">
        <f t="shared" si="1"/>
        <v>0</v>
      </c>
      <c r="R272" s="113">
        <f t="shared" si="2"/>
        <v>0</v>
      </c>
      <c r="S272" s="113">
        <f t="shared" si="3"/>
        <v>0</v>
      </c>
      <c r="T272" s="113">
        <f t="shared" si="4"/>
        <v>0</v>
      </c>
      <c r="U272" s="113">
        <f t="shared" si="5"/>
        <v>0</v>
      </c>
      <c r="V272" s="4"/>
      <c r="W272" s="4"/>
      <c r="X272" s="4"/>
      <c r="Y272" s="4"/>
      <c r="Z272" s="4"/>
    </row>
    <row r="273" spans="1:26" ht="14.25" customHeight="1">
      <c r="A273" s="256"/>
      <c r="B273" s="257"/>
      <c r="C273" s="112" t="str">
        <f>IF(OR($B273="ANP",$B273="DAER",$B273="CONSULTORIA DNIT",$B273="PREGÃO ELETRÔNICO",$B273="DMLU",$B273="DMAE",$B273="CEEE",$B273="EPTC",$B273="ORSE",$B273="SEINFRA",$B273="CREA",$B273="CAU",$B273="CEHOP",$B273="SIURB",$B273="DER-PR",$B273="SUDECAP",$B273=Aux.!$F$24,$B273=Aux.!$F$25),VLOOKUP($A273,#REF!,3,FALSE),IF($B273="SICRO EQUIP.",VLOOKUP($A273,#REF!,2,FALSE),IF($B273="CCU",VLOOKUP($A273,#REF!,2,FALSE),IF($B273="MERCADO",VLOOKUP($A273,#REF!,2,FALSE),IF($B273="PLEO",VLOOKUP($A273,#REF!,2,FALSE),IF($B273="SICRO",VLOOKUP($A273,#REF!,2,FALSE),IF($B273="SINAPI",IFERROR((VLOOKUP($A273,#REF!,2,FALSE)),(VLOOKUP($A273,#REF!,2,FALSE))),"-")))))))</f>
        <v>-</v>
      </c>
      <c r="D273" s="95" t="str">
        <f>IF(OR($B273="ANP",$B273="DAER",$B273="CONSULTORIA DNIT",$B273="PREGÃO ELETRÔNICO",$B273="DMLU",$B273="DMAE",$B273="CEEE",$B273="EPTC",$B273="ORSE",$B273="SEINFRA",$B273="CREA",$B273="CAU",$B273="CEHOP",$B273="SIURB",$B273="DER-PR",$B273="SUDECAP",$B273=Aux.!$F$24,$B273=Aux.!$F$25),VLOOKUP($A273,#REF!,4,FALSE),IF($B273="SICRO EQUIP.","H",IF($B273="CCU",VLOOKUP($A273,#REF!,3,FALSE),IF($B273="MERCADO",VLOOKUP($A273,#REF!,10,FALSE),IF($B273="PLEO",VLOOKUP($A273,#REF!,3,FALSE),IF($B273="SICRO",VLOOKUP($A273,#REF!,3,FALSE),IF($B273="SINAPI",IFERROR((VLOOKUP($A273,#REF!,3,FALSE)),(VLOOKUP($A273,#REF!,3,FALSE))),"-")))))))</f>
        <v>-</v>
      </c>
      <c r="E273" s="113" t="str">
        <f>IF(OR($B273="ANP",$B273="DAER",$B273="CONSULTORIA DNIT",$B273="PREGÃO ELETRÔNICO",$B273="DMLU",$B273="DMAE",$B273="CEEE",$B273="EPTC",$B273="ORSE",$B273="SEINFRA",$B273="CREA",$B273="CAU",$B273="CEHOP",$B273="SIURB",$B273="DER-PR",$B273="SUDECAP",$B273=Aux.!$F$24,$B273=Aux.!$F$25),VLOOKUP($A273,#REF!,6,FALSE),IF($B273="CCU",VLOOKUP($A273,#REF!,5,FALSE),IF($B273="MERCADO",VLOOKUP($A273,#REF!,7,FALSE),IF($B273="PLEO",VLOOKUP($A273,#REF!,4,FALSE),IF($B273="SICRO",VLOOKUP($A273,#REF!,5,FALSE),IF($B273="SINAPI",IFERROR((VLOOKUP($A273,#REF!,18,FALSE)),),"-"))))))</f>
        <v>-</v>
      </c>
      <c r="F273" s="113" t="str">
        <f>IF(OR($B273="ANP",$B273="DAER",$B273="CONSULTORIA DNIT",$B273="PREGÃO ELETRÔNICO",$B273="DMLU",$B273="DMAE",$B273="CEEE",$B273="EPTC",$B273="ORSE",$B273="SEINFRA",$B273="CREA",$B273="CAU",$B273="CEHOP",$B273="SIURB",$B273="DER-PR",$B273="SUDECAP",$B273=Aux.!$F$24,$B273=Aux.!$F$25),VLOOKUP($A273,#REF!,7,FALSE),IF($B273="CCU",VLOOKUP($A273,#REF!,6,FALSE),IF($B273="MERCADO",VLOOKUP($A273,#REF!,8,FALSE),IF($B273="PLEO",VLOOKUP($A273,#REF!,4,FALSE),IF($B273="SICRO",VLOOKUP($A273,#REF!,6,FALSE),IF($B273="SINAPI",IFERROR(SUM((VLOOKUP($A273,#REF!,14,FALSE)),VLOOKUP($A273,#REF!,20,FALSE),VLOOKUP($A273,#REF!,22,FALSE)),),"-"))))))</f>
        <v>-</v>
      </c>
      <c r="G273" s="113" t="str">
        <f>IF(OR($B273="ANP",$B273="DAER",$B273="CONSULTORIA DNIT",$B273="PREGÃO ELETRÔNICO",$B273="DMLU",$B273="DMAE",$B273="CEEE",$B273="EPTC",$B273="ORSE",$B273="SEINFRA",$B273="CREA",$B273="CAU",$B273="CEHOP",$B273="SIURB",$B273="DER-PR",$B273="SUDECAP",$B273=Aux.!$F$24,$B273=Aux.!$F$25),VLOOKUP($A273,#REF!,8,FALSE),IF($B273="CCU",VLOOKUP($A273,#REF!,7,FALSE),IF($B273="MERCADO",VLOOKUP($A273,#REF!,9,FALSE),IF($B273="PLEO",VLOOKUP($A273,#REF!,4,FALSE),IF($B273="SICRO",VLOOKUP($A273,#REF!,7,FALSE),IF($B273="SINAPI",IFERROR((VLOOKUP($A273,#REF!,16,FALSE)),(VLOOKUP($A273,#REF!,5,FALSE))),"-"))))))</f>
        <v>-</v>
      </c>
      <c r="H273" s="113" t="str">
        <f>IF(OR($B273="ANP",$B273="DAER",$B273="CONSULTORIA DNIT",$B273="PREGÃO ELETRÔNICO",$B273="DMLU",$B273="DMAE",$B273="CEEE",$B273="EPTC",$B273="ORSE",$B273="SEINFRA",$B273="CREA",$B273="CAU",$B273="CEHOP",$B273="SIURB",$B273="DER-PR",$B273="SUDECAP",$B273=Aux.!$F$24,$B273=Aux.!$F$25),VLOOKUP($A273,#REF!,5,FALSE),IF($B273="CCU",VLOOKUP($A273,#REF!,4,FALSE),IF($B273="MERCADO",VLOOKUP($A273,#REF!,6,FALSE),IF($B273="PLEO",VLOOKUP($A273,#REF!,4,FALSE),IF($B273="SICRO",VLOOKUP($A273,#REF!,4,FALSE),IF($B273="SINAPI",IFERROR((VLOOKUP($A273,#REF!,5,FALSE)),(VLOOKUP($A273,#REF!,5,FALSE))),"-"))))))</f>
        <v>-</v>
      </c>
      <c r="I273" s="114">
        <f>IF($B273="SICRO EQUIP.",VLOOKUP($A273,#REF!,10,FALSE),0)</f>
        <v>0</v>
      </c>
      <c r="J273" s="114">
        <f>IF($B273="SICRO EQUIP.",VLOOKUP($A273,#REF!,11,FALSE),0)</f>
        <v>0</v>
      </c>
      <c r="K273" s="258"/>
      <c r="L273" s="259"/>
      <c r="M273" s="115" t="e">
        <f>VLOOKUP($K273,Reajuste!$A$2:$BW$29,(MATCH($L273,Reajuste!$C$2:$BW$2,0)+2),FALSE)</f>
        <v>#N/A</v>
      </c>
      <c r="N273" s="259"/>
      <c r="O273" s="115" t="e">
        <f>VLOOKUP($K273,Reajuste!$A$2:$CW$29,(MATCH($N273,Reajuste!$C$2:$CW$2,0)+2),FALSE)</f>
        <v>#N/A</v>
      </c>
      <c r="P273" s="113">
        <f t="shared" si="0"/>
        <v>0</v>
      </c>
      <c r="Q273" s="113">
        <f t="shared" si="1"/>
        <v>0</v>
      </c>
      <c r="R273" s="113">
        <f t="shared" si="2"/>
        <v>0</v>
      </c>
      <c r="S273" s="113">
        <f t="shared" si="3"/>
        <v>0</v>
      </c>
      <c r="T273" s="113">
        <f t="shared" si="4"/>
        <v>0</v>
      </c>
      <c r="U273" s="113">
        <f t="shared" si="5"/>
        <v>0</v>
      </c>
      <c r="V273" s="4"/>
      <c r="W273" s="4"/>
      <c r="X273" s="4"/>
      <c r="Y273" s="4"/>
      <c r="Z273" s="4"/>
    </row>
    <row r="274" spans="1:26" ht="14.25" customHeight="1">
      <c r="A274" s="256"/>
      <c r="B274" s="257"/>
      <c r="C274" s="112" t="str">
        <f>IF(OR($B274="ANP",$B274="DAER",$B274="CONSULTORIA DNIT",$B274="PREGÃO ELETRÔNICO",$B274="DMLU",$B274="DMAE",$B274="CEEE",$B274="EPTC",$B274="ORSE",$B274="SEINFRA",$B274="CREA",$B274="CAU",$B274="CEHOP",$B274="SIURB",$B274="DER-PR",$B274="SUDECAP",$B274=Aux.!$F$24,$B274=Aux.!$F$25),VLOOKUP($A274,#REF!,3,FALSE),IF($B274="SICRO EQUIP.",VLOOKUP($A274,#REF!,2,FALSE),IF($B274="CCU",VLOOKUP($A274,#REF!,2,FALSE),IF($B274="MERCADO",VLOOKUP($A274,#REF!,2,FALSE),IF($B274="PLEO",VLOOKUP($A274,#REF!,2,FALSE),IF($B274="SICRO",VLOOKUP($A274,#REF!,2,FALSE),IF($B274="SINAPI",IFERROR((VLOOKUP($A274,#REF!,2,FALSE)),(VLOOKUP($A274,#REF!,2,FALSE))),"-")))))))</f>
        <v>-</v>
      </c>
      <c r="D274" s="95" t="str">
        <f>IF(OR($B274="ANP",$B274="DAER",$B274="CONSULTORIA DNIT",$B274="PREGÃO ELETRÔNICO",$B274="DMLU",$B274="DMAE",$B274="CEEE",$B274="EPTC",$B274="ORSE",$B274="SEINFRA",$B274="CREA",$B274="CAU",$B274="CEHOP",$B274="SIURB",$B274="DER-PR",$B274="SUDECAP",$B274=Aux.!$F$24,$B274=Aux.!$F$25),VLOOKUP($A274,#REF!,4,FALSE),IF($B274="SICRO EQUIP.","H",IF($B274="CCU",VLOOKUP($A274,#REF!,3,FALSE),IF($B274="MERCADO",VLOOKUP($A274,#REF!,10,FALSE),IF($B274="PLEO",VLOOKUP($A274,#REF!,3,FALSE),IF($B274="SICRO",VLOOKUP($A274,#REF!,3,FALSE),IF($B274="SINAPI",IFERROR((VLOOKUP($A274,#REF!,3,FALSE)),(VLOOKUP($A274,#REF!,3,FALSE))),"-")))))))</f>
        <v>-</v>
      </c>
      <c r="E274" s="113" t="str">
        <f>IF(OR($B274="ANP",$B274="DAER",$B274="CONSULTORIA DNIT",$B274="PREGÃO ELETRÔNICO",$B274="DMLU",$B274="DMAE",$B274="CEEE",$B274="EPTC",$B274="ORSE",$B274="SEINFRA",$B274="CREA",$B274="CAU",$B274="CEHOP",$B274="SIURB",$B274="DER-PR",$B274="SUDECAP",$B274=Aux.!$F$24,$B274=Aux.!$F$25),VLOOKUP($A274,#REF!,6,FALSE),IF($B274="CCU",VLOOKUP($A274,#REF!,5,FALSE),IF($B274="MERCADO",VLOOKUP($A274,#REF!,7,FALSE),IF($B274="PLEO",VLOOKUP($A274,#REF!,4,FALSE),IF($B274="SICRO",VLOOKUP($A274,#REF!,5,FALSE),IF($B274="SINAPI",IFERROR((VLOOKUP($A274,#REF!,18,FALSE)),),"-"))))))</f>
        <v>-</v>
      </c>
      <c r="F274" s="113" t="str">
        <f>IF(OR($B274="ANP",$B274="DAER",$B274="CONSULTORIA DNIT",$B274="PREGÃO ELETRÔNICO",$B274="DMLU",$B274="DMAE",$B274="CEEE",$B274="EPTC",$B274="ORSE",$B274="SEINFRA",$B274="CREA",$B274="CAU",$B274="CEHOP",$B274="SIURB",$B274="DER-PR",$B274="SUDECAP",$B274=Aux.!$F$24,$B274=Aux.!$F$25),VLOOKUP($A274,#REF!,7,FALSE),IF($B274="CCU",VLOOKUP($A274,#REF!,6,FALSE),IF($B274="MERCADO",VLOOKUP($A274,#REF!,8,FALSE),IF($B274="PLEO",VLOOKUP($A274,#REF!,4,FALSE),IF($B274="SICRO",VLOOKUP($A274,#REF!,6,FALSE),IF($B274="SINAPI",IFERROR(SUM((VLOOKUP($A274,#REF!,14,FALSE)),VLOOKUP($A274,#REF!,20,FALSE),VLOOKUP($A274,#REF!,22,FALSE)),),"-"))))))</f>
        <v>-</v>
      </c>
      <c r="G274" s="113" t="str">
        <f>IF(OR($B274="ANP",$B274="DAER",$B274="CONSULTORIA DNIT",$B274="PREGÃO ELETRÔNICO",$B274="DMLU",$B274="DMAE",$B274="CEEE",$B274="EPTC",$B274="ORSE",$B274="SEINFRA",$B274="CREA",$B274="CAU",$B274="CEHOP",$B274="SIURB",$B274="DER-PR",$B274="SUDECAP",$B274=Aux.!$F$24,$B274=Aux.!$F$25),VLOOKUP($A274,#REF!,8,FALSE),IF($B274="CCU",VLOOKUP($A274,#REF!,7,FALSE),IF($B274="MERCADO",VLOOKUP($A274,#REF!,9,FALSE),IF($B274="PLEO",VLOOKUP($A274,#REF!,4,FALSE),IF($B274="SICRO",VLOOKUP($A274,#REF!,7,FALSE),IF($B274="SINAPI",IFERROR((VLOOKUP($A274,#REF!,16,FALSE)),(VLOOKUP($A274,#REF!,5,FALSE))),"-"))))))</f>
        <v>-</v>
      </c>
      <c r="H274" s="113" t="str">
        <f>IF(OR($B274="ANP",$B274="DAER",$B274="CONSULTORIA DNIT",$B274="PREGÃO ELETRÔNICO",$B274="DMLU",$B274="DMAE",$B274="CEEE",$B274="EPTC",$B274="ORSE",$B274="SEINFRA",$B274="CREA",$B274="CAU",$B274="CEHOP",$B274="SIURB",$B274="DER-PR",$B274="SUDECAP",$B274=Aux.!$F$24,$B274=Aux.!$F$25),VLOOKUP($A274,#REF!,5,FALSE),IF($B274="CCU",VLOOKUP($A274,#REF!,4,FALSE),IF($B274="MERCADO",VLOOKUP($A274,#REF!,6,FALSE),IF($B274="PLEO",VLOOKUP($A274,#REF!,4,FALSE),IF($B274="SICRO",VLOOKUP($A274,#REF!,4,FALSE),IF($B274="SINAPI",IFERROR((VLOOKUP($A274,#REF!,5,FALSE)),(VLOOKUP($A274,#REF!,5,FALSE))),"-"))))))</f>
        <v>-</v>
      </c>
      <c r="I274" s="114">
        <f>IF($B274="SICRO EQUIP.",VLOOKUP($A274,#REF!,10,FALSE),0)</f>
        <v>0</v>
      </c>
      <c r="J274" s="114">
        <f>IF($B274="SICRO EQUIP.",VLOOKUP($A274,#REF!,11,FALSE),0)</f>
        <v>0</v>
      </c>
      <c r="K274" s="258"/>
      <c r="L274" s="259"/>
      <c r="M274" s="115" t="e">
        <f>VLOOKUP($K274,Reajuste!$A$2:$BW$29,(MATCH($L274,Reajuste!$C$2:$BW$2,0)+2),FALSE)</f>
        <v>#N/A</v>
      </c>
      <c r="N274" s="259"/>
      <c r="O274" s="115" t="e">
        <f>VLOOKUP($K274,Reajuste!$A$2:$CW$29,(MATCH($N274,Reajuste!$C$2:$CW$2,0)+2),FALSE)</f>
        <v>#N/A</v>
      </c>
      <c r="P274" s="113">
        <f t="shared" si="0"/>
        <v>0</v>
      </c>
      <c r="Q274" s="113">
        <f t="shared" si="1"/>
        <v>0</v>
      </c>
      <c r="R274" s="113">
        <f t="shared" si="2"/>
        <v>0</v>
      </c>
      <c r="S274" s="113">
        <f t="shared" si="3"/>
        <v>0</v>
      </c>
      <c r="T274" s="113">
        <f t="shared" si="4"/>
        <v>0</v>
      </c>
      <c r="U274" s="113">
        <f t="shared" si="5"/>
        <v>0</v>
      </c>
      <c r="V274" s="4"/>
      <c r="W274" s="4"/>
      <c r="X274" s="4"/>
      <c r="Y274" s="4"/>
      <c r="Z274" s="4"/>
    </row>
    <row r="275" spans="1:26" ht="14.25" customHeight="1">
      <c r="A275" s="256"/>
      <c r="B275" s="257"/>
      <c r="C275" s="112" t="str">
        <f>IF(OR($B275="ANP",$B275="DAER",$B275="CONSULTORIA DNIT",$B275="PREGÃO ELETRÔNICO",$B275="DMLU",$B275="DMAE",$B275="CEEE",$B275="EPTC",$B275="ORSE",$B275="SEINFRA",$B275="CREA",$B275="CAU",$B275="CEHOP",$B275="SIURB",$B275="DER-PR",$B275="SUDECAP",$B275=Aux.!$F$24,$B275=Aux.!$F$25),VLOOKUP($A275,#REF!,3,FALSE),IF($B275="SICRO EQUIP.",VLOOKUP($A275,#REF!,2,FALSE),IF($B275="CCU",VLOOKUP($A275,#REF!,2,FALSE),IF($B275="MERCADO",VLOOKUP($A275,#REF!,2,FALSE),IF($B275="PLEO",VLOOKUP($A275,#REF!,2,FALSE),IF($B275="SICRO",VLOOKUP($A275,#REF!,2,FALSE),IF($B275="SINAPI",IFERROR((VLOOKUP($A275,#REF!,2,FALSE)),(VLOOKUP($A275,#REF!,2,FALSE))),"-")))))))</f>
        <v>-</v>
      </c>
      <c r="D275" s="95" t="str">
        <f>IF(OR($B275="ANP",$B275="DAER",$B275="CONSULTORIA DNIT",$B275="PREGÃO ELETRÔNICO",$B275="DMLU",$B275="DMAE",$B275="CEEE",$B275="EPTC",$B275="ORSE",$B275="SEINFRA",$B275="CREA",$B275="CAU",$B275="CEHOP",$B275="SIURB",$B275="DER-PR",$B275="SUDECAP",$B275=Aux.!$F$24,$B275=Aux.!$F$25),VLOOKUP($A275,#REF!,4,FALSE),IF($B275="SICRO EQUIP.","H",IF($B275="CCU",VLOOKUP($A275,#REF!,3,FALSE),IF($B275="MERCADO",VLOOKUP($A275,#REF!,10,FALSE),IF($B275="PLEO",VLOOKUP($A275,#REF!,3,FALSE),IF($B275="SICRO",VLOOKUP($A275,#REF!,3,FALSE),IF($B275="SINAPI",IFERROR((VLOOKUP($A275,#REF!,3,FALSE)),(VLOOKUP($A275,#REF!,3,FALSE))),"-")))))))</f>
        <v>-</v>
      </c>
      <c r="E275" s="113" t="str">
        <f>IF(OR($B275="ANP",$B275="DAER",$B275="CONSULTORIA DNIT",$B275="PREGÃO ELETRÔNICO",$B275="DMLU",$B275="DMAE",$B275="CEEE",$B275="EPTC",$B275="ORSE",$B275="SEINFRA",$B275="CREA",$B275="CAU",$B275="CEHOP",$B275="SIURB",$B275="DER-PR",$B275="SUDECAP",$B275=Aux.!$F$24,$B275=Aux.!$F$25),VLOOKUP($A275,#REF!,6,FALSE),IF($B275="CCU",VLOOKUP($A275,#REF!,5,FALSE),IF($B275="MERCADO",VLOOKUP($A275,#REF!,7,FALSE),IF($B275="PLEO",VLOOKUP($A275,#REF!,4,FALSE),IF($B275="SICRO",VLOOKUP($A275,#REF!,5,FALSE),IF($B275="SINAPI",IFERROR((VLOOKUP($A275,#REF!,18,FALSE)),),"-"))))))</f>
        <v>-</v>
      </c>
      <c r="F275" s="113" t="str">
        <f>IF(OR($B275="ANP",$B275="DAER",$B275="CONSULTORIA DNIT",$B275="PREGÃO ELETRÔNICO",$B275="DMLU",$B275="DMAE",$B275="CEEE",$B275="EPTC",$B275="ORSE",$B275="SEINFRA",$B275="CREA",$B275="CAU",$B275="CEHOP",$B275="SIURB",$B275="DER-PR",$B275="SUDECAP",$B275=Aux.!$F$24,$B275=Aux.!$F$25),VLOOKUP($A275,#REF!,7,FALSE),IF($B275="CCU",VLOOKUP($A275,#REF!,6,FALSE),IF($B275="MERCADO",VLOOKUP($A275,#REF!,8,FALSE),IF($B275="PLEO",VLOOKUP($A275,#REF!,4,FALSE),IF($B275="SICRO",VLOOKUP($A275,#REF!,6,FALSE),IF($B275="SINAPI",IFERROR(SUM((VLOOKUP($A275,#REF!,14,FALSE)),VLOOKUP($A275,#REF!,20,FALSE),VLOOKUP($A275,#REF!,22,FALSE)),),"-"))))))</f>
        <v>-</v>
      </c>
      <c r="G275" s="113" t="str">
        <f>IF(OR($B275="ANP",$B275="DAER",$B275="CONSULTORIA DNIT",$B275="PREGÃO ELETRÔNICO",$B275="DMLU",$B275="DMAE",$B275="CEEE",$B275="EPTC",$B275="ORSE",$B275="SEINFRA",$B275="CREA",$B275="CAU",$B275="CEHOP",$B275="SIURB",$B275="DER-PR",$B275="SUDECAP",$B275=Aux.!$F$24,$B275=Aux.!$F$25),VLOOKUP($A275,#REF!,8,FALSE),IF($B275="CCU",VLOOKUP($A275,#REF!,7,FALSE),IF($B275="MERCADO",VLOOKUP($A275,#REF!,9,FALSE),IF($B275="PLEO",VLOOKUP($A275,#REF!,4,FALSE),IF($B275="SICRO",VLOOKUP($A275,#REF!,7,FALSE),IF($B275="SINAPI",IFERROR((VLOOKUP($A275,#REF!,16,FALSE)),(VLOOKUP($A275,#REF!,5,FALSE))),"-"))))))</f>
        <v>-</v>
      </c>
      <c r="H275" s="113" t="str">
        <f>IF(OR($B275="ANP",$B275="DAER",$B275="CONSULTORIA DNIT",$B275="PREGÃO ELETRÔNICO",$B275="DMLU",$B275="DMAE",$B275="CEEE",$B275="EPTC",$B275="ORSE",$B275="SEINFRA",$B275="CREA",$B275="CAU",$B275="CEHOP",$B275="SIURB",$B275="DER-PR",$B275="SUDECAP",$B275=Aux.!$F$24,$B275=Aux.!$F$25),VLOOKUP($A275,#REF!,5,FALSE),IF($B275="CCU",VLOOKUP($A275,#REF!,4,FALSE),IF($B275="MERCADO",VLOOKUP($A275,#REF!,6,FALSE),IF($B275="PLEO",VLOOKUP($A275,#REF!,4,FALSE),IF($B275="SICRO",VLOOKUP($A275,#REF!,4,FALSE),IF($B275="SINAPI",IFERROR((VLOOKUP($A275,#REF!,5,FALSE)),(VLOOKUP($A275,#REF!,5,FALSE))),"-"))))))</f>
        <v>-</v>
      </c>
      <c r="I275" s="114">
        <f>IF($B275="SICRO EQUIP.",VLOOKUP($A275,#REF!,10,FALSE),0)</f>
        <v>0</v>
      </c>
      <c r="J275" s="114">
        <f>IF($B275="SICRO EQUIP.",VLOOKUP($A275,#REF!,11,FALSE),0)</f>
        <v>0</v>
      </c>
      <c r="K275" s="258"/>
      <c r="L275" s="259"/>
      <c r="M275" s="115" t="e">
        <f>VLOOKUP($K275,Reajuste!$A$2:$BW$29,(MATCH($L275,Reajuste!$C$2:$BW$2,0)+2),FALSE)</f>
        <v>#N/A</v>
      </c>
      <c r="N275" s="259"/>
      <c r="O275" s="115" t="e">
        <f>VLOOKUP($K275,Reajuste!$A$2:$CW$29,(MATCH($N275,Reajuste!$C$2:$CW$2,0)+2),FALSE)</f>
        <v>#N/A</v>
      </c>
      <c r="P275" s="113">
        <f t="shared" si="0"/>
        <v>0</v>
      </c>
      <c r="Q275" s="113">
        <f t="shared" si="1"/>
        <v>0</v>
      </c>
      <c r="R275" s="113">
        <f t="shared" si="2"/>
        <v>0</v>
      </c>
      <c r="S275" s="113">
        <f t="shared" si="3"/>
        <v>0</v>
      </c>
      <c r="T275" s="113">
        <f t="shared" si="4"/>
        <v>0</v>
      </c>
      <c r="U275" s="113">
        <f t="shared" si="5"/>
        <v>0</v>
      </c>
      <c r="V275" s="4"/>
      <c r="W275" s="4"/>
      <c r="X275" s="4"/>
      <c r="Y275" s="4"/>
      <c r="Z275" s="4"/>
    </row>
    <row r="276" spans="1:26" ht="14.25" customHeight="1">
      <c r="A276" s="256"/>
      <c r="B276" s="257"/>
      <c r="C276" s="112" t="str">
        <f>IF(OR($B276="ANP",$B276="DAER",$B276="CONSULTORIA DNIT",$B276="PREGÃO ELETRÔNICO",$B276="DMLU",$B276="DMAE",$B276="CEEE",$B276="EPTC",$B276="ORSE",$B276="SEINFRA",$B276="CREA",$B276="CAU",$B276="CEHOP",$B276="SIURB",$B276="DER-PR",$B276="SUDECAP",$B276=Aux.!$F$24,$B276=Aux.!$F$25),VLOOKUP($A276,#REF!,3,FALSE),IF($B276="SICRO EQUIP.",VLOOKUP($A276,#REF!,2,FALSE),IF($B276="CCU",VLOOKUP($A276,#REF!,2,FALSE),IF($B276="MERCADO",VLOOKUP($A276,#REF!,2,FALSE),IF($B276="PLEO",VLOOKUP($A276,#REF!,2,FALSE),IF($B276="SICRO",VLOOKUP($A276,#REF!,2,FALSE),IF($B276="SINAPI",IFERROR((VLOOKUP($A276,#REF!,2,FALSE)),(VLOOKUP($A276,#REF!,2,FALSE))),"-")))))))</f>
        <v>-</v>
      </c>
      <c r="D276" s="95" t="str">
        <f>IF(OR($B276="ANP",$B276="DAER",$B276="CONSULTORIA DNIT",$B276="PREGÃO ELETRÔNICO",$B276="DMLU",$B276="DMAE",$B276="CEEE",$B276="EPTC",$B276="ORSE",$B276="SEINFRA",$B276="CREA",$B276="CAU",$B276="CEHOP",$B276="SIURB",$B276="DER-PR",$B276="SUDECAP",$B276=Aux.!$F$24,$B276=Aux.!$F$25),VLOOKUP($A276,#REF!,4,FALSE),IF($B276="SICRO EQUIP.","H",IF($B276="CCU",VLOOKUP($A276,#REF!,3,FALSE),IF($B276="MERCADO",VLOOKUP($A276,#REF!,10,FALSE),IF($B276="PLEO",VLOOKUP($A276,#REF!,3,FALSE),IF($B276="SICRO",VLOOKUP($A276,#REF!,3,FALSE),IF($B276="SINAPI",IFERROR((VLOOKUP($A276,#REF!,3,FALSE)),(VLOOKUP($A276,#REF!,3,FALSE))),"-")))))))</f>
        <v>-</v>
      </c>
      <c r="E276" s="113" t="str">
        <f>IF(OR($B276="ANP",$B276="DAER",$B276="CONSULTORIA DNIT",$B276="PREGÃO ELETRÔNICO",$B276="DMLU",$B276="DMAE",$B276="CEEE",$B276="EPTC",$B276="ORSE",$B276="SEINFRA",$B276="CREA",$B276="CAU",$B276="CEHOP",$B276="SIURB",$B276="DER-PR",$B276="SUDECAP",$B276=Aux.!$F$24,$B276=Aux.!$F$25),VLOOKUP($A276,#REF!,6,FALSE),IF($B276="CCU",VLOOKUP($A276,#REF!,5,FALSE),IF($B276="MERCADO",VLOOKUP($A276,#REF!,7,FALSE),IF($B276="PLEO",VLOOKUP($A276,#REF!,4,FALSE),IF($B276="SICRO",VLOOKUP($A276,#REF!,5,FALSE),IF($B276="SINAPI",IFERROR((VLOOKUP($A276,#REF!,18,FALSE)),),"-"))))))</f>
        <v>-</v>
      </c>
      <c r="F276" s="113" t="str">
        <f>IF(OR($B276="ANP",$B276="DAER",$B276="CONSULTORIA DNIT",$B276="PREGÃO ELETRÔNICO",$B276="DMLU",$B276="DMAE",$B276="CEEE",$B276="EPTC",$B276="ORSE",$B276="SEINFRA",$B276="CREA",$B276="CAU",$B276="CEHOP",$B276="SIURB",$B276="DER-PR",$B276="SUDECAP",$B276=Aux.!$F$24,$B276=Aux.!$F$25),VLOOKUP($A276,#REF!,7,FALSE),IF($B276="CCU",VLOOKUP($A276,#REF!,6,FALSE),IF($B276="MERCADO",VLOOKUP($A276,#REF!,8,FALSE),IF($B276="PLEO",VLOOKUP($A276,#REF!,4,FALSE),IF($B276="SICRO",VLOOKUP($A276,#REF!,6,FALSE),IF($B276="SINAPI",IFERROR(SUM((VLOOKUP($A276,#REF!,14,FALSE)),VLOOKUP($A276,#REF!,20,FALSE),VLOOKUP($A276,#REF!,22,FALSE)),),"-"))))))</f>
        <v>-</v>
      </c>
      <c r="G276" s="113" t="str">
        <f>IF(OR($B276="ANP",$B276="DAER",$B276="CONSULTORIA DNIT",$B276="PREGÃO ELETRÔNICO",$B276="DMLU",$B276="DMAE",$B276="CEEE",$B276="EPTC",$B276="ORSE",$B276="SEINFRA",$B276="CREA",$B276="CAU",$B276="CEHOP",$B276="SIURB",$B276="DER-PR",$B276="SUDECAP",$B276=Aux.!$F$24,$B276=Aux.!$F$25),VLOOKUP($A276,#REF!,8,FALSE),IF($B276="CCU",VLOOKUP($A276,#REF!,7,FALSE),IF($B276="MERCADO",VLOOKUP($A276,#REF!,9,FALSE),IF($B276="PLEO",VLOOKUP($A276,#REF!,4,FALSE),IF($B276="SICRO",VLOOKUP($A276,#REF!,7,FALSE),IF($B276="SINAPI",IFERROR((VLOOKUP($A276,#REF!,16,FALSE)),(VLOOKUP($A276,#REF!,5,FALSE))),"-"))))))</f>
        <v>-</v>
      </c>
      <c r="H276" s="113" t="str">
        <f>IF(OR($B276="ANP",$B276="DAER",$B276="CONSULTORIA DNIT",$B276="PREGÃO ELETRÔNICO",$B276="DMLU",$B276="DMAE",$B276="CEEE",$B276="EPTC",$B276="ORSE",$B276="SEINFRA",$B276="CREA",$B276="CAU",$B276="CEHOP",$B276="SIURB",$B276="DER-PR",$B276="SUDECAP",$B276=Aux.!$F$24,$B276=Aux.!$F$25),VLOOKUP($A276,#REF!,5,FALSE),IF($B276="CCU",VLOOKUP($A276,#REF!,4,FALSE),IF($B276="MERCADO",VLOOKUP($A276,#REF!,6,FALSE),IF($B276="PLEO",VLOOKUP($A276,#REF!,4,FALSE),IF($B276="SICRO",VLOOKUP($A276,#REF!,4,FALSE),IF($B276="SINAPI",IFERROR((VLOOKUP($A276,#REF!,5,FALSE)),(VLOOKUP($A276,#REF!,5,FALSE))),"-"))))))</f>
        <v>-</v>
      </c>
      <c r="I276" s="114">
        <f>IF($B276="SICRO EQUIP.",VLOOKUP($A276,#REF!,10,FALSE),0)</f>
        <v>0</v>
      </c>
      <c r="J276" s="114">
        <f>IF($B276="SICRO EQUIP.",VLOOKUP($A276,#REF!,11,FALSE),0)</f>
        <v>0</v>
      </c>
      <c r="K276" s="258"/>
      <c r="L276" s="259"/>
      <c r="M276" s="115" t="e">
        <f>VLOOKUP($K276,Reajuste!$A$2:$BW$29,(MATCH($L276,Reajuste!$C$2:$BW$2,0)+2),FALSE)</f>
        <v>#N/A</v>
      </c>
      <c r="N276" s="259"/>
      <c r="O276" s="115" t="e">
        <f>VLOOKUP($K276,Reajuste!$A$2:$CW$29,(MATCH($N276,Reajuste!$C$2:$CW$2,0)+2),FALSE)</f>
        <v>#N/A</v>
      </c>
      <c r="P276" s="113">
        <f t="shared" si="0"/>
        <v>0</v>
      </c>
      <c r="Q276" s="113">
        <f t="shared" si="1"/>
        <v>0</v>
      </c>
      <c r="R276" s="113">
        <f t="shared" si="2"/>
        <v>0</v>
      </c>
      <c r="S276" s="113">
        <f t="shared" si="3"/>
        <v>0</v>
      </c>
      <c r="T276" s="113">
        <f t="shared" si="4"/>
        <v>0</v>
      </c>
      <c r="U276" s="113">
        <f t="shared" si="5"/>
        <v>0</v>
      </c>
      <c r="V276" s="4"/>
      <c r="W276" s="4"/>
      <c r="X276" s="4"/>
      <c r="Y276" s="4"/>
      <c r="Z276" s="4"/>
    </row>
    <row r="277" spans="1:26" ht="14.25" customHeight="1">
      <c r="A277" s="256"/>
      <c r="B277" s="257"/>
      <c r="C277" s="112" t="str">
        <f>IF(OR($B277="ANP",$B277="DAER",$B277="CONSULTORIA DNIT",$B277="PREGÃO ELETRÔNICO",$B277="DMLU",$B277="DMAE",$B277="CEEE",$B277="EPTC",$B277="ORSE",$B277="SEINFRA",$B277="CREA",$B277="CAU",$B277="CEHOP",$B277="SIURB",$B277="DER-PR",$B277="SUDECAP",$B277=Aux.!$F$24,$B277=Aux.!$F$25),VLOOKUP($A277,#REF!,3,FALSE),IF($B277="SICRO EQUIP.",VLOOKUP($A277,#REF!,2,FALSE),IF($B277="CCU",VLOOKUP($A277,#REF!,2,FALSE),IF($B277="MERCADO",VLOOKUP($A277,#REF!,2,FALSE),IF($B277="PLEO",VLOOKUP($A277,#REF!,2,FALSE),IF($B277="SICRO",VLOOKUP($A277,#REF!,2,FALSE),IF($B277="SINAPI",IFERROR((VLOOKUP($A277,#REF!,2,FALSE)),(VLOOKUP($A277,#REF!,2,FALSE))),"-")))))))</f>
        <v>-</v>
      </c>
      <c r="D277" s="95" t="str">
        <f>IF(OR($B277="ANP",$B277="DAER",$B277="CONSULTORIA DNIT",$B277="PREGÃO ELETRÔNICO",$B277="DMLU",$B277="DMAE",$B277="CEEE",$B277="EPTC",$B277="ORSE",$B277="SEINFRA",$B277="CREA",$B277="CAU",$B277="CEHOP",$B277="SIURB",$B277="DER-PR",$B277="SUDECAP",$B277=Aux.!$F$24,$B277=Aux.!$F$25),VLOOKUP($A277,#REF!,4,FALSE),IF($B277="SICRO EQUIP.","H",IF($B277="CCU",VLOOKUP($A277,#REF!,3,FALSE),IF($B277="MERCADO",VLOOKUP($A277,#REF!,10,FALSE),IF($B277="PLEO",VLOOKUP($A277,#REF!,3,FALSE),IF($B277="SICRO",VLOOKUP($A277,#REF!,3,FALSE),IF($B277="SINAPI",IFERROR((VLOOKUP($A277,#REF!,3,FALSE)),(VLOOKUP($A277,#REF!,3,FALSE))),"-")))))))</f>
        <v>-</v>
      </c>
      <c r="E277" s="113" t="str">
        <f>IF(OR($B277="ANP",$B277="DAER",$B277="CONSULTORIA DNIT",$B277="PREGÃO ELETRÔNICO",$B277="DMLU",$B277="DMAE",$B277="CEEE",$B277="EPTC",$B277="ORSE",$B277="SEINFRA",$B277="CREA",$B277="CAU",$B277="CEHOP",$B277="SIURB",$B277="DER-PR",$B277="SUDECAP",$B277=Aux.!$F$24,$B277=Aux.!$F$25),VLOOKUP($A277,#REF!,6,FALSE),IF($B277="CCU",VLOOKUP($A277,#REF!,5,FALSE),IF($B277="MERCADO",VLOOKUP($A277,#REF!,7,FALSE),IF($B277="PLEO",VLOOKUP($A277,#REF!,4,FALSE),IF($B277="SICRO",VLOOKUP($A277,#REF!,5,FALSE),IF($B277="SINAPI",IFERROR((VLOOKUP($A277,#REF!,18,FALSE)),),"-"))))))</f>
        <v>-</v>
      </c>
      <c r="F277" s="113" t="str">
        <f>IF(OR($B277="ANP",$B277="DAER",$B277="CONSULTORIA DNIT",$B277="PREGÃO ELETRÔNICO",$B277="DMLU",$B277="DMAE",$B277="CEEE",$B277="EPTC",$B277="ORSE",$B277="SEINFRA",$B277="CREA",$B277="CAU",$B277="CEHOP",$B277="SIURB",$B277="DER-PR",$B277="SUDECAP",$B277=Aux.!$F$24,$B277=Aux.!$F$25),VLOOKUP($A277,#REF!,7,FALSE),IF($B277="CCU",VLOOKUP($A277,#REF!,6,FALSE),IF($B277="MERCADO",VLOOKUP($A277,#REF!,8,FALSE),IF($B277="PLEO",VLOOKUP($A277,#REF!,4,FALSE),IF($B277="SICRO",VLOOKUP($A277,#REF!,6,FALSE),IF($B277="SINAPI",IFERROR(SUM((VLOOKUP($A277,#REF!,14,FALSE)),VLOOKUP($A277,#REF!,20,FALSE),VLOOKUP($A277,#REF!,22,FALSE)),),"-"))))))</f>
        <v>-</v>
      </c>
      <c r="G277" s="113" t="str">
        <f>IF(OR($B277="ANP",$B277="DAER",$B277="CONSULTORIA DNIT",$B277="PREGÃO ELETRÔNICO",$B277="DMLU",$B277="DMAE",$B277="CEEE",$B277="EPTC",$B277="ORSE",$B277="SEINFRA",$B277="CREA",$B277="CAU",$B277="CEHOP",$B277="SIURB",$B277="DER-PR",$B277="SUDECAP",$B277=Aux.!$F$24,$B277=Aux.!$F$25),VLOOKUP($A277,#REF!,8,FALSE),IF($B277="CCU",VLOOKUP($A277,#REF!,7,FALSE),IF($B277="MERCADO",VLOOKUP($A277,#REF!,9,FALSE),IF($B277="PLEO",VLOOKUP($A277,#REF!,4,FALSE),IF($B277="SICRO",VLOOKUP($A277,#REF!,7,FALSE),IF($B277="SINAPI",IFERROR((VLOOKUP($A277,#REF!,16,FALSE)),(VLOOKUP($A277,#REF!,5,FALSE))),"-"))))))</f>
        <v>-</v>
      </c>
      <c r="H277" s="113" t="str">
        <f>IF(OR($B277="ANP",$B277="DAER",$B277="CONSULTORIA DNIT",$B277="PREGÃO ELETRÔNICO",$B277="DMLU",$B277="DMAE",$B277="CEEE",$B277="EPTC",$B277="ORSE",$B277="SEINFRA",$B277="CREA",$B277="CAU",$B277="CEHOP",$B277="SIURB",$B277="DER-PR",$B277="SUDECAP",$B277=Aux.!$F$24,$B277=Aux.!$F$25),VLOOKUP($A277,#REF!,5,FALSE),IF($B277="CCU",VLOOKUP($A277,#REF!,4,FALSE),IF($B277="MERCADO",VLOOKUP($A277,#REF!,6,FALSE),IF($B277="PLEO",VLOOKUP($A277,#REF!,4,FALSE),IF($B277="SICRO",VLOOKUP($A277,#REF!,4,FALSE),IF($B277="SINAPI",IFERROR((VLOOKUP($A277,#REF!,5,FALSE)),(VLOOKUP($A277,#REF!,5,FALSE))),"-"))))))</f>
        <v>-</v>
      </c>
      <c r="I277" s="114">
        <f>IF($B277="SICRO EQUIP.",VLOOKUP($A277,#REF!,10,FALSE),0)</f>
        <v>0</v>
      </c>
      <c r="J277" s="114">
        <f>IF($B277="SICRO EQUIP.",VLOOKUP($A277,#REF!,11,FALSE),0)</f>
        <v>0</v>
      </c>
      <c r="K277" s="258"/>
      <c r="L277" s="259"/>
      <c r="M277" s="115" t="e">
        <f>VLOOKUP($K277,Reajuste!$A$2:$BW$29,(MATCH($L277,Reajuste!$C$2:$BW$2,0)+2),FALSE)</f>
        <v>#N/A</v>
      </c>
      <c r="N277" s="259"/>
      <c r="O277" s="115" t="e">
        <f>VLOOKUP($K277,Reajuste!$A$2:$CW$29,(MATCH($N277,Reajuste!$C$2:$CW$2,0)+2),FALSE)</f>
        <v>#N/A</v>
      </c>
      <c r="P277" s="113">
        <f t="shared" si="0"/>
        <v>0</v>
      </c>
      <c r="Q277" s="113">
        <f t="shared" si="1"/>
        <v>0</v>
      </c>
      <c r="R277" s="113">
        <f t="shared" si="2"/>
        <v>0</v>
      </c>
      <c r="S277" s="113">
        <f t="shared" si="3"/>
        <v>0</v>
      </c>
      <c r="T277" s="113">
        <f t="shared" si="4"/>
        <v>0</v>
      </c>
      <c r="U277" s="113">
        <f t="shared" si="5"/>
        <v>0</v>
      </c>
      <c r="V277" s="4"/>
      <c r="W277" s="4"/>
      <c r="X277" s="4"/>
      <c r="Y277" s="4"/>
      <c r="Z277" s="4"/>
    </row>
    <row r="278" spans="1:26" ht="14.25" customHeight="1">
      <c r="A278" s="256"/>
      <c r="B278" s="257"/>
      <c r="C278" s="112" t="str">
        <f>IF(OR($B278="ANP",$B278="DAER",$B278="CONSULTORIA DNIT",$B278="PREGÃO ELETRÔNICO",$B278="DMLU",$B278="DMAE",$B278="CEEE",$B278="EPTC",$B278="ORSE",$B278="SEINFRA",$B278="CREA",$B278="CAU",$B278="CEHOP",$B278="SIURB",$B278="DER-PR",$B278="SUDECAP",$B278=Aux.!$F$24,$B278=Aux.!$F$25),VLOOKUP($A278,#REF!,3,FALSE),IF($B278="SICRO EQUIP.",VLOOKUP($A278,#REF!,2,FALSE),IF($B278="CCU",VLOOKUP($A278,#REF!,2,FALSE),IF($B278="MERCADO",VLOOKUP($A278,#REF!,2,FALSE),IF($B278="PLEO",VLOOKUP($A278,#REF!,2,FALSE),IF($B278="SICRO",VLOOKUP($A278,#REF!,2,FALSE),IF($B278="SINAPI",IFERROR((VLOOKUP($A278,#REF!,2,FALSE)),(VLOOKUP($A278,#REF!,2,FALSE))),"-")))))))</f>
        <v>-</v>
      </c>
      <c r="D278" s="95" t="str">
        <f>IF(OR($B278="ANP",$B278="DAER",$B278="CONSULTORIA DNIT",$B278="PREGÃO ELETRÔNICO",$B278="DMLU",$B278="DMAE",$B278="CEEE",$B278="EPTC",$B278="ORSE",$B278="SEINFRA",$B278="CREA",$B278="CAU",$B278="CEHOP",$B278="SIURB",$B278="DER-PR",$B278="SUDECAP",$B278=Aux.!$F$24,$B278=Aux.!$F$25),VLOOKUP($A278,#REF!,4,FALSE),IF($B278="SICRO EQUIP.","H",IF($B278="CCU",VLOOKUP($A278,#REF!,3,FALSE),IF($B278="MERCADO",VLOOKUP($A278,#REF!,10,FALSE),IF($B278="PLEO",VLOOKUP($A278,#REF!,3,FALSE),IF($B278="SICRO",VLOOKUP($A278,#REF!,3,FALSE),IF($B278="SINAPI",IFERROR((VLOOKUP($A278,#REF!,3,FALSE)),(VLOOKUP($A278,#REF!,3,FALSE))),"-")))))))</f>
        <v>-</v>
      </c>
      <c r="E278" s="113" t="str">
        <f>IF(OR($B278="ANP",$B278="DAER",$B278="CONSULTORIA DNIT",$B278="PREGÃO ELETRÔNICO",$B278="DMLU",$B278="DMAE",$B278="CEEE",$B278="EPTC",$B278="ORSE",$B278="SEINFRA",$B278="CREA",$B278="CAU",$B278="CEHOP",$B278="SIURB",$B278="DER-PR",$B278="SUDECAP",$B278=Aux.!$F$24,$B278=Aux.!$F$25),VLOOKUP($A278,#REF!,6,FALSE),IF($B278="CCU",VLOOKUP($A278,#REF!,5,FALSE),IF($B278="MERCADO",VLOOKUP($A278,#REF!,7,FALSE),IF($B278="PLEO",VLOOKUP($A278,#REF!,4,FALSE),IF($B278="SICRO",VLOOKUP($A278,#REF!,5,FALSE),IF($B278="SINAPI",IFERROR((VLOOKUP($A278,#REF!,18,FALSE)),),"-"))))))</f>
        <v>-</v>
      </c>
      <c r="F278" s="113" t="str">
        <f>IF(OR($B278="ANP",$B278="DAER",$B278="CONSULTORIA DNIT",$B278="PREGÃO ELETRÔNICO",$B278="DMLU",$B278="DMAE",$B278="CEEE",$B278="EPTC",$B278="ORSE",$B278="SEINFRA",$B278="CREA",$B278="CAU",$B278="CEHOP",$B278="SIURB",$B278="DER-PR",$B278="SUDECAP",$B278=Aux.!$F$24,$B278=Aux.!$F$25),VLOOKUP($A278,#REF!,7,FALSE),IF($B278="CCU",VLOOKUP($A278,#REF!,6,FALSE),IF($B278="MERCADO",VLOOKUP($A278,#REF!,8,FALSE),IF($B278="PLEO",VLOOKUP($A278,#REF!,4,FALSE),IF($B278="SICRO",VLOOKUP($A278,#REF!,6,FALSE),IF($B278="SINAPI",IFERROR(SUM((VLOOKUP($A278,#REF!,14,FALSE)),VLOOKUP($A278,#REF!,20,FALSE),VLOOKUP($A278,#REF!,22,FALSE)),),"-"))))))</f>
        <v>-</v>
      </c>
      <c r="G278" s="113" t="str">
        <f>IF(OR($B278="ANP",$B278="DAER",$B278="CONSULTORIA DNIT",$B278="PREGÃO ELETRÔNICO",$B278="DMLU",$B278="DMAE",$B278="CEEE",$B278="EPTC",$B278="ORSE",$B278="SEINFRA",$B278="CREA",$B278="CAU",$B278="CEHOP",$B278="SIURB",$B278="DER-PR",$B278="SUDECAP",$B278=Aux.!$F$24,$B278=Aux.!$F$25),VLOOKUP($A278,#REF!,8,FALSE),IF($B278="CCU",VLOOKUP($A278,#REF!,7,FALSE),IF($B278="MERCADO",VLOOKUP($A278,#REF!,9,FALSE),IF($B278="PLEO",VLOOKUP($A278,#REF!,4,FALSE),IF($B278="SICRO",VLOOKUP($A278,#REF!,7,FALSE),IF($B278="SINAPI",IFERROR((VLOOKUP($A278,#REF!,16,FALSE)),(VLOOKUP($A278,#REF!,5,FALSE))),"-"))))))</f>
        <v>-</v>
      </c>
      <c r="H278" s="113" t="str">
        <f>IF(OR($B278="ANP",$B278="DAER",$B278="CONSULTORIA DNIT",$B278="PREGÃO ELETRÔNICO",$B278="DMLU",$B278="DMAE",$B278="CEEE",$B278="EPTC",$B278="ORSE",$B278="SEINFRA",$B278="CREA",$B278="CAU",$B278="CEHOP",$B278="SIURB",$B278="DER-PR",$B278="SUDECAP",$B278=Aux.!$F$24,$B278=Aux.!$F$25),VLOOKUP($A278,#REF!,5,FALSE),IF($B278="CCU",VLOOKUP($A278,#REF!,4,FALSE),IF($B278="MERCADO",VLOOKUP($A278,#REF!,6,FALSE),IF($B278="PLEO",VLOOKUP($A278,#REF!,4,FALSE),IF($B278="SICRO",VLOOKUP($A278,#REF!,4,FALSE),IF($B278="SINAPI",IFERROR((VLOOKUP($A278,#REF!,5,FALSE)),(VLOOKUP($A278,#REF!,5,FALSE))),"-"))))))</f>
        <v>-</v>
      </c>
      <c r="I278" s="114">
        <f>IF($B278="SICRO EQUIP.",VLOOKUP($A278,#REF!,10,FALSE),0)</f>
        <v>0</v>
      </c>
      <c r="J278" s="114">
        <f>IF($B278="SICRO EQUIP.",VLOOKUP($A278,#REF!,11,FALSE),0)</f>
        <v>0</v>
      </c>
      <c r="K278" s="258"/>
      <c r="L278" s="259"/>
      <c r="M278" s="115" t="e">
        <f>VLOOKUP($K278,Reajuste!$A$2:$BW$29,(MATCH($L278,Reajuste!$C$2:$BW$2,0)+2),FALSE)</f>
        <v>#N/A</v>
      </c>
      <c r="N278" s="259"/>
      <c r="O278" s="115" t="e">
        <f>VLOOKUP($K278,Reajuste!$A$2:$CW$29,(MATCH($N278,Reajuste!$C$2:$CW$2,0)+2),FALSE)</f>
        <v>#N/A</v>
      </c>
      <c r="P278" s="113">
        <f t="shared" si="0"/>
        <v>0</v>
      </c>
      <c r="Q278" s="113">
        <f t="shared" si="1"/>
        <v>0</v>
      </c>
      <c r="R278" s="113">
        <f t="shared" si="2"/>
        <v>0</v>
      </c>
      <c r="S278" s="113">
        <f t="shared" si="3"/>
        <v>0</v>
      </c>
      <c r="T278" s="113">
        <f t="shared" si="4"/>
        <v>0</v>
      </c>
      <c r="U278" s="113">
        <f t="shared" si="5"/>
        <v>0</v>
      </c>
      <c r="V278" s="4"/>
      <c r="W278" s="4"/>
      <c r="X278" s="4"/>
      <c r="Y278" s="4"/>
      <c r="Z278" s="4"/>
    </row>
    <row r="279" spans="1:26" ht="14.25" customHeight="1">
      <c r="A279" s="256"/>
      <c r="B279" s="257"/>
      <c r="C279" s="112" t="str">
        <f>IF(OR($B279="ANP",$B279="DAER",$B279="CONSULTORIA DNIT",$B279="PREGÃO ELETRÔNICO",$B279="DMLU",$B279="DMAE",$B279="CEEE",$B279="EPTC",$B279="ORSE",$B279="SEINFRA",$B279="CREA",$B279="CAU",$B279="CEHOP",$B279="SIURB",$B279="DER-PR",$B279="SUDECAP",$B279=Aux.!$F$24,$B279=Aux.!$F$25),VLOOKUP($A279,#REF!,3,FALSE),IF($B279="SICRO EQUIP.",VLOOKUP($A279,#REF!,2,FALSE),IF($B279="CCU",VLOOKUP($A279,#REF!,2,FALSE),IF($B279="MERCADO",VLOOKUP($A279,#REF!,2,FALSE),IF($B279="PLEO",VLOOKUP($A279,#REF!,2,FALSE),IF($B279="SICRO",VLOOKUP($A279,#REF!,2,FALSE),IF($B279="SINAPI",IFERROR((VLOOKUP($A279,#REF!,2,FALSE)),(VLOOKUP($A279,#REF!,2,FALSE))),"-")))))))</f>
        <v>-</v>
      </c>
      <c r="D279" s="95" t="str">
        <f>IF(OR($B279="ANP",$B279="DAER",$B279="CONSULTORIA DNIT",$B279="PREGÃO ELETRÔNICO",$B279="DMLU",$B279="DMAE",$B279="CEEE",$B279="EPTC",$B279="ORSE",$B279="SEINFRA",$B279="CREA",$B279="CAU",$B279="CEHOP",$B279="SIURB",$B279="DER-PR",$B279="SUDECAP",$B279=Aux.!$F$24,$B279=Aux.!$F$25),VLOOKUP($A279,#REF!,4,FALSE),IF($B279="SICRO EQUIP.","H",IF($B279="CCU",VLOOKUP($A279,#REF!,3,FALSE),IF($B279="MERCADO",VLOOKUP($A279,#REF!,10,FALSE),IF($B279="PLEO",VLOOKUP($A279,#REF!,3,FALSE),IF($B279="SICRO",VLOOKUP($A279,#REF!,3,FALSE),IF($B279="SINAPI",IFERROR((VLOOKUP($A279,#REF!,3,FALSE)),(VLOOKUP($A279,#REF!,3,FALSE))),"-")))))))</f>
        <v>-</v>
      </c>
      <c r="E279" s="113" t="str">
        <f>IF(OR($B279="ANP",$B279="DAER",$B279="CONSULTORIA DNIT",$B279="PREGÃO ELETRÔNICO",$B279="DMLU",$B279="DMAE",$B279="CEEE",$B279="EPTC",$B279="ORSE",$B279="SEINFRA",$B279="CREA",$B279="CAU",$B279="CEHOP",$B279="SIURB",$B279="DER-PR",$B279="SUDECAP",$B279=Aux.!$F$24,$B279=Aux.!$F$25),VLOOKUP($A279,#REF!,6,FALSE),IF($B279="CCU",VLOOKUP($A279,#REF!,5,FALSE),IF($B279="MERCADO",VLOOKUP($A279,#REF!,7,FALSE),IF($B279="PLEO",VLOOKUP($A279,#REF!,4,FALSE),IF($B279="SICRO",VLOOKUP($A279,#REF!,5,FALSE),IF($B279="SINAPI",IFERROR((VLOOKUP($A279,#REF!,18,FALSE)),),"-"))))))</f>
        <v>-</v>
      </c>
      <c r="F279" s="113" t="str">
        <f>IF(OR($B279="ANP",$B279="DAER",$B279="CONSULTORIA DNIT",$B279="PREGÃO ELETRÔNICO",$B279="DMLU",$B279="DMAE",$B279="CEEE",$B279="EPTC",$B279="ORSE",$B279="SEINFRA",$B279="CREA",$B279="CAU",$B279="CEHOP",$B279="SIURB",$B279="DER-PR",$B279="SUDECAP",$B279=Aux.!$F$24,$B279=Aux.!$F$25),VLOOKUP($A279,#REF!,7,FALSE),IF($B279="CCU",VLOOKUP($A279,#REF!,6,FALSE),IF($B279="MERCADO",VLOOKUP($A279,#REF!,8,FALSE),IF($B279="PLEO",VLOOKUP($A279,#REF!,4,FALSE),IF($B279="SICRO",VLOOKUP($A279,#REF!,6,FALSE),IF($B279="SINAPI",IFERROR(SUM((VLOOKUP($A279,#REF!,14,FALSE)),VLOOKUP($A279,#REF!,20,FALSE),VLOOKUP($A279,#REF!,22,FALSE)),),"-"))))))</f>
        <v>-</v>
      </c>
      <c r="G279" s="113" t="str">
        <f>IF(OR($B279="ANP",$B279="DAER",$B279="CONSULTORIA DNIT",$B279="PREGÃO ELETRÔNICO",$B279="DMLU",$B279="DMAE",$B279="CEEE",$B279="EPTC",$B279="ORSE",$B279="SEINFRA",$B279="CREA",$B279="CAU",$B279="CEHOP",$B279="SIURB",$B279="DER-PR",$B279="SUDECAP",$B279=Aux.!$F$24,$B279=Aux.!$F$25),VLOOKUP($A279,#REF!,8,FALSE),IF($B279="CCU",VLOOKUP($A279,#REF!,7,FALSE),IF($B279="MERCADO",VLOOKUP($A279,#REF!,9,FALSE),IF($B279="PLEO",VLOOKUP($A279,#REF!,4,FALSE),IF($B279="SICRO",VLOOKUP($A279,#REF!,7,FALSE),IF($B279="SINAPI",IFERROR((VLOOKUP($A279,#REF!,16,FALSE)),(VLOOKUP($A279,#REF!,5,FALSE))),"-"))))))</f>
        <v>-</v>
      </c>
      <c r="H279" s="113" t="str">
        <f>IF(OR($B279="ANP",$B279="DAER",$B279="CONSULTORIA DNIT",$B279="PREGÃO ELETRÔNICO",$B279="DMLU",$B279="DMAE",$B279="CEEE",$B279="EPTC",$B279="ORSE",$B279="SEINFRA",$B279="CREA",$B279="CAU",$B279="CEHOP",$B279="SIURB",$B279="DER-PR",$B279="SUDECAP",$B279=Aux.!$F$24,$B279=Aux.!$F$25),VLOOKUP($A279,#REF!,5,FALSE),IF($B279="CCU",VLOOKUP($A279,#REF!,4,FALSE),IF($B279="MERCADO",VLOOKUP($A279,#REF!,6,FALSE),IF($B279="PLEO",VLOOKUP($A279,#REF!,4,FALSE),IF($B279="SICRO",VLOOKUP($A279,#REF!,4,FALSE),IF($B279="SINAPI",IFERROR((VLOOKUP($A279,#REF!,5,FALSE)),(VLOOKUP($A279,#REF!,5,FALSE))),"-"))))))</f>
        <v>-</v>
      </c>
      <c r="I279" s="114">
        <f>IF($B279="SICRO EQUIP.",VLOOKUP($A279,#REF!,10,FALSE),0)</f>
        <v>0</v>
      </c>
      <c r="J279" s="114">
        <f>IF($B279="SICRO EQUIP.",VLOOKUP($A279,#REF!,11,FALSE),0)</f>
        <v>0</v>
      </c>
      <c r="K279" s="258"/>
      <c r="L279" s="259"/>
      <c r="M279" s="115" t="e">
        <f>VLOOKUP($K279,Reajuste!$A$2:$BW$29,(MATCH($L279,Reajuste!$C$2:$BW$2,0)+2),FALSE)</f>
        <v>#N/A</v>
      </c>
      <c r="N279" s="259"/>
      <c r="O279" s="115" t="e">
        <f>VLOOKUP($K279,Reajuste!$A$2:$CW$29,(MATCH($N279,Reajuste!$C$2:$CW$2,0)+2),FALSE)</f>
        <v>#N/A</v>
      </c>
      <c r="P279" s="113">
        <f t="shared" si="0"/>
        <v>0</v>
      </c>
      <c r="Q279" s="113">
        <f t="shared" si="1"/>
        <v>0</v>
      </c>
      <c r="R279" s="113">
        <f t="shared" si="2"/>
        <v>0</v>
      </c>
      <c r="S279" s="113">
        <f t="shared" si="3"/>
        <v>0</v>
      </c>
      <c r="T279" s="113">
        <f t="shared" si="4"/>
        <v>0</v>
      </c>
      <c r="U279" s="113">
        <f t="shared" si="5"/>
        <v>0</v>
      </c>
      <c r="V279" s="4"/>
      <c r="W279" s="4"/>
      <c r="X279" s="4"/>
      <c r="Y279" s="4"/>
      <c r="Z279" s="4"/>
    </row>
    <row r="280" spans="1:26" ht="14.25" customHeight="1">
      <c r="A280" s="256"/>
      <c r="B280" s="257"/>
      <c r="C280" s="112" t="str">
        <f>IF(OR($B280="ANP",$B280="DAER",$B280="CONSULTORIA DNIT",$B280="PREGÃO ELETRÔNICO",$B280="DMLU",$B280="DMAE",$B280="CEEE",$B280="EPTC",$B280="ORSE",$B280="SEINFRA",$B280="CREA",$B280="CAU",$B280="CEHOP",$B280="SIURB",$B280="DER-PR",$B280="SUDECAP",$B280=Aux.!$F$24,$B280=Aux.!$F$25),VLOOKUP($A280,#REF!,3,FALSE),IF($B280="SICRO EQUIP.",VLOOKUP($A280,#REF!,2,FALSE),IF($B280="CCU",VLOOKUP($A280,#REF!,2,FALSE),IF($B280="MERCADO",VLOOKUP($A280,#REF!,2,FALSE),IF($B280="PLEO",VLOOKUP($A280,#REF!,2,FALSE),IF($B280="SICRO",VLOOKUP($A280,#REF!,2,FALSE),IF($B280="SINAPI",IFERROR((VLOOKUP($A280,#REF!,2,FALSE)),(VLOOKUP($A280,#REF!,2,FALSE))),"-")))))))</f>
        <v>-</v>
      </c>
      <c r="D280" s="95" t="str">
        <f>IF(OR($B280="ANP",$B280="DAER",$B280="CONSULTORIA DNIT",$B280="PREGÃO ELETRÔNICO",$B280="DMLU",$B280="DMAE",$B280="CEEE",$B280="EPTC",$B280="ORSE",$B280="SEINFRA",$B280="CREA",$B280="CAU",$B280="CEHOP",$B280="SIURB",$B280="DER-PR",$B280="SUDECAP",$B280=Aux.!$F$24,$B280=Aux.!$F$25),VLOOKUP($A280,#REF!,4,FALSE),IF($B280="SICRO EQUIP.","H",IF($B280="CCU",VLOOKUP($A280,#REF!,3,FALSE),IF($B280="MERCADO",VLOOKUP($A280,#REF!,10,FALSE),IF($B280="PLEO",VLOOKUP($A280,#REF!,3,FALSE),IF($B280="SICRO",VLOOKUP($A280,#REF!,3,FALSE),IF($B280="SINAPI",IFERROR((VLOOKUP($A280,#REF!,3,FALSE)),(VLOOKUP($A280,#REF!,3,FALSE))),"-")))))))</f>
        <v>-</v>
      </c>
      <c r="E280" s="113" t="str">
        <f>IF(OR($B280="ANP",$B280="DAER",$B280="CONSULTORIA DNIT",$B280="PREGÃO ELETRÔNICO",$B280="DMLU",$B280="DMAE",$B280="CEEE",$B280="EPTC",$B280="ORSE",$B280="SEINFRA",$B280="CREA",$B280="CAU",$B280="CEHOP",$B280="SIURB",$B280="DER-PR",$B280="SUDECAP",$B280=Aux.!$F$24,$B280=Aux.!$F$25),VLOOKUP($A280,#REF!,6,FALSE),IF($B280="CCU",VLOOKUP($A280,#REF!,5,FALSE),IF($B280="MERCADO",VLOOKUP($A280,#REF!,7,FALSE),IF($B280="PLEO",VLOOKUP($A280,#REF!,4,FALSE),IF($B280="SICRO",VLOOKUP($A280,#REF!,5,FALSE),IF($B280="SINAPI",IFERROR((VLOOKUP($A280,#REF!,18,FALSE)),),"-"))))))</f>
        <v>-</v>
      </c>
      <c r="F280" s="113" t="str">
        <f>IF(OR($B280="ANP",$B280="DAER",$B280="CONSULTORIA DNIT",$B280="PREGÃO ELETRÔNICO",$B280="DMLU",$B280="DMAE",$B280="CEEE",$B280="EPTC",$B280="ORSE",$B280="SEINFRA",$B280="CREA",$B280="CAU",$B280="CEHOP",$B280="SIURB",$B280="DER-PR",$B280="SUDECAP",$B280=Aux.!$F$24,$B280=Aux.!$F$25),VLOOKUP($A280,#REF!,7,FALSE),IF($B280="CCU",VLOOKUP($A280,#REF!,6,FALSE),IF($B280="MERCADO",VLOOKUP($A280,#REF!,8,FALSE),IF($B280="PLEO",VLOOKUP($A280,#REF!,4,FALSE),IF($B280="SICRO",VLOOKUP($A280,#REF!,6,FALSE),IF($B280="SINAPI",IFERROR(SUM((VLOOKUP($A280,#REF!,14,FALSE)),VLOOKUP($A280,#REF!,20,FALSE),VLOOKUP($A280,#REF!,22,FALSE)),),"-"))))))</f>
        <v>-</v>
      </c>
      <c r="G280" s="113" t="str">
        <f>IF(OR($B280="ANP",$B280="DAER",$B280="CONSULTORIA DNIT",$B280="PREGÃO ELETRÔNICO",$B280="DMLU",$B280="DMAE",$B280="CEEE",$B280="EPTC",$B280="ORSE",$B280="SEINFRA",$B280="CREA",$B280="CAU",$B280="CEHOP",$B280="SIURB",$B280="DER-PR",$B280="SUDECAP",$B280=Aux.!$F$24,$B280=Aux.!$F$25),VLOOKUP($A280,#REF!,8,FALSE),IF($B280="CCU",VLOOKUP($A280,#REF!,7,FALSE),IF($B280="MERCADO",VLOOKUP($A280,#REF!,9,FALSE),IF($B280="PLEO",VLOOKUP($A280,#REF!,4,FALSE),IF($B280="SICRO",VLOOKUP($A280,#REF!,7,FALSE),IF($B280="SINAPI",IFERROR((VLOOKUP($A280,#REF!,16,FALSE)),(VLOOKUP($A280,#REF!,5,FALSE))),"-"))))))</f>
        <v>-</v>
      </c>
      <c r="H280" s="113" t="str">
        <f>IF(OR($B280="ANP",$B280="DAER",$B280="CONSULTORIA DNIT",$B280="PREGÃO ELETRÔNICO",$B280="DMLU",$B280="DMAE",$B280="CEEE",$B280="EPTC",$B280="ORSE",$B280="SEINFRA",$B280="CREA",$B280="CAU",$B280="CEHOP",$B280="SIURB",$B280="DER-PR",$B280="SUDECAP",$B280=Aux.!$F$24,$B280=Aux.!$F$25),VLOOKUP($A280,#REF!,5,FALSE),IF($B280="CCU",VLOOKUP($A280,#REF!,4,FALSE),IF($B280="MERCADO",VLOOKUP($A280,#REF!,6,FALSE),IF($B280="PLEO",VLOOKUP($A280,#REF!,4,FALSE),IF($B280="SICRO",VLOOKUP($A280,#REF!,4,FALSE),IF($B280="SINAPI",IFERROR((VLOOKUP($A280,#REF!,5,FALSE)),(VLOOKUP($A280,#REF!,5,FALSE))),"-"))))))</f>
        <v>-</v>
      </c>
      <c r="I280" s="114">
        <f>IF($B280="SICRO EQUIP.",VLOOKUP($A280,#REF!,10,FALSE),0)</f>
        <v>0</v>
      </c>
      <c r="J280" s="114">
        <f>IF($B280="SICRO EQUIP.",VLOOKUP($A280,#REF!,11,FALSE),0)</f>
        <v>0</v>
      </c>
      <c r="K280" s="258"/>
      <c r="L280" s="259"/>
      <c r="M280" s="115" t="e">
        <f>VLOOKUP($K280,Reajuste!$A$2:$BW$29,(MATCH($L280,Reajuste!$C$2:$BW$2,0)+2),FALSE)</f>
        <v>#N/A</v>
      </c>
      <c r="N280" s="259"/>
      <c r="O280" s="115" t="e">
        <f>VLOOKUP($K280,Reajuste!$A$2:$CW$29,(MATCH($N280,Reajuste!$C$2:$CW$2,0)+2),FALSE)</f>
        <v>#N/A</v>
      </c>
      <c r="P280" s="113">
        <f t="shared" si="0"/>
        <v>0</v>
      </c>
      <c r="Q280" s="113">
        <f t="shared" si="1"/>
        <v>0</v>
      </c>
      <c r="R280" s="113">
        <f t="shared" si="2"/>
        <v>0</v>
      </c>
      <c r="S280" s="113">
        <f t="shared" si="3"/>
        <v>0</v>
      </c>
      <c r="T280" s="113">
        <f t="shared" si="4"/>
        <v>0</v>
      </c>
      <c r="U280" s="113">
        <f t="shared" si="5"/>
        <v>0</v>
      </c>
      <c r="V280" s="4"/>
      <c r="W280" s="4"/>
      <c r="X280" s="4"/>
      <c r="Y280" s="4"/>
      <c r="Z280" s="4"/>
    </row>
    <row r="281" spans="1:26" ht="14.25" customHeight="1">
      <c r="A281" s="256"/>
      <c r="B281" s="257"/>
      <c r="C281" s="112" t="str">
        <f>IF(OR($B281="ANP",$B281="DAER",$B281="CONSULTORIA DNIT",$B281="PREGÃO ELETRÔNICO",$B281="DMLU",$B281="DMAE",$B281="CEEE",$B281="EPTC",$B281="ORSE",$B281="SEINFRA",$B281="CREA",$B281="CAU",$B281="CEHOP",$B281="SIURB",$B281="DER-PR",$B281="SUDECAP",$B281=Aux.!$F$24,$B281=Aux.!$F$25),VLOOKUP($A281,#REF!,3,FALSE),IF($B281="SICRO EQUIP.",VLOOKUP($A281,#REF!,2,FALSE),IF($B281="CCU",VLOOKUP($A281,#REF!,2,FALSE),IF($B281="MERCADO",VLOOKUP($A281,#REF!,2,FALSE),IF($B281="PLEO",VLOOKUP($A281,#REF!,2,FALSE),IF($B281="SICRO",VLOOKUP($A281,#REF!,2,FALSE),IF($B281="SINAPI",IFERROR((VLOOKUP($A281,#REF!,2,FALSE)),(VLOOKUP($A281,#REF!,2,FALSE))),"-")))))))</f>
        <v>-</v>
      </c>
      <c r="D281" s="95" t="str">
        <f>IF(OR($B281="ANP",$B281="DAER",$B281="CONSULTORIA DNIT",$B281="PREGÃO ELETRÔNICO",$B281="DMLU",$B281="DMAE",$B281="CEEE",$B281="EPTC",$B281="ORSE",$B281="SEINFRA",$B281="CREA",$B281="CAU",$B281="CEHOP",$B281="SIURB",$B281="DER-PR",$B281="SUDECAP",$B281=Aux.!$F$24,$B281=Aux.!$F$25),VLOOKUP($A281,#REF!,4,FALSE),IF($B281="SICRO EQUIP.","H",IF($B281="CCU",VLOOKUP($A281,#REF!,3,FALSE),IF($B281="MERCADO",VLOOKUP($A281,#REF!,10,FALSE),IF($B281="PLEO",VLOOKUP($A281,#REF!,3,FALSE),IF($B281="SICRO",VLOOKUP($A281,#REF!,3,FALSE),IF($B281="SINAPI",IFERROR((VLOOKUP($A281,#REF!,3,FALSE)),(VLOOKUP($A281,#REF!,3,FALSE))),"-")))))))</f>
        <v>-</v>
      </c>
      <c r="E281" s="113" t="str">
        <f>IF(OR($B281="ANP",$B281="DAER",$B281="CONSULTORIA DNIT",$B281="PREGÃO ELETRÔNICO",$B281="DMLU",$B281="DMAE",$B281="CEEE",$B281="EPTC",$B281="ORSE",$B281="SEINFRA",$B281="CREA",$B281="CAU",$B281="CEHOP",$B281="SIURB",$B281="DER-PR",$B281="SUDECAP",$B281=Aux.!$F$24,$B281=Aux.!$F$25),VLOOKUP($A281,#REF!,6,FALSE),IF($B281="CCU",VLOOKUP($A281,#REF!,5,FALSE),IF($B281="MERCADO",VLOOKUP($A281,#REF!,7,FALSE),IF($B281="PLEO",VLOOKUP($A281,#REF!,4,FALSE),IF($B281="SICRO",VLOOKUP($A281,#REF!,5,FALSE),IF($B281="SINAPI",IFERROR((VLOOKUP($A281,#REF!,18,FALSE)),),"-"))))))</f>
        <v>-</v>
      </c>
      <c r="F281" s="113" t="str">
        <f>IF(OR($B281="ANP",$B281="DAER",$B281="CONSULTORIA DNIT",$B281="PREGÃO ELETRÔNICO",$B281="DMLU",$B281="DMAE",$B281="CEEE",$B281="EPTC",$B281="ORSE",$B281="SEINFRA",$B281="CREA",$B281="CAU",$B281="CEHOP",$B281="SIURB",$B281="DER-PR",$B281="SUDECAP",$B281=Aux.!$F$24,$B281=Aux.!$F$25),VLOOKUP($A281,#REF!,7,FALSE),IF($B281="CCU",VLOOKUP($A281,#REF!,6,FALSE),IF($B281="MERCADO",VLOOKUP($A281,#REF!,8,FALSE),IF($B281="PLEO",VLOOKUP($A281,#REF!,4,FALSE),IF($B281="SICRO",VLOOKUP($A281,#REF!,6,FALSE),IF($B281="SINAPI",IFERROR(SUM((VLOOKUP($A281,#REF!,14,FALSE)),VLOOKUP($A281,#REF!,20,FALSE),VLOOKUP($A281,#REF!,22,FALSE)),),"-"))))))</f>
        <v>-</v>
      </c>
      <c r="G281" s="113" t="str">
        <f>IF(OR($B281="ANP",$B281="DAER",$B281="CONSULTORIA DNIT",$B281="PREGÃO ELETRÔNICO",$B281="DMLU",$B281="DMAE",$B281="CEEE",$B281="EPTC",$B281="ORSE",$B281="SEINFRA",$B281="CREA",$B281="CAU",$B281="CEHOP",$B281="SIURB",$B281="DER-PR",$B281="SUDECAP",$B281=Aux.!$F$24,$B281=Aux.!$F$25),VLOOKUP($A281,#REF!,8,FALSE),IF($B281="CCU",VLOOKUP($A281,#REF!,7,FALSE),IF($B281="MERCADO",VLOOKUP($A281,#REF!,9,FALSE),IF($B281="PLEO",VLOOKUP($A281,#REF!,4,FALSE),IF($B281="SICRO",VLOOKUP($A281,#REF!,7,FALSE),IF($B281="SINAPI",IFERROR((VLOOKUP($A281,#REF!,16,FALSE)),(VLOOKUP($A281,#REF!,5,FALSE))),"-"))))))</f>
        <v>-</v>
      </c>
      <c r="H281" s="113" t="str">
        <f>IF(OR($B281="ANP",$B281="DAER",$B281="CONSULTORIA DNIT",$B281="PREGÃO ELETRÔNICO",$B281="DMLU",$B281="DMAE",$B281="CEEE",$B281="EPTC",$B281="ORSE",$B281="SEINFRA",$B281="CREA",$B281="CAU",$B281="CEHOP",$B281="SIURB",$B281="DER-PR",$B281="SUDECAP",$B281=Aux.!$F$24,$B281=Aux.!$F$25),VLOOKUP($A281,#REF!,5,FALSE),IF($B281="CCU",VLOOKUP($A281,#REF!,4,FALSE),IF($B281="MERCADO",VLOOKUP($A281,#REF!,6,FALSE),IF($B281="PLEO",VLOOKUP($A281,#REF!,4,FALSE),IF($B281="SICRO",VLOOKUP($A281,#REF!,4,FALSE),IF($B281="SINAPI",IFERROR((VLOOKUP($A281,#REF!,5,FALSE)),(VLOOKUP($A281,#REF!,5,FALSE))),"-"))))))</f>
        <v>-</v>
      </c>
      <c r="I281" s="114">
        <f>IF($B281="SICRO EQUIP.",VLOOKUP($A281,#REF!,10,FALSE),0)</f>
        <v>0</v>
      </c>
      <c r="J281" s="114">
        <f>IF($B281="SICRO EQUIP.",VLOOKUP($A281,#REF!,11,FALSE),0)</f>
        <v>0</v>
      </c>
      <c r="K281" s="258"/>
      <c r="L281" s="259"/>
      <c r="M281" s="115" t="e">
        <f>VLOOKUP($K281,Reajuste!$A$2:$BW$29,(MATCH($L281,Reajuste!$C$2:$BW$2,0)+2),FALSE)</f>
        <v>#N/A</v>
      </c>
      <c r="N281" s="259"/>
      <c r="O281" s="115" t="e">
        <f>VLOOKUP($K281,Reajuste!$A$2:$CW$29,(MATCH($N281,Reajuste!$C$2:$CW$2,0)+2),FALSE)</f>
        <v>#N/A</v>
      </c>
      <c r="P281" s="113">
        <f t="shared" si="0"/>
        <v>0</v>
      </c>
      <c r="Q281" s="113">
        <f t="shared" si="1"/>
        <v>0</v>
      </c>
      <c r="R281" s="113">
        <f t="shared" si="2"/>
        <v>0</v>
      </c>
      <c r="S281" s="113">
        <f t="shared" si="3"/>
        <v>0</v>
      </c>
      <c r="T281" s="113">
        <f t="shared" si="4"/>
        <v>0</v>
      </c>
      <c r="U281" s="113">
        <f t="shared" si="5"/>
        <v>0</v>
      </c>
      <c r="V281" s="4"/>
      <c r="W281" s="4"/>
      <c r="X281" s="4"/>
      <c r="Y281" s="4"/>
      <c r="Z281" s="4"/>
    </row>
    <row r="282" spans="1:26" ht="14.25" customHeight="1">
      <c r="A282" s="256"/>
      <c r="B282" s="257"/>
      <c r="C282" s="112" t="str">
        <f>IF(OR($B282="ANP",$B282="DAER",$B282="CONSULTORIA DNIT",$B282="PREGÃO ELETRÔNICO",$B282="DMLU",$B282="DMAE",$B282="CEEE",$B282="EPTC",$B282="ORSE",$B282="SEINFRA",$B282="CREA",$B282="CAU",$B282="CEHOP",$B282="SIURB",$B282="DER-PR",$B282="SUDECAP",$B282=Aux.!$F$24,$B282=Aux.!$F$25),VLOOKUP($A282,#REF!,3,FALSE),IF($B282="SICRO EQUIP.",VLOOKUP($A282,#REF!,2,FALSE),IF($B282="CCU",VLOOKUP($A282,#REF!,2,FALSE),IF($B282="MERCADO",VLOOKUP($A282,#REF!,2,FALSE),IF($B282="PLEO",VLOOKUP($A282,#REF!,2,FALSE),IF($B282="SICRO",VLOOKUP($A282,#REF!,2,FALSE),IF($B282="SINAPI",IFERROR((VLOOKUP($A282,#REF!,2,FALSE)),(VLOOKUP($A282,#REF!,2,FALSE))),"-")))))))</f>
        <v>-</v>
      </c>
      <c r="D282" s="95" t="str">
        <f>IF(OR($B282="ANP",$B282="DAER",$B282="CONSULTORIA DNIT",$B282="PREGÃO ELETRÔNICO",$B282="DMLU",$B282="DMAE",$B282="CEEE",$B282="EPTC",$B282="ORSE",$B282="SEINFRA",$B282="CREA",$B282="CAU",$B282="CEHOP",$B282="SIURB",$B282="DER-PR",$B282="SUDECAP",$B282=Aux.!$F$24,$B282=Aux.!$F$25),VLOOKUP($A282,#REF!,4,FALSE),IF($B282="SICRO EQUIP.","H",IF($B282="CCU",VLOOKUP($A282,#REF!,3,FALSE),IF($B282="MERCADO",VLOOKUP($A282,#REF!,10,FALSE),IF($B282="PLEO",VLOOKUP($A282,#REF!,3,FALSE),IF($B282="SICRO",VLOOKUP($A282,#REF!,3,FALSE),IF($B282="SINAPI",IFERROR((VLOOKUP($A282,#REF!,3,FALSE)),(VLOOKUP($A282,#REF!,3,FALSE))),"-")))))))</f>
        <v>-</v>
      </c>
      <c r="E282" s="113" t="str">
        <f>IF(OR($B282="ANP",$B282="DAER",$B282="CONSULTORIA DNIT",$B282="PREGÃO ELETRÔNICO",$B282="DMLU",$B282="DMAE",$B282="CEEE",$B282="EPTC",$B282="ORSE",$B282="SEINFRA",$B282="CREA",$B282="CAU",$B282="CEHOP",$B282="SIURB",$B282="DER-PR",$B282="SUDECAP",$B282=Aux.!$F$24,$B282=Aux.!$F$25),VLOOKUP($A282,#REF!,6,FALSE),IF($B282="CCU",VLOOKUP($A282,#REF!,5,FALSE),IF($B282="MERCADO",VLOOKUP($A282,#REF!,7,FALSE),IF($B282="PLEO",VLOOKUP($A282,#REF!,4,FALSE),IF($B282="SICRO",VLOOKUP($A282,#REF!,5,FALSE),IF($B282="SINAPI",IFERROR((VLOOKUP($A282,#REF!,18,FALSE)),),"-"))))))</f>
        <v>-</v>
      </c>
      <c r="F282" s="113" t="str">
        <f>IF(OR($B282="ANP",$B282="DAER",$B282="CONSULTORIA DNIT",$B282="PREGÃO ELETRÔNICO",$B282="DMLU",$B282="DMAE",$B282="CEEE",$B282="EPTC",$B282="ORSE",$B282="SEINFRA",$B282="CREA",$B282="CAU",$B282="CEHOP",$B282="SIURB",$B282="DER-PR",$B282="SUDECAP",$B282=Aux.!$F$24,$B282=Aux.!$F$25),VLOOKUP($A282,#REF!,7,FALSE),IF($B282="CCU",VLOOKUP($A282,#REF!,6,FALSE),IF($B282="MERCADO",VLOOKUP($A282,#REF!,8,FALSE),IF($B282="PLEO",VLOOKUP($A282,#REF!,4,FALSE),IF($B282="SICRO",VLOOKUP($A282,#REF!,6,FALSE),IF($B282="SINAPI",IFERROR(SUM((VLOOKUP($A282,#REF!,14,FALSE)),VLOOKUP($A282,#REF!,20,FALSE),VLOOKUP($A282,#REF!,22,FALSE)),),"-"))))))</f>
        <v>-</v>
      </c>
      <c r="G282" s="113" t="str">
        <f>IF(OR($B282="ANP",$B282="DAER",$B282="CONSULTORIA DNIT",$B282="PREGÃO ELETRÔNICO",$B282="DMLU",$B282="DMAE",$B282="CEEE",$B282="EPTC",$B282="ORSE",$B282="SEINFRA",$B282="CREA",$B282="CAU",$B282="CEHOP",$B282="SIURB",$B282="DER-PR",$B282="SUDECAP",$B282=Aux.!$F$24,$B282=Aux.!$F$25),VLOOKUP($A282,#REF!,8,FALSE),IF($B282="CCU",VLOOKUP($A282,#REF!,7,FALSE),IF($B282="MERCADO",VLOOKUP($A282,#REF!,9,FALSE),IF($B282="PLEO",VLOOKUP($A282,#REF!,4,FALSE),IF($B282="SICRO",VLOOKUP($A282,#REF!,7,FALSE),IF($B282="SINAPI",IFERROR((VLOOKUP($A282,#REF!,16,FALSE)),(VLOOKUP($A282,#REF!,5,FALSE))),"-"))))))</f>
        <v>-</v>
      </c>
      <c r="H282" s="113" t="str">
        <f>IF(OR($B282="ANP",$B282="DAER",$B282="CONSULTORIA DNIT",$B282="PREGÃO ELETRÔNICO",$B282="DMLU",$B282="DMAE",$B282="CEEE",$B282="EPTC",$B282="ORSE",$B282="SEINFRA",$B282="CREA",$B282="CAU",$B282="CEHOP",$B282="SIURB",$B282="DER-PR",$B282="SUDECAP",$B282=Aux.!$F$24,$B282=Aux.!$F$25),VLOOKUP($A282,#REF!,5,FALSE),IF($B282="CCU",VLOOKUP($A282,#REF!,4,FALSE),IF($B282="MERCADO",VLOOKUP($A282,#REF!,6,FALSE),IF($B282="PLEO",VLOOKUP($A282,#REF!,4,FALSE),IF($B282="SICRO",VLOOKUP($A282,#REF!,4,FALSE),IF($B282="SINAPI",IFERROR((VLOOKUP($A282,#REF!,5,FALSE)),(VLOOKUP($A282,#REF!,5,FALSE))),"-"))))))</f>
        <v>-</v>
      </c>
      <c r="I282" s="114">
        <f>IF($B282="SICRO EQUIP.",VLOOKUP($A282,#REF!,10,FALSE),0)</f>
        <v>0</v>
      </c>
      <c r="J282" s="114">
        <f>IF($B282="SICRO EQUIP.",VLOOKUP($A282,#REF!,11,FALSE),0)</f>
        <v>0</v>
      </c>
      <c r="K282" s="258"/>
      <c r="L282" s="259"/>
      <c r="M282" s="115" t="e">
        <f>VLOOKUP($K282,Reajuste!$A$2:$BW$29,(MATCH($L282,Reajuste!$C$2:$BW$2,0)+2),FALSE)</f>
        <v>#N/A</v>
      </c>
      <c r="N282" s="259"/>
      <c r="O282" s="115" t="e">
        <f>VLOOKUP($K282,Reajuste!$A$2:$CW$29,(MATCH($N282,Reajuste!$C$2:$CW$2,0)+2),FALSE)</f>
        <v>#N/A</v>
      </c>
      <c r="P282" s="113">
        <f t="shared" si="0"/>
        <v>0</v>
      </c>
      <c r="Q282" s="113">
        <f t="shared" si="1"/>
        <v>0</v>
      </c>
      <c r="R282" s="113">
        <f t="shared" si="2"/>
        <v>0</v>
      </c>
      <c r="S282" s="113">
        <f t="shared" si="3"/>
        <v>0</v>
      </c>
      <c r="T282" s="113">
        <f t="shared" si="4"/>
        <v>0</v>
      </c>
      <c r="U282" s="113">
        <f t="shared" si="5"/>
        <v>0</v>
      </c>
      <c r="V282" s="4"/>
      <c r="W282" s="4"/>
      <c r="X282" s="4"/>
      <c r="Y282" s="4"/>
      <c r="Z282" s="4"/>
    </row>
    <row r="283" spans="1:26" ht="14.25" customHeight="1">
      <c r="A283" s="256"/>
      <c r="B283" s="257"/>
      <c r="C283" s="112" t="str">
        <f>IF(OR($B283="ANP",$B283="DAER",$B283="CONSULTORIA DNIT",$B283="PREGÃO ELETRÔNICO",$B283="DMLU",$B283="DMAE",$B283="CEEE",$B283="EPTC",$B283="ORSE",$B283="SEINFRA",$B283="CREA",$B283="CAU",$B283="CEHOP",$B283="SIURB",$B283="DER-PR",$B283="SUDECAP",$B283=Aux.!$F$24,$B283=Aux.!$F$25),VLOOKUP($A283,#REF!,3,FALSE),IF($B283="SICRO EQUIP.",VLOOKUP($A283,#REF!,2,FALSE),IF($B283="CCU",VLOOKUP($A283,#REF!,2,FALSE),IF($B283="MERCADO",VLOOKUP($A283,#REF!,2,FALSE),IF($B283="PLEO",VLOOKUP($A283,#REF!,2,FALSE),IF($B283="SICRO",VLOOKUP($A283,#REF!,2,FALSE),IF($B283="SINAPI",IFERROR((VLOOKUP($A283,#REF!,2,FALSE)),(VLOOKUP($A283,#REF!,2,FALSE))),"-")))))))</f>
        <v>-</v>
      </c>
      <c r="D283" s="95" t="str">
        <f>IF(OR($B283="ANP",$B283="DAER",$B283="CONSULTORIA DNIT",$B283="PREGÃO ELETRÔNICO",$B283="DMLU",$B283="DMAE",$B283="CEEE",$B283="EPTC",$B283="ORSE",$B283="SEINFRA",$B283="CREA",$B283="CAU",$B283="CEHOP",$B283="SIURB",$B283="DER-PR",$B283="SUDECAP",$B283=Aux.!$F$24,$B283=Aux.!$F$25),VLOOKUP($A283,#REF!,4,FALSE),IF($B283="SICRO EQUIP.","H",IF($B283="CCU",VLOOKUP($A283,#REF!,3,FALSE),IF($B283="MERCADO",VLOOKUP($A283,#REF!,10,FALSE),IF($B283="PLEO",VLOOKUP($A283,#REF!,3,FALSE),IF($B283="SICRO",VLOOKUP($A283,#REF!,3,FALSE),IF($B283="SINAPI",IFERROR((VLOOKUP($A283,#REF!,3,FALSE)),(VLOOKUP($A283,#REF!,3,FALSE))),"-")))))))</f>
        <v>-</v>
      </c>
      <c r="E283" s="113" t="str">
        <f>IF(OR($B283="ANP",$B283="DAER",$B283="CONSULTORIA DNIT",$B283="PREGÃO ELETRÔNICO",$B283="DMLU",$B283="DMAE",$B283="CEEE",$B283="EPTC",$B283="ORSE",$B283="SEINFRA",$B283="CREA",$B283="CAU",$B283="CEHOP",$B283="SIURB",$B283="DER-PR",$B283="SUDECAP",$B283=Aux.!$F$24,$B283=Aux.!$F$25),VLOOKUP($A283,#REF!,6,FALSE),IF($B283="CCU",VLOOKUP($A283,#REF!,5,FALSE),IF($B283="MERCADO",VLOOKUP($A283,#REF!,7,FALSE),IF($B283="PLEO",VLOOKUP($A283,#REF!,4,FALSE),IF($B283="SICRO",VLOOKUP($A283,#REF!,5,FALSE),IF($B283="SINAPI",IFERROR((VLOOKUP($A283,#REF!,18,FALSE)),),"-"))))))</f>
        <v>-</v>
      </c>
      <c r="F283" s="113" t="str">
        <f>IF(OR($B283="ANP",$B283="DAER",$B283="CONSULTORIA DNIT",$B283="PREGÃO ELETRÔNICO",$B283="DMLU",$B283="DMAE",$B283="CEEE",$B283="EPTC",$B283="ORSE",$B283="SEINFRA",$B283="CREA",$B283="CAU",$B283="CEHOP",$B283="SIURB",$B283="DER-PR",$B283="SUDECAP",$B283=Aux.!$F$24,$B283=Aux.!$F$25),VLOOKUP($A283,#REF!,7,FALSE),IF($B283="CCU",VLOOKUP($A283,#REF!,6,FALSE),IF($B283="MERCADO",VLOOKUP($A283,#REF!,8,FALSE),IF($B283="PLEO",VLOOKUP($A283,#REF!,4,FALSE),IF($B283="SICRO",VLOOKUP($A283,#REF!,6,FALSE),IF($B283="SINAPI",IFERROR(SUM((VLOOKUP($A283,#REF!,14,FALSE)),VLOOKUP($A283,#REF!,20,FALSE),VLOOKUP($A283,#REF!,22,FALSE)),),"-"))))))</f>
        <v>-</v>
      </c>
      <c r="G283" s="113" t="str">
        <f>IF(OR($B283="ANP",$B283="DAER",$B283="CONSULTORIA DNIT",$B283="PREGÃO ELETRÔNICO",$B283="DMLU",$B283="DMAE",$B283="CEEE",$B283="EPTC",$B283="ORSE",$B283="SEINFRA",$B283="CREA",$B283="CAU",$B283="CEHOP",$B283="SIURB",$B283="DER-PR",$B283="SUDECAP",$B283=Aux.!$F$24,$B283=Aux.!$F$25),VLOOKUP($A283,#REF!,8,FALSE),IF($B283="CCU",VLOOKUP($A283,#REF!,7,FALSE),IF($B283="MERCADO",VLOOKUP($A283,#REF!,9,FALSE),IF($B283="PLEO",VLOOKUP($A283,#REF!,4,FALSE),IF($B283="SICRO",VLOOKUP($A283,#REF!,7,FALSE),IF($B283="SINAPI",IFERROR((VLOOKUP($A283,#REF!,16,FALSE)),(VLOOKUP($A283,#REF!,5,FALSE))),"-"))))))</f>
        <v>-</v>
      </c>
      <c r="H283" s="113" t="str">
        <f>IF(OR($B283="ANP",$B283="DAER",$B283="CONSULTORIA DNIT",$B283="PREGÃO ELETRÔNICO",$B283="DMLU",$B283="DMAE",$B283="CEEE",$B283="EPTC",$B283="ORSE",$B283="SEINFRA",$B283="CREA",$B283="CAU",$B283="CEHOP",$B283="SIURB",$B283="DER-PR",$B283="SUDECAP",$B283=Aux.!$F$24,$B283=Aux.!$F$25),VLOOKUP($A283,#REF!,5,FALSE),IF($B283="CCU",VLOOKUP($A283,#REF!,4,FALSE),IF($B283="MERCADO",VLOOKUP($A283,#REF!,6,FALSE),IF($B283="PLEO",VLOOKUP($A283,#REF!,4,FALSE),IF($B283="SICRO",VLOOKUP($A283,#REF!,4,FALSE),IF($B283="SINAPI",IFERROR((VLOOKUP($A283,#REF!,5,FALSE)),(VLOOKUP($A283,#REF!,5,FALSE))),"-"))))))</f>
        <v>-</v>
      </c>
      <c r="I283" s="114">
        <f>IF($B283="SICRO EQUIP.",VLOOKUP($A283,#REF!,10,FALSE),0)</f>
        <v>0</v>
      </c>
      <c r="J283" s="114">
        <f>IF($B283="SICRO EQUIP.",VLOOKUP($A283,#REF!,11,FALSE),0)</f>
        <v>0</v>
      </c>
      <c r="K283" s="258"/>
      <c r="L283" s="259"/>
      <c r="M283" s="115" t="e">
        <f>VLOOKUP($K283,Reajuste!$A$2:$BW$29,(MATCH($L283,Reajuste!$C$2:$BW$2,0)+2),FALSE)</f>
        <v>#N/A</v>
      </c>
      <c r="N283" s="259"/>
      <c r="O283" s="115" t="e">
        <f>VLOOKUP($K283,Reajuste!$A$2:$CW$29,(MATCH($N283,Reajuste!$C$2:$CW$2,0)+2),FALSE)</f>
        <v>#N/A</v>
      </c>
      <c r="P283" s="113">
        <f t="shared" si="0"/>
        <v>0</v>
      </c>
      <c r="Q283" s="113">
        <f t="shared" si="1"/>
        <v>0</v>
      </c>
      <c r="R283" s="113">
        <f t="shared" si="2"/>
        <v>0</v>
      </c>
      <c r="S283" s="113">
        <f t="shared" si="3"/>
        <v>0</v>
      </c>
      <c r="T283" s="113">
        <f t="shared" si="4"/>
        <v>0</v>
      </c>
      <c r="U283" s="113">
        <f t="shared" si="5"/>
        <v>0</v>
      </c>
      <c r="V283" s="4"/>
      <c r="W283" s="4"/>
      <c r="X283" s="4"/>
      <c r="Y283" s="4"/>
      <c r="Z283" s="4"/>
    </row>
    <row r="284" spans="1:26" ht="14.25" customHeight="1">
      <c r="A284" s="256"/>
      <c r="B284" s="257"/>
      <c r="C284" s="112" t="str">
        <f>IF(OR($B284="ANP",$B284="DAER",$B284="CONSULTORIA DNIT",$B284="PREGÃO ELETRÔNICO",$B284="DMLU",$B284="DMAE",$B284="CEEE",$B284="EPTC",$B284="ORSE",$B284="SEINFRA",$B284="CREA",$B284="CAU",$B284="CEHOP",$B284="SIURB",$B284="DER-PR",$B284="SUDECAP",$B284=Aux.!$F$24,$B284=Aux.!$F$25),VLOOKUP($A284,#REF!,3,FALSE),IF($B284="SICRO EQUIP.",VLOOKUP($A284,#REF!,2,FALSE),IF($B284="CCU",VLOOKUP($A284,#REF!,2,FALSE),IF($B284="MERCADO",VLOOKUP($A284,#REF!,2,FALSE),IF($B284="PLEO",VLOOKUP($A284,#REF!,2,FALSE),IF($B284="SICRO",VLOOKUP($A284,#REF!,2,FALSE),IF($B284="SINAPI",IFERROR((VLOOKUP($A284,#REF!,2,FALSE)),(VLOOKUP($A284,#REF!,2,FALSE))),"-")))))))</f>
        <v>-</v>
      </c>
      <c r="D284" s="95" t="str">
        <f>IF(OR($B284="ANP",$B284="DAER",$B284="CONSULTORIA DNIT",$B284="PREGÃO ELETRÔNICO",$B284="DMLU",$B284="DMAE",$B284="CEEE",$B284="EPTC",$B284="ORSE",$B284="SEINFRA",$B284="CREA",$B284="CAU",$B284="CEHOP",$B284="SIURB",$B284="DER-PR",$B284="SUDECAP",$B284=Aux.!$F$24,$B284=Aux.!$F$25),VLOOKUP($A284,#REF!,4,FALSE),IF($B284="SICRO EQUIP.","H",IF($B284="CCU",VLOOKUP($A284,#REF!,3,FALSE),IF($B284="MERCADO",VLOOKUP($A284,#REF!,10,FALSE),IF($B284="PLEO",VLOOKUP($A284,#REF!,3,FALSE),IF($B284="SICRO",VLOOKUP($A284,#REF!,3,FALSE),IF($B284="SINAPI",IFERROR((VLOOKUP($A284,#REF!,3,FALSE)),(VLOOKUP($A284,#REF!,3,FALSE))),"-")))))))</f>
        <v>-</v>
      </c>
      <c r="E284" s="113" t="str">
        <f>IF(OR($B284="ANP",$B284="DAER",$B284="CONSULTORIA DNIT",$B284="PREGÃO ELETRÔNICO",$B284="DMLU",$B284="DMAE",$B284="CEEE",$B284="EPTC",$B284="ORSE",$B284="SEINFRA",$B284="CREA",$B284="CAU",$B284="CEHOP",$B284="SIURB",$B284="DER-PR",$B284="SUDECAP",$B284=Aux.!$F$24,$B284=Aux.!$F$25),VLOOKUP($A284,#REF!,6,FALSE),IF($B284="CCU",VLOOKUP($A284,#REF!,5,FALSE),IF($B284="MERCADO",VLOOKUP($A284,#REF!,7,FALSE),IF($B284="PLEO",VLOOKUP($A284,#REF!,4,FALSE),IF($B284="SICRO",VLOOKUP($A284,#REF!,5,FALSE),IF($B284="SINAPI",IFERROR((VLOOKUP($A284,#REF!,18,FALSE)),),"-"))))))</f>
        <v>-</v>
      </c>
      <c r="F284" s="113" t="str">
        <f>IF(OR($B284="ANP",$B284="DAER",$B284="CONSULTORIA DNIT",$B284="PREGÃO ELETRÔNICO",$B284="DMLU",$B284="DMAE",$B284="CEEE",$B284="EPTC",$B284="ORSE",$B284="SEINFRA",$B284="CREA",$B284="CAU",$B284="CEHOP",$B284="SIURB",$B284="DER-PR",$B284="SUDECAP",$B284=Aux.!$F$24,$B284=Aux.!$F$25),VLOOKUP($A284,#REF!,7,FALSE),IF($B284="CCU",VLOOKUP($A284,#REF!,6,FALSE),IF($B284="MERCADO",VLOOKUP($A284,#REF!,8,FALSE),IF($B284="PLEO",VLOOKUP($A284,#REF!,4,FALSE),IF($B284="SICRO",VLOOKUP($A284,#REF!,6,FALSE),IF($B284="SINAPI",IFERROR(SUM((VLOOKUP($A284,#REF!,14,FALSE)),VLOOKUP($A284,#REF!,20,FALSE),VLOOKUP($A284,#REF!,22,FALSE)),),"-"))))))</f>
        <v>-</v>
      </c>
      <c r="G284" s="113" t="str">
        <f>IF(OR($B284="ANP",$B284="DAER",$B284="CONSULTORIA DNIT",$B284="PREGÃO ELETRÔNICO",$B284="DMLU",$B284="DMAE",$B284="CEEE",$B284="EPTC",$B284="ORSE",$B284="SEINFRA",$B284="CREA",$B284="CAU",$B284="CEHOP",$B284="SIURB",$B284="DER-PR",$B284="SUDECAP",$B284=Aux.!$F$24,$B284=Aux.!$F$25),VLOOKUP($A284,#REF!,8,FALSE),IF($B284="CCU",VLOOKUP($A284,#REF!,7,FALSE),IF($B284="MERCADO",VLOOKUP($A284,#REF!,9,FALSE),IF($B284="PLEO",VLOOKUP($A284,#REF!,4,FALSE),IF($B284="SICRO",VLOOKUP($A284,#REF!,7,FALSE),IF($B284="SINAPI",IFERROR((VLOOKUP($A284,#REF!,16,FALSE)),(VLOOKUP($A284,#REF!,5,FALSE))),"-"))))))</f>
        <v>-</v>
      </c>
      <c r="H284" s="113" t="str">
        <f>IF(OR($B284="ANP",$B284="DAER",$B284="CONSULTORIA DNIT",$B284="PREGÃO ELETRÔNICO",$B284="DMLU",$B284="DMAE",$B284="CEEE",$B284="EPTC",$B284="ORSE",$B284="SEINFRA",$B284="CREA",$B284="CAU",$B284="CEHOP",$B284="SIURB",$B284="DER-PR",$B284="SUDECAP",$B284=Aux.!$F$24,$B284=Aux.!$F$25),VLOOKUP($A284,#REF!,5,FALSE),IF($B284="CCU",VLOOKUP($A284,#REF!,4,FALSE),IF($B284="MERCADO",VLOOKUP($A284,#REF!,6,FALSE),IF($B284="PLEO",VLOOKUP($A284,#REF!,4,FALSE),IF($B284="SICRO",VLOOKUP($A284,#REF!,4,FALSE),IF($B284="SINAPI",IFERROR((VLOOKUP($A284,#REF!,5,FALSE)),(VLOOKUP($A284,#REF!,5,FALSE))),"-"))))))</f>
        <v>-</v>
      </c>
      <c r="I284" s="114">
        <f>IF($B284="SICRO EQUIP.",VLOOKUP($A284,#REF!,10,FALSE),0)</f>
        <v>0</v>
      </c>
      <c r="J284" s="114">
        <f>IF($B284="SICRO EQUIP.",VLOOKUP($A284,#REF!,11,FALSE),0)</f>
        <v>0</v>
      </c>
      <c r="K284" s="258"/>
      <c r="L284" s="259"/>
      <c r="M284" s="115" t="e">
        <f>VLOOKUP($K284,Reajuste!$A$2:$BW$29,(MATCH($L284,Reajuste!$C$2:$BW$2,0)+2),FALSE)</f>
        <v>#N/A</v>
      </c>
      <c r="N284" s="259"/>
      <c r="O284" s="115" t="e">
        <f>VLOOKUP($K284,Reajuste!$A$2:$CW$29,(MATCH($N284,Reajuste!$C$2:$CW$2,0)+2),FALSE)</f>
        <v>#N/A</v>
      </c>
      <c r="P284" s="113">
        <f t="shared" si="0"/>
        <v>0</v>
      </c>
      <c r="Q284" s="113">
        <f t="shared" si="1"/>
        <v>0</v>
      </c>
      <c r="R284" s="113">
        <f t="shared" si="2"/>
        <v>0</v>
      </c>
      <c r="S284" s="113">
        <f t="shared" si="3"/>
        <v>0</v>
      </c>
      <c r="T284" s="113">
        <f t="shared" si="4"/>
        <v>0</v>
      </c>
      <c r="U284" s="113">
        <f t="shared" si="5"/>
        <v>0</v>
      </c>
      <c r="V284" s="4"/>
      <c r="W284" s="4"/>
      <c r="X284" s="4"/>
      <c r="Y284" s="4"/>
      <c r="Z284" s="4"/>
    </row>
    <row r="285" spans="1:26" ht="14.25" customHeight="1">
      <c r="A285" s="256"/>
      <c r="B285" s="257"/>
      <c r="C285" s="112" t="str">
        <f>IF(OR($B285="ANP",$B285="DAER",$B285="CONSULTORIA DNIT",$B285="PREGÃO ELETRÔNICO",$B285="DMLU",$B285="DMAE",$B285="CEEE",$B285="EPTC",$B285="ORSE",$B285="SEINFRA",$B285="CREA",$B285="CAU",$B285="CEHOP",$B285="SIURB",$B285="DER-PR",$B285="SUDECAP",$B285=Aux.!$F$24,$B285=Aux.!$F$25),VLOOKUP($A285,#REF!,3,FALSE),IF($B285="SICRO EQUIP.",VLOOKUP($A285,#REF!,2,FALSE),IF($B285="CCU",VLOOKUP($A285,#REF!,2,FALSE),IF($B285="MERCADO",VLOOKUP($A285,#REF!,2,FALSE),IF($B285="PLEO",VLOOKUP($A285,#REF!,2,FALSE),IF($B285="SICRO",VLOOKUP($A285,#REF!,2,FALSE),IF($B285="SINAPI",IFERROR((VLOOKUP($A285,#REF!,2,FALSE)),(VLOOKUP($A285,#REF!,2,FALSE))),"-")))))))</f>
        <v>-</v>
      </c>
      <c r="D285" s="95" t="str">
        <f>IF(OR($B285="ANP",$B285="DAER",$B285="CONSULTORIA DNIT",$B285="PREGÃO ELETRÔNICO",$B285="DMLU",$B285="DMAE",$B285="CEEE",$B285="EPTC",$B285="ORSE",$B285="SEINFRA",$B285="CREA",$B285="CAU",$B285="CEHOP",$B285="SIURB",$B285="DER-PR",$B285="SUDECAP",$B285=Aux.!$F$24,$B285=Aux.!$F$25),VLOOKUP($A285,#REF!,4,FALSE),IF($B285="SICRO EQUIP.","H",IF($B285="CCU",VLOOKUP($A285,#REF!,3,FALSE),IF($B285="MERCADO",VLOOKUP($A285,#REF!,10,FALSE),IF($B285="PLEO",VLOOKUP($A285,#REF!,3,FALSE),IF($B285="SICRO",VLOOKUP($A285,#REF!,3,FALSE),IF($B285="SINAPI",IFERROR((VLOOKUP($A285,#REF!,3,FALSE)),(VLOOKUP($A285,#REF!,3,FALSE))),"-")))))))</f>
        <v>-</v>
      </c>
      <c r="E285" s="113" t="str">
        <f>IF(OR($B285="ANP",$B285="DAER",$B285="CONSULTORIA DNIT",$B285="PREGÃO ELETRÔNICO",$B285="DMLU",$B285="DMAE",$B285="CEEE",$B285="EPTC",$B285="ORSE",$B285="SEINFRA",$B285="CREA",$B285="CAU",$B285="CEHOP",$B285="SIURB",$B285="DER-PR",$B285="SUDECAP",$B285=Aux.!$F$24,$B285=Aux.!$F$25),VLOOKUP($A285,#REF!,6,FALSE),IF($B285="CCU",VLOOKUP($A285,#REF!,5,FALSE),IF($B285="MERCADO",VLOOKUP($A285,#REF!,7,FALSE),IF($B285="PLEO",VLOOKUP($A285,#REF!,4,FALSE),IF($B285="SICRO",VLOOKUP($A285,#REF!,5,FALSE),IF($B285="SINAPI",IFERROR((VLOOKUP($A285,#REF!,18,FALSE)),),"-"))))))</f>
        <v>-</v>
      </c>
      <c r="F285" s="113" t="str">
        <f>IF(OR($B285="ANP",$B285="DAER",$B285="CONSULTORIA DNIT",$B285="PREGÃO ELETRÔNICO",$B285="DMLU",$B285="DMAE",$B285="CEEE",$B285="EPTC",$B285="ORSE",$B285="SEINFRA",$B285="CREA",$B285="CAU",$B285="CEHOP",$B285="SIURB",$B285="DER-PR",$B285="SUDECAP",$B285=Aux.!$F$24,$B285=Aux.!$F$25),VLOOKUP($A285,#REF!,7,FALSE),IF($B285="CCU",VLOOKUP($A285,#REF!,6,FALSE),IF($B285="MERCADO",VLOOKUP($A285,#REF!,8,FALSE),IF($B285="PLEO",VLOOKUP($A285,#REF!,4,FALSE),IF($B285="SICRO",VLOOKUP($A285,#REF!,6,FALSE),IF($B285="SINAPI",IFERROR(SUM((VLOOKUP($A285,#REF!,14,FALSE)),VLOOKUP($A285,#REF!,20,FALSE),VLOOKUP($A285,#REF!,22,FALSE)),),"-"))))))</f>
        <v>-</v>
      </c>
      <c r="G285" s="113" t="str">
        <f>IF(OR($B285="ANP",$B285="DAER",$B285="CONSULTORIA DNIT",$B285="PREGÃO ELETRÔNICO",$B285="DMLU",$B285="DMAE",$B285="CEEE",$B285="EPTC",$B285="ORSE",$B285="SEINFRA",$B285="CREA",$B285="CAU",$B285="CEHOP",$B285="SIURB",$B285="DER-PR",$B285="SUDECAP",$B285=Aux.!$F$24,$B285=Aux.!$F$25),VLOOKUP($A285,#REF!,8,FALSE),IF($B285="CCU",VLOOKUP($A285,#REF!,7,FALSE),IF($B285="MERCADO",VLOOKUP($A285,#REF!,9,FALSE),IF($B285="PLEO",VLOOKUP($A285,#REF!,4,FALSE),IF($B285="SICRO",VLOOKUP($A285,#REF!,7,FALSE),IF($B285="SINAPI",IFERROR((VLOOKUP($A285,#REF!,16,FALSE)),(VLOOKUP($A285,#REF!,5,FALSE))),"-"))))))</f>
        <v>-</v>
      </c>
      <c r="H285" s="113" t="str">
        <f>IF(OR($B285="ANP",$B285="DAER",$B285="CONSULTORIA DNIT",$B285="PREGÃO ELETRÔNICO",$B285="DMLU",$B285="DMAE",$B285="CEEE",$B285="EPTC",$B285="ORSE",$B285="SEINFRA",$B285="CREA",$B285="CAU",$B285="CEHOP",$B285="SIURB",$B285="DER-PR",$B285="SUDECAP",$B285=Aux.!$F$24,$B285=Aux.!$F$25),VLOOKUP($A285,#REF!,5,FALSE),IF($B285="CCU",VLOOKUP($A285,#REF!,4,FALSE),IF($B285="MERCADO",VLOOKUP($A285,#REF!,6,FALSE),IF($B285="PLEO",VLOOKUP($A285,#REF!,4,FALSE),IF($B285="SICRO",VLOOKUP($A285,#REF!,4,FALSE),IF($B285="SINAPI",IFERROR((VLOOKUP($A285,#REF!,5,FALSE)),(VLOOKUP($A285,#REF!,5,FALSE))),"-"))))))</f>
        <v>-</v>
      </c>
      <c r="I285" s="114">
        <f>IF($B285="SICRO EQUIP.",VLOOKUP($A285,#REF!,10,FALSE),0)</f>
        <v>0</v>
      </c>
      <c r="J285" s="114">
        <f>IF($B285="SICRO EQUIP.",VLOOKUP($A285,#REF!,11,FALSE),0)</f>
        <v>0</v>
      </c>
      <c r="K285" s="258"/>
      <c r="L285" s="259"/>
      <c r="M285" s="115" t="e">
        <f>VLOOKUP($K285,Reajuste!$A$2:$BW$29,(MATCH($L285,Reajuste!$C$2:$BW$2,0)+2),FALSE)</f>
        <v>#N/A</v>
      </c>
      <c r="N285" s="259"/>
      <c r="O285" s="115" t="e">
        <f>VLOOKUP($K285,Reajuste!$A$2:$CW$29,(MATCH($N285,Reajuste!$C$2:$CW$2,0)+2),FALSE)</f>
        <v>#N/A</v>
      </c>
      <c r="P285" s="113">
        <f t="shared" si="0"/>
        <v>0</v>
      </c>
      <c r="Q285" s="113">
        <f t="shared" si="1"/>
        <v>0</v>
      </c>
      <c r="R285" s="113">
        <f t="shared" si="2"/>
        <v>0</v>
      </c>
      <c r="S285" s="113">
        <f t="shared" si="3"/>
        <v>0</v>
      </c>
      <c r="T285" s="113">
        <f t="shared" si="4"/>
        <v>0</v>
      </c>
      <c r="U285" s="113">
        <f t="shared" si="5"/>
        <v>0</v>
      </c>
      <c r="V285" s="4"/>
      <c r="W285" s="4"/>
      <c r="X285" s="4"/>
      <c r="Y285" s="4"/>
      <c r="Z285" s="4"/>
    </row>
    <row r="286" spans="1:26" ht="14.25" customHeight="1">
      <c r="A286" s="256"/>
      <c r="B286" s="257"/>
      <c r="C286" s="112" t="str">
        <f>IF(OR($B286="ANP",$B286="DAER",$B286="CONSULTORIA DNIT",$B286="PREGÃO ELETRÔNICO",$B286="DMLU",$B286="DMAE",$B286="CEEE",$B286="EPTC",$B286="ORSE",$B286="SEINFRA",$B286="CREA",$B286="CAU",$B286="CEHOP",$B286="SIURB",$B286="DER-PR",$B286="SUDECAP",$B286=Aux.!$F$24,$B286=Aux.!$F$25),VLOOKUP($A286,#REF!,3,FALSE),IF($B286="SICRO EQUIP.",VLOOKUP($A286,#REF!,2,FALSE),IF($B286="CCU",VLOOKUP($A286,#REF!,2,FALSE),IF($B286="MERCADO",VLOOKUP($A286,#REF!,2,FALSE),IF($B286="PLEO",VLOOKUP($A286,#REF!,2,FALSE),IF($B286="SICRO",VLOOKUP($A286,#REF!,2,FALSE),IF($B286="SINAPI",IFERROR((VLOOKUP($A286,#REF!,2,FALSE)),(VLOOKUP($A286,#REF!,2,FALSE))),"-")))))))</f>
        <v>-</v>
      </c>
      <c r="D286" s="95" t="str">
        <f>IF(OR($B286="ANP",$B286="DAER",$B286="CONSULTORIA DNIT",$B286="PREGÃO ELETRÔNICO",$B286="DMLU",$B286="DMAE",$B286="CEEE",$B286="EPTC",$B286="ORSE",$B286="SEINFRA",$B286="CREA",$B286="CAU",$B286="CEHOP",$B286="SIURB",$B286="DER-PR",$B286="SUDECAP",$B286=Aux.!$F$24,$B286=Aux.!$F$25),VLOOKUP($A286,#REF!,4,FALSE),IF($B286="SICRO EQUIP.","H",IF($B286="CCU",VLOOKUP($A286,#REF!,3,FALSE),IF($B286="MERCADO",VLOOKUP($A286,#REF!,10,FALSE),IF($B286="PLEO",VLOOKUP($A286,#REF!,3,FALSE),IF($B286="SICRO",VLOOKUP($A286,#REF!,3,FALSE),IF($B286="SINAPI",IFERROR((VLOOKUP($A286,#REF!,3,FALSE)),(VLOOKUP($A286,#REF!,3,FALSE))),"-")))))))</f>
        <v>-</v>
      </c>
      <c r="E286" s="113" t="str">
        <f>IF(OR($B286="ANP",$B286="DAER",$B286="CONSULTORIA DNIT",$B286="PREGÃO ELETRÔNICO",$B286="DMLU",$B286="DMAE",$B286="CEEE",$B286="EPTC",$B286="ORSE",$B286="SEINFRA",$B286="CREA",$B286="CAU",$B286="CEHOP",$B286="SIURB",$B286="DER-PR",$B286="SUDECAP",$B286=Aux.!$F$24,$B286=Aux.!$F$25),VLOOKUP($A286,#REF!,6,FALSE),IF($B286="CCU",VLOOKUP($A286,#REF!,5,FALSE),IF($B286="MERCADO",VLOOKUP($A286,#REF!,7,FALSE),IF($B286="PLEO",VLOOKUP($A286,#REF!,4,FALSE),IF($B286="SICRO",VLOOKUP($A286,#REF!,5,FALSE),IF($B286="SINAPI",IFERROR((VLOOKUP($A286,#REF!,18,FALSE)),),"-"))))))</f>
        <v>-</v>
      </c>
      <c r="F286" s="113" t="str">
        <f>IF(OR($B286="ANP",$B286="DAER",$B286="CONSULTORIA DNIT",$B286="PREGÃO ELETRÔNICO",$B286="DMLU",$B286="DMAE",$B286="CEEE",$B286="EPTC",$B286="ORSE",$B286="SEINFRA",$B286="CREA",$B286="CAU",$B286="CEHOP",$B286="SIURB",$B286="DER-PR",$B286="SUDECAP",$B286=Aux.!$F$24,$B286=Aux.!$F$25),VLOOKUP($A286,#REF!,7,FALSE),IF($B286="CCU",VLOOKUP($A286,#REF!,6,FALSE),IF($B286="MERCADO",VLOOKUP($A286,#REF!,8,FALSE),IF($B286="PLEO",VLOOKUP($A286,#REF!,4,FALSE),IF($B286="SICRO",VLOOKUP($A286,#REF!,6,FALSE),IF($B286="SINAPI",IFERROR(SUM((VLOOKUP($A286,#REF!,14,FALSE)),VLOOKUP($A286,#REF!,20,FALSE),VLOOKUP($A286,#REF!,22,FALSE)),),"-"))))))</f>
        <v>-</v>
      </c>
      <c r="G286" s="113" t="str">
        <f>IF(OR($B286="ANP",$B286="DAER",$B286="CONSULTORIA DNIT",$B286="PREGÃO ELETRÔNICO",$B286="DMLU",$B286="DMAE",$B286="CEEE",$B286="EPTC",$B286="ORSE",$B286="SEINFRA",$B286="CREA",$B286="CAU",$B286="CEHOP",$B286="SIURB",$B286="DER-PR",$B286="SUDECAP",$B286=Aux.!$F$24,$B286=Aux.!$F$25),VLOOKUP($A286,#REF!,8,FALSE),IF($B286="CCU",VLOOKUP($A286,#REF!,7,FALSE),IF($B286="MERCADO",VLOOKUP($A286,#REF!,9,FALSE),IF($B286="PLEO",VLOOKUP($A286,#REF!,4,FALSE),IF($B286="SICRO",VLOOKUP($A286,#REF!,7,FALSE),IF($B286="SINAPI",IFERROR((VLOOKUP($A286,#REF!,16,FALSE)),(VLOOKUP($A286,#REF!,5,FALSE))),"-"))))))</f>
        <v>-</v>
      </c>
      <c r="H286" s="113" t="str">
        <f>IF(OR($B286="ANP",$B286="DAER",$B286="CONSULTORIA DNIT",$B286="PREGÃO ELETRÔNICO",$B286="DMLU",$B286="DMAE",$B286="CEEE",$B286="EPTC",$B286="ORSE",$B286="SEINFRA",$B286="CREA",$B286="CAU",$B286="CEHOP",$B286="SIURB",$B286="DER-PR",$B286="SUDECAP",$B286=Aux.!$F$24,$B286=Aux.!$F$25),VLOOKUP($A286,#REF!,5,FALSE),IF($B286="CCU",VLOOKUP($A286,#REF!,4,FALSE),IF($B286="MERCADO",VLOOKUP($A286,#REF!,6,FALSE),IF($B286="PLEO",VLOOKUP($A286,#REF!,4,FALSE),IF($B286="SICRO",VLOOKUP($A286,#REF!,4,FALSE),IF($B286="SINAPI",IFERROR((VLOOKUP($A286,#REF!,5,FALSE)),(VLOOKUP($A286,#REF!,5,FALSE))),"-"))))))</f>
        <v>-</v>
      </c>
      <c r="I286" s="114">
        <f>IF($B286="SICRO EQUIP.",VLOOKUP($A286,#REF!,10,FALSE),0)</f>
        <v>0</v>
      </c>
      <c r="J286" s="114">
        <f>IF($B286="SICRO EQUIP.",VLOOKUP($A286,#REF!,11,FALSE),0)</f>
        <v>0</v>
      </c>
      <c r="K286" s="258"/>
      <c r="L286" s="259"/>
      <c r="M286" s="115" t="e">
        <f>VLOOKUP($K286,Reajuste!$A$2:$BW$29,(MATCH($L286,Reajuste!$C$2:$BW$2,0)+2),FALSE)</f>
        <v>#N/A</v>
      </c>
      <c r="N286" s="259"/>
      <c r="O286" s="115" t="e">
        <f>VLOOKUP($K286,Reajuste!$A$2:$CW$29,(MATCH($N286,Reajuste!$C$2:$CW$2,0)+2),FALSE)</f>
        <v>#N/A</v>
      </c>
      <c r="P286" s="113">
        <f t="shared" si="0"/>
        <v>0</v>
      </c>
      <c r="Q286" s="113">
        <f t="shared" si="1"/>
        <v>0</v>
      </c>
      <c r="R286" s="113">
        <f t="shared" si="2"/>
        <v>0</v>
      </c>
      <c r="S286" s="113">
        <f t="shared" si="3"/>
        <v>0</v>
      </c>
      <c r="T286" s="113">
        <f t="shared" si="4"/>
        <v>0</v>
      </c>
      <c r="U286" s="113">
        <f t="shared" si="5"/>
        <v>0</v>
      </c>
      <c r="V286" s="4"/>
      <c r="W286" s="4"/>
      <c r="X286" s="4"/>
      <c r="Y286" s="4"/>
      <c r="Z286" s="4"/>
    </row>
    <row r="287" spans="1:26" ht="14.25" customHeight="1">
      <c r="A287" s="256"/>
      <c r="B287" s="257"/>
      <c r="C287" s="112" t="str">
        <f>IF(OR($B287="ANP",$B287="DAER",$B287="CONSULTORIA DNIT",$B287="PREGÃO ELETRÔNICO",$B287="DMLU",$B287="DMAE",$B287="CEEE",$B287="EPTC",$B287="ORSE",$B287="SEINFRA",$B287="CREA",$B287="CAU",$B287="CEHOP",$B287="SIURB",$B287="DER-PR",$B287="SUDECAP",$B287=Aux.!$F$24,$B287=Aux.!$F$25),VLOOKUP($A287,#REF!,3,FALSE),IF($B287="SICRO EQUIP.",VLOOKUP($A287,#REF!,2,FALSE),IF($B287="CCU",VLOOKUP($A287,#REF!,2,FALSE),IF($B287="MERCADO",VLOOKUP($A287,#REF!,2,FALSE),IF($B287="PLEO",VLOOKUP($A287,#REF!,2,FALSE),IF($B287="SICRO",VLOOKUP($A287,#REF!,2,FALSE),IF($B287="SINAPI",IFERROR((VLOOKUP($A287,#REF!,2,FALSE)),(VLOOKUP($A287,#REF!,2,FALSE))),"-")))))))</f>
        <v>-</v>
      </c>
      <c r="D287" s="95" t="str">
        <f>IF(OR($B287="ANP",$B287="DAER",$B287="CONSULTORIA DNIT",$B287="PREGÃO ELETRÔNICO",$B287="DMLU",$B287="DMAE",$B287="CEEE",$B287="EPTC",$B287="ORSE",$B287="SEINFRA",$B287="CREA",$B287="CAU",$B287="CEHOP",$B287="SIURB",$B287="DER-PR",$B287="SUDECAP",$B287=Aux.!$F$24,$B287=Aux.!$F$25),VLOOKUP($A287,#REF!,4,FALSE),IF($B287="SICRO EQUIP.","H",IF($B287="CCU",VLOOKUP($A287,#REF!,3,FALSE),IF($B287="MERCADO",VLOOKUP($A287,#REF!,10,FALSE),IF($B287="PLEO",VLOOKUP($A287,#REF!,3,FALSE),IF($B287="SICRO",VLOOKUP($A287,#REF!,3,FALSE),IF($B287="SINAPI",IFERROR((VLOOKUP($A287,#REF!,3,FALSE)),(VLOOKUP($A287,#REF!,3,FALSE))),"-")))))))</f>
        <v>-</v>
      </c>
      <c r="E287" s="113" t="str">
        <f>IF(OR($B287="ANP",$B287="DAER",$B287="CONSULTORIA DNIT",$B287="PREGÃO ELETRÔNICO",$B287="DMLU",$B287="DMAE",$B287="CEEE",$B287="EPTC",$B287="ORSE",$B287="SEINFRA",$B287="CREA",$B287="CAU",$B287="CEHOP",$B287="SIURB",$B287="DER-PR",$B287="SUDECAP",$B287=Aux.!$F$24,$B287=Aux.!$F$25),VLOOKUP($A287,#REF!,6,FALSE),IF($B287="CCU",VLOOKUP($A287,#REF!,5,FALSE),IF($B287="MERCADO",VLOOKUP($A287,#REF!,7,FALSE),IF($B287="PLEO",VLOOKUP($A287,#REF!,4,FALSE),IF($B287="SICRO",VLOOKUP($A287,#REF!,5,FALSE),IF($B287="SINAPI",IFERROR((VLOOKUP($A287,#REF!,18,FALSE)),),"-"))))))</f>
        <v>-</v>
      </c>
      <c r="F287" s="113" t="str">
        <f>IF(OR($B287="ANP",$B287="DAER",$B287="CONSULTORIA DNIT",$B287="PREGÃO ELETRÔNICO",$B287="DMLU",$B287="DMAE",$B287="CEEE",$B287="EPTC",$B287="ORSE",$B287="SEINFRA",$B287="CREA",$B287="CAU",$B287="CEHOP",$B287="SIURB",$B287="DER-PR",$B287="SUDECAP",$B287=Aux.!$F$24,$B287=Aux.!$F$25),VLOOKUP($A287,#REF!,7,FALSE),IF($B287="CCU",VLOOKUP($A287,#REF!,6,FALSE),IF($B287="MERCADO",VLOOKUP($A287,#REF!,8,FALSE),IF($B287="PLEO",VLOOKUP($A287,#REF!,4,FALSE),IF($B287="SICRO",VLOOKUP($A287,#REF!,6,FALSE),IF($B287="SINAPI",IFERROR(SUM((VLOOKUP($A287,#REF!,14,FALSE)),VLOOKUP($A287,#REF!,20,FALSE),VLOOKUP($A287,#REF!,22,FALSE)),),"-"))))))</f>
        <v>-</v>
      </c>
      <c r="G287" s="113" t="str">
        <f>IF(OR($B287="ANP",$B287="DAER",$B287="CONSULTORIA DNIT",$B287="PREGÃO ELETRÔNICO",$B287="DMLU",$B287="DMAE",$B287="CEEE",$B287="EPTC",$B287="ORSE",$B287="SEINFRA",$B287="CREA",$B287="CAU",$B287="CEHOP",$B287="SIURB",$B287="DER-PR",$B287="SUDECAP",$B287=Aux.!$F$24,$B287=Aux.!$F$25),VLOOKUP($A287,#REF!,8,FALSE),IF($B287="CCU",VLOOKUP($A287,#REF!,7,FALSE),IF($B287="MERCADO",VLOOKUP($A287,#REF!,9,FALSE),IF($B287="PLEO",VLOOKUP($A287,#REF!,4,FALSE),IF($B287="SICRO",VLOOKUP($A287,#REF!,7,FALSE),IF($B287="SINAPI",IFERROR((VLOOKUP($A287,#REF!,16,FALSE)),(VLOOKUP($A287,#REF!,5,FALSE))),"-"))))))</f>
        <v>-</v>
      </c>
      <c r="H287" s="113" t="str">
        <f>IF(OR($B287="ANP",$B287="DAER",$B287="CONSULTORIA DNIT",$B287="PREGÃO ELETRÔNICO",$B287="DMLU",$B287="DMAE",$B287="CEEE",$B287="EPTC",$B287="ORSE",$B287="SEINFRA",$B287="CREA",$B287="CAU",$B287="CEHOP",$B287="SIURB",$B287="DER-PR",$B287="SUDECAP",$B287=Aux.!$F$24,$B287=Aux.!$F$25),VLOOKUP($A287,#REF!,5,FALSE),IF($B287="CCU",VLOOKUP($A287,#REF!,4,FALSE),IF($B287="MERCADO",VLOOKUP($A287,#REF!,6,FALSE),IF($B287="PLEO",VLOOKUP($A287,#REF!,4,FALSE),IF($B287="SICRO",VLOOKUP($A287,#REF!,4,FALSE),IF($B287="SINAPI",IFERROR((VLOOKUP($A287,#REF!,5,FALSE)),(VLOOKUP($A287,#REF!,5,FALSE))),"-"))))))</f>
        <v>-</v>
      </c>
      <c r="I287" s="114">
        <f>IF($B287="SICRO EQUIP.",VLOOKUP($A287,#REF!,10,FALSE),0)</f>
        <v>0</v>
      </c>
      <c r="J287" s="114">
        <f>IF($B287="SICRO EQUIP.",VLOOKUP($A287,#REF!,11,FALSE),0)</f>
        <v>0</v>
      </c>
      <c r="K287" s="258"/>
      <c r="L287" s="259"/>
      <c r="M287" s="115" t="e">
        <f>VLOOKUP($K287,Reajuste!$A$2:$BW$29,(MATCH($L287,Reajuste!$C$2:$BW$2,0)+2),FALSE)</f>
        <v>#N/A</v>
      </c>
      <c r="N287" s="259"/>
      <c r="O287" s="115" t="e">
        <f>VLOOKUP($K287,Reajuste!$A$2:$CW$29,(MATCH($N287,Reajuste!$C$2:$CW$2,0)+2),FALSE)</f>
        <v>#N/A</v>
      </c>
      <c r="P287" s="113">
        <f t="shared" si="0"/>
        <v>0</v>
      </c>
      <c r="Q287" s="113">
        <f t="shared" si="1"/>
        <v>0</v>
      </c>
      <c r="R287" s="113">
        <f t="shared" si="2"/>
        <v>0</v>
      </c>
      <c r="S287" s="113">
        <f t="shared" si="3"/>
        <v>0</v>
      </c>
      <c r="T287" s="113">
        <f t="shared" si="4"/>
        <v>0</v>
      </c>
      <c r="U287" s="113">
        <f t="shared" si="5"/>
        <v>0</v>
      </c>
      <c r="V287" s="4"/>
      <c r="W287" s="4"/>
      <c r="X287" s="4"/>
      <c r="Y287" s="4"/>
      <c r="Z287" s="4"/>
    </row>
    <row r="288" spans="1:26" ht="14.25" customHeight="1">
      <c r="A288" s="256"/>
      <c r="B288" s="257"/>
      <c r="C288" s="112" t="str">
        <f>IF(OR($B288="ANP",$B288="DAER",$B288="CONSULTORIA DNIT",$B288="PREGÃO ELETRÔNICO",$B288="DMLU",$B288="DMAE",$B288="CEEE",$B288="EPTC",$B288="ORSE",$B288="SEINFRA",$B288="CREA",$B288="CAU",$B288="CEHOP",$B288="SIURB",$B288="DER-PR",$B288="SUDECAP",$B288=Aux.!$F$24,$B288=Aux.!$F$25),VLOOKUP($A288,#REF!,3,FALSE),IF($B288="SICRO EQUIP.",VLOOKUP($A288,#REF!,2,FALSE),IF($B288="CCU",VLOOKUP($A288,#REF!,2,FALSE),IF($B288="MERCADO",VLOOKUP($A288,#REF!,2,FALSE),IF($B288="PLEO",VLOOKUP($A288,#REF!,2,FALSE),IF($B288="SICRO",VLOOKUP($A288,#REF!,2,FALSE),IF($B288="SINAPI",IFERROR((VLOOKUP($A288,#REF!,2,FALSE)),(VLOOKUP($A288,#REF!,2,FALSE))),"-")))))))</f>
        <v>-</v>
      </c>
      <c r="D288" s="95" t="str">
        <f>IF(OR($B288="ANP",$B288="DAER",$B288="CONSULTORIA DNIT",$B288="PREGÃO ELETRÔNICO",$B288="DMLU",$B288="DMAE",$B288="CEEE",$B288="EPTC",$B288="ORSE",$B288="SEINFRA",$B288="CREA",$B288="CAU",$B288="CEHOP",$B288="SIURB",$B288="DER-PR",$B288="SUDECAP",$B288=Aux.!$F$24,$B288=Aux.!$F$25),VLOOKUP($A288,#REF!,4,FALSE),IF($B288="SICRO EQUIP.","H",IF($B288="CCU",VLOOKUP($A288,#REF!,3,FALSE),IF($B288="MERCADO",VLOOKUP($A288,#REF!,10,FALSE),IF($B288="PLEO",VLOOKUP($A288,#REF!,3,FALSE),IF($B288="SICRO",VLOOKUP($A288,#REF!,3,FALSE),IF($B288="SINAPI",IFERROR((VLOOKUP($A288,#REF!,3,FALSE)),(VLOOKUP($A288,#REF!,3,FALSE))),"-")))))))</f>
        <v>-</v>
      </c>
      <c r="E288" s="113" t="str">
        <f>IF(OR($B288="ANP",$B288="DAER",$B288="CONSULTORIA DNIT",$B288="PREGÃO ELETRÔNICO",$B288="DMLU",$B288="DMAE",$B288="CEEE",$B288="EPTC",$B288="ORSE",$B288="SEINFRA",$B288="CREA",$B288="CAU",$B288="CEHOP",$B288="SIURB",$B288="DER-PR",$B288="SUDECAP",$B288=Aux.!$F$24,$B288=Aux.!$F$25),VLOOKUP($A288,#REF!,6,FALSE),IF($B288="CCU",VLOOKUP($A288,#REF!,5,FALSE),IF($B288="MERCADO",VLOOKUP($A288,#REF!,7,FALSE),IF($B288="PLEO",VLOOKUP($A288,#REF!,4,FALSE),IF($B288="SICRO",VLOOKUP($A288,#REF!,5,FALSE),IF($B288="SINAPI",IFERROR((VLOOKUP($A288,#REF!,18,FALSE)),),"-"))))))</f>
        <v>-</v>
      </c>
      <c r="F288" s="113" t="str">
        <f>IF(OR($B288="ANP",$B288="DAER",$B288="CONSULTORIA DNIT",$B288="PREGÃO ELETRÔNICO",$B288="DMLU",$B288="DMAE",$B288="CEEE",$B288="EPTC",$B288="ORSE",$B288="SEINFRA",$B288="CREA",$B288="CAU",$B288="CEHOP",$B288="SIURB",$B288="DER-PR",$B288="SUDECAP",$B288=Aux.!$F$24,$B288=Aux.!$F$25),VLOOKUP($A288,#REF!,7,FALSE),IF($B288="CCU",VLOOKUP($A288,#REF!,6,FALSE),IF($B288="MERCADO",VLOOKUP($A288,#REF!,8,FALSE),IF($B288="PLEO",VLOOKUP($A288,#REF!,4,FALSE),IF($B288="SICRO",VLOOKUP($A288,#REF!,6,FALSE),IF($B288="SINAPI",IFERROR(SUM((VLOOKUP($A288,#REF!,14,FALSE)),VLOOKUP($A288,#REF!,20,FALSE),VLOOKUP($A288,#REF!,22,FALSE)),),"-"))))))</f>
        <v>-</v>
      </c>
      <c r="G288" s="113" t="str">
        <f>IF(OR($B288="ANP",$B288="DAER",$B288="CONSULTORIA DNIT",$B288="PREGÃO ELETRÔNICO",$B288="DMLU",$B288="DMAE",$B288="CEEE",$B288="EPTC",$B288="ORSE",$B288="SEINFRA",$B288="CREA",$B288="CAU",$B288="CEHOP",$B288="SIURB",$B288="DER-PR",$B288="SUDECAP",$B288=Aux.!$F$24,$B288=Aux.!$F$25),VLOOKUP($A288,#REF!,8,FALSE),IF($B288="CCU",VLOOKUP($A288,#REF!,7,FALSE),IF($B288="MERCADO",VLOOKUP($A288,#REF!,9,FALSE),IF($B288="PLEO",VLOOKUP($A288,#REF!,4,FALSE),IF($B288="SICRO",VLOOKUP($A288,#REF!,7,FALSE),IF($B288="SINAPI",IFERROR((VLOOKUP($A288,#REF!,16,FALSE)),(VLOOKUP($A288,#REF!,5,FALSE))),"-"))))))</f>
        <v>-</v>
      </c>
      <c r="H288" s="113" t="str">
        <f>IF(OR($B288="ANP",$B288="DAER",$B288="CONSULTORIA DNIT",$B288="PREGÃO ELETRÔNICO",$B288="DMLU",$B288="DMAE",$B288="CEEE",$B288="EPTC",$B288="ORSE",$B288="SEINFRA",$B288="CREA",$B288="CAU",$B288="CEHOP",$B288="SIURB",$B288="DER-PR",$B288="SUDECAP",$B288=Aux.!$F$24,$B288=Aux.!$F$25),VLOOKUP($A288,#REF!,5,FALSE),IF($B288="CCU",VLOOKUP($A288,#REF!,4,FALSE),IF($B288="MERCADO",VLOOKUP($A288,#REF!,6,FALSE),IF($B288="PLEO",VLOOKUP($A288,#REF!,4,FALSE),IF($B288="SICRO",VLOOKUP($A288,#REF!,4,FALSE),IF($B288="SINAPI",IFERROR((VLOOKUP($A288,#REF!,5,FALSE)),(VLOOKUP($A288,#REF!,5,FALSE))),"-"))))))</f>
        <v>-</v>
      </c>
      <c r="I288" s="114">
        <f>IF($B288="SICRO EQUIP.",VLOOKUP($A288,#REF!,10,FALSE),0)</f>
        <v>0</v>
      </c>
      <c r="J288" s="114">
        <f>IF($B288="SICRO EQUIP.",VLOOKUP($A288,#REF!,11,FALSE),0)</f>
        <v>0</v>
      </c>
      <c r="K288" s="258"/>
      <c r="L288" s="259"/>
      <c r="M288" s="115" t="e">
        <f>VLOOKUP($K288,Reajuste!$A$2:$BW$29,(MATCH($L288,Reajuste!$C$2:$BW$2,0)+2),FALSE)</f>
        <v>#N/A</v>
      </c>
      <c r="N288" s="259"/>
      <c r="O288" s="115" t="e">
        <f>VLOOKUP($K288,Reajuste!$A$2:$CW$29,(MATCH($N288,Reajuste!$C$2:$CW$2,0)+2),FALSE)</f>
        <v>#N/A</v>
      </c>
      <c r="P288" s="113">
        <f t="shared" si="0"/>
        <v>0</v>
      </c>
      <c r="Q288" s="113">
        <f t="shared" si="1"/>
        <v>0</v>
      </c>
      <c r="R288" s="113">
        <f t="shared" si="2"/>
        <v>0</v>
      </c>
      <c r="S288" s="113">
        <f t="shared" si="3"/>
        <v>0</v>
      </c>
      <c r="T288" s="113">
        <f t="shared" si="4"/>
        <v>0</v>
      </c>
      <c r="U288" s="113">
        <f t="shared" si="5"/>
        <v>0</v>
      </c>
      <c r="V288" s="4"/>
      <c r="W288" s="4"/>
      <c r="X288" s="4"/>
      <c r="Y288" s="4"/>
      <c r="Z288" s="4"/>
    </row>
    <row r="289" spans="1:26" ht="14.25" customHeight="1">
      <c r="A289" s="256"/>
      <c r="B289" s="257"/>
      <c r="C289" s="112" t="str">
        <f>IF(OR($B289="ANP",$B289="DAER",$B289="CONSULTORIA DNIT",$B289="PREGÃO ELETRÔNICO",$B289="DMLU",$B289="DMAE",$B289="CEEE",$B289="EPTC",$B289="ORSE",$B289="SEINFRA",$B289="CREA",$B289="CAU",$B289="CEHOP",$B289="SIURB",$B289="DER-PR",$B289="SUDECAP",$B289=Aux.!$F$24,$B289=Aux.!$F$25),VLOOKUP($A289,#REF!,3,FALSE),IF($B289="SICRO EQUIP.",VLOOKUP($A289,#REF!,2,FALSE),IF($B289="CCU",VLOOKUP($A289,#REF!,2,FALSE),IF($B289="MERCADO",VLOOKUP($A289,#REF!,2,FALSE),IF($B289="PLEO",VLOOKUP($A289,#REF!,2,FALSE),IF($B289="SICRO",VLOOKUP($A289,#REF!,2,FALSE),IF($B289="SINAPI",IFERROR((VLOOKUP($A289,#REF!,2,FALSE)),(VLOOKUP($A289,#REF!,2,FALSE))),"-")))))))</f>
        <v>-</v>
      </c>
      <c r="D289" s="95" t="str">
        <f>IF(OR($B289="ANP",$B289="DAER",$B289="CONSULTORIA DNIT",$B289="PREGÃO ELETRÔNICO",$B289="DMLU",$B289="DMAE",$B289="CEEE",$B289="EPTC",$B289="ORSE",$B289="SEINFRA",$B289="CREA",$B289="CAU",$B289="CEHOP",$B289="SIURB",$B289="DER-PR",$B289="SUDECAP",$B289=Aux.!$F$24,$B289=Aux.!$F$25),VLOOKUP($A289,#REF!,4,FALSE),IF($B289="SICRO EQUIP.","H",IF($B289="CCU",VLOOKUP($A289,#REF!,3,FALSE),IF($B289="MERCADO",VLOOKUP($A289,#REF!,10,FALSE),IF($B289="PLEO",VLOOKUP($A289,#REF!,3,FALSE),IF($B289="SICRO",VLOOKUP($A289,#REF!,3,FALSE),IF($B289="SINAPI",IFERROR((VLOOKUP($A289,#REF!,3,FALSE)),(VLOOKUP($A289,#REF!,3,FALSE))),"-")))))))</f>
        <v>-</v>
      </c>
      <c r="E289" s="113" t="str">
        <f>IF(OR($B289="ANP",$B289="DAER",$B289="CONSULTORIA DNIT",$B289="PREGÃO ELETRÔNICO",$B289="DMLU",$B289="DMAE",$B289="CEEE",$B289="EPTC",$B289="ORSE",$B289="SEINFRA",$B289="CREA",$B289="CAU",$B289="CEHOP",$B289="SIURB",$B289="DER-PR",$B289="SUDECAP",$B289=Aux.!$F$24,$B289=Aux.!$F$25),VLOOKUP($A289,#REF!,6,FALSE),IF($B289="CCU",VLOOKUP($A289,#REF!,5,FALSE),IF($B289="MERCADO",VLOOKUP($A289,#REF!,7,FALSE),IF($B289="PLEO",VLOOKUP($A289,#REF!,4,FALSE),IF($B289="SICRO",VLOOKUP($A289,#REF!,5,FALSE),IF($B289="SINAPI",IFERROR((VLOOKUP($A289,#REF!,18,FALSE)),),"-"))))))</f>
        <v>-</v>
      </c>
      <c r="F289" s="113" t="str">
        <f>IF(OR($B289="ANP",$B289="DAER",$B289="CONSULTORIA DNIT",$B289="PREGÃO ELETRÔNICO",$B289="DMLU",$B289="DMAE",$B289="CEEE",$B289="EPTC",$B289="ORSE",$B289="SEINFRA",$B289="CREA",$B289="CAU",$B289="CEHOP",$B289="SIURB",$B289="DER-PR",$B289="SUDECAP",$B289=Aux.!$F$24,$B289=Aux.!$F$25),VLOOKUP($A289,#REF!,7,FALSE),IF($B289="CCU",VLOOKUP($A289,#REF!,6,FALSE),IF($B289="MERCADO",VLOOKUP($A289,#REF!,8,FALSE),IF($B289="PLEO",VLOOKUP($A289,#REF!,4,FALSE),IF($B289="SICRO",VLOOKUP($A289,#REF!,6,FALSE),IF($B289="SINAPI",IFERROR(SUM((VLOOKUP($A289,#REF!,14,FALSE)),VLOOKUP($A289,#REF!,20,FALSE),VLOOKUP($A289,#REF!,22,FALSE)),),"-"))))))</f>
        <v>-</v>
      </c>
      <c r="G289" s="113" t="str">
        <f>IF(OR($B289="ANP",$B289="DAER",$B289="CONSULTORIA DNIT",$B289="PREGÃO ELETRÔNICO",$B289="DMLU",$B289="DMAE",$B289="CEEE",$B289="EPTC",$B289="ORSE",$B289="SEINFRA",$B289="CREA",$B289="CAU",$B289="CEHOP",$B289="SIURB",$B289="DER-PR",$B289="SUDECAP",$B289=Aux.!$F$24,$B289=Aux.!$F$25),VLOOKUP($A289,#REF!,8,FALSE),IF($B289="CCU",VLOOKUP($A289,#REF!,7,FALSE),IF($B289="MERCADO",VLOOKUP($A289,#REF!,9,FALSE),IF($B289="PLEO",VLOOKUP($A289,#REF!,4,FALSE),IF($B289="SICRO",VLOOKUP($A289,#REF!,7,FALSE),IF($B289="SINAPI",IFERROR((VLOOKUP($A289,#REF!,16,FALSE)),(VLOOKUP($A289,#REF!,5,FALSE))),"-"))))))</f>
        <v>-</v>
      </c>
      <c r="H289" s="113" t="str">
        <f>IF(OR($B289="ANP",$B289="DAER",$B289="CONSULTORIA DNIT",$B289="PREGÃO ELETRÔNICO",$B289="DMLU",$B289="DMAE",$B289="CEEE",$B289="EPTC",$B289="ORSE",$B289="SEINFRA",$B289="CREA",$B289="CAU",$B289="CEHOP",$B289="SIURB",$B289="DER-PR",$B289="SUDECAP",$B289=Aux.!$F$24,$B289=Aux.!$F$25),VLOOKUP($A289,#REF!,5,FALSE),IF($B289="CCU",VLOOKUP($A289,#REF!,4,FALSE),IF($B289="MERCADO",VLOOKUP($A289,#REF!,6,FALSE),IF($B289="PLEO",VLOOKUP($A289,#REF!,4,FALSE),IF($B289="SICRO",VLOOKUP($A289,#REF!,4,FALSE),IF($B289="SINAPI",IFERROR((VLOOKUP($A289,#REF!,5,FALSE)),(VLOOKUP($A289,#REF!,5,FALSE))),"-"))))))</f>
        <v>-</v>
      </c>
      <c r="I289" s="114">
        <f>IF($B289="SICRO EQUIP.",VLOOKUP($A289,#REF!,10,FALSE),0)</f>
        <v>0</v>
      </c>
      <c r="J289" s="114">
        <f>IF($B289="SICRO EQUIP.",VLOOKUP($A289,#REF!,11,FALSE),0)</f>
        <v>0</v>
      </c>
      <c r="K289" s="258"/>
      <c r="L289" s="259"/>
      <c r="M289" s="115" t="e">
        <f>VLOOKUP($K289,Reajuste!$A$2:$BW$29,(MATCH($L289,Reajuste!$C$2:$BW$2,0)+2),FALSE)</f>
        <v>#N/A</v>
      </c>
      <c r="N289" s="259"/>
      <c r="O289" s="115" t="e">
        <f>VLOOKUP($K289,Reajuste!$A$2:$CW$29,(MATCH($N289,Reajuste!$C$2:$CW$2,0)+2),FALSE)</f>
        <v>#N/A</v>
      </c>
      <c r="P289" s="113">
        <f t="shared" si="0"/>
        <v>0</v>
      </c>
      <c r="Q289" s="113">
        <f t="shared" si="1"/>
        <v>0</v>
      </c>
      <c r="R289" s="113">
        <f t="shared" si="2"/>
        <v>0</v>
      </c>
      <c r="S289" s="113">
        <f t="shared" si="3"/>
        <v>0</v>
      </c>
      <c r="T289" s="113">
        <f t="shared" si="4"/>
        <v>0</v>
      </c>
      <c r="U289" s="113">
        <f t="shared" si="5"/>
        <v>0</v>
      </c>
      <c r="V289" s="4"/>
      <c r="W289" s="4"/>
      <c r="X289" s="4"/>
      <c r="Y289" s="4"/>
      <c r="Z289" s="4"/>
    </row>
    <row r="290" spans="1:26" ht="14.25" customHeight="1">
      <c r="A290" s="256"/>
      <c r="B290" s="257"/>
      <c r="C290" s="112" t="str">
        <f>IF(OR($B290="ANP",$B290="DAER",$B290="CONSULTORIA DNIT",$B290="PREGÃO ELETRÔNICO",$B290="DMLU",$B290="DMAE",$B290="CEEE",$B290="EPTC",$B290="ORSE",$B290="SEINFRA",$B290="CREA",$B290="CAU",$B290="CEHOP",$B290="SIURB",$B290="DER-PR",$B290="SUDECAP",$B290=Aux.!$F$24,$B290=Aux.!$F$25),VLOOKUP($A290,#REF!,3,FALSE),IF($B290="SICRO EQUIP.",VLOOKUP($A290,#REF!,2,FALSE),IF($B290="CCU",VLOOKUP($A290,#REF!,2,FALSE),IF($B290="MERCADO",VLOOKUP($A290,#REF!,2,FALSE),IF($B290="PLEO",VLOOKUP($A290,#REF!,2,FALSE),IF($B290="SICRO",VLOOKUP($A290,#REF!,2,FALSE),IF($B290="SINAPI",IFERROR((VLOOKUP($A290,#REF!,2,FALSE)),(VLOOKUP($A290,#REF!,2,FALSE))),"-")))))))</f>
        <v>-</v>
      </c>
      <c r="D290" s="95" t="str">
        <f>IF(OR($B290="ANP",$B290="DAER",$B290="CONSULTORIA DNIT",$B290="PREGÃO ELETRÔNICO",$B290="DMLU",$B290="DMAE",$B290="CEEE",$B290="EPTC",$B290="ORSE",$B290="SEINFRA",$B290="CREA",$B290="CAU",$B290="CEHOP",$B290="SIURB",$B290="DER-PR",$B290="SUDECAP",$B290=Aux.!$F$24,$B290=Aux.!$F$25),VLOOKUP($A290,#REF!,4,FALSE),IF($B290="SICRO EQUIP.","H",IF($B290="CCU",VLOOKUP($A290,#REF!,3,FALSE),IF($B290="MERCADO",VLOOKUP($A290,#REF!,10,FALSE),IF($B290="PLEO",VLOOKUP($A290,#REF!,3,FALSE),IF($B290="SICRO",VLOOKUP($A290,#REF!,3,FALSE),IF($B290="SINAPI",IFERROR((VLOOKUP($A290,#REF!,3,FALSE)),(VLOOKUP($A290,#REF!,3,FALSE))),"-")))))))</f>
        <v>-</v>
      </c>
      <c r="E290" s="113" t="str">
        <f>IF(OR($B290="ANP",$B290="DAER",$B290="CONSULTORIA DNIT",$B290="PREGÃO ELETRÔNICO",$B290="DMLU",$B290="DMAE",$B290="CEEE",$B290="EPTC",$B290="ORSE",$B290="SEINFRA",$B290="CREA",$B290="CAU",$B290="CEHOP",$B290="SIURB",$B290="DER-PR",$B290="SUDECAP",$B290=Aux.!$F$24,$B290=Aux.!$F$25),VLOOKUP($A290,#REF!,6,FALSE),IF($B290="CCU",VLOOKUP($A290,#REF!,5,FALSE),IF($B290="MERCADO",VLOOKUP($A290,#REF!,7,FALSE),IF($B290="PLEO",VLOOKUP($A290,#REF!,4,FALSE),IF($B290="SICRO",VLOOKUP($A290,#REF!,5,FALSE),IF($B290="SINAPI",IFERROR((VLOOKUP($A290,#REF!,18,FALSE)),),"-"))))))</f>
        <v>-</v>
      </c>
      <c r="F290" s="113" t="str">
        <f>IF(OR($B290="ANP",$B290="DAER",$B290="CONSULTORIA DNIT",$B290="PREGÃO ELETRÔNICO",$B290="DMLU",$B290="DMAE",$B290="CEEE",$B290="EPTC",$B290="ORSE",$B290="SEINFRA",$B290="CREA",$B290="CAU",$B290="CEHOP",$B290="SIURB",$B290="DER-PR",$B290="SUDECAP",$B290=Aux.!$F$24,$B290=Aux.!$F$25),VLOOKUP($A290,#REF!,7,FALSE),IF($B290="CCU",VLOOKUP($A290,#REF!,6,FALSE),IF($B290="MERCADO",VLOOKUP($A290,#REF!,8,FALSE),IF($B290="PLEO",VLOOKUP($A290,#REF!,4,FALSE),IF($B290="SICRO",VLOOKUP($A290,#REF!,6,FALSE),IF($B290="SINAPI",IFERROR(SUM((VLOOKUP($A290,#REF!,14,FALSE)),VLOOKUP($A290,#REF!,20,FALSE),VLOOKUP($A290,#REF!,22,FALSE)),),"-"))))))</f>
        <v>-</v>
      </c>
      <c r="G290" s="113" t="str">
        <f>IF(OR($B290="ANP",$B290="DAER",$B290="CONSULTORIA DNIT",$B290="PREGÃO ELETRÔNICO",$B290="DMLU",$B290="DMAE",$B290="CEEE",$B290="EPTC",$B290="ORSE",$B290="SEINFRA",$B290="CREA",$B290="CAU",$B290="CEHOP",$B290="SIURB",$B290="DER-PR",$B290="SUDECAP",$B290=Aux.!$F$24,$B290=Aux.!$F$25),VLOOKUP($A290,#REF!,8,FALSE),IF($B290="CCU",VLOOKUP($A290,#REF!,7,FALSE),IF($B290="MERCADO",VLOOKUP($A290,#REF!,9,FALSE),IF($B290="PLEO",VLOOKUP($A290,#REF!,4,FALSE),IF($B290="SICRO",VLOOKUP($A290,#REF!,7,FALSE),IF($B290="SINAPI",IFERROR((VLOOKUP($A290,#REF!,16,FALSE)),(VLOOKUP($A290,#REF!,5,FALSE))),"-"))))))</f>
        <v>-</v>
      </c>
      <c r="H290" s="113" t="str">
        <f>IF(OR($B290="ANP",$B290="DAER",$B290="CONSULTORIA DNIT",$B290="PREGÃO ELETRÔNICO",$B290="DMLU",$B290="DMAE",$B290="CEEE",$B290="EPTC",$B290="ORSE",$B290="SEINFRA",$B290="CREA",$B290="CAU",$B290="CEHOP",$B290="SIURB",$B290="DER-PR",$B290="SUDECAP",$B290=Aux.!$F$24,$B290=Aux.!$F$25),VLOOKUP($A290,#REF!,5,FALSE),IF($B290="CCU",VLOOKUP($A290,#REF!,4,FALSE),IF($B290="MERCADO",VLOOKUP($A290,#REF!,6,FALSE),IF($B290="PLEO",VLOOKUP($A290,#REF!,4,FALSE),IF($B290="SICRO",VLOOKUP($A290,#REF!,4,FALSE),IF($B290="SINAPI",IFERROR((VLOOKUP($A290,#REF!,5,FALSE)),(VLOOKUP($A290,#REF!,5,FALSE))),"-"))))))</f>
        <v>-</v>
      </c>
      <c r="I290" s="114">
        <f>IF($B290="SICRO EQUIP.",VLOOKUP($A290,#REF!,10,FALSE),0)</f>
        <v>0</v>
      </c>
      <c r="J290" s="114">
        <f>IF($B290="SICRO EQUIP.",VLOOKUP($A290,#REF!,11,FALSE),0)</f>
        <v>0</v>
      </c>
      <c r="K290" s="258"/>
      <c r="L290" s="259"/>
      <c r="M290" s="115" t="e">
        <f>VLOOKUP($K290,Reajuste!$A$2:$BW$29,(MATCH($L290,Reajuste!$C$2:$BW$2,0)+2),FALSE)</f>
        <v>#N/A</v>
      </c>
      <c r="N290" s="259"/>
      <c r="O290" s="115" t="e">
        <f>VLOOKUP($K290,Reajuste!$A$2:$CW$29,(MATCH($N290,Reajuste!$C$2:$CW$2,0)+2),FALSE)</f>
        <v>#N/A</v>
      </c>
      <c r="P290" s="113">
        <f t="shared" si="0"/>
        <v>0</v>
      </c>
      <c r="Q290" s="113">
        <f t="shared" si="1"/>
        <v>0</v>
      </c>
      <c r="R290" s="113">
        <f t="shared" si="2"/>
        <v>0</v>
      </c>
      <c r="S290" s="113">
        <f t="shared" si="3"/>
        <v>0</v>
      </c>
      <c r="T290" s="113">
        <f t="shared" si="4"/>
        <v>0</v>
      </c>
      <c r="U290" s="113">
        <f t="shared" si="5"/>
        <v>0</v>
      </c>
      <c r="V290" s="4"/>
      <c r="W290" s="4"/>
      <c r="X290" s="4"/>
      <c r="Y290" s="4"/>
      <c r="Z290" s="4"/>
    </row>
    <row r="291" spans="1:26" ht="14.25" customHeight="1">
      <c r="A291" s="256"/>
      <c r="B291" s="257"/>
      <c r="C291" s="112" t="str">
        <f>IF(OR($B291="ANP",$B291="DAER",$B291="CONSULTORIA DNIT",$B291="PREGÃO ELETRÔNICO",$B291="DMLU",$B291="DMAE",$B291="CEEE",$B291="EPTC",$B291="ORSE",$B291="SEINFRA",$B291="CREA",$B291="CAU",$B291="CEHOP",$B291="SIURB",$B291="DER-PR",$B291="SUDECAP",$B291=Aux.!$F$24,$B291=Aux.!$F$25),VLOOKUP($A291,#REF!,3,FALSE),IF($B291="SICRO EQUIP.",VLOOKUP($A291,#REF!,2,FALSE),IF($B291="CCU",VLOOKUP($A291,#REF!,2,FALSE),IF($B291="MERCADO",VLOOKUP($A291,#REF!,2,FALSE),IF($B291="PLEO",VLOOKUP($A291,#REF!,2,FALSE),IF($B291="SICRO",VLOOKUP($A291,#REF!,2,FALSE),IF($B291="SINAPI",IFERROR((VLOOKUP($A291,#REF!,2,FALSE)),(VLOOKUP($A291,#REF!,2,FALSE))),"-")))))))</f>
        <v>-</v>
      </c>
      <c r="D291" s="95" t="str">
        <f>IF(OR($B291="ANP",$B291="DAER",$B291="CONSULTORIA DNIT",$B291="PREGÃO ELETRÔNICO",$B291="DMLU",$B291="DMAE",$B291="CEEE",$B291="EPTC",$B291="ORSE",$B291="SEINFRA",$B291="CREA",$B291="CAU",$B291="CEHOP",$B291="SIURB",$B291="DER-PR",$B291="SUDECAP",$B291=Aux.!$F$24,$B291=Aux.!$F$25),VLOOKUP($A291,#REF!,4,FALSE),IF($B291="SICRO EQUIP.","H",IF($B291="CCU",VLOOKUP($A291,#REF!,3,FALSE),IF($B291="MERCADO",VLOOKUP($A291,#REF!,10,FALSE),IF($B291="PLEO",VLOOKUP($A291,#REF!,3,FALSE),IF($B291="SICRO",VLOOKUP($A291,#REF!,3,FALSE),IF($B291="SINAPI",IFERROR((VLOOKUP($A291,#REF!,3,FALSE)),(VLOOKUP($A291,#REF!,3,FALSE))),"-")))))))</f>
        <v>-</v>
      </c>
      <c r="E291" s="113" t="str">
        <f>IF(OR($B291="ANP",$B291="DAER",$B291="CONSULTORIA DNIT",$B291="PREGÃO ELETRÔNICO",$B291="DMLU",$B291="DMAE",$B291="CEEE",$B291="EPTC",$B291="ORSE",$B291="SEINFRA",$B291="CREA",$B291="CAU",$B291="CEHOP",$B291="SIURB",$B291="DER-PR",$B291="SUDECAP",$B291=Aux.!$F$24,$B291=Aux.!$F$25),VLOOKUP($A291,#REF!,6,FALSE),IF($B291="CCU",VLOOKUP($A291,#REF!,5,FALSE),IF($B291="MERCADO",VLOOKUP($A291,#REF!,7,FALSE),IF($B291="PLEO",VLOOKUP($A291,#REF!,4,FALSE),IF($B291="SICRO",VLOOKUP($A291,#REF!,5,FALSE),IF($B291="SINAPI",IFERROR((VLOOKUP($A291,#REF!,18,FALSE)),),"-"))))))</f>
        <v>-</v>
      </c>
      <c r="F291" s="113" t="str">
        <f>IF(OR($B291="ANP",$B291="DAER",$B291="CONSULTORIA DNIT",$B291="PREGÃO ELETRÔNICO",$B291="DMLU",$B291="DMAE",$B291="CEEE",$B291="EPTC",$B291="ORSE",$B291="SEINFRA",$B291="CREA",$B291="CAU",$B291="CEHOP",$B291="SIURB",$B291="DER-PR",$B291="SUDECAP",$B291=Aux.!$F$24,$B291=Aux.!$F$25),VLOOKUP($A291,#REF!,7,FALSE),IF($B291="CCU",VLOOKUP($A291,#REF!,6,FALSE),IF($B291="MERCADO",VLOOKUP($A291,#REF!,8,FALSE),IF($B291="PLEO",VLOOKUP($A291,#REF!,4,FALSE),IF($B291="SICRO",VLOOKUP($A291,#REF!,6,FALSE),IF($B291="SINAPI",IFERROR(SUM((VLOOKUP($A291,#REF!,14,FALSE)),VLOOKUP($A291,#REF!,20,FALSE),VLOOKUP($A291,#REF!,22,FALSE)),),"-"))))))</f>
        <v>-</v>
      </c>
      <c r="G291" s="113" t="str">
        <f>IF(OR($B291="ANP",$B291="DAER",$B291="CONSULTORIA DNIT",$B291="PREGÃO ELETRÔNICO",$B291="DMLU",$B291="DMAE",$B291="CEEE",$B291="EPTC",$B291="ORSE",$B291="SEINFRA",$B291="CREA",$B291="CAU",$B291="CEHOP",$B291="SIURB",$B291="DER-PR",$B291="SUDECAP",$B291=Aux.!$F$24,$B291=Aux.!$F$25),VLOOKUP($A291,#REF!,8,FALSE),IF($B291="CCU",VLOOKUP($A291,#REF!,7,FALSE),IF($B291="MERCADO",VLOOKUP($A291,#REF!,9,FALSE),IF($B291="PLEO",VLOOKUP($A291,#REF!,4,FALSE),IF($B291="SICRO",VLOOKUP($A291,#REF!,7,FALSE),IF($B291="SINAPI",IFERROR((VLOOKUP($A291,#REF!,16,FALSE)),(VLOOKUP($A291,#REF!,5,FALSE))),"-"))))))</f>
        <v>-</v>
      </c>
      <c r="H291" s="113" t="str">
        <f>IF(OR($B291="ANP",$B291="DAER",$B291="CONSULTORIA DNIT",$B291="PREGÃO ELETRÔNICO",$B291="DMLU",$B291="DMAE",$B291="CEEE",$B291="EPTC",$B291="ORSE",$B291="SEINFRA",$B291="CREA",$B291="CAU",$B291="CEHOP",$B291="SIURB",$B291="DER-PR",$B291="SUDECAP",$B291=Aux.!$F$24,$B291=Aux.!$F$25),VLOOKUP($A291,#REF!,5,FALSE),IF($B291="CCU",VLOOKUP($A291,#REF!,4,FALSE),IF($B291="MERCADO",VLOOKUP($A291,#REF!,6,FALSE),IF($B291="PLEO",VLOOKUP($A291,#REF!,4,FALSE),IF($B291="SICRO",VLOOKUP($A291,#REF!,4,FALSE),IF($B291="SINAPI",IFERROR((VLOOKUP($A291,#REF!,5,FALSE)),(VLOOKUP($A291,#REF!,5,FALSE))),"-"))))))</f>
        <v>-</v>
      </c>
      <c r="I291" s="114">
        <f>IF($B291="SICRO EQUIP.",VLOOKUP($A291,#REF!,10,FALSE),0)</f>
        <v>0</v>
      </c>
      <c r="J291" s="114">
        <f>IF($B291="SICRO EQUIP.",VLOOKUP($A291,#REF!,11,FALSE),0)</f>
        <v>0</v>
      </c>
      <c r="K291" s="258"/>
      <c r="L291" s="259"/>
      <c r="M291" s="115" t="e">
        <f>VLOOKUP($K291,Reajuste!$A$2:$BW$29,(MATCH($L291,Reajuste!$C$2:$BW$2,0)+2),FALSE)</f>
        <v>#N/A</v>
      </c>
      <c r="N291" s="259"/>
      <c r="O291" s="115" t="e">
        <f>VLOOKUP($K291,Reajuste!$A$2:$CW$29,(MATCH($N291,Reajuste!$C$2:$CW$2,0)+2),FALSE)</f>
        <v>#N/A</v>
      </c>
      <c r="P291" s="113">
        <f t="shared" si="0"/>
        <v>0</v>
      </c>
      <c r="Q291" s="113">
        <f t="shared" si="1"/>
        <v>0</v>
      </c>
      <c r="R291" s="113">
        <f t="shared" si="2"/>
        <v>0</v>
      </c>
      <c r="S291" s="113">
        <f t="shared" si="3"/>
        <v>0</v>
      </c>
      <c r="T291" s="113">
        <f t="shared" si="4"/>
        <v>0</v>
      </c>
      <c r="U291" s="113">
        <f t="shared" si="5"/>
        <v>0</v>
      </c>
      <c r="V291" s="4"/>
      <c r="W291" s="4"/>
      <c r="X291" s="4"/>
      <c r="Y291" s="4"/>
      <c r="Z291" s="4"/>
    </row>
    <row r="292" spans="1:26" ht="14.25" customHeight="1">
      <c r="A292" s="256"/>
      <c r="B292" s="257"/>
      <c r="C292" s="112" t="str">
        <f>IF(OR($B292="ANP",$B292="DAER",$B292="CONSULTORIA DNIT",$B292="PREGÃO ELETRÔNICO",$B292="DMLU",$B292="DMAE",$B292="CEEE",$B292="EPTC",$B292="ORSE",$B292="SEINFRA",$B292="CREA",$B292="CAU",$B292="CEHOP",$B292="SIURB",$B292="DER-PR",$B292="SUDECAP",$B292=Aux.!$F$24,$B292=Aux.!$F$25),VLOOKUP($A292,#REF!,3,FALSE),IF($B292="SICRO EQUIP.",VLOOKUP($A292,#REF!,2,FALSE),IF($B292="CCU",VLOOKUP($A292,#REF!,2,FALSE),IF($B292="MERCADO",VLOOKUP($A292,#REF!,2,FALSE),IF($B292="PLEO",VLOOKUP($A292,#REF!,2,FALSE),IF($B292="SICRO",VLOOKUP($A292,#REF!,2,FALSE),IF($B292="SINAPI",IFERROR((VLOOKUP($A292,#REF!,2,FALSE)),(VLOOKUP($A292,#REF!,2,FALSE))),"-")))))))</f>
        <v>-</v>
      </c>
      <c r="D292" s="95" t="str">
        <f>IF(OR($B292="ANP",$B292="DAER",$B292="CONSULTORIA DNIT",$B292="PREGÃO ELETRÔNICO",$B292="DMLU",$B292="DMAE",$B292="CEEE",$B292="EPTC",$B292="ORSE",$B292="SEINFRA",$B292="CREA",$B292="CAU",$B292="CEHOP",$B292="SIURB",$B292="DER-PR",$B292="SUDECAP",$B292=Aux.!$F$24,$B292=Aux.!$F$25),VLOOKUP($A292,#REF!,4,FALSE),IF($B292="SICRO EQUIP.","H",IF($B292="CCU",VLOOKUP($A292,#REF!,3,FALSE),IF($B292="MERCADO",VLOOKUP($A292,#REF!,10,FALSE),IF($B292="PLEO",VLOOKUP($A292,#REF!,3,FALSE),IF($B292="SICRO",VLOOKUP($A292,#REF!,3,FALSE),IF($B292="SINAPI",IFERROR((VLOOKUP($A292,#REF!,3,FALSE)),(VLOOKUP($A292,#REF!,3,FALSE))),"-")))))))</f>
        <v>-</v>
      </c>
      <c r="E292" s="113" t="str">
        <f>IF(OR($B292="ANP",$B292="DAER",$B292="CONSULTORIA DNIT",$B292="PREGÃO ELETRÔNICO",$B292="DMLU",$B292="DMAE",$B292="CEEE",$B292="EPTC",$B292="ORSE",$B292="SEINFRA",$B292="CREA",$B292="CAU",$B292="CEHOP",$B292="SIURB",$B292="DER-PR",$B292="SUDECAP",$B292=Aux.!$F$24,$B292=Aux.!$F$25),VLOOKUP($A292,#REF!,6,FALSE),IF($B292="CCU",VLOOKUP($A292,#REF!,5,FALSE),IF($B292="MERCADO",VLOOKUP($A292,#REF!,7,FALSE),IF($B292="PLEO",VLOOKUP($A292,#REF!,4,FALSE),IF($B292="SICRO",VLOOKUP($A292,#REF!,5,FALSE),IF($B292="SINAPI",IFERROR((VLOOKUP($A292,#REF!,18,FALSE)),),"-"))))))</f>
        <v>-</v>
      </c>
      <c r="F292" s="113" t="str">
        <f>IF(OR($B292="ANP",$B292="DAER",$B292="CONSULTORIA DNIT",$B292="PREGÃO ELETRÔNICO",$B292="DMLU",$B292="DMAE",$B292="CEEE",$B292="EPTC",$B292="ORSE",$B292="SEINFRA",$B292="CREA",$B292="CAU",$B292="CEHOP",$B292="SIURB",$B292="DER-PR",$B292="SUDECAP",$B292=Aux.!$F$24,$B292=Aux.!$F$25),VLOOKUP($A292,#REF!,7,FALSE),IF($B292="CCU",VLOOKUP($A292,#REF!,6,FALSE),IF($B292="MERCADO",VLOOKUP($A292,#REF!,8,FALSE),IF($B292="PLEO",VLOOKUP($A292,#REF!,4,FALSE),IF($B292="SICRO",VLOOKUP($A292,#REF!,6,FALSE),IF($B292="SINAPI",IFERROR(SUM((VLOOKUP($A292,#REF!,14,FALSE)),VLOOKUP($A292,#REF!,20,FALSE),VLOOKUP($A292,#REF!,22,FALSE)),),"-"))))))</f>
        <v>-</v>
      </c>
      <c r="G292" s="113" t="str">
        <f>IF(OR($B292="ANP",$B292="DAER",$B292="CONSULTORIA DNIT",$B292="PREGÃO ELETRÔNICO",$B292="DMLU",$B292="DMAE",$B292="CEEE",$B292="EPTC",$B292="ORSE",$B292="SEINFRA",$B292="CREA",$B292="CAU",$B292="CEHOP",$B292="SIURB",$B292="DER-PR",$B292="SUDECAP",$B292=Aux.!$F$24,$B292=Aux.!$F$25),VLOOKUP($A292,#REF!,8,FALSE),IF($B292="CCU",VLOOKUP($A292,#REF!,7,FALSE),IF($B292="MERCADO",VLOOKUP($A292,#REF!,9,FALSE),IF($B292="PLEO",VLOOKUP($A292,#REF!,4,FALSE),IF($B292="SICRO",VLOOKUP($A292,#REF!,7,FALSE),IF($B292="SINAPI",IFERROR((VLOOKUP($A292,#REF!,16,FALSE)),(VLOOKUP($A292,#REF!,5,FALSE))),"-"))))))</f>
        <v>-</v>
      </c>
      <c r="H292" s="113" t="str">
        <f>IF(OR($B292="ANP",$B292="DAER",$B292="CONSULTORIA DNIT",$B292="PREGÃO ELETRÔNICO",$B292="DMLU",$B292="DMAE",$B292="CEEE",$B292="EPTC",$B292="ORSE",$B292="SEINFRA",$B292="CREA",$B292="CAU",$B292="CEHOP",$B292="SIURB",$B292="DER-PR",$B292="SUDECAP",$B292=Aux.!$F$24,$B292=Aux.!$F$25),VLOOKUP($A292,#REF!,5,FALSE),IF($B292="CCU",VLOOKUP($A292,#REF!,4,FALSE),IF($B292="MERCADO",VLOOKUP($A292,#REF!,6,FALSE),IF($B292="PLEO",VLOOKUP($A292,#REF!,4,FALSE),IF($B292="SICRO",VLOOKUP($A292,#REF!,4,FALSE),IF($B292="SINAPI",IFERROR((VLOOKUP($A292,#REF!,5,FALSE)),(VLOOKUP($A292,#REF!,5,FALSE))),"-"))))))</f>
        <v>-</v>
      </c>
      <c r="I292" s="114">
        <f>IF($B292="SICRO EQUIP.",VLOOKUP($A292,#REF!,10,FALSE),0)</f>
        <v>0</v>
      </c>
      <c r="J292" s="114">
        <f>IF($B292="SICRO EQUIP.",VLOOKUP($A292,#REF!,11,FALSE),0)</f>
        <v>0</v>
      </c>
      <c r="K292" s="258"/>
      <c r="L292" s="259"/>
      <c r="M292" s="115" t="e">
        <f>VLOOKUP($K292,Reajuste!$A$2:$BW$29,(MATCH($L292,Reajuste!$C$2:$BW$2,0)+2),FALSE)</f>
        <v>#N/A</v>
      </c>
      <c r="N292" s="259"/>
      <c r="O292" s="115" t="e">
        <f>VLOOKUP($K292,Reajuste!$A$2:$CW$29,(MATCH($N292,Reajuste!$C$2:$CW$2,0)+2),FALSE)</f>
        <v>#N/A</v>
      </c>
      <c r="P292" s="113">
        <f t="shared" si="0"/>
        <v>0</v>
      </c>
      <c r="Q292" s="113">
        <f t="shared" si="1"/>
        <v>0</v>
      </c>
      <c r="R292" s="113">
        <f t="shared" si="2"/>
        <v>0</v>
      </c>
      <c r="S292" s="113">
        <f t="shared" si="3"/>
        <v>0</v>
      </c>
      <c r="T292" s="113">
        <f t="shared" si="4"/>
        <v>0</v>
      </c>
      <c r="U292" s="113">
        <f t="shared" si="5"/>
        <v>0</v>
      </c>
      <c r="V292" s="4"/>
      <c r="W292" s="4"/>
      <c r="X292" s="4"/>
      <c r="Y292" s="4"/>
      <c r="Z292" s="4"/>
    </row>
    <row r="293" spans="1:26" ht="14.25" customHeight="1">
      <c r="A293" s="256"/>
      <c r="B293" s="257"/>
      <c r="C293" s="112" t="str">
        <f>IF(OR($B293="ANP",$B293="DAER",$B293="CONSULTORIA DNIT",$B293="PREGÃO ELETRÔNICO",$B293="DMLU",$B293="DMAE",$B293="CEEE",$B293="EPTC",$B293="ORSE",$B293="SEINFRA",$B293="CREA",$B293="CAU",$B293="CEHOP",$B293="SIURB",$B293="DER-PR",$B293="SUDECAP",$B293=Aux.!$F$24,$B293=Aux.!$F$25),VLOOKUP($A293,#REF!,3,FALSE),IF($B293="SICRO EQUIP.",VLOOKUP($A293,#REF!,2,FALSE),IF($B293="CCU",VLOOKUP($A293,#REF!,2,FALSE),IF($B293="MERCADO",VLOOKUP($A293,#REF!,2,FALSE),IF($B293="PLEO",VLOOKUP($A293,#REF!,2,FALSE),IF($B293="SICRO",VLOOKUP($A293,#REF!,2,FALSE),IF($B293="SINAPI",IFERROR((VLOOKUP($A293,#REF!,2,FALSE)),(VLOOKUP($A293,#REF!,2,FALSE))),"-")))))))</f>
        <v>-</v>
      </c>
      <c r="D293" s="95" t="str">
        <f>IF(OR($B293="ANP",$B293="DAER",$B293="CONSULTORIA DNIT",$B293="PREGÃO ELETRÔNICO",$B293="DMLU",$B293="DMAE",$B293="CEEE",$B293="EPTC",$B293="ORSE",$B293="SEINFRA",$B293="CREA",$B293="CAU",$B293="CEHOP",$B293="SIURB",$B293="DER-PR",$B293="SUDECAP",$B293=Aux.!$F$24,$B293=Aux.!$F$25),VLOOKUP($A293,#REF!,4,FALSE),IF($B293="SICRO EQUIP.","H",IF($B293="CCU",VLOOKUP($A293,#REF!,3,FALSE),IF($B293="MERCADO",VLOOKUP($A293,#REF!,10,FALSE),IF($B293="PLEO",VLOOKUP($A293,#REF!,3,FALSE),IF($B293="SICRO",VLOOKUP($A293,#REF!,3,FALSE),IF($B293="SINAPI",IFERROR((VLOOKUP($A293,#REF!,3,FALSE)),(VLOOKUP($A293,#REF!,3,FALSE))),"-")))))))</f>
        <v>-</v>
      </c>
      <c r="E293" s="113" t="str">
        <f>IF(OR($B293="ANP",$B293="DAER",$B293="CONSULTORIA DNIT",$B293="PREGÃO ELETRÔNICO",$B293="DMLU",$B293="DMAE",$B293="CEEE",$B293="EPTC",$B293="ORSE",$B293="SEINFRA",$B293="CREA",$B293="CAU",$B293="CEHOP",$B293="SIURB",$B293="DER-PR",$B293="SUDECAP",$B293=Aux.!$F$24,$B293=Aux.!$F$25),VLOOKUP($A293,#REF!,6,FALSE),IF($B293="CCU",VLOOKUP($A293,#REF!,5,FALSE),IF($B293="MERCADO",VLOOKUP($A293,#REF!,7,FALSE),IF($B293="PLEO",VLOOKUP($A293,#REF!,4,FALSE),IF($B293="SICRO",VLOOKUP($A293,#REF!,5,FALSE),IF($B293="SINAPI",IFERROR((VLOOKUP($A293,#REF!,18,FALSE)),),"-"))))))</f>
        <v>-</v>
      </c>
      <c r="F293" s="113" t="str">
        <f>IF(OR($B293="ANP",$B293="DAER",$B293="CONSULTORIA DNIT",$B293="PREGÃO ELETRÔNICO",$B293="DMLU",$B293="DMAE",$B293="CEEE",$B293="EPTC",$B293="ORSE",$B293="SEINFRA",$B293="CREA",$B293="CAU",$B293="CEHOP",$B293="SIURB",$B293="DER-PR",$B293="SUDECAP",$B293=Aux.!$F$24,$B293=Aux.!$F$25),VLOOKUP($A293,#REF!,7,FALSE),IF($B293="CCU",VLOOKUP($A293,#REF!,6,FALSE),IF($B293="MERCADO",VLOOKUP($A293,#REF!,8,FALSE),IF($B293="PLEO",VLOOKUP($A293,#REF!,4,FALSE),IF($B293="SICRO",VLOOKUP($A293,#REF!,6,FALSE),IF($B293="SINAPI",IFERROR(SUM((VLOOKUP($A293,#REF!,14,FALSE)),VLOOKUP($A293,#REF!,20,FALSE),VLOOKUP($A293,#REF!,22,FALSE)),),"-"))))))</f>
        <v>-</v>
      </c>
      <c r="G293" s="113" t="str">
        <f>IF(OR($B293="ANP",$B293="DAER",$B293="CONSULTORIA DNIT",$B293="PREGÃO ELETRÔNICO",$B293="DMLU",$B293="DMAE",$B293="CEEE",$B293="EPTC",$B293="ORSE",$B293="SEINFRA",$B293="CREA",$B293="CAU",$B293="CEHOP",$B293="SIURB",$B293="DER-PR",$B293="SUDECAP",$B293=Aux.!$F$24,$B293=Aux.!$F$25),VLOOKUP($A293,#REF!,8,FALSE),IF($B293="CCU",VLOOKUP($A293,#REF!,7,FALSE),IF($B293="MERCADO",VLOOKUP($A293,#REF!,9,FALSE),IF($B293="PLEO",VLOOKUP($A293,#REF!,4,FALSE),IF($B293="SICRO",VLOOKUP($A293,#REF!,7,FALSE),IF($B293="SINAPI",IFERROR((VLOOKUP($A293,#REF!,16,FALSE)),(VLOOKUP($A293,#REF!,5,FALSE))),"-"))))))</f>
        <v>-</v>
      </c>
      <c r="H293" s="113" t="str">
        <f>IF(OR($B293="ANP",$B293="DAER",$B293="CONSULTORIA DNIT",$B293="PREGÃO ELETRÔNICO",$B293="DMLU",$B293="DMAE",$B293="CEEE",$B293="EPTC",$B293="ORSE",$B293="SEINFRA",$B293="CREA",$B293="CAU",$B293="CEHOP",$B293="SIURB",$B293="DER-PR",$B293="SUDECAP",$B293=Aux.!$F$24,$B293=Aux.!$F$25),VLOOKUP($A293,#REF!,5,FALSE),IF($B293="CCU",VLOOKUP($A293,#REF!,4,FALSE),IF($B293="MERCADO",VLOOKUP($A293,#REF!,6,FALSE),IF($B293="PLEO",VLOOKUP($A293,#REF!,4,FALSE),IF($B293="SICRO",VLOOKUP($A293,#REF!,4,FALSE),IF($B293="SINAPI",IFERROR((VLOOKUP($A293,#REF!,5,FALSE)),(VLOOKUP($A293,#REF!,5,FALSE))),"-"))))))</f>
        <v>-</v>
      </c>
      <c r="I293" s="114">
        <f>IF($B293="SICRO EQUIP.",VLOOKUP($A293,#REF!,10,FALSE),0)</f>
        <v>0</v>
      </c>
      <c r="J293" s="114">
        <f>IF($B293="SICRO EQUIP.",VLOOKUP($A293,#REF!,11,FALSE),0)</f>
        <v>0</v>
      </c>
      <c r="K293" s="258"/>
      <c r="L293" s="259"/>
      <c r="M293" s="115" t="e">
        <f>VLOOKUP($K293,Reajuste!$A$2:$BW$29,(MATCH($L293,Reajuste!$C$2:$BW$2,0)+2),FALSE)</f>
        <v>#N/A</v>
      </c>
      <c r="N293" s="259"/>
      <c r="O293" s="115" t="e">
        <f>VLOOKUP($K293,Reajuste!$A$2:$CW$29,(MATCH($N293,Reajuste!$C$2:$CW$2,0)+2),FALSE)</f>
        <v>#N/A</v>
      </c>
      <c r="P293" s="113">
        <f t="shared" si="0"/>
        <v>0</v>
      </c>
      <c r="Q293" s="113">
        <f t="shared" si="1"/>
        <v>0</v>
      </c>
      <c r="R293" s="113">
        <f t="shared" si="2"/>
        <v>0</v>
      </c>
      <c r="S293" s="113">
        <f t="shared" si="3"/>
        <v>0</v>
      </c>
      <c r="T293" s="113">
        <f t="shared" si="4"/>
        <v>0</v>
      </c>
      <c r="U293" s="113">
        <f t="shared" si="5"/>
        <v>0</v>
      </c>
      <c r="V293" s="4"/>
      <c r="W293" s="4"/>
      <c r="X293" s="4"/>
      <c r="Y293" s="4"/>
      <c r="Z293" s="4"/>
    </row>
    <row r="294" spans="1:26" ht="14.25" customHeight="1">
      <c r="A294" s="256"/>
      <c r="B294" s="257"/>
      <c r="C294" s="112" t="str">
        <f>IF(OR($B294="ANP",$B294="DAER",$B294="CONSULTORIA DNIT",$B294="PREGÃO ELETRÔNICO",$B294="DMLU",$B294="DMAE",$B294="CEEE",$B294="EPTC",$B294="ORSE",$B294="SEINFRA",$B294="CREA",$B294="CAU",$B294="CEHOP",$B294="SIURB",$B294="DER-PR",$B294="SUDECAP",$B294=Aux.!$F$24,$B294=Aux.!$F$25),VLOOKUP($A294,#REF!,3,FALSE),IF($B294="SICRO EQUIP.",VLOOKUP($A294,#REF!,2,FALSE),IF($B294="CCU",VLOOKUP($A294,#REF!,2,FALSE),IF($B294="MERCADO",VLOOKUP($A294,#REF!,2,FALSE),IF($B294="PLEO",VLOOKUP($A294,#REF!,2,FALSE),IF($B294="SICRO",VLOOKUP($A294,#REF!,2,FALSE),IF($B294="SINAPI",IFERROR((VLOOKUP($A294,#REF!,2,FALSE)),(VLOOKUP($A294,#REF!,2,FALSE))),"-")))))))</f>
        <v>-</v>
      </c>
      <c r="D294" s="95" t="str">
        <f>IF(OR($B294="ANP",$B294="DAER",$B294="CONSULTORIA DNIT",$B294="PREGÃO ELETRÔNICO",$B294="DMLU",$B294="DMAE",$B294="CEEE",$B294="EPTC",$B294="ORSE",$B294="SEINFRA",$B294="CREA",$B294="CAU",$B294="CEHOP",$B294="SIURB",$B294="DER-PR",$B294="SUDECAP",$B294=Aux.!$F$24,$B294=Aux.!$F$25),VLOOKUP($A294,#REF!,4,FALSE),IF($B294="SICRO EQUIP.","H",IF($B294="CCU",VLOOKUP($A294,#REF!,3,FALSE),IF($B294="MERCADO",VLOOKUP($A294,#REF!,10,FALSE),IF($B294="PLEO",VLOOKUP($A294,#REF!,3,FALSE),IF($B294="SICRO",VLOOKUP($A294,#REF!,3,FALSE),IF($B294="SINAPI",IFERROR((VLOOKUP($A294,#REF!,3,FALSE)),(VLOOKUP($A294,#REF!,3,FALSE))),"-")))))))</f>
        <v>-</v>
      </c>
      <c r="E294" s="113" t="str">
        <f>IF(OR($B294="ANP",$B294="DAER",$B294="CONSULTORIA DNIT",$B294="PREGÃO ELETRÔNICO",$B294="DMLU",$B294="DMAE",$B294="CEEE",$B294="EPTC",$B294="ORSE",$B294="SEINFRA",$B294="CREA",$B294="CAU",$B294="CEHOP",$B294="SIURB",$B294="DER-PR",$B294="SUDECAP",$B294=Aux.!$F$24,$B294=Aux.!$F$25),VLOOKUP($A294,#REF!,6,FALSE),IF($B294="CCU",VLOOKUP($A294,#REF!,5,FALSE),IF($B294="MERCADO",VLOOKUP($A294,#REF!,7,FALSE),IF($B294="PLEO",VLOOKUP($A294,#REF!,4,FALSE),IF($B294="SICRO",VLOOKUP($A294,#REF!,5,FALSE),IF($B294="SINAPI",IFERROR((VLOOKUP($A294,#REF!,18,FALSE)),),"-"))))))</f>
        <v>-</v>
      </c>
      <c r="F294" s="113" t="str">
        <f>IF(OR($B294="ANP",$B294="DAER",$B294="CONSULTORIA DNIT",$B294="PREGÃO ELETRÔNICO",$B294="DMLU",$B294="DMAE",$B294="CEEE",$B294="EPTC",$B294="ORSE",$B294="SEINFRA",$B294="CREA",$B294="CAU",$B294="CEHOP",$B294="SIURB",$B294="DER-PR",$B294="SUDECAP",$B294=Aux.!$F$24,$B294=Aux.!$F$25),VLOOKUP($A294,#REF!,7,FALSE),IF($B294="CCU",VLOOKUP($A294,#REF!,6,FALSE),IF($B294="MERCADO",VLOOKUP($A294,#REF!,8,FALSE),IF($B294="PLEO",VLOOKUP($A294,#REF!,4,FALSE),IF($B294="SICRO",VLOOKUP($A294,#REF!,6,FALSE),IF($B294="SINAPI",IFERROR(SUM((VLOOKUP($A294,#REF!,14,FALSE)),VLOOKUP($A294,#REF!,20,FALSE),VLOOKUP($A294,#REF!,22,FALSE)),),"-"))))))</f>
        <v>-</v>
      </c>
      <c r="G294" s="113" t="str">
        <f>IF(OR($B294="ANP",$B294="DAER",$B294="CONSULTORIA DNIT",$B294="PREGÃO ELETRÔNICO",$B294="DMLU",$B294="DMAE",$B294="CEEE",$B294="EPTC",$B294="ORSE",$B294="SEINFRA",$B294="CREA",$B294="CAU",$B294="CEHOP",$B294="SIURB",$B294="DER-PR",$B294="SUDECAP",$B294=Aux.!$F$24,$B294=Aux.!$F$25),VLOOKUP($A294,#REF!,8,FALSE),IF($B294="CCU",VLOOKUP($A294,#REF!,7,FALSE),IF($B294="MERCADO",VLOOKUP($A294,#REF!,9,FALSE),IF($B294="PLEO",VLOOKUP($A294,#REF!,4,FALSE),IF($B294="SICRO",VLOOKUP($A294,#REF!,7,FALSE),IF($B294="SINAPI",IFERROR((VLOOKUP($A294,#REF!,16,FALSE)),(VLOOKUP($A294,#REF!,5,FALSE))),"-"))))))</f>
        <v>-</v>
      </c>
      <c r="H294" s="113" t="str">
        <f>IF(OR($B294="ANP",$B294="DAER",$B294="CONSULTORIA DNIT",$B294="PREGÃO ELETRÔNICO",$B294="DMLU",$B294="DMAE",$B294="CEEE",$B294="EPTC",$B294="ORSE",$B294="SEINFRA",$B294="CREA",$B294="CAU",$B294="CEHOP",$B294="SIURB",$B294="DER-PR",$B294="SUDECAP",$B294=Aux.!$F$24,$B294=Aux.!$F$25),VLOOKUP($A294,#REF!,5,FALSE),IF($B294="CCU",VLOOKUP($A294,#REF!,4,FALSE),IF($B294="MERCADO",VLOOKUP($A294,#REF!,6,FALSE),IF($B294="PLEO",VLOOKUP($A294,#REF!,4,FALSE),IF($B294="SICRO",VLOOKUP($A294,#REF!,4,FALSE),IF($B294="SINAPI",IFERROR((VLOOKUP($A294,#REF!,5,FALSE)),(VLOOKUP($A294,#REF!,5,FALSE))),"-"))))))</f>
        <v>-</v>
      </c>
      <c r="I294" s="114">
        <f>IF($B294="SICRO EQUIP.",VLOOKUP($A294,#REF!,10,FALSE),0)</f>
        <v>0</v>
      </c>
      <c r="J294" s="114">
        <f>IF($B294="SICRO EQUIP.",VLOOKUP($A294,#REF!,11,FALSE),0)</f>
        <v>0</v>
      </c>
      <c r="K294" s="258"/>
      <c r="L294" s="259"/>
      <c r="M294" s="115" t="e">
        <f>VLOOKUP($K294,Reajuste!$A$2:$BW$29,(MATCH($L294,Reajuste!$C$2:$BW$2,0)+2),FALSE)</f>
        <v>#N/A</v>
      </c>
      <c r="N294" s="259"/>
      <c r="O294" s="115" t="e">
        <f>VLOOKUP($K294,Reajuste!$A$2:$CW$29,(MATCH($N294,Reajuste!$C$2:$CW$2,0)+2),FALSE)</f>
        <v>#N/A</v>
      </c>
      <c r="P294" s="113">
        <f t="shared" si="0"/>
        <v>0</v>
      </c>
      <c r="Q294" s="113">
        <f t="shared" si="1"/>
        <v>0</v>
      </c>
      <c r="R294" s="113">
        <f t="shared" si="2"/>
        <v>0</v>
      </c>
      <c r="S294" s="113">
        <f t="shared" si="3"/>
        <v>0</v>
      </c>
      <c r="T294" s="113">
        <f t="shared" si="4"/>
        <v>0</v>
      </c>
      <c r="U294" s="113">
        <f t="shared" si="5"/>
        <v>0</v>
      </c>
      <c r="V294" s="4"/>
      <c r="W294" s="4"/>
      <c r="X294" s="4"/>
      <c r="Y294" s="4"/>
      <c r="Z294" s="4"/>
    </row>
    <row r="295" spans="1:26" ht="14.25" customHeight="1">
      <c r="A295" s="256"/>
      <c r="B295" s="257"/>
      <c r="C295" s="112" t="str">
        <f>IF(OR($B295="ANP",$B295="DAER",$B295="CONSULTORIA DNIT",$B295="PREGÃO ELETRÔNICO",$B295="DMLU",$B295="DMAE",$B295="CEEE",$B295="EPTC",$B295="ORSE",$B295="SEINFRA",$B295="CREA",$B295="CAU",$B295="CEHOP",$B295="SIURB",$B295="DER-PR",$B295="SUDECAP",$B295=Aux.!$F$24,$B295=Aux.!$F$25),VLOOKUP($A295,#REF!,3,FALSE),IF($B295="SICRO EQUIP.",VLOOKUP($A295,#REF!,2,FALSE),IF($B295="CCU",VLOOKUP($A295,#REF!,2,FALSE),IF($B295="MERCADO",VLOOKUP($A295,#REF!,2,FALSE),IF($B295="PLEO",VLOOKUP($A295,#REF!,2,FALSE),IF($B295="SICRO",VLOOKUP($A295,#REF!,2,FALSE),IF($B295="SINAPI",IFERROR((VLOOKUP($A295,#REF!,2,FALSE)),(VLOOKUP($A295,#REF!,2,FALSE))),"-")))))))</f>
        <v>-</v>
      </c>
      <c r="D295" s="95" t="str">
        <f>IF(OR($B295="ANP",$B295="DAER",$B295="CONSULTORIA DNIT",$B295="PREGÃO ELETRÔNICO",$B295="DMLU",$B295="DMAE",$B295="CEEE",$B295="EPTC",$B295="ORSE",$B295="SEINFRA",$B295="CREA",$B295="CAU",$B295="CEHOP",$B295="SIURB",$B295="DER-PR",$B295="SUDECAP",$B295=Aux.!$F$24,$B295=Aux.!$F$25),VLOOKUP($A295,#REF!,4,FALSE),IF($B295="SICRO EQUIP.","H",IF($B295="CCU",VLOOKUP($A295,#REF!,3,FALSE),IF($B295="MERCADO",VLOOKUP($A295,#REF!,10,FALSE),IF($B295="PLEO",VLOOKUP($A295,#REF!,3,FALSE),IF($B295="SICRO",VLOOKUP($A295,#REF!,3,FALSE),IF($B295="SINAPI",IFERROR((VLOOKUP($A295,#REF!,3,FALSE)),(VLOOKUP($A295,#REF!,3,FALSE))),"-")))))))</f>
        <v>-</v>
      </c>
      <c r="E295" s="113" t="str">
        <f>IF(OR($B295="ANP",$B295="DAER",$B295="CONSULTORIA DNIT",$B295="PREGÃO ELETRÔNICO",$B295="DMLU",$B295="DMAE",$B295="CEEE",$B295="EPTC",$B295="ORSE",$B295="SEINFRA",$B295="CREA",$B295="CAU",$B295="CEHOP",$B295="SIURB",$B295="DER-PR",$B295="SUDECAP",$B295=Aux.!$F$24,$B295=Aux.!$F$25),VLOOKUP($A295,#REF!,6,FALSE),IF($B295="CCU",VLOOKUP($A295,#REF!,5,FALSE),IF($B295="MERCADO",VLOOKUP($A295,#REF!,7,FALSE),IF($B295="PLEO",VLOOKUP($A295,#REF!,4,FALSE),IF($B295="SICRO",VLOOKUP($A295,#REF!,5,FALSE),IF($B295="SINAPI",IFERROR((VLOOKUP($A295,#REF!,18,FALSE)),),"-"))))))</f>
        <v>-</v>
      </c>
      <c r="F295" s="113" t="str">
        <f>IF(OR($B295="ANP",$B295="DAER",$B295="CONSULTORIA DNIT",$B295="PREGÃO ELETRÔNICO",$B295="DMLU",$B295="DMAE",$B295="CEEE",$B295="EPTC",$B295="ORSE",$B295="SEINFRA",$B295="CREA",$B295="CAU",$B295="CEHOP",$B295="SIURB",$B295="DER-PR",$B295="SUDECAP",$B295=Aux.!$F$24,$B295=Aux.!$F$25),VLOOKUP($A295,#REF!,7,FALSE),IF($B295="CCU",VLOOKUP($A295,#REF!,6,FALSE),IF($B295="MERCADO",VLOOKUP($A295,#REF!,8,FALSE),IF($B295="PLEO",VLOOKUP($A295,#REF!,4,FALSE),IF($B295="SICRO",VLOOKUP($A295,#REF!,6,FALSE),IF($B295="SINAPI",IFERROR(SUM((VLOOKUP($A295,#REF!,14,FALSE)),VLOOKUP($A295,#REF!,20,FALSE),VLOOKUP($A295,#REF!,22,FALSE)),),"-"))))))</f>
        <v>-</v>
      </c>
      <c r="G295" s="113" t="str">
        <f>IF(OR($B295="ANP",$B295="DAER",$B295="CONSULTORIA DNIT",$B295="PREGÃO ELETRÔNICO",$B295="DMLU",$B295="DMAE",$B295="CEEE",$B295="EPTC",$B295="ORSE",$B295="SEINFRA",$B295="CREA",$B295="CAU",$B295="CEHOP",$B295="SIURB",$B295="DER-PR",$B295="SUDECAP",$B295=Aux.!$F$24,$B295=Aux.!$F$25),VLOOKUP($A295,#REF!,8,FALSE),IF($B295="CCU",VLOOKUP($A295,#REF!,7,FALSE),IF($B295="MERCADO",VLOOKUP($A295,#REF!,9,FALSE),IF($B295="PLEO",VLOOKUP($A295,#REF!,4,FALSE),IF($B295="SICRO",VLOOKUP($A295,#REF!,7,FALSE),IF($B295="SINAPI",IFERROR((VLOOKUP($A295,#REF!,16,FALSE)),(VLOOKUP($A295,#REF!,5,FALSE))),"-"))))))</f>
        <v>-</v>
      </c>
      <c r="H295" s="113" t="str">
        <f>IF(OR($B295="ANP",$B295="DAER",$B295="CONSULTORIA DNIT",$B295="PREGÃO ELETRÔNICO",$B295="DMLU",$B295="DMAE",$B295="CEEE",$B295="EPTC",$B295="ORSE",$B295="SEINFRA",$B295="CREA",$B295="CAU",$B295="CEHOP",$B295="SIURB",$B295="DER-PR",$B295="SUDECAP",$B295=Aux.!$F$24,$B295=Aux.!$F$25),VLOOKUP($A295,#REF!,5,FALSE),IF($B295="CCU",VLOOKUP($A295,#REF!,4,FALSE),IF($B295="MERCADO",VLOOKUP($A295,#REF!,6,FALSE),IF($B295="PLEO",VLOOKUP($A295,#REF!,4,FALSE),IF($B295="SICRO",VLOOKUP($A295,#REF!,4,FALSE),IF($B295="SINAPI",IFERROR((VLOOKUP($A295,#REF!,5,FALSE)),(VLOOKUP($A295,#REF!,5,FALSE))),"-"))))))</f>
        <v>-</v>
      </c>
      <c r="I295" s="114">
        <f>IF($B295="SICRO EQUIP.",VLOOKUP($A295,#REF!,10,FALSE),0)</f>
        <v>0</v>
      </c>
      <c r="J295" s="114">
        <f>IF($B295="SICRO EQUIP.",VLOOKUP($A295,#REF!,11,FALSE),0)</f>
        <v>0</v>
      </c>
      <c r="K295" s="258"/>
      <c r="L295" s="259"/>
      <c r="M295" s="115" t="e">
        <f>VLOOKUP($K295,Reajuste!$A$2:$BW$29,(MATCH($L295,Reajuste!$C$2:$BW$2,0)+2),FALSE)</f>
        <v>#N/A</v>
      </c>
      <c r="N295" s="259"/>
      <c r="O295" s="115" t="e">
        <f>VLOOKUP($K295,Reajuste!$A$2:$CW$29,(MATCH($N295,Reajuste!$C$2:$CW$2,0)+2),FALSE)</f>
        <v>#N/A</v>
      </c>
      <c r="P295" s="113">
        <f t="shared" si="0"/>
        <v>0</v>
      </c>
      <c r="Q295" s="113">
        <f t="shared" si="1"/>
        <v>0</v>
      </c>
      <c r="R295" s="113">
        <f t="shared" si="2"/>
        <v>0</v>
      </c>
      <c r="S295" s="113">
        <f t="shared" si="3"/>
        <v>0</v>
      </c>
      <c r="T295" s="113">
        <f t="shared" si="4"/>
        <v>0</v>
      </c>
      <c r="U295" s="113">
        <f t="shared" si="5"/>
        <v>0</v>
      </c>
      <c r="V295" s="4"/>
      <c r="W295" s="4"/>
      <c r="X295" s="4"/>
      <c r="Y295" s="4"/>
      <c r="Z295" s="4"/>
    </row>
    <row r="296" spans="1:26" ht="14.25" customHeight="1">
      <c r="A296" s="256"/>
      <c r="B296" s="257"/>
      <c r="C296" s="112" t="str">
        <f>IF(OR($B296="ANP",$B296="DAER",$B296="CONSULTORIA DNIT",$B296="PREGÃO ELETRÔNICO",$B296="DMLU",$B296="DMAE",$B296="CEEE",$B296="EPTC",$B296="ORSE",$B296="SEINFRA",$B296="CREA",$B296="CAU",$B296="CEHOP",$B296="SIURB",$B296="DER-PR",$B296="SUDECAP",$B296=Aux.!$F$24,$B296=Aux.!$F$25),VLOOKUP($A296,#REF!,3,FALSE),IF($B296="SICRO EQUIP.",VLOOKUP($A296,#REF!,2,FALSE),IF($B296="CCU",VLOOKUP($A296,#REF!,2,FALSE),IF($B296="MERCADO",VLOOKUP($A296,#REF!,2,FALSE),IF($B296="PLEO",VLOOKUP($A296,#REF!,2,FALSE),IF($B296="SICRO",VLOOKUP($A296,#REF!,2,FALSE),IF($B296="SINAPI",IFERROR((VLOOKUP($A296,#REF!,2,FALSE)),(VLOOKUP($A296,#REF!,2,FALSE))),"-")))))))</f>
        <v>-</v>
      </c>
      <c r="D296" s="95" t="str">
        <f>IF(OR($B296="ANP",$B296="DAER",$B296="CONSULTORIA DNIT",$B296="PREGÃO ELETRÔNICO",$B296="DMLU",$B296="DMAE",$B296="CEEE",$B296="EPTC",$B296="ORSE",$B296="SEINFRA",$B296="CREA",$B296="CAU",$B296="CEHOP",$B296="SIURB",$B296="DER-PR",$B296="SUDECAP",$B296=Aux.!$F$24,$B296=Aux.!$F$25),VLOOKUP($A296,#REF!,4,FALSE),IF($B296="SICRO EQUIP.","H",IF($B296="CCU",VLOOKUP($A296,#REF!,3,FALSE),IF($B296="MERCADO",VLOOKUP($A296,#REF!,10,FALSE),IF($B296="PLEO",VLOOKUP($A296,#REF!,3,FALSE),IF($B296="SICRO",VLOOKUP($A296,#REF!,3,FALSE),IF($B296="SINAPI",IFERROR((VLOOKUP($A296,#REF!,3,FALSE)),(VLOOKUP($A296,#REF!,3,FALSE))),"-")))))))</f>
        <v>-</v>
      </c>
      <c r="E296" s="113" t="str">
        <f>IF(OR($B296="ANP",$B296="DAER",$B296="CONSULTORIA DNIT",$B296="PREGÃO ELETRÔNICO",$B296="DMLU",$B296="DMAE",$B296="CEEE",$B296="EPTC",$B296="ORSE",$B296="SEINFRA",$B296="CREA",$B296="CAU",$B296="CEHOP",$B296="SIURB",$B296="DER-PR",$B296="SUDECAP",$B296=Aux.!$F$24,$B296=Aux.!$F$25),VLOOKUP($A296,#REF!,6,FALSE),IF($B296="CCU",VLOOKUP($A296,#REF!,5,FALSE),IF($B296="MERCADO",VLOOKUP($A296,#REF!,7,FALSE),IF($B296="PLEO",VLOOKUP($A296,#REF!,4,FALSE),IF($B296="SICRO",VLOOKUP($A296,#REF!,5,FALSE),IF($B296="SINAPI",IFERROR((VLOOKUP($A296,#REF!,18,FALSE)),),"-"))))))</f>
        <v>-</v>
      </c>
      <c r="F296" s="113" t="str">
        <f>IF(OR($B296="ANP",$B296="DAER",$B296="CONSULTORIA DNIT",$B296="PREGÃO ELETRÔNICO",$B296="DMLU",$B296="DMAE",$B296="CEEE",$B296="EPTC",$B296="ORSE",$B296="SEINFRA",$B296="CREA",$B296="CAU",$B296="CEHOP",$B296="SIURB",$B296="DER-PR",$B296="SUDECAP",$B296=Aux.!$F$24,$B296=Aux.!$F$25),VLOOKUP($A296,#REF!,7,FALSE),IF($B296="CCU",VLOOKUP($A296,#REF!,6,FALSE),IF($B296="MERCADO",VLOOKUP($A296,#REF!,8,FALSE),IF($B296="PLEO",VLOOKUP($A296,#REF!,4,FALSE),IF($B296="SICRO",VLOOKUP($A296,#REF!,6,FALSE),IF($B296="SINAPI",IFERROR(SUM((VLOOKUP($A296,#REF!,14,FALSE)),VLOOKUP($A296,#REF!,20,FALSE),VLOOKUP($A296,#REF!,22,FALSE)),),"-"))))))</f>
        <v>-</v>
      </c>
      <c r="G296" s="113" t="str">
        <f>IF(OR($B296="ANP",$B296="DAER",$B296="CONSULTORIA DNIT",$B296="PREGÃO ELETRÔNICO",$B296="DMLU",$B296="DMAE",$B296="CEEE",$B296="EPTC",$B296="ORSE",$B296="SEINFRA",$B296="CREA",$B296="CAU",$B296="CEHOP",$B296="SIURB",$B296="DER-PR",$B296="SUDECAP",$B296=Aux.!$F$24,$B296=Aux.!$F$25),VLOOKUP($A296,#REF!,8,FALSE),IF($B296="CCU",VLOOKUP($A296,#REF!,7,FALSE),IF($B296="MERCADO",VLOOKUP($A296,#REF!,9,FALSE),IF($B296="PLEO",VLOOKUP($A296,#REF!,4,FALSE),IF($B296="SICRO",VLOOKUP($A296,#REF!,7,FALSE),IF($B296="SINAPI",IFERROR((VLOOKUP($A296,#REF!,16,FALSE)),(VLOOKUP($A296,#REF!,5,FALSE))),"-"))))))</f>
        <v>-</v>
      </c>
      <c r="H296" s="113" t="str">
        <f>IF(OR($B296="ANP",$B296="DAER",$B296="CONSULTORIA DNIT",$B296="PREGÃO ELETRÔNICO",$B296="DMLU",$B296="DMAE",$B296="CEEE",$B296="EPTC",$B296="ORSE",$B296="SEINFRA",$B296="CREA",$B296="CAU",$B296="CEHOP",$B296="SIURB",$B296="DER-PR",$B296="SUDECAP",$B296=Aux.!$F$24,$B296=Aux.!$F$25),VLOOKUP($A296,#REF!,5,FALSE),IF($B296="CCU",VLOOKUP($A296,#REF!,4,FALSE),IF($B296="MERCADO",VLOOKUP($A296,#REF!,6,FALSE),IF($B296="PLEO",VLOOKUP($A296,#REF!,4,FALSE),IF($B296="SICRO",VLOOKUP($A296,#REF!,4,FALSE),IF($B296="SINAPI",IFERROR((VLOOKUP($A296,#REF!,5,FALSE)),(VLOOKUP($A296,#REF!,5,FALSE))),"-"))))))</f>
        <v>-</v>
      </c>
      <c r="I296" s="114">
        <f>IF($B296="SICRO EQUIP.",VLOOKUP($A296,#REF!,10,FALSE),0)</f>
        <v>0</v>
      </c>
      <c r="J296" s="114">
        <f>IF($B296="SICRO EQUIP.",VLOOKUP($A296,#REF!,11,FALSE),0)</f>
        <v>0</v>
      </c>
      <c r="K296" s="258"/>
      <c r="L296" s="259"/>
      <c r="M296" s="115" t="e">
        <f>VLOOKUP($K296,Reajuste!$A$2:$BW$29,(MATCH($L296,Reajuste!$C$2:$BW$2,0)+2),FALSE)</f>
        <v>#N/A</v>
      </c>
      <c r="N296" s="259"/>
      <c r="O296" s="115" t="e">
        <f>VLOOKUP($K296,Reajuste!$A$2:$CW$29,(MATCH($N296,Reajuste!$C$2:$CW$2,0)+2),FALSE)</f>
        <v>#N/A</v>
      </c>
      <c r="P296" s="113">
        <f t="shared" si="0"/>
        <v>0</v>
      </c>
      <c r="Q296" s="113">
        <f t="shared" si="1"/>
        <v>0</v>
      </c>
      <c r="R296" s="113">
        <f t="shared" si="2"/>
        <v>0</v>
      </c>
      <c r="S296" s="113">
        <f t="shared" si="3"/>
        <v>0</v>
      </c>
      <c r="T296" s="113">
        <f t="shared" si="4"/>
        <v>0</v>
      </c>
      <c r="U296" s="113">
        <f t="shared" si="5"/>
        <v>0</v>
      </c>
      <c r="V296" s="4"/>
      <c r="W296" s="4"/>
      <c r="X296" s="4"/>
      <c r="Y296" s="4"/>
      <c r="Z296" s="4"/>
    </row>
    <row r="297" spans="1:26" ht="14.25" customHeight="1">
      <c r="A297" s="256"/>
      <c r="B297" s="257"/>
      <c r="C297" s="112" t="str">
        <f>IF(OR($B297="ANP",$B297="DAER",$B297="CONSULTORIA DNIT",$B297="PREGÃO ELETRÔNICO",$B297="DMLU",$B297="DMAE",$B297="CEEE",$B297="EPTC",$B297="ORSE",$B297="SEINFRA",$B297="CREA",$B297="CAU",$B297="CEHOP",$B297="SIURB",$B297="DER-PR",$B297="SUDECAP",$B297=Aux.!$F$24,$B297=Aux.!$F$25),VLOOKUP($A297,#REF!,3,FALSE),IF($B297="SICRO EQUIP.",VLOOKUP($A297,#REF!,2,FALSE),IF($B297="CCU",VLOOKUP($A297,#REF!,2,FALSE),IF($B297="MERCADO",VLOOKUP($A297,#REF!,2,FALSE),IF($B297="PLEO",VLOOKUP($A297,#REF!,2,FALSE),IF($B297="SICRO",VLOOKUP($A297,#REF!,2,FALSE),IF($B297="SINAPI",IFERROR((VLOOKUP($A297,#REF!,2,FALSE)),(VLOOKUP($A297,#REF!,2,FALSE))),"-")))))))</f>
        <v>-</v>
      </c>
      <c r="D297" s="95" t="str">
        <f>IF(OR($B297="ANP",$B297="DAER",$B297="CONSULTORIA DNIT",$B297="PREGÃO ELETRÔNICO",$B297="DMLU",$B297="DMAE",$B297="CEEE",$B297="EPTC",$B297="ORSE",$B297="SEINFRA",$B297="CREA",$B297="CAU",$B297="CEHOP",$B297="SIURB",$B297="DER-PR",$B297="SUDECAP",$B297=Aux.!$F$24,$B297=Aux.!$F$25),VLOOKUP($A297,#REF!,4,FALSE),IF($B297="SICRO EQUIP.","H",IF($B297="CCU",VLOOKUP($A297,#REF!,3,FALSE),IF($B297="MERCADO",VLOOKUP($A297,#REF!,10,FALSE),IF($B297="PLEO",VLOOKUP($A297,#REF!,3,FALSE),IF($B297="SICRO",VLOOKUP($A297,#REF!,3,FALSE),IF($B297="SINAPI",IFERROR((VLOOKUP($A297,#REF!,3,FALSE)),(VLOOKUP($A297,#REF!,3,FALSE))),"-")))))))</f>
        <v>-</v>
      </c>
      <c r="E297" s="113" t="str">
        <f>IF(OR($B297="ANP",$B297="DAER",$B297="CONSULTORIA DNIT",$B297="PREGÃO ELETRÔNICO",$B297="DMLU",$B297="DMAE",$B297="CEEE",$B297="EPTC",$B297="ORSE",$B297="SEINFRA",$B297="CREA",$B297="CAU",$B297="CEHOP",$B297="SIURB",$B297="DER-PR",$B297="SUDECAP",$B297=Aux.!$F$24,$B297=Aux.!$F$25),VLOOKUP($A297,#REF!,6,FALSE),IF($B297="CCU",VLOOKUP($A297,#REF!,5,FALSE),IF($B297="MERCADO",VLOOKUP($A297,#REF!,7,FALSE),IF($B297="PLEO",VLOOKUP($A297,#REF!,4,FALSE),IF($B297="SICRO",VLOOKUP($A297,#REF!,5,FALSE),IF($B297="SINAPI",IFERROR((VLOOKUP($A297,#REF!,18,FALSE)),),"-"))))))</f>
        <v>-</v>
      </c>
      <c r="F297" s="113" t="str">
        <f>IF(OR($B297="ANP",$B297="DAER",$B297="CONSULTORIA DNIT",$B297="PREGÃO ELETRÔNICO",$B297="DMLU",$B297="DMAE",$B297="CEEE",$B297="EPTC",$B297="ORSE",$B297="SEINFRA",$B297="CREA",$B297="CAU",$B297="CEHOP",$B297="SIURB",$B297="DER-PR",$B297="SUDECAP",$B297=Aux.!$F$24,$B297=Aux.!$F$25),VLOOKUP($A297,#REF!,7,FALSE),IF($B297="CCU",VLOOKUP($A297,#REF!,6,FALSE),IF($B297="MERCADO",VLOOKUP($A297,#REF!,8,FALSE),IF($B297="PLEO",VLOOKUP($A297,#REF!,4,FALSE),IF($B297="SICRO",VLOOKUP($A297,#REF!,6,FALSE),IF($B297="SINAPI",IFERROR(SUM((VLOOKUP($A297,#REF!,14,FALSE)),VLOOKUP($A297,#REF!,20,FALSE),VLOOKUP($A297,#REF!,22,FALSE)),),"-"))))))</f>
        <v>-</v>
      </c>
      <c r="G297" s="113" t="str">
        <f>IF(OR($B297="ANP",$B297="DAER",$B297="CONSULTORIA DNIT",$B297="PREGÃO ELETRÔNICO",$B297="DMLU",$B297="DMAE",$B297="CEEE",$B297="EPTC",$B297="ORSE",$B297="SEINFRA",$B297="CREA",$B297="CAU",$B297="CEHOP",$B297="SIURB",$B297="DER-PR",$B297="SUDECAP",$B297=Aux.!$F$24,$B297=Aux.!$F$25),VLOOKUP($A297,#REF!,8,FALSE),IF($B297="CCU",VLOOKUP($A297,#REF!,7,FALSE),IF($B297="MERCADO",VLOOKUP($A297,#REF!,9,FALSE),IF($B297="PLEO",VLOOKUP($A297,#REF!,4,FALSE),IF($B297="SICRO",VLOOKUP($A297,#REF!,7,FALSE),IF($B297="SINAPI",IFERROR((VLOOKUP($A297,#REF!,16,FALSE)),(VLOOKUP($A297,#REF!,5,FALSE))),"-"))))))</f>
        <v>-</v>
      </c>
      <c r="H297" s="113" t="str">
        <f>IF(OR($B297="ANP",$B297="DAER",$B297="CONSULTORIA DNIT",$B297="PREGÃO ELETRÔNICO",$B297="DMLU",$B297="DMAE",$B297="CEEE",$B297="EPTC",$B297="ORSE",$B297="SEINFRA",$B297="CREA",$B297="CAU",$B297="CEHOP",$B297="SIURB",$B297="DER-PR",$B297="SUDECAP",$B297=Aux.!$F$24,$B297=Aux.!$F$25),VLOOKUP($A297,#REF!,5,FALSE),IF($B297="CCU",VLOOKUP($A297,#REF!,4,FALSE),IF($B297="MERCADO",VLOOKUP($A297,#REF!,6,FALSE),IF($B297="PLEO",VLOOKUP($A297,#REF!,4,FALSE),IF($B297="SICRO",VLOOKUP($A297,#REF!,4,FALSE),IF($B297="SINAPI",IFERROR((VLOOKUP($A297,#REF!,5,FALSE)),(VLOOKUP($A297,#REF!,5,FALSE))),"-"))))))</f>
        <v>-</v>
      </c>
      <c r="I297" s="114">
        <f>IF($B297="SICRO EQUIP.",VLOOKUP($A297,#REF!,10,FALSE),0)</f>
        <v>0</v>
      </c>
      <c r="J297" s="114">
        <f>IF($B297="SICRO EQUIP.",VLOOKUP($A297,#REF!,11,FALSE),0)</f>
        <v>0</v>
      </c>
      <c r="K297" s="258"/>
      <c r="L297" s="259"/>
      <c r="M297" s="115" t="e">
        <f>VLOOKUP($K297,Reajuste!$A$2:$BW$29,(MATCH($L297,Reajuste!$C$2:$BW$2,0)+2),FALSE)</f>
        <v>#N/A</v>
      </c>
      <c r="N297" s="259"/>
      <c r="O297" s="115" t="e">
        <f>VLOOKUP($K297,Reajuste!$A$2:$CW$29,(MATCH($N297,Reajuste!$C$2:$CW$2,0)+2),FALSE)</f>
        <v>#N/A</v>
      </c>
      <c r="P297" s="113">
        <f t="shared" si="0"/>
        <v>0</v>
      </c>
      <c r="Q297" s="113">
        <f t="shared" si="1"/>
        <v>0</v>
      </c>
      <c r="R297" s="113">
        <f t="shared" si="2"/>
        <v>0</v>
      </c>
      <c r="S297" s="113">
        <f t="shared" si="3"/>
        <v>0</v>
      </c>
      <c r="T297" s="113">
        <f t="shared" si="4"/>
        <v>0</v>
      </c>
      <c r="U297" s="113">
        <f t="shared" si="5"/>
        <v>0</v>
      </c>
      <c r="V297" s="4"/>
      <c r="W297" s="4"/>
      <c r="X297" s="4"/>
      <c r="Y297" s="4"/>
      <c r="Z297" s="4"/>
    </row>
    <row r="298" spans="1:26" ht="14.25" customHeight="1">
      <c r="A298" s="256"/>
      <c r="B298" s="257"/>
      <c r="C298" s="112" t="str">
        <f>IF(OR($B298="ANP",$B298="DAER",$B298="CONSULTORIA DNIT",$B298="PREGÃO ELETRÔNICO",$B298="DMLU",$B298="DMAE",$B298="CEEE",$B298="EPTC",$B298="ORSE",$B298="SEINFRA",$B298="CREA",$B298="CAU",$B298="CEHOP",$B298="SIURB",$B298="DER-PR",$B298="SUDECAP",$B298=Aux.!$F$24,$B298=Aux.!$F$25),VLOOKUP($A298,#REF!,3,FALSE),IF($B298="SICRO EQUIP.",VLOOKUP($A298,#REF!,2,FALSE),IF($B298="CCU",VLOOKUP($A298,#REF!,2,FALSE),IF($B298="MERCADO",VLOOKUP($A298,#REF!,2,FALSE),IF($B298="PLEO",VLOOKUP($A298,#REF!,2,FALSE),IF($B298="SICRO",VLOOKUP($A298,#REF!,2,FALSE),IF($B298="SINAPI",IFERROR((VLOOKUP($A298,#REF!,2,FALSE)),(VLOOKUP($A298,#REF!,2,FALSE))),"-")))))))</f>
        <v>-</v>
      </c>
      <c r="D298" s="95" t="str">
        <f>IF(OR($B298="ANP",$B298="DAER",$B298="CONSULTORIA DNIT",$B298="PREGÃO ELETRÔNICO",$B298="DMLU",$B298="DMAE",$B298="CEEE",$B298="EPTC",$B298="ORSE",$B298="SEINFRA",$B298="CREA",$B298="CAU",$B298="CEHOP",$B298="SIURB",$B298="DER-PR",$B298="SUDECAP",$B298=Aux.!$F$24,$B298=Aux.!$F$25),VLOOKUP($A298,#REF!,4,FALSE),IF($B298="SICRO EQUIP.","H",IF($B298="CCU",VLOOKUP($A298,#REF!,3,FALSE),IF($B298="MERCADO",VLOOKUP($A298,#REF!,10,FALSE),IF($B298="PLEO",VLOOKUP($A298,#REF!,3,FALSE),IF($B298="SICRO",VLOOKUP($A298,#REF!,3,FALSE),IF($B298="SINAPI",IFERROR((VLOOKUP($A298,#REF!,3,FALSE)),(VLOOKUP($A298,#REF!,3,FALSE))),"-")))))))</f>
        <v>-</v>
      </c>
      <c r="E298" s="113" t="str">
        <f>IF(OR($B298="ANP",$B298="DAER",$B298="CONSULTORIA DNIT",$B298="PREGÃO ELETRÔNICO",$B298="DMLU",$B298="DMAE",$B298="CEEE",$B298="EPTC",$B298="ORSE",$B298="SEINFRA",$B298="CREA",$B298="CAU",$B298="CEHOP",$B298="SIURB",$B298="DER-PR",$B298="SUDECAP",$B298=Aux.!$F$24,$B298=Aux.!$F$25),VLOOKUP($A298,#REF!,6,FALSE),IF($B298="CCU",VLOOKUP($A298,#REF!,5,FALSE),IF($B298="MERCADO",VLOOKUP($A298,#REF!,7,FALSE),IF($B298="PLEO",VLOOKUP($A298,#REF!,4,FALSE),IF($B298="SICRO",VLOOKUP($A298,#REF!,5,FALSE),IF($B298="SINAPI",IFERROR((VLOOKUP($A298,#REF!,18,FALSE)),),"-"))))))</f>
        <v>-</v>
      </c>
      <c r="F298" s="113" t="str">
        <f>IF(OR($B298="ANP",$B298="DAER",$B298="CONSULTORIA DNIT",$B298="PREGÃO ELETRÔNICO",$B298="DMLU",$B298="DMAE",$B298="CEEE",$B298="EPTC",$B298="ORSE",$B298="SEINFRA",$B298="CREA",$B298="CAU",$B298="CEHOP",$B298="SIURB",$B298="DER-PR",$B298="SUDECAP",$B298=Aux.!$F$24,$B298=Aux.!$F$25),VLOOKUP($A298,#REF!,7,FALSE),IF($B298="CCU",VLOOKUP($A298,#REF!,6,FALSE),IF($B298="MERCADO",VLOOKUP($A298,#REF!,8,FALSE),IF($B298="PLEO",VLOOKUP($A298,#REF!,4,FALSE),IF($B298="SICRO",VLOOKUP($A298,#REF!,6,FALSE),IF($B298="SINAPI",IFERROR(SUM((VLOOKUP($A298,#REF!,14,FALSE)),VLOOKUP($A298,#REF!,20,FALSE),VLOOKUP($A298,#REF!,22,FALSE)),),"-"))))))</f>
        <v>-</v>
      </c>
      <c r="G298" s="113" t="str">
        <f>IF(OR($B298="ANP",$B298="DAER",$B298="CONSULTORIA DNIT",$B298="PREGÃO ELETRÔNICO",$B298="DMLU",$B298="DMAE",$B298="CEEE",$B298="EPTC",$B298="ORSE",$B298="SEINFRA",$B298="CREA",$B298="CAU",$B298="CEHOP",$B298="SIURB",$B298="DER-PR",$B298="SUDECAP",$B298=Aux.!$F$24,$B298=Aux.!$F$25),VLOOKUP($A298,#REF!,8,FALSE),IF($B298="CCU",VLOOKUP($A298,#REF!,7,FALSE),IF($B298="MERCADO",VLOOKUP($A298,#REF!,9,FALSE),IF($B298="PLEO",VLOOKUP($A298,#REF!,4,FALSE),IF($B298="SICRO",VLOOKUP($A298,#REF!,7,FALSE),IF($B298="SINAPI",IFERROR((VLOOKUP($A298,#REF!,16,FALSE)),(VLOOKUP($A298,#REF!,5,FALSE))),"-"))))))</f>
        <v>-</v>
      </c>
      <c r="H298" s="113" t="str">
        <f>IF(OR($B298="ANP",$B298="DAER",$B298="CONSULTORIA DNIT",$B298="PREGÃO ELETRÔNICO",$B298="DMLU",$B298="DMAE",$B298="CEEE",$B298="EPTC",$B298="ORSE",$B298="SEINFRA",$B298="CREA",$B298="CAU",$B298="CEHOP",$B298="SIURB",$B298="DER-PR",$B298="SUDECAP",$B298=Aux.!$F$24,$B298=Aux.!$F$25),VLOOKUP($A298,#REF!,5,FALSE),IF($B298="CCU",VLOOKUP($A298,#REF!,4,FALSE),IF($B298="MERCADO",VLOOKUP($A298,#REF!,6,FALSE),IF($B298="PLEO",VLOOKUP($A298,#REF!,4,FALSE),IF($B298="SICRO",VLOOKUP($A298,#REF!,4,FALSE),IF($B298="SINAPI",IFERROR((VLOOKUP($A298,#REF!,5,FALSE)),(VLOOKUP($A298,#REF!,5,FALSE))),"-"))))))</f>
        <v>-</v>
      </c>
      <c r="I298" s="114">
        <f>IF($B298="SICRO EQUIP.",VLOOKUP($A298,#REF!,10,FALSE),0)</f>
        <v>0</v>
      </c>
      <c r="J298" s="114">
        <f>IF($B298="SICRO EQUIP.",VLOOKUP($A298,#REF!,11,FALSE),0)</f>
        <v>0</v>
      </c>
      <c r="K298" s="258"/>
      <c r="L298" s="259"/>
      <c r="M298" s="115" t="e">
        <f>VLOOKUP($K298,Reajuste!$A$2:$BW$29,(MATCH($L298,Reajuste!$C$2:$BW$2,0)+2),FALSE)</f>
        <v>#N/A</v>
      </c>
      <c r="N298" s="259"/>
      <c r="O298" s="115" t="e">
        <f>VLOOKUP($K298,Reajuste!$A$2:$CW$29,(MATCH($N298,Reajuste!$C$2:$CW$2,0)+2),FALSE)</f>
        <v>#N/A</v>
      </c>
      <c r="P298" s="113">
        <f t="shared" si="0"/>
        <v>0</v>
      </c>
      <c r="Q298" s="113">
        <f t="shared" si="1"/>
        <v>0</v>
      </c>
      <c r="R298" s="113">
        <f t="shared" si="2"/>
        <v>0</v>
      </c>
      <c r="S298" s="113">
        <f t="shared" si="3"/>
        <v>0</v>
      </c>
      <c r="T298" s="113">
        <f t="shared" si="4"/>
        <v>0</v>
      </c>
      <c r="U298" s="113">
        <f t="shared" si="5"/>
        <v>0</v>
      </c>
      <c r="V298" s="4"/>
      <c r="W298" s="4"/>
      <c r="X298" s="4"/>
      <c r="Y298" s="4"/>
      <c r="Z298" s="4"/>
    </row>
    <row r="299" spans="1:26" ht="14.25" customHeight="1">
      <c r="A299" s="256"/>
      <c r="B299" s="257"/>
      <c r="C299" s="112" t="str">
        <f>IF(OR($B299="ANP",$B299="DAER",$B299="CONSULTORIA DNIT",$B299="PREGÃO ELETRÔNICO",$B299="DMLU",$B299="DMAE",$B299="CEEE",$B299="EPTC",$B299="ORSE",$B299="SEINFRA",$B299="CREA",$B299="CAU",$B299="CEHOP",$B299="SIURB",$B299="DER-PR",$B299="SUDECAP",$B299=Aux.!$F$24,$B299=Aux.!$F$25),VLOOKUP($A299,#REF!,3,FALSE),IF($B299="SICRO EQUIP.",VLOOKUP($A299,#REF!,2,FALSE),IF($B299="CCU",VLOOKUP($A299,#REF!,2,FALSE),IF($B299="MERCADO",VLOOKUP($A299,#REF!,2,FALSE),IF($B299="PLEO",VLOOKUP($A299,#REF!,2,FALSE),IF($B299="SICRO",VLOOKUP($A299,#REF!,2,FALSE),IF($B299="SINAPI",IFERROR((VLOOKUP($A299,#REF!,2,FALSE)),(VLOOKUP($A299,#REF!,2,FALSE))),"-")))))))</f>
        <v>-</v>
      </c>
      <c r="D299" s="95" t="str">
        <f>IF(OR($B299="ANP",$B299="DAER",$B299="CONSULTORIA DNIT",$B299="PREGÃO ELETRÔNICO",$B299="DMLU",$B299="DMAE",$B299="CEEE",$B299="EPTC",$B299="ORSE",$B299="SEINFRA",$B299="CREA",$B299="CAU",$B299="CEHOP",$B299="SIURB",$B299="DER-PR",$B299="SUDECAP",$B299=Aux.!$F$24,$B299=Aux.!$F$25),VLOOKUP($A299,#REF!,4,FALSE),IF($B299="SICRO EQUIP.","H",IF($B299="CCU",VLOOKUP($A299,#REF!,3,FALSE),IF($B299="MERCADO",VLOOKUP($A299,#REF!,10,FALSE),IF($B299="PLEO",VLOOKUP($A299,#REF!,3,FALSE),IF($B299="SICRO",VLOOKUP($A299,#REF!,3,FALSE),IF($B299="SINAPI",IFERROR((VLOOKUP($A299,#REF!,3,FALSE)),(VLOOKUP($A299,#REF!,3,FALSE))),"-")))))))</f>
        <v>-</v>
      </c>
      <c r="E299" s="113" t="str">
        <f>IF(OR($B299="ANP",$B299="DAER",$B299="CONSULTORIA DNIT",$B299="PREGÃO ELETRÔNICO",$B299="DMLU",$B299="DMAE",$B299="CEEE",$B299="EPTC",$B299="ORSE",$B299="SEINFRA",$B299="CREA",$B299="CAU",$B299="CEHOP",$B299="SIURB",$B299="DER-PR",$B299="SUDECAP",$B299=Aux.!$F$24,$B299=Aux.!$F$25),VLOOKUP($A299,#REF!,6,FALSE),IF($B299="CCU",VLOOKUP($A299,#REF!,5,FALSE),IF($B299="MERCADO",VLOOKUP($A299,#REF!,7,FALSE),IF($B299="PLEO",VLOOKUP($A299,#REF!,4,FALSE),IF($B299="SICRO",VLOOKUP($A299,#REF!,5,FALSE),IF($B299="SINAPI",IFERROR((VLOOKUP($A299,#REF!,18,FALSE)),),"-"))))))</f>
        <v>-</v>
      </c>
      <c r="F299" s="113" t="str">
        <f>IF(OR($B299="ANP",$B299="DAER",$B299="CONSULTORIA DNIT",$B299="PREGÃO ELETRÔNICO",$B299="DMLU",$B299="DMAE",$B299="CEEE",$B299="EPTC",$B299="ORSE",$B299="SEINFRA",$B299="CREA",$B299="CAU",$B299="CEHOP",$B299="SIURB",$B299="DER-PR",$B299="SUDECAP",$B299=Aux.!$F$24,$B299=Aux.!$F$25),VLOOKUP($A299,#REF!,7,FALSE),IF($B299="CCU",VLOOKUP($A299,#REF!,6,FALSE),IF($B299="MERCADO",VLOOKUP($A299,#REF!,8,FALSE),IF($B299="PLEO",VLOOKUP($A299,#REF!,4,FALSE),IF($B299="SICRO",VLOOKUP($A299,#REF!,6,FALSE),IF($B299="SINAPI",IFERROR(SUM((VLOOKUP($A299,#REF!,14,FALSE)),VLOOKUP($A299,#REF!,20,FALSE),VLOOKUP($A299,#REF!,22,FALSE)),),"-"))))))</f>
        <v>-</v>
      </c>
      <c r="G299" s="113" t="str">
        <f>IF(OR($B299="ANP",$B299="DAER",$B299="CONSULTORIA DNIT",$B299="PREGÃO ELETRÔNICO",$B299="DMLU",$B299="DMAE",$B299="CEEE",$B299="EPTC",$B299="ORSE",$B299="SEINFRA",$B299="CREA",$B299="CAU",$B299="CEHOP",$B299="SIURB",$B299="DER-PR",$B299="SUDECAP",$B299=Aux.!$F$24,$B299=Aux.!$F$25),VLOOKUP($A299,#REF!,8,FALSE),IF($B299="CCU",VLOOKUP($A299,#REF!,7,FALSE),IF($B299="MERCADO",VLOOKUP($A299,#REF!,9,FALSE),IF($B299="PLEO",VLOOKUP($A299,#REF!,4,FALSE),IF($B299="SICRO",VLOOKUP($A299,#REF!,7,FALSE),IF($B299="SINAPI",IFERROR((VLOOKUP($A299,#REF!,16,FALSE)),(VLOOKUP($A299,#REF!,5,FALSE))),"-"))))))</f>
        <v>-</v>
      </c>
      <c r="H299" s="113" t="str">
        <f>IF(OR($B299="ANP",$B299="DAER",$B299="CONSULTORIA DNIT",$B299="PREGÃO ELETRÔNICO",$B299="DMLU",$B299="DMAE",$B299="CEEE",$B299="EPTC",$B299="ORSE",$B299="SEINFRA",$B299="CREA",$B299="CAU",$B299="CEHOP",$B299="SIURB",$B299="DER-PR",$B299="SUDECAP",$B299=Aux.!$F$24,$B299=Aux.!$F$25),VLOOKUP($A299,#REF!,5,FALSE),IF($B299="CCU",VLOOKUP($A299,#REF!,4,FALSE),IF($B299="MERCADO",VLOOKUP($A299,#REF!,6,FALSE),IF($B299="PLEO",VLOOKUP($A299,#REF!,4,FALSE),IF($B299="SICRO",VLOOKUP($A299,#REF!,4,FALSE),IF($B299="SINAPI",IFERROR((VLOOKUP($A299,#REF!,5,FALSE)),(VLOOKUP($A299,#REF!,5,FALSE))),"-"))))))</f>
        <v>-</v>
      </c>
      <c r="I299" s="114">
        <f>IF($B299="SICRO EQUIP.",VLOOKUP($A299,#REF!,10,FALSE),0)</f>
        <v>0</v>
      </c>
      <c r="J299" s="114">
        <f>IF($B299="SICRO EQUIP.",VLOOKUP($A299,#REF!,11,FALSE),0)</f>
        <v>0</v>
      </c>
      <c r="K299" s="258"/>
      <c r="L299" s="259"/>
      <c r="M299" s="115" t="e">
        <f>VLOOKUP($K299,Reajuste!$A$2:$BW$29,(MATCH($L299,Reajuste!$C$2:$BW$2,0)+2),FALSE)</f>
        <v>#N/A</v>
      </c>
      <c r="N299" s="259"/>
      <c r="O299" s="115" t="e">
        <f>VLOOKUP($K299,Reajuste!$A$2:$CW$29,(MATCH($N299,Reajuste!$C$2:$CW$2,0)+2),FALSE)</f>
        <v>#N/A</v>
      </c>
      <c r="P299" s="113">
        <f t="shared" si="0"/>
        <v>0</v>
      </c>
      <c r="Q299" s="113">
        <f t="shared" si="1"/>
        <v>0</v>
      </c>
      <c r="R299" s="113">
        <f t="shared" si="2"/>
        <v>0</v>
      </c>
      <c r="S299" s="113">
        <f t="shared" si="3"/>
        <v>0</v>
      </c>
      <c r="T299" s="113">
        <f t="shared" si="4"/>
        <v>0</v>
      </c>
      <c r="U299" s="113">
        <f t="shared" si="5"/>
        <v>0</v>
      </c>
      <c r="V299" s="4"/>
      <c r="W299" s="4"/>
      <c r="X299" s="4"/>
      <c r="Y299" s="4"/>
      <c r="Z299" s="4"/>
    </row>
    <row r="300" spans="1:26" ht="14.25" customHeight="1">
      <c r="A300" s="256"/>
      <c r="B300" s="257"/>
      <c r="C300" s="112" t="str">
        <f>IF(OR($B300="ANP",$B300="DAER",$B300="CONSULTORIA DNIT",$B300="PREGÃO ELETRÔNICO",$B300="DMLU",$B300="DMAE",$B300="CEEE",$B300="EPTC",$B300="ORSE",$B300="SEINFRA",$B300="CREA",$B300="CAU",$B300="CEHOP",$B300="SIURB",$B300="DER-PR",$B300="SUDECAP",$B300=Aux.!$F$24,$B300=Aux.!$F$25),VLOOKUP($A300,#REF!,3,FALSE),IF($B300="SICRO EQUIP.",VLOOKUP($A300,#REF!,2,FALSE),IF($B300="CCU",VLOOKUP($A300,#REF!,2,FALSE),IF($B300="MERCADO",VLOOKUP($A300,#REF!,2,FALSE),IF($B300="PLEO",VLOOKUP($A300,#REF!,2,FALSE),IF($B300="SICRO",VLOOKUP($A300,#REF!,2,FALSE),IF($B300="SINAPI",IFERROR((VLOOKUP($A300,#REF!,2,FALSE)),(VLOOKUP($A300,#REF!,2,FALSE))),"-")))))))</f>
        <v>-</v>
      </c>
      <c r="D300" s="95" t="str">
        <f>IF(OR($B300="ANP",$B300="DAER",$B300="CONSULTORIA DNIT",$B300="PREGÃO ELETRÔNICO",$B300="DMLU",$B300="DMAE",$B300="CEEE",$B300="EPTC",$B300="ORSE",$B300="SEINFRA",$B300="CREA",$B300="CAU",$B300="CEHOP",$B300="SIURB",$B300="DER-PR",$B300="SUDECAP",$B300=Aux.!$F$24,$B300=Aux.!$F$25),VLOOKUP($A300,#REF!,4,FALSE),IF($B300="SICRO EQUIP.","H",IF($B300="CCU",VLOOKUP($A300,#REF!,3,FALSE),IF($B300="MERCADO",VLOOKUP($A300,#REF!,10,FALSE),IF($B300="PLEO",VLOOKUP($A300,#REF!,3,FALSE),IF($B300="SICRO",VLOOKUP($A300,#REF!,3,FALSE),IF($B300="SINAPI",IFERROR((VLOOKUP($A300,#REF!,3,FALSE)),(VLOOKUP($A300,#REF!,3,FALSE))),"-")))))))</f>
        <v>-</v>
      </c>
      <c r="E300" s="113" t="str">
        <f>IF(OR($B300="ANP",$B300="DAER",$B300="CONSULTORIA DNIT",$B300="PREGÃO ELETRÔNICO",$B300="DMLU",$B300="DMAE",$B300="CEEE",$B300="EPTC",$B300="ORSE",$B300="SEINFRA",$B300="CREA",$B300="CAU",$B300="CEHOP",$B300="SIURB",$B300="DER-PR",$B300="SUDECAP",$B300=Aux.!$F$24,$B300=Aux.!$F$25),VLOOKUP($A300,#REF!,6,FALSE),IF($B300="CCU",VLOOKUP($A300,#REF!,5,FALSE),IF($B300="MERCADO",VLOOKUP($A300,#REF!,7,FALSE),IF($B300="PLEO",VLOOKUP($A300,#REF!,4,FALSE),IF($B300="SICRO",VLOOKUP($A300,#REF!,5,FALSE),IF($B300="SINAPI",IFERROR((VLOOKUP($A300,#REF!,18,FALSE)),),"-"))))))</f>
        <v>-</v>
      </c>
      <c r="F300" s="113" t="str">
        <f>IF(OR($B300="ANP",$B300="DAER",$B300="CONSULTORIA DNIT",$B300="PREGÃO ELETRÔNICO",$B300="DMLU",$B300="DMAE",$B300="CEEE",$B300="EPTC",$B300="ORSE",$B300="SEINFRA",$B300="CREA",$B300="CAU",$B300="CEHOP",$B300="SIURB",$B300="DER-PR",$B300="SUDECAP",$B300=Aux.!$F$24,$B300=Aux.!$F$25),VLOOKUP($A300,#REF!,7,FALSE),IF($B300="CCU",VLOOKUP($A300,#REF!,6,FALSE),IF($B300="MERCADO",VLOOKUP($A300,#REF!,8,FALSE),IF($B300="PLEO",VLOOKUP($A300,#REF!,4,FALSE),IF($B300="SICRO",VLOOKUP($A300,#REF!,6,FALSE),IF($B300="SINAPI",IFERROR(SUM((VLOOKUP($A300,#REF!,14,FALSE)),VLOOKUP($A300,#REF!,20,FALSE),VLOOKUP($A300,#REF!,22,FALSE)),),"-"))))))</f>
        <v>-</v>
      </c>
      <c r="G300" s="113" t="str">
        <f>IF(OR($B300="ANP",$B300="DAER",$B300="CONSULTORIA DNIT",$B300="PREGÃO ELETRÔNICO",$B300="DMLU",$B300="DMAE",$B300="CEEE",$B300="EPTC",$B300="ORSE",$B300="SEINFRA",$B300="CREA",$B300="CAU",$B300="CEHOP",$B300="SIURB",$B300="DER-PR",$B300="SUDECAP",$B300=Aux.!$F$24,$B300=Aux.!$F$25),VLOOKUP($A300,#REF!,8,FALSE),IF($B300="CCU",VLOOKUP($A300,#REF!,7,FALSE),IF($B300="MERCADO",VLOOKUP($A300,#REF!,9,FALSE),IF($B300="PLEO",VLOOKUP($A300,#REF!,4,FALSE),IF($B300="SICRO",VLOOKUP($A300,#REF!,7,FALSE),IF($B300="SINAPI",IFERROR((VLOOKUP($A300,#REF!,16,FALSE)),(VLOOKUP($A300,#REF!,5,FALSE))),"-"))))))</f>
        <v>-</v>
      </c>
      <c r="H300" s="113" t="str">
        <f>IF(OR($B300="ANP",$B300="DAER",$B300="CONSULTORIA DNIT",$B300="PREGÃO ELETRÔNICO",$B300="DMLU",$B300="DMAE",$B300="CEEE",$B300="EPTC",$B300="ORSE",$B300="SEINFRA",$B300="CREA",$B300="CAU",$B300="CEHOP",$B300="SIURB",$B300="DER-PR",$B300="SUDECAP",$B300=Aux.!$F$24,$B300=Aux.!$F$25),VLOOKUP($A300,#REF!,5,FALSE),IF($B300="CCU",VLOOKUP($A300,#REF!,4,FALSE),IF($B300="MERCADO",VLOOKUP($A300,#REF!,6,FALSE),IF($B300="PLEO",VLOOKUP($A300,#REF!,4,FALSE),IF($B300="SICRO",VLOOKUP($A300,#REF!,4,FALSE),IF($B300="SINAPI",IFERROR((VLOOKUP($A300,#REF!,5,FALSE)),(VLOOKUP($A300,#REF!,5,FALSE))),"-"))))))</f>
        <v>-</v>
      </c>
      <c r="I300" s="114">
        <f>IF($B300="SICRO EQUIP.",VLOOKUP($A300,#REF!,10,FALSE),0)</f>
        <v>0</v>
      </c>
      <c r="J300" s="114">
        <f>IF($B300="SICRO EQUIP.",VLOOKUP($A300,#REF!,11,FALSE),0)</f>
        <v>0</v>
      </c>
      <c r="K300" s="258"/>
      <c r="L300" s="259"/>
      <c r="M300" s="115" t="e">
        <f>VLOOKUP($K300,Reajuste!$A$2:$BW$29,(MATCH($L300,Reajuste!$C$2:$BW$2,0)+2),FALSE)</f>
        <v>#N/A</v>
      </c>
      <c r="N300" s="259"/>
      <c r="O300" s="115" t="e">
        <f>VLOOKUP($K300,Reajuste!$A$2:$CW$29,(MATCH($N300,Reajuste!$C$2:$CW$2,0)+2),FALSE)</f>
        <v>#N/A</v>
      </c>
      <c r="P300" s="113">
        <f t="shared" si="0"/>
        <v>0</v>
      </c>
      <c r="Q300" s="113">
        <f t="shared" si="1"/>
        <v>0</v>
      </c>
      <c r="R300" s="113">
        <f t="shared" si="2"/>
        <v>0</v>
      </c>
      <c r="S300" s="113">
        <f t="shared" si="3"/>
        <v>0</v>
      </c>
      <c r="T300" s="113">
        <f t="shared" si="4"/>
        <v>0</v>
      </c>
      <c r="U300" s="113">
        <f t="shared" si="5"/>
        <v>0</v>
      </c>
      <c r="V300" s="4"/>
      <c r="W300" s="4"/>
      <c r="X300" s="4"/>
      <c r="Y300" s="4"/>
      <c r="Z300" s="4"/>
    </row>
    <row r="301" spans="1:26" ht="14.25" customHeight="1">
      <c r="A301" s="256"/>
      <c r="B301" s="257"/>
      <c r="C301" s="112" t="str">
        <f>IF(OR($B301="ANP",$B301="DAER",$B301="CONSULTORIA DNIT",$B301="PREGÃO ELETRÔNICO",$B301="DMLU",$B301="DMAE",$B301="CEEE",$B301="EPTC",$B301="ORSE",$B301="SEINFRA",$B301="CREA",$B301="CAU",$B301="CEHOP",$B301="SIURB",$B301="DER-PR",$B301="SUDECAP",$B301=Aux.!$F$24,$B301=Aux.!$F$25),VLOOKUP($A301,#REF!,3,FALSE),IF($B301="SICRO EQUIP.",VLOOKUP($A301,#REF!,2,FALSE),IF($B301="CCU",VLOOKUP($A301,#REF!,2,FALSE),IF($B301="MERCADO",VLOOKUP($A301,#REF!,2,FALSE),IF($B301="PLEO",VLOOKUP($A301,#REF!,2,FALSE),IF($B301="SICRO",VLOOKUP($A301,#REF!,2,FALSE),IF($B301="SINAPI",IFERROR((VLOOKUP($A301,#REF!,2,FALSE)),(VLOOKUP($A301,#REF!,2,FALSE))),"-")))))))</f>
        <v>-</v>
      </c>
      <c r="D301" s="95" t="str">
        <f>IF(OR($B301="ANP",$B301="DAER",$B301="CONSULTORIA DNIT",$B301="PREGÃO ELETRÔNICO",$B301="DMLU",$B301="DMAE",$B301="CEEE",$B301="EPTC",$B301="ORSE",$B301="SEINFRA",$B301="CREA",$B301="CAU",$B301="CEHOP",$B301="SIURB",$B301="DER-PR",$B301="SUDECAP",$B301=Aux.!$F$24,$B301=Aux.!$F$25),VLOOKUP($A301,#REF!,4,FALSE),IF($B301="SICRO EQUIP.","H",IF($B301="CCU",VLOOKUP($A301,#REF!,3,FALSE),IF($B301="MERCADO",VLOOKUP($A301,#REF!,10,FALSE),IF($B301="PLEO",VLOOKUP($A301,#REF!,3,FALSE),IF($B301="SICRO",VLOOKUP($A301,#REF!,3,FALSE),IF($B301="SINAPI",IFERROR((VLOOKUP($A301,#REF!,3,FALSE)),(VLOOKUP($A301,#REF!,3,FALSE))),"-")))))))</f>
        <v>-</v>
      </c>
      <c r="E301" s="113" t="str">
        <f>IF(OR($B301="ANP",$B301="DAER",$B301="CONSULTORIA DNIT",$B301="PREGÃO ELETRÔNICO",$B301="DMLU",$B301="DMAE",$B301="CEEE",$B301="EPTC",$B301="ORSE",$B301="SEINFRA",$B301="CREA",$B301="CAU",$B301="CEHOP",$B301="SIURB",$B301="DER-PR",$B301="SUDECAP",$B301=Aux.!$F$24,$B301=Aux.!$F$25),VLOOKUP($A301,#REF!,6,FALSE),IF($B301="CCU",VLOOKUP($A301,#REF!,5,FALSE),IF($B301="MERCADO",VLOOKUP($A301,#REF!,7,FALSE),IF($B301="PLEO",VLOOKUP($A301,#REF!,4,FALSE),IF($B301="SICRO",VLOOKUP($A301,#REF!,5,FALSE),IF($B301="SINAPI",IFERROR((VLOOKUP($A301,#REF!,18,FALSE)),),"-"))))))</f>
        <v>-</v>
      </c>
      <c r="F301" s="113" t="str">
        <f>IF(OR($B301="ANP",$B301="DAER",$B301="CONSULTORIA DNIT",$B301="PREGÃO ELETRÔNICO",$B301="DMLU",$B301="DMAE",$B301="CEEE",$B301="EPTC",$B301="ORSE",$B301="SEINFRA",$B301="CREA",$B301="CAU",$B301="CEHOP",$B301="SIURB",$B301="DER-PR",$B301="SUDECAP",$B301=Aux.!$F$24,$B301=Aux.!$F$25),VLOOKUP($A301,#REF!,7,FALSE),IF($B301="CCU",VLOOKUP($A301,#REF!,6,FALSE),IF($B301="MERCADO",VLOOKUP($A301,#REF!,8,FALSE),IF($B301="PLEO",VLOOKUP($A301,#REF!,4,FALSE),IF($B301="SICRO",VLOOKUP($A301,#REF!,6,FALSE),IF($B301="SINAPI",IFERROR(SUM((VLOOKUP($A301,#REF!,14,FALSE)),VLOOKUP($A301,#REF!,20,FALSE),VLOOKUP($A301,#REF!,22,FALSE)),),"-"))))))</f>
        <v>-</v>
      </c>
      <c r="G301" s="113" t="str">
        <f>IF(OR($B301="ANP",$B301="DAER",$B301="CONSULTORIA DNIT",$B301="PREGÃO ELETRÔNICO",$B301="DMLU",$B301="DMAE",$B301="CEEE",$B301="EPTC",$B301="ORSE",$B301="SEINFRA",$B301="CREA",$B301="CAU",$B301="CEHOP",$B301="SIURB",$B301="DER-PR",$B301="SUDECAP",$B301=Aux.!$F$24,$B301=Aux.!$F$25),VLOOKUP($A301,#REF!,8,FALSE),IF($B301="CCU",VLOOKUP($A301,#REF!,7,FALSE),IF($B301="MERCADO",VLOOKUP($A301,#REF!,9,FALSE),IF($B301="PLEO",VLOOKUP($A301,#REF!,4,FALSE),IF($B301="SICRO",VLOOKUP($A301,#REF!,7,FALSE),IF($B301="SINAPI",IFERROR((VLOOKUP($A301,#REF!,16,FALSE)),(VLOOKUP($A301,#REF!,5,FALSE))),"-"))))))</f>
        <v>-</v>
      </c>
      <c r="H301" s="113" t="str">
        <f>IF(OR($B301="ANP",$B301="DAER",$B301="CONSULTORIA DNIT",$B301="PREGÃO ELETRÔNICO",$B301="DMLU",$B301="DMAE",$B301="CEEE",$B301="EPTC",$B301="ORSE",$B301="SEINFRA",$B301="CREA",$B301="CAU",$B301="CEHOP",$B301="SIURB",$B301="DER-PR",$B301="SUDECAP",$B301=Aux.!$F$24,$B301=Aux.!$F$25),VLOOKUP($A301,#REF!,5,FALSE),IF($B301="CCU",VLOOKUP($A301,#REF!,4,FALSE),IF($B301="MERCADO",VLOOKUP($A301,#REF!,6,FALSE),IF($B301="PLEO",VLOOKUP($A301,#REF!,4,FALSE),IF($B301="SICRO",VLOOKUP($A301,#REF!,4,FALSE),IF($B301="SINAPI",IFERROR((VLOOKUP($A301,#REF!,5,FALSE)),(VLOOKUP($A301,#REF!,5,FALSE))),"-"))))))</f>
        <v>-</v>
      </c>
      <c r="I301" s="114">
        <f>IF($B301="SICRO EQUIP.",VLOOKUP($A301,#REF!,10,FALSE),0)</f>
        <v>0</v>
      </c>
      <c r="J301" s="114">
        <f>IF($B301="SICRO EQUIP.",VLOOKUP($A301,#REF!,11,FALSE),0)</f>
        <v>0</v>
      </c>
      <c r="K301" s="258"/>
      <c r="L301" s="259"/>
      <c r="M301" s="115" t="e">
        <f>VLOOKUP($K301,Reajuste!$A$2:$BW$29,(MATCH($L301,Reajuste!$C$2:$BW$2,0)+2),FALSE)</f>
        <v>#N/A</v>
      </c>
      <c r="N301" s="259"/>
      <c r="O301" s="115" t="e">
        <f>VLOOKUP($K301,Reajuste!$A$2:$CW$29,(MATCH($N301,Reajuste!$C$2:$CW$2,0)+2),FALSE)</f>
        <v>#N/A</v>
      </c>
      <c r="P301" s="113">
        <f t="shared" si="0"/>
        <v>0</v>
      </c>
      <c r="Q301" s="113">
        <f t="shared" si="1"/>
        <v>0</v>
      </c>
      <c r="R301" s="113">
        <f t="shared" si="2"/>
        <v>0</v>
      </c>
      <c r="S301" s="113">
        <f t="shared" si="3"/>
        <v>0</v>
      </c>
      <c r="T301" s="113">
        <f t="shared" si="4"/>
        <v>0</v>
      </c>
      <c r="U301" s="113">
        <f t="shared" si="5"/>
        <v>0</v>
      </c>
      <c r="V301" s="4"/>
      <c r="W301" s="4"/>
      <c r="X301" s="4"/>
      <c r="Y301" s="4"/>
      <c r="Z301" s="4"/>
    </row>
    <row r="302" spans="1:26" ht="14.25" customHeight="1">
      <c r="A302" s="256"/>
      <c r="B302" s="257"/>
      <c r="C302" s="112" t="str">
        <f>IF(OR($B302="ANP",$B302="DAER",$B302="CONSULTORIA DNIT",$B302="PREGÃO ELETRÔNICO",$B302="DMLU",$B302="DMAE",$B302="CEEE",$B302="EPTC",$B302="ORSE",$B302="SEINFRA",$B302="CREA",$B302="CAU",$B302="CEHOP",$B302="SIURB",$B302="DER-PR",$B302="SUDECAP",$B302=Aux.!$F$24,$B302=Aux.!$F$25),VLOOKUP($A302,#REF!,3,FALSE),IF($B302="SICRO EQUIP.",VLOOKUP($A302,#REF!,2,FALSE),IF($B302="CCU",VLOOKUP($A302,#REF!,2,FALSE),IF($B302="MERCADO",VLOOKUP($A302,#REF!,2,FALSE),IF($B302="PLEO",VLOOKUP($A302,#REF!,2,FALSE),IF($B302="SICRO",VLOOKUP($A302,#REF!,2,FALSE),IF($B302="SINAPI",IFERROR((VLOOKUP($A302,#REF!,2,FALSE)),(VLOOKUP($A302,#REF!,2,FALSE))),"-")))))))</f>
        <v>-</v>
      </c>
      <c r="D302" s="95" t="str">
        <f>IF(OR($B302="ANP",$B302="DAER",$B302="CONSULTORIA DNIT",$B302="PREGÃO ELETRÔNICO",$B302="DMLU",$B302="DMAE",$B302="CEEE",$B302="EPTC",$B302="ORSE",$B302="SEINFRA",$B302="CREA",$B302="CAU",$B302="CEHOP",$B302="SIURB",$B302="DER-PR",$B302="SUDECAP",$B302=Aux.!$F$24,$B302=Aux.!$F$25),VLOOKUP($A302,#REF!,4,FALSE),IF($B302="SICRO EQUIP.","H",IF($B302="CCU",VLOOKUP($A302,#REF!,3,FALSE),IF($B302="MERCADO",VLOOKUP($A302,#REF!,10,FALSE),IF($B302="PLEO",VLOOKUP($A302,#REF!,3,FALSE),IF($B302="SICRO",VLOOKUP($A302,#REF!,3,FALSE),IF($B302="SINAPI",IFERROR((VLOOKUP($A302,#REF!,3,FALSE)),(VLOOKUP($A302,#REF!,3,FALSE))),"-")))))))</f>
        <v>-</v>
      </c>
      <c r="E302" s="113" t="str">
        <f>IF(OR($B302="ANP",$B302="DAER",$B302="CONSULTORIA DNIT",$B302="PREGÃO ELETRÔNICO",$B302="DMLU",$B302="DMAE",$B302="CEEE",$B302="EPTC",$B302="ORSE",$B302="SEINFRA",$B302="CREA",$B302="CAU",$B302="CEHOP",$B302="SIURB",$B302="DER-PR",$B302="SUDECAP",$B302=Aux.!$F$24,$B302=Aux.!$F$25),VLOOKUP($A302,#REF!,6,FALSE),IF($B302="CCU",VLOOKUP($A302,#REF!,5,FALSE),IF($B302="MERCADO",VLOOKUP($A302,#REF!,7,FALSE),IF($B302="PLEO",VLOOKUP($A302,#REF!,4,FALSE),IF($B302="SICRO",VLOOKUP($A302,#REF!,5,FALSE),IF($B302="SINAPI",IFERROR((VLOOKUP($A302,#REF!,18,FALSE)),),"-"))))))</f>
        <v>-</v>
      </c>
      <c r="F302" s="113" t="str">
        <f>IF(OR($B302="ANP",$B302="DAER",$B302="CONSULTORIA DNIT",$B302="PREGÃO ELETRÔNICO",$B302="DMLU",$B302="DMAE",$B302="CEEE",$B302="EPTC",$B302="ORSE",$B302="SEINFRA",$B302="CREA",$B302="CAU",$B302="CEHOP",$B302="SIURB",$B302="DER-PR",$B302="SUDECAP",$B302=Aux.!$F$24,$B302=Aux.!$F$25),VLOOKUP($A302,#REF!,7,FALSE),IF($B302="CCU",VLOOKUP($A302,#REF!,6,FALSE),IF($B302="MERCADO",VLOOKUP($A302,#REF!,8,FALSE),IF($B302="PLEO",VLOOKUP($A302,#REF!,4,FALSE),IF($B302="SICRO",VLOOKUP($A302,#REF!,6,FALSE),IF($B302="SINAPI",IFERROR(SUM((VLOOKUP($A302,#REF!,14,FALSE)),VLOOKUP($A302,#REF!,20,FALSE),VLOOKUP($A302,#REF!,22,FALSE)),),"-"))))))</f>
        <v>-</v>
      </c>
      <c r="G302" s="113" t="str">
        <f>IF(OR($B302="ANP",$B302="DAER",$B302="CONSULTORIA DNIT",$B302="PREGÃO ELETRÔNICO",$B302="DMLU",$B302="DMAE",$B302="CEEE",$B302="EPTC",$B302="ORSE",$B302="SEINFRA",$B302="CREA",$B302="CAU",$B302="CEHOP",$B302="SIURB",$B302="DER-PR",$B302="SUDECAP",$B302=Aux.!$F$24,$B302=Aux.!$F$25),VLOOKUP($A302,#REF!,8,FALSE),IF($B302="CCU",VLOOKUP($A302,#REF!,7,FALSE),IF($B302="MERCADO",VLOOKUP($A302,#REF!,9,FALSE),IF($B302="PLEO",VLOOKUP($A302,#REF!,4,FALSE),IF($B302="SICRO",VLOOKUP($A302,#REF!,7,FALSE),IF($B302="SINAPI",IFERROR((VLOOKUP($A302,#REF!,16,FALSE)),(VLOOKUP($A302,#REF!,5,FALSE))),"-"))))))</f>
        <v>-</v>
      </c>
      <c r="H302" s="113" t="str">
        <f>IF(OR($B302="ANP",$B302="DAER",$B302="CONSULTORIA DNIT",$B302="PREGÃO ELETRÔNICO",$B302="DMLU",$B302="DMAE",$B302="CEEE",$B302="EPTC",$B302="ORSE",$B302="SEINFRA",$B302="CREA",$B302="CAU",$B302="CEHOP",$B302="SIURB",$B302="DER-PR",$B302="SUDECAP",$B302=Aux.!$F$24,$B302=Aux.!$F$25),VLOOKUP($A302,#REF!,5,FALSE),IF($B302="CCU",VLOOKUP($A302,#REF!,4,FALSE),IF($B302="MERCADO",VLOOKUP($A302,#REF!,6,FALSE),IF($B302="PLEO",VLOOKUP($A302,#REF!,4,FALSE),IF($B302="SICRO",VLOOKUP($A302,#REF!,4,FALSE),IF($B302="SINAPI",IFERROR((VLOOKUP($A302,#REF!,5,FALSE)),(VLOOKUP($A302,#REF!,5,FALSE))),"-"))))))</f>
        <v>-</v>
      </c>
      <c r="I302" s="114">
        <f>IF($B302="SICRO EQUIP.",VLOOKUP($A302,#REF!,10,FALSE),0)</f>
        <v>0</v>
      </c>
      <c r="J302" s="114">
        <f>IF($B302="SICRO EQUIP.",VLOOKUP($A302,#REF!,11,FALSE),0)</f>
        <v>0</v>
      </c>
      <c r="K302" s="258"/>
      <c r="L302" s="259"/>
      <c r="M302" s="115" t="e">
        <f>VLOOKUP($K302,Reajuste!$A$2:$BW$29,(MATCH($L302,Reajuste!$C$2:$BW$2,0)+2),FALSE)</f>
        <v>#N/A</v>
      </c>
      <c r="N302" s="259"/>
      <c r="O302" s="115" t="e">
        <f>VLOOKUP($K302,Reajuste!$A$2:$CW$29,(MATCH($N302,Reajuste!$C$2:$CW$2,0)+2),FALSE)</f>
        <v>#N/A</v>
      </c>
      <c r="P302" s="113">
        <f t="shared" si="0"/>
        <v>0</v>
      </c>
      <c r="Q302" s="113">
        <f t="shared" si="1"/>
        <v>0</v>
      </c>
      <c r="R302" s="113">
        <f t="shared" si="2"/>
        <v>0</v>
      </c>
      <c r="S302" s="113">
        <f t="shared" si="3"/>
        <v>0</v>
      </c>
      <c r="T302" s="113">
        <f t="shared" si="4"/>
        <v>0</v>
      </c>
      <c r="U302" s="113">
        <f t="shared" si="5"/>
        <v>0</v>
      </c>
      <c r="V302" s="4"/>
      <c r="W302" s="4"/>
      <c r="X302" s="4"/>
      <c r="Y302" s="4"/>
      <c r="Z302" s="4"/>
    </row>
    <row r="303" spans="1:26" ht="14.25" customHeight="1">
      <c r="A303" s="256"/>
      <c r="B303" s="257"/>
      <c r="C303" s="112" t="str">
        <f>IF(OR($B303="ANP",$B303="DAER",$B303="CONSULTORIA DNIT",$B303="PREGÃO ELETRÔNICO",$B303="DMLU",$B303="DMAE",$B303="CEEE",$B303="EPTC",$B303="ORSE",$B303="SEINFRA",$B303="CREA",$B303="CAU",$B303="CEHOP",$B303="SIURB",$B303="DER-PR",$B303="SUDECAP",$B303=Aux.!$F$24,$B303=Aux.!$F$25),VLOOKUP($A303,#REF!,3,FALSE),IF($B303="SICRO EQUIP.",VLOOKUP($A303,#REF!,2,FALSE),IF($B303="CCU",VLOOKUP($A303,#REF!,2,FALSE),IF($B303="MERCADO",VLOOKUP($A303,#REF!,2,FALSE),IF($B303="PLEO",VLOOKUP($A303,#REF!,2,FALSE),IF($B303="SICRO",VLOOKUP($A303,#REF!,2,FALSE),IF($B303="SINAPI",IFERROR((VLOOKUP($A303,#REF!,2,FALSE)),(VLOOKUP($A303,#REF!,2,FALSE))),"-")))))))</f>
        <v>-</v>
      </c>
      <c r="D303" s="95" t="str">
        <f>IF(OR($B303="ANP",$B303="DAER",$B303="CONSULTORIA DNIT",$B303="PREGÃO ELETRÔNICO",$B303="DMLU",$B303="DMAE",$B303="CEEE",$B303="EPTC",$B303="ORSE",$B303="SEINFRA",$B303="CREA",$B303="CAU",$B303="CEHOP",$B303="SIURB",$B303="DER-PR",$B303="SUDECAP",$B303=Aux.!$F$24,$B303=Aux.!$F$25),VLOOKUP($A303,#REF!,4,FALSE),IF($B303="SICRO EQUIP.","H",IF($B303="CCU",VLOOKUP($A303,#REF!,3,FALSE),IF($B303="MERCADO",VLOOKUP($A303,#REF!,10,FALSE),IF($B303="PLEO",VLOOKUP($A303,#REF!,3,FALSE),IF($B303="SICRO",VLOOKUP($A303,#REF!,3,FALSE),IF($B303="SINAPI",IFERROR((VLOOKUP($A303,#REF!,3,FALSE)),(VLOOKUP($A303,#REF!,3,FALSE))),"-")))))))</f>
        <v>-</v>
      </c>
      <c r="E303" s="113" t="str">
        <f>IF(OR($B303="ANP",$B303="DAER",$B303="CONSULTORIA DNIT",$B303="PREGÃO ELETRÔNICO",$B303="DMLU",$B303="DMAE",$B303="CEEE",$B303="EPTC",$B303="ORSE",$B303="SEINFRA",$B303="CREA",$B303="CAU",$B303="CEHOP",$B303="SIURB",$B303="DER-PR",$B303="SUDECAP",$B303=Aux.!$F$24,$B303=Aux.!$F$25),VLOOKUP($A303,#REF!,6,FALSE),IF($B303="CCU",VLOOKUP($A303,#REF!,5,FALSE),IF($B303="MERCADO",VLOOKUP($A303,#REF!,7,FALSE),IF($B303="PLEO",VLOOKUP($A303,#REF!,4,FALSE),IF($B303="SICRO",VLOOKUP($A303,#REF!,5,FALSE),IF($B303="SINAPI",IFERROR((VLOOKUP($A303,#REF!,18,FALSE)),),"-"))))))</f>
        <v>-</v>
      </c>
      <c r="F303" s="113" t="str">
        <f>IF(OR($B303="ANP",$B303="DAER",$B303="CONSULTORIA DNIT",$B303="PREGÃO ELETRÔNICO",$B303="DMLU",$B303="DMAE",$B303="CEEE",$B303="EPTC",$B303="ORSE",$B303="SEINFRA",$B303="CREA",$B303="CAU",$B303="CEHOP",$B303="SIURB",$B303="DER-PR",$B303="SUDECAP",$B303=Aux.!$F$24,$B303=Aux.!$F$25),VLOOKUP($A303,#REF!,7,FALSE),IF($B303="CCU",VLOOKUP($A303,#REF!,6,FALSE),IF($B303="MERCADO",VLOOKUP($A303,#REF!,8,FALSE),IF($B303="PLEO",VLOOKUP($A303,#REF!,4,FALSE),IF($B303="SICRO",VLOOKUP($A303,#REF!,6,FALSE),IF($B303="SINAPI",IFERROR(SUM((VLOOKUP($A303,#REF!,14,FALSE)),VLOOKUP($A303,#REF!,20,FALSE),VLOOKUP($A303,#REF!,22,FALSE)),),"-"))))))</f>
        <v>-</v>
      </c>
      <c r="G303" s="113" t="str">
        <f>IF(OR($B303="ANP",$B303="DAER",$B303="CONSULTORIA DNIT",$B303="PREGÃO ELETRÔNICO",$B303="DMLU",$B303="DMAE",$B303="CEEE",$B303="EPTC",$B303="ORSE",$B303="SEINFRA",$B303="CREA",$B303="CAU",$B303="CEHOP",$B303="SIURB",$B303="DER-PR",$B303="SUDECAP",$B303=Aux.!$F$24,$B303=Aux.!$F$25),VLOOKUP($A303,#REF!,8,FALSE),IF($B303="CCU",VLOOKUP($A303,#REF!,7,FALSE),IF($B303="MERCADO",VLOOKUP($A303,#REF!,9,FALSE),IF($B303="PLEO",VLOOKUP($A303,#REF!,4,FALSE),IF($B303="SICRO",VLOOKUP($A303,#REF!,7,FALSE),IF($B303="SINAPI",IFERROR((VLOOKUP($A303,#REF!,16,FALSE)),(VLOOKUP($A303,#REF!,5,FALSE))),"-"))))))</f>
        <v>-</v>
      </c>
      <c r="H303" s="113" t="str">
        <f>IF(OR($B303="ANP",$B303="DAER",$B303="CONSULTORIA DNIT",$B303="PREGÃO ELETRÔNICO",$B303="DMLU",$B303="DMAE",$B303="CEEE",$B303="EPTC",$B303="ORSE",$B303="SEINFRA",$B303="CREA",$B303="CAU",$B303="CEHOP",$B303="SIURB",$B303="DER-PR",$B303="SUDECAP",$B303=Aux.!$F$24,$B303=Aux.!$F$25),VLOOKUP($A303,#REF!,5,FALSE),IF($B303="CCU",VLOOKUP($A303,#REF!,4,FALSE),IF($B303="MERCADO",VLOOKUP($A303,#REF!,6,FALSE),IF($B303="PLEO",VLOOKUP($A303,#REF!,4,FALSE),IF($B303="SICRO",VLOOKUP($A303,#REF!,4,FALSE),IF($B303="SINAPI",IFERROR((VLOOKUP($A303,#REF!,5,FALSE)),(VLOOKUP($A303,#REF!,5,FALSE))),"-"))))))</f>
        <v>-</v>
      </c>
      <c r="I303" s="114">
        <f>IF($B303="SICRO EQUIP.",VLOOKUP($A303,#REF!,10,FALSE),0)</f>
        <v>0</v>
      </c>
      <c r="J303" s="114">
        <f>IF($B303="SICRO EQUIP.",VLOOKUP($A303,#REF!,11,FALSE),0)</f>
        <v>0</v>
      </c>
      <c r="K303" s="258"/>
      <c r="L303" s="259"/>
      <c r="M303" s="115" t="e">
        <f>VLOOKUP($K303,Reajuste!$A$2:$BW$29,(MATCH($L303,Reajuste!$C$2:$BW$2,0)+2),FALSE)</f>
        <v>#N/A</v>
      </c>
      <c r="N303" s="259"/>
      <c r="O303" s="115" t="e">
        <f>VLOOKUP($K303,Reajuste!$A$2:$CW$29,(MATCH($N303,Reajuste!$C$2:$CW$2,0)+2),FALSE)</f>
        <v>#N/A</v>
      </c>
      <c r="P303" s="113">
        <f t="shared" si="0"/>
        <v>0</v>
      </c>
      <c r="Q303" s="113">
        <f t="shared" si="1"/>
        <v>0</v>
      </c>
      <c r="R303" s="113">
        <f t="shared" si="2"/>
        <v>0</v>
      </c>
      <c r="S303" s="113">
        <f t="shared" si="3"/>
        <v>0</v>
      </c>
      <c r="T303" s="113">
        <f t="shared" si="4"/>
        <v>0</v>
      </c>
      <c r="U303" s="113">
        <f t="shared" si="5"/>
        <v>0</v>
      </c>
      <c r="V303" s="4"/>
      <c r="W303" s="4"/>
      <c r="X303" s="4"/>
      <c r="Y303" s="4"/>
      <c r="Z303" s="4"/>
    </row>
    <row r="304" spans="1:26" ht="14.25" customHeight="1">
      <c r="A304" s="256"/>
      <c r="B304" s="257"/>
      <c r="C304" s="112" t="str">
        <f>IF(OR($B304="ANP",$B304="DAER",$B304="CONSULTORIA DNIT",$B304="PREGÃO ELETRÔNICO",$B304="DMLU",$B304="DMAE",$B304="CEEE",$B304="EPTC",$B304="ORSE",$B304="SEINFRA",$B304="CREA",$B304="CAU",$B304="CEHOP",$B304="SIURB",$B304="DER-PR",$B304="SUDECAP",$B304=Aux.!$F$24,$B304=Aux.!$F$25),VLOOKUP($A304,#REF!,3,FALSE),IF($B304="SICRO EQUIP.",VLOOKUP($A304,#REF!,2,FALSE),IF($B304="CCU",VLOOKUP($A304,#REF!,2,FALSE),IF($B304="MERCADO",VLOOKUP($A304,#REF!,2,FALSE),IF($B304="PLEO",VLOOKUP($A304,#REF!,2,FALSE),IF($B304="SICRO",VLOOKUP($A304,#REF!,2,FALSE),IF($B304="SINAPI",IFERROR((VLOOKUP($A304,#REF!,2,FALSE)),(VLOOKUP($A304,#REF!,2,FALSE))),"-")))))))</f>
        <v>-</v>
      </c>
      <c r="D304" s="95" t="str">
        <f>IF(OR($B304="ANP",$B304="DAER",$B304="CONSULTORIA DNIT",$B304="PREGÃO ELETRÔNICO",$B304="DMLU",$B304="DMAE",$B304="CEEE",$B304="EPTC",$B304="ORSE",$B304="SEINFRA",$B304="CREA",$B304="CAU",$B304="CEHOP",$B304="SIURB",$B304="DER-PR",$B304="SUDECAP",$B304=Aux.!$F$24,$B304=Aux.!$F$25),VLOOKUP($A304,#REF!,4,FALSE),IF($B304="SICRO EQUIP.","H",IF($B304="CCU",VLOOKUP($A304,#REF!,3,FALSE),IF($B304="MERCADO",VLOOKUP($A304,#REF!,10,FALSE),IF($B304="PLEO",VLOOKUP($A304,#REF!,3,FALSE),IF($B304="SICRO",VLOOKUP($A304,#REF!,3,FALSE),IF($B304="SINAPI",IFERROR((VLOOKUP($A304,#REF!,3,FALSE)),(VLOOKUP($A304,#REF!,3,FALSE))),"-")))))))</f>
        <v>-</v>
      </c>
      <c r="E304" s="113" t="str">
        <f>IF(OR($B304="ANP",$B304="DAER",$B304="CONSULTORIA DNIT",$B304="PREGÃO ELETRÔNICO",$B304="DMLU",$B304="DMAE",$B304="CEEE",$B304="EPTC",$B304="ORSE",$B304="SEINFRA",$B304="CREA",$B304="CAU",$B304="CEHOP",$B304="SIURB",$B304="DER-PR",$B304="SUDECAP",$B304=Aux.!$F$24,$B304=Aux.!$F$25),VLOOKUP($A304,#REF!,6,FALSE),IF($B304="CCU",VLOOKUP($A304,#REF!,5,FALSE),IF($B304="MERCADO",VLOOKUP($A304,#REF!,7,FALSE),IF($B304="PLEO",VLOOKUP($A304,#REF!,4,FALSE),IF($B304="SICRO",VLOOKUP($A304,#REF!,5,FALSE),IF($B304="SINAPI",IFERROR((VLOOKUP($A304,#REF!,18,FALSE)),),"-"))))))</f>
        <v>-</v>
      </c>
      <c r="F304" s="113" t="str">
        <f>IF(OR($B304="ANP",$B304="DAER",$B304="CONSULTORIA DNIT",$B304="PREGÃO ELETRÔNICO",$B304="DMLU",$B304="DMAE",$B304="CEEE",$B304="EPTC",$B304="ORSE",$B304="SEINFRA",$B304="CREA",$B304="CAU",$B304="CEHOP",$B304="SIURB",$B304="DER-PR",$B304="SUDECAP",$B304=Aux.!$F$24,$B304=Aux.!$F$25),VLOOKUP($A304,#REF!,7,FALSE),IF($B304="CCU",VLOOKUP($A304,#REF!,6,FALSE),IF($B304="MERCADO",VLOOKUP($A304,#REF!,8,FALSE),IF($B304="PLEO",VLOOKUP($A304,#REF!,4,FALSE),IF($B304="SICRO",VLOOKUP($A304,#REF!,6,FALSE),IF($B304="SINAPI",IFERROR(SUM((VLOOKUP($A304,#REF!,14,FALSE)),VLOOKUP($A304,#REF!,20,FALSE),VLOOKUP($A304,#REF!,22,FALSE)),),"-"))))))</f>
        <v>-</v>
      </c>
      <c r="G304" s="113" t="str">
        <f>IF(OR($B304="ANP",$B304="DAER",$B304="CONSULTORIA DNIT",$B304="PREGÃO ELETRÔNICO",$B304="DMLU",$B304="DMAE",$B304="CEEE",$B304="EPTC",$B304="ORSE",$B304="SEINFRA",$B304="CREA",$B304="CAU",$B304="CEHOP",$B304="SIURB",$B304="DER-PR",$B304="SUDECAP",$B304=Aux.!$F$24,$B304=Aux.!$F$25),VLOOKUP($A304,#REF!,8,FALSE),IF($B304="CCU",VLOOKUP($A304,#REF!,7,FALSE),IF($B304="MERCADO",VLOOKUP($A304,#REF!,9,FALSE),IF($B304="PLEO",VLOOKUP($A304,#REF!,4,FALSE),IF($B304="SICRO",VLOOKUP($A304,#REF!,7,FALSE),IF($B304="SINAPI",IFERROR((VLOOKUP($A304,#REF!,16,FALSE)),(VLOOKUP($A304,#REF!,5,FALSE))),"-"))))))</f>
        <v>-</v>
      </c>
      <c r="H304" s="113" t="str">
        <f>IF(OR($B304="ANP",$B304="DAER",$B304="CONSULTORIA DNIT",$B304="PREGÃO ELETRÔNICO",$B304="DMLU",$B304="DMAE",$B304="CEEE",$B304="EPTC",$B304="ORSE",$B304="SEINFRA",$B304="CREA",$B304="CAU",$B304="CEHOP",$B304="SIURB",$B304="DER-PR",$B304="SUDECAP",$B304=Aux.!$F$24,$B304=Aux.!$F$25),VLOOKUP($A304,#REF!,5,FALSE),IF($B304="CCU",VLOOKUP($A304,#REF!,4,FALSE),IF($B304="MERCADO",VLOOKUP($A304,#REF!,6,FALSE),IF($B304="PLEO",VLOOKUP($A304,#REF!,4,FALSE),IF($B304="SICRO",VLOOKUP($A304,#REF!,4,FALSE),IF($B304="SINAPI",IFERROR((VLOOKUP($A304,#REF!,5,FALSE)),(VLOOKUP($A304,#REF!,5,FALSE))),"-"))))))</f>
        <v>-</v>
      </c>
      <c r="I304" s="114">
        <f>IF($B304="SICRO EQUIP.",VLOOKUP($A304,#REF!,10,FALSE),0)</f>
        <v>0</v>
      </c>
      <c r="J304" s="114">
        <f>IF($B304="SICRO EQUIP.",VLOOKUP($A304,#REF!,11,FALSE),0)</f>
        <v>0</v>
      </c>
      <c r="K304" s="258"/>
      <c r="L304" s="259"/>
      <c r="M304" s="115" t="e">
        <f>VLOOKUP($K304,Reajuste!$A$2:$BW$29,(MATCH($L304,Reajuste!$C$2:$BW$2,0)+2),FALSE)</f>
        <v>#N/A</v>
      </c>
      <c r="N304" s="259"/>
      <c r="O304" s="115" t="e">
        <f>VLOOKUP($K304,Reajuste!$A$2:$CW$29,(MATCH($N304,Reajuste!$C$2:$CW$2,0)+2),FALSE)</f>
        <v>#N/A</v>
      </c>
      <c r="P304" s="113">
        <f t="shared" si="0"/>
        <v>0</v>
      </c>
      <c r="Q304" s="113">
        <f t="shared" si="1"/>
        <v>0</v>
      </c>
      <c r="R304" s="113">
        <f t="shared" si="2"/>
        <v>0</v>
      </c>
      <c r="S304" s="113">
        <f t="shared" si="3"/>
        <v>0</v>
      </c>
      <c r="T304" s="113">
        <f t="shared" si="4"/>
        <v>0</v>
      </c>
      <c r="U304" s="113">
        <f t="shared" si="5"/>
        <v>0</v>
      </c>
      <c r="V304" s="4"/>
      <c r="W304" s="4"/>
      <c r="X304" s="4"/>
      <c r="Y304" s="4"/>
      <c r="Z304" s="4"/>
    </row>
    <row r="305" spans="1:26" ht="14.25" customHeight="1">
      <c r="A305" s="256"/>
      <c r="B305" s="257"/>
      <c r="C305" s="112" t="str">
        <f>IF(OR($B305="ANP",$B305="DAER",$B305="CONSULTORIA DNIT",$B305="PREGÃO ELETRÔNICO",$B305="DMLU",$B305="DMAE",$B305="CEEE",$B305="EPTC",$B305="ORSE",$B305="SEINFRA",$B305="CREA",$B305="CAU",$B305="CEHOP",$B305="SIURB",$B305="DER-PR",$B305="SUDECAP",$B305=Aux.!$F$24,$B305=Aux.!$F$25),VLOOKUP($A305,#REF!,3,FALSE),IF($B305="SICRO EQUIP.",VLOOKUP($A305,#REF!,2,FALSE),IF($B305="CCU",VLOOKUP($A305,#REF!,2,FALSE),IF($B305="MERCADO",VLOOKUP($A305,#REF!,2,FALSE),IF($B305="PLEO",VLOOKUP($A305,#REF!,2,FALSE),IF($B305="SICRO",VLOOKUP($A305,#REF!,2,FALSE),IF($B305="SINAPI",IFERROR((VLOOKUP($A305,#REF!,2,FALSE)),(VLOOKUP($A305,#REF!,2,FALSE))),"-")))))))</f>
        <v>-</v>
      </c>
      <c r="D305" s="95" t="str">
        <f>IF(OR($B305="ANP",$B305="DAER",$B305="CONSULTORIA DNIT",$B305="PREGÃO ELETRÔNICO",$B305="DMLU",$B305="DMAE",$B305="CEEE",$B305="EPTC",$B305="ORSE",$B305="SEINFRA",$B305="CREA",$B305="CAU",$B305="CEHOP",$B305="SIURB",$B305="DER-PR",$B305="SUDECAP",$B305=Aux.!$F$24,$B305=Aux.!$F$25),VLOOKUP($A305,#REF!,4,FALSE),IF($B305="SICRO EQUIP.","H",IF($B305="CCU",VLOOKUP($A305,#REF!,3,FALSE),IF($B305="MERCADO",VLOOKUP($A305,#REF!,10,FALSE),IF($B305="PLEO",VLOOKUP($A305,#REF!,3,FALSE),IF($B305="SICRO",VLOOKUP($A305,#REF!,3,FALSE),IF($B305="SINAPI",IFERROR((VLOOKUP($A305,#REF!,3,FALSE)),(VLOOKUP($A305,#REF!,3,FALSE))),"-")))))))</f>
        <v>-</v>
      </c>
      <c r="E305" s="113" t="str">
        <f>IF(OR($B305="ANP",$B305="DAER",$B305="CONSULTORIA DNIT",$B305="PREGÃO ELETRÔNICO",$B305="DMLU",$B305="DMAE",$B305="CEEE",$B305="EPTC",$B305="ORSE",$B305="SEINFRA",$B305="CREA",$B305="CAU",$B305="CEHOP",$B305="SIURB",$B305="DER-PR",$B305="SUDECAP",$B305=Aux.!$F$24,$B305=Aux.!$F$25),VLOOKUP($A305,#REF!,6,FALSE),IF($B305="CCU",VLOOKUP($A305,#REF!,5,FALSE),IF($B305="MERCADO",VLOOKUP($A305,#REF!,7,FALSE),IF($B305="PLEO",VLOOKUP($A305,#REF!,4,FALSE),IF($B305="SICRO",VLOOKUP($A305,#REF!,5,FALSE),IF($B305="SINAPI",IFERROR((VLOOKUP($A305,#REF!,18,FALSE)),),"-"))))))</f>
        <v>-</v>
      </c>
      <c r="F305" s="113" t="str">
        <f>IF(OR($B305="ANP",$B305="DAER",$B305="CONSULTORIA DNIT",$B305="PREGÃO ELETRÔNICO",$B305="DMLU",$B305="DMAE",$B305="CEEE",$B305="EPTC",$B305="ORSE",$B305="SEINFRA",$B305="CREA",$B305="CAU",$B305="CEHOP",$B305="SIURB",$B305="DER-PR",$B305="SUDECAP",$B305=Aux.!$F$24,$B305=Aux.!$F$25),VLOOKUP($A305,#REF!,7,FALSE),IF($B305="CCU",VLOOKUP($A305,#REF!,6,FALSE),IF($B305="MERCADO",VLOOKUP($A305,#REF!,8,FALSE),IF($B305="PLEO",VLOOKUP($A305,#REF!,4,FALSE),IF($B305="SICRO",VLOOKUP($A305,#REF!,6,FALSE),IF($B305="SINAPI",IFERROR(SUM((VLOOKUP($A305,#REF!,14,FALSE)),VLOOKUP($A305,#REF!,20,FALSE),VLOOKUP($A305,#REF!,22,FALSE)),),"-"))))))</f>
        <v>-</v>
      </c>
      <c r="G305" s="113" t="str">
        <f>IF(OR($B305="ANP",$B305="DAER",$B305="CONSULTORIA DNIT",$B305="PREGÃO ELETRÔNICO",$B305="DMLU",$B305="DMAE",$B305="CEEE",$B305="EPTC",$B305="ORSE",$B305="SEINFRA",$B305="CREA",$B305="CAU",$B305="CEHOP",$B305="SIURB",$B305="DER-PR",$B305="SUDECAP",$B305=Aux.!$F$24,$B305=Aux.!$F$25),VLOOKUP($A305,#REF!,8,FALSE),IF($B305="CCU",VLOOKUP($A305,#REF!,7,FALSE),IF($B305="MERCADO",VLOOKUP($A305,#REF!,9,FALSE),IF($B305="PLEO",VLOOKUP($A305,#REF!,4,FALSE),IF($B305="SICRO",VLOOKUP($A305,#REF!,7,FALSE),IF($B305="SINAPI",IFERROR((VLOOKUP($A305,#REF!,16,FALSE)),(VLOOKUP($A305,#REF!,5,FALSE))),"-"))))))</f>
        <v>-</v>
      </c>
      <c r="H305" s="113" t="str">
        <f>IF(OR($B305="ANP",$B305="DAER",$B305="CONSULTORIA DNIT",$B305="PREGÃO ELETRÔNICO",$B305="DMLU",$B305="DMAE",$B305="CEEE",$B305="EPTC",$B305="ORSE",$B305="SEINFRA",$B305="CREA",$B305="CAU",$B305="CEHOP",$B305="SIURB",$B305="DER-PR",$B305="SUDECAP",$B305=Aux.!$F$24,$B305=Aux.!$F$25),VLOOKUP($A305,#REF!,5,FALSE),IF($B305="CCU",VLOOKUP($A305,#REF!,4,FALSE),IF($B305="MERCADO",VLOOKUP($A305,#REF!,6,FALSE),IF($B305="PLEO",VLOOKUP($A305,#REF!,4,FALSE),IF($B305="SICRO",VLOOKUP($A305,#REF!,4,FALSE),IF($B305="SINAPI",IFERROR((VLOOKUP($A305,#REF!,5,FALSE)),(VLOOKUP($A305,#REF!,5,FALSE))),"-"))))))</f>
        <v>-</v>
      </c>
      <c r="I305" s="114">
        <f>IF($B305="SICRO EQUIP.",VLOOKUP($A305,#REF!,10,FALSE),0)</f>
        <v>0</v>
      </c>
      <c r="J305" s="114">
        <f>IF($B305="SICRO EQUIP.",VLOOKUP($A305,#REF!,11,FALSE),0)</f>
        <v>0</v>
      </c>
      <c r="K305" s="258"/>
      <c r="L305" s="259"/>
      <c r="M305" s="115" t="e">
        <f>VLOOKUP($K305,Reajuste!$A$2:$BW$29,(MATCH($L305,Reajuste!$C$2:$BW$2,0)+2),FALSE)</f>
        <v>#N/A</v>
      </c>
      <c r="N305" s="259"/>
      <c r="O305" s="115" t="e">
        <f>VLOOKUP($K305,Reajuste!$A$2:$CW$29,(MATCH($N305,Reajuste!$C$2:$CW$2,0)+2),FALSE)</f>
        <v>#N/A</v>
      </c>
      <c r="P305" s="113">
        <f t="shared" si="0"/>
        <v>0</v>
      </c>
      <c r="Q305" s="113">
        <f t="shared" si="1"/>
        <v>0</v>
      </c>
      <c r="R305" s="113">
        <f t="shared" si="2"/>
        <v>0</v>
      </c>
      <c r="S305" s="113">
        <f t="shared" si="3"/>
        <v>0</v>
      </c>
      <c r="T305" s="113">
        <f t="shared" si="4"/>
        <v>0</v>
      </c>
      <c r="U305" s="113">
        <f t="shared" si="5"/>
        <v>0</v>
      </c>
      <c r="V305" s="4"/>
      <c r="W305" s="4"/>
      <c r="X305" s="4"/>
      <c r="Y305" s="4"/>
      <c r="Z305" s="4"/>
    </row>
    <row r="306" spans="1:26" ht="14.25" customHeight="1">
      <c r="A306" s="256"/>
      <c r="B306" s="257"/>
      <c r="C306" s="112" t="str">
        <f>IF(OR($B306="ANP",$B306="DAER",$B306="CONSULTORIA DNIT",$B306="PREGÃO ELETRÔNICO",$B306="DMLU",$B306="DMAE",$B306="CEEE",$B306="EPTC",$B306="ORSE",$B306="SEINFRA",$B306="CREA",$B306="CAU",$B306="CEHOP",$B306="SIURB",$B306="DER-PR",$B306="SUDECAP",$B306=Aux.!$F$24,$B306=Aux.!$F$25),VLOOKUP($A306,#REF!,3,FALSE),IF($B306="SICRO EQUIP.",VLOOKUP($A306,#REF!,2,FALSE),IF($B306="CCU",VLOOKUP($A306,#REF!,2,FALSE),IF($B306="MERCADO",VLOOKUP($A306,#REF!,2,FALSE),IF($B306="PLEO",VLOOKUP($A306,#REF!,2,FALSE),IF($B306="SICRO",VLOOKUP($A306,#REF!,2,FALSE),IF($B306="SINAPI",IFERROR((VLOOKUP($A306,#REF!,2,FALSE)),(VLOOKUP($A306,#REF!,2,FALSE))),"-")))))))</f>
        <v>-</v>
      </c>
      <c r="D306" s="95" t="str">
        <f>IF(OR($B306="ANP",$B306="DAER",$B306="CONSULTORIA DNIT",$B306="PREGÃO ELETRÔNICO",$B306="DMLU",$B306="DMAE",$B306="CEEE",$B306="EPTC",$B306="ORSE",$B306="SEINFRA",$B306="CREA",$B306="CAU",$B306="CEHOP",$B306="SIURB",$B306="DER-PR",$B306="SUDECAP",$B306=Aux.!$F$24,$B306=Aux.!$F$25),VLOOKUP($A306,#REF!,4,FALSE),IF($B306="SICRO EQUIP.","H",IF($B306="CCU",VLOOKUP($A306,#REF!,3,FALSE),IF($B306="MERCADO",VLOOKUP($A306,#REF!,10,FALSE),IF($B306="PLEO",VLOOKUP($A306,#REF!,3,FALSE),IF($B306="SICRO",VLOOKUP($A306,#REF!,3,FALSE),IF($B306="SINAPI",IFERROR((VLOOKUP($A306,#REF!,3,FALSE)),(VLOOKUP($A306,#REF!,3,FALSE))),"-")))))))</f>
        <v>-</v>
      </c>
      <c r="E306" s="113" t="str">
        <f>IF(OR($B306="ANP",$B306="DAER",$B306="CONSULTORIA DNIT",$B306="PREGÃO ELETRÔNICO",$B306="DMLU",$B306="DMAE",$B306="CEEE",$B306="EPTC",$B306="ORSE",$B306="SEINFRA",$B306="CREA",$B306="CAU",$B306="CEHOP",$B306="SIURB",$B306="DER-PR",$B306="SUDECAP",$B306=Aux.!$F$24,$B306=Aux.!$F$25),VLOOKUP($A306,#REF!,6,FALSE),IF($B306="CCU",VLOOKUP($A306,#REF!,5,FALSE),IF($B306="MERCADO",VLOOKUP($A306,#REF!,7,FALSE),IF($B306="PLEO",VLOOKUP($A306,#REF!,4,FALSE),IF($B306="SICRO",VLOOKUP($A306,#REF!,5,FALSE),IF($B306="SINAPI",IFERROR((VLOOKUP($A306,#REF!,18,FALSE)),),"-"))))))</f>
        <v>-</v>
      </c>
      <c r="F306" s="113" t="str">
        <f>IF(OR($B306="ANP",$B306="DAER",$B306="CONSULTORIA DNIT",$B306="PREGÃO ELETRÔNICO",$B306="DMLU",$B306="DMAE",$B306="CEEE",$B306="EPTC",$B306="ORSE",$B306="SEINFRA",$B306="CREA",$B306="CAU",$B306="CEHOP",$B306="SIURB",$B306="DER-PR",$B306="SUDECAP",$B306=Aux.!$F$24,$B306=Aux.!$F$25),VLOOKUP($A306,#REF!,7,FALSE),IF($B306="CCU",VLOOKUP($A306,#REF!,6,FALSE),IF($B306="MERCADO",VLOOKUP($A306,#REF!,8,FALSE),IF($B306="PLEO",VLOOKUP($A306,#REF!,4,FALSE),IF($B306="SICRO",VLOOKUP($A306,#REF!,6,FALSE),IF($B306="SINAPI",IFERROR(SUM((VLOOKUP($A306,#REF!,14,FALSE)),VLOOKUP($A306,#REF!,20,FALSE),VLOOKUP($A306,#REF!,22,FALSE)),),"-"))))))</f>
        <v>-</v>
      </c>
      <c r="G306" s="113" t="str">
        <f>IF(OR($B306="ANP",$B306="DAER",$B306="CONSULTORIA DNIT",$B306="PREGÃO ELETRÔNICO",$B306="DMLU",$B306="DMAE",$B306="CEEE",$B306="EPTC",$B306="ORSE",$B306="SEINFRA",$B306="CREA",$B306="CAU",$B306="CEHOP",$B306="SIURB",$B306="DER-PR",$B306="SUDECAP",$B306=Aux.!$F$24,$B306=Aux.!$F$25),VLOOKUP($A306,#REF!,8,FALSE),IF($B306="CCU",VLOOKUP($A306,#REF!,7,FALSE),IF($B306="MERCADO",VLOOKUP($A306,#REF!,9,FALSE),IF($B306="PLEO",VLOOKUP($A306,#REF!,4,FALSE),IF($B306="SICRO",VLOOKUP($A306,#REF!,7,FALSE),IF($B306="SINAPI",IFERROR((VLOOKUP($A306,#REF!,16,FALSE)),(VLOOKUP($A306,#REF!,5,FALSE))),"-"))))))</f>
        <v>-</v>
      </c>
      <c r="H306" s="113" t="str">
        <f>IF(OR($B306="ANP",$B306="DAER",$B306="CONSULTORIA DNIT",$B306="PREGÃO ELETRÔNICO",$B306="DMLU",$B306="DMAE",$B306="CEEE",$B306="EPTC",$B306="ORSE",$B306="SEINFRA",$B306="CREA",$B306="CAU",$B306="CEHOP",$B306="SIURB",$B306="DER-PR",$B306="SUDECAP",$B306=Aux.!$F$24,$B306=Aux.!$F$25),VLOOKUP($A306,#REF!,5,FALSE),IF($B306="CCU",VLOOKUP($A306,#REF!,4,FALSE),IF($B306="MERCADO",VLOOKUP($A306,#REF!,6,FALSE),IF($B306="PLEO",VLOOKUP($A306,#REF!,4,FALSE),IF($B306="SICRO",VLOOKUP($A306,#REF!,4,FALSE),IF($B306="SINAPI",IFERROR((VLOOKUP($A306,#REF!,5,FALSE)),(VLOOKUP($A306,#REF!,5,FALSE))),"-"))))))</f>
        <v>-</v>
      </c>
      <c r="I306" s="114">
        <f>IF($B306="SICRO EQUIP.",VLOOKUP($A306,#REF!,10,FALSE),0)</f>
        <v>0</v>
      </c>
      <c r="J306" s="114">
        <f>IF($B306="SICRO EQUIP.",VLOOKUP($A306,#REF!,11,FALSE),0)</f>
        <v>0</v>
      </c>
      <c r="K306" s="258"/>
      <c r="L306" s="259"/>
      <c r="M306" s="115" t="e">
        <f>VLOOKUP($K306,Reajuste!$A$2:$BW$29,(MATCH($L306,Reajuste!$C$2:$BW$2,0)+2),FALSE)</f>
        <v>#N/A</v>
      </c>
      <c r="N306" s="259"/>
      <c r="O306" s="115" t="e">
        <f>VLOOKUP($K306,Reajuste!$A$2:$CW$29,(MATCH($N306,Reajuste!$C$2:$CW$2,0)+2),FALSE)</f>
        <v>#N/A</v>
      </c>
      <c r="P306" s="113">
        <f t="shared" si="0"/>
        <v>0</v>
      </c>
      <c r="Q306" s="113">
        <f t="shared" si="1"/>
        <v>0</v>
      </c>
      <c r="R306" s="113">
        <f t="shared" si="2"/>
        <v>0</v>
      </c>
      <c r="S306" s="113">
        <f t="shared" si="3"/>
        <v>0</v>
      </c>
      <c r="T306" s="113">
        <f t="shared" si="4"/>
        <v>0</v>
      </c>
      <c r="U306" s="113">
        <f t="shared" si="5"/>
        <v>0</v>
      </c>
      <c r="V306" s="4"/>
      <c r="W306" s="4"/>
      <c r="X306" s="4"/>
      <c r="Y306" s="4"/>
      <c r="Z306" s="4"/>
    </row>
    <row r="307" spans="1:26" ht="14.25" customHeight="1">
      <c r="A307" s="256"/>
      <c r="B307" s="257"/>
      <c r="C307" s="112" t="str">
        <f>IF(OR($B307="ANP",$B307="DAER",$B307="CONSULTORIA DNIT",$B307="PREGÃO ELETRÔNICO",$B307="DMLU",$B307="DMAE",$B307="CEEE",$B307="EPTC",$B307="ORSE",$B307="SEINFRA",$B307="CREA",$B307="CAU",$B307="CEHOP",$B307="SIURB",$B307="DER-PR",$B307="SUDECAP",$B307=Aux.!$F$24,$B307=Aux.!$F$25),VLOOKUP($A307,#REF!,3,FALSE),IF($B307="SICRO EQUIP.",VLOOKUP($A307,#REF!,2,FALSE),IF($B307="CCU",VLOOKUP($A307,#REF!,2,FALSE),IF($B307="MERCADO",VLOOKUP($A307,#REF!,2,FALSE),IF($B307="PLEO",VLOOKUP($A307,#REF!,2,FALSE),IF($B307="SICRO",VLOOKUP($A307,#REF!,2,FALSE),IF($B307="SINAPI",IFERROR((VLOOKUP($A307,#REF!,2,FALSE)),(VLOOKUP($A307,#REF!,2,FALSE))),"-")))))))</f>
        <v>-</v>
      </c>
      <c r="D307" s="95" t="str">
        <f>IF(OR($B307="ANP",$B307="DAER",$B307="CONSULTORIA DNIT",$B307="PREGÃO ELETRÔNICO",$B307="DMLU",$B307="DMAE",$B307="CEEE",$B307="EPTC",$B307="ORSE",$B307="SEINFRA",$B307="CREA",$B307="CAU",$B307="CEHOP",$B307="SIURB",$B307="DER-PR",$B307="SUDECAP",$B307=Aux.!$F$24,$B307=Aux.!$F$25),VLOOKUP($A307,#REF!,4,FALSE),IF($B307="SICRO EQUIP.","H",IF($B307="CCU",VLOOKUP($A307,#REF!,3,FALSE),IF($B307="MERCADO",VLOOKUP($A307,#REF!,10,FALSE),IF($B307="PLEO",VLOOKUP($A307,#REF!,3,FALSE),IF($B307="SICRO",VLOOKUP($A307,#REF!,3,FALSE),IF($B307="SINAPI",IFERROR((VLOOKUP($A307,#REF!,3,FALSE)),(VLOOKUP($A307,#REF!,3,FALSE))),"-")))))))</f>
        <v>-</v>
      </c>
      <c r="E307" s="113" t="str">
        <f>IF(OR($B307="ANP",$B307="DAER",$B307="CONSULTORIA DNIT",$B307="PREGÃO ELETRÔNICO",$B307="DMLU",$B307="DMAE",$B307="CEEE",$B307="EPTC",$B307="ORSE",$B307="SEINFRA",$B307="CREA",$B307="CAU",$B307="CEHOP",$B307="SIURB",$B307="DER-PR",$B307="SUDECAP",$B307=Aux.!$F$24,$B307=Aux.!$F$25),VLOOKUP($A307,#REF!,6,FALSE),IF($B307="CCU",VLOOKUP($A307,#REF!,5,FALSE),IF($B307="MERCADO",VLOOKUP($A307,#REF!,7,FALSE),IF($B307="PLEO",VLOOKUP($A307,#REF!,4,FALSE),IF($B307="SICRO",VLOOKUP($A307,#REF!,5,FALSE),IF($B307="SINAPI",IFERROR((VLOOKUP($A307,#REF!,18,FALSE)),),"-"))))))</f>
        <v>-</v>
      </c>
      <c r="F307" s="113" t="str">
        <f>IF(OR($B307="ANP",$B307="DAER",$B307="CONSULTORIA DNIT",$B307="PREGÃO ELETRÔNICO",$B307="DMLU",$B307="DMAE",$B307="CEEE",$B307="EPTC",$B307="ORSE",$B307="SEINFRA",$B307="CREA",$B307="CAU",$B307="CEHOP",$B307="SIURB",$B307="DER-PR",$B307="SUDECAP",$B307=Aux.!$F$24,$B307=Aux.!$F$25),VLOOKUP($A307,#REF!,7,FALSE),IF($B307="CCU",VLOOKUP($A307,#REF!,6,FALSE),IF($B307="MERCADO",VLOOKUP($A307,#REF!,8,FALSE),IF($B307="PLEO",VLOOKUP($A307,#REF!,4,FALSE),IF($B307="SICRO",VLOOKUP($A307,#REF!,6,FALSE),IF($B307="SINAPI",IFERROR(SUM((VLOOKUP($A307,#REF!,14,FALSE)),VLOOKUP($A307,#REF!,20,FALSE),VLOOKUP($A307,#REF!,22,FALSE)),),"-"))))))</f>
        <v>-</v>
      </c>
      <c r="G307" s="113" t="str">
        <f>IF(OR($B307="ANP",$B307="DAER",$B307="CONSULTORIA DNIT",$B307="PREGÃO ELETRÔNICO",$B307="DMLU",$B307="DMAE",$B307="CEEE",$B307="EPTC",$B307="ORSE",$B307="SEINFRA",$B307="CREA",$B307="CAU",$B307="CEHOP",$B307="SIURB",$B307="DER-PR",$B307="SUDECAP",$B307=Aux.!$F$24,$B307=Aux.!$F$25),VLOOKUP($A307,#REF!,8,FALSE),IF($B307="CCU",VLOOKUP($A307,#REF!,7,FALSE),IF($B307="MERCADO",VLOOKUP($A307,#REF!,9,FALSE),IF($B307="PLEO",VLOOKUP($A307,#REF!,4,FALSE),IF($B307="SICRO",VLOOKUP($A307,#REF!,7,FALSE),IF($B307="SINAPI",IFERROR((VLOOKUP($A307,#REF!,16,FALSE)),(VLOOKUP($A307,#REF!,5,FALSE))),"-"))))))</f>
        <v>-</v>
      </c>
      <c r="H307" s="113" t="str">
        <f>IF(OR($B307="ANP",$B307="DAER",$B307="CONSULTORIA DNIT",$B307="PREGÃO ELETRÔNICO",$B307="DMLU",$B307="DMAE",$B307="CEEE",$B307="EPTC",$B307="ORSE",$B307="SEINFRA",$B307="CREA",$B307="CAU",$B307="CEHOP",$B307="SIURB",$B307="DER-PR",$B307="SUDECAP",$B307=Aux.!$F$24,$B307=Aux.!$F$25),VLOOKUP($A307,#REF!,5,FALSE),IF($B307="CCU",VLOOKUP($A307,#REF!,4,FALSE),IF($B307="MERCADO",VLOOKUP($A307,#REF!,6,FALSE),IF($B307="PLEO",VLOOKUP($A307,#REF!,4,FALSE),IF($B307="SICRO",VLOOKUP($A307,#REF!,4,FALSE),IF($B307="SINAPI",IFERROR((VLOOKUP($A307,#REF!,5,FALSE)),(VLOOKUP($A307,#REF!,5,FALSE))),"-"))))))</f>
        <v>-</v>
      </c>
      <c r="I307" s="114">
        <f>IF($B307="SICRO EQUIP.",VLOOKUP($A307,#REF!,10,FALSE),0)</f>
        <v>0</v>
      </c>
      <c r="J307" s="114">
        <f>IF($B307="SICRO EQUIP.",VLOOKUP($A307,#REF!,11,FALSE),0)</f>
        <v>0</v>
      </c>
      <c r="K307" s="258"/>
      <c r="L307" s="259"/>
      <c r="M307" s="115" t="e">
        <f>VLOOKUP($K307,Reajuste!$A$2:$BW$29,(MATCH($L307,Reajuste!$C$2:$BW$2,0)+2),FALSE)</f>
        <v>#N/A</v>
      </c>
      <c r="N307" s="259"/>
      <c r="O307" s="115" t="e">
        <f>VLOOKUP($K307,Reajuste!$A$2:$CW$29,(MATCH($N307,Reajuste!$C$2:$CW$2,0)+2),FALSE)</f>
        <v>#N/A</v>
      </c>
      <c r="P307" s="113">
        <f t="shared" si="0"/>
        <v>0</v>
      </c>
      <c r="Q307" s="113">
        <f t="shared" si="1"/>
        <v>0</v>
      </c>
      <c r="R307" s="113">
        <f t="shared" si="2"/>
        <v>0</v>
      </c>
      <c r="S307" s="113">
        <f t="shared" si="3"/>
        <v>0</v>
      </c>
      <c r="T307" s="113">
        <f t="shared" si="4"/>
        <v>0</v>
      </c>
      <c r="U307" s="113">
        <f t="shared" si="5"/>
        <v>0</v>
      </c>
      <c r="V307" s="4"/>
      <c r="W307" s="4"/>
      <c r="X307" s="4"/>
      <c r="Y307" s="4"/>
      <c r="Z307" s="4"/>
    </row>
    <row r="308" spans="1:26" ht="14.25" customHeight="1">
      <c r="A308" s="256"/>
      <c r="B308" s="257"/>
      <c r="C308" s="112" t="str">
        <f>IF(OR($B308="ANP",$B308="DAER",$B308="CONSULTORIA DNIT",$B308="PREGÃO ELETRÔNICO",$B308="DMLU",$B308="DMAE",$B308="CEEE",$B308="EPTC",$B308="ORSE",$B308="SEINFRA",$B308="CREA",$B308="CAU",$B308="CEHOP",$B308="SIURB",$B308="DER-PR",$B308="SUDECAP",$B308=Aux.!$F$24,$B308=Aux.!$F$25),VLOOKUP($A308,#REF!,3,FALSE),IF($B308="SICRO EQUIP.",VLOOKUP($A308,#REF!,2,FALSE),IF($B308="CCU",VLOOKUP($A308,#REF!,2,FALSE),IF($B308="MERCADO",VLOOKUP($A308,#REF!,2,FALSE),IF($B308="PLEO",VLOOKUP($A308,#REF!,2,FALSE),IF($B308="SICRO",VLOOKUP($A308,#REF!,2,FALSE),IF($B308="SINAPI",IFERROR((VLOOKUP($A308,#REF!,2,FALSE)),(VLOOKUP($A308,#REF!,2,FALSE))),"-")))))))</f>
        <v>-</v>
      </c>
      <c r="D308" s="95" t="str">
        <f>IF(OR($B308="ANP",$B308="DAER",$B308="CONSULTORIA DNIT",$B308="PREGÃO ELETRÔNICO",$B308="DMLU",$B308="DMAE",$B308="CEEE",$B308="EPTC",$B308="ORSE",$B308="SEINFRA",$B308="CREA",$B308="CAU",$B308="CEHOP",$B308="SIURB",$B308="DER-PR",$B308="SUDECAP",$B308=Aux.!$F$24,$B308=Aux.!$F$25),VLOOKUP($A308,#REF!,4,FALSE),IF($B308="SICRO EQUIP.","H",IF($B308="CCU",VLOOKUP($A308,#REF!,3,FALSE),IF($B308="MERCADO",VLOOKUP($A308,#REF!,10,FALSE),IF($B308="PLEO",VLOOKUP($A308,#REF!,3,FALSE),IF($B308="SICRO",VLOOKUP($A308,#REF!,3,FALSE),IF($B308="SINAPI",IFERROR((VLOOKUP($A308,#REF!,3,FALSE)),(VLOOKUP($A308,#REF!,3,FALSE))),"-")))))))</f>
        <v>-</v>
      </c>
      <c r="E308" s="113" t="str">
        <f>IF(OR($B308="ANP",$B308="DAER",$B308="CONSULTORIA DNIT",$B308="PREGÃO ELETRÔNICO",$B308="DMLU",$B308="DMAE",$B308="CEEE",$B308="EPTC",$B308="ORSE",$B308="SEINFRA",$B308="CREA",$B308="CAU",$B308="CEHOP",$B308="SIURB",$B308="DER-PR",$B308="SUDECAP",$B308=Aux.!$F$24,$B308=Aux.!$F$25),VLOOKUP($A308,#REF!,6,FALSE),IF($B308="CCU",VLOOKUP($A308,#REF!,5,FALSE),IF($B308="MERCADO",VLOOKUP($A308,#REF!,7,FALSE),IF($B308="PLEO",VLOOKUP($A308,#REF!,4,FALSE),IF($B308="SICRO",VLOOKUP($A308,#REF!,5,FALSE),IF($B308="SINAPI",IFERROR((VLOOKUP($A308,#REF!,18,FALSE)),),"-"))))))</f>
        <v>-</v>
      </c>
      <c r="F308" s="113" t="str">
        <f>IF(OR($B308="ANP",$B308="DAER",$B308="CONSULTORIA DNIT",$B308="PREGÃO ELETRÔNICO",$B308="DMLU",$B308="DMAE",$B308="CEEE",$B308="EPTC",$B308="ORSE",$B308="SEINFRA",$B308="CREA",$B308="CAU",$B308="CEHOP",$B308="SIURB",$B308="DER-PR",$B308="SUDECAP",$B308=Aux.!$F$24,$B308=Aux.!$F$25),VLOOKUP($A308,#REF!,7,FALSE),IF($B308="CCU",VLOOKUP($A308,#REF!,6,FALSE),IF($B308="MERCADO",VLOOKUP($A308,#REF!,8,FALSE),IF($B308="PLEO",VLOOKUP($A308,#REF!,4,FALSE),IF($B308="SICRO",VLOOKUP($A308,#REF!,6,FALSE),IF($B308="SINAPI",IFERROR(SUM((VLOOKUP($A308,#REF!,14,FALSE)),VLOOKUP($A308,#REF!,20,FALSE),VLOOKUP($A308,#REF!,22,FALSE)),),"-"))))))</f>
        <v>-</v>
      </c>
      <c r="G308" s="113" t="str">
        <f>IF(OR($B308="ANP",$B308="DAER",$B308="CONSULTORIA DNIT",$B308="PREGÃO ELETRÔNICO",$B308="DMLU",$B308="DMAE",$B308="CEEE",$B308="EPTC",$B308="ORSE",$B308="SEINFRA",$B308="CREA",$B308="CAU",$B308="CEHOP",$B308="SIURB",$B308="DER-PR",$B308="SUDECAP",$B308=Aux.!$F$24,$B308=Aux.!$F$25),VLOOKUP($A308,#REF!,8,FALSE),IF($B308="CCU",VLOOKUP($A308,#REF!,7,FALSE),IF($B308="MERCADO",VLOOKUP($A308,#REF!,9,FALSE),IF($B308="PLEO",VLOOKUP($A308,#REF!,4,FALSE),IF($B308="SICRO",VLOOKUP($A308,#REF!,7,FALSE),IF($B308="SINAPI",IFERROR((VLOOKUP($A308,#REF!,16,FALSE)),(VLOOKUP($A308,#REF!,5,FALSE))),"-"))))))</f>
        <v>-</v>
      </c>
      <c r="H308" s="113" t="str">
        <f>IF(OR($B308="ANP",$B308="DAER",$B308="CONSULTORIA DNIT",$B308="PREGÃO ELETRÔNICO",$B308="DMLU",$B308="DMAE",$B308="CEEE",$B308="EPTC",$B308="ORSE",$B308="SEINFRA",$B308="CREA",$B308="CAU",$B308="CEHOP",$B308="SIURB",$B308="DER-PR",$B308="SUDECAP",$B308=Aux.!$F$24,$B308=Aux.!$F$25),VLOOKUP($A308,#REF!,5,FALSE),IF($B308="CCU",VLOOKUP($A308,#REF!,4,FALSE),IF($B308="MERCADO",VLOOKUP($A308,#REF!,6,FALSE),IF($B308="PLEO",VLOOKUP($A308,#REF!,4,FALSE),IF($B308="SICRO",VLOOKUP($A308,#REF!,4,FALSE),IF($B308="SINAPI",IFERROR((VLOOKUP($A308,#REF!,5,FALSE)),(VLOOKUP($A308,#REF!,5,FALSE))),"-"))))))</f>
        <v>-</v>
      </c>
      <c r="I308" s="114">
        <f>IF($B308="SICRO EQUIP.",VLOOKUP($A308,#REF!,10,FALSE),0)</f>
        <v>0</v>
      </c>
      <c r="J308" s="114">
        <f>IF($B308="SICRO EQUIP.",VLOOKUP($A308,#REF!,11,FALSE),0)</f>
        <v>0</v>
      </c>
      <c r="K308" s="258"/>
      <c r="L308" s="259"/>
      <c r="M308" s="115" t="e">
        <f>VLOOKUP($K308,Reajuste!$A$2:$BW$29,(MATCH($L308,Reajuste!$C$2:$BW$2,0)+2),FALSE)</f>
        <v>#N/A</v>
      </c>
      <c r="N308" s="259"/>
      <c r="O308" s="115" t="e">
        <f>VLOOKUP($K308,Reajuste!$A$2:$CW$29,(MATCH($N308,Reajuste!$C$2:$CW$2,0)+2),FALSE)</f>
        <v>#N/A</v>
      </c>
      <c r="P308" s="113">
        <f t="shared" si="0"/>
        <v>0</v>
      </c>
      <c r="Q308" s="113">
        <f t="shared" si="1"/>
        <v>0</v>
      </c>
      <c r="R308" s="113">
        <f t="shared" si="2"/>
        <v>0</v>
      </c>
      <c r="S308" s="113">
        <f t="shared" si="3"/>
        <v>0</v>
      </c>
      <c r="T308" s="113">
        <f t="shared" si="4"/>
        <v>0</v>
      </c>
      <c r="U308" s="113">
        <f t="shared" si="5"/>
        <v>0</v>
      </c>
      <c r="V308" s="4"/>
      <c r="W308" s="4"/>
      <c r="X308" s="4"/>
      <c r="Y308" s="4"/>
      <c r="Z308" s="4"/>
    </row>
    <row r="309" spans="1:26" ht="14.25" customHeight="1">
      <c r="A309" s="256"/>
      <c r="B309" s="257"/>
      <c r="C309" s="112" t="str">
        <f>IF(OR($B309="ANP",$B309="DAER",$B309="CONSULTORIA DNIT",$B309="PREGÃO ELETRÔNICO",$B309="DMLU",$B309="DMAE",$B309="CEEE",$B309="EPTC",$B309="ORSE",$B309="SEINFRA",$B309="CREA",$B309="CAU",$B309="CEHOP",$B309="SIURB",$B309="DER-PR",$B309="SUDECAP",$B309=Aux.!$F$24,$B309=Aux.!$F$25),VLOOKUP($A309,#REF!,3,FALSE),IF($B309="SICRO EQUIP.",VLOOKUP($A309,#REF!,2,FALSE),IF($B309="CCU",VLOOKUP($A309,#REF!,2,FALSE),IF($B309="MERCADO",VLOOKUP($A309,#REF!,2,FALSE),IF($B309="PLEO",VLOOKUP($A309,#REF!,2,FALSE),IF($B309="SICRO",VLOOKUP($A309,#REF!,2,FALSE),IF($B309="SINAPI",IFERROR((VLOOKUP($A309,#REF!,2,FALSE)),(VLOOKUP($A309,#REF!,2,FALSE))),"-")))))))</f>
        <v>-</v>
      </c>
      <c r="D309" s="95" t="str">
        <f>IF(OR($B309="ANP",$B309="DAER",$B309="CONSULTORIA DNIT",$B309="PREGÃO ELETRÔNICO",$B309="DMLU",$B309="DMAE",$B309="CEEE",$B309="EPTC",$B309="ORSE",$B309="SEINFRA",$B309="CREA",$B309="CAU",$B309="CEHOP",$B309="SIURB",$B309="DER-PR",$B309="SUDECAP",$B309=Aux.!$F$24,$B309=Aux.!$F$25),VLOOKUP($A309,#REF!,4,FALSE),IF($B309="SICRO EQUIP.","H",IF($B309="CCU",VLOOKUP($A309,#REF!,3,FALSE),IF($B309="MERCADO",VLOOKUP($A309,#REF!,10,FALSE),IF($B309="PLEO",VLOOKUP($A309,#REF!,3,FALSE),IF($B309="SICRO",VLOOKUP($A309,#REF!,3,FALSE),IF($B309="SINAPI",IFERROR((VLOOKUP($A309,#REF!,3,FALSE)),(VLOOKUP($A309,#REF!,3,FALSE))),"-")))))))</f>
        <v>-</v>
      </c>
      <c r="E309" s="113" t="str">
        <f>IF(OR($B309="ANP",$B309="DAER",$B309="CONSULTORIA DNIT",$B309="PREGÃO ELETRÔNICO",$B309="DMLU",$B309="DMAE",$B309="CEEE",$B309="EPTC",$B309="ORSE",$B309="SEINFRA",$B309="CREA",$B309="CAU",$B309="CEHOP",$B309="SIURB",$B309="DER-PR",$B309="SUDECAP",$B309=Aux.!$F$24,$B309=Aux.!$F$25),VLOOKUP($A309,#REF!,6,FALSE),IF($B309="CCU",VLOOKUP($A309,#REF!,5,FALSE),IF($B309="MERCADO",VLOOKUP($A309,#REF!,7,FALSE),IF($B309="PLEO",VLOOKUP($A309,#REF!,4,FALSE),IF($B309="SICRO",VLOOKUP($A309,#REF!,5,FALSE),IF($B309="SINAPI",IFERROR((VLOOKUP($A309,#REF!,18,FALSE)),),"-"))))))</f>
        <v>-</v>
      </c>
      <c r="F309" s="113" t="str">
        <f>IF(OR($B309="ANP",$B309="DAER",$B309="CONSULTORIA DNIT",$B309="PREGÃO ELETRÔNICO",$B309="DMLU",$B309="DMAE",$B309="CEEE",$B309="EPTC",$B309="ORSE",$B309="SEINFRA",$B309="CREA",$B309="CAU",$B309="CEHOP",$B309="SIURB",$B309="DER-PR",$B309="SUDECAP",$B309=Aux.!$F$24,$B309=Aux.!$F$25),VLOOKUP($A309,#REF!,7,FALSE),IF($B309="CCU",VLOOKUP($A309,#REF!,6,FALSE),IF($B309="MERCADO",VLOOKUP($A309,#REF!,8,FALSE),IF($B309="PLEO",VLOOKUP($A309,#REF!,4,FALSE),IF($B309="SICRO",VLOOKUP($A309,#REF!,6,FALSE),IF($B309="SINAPI",IFERROR(SUM((VLOOKUP($A309,#REF!,14,FALSE)),VLOOKUP($A309,#REF!,20,FALSE),VLOOKUP($A309,#REF!,22,FALSE)),),"-"))))))</f>
        <v>-</v>
      </c>
      <c r="G309" s="113" t="str">
        <f>IF(OR($B309="ANP",$B309="DAER",$B309="CONSULTORIA DNIT",$B309="PREGÃO ELETRÔNICO",$B309="DMLU",$B309="DMAE",$B309="CEEE",$B309="EPTC",$B309="ORSE",$B309="SEINFRA",$B309="CREA",$B309="CAU",$B309="CEHOP",$B309="SIURB",$B309="DER-PR",$B309="SUDECAP",$B309=Aux.!$F$24,$B309=Aux.!$F$25),VLOOKUP($A309,#REF!,8,FALSE),IF($B309="CCU",VLOOKUP($A309,#REF!,7,FALSE),IF($B309="MERCADO",VLOOKUP($A309,#REF!,9,FALSE),IF($B309="PLEO",VLOOKUP($A309,#REF!,4,FALSE),IF($B309="SICRO",VLOOKUP($A309,#REF!,7,FALSE),IF($B309="SINAPI",IFERROR((VLOOKUP($A309,#REF!,16,FALSE)),(VLOOKUP($A309,#REF!,5,FALSE))),"-"))))))</f>
        <v>-</v>
      </c>
      <c r="H309" s="113" t="str">
        <f>IF(OR($B309="ANP",$B309="DAER",$B309="CONSULTORIA DNIT",$B309="PREGÃO ELETRÔNICO",$B309="DMLU",$B309="DMAE",$B309="CEEE",$B309="EPTC",$B309="ORSE",$B309="SEINFRA",$B309="CREA",$B309="CAU",$B309="CEHOP",$B309="SIURB",$B309="DER-PR",$B309="SUDECAP",$B309=Aux.!$F$24,$B309=Aux.!$F$25),VLOOKUP($A309,#REF!,5,FALSE),IF($B309="CCU",VLOOKUP($A309,#REF!,4,FALSE),IF($B309="MERCADO",VLOOKUP($A309,#REF!,6,FALSE),IF($B309="PLEO",VLOOKUP($A309,#REF!,4,FALSE),IF($B309="SICRO",VLOOKUP($A309,#REF!,4,FALSE),IF($B309="SINAPI",IFERROR((VLOOKUP($A309,#REF!,5,FALSE)),(VLOOKUP($A309,#REF!,5,FALSE))),"-"))))))</f>
        <v>-</v>
      </c>
      <c r="I309" s="114">
        <f>IF($B309="SICRO EQUIP.",VLOOKUP($A309,#REF!,10,FALSE),0)</f>
        <v>0</v>
      </c>
      <c r="J309" s="114">
        <f>IF($B309="SICRO EQUIP.",VLOOKUP($A309,#REF!,11,FALSE),0)</f>
        <v>0</v>
      </c>
      <c r="K309" s="258"/>
      <c r="L309" s="259"/>
      <c r="M309" s="115" t="e">
        <f>VLOOKUP($K309,Reajuste!$A$2:$BW$29,(MATCH($L309,Reajuste!$C$2:$BW$2,0)+2),FALSE)</f>
        <v>#N/A</v>
      </c>
      <c r="N309" s="259"/>
      <c r="O309" s="115" t="e">
        <f>VLOOKUP($K309,Reajuste!$A$2:$CW$29,(MATCH($N309,Reajuste!$C$2:$CW$2,0)+2),FALSE)</f>
        <v>#N/A</v>
      </c>
      <c r="P309" s="113">
        <f t="shared" si="0"/>
        <v>0</v>
      </c>
      <c r="Q309" s="113">
        <f t="shared" si="1"/>
        <v>0</v>
      </c>
      <c r="R309" s="113">
        <f t="shared" si="2"/>
        <v>0</v>
      </c>
      <c r="S309" s="113">
        <f t="shared" si="3"/>
        <v>0</v>
      </c>
      <c r="T309" s="113">
        <f t="shared" si="4"/>
        <v>0</v>
      </c>
      <c r="U309" s="113">
        <f t="shared" si="5"/>
        <v>0</v>
      </c>
      <c r="V309" s="4"/>
      <c r="W309" s="4"/>
      <c r="X309" s="4"/>
      <c r="Y309" s="4"/>
      <c r="Z309" s="4"/>
    </row>
    <row r="310" spans="1:26" ht="14.25" customHeight="1">
      <c r="A310" s="256"/>
      <c r="B310" s="257"/>
      <c r="C310" s="112" t="str">
        <f>IF(OR($B310="ANP",$B310="DAER",$B310="CONSULTORIA DNIT",$B310="PREGÃO ELETRÔNICO",$B310="DMLU",$B310="DMAE",$B310="CEEE",$B310="EPTC",$B310="ORSE",$B310="SEINFRA",$B310="CREA",$B310="CAU",$B310="CEHOP",$B310="SIURB",$B310="DER-PR",$B310="SUDECAP",$B310=Aux.!$F$24,$B310=Aux.!$F$25),VLOOKUP($A310,#REF!,3,FALSE),IF($B310="SICRO EQUIP.",VLOOKUP($A310,#REF!,2,FALSE),IF($B310="CCU",VLOOKUP($A310,#REF!,2,FALSE),IF($B310="MERCADO",VLOOKUP($A310,#REF!,2,FALSE),IF($B310="PLEO",VLOOKUP($A310,#REF!,2,FALSE),IF($B310="SICRO",VLOOKUP($A310,#REF!,2,FALSE),IF($B310="SINAPI",IFERROR((VLOOKUP($A310,#REF!,2,FALSE)),(VLOOKUP($A310,#REF!,2,FALSE))),"-")))))))</f>
        <v>-</v>
      </c>
      <c r="D310" s="95" t="str">
        <f>IF(OR($B310="ANP",$B310="DAER",$B310="CONSULTORIA DNIT",$B310="PREGÃO ELETRÔNICO",$B310="DMLU",$B310="DMAE",$B310="CEEE",$B310="EPTC",$B310="ORSE",$B310="SEINFRA",$B310="CREA",$B310="CAU",$B310="CEHOP",$B310="SIURB",$B310="DER-PR",$B310="SUDECAP",$B310=Aux.!$F$24,$B310=Aux.!$F$25),VLOOKUP($A310,#REF!,4,FALSE),IF($B310="SICRO EQUIP.","H",IF($B310="CCU",VLOOKUP($A310,#REF!,3,FALSE),IF($B310="MERCADO",VLOOKUP($A310,#REF!,10,FALSE),IF($B310="PLEO",VLOOKUP($A310,#REF!,3,FALSE),IF($B310="SICRO",VLOOKUP($A310,#REF!,3,FALSE),IF($B310="SINAPI",IFERROR((VLOOKUP($A310,#REF!,3,FALSE)),(VLOOKUP($A310,#REF!,3,FALSE))),"-")))))))</f>
        <v>-</v>
      </c>
      <c r="E310" s="113" t="str">
        <f>IF(OR($B310="ANP",$B310="DAER",$B310="CONSULTORIA DNIT",$B310="PREGÃO ELETRÔNICO",$B310="DMLU",$B310="DMAE",$B310="CEEE",$B310="EPTC",$B310="ORSE",$B310="SEINFRA",$B310="CREA",$B310="CAU",$B310="CEHOP",$B310="SIURB",$B310="DER-PR",$B310="SUDECAP",$B310=Aux.!$F$24,$B310=Aux.!$F$25),VLOOKUP($A310,#REF!,6,FALSE),IF($B310="CCU",VLOOKUP($A310,#REF!,5,FALSE),IF($B310="MERCADO",VLOOKUP($A310,#REF!,7,FALSE),IF($B310="PLEO",VLOOKUP($A310,#REF!,4,FALSE),IF($B310="SICRO",VLOOKUP($A310,#REF!,5,FALSE),IF($B310="SINAPI",IFERROR((VLOOKUP($A310,#REF!,18,FALSE)),),"-"))))))</f>
        <v>-</v>
      </c>
      <c r="F310" s="113" t="str">
        <f>IF(OR($B310="ANP",$B310="DAER",$B310="CONSULTORIA DNIT",$B310="PREGÃO ELETRÔNICO",$B310="DMLU",$B310="DMAE",$B310="CEEE",$B310="EPTC",$B310="ORSE",$B310="SEINFRA",$B310="CREA",$B310="CAU",$B310="CEHOP",$B310="SIURB",$B310="DER-PR",$B310="SUDECAP",$B310=Aux.!$F$24,$B310=Aux.!$F$25),VLOOKUP($A310,#REF!,7,FALSE),IF($B310="CCU",VLOOKUP($A310,#REF!,6,FALSE),IF($B310="MERCADO",VLOOKUP($A310,#REF!,8,FALSE),IF($B310="PLEO",VLOOKUP($A310,#REF!,4,FALSE),IF($B310="SICRO",VLOOKUP($A310,#REF!,6,FALSE),IF($B310="SINAPI",IFERROR(SUM((VLOOKUP($A310,#REF!,14,FALSE)),VLOOKUP($A310,#REF!,20,FALSE),VLOOKUP($A310,#REF!,22,FALSE)),),"-"))))))</f>
        <v>-</v>
      </c>
      <c r="G310" s="113" t="str">
        <f>IF(OR($B310="ANP",$B310="DAER",$B310="CONSULTORIA DNIT",$B310="PREGÃO ELETRÔNICO",$B310="DMLU",$B310="DMAE",$B310="CEEE",$B310="EPTC",$B310="ORSE",$B310="SEINFRA",$B310="CREA",$B310="CAU",$B310="CEHOP",$B310="SIURB",$B310="DER-PR",$B310="SUDECAP",$B310=Aux.!$F$24,$B310=Aux.!$F$25),VLOOKUP($A310,#REF!,8,FALSE),IF($B310="CCU",VLOOKUP($A310,#REF!,7,FALSE),IF($B310="MERCADO",VLOOKUP($A310,#REF!,9,FALSE),IF($B310="PLEO",VLOOKUP($A310,#REF!,4,FALSE),IF($B310="SICRO",VLOOKUP($A310,#REF!,7,FALSE),IF($B310="SINAPI",IFERROR((VLOOKUP($A310,#REF!,16,FALSE)),(VLOOKUP($A310,#REF!,5,FALSE))),"-"))))))</f>
        <v>-</v>
      </c>
      <c r="H310" s="113" t="str">
        <f>IF(OR($B310="ANP",$B310="DAER",$B310="CONSULTORIA DNIT",$B310="PREGÃO ELETRÔNICO",$B310="DMLU",$B310="DMAE",$B310="CEEE",$B310="EPTC",$B310="ORSE",$B310="SEINFRA",$B310="CREA",$B310="CAU",$B310="CEHOP",$B310="SIURB",$B310="DER-PR",$B310="SUDECAP",$B310=Aux.!$F$24,$B310=Aux.!$F$25),VLOOKUP($A310,#REF!,5,FALSE),IF($B310="CCU",VLOOKUP($A310,#REF!,4,FALSE),IF($B310="MERCADO",VLOOKUP($A310,#REF!,6,FALSE),IF($B310="PLEO",VLOOKUP($A310,#REF!,4,FALSE),IF($B310="SICRO",VLOOKUP($A310,#REF!,4,FALSE),IF($B310="SINAPI",IFERROR((VLOOKUP($A310,#REF!,5,FALSE)),(VLOOKUP($A310,#REF!,5,FALSE))),"-"))))))</f>
        <v>-</v>
      </c>
      <c r="I310" s="114">
        <f>IF($B310="SICRO EQUIP.",VLOOKUP($A310,#REF!,10,FALSE),0)</f>
        <v>0</v>
      </c>
      <c r="J310" s="114">
        <f>IF($B310="SICRO EQUIP.",VLOOKUP($A310,#REF!,11,FALSE),0)</f>
        <v>0</v>
      </c>
      <c r="K310" s="258"/>
      <c r="L310" s="259"/>
      <c r="M310" s="115" t="e">
        <f>VLOOKUP($K310,Reajuste!$A$2:$BW$29,(MATCH($L310,Reajuste!$C$2:$BW$2,0)+2),FALSE)</f>
        <v>#N/A</v>
      </c>
      <c r="N310" s="259"/>
      <c r="O310" s="115" t="e">
        <f>VLOOKUP($K310,Reajuste!$A$2:$CW$29,(MATCH($N310,Reajuste!$C$2:$CW$2,0)+2),FALSE)</f>
        <v>#N/A</v>
      </c>
      <c r="P310" s="113">
        <f t="shared" si="0"/>
        <v>0</v>
      </c>
      <c r="Q310" s="113">
        <f t="shared" si="1"/>
        <v>0</v>
      </c>
      <c r="R310" s="113">
        <f t="shared" si="2"/>
        <v>0</v>
      </c>
      <c r="S310" s="113">
        <f t="shared" si="3"/>
        <v>0</v>
      </c>
      <c r="T310" s="113">
        <f t="shared" si="4"/>
        <v>0</v>
      </c>
      <c r="U310" s="113">
        <f t="shared" si="5"/>
        <v>0</v>
      </c>
      <c r="V310" s="4"/>
      <c r="W310" s="4"/>
      <c r="X310" s="4"/>
      <c r="Y310" s="4"/>
      <c r="Z310" s="4"/>
    </row>
    <row r="311" spans="1:26" ht="14.25" customHeight="1">
      <c r="A311" s="256"/>
      <c r="B311" s="257"/>
      <c r="C311" s="112" t="str">
        <f>IF(OR($B311="ANP",$B311="DAER",$B311="CONSULTORIA DNIT",$B311="PREGÃO ELETRÔNICO",$B311="DMLU",$B311="DMAE",$B311="CEEE",$B311="EPTC",$B311="ORSE",$B311="SEINFRA",$B311="CREA",$B311="CAU",$B311="CEHOP",$B311="SIURB",$B311="DER-PR",$B311="SUDECAP",$B311=Aux.!$F$24,$B311=Aux.!$F$25),VLOOKUP($A311,#REF!,3,FALSE),IF($B311="SICRO EQUIP.",VLOOKUP($A311,#REF!,2,FALSE),IF($B311="CCU",VLOOKUP($A311,#REF!,2,FALSE),IF($B311="MERCADO",VLOOKUP($A311,#REF!,2,FALSE),IF($B311="PLEO",VLOOKUP($A311,#REF!,2,FALSE),IF($B311="SICRO",VLOOKUP($A311,#REF!,2,FALSE),IF($B311="SINAPI",IFERROR((VLOOKUP($A311,#REF!,2,FALSE)),(VLOOKUP($A311,#REF!,2,FALSE))),"-")))))))</f>
        <v>-</v>
      </c>
      <c r="D311" s="95" t="str">
        <f>IF(OR($B311="ANP",$B311="DAER",$B311="CONSULTORIA DNIT",$B311="PREGÃO ELETRÔNICO",$B311="DMLU",$B311="DMAE",$B311="CEEE",$B311="EPTC",$B311="ORSE",$B311="SEINFRA",$B311="CREA",$B311="CAU",$B311="CEHOP",$B311="SIURB",$B311="DER-PR",$B311="SUDECAP",$B311=Aux.!$F$24,$B311=Aux.!$F$25),VLOOKUP($A311,#REF!,4,FALSE),IF($B311="SICRO EQUIP.","H",IF($B311="CCU",VLOOKUP($A311,#REF!,3,FALSE),IF($B311="MERCADO",VLOOKUP($A311,#REF!,10,FALSE),IF($B311="PLEO",VLOOKUP($A311,#REF!,3,FALSE),IF($B311="SICRO",VLOOKUP($A311,#REF!,3,FALSE),IF($B311="SINAPI",IFERROR((VLOOKUP($A311,#REF!,3,FALSE)),(VLOOKUP($A311,#REF!,3,FALSE))),"-")))))))</f>
        <v>-</v>
      </c>
      <c r="E311" s="113" t="str">
        <f>IF(OR($B311="ANP",$B311="DAER",$B311="CONSULTORIA DNIT",$B311="PREGÃO ELETRÔNICO",$B311="DMLU",$B311="DMAE",$B311="CEEE",$B311="EPTC",$B311="ORSE",$B311="SEINFRA",$B311="CREA",$B311="CAU",$B311="CEHOP",$B311="SIURB",$B311="DER-PR",$B311="SUDECAP",$B311=Aux.!$F$24,$B311=Aux.!$F$25),VLOOKUP($A311,#REF!,6,FALSE),IF($B311="CCU",VLOOKUP($A311,#REF!,5,FALSE),IF($B311="MERCADO",VLOOKUP($A311,#REF!,7,FALSE),IF($B311="PLEO",VLOOKUP($A311,#REF!,4,FALSE),IF($B311="SICRO",VLOOKUP($A311,#REF!,5,FALSE),IF($B311="SINAPI",IFERROR((VLOOKUP($A311,#REF!,18,FALSE)),),"-"))))))</f>
        <v>-</v>
      </c>
      <c r="F311" s="113" t="str">
        <f>IF(OR($B311="ANP",$B311="DAER",$B311="CONSULTORIA DNIT",$B311="PREGÃO ELETRÔNICO",$B311="DMLU",$B311="DMAE",$B311="CEEE",$B311="EPTC",$B311="ORSE",$B311="SEINFRA",$B311="CREA",$B311="CAU",$B311="CEHOP",$B311="SIURB",$B311="DER-PR",$B311="SUDECAP",$B311=Aux.!$F$24,$B311=Aux.!$F$25),VLOOKUP($A311,#REF!,7,FALSE),IF($B311="CCU",VLOOKUP($A311,#REF!,6,FALSE),IF($B311="MERCADO",VLOOKUP($A311,#REF!,8,FALSE),IF($B311="PLEO",VLOOKUP($A311,#REF!,4,FALSE),IF($B311="SICRO",VLOOKUP($A311,#REF!,6,FALSE),IF($B311="SINAPI",IFERROR(SUM((VLOOKUP($A311,#REF!,14,FALSE)),VLOOKUP($A311,#REF!,20,FALSE),VLOOKUP($A311,#REF!,22,FALSE)),),"-"))))))</f>
        <v>-</v>
      </c>
      <c r="G311" s="113" t="str">
        <f>IF(OR($B311="ANP",$B311="DAER",$B311="CONSULTORIA DNIT",$B311="PREGÃO ELETRÔNICO",$B311="DMLU",$B311="DMAE",$B311="CEEE",$B311="EPTC",$B311="ORSE",$B311="SEINFRA",$B311="CREA",$B311="CAU",$B311="CEHOP",$B311="SIURB",$B311="DER-PR",$B311="SUDECAP",$B311=Aux.!$F$24,$B311=Aux.!$F$25),VLOOKUP($A311,#REF!,8,FALSE),IF($B311="CCU",VLOOKUP($A311,#REF!,7,FALSE),IF($B311="MERCADO",VLOOKUP($A311,#REF!,9,FALSE),IF($B311="PLEO",VLOOKUP($A311,#REF!,4,FALSE),IF($B311="SICRO",VLOOKUP($A311,#REF!,7,FALSE),IF($B311="SINAPI",IFERROR((VLOOKUP($A311,#REF!,16,FALSE)),(VLOOKUP($A311,#REF!,5,FALSE))),"-"))))))</f>
        <v>-</v>
      </c>
      <c r="H311" s="113" t="str">
        <f>IF(OR($B311="ANP",$B311="DAER",$B311="CONSULTORIA DNIT",$B311="PREGÃO ELETRÔNICO",$B311="DMLU",$B311="DMAE",$B311="CEEE",$B311="EPTC",$B311="ORSE",$B311="SEINFRA",$B311="CREA",$B311="CAU",$B311="CEHOP",$B311="SIURB",$B311="DER-PR",$B311="SUDECAP",$B311=Aux.!$F$24,$B311=Aux.!$F$25),VLOOKUP($A311,#REF!,5,FALSE),IF($B311="CCU",VLOOKUP($A311,#REF!,4,FALSE),IF($B311="MERCADO",VLOOKUP($A311,#REF!,6,FALSE),IF($B311="PLEO",VLOOKUP($A311,#REF!,4,FALSE),IF($B311="SICRO",VLOOKUP($A311,#REF!,4,FALSE),IF($B311="SINAPI",IFERROR((VLOOKUP($A311,#REF!,5,FALSE)),(VLOOKUP($A311,#REF!,5,FALSE))),"-"))))))</f>
        <v>-</v>
      </c>
      <c r="I311" s="114">
        <f>IF($B311="SICRO EQUIP.",VLOOKUP($A311,#REF!,10,FALSE),0)</f>
        <v>0</v>
      </c>
      <c r="J311" s="114">
        <f>IF($B311="SICRO EQUIP.",VLOOKUP($A311,#REF!,11,FALSE),0)</f>
        <v>0</v>
      </c>
      <c r="K311" s="258"/>
      <c r="L311" s="259"/>
      <c r="M311" s="115" t="e">
        <f>VLOOKUP($K311,Reajuste!$A$2:$BW$29,(MATCH($L311,Reajuste!$C$2:$BW$2,0)+2),FALSE)</f>
        <v>#N/A</v>
      </c>
      <c r="N311" s="259"/>
      <c r="O311" s="115" t="e">
        <f>VLOOKUP($K311,Reajuste!$A$2:$CW$29,(MATCH($N311,Reajuste!$C$2:$CW$2,0)+2),FALSE)</f>
        <v>#N/A</v>
      </c>
      <c r="P311" s="113">
        <f t="shared" si="0"/>
        <v>0</v>
      </c>
      <c r="Q311" s="113">
        <f t="shared" si="1"/>
        <v>0</v>
      </c>
      <c r="R311" s="113">
        <f t="shared" si="2"/>
        <v>0</v>
      </c>
      <c r="S311" s="113">
        <f t="shared" si="3"/>
        <v>0</v>
      </c>
      <c r="T311" s="113">
        <f t="shared" si="4"/>
        <v>0</v>
      </c>
      <c r="U311" s="113">
        <f t="shared" si="5"/>
        <v>0</v>
      </c>
      <c r="V311" s="4"/>
      <c r="W311" s="4"/>
      <c r="X311" s="4"/>
      <c r="Y311" s="4"/>
      <c r="Z311" s="4"/>
    </row>
    <row r="312" spans="1:26" ht="14.25" customHeight="1">
      <c r="A312" s="256"/>
      <c r="B312" s="257"/>
      <c r="C312" s="112" t="str">
        <f>IF(OR($B312="ANP",$B312="DAER",$B312="CONSULTORIA DNIT",$B312="PREGÃO ELETRÔNICO",$B312="DMLU",$B312="DMAE",$B312="CEEE",$B312="EPTC",$B312="ORSE",$B312="SEINFRA",$B312="CREA",$B312="CAU",$B312="CEHOP",$B312="SIURB",$B312="DER-PR",$B312="SUDECAP",$B312=Aux.!$F$24,$B312=Aux.!$F$25),VLOOKUP($A312,#REF!,3,FALSE),IF($B312="SICRO EQUIP.",VLOOKUP($A312,#REF!,2,FALSE),IF($B312="CCU",VLOOKUP($A312,#REF!,2,FALSE),IF($B312="MERCADO",VLOOKUP($A312,#REF!,2,FALSE),IF($B312="PLEO",VLOOKUP($A312,#REF!,2,FALSE),IF($B312="SICRO",VLOOKUP($A312,#REF!,2,FALSE),IF($B312="SINAPI",IFERROR((VLOOKUP($A312,#REF!,2,FALSE)),(VLOOKUP($A312,#REF!,2,FALSE))),"-")))))))</f>
        <v>-</v>
      </c>
      <c r="D312" s="95" t="str">
        <f>IF(OR($B312="ANP",$B312="DAER",$B312="CONSULTORIA DNIT",$B312="PREGÃO ELETRÔNICO",$B312="DMLU",$B312="DMAE",$B312="CEEE",$B312="EPTC",$B312="ORSE",$B312="SEINFRA",$B312="CREA",$B312="CAU",$B312="CEHOP",$B312="SIURB",$B312="DER-PR",$B312="SUDECAP",$B312=Aux.!$F$24,$B312=Aux.!$F$25),VLOOKUP($A312,#REF!,4,FALSE),IF($B312="SICRO EQUIP.","H",IF($B312="CCU",VLOOKUP($A312,#REF!,3,FALSE),IF($B312="MERCADO",VLOOKUP($A312,#REF!,10,FALSE),IF($B312="PLEO",VLOOKUP($A312,#REF!,3,FALSE),IF($B312="SICRO",VLOOKUP($A312,#REF!,3,FALSE),IF($B312="SINAPI",IFERROR((VLOOKUP($A312,#REF!,3,FALSE)),(VLOOKUP($A312,#REF!,3,FALSE))),"-")))))))</f>
        <v>-</v>
      </c>
      <c r="E312" s="113" t="str">
        <f>IF(OR($B312="ANP",$B312="DAER",$B312="CONSULTORIA DNIT",$B312="PREGÃO ELETRÔNICO",$B312="DMLU",$B312="DMAE",$B312="CEEE",$B312="EPTC",$B312="ORSE",$B312="SEINFRA",$B312="CREA",$B312="CAU",$B312="CEHOP",$B312="SIURB",$B312="DER-PR",$B312="SUDECAP",$B312=Aux.!$F$24,$B312=Aux.!$F$25),VLOOKUP($A312,#REF!,6,FALSE),IF($B312="CCU",VLOOKUP($A312,#REF!,5,FALSE),IF($B312="MERCADO",VLOOKUP($A312,#REF!,7,FALSE),IF($B312="PLEO",VLOOKUP($A312,#REF!,4,FALSE),IF($B312="SICRO",VLOOKUP($A312,#REF!,5,FALSE),IF($B312="SINAPI",IFERROR((VLOOKUP($A312,#REF!,18,FALSE)),),"-"))))))</f>
        <v>-</v>
      </c>
      <c r="F312" s="113" t="str">
        <f>IF(OR($B312="ANP",$B312="DAER",$B312="CONSULTORIA DNIT",$B312="PREGÃO ELETRÔNICO",$B312="DMLU",$B312="DMAE",$B312="CEEE",$B312="EPTC",$B312="ORSE",$B312="SEINFRA",$B312="CREA",$B312="CAU",$B312="CEHOP",$B312="SIURB",$B312="DER-PR",$B312="SUDECAP",$B312=Aux.!$F$24,$B312=Aux.!$F$25),VLOOKUP($A312,#REF!,7,FALSE),IF($B312="CCU",VLOOKUP($A312,#REF!,6,FALSE),IF($B312="MERCADO",VLOOKUP($A312,#REF!,8,FALSE),IF($B312="PLEO",VLOOKUP($A312,#REF!,4,FALSE),IF($B312="SICRO",VLOOKUP($A312,#REF!,6,FALSE),IF($B312="SINAPI",IFERROR(SUM((VLOOKUP($A312,#REF!,14,FALSE)),VLOOKUP($A312,#REF!,20,FALSE),VLOOKUP($A312,#REF!,22,FALSE)),),"-"))))))</f>
        <v>-</v>
      </c>
      <c r="G312" s="113" t="str">
        <f>IF(OR($B312="ANP",$B312="DAER",$B312="CONSULTORIA DNIT",$B312="PREGÃO ELETRÔNICO",$B312="DMLU",$B312="DMAE",$B312="CEEE",$B312="EPTC",$B312="ORSE",$B312="SEINFRA",$B312="CREA",$B312="CAU",$B312="CEHOP",$B312="SIURB",$B312="DER-PR",$B312="SUDECAP",$B312=Aux.!$F$24,$B312=Aux.!$F$25),VLOOKUP($A312,#REF!,8,FALSE),IF($B312="CCU",VLOOKUP($A312,#REF!,7,FALSE),IF($B312="MERCADO",VLOOKUP($A312,#REF!,9,FALSE),IF($B312="PLEO",VLOOKUP($A312,#REF!,4,FALSE),IF($B312="SICRO",VLOOKUP($A312,#REF!,7,FALSE),IF($B312="SINAPI",IFERROR((VLOOKUP($A312,#REF!,16,FALSE)),(VLOOKUP($A312,#REF!,5,FALSE))),"-"))))))</f>
        <v>-</v>
      </c>
      <c r="H312" s="113" t="str">
        <f>IF(OR($B312="ANP",$B312="DAER",$B312="CONSULTORIA DNIT",$B312="PREGÃO ELETRÔNICO",$B312="DMLU",$B312="DMAE",$B312="CEEE",$B312="EPTC",$B312="ORSE",$B312="SEINFRA",$B312="CREA",$B312="CAU",$B312="CEHOP",$B312="SIURB",$B312="DER-PR",$B312="SUDECAP",$B312=Aux.!$F$24,$B312=Aux.!$F$25),VLOOKUP($A312,#REF!,5,FALSE),IF($B312="CCU",VLOOKUP($A312,#REF!,4,FALSE),IF($B312="MERCADO",VLOOKUP($A312,#REF!,6,FALSE),IF($B312="PLEO",VLOOKUP($A312,#REF!,4,FALSE),IF($B312="SICRO",VLOOKUP($A312,#REF!,4,FALSE),IF($B312="SINAPI",IFERROR((VLOOKUP($A312,#REF!,5,FALSE)),(VLOOKUP($A312,#REF!,5,FALSE))),"-"))))))</f>
        <v>-</v>
      </c>
      <c r="I312" s="114">
        <f>IF($B312="SICRO EQUIP.",VLOOKUP($A312,#REF!,10,FALSE),0)</f>
        <v>0</v>
      </c>
      <c r="J312" s="114">
        <f>IF($B312="SICRO EQUIP.",VLOOKUP($A312,#REF!,11,FALSE),0)</f>
        <v>0</v>
      </c>
      <c r="K312" s="258"/>
      <c r="L312" s="259"/>
      <c r="M312" s="115" t="e">
        <f>VLOOKUP($K312,Reajuste!$A$2:$BW$29,(MATCH($L312,Reajuste!$C$2:$BW$2,0)+2),FALSE)</f>
        <v>#N/A</v>
      </c>
      <c r="N312" s="259"/>
      <c r="O312" s="115" t="e">
        <f>VLOOKUP($K312,Reajuste!$A$2:$CW$29,(MATCH($N312,Reajuste!$C$2:$CW$2,0)+2),FALSE)</f>
        <v>#N/A</v>
      </c>
      <c r="P312" s="113">
        <f t="shared" si="0"/>
        <v>0</v>
      </c>
      <c r="Q312" s="113">
        <f t="shared" si="1"/>
        <v>0</v>
      </c>
      <c r="R312" s="113">
        <f t="shared" si="2"/>
        <v>0</v>
      </c>
      <c r="S312" s="113">
        <f t="shared" si="3"/>
        <v>0</v>
      </c>
      <c r="T312" s="113">
        <f t="shared" si="4"/>
        <v>0</v>
      </c>
      <c r="U312" s="113">
        <f t="shared" si="5"/>
        <v>0</v>
      </c>
      <c r="V312" s="4"/>
      <c r="W312" s="4"/>
      <c r="X312" s="4"/>
      <c r="Y312" s="4"/>
      <c r="Z312" s="4"/>
    </row>
    <row r="313" spans="1:26" ht="14.25" customHeight="1">
      <c r="A313" s="256"/>
      <c r="B313" s="257"/>
      <c r="C313" s="112" t="str">
        <f>IF(OR($B313="ANP",$B313="DAER",$B313="CONSULTORIA DNIT",$B313="PREGÃO ELETRÔNICO",$B313="DMLU",$B313="DMAE",$B313="CEEE",$B313="EPTC",$B313="ORSE",$B313="SEINFRA",$B313="CREA",$B313="CAU",$B313="CEHOP",$B313="SIURB",$B313="DER-PR",$B313="SUDECAP",$B313=Aux.!$F$24,$B313=Aux.!$F$25),VLOOKUP($A313,#REF!,3,FALSE),IF($B313="SICRO EQUIP.",VLOOKUP($A313,#REF!,2,FALSE),IF($B313="CCU",VLOOKUP($A313,#REF!,2,FALSE),IF($B313="MERCADO",VLOOKUP($A313,#REF!,2,FALSE),IF($B313="PLEO",VLOOKUP($A313,#REF!,2,FALSE),IF($B313="SICRO",VLOOKUP($A313,#REF!,2,FALSE),IF($B313="SINAPI",IFERROR((VLOOKUP($A313,#REF!,2,FALSE)),(VLOOKUP($A313,#REF!,2,FALSE))),"-")))))))</f>
        <v>-</v>
      </c>
      <c r="D313" s="95" t="str">
        <f>IF(OR($B313="ANP",$B313="DAER",$B313="CONSULTORIA DNIT",$B313="PREGÃO ELETRÔNICO",$B313="DMLU",$B313="DMAE",$B313="CEEE",$B313="EPTC",$B313="ORSE",$B313="SEINFRA",$B313="CREA",$B313="CAU",$B313="CEHOP",$B313="SIURB",$B313="DER-PR",$B313="SUDECAP",$B313=Aux.!$F$24,$B313=Aux.!$F$25),VLOOKUP($A313,#REF!,4,FALSE),IF($B313="SICRO EQUIP.","H",IF($B313="CCU",VLOOKUP($A313,#REF!,3,FALSE),IF($B313="MERCADO",VLOOKUP($A313,#REF!,10,FALSE),IF($B313="PLEO",VLOOKUP($A313,#REF!,3,FALSE),IF($B313="SICRO",VLOOKUP($A313,#REF!,3,FALSE),IF($B313="SINAPI",IFERROR((VLOOKUP($A313,#REF!,3,FALSE)),(VLOOKUP($A313,#REF!,3,FALSE))),"-")))))))</f>
        <v>-</v>
      </c>
      <c r="E313" s="113" t="str">
        <f>IF(OR($B313="ANP",$B313="DAER",$B313="CONSULTORIA DNIT",$B313="PREGÃO ELETRÔNICO",$B313="DMLU",$B313="DMAE",$B313="CEEE",$B313="EPTC",$B313="ORSE",$B313="SEINFRA",$B313="CREA",$B313="CAU",$B313="CEHOP",$B313="SIURB",$B313="DER-PR",$B313="SUDECAP",$B313=Aux.!$F$24,$B313=Aux.!$F$25),VLOOKUP($A313,#REF!,6,FALSE),IF($B313="CCU",VLOOKUP($A313,#REF!,5,FALSE),IF($B313="MERCADO",VLOOKUP($A313,#REF!,7,FALSE),IF($B313="PLEO",VLOOKUP($A313,#REF!,4,FALSE),IF($B313="SICRO",VLOOKUP($A313,#REF!,5,FALSE),IF($B313="SINAPI",IFERROR((VLOOKUP($A313,#REF!,18,FALSE)),),"-"))))))</f>
        <v>-</v>
      </c>
      <c r="F313" s="113" t="str">
        <f>IF(OR($B313="ANP",$B313="DAER",$B313="CONSULTORIA DNIT",$B313="PREGÃO ELETRÔNICO",$B313="DMLU",$B313="DMAE",$B313="CEEE",$B313="EPTC",$B313="ORSE",$B313="SEINFRA",$B313="CREA",$B313="CAU",$B313="CEHOP",$B313="SIURB",$B313="DER-PR",$B313="SUDECAP",$B313=Aux.!$F$24,$B313=Aux.!$F$25),VLOOKUP($A313,#REF!,7,FALSE),IF($B313="CCU",VLOOKUP($A313,#REF!,6,FALSE),IF($B313="MERCADO",VLOOKUP($A313,#REF!,8,FALSE),IF($B313="PLEO",VLOOKUP($A313,#REF!,4,FALSE),IF($B313="SICRO",VLOOKUP($A313,#REF!,6,FALSE),IF($B313="SINAPI",IFERROR(SUM((VLOOKUP($A313,#REF!,14,FALSE)),VLOOKUP($A313,#REF!,20,FALSE),VLOOKUP($A313,#REF!,22,FALSE)),),"-"))))))</f>
        <v>-</v>
      </c>
      <c r="G313" s="113" t="str">
        <f>IF(OR($B313="ANP",$B313="DAER",$B313="CONSULTORIA DNIT",$B313="PREGÃO ELETRÔNICO",$B313="DMLU",$B313="DMAE",$B313="CEEE",$B313="EPTC",$B313="ORSE",$B313="SEINFRA",$B313="CREA",$B313="CAU",$B313="CEHOP",$B313="SIURB",$B313="DER-PR",$B313="SUDECAP",$B313=Aux.!$F$24,$B313=Aux.!$F$25),VLOOKUP($A313,#REF!,8,FALSE),IF($B313="CCU",VLOOKUP($A313,#REF!,7,FALSE),IF($B313="MERCADO",VLOOKUP($A313,#REF!,9,FALSE),IF($B313="PLEO",VLOOKUP($A313,#REF!,4,FALSE),IF($B313="SICRO",VLOOKUP($A313,#REF!,7,FALSE),IF($B313="SINAPI",IFERROR((VLOOKUP($A313,#REF!,16,FALSE)),(VLOOKUP($A313,#REF!,5,FALSE))),"-"))))))</f>
        <v>-</v>
      </c>
      <c r="H313" s="113" t="str">
        <f>IF(OR($B313="ANP",$B313="DAER",$B313="CONSULTORIA DNIT",$B313="PREGÃO ELETRÔNICO",$B313="DMLU",$B313="DMAE",$B313="CEEE",$B313="EPTC",$B313="ORSE",$B313="SEINFRA",$B313="CREA",$B313="CAU",$B313="CEHOP",$B313="SIURB",$B313="DER-PR",$B313="SUDECAP",$B313=Aux.!$F$24,$B313=Aux.!$F$25),VLOOKUP($A313,#REF!,5,FALSE),IF($B313="CCU",VLOOKUP($A313,#REF!,4,FALSE),IF($B313="MERCADO",VLOOKUP($A313,#REF!,6,FALSE),IF($B313="PLEO",VLOOKUP($A313,#REF!,4,FALSE),IF($B313="SICRO",VLOOKUP($A313,#REF!,4,FALSE),IF($B313="SINAPI",IFERROR((VLOOKUP($A313,#REF!,5,FALSE)),(VLOOKUP($A313,#REF!,5,FALSE))),"-"))))))</f>
        <v>-</v>
      </c>
      <c r="I313" s="114">
        <f>IF($B313="SICRO EQUIP.",VLOOKUP($A313,#REF!,10,FALSE),0)</f>
        <v>0</v>
      </c>
      <c r="J313" s="114">
        <f>IF($B313="SICRO EQUIP.",VLOOKUP($A313,#REF!,11,FALSE),0)</f>
        <v>0</v>
      </c>
      <c r="K313" s="258"/>
      <c r="L313" s="259"/>
      <c r="M313" s="115" t="e">
        <f>VLOOKUP($K313,Reajuste!$A$2:$BW$29,(MATCH($L313,Reajuste!$C$2:$BW$2,0)+2),FALSE)</f>
        <v>#N/A</v>
      </c>
      <c r="N313" s="259"/>
      <c r="O313" s="115" t="e">
        <f>VLOOKUP($K313,Reajuste!$A$2:$CW$29,(MATCH($N313,Reajuste!$C$2:$CW$2,0)+2),FALSE)</f>
        <v>#N/A</v>
      </c>
      <c r="P313" s="113">
        <f t="shared" si="0"/>
        <v>0</v>
      </c>
      <c r="Q313" s="113">
        <f t="shared" si="1"/>
        <v>0</v>
      </c>
      <c r="R313" s="113">
        <f t="shared" si="2"/>
        <v>0</v>
      </c>
      <c r="S313" s="113">
        <f t="shared" si="3"/>
        <v>0</v>
      </c>
      <c r="T313" s="113">
        <f t="shared" si="4"/>
        <v>0</v>
      </c>
      <c r="U313" s="113">
        <f t="shared" si="5"/>
        <v>0</v>
      </c>
      <c r="V313" s="4"/>
      <c r="W313" s="4"/>
      <c r="X313" s="4"/>
      <c r="Y313" s="4"/>
      <c r="Z313" s="4"/>
    </row>
    <row r="314" spans="1:26" ht="14.25" customHeight="1">
      <c r="A314" s="256"/>
      <c r="B314" s="257"/>
      <c r="C314" s="112" t="str">
        <f>IF(OR($B314="ANP",$B314="DAER",$B314="CONSULTORIA DNIT",$B314="PREGÃO ELETRÔNICO",$B314="DMLU",$B314="DMAE",$B314="CEEE",$B314="EPTC",$B314="ORSE",$B314="SEINFRA",$B314="CREA",$B314="CAU",$B314="CEHOP",$B314="SIURB",$B314="DER-PR",$B314="SUDECAP",$B314=Aux.!$F$24,$B314=Aux.!$F$25),VLOOKUP($A314,#REF!,3,FALSE),IF($B314="SICRO EQUIP.",VLOOKUP($A314,#REF!,2,FALSE),IF($B314="CCU",VLOOKUP($A314,#REF!,2,FALSE),IF($B314="MERCADO",VLOOKUP($A314,#REF!,2,FALSE),IF($B314="PLEO",VLOOKUP($A314,#REF!,2,FALSE),IF($B314="SICRO",VLOOKUP($A314,#REF!,2,FALSE),IF($B314="SINAPI",IFERROR((VLOOKUP($A314,#REF!,2,FALSE)),(VLOOKUP($A314,#REF!,2,FALSE))),"-")))))))</f>
        <v>-</v>
      </c>
      <c r="D314" s="95" t="str">
        <f>IF(OR($B314="ANP",$B314="DAER",$B314="CONSULTORIA DNIT",$B314="PREGÃO ELETRÔNICO",$B314="DMLU",$B314="DMAE",$B314="CEEE",$B314="EPTC",$B314="ORSE",$B314="SEINFRA",$B314="CREA",$B314="CAU",$B314="CEHOP",$B314="SIURB",$B314="DER-PR",$B314="SUDECAP",$B314=Aux.!$F$24,$B314=Aux.!$F$25),VLOOKUP($A314,#REF!,4,FALSE),IF($B314="SICRO EQUIP.","H",IF($B314="CCU",VLOOKUP($A314,#REF!,3,FALSE),IF($B314="MERCADO",VLOOKUP($A314,#REF!,10,FALSE),IF($B314="PLEO",VLOOKUP($A314,#REF!,3,FALSE),IF($B314="SICRO",VLOOKUP($A314,#REF!,3,FALSE),IF($B314="SINAPI",IFERROR((VLOOKUP($A314,#REF!,3,FALSE)),(VLOOKUP($A314,#REF!,3,FALSE))),"-")))))))</f>
        <v>-</v>
      </c>
      <c r="E314" s="113" t="str">
        <f>IF(OR($B314="ANP",$B314="DAER",$B314="CONSULTORIA DNIT",$B314="PREGÃO ELETRÔNICO",$B314="DMLU",$B314="DMAE",$B314="CEEE",$B314="EPTC",$B314="ORSE",$B314="SEINFRA",$B314="CREA",$B314="CAU",$B314="CEHOP",$B314="SIURB",$B314="DER-PR",$B314="SUDECAP",$B314=Aux.!$F$24,$B314=Aux.!$F$25),VLOOKUP($A314,#REF!,6,FALSE),IF($B314="CCU",VLOOKUP($A314,#REF!,5,FALSE),IF($B314="MERCADO",VLOOKUP($A314,#REF!,7,FALSE),IF($B314="PLEO",VLOOKUP($A314,#REF!,4,FALSE),IF($B314="SICRO",VLOOKUP($A314,#REF!,5,FALSE),IF($B314="SINAPI",IFERROR((VLOOKUP($A314,#REF!,18,FALSE)),),"-"))))))</f>
        <v>-</v>
      </c>
      <c r="F314" s="113" t="str">
        <f>IF(OR($B314="ANP",$B314="DAER",$B314="CONSULTORIA DNIT",$B314="PREGÃO ELETRÔNICO",$B314="DMLU",$B314="DMAE",$B314="CEEE",$B314="EPTC",$B314="ORSE",$B314="SEINFRA",$B314="CREA",$B314="CAU",$B314="CEHOP",$B314="SIURB",$B314="DER-PR",$B314="SUDECAP",$B314=Aux.!$F$24,$B314=Aux.!$F$25),VLOOKUP($A314,#REF!,7,FALSE),IF($B314="CCU",VLOOKUP($A314,#REF!,6,FALSE),IF($B314="MERCADO",VLOOKUP($A314,#REF!,8,FALSE),IF($B314="PLEO",VLOOKUP($A314,#REF!,4,FALSE),IF($B314="SICRO",VLOOKUP($A314,#REF!,6,FALSE),IF($B314="SINAPI",IFERROR(SUM((VLOOKUP($A314,#REF!,14,FALSE)),VLOOKUP($A314,#REF!,20,FALSE),VLOOKUP($A314,#REF!,22,FALSE)),),"-"))))))</f>
        <v>-</v>
      </c>
      <c r="G314" s="113" t="str">
        <f>IF(OR($B314="ANP",$B314="DAER",$B314="CONSULTORIA DNIT",$B314="PREGÃO ELETRÔNICO",$B314="DMLU",$B314="DMAE",$B314="CEEE",$B314="EPTC",$B314="ORSE",$B314="SEINFRA",$B314="CREA",$B314="CAU",$B314="CEHOP",$B314="SIURB",$B314="DER-PR",$B314="SUDECAP",$B314=Aux.!$F$24,$B314=Aux.!$F$25),VLOOKUP($A314,#REF!,8,FALSE),IF($B314="CCU",VLOOKUP($A314,#REF!,7,FALSE),IF($B314="MERCADO",VLOOKUP($A314,#REF!,9,FALSE),IF($B314="PLEO",VLOOKUP($A314,#REF!,4,FALSE),IF($B314="SICRO",VLOOKUP($A314,#REF!,7,FALSE),IF($B314="SINAPI",IFERROR((VLOOKUP($A314,#REF!,16,FALSE)),(VLOOKUP($A314,#REF!,5,FALSE))),"-"))))))</f>
        <v>-</v>
      </c>
      <c r="H314" s="113" t="str">
        <f>IF(OR($B314="ANP",$B314="DAER",$B314="CONSULTORIA DNIT",$B314="PREGÃO ELETRÔNICO",$B314="DMLU",$B314="DMAE",$B314="CEEE",$B314="EPTC",$B314="ORSE",$B314="SEINFRA",$B314="CREA",$B314="CAU",$B314="CEHOP",$B314="SIURB",$B314="DER-PR",$B314="SUDECAP",$B314=Aux.!$F$24,$B314=Aux.!$F$25),VLOOKUP($A314,#REF!,5,FALSE),IF($B314="CCU",VLOOKUP($A314,#REF!,4,FALSE),IF($B314="MERCADO",VLOOKUP($A314,#REF!,6,FALSE),IF($B314="PLEO",VLOOKUP($A314,#REF!,4,FALSE),IF($B314="SICRO",VLOOKUP($A314,#REF!,4,FALSE),IF($B314="SINAPI",IFERROR((VLOOKUP($A314,#REF!,5,FALSE)),(VLOOKUP($A314,#REF!,5,FALSE))),"-"))))))</f>
        <v>-</v>
      </c>
      <c r="I314" s="114">
        <f>IF($B314="SICRO EQUIP.",VLOOKUP($A314,#REF!,10,FALSE),0)</f>
        <v>0</v>
      </c>
      <c r="J314" s="114">
        <f>IF($B314="SICRO EQUIP.",VLOOKUP($A314,#REF!,11,FALSE),0)</f>
        <v>0</v>
      </c>
      <c r="K314" s="258"/>
      <c r="L314" s="259"/>
      <c r="M314" s="115" t="e">
        <f>VLOOKUP($K314,Reajuste!$A$2:$BW$29,(MATCH($L314,Reajuste!$C$2:$BW$2,0)+2),FALSE)</f>
        <v>#N/A</v>
      </c>
      <c r="N314" s="259"/>
      <c r="O314" s="115" t="e">
        <f>VLOOKUP($K314,Reajuste!$A$2:$CW$29,(MATCH($N314,Reajuste!$C$2:$CW$2,0)+2),FALSE)</f>
        <v>#N/A</v>
      </c>
      <c r="P314" s="113">
        <f t="shared" si="0"/>
        <v>0</v>
      </c>
      <c r="Q314" s="113">
        <f t="shared" si="1"/>
        <v>0</v>
      </c>
      <c r="R314" s="113">
        <f t="shared" si="2"/>
        <v>0</v>
      </c>
      <c r="S314" s="113">
        <f t="shared" si="3"/>
        <v>0</v>
      </c>
      <c r="T314" s="113">
        <f t="shared" si="4"/>
        <v>0</v>
      </c>
      <c r="U314" s="113">
        <f t="shared" si="5"/>
        <v>0</v>
      </c>
      <c r="V314" s="4"/>
      <c r="W314" s="4"/>
      <c r="X314" s="4"/>
      <c r="Y314" s="4"/>
      <c r="Z314" s="4"/>
    </row>
    <row r="315" spans="1:26" ht="14.25" customHeight="1">
      <c r="A315" s="256"/>
      <c r="B315" s="257"/>
      <c r="C315" s="112" t="str">
        <f>IF(OR($B315="ANP",$B315="DAER",$B315="CONSULTORIA DNIT",$B315="PREGÃO ELETRÔNICO",$B315="DMLU",$B315="DMAE",$B315="CEEE",$B315="EPTC",$B315="ORSE",$B315="SEINFRA",$B315="CREA",$B315="CAU",$B315="CEHOP",$B315="SIURB",$B315="DER-PR",$B315="SUDECAP",$B315=Aux.!$F$24,$B315=Aux.!$F$25),VLOOKUP($A315,#REF!,3,FALSE),IF($B315="SICRO EQUIP.",VLOOKUP($A315,#REF!,2,FALSE),IF($B315="CCU",VLOOKUP($A315,#REF!,2,FALSE),IF($B315="MERCADO",VLOOKUP($A315,#REF!,2,FALSE),IF($B315="PLEO",VLOOKUP($A315,#REF!,2,FALSE),IF($B315="SICRO",VLOOKUP($A315,#REF!,2,FALSE),IF($B315="SINAPI",IFERROR((VLOOKUP($A315,#REF!,2,FALSE)),(VLOOKUP($A315,#REF!,2,FALSE))),"-")))))))</f>
        <v>-</v>
      </c>
      <c r="D315" s="95" t="str">
        <f>IF(OR($B315="ANP",$B315="DAER",$B315="CONSULTORIA DNIT",$B315="PREGÃO ELETRÔNICO",$B315="DMLU",$B315="DMAE",$B315="CEEE",$B315="EPTC",$B315="ORSE",$B315="SEINFRA",$B315="CREA",$B315="CAU",$B315="CEHOP",$B315="SIURB",$B315="DER-PR",$B315="SUDECAP",$B315=Aux.!$F$24,$B315=Aux.!$F$25),VLOOKUP($A315,#REF!,4,FALSE),IF($B315="SICRO EQUIP.","H",IF($B315="CCU",VLOOKUP($A315,#REF!,3,FALSE),IF($B315="MERCADO",VLOOKUP($A315,#REF!,10,FALSE),IF($B315="PLEO",VLOOKUP($A315,#REF!,3,FALSE),IF($B315="SICRO",VLOOKUP($A315,#REF!,3,FALSE),IF($B315="SINAPI",IFERROR((VLOOKUP($A315,#REF!,3,FALSE)),(VLOOKUP($A315,#REF!,3,FALSE))),"-")))))))</f>
        <v>-</v>
      </c>
      <c r="E315" s="113" t="str">
        <f>IF(OR($B315="ANP",$B315="DAER",$B315="CONSULTORIA DNIT",$B315="PREGÃO ELETRÔNICO",$B315="DMLU",$B315="DMAE",$B315="CEEE",$B315="EPTC",$B315="ORSE",$B315="SEINFRA",$B315="CREA",$B315="CAU",$B315="CEHOP",$B315="SIURB",$B315="DER-PR",$B315="SUDECAP",$B315=Aux.!$F$24,$B315=Aux.!$F$25),VLOOKUP($A315,#REF!,6,FALSE),IF($B315="CCU",VLOOKUP($A315,#REF!,5,FALSE),IF($B315="MERCADO",VLOOKUP($A315,#REF!,7,FALSE),IF($B315="PLEO",VLOOKUP($A315,#REF!,4,FALSE),IF($B315="SICRO",VLOOKUP($A315,#REF!,5,FALSE),IF($B315="SINAPI",IFERROR((VLOOKUP($A315,#REF!,18,FALSE)),),"-"))))))</f>
        <v>-</v>
      </c>
      <c r="F315" s="113" t="str">
        <f>IF(OR($B315="ANP",$B315="DAER",$B315="CONSULTORIA DNIT",$B315="PREGÃO ELETRÔNICO",$B315="DMLU",$B315="DMAE",$B315="CEEE",$B315="EPTC",$B315="ORSE",$B315="SEINFRA",$B315="CREA",$B315="CAU",$B315="CEHOP",$B315="SIURB",$B315="DER-PR",$B315="SUDECAP",$B315=Aux.!$F$24,$B315=Aux.!$F$25),VLOOKUP($A315,#REF!,7,FALSE),IF($B315="CCU",VLOOKUP($A315,#REF!,6,FALSE),IF($B315="MERCADO",VLOOKUP($A315,#REF!,8,FALSE),IF($B315="PLEO",VLOOKUP($A315,#REF!,4,FALSE),IF($B315="SICRO",VLOOKUP($A315,#REF!,6,FALSE),IF($B315="SINAPI",IFERROR(SUM((VLOOKUP($A315,#REF!,14,FALSE)),VLOOKUP($A315,#REF!,20,FALSE),VLOOKUP($A315,#REF!,22,FALSE)),),"-"))))))</f>
        <v>-</v>
      </c>
      <c r="G315" s="113" t="str">
        <f>IF(OR($B315="ANP",$B315="DAER",$B315="CONSULTORIA DNIT",$B315="PREGÃO ELETRÔNICO",$B315="DMLU",$B315="DMAE",$B315="CEEE",$B315="EPTC",$B315="ORSE",$B315="SEINFRA",$B315="CREA",$B315="CAU",$B315="CEHOP",$B315="SIURB",$B315="DER-PR",$B315="SUDECAP",$B315=Aux.!$F$24,$B315=Aux.!$F$25),VLOOKUP($A315,#REF!,8,FALSE),IF($B315="CCU",VLOOKUP($A315,#REF!,7,FALSE),IF($B315="MERCADO",VLOOKUP($A315,#REF!,9,FALSE),IF($B315="PLEO",VLOOKUP($A315,#REF!,4,FALSE),IF($B315="SICRO",VLOOKUP($A315,#REF!,7,FALSE),IF($B315="SINAPI",IFERROR((VLOOKUP($A315,#REF!,16,FALSE)),(VLOOKUP($A315,#REF!,5,FALSE))),"-"))))))</f>
        <v>-</v>
      </c>
      <c r="H315" s="113" t="str">
        <f>IF(OR($B315="ANP",$B315="DAER",$B315="CONSULTORIA DNIT",$B315="PREGÃO ELETRÔNICO",$B315="DMLU",$B315="DMAE",$B315="CEEE",$B315="EPTC",$B315="ORSE",$B315="SEINFRA",$B315="CREA",$B315="CAU",$B315="CEHOP",$B315="SIURB",$B315="DER-PR",$B315="SUDECAP",$B315=Aux.!$F$24,$B315=Aux.!$F$25),VLOOKUP($A315,#REF!,5,FALSE),IF($B315="CCU",VLOOKUP($A315,#REF!,4,FALSE),IF($B315="MERCADO",VLOOKUP($A315,#REF!,6,FALSE),IF($B315="PLEO",VLOOKUP($A315,#REF!,4,FALSE),IF($B315="SICRO",VLOOKUP($A315,#REF!,4,FALSE),IF($B315="SINAPI",IFERROR((VLOOKUP($A315,#REF!,5,FALSE)),(VLOOKUP($A315,#REF!,5,FALSE))),"-"))))))</f>
        <v>-</v>
      </c>
      <c r="I315" s="114">
        <f>IF($B315="SICRO EQUIP.",VLOOKUP($A315,#REF!,10,FALSE),0)</f>
        <v>0</v>
      </c>
      <c r="J315" s="114">
        <f>IF($B315="SICRO EQUIP.",VLOOKUP($A315,#REF!,11,FALSE),0)</f>
        <v>0</v>
      </c>
      <c r="K315" s="258"/>
      <c r="L315" s="259"/>
      <c r="M315" s="115" t="e">
        <f>VLOOKUP($K315,Reajuste!$A$2:$BW$29,(MATCH($L315,Reajuste!$C$2:$BW$2,0)+2),FALSE)</f>
        <v>#N/A</v>
      </c>
      <c r="N315" s="259"/>
      <c r="O315" s="115" t="e">
        <f>VLOOKUP($K315,Reajuste!$A$2:$CW$29,(MATCH($N315,Reajuste!$C$2:$CW$2,0)+2),FALSE)</f>
        <v>#N/A</v>
      </c>
      <c r="P315" s="113">
        <f t="shared" si="0"/>
        <v>0</v>
      </c>
      <c r="Q315" s="113">
        <f t="shared" si="1"/>
        <v>0</v>
      </c>
      <c r="R315" s="113">
        <f t="shared" si="2"/>
        <v>0</v>
      </c>
      <c r="S315" s="113">
        <f t="shared" si="3"/>
        <v>0</v>
      </c>
      <c r="T315" s="113">
        <f t="shared" si="4"/>
        <v>0</v>
      </c>
      <c r="U315" s="113">
        <f t="shared" si="5"/>
        <v>0</v>
      </c>
      <c r="V315" s="4"/>
      <c r="W315" s="4"/>
      <c r="X315" s="4"/>
      <c r="Y315" s="4"/>
      <c r="Z315" s="4"/>
    </row>
    <row r="316" spans="1:26" ht="14.25" customHeight="1">
      <c r="A316" s="256"/>
      <c r="B316" s="257"/>
      <c r="C316" s="112" t="str">
        <f>IF(OR($B316="ANP",$B316="DAER",$B316="CONSULTORIA DNIT",$B316="PREGÃO ELETRÔNICO",$B316="DMLU",$B316="DMAE",$B316="CEEE",$B316="EPTC",$B316="ORSE",$B316="SEINFRA",$B316="CREA",$B316="CAU",$B316="CEHOP",$B316="SIURB",$B316="DER-PR",$B316="SUDECAP",$B316=Aux.!$F$24,$B316=Aux.!$F$25),VLOOKUP($A316,#REF!,3,FALSE),IF($B316="SICRO EQUIP.",VLOOKUP($A316,#REF!,2,FALSE),IF($B316="CCU",VLOOKUP($A316,#REF!,2,FALSE),IF($B316="MERCADO",VLOOKUP($A316,#REF!,2,FALSE),IF($B316="PLEO",VLOOKUP($A316,#REF!,2,FALSE),IF($B316="SICRO",VLOOKUP($A316,#REF!,2,FALSE),IF($B316="SINAPI",IFERROR((VLOOKUP($A316,#REF!,2,FALSE)),(VLOOKUP($A316,#REF!,2,FALSE))),"-")))))))</f>
        <v>-</v>
      </c>
      <c r="D316" s="95" t="str">
        <f>IF(OR($B316="ANP",$B316="DAER",$B316="CONSULTORIA DNIT",$B316="PREGÃO ELETRÔNICO",$B316="DMLU",$B316="DMAE",$B316="CEEE",$B316="EPTC",$B316="ORSE",$B316="SEINFRA",$B316="CREA",$B316="CAU",$B316="CEHOP",$B316="SIURB",$B316="DER-PR",$B316="SUDECAP",$B316=Aux.!$F$24,$B316=Aux.!$F$25),VLOOKUP($A316,#REF!,4,FALSE),IF($B316="SICRO EQUIP.","H",IF($B316="CCU",VLOOKUP($A316,#REF!,3,FALSE),IF($B316="MERCADO",VLOOKUP($A316,#REF!,10,FALSE),IF($B316="PLEO",VLOOKUP($A316,#REF!,3,FALSE),IF($B316="SICRO",VLOOKUP($A316,#REF!,3,FALSE),IF($B316="SINAPI",IFERROR((VLOOKUP($A316,#REF!,3,FALSE)),(VLOOKUP($A316,#REF!,3,FALSE))),"-")))))))</f>
        <v>-</v>
      </c>
      <c r="E316" s="113" t="str">
        <f>IF(OR($B316="ANP",$B316="DAER",$B316="CONSULTORIA DNIT",$B316="PREGÃO ELETRÔNICO",$B316="DMLU",$B316="DMAE",$B316="CEEE",$B316="EPTC",$B316="ORSE",$B316="SEINFRA",$B316="CREA",$B316="CAU",$B316="CEHOP",$B316="SIURB",$B316="DER-PR",$B316="SUDECAP",$B316=Aux.!$F$24,$B316=Aux.!$F$25),VLOOKUP($A316,#REF!,6,FALSE),IF($B316="CCU",VLOOKUP($A316,#REF!,5,FALSE),IF($B316="MERCADO",VLOOKUP($A316,#REF!,7,FALSE),IF($B316="PLEO",VLOOKUP($A316,#REF!,4,FALSE),IF($B316="SICRO",VLOOKUP($A316,#REF!,5,FALSE),IF($B316="SINAPI",IFERROR((VLOOKUP($A316,#REF!,18,FALSE)),),"-"))))))</f>
        <v>-</v>
      </c>
      <c r="F316" s="113" t="str">
        <f>IF(OR($B316="ANP",$B316="DAER",$B316="CONSULTORIA DNIT",$B316="PREGÃO ELETRÔNICO",$B316="DMLU",$B316="DMAE",$B316="CEEE",$B316="EPTC",$B316="ORSE",$B316="SEINFRA",$B316="CREA",$B316="CAU",$B316="CEHOP",$B316="SIURB",$B316="DER-PR",$B316="SUDECAP",$B316=Aux.!$F$24,$B316=Aux.!$F$25),VLOOKUP($A316,#REF!,7,FALSE),IF($B316="CCU",VLOOKUP($A316,#REF!,6,FALSE),IF($B316="MERCADO",VLOOKUP($A316,#REF!,8,FALSE),IF($B316="PLEO",VLOOKUP($A316,#REF!,4,FALSE),IF($B316="SICRO",VLOOKUP($A316,#REF!,6,FALSE),IF($B316="SINAPI",IFERROR(SUM((VLOOKUP($A316,#REF!,14,FALSE)),VLOOKUP($A316,#REF!,20,FALSE),VLOOKUP($A316,#REF!,22,FALSE)),),"-"))))))</f>
        <v>-</v>
      </c>
      <c r="G316" s="113" t="str">
        <f>IF(OR($B316="ANP",$B316="DAER",$B316="CONSULTORIA DNIT",$B316="PREGÃO ELETRÔNICO",$B316="DMLU",$B316="DMAE",$B316="CEEE",$B316="EPTC",$B316="ORSE",$B316="SEINFRA",$B316="CREA",$B316="CAU",$B316="CEHOP",$B316="SIURB",$B316="DER-PR",$B316="SUDECAP",$B316=Aux.!$F$24,$B316=Aux.!$F$25),VLOOKUP($A316,#REF!,8,FALSE),IF($B316="CCU",VLOOKUP($A316,#REF!,7,FALSE),IF($B316="MERCADO",VLOOKUP($A316,#REF!,9,FALSE),IF($B316="PLEO",VLOOKUP($A316,#REF!,4,FALSE),IF($B316="SICRO",VLOOKUP($A316,#REF!,7,FALSE),IF($B316="SINAPI",IFERROR((VLOOKUP($A316,#REF!,16,FALSE)),(VLOOKUP($A316,#REF!,5,FALSE))),"-"))))))</f>
        <v>-</v>
      </c>
      <c r="H316" s="113" t="str">
        <f>IF(OR($B316="ANP",$B316="DAER",$B316="CONSULTORIA DNIT",$B316="PREGÃO ELETRÔNICO",$B316="DMLU",$B316="DMAE",$B316="CEEE",$B316="EPTC",$B316="ORSE",$B316="SEINFRA",$B316="CREA",$B316="CAU",$B316="CEHOP",$B316="SIURB",$B316="DER-PR",$B316="SUDECAP",$B316=Aux.!$F$24,$B316=Aux.!$F$25),VLOOKUP($A316,#REF!,5,FALSE),IF($B316="CCU",VLOOKUP($A316,#REF!,4,FALSE),IF($B316="MERCADO",VLOOKUP($A316,#REF!,6,FALSE),IF($B316="PLEO",VLOOKUP($A316,#REF!,4,FALSE),IF($B316="SICRO",VLOOKUP($A316,#REF!,4,FALSE),IF($B316="SINAPI",IFERROR((VLOOKUP($A316,#REF!,5,FALSE)),(VLOOKUP($A316,#REF!,5,FALSE))),"-"))))))</f>
        <v>-</v>
      </c>
      <c r="I316" s="114">
        <f>IF($B316="SICRO EQUIP.",VLOOKUP($A316,#REF!,10,FALSE),0)</f>
        <v>0</v>
      </c>
      <c r="J316" s="114">
        <f>IF($B316="SICRO EQUIP.",VLOOKUP($A316,#REF!,11,FALSE),0)</f>
        <v>0</v>
      </c>
      <c r="K316" s="258"/>
      <c r="L316" s="259"/>
      <c r="M316" s="115" t="e">
        <f>VLOOKUP($K316,Reajuste!$A$2:$BW$29,(MATCH($L316,Reajuste!$C$2:$BW$2,0)+2),FALSE)</f>
        <v>#N/A</v>
      </c>
      <c r="N316" s="259"/>
      <c r="O316" s="115" t="e">
        <f>VLOOKUP($K316,Reajuste!$A$2:$CW$29,(MATCH($N316,Reajuste!$C$2:$CW$2,0)+2),FALSE)</f>
        <v>#N/A</v>
      </c>
      <c r="P316" s="113">
        <f t="shared" si="0"/>
        <v>0</v>
      </c>
      <c r="Q316" s="113">
        <f t="shared" si="1"/>
        <v>0</v>
      </c>
      <c r="R316" s="113">
        <f t="shared" si="2"/>
        <v>0</v>
      </c>
      <c r="S316" s="113">
        <f t="shared" si="3"/>
        <v>0</v>
      </c>
      <c r="T316" s="113">
        <f t="shared" si="4"/>
        <v>0</v>
      </c>
      <c r="U316" s="113">
        <f t="shared" si="5"/>
        <v>0</v>
      </c>
      <c r="V316" s="4"/>
      <c r="W316" s="4"/>
      <c r="X316" s="4"/>
      <c r="Y316" s="4"/>
      <c r="Z316" s="4"/>
    </row>
    <row r="317" spans="1:26" ht="14.25" customHeight="1">
      <c r="A317" s="256"/>
      <c r="B317" s="257"/>
      <c r="C317" s="112" t="str">
        <f>IF(OR($B317="ANP",$B317="DAER",$B317="CONSULTORIA DNIT",$B317="PREGÃO ELETRÔNICO",$B317="DMLU",$B317="DMAE",$B317="CEEE",$B317="EPTC",$B317="ORSE",$B317="SEINFRA",$B317="CREA",$B317="CAU",$B317="CEHOP",$B317="SIURB",$B317="DER-PR",$B317="SUDECAP",$B317=Aux.!$F$24,$B317=Aux.!$F$25),VLOOKUP($A317,#REF!,3,FALSE),IF($B317="SICRO EQUIP.",VLOOKUP($A317,#REF!,2,FALSE),IF($B317="CCU",VLOOKUP($A317,#REF!,2,FALSE),IF($B317="MERCADO",VLOOKUP($A317,#REF!,2,FALSE),IF($B317="PLEO",VLOOKUP($A317,#REF!,2,FALSE),IF($B317="SICRO",VLOOKUP($A317,#REF!,2,FALSE),IF($B317="SINAPI",IFERROR((VLOOKUP($A317,#REF!,2,FALSE)),(VLOOKUP($A317,#REF!,2,FALSE))),"-")))))))</f>
        <v>-</v>
      </c>
      <c r="D317" s="95" t="str">
        <f>IF(OR($B317="ANP",$B317="DAER",$B317="CONSULTORIA DNIT",$B317="PREGÃO ELETRÔNICO",$B317="DMLU",$B317="DMAE",$B317="CEEE",$B317="EPTC",$B317="ORSE",$B317="SEINFRA",$B317="CREA",$B317="CAU",$B317="CEHOP",$B317="SIURB",$B317="DER-PR",$B317="SUDECAP",$B317=Aux.!$F$24,$B317=Aux.!$F$25),VLOOKUP($A317,#REF!,4,FALSE),IF($B317="SICRO EQUIP.","H",IF($B317="CCU",VLOOKUP($A317,#REF!,3,FALSE),IF($B317="MERCADO",VLOOKUP($A317,#REF!,10,FALSE),IF($B317="PLEO",VLOOKUP($A317,#REF!,3,FALSE),IF($B317="SICRO",VLOOKUP($A317,#REF!,3,FALSE),IF($B317="SINAPI",IFERROR((VLOOKUP($A317,#REF!,3,FALSE)),(VLOOKUP($A317,#REF!,3,FALSE))),"-")))))))</f>
        <v>-</v>
      </c>
      <c r="E317" s="113" t="str">
        <f>IF(OR($B317="ANP",$B317="DAER",$B317="CONSULTORIA DNIT",$B317="PREGÃO ELETRÔNICO",$B317="DMLU",$B317="DMAE",$B317="CEEE",$B317="EPTC",$B317="ORSE",$B317="SEINFRA",$B317="CREA",$B317="CAU",$B317="CEHOP",$B317="SIURB",$B317="DER-PR",$B317="SUDECAP",$B317=Aux.!$F$24,$B317=Aux.!$F$25),VLOOKUP($A317,#REF!,6,FALSE),IF($B317="CCU",VLOOKUP($A317,#REF!,5,FALSE),IF($B317="MERCADO",VLOOKUP($A317,#REF!,7,FALSE),IF($B317="PLEO",VLOOKUP($A317,#REF!,4,FALSE),IF($B317="SICRO",VLOOKUP($A317,#REF!,5,FALSE),IF($B317="SINAPI",IFERROR((VLOOKUP($A317,#REF!,18,FALSE)),),"-"))))))</f>
        <v>-</v>
      </c>
      <c r="F317" s="113" t="str">
        <f>IF(OR($B317="ANP",$B317="DAER",$B317="CONSULTORIA DNIT",$B317="PREGÃO ELETRÔNICO",$B317="DMLU",$B317="DMAE",$B317="CEEE",$B317="EPTC",$B317="ORSE",$B317="SEINFRA",$B317="CREA",$B317="CAU",$B317="CEHOP",$B317="SIURB",$B317="DER-PR",$B317="SUDECAP",$B317=Aux.!$F$24,$B317=Aux.!$F$25),VLOOKUP($A317,#REF!,7,FALSE),IF($B317="CCU",VLOOKUP($A317,#REF!,6,FALSE),IF($B317="MERCADO",VLOOKUP($A317,#REF!,8,FALSE),IF($B317="PLEO",VLOOKUP($A317,#REF!,4,FALSE),IF($B317="SICRO",VLOOKUP($A317,#REF!,6,FALSE),IF($B317="SINAPI",IFERROR(SUM((VLOOKUP($A317,#REF!,14,FALSE)),VLOOKUP($A317,#REF!,20,FALSE),VLOOKUP($A317,#REF!,22,FALSE)),),"-"))))))</f>
        <v>-</v>
      </c>
      <c r="G317" s="113" t="str">
        <f>IF(OR($B317="ANP",$B317="DAER",$B317="CONSULTORIA DNIT",$B317="PREGÃO ELETRÔNICO",$B317="DMLU",$B317="DMAE",$B317="CEEE",$B317="EPTC",$B317="ORSE",$B317="SEINFRA",$B317="CREA",$B317="CAU",$B317="CEHOP",$B317="SIURB",$B317="DER-PR",$B317="SUDECAP",$B317=Aux.!$F$24,$B317=Aux.!$F$25),VLOOKUP($A317,#REF!,8,FALSE),IF($B317="CCU",VLOOKUP($A317,#REF!,7,FALSE),IF($B317="MERCADO",VLOOKUP($A317,#REF!,9,FALSE),IF($B317="PLEO",VLOOKUP($A317,#REF!,4,FALSE),IF($B317="SICRO",VLOOKUP($A317,#REF!,7,FALSE),IF($B317="SINAPI",IFERROR((VLOOKUP($A317,#REF!,16,FALSE)),(VLOOKUP($A317,#REF!,5,FALSE))),"-"))))))</f>
        <v>-</v>
      </c>
      <c r="H317" s="113" t="str">
        <f>IF(OR($B317="ANP",$B317="DAER",$B317="CONSULTORIA DNIT",$B317="PREGÃO ELETRÔNICO",$B317="DMLU",$B317="DMAE",$B317="CEEE",$B317="EPTC",$B317="ORSE",$B317="SEINFRA",$B317="CREA",$B317="CAU",$B317="CEHOP",$B317="SIURB",$B317="DER-PR",$B317="SUDECAP",$B317=Aux.!$F$24,$B317=Aux.!$F$25),VLOOKUP($A317,#REF!,5,FALSE),IF($B317="CCU",VLOOKUP($A317,#REF!,4,FALSE),IF($B317="MERCADO",VLOOKUP($A317,#REF!,6,FALSE),IF($B317="PLEO",VLOOKUP($A317,#REF!,4,FALSE),IF($B317="SICRO",VLOOKUP($A317,#REF!,4,FALSE),IF($B317="SINAPI",IFERROR((VLOOKUP($A317,#REF!,5,FALSE)),(VLOOKUP($A317,#REF!,5,FALSE))),"-"))))))</f>
        <v>-</v>
      </c>
      <c r="I317" s="114">
        <f>IF($B317="SICRO EQUIP.",VLOOKUP($A317,#REF!,10,FALSE),0)</f>
        <v>0</v>
      </c>
      <c r="J317" s="114">
        <f>IF($B317="SICRO EQUIP.",VLOOKUP($A317,#REF!,11,FALSE),0)</f>
        <v>0</v>
      </c>
      <c r="K317" s="258"/>
      <c r="L317" s="259"/>
      <c r="M317" s="115" t="e">
        <f>VLOOKUP($K317,Reajuste!$A$2:$BW$29,(MATCH($L317,Reajuste!$C$2:$BW$2,0)+2),FALSE)</f>
        <v>#N/A</v>
      </c>
      <c r="N317" s="259"/>
      <c r="O317" s="115" t="e">
        <f>VLOOKUP($K317,Reajuste!$A$2:$CW$29,(MATCH($N317,Reajuste!$C$2:$CW$2,0)+2),FALSE)</f>
        <v>#N/A</v>
      </c>
      <c r="P317" s="113">
        <f t="shared" si="0"/>
        <v>0</v>
      </c>
      <c r="Q317" s="113">
        <f t="shared" si="1"/>
        <v>0</v>
      </c>
      <c r="R317" s="113">
        <f t="shared" si="2"/>
        <v>0</v>
      </c>
      <c r="S317" s="113">
        <f t="shared" si="3"/>
        <v>0</v>
      </c>
      <c r="T317" s="113">
        <f t="shared" si="4"/>
        <v>0</v>
      </c>
      <c r="U317" s="113">
        <f t="shared" si="5"/>
        <v>0</v>
      </c>
      <c r="V317" s="4"/>
      <c r="W317" s="4"/>
      <c r="X317" s="4"/>
      <c r="Y317" s="4"/>
      <c r="Z317" s="4"/>
    </row>
    <row r="318" spans="1:26" ht="14.25" customHeight="1">
      <c r="A318" s="256"/>
      <c r="B318" s="257"/>
      <c r="C318" s="112" t="str">
        <f>IF(OR($B318="ANP",$B318="DAER",$B318="CONSULTORIA DNIT",$B318="PREGÃO ELETRÔNICO",$B318="DMLU",$B318="DMAE",$B318="CEEE",$B318="EPTC",$B318="ORSE",$B318="SEINFRA",$B318="CREA",$B318="CAU",$B318="CEHOP",$B318="SIURB",$B318="DER-PR",$B318="SUDECAP",$B318=Aux.!$F$24,$B318=Aux.!$F$25),VLOOKUP($A318,#REF!,3,FALSE),IF($B318="SICRO EQUIP.",VLOOKUP($A318,#REF!,2,FALSE),IF($B318="CCU",VLOOKUP($A318,#REF!,2,FALSE),IF($B318="MERCADO",VLOOKUP($A318,#REF!,2,FALSE),IF($B318="PLEO",VLOOKUP($A318,#REF!,2,FALSE),IF($B318="SICRO",VLOOKUP($A318,#REF!,2,FALSE),IF($B318="SINAPI",IFERROR((VLOOKUP($A318,#REF!,2,FALSE)),(VLOOKUP($A318,#REF!,2,FALSE))),"-")))))))</f>
        <v>-</v>
      </c>
      <c r="D318" s="95" t="str">
        <f>IF(OR($B318="ANP",$B318="DAER",$B318="CONSULTORIA DNIT",$B318="PREGÃO ELETRÔNICO",$B318="DMLU",$B318="DMAE",$B318="CEEE",$B318="EPTC",$B318="ORSE",$B318="SEINFRA",$B318="CREA",$B318="CAU",$B318="CEHOP",$B318="SIURB",$B318="DER-PR",$B318="SUDECAP",$B318=Aux.!$F$24,$B318=Aux.!$F$25),VLOOKUP($A318,#REF!,4,FALSE),IF($B318="SICRO EQUIP.","H",IF($B318="CCU",VLOOKUP($A318,#REF!,3,FALSE),IF($B318="MERCADO",VLOOKUP($A318,#REF!,10,FALSE),IF($B318="PLEO",VLOOKUP($A318,#REF!,3,FALSE),IF($B318="SICRO",VLOOKUP($A318,#REF!,3,FALSE),IF($B318="SINAPI",IFERROR((VLOOKUP($A318,#REF!,3,FALSE)),(VLOOKUP($A318,#REF!,3,FALSE))),"-")))))))</f>
        <v>-</v>
      </c>
      <c r="E318" s="113" t="str">
        <f>IF(OR($B318="ANP",$B318="DAER",$B318="CONSULTORIA DNIT",$B318="PREGÃO ELETRÔNICO",$B318="DMLU",$B318="DMAE",$B318="CEEE",$B318="EPTC",$B318="ORSE",$B318="SEINFRA",$B318="CREA",$B318="CAU",$B318="CEHOP",$B318="SIURB",$B318="DER-PR",$B318="SUDECAP",$B318=Aux.!$F$24,$B318=Aux.!$F$25),VLOOKUP($A318,#REF!,6,FALSE),IF($B318="CCU",VLOOKUP($A318,#REF!,5,FALSE),IF($B318="MERCADO",VLOOKUP($A318,#REF!,7,FALSE),IF($B318="PLEO",VLOOKUP($A318,#REF!,4,FALSE),IF($B318="SICRO",VLOOKUP($A318,#REF!,5,FALSE),IF($B318="SINAPI",IFERROR((VLOOKUP($A318,#REF!,18,FALSE)),),"-"))))))</f>
        <v>-</v>
      </c>
      <c r="F318" s="113" t="str">
        <f>IF(OR($B318="ANP",$B318="DAER",$B318="CONSULTORIA DNIT",$B318="PREGÃO ELETRÔNICO",$B318="DMLU",$B318="DMAE",$B318="CEEE",$B318="EPTC",$B318="ORSE",$B318="SEINFRA",$B318="CREA",$B318="CAU",$B318="CEHOP",$B318="SIURB",$B318="DER-PR",$B318="SUDECAP",$B318=Aux.!$F$24,$B318=Aux.!$F$25),VLOOKUP($A318,#REF!,7,FALSE),IF($B318="CCU",VLOOKUP($A318,#REF!,6,FALSE),IF($B318="MERCADO",VLOOKUP($A318,#REF!,8,FALSE),IF($B318="PLEO",VLOOKUP($A318,#REF!,4,FALSE),IF($B318="SICRO",VLOOKUP($A318,#REF!,6,FALSE),IF($B318="SINAPI",IFERROR(SUM((VLOOKUP($A318,#REF!,14,FALSE)),VLOOKUP($A318,#REF!,20,FALSE),VLOOKUP($A318,#REF!,22,FALSE)),),"-"))))))</f>
        <v>-</v>
      </c>
      <c r="G318" s="113" t="str">
        <f>IF(OR($B318="ANP",$B318="DAER",$B318="CONSULTORIA DNIT",$B318="PREGÃO ELETRÔNICO",$B318="DMLU",$B318="DMAE",$B318="CEEE",$B318="EPTC",$B318="ORSE",$B318="SEINFRA",$B318="CREA",$B318="CAU",$B318="CEHOP",$B318="SIURB",$B318="DER-PR",$B318="SUDECAP",$B318=Aux.!$F$24,$B318=Aux.!$F$25),VLOOKUP($A318,#REF!,8,FALSE),IF($B318="CCU",VLOOKUP($A318,#REF!,7,FALSE),IF($B318="MERCADO",VLOOKUP($A318,#REF!,9,FALSE),IF($B318="PLEO",VLOOKUP($A318,#REF!,4,FALSE),IF($B318="SICRO",VLOOKUP($A318,#REF!,7,FALSE),IF($B318="SINAPI",IFERROR((VLOOKUP($A318,#REF!,16,FALSE)),(VLOOKUP($A318,#REF!,5,FALSE))),"-"))))))</f>
        <v>-</v>
      </c>
      <c r="H318" s="113" t="str">
        <f>IF(OR($B318="ANP",$B318="DAER",$B318="CONSULTORIA DNIT",$B318="PREGÃO ELETRÔNICO",$B318="DMLU",$B318="DMAE",$B318="CEEE",$B318="EPTC",$B318="ORSE",$B318="SEINFRA",$B318="CREA",$B318="CAU",$B318="CEHOP",$B318="SIURB",$B318="DER-PR",$B318="SUDECAP",$B318=Aux.!$F$24,$B318=Aux.!$F$25),VLOOKUP($A318,#REF!,5,FALSE),IF($B318="CCU",VLOOKUP($A318,#REF!,4,FALSE),IF($B318="MERCADO",VLOOKUP($A318,#REF!,6,FALSE),IF($B318="PLEO",VLOOKUP($A318,#REF!,4,FALSE),IF($B318="SICRO",VLOOKUP($A318,#REF!,4,FALSE),IF($B318="SINAPI",IFERROR((VLOOKUP($A318,#REF!,5,FALSE)),(VLOOKUP($A318,#REF!,5,FALSE))),"-"))))))</f>
        <v>-</v>
      </c>
      <c r="I318" s="114">
        <f>IF($B318="SICRO EQUIP.",VLOOKUP($A318,#REF!,10,FALSE),0)</f>
        <v>0</v>
      </c>
      <c r="J318" s="114">
        <f>IF($B318="SICRO EQUIP.",VLOOKUP($A318,#REF!,11,FALSE),0)</f>
        <v>0</v>
      </c>
      <c r="K318" s="258"/>
      <c r="L318" s="259"/>
      <c r="M318" s="115" t="e">
        <f>VLOOKUP($K318,Reajuste!$A$2:$BW$29,(MATCH($L318,Reajuste!$C$2:$BW$2,0)+2),FALSE)</f>
        <v>#N/A</v>
      </c>
      <c r="N318" s="259"/>
      <c r="O318" s="115" t="e">
        <f>VLOOKUP($K318,Reajuste!$A$2:$CW$29,(MATCH($N318,Reajuste!$C$2:$CW$2,0)+2),FALSE)</f>
        <v>#N/A</v>
      </c>
      <c r="P318" s="113">
        <f t="shared" si="0"/>
        <v>0</v>
      </c>
      <c r="Q318" s="113">
        <f t="shared" si="1"/>
        <v>0</v>
      </c>
      <c r="R318" s="113">
        <f t="shared" si="2"/>
        <v>0</v>
      </c>
      <c r="S318" s="113">
        <f t="shared" si="3"/>
        <v>0</v>
      </c>
      <c r="T318" s="113">
        <f t="shared" si="4"/>
        <v>0</v>
      </c>
      <c r="U318" s="113">
        <f t="shared" si="5"/>
        <v>0</v>
      </c>
      <c r="V318" s="4"/>
      <c r="W318" s="4"/>
      <c r="X318" s="4"/>
      <c r="Y318" s="4"/>
      <c r="Z318" s="4"/>
    </row>
    <row r="319" spans="1:26" ht="14.25" customHeight="1">
      <c r="A319" s="256"/>
      <c r="B319" s="257"/>
      <c r="C319" s="112" t="str">
        <f>IF(OR($B319="ANP",$B319="DAER",$B319="CONSULTORIA DNIT",$B319="PREGÃO ELETRÔNICO",$B319="DMLU",$B319="DMAE",$B319="CEEE",$B319="EPTC",$B319="ORSE",$B319="SEINFRA",$B319="CREA",$B319="CAU",$B319="CEHOP",$B319="SIURB",$B319="DER-PR",$B319="SUDECAP",$B319=Aux.!$F$24,$B319=Aux.!$F$25),VLOOKUP($A319,#REF!,3,FALSE),IF($B319="SICRO EQUIP.",VLOOKUP($A319,#REF!,2,FALSE),IF($B319="CCU",VLOOKUP($A319,#REF!,2,FALSE),IF($B319="MERCADO",VLOOKUP($A319,#REF!,2,FALSE),IF($B319="PLEO",VLOOKUP($A319,#REF!,2,FALSE),IF($B319="SICRO",VLOOKUP($A319,#REF!,2,FALSE),IF($B319="SINAPI",IFERROR((VLOOKUP($A319,#REF!,2,FALSE)),(VLOOKUP($A319,#REF!,2,FALSE))),"-")))))))</f>
        <v>-</v>
      </c>
      <c r="D319" s="95" t="str">
        <f>IF(OR($B319="ANP",$B319="DAER",$B319="CONSULTORIA DNIT",$B319="PREGÃO ELETRÔNICO",$B319="DMLU",$B319="DMAE",$B319="CEEE",$B319="EPTC",$B319="ORSE",$B319="SEINFRA",$B319="CREA",$B319="CAU",$B319="CEHOP",$B319="SIURB",$B319="DER-PR",$B319="SUDECAP",$B319=Aux.!$F$24,$B319=Aux.!$F$25),VLOOKUP($A319,#REF!,4,FALSE),IF($B319="SICRO EQUIP.","H",IF($B319="CCU",VLOOKUP($A319,#REF!,3,FALSE),IF($B319="MERCADO",VLOOKUP($A319,#REF!,10,FALSE),IF($B319="PLEO",VLOOKUP($A319,#REF!,3,FALSE),IF($B319="SICRO",VLOOKUP($A319,#REF!,3,FALSE),IF($B319="SINAPI",IFERROR((VLOOKUP($A319,#REF!,3,FALSE)),(VLOOKUP($A319,#REF!,3,FALSE))),"-")))))))</f>
        <v>-</v>
      </c>
      <c r="E319" s="113" t="str">
        <f>IF(OR($B319="ANP",$B319="DAER",$B319="CONSULTORIA DNIT",$B319="PREGÃO ELETRÔNICO",$B319="DMLU",$B319="DMAE",$B319="CEEE",$B319="EPTC",$B319="ORSE",$B319="SEINFRA",$B319="CREA",$B319="CAU",$B319="CEHOP",$B319="SIURB",$B319="DER-PR",$B319="SUDECAP",$B319=Aux.!$F$24,$B319=Aux.!$F$25),VLOOKUP($A319,#REF!,6,FALSE),IF($B319="CCU",VLOOKUP($A319,#REF!,5,FALSE),IF($B319="MERCADO",VLOOKUP($A319,#REF!,7,FALSE),IF($B319="PLEO",VLOOKUP($A319,#REF!,4,FALSE),IF($B319="SICRO",VLOOKUP($A319,#REF!,5,FALSE),IF($B319="SINAPI",IFERROR((VLOOKUP($A319,#REF!,18,FALSE)),),"-"))))))</f>
        <v>-</v>
      </c>
      <c r="F319" s="113" t="str">
        <f>IF(OR($B319="ANP",$B319="DAER",$B319="CONSULTORIA DNIT",$B319="PREGÃO ELETRÔNICO",$B319="DMLU",$B319="DMAE",$B319="CEEE",$B319="EPTC",$B319="ORSE",$B319="SEINFRA",$B319="CREA",$B319="CAU",$B319="CEHOP",$B319="SIURB",$B319="DER-PR",$B319="SUDECAP",$B319=Aux.!$F$24,$B319=Aux.!$F$25),VLOOKUP($A319,#REF!,7,FALSE),IF($B319="CCU",VLOOKUP($A319,#REF!,6,FALSE),IF($B319="MERCADO",VLOOKUP($A319,#REF!,8,FALSE),IF($B319="PLEO",VLOOKUP($A319,#REF!,4,FALSE),IF($B319="SICRO",VLOOKUP($A319,#REF!,6,FALSE),IF($B319="SINAPI",IFERROR(SUM((VLOOKUP($A319,#REF!,14,FALSE)),VLOOKUP($A319,#REF!,20,FALSE),VLOOKUP($A319,#REF!,22,FALSE)),),"-"))))))</f>
        <v>-</v>
      </c>
      <c r="G319" s="113" t="str">
        <f>IF(OR($B319="ANP",$B319="DAER",$B319="CONSULTORIA DNIT",$B319="PREGÃO ELETRÔNICO",$B319="DMLU",$B319="DMAE",$B319="CEEE",$B319="EPTC",$B319="ORSE",$B319="SEINFRA",$B319="CREA",$B319="CAU",$B319="CEHOP",$B319="SIURB",$B319="DER-PR",$B319="SUDECAP",$B319=Aux.!$F$24,$B319=Aux.!$F$25),VLOOKUP($A319,#REF!,8,FALSE),IF($B319="CCU",VLOOKUP($A319,#REF!,7,FALSE),IF($B319="MERCADO",VLOOKUP($A319,#REF!,9,FALSE),IF($B319="PLEO",VLOOKUP($A319,#REF!,4,FALSE),IF($B319="SICRO",VLOOKUP($A319,#REF!,7,FALSE),IF($B319="SINAPI",IFERROR((VLOOKUP($A319,#REF!,16,FALSE)),(VLOOKUP($A319,#REF!,5,FALSE))),"-"))))))</f>
        <v>-</v>
      </c>
      <c r="H319" s="113" t="str">
        <f>IF(OR($B319="ANP",$B319="DAER",$B319="CONSULTORIA DNIT",$B319="PREGÃO ELETRÔNICO",$B319="DMLU",$B319="DMAE",$B319="CEEE",$B319="EPTC",$B319="ORSE",$B319="SEINFRA",$B319="CREA",$B319="CAU",$B319="CEHOP",$B319="SIURB",$B319="DER-PR",$B319="SUDECAP",$B319=Aux.!$F$24,$B319=Aux.!$F$25),VLOOKUP($A319,#REF!,5,FALSE),IF($B319="CCU",VLOOKUP($A319,#REF!,4,FALSE),IF($B319="MERCADO",VLOOKUP($A319,#REF!,6,FALSE),IF($B319="PLEO",VLOOKUP($A319,#REF!,4,FALSE),IF($B319="SICRO",VLOOKUP($A319,#REF!,4,FALSE),IF($B319="SINAPI",IFERROR((VLOOKUP($A319,#REF!,5,FALSE)),(VLOOKUP($A319,#REF!,5,FALSE))),"-"))))))</f>
        <v>-</v>
      </c>
      <c r="I319" s="114">
        <f>IF($B319="SICRO EQUIP.",VLOOKUP($A319,#REF!,10,FALSE),0)</f>
        <v>0</v>
      </c>
      <c r="J319" s="114">
        <f>IF($B319="SICRO EQUIP.",VLOOKUP($A319,#REF!,11,FALSE),0)</f>
        <v>0</v>
      </c>
      <c r="K319" s="258"/>
      <c r="L319" s="259"/>
      <c r="M319" s="115" t="e">
        <f>VLOOKUP($K319,Reajuste!$A$2:$BW$29,(MATCH($L319,Reajuste!$C$2:$BW$2,0)+2),FALSE)</f>
        <v>#N/A</v>
      </c>
      <c r="N319" s="259"/>
      <c r="O319" s="115" t="e">
        <f>VLOOKUP($K319,Reajuste!$A$2:$CW$29,(MATCH($N319,Reajuste!$C$2:$CW$2,0)+2),FALSE)</f>
        <v>#N/A</v>
      </c>
      <c r="P319" s="113">
        <f t="shared" si="0"/>
        <v>0</v>
      </c>
      <c r="Q319" s="113">
        <f t="shared" si="1"/>
        <v>0</v>
      </c>
      <c r="R319" s="113">
        <f t="shared" si="2"/>
        <v>0</v>
      </c>
      <c r="S319" s="113">
        <f t="shared" si="3"/>
        <v>0</v>
      </c>
      <c r="T319" s="113">
        <f t="shared" si="4"/>
        <v>0</v>
      </c>
      <c r="U319" s="113">
        <f t="shared" si="5"/>
        <v>0</v>
      </c>
      <c r="V319" s="4"/>
      <c r="W319" s="4"/>
      <c r="X319" s="4"/>
      <c r="Y319" s="4"/>
      <c r="Z319" s="4"/>
    </row>
    <row r="320" spans="1:26" ht="14.25" customHeight="1">
      <c r="A320" s="256"/>
      <c r="B320" s="257"/>
      <c r="C320" s="112" t="str">
        <f>IF(OR($B320="ANP",$B320="DAER",$B320="CONSULTORIA DNIT",$B320="PREGÃO ELETRÔNICO",$B320="DMLU",$B320="DMAE",$B320="CEEE",$B320="EPTC",$B320="ORSE",$B320="SEINFRA",$B320="CREA",$B320="CAU",$B320="CEHOP",$B320="SIURB",$B320="DER-PR",$B320="SUDECAP",$B320=Aux.!$F$24,$B320=Aux.!$F$25),VLOOKUP($A320,#REF!,3,FALSE),IF($B320="SICRO EQUIP.",VLOOKUP($A320,#REF!,2,FALSE),IF($B320="CCU",VLOOKUP($A320,#REF!,2,FALSE),IF($B320="MERCADO",VLOOKUP($A320,#REF!,2,FALSE),IF($B320="PLEO",VLOOKUP($A320,#REF!,2,FALSE),IF($B320="SICRO",VLOOKUP($A320,#REF!,2,FALSE),IF($B320="SINAPI",IFERROR((VLOOKUP($A320,#REF!,2,FALSE)),(VLOOKUP($A320,#REF!,2,FALSE))),"-")))))))</f>
        <v>-</v>
      </c>
      <c r="D320" s="95" t="str">
        <f>IF(OR($B320="ANP",$B320="DAER",$B320="CONSULTORIA DNIT",$B320="PREGÃO ELETRÔNICO",$B320="DMLU",$B320="DMAE",$B320="CEEE",$B320="EPTC",$B320="ORSE",$B320="SEINFRA",$B320="CREA",$B320="CAU",$B320="CEHOP",$B320="SIURB",$B320="DER-PR",$B320="SUDECAP",$B320=Aux.!$F$24,$B320=Aux.!$F$25),VLOOKUP($A320,#REF!,4,FALSE),IF($B320="SICRO EQUIP.","H",IF($B320="CCU",VLOOKUP($A320,#REF!,3,FALSE),IF($B320="MERCADO",VLOOKUP($A320,#REF!,10,FALSE),IF($B320="PLEO",VLOOKUP($A320,#REF!,3,FALSE),IF($B320="SICRO",VLOOKUP($A320,#REF!,3,FALSE),IF($B320="SINAPI",IFERROR((VLOOKUP($A320,#REF!,3,FALSE)),(VLOOKUP($A320,#REF!,3,FALSE))),"-")))))))</f>
        <v>-</v>
      </c>
      <c r="E320" s="113" t="str">
        <f>IF(OR($B320="ANP",$B320="DAER",$B320="CONSULTORIA DNIT",$B320="PREGÃO ELETRÔNICO",$B320="DMLU",$B320="DMAE",$B320="CEEE",$B320="EPTC",$B320="ORSE",$B320="SEINFRA",$B320="CREA",$B320="CAU",$B320="CEHOP",$B320="SIURB",$B320="DER-PR",$B320="SUDECAP",$B320=Aux.!$F$24,$B320=Aux.!$F$25),VLOOKUP($A320,#REF!,6,FALSE),IF($B320="CCU",VLOOKUP($A320,#REF!,5,FALSE),IF($B320="MERCADO",VLOOKUP($A320,#REF!,7,FALSE),IF($B320="PLEO",VLOOKUP($A320,#REF!,4,FALSE),IF($B320="SICRO",VLOOKUP($A320,#REF!,5,FALSE),IF($B320="SINAPI",IFERROR((VLOOKUP($A320,#REF!,18,FALSE)),),"-"))))))</f>
        <v>-</v>
      </c>
      <c r="F320" s="113" t="str">
        <f>IF(OR($B320="ANP",$B320="DAER",$B320="CONSULTORIA DNIT",$B320="PREGÃO ELETRÔNICO",$B320="DMLU",$B320="DMAE",$B320="CEEE",$B320="EPTC",$B320="ORSE",$B320="SEINFRA",$B320="CREA",$B320="CAU",$B320="CEHOP",$B320="SIURB",$B320="DER-PR",$B320="SUDECAP",$B320=Aux.!$F$24,$B320=Aux.!$F$25),VLOOKUP($A320,#REF!,7,FALSE),IF($B320="CCU",VLOOKUP($A320,#REF!,6,FALSE),IF($B320="MERCADO",VLOOKUP($A320,#REF!,8,FALSE),IF($B320="PLEO",VLOOKUP($A320,#REF!,4,FALSE),IF($B320="SICRO",VLOOKUP($A320,#REF!,6,FALSE),IF($B320="SINAPI",IFERROR(SUM((VLOOKUP($A320,#REF!,14,FALSE)),VLOOKUP($A320,#REF!,20,FALSE),VLOOKUP($A320,#REF!,22,FALSE)),),"-"))))))</f>
        <v>-</v>
      </c>
      <c r="G320" s="113" t="str">
        <f>IF(OR($B320="ANP",$B320="DAER",$B320="CONSULTORIA DNIT",$B320="PREGÃO ELETRÔNICO",$B320="DMLU",$B320="DMAE",$B320="CEEE",$B320="EPTC",$B320="ORSE",$B320="SEINFRA",$B320="CREA",$B320="CAU",$B320="CEHOP",$B320="SIURB",$B320="DER-PR",$B320="SUDECAP",$B320=Aux.!$F$24,$B320=Aux.!$F$25),VLOOKUP($A320,#REF!,8,FALSE),IF($B320="CCU",VLOOKUP($A320,#REF!,7,FALSE),IF($B320="MERCADO",VLOOKUP($A320,#REF!,9,FALSE),IF($B320="PLEO",VLOOKUP($A320,#REF!,4,FALSE),IF($B320="SICRO",VLOOKUP($A320,#REF!,7,FALSE),IF($B320="SINAPI",IFERROR((VLOOKUP($A320,#REF!,16,FALSE)),(VLOOKUP($A320,#REF!,5,FALSE))),"-"))))))</f>
        <v>-</v>
      </c>
      <c r="H320" s="113" t="str">
        <f>IF(OR($B320="ANP",$B320="DAER",$B320="CONSULTORIA DNIT",$B320="PREGÃO ELETRÔNICO",$B320="DMLU",$B320="DMAE",$B320="CEEE",$B320="EPTC",$B320="ORSE",$B320="SEINFRA",$B320="CREA",$B320="CAU",$B320="CEHOP",$B320="SIURB",$B320="DER-PR",$B320="SUDECAP",$B320=Aux.!$F$24,$B320=Aux.!$F$25),VLOOKUP($A320,#REF!,5,FALSE),IF($B320="CCU",VLOOKUP($A320,#REF!,4,FALSE),IF($B320="MERCADO",VLOOKUP($A320,#REF!,6,FALSE),IF($B320="PLEO",VLOOKUP($A320,#REF!,4,FALSE),IF($B320="SICRO",VLOOKUP($A320,#REF!,4,FALSE),IF($B320="SINAPI",IFERROR((VLOOKUP($A320,#REF!,5,FALSE)),(VLOOKUP($A320,#REF!,5,FALSE))),"-"))))))</f>
        <v>-</v>
      </c>
      <c r="I320" s="114">
        <f>IF($B320="SICRO EQUIP.",VLOOKUP($A320,#REF!,10,FALSE),0)</f>
        <v>0</v>
      </c>
      <c r="J320" s="114">
        <f>IF($B320="SICRO EQUIP.",VLOOKUP($A320,#REF!,11,FALSE),0)</f>
        <v>0</v>
      </c>
      <c r="K320" s="258"/>
      <c r="L320" s="259"/>
      <c r="M320" s="115" t="e">
        <f>VLOOKUP($K320,Reajuste!$A$2:$BW$29,(MATCH($L320,Reajuste!$C$2:$BW$2,0)+2),FALSE)</f>
        <v>#N/A</v>
      </c>
      <c r="N320" s="259"/>
      <c r="O320" s="115" t="e">
        <f>VLOOKUP($K320,Reajuste!$A$2:$CW$29,(MATCH($N320,Reajuste!$C$2:$CW$2,0)+2),FALSE)</f>
        <v>#N/A</v>
      </c>
      <c r="P320" s="113">
        <f t="shared" si="0"/>
        <v>0</v>
      </c>
      <c r="Q320" s="113">
        <f t="shared" si="1"/>
        <v>0</v>
      </c>
      <c r="R320" s="113">
        <f t="shared" si="2"/>
        <v>0</v>
      </c>
      <c r="S320" s="113">
        <f t="shared" si="3"/>
        <v>0</v>
      </c>
      <c r="T320" s="113">
        <f t="shared" si="4"/>
        <v>0</v>
      </c>
      <c r="U320" s="113">
        <f t="shared" si="5"/>
        <v>0</v>
      </c>
      <c r="V320" s="4"/>
      <c r="W320" s="4"/>
      <c r="X320" s="4"/>
      <c r="Y320" s="4"/>
      <c r="Z320" s="4"/>
    </row>
    <row r="321" spans="1:26" ht="14.25" customHeight="1">
      <c r="A321" s="256"/>
      <c r="B321" s="257"/>
      <c r="C321" s="112" t="str">
        <f>IF(OR($B321="ANP",$B321="DAER",$B321="CONSULTORIA DNIT",$B321="PREGÃO ELETRÔNICO",$B321="DMLU",$B321="DMAE",$B321="CEEE",$B321="EPTC",$B321="ORSE",$B321="SEINFRA",$B321="CREA",$B321="CAU",$B321="CEHOP",$B321="SIURB",$B321="DER-PR",$B321="SUDECAP",$B321=Aux.!$F$24,$B321=Aux.!$F$25),VLOOKUP($A321,#REF!,3,FALSE),IF($B321="SICRO EQUIP.",VLOOKUP($A321,#REF!,2,FALSE),IF($B321="CCU",VLOOKUP($A321,#REF!,2,FALSE),IF($B321="MERCADO",VLOOKUP($A321,#REF!,2,FALSE),IF($B321="PLEO",VLOOKUP($A321,#REF!,2,FALSE),IF($B321="SICRO",VLOOKUP($A321,#REF!,2,FALSE),IF($B321="SINAPI",IFERROR((VLOOKUP($A321,#REF!,2,FALSE)),(VLOOKUP($A321,#REF!,2,FALSE))),"-")))))))</f>
        <v>-</v>
      </c>
      <c r="D321" s="95" t="str">
        <f>IF(OR($B321="ANP",$B321="DAER",$B321="CONSULTORIA DNIT",$B321="PREGÃO ELETRÔNICO",$B321="DMLU",$B321="DMAE",$B321="CEEE",$B321="EPTC",$B321="ORSE",$B321="SEINFRA",$B321="CREA",$B321="CAU",$B321="CEHOP",$B321="SIURB",$B321="DER-PR",$B321="SUDECAP",$B321=Aux.!$F$24,$B321=Aux.!$F$25),VLOOKUP($A321,#REF!,4,FALSE),IF($B321="SICRO EQUIP.","H",IF($B321="CCU",VLOOKUP($A321,#REF!,3,FALSE),IF($B321="MERCADO",VLOOKUP($A321,#REF!,10,FALSE),IF($B321="PLEO",VLOOKUP($A321,#REF!,3,FALSE),IF($B321="SICRO",VLOOKUP($A321,#REF!,3,FALSE),IF($B321="SINAPI",IFERROR((VLOOKUP($A321,#REF!,3,FALSE)),(VLOOKUP($A321,#REF!,3,FALSE))),"-")))))))</f>
        <v>-</v>
      </c>
      <c r="E321" s="113" t="str">
        <f>IF(OR($B321="ANP",$B321="DAER",$B321="CONSULTORIA DNIT",$B321="PREGÃO ELETRÔNICO",$B321="DMLU",$B321="DMAE",$B321="CEEE",$B321="EPTC",$B321="ORSE",$B321="SEINFRA",$B321="CREA",$B321="CAU",$B321="CEHOP",$B321="SIURB",$B321="DER-PR",$B321="SUDECAP",$B321=Aux.!$F$24,$B321=Aux.!$F$25),VLOOKUP($A321,#REF!,6,FALSE),IF($B321="CCU",VLOOKUP($A321,#REF!,5,FALSE),IF($B321="MERCADO",VLOOKUP($A321,#REF!,7,FALSE),IF($B321="PLEO",VLOOKUP($A321,#REF!,4,FALSE),IF($B321="SICRO",VLOOKUP($A321,#REF!,5,FALSE),IF($B321="SINAPI",IFERROR((VLOOKUP($A321,#REF!,18,FALSE)),),"-"))))))</f>
        <v>-</v>
      </c>
      <c r="F321" s="113" t="str">
        <f>IF(OR($B321="ANP",$B321="DAER",$B321="CONSULTORIA DNIT",$B321="PREGÃO ELETRÔNICO",$B321="DMLU",$B321="DMAE",$B321="CEEE",$B321="EPTC",$B321="ORSE",$B321="SEINFRA",$B321="CREA",$B321="CAU",$B321="CEHOP",$B321="SIURB",$B321="DER-PR",$B321="SUDECAP",$B321=Aux.!$F$24,$B321=Aux.!$F$25),VLOOKUP($A321,#REF!,7,FALSE),IF($B321="CCU",VLOOKUP($A321,#REF!,6,FALSE),IF($B321="MERCADO",VLOOKUP($A321,#REF!,8,FALSE),IF($B321="PLEO",VLOOKUP($A321,#REF!,4,FALSE),IF($B321="SICRO",VLOOKUP($A321,#REF!,6,FALSE),IF($B321="SINAPI",IFERROR(SUM((VLOOKUP($A321,#REF!,14,FALSE)),VLOOKUP($A321,#REF!,20,FALSE),VLOOKUP($A321,#REF!,22,FALSE)),),"-"))))))</f>
        <v>-</v>
      </c>
      <c r="G321" s="113" t="str">
        <f>IF(OR($B321="ANP",$B321="DAER",$B321="CONSULTORIA DNIT",$B321="PREGÃO ELETRÔNICO",$B321="DMLU",$B321="DMAE",$B321="CEEE",$B321="EPTC",$B321="ORSE",$B321="SEINFRA",$B321="CREA",$B321="CAU",$B321="CEHOP",$B321="SIURB",$B321="DER-PR",$B321="SUDECAP",$B321=Aux.!$F$24,$B321=Aux.!$F$25),VLOOKUP($A321,#REF!,8,FALSE),IF($B321="CCU",VLOOKUP($A321,#REF!,7,FALSE),IF($B321="MERCADO",VLOOKUP($A321,#REF!,9,FALSE),IF($B321="PLEO",VLOOKUP($A321,#REF!,4,FALSE),IF($B321="SICRO",VLOOKUP($A321,#REF!,7,FALSE),IF($B321="SINAPI",IFERROR((VLOOKUP($A321,#REF!,16,FALSE)),(VLOOKUP($A321,#REF!,5,FALSE))),"-"))))))</f>
        <v>-</v>
      </c>
      <c r="H321" s="113" t="str">
        <f>IF(OR($B321="ANP",$B321="DAER",$B321="CONSULTORIA DNIT",$B321="PREGÃO ELETRÔNICO",$B321="DMLU",$B321="DMAE",$B321="CEEE",$B321="EPTC",$B321="ORSE",$B321="SEINFRA",$B321="CREA",$B321="CAU",$B321="CEHOP",$B321="SIURB",$B321="DER-PR",$B321="SUDECAP",$B321=Aux.!$F$24,$B321=Aux.!$F$25),VLOOKUP($A321,#REF!,5,FALSE),IF($B321="CCU",VLOOKUP($A321,#REF!,4,FALSE),IF($B321="MERCADO",VLOOKUP($A321,#REF!,6,FALSE),IF($B321="PLEO",VLOOKUP($A321,#REF!,4,FALSE),IF($B321="SICRO",VLOOKUP($A321,#REF!,4,FALSE),IF($B321="SINAPI",IFERROR((VLOOKUP($A321,#REF!,5,FALSE)),(VLOOKUP($A321,#REF!,5,FALSE))),"-"))))))</f>
        <v>-</v>
      </c>
      <c r="I321" s="114">
        <f>IF($B321="SICRO EQUIP.",VLOOKUP($A321,#REF!,10,FALSE),0)</f>
        <v>0</v>
      </c>
      <c r="J321" s="114">
        <f>IF($B321="SICRO EQUIP.",VLOOKUP($A321,#REF!,11,FALSE),0)</f>
        <v>0</v>
      </c>
      <c r="K321" s="258"/>
      <c r="L321" s="259"/>
      <c r="M321" s="115" t="e">
        <f>VLOOKUP($K321,Reajuste!$A$2:$BW$29,(MATCH($L321,Reajuste!$C$2:$BW$2,0)+2),FALSE)</f>
        <v>#N/A</v>
      </c>
      <c r="N321" s="259"/>
      <c r="O321" s="115" t="e">
        <f>VLOOKUP($K321,Reajuste!$A$2:$CW$29,(MATCH($N321,Reajuste!$C$2:$CW$2,0)+2),FALSE)</f>
        <v>#N/A</v>
      </c>
      <c r="P321" s="113">
        <f t="shared" si="0"/>
        <v>0</v>
      </c>
      <c r="Q321" s="113">
        <f t="shared" si="1"/>
        <v>0</v>
      </c>
      <c r="R321" s="113">
        <f t="shared" si="2"/>
        <v>0</v>
      </c>
      <c r="S321" s="113">
        <f t="shared" si="3"/>
        <v>0</v>
      </c>
      <c r="T321" s="113">
        <f t="shared" si="4"/>
        <v>0</v>
      </c>
      <c r="U321" s="113">
        <f t="shared" si="5"/>
        <v>0</v>
      </c>
      <c r="V321" s="4"/>
      <c r="W321" s="4"/>
      <c r="X321" s="4"/>
      <c r="Y321" s="4"/>
      <c r="Z321" s="4"/>
    </row>
    <row r="322" spans="1:26" ht="14.25" customHeight="1">
      <c r="A322" s="256"/>
      <c r="B322" s="257"/>
      <c r="C322" s="112" t="str">
        <f>IF(OR($B322="ANP",$B322="DAER",$B322="CONSULTORIA DNIT",$B322="PREGÃO ELETRÔNICO",$B322="DMLU",$B322="DMAE",$B322="CEEE",$B322="EPTC",$B322="ORSE",$B322="SEINFRA",$B322="CREA",$B322="CAU",$B322="CEHOP",$B322="SIURB",$B322="DER-PR",$B322="SUDECAP",$B322=Aux.!$F$24,$B322=Aux.!$F$25),VLOOKUP($A322,#REF!,3,FALSE),IF($B322="SICRO EQUIP.",VLOOKUP($A322,#REF!,2,FALSE),IF($B322="CCU",VLOOKUP($A322,#REF!,2,FALSE),IF($B322="MERCADO",VLOOKUP($A322,#REF!,2,FALSE),IF($B322="PLEO",VLOOKUP($A322,#REF!,2,FALSE),IF($B322="SICRO",VLOOKUP($A322,#REF!,2,FALSE),IF($B322="SINAPI",IFERROR((VLOOKUP($A322,#REF!,2,FALSE)),(VLOOKUP($A322,#REF!,2,FALSE))),"-")))))))</f>
        <v>-</v>
      </c>
      <c r="D322" s="95" t="str">
        <f>IF(OR($B322="ANP",$B322="DAER",$B322="CONSULTORIA DNIT",$B322="PREGÃO ELETRÔNICO",$B322="DMLU",$B322="DMAE",$B322="CEEE",$B322="EPTC",$B322="ORSE",$B322="SEINFRA",$B322="CREA",$B322="CAU",$B322="CEHOP",$B322="SIURB",$B322="DER-PR",$B322="SUDECAP",$B322=Aux.!$F$24,$B322=Aux.!$F$25),VLOOKUP($A322,#REF!,4,FALSE),IF($B322="SICRO EQUIP.","H",IF($B322="CCU",VLOOKUP($A322,#REF!,3,FALSE),IF($B322="MERCADO",VLOOKUP($A322,#REF!,10,FALSE),IF($B322="PLEO",VLOOKUP($A322,#REF!,3,FALSE),IF($B322="SICRO",VLOOKUP($A322,#REF!,3,FALSE),IF($B322="SINAPI",IFERROR((VLOOKUP($A322,#REF!,3,FALSE)),(VLOOKUP($A322,#REF!,3,FALSE))),"-")))))))</f>
        <v>-</v>
      </c>
      <c r="E322" s="113" t="str">
        <f>IF(OR($B322="ANP",$B322="DAER",$B322="CONSULTORIA DNIT",$B322="PREGÃO ELETRÔNICO",$B322="DMLU",$B322="DMAE",$B322="CEEE",$B322="EPTC",$B322="ORSE",$B322="SEINFRA",$B322="CREA",$B322="CAU",$B322="CEHOP",$B322="SIURB",$B322="DER-PR",$B322="SUDECAP",$B322=Aux.!$F$24,$B322=Aux.!$F$25),VLOOKUP($A322,#REF!,6,FALSE),IF($B322="CCU",VLOOKUP($A322,#REF!,5,FALSE),IF($B322="MERCADO",VLOOKUP($A322,#REF!,7,FALSE),IF($B322="PLEO",VLOOKUP($A322,#REF!,4,FALSE),IF($B322="SICRO",VLOOKUP($A322,#REF!,5,FALSE),IF($B322="SINAPI",IFERROR((VLOOKUP($A322,#REF!,18,FALSE)),),"-"))))))</f>
        <v>-</v>
      </c>
      <c r="F322" s="113" t="str">
        <f>IF(OR($B322="ANP",$B322="DAER",$B322="CONSULTORIA DNIT",$B322="PREGÃO ELETRÔNICO",$B322="DMLU",$B322="DMAE",$B322="CEEE",$B322="EPTC",$B322="ORSE",$B322="SEINFRA",$B322="CREA",$B322="CAU",$B322="CEHOP",$B322="SIURB",$B322="DER-PR",$B322="SUDECAP",$B322=Aux.!$F$24,$B322=Aux.!$F$25),VLOOKUP($A322,#REF!,7,FALSE),IF($B322="CCU",VLOOKUP($A322,#REF!,6,FALSE),IF($B322="MERCADO",VLOOKUP($A322,#REF!,8,FALSE),IF($B322="PLEO",VLOOKUP($A322,#REF!,4,FALSE),IF($B322="SICRO",VLOOKUP($A322,#REF!,6,FALSE),IF($B322="SINAPI",IFERROR(SUM((VLOOKUP($A322,#REF!,14,FALSE)),VLOOKUP($A322,#REF!,20,FALSE),VLOOKUP($A322,#REF!,22,FALSE)),),"-"))))))</f>
        <v>-</v>
      </c>
      <c r="G322" s="113" t="str">
        <f>IF(OR($B322="ANP",$B322="DAER",$B322="CONSULTORIA DNIT",$B322="PREGÃO ELETRÔNICO",$B322="DMLU",$B322="DMAE",$B322="CEEE",$B322="EPTC",$B322="ORSE",$B322="SEINFRA",$B322="CREA",$B322="CAU",$B322="CEHOP",$B322="SIURB",$B322="DER-PR",$B322="SUDECAP",$B322=Aux.!$F$24,$B322=Aux.!$F$25),VLOOKUP($A322,#REF!,8,FALSE),IF($B322="CCU",VLOOKUP($A322,#REF!,7,FALSE),IF($B322="MERCADO",VLOOKUP($A322,#REF!,9,FALSE),IF($B322="PLEO",VLOOKUP($A322,#REF!,4,FALSE),IF($B322="SICRO",VLOOKUP($A322,#REF!,7,FALSE),IF($B322="SINAPI",IFERROR((VLOOKUP($A322,#REF!,16,FALSE)),(VLOOKUP($A322,#REF!,5,FALSE))),"-"))))))</f>
        <v>-</v>
      </c>
      <c r="H322" s="113" t="str">
        <f>IF(OR($B322="ANP",$B322="DAER",$B322="CONSULTORIA DNIT",$B322="PREGÃO ELETRÔNICO",$B322="DMLU",$B322="DMAE",$B322="CEEE",$B322="EPTC",$B322="ORSE",$B322="SEINFRA",$B322="CREA",$B322="CAU",$B322="CEHOP",$B322="SIURB",$B322="DER-PR",$B322="SUDECAP",$B322=Aux.!$F$24,$B322=Aux.!$F$25),VLOOKUP($A322,#REF!,5,FALSE),IF($B322="CCU",VLOOKUP($A322,#REF!,4,FALSE),IF($B322="MERCADO",VLOOKUP($A322,#REF!,6,FALSE),IF($B322="PLEO",VLOOKUP($A322,#REF!,4,FALSE),IF($B322="SICRO",VLOOKUP($A322,#REF!,4,FALSE),IF($B322="SINAPI",IFERROR((VLOOKUP($A322,#REF!,5,FALSE)),(VLOOKUP($A322,#REF!,5,FALSE))),"-"))))))</f>
        <v>-</v>
      </c>
      <c r="I322" s="114">
        <f>IF($B322="SICRO EQUIP.",VLOOKUP($A322,#REF!,10,FALSE),0)</f>
        <v>0</v>
      </c>
      <c r="J322" s="114">
        <f>IF($B322="SICRO EQUIP.",VLOOKUP($A322,#REF!,11,FALSE),0)</f>
        <v>0</v>
      </c>
      <c r="K322" s="258"/>
      <c r="L322" s="259"/>
      <c r="M322" s="115" t="e">
        <f>VLOOKUP($K322,Reajuste!$A$2:$BW$29,(MATCH($L322,Reajuste!$C$2:$BW$2,0)+2),FALSE)</f>
        <v>#N/A</v>
      </c>
      <c r="N322" s="259"/>
      <c r="O322" s="115" t="e">
        <f>VLOOKUP($K322,Reajuste!$A$2:$CW$29,(MATCH($N322,Reajuste!$C$2:$CW$2,0)+2),FALSE)</f>
        <v>#N/A</v>
      </c>
      <c r="P322" s="113">
        <f t="shared" si="0"/>
        <v>0</v>
      </c>
      <c r="Q322" s="113">
        <f t="shared" si="1"/>
        <v>0</v>
      </c>
      <c r="R322" s="113">
        <f t="shared" si="2"/>
        <v>0</v>
      </c>
      <c r="S322" s="113">
        <f t="shared" si="3"/>
        <v>0</v>
      </c>
      <c r="T322" s="113">
        <f t="shared" si="4"/>
        <v>0</v>
      </c>
      <c r="U322" s="113">
        <f t="shared" si="5"/>
        <v>0</v>
      </c>
      <c r="V322" s="4"/>
      <c r="W322" s="4"/>
      <c r="X322" s="4"/>
      <c r="Y322" s="4"/>
      <c r="Z322" s="4"/>
    </row>
    <row r="323" spans="1:26" ht="14.25" customHeight="1">
      <c r="A323" s="256"/>
      <c r="B323" s="257"/>
      <c r="C323" s="112" t="str">
        <f>IF(OR($B323="ANP",$B323="DAER",$B323="CONSULTORIA DNIT",$B323="PREGÃO ELETRÔNICO",$B323="DMLU",$B323="DMAE",$B323="CEEE",$B323="EPTC",$B323="ORSE",$B323="SEINFRA",$B323="CREA",$B323="CAU",$B323="CEHOP",$B323="SIURB",$B323="DER-PR",$B323="SUDECAP",$B323=Aux.!$F$24,$B323=Aux.!$F$25),VLOOKUP($A323,#REF!,3,FALSE),IF($B323="SICRO EQUIP.",VLOOKUP($A323,#REF!,2,FALSE),IF($B323="CCU",VLOOKUP($A323,#REF!,2,FALSE),IF($B323="MERCADO",VLOOKUP($A323,#REF!,2,FALSE),IF($B323="PLEO",VLOOKUP($A323,#REF!,2,FALSE),IF($B323="SICRO",VLOOKUP($A323,#REF!,2,FALSE),IF($B323="SINAPI",IFERROR((VLOOKUP($A323,#REF!,2,FALSE)),(VLOOKUP($A323,#REF!,2,FALSE))),"-")))))))</f>
        <v>-</v>
      </c>
      <c r="D323" s="95" t="str">
        <f>IF(OR($B323="ANP",$B323="DAER",$B323="CONSULTORIA DNIT",$B323="PREGÃO ELETRÔNICO",$B323="DMLU",$B323="DMAE",$B323="CEEE",$B323="EPTC",$B323="ORSE",$B323="SEINFRA",$B323="CREA",$B323="CAU",$B323="CEHOP",$B323="SIURB",$B323="DER-PR",$B323="SUDECAP",$B323=Aux.!$F$24,$B323=Aux.!$F$25),VLOOKUP($A323,#REF!,4,FALSE),IF($B323="SICRO EQUIP.","H",IF($B323="CCU",VLOOKUP($A323,#REF!,3,FALSE),IF($B323="MERCADO",VLOOKUP($A323,#REF!,10,FALSE),IF($B323="PLEO",VLOOKUP($A323,#REF!,3,FALSE),IF($B323="SICRO",VLOOKUP($A323,#REF!,3,FALSE),IF($B323="SINAPI",IFERROR((VLOOKUP($A323,#REF!,3,FALSE)),(VLOOKUP($A323,#REF!,3,FALSE))),"-")))))))</f>
        <v>-</v>
      </c>
      <c r="E323" s="113" t="str">
        <f>IF(OR($B323="ANP",$B323="DAER",$B323="CONSULTORIA DNIT",$B323="PREGÃO ELETRÔNICO",$B323="DMLU",$B323="DMAE",$B323="CEEE",$B323="EPTC",$B323="ORSE",$B323="SEINFRA",$B323="CREA",$B323="CAU",$B323="CEHOP",$B323="SIURB",$B323="DER-PR",$B323="SUDECAP",$B323=Aux.!$F$24,$B323=Aux.!$F$25),VLOOKUP($A323,#REF!,6,FALSE),IF($B323="CCU",VLOOKUP($A323,#REF!,5,FALSE),IF($B323="MERCADO",VLOOKUP($A323,#REF!,7,FALSE),IF($B323="PLEO",VLOOKUP($A323,#REF!,4,FALSE),IF($B323="SICRO",VLOOKUP($A323,#REF!,5,FALSE),IF($B323="SINAPI",IFERROR((VLOOKUP($A323,#REF!,18,FALSE)),),"-"))))))</f>
        <v>-</v>
      </c>
      <c r="F323" s="113" t="str">
        <f>IF(OR($B323="ANP",$B323="DAER",$B323="CONSULTORIA DNIT",$B323="PREGÃO ELETRÔNICO",$B323="DMLU",$B323="DMAE",$B323="CEEE",$B323="EPTC",$B323="ORSE",$B323="SEINFRA",$B323="CREA",$B323="CAU",$B323="CEHOP",$B323="SIURB",$B323="DER-PR",$B323="SUDECAP",$B323=Aux.!$F$24,$B323=Aux.!$F$25),VLOOKUP($A323,#REF!,7,FALSE),IF($B323="CCU",VLOOKUP($A323,#REF!,6,FALSE),IF($B323="MERCADO",VLOOKUP($A323,#REF!,8,FALSE),IF($B323="PLEO",VLOOKUP($A323,#REF!,4,FALSE),IF($B323="SICRO",VLOOKUP($A323,#REF!,6,FALSE),IF($B323="SINAPI",IFERROR(SUM((VLOOKUP($A323,#REF!,14,FALSE)),VLOOKUP($A323,#REF!,20,FALSE),VLOOKUP($A323,#REF!,22,FALSE)),),"-"))))))</f>
        <v>-</v>
      </c>
      <c r="G323" s="113" t="str">
        <f>IF(OR($B323="ANP",$B323="DAER",$B323="CONSULTORIA DNIT",$B323="PREGÃO ELETRÔNICO",$B323="DMLU",$B323="DMAE",$B323="CEEE",$B323="EPTC",$B323="ORSE",$B323="SEINFRA",$B323="CREA",$B323="CAU",$B323="CEHOP",$B323="SIURB",$B323="DER-PR",$B323="SUDECAP",$B323=Aux.!$F$24,$B323=Aux.!$F$25),VLOOKUP($A323,#REF!,8,FALSE),IF($B323="CCU",VLOOKUP($A323,#REF!,7,FALSE),IF($B323="MERCADO",VLOOKUP($A323,#REF!,9,FALSE),IF($B323="PLEO",VLOOKUP($A323,#REF!,4,FALSE),IF($B323="SICRO",VLOOKUP($A323,#REF!,7,FALSE),IF($B323="SINAPI",IFERROR((VLOOKUP($A323,#REF!,16,FALSE)),(VLOOKUP($A323,#REF!,5,FALSE))),"-"))))))</f>
        <v>-</v>
      </c>
      <c r="H323" s="113" t="str">
        <f>IF(OR($B323="ANP",$B323="DAER",$B323="CONSULTORIA DNIT",$B323="PREGÃO ELETRÔNICO",$B323="DMLU",$B323="DMAE",$B323="CEEE",$B323="EPTC",$B323="ORSE",$B323="SEINFRA",$B323="CREA",$B323="CAU",$B323="CEHOP",$B323="SIURB",$B323="DER-PR",$B323="SUDECAP",$B323=Aux.!$F$24,$B323=Aux.!$F$25),VLOOKUP($A323,#REF!,5,FALSE),IF($B323="CCU",VLOOKUP($A323,#REF!,4,FALSE),IF($B323="MERCADO",VLOOKUP($A323,#REF!,6,FALSE),IF($B323="PLEO",VLOOKUP($A323,#REF!,4,FALSE),IF($B323="SICRO",VLOOKUP($A323,#REF!,4,FALSE),IF($B323="SINAPI",IFERROR((VLOOKUP($A323,#REF!,5,FALSE)),(VLOOKUP($A323,#REF!,5,FALSE))),"-"))))))</f>
        <v>-</v>
      </c>
      <c r="I323" s="114">
        <f>IF($B323="SICRO EQUIP.",VLOOKUP($A323,#REF!,10,FALSE),0)</f>
        <v>0</v>
      </c>
      <c r="J323" s="114">
        <f>IF($B323="SICRO EQUIP.",VLOOKUP($A323,#REF!,11,FALSE),0)</f>
        <v>0</v>
      </c>
      <c r="K323" s="258"/>
      <c r="L323" s="259"/>
      <c r="M323" s="115" t="e">
        <f>VLOOKUP($K323,Reajuste!$A$2:$BW$29,(MATCH($L323,Reajuste!$C$2:$BW$2,0)+2),FALSE)</f>
        <v>#N/A</v>
      </c>
      <c r="N323" s="259"/>
      <c r="O323" s="115" t="e">
        <f>VLOOKUP($K323,Reajuste!$A$2:$CW$29,(MATCH($N323,Reajuste!$C$2:$CW$2,0)+2),FALSE)</f>
        <v>#N/A</v>
      </c>
      <c r="P323" s="113">
        <f t="shared" si="0"/>
        <v>0</v>
      </c>
      <c r="Q323" s="113">
        <f t="shared" si="1"/>
        <v>0</v>
      </c>
      <c r="R323" s="113">
        <f t="shared" si="2"/>
        <v>0</v>
      </c>
      <c r="S323" s="113">
        <f t="shared" si="3"/>
        <v>0</v>
      </c>
      <c r="T323" s="113">
        <f t="shared" si="4"/>
        <v>0</v>
      </c>
      <c r="U323" s="113">
        <f t="shared" si="5"/>
        <v>0</v>
      </c>
      <c r="V323" s="4"/>
      <c r="W323" s="4"/>
      <c r="X323" s="4"/>
      <c r="Y323" s="4"/>
      <c r="Z323" s="4"/>
    </row>
    <row r="324" spans="1:26" ht="14.25" customHeight="1">
      <c r="A324" s="256"/>
      <c r="B324" s="257"/>
      <c r="C324" s="112" t="str">
        <f>IF(OR($B324="ANP",$B324="DAER",$B324="CONSULTORIA DNIT",$B324="PREGÃO ELETRÔNICO",$B324="DMLU",$B324="DMAE",$B324="CEEE",$B324="EPTC",$B324="ORSE",$B324="SEINFRA",$B324="CREA",$B324="CAU",$B324="CEHOP",$B324="SIURB",$B324="DER-PR",$B324="SUDECAP",$B324=Aux.!$F$24,$B324=Aux.!$F$25),VLOOKUP($A324,#REF!,3,FALSE),IF($B324="SICRO EQUIP.",VLOOKUP($A324,#REF!,2,FALSE),IF($B324="CCU",VLOOKUP($A324,#REF!,2,FALSE),IF($B324="MERCADO",VLOOKUP($A324,#REF!,2,FALSE),IF($B324="PLEO",VLOOKUP($A324,#REF!,2,FALSE),IF($B324="SICRO",VLOOKUP($A324,#REF!,2,FALSE),IF($B324="SINAPI",IFERROR((VLOOKUP($A324,#REF!,2,FALSE)),(VLOOKUP($A324,#REF!,2,FALSE))),"-")))))))</f>
        <v>-</v>
      </c>
      <c r="D324" s="95" t="str">
        <f>IF(OR($B324="ANP",$B324="DAER",$B324="CONSULTORIA DNIT",$B324="PREGÃO ELETRÔNICO",$B324="DMLU",$B324="DMAE",$B324="CEEE",$B324="EPTC",$B324="ORSE",$B324="SEINFRA",$B324="CREA",$B324="CAU",$B324="CEHOP",$B324="SIURB",$B324="DER-PR",$B324="SUDECAP",$B324=Aux.!$F$24,$B324=Aux.!$F$25),VLOOKUP($A324,#REF!,4,FALSE),IF($B324="SICRO EQUIP.","H",IF($B324="CCU",VLOOKUP($A324,#REF!,3,FALSE),IF($B324="MERCADO",VLOOKUP($A324,#REF!,10,FALSE),IF($B324="PLEO",VLOOKUP($A324,#REF!,3,FALSE),IF($B324="SICRO",VLOOKUP($A324,#REF!,3,FALSE),IF($B324="SINAPI",IFERROR((VLOOKUP($A324,#REF!,3,FALSE)),(VLOOKUP($A324,#REF!,3,FALSE))),"-")))))))</f>
        <v>-</v>
      </c>
      <c r="E324" s="113" t="str">
        <f>IF(OR($B324="ANP",$B324="DAER",$B324="CONSULTORIA DNIT",$B324="PREGÃO ELETRÔNICO",$B324="DMLU",$B324="DMAE",$B324="CEEE",$B324="EPTC",$B324="ORSE",$B324="SEINFRA",$B324="CREA",$B324="CAU",$B324="CEHOP",$B324="SIURB",$B324="DER-PR",$B324="SUDECAP",$B324=Aux.!$F$24,$B324=Aux.!$F$25),VLOOKUP($A324,#REF!,6,FALSE),IF($B324="CCU",VLOOKUP($A324,#REF!,5,FALSE),IF($B324="MERCADO",VLOOKUP($A324,#REF!,7,FALSE),IF($B324="PLEO",VLOOKUP($A324,#REF!,4,FALSE),IF($B324="SICRO",VLOOKUP($A324,#REF!,5,FALSE),IF($B324="SINAPI",IFERROR((VLOOKUP($A324,#REF!,18,FALSE)),),"-"))))))</f>
        <v>-</v>
      </c>
      <c r="F324" s="113" t="str">
        <f>IF(OR($B324="ANP",$B324="DAER",$B324="CONSULTORIA DNIT",$B324="PREGÃO ELETRÔNICO",$B324="DMLU",$B324="DMAE",$B324="CEEE",$B324="EPTC",$B324="ORSE",$B324="SEINFRA",$B324="CREA",$B324="CAU",$B324="CEHOP",$B324="SIURB",$B324="DER-PR",$B324="SUDECAP",$B324=Aux.!$F$24,$B324=Aux.!$F$25),VLOOKUP($A324,#REF!,7,FALSE),IF($B324="CCU",VLOOKUP($A324,#REF!,6,FALSE),IF($B324="MERCADO",VLOOKUP($A324,#REF!,8,FALSE),IF($B324="PLEO",VLOOKUP($A324,#REF!,4,FALSE),IF($B324="SICRO",VLOOKUP($A324,#REF!,6,FALSE),IF($B324="SINAPI",IFERROR(SUM((VLOOKUP($A324,#REF!,14,FALSE)),VLOOKUP($A324,#REF!,20,FALSE),VLOOKUP($A324,#REF!,22,FALSE)),),"-"))))))</f>
        <v>-</v>
      </c>
      <c r="G324" s="113" t="str">
        <f>IF(OR($B324="ANP",$B324="DAER",$B324="CONSULTORIA DNIT",$B324="PREGÃO ELETRÔNICO",$B324="DMLU",$B324="DMAE",$B324="CEEE",$B324="EPTC",$B324="ORSE",$B324="SEINFRA",$B324="CREA",$B324="CAU",$B324="CEHOP",$B324="SIURB",$B324="DER-PR",$B324="SUDECAP",$B324=Aux.!$F$24,$B324=Aux.!$F$25),VLOOKUP($A324,#REF!,8,FALSE),IF($B324="CCU",VLOOKUP($A324,#REF!,7,FALSE),IF($B324="MERCADO",VLOOKUP($A324,#REF!,9,FALSE),IF($B324="PLEO",VLOOKUP($A324,#REF!,4,FALSE),IF($B324="SICRO",VLOOKUP($A324,#REF!,7,FALSE),IF($B324="SINAPI",IFERROR((VLOOKUP($A324,#REF!,16,FALSE)),(VLOOKUP($A324,#REF!,5,FALSE))),"-"))))))</f>
        <v>-</v>
      </c>
      <c r="H324" s="113" t="str">
        <f>IF(OR($B324="ANP",$B324="DAER",$B324="CONSULTORIA DNIT",$B324="PREGÃO ELETRÔNICO",$B324="DMLU",$B324="DMAE",$B324="CEEE",$B324="EPTC",$B324="ORSE",$B324="SEINFRA",$B324="CREA",$B324="CAU",$B324="CEHOP",$B324="SIURB",$B324="DER-PR",$B324="SUDECAP",$B324=Aux.!$F$24,$B324=Aux.!$F$25),VLOOKUP($A324,#REF!,5,FALSE),IF($B324="CCU",VLOOKUP($A324,#REF!,4,FALSE),IF($B324="MERCADO",VLOOKUP($A324,#REF!,6,FALSE),IF($B324="PLEO",VLOOKUP($A324,#REF!,4,FALSE),IF($B324="SICRO",VLOOKUP($A324,#REF!,4,FALSE),IF($B324="SINAPI",IFERROR((VLOOKUP($A324,#REF!,5,FALSE)),(VLOOKUP($A324,#REF!,5,FALSE))),"-"))))))</f>
        <v>-</v>
      </c>
      <c r="I324" s="114">
        <f>IF($B324="SICRO EQUIP.",VLOOKUP($A324,#REF!,10,FALSE),0)</f>
        <v>0</v>
      </c>
      <c r="J324" s="114">
        <f>IF($B324="SICRO EQUIP.",VLOOKUP($A324,#REF!,11,FALSE),0)</f>
        <v>0</v>
      </c>
      <c r="K324" s="258"/>
      <c r="L324" s="259"/>
      <c r="M324" s="115" t="e">
        <f>VLOOKUP($K324,Reajuste!$A$2:$BW$29,(MATCH($L324,Reajuste!$C$2:$BW$2,0)+2),FALSE)</f>
        <v>#N/A</v>
      </c>
      <c r="N324" s="259"/>
      <c r="O324" s="115" t="e">
        <f>VLOOKUP($K324,Reajuste!$A$2:$CW$29,(MATCH($N324,Reajuste!$C$2:$CW$2,0)+2),FALSE)</f>
        <v>#N/A</v>
      </c>
      <c r="P324" s="113">
        <f t="shared" si="0"/>
        <v>0</v>
      </c>
      <c r="Q324" s="113">
        <f t="shared" si="1"/>
        <v>0</v>
      </c>
      <c r="R324" s="113">
        <f t="shared" si="2"/>
        <v>0</v>
      </c>
      <c r="S324" s="113">
        <f t="shared" si="3"/>
        <v>0</v>
      </c>
      <c r="T324" s="113">
        <f t="shared" si="4"/>
        <v>0</v>
      </c>
      <c r="U324" s="113">
        <f t="shared" si="5"/>
        <v>0</v>
      </c>
      <c r="V324" s="4"/>
      <c r="W324" s="4"/>
      <c r="X324" s="4"/>
      <c r="Y324" s="4"/>
      <c r="Z324" s="4"/>
    </row>
    <row r="325" spans="1:26" ht="14.25" customHeight="1">
      <c r="A325" s="256"/>
      <c r="B325" s="257"/>
      <c r="C325" s="112" t="str">
        <f>IF(OR($B325="ANP",$B325="DAER",$B325="CONSULTORIA DNIT",$B325="PREGÃO ELETRÔNICO",$B325="DMLU",$B325="DMAE",$B325="CEEE",$B325="EPTC",$B325="ORSE",$B325="SEINFRA",$B325="CREA",$B325="CAU",$B325="CEHOP",$B325="SIURB",$B325="DER-PR",$B325="SUDECAP",$B325=Aux.!$F$24,$B325=Aux.!$F$25),VLOOKUP($A325,#REF!,3,FALSE),IF($B325="SICRO EQUIP.",VLOOKUP($A325,#REF!,2,FALSE),IF($B325="CCU",VLOOKUP($A325,#REF!,2,FALSE),IF($B325="MERCADO",VLOOKUP($A325,#REF!,2,FALSE),IF($B325="PLEO",VLOOKUP($A325,#REF!,2,FALSE),IF($B325="SICRO",VLOOKUP($A325,#REF!,2,FALSE),IF($B325="SINAPI",IFERROR((VLOOKUP($A325,#REF!,2,FALSE)),(VLOOKUP($A325,#REF!,2,FALSE))),"-")))))))</f>
        <v>-</v>
      </c>
      <c r="D325" s="95" t="str">
        <f>IF(OR($B325="ANP",$B325="DAER",$B325="CONSULTORIA DNIT",$B325="PREGÃO ELETRÔNICO",$B325="DMLU",$B325="DMAE",$B325="CEEE",$B325="EPTC",$B325="ORSE",$B325="SEINFRA",$B325="CREA",$B325="CAU",$B325="CEHOP",$B325="SIURB",$B325="DER-PR",$B325="SUDECAP",$B325=Aux.!$F$24,$B325=Aux.!$F$25),VLOOKUP($A325,#REF!,4,FALSE),IF($B325="SICRO EQUIP.","H",IF($B325="CCU",VLOOKUP($A325,#REF!,3,FALSE),IF($B325="MERCADO",VLOOKUP($A325,#REF!,10,FALSE),IF($B325="PLEO",VLOOKUP($A325,#REF!,3,FALSE),IF($B325="SICRO",VLOOKUP($A325,#REF!,3,FALSE),IF($B325="SINAPI",IFERROR((VLOOKUP($A325,#REF!,3,FALSE)),(VLOOKUP($A325,#REF!,3,FALSE))),"-")))))))</f>
        <v>-</v>
      </c>
      <c r="E325" s="113" t="str">
        <f>IF(OR($B325="ANP",$B325="DAER",$B325="CONSULTORIA DNIT",$B325="PREGÃO ELETRÔNICO",$B325="DMLU",$B325="DMAE",$B325="CEEE",$B325="EPTC",$B325="ORSE",$B325="SEINFRA",$B325="CREA",$B325="CAU",$B325="CEHOP",$B325="SIURB",$B325="DER-PR",$B325="SUDECAP",$B325=Aux.!$F$24,$B325=Aux.!$F$25),VLOOKUP($A325,#REF!,6,FALSE),IF($B325="CCU",VLOOKUP($A325,#REF!,5,FALSE),IF($B325="MERCADO",VLOOKUP($A325,#REF!,7,FALSE),IF($B325="PLEO",VLOOKUP($A325,#REF!,4,FALSE),IF($B325="SICRO",VLOOKUP($A325,#REF!,5,FALSE),IF($B325="SINAPI",IFERROR((VLOOKUP($A325,#REF!,18,FALSE)),),"-"))))))</f>
        <v>-</v>
      </c>
      <c r="F325" s="113" t="str">
        <f>IF(OR($B325="ANP",$B325="DAER",$B325="CONSULTORIA DNIT",$B325="PREGÃO ELETRÔNICO",$B325="DMLU",$B325="DMAE",$B325="CEEE",$B325="EPTC",$B325="ORSE",$B325="SEINFRA",$B325="CREA",$B325="CAU",$B325="CEHOP",$B325="SIURB",$B325="DER-PR",$B325="SUDECAP",$B325=Aux.!$F$24,$B325=Aux.!$F$25),VLOOKUP($A325,#REF!,7,FALSE),IF($B325="CCU",VLOOKUP($A325,#REF!,6,FALSE),IF($B325="MERCADO",VLOOKUP($A325,#REF!,8,FALSE),IF($B325="PLEO",VLOOKUP($A325,#REF!,4,FALSE),IF($B325="SICRO",VLOOKUP($A325,#REF!,6,FALSE),IF($B325="SINAPI",IFERROR(SUM((VLOOKUP($A325,#REF!,14,FALSE)),VLOOKUP($A325,#REF!,20,FALSE),VLOOKUP($A325,#REF!,22,FALSE)),),"-"))))))</f>
        <v>-</v>
      </c>
      <c r="G325" s="113" t="str">
        <f>IF(OR($B325="ANP",$B325="DAER",$B325="CONSULTORIA DNIT",$B325="PREGÃO ELETRÔNICO",$B325="DMLU",$B325="DMAE",$B325="CEEE",$B325="EPTC",$B325="ORSE",$B325="SEINFRA",$B325="CREA",$B325="CAU",$B325="CEHOP",$B325="SIURB",$B325="DER-PR",$B325="SUDECAP",$B325=Aux.!$F$24,$B325=Aux.!$F$25),VLOOKUP($A325,#REF!,8,FALSE),IF($B325="CCU",VLOOKUP($A325,#REF!,7,FALSE),IF($B325="MERCADO",VLOOKUP($A325,#REF!,9,FALSE),IF($B325="PLEO",VLOOKUP($A325,#REF!,4,FALSE),IF($B325="SICRO",VLOOKUP($A325,#REF!,7,FALSE),IF($B325="SINAPI",IFERROR((VLOOKUP($A325,#REF!,16,FALSE)),(VLOOKUP($A325,#REF!,5,FALSE))),"-"))))))</f>
        <v>-</v>
      </c>
      <c r="H325" s="113" t="str">
        <f>IF(OR($B325="ANP",$B325="DAER",$B325="CONSULTORIA DNIT",$B325="PREGÃO ELETRÔNICO",$B325="DMLU",$B325="DMAE",$B325="CEEE",$B325="EPTC",$B325="ORSE",$B325="SEINFRA",$B325="CREA",$B325="CAU",$B325="CEHOP",$B325="SIURB",$B325="DER-PR",$B325="SUDECAP",$B325=Aux.!$F$24,$B325=Aux.!$F$25),VLOOKUP($A325,#REF!,5,FALSE),IF($B325="CCU",VLOOKUP($A325,#REF!,4,FALSE),IF($B325="MERCADO",VLOOKUP($A325,#REF!,6,FALSE),IF($B325="PLEO",VLOOKUP($A325,#REF!,4,FALSE),IF($B325="SICRO",VLOOKUP($A325,#REF!,4,FALSE),IF($B325="SINAPI",IFERROR((VLOOKUP($A325,#REF!,5,FALSE)),(VLOOKUP($A325,#REF!,5,FALSE))),"-"))))))</f>
        <v>-</v>
      </c>
      <c r="I325" s="114">
        <f>IF($B325="SICRO EQUIP.",VLOOKUP($A325,#REF!,10,FALSE),0)</f>
        <v>0</v>
      </c>
      <c r="J325" s="114">
        <f>IF($B325="SICRO EQUIP.",VLOOKUP($A325,#REF!,11,FALSE),0)</f>
        <v>0</v>
      </c>
      <c r="K325" s="258"/>
      <c r="L325" s="259"/>
      <c r="M325" s="115" t="e">
        <f>VLOOKUP($K325,Reajuste!$A$2:$BW$29,(MATCH($L325,Reajuste!$C$2:$BW$2,0)+2),FALSE)</f>
        <v>#N/A</v>
      </c>
      <c r="N325" s="259"/>
      <c r="O325" s="115" t="e">
        <f>VLOOKUP($K325,Reajuste!$A$2:$CW$29,(MATCH($N325,Reajuste!$C$2:$CW$2,0)+2),FALSE)</f>
        <v>#N/A</v>
      </c>
      <c r="P325" s="113">
        <f t="shared" si="0"/>
        <v>0</v>
      </c>
      <c r="Q325" s="113">
        <f t="shared" si="1"/>
        <v>0</v>
      </c>
      <c r="R325" s="113">
        <f t="shared" si="2"/>
        <v>0</v>
      </c>
      <c r="S325" s="113">
        <f t="shared" si="3"/>
        <v>0</v>
      </c>
      <c r="T325" s="113">
        <f t="shared" si="4"/>
        <v>0</v>
      </c>
      <c r="U325" s="113">
        <f t="shared" si="5"/>
        <v>0</v>
      </c>
      <c r="V325" s="4"/>
      <c r="W325" s="4"/>
      <c r="X325" s="4"/>
      <c r="Y325" s="4"/>
      <c r="Z325" s="4"/>
    </row>
    <row r="326" spans="1:26" ht="14.25" customHeight="1">
      <c r="A326" s="256"/>
      <c r="B326" s="257"/>
      <c r="C326" s="112" t="str">
        <f>IF(OR($B326="ANP",$B326="DAER",$B326="CONSULTORIA DNIT",$B326="PREGÃO ELETRÔNICO",$B326="DMLU",$B326="DMAE",$B326="CEEE",$B326="EPTC",$B326="ORSE",$B326="SEINFRA",$B326="CREA",$B326="CAU",$B326="CEHOP",$B326="SIURB",$B326="DER-PR",$B326="SUDECAP",$B326=Aux.!$F$24,$B326=Aux.!$F$25),VLOOKUP($A326,#REF!,3,FALSE),IF($B326="SICRO EQUIP.",VLOOKUP($A326,#REF!,2,FALSE),IF($B326="CCU",VLOOKUP($A326,#REF!,2,FALSE),IF($B326="MERCADO",VLOOKUP($A326,#REF!,2,FALSE),IF($B326="PLEO",VLOOKUP($A326,#REF!,2,FALSE),IF($B326="SICRO",VLOOKUP($A326,#REF!,2,FALSE),IF($B326="SINAPI",IFERROR((VLOOKUP($A326,#REF!,2,FALSE)),(VLOOKUP($A326,#REF!,2,FALSE))),"-")))))))</f>
        <v>-</v>
      </c>
      <c r="D326" s="95" t="str">
        <f>IF(OR($B326="ANP",$B326="DAER",$B326="CONSULTORIA DNIT",$B326="PREGÃO ELETRÔNICO",$B326="DMLU",$B326="DMAE",$B326="CEEE",$B326="EPTC",$B326="ORSE",$B326="SEINFRA",$B326="CREA",$B326="CAU",$B326="CEHOP",$B326="SIURB",$B326="DER-PR",$B326="SUDECAP",$B326=Aux.!$F$24,$B326=Aux.!$F$25),VLOOKUP($A326,#REF!,4,FALSE),IF($B326="SICRO EQUIP.","H",IF($B326="CCU",VLOOKUP($A326,#REF!,3,FALSE),IF($B326="MERCADO",VLOOKUP($A326,#REF!,10,FALSE),IF($B326="PLEO",VLOOKUP($A326,#REF!,3,FALSE),IF($B326="SICRO",VLOOKUP($A326,#REF!,3,FALSE),IF($B326="SINAPI",IFERROR((VLOOKUP($A326,#REF!,3,FALSE)),(VLOOKUP($A326,#REF!,3,FALSE))),"-")))))))</f>
        <v>-</v>
      </c>
      <c r="E326" s="113" t="str">
        <f>IF(OR($B326="ANP",$B326="DAER",$B326="CONSULTORIA DNIT",$B326="PREGÃO ELETRÔNICO",$B326="DMLU",$B326="DMAE",$B326="CEEE",$B326="EPTC",$B326="ORSE",$B326="SEINFRA",$B326="CREA",$B326="CAU",$B326="CEHOP",$B326="SIURB",$B326="DER-PR",$B326="SUDECAP",$B326=Aux.!$F$24,$B326=Aux.!$F$25),VLOOKUP($A326,#REF!,6,FALSE),IF($B326="CCU",VLOOKUP($A326,#REF!,5,FALSE),IF($B326="MERCADO",VLOOKUP($A326,#REF!,7,FALSE),IF($B326="PLEO",VLOOKUP($A326,#REF!,4,FALSE),IF($B326="SICRO",VLOOKUP($A326,#REF!,5,FALSE),IF($B326="SINAPI",IFERROR((VLOOKUP($A326,#REF!,18,FALSE)),),"-"))))))</f>
        <v>-</v>
      </c>
      <c r="F326" s="113" t="str">
        <f>IF(OR($B326="ANP",$B326="DAER",$B326="CONSULTORIA DNIT",$B326="PREGÃO ELETRÔNICO",$B326="DMLU",$B326="DMAE",$B326="CEEE",$B326="EPTC",$B326="ORSE",$B326="SEINFRA",$B326="CREA",$B326="CAU",$B326="CEHOP",$B326="SIURB",$B326="DER-PR",$B326="SUDECAP",$B326=Aux.!$F$24,$B326=Aux.!$F$25),VLOOKUP($A326,#REF!,7,FALSE),IF($B326="CCU",VLOOKUP($A326,#REF!,6,FALSE),IF($B326="MERCADO",VLOOKUP($A326,#REF!,8,FALSE),IF($B326="PLEO",VLOOKUP($A326,#REF!,4,FALSE),IF($B326="SICRO",VLOOKUP($A326,#REF!,6,FALSE),IF($B326="SINAPI",IFERROR(SUM((VLOOKUP($A326,#REF!,14,FALSE)),VLOOKUP($A326,#REF!,20,FALSE),VLOOKUP($A326,#REF!,22,FALSE)),),"-"))))))</f>
        <v>-</v>
      </c>
      <c r="G326" s="113" t="str">
        <f>IF(OR($B326="ANP",$B326="DAER",$B326="CONSULTORIA DNIT",$B326="PREGÃO ELETRÔNICO",$B326="DMLU",$B326="DMAE",$B326="CEEE",$B326="EPTC",$B326="ORSE",$B326="SEINFRA",$B326="CREA",$B326="CAU",$B326="CEHOP",$B326="SIURB",$B326="DER-PR",$B326="SUDECAP",$B326=Aux.!$F$24,$B326=Aux.!$F$25),VLOOKUP($A326,#REF!,8,FALSE),IF($B326="CCU",VLOOKUP($A326,#REF!,7,FALSE),IF($B326="MERCADO",VLOOKUP($A326,#REF!,9,FALSE),IF($B326="PLEO",VLOOKUP($A326,#REF!,4,FALSE),IF($B326="SICRO",VLOOKUP($A326,#REF!,7,FALSE),IF($B326="SINAPI",IFERROR((VLOOKUP($A326,#REF!,16,FALSE)),(VLOOKUP($A326,#REF!,5,FALSE))),"-"))))))</f>
        <v>-</v>
      </c>
      <c r="H326" s="113" t="str">
        <f>IF(OR($B326="ANP",$B326="DAER",$B326="CONSULTORIA DNIT",$B326="PREGÃO ELETRÔNICO",$B326="DMLU",$B326="DMAE",$B326="CEEE",$B326="EPTC",$B326="ORSE",$B326="SEINFRA",$B326="CREA",$B326="CAU",$B326="CEHOP",$B326="SIURB",$B326="DER-PR",$B326="SUDECAP",$B326=Aux.!$F$24,$B326=Aux.!$F$25),VLOOKUP($A326,#REF!,5,FALSE),IF($B326="CCU",VLOOKUP($A326,#REF!,4,FALSE),IF($B326="MERCADO",VLOOKUP($A326,#REF!,6,FALSE),IF($B326="PLEO",VLOOKUP($A326,#REF!,4,FALSE),IF($B326="SICRO",VLOOKUP($A326,#REF!,4,FALSE),IF($B326="SINAPI",IFERROR((VLOOKUP($A326,#REF!,5,FALSE)),(VLOOKUP($A326,#REF!,5,FALSE))),"-"))))))</f>
        <v>-</v>
      </c>
      <c r="I326" s="114">
        <f>IF($B326="SICRO EQUIP.",VLOOKUP($A326,#REF!,10,FALSE),0)</f>
        <v>0</v>
      </c>
      <c r="J326" s="114">
        <f>IF($B326="SICRO EQUIP.",VLOOKUP($A326,#REF!,11,FALSE),0)</f>
        <v>0</v>
      </c>
      <c r="K326" s="258"/>
      <c r="L326" s="259"/>
      <c r="M326" s="115" t="e">
        <f>VLOOKUP($K326,Reajuste!$A$2:$BW$29,(MATCH($L326,Reajuste!$C$2:$BW$2,0)+2),FALSE)</f>
        <v>#N/A</v>
      </c>
      <c r="N326" s="259"/>
      <c r="O326" s="115" t="e">
        <f>VLOOKUP($K326,Reajuste!$A$2:$CW$29,(MATCH($N326,Reajuste!$C$2:$CW$2,0)+2),FALSE)</f>
        <v>#N/A</v>
      </c>
      <c r="P326" s="113">
        <f t="shared" si="0"/>
        <v>0</v>
      </c>
      <c r="Q326" s="113">
        <f t="shared" si="1"/>
        <v>0</v>
      </c>
      <c r="R326" s="113">
        <f t="shared" si="2"/>
        <v>0</v>
      </c>
      <c r="S326" s="113">
        <f t="shared" si="3"/>
        <v>0</v>
      </c>
      <c r="T326" s="113">
        <f t="shared" si="4"/>
        <v>0</v>
      </c>
      <c r="U326" s="113">
        <f t="shared" si="5"/>
        <v>0</v>
      </c>
      <c r="V326" s="4"/>
      <c r="W326" s="4"/>
      <c r="X326" s="4"/>
      <c r="Y326" s="4"/>
      <c r="Z326" s="4"/>
    </row>
    <row r="327" spans="1:26" ht="14.25" customHeight="1">
      <c r="A327" s="256"/>
      <c r="B327" s="257"/>
      <c r="C327" s="112" t="str">
        <f>IF(OR($B327="ANP",$B327="DAER",$B327="CONSULTORIA DNIT",$B327="PREGÃO ELETRÔNICO",$B327="DMLU",$B327="DMAE",$B327="CEEE",$B327="EPTC",$B327="ORSE",$B327="SEINFRA",$B327="CREA",$B327="CAU",$B327="CEHOP",$B327="SIURB",$B327="DER-PR",$B327="SUDECAP",$B327=Aux.!$F$24,$B327=Aux.!$F$25),VLOOKUP($A327,#REF!,3,FALSE),IF($B327="SICRO EQUIP.",VLOOKUP($A327,#REF!,2,FALSE),IF($B327="CCU",VLOOKUP($A327,#REF!,2,FALSE),IF($B327="MERCADO",VLOOKUP($A327,#REF!,2,FALSE),IF($B327="PLEO",VLOOKUP($A327,#REF!,2,FALSE),IF($B327="SICRO",VLOOKUP($A327,#REF!,2,FALSE),IF($B327="SINAPI",IFERROR((VLOOKUP($A327,#REF!,2,FALSE)),(VLOOKUP($A327,#REF!,2,FALSE))),"-")))))))</f>
        <v>-</v>
      </c>
      <c r="D327" s="95" t="str">
        <f>IF(OR($B327="ANP",$B327="DAER",$B327="CONSULTORIA DNIT",$B327="PREGÃO ELETRÔNICO",$B327="DMLU",$B327="DMAE",$B327="CEEE",$B327="EPTC",$B327="ORSE",$B327="SEINFRA",$B327="CREA",$B327="CAU",$B327="CEHOP",$B327="SIURB",$B327="DER-PR",$B327="SUDECAP",$B327=Aux.!$F$24,$B327=Aux.!$F$25),VLOOKUP($A327,#REF!,4,FALSE),IF($B327="SICRO EQUIP.","H",IF($B327="CCU",VLOOKUP($A327,#REF!,3,FALSE),IF($B327="MERCADO",VLOOKUP($A327,#REF!,10,FALSE),IF($B327="PLEO",VLOOKUP($A327,#REF!,3,FALSE),IF($B327="SICRO",VLOOKUP($A327,#REF!,3,FALSE),IF($B327="SINAPI",IFERROR((VLOOKUP($A327,#REF!,3,FALSE)),(VLOOKUP($A327,#REF!,3,FALSE))),"-")))))))</f>
        <v>-</v>
      </c>
      <c r="E327" s="113" t="str">
        <f>IF(OR($B327="ANP",$B327="DAER",$B327="CONSULTORIA DNIT",$B327="PREGÃO ELETRÔNICO",$B327="DMLU",$B327="DMAE",$B327="CEEE",$B327="EPTC",$B327="ORSE",$B327="SEINFRA",$B327="CREA",$B327="CAU",$B327="CEHOP",$B327="SIURB",$B327="DER-PR",$B327="SUDECAP",$B327=Aux.!$F$24,$B327=Aux.!$F$25),VLOOKUP($A327,#REF!,6,FALSE),IF($B327="CCU",VLOOKUP($A327,#REF!,5,FALSE),IF($B327="MERCADO",VLOOKUP($A327,#REF!,7,FALSE),IF($B327="PLEO",VLOOKUP($A327,#REF!,4,FALSE),IF($B327="SICRO",VLOOKUP($A327,#REF!,5,FALSE),IF($B327="SINAPI",IFERROR((VLOOKUP($A327,#REF!,18,FALSE)),),"-"))))))</f>
        <v>-</v>
      </c>
      <c r="F327" s="113" t="str">
        <f>IF(OR($B327="ANP",$B327="DAER",$B327="CONSULTORIA DNIT",$B327="PREGÃO ELETRÔNICO",$B327="DMLU",$B327="DMAE",$B327="CEEE",$B327="EPTC",$B327="ORSE",$B327="SEINFRA",$B327="CREA",$B327="CAU",$B327="CEHOP",$B327="SIURB",$B327="DER-PR",$B327="SUDECAP",$B327=Aux.!$F$24,$B327=Aux.!$F$25),VLOOKUP($A327,#REF!,7,FALSE),IF($B327="CCU",VLOOKUP($A327,#REF!,6,FALSE),IF($B327="MERCADO",VLOOKUP($A327,#REF!,8,FALSE),IF($B327="PLEO",VLOOKUP($A327,#REF!,4,FALSE),IF($B327="SICRO",VLOOKUP($A327,#REF!,6,FALSE),IF($B327="SINAPI",IFERROR(SUM((VLOOKUP($A327,#REF!,14,FALSE)),VLOOKUP($A327,#REF!,20,FALSE),VLOOKUP($A327,#REF!,22,FALSE)),),"-"))))))</f>
        <v>-</v>
      </c>
      <c r="G327" s="113" t="str">
        <f>IF(OR($B327="ANP",$B327="DAER",$B327="CONSULTORIA DNIT",$B327="PREGÃO ELETRÔNICO",$B327="DMLU",$B327="DMAE",$B327="CEEE",$B327="EPTC",$B327="ORSE",$B327="SEINFRA",$B327="CREA",$B327="CAU",$B327="CEHOP",$B327="SIURB",$B327="DER-PR",$B327="SUDECAP",$B327=Aux.!$F$24,$B327=Aux.!$F$25),VLOOKUP($A327,#REF!,8,FALSE),IF($B327="CCU",VLOOKUP($A327,#REF!,7,FALSE),IF($B327="MERCADO",VLOOKUP($A327,#REF!,9,FALSE),IF($B327="PLEO",VLOOKUP($A327,#REF!,4,FALSE),IF($B327="SICRO",VLOOKUP($A327,#REF!,7,FALSE),IF($B327="SINAPI",IFERROR((VLOOKUP($A327,#REF!,16,FALSE)),(VLOOKUP($A327,#REF!,5,FALSE))),"-"))))))</f>
        <v>-</v>
      </c>
      <c r="H327" s="113" t="str">
        <f>IF(OR($B327="ANP",$B327="DAER",$B327="CONSULTORIA DNIT",$B327="PREGÃO ELETRÔNICO",$B327="DMLU",$B327="DMAE",$B327="CEEE",$B327="EPTC",$B327="ORSE",$B327="SEINFRA",$B327="CREA",$B327="CAU",$B327="CEHOP",$B327="SIURB",$B327="DER-PR",$B327="SUDECAP",$B327=Aux.!$F$24,$B327=Aux.!$F$25),VLOOKUP($A327,#REF!,5,FALSE),IF($B327="CCU",VLOOKUP($A327,#REF!,4,FALSE),IF($B327="MERCADO",VLOOKUP($A327,#REF!,6,FALSE),IF($B327="PLEO",VLOOKUP($A327,#REF!,4,FALSE),IF($B327="SICRO",VLOOKUP($A327,#REF!,4,FALSE),IF($B327="SINAPI",IFERROR((VLOOKUP($A327,#REF!,5,FALSE)),(VLOOKUP($A327,#REF!,5,FALSE))),"-"))))))</f>
        <v>-</v>
      </c>
      <c r="I327" s="114">
        <f>IF($B327="SICRO EQUIP.",VLOOKUP($A327,#REF!,10,FALSE),0)</f>
        <v>0</v>
      </c>
      <c r="J327" s="114">
        <f>IF($B327="SICRO EQUIP.",VLOOKUP($A327,#REF!,11,FALSE),0)</f>
        <v>0</v>
      </c>
      <c r="K327" s="258"/>
      <c r="L327" s="259"/>
      <c r="M327" s="115" t="e">
        <f>VLOOKUP($K327,Reajuste!$A$2:$BW$29,(MATCH($L327,Reajuste!$C$2:$BW$2,0)+2),FALSE)</f>
        <v>#N/A</v>
      </c>
      <c r="N327" s="259"/>
      <c r="O327" s="115" t="e">
        <f>VLOOKUP($K327,Reajuste!$A$2:$CW$29,(MATCH($N327,Reajuste!$C$2:$CW$2,0)+2),FALSE)</f>
        <v>#N/A</v>
      </c>
      <c r="P327" s="113">
        <f t="shared" si="0"/>
        <v>0</v>
      </c>
      <c r="Q327" s="113">
        <f t="shared" si="1"/>
        <v>0</v>
      </c>
      <c r="R327" s="113">
        <f t="shared" si="2"/>
        <v>0</v>
      </c>
      <c r="S327" s="113">
        <f t="shared" si="3"/>
        <v>0</v>
      </c>
      <c r="T327" s="113">
        <f t="shared" si="4"/>
        <v>0</v>
      </c>
      <c r="U327" s="113">
        <f t="shared" si="5"/>
        <v>0</v>
      </c>
      <c r="V327" s="4"/>
      <c r="W327" s="4"/>
      <c r="X327" s="4"/>
      <c r="Y327" s="4"/>
      <c r="Z327" s="4"/>
    </row>
    <row r="328" spans="1:26" ht="14.25" customHeight="1">
      <c r="A328" s="256"/>
      <c r="B328" s="257"/>
      <c r="C328" s="112" t="str">
        <f>IF(OR($B328="ANP",$B328="DAER",$B328="CONSULTORIA DNIT",$B328="PREGÃO ELETRÔNICO",$B328="DMLU",$B328="DMAE",$B328="CEEE",$B328="EPTC",$B328="ORSE",$B328="SEINFRA",$B328="CREA",$B328="CAU",$B328="CEHOP",$B328="SIURB",$B328="DER-PR",$B328="SUDECAP",$B328=Aux.!$F$24,$B328=Aux.!$F$25),VLOOKUP($A328,#REF!,3,FALSE),IF($B328="SICRO EQUIP.",VLOOKUP($A328,#REF!,2,FALSE),IF($B328="CCU",VLOOKUP($A328,#REF!,2,FALSE),IF($B328="MERCADO",VLOOKUP($A328,#REF!,2,FALSE),IF($B328="PLEO",VLOOKUP($A328,#REF!,2,FALSE),IF($B328="SICRO",VLOOKUP($A328,#REF!,2,FALSE),IF($B328="SINAPI",IFERROR((VLOOKUP($A328,#REF!,2,FALSE)),(VLOOKUP($A328,#REF!,2,FALSE))),"-")))))))</f>
        <v>-</v>
      </c>
      <c r="D328" s="95" t="str">
        <f>IF(OR($B328="ANP",$B328="DAER",$B328="CONSULTORIA DNIT",$B328="PREGÃO ELETRÔNICO",$B328="DMLU",$B328="DMAE",$B328="CEEE",$B328="EPTC",$B328="ORSE",$B328="SEINFRA",$B328="CREA",$B328="CAU",$B328="CEHOP",$B328="SIURB",$B328="DER-PR",$B328="SUDECAP",$B328=Aux.!$F$24,$B328=Aux.!$F$25),VLOOKUP($A328,#REF!,4,FALSE),IF($B328="SICRO EQUIP.","H",IF($B328="CCU",VLOOKUP($A328,#REF!,3,FALSE),IF($B328="MERCADO",VLOOKUP($A328,#REF!,10,FALSE),IF($B328="PLEO",VLOOKUP($A328,#REF!,3,FALSE),IF($B328="SICRO",VLOOKUP($A328,#REF!,3,FALSE),IF($B328="SINAPI",IFERROR((VLOOKUP($A328,#REF!,3,FALSE)),(VLOOKUP($A328,#REF!,3,FALSE))),"-")))))))</f>
        <v>-</v>
      </c>
      <c r="E328" s="113" t="str">
        <f>IF(OR($B328="ANP",$B328="DAER",$B328="CONSULTORIA DNIT",$B328="PREGÃO ELETRÔNICO",$B328="DMLU",$B328="DMAE",$B328="CEEE",$B328="EPTC",$B328="ORSE",$B328="SEINFRA",$B328="CREA",$B328="CAU",$B328="CEHOP",$B328="SIURB",$B328="DER-PR",$B328="SUDECAP",$B328=Aux.!$F$24,$B328=Aux.!$F$25),VLOOKUP($A328,#REF!,6,FALSE),IF($B328="CCU",VLOOKUP($A328,#REF!,5,FALSE),IF($B328="MERCADO",VLOOKUP($A328,#REF!,7,FALSE),IF($B328="PLEO",VLOOKUP($A328,#REF!,4,FALSE),IF($B328="SICRO",VLOOKUP($A328,#REF!,5,FALSE),IF($B328="SINAPI",IFERROR((VLOOKUP($A328,#REF!,18,FALSE)),),"-"))))))</f>
        <v>-</v>
      </c>
      <c r="F328" s="113" t="str">
        <f>IF(OR($B328="ANP",$B328="DAER",$B328="CONSULTORIA DNIT",$B328="PREGÃO ELETRÔNICO",$B328="DMLU",$B328="DMAE",$B328="CEEE",$B328="EPTC",$B328="ORSE",$B328="SEINFRA",$B328="CREA",$B328="CAU",$B328="CEHOP",$B328="SIURB",$B328="DER-PR",$B328="SUDECAP",$B328=Aux.!$F$24,$B328=Aux.!$F$25),VLOOKUP($A328,#REF!,7,FALSE),IF($B328="CCU",VLOOKUP($A328,#REF!,6,FALSE),IF($B328="MERCADO",VLOOKUP($A328,#REF!,8,FALSE),IF($B328="PLEO",VLOOKUP($A328,#REF!,4,FALSE),IF($B328="SICRO",VLOOKUP($A328,#REF!,6,FALSE),IF($B328="SINAPI",IFERROR(SUM((VLOOKUP($A328,#REF!,14,FALSE)),VLOOKUP($A328,#REF!,20,FALSE),VLOOKUP($A328,#REF!,22,FALSE)),),"-"))))))</f>
        <v>-</v>
      </c>
      <c r="G328" s="113" t="str">
        <f>IF(OR($B328="ANP",$B328="DAER",$B328="CONSULTORIA DNIT",$B328="PREGÃO ELETRÔNICO",$B328="DMLU",$B328="DMAE",$B328="CEEE",$B328="EPTC",$B328="ORSE",$B328="SEINFRA",$B328="CREA",$B328="CAU",$B328="CEHOP",$B328="SIURB",$B328="DER-PR",$B328="SUDECAP",$B328=Aux.!$F$24,$B328=Aux.!$F$25),VLOOKUP($A328,#REF!,8,FALSE),IF($B328="CCU",VLOOKUP($A328,#REF!,7,FALSE),IF($B328="MERCADO",VLOOKUP($A328,#REF!,9,FALSE),IF($B328="PLEO",VLOOKUP($A328,#REF!,4,FALSE),IF($B328="SICRO",VLOOKUP($A328,#REF!,7,FALSE),IF($B328="SINAPI",IFERROR((VLOOKUP($A328,#REF!,16,FALSE)),(VLOOKUP($A328,#REF!,5,FALSE))),"-"))))))</f>
        <v>-</v>
      </c>
      <c r="H328" s="113" t="str">
        <f>IF(OR($B328="ANP",$B328="DAER",$B328="CONSULTORIA DNIT",$B328="PREGÃO ELETRÔNICO",$B328="DMLU",$B328="DMAE",$B328="CEEE",$B328="EPTC",$B328="ORSE",$B328="SEINFRA",$B328="CREA",$B328="CAU",$B328="CEHOP",$B328="SIURB",$B328="DER-PR",$B328="SUDECAP",$B328=Aux.!$F$24,$B328=Aux.!$F$25),VLOOKUP($A328,#REF!,5,FALSE),IF($B328="CCU",VLOOKUP($A328,#REF!,4,FALSE),IF($B328="MERCADO",VLOOKUP($A328,#REF!,6,FALSE),IF($B328="PLEO",VLOOKUP($A328,#REF!,4,FALSE),IF($B328="SICRO",VLOOKUP($A328,#REF!,4,FALSE),IF($B328="SINAPI",IFERROR((VLOOKUP($A328,#REF!,5,FALSE)),(VLOOKUP($A328,#REF!,5,FALSE))),"-"))))))</f>
        <v>-</v>
      </c>
      <c r="I328" s="114">
        <f>IF($B328="SICRO EQUIP.",VLOOKUP($A328,#REF!,10,FALSE),0)</f>
        <v>0</v>
      </c>
      <c r="J328" s="114">
        <f>IF($B328="SICRO EQUIP.",VLOOKUP($A328,#REF!,11,FALSE),0)</f>
        <v>0</v>
      </c>
      <c r="K328" s="258"/>
      <c r="L328" s="259"/>
      <c r="M328" s="115" t="e">
        <f>VLOOKUP($K328,Reajuste!$A$2:$BW$29,(MATCH($L328,Reajuste!$C$2:$BW$2,0)+2),FALSE)</f>
        <v>#N/A</v>
      </c>
      <c r="N328" s="259"/>
      <c r="O328" s="115" t="e">
        <f>VLOOKUP($K328,Reajuste!$A$2:$CW$29,(MATCH($N328,Reajuste!$C$2:$CW$2,0)+2),FALSE)</f>
        <v>#N/A</v>
      </c>
      <c r="P328" s="113">
        <f t="shared" si="0"/>
        <v>0</v>
      </c>
      <c r="Q328" s="113">
        <f t="shared" si="1"/>
        <v>0</v>
      </c>
      <c r="R328" s="113">
        <f t="shared" si="2"/>
        <v>0</v>
      </c>
      <c r="S328" s="113">
        <f t="shared" si="3"/>
        <v>0</v>
      </c>
      <c r="T328" s="113">
        <f t="shared" si="4"/>
        <v>0</v>
      </c>
      <c r="U328" s="113">
        <f t="shared" si="5"/>
        <v>0</v>
      </c>
      <c r="V328" s="4"/>
      <c r="W328" s="4"/>
      <c r="X328" s="4"/>
      <c r="Y328" s="4"/>
      <c r="Z328" s="4"/>
    </row>
    <row r="329" spans="1:26" ht="14.25" customHeight="1">
      <c r="A329" s="256"/>
      <c r="B329" s="257"/>
      <c r="C329" s="112" t="str">
        <f>IF(OR($B329="ANP",$B329="DAER",$B329="CONSULTORIA DNIT",$B329="PREGÃO ELETRÔNICO",$B329="DMLU",$B329="DMAE",$B329="CEEE",$B329="EPTC",$B329="ORSE",$B329="SEINFRA",$B329="CREA",$B329="CAU",$B329="CEHOP",$B329="SIURB",$B329="DER-PR",$B329="SUDECAP",$B329=Aux.!$F$24,$B329=Aux.!$F$25),VLOOKUP($A329,#REF!,3,FALSE),IF($B329="SICRO EQUIP.",VLOOKUP($A329,#REF!,2,FALSE),IF($B329="CCU",VLOOKUP($A329,#REF!,2,FALSE),IF($B329="MERCADO",VLOOKUP($A329,#REF!,2,FALSE),IF($B329="PLEO",VLOOKUP($A329,#REF!,2,FALSE),IF($B329="SICRO",VLOOKUP($A329,#REF!,2,FALSE),IF($B329="SINAPI",IFERROR((VLOOKUP($A329,#REF!,2,FALSE)),(VLOOKUP($A329,#REF!,2,FALSE))),"-")))))))</f>
        <v>-</v>
      </c>
      <c r="D329" s="95" t="str">
        <f>IF(OR($B329="ANP",$B329="DAER",$B329="CONSULTORIA DNIT",$B329="PREGÃO ELETRÔNICO",$B329="DMLU",$B329="DMAE",$B329="CEEE",$B329="EPTC",$B329="ORSE",$B329="SEINFRA",$B329="CREA",$B329="CAU",$B329="CEHOP",$B329="SIURB",$B329="DER-PR",$B329="SUDECAP",$B329=Aux.!$F$24,$B329=Aux.!$F$25),VLOOKUP($A329,#REF!,4,FALSE),IF($B329="SICRO EQUIP.","H",IF($B329="CCU",VLOOKUP($A329,#REF!,3,FALSE),IF($B329="MERCADO",VLOOKUP($A329,#REF!,10,FALSE),IF($B329="PLEO",VLOOKUP($A329,#REF!,3,FALSE),IF($B329="SICRO",VLOOKUP($A329,#REF!,3,FALSE),IF($B329="SINAPI",IFERROR((VLOOKUP($A329,#REF!,3,FALSE)),(VLOOKUP($A329,#REF!,3,FALSE))),"-")))))))</f>
        <v>-</v>
      </c>
      <c r="E329" s="113" t="str">
        <f>IF(OR($B329="ANP",$B329="DAER",$B329="CONSULTORIA DNIT",$B329="PREGÃO ELETRÔNICO",$B329="DMLU",$B329="DMAE",$B329="CEEE",$B329="EPTC",$B329="ORSE",$B329="SEINFRA",$B329="CREA",$B329="CAU",$B329="CEHOP",$B329="SIURB",$B329="DER-PR",$B329="SUDECAP",$B329=Aux.!$F$24,$B329=Aux.!$F$25),VLOOKUP($A329,#REF!,6,FALSE),IF($B329="CCU",VLOOKUP($A329,#REF!,5,FALSE),IF($B329="MERCADO",VLOOKUP($A329,#REF!,7,FALSE),IF($B329="PLEO",VLOOKUP($A329,#REF!,4,FALSE),IF($B329="SICRO",VLOOKUP($A329,#REF!,5,FALSE),IF($B329="SINAPI",IFERROR((VLOOKUP($A329,#REF!,18,FALSE)),),"-"))))))</f>
        <v>-</v>
      </c>
      <c r="F329" s="113" t="str">
        <f>IF(OR($B329="ANP",$B329="DAER",$B329="CONSULTORIA DNIT",$B329="PREGÃO ELETRÔNICO",$B329="DMLU",$B329="DMAE",$B329="CEEE",$B329="EPTC",$B329="ORSE",$B329="SEINFRA",$B329="CREA",$B329="CAU",$B329="CEHOP",$B329="SIURB",$B329="DER-PR",$B329="SUDECAP",$B329=Aux.!$F$24,$B329=Aux.!$F$25),VLOOKUP($A329,#REF!,7,FALSE),IF($B329="CCU",VLOOKUP($A329,#REF!,6,FALSE),IF($B329="MERCADO",VLOOKUP($A329,#REF!,8,FALSE),IF($B329="PLEO",VLOOKUP($A329,#REF!,4,FALSE),IF($B329="SICRO",VLOOKUP($A329,#REF!,6,FALSE),IF($B329="SINAPI",IFERROR(SUM((VLOOKUP($A329,#REF!,14,FALSE)),VLOOKUP($A329,#REF!,20,FALSE),VLOOKUP($A329,#REF!,22,FALSE)),),"-"))))))</f>
        <v>-</v>
      </c>
      <c r="G329" s="113" t="str">
        <f>IF(OR($B329="ANP",$B329="DAER",$B329="CONSULTORIA DNIT",$B329="PREGÃO ELETRÔNICO",$B329="DMLU",$B329="DMAE",$B329="CEEE",$B329="EPTC",$B329="ORSE",$B329="SEINFRA",$B329="CREA",$B329="CAU",$B329="CEHOP",$B329="SIURB",$B329="DER-PR",$B329="SUDECAP",$B329=Aux.!$F$24,$B329=Aux.!$F$25),VLOOKUP($A329,#REF!,8,FALSE),IF($B329="CCU",VLOOKUP($A329,#REF!,7,FALSE),IF($B329="MERCADO",VLOOKUP($A329,#REF!,9,FALSE),IF($B329="PLEO",VLOOKUP($A329,#REF!,4,FALSE),IF($B329="SICRO",VLOOKUP($A329,#REF!,7,FALSE),IF($B329="SINAPI",IFERROR((VLOOKUP($A329,#REF!,16,FALSE)),(VLOOKUP($A329,#REF!,5,FALSE))),"-"))))))</f>
        <v>-</v>
      </c>
      <c r="H329" s="113" t="str">
        <f>IF(OR($B329="ANP",$B329="DAER",$B329="CONSULTORIA DNIT",$B329="PREGÃO ELETRÔNICO",$B329="DMLU",$B329="DMAE",$B329="CEEE",$B329="EPTC",$B329="ORSE",$B329="SEINFRA",$B329="CREA",$B329="CAU",$B329="CEHOP",$B329="SIURB",$B329="DER-PR",$B329="SUDECAP",$B329=Aux.!$F$24,$B329=Aux.!$F$25),VLOOKUP($A329,#REF!,5,FALSE),IF($B329="CCU",VLOOKUP($A329,#REF!,4,FALSE),IF($B329="MERCADO",VLOOKUP($A329,#REF!,6,FALSE),IF($B329="PLEO",VLOOKUP($A329,#REF!,4,FALSE),IF($B329="SICRO",VLOOKUP($A329,#REF!,4,FALSE),IF($B329="SINAPI",IFERROR((VLOOKUP($A329,#REF!,5,FALSE)),(VLOOKUP($A329,#REF!,5,FALSE))),"-"))))))</f>
        <v>-</v>
      </c>
      <c r="I329" s="114">
        <f>IF($B329="SICRO EQUIP.",VLOOKUP($A329,#REF!,10,FALSE),0)</f>
        <v>0</v>
      </c>
      <c r="J329" s="114">
        <f>IF($B329="SICRO EQUIP.",VLOOKUP($A329,#REF!,11,FALSE),0)</f>
        <v>0</v>
      </c>
      <c r="K329" s="258"/>
      <c r="L329" s="259"/>
      <c r="M329" s="115" t="e">
        <f>VLOOKUP($K329,Reajuste!$A$2:$BW$29,(MATCH($L329,Reajuste!$C$2:$BW$2,0)+2),FALSE)</f>
        <v>#N/A</v>
      </c>
      <c r="N329" s="259"/>
      <c r="O329" s="115" t="e">
        <f>VLOOKUP($K329,Reajuste!$A$2:$CW$29,(MATCH($N329,Reajuste!$C$2:$CW$2,0)+2),FALSE)</f>
        <v>#N/A</v>
      </c>
      <c r="P329" s="113">
        <f t="shared" si="0"/>
        <v>0</v>
      </c>
      <c r="Q329" s="113">
        <f t="shared" si="1"/>
        <v>0</v>
      </c>
      <c r="R329" s="113">
        <f t="shared" si="2"/>
        <v>0</v>
      </c>
      <c r="S329" s="113">
        <f t="shared" si="3"/>
        <v>0</v>
      </c>
      <c r="T329" s="113">
        <f t="shared" si="4"/>
        <v>0</v>
      </c>
      <c r="U329" s="113">
        <f t="shared" si="5"/>
        <v>0</v>
      </c>
      <c r="V329" s="4"/>
      <c r="W329" s="4"/>
      <c r="X329" s="4"/>
      <c r="Y329" s="4"/>
      <c r="Z329" s="4"/>
    </row>
    <row r="330" spans="1:26" ht="14.25" customHeight="1">
      <c r="A330" s="256"/>
      <c r="B330" s="257"/>
      <c r="C330" s="112" t="str">
        <f>IF(OR($B330="ANP",$B330="DAER",$B330="CONSULTORIA DNIT",$B330="PREGÃO ELETRÔNICO",$B330="DMLU",$B330="DMAE",$B330="CEEE",$B330="EPTC",$B330="ORSE",$B330="SEINFRA",$B330="CREA",$B330="CAU",$B330="CEHOP",$B330="SIURB",$B330="DER-PR",$B330="SUDECAP",$B330=Aux.!$F$24,$B330=Aux.!$F$25),VLOOKUP($A330,#REF!,3,FALSE),IF($B330="SICRO EQUIP.",VLOOKUP($A330,#REF!,2,FALSE),IF($B330="CCU",VLOOKUP($A330,#REF!,2,FALSE),IF($B330="MERCADO",VLOOKUP($A330,#REF!,2,FALSE),IF($B330="PLEO",VLOOKUP($A330,#REF!,2,FALSE),IF($B330="SICRO",VLOOKUP($A330,#REF!,2,FALSE),IF($B330="SINAPI",IFERROR((VLOOKUP($A330,#REF!,2,FALSE)),(VLOOKUP($A330,#REF!,2,FALSE))),"-")))))))</f>
        <v>-</v>
      </c>
      <c r="D330" s="95" t="str">
        <f>IF(OR($B330="ANP",$B330="DAER",$B330="CONSULTORIA DNIT",$B330="PREGÃO ELETRÔNICO",$B330="DMLU",$B330="DMAE",$B330="CEEE",$B330="EPTC",$B330="ORSE",$B330="SEINFRA",$B330="CREA",$B330="CAU",$B330="CEHOP",$B330="SIURB",$B330="DER-PR",$B330="SUDECAP",$B330=Aux.!$F$24,$B330=Aux.!$F$25),VLOOKUP($A330,#REF!,4,FALSE),IF($B330="SICRO EQUIP.","H",IF($B330="CCU",VLOOKUP($A330,#REF!,3,FALSE),IF($B330="MERCADO",VLOOKUP($A330,#REF!,10,FALSE),IF($B330="PLEO",VLOOKUP($A330,#REF!,3,FALSE),IF($B330="SICRO",VLOOKUP($A330,#REF!,3,FALSE),IF($B330="SINAPI",IFERROR((VLOOKUP($A330,#REF!,3,FALSE)),(VLOOKUP($A330,#REF!,3,FALSE))),"-")))))))</f>
        <v>-</v>
      </c>
      <c r="E330" s="113" t="str">
        <f>IF(OR($B330="ANP",$B330="DAER",$B330="CONSULTORIA DNIT",$B330="PREGÃO ELETRÔNICO",$B330="DMLU",$B330="DMAE",$B330="CEEE",$B330="EPTC",$B330="ORSE",$B330="SEINFRA",$B330="CREA",$B330="CAU",$B330="CEHOP",$B330="SIURB",$B330="DER-PR",$B330="SUDECAP",$B330=Aux.!$F$24,$B330=Aux.!$F$25),VLOOKUP($A330,#REF!,6,FALSE),IF($B330="CCU",VLOOKUP($A330,#REF!,5,FALSE),IF($B330="MERCADO",VLOOKUP($A330,#REF!,7,FALSE),IF($B330="PLEO",VLOOKUP($A330,#REF!,4,FALSE),IF($B330="SICRO",VLOOKUP($A330,#REF!,5,FALSE),IF($B330="SINAPI",IFERROR((VLOOKUP($A330,#REF!,18,FALSE)),),"-"))))))</f>
        <v>-</v>
      </c>
      <c r="F330" s="113" t="str">
        <f>IF(OR($B330="ANP",$B330="DAER",$B330="CONSULTORIA DNIT",$B330="PREGÃO ELETRÔNICO",$B330="DMLU",$B330="DMAE",$B330="CEEE",$B330="EPTC",$B330="ORSE",$B330="SEINFRA",$B330="CREA",$B330="CAU",$B330="CEHOP",$B330="SIURB",$B330="DER-PR",$B330="SUDECAP",$B330=Aux.!$F$24,$B330=Aux.!$F$25),VLOOKUP($A330,#REF!,7,FALSE),IF($B330="CCU",VLOOKUP($A330,#REF!,6,FALSE),IF($B330="MERCADO",VLOOKUP($A330,#REF!,8,FALSE),IF($B330="PLEO",VLOOKUP($A330,#REF!,4,FALSE),IF($B330="SICRO",VLOOKUP($A330,#REF!,6,FALSE),IF($B330="SINAPI",IFERROR(SUM((VLOOKUP($A330,#REF!,14,FALSE)),VLOOKUP($A330,#REF!,20,FALSE),VLOOKUP($A330,#REF!,22,FALSE)),),"-"))))))</f>
        <v>-</v>
      </c>
      <c r="G330" s="113" t="str">
        <f>IF(OR($B330="ANP",$B330="DAER",$B330="CONSULTORIA DNIT",$B330="PREGÃO ELETRÔNICO",$B330="DMLU",$B330="DMAE",$B330="CEEE",$B330="EPTC",$B330="ORSE",$B330="SEINFRA",$B330="CREA",$B330="CAU",$B330="CEHOP",$B330="SIURB",$B330="DER-PR",$B330="SUDECAP",$B330=Aux.!$F$24,$B330=Aux.!$F$25),VLOOKUP($A330,#REF!,8,FALSE),IF($B330="CCU",VLOOKUP($A330,#REF!,7,FALSE),IF($B330="MERCADO",VLOOKUP($A330,#REF!,9,FALSE),IF($B330="PLEO",VLOOKUP($A330,#REF!,4,FALSE),IF($B330="SICRO",VLOOKUP($A330,#REF!,7,FALSE),IF($B330="SINAPI",IFERROR((VLOOKUP($A330,#REF!,16,FALSE)),(VLOOKUP($A330,#REF!,5,FALSE))),"-"))))))</f>
        <v>-</v>
      </c>
      <c r="H330" s="113" t="str">
        <f>IF(OR($B330="ANP",$B330="DAER",$B330="CONSULTORIA DNIT",$B330="PREGÃO ELETRÔNICO",$B330="DMLU",$B330="DMAE",$B330="CEEE",$B330="EPTC",$B330="ORSE",$B330="SEINFRA",$B330="CREA",$B330="CAU",$B330="CEHOP",$B330="SIURB",$B330="DER-PR",$B330="SUDECAP",$B330=Aux.!$F$24,$B330=Aux.!$F$25),VLOOKUP($A330,#REF!,5,FALSE),IF($B330="CCU",VLOOKUP($A330,#REF!,4,FALSE),IF($B330="MERCADO",VLOOKUP($A330,#REF!,6,FALSE),IF($B330="PLEO",VLOOKUP($A330,#REF!,4,FALSE),IF($B330="SICRO",VLOOKUP($A330,#REF!,4,FALSE),IF($B330="SINAPI",IFERROR((VLOOKUP($A330,#REF!,5,FALSE)),(VLOOKUP($A330,#REF!,5,FALSE))),"-"))))))</f>
        <v>-</v>
      </c>
      <c r="I330" s="114">
        <f>IF($B330="SICRO EQUIP.",VLOOKUP($A330,#REF!,10,FALSE),0)</f>
        <v>0</v>
      </c>
      <c r="J330" s="114">
        <f>IF($B330="SICRO EQUIP.",VLOOKUP($A330,#REF!,11,FALSE),0)</f>
        <v>0</v>
      </c>
      <c r="K330" s="258"/>
      <c r="L330" s="259"/>
      <c r="M330" s="115" t="e">
        <f>VLOOKUP($K330,Reajuste!$A$2:$BW$29,(MATCH($L330,Reajuste!$C$2:$BW$2,0)+2),FALSE)</f>
        <v>#N/A</v>
      </c>
      <c r="N330" s="259"/>
      <c r="O330" s="115" t="e">
        <f>VLOOKUP($K330,Reajuste!$A$2:$CW$29,(MATCH($N330,Reajuste!$C$2:$CW$2,0)+2),FALSE)</f>
        <v>#N/A</v>
      </c>
      <c r="P330" s="113">
        <f t="shared" si="0"/>
        <v>0</v>
      </c>
      <c r="Q330" s="113">
        <f t="shared" si="1"/>
        <v>0</v>
      </c>
      <c r="R330" s="113">
        <f t="shared" si="2"/>
        <v>0</v>
      </c>
      <c r="S330" s="113">
        <f t="shared" si="3"/>
        <v>0</v>
      </c>
      <c r="T330" s="113">
        <f t="shared" si="4"/>
        <v>0</v>
      </c>
      <c r="U330" s="113">
        <f t="shared" si="5"/>
        <v>0</v>
      </c>
      <c r="V330" s="4"/>
      <c r="W330" s="4"/>
      <c r="X330" s="4"/>
      <c r="Y330" s="4"/>
      <c r="Z330" s="4"/>
    </row>
    <row r="331" spans="1:26" ht="14.25" customHeight="1">
      <c r="A331" s="256"/>
      <c r="B331" s="257"/>
      <c r="C331" s="112" t="str">
        <f>IF(OR($B331="ANP",$B331="DAER",$B331="CONSULTORIA DNIT",$B331="PREGÃO ELETRÔNICO",$B331="DMLU",$B331="DMAE",$B331="CEEE",$B331="EPTC",$B331="ORSE",$B331="SEINFRA",$B331="CREA",$B331="CAU",$B331="CEHOP",$B331="SIURB",$B331="DER-PR",$B331="SUDECAP",$B331=Aux.!$F$24,$B331=Aux.!$F$25),VLOOKUP($A331,#REF!,3,FALSE),IF($B331="SICRO EQUIP.",VLOOKUP($A331,#REF!,2,FALSE),IF($B331="CCU",VLOOKUP($A331,#REF!,2,FALSE),IF($B331="MERCADO",VLOOKUP($A331,#REF!,2,FALSE),IF($B331="PLEO",VLOOKUP($A331,#REF!,2,FALSE),IF($B331="SICRO",VLOOKUP($A331,#REF!,2,FALSE),IF($B331="SINAPI",IFERROR((VLOOKUP($A331,#REF!,2,FALSE)),(VLOOKUP($A331,#REF!,2,FALSE))),"-")))))))</f>
        <v>-</v>
      </c>
      <c r="D331" s="95" t="str">
        <f>IF(OR($B331="ANP",$B331="DAER",$B331="CONSULTORIA DNIT",$B331="PREGÃO ELETRÔNICO",$B331="DMLU",$B331="DMAE",$B331="CEEE",$B331="EPTC",$B331="ORSE",$B331="SEINFRA",$B331="CREA",$B331="CAU",$B331="CEHOP",$B331="SIURB",$B331="DER-PR",$B331="SUDECAP",$B331=Aux.!$F$24,$B331=Aux.!$F$25),VLOOKUP($A331,#REF!,4,FALSE),IF($B331="SICRO EQUIP.","H",IF($B331="CCU",VLOOKUP($A331,#REF!,3,FALSE),IF($B331="MERCADO",VLOOKUP($A331,#REF!,10,FALSE),IF($B331="PLEO",VLOOKUP($A331,#REF!,3,FALSE),IF($B331="SICRO",VLOOKUP($A331,#REF!,3,FALSE),IF($B331="SINAPI",IFERROR((VLOOKUP($A331,#REF!,3,FALSE)),(VLOOKUP($A331,#REF!,3,FALSE))),"-")))))))</f>
        <v>-</v>
      </c>
      <c r="E331" s="113" t="str">
        <f>IF(OR($B331="ANP",$B331="DAER",$B331="CONSULTORIA DNIT",$B331="PREGÃO ELETRÔNICO",$B331="DMLU",$B331="DMAE",$B331="CEEE",$B331="EPTC",$B331="ORSE",$B331="SEINFRA",$B331="CREA",$B331="CAU",$B331="CEHOP",$B331="SIURB",$B331="DER-PR",$B331="SUDECAP",$B331=Aux.!$F$24,$B331=Aux.!$F$25),VLOOKUP($A331,#REF!,6,FALSE),IF($B331="CCU",VLOOKUP($A331,#REF!,5,FALSE),IF($B331="MERCADO",VLOOKUP($A331,#REF!,7,FALSE),IF($B331="PLEO",VLOOKUP($A331,#REF!,4,FALSE),IF($B331="SICRO",VLOOKUP($A331,#REF!,5,FALSE),IF($B331="SINAPI",IFERROR((VLOOKUP($A331,#REF!,18,FALSE)),),"-"))))))</f>
        <v>-</v>
      </c>
      <c r="F331" s="113" t="str">
        <f>IF(OR($B331="ANP",$B331="DAER",$B331="CONSULTORIA DNIT",$B331="PREGÃO ELETRÔNICO",$B331="DMLU",$B331="DMAE",$B331="CEEE",$B331="EPTC",$B331="ORSE",$B331="SEINFRA",$B331="CREA",$B331="CAU",$B331="CEHOP",$B331="SIURB",$B331="DER-PR",$B331="SUDECAP",$B331=Aux.!$F$24,$B331=Aux.!$F$25),VLOOKUP($A331,#REF!,7,FALSE),IF($B331="CCU",VLOOKUP($A331,#REF!,6,FALSE),IF($B331="MERCADO",VLOOKUP($A331,#REF!,8,FALSE),IF($B331="PLEO",VLOOKUP($A331,#REF!,4,FALSE),IF($B331="SICRO",VLOOKUP($A331,#REF!,6,FALSE),IF($B331="SINAPI",IFERROR(SUM((VLOOKUP($A331,#REF!,14,FALSE)),VLOOKUP($A331,#REF!,20,FALSE),VLOOKUP($A331,#REF!,22,FALSE)),),"-"))))))</f>
        <v>-</v>
      </c>
      <c r="G331" s="113" t="str">
        <f>IF(OR($B331="ANP",$B331="DAER",$B331="CONSULTORIA DNIT",$B331="PREGÃO ELETRÔNICO",$B331="DMLU",$B331="DMAE",$B331="CEEE",$B331="EPTC",$B331="ORSE",$B331="SEINFRA",$B331="CREA",$B331="CAU",$B331="CEHOP",$B331="SIURB",$B331="DER-PR",$B331="SUDECAP",$B331=Aux.!$F$24,$B331=Aux.!$F$25),VLOOKUP($A331,#REF!,8,FALSE),IF($B331="CCU",VLOOKUP($A331,#REF!,7,FALSE),IF($B331="MERCADO",VLOOKUP($A331,#REF!,9,FALSE),IF($B331="PLEO",VLOOKUP($A331,#REF!,4,FALSE),IF($B331="SICRO",VLOOKUP($A331,#REF!,7,FALSE),IF($B331="SINAPI",IFERROR((VLOOKUP($A331,#REF!,16,FALSE)),(VLOOKUP($A331,#REF!,5,FALSE))),"-"))))))</f>
        <v>-</v>
      </c>
      <c r="H331" s="113" t="str">
        <f>IF(OR($B331="ANP",$B331="DAER",$B331="CONSULTORIA DNIT",$B331="PREGÃO ELETRÔNICO",$B331="DMLU",$B331="DMAE",$B331="CEEE",$B331="EPTC",$B331="ORSE",$B331="SEINFRA",$B331="CREA",$B331="CAU",$B331="CEHOP",$B331="SIURB",$B331="DER-PR",$B331="SUDECAP",$B331=Aux.!$F$24,$B331=Aux.!$F$25),VLOOKUP($A331,#REF!,5,FALSE),IF($B331="CCU",VLOOKUP($A331,#REF!,4,FALSE),IF($B331="MERCADO",VLOOKUP($A331,#REF!,6,FALSE),IF($B331="PLEO",VLOOKUP($A331,#REF!,4,FALSE),IF($B331="SICRO",VLOOKUP($A331,#REF!,4,FALSE),IF($B331="SINAPI",IFERROR((VLOOKUP($A331,#REF!,5,FALSE)),(VLOOKUP($A331,#REF!,5,FALSE))),"-"))))))</f>
        <v>-</v>
      </c>
      <c r="I331" s="114">
        <f>IF($B331="SICRO EQUIP.",VLOOKUP($A331,#REF!,10,FALSE),0)</f>
        <v>0</v>
      </c>
      <c r="J331" s="114">
        <f>IF($B331="SICRO EQUIP.",VLOOKUP($A331,#REF!,11,FALSE),0)</f>
        <v>0</v>
      </c>
      <c r="K331" s="258"/>
      <c r="L331" s="259"/>
      <c r="M331" s="115" t="e">
        <f>VLOOKUP($K331,Reajuste!$A$2:$BW$29,(MATCH($L331,Reajuste!$C$2:$BW$2,0)+2),FALSE)</f>
        <v>#N/A</v>
      </c>
      <c r="N331" s="259"/>
      <c r="O331" s="115" t="e">
        <f>VLOOKUP($K331,Reajuste!$A$2:$CW$29,(MATCH($N331,Reajuste!$C$2:$CW$2,0)+2),FALSE)</f>
        <v>#N/A</v>
      </c>
      <c r="P331" s="113">
        <f t="shared" si="0"/>
        <v>0</v>
      </c>
      <c r="Q331" s="113">
        <f t="shared" si="1"/>
        <v>0</v>
      </c>
      <c r="R331" s="113">
        <f t="shared" si="2"/>
        <v>0</v>
      </c>
      <c r="S331" s="113">
        <f t="shared" si="3"/>
        <v>0</v>
      </c>
      <c r="T331" s="113">
        <f t="shared" si="4"/>
        <v>0</v>
      </c>
      <c r="U331" s="113">
        <f t="shared" si="5"/>
        <v>0</v>
      </c>
      <c r="V331" s="4"/>
      <c r="W331" s="4"/>
      <c r="X331" s="4"/>
      <c r="Y331" s="4"/>
      <c r="Z331" s="4"/>
    </row>
    <row r="332" spans="1:26" ht="14.25" customHeight="1">
      <c r="A332" s="256"/>
      <c r="B332" s="257"/>
      <c r="C332" s="112" t="str">
        <f>IF(OR($B332="ANP",$B332="DAER",$B332="CONSULTORIA DNIT",$B332="PREGÃO ELETRÔNICO",$B332="DMLU",$B332="DMAE",$B332="CEEE",$B332="EPTC",$B332="ORSE",$B332="SEINFRA",$B332="CREA",$B332="CAU",$B332="CEHOP",$B332="SIURB",$B332="DER-PR",$B332="SUDECAP",$B332=Aux.!$F$24,$B332=Aux.!$F$25),VLOOKUP($A332,#REF!,3,FALSE),IF($B332="SICRO EQUIP.",VLOOKUP($A332,#REF!,2,FALSE),IF($B332="CCU",VLOOKUP($A332,#REF!,2,FALSE),IF($B332="MERCADO",VLOOKUP($A332,#REF!,2,FALSE),IF($B332="PLEO",VLOOKUP($A332,#REF!,2,FALSE),IF($B332="SICRO",VLOOKUP($A332,#REF!,2,FALSE),IF($B332="SINAPI",IFERROR((VLOOKUP($A332,#REF!,2,FALSE)),(VLOOKUP($A332,#REF!,2,FALSE))),"-")))))))</f>
        <v>-</v>
      </c>
      <c r="D332" s="95" t="str">
        <f>IF(OR($B332="ANP",$B332="DAER",$B332="CONSULTORIA DNIT",$B332="PREGÃO ELETRÔNICO",$B332="DMLU",$B332="DMAE",$B332="CEEE",$B332="EPTC",$B332="ORSE",$B332="SEINFRA",$B332="CREA",$B332="CAU",$B332="CEHOP",$B332="SIURB",$B332="DER-PR",$B332="SUDECAP",$B332=Aux.!$F$24,$B332=Aux.!$F$25),VLOOKUP($A332,#REF!,4,FALSE),IF($B332="SICRO EQUIP.","H",IF($B332="CCU",VLOOKUP($A332,#REF!,3,FALSE),IF($B332="MERCADO",VLOOKUP($A332,#REF!,10,FALSE),IF($B332="PLEO",VLOOKUP($A332,#REF!,3,FALSE),IF($B332="SICRO",VLOOKUP($A332,#REF!,3,FALSE),IF($B332="SINAPI",IFERROR((VLOOKUP($A332,#REF!,3,FALSE)),(VLOOKUP($A332,#REF!,3,FALSE))),"-")))))))</f>
        <v>-</v>
      </c>
      <c r="E332" s="113" t="str">
        <f>IF(OR($B332="ANP",$B332="DAER",$B332="CONSULTORIA DNIT",$B332="PREGÃO ELETRÔNICO",$B332="DMLU",$B332="DMAE",$B332="CEEE",$B332="EPTC",$B332="ORSE",$B332="SEINFRA",$B332="CREA",$B332="CAU",$B332="CEHOP",$B332="SIURB",$B332="DER-PR",$B332="SUDECAP",$B332=Aux.!$F$24,$B332=Aux.!$F$25),VLOOKUP($A332,#REF!,6,FALSE),IF($B332="CCU",VLOOKUP($A332,#REF!,5,FALSE),IF($B332="MERCADO",VLOOKUP($A332,#REF!,7,FALSE),IF($B332="PLEO",VLOOKUP($A332,#REF!,4,FALSE),IF($B332="SICRO",VLOOKUP($A332,#REF!,5,FALSE),IF($B332="SINAPI",IFERROR((VLOOKUP($A332,#REF!,18,FALSE)),),"-"))))))</f>
        <v>-</v>
      </c>
      <c r="F332" s="113" t="str">
        <f>IF(OR($B332="ANP",$B332="DAER",$B332="CONSULTORIA DNIT",$B332="PREGÃO ELETRÔNICO",$B332="DMLU",$B332="DMAE",$B332="CEEE",$B332="EPTC",$B332="ORSE",$B332="SEINFRA",$B332="CREA",$B332="CAU",$B332="CEHOP",$B332="SIURB",$B332="DER-PR",$B332="SUDECAP",$B332=Aux.!$F$24,$B332=Aux.!$F$25),VLOOKUP($A332,#REF!,7,FALSE),IF($B332="CCU",VLOOKUP($A332,#REF!,6,FALSE),IF($B332="MERCADO",VLOOKUP($A332,#REF!,8,FALSE),IF($B332="PLEO",VLOOKUP($A332,#REF!,4,FALSE),IF($B332="SICRO",VLOOKUP($A332,#REF!,6,FALSE),IF($B332="SINAPI",IFERROR(SUM((VLOOKUP($A332,#REF!,14,FALSE)),VLOOKUP($A332,#REF!,20,FALSE),VLOOKUP($A332,#REF!,22,FALSE)),),"-"))))))</f>
        <v>-</v>
      </c>
      <c r="G332" s="113" t="str">
        <f>IF(OR($B332="ANP",$B332="DAER",$B332="CONSULTORIA DNIT",$B332="PREGÃO ELETRÔNICO",$B332="DMLU",$B332="DMAE",$B332="CEEE",$B332="EPTC",$B332="ORSE",$B332="SEINFRA",$B332="CREA",$B332="CAU",$B332="CEHOP",$B332="SIURB",$B332="DER-PR",$B332="SUDECAP",$B332=Aux.!$F$24,$B332=Aux.!$F$25),VLOOKUP($A332,#REF!,8,FALSE),IF($B332="CCU",VLOOKUP($A332,#REF!,7,FALSE),IF($B332="MERCADO",VLOOKUP($A332,#REF!,9,FALSE),IF($B332="PLEO",VLOOKUP($A332,#REF!,4,FALSE),IF($B332="SICRO",VLOOKUP($A332,#REF!,7,FALSE),IF($B332="SINAPI",IFERROR((VLOOKUP($A332,#REF!,16,FALSE)),(VLOOKUP($A332,#REF!,5,FALSE))),"-"))))))</f>
        <v>-</v>
      </c>
      <c r="H332" s="113" t="str">
        <f>IF(OR($B332="ANP",$B332="DAER",$B332="CONSULTORIA DNIT",$B332="PREGÃO ELETRÔNICO",$B332="DMLU",$B332="DMAE",$B332="CEEE",$B332="EPTC",$B332="ORSE",$B332="SEINFRA",$B332="CREA",$B332="CAU",$B332="CEHOP",$B332="SIURB",$B332="DER-PR",$B332="SUDECAP",$B332=Aux.!$F$24,$B332=Aux.!$F$25),VLOOKUP($A332,#REF!,5,FALSE),IF($B332="CCU",VLOOKUP($A332,#REF!,4,FALSE),IF($B332="MERCADO",VLOOKUP($A332,#REF!,6,FALSE),IF($B332="PLEO",VLOOKUP($A332,#REF!,4,FALSE),IF($B332="SICRO",VLOOKUP($A332,#REF!,4,FALSE),IF($B332="SINAPI",IFERROR((VLOOKUP($A332,#REF!,5,FALSE)),(VLOOKUP($A332,#REF!,5,FALSE))),"-"))))))</f>
        <v>-</v>
      </c>
      <c r="I332" s="114">
        <f>IF($B332="SICRO EQUIP.",VLOOKUP($A332,#REF!,10,FALSE),0)</f>
        <v>0</v>
      </c>
      <c r="J332" s="114">
        <f>IF($B332="SICRO EQUIP.",VLOOKUP($A332,#REF!,11,FALSE),0)</f>
        <v>0</v>
      </c>
      <c r="K332" s="258"/>
      <c r="L332" s="259"/>
      <c r="M332" s="115" t="e">
        <f>VLOOKUP($K332,Reajuste!$A$2:$BW$29,(MATCH($L332,Reajuste!$C$2:$BW$2,0)+2),FALSE)</f>
        <v>#N/A</v>
      </c>
      <c r="N332" s="259"/>
      <c r="O332" s="115" t="e">
        <f>VLOOKUP($K332,Reajuste!$A$2:$CW$29,(MATCH($N332,Reajuste!$C$2:$CW$2,0)+2),FALSE)</f>
        <v>#N/A</v>
      </c>
      <c r="P332" s="113">
        <f t="shared" si="0"/>
        <v>0</v>
      </c>
      <c r="Q332" s="113">
        <f t="shared" si="1"/>
        <v>0</v>
      </c>
      <c r="R332" s="113">
        <f t="shared" si="2"/>
        <v>0</v>
      </c>
      <c r="S332" s="113">
        <f t="shared" si="3"/>
        <v>0</v>
      </c>
      <c r="T332" s="113">
        <f t="shared" si="4"/>
        <v>0</v>
      </c>
      <c r="U332" s="113">
        <f t="shared" si="5"/>
        <v>0</v>
      </c>
      <c r="V332" s="4"/>
      <c r="W332" s="4"/>
      <c r="X332" s="4"/>
      <c r="Y332" s="4"/>
      <c r="Z332" s="4"/>
    </row>
    <row r="333" spans="1:26" ht="14.25" customHeight="1">
      <c r="A333" s="256"/>
      <c r="B333" s="257"/>
      <c r="C333" s="112" t="str">
        <f>IF(OR($B333="ANP",$B333="DAER",$B333="CONSULTORIA DNIT",$B333="PREGÃO ELETRÔNICO",$B333="DMLU",$B333="DMAE",$B333="CEEE",$B333="EPTC",$B333="ORSE",$B333="SEINFRA",$B333="CREA",$B333="CAU",$B333="CEHOP",$B333="SIURB",$B333="DER-PR",$B333="SUDECAP",$B333=Aux.!$F$24,$B333=Aux.!$F$25),VLOOKUP($A333,#REF!,3,FALSE),IF($B333="SICRO EQUIP.",VLOOKUP($A333,#REF!,2,FALSE),IF($B333="CCU",VLOOKUP($A333,#REF!,2,FALSE),IF($B333="MERCADO",VLOOKUP($A333,#REF!,2,FALSE),IF($B333="PLEO",VLOOKUP($A333,#REF!,2,FALSE),IF($B333="SICRO",VLOOKUP($A333,#REF!,2,FALSE),IF($B333="SINAPI",IFERROR((VLOOKUP($A333,#REF!,2,FALSE)),(VLOOKUP($A333,#REF!,2,FALSE))),"-")))))))</f>
        <v>-</v>
      </c>
      <c r="D333" s="95" t="str">
        <f>IF(OR($B333="ANP",$B333="DAER",$B333="CONSULTORIA DNIT",$B333="PREGÃO ELETRÔNICO",$B333="DMLU",$B333="DMAE",$B333="CEEE",$B333="EPTC",$B333="ORSE",$B333="SEINFRA",$B333="CREA",$B333="CAU",$B333="CEHOP",$B333="SIURB",$B333="DER-PR",$B333="SUDECAP",$B333=Aux.!$F$24,$B333=Aux.!$F$25),VLOOKUP($A333,#REF!,4,FALSE),IF($B333="SICRO EQUIP.","H",IF($B333="CCU",VLOOKUP($A333,#REF!,3,FALSE),IF($B333="MERCADO",VLOOKUP($A333,#REF!,10,FALSE),IF($B333="PLEO",VLOOKUP($A333,#REF!,3,FALSE),IF($B333="SICRO",VLOOKUP($A333,#REF!,3,FALSE),IF($B333="SINAPI",IFERROR((VLOOKUP($A333,#REF!,3,FALSE)),(VLOOKUP($A333,#REF!,3,FALSE))),"-")))))))</f>
        <v>-</v>
      </c>
      <c r="E333" s="113" t="str">
        <f>IF(OR($B333="ANP",$B333="DAER",$B333="CONSULTORIA DNIT",$B333="PREGÃO ELETRÔNICO",$B333="DMLU",$B333="DMAE",$B333="CEEE",$B333="EPTC",$B333="ORSE",$B333="SEINFRA",$B333="CREA",$B333="CAU",$B333="CEHOP",$B333="SIURB",$B333="DER-PR",$B333="SUDECAP",$B333=Aux.!$F$24,$B333=Aux.!$F$25),VLOOKUP($A333,#REF!,6,FALSE),IF($B333="CCU",VLOOKUP($A333,#REF!,5,FALSE),IF($B333="MERCADO",VLOOKUP($A333,#REF!,7,FALSE),IF($B333="PLEO",VLOOKUP($A333,#REF!,4,FALSE),IF($B333="SICRO",VLOOKUP($A333,#REF!,5,FALSE),IF($B333="SINAPI",IFERROR((VLOOKUP($A333,#REF!,18,FALSE)),),"-"))))))</f>
        <v>-</v>
      </c>
      <c r="F333" s="113" t="str">
        <f>IF(OR($B333="ANP",$B333="DAER",$B333="CONSULTORIA DNIT",$B333="PREGÃO ELETRÔNICO",$B333="DMLU",$B333="DMAE",$B333="CEEE",$B333="EPTC",$B333="ORSE",$B333="SEINFRA",$B333="CREA",$B333="CAU",$B333="CEHOP",$B333="SIURB",$B333="DER-PR",$B333="SUDECAP",$B333=Aux.!$F$24,$B333=Aux.!$F$25),VLOOKUP($A333,#REF!,7,FALSE),IF($B333="CCU",VLOOKUP($A333,#REF!,6,FALSE),IF($B333="MERCADO",VLOOKUP($A333,#REF!,8,FALSE),IF($B333="PLEO",VLOOKUP($A333,#REF!,4,FALSE),IF($B333="SICRO",VLOOKUP($A333,#REF!,6,FALSE),IF($B333="SINAPI",IFERROR(SUM((VLOOKUP($A333,#REF!,14,FALSE)),VLOOKUP($A333,#REF!,20,FALSE),VLOOKUP($A333,#REF!,22,FALSE)),),"-"))))))</f>
        <v>-</v>
      </c>
      <c r="G333" s="113" t="str">
        <f>IF(OR($B333="ANP",$B333="DAER",$B333="CONSULTORIA DNIT",$B333="PREGÃO ELETRÔNICO",$B333="DMLU",$B333="DMAE",$B333="CEEE",$B333="EPTC",$B333="ORSE",$B333="SEINFRA",$B333="CREA",$B333="CAU",$B333="CEHOP",$B333="SIURB",$B333="DER-PR",$B333="SUDECAP",$B333=Aux.!$F$24,$B333=Aux.!$F$25),VLOOKUP($A333,#REF!,8,FALSE),IF($B333="CCU",VLOOKUP($A333,#REF!,7,FALSE),IF($B333="MERCADO",VLOOKUP($A333,#REF!,9,FALSE),IF($B333="PLEO",VLOOKUP($A333,#REF!,4,FALSE),IF($B333="SICRO",VLOOKUP($A333,#REF!,7,FALSE),IF($B333="SINAPI",IFERROR((VLOOKUP($A333,#REF!,16,FALSE)),(VLOOKUP($A333,#REF!,5,FALSE))),"-"))))))</f>
        <v>-</v>
      </c>
      <c r="H333" s="113" t="str">
        <f>IF(OR($B333="ANP",$B333="DAER",$B333="CONSULTORIA DNIT",$B333="PREGÃO ELETRÔNICO",$B333="DMLU",$B333="DMAE",$B333="CEEE",$B333="EPTC",$B333="ORSE",$B333="SEINFRA",$B333="CREA",$B333="CAU",$B333="CEHOP",$B333="SIURB",$B333="DER-PR",$B333="SUDECAP",$B333=Aux.!$F$24,$B333=Aux.!$F$25),VLOOKUP($A333,#REF!,5,FALSE),IF($B333="CCU",VLOOKUP($A333,#REF!,4,FALSE),IF($B333="MERCADO",VLOOKUP($A333,#REF!,6,FALSE),IF($B333="PLEO",VLOOKUP($A333,#REF!,4,FALSE),IF($B333="SICRO",VLOOKUP($A333,#REF!,4,FALSE),IF($B333="SINAPI",IFERROR((VLOOKUP($A333,#REF!,5,FALSE)),(VLOOKUP($A333,#REF!,5,FALSE))),"-"))))))</f>
        <v>-</v>
      </c>
      <c r="I333" s="114">
        <f>IF($B333="SICRO EQUIP.",VLOOKUP($A333,#REF!,10,FALSE),0)</f>
        <v>0</v>
      </c>
      <c r="J333" s="114">
        <f>IF($B333="SICRO EQUIP.",VLOOKUP($A333,#REF!,11,FALSE),0)</f>
        <v>0</v>
      </c>
      <c r="K333" s="258"/>
      <c r="L333" s="259"/>
      <c r="M333" s="115" t="e">
        <f>VLOOKUP($K333,Reajuste!$A$2:$BW$29,(MATCH($L333,Reajuste!$C$2:$BW$2,0)+2),FALSE)</f>
        <v>#N/A</v>
      </c>
      <c r="N333" s="259"/>
      <c r="O333" s="115" t="e">
        <f>VLOOKUP($K333,Reajuste!$A$2:$CW$29,(MATCH($N333,Reajuste!$C$2:$CW$2,0)+2),FALSE)</f>
        <v>#N/A</v>
      </c>
      <c r="P333" s="113">
        <f t="shared" si="0"/>
        <v>0</v>
      </c>
      <c r="Q333" s="113">
        <f t="shared" si="1"/>
        <v>0</v>
      </c>
      <c r="R333" s="113">
        <f t="shared" si="2"/>
        <v>0</v>
      </c>
      <c r="S333" s="113">
        <f t="shared" si="3"/>
        <v>0</v>
      </c>
      <c r="T333" s="113">
        <f t="shared" si="4"/>
        <v>0</v>
      </c>
      <c r="U333" s="113">
        <f t="shared" si="5"/>
        <v>0</v>
      </c>
      <c r="V333" s="4"/>
      <c r="W333" s="4"/>
      <c r="X333" s="4"/>
      <c r="Y333" s="4"/>
      <c r="Z333" s="4"/>
    </row>
    <row r="334" spans="1:26" ht="14.25" customHeight="1">
      <c r="A334" s="256"/>
      <c r="B334" s="257"/>
      <c r="C334" s="112" t="str">
        <f>IF(OR($B334="ANP",$B334="DAER",$B334="CONSULTORIA DNIT",$B334="PREGÃO ELETRÔNICO",$B334="DMLU",$B334="DMAE",$B334="CEEE",$B334="EPTC",$B334="ORSE",$B334="SEINFRA",$B334="CREA",$B334="CAU",$B334="CEHOP",$B334="SIURB",$B334="DER-PR",$B334="SUDECAP",$B334=Aux.!$F$24,$B334=Aux.!$F$25),VLOOKUP($A334,#REF!,3,FALSE),IF($B334="SICRO EQUIP.",VLOOKUP($A334,#REF!,2,FALSE),IF($B334="CCU",VLOOKUP($A334,#REF!,2,FALSE),IF($B334="MERCADO",VLOOKUP($A334,#REF!,2,FALSE),IF($B334="PLEO",VLOOKUP($A334,#REF!,2,FALSE),IF($B334="SICRO",VLOOKUP($A334,#REF!,2,FALSE),IF($B334="SINAPI",IFERROR((VLOOKUP($A334,#REF!,2,FALSE)),(VLOOKUP($A334,#REF!,2,FALSE))),"-")))))))</f>
        <v>-</v>
      </c>
      <c r="D334" s="95" t="str">
        <f>IF(OR($B334="ANP",$B334="DAER",$B334="CONSULTORIA DNIT",$B334="PREGÃO ELETRÔNICO",$B334="DMLU",$B334="DMAE",$B334="CEEE",$B334="EPTC",$B334="ORSE",$B334="SEINFRA",$B334="CREA",$B334="CAU",$B334="CEHOP",$B334="SIURB",$B334="DER-PR",$B334="SUDECAP",$B334=Aux.!$F$24,$B334=Aux.!$F$25),VLOOKUP($A334,#REF!,4,FALSE),IF($B334="SICRO EQUIP.","H",IF($B334="CCU",VLOOKUP($A334,#REF!,3,FALSE),IF($B334="MERCADO",VLOOKUP($A334,#REF!,10,FALSE),IF($B334="PLEO",VLOOKUP($A334,#REF!,3,FALSE),IF($B334="SICRO",VLOOKUP($A334,#REF!,3,FALSE),IF($B334="SINAPI",IFERROR((VLOOKUP($A334,#REF!,3,FALSE)),(VLOOKUP($A334,#REF!,3,FALSE))),"-")))))))</f>
        <v>-</v>
      </c>
      <c r="E334" s="113" t="str">
        <f>IF(OR($B334="ANP",$B334="DAER",$B334="CONSULTORIA DNIT",$B334="PREGÃO ELETRÔNICO",$B334="DMLU",$B334="DMAE",$B334="CEEE",$B334="EPTC",$B334="ORSE",$B334="SEINFRA",$B334="CREA",$B334="CAU",$B334="CEHOP",$B334="SIURB",$B334="DER-PR",$B334="SUDECAP",$B334=Aux.!$F$24,$B334=Aux.!$F$25),VLOOKUP($A334,#REF!,6,FALSE),IF($B334="CCU",VLOOKUP($A334,#REF!,5,FALSE),IF($B334="MERCADO",VLOOKUP($A334,#REF!,7,FALSE),IF($B334="PLEO",VLOOKUP($A334,#REF!,4,FALSE),IF($B334="SICRO",VLOOKUP($A334,#REF!,5,FALSE),IF($B334="SINAPI",IFERROR((VLOOKUP($A334,#REF!,18,FALSE)),),"-"))))))</f>
        <v>-</v>
      </c>
      <c r="F334" s="113" t="str">
        <f>IF(OR($B334="ANP",$B334="DAER",$B334="CONSULTORIA DNIT",$B334="PREGÃO ELETRÔNICO",$B334="DMLU",$B334="DMAE",$B334="CEEE",$B334="EPTC",$B334="ORSE",$B334="SEINFRA",$B334="CREA",$B334="CAU",$B334="CEHOP",$B334="SIURB",$B334="DER-PR",$B334="SUDECAP",$B334=Aux.!$F$24,$B334=Aux.!$F$25),VLOOKUP($A334,#REF!,7,FALSE),IF($B334="CCU",VLOOKUP($A334,#REF!,6,FALSE),IF($B334="MERCADO",VLOOKUP($A334,#REF!,8,FALSE),IF($B334="PLEO",VLOOKUP($A334,#REF!,4,FALSE),IF($B334="SICRO",VLOOKUP($A334,#REF!,6,FALSE),IF($B334="SINAPI",IFERROR(SUM((VLOOKUP($A334,#REF!,14,FALSE)),VLOOKUP($A334,#REF!,20,FALSE),VLOOKUP($A334,#REF!,22,FALSE)),),"-"))))))</f>
        <v>-</v>
      </c>
      <c r="G334" s="113" t="str">
        <f>IF(OR($B334="ANP",$B334="DAER",$B334="CONSULTORIA DNIT",$B334="PREGÃO ELETRÔNICO",$B334="DMLU",$B334="DMAE",$B334="CEEE",$B334="EPTC",$B334="ORSE",$B334="SEINFRA",$B334="CREA",$B334="CAU",$B334="CEHOP",$B334="SIURB",$B334="DER-PR",$B334="SUDECAP",$B334=Aux.!$F$24,$B334=Aux.!$F$25),VLOOKUP($A334,#REF!,8,FALSE),IF($B334="CCU",VLOOKUP($A334,#REF!,7,FALSE),IF($B334="MERCADO",VLOOKUP($A334,#REF!,9,FALSE),IF($B334="PLEO",VLOOKUP($A334,#REF!,4,FALSE),IF($B334="SICRO",VLOOKUP($A334,#REF!,7,FALSE),IF($B334="SINAPI",IFERROR((VLOOKUP($A334,#REF!,16,FALSE)),(VLOOKUP($A334,#REF!,5,FALSE))),"-"))))))</f>
        <v>-</v>
      </c>
      <c r="H334" s="113" t="str">
        <f>IF(OR($B334="ANP",$B334="DAER",$B334="CONSULTORIA DNIT",$B334="PREGÃO ELETRÔNICO",$B334="DMLU",$B334="DMAE",$B334="CEEE",$B334="EPTC",$B334="ORSE",$B334="SEINFRA",$B334="CREA",$B334="CAU",$B334="CEHOP",$B334="SIURB",$B334="DER-PR",$B334="SUDECAP",$B334=Aux.!$F$24,$B334=Aux.!$F$25),VLOOKUP($A334,#REF!,5,FALSE),IF($B334="CCU",VLOOKUP($A334,#REF!,4,FALSE),IF($B334="MERCADO",VLOOKUP($A334,#REF!,6,FALSE),IF($B334="PLEO",VLOOKUP($A334,#REF!,4,FALSE),IF($B334="SICRO",VLOOKUP($A334,#REF!,4,FALSE),IF($B334="SINAPI",IFERROR((VLOOKUP($A334,#REF!,5,FALSE)),(VLOOKUP($A334,#REF!,5,FALSE))),"-"))))))</f>
        <v>-</v>
      </c>
      <c r="I334" s="114">
        <f>IF($B334="SICRO EQUIP.",VLOOKUP($A334,#REF!,10,FALSE),0)</f>
        <v>0</v>
      </c>
      <c r="J334" s="114">
        <f>IF($B334="SICRO EQUIP.",VLOOKUP($A334,#REF!,11,FALSE),0)</f>
        <v>0</v>
      </c>
      <c r="K334" s="258"/>
      <c r="L334" s="259"/>
      <c r="M334" s="115" t="e">
        <f>VLOOKUP($K334,Reajuste!$A$2:$BW$29,(MATCH($L334,Reajuste!$C$2:$BW$2,0)+2),FALSE)</f>
        <v>#N/A</v>
      </c>
      <c r="N334" s="259"/>
      <c r="O334" s="115" t="e">
        <f>VLOOKUP($K334,Reajuste!$A$2:$CW$29,(MATCH($N334,Reajuste!$C$2:$CW$2,0)+2),FALSE)</f>
        <v>#N/A</v>
      </c>
      <c r="P334" s="113">
        <f t="shared" si="0"/>
        <v>0</v>
      </c>
      <c r="Q334" s="113">
        <f t="shared" si="1"/>
        <v>0</v>
      </c>
      <c r="R334" s="113">
        <f t="shared" si="2"/>
        <v>0</v>
      </c>
      <c r="S334" s="113">
        <f t="shared" si="3"/>
        <v>0</v>
      </c>
      <c r="T334" s="113">
        <f t="shared" si="4"/>
        <v>0</v>
      </c>
      <c r="U334" s="113">
        <f t="shared" si="5"/>
        <v>0</v>
      </c>
      <c r="V334" s="4"/>
      <c r="W334" s="4"/>
      <c r="X334" s="4"/>
      <c r="Y334" s="4"/>
      <c r="Z334" s="4"/>
    </row>
    <row r="335" spans="1:26" ht="14.25" customHeight="1">
      <c r="A335" s="256"/>
      <c r="B335" s="257"/>
      <c r="C335" s="112" t="str">
        <f>IF(OR($B335="ANP",$B335="DAER",$B335="CONSULTORIA DNIT",$B335="PREGÃO ELETRÔNICO",$B335="DMLU",$B335="DMAE",$B335="CEEE",$B335="EPTC",$B335="ORSE",$B335="SEINFRA",$B335="CREA",$B335="CAU",$B335="CEHOP",$B335="SIURB",$B335="DER-PR",$B335="SUDECAP",$B335=Aux.!$F$24,$B335=Aux.!$F$25),VLOOKUP($A335,#REF!,3,FALSE),IF($B335="SICRO EQUIP.",VLOOKUP($A335,#REF!,2,FALSE),IF($B335="CCU",VLOOKUP($A335,#REF!,2,FALSE),IF($B335="MERCADO",VLOOKUP($A335,#REF!,2,FALSE),IF($B335="PLEO",VLOOKUP($A335,#REF!,2,FALSE),IF($B335="SICRO",VLOOKUP($A335,#REF!,2,FALSE),IF($B335="SINAPI",IFERROR((VLOOKUP($A335,#REF!,2,FALSE)),(VLOOKUP($A335,#REF!,2,FALSE))),"-")))))))</f>
        <v>-</v>
      </c>
      <c r="D335" s="95" t="str">
        <f>IF(OR($B335="ANP",$B335="DAER",$B335="CONSULTORIA DNIT",$B335="PREGÃO ELETRÔNICO",$B335="DMLU",$B335="DMAE",$B335="CEEE",$B335="EPTC",$B335="ORSE",$B335="SEINFRA",$B335="CREA",$B335="CAU",$B335="CEHOP",$B335="SIURB",$B335="DER-PR",$B335="SUDECAP",$B335=Aux.!$F$24,$B335=Aux.!$F$25),VLOOKUP($A335,#REF!,4,FALSE),IF($B335="SICRO EQUIP.","H",IF($B335="CCU",VLOOKUP($A335,#REF!,3,FALSE),IF($B335="MERCADO",VLOOKUP($A335,#REF!,10,FALSE),IF($B335="PLEO",VLOOKUP($A335,#REF!,3,FALSE),IF($B335="SICRO",VLOOKUP($A335,#REF!,3,FALSE),IF($B335="SINAPI",IFERROR((VLOOKUP($A335,#REF!,3,FALSE)),(VLOOKUP($A335,#REF!,3,FALSE))),"-")))))))</f>
        <v>-</v>
      </c>
      <c r="E335" s="113" t="str">
        <f>IF(OR($B335="ANP",$B335="DAER",$B335="CONSULTORIA DNIT",$B335="PREGÃO ELETRÔNICO",$B335="DMLU",$B335="DMAE",$B335="CEEE",$B335="EPTC",$B335="ORSE",$B335="SEINFRA",$B335="CREA",$B335="CAU",$B335="CEHOP",$B335="SIURB",$B335="DER-PR",$B335="SUDECAP",$B335=Aux.!$F$24,$B335=Aux.!$F$25),VLOOKUP($A335,#REF!,6,FALSE),IF($B335="CCU",VLOOKUP($A335,#REF!,5,FALSE),IF($B335="MERCADO",VLOOKUP($A335,#REF!,7,FALSE),IF($B335="PLEO",VLOOKUP($A335,#REF!,4,FALSE),IF($B335="SICRO",VLOOKUP($A335,#REF!,5,FALSE),IF($B335="SINAPI",IFERROR((VLOOKUP($A335,#REF!,18,FALSE)),),"-"))))))</f>
        <v>-</v>
      </c>
      <c r="F335" s="113" t="str">
        <f>IF(OR($B335="ANP",$B335="DAER",$B335="CONSULTORIA DNIT",$B335="PREGÃO ELETRÔNICO",$B335="DMLU",$B335="DMAE",$B335="CEEE",$B335="EPTC",$B335="ORSE",$B335="SEINFRA",$B335="CREA",$B335="CAU",$B335="CEHOP",$B335="SIURB",$B335="DER-PR",$B335="SUDECAP",$B335=Aux.!$F$24,$B335=Aux.!$F$25),VLOOKUP($A335,#REF!,7,FALSE),IF($B335="CCU",VLOOKUP($A335,#REF!,6,FALSE),IF($B335="MERCADO",VLOOKUP($A335,#REF!,8,FALSE),IF($B335="PLEO",VLOOKUP($A335,#REF!,4,FALSE),IF($B335="SICRO",VLOOKUP($A335,#REF!,6,FALSE),IF($B335="SINAPI",IFERROR(SUM((VLOOKUP($A335,#REF!,14,FALSE)),VLOOKUP($A335,#REF!,20,FALSE),VLOOKUP($A335,#REF!,22,FALSE)),),"-"))))))</f>
        <v>-</v>
      </c>
      <c r="G335" s="113" t="str">
        <f>IF(OR($B335="ANP",$B335="DAER",$B335="CONSULTORIA DNIT",$B335="PREGÃO ELETRÔNICO",$B335="DMLU",$B335="DMAE",$B335="CEEE",$B335="EPTC",$B335="ORSE",$B335="SEINFRA",$B335="CREA",$B335="CAU",$B335="CEHOP",$B335="SIURB",$B335="DER-PR",$B335="SUDECAP",$B335=Aux.!$F$24,$B335=Aux.!$F$25),VLOOKUP($A335,#REF!,8,FALSE),IF($B335="CCU",VLOOKUP($A335,#REF!,7,FALSE),IF($B335="MERCADO",VLOOKUP($A335,#REF!,9,FALSE),IF($B335="PLEO",VLOOKUP($A335,#REF!,4,FALSE),IF($B335="SICRO",VLOOKUP($A335,#REF!,7,FALSE),IF($B335="SINAPI",IFERROR((VLOOKUP($A335,#REF!,16,FALSE)),(VLOOKUP($A335,#REF!,5,FALSE))),"-"))))))</f>
        <v>-</v>
      </c>
      <c r="H335" s="113" t="str">
        <f>IF(OR($B335="ANP",$B335="DAER",$B335="CONSULTORIA DNIT",$B335="PREGÃO ELETRÔNICO",$B335="DMLU",$B335="DMAE",$B335="CEEE",$B335="EPTC",$B335="ORSE",$B335="SEINFRA",$B335="CREA",$B335="CAU",$B335="CEHOP",$B335="SIURB",$B335="DER-PR",$B335="SUDECAP",$B335=Aux.!$F$24,$B335=Aux.!$F$25),VLOOKUP($A335,#REF!,5,FALSE),IF($B335="CCU",VLOOKUP($A335,#REF!,4,FALSE),IF($B335="MERCADO",VLOOKUP($A335,#REF!,6,FALSE),IF($B335="PLEO",VLOOKUP($A335,#REF!,4,FALSE),IF($B335="SICRO",VLOOKUP($A335,#REF!,4,FALSE),IF($B335="SINAPI",IFERROR((VLOOKUP($A335,#REF!,5,FALSE)),(VLOOKUP($A335,#REF!,5,FALSE))),"-"))))))</f>
        <v>-</v>
      </c>
      <c r="I335" s="114">
        <f>IF($B335="SICRO EQUIP.",VLOOKUP($A335,#REF!,10,FALSE),0)</f>
        <v>0</v>
      </c>
      <c r="J335" s="114">
        <f>IF($B335="SICRO EQUIP.",VLOOKUP($A335,#REF!,11,FALSE),0)</f>
        <v>0</v>
      </c>
      <c r="K335" s="258"/>
      <c r="L335" s="259"/>
      <c r="M335" s="115" t="e">
        <f>VLOOKUP($K335,Reajuste!$A$2:$BW$29,(MATCH($L335,Reajuste!$C$2:$BW$2,0)+2),FALSE)</f>
        <v>#N/A</v>
      </c>
      <c r="N335" s="259"/>
      <c r="O335" s="115" t="e">
        <f>VLOOKUP($K335,Reajuste!$A$2:$CW$29,(MATCH($N335,Reajuste!$C$2:$CW$2,0)+2),FALSE)</f>
        <v>#N/A</v>
      </c>
      <c r="P335" s="113">
        <f t="shared" si="0"/>
        <v>0</v>
      </c>
      <c r="Q335" s="113">
        <f t="shared" si="1"/>
        <v>0</v>
      </c>
      <c r="R335" s="113">
        <f t="shared" si="2"/>
        <v>0</v>
      </c>
      <c r="S335" s="113">
        <f t="shared" si="3"/>
        <v>0</v>
      </c>
      <c r="T335" s="113">
        <f t="shared" si="4"/>
        <v>0</v>
      </c>
      <c r="U335" s="113">
        <f t="shared" si="5"/>
        <v>0</v>
      </c>
      <c r="V335" s="4"/>
      <c r="W335" s="4"/>
      <c r="X335" s="4"/>
      <c r="Y335" s="4"/>
      <c r="Z335" s="4"/>
    </row>
    <row r="336" spans="1:26" ht="14.25" customHeight="1">
      <c r="A336" s="256"/>
      <c r="B336" s="257"/>
      <c r="C336" s="112" t="str">
        <f>IF(OR($B336="ANP",$B336="DAER",$B336="CONSULTORIA DNIT",$B336="PREGÃO ELETRÔNICO",$B336="DMLU",$B336="DMAE",$B336="CEEE",$B336="EPTC",$B336="ORSE",$B336="SEINFRA",$B336="CREA",$B336="CAU",$B336="CEHOP",$B336="SIURB",$B336="DER-PR",$B336="SUDECAP",$B336=Aux.!$F$24,$B336=Aux.!$F$25),VLOOKUP($A336,#REF!,3,FALSE),IF($B336="SICRO EQUIP.",VLOOKUP($A336,#REF!,2,FALSE),IF($B336="CCU",VLOOKUP($A336,#REF!,2,FALSE),IF($B336="MERCADO",VLOOKUP($A336,#REF!,2,FALSE),IF($B336="PLEO",VLOOKUP($A336,#REF!,2,FALSE),IF($B336="SICRO",VLOOKUP($A336,#REF!,2,FALSE),IF($B336="SINAPI",IFERROR((VLOOKUP($A336,#REF!,2,FALSE)),(VLOOKUP($A336,#REF!,2,FALSE))),"-")))))))</f>
        <v>-</v>
      </c>
      <c r="D336" s="95" t="str">
        <f>IF(OR($B336="ANP",$B336="DAER",$B336="CONSULTORIA DNIT",$B336="PREGÃO ELETRÔNICO",$B336="DMLU",$B336="DMAE",$B336="CEEE",$B336="EPTC",$B336="ORSE",$B336="SEINFRA",$B336="CREA",$B336="CAU",$B336="CEHOP",$B336="SIURB",$B336="DER-PR",$B336="SUDECAP",$B336=Aux.!$F$24,$B336=Aux.!$F$25),VLOOKUP($A336,#REF!,4,FALSE),IF($B336="SICRO EQUIP.","H",IF($B336="CCU",VLOOKUP($A336,#REF!,3,FALSE),IF($B336="MERCADO",VLOOKUP($A336,#REF!,10,FALSE),IF($B336="PLEO",VLOOKUP($A336,#REF!,3,FALSE),IF($B336="SICRO",VLOOKUP($A336,#REF!,3,FALSE),IF($B336="SINAPI",IFERROR((VLOOKUP($A336,#REF!,3,FALSE)),(VLOOKUP($A336,#REF!,3,FALSE))),"-")))))))</f>
        <v>-</v>
      </c>
      <c r="E336" s="113" t="str">
        <f>IF(OR($B336="ANP",$B336="DAER",$B336="CONSULTORIA DNIT",$B336="PREGÃO ELETRÔNICO",$B336="DMLU",$B336="DMAE",$B336="CEEE",$B336="EPTC",$B336="ORSE",$B336="SEINFRA",$B336="CREA",$B336="CAU",$B336="CEHOP",$B336="SIURB",$B336="DER-PR",$B336="SUDECAP",$B336=Aux.!$F$24,$B336=Aux.!$F$25),VLOOKUP($A336,#REF!,6,FALSE),IF($B336="CCU",VLOOKUP($A336,#REF!,5,FALSE),IF($B336="MERCADO",VLOOKUP($A336,#REF!,7,FALSE),IF($B336="PLEO",VLOOKUP($A336,#REF!,4,FALSE),IF($B336="SICRO",VLOOKUP($A336,#REF!,5,FALSE),IF($B336="SINAPI",IFERROR((VLOOKUP($A336,#REF!,18,FALSE)),),"-"))))))</f>
        <v>-</v>
      </c>
      <c r="F336" s="113" t="str">
        <f>IF(OR($B336="ANP",$B336="DAER",$B336="CONSULTORIA DNIT",$B336="PREGÃO ELETRÔNICO",$B336="DMLU",$B336="DMAE",$B336="CEEE",$B336="EPTC",$B336="ORSE",$B336="SEINFRA",$B336="CREA",$B336="CAU",$B336="CEHOP",$B336="SIURB",$B336="DER-PR",$B336="SUDECAP",$B336=Aux.!$F$24,$B336=Aux.!$F$25),VLOOKUP($A336,#REF!,7,FALSE),IF($B336="CCU",VLOOKUP($A336,#REF!,6,FALSE),IF($B336="MERCADO",VLOOKUP($A336,#REF!,8,FALSE),IF($B336="PLEO",VLOOKUP($A336,#REF!,4,FALSE),IF($B336="SICRO",VLOOKUP($A336,#REF!,6,FALSE),IF($B336="SINAPI",IFERROR(SUM((VLOOKUP($A336,#REF!,14,FALSE)),VLOOKUP($A336,#REF!,20,FALSE),VLOOKUP($A336,#REF!,22,FALSE)),),"-"))))))</f>
        <v>-</v>
      </c>
      <c r="G336" s="113" t="str">
        <f>IF(OR($B336="ANP",$B336="DAER",$B336="CONSULTORIA DNIT",$B336="PREGÃO ELETRÔNICO",$B336="DMLU",$B336="DMAE",$B336="CEEE",$B336="EPTC",$B336="ORSE",$B336="SEINFRA",$B336="CREA",$B336="CAU",$B336="CEHOP",$B336="SIURB",$B336="DER-PR",$B336="SUDECAP",$B336=Aux.!$F$24,$B336=Aux.!$F$25),VLOOKUP($A336,#REF!,8,FALSE),IF($B336="CCU",VLOOKUP($A336,#REF!,7,FALSE),IF($B336="MERCADO",VLOOKUP($A336,#REF!,9,FALSE),IF($B336="PLEO",VLOOKUP($A336,#REF!,4,FALSE),IF($B336="SICRO",VLOOKUP($A336,#REF!,7,FALSE),IF($B336="SINAPI",IFERROR((VLOOKUP($A336,#REF!,16,FALSE)),(VLOOKUP($A336,#REF!,5,FALSE))),"-"))))))</f>
        <v>-</v>
      </c>
      <c r="H336" s="113" t="str">
        <f>IF(OR($B336="ANP",$B336="DAER",$B336="CONSULTORIA DNIT",$B336="PREGÃO ELETRÔNICO",$B336="DMLU",$B336="DMAE",$B336="CEEE",$B336="EPTC",$B336="ORSE",$B336="SEINFRA",$B336="CREA",$B336="CAU",$B336="CEHOP",$B336="SIURB",$B336="DER-PR",$B336="SUDECAP",$B336=Aux.!$F$24,$B336=Aux.!$F$25),VLOOKUP($A336,#REF!,5,FALSE),IF($B336="CCU",VLOOKUP($A336,#REF!,4,FALSE),IF($B336="MERCADO",VLOOKUP($A336,#REF!,6,FALSE),IF($B336="PLEO",VLOOKUP($A336,#REF!,4,FALSE),IF($B336="SICRO",VLOOKUP($A336,#REF!,4,FALSE),IF($B336="SINAPI",IFERROR((VLOOKUP($A336,#REF!,5,FALSE)),(VLOOKUP($A336,#REF!,5,FALSE))),"-"))))))</f>
        <v>-</v>
      </c>
      <c r="I336" s="114">
        <f>IF($B336="SICRO EQUIP.",VLOOKUP($A336,#REF!,10,FALSE),0)</f>
        <v>0</v>
      </c>
      <c r="J336" s="114">
        <f>IF($B336="SICRO EQUIP.",VLOOKUP($A336,#REF!,11,FALSE),0)</f>
        <v>0</v>
      </c>
      <c r="K336" s="258"/>
      <c r="L336" s="259"/>
      <c r="M336" s="115" t="e">
        <f>VLOOKUP($K336,Reajuste!$A$2:$BW$29,(MATCH($L336,Reajuste!$C$2:$BW$2,0)+2),FALSE)</f>
        <v>#N/A</v>
      </c>
      <c r="N336" s="259"/>
      <c r="O336" s="115" t="e">
        <f>VLOOKUP($K336,Reajuste!$A$2:$CW$29,(MATCH($N336,Reajuste!$C$2:$CW$2,0)+2),FALSE)</f>
        <v>#N/A</v>
      </c>
      <c r="P336" s="113">
        <f t="shared" si="0"/>
        <v>0</v>
      </c>
      <c r="Q336" s="113">
        <f t="shared" si="1"/>
        <v>0</v>
      </c>
      <c r="R336" s="113">
        <f t="shared" si="2"/>
        <v>0</v>
      </c>
      <c r="S336" s="113">
        <f t="shared" si="3"/>
        <v>0</v>
      </c>
      <c r="T336" s="113">
        <f t="shared" si="4"/>
        <v>0</v>
      </c>
      <c r="U336" s="113">
        <f t="shared" si="5"/>
        <v>0</v>
      </c>
      <c r="V336" s="4"/>
      <c r="W336" s="4"/>
      <c r="X336" s="4"/>
      <c r="Y336" s="4"/>
      <c r="Z336" s="4"/>
    </row>
    <row r="337" spans="1:26" ht="14.25" customHeight="1">
      <c r="A337" s="256"/>
      <c r="B337" s="257"/>
      <c r="C337" s="112" t="str">
        <f>IF(OR($B337="ANP",$B337="DAER",$B337="CONSULTORIA DNIT",$B337="PREGÃO ELETRÔNICO",$B337="DMLU",$B337="DMAE",$B337="CEEE",$B337="EPTC",$B337="ORSE",$B337="SEINFRA",$B337="CREA",$B337="CAU",$B337="CEHOP",$B337="SIURB",$B337="DER-PR",$B337="SUDECAP",$B337=Aux.!$F$24,$B337=Aux.!$F$25),VLOOKUP($A337,#REF!,3,FALSE),IF($B337="SICRO EQUIP.",VLOOKUP($A337,#REF!,2,FALSE),IF($B337="CCU",VLOOKUP($A337,#REF!,2,FALSE),IF($B337="MERCADO",VLOOKUP($A337,#REF!,2,FALSE),IF($B337="PLEO",VLOOKUP($A337,#REF!,2,FALSE),IF($B337="SICRO",VLOOKUP($A337,#REF!,2,FALSE),IF($B337="SINAPI",IFERROR((VLOOKUP($A337,#REF!,2,FALSE)),(VLOOKUP($A337,#REF!,2,FALSE))),"-")))))))</f>
        <v>-</v>
      </c>
      <c r="D337" s="95" t="str">
        <f>IF(OR($B337="ANP",$B337="DAER",$B337="CONSULTORIA DNIT",$B337="PREGÃO ELETRÔNICO",$B337="DMLU",$B337="DMAE",$B337="CEEE",$B337="EPTC",$B337="ORSE",$B337="SEINFRA",$B337="CREA",$B337="CAU",$B337="CEHOP",$B337="SIURB",$B337="DER-PR",$B337="SUDECAP",$B337=Aux.!$F$24,$B337=Aux.!$F$25),VLOOKUP($A337,#REF!,4,FALSE),IF($B337="SICRO EQUIP.","H",IF($B337="CCU",VLOOKUP($A337,#REF!,3,FALSE),IF($B337="MERCADO",VLOOKUP($A337,#REF!,10,FALSE),IF($B337="PLEO",VLOOKUP($A337,#REF!,3,FALSE),IF($B337="SICRO",VLOOKUP($A337,#REF!,3,FALSE),IF($B337="SINAPI",IFERROR((VLOOKUP($A337,#REF!,3,FALSE)),(VLOOKUP($A337,#REF!,3,FALSE))),"-")))))))</f>
        <v>-</v>
      </c>
      <c r="E337" s="113" t="str">
        <f>IF(OR($B337="ANP",$B337="DAER",$B337="CONSULTORIA DNIT",$B337="PREGÃO ELETRÔNICO",$B337="DMLU",$B337="DMAE",$B337="CEEE",$B337="EPTC",$B337="ORSE",$B337="SEINFRA",$B337="CREA",$B337="CAU",$B337="CEHOP",$B337="SIURB",$B337="DER-PR",$B337="SUDECAP",$B337=Aux.!$F$24,$B337=Aux.!$F$25),VLOOKUP($A337,#REF!,6,FALSE),IF($B337="CCU",VLOOKUP($A337,#REF!,5,FALSE),IF($B337="MERCADO",VLOOKUP($A337,#REF!,7,FALSE),IF($B337="PLEO",VLOOKUP($A337,#REF!,4,FALSE),IF($B337="SICRO",VLOOKUP($A337,#REF!,5,FALSE),IF($B337="SINAPI",IFERROR((VLOOKUP($A337,#REF!,18,FALSE)),),"-"))))))</f>
        <v>-</v>
      </c>
      <c r="F337" s="113" t="str">
        <f>IF(OR($B337="ANP",$B337="DAER",$B337="CONSULTORIA DNIT",$B337="PREGÃO ELETRÔNICO",$B337="DMLU",$B337="DMAE",$B337="CEEE",$B337="EPTC",$B337="ORSE",$B337="SEINFRA",$B337="CREA",$B337="CAU",$B337="CEHOP",$B337="SIURB",$B337="DER-PR",$B337="SUDECAP",$B337=Aux.!$F$24,$B337=Aux.!$F$25),VLOOKUP($A337,#REF!,7,FALSE),IF($B337="CCU",VLOOKUP($A337,#REF!,6,FALSE),IF($B337="MERCADO",VLOOKUP($A337,#REF!,8,FALSE),IF($B337="PLEO",VLOOKUP($A337,#REF!,4,FALSE),IF($B337="SICRO",VLOOKUP($A337,#REF!,6,FALSE),IF($B337="SINAPI",IFERROR(SUM((VLOOKUP($A337,#REF!,14,FALSE)),VLOOKUP($A337,#REF!,20,FALSE),VLOOKUP($A337,#REF!,22,FALSE)),),"-"))))))</f>
        <v>-</v>
      </c>
      <c r="G337" s="113" t="str">
        <f>IF(OR($B337="ANP",$B337="DAER",$B337="CONSULTORIA DNIT",$B337="PREGÃO ELETRÔNICO",$B337="DMLU",$B337="DMAE",$B337="CEEE",$B337="EPTC",$B337="ORSE",$B337="SEINFRA",$B337="CREA",$B337="CAU",$B337="CEHOP",$B337="SIURB",$B337="DER-PR",$B337="SUDECAP",$B337=Aux.!$F$24,$B337=Aux.!$F$25),VLOOKUP($A337,#REF!,8,FALSE),IF($B337="CCU",VLOOKUP($A337,#REF!,7,FALSE),IF($B337="MERCADO",VLOOKUP($A337,#REF!,9,FALSE),IF($B337="PLEO",VLOOKUP($A337,#REF!,4,FALSE),IF($B337="SICRO",VLOOKUP($A337,#REF!,7,FALSE),IF($B337="SINAPI",IFERROR((VLOOKUP($A337,#REF!,16,FALSE)),(VLOOKUP($A337,#REF!,5,FALSE))),"-"))))))</f>
        <v>-</v>
      </c>
      <c r="H337" s="113" t="str">
        <f>IF(OR($B337="ANP",$B337="DAER",$B337="CONSULTORIA DNIT",$B337="PREGÃO ELETRÔNICO",$B337="DMLU",$B337="DMAE",$B337="CEEE",$B337="EPTC",$B337="ORSE",$B337="SEINFRA",$B337="CREA",$B337="CAU",$B337="CEHOP",$B337="SIURB",$B337="DER-PR",$B337="SUDECAP",$B337=Aux.!$F$24,$B337=Aux.!$F$25),VLOOKUP($A337,#REF!,5,FALSE),IF($B337="CCU",VLOOKUP($A337,#REF!,4,FALSE),IF($B337="MERCADO",VLOOKUP($A337,#REF!,6,FALSE),IF($B337="PLEO",VLOOKUP($A337,#REF!,4,FALSE),IF($B337="SICRO",VLOOKUP($A337,#REF!,4,FALSE),IF($B337="SINAPI",IFERROR((VLOOKUP($A337,#REF!,5,FALSE)),(VLOOKUP($A337,#REF!,5,FALSE))),"-"))))))</f>
        <v>-</v>
      </c>
      <c r="I337" s="114">
        <f>IF($B337="SICRO EQUIP.",VLOOKUP($A337,#REF!,10,FALSE),0)</f>
        <v>0</v>
      </c>
      <c r="J337" s="114">
        <f>IF($B337="SICRO EQUIP.",VLOOKUP($A337,#REF!,11,FALSE),0)</f>
        <v>0</v>
      </c>
      <c r="K337" s="258"/>
      <c r="L337" s="259"/>
      <c r="M337" s="115" t="e">
        <f>VLOOKUP($K337,Reajuste!$A$2:$BW$29,(MATCH($L337,Reajuste!$C$2:$BW$2,0)+2),FALSE)</f>
        <v>#N/A</v>
      </c>
      <c r="N337" s="259"/>
      <c r="O337" s="115" t="e">
        <f>VLOOKUP($K337,Reajuste!$A$2:$CW$29,(MATCH($N337,Reajuste!$C$2:$CW$2,0)+2),FALSE)</f>
        <v>#N/A</v>
      </c>
      <c r="P337" s="113">
        <f t="shared" si="0"/>
        <v>0</v>
      </c>
      <c r="Q337" s="113">
        <f t="shared" si="1"/>
        <v>0</v>
      </c>
      <c r="R337" s="113">
        <f t="shared" si="2"/>
        <v>0</v>
      </c>
      <c r="S337" s="113">
        <f t="shared" si="3"/>
        <v>0</v>
      </c>
      <c r="T337" s="113">
        <f t="shared" si="4"/>
        <v>0</v>
      </c>
      <c r="U337" s="113">
        <f t="shared" si="5"/>
        <v>0</v>
      </c>
      <c r="V337" s="4"/>
      <c r="W337" s="4"/>
      <c r="X337" s="4"/>
      <c r="Y337" s="4"/>
      <c r="Z337" s="4"/>
    </row>
    <row r="338" spans="1:26" ht="14.25" customHeight="1">
      <c r="A338" s="256"/>
      <c r="B338" s="257"/>
      <c r="C338" s="112" t="str">
        <f>IF(OR($B338="ANP",$B338="DAER",$B338="CONSULTORIA DNIT",$B338="PREGÃO ELETRÔNICO",$B338="DMLU",$B338="DMAE",$B338="CEEE",$B338="EPTC",$B338="ORSE",$B338="SEINFRA",$B338="CREA",$B338="CAU",$B338="CEHOP",$B338="SIURB",$B338="DER-PR",$B338="SUDECAP",$B338=Aux.!$F$24,$B338=Aux.!$F$25),VLOOKUP($A338,#REF!,3,FALSE),IF($B338="SICRO EQUIP.",VLOOKUP($A338,#REF!,2,FALSE),IF($B338="CCU",VLOOKUP($A338,#REF!,2,FALSE),IF($B338="MERCADO",VLOOKUP($A338,#REF!,2,FALSE),IF($B338="PLEO",VLOOKUP($A338,#REF!,2,FALSE),IF($B338="SICRO",VLOOKUP($A338,#REF!,2,FALSE),IF($B338="SINAPI",IFERROR((VLOOKUP($A338,#REF!,2,FALSE)),(VLOOKUP($A338,#REF!,2,FALSE))),"-")))))))</f>
        <v>-</v>
      </c>
      <c r="D338" s="95" t="str">
        <f>IF(OR($B338="ANP",$B338="DAER",$B338="CONSULTORIA DNIT",$B338="PREGÃO ELETRÔNICO",$B338="DMLU",$B338="DMAE",$B338="CEEE",$B338="EPTC",$B338="ORSE",$B338="SEINFRA",$B338="CREA",$B338="CAU",$B338="CEHOP",$B338="SIURB",$B338="DER-PR",$B338="SUDECAP",$B338=Aux.!$F$24,$B338=Aux.!$F$25),VLOOKUP($A338,#REF!,4,FALSE),IF($B338="SICRO EQUIP.","H",IF($B338="CCU",VLOOKUP($A338,#REF!,3,FALSE),IF($B338="MERCADO",VLOOKUP($A338,#REF!,10,FALSE),IF($B338="PLEO",VLOOKUP($A338,#REF!,3,FALSE),IF($B338="SICRO",VLOOKUP($A338,#REF!,3,FALSE),IF($B338="SINAPI",IFERROR((VLOOKUP($A338,#REF!,3,FALSE)),(VLOOKUP($A338,#REF!,3,FALSE))),"-")))))))</f>
        <v>-</v>
      </c>
      <c r="E338" s="113" t="str">
        <f>IF(OR($B338="ANP",$B338="DAER",$B338="CONSULTORIA DNIT",$B338="PREGÃO ELETRÔNICO",$B338="DMLU",$B338="DMAE",$B338="CEEE",$B338="EPTC",$B338="ORSE",$B338="SEINFRA",$B338="CREA",$B338="CAU",$B338="CEHOP",$B338="SIURB",$B338="DER-PR",$B338="SUDECAP",$B338=Aux.!$F$24,$B338=Aux.!$F$25),VLOOKUP($A338,#REF!,6,FALSE),IF($B338="CCU",VLOOKUP($A338,#REF!,5,FALSE),IF($B338="MERCADO",VLOOKUP($A338,#REF!,7,FALSE),IF($B338="PLEO",VLOOKUP($A338,#REF!,4,FALSE),IF($B338="SICRO",VLOOKUP($A338,#REF!,5,FALSE),IF($B338="SINAPI",IFERROR((VLOOKUP($A338,#REF!,18,FALSE)),),"-"))))))</f>
        <v>-</v>
      </c>
      <c r="F338" s="113" t="str">
        <f>IF(OR($B338="ANP",$B338="DAER",$B338="CONSULTORIA DNIT",$B338="PREGÃO ELETRÔNICO",$B338="DMLU",$B338="DMAE",$B338="CEEE",$B338="EPTC",$B338="ORSE",$B338="SEINFRA",$B338="CREA",$B338="CAU",$B338="CEHOP",$B338="SIURB",$B338="DER-PR",$B338="SUDECAP",$B338=Aux.!$F$24,$B338=Aux.!$F$25),VLOOKUP($A338,#REF!,7,FALSE),IF($B338="CCU",VLOOKUP($A338,#REF!,6,FALSE),IF($B338="MERCADO",VLOOKUP($A338,#REF!,8,FALSE),IF($B338="PLEO",VLOOKUP($A338,#REF!,4,FALSE),IF($B338="SICRO",VLOOKUP($A338,#REF!,6,FALSE),IF($B338="SINAPI",IFERROR(SUM((VLOOKUP($A338,#REF!,14,FALSE)),VLOOKUP($A338,#REF!,20,FALSE),VLOOKUP($A338,#REF!,22,FALSE)),),"-"))))))</f>
        <v>-</v>
      </c>
      <c r="G338" s="113" t="str">
        <f>IF(OR($B338="ANP",$B338="DAER",$B338="CONSULTORIA DNIT",$B338="PREGÃO ELETRÔNICO",$B338="DMLU",$B338="DMAE",$B338="CEEE",$B338="EPTC",$B338="ORSE",$B338="SEINFRA",$B338="CREA",$B338="CAU",$B338="CEHOP",$B338="SIURB",$B338="DER-PR",$B338="SUDECAP",$B338=Aux.!$F$24,$B338=Aux.!$F$25),VLOOKUP($A338,#REF!,8,FALSE),IF($B338="CCU",VLOOKUP($A338,#REF!,7,FALSE),IF($B338="MERCADO",VLOOKUP($A338,#REF!,9,FALSE),IF($B338="PLEO",VLOOKUP($A338,#REF!,4,FALSE),IF($B338="SICRO",VLOOKUP($A338,#REF!,7,FALSE),IF($B338="SINAPI",IFERROR((VLOOKUP($A338,#REF!,16,FALSE)),(VLOOKUP($A338,#REF!,5,FALSE))),"-"))))))</f>
        <v>-</v>
      </c>
      <c r="H338" s="113" t="str">
        <f>IF(OR($B338="ANP",$B338="DAER",$B338="CONSULTORIA DNIT",$B338="PREGÃO ELETRÔNICO",$B338="DMLU",$B338="DMAE",$B338="CEEE",$B338="EPTC",$B338="ORSE",$B338="SEINFRA",$B338="CREA",$B338="CAU",$B338="CEHOP",$B338="SIURB",$B338="DER-PR",$B338="SUDECAP",$B338=Aux.!$F$24,$B338=Aux.!$F$25),VLOOKUP($A338,#REF!,5,FALSE),IF($B338="CCU",VLOOKUP($A338,#REF!,4,FALSE),IF($B338="MERCADO",VLOOKUP($A338,#REF!,6,FALSE),IF($B338="PLEO",VLOOKUP($A338,#REF!,4,FALSE),IF($B338="SICRO",VLOOKUP($A338,#REF!,4,FALSE),IF($B338="SINAPI",IFERROR((VLOOKUP($A338,#REF!,5,FALSE)),(VLOOKUP($A338,#REF!,5,FALSE))),"-"))))))</f>
        <v>-</v>
      </c>
      <c r="I338" s="114">
        <f>IF($B338="SICRO EQUIP.",VLOOKUP($A338,#REF!,10,FALSE),0)</f>
        <v>0</v>
      </c>
      <c r="J338" s="114">
        <f>IF($B338="SICRO EQUIP.",VLOOKUP($A338,#REF!,11,FALSE),0)</f>
        <v>0</v>
      </c>
      <c r="K338" s="258"/>
      <c r="L338" s="259"/>
      <c r="M338" s="115" t="e">
        <f>VLOOKUP($K338,Reajuste!$A$2:$BW$29,(MATCH($L338,Reajuste!$C$2:$BW$2,0)+2),FALSE)</f>
        <v>#N/A</v>
      </c>
      <c r="N338" s="259"/>
      <c r="O338" s="115" t="e">
        <f>VLOOKUP($K338,Reajuste!$A$2:$CW$29,(MATCH($N338,Reajuste!$C$2:$CW$2,0)+2),FALSE)</f>
        <v>#N/A</v>
      </c>
      <c r="P338" s="113">
        <f t="shared" si="0"/>
        <v>0</v>
      </c>
      <c r="Q338" s="113">
        <f t="shared" si="1"/>
        <v>0</v>
      </c>
      <c r="R338" s="113">
        <f t="shared" si="2"/>
        <v>0</v>
      </c>
      <c r="S338" s="113">
        <f t="shared" si="3"/>
        <v>0</v>
      </c>
      <c r="T338" s="113">
        <f t="shared" si="4"/>
        <v>0</v>
      </c>
      <c r="U338" s="113">
        <f t="shared" si="5"/>
        <v>0</v>
      </c>
      <c r="V338" s="4"/>
      <c r="W338" s="4"/>
      <c r="X338" s="4"/>
      <c r="Y338" s="4"/>
      <c r="Z338" s="4"/>
    </row>
    <row r="339" spans="1:26" ht="14.25" customHeight="1">
      <c r="A339" s="256"/>
      <c r="B339" s="257"/>
      <c r="C339" s="112" t="str">
        <f>IF(OR($B339="ANP",$B339="DAER",$B339="CONSULTORIA DNIT",$B339="PREGÃO ELETRÔNICO",$B339="DMLU",$B339="DMAE",$B339="CEEE",$B339="EPTC",$B339="ORSE",$B339="SEINFRA",$B339="CREA",$B339="CAU",$B339="CEHOP",$B339="SIURB",$B339="DER-PR",$B339="SUDECAP",$B339=Aux.!$F$24,$B339=Aux.!$F$25),VLOOKUP($A339,#REF!,3,FALSE),IF($B339="SICRO EQUIP.",VLOOKUP($A339,#REF!,2,FALSE),IF($B339="CCU",VLOOKUP($A339,#REF!,2,FALSE),IF($B339="MERCADO",VLOOKUP($A339,#REF!,2,FALSE),IF($B339="PLEO",VLOOKUP($A339,#REF!,2,FALSE),IF($B339="SICRO",VLOOKUP($A339,#REF!,2,FALSE),IF($B339="SINAPI",IFERROR((VLOOKUP($A339,#REF!,2,FALSE)),(VLOOKUP($A339,#REF!,2,FALSE))),"-")))))))</f>
        <v>-</v>
      </c>
      <c r="D339" s="95" t="str">
        <f>IF(OR($B339="ANP",$B339="DAER",$B339="CONSULTORIA DNIT",$B339="PREGÃO ELETRÔNICO",$B339="DMLU",$B339="DMAE",$B339="CEEE",$B339="EPTC",$B339="ORSE",$B339="SEINFRA",$B339="CREA",$B339="CAU",$B339="CEHOP",$B339="SIURB",$B339="DER-PR",$B339="SUDECAP",$B339=Aux.!$F$24,$B339=Aux.!$F$25),VLOOKUP($A339,#REF!,4,FALSE),IF($B339="SICRO EQUIP.","H",IF($B339="CCU",VLOOKUP($A339,#REF!,3,FALSE),IF($B339="MERCADO",VLOOKUP($A339,#REF!,10,FALSE),IF($B339="PLEO",VLOOKUP($A339,#REF!,3,FALSE),IF($B339="SICRO",VLOOKUP($A339,#REF!,3,FALSE),IF($B339="SINAPI",IFERROR((VLOOKUP($A339,#REF!,3,FALSE)),(VLOOKUP($A339,#REF!,3,FALSE))),"-")))))))</f>
        <v>-</v>
      </c>
      <c r="E339" s="113" t="str">
        <f>IF(OR($B339="ANP",$B339="DAER",$B339="CONSULTORIA DNIT",$B339="PREGÃO ELETRÔNICO",$B339="DMLU",$B339="DMAE",$B339="CEEE",$B339="EPTC",$B339="ORSE",$B339="SEINFRA",$B339="CREA",$B339="CAU",$B339="CEHOP",$B339="SIURB",$B339="DER-PR",$B339="SUDECAP",$B339=Aux.!$F$24,$B339=Aux.!$F$25),VLOOKUP($A339,#REF!,6,FALSE),IF($B339="CCU",VLOOKUP($A339,#REF!,5,FALSE),IF($B339="MERCADO",VLOOKUP($A339,#REF!,7,FALSE),IF($B339="PLEO",VLOOKUP($A339,#REF!,4,FALSE),IF($B339="SICRO",VLOOKUP($A339,#REF!,5,FALSE),IF($B339="SINAPI",IFERROR((VLOOKUP($A339,#REF!,18,FALSE)),),"-"))))))</f>
        <v>-</v>
      </c>
      <c r="F339" s="113" t="str">
        <f>IF(OR($B339="ANP",$B339="DAER",$B339="CONSULTORIA DNIT",$B339="PREGÃO ELETRÔNICO",$B339="DMLU",$B339="DMAE",$B339="CEEE",$B339="EPTC",$B339="ORSE",$B339="SEINFRA",$B339="CREA",$B339="CAU",$B339="CEHOP",$B339="SIURB",$B339="DER-PR",$B339="SUDECAP",$B339=Aux.!$F$24,$B339=Aux.!$F$25),VLOOKUP($A339,#REF!,7,FALSE),IF($B339="CCU",VLOOKUP($A339,#REF!,6,FALSE),IF($B339="MERCADO",VLOOKUP($A339,#REF!,8,FALSE),IF($B339="PLEO",VLOOKUP($A339,#REF!,4,FALSE),IF($B339="SICRO",VLOOKUP($A339,#REF!,6,FALSE),IF($B339="SINAPI",IFERROR(SUM((VLOOKUP($A339,#REF!,14,FALSE)),VLOOKUP($A339,#REF!,20,FALSE),VLOOKUP($A339,#REF!,22,FALSE)),),"-"))))))</f>
        <v>-</v>
      </c>
      <c r="G339" s="113" t="str">
        <f>IF(OR($B339="ANP",$B339="DAER",$B339="CONSULTORIA DNIT",$B339="PREGÃO ELETRÔNICO",$B339="DMLU",$B339="DMAE",$B339="CEEE",$B339="EPTC",$B339="ORSE",$B339="SEINFRA",$B339="CREA",$B339="CAU",$B339="CEHOP",$B339="SIURB",$B339="DER-PR",$B339="SUDECAP",$B339=Aux.!$F$24,$B339=Aux.!$F$25),VLOOKUP($A339,#REF!,8,FALSE),IF($B339="CCU",VLOOKUP($A339,#REF!,7,FALSE),IF($B339="MERCADO",VLOOKUP($A339,#REF!,9,FALSE),IF($B339="PLEO",VLOOKUP($A339,#REF!,4,FALSE),IF($B339="SICRO",VLOOKUP($A339,#REF!,7,FALSE),IF($B339="SINAPI",IFERROR((VLOOKUP($A339,#REF!,16,FALSE)),(VLOOKUP($A339,#REF!,5,FALSE))),"-"))))))</f>
        <v>-</v>
      </c>
      <c r="H339" s="113" t="str">
        <f>IF(OR($B339="ANP",$B339="DAER",$B339="CONSULTORIA DNIT",$B339="PREGÃO ELETRÔNICO",$B339="DMLU",$B339="DMAE",$B339="CEEE",$B339="EPTC",$B339="ORSE",$B339="SEINFRA",$B339="CREA",$B339="CAU",$B339="CEHOP",$B339="SIURB",$B339="DER-PR",$B339="SUDECAP",$B339=Aux.!$F$24,$B339=Aux.!$F$25),VLOOKUP($A339,#REF!,5,FALSE),IF($B339="CCU",VLOOKUP($A339,#REF!,4,FALSE),IF($B339="MERCADO",VLOOKUP($A339,#REF!,6,FALSE),IF($B339="PLEO",VLOOKUP($A339,#REF!,4,FALSE),IF($B339="SICRO",VLOOKUP($A339,#REF!,4,FALSE),IF($B339="SINAPI",IFERROR((VLOOKUP($A339,#REF!,5,FALSE)),(VLOOKUP($A339,#REF!,5,FALSE))),"-"))))))</f>
        <v>-</v>
      </c>
      <c r="I339" s="114">
        <f>IF($B339="SICRO EQUIP.",VLOOKUP($A339,#REF!,10,FALSE),0)</f>
        <v>0</v>
      </c>
      <c r="J339" s="114">
        <f>IF($B339="SICRO EQUIP.",VLOOKUP($A339,#REF!,11,FALSE),0)</f>
        <v>0</v>
      </c>
      <c r="K339" s="258"/>
      <c r="L339" s="259"/>
      <c r="M339" s="115" t="e">
        <f>VLOOKUP($K339,Reajuste!$A$2:$BW$29,(MATCH($L339,Reajuste!$C$2:$BW$2,0)+2),FALSE)</f>
        <v>#N/A</v>
      </c>
      <c r="N339" s="259"/>
      <c r="O339" s="115" t="e">
        <f>VLOOKUP($K339,Reajuste!$A$2:$CW$29,(MATCH($N339,Reajuste!$C$2:$CW$2,0)+2),FALSE)</f>
        <v>#N/A</v>
      </c>
      <c r="P339" s="113">
        <f t="shared" si="0"/>
        <v>0</v>
      </c>
      <c r="Q339" s="113">
        <f t="shared" si="1"/>
        <v>0</v>
      </c>
      <c r="R339" s="113">
        <f t="shared" si="2"/>
        <v>0</v>
      </c>
      <c r="S339" s="113">
        <f t="shared" si="3"/>
        <v>0</v>
      </c>
      <c r="T339" s="113">
        <f t="shared" si="4"/>
        <v>0</v>
      </c>
      <c r="U339" s="113">
        <f t="shared" si="5"/>
        <v>0</v>
      </c>
      <c r="V339" s="4"/>
      <c r="W339" s="4"/>
      <c r="X339" s="4"/>
      <c r="Y339" s="4"/>
      <c r="Z339" s="4"/>
    </row>
    <row r="340" spans="1:26" ht="14.25" customHeight="1">
      <c r="A340" s="256"/>
      <c r="B340" s="257"/>
      <c r="C340" s="112" t="str">
        <f>IF(OR($B340="ANP",$B340="DAER",$B340="CONSULTORIA DNIT",$B340="PREGÃO ELETRÔNICO",$B340="DMLU",$B340="DMAE",$B340="CEEE",$B340="EPTC",$B340="ORSE",$B340="SEINFRA",$B340="CREA",$B340="CAU",$B340="CEHOP",$B340="SIURB",$B340="DER-PR",$B340="SUDECAP",$B340=Aux.!$F$24,$B340=Aux.!$F$25),VLOOKUP($A340,#REF!,3,FALSE),IF($B340="SICRO EQUIP.",VLOOKUP($A340,#REF!,2,FALSE),IF($B340="CCU",VLOOKUP($A340,#REF!,2,FALSE),IF($B340="MERCADO",VLOOKUP($A340,#REF!,2,FALSE),IF($B340="PLEO",VLOOKUP($A340,#REF!,2,FALSE),IF($B340="SICRO",VLOOKUP($A340,#REF!,2,FALSE),IF($B340="SINAPI",IFERROR((VLOOKUP($A340,#REF!,2,FALSE)),(VLOOKUP($A340,#REF!,2,FALSE))),"-")))))))</f>
        <v>-</v>
      </c>
      <c r="D340" s="95" t="str">
        <f>IF(OR($B340="ANP",$B340="DAER",$B340="CONSULTORIA DNIT",$B340="PREGÃO ELETRÔNICO",$B340="DMLU",$B340="DMAE",$B340="CEEE",$B340="EPTC",$B340="ORSE",$B340="SEINFRA",$B340="CREA",$B340="CAU",$B340="CEHOP",$B340="SIURB",$B340="DER-PR",$B340="SUDECAP",$B340=Aux.!$F$24,$B340=Aux.!$F$25),VLOOKUP($A340,#REF!,4,FALSE),IF($B340="SICRO EQUIP.","H",IF($B340="CCU",VLOOKUP($A340,#REF!,3,FALSE),IF($B340="MERCADO",VLOOKUP($A340,#REF!,10,FALSE),IF($B340="PLEO",VLOOKUP($A340,#REF!,3,FALSE),IF($B340="SICRO",VLOOKUP($A340,#REF!,3,FALSE),IF($B340="SINAPI",IFERROR((VLOOKUP($A340,#REF!,3,FALSE)),(VLOOKUP($A340,#REF!,3,FALSE))),"-")))))))</f>
        <v>-</v>
      </c>
      <c r="E340" s="113" t="str">
        <f>IF(OR($B340="ANP",$B340="DAER",$B340="CONSULTORIA DNIT",$B340="PREGÃO ELETRÔNICO",$B340="DMLU",$B340="DMAE",$B340="CEEE",$B340="EPTC",$B340="ORSE",$B340="SEINFRA",$B340="CREA",$B340="CAU",$B340="CEHOP",$B340="SIURB",$B340="DER-PR",$B340="SUDECAP",$B340=Aux.!$F$24,$B340=Aux.!$F$25),VLOOKUP($A340,#REF!,6,FALSE),IF($B340="CCU",VLOOKUP($A340,#REF!,5,FALSE),IF($B340="MERCADO",VLOOKUP($A340,#REF!,7,FALSE),IF($B340="PLEO",VLOOKUP($A340,#REF!,4,FALSE),IF($B340="SICRO",VLOOKUP($A340,#REF!,5,FALSE),IF($B340="SINAPI",IFERROR((VLOOKUP($A340,#REF!,18,FALSE)),),"-"))))))</f>
        <v>-</v>
      </c>
      <c r="F340" s="113" t="str">
        <f>IF(OR($B340="ANP",$B340="DAER",$B340="CONSULTORIA DNIT",$B340="PREGÃO ELETRÔNICO",$B340="DMLU",$B340="DMAE",$B340="CEEE",$B340="EPTC",$B340="ORSE",$B340="SEINFRA",$B340="CREA",$B340="CAU",$B340="CEHOP",$B340="SIURB",$B340="DER-PR",$B340="SUDECAP",$B340=Aux.!$F$24,$B340=Aux.!$F$25),VLOOKUP($A340,#REF!,7,FALSE),IF($B340="CCU",VLOOKUP($A340,#REF!,6,FALSE),IF($B340="MERCADO",VLOOKUP($A340,#REF!,8,FALSE),IF($B340="PLEO",VLOOKUP($A340,#REF!,4,FALSE),IF($B340="SICRO",VLOOKUP($A340,#REF!,6,FALSE),IF($B340="SINAPI",IFERROR(SUM((VLOOKUP($A340,#REF!,14,FALSE)),VLOOKUP($A340,#REF!,20,FALSE),VLOOKUP($A340,#REF!,22,FALSE)),),"-"))))))</f>
        <v>-</v>
      </c>
      <c r="G340" s="113" t="str">
        <f>IF(OR($B340="ANP",$B340="DAER",$B340="CONSULTORIA DNIT",$B340="PREGÃO ELETRÔNICO",$B340="DMLU",$B340="DMAE",$B340="CEEE",$B340="EPTC",$B340="ORSE",$B340="SEINFRA",$B340="CREA",$B340="CAU",$B340="CEHOP",$B340="SIURB",$B340="DER-PR",$B340="SUDECAP",$B340=Aux.!$F$24,$B340=Aux.!$F$25),VLOOKUP($A340,#REF!,8,FALSE),IF($B340="CCU",VLOOKUP($A340,#REF!,7,FALSE),IF($B340="MERCADO",VLOOKUP($A340,#REF!,9,FALSE),IF($B340="PLEO",VLOOKUP($A340,#REF!,4,FALSE),IF($B340="SICRO",VLOOKUP($A340,#REF!,7,FALSE),IF($B340="SINAPI",IFERROR((VLOOKUP($A340,#REF!,16,FALSE)),(VLOOKUP($A340,#REF!,5,FALSE))),"-"))))))</f>
        <v>-</v>
      </c>
      <c r="H340" s="113" t="str">
        <f>IF(OR($B340="ANP",$B340="DAER",$B340="CONSULTORIA DNIT",$B340="PREGÃO ELETRÔNICO",$B340="DMLU",$B340="DMAE",$B340="CEEE",$B340="EPTC",$B340="ORSE",$B340="SEINFRA",$B340="CREA",$B340="CAU",$B340="CEHOP",$B340="SIURB",$B340="DER-PR",$B340="SUDECAP",$B340=Aux.!$F$24,$B340=Aux.!$F$25),VLOOKUP($A340,#REF!,5,FALSE),IF($B340="CCU",VLOOKUP($A340,#REF!,4,FALSE),IF($B340="MERCADO",VLOOKUP($A340,#REF!,6,FALSE),IF($B340="PLEO",VLOOKUP($A340,#REF!,4,FALSE),IF($B340="SICRO",VLOOKUP($A340,#REF!,4,FALSE),IF($B340="SINAPI",IFERROR((VLOOKUP($A340,#REF!,5,FALSE)),(VLOOKUP($A340,#REF!,5,FALSE))),"-"))))))</f>
        <v>-</v>
      </c>
      <c r="I340" s="114">
        <f>IF($B340="SICRO EQUIP.",VLOOKUP($A340,#REF!,10,FALSE),0)</f>
        <v>0</v>
      </c>
      <c r="J340" s="114">
        <f>IF($B340="SICRO EQUIP.",VLOOKUP($A340,#REF!,11,FALSE),0)</f>
        <v>0</v>
      </c>
      <c r="K340" s="258"/>
      <c r="L340" s="259"/>
      <c r="M340" s="115" t="e">
        <f>VLOOKUP($K340,Reajuste!$A$2:$BW$29,(MATCH($L340,Reajuste!$C$2:$BW$2,0)+2),FALSE)</f>
        <v>#N/A</v>
      </c>
      <c r="N340" s="259"/>
      <c r="O340" s="115" t="e">
        <f>VLOOKUP($K340,Reajuste!$A$2:$CW$29,(MATCH($N340,Reajuste!$C$2:$CW$2,0)+2),FALSE)</f>
        <v>#N/A</v>
      </c>
      <c r="P340" s="113">
        <f t="shared" si="0"/>
        <v>0</v>
      </c>
      <c r="Q340" s="113">
        <f t="shared" si="1"/>
        <v>0</v>
      </c>
      <c r="R340" s="113">
        <f t="shared" si="2"/>
        <v>0</v>
      </c>
      <c r="S340" s="113">
        <f t="shared" si="3"/>
        <v>0</v>
      </c>
      <c r="T340" s="113">
        <f t="shared" si="4"/>
        <v>0</v>
      </c>
      <c r="U340" s="113">
        <f t="shared" si="5"/>
        <v>0</v>
      </c>
      <c r="V340" s="4"/>
      <c r="W340" s="4"/>
      <c r="X340" s="4"/>
      <c r="Y340" s="4"/>
      <c r="Z340" s="4"/>
    </row>
    <row r="341" spans="1:26" ht="14.25" customHeight="1">
      <c r="A341" s="256"/>
      <c r="B341" s="257"/>
      <c r="C341" s="112" t="str">
        <f>IF(OR($B341="ANP",$B341="DAER",$B341="CONSULTORIA DNIT",$B341="PREGÃO ELETRÔNICO",$B341="DMLU",$B341="DMAE",$B341="CEEE",$B341="EPTC",$B341="ORSE",$B341="SEINFRA",$B341="CREA",$B341="CAU",$B341="CEHOP",$B341="SIURB",$B341="DER-PR",$B341="SUDECAP",$B341=Aux.!$F$24,$B341=Aux.!$F$25),VLOOKUP($A341,#REF!,3,FALSE),IF($B341="SICRO EQUIP.",VLOOKUP($A341,#REF!,2,FALSE),IF($B341="CCU",VLOOKUP($A341,#REF!,2,FALSE),IF($B341="MERCADO",VLOOKUP($A341,#REF!,2,FALSE),IF($B341="PLEO",VLOOKUP($A341,#REF!,2,FALSE),IF($B341="SICRO",VLOOKUP($A341,#REF!,2,FALSE),IF($B341="SINAPI",IFERROR((VLOOKUP($A341,#REF!,2,FALSE)),(VLOOKUP($A341,#REF!,2,FALSE))),"-")))))))</f>
        <v>-</v>
      </c>
      <c r="D341" s="95" t="str">
        <f>IF(OR($B341="ANP",$B341="DAER",$B341="CONSULTORIA DNIT",$B341="PREGÃO ELETRÔNICO",$B341="DMLU",$B341="DMAE",$B341="CEEE",$B341="EPTC",$B341="ORSE",$B341="SEINFRA",$B341="CREA",$B341="CAU",$B341="CEHOP",$B341="SIURB",$B341="DER-PR",$B341="SUDECAP",$B341=Aux.!$F$24,$B341=Aux.!$F$25),VLOOKUP($A341,#REF!,4,FALSE),IF($B341="SICRO EQUIP.","H",IF($B341="CCU",VLOOKUP($A341,#REF!,3,FALSE),IF($B341="MERCADO",VLOOKUP($A341,#REF!,10,FALSE),IF($B341="PLEO",VLOOKUP($A341,#REF!,3,FALSE),IF($B341="SICRO",VLOOKUP($A341,#REF!,3,FALSE),IF($B341="SINAPI",IFERROR((VLOOKUP($A341,#REF!,3,FALSE)),(VLOOKUP($A341,#REF!,3,FALSE))),"-")))))))</f>
        <v>-</v>
      </c>
      <c r="E341" s="113" t="str">
        <f>IF(OR($B341="ANP",$B341="DAER",$B341="CONSULTORIA DNIT",$B341="PREGÃO ELETRÔNICO",$B341="DMLU",$B341="DMAE",$B341="CEEE",$B341="EPTC",$B341="ORSE",$B341="SEINFRA",$B341="CREA",$B341="CAU",$B341="CEHOP",$B341="SIURB",$B341="DER-PR",$B341="SUDECAP",$B341=Aux.!$F$24,$B341=Aux.!$F$25),VLOOKUP($A341,#REF!,6,FALSE),IF($B341="CCU",VLOOKUP($A341,#REF!,5,FALSE),IF($B341="MERCADO",VLOOKUP($A341,#REF!,7,FALSE),IF($B341="PLEO",VLOOKUP($A341,#REF!,4,FALSE),IF($B341="SICRO",VLOOKUP($A341,#REF!,5,FALSE),IF($B341="SINAPI",IFERROR((VLOOKUP($A341,#REF!,18,FALSE)),),"-"))))))</f>
        <v>-</v>
      </c>
      <c r="F341" s="113" t="str">
        <f>IF(OR($B341="ANP",$B341="DAER",$B341="CONSULTORIA DNIT",$B341="PREGÃO ELETRÔNICO",$B341="DMLU",$B341="DMAE",$B341="CEEE",$B341="EPTC",$B341="ORSE",$B341="SEINFRA",$B341="CREA",$B341="CAU",$B341="CEHOP",$B341="SIURB",$B341="DER-PR",$B341="SUDECAP",$B341=Aux.!$F$24,$B341=Aux.!$F$25),VLOOKUP($A341,#REF!,7,FALSE),IF($B341="CCU",VLOOKUP($A341,#REF!,6,FALSE),IF($B341="MERCADO",VLOOKUP($A341,#REF!,8,FALSE),IF($B341="PLEO",VLOOKUP($A341,#REF!,4,FALSE),IF($B341="SICRO",VLOOKUP($A341,#REF!,6,FALSE),IF($B341="SINAPI",IFERROR(SUM((VLOOKUP($A341,#REF!,14,FALSE)),VLOOKUP($A341,#REF!,20,FALSE),VLOOKUP($A341,#REF!,22,FALSE)),),"-"))))))</f>
        <v>-</v>
      </c>
      <c r="G341" s="113" t="str">
        <f>IF(OR($B341="ANP",$B341="DAER",$B341="CONSULTORIA DNIT",$B341="PREGÃO ELETRÔNICO",$B341="DMLU",$B341="DMAE",$B341="CEEE",$B341="EPTC",$B341="ORSE",$B341="SEINFRA",$B341="CREA",$B341="CAU",$B341="CEHOP",$B341="SIURB",$B341="DER-PR",$B341="SUDECAP",$B341=Aux.!$F$24,$B341=Aux.!$F$25),VLOOKUP($A341,#REF!,8,FALSE),IF($B341="CCU",VLOOKUP($A341,#REF!,7,FALSE),IF($B341="MERCADO",VLOOKUP($A341,#REF!,9,FALSE),IF($B341="PLEO",VLOOKUP($A341,#REF!,4,FALSE),IF($B341="SICRO",VLOOKUP($A341,#REF!,7,FALSE),IF($B341="SINAPI",IFERROR((VLOOKUP($A341,#REF!,16,FALSE)),(VLOOKUP($A341,#REF!,5,FALSE))),"-"))))))</f>
        <v>-</v>
      </c>
      <c r="H341" s="113" t="str">
        <f>IF(OR($B341="ANP",$B341="DAER",$B341="CONSULTORIA DNIT",$B341="PREGÃO ELETRÔNICO",$B341="DMLU",$B341="DMAE",$B341="CEEE",$B341="EPTC",$B341="ORSE",$B341="SEINFRA",$B341="CREA",$B341="CAU",$B341="CEHOP",$B341="SIURB",$B341="DER-PR",$B341="SUDECAP",$B341=Aux.!$F$24,$B341=Aux.!$F$25),VLOOKUP($A341,#REF!,5,FALSE),IF($B341="CCU",VLOOKUP($A341,#REF!,4,FALSE),IF($B341="MERCADO",VLOOKUP($A341,#REF!,6,FALSE),IF($B341="PLEO",VLOOKUP($A341,#REF!,4,FALSE),IF($B341="SICRO",VLOOKUP($A341,#REF!,4,FALSE),IF($B341="SINAPI",IFERROR((VLOOKUP($A341,#REF!,5,FALSE)),(VLOOKUP($A341,#REF!,5,FALSE))),"-"))))))</f>
        <v>-</v>
      </c>
      <c r="I341" s="114">
        <f>IF($B341="SICRO EQUIP.",VLOOKUP($A341,#REF!,10,FALSE),0)</f>
        <v>0</v>
      </c>
      <c r="J341" s="114">
        <f>IF($B341="SICRO EQUIP.",VLOOKUP($A341,#REF!,11,FALSE),0)</f>
        <v>0</v>
      </c>
      <c r="K341" s="258"/>
      <c r="L341" s="259"/>
      <c r="M341" s="115" t="e">
        <f>VLOOKUP($K341,Reajuste!$A$2:$BW$29,(MATCH($L341,Reajuste!$C$2:$BW$2,0)+2),FALSE)</f>
        <v>#N/A</v>
      </c>
      <c r="N341" s="259"/>
      <c r="O341" s="115" t="e">
        <f>VLOOKUP($K341,Reajuste!$A$2:$CW$29,(MATCH($N341,Reajuste!$C$2:$CW$2,0)+2),FALSE)</f>
        <v>#N/A</v>
      </c>
      <c r="P341" s="113">
        <f t="shared" si="0"/>
        <v>0</v>
      </c>
      <c r="Q341" s="113">
        <f t="shared" si="1"/>
        <v>0</v>
      </c>
      <c r="R341" s="113">
        <f t="shared" si="2"/>
        <v>0</v>
      </c>
      <c r="S341" s="113">
        <f t="shared" si="3"/>
        <v>0</v>
      </c>
      <c r="T341" s="113">
        <f t="shared" si="4"/>
        <v>0</v>
      </c>
      <c r="U341" s="113">
        <f t="shared" si="5"/>
        <v>0</v>
      </c>
      <c r="V341" s="4"/>
      <c r="W341" s="4"/>
      <c r="X341" s="4"/>
      <c r="Y341" s="4"/>
      <c r="Z341" s="4"/>
    </row>
    <row r="342" spans="1:26" ht="14.25" customHeight="1">
      <c r="A342" s="256"/>
      <c r="B342" s="257"/>
      <c r="C342" s="112" t="str">
        <f>IF(OR($B342="ANP",$B342="DAER",$B342="CONSULTORIA DNIT",$B342="PREGÃO ELETRÔNICO",$B342="DMLU",$B342="DMAE",$B342="CEEE",$B342="EPTC",$B342="ORSE",$B342="SEINFRA",$B342="CREA",$B342="CAU",$B342="CEHOP",$B342="SIURB",$B342="DER-PR",$B342="SUDECAP",$B342=Aux.!$F$24,$B342=Aux.!$F$25),VLOOKUP($A342,#REF!,3,FALSE),IF($B342="SICRO EQUIP.",VLOOKUP($A342,#REF!,2,FALSE),IF($B342="CCU",VLOOKUP($A342,#REF!,2,FALSE),IF($B342="MERCADO",VLOOKUP($A342,#REF!,2,FALSE),IF($B342="PLEO",VLOOKUP($A342,#REF!,2,FALSE),IF($B342="SICRO",VLOOKUP($A342,#REF!,2,FALSE),IF($B342="SINAPI",IFERROR((VLOOKUP($A342,#REF!,2,FALSE)),(VLOOKUP($A342,#REF!,2,FALSE))),"-")))))))</f>
        <v>-</v>
      </c>
      <c r="D342" s="95" t="str">
        <f>IF(OR($B342="ANP",$B342="DAER",$B342="CONSULTORIA DNIT",$B342="PREGÃO ELETRÔNICO",$B342="DMLU",$B342="DMAE",$B342="CEEE",$B342="EPTC",$B342="ORSE",$B342="SEINFRA",$B342="CREA",$B342="CAU",$B342="CEHOP",$B342="SIURB",$B342="DER-PR",$B342="SUDECAP",$B342=Aux.!$F$24,$B342=Aux.!$F$25),VLOOKUP($A342,#REF!,4,FALSE),IF($B342="SICRO EQUIP.","H",IF($B342="CCU",VLOOKUP($A342,#REF!,3,FALSE),IF($B342="MERCADO",VLOOKUP($A342,#REF!,10,FALSE),IF($B342="PLEO",VLOOKUP($A342,#REF!,3,FALSE),IF($B342="SICRO",VLOOKUP($A342,#REF!,3,FALSE),IF($B342="SINAPI",IFERROR((VLOOKUP($A342,#REF!,3,FALSE)),(VLOOKUP($A342,#REF!,3,FALSE))),"-")))))))</f>
        <v>-</v>
      </c>
      <c r="E342" s="113" t="str">
        <f>IF(OR($B342="ANP",$B342="DAER",$B342="CONSULTORIA DNIT",$B342="PREGÃO ELETRÔNICO",$B342="DMLU",$B342="DMAE",$B342="CEEE",$B342="EPTC",$B342="ORSE",$B342="SEINFRA",$B342="CREA",$B342="CAU",$B342="CEHOP",$B342="SIURB",$B342="DER-PR",$B342="SUDECAP",$B342=Aux.!$F$24,$B342=Aux.!$F$25),VLOOKUP($A342,#REF!,6,FALSE),IF($B342="CCU",VLOOKUP($A342,#REF!,5,FALSE),IF($B342="MERCADO",VLOOKUP($A342,#REF!,7,FALSE),IF($B342="PLEO",VLOOKUP($A342,#REF!,4,FALSE),IF($B342="SICRO",VLOOKUP($A342,#REF!,5,FALSE),IF($B342="SINAPI",IFERROR((VLOOKUP($A342,#REF!,18,FALSE)),),"-"))))))</f>
        <v>-</v>
      </c>
      <c r="F342" s="113" t="str">
        <f>IF(OR($B342="ANP",$B342="DAER",$B342="CONSULTORIA DNIT",$B342="PREGÃO ELETRÔNICO",$B342="DMLU",$B342="DMAE",$B342="CEEE",$B342="EPTC",$B342="ORSE",$B342="SEINFRA",$B342="CREA",$B342="CAU",$B342="CEHOP",$B342="SIURB",$B342="DER-PR",$B342="SUDECAP",$B342=Aux.!$F$24,$B342=Aux.!$F$25),VLOOKUP($A342,#REF!,7,FALSE),IF($B342="CCU",VLOOKUP($A342,#REF!,6,FALSE),IF($B342="MERCADO",VLOOKUP($A342,#REF!,8,FALSE),IF($B342="PLEO",VLOOKUP($A342,#REF!,4,FALSE),IF($B342="SICRO",VLOOKUP($A342,#REF!,6,FALSE),IF($B342="SINAPI",IFERROR(SUM((VLOOKUP($A342,#REF!,14,FALSE)),VLOOKUP($A342,#REF!,20,FALSE),VLOOKUP($A342,#REF!,22,FALSE)),),"-"))))))</f>
        <v>-</v>
      </c>
      <c r="G342" s="113" t="str">
        <f>IF(OR($B342="ANP",$B342="DAER",$B342="CONSULTORIA DNIT",$B342="PREGÃO ELETRÔNICO",$B342="DMLU",$B342="DMAE",$B342="CEEE",$B342="EPTC",$B342="ORSE",$B342="SEINFRA",$B342="CREA",$B342="CAU",$B342="CEHOP",$B342="SIURB",$B342="DER-PR",$B342="SUDECAP",$B342=Aux.!$F$24,$B342=Aux.!$F$25),VLOOKUP($A342,#REF!,8,FALSE),IF($B342="CCU",VLOOKUP($A342,#REF!,7,FALSE),IF($B342="MERCADO",VLOOKUP($A342,#REF!,9,FALSE),IF($B342="PLEO",VLOOKUP($A342,#REF!,4,FALSE),IF($B342="SICRO",VLOOKUP($A342,#REF!,7,FALSE),IF($B342="SINAPI",IFERROR((VLOOKUP($A342,#REF!,16,FALSE)),(VLOOKUP($A342,#REF!,5,FALSE))),"-"))))))</f>
        <v>-</v>
      </c>
      <c r="H342" s="113" t="str">
        <f>IF(OR($B342="ANP",$B342="DAER",$B342="CONSULTORIA DNIT",$B342="PREGÃO ELETRÔNICO",$B342="DMLU",$B342="DMAE",$B342="CEEE",$B342="EPTC",$B342="ORSE",$B342="SEINFRA",$B342="CREA",$B342="CAU",$B342="CEHOP",$B342="SIURB",$B342="DER-PR",$B342="SUDECAP",$B342=Aux.!$F$24,$B342=Aux.!$F$25),VLOOKUP($A342,#REF!,5,FALSE),IF($B342="CCU",VLOOKUP($A342,#REF!,4,FALSE),IF($B342="MERCADO",VLOOKUP($A342,#REF!,6,FALSE),IF($B342="PLEO",VLOOKUP($A342,#REF!,4,FALSE),IF($B342="SICRO",VLOOKUP($A342,#REF!,4,FALSE),IF($B342="SINAPI",IFERROR((VLOOKUP($A342,#REF!,5,FALSE)),(VLOOKUP($A342,#REF!,5,FALSE))),"-"))))))</f>
        <v>-</v>
      </c>
      <c r="I342" s="114">
        <f>IF($B342="SICRO EQUIP.",VLOOKUP($A342,#REF!,10,FALSE),0)</f>
        <v>0</v>
      </c>
      <c r="J342" s="114">
        <f>IF($B342="SICRO EQUIP.",VLOOKUP($A342,#REF!,11,FALSE),0)</f>
        <v>0</v>
      </c>
      <c r="K342" s="258"/>
      <c r="L342" s="259"/>
      <c r="M342" s="115" t="e">
        <f>VLOOKUP($K342,Reajuste!$A$2:$BW$29,(MATCH($L342,Reajuste!$C$2:$BW$2,0)+2),FALSE)</f>
        <v>#N/A</v>
      </c>
      <c r="N342" s="259"/>
      <c r="O342" s="115" t="e">
        <f>VLOOKUP($K342,Reajuste!$A$2:$CW$29,(MATCH($N342,Reajuste!$C$2:$CW$2,0)+2),FALSE)</f>
        <v>#N/A</v>
      </c>
      <c r="P342" s="113">
        <f t="shared" si="0"/>
        <v>0</v>
      </c>
      <c r="Q342" s="113">
        <f t="shared" si="1"/>
        <v>0</v>
      </c>
      <c r="R342" s="113">
        <f t="shared" si="2"/>
        <v>0</v>
      </c>
      <c r="S342" s="113">
        <f t="shared" si="3"/>
        <v>0</v>
      </c>
      <c r="T342" s="113">
        <f t="shared" si="4"/>
        <v>0</v>
      </c>
      <c r="U342" s="113">
        <f t="shared" si="5"/>
        <v>0</v>
      </c>
      <c r="V342" s="4"/>
      <c r="W342" s="4"/>
      <c r="X342" s="4"/>
      <c r="Y342" s="4"/>
      <c r="Z342" s="4"/>
    </row>
    <row r="343" spans="1:26" ht="14.25" customHeight="1">
      <c r="A343" s="256"/>
      <c r="B343" s="257"/>
      <c r="C343" s="112" t="str">
        <f>IF(OR($B343="ANP",$B343="DAER",$B343="CONSULTORIA DNIT",$B343="PREGÃO ELETRÔNICO",$B343="DMLU",$B343="DMAE",$B343="CEEE",$B343="EPTC",$B343="ORSE",$B343="SEINFRA",$B343="CREA",$B343="CAU",$B343="CEHOP",$B343="SIURB",$B343="DER-PR",$B343="SUDECAP",$B343=Aux.!$F$24,$B343=Aux.!$F$25),VLOOKUP($A343,#REF!,3,FALSE),IF($B343="SICRO EQUIP.",VLOOKUP($A343,#REF!,2,FALSE),IF($B343="CCU",VLOOKUP($A343,#REF!,2,FALSE),IF($B343="MERCADO",VLOOKUP($A343,#REF!,2,FALSE),IF($B343="PLEO",VLOOKUP($A343,#REF!,2,FALSE),IF($B343="SICRO",VLOOKUP($A343,#REF!,2,FALSE),IF($B343="SINAPI",IFERROR((VLOOKUP($A343,#REF!,2,FALSE)),(VLOOKUP($A343,#REF!,2,FALSE))),"-")))))))</f>
        <v>-</v>
      </c>
      <c r="D343" s="95" t="str">
        <f>IF(OR($B343="ANP",$B343="DAER",$B343="CONSULTORIA DNIT",$B343="PREGÃO ELETRÔNICO",$B343="DMLU",$B343="DMAE",$B343="CEEE",$B343="EPTC",$B343="ORSE",$B343="SEINFRA",$B343="CREA",$B343="CAU",$B343="CEHOP",$B343="SIURB",$B343="DER-PR",$B343="SUDECAP",$B343=Aux.!$F$24,$B343=Aux.!$F$25),VLOOKUP($A343,#REF!,4,FALSE),IF($B343="SICRO EQUIP.","H",IF($B343="CCU",VLOOKUP($A343,#REF!,3,FALSE),IF($B343="MERCADO",VLOOKUP($A343,#REF!,10,FALSE),IF($B343="PLEO",VLOOKUP($A343,#REF!,3,FALSE),IF($B343="SICRO",VLOOKUP($A343,#REF!,3,FALSE),IF($B343="SINAPI",IFERROR((VLOOKUP($A343,#REF!,3,FALSE)),(VLOOKUP($A343,#REF!,3,FALSE))),"-")))))))</f>
        <v>-</v>
      </c>
      <c r="E343" s="113" t="str">
        <f>IF(OR($B343="ANP",$B343="DAER",$B343="CONSULTORIA DNIT",$B343="PREGÃO ELETRÔNICO",$B343="DMLU",$B343="DMAE",$B343="CEEE",$B343="EPTC",$B343="ORSE",$B343="SEINFRA",$B343="CREA",$B343="CAU",$B343="CEHOP",$B343="SIURB",$B343="DER-PR",$B343="SUDECAP",$B343=Aux.!$F$24,$B343=Aux.!$F$25),VLOOKUP($A343,#REF!,6,FALSE),IF($B343="CCU",VLOOKUP($A343,#REF!,5,FALSE),IF($B343="MERCADO",VLOOKUP($A343,#REF!,7,FALSE),IF($B343="PLEO",VLOOKUP($A343,#REF!,4,FALSE),IF($B343="SICRO",VLOOKUP($A343,#REF!,5,FALSE),IF($B343="SINAPI",IFERROR((VLOOKUP($A343,#REF!,18,FALSE)),),"-"))))))</f>
        <v>-</v>
      </c>
      <c r="F343" s="113" t="str">
        <f>IF(OR($B343="ANP",$B343="DAER",$B343="CONSULTORIA DNIT",$B343="PREGÃO ELETRÔNICO",$B343="DMLU",$B343="DMAE",$B343="CEEE",$B343="EPTC",$B343="ORSE",$B343="SEINFRA",$B343="CREA",$B343="CAU",$B343="CEHOP",$B343="SIURB",$B343="DER-PR",$B343="SUDECAP",$B343=Aux.!$F$24,$B343=Aux.!$F$25),VLOOKUP($A343,#REF!,7,FALSE),IF($B343="CCU",VLOOKUP($A343,#REF!,6,FALSE),IF($B343="MERCADO",VLOOKUP($A343,#REF!,8,FALSE),IF($B343="PLEO",VLOOKUP($A343,#REF!,4,FALSE),IF($B343="SICRO",VLOOKUP($A343,#REF!,6,FALSE),IF($B343="SINAPI",IFERROR(SUM((VLOOKUP($A343,#REF!,14,FALSE)),VLOOKUP($A343,#REF!,20,FALSE),VLOOKUP($A343,#REF!,22,FALSE)),),"-"))))))</f>
        <v>-</v>
      </c>
      <c r="G343" s="113" t="str">
        <f>IF(OR($B343="ANP",$B343="DAER",$B343="CONSULTORIA DNIT",$B343="PREGÃO ELETRÔNICO",$B343="DMLU",$B343="DMAE",$B343="CEEE",$B343="EPTC",$B343="ORSE",$B343="SEINFRA",$B343="CREA",$B343="CAU",$B343="CEHOP",$B343="SIURB",$B343="DER-PR",$B343="SUDECAP",$B343=Aux.!$F$24,$B343=Aux.!$F$25),VLOOKUP($A343,#REF!,8,FALSE),IF($B343="CCU",VLOOKUP($A343,#REF!,7,FALSE),IF($B343="MERCADO",VLOOKUP($A343,#REF!,9,FALSE),IF($B343="PLEO",VLOOKUP($A343,#REF!,4,FALSE),IF($B343="SICRO",VLOOKUP($A343,#REF!,7,FALSE),IF($B343="SINAPI",IFERROR((VLOOKUP($A343,#REF!,16,FALSE)),(VLOOKUP($A343,#REF!,5,FALSE))),"-"))))))</f>
        <v>-</v>
      </c>
      <c r="H343" s="113" t="str">
        <f>IF(OR($B343="ANP",$B343="DAER",$B343="CONSULTORIA DNIT",$B343="PREGÃO ELETRÔNICO",$B343="DMLU",$B343="DMAE",$B343="CEEE",$B343="EPTC",$B343="ORSE",$B343="SEINFRA",$B343="CREA",$B343="CAU",$B343="CEHOP",$B343="SIURB",$B343="DER-PR",$B343="SUDECAP",$B343=Aux.!$F$24,$B343=Aux.!$F$25),VLOOKUP($A343,#REF!,5,FALSE),IF($B343="CCU",VLOOKUP($A343,#REF!,4,FALSE),IF($B343="MERCADO",VLOOKUP($A343,#REF!,6,FALSE),IF($B343="PLEO",VLOOKUP($A343,#REF!,4,FALSE),IF($B343="SICRO",VLOOKUP($A343,#REF!,4,FALSE),IF($B343="SINAPI",IFERROR((VLOOKUP($A343,#REF!,5,FALSE)),(VLOOKUP($A343,#REF!,5,FALSE))),"-"))))))</f>
        <v>-</v>
      </c>
      <c r="I343" s="114">
        <f>IF($B343="SICRO EQUIP.",VLOOKUP($A343,#REF!,10,FALSE),0)</f>
        <v>0</v>
      </c>
      <c r="J343" s="114">
        <f>IF($B343="SICRO EQUIP.",VLOOKUP($A343,#REF!,11,FALSE),0)</f>
        <v>0</v>
      </c>
      <c r="K343" s="258"/>
      <c r="L343" s="259"/>
      <c r="M343" s="115" t="e">
        <f>VLOOKUP($K343,Reajuste!$A$2:$BW$29,(MATCH($L343,Reajuste!$C$2:$BW$2,0)+2),FALSE)</f>
        <v>#N/A</v>
      </c>
      <c r="N343" s="259"/>
      <c r="O343" s="115" t="e">
        <f>VLOOKUP($K343,Reajuste!$A$2:$CW$29,(MATCH($N343,Reajuste!$C$2:$CW$2,0)+2),FALSE)</f>
        <v>#N/A</v>
      </c>
      <c r="P343" s="113">
        <f t="shared" si="0"/>
        <v>0</v>
      </c>
      <c r="Q343" s="113">
        <f t="shared" si="1"/>
        <v>0</v>
      </c>
      <c r="R343" s="113">
        <f t="shared" si="2"/>
        <v>0</v>
      </c>
      <c r="S343" s="113">
        <f t="shared" si="3"/>
        <v>0</v>
      </c>
      <c r="T343" s="113">
        <f t="shared" si="4"/>
        <v>0</v>
      </c>
      <c r="U343" s="113">
        <f t="shared" si="5"/>
        <v>0</v>
      </c>
      <c r="V343" s="4"/>
      <c r="W343" s="4"/>
      <c r="X343" s="4"/>
      <c r="Y343" s="4"/>
      <c r="Z343" s="4"/>
    </row>
    <row r="344" spans="1:26" ht="14.25" customHeight="1">
      <c r="A344" s="256"/>
      <c r="B344" s="257"/>
      <c r="C344" s="112" t="str">
        <f>IF(OR($B344="ANP",$B344="DAER",$B344="CONSULTORIA DNIT",$B344="PREGÃO ELETRÔNICO",$B344="DMLU",$B344="DMAE",$B344="CEEE",$B344="EPTC",$B344="ORSE",$B344="SEINFRA",$B344="CREA",$B344="CAU",$B344="CEHOP",$B344="SIURB",$B344="DER-PR",$B344="SUDECAP",$B344=Aux.!$F$24,$B344=Aux.!$F$25),VLOOKUP($A344,#REF!,3,FALSE),IF($B344="SICRO EQUIP.",VLOOKUP($A344,#REF!,2,FALSE),IF($B344="CCU",VLOOKUP($A344,#REF!,2,FALSE),IF($B344="MERCADO",VLOOKUP($A344,#REF!,2,FALSE),IF($B344="PLEO",VLOOKUP($A344,#REF!,2,FALSE),IF($B344="SICRO",VLOOKUP($A344,#REF!,2,FALSE),IF($B344="SINAPI",IFERROR((VLOOKUP($A344,#REF!,2,FALSE)),(VLOOKUP($A344,#REF!,2,FALSE))),"-")))))))</f>
        <v>-</v>
      </c>
      <c r="D344" s="95" t="str">
        <f>IF(OR($B344="ANP",$B344="DAER",$B344="CONSULTORIA DNIT",$B344="PREGÃO ELETRÔNICO",$B344="DMLU",$B344="DMAE",$B344="CEEE",$B344="EPTC",$B344="ORSE",$B344="SEINFRA",$B344="CREA",$B344="CAU",$B344="CEHOP",$B344="SIURB",$B344="DER-PR",$B344="SUDECAP",$B344=Aux.!$F$24,$B344=Aux.!$F$25),VLOOKUP($A344,#REF!,4,FALSE),IF($B344="SICRO EQUIP.","H",IF($B344="CCU",VLOOKUP($A344,#REF!,3,FALSE),IF($B344="MERCADO",VLOOKUP($A344,#REF!,10,FALSE),IF($B344="PLEO",VLOOKUP($A344,#REF!,3,FALSE),IF($B344="SICRO",VLOOKUP($A344,#REF!,3,FALSE),IF($B344="SINAPI",IFERROR((VLOOKUP($A344,#REF!,3,FALSE)),(VLOOKUP($A344,#REF!,3,FALSE))),"-")))))))</f>
        <v>-</v>
      </c>
      <c r="E344" s="113" t="str">
        <f>IF(OR($B344="ANP",$B344="DAER",$B344="CONSULTORIA DNIT",$B344="PREGÃO ELETRÔNICO",$B344="DMLU",$B344="DMAE",$B344="CEEE",$B344="EPTC",$B344="ORSE",$B344="SEINFRA",$B344="CREA",$B344="CAU",$B344="CEHOP",$B344="SIURB",$B344="DER-PR",$B344="SUDECAP",$B344=Aux.!$F$24,$B344=Aux.!$F$25),VLOOKUP($A344,#REF!,6,FALSE),IF($B344="CCU",VLOOKUP($A344,#REF!,5,FALSE),IF($B344="MERCADO",VLOOKUP($A344,#REF!,7,FALSE),IF($B344="PLEO",VLOOKUP($A344,#REF!,4,FALSE),IF($B344="SICRO",VLOOKUP($A344,#REF!,5,FALSE),IF($B344="SINAPI",IFERROR((VLOOKUP($A344,#REF!,18,FALSE)),),"-"))))))</f>
        <v>-</v>
      </c>
      <c r="F344" s="113" t="str">
        <f>IF(OR($B344="ANP",$B344="DAER",$B344="CONSULTORIA DNIT",$B344="PREGÃO ELETRÔNICO",$B344="DMLU",$B344="DMAE",$B344="CEEE",$B344="EPTC",$B344="ORSE",$B344="SEINFRA",$B344="CREA",$B344="CAU",$B344="CEHOP",$B344="SIURB",$B344="DER-PR",$B344="SUDECAP",$B344=Aux.!$F$24,$B344=Aux.!$F$25),VLOOKUP($A344,#REF!,7,FALSE),IF($B344="CCU",VLOOKUP($A344,#REF!,6,FALSE),IF($B344="MERCADO",VLOOKUP($A344,#REF!,8,FALSE),IF($B344="PLEO",VLOOKUP($A344,#REF!,4,FALSE),IF($B344="SICRO",VLOOKUP($A344,#REF!,6,FALSE),IF($B344="SINAPI",IFERROR(SUM((VLOOKUP($A344,#REF!,14,FALSE)),VLOOKUP($A344,#REF!,20,FALSE),VLOOKUP($A344,#REF!,22,FALSE)),),"-"))))))</f>
        <v>-</v>
      </c>
      <c r="G344" s="113" t="str">
        <f>IF(OR($B344="ANP",$B344="DAER",$B344="CONSULTORIA DNIT",$B344="PREGÃO ELETRÔNICO",$B344="DMLU",$B344="DMAE",$B344="CEEE",$B344="EPTC",$B344="ORSE",$B344="SEINFRA",$B344="CREA",$B344="CAU",$B344="CEHOP",$B344="SIURB",$B344="DER-PR",$B344="SUDECAP",$B344=Aux.!$F$24,$B344=Aux.!$F$25),VLOOKUP($A344,#REF!,8,FALSE),IF($B344="CCU",VLOOKUP($A344,#REF!,7,FALSE),IF($B344="MERCADO",VLOOKUP($A344,#REF!,9,FALSE),IF($B344="PLEO",VLOOKUP($A344,#REF!,4,FALSE),IF($B344="SICRO",VLOOKUP($A344,#REF!,7,FALSE),IF($B344="SINAPI",IFERROR((VLOOKUP($A344,#REF!,16,FALSE)),(VLOOKUP($A344,#REF!,5,FALSE))),"-"))))))</f>
        <v>-</v>
      </c>
      <c r="H344" s="113" t="str">
        <f>IF(OR($B344="ANP",$B344="DAER",$B344="CONSULTORIA DNIT",$B344="PREGÃO ELETRÔNICO",$B344="DMLU",$B344="DMAE",$B344="CEEE",$B344="EPTC",$B344="ORSE",$B344="SEINFRA",$B344="CREA",$B344="CAU",$B344="CEHOP",$B344="SIURB",$B344="DER-PR",$B344="SUDECAP",$B344=Aux.!$F$24,$B344=Aux.!$F$25),VLOOKUP($A344,#REF!,5,FALSE),IF($B344="CCU",VLOOKUP($A344,#REF!,4,FALSE),IF($B344="MERCADO",VLOOKUP($A344,#REF!,6,FALSE),IF($B344="PLEO",VLOOKUP($A344,#REF!,4,FALSE),IF($B344="SICRO",VLOOKUP($A344,#REF!,4,FALSE),IF($B344="SINAPI",IFERROR((VLOOKUP($A344,#REF!,5,FALSE)),(VLOOKUP($A344,#REF!,5,FALSE))),"-"))))))</f>
        <v>-</v>
      </c>
      <c r="I344" s="114">
        <f>IF($B344="SICRO EQUIP.",VLOOKUP($A344,#REF!,10,FALSE),0)</f>
        <v>0</v>
      </c>
      <c r="J344" s="114">
        <f>IF($B344="SICRO EQUIP.",VLOOKUP($A344,#REF!,11,FALSE),0)</f>
        <v>0</v>
      </c>
      <c r="K344" s="258"/>
      <c r="L344" s="259"/>
      <c r="M344" s="115" t="e">
        <f>VLOOKUP($K344,Reajuste!$A$2:$BW$29,(MATCH($L344,Reajuste!$C$2:$BW$2,0)+2),FALSE)</f>
        <v>#N/A</v>
      </c>
      <c r="N344" s="259"/>
      <c r="O344" s="115" t="e">
        <f>VLOOKUP($K344,Reajuste!$A$2:$CW$29,(MATCH($N344,Reajuste!$C$2:$CW$2,0)+2),FALSE)</f>
        <v>#N/A</v>
      </c>
      <c r="P344" s="113">
        <f t="shared" si="0"/>
        <v>0</v>
      </c>
      <c r="Q344" s="113">
        <f t="shared" si="1"/>
        <v>0</v>
      </c>
      <c r="R344" s="113">
        <f t="shared" si="2"/>
        <v>0</v>
      </c>
      <c r="S344" s="113">
        <f t="shared" si="3"/>
        <v>0</v>
      </c>
      <c r="T344" s="113">
        <f t="shared" si="4"/>
        <v>0</v>
      </c>
      <c r="U344" s="113">
        <f t="shared" si="5"/>
        <v>0</v>
      </c>
      <c r="V344" s="4"/>
      <c r="W344" s="4"/>
      <c r="X344" s="4"/>
      <c r="Y344" s="4"/>
      <c r="Z344" s="4"/>
    </row>
    <row r="345" spans="1:26" ht="14.25" customHeight="1">
      <c r="A345" s="256"/>
      <c r="B345" s="257"/>
      <c r="C345" s="112" t="str">
        <f>IF(OR($B345="ANP",$B345="DAER",$B345="CONSULTORIA DNIT",$B345="PREGÃO ELETRÔNICO",$B345="DMLU",$B345="DMAE",$B345="CEEE",$B345="EPTC",$B345="ORSE",$B345="SEINFRA",$B345="CREA",$B345="CAU",$B345="CEHOP",$B345="SIURB",$B345="DER-PR",$B345="SUDECAP",$B345=Aux.!$F$24,$B345=Aux.!$F$25),VLOOKUP($A345,#REF!,3,FALSE),IF($B345="SICRO EQUIP.",VLOOKUP($A345,#REF!,2,FALSE),IF($B345="CCU",VLOOKUP($A345,#REF!,2,FALSE),IF($B345="MERCADO",VLOOKUP($A345,#REF!,2,FALSE),IF($B345="PLEO",VLOOKUP($A345,#REF!,2,FALSE),IF($B345="SICRO",VLOOKUP($A345,#REF!,2,FALSE),IF($B345="SINAPI",IFERROR((VLOOKUP($A345,#REF!,2,FALSE)),(VLOOKUP($A345,#REF!,2,FALSE))),"-")))))))</f>
        <v>-</v>
      </c>
      <c r="D345" s="95" t="str">
        <f>IF(OR($B345="ANP",$B345="DAER",$B345="CONSULTORIA DNIT",$B345="PREGÃO ELETRÔNICO",$B345="DMLU",$B345="DMAE",$B345="CEEE",$B345="EPTC",$B345="ORSE",$B345="SEINFRA",$B345="CREA",$B345="CAU",$B345="CEHOP",$B345="SIURB",$B345="DER-PR",$B345="SUDECAP",$B345=Aux.!$F$24,$B345=Aux.!$F$25),VLOOKUP($A345,#REF!,4,FALSE),IF($B345="SICRO EQUIP.","H",IF($B345="CCU",VLOOKUP($A345,#REF!,3,FALSE),IF($B345="MERCADO",VLOOKUP($A345,#REF!,10,FALSE),IF($B345="PLEO",VLOOKUP($A345,#REF!,3,FALSE),IF($B345="SICRO",VLOOKUP($A345,#REF!,3,FALSE),IF($B345="SINAPI",IFERROR((VLOOKUP($A345,#REF!,3,FALSE)),(VLOOKUP($A345,#REF!,3,FALSE))),"-")))))))</f>
        <v>-</v>
      </c>
      <c r="E345" s="113" t="str">
        <f>IF(OR($B345="ANP",$B345="DAER",$B345="CONSULTORIA DNIT",$B345="PREGÃO ELETRÔNICO",$B345="DMLU",$B345="DMAE",$B345="CEEE",$B345="EPTC",$B345="ORSE",$B345="SEINFRA",$B345="CREA",$B345="CAU",$B345="CEHOP",$B345="SIURB",$B345="DER-PR",$B345="SUDECAP",$B345=Aux.!$F$24,$B345=Aux.!$F$25),VLOOKUP($A345,#REF!,6,FALSE),IF($B345="CCU",VLOOKUP($A345,#REF!,5,FALSE),IF($B345="MERCADO",VLOOKUP($A345,#REF!,7,FALSE),IF($B345="PLEO",VLOOKUP($A345,#REF!,4,FALSE),IF($B345="SICRO",VLOOKUP($A345,#REF!,5,FALSE),IF($B345="SINAPI",IFERROR((VLOOKUP($A345,#REF!,18,FALSE)),),"-"))))))</f>
        <v>-</v>
      </c>
      <c r="F345" s="113" t="str">
        <f>IF(OR($B345="ANP",$B345="DAER",$B345="CONSULTORIA DNIT",$B345="PREGÃO ELETRÔNICO",$B345="DMLU",$B345="DMAE",$B345="CEEE",$B345="EPTC",$B345="ORSE",$B345="SEINFRA",$B345="CREA",$B345="CAU",$B345="CEHOP",$B345="SIURB",$B345="DER-PR",$B345="SUDECAP",$B345=Aux.!$F$24,$B345=Aux.!$F$25),VLOOKUP($A345,#REF!,7,FALSE),IF($B345="CCU",VLOOKUP($A345,#REF!,6,FALSE),IF($B345="MERCADO",VLOOKUP($A345,#REF!,8,FALSE),IF($B345="PLEO",VLOOKUP($A345,#REF!,4,FALSE),IF($B345="SICRO",VLOOKUP($A345,#REF!,6,FALSE),IF($B345="SINAPI",IFERROR(SUM((VLOOKUP($A345,#REF!,14,FALSE)),VLOOKUP($A345,#REF!,20,FALSE),VLOOKUP($A345,#REF!,22,FALSE)),),"-"))))))</f>
        <v>-</v>
      </c>
      <c r="G345" s="113" t="str">
        <f>IF(OR($B345="ANP",$B345="DAER",$B345="CONSULTORIA DNIT",$B345="PREGÃO ELETRÔNICO",$B345="DMLU",$B345="DMAE",$B345="CEEE",$B345="EPTC",$B345="ORSE",$B345="SEINFRA",$B345="CREA",$B345="CAU",$B345="CEHOP",$B345="SIURB",$B345="DER-PR",$B345="SUDECAP",$B345=Aux.!$F$24,$B345=Aux.!$F$25),VLOOKUP($A345,#REF!,8,FALSE),IF($B345="CCU",VLOOKUP($A345,#REF!,7,FALSE),IF($B345="MERCADO",VLOOKUP($A345,#REF!,9,FALSE),IF($B345="PLEO",VLOOKUP($A345,#REF!,4,FALSE),IF($B345="SICRO",VLOOKUP($A345,#REF!,7,FALSE),IF($B345="SINAPI",IFERROR((VLOOKUP($A345,#REF!,16,FALSE)),(VLOOKUP($A345,#REF!,5,FALSE))),"-"))))))</f>
        <v>-</v>
      </c>
      <c r="H345" s="113" t="str">
        <f>IF(OR($B345="ANP",$B345="DAER",$B345="CONSULTORIA DNIT",$B345="PREGÃO ELETRÔNICO",$B345="DMLU",$B345="DMAE",$B345="CEEE",$B345="EPTC",$B345="ORSE",$B345="SEINFRA",$B345="CREA",$B345="CAU",$B345="CEHOP",$B345="SIURB",$B345="DER-PR",$B345="SUDECAP",$B345=Aux.!$F$24,$B345=Aux.!$F$25),VLOOKUP($A345,#REF!,5,FALSE),IF($B345="CCU",VLOOKUP($A345,#REF!,4,FALSE),IF($B345="MERCADO",VLOOKUP($A345,#REF!,6,FALSE),IF($B345="PLEO",VLOOKUP($A345,#REF!,4,FALSE),IF($B345="SICRO",VLOOKUP($A345,#REF!,4,FALSE),IF($B345="SINAPI",IFERROR((VLOOKUP($A345,#REF!,5,FALSE)),(VLOOKUP($A345,#REF!,5,FALSE))),"-"))))))</f>
        <v>-</v>
      </c>
      <c r="I345" s="114">
        <f>IF($B345="SICRO EQUIP.",VLOOKUP($A345,#REF!,10,FALSE),0)</f>
        <v>0</v>
      </c>
      <c r="J345" s="114">
        <f>IF($B345="SICRO EQUIP.",VLOOKUP($A345,#REF!,11,FALSE),0)</f>
        <v>0</v>
      </c>
      <c r="K345" s="258"/>
      <c r="L345" s="259"/>
      <c r="M345" s="115" t="e">
        <f>VLOOKUP($K345,Reajuste!$A$2:$BW$29,(MATCH($L345,Reajuste!$C$2:$BW$2,0)+2),FALSE)</f>
        <v>#N/A</v>
      </c>
      <c r="N345" s="259"/>
      <c r="O345" s="115" t="e">
        <f>VLOOKUP($K345,Reajuste!$A$2:$CW$29,(MATCH($N345,Reajuste!$C$2:$CW$2,0)+2),FALSE)</f>
        <v>#N/A</v>
      </c>
      <c r="P345" s="113">
        <f t="shared" si="0"/>
        <v>0</v>
      </c>
      <c r="Q345" s="113">
        <f t="shared" si="1"/>
        <v>0</v>
      </c>
      <c r="R345" s="113">
        <f t="shared" si="2"/>
        <v>0</v>
      </c>
      <c r="S345" s="113">
        <f t="shared" si="3"/>
        <v>0</v>
      </c>
      <c r="T345" s="113">
        <f t="shared" si="4"/>
        <v>0</v>
      </c>
      <c r="U345" s="113">
        <f t="shared" si="5"/>
        <v>0</v>
      </c>
      <c r="V345" s="4"/>
      <c r="W345" s="4"/>
      <c r="X345" s="4"/>
      <c r="Y345" s="4"/>
      <c r="Z345" s="4"/>
    </row>
    <row r="346" spans="1:26" ht="14.25" customHeight="1">
      <c r="A346" s="256"/>
      <c r="B346" s="257"/>
      <c r="C346" s="112" t="str">
        <f>IF(OR($B346="ANP",$B346="DAER",$B346="CONSULTORIA DNIT",$B346="PREGÃO ELETRÔNICO",$B346="DMLU",$B346="DMAE",$B346="CEEE",$B346="EPTC",$B346="ORSE",$B346="SEINFRA",$B346="CREA",$B346="CAU",$B346="CEHOP",$B346="SIURB",$B346="DER-PR",$B346="SUDECAP",$B346=Aux.!$F$24,$B346=Aux.!$F$25),VLOOKUP($A346,#REF!,3,FALSE),IF($B346="SICRO EQUIP.",VLOOKUP($A346,#REF!,2,FALSE),IF($B346="CCU",VLOOKUP($A346,#REF!,2,FALSE),IF($B346="MERCADO",VLOOKUP($A346,#REF!,2,FALSE),IF($B346="PLEO",VLOOKUP($A346,#REF!,2,FALSE),IF($B346="SICRO",VLOOKUP($A346,#REF!,2,FALSE),IF($B346="SINAPI",IFERROR((VLOOKUP($A346,#REF!,2,FALSE)),(VLOOKUP($A346,#REF!,2,FALSE))),"-")))))))</f>
        <v>-</v>
      </c>
      <c r="D346" s="95" t="str">
        <f>IF(OR($B346="ANP",$B346="DAER",$B346="CONSULTORIA DNIT",$B346="PREGÃO ELETRÔNICO",$B346="DMLU",$B346="DMAE",$B346="CEEE",$B346="EPTC",$B346="ORSE",$B346="SEINFRA",$B346="CREA",$B346="CAU",$B346="CEHOP",$B346="SIURB",$B346="DER-PR",$B346="SUDECAP",$B346=Aux.!$F$24,$B346=Aux.!$F$25),VLOOKUP($A346,#REF!,4,FALSE),IF($B346="SICRO EQUIP.","H",IF($B346="CCU",VLOOKUP($A346,#REF!,3,FALSE),IF($B346="MERCADO",VLOOKUP($A346,#REF!,10,FALSE),IF($B346="PLEO",VLOOKUP($A346,#REF!,3,FALSE),IF($B346="SICRO",VLOOKUP($A346,#REF!,3,FALSE),IF($B346="SINAPI",IFERROR((VLOOKUP($A346,#REF!,3,FALSE)),(VLOOKUP($A346,#REF!,3,FALSE))),"-")))))))</f>
        <v>-</v>
      </c>
      <c r="E346" s="113" t="str">
        <f>IF(OR($B346="ANP",$B346="DAER",$B346="CONSULTORIA DNIT",$B346="PREGÃO ELETRÔNICO",$B346="DMLU",$B346="DMAE",$B346="CEEE",$B346="EPTC",$B346="ORSE",$B346="SEINFRA",$B346="CREA",$B346="CAU",$B346="CEHOP",$B346="SIURB",$B346="DER-PR",$B346="SUDECAP",$B346=Aux.!$F$24,$B346=Aux.!$F$25),VLOOKUP($A346,#REF!,6,FALSE),IF($B346="CCU",VLOOKUP($A346,#REF!,5,FALSE),IF($B346="MERCADO",VLOOKUP($A346,#REF!,7,FALSE),IF($B346="PLEO",VLOOKUP($A346,#REF!,4,FALSE),IF($B346="SICRO",VLOOKUP($A346,#REF!,5,FALSE),IF($B346="SINAPI",IFERROR((VLOOKUP($A346,#REF!,18,FALSE)),),"-"))))))</f>
        <v>-</v>
      </c>
      <c r="F346" s="113" t="str">
        <f>IF(OR($B346="ANP",$B346="DAER",$B346="CONSULTORIA DNIT",$B346="PREGÃO ELETRÔNICO",$B346="DMLU",$B346="DMAE",$B346="CEEE",$B346="EPTC",$B346="ORSE",$B346="SEINFRA",$B346="CREA",$B346="CAU",$B346="CEHOP",$B346="SIURB",$B346="DER-PR",$B346="SUDECAP",$B346=Aux.!$F$24,$B346=Aux.!$F$25),VLOOKUP($A346,#REF!,7,FALSE),IF($B346="CCU",VLOOKUP($A346,#REF!,6,FALSE),IF($B346="MERCADO",VLOOKUP($A346,#REF!,8,FALSE),IF($B346="PLEO",VLOOKUP($A346,#REF!,4,FALSE),IF($B346="SICRO",VLOOKUP($A346,#REF!,6,FALSE),IF($B346="SINAPI",IFERROR(SUM((VLOOKUP($A346,#REF!,14,FALSE)),VLOOKUP($A346,#REF!,20,FALSE),VLOOKUP($A346,#REF!,22,FALSE)),),"-"))))))</f>
        <v>-</v>
      </c>
      <c r="G346" s="113" t="str">
        <f>IF(OR($B346="ANP",$B346="DAER",$B346="CONSULTORIA DNIT",$B346="PREGÃO ELETRÔNICO",$B346="DMLU",$B346="DMAE",$B346="CEEE",$B346="EPTC",$B346="ORSE",$B346="SEINFRA",$B346="CREA",$B346="CAU",$B346="CEHOP",$B346="SIURB",$B346="DER-PR",$B346="SUDECAP",$B346=Aux.!$F$24,$B346=Aux.!$F$25),VLOOKUP($A346,#REF!,8,FALSE),IF($B346="CCU",VLOOKUP($A346,#REF!,7,FALSE),IF($B346="MERCADO",VLOOKUP($A346,#REF!,9,FALSE),IF($B346="PLEO",VLOOKUP($A346,#REF!,4,FALSE),IF($B346="SICRO",VLOOKUP($A346,#REF!,7,FALSE),IF($B346="SINAPI",IFERROR((VLOOKUP($A346,#REF!,16,FALSE)),(VLOOKUP($A346,#REF!,5,FALSE))),"-"))))))</f>
        <v>-</v>
      </c>
      <c r="H346" s="113" t="str">
        <f>IF(OR($B346="ANP",$B346="DAER",$B346="CONSULTORIA DNIT",$B346="PREGÃO ELETRÔNICO",$B346="DMLU",$B346="DMAE",$B346="CEEE",$B346="EPTC",$B346="ORSE",$B346="SEINFRA",$B346="CREA",$B346="CAU",$B346="CEHOP",$B346="SIURB",$B346="DER-PR",$B346="SUDECAP",$B346=Aux.!$F$24,$B346=Aux.!$F$25),VLOOKUP($A346,#REF!,5,FALSE),IF($B346="CCU",VLOOKUP($A346,#REF!,4,FALSE),IF($B346="MERCADO",VLOOKUP($A346,#REF!,6,FALSE),IF($B346="PLEO",VLOOKUP($A346,#REF!,4,FALSE),IF($B346="SICRO",VLOOKUP($A346,#REF!,4,FALSE),IF($B346="SINAPI",IFERROR((VLOOKUP($A346,#REF!,5,FALSE)),(VLOOKUP($A346,#REF!,5,FALSE))),"-"))))))</f>
        <v>-</v>
      </c>
      <c r="I346" s="114">
        <f>IF($B346="SICRO EQUIP.",VLOOKUP($A346,#REF!,10,FALSE),0)</f>
        <v>0</v>
      </c>
      <c r="J346" s="114">
        <f>IF($B346="SICRO EQUIP.",VLOOKUP($A346,#REF!,11,FALSE),0)</f>
        <v>0</v>
      </c>
      <c r="K346" s="258"/>
      <c r="L346" s="259"/>
      <c r="M346" s="115" t="e">
        <f>VLOOKUP($K346,Reajuste!$A$2:$BW$29,(MATCH($L346,Reajuste!$C$2:$BW$2,0)+2),FALSE)</f>
        <v>#N/A</v>
      </c>
      <c r="N346" s="259"/>
      <c r="O346" s="115" t="e">
        <f>VLOOKUP($K346,Reajuste!$A$2:$CW$29,(MATCH($N346,Reajuste!$C$2:$CW$2,0)+2),FALSE)</f>
        <v>#N/A</v>
      </c>
      <c r="P346" s="113">
        <f t="shared" si="0"/>
        <v>0</v>
      </c>
      <c r="Q346" s="113">
        <f t="shared" si="1"/>
        <v>0</v>
      </c>
      <c r="R346" s="113">
        <f t="shared" si="2"/>
        <v>0</v>
      </c>
      <c r="S346" s="113">
        <f t="shared" si="3"/>
        <v>0</v>
      </c>
      <c r="T346" s="113">
        <f t="shared" si="4"/>
        <v>0</v>
      </c>
      <c r="U346" s="113">
        <f t="shared" si="5"/>
        <v>0</v>
      </c>
      <c r="V346" s="4"/>
      <c r="W346" s="4"/>
      <c r="X346" s="4"/>
      <c r="Y346" s="4"/>
      <c r="Z346" s="4"/>
    </row>
    <row r="347" spans="1:26" ht="14.25" customHeight="1">
      <c r="A347" s="256"/>
      <c r="B347" s="257"/>
      <c r="C347" s="112" t="str">
        <f>IF(OR($B347="ANP",$B347="DAER",$B347="CONSULTORIA DNIT",$B347="PREGÃO ELETRÔNICO",$B347="DMLU",$B347="DMAE",$B347="CEEE",$B347="EPTC",$B347="ORSE",$B347="SEINFRA",$B347="CREA",$B347="CAU",$B347="CEHOP",$B347="SIURB",$B347="DER-PR",$B347="SUDECAP",$B347=Aux.!$F$24,$B347=Aux.!$F$25),VLOOKUP($A347,#REF!,3,FALSE),IF($B347="SICRO EQUIP.",VLOOKUP($A347,#REF!,2,FALSE),IF($B347="CCU",VLOOKUP($A347,#REF!,2,FALSE),IF($B347="MERCADO",VLOOKUP($A347,#REF!,2,FALSE),IF($B347="PLEO",VLOOKUP($A347,#REF!,2,FALSE),IF($B347="SICRO",VLOOKUP($A347,#REF!,2,FALSE),IF($B347="SINAPI",IFERROR((VLOOKUP($A347,#REF!,2,FALSE)),(VLOOKUP($A347,#REF!,2,FALSE))),"-")))))))</f>
        <v>-</v>
      </c>
      <c r="D347" s="95" t="str">
        <f>IF(OR($B347="ANP",$B347="DAER",$B347="CONSULTORIA DNIT",$B347="PREGÃO ELETRÔNICO",$B347="DMLU",$B347="DMAE",$B347="CEEE",$B347="EPTC",$B347="ORSE",$B347="SEINFRA",$B347="CREA",$B347="CAU",$B347="CEHOP",$B347="SIURB",$B347="DER-PR",$B347="SUDECAP",$B347=Aux.!$F$24,$B347=Aux.!$F$25),VLOOKUP($A347,#REF!,4,FALSE),IF($B347="SICRO EQUIP.","H",IF($B347="CCU",VLOOKUP($A347,#REF!,3,FALSE),IF($B347="MERCADO",VLOOKUP($A347,#REF!,10,FALSE),IF($B347="PLEO",VLOOKUP($A347,#REF!,3,FALSE),IF($B347="SICRO",VLOOKUP($A347,#REF!,3,FALSE),IF($B347="SINAPI",IFERROR((VLOOKUP($A347,#REF!,3,FALSE)),(VLOOKUP($A347,#REF!,3,FALSE))),"-")))))))</f>
        <v>-</v>
      </c>
      <c r="E347" s="113" t="str">
        <f>IF(OR($B347="ANP",$B347="DAER",$B347="CONSULTORIA DNIT",$B347="PREGÃO ELETRÔNICO",$B347="DMLU",$B347="DMAE",$B347="CEEE",$B347="EPTC",$B347="ORSE",$B347="SEINFRA",$B347="CREA",$B347="CAU",$B347="CEHOP",$B347="SIURB",$B347="DER-PR",$B347="SUDECAP",$B347=Aux.!$F$24,$B347=Aux.!$F$25),VLOOKUP($A347,#REF!,6,FALSE),IF($B347="CCU",VLOOKUP($A347,#REF!,5,FALSE),IF($B347="MERCADO",VLOOKUP($A347,#REF!,7,FALSE),IF($B347="PLEO",VLOOKUP($A347,#REF!,4,FALSE),IF($B347="SICRO",VLOOKUP($A347,#REF!,5,FALSE),IF($B347="SINAPI",IFERROR((VLOOKUP($A347,#REF!,18,FALSE)),),"-"))))))</f>
        <v>-</v>
      </c>
      <c r="F347" s="113" t="str">
        <f>IF(OR($B347="ANP",$B347="DAER",$B347="CONSULTORIA DNIT",$B347="PREGÃO ELETRÔNICO",$B347="DMLU",$B347="DMAE",$B347="CEEE",$B347="EPTC",$B347="ORSE",$B347="SEINFRA",$B347="CREA",$B347="CAU",$B347="CEHOP",$B347="SIURB",$B347="DER-PR",$B347="SUDECAP",$B347=Aux.!$F$24,$B347=Aux.!$F$25),VLOOKUP($A347,#REF!,7,FALSE),IF($B347="CCU",VLOOKUP($A347,#REF!,6,FALSE),IF($B347="MERCADO",VLOOKUP($A347,#REF!,8,FALSE),IF($B347="PLEO",VLOOKUP($A347,#REF!,4,FALSE),IF($B347="SICRO",VLOOKUP($A347,#REF!,6,FALSE),IF($B347="SINAPI",IFERROR(SUM((VLOOKUP($A347,#REF!,14,FALSE)),VLOOKUP($A347,#REF!,20,FALSE),VLOOKUP($A347,#REF!,22,FALSE)),),"-"))))))</f>
        <v>-</v>
      </c>
      <c r="G347" s="113" t="str">
        <f>IF(OR($B347="ANP",$B347="DAER",$B347="CONSULTORIA DNIT",$B347="PREGÃO ELETRÔNICO",$B347="DMLU",$B347="DMAE",$B347="CEEE",$B347="EPTC",$B347="ORSE",$B347="SEINFRA",$B347="CREA",$B347="CAU",$B347="CEHOP",$B347="SIURB",$B347="DER-PR",$B347="SUDECAP",$B347=Aux.!$F$24,$B347=Aux.!$F$25),VLOOKUP($A347,#REF!,8,FALSE),IF($B347="CCU",VLOOKUP($A347,#REF!,7,FALSE),IF($B347="MERCADO",VLOOKUP($A347,#REF!,9,FALSE),IF($B347="PLEO",VLOOKUP($A347,#REF!,4,FALSE),IF($B347="SICRO",VLOOKUP($A347,#REF!,7,FALSE),IF($B347="SINAPI",IFERROR((VLOOKUP($A347,#REF!,16,FALSE)),(VLOOKUP($A347,#REF!,5,FALSE))),"-"))))))</f>
        <v>-</v>
      </c>
      <c r="H347" s="113" t="str">
        <f>IF(OR($B347="ANP",$B347="DAER",$B347="CONSULTORIA DNIT",$B347="PREGÃO ELETRÔNICO",$B347="DMLU",$B347="DMAE",$B347="CEEE",$B347="EPTC",$B347="ORSE",$B347="SEINFRA",$B347="CREA",$B347="CAU",$B347="CEHOP",$B347="SIURB",$B347="DER-PR",$B347="SUDECAP",$B347=Aux.!$F$24,$B347=Aux.!$F$25),VLOOKUP($A347,#REF!,5,FALSE),IF($B347="CCU",VLOOKUP($A347,#REF!,4,FALSE),IF($B347="MERCADO",VLOOKUP($A347,#REF!,6,FALSE),IF($B347="PLEO",VLOOKUP($A347,#REF!,4,FALSE),IF($B347="SICRO",VLOOKUP($A347,#REF!,4,FALSE),IF($B347="SINAPI",IFERROR((VLOOKUP($A347,#REF!,5,FALSE)),(VLOOKUP($A347,#REF!,5,FALSE))),"-"))))))</f>
        <v>-</v>
      </c>
      <c r="I347" s="114">
        <f>IF($B347="SICRO EQUIP.",VLOOKUP($A347,#REF!,10,FALSE),0)</f>
        <v>0</v>
      </c>
      <c r="J347" s="114">
        <f>IF($B347="SICRO EQUIP.",VLOOKUP($A347,#REF!,11,FALSE),0)</f>
        <v>0</v>
      </c>
      <c r="K347" s="258"/>
      <c r="L347" s="259"/>
      <c r="M347" s="115" t="e">
        <f>VLOOKUP($K347,Reajuste!$A$2:$BW$29,(MATCH($L347,Reajuste!$C$2:$BW$2,0)+2),FALSE)</f>
        <v>#N/A</v>
      </c>
      <c r="N347" s="259"/>
      <c r="O347" s="115" t="e">
        <f>VLOOKUP($K347,Reajuste!$A$2:$CW$29,(MATCH($N347,Reajuste!$C$2:$CW$2,0)+2),FALSE)</f>
        <v>#N/A</v>
      </c>
      <c r="P347" s="113">
        <f t="shared" si="0"/>
        <v>0</v>
      </c>
      <c r="Q347" s="113">
        <f t="shared" si="1"/>
        <v>0</v>
      </c>
      <c r="R347" s="113">
        <f t="shared" si="2"/>
        <v>0</v>
      </c>
      <c r="S347" s="113">
        <f t="shared" si="3"/>
        <v>0</v>
      </c>
      <c r="T347" s="113">
        <f t="shared" si="4"/>
        <v>0</v>
      </c>
      <c r="U347" s="113">
        <f t="shared" si="5"/>
        <v>0</v>
      </c>
      <c r="V347" s="4"/>
      <c r="W347" s="4"/>
      <c r="X347" s="4"/>
      <c r="Y347" s="4"/>
      <c r="Z347" s="4"/>
    </row>
    <row r="348" spans="1:26" ht="14.25" customHeight="1">
      <c r="A348" s="256"/>
      <c r="B348" s="257"/>
      <c r="C348" s="112" t="str">
        <f>IF(OR($B348="ANP",$B348="DAER",$B348="CONSULTORIA DNIT",$B348="PREGÃO ELETRÔNICO",$B348="DMLU",$B348="DMAE",$B348="CEEE",$B348="EPTC",$B348="ORSE",$B348="SEINFRA",$B348="CREA",$B348="CAU",$B348="CEHOP",$B348="SIURB",$B348="DER-PR",$B348="SUDECAP",$B348=Aux.!$F$24,$B348=Aux.!$F$25),VLOOKUP($A348,#REF!,3,FALSE),IF($B348="SICRO EQUIP.",VLOOKUP($A348,#REF!,2,FALSE),IF($B348="CCU",VLOOKUP($A348,#REF!,2,FALSE),IF($B348="MERCADO",VLOOKUP($A348,#REF!,2,FALSE),IF($B348="PLEO",VLOOKUP($A348,#REF!,2,FALSE),IF($B348="SICRO",VLOOKUP($A348,#REF!,2,FALSE),IF($B348="SINAPI",IFERROR((VLOOKUP($A348,#REF!,2,FALSE)),(VLOOKUP($A348,#REF!,2,FALSE))),"-")))))))</f>
        <v>-</v>
      </c>
      <c r="D348" s="95" t="str">
        <f>IF(OR($B348="ANP",$B348="DAER",$B348="CONSULTORIA DNIT",$B348="PREGÃO ELETRÔNICO",$B348="DMLU",$B348="DMAE",$B348="CEEE",$B348="EPTC",$B348="ORSE",$B348="SEINFRA",$B348="CREA",$B348="CAU",$B348="CEHOP",$B348="SIURB",$B348="DER-PR",$B348="SUDECAP",$B348=Aux.!$F$24,$B348=Aux.!$F$25),VLOOKUP($A348,#REF!,4,FALSE),IF($B348="SICRO EQUIP.","H",IF($B348="CCU",VLOOKUP($A348,#REF!,3,FALSE),IF($B348="MERCADO",VLOOKUP($A348,#REF!,10,FALSE),IF($B348="PLEO",VLOOKUP($A348,#REF!,3,FALSE),IF($B348="SICRO",VLOOKUP($A348,#REF!,3,FALSE),IF($B348="SINAPI",IFERROR((VLOOKUP($A348,#REF!,3,FALSE)),(VLOOKUP($A348,#REF!,3,FALSE))),"-")))))))</f>
        <v>-</v>
      </c>
      <c r="E348" s="113" t="str">
        <f>IF(OR($B348="ANP",$B348="DAER",$B348="CONSULTORIA DNIT",$B348="PREGÃO ELETRÔNICO",$B348="DMLU",$B348="DMAE",$B348="CEEE",$B348="EPTC",$B348="ORSE",$B348="SEINFRA",$B348="CREA",$B348="CAU",$B348="CEHOP",$B348="SIURB",$B348="DER-PR",$B348="SUDECAP",$B348=Aux.!$F$24,$B348=Aux.!$F$25),VLOOKUP($A348,#REF!,6,FALSE),IF($B348="CCU",VLOOKUP($A348,#REF!,5,FALSE),IF($B348="MERCADO",VLOOKUP($A348,#REF!,7,FALSE),IF($B348="PLEO",VLOOKUP($A348,#REF!,4,FALSE),IF($B348="SICRO",VLOOKUP($A348,#REF!,5,FALSE),IF($B348="SINAPI",IFERROR((VLOOKUP($A348,#REF!,18,FALSE)),),"-"))))))</f>
        <v>-</v>
      </c>
      <c r="F348" s="113" t="str">
        <f>IF(OR($B348="ANP",$B348="DAER",$B348="CONSULTORIA DNIT",$B348="PREGÃO ELETRÔNICO",$B348="DMLU",$B348="DMAE",$B348="CEEE",$B348="EPTC",$B348="ORSE",$B348="SEINFRA",$B348="CREA",$B348="CAU",$B348="CEHOP",$B348="SIURB",$B348="DER-PR",$B348="SUDECAP",$B348=Aux.!$F$24,$B348=Aux.!$F$25),VLOOKUP($A348,#REF!,7,FALSE),IF($B348="CCU",VLOOKUP($A348,#REF!,6,FALSE),IF($B348="MERCADO",VLOOKUP($A348,#REF!,8,FALSE),IF($B348="PLEO",VLOOKUP($A348,#REF!,4,FALSE),IF($B348="SICRO",VLOOKUP($A348,#REF!,6,FALSE),IF($B348="SINAPI",IFERROR(SUM((VLOOKUP($A348,#REF!,14,FALSE)),VLOOKUP($A348,#REF!,20,FALSE),VLOOKUP($A348,#REF!,22,FALSE)),),"-"))))))</f>
        <v>-</v>
      </c>
      <c r="G348" s="113" t="str">
        <f>IF(OR($B348="ANP",$B348="DAER",$B348="CONSULTORIA DNIT",$B348="PREGÃO ELETRÔNICO",$B348="DMLU",$B348="DMAE",$B348="CEEE",$B348="EPTC",$B348="ORSE",$B348="SEINFRA",$B348="CREA",$B348="CAU",$B348="CEHOP",$B348="SIURB",$B348="DER-PR",$B348="SUDECAP",$B348=Aux.!$F$24,$B348=Aux.!$F$25),VLOOKUP($A348,#REF!,8,FALSE),IF($B348="CCU",VLOOKUP($A348,#REF!,7,FALSE),IF($B348="MERCADO",VLOOKUP($A348,#REF!,9,FALSE),IF($B348="PLEO",VLOOKUP($A348,#REF!,4,FALSE),IF($B348="SICRO",VLOOKUP($A348,#REF!,7,FALSE),IF($B348="SINAPI",IFERROR((VLOOKUP($A348,#REF!,16,FALSE)),(VLOOKUP($A348,#REF!,5,FALSE))),"-"))))))</f>
        <v>-</v>
      </c>
      <c r="H348" s="113" t="str">
        <f>IF(OR($B348="ANP",$B348="DAER",$B348="CONSULTORIA DNIT",$B348="PREGÃO ELETRÔNICO",$B348="DMLU",$B348="DMAE",$B348="CEEE",$B348="EPTC",$B348="ORSE",$B348="SEINFRA",$B348="CREA",$B348="CAU",$B348="CEHOP",$B348="SIURB",$B348="DER-PR",$B348="SUDECAP",$B348=Aux.!$F$24,$B348=Aux.!$F$25),VLOOKUP($A348,#REF!,5,FALSE),IF($B348="CCU",VLOOKUP($A348,#REF!,4,FALSE),IF($B348="MERCADO",VLOOKUP($A348,#REF!,6,FALSE),IF($B348="PLEO",VLOOKUP($A348,#REF!,4,FALSE),IF($B348="SICRO",VLOOKUP($A348,#REF!,4,FALSE),IF($B348="SINAPI",IFERROR((VLOOKUP($A348,#REF!,5,FALSE)),(VLOOKUP($A348,#REF!,5,FALSE))),"-"))))))</f>
        <v>-</v>
      </c>
      <c r="I348" s="114">
        <f>IF($B348="SICRO EQUIP.",VLOOKUP($A348,#REF!,10,FALSE),0)</f>
        <v>0</v>
      </c>
      <c r="J348" s="114">
        <f>IF($B348="SICRO EQUIP.",VLOOKUP($A348,#REF!,11,FALSE),0)</f>
        <v>0</v>
      </c>
      <c r="K348" s="258"/>
      <c r="L348" s="259"/>
      <c r="M348" s="115" t="e">
        <f>VLOOKUP($K348,Reajuste!$A$2:$BW$29,(MATCH($L348,Reajuste!$C$2:$BW$2,0)+2),FALSE)</f>
        <v>#N/A</v>
      </c>
      <c r="N348" s="259"/>
      <c r="O348" s="115" t="e">
        <f>VLOOKUP($K348,Reajuste!$A$2:$CW$29,(MATCH($N348,Reajuste!$C$2:$CW$2,0)+2),FALSE)</f>
        <v>#N/A</v>
      </c>
      <c r="P348" s="113">
        <f t="shared" si="0"/>
        <v>0</v>
      </c>
      <c r="Q348" s="113">
        <f t="shared" si="1"/>
        <v>0</v>
      </c>
      <c r="R348" s="113">
        <f t="shared" si="2"/>
        <v>0</v>
      </c>
      <c r="S348" s="113">
        <f t="shared" si="3"/>
        <v>0</v>
      </c>
      <c r="T348" s="113">
        <f t="shared" si="4"/>
        <v>0</v>
      </c>
      <c r="U348" s="113">
        <f t="shared" si="5"/>
        <v>0</v>
      </c>
      <c r="V348" s="4"/>
      <c r="W348" s="4"/>
      <c r="X348" s="4"/>
      <c r="Y348" s="4"/>
      <c r="Z348" s="4"/>
    </row>
    <row r="349" spans="1:26" ht="14.25" customHeight="1">
      <c r="A349" s="256"/>
      <c r="B349" s="257"/>
      <c r="C349" s="112" t="str">
        <f>IF(OR($B349="ANP",$B349="DAER",$B349="CONSULTORIA DNIT",$B349="PREGÃO ELETRÔNICO",$B349="DMLU",$B349="DMAE",$B349="CEEE",$B349="EPTC",$B349="ORSE",$B349="SEINFRA",$B349="CREA",$B349="CAU",$B349="CEHOP",$B349="SIURB",$B349="DER-PR",$B349="SUDECAP",$B349=Aux.!$F$24,$B349=Aux.!$F$25),VLOOKUP($A349,#REF!,3,FALSE),IF($B349="SICRO EQUIP.",VLOOKUP($A349,#REF!,2,FALSE),IF($B349="CCU",VLOOKUP($A349,#REF!,2,FALSE),IF($B349="MERCADO",VLOOKUP($A349,#REF!,2,FALSE),IF($B349="PLEO",VLOOKUP($A349,#REF!,2,FALSE),IF($B349="SICRO",VLOOKUP($A349,#REF!,2,FALSE),IF($B349="SINAPI",IFERROR((VLOOKUP($A349,#REF!,2,FALSE)),(VLOOKUP($A349,#REF!,2,FALSE))),"-")))))))</f>
        <v>-</v>
      </c>
      <c r="D349" s="95" t="str">
        <f>IF(OR($B349="ANP",$B349="DAER",$B349="CONSULTORIA DNIT",$B349="PREGÃO ELETRÔNICO",$B349="DMLU",$B349="DMAE",$B349="CEEE",$B349="EPTC",$B349="ORSE",$B349="SEINFRA",$B349="CREA",$B349="CAU",$B349="CEHOP",$B349="SIURB",$B349="DER-PR",$B349="SUDECAP",$B349=Aux.!$F$24,$B349=Aux.!$F$25),VLOOKUP($A349,#REF!,4,FALSE),IF($B349="SICRO EQUIP.","H",IF($B349="CCU",VLOOKUP($A349,#REF!,3,FALSE),IF($B349="MERCADO",VLOOKUP($A349,#REF!,10,FALSE),IF($B349="PLEO",VLOOKUP($A349,#REF!,3,FALSE),IF($B349="SICRO",VLOOKUP($A349,#REF!,3,FALSE),IF($B349="SINAPI",IFERROR((VLOOKUP($A349,#REF!,3,FALSE)),(VLOOKUP($A349,#REF!,3,FALSE))),"-")))))))</f>
        <v>-</v>
      </c>
      <c r="E349" s="113" t="str">
        <f>IF(OR($B349="ANP",$B349="DAER",$B349="CONSULTORIA DNIT",$B349="PREGÃO ELETRÔNICO",$B349="DMLU",$B349="DMAE",$B349="CEEE",$B349="EPTC",$B349="ORSE",$B349="SEINFRA",$B349="CREA",$B349="CAU",$B349="CEHOP",$B349="SIURB",$B349="DER-PR",$B349="SUDECAP",$B349=Aux.!$F$24,$B349=Aux.!$F$25),VLOOKUP($A349,#REF!,6,FALSE),IF($B349="CCU",VLOOKUP($A349,#REF!,5,FALSE),IF($B349="MERCADO",VLOOKUP($A349,#REF!,7,FALSE),IF($B349="PLEO",VLOOKUP($A349,#REF!,4,FALSE),IF($B349="SICRO",VLOOKUP($A349,#REF!,5,FALSE),IF($B349="SINAPI",IFERROR((VLOOKUP($A349,#REF!,18,FALSE)),),"-"))))))</f>
        <v>-</v>
      </c>
      <c r="F349" s="113" t="str">
        <f>IF(OR($B349="ANP",$B349="DAER",$B349="CONSULTORIA DNIT",$B349="PREGÃO ELETRÔNICO",$B349="DMLU",$B349="DMAE",$B349="CEEE",$B349="EPTC",$B349="ORSE",$B349="SEINFRA",$B349="CREA",$B349="CAU",$B349="CEHOP",$B349="SIURB",$B349="DER-PR",$B349="SUDECAP",$B349=Aux.!$F$24,$B349=Aux.!$F$25),VLOOKUP($A349,#REF!,7,FALSE),IF($B349="CCU",VLOOKUP($A349,#REF!,6,FALSE),IF($B349="MERCADO",VLOOKUP($A349,#REF!,8,FALSE),IF($B349="PLEO",VLOOKUP($A349,#REF!,4,FALSE),IF($B349="SICRO",VLOOKUP($A349,#REF!,6,FALSE),IF($B349="SINAPI",IFERROR(SUM((VLOOKUP($A349,#REF!,14,FALSE)),VLOOKUP($A349,#REF!,20,FALSE),VLOOKUP($A349,#REF!,22,FALSE)),),"-"))))))</f>
        <v>-</v>
      </c>
      <c r="G349" s="113" t="str">
        <f>IF(OR($B349="ANP",$B349="DAER",$B349="CONSULTORIA DNIT",$B349="PREGÃO ELETRÔNICO",$B349="DMLU",$B349="DMAE",$B349="CEEE",$B349="EPTC",$B349="ORSE",$B349="SEINFRA",$B349="CREA",$B349="CAU",$B349="CEHOP",$B349="SIURB",$B349="DER-PR",$B349="SUDECAP",$B349=Aux.!$F$24,$B349=Aux.!$F$25),VLOOKUP($A349,#REF!,8,FALSE),IF($B349="CCU",VLOOKUP($A349,#REF!,7,FALSE),IF($B349="MERCADO",VLOOKUP($A349,#REF!,9,FALSE),IF($B349="PLEO",VLOOKUP($A349,#REF!,4,FALSE),IF($B349="SICRO",VLOOKUP($A349,#REF!,7,FALSE),IF($B349="SINAPI",IFERROR((VLOOKUP($A349,#REF!,16,FALSE)),(VLOOKUP($A349,#REF!,5,FALSE))),"-"))))))</f>
        <v>-</v>
      </c>
      <c r="H349" s="113" t="str">
        <f>IF(OR($B349="ANP",$B349="DAER",$B349="CONSULTORIA DNIT",$B349="PREGÃO ELETRÔNICO",$B349="DMLU",$B349="DMAE",$B349="CEEE",$B349="EPTC",$B349="ORSE",$B349="SEINFRA",$B349="CREA",$B349="CAU",$B349="CEHOP",$B349="SIURB",$B349="DER-PR",$B349="SUDECAP",$B349=Aux.!$F$24,$B349=Aux.!$F$25),VLOOKUP($A349,#REF!,5,FALSE),IF($B349="CCU",VLOOKUP($A349,#REF!,4,FALSE),IF($B349="MERCADO",VLOOKUP($A349,#REF!,6,FALSE),IF($B349="PLEO",VLOOKUP($A349,#REF!,4,FALSE),IF($B349="SICRO",VLOOKUP($A349,#REF!,4,FALSE),IF($B349="SINAPI",IFERROR((VLOOKUP($A349,#REF!,5,FALSE)),(VLOOKUP($A349,#REF!,5,FALSE))),"-"))))))</f>
        <v>-</v>
      </c>
      <c r="I349" s="114">
        <f>IF($B349="SICRO EQUIP.",VLOOKUP($A349,#REF!,10,FALSE),0)</f>
        <v>0</v>
      </c>
      <c r="J349" s="114">
        <f>IF($B349="SICRO EQUIP.",VLOOKUP($A349,#REF!,11,FALSE),0)</f>
        <v>0</v>
      </c>
      <c r="K349" s="258"/>
      <c r="L349" s="259"/>
      <c r="M349" s="115" t="e">
        <f>VLOOKUP($K349,Reajuste!$A$2:$BW$29,(MATCH($L349,Reajuste!$C$2:$BW$2,0)+2),FALSE)</f>
        <v>#N/A</v>
      </c>
      <c r="N349" s="259"/>
      <c r="O349" s="115" t="e">
        <f>VLOOKUP($K349,Reajuste!$A$2:$CW$29,(MATCH($N349,Reajuste!$C$2:$CW$2,0)+2),FALSE)</f>
        <v>#N/A</v>
      </c>
      <c r="P349" s="113">
        <f t="shared" si="0"/>
        <v>0</v>
      </c>
      <c r="Q349" s="113">
        <f t="shared" si="1"/>
        <v>0</v>
      </c>
      <c r="R349" s="113">
        <f t="shared" si="2"/>
        <v>0</v>
      </c>
      <c r="S349" s="113">
        <f t="shared" si="3"/>
        <v>0</v>
      </c>
      <c r="T349" s="113">
        <f t="shared" si="4"/>
        <v>0</v>
      </c>
      <c r="U349" s="113">
        <f t="shared" si="5"/>
        <v>0</v>
      </c>
      <c r="V349" s="4"/>
      <c r="W349" s="4"/>
      <c r="X349" s="4"/>
      <c r="Y349" s="4"/>
      <c r="Z349" s="4"/>
    </row>
    <row r="350" spans="1:26" ht="14.25" customHeight="1">
      <c r="A350" s="256"/>
      <c r="B350" s="257"/>
      <c r="C350" s="112" t="str">
        <f>IF(OR($B350="ANP",$B350="DAER",$B350="CONSULTORIA DNIT",$B350="PREGÃO ELETRÔNICO",$B350="DMLU",$B350="DMAE",$B350="CEEE",$B350="EPTC",$B350="ORSE",$B350="SEINFRA",$B350="CREA",$B350="CAU",$B350="CEHOP",$B350="SIURB",$B350="DER-PR",$B350="SUDECAP",$B350=Aux.!$F$24,$B350=Aux.!$F$25),VLOOKUP($A350,#REF!,3,FALSE),IF($B350="SICRO EQUIP.",VLOOKUP($A350,#REF!,2,FALSE),IF($B350="CCU",VLOOKUP($A350,#REF!,2,FALSE),IF($B350="MERCADO",VLOOKUP($A350,#REF!,2,FALSE),IF($B350="PLEO",VLOOKUP($A350,#REF!,2,FALSE),IF($B350="SICRO",VLOOKUP($A350,#REF!,2,FALSE),IF($B350="SINAPI",IFERROR((VLOOKUP($A350,#REF!,2,FALSE)),(VLOOKUP($A350,#REF!,2,FALSE))),"-")))))))</f>
        <v>-</v>
      </c>
      <c r="D350" s="95" t="str">
        <f>IF(OR($B350="ANP",$B350="DAER",$B350="CONSULTORIA DNIT",$B350="PREGÃO ELETRÔNICO",$B350="DMLU",$B350="DMAE",$B350="CEEE",$B350="EPTC",$B350="ORSE",$B350="SEINFRA",$B350="CREA",$B350="CAU",$B350="CEHOP",$B350="SIURB",$B350="DER-PR",$B350="SUDECAP",$B350=Aux.!$F$24,$B350=Aux.!$F$25),VLOOKUP($A350,#REF!,4,FALSE),IF($B350="SICRO EQUIP.","H",IF($B350="CCU",VLOOKUP($A350,#REF!,3,FALSE),IF($B350="MERCADO",VLOOKUP($A350,#REF!,10,FALSE),IF($B350="PLEO",VLOOKUP($A350,#REF!,3,FALSE),IF($B350="SICRO",VLOOKUP($A350,#REF!,3,FALSE),IF($B350="SINAPI",IFERROR((VLOOKUP($A350,#REF!,3,FALSE)),(VLOOKUP($A350,#REF!,3,FALSE))),"-")))))))</f>
        <v>-</v>
      </c>
      <c r="E350" s="113" t="str">
        <f>IF(OR($B350="ANP",$B350="DAER",$B350="CONSULTORIA DNIT",$B350="PREGÃO ELETRÔNICO",$B350="DMLU",$B350="DMAE",$B350="CEEE",$B350="EPTC",$B350="ORSE",$B350="SEINFRA",$B350="CREA",$B350="CAU",$B350="CEHOP",$B350="SIURB",$B350="DER-PR",$B350="SUDECAP",$B350=Aux.!$F$24,$B350=Aux.!$F$25),VLOOKUP($A350,#REF!,6,FALSE),IF($B350="CCU",VLOOKUP($A350,#REF!,5,FALSE),IF($B350="MERCADO",VLOOKUP($A350,#REF!,7,FALSE),IF($B350="PLEO",VLOOKUP($A350,#REF!,4,FALSE),IF($B350="SICRO",VLOOKUP($A350,#REF!,5,FALSE),IF($B350="SINAPI",IFERROR((VLOOKUP($A350,#REF!,18,FALSE)),),"-"))))))</f>
        <v>-</v>
      </c>
      <c r="F350" s="113" t="str">
        <f>IF(OR($B350="ANP",$B350="DAER",$B350="CONSULTORIA DNIT",$B350="PREGÃO ELETRÔNICO",$B350="DMLU",$B350="DMAE",$B350="CEEE",$B350="EPTC",$B350="ORSE",$B350="SEINFRA",$B350="CREA",$B350="CAU",$B350="CEHOP",$B350="SIURB",$B350="DER-PR",$B350="SUDECAP",$B350=Aux.!$F$24,$B350=Aux.!$F$25),VLOOKUP($A350,#REF!,7,FALSE),IF($B350="CCU",VLOOKUP($A350,#REF!,6,FALSE),IF($B350="MERCADO",VLOOKUP($A350,#REF!,8,FALSE),IF($B350="PLEO",VLOOKUP($A350,#REF!,4,FALSE),IF($B350="SICRO",VLOOKUP($A350,#REF!,6,FALSE),IF($B350="SINAPI",IFERROR(SUM((VLOOKUP($A350,#REF!,14,FALSE)),VLOOKUP($A350,#REF!,20,FALSE),VLOOKUP($A350,#REF!,22,FALSE)),),"-"))))))</f>
        <v>-</v>
      </c>
      <c r="G350" s="113" t="str">
        <f>IF(OR($B350="ANP",$B350="DAER",$B350="CONSULTORIA DNIT",$B350="PREGÃO ELETRÔNICO",$B350="DMLU",$B350="DMAE",$B350="CEEE",$B350="EPTC",$B350="ORSE",$B350="SEINFRA",$B350="CREA",$B350="CAU",$B350="CEHOP",$B350="SIURB",$B350="DER-PR",$B350="SUDECAP",$B350=Aux.!$F$24,$B350=Aux.!$F$25),VLOOKUP($A350,#REF!,8,FALSE),IF($B350="CCU",VLOOKUP($A350,#REF!,7,FALSE),IF($B350="MERCADO",VLOOKUP($A350,#REF!,9,FALSE),IF($B350="PLEO",VLOOKUP($A350,#REF!,4,FALSE),IF($B350="SICRO",VLOOKUP($A350,#REF!,7,FALSE),IF($B350="SINAPI",IFERROR((VLOOKUP($A350,#REF!,16,FALSE)),(VLOOKUP($A350,#REF!,5,FALSE))),"-"))))))</f>
        <v>-</v>
      </c>
      <c r="H350" s="113" t="str">
        <f>IF(OR($B350="ANP",$B350="DAER",$B350="CONSULTORIA DNIT",$B350="PREGÃO ELETRÔNICO",$B350="DMLU",$B350="DMAE",$B350="CEEE",$B350="EPTC",$B350="ORSE",$B350="SEINFRA",$B350="CREA",$B350="CAU",$B350="CEHOP",$B350="SIURB",$B350="DER-PR",$B350="SUDECAP",$B350=Aux.!$F$24,$B350=Aux.!$F$25),VLOOKUP($A350,#REF!,5,FALSE),IF($B350="CCU",VLOOKUP($A350,#REF!,4,FALSE),IF($B350="MERCADO",VLOOKUP($A350,#REF!,6,FALSE),IF($B350="PLEO",VLOOKUP($A350,#REF!,4,FALSE),IF($B350="SICRO",VLOOKUP($A350,#REF!,4,FALSE),IF($B350="SINAPI",IFERROR((VLOOKUP($A350,#REF!,5,FALSE)),(VLOOKUP($A350,#REF!,5,FALSE))),"-"))))))</f>
        <v>-</v>
      </c>
      <c r="I350" s="114">
        <f>IF($B350="SICRO EQUIP.",VLOOKUP($A350,#REF!,10,FALSE),0)</f>
        <v>0</v>
      </c>
      <c r="J350" s="114">
        <f>IF($B350="SICRO EQUIP.",VLOOKUP($A350,#REF!,11,FALSE),0)</f>
        <v>0</v>
      </c>
      <c r="K350" s="258"/>
      <c r="L350" s="259"/>
      <c r="M350" s="115" t="e">
        <f>VLOOKUP($K350,Reajuste!$A$2:$BW$29,(MATCH($L350,Reajuste!$C$2:$BW$2,0)+2),FALSE)</f>
        <v>#N/A</v>
      </c>
      <c r="N350" s="259"/>
      <c r="O350" s="115" t="e">
        <f>VLOOKUP($K350,Reajuste!$A$2:$CW$29,(MATCH($N350,Reajuste!$C$2:$CW$2,0)+2),FALSE)</f>
        <v>#N/A</v>
      </c>
      <c r="P350" s="113">
        <f t="shared" si="0"/>
        <v>0</v>
      </c>
      <c r="Q350" s="113">
        <f t="shared" si="1"/>
        <v>0</v>
      </c>
      <c r="R350" s="113">
        <f t="shared" si="2"/>
        <v>0</v>
      </c>
      <c r="S350" s="113">
        <f t="shared" si="3"/>
        <v>0</v>
      </c>
      <c r="T350" s="113">
        <f t="shared" si="4"/>
        <v>0</v>
      </c>
      <c r="U350" s="113">
        <f t="shared" si="5"/>
        <v>0</v>
      </c>
      <c r="V350" s="4"/>
      <c r="W350" s="4"/>
      <c r="X350" s="4"/>
      <c r="Y350" s="4"/>
      <c r="Z350" s="4"/>
    </row>
    <row r="351" spans="1:26" ht="14.25" customHeight="1">
      <c r="A351" s="256"/>
      <c r="B351" s="257"/>
      <c r="C351" s="112" t="str">
        <f>IF(OR($B351="ANP",$B351="DAER",$B351="CONSULTORIA DNIT",$B351="PREGÃO ELETRÔNICO",$B351="DMLU",$B351="DMAE",$B351="CEEE",$B351="EPTC",$B351="ORSE",$B351="SEINFRA",$B351="CREA",$B351="CAU",$B351="CEHOP",$B351="SIURB",$B351="DER-PR",$B351="SUDECAP",$B351=Aux.!$F$24,$B351=Aux.!$F$25),VLOOKUP($A351,#REF!,3,FALSE),IF($B351="SICRO EQUIP.",VLOOKUP($A351,#REF!,2,FALSE),IF($B351="CCU",VLOOKUP($A351,#REF!,2,FALSE),IF($B351="MERCADO",VLOOKUP($A351,#REF!,2,FALSE),IF($B351="PLEO",VLOOKUP($A351,#REF!,2,FALSE),IF($B351="SICRO",VLOOKUP($A351,#REF!,2,FALSE),IF($B351="SINAPI",IFERROR((VLOOKUP($A351,#REF!,2,FALSE)),(VLOOKUP($A351,#REF!,2,FALSE))),"-")))))))</f>
        <v>-</v>
      </c>
      <c r="D351" s="95" t="str">
        <f>IF(OR($B351="ANP",$B351="DAER",$B351="CONSULTORIA DNIT",$B351="PREGÃO ELETRÔNICO",$B351="DMLU",$B351="DMAE",$B351="CEEE",$B351="EPTC",$B351="ORSE",$B351="SEINFRA",$B351="CREA",$B351="CAU",$B351="CEHOP",$B351="SIURB",$B351="DER-PR",$B351="SUDECAP",$B351=Aux.!$F$24,$B351=Aux.!$F$25),VLOOKUP($A351,#REF!,4,FALSE),IF($B351="SICRO EQUIP.","H",IF($B351="CCU",VLOOKUP($A351,#REF!,3,FALSE),IF($B351="MERCADO",VLOOKUP($A351,#REF!,10,FALSE),IF($B351="PLEO",VLOOKUP($A351,#REF!,3,FALSE),IF($B351="SICRO",VLOOKUP($A351,#REF!,3,FALSE),IF($B351="SINAPI",IFERROR((VLOOKUP($A351,#REF!,3,FALSE)),(VLOOKUP($A351,#REF!,3,FALSE))),"-")))))))</f>
        <v>-</v>
      </c>
      <c r="E351" s="113" t="str">
        <f>IF(OR($B351="ANP",$B351="DAER",$B351="CONSULTORIA DNIT",$B351="PREGÃO ELETRÔNICO",$B351="DMLU",$B351="DMAE",$B351="CEEE",$B351="EPTC",$B351="ORSE",$B351="SEINFRA",$B351="CREA",$B351="CAU",$B351="CEHOP",$B351="SIURB",$B351="DER-PR",$B351="SUDECAP",$B351=Aux.!$F$24,$B351=Aux.!$F$25),VLOOKUP($A351,#REF!,6,FALSE),IF($B351="CCU",VLOOKUP($A351,#REF!,5,FALSE),IF($B351="MERCADO",VLOOKUP($A351,#REF!,7,FALSE),IF($B351="PLEO",VLOOKUP($A351,#REF!,4,FALSE),IF($B351="SICRO",VLOOKUP($A351,#REF!,5,FALSE),IF($B351="SINAPI",IFERROR((VLOOKUP($A351,#REF!,18,FALSE)),),"-"))))))</f>
        <v>-</v>
      </c>
      <c r="F351" s="113" t="str">
        <f>IF(OR($B351="ANP",$B351="DAER",$B351="CONSULTORIA DNIT",$B351="PREGÃO ELETRÔNICO",$B351="DMLU",$B351="DMAE",$B351="CEEE",$B351="EPTC",$B351="ORSE",$B351="SEINFRA",$B351="CREA",$B351="CAU",$B351="CEHOP",$B351="SIURB",$B351="DER-PR",$B351="SUDECAP",$B351=Aux.!$F$24,$B351=Aux.!$F$25),VLOOKUP($A351,#REF!,7,FALSE),IF($B351="CCU",VLOOKUP($A351,#REF!,6,FALSE),IF($B351="MERCADO",VLOOKUP($A351,#REF!,8,FALSE),IF($B351="PLEO",VLOOKUP($A351,#REF!,4,FALSE),IF($B351="SICRO",VLOOKUP($A351,#REF!,6,FALSE),IF($B351="SINAPI",IFERROR(SUM((VLOOKUP($A351,#REF!,14,FALSE)),VLOOKUP($A351,#REF!,20,FALSE),VLOOKUP($A351,#REF!,22,FALSE)),),"-"))))))</f>
        <v>-</v>
      </c>
      <c r="G351" s="113" t="str">
        <f>IF(OR($B351="ANP",$B351="DAER",$B351="CONSULTORIA DNIT",$B351="PREGÃO ELETRÔNICO",$B351="DMLU",$B351="DMAE",$B351="CEEE",$B351="EPTC",$B351="ORSE",$B351="SEINFRA",$B351="CREA",$B351="CAU",$B351="CEHOP",$B351="SIURB",$B351="DER-PR",$B351="SUDECAP",$B351=Aux.!$F$24,$B351=Aux.!$F$25),VLOOKUP($A351,#REF!,8,FALSE),IF($B351="CCU",VLOOKUP($A351,#REF!,7,FALSE),IF($B351="MERCADO",VLOOKUP($A351,#REF!,9,FALSE),IF($B351="PLEO",VLOOKUP($A351,#REF!,4,FALSE),IF($B351="SICRO",VLOOKUP($A351,#REF!,7,FALSE),IF($B351="SINAPI",IFERROR((VLOOKUP($A351,#REF!,16,FALSE)),(VLOOKUP($A351,#REF!,5,FALSE))),"-"))))))</f>
        <v>-</v>
      </c>
      <c r="H351" s="113" t="str">
        <f>IF(OR($B351="ANP",$B351="DAER",$B351="CONSULTORIA DNIT",$B351="PREGÃO ELETRÔNICO",$B351="DMLU",$B351="DMAE",$B351="CEEE",$B351="EPTC",$B351="ORSE",$B351="SEINFRA",$B351="CREA",$B351="CAU",$B351="CEHOP",$B351="SIURB",$B351="DER-PR",$B351="SUDECAP",$B351=Aux.!$F$24,$B351=Aux.!$F$25),VLOOKUP($A351,#REF!,5,FALSE),IF($B351="CCU",VLOOKUP($A351,#REF!,4,FALSE),IF($B351="MERCADO",VLOOKUP($A351,#REF!,6,FALSE),IF($B351="PLEO",VLOOKUP($A351,#REF!,4,FALSE),IF($B351="SICRO",VLOOKUP($A351,#REF!,4,FALSE),IF($B351="SINAPI",IFERROR((VLOOKUP($A351,#REF!,5,FALSE)),(VLOOKUP($A351,#REF!,5,FALSE))),"-"))))))</f>
        <v>-</v>
      </c>
      <c r="I351" s="114">
        <f>IF($B351="SICRO EQUIP.",VLOOKUP($A351,#REF!,10,FALSE),0)</f>
        <v>0</v>
      </c>
      <c r="J351" s="114">
        <f>IF($B351="SICRO EQUIP.",VLOOKUP($A351,#REF!,11,FALSE),0)</f>
        <v>0</v>
      </c>
      <c r="K351" s="258"/>
      <c r="L351" s="259"/>
      <c r="M351" s="115" t="e">
        <f>VLOOKUP($K351,Reajuste!$A$2:$BW$29,(MATCH($L351,Reajuste!$C$2:$BW$2,0)+2),FALSE)</f>
        <v>#N/A</v>
      </c>
      <c r="N351" s="259"/>
      <c r="O351" s="115" t="e">
        <f>VLOOKUP($K351,Reajuste!$A$2:$CW$29,(MATCH($N351,Reajuste!$C$2:$CW$2,0)+2),FALSE)</f>
        <v>#N/A</v>
      </c>
      <c r="P351" s="113">
        <f t="shared" si="0"/>
        <v>0</v>
      </c>
      <c r="Q351" s="113">
        <f t="shared" si="1"/>
        <v>0</v>
      </c>
      <c r="R351" s="113">
        <f t="shared" si="2"/>
        <v>0</v>
      </c>
      <c r="S351" s="113">
        <f t="shared" si="3"/>
        <v>0</v>
      </c>
      <c r="T351" s="113">
        <f t="shared" si="4"/>
        <v>0</v>
      </c>
      <c r="U351" s="113">
        <f t="shared" si="5"/>
        <v>0</v>
      </c>
      <c r="V351" s="4"/>
      <c r="W351" s="4"/>
      <c r="X351" s="4"/>
      <c r="Y351" s="4"/>
      <c r="Z351" s="4"/>
    </row>
    <row r="352" spans="1:26" ht="14.25" customHeight="1">
      <c r="A352" s="256"/>
      <c r="B352" s="257"/>
      <c r="C352" s="112" t="str">
        <f>IF(OR($B352="ANP",$B352="DAER",$B352="CONSULTORIA DNIT",$B352="PREGÃO ELETRÔNICO",$B352="DMLU",$B352="DMAE",$B352="CEEE",$B352="EPTC",$B352="ORSE",$B352="SEINFRA",$B352="CREA",$B352="CAU",$B352="CEHOP",$B352="SIURB",$B352="DER-PR",$B352="SUDECAP",$B352=Aux.!$F$24,$B352=Aux.!$F$25),VLOOKUP($A352,#REF!,3,FALSE),IF($B352="SICRO EQUIP.",VLOOKUP($A352,#REF!,2,FALSE),IF($B352="CCU",VLOOKUP($A352,#REF!,2,FALSE),IF($B352="MERCADO",VLOOKUP($A352,#REF!,2,FALSE),IF($B352="PLEO",VLOOKUP($A352,#REF!,2,FALSE),IF($B352="SICRO",VLOOKUP($A352,#REF!,2,FALSE),IF($B352="SINAPI",IFERROR((VLOOKUP($A352,#REF!,2,FALSE)),(VLOOKUP($A352,#REF!,2,FALSE))),"-")))))))</f>
        <v>-</v>
      </c>
      <c r="D352" s="95" t="str">
        <f>IF(OR($B352="ANP",$B352="DAER",$B352="CONSULTORIA DNIT",$B352="PREGÃO ELETRÔNICO",$B352="DMLU",$B352="DMAE",$B352="CEEE",$B352="EPTC",$B352="ORSE",$B352="SEINFRA",$B352="CREA",$B352="CAU",$B352="CEHOP",$B352="SIURB",$B352="DER-PR",$B352="SUDECAP",$B352=Aux.!$F$24,$B352=Aux.!$F$25),VLOOKUP($A352,#REF!,4,FALSE),IF($B352="SICRO EQUIP.","H",IF($B352="CCU",VLOOKUP($A352,#REF!,3,FALSE),IF($B352="MERCADO",VLOOKUP($A352,#REF!,10,FALSE),IF($B352="PLEO",VLOOKUP($A352,#REF!,3,FALSE),IF($B352="SICRO",VLOOKUP($A352,#REF!,3,FALSE),IF($B352="SINAPI",IFERROR((VLOOKUP($A352,#REF!,3,FALSE)),(VLOOKUP($A352,#REF!,3,FALSE))),"-")))))))</f>
        <v>-</v>
      </c>
      <c r="E352" s="113" t="str">
        <f>IF(OR($B352="ANP",$B352="DAER",$B352="CONSULTORIA DNIT",$B352="PREGÃO ELETRÔNICO",$B352="DMLU",$B352="DMAE",$B352="CEEE",$B352="EPTC",$B352="ORSE",$B352="SEINFRA",$B352="CREA",$B352="CAU",$B352="CEHOP",$B352="SIURB",$B352="DER-PR",$B352="SUDECAP",$B352=Aux.!$F$24,$B352=Aux.!$F$25),VLOOKUP($A352,#REF!,6,FALSE),IF($B352="CCU",VLOOKUP($A352,#REF!,5,FALSE),IF($B352="MERCADO",VLOOKUP($A352,#REF!,7,FALSE),IF($B352="PLEO",VLOOKUP($A352,#REF!,4,FALSE),IF($B352="SICRO",VLOOKUP($A352,#REF!,5,FALSE),IF($B352="SINAPI",IFERROR((VLOOKUP($A352,#REF!,18,FALSE)),),"-"))))))</f>
        <v>-</v>
      </c>
      <c r="F352" s="113" t="str">
        <f>IF(OR($B352="ANP",$B352="DAER",$B352="CONSULTORIA DNIT",$B352="PREGÃO ELETRÔNICO",$B352="DMLU",$B352="DMAE",$B352="CEEE",$B352="EPTC",$B352="ORSE",$B352="SEINFRA",$B352="CREA",$B352="CAU",$B352="CEHOP",$B352="SIURB",$B352="DER-PR",$B352="SUDECAP",$B352=Aux.!$F$24,$B352=Aux.!$F$25),VLOOKUP($A352,#REF!,7,FALSE),IF($B352="CCU",VLOOKUP($A352,#REF!,6,FALSE),IF($B352="MERCADO",VLOOKUP($A352,#REF!,8,FALSE),IF($B352="PLEO",VLOOKUP($A352,#REF!,4,FALSE),IF($B352="SICRO",VLOOKUP($A352,#REF!,6,FALSE),IF($B352="SINAPI",IFERROR(SUM((VLOOKUP($A352,#REF!,14,FALSE)),VLOOKUP($A352,#REF!,20,FALSE),VLOOKUP($A352,#REF!,22,FALSE)),),"-"))))))</f>
        <v>-</v>
      </c>
      <c r="G352" s="113" t="str">
        <f>IF(OR($B352="ANP",$B352="DAER",$B352="CONSULTORIA DNIT",$B352="PREGÃO ELETRÔNICO",$B352="DMLU",$B352="DMAE",$B352="CEEE",$B352="EPTC",$B352="ORSE",$B352="SEINFRA",$B352="CREA",$B352="CAU",$B352="CEHOP",$B352="SIURB",$B352="DER-PR",$B352="SUDECAP",$B352=Aux.!$F$24,$B352=Aux.!$F$25),VLOOKUP($A352,#REF!,8,FALSE),IF($B352="CCU",VLOOKUP($A352,#REF!,7,FALSE),IF($B352="MERCADO",VLOOKUP($A352,#REF!,9,FALSE),IF($B352="PLEO",VLOOKUP($A352,#REF!,4,FALSE),IF($B352="SICRO",VLOOKUP($A352,#REF!,7,FALSE),IF($B352="SINAPI",IFERROR((VLOOKUP($A352,#REF!,16,FALSE)),(VLOOKUP($A352,#REF!,5,FALSE))),"-"))))))</f>
        <v>-</v>
      </c>
      <c r="H352" s="113" t="str">
        <f>IF(OR($B352="ANP",$B352="DAER",$B352="CONSULTORIA DNIT",$B352="PREGÃO ELETRÔNICO",$B352="DMLU",$B352="DMAE",$B352="CEEE",$B352="EPTC",$B352="ORSE",$B352="SEINFRA",$B352="CREA",$B352="CAU",$B352="CEHOP",$B352="SIURB",$B352="DER-PR",$B352="SUDECAP",$B352=Aux.!$F$24,$B352=Aux.!$F$25),VLOOKUP($A352,#REF!,5,FALSE),IF($B352="CCU",VLOOKUP($A352,#REF!,4,FALSE),IF($B352="MERCADO",VLOOKUP($A352,#REF!,6,FALSE),IF($B352="PLEO",VLOOKUP($A352,#REF!,4,FALSE),IF($B352="SICRO",VLOOKUP($A352,#REF!,4,FALSE),IF($B352="SINAPI",IFERROR((VLOOKUP($A352,#REF!,5,FALSE)),(VLOOKUP($A352,#REF!,5,FALSE))),"-"))))))</f>
        <v>-</v>
      </c>
      <c r="I352" s="114">
        <f>IF($B352="SICRO EQUIP.",VLOOKUP($A352,#REF!,10,FALSE),0)</f>
        <v>0</v>
      </c>
      <c r="J352" s="114">
        <f>IF($B352="SICRO EQUIP.",VLOOKUP($A352,#REF!,11,FALSE),0)</f>
        <v>0</v>
      </c>
      <c r="K352" s="258"/>
      <c r="L352" s="259"/>
      <c r="M352" s="115" t="e">
        <f>VLOOKUP($K352,Reajuste!$A$2:$BW$29,(MATCH($L352,Reajuste!$C$2:$BW$2,0)+2),FALSE)</f>
        <v>#N/A</v>
      </c>
      <c r="N352" s="259"/>
      <c r="O352" s="115" t="e">
        <f>VLOOKUP($K352,Reajuste!$A$2:$CW$29,(MATCH($N352,Reajuste!$C$2:$CW$2,0)+2),FALSE)</f>
        <v>#N/A</v>
      </c>
      <c r="P352" s="113">
        <f t="shared" si="0"/>
        <v>0</v>
      </c>
      <c r="Q352" s="113">
        <f t="shared" si="1"/>
        <v>0</v>
      </c>
      <c r="R352" s="113">
        <f t="shared" si="2"/>
        <v>0</v>
      </c>
      <c r="S352" s="113">
        <f t="shared" si="3"/>
        <v>0</v>
      </c>
      <c r="T352" s="113">
        <f t="shared" si="4"/>
        <v>0</v>
      </c>
      <c r="U352" s="113">
        <f t="shared" si="5"/>
        <v>0</v>
      </c>
      <c r="V352" s="4"/>
      <c r="W352" s="4"/>
      <c r="X352" s="4"/>
      <c r="Y352" s="4"/>
      <c r="Z352" s="4"/>
    </row>
    <row r="353" spans="1:26" ht="14.25" customHeight="1">
      <c r="A353" s="256"/>
      <c r="B353" s="257"/>
      <c r="C353" s="112" t="str">
        <f>IF(OR($B353="ANP",$B353="DAER",$B353="CONSULTORIA DNIT",$B353="PREGÃO ELETRÔNICO",$B353="DMLU",$B353="DMAE",$B353="CEEE",$B353="EPTC",$B353="ORSE",$B353="SEINFRA",$B353="CREA",$B353="CAU",$B353="CEHOP",$B353="SIURB",$B353="DER-PR",$B353="SUDECAP",$B353=Aux.!$F$24,$B353=Aux.!$F$25),VLOOKUP($A353,#REF!,3,FALSE),IF($B353="SICRO EQUIP.",VLOOKUP($A353,#REF!,2,FALSE),IF($B353="CCU",VLOOKUP($A353,#REF!,2,FALSE),IF($B353="MERCADO",VLOOKUP($A353,#REF!,2,FALSE),IF($B353="PLEO",VLOOKUP($A353,#REF!,2,FALSE),IF($B353="SICRO",VLOOKUP($A353,#REF!,2,FALSE),IF($B353="SINAPI",IFERROR((VLOOKUP($A353,#REF!,2,FALSE)),(VLOOKUP($A353,#REF!,2,FALSE))),"-")))))))</f>
        <v>-</v>
      </c>
      <c r="D353" s="95" t="str">
        <f>IF(OR($B353="ANP",$B353="DAER",$B353="CONSULTORIA DNIT",$B353="PREGÃO ELETRÔNICO",$B353="DMLU",$B353="DMAE",$B353="CEEE",$B353="EPTC",$B353="ORSE",$B353="SEINFRA",$B353="CREA",$B353="CAU",$B353="CEHOP",$B353="SIURB",$B353="DER-PR",$B353="SUDECAP",$B353=Aux.!$F$24,$B353=Aux.!$F$25),VLOOKUP($A353,#REF!,4,FALSE),IF($B353="SICRO EQUIP.","H",IF($B353="CCU",VLOOKUP($A353,#REF!,3,FALSE),IF($B353="MERCADO",VLOOKUP($A353,#REF!,10,FALSE),IF($B353="PLEO",VLOOKUP($A353,#REF!,3,FALSE),IF($B353="SICRO",VLOOKUP($A353,#REF!,3,FALSE),IF($B353="SINAPI",IFERROR((VLOOKUP($A353,#REF!,3,FALSE)),(VLOOKUP($A353,#REF!,3,FALSE))),"-")))))))</f>
        <v>-</v>
      </c>
      <c r="E353" s="113" t="str">
        <f>IF(OR($B353="ANP",$B353="DAER",$B353="CONSULTORIA DNIT",$B353="PREGÃO ELETRÔNICO",$B353="DMLU",$B353="DMAE",$B353="CEEE",$B353="EPTC",$B353="ORSE",$B353="SEINFRA",$B353="CREA",$B353="CAU",$B353="CEHOP",$B353="SIURB",$B353="DER-PR",$B353="SUDECAP",$B353=Aux.!$F$24,$B353=Aux.!$F$25),VLOOKUP($A353,#REF!,6,FALSE),IF($B353="CCU",VLOOKUP($A353,#REF!,5,FALSE),IF($B353="MERCADO",VLOOKUP($A353,#REF!,7,FALSE),IF($B353="PLEO",VLOOKUP($A353,#REF!,4,FALSE),IF($B353="SICRO",VLOOKUP($A353,#REF!,5,FALSE),IF($B353="SINAPI",IFERROR((VLOOKUP($A353,#REF!,18,FALSE)),),"-"))))))</f>
        <v>-</v>
      </c>
      <c r="F353" s="113" t="str">
        <f>IF(OR($B353="ANP",$B353="DAER",$B353="CONSULTORIA DNIT",$B353="PREGÃO ELETRÔNICO",$B353="DMLU",$B353="DMAE",$B353="CEEE",$B353="EPTC",$B353="ORSE",$B353="SEINFRA",$B353="CREA",$B353="CAU",$B353="CEHOP",$B353="SIURB",$B353="DER-PR",$B353="SUDECAP",$B353=Aux.!$F$24,$B353=Aux.!$F$25),VLOOKUP($A353,#REF!,7,FALSE),IF($B353="CCU",VLOOKUP($A353,#REF!,6,FALSE),IF($B353="MERCADO",VLOOKUP($A353,#REF!,8,FALSE),IF($B353="PLEO",VLOOKUP($A353,#REF!,4,FALSE),IF($B353="SICRO",VLOOKUP($A353,#REF!,6,FALSE),IF($B353="SINAPI",IFERROR(SUM((VLOOKUP($A353,#REF!,14,FALSE)),VLOOKUP($A353,#REF!,20,FALSE),VLOOKUP($A353,#REF!,22,FALSE)),),"-"))))))</f>
        <v>-</v>
      </c>
      <c r="G353" s="113" t="str">
        <f>IF(OR($B353="ANP",$B353="DAER",$B353="CONSULTORIA DNIT",$B353="PREGÃO ELETRÔNICO",$B353="DMLU",$B353="DMAE",$B353="CEEE",$B353="EPTC",$B353="ORSE",$B353="SEINFRA",$B353="CREA",$B353="CAU",$B353="CEHOP",$B353="SIURB",$B353="DER-PR",$B353="SUDECAP",$B353=Aux.!$F$24,$B353=Aux.!$F$25),VLOOKUP($A353,#REF!,8,FALSE),IF($B353="CCU",VLOOKUP($A353,#REF!,7,FALSE),IF($B353="MERCADO",VLOOKUP($A353,#REF!,9,FALSE),IF($B353="PLEO",VLOOKUP($A353,#REF!,4,FALSE),IF($B353="SICRO",VLOOKUP($A353,#REF!,7,FALSE),IF($B353="SINAPI",IFERROR((VLOOKUP($A353,#REF!,16,FALSE)),(VLOOKUP($A353,#REF!,5,FALSE))),"-"))))))</f>
        <v>-</v>
      </c>
      <c r="H353" s="113" t="str">
        <f>IF(OR($B353="ANP",$B353="DAER",$B353="CONSULTORIA DNIT",$B353="PREGÃO ELETRÔNICO",$B353="DMLU",$B353="DMAE",$B353="CEEE",$B353="EPTC",$B353="ORSE",$B353="SEINFRA",$B353="CREA",$B353="CAU",$B353="CEHOP",$B353="SIURB",$B353="DER-PR",$B353="SUDECAP",$B353=Aux.!$F$24,$B353=Aux.!$F$25),VLOOKUP($A353,#REF!,5,FALSE),IF($B353="CCU",VLOOKUP($A353,#REF!,4,FALSE),IF($B353="MERCADO",VLOOKUP($A353,#REF!,6,FALSE),IF($B353="PLEO",VLOOKUP($A353,#REF!,4,FALSE),IF($B353="SICRO",VLOOKUP($A353,#REF!,4,FALSE),IF($B353="SINAPI",IFERROR((VLOOKUP($A353,#REF!,5,FALSE)),(VLOOKUP($A353,#REF!,5,FALSE))),"-"))))))</f>
        <v>-</v>
      </c>
      <c r="I353" s="114">
        <f>IF($B353="SICRO EQUIP.",VLOOKUP($A353,#REF!,10,FALSE),0)</f>
        <v>0</v>
      </c>
      <c r="J353" s="114">
        <f>IF($B353="SICRO EQUIP.",VLOOKUP($A353,#REF!,11,FALSE),0)</f>
        <v>0</v>
      </c>
      <c r="K353" s="258"/>
      <c r="L353" s="259"/>
      <c r="M353" s="115" t="e">
        <f>VLOOKUP($K353,Reajuste!$A$2:$BW$29,(MATCH($L353,Reajuste!$C$2:$BW$2,0)+2),FALSE)</f>
        <v>#N/A</v>
      </c>
      <c r="N353" s="259"/>
      <c r="O353" s="115" t="e">
        <f>VLOOKUP($K353,Reajuste!$A$2:$CW$29,(MATCH($N353,Reajuste!$C$2:$CW$2,0)+2),FALSE)</f>
        <v>#N/A</v>
      </c>
      <c r="P353" s="113">
        <f t="shared" si="0"/>
        <v>0</v>
      </c>
      <c r="Q353" s="113">
        <f t="shared" si="1"/>
        <v>0</v>
      </c>
      <c r="R353" s="113">
        <f t="shared" si="2"/>
        <v>0</v>
      </c>
      <c r="S353" s="113">
        <f t="shared" si="3"/>
        <v>0</v>
      </c>
      <c r="T353" s="113">
        <f t="shared" si="4"/>
        <v>0</v>
      </c>
      <c r="U353" s="113">
        <f t="shared" si="5"/>
        <v>0</v>
      </c>
      <c r="V353" s="4"/>
      <c r="W353" s="4"/>
      <c r="X353" s="4"/>
      <c r="Y353" s="4"/>
      <c r="Z353" s="4"/>
    </row>
    <row r="354" spans="1:26" ht="14.25" customHeight="1">
      <c r="A354" s="256"/>
      <c r="B354" s="257"/>
      <c r="C354" s="112" t="str">
        <f>IF(OR($B354="ANP",$B354="DAER",$B354="CONSULTORIA DNIT",$B354="PREGÃO ELETRÔNICO",$B354="DMLU",$B354="DMAE",$B354="CEEE",$B354="EPTC",$B354="ORSE",$B354="SEINFRA",$B354="CREA",$B354="CAU",$B354="CEHOP",$B354="SIURB",$B354="DER-PR",$B354="SUDECAP",$B354=Aux.!$F$24,$B354=Aux.!$F$25),VLOOKUP($A354,#REF!,3,FALSE),IF($B354="SICRO EQUIP.",VLOOKUP($A354,#REF!,2,FALSE),IF($B354="CCU",VLOOKUP($A354,#REF!,2,FALSE),IF($B354="MERCADO",VLOOKUP($A354,#REF!,2,FALSE),IF($B354="PLEO",VLOOKUP($A354,#REF!,2,FALSE),IF($B354="SICRO",VLOOKUP($A354,#REF!,2,FALSE),IF($B354="SINAPI",IFERROR((VLOOKUP($A354,#REF!,2,FALSE)),(VLOOKUP($A354,#REF!,2,FALSE))),"-")))))))</f>
        <v>-</v>
      </c>
      <c r="D354" s="95" t="str">
        <f>IF(OR($B354="ANP",$B354="DAER",$B354="CONSULTORIA DNIT",$B354="PREGÃO ELETRÔNICO",$B354="DMLU",$B354="DMAE",$B354="CEEE",$B354="EPTC",$B354="ORSE",$B354="SEINFRA",$B354="CREA",$B354="CAU",$B354="CEHOP",$B354="SIURB",$B354="DER-PR",$B354="SUDECAP",$B354=Aux.!$F$24,$B354=Aux.!$F$25),VLOOKUP($A354,#REF!,4,FALSE),IF($B354="SICRO EQUIP.","H",IF($B354="CCU",VLOOKUP($A354,#REF!,3,FALSE),IF($B354="MERCADO",VLOOKUP($A354,#REF!,10,FALSE),IF($B354="PLEO",VLOOKUP($A354,#REF!,3,FALSE),IF($B354="SICRO",VLOOKUP($A354,#REF!,3,FALSE),IF($B354="SINAPI",IFERROR((VLOOKUP($A354,#REF!,3,FALSE)),(VLOOKUP($A354,#REF!,3,FALSE))),"-")))))))</f>
        <v>-</v>
      </c>
      <c r="E354" s="113" t="str">
        <f>IF(OR($B354="ANP",$B354="DAER",$B354="CONSULTORIA DNIT",$B354="PREGÃO ELETRÔNICO",$B354="DMLU",$B354="DMAE",$B354="CEEE",$B354="EPTC",$B354="ORSE",$B354="SEINFRA",$B354="CREA",$B354="CAU",$B354="CEHOP",$B354="SIURB",$B354="DER-PR",$B354="SUDECAP",$B354=Aux.!$F$24,$B354=Aux.!$F$25),VLOOKUP($A354,#REF!,6,FALSE),IF($B354="CCU",VLOOKUP($A354,#REF!,5,FALSE),IF($B354="MERCADO",VLOOKUP($A354,#REF!,7,FALSE),IF($B354="PLEO",VLOOKUP($A354,#REF!,4,FALSE),IF($B354="SICRO",VLOOKUP($A354,#REF!,5,FALSE),IF($B354="SINAPI",IFERROR((VLOOKUP($A354,#REF!,18,FALSE)),),"-"))))))</f>
        <v>-</v>
      </c>
      <c r="F354" s="113" t="str">
        <f>IF(OR($B354="ANP",$B354="DAER",$B354="CONSULTORIA DNIT",$B354="PREGÃO ELETRÔNICO",$B354="DMLU",$B354="DMAE",$B354="CEEE",$B354="EPTC",$B354="ORSE",$B354="SEINFRA",$B354="CREA",$B354="CAU",$B354="CEHOP",$B354="SIURB",$B354="DER-PR",$B354="SUDECAP",$B354=Aux.!$F$24,$B354=Aux.!$F$25),VLOOKUP($A354,#REF!,7,FALSE),IF($B354="CCU",VLOOKUP($A354,#REF!,6,FALSE),IF($B354="MERCADO",VLOOKUP($A354,#REF!,8,FALSE),IF($B354="PLEO",VLOOKUP($A354,#REF!,4,FALSE),IF($B354="SICRO",VLOOKUP($A354,#REF!,6,FALSE),IF($B354="SINAPI",IFERROR(SUM((VLOOKUP($A354,#REF!,14,FALSE)),VLOOKUP($A354,#REF!,20,FALSE),VLOOKUP($A354,#REF!,22,FALSE)),),"-"))))))</f>
        <v>-</v>
      </c>
      <c r="G354" s="113" t="str">
        <f>IF(OR($B354="ANP",$B354="DAER",$B354="CONSULTORIA DNIT",$B354="PREGÃO ELETRÔNICO",$B354="DMLU",$B354="DMAE",$B354="CEEE",$B354="EPTC",$B354="ORSE",$B354="SEINFRA",$B354="CREA",$B354="CAU",$B354="CEHOP",$B354="SIURB",$B354="DER-PR",$B354="SUDECAP",$B354=Aux.!$F$24,$B354=Aux.!$F$25),VLOOKUP($A354,#REF!,8,FALSE),IF($B354="CCU",VLOOKUP($A354,#REF!,7,FALSE),IF($B354="MERCADO",VLOOKUP($A354,#REF!,9,FALSE),IF($B354="PLEO",VLOOKUP($A354,#REF!,4,FALSE),IF($B354="SICRO",VLOOKUP($A354,#REF!,7,FALSE),IF($B354="SINAPI",IFERROR((VLOOKUP($A354,#REF!,16,FALSE)),(VLOOKUP($A354,#REF!,5,FALSE))),"-"))))))</f>
        <v>-</v>
      </c>
      <c r="H354" s="113" t="str">
        <f>IF(OR($B354="ANP",$B354="DAER",$B354="CONSULTORIA DNIT",$B354="PREGÃO ELETRÔNICO",$B354="DMLU",$B354="DMAE",$B354="CEEE",$B354="EPTC",$B354="ORSE",$B354="SEINFRA",$B354="CREA",$B354="CAU",$B354="CEHOP",$B354="SIURB",$B354="DER-PR",$B354="SUDECAP",$B354=Aux.!$F$24,$B354=Aux.!$F$25),VLOOKUP($A354,#REF!,5,FALSE),IF($B354="CCU",VLOOKUP($A354,#REF!,4,FALSE),IF($B354="MERCADO",VLOOKUP($A354,#REF!,6,FALSE),IF($B354="PLEO",VLOOKUP($A354,#REF!,4,FALSE),IF($B354="SICRO",VLOOKUP($A354,#REF!,4,FALSE),IF($B354="SINAPI",IFERROR((VLOOKUP($A354,#REF!,5,FALSE)),(VLOOKUP($A354,#REF!,5,FALSE))),"-"))))))</f>
        <v>-</v>
      </c>
      <c r="I354" s="114">
        <f>IF($B354="SICRO EQUIP.",VLOOKUP($A354,#REF!,10,FALSE),0)</f>
        <v>0</v>
      </c>
      <c r="J354" s="114">
        <f>IF($B354="SICRO EQUIP.",VLOOKUP($A354,#REF!,11,FALSE),0)</f>
        <v>0</v>
      </c>
      <c r="K354" s="258"/>
      <c r="L354" s="259"/>
      <c r="M354" s="115" t="e">
        <f>VLOOKUP($K354,Reajuste!$A$2:$BW$29,(MATCH($L354,Reajuste!$C$2:$BW$2,0)+2),FALSE)</f>
        <v>#N/A</v>
      </c>
      <c r="N354" s="259"/>
      <c r="O354" s="115" t="e">
        <f>VLOOKUP($K354,Reajuste!$A$2:$CW$29,(MATCH($N354,Reajuste!$C$2:$CW$2,0)+2),FALSE)</f>
        <v>#N/A</v>
      </c>
      <c r="P354" s="113">
        <f t="shared" si="0"/>
        <v>0</v>
      </c>
      <c r="Q354" s="113">
        <f t="shared" si="1"/>
        <v>0</v>
      </c>
      <c r="R354" s="113">
        <f t="shared" si="2"/>
        <v>0</v>
      </c>
      <c r="S354" s="113">
        <f t="shared" si="3"/>
        <v>0</v>
      </c>
      <c r="T354" s="113">
        <f t="shared" si="4"/>
        <v>0</v>
      </c>
      <c r="U354" s="113">
        <f t="shared" si="5"/>
        <v>0</v>
      </c>
      <c r="V354" s="4"/>
      <c r="W354" s="4"/>
      <c r="X354" s="4"/>
      <c r="Y354" s="4"/>
      <c r="Z354" s="4"/>
    </row>
    <row r="355" spans="1:26" ht="14.25" customHeight="1">
      <c r="A355" s="256"/>
      <c r="B355" s="257"/>
      <c r="C355" s="112" t="str">
        <f>IF(OR($B355="ANP",$B355="DAER",$B355="CONSULTORIA DNIT",$B355="PREGÃO ELETRÔNICO",$B355="DMLU",$B355="DMAE",$B355="CEEE",$B355="EPTC",$B355="ORSE",$B355="SEINFRA",$B355="CREA",$B355="CAU",$B355="CEHOP",$B355="SIURB",$B355="DER-PR",$B355="SUDECAP",$B355=Aux.!$F$24,$B355=Aux.!$F$25),VLOOKUP($A355,#REF!,3,FALSE),IF($B355="SICRO EQUIP.",VLOOKUP($A355,#REF!,2,FALSE),IF($B355="CCU",VLOOKUP($A355,#REF!,2,FALSE),IF($B355="MERCADO",VLOOKUP($A355,#REF!,2,FALSE),IF($B355="PLEO",VLOOKUP($A355,#REF!,2,FALSE),IF($B355="SICRO",VLOOKUP($A355,#REF!,2,FALSE),IF($B355="SINAPI",IFERROR((VLOOKUP($A355,#REF!,2,FALSE)),(VLOOKUP($A355,#REF!,2,FALSE))),"-")))))))</f>
        <v>-</v>
      </c>
      <c r="D355" s="95" t="str">
        <f>IF(OR($B355="ANP",$B355="DAER",$B355="CONSULTORIA DNIT",$B355="PREGÃO ELETRÔNICO",$B355="DMLU",$B355="DMAE",$B355="CEEE",$B355="EPTC",$B355="ORSE",$B355="SEINFRA",$B355="CREA",$B355="CAU",$B355="CEHOP",$B355="SIURB",$B355="DER-PR",$B355="SUDECAP",$B355=Aux.!$F$24,$B355=Aux.!$F$25),VLOOKUP($A355,#REF!,4,FALSE),IF($B355="SICRO EQUIP.","H",IF($B355="CCU",VLOOKUP($A355,#REF!,3,FALSE),IF($B355="MERCADO",VLOOKUP($A355,#REF!,10,FALSE),IF($B355="PLEO",VLOOKUP($A355,#REF!,3,FALSE),IF($B355="SICRO",VLOOKUP($A355,#REF!,3,FALSE),IF($B355="SINAPI",IFERROR((VLOOKUP($A355,#REF!,3,FALSE)),(VLOOKUP($A355,#REF!,3,FALSE))),"-")))))))</f>
        <v>-</v>
      </c>
      <c r="E355" s="113" t="str">
        <f>IF(OR($B355="ANP",$B355="DAER",$B355="CONSULTORIA DNIT",$B355="PREGÃO ELETRÔNICO",$B355="DMLU",$B355="DMAE",$B355="CEEE",$B355="EPTC",$B355="ORSE",$B355="SEINFRA",$B355="CREA",$B355="CAU",$B355="CEHOP",$B355="SIURB",$B355="DER-PR",$B355="SUDECAP",$B355=Aux.!$F$24,$B355=Aux.!$F$25),VLOOKUP($A355,#REF!,6,FALSE),IF($B355="CCU",VLOOKUP($A355,#REF!,5,FALSE),IF($B355="MERCADO",VLOOKUP($A355,#REF!,7,FALSE),IF($B355="PLEO",VLOOKUP($A355,#REF!,4,FALSE),IF($B355="SICRO",VLOOKUP($A355,#REF!,5,FALSE),IF($B355="SINAPI",IFERROR((VLOOKUP($A355,#REF!,18,FALSE)),),"-"))))))</f>
        <v>-</v>
      </c>
      <c r="F355" s="113" t="str">
        <f>IF(OR($B355="ANP",$B355="DAER",$B355="CONSULTORIA DNIT",$B355="PREGÃO ELETRÔNICO",$B355="DMLU",$B355="DMAE",$B355="CEEE",$B355="EPTC",$B355="ORSE",$B355="SEINFRA",$B355="CREA",$B355="CAU",$B355="CEHOP",$B355="SIURB",$B355="DER-PR",$B355="SUDECAP",$B355=Aux.!$F$24,$B355=Aux.!$F$25),VLOOKUP($A355,#REF!,7,FALSE),IF($B355="CCU",VLOOKUP($A355,#REF!,6,FALSE),IF($B355="MERCADO",VLOOKUP($A355,#REF!,8,FALSE),IF($B355="PLEO",VLOOKUP($A355,#REF!,4,FALSE),IF($B355="SICRO",VLOOKUP($A355,#REF!,6,FALSE),IF($B355="SINAPI",IFERROR(SUM((VLOOKUP($A355,#REF!,14,FALSE)),VLOOKUP($A355,#REF!,20,FALSE),VLOOKUP($A355,#REF!,22,FALSE)),),"-"))))))</f>
        <v>-</v>
      </c>
      <c r="G355" s="113" t="str">
        <f>IF(OR($B355="ANP",$B355="DAER",$B355="CONSULTORIA DNIT",$B355="PREGÃO ELETRÔNICO",$B355="DMLU",$B355="DMAE",$B355="CEEE",$B355="EPTC",$B355="ORSE",$B355="SEINFRA",$B355="CREA",$B355="CAU",$B355="CEHOP",$B355="SIURB",$B355="DER-PR",$B355="SUDECAP",$B355=Aux.!$F$24,$B355=Aux.!$F$25),VLOOKUP($A355,#REF!,8,FALSE),IF($B355="CCU",VLOOKUP($A355,#REF!,7,FALSE),IF($B355="MERCADO",VLOOKUP($A355,#REF!,9,FALSE),IF($B355="PLEO",VLOOKUP($A355,#REF!,4,FALSE),IF($B355="SICRO",VLOOKUP($A355,#REF!,7,FALSE),IF($B355="SINAPI",IFERROR((VLOOKUP($A355,#REF!,16,FALSE)),(VLOOKUP($A355,#REF!,5,FALSE))),"-"))))))</f>
        <v>-</v>
      </c>
      <c r="H355" s="113" t="str">
        <f>IF(OR($B355="ANP",$B355="DAER",$B355="CONSULTORIA DNIT",$B355="PREGÃO ELETRÔNICO",$B355="DMLU",$B355="DMAE",$B355="CEEE",$B355="EPTC",$B355="ORSE",$B355="SEINFRA",$B355="CREA",$B355="CAU",$B355="CEHOP",$B355="SIURB",$B355="DER-PR",$B355="SUDECAP",$B355=Aux.!$F$24,$B355=Aux.!$F$25),VLOOKUP($A355,#REF!,5,FALSE),IF($B355="CCU",VLOOKUP($A355,#REF!,4,FALSE),IF($B355="MERCADO",VLOOKUP($A355,#REF!,6,FALSE),IF($B355="PLEO",VLOOKUP($A355,#REF!,4,FALSE),IF($B355="SICRO",VLOOKUP($A355,#REF!,4,FALSE),IF($B355="SINAPI",IFERROR((VLOOKUP($A355,#REF!,5,FALSE)),(VLOOKUP($A355,#REF!,5,FALSE))),"-"))))))</f>
        <v>-</v>
      </c>
      <c r="I355" s="114">
        <f>IF($B355="SICRO EQUIP.",VLOOKUP($A355,#REF!,10,FALSE),0)</f>
        <v>0</v>
      </c>
      <c r="J355" s="114">
        <f>IF($B355="SICRO EQUIP.",VLOOKUP($A355,#REF!,11,FALSE),0)</f>
        <v>0</v>
      </c>
      <c r="K355" s="258"/>
      <c r="L355" s="259"/>
      <c r="M355" s="115" t="e">
        <f>VLOOKUP($K355,Reajuste!$A$2:$BW$29,(MATCH($L355,Reajuste!$C$2:$BW$2,0)+2),FALSE)</f>
        <v>#N/A</v>
      </c>
      <c r="N355" s="259"/>
      <c r="O355" s="115" t="e">
        <f>VLOOKUP($K355,Reajuste!$A$2:$CW$29,(MATCH($N355,Reajuste!$C$2:$CW$2,0)+2),FALSE)</f>
        <v>#N/A</v>
      </c>
      <c r="P355" s="113">
        <f t="shared" si="0"/>
        <v>0</v>
      </c>
      <c r="Q355" s="113">
        <f t="shared" si="1"/>
        <v>0</v>
      </c>
      <c r="R355" s="113">
        <f t="shared" si="2"/>
        <v>0</v>
      </c>
      <c r="S355" s="113">
        <f t="shared" si="3"/>
        <v>0</v>
      </c>
      <c r="T355" s="113">
        <f t="shared" si="4"/>
        <v>0</v>
      </c>
      <c r="U355" s="113">
        <f t="shared" si="5"/>
        <v>0</v>
      </c>
      <c r="V355" s="4"/>
      <c r="W355" s="4"/>
      <c r="X355" s="4"/>
      <c r="Y355" s="4"/>
      <c r="Z355" s="4"/>
    </row>
    <row r="356" spans="1:26" ht="14.25" customHeight="1">
      <c r="A356" s="256"/>
      <c r="B356" s="257"/>
      <c r="C356" s="112" t="str">
        <f>IF(OR($B356="ANP",$B356="DAER",$B356="CONSULTORIA DNIT",$B356="PREGÃO ELETRÔNICO",$B356="DMLU",$B356="DMAE",$B356="CEEE",$B356="EPTC",$B356="ORSE",$B356="SEINFRA",$B356="CREA",$B356="CAU",$B356="CEHOP",$B356="SIURB",$B356="DER-PR",$B356="SUDECAP",$B356=Aux.!$F$24,$B356=Aux.!$F$25),VLOOKUP($A356,#REF!,3,FALSE),IF($B356="SICRO EQUIP.",VLOOKUP($A356,#REF!,2,FALSE),IF($B356="CCU",VLOOKUP($A356,#REF!,2,FALSE),IF($B356="MERCADO",VLOOKUP($A356,#REF!,2,FALSE),IF($B356="PLEO",VLOOKUP($A356,#REF!,2,FALSE),IF($B356="SICRO",VLOOKUP($A356,#REF!,2,FALSE),IF($B356="SINAPI",IFERROR((VLOOKUP($A356,#REF!,2,FALSE)),(VLOOKUP($A356,#REF!,2,FALSE))),"-")))))))</f>
        <v>-</v>
      </c>
      <c r="D356" s="95" t="str">
        <f>IF(OR($B356="ANP",$B356="DAER",$B356="CONSULTORIA DNIT",$B356="PREGÃO ELETRÔNICO",$B356="DMLU",$B356="DMAE",$B356="CEEE",$B356="EPTC",$B356="ORSE",$B356="SEINFRA",$B356="CREA",$B356="CAU",$B356="CEHOP",$B356="SIURB",$B356="DER-PR",$B356="SUDECAP",$B356=Aux.!$F$24,$B356=Aux.!$F$25),VLOOKUP($A356,#REF!,4,FALSE),IF($B356="SICRO EQUIP.","H",IF($B356="CCU",VLOOKUP($A356,#REF!,3,FALSE),IF($B356="MERCADO",VLOOKUP($A356,#REF!,10,FALSE),IF($B356="PLEO",VLOOKUP($A356,#REF!,3,FALSE),IF($B356="SICRO",VLOOKUP($A356,#REF!,3,FALSE),IF($B356="SINAPI",IFERROR((VLOOKUP($A356,#REF!,3,FALSE)),(VLOOKUP($A356,#REF!,3,FALSE))),"-")))))))</f>
        <v>-</v>
      </c>
      <c r="E356" s="113" t="str">
        <f>IF(OR($B356="ANP",$B356="DAER",$B356="CONSULTORIA DNIT",$B356="PREGÃO ELETRÔNICO",$B356="DMLU",$B356="DMAE",$B356="CEEE",$B356="EPTC",$B356="ORSE",$B356="SEINFRA",$B356="CREA",$B356="CAU",$B356="CEHOP",$B356="SIURB",$B356="DER-PR",$B356="SUDECAP",$B356=Aux.!$F$24,$B356=Aux.!$F$25),VLOOKUP($A356,#REF!,6,FALSE),IF($B356="CCU",VLOOKUP($A356,#REF!,5,FALSE),IF($B356="MERCADO",VLOOKUP($A356,#REF!,7,FALSE),IF($B356="PLEO",VLOOKUP($A356,#REF!,4,FALSE),IF($B356="SICRO",VLOOKUP($A356,#REF!,5,FALSE),IF($B356="SINAPI",IFERROR((VLOOKUP($A356,#REF!,18,FALSE)),),"-"))))))</f>
        <v>-</v>
      </c>
      <c r="F356" s="113" t="str">
        <f>IF(OR($B356="ANP",$B356="DAER",$B356="CONSULTORIA DNIT",$B356="PREGÃO ELETRÔNICO",$B356="DMLU",$B356="DMAE",$B356="CEEE",$B356="EPTC",$B356="ORSE",$B356="SEINFRA",$B356="CREA",$B356="CAU",$B356="CEHOP",$B356="SIURB",$B356="DER-PR",$B356="SUDECAP",$B356=Aux.!$F$24,$B356=Aux.!$F$25),VLOOKUP($A356,#REF!,7,FALSE),IF($B356="CCU",VLOOKUP($A356,#REF!,6,FALSE),IF($B356="MERCADO",VLOOKUP($A356,#REF!,8,FALSE),IF($B356="PLEO",VLOOKUP($A356,#REF!,4,FALSE),IF($B356="SICRO",VLOOKUP($A356,#REF!,6,FALSE),IF($B356="SINAPI",IFERROR(SUM((VLOOKUP($A356,#REF!,14,FALSE)),VLOOKUP($A356,#REF!,20,FALSE),VLOOKUP($A356,#REF!,22,FALSE)),),"-"))))))</f>
        <v>-</v>
      </c>
      <c r="G356" s="113" t="str">
        <f>IF(OR($B356="ANP",$B356="DAER",$B356="CONSULTORIA DNIT",$B356="PREGÃO ELETRÔNICO",$B356="DMLU",$B356="DMAE",$B356="CEEE",$B356="EPTC",$B356="ORSE",$B356="SEINFRA",$B356="CREA",$B356="CAU",$B356="CEHOP",$B356="SIURB",$B356="DER-PR",$B356="SUDECAP",$B356=Aux.!$F$24,$B356=Aux.!$F$25),VLOOKUP($A356,#REF!,8,FALSE),IF($B356="CCU",VLOOKUP($A356,#REF!,7,FALSE),IF($B356="MERCADO",VLOOKUP($A356,#REF!,9,FALSE),IF($B356="PLEO",VLOOKUP($A356,#REF!,4,FALSE),IF($B356="SICRO",VLOOKUP($A356,#REF!,7,FALSE),IF($B356="SINAPI",IFERROR((VLOOKUP($A356,#REF!,16,FALSE)),(VLOOKUP($A356,#REF!,5,FALSE))),"-"))))))</f>
        <v>-</v>
      </c>
      <c r="H356" s="113" t="str">
        <f>IF(OR($B356="ANP",$B356="DAER",$B356="CONSULTORIA DNIT",$B356="PREGÃO ELETRÔNICO",$B356="DMLU",$B356="DMAE",$B356="CEEE",$B356="EPTC",$B356="ORSE",$B356="SEINFRA",$B356="CREA",$B356="CAU",$B356="CEHOP",$B356="SIURB",$B356="DER-PR",$B356="SUDECAP",$B356=Aux.!$F$24,$B356=Aux.!$F$25),VLOOKUP($A356,#REF!,5,FALSE),IF($B356="CCU",VLOOKUP($A356,#REF!,4,FALSE),IF($B356="MERCADO",VLOOKUP($A356,#REF!,6,FALSE),IF($B356="PLEO",VLOOKUP($A356,#REF!,4,FALSE),IF($B356="SICRO",VLOOKUP($A356,#REF!,4,FALSE),IF($B356="SINAPI",IFERROR((VLOOKUP($A356,#REF!,5,FALSE)),(VLOOKUP($A356,#REF!,5,FALSE))),"-"))))))</f>
        <v>-</v>
      </c>
      <c r="I356" s="114">
        <f>IF($B356="SICRO EQUIP.",VLOOKUP($A356,#REF!,10,FALSE),0)</f>
        <v>0</v>
      </c>
      <c r="J356" s="114">
        <f>IF($B356="SICRO EQUIP.",VLOOKUP($A356,#REF!,11,FALSE),0)</f>
        <v>0</v>
      </c>
      <c r="K356" s="258"/>
      <c r="L356" s="259"/>
      <c r="M356" s="115" t="e">
        <f>VLOOKUP($K356,Reajuste!$A$2:$BW$29,(MATCH($L356,Reajuste!$C$2:$BW$2,0)+2),FALSE)</f>
        <v>#N/A</v>
      </c>
      <c r="N356" s="259"/>
      <c r="O356" s="115" t="e">
        <f>VLOOKUP($K356,Reajuste!$A$2:$CW$29,(MATCH($N356,Reajuste!$C$2:$CW$2,0)+2),FALSE)</f>
        <v>#N/A</v>
      </c>
      <c r="P356" s="113">
        <f t="shared" si="0"/>
        <v>0</v>
      </c>
      <c r="Q356" s="113">
        <f t="shared" si="1"/>
        <v>0</v>
      </c>
      <c r="R356" s="113">
        <f t="shared" si="2"/>
        <v>0</v>
      </c>
      <c r="S356" s="113">
        <f t="shared" si="3"/>
        <v>0</v>
      </c>
      <c r="T356" s="113">
        <f t="shared" si="4"/>
        <v>0</v>
      </c>
      <c r="U356" s="113">
        <f t="shared" si="5"/>
        <v>0</v>
      </c>
      <c r="V356" s="4"/>
      <c r="W356" s="4"/>
      <c r="X356" s="4"/>
      <c r="Y356" s="4"/>
      <c r="Z356" s="4"/>
    </row>
    <row r="357" spans="1:26" ht="14.25" customHeight="1">
      <c r="A357" s="256"/>
      <c r="B357" s="257"/>
      <c r="C357" s="112" t="str">
        <f>IF(OR($B357="ANP",$B357="DAER",$B357="CONSULTORIA DNIT",$B357="PREGÃO ELETRÔNICO",$B357="DMLU",$B357="DMAE",$B357="CEEE",$B357="EPTC",$B357="ORSE",$B357="SEINFRA",$B357="CREA",$B357="CAU",$B357="CEHOP",$B357="SIURB",$B357="DER-PR",$B357="SUDECAP",$B357=Aux.!$F$24,$B357=Aux.!$F$25),VLOOKUP($A357,#REF!,3,FALSE),IF($B357="SICRO EQUIP.",VLOOKUP($A357,#REF!,2,FALSE),IF($B357="CCU",VLOOKUP($A357,#REF!,2,FALSE),IF($B357="MERCADO",VLOOKUP($A357,#REF!,2,FALSE),IF($B357="PLEO",VLOOKUP($A357,#REF!,2,FALSE),IF($B357="SICRO",VLOOKUP($A357,#REF!,2,FALSE),IF($B357="SINAPI",IFERROR((VLOOKUP($A357,#REF!,2,FALSE)),(VLOOKUP($A357,#REF!,2,FALSE))),"-")))))))</f>
        <v>-</v>
      </c>
      <c r="D357" s="95" t="str">
        <f>IF(OR($B357="ANP",$B357="DAER",$B357="CONSULTORIA DNIT",$B357="PREGÃO ELETRÔNICO",$B357="DMLU",$B357="DMAE",$B357="CEEE",$B357="EPTC",$B357="ORSE",$B357="SEINFRA",$B357="CREA",$B357="CAU",$B357="CEHOP",$B357="SIURB",$B357="DER-PR",$B357="SUDECAP",$B357=Aux.!$F$24,$B357=Aux.!$F$25),VLOOKUP($A357,#REF!,4,FALSE),IF($B357="SICRO EQUIP.","H",IF($B357="CCU",VLOOKUP($A357,#REF!,3,FALSE),IF($B357="MERCADO",VLOOKUP($A357,#REF!,10,FALSE),IF($B357="PLEO",VLOOKUP($A357,#REF!,3,FALSE),IF($B357="SICRO",VLOOKUP($A357,#REF!,3,FALSE),IF($B357="SINAPI",IFERROR((VLOOKUP($A357,#REF!,3,FALSE)),(VLOOKUP($A357,#REF!,3,FALSE))),"-")))))))</f>
        <v>-</v>
      </c>
      <c r="E357" s="113" t="str">
        <f>IF(OR($B357="ANP",$B357="DAER",$B357="CONSULTORIA DNIT",$B357="PREGÃO ELETRÔNICO",$B357="DMLU",$B357="DMAE",$B357="CEEE",$B357="EPTC",$B357="ORSE",$B357="SEINFRA",$B357="CREA",$B357="CAU",$B357="CEHOP",$B357="SIURB",$B357="DER-PR",$B357="SUDECAP",$B357=Aux.!$F$24,$B357=Aux.!$F$25),VLOOKUP($A357,#REF!,6,FALSE),IF($B357="CCU",VLOOKUP($A357,#REF!,5,FALSE),IF($B357="MERCADO",VLOOKUP($A357,#REF!,7,FALSE),IF($B357="PLEO",VLOOKUP($A357,#REF!,4,FALSE),IF($B357="SICRO",VLOOKUP($A357,#REF!,5,FALSE),IF($B357="SINAPI",IFERROR((VLOOKUP($A357,#REF!,18,FALSE)),),"-"))))))</f>
        <v>-</v>
      </c>
      <c r="F357" s="113" t="str">
        <f>IF(OR($B357="ANP",$B357="DAER",$B357="CONSULTORIA DNIT",$B357="PREGÃO ELETRÔNICO",$B357="DMLU",$B357="DMAE",$B357="CEEE",$B357="EPTC",$B357="ORSE",$B357="SEINFRA",$B357="CREA",$B357="CAU",$B357="CEHOP",$B357="SIURB",$B357="DER-PR",$B357="SUDECAP",$B357=Aux.!$F$24,$B357=Aux.!$F$25),VLOOKUP($A357,#REF!,7,FALSE),IF($B357="CCU",VLOOKUP($A357,#REF!,6,FALSE),IF($B357="MERCADO",VLOOKUP($A357,#REF!,8,FALSE),IF($B357="PLEO",VLOOKUP($A357,#REF!,4,FALSE),IF($B357="SICRO",VLOOKUP($A357,#REF!,6,FALSE),IF($B357="SINAPI",IFERROR(SUM((VLOOKUP($A357,#REF!,14,FALSE)),VLOOKUP($A357,#REF!,20,FALSE),VLOOKUP($A357,#REF!,22,FALSE)),),"-"))))))</f>
        <v>-</v>
      </c>
      <c r="G357" s="113" t="str">
        <f>IF(OR($B357="ANP",$B357="DAER",$B357="CONSULTORIA DNIT",$B357="PREGÃO ELETRÔNICO",$B357="DMLU",$B357="DMAE",$B357="CEEE",$B357="EPTC",$B357="ORSE",$B357="SEINFRA",$B357="CREA",$B357="CAU",$B357="CEHOP",$B357="SIURB",$B357="DER-PR",$B357="SUDECAP",$B357=Aux.!$F$24,$B357=Aux.!$F$25),VLOOKUP($A357,#REF!,8,FALSE),IF($B357="CCU",VLOOKUP($A357,#REF!,7,FALSE),IF($B357="MERCADO",VLOOKUP($A357,#REF!,9,FALSE),IF($B357="PLEO",VLOOKUP($A357,#REF!,4,FALSE),IF($B357="SICRO",VLOOKUP($A357,#REF!,7,FALSE),IF($B357="SINAPI",IFERROR((VLOOKUP($A357,#REF!,16,FALSE)),(VLOOKUP($A357,#REF!,5,FALSE))),"-"))))))</f>
        <v>-</v>
      </c>
      <c r="H357" s="113" t="str">
        <f>IF(OR($B357="ANP",$B357="DAER",$B357="CONSULTORIA DNIT",$B357="PREGÃO ELETRÔNICO",$B357="DMLU",$B357="DMAE",$B357="CEEE",$B357="EPTC",$B357="ORSE",$B357="SEINFRA",$B357="CREA",$B357="CAU",$B357="CEHOP",$B357="SIURB",$B357="DER-PR",$B357="SUDECAP",$B357=Aux.!$F$24,$B357=Aux.!$F$25),VLOOKUP($A357,#REF!,5,FALSE),IF($B357="CCU",VLOOKUP($A357,#REF!,4,FALSE),IF($B357="MERCADO",VLOOKUP($A357,#REF!,6,FALSE),IF($B357="PLEO",VLOOKUP($A357,#REF!,4,FALSE),IF($B357="SICRO",VLOOKUP($A357,#REF!,4,FALSE),IF($B357="SINAPI",IFERROR((VLOOKUP($A357,#REF!,5,FALSE)),(VLOOKUP($A357,#REF!,5,FALSE))),"-"))))))</f>
        <v>-</v>
      </c>
      <c r="I357" s="114">
        <f>IF($B357="SICRO EQUIP.",VLOOKUP($A357,#REF!,10,FALSE),0)</f>
        <v>0</v>
      </c>
      <c r="J357" s="114">
        <f>IF($B357="SICRO EQUIP.",VLOOKUP($A357,#REF!,11,FALSE),0)</f>
        <v>0</v>
      </c>
      <c r="K357" s="258"/>
      <c r="L357" s="259"/>
      <c r="M357" s="115" t="e">
        <f>VLOOKUP($K357,Reajuste!$A$2:$BW$29,(MATCH($L357,Reajuste!$C$2:$BW$2,0)+2),FALSE)</f>
        <v>#N/A</v>
      </c>
      <c r="N357" s="259"/>
      <c r="O357" s="115" t="e">
        <f>VLOOKUP($K357,Reajuste!$A$2:$CW$29,(MATCH($N357,Reajuste!$C$2:$CW$2,0)+2),FALSE)</f>
        <v>#N/A</v>
      </c>
      <c r="P357" s="113">
        <f t="shared" si="0"/>
        <v>0</v>
      </c>
      <c r="Q357" s="113">
        <f t="shared" si="1"/>
        <v>0</v>
      </c>
      <c r="R357" s="113">
        <f t="shared" si="2"/>
        <v>0</v>
      </c>
      <c r="S357" s="113">
        <f t="shared" si="3"/>
        <v>0</v>
      </c>
      <c r="T357" s="113">
        <f t="shared" si="4"/>
        <v>0</v>
      </c>
      <c r="U357" s="113">
        <f t="shared" si="5"/>
        <v>0</v>
      </c>
      <c r="V357" s="4"/>
      <c r="W357" s="4"/>
      <c r="X357" s="4"/>
      <c r="Y357" s="4"/>
      <c r="Z357" s="4"/>
    </row>
    <row r="358" spans="1:26" ht="14.25" customHeight="1">
      <c r="A358" s="256"/>
      <c r="B358" s="257"/>
      <c r="C358" s="112" t="str">
        <f>IF(OR($B358="ANP",$B358="DAER",$B358="CONSULTORIA DNIT",$B358="PREGÃO ELETRÔNICO",$B358="DMLU",$B358="DMAE",$B358="CEEE",$B358="EPTC",$B358="ORSE",$B358="SEINFRA",$B358="CREA",$B358="CAU",$B358="CEHOP",$B358="SIURB",$B358="DER-PR",$B358="SUDECAP",$B358=Aux.!$F$24,$B358=Aux.!$F$25),VLOOKUP($A358,#REF!,3,FALSE),IF($B358="SICRO EQUIP.",VLOOKUP($A358,#REF!,2,FALSE),IF($B358="CCU",VLOOKUP($A358,#REF!,2,FALSE),IF($B358="MERCADO",VLOOKUP($A358,#REF!,2,FALSE),IF($B358="PLEO",VLOOKUP($A358,#REF!,2,FALSE),IF($B358="SICRO",VLOOKUP($A358,#REF!,2,FALSE),IF($B358="SINAPI",IFERROR((VLOOKUP($A358,#REF!,2,FALSE)),(VLOOKUP($A358,#REF!,2,FALSE))),"-")))))))</f>
        <v>-</v>
      </c>
      <c r="D358" s="95" t="str">
        <f>IF(OR($B358="ANP",$B358="DAER",$B358="CONSULTORIA DNIT",$B358="PREGÃO ELETRÔNICO",$B358="DMLU",$B358="DMAE",$B358="CEEE",$B358="EPTC",$B358="ORSE",$B358="SEINFRA",$B358="CREA",$B358="CAU",$B358="CEHOP",$B358="SIURB",$B358="DER-PR",$B358="SUDECAP",$B358=Aux.!$F$24,$B358=Aux.!$F$25),VLOOKUP($A358,#REF!,4,FALSE),IF($B358="SICRO EQUIP.","H",IF($B358="CCU",VLOOKUP($A358,#REF!,3,FALSE),IF($B358="MERCADO",VLOOKUP($A358,#REF!,10,FALSE),IF($B358="PLEO",VLOOKUP($A358,#REF!,3,FALSE),IF($B358="SICRO",VLOOKUP($A358,#REF!,3,FALSE),IF($B358="SINAPI",IFERROR((VLOOKUP($A358,#REF!,3,FALSE)),(VLOOKUP($A358,#REF!,3,FALSE))),"-")))))))</f>
        <v>-</v>
      </c>
      <c r="E358" s="113" t="str">
        <f>IF(OR($B358="ANP",$B358="DAER",$B358="CONSULTORIA DNIT",$B358="PREGÃO ELETRÔNICO",$B358="DMLU",$B358="DMAE",$B358="CEEE",$B358="EPTC",$B358="ORSE",$B358="SEINFRA",$B358="CREA",$B358="CAU",$B358="CEHOP",$B358="SIURB",$B358="DER-PR",$B358="SUDECAP",$B358=Aux.!$F$24,$B358=Aux.!$F$25),VLOOKUP($A358,#REF!,6,FALSE),IF($B358="CCU",VLOOKUP($A358,#REF!,5,FALSE),IF($B358="MERCADO",VLOOKUP($A358,#REF!,7,FALSE),IF($B358="PLEO",VLOOKUP($A358,#REF!,4,FALSE),IF($B358="SICRO",VLOOKUP($A358,#REF!,5,FALSE),IF($B358="SINAPI",IFERROR((VLOOKUP($A358,#REF!,18,FALSE)),),"-"))))))</f>
        <v>-</v>
      </c>
      <c r="F358" s="113" t="str">
        <f>IF(OR($B358="ANP",$B358="DAER",$B358="CONSULTORIA DNIT",$B358="PREGÃO ELETRÔNICO",$B358="DMLU",$B358="DMAE",$B358="CEEE",$B358="EPTC",$B358="ORSE",$B358="SEINFRA",$B358="CREA",$B358="CAU",$B358="CEHOP",$B358="SIURB",$B358="DER-PR",$B358="SUDECAP",$B358=Aux.!$F$24,$B358=Aux.!$F$25),VLOOKUP($A358,#REF!,7,FALSE),IF($B358="CCU",VLOOKUP($A358,#REF!,6,FALSE),IF($B358="MERCADO",VLOOKUP($A358,#REF!,8,FALSE),IF($B358="PLEO",VLOOKUP($A358,#REF!,4,FALSE),IF($B358="SICRO",VLOOKUP($A358,#REF!,6,FALSE),IF($B358="SINAPI",IFERROR(SUM((VLOOKUP($A358,#REF!,14,FALSE)),VLOOKUP($A358,#REF!,20,FALSE),VLOOKUP($A358,#REF!,22,FALSE)),),"-"))))))</f>
        <v>-</v>
      </c>
      <c r="G358" s="113" t="str">
        <f>IF(OR($B358="ANP",$B358="DAER",$B358="CONSULTORIA DNIT",$B358="PREGÃO ELETRÔNICO",$B358="DMLU",$B358="DMAE",$B358="CEEE",$B358="EPTC",$B358="ORSE",$B358="SEINFRA",$B358="CREA",$B358="CAU",$B358="CEHOP",$B358="SIURB",$B358="DER-PR",$B358="SUDECAP",$B358=Aux.!$F$24,$B358=Aux.!$F$25),VLOOKUP($A358,#REF!,8,FALSE),IF($B358="CCU",VLOOKUP($A358,#REF!,7,FALSE),IF($B358="MERCADO",VLOOKUP($A358,#REF!,9,FALSE),IF($B358="PLEO",VLOOKUP($A358,#REF!,4,FALSE),IF($B358="SICRO",VLOOKUP($A358,#REF!,7,FALSE),IF($B358="SINAPI",IFERROR((VLOOKUP($A358,#REF!,16,FALSE)),(VLOOKUP($A358,#REF!,5,FALSE))),"-"))))))</f>
        <v>-</v>
      </c>
      <c r="H358" s="113" t="str">
        <f>IF(OR($B358="ANP",$B358="DAER",$B358="CONSULTORIA DNIT",$B358="PREGÃO ELETRÔNICO",$B358="DMLU",$B358="DMAE",$B358="CEEE",$B358="EPTC",$B358="ORSE",$B358="SEINFRA",$B358="CREA",$B358="CAU",$B358="CEHOP",$B358="SIURB",$B358="DER-PR",$B358="SUDECAP",$B358=Aux.!$F$24,$B358=Aux.!$F$25),VLOOKUP($A358,#REF!,5,FALSE),IF($B358="CCU",VLOOKUP($A358,#REF!,4,FALSE),IF($B358="MERCADO",VLOOKUP($A358,#REF!,6,FALSE),IF($B358="PLEO",VLOOKUP($A358,#REF!,4,FALSE),IF($B358="SICRO",VLOOKUP($A358,#REF!,4,FALSE),IF($B358="SINAPI",IFERROR((VLOOKUP($A358,#REF!,5,FALSE)),(VLOOKUP($A358,#REF!,5,FALSE))),"-"))))))</f>
        <v>-</v>
      </c>
      <c r="I358" s="114">
        <f>IF($B358="SICRO EQUIP.",VLOOKUP($A358,#REF!,10,FALSE),0)</f>
        <v>0</v>
      </c>
      <c r="J358" s="114">
        <f>IF($B358="SICRO EQUIP.",VLOOKUP($A358,#REF!,11,FALSE),0)</f>
        <v>0</v>
      </c>
      <c r="K358" s="258"/>
      <c r="L358" s="259"/>
      <c r="M358" s="115" t="e">
        <f>VLOOKUP($K358,Reajuste!$A$2:$BW$29,(MATCH($L358,Reajuste!$C$2:$BW$2,0)+2),FALSE)</f>
        <v>#N/A</v>
      </c>
      <c r="N358" s="259"/>
      <c r="O358" s="115" t="e">
        <f>VLOOKUP($K358,Reajuste!$A$2:$CW$29,(MATCH($N358,Reajuste!$C$2:$CW$2,0)+2),FALSE)</f>
        <v>#N/A</v>
      </c>
      <c r="P358" s="113">
        <f t="shared" si="0"/>
        <v>0</v>
      </c>
      <c r="Q358" s="113">
        <f t="shared" si="1"/>
        <v>0</v>
      </c>
      <c r="R358" s="113">
        <f t="shared" si="2"/>
        <v>0</v>
      </c>
      <c r="S358" s="113">
        <f t="shared" si="3"/>
        <v>0</v>
      </c>
      <c r="T358" s="113">
        <f t="shared" si="4"/>
        <v>0</v>
      </c>
      <c r="U358" s="113">
        <f t="shared" si="5"/>
        <v>0</v>
      </c>
      <c r="V358" s="4"/>
      <c r="W358" s="4"/>
      <c r="X358" s="4"/>
      <c r="Y358" s="4"/>
      <c r="Z358" s="4"/>
    </row>
    <row r="359" spans="1:26" ht="14.25" customHeight="1">
      <c r="A359" s="256"/>
      <c r="B359" s="257"/>
      <c r="C359" s="112" t="str">
        <f>IF(OR($B359="ANP",$B359="DAER",$B359="CONSULTORIA DNIT",$B359="PREGÃO ELETRÔNICO",$B359="DMLU",$B359="DMAE",$B359="CEEE",$B359="EPTC",$B359="ORSE",$B359="SEINFRA",$B359="CREA",$B359="CAU",$B359="CEHOP",$B359="SIURB",$B359="DER-PR",$B359="SUDECAP",$B359=Aux.!$F$24,$B359=Aux.!$F$25),VLOOKUP($A359,#REF!,3,FALSE),IF($B359="SICRO EQUIP.",VLOOKUP($A359,#REF!,2,FALSE),IF($B359="CCU",VLOOKUP($A359,#REF!,2,FALSE),IF($B359="MERCADO",VLOOKUP($A359,#REF!,2,FALSE),IF($B359="PLEO",VLOOKUP($A359,#REF!,2,FALSE),IF($B359="SICRO",VLOOKUP($A359,#REF!,2,FALSE),IF($B359="SINAPI",IFERROR((VLOOKUP($A359,#REF!,2,FALSE)),(VLOOKUP($A359,#REF!,2,FALSE))),"-")))))))</f>
        <v>-</v>
      </c>
      <c r="D359" s="95" t="str">
        <f>IF(OR($B359="ANP",$B359="DAER",$B359="CONSULTORIA DNIT",$B359="PREGÃO ELETRÔNICO",$B359="DMLU",$B359="DMAE",$B359="CEEE",$B359="EPTC",$B359="ORSE",$B359="SEINFRA",$B359="CREA",$B359="CAU",$B359="CEHOP",$B359="SIURB",$B359="DER-PR",$B359="SUDECAP",$B359=Aux.!$F$24,$B359=Aux.!$F$25),VLOOKUP($A359,#REF!,4,FALSE),IF($B359="SICRO EQUIP.","H",IF($B359="CCU",VLOOKUP($A359,#REF!,3,FALSE),IF($B359="MERCADO",VLOOKUP($A359,#REF!,10,FALSE),IF($B359="PLEO",VLOOKUP($A359,#REF!,3,FALSE),IF($B359="SICRO",VLOOKUP($A359,#REF!,3,FALSE),IF($B359="SINAPI",IFERROR((VLOOKUP($A359,#REF!,3,FALSE)),(VLOOKUP($A359,#REF!,3,FALSE))),"-")))))))</f>
        <v>-</v>
      </c>
      <c r="E359" s="113" t="str">
        <f>IF(OR($B359="ANP",$B359="DAER",$B359="CONSULTORIA DNIT",$B359="PREGÃO ELETRÔNICO",$B359="DMLU",$B359="DMAE",$B359="CEEE",$B359="EPTC",$B359="ORSE",$B359="SEINFRA",$B359="CREA",$B359="CAU",$B359="CEHOP",$B359="SIURB",$B359="DER-PR",$B359="SUDECAP",$B359=Aux.!$F$24,$B359=Aux.!$F$25),VLOOKUP($A359,#REF!,6,FALSE),IF($B359="CCU",VLOOKUP($A359,#REF!,5,FALSE),IF($B359="MERCADO",VLOOKUP($A359,#REF!,7,FALSE),IF($B359="PLEO",VLOOKUP($A359,#REF!,4,FALSE),IF($B359="SICRO",VLOOKUP($A359,#REF!,5,FALSE),IF($B359="SINAPI",IFERROR((VLOOKUP($A359,#REF!,18,FALSE)),),"-"))))))</f>
        <v>-</v>
      </c>
      <c r="F359" s="113" t="str">
        <f>IF(OR($B359="ANP",$B359="DAER",$B359="CONSULTORIA DNIT",$B359="PREGÃO ELETRÔNICO",$B359="DMLU",$B359="DMAE",$B359="CEEE",$B359="EPTC",$B359="ORSE",$B359="SEINFRA",$B359="CREA",$B359="CAU",$B359="CEHOP",$B359="SIURB",$B359="DER-PR",$B359="SUDECAP",$B359=Aux.!$F$24,$B359=Aux.!$F$25),VLOOKUP($A359,#REF!,7,FALSE),IF($B359="CCU",VLOOKUP($A359,#REF!,6,FALSE),IF($B359="MERCADO",VLOOKUP($A359,#REF!,8,FALSE),IF($B359="PLEO",VLOOKUP($A359,#REF!,4,FALSE),IF($B359="SICRO",VLOOKUP($A359,#REF!,6,FALSE),IF($B359="SINAPI",IFERROR(SUM((VLOOKUP($A359,#REF!,14,FALSE)),VLOOKUP($A359,#REF!,20,FALSE),VLOOKUP($A359,#REF!,22,FALSE)),),"-"))))))</f>
        <v>-</v>
      </c>
      <c r="G359" s="113" t="str">
        <f>IF(OR($B359="ANP",$B359="DAER",$B359="CONSULTORIA DNIT",$B359="PREGÃO ELETRÔNICO",$B359="DMLU",$B359="DMAE",$B359="CEEE",$B359="EPTC",$B359="ORSE",$B359="SEINFRA",$B359="CREA",$B359="CAU",$B359="CEHOP",$B359="SIURB",$B359="DER-PR",$B359="SUDECAP",$B359=Aux.!$F$24,$B359=Aux.!$F$25),VLOOKUP($A359,#REF!,8,FALSE),IF($B359="CCU",VLOOKUP($A359,#REF!,7,FALSE),IF($B359="MERCADO",VLOOKUP($A359,#REF!,9,FALSE),IF($B359="PLEO",VLOOKUP($A359,#REF!,4,FALSE),IF($B359="SICRO",VLOOKUP($A359,#REF!,7,FALSE),IF($B359="SINAPI",IFERROR((VLOOKUP($A359,#REF!,16,FALSE)),(VLOOKUP($A359,#REF!,5,FALSE))),"-"))))))</f>
        <v>-</v>
      </c>
      <c r="H359" s="113" t="str">
        <f>IF(OR($B359="ANP",$B359="DAER",$B359="CONSULTORIA DNIT",$B359="PREGÃO ELETRÔNICO",$B359="DMLU",$B359="DMAE",$B359="CEEE",$B359="EPTC",$B359="ORSE",$B359="SEINFRA",$B359="CREA",$B359="CAU",$B359="CEHOP",$B359="SIURB",$B359="DER-PR",$B359="SUDECAP",$B359=Aux.!$F$24,$B359=Aux.!$F$25),VLOOKUP($A359,#REF!,5,FALSE),IF($B359="CCU",VLOOKUP($A359,#REF!,4,FALSE),IF($B359="MERCADO",VLOOKUP($A359,#REF!,6,FALSE),IF($B359="PLEO",VLOOKUP($A359,#REF!,4,FALSE),IF($B359="SICRO",VLOOKUP($A359,#REF!,4,FALSE),IF($B359="SINAPI",IFERROR((VLOOKUP($A359,#REF!,5,FALSE)),(VLOOKUP($A359,#REF!,5,FALSE))),"-"))))))</f>
        <v>-</v>
      </c>
      <c r="I359" s="114">
        <f>IF($B359="SICRO EQUIP.",VLOOKUP($A359,#REF!,10,FALSE),0)</f>
        <v>0</v>
      </c>
      <c r="J359" s="114">
        <f>IF($B359="SICRO EQUIP.",VLOOKUP($A359,#REF!,11,FALSE),0)</f>
        <v>0</v>
      </c>
      <c r="K359" s="258"/>
      <c r="L359" s="259"/>
      <c r="M359" s="115" t="e">
        <f>VLOOKUP($K359,Reajuste!$A$2:$BW$29,(MATCH($L359,Reajuste!$C$2:$BW$2,0)+2),FALSE)</f>
        <v>#N/A</v>
      </c>
      <c r="N359" s="259"/>
      <c r="O359" s="115" t="e">
        <f>VLOOKUP($K359,Reajuste!$A$2:$CW$29,(MATCH($N359,Reajuste!$C$2:$CW$2,0)+2),FALSE)</f>
        <v>#N/A</v>
      </c>
      <c r="P359" s="113">
        <f t="shared" si="0"/>
        <v>0</v>
      </c>
      <c r="Q359" s="113">
        <f t="shared" si="1"/>
        <v>0</v>
      </c>
      <c r="R359" s="113">
        <f t="shared" si="2"/>
        <v>0</v>
      </c>
      <c r="S359" s="113">
        <f t="shared" si="3"/>
        <v>0</v>
      </c>
      <c r="T359" s="113">
        <f t="shared" si="4"/>
        <v>0</v>
      </c>
      <c r="U359" s="113">
        <f t="shared" si="5"/>
        <v>0</v>
      </c>
      <c r="V359" s="4"/>
      <c r="W359" s="4"/>
      <c r="X359" s="4"/>
      <c r="Y359" s="4"/>
      <c r="Z359" s="4"/>
    </row>
    <row r="360" spans="1:26" ht="14.25" customHeight="1">
      <c r="A360" s="256"/>
      <c r="B360" s="257"/>
      <c r="C360" s="112" t="str">
        <f>IF(OR($B360="ANP",$B360="DAER",$B360="CONSULTORIA DNIT",$B360="PREGÃO ELETRÔNICO",$B360="DMLU",$B360="DMAE",$B360="CEEE",$B360="EPTC",$B360="ORSE",$B360="SEINFRA",$B360="CREA",$B360="CAU",$B360="CEHOP",$B360="SIURB",$B360="DER-PR",$B360="SUDECAP",$B360=Aux.!$F$24,$B360=Aux.!$F$25),VLOOKUP($A360,#REF!,3,FALSE),IF($B360="SICRO EQUIP.",VLOOKUP($A360,#REF!,2,FALSE),IF($B360="CCU",VLOOKUP($A360,#REF!,2,FALSE),IF($B360="MERCADO",VLOOKUP($A360,#REF!,2,FALSE),IF($B360="PLEO",VLOOKUP($A360,#REF!,2,FALSE),IF($B360="SICRO",VLOOKUP($A360,#REF!,2,FALSE),IF($B360="SINAPI",IFERROR((VLOOKUP($A360,#REF!,2,FALSE)),(VLOOKUP($A360,#REF!,2,FALSE))),"-")))))))</f>
        <v>-</v>
      </c>
      <c r="D360" s="95" t="str">
        <f>IF(OR($B360="ANP",$B360="DAER",$B360="CONSULTORIA DNIT",$B360="PREGÃO ELETRÔNICO",$B360="DMLU",$B360="DMAE",$B360="CEEE",$B360="EPTC",$B360="ORSE",$B360="SEINFRA",$B360="CREA",$B360="CAU",$B360="CEHOP",$B360="SIURB",$B360="DER-PR",$B360="SUDECAP",$B360=Aux.!$F$24,$B360=Aux.!$F$25),VLOOKUP($A360,#REF!,4,FALSE),IF($B360="SICRO EQUIP.","H",IF($B360="CCU",VLOOKUP($A360,#REF!,3,FALSE),IF($B360="MERCADO",VLOOKUP($A360,#REF!,10,FALSE),IF($B360="PLEO",VLOOKUP($A360,#REF!,3,FALSE),IF($B360="SICRO",VLOOKUP($A360,#REF!,3,FALSE),IF($B360="SINAPI",IFERROR((VLOOKUP($A360,#REF!,3,FALSE)),(VLOOKUP($A360,#REF!,3,FALSE))),"-")))))))</f>
        <v>-</v>
      </c>
      <c r="E360" s="113" t="str">
        <f>IF(OR($B360="ANP",$B360="DAER",$B360="CONSULTORIA DNIT",$B360="PREGÃO ELETRÔNICO",$B360="DMLU",$B360="DMAE",$B360="CEEE",$B360="EPTC",$B360="ORSE",$B360="SEINFRA",$B360="CREA",$B360="CAU",$B360="CEHOP",$B360="SIURB",$B360="DER-PR",$B360="SUDECAP",$B360=Aux.!$F$24,$B360=Aux.!$F$25),VLOOKUP($A360,#REF!,6,FALSE),IF($B360="CCU",VLOOKUP($A360,#REF!,5,FALSE),IF($B360="MERCADO",VLOOKUP($A360,#REF!,7,FALSE),IF($B360="PLEO",VLOOKUP($A360,#REF!,4,FALSE),IF($B360="SICRO",VLOOKUP($A360,#REF!,5,FALSE),IF($B360="SINAPI",IFERROR((VLOOKUP($A360,#REF!,18,FALSE)),),"-"))))))</f>
        <v>-</v>
      </c>
      <c r="F360" s="113" t="str">
        <f>IF(OR($B360="ANP",$B360="DAER",$B360="CONSULTORIA DNIT",$B360="PREGÃO ELETRÔNICO",$B360="DMLU",$B360="DMAE",$B360="CEEE",$B360="EPTC",$B360="ORSE",$B360="SEINFRA",$B360="CREA",$B360="CAU",$B360="CEHOP",$B360="SIURB",$B360="DER-PR",$B360="SUDECAP",$B360=Aux.!$F$24,$B360=Aux.!$F$25),VLOOKUP($A360,#REF!,7,FALSE),IF($B360="CCU",VLOOKUP($A360,#REF!,6,FALSE),IF($B360="MERCADO",VLOOKUP($A360,#REF!,8,FALSE),IF($B360="PLEO",VLOOKUP($A360,#REF!,4,FALSE),IF($B360="SICRO",VLOOKUP($A360,#REF!,6,FALSE),IF($B360="SINAPI",IFERROR(SUM((VLOOKUP($A360,#REF!,14,FALSE)),VLOOKUP($A360,#REF!,20,FALSE),VLOOKUP($A360,#REF!,22,FALSE)),),"-"))))))</f>
        <v>-</v>
      </c>
      <c r="G360" s="113" t="str">
        <f>IF(OR($B360="ANP",$B360="DAER",$B360="CONSULTORIA DNIT",$B360="PREGÃO ELETRÔNICO",$B360="DMLU",$B360="DMAE",$B360="CEEE",$B360="EPTC",$B360="ORSE",$B360="SEINFRA",$B360="CREA",$B360="CAU",$B360="CEHOP",$B360="SIURB",$B360="DER-PR",$B360="SUDECAP",$B360=Aux.!$F$24,$B360=Aux.!$F$25),VLOOKUP($A360,#REF!,8,FALSE),IF($B360="CCU",VLOOKUP($A360,#REF!,7,FALSE),IF($B360="MERCADO",VLOOKUP($A360,#REF!,9,FALSE),IF($B360="PLEO",VLOOKUP($A360,#REF!,4,FALSE),IF($B360="SICRO",VLOOKUP($A360,#REF!,7,FALSE),IF($B360="SINAPI",IFERROR((VLOOKUP($A360,#REF!,16,FALSE)),(VLOOKUP($A360,#REF!,5,FALSE))),"-"))))))</f>
        <v>-</v>
      </c>
      <c r="H360" s="113" t="str">
        <f>IF(OR($B360="ANP",$B360="DAER",$B360="CONSULTORIA DNIT",$B360="PREGÃO ELETRÔNICO",$B360="DMLU",$B360="DMAE",$B360="CEEE",$B360="EPTC",$B360="ORSE",$B360="SEINFRA",$B360="CREA",$B360="CAU",$B360="CEHOP",$B360="SIURB",$B360="DER-PR",$B360="SUDECAP",$B360=Aux.!$F$24,$B360=Aux.!$F$25),VLOOKUP($A360,#REF!,5,FALSE),IF($B360="CCU",VLOOKUP($A360,#REF!,4,FALSE),IF($B360="MERCADO",VLOOKUP($A360,#REF!,6,FALSE),IF($B360="PLEO",VLOOKUP($A360,#REF!,4,FALSE),IF($B360="SICRO",VLOOKUP($A360,#REF!,4,FALSE),IF($B360="SINAPI",IFERROR((VLOOKUP($A360,#REF!,5,FALSE)),(VLOOKUP($A360,#REF!,5,FALSE))),"-"))))))</f>
        <v>-</v>
      </c>
      <c r="I360" s="114">
        <f>IF($B360="SICRO EQUIP.",VLOOKUP($A360,#REF!,10,FALSE),0)</f>
        <v>0</v>
      </c>
      <c r="J360" s="114">
        <f>IF($B360="SICRO EQUIP.",VLOOKUP($A360,#REF!,11,FALSE),0)</f>
        <v>0</v>
      </c>
      <c r="K360" s="258"/>
      <c r="L360" s="259"/>
      <c r="M360" s="115" t="e">
        <f>VLOOKUP($K360,Reajuste!$A$2:$BW$29,(MATCH($L360,Reajuste!$C$2:$BW$2,0)+2),FALSE)</f>
        <v>#N/A</v>
      </c>
      <c r="N360" s="259"/>
      <c r="O360" s="115" t="e">
        <f>VLOOKUP($K360,Reajuste!$A$2:$CW$29,(MATCH($N360,Reajuste!$C$2:$CW$2,0)+2),FALSE)</f>
        <v>#N/A</v>
      </c>
      <c r="P360" s="113">
        <f t="shared" si="0"/>
        <v>0</v>
      </c>
      <c r="Q360" s="113">
        <f t="shared" si="1"/>
        <v>0</v>
      </c>
      <c r="R360" s="113">
        <f t="shared" si="2"/>
        <v>0</v>
      </c>
      <c r="S360" s="113">
        <f t="shared" si="3"/>
        <v>0</v>
      </c>
      <c r="T360" s="113">
        <f t="shared" si="4"/>
        <v>0</v>
      </c>
      <c r="U360" s="113">
        <f t="shared" si="5"/>
        <v>0</v>
      </c>
      <c r="V360" s="4"/>
      <c r="W360" s="4"/>
      <c r="X360" s="4"/>
      <c r="Y360" s="4"/>
      <c r="Z360" s="4"/>
    </row>
    <row r="361" spans="1:26" ht="14.25" customHeight="1">
      <c r="A361" s="256"/>
      <c r="B361" s="257"/>
      <c r="C361" s="112" t="str">
        <f>IF(OR($B361="ANP",$B361="DAER",$B361="CONSULTORIA DNIT",$B361="PREGÃO ELETRÔNICO",$B361="DMLU",$B361="DMAE",$B361="CEEE",$B361="EPTC",$B361="ORSE",$B361="SEINFRA",$B361="CREA",$B361="CAU",$B361="CEHOP",$B361="SIURB",$B361="DER-PR",$B361="SUDECAP",$B361=Aux.!$F$24,$B361=Aux.!$F$25),VLOOKUP($A361,#REF!,3,FALSE),IF($B361="SICRO EQUIP.",VLOOKUP($A361,#REF!,2,FALSE),IF($B361="CCU",VLOOKUP($A361,#REF!,2,FALSE),IF($B361="MERCADO",VLOOKUP($A361,#REF!,2,FALSE),IF($B361="PLEO",VLOOKUP($A361,#REF!,2,FALSE),IF($B361="SICRO",VLOOKUP($A361,#REF!,2,FALSE),IF($B361="SINAPI",IFERROR((VLOOKUP($A361,#REF!,2,FALSE)),(VLOOKUP($A361,#REF!,2,FALSE))),"-")))))))</f>
        <v>-</v>
      </c>
      <c r="D361" s="95" t="str">
        <f>IF(OR($B361="ANP",$B361="DAER",$B361="CONSULTORIA DNIT",$B361="PREGÃO ELETRÔNICO",$B361="DMLU",$B361="DMAE",$B361="CEEE",$B361="EPTC",$B361="ORSE",$B361="SEINFRA",$B361="CREA",$B361="CAU",$B361="CEHOP",$B361="SIURB",$B361="DER-PR",$B361="SUDECAP",$B361=Aux.!$F$24,$B361=Aux.!$F$25),VLOOKUP($A361,#REF!,4,FALSE),IF($B361="SICRO EQUIP.","H",IF($B361="CCU",VLOOKUP($A361,#REF!,3,FALSE),IF($B361="MERCADO",VLOOKUP($A361,#REF!,10,FALSE),IF($B361="PLEO",VLOOKUP($A361,#REF!,3,FALSE),IF($B361="SICRO",VLOOKUP($A361,#REF!,3,FALSE),IF($B361="SINAPI",IFERROR((VLOOKUP($A361,#REF!,3,FALSE)),(VLOOKUP($A361,#REF!,3,FALSE))),"-")))))))</f>
        <v>-</v>
      </c>
      <c r="E361" s="113" t="str">
        <f>IF(OR($B361="ANP",$B361="DAER",$B361="CONSULTORIA DNIT",$B361="PREGÃO ELETRÔNICO",$B361="DMLU",$B361="DMAE",$B361="CEEE",$B361="EPTC",$B361="ORSE",$B361="SEINFRA",$B361="CREA",$B361="CAU",$B361="CEHOP",$B361="SIURB",$B361="DER-PR",$B361="SUDECAP",$B361=Aux.!$F$24,$B361=Aux.!$F$25),VLOOKUP($A361,#REF!,6,FALSE),IF($B361="CCU",VLOOKUP($A361,#REF!,5,FALSE),IF($B361="MERCADO",VLOOKUP($A361,#REF!,7,FALSE),IF($B361="PLEO",VLOOKUP($A361,#REF!,4,FALSE),IF($B361="SICRO",VLOOKUP($A361,#REF!,5,FALSE),IF($B361="SINAPI",IFERROR((VLOOKUP($A361,#REF!,18,FALSE)),),"-"))))))</f>
        <v>-</v>
      </c>
      <c r="F361" s="113" t="str">
        <f>IF(OR($B361="ANP",$B361="DAER",$B361="CONSULTORIA DNIT",$B361="PREGÃO ELETRÔNICO",$B361="DMLU",$B361="DMAE",$B361="CEEE",$B361="EPTC",$B361="ORSE",$B361="SEINFRA",$B361="CREA",$B361="CAU",$B361="CEHOP",$B361="SIURB",$B361="DER-PR",$B361="SUDECAP",$B361=Aux.!$F$24,$B361=Aux.!$F$25),VLOOKUP($A361,#REF!,7,FALSE),IF($B361="CCU",VLOOKUP($A361,#REF!,6,FALSE),IF($B361="MERCADO",VLOOKUP($A361,#REF!,8,FALSE),IF($B361="PLEO",VLOOKUP($A361,#REF!,4,FALSE),IF($B361="SICRO",VLOOKUP($A361,#REF!,6,FALSE),IF($B361="SINAPI",IFERROR(SUM((VLOOKUP($A361,#REF!,14,FALSE)),VLOOKUP($A361,#REF!,20,FALSE),VLOOKUP($A361,#REF!,22,FALSE)),),"-"))))))</f>
        <v>-</v>
      </c>
      <c r="G361" s="113" t="str">
        <f>IF(OR($B361="ANP",$B361="DAER",$B361="CONSULTORIA DNIT",$B361="PREGÃO ELETRÔNICO",$B361="DMLU",$B361="DMAE",$B361="CEEE",$B361="EPTC",$B361="ORSE",$B361="SEINFRA",$B361="CREA",$B361="CAU",$B361="CEHOP",$B361="SIURB",$B361="DER-PR",$B361="SUDECAP",$B361=Aux.!$F$24,$B361=Aux.!$F$25),VLOOKUP($A361,#REF!,8,FALSE),IF($B361="CCU",VLOOKUP($A361,#REF!,7,FALSE),IF($B361="MERCADO",VLOOKUP($A361,#REF!,9,FALSE),IF($B361="PLEO",VLOOKUP($A361,#REF!,4,FALSE),IF($B361="SICRO",VLOOKUP($A361,#REF!,7,FALSE),IF($B361="SINAPI",IFERROR((VLOOKUP($A361,#REF!,16,FALSE)),(VLOOKUP($A361,#REF!,5,FALSE))),"-"))))))</f>
        <v>-</v>
      </c>
      <c r="H361" s="113" t="str">
        <f>IF(OR($B361="ANP",$B361="DAER",$B361="CONSULTORIA DNIT",$B361="PREGÃO ELETRÔNICO",$B361="DMLU",$B361="DMAE",$B361="CEEE",$B361="EPTC",$B361="ORSE",$B361="SEINFRA",$B361="CREA",$B361="CAU",$B361="CEHOP",$B361="SIURB",$B361="DER-PR",$B361="SUDECAP",$B361=Aux.!$F$24,$B361=Aux.!$F$25),VLOOKUP($A361,#REF!,5,FALSE),IF($B361="CCU",VLOOKUP($A361,#REF!,4,FALSE),IF($B361="MERCADO",VLOOKUP($A361,#REF!,6,FALSE),IF($B361="PLEO",VLOOKUP($A361,#REF!,4,FALSE),IF($B361="SICRO",VLOOKUP($A361,#REF!,4,FALSE),IF($B361="SINAPI",IFERROR((VLOOKUP($A361,#REF!,5,FALSE)),(VLOOKUP($A361,#REF!,5,FALSE))),"-"))))))</f>
        <v>-</v>
      </c>
      <c r="I361" s="114">
        <f>IF($B361="SICRO EQUIP.",VLOOKUP($A361,#REF!,10,FALSE),0)</f>
        <v>0</v>
      </c>
      <c r="J361" s="114">
        <f>IF($B361="SICRO EQUIP.",VLOOKUP($A361,#REF!,11,FALSE),0)</f>
        <v>0</v>
      </c>
      <c r="K361" s="258"/>
      <c r="L361" s="259"/>
      <c r="M361" s="115" t="e">
        <f>VLOOKUP($K361,Reajuste!$A$2:$BW$29,(MATCH($L361,Reajuste!$C$2:$BW$2,0)+2),FALSE)</f>
        <v>#N/A</v>
      </c>
      <c r="N361" s="259"/>
      <c r="O361" s="115" t="e">
        <f>VLOOKUP($K361,Reajuste!$A$2:$CW$29,(MATCH($N361,Reajuste!$C$2:$CW$2,0)+2),FALSE)</f>
        <v>#N/A</v>
      </c>
      <c r="P361" s="113">
        <f t="shared" si="0"/>
        <v>0</v>
      </c>
      <c r="Q361" s="113">
        <f t="shared" si="1"/>
        <v>0</v>
      </c>
      <c r="R361" s="113">
        <f t="shared" si="2"/>
        <v>0</v>
      </c>
      <c r="S361" s="113">
        <f t="shared" si="3"/>
        <v>0</v>
      </c>
      <c r="T361" s="113">
        <f t="shared" si="4"/>
        <v>0</v>
      </c>
      <c r="U361" s="113">
        <f t="shared" si="5"/>
        <v>0</v>
      </c>
      <c r="V361" s="4"/>
      <c r="W361" s="4"/>
      <c r="X361" s="4"/>
      <c r="Y361" s="4"/>
      <c r="Z361" s="4"/>
    </row>
    <row r="362" spans="1:26" ht="14.25" customHeight="1">
      <c r="A362" s="256"/>
      <c r="B362" s="257"/>
      <c r="C362" s="112" t="str">
        <f>IF(OR($B362="ANP",$B362="DAER",$B362="CONSULTORIA DNIT",$B362="PREGÃO ELETRÔNICO",$B362="DMLU",$B362="DMAE",$B362="CEEE",$B362="EPTC",$B362="ORSE",$B362="SEINFRA",$B362="CREA",$B362="CAU",$B362="CEHOP",$B362="SIURB",$B362="DER-PR",$B362="SUDECAP",$B362=Aux.!$F$24,$B362=Aux.!$F$25),VLOOKUP($A362,#REF!,3,FALSE),IF($B362="SICRO EQUIP.",VLOOKUP($A362,#REF!,2,FALSE),IF($B362="CCU",VLOOKUP($A362,#REF!,2,FALSE),IF($B362="MERCADO",VLOOKUP($A362,#REF!,2,FALSE),IF($B362="PLEO",VLOOKUP($A362,#REF!,2,FALSE),IF($B362="SICRO",VLOOKUP($A362,#REF!,2,FALSE),IF($B362="SINAPI",IFERROR((VLOOKUP($A362,#REF!,2,FALSE)),(VLOOKUP($A362,#REF!,2,FALSE))),"-")))))))</f>
        <v>-</v>
      </c>
      <c r="D362" s="95" t="str">
        <f>IF(OR($B362="ANP",$B362="DAER",$B362="CONSULTORIA DNIT",$B362="PREGÃO ELETRÔNICO",$B362="DMLU",$B362="DMAE",$B362="CEEE",$B362="EPTC",$B362="ORSE",$B362="SEINFRA",$B362="CREA",$B362="CAU",$B362="CEHOP",$B362="SIURB",$B362="DER-PR",$B362="SUDECAP",$B362=Aux.!$F$24,$B362=Aux.!$F$25),VLOOKUP($A362,#REF!,4,FALSE),IF($B362="SICRO EQUIP.","H",IF($B362="CCU",VLOOKUP($A362,#REF!,3,FALSE),IF($B362="MERCADO",VLOOKUP($A362,#REF!,10,FALSE),IF($B362="PLEO",VLOOKUP($A362,#REF!,3,FALSE),IF($B362="SICRO",VLOOKUP($A362,#REF!,3,FALSE),IF($B362="SINAPI",IFERROR((VLOOKUP($A362,#REF!,3,FALSE)),(VLOOKUP($A362,#REF!,3,FALSE))),"-")))))))</f>
        <v>-</v>
      </c>
      <c r="E362" s="113" t="str">
        <f>IF(OR($B362="ANP",$B362="DAER",$B362="CONSULTORIA DNIT",$B362="PREGÃO ELETRÔNICO",$B362="DMLU",$B362="DMAE",$B362="CEEE",$B362="EPTC",$B362="ORSE",$B362="SEINFRA",$B362="CREA",$B362="CAU",$B362="CEHOP",$B362="SIURB",$B362="DER-PR",$B362="SUDECAP",$B362=Aux.!$F$24,$B362=Aux.!$F$25),VLOOKUP($A362,#REF!,6,FALSE),IF($B362="CCU",VLOOKUP($A362,#REF!,5,FALSE),IF($B362="MERCADO",VLOOKUP($A362,#REF!,7,FALSE),IF($B362="PLEO",VLOOKUP($A362,#REF!,4,FALSE),IF($B362="SICRO",VLOOKUP($A362,#REF!,5,FALSE),IF($B362="SINAPI",IFERROR((VLOOKUP($A362,#REF!,18,FALSE)),),"-"))))))</f>
        <v>-</v>
      </c>
      <c r="F362" s="113" t="str">
        <f>IF(OR($B362="ANP",$B362="DAER",$B362="CONSULTORIA DNIT",$B362="PREGÃO ELETRÔNICO",$B362="DMLU",$B362="DMAE",$B362="CEEE",$B362="EPTC",$B362="ORSE",$B362="SEINFRA",$B362="CREA",$B362="CAU",$B362="CEHOP",$B362="SIURB",$B362="DER-PR",$B362="SUDECAP",$B362=Aux.!$F$24,$B362=Aux.!$F$25),VLOOKUP($A362,#REF!,7,FALSE),IF($B362="CCU",VLOOKUP($A362,#REF!,6,FALSE),IF($B362="MERCADO",VLOOKUP($A362,#REF!,8,FALSE),IF($B362="PLEO",VLOOKUP($A362,#REF!,4,FALSE),IF($B362="SICRO",VLOOKUP($A362,#REF!,6,FALSE),IF($B362="SINAPI",IFERROR(SUM((VLOOKUP($A362,#REF!,14,FALSE)),VLOOKUP($A362,#REF!,20,FALSE),VLOOKUP($A362,#REF!,22,FALSE)),),"-"))))))</f>
        <v>-</v>
      </c>
      <c r="G362" s="113" t="str">
        <f>IF(OR($B362="ANP",$B362="DAER",$B362="CONSULTORIA DNIT",$B362="PREGÃO ELETRÔNICO",$B362="DMLU",$B362="DMAE",$B362="CEEE",$B362="EPTC",$B362="ORSE",$B362="SEINFRA",$B362="CREA",$B362="CAU",$B362="CEHOP",$B362="SIURB",$B362="DER-PR",$B362="SUDECAP",$B362=Aux.!$F$24,$B362=Aux.!$F$25),VLOOKUP($A362,#REF!,8,FALSE),IF($B362="CCU",VLOOKUP($A362,#REF!,7,FALSE),IF($B362="MERCADO",VLOOKUP($A362,#REF!,9,FALSE),IF($B362="PLEO",VLOOKUP($A362,#REF!,4,FALSE),IF($B362="SICRO",VLOOKUP($A362,#REF!,7,FALSE),IF($B362="SINAPI",IFERROR((VLOOKUP($A362,#REF!,16,FALSE)),(VLOOKUP($A362,#REF!,5,FALSE))),"-"))))))</f>
        <v>-</v>
      </c>
      <c r="H362" s="113" t="str">
        <f>IF(OR($B362="ANP",$B362="DAER",$B362="CONSULTORIA DNIT",$B362="PREGÃO ELETRÔNICO",$B362="DMLU",$B362="DMAE",$B362="CEEE",$B362="EPTC",$B362="ORSE",$B362="SEINFRA",$B362="CREA",$B362="CAU",$B362="CEHOP",$B362="SIURB",$B362="DER-PR",$B362="SUDECAP",$B362=Aux.!$F$24,$B362=Aux.!$F$25),VLOOKUP($A362,#REF!,5,FALSE),IF($B362="CCU",VLOOKUP($A362,#REF!,4,FALSE),IF($B362="MERCADO",VLOOKUP($A362,#REF!,6,FALSE),IF($B362="PLEO",VLOOKUP($A362,#REF!,4,FALSE),IF($B362="SICRO",VLOOKUP($A362,#REF!,4,FALSE),IF($B362="SINAPI",IFERROR((VLOOKUP($A362,#REF!,5,FALSE)),(VLOOKUP($A362,#REF!,5,FALSE))),"-"))))))</f>
        <v>-</v>
      </c>
      <c r="I362" s="114">
        <f>IF($B362="SICRO EQUIP.",VLOOKUP($A362,#REF!,10,FALSE),0)</f>
        <v>0</v>
      </c>
      <c r="J362" s="114">
        <f>IF($B362="SICRO EQUIP.",VLOOKUP($A362,#REF!,11,FALSE),0)</f>
        <v>0</v>
      </c>
      <c r="K362" s="258"/>
      <c r="L362" s="259"/>
      <c r="M362" s="115" t="e">
        <f>VLOOKUP($K362,Reajuste!$A$2:$BW$29,(MATCH($L362,Reajuste!$C$2:$BW$2,0)+2),FALSE)</f>
        <v>#N/A</v>
      </c>
      <c r="N362" s="259"/>
      <c r="O362" s="115" t="e">
        <f>VLOOKUP($K362,Reajuste!$A$2:$CW$29,(MATCH($N362,Reajuste!$C$2:$CW$2,0)+2),FALSE)</f>
        <v>#N/A</v>
      </c>
      <c r="P362" s="113">
        <f t="shared" si="0"/>
        <v>0</v>
      </c>
      <c r="Q362" s="113">
        <f t="shared" si="1"/>
        <v>0</v>
      </c>
      <c r="R362" s="113">
        <f t="shared" si="2"/>
        <v>0</v>
      </c>
      <c r="S362" s="113">
        <f t="shared" si="3"/>
        <v>0</v>
      </c>
      <c r="T362" s="113">
        <f t="shared" si="4"/>
        <v>0</v>
      </c>
      <c r="U362" s="113">
        <f t="shared" si="5"/>
        <v>0</v>
      </c>
      <c r="V362" s="4"/>
      <c r="W362" s="4"/>
      <c r="X362" s="4"/>
      <c r="Y362" s="4"/>
      <c r="Z362" s="4"/>
    </row>
    <row r="363" spans="1:26" ht="14.25" customHeight="1">
      <c r="A363" s="256"/>
      <c r="B363" s="257"/>
      <c r="C363" s="112" t="str">
        <f>IF(OR($B363="ANP",$B363="DAER",$B363="CONSULTORIA DNIT",$B363="PREGÃO ELETRÔNICO",$B363="DMLU",$B363="DMAE",$B363="CEEE",$B363="EPTC",$B363="ORSE",$B363="SEINFRA",$B363="CREA",$B363="CAU",$B363="CEHOP",$B363="SIURB",$B363="DER-PR",$B363="SUDECAP",$B363=Aux.!$F$24,$B363=Aux.!$F$25),VLOOKUP($A363,#REF!,3,FALSE),IF($B363="SICRO EQUIP.",VLOOKUP($A363,#REF!,2,FALSE),IF($B363="CCU",VLOOKUP($A363,#REF!,2,FALSE),IF($B363="MERCADO",VLOOKUP($A363,#REF!,2,FALSE),IF($B363="PLEO",VLOOKUP($A363,#REF!,2,FALSE),IF($B363="SICRO",VLOOKUP($A363,#REF!,2,FALSE),IF($B363="SINAPI",IFERROR((VLOOKUP($A363,#REF!,2,FALSE)),(VLOOKUP($A363,#REF!,2,FALSE))),"-")))))))</f>
        <v>-</v>
      </c>
      <c r="D363" s="95" t="str">
        <f>IF(OR($B363="ANP",$B363="DAER",$B363="CONSULTORIA DNIT",$B363="PREGÃO ELETRÔNICO",$B363="DMLU",$B363="DMAE",$B363="CEEE",$B363="EPTC",$B363="ORSE",$B363="SEINFRA",$B363="CREA",$B363="CAU",$B363="CEHOP",$B363="SIURB",$B363="DER-PR",$B363="SUDECAP",$B363=Aux.!$F$24,$B363=Aux.!$F$25),VLOOKUP($A363,#REF!,4,FALSE),IF($B363="SICRO EQUIP.","H",IF($B363="CCU",VLOOKUP($A363,#REF!,3,FALSE),IF($B363="MERCADO",VLOOKUP($A363,#REF!,10,FALSE),IF($B363="PLEO",VLOOKUP($A363,#REF!,3,FALSE),IF($B363="SICRO",VLOOKUP($A363,#REF!,3,FALSE),IF($B363="SINAPI",IFERROR((VLOOKUP($A363,#REF!,3,FALSE)),(VLOOKUP($A363,#REF!,3,FALSE))),"-")))))))</f>
        <v>-</v>
      </c>
      <c r="E363" s="113" t="str">
        <f>IF(OR($B363="ANP",$B363="DAER",$B363="CONSULTORIA DNIT",$B363="PREGÃO ELETRÔNICO",$B363="DMLU",$B363="DMAE",$B363="CEEE",$B363="EPTC",$B363="ORSE",$B363="SEINFRA",$B363="CREA",$B363="CAU",$B363="CEHOP",$B363="SIURB",$B363="DER-PR",$B363="SUDECAP",$B363=Aux.!$F$24,$B363=Aux.!$F$25),VLOOKUP($A363,#REF!,6,FALSE),IF($B363="CCU",VLOOKUP($A363,#REF!,5,FALSE),IF($B363="MERCADO",VLOOKUP($A363,#REF!,7,FALSE),IF($B363="PLEO",VLOOKUP($A363,#REF!,4,FALSE),IF($B363="SICRO",VLOOKUP($A363,#REF!,5,FALSE),IF($B363="SINAPI",IFERROR((VLOOKUP($A363,#REF!,18,FALSE)),),"-"))))))</f>
        <v>-</v>
      </c>
      <c r="F363" s="113" t="str">
        <f>IF(OR($B363="ANP",$B363="DAER",$B363="CONSULTORIA DNIT",$B363="PREGÃO ELETRÔNICO",$B363="DMLU",$B363="DMAE",$B363="CEEE",$B363="EPTC",$B363="ORSE",$B363="SEINFRA",$B363="CREA",$B363="CAU",$B363="CEHOP",$B363="SIURB",$B363="DER-PR",$B363="SUDECAP",$B363=Aux.!$F$24,$B363=Aux.!$F$25),VLOOKUP($A363,#REF!,7,FALSE),IF($B363="CCU",VLOOKUP($A363,#REF!,6,FALSE),IF($B363="MERCADO",VLOOKUP($A363,#REF!,8,FALSE),IF($B363="PLEO",VLOOKUP($A363,#REF!,4,FALSE),IF($B363="SICRO",VLOOKUP($A363,#REF!,6,FALSE),IF($B363="SINAPI",IFERROR(SUM((VLOOKUP($A363,#REF!,14,FALSE)),VLOOKUP($A363,#REF!,20,FALSE),VLOOKUP($A363,#REF!,22,FALSE)),),"-"))))))</f>
        <v>-</v>
      </c>
      <c r="G363" s="113" t="str">
        <f>IF(OR($B363="ANP",$B363="DAER",$B363="CONSULTORIA DNIT",$B363="PREGÃO ELETRÔNICO",$B363="DMLU",$B363="DMAE",$B363="CEEE",$B363="EPTC",$B363="ORSE",$B363="SEINFRA",$B363="CREA",$B363="CAU",$B363="CEHOP",$B363="SIURB",$B363="DER-PR",$B363="SUDECAP",$B363=Aux.!$F$24,$B363=Aux.!$F$25),VLOOKUP($A363,#REF!,8,FALSE),IF($B363="CCU",VLOOKUP($A363,#REF!,7,FALSE),IF($B363="MERCADO",VLOOKUP($A363,#REF!,9,FALSE),IF($B363="PLEO",VLOOKUP($A363,#REF!,4,FALSE),IF($B363="SICRO",VLOOKUP($A363,#REF!,7,FALSE),IF($B363="SINAPI",IFERROR((VLOOKUP($A363,#REF!,16,FALSE)),(VLOOKUP($A363,#REF!,5,FALSE))),"-"))))))</f>
        <v>-</v>
      </c>
      <c r="H363" s="113" t="str">
        <f>IF(OR($B363="ANP",$B363="DAER",$B363="CONSULTORIA DNIT",$B363="PREGÃO ELETRÔNICO",$B363="DMLU",$B363="DMAE",$B363="CEEE",$B363="EPTC",$B363="ORSE",$B363="SEINFRA",$B363="CREA",$B363="CAU",$B363="CEHOP",$B363="SIURB",$B363="DER-PR",$B363="SUDECAP",$B363=Aux.!$F$24,$B363=Aux.!$F$25),VLOOKUP($A363,#REF!,5,FALSE),IF($B363="CCU",VLOOKUP($A363,#REF!,4,FALSE),IF($B363="MERCADO",VLOOKUP($A363,#REF!,6,FALSE),IF($B363="PLEO",VLOOKUP($A363,#REF!,4,FALSE),IF($B363="SICRO",VLOOKUP($A363,#REF!,4,FALSE),IF($B363="SINAPI",IFERROR((VLOOKUP($A363,#REF!,5,FALSE)),(VLOOKUP($A363,#REF!,5,FALSE))),"-"))))))</f>
        <v>-</v>
      </c>
      <c r="I363" s="114">
        <f>IF($B363="SICRO EQUIP.",VLOOKUP($A363,#REF!,10,FALSE),0)</f>
        <v>0</v>
      </c>
      <c r="J363" s="114">
        <f>IF($B363="SICRO EQUIP.",VLOOKUP($A363,#REF!,11,FALSE),0)</f>
        <v>0</v>
      </c>
      <c r="K363" s="258"/>
      <c r="L363" s="259"/>
      <c r="M363" s="115" t="e">
        <f>VLOOKUP($K363,Reajuste!$A$2:$BW$29,(MATCH($L363,Reajuste!$C$2:$BW$2,0)+2),FALSE)</f>
        <v>#N/A</v>
      </c>
      <c r="N363" s="259"/>
      <c r="O363" s="115" t="e">
        <f>VLOOKUP($K363,Reajuste!$A$2:$CW$29,(MATCH($N363,Reajuste!$C$2:$CW$2,0)+2),FALSE)</f>
        <v>#N/A</v>
      </c>
      <c r="P363" s="113">
        <f t="shared" si="0"/>
        <v>0</v>
      </c>
      <c r="Q363" s="113">
        <f t="shared" si="1"/>
        <v>0</v>
      </c>
      <c r="R363" s="113">
        <f t="shared" si="2"/>
        <v>0</v>
      </c>
      <c r="S363" s="113">
        <f t="shared" si="3"/>
        <v>0</v>
      </c>
      <c r="T363" s="113">
        <f t="shared" si="4"/>
        <v>0</v>
      </c>
      <c r="U363" s="113">
        <f t="shared" si="5"/>
        <v>0</v>
      </c>
      <c r="V363" s="4"/>
      <c r="W363" s="4"/>
      <c r="X363" s="4"/>
      <c r="Y363" s="4"/>
      <c r="Z363" s="4"/>
    </row>
    <row r="364" spans="1:26" ht="14.25" customHeight="1">
      <c r="A364" s="256"/>
      <c r="B364" s="257"/>
      <c r="C364" s="112" t="str">
        <f>IF(OR($B364="ANP",$B364="DAER",$B364="CONSULTORIA DNIT",$B364="PREGÃO ELETRÔNICO",$B364="DMLU",$B364="DMAE",$B364="CEEE",$B364="EPTC",$B364="ORSE",$B364="SEINFRA",$B364="CREA",$B364="CAU",$B364="CEHOP",$B364="SIURB",$B364="DER-PR",$B364="SUDECAP",$B364=Aux.!$F$24,$B364=Aux.!$F$25),VLOOKUP($A364,#REF!,3,FALSE),IF($B364="SICRO EQUIP.",VLOOKUP($A364,#REF!,2,FALSE),IF($B364="CCU",VLOOKUP($A364,#REF!,2,FALSE),IF($B364="MERCADO",VLOOKUP($A364,#REF!,2,FALSE),IF($B364="PLEO",VLOOKUP($A364,#REF!,2,FALSE),IF($B364="SICRO",VLOOKUP($A364,#REF!,2,FALSE),IF($B364="SINAPI",IFERROR((VLOOKUP($A364,#REF!,2,FALSE)),(VLOOKUP($A364,#REF!,2,FALSE))),"-")))))))</f>
        <v>-</v>
      </c>
      <c r="D364" s="95" t="str">
        <f>IF(OR($B364="ANP",$B364="DAER",$B364="CONSULTORIA DNIT",$B364="PREGÃO ELETRÔNICO",$B364="DMLU",$B364="DMAE",$B364="CEEE",$B364="EPTC",$B364="ORSE",$B364="SEINFRA",$B364="CREA",$B364="CAU",$B364="CEHOP",$B364="SIURB",$B364="DER-PR",$B364="SUDECAP",$B364=Aux.!$F$24,$B364=Aux.!$F$25),VLOOKUP($A364,#REF!,4,FALSE),IF($B364="SICRO EQUIP.","H",IF($B364="CCU",VLOOKUP($A364,#REF!,3,FALSE),IF($B364="MERCADO",VLOOKUP($A364,#REF!,10,FALSE),IF($B364="PLEO",VLOOKUP($A364,#REF!,3,FALSE),IF($B364="SICRO",VLOOKUP($A364,#REF!,3,FALSE),IF($B364="SINAPI",IFERROR((VLOOKUP($A364,#REF!,3,FALSE)),(VLOOKUP($A364,#REF!,3,FALSE))),"-")))))))</f>
        <v>-</v>
      </c>
      <c r="E364" s="113" t="str">
        <f>IF(OR($B364="ANP",$B364="DAER",$B364="CONSULTORIA DNIT",$B364="PREGÃO ELETRÔNICO",$B364="DMLU",$B364="DMAE",$B364="CEEE",$B364="EPTC",$B364="ORSE",$B364="SEINFRA",$B364="CREA",$B364="CAU",$B364="CEHOP",$B364="SIURB",$B364="DER-PR",$B364="SUDECAP",$B364=Aux.!$F$24,$B364=Aux.!$F$25),VLOOKUP($A364,#REF!,6,FALSE),IF($B364="CCU",VLOOKUP($A364,#REF!,5,FALSE),IF($B364="MERCADO",VLOOKUP($A364,#REF!,7,FALSE),IF($B364="PLEO",VLOOKUP($A364,#REF!,4,FALSE),IF($B364="SICRO",VLOOKUP($A364,#REF!,5,FALSE),IF($B364="SINAPI",IFERROR((VLOOKUP($A364,#REF!,18,FALSE)),),"-"))))))</f>
        <v>-</v>
      </c>
      <c r="F364" s="113" t="str">
        <f>IF(OR($B364="ANP",$B364="DAER",$B364="CONSULTORIA DNIT",$B364="PREGÃO ELETRÔNICO",$B364="DMLU",$B364="DMAE",$B364="CEEE",$B364="EPTC",$B364="ORSE",$B364="SEINFRA",$B364="CREA",$B364="CAU",$B364="CEHOP",$B364="SIURB",$B364="DER-PR",$B364="SUDECAP",$B364=Aux.!$F$24,$B364=Aux.!$F$25),VLOOKUP($A364,#REF!,7,FALSE),IF($B364="CCU",VLOOKUP($A364,#REF!,6,FALSE),IF($B364="MERCADO",VLOOKUP($A364,#REF!,8,FALSE),IF($B364="PLEO",VLOOKUP($A364,#REF!,4,FALSE),IF($B364="SICRO",VLOOKUP($A364,#REF!,6,FALSE),IF($B364="SINAPI",IFERROR(SUM((VLOOKUP($A364,#REF!,14,FALSE)),VLOOKUP($A364,#REF!,20,FALSE),VLOOKUP($A364,#REF!,22,FALSE)),),"-"))))))</f>
        <v>-</v>
      </c>
      <c r="G364" s="113" t="str">
        <f>IF(OR($B364="ANP",$B364="DAER",$B364="CONSULTORIA DNIT",$B364="PREGÃO ELETRÔNICO",$B364="DMLU",$B364="DMAE",$B364="CEEE",$B364="EPTC",$B364="ORSE",$B364="SEINFRA",$B364="CREA",$B364="CAU",$B364="CEHOP",$B364="SIURB",$B364="DER-PR",$B364="SUDECAP",$B364=Aux.!$F$24,$B364=Aux.!$F$25),VLOOKUP($A364,#REF!,8,FALSE),IF($B364="CCU",VLOOKUP($A364,#REF!,7,FALSE),IF($B364="MERCADO",VLOOKUP($A364,#REF!,9,FALSE),IF($B364="PLEO",VLOOKUP($A364,#REF!,4,FALSE),IF($B364="SICRO",VLOOKUP($A364,#REF!,7,FALSE),IF($B364="SINAPI",IFERROR((VLOOKUP($A364,#REF!,16,FALSE)),(VLOOKUP($A364,#REF!,5,FALSE))),"-"))))))</f>
        <v>-</v>
      </c>
      <c r="H364" s="113" t="str">
        <f>IF(OR($B364="ANP",$B364="DAER",$B364="CONSULTORIA DNIT",$B364="PREGÃO ELETRÔNICO",$B364="DMLU",$B364="DMAE",$B364="CEEE",$B364="EPTC",$B364="ORSE",$B364="SEINFRA",$B364="CREA",$B364="CAU",$B364="CEHOP",$B364="SIURB",$B364="DER-PR",$B364="SUDECAP",$B364=Aux.!$F$24,$B364=Aux.!$F$25),VLOOKUP($A364,#REF!,5,FALSE),IF($B364="CCU",VLOOKUP($A364,#REF!,4,FALSE),IF($B364="MERCADO",VLOOKUP($A364,#REF!,6,FALSE),IF($B364="PLEO",VLOOKUP($A364,#REF!,4,FALSE),IF($B364="SICRO",VLOOKUP($A364,#REF!,4,FALSE),IF($B364="SINAPI",IFERROR((VLOOKUP($A364,#REF!,5,FALSE)),(VLOOKUP($A364,#REF!,5,FALSE))),"-"))))))</f>
        <v>-</v>
      </c>
      <c r="I364" s="114">
        <f>IF($B364="SICRO EQUIP.",VLOOKUP($A364,#REF!,10,FALSE),0)</f>
        <v>0</v>
      </c>
      <c r="J364" s="114">
        <f>IF($B364="SICRO EQUIP.",VLOOKUP($A364,#REF!,11,FALSE),0)</f>
        <v>0</v>
      </c>
      <c r="K364" s="258"/>
      <c r="L364" s="259"/>
      <c r="M364" s="115" t="e">
        <f>VLOOKUP($K364,Reajuste!$A$2:$BW$29,(MATCH($L364,Reajuste!$C$2:$BW$2,0)+2),FALSE)</f>
        <v>#N/A</v>
      </c>
      <c r="N364" s="259"/>
      <c r="O364" s="115" t="e">
        <f>VLOOKUP($K364,Reajuste!$A$2:$CW$29,(MATCH($N364,Reajuste!$C$2:$CW$2,0)+2),FALSE)</f>
        <v>#N/A</v>
      </c>
      <c r="P364" s="113">
        <f t="shared" si="0"/>
        <v>0</v>
      </c>
      <c r="Q364" s="113">
        <f t="shared" si="1"/>
        <v>0</v>
      </c>
      <c r="R364" s="113">
        <f t="shared" si="2"/>
        <v>0</v>
      </c>
      <c r="S364" s="113">
        <f t="shared" si="3"/>
        <v>0</v>
      </c>
      <c r="T364" s="113">
        <f t="shared" si="4"/>
        <v>0</v>
      </c>
      <c r="U364" s="113">
        <f t="shared" si="5"/>
        <v>0</v>
      </c>
      <c r="V364" s="4"/>
      <c r="W364" s="4"/>
      <c r="X364" s="4"/>
      <c r="Y364" s="4"/>
      <c r="Z364" s="4"/>
    </row>
    <row r="365" spans="1:26" ht="14.25" customHeight="1">
      <c r="A365" s="256"/>
      <c r="B365" s="257"/>
      <c r="C365" s="112" t="str">
        <f>IF(OR($B365="ANP",$B365="DAER",$B365="CONSULTORIA DNIT",$B365="PREGÃO ELETRÔNICO",$B365="DMLU",$B365="DMAE",$B365="CEEE",$B365="EPTC",$B365="ORSE",$B365="SEINFRA",$B365="CREA",$B365="CAU",$B365="CEHOP",$B365="SIURB",$B365="DER-PR",$B365="SUDECAP",$B365=Aux.!$F$24,$B365=Aux.!$F$25),VLOOKUP($A365,#REF!,3,FALSE),IF($B365="SICRO EQUIP.",VLOOKUP($A365,#REF!,2,FALSE),IF($B365="CCU",VLOOKUP($A365,#REF!,2,FALSE),IF($B365="MERCADO",VLOOKUP($A365,#REF!,2,FALSE),IF($B365="PLEO",VLOOKUP($A365,#REF!,2,FALSE),IF($B365="SICRO",VLOOKUP($A365,#REF!,2,FALSE),IF($B365="SINAPI",IFERROR((VLOOKUP($A365,#REF!,2,FALSE)),(VLOOKUP($A365,#REF!,2,FALSE))),"-")))))))</f>
        <v>-</v>
      </c>
      <c r="D365" s="95" t="str">
        <f>IF(OR($B365="ANP",$B365="DAER",$B365="CONSULTORIA DNIT",$B365="PREGÃO ELETRÔNICO",$B365="DMLU",$B365="DMAE",$B365="CEEE",$B365="EPTC",$B365="ORSE",$B365="SEINFRA",$B365="CREA",$B365="CAU",$B365="CEHOP",$B365="SIURB",$B365="DER-PR",$B365="SUDECAP",$B365=Aux.!$F$24,$B365=Aux.!$F$25),VLOOKUP($A365,#REF!,4,FALSE),IF($B365="SICRO EQUIP.","H",IF($B365="CCU",VLOOKUP($A365,#REF!,3,FALSE),IF($B365="MERCADO",VLOOKUP($A365,#REF!,10,FALSE),IF($B365="PLEO",VLOOKUP($A365,#REF!,3,FALSE),IF($B365="SICRO",VLOOKUP($A365,#REF!,3,FALSE),IF($B365="SINAPI",IFERROR((VLOOKUP($A365,#REF!,3,FALSE)),(VLOOKUP($A365,#REF!,3,FALSE))),"-")))))))</f>
        <v>-</v>
      </c>
      <c r="E365" s="113" t="str">
        <f>IF(OR($B365="ANP",$B365="DAER",$B365="CONSULTORIA DNIT",$B365="PREGÃO ELETRÔNICO",$B365="DMLU",$B365="DMAE",$B365="CEEE",$B365="EPTC",$B365="ORSE",$B365="SEINFRA",$B365="CREA",$B365="CAU",$B365="CEHOP",$B365="SIURB",$B365="DER-PR",$B365="SUDECAP",$B365=Aux.!$F$24,$B365=Aux.!$F$25),VLOOKUP($A365,#REF!,6,FALSE),IF($B365="CCU",VLOOKUP($A365,#REF!,5,FALSE),IF($B365="MERCADO",VLOOKUP($A365,#REF!,7,FALSE),IF($B365="PLEO",VLOOKUP($A365,#REF!,4,FALSE),IF($B365="SICRO",VLOOKUP($A365,#REF!,5,FALSE),IF($B365="SINAPI",IFERROR((VLOOKUP($A365,#REF!,18,FALSE)),),"-"))))))</f>
        <v>-</v>
      </c>
      <c r="F365" s="113" t="str">
        <f>IF(OR($B365="ANP",$B365="DAER",$B365="CONSULTORIA DNIT",$B365="PREGÃO ELETRÔNICO",$B365="DMLU",$B365="DMAE",$B365="CEEE",$B365="EPTC",$B365="ORSE",$B365="SEINFRA",$B365="CREA",$B365="CAU",$B365="CEHOP",$B365="SIURB",$B365="DER-PR",$B365="SUDECAP",$B365=Aux.!$F$24,$B365=Aux.!$F$25),VLOOKUP($A365,#REF!,7,FALSE),IF($B365="CCU",VLOOKUP($A365,#REF!,6,FALSE),IF($B365="MERCADO",VLOOKUP($A365,#REF!,8,FALSE),IF($B365="PLEO",VLOOKUP($A365,#REF!,4,FALSE),IF($B365="SICRO",VLOOKUP($A365,#REF!,6,FALSE),IF($B365="SINAPI",IFERROR(SUM((VLOOKUP($A365,#REF!,14,FALSE)),VLOOKUP($A365,#REF!,20,FALSE),VLOOKUP($A365,#REF!,22,FALSE)),),"-"))))))</f>
        <v>-</v>
      </c>
      <c r="G365" s="113" t="str">
        <f>IF(OR($B365="ANP",$B365="DAER",$B365="CONSULTORIA DNIT",$B365="PREGÃO ELETRÔNICO",$B365="DMLU",$B365="DMAE",$B365="CEEE",$B365="EPTC",$B365="ORSE",$B365="SEINFRA",$B365="CREA",$B365="CAU",$B365="CEHOP",$B365="SIURB",$B365="DER-PR",$B365="SUDECAP",$B365=Aux.!$F$24,$B365=Aux.!$F$25),VLOOKUP($A365,#REF!,8,FALSE),IF($B365="CCU",VLOOKUP($A365,#REF!,7,FALSE),IF($B365="MERCADO",VLOOKUP($A365,#REF!,9,FALSE),IF($B365="PLEO",VLOOKUP($A365,#REF!,4,FALSE),IF($B365="SICRO",VLOOKUP($A365,#REF!,7,FALSE),IF($B365="SINAPI",IFERROR((VLOOKUP($A365,#REF!,16,FALSE)),(VLOOKUP($A365,#REF!,5,FALSE))),"-"))))))</f>
        <v>-</v>
      </c>
      <c r="H365" s="113" t="str">
        <f>IF(OR($B365="ANP",$B365="DAER",$B365="CONSULTORIA DNIT",$B365="PREGÃO ELETRÔNICO",$B365="DMLU",$B365="DMAE",$B365="CEEE",$B365="EPTC",$B365="ORSE",$B365="SEINFRA",$B365="CREA",$B365="CAU",$B365="CEHOP",$B365="SIURB",$B365="DER-PR",$B365="SUDECAP",$B365=Aux.!$F$24,$B365=Aux.!$F$25),VLOOKUP($A365,#REF!,5,FALSE),IF($B365="CCU",VLOOKUP($A365,#REF!,4,FALSE),IF($B365="MERCADO",VLOOKUP($A365,#REF!,6,FALSE),IF($B365="PLEO",VLOOKUP($A365,#REF!,4,FALSE),IF($B365="SICRO",VLOOKUP($A365,#REF!,4,FALSE),IF($B365="SINAPI",IFERROR((VLOOKUP($A365,#REF!,5,FALSE)),(VLOOKUP($A365,#REF!,5,FALSE))),"-"))))))</f>
        <v>-</v>
      </c>
      <c r="I365" s="114">
        <f>IF($B365="SICRO EQUIP.",VLOOKUP($A365,#REF!,10,FALSE),0)</f>
        <v>0</v>
      </c>
      <c r="J365" s="114">
        <f>IF($B365="SICRO EQUIP.",VLOOKUP($A365,#REF!,11,FALSE),0)</f>
        <v>0</v>
      </c>
      <c r="K365" s="258"/>
      <c r="L365" s="259"/>
      <c r="M365" s="115" t="e">
        <f>VLOOKUP($K365,Reajuste!$A$2:$BW$29,(MATCH($L365,Reajuste!$C$2:$BW$2,0)+2),FALSE)</f>
        <v>#N/A</v>
      </c>
      <c r="N365" s="259"/>
      <c r="O365" s="115" t="e">
        <f>VLOOKUP($K365,Reajuste!$A$2:$CW$29,(MATCH($N365,Reajuste!$C$2:$CW$2,0)+2),FALSE)</f>
        <v>#N/A</v>
      </c>
      <c r="P365" s="113">
        <f t="shared" si="0"/>
        <v>0</v>
      </c>
      <c r="Q365" s="113">
        <f t="shared" si="1"/>
        <v>0</v>
      </c>
      <c r="R365" s="113">
        <f t="shared" si="2"/>
        <v>0</v>
      </c>
      <c r="S365" s="113">
        <f t="shared" si="3"/>
        <v>0</v>
      </c>
      <c r="T365" s="113">
        <f t="shared" si="4"/>
        <v>0</v>
      </c>
      <c r="U365" s="113">
        <f t="shared" si="5"/>
        <v>0</v>
      </c>
      <c r="V365" s="4"/>
      <c r="W365" s="4"/>
      <c r="X365" s="4"/>
      <c r="Y365" s="4"/>
      <c r="Z365" s="4"/>
    </row>
    <row r="366" spans="1:26" ht="14.25" customHeight="1">
      <c r="A366" s="256"/>
      <c r="B366" s="257"/>
      <c r="C366" s="112" t="str">
        <f>IF(OR($B366="ANP",$B366="DAER",$B366="CONSULTORIA DNIT",$B366="PREGÃO ELETRÔNICO",$B366="DMLU",$B366="DMAE",$B366="CEEE",$B366="EPTC",$B366="ORSE",$B366="SEINFRA",$B366="CREA",$B366="CAU",$B366="CEHOP",$B366="SIURB",$B366="DER-PR",$B366="SUDECAP",$B366=Aux.!$F$24,$B366=Aux.!$F$25),VLOOKUP($A366,#REF!,3,FALSE),IF($B366="SICRO EQUIP.",VLOOKUP($A366,#REF!,2,FALSE),IF($B366="CCU",VLOOKUP($A366,#REF!,2,FALSE),IF($B366="MERCADO",VLOOKUP($A366,#REF!,2,FALSE),IF($B366="PLEO",VLOOKUP($A366,#REF!,2,FALSE),IF($B366="SICRO",VLOOKUP($A366,#REF!,2,FALSE),IF($B366="SINAPI",IFERROR((VLOOKUP($A366,#REF!,2,FALSE)),(VLOOKUP($A366,#REF!,2,FALSE))),"-")))))))</f>
        <v>-</v>
      </c>
      <c r="D366" s="95" t="str">
        <f>IF(OR($B366="ANP",$B366="DAER",$B366="CONSULTORIA DNIT",$B366="PREGÃO ELETRÔNICO",$B366="DMLU",$B366="DMAE",$B366="CEEE",$B366="EPTC",$B366="ORSE",$B366="SEINFRA",$B366="CREA",$B366="CAU",$B366="CEHOP",$B366="SIURB",$B366="DER-PR",$B366="SUDECAP",$B366=Aux.!$F$24,$B366=Aux.!$F$25),VLOOKUP($A366,#REF!,4,FALSE),IF($B366="SICRO EQUIP.","H",IF($B366="CCU",VLOOKUP($A366,#REF!,3,FALSE),IF($B366="MERCADO",VLOOKUP($A366,#REF!,10,FALSE),IF($B366="PLEO",VLOOKUP($A366,#REF!,3,FALSE),IF($B366="SICRO",VLOOKUP($A366,#REF!,3,FALSE),IF($B366="SINAPI",IFERROR((VLOOKUP($A366,#REF!,3,FALSE)),(VLOOKUP($A366,#REF!,3,FALSE))),"-")))))))</f>
        <v>-</v>
      </c>
      <c r="E366" s="113" t="str">
        <f>IF(OR($B366="ANP",$B366="DAER",$B366="CONSULTORIA DNIT",$B366="PREGÃO ELETRÔNICO",$B366="DMLU",$B366="DMAE",$B366="CEEE",$B366="EPTC",$B366="ORSE",$B366="SEINFRA",$B366="CREA",$B366="CAU",$B366="CEHOP",$B366="SIURB",$B366="DER-PR",$B366="SUDECAP",$B366=Aux.!$F$24,$B366=Aux.!$F$25),VLOOKUP($A366,#REF!,6,FALSE),IF($B366="CCU",VLOOKUP($A366,#REF!,5,FALSE),IF($B366="MERCADO",VLOOKUP($A366,#REF!,7,FALSE),IF($B366="PLEO",VLOOKUP($A366,#REF!,4,FALSE),IF($B366="SICRO",VLOOKUP($A366,#REF!,5,FALSE),IF($B366="SINAPI",IFERROR((VLOOKUP($A366,#REF!,18,FALSE)),),"-"))))))</f>
        <v>-</v>
      </c>
      <c r="F366" s="113" t="str">
        <f>IF(OR($B366="ANP",$B366="DAER",$B366="CONSULTORIA DNIT",$B366="PREGÃO ELETRÔNICO",$B366="DMLU",$B366="DMAE",$B366="CEEE",$B366="EPTC",$B366="ORSE",$B366="SEINFRA",$B366="CREA",$B366="CAU",$B366="CEHOP",$B366="SIURB",$B366="DER-PR",$B366="SUDECAP",$B366=Aux.!$F$24,$B366=Aux.!$F$25),VLOOKUP($A366,#REF!,7,FALSE),IF($B366="CCU",VLOOKUP($A366,#REF!,6,FALSE),IF($B366="MERCADO",VLOOKUP($A366,#REF!,8,FALSE),IF($B366="PLEO",VLOOKUP($A366,#REF!,4,FALSE),IF($B366="SICRO",VLOOKUP($A366,#REF!,6,FALSE),IF($B366="SINAPI",IFERROR(SUM((VLOOKUP($A366,#REF!,14,FALSE)),VLOOKUP($A366,#REF!,20,FALSE),VLOOKUP($A366,#REF!,22,FALSE)),),"-"))))))</f>
        <v>-</v>
      </c>
      <c r="G366" s="113" t="str">
        <f>IF(OR($B366="ANP",$B366="DAER",$B366="CONSULTORIA DNIT",$B366="PREGÃO ELETRÔNICO",$B366="DMLU",$B366="DMAE",$B366="CEEE",$B366="EPTC",$B366="ORSE",$B366="SEINFRA",$B366="CREA",$B366="CAU",$B366="CEHOP",$B366="SIURB",$B366="DER-PR",$B366="SUDECAP",$B366=Aux.!$F$24,$B366=Aux.!$F$25),VLOOKUP($A366,#REF!,8,FALSE),IF($B366="CCU",VLOOKUP($A366,#REF!,7,FALSE),IF($B366="MERCADO",VLOOKUP($A366,#REF!,9,FALSE),IF($B366="PLEO",VLOOKUP($A366,#REF!,4,FALSE),IF($B366="SICRO",VLOOKUP($A366,#REF!,7,FALSE),IF($B366="SINAPI",IFERROR((VLOOKUP($A366,#REF!,16,FALSE)),(VLOOKUP($A366,#REF!,5,FALSE))),"-"))))))</f>
        <v>-</v>
      </c>
      <c r="H366" s="113" t="str">
        <f>IF(OR($B366="ANP",$B366="DAER",$B366="CONSULTORIA DNIT",$B366="PREGÃO ELETRÔNICO",$B366="DMLU",$B366="DMAE",$B366="CEEE",$B366="EPTC",$B366="ORSE",$B366="SEINFRA",$B366="CREA",$B366="CAU",$B366="CEHOP",$B366="SIURB",$B366="DER-PR",$B366="SUDECAP",$B366=Aux.!$F$24,$B366=Aux.!$F$25),VLOOKUP($A366,#REF!,5,FALSE),IF($B366="CCU",VLOOKUP($A366,#REF!,4,FALSE),IF($B366="MERCADO",VLOOKUP($A366,#REF!,6,FALSE),IF($B366="PLEO",VLOOKUP($A366,#REF!,4,FALSE),IF($B366="SICRO",VLOOKUP($A366,#REF!,4,FALSE),IF($B366="SINAPI",IFERROR((VLOOKUP($A366,#REF!,5,FALSE)),(VLOOKUP($A366,#REF!,5,FALSE))),"-"))))))</f>
        <v>-</v>
      </c>
      <c r="I366" s="114">
        <f>IF($B366="SICRO EQUIP.",VLOOKUP($A366,#REF!,10,FALSE),0)</f>
        <v>0</v>
      </c>
      <c r="J366" s="114">
        <f>IF($B366="SICRO EQUIP.",VLOOKUP($A366,#REF!,11,FALSE),0)</f>
        <v>0</v>
      </c>
      <c r="K366" s="258"/>
      <c r="L366" s="259"/>
      <c r="M366" s="115" t="e">
        <f>VLOOKUP($K366,Reajuste!$A$2:$BW$29,(MATCH($L366,Reajuste!$C$2:$BW$2,0)+2),FALSE)</f>
        <v>#N/A</v>
      </c>
      <c r="N366" s="259"/>
      <c r="O366" s="115" t="e">
        <f>VLOOKUP($K366,Reajuste!$A$2:$CW$29,(MATCH($N366,Reajuste!$C$2:$CW$2,0)+2),FALSE)</f>
        <v>#N/A</v>
      </c>
      <c r="P366" s="113">
        <f t="shared" si="0"/>
        <v>0</v>
      </c>
      <c r="Q366" s="113">
        <f t="shared" si="1"/>
        <v>0</v>
      </c>
      <c r="R366" s="113">
        <f t="shared" si="2"/>
        <v>0</v>
      </c>
      <c r="S366" s="113">
        <f t="shared" si="3"/>
        <v>0</v>
      </c>
      <c r="T366" s="113">
        <f t="shared" si="4"/>
        <v>0</v>
      </c>
      <c r="U366" s="113">
        <f t="shared" si="5"/>
        <v>0</v>
      </c>
      <c r="V366" s="4"/>
      <c r="W366" s="4"/>
      <c r="X366" s="4"/>
      <c r="Y366" s="4"/>
      <c r="Z366" s="4"/>
    </row>
    <row r="367" spans="1:26" ht="14.25" customHeight="1">
      <c r="A367" s="256"/>
      <c r="B367" s="257"/>
      <c r="C367" s="112" t="str">
        <f>IF(OR($B367="ANP",$B367="DAER",$B367="CONSULTORIA DNIT",$B367="PREGÃO ELETRÔNICO",$B367="DMLU",$B367="DMAE",$B367="CEEE",$B367="EPTC",$B367="ORSE",$B367="SEINFRA",$B367="CREA",$B367="CAU",$B367="CEHOP",$B367="SIURB",$B367="DER-PR",$B367="SUDECAP",$B367=Aux.!$F$24,$B367=Aux.!$F$25),VLOOKUP($A367,#REF!,3,FALSE),IF($B367="SICRO EQUIP.",VLOOKUP($A367,#REF!,2,FALSE),IF($B367="CCU",VLOOKUP($A367,#REF!,2,FALSE),IF($B367="MERCADO",VLOOKUP($A367,#REF!,2,FALSE),IF($B367="PLEO",VLOOKUP($A367,#REF!,2,FALSE),IF($B367="SICRO",VLOOKUP($A367,#REF!,2,FALSE),IF($B367="SINAPI",IFERROR((VLOOKUP($A367,#REF!,2,FALSE)),(VLOOKUP($A367,#REF!,2,FALSE))),"-")))))))</f>
        <v>-</v>
      </c>
      <c r="D367" s="95" t="str">
        <f>IF(OR($B367="ANP",$B367="DAER",$B367="CONSULTORIA DNIT",$B367="PREGÃO ELETRÔNICO",$B367="DMLU",$B367="DMAE",$B367="CEEE",$B367="EPTC",$B367="ORSE",$B367="SEINFRA",$B367="CREA",$B367="CAU",$B367="CEHOP",$B367="SIURB",$B367="DER-PR",$B367="SUDECAP",$B367=Aux.!$F$24,$B367=Aux.!$F$25),VLOOKUP($A367,#REF!,4,FALSE),IF($B367="SICRO EQUIP.","H",IF($B367="CCU",VLOOKUP($A367,#REF!,3,FALSE),IF($B367="MERCADO",VLOOKUP($A367,#REF!,10,FALSE),IF($B367="PLEO",VLOOKUP($A367,#REF!,3,FALSE),IF($B367="SICRO",VLOOKUP($A367,#REF!,3,FALSE),IF($B367="SINAPI",IFERROR((VLOOKUP($A367,#REF!,3,FALSE)),(VLOOKUP($A367,#REF!,3,FALSE))),"-")))))))</f>
        <v>-</v>
      </c>
      <c r="E367" s="113" t="str">
        <f>IF(OR($B367="ANP",$B367="DAER",$B367="CONSULTORIA DNIT",$B367="PREGÃO ELETRÔNICO",$B367="DMLU",$B367="DMAE",$B367="CEEE",$B367="EPTC",$B367="ORSE",$B367="SEINFRA",$B367="CREA",$B367="CAU",$B367="CEHOP",$B367="SIURB",$B367="DER-PR",$B367="SUDECAP",$B367=Aux.!$F$24,$B367=Aux.!$F$25),VLOOKUP($A367,#REF!,6,FALSE),IF($B367="CCU",VLOOKUP($A367,#REF!,5,FALSE),IF($B367="MERCADO",VLOOKUP($A367,#REF!,7,FALSE),IF($B367="PLEO",VLOOKUP($A367,#REF!,4,FALSE),IF($B367="SICRO",VLOOKUP($A367,#REF!,5,FALSE),IF($B367="SINAPI",IFERROR((VLOOKUP($A367,#REF!,18,FALSE)),),"-"))))))</f>
        <v>-</v>
      </c>
      <c r="F367" s="113" t="str">
        <f>IF(OR($B367="ANP",$B367="DAER",$B367="CONSULTORIA DNIT",$B367="PREGÃO ELETRÔNICO",$B367="DMLU",$B367="DMAE",$B367="CEEE",$B367="EPTC",$B367="ORSE",$B367="SEINFRA",$B367="CREA",$B367="CAU",$B367="CEHOP",$B367="SIURB",$B367="DER-PR",$B367="SUDECAP",$B367=Aux.!$F$24,$B367=Aux.!$F$25),VLOOKUP($A367,#REF!,7,FALSE),IF($B367="CCU",VLOOKUP($A367,#REF!,6,FALSE),IF($B367="MERCADO",VLOOKUP($A367,#REF!,8,FALSE),IF($B367="PLEO",VLOOKUP($A367,#REF!,4,FALSE),IF($B367="SICRO",VLOOKUP($A367,#REF!,6,FALSE),IF($B367="SINAPI",IFERROR(SUM((VLOOKUP($A367,#REF!,14,FALSE)),VLOOKUP($A367,#REF!,20,FALSE),VLOOKUP($A367,#REF!,22,FALSE)),),"-"))))))</f>
        <v>-</v>
      </c>
      <c r="G367" s="113" t="str">
        <f>IF(OR($B367="ANP",$B367="DAER",$B367="CONSULTORIA DNIT",$B367="PREGÃO ELETRÔNICO",$B367="DMLU",$B367="DMAE",$B367="CEEE",$B367="EPTC",$B367="ORSE",$B367="SEINFRA",$B367="CREA",$B367="CAU",$B367="CEHOP",$B367="SIURB",$B367="DER-PR",$B367="SUDECAP",$B367=Aux.!$F$24,$B367=Aux.!$F$25),VLOOKUP($A367,#REF!,8,FALSE),IF($B367="CCU",VLOOKUP($A367,#REF!,7,FALSE),IF($B367="MERCADO",VLOOKUP($A367,#REF!,9,FALSE),IF($B367="PLEO",VLOOKUP($A367,#REF!,4,FALSE),IF($B367="SICRO",VLOOKUP($A367,#REF!,7,FALSE),IF($B367="SINAPI",IFERROR((VLOOKUP($A367,#REF!,16,FALSE)),(VLOOKUP($A367,#REF!,5,FALSE))),"-"))))))</f>
        <v>-</v>
      </c>
      <c r="H367" s="113" t="str">
        <f>IF(OR($B367="ANP",$B367="DAER",$B367="CONSULTORIA DNIT",$B367="PREGÃO ELETRÔNICO",$B367="DMLU",$B367="DMAE",$B367="CEEE",$B367="EPTC",$B367="ORSE",$B367="SEINFRA",$B367="CREA",$B367="CAU",$B367="CEHOP",$B367="SIURB",$B367="DER-PR",$B367="SUDECAP",$B367=Aux.!$F$24,$B367=Aux.!$F$25),VLOOKUP($A367,#REF!,5,FALSE),IF($B367="CCU",VLOOKUP($A367,#REF!,4,FALSE),IF($B367="MERCADO",VLOOKUP($A367,#REF!,6,FALSE),IF($B367="PLEO",VLOOKUP($A367,#REF!,4,FALSE),IF($B367="SICRO",VLOOKUP($A367,#REF!,4,FALSE),IF($B367="SINAPI",IFERROR((VLOOKUP($A367,#REF!,5,FALSE)),(VLOOKUP($A367,#REF!,5,FALSE))),"-"))))))</f>
        <v>-</v>
      </c>
      <c r="I367" s="114">
        <f>IF($B367="SICRO EQUIP.",VLOOKUP($A367,#REF!,10,FALSE),0)</f>
        <v>0</v>
      </c>
      <c r="J367" s="114">
        <f>IF($B367="SICRO EQUIP.",VLOOKUP($A367,#REF!,11,FALSE),0)</f>
        <v>0</v>
      </c>
      <c r="K367" s="258"/>
      <c r="L367" s="259"/>
      <c r="M367" s="115" t="e">
        <f>VLOOKUP($K367,Reajuste!$A$2:$BW$29,(MATCH($L367,Reajuste!$C$2:$BW$2,0)+2),FALSE)</f>
        <v>#N/A</v>
      </c>
      <c r="N367" s="259"/>
      <c r="O367" s="115" t="e">
        <f>VLOOKUP($K367,Reajuste!$A$2:$CW$29,(MATCH($N367,Reajuste!$C$2:$CW$2,0)+2),FALSE)</f>
        <v>#N/A</v>
      </c>
      <c r="P367" s="113">
        <f t="shared" si="0"/>
        <v>0</v>
      </c>
      <c r="Q367" s="113">
        <f t="shared" si="1"/>
        <v>0</v>
      </c>
      <c r="R367" s="113">
        <f t="shared" si="2"/>
        <v>0</v>
      </c>
      <c r="S367" s="113">
        <f t="shared" si="3"/>
        <v>0</v>
      </c>
      <c r="T367" s="113">
        <f t="shared" si="4"/>
        <v>0</v>
      </c>
      <c r="U367" s="113">
        <f t="shared" si="5"/>
        <v>0</v>
      </c>
      <c r="V367" s="4"/>
      <c r="W367" s="4"/>
      <c r="X367" s="4"/>
      <c r="Y367" s="4"/>
      <c r="Z367" s="4"/>
    </row>
    <row r="368" spans="1:26" ht="14.25" customHeight="1">
      <c r="A368" s="256"/>
      <c r="B368" s="257"/>
      <c r="C368" s="112" t="str">
        <f>IF(OR($B368="ANP",$B368="DAER",$B368="CONSULTORIA DNIT",$B368="PREGÃO ELETRÔNICO",$B368="DMLU",$B368="DMAE",$B368="CEEE",$B368="EPTC",$B368="ORSE",$B368="SEINFRA",$B368="CREA",$B368="CAU",$B368="CEHOP",$B368="SIURB",$B368="DER-PR",$B368="SUDECAP",$B368=Aux.!$F$24,$B368=Aux.!$F$25),VLOOKUP($A368,#REF!,3,FALSE),IF($B368="SICRO EQUIP.",VLOOKUP($A368,#REF!,2,FALSE),IF($B368="CCU",VLOOKUP($A368,#REF!,2,FALSE),IF($B368="MERCADO",VLOOKUP($A368,#REF!,2,FALSE),IF($B368="PLEO",VLOOKUP($A368,#REF!,2,FALSE),IF($B368="SICRO",VLOOKUP($A368,#REF!,2,FALSE),IF($B368="SINAPI",IFERROR((VLOOKUP($A368,#REF!,2,FALSE)),(VLOOKUP($A368,#REF!,2,FALSE))),"-")))))))</f>
        <v>-</v>
      </c>
      <c r="D368" s="95" t="str">
        <f>IF(OR($B368="ANP",$B368="DAER",$B368="CONSULTORIA DNIT",$B368="PREGÃO ELETRÔNICO",$B368="DMLU",$B368="DMAE",$B368="CEEE",$B368="EPTC",$B368="ORSE",$B368="SEINFRA",$B368="CREA",$B368="CAU",$B368="CEHOP",$B368="SIURB",$B368="DER-PR",$B368="SUDECAP",$B368=Aux.!$F$24,$B368=Aux.!$F$25),VLOOKUP($A368,#REF!,4,FALSE),IF($B368="SICRO EQUIP.","H",IF($B368="CCU",VLOOKUP($A368,#REF!,3,FALSE),IF($B368="MERCADO",VLOOKUP($A368,#REF!,10,FALSE),IF($B368="PLEO",VLOOKUP($A368,#REF!,3,FALSE),IF($B368="SICRO",VLOOKUP($A368,#REF!,3,FALSE),IF($B368="SINAPI",IFERROR((VLOOKUP($A368,#REF!,3,FALSE)),(VLOOKUP($A368,#REF!,3,FALSE))),"-")))))))</f>
        <v>-</v>
      </c>
      <c r="E368" s="113" t="str">
        <f>IF(OR($B368="ANP",$B368="DAER",$B368="CONSULTORIA DNIT",$B368="PREGÃO ELETRÔNICO",$B368="DMLU",$B368="DMAE",$B368="CEEE",$B368="EPTC",$B368="ORSE",$B368="SEINFRA",$B368="CREA",$B368="CAU",$B368="CEHOP",$B368="SIURB",$B368="DER-PR",$B368="SUDECAP",$B368=Aux.!$F$24,$B368=Aux.!$F$25),VLOOKUP($A368,#REF!,6,FALSE),IF($B368="CCU",VLOOKUP($A368,#REF!,5,FALSE),IF($B368="MERCADO",VLOOKUP($A368,#REF!,7,FALSE),IF($B368="PLEO",VLOOKUP($A368,#REF!,4,FALSE),IF($B368="SICRO",VLOOKUP($A368,#REF!,5,FALSE),IF($B368="SINAPI",IFERROR((VLOOKUP($A368,#REF!,18,FALSE)),),"-"))))))</f>
        <v>-</v>
      </c>
      <c r="F368" s="113" t="str">
        <f>IF(OR($B368="ANP",$B368="DAER",$B368="CONSULTORIA DNIT",$B368="PREGÃO ELETRÔNICO",$B368="DMLU",$B368="DMAE",$B368="CEEE",$B368="EPTC",$B368="ORSE",$B368="SEINFRA",$B368="CREA",$B368="CAU",$B368="CEHOP",$B368="SIURB",$B368="DER-PR",$B368="SUDECAP",$B368=Aux.!$F$24,$B368=Aux.!$F$25),VLOOKUP($A368,#REF!,7,FALSE),IF($B368="CCU",VLOOKUP($A368,#REF!,6,FALSE),IF($B368="MERCADO",VLOOKUP($A368,#REF!,8,FALSE),IF($B368="PLEO",VLOOKUP($A368,#REF!,4,FALSE),IF($B368="SICRO",VLOOKUP($A368,#REF!,6,FALSE),IF($B368="SINAPI",IFERROR(SUM((VLOOKUP($A368,#REF!,14,FALSE)),VLOOKUP($A368,#REF!,20,FALSE),VLOOKUP($A368,#REF!,22,FALSE)),),"-"))))))</f>
        <v>-</v>
      </c>
      <c r="G368" s="113" t="str">
        <f>IF(OR($B368="ANP",$B368="DAER",$B368="CONSULTORIA DNIT",$B368="PREGÃO ELETRÔNICO",$B368="DMLU",$B368="DMAE",$B368="CEEE",$B368="EPTC",$B368="ORSE",$B368="SEINFRA",$B368="CREA",$B368="CAU",$B368="CEHOP",$B368="SIURB",$B368="DER-PR",$B368="SUDECAP",$B368=Aux.!$F$24,$B368=Aux.!$F$25),VLOOKUP($A368,#REF!,8,FALSE),IF($B368="CCU",VLOOKUP($A368,#REF!,7,FALSE),IF($B368="MERCADO",VLOOKUP($A368,#REF!,9,FALSE),IF($B368="PLEO",VLOOKUP($A368,#REF!,4,FALSE),IF($B368="SICRO",VLOOKUP($A368,#REF!,7,FALSE),IF($B368="SINAPI",IFERROR((VLOOKUP($A368,#REF!,16,FALSE)),(VLOOKUP($A368,#REF!,5,FALSE))),"-"))))))</f>
        <v>-</v>
      </c>
      <c r="H368" s="113" t="str">
        <f>IF(OR($B368="ANP",$B368="DAER",$B368="CONSULTORIA DNIT",$B368="PREGÃO ELETRÔNICO",$B368="DMLU",$B368="DMAE",$B368="CEEE",$B368="EPTC",$B368="ORSE",$B368="SEINFRA",$B368="CREA",$B368="CAU",$B368="CEHOP",$B368="SIURB",$B368="DER-PR",$B368="SUDECAP",$B368=Aux.!$F$24,$B368=Aux.!$F$25),VLOOKUP($A368,#REF!,5,FALSE),IF($B368="CCU",VLOOKUP($A368,#REF!,4,FALSE),IF($B368="MERCADO",VLOOKUP($A368,#REF!,6,FALSE),IF($B368="PLEO",VLOOKUP($A368,#REF!,4,FALSE),IF($B368="SICRO",VLOOKUP($A368,#REF!,4,FALSE),IF($B368="SINAPI",IFERROR((VLOOKUP($A368,#REF!,5,FALSE)),(VLOOKUP($A368,#REF!,5,FALSE))),"-"))))))</f>
        <v>-</v>
      </c>
      <c r="I368" s="114">
        <f>IF($B368="SICRO EQUIP.",VLOOKUP($A368,#REF!,10,FALSE),0)</f>
        <v>0</v>
      </c>
      <c r="J368" s="114">
        <f>IF($B368="SICRO EQUIP.",VLOOKUP($A368,#REF!,11,FALSE),0)</f>
        <v>0</v>
      </c>
      <c r="K368" s="258"/>
      <c r="L368" s="259"/>
      <c r="M368" s="115" t="e">
        <f>VLOOKUP($K368,Reajuste!$A$2:$BW$29,(MATCH($L368,Reajuste!$C$2:$BW$2,0)+2),FALSE)</f>
        <v>#N/A</v>
      </c>
      <c r="N368" s="259"/>
      <c r="O368" s="115" t="e">
        <f>VLOOKUP($K368,Reajuste!$A$2:$CW$29,(MATCH($N368,Reajuste!$C$2:$CW$2,0)+2),FALSE)</f>
        <v>#N/A</v>
      </c>
      <c r="P368" s="113">
        <f t="shared" si="0"/>
        <v>0</v>
      </c>
      <c r="Q368" s="113">
        <f t="shared" si="1"/>
        <v>0</v>
      </c>
      <c r="R368" s="113">
        <f t="shared" si="2"/>
        <v>0</v>
      </c>
      <c r="S368" s="113">
        <f t="shared" si="3"/>
        <v>0</v>
      </c>
      <c r="T368" s="113">
        <f t="shared" si="4"/>
        <v>0</v>
      </c>
      <c r="U368" s="113">
        <f t="shared" si="5"/>
        <v>0</v>
      </c>
      <c r="V368" s="4"/>
      <c r="W368" s="4"/>
      <c r="X368" s="4"/>
      <c r="Y368" s="4"/>
      <c r="Z368" s="4"/>
    </row>
    <row r="369" spans="1:26" ht="14.25" customHeight="1">
      <c r="A369" s="256"/>
      <c r="B369" s="257"/>
      <c r="C369" s="112" t="str">
        <f>IF(OR($B369="ANP",$B369="DAER",$B369="CONSULTORIA DNIT",$B369="PREGÃO ELETRÔNICO",$B369="DMLU",$B369="DMAE",$B369="CEEE",$B369="EPTC",$B369="ORSE",$B369="SEINFRA",$B369="CREA",$B369="CAU",$B369="CEHOP",$B369="SIURB",$B369="DER-PR",$B369="SUDECAP",$B369=Aux.!$F$24,$B369=Aux.!$F$25),VLOOKUP($A369,#REF!,3,FALSE),IF($B369="SICRO EQUIP.",VLOOKUP($A369,#REF!,2,FALSE),IF($B369="CCU",VLOOKUP($A369,#REF!,2,FALSE),IF($B369="MERCADO",VLOOKUP($A369,#REF!,2,FALSE),IF($B369="PLEO",VLOOKUP($A369,#REF!,2,FALSE),IF($B369="SICRO",VLOOKUP($A369,#REF!,2,FALSE),IF($B369="SINAPI",IFERROR((VLOOKUP($A369,#REF!,2,FALSE)),(VLOOKUP($A369,#REF!,2,FALSE))),"-")))))))</f>
        <v>-</v>
      </c>
      <c r="D369" s="95" t="str">
        <f>IF(OR($B369="ANP",$B369="DAER",$B369="CONSULTORIA DNIT",$B369="PREGÃO ELETRÔNICO",$B369="DMLU",$B369="DMAE",$B369="CEEE",$B369="EPTC",$B369="ORSE",$B369="SEINFRA",$B369="CREA",$B369="CAU",$B369="CEHOP",$B369="SIURB",$B369="DER-PR",$B369="SUDECAP",$B369=Aux.!$F$24,$B369=Aux.!$F$25),VLOOKUP($A369,#REF!,4,FALSE),IF($B369="SICRO EQUIP.","H",IF($B369="CCU",VLOOKUP($A369,#REF!,3,FALSE),IF($B369="MERCADO",VLOOKUP($A369,#REF!,10,FALSE),IF($B369="PLEO",VLOOKUP($A369,#REF!,3,FALSE),IF($B369="SICRO",VLOOKUP($A369,#REF!,3,FALSE),IF($B369="SINAPI",IFERROR((VLOOKUP($A369,#REF!,3,FALSE)),(VLOOKUP($A369,#REF!,3,FALSE))),"-")))))))</f>
        <v>-</v>
      </c>
      <c r="E369" s="113" t="str">
        <f>IF(OR($B369="ANP",$B369="DAER",$B369="CONSULTORIA DNIT",$B369="PREGÃO ELETRÔNICO",$B369="DMLU",$B369="DMAE",$B369="CEEE",$B369="EPTC",$B369="ORSE",$B369="SEINFRA",$B369="CREA",$B369="CAU",$B369="CEHOP",$B369="SIURB",$B369="DER-PR",$B369="SUDECAP",$B369=Aux.!$F$24,$B369=Aux.!$F$25),VLOOKUP($A369,#REF!,6,FALSE),IF($B369="CCU",VLOOKUP($A369,#REF!,5,FALSE),IF($B369="MERCADO",VLOOKUP($A369,#REF!,7,FALSE),IF($B369="PLEO",VLOOKUP($A369,#REF!,4,FALSE),IF($B369="SICRO",VLOOKUP($A369,#REF!,5,FALSE),IF($B369="SINAPI",IFERROR((VLOOKUP($A369,#REF!,18,FALSE)),),"-"))))))</f>
        <v>-</v>
      </c>
      <c r="F369" s="113" t="str">
        <f>IF(OR($B369="ANP",$B369="DAER",$B369="CONSULTORIA DNIT",$B369="PREGÃO ELETRÔNICO",$B369="DMLU",$B369="DMAE",$B369="CEEE",$B369="EPTC",$B369="ORSE",$B369="SEINFRA",$B369="CREA",$B369="CAU",$B369="CEHOP",$B369="SIURB",$B369="DER-PR",$B369="SUDECAP",$B369=Aux.!$F$24,$B369=Aux.!$F$25),VLOOKUP($A369,#REF!,7,FALSE),IF($B369="CCU",VLOOKUP($A369,#REF!,6,FALSE),IF($B369="MERCADO",VLOOKUP($A369,#REF!,8,FALSE),IF($B369="PLEO",VLOOKUP($A369,#REF!,4,FALSE),IF($B369="SICRO",VLOOKUP($A369,#REF!,6,FALSE),IF($B369="SINAPI",IFERROR(SUM((VLOOKUP($A369,#REF!,14,FALSE)),VLOOKUP($A369,#REF!,20,FALSE),VLOOKUP($A369,#REF!,22,FALSE)),),"-"))))))</f>
        <v>-</v>
      </c>
      <c r="G369" s="113" t="str">
        <f>IF(OR($B369="ANP",$B369="DAER",$B369="CONSULTORIA DNIT",$B369="PREGÃO ELETRÔNICO",$B369="DMLU",$B369="DMAE",$B369="CEEE",$B369="EPTC",$B369="ORSE",$B369="SEINFRA",$B369="CREA",$B369="CAU",$B369="CEHOP",$B369="SIURB",$B369="DER-PR",$B369="SUDECAP",$B369=Aux.!$F$24,$B369=Aux.!$F$25),VLOOKUP($A369,#REF!,8,FALSE),IF($B369="CCU",VLOOKUP($A369,#REF!,7,FALSE),IF($B369="MERCADO",VLOOKUP($A369,#REF!,9,FALSE),IF($B369="PLEO",VLOOKUP($A369,#REF!,4,FALSE),IF($B369="SICRO",VLOOKUP($A369,#REF!,7,FALSE),IF($B369="SINAPI",IFERROR((VLOOKUP($A369,#REF!,16,FALSE)),(VLOOKUP($A369,#REF!,5,FALSE))),"-"))))))</f>
        <v>-</v>
      </c>
      <c r="H369" s="113" t="str">
        <f>IF(OR($B369="ANP",$B369="DAER",$B369="CONSULTORIA DNIT",$B369="PREGÃO ELETRÔNICO",$B369="DMLU",$B369="DMAE",$B369="CEEE",$B369="EPTC",$B369="ORSE",$B369="SEINFRA",$B369="CREA",$B369="CAU",$B369="CEHOP",$B369="SIURB",$B369="DER-PR",$B369="SUDECAP",$B369=Aux.!$F$24,$B369=Aux.!$F$25),VLOOKUP($A369,#REF!,5,FALSE),IF($B369="CCU",VLOOKUP($A369,#REF!,4,FALSE),IF($B369="MERCADO",VLOOKUP($A369,#REF!,6,FALSE),IF($B369="PLEO",VLOOKUP($A369,#REF!,4,FALSE),IF($B369="SICRO",VLOOKUP($A369,#REF!,4,FALSE),IF($B369="SINAPI",IFERROR((VLOOKUP($A369,#REF!,5,FALSE)),(VLOOKUP($A369,#REF!,5,FALSE))),"-"))))))</f>
        <v>-</v>
      </c>
      <c r="I369" s="114">
        <f>IF($B369="SICRO EQUIP.",VLOOKUP($A369,#REF!,10,FALSE),0)</f>
        <v>0</v>
      </c>
      <c r="J369" s="114">
        <f>IF($B369="SICRO EQUIP.",VLOOKUP($A369,#REF!,11,FALSE),0)</f>
        <v>0</v>
      </c>
      <c r="K369" s="258"/>
      <c r="L369" s="259"/>
      <c r="M369" s="115" t="e">
        <f>VLOOKUP($K369,Reajuste!$A$2:$BW$29,(MATCH($L369,Reajuste!$C$2:$BW$2,0)+2),FALSE)</f>
        <v>#N/A</v>
      </c>
      <c r="N369" s="259"/>
      <c r="O369" s="115" t="e">
        <f>VLOOKUP($K369,Reajuste!$A$2:$CW$29,(MATCH($N369,Reajuste!$C$2:$CW$2,0)+2),FALSE)</f>
        <v>#N/A</v>
      </c>
      <c r="P369" s="113">
        <f t="shared" si="0"/>
        <v>0</v>
      </c>
      <c r="Q369" s="113">
        <f t="shared" si="1"/>
        <v>0</v>
      </c>
      <c r="R369" s="113">
        <f t="shared" si="2"/>
        <v>0</v>
      </c>
      <c r="S369" s="113">
        <f t="shared" si="3"/>
        <v>0</v>
      </c>
      <c r="T369" s="113">
        <f t="shared" si="4"/>
        <v>0</v>
      </c>
      <c r="U369" s="113">
        <f t="shared" si="5"/>
        <v>0</v>
      </c>
      <c r="V369" s="4"/>
      <c r="W369" s="4"/>
      <c r="X369" s="4"/>
      <c r="Y369" s="4"/>
      <c r="Z369" s="4"/>
    </row>
    <row r="370" spans="1:26" ht="14.25" customHeight="1">
      <c r="A370" s="256"/>
      <c r="B370" s="257"/>
      <c r="C370" s="112" t="str">
        <f>IF(OR($B370="ANP",$B370="DAER",$B370="CONSULTORIA DNIT",$B370="PREGÃO ELETRÔNICO",$B370="DMLU",$B370="DMAE",$B370="CEEE",$B370="EPTC",$B370="ORSE",$B370="SEINFRA",$B370="CREA",$B370="CAU",$B370="CEHOP",$B370="SIURB",$B370="DER-PR",$B370="SUDECAP",$B370=Aux.!$F$24,$B370=Aux.!$F$25),VLOOKUP($A370,#REF!,3,FALSE),IF($B370="SICRO EQUIP.",VLOOKUP($A370,#REF!,2,FALSE),IF($B370="CCU",VLOOKUP($A370,#REF!,2,FALSE),IF($B370="MERCADO",VLOOKUP($A370,#REF!,2,FALSE),IF($B370="PLEO",VLOOKUP($A370,#REF!,2,FALSE),IF($B370="SICRO",VLOOKUP($A370,#REF!,2,FALSE),IF($B370="SINAPI",IFERROR((VLOOKUP($A370,#REF!,2,FALSE)),(VLOOKUP($A370,#REF!,2,FALSE))),"-")))))))</f>
        <v>-</v>
      </c>
      <c r="D370" s="95" t="str">
        <f>IF(OR($B370="ANP",$B370="DAER",$B370="CONSULTORIA DNIT",$B370="PREGÃO ELETRÔNICO",$B370="DMLU",$B370="DMAE",$B370="CEEE",$B370="EPTC",$B370="ORSE",$B370="SEINFRA",$B370="CREA",$B370="CAU",$B370="CEHOP",$B370="SIURB",$B370="DER-PR",$B370="SUDECAP",$B370=Aux.!$F$24,$B370=Aux.!$F$25),VLOOKUP($A370,#REF!,4,FALSE),IF($B370="SICRO EQUIP.","H",IF($B370="CCU",VLOOKUP($A370,#REF!,3,FALSE),IF($B370="MERCADO",VLOOKUP($A370,#REF!,10,FALSE),IF($B370="PLEO",VLOOKUP($A370,#REF!,3,FALSE),IF($B370="SICRO",VLOOKUP($A370,#REF!,3,FALSE),IF($B370="SINAPI",IFERROR((VLOOKUP($A370,#REF!,3,FALSE)),(VLOOKUP($A370,#REF!,3,FALSE))),"-")))))))</f>
        <v>-</v>
      </c>
      <c r="E370" s="113" t="str">
        <f>IF(OR($B370="ANP",$B370="DAER",$B370="CONSULTORIA DNIT",$B370="PREGÃO ELETRÔNICO",$B370="DMLU",$B370="DMAE",$B370="CEEE",$B370="EPTC",$B370="ORSE",$B370="SEINFRA",$B370="CREA",$B370="CAU",$B370="CEHOP",$B370="SIURB",$B370="DER-PR",$B370="SUDECAP",$B370=Aux.!$F$24,$B370=Aux.!$F$25),VLOOKUP($A370,#REF!,6,FALSE),IF($B370="CCU",VLOOKUP($A370,#REF!,5,FALSE),IF($B370="MERCADO",VLOOKUP($A370,#REF!,7,FALSE),IF($B370="PLEO",VLOOKUP($A370,#REF!,4,FALSE),IF($B370="SICRO",VLOOKUP($A370,#REF!,5,FALSE),IF($B370="SINAPI",IFERROR((VLOOKUP($A370,#REF!,18,FALSE)),),"-"))))))</f>
        <v>-</v>
      </c>
      <c r="F370" s="113" t="str">
        <f>IF(OR($B370="ANP",$B370="DAER",$B370="CONSULTORIA DNIT",$B370="PREGÃO ELETRÔNICO",$B370="DMLU",$B370="DMAE",$B370="CEEE",$B370="EPTC",$B370="ORSE",$B370="SEINFRA",$B370="CREA",$B370="CAU",$B370="CEHOP",$B370="SIURB",$B370="DER-PR",$B370="SUDECAP",$B370=Aux.!$F$24,$B370=Aux.!$F$25),VLOOKUP($A370,#REF!,7,FALSE),IF($B370="CCU",VLOOKUP($A370,#REF!,6,FALSE),IF($B370="MERCADO",VLOOKUP($A370,#REF!,8,FALSE),IF($B370="PLEO",VLOOKUP($A370,#REF!,4,FALSE),IF($B370="SICRO",VLOOKUP($A370,#REF!,6,FALSE),IF($B370="SINAPI",IFERROR(SUM((VLOOKUP($A370,#REF!,14,FALSE)),VLOOKUP($A370,#REF!,20,FALSE),VLOOKUP($A370,#REF!,22,FALSE)),),"-"))))))</f>
        <v>-</v>
      </c>
      <c r="G370" s="113" t="str">
        <f>IF(OR($B370="ANP",$B370="DAER",$B370="CONSULTORIA DNIT",$B370="PREGÃO ELETRÔNICO",$B370="DMLU",$B370="DMAE",$B370="CEEE",$B370="EPTC",$B370="ORSE",$B370="SEINFRA",$B370="CREA",$B370="CAU",$B370="CEHOP",$B370="SIURB",$B370="DER-PR",$B370="SUDECAP",$B370=Aux.!$F$24,$B370=Aux.!$F$25),VLOOKUP($A370,#REF!,8,FALSE),IF($B370="CCU",VLOOKUP($A370,#REF!,7,FALSE),IF($B370="MERCADO",VLOOKUP($A370,#REF!,9,FALSE),IF($B370="PLEO",VLOOKUP($A370,#REF!,4,FALSE),IF($B370="SICRO",VLOOKUP($A370,#REF!,7,FALSE),IF($B370="SINAPI",IFERROR((VLOOKUP($A370,#REF!,16,FALSE)),(VLOOKUP($A370,#REF!,5,FALSE))),"-"))))))</f>
        <v>-</v>
      </c>
      <c r="H370" s="113" t="str">
        <f>IF(OR($B370="ANP",$B370="DAER",$B370="CONSULTORIA DNIT",$B370="PREGÃO ELETRÔNICO",$B370="DMLU",$B370="DMAE",$B370="CEEE",$B370="EPTC",$B370="ORSE",$B370="SEINFRA",$B370="CREA",$B370="CAU",$B370="CEHOP",$B370="SIURB",$B370="DER-PR",$B370="SUDECAP",$B370=Aux.!$F$24,$B370=Aux.!$F$25),VLOOKUP($A370,#REF!,5,FALSE),IF($B370="CCU",VLOOKUP($A370,#REF!,4,FALSE),IF($B370="MERCADO",VLOOKUP($A370,#REF!,6,FALSE),IF($B370="PLEO",VLOOKUP($A370,#REF!,4,FALSE),IF($B370="SICRO",VLOOKUP($A370,#REF!,4,FALSE),IF($B370="SINAPI",IFERROR((VLOOKUP($A370,#REF!,5,FALSE)),(VLOOKUP($A370,#REF!,5,FALSE))),"-"))))))</f>
        <v>-</v>
      </c>
      <c r="I370" s="114">
        <f>IF($B370="SICRO EQUIP.",VLOOKUP($A370,#REF!,10,FALSE),0)</f>
        <v>0</v>
      </c>
      <c r="J370" s="114">
        <f>IF($B370="SICRO EQUIP.",VLOOKUP($A370,#REF!,11,FALSE),0)</f>
        <v>0</v>
      </c>
      <c r="K370" s="258"/>
      <c r="L370" s="259"/>
      <c r="M370" s="115" t="e">
        <f>VLOOKUP($K370,Reajuste!$A$2:$BW$29,(MATCH($L370,Reajuste!$C$2:$BW$2,0)+2),FALSE)</f>
        <v>#N/A</v>
      </c>
      <c r="N370" s="259"/>
      <c r="O370" s="115" t="e">
        <f>VLOOKUP($K370,Reajuste!$A$2:$CW$29,(MATCH($N370,Reajuste!$C$2:$CW$2,0)+2),FALSE)</f>
        <v>#N/A</v>
      </c>
      <c r="P370" s="113">
        <f t="shared" si="0"/>
        <v>0</v>
      </c>
      <c r="Q370" s="113">
        <f t="shared" si="1"/>
        <v>0</v>
      </c>
      <c r="R370" s="113">
        <f t="shared" si="2"/>
        <v>0</v>
      </c>
      <c r="S370" s="113">
        <f t="shared" si="3"/>
        <v>0</v>
      </c>
      <c r="T370" s="113">
        <f t="shared" si="4"/>
        <v>0</v>
      </c>
      <c r="U370" s="113">
        <f t="shared" si="5"/>
        <v>0</v>
      </c>
      <c r="V370" s="4"/>
      <c r="W370" s="4"/>
      <c r="X370" s="4"/>
      <c r="Y370" s="4"/>
      <c r="Z370" s="4"/>
    </row>
    <row r="371" spans="1:26" ht="14.25" customHeight="1">
      <c r="A371" s="256"/>
      <c r="B371" s="257"/>
      <c r="C371" s="112" t="str">
        <f>IF(OR($B371="ANP",$B371="DAER",$B371="CONSULTORIA DNIT",$B371="PREGÃO ELETRÔNICO",$B371="DMLU",$B371="DMAE",$B371="CEEE",$B371="EPTC",$B371="ORSE",$B371="SEINFRA",$B371="CREA",$B371="CAU",$B371="CEHOP",$B371="SIURB",$B371="DER-PR",$B371="SUDECAP",$B371=Aux.!$F$24,$B371=Aux.!$F$25),VLOOKUP($A371,#REF!,3,FALSE),IF($B371="SICRO EQUIP.",VLOOKUP($A371,#REF!,2,FALSE),IF($B371="CCU",VLOOKUP($A371,#REF!,2,FALSE),IF($B371="MERCADO",VLOOKUP($A371,#REF!,2,FALSE),IF($B371="PLEO",VLOOKUP($A371,#REF!,2,FALSE),IF($B371="SICRO",VLOOKUP($A371,#REF!,2,FALSE),IF($B371="SINAPI",IFERROR((VLOOKUP($A371,#REF!,2,FALSE)),(VLOOKUP($A371,#REF!,2,FALSE))),"-")))))))</f>
        <v>-</v>
      </c>
      <c r="D371" s="95" t="str">
        <f>IF(OR($B371="ANP",$B371="DAER",$B371="CONSULTORIA DNIT",$B371="PREGÃO ELETRÔNICO",$B371="DMLU",$B371="DMAE",$B371="CEEE",$B371="EPTC",$B371="ORSE",$B371="SEINFRA",$B371="CREA",$B371="CAU",$B371="CEHOP",$B371="SIURB",$B371="DER-PR",$B371="SUDECAP",$B371=Aux.!$F$24,$B371=Aux.!$F$25),VLOOKUP($A371,#REF!,4,FALSE),IF($B371="SICRO EQUIP.","H",IF($B371="CCU",VLOOKUP($A371,#REF!,3,FALSE),IF($B371="MERCADO",VLOOKUP($A371,#REF!,10,FALSE),IF($B371="PLEO",VLOOKUP($A371,#REF!,3,FALSE),IF($B371="SICRO",VLOOKUP($A371,#REF!,3,FALSE),IF($B371="SINAPI",IFERROR((VLOOKUP($A371,#REF!,3,FALSE)),(VLOOKUP($A371,#REF!,3,FALSE))),"-")))))))</f>
        <v>-</v>
      </c>
      <c r="E371" s="113" t="str">
        <f>IF(OR($B371="ANP",$B371="DAER",$B371="CONSULTORIA DNIT",$B371="PREGÃO ELETRÔNICO",$B371="DMLU",$B371="DMAE",$B371="CEEE",$B371="EPTC",$B371="ORSE",$B371="SEINFRA",$B371="CREA",$B371="CAU",$B371="CEHOP",$B371="SIURB",$B371="DER-PR",$B371="SUDECAP",$B371=Aux.!$F$24,$B371=Aux.!$F$25),VLOOKUP($A371,#REF!,6,FALSE),IF($B371="CCU",VLOOKUP($A371,#REF!,5,FALSE),IF($B371="MERCADO",VLOOKUP($A371,#REF!,7,FALSE),IF($B371="PLEO",VLOOKUP($A371,#REF!,4,FALSE),IF($B371="SICRO",VLOOKUP($A371,#REF!,5,FALSE),IF($B371="SINAPI",IFERROR((VLOOKUP($A371,#REF!,18,FALSE)),),"-"))))))</f>
        <v>-</v>
      </c>
      <c r="F371" s="113" t="str">
        <f>IF(OR($B371="ANP",$B371="DAER",$B371="CONSULTORIA DNIT",$B371="PREGÃO ELETRÔNICO",$B371="DMLU",$B371="DMAE",$B371="CEEE",$B371="EPTC",$B371="ORSE",$B371="SEINFRA",$B371="CREA",$B371="CAU",$B371="CEHOP",$B371="SIURB",$B371="DER-PR",$B371="SUDECAP",$B371=Aux.!$F$24,$B371=Aux.!$F$25),VLOOKUP($A371,#REF!,7,FALSE),IF($B371="CCU",VLOOKUP($A371,#REF!,6,FALSE),IF($B371="MERCADO",VLOOKUP($A371,#REF!,8,FALSE),IF($B371="PLEO",VLOOKUP($A371,#REF!,4,FALSE),IF($B371="SICRO",VLOOKUP($A371,#REF!,6,FALSE),IF($B371="SINAPI",IFERROR(SUM((VLOOKUP($A371,#REF!,14,FALSE)),VLOOKUP($A371,#REF!,20,FALSE),VLOOKUP($A371,#REF!,22,FALSE)),),"-"))))))</f>
        <v>-</v>
      </c>
      <c r="G371" s="113" t="str">
        <f>IF(OR($B371="ANP",$B371="DAER",$B371="CONSULTORIA DNIT",$B371="PREGÃO ELETRÔNICO",$B371="DMLU",$B371="DMAE",$B371="CEEE",$B371="EPTC",$B371="ORSE",$B371="SEINFRA",$B371="CREA",$B371="CAU",$B371="CEHOP",$B371="SIURB",$B371="DER-PR",$B371="SUDECAP",$B371=Aux.!$F$24,$B371=Aux.!$F$25),VLOOKUP($A371,#REF!,8,FALSE),IF($B371="CCU",VLOOKUP($A371,#REF!,7,FALSE),IF($B371="MERCADO",VLOOKUP($A371,#REF!,9,FALSE),IF($B371="PLEO",VLOOKUP($A371,#REF!,4,FALSE),IF($B371="SICRO",VLOOKUP($A371,#REF!,7,FALSE),IF($B371="SINAPI",IFERROR((VLOOKUP($A371,#REF!,16,FALSE)),(VLOOKUP($A371,#REF!,5,FALSE))),"-"))))))</f>
        <v>-</v>
      </c>
      <c r="H371" s="113" t="str">
        <f>IF(OR($B371="ANP",$B371="DAER",$B371="CONSULTORIA DNIT",$B371="PREGÃO ELETRÔNICO",$B371="DMLU",$B371="DMAE",$B371="CEEE",$B371="EPTC",$B371="ORSE",$B371="SEINFRA",$B371="CREA",$B371="CAU",$B371="CEHOP",$B371="SIURB",$B371="DER-PR",$B371="SUDECAP",$B371=Aux.!$F$24,$B371=Aux.!$F$25),VLOOKUP($A371,#REF!,5,FALSE),IF($B371="CCU",VLOOKUP($A371,#REF!,4,FALSE),IF($B371="MERCADO",VLOOKUP($A371,#REF!,6,FALSE),IF($B371="PLEO",VLOOKUP($A371,#REF!,4,FALSE),IF($B371="SICRO",VLOOKUP($A371,#REF!,4,FALSE),IF($B371="SINAPI",IFERROR((VLOOKUP($A371,#REF!,5,FALSE)),(VLOOKUP($A371,#REF!,5,FALSE))),"-"))))))</f>
        <v>-</v>
      </c>
      <c r="I371" s="114">
        <f>IF($B371="SICRO EQUIP.",VLOOKUP($A371,#REF!,10,FALSE),0)</f>
        <v>0</v>
      </c>
      <c r="J371" s="114">
        <f>IF($B371="SICRO EQUIP.",VLOOKUP($A371,#REF!,11,FALSE),0)</f>
        <v>0</v>
      </c>
      <c r="K371" s="258"/>
      <c r="L371" s="259"/>
      <c r="M371" s="115" t="e">
        <f>VLOOKUP($K371,Reajuste!$A$2:$BW$29,(MATCH($L371,Reajuste!$C$2:$BW$2,0)+2),FALSE)</f>
        <v>#N/A</v>
      </c>
      <c r="N371" s="259"/>
      <c r="O371" s="115" t="e">
        <f>VLOOKUP($K371,Reajuste!$A$2:$CW$29,(MATCH($N371,Reajuste!$C$2:$CW$2,0)+2),FALSE)</f>
        <v>#N/A</v>
      </c>
      <c r="P371" s="113">
        <f t="shared" si="0"/>
        <v>0</v>
      </c>
      <c r="Q371" s="113">
        <f t="shared" si="1"/>
        <v>0</v>
      </c>
      <c r="R371" s="113">
        <f t="shared" si="2"/>
        <v>0</v>
      </c>
      <c r="S371" s="113">
        <f t="shared" si="3"/>
        <v>0</v>
      </c>
      <c r="T371" s="113">
        <f t="shared" si="4"/>
        <v>0</v>
      </c>
      <c r="U371" s="113">
        <f t="shared" si="5"/>
        <v>0</v>
      </c>
      <c r="V371" s="4"/>
      <c r="W371" s="4"/>
      <c r="X371" s="4"/>
      <c r="Y371" s="4"/>
      <c r="Z371" s="4"/>
    </row>
    <row r="372" spans="1:26" ht="14.25" customHeight="1">
      <c r="A372" s="256"/>
      <c r="B372" s="257"/>
      <c r="C372" s="112" t="str">
        <f>IF(OR($B372="ANP",$B372="DAER",$B372="CONSULTORIA DNIT",$B372="PREGÃO ELETRÔNICO",$B372="DMLU",$B372="DMAE",$B372="CEEE",$B372="EPTC",$B372="ORSE",$B372="SEINFRA",$B372="CREA",$B372="CAU",$B372="CEHOP",$B372="SIURB",$B372="DER-PR",$B372="SUDECAP",$B372=Aux.!$F$24,$B372=Aux.!$F$25),VLOOKUP($A372,#REF!,3,FALSE),IF($B372="SICRO EQUIP.",VLOOKUP($A372,#REF!,2,FALSE),IF($B372="CCU",VLOOKUP($A372,#REF!,2,FALSE),IF($B372="MERCADO",VLOOKUP($A372,#REF!,2,FALSE),IF($B372="PLEO",VLOOKUP($A372,#REF!,2,FALSE),IF($B372="SICRO",VLOOKUP($A372,#REF!,2,FALSE),IF($B372="SINAPI",IFERROR((VLOOKUP($A372,#REF!,2,FALSE)),(VLOOKUP($A372,#REF!,2,FALSE))),"-")))))))</f>
        <v>-</v>
      </c>
      <c r="D372" s="95" t="str">
        <f>IF(OR($B372="ANP",$B372="DAER",$B372="CONSULTORIA DNIT",$B372="PREGÃO ELETRÔNICO",$B372="DMLU",$B372="DMAE",$B372="CEEE",$B372="EPTC",$B372="ORSE",$B372="SEINFRA",$B372="CREA",$B372="CAU",$B372="CEHOP",$B372="SIURB",$B372="DER-PR",$B372="SUDECAP",$B372=Aux.!$F$24,$B372=Aux.!$F$25),VLOOKUP($A372,#REF!,4,FALSE),IF($B372="SICRO EQUIP.","H",IF($B372="CCU",VLOOKUP($A372,#REF!,3,FALSE),IF($B372="MERCADO",VLOOKUP($A372,#REF!,10,FALSE),IF($B372="PLEO",VLOOKUP($A372,#REF!,3,FALSE),IF($B372="SICRO",VLOOKUP($A372,#REF!,3,FALSE),IF($B372="SINAPI",IFERROR((VLOOKUP($A372,#REF!,3,FALSE)),(VLOOKUP($A372,#REF!,3,FALSE))),"-")))))))</f>
        <v>-</v>
      </c>
      <c r="E372" s="113" t="str">
        <f>IF(OR($B372="ANP",$B372="DAER",$B372="CONSULTORIA DNIT",$B372="PREGÃO ELETRÔNICO",$B372="DMLU",$B372="DMAE",$B372="CEEE",$B372="EPTC",$B372="ORSE",$B372="SEINFRA",$B372="CREA",$B372="CAU",$B372="CEHOP",$B372="SIURB",$B372="DER-PR",$B372="SUDECAP",$B372=Aux.!$F$24,$B372=Aux.!$F$25),VLOOKUP($A372,#REF!,6,FALSE),IF($B372="CCU",VLOOKUP($A372,#REF!,5,FALSE),IF($B372="MERCADO",VLOOKUP($A372,#REF!,7,FALSE),IF($B372="PLEO",VLOOKUP($A372,#REF!,4,FALSE),IF($B372="SICRO",VLOOKUP($A372,#REF!,5,FALSE),IF($B372="SINAPI",IFERROR((VLOOKUP($A372,#REF!,18,FALSE)),),"-"))))))</f>
        <v>-</v>
      </c>
      <c r="F372" s="113" t="str">
        <f>IF(OR($B372="ANP",$B372="DAER",$B372="CONSULTORIA DNIT",$B372="PREGÃO ELETRÔNICO",$B372="DMLU",$B372="DMAE",$B372="CEEE",$B372="EPTC",$B372="ORSE",$B372="SEINFRA",$B372="CREA",$B372="CAU",$B372="CEHOP",$B372="SIURB",$B372="DER-PR",$B372="SUDECAP",$B372=Aux.!$F$24,$B372=Aux.!$F$25),VLOOKUP($A372,#REF!,7,FALSE),IF($B372="CCU",VLOOKUP($A372,#REF!,6,FALSE),IF($B372="MERCADO",VLOOKUP($A372,#REF!,8,FALSE),IF($B372="PLEO",VLOOKUP($A372,#REF!,4,FALSE),IF($B372="SICRO",VLOOKUP($A372,#REF!,6,FALSE),IF($B372="SINAPI",IFERROR(SUM((VLOOKUP($A372,#REF!,14,FALSE)),VLOOKUP($A372,#REF!,20,FALSE),VLOOKUP($A372,#REF!,22,FALSE)),),"-"))))))</f>
        <v>-</v>
      </c>
      <c r="G372" s="113" t="str">
        <f>IF(OR($B372="ANP",$B372="DAER",$B372="CONSULTORIA DNIT",$B372="PREGÃO ELETRÔNICO",$B372="DMLU",$B372="DMAE",$B372="CEEE",$B372="EPTC",$B372="ORSE",$B372="SEINFRA",$B372="CREA",$B372="CAU",$B372="CEHOP",$B372="SIURB",$B372="DER-PR",$B372="SUDECAP",$B372=Aux.!$F$24,$B372=Aux.!$F$25),VLOOKUP($A372,#REF!,8,FALSE),IF($B372="CCU",VLOOKUP($A372,#REF!,7,FALSE),IF($B372="MERCADO",VLOOKUP($A372,#REF!,9,FALSE),IF($B372="PLEO",VLOOKUP($A372,#REF!,4,FALSE),IF($B372="SICRO",VLOOKUP($A372,#REF!,7,FALSE),IF($B372="SINAPI",IFERROR((VLOOKUP($A372,#REF!,16,FALSE)),(VLOOKUP($A372,#REF!,5,FALSE))),"-"))))))</f>
        <v>-</v>
      </c>
      <c r="H372" s="113" t="str">
        <f>IF(OR($B372="ANP",$B372="DAER",$B372="CONSULTORIA DNIT",$B372="PREGÃO ELETRÔNICO",$B372="DMLU",$B372="DMAE",$B372="CEEE",$B372="EPTC",$B372="ORSE",$B372="SEINFRA",$B372="CREA",$B372="CAU",$B372="CEHOP",$B372="SIURB",$B372="DER-PR",$B372="SUDECAP",$B372=Aux.!$F$24,$B372=Aux.!$F$25),VLOOKUP($A372,#REF!,5,FALSE),IF($B372="CCU",VLOOKUP($A372,#REF!,4,FALSE),IF($B372="MERCADO",VLOOKUP($A372,#REF!,6,FALSE),IF($B372="PLEO",VLOOKUP($A372,#REF!,4,FALSE),IF($B372="SICRO",VLOOKUP($A372,#REF!,4,FALSE),IF($B372="SINAPI",IFERROR((VLOOKUP($A372,#REF!,5,FALSE)),(VLOOKUP($A372,#REF!,5,FALSE))),"-"))))))</f>
        <v>-</v>
      </c>
      <c r="I372" s="114">
        <f>IF($B372="SICRO EQUIP.",VLOOKUP($A372,#REF!,10,FALSE),0)</f>
        <v>0</v>
      </c>
      <c r="J372" s="114">
        <f>IF($B372="SICRO EQUIP.",VLOOKUP($A372,#REF!,11,FALSE),0)</f>
        <v>0</v>
      </c>
      <c r="K372" s="258"/>
      <c r="L372" s="259"/>
      <c r="M372" s="115" t="e">
        <f>VLOOKUP($K372,Reajuste!$A$2:$BW$29,(MATCH($L372,Reajuste!$C$2:$BW$2,0)+2),FALSE)</f>
        <v>#N/A</v>
      </c>
      <c r="N372" s="259"/>
      <c r="O372" s="115" t="e">
        <f>VLOOKUP($K372,Reajuste!$A$2:$CW$29,(MATCH($N372,Reajuste!$C$2:$CW$2,0)+2),FALSE)</f>
        <v>#N/A</v>
      </c>
      <c r="P372" s="113">
        <f t="shared" si="0"/>
        <v>0</v>
      </c>
      <c r="Q372" s="113">
        <f t="shared" si="1"/>
        <v>0</v>
      </c>
      <c r="R372" s="113">
        <f t="shared" si="2"/>
        <v>0</v>
      </c>
      <c r="S372" s="113">
        <f t="shared" si="3"/>
        <v>0</v>
      </c>
      <c r="T372" s="113">
        <f t="shared" si="4"/>
        <v>0</v>
      </c>
      <c r="U372" s="113">
        <f t="shared" si="5"/>
        <v>0</v>
      </c>
      <c r="V372" s="4"/>
      <c r="W372" s="4"/>
      <c r="X372" s="4"/>
      <c r="Y372" s="4"/>
      <c r="Z372" s="4"/>
    </row>
    <row r="373" spans="1:26" ht="14.25" customHeight="1">
      <c r="A373" s="256"/>
      <c r="B373" s="257"/>
      <c r="C373" s="112" t="str">
        <f>IF(OR($B373="ANP",$B373="DAER",$B373="CONSULTORIA DNIT",$B373="PREGÃO ELETRÔNICO",$B373="DMLU",$B373="DMAE",$B373="CEEE",$B373="EPTC",$B373="ORSE",$B373="SEINFRA",$B373="CREA",$B373="CAU",$B373="CEHOP",$B373="SIURB",$B373="DER-PR",$B373="SUDECAP",$B373=Aux.!$F$24,$B373=Aux.!$F$25),VLOOKUP($A373,#REF!,3,FALSE),IF($B373="SICRO EQUIP.",VLOOKUP($A373,#REF!,2,FALSE),IF($B373="CCU",VLOOKUP($A373,#REF!,2,FALSE),IF($B373="MERCADO",VLOOKUP($A373,#REF!,2,FALSE),IF($B373="PLEO",VLOOKUP($A373,#REF!,2,FALSE),IF($B373="SICRO",VLOOKUP($A373,#REF!,2,FALSE),IF($B373="SINAPI",IFERROR((VLOOKUP($A373,#REF!,2,FALSE)),(VLOOKUP($A373,#REF!,2,FALSE))),"-")))))))</f>
        <v>-</v>
      </c>
      <c r="D373" s="95" t="str">
        <f>IF(OR($B373="ANP",$B373="DAER",$B373="CONSULTORIA DNIT",$B373="PREGÃO ELETRÔNICO",$B373="DMLU",$B373="DMAE",$B373="CEEE",$B373="EPTC",$B373="ORSE",$B373="SEINFRA",$B373="CREA",$B373="CAU",$B373="CEHOP",$B373="SIURB",$B373="DER-PR",$B373="SUDECAP",$B373=Aux.!$F$24,$B373=Aux.!$F$25),VLOOKUP($A373,#REF!,4,FALSE),IF($B373="SICRO EQUIP.","H",IF($B373="CCU",VLOOKUP($A373,#REF!,3,FALSE),IF($B373="MERCADO",VLOOKUP($A373,#REF!,10,FALSE),IF($B373="PLEO",VLOOKUP($A373,#REF!,3,FALSE),IF($B373="SICRO",VLOOKUP($A373,#REF!,3,FALSE),IF($B373="SINAPI",IFERROR((VLOOKUP($A373,#REF!,3,FALSE)),(VLOOKUP($A373,#REF!,3,FALSE))),"-")))))))</f>
        <v>-</v>
      </c>
      <c r="E373" s="113" t="str">
        <f>IF(OR($B373="ANP",$B373="DAER",$B373="CONSULTORIA DNIT",$B373="PREGÃO ELETRÔNICO",$B373="DMLU",$B373="DMAE",$B373="CEEE",$B373="EPTC",$B373="ORSE",$B373="SEINFRA",$B373="CREA",$B373="CAU",$B373="CEHOP",$B373="SIURB",$B373="DER-PR",$B373="SUDECAP",$B373=Aux.!$F$24,$B373=Aux.!$F$25),VLOOKUP($A373,#REF!,6,FALSE),IF($B373="CCU",VLOOKUP($A373,#REF!,5,FALSE),IF($B373="MERCADO",VLOOKUP($A373,#REF!,7,FALSE),IF($B373="PLEO",VLOOKUP($A373,#REF!,4,FALSE),IF($B373="SICRO",VLOOKUP($A373,#REF!,5,FALSE),IF($B373="SINAPI",IFERROR((VLOOKUP($A373,#REF!,18,FALSE)),),"-"))))))</f>
        <v>-</v>
      </c>
      <c r="F373" s="113" t="str">
        <f>IF(OR($B373="ANP",$B373="DAER",$B373="CONSULTORIA DNIT",$B373="PREGÃO ELETRÔNICO",$B373="DMLU",$B373="DMAE",$B373="CEEE",$B373="EPTC",$B373="ORSE",$B373="SEINFRA",$B373="CREA",$B373="CAU",$B373="CEHOP",$B373="SIURB",$B373="DER-PR",$B373="SUDECAP",$B373=Aux.!$F$24,$B373=Aux.!$F$25),VLOOKUP($A373,#REF!,7,FALSE),IF($B373="CCU",VLOOKUP($A373,#REF!,6,FALSE),IF($B373="MERCADO",VLOOKUP($A373,#REF!,8,FALSE),IF($B373="PLEO",VLOOKUP($A373,#REF!,4,FALSE),IF($B373="SICRO",VLOOKUP($A373,#REF!,6,FALSE),IF($B373="SINAPI",IFERROR(SUM((VLOOKUP($A373,#REF!,14,FALSE)),VLOOKUP($A373,#REF!,20,FALSE),VLOOKUP($A373,#REF!,22,FALSE)),),"-"))))))</f>
        <v>-</v>
      </c>
      <c r="G373" s="113" t="str">
        <f>IF(OR($B373="ANP",$B373="DAER",$B373="CONSULTORIA DNIT",$B373="PREGÃO ELETRÔNICO",$B373="DMLU",$B373="DMAE",$B373="CEEE",$B373="EPTC",$B373="ORSE",$B373="SEINFRA",$B373="CREA",$B373="CAU",$B373="CEHOP",$B373="SIURB",$B373="DER-PR",$B373="SUDECAP",$B373=Aux.!$F$24,$B373=Aux.!$F$25),VLOOKUP($A373,#REF!,8,FALSE),IF($B373="CCU",VLOOKUP($A373,#REF!,7,FALSE),IF($B373="MERCADO",VLOOKUP($A373,#REF!,9,FALSE),IF($B373="PLEO",VLOOKUP($A373,#REF!,4,FALSE),IF($B373="SICRO",VLOOKUP($A373,#REF!,7,FALSE),IF($B373="SINAPI",IFERROR((VLOOKUP($A373,#REF!,16,FALSE)),(VLOOKUP($A373,#REF!,5,FALSE))),"-"))))))</f>
        <v>-</v>
      </c>
      <c r="H373" s="113" t="str">
        <f>IF(OR($B373="ANP",$B373="DAER",$B373="CONSULTORIA DNIT",$B373="PREGÃO ELETRÔNICO",$B373="DMLU",$B373="DMAE",$B373="CEEE",$B373="EPTC",$B373="ORSE",$B373="SEINFRA",$B373="CREA",$B373="CAU",$B373="CEHOP",$B373="SIURB",$B373="DER-PR",$B373="SUDECAP",$B373=Aux.!$F$24,$B373=Aux.!$F$25),VLOOKUP($A373,#REF!,5,FALSE),IF($B373="CCU",VLOOKUP($A373,#REF!,4,FALSE),IF($B373="MERCADO",VLOOKUP($A373,#REF!,6,FALSE),IF($B373="PLEO",VLOOKUP($A373,#REF!,4,FALSE),IF($B373="SICRO",VLOOKUP($A373,#REF!,4,FALSE),IF($B373="SINAPI",IFERROR((VLOOKUP($A373,#REF!,5,FALSE)),(VLOOKUP($A373,#REF!,5,FALSE))),"-"))))))</f>
        <v>-</v>
      </c>
      <c r="I373" s="114">
        <f>IF($B373="SICRO EQUIP.",VLOOKUP($A373,#REF!,10,FALSE),0)</f>
        <v>0</v>
      </c>
      <c r="J373" s="114">
        <f>IF($B373="SICRO EQUIP.",VLOOKUP($A373,#REF!,11,FALSE),0)</f>
        <v>0</v>
      </c>
      <c r="K373" s="258"/>
      <c r="L373" s="259"/>
      <c r="M373" s="115" t="e">
        <f>VLOOKUP($K373,Reajuste!$A$2:$BW$29,(MATCH($L373,Reajuste!$C$2:$BW$2,0)+2),FALSE)</f>
        <v>#N/A</v>
      </c>
      <c r="N373" s="259"/>
      <c r="O373" s="115" t="e">
        <f>VLOOKUP($K373,Reajuste!$A$2:$CW$29,(MATCH($N373,Reajuste!$C$2:$CW$2,0)+2),FALSE)</f>
        <v>#N/A</v>
      </c>
      <c r="P373" s="113">
        <f t="shared" si="0"/>
        <v>0</v>
      </c>
      <c r="Q373" s="113">
        <f t="shared" si="1"/>
        <v>0</v>
      </c>
      <c r="R373" s="113">
        <f t="shared" si="2"/>
        <v>0</v>
      </c>
      <c r="S373" s="113">
        <f t="shared" si="3"/>
        <v>0</v>
      </c>
      <c r="T373" s="113">
        <f t="shared" si="4"/>
        <v>0</v>
      </c>
      <c r="U373" s="113">
        <f t="shared" si="5"/>
        <v>0</v>
      </c>
      <c r="V373" s="4"/>
      <c r="W373" s="4"/>
      <c r="X373" s="4"/>
      <c r="Y373" s="4"/>
      <c r="Z373" s="4"/>
    </row>
    <row r="374" spans="1:26" ht="14.25" customHeight="1">
      <c r="A374" s="256"/>
      <c r="B374" s="257"/>
      <c r="C374" s="112" t="str">
        <f>IF(OR($B374="ANP",$B374="DAER",$B374="CONSULTORIA DNIT",$B374="PREGÃO ELETRÔNICO",$B374="DMLU",$B374="DMAE",$B374="CEEE",$B374="EPTC",$B374="ORSE",$B374="SEINFRA",$B374="CREA",$B374="CAU",$B374="CEHOP",$B374="SIURB",$B374="DER-PR",$B374="SUDECAP",$B374=Aux.!$F$24,$B374=Aux.!$F$25),VLOOKUP($A374,#REF!,3,FALSE),IF($B374="SICRO EQUIP.",VLOOKUP($A374,#REF!,2,FALSE),IF($B374="CCU",VLOOKUP($A374,#REF!,2,FALSE),IF($B374="MERCADO",VLOOKUP($A374,#REF!,2,FALSE),IF($B374="PLEO",VLOOKUP($A374,#REF!,2,FALSE),IF($B374="SICRO",VLOOKUP($A374,#REF!,2,FALSE),IF($B374="SINAPI",IFERROR((VLOOKUP($A374,#REF!,2,FALSE)),(VLOOKUP($A374,#REF!,2,FALSE))),"-")))))))</f>
        <v>-</v>
      </c>
      <c r="D374" s="95" t="str">
        <f>IF(OR($B374="ANP",$B374="DAER",$B374="CONSULTORIA DNIT",$B374="PREGÃO ELETRÔNICO",$B374="DMLU",$B374="DMAE",$B374="CEEE",$B374="EPTC",$B374="ORSE",$B374="SEINFRA",$B374="CREA",$B374="CAU",$B374="CEHOP",$B374="SIURB",$B374="DER-PR",$B374="SUDECAP",$B374=Aux.!$F$24,$B374=Aux.!$F$25),VLOOKUP($A374,#REF!,4,FALSE),IF($B374="SICRO EQUIP.","H",IF($B374="CCU",VLOOKUP($A374,#REF!,3,FALSE),IF($B374="MERCADO",VLOOKUP($A374,#REF!,10,FALSE),IF($B374="PLEO",VLOOKUP($A374,#REF!,3,FALSE),IF($B374="SICRO",VLOOKUP($A374,#REF!,3,FALSE),IF($B374="SINAPI",IFERROR((VLOOKUP($A374,#REF!,3,FALSE)),(VLOOKUP($A374,#REF!,3,FALSE))),"-")))))))</f>
        <v>-</v>
      </c>
      <c r="E374" s="113" t="str">
        <f>IF(OR($B374="ANP",$B374="DAER",$B374="CONSULTORIA DNIT",$B374="PREGÃO ELETRÔNICO",$B374="DMLU",$B374="DMAE",$B374="CEEE",$B374="EPTC",$B374="ORSE",$B374="SEINFRA",$B374="CREA",$B374="CAU",$B374="CEHOP",$B374="SIURB",$B374="DER-PR",$B374="SUDECAP",$B374=Aux.!$F$24,$B374=Aux.!$F$25),VLOOKUP($A374,#REF!,6,FALSE),IF($B374="CCU",VLOOKUP($A374,#REF!,5,FALSE),IF($B374="MERCADO",VLOOKUP($A374,#REF!,7,FALSE),IF($B374="PLEO",VLOOKUP($A374,#REF!,4,FALSE),IF($B374="SICRO",VLOOKUP($A374,#REF!,5,FALSE),IF($B374="SINAPI",IFERROR((VLOOKUP($A374,#REF!,18,FALSE)),),"-"))))))</f>
        <v>-</v>
      </c>
      <c r="F374" s="113" t="str">
        <f>IF(OR($B374="ANP",$B374="DAER",$B374="CONSULTORIA DNIT",$B374="PREGÃO ELETRÔNICO",$B374="DMLU",$B374="DMAE",$B374="CEEE",$B374="EPTC",$B374="ORSE",$B374="SEINFRA",$B374="CREA",$B374="CAU",$B374="CEHOP",$B374="SIURB",$B374="DER-PR",$B374="SUDECAP",$B374=Aux.!$F$24,$B374=Aux.!$F$25),VLOOKUP($A374,#REF!,7,FALSE),IF($B374="CCU",VLOOKUP($A374,#REF!,6,FALSE),IF($B374="MERCADO",VLOOKUP($A374,#REF!,8,FALSE),IF($B374="PLEO",VLOOKUP($A374,#REF!,4,FALSE),IF($B374="SICRO",VLOOKUP($A374,#REF!,6,FALSE),IF($B374="SINAPI",IFERROR(SUM((VLOOKUP($A374,#REF!,14,FALSE)),VLOOKUP($A374,#REF!,20,FALSE),VLOOKUP($A374,#REF!,22,FALSE)),),"-"))))))</f>
        <v>-</v>
      </c>
      <c r="G374" s="113" t="str">
        <f>IF(OR($B374="ANP",$B374="DAER",$B374="CONSULTORIA DNIT",$B374="PREGÃO ELETRÔNICO",$B374="DMLU",$B374="DMAE",$B374="CEEE",$B374="EPTC",$B374="ORSE",$B374="SEINFRA",$B374="CREA",$B374="CAU",$B374="CEHOP",$B374="SIURB",$B374="DER-PR",$B374="SUDECAP",$B374=Aux.!$F$24,$B374=Aux.!$F$25),VLOOKUP($A374,#REF!,8,FALSE),IF($B374="CCU",VLOOKUP($A374,#REF!,7,FALSE),IF($B374="MERCADO",VLOOKUP($A374,#REF!,9,FALSE),IF($B374="PLEO",VLOOKUP($A374,#REF!,4,FALSE),IF($B374="SICRO",VLOOKUP($A374,#REF!,7,FALSE),IF($B374="SINAPI",IFERROR((VLOOKUP($A374,#REF!,16,FALSE)),(VLOOKUP($A374,#REF!,5,FALSE))),"-"))))))</f>
        <v>-</v>
      </c>
      <c r="H374" s="113" t="str">
        <f>IF(OR($B374="ANP",$B374="DAER",$B374="CONSULTORIA DNIT",$B374="PREGÃO ELETRÔNICO",$B374="DMLU",$B374="DMAE",$B374="CEEE",$B374="EPTC",$B374="ORSE",$B374="SEINFRA",$B374="CREA",$B374="CAU",$B374="CEHOP",$B374="SIURB",$B374="DER-PR",$B374="SUDECAP",$B374=Aux.!$F$24,$B374=Aux.!$F$25),VLOOKUP($A374,#REF!,5,FALSE),IF($B374="CCU",VLOOKUP($A374,#REF!,4,FALSE),IF($B374="MERCADO",VLOOKUP($A374,#REF!,6,FALSE),IF($B374="PLEO",VLOOKUP($A374,#REF!,4,FALSE),IF($B374="SICRO",VLOOKUP($A374,#REF!,4,FALSE),IF($B374="SINAPI",IFERROR((VLOOKUP($A374,#REF!,5,FALSE)),(VLOOKUP($A374,#REF!,5,FALSE))),"-"))))))</f>
        <v>-</v>
      </c>
      <c r="I374" s="114">
        <f>IF($B374="SICRO EQUIP.",VLOOKUP($A374,#REF!,10,FALSE),0)</f>
        <v>0</v>
      </c>
      <c r="J374" s="114">
        <f>IF($B374="SICRO EQUIP.",VLOOKUP($A374,#REF!,11,FALSE),0)</f>
        <v>0</v>
      </c>
      <c r="K374" s="258"/>
      <c r="L374" s="259"/>
      <c r="M374" s="115" t="e">
        <f>VLOOKUP($K374,Reajuste!$A$2:$BW$29,(MATCH($L374,Reajuste!$C$2:$BW$2,0)+2),FALSE)</f>
        <v>#N/A</v>
      </c>
      <c r="N374" s="259"/>
      <c r="O374" s="115" t="e">
        <f>VLOOKUP($K374,Reajuste!$A$2:$CW$29,(MATCH($N374,Reajuste!$C$2:$CW$2,0)+2),FALSE)</f>
        <v>#N/A</v>
      </c>
      <c r="P374" s="113">
        <f t="shared" si="0"/>
        <v>0</v>
      </c>
      <c r="Q374" s="113">
        <f t="shared" si="1"/>
        <v>0</v>
      </c>
      <c r="R374" s="113">
        <f t="shared" si="2"/>
        <v>0</v>
      </c>
      <c r="S374" s="113">
        <f t="shared" si="3"/>
        <v>0</v>
      </c>
      <c r="T374" s="113">
        <f t="shared" si="4"/>
        <v>0</v>
      </c>
      <c r="U374" s="113">
        <f t="shared" si="5"/>
        <v>0</v>
      </c>
      <c r="V374" s="4"/>
      <c r="W374" s="4"/>
      <c r="X374" s="4"/>
      <c r="Y374" s="4"/>
      <c r="Z374" s="4"/>
    </row>
    <row r="375" spans="1:26" ht="14.25" customHeight="1">
      <c r="A375" s="256"/>
      <c r="B375" s="257"/>
      <c r="C375" s="112" t="str">
        <f>IF(OR($B375="ANP",$B375="DAER",$B375="CONSULTORIA DNIT",$B375="PREGÃO ELETRÔNICO",$B375="DMLU",$B375="DMAE",$B375="CEEE",$B375="EPTC",$B375="ORSE",$B375="SEINFRA",$B375="CREA",$B375="CAU",$B375="CEHOP",$B375="SIURB",$B375="DER-PR",$B375="SUDECAP",$B375=Aux.!$F$24,$B375=Aux.!$F$25),VLOOKUP($A375,#REF!,3,FALSE),IF($B375="SICRO EQUIP.",VLOOKUP($A375,#REF!,2,FALSE),IF($B375="CCU",VLOOKUP($A375,#REF!,2,FALSE),IF($B375="MERCADO",VLOOKUP($A375,#REF!,2,FALSE),IF($B375="PLEO",VLOOKUP($A375,#REF!,2,FALSE),IF($B375="SICRO",VLOOKUP($A375,#REF!,2,FALSE),IF($B375="SINAPI",IFERROR((VLOOKUP($A375,#REF!,2,FALSE)),(VLOOKUP($A375,#REF!,2,FALSE))),"-")))))))</f>
        <v>-</v>
      </c>
      <c r="D375" s="95" t="str">
        <f>IF(OR($B375="ANP",$B375="DAER",$B375="CONSULTORIA DNIT",$B375="PREGÃO ELETRÔNICO",$B375="DMLU",$B375="DMAE",$B375="CEEE",$B375="EPTC",$B375="ORSE",$B375="SEINFRA",$B375="CREA",$B375="CAU",$B375="CEHOP",$B375="SIURB",$B375="DER-PR",$B375="SUDECAP",$B375=Aux.!$F$24,$B375=Aux.!$F$25),VLOOKUP($A375,#REF!,4,FALSE),IF($B375="SICRO EQUIP.","H",IF($B375="CCU",VLOOKUP($A375,#REF!,3,FALSE),IF($B375="MERCADO",VLOOKUP($A375,#REF!,10,FALSE),IF($B375="PLEO",VLOOKUP($A375,#REF!,3,FALSE),IF($B375="SICRO",VLOOKUP($A375,#REF!,3,FALSE),IF($B375="SINAPI",IFERROR((VLOOKUP($A375,#REF!,3,FALSE)),(VLOOKUP($A375,#REF!,3,FALSE))),"-")))))))</f>
        <v>-</v>
      </c>
      <c r="E375" s="113" t="str">
        <f>IF(OR($B375="ANP",$B375="DAER",$B375="CONSULTORIA DNIT",$B375="PREGÃO ELETRÔNICO",$B375="DMLU",$B375="DMAE",$B375="CEEE",$B375="EPTC",$B375="ORSE",$B375="SEINFRA",$B375="CREA",$B375="CAU",$B375="CEHOP",$B375="SIURB",$B375="DER-PR",$B375="SUDECAP",$B375=Aux.!$F$24,$B375=Aux.!$F$25),VLOOKUP($A375,#REF!,6,FALSE),IF($B375="CCU",VLOOKUP($A375,#REF!,5,FALSE),IF($B375="MERCADO",VLOOKUP($A375,#REF!,7,FALSE),IF($B375="PLEO",VLOOKUP($A375,#REF!,4,FALSE),IF($B375="SICRO",VLOOKUP($A375,#REF!,5,FALSE),IF($B375="SINAPI",IFERROR((VLOOKUP($A375,#REF!,18,FALSE)),),"-"))))))</f>
        <v>-</v>
      </c>
      <c r="F375" s="113" t="str">
        <f>IF(OR($B375="ANP",$B375="DAER",$B375="CONSULTORIA DNIT",$B375="PREGÃO ELETRÔNICO",$B375="DMLU",$B375="DMAE",$B375="CEEE",$B375="EPTC",$B375="ORSE",$B375="SEINFRA",$B375="CREA",$B375="CAU",$B375="CEHOP",$B375="SIURB",$B375="DER-PR",$B375="SUDECAP",$B375=Aux.!$F$24,$B375=Aux.!$F$25),VLOOKUP($A375,#REF!,7,FALSE),IF($B375="CCU",VLOOKUP($A375,#REF!,6,FALSE),IF($B375="MERCADO",VLOOKUP($A375,#REF!,8,FALSE),IF($B375="PLEO",VLOOKUP($A375,#REF!,4,FALSE),IF($B375="SICRO",VLOOKUP($A375,#REF!,6,FALSE),IF($B375="SINAPI",IFERROR(SUM((VLOOKUP($A375,#REF!,14,FALSE)),VLOOKUP($A375,#REF!,20,FALSE),VLOOKUP($A375,#REF!,22,FALSE)),),"-"))))))</f>
        <v>-</v>
      </c>
      <c r="G375" s="113" t="str">
        <f>IF(OR($B375="ANP",$B375="DAER",$B375="CONSULTORIA DNIT",$B375="PREGÃO ELETRÔNICO",$B375="DMLU",$B375="DMAE",$B375="CEEE",$B375="EPTC",$B375="ORSE",$B375="SEINFRA",$B375="CREA",$B375="CAU",$B375="CEHOP",$B375="SIURB",$B375="DER-PR",$B375="SUDECAP",$B375=Aux.!$F$24,$B375=Aux.!$F$25),VLOOKUP($A375,#REF!,8,FALSE),IF($B375="CCU",VLOOKUP($A375,#REF!,7,FALSE),IF($B375="MERCADO",VLOOKUP($A375,#REF!,9,FALSE),IF($B375="PLEO",VLOOKUP($A375,#REF!,4,FALSE),IF($B375="SICRO",VLOOKUP($A375,#REF!,7,FALSE),IF($B375="SINAPI",IFERROR((VLOOKUP($A375,#REF!,16,FALSE)),(VLOOKUP($A375,#REF!,5,FALSE))),"-"))))))</f>
        <v>-</v>
      </c>
      <c r="H375" s="113" t="str">
        <f>IF(OR($B375="ANP",$B375="DAER",$B375="CONSULTORIA DNIT",$B375="PREGÃO ELETRÔNICO",$B375="DMLU",$B375="DMAE",$B375="CEEE",$B375="EPTC",$B375="ORSE",$B375="SEINFRA",$B375="CREA",$B375="CAU",$B375="CEHOP",$B375="SIURB",$B375="DER-PR",$B375="SUDECAP",$B375=Aux.!$F$24,$B375=Aux.!$F$25),VLOOKUP($A375,#REF!,5,FALSE),IF($B375="CCU",VLOOKUP($A375,#REF!,4,FALSE),IF($B375="MERCADO",VLOOKUP($A375,#REF!,6,FALSE),IF($B375="PLEO",VLOOKUP($A375,#REF!,4,FALSE),IF($B375="SICRO",VLOOKUP($A375,#REF!,4,FALSE),IF($B375="SINAPI",IFERROR((VLOOKUP($A375,#REF!,5,FALSE)),(VLOOKUP($A375,#REF!,5,FALSE))),"-"))))))</f>
        <v>-</v>
      </c>
      <c r="I375" s="114">
        <f>IF($B375="SICRO EQUIP.",VLOOKUP($A375,#REF!,10,FALSE),0)</f>
        <v>0</v>
      </c>
      <c r="J375" s="114">
        <f>IF($B375="SICRO EQUIP.",VLOOKUP($A375,#REF!,11,FALSE),0)</f>
        <v>0</v>
      </c>
      <c r="K375" s="258"/>
      <c r="L375" s="259"/>
      <c r="M375" s="115" t="e">
        <f>VLOOKUP($K375,Reajuste!$A$2:$BW$29,(MATCH($L375,Reajuste!$C$2:$BW$2,0)+2),FALSE)</f>
        <v>#N/A</v>
      </c>
      <c r="N375" s="259"/>
      <c r="O375" s="115" t="e">
        <f>VLOOKUP($K375,Reajuste!$A$2:$CW$29,(MATCH($N375,Reajuste!$C$2:$CW$2,0)+2),FALSE)</f>
        <v>#N/A</v>
      </c>
      <c r="P375" s="113">
        <f t="shared" si="0"/>
        <v>0</v>
      </c>
      <c r="Q375" s="113">
        <f t="shared" si="1"/>
        <v>0</v>
      </c>
      <c r="R375" s="113">
        <f t="shared" si="2"/>
        <v>0</v>
      </c>
      <c r="S375" s="113">
        <f t="shared" si="3"/>
        <v>0</v>
      </c>
      <c r="T375" s="113">
        <f t="shared" si="4"/>
        <v>0</v>
      </c>
      <c r="U375" s="113">
        <f t="shared" si="5"/>
        <v>0</v>
      </c>
      <c r="V375" s="4"/>
      <c r="W375" s="4"/>
      <c r="X375" s="4"/>
      <c r="Y375" s="4"/>
      <c r="Z375" s="4"/>
    </row>
    <row r="376" spans="1:26" ht="14.25" customHeight="1">
      <c r="A376" s="256"/>
      <c r="B376" s="257"/>
      <c r="C376" s="112" t="str">
        <f>IF(OR($B376="ANP",$B376="DAER",$B376="CONSULTORIA DNIT",$B376="PREGÃO ELETRÔNICO",$B376="DMLU",$B376="DMAE",$B376="CEEE",$B376="EPTC",$B376="ORSE",$B376="SEINFRA",$B376="CREA",$B376="CAU",$B376="CEHOP",$B376="SIURB",$B376="DER-PR",$B376="SUDECAP",$B376=Aux.!$F$24,$B376=Aux.!$F$25),VLOOKUP($A376,#REF!,3,FALSE),IF($B376="SICRO EQUIP.",VLOOKUP($A376,#REF!,2,FALSE),IF($B376="CCU",VLOOKUP($A376,#REF!,2,FALSE),IF($B376="MERCADO",VLOOKUP($A376,#REF!,2,FALSE),IF($B376="PLEO",VLOOKUP($A376,#REF!,2,FALSE),IF($B376="SICRO",VLOOKUP($A376,#REF!,2,FALSE),IF($B376="SINAPI",IFERROR((VLOOKUP($A376,#REF!,2,FALSE)),(VLOOKUP($A376,#REF!,2,FALSE))),"-")))))))</f>
        <v>-</v>
      </c>
      <c r="D376" s="95" t="str">
        <f>IF(OR($B376="ANP",$B376="DAER",$B376="CONSULTORIA DNIT",$B376="PREGÃO ELETRÔNICO",$B376="DMLU",$B376="DMAE",$B376="CEEE",$B376="EPTC",$B376="ORSE",$B376="SEINFRA",$B376="CREA",$B376="CAU",$B376="CEHOP",$B376="SIURB",$B376="DER-PR",$B376="SUDECAP",$B376=Aux.!$F$24,$B376=Aux.!$F$25),VLOOKUP($A376,#REF!,4,FALSE),IF($B376="SICRO EQUIP.","H",IF($B376="CCU",VLOOKUP($A376,#REF!,3,FALSE),IF($B376="MERCADO",VLOOKUP($A376,#REF!,10,FALSE),IF($B376="PLEO",VLOOKUP($A376,#REF!,3,FALSE),IF($B376="SICRO",VLOOKUP($A376,#REF!,3,FALSE),IF($B376="SINAPI",IFERROR((VLOOKUP($A376,#REF!,3,FALSE)),(VLOOKUP($A376,#REF!,3,FALSE))),"-")))))))</f>
        <v>-</v>
      </c>
      <c r="E376" s="113" t="str">
        <f>IF(OR($B376="ANP",$B376="DAER",$B376="CONSULTORIA DNIT",$B376="PREGÃO ELETRÔNICO",$B376="DMLU",$B376="DMAE",$B376="CEEE",$B376="EPTC",$B376="ORSE",$B376="SEINFRA",$B376="CREA",$B376="CAU",$B376="CEHOP",$B376="SIURB",$B376="DER-PR",$B376="SUDECAP",$B376=Aux.!$F$24,$B376=Aux.!$F$25),VLOOKUP($A376,#REF!,6,FALSE),IF($B376="CCU",VLOOKUP($A376,#REF!,5,FALSE),IF($B376="MERCADO",VLOOKUP($A376,#REF!,7,FALSE),IF($B376="PLEO",VLOOKUP($A376,#REF!,4,FALSE),IF($B376="SICRO",VLOOKUP($A376,#REF!,5,FALSE),IF($B376="SINAPI",IFERROR((VLOOKUP($A376,#REF!,18,FALSE)),),"-"))))))</f>
        <v>-</v>
      </c>
      <c r="F376" s="113" t="str">
        <f>IF(OR($B376="ANP",$B376="DAER",$B376="CONSULTORIA DNIT",$B376="PREGÃO ELETRÔNICO",$B376="DMLU",$B376="DMAE",$B376="CEEE",$B376="EPTC",$B376="ORSE",$B376="SEINFRA",$B376="CREA",$B376="CAU",$B376="CEHOP",$B376="SIURB",$B376="DER-PR",$B376="SUDECAP",$B376=Aux.!$F$24,$B376=Aux.!$F$25),VLOOKUP($A376,#REF!,7,FALSE),IF($B376="CCU",VLOOKUP($A376,#REF!,6,FALSE),IF($B376="MERCADO",VLOOKUP($A376,#REF!,8,FALSE),IF($B376="PLEO",VLOOKUP($A376,#REF!,4,FALSE),IF($B376="SICRO",VLOOKUP($A376,#REF!,6,FALSE),IF($B376="SINAPI",IFERROR(SUM((VLOOKUP($A376,#REF!,14,FALSE)),VLOOKUP($A376,#REF!,20,FALSE),VLOOKUP($A376,#REF!,22,FALSE)),),"-"))))))</f>
        <v>-</v>
      </c>
      <c r="G376" s="113" t="str">
        <f>IF(OR($B376="ANP",$B376="DAER",$B376="CONSULTORIA DNIT",$B376="PREGÃO ELETRÔNICO",$B376="DMLU",$B376="DMAE",$B376="CEEE",$B376="EPTC",$B376="ORSE",$B376="SEINFRA",$B376="CREA",$B376="CAU",$B376="CEHOP",$B376="SIURB",$B376="DER-PR",$B376="SUDECAP",$B376=Aux.!$F$24,$B376=Aux.!$F$25),VLOOKUP($A376,#REF!,8,FALSE),IF($B376="CCU",VLOOKUP($A376,#REF!,7,FALSE),IF($B376="MERCADO",VLOOKUP($A376,#REF!,9,FALSE),IF($B376="PLEO",VLOOKUP($A376,#REF!,4,FALSE),IF($B376="SICRO",VLOOKUP($A376,#REF!,7,FALSE),IF($B376="SINAPI",IFERROR((VLOOKUP($A376,#REF!,16,FALSE)),(VLOOKUP($A376,#REF!,5,FALSE))),"-"))))))</f>
        <v>-</v>
      </c>
      <c r="H376" s="113" t="str">
        <f>IF(OR($B376="ANP",$B376="DAER",$B376="CONSULTORIA DNIT",$B376="PREGÃO ELETRÔNICO",$B376="DMLU",$B376="DMAE",$B376="CEEE",$B376="EPTC",$B376="ORSE",$B376="SEINFRA",$B376="CREA",$B376="CAU",$B376="CEHOP",$B376="SIURB",$B376="DER-PR",$B376="SUDECAP",$B376=Aux.!$F$24,$B376=Aux.!$F$25),VLOOKUP($A376,#REF!,5,FALSE),IF($B376="CCU",VLOOKUP($A376,#REF!,4,FALSE),IF($B376="MERCADO",VLOOKUP($A376,#REF!,6,FALSE),IF($B376="PLEO",VLOOKUP($A376,#REF!,4,FALSE),IF($B376="SICRO",VLOOKUP($A376,#REF!,4,FALSE),IF($B376="SINAPI",IFERROR((VLOOKUP($A376,#REF!,5,FALSE)),(VLOOKUP($A376,#REF!,5,FALSE))),"-"))))))</f>
        <v>-</v>
      </c>
      <c r="I376" s="114">
        <f>IF($B376="SICRO EQUIP.",VLOOKUP($A376,#REF!,10,FALSE),0)</f>
        <v>0</v>
      </c>
      <c r="J376" s="114">
        <f>IF($B376="SICRO EQUIP.",VLOOKUP($A376,#REF!,11,FALSE),0)</f>
        <v>0</v>
      </c>
      <c r="K376" s="258"/>
      <c r="L376" s="259"/>
      <c r="M376" s="115" t="e">
        <f>VLOOKUP($K376,Reajuste!$A$2:$BW$29,(MATCH($L376,Reajuste!$C$2:$BW$2,0)+2),FALSE)</f>
        <v>#N/A</v>
      </c>
      <c r="N376" s="259"/>
      <c r="O376" s="115" t="e">
        <f>VLOOKUP($K376,Reajuste!$A$2:$CW$29,(MATCH($N376,Reajuste!$C$2:$CW$2,0)+2),FALSE)</f>
        <v>#N/A</v>
      </c>
      <c r="P376" s="113">
        <f t="shared" si="0"/>
        <v>0</v>
      </c>
      <c r="Q376" s="113">
        <f t="shared" si="1"/>
        <v>0</v>
      </c>
      <c r="R376" s="113">
        <f t="shared" si="2"/>
        <v>0</v>
      </c>
      <c r="S376" s="113">
        <f t="shared" si="3"/>
        <v>0</v>
      </c>
      <c r="T376" s="113">
        <f t="shared" si="4"/>
        <v>0</v>
      </c>
      <c r="U376" s="113">
        <f t="shared" si="5"/>
        <v>0</v>
      </c>
      <c r="V376" s="4"/>
      <c r="W376" s="4"/>
      <c r="X376" s="4"/>
      <c r="Y376" s="4"/>
      <c r="Z376" s="4"/>
    </row>
    <row r="377" spans="1:26" ht="14.25" customHeight="1">
      <c r="A377" s="256"/>
      <c r="B377" s="257"/>
      <c r="C377" s="112" t="str">
        <f>IF(OR($B377="ANP",$B377="DAER",$B377="CONSULTORIA DNIT",$B377="PREGÃO ELETRÔNICO",$B377="DMLU",$B377="DMAE",$B377="CEEE",$B377="EPTC",$B377="ORSE",$B377="SEINFRA",$B377="CREA",$B377="CAU",$B377="CEHOP",$B377="SIURB",$B377="DER-PR",$B377="SUDECAP",$B377=Aux.!$F$24,$B377=Aux.!$F$25),VLOOKUP($A377,#REF!,3,FALSE),IF($B377="SICRO EQUIP.",VLOOKUP($A377,#REF!,2,FALSE),IF($B377="CCU",VLOOKUP($A377,#REF!,2,FALSE),IF($B377="MERCADO",VLOOKUP($A377,#REF!,2,FALSE),IF($B377="PLEO",VLOOKUP($A377,#REF!,2,FALSE),IF($B377="SICRO",VLOOKUP($A377,#REF!,2,FALSE),IF($B377="SINAPI",IFERROR((VLOOKUP($A377,#REF!,2,FALSE)),(VLOOKUP($A377,#REF!,2,FALSE))),"-")))))))</f>
        <v>-</v>
      </c>
      <c r="D377" s="95" t="str">
        <f>IF(OR($B377="ANP",$B377="DAER",$B377="CONSULTORIA DNIT",$B377="PREGÃO ELETRÔNICO",$B377="DMLU",$B377="DMAE",$B377="CEEE",$B377="EPTC",$B377="ORSE",$B377="SEINFRA",$B377="CREA",$B377="CAU",$B377="CEHOP",$B377="SIURB",$B377="DER-PR",$B377="SUDECAP",$B377=Aux.!$F$24,$B377=Aux.!$F$25),VLOOKUP($A377,#REF!,4,FALSE),IF($B377="SICRO EQUIP.","H",IF($B377="CCU",VLOOKUP($A377,#REF!,3,FALSE),IF($B377="MERCADO",VLOOKUP($A377,#REF!,10,FALSE),IF($B377="PLEO",VLOOKUP($A377,#REF!,3,FALSE),IF($B377="SICRO",VLOOKUP($A377,#REF!,3,FALSE),IF($B377="SINAPI",IFERROR((VLOOKUP($A377,#REF!,3,FALSE)),(VLOOKUP($A377,#REF!,3,FALSE))),"-")))))))</f>
        <v>-</v>
      </c>
      <c r="E377" s="113" t="str">
        <f>IF(OR($B377="ANP",$B377="DAER",$B377="CONSULTORIA DNIT",$B377="PREGÃO ELETRÔNICO",$B377="DMLU",$B377="DMAE",$B377="CEEE",$B377="EPTC",$B377="ORSE",$B377="SEINFRA",$B377="CREA",$B377="CAU",$B377="CEHOP",$B377="SIURB",$B377="DER-PR",$B377="SUDECAP",$B377=Aux.!$F$24,$B377=Aux.!$F$25),VLOOKUP($A377,#REF!,6,FALSE),IF($B377="CCU",VLOOKUP($A377,#REF!,5,FALSE),IF($B377="MERCADO",VLOOKUP($A377,#REF!,7,FALSE),IF($B377="PLEO",VLOOKUP($A377,#REF!,4,FALSE),IF($B377="SICRO",VLOOKUP($A377,#REF!,5,FALSE),IF($B377="SINAPI",IFERROR((VLOOKUP($A377,#REF!,18,FALSE)),),"-"))))))</f>
        <v>-</v>
      </c>
      <c r="F377" s="113" t="str">
        <f>IF(OR($B377="ANP",$B377="DAER",$B377="CONSULTORIA DNIT",$B377="PREGÃO ELETRÔNICO",$B377="DMLU",$B377="DMAE",$B377="CEEE",$B377="EPTC",$B377="ORSE",$B377="SEINFRA",$B377="CREA",$B377="CAU",$B377="CEHOP",$B377="SIURB",$B377="DER-PR",$B377="SUDECAP",$B377=Aux.!$F$24,$B377=Aux.!$F$25),VLOOKUP($A377,#REF!,7,FALSE),IF($B377="CCU",VLOOKUP($A377,#REF!,6,FALSE),IF($B377="MERCADO",VLOOKUP($A377,#REF!,8,FALSE),IF($B377="PLEO",VLOOKUP($A377,#REF!,4,FALSE),IF($B377="SICRO",VLOOKUP($A377,#REF!,6,FALSE),IF($B377="SINAPI",IFERROR(SUM((VLOOKUP($A377,#REF!,14,FALSE)),VLOOKUP($A377,#REF!,20,FALSE),VLOOKUP($A377,#REF!,22,FALSE)),),"-"))))))</f>
        <v>-</v>
      </c>
      <c r="G377" s="113" t="str">
        <f>IF(OR($B377="ANP",$B377="DAER",$B377="CONSULTORIA DNIT",$B377="PREGÃO ELETRÔNICO",$B377="DMLU",$B377="DMAE",$B377="CEEE",$B377="EPTC",$B377="ORSE",$B377="SEINFRA",$B377="CREA",$B377="CAU",$B377="CEHOP",$B377="SIURB",$B377="DER-PR",$B377="SUDECAP",$B377=Aux.!$F$24,$B377=Aux.!$F$25),VLOOKUP($A377,#REF!,8,FALSE),IF($B377="CCU",VLOOKUP($A377,#REF!,7,FALSE),IF($B377="MERCADO",VLOOKUP($A377,#REF!,9,FALSE),IF($B377="PLEO",VLOOKUP($A377,#REF!,4,FALSE),IF($B377="SICRO",VLOOKUP($A377,#REF!,7,FALSE),IF($B377="SINAPI",IFERROR((VLOOKUP($A377,#REF!,16,FALSE)),(VLOOKUP($A377,#REF!,5,FALSE))),"-"))))))</f>
        <v>-</v>
      </c>
      <c r="H377" s="113" t="str">
        <f>IF(OR($B377="ANP",$B377="DAER",$B377="CONSULTORIA DNIT",$B377="PREGÃO ELETRÔNICO",$B377="DMLU",$B377="DMAE",$B377="CEEE",$B377="EPTC",$B377="ORSE",$B377="SEINFRA",$B377="CREA",$B377="CAU",$B377="CEHOP",$B377="SIURB",$B377="DER-PR",$B377="SUDECAP",$B377=Aux.!$F$24,$B377=Aux.!$F$25),VLOOKUP($A377,#REF!,5,FALSE),IF($B377="CCU",VLOOKUP($A377,#REF!,4,FALSE),IF($B377="MERCADO",VLOOKUP($A377,#REF!,6,FALSE),IF($B377="PLEO",VLOOKUP($A377,#REF!,4,FALSE),IF($B377="SICRO",VLOOKUP($A377,#REF!,4,FALSE),IF($B377="SINAPI",IFERROR((VLOOKUP($A377,#REF!,5,FALSE)),(VLOOKUP($A377,#REF!,5,FALSE))),"-"))))))</f>
        <v>-</v>
      </c>
      <c r="I377" s="114">
        <f>IF($B377="SICRO EQUIP.",VLOOKUP($A377,#REF!,10,FALSE),0)</f>
        <v>0</v>
      </c>
      <c r="J377" s="114">
        <f>IF($B377="SICRO EQUIP.",VLOOKUP($A377,#REF!,11,FALSE),0)</f>
        <v>0</v>
      </c>
      <c r="K377" s="258"/>
      <c r="L377" s="259"/>
      <c r="M377" s="115" t="e">
        <f>VLOOKUP($K377,Reajuste!$A$2:$BW$29,(MATCH($L377,Reajuste!$C$2:$BW$2,0)+2),FALSE)</f>
        <v>#N/A</v>
      </c>
      <c r="N377" s="259"/>
      <c r="O377" s="115" t="e">
        <f>VLOOKUP($K377,Reajuste!$A$2:$CW$29,(MATCH($N377,Reajuste!$C$2:$CW$2,0)+2),FALSE)</f>
        <v>#N/A</v>
      </c>
      <c r="P377" s="113">
        <f t="shared" si="0"/>
        <v>0</v>
      </c>
      <c r="Q377" s="113">
        <f t="shared" si="1"/>
        <v>0</v>
      </c>
      <c r="R377" s="113">
        <f t="shared" si="2"/>
        <v>0</v>
      </c>
      <c r="S377" s="113">
        <f t="shared" si="3"/>
        <v>0</v>
      </c>
      <c r="T377" s="113">
        <f t="shared" si="4"/>
        <v>0</v>
      </c>
      <c r="U377" s="113">
        <f t="shared" si="5"/>
        <v>0</v>
      </c>
      <c r="V377" s="4"/>
      <c r="W377" s="4"/>
      <c r="X377" s="4"/>
      <c r="Y377" s="4"/>
      <c r="Z377" s="4"/>
    </row>
    <row r="378" spans="1:26" ht="14.25" customHeight="1">
      <c r="A378" s="256"/>
      <c r="B378" s="257"/>
      <c r="C378" s="112" t="str">
        <f>IF(OR($B378="ANP",$B378="DAER",$B378="CONSULTORIA DNIT",$B378="PREGÃO ELETRÔNICO",$B378="DMLU",$B378="DMAE",$B378="CEEE",$B378="EPTC",$B378="ORSE",$B378="SEINFRA",$B378="CREA",$B378="CAU",$B378="CEHOP",$B378="SIURB",$B378="DER-PR",$B378="SUDECAP",$B378=Aux.!$F$24,$B378=Aux.!$F$25),VLOOKUP($A378,#REF!,3,FALSE),IF($B378="SICRO EQUIP.",VLOOKUP($A378,#REF!,2,FALSE),IF($B378="CCU",VLOOKUP($A378,#REF!,2,FALSE),IF($B378="MERCADO",VLOOKUP($A378,#REF!,2,FALSE),IF($B378="PLEO",VLOOKUP($A378,#REF!,2,FALSE),IF($B378="SICRO",VLOOKUP($A378,#REF!,2,FALSE),IF($B378="SINAPI",IFERROR((VLOOKUP($A378,#REF!,2,FALSE)),(VLOOKUP($A378,#REF!,2,FALSE))),"-")))))))</f>
        <v>-</v>
      </c>
      <c r="D378" s="95" t="str">
        <f>IF(OR($B378="ANP",$B378="DAER",$B378="CONSULTORIA DNIT",$B378="PREGÃO ELETRÔNICO",$B378="DMLU",$B378="DMAE",$B378="CEEE",$B378="EPTC",$B378="ORSE",$B378="SEINFRA",$B378="CREA",$B378="CAU",$B378="CEHOP",$B378="SIURB",$B378="DER-PR",$B378="SUDECAP",$B378=Aux.!$F$24,$B378=Aux.!$F$25),VLOOKUP($A378,#REF!,4,FALSE),IF($B378="SICRO EQUIP.","H",IF($B378="CCU",VLOOKUP($A378,#REF!,3,FALSE),IF($B378="MERCADO",VLOOKUP($A378,#REF!,10,FALSE),IF($B378="PLEO",VLOOKUP($A378,#REF!,3,FALSE),IF($B378="SICRO",VLOOKUP($A378,#REF!,3,FALSE),IF($B378="SINAPI",IFERROR((VLOOKUP($A378,#REF!,3,FALSE)),(VLOOKUP($A378,#REF!,3,FALSE))),"-")))))))</f>
        <v>-</v>
      </c>
      <c r="E378" s="113" t="str">
        <f>IF(OR($B378="ANP",$B378="DAER",$B378="CONSULTORIA DNIT",$B378="PREGÃO ELETRÔNICO",$B378="DMLU",$B378="DMAE",$B378="CEEE",$B378="EPTC",$B378="ORSE",$B378="SEINFRA",$B378="CREA",$B378="CAU",$B378="CEHOP",$B378="SIURB",$B378="DER-PR",$B378="SUDECAP",$B378=Aux.!$F$24,$B378=Aux.!$F$25),VLOOKUP($A378,#REF!,6,FALSE),IF($B378="CCU",VLOOKUP($A378,#REF!,5,FALSE),IF($B378="MERCADO",VLOOKUP($A378,#REF!,7,FALSE),IF($B378="PLEO",VLOOKUP($A378,#REF!,4,FALSE),IF($B378="SICRO",VLOOKUP($A378,#REF!,5,FALSE),IF($B378="SINAPI",IFERROR((VLOOKUP($A378,#REF!,18,FALSE)),),"-"))))))</f>
        <v>-</v>
      </c>
      <c r="F378" s="113" t="str">
        <f>IF(OR($B378="ANP",$B378="DAER",$B378="CONSULTORIA DNIT",$B378="PREGÃO ELETRÔNICO",$B378="DMLU",$B378="DMAE",$B378="CEEE",$B378="EPTC",$B378="ORSE",$B378="SEINFRA",$B378="CREA",$B378="CAU",$B378="CEHOP",$B378="SIURB",$B378="DER-PR",$B378="SUDECAP",$B378=Aux.!$F$24,$B378=Aux.!$F$25),VLOOKUP($A378,#REF!,7,FALSE),IF($B378="CCU",VLOOKUP($A378,#REF!,6,FALSE),IF($B378="MERCADO",VLOOKUP($A378,#REF!,8,FALSE),IF($B378="PLEO",VLOOKUP($A378,#REF!,4,FALSE),IF($B378="SICRO",VLOOKUP($A378,#REF!,6,FALSE),IF($B378="SINAPI",IFERROR(SUM((VLOOKUP($A378,#REF!,14,FALSE)),VLOOKUP($A378,#REF!,20,FALSE),VLOOKUP($A378,#REF!,22,FALSE)),),"-"))))))</f>
        <v>-</v>
      </c>
      <c r="G378" s="113" t="str">
        <f>IF(OR($B378="ANP",$B378="DAER",$B378="CONSULTORIA DNIT",$B378="PREGÃO ELETRÔNICO",$B378="DMLU",$B378="DMAE",$B378="CEEE",$B378="EPTC",$B378="ORSE",$B378="SEINFRA",$B378="CREA",$B378="CAU",$B378="CEHOP",$B378="SIURB",$B378="DER-PR",$B378="SUDECAP",$B378=Aux.!$F$24,$B378=Aux.!$F$25),VLOOKUP($A378,#REF!,8,FALSE),IF($B378="CCU",VLOOKUP($A378,#REF!,7,FALSE),IF($B378="MERCADO",VLOOKUP($A378,#REF!,9,FALSE),IF($B378="PLEO",VLOOKUP($A378,#REF!,4,FALSE),IF($B378="SICRO",VLOOKUP($A378,#REF!,7,FALSE),IF($B378="SINAPI",IFERROR((VLOOKUP($A378,#REF!,16,FALSE)),(VLOOKUP($A378,#REF!,5,FALSE))),"-"))))))</f>
        <v>-</v>
      </c>
      <c r="H378" s="113" t="str">
        <f>IF(OR($B378="ANP",$B378="DAER",$B378="CONSULTORIA DNIT",$B378="PREGÃO ELETRÔNICO",$B378="DMLU",$B378="DMAE",$B378="CEEE",$B378="EPTC",$B378="ORSE",$B378="SEINFRA",$B378="CREA",$B378="CAU",$B378="CEHOP",$B378="SIURB",$B378="DER-PR",$B378="SUDECAP",$B378=Aux.!$F$24,$B378=Aux.!$F$25),VLOOKUP($A378,#REF!,5,FALSE),IF($B378="CCU",VLOOKUP($A378,#REF!,4,FALSE),IF($B378="MERCADO",VLOOKUP($A378,#REF!,6,FALSE),IF($B378="PLEO",VLOOKUP($A378,#REF!,4,FALSE),IF($B378="SICRO",VLOOKUP($A378,#REF!,4,FALSE),IF($B378="SINAPI",IFERROR((VLOOKUP($A378,#REF!,5,FALSE)),(VLOOKUP($A378,#REF!,5,FALSE))),"-"))))))</f>
        <v>-</v>
      </c>
      <c r="I378" s="114">
        <f>IF($B378="SICRO EQUIP.",VLOOKUP($A378,#REF!,10,FALSE),0)</f>
        <v>0</v>
      </c>
      <c r="J378" s="114">
        <f>IF($B378="SICRO EQUIP.",VLOOKUP($A378,#REF!,11,FALSE),0)</f>
        <v>0</v>
      </c>
      <c r="K378" s="258"/>
      <c r="L378" s="259"/>
      <c r="M378" s="115" t="e">
        <f>VLOOKUP($K378,Reajuste!$A$2:$BW$29,(MATCH($L378,Reajuste!$C$2:$BW$2,0)+2),FALSE)</f>
        <v>#N/A</v>
      </c>
      <c r="N378" s="259"/>
      <c r="O378" s="115" t="e">
        <f>VLOOKUP($K378,Reajuste!$A$2:$CW$29,(MATCH($N378,Reajuste!$C$2:$CW$2,0)+2),FALSE)</f>
        <v>#N/A</v>
      </c>
      <c r="P378" s="113">
        <f t="shared" si="0"/>
        <v>0</v>
      </c>
      <c r="Q378" s="113">
        <f t="shared" si="1"/>
        <v>0</v>
      </c>
      <c r="R378" s="113">
        <f t="shared" si="2"/>
        <v>0</v>
      </c>
      <c r="S378" s="113">
        <f t="shared" si="3"/>
        <v>0</v>
      </c>
      <c r="T378" s="113">
        <f t="shared" si="4"/>
        <v>0</v>
      </c>
      <c r="U378" s="113">
        <f t="shared" si="5"/>
        <v>0</v>
      </c>
      <c r="V378" s="4"/>
      <c r="W378" s="4"/>
      <c r="X378" s="4"/>
      <c r="Y378" s="4"/>
      <c r="Z378" s="4"/>
    </row>
    <row r="379" spans="1:26" ht="14.25" customHeight="1">
      <c r="A379" s="256"/>
      <c r="B379" s="257"/>
      <c r="C379" s="112" t="str">
        <f>IF(OR($B379="ANP",$B379="DAER",$B379="CONSULTORIA DNIT",$B379="PREGÃO ELETRÔNICO",$B379="DMLU",$B379="DMAE",$B379="CEEE",$B379="EPTC",$B379="ORSE",$B379="SEINFRA",$B379="CREA",$B379="CAU",$B379="CEHOP",$B379="SIURB",$B379="DER-PR",$B379="SUDECAP",$B379=Aux.!$F$24,$B379=Aux.!$F$25),VLOOKUP($A379,#REF!,3,FALSE),IF($B379="SICRO EQUIP.",VLOOKUP($A379,#REF!,2,FALSE),IF($B379="CCU",VLOOKUP($A379,#REF!,2,FALSE),IF($B379="MERCADO",VLOOKUP($A379,#REF!,2,FALSE),IF($B379="PLEO",VLOOKUP($A379,#REF!,2,FALSE),IF($B379="SICRO",VLOOKUP($A379,#REF!,2,FALSE),IF($B379="SINAPI",IFERROR((VLOOKUP($A379,#REF!,2,FALSE)),(VLOOKUP($A379,#REF!,2,FALSE))),"-")))))))</f>
        <v>-</v>
      </c>
      <c r="D379" s="95" t="str">
        <f>IF(OR($B379="ANP",$B379="DAER",$B379="CONSULTORIA DNIT",$B379="PREGÃO ELETRÔNICO",$B379="DMLU",$B379="DMAE",$B379="CEEE",$B379="EPTC",$B379="ORSE",$B379="SEINFRA",$B379="CREA",$B379="CAU",$B379="CEHOP",$B379="SIURB",$B379="DER-PR",$B379="SUDECAP",$B379=Aux.!$F$24,$B379=Aux.!$F$25),VLOOKUP($A379,#REF!,4,FALSE),IF($B379="SICRO EQUIP.","H",IF($B379="CCU",VLOOKUP($A379,#REF!,3,FALSE),IF($B379="MERCADO",VLOOKUP($A379,#REF!,10,FALSE),IF($B379="PLEO",VLOOKUP($A379,#REF!,3,FALSE),IF($B379="SICRO",VLOOKUP($A379,#REF!,3,FALSE),IF($B379="SINAPI",IFERROR((VLOOKUP($A379,#REF!,3,FALSE)),(VLOOKUP($A379,#REF!,3,FALSE))),"-")))))))</f>
        <v>-</v>
      </c>
      <c r="E379" s="113" t="str">
        <f>IF(OR($B379="ANP",$B379="DAER",$B379="CONSULTORIA DNIT",$B379="PREGÃO ELETRÔNICO",$B379="DMLU",$B379="DMAE",$B379="CEEE",$B379="EPTC",$B379="ORSE",$B379="SEINFRA",$B379="CREA",$B379="CAU",$B379="CEHOP",$B379="SIURB",$B379="DER-PR",$B379="SUDECAP",$B379=Aux.!$F$24,$B379=Aux.!$F$25),VLOOKUP($A379,#REF!,6,FALSE),IF($B379="CCU",VLOOKUP($A379,#REF!,5,FALSE),IF($B379="MERCADO",VLOOKUP($A379,#REF!,7,FALSE),IF($B379="PLEO",VLOOKUP($A379,#REF!,4,FALSE),IF($B379="SICRO",VLOOKUP($A379,#REF!,5,FALSE),IF($B379="SINAPI",IFERROR((VLOOKUP($A379,#REF!,18,FALSE)),),"-"))))))</f>
        <v>-</v>
      </c>
      <c r="F379" s="113" t="str">
        <f>IF(OR($B379="ANP",$B379="DAER",$B379="CONSULTORIA DNIT",$B379="PREGÃO ELETRÔNICO",$B379="DMLU",$B379="DMAE",$B379="CEEE",$B379="EPTC",$B379="ORSE",$B379="SEINFRA",$B379="CREA",$B379="CAU",$B379="CEHOP",$B379="SIURB",$B379="DER-PR",$B379="SUDECAP",$B379=Aux.!$F$24,$B379=Aux.!$F$25),VLOOKUP($A379,#REF!,7,FALSE),IF($B379="CCU",VLOOKUP($A379,#REF!,6,FALSE),IF($B379="MERCADO",VLOOKUP($A379,#REF!,8,FALSE),IF($B379="PLEO",VLOOKUP($A379,#REF!,4,FALSE),IF($B379="SICRO",VLOOKUP($A379,#REF!,6,FALSE),IF($B379="SINAPI",IFERROR(SUM((VLOOKUP($A379,#REF!,14,FALSE)),VLOOKUP($A379,#REF!,20,FALSE),VLOOKUP($A379,#REF!,22,FALSE)),),"-"))))))</f>
        <v>-</v>
      </c>
      <c r="G379" s="113" t="str">
        <f>IF(OR($B379="ANP",$B379="DAER",$B379="CONSULTORIA DNIT",$B379="PREGÃO ELETRÔNICO",$B379="DMLU",$B379="DMAE",$B379="CEEE",$B379="EPTC",$B379="ORSE",$B379="SEINFRA",$B379="CREA",$B379="CAU",$B379="CEHOP",$B379="SIURB",$B379="DER-PR",$B379="SUDECAP",$B379=Aux.!$F$24,$B379=Aux.!$F$25),VLOOKUP($A379,#REF!,8,FALSE),IF($B379="CCU",VLOOKUP($A379,#REF!,7,FALSE),IF($B379="MERCADO",VLOOKUP($A379,#REF!,9,FALSE),IF($B379="PLEO",VLOOKUP($A379,#REF!,4,FALSE),IF($B379="SICRO",VLOOKUP($A379,#REF!,7,FALSE),IF($B379="SINAPI",IFERROR((VLOOKUP($A379,#REF!,16,FALSE)),(VLOOKUP($A379,#REF!,5,FALSE))),"-"))))))</f>
        <v>-</v>
      </c>
      <c r="H379" s="113" t="str">
        <f>IF(OR($B379="ANP",$B379="DAER",$B379="CONSULTORIA DNIT",$B379="PREGÃO ELETRÔNICO",$B379="DMLU",$B379="DMAE",$B379="CEEE",$B379="EPTC",$B379="ORSE",$B379="SEINFRA",$B379="CREA",$B379="CAU",$B379="CEHOP",$B379="SIURB",$B379="DER-PR",$B379="SUDECAP",$B379=Aux.!$F$24,$B379=Aux.!$F$25),VLOOKUP($A379,#REF!,5,FALSE),IF($B379="CCU",VLOOKUP($A379,#REF!,4,FALSE),IF($B379="MERCADO",VLOOKUP($A379,#REF!,6,FALSE),IF($B379="PLEO",VLOOKUP($A379,#REF!,4,FALSE),IF($B379="SICRO",VLOOKUP($A379,#REF!,4,FALSE),IF($B379="SINAPI",IFERROR((VLOOKUP($A379,#REF!,5,FALSE)),(VLOOKUP($A379,#REF!,5,FALSE))),"-"))))))</f>
        <v>-</v>
      </c>
      <c r="I379" s="114">
        <f>IF($B379="SICRO EQUIP.",VLOOKUP($A379,#REF!,10,FALSE),0)</f>
        <v>0</v>
      </c>
      <c r="J379" s="114">
        <f>IF($B379="SICRO EQUIP.",VLOOKUP($A379,#REF!,11,FALSE),0)</f>
        <v>0</v>
      </c>
      <c r="K379" s="258"/>
      <c r="L379" s="259"/>
      <c r="M379" s="115" t="e">
        <f>VLOOKUP($K379,Reajuste!$A$2:$BW$29,(MATCH($L379,Reajuste!$C$2:$BW$2,0)+2),FALSE)</f>
        <v>#N/A</v>
      </c>
      <c r="N379" s="259"/>
      <c r="O379" s="115" t="e">
        <f>VLOOKUP($K379,Reajuste!$A$2:$CW$29,(MATCH($N379,Reajuste!$C$2:$CW$2,0)+2),FALSE)</f>
        <v>#N/A</v>
      </c>
      <c r="P379" s="113">
        <f t="shared" si="0"/>
        <v>0</v>
      </c>
      <c r="Q379" s="113">
        <f t="shared" si="1"/>
        <v>0</v>
      </c>
      <c r="R379" s="113">
        <f t="shared" si="2"/>
        <v>0</v>
      </c>
      <c r="S379" s="113">
        <f t="shared" si="3"/>
        <v>0</v>
      </c>
      <c r="T379" s="113">
        <f t="shared" si="4"/>
        <v>0</v>
      </c>
      <c r="U379" s="113">
        <f t="shared" si="5"/>
        <v>0</v>
      </c>
      <c r="V379" s="4"/>
      <c r="W379" s="4"/>
      <c r="X379" s="4"/>
      <c r="Y379" s="4"/>
      <c r="Z379" s="4"/>
    </row>
    <row r="380" spans="1:26" ht="14.25" customHeight="1">
      <c r="A380" s="256"/>
      <c r="B380" s="257"/>
      <c r="C380" s="112" t="str">
        <f>IF(OR($B380="ANP",$B380="DAER",$B380="CONSULTORIA DNIT",$B380="PREGÃO ELETRÔNICO",$B380="DMLU",$B380="DMAE",$B380="CEEE",$B380="EPTC",$B380="ORSE",$B380="SEINFRA",$B380="CREA",$B380="CAU",$B380="CEHOP",$B380="SIURB",$B380="DER-PR",$B380="SUDECAP",$B380=Aux.!$F$24,$B380=Aux.!$F$25),VLOOKUP($A380,#REF!,3,FALSE),IF($B380="SICRO EQUIP.",VLOOKUP($A380,#REF!,2,FALSE),IF($B380="CCU",VLOOKUP($A380,#REF!,2,FALSE),IF($B380="MERCADO",VLOOKUP($A380,#REF!,2,FALSE),IF($B380="PLEO",VLOOKUP($A380,#REF!,2,FALSE),IF($B380="SICRO",VLOOKUP($A380,#REF!,2,FALSE),IF($B380="SINAPI",IFERROR((VLOOKUP($A380,#REF!,2,FALSE)),(VLOOKUP($A380,#REF!,2,FALSE))),"-")))))))</f>
        <v>-</v>
      </c>
      <c r="D380" s="95" t="str">
        <f>IF(OR($B380="ANP",$B380="DAER",$B380="CONSULTORIA DNIT",$B380="PREGÃO ELETRÔNICO",$B380="DMLU",$B380="DMAE",$B380="CEEE",$B380="EPTC",$B380="ORSE",$B380="SEINFRA",$B380="CREA",$B380="CAU",$B380="CEHOP",$B380="SIURB",$B380="DER-PR",$B380="SUDECAP",$B380=Aux.!$F$24,$B380=Aux.!$F$25),VLOOKUP($A380,#REF!,4,FALSE),IF($B380="SICRO EQUIP.","H",IF($B380="CCU",VLOOKUP($A380,#REF!,3,FALSE),IF($B380="MERCADO",VLOOKUP($A380,#REF!,10,FALSE),IF($B380="PLEO",VLOOKUP($A380,#REF!,3,FALSE),IF($B380="SICRO",VLOOKUP($A380,#REF!,3,FALSE),IF($B380="SINAPI",IFERROR((VLOOKUP($A380,#REF!,3,FALSE)),(VLOOKUP($A380,#REF!,3,FALSE))),"-")))))))</f>
        <v>-</v>
      </c>
      <c r="E380" s="113" t="str">
        <f>IF(OR($B380="ANP",$B380="DAER",$B380="CONSULTORIA DNIT",$B380="PREGÃO ELETRÔNICO",$B380="DMLU",$B380="DMAE",$B380="CEEE",$B380="EPTC",$B380="ORSE",$B380="SEINFRA",$B380="CREA",$B380="CAU",$B380="CEHOP",$B380="SIURB",$B380="DER-PR",$B380="SUDECAP",$B380=Aux.!$F$24,$B380=Aux.!$F$25),VLOOKUP($A380,#REF!,6,FALSE),IF($B380="CCU",VLOOKUP($A380,#REF!,5,FALSE),IF($B380="MERCADO",VLOOKUP($A380,#REF!,7,FALSE),IF($B380="PLEO",VLOOKUP($A380,#REF!,4,FALSE),IF($B380="SICRO",VLOOKUP($A380,#REF!,5,FALSE),IF($B380="SINAPI",IFERROR((VLOOKUP($A380,#REF!,18,FALSE)),),"-"))))))</f>
        <v>-</v>
      </c>
      <c r="F380" s="113" t="str">
        <f>IF(OR($B380="ANP",$B380="DAER",$B380="CONSULTORIA DNIT",$B380="PREGÃO ELETRÔNICO",$B380="DMLU",$B380="DMAE",$B380="CEEE",$B380="EPTC",$B380="ORSE",$B380="SEINFRA",$B380="CREA",$B380="CAU",$B380="CEHOP",$B380="SIURB",$B380="DER-PR",$B380="SUDECAP",$B380=Aux.!$F$24,$B380=Aux.!$F$25),VLOOKUP($A380,#REF!,7,FALSE),IF($B380="CCU",VLOOKUP($A380,#REF!,6,FALSE),IF($B380="MERCADO",VLOOKUP($A380,#REF!,8,FALSE),IF($B380="PLEO",VLOOKUP($A380,#REF!,4,FALSE),IF($B380="SICRO",VLOOKUP($A380,#REF!,6,FALSE),IF($B380="SINAPI",IFERROR(SUM((VLOOKUP($A380,#REF!,14,FALSE)),VLOOKUP($A380,#REF!,20,FALSE),VLOOKUP($A380,#REF!,22,FALSE)),),"-"))))))</f>
        <v>-</v>
      </c>
      <c r="G380" s="113" t="str">
        <f>IF(OR($B380="ANP",$B380="DAER",$B380="CONSULTORIA DNIT",$B380="PREGÃO ELETRÔNICO",$B380="DMLU",$B380="DMAE",$B380="CEEE",$B380="EPTC",$B380="ORSE",$B380="SEINFRA",$B380="CREA",$B380="CAU",$B380="CEHOP",$B380="SIURB",$B380="DER-PR",$B380="SUDECAP",$B380=Aux.!$F$24,$B380=Aux.!$F$25),VLOOKUP($A380,#REF!,8,FALSE),IF($B380="CCU",VLOOKUP($A380,#REF!,7,FALSE),IF($B380="MERCADO",VLOOKUP($A380,#REF!,9,FALSE),IF($B380="PLEO",VLOOKUP($A380,#REF!,4,FALSE),IF($B380="SICRO",VLOOKUP($A380,#REF!,7,FALSE),IF($B380="SINAPI",IFERROR((VLOOKUP($A380,#REF!,16,FALSE)),(VLOOKUP($A380,#REF!,5,FALSE))),"-"))))))</f>
        <v>-</v>
      </c>
      <c r="H380" s="113" t="str">
        <f>IF(OR($B380="ANP",$B380="DAER",$B380="CONSULTORIA DNIT",$B380="PREGÃO ELETRÔNICO",$B380="DMLU",$B380="DMAE",$B380="CEEE",$B380="EPTC",$B380="ORSE",$B380="SEINFRA",$B380="CREA",$B380="CAU",$B380="CEHOP",$B380="SIURB",$B380="DER-PR",$B380="SUDECAP",$B380=Aux.!$F$24,$B380=Aux.!$F$25),VLOOKUP($A380,#REF!,5,FALSE),IF($B380="CCU",VLOOKUP($A380,#REF!,4,FALSE),IF($B380="MERCADO",VLOOKUP($A380,#REF!,6,FALSE),IF($B380="PLEO",VLOOKUP($A380,#REF!,4,FALSE),IF($B380="SICRO",VLOOKUP($A380,#REF!,4,FALSE),IF($B380="SINAPI",IFERROR((VLOOKUP($A380,#REF!,5,FALSE)),(VLOOKUP($A380,#REF!,5,FALSE))),"-"))))))</f>
        <v>-</v>
      </c>
      <c r="I380" s="114">
        <f>IF($B380="SICRO EQUIP.",VLOOKUP($A380,#REF!,10,FALSE),0)</f>
        <v>0</v>
      </c>
      <c r="J380" s="114">
        <f>IF($B380="SICRO EQUIP.",VLOOKUP($A380,#REF!,11,FALSE),0)</f>
        <v>0</v>
      </c>
      <c r="K380" s="258"/>
      <c r="L380" s="259"/>
      <c r="M380" s="115" t="e">
        <f>VLOOKUP($K380,Reajuste!$A$2:$BW$29,(MATCH($L380,Reajuste!$C$2:$BW$2,0)+2),FALSE)</f>
        <v>#N/A</v>
      </c>
      <c r="N380" s="259"/>
      <c r="O380" s="115" t="e">
        <f>VLOOKUP($K380,Reajuste!$A$2:$CW$29,(MATCH($N380,Reajuste!$C$2:$CW$2,0)+2),FALSE)</f>
        <v>#N/A</v>
      </c>
      <c r="P380" s="113">
        <f t="shared" si="0"/>
        <v>0</v>
      </c>
      <c r="Q380" s="113">
        <f t="shared" si="1"/>
        <v>0</v>
      </c>
      <c r="R380" s="113">
        <f t="shared" si="2"/>
        <v>0</v>
      </c>
      <c r="S380" s="113">
        <f t="shared" si="3"/>
        <v>0</v>
      </c>
      <c r="T380" s="113">
        <f t="shared" si="4"/>
        <v>0</v>
      </c>
      <c r="U380" s="113">
        <f t="shared" si="5"/>
        <v>0</v>
      </c>
      <c r="V380" s="4"/>
      <c r="W380" s="4"/>
      <c r="X380" s="4"/>
      <c r="Y380" s="4"/>
      <c r="Z380" s="4"/>
    </row>
    <row r="381" spans="1:26" ht="14.25" customHeight="1">
      <c r="A381" s="256"/>
      <c r="B381" s="257"/>
      <c r="C381" s="112" t="str">
        <f>IF(OR($B381="ANP",$B381="DAER",$B381="CONSULTORIA DNIT",$B381="PREGÃO ELETRÔNICO",$B381="DMLU",$B381="DMAE",$B381="CEEE",$B381="EPTC",$B381="ORSE",$B381="SEINFRA",$B381="CREA",$B381="CAU",$B381="CEHOP",$B381="SIURB",$B381="DER-PR",$B381="SUDECAP",$B381=Aux.!$F$24,$B381=Aux.!$F$25),VLOOKUP($A381,#REF!,3,FALSE),IF($B381="SICRO EQUIP.",VLOOKUP($A381,#REF!,2,FALSE),IF($B381="CCU",VLOOKUP($A381,#REF!,2,FALSE),IF($B381="MERCADO",VLOOKUP($A381,#REF!,2,FALSE),IF($B381="PLEO",VLOOKUP($A381,#REF!,2,FALSE),IF($B381="SICRO",VLOOKUP($A381,#REF!,2,FALSE),IF($B381="SINAPI",IFERROR((VLOOKUP($A381,#REF!,2,FALSE)),(VLOOKUP($A381,#REF!,2,FALSE))),"-")))))))</f>
        <v>-</v>
      </c>
      <c r="D381" s="95" t="str">
        <f>IF(OR($B381="ANP",$B381="DAER",$B381="CONSULTORIA DNIT",$B381="PREGÃO ELETRÔNICO",$B381="DMLU",$B381="DMAE",$B381="CEEE",$B381="EPTC",$B381="ORSE",$B381="SEINFRA",$B381="CREA",$B381="CAU",$B381="CEHOP",$B381="SIURB",$B381="DER-PR",$B381="SUDECAP",$B381=Aux.!$F$24,$B381=Aux.!$F$25),VLOOKUP($A381,#REF!,4,FALSE),IF($B381="SICRO EQUIP.","H",IF($B381="CCU",VLOOKUP($A381,#REF!,3,FALSE),IF($B381="MERCADO",VLOOKUP($A381,#REF!,10,FALSE),IF($B381="PLEO",VLOOKUP($A381,#REF!,3,FALSE),IF($B381="SICRO",VLOOKUP($A381,#REF!,3,FALSE),IF($B381="SINAPI",IFERROR((VLOOKUP($A381,#REF!,3,FALSE)),(VLOOKUP($A381,#REF!,3,FALSE))),"-")))))))</f>
        <v>-</v>
      </c>
      <c r="E381" s="113" t="str">
        <f>IF(OR($B381="ANP",$B381="DAER",$B381="CONSULTORIA DNIT",$B381="PREGÃO ELETRÔNICO",$B381="DMLU",$B381="DMAE",$B381="CEEE",$B381="EPTC",$B381="ORSE",$B381="SEINFRA",$B381="CREA",$B381="CAU",$B381="CEHOP",$B381="SIURB",$B381="DER-PR",$B381="SUDECAP",$B381=Aux.!$F$24,$B381=Aux.!$F$25),VLOOKUP($A381,#REF!,6,FALSE),IF($B381="CCU",VLOOKUP($A381,#REF!,5,FALSE),IF($B381="MERCADO",VLOOKUP($A381,#REF!,7,FALSE),IF($B381="PLEO",VLOOKUP($A381,#REF!,4,FALSE),IF($B381="SICRO",VLOOKUP($A381,#REF!,5,FALSE),IF($B381="SINAPI",IFERROR((VLOOKUP($A381,#REF!,18,FALSE)),),"-"))))))</f>
        <v>-</v>
      </c>
      <c r="F381" s="113" t="str">
        <f>IF(OR($B381="ANP",$B381="DAER",$B381="CONSULTORIA DNIT",$B381="PREGÃO ELETRÔNICO",$B381="DMLU",$B381="DMAE",$B381="CEEE",$B381="EPTC",$B381="ORSE",$B381="SEINFRA",$B381="CREA",$B381="CAU",$B381="CEHOP",$B381="SIURB",$B381="DER-PR",$B381="SUDECAP",$B381=Aux.!$F$24,$B381=Aux.!$F$25),VLOOKUP($A381,#REF!,7,FALSE),IF($B381="CCU",VLOOKUP($A381,#REF!,6,FALSE),IF($B381="MERCADO",VLOOKUP($A381,#REF!,8,FALSE),IF($B381="PLEO",VLOOKUP($A381,#REF!,4,FALSE),IF($B381="SICRO",VLOOKUP($A381,#REF!,6,FALSE),IF($B381="SINAPI",IFERROR(SUM((VLOOKUP($A381,#REF!,14,FALSE)),VLOOKUP($A381,#REF!,20,FALSE),VLOOKUP($A381,#REF!,22,FALSE)),),"-"))))))</f>
        <v>-</v>
      </c>
      <c r="G381" s="113" t="str">
        <f>IF(OR($B381="ANP",$B381="DAER",$B381="CONSULTORIA DNIT",$B381="PREGÃO ELETRÔNICO",$B381="DMLU",$B381="DMAE",$B381="CEEE",$B381="EPTC",$B381="ORSE",$B381="SEINFRA",$B381="CREA",$B381="CAU",$B381="CEHOP",$B381="SIURB",$B381="DER-PR",$B381="SUDECAP",$B381=Aux.!$F$24,$B381=Aux.!$F$25),VLOOKUP($A381,#REF!,8,FALSE),IF($B381="CCU",VLOOKUP($A381,#REF!,7,FALSE),IF($B381="MERCADO",VLOOKUP($A381,#REF!,9,FALSE),IF($B381="PLEO",VLOOKUP($A381,#REF!,4,FALSE),IF($B381="SICRO",VLOOKUP($A381,#REF!,7,FALSE),IF($B381="SINAPI",IFERROR((VLOOKUP($A381,#REF!,16,FALSE)),(VLOOKUP($A381,#REF!,5,FALSE))),"-"))))))</f>
        <v>-</v>
      </c>
      <c r="H381" s="113" t="str">
        <f>IF(OR($B381="ANP",$B381="DAER",$B381="CONSULTORIA DNIT",$B381="PREGÃO ELETRÔNICO",$B381="DMLU",$B381="DMAE",$B381="CEEE",$B381="EPTC",$B381="ORSE",$B381="SEINFRA",$B381="CREA",$B381="CAU",$B381="CEHOP",$B381="SIURB",$B381="DER-PR",$B381="SUDECAP",$B381=Aux.!$F$24,$B381=Aux.!$F$25),VLOOKUP($A381,#REF!,5,FALSE),IF($B381="CCU",VLOOKUP($A381,#REF!,4,FALSE),IF($B381="MERCADO",VLOOKUP($A381,#REF!,6,FALSE),IF($B381="PLEO",VLOOKUP($A381,#REF!,4,FALSE),IF($B381="SICRO",VLOOKUP($A381,#REF!,4,FALSE),IF($B381="SINAPI",IFERROR((VLOOKUP($A381,#REF!,5,FALSE)),(VLOOKUP($A381,#REF!,5,FALSE))),"-"))))))</f>
        <v>-</v>
      </c>
      <c r="I381" s="114">
        <f>IF($B381="SICRO EQUIP.",VLOOKUP($A381,#REF!,10,FALSE),0)</f>
        <v>0</v>
      </c>
      <c r="J381" s="114">
        <f>IF($B381="SICRO EQUIP.",VLOOKUP($A381,#REF!,11,FALSE),0)</f>
        <v>0</v>
      </c>
      <c r="K381" s="258"/>
      <c r="L381" s="259"/>
      <c r="M381" s="115" t="e">
        <f>VLOOKUP($K381,Reajuste!$A$2:$BW$29,(MATCH($L381,Reajuste!$C$2:$BW$2,0)+2),FALSE)</f>
        <v>#N/A</v>
      </c>
      <c r="N381" s="259"/>
      <c r="O381" s="115" t="e">
        <f>VLOOKUP($K381,Reajuste!$A$2:$CW$29,(MATCH($N381,Reajuste!$C$2:$CW$2,0)+2),FALSE)</f>
        <v>#N/A</v>
      </c>
      <c r="P381" s="113">
        <f t="shared" si="0"/>
        <v>0</v>
      </c>
      <c r="Q381" s="113">
        <f t="shared" si="1"/>
        <v>0</v>
      </c>
      <c r="R381" s="113">
        <f t="shared" si="2"/>
        <v>0</v>
      </c>
      <c r="S381" s="113">
        <f t="shared" si="3"/>
        <v>0</v>
      </c>
      <c r="T381" s="113">
        <f t="shared" si="4"/>
        <v>0</v>
      </c>
      <c r="U381" s="113">
        <f t="shared" si="5"/>
        <v>0</v>
      </c>
      <c r="V381" s="4"/>
      <c r="W381" s="4"/>
      <c r="X381" s="4"/>
      <c r="Y381" s="4"/>
      <c r="Z381" s="4"/>
    </row>
    <row r="382" spans="1:26" ht="14.25" customHeight="1">
      <c r="A382" s="256"/>
      <c r="B382" s="257"/>
      <c r="C382" s="112" t="str">
        <f>IF(OR($B382="ANP",$B382="DAER",$B382="CONSULTORIA DNIT",$B382="PREGÃO ELETRÔNICO",$B382="DMLU",$B382="DMAE",$B382="CEEE",$B382="EPTC",$B382="ORSE",$B382="SEINFRA",$B382="CREA",$B382="CAU",$B382="CEHOP",$B382="SIURB",$B382="DER-PR",$B382="SUDECAP",$B382=Aux.!$F$24,$B382=Aux.!$F$25),VLOOKUP($A382,#REF!,3,FALSE),IF($B382="SICRO EQUIP.",VLOOKUP($A382,#REF!,2,FALSE),IF($B382="CCU",VLOOKUP($A382,#REF!,2,FALSE),IF($B382="MERCADO",VLOOKUP($A382,#REF!,2,FALSE),IF($B382="PLEO",VLOOKUP($A382,#REF!,2,FALSE),IF($B382="SICRO",VLOOKUP($A382,#REF!,2,FALSE),IF($B382="SINAPI",IFERROR((VLOOKUP($A382,#REF!,2,FALSE)),(VLOOKUP($A382,#REF!,2,FALSE))),"-")))))))</f>
        <v>-</v>
      </c>
      <c r="D382" s="95" t="str">
        <f>IF(OR($B382="ANP",$B382="DAER",$B382="CONSULTORIA DNIT",$B382="PREGÃO ELETRÔNICO",$B382="DMLU",$B382="DMAE",$B382="CEEE",$B382="EPTC",$B382="ORSE",$B382="SEINFRA",$B382="CREA",$B382="CAU",$B382="CEHOP",$B382="SIURB",$B382="DER-PR",$B382="SUDECAP",$B382=Aux.!$F$24,$B382=Aux.!$F$25),VLOOKUP($A382,#REF!,4,FALSE),IF($B382="SICRO EQUIP.","H",IF($B382="CCU",VLOOKUP($A382,#REF!,3,FALSE),IF($B382="MERCADO",VLOOKUP($A382,#REF!,10,FALSE),IF($B382="PLEO",VLOOKUP($A382,#REF!,3,FALSE),IF($B382="SICRO",VLOOKUP($A382,#REF!,3,FALSE),IF($B382="SINAPI",IFERROR((VLOOKUP($A382,#REF!,3,FALSE)),(VLOOKUP($A382,#REF!,3,FALSE))),"-")))))))</f>
        <v>-</v>
      </c>
      <c r="E382" s="113" t="str">
        <f>IF(OR($B382="ANP",$B382="DAER",$B382="CONSULTORIA DNIT",$B382="PREGÃO ELETRÔNICO",$B382="DMLU",$B382="DMAE",$B382="CEEE",$B382="EPTC",$B382="ORSE",$B382="SEINFRA",$B382="CREA",$B382="CAU",$B382="CEHOP",$B382="SIURB",$B382="DER-PR",$B382="SUDECAP",$B382=Aux.!$F$24,$B382=Aux.!$F$25),VLOOKUP($A382,#REF!,6,FALSE),IF($B382="CCU",VLOOKUP($A382,#REF!,5,FALSE),IF($B382="MERCADO",VLOOKUP($A382,#REF!,7,FALSE),IF($B382="PLEO",VLOOKUP($A382,#REF!,4,FALSE),IF($B382="SICRO",VLOOKUP($A382,#REF!,5,FALSE),IF($B382="SINAPI",IFERROR((VLOOKUP($A382,#REF!,18,FALSE)),),"-"))))))</f>
        <v>-</v>
      </c>
      <c r="F382" s="113" t="str">
        <f>IF(OR($B382="ANP",$B382="DAER",$B382="CONSULTORIA DNIT",$B382="PREGÃO ELETRÔNICO",$B382="DMLU",$B382="DMAE",$B382="CEEE",$B382="EPTC",$B382="ORSE",$B382="SEINFRA",$B382="CREA",$B382="CAU",$B382="CEHOP",$B382="SIURB",$B382="DER-PR",$B382="SUDECAP",$B382=Aux.!$F$24,$B382=Aux.!$F$25),VLOOKUP($A382,#REF!,7,FALSE),IF($B382="CCU",VLOOKUP($A382,#REF!,6,FALSE),IF($B382="MERCADO",VLOOKUP($A382,#REF!,8,FALSE),IF($B382="PLEO",VLOOKUP($A382,#REF!,4,FALSE),IF($B382="SICRO",VLOOKUP($A382,#REF!,6,FALSE),IF($B382="SINAPI",IFERROR(SUM((VLOOKUP($A382,#REF!,14,FALSE)),VLOOKUP($A382,#REF!,20,FALSE),VLOOKUP($A382,#REF!,22,FALSE)),),"-"))))))</f>
        <v>-</v>
      </c>
      <c r="G382" s="113" t="str">
        <f>IF(OR($B382="ANP",$B382="DAER",$B382="CONSULTORIA DNIT",$B382="PREGÃO ELETRÔNICO",$B382="DMLU",$B382="DMAE",$B382="CEEE",$B382="EPTC",$B382="ORSE",$B382="SEINFRA",$B382="CREA",$B382="CAU",$B382="CEHOP",$B382="SIURB",$B382="DER-PR",$B382="SUDECAP",$B382=Aux.!$F$24,$B382=Aux.!$F$25),VLOOKUP($A382,#REF!,8,FALSE),IF($B382="CCU",VLOOKUP($A382,#REF!,7,FALSE),IF($B382="MERCADO",VLOOKUP($A382,#REF!,9,FALSE),IF($B382="PLEO",VLOOKUP($A382,#REF!,4,FALSE),IF($B382="SICRO",VLOOKUP($A382,#REF!,7,FALSE),IF($B382="SINAPI",IFERROR((VLOOKUP($A382,#REF!,16,FALSE)),(VLOOKUP($A382,#REF!,5,FALSE))),"-"))))))</f>
        <v>-</v>
      </c>
      <c r="H382" s="113" t="str">
        <f>IF(OR($B382="ANP",$B382="DAER",$B382="CONSULTORIA DNIT",$B382="PREGÃO ELETRÔNICO",$B382="DMLU",$B382="DMAE",$B382="CEEE",$B382="EPTC",$B382="ORSE",$B382="SEINFRA",$B382="CREA",$B382="CAU",$B382="CEHOP",$B382="SIURB",$B382="DER-PR",$B382="SUDECAP",$B382=Aux.!$F$24,$B382=Aux.!$F$25),VLOOKUP($A382,#REF!,5,FALSE),IF($B382="CCU",VLOOKUP($A382,#REF!,4,FALSE),IF($B382="MERCADO",VLOOKUP($A382,#REF!,6,FALSE),IF($B382="PLEO",VLOOKUP($A382,#REF!,4,FALSE),IF($B382="SICRO",VLOOKUP($A382,#REF!,4,FALSE),IF($B382="SINAPI",IFERROR((VLOOKUP($A382,#REF!,5,FALSE)),(VLOOKUP($A382,#REF!,5,FALSE))),"-"))))))</f>
        <v>-</v>
      </c>
      <c r="I382" s="114">
        <f>IF($B382="SICRO EQUIP.",VLOOKUP($A382,#REF!,10,FALSE),0)</f>
        <v>0</v>
      </c>
      <c r="J382" s="114">
        <f>IF($B382="SICRO EQUIP.",VLOOKUP($A382,#REF!,11,FALSE),0)</f>
        <v>0</v>
      </c>
      <c r="K382" s="258"/>
      <c r="L382" s="259"/>
      <c r="M382" s="115" t="e">
        <f>VLOOKUP($K382,Reajuste!$A$2:$BW$29,(MATCH($L382,Reajuste!$C$2:$BW$2,0)+2),FALSE)</f>
        <v>#N/A</v>
      </c>
      <c r="N382" s="259"/>
      <c r="O382" s="115" t="e">
        <f>VLOOKUP($K382,Reajuste!$A$2:$CW$29,(MATCH($N382,Reajuste!$C$2:$CW$2,0)+2),FALSE)</f>
        <v>#N/A</v>
      </c>
      <c r="P382" s="113">
        <f t="shared" si="0"/>
        <v>0</v>
      </c>
      <c r="Q382" s="113">
        <f t="shared" si="1"/>
        <v>0</v>
      </c>
      <c r="R382" s="113">
        <f t="shared" si="2"/>
        <v>0</v>
      </c>
      <c r="S382" s="113">
        <f t="shared" si="3"/>
        <v>0</v>
      </c>
      <c r="T382" s="113">
        <f t="shared" si="4"/>
        <v>0</v>
      </c>
      <c r="U382" s="113">
        <f t="shared" si="5"/>
        <v>0</v>
      </c>
      <c r="V382" s="4"/>
      <c r="W382" s="4"/>
      <c r="X382" s="4"/>
      <c r="Y382" s="4"/>
      <c r="Z382" s="4"/>
    </row>
    <row r="383" spans="1:26" ht="14.25" customHeight="1">
      <c r="A383" s="256"/>
      <c r="B383" s="257"/>
      <c r="C383" s="112" t="str">
        <f>IF(OR($B383="ANP",$B383="DAER",$B383="CONSULTORIA DNIT",$B383="PREGÃO ELETRÔNICO",$B383="DMLU",$B383="DMAE",$B383="CEEE",$B383="EPTC",$B383="ORSE",$B383="SEINFRA",$B383="CREA",$B383="CAU",$B383="CEHOP",$B383="SIURB",$B383="DER-PR",$B383="SUDECAP",$B383=Aux.!$F$24,$B383=Aux.!$F$25),VLOOKUP($A383,#REF!,3,FALSE),IF($B383="SICRO EQUIP.",VLOOKUP($A383,#REF!,2,FALSE),IF($B383="CCU",VLOOKUP($A383,#REF!,2,FALSE),IF($B383="MERCADO",VLOOKUP($A383,#REF!,2,FALSE),IF($B383="PLEO",VLOOKUP($A383,#REF!,2,FALSE),IF($B383="SICRO",VLOOKUP($A383,#REF!,2,FALSE),IF($B383="SINAPI",IFERROR((VLOOKUP($A383,#REF!,2,FALSE)),(VLOOKUP($A383,#REF!,2,FALSE))),"-")))))))</f>
        <v>-</v>
      </c>
      <c r="D383" s="95" t="str">
        <f>IF(OR($B383="ANP",$B383="DAER",$B383="CONSULTORIA DNIT",$B383="PREGÃO ELETRÔNICO",$B383="DMLU",$B383="DMAE",$B383="CEEE",$B383="EPTC",$B383="ORSE",$B383="SEINFRA",$B383="CREA",$B383="CAU",$B383="CEHOP",$B383="SIURB",$B383="DER-PR",$B383="SUDECAP",$B383=Aux.!$F$24,$B383=Aux.!$F$25),VLOOKUP($A383,#REF!,4,FALSE),IF($B383="SICRO EQUIP.","H",IF($B383="CCU",VLOOKUP($A383,#REF!,3,FALSE),IF($B383="MERCADO",VLOOKUP($A383,#REF!,10,FALSE),IF($B383="PLEO",VLOOKUP($A383,#REF!,3,FALSE),IF($B383="SICRO",VLOOKUP($A383,#REF!,3,FALSE),IF($B383="SINAPI",IFERROR((VLOOKUP($A383,#REF!,3,FALSE)),(VLOOKUP($A383,#REF!,3,FALSE))),"-")))))))</f>
        <v>-</v>
      </c>
      <c r="E383" s="113" t="str">
        <f>IF(OR($B383="ANP",$B383="DAER",$B383="CONSULTORIA DNIT",$B383="PREGÃO ELETRÔNICO",$B383="DMLU",$B383="DMAE",$B383="CEEE",$B383="EPTC",$B383="ORSE",$B383="SEINFRA",$B383="CREA",$B383="CAU",$B383="CEHOP",$B383="SIURB",$B383="DER-PR",$B383="SUDECAP",$B383=Aux.!$F$24,$B383=Aux.!$F$25),VLOOKUP($A383,#REF!,6,FALSE),IF($B383="CCU",VLOOKUP($A383,#REF!,5,FALSE),IF($B383="MERCADO",VLOOKUP($A383,#REF!,7,FALSE),IF($B383="PLEO",VLOOKUP($A383,#REF!,4,FALSE),IF($B383="SICRO",VLOOKUP($A383,#REF!,5,FALSE),IF($B383="SINAPI",IFERROR((VLOOKUP($A383,#REF!,18,FALSE)),),"-"))))))</f>
        <v>-</v>
      </c>
      <c r="F383" s="113" t="str">
        <f>IF(OR($B383="ANP",$B383="DAER",$B383="CONSULTORIA DNIT",$B383="PREGÃO ELETRÔNICO",$B383="DMLU",$B383="DMAE",$B383="CEEE",$B383="EPTC",$B383="ORSE",$B383="SEINFRA",$B383="CREA",$B383="CAU",$B383="CEHOP",$B383="SIURB",$B383="DER-PR",$B383="SUDECAP",$B383=Aux.!$F$24,$B383=Aux.!$F$25),VLOOKUP($A383,#REF!,7,FALSE),IF($B383="CCU",VLOOKUP($A383,#REF!,6,FALSE),IF($B383="MERCADO",VLOOKUP($A383,#REF!,8,FALSE),IF($B383="PLEO",VLOOKUP($A383,#REF!,4,FALSE),IF($B383="SICRO",VLOOKUP($A383,#REF!,6,FALSE),IF($B383="SINAPI",IFERROR(SUM((VLOOKUP($A383,#REF!,14,FALSE)),VLOOKUP($A383,#REF!,20,FALSE),VLOOKUP($A383,#REF!,22,FALSE)),),"-"))))))</f>
        <v>-</v>
      </c>
      <c r="G383" s="113" t="str">
        <f>IF(OR($B383="ANP",$B383="DAER",$B383="CONSULTORIA DNIT",$B383="PREGÃO ELETRÔNICO",$B383="DMLU",$B383="DMAE",$B383="CEEE",$B383="EPTC",$B383="ORSE",$B383="SEINFRA",$B383="CREA",$B383="CAU",$B383="CEHOP",$B383="SIURB",$B383="DER-PR",$B383="SUDECAP",$B383=Aux.!$F$24,$B383=Aux.!$F$25),VLOOKUP($A383,#REF!,8,FALSE),IF($B383="CCU",VLOOKUP($A383,#REF!,7,FALSE),IF($B383="MERCADO",VLOOKUP($A383,#REF!,9,FALSE),IF($B383="PLEO",VLOOKUP($A383,#REF!,4,FALSE),IF($B383="SICRO",VLOOKUP($A383,#REF!,7,FALSE),IF($B383="SINAPI",IFERROR((VLOOKUP($A383,#REF!,16,FALSE)),(VLOOKUP($A383,#REF!,5,FALSE))),"-"))))))</f>
        <v>-</v>
      </c>
      <c r="H383" s="113" t="str">
        <f>IF(OR($B383="ANP",$B383="DAER",$B383="CONSULTORIA DNIT",$B383="PREGÃO ELETRÔNICO",$B383="DMLU",$B383="DMAE",$B383="CEEE",$B383="EPTC",$B383="ORSE",$B383="SEINFRA",$B383="CREA",$B383="CAU",$B383="CEHOP",$B383="SIURB",$B383="DER-PR",$B383="SUDECAP",$B383=Aux.!$F$24,$B383=Aux.!$F$25),VLOOKUP($A383,#REF!,5,FALSE),IF($B383="CCU",VLOOKUP($A383,#REF!,4,FALSE),IF($B383="MERCADO",VLOOKUP($A383,#REF!,6,FALSE),IF($B383="PLEO",VLOOKUP($A383,#REF!,4,FALSE),IF($B383="SICRO",VLOOKUP($A383,#REF!,4,FALSE),IF($B383="SINAPI",IFERROR((VLOOKUP($A383,#REF!,5,FALSE)),(VLOOKUP($A383,#REF!,5,FALSE))),"-"))))))</f>
        <v>-</v>
      </c>
      <c r="I383" s="114">
        <f>IF($B383="SICRO EQUIP.",VLOOKUP($A383,#REF!,10,FALSE),0)</f>
        <v>0</v>
      </c>
      <c r="J383" s="114">
        <f>IF($B383="SICRO EQUIP.",VLOOKUP($A383,#REF!,11,FALSE),0)</f>
        <v>0</v>
      </c>
      <c r="K383" s="258"/>
      <c r="L383" s="259"/>
      <c r="M383" s="115" t="e">
        <f>VLOOKUP($K383,Reajuste!$A$2:$BW$29,(MATCH($L383,Reajuste!$C$2:$BW$2,0)+2),FALSE)</f>
        <v>#N/A</v>
      </c>
      <c r="N383" s="259"/>
      <c r="O383" s="115" t="e">
        <f>VLOOKUP($K383,Reajuste!$A$2:$CW$29,(MATCH($N383,Reajuste!$C$2:$CW$2,0)+2),FALSE)</f>
        <v>#N/A</v>
      </c>
      <c r="P383" s="113">
        <f t="shared" si="0"/>
        <v>0</v>
      </c>
      <c r="Q383" s="113">
        <f t="shared" si="1"/>
        <v>0</v>
      </c>
      <c r="R383" s="113">
        <f t="shared" si="2"/>
        <v>0</v>
      </c>
      <c r="S383" s="113">
        <f t="shared" si="3"/>
        <v>0</v>
      </c>
      <c r="T383" s="113">
        <f t="shared" si="4"/>
        <v>0</v>
      </c>
      <c r="U383" s="113">
        <f t="shared" si="5"/>
        <v>0</v>
      </c>
      <c r="V383" s="4"/>
      <c r="W383" s="4"/>
      <c r="X383" s="4"/>
      <c r="Y383" s="4"/>
      <c r="Z383" s="4"/>
    </row>
    <row r="384" spans="1:26" ht="14.25" customHeight="1">
      <c r="A384" s="256"/>
      <c r="B384" s="257"/>
      <c r="C384" s="112" t="str">
        <f>IF(OR($B384="ANP",$B384="DAER",$B384="CONSULTORIA DNIT",$B384="PREGÃO ELETRÔNICO",$B384="DMLU",$B384="DMAE",$B384="CEEE",$B384="EPTC",$B384="ORSE",$B384="SEINFRA",$B384="CREA",$B384="CAU",$B384="CEHOP",$B384="SIURB",$B384="DER-PR",$B384="SUDECAP",$B384=Aux.!$F$24,$B384=Aux.!$F$25),VLOOKUP($A384,#REF!,3,FALSE),IF($B384="SICRO EQUIP.",VLOOKUP($A384,#REF!,2,FALSE),IF($B384="CCU",VLOOKUP($A384,#REF!,2,FALSE),IF($B384="MERCADO",VLOOKUP($A384,#REF!,2,FALSE),IF($B384="PLEO",VLOOKUP($A384,#REF!,2,FALSE),IF($B384="SICRO",VLOOKUP($A384,#REF!,2,FALSE),IF($B384="SINAPI",IFERROR((VLOOKUP($A384,#REF!,2,FALSE)),(VLOOKUP($A384,#REF!,2,FALSE))),"-")))))))</f>
        <v>-</v>
      </c>
      <c r="D384" s="95" t="str">
        <f>IF(OR($B384="ANP",$B384="DAER",$B384="CONSULTORIA DNIT",$B384="PREGÃO ELETRÔNICO",$B384="DMLU",$B384="DMAE",$B384="CEEE",$B384="EPTC",$B384="ORSE",$B384="SEINFRA",$B384="CREA",$B384="CAU",$B384="CEHOP",$B384="SIURB",$B384="DER-PR",$B384="SUDECAP",$B384=Aux.!$F$24,$B384=Aux.!$F$25),VLOOKUP($A384,#REF!,4,FALSE),IF($B384="SICRO EQUIP.","H",IF($B384="CCU",VLOOKUP($A384,#REF!,3,FALSE),IF($B384="MERCADO",VLOOKUP($A384,#REF!,10,FALSE),IF($B384="PLEO",VLOOKUP($A384,#REF!,3,FALSE),IF($B384="SICRO",VLOOKUP($A384,#REF!,3,FALSE),IF($B384="SINAPI",IFERROR((VLOOKUP($A384,#REF!,3,FALSE)),(VLOOKUP($A384,#REF!,3,FALSE))),"-")))))))</f>
        <v>-</v>
      </c>
      <c r="E384" s="113" t="str">
        <f>IF(OR($B384="ANP",$B384="DAER",$B384="CONSULTORIA DNIT",$B384="PREGÃO ELETRÔNICO",$B384="DMLU",$B384="DMAE",$B384="CEEE",$B384="EPTC",$B384="ORSE",$B384="SEINFRA",$B384="CREA",$B384="CAU",$B384="CEHOP",$B384="SIURB",$B384="DER-PR",$B384="SUDECAP",$B384=Aux.!$F$24,$B384=Aux.!$F$25),VLOOKUP($A384,#REF!,6,FALSE),IF($B384="CCU",VLOOKUP($A384,#REF!,5,FALSE),IF($B384="MERCADO",VLOOKUP($A384,#REF!,7,FALSE),IF($B384="PLEO",VLOOKUP($A384,#REF!,4,FALSE),IF($B384="SICRO",VLOOKUP($A384,#REF!,5,FALSE),IF($B384="SINAPI",IFERROR((VLOOKUP($A384,#REF!,18,FALSE)),),"-"))))))</f>
        <v>-</v>
      </c>
      <c r="F384" s="113" t="str">
        <f>IF(OR($B384="ANP",$B384="DAER",$B384="CONSULTORIA DNIT",$B384="PREGÃO ELETRÔNICO",$B384="DMLU",$B384="DMAE",$B384="CEEE",$B384="EPTC",$B384="ORSE",$B384="SEINFRA",$B384="CREA",$B384="CAU",$B384="CEHOP",$B384="SIURB",$B384="DER-PR",$B384="SUDECAP",$B384=Aux.!$F$24,$B384=Aux.!$F$25),VLOOKUP($A384,#REF!,7,FALSE),IF($B384="CCU",VLOOKUP($A384,#REF!,6,FALSE),IF($B384="MERCADO",VLOOKUP($A384,#REF!,8,FALSE),IF($B384="PLEO",VLOOKUP($A384,#REF!,4,FALSE),IF($B384="SICRO",VLOOKUP($A384,#REF!,6,FALSE),IF($B384="SINAPI",IFERROR(SUM((VLOOKUP($A384,#REF!,14,FALSE)),VLOOKUP($A384,#REF!,20,FALSE),VLOOKUP($A384,#REF!,22,FALSE)),),"-"))))))</f>
        <v>-</v>
      </c>
      <c r="G384" s="113" t="str">
        <f>IF(OR($B384="ANP",$B384="DAER",$B384="CONSULTORIA DNIT",$B384="PREGÃO ELETRÔNICO",$B384="DMLU",$B384="DMAE",$B384="CEEE",$B384="EPTC",$B384="ORSE",$B384="SEINFRA",$B384="CREA",$B384="CAU",$B384="CEHOP",$B384="SIURB",$B384="DER-PR",$B384="SUDECAP",$B384=Aux.!$F$24,$B384=Aux.!$F$25),VLOOKUP($A384,#REF!,8,FALSE),IF($B384="CCU",VLOOKUP($A384,#REF!,7,FALSE),IF($B384="MERCADO",VLOOKUP($A384,#REF!,9,FALSE),IF($B384="PLEO",VLOOKUP($A384,#REF!,4,FALSE),IF($B384="SICRO",VLOOKUP($A384,#REF!,7,FALSE),IF($B384="SINAPI",IFERROR((VLOOKUP($A384,#REF!,16,FALSE)),(VLOOKUP($A384,#REF!,5,FALSE))),"-"))))))</f>
        <v>-</v>
      </c>
      <c r="H384" s="113" t="str">
        <f>IF(OR($B384="ANP",$B384="DAER",$B384="CONSULTORIA DNIT",$B384="PREGÃO ELETRÔNICO",$B384="DMLU",$B384="DMAE",$B384="CEEE",$B384="EPTC",$B384="ORSE",$B384="SEINFRA",$B384="CREA",$B384="CAU",$B384="CEHOP",$B384="SIURB",$B384="DER-PR",$B384="SUDECAP",$B384=Aux.!$F$24,$B384=Aux.!$F$25),VLOOKUP($A384,#REF!,5,FALSE),IF($B384="CCU",VLOOKUP($A384,#REF!,4,FALSE),IF($B384="MERCADO",VLOOKUP($A384,#REF!,6,FALSE),IF($B384="PLEO",VLOOKUP($A384,#REF!,4,FALSE),IF($B384="SICRO",VLOOKUP($A384,#REF!,4,FALSE),IF($B384="SINAPI",IFERROR((VLOOKUP($A384,#REF!,5,FALSE)),(VLOOKUP($A384,#REF!,5,FALSE))),"-"))))))</f>
        <v>-</v>
      </c>
      <c r="I384" s="114">
        <f>IF($B384="SICRO EQUIP.",VLOOKUP($A384,#REF!,10,FALSE),0)</f>
        <v>0</v>
      </c>
      <c r="J384" s="114">
        <f>IF($B384="SICRO EQUIP.",VLOOKUP($A384,#REF!,11,FALSE),0)</f>
        <v>0</v>
      </c>
      <c r="K384" s="258"/>
      <c r="L384" s="259"/>
      <c r="M384" s="115" t="e">
        <f>VLOOKUP($K384,Reajuste!$A$2:$BW$29,(MATCH($L384,Reajuste!$C$2:$BW$2,0)+2),FALSE)</f>
        <v>#N/A</v>
      </c>
      <c r="N384" s="259"/>
      <c r="O384" s="115" t="e">
        <f>VLOOKUP($K384,Reajuste!$A$2:$CW$29,(MATCH($N384,Reajuste!$C$2:$CW$2,0)+2),FALSE)</f>
        <v>#N/A</v>
      </c>
      <c r="P384" s="113">
        <f t="shared" si="0"/>
        <v>0</v>
      </c>
      <c r="Q384" s="113">
        <f t="shared" si="1"/>
        <v>0</v>
      </c>
      <c r="R384" s="113">
        <f t="shared" si="2"/>
        <v>0</v>
      </c>
      <c r="S384" s="113">
        <f t="shared" si="3"/>
        <v>0</v>
      </c>
      <c r="T384" s="113">
        <f t="shared" si="4"/>
        <v>0</v>
      </c>
      <c r="U384" s="113">
        <f t="shared" si="5"/>
        <v>0</v>
      </c>
      <c r="V384" s="4"/>
      <c r="W384" s="4"/>
      <c r="X384" s="4"/>
      <c r="Y384" s="4"/>
      <c r="Z384" s="4"/>
    </row>
    <row r="385" spans="1:26" ht="14.25" customHeight="1">
      <c r="A385" s="256"/>
      <c r="B385" s="257"/>
      <c r="C385" s="112" t="str">
        <f>IF(OR($B385="ANP",$B385="DAER",$B385="CONSULTORIA DNIT",$B385="PREGÃO ELETRÔNICO",$B385="DMLU",$B385="DMAE",$B385="CEEE",$B385="EPTC",$B385="ORSE",$B385="SEINFRA",$B385="CREA",$B385="CAU",$B385="CEHOP",$B385="SIURB",$B385="DER-PR",$B385="SUDECAP",$B385=Aux.!$F$24,$B385=Aux.!$F$25),VLOOKUP($A385,#REF!,3,FALSE),IF($B385="SICRO EQUIP.",VLOOKUP($A385,#REF!,2,FALSE),IF($B385="CCU",VLOOKUP($A385,#REF!,2,FALSE),IF($B385="MERCADO",VLOOKUP($A385,#REF!,2,FALSE),IF($B385="PLEO",VLOOKUP($A385,#REF!,2,FALSE),IF($B385="SICRO",VLOOKUP($A385,#REF!,2,FALSE),IF($B385="SINAPI",IFERROR((VLOOKUP($A385,#REF!,2,FALSE)),(VLOOKUP($A385,#REF!,2,FALSE))),"-")))))))</f>
        <v>-</v>
      </c>
      <c r="D385" s="95" t="str">
        <f>IF(OR($B385="ANP",$B385="DAER",$B385="CONSULTORIA DNIT",$B385="PREGÃO ELETRÔNICO",$B385="DMLU",$B385="DMAE",$B385="CEEE",$B385="EPTC",$B385="ORSE",$B385="SEINFRA",$B385="CREA",$B385="CAU",$B385="CEHOP",$B385="SIURB",$B385="DER-PR",$B385="SUDECAP",$B385=Aux.!$F$24,$B385=Aux.!$F$25),VLOOKUP($A385,#REF!,4,FALSE),IF($B385="SICRO EQUIP.","H",IF($B385="CCU",VLOOKUP($A385,#REF!,3,FALSE),IF($B385="MERCADO",VLOOKUP($A385,#REF!,10,FALSE),IF($B385="PLEO",VLOOKUP($A385,#REF!,3,FALSE),IF($B385="SICRO",VLOOKUP($A385,#REF!,3,FALSE),IF($B385="SINAPI",IFERROR((VLOOKUP($A385,#REF!,3,FALSE)),(VLOOKUP($A385,#REF!,3,FALSE))),"-")))))))</f>
        <v>-</v>
      </c>
      <c r="E385" s="113" t="str">
        <f>IF(OR($B385="ANP",$B385="DAER",$B385="CONSULTORIA DNIT",$B385="PREGÃO ELETRÔNICO",$B385="DMLU",$B385="DMAE",$B385="CEEE",$B385="EPTC",$B385="ORSE",$B385="SEINFRA",$B385="CREA",$B385="CAU",$B385="CEHOP",$B385="SIURB",$B385="DER-PR",$B385="SUDECAP",$B385=Aux.!$F$24,$B385=Aux.!$F$25),VLOOKUP($A385,#REF!,6,FALSE),IF($B385="CCU",VLOOKUP($A385,#REF!,5,FALSE),IF($B385="MERCADO",VLOOKUP($A385,#REF!,7,FALSE),IF($B385="PLEO",VLOOKUP($A385,#REF!,4,FALSE),IF($B385="SICRO",VLOOKUP($A385,#REF!,5,FALSE),IF($B385="SINAPI",IFERROR((VLOOKUP($A385,#REF!,18,FALSE)),),"-"))))))</f>
        <v>-</v>
      </c>
      <c r="F385" s="113" t="str">
        <f>IF(OR($B385="ANP",$B385="DAER",$B385="CONSULTORIA DNIT",$B385="PREGÃO ELETRÔNICO",$B385="DMLU",$B385="DMAE",$B385="CEEE",$B385="EPTC",$B385="ORSE",$B385="SEINFRA",$B385="CREA",$B385="CAU",$B385="CEHOP",$B385="SIURB",$B385="DER-PR",$B385="SUDECAP",$B385=Aux.!$F$24,$B385=Aux.!$F$25),VLOOKUP($A385,#REF!,7,FALSE),IF($B385="CCU",VLOOKUP($A385,#REF!,6,FALSE),IF($B385="MERCADO",VLOOKUP($A385,#REF!,8,FALSE),IF($B385="PLEO",VLOOKUP($A385,#REF!,4,FALSE),IF($B385="SICRO",VLOOKUP($A385,#REF!,6,FALSE),IF($B385="SINAPI",IFERROR(SUM((VLOOKUP($A385,#REF!,14,FALSE)),VLOOKUP($A385,#REF!,20,FALSE),VLOOKUP($A385,#REF!,22,FALSE)),),"-"))))))</f>
        <v>-</v>
      </c>
      <c r="G385" s="113" t="str">
        <f>IF(OR($B385="ANP",$B385="DAER",$B385="CONSULTORIA DNIT",$B385="PREGÃO ELETRÔNICO",$B385="DMLU",$B385="DMAE",$B385="CEEE",$B385="EPTC",$B385="ORSE",$B385="SEINFRA",$B385="CREA",$B385="CAU",$B385="CEHOP",$B385="SIURB",$B385="DER-PR",$B385="SUDECAP",$B385=Aux.!$F$24,$B385=Aux.!$F$25),VLOOKUP($A385,#REF!,8,FALSE),IF($B385="CCU",VLOOKUP($A385,#REF!,7,FALSE),IF($B385="MERCADO",VLOOKUP($A385,#REF!,9,FALSE),IF($B385="PLEO",VLOOKUP($A385,#REF!,4,FALSE),IF($B385="SICRO",VLOOKUP($A385,#REF!,7,FALSE),IF($B385="SINAPI",IFERROR((VLOOKUP($A385,#REF!,16,FALSE)),(VLOOKUP($A385,#REF!,5,FALSE))),"-"))))))</f>
        <v>-</v>
      </c>
      <c r="H385" s="113" t="str">
        <f>IF(OR($B385="ANP",$B385="DAER",$B385="CONSULTORIA DNIT",$B385="PREGÃO ELETRÔNICO",$B385="DMLU",$B385="DMAE",$B385="CEEE",$B385="EPTC",$B385="ORSE",$B385="SEINFRA",$B385="CREA",$B385="CAU",$B385="CEHOP",$B385="SIURB",$B385="DER-PR",$B385="SUDECAP",$B385=Aux.!$F$24,$B385=Aux.!$F$25),VLOOKUP($A385,#REF!,5,FALSE),IF($B385="CCU",VLOOKUP($A385,#REF!,4,FALSE),IF($B385="MERCADO",VLOOKUP($A385,#REF!,6,FALSE),IF($B385="PLEO",VLOOKUP($A385,#REF!,4,FALSE),IF($B385="SICRO",VLOOKUP($A385,#REF!,4,FALSE),IF($B385="SINAPI",IFERROR((VLOOKUP($A385,#REF!,5,FALSE)),(VLOOKUP($A385,#REF!,5,FALSE))),"-"))))))</f>
        <v>-</v>
      </c>
      <c r="I385" s="114">
        <f>IF($B385="SICRO EQUIP.",VLOOKUP($A385,#REF!,10,FALSE),0)</f>
        <v>0</v>
      </c>
      <c r="J385" s="114">
        <f>IF($B385="SICRO EQUIP.",VLOOKUP($A385,#REF!,11,FALSE),0)</f>
        <v>0</v>
      </c>
      <c r="K385" s="258"/>
      <c r="L385" s="259"/>
      <c r="M385" s="115" t="e">
        <f>VLOOKUP($K385,Reajuste!$A$2:$BW$29,(MATCH($L385,Reajuste!$C$2:$BW$2,0)+2),FALSE)</f>
        <v>#N/A</v>
      </c>
      <c r="N385" s="259"/>
      <c r="O385" s="115" t="e">
        <f>VLOOKUP($K385,Reajuste!$A$2:$CW$29,(MATCH($N385,Reajuste!$C$2:$CW$2,0)+2),FALSE)</f>
        <v>#N/A</v>
      </c>
      <c r="P385" s="113">
        <f t="shared" si="0"/>
        <v>0</v>
      </c>
      <c r="Q385" s="113">
        <f t="shared" si="1"/>
        <v>0</v>
      </c>
      <c r="R385" s="113">
        <f t="shared" si="2"/>
        <v>0</v>
      </c>
      <c r="S385" s="113">
        <f t="shared" si="3"/>
        <v>0</v>
      </c>
      <c r="T385" s="113">
        <f t="shared" si="4"/>
        <v>0</v>
      </c>
      <c r="U385" s="113">
        <f t="shared" si="5"/>
        <v>0</v>
      </c>
      <c r="V385" s="4"/>
      <c r="W385" s="4"/>
      <c r="X385" s="4"/>
      <c r="Y385" s="4"/>
      <c r="Z385" s="4"/>
    </row>
    <row r="386" spans="1:26" ht="14.25" customHeight="1">
      <c r="A386" s="256"/>
      <c r="B386" s="257"/>
      <c r="C386" s="112" t="str">
        <f>IF(OR($B386="ANP",$B386="DAER",$B386="CONSULTORIA DNIT",$B386="PREGÃO ELETRÔNICO",$B386="DMLU",$B386="DMAE",$B386="CEEE",$B386="EPTC",$B386="ORSE",$B386="SEINFRA",$B386="CREA",$B386="CAU",$B386="CEHOP",$B386="SIURB",$B386="DER-PR",$B386="SUDECAP",$B386=Aux.!$F$24,$B386=Aux.!$F$25),VLOOKUP($A386,#REF!,3,FALSE),IF($B386="SICRO EQUIP.",VLOOKUP($A386,#REF!,2,FALSE),IF($B386="CCU",VLOOKUP($A386,#REF!,2,FALSE),IF($B386="MERCADO",VLOOKUP($A386,#REF!,2,FALSE),IF($B386="PLEO",VLOOKUP($A386,#REF!,2,FALSE),IF($B386="SICRO",VLOOKUP($A386,#REF!,2,FALSE),IF($B386="SINAPI",IFERROR((VLOOKUP($A386,#REF!,2,FALSE)),(VLOOKUP($A386,#REF!,2,FALSE))),"-")))))))</f>
        <v>-</v>
      </c>
      <c r="D386" s="95" t="str">
        <f>IF(OR($B386="ANP",$B386="DAER",$B386="CONSULTORIA DNIT",$B386="PREGÃO ELETRÔNICO",$B386="DMLU",$B386="DMAE",$B386="CEEE",$B386="EPTC",$B386="ORSE",$B386="SEINFRA",$B386="CREA",$B386="CAU",$B386="CEHOP",$B386="SIURB",$B386="DER-PR",$B386="SUDECAP",$B386=Aux.!$F$24,$B386=Aux.!$F$25),VLOOKUP($A386,#REF!,4,FALSE),IF($B386="SICRO EQUIP.","H",IF($B386="CCU",VLOOKUP($A386,#REF!,3,FALSE),IF($B386="MERCADO",VLOOKUP($A386,#REF!,10,FALSE),IF($B386="PLEO",VLOOKUP($A386,#REF!,3,FALSE),IF($B386="SICRO",VLOOKUP($A386,#REF!,3,FALSE),IF($B386="SINAPI",IFERROR((VLOOKUP($A386,#REF!,3,FALSE)),(VLOOKUP($A386,#REF!,3,FALSE))),"-")))))))</f>
        <v>-</v>
      </c>
      <c r="E386" s="113" t="str">
        <f>IF(OR($B386="ANP",$B386="DAER",$B386="CONSULTORIA DNIT",$B386="PREGÃO ELETRÔNICO",$B386="DMLU",$B386="DMAE",$B386="CEEE",$B386="EPTC",$B386="ORSE",$B386="SEINFRA",$B386="CREA",$B386="CAU",$B386="CEHOP",$B386="SIURB",$B386="DER-PR",$B386="SUDECAP",$B386=Aux.!$F$24,$B386=Aux.!$F$25),VLOOKUP($A386,#REF!,6,FALSE),IF($B386="CCU",VLOOKUP($A386,#REF!,5,FALSE),IF($B386="MERCADO",VLOOKUP($A386,#REF!,7,FALSE),IF($B386="PLEO",VLOOKUP($A386,#REF!,4,FALSE),IF($B386="SICRO",VLOOKUP($A386,#REF!,5,FALSE),IF($B386="SINAPI",IFERROR((VLOOKUP($A386,#REF!,18,FALSE)),),"-"))))))</f>
        <v>-</v>
      </c>
      <c r="F386" s="113" t="str">
        <f>IF(OR($B386="ANP",$B386="DAER",$B386="CONSULTORIA DNIT",$B386="PREGÃO ELETRÔNICO",$B386="DMLU",$B386="DMAE",$B386="CEEE",$B386="EPTC",$B386="ORSE",$B386="SEINFRA",$B386="CREA",$B386="CAU",$B386="CEHOP",$B386="SIURB",$B386="DER-PR",$B386="SUDECAP",$B386=Aux.!$F$24,$B386=Aux.!$F$25),VLOOKUP($A386,#REF!,7,FALSE),IF($B386="CCU",VLOOKUP($A386,#REF!,6,FALSE),IF($B386="MERCADO",VLOOKUP($A386,#REF!,8,FALSE),IF($B386="PLEO",VLOOKUP($A386,#REF!,4,FALSE),IF($B386="SICRO",VLOOKUP($A386,#REF!,6,FALSE),IF($B386="SINAPI",IFERROR(SUM((VLOOKUP($A386,#REF!,14,FALSE)),VLOOKUP($A386,#REF!,20,FALSE),VLOOKUP($A386,#REF!,22,FALSE)),),"-"))))))</f>
        <v>-</v>
      </c>
      <c r="G386" s="113" t="str">
        <f>IF(OR($B386="ANP",$B386="DAER",$B386="CONSULTORIA DNIT",$B386="PREGÃO ELETRÔNICO",$B386="DMLU",$B386="DMAE",$B386="CEEE",$B386="EPTC",$B386="ORSE",$B386="SEINFRA",$B386="CREA",$B386="CAU",$B386="CEHOP",$B386="SIURB",$B386="DER-PR",$B386="SUDECAP",$B386=Aux.!$F$24,$B386=Aux.!$F$25),VLOOKUP($A386,#REF!,8,FALSE),IF($B386="CCU",VLOOKUP($A386,#REF!,7,FALSE),IF($B386="MERCADO",VLOOKUP($A386,#REF!,9,FALSE),IF($B386="PLEO",VLOOKUP($A386,#REF!,4,FALSE),IF($B386="SICRO",VLOOKUP($A386,#REF!,7,FALSE),IF($B386="SINAPI",IFERROR((VLOOKUP($A386,#REF!,16,FALSE)),(VLOOKUP($A386,#REF!,5,FALSE))),"-"))))))</f>
        <v>-</v>
      </c>
      <c r="H386" s="113" t="str">
        <f>IF(OR($B386="ANP",$B386="DAER",$B386="CONSULTORIA DNIT",$B386="PREGÃO ELETRÔNICO",$B386="DMLU",$B386="DMAE",$B386="CEEE",$B386="EPTC",$B386="ORSE",$B386="SEINFRA",$B386="CREA",$B386="CAU",$B386="CEHOP",$B386="SIURB",$B386="DER-PR",$B386="SUDECAP",$B386=Aux.!$F$24,$B386=Aux.!$F$25),VLOOKUP($A386,#REF!,5,FALSE),IF($B386="CCU",VLOOKUP($A386,#REF!,4,FALSE),IF($B386="MERCADO",VLOOKUP($A386,#REF!,6,FALSE),IF($B386="PLEO",VLOOKUP($A386,#REF!,4,FALSE),IF($B386="SICRO",VLOOKUP($A386,#REF!,4,FALSE),IF($B386="SINAPI",IFERROR((VLOOKUP($A386,#REF!,5,FALSE)),(VLOOKUP($A386,#REF!,5,FALSE))),"-"))))))</f>
        <v>-</v>
      </c>
      <c r="I386" s="114">
        <f>IF($B386="SICRO EQUIP.",VLOOKUP($A386,#REF!,10,FALSE),0)</f>
        <v>0</v>
      </c>
      <c r="J386" s="114">
        <f>IF($B386="SICRO EQUIP.",VLOOKUP($A386,#REF!,11,FALSE),0)</f>
        <v>0</v>
      </c>
      <c r="K386" s="258"/>
      <c r="L386" s="259"/>
      <c r="M386" s="115" t="e">
        <f>VLOOKUP($K386,Reajuste!$A$2:$BW$29,(MATCH($L386,Reajuste!$C$2:$BW$2,0)+2),FALSE)</f>
        <v>#N/A</v>
      </c>
      <c r="N386" s="259"/>
      <c r="O386" s="115" t="e">
        <f>VLOOKUP($K386,Reajuste!$A$2:$CW$29,(MATCH($N386,Reajuste!$C$2:$CW$2,0)+2),FALSE)</f>
        <v>#N/A</v>
      </c>
      <c r="P386" s="113">
        <f t="shared" si="0"/>
        <v>0</v>
      </c>
      <c r="Q386" s="113">
        <f t="shared" si="1"/>
        <v>0</v>
      </c>
      <c r="R386" s="113">
        <f t="shared" si="2"/>
        <v>0</v>
      </c>
      <c r="S386" s="113">
        <f t="shared" si="3"/>
        <v>0</v>
      </c>
      <c r="T386" s="113">
        <f t="shared" si="4"/>
        <v>0</v>
      </c>
      <c r="U386" s="113">
        <f t="shared" si="5"/>
        <v>0</v>
      </c>
      <c r="V386" s="4"/>
      <c r="W386" s="4"/>
      <c r="X386" s="4"/>
      <c r="Y386" s="4"/>
      <c r="Z386" s="4"/>
    </row>
    <row r="387" spans="1:26" ht="14.25" customHeight="1">
      <c r="A387" s="256"/>
      <c r="B387" s="257"/>
      <c r="C387" s="112" t="str">
        <f>IF(OR($B387="ANP",$B387="DAER",$B387="CONSULTORIA DNIT",$B387="PREGÃO ELETRÔNICO",$B387="DMLU",$B387="DMAE",$B387="CEEE",$B387="EPTC",$B387="ORSE",$B387="SEINFRA",$B387="CREA",$B387="CAU",$B387="CEHOP",$B387="SIURB",$B387="DER-PR",$B387="SUDECAP",$B387=Aux.!$F$24,$B387=Aux.!$F$25),VLOOKUP($A387,#REF!,3,FALSE),IF($B387="SICRO EQUIP.",VLOOKUP($A387,#REF!,2,FALSE),IF($B387="CCU",VLOOKUP($A387,#REF!,2,FALSE),IF($B387="MERCADO",VLOOKUP($A387,#REF!,2,FALSE),IF($B387="PLEO",VLOOKUP($A387,#REF!,2,FALSE),IF($B387="SICRO",VLOOKUP($A387,#REF!,2,FALSE),IF($B387="SINAPI",IFERROR((VLOOKUP($A387,#REF!,2,FALSE)),(VLOOKUP($A387,#REF!,2,FALSE))),"-")))))))</f>
        <v>-</v>
      </c>
      <c r="D387" s="95" t="str">
        <f>IF(OR($B387="ANP",$B387="DAER",$B387="CONSULTORIA DNIT",$B387="PREGÃO ELETRÔNICO",$B387="DMLU",$B387="DMAE",$B387="CEEE",$B387="EPTC",$B387="ORSE",$B387="SEINFRA",$B387="CREA",$B387="CAU",$B387="CEHOP",$B387="SIURB",$B387="DER-PR",$B387="SUDECAP",$B387=Aux.!$F$24,$B387=Aux.!$F$25),VLOOKUP($A387,#REF!,4,FALSE),IF($B387="SICRO EQUIP.","H",IF($B387="CCU",VLOOKUP($A387,#REF!,3,FALSE),IF($B387="MERCADO",VLOOKUP($A387,#REF!,10,FALSE),IF($B387="PLEO",VLOOKUP($A387,#REF!,3,FALSE),IF($B387="SICRO",VLOOKUP($A387,#REF!,3,FALSE),IF($B387="SINAPI",IFERROR((VLOOKUP($A387,#REF!,3,FALSE)),(VLOOKUP($A387,#REF!,3,FALSE))),"-")))))))</f>
        <v>-</v>
      </c>
      <c r="E387" s="113" t="str">
        <f>IF(OR($B387="ANP",$B387="DAER",$B387="CONSULTORIA DNIT",$B387="PREGÃO ELETRÔNICO",$B387="DMLU",$B387="DMAE",$B387="CEEE",$B387="EPTC",$B387="ORSE",$B387="SEINFRA",$B387="CREA",$B387="CAU",$B387="CEHOP",$B387="SIURB",$B387="DER-PR",$B387="SUDECAP",$B387=Aux.!$F$24,$B387=Aux.!$F$25),VLOOKUP($A387,#REF!,6,FALSE),IF($B387="CCU",VLOOKUP($A387,#REF!,5,FALSE),IF($B387="MERCADO",VLOOKUP($A387,#REF!,7,FALSE),IF($B387="PLEO",VLOOKUP($A387,#REF!,4,FALSE),IF($B387="SICRO",VLOOKUP($A387,#REF!,5,FALSE),IF($B387="SINAPI",IFERROR((VLOOKUP($A387,#REF!,18,FALSE)),),"-"))))))</f>
        <v>-</v>
      </c>
      <c r="F387" s="113" t="str">
        <f>IF(OR($B387="ANP",$B387="DAER",$B387="CONSULTORIA DNIT",$B387="PREGÃO ELETRÔNICO",$B387="DMLU",$B387="DMAE",$B387="CEEE",$B387="EPTC",$B387="ORSE",$B387="SEINFRA",$B387="CREA",$B387="CAU",$B387="CEHOP",$B387="SIURB",$B387="DER-PR",$B387="SUDECAP",$B387=Aux.!$F$24,$B387=Aux.!$F$25),VLOOKUP($A387,#REF!,7,FALSE),IF($B387="CCU",VLOOKUP($A387,#REF!,6,FALSE),IF($B387="MERCADO",VLOOKUP($A387,#REF!,8,FALSE),IF($B387="PLEO",VLOOKUP($A387,#REF!,4,FALSE),IF($B387="SICRO",VLOOKUP($A387,#REF!,6,FALSE),IF($B387="SINAPI",IFERROR(SUM((VLOOKUP($A387,#REF!,14,FALSE)),VLOOKUP($A387,#REF!,20,FALSE),VLOOKUP($A387,#REF!,22,FALSE)),),"-"))))))</f>
        <v>-</v>
      </c>
      <c r="G387" s="113" t="str">
        <f>IF(OR($B387="ANP",$B387="DAER",$B387="CONSULTORIA DNIT",$B387="PREGÃO ELETRÔNICO",$B387="DMLU",$B387="DMAE",$B387="CEEE",$B387="EPTC",$B387="ORSE",$B387="SEINFRA",$B387="CREA",$B387="CAU",$B387="CEHOP",$B387="SIURB",$B387="DER-PR",$B387="SUDECAP",$B387=Aux.!$F$24,$B387=Aux.!$F$25),VLOOKUP($A387,#REF!,8,FALSE),IF($B387="CCU",VLOOKUP($A387,#REF!,7,FALSE),IF($B387="MERCADO",VLOOKUP($A387,#REF!,9,FALSE),IF($B387="PLEO",VLOOKUP($A387,#REF!,4,FALSE),IF($B387="SICRO",VLOOKUP($A387,#REF!,7,FALSE),IF($B387="SINAPI",IFERROR((VLOOKUP($A387,#REF!,16,FALSE)),(VLOOKUP($A387,#REF!,5,FALSE))),"-"))))))</f>
        <v>-</v>
      </c>
      <c r="H387" s="113" t="str">
        <f>IF(OR($B387="ANP",$B387="DAER",$B387="CONSULTORIA DNIT",$B387="PREGÃO ELETRÔNICO",$B387="DMLU",$B387="DMAE",$B387="CEEE",$B387="EPTC",$B387="ORSE",$B387="SEINFRA",$B387="CREA",$B387="CAU",$B387="CEHOP",$B387="SIURB",$B387="DER-PR",$B387="SUDECAP",$B387=Aux.!$F$24,$B387=Aux.!$F$25),VLOOKUP($A387,#REF!,5,FALSE),IF($B387="CCU",VLOOKUP($A387,#REF!,4,FALSE),IF($B387="MERCADO",VLOOKUP($A387,#REF!,6,FALSE),IF($B387="PLEO",VLOOKUP($A387,#REF!,4,FALSE),IF($B387="SICRO",VLOOKUP($A387,#REF!,4,FALSE),IF($B387="SINAPI",IFERROR((VLOOKUP($A387,#REF!,5,FALSE)),(VLOOKUP($A387,#REF!,5,FALSE))),"-"))))))</f>
        <v>-</v>
      </c>
      <c r="I387" s="114">
        <f>IF($B387="SICRO EQUIP.",VLOOKUP($A387,#REF!,10,FALSE),0)</f>
        <v>0</v>
      </c>
      <c r="J387" s="114">
        <f>IF($B387="SICRO EQUIP.",VLOOKUP($A387,#REF!,11,FALSE),0)</f>
        <v>0</v>
      </c>
      <c r="K387" s="258"/>
      <c r="L387" s="259"/>
      <c r="M387" s="115" t="e">
        <f>VLOOKUP($K387,Reajuste!$A$2:$BW$29,(MATCH($L387,Reajuste!$C$2:$BW$2,0)+2),FALSE)</f>
        <v>#N/A</v>
      </c>
      <c r="N387" s="259"/>
      <c r="O387" s="115" t="e">
        <f>VLOOKUP($K387,Reajuste!$A$2:$CW$29,(MATCH($N387,Reajuste!$C$2:$CW$2,0)+2),FALSE)</f>
        <v>#N/A</v>
      </c>
      <c r="P387" s="113">
        <f t="shared" si="0"/>
        <v>0</v>
      </c>
      <c r="Q387" s="113">
        <f t="shared" si="1"/>
        <v>0</v>
      </c>
      <c r="R387" s="113">
        <f t="shared" si="2"/>
        <v>0</v>
      </c>
      <c r="S387" s="113">
        <f t="shared" si="3"/>
        <v>0</v>
      </c>
      <c r="T387" s="113">
        <f t="shared" si="4"/>
        <v>0</v>
      </c>
      <c r="U387" s="113">
        <f t="shared" si="5"/>
        <v>0</v>
      </c>
      <c r="V387" s="4"/>
      <c r="W387" s="4"/>
      <c r="X387" s="4"/>
      <c r="Y387" s="4"/>
      <c r="Z387" s="4"/>
    </row>
    <row r="388" spans="1:26" ht="14.25" customHeight="1">
      <c r="A388" s="256"/>
      <c r="B388" s="257"/>
      <c r="C388" s="112" t="str">
        <f>IF(OR($B388="ANP",$B388="DAER",$B388="CONSULTORIA DNIT",$B388="PREGÃO ELETRÔNICO",$B388="DMLU",$B388="DMAE",$B388="CEEE",$B388="EPTC",$B388="ORSE",$B388="SEINFRA",$B388="CREA",$B388="CAU",$B388="CEHOP",$B388="SIURB",$B388="DER-PR",$B388="SUDECAP",$B388=Aux.!$F$24,$B388=Aux.!$F$25),VLOOKUP($A388,#REF!,3,FALSE),IF($B388="SICRO EQUIP.",VLOOKUP($A388,#REF!,2,FALSE),IF($B388="CCU",VLOOKUP($A388,#REF!,2,FALSE),IF($B388="MERCADO",VLOOKUP($A388,#REF!,2,FALSE),IF($B388="PLEO",VLOOKUP($A388,#REF!,2,FALSE),IF($B388="SICRO",VLOOKUP($A388,#REF!,2,FALSE),IF($B388="SINAPI",IFERROR((VLOOKUP($A388,#REF!,2,FALSE)),(VLOOKUP($A388,#REF!,2,FALSE))),"-")))))))</f>
        <v>-</v>
      </c>
      <c r="D388" s="95" t="str">
        <f>IF(OR($B388="ANP",$B388="DAER",$B388="CONSULTORIA DNIT",$B388="PREGÃO ELETRÔNICO",$B388="DMLU",$B388="DMAE",$B388="CEEE",$B388="EPTC",$B388="ORSE",$B388="SEINFRA",$B388="CREA",$B388="CAU",$B388="CEHOP",$B388="SIURB",$B388="DER-PR",$B388="SUDECAP",$B388=Aux.!$F$24,$B388=Aux.!$F$25),VLOOKUP($A388,#REF!,4,FALSE),IF($B388="SICRO EQUIP.","H",IF($B388="CCU",VLOOKUP($A388,#REF!,3,FALSE),IF($B388="MERCADO",VLOOKUP($A388,#REF!,10,FALSE),IF($B388="PLEO",VLOOKUP($A388,#REF!,3,FALSE),IF($B388="SICRO",VLOOKUP($A388,#REF!,3,FALSE),IF($B388="SINAPI",IFERROR((VLOOKUP($A388,#REF!,3,FALSE)),(VLOOKUP($A388,#REF!,3,FALSE))),"-")))))))</f>
        <v>-</v>
      </c>
      <c r="E388" s="113" t="str">
        <f>IF(OR($B388="ANP",$B388="DAER",$B388="CONSULTORIA DNIT",$B388="PREGÃO ELETRÔNICO",$B388="DMLU",$B388="DMAE",$B388="CEEE",$B388="EPTC",$B388="ORSE",$B388="SEINFRA",$B388="CREA",$B388="CAU",$B388="CEHOP",$B388="SIURB",$B388="DER-PR",$B388="SUDECAP",$B388=Aux.!$F$24,$B388=Aux.!$F$25),VLOOKUP($A388,#REF!,6,FALSE),IF($B388="CCU",VLOOKUP($A388,#REF!,5,FALSE),IF($B388="MERCADO",VLOOKUP($A388,#REF!,7,FALSE),IF($B388="PLEO",VLOOKUP($A388,#REF!,4,FALSE),IF($B388="SICRO",VLOOKUP($A388,#REF!,5,FALSE),IF($B388="SINAPI",IFERROR((VLOOKUP($A388,#REF!,18,FALSE)),),"-"))))))</f>
        <v>-</v>
      </c>
      <c r="F388" s="113" t="str">
        <f>IF(OR($B388="ANP",$B388="DAER",$B388="CONSULTORIA DNIT",$B388="PREGÃO ELETRÔNICO",$B388="DMLU",$B388="DMAE",$B388="CEEE",$B388="EPTC",$B388="ORSE",$B388="SEINFRA",$B388="CREA",$B388="CAU",$B388="CEHOP",$B388="SIURB",$B388="DER-PR",$B388="SUDECAP",$B388=Aux.!$F$24,$B388=Aux.!$F$25),VLOOKUP($A388,#REF!,7,FALSE),IF($B388="CCU",VLOOKUP($A388,#REF!,6,FALSE),IF($B388="MERCADO",VLOOKUP($A388,#REF!,8,FALSE),IF($B388="PLEO",VLOOKUP($A388,#REF!,4,FALSE),IF($B388="SICRO",VLOOKUP($A388,#REF!,6,FALSE),IF($B388="SINAPI",IFERROR(SUM((VLOOKUP($A388,#REF!,14,FALSE)),VLOOKUP($A388,#REF!,20,FALSE),VLOOKUP($A388,#REF!,22,FALSE)),),"-"))))))</f>
        <v>-</v>
      </c>
      <c r="G388" s="113" t="str">
        <f>IF(OR($B388="ANP",$B388="DAER",$B388="CONSULTORIA DNIT",$B388="PREGÃO ELETRÔNICO",$B388="DMLU",$B388="DMAE",$B388="CEEE",$B388="EPTC",$B388="ORSE",$B388="SEINFRA",$B388="CREA",$B388="CAU",$B388="CEHOP",$B388="SIURB",$B388="DER-PR",$B388="SUDECAP",$B388=Aux.!$F$24,$B388=Aux.!$F$25),VLOOKUP($A388,#REF!,8,FALSE),IF($B388="CCU",VLOOKUP($A388,#REF!,7,FALSE),IF($B388="MERCADO",VLOOKUP($A388,#REF!,9,FALSE),IF($B388="PLEO",VLOOKUP($A388,#REF!,4,FALSE),IF($B388="SICRO",VLOOKUP($A388,#REF!,7,FALSE),IF($B388="SINAPI",IFERROR((VLOOKUP($A388,#REF!,16,FALSE)),(VLOOKUP($A388,#REF!,5,FALSE))),"-"))))))</f>
        <v>-</v>
      </c>
      <c r="H388" s="113" t="str">
        <f>IF(OR($B388="ANP",$B388="DAER",$B388="CONSULTORIA DNIT",$B388="PREGÃO ELETRÔNICO",$B388="DMLU",$B388="DMAE",$B388="CEEE",$B388="EPTC",$B388="ORSE",$B388="SEINFRA",$B388="CREA",$B388="CAU",$B388="CEHOP",$B388="SIURB",$B388="DER-PR",$B388="SUDECAP",$B388=Aux.!$F$24,$B388=Aux.!$F$25),VLOOKUP($A388,#REF!,5,FALSE),IF($B388="CCU",VLOOKUP($A388,#REF!,4,FALSE),IF($B388="MERCADO",VLOOKUP($A388,#REF!,6,FALSE),IF($B388="PLEO",VLOOKUP($A388,#REF!,4,FALSE),IF($B388="SICRO",VLOOKUP($A388,#REF!,4,FALSE),IF($B388="SINAPI",IFERROR((VLOOKUP($A388,#REF!,5,FALSE)),(VLOOKUP($A388,#REF!,5,FALSE))),"-"))))))</f>
        <v>-</v>
      </c>
      <c r="I388" s="114">
        <f>IF($B388="SICRO EQUIP.",VLOOKUP($A388,#REF!,10,FALSE),0)</f>
        <v>0</v>
      </c>
      <c r="J388" s="114">
        <f>IF($B388="SICRO EQUIP.",VLOOKUP($A388,#REF!,11,FALSE),0)</f>
        <v>0</v>
      </c>
      <c r="K388" s="258"/>
      <c r="L388" s="259"/>
      <c r="M388" s="115" t="e">
        <f>VLOOKUP($K388,Reajuste!$A$2:$BW$29,(MATCH($L388,Reajuste!$C$2:$BW$2,0)+2),FALSE)</f>
        <v>#N/A</v>
      </c>
      <c r="N388" s="259"/>
      <c r="O388" s="115" t="e">
        <f>VLOOKUP($K388,Reajuste!$A$2:$CW$29,(MATCH($N388,Reajuste!$C$2:$CW$2,0)+2),FALSE)</f>
        <v>#N/A</v>
      </c>
      <c r="P388" s="113">
        <f t="shared" si="0"/>
        <v>0</v>
      </c>
      <c r="Q388" s="113">
        <f t="shared" si="1"/>
        <v>0</v>
      </c>
      <c r="R388" s="113">
        <f t="shared" si="2"/>
        <v>0</v>
      </c>
      <c r="S388" s="113">
        <f t="shared" si="3"/>
        <v>0</v>
      </c>
      <c r="T388" s="113">
        <f t="shared" si="4"/>
        <v>0</v>
      </c>
      <c r="U388" s="113">
        <f t="shared" si="5"/>
        <v>0</v>
      </c>
      <c r="V388" s="4"/>
      <c r="W388" s="4"/>
      <c r="X388" s="4"/>
      <c r="Y388" s="4"/>
      <c r="Z388" s="4"/>
    </row>
    <row r="389" spans="1:26" ht="14.25" customHeight="1">
      <c r="A389" s="256"/>
      <c r="B389" s="257"/>
      <c r="C389" s="112" t="str">
        <f>IF(OR($B389="ANP",$B389="DAER",$B389="CONSULTORIA DNIT",$B389="PREGÃO ELETRÔNICO",$B389="DMLU",$B389="DMAE",$B389="CEEE",$B389="EPTC",$B389="ORSE",$B389="SEINFRA",$B389="CREA",$B389="CAU",$B389="CEHOP",$B389="SIURB",$B389="DER-PR",$B389="SUDECAP",$B389=Aux.!$F$24,$B389=Aux.!$F$25),VLOOKUP($A389,#REF!,3,FALSE),IF($B389="SICRO EQUIP.",VLOOKUP($A389,#REF!,2,FALSE),IF($B389="CCU",VLOOKUP($A389,#REF!,2,FALSE),IF($B389="MERCADO",VLOOKUP($A389,#REF!,2,FALSE),IF($B389="PLEO",VLOOKUP($A389,#REF!,2,FALSE),IF($B389="SICRO",VLOOKUP($A389,#REF!,2,FALSE),IF($B389="SINAPI",IFERROR((VLOOKUP($A389,#REF!,2,FALSE)),(VLOOKUP($A389,#REF!,2,FALSE))),"-")))))))</f>
        <v>-</v>
      </c>
      <c r="D389" s="95" t="str">
        <f>IF(OR($B389="ANP",$B389="DAER",$B389="CONSULTORIA DNIT",$B389="PREGÃO ELETRÔNICO",$B389="DMLU",$B389="DMAE",$B389="CEEE",$B389="EPTC",$B389="ORSE",$B389="SEINFRA",$B389="CREA",$B389="CAU",$B389="CEHOP",$B389="SIURB",$B389="DER-PR",$B389="SUDECAP",$B389=Aux.!$F$24,$B389=Aux.!$F$25),VLOOKUP($A389,#REF!,4,FALSE),IF($B389="SICRO EQUIP.","H",IF($B389="CCU",VLOOKUP($A389,#REF!,3,FALSE),IF($B389="MERCADO",VLOOKUP($A389,#REF!,10,FALSE),IF($B389="PLEO",VLOOKUP($A389,#REF!,3,FALSE),IF($B389="SICRO",VLOOKUP($A389,#REF!,3,FALSE),IF($B389="SINAPI",IFERROR((VLOOKUP($A389,#REF!,3,FALSE)),(VLOOKUP($A389,#REF!,3,FALSE))),"-")))))))</f>
        <v>-</v>
      </c>
      <c r="E389" s="113" t="str">
        <f>IF(OR($B389="ANP",$B389="DAER",$B389="CONSULTORIA DNIT",$B389="PREGÃO ELETRÔNICO",$B389="DMLU",$B389="DMAE",$B389="CEEE",$B389="EPTC",$B389="ORSE",$B389="SEINFRA",$B389="CREA",$B389="CAU",$B389="CEHOP",$B389="SIURB",$B389="DER-PR",$B389="SUDECAP",$B389=Aux.!$F$24,$B389=Aux.!$F$25),VLOOKUP($A389,#REF!,6,FALSE),IF($B389="CCU",VLOOKUP($A389,#REF!,5,FALSE),IF($B389="MERCADO",VLOOKUP($A389,#REF!,7,FALSE),IF($B389="PLEO",VLOOKUP($A389,#REF!,4,FALSE),IF($B389="SICRO",VLOOKUP($A389,#REF!,5,FALSE),IF($B389="SINAPI",IFERROR((VLOOKUP($A389,#REF!,18,FALSE)),),"-"))))))</f>
        <v>-</v>
      </c>
      <c r="F389" s="113" t="str">
        <f>IF(OR($B389="ANP",$B389="DAER",$B389="CONSULTORIA DNIT",$B389="PREGÃO ELETRÔNICO",$B389="DMLU",$B389="DMAE",$B389="CEEE",$B389="EPTC",$B389="ORSE",$B389="SEINFRA",$B389="CREA",$B389="CAU",$B389="CEHOP",$B389="SIURB",$B389="DER-PR",$B389="SUDECAP",$B389=Aux.!$F$24,$B389=Aux.!$F$25),VLOOKUP($A389,#REF!,7,FALSE),IF($B389="CCU",VLOOKUP($A389,#REF!,6,FALSE),IF($B389="MERCADO",VLOOKUP($A389,#REF!,8,FALSE),IF($B389="PLEO",VLOOKUP($A389,#REF!,4,FALSE),IF($B389="SICRO",VLOOKUP($A389,#REF!,6,FALSE),IF($B389="SINAPI",IFERROR(SUM((VLOOKUP($A389,#REF!,14,FALSE)),VLOOKUP($A389,#REF!,20,FALSE),VLOOKUP($A389,#REF!,22,FALSE)),),"-"))))))</f>
        <v>-</v>
      </c>
      <c r="G389" s="113" t="str">
        <f>IF(OR($B389="ANP",$B389="DAER",$B389="CONSULTORIA DNIT",$B389="PREGÃO ELETRÔNICO",$B389="DMLU",$B389="DMAE",$B389="CEEE",$B389="EPTC",$B389="ORSE",$B389="SEINFRA",$B389="CREA",$B389="CAU",$B389="CEHOP",$B389="SIURB",$B389="DER-PR",$B389="SUDECAP",$B389=Aux.!$F$24,$B389=Aux.!$F$25),VLOOKUP($A389,#REF!,8,FALSE),IF($B389="CCU",VLOOKUP($A389,#REF!,7,FALSE),IF($B389="MERCADO",VLOOKUP($A389,#REF!,9,FALSE),IF($B389="PLEO",VLOOKUP($A389,#REF!,4,FALSE),IF($B389="SICRO",VLOOKUP($A389,#REF!,7,FALSE),IF($B389="SINAPI",IFERROR((VLOOKUP($A389,#REF!,16,FALSE)),(VLOOKUP($A389,#REF!,5,FALSE))),"-"))))))</f>
        <v>-</v>
      </c>
      <c r="H389" s="113" t="str">
        <f>IF(OR($B389="ANP",$B389="DAER",$B389="CONSULTORIA DNIT",$B389="PREGÃO ELETRÔNICO",$B389="DMLU",$B389="DMAE",$B389="CEEE",$B389="EPTC",$B389="ORSE",$B389="SEINFRA",$B389="CREA",$B389="CAU",$B389="CEHOP",$B389="SIURB",$B389="DER-PR",$B389="SUDECAP",$B389=Aux.!$F$24,$B389=Aux.!$F$25),VLOOKUP($A389,#REF!,5,FALSE),IF($B389="CCU",VLOOKUP($A389,#REF!,4,FALSE),IF($B389="MERCADO",VLOOKUP($A389,#REF!,6,FALSE),IF($B389="PLEO",VLOOKUP($A389,#REF!,4,FALSE),IF($B389="SICRO",VLOOKUP($A389,#REF!,4,FALSE),IF($B389="SINAPI",IFERROR((VLOOKUP($A389,#REF!,5,FALSE)),(VLOOKUP($A389,#REF!,5,FALSE))),"-"))))))</f>
        <v>-</v>
      </c>
      <c r="I389" s="114">
        <f>IF($B389="SICRO EQUIP.",VLOOKUP($A389,#REF!,10,FALSE),0)</f>
        <v>0</v>
      </c>
      <c r="J389" s="114">
        <f>IF($B389="SICRO EQUIP.",VLOOKUP($A389,#REF!,11,FALSE),0)</f>
        <v>0</v>
      </c>
      <c r="K389" s="258"/>
      <c r="L389" s="259"/>
      <c r="M389" s="115" t="e">
        <f>VLOOKUP($K389,Reajuste!$A$2:$BW$29,(MATCH($L389,Reajuste!$C$2:$BW$2,0)+2),FALSE)</f>
        <v>#N/A</v>
      </c>
      <c r="N389" s="259"/>
      <c r="O389" s="115" t="e">
        <f>VLOOKUP($K389,Reajuste!$A$2:$CW$29,(MATCH($N389,Reajuste!$C$2:$CW$2,0)+2),FALSE)</f>
        <v>#N/A</v>
      </c>
      <c r="P389" s="113">
        <f t="shared" si="0"/>
        <v>0</v>
      </c>
      <c r="Q389" s="113">
        <f t="shared" si="1"/>
        <v>0</v>
      </c>
      <c r="R389" s="113">
        <f t="shared" si="2"/>
        <v>0</v>
      </c>
      <c r="S389" s="113">
        <f t="shared" si="3"/>
        <v>0</v>
      </c>
      <c r="T389" s="113">
        <f t="shared" si="4"/>
        <v>0</v>
      </c>
      <c r="U389" s="113">
        <f t="shared" si="5"/>
        <v>0</v>
      </c>
      <c r="V389" s="4"/>
      <c r="W389" s="4"/>
      <c r="X389" s="4"/>
      <c r="Y389" s="4"/>
      <c r="Z389" s="4"/>
    </row>
    <row r="390" spans="1:26" ht="14.25" customHeight="1">
      <c r="A390" s="256"/>
      <c r="B390" s="257"/>
      <c r="C390" s="112" t="str">
        <f>IF(OR($B390="ANP",$B390="DAER",$B390="CONSULTORIA DNIT",$B390="PREGÃO ELETRÔNICO",$B390="DMLU",$B390="DMAE",$B390="CEEE",$B390="EPTC",$B390="ORSE",$B390="SEINFRA",$B390="CREA",$B390="CAU",$B390="CEHOP",$B390="SIURB",$B390="DER-PR",$B390="SUDECAP",$B390=Aux.!$F$24,$B390=Aux.!$F$25),VLOOKUP($A390,#REF!,3,FALSE),IF($B390="SICRO EQUIP.",VLOOKUP($A390,#REF!,2,FALSE),IF($B390="CCU",VLOOKUP($A390,#REF!,2,FALSE),IF($B390="MERCADO",VLOOKUP($A390,#REF!,2,FALSE),IF($B390="PLEO",VLOOKUP($A390,#REF!,2,FALSE),IF($B390="SICRO",VLOOKUP($A390,#REF!,2,FALSE),IF($B390="SINAPI",IFERROR((VLOOKUP($A390,#REF!,2,FALSE)),(VLOOKUP($A390,#REF!,2,FALSE))),"-")))))))</f>
        <v>-</v>
      </c>
      <c r="D390" s="95" t="str">
        <f>IF(OR($B390="ANP",$B390="DAER",$B390="CONSULTORIA DNIT",$B390="PREGÃO ELETRÔNICO",$B390="DMLU",$B390="DMAE",$B390="CEEE",$B390="EPTC",$B390="ORSE",$B390="SEINFRA",$B390="CREA",$B390="CAU",$B390="CEHOP",$B390="SIURB",$B390="DER-PR",$B390="SUDECAP",$B390=Aux.!$F$24,$B390=Aux.!$F$25),VLOOKUP($A390,#REF!,4,FALSE),IF($B390="SICRO EQUIP.","H",IF($B390="CCU",VLOOKUP($A390,#REF!,3,FALSE),IF($B390="MERCADO",VLOOKUP($A390,#REF!,10,FALSE),IF($B390="PLEO",VLOOKUP($A390,#REF!,3,FALSE),IF($B390="SICRO",VLOOKUP($A390,#REF!,3,FALSE),IF($B390="SINAPI",IFERROR((VLOOKUP($A390,#REF!,3,FALSE)),(VLOOKUP($A390,#REF!,3,FALSE))),"-")))))))</f>
        <v>-</v>
      </c>
      <c r="E390" s="113" t="str">
        <f>IF(OR($B390="ANP",$B390="DAER",$B390="CONSULTORIA DNIT",$B390="PREGÃO ELETRÔNICO",$B390="DMLU",$B390="DMAE",$B390="CEEE",$B390="EPTC",$B390="ORSE",$B390="SEINFRA",$B390="CREA",$B390="CAU",$B390="CEHOP",$B390="SIURB",$B390="DER-PR",$B390="SUDECAP",$B390=Aux.!$F$24,$B390=Aux.!$F$25),VLOOKUP($A390,#REF!,6,FALSE),IF($B390="CCU",VLOOKUP($A390,#REF!,5,FALSE),IF($B390="MERCADO",VLOOKUP($A390,#REF!,7,FALSE),IF($B390="PLEO",VLOOKUP($A390,#REF!,4,FALSE),IF($B390="SICRO",VLOOKUP($A390,#REF!,5,FALSE),IF($B390="SINAPI",IFERROR((VLOOKUP($A390,#REF!,18,FALSE)),),"-"))))))</f>
        <v>-</v>
      </c>
      <c r="F390" s="113" t="str">
        <f>IF(OR($B390="ANP",$B390="DAER",$B390="CONSULTORIA DNIT",$B390="PREGÃO ELETRÔNICO",$B390="DMLU",$B390="DMAE",$B390="CEEE",$B390="EPTC",$B390="ORSE",$B390="SEINFRA",$B390="CREA",$B390="CAU",$B390="CEHOP",$B390="SIURB",$B390="DER-PR",$B390="SUDECAP",$B390=Aux.!$F$24,$B390=Aux.!$F$25),VLOOKUP($A390,#REF!,7,FALSE),IF($B390="CCU",VLOOKUP($A390,#REF!,6,FALSE),IF($B390="MERCADO",VLOOKUP($A390,#REF!,8,FALSE),IF($B390="PLEO",VLOOKUP($A390,#REF!,4,FALSE),IF($B390="SICRO",VLOOKUP($A390,#REF!,6,FALSE),IF($B390="SINAPI",IFERROR(SUM((VLOOKUP($A390,#REF!,14,FALSE)),VLOOKUP($A390,#REF!,20,FALSE),VLOOKUP($A390,#REF!,22,FALSE)),),"-"))))))</f>
        <v>-</v>
      </c>
      <c r="G390" s="113" t="str">
        <f>IF(OR($B390="ANP",$B390="DAER",$B390="CONSULTORIA DNIT",$B390="PREGÃO ELETRÔNICO",$B390="DMLU",$B390="DMAE",$B390="CEEE",$B390="EPTC",$B390="ORSE",$B390="SEINFRA",$B390="CREA",$B390="CAU",$B390="CEHOP",$B390="SIURB",$B390="DER-PR",$B390="SUDECAP",$B390=Aux.!$F$24,$B390=Aux.!$F$25),VLOOKUP($A390,#REF!,8,FALSE),IF($B390="CCU",VLOOKUP($A390,#REF!,7,FALSE),IF($B390="MERCADO",VLOOKUP($A390,#REF!,9,FALSE),IF($B390="PLEO",VLOOKUP($A390,#REF!,4,FALSE),IF($B390="SICRO",VLOOKUP($A390,#REF!,7,FALSE),IF($B390="SINAPI",IFERROR((VLOOKUP($A390,#REF!,16,FALSE)),(VLOOKUP($A390,#REF!,5,FALSE))),"-"))))))</f>
        <v>-</v>
      </c>
      <c r="H390" s="113" t="str">
        <f>IF(OR($B390="ANP",$B390="DAER",$B390="CONSULTORIA DNIT",$B390="PREGÃO ELETRÔNICO",$B390="DMLU",$B390="DMAE",$B390="CEEE",$B390="EPTC",$B390="ORSE",$B390="SEINFRA",$B390="CREA",$B390="CAU",$B390="CEHOP",$B390="SIURB",$B390="DER-PR",$B390="SUDECAP",$B390=Aux.!$F$24,$B390=Aux.!$F$25),VLOOKUP($A390,#REF!,5,FALSE),IF($B390="CCU",VLOOKUP($A390,#REF!,4,FALSE),IF($B390="MERCADO",VLOOKUP($A390,#REF!,6,FALSE),IF($B390="PLEO",VLOOKUP($A390,#REF!,4,FALSE),IF($B390="SICRO",VLOOKUP($A390,#REF!,4,FALSE),IF($B390="SINAPI",IFERROR((VLOOKUP($A390,#REF!,5,FALSE)),(VLOOKUP($A390,#REF!,5,FALSE))),"-"))))))</f>
        <v>-</v>
      </c>
      <c r="I390" s="114">
        <f>IF($B390="SICRO EQUIP.",VLOOKUP($A390,#REF!,10,FALSE),0)</f>
        <v>0</v>
      </c>
      <c r="J390" s="114">
        <f>IF($B390="SICRO EQUIP.",VLOOKUP($A390,#REF!,11,FALSE),0)</f>
        <v>0</v>
      </c>
      <c r="K390" s="258"/>
      <c r="L390" s="259"/>
      <c r="M390" s="115" t="e">
        <f>VLOOKUP($K390,Reajuste!$A$2:$BW$29,(MATCH($L390,Reajuste!$C$2:$BW$2,0)+2),FALSE)</f>
        <v>#N/A</v>
      </c>
      <c r="N390" s="259"/>
      <c r="O390" s="115" t="e">
        <f>VLOOKUP($K390,Reajuste!$A$2:$CW$29,(MATCH($N390,Reajuste!$C$2:$CW$2,0)+2),FALSE)</f>
        <v>#N/A</v>
      </c>
      <c r="P390" s="113">
        <f t="shared" si="0"/>
        <v>0</v>
      </c>
      <c r="Q390" s="113">
        <f t="shared" si="1"/>
        <v>0</v>
      </c>
      <c r="R390" s="113">
        <f t="shared" si="2"/>
        <v>0</v>
      </c>
      <c r="S390" s="113">
        <f t="shared" si="3"/>
        <v>0</v>
      </c>
      <c r="T390" s="113">
        <f t="shared" si="4"/>
        <v>0</v>
      </c>
      <c r="U390" s="113">
        <f t="shared" si="5"/>
        <v>0</v>
      </c>
      <c r="V390" s="4"/>
      <c r="W390" s="4"/>
      <c r="X390" s="4"/>
      <c r="Y390" s="4"/>
      <c r="Z390" s="4"/>
    </row>
    <row r="391" spans="1:26" ht="14.25" customHeight="1">
      <c r="A391" s="256"/>
      <c r="B391" s="257"/>
      <c r="C391" s="112" t="str">
        <f>IF(OR($B391="ANP",$B391="DAER",$B391="CONSULTORIA DNIT",$B391="PREGÃO ELETRÔNICO",$B391="DMLU",$B391="DMAE",$B391="CEEE",$B391="EPTC",$B391="ORSE",$B391="SEINFRA",$B391="CREA",$B391="CAU",$B391="CEHOP",$B391="SIURB",$B391="DER-PR",$B391="SUDECAP",$B391=Aux.!$F$24,$B391=Aux.!$F$25),VLOOKUP($A391,#REF!,3,FALSE),IF($B391="SICRO EQUIP.",VLOOKUP($A391,#REF!,2,FALSE),IF($B391="CCU",VLOOKUP($A391,#REF!,2,FALSE),IF($B391="MERCADO",VLOOKUP($A391,#REF!,2,FALSE),IF($B391="PLEO",VLOOKUP($A391,#REF!,2,FALSE),IF($B391="SICRO",VLOOKUP($A391,#REF!,2,FALSE),IF($B391="SINAPI",IFERROR((VLOOKUP($A391,#REF!,2,FALSE)),(VLOOKUP($A391,#REF!,2,FALSE))),"-")))))))</f>
        <v>-</v>
      </c>
      <c r="D391" s="95" t="str">
        <f>IF(OR($B391="ANP",$B391="DAER",$B391="CONSULTORIA DNIT",$B391="PREGÃO ELETRÔNICO",$B391="DMLU",$B391="DMAE",$B391="CEEE",$B391="EPTC",$B391="ORSE",$B391="SEINFRA",$B391="CREA",$B391="CAU",$B391="CEHOP",$B391="SIURB",$B391="DER-PR",$B391="SUDECAP",$B391=Aux.!$F$24,$B391=Aux.!$F$25),VLOOKUP($A391,#REF!,4,FALSE),IF($B391="SICRO EQUIP.","H",IF($B391="CCU",VLOOKUP($A391,#REF!,3,FALSE),IF($B391="MERCADO",VLOOKUP($A391,#REF!,10,FALSE),IF($B391="PLEO",VLOOKUP($A391,#REF!,3,FALSE),IF($B391="SICRO",VLOOKUP($A391,#REF!,3,FALSE),IF($B391="SINAPI",IFERROR((VLOOKUP($A391,#REF!,3,FALSE)),(VLOOKUP($A391,#REF!,3,FALSE))),"-")))))))</f>
        <v>-</v>
      </c>
      <c r="E391" s="113" t="str">
        <f>IF(OR($B391="ANP",$B391="DAER",$B391="CONSULTORIA DNIT",$B391="PREGÃO ELETRÔNICO",$B391="DMLU",$B391="DMAE",$B391="CEEE",$B391="EPTC",$B391="ORSE",$B391="SEINFRA",$B391="CREA",$B391="CAU",$B391="CEHOP",$B391="SIURB",$B391="DER-PR",$B391="SUDECAP",$B391=Aux.!$F$24,$B391=Aux.!$F$25),VLOOKUP($A391,#REF!,6,FALSE),IF($B391="CCU",VLOOKUP($A391,#REF!,5,FALSE),IF($B391="MERCADO",VLOOKUP($A391,#REF!,7,FALSE),IF($B391="PLEO",VLOOKUP($A391,#REF!,4,FALSE),IF($B391="SICRO",VLOOKUP($A391,#REF!,5,FALSE),IF($B391="SINAPI",IFERROR((VLOOKUP($A391,#REF!,18,FALSE)),),"-"))))))</f>
        <v>-</v>
      </c>
      <c r="F391" s="113" t="str">
        <f>IF(OR($B391="ANP",$B391="DAER",$B391="CONSULTORIA DNIT",$B391="PREGÃO ELETRÔNICO",$B391="DMLU",$B391="DMAE",$B391="CEEE",$B391="EPTC",$B391="ORSE",$B391="SEINFRA",$B391="CREA",$B391="CAU",$B391="CEHOP",$B391="SIURB",$B391="DER-PR",$B391="SUDECAP",$B391=Aux.!$F$24,$B391=Aux.!$F$25),VLOOKUP($A391,#REF!,7,FALSE),IF($B391="CCU",VLOOKUP($A391,#REF!,6,FALSE),IF($B391="MERCADO",VLOOKUP($A391,#REF!,8,FALSE),IF($B391="PLEO",VLOOKUP($A391,#REF!,4,FALSE),IF($B391="SICRO",VLOOKUP($A391,#REF!,6,FALSE),IF($B391="SINAPI",IFERROR(SUM((VLOOKUP($A391,#REF!,14,FALSE)),VLOOKUP($A391,#REF!,20,FALSE),VLOOKUP($A391,#REF!,22,FALSE)),),"-"))))))</f>
        <v>-</v>
      </c>
      <c r="G391" s="113" t="str">
        <f>IF(OR($B391="ANP",$B391="DAER",$B391="CONSULTORIA DNIT",$B391="PREGÃO ELETRÔNICO",$B391="DMLU",$B391="DMAE",$B391="CEEE",$B391="EPTC",$B391="ORSE",$B391="SEINFRA",$B391="CREA",$B391="CAU",$B391="CEHOP",$B391="SIURB",$B391="DER-PR",$B391="SUDECAP",$B391=Aux.!$F$24,$B391=Aux.!$F$25),VLOOKUP($A391,#REF!,8,FALSE),IF($B391="CCU",VLOOKUP($A391,#REF!,7,FALSE),IF($B391="MERCADO",VLOOKUP($A391,#REF!,9,FALSE),IF($B391="PLEO",VLOOKUP($A391,#REF!,4,FALSE),IF($B391="SICRO",VLOOKUP($A391,#REF!,7,FALSE),IF($B391="SINAPI",IFERROR((VLOOKUP($A391,#REF!,16,FALSE)),(VLOOKUP($A391,#REF!,5,FALSE))),"-"))))))</f>
        <v>-</v>
      </c>
      <c r="H391" s="113" t="str">
        <f>IF(OR($B391="ANP",$B391="DAER",$B391="CONSULTORIA DNIT",$B391="PREGÃO ELETRÔNICO",$B391="DMLU",$B391="DMAE",$B391="CEEE",$B391="EPTC",$B391="ORSE",$B391="SEINFRA",$B391="CREA",$B391="CAU",$B391="CEHOP",$B391="SIURB",$B391="DER-PR",$B391="SUDECAP",$B391=Aux.!$F$24,$B391=Aux.!$F$25),VLOOKUP($A391,#REF!,5,FALSE),IF($B391="CCU",VLOOKUP($A391,#REF!,4,FALSE),IF($B391="MERCADO",VLOOKUP($A391,#REF!,6,FALSE),IF($B391="PLEO",VLOOKUP($A391,#REF!,4,FALSE),IF($B391="SICRO",VLOOKUP($A391,#REF!,4,FALSE),IF($B391="SINAPI",IFERROR((VLOOKUP($A391,#REF!,5,FALSE)),(VLOOKUP($A391,#REF!,5,FALSE))),"-"))))))</f>
        <v>-</v>
      </c>
      <c r="I391" s="114">
        <f>IF($B391="SICRO EQUIP.",VLOOKUP($A391,#REF!,10,FALSE),0)</f>
        <v>0</v>
      </c>
      <c r="J391" s="114">
        <f>IF($B391="SICRO EQUIP.",VLOOKUP($A391,#REF!,11,FALSE),0)</f>
        <v>0</v>
      </c>
      <c r="K391" s="258"/>
      <c r="L391" s="259"/>
      <c r="M391" s="115" t="e">
        <f>VLOOKUP($K391,Reajuste!$A$2:$BW$29,(MATCH($L391,Reajuste!$C$2:$BW$2,0)+2),FALSE)</f>
        <v>#N/A</v>
      </c>
      <c r="N391" s="259"/>
      <c r="O391" s="115" t="e">
        <f>VLOOKUP($K391,Reajuste!$A$2:$CW$29,(MATCH($N391,Reajuste!$C$2:$CW$2,0)+2),FALSE)</f>
        <v>#N/A</v>
      </c>
      <c r="P391" s="113">
        <f t="shared" si="0"/>
        <v>0</v>
      </c>
      <c r="Q391" s="113">
        <f t="shared" si="1"/>
        <v>0</v>
      </c>
      <c r="R391" s="113">
        <f t="shared" si="2"/>
        <v>0</v>
      </c>
      <c r="S391" s="113">
        <f t="shared" si="3"/>
        <v>0</v>
      </c>
      <c r="T391" s="113">
        <f t="shared" si="4"/>
        <v>0</v>
      </c>
      <c r="U391" s="113">
        <f t="shared" si="5"/>
        <v>0</v>
      </c>
      <c r="V391" s="4"/>
      <c r="W391" s="4"/>
      <c r="X391" s="4"/>
      <c r="Y391" s="4"/>
      <c r="Z391" s="4"/>
    </row>
    <row r="392" spans="1:26" ht="14.25" customHeight="1">
      <c r="A392" s="256"/>
      <c r="B392" s="257"/>
      <c r="C392" s="112" t="str">
        <f>IF(OR($B392="ANP",$B392="DAER",$B392="CONSULTORIA DNIT",$B392="PREGÃO ELETRÔNICO",$B392="DMLU",$B392="DMAE",$B392="CEEE",$B392="EPTC",$B392="ORSE",$B392="SEINFRA",$B392="CREA",$B392="CAU",$B392="CEHOP",$B392="SIURB",$B392="DER-PR",$B392="SUDECAP",$B392=Aux.!$F$24,$B392=Aux.!$F$25),VLOOKUP($A392,#REF!,3,FALSE),IF($B392="SICRO EQUIP.",VLOOKUP($A392,#REF!,2,FALSE),IF($B392="CCU",VLOOKUP($A392,#REF!,2,FALSE),IF($B392="MERCADO",VLOOKUP($A392,#REF!,2,FALSE),IF($B392="PLEO",VLOOKUP($A392,#REF!,2,FALSE),IF($B392="SICRO",VLOOKUP($A392,#REF!,2,FALSE),IF($B392="SINAPI",IFERROR((VLOOKUP($A392,#REF!,2,FALSE)),(VLOOKUP($A392,#REF!,2,FALSE))),"-")))))))</f>
        <v>-</v>
      </c>
      <c r="D392" s="95" t="str">
        <f>IF(OR($B392="ANP",$B392="DAER",$B392="CONSULTORIA DNIT",$B392="PREGÃO ELETRÔNICO",$B392="DMLU",$B392="DMAE",$B392="CEEE",$B392="EPTC",$B392="ORSE",$B392="SEINFRA",$B392="CREA",$B392="CAU",$B392="CEHOP",$B392="SIURB",$B392="DER-PR",$B392="SUDECAP",$B392=Aux.!$F$24,$B392=Aux.!$F$25),VLOOKUP($A392,#REF!,4,FALSE),IF($B392="SICRO EQUIP.","H",IF($B392="CCU",VLOOKUP($A392,#REF!,3,FALSE),IF($B392="MERCADO",VLOOKUP($A392,#REF!,10,FALSE),IF($B392="PLEO",VLOOKUP($A392,#REF!,3,FALSE),IF($B392="SICRO",VLOOKUP($A392,#REF!,3,FALSE),IF($B392="SINAPI",IFERROR((VLOOKUP($A392,#REF!,3,FALSE)),(VLOOKUP($A392,#REF!,3,FALSE))),"-")))))))</f>
        <v>-</v>
      </c>
      <c r="E392" s="113" t="str">
        <f>IF(OR($B392="ANP",$B392="DAER",$B392="CONSULTORIA DNIT",$B392="PREGÃO ELETRÔNICO",$B392="DMLU",$B392="DMAE",$B392="CEEE",$B392="EPTC",$B392="ORSE",$B392="SEINFRA",$B392="CREA",$B392="CAU",$B392="CEHOP",$B392="SIURB",$B392="DER-PR",$B392="SUDECAP",$B392=Aux.!$F$24,$B392=Aux.!$F$25),VLOOKUP($A392,#REF!,6,FALSE),IF($B392="CCU",VLOOKUP($A392,#REF!,5,FALSE),IF($B392="MERCADO",VLOOKUP($A392,#REF!,7,FALSE),IF($B392="PLEO",VLOOKUP($A392,#REF!,4,FALSE),IF($B392="SICRO",VLOOKUP($A392,#REF!,5,FALSE),IF($B392="SINAPI",IFERROR((VLOOKUP($A392,#REF!,18,FALSE)),),"-"))))))</f>
        <v>-</v>
      </c>
      <c r="F392" s="113" t="str">
        <f>IF(OR($B392="ANP",$B392="DAER",$B392="CONSULTORIA DNIT",$B392="PREGÃO ELETRÔNICO",$B392="DMLU",$B392="DMAE",$B392="CEEE",$B392="EPTC",$B392="ORSE",$B392="SEINFRA",$B392="CREA",$B392="CAU",$B392="CEHOP",$B392="SIURB",$B392="DER-PR",$B392="SUDECAP",$B392=Aux.!$F$24,$B392=Aux.!$F$25),VLOOKUP($A392,#REF!,7,FALSE),IF($B392="CCU",VLOOKUP($A392,#REF!,6,FALSE),IF($B392="MERCADO",VLOOKUP($A392,#REF!,8,FALSE),IF($B392="PLEO",VLOOKUP($A392,#REF!,4,FALSE),IF($B392="SICRO",VLOOKUP($A392,#REF!,6,FALSE),IF($B392="SINAPI",IFERROR(SUM((VLOOKUP($A392,#REF!,14,FALSE)),VLOOKUP($A392,#REF!,20,FALSE),VLOOKUP($A392,#REF!,22,FALSE)),),"-"))))))</f>
        <v>-</v>
      </c>
      <c r="G392" s="113" t="str">
        <f>IF(OR($B392="ANP",$B392="DAER",$B392="CONSULTORIA DNIT",$B392="PREGÃO ELETRÔNICO",$B392="DMLU",$B392="DMAE",$B392="CEEE",$B392="EPTC",$B392="ORSE",$B392="SEINFRA",$B392="CREA",$B392="CAU",$B392="CEHOP",$B392="SIURB",$B392="DER-PR",$B392="SUDECAP",$B392=Aux.!$F$24,$B392=Aux.!$F$25),VLOOKUP($A392,#REF!,8,FALSE),IF($B392="CCU",VLOOKUP($A392,#REF!,7,FALSE),IF($B392="MERCADO",VLOOKUP($A392,#REF!,9,FALSE),IF($B392="PLEO",VLOOKUP($A392,#REF!,4,FALSE),IF($B392="SICRO",VLOOKUP($A392,#REF!,7,FALSE),IF($B392="SINAPI",IFERROR((VLOOKUP($A392,#REF!,16,FALSE)),(VLOOKUP($A392,#REF!,5,FALSE))),"-"))))))</f>
        <v>-</v>
      </c>
      <c r="H392" s="113" t="str">
        <f>IF(OR($B392="ANP",$B392="DAER",$B392="CONSULTORIA DNIT",$B392="PREGÃO ELETRÔNICO",$B392="DMLU",$B392="DMAE",$B392="CEEE",$B392="EPTC",$B392="ORSE",$B392="SEINFRA",$B392="CREA",$B392="CAU",$B392="CEHOP",$B392="SIURB",$B392="DER-PR",$B392="SUDECAP",$B392=Aux.!$F$24,$B392=Aux.!$F$25),VLOOKUP($A392,#REF!,5,FALSE),IF($B392="CCU",VLOOKUP($A392,#REF!,4,FALSE),IF($B392="MERCADO",VLOOKUP($A392,#REF!,6,FALSE),IF($B392="PLEO",VLOOKUP($A392,#REF!,4,FALSE),IF($B392="SICRO",VLOOKUP($A392,#REF!,4,FALSE),IF($B392="SINAPI",IFERROR((VLOOKUP($A392,#REF!,5,FALSE)),(VLOOKUP($A392,#REF!,5,FALSE))),"-"))))))</f>
        <v>-</v>
      </c>
      <c r="I392" s="114">
        <f>IF($B392="SICRO EQUIP.",VLOOKUP($A392,#REF!,10,FALSE),0)</f>
        <v>0</v>
      </c>
      <c r="J392" s="114">
        <f>IF($B392="SICRO EQUIP.",VLOOKUP($A392,#REF!,11,FALSE),0)</f>
        <v>0</v>
      </c>
      <c r="K392" s="258"/>
      <c r="L392" s="259"/>
      <c r="M392" s="115" t="e">
        <f>VLOOKUP($K392,Reajuste!$A$2:$BW$29,(MATCH($L392,Reajuste!$C$2:$BW$2,0)+2),FALSE)</f>
        <v>#N/A</v>
      </c>
      <c r="N392" s="259"/>
      <c r="O392" s="115" t="e">
        <f>VLOOKUP($K392,Reajuste!$A$2:$CW$29,(MATCH($N392,Reajuste!$C$2:$CW$2,0)+2),FALSE)</f>
        <v>#N/A</v>
      </c>
      <c r="P392" s="113">
        <f t="shared" si="0"/>
        <v>0</v>
      </c>
      <c r="Q392" s="113">
        <f t="shared" si="1"/>
        <v>0</v>
      </c>
      <c r="R392" s="113">
        <f t="shared" si="2"/>
        <v>0</v>
      </c>
      <c r="S392" s="113">
        <f t="shared" si="3"/>
        <v>0</v>
      </c>
      <c r="T392" s="113">
        <f t="shared" si="4"/>
        <v>0</v>
      </c>
      <c r="U392" s="113">
        <f t="shared" si="5"/>
        <v>0</v>
      </c>
      <c r="V392" s="4"/>
      <c r="W392" s="4"/>
      <c r="X392" s="4"/>
      <c r="Y392" s="4"/>
      <c r="Z392" s="4"/>
    </row>
    <row r="393" spans="1:26" ht="14.25" customHeight="1">
      <c r="A393" s="256"/>
      <c r="B393" s="257"/>
      <c r="C393" s="112" t="str">
        <f>IF(OR($B393="ANP",$B393="DAER",$B393="CONSULTORIA DNIT",$B393="PREGÃO ELETRÔNICO",$B393="DMLU",$B393="DMAE",$B393="CEEE",$B393="EPTC",$B393="ORSE",$B393="SEINFRA",$B393="CREA",$B393="CAU",$B393="CEHOP",$B393="SIURB",$B393="DER-PR",$B393="SUDECAP",$B393=Aux.!$F$24,$B393=Aux.!$F$25),VLOOKUP($A393,#REF!,3,FALSE),IF($B393="SICRO EQUIP.",VLOOKUP($A393,#REF!,2,FALSE),IF($B393="CCU",VLOOKUP($A393,#REF!,2,FALSE),IF($B393="MERCADO",VLOOKUP($A393,#REF!,2,FALSE),IF($B393="PLEO",VLOOKUP($A393,#REF!,2,FALSE),IF($B393="SICRO",VLOOKUP($A393,#REF!,2,FALSE),IF($B393="SINAPI",IFERROR((VLOOKUP($A393,#REF!,2,FALSE)),(VLOOKUP($A393,#REF!,2,FALSE))),"-")))))))</f>
        <v>-</v>
      </c>
      <c r="D393" s="95" t="str">
        <f>IF(OR($B393="ANP",$B393="DAER",$B393="CONSULTORIA DNIT",$B393="PREGÃO ELETRÔNICO",$B393="DMLU",$B393="DMAE",$B393="CEEE",$B393="EPTC",$B393="ORSE",$B393="SEINFRA",$B393="CREA",$B393="CAU",$B393="CEHOP",$B393="SIURB",$B393="DER-PR",$B393="SUDECAP",$B393=Aux.!$F$24,$B393=Aux.!$F$25),VLOOKUP($A393,#REF!,4,FALSE),IF($B393="SICRO EQUIP.","H",IF($B393="CCU",VLOOKUP($A393,#REF!,3,FALSE),IF($B393="MERCADO",VLOOKUP($A393,#REF!,10,FALSE),IF($B393="PLEO",VLOOKUP($A393,#REF!,3,FALSE),IF($B393="SICRO",VLOOKUP($A393,#REF!,3,FALSE),IF($B393="SINAPI",IFERROR((VLOOKUP($A393,#REF!,3,FALSE)),(VLOOKUP($A393,#REF!,3,FALSE))),"-")))))))</f>
        <v>-</v>
      </c>
      <c r="E393" s="113" t="str">
        <f>IF(OR($B393="ANP",$B393="DAER",$B393="CONSULTORIA DNIT",$B393="PREGÃO ELETRÔNICO",$B393="DMLU",$B393="DMAE",$B393="CEEE",$B393="EPTC",$B393="ORSE",$B393="SEINFRA",$B393="CREA",$B393="CAU",$B393="CEHOP",$B393="SIURB",$B393="DER-PR",$B393="SUDECAP",$B393=Aux.!$F$24,$B393=Aux.!$F$25),VLOOKUP($A393,#REF!,6,FALSE),IF($B393="CCU",VLOOKUP($A393,#REF!,5,FALSE),IF($B393="MERCADO",VLOOKUP($A393,#REF!,7,FALSE),IF($B393="PLEO",VLOOKUP($A393,#REF!,4,FALSE),IF($B393="SICRO",VLOOKUP($A393,#REF!,5,FALSE),IF($B393="SINAPI",IFERROR((VLOOKUP($A393,#REF!,18,FALSE)),),"-"))))))</f>
        <v>-</v>
      </c>
      <c r="F393" s="113" t="str">
        <f>IF(OR($B393="ANP",$B393="DAER",$B393="CONSULTORIA DNIT",$B393="PREGÃO ELETRÔNICO",$B393="DMLU",$B393="DMAE",$B393="CEEE",$B393="EPTC",$B393="ORSE",$B393="SEINFRA",$B393="CREA",$B393="CAU",$B393="CEHOP",$B393="SIURB",$B393="DER-PR",$B393="SUDECAP",$B393=Aux.!$F$24,$B393=Aux.!$F$25),VLOOKUP($A393,#REF!,7,FALSE),IF($B393="CCU",VLOOKUP($A393,#REF!,6,FALSE),IF($B393="MERCADO",VLOOKUP($A393,#REF!,8,FALSE),IF($B393="PLEO",VLOOKUP($A393,#REF!,4,FALSE),IF($B393="SICRO",VLOOKUP($A393,#REF!,6,FALSE),IF($B393="SINAPI",IFERROR(SUM((VLOOKUP($A393,#REF!,14,FALSE)),VLOOKUP($A393,#REF!,20,FALSE),VLOOKUP($A393,#REF!,22,FALSE)),),"-"))))))</f>
        <v>-</v>
      </c>
      <c r="G393" s="113" t="str">
        <f>IF(OR($B393="ANP",$B393="DAER",$B393="CONSULTORIA DNIT",$B393="PREGÃO ELETRÔNICO",$B393="DMLU",$B393="DMAE",$B393="CEEE",$B393="EPTC",$B393="ORSE",$B393="SEINFRA",$B393="CREA",$B393="CAU",$B393="CEHOP",$B393="SIURB",$B393="DER-PR",$B393="SUDECAP",$B393=Aux.!$F$24,$B393=Aux.!$F$25),VLOOKUP($A393,#REF!,8,FALSE),IF($B393="CCU",VLOOKUP($A393,#REF!,7,FALSE),IF($B393="MERCADO",VLOOKUP($A393,#REF!,9,FALSE),IF($B393="PLEO",VLOOKUP($A393,#REF!,4,FALSE),IF($B393="SICRO",VLOOKUP($A393,#REF!,7,FALSE),IF($B393="SINAPI",IFERROR((VLOOKUP($A393,#REF!,16,FALSE)),(VLOOKUP($A393,#REF!,5,FALSE))),"-"))))))</f>
        <v>-</v>
      </c>
      <c r="H393" s="113" t="str">
        <f>IF(OR($B393="ANP",$B393="DAER",$B393="CONSULTORIA DNIT",$B393="PREGÃO ELETRÔNICO",$B393="DMLU",$B393="DMAE",$B393="CEEE",$B393="EPTC",$B393="ORSE",$B393="SEINFRA",$B393="CREA",$B393="CAU",$B393="CEHOP",$B393="SIURB",$B393="DER-PR",$B393="SUDECAP",$B393=Aux.!$F$24,$B393=Aux.!$F$25),VLOOKUP($A393,#REF!,5,FALSE),IF($B393="CCU",VLOOKUP($A393,#REF!,4,FALSE),IF($B393="MERCADO",VLOOKUP($A393,#REF!,6,FALSE),IF($B393="PLEO",VLOOKUP($A393,#REF!,4,FALSE),IF($B393="SICRO",VLOOKUP($A393,#REF!,4,FALSE),IF($B393="SINAPI",IFERROR((VLOOKUP($A393,#REF!,5,FALSE)),(VLOOKUP($A393,#REF!,5,FALSE))),"-"))))))</f>
        <v>-</v>
      </c>
      <c r="I393" s="114">
        <f>IF($B393="SICRO EQUIP.",VLOOKUP($A393,#REF!,10,FALSE),0)</f>
        <v>0</v>
      </c>
      <c r="J393" s="114">
        <f>IF($B393="SICRO EQUIP.",VLOOKUP($A393,#REF!,11,FALSE),0)</f>
        <v>0</v>
      </c>
      <c r="K393" s="258"/>
      <c r="L393" s="259"/>
      <c r="M393" s="115" t="e">
        <f>VLOOKUP($K393,Reajuste!$A$2:$BW$29,(MATCH($L393,Reajuste!$C$2:$BW$2,0)+2),FALSE)</f>
        <v>#N/A</v>
      </c>
      <c r="N393" s="259"/>
      <c r="O393" s="115" t="e">
        <f>VLOOKUP($K393,Reajuste!$A$2:$CW$29,(MATCH($N393,Reajuste!$C$2:$CW$2,0)+2),FALSE)</f>
        <v>#N/A</v>
      </c>
      <c r="P393" s="113">
        <f t="shared" si="0"/>
        <v>0</v>
      </c>
      <c r="Q393" s="113">
        <f t="shared" si="1"/>
        <v>0</v>
      </c>
      <c r="R393" s="113">
        <f t="shared" si="2"/>
        <v>0</v>
      </c>
      <c r="S393" s="113">
        <f t="shared" si="3"/>
        <v>0</v>
      </c>
      <c r="T393" s="113">
        <f t="shared" si="4"/>
        <v>0</v>
      </c>
      <c r="U393" s="113">
        <f t="shared" si="5"/>
        <v>0</v>
      </c>
      <c r="V393" s="4"/>
      <c r="W393" s="4"/>
      <c r="X393" s="4"/>
      <c r="Y393" s="4"/>
      <c r="Z393" s="4"/>
    </row>
    <row r="394" spans="1:26" ht="14.25" customHeight="1">
      <c r="A394" s="256"/>
      <c r="B394" s="257"/>
      <c r="C394" s="112" t="str">
        <f>IF(OR($B394="ANP",$B394="DAER",$B394="CONSULTORIA DNIT",$B394="PREGÃO ELETRÔNICO",$B394="DMLU",$B394="DMAE",$B394="CEEE",$B394="EPTC",$B394="ORSE",$B394="SEINFRA",$B394="CREA",$B394="CAU",$B394="CEHOP",$B394="SIURB",$B394="DER-PR",$B394="SUDECAP",$B394=Aux.!$F$24,$B394=Aux.!$F$25),VLOOKUP($A394,#REF!,3,FALSE),IF($B394="SICRO EQUIP.",VLOOKUP($A394,#REF!,2,FALSE),IF($B394="CCU",VLOOKUP($A394,#REF!,2,FALSE),IF($B394="MERCADO",VLOOKUP($A394,#REF!,2,FALSE),IF($B394="PLEO",VLOOKUP($A394,#REF!,2,FALSE),IF($B394="SICRO",VLOOKUP($A394,#REF!,2,FALSE),IF($B394="SINAPI",IFERROR((VLOOKUP($A394,#REF!,2,FALSE)),(VLOOKUP($A394,#REF!,2,FALSE))),"-")))))))</f>
        <v>-</v>
      </c>
      <c r="D394" s="95" t="str">
        <f>IF(OR($B394="ANP",$B394="DAER",$B394="CONSULTORIA DNIT",$B394="PREGÃO ELETRÔNICO",$B394="DMLU",$B394="DMAE",$B394="CEEE",$B394="EPTC",$B394="ORSE",$B394="SEINFRA",$B394="CREA",$B394="CAU",$B394="CEHOP",$B394="SIURB",$B394="DER-PR",$B394="SUDECAP",$B394=Aux.!$F$24,$B394=Aux.!$F$25),VLOOKUP($A394,#REF!,4,FALSE),IF($B394="SICRO EQUIP.","H",IF($B394="CCU",VLOOKUP($A394,#REF!,3,FALSE),IF($B394="MERCADO",VLOOKUP($A394,#REF!,10,FALSE),IF($B394="PLEO",VLOOKUP($A394,#REF!,3,FALSE),IF($B394="SICRO",VLOOKUP($A394,#REF!,3,FALSE),IF($B394="SINAPI",IFERROR((VLOOKUP($A394,#REF!,3,FALSE)),(VLOOKUP($A394,#REF!,3,FALSE))),"-")))))))</f>
        <v>-</v>
      </c>
      <c r="E394" s="113" t="str">
        <f>IF(OR($B394="ANP",$B394="DAER",$B394="CONSULTORIA DNIT",$B394="PREGÃO ELETRÔNICO",$B394="DMLU",$B394="DMAE",$B394="CEEE",$B394="EPTC",$B394="ORSE",$B394="SEINFRA",$B394="CREA",$B394="CAU",$B394="CEHOP",$B394="SIURB",$B394="DER-PR",$B394="SUDECAP",$B394=Aux.!$F$24,$B394=Aux.!$F$25),VLOOKUP($A394,#REF!,6,FALSE),IF($B394="CCU",VLOOKUP($A394,#REF!,5,FALSE),IF($B394="MERCADO",VLOOKUP($A394,#REF!,7,FALSE),IF($B394="PLEO",VLOOKUP($A394,#REF!,4,FALSE),IF($B394="SICRO",VLOOKUP($A394,#REF!,5,FALSE),IF($B394="SINAPI",IFERROR((VLOOKUP($A394,#REF!,18,FALSE)),),"-"))))))</f>
        <v>-</v>
      </c>
      <c r="F394" s="113" t="str">
        <f>IF(OR($B394="ANP",$B394="DAER",$B394="CONSULTORIA DNIT",$B394="PREGÃO ELETRÔNICO",$B394="DMLU",$B394="DMAE",$B394="CEEE",$B394="EPTC",$B394="ORSE",$B394="SEINFRA",$B394="CREA",$B394="CAU",$B394="CEHOP",$B394="SIURB",$B394="DER-PR",$B394="SUDECAP",$B394=Aux.!$F$24,$B394=Aux.!$F$25),VLOOKUP($A394,#REF!,7,FALSE),IF($B394="CCU",VLOOKUP($A394,#REF!,6,FALSE),IF($B394="MERCADO",VLOOKUP($A394,#REF!,8,FALSE),IF($B394="PLEO",VLOOKUP($A394,#REF!,4,FALSE),IF($B394="SICRO",VLOOKUP($A394,#REF!,6,FALSE),IF($B394="SINAPI",IFERROR(SUM((VLOOKUP($A394,#REF!,14,FALSE)),VLOOKUP($A394,#REF!,20,FALSE),VLOOKUP($A394,#REF!,22,FALSE)),),"-"))))))</f>
        <v>-</v>
      </c>
      <c r="G394" s="113" t="str">
        <f>IF(OR($B394="ANP",$B394="DAER",$B394="CONSULTORIA DNIT",$B394="PREGÃO ELETRÔNICO",$B394="DMLU",$B394="DMAE",$B394="CEEE",$B394="EPTC",$B394="ORSE",$B394="SEINFRA",$B394="CREA",$B394="CAU",$B394="CEHOP",$B394="SIURB",$B394="DER-PR",$B394="SUDECAP",$B394=Aux.!$F$24,$B394=Aux.!$F$25),VLOOKUP($A394,#REF!,8,FALSE),IF($B394="CCU",VLOOKUP($A394,#REF!,7,FALSE),IF($B394="MERCADO",VLOOKUP($A394,#REF!,9,FALSE),IF($B394="PLEO",VLOOKUP($A394,#REF!,4,FALSE),IF($B394="SICRO",VLOOKUP($A394,#REF!,7,FALSE),IF($B394="SINAPI",IFERROR((VLOOKUP($A394,#REF!,16,FALSE)),(VLOOKUP($A394,#REF!,5,FALSE))),"-"))))))</f>
        <v>-</v>
      </c>
      <c r="H394" s="113" t="str">
        <f>IF(OR($B394="ANP",$B394="DAER",$B394="CONSULTORIA DNIT",$B394="PREGÃO ELETRÔNICO",$B394="DMLU",$B394="DMAE",$B394="CEEE",$B394="EPTC",$B394="ORSE",$B394="SEINFRA",$B394="CREA",$B394="CAU",$B394="CEHOP",$B394="SIURB",$B394="DER-PR",$B394="SUDECAP",$B394=Aux.!$F$24,$B394=Aux.!$F$25),VLOOKUP($A394,#REF!,5,FALSE),IF($B394="CCU",VLOOKUP($A394,#REF!,4,FALSE),IF($B394="MERCADO",VLOOKUP($A394,#REF!,6,FALSE),IF($B394="PLEO",VLOOKUP($A394,#REF!,4,FALSE),IF($B394="SICRO",VLOOKUP($A394,#REF!,4,FALSE),IF($B394="SINAPI",IFERROR((VLOOKUP($A394,#REF!,5,FALSE)),(VLOOKUP($A394,#REF!,5,FALSE))),"-"))))))</f>
        <v>-</v>
      </c>
      <c r="I394" s="114">
        <f>IF($B394="SICRO EQUIP.",VLOOKUP($A394,#REF!,10,FALSE),0)</f>
        <v>0</v>
      </c>
      <c r="J394" s="114">
        <f>IF($B394="SICRO EQUIP.",VLOOKUP($A394,#REF!,11,FALSE),0)</f>
        <v>0</v>
      </c>
      <c r="K394" s="258"/>
      <c r="L394" s="259"/>
      <c r="M394" s="115" t="e">
        <f>VLOOKUP($K394,Reajuste!$A$2:$BW$29,(MATCH($L394,Reajuste!$C$2:$BW$2,0)+2),FALSE)</f>
        <v>#N/A</v>
      </c>
      <c r="N394" s="259"/>
      <c r="O394" s="115" t="e">
        <f>VLOOKUP($K394,Reajuste!$A$2:$CW$29,(MATCH($N394,Reajuste!$C$2:$CW$2,0)+2),FALSE)</f>
        <v>#N/A</v>
      </c>
      <c r="P394" s="113">
        <f t="shared" si="0"/>
        <v>0</v>
      </c>
      <c r="Q394" s="113">
        <f t="shared" si="1"/>
        <v>0</v>
      </c>
      <c r="R394" s="113">
        <f t="shared" si="2"/>
        <v>0</v>
      </c>
      <c r="S394" s="113">
        <f t="shared" si="3"/>
        <v>0</v>
      </c>
      <c r="T394" s="113">
        <f t="shared" si="4"/>
        <v>0</v>
      </c>
      <c r="U394" s="113">
        <f t="shared" si="5"/>
        <v>0</v>
      </c>
      <c r="V394" s="4"/>
      <c r="W394" s="4"/>
      <c r="X394" s="4"/>
      <c r="Y394" s="4"/>
      <c r="Z394" s="4"/>
    </row>
    <row r="395" spans="1:26" ht="14.25" customHeight="1">
      <c r="A395" s="256"/>
      <c r="B395" s="257"/>
      <c r="C395" s="112" t="str">
        <f>IF(OR($B395="ANP",$B395="DAER",$B395="CONSULTORIA DNIT",$B395="PREGÃO ELETRÔNICO",$B395="DMLU",$B395="DMAE",$B395="CEEE",$B395="EPTC",$B395="ORSE",$B395="SEINFRA",$B395="CREA",$B395="CAU",$B395="CEHOP",$B395="SIURB",$B395="DER-PR",$B395="SUDECAP",$B395=Aux.!$F$24,$B395=Aux.!$F$25),VLOOKUP($A395,#REF!,3,FALSE),IF($B395="SICRO EQUIP.",VLOOKUP($A395,#REF!,2,FALSE),IF($B395="CCU",VLOOKUP($A395,#REF!,2,FALSE),IF($B395="MERCADO",VLOOKUP($A395,#REF!,2,FALSE),IF($B395="PLEO",VLOOKUP($A395,#REF!,2,FALSE),IF($B395="SICRO",VLOOKUP($A395,#REF!,2,FALSE),IF($B395="SINAPI",IFERROR((VLOOKUP($A395,#REF!,2,FALSE)),(VLOOKUP($A395,#REF!,2,FALSE))),"-")))))))</f>
        <v>-</v>
      </c>
      <c r="D395" s="95" t="str">
        <f>IF(OR($B395="ANP",$B395="DAER",$B395="CONSULTORIA DNIT",$B395="PREGÃO ELETRÔNICO",$B395="DMLU",$B395="DMAE",$B395="CEEE",$B395="EPTC",$B395="ORSE",$B395="SEINFRA",$B395="CREA",$B395="CAU",$B395="CEHOP",$B395="SIURB",$B395="DER-PR",$B395="SUDECAP",$B395=Aux.!$F$24,$B395=Aux.!$F$25),VLOOKUP($A395,#REF!,4,FALSE),IF($B395="SICRO EQUIP.","H",IF($B395="CCU",VLOOKUP($A395,#REF!,3,FALSE),IF($B395="MERCADO",VLOOKUP($A395,#REF!,10,FALSE),IF($B395="PLEO",VLOOKUP($A395,#REF!,3,FALSE),IF($B395="SICRO",VLOOKUP($A395,#REF!,3,FALSE),IF($B395="SINAPI",IFERROR((VLOOKUP($A395,#REF!,3,FALSE)),(VLOOKUP($A395,#REF!,3,FALSE))),"-")))))))</f>
        <v>-</v>
      </c>
      <c r="E395" s="113" t="str">
        <f>IF(OR($B395="ANP",$B395="DAER",$B395="CONSULTORIA DNIT",$B395="PREGÃO ELETRÔNICO",$B395="DMLU",$B395="DMAE",$B395="CEEE",$B395="EPTC",$B395="ORSE",$B395="SEINFRA",$B395="CREA",$B395="CAU",$B395="CEHOP",$B395="SIURB",$B395="DER-PR",$B395="SUDECAP",$B395=Aux.!$F$24,$B395=Aux.!$F$25),VLOOKUP($A395,#REF!,6,FALSE),IF($B395="CCU",VLOOKUP($A395,#REF!,5,FALSE),IF($B395="MERCADO",VLOOKUP($A395,#REF!,7,FALSE),IF($B395="PLEO",VLOOKUP($A395,#REF!,4,FALSE),IF($B395="SICRO",VLOOKUP($A395,#REF!,5,FALSE),IF($B395="SINAPI",IFERROR((VLOOKUP($A395,#REF!,18,FALSE)),),"-"))))))</f>
        <v>-</v>
      </c>
      <c r="F395" s="113" t="str">
        <f>IF(OR($B395="ANP",$B395="DAER",$B395="CONSULTORIA DNIT",$B395="PREGÃO ELETRÔNICO",$B395="DMLU",$B395="DMAE",$B395="CEEE",$B395="EPTC",$B395="ORSE",$B395="SEINFRA",$B395="CREA",$B395="CAU",$B395="CEHOP",$B395="SIURB",$B395="DER-PR",$B395="SUDECAP",$B395=Aux.!$F$24,$B395=Aux.!$F$25),VLOOKUP($A395,#REF!,7,FALSE),IF($B395="CCU",VLOOKUP($A395,#REF!,6,FALSE),IF($B395="MERCADO",VLOOKUP($A395,#REF!,8,FALSE),IF($B395="PLEO",VLOOKUP($A395,#REF!,4,FALSE),IF($B395="SICRO",VLOOKUP($A395,#REF!,6,FALSE),IF($B395="SINAPI",IFERROR(SUM((VLOOKUP($A395,#REF!,14,FALSE)),VLOOKUP($A395,#REF!,20,FALSE),VLOOKUP($A395,#REF!,22,FALSE)),),"-"))))))</f>
        <v>-</v>
      </c>
      <c r="G395" s="113" t="str">
        <f>IF(OR($B395="ANP",$B395="DAER",$B395="CONSULTORIA DNIT",$B395="PREGÃO ELETRÔNICO",$B395="DMLU",$B395="DMAE",$B395="CEEE",$B395="EPTC",$B395="ORSE",$B395="SEINFRA",$B395="CREA",$B395="CAU",$B395="CEHOP",$B395="SIURB",$B395="DER-PR",$B395="SUDECAP",$B395=Aux.!$F$24,$B395=Aux.!$F$25),VLOOKUP($A395,#REF!,8,FALSE),IF($B395="CCU",VLOOKUP($A395,#REF!,7,FALSE),IF($B395="MERCADO",VLOOKUP($A395,#REF!,9,FALSE),IF($B395="PLEO",VLOOKUP($A395,#REF!,4,FALSE),IF($B395="SICRO",VLOOKUP($A395,#REF!,7,FALSE),IF($B395="SINAPI",IFERROR((VLOOKUP($A395,#REF!,16,FALSE)),(VLOOKUP($A395,#REF!,5,FALSE))),"-"))))))</f>
        <v>-</v>
      </c>
      <c r="H395" s="113" t="str">
        <f>IF(OR($B395="ANP",$B395="DAER",$B395="CONSULTORIA DNIT",$B395="PREGÃO ELETRÔNICO",$B395="DMLU",$B395="DMAE",$B395="CEEE",$B395="EPTC",$B395="ORSE",$B395="SEINFRA",$B395="CREA",$B395="CAU",$B395="CEHOP",$B395="SIURB",$B395="DER-PR",$B395="SUDECAP",$B395=Aux.!$F$24,$B395=Aux.!$F$25),VLOOKUP($A395,#REF!,5,FALSE),IF($B395="CCU",VLOOKUP($A395,#REF!,4,FALSE),IF($B395="MERCADO",VLOOKUP($A395,#REF!,6,FALSE),IF($B395="PLEO",VLOOKUP($A395,#REF!,4,FALSE),IF($B395="SICRO",VLOOKUP($A395,#REF!,4,FALSE),IF($B395="SINAPI",IFERROR((VLOOKUP($A395,#REF!,5,FALSE)),(VLOOKUP($A395,#REF!,5,FALSE))),"-"))))))</f>
        <v>-</v>
      </c>
      <c r="I395" s="114">
        <f>IF($B395="SICRO EQUIP.",VLOOKUP($A395,#REF!,10,FALSE),0)</f>
        <v>0</v>
      </c>
      <c r="J395" s="114">
        <f>IF($B395="SICRO EQUIP.",VLOOKUP($A395,#REF!,11,FALSE),0)</f>
        <v>0</v>
      </c>
      <c r="K395" s="258"/>
      <c r="L395" s="259"/>
      <c r="M395" s="115" t="e">
        <f>VLOOKUP($K395,Reajuste!$A$2:$BW$29,(MATCH($L395,Reajuste!$C$2:$BW$2,0)+2),FALSE)</f>
        <v>#N/A</v>
      </c>
      <c r="N395" s="259"/>
      <c r="O395" s="115" t="e">
        <f>VLOOKUP($K395,Reajuste!$A$2:$CW$29,(MATCH($N395,Reajuste!$C$2:$CW$2,0)+2),FALSE)</f>
        <v>#N/A</v>
      </c>
      <c r="P395" s="113">
        <f t="shared" si="0"/>
        <v>0</v>
      </c>
      <c r="Q395" s="113">
        <f t="shared" si="1"/>
        <v>0</v>
      </c>
      <c r="R395" s="113">
        <f t="shared" si="2"/>
        <v>0</v>
      </c>
      <c r="S395" s="113">
        <f t="shared" si="3"/>
        <v>0</v>
      </c>
      <c r="T395" s="113">
        <f t="shared" si="4"/>
        <v>0</v>
      </c>
      <c r="U395" s="113">
        <f t="shared" si="5"/>
        <v>0</v>
      </c>
      <c r="V395" s="4"/>
      <c r="W395" s="4"/>
      <c r="X395" s="4"/>
      <c r="Y395" s="4"/>
      <c r="Z395" s="4"/>
    </row>
    <row r="396" spans="1:26" ht="14.25" customHeight="1">
      <c r="A396" s="256"/>
      <c r="B396" s="257"/>
      <c r="C396" s="112" t="str">
        <f>IF(OR($B396="ANP",$B396="DAER",$B396="CONSULTORIA DNIT",$B396="PREGÃO ELETRÔNICO",$B396="DMLU",$B396="DMAE",$B396="CEEE",$B396="EPTC",$B396="ORSE",$B396="SEINFRA",$B396="CREA",$B396="CAU",$B396="CEHOP",$B396="SIURB",$B396="DER-PR",$B396="SUDECAP",$B396=Aux.!$F$24,$B396=Aux.!$F$25),VLOOKUP($A396,#REF!,3,FALSE),IF($B396="SICRO EQUIP.",VLOOKUP($A396,#REF!,2,FALSE),IF($B396="CCU",VLOOKUP($A396,#REF!,2,FALSE),IF($B396="MERCADO",VLOOKUP($A396,#REF!,2,FALSE),IF($B396="PLEO",VLOOKUP($A396,#REF!,2,FALSE),IF($B396="SICRO",VLOOKUP($A396,#REF!,2,FALSE),IF($B396="SINAPI",IFERROR((VLOOKUP($A396,#REF!,2,FALSE)),(VLOOKUP($A396,#REF!,2,FALSE))),"-")))))))</f>
        <v>-</v>
      </c>
      <c r="D396" s="95" t="str">
        <f>IF(OR($B396="ANP",$B396="DAER",$B396="CONSULTORIA DNIT",$B396="PREGÃO ELETRÔNICO",$B396="DMLU",$B396="DMAE",$B396="CEEE",$B396="EPTC",$B396="ORSE",$B396="SEINFRA",$B396="CREA",$B396="CAU",$B396="CEHOP",$B396="SIURB",$B396="DER-PR",$B396="SUDECAP",$B396=Aux.!$F$24,$B396=Aux.!$F$25),VLOOKUP($A396,#REF!,4,FALSE),IF($B396="SICRO EQUIP.","H",IF($B396="CCU",VLOOKUP($A396,#REF!,3,FALSE),IF($B396="MERCADO",VLOOKUP($A396,#REF!,10,FALSE),IF($B396="PLEO",VLOOKUP($A396,#REF!,3,FALSE),IF($B396="SICRO",VLOOKUP($A396,#REF!,3,FALSE),IF($B396="SINAPI",IFERROR((VLOOKUP($A396,#REF!,3,FALSE)),(VLOOKUP($A396,#REF!,3,FALSE))),"-")))))))</f>
        <v>-</v>
      </c>
      <c r="E396" s="113" t="str">
        <f>IF(OR($B396="ANP",$B396="DAER",$B396="CONSULTORIA DNIT",$B396="PREGÃO ELETRÔNICO",$B396="DMLU",$B396="DMAE",$B396="CEEE",$B396="EPTC",$B396="ORSE",$B396="SEINFRA",$B396="CREA",$B396="CAU",$B396="CEHOP",$B396="SIURB",$B396="DER-PR",$B396="SUDECAP",$B396=Aux.!$F$24,$B396=Aux.!$F$25),VLOOKUP($A396,#REF!,6,FALSE),IF($B396="CCU",VLOOKUP($A396,#REF!,5,FALSE),IF($B396="MERCADO",VLOOKUP($A396,#REF!,7,FALSE),IF($B396="PLEO",VLOOKUP($A396,#REF!,4,FALSE),IF($B396="SICRO",VLOOKUP($A396,#REF!,5,FALSE),IF($B396="SINAPI",IFERROR((VLOOKUP($A396,#REF!,18,FALSE)),),"-"))))))</f>
        <v>-</v>
      </c>
      <c r="F396" s="113" t="str">
        <f>IF(OR($B396="ANP",$B396="DAER",$B396="CONSULTORIA DNIT",$B396="PREGÃO ELETRÔNICO",$B396="DMLU",$B396="DMAE",$B396="CEEE",$B396="EPTC",$B396="ORSE",$B396="SEINFRA",$B396="CREA",$B396="CAU",$B396="CEHOP",$B396="SIURB",$B396="DER-PR",$B396="SUDECAP",$B396=Aux.!$F$24,$B396=Aux.!$F$25),VLOOKUP($A396,#REF!,7,FALSE),IF($B396="CCU",VLOOKUP($A396,#REF!,6,FALSE),IF($B396="MERCADO",VLOOKUP($A396,#REF!,8,FALSE),IF($B396="PLEO",VLOOKUP($A396,#REF!,4,FALSE),IF($B396="SICRO",VLOOKUP($A396,#REF!,6,FALSE),IF($B396="SINAPI",IFERROR(SUM((VLOOKUP($A396,#REF!,14,FALSE)),VLOOKUP($A396,#REF!,20,FALSE),VLOOKUP($A396,#REF!,22,FALSE)),),"-"))))))</f>
        <v>-</v>
      </c>
      <c r="G396" s="113" t="str">
        <f>IF(OR($B396="ANP",$B396="DAER",$B396="CONSULTORIA DNIT",$B396="PREGÃO ELETRÔNICO",$B396="DMLU",$B396="DMAE",$B396="CEEE",$B396="EPTC",$B396="ORSE",$B396="SEINFRA",$B396="CREA",$B396="CAU",$B396="CEHOP",$B396="SIURB",$B396="DER-PR",$B396="SUDECAP",$B396=Aux.!$F$24,$B396=Aux.!$F$25),VLOOKUP($A396,#REF!,8,FALSE),IF($B396="CCU",VLOOKUP($A396,#REF!,7,FALSE),IF($B396="MERCADO",VLOOKUP($A396,#REF!,9,FALSE),IF($B396="PLEO",VLOOKUP($A396,#REF!,4,FALSE),IF($B396="SICRO",VLOOKUP($A396,#REF!,7,FALSE),IF($B396="SINAPI",IFERROR((VLOOKUP($A396,#REF!,16,FALSE)),(VLOOKUP($A396,#REF!,5,FALSE))),"-"))))))</f>
        <v>-</v>
      </c>
      <c r="H396" s="113" t="str">
        <f>IF(OR($B396="ANP",$B396="DAER",$B396="CONSULTORIA DNIT",$B396="PREGÃO ELETRÔNICO",$B396="DMLU",$B396="DMAE",$B396="CEEE",$B396="EPTC",$B396="ORSE",$B396="SEINFRA",$B396="CREA",$B396="CAU",$B396="CEHOP",$B396="SIURB",$B396="DER-PR",$B396="SUDECAP",$B396=Aux.!$F$24,$B396=Aux.!$F$25),VLOOKUP($A396,#REF!,5,FALSE),IF($B396="CCU",VLOOKUP($A396,#REF!,4,FALSE),IF($B396="MERCADO",VLOOKUP($A396,#REF!,6,FALSE),IF($B396="PLEO",VLOOKUP($A396,#REF!,4,FALSE),IF($B396="SICRO",VLOOKUP($A396,#REF!,4,FALSE),IF($B396="SINAPI",IFERROR((VLOOKUP($A396,#REF!,5,FALSE)),(VLOOKUP($A396,#REF!,5,FALSE))),"-"))))))</f>
        <v>-</v>
      </c>
      <c r="I396" s="114">
        <f>IF($B396="SICRO EQUIP.",VLOOKUP($A396,#REF!,10,FALSE),0)</f>
        <v>0</v>
      </c>
      <c r="J396" s="114">
        <f>IF($B396="SICRO EQUIP.",VLOOKUP($A396,#REF!,11,FALSE),0)</f>
        <v>0</v>
      </c>
      <c r="K396" s="258"/>
      <c r="L396" s="259"/>
      <c r="M396" s="115" t="e">
        <f>VLOOKUP($K396,Reajuste!$A$2:$BW$29,(MATCH($L396,Reajuste!$C$2:$BW$2,0)+2),FALSE)</f>
        <v>#N/A</v>
      </c>
      <c r="N396" s="259"/>
      <c r="O396" s="115" t="e">
        <f>VLOOKUP($K396,Reajuste!$A$2:$CW$29,(MATCH($N396,Reajuste!$C$2:$CW$2,0)+2),FALSE)</f>
        <v>#N/A</v>
      </c>
      <c r="P396" s="113">
        <f t="shared" si="0"/>
        <v>0</v>
      </c>
      <c r="Q396" s="113">
        <f t="shared" si="1"/>
        <v>0</v>
      </c>
      <c r="R396" s="113">
        <f t="shared" si="2"/>
        <v>0</v>
      </c>
      <c r="S396" s="113">
        <f t="shared" si="3"/>
        <v>0</v>
      </c>
      <c r="T396" s="113">
        <f t="shared" si="4"/>
        <v>0</v>
      </c>
      <c r="U396" s="113">
        <f t="shared" si="5"/>
        <v>0</v>
      </c>
      <c r="V396" s="4"/>
      <c r="W396" s="4"/>
      <c r="X396" s="4"/>
      <c r="Y396" s="4"/>
      <c r="Z396" s="4"/>
    </row>
    <row r="397" spans="1:26" ht="14.25" customHeight="1">
      <c r="A397" s="256"/>
      <c r="B397" s="257"/>
      <c r="C397" s="112" t="str">
        <f>IF(OR($B397="ANP",$B397="DAER",$B397="CONSULTORIA DNIT",$B397="PREGÃO ELETRÔNICO",$B397="DMLU",$B397="DMAE",$B397="CEEE",$B397="EPTC",$B397="ORSE",$B397="SEINFRA",$B397="CREA",$B397="CAU",$B397="CEHOP",$B397="SIURB",$B397="DER-PR",$B397="SUDECAP",$B397=Aux.!$F$24,$B397=Aux.!$F$25),VLOOKUP($A397,#REF!,3,FALSE),IF($B397="SICRO EQUIP.",VLOOKUP($A397,#REF!,2,FALSE),IF($B397="CCU",VLOOKUP($A397,#REF!,2,FALSE),IF($B397="MERCADO",VLOOKUP($A397,#REF!,2,FALSE),IF($B397="PLEO",VLOOKUP($A397,#REF!,2,FALSE),IF($B397="SICRO",VLOOKUP($A397,#REF!,2,FALSE),IF($B397="SINAPI",IFERROR((VLOOKUP($A397,#REF!,2,FALSE)),(VLOOKUP($A397,#REF!,2,FALSE))),"-")))))))</f>
        <v>-</v>
      </c>
      <c r="D397" s="95" t="str">
        <f>IF(OR($B397="ANP",$B397="DAER",$B397="CONSULTORIA DNIT",$B397="PREGÃO ELETRÔNICO",$B397="DMLU",$B397="DMAE",$B397="CEEE",$B397="EPTC",$B397="ORSE",$B397="SEINFRA",$B397="CREA",$B397="CAU",$B397="CEHOP",$B397="SIURB",$B397="DER-PR",$B397="SUDECAP",$B397=Aux.!$F$24,$B397=Aux.!$F$25),VLOOKUP($A397,#REF!,4,FALSE),IF($B397="SICRO EQUIP.","H",IF($B397="CCU",VLOOKUP($A397,#REF!,3,FALSE),IF($B397="MERCADO",VLOOKUP($A397,#REF!,10,FALSE),IF($B397="PLEO",VLOOKUP($A397,#REF!,3,FALSE),IF($B397="SICRO",VLOOKUP($A397,#REF!,3,FALSE),IF($B397="SINAPI",IFERROR((VLOOKUP($A397,#REF!,3,FALSE)),(VLOOKUP($A397,#REF!,3,FALSE))),"-")))))))</f>
        <v>-</v>
      </c>
      <c r="E397" s="113" t="str">
        <f>IF(OR($B397="ANP",$B397="DAER",$B397="CONSULTORIA DNIT",$B397="PREGÃO ELETRÔNICO",$B397="DMLU",$B397="DMAE",$B397="CEEE",$B397="EPTC",$B397="ORSE",$B397="SEINFRA",$B397="CREA",$B397="CAU",$B397="CEHOP",$B397="SIURB",$B397="DER-PR",$B397="SUDECAP",$B397=Aux.!$F$24,$B397=Aux.!$F$25),VLOOKUP($A397,#REF!,6,FALSE),IF($B397="CCU",VLOOKUP($A397,#REF!,5,FALSE),IF($B397="MERCADO",VLOOKUP($A397,#REF!,7,FALSE),IF($B397="PLEO",VLOOKUP($A397,#REF!,4,FALSE),IF($B397="SICRO",VLOOKUP($A397,#REF!,5,FALSE),IF($B397="SINAPI",IFERROR((VLOOKUP($A397,#REF!,18,FALSE)),),"-"))))))</f>
        <v>-</v>
      </c>
      <c r="F397" s="113" t="str">
        <f>IF(OR($B397="ANP",$B397="DAER",$B397="CONSULTORIA DNIT",$B397="PREGÃO ELETRÔNICO",$B397="DMLU",$B397="DMAE",$B397="CEEE",$B397="EPTC",$B397="ORSE",$B397="SEINFRA",$B397="CREA",$B397="CAU",$B397="CEHOP",$B397="SIURB",$B397="DER-PR",$B397="SUDECAP",$B397=Aux.!$F$24,$B397=Aux.!$F$25),VLOOKUP($A397,#REF!,7,FALSE),IF($B397="CCU",VLOOKUP($A397,#REF!,6,FALSE),IF($B397="MERCADO",VLOOKUP($A397,#REF!,8,FALSE),IF($B397="PLEO",VLOOKUP($A397,#REF!,4,FALSE),IF($B397="SICRO",VLOOKUP($A397,#REF!,6,FALSE),IF($B397="SINAPI",IFERROR(SUM((VLOOKUP($A397,#REF!,14,FALSE)),VLOOKUP($A397,#REF!,20,FALSE),VLOOKUP($A397,#REF!,22,FALSE)),),"-"))))))</f>
        <v>-</v>
      </c>
      <c r="G397" s="113" t="str">
        <f>IF(OR($B397="ANP",$B397="DAER",$B397="CONSULTORIA DNIT",$B397="PREGÃO ELETRÔNICO",$B397="DMLU",$B397="DMAE",$B397="CEEE",$B397="EPTC",$B397="ORSE",$B397="SEINFRA",$B397="CREA",$B397="CAU",$B397="CEHOP",$B397="SIURB",$B397="DER-PR",$B397="SUDECAP",$B397=Aux.!$F$24,$B397=Aux.!$F$25),VLOOKUP($A397,#REF!,8,FALSE),IF($B397="CCU",VLOOKUP($A397,#REF!,7,FALSE),IF($B397="MERCADO",VLOOKUP($A397,#REF!,9,FALSE),IF($B397="PLEO",VLOOKUP($A397,#REF!,4,FALSE),IF($B397="SICRO",VLOOKUP($A397,#REF!,7,FALSE),IF($B397="SINAPI",IFERROR((VLOOKUP($A397,#REF!,16,FALSE)),(VLOOKUP($A397,#REF!,5,FALSE))),"-"))))))</f>
        <v>-</v>
      </c>
      <c r="H397" s="113" t="str">
        <f>IF(OR($B397="ANP",$B397="DAER",$B397="CONSULTORIA DNIT",$B397="PREGÃO ELETRÔNICO",$B397="DMLU",$B397="DMAE",$B397="CEEE",$B397="EPTC",$B397="ORSE",$B397="SEINFRA",$B397="CREA",$B397="CAU",$B397="CEHOP",$B397="SIURB",$B397="DER-PR",$B397="SUDECAP",$B397=Aux.!$F$24,$B397=Aux.!$F$25),VLOOKUP($A397,#REF!,5,FALSE),IF($B397="CCU",VLOOKUP($A397,#REF!,4,FALSE),IF($B397="MERCADO",VLOOKUP($A397,#REF!,6,FALSE),IF($B397="PLEO",VLOOKUP($A397,#REF!,4,FALSE),IF($B397="SICRO",VLOOKUP($A397,#REF!,4,FALSE),IF($B397="SINAPI",IFERROR((VLOOKUP($A397,#REF!,5,FALSE)),(VLOOKUP($A397,#REF!,5,FALSE))),"-"))))))</f>
        <v>-</v>
      </c>
      <c r="I397" s="114">
        <f>IF($B397="SICRO EQUIP.",VLOOKUP($A397,#REF!,10,FALSE),0)</f>
        <v>0</v>
      </c>
      <c r="J397" s="114">
        <f>IF($B397="SICRO EQUIP.",VLOOKUP($A397,#REF!,11,FALSE),0)</f>
        <v>0</v>
      </c>
      <c r="K397" s="258"/>
      <c r="L397" s="259"/>
      <c r="M397" s="115" t="e">
        <f>VLOOKUP($K397,Reajuste!$A$2:$BW$29,(MATCH($L397,Reajuste!$C$2:$BW$2,0)+2),FALSE)</f>
        <v>#N/A</v>
      </c>
      <c r="N397" s="259"/>
      <c r="O397" s="115" t="e">
        <f>VLOOKUP($K397,Reajuste!$A$2:$CW$29,(MATCH($N397,Reajuste!$C$2:$CW$2,0)+2),FALSE)</f>
        <v>#N/A</v>
      </c>
      <c r="P397" s="113">
        <f t="shared" si="0"/>
        <v>0</v>
      </c>
      <c r="Q397" s="113">
        <f t="shared" si="1"/>
        <v>0</v>
      </c>
      <c r="R397" s="113">
        <f t="shared" si="2"/>
        <v>0</v>
      </c>
      <c r="S397" s="113">
        <f t="shared" si="3"/>
        <v>0</v>
      </c>
      <c r="T397" s="113">
        <f t="shared" si="4"/>
        <v>0</v>
      </c>
      <c r="U397" s="113">
        <f t="shared" si="5"/>
        <v>0</v>
      </c>
      <c r="V397" s="4"/>
      <c r="W397" s="4"/>
      <c r="X397" s="4"/>
      <c r="Y397" s="4"/>
      <c r="Z397" s="4"/>
    </row>
    <row r="398" spans="1:26" ht="14.25" customHeight="1">
      <c r="A398" s="256"/>
      <c r="B398" s="257"/>
      <c r="C398" s="112" t="str">
        <f>IF(OR($B398="ANP",$B398="DAER",$B398="CONSULTORIA DNIT",$B398="PREGÃO ELETRÔNICO",$B398="DMLU",$B398="DMAE",$B398="CEEE",$B398="EPTC",$B398="ORSE",$B398="SEINFRA",$B398="CREA",$B398="CAU",$B398="CEHOP",$B398="SIURB",$B398="DER-PR",$B398="SUDECAP",$B398=Aux.!$F$24,$B398=Aux.!$F$25),VLOOKUP($A398,#REF!,3,FALSE),IF($B398="SICRO EQUIP.",VLOOKUP($A398,#REF!,2,FALSE),IF($B398="CCU",VLOOKUP($A398,#REF!,2,FALSE),IF($B398="MERCADO",VLOOKUP($A398,#REF!,2,FALSE),IF($B398="PLEO",VLOOKUP($A398,#REF!,2,FALSE),IF($B398="SICRO",VLOOKUP($A398,#REF!,2,FALSE),IF($B398="SINAPI",IFERROR((VLOOKUP($A398,#REF!,2,FALSE)),(VLOOKUP($A398,#REF!,2,FALSE))),"-")))))))</f>
        <v>-</v>
      </c>
      <c r="D398" s="95" t="str">
        <f>IF(OR($B398="ANP",$B398="DAER",$B398="CONSULTORIA DNIT",$B398="PREGÃO ELETRÔNICO",$B398="DMLU",$B398="DMAE",$B398="CEEE",$B398="EPTC",$B398="ORSE",$B398="SEINFRA",$B398="CREA",$B398="CAU",$B398="CEHOP",$B398="SIURB",$B398="DER-PR",$B398="SUDECAP",$B398=Aux.!$F$24,$B398=Aux.!$F$25),VLOOKUP($A398,#REF!,4,FALSE),IF($B398="SICRO EQUIP.","H",IF($B398="CCU",VLOOKUP($A398,#REF!,3,FALSE),IF($B398="MERCADO",VLOOKUP($A398,#REF!,10,FALSE),IF($B398="PLEO",VLOOKUP($A398,#REF!,3,FALSE),IF($B398="SICRO",VLOOKUP($A398,#REF!,3,FALSE),IF($B398="SINAPI",IFERROR((VLOOKUP($A398,#REF!,3,FALSE)),(VLOOKUP($A398,#REF!,3,FALSE))),"-")))))))</f>
        <v>-</v>
      </c>
      <c r="E398" s="113" t="str">
        <f>IF(OR($B398="ANP",$B398="DAER",$B398="CONSULTORIA DNIT",$B398="PREGÃO ELETRÔNICO",$B398="DMLU",$B398="DMAE",$B398="CEEE",$B398="EPTC",$B398="ORSE",$B398="SEINFRA",$B398="CREA",$B398="CAU",$B398="CEHOP",$B398="SIURB",$B398="DER-PR",$B398="SUDECAP",$B398=Aux.!$F$24,$B398=Aux.!$F$25),VLOOKUP($A398,#REF!,6,FALSE),IF($B398="CCU",VLOOKUP($A398,#REF!,5,FALSE),IF($B398="MERCADO",VLOOKUP($A398,#REF!,7,FALSE),IF($B398="PLEO",VLOOKUP($A398,#REF!,4,FALSE),IF($B398="SICRO",VLOOKUP($A398,#REF!,5,FALSE),IF($B398="SINAPI",IFERROR((VLOOKUP($A398,#REF!,18,FALSE)),),"-"))))))</f>
        <v>-</v>
      </c>
      <c r="F398" s="113" t="str">
        <f>IF(OR($B398="ANP",$B398="DAER",$B398="CONSULTORIA DNIT",$B398="PREGÃO ELETRÔNICO",$B398="DMLU",$B398="DMAE",$B398="CEEE",$B398="EPTC",$B398="ORSE",$B398="SEINFRA",$B398="CREA",$B398="CAU",$B398="CEHOP",$B398="SIURB",$B398="DER-PR",$B398="SUDECAP",$B398=Aux.!$F$24,$B398=Aux.!$F$25),VLOOKUP($A398,#REF!,7,FALSE),IF($B398="CCU",VLOOKUP($A398,#REF!,6,FALSE),IF($B398="MERCADO",VLOOKUP($A398,#REF!,8,FALSE),IF($B398="PLEO",VLOOKUP($A398,#REF!,4,FALSE),IF($B398="SICRO",VLOOKUP($A398,#REF!,6,FALSE),IF($B398="SINAPI",IFERROR(SUM((VLOOKUP($A398,#REF!,14,FALSE)),VLOOKUP($A398,#REF!,20,FALSE),VLOOKUP($A398,#REF!,22,FALSE)),),"-"))))))</f>
        <v>-</v>
      </c>
      <c r="G398" s="113" t="str">
        <f>IF(OR($B398="ANP",$B398="DAER",$B398="CONSULTORIA DNIT",$B398="PREGÃO ELETRÔNICO",$B398="DMLU",$B398="DMAE",$B398="CEEE",$B398="EPTC",$B398="ORSE",$B398="SEINFRA",$B398="CREA",$B398="CAU",$B398="CEHOP",$B398="SIURB",$B398="DER-PR",$B398="SUDECAP",$B398=Aux.!$F$24,$B398=Aux.!$F$25),VLOOKUP($A398,#REF!,8,FALSE),IF($B398="CCU",VLOOKUP($A398,#REF!,7,FALSE),IF($B398="MERCADO",VLOOKUP($A398,#REF!,9,FALSE),IF($B398="PLEO",VLOOKUP($A398,#REF!,4,FALSE),IF($B398="SICRO",VLOOKUP($A398,#REF!,7,FALSE),IF($B398="SINAPI",IFERROR((VLOOKUP($A398,#REF!,16,FALSE)),(VLOOKUP($A398,#REF!,5,FALSE))),"-"))))))</f>
        <v>-</v>
      </c>
      <c r="H398" s="113" t="str">
        <f>IF(OR($B398="ANP",$B398="DAER",$B398="CONSULTORIA DNIT",$B398="PREGÃO ELETRÔNICO",$B398="DMLU",$B398="DMAE",$B398="CEEE",$B398="EPTC",$B398="ORSE",$B398="SEINFRA",$B398="CREA",$B398="CAU",$B398="CEHOP",$B398="SIURB",$B398="DER-PR",$B398="SUDECAP",$B398=Aux.!$F$24,$B398=Aux.!$F$25),VLOOKUP($A398,#REF!,5,FALSE),IF($B398="CCU",VLOOKUP($A398,#REF!,4,FALSE),IF($B398="MERCADO",VLOOKUP($A398,#REF!,6,FALSE),IF($B398="PLEO",VLOOKUP($A398,#REF!,4,FALSE),IF($B398="SICRO",VLOOKUP($A398,#REF!,4,FALSE),IF($B398="SINAPI",IFERROR((VLOOKUP($A398,#REF!,5,FALSE)),(VLOOKUP($A398,#REF!,5,FALSE))),"-"))))))</f>
        <v>-</v>
      </c>
      <c r="I398" s="114">
        <f>IF($B398="SICRO EQUIP.",VLOOKUP($A398,#REF!,10,FALSE),0)</f>
        <v>0</v>
      </c>
      <c r="J398" s="114">
        <f>IF($B398="SICRO EQUIP.",VLOOKUP($A398,#REF!,11,FALSE),0)</f>
        <v>0</v>
      </c>
      <c r="K398" s="258"/>
      <c r="L398" s="259"/>
      <c r="M398" s="115" t="e">
        <f>VLOOKUP($K398,Reajuste!$A$2:$BW$29,(MATCH($L398,Reajuste!$C$2:$BW$2,0)+2),FALSE)</f>
        <v>#N/A</v>
      </c>
      <c r="N398" s="259"/>
      <c r="O398" s="115" t="e">
        <f>VLOOKUP($K398,Reajuste!$A$2:$CW$29,(MATCH($N398,Reajuste!$C$2:$CW$2,0)+2),FALSE)</f>
        <v>#N/A</v>
      </c>
      <c r="P398" s="113">
        <f t="shared" si="0"/>
        <v>0</v>
      </c>
      <c r="Q398" s="113">
        <f t="shared" si="1"/>
        <v>0</v>
      </c>
      <c r="R398" s="113">
        <f t="shared" si="2"/>
        <v>0</v>
      </c>
      <c r="S398" s="113">
        <f t="shared" si="3"/>
        <v>0</v>
      </c>
      <c r="T398" s="113">
        <f t="shared" si="4"/>
        <v>0</v>
      </c>
      <c r="U398" s="113">
        <f t="shared" si="5"/>
        <v>0</v>
      </c>
      <c r="V398" s="4"/>
      <c r="W398" s="4"/>
      <c r="X398" s="4"/>
      <c r="Y398" s="4"/>
      <c r="Z398" s="4"/>
    </row>
    <row r="399" spans="1:26" ht="14.25" customHeight="1">
      <c r="A399" s="256"/>
      <c r="B399" s="257"/>
      <c r="C399" s="112" t="str">
        <f>IF(OR($B399="ANP",$B399="DAER",$B399="CONSULTORIA DNIT",$B399="PREGÃO ELETRÔNICO",$B399="DMLU",$B399="DMAE",$B399="CEEE",$B399="EPTC",$B399="ORSE",$B399="SEINFRA",$B399="CREA",$B399="CAU",$B399="CEHOP",$B399="SIURB",$B399="DER-PR",$B399="SUDECAP",$B399=Aux.!$F$24,$B399=Aux.!$F$25),VLOOKUP($A399,#REF!,3,FALSE),IF($B399="SICRO EQUIP.",VLOOKUP($A399,#REF!,2,FALSE),IF($B399="CCU",VLOOKUP($A399,#REF!,2,FALSE),IF($B399="MERCADO",VLOOKUP($A399,#REF!,2,FALSE),IF($B399="PLEO",VLOOKUP($A399,#REF!,2,FALSE),IF($B399="SICRO",VLOOKUP($A399,#REF!,2,FALSE),IF($B399="SINAPI",IFERROR((VLOOKUP($A399,#REF!,2,FALSE)),(VLOOKUP($A399,#REF!,2,FALSE))),"-")))))))</f>
        <v>-</v>
      </c>
      <c r="D399" s="95" t="str">
        <f>IF(OR($B399="ANP",$B399="DAER",$B399="CONSULTORIA DNIT",$B399="PREGÃO ELETRÔNICO",$B399="DMLU",$B399="DMAE",$B399="CEEE",$B399="EPTC",$B399="ORSE",$B399="SEINFRA",$B399="CREA",$B399="CAU",$B399="CEHOP",$B399="SIURB",$B399="DER-PR",$B399="SUDECAP",$B399=Aux.!$F$24,$B399=Aux.!$F$25),VLOOKUP($A399,#REF!,4,FALSE),IF($B399="SICRO EQUIP.","H",IF($B399="CCU",VLOOKUP($A399,#REF!,3,FALSE),IF($B399="MERCADO",VLOOKUP($A399,#REF!,10,FALSE),IF($B399="PLEO",VLOOKUP($A399,#REF!,3,FALSE),IF($B399="SICRO",VLOOKUP($A399,#REF!,3,FALSE),IF($B399="SINAPI",IFERROR((VLOOKUP($A399,#REF!,3,FALSE)),(VLOOKUP($A399,#REF!,3,FALSE))),"-")))))))</f>
        <v>-</v>
      </c>
      <c r="E399" s="113" t="str">
        <f>IF(OR($B399="ANP",$B399="DAER",$B399="CONSULTORIA DNIT",$B399="PREGÃO ELETRÔNICO",$B399="DMLU",$B399="DMAE",$B399="CEEE",$B399="EPTC",$B399="ORSE",$B399="SEINFRA",$B399="CREA",$B399="CAU",$B399="CEHOP",$B399="SIURB",$B399="DER-PR",$B399="SUDECAP",$B399=Aux.!$F$24,$B399=Aux.!$F$25),VLOOKUP($A399,#REF!,6,FALSE),IF($B399="CCU",VLOOKUP($A399,#REF!,5,FALSE),IF($B399="MERCADO",VLOOKUP($A399,#REF!,7,FALSE),IF($B399="PLEO",VLOOKUP($A399,#REF!,4,FALSE),IF($B399="SICRO",VLOOKUP($A399,#REF!,5,FALSE),IF($B399="SINAPI",IFERROR((VLOOKUP($A399,#REF!,18,FALSE)),),"-"))))))</f>
        <v>-</v>
      </c>
      <c r="F399" s="113" t="str">
        <f>IF(OR($B399="ANP",$B399="DAER",$B399="CONSULTORIA DNIT",$B399="PREGÃO ELETRÔNICO",$B399="DMLU",$B399="DMAE",$B399="CEEE",$B399="EPTC",$B399="ORSE",$B399="SEINFRA",$B399="CREA",$B399="CAU",$B399="CEHOP",$B399="SIURB",$B399="DER-PR",$B399="SUDECAP",$B399=Aux.!$F$24,$B399=Aux.!$F$25),VLOOKUP($A399,#REF!,7,FALSE),IF($B399="CCU",VLOOKUP($A399,#REF!,6,FALSE),IF($B399="MERCADO",VLOOKUP($A399,#REF!,8,FALSE),IF($B399="PLEO",VLOOKUP($A399,#REF!,4,FALSE),IF($B399="SICRO",VLOOKUP($A399,#REF!,6,FALSE),IF($B399="SINAPI",IFERROR(SUM((VLOOKUP($A399,#REF!,14,FALSE)),VLOOKUP($A399,#REF!,20,FALSE),VLOOKUP($A399,#REF!,22,FALSE)),),"-"))))))</f>
        <v>-</v>
      </c>
      <c r="G399" s="113" t="str">
        <f>IF(OR($B399="ANP",$B399="DAER",$B399="CONSULTORIA DNIT",$B399="PREGÃO ELETRÔNICO",$B399="DMLU",$B399="DMAE",$B399="CEEE",$B399="EPTC",$B399="ORSE",$B399="SEINFRA",$B399="CREA",$B399="CAU",$B399="CEHOP",$B399="SIURB",$B399="DER-PR",$B399="SUDECAP",$B399=Aux.!$F$24,$B399=Aux.!$F$25),VLOOKUP($A399,#REF!,8,FALSE),IF($B399="CCU",VLOOKUP($A399,#REF!,7,FALSE),IF($B399="MERCADO",VLOOKUP($A399,#REF!,9,FALSE),IF($B399="PLEO",VLOOKUP($A399,#REF!,4,FALSE),IF($B399="SICRO",VLOOKUP($A399,#REF!,7,FALSE),IF($B399="SINAPI",IFERROR((VLOOKUP($A399,#REF!,16,FALSE)),(VLOOKUP($A399,#REF!,5,FALSE))),"-"))))))</f>
        <v>-</v>
      </c>
      <c r="H399" s="113" t="str">
        <f>IF(OR($B399="ANP",$B399="DAER",$B399="CONSULTORIA DNIT",$B399="PREGÃO ELETRÔNICO",$B399="DMLU",$B399="DMAE",$B399="CEEE",$B399="EPTC",$B399="ORSE",$B399="SEINFRA",$B399="CREA",$B399="CAU",$B399="CEHOP",$B399="SIURB",$B399="DER-PR",$B399="SUDECAP",$B399=Aux.!$F$24,$B399=Aux.!$F$25),VLOOKUP($A399,#REF!,5,FALSE),IF($B399="CCU",VLOOKUP($A399,#REF!,4,FALSE),IF($B399="MERCADO",VLOOKUP($A399,#REF!,6,FALSE),IF($B399="PLEO",VLOOKUP($A399,#REF!,4,FALSE),IF($B399="SICRO",VLOOKUP($A399,#REF!,4,FALSE),IF($B399="SINAPI",IFERROR((VLOOKUP($A399,#REF!,5,FALSE)),(VLOOKUP($A399,#REF!,5,FALSE))),"-"))))))</f>
        <v>-</v>
      </c>
      <c r="I399" s="114">
        <f>IF($B399="SICRO EQUIP.",VLOOKUP($A399,#REF!,10,FALSE),0)</f>
        <v>0</v>
      </c>
      <c r="J399" s="114">
        <f>IF($B399="SICRO EQUIP.",VLOOKUP($A399,#REF!,11,FALSE),0)</f>
        <v>0</v>
      </c>
      <c r="K399" s="258"/>
      <c r="L399" s="259"/>
      <c r="M399" s="115" t="e">
        <f>VLOOKUP($K399,Reajuste!$A$2:$BW$29,(MATCH($L399,Reajuste!$C$2:$BW$2,0)+2),FALSE)</f>
        <v>#N/A</v>
      </c>
      <c r="N399" s="259"/>
      <c r="O399" s="115" t="e">
        <f>VLOOKUP($K399,Reajuste!$A$2:$CW$29,(MATCH($N399,Reajuste!$C$2:$CW$2,0)+2),FALSE)</f>
        <v>#N/A</v>
      </c>
      <c r="P399" s="113">
        <f t="shared" si="0"/>
        <v>0</v>
      </c>
      <c r="Q399" s="113">
        <f t="shared" si="1"/>
        <v>0</v>
      </c>
      <c r="R399" s="113">
        <f t="shared" si="2"/>
        <v>0</v>
      </c>
      <c r="S399" s="113">
        <f t="shared" si="3"/>
        <v>0</v>
      </c>
      <c r="T399" s="113">
        <f t="shared" si="4"/>
        <v>0</v>
      </c>
      <c r="U399" s="113">
        <f t="shared" si="5"/>
        <v>0</v>
      </c>
      <c r="V399" s="4"/>
      <c r="W399" s="4"/>
      <c r="X399" s="4"/>
      <c r="Y399" s="4"/>
      <c r="Z399" s="4"/>
    </row>
    <row r="400" spans="1:26" ht="14.25" customHeight="1">
      <c r="A400" s="256"/>
      <c r="B400" s="257"/>
      <c r="C400" s="112" t="str">
        <f>IF(OR($B400="ANP",$B400="DAER",$B400="CONSULTORIA DNIT",$B400="PREGÃO ELETRÔNICO",$B400="DMLU",$B400="DMAE",$B400="CEEE",$B400="EPTC",$B400="ORSE",$B400="SEINFRA",$B400="CREA",$B400="CAU",$B400="CEHOP",$B400="SIURB",$B400="DER-PR",$B400="SUDECAP",$B400=Aux.!$F$24,$B400=Aux.!$F$25),VLOOKUP($A400,#REF!,3,FALSE),IF($B400="SICRO EQUIP.",VLOOKUP($A400,#REF!,2,FALSE),IF($B400="CCU",VLOOKUP($A400,#REF!,2,FALSE),IF($B400="MERCADO",VLOOKUP($A400,#REF!,2,FALSE),IF($B400="PLEO",VLOOKUP($A400,#REF!,2,FALSE),IF($B400="SICRO",VLOOKUP($A400,#REF!,2,FALSE),IF($B400="SINAPI",IFERROR((VLOOKUP($A400,#REF!,2,FALSE)),(VLOOKUP($A400,#REF!,2,FALSE))),"-")))))))</f>
        <v>-</v>
      </c>
      <c r="D400" s="95" t="str">
        <f>IF(OR($B400="ANP",$B400="DAER",$B400="CONSULTORIA DNIT",$B400="PREGÃO ELETRÔNICO",$B400="DMLU",$B400="DMAE",$B400="CEEE",$B400="EPTC",$B400="ORSE",$B400="SEINFRA",$B400="CREA",$B400="CAU",$B400="CEHOP",$B400="SIURB",$B400="DER-PR",$B400="SUDECAP",$B400=Aux.!$F$24,$B400=Aux.!$F$25),VLOOKUP($A400,#REF!,4,FALSE),IF($B400="SICRO EQUIP.","H",IF($B400="CCU",VLOOKUP($A400,#REF!,3,FALSE),IF($B400="MERCADO",VLOOKUP($A400,#REF!,10,FALSE),IF($B400="PLEO",VLOOKUP($A400,#REF!,3,FALSE),IF($B400="SICRO",VLOOKUP($A400,#REF!,3,FALSE),IF($B400="SINAPI",IFERROR((VLOOKUP($A400,#REF!,3,FALSE)),(VLOOKUP($A400,#REF!,3,FALSE))),"-")))))))</f>
        <v>-</v>
      </c>
      <c r="E400" s="113" t="str">
        <f>IF(OR($B400="ANP",$B400="DAER",$B400="CONSULTORIA DNIT",$B400="PREGÃO ELETRÔNICO",$B400="DMLU",$B400="DMAE",$B400="CEEE",$B400="EPTC",$B400="ORSE",$B400="SEINFRA",$B400="CREA",$B400="CAU",$B400="CEHOP",$B400="SIURB",$B400="DER-PR",$B400="SUDECAP",$B400=Aux.!$F$24,$B400=Aux.!$F$25),VLOOKUP($A400,#REF!,6,FALSE),IF($B400="CCU",VLOOKUP($A400,#REF!,5,FALSE),IF($B400="MERCADO",VLOOKUP($A400,#REF!,7,FALSE),IF($B400="PLEO",VLOOKUP($A400,#REF!,4,FALSE),IF($B400="SICRO",VLOOKUP($A400,#REF!,5,FALSE),IF($B400="SINAPI",IFERROR((VLOOKUP($A400,#REF!,18,FALSE)),),"-"))))))</f>
        <v>-</v>
      </c>
      <c r="F400" s="113" t="str">
        <f>IF(OR($B400="ANP",$B400="DAER",$B400="CONSULTORIA DNIT",$B400="PREGÃO ELETRÔNICO",$B400="DMLU",$B400="DMAE",$B400="CEEE",$B400="EPTC",$B400="ORSE",$B400="SEINFRA",$B400="CREA",$B400="CAU",$B400="CEHOP",$B400="SIURB",$B400="DER-PR",$B400="SUDECAP",$B400=Aux.!$F$24,$B400=Aux.!$F$25),VLOOKUP($A400,#REF!,7,FALSE),IF($B400="CCU",VLOOKUP($A400,#REF!,6,FALSE),IF($B400="MERCADO",VLOOKUP($A400,#REF!,8,FALSE),IF($B400="PLEO",VLOOKUP($A400,#REF!,4,FALSE),IF($B400="SICRO",VLOOKUP($A400,#REF!,6,FALSE),IF($B400="SINAPI",IFERROR(SUM((VLOOKUP($A400,#REF!,14,FALSE)),VLOOKUP($A400,#REF!,20,FALSE),VLOOKUP($A400,#REF!,22,FALSE)),),"-"))))))</f>
        <v>-</v>
      </c>
      <c r="G400" s="113" t="str">
        <f>IF(OR($B400="ANP",$B400="DAER",$B400="CONSULTORIA DNIT",$B400="PREGÃO ELETRÔNICO",$B400="DMLU",$B400="DMAE",$B400="CEEE",$B400="EPTC",$B400="ORSE",$B400="SEINFRA",$B400="CREA",$B400="CAU",$B400="CEHOP",$B400="SIURB",$B400="DER-PR",$B400="SUDECAP",$B400=Aux.!$F$24,$B400=Aux.!$F$25),VLOOKUP($A400,#REF!,8,FALSE),IF($B400="CCU",VLOOKUP($A400,#REF!,7,FALSE),IF($B400="MERCADO",VLOOKUP($A400,#REF!,9,FALSE),IF($B400="PLEO",VLOOKUP($A400,#REF!,4,FALSE),IF($B400="SICRO",VLOOKUP($A400,#REF!,7,FALSE),IF($B400="SINAPI",IFERROR((VLOOKUP($A400,#REF!,16,FALSE)),(VLOOKUP($A400,#REF!,5,FALSE))),"-"))))))</f>
        <v>-</v>
      </c>
      <c r="H400" s="113" t="str">
        <f>IF(OR($B400="ANP",$B400="DAER",$B400="CONSULTORIA DNIT",$B400="PREGÃO ELETRÔNICO",$B400="DMLU",$B400="DMAE",$B400="CEEE",$B400="EPTC",$B400="ORSE",$B400="SEINFRA",$B400="CREA",$B400="CAU",$B400="CEHOP",$B400="SIURB",$B400="DER-PR",$B400="SUDECAP",$B400=Aux.!$F$24,$B400=Aux.!$F$25),VLOOKUP($A400,#REF!,5,FALSE),IF($B400="CCU",VLOOKUP($A400,#REF!,4,FALSE),IF($B400="MERCADO",VLOOKUP($A400,#REF!,6,FALSE),IF($B400="PLEO",VLOOKUP($A400,#REF!,4,FALSE),IF($B400="SICRO",VLOOKUP($A400,#REF!,4,FALSE),IF($B400="SINAPI",IFERROR((VLOOKUP($A400,#REF!,5,FALSE)),(VLOOKUP($A400,#REF!,5,FALSE))),"-"))))))</f>
        <v>-</v>
      </c>
      <c r="I400" s="114">
        <f>IF($B400="SICRO EQUIP.",VLOOKUP($A400,#REF!,10,FALSE),0)</f>
        <v>0</v>
      </c>
      <c r="J400" s="114">
        <f>IF($B400="SICRO EQUIP.",VLOOKUP($A400,#REF!,11,FALSE),0)</f>
        <v>0</v>
      </c>
      <c r="K400" s="258"/>
      <c r="L400" s="259"/>
      <c r="M400" s="115" t="e">
        <f>VLOOKUP($K400,Reajuste!$A$2:$BW$29,(MATCH($L400,Reajuste!$C$2:$BW$2,0)+2),FALSE)</f>
        <v>#N/A</v>
      </c>
      <c r="N400" s="259"/>
      <c r="O400" s="115" t="e">
        <f>VLOOKUP($K400,Reajuste!$A$2:$CW$29,(MATCH($N400,Reajuste!$C$2:$CW$2,0)+2),FALSE)</f>
        <v>#N/A</v>
      </c>
      <c r="P400" s="113">
        <f t="shared" si="0"/>
        <v>0</v>
      </c>
      <c r="Q400" s="113">
        <f t="shared" si="1"/>
        <v>0</v>
      </c>
      <c r="R400" s="113">
        <f t="shared" si="2"/>
        <v>0</v>
      </c>
      <c r="S400" s="113">
        <f t="shared" si="3"/>
        <v>0</v>
      </c>
      <c r="T400" s="113">
        <f t="shared" si="4"/>
        <v>0</v>
      </c>
      <c r="U400" s="113">
        <f t="shared" si="5"/>
        <v>0</v>
      </c>
      <c r="V400" s="4"/>
      <c r="W400" s="4"/>
      <c r="X400" s="4"/>
      <c r="Y400" s="4"/>
      <c r="Z400" s="4"/>
    </row>
    <row r="401" spans="1:26" ht="14.25" customHeight="1">
      <c r="A401" s="256"/>
      <c r="B401" s="257"/>
      <c r="C401" s="112" t="str">
        <f>IF(OR($B401="ANP",$B401="DAER",$B401="CONSULTORIA DNIT",$B401="PREGÃO ELETRÔNICO",$B401="DMLU",$B401="DMAE",$B401="CEEE",$B401="EPTC",$B401="ORSE",$B401="SEINFRA",$B401="CREA",$B401="CAU",$B401="CEHOP",$B401="SIURB",$B401="DER-PR",$B401="SUDECAP",$B401=Aux.!$F$24,$B401=Aux.!$F$25),VLOOKUP($A401,#REF!,3,FALSE),IF($B401="SICRO EQUIP.",VLOOKUP($A401,#REF!,2,FALSE),IF($B401="CCU",VLOOKUP($A401,#REF!,2,FALSE),IF($B401="MERCADO",VLOOKUP($A401,#REF!,2,FALSE),IF($B401="PLEO",VLOOKUP($A401,#REF!,2,FALSE),IF($B401="SICRO",VLOOKUP($A401,#REF!,2,FALSE),IF($B401="SINAPI",IFERROR((VLOOKUP($A401,#REF!,2,FALSE)),(VLOOKUP($A401,#REF!,2,FALSE))),"-")))))))</f>
        <v>-</v>
      </c>
      <c r="D401" s="95" t="str">
        <f>IF(OR($B401="ANP",$B401="DAER",$B401="CONSULTORIA DNIT",$B401="PREGÃO ELETRÔNICO",$B401="DMLU",$B401="DMAE",$B401="CEEE",$B401="EPTC",$B401="ORSE",$B401="SEINFRA",$B401="CREA",$B401="CAU",$B401="CEHOP",$B401="SIURB",$B401="DER-PR",$B401="SUDECAP",$B401=Aux.!$F$24,$B401=Aux.!$F$25),VLOOKUP($A401,#REF!,4,FALSE),IF($B401="SICRO EQUIP.","H",IF($B401="CCU",VLOOKUP($A401,#REF!,3,FALSE),IF($B401="MERCADO",VLOOKUP($A401,#REF!,10,FALSE),IF($B401="PLEO",VLOOKUP($A401,#REF!,3,FALSE),IF($B401="SICRO",VLOOKUP($A401,#REF!,3,FALSE),IF($B401="SINAPI",IFERROR((VLOOKUP($A401,#REF!,3,FALSE)),(VLOOKUP($A401,#REF!,3,FALSE))),"-")))))))</f>
        <v>-</v>
      </c>
      <c r="E401" s="113" t="str">
        <f>IF(OR($B401="ANP",$B401="DAER",$B401="CONSULTORIA DNIT",$B401="PREGÃO ELETRÔNICO",$B401="DMLU",$B401="DMAE",$B401="CEEE",$B401="EPTC",$B401="ORSE",$B401="SEINFRA",$B401="CREA",$B401="CAU",$B401="CEHOP",$B401="SIURB",$B401="DER-PR",$B401="SUDECAP",$B401=Aux.!$F$24,$B401=Aux.!$F$25),VLOOKUP($A401,#REF!,6,FALSE),IF($B401="CCU",VLOOKUP($A401,#REF!,5,FALSE),IF($B401="MERCADO",VLOOKUP($A401,#REF!,7,FALSE),IF($B401="PLEO",VLOOKUP($A401,#REF!,4,FALSE),IF($B401="SICRO",VLOOKUP($A401,#REF!,5,FALSE),IF($B401="SINAPI",IFERROR((VLOOKUP($A401,#REF!,18,FALSE)),),"-"))))))</f>
        <v>-</v>
      </c>
      <c r="F401" s="113" t="str">
        <f>IF(OR($B401="ANP",$B401="DAER",$B401="CONSULTORIA DNIT",$B401="PREGÃO ELETRÔNICO",$B401="DMLU",$B401="DMAE",$B401="CEEE",$B401="EPTC",$B401="ORSE",$B401="SEINFRA",$B401="CREA",$B401="CAU",$B401="CEHOP",$B401="SIURB",$B401="DER-PR",$B401="SUDECAP",$B401=Aux.!$F$24,$B401=Aux.!$F$25),VLOOKUP($A401,#REF!,7,FALSE),IF($B401="CCU",VLOOKUP($A401,#REF!,6,FALSE),IF($B401="MERCADO",VLOOKUP($A401,#REF!,8,FALSE),IF($B401="PLEO",VLOOKUP($A401,#REF!,4,FALSE),IF($B401="SICRO",VLOOKUP($A401,#REF!,6,FALSE),IF($B401="SINAPI",IFERROR(SUM((VLOOKUP($A401,#REF!,14,FALSE)),VLOOKUP($A401,#REF!,20,FALSE),VLOOKUP($A401,#REF!,22,FALSE)),),"-"))))))</f>
        <v>-</v>
      </c>
      <c r="G401" s="113" t="str">
        <f>IF(OR($B401="ANP",$B401="DAER",$B401="CONSULTORIA DNIT",$B401="PREGÃO ELETRÔNICO",$B401="DMLU",$B401="DMAE",$B401="CEEE",$B401="EPTC",$B401="ORSE",$B401="SEINFRA",$B401="CREA",$B401="CAU",$B401="CEHOP",$B401="SIURB",$B401="DER-PR",$B401="SUDECAP",$B401=Aux.!$F$24,$B401=Aux.!$F$25),VLOOKUP($A401,#REF!,8,FALSE),IF($B401="CCU",VLOOKUP($A401,#REF!,7,FALSE),IF($B401="MERCADO",VLOOKUP($A401,#REF!,9,FALSE),IF($B401="PLEO",VLOOKUP($A401,#REF!,4,FALSE),IF($B401="SICRO",VLOOKUP($A401,#REF!,7,FALSE),IF($B401="SINAPI",IFERROR((VLOOKUP($A401,#REF!,16,FALSE)),(VLOOKUP($A401,#REF!,5,FALSE))),"-"))))))</f>
        <v>-</v>
      </c>
      <c r="H401" s="113" t="str">
        <f>IF(OR($B401="ANP",$B401="DAER",$B401="CONSULTORIA DNIT",$B401="PREGÃO ELETRÔNICO",$B401="DMLU",$B401="DMAE",$B401="CEEE",$B401="EPTC",$B401="ORSE",$B401="SEINFRA",$B401="CREA",$B401="CAU",$B401="CEHOP",$B401="SIURB",$B401="DER-PR",$B401="SUDECAP",$B401=Aux.!$F$24,$B401=Aux.!$F$25),VLOOKUP($A401,#REF!,5,FALSE),IF($B401="CCU",VLOOKUP($A401,#REF!,4,FALSE),IF($B401="MERCADO",VLOOKUP($A401,#REF!,6,FALSE),IF($B401="PLEO",VLOOKUP($A401,#REF!,4,FALSE),IF($B401="SICRO",VLOOKUP($A401,#REF!,4,FALSE),IF($B401="SINAPI",IFERROR((VLOOKUP($A401,#REF!,5,FALSE)),(VLOOKUP($A401,#REF!,5,FALSE))),"-"))))))</f>
        <v>-</v>
      </c>
      <c r="I401" s="114">
        <f>IF($B401="SICRO EQUIP.",VLOOKUP($A401,#REF!,10,FALSE),0)</f>
        <v>0</v>
      </c>
      <c r="J401" s="114">
        <f>IF($B401="SICRO EQUIP.",VLOOKUP($A401,#REF!,11,FALSE),0)</f>
        <v>0</v>
      </c>
      <c r="K401" s="258"/>
      <c r="L401" s="259"/>
      <c r="M401" s="115" t="e">
        <f>VLOOKUP($K401,Reajuste!$A$2:$BW$29,(MATCH($L401,Reajuste!$C$2:$BW$2,0)+2),FALSE)</f>
        <v>#N/A</v>
      </c>
      <c r="N401" s="259"/>
      <c r="O401" s="115" t="e">
        <f>VLOOKUP($K401,Reajuste!$A$2:$CW$29,(MATCH($N401,Reajuste!$C$2:$CW$2,0)+2),FALSE)</f>
        <v>#N/A</v>
      </c>
      <c r="P401" s="113">
        <f t="shared" si="0"/>
        <v>0</v>
      </c>
      <c r="Q401" s="113">
        <f t="shared" si="1"/>
        <v>0</v>
      </c>
      <c r="R401" s="113">
        <f t="shared" si="2"/>
        <v>0</v>
      </c>
      <c r="S401" s="113">
        <f t="shared" si="3"/>
        <v>0</v>
      </c>
      <c r="T401" s="113">
        <f t="shared" si="4"/>
        <v>0</v>
      </c>
      <c r="U401" s="113">
        <f t="shared" si="5"/>
        <v>0</v>
      </c>
      <c r="V401" s="4"/>
      <c r="W401" s="4"/>
      <c r="X401" s="4"/>
      <c r="Y401" s="4"/>
      <c r="Z401" s="4"/>
    </row>
    <row r="402" spans="1:26" ht="14.25" customHeight="1">
      <c r="A402" s="256"/>
      <c r="B402" s="257"/>
      <c r="C402" s="112" t="str">
        <f>IF(OR($B402="ANP",$B402="DAER",$B402="CONSULTORIA DNIT",$B402="PREGÃO ELETRÔNICO",$B402="DMLU",$B402="DMAE",$B402="CEEE",$B402="EPTC",$B402="ORSE",$B402="SEINFRA",$B402="CREA",$B402="CAU",$B402="CEHOP",$B402="SIURB",$B402="DER-PR",$B402="SUDECAP",$B402=Aux.!$F$24,$B402=Aux.!$F$25),VLOOKUP($A402,#REF!,3,FALSE),IF($B402="SICRO EQUIP.",VLOOKUP($A402,#REF!,2,FALSE),IF($B402="CCU",VLOOKUP($A402,#REF!,2,FALSE),IF($B402="MERCADO",VLOOKUP($A402,#REF!,2,FALSE),IF($B402="PLEO",VLOOKUP($A402,#REF!,2,FALSE),IF($B402="SICRO",VLOOKUP($A402,#REF!,2,FALSE),IF($B402="SINAPI",IFERROR((VLOOKUP($A402,#REF!,2,FALSE)),(VLOOKUP($A402,#REF!,2,FALSE))),"-")))))))</f>
        <v>-</v>
      </c>
      <c r="D402" s="95" t="str">
        <f>IF(OR($B402="ANP",$B402="DAER",$B402="CONSULTORIA DNIT",$B402="PREGÃO ELETRÔNICO",$B402="DMLU",$B402="DMAE",$B402="CEEE",$B402="EPTC",$B402="ORSE",$B402="SEINFRA",$B402="CREA",$B402="CAU",$B402="CEHOP",$B402="SIURB",$B402="DER-PR",$B402="SUDECAP",$B402=Aux.!$F$24,$B402=Aux.!$F$25),VLOOKUP($A402,#REF!,4,FALSE),IF($B402="SICRO EQUIP.","H",IF($B402="CCU",VLOOKUP($A402,#REF!,3,FALSE),IF($B402="MERCADO",VLOOKUP($A402,#REF!,10,FALSE),IF($B402="PLEO",VLOOKUP($A402,#REF!,3,FALSE),IF($B402="SICRO",VLOOKUP($A402,#REF!,3,FALSE),IF($B402="SINAPI",IFERROR((VLOOKUP($A402,#REF!,3,FALSE)),(VLOOKUP($A402,#REF!,3,FALSE))),"-")))))))</f>
        <v>-</v>
      </c>
      <c r="E402" s="113" t="str">
        <f>IF(OR($B402="ANP",$B402="DAER",$B402="CONSULTORIA DNIT",$B402="PREGÃO ELETRÔNICO",$B402="DMLU",$B402="DMAE",$B402="CEEE",$B402="EPTC",$B402="ORSE",$B402="SEINFRA",$B402="CREA",$B402="CAU",$B402="CEHOP",$B402="SIURB",$B402="DER-PR",$B402="SUDECAP",$B402=Aux.!$F$24,$B402=Aux.!$F$25),VLOOKUP($A402,#REF!,6,FALSE),IF($B402="CCU",VLOOKUP($A402,#REF!,5,FALSE),IF($B402="MERCADO",VLOOKUP($A402,#REF!,7,FALSE),IF($B402="PLEO",VLOOKUP($A402,#REF!,4,FALSE),IF($B402="SICRO",VLOOKUP($A402,#REF!,5,FALSE),IF($B402="SINAPI",IFERROR((VLOOKUP($A402,#REF!,18,FALSE)),),"-"))))))</f>
        <v>-</v>
      </c>
      <c r="F402" s="113" t="str">
        <f>IF(OR($B402="ANP",$B402="DAER",$B402="CONSULTORIA DNIT",$B402="PREGÃO ELETRÔNICO",$B402="DMLU",$B402="DMAE",$B402="CEEE",$B402="EPTC",$B402="ORSE",$B402="SEINFRA",$B402="CREA",$B402="CAU",$B402="CEHOP",$B402="SIURB",$B402="DER-PR",$B402="SUDECAP",$B402=Aux.!$F$24,$B402=Aux.!$F$25),VLOOKUP($A402,#REF!,7,FALSE),IF($B402="CCU",VLOOKUP($A402,#REF!,6,FALSE),IF($B402="MERCADO",VLOOKUP($A402,#REF!,8,FALSE),IF($B402="PLEO",VLOOKUP($A402,#REF!,4,FALSE),IF($B402="SICRO",VLOOKUP($A402,#REF!,6,FALSE),IF($B402="SINAPI",IFERROR(SUM((VLOOKUP($A402,#REF!,14,FALSE)),VLOOKUP($A402,#REF!,20,FALSE),VLOOKUP($A402,#REF!,22,FALSE)),),"-"))))))</f>
        <v>-</v>
      </c>
      <c r="G402" s="113" t="str">
        <f>IF(OR($B402="ANP",$B402="DAER",$B402="CONSULTORIA DNIT",$B402="PREGÃO ELETRÔNICO",$B402="DMLU",$B402="DMAE",$B402="CEEE",$B402="EPTC",$B402="ORSE",$B402="SEINFRA",$B402="CREA",$B402="CAU",$B402="CEHOP",$B402="SIURB",$B402="DER-PR",$B402="SUDECAP",$B402=Aux.!$F$24,$B402=Aux.!$F$25),VLOOKUP($A402,#REF!,8,FALSE),IF($B402="CCU",VLOOKUP($A402,#REF!,7,FALSE),IF($B402="MERCADO",VLOOKUP($A402,#REF!,9,FALSE),IF($B402="PLEO",VLOOKUP($A402,#REF!,4,FALSE),IF($B402="SICRO",VLOOKUP($A402,#REF!,7,FALSE),IF($B402="SINAPI",IFERROR((VLOOKUP($A402,#REF!,16,FALSE)),(VLOOKUP($A402,#REF!,5,FALSE))),"-"))))))</f>
        <v>-</v>
      </c>
      <c r="H402" s="113" t="str">
        <f>IF(OR($B402="ANP",$B402="DAER",$B402="CONSULTORIA DNIT",$B402="PREGÃO ELETRÔNICO",$B402="DMLU",$B402="DMAE",$B402="CEEE",$B402="EPTC",$B402="ORSE",$B402="SEINFRA",$B402="CREA",$B402="CAU",$B402="CEHOP",$B402="SIURB",$B402="DER-PR",$B402="SUDECAP",$B402=Aux.!$F$24,$B402=Aux.!$F$25),VLOOKUP($A402,#REF!,5,FALSE),IF($B402="CCU",VLOOKUP($A402,#REF!,4,FALSE),IF($B402="MERCADO",VLOOKUP($A402,#REF!,6,FALSE),IF($B402="PLEO",VLOOKUP($A402,#REF!,4,FALSE),IF($B402="SICRO",VLOOKUP($A402,#REF!,4,FALSE),IF($B402="SINAPI",IFERROR((VLOOKUP($A402,#REF!,5,FALSE)),(VLOOKUP($A402,#REF!,5,FALSE))),"-"))))))</f>
        <v>-</v>
      </c>
      <c r="I402" s="114">
        <f>IF($B402="SICRO EQUIP.",VLOOKUP($A402,#REF!,10,FALSE),0)</f>
        <v>0</v>
      </c>
      <c r="J402" s="114">
        <f>IF($B402="SICRO EQUIP.",VLOOKUP($A402,#REF!,11,FALSE),0)</f>
        <v>0</v>
      </c>
      <c r="K402" s="258"/>
      <c r="L402" s="259"/>
      <c r="M402" s="115" t="e">
        <f>VLOOKUP($K402,Reajuste!$A$2:$BW$29,(MATCH($L402,Reajuste!$C$2:$BW$2,0)+2),FALSE)</f>
        <v>#N/A</v>
      </c>
      <c r="N402" s="259"/>
      <c r="O402" s="115" t="e">
        <f>VLOOKUP($K402,Reajuste!$A$2:$CW$29,(MATCH($N402,Reajuste!$C$2:$CW$2,0)+2),FALSE)</f>
        <v>#N/A</v>
      </c>
      <c r="P402" s="113">
        <f t="shared" si="0"/>
        <v>0</v>
      </c>
      <c r="Q402" s="113">
        <f t="shared" si="1"/>
        <v>0</v>
      </c>
      <c r="R402" s="113">
        <f t="shared" si="2"/>
        <v>0</v>
      </c>
      <c r="S402" s="113">
        <f t="shared" si="3"/>
        <v>0</v>
      </c>
      <c r="T402" s="113">
        <f t="shared" si="4"/>
        <v>0</v>
      </c>
      <c r="U402" s="113">
        <f t="shared" si="5"/>
        <v>0</v>
      </c>
      <c r="V402" s="4"/>
      <c r="W402" s="4"/>
      <c r="X402" s="4"/>
      <c r="Y402" s="4"/>
      <c r="Z402" s="4"/>
    </row>
    <row r="403" spans="1:26" ht="14.25" customHeight="1">
      <c r="A403" s="256"/>
      <c r="B403" s="257"/>
      <c r="C403" s="112" t="str">
        <f>IF(OR($B403="ANP",$B403="DAER",$B403="CONSULTORIA DNIT",$B403="PREGÃO ELETRÔNICO",$B403="DMLU",$B403="DMAE",$B403="CEEE",$B403="EPTC",$B403="ORSE",$B403="SEINFRA",$B403="CREA",$B403="CAU",$B403="CEHOP",$B403="SIURB",$B403="DER-PR",$B403="SUDECAP",$B403=Aux.!$F$24,$B403=Aux.!$F$25),VLOOKUP($A403,#REF!,3,FALSE),IF($B403="SICRO EQUIP.",VLOOKUP($A403,#REF!,2,FALSE),IF($B403="CCU",VLOOKUP($A403,#REF!,2,FALSE),IF($B403="MERCADO",VLOOKUP($A403,#REF!,2,FALSE),IF($B403="PLEO",VLOOKUP($A403,#REF!,2,FALSE),IF($B403="SICRO",VLOOKUP($A403,#REF!,2,FALSE),IF($B403="SINAPI",IFERROR((VLOOKUP($A403,#REF!,2,FALSE)),(VLOOKUP($A403,#REF!,2,FALSE))),"-")))))))</f>
        <v>-</v>
      </c>
      <c r="D403" s="95" t="str">
        <f>IF(OR($B403="ANP",$B403="DAER",$B403="CONSULTORIA DNIT",$B403="PREGÃO ELETRÔNICO",$B403="DMLU",$B403="DMAE",$B403="CEEE",$B403="EPTC",$B403="ORSE",$B403="SEINFRA",$B403="CREA",$B403="CAU",$B403="CEHOP",$B403="SIURB",$B403="DER-PR",$B403="SUDECAP",$B403=Aux.!$F$24,$B403=Aux.!$F$25),VLOOKUP($A403,#REF!,4,FALSE),IF($B403="SICRO EQUIP.","H",IF($B403="CCU",VLOOKUP($A403,#REF!,3,FALSE),IF($B403="MERCADO",VLOOKUP($A403,#REF!,10,FALSE),IF($B403="PLEO",VLOOKUP($A403,#REF!,3,FALSE),IF($B403="SICRO",VLOOKUP($A403,#REF!,3,FALSE),IF($B403="SINAPI",IFERROR((VLOOKUP($A403,#REF!,3,FALSE)),(VLOOKUP($A403,#REF!,3,FALSE))),"-")))))))</f>
        <v>-</v>
      </c>
      <c r="E403" s="113" t="str">
        <f>IF(OR($B403="ANP",$B403="DAER",$B403="CONSULTORIA DNIT",$B403="PREGÃO ELETRÔNICO",$B403="DMLU",$B403="DMAE",$B403="CEEE",$B403="EPTC",$B403="ORSE",$B403="SEINFRA",$B403="CREA",$B403="CAU",$B403="CEHOP",$B403="SIURB",$B403="DER-PR",$B403="SUDECAP",$B403=Aux.!$F$24,$B403=Aux.!$F$25),VLOOKUP($A403,#REF!,6,FALSE),IF($B403="CCU",VLOOKUP($A403,#REF!,5,FALSE),IF($B403="MERCADO",VLOOKUP($A403,#REF!,7,FALSE),IF($B403="PLEO",VLOOKUP($A403,#REF!,4,FALSE),IF($B403="SICRO",VLOOKUP($A403,#REF!,5,FALSE),IF($B403="SINAPI",IFERROR((VLOOKUP($A403,#REF!,18,FALSE)),),"-"))))))</f>
        <v>-</v>
      </c>
      <c r="F403" s="113" t="str">
        <f>IF(OR($B403="ANP",$B403="DAER",$B403="CONSULTORIA DNIT",$B403="PREGÃO ELETRÔNICO",$B403="DMLU",$B403="DMAE",$B403="CEEE",$B403="EPTC",$B403="ORSE",$B403="SEINFRA",$B403="CREA",$B403="CAU",$B403="CEHOP",$B403="SIURB",$B403="DER-PR",$B403="SUDECAP",$B403=Aux.!$F$24,$B403=Aux.!$F$25),VLOOKUP($A403,#REF!,7,FALSE),IF($B403="CCU",VLOOKUP($A403,#REF!,6,FALSE),IF($B403="MERCADO",VLOOKUP($A403,#REF!,8,FALSE),IF($B403="PLEO",VLOOKUP($A403,#REF!,4,FALSE),IF($B403="SICRO",VLOOKUP($A403,#REF!,6,FALSE),IF($B403="SINAPI",IFERROR(SUM((VLOOKUP($A403,#REF!,14,FALSE)),VLOOKUP($A403,#REF!,20,FALSE),VLOOKUP($A403,#REF!,22,FALSE)),),"-"))))))</f>
        <v>-</v>
      </c>
      <c r="G403" s="113" t="str">
        <f>IF(OR($B403="ANP",$B403="DAER",$B403="CONSULTORIA DNIT",$B403="PREGÃO ELETRÔNICO",$B403="DMLU",$B403="DMAE",$B403="CEEE",$B403="EPTC",$B403="ORSE",$B403="SEINFRA",$B403="CREA",$B403="CAU",$B403="CEHOP",$B403="SIURB",$B403="DER-PR",$B403="SUDECAP",$B403=Aux.!$F$24,$B403=Aux.!$F$25),VLOOKUP($A403,#REF!,8,FALSE),IF($B403="CCU",VLOOKUP($A403,#REF!,7,FALSE),IF($B403="MERCADO",VLOOKUP($A403,#REF!,9,FALSE),IF($B403="PLEO",VLOOKUP($A403,#REF!,4,FALSE),IF($B403="SICRO",VLOOKUP($A403,#REF!,7,FALSE),IF($B403="SINAPI",IFERROR((VLOOKUP($A403,#REF!,16,FALSE)),(VLOOKUP($A403,#REF!,5,FALSE))),"-"))))))</f>
        <v>-</v>
      </c>
      <c r="H403" s="113" t="str">
        <f>IF(OR($B403="ANP",$B403="DAER",$B403="CONSULTORIA DNIT",$B403="PREGÃO ELETRÔNICO",$B403="DMLU",$B403="DMAE",$B403="CEEE",$B403="EPTC",$B403="ORSE",$B403="SEINFRA",$B403="CREA",$B403="CAU",$B403="CEHOP",$B403="SIURB",$B403="DER-PR",$B403="SUDECAP",$B403=Aux.!$F$24,$B403=Aux.!$F$25),VLOOKUP($A403,#REF!,5,FALSE),IF($B403="CCU",VLOOKUP($A403,#REF!,4,FALSE),IF($B403="MERCADO",VLOOKUP($A403,#REF!,6,FALSE),IF($B403="PLEO",VLOOKUP($A403,#REF!,4,FALSE),IF($B403="SICRO",VLOOKUP($A403,#REF!,4,FALSE),IF($B403="SINAPI",IFERROR((VLOOKUP($A403,#REF!,5,FALSE)),(VLOOKUP($A403,#REF!,5,FALSE))),"-"))))))</f>
        <v>-</v>
      </c>
      <c r="I403" s="114">
        <f>IF($B403="SICRO EQUIP.",VLOOKUP($A403,#REF!,10,FALSE),0)</f>
        <v>0</v>
      </c>
      <c r="J403" s="114">
        <f>IF($B403="SICRO EQUIP.",VLOOKUP($A403,#REF!,11,FALSE),0)</f>
        <v>0</v>
      </c>
      <c r="K403" s="258"/>
      <c r="L403" s="259"/>
      <c r="M403" s="115" t="e">
        <f>VLOOKUP($K403,Reajuste!$A$2:$BW$29,(MATCH($L403,Reajuste!$C$2:$BW$2,0)+2),FALSE)</f>
        <v>#N/A</v>
      </c>
      <c r="N403" s="259"/>
      <c r="O403" s="115" t="e">
        <f>VLOOKUP($K403,Reajuste!$A$2:$CW$29,(MATCH($N403,Reajuste!$C$2:$CW$2,0)+2),FALSE)</f>
        <v>#N/A</v>
      </c>
      <c r="P403" s="113">
        <f t="shared" si="0"/>
        <v>0</v>
      </c>
      <c r="Q403" s="113">
        <f t="shared" si="1"/>
        <v>0</v>
      </c>
      <c r="R403" s="113">
        <f t="shared" si="2"/>
        <v>0</v>
      </c>
      <c r="S403" s="113">
        <f t="shared" si="3"/>
        <v>0</v>
      </c>
      <c r="T403" s="113">
        <f t="shared" si="4"/>
        <v>0</v>
      </c>
      <c r="U403" s="113">
        <f t="shared" si="5"/>
        <v>0</v>
      </c>
      <c r="V403" s="4"/>
      <c r="W403" s="4"/>
      <c r="X403" s="4"/>
      <c r="Y403" s="4"/>
      <c r="Z403" s="4"/>
    </row>
    <row r="404" spans="1:26" ht="14.25" customHeight="1">
      <c r="A404" s="256"/>
      <c r="B404" s="257"/>
      <c r="C404" s="112" t="str">
        <f>IF(OR($B404="ANP",$B404="DAER",$B404="CONSULTORIA DNIT",$B404="PREGÃO ELETRÔNICO",$B404="DMLU",$B404="DMAE",$B404="CEEE",$B404="EPTC",$B404="ORSE",$B404="SEINFRA",$B404="CREA",$B404="CAU",$B404="CEHOP",$B404="SIURB",$B404="DER-PR",$B404="SUDECAP",$B404=Aux.!$F$24,$B404=Aux.!$F$25),VLOOKUP($A404,#REF!,3,FALSE),IF($B404="SICRO EQUIP.",VLOOKUP($A404,#REF!,2,FALSE),IF($B404="CCU",VLOOKUP($A404,#REF!,2,FALSE),IF($B404="MERCADO",VLOOKUP($A404,#REF!,2,FALSE),IF($B404="PLEO",VLOOKUP($A404,#REF!,2,FALSE),IF($B404="SICRO",VLOOKUP($A404,#REF!,2,FALSE),IF($B404="SINAPI",IFERROR((VLOOKUP($A404,#REF!,2,FALSE)),(VLOOKUP($A404,#REF!,2,FALSE))),"-")))))))</f>
        <v>-</v>
      </c>
      <c r="D404" s="95" t="str">
        <f>IF(OR($B404="ANP",$B404="DAER",$B404="CONSULTORIA DNIT",$B404="PREGÃO ELETRÔNICO",$B404="DMLU",$B404="DMAE",$B404="CEEE",$B404="EPTC",$B404="ORSE",$B404="SEINFRA",$B404="CREA",$B404="CAU",$B404="CEHOP",$B404="SIURB",$B404="DER-PR",$B404="SUDECAP",$B404=Aux.!$F$24,$B404=Aux.!$F$25),VLOOKUP($A404,#REF!,4,FALSE),IF($B404="SICRO EQUIP.","H",IF($B404="CCU",VLOOKUP($A404,#REF!,3,FALSE),IF($B404="MERCADO",VLOOKUP($A404,#REF!,10,FALSE),IF($B404="PLEO",VLOOKUP($A404,#REF!,3,FALSE),IF($B404="SICRO",VLOOKUP($A404,#REF!,3,FALSE),IF($B404="SINAPI",IFERROR((VLOOKUP($A404,#REF!,3,FALSE)),(VLOOKUP($A404,#REF!,3,FALSE))),"-")))))))</f>
        <v>-</v>
      </c>
      <c r="E404" s="113" t="str">
        <f>IF(OR($B404="ANP",$B404="DAER",$B404="CONSULTORIA DNIT",$B404="PREGÃO ELETRÔNICO",$B404="DMLU",$B404="DMAE",$B404="CEEE",$B404="EPTC",$B404="ORSE",$B404="SEINFRA",$B404="CREA",$B404="CAU",$B404="CEHOP",$B404="SIURB",$B404="DER-PR",$B404="SUDECAP",$B404=Aux.!$F$24,$B404=Aux.!$F$25),VLOOKUP($A404,#REF!,6,FALSE),IF($B404="CCU",VLOOKUP($A404,#REF!,5,FALSE),IF($B404="MERCADO",VLOOKUP($A404,#REF!,7,FALSE),IF($B404="PLEO",VLOOKUP($A404,#REF!,4,FALSE),IF($B404="SICRO",VLOOKUP($A404,#REF!,5,FALSE),IF($B404="SINAPI",IFERROR((VLOOKUP($A404,#REF!,18,FALSE)),),"-"))))))</f>
        <v>-</v>
      </c>
      <c r="F404" s="113" t="str">
        <f>IF(OR($B404="ANP",$B404="DAER",$B404="CONSULTORIA DNIT",$B404="PREGÃO ELETRÔNICO",$B404="DMLU",$B404="DMAE",$B404="CEEE",$B404="EPTC",$B404="ORSE",$B404="SEINFRA",$B404="CREA",$B404="CAU",$B404="CEHOP",$B404="SIURB",$B404="DER-PR",$B404="SUDECAP",$B404=Aux.!$F$24,$B404=Aux.!$F$25),VLOOKUP($A404,#REF!,7,FALSE),IF($B404="CCU",VLOOKUP($A404,#REF!,6,FALSE),IF($B404="MERCADO",VLOOKUP($A404,#REF!,8,FALSE),IF($B404="PLEO",VLOOKUP($A404,#REF!,4,FALSE),IF($B404="SICRO",VLOOKUP($A404,#REF!,6,FALSE),IF($B404="SINAPI",IFERROR(SUM((VLOOKUP($A404,#REF!,14,FALSE)),VLOOKUP($A404,#REF!,20,FALSE),VLOOKUP($A404,#REF!,22,FALSE)),),"-"))))))</f>
        <v>-</v>
      </c>
      <c r="G404" s="113" t="str">
        <f>IF(OR($B404="ANP",$B404="DAER",$B404="CONSULTORIA DNIT",$B404="PREGÃO ELETRÔNICO",$B404="DMLU",$B404="DMAE",$B404="CEEE",$B404="EPTC",$B404="ORSE",$B404="SEINFRA",$B404="CREA",$B404="CAU",$B404="CEHOP",$B404="SIURB",$B404="DER-PR",$B404="SUDECAP",$B404=Aux.!$F$24,$B404=Aux.!$F$25),VLOOKUP($A404,#REF!,8,FALSE),IF($B404="CCU",VLOOKUP($A404,#REF!,7,FALSE),IF($B404="MERCADO",VLOOKUP($A404,#REF!,9,FALSE),IF($B404="PLEO",VLOOKUP($A404,#REF!,4,FALSE),IF($B404="SICRO",VLOOKUP($A404,#REF!,7,FALSE),IF($B404="SINAPI",IFERROR((VLOOKUP($A404,#REF!,16,FALSE)),(VLOOKUP($A404,#REF!,5,FALSE))),"-"))))))</f>
        <v>-</v>
      </c>
      <c r="H404" s="113" t="str">
        <f>IF(OR($B404="ANP",$B404="DAER",$B404="CONSULTORIA DNIT",$B404="PREGÃO ELETRÔNICO",$B404="DMLU",$B404="DMAE",$B404="CEEE",$B404="EPTC",$B404="ORSE",$B404="SEINFRA",$B404="CREA",$B404="CAU",$B404="CEHOP",$B404="SIURB",$B404="DER-PR",$B404="SUDECAP",$B404=Aux.!$F$24,$B404=Aux.!$F$25),VLOOKUP($A404,#REF!,5,FALSE),IF($B404="CCU",VLOOKUP($A404,#REF!,4,FALSE),IF($B404="MERCADO",VLOOKUP($A404,#REF!,6,FALSE),IF($B404="PLEO",VLOOKUP($A404,#REF!,4,FALSE),IF($B404="SICRO",VLOOKUP($A404,#REF!,4,FALSE),IF($B404="SINAPI",IFERROR((VLOOKUP($A404,#REF!,5,FALSE)),(VLOOKUP($A404,#REF!,5,FALSE))),"-"))))))</f>
        <v>-</v>
      </c>
      <c r="I404" s="114">
        <f>IF($B404="SICRO EQUIP.",VLOOKUP($A404,#REF!,10,FALSE),0)</f>
        <v>0</v>
      </c>
      <c r="J404" s="114">
        <f>IF($B404="SICRO EQUIP.",VLOOKUP($A404,#REF!,11,FALSE),0)</f>
        <v>0</v>
      </c>
      <c r="K404" s="258"/>
      <c r="L404" s="259"/>
      <c r="M404" s="115" t="e">
        <f>VLOOKUP($K404,Reajuste!$A$2:$BW$29,(MATCH($L404,Reajuste!$C$2:$BW$2,0)+2),FALSE)</f>
        <v>#N/A</v>
      </c>
      <c r="N404" s="259"/>
      <c r="O404" s="115" t="e">
        <f>VLOOKUP($K404,Reajuste!$A$2:$CW$29,(MATCH($N404,Reajuste!$C$2:$CW$2,0)+2),FALSE)</f>
        <v>#N/A</v>
      </c>
      <c r="P404" s="113">
        <f t="shared" si="0"/>
        <v>0</v>
      </c>
      <c r="Q404" s="113">
        <f t="shared" si="1"/>
        <v>0</v>
      </c>
      <c r="R404" s="113">
        <f t="shared" si="2"/>
        <v>0</v>
      </c>
      <c r="S404" s="113">
        <f t="shared" si="3"/>
        <v>0</v>
      </c>
      <c r="T404" s="113">
        <f t="shared" si="4"/>
        <v>0</v>
      </c>
      <c r="U404" s="113">
        <f t="shared" si="5"/>
        <v>0</v>
      </c>
      <c r="V404" s="4"/>
      <c r="W404" s="4"/>
      <c r="X404" s="4"/>
      <c r="Y404" s="4"/>
      <c r="Z404" s="4"/>
    </row>
    <row r="405" spans="1:26" ht="14.25" customHeight="1">
      <c r="A405" s="256"/>
      <c r="B405" s="257"/>
      <c r="C405" s="112" t="str">
        <f>IF(OR($B405="ANP",$B405="DAER",$B405="CONSULTORIA DNIT",$B405="PREGÃO ELETRÔNICO",$B405="DMLU",$B405="DMAE",$B405="CEEE",$B405="EPTC",$B405="ORSE",$B405="SEINFRA",$B405="CREA",$B405="CAU",$B405="CEHOP",$B405="SIURB",$B405="DER-PR",$B405="SUDECAP",$B405=Aux.!$F$24,$B405=Aux.!$F$25),VLOOKUP($A405,#REF!,3,FALSE),IF($B405="SICRO EQUIP.",VLOOKUP($A405,#REF!,2,FALSE),IF($B405="CCU",VLOOKUP($A405,#REF!,2,FALSE),IF($B405="MERCADO",VLOOKUP($A405,#REF!,2,FALSE),IF($B405="PLEO",VLOOKUP($A405,#REF!,2,FALSE),IF($B405="SICRO",VLOOKUP($A405,#REF!,2,FALSE),IF($B405="SINAPI",IFERROR((VLOOKUP($A405,#REF!,2,FALSE)),(VLOOKUP($A405,#REF!,2,FALSE))),"-")))))))</f>
        <v>-</v>
      </c>
      <c r="D405" s="95" t="str">
        <f>IF(OR($B405="ANP",$B405="DAER",$B405="CONSULTORIA DNIT",$B405="PREGÃO ELETRÔNICO",$B405="DMLU",$B405="DMAE",$B405="CEEE",$B405="EPTC",$B405="ORSE",$B405="SEINFRA",$B405="CREA",$B405="CAU",$B405="CEHOP",$B405="SIURB",$B405="DER-PR",$B405="SUDECAP",$B405=Aux.!$F$24,$B405=Aux.!$F$25),VLOOKUP($A405,#REF!,4,FALSE),IF($B405="SICRO EQUIP.","H",IF($B405="CCU",VLOOKUP($A405,#REF!,3,FALSE),IF($B405="MERCADO",VLOOKUP($A405,#REF!,10,FALSE),IF($B405="PLEO",VLOOKUP($A405,#REF!,3,FALSE),IF($B405="SICRO",VLOOKUP($A405,#REF!,3,FALSE),IF($B405="SINAPI",IFERROR((VLOOKUP($A405,#REF!,3,FALSE)),(VLOOKUP($A405,#REF!,3,FALSE))),"-")))))))</f>
        <v>-</v>
      </c>
      <c r="E405" s="113" t="str">
        <f>IF(OR($B405="ANP",$B405="DAER",$B405="CONSULTORIA DNIT",$B405="PREGÃO ELETRÔNICO",$B405="DMLU",$B405="DMAE",$B405="CEEE",$B405="EPTC",$B405="ORSE",$B405="SEINFRA",$B405="CREA",$B405="CAU",$B405="CEHOP",$B405="SIURB",$B405="DER-PR",$B405="SUDECAP",$B405=Aux.!$F$24,$B405=Aux.!$F$25),VLOOKUP($A405,#REF!,6,FALSE),IF($B405="CCU",VLOOKUP($A405,#REF!,5,FALSE),IF($B405="MERCADO",VLOOKUP($A405,#REF!,7,FALSE),IF($B405="PLEO",VLOOKUP($A405,#REF!,4,FALSE),IF($B405="SICRO",VLOOKUP($A405,#REF!,5,FALSE),IF($B405="SINAPI",IFERROR((VLOOKUP($A405,#REF!,18,FALSE)),),"-"))))))</f>
        <v>-</v>
      </c>
      <c r="F405" s="113" t="str">
        <f>IF(OR($B405="ANP",$B405="DAER",$B405="CONSULTORIA DNIT",$B405="PREGÃO ELETRÔNICO",$B405="DMLU",$B405="DMAE",$B405="CEEE",$B405="EPTC",$B405="ORSE",$B405="SEINFRA",$B405="CREA",$B405="CAU",$B405="CEHOP",$B405="SIURB",$B405="DER-PR",$B405="SUDECAP",$B405=Aux.!$F$24,$B405=Aux.!$F$25),VLOOKUP($A405,#REF!,7,FALSE),IF($B405="CCU",VLOOKUP($A405,#REF!,6,FALSE),IF($B405="MERCADO",VLOOKUP($A405,#REF!,8,FALSE),IF($B405="PLEO",VLOOKUP($A405,#REF!,4,FALSE),IF($B405="SICRO",VLOOKUP($A405,#REF!,6,FALSE),IF($B405="SINAPI",IFERROR(SUM((VLOOKUP($A405,#REF!,14,FALSE)),VLOOKUP($A405,#REF!,20,FALSE),VLOOKUP($A405,#REF!,22,FALSE)),),"-"))))))</f>
        <v>-</v>
      </c>
      <c r="G405" s="113" t="str">
        <f>IF(OR($B405="ANP",$B405="DAER",$B405="CONSULTORIA DNIT",$B405="PREGÃO ELETRÔNICO",$B405="DMLU",$B405="DMAE",$B405="CEEE",$B405="EPTC",$B405="ORSE",$B405="SEINFRA",$B405="CREA",$B405="CAU",$B405="CEHOP",$B405="SIURB",$B405="DER-PR",$B405="SUDECAP",$B405=Aux.!$F$24,$B405=Aux.!$F$25),VLOOKUP($A405,#REF!,8,FALSE),IF($B405="CCU",VLOOKUP($A405,#REF!,7,FALSE),IF($B405="MERCADO",VLOOKUP($A405,#REF!,9,FALSE),IF($B405="PLEO",VLOOKUP($A405,#REF!,4,FALSE),IF($B405="SICRO",VLOOKUP($A405,#REF!,7,FALSE),IF($B405="SINAPI",IFERROR((VLOOKUP($A405,#REF!,16,FALSE)),(VLOOKUP($A405,#REF!,5,FALSE))),"-"))))))</f>
        <v>-</v>
      </c>
      <c r="H405" s="113" t="str">
        <f>IF(OR($B405="ANP",$B405="DAER",$B405="CONSULTORIA DNIT",$B405="PREGÃO ELETRÔNICO",$B405="DMLU",$B405="DMAE",$B405="CEEE",$B405="EPTC",$B405="ORSE",$B405="SEINFRA",$B405="CREA",$B405="CAU",$B405="CEHOP",$B405="SIURB",$B405="DER-PR",$B405="SUDECAP",$B405=Aux.!$F$24,$B405=Aux.!$F$25),VLOOKUP($A405,#REF!,5,FALSE),IF($B405="CCU",VLOOKUP($A405,#REF!,4,FALSE),IF($B405="MERCADO",VLOOKUP($A405,#REF!,6,FALSE),IF($B405="PLEO",VLOOKUP($A405,#REF!,4,FALSE),IF($B405="SICRO",VLOOKUP($A405,#REF!,4,FALSE),IF($B405="SINAPI",IFERROR((VLOOKUP($A405,#REF!,5,FALSE)),(VLOOKUP($A405,#REF!,5,FALSE))),"-"))))))</f>
        <v>-</v>
      </c>
      <c r="I405" s="114">
        <f>IF($B405="SICRO EQUIP.",VLOOKUP($A405,#REF!,10,FALSE),0)</f>
        <v>0</v>
      </c>
      <c r="J405" s="114">
        <f>IF($B405="SICRO EQUIP.",VLOOKUP($A405,#REF!,11,FALSE),0)</f>
        <v>0</v>
      </c>
      <c r="K405" s="258"/>
      <c r="L405" s="259"/>
      <c r="M405" s="115" t="e">
        <f>VLOOKUP($K405,Reajuste!$A$2:$BW$29,(MATCH($L405,Reajuste!$C$2:$BW$2,0)+2),FALSE)</f>
        <v>#N/A</v>
      </c>
      <c r="N405" s="259"/>
      <c r="O405" s="115" t="e">
        <f>VLOOKUP($K405,Reajuste!$A$2:$CW$29,(MATCH($N405,Reajuste!$C$2:$CW$2,0)+2),FALSE)</f>
        <v>#N/A</v>
      </c>
      <c r="P405" s="113">
        <f t="shared" si="0"/>
        <v>0</v>
      </c>
      <c r="Q405" s="113">
        <f t="shared" si="1"/>
        <v>0</v>
      </c>
      <c r="R405" s="113">
        <f t="shared" si="2"/>
        <v>0</v>
      </c>
      <c r="S405" s="113">
        <f t="shared" si="3"/>
        <v>0</v>
      </c>
      <c r="T405" s="113">
        <f t="shared" si="4"/>
        <v>0</v>
      </c>
      <c r="U405" s="113">
        <f t="shared" si="5"/>
        <v>0</v>
      </c>
      <c r="V405" s="4"/>
      <c r="W405" s="4"/>
      <c r="X405" s="4"/>
      <c r="Y405" s="4"/>
      <c r="Z405" s="4"/>
    </row>
    <row r="406" spans="1:26" ht="14.25" customHeight="1">
      <c r="A406" s="256"/>
      <c r="B406" s="257"/>
      <c r="C406" s="112" t="str">
        <f>IF(OR($B406="ANP",$B406="DAER",$B406="CONSULTORIA DNIT",$B406="PREGÃO ELETRÔNICO",$B406="DMLU",$B406="DMAE",$B406="CEEE",$B406="EPTC",$B406="ORSE",$B406="SEINFRA",$B406="CREA",$B406="CAU",$B406="CEHOP",$B406="SIURB",$B406="DER-PR",$B406="SUDECAP",$B406=Aux.!$F$24,$B406=Aux.!$F$25),VLOOKUP($A406,#REF!,3,FALSE),IF($B406="SICRO EQUIP.",VLOOKUP($A406,#REF!,2,FALSE),IF($B406="CCU",VLOOKUP($A406,#REF!,2,FALSE),IF($B406="MERCADO",VLOOKUP($A406,#REF!,2,FALSE),IF($B406="PLEO",VLOOKUP($A406,#REF!,2,FALSE),IF($B406="SICRO",VLOOKUP($A406,#REF!,2,FALSE),IF($B406="SINAPI",IFERROR((VLOOKUP($A406,#REF!,2,FALSE)),(VLOOKUP($A406,#REF!,2,FALSE))),"-")))))))</f>
        <v>-</v>
      </c>
      <c r="D406" s="95" t="str">
        <f>IF(OR($B406="ANP",$B406="DAER",$B406="CONSULTORIA DNIT",$B406="PREGÃO ELETRÔNICO",$B406="DMLU",$B406="DMAE",$B406="CEEE",$B406="EPTC",$B406="ORSE",$B406="SEINFRA",$B406="CREA",$B406="CAU",$B406="CEHOP",$B406="SIURB",$B406="DER-PR",$B406="SUDECAP",$B406=Aux.!$F$24,$B406=Aux.!$F$25),VLOOKUP($A406,#REF!,4,FALSE),IF($B406="SICRO EQUIP.","H",IF($B406="CCU",VLOOKUP($A406,#REF!,3,FALSE),IF($B406="MERCADO",VLOOKUP($A406,#REF!,10,FALSE),IF($B406="PLEO",VLOOKUP($A406,#REF!,3,FALSE),IF($B406="SICRO",VLOOKUP($A406,#REF!,3,FALSE),IF($B406="SINAPI",IFERROR((VLOOKUP($A406,#REF!,3,FALSE)),(VLOOKUP($A406,#REF!,3,FALSE))),"-")))))))</f>
        <v>-</v>
      </c>
      <c r="E406" s="113" t="str">
        <f>IF(OR($B406="ANP",$B406="DAER",$B406="CONSULTORIA DNIT",$B406="PREGÃO ELETRÔNICO",$B406="DMLU",$B406="DMAE",$B406="CEEE",$B406="EPTC",$B406="ORSE",$B406="SEINFRA",$B406="CREA",$B406="CAU",$B406="CEHOP",$B406="SIURB",$B406="DER-PR",$B406="SUDECAP",$B406=Aux.!$F$24,$B406=Aux.!$F$25),VLOOKUP($A406,#REF!,6,FALSE),IF($B406="CCU",VLOOKUP($A406,#REF!,5,FALSE),IF($B406="MERCADO",VLOOKUP($A406,#REF!,7,FALSE),IF($B406="PLEO",VLOOKUP($A406,#REF!,4,FALSE),IF($B406="SICRO",VLOOKUP($A406,#REF!,5,FALSE),IF($B406="SINAPI",IFERROR((VLOOKUP($A406,#REF!,18,FALSE)),),"-"))))))</f>
        <v>-</v>
      </c>
      <c r="F406" s="113" t="str">
        <f>IF(OR($B406="ANP",$B406="DAER",$B406="CONSULTORIA DNIT",$B406="PREGÃO ELETRÔNICO",$B406="DMLU",$B406="DMAE",$B406="CEEE",$B406="EPTC",$B406="ORSE",$B406="SEINFRA",$B406="CREA",$B406="CAU",$B406="CEHOP",$B406="SIURB",$B406="DER-PR",$B406="SUDECAP",$B406=Aux.!$F$24,$B406=Aux.!$F$25),VLOOKUP($A406,#REF!,7,FALSE),IF($B406="CCU",VLOOKUP($A406,#REF!,6,FALSE),IF($B406="MERCADO",VLOOKUP($A406,#REF!,8,FALSE),IF($B406="PLEO",VLOOKUP($A406,#REF!,4,FALSE),IF($B406="SICRO",VLOOKUP($A406,#REF!,6,FALSE),IF($B406="SINAPI",IFERROR(SUM((VLOOKUP($A406,#REF!,14,FALSE)),VLOOKUP($A406,#REF!,20,FALSE),VLOOKUP($A406,#REF!,22,FALSE)),),"-"))))))</f>
        <v>-</v>
      </c>
      <c r="G406" s="113" t="str">
        <f>IF(OR($B406="ANP",$B406="DAER",$B406="CONSULTORIA DNIT",$B406="PREGÃO ELETRÔNICO",$B406="DMLU",$B406="DMAE",$B406="CEEE",$B406="EPTC",$B406="ORSE",$B406="SEINFRA",$B406="CREA",$B406="CAU",$B406="CEHOP",$B406="SIURB",$B406="DER-PR",$B406="SUDECAP",$B406=Aux.!$F$24,$B406=Aux.!$F$25),VLOOKUP($A406,#REF!,8,FALSE),IF($B406="CCU",VLOOKUP($A406,#REF!,7,FALSE),IF($B406="MERCADO",VLOOKUP($A406,#REF!,9,FALSE),IF($B406="PLEO",VLOOKUP($A406,#REF!,4,FALSE),IF($B406="SICRO",VLOOKUP($A406,#REF!,7,FALSE),IF($B406="SINAPI",IFERROR((VLOOKUP($A406,#REF!,16,FALSE)),(VLOOKUP($A406,#REF!,5,FALSE))),"-"))))))</f>
        <v>-</v>
      </c>
      <c r="H406" s="113" t="str">
        <f>IF(OR($B406="ANP",$B406="DAER",$B406="CONSULTORIA DNIT",$B406="PREGÃO ELETRÔNICO",$B406="DMLU",$B406="DMAE",$B406="CEEE",$B406="EPTC",$B406="ORSE",$B406="SEINFRA",$B406="CREA",$B406="CAU",$B406="CEHOP",$B406="SIURB",$B406="DER-PR",$B406="SUDECAP",$B406=Aux.!$F$24,$B406=Aux.!$F$25),VLOOKUP($A406,#REF!,5,FALSE),IF($B406="CCU",VLOOKUP($A406,#REF!,4,FALSE),IF($B406="MERCADO",VLOOKUP($A406,#REF!,6,FALSE),IF($B406="PLEO",VLOOKUP($A406,#REF!,4,FALSE),IF($B406="SICRO",VLOOKUP($A406,#REF!,4,FALSE),IF($B406="SINAPI",IFERROR((VLOOKUP($A406,#REF!,5,FALSE)),(VLOOKUP($A406,#REF!,5,FALSE))),"-"))))))</f>
        <v>-</v>
      </c>
      <c r="I406" s="114">
        <f>IF($B406="SICRO EQUIP.",VLOOKUP($A406,#REF!,10,FALSE),0)</f>
        <v>0</v>
      </c>
      <c r="J406" s="114">
        <f>IF($B406="SICRO EQUIP.",VLOOKUP($A406,#REF!,11,FALSE),0)</f>
        <v>0</v>
      </c>
      <c r="K406" s="258"/>
      <c r="L406" s="259"/>
      <c r="M406" s="115" t="e">
        <f>VLOOKUP($K406,Reajuste!$A$2:$BW$29,(MATCH($L406,Reajuste!$C$2:$BW$2,0)+2),FALSE)</f>
        <v>#N/A</v>
      </c>
      <c r="N406" s="259"/>
      <c r="O406" s="115" t="e">
        <f>VLOOKUP($K406,Reajuste!$A$2:$CW$29,(MATCH($N406,Reajuste!$C$2:$CW$2,0)+2),FALSE)</f>
        <v>#N/A</v>
      </c>
      <c r="P406" s="113">
        <f t="shared" si="0"/>
        <v>0</v>
      </c>
      <c r="Q406" s="113">
        <f t="shared" si="1"/>
        <v>0</v>
      </c>
      <c r="R406" s="113">
        <f t="shared" si="2"/>
        <v>0</v>
      </c>
      <c r="S406" s="113">
        <f t="shared" si="3"/>
        <v>0</v>
      </c>
      <c r="T406" s="113">
        <f t="shared" si="4"/>
        <v>0</v>
      </c>
      <c r="U406" s="113">
        <f t="shared" si="5"/>
        <v>0</v>
      </c>
      <c r="V406" s="4"/>
      <c r="W406" s="4"/>
      <c r="X406" s="4"/>
      <c r="Y406" s="4"/>
      <c r="Z406" s="4"/>
    </row>
    <row r="407" spans="1:26" ht="14.25" customHeight="1">
      <c r="A407" s="256"/>
      <c r="B407" s="257"/>
      <c r="C407" s="112" t="str">
        <f>IF(OR($B407="ANP",$B407="DAER",$B407="CONSULTORIA DNIT",$B407="PREGÃO ELETRÔNICO",$B407="DMLU",$B407="DMAE",$B407="CEEE",$B407="EPTC",$B407="ORSE",$B407="SEINFRA",$B407="CREA",$B407="CAU",$B407="CEHOP",$B407="SIURB",$B407="DER-PR",$B407="SUDECAP",$B407=Aux.!$F$24,$B407=Aux.!$F$25),VLOOKUP($A407,#REF!,3,FALSE),IF($B407="SICRO EQUIP.",VLOOKUP($A407,#REF!,2,FALSE),IF($B407="CCU",VLOOKUP($A407,#REF!,2,FALSE),IF($B407="MERCADO",VLOOKUP($A407,#REF!,2,FALSE),IF($B407="PLEO",VLOOKUP($A407,#REF!,2,FALSE),IF($B407="SICRO",VLOOKUP($A407,#REF!,2,FALSE),IF($B407="SINAPI",IFERROR((VLOOKUP($A407,#REF!,2,FALSE)),(VLOOKUP($A407,#REF!,2,FALSE))),"-")))))))</f>
        <v>-</v>
      </c>
      <c r="D407" s="95" t="str">
        <f>IF(OR($B407="ANP",$B407="DAER",$B407="CONSULTORIA DNIT",$B407="PREGÃO ELETRÔNICO",$B407="DMLU",$B407="DMAE",$B407="CEEE",$B407="EPTC",$B407="ORSE",$B407="SEINFRA",$B407="CREA",$B407="CAU",$B407="CEHOP",$B407="SIURB",$B407="DER-PR",$B407="SUDECAP",$B407=Aux.!$F$24,$B407=Aux.!$F$25),VLOOKUP($A407,#REF!,4,FALSE),IF($B407="SICRO EQUIP.","H",IF($B407="CCU",VLOOKUP($A407,#REF!,3,FALSE),IF($B407="MERCADO",VLOOKUP($A407,#REF!,10,FALSE),IF($B407="PLEO",VLOOKUP($A407,#REF!,3,FALSE),IF($B407="SICRO",VLOOKUP($A407,#REF!,3,FALSE),IF($B407="SINAPI",IFERROR((VLOOKUP($A407,#REF!,3,FALSE)),(VLOOKUP($A407,#REF!,3,FALSE))),"-")))))))</f>
        <v>-</v>
      </c>
      <c r="E407" s="113" t="str">
        <f>IF(OR($B407="ANP",$B407="DAER",$B407="CONSULTORIA DNIT",$B407="PREGÃO ELETRÔNICO",$B407="DMLU",$B407="DMAE",$B407="CEEE",$B407="EPTC",$B407="ORSE",$B407="SEINFRA",$B407="CREA",$B407="CAU",$B407="CEHOP",$B407="SIURB",$B407="DER-PR",$B407="SUDECAP",$B407=Aux.!$F$24,$B407=Aux.!$F$25),VLOOKUP($A407,#REF!,6,FALSE),IF($B407="CCU",VLOOKUP($A407,#REF!,5,FALSE),IF($B407="MERCADO",VLOOKUP($A407,#REF!,7,FALSE),IF($B407="PLEO",VLOOKUP($A407,#REF!,4,FALSE),IF($B407="SICRO",VLOOKUP($A407,#REF!,5,FALSE),IF($B407="SINAPI",IFERROR((VLOOKUP($A407,#REF!,18,FALSE)),),"-"))))))</f>
        <v>-</v>
      </c>
      <c r="F407" s="113" t="str">
        <f>IF(OR($B407="ANP",$B407="DAER",$B407="CONSULTORIA DNIT",$B407="PREGÃO ELETRÔNICO",$B407="DMLU",$B407="DMAE",$B407="CEEE",$B407="EPTC",$B407="ORSE",$B407="SEINFRA",$B407="CREA",$B407="CAU",$B407="CEHOP",$B407="SIURB",$B407="DER-PR",$B407="SUDECAP",$B407=Aux.!$F$24,$B407=Aux.!$F$25),VLOOKUP($A407,#REF!,7,FALSE),IF($B407="CCU",VLOOKUP($A407,#REF!,6,FALSE),IF($B407="MERCADO",VLOOKUP($A407,#REF!,8,FALSE),IF($B407="PLEO",VLOOKUP($A407,#REF!,4,FALSE),IF($B407="SICRO",VLOOKUP($A407,#REF!,6,FALSE),IF($B407="SINAPI",IFERROR(SUM((VLOOKUP($A407,#REF!,14,FALSE)),VLOOKUP($A407,#REF!,20,FALSE),VLOOKUP($A407,#REF!,22,FALSE)),),"-"))))))</f>
        <v>-</v>
      </c>
      <c r="G407" s="113" t="str">
        <f>IF(OR($B407="ANP",$B407="DAER",$B407="CONSULTORIA DNIT",$B407="PREGÃO ELETRÔNICO",$B407="DMLU",$B407="DMAE",$B407="CEEE",$B407="EPTC",$B407="ORSE",$B407="SEINFRA",$B407="CREA",$B407="CAU",$B407="CEHOP",$B407="SIURB",$B407="DER-PR",$B407="SUDECAP",$B407=Aux.!$F$24,$B407=Aux.!$F$25),VLOOKUP($A407,#REF!,8,FALSE),IF($B407="CCU",VLOOKUP($A407,#REF!,7,FALSE),IF($B407="MERCADO",VLOOKUP($A407,#REF!,9,FALSE),IF($B407="PLEO",VLOOKUP($A407,#REF!,4,FALSE),IF($B407="SICRO",VLOOKUP($A407,#REF!,7,FALSE),IF($B407="SINAPI",IFERROR((VLOOKUP($A407,#REF!,16,FALSE)),(VLOOKUP($A407,#REF!,5,FALSE))),"-"))))))</f>
        <v>-</v>
      </c>
      <c r="H407" s="113" t="str">
        <f>IF(OR($B407="ANP",$B407="DAER",$B407="CONSULTORIA DNIT",$B407="PREGÃO ELETRÔNICO",$B407="DMLU",$B407="DMAE",$B407="CEEE",$B407="EPTC",$B407="ORSE",$B407="SEINFRA",$B407="CREA",$B407="CAU",$B407="CEHOP",$B407="SIURB",$B407="DER-PR",$B407="SUDECAP",$B407=Aux.!$F$24,$B407=Aux.!$F$25),VLOOKUP($A407,#REF!,5,FALSE),IF($B407="CCU",VLOOKUP($A407,#REF!,4,FALSE),IF($B407="MERCADO",VLOOKUP($A407,#REF!,6,FALSE),IF($B407="PLEO",VLOOKUP($A407,#REF!,4,FALSE),IF($B407="SICRO",VLOOKUP($A407,#REF!,4,FALSE),IF($B407="SINAPI",IFERROR((VLOOKUP($A407,#REF!,5,FALSE)),(VLOOKUP($A407,#REF!,5,FALSE))),"-"))))))</f>
        <v>-</v>
      </c>
      <c r="I407" s="114">
        <f>IF($B407="SICRO EQUIP.",VLOOKUP($A407,#REF!,10,FALSE),0)</f>
        <v>0</v>
      </c>
      <c r="J407" s="114">
        <f>IF($B407="SICRO EQUIP.",VLOOKUP($A407,#REF!,11,FALSE),0)</f>
        <v>0</v>
      </c>
      <c r="K407" s="258"/>
      <c r="L407" s="259"/>
      <c r="M407" s="115" t="e">
        <f>VLOOKUP($K407,Reajuste!$A$2:$BW$29,(MATCH($L407,Reajuste!$C$2:$BW$2,0)+2),FALSE)</f>
        <v>#N/A</v>
      </c>
      <c r="N407" s="259"/>
      <c r="O407" s="115" t="e">
        <f>VLOOKUP($K407,Reajuste!$A$2:$CW$29,(MATCH($N407,Reajuste!$C$2:$CW$2,0)+2),FALSE)</f>
        <v>#N/A</v>
      </c>
      <c r="P407" s="113">
        <f t="shared" si="0"/>
        <v>0</v>
      </c>
      <c r="Q407" s="113">
        <f t="shared" si="1"/>
        <v>0</v>
      </c>
      <c r="R407" s="113">
        <f t="shared" si="2"/>
        <v>0</v>
      </c>
      <c r="S407" s="113">
        <f t="shared" si="3"/>
        <v>0</v>
      </c>
      <c r="T407" s="113">
        <f t="shared" si="4"/>
        <v>0</v>
      </c>
      <c r="U407" s="113">
        <f t="shared" si="5"/>
        <v>0</v>
      </c>
      <c r="V407" s="4"/>
      <c r="W407" s="4"/>
      <c r="X407" s="4"/>
      <c r="Y407" s="4"/>
      <c r="Z407" s="4"/>
    </row>
    <row r="408" spans="1:26" ht="14.25" customHeight="1">
      <c r="A408" s="256"/>
      <c r="B408" s="257"/>
      <c r="C408" s="112" t="str">
        <f>IF(OR($B408="ANP",$B408="DAER",$B408="CONSULTORIA DNIT",$B408="PREGÃO ELETRÔNICO",$B408="DMLU",$B408="DMAE",$B408="CEEE",$B408="EPTC",$B408="ORSE",$B408="SEINFRA",$B408="CREA",$B408="CAU",$B408="CEHOP",$B408="SIURB",$B408="DER-PR",$B408="SUDECAP",$B408=Aux.!$F$24,$B408=Aux.!$F$25),VLOOKUP($A408,#REF!,3,FALSE),IF($B408="SICRO EQUIP.",VLOOKUP($A408,#REF!,2,FALSE),IF($B408="CCU",VLOOKUP($A408,#REF!,2,FALSE),IF($B408="MERCADO",VLOOKUP($A408,#REF!,2,FALSE),IF($B408="PLEO",VLOOKUP($A408,#REF!,2,FALSE),IF($B408="SICRO",VLOOKUP($A408,#REF!,2,FALSE),IF($B408="SINAPI",IFERROR((VLOOKUP($A408,#REF!,2,FALSE)),(VLOOKUP($A408,#REF!,2,FALSE))),"-")))))))</f>
        <v>-</v>
      </c>
      <c r="D408" s="95" t="str">
        <f>IF(OR($B408="ANP",$B408="DAER",$B408="CONSULTORIA DNIT",$B408="PREGÃO ELETRÔNICO",$B408="DMLU",$B408="DMAE",$B408="CEEE",$B408="EPTC",$B408="ORSE",$B408="SEINFRA",$B408="CREA",$B408="CAU",$B408="CEHOP",$B408="SIURB",$B408="DER-PR",$B408="SUDECAP",$B408=Aux.!$F$24,$B408=Aux.!$F$25),VLOOKUP($A408,#REF!,4,FALSE),IF($B408="SICRO EQUIP.","H",IF($B408="CCU",VLOOKUP($A408,#REF!,3,FALSE),IF($B408="MERCADO",VLOOKUP($A408,#REF!,10,FALSE),IF($B408="PLEO",VLOOKUP($A408,#REF!,3,FALSE),IF($B408="SICRO",VLOOKUP($A408,#REF!,3,FALSE),IF($B408="SINAPI",IFERROR((VLOOKUP($A408,#REF!,3,FALSE)),(VLOOKUP($A408,#REF!,3,FALSE))),"-")))))))</f>
        <v>-</v>
      </c>
      <c r="E408" s="113" t="str">
        <f>IF(OR($B408="ANP",$B408="DAER",$B408="CONSULTORIA DNIT",$B408="PREGÃO ELETRÔNICO",$B408="DMLU",$B408="DMAE",$B408="CEEE",$B408="EPTC",$B408="ORSE",$B408="SEINFRA",$B408="CREA",$B408="CAU",$B408="CEHOP",$B408="SIURB",$B408="DER-PR",$B408="SUDECAP",$B408=Aux.!$F$24,$B408=Aux.!$F$25),VLOOKUP($A408,#REF!,6,FALSE),IF($B408="CCU",VLOOKUP($A408,#REF!,5,FALSE),IF($B408="MERCADO",VLOOKUP($A408,#REF!,7,FALSE),IF($B408="PLEO",VLOOKUP($A408,#REF!,4,FALSE),IF($B408="SICRO",VLOOKUP($A408,#REF!,5,FALSE),IF($B408="SINAPI",IFERROR((VLOOKUP($A408,#REF!,18,FALSE)),),"-"))))))</f>
        <v>-</v>
      </c>
      <c r="F408" s="113" t="str">
        <f>IF(OR($B408="ANP",$B408="DAER",$B408="CONSULTORIA DNIT",$B408="PREGÃO ELETRÔNICO",$B408="DMLU",$B408="DMAE",$B408="CEEE",$B408="EPTC",$B408="ORSE",$B408="SEINFRA",$B408="CREA",$B408="CAU",$B408="CEHOP",$B408="SIURB",$B408="DER-PR",$B408="SUDECAP",$B408=Aux.!$F$24,$B408=Aux.!$F$25),VLOOKUP($A408,#REF!,7,FALSE),IF($B408="CCU",VLOOKUP($A408,#REF!,6,FALSE),IF($B408="MERCADO",VLOOKUP($A408,#REF!,8,FALSE),IF($B408="PLEO",VLOOKUP($A408,#REF!,4,FALSE),IF($B408="SICRO",VLOOKUP($A408,#REF!,6,FALSE),IF($B408="SINAPI",IFERROR(SUM((VLOOKUP($A408,#REF!,14,FALSE)),VLOOKUP($A408,#REF!,20,FALSE),VLOOKUP($A408,#REF!,22,FALSE)),),"-"))))))</f>
        <v>-</v>
      </c>
      <c r="G408" s="113" t="str">
        <f>IF(OR($B408="ANP",$B408="DAER",$B408="CONSULTORIA DNIT",$B408="PREGÃO ELETRÔNICO",$B408="DMLU",$B408="DMAE",$B408="CEEE",$B408="EPTC",$B408="ORSE",$B408="SEINFRA",$B408="CREA",$B408="CAU",$B408="CEHOP",$B408="SIURB",$B408="DER-PR",$B408="SUDECAP",$B408=Aux.!$F$24,$B408=Aux.!$F$25),VLOOKUP($A408,#REF!,8,FALSE),IF($B408="CCU",VLOOKUP($A408,#REF!,7,FALSE),IF($B408="MERCADO",VLOOKUP($A408,#REF!,9,FALSE),IF($B408="PLEO",VLOOKUP($A408,#REF!,4,FALSE),IF($B408="SICRO",VLOOKUP($A408,#REF!,7,FALSE),IF($B408="SINAPI",IFERROR((VLOOKUP($A408,#REF!,16,FALSE)),(VLOOKUP($A408,#REF!,5,FALSE))),"-"))))))</f>
        <v>-</v>
      </c>
      <c r="H408" s="113" t="str">
        <f>IF(OR($B408="ANP",$B408="DAER",$B408="CONSULTORIA DNIT",$B408="PREGÃO ELETRÔNICO",$B408="DMLU",$B408="DMAE",$B408="CEEE",$B408="EPTC",$B408="ORSE",$B408="SEINFRA",$B408="CREA",$B408="CAU",$B408="CEHOP",$B408="SIURB",$B408="DER-PR",$B408="SUDECAP",$B408=Aux.!$F$24,$B408=Aux.!$F$25),VLOOKUP($A408,#REF!,5,FALSE),IF($B408="CCU",VLOOKUP($A408,#REF!,4,FALSE),IF($B408="MERCADO",VLOOKUP($A408,#REF!,6,FALSE),IF($B408="PLEO",VLOOKUP($A408,#REF!,4,FALSE),IF($B408="SICRO",VLOOKUP($A408,#REF!,4,FALSE),IF($B408="SINAPI",IFERROR((VLOOKUP($A408,#REF!,5,FALSE)),(VLOOKUP($A408,#REF!,5,FALSE))),"-"))))))</f>
        <v>-</v>
      </c>
      <c r="I408" s="114">
        <f>IF($B408="SICRO EQUIP.",VLOOKUP($A408,#REF!,10,FALSE),0)</f>
        <v>0</v>
      </c>
      <c r="J408" s="114">
        <f>IF($B408="SICRO EQUIP.",VLOOKUP($A408,#REF!,11,FALSE),0)</f>
        <v>0</v>
      </c>
      <c r="K408" s="258"/>
      <c r="L408" s="259"/>
      <c r="M408" s="115" t="e">
        <f>VLOOKUP($K408,Reajuste!$A$2:$BW$29,(MATCH($L408,Reajuste!$C$2:$BW$2,0)+2),FALSE)</f>
        <v>#N/A</v>
      </c>
      <c r="N408" s="259"/>
      <c r="O408" s="115" t="e">
        <f>VLOOKUP($K408,Reajuste!$A$2:$CW$29,(MATCH($N408,Reajuste!$C$2:$CW$2,0)+2),FALSE)</f>
        <v>#N/A</v>
      </c>
      <c r="P408" s="113">
        <f t="shared" si="0"/>
        <v>0</v>
      </c>
      <c r="Q408" s="113">
        <f t="shared" si="1"/>
        <v>0</v>
      </c>
      <c r="R408" s="113">
        <f t="shared" si="2"/>
        <v>0</v>
      </c>
      <c r="S408" s="113">
        <f t="shared" si="3"/>
        <v>0</v>
      </c>
      <c r="T408" s="113">
        <f t="shared" si="4"/>
        <v>0</v>
      </c>
      <c r="U408" s="113">
        <f t="shared" si="5"/>
        <v>0</v>
      </c>
      <c r="V408" s="4"/>
      <c r="W408" s="4"/>
      <c r="X408" s="4"/>
      <c r="Y408" s="4"/>
      <c r="Z408" s="4"/>
    </row>
    <row r="409" spans="1:26" ht="14.25" customHeight="1">
      <c r="A409" s="256"/>
      <c r="B409" s="257"/>
      <c r="C409" s="112" t="str">
        <f>IF(OR($B409="ANP",$B409="DAER",$B409="CONSULTORIA DNIT",$B409="PREGÃO ELETRÔNICO",$B409="DMLU",$B409="DMAE",$B409="CEEE",$B409="EPTC",$B409="ORSE",$B409="SEINFRA",$B409="CREA",$B409="CAU",$B409="CEHOP",$B409="SIURB",$B409="DER-PR",$B409="SUDECAP",$B409=Aux.!$F$24,$B409=Aux.!$F$25),VLOOKUP($A409,#REF!,3,FALSE),IF($B409="SICRO EQUIP.",VLOOKUP($A409,#REF!,2,FALSE),IF($B409="CCU",VLOOKUP($A409,#REF!,2,FALSE),IF($B409="MERCADO",VLOOKUP($A409,#REF!,2,FALSE),IF($B409="PLEO",VLOOKUP($A409,#REF!,2,FALSE),IF($B409="SICRO",VLOOKUP($A409,#REF!,2,FALSE),IF($B409="SINAPI",IFERROR((VLOOKUP($A409,#REF!,2,FALSE)),(VLOOKUP($A409,#REF!,2,FALSE))),"-")))))))</f>
        <v>-</v>
      </c>
      <c r="D409" s="95" t="str">
        <f>IF(OR($B409="ANP",$B409="DAER",$B409="CONSULTORIA DNIT",$B409="PREGÃO ELETRÔNICO",$B409="DMLU",$B409="DMAE",$B409="CEEE",$B409="EPTC",$B409="ORSE",$B409="SEINFRA",$B409="CREA",$B409="CAU",$B409="CEHOP",$B409="SIURB",$B409="DER-PR",$B409="SUDECAP",$B409=Aux.!$F$24,$B409=Aux.!$F$25),VLOOKUP($A409,#REF!,4,FALSE),IF($B409="SICRO EQUIP.","H",IF($B409="CCU",VLOOKUP($A409,#REF!,3,FALSE),IF($B409="MERCADO",VLOOKUP($A409,#REF!,10,FALSE),IF($B409="PLEO",VLOOKUP($A409,#REF!,3,FALSE),IF($B409="SICRO",VLOOKUP($A409,#REF!,3,FALSE),IF($B409="SINAPI",IFERROR((VLOOKUP($A409,#REF!,3,FALSE)),(VLOOKUP($A409,#REF!,3,FALSE))),"-")))))))</f>
        <v>-</v>
      </c>
      <c r="E409" s="113" t="str">
        <f>IF(OR($B409="ANP",$B409="DAER",$B409="CONSULTORIA DNIT",$B409="PREGÃO ELETRÔNICO",$B409="DMLU",$B409="DMAE",$B409="CEEE",$B409="EPTC",$B409="ORSE",$B409="SEINFRA",$B409="CREA",$B409="CAU",$B409="CEHOP",$B409="SIURB",$B409="DER-PR",$B409="SUDECAP",$B409=Aux.!$F$24,$B409=Aux.!$F$25),VLOOKUP($A409,#REF!,6,FALSE),IF($B409="CCU",VLOOKUP($A409,#REF!,5,FALSE),IF($B409="MERCADO",VLOOKUP($A409,#REF!,7,FALSE),IF($B409="PLEO",VLOOKUP($A409,#REF!,4,FALSE),IF($B409="SICRO",VLOOKUP($A409,#REF!,5,FALSE),IF($B409="SINAPI",IFERROR((VLOOKUP($A409,#REF!,18,FALSE)),),"-"))))))</f>
        <v>-</v>
      </c>
      <c r="F409" s="113" t="str">
        <f>IF(OR($B409="ANP",$B409="DAER",$B409="CONSULTORIA DNIT",$B409="PREGÃO ELETRÔNICO",$B409="DMLU",$B409="DMAE",$B409="CEEE",$B409="EPTC",$B409="ORSE",$B409="SEINFRA",$B409="CREA",$B409="CAU",$B409="CEHOP",$B409="SIURB",$B409="DER-PR",$B409="SUDECAP",$B409=Aux.!$F$24,$B409=Aux.!$F$25),VLOOKUP($A409,#REF!,7,FALSE),IF($B409="CCU",VLOOKUP($A409,#REF!,6,FALSE),IF($B409="MERCADO",VLOOKUP($A409,#REF!,8,FALSE),IF($B409="PLEO",VLOOKUP($A409,#REF!,4,FALSE),IF($B409="SICRO",VLOOKUP($A409,#REF!,6,FALSE),IF($B409="SINAPI",IFERROR(SUM((VLOOKUP($A409,#REF!,14,FALSE)),VLOOKUP($A409,#REF!,20,FALSE),VLOOKUP($A409,#REF!,22,FALSE)),),"-"))))))</f>
        <v>-</v>
      </c>
      <c r="G409" s="113" t="str">
        <f>IF(OR($B409="ANP",$B409="DAER",$B409="CONSULTORIA DNIT",$B409="PREGÃO ELETRÔNICO",$B409="DMLU",$B409="DMAE",$B409="CEEE",$B409="EPTC",$B409="ORSE",$B409="SEINFRA",$B409="CREA",$B409="CAU",$B409="CEHOP",$B409="SIURB",$B409="DER-PR",$B409="SUDECAP",$B409=Aux.!$F$24,$B409=Aux.!$F$25),VLOOKUP($A409,#REF!,8,FALSE),IF($B409="CCU",VLOOKUP($A409,#REF!,7,FALSE),IF($B409="MERCADO",VLOOKUP($A409,#REF!,9,FALSE),IF($B409="PLEO",VLOOKUP($A409,#REF!,4,FALSE),IF($B409="SICRO",VLOOKUP($A409,#REF!,7,FALSE),IF($B409="SINAPI",IFERROR((VLOOKUP($A409,#REF!,16,FALSE)),(VLOOKUP($A409,#REF!,5,FALSE))),"-"))))))</f>
        <v>-</v>
      </c>
      <c r="H409" s="113" t="str">
        <f>IF(OR($B409="ANP",$B409="DAER",$B409="CONSULTORIA DNIT",$B409="PREGÃO ELETRÔNICO",$B409="DMLU",$B409="DMAE",$B409="CEEE",$B409="EPTC",$B409="ORSE",$B409="SEINFRA",$B409="CREA",$B409="CAU",$B409="CEHOP",$B409="SIURB",$B409="DER-PR",$B409="SUDECAP",$B409=Aux.!$F$24,$B409=Aux.!$F$25),VLOOKUP($A409,#REF!,5,FALSE),IF($B409="CCU",VLOOKUP($A409,#REF!,4,FALSE),IF($B409="MERCADO",VLOOKUP($A409,#REF!,6,FALSE),IF($B409="PLEO",VLOOKUP($A409,#REF!,4,FALSE),IF($B409="SICRO",VLOOKUP($A409,#REF!,4,FALSE),IF($B409="SINAPI",IFERROR((VLOOKUP($A409,#REF!,5,FALSE)),(VLOOKUP($A409,#REF!,5,FALSE))),"-"))))))</f>
        <v>-</v>
      </c>
      <c r="I409" s="114">
        <f>IF($B409="SICRO EQUIP.",VLOOKUP($A409,#REF!,10,FALSE),0)</f>
        <v>0</v>
      </c>
      <c r="J409" s="114">
        <f>IF($B409="SICRO EQUIP.",VLOOKUP($A409,#REF!,11,FALSE),0)</f>
        <v>0</v>
      </c>
      <c r="K409" s="258"/>
      <c r="L409" s="259"/>
      <c r="M409" s="115" t="e">
        <f>VLOOKUP($K409,Reajuste!$A$2:$BW$29,(MATCH($L409,Reajuste!$C$2:$BW$2,0)+2),FALSE)</f>
        <v>#N/A</v>
      </c>
      <c r="N409" s="259"/>
      <c r="O409" s="115" t="e">
        <f>VLOOKUP($K409,Reajuste!$A$2:$CW$29,(MATCH($N409,Reajuste!$C$2:$CW$2,0)+2),FALSE)</f>
        <v>#N/A</v>
      </c>
      <c r="P409" s="113">
        <f t="shared" si="0"/>
        <v>0</v>
      </c>
      <c r="Q409" s="113">
        <f t="shared" si="1"/>
        <v>0</v>
      </c>
      <c r="R409" s="113">
        <f t="shared" si="2"/>
        <v>0</v>
      </c>
      <c r="S409" s="113">
        <f t="shared" si="3"/>
        <v>0</v>
      </c>
      <c r="T409" s="113">
        <f t="shared" si="4"/>
        <v>0</v>
      </c>
      <c r="U409" s="113">
        <f t="shared" si="5"/>
        <v>0</v>
      </c>
      <c r="V409" s="4"/>
      <c r="W409" s="4"/>
      <c r="X409" s="4"/>
      <c r="Y409" s="4"/>
      <c r="Z409" s="4"/>
    </row>
    <row r="410" spans="1:26" ht="14.25" customHeight="1">
      <c r="A410" s="256"/>
      <c r="B410" s="257"/>
      <c r="C410" s="112" t="str">
        <f>IF(OR($B410="ANP",$B410="DAER",$B410="CONSULTORIA DNIT",$B410="PREGÃO ELETRÔNICO",$B410="DMLU",$B410="DMAE",$B410="CEEE",$B410="EPTC",$B410="ORSE",$B410="SEINFRA",$B410="CREA",$B410="CAU",$B410="CEHOP",$B410="SIURB",$B410="DER-PR",$B410="SUDECAP",$B410=Aux.!$F$24,$B410=Aux.!$F$25),VLOOKUP($A410,#REF!,3,FALSE),IF($B410="SICRO EQUIP.",VLOOKUP($A410,#REF!,2,FALSE),IF($B410="CCU",VLOOKUP($A410,#REF!,2,FALSE),IF($B410="MERCADO",VLOOKUP($A410,#REF!,2,FALSE),IF($B410="PLEO",VLOOKUP($A410,#REF!,2,FALSE),IF($B410="SICRO",VLOOKUP($A410,#REF!,2,FALSE),IF($B410="SINAPI",IFERROR((VLOOKUP($A410,#REF!,2,FALSE)),(VLOOKUP($A410,#REF!,2,FALSE))),"-")))))))</f>
        <v>-</v>
      </c>
      <c r="D410" s="95" t="str">
        <f>IF(OR($B410="ANP",$B410="DAER",$B410="CONSULTORIA DNIT",$B410="PREGÃO ELETRÔNICO",$B410="DMLU",$B410="DMAE",$B410="CEEE",$B410="EPTC",$B410="ORSE",$B410="SEINFRA",$B410="CREA",$B410="CAU",$B410="CEHOP",$B410="SIURB",$B410="DER-PR",$B410="SUDECAP",$B410=Aux.!$F$24,$B410=Aux.!$F$25),VLOOKUP($A410,#REF!,4,FALSE),IF($B410="SICRO EQUIP.","H",IF($B410="CCU",VLOOKUP($A410,#REF!,3,FALSE),IF($B410="MERCADO",VLOOKUP($A410,#REF!,10,FALSE),IF($B410="PLEO",VLOOKUP($A410,#REF!,3,FALSE),IF($B410="SICRO",VLOOKUP($A410,#REF!,3,FALSE),IF($B410="SINAPI",IFERROR((VLOOKUP($A410,#REF!,3,FALSE)),(VLOOKUP($A410,#REF!,3,FALSE))),"-")))))))</f>
        <v>-</v>
      </c>
      <c r="E410" s="113" t="str">
        <f>IF(OR($B410="ANP",$B410="DAER",$B410="CONSULTORIA DNIT",$B410="PREGÃO ELETRÔNICO",$B410="DMLU",$B410="DMAE",$B410="CEEE",$B410="EPTC",$B410="ORSE",$B410="SEINFRA",$B410="CREA",$B410="CAU",$B410="CEHOP",$B410="SIURB",$B410="DER-PR",$B410="SUDECAP",$B410=Aux.!$F$24,$B410=Aux.!$F$25),VLOOKUP($A410,#REF!,6,FALSE),IF($B410="CCU",VLOOKUP($A410,#REF!,5,FALSE),IF($B410="MERCADO",VLOOKUP($A410,#REF!,7,FALSE),IF($B410="PLEO",VLOOKUP($A410,#REF!,4,FALSE),IF($B410="SICRO",VLOOKUP($A410,#REF!,5,FALSE),IF($B410="SINAPI",IFERROR((VLOOKUP($A410,#REF!,18,FALSE)),),"-"))))))</f>
        <v>-</v>
      </c>
      <c r="F410" s="113" t="str">
        <f>IF(OR($B410="ANP",$B410="DAER",$B410="CONSULTORIA DNIT",$B410="PREGÃO ELETRÔNICO",$B410="DMLU",$B410="DMAE",$B410="CEEE",$B410="EPTC",$B410="ORSE",$B410="SEINFRA",$B410="CREA",$B410="CAU",$B410="CEHOP",$B410="SIURB",$B410="DER-PR",$B410="SUDECAP",$B410=Aux.!$F$24,$B410=Aux.!$F$25),VLOOKUP($A410,#REF!,7,FALSE),IF($B410="CCU",VLOOKUP($A410,#REF!,6,FALSE),IF($B410="MERCADO",VLOOKUP($A410,#REF!,8,FALSE),IF($B410="PLEO",VLOOKUP($A410,#REF!,4,FALSE),IF($B410="SICRO",VLOOKUP($A410,#REF!,6,FALSE),IF($B410="SINAPI",IFERROR(SUM((VLOOKUP($A410,#REF!,14,FALSE)),VLOOKUP($A410,#REF!,20,FALSE),VLOOKUP($A410,#REF!,22,FALSE)),),"-"))))))</f>
        <v>-</v>
      </c>
      <c r="G410" s="113" t="str">
        <f>IF(OR($B410="ANP",$B410="DAER",$B410="CONSULTORIA DNIT",$B410="PREGÃO ELETRÔNICO",$B410="DMLU",$B410="DMAE",$B410="CEEE",$B410="EPTC",$B410="ORSE",$B410="SEINFRA",$B410="CREA",$B410="CAU",$B410="CEHOP",$B410="SIURB",$B410="DER-PR",$B410="SUDECAP",$B410=Aux.!$F$24,$B410=Aux.!$F$25),VLOOKUP($A410,#REF!,8,FALSE),IF($B410="CCU",VLOOKUP($A410,#REF!,7,FALSE),IF($B410="MERCADO",VLOOKUP($A410,#REF!,9,FALSE),IF($B410="PLEO",VLOOKUP($A410,#REF!,4,FALSE),IF($B410="SICRO",VLOOKUP($A410,#REF!,7,FALSE),IF($B410="SINAPI",IFERROR((VLOOKUP($A410,#REF!,16,FALSE)),(VLOOKUP($A410,#REF!,5,FALSE))),"-"))))))</f>
        <v>-</v>
      </c>
      <c r="H410" s="113" t="str">
        <f>IF(OR($B410="ANP",$B410="DAER",$B410="CONSULTORIA DNIT",$B410="PREGÃO ELETRÔNICO",$B410="DMLU",$B410="DMAE",$B410="CEEE",$B410="EPTC",$B410="ORSE",$B410="SEINFRA",$B410="CREA",$B410="CAU",$B410="CEHOP",$B410="SIURB",$B410="DER-PR",$B410="SUDECAP",$B410=Aux.!$F$24,$B410=Aux.!$F$25),VLOOKUP($A410,#REF!,5,FALSE),IF($B410="CCU",VLOOKUP($A410,#REF!,4,FALSE),IF($B410="MERCADO",VLOOKUP($A410,#REF!,6,FALSE),IF($B410="PLEO",VLOOKUP($A410,#REF!,4,FALSE),IF($B410="SICRO",VLOOKUP($A410,#REF!,4,FALSE),IF($B410="SINAPI",IFERROR((VLOOKUP($A410,#REF!,5,FALSE)),(VLOOKUP($A410,#REF!,5,FALSE))),"-"))))))</f>
        <v>-</v>
      </c>
      <c r="I410" s="114">
        <f>IF($B410="SICRO EQUIP.",VLOOKUP($A410,#REF!,10,FALSE),0)</f>
        <v>0</v>
      </c>
      <c r="J410" s="114">
        <f>IF($B410="SICRO EQUIP.",VLOOKUP($A410,#REF!,11,FALSE),0)</f>
        <v>0</v>
      </c>
      <c r="K410" s="258"/>
      <c r="L410" s="259"/>
      <c r="M410" s="115" t="e">
        <f>VLOOKUP($K410,Reajuste!$A$2:$BW$29,(MATCH($L410,Reajuste!$C$2:$BW$2,0)+2),FALSE)</f>
        <v>#N/A</v>
      </c>
      <c r="N410" s="259"/>
      <c r="O410" s="115" t="e">
        <f>VLOOKUP($K410,Reajuste!$A$2:$CW$29,(MATCH($N410,Reajuste!$C$2:$CW$2,0)+2),FALSE)</f>
        <v>#N/A</v>
      </c>
      <c r="P410" s="113">
        <f t="shared" si="0"/>
        <v>0</v>
      </c>
      <c r="Q410" s="113">
        <f t="shared" si="1"/>
        <v>0</v>
      </c>
      <c r="R410" s="113">
        <f t="shared" si="2"/>
        <v>0</v>
      </c>
      <c r="S410" s="113">
        <f t="shared" si="3"/>
        <v>0</v>
      </c>
      <c r="T410" s="113">
        <f t="shared" si="4"/>
        <v>0</v>
      </c>
      <c r="U410" s="113">
        <f t="shared" si="5"/>
        <v>0</v>
      </c>
      <c r="V410" s="4"/>
      <c r="W410" s="4"/>
      <c r="X410" s="4"/>
      <c r="Y410" s="4"/>
      <c r="Z410" s="4"/>
    </row>
    <row r="411" spans="1:26" ht="14.25" customHeight="1">
      <c r="A411" s="256"/>
      <c r="B411" s="257"/>
      <c r="C411" s="112" t="str">
        <f>IF(OR($B411="ANP",$B411="DAER",$B411="CONSULTORIA DNIT",$B411="PREGÃO ELETRÔNICO",$B411="DMLU",$B411="DMAE",$B411="CEEE",$B411="EPTC",$B411="ORSE",$B411="SEINFRA",$B411="CREA",$B411="CAU",$B411="CEHOP",$B411="SIURB",$B411="DER-PR",$B411="SUDECAP",$B411=Aux.!$F$24,$B411=Aux.!$F$25),VLOOKUP($A411,#REF!,3,FALSE),IF($B411="SICRO EQUIP.",VLOOKUP($A411,#REF!,2,FALSE),IF($B411="CCU",VLOOKUP($A411,#REF!,2,FALSE),IF($B411="MERCADO",VLOOKUP($A411,#REF!,2,FALSE),IF($B411="PLEO",VLOOKUP($A411,#REF!,2,FALSE),IF($B411="SICRO",VLOOKUP($A411,#REF!,2,FALSE),IF($B411="SINAPI",IFERROR((VLOOKUP($A411,#REF!,2,FALSE)),(VLOOKUP($A411,#REF!,2,FALSE))),"-")))))))</f>
        <v>-</v>
      </c>
      <c r="D411" s="95" t="str">
        <f>IF(OR($B411="ANP",$B411="DAER",$B411="CONSULTORIA DNIT",$B411="PREGÃO ELETRÔNICO",$B411="DMLU",$B411="DMAE",$B411="CEEE",$B411="EPTC",$B411="ORSE",$B411="SEINFRA",$B411="CREA",$B411="CAU",$B411="CEHOP",$B411="SIURB",$B411="DER-PR",$B411="SUDECAP",$B411=Aux.!$F$24,$B411=Aux.!$F$25),VLOOKUP($A411,#REF!,4,FALSE),IF($B411="SICRO EQUIP.","H",IF($B411="CCU",VLOOKUP($A411,#REF!,3,FALSE),IF($B411="MERCADO",VLOOKUP($A411,#REF!,10,FALSE),IF($B411="PLEO",VLOOKUP($A411,#REF!,3,FALSE),IF($B411="SICRO",VLOOKUP($A411,#REF!,3,FALSE),IF($B411="SINAPI",IFERROR((VLOOKUP($A411,#REF!,3,FALSE)),(VLOOKUP($A411,#REF!,3,FALSE))),"-")))))))</f>
        <v>-</v>
      </c>
      <c r="E411" s="113" t="str">
        <f>IF(OR($B411="ANP",$B411="DAER",$B411="CONSULTORIA DNIT",$B411="PREGÃO ELETRÔNICO",$B411="DMLU",$B411="DMAE",$B411="CEEE",$B411="EPTC",$B411="ORSE",$B411="SEINFRA",$B411="CREA",$B411="CAU",$B411="CEHOP",$B411="SIURB",$B411="DER-PR",$B411="SUDECAP",$B411=Aux.!$F$24,$B411=Aux.!$F$25),VLOOKUP($A411,#REF!,6,FALSE),IF($B411="CCU",VLOOKUP($A411,#REF!,5,FALSE),IF($B411="MERCADO",VLOOKUP($A411,#REF!,7,FALSE),IF($B411="PLEO",VLOOKUP($A411,#REF!,4,FALSE),IF($B411="SICRO",VLOOKUP($A411,#REF!,5,FALSE),IF($B411="SINAPI",IFERROR((VLOOKUP($A411,#REF!,18,FALSE)),),"-"))))))</f>
        <v>-</v>
      </c>
      <c r="F411" s="113" t="str">
        <f>IF(OR($B411="ANP",$B411="DAER",$B411="CONSULTORIA DNIT",$B411="PREGÃO ELETRÔNICO",$B411="DMLU",$B411="DMAE",$B411="CEEE",$B411="EPTC",$B411="ORSE",$B411="SEINFRA",$B411="CREA",$B411="CAU",$B411="CEHOP",$B411="SIURB",$B411="DER-PR",$B411="SUDECAP",$B411=Aux.!$F$24,$B411=Aux.!$F$25),VLOOKUP($A411,#REF!,7,FALSE),IF($B411="CCU",VLOOKUP($A411,#REF!,6,FALSE),IF($B411="MERCADO",VLOOKUP($A411,#REF!,8,FALSE),IF($B411="PLEO",VLOOKUP($A411,#REF!,4,FALSE),IF($B411="SICRO",VLOOKUP($A411,#REF!,6,FALSE),IF($B411="SINAPI",IFERROR(SUM((VLOOKUP($A411,#REF!,14,FALSE)),VLOOKUP($A411,#REF!,20,FALSE),VLOOKUP($A411,#REF!,22,FALSE)),),"-"))))))</f>
        <v>-</v>
      </c>
      <c r="G411" s="113" t="str">
        <f>IF(OR($B411="ANP",$B411="DAER",$B411="CONSULTORIA DNIT",$B411="PREGÃO ELETRÔNICO",$B411="DMLU",$B411="DMAE",$B411="CEEE",$B411="EPTC",$B411="ORSE",$B411="SEINFRA",$B411="CREA",$B411="CAU",$B411="CEHOP",$B411="SIURB",$B411="DER-PR",$B411="SUDECAP",$B411=Aux.!$F$24,$B411=Aux.!$F$25),VLOOKUP($A411,#REF!,8,FALSE),IF($B411="CCU",VLOOKUP($A411,#REF!,7,FALSE),IF($B411="MERCADO",VLOOKUP($A411,#REF!,9,FALSE),IF($B411="PLEO",VLOOKUP($A411,#REF!,4,FALSE),IF($B411="SICRO",VLOOKUP($A411,#REF!,7,FALSE),IF($B411="SINAPI",IFERROR((VLOOKUP($A411,#REF!,16,FALSE)),(VLOOKUP($A411,#REF!,5,FALSE))),"-"))))))</f>
        <v>-</v>
      </c>
      <c r="H411" s="113" t="str">
        <f>IF(OR($B411="ANP",$B411="DAER",$B411="CONSULTORIA DNIT",$B411="PREGÃO ELETRÔNICO",$B411="DMLU",$B411="DMAE",$B411="CEEE",$B411="EPTC",$B411="ORSE",$B411="SEINFRA",$B411="CREA",$B411="CAU",$B411="CEHOP",$B411="SIURB",$B411="DER-PR",$B411="SUDECAP",$B411=Aux.!$F$24,$B411=Aux.!$F$25),VLOOKUP($A411,#REF!,5,FALSE),IF($B411="CCU",VLOOKUP($A411,#REF!,4,FALSE),IF($B411="MERCADO",VLOOKUP($A411,#REF!,6,FALSE),IF($B411="PLEO",VLOOKUP($A411,#REF!,4,FALSE),IF($B411="SICRO",VLOOKUP($A411,#REF!,4,FALSE),IF($B411="SINAPI",IFERROR((VLOOKUP($A411,#REF!,5,FALSE)),(VLOOKUP($A411,#REF!,5,FALSE))),"-"))))))</f>
        <v>-</v>
      </c>
      <c r="I411" s="114">
        <f>IF($B411="SICRO EQUIP.",VLOOKUP($A411,#REF!,10,FALSE),0)</f>
        <v>0</v>
      </c>
      <c r="J411" s="114">
        <f>IF($B411="SICRO EQUIP.",VLOOKUP($A411,#REF!,11,FALSE),0)</f>
        <v>0</v>
      </c>
      <c r="K411" s="258"/>
      <c r="L411" s="259"/>
      <c r="M411" s="115" t="e">
        <f>VLOOKUP($K411,Reajuste!$A$2:$BW$29,(MATCH($L411,Reajuste!$C$2:$BW$2,0)+2),FALSE)</f>
        <v>#N/A</v>
      </c>
      <c r="N411" s="259"/>
      <c r="O411" s="115" t="e">
        <f>VLOOKUP($K411,Reajuste!$A$2:$CW$29,(MATCH($N411,Reajuste!$C$2:$CW$2,0)+2),FALSE)</f>
        <v>#N/A</v>
      </c>
      <c r="P411" s="113">
        <f t="shared" si="0"/>
        <v>0</v>
      </c>
      <c r="Q411" s="113">
        <f t="shared" si="1"/>
        <v>0</v>
      </c>
      <c r="R411" s="113">
        <f t="shared" si="2"/>
        <v>0</v>
      </c>
      <c r="S411" s="113">
        <f t="shared" si="3"/>
        <v>0</v>
      </c>
      <c r="T411" s="113">
        <f t="shared" si="4"/>
        <v>0</v>
      </c>
      <c r="U411" s="113">
        <f t="shared" si="5"/>
        <v>0</v>
      </c>
      <c r="V411" s="4"/>
      <c r="W411" s="4"/>
      <c r="X411" s="4"/>
      <c r="Y411" s="4"/>
      <c r="Z411" s="4"/>
    </row>
    <row r="412" spans="1:26" ht="14.25" customHeight="1">
      <c r="A412" s="256"/>
      <c r="B412" s="257"/>
      <c r="C412" s="112" t="str">
        <f>IF(OR($B412="ANP",$B412="DAER",$B412="CONSULTORIA DNIT",$B412="PREGÃO ELETRÔNICO",$B412="DMLU",$B412="DMAE",$B412="CEEE",$B412="EPTC",$B412="ORSE",$B412="SEINFRA",$B412="CREA",$B412="CAU",$B412="CEHOP",$B412="SIURB",$B412="DER-PR",$B412="SUDECAP",$B412=Aux.!$F$24,$B412=Aux.!$F$25),VLOOKUP($A412,#REF!,3,FALSE),IF($B412="SICRO EQUIP.",VLOOKUP($A412,#REF!,2,FALSE),IF($B412="CCU",VLOOKUP($A412,#REF!,2,FALSE),IF($B412="MERCADO",VLOOKUP($A412,#REF!,2,FALSE),IF($B412="PLEO",VLOOKUP($A412,#REF!,2,FALSE),IF($B412="SICRO",VLOOKUP($A412,#REF!,2,FALSE),IF($B412="SINAPI",IFERROR((VLOOKUP($A412,#REF!,2,FALSE)),(VLOOKUP($A412,#REF!,2,FALSE))),"-")))))))</f>
        <v>-</v>
      </c>
      <c r="D412" s="95" t="str">
        <f>IF(OR($B412="ANP",$B412="DAER",$B412="CONSULTORIA DNIT",$B412="PREGÃO ELETRÔNICO",$B412="DMLU",$B412="DMAE",$B412="CEEE",$B412="EPTC",$B412="ORSE",$B412="SEINFRA",$B412="CREA",$B412="CAU",$B412="CEHOP",$B412="SIURB",$B412="DER-PR",$B412="SUDECAP",$B412=Aux.!$F$24,$B412=Aux.!$F$25),VLOOKUP($A412,#REF!,4,FALSE),IF($B412="SICRO EQUIP.","H",IF($B412="CCU",VLOOKUP($A412,#REF!,3,FALSE),IF($B412="MERCADO",VLOOKUP($A412,#REF!,10,FALSE),IF($B412="PLEO",VLOOKUP($A412,#REF!,3,FALSE),IF($B412="SICRO",VLOOKUP($A412,#REF!,3,FALSE),IF($B412="SINAPI",IFERROR((VLOOKUP($A412,#REF!,3,FALSE)),(VLOOKUP($A412,#REF!,3,FALSE))),"-")))))))</f>
        <v>-</v>
      </c>
      <c r="E412" s="113" t="str">
        <f>IF(OR($B412="ANP",$B412="DAER",$B412="CONSULTORIA DNIT",$B412="PREGÃO ELETRÔNICO",$B412="DMLU",$B412="DMAE",$B412="CEEE",$B412="EPTC",$B412="ORSE",$B412="SEINFRA",$B412="CREA",$B412="CAU",$B412="CEHOP",$B412="SIURB",$B412="DER-PR",$B412="SUDECAP",$B412=Aux.!$F$24,$B412=Aux.!$F$25),VLOOKUP($A412,#REF!,6,FALSE),IF($B412="CCU",VLOOKUP($A412,#REF!,5,FALSE),IF($B412="MERCADO",VLOOKUP($A412,#REF!,7,FALSE),IF($B412="PLEO",VLOOKUP($A412,#REF!,4,FALSE),IF($B412="SICRO",VLOOKUP($A412,#REF!,5,FALSE),IF($B412="SINAPI",IFERROR((VLOOKUP($A412,#REF!,18,FALSE)),),"-"))))))</f>
        <v>-</v>
      </c>
      <c r="F412" s="113" t="str">
        <f>IF(OR($B412="ANP",$B412="DAER",$B412="CONSULTORIA DNIT",$B412="PREGÃO ELETRÔNICO",$B412="DMLU",$B412="DMAE",$B412="CEEE",$B412="EPTC",$B412="ORSE",$B412="SEINFRA",$B412="CREA",$B412="CAU",$B412="CEHOP",$B412="SIURB",$B412="DER-PR",$B412="SUDECAP",$B412=Aux.!$F$24,$B412=Aux.!$F$25),VLOOKUP($A412,#REF!,7,FALSE),IF($B412="CCU",VLOOKUP($A412,#REF!,6,FALSE),IF($B412="MERCADO",VLOOKUP($A412,#REF!,8,FALSE),IF($B412="PLEO",VLOOKUP($A412,#REF!,4,FALSE),IF($B412="SICRO",VLOOKUP($A412,#REF!,6,FALSE),IF($B412="SINAPI",IFERROR(SUM((VLOOKUP($A412,#REF!,14,FALSE)),VLOOKUP($A412,#REF!,20,FALSE),VLOOKUP($A412,#REF!,22,FALSE)),),"-"))))))</f>
        <v>-</v>
      </c>
      <c r="G412" s="113" t="str">
        <f>IF(OR($B412="ANP",$B412="DAER",$B412="CONSULTORIA DNIT",$B412="PREGÃO ELETRÔNICO",$B412="DMLU",$B412="DMAE",$B412="CEEE",$B412="EPTC",$B412="ORSE",$B412="SEINFRA",$B412="CREA",$B412="CAU",$B412="CEHOP",$B412="SIURB",$B412="DER-PR",$B412="SUDECAP",$B412=Aux.!$F$24,$B412=Aux.!$F$25),VLOOKUP($A412,#REF!,8,FALSE),IF($B412="CCU",VLOOKUP($A412,#REF!,7,FALSE),IF($B412="MERCADO",VLOOKUP($A412,#REF!,9,FALSE),IF($B412="PLEO",VLOOKUP($A412,#REF!,4,FALSE),IF($B412="SICRO",VLOOKUP($A412,#REF!,7,FALSE),IF($B412="SINAPI",IFERROR((VLOOKUP($A412,#REF!,16,FALSE)),(VLOOKUP($A412,#REF!,5,FALSE))),"-"))))))</f>
        <v>-</v>
      </c>
      <c r="H412" s="113" t="str">
        <f>IF(OR($B412="ANP",$B412="DAER",$B412="CONSULTORIA DNIT",$B412="PREGÃO ELETRÔNICO",$B412="DMLU",$B412="DMAE",$B412="CEEE",$B412="EPTC",$B412="ORSE",$B412="SEINFRA",$B412="CREA",$B412="CAU",$B412="CEHOP",$B412="SIURB",$B412="DER-PR",$B412="SUDECAP",$B412=Aux.!$F$24,$B412=Aux.!$F$25),VLOOKUP($A412,#REF!,5,FALSE),IF($B412="CCU",VLOOKUP($A412,#REF!,4,FALSE),IF($B412="MERCADO",VLOOKUP($A412,#REF!,6,FALSE),IF($B412="PLEO",VLOOKUP($A412,#REF!,4,FALSE),IF($B412="SICRO",VLOOKUP($A412,#REF!,4,FALSE),IF($B412="SINAPI",IFERROR((VLOOKUP($A412,#REF!,5,FALSE)),(VLOOKUP($A412,#REF!,5,FALSE))),"-"))))))</f>
        <v>-</v>
      </c>
      <c r="I412" s="114">
        <f>IF($B412="SICRO EQUIP.",VLOOKUP($A412,#REF!,10,FALSE),0)</f>
        <v>0</v>
      </c>
      <c r="J412" s="114">
        <f>IF($B412="SICRO EQUIP.",VLOOKUP($A412,#REF!,11,FALSE),0)</f>
        <v>0</v>
      </c>
      <c r="K412" s="258"/>
      <c r="L412" s="259"/>
      <c r="M412" s="115" t="e">
        <f>VLOOKUP($K412,Reajuste!$A$2:$BW$29,(MATCH($L412,Reajuste!$C$2:$BW$2,0)+2),FALSE)</f>
        <v>#N/A</v>
      </c>
      <c r="N412" s="259"/>
      <c r="O412" s="115" t="e">
        <f>VLOOKUP($K412,Reajuste!$A$2:$CW$29,(MATCH($N412,Reajuste!$C$2:$CW$2,0)+2),FALSE)</f>
        <v>#N/A</v>
      </c>
      <c r="P412" s="113">
        <f t="shared" si="0"/>
        <v>0</v>
      </c>
      <c r="Q412" s="113">
        <f t="shared" si="1"/>
        <v>0</v>
      </c>
      <c r="R412" s="113">
        <f t="shared" si="2"/>
        <v>0</v>
      </c>
      <c r="S412" s="113">
        <f t="shared" si="3"/>
        <v>0</v>
      </c>
      <c r="T412" s="113">
        <f t="shared" si="4"/>
        <v>0</v>
      </c>
      <c r="U412" s="113">
        <f t="shared" si="5"/>
        <v>0</v>
      </c>
      <c r="V412" s="4"/>
      <c r="W412" s="4"/>
      <c r="X412" s="4"/>
      <c r="Y412" s="4"/>
      <c r="Z412" s="4"/>
    </row>
    <row r="413" spans="1:26" ht="14.25" customHeight="1">
      <c r="A413" s="256"/>
      <c r="B413" s="257"/>
      <c r="C413" s="112" t="str">
        <f>IF(OR($B413="ANP",$B413="DAER",$B413="CONSULTORIA DNIT",$B413="PREGÃO ELETRÔNICO",$B413="DMLU",$B413="DMAE",$B413="CEEE",$B413="EPTC",$B413="ORSE",$B413="SEINFRA",$B413="CREA",$B413="CAU",$B413="CEHOP",$B413="SIURB",$B413="DER-PR",$B413="SUDECAP",$B413=Aux.!$F$24,$B413=Aux.!$F$25),VLOOKUP($A413,#REF!,3,FALSE),IF($B413="SICRO EQUIP.",VLOOKUP($A413,#REF!,2,FALSE),IF($B413="CCU",VLOOKUP($A413,#REF!,2,FALSE),IF($B413="MERCADO",VLOOKUP($A413,#REF!,2,FALSE),IF($B413="PLEO",VLOOKUP($A413,#REF!,2,FALSE),IF($B413="SICRO",VLOOKUP($A413,#REF!,2,FALSE),IF($B413="SINAPI",IFERROR((VLOOKUP($A413,#REF!,2,FALSE)),(VLOOKUP($A413,#REF!,2,FALSE))),"-")))))))</f>
        <v>-</v>
      </c>
      <c r="D413" s="95" t="str">
        <f>IF(OR($B413="ANP",$B413="DAER",$B413="CONSULTORIA DNIT",$B413="PREGÃO ELETRÔNICO",$B413="DMLU",$B413="DMAE",$B413="CEEE",$B413="EPTC",$B413="ORSE",$B413="SEINFRA",$B413="CREA",$B413="CAU",$B413="CEHOP",$B413="SIURB",$B413="DER-PR",$B413="SUDECAP",$B413=Aux.!$F$24,$B413=Aux.!$F$25),VLOOKUP($A413,#REF!,4,FALSE),IF($B413="SICRO EQUIP.","H",IF($B413="CCU",VLOOKUP($A413,#REF!,3,FALSE),IF($B413="MERCADO",VLOOKUP($A413,#REF!,10,FALSE),IF($B413="PLEO",VLOOKUP($A413,#REF!,3,FALSE),IF($B413="SICRO",VLOOKUP($A413,#REF!,3,FALSE),IF($B413="SINAPI",IFERROR((VLOOKUP($A413,#REF!,3,FALSE)),(VLOOKUP($A413,#REF!,3,FALSE))),"-")))))))</f>
        <v>-</v>
      </c>
      <c r="E413" s="113" t="str">
        <f>IF(OR($B413="ANP",$B413="DAER",$B413="CONSULTORIA DNIT",$B413="PREGÃO ELETRÔNICO",$B413="DMLU",$B413="DMAE",$B413="CEEE",$B413="EPTC",$B413="ORSE",$B413="SEINFRA",$B413="CREA",$B413="CAU",$B413="CEHOP",$B413="SIURB",$B413="DER-PR",$B413="SUDECAP",$B413=Aux.!$F$24,$B413=Aux.!$F$25),VLOOKUP($A413,#REF!,6,FALSE),IF($B413="CCU",VLOOKUP($A413,#REF!,5,FALSE),IF($B413="MERCADO",VLOOKUP($A413,#REF!,7,FALSE),IF($B413="PLEO",VLOOKUP($A413,#REF!,4,FALSE),IF($B413="SICRO",VLOOKUP($A413,#REF!,5,FALSE),IF($B413="SINAPI",IFERROR((VLOOKUP($A413,#REF!,18,FALSE)),),"-"))))))</f>
        <v>-</v>
      </c>
      <c r="F413" s="113" t="str">
        <f>IF(OR($B413="ANP",$B413="DAER",$B413="CONSULTORIA DNIT",$B413="PREGÃO ELETRÔNICO",$B413="DMLU",$B413="DMAE",$B413="CEEE",$B413="EPTC",$B413="ORSE",$B413="SEINFRA",$B413="CREA",$B413="CAU",$B413="CEHOP",$B413="SIURB",$B413="DER-PR",$B413="SUDECAP",$B413=Aux.!$F$24,$B413=Aux.!$F$25),VLOOKUP($A413,#REF!,7,FALSE),IF($B413="CCU",VLOOKUP($A413,#REF!,6,FALSE),IF($B413="MERCADO",VLOOKUP($A413,#REF!,8,FALSE),IF($B413="PLEO",VLOOKUP($A413,#REF!,4,FALSE),IF($B413="SICRO",VLOOKUP($A413,#REF!,6,FALSE),IF($B413="SINAPI",IFERROR(SUM((VLOOKUP($A413,#REF!,14,FALSE)),VLOOKUP($A413,#REF!,20,FALSE),VLOOKUP($A413,#REF!,22,FALSE)),),"-"))))))</f>
        <v>-</v>
      </c>
      <c r="G413" s="113" t="str">
        <f>IF(OR($B413="ANP",$B413="DAER",$B413="CONSULTORIA DNIT",$B413="PREGÃO ELETRÔNICO",$B413="DMLU",$B413="DMAE",$B413="CEEE",$B413="EPTC",$B413="ORSE",$B413="SEINFRA",$B413="CREA",$B413="CAU",$B413="CEHOP",$B413="SIURB",$B413="DER-PR",$B413="SUDECAP",$B413=Aux.!$F$24,$B413=Aux.!$F$25),VLOOKUP($A413,#REF!,8,FALSE),IF($B413="CCU",VLOOKUP($A413,#REF!,7,FALSE),IF($B413="MERCADO",VLOOKUP($A413,#REF!,9,FALSE),IF($B413="PLEO",VLOOKUP($A413,#REF!,4,FALSE),IF($B413="SICRO",VLOOKUP($A413,#REF!,7,FALSE),IF($B413="SINAPI",IFERROR((VLOOKUP($A413,#REF!,16,FALSE)),(VLOOKUP($A413,#REF!,5,FALSE))),"-"))))))</f>
        <v>-</v>
      </c>
      <c r="H413" s="113" t="str">
        <f>IF(OR($B413="ANP",$B413="DAER",$B413="CONSULTORIA DNIT",$B413="PREGÃO ELETRÔNICO",$B413="DMLU",$B413="DMAE",$B413="CEEE",$B413="EPTC",$B413="ORSE",$B413="SEINFRA",$B413="CREA",$B413="CAU",$B413="CEHOP",$B413="SIURB",$B413="DER-PR",$B413="SUDECAP",$B413=Aux.!$F$24,$B413=Aux.!$F$25),VLOOKUP($A413,#REF!,5,FALSE),IF($B413="CCU",VLOOKUP($A413,#REF!,4,FALSE),IF($B413="MERCADO",VLOOKUP($A413,#REF!,6,FALSE),IF($B413="PLEO",VLOOKUP($A413,#REF!,4,FALSE),IF($B413="SICRO",VLOOKUP($A413,#REF!,4,FALSE),IF($B413="SINAPI",IFERROR((VLOOKUP($A413,#REF!,5,FALSE)),(VLOOKUP($A413,#REF!,5,FALSE))),"-"))))))</f>
        <v>-</v>
      </c>
      <c r="I413" s="114">
        <f>IF($B413="SICRO EQUIP.",VLOOKUP($A413,#REF!,10,FALSE),0)</f>
        <v>0</v>
      </c>
      <c r="J413" s="114">
        <f>IF($B413="SICRO EQUIP.",VLOOKUP($A413,#REF!,11,FALSE),0)</f>
        <v>0</v>
      </c>
      <c r="K413" s="258"/>
      <c r="L413" s="259"/>
      <c r="M413" s="115" t="e">
        <f>VLOOKUP($K413,Reajuste!$A$2:$BW$29,(MATCH($L413,Reajuste!$C$2:$BW$2,0)+2),FALSE)</f>
        <v>#N/A</v>
      </c>
      <c r="N413" s="259"/>
      <c r="O413" s="115" t="e">
        <f>VLOOKUP($K413,Reajuste!$A$2:$CW$29,(MATCH($N413,Reajuste!$C$2:$CW$2,0)+2),FALSE)</f>
        <v>#N/A</v>
      </c>
      <c r="P413" s="113">
        <f t="shared" si="0"/>
        <v>0</v>
      </c>
      <c r="Q413" s="113">
        <f t="shared" si="1"/>
        <v>0</v>
      </c>
      <c r="R413" s="113">
        <f t="shared" si="2"/>
        <v>0</v>
      </c>
      <c r="S413" s="113">
        <f t="shared" si="3"/>
        <v>0</v>
      </c>
      <c r="T413" s="113">
        <f t="shared" si="4"/>
        <v>0</v>
      </c>
      <c r="U413" s="113">
        <f t="shared" si="5"/>
        <v>0</v>
      </c>
      <c r="V413" s="4"/>
      <c r="W413" s="4"/>
      <c r="X413" s="4"/>
      <c r="Y413" s="4"/>
      <c r="Z413" s="4"/>
    </row>
    <row r="414" spans="1:26" ht="14.25" customHeight="1">
      <c r="A414" s="256"/>
      <c r="B414" s="257"/>
      <c r="C414" s="112" t="str">
        <f>IF(OR($B414="ANP",$B414="DAER",$B414="CONSULTORIA DNIT",$B414="PREGÃO ELETRÔNICO",$B414="DMLU",$B414="DMAE",$B414="CEEE",$B414="EPTC",$B414="ORSE",$B414="SEINFRA",$B414="CREA",$B414="CAU",$B414="CEHOP",$B414="SIURB",$B414="DER-PR",$B414="SUDECAP",$B414=Aux.!$F$24,$B414=Aux.!$F$25),VLOOKUP($A414,#REF!,3,FALSE),IF($B414="SICRO EQUIP.",VLOOKUP($A414,#REF!,2,FALSE),IF($B414="CCU",VLOOKUP($A414,#REF!,2,FALSE),IF($B414="MERCADO",VLOOKUP($A414,#REF!,2,FALSE),IF($B414="PLEO",VLOOKUP($A414,#REF!,2,FALSE),IF($B414="SICRO",VLOOKUP($A414,#REF!,2,FALSE),IF($B414="SINAPI",IFERROR((VLOOKUP($A414,#REF!,2,FALSE)),(VLOOKUP($A414,#REF!,2,FALSE))),"-")))))))</f>
        <v>-</v>
      </c>
      <c r="D414" s="95" t="str">
        <f>IF(OR($B414="ANP",$B414="DAER",$B414="CONSULTORIA DNIT",$B414="PREGÃO ELETRÔNICO",$B414="DMLU",$B414="DMAE",$B414="CEEE",$B414="EPTC",$B414="ORSE",$B414="SEINFRA",$B414="CREA",$B414="CAU",$B414="CEHOP",$B414="SIURB",$B414="DER-PR",$B414="SUDECAP",$B414=Aux.!$F$24,$B414=Aux.!$F$25),VLOOKUP($A414,#REF!,4,FALSE),IF($B414="SICRO EQUIP.","H",IF($B414="CCU",VLOOKUP($A414,#REF!,3,FALSE),IF($B414="MERCADO",VLOOKUP($A414,#REF!,10,FALSE),IF($B414="PLEO",VLOOKUP($A414,#REF!,3,FALSE),IF($B414="SICRO",VLOOKUP($A414,#REF!,3,FALSE),IF($B414="SINAPI",IFERROR((VLOOKUP($A414,#REF!,3,FALSE)),(VLOOKUP($A414,#REF!,3,FALSE))),"-")))))))</f>
        <v>-</v>
      </c>
      <c r="E414" s="113" t="str">
        <f>IF(OR($B414="ANP",$B414="DAER",$B414="CONSULTORIA DNIT",$B414="PREGÃO ELETRÔNICO",$B414="DMLU",$B414="DMAE",$B414="CEEE",$B414="EPTC",$B414="ORSE",$B414="SEINFRA",$B414="CREA",$B414="CAU",$B414="CEHOP",$B414="SIURB",$B414="DER-PR",$B414="SUDECAP",$B414=Aux.!$F$24,$B414=Aux.!$F$25),VLOOKUP($A414,#REF!,6,FALSE),IF($B414="CCU",VLOOKUP($A414,#REF!,5,FALSE),IF($B414="MERCADO",VLOOKUP($A414,#REF!,7,FALSE),IF($B414="PLEO",VLOOKUP($A414,#REF!,4,FALSE),IF($B414="SICRO",VLOOKUP($A414,#REF!,5,FALSE),IF($B414="SINAPI",IFERROR((VLOOKUP($A414,#REF!,18,FALSE)),),"-"))))))</f>
        <v>-</v>
      </c>
      <c r="F414" s="113" t="str">
        <f>IF(OR($B414="ANP",$B414="DAER",$B414="CONSULTORIA DNIT",$B414="PREGÃO ELETRÔNICO",$B414="DMLU",$B414="DMAE",$B414="CEEE",$B414="EPTC",$B414="ORSE",$B414="SEINFRA",$B414="CREA",$B414="CAU",$B414="CEHOP",$B414="SIURB",$B414="DER-PR",$B414="SUDECAP",$B414=Aux.!$F$24,$B414=Aux.!$F$25),VLOOKUP($A414,#REF!,7,FALSE),IF($B414="CCU",VLOOKUP($A414,#REF!,6,FALSE),IF($B414="MERCADO",VLOOKUP($A414,#REF!,8,FALSE),IF($B414="PLEO",VLOOKUP($A414,#REF!,4,FALSE),IF($B414="SICRO",VLOOKUP($A414,#REF!,6,FALSE),IF($B414="SINAPI",IFERROR(SUM((VLOOKUP($A414,#REF!,14,FALSE)),VLOOKUP($A414,#REF!,20,FALSE),VLOOKUP($A414,#REF!,22,FALSE)),),"-"))))))</f>
        <v>-</v>
      </c>
      <c r="G414" s="113" t="str">
        <f>IF(OR($B414="ANP",$B414="DAER",$B414="CONSULTORIA DNIT",$B414="PREGÃO ELETRÔNICO",$B414="DMLU",$B414="DMAE",$B414="CEEE",$B414="EPTC",$B414="ORSE",$B414="SEINFRA",$B414="CREA",$B414="CAU",$B414="CEHOP",$B414="SIURB",$B414="DER-PR",$B414="SUDECAP",$B414=Aux.!$F$24,$B414=Aux.!$F$25),VLOOKUP($A414,#REF!,8,FALSE),IF($B414="CCU",VLOOKUP($A414,#REF!,7,FALSE),IF($B414="MERCADO",VLOOKUP($A414,#REF!,9,FALSE),IF($B414="PLEO",VLOOKUP($A414,#REF!,4,FALSE),IF($B414="SICRO",VLOOKUP($A414,#REF!,7,FALSE),IF($B414="SINAPI",IFERROR((VLOOKUP($A414,#REF!,16,FALSE)),(VLOOKUP($A414,#REF!,5,FALSE))),"-"))))))</f>
        <v>-</v>
      </c>
      <c r="H414" s="113" t="str">
        <f>IF(OR($B414="ANP",$B414="DAER",$B414="CONSULTORIA DNIT",$B414="PREGÃO ELETRÔNICO",$B414="DMLU",$B414="DMAE",$B414="CEEE",$B414="EPTC",$B414="ORSE",$B414="SEINFRA",$B414="CREA",$B414="CAU",$B414="CEHOP",$B414="SIURB",$B414="DER-PR",$B414="SUDECAP",$B414=Aux.!$F$24,$B414=Aux.!$F$25),VLOOKUP($A414,#REF!,5,FALSE),IF($B414="CCU",VLOOKUP($A414,#REF!,4,FALSE),IF($B414="MERCADO",VLOOKUP($A414,#REF!,6,FALSE),IF($B414="PLEO",VLOOKUP($A414,#REF!,4,FALSE),IF($B414="SICRO",VLOOKUP($A414,#REF!,4,FALSE),IF($B414="SINAPI",IFERROR((VLOOKUP($A414,#REF!,5,FALSE)),(VLOOKUP($A414,#REF!,5,FALSE))),"-"))))))</f>
        <v>-</v>
      </c>
      <c r="I414" s="114">
        <f>IF($B414="SICRO EQUIP.",VLOOKUP($A414,#REF!,10,FALSE),0)</f>
        <v>0</v>
      </c>
      <c r="J414" s="114">
        <f>IF($B414="SICRO EQUIP.",VLOOKUP($A414,#REF!,11,FALSE),0)</f>
        <v>0</v>
      </c>
      <c r="K414" s="258"/>
      <c r="L414" s="259"/>
      <c r="M414" s="115" t="e">
        <f>VLOOKUP($K414,Reajuste!$A$2:$BW$29,(MATCH($L414,Reajuste!$C$2:$BW$2,0)+2),FALSE)</f>
        <v>#N/A</v>
      </c>
      <c r="N414" s="259"/>
      <c r="O414" s="115" t="e">
        <f>VLOOKUP($K414,Reajuste!$A$2:$CW$29,(MATCH($N414,Reajuste!$C$2:$CW$2,0)+2),FALSE)</f>
        <v>#N/A</v>
      </c>
      <c r="P414" s="113">
        <f t="shared" si="0"/>
        <v>0</v>
      </c>
      <c r="Q414" s="113">
        <f t="shared" si="1"/>
        <v>0</v>
      </c>
      <c r="R414" s="113">
        <f t="shared" si="2"/>
        <v>0</v>
      </c>
      <c r="S414" s="113">
        <f t="shared" si="3"/>
        <v>0</v>
      </c>
      <c r="T414" s="113">
        <f t="shared" si="4"/>
        <v>0</v>
      </c>
      <c r="U414" s="113">
        <f t="shared" si="5"/>
        <v>0</v>
      </c>
      <c r="V414" s="4"/>
      <c r="W414" s="4"/>
      <c r="X414" s="4"/>
      <c r="Y414" s="4"/>
      <c r="Z414" s="4"/>
    </row>
    <row r="415" spans="1:26" ht="14.25" customHeight="1">
      <c r="A415" s="256"/>
      <c r="B415" s="257"/>
      <c r="C415" s="112" t="str">
        <f>IF(OR($B415="ANP",$B415="DAER",$B415="CONSULTORIA DNIT",$B415="PREGÃO ELETRÔNICO",$B415="DMLU",$B415="DMAE",$B415="CEEE",$B415="EPTC",$B415="ORSE",$B415="SEINFRA",$B415="CREA",$B415="CAU",$B415="CEHOP",$B415="SIURB",$B415="DER-PR",$B415="SUDECAP",$B415=Aux.!$F$24,$B415=Aux.!$F$25),VLOOKUP($A415,#REF!,3,FALSE),IF($B415="SICRO EQUIP.",VLOOKUP($A415,#REF!,2,FALSE),IF($B415="CCU",VLOOKUP($A415,#REF!,2,FALSE),IF($B415="MERCADO",VLOOKUP($A415,#REF!,2,FALSE),IF($B415="PLEO",VLOOKUP($A415,#REF!,2,FALSE),IF($B415="SICRO",VLOOKUP($A415,#REF!,2,FALSE),IF($B415="SINAPI",IFERROR((VLOOKUP($A415,#REF!,2,FALSE)),(VLOOKUP($A415,#REF!,2,FALSE))),"-")))))))</f>
        <v>-</v>
      </c>
      <c r="D415" s="95" t="str">
        <f>IF(OR($B415="ANP",$B415="DAER",$B415="CONSULTORIA DNIT",$B415="PREGÃO ELETRÔNICO",$B415="DMLU",$B415="DMAE",$B415="CEEE",$B415="EPTC",$B415="ORSE",$B415="SEINFRA",$B415="CREA",$B415="CAU",$B415="CEHOP",$B415="SIURB",$B415="DER-PR",$B415="SUDECAP",$B415=Aux.!$F$24,$B415=Aux.!$F$25),VLOOKUP($A415,#REF!,4,FALSE),IF($B415="SICRO EQUIP.","H",IF($B415="CCU",VLOOKUP($A415,#REF!,3,FALSE),IF($B415="MERCADO",VLOOKUP($A415,#REF!,10,FALSE),IF($B415="PLEO",VLOOKUP($A415,#REF!,3,FALSE),IF($B415="SICRO",VLOOKUP($A415,#REF!,3,FALSE),IF($B415="SINAPI",IFERROR((VLOOKUP($A415,#REF!,3,FALSE)),(VLOOKUP($A415,#REF!,3,FALSE))),"-")))))))</f>
        <v>-</v>
      </c>
      <c r="E415" s="113" t="str">
        <f>IF(OR($B415="ANP",$B415="DAER",$B415="CONSULTORIA DNIT",$B415="PREGÃO ELETRÔNICO",$B415="DMLU",$B415="DMAE",$B415="CEEE",$B415="EPTC",$B415="ORSE",$B415="SEINFRA",$B415="CREA",$B415="CAU",$B415="CEHOP",$B415="SIURB",$B415="DER-PR",$B415="SUDECAP",$B415=Aux.!$F$24,$B415=Aux.!$F$25),VLOOKUP($A415,#REF!,6,FALSE),IF($B415="CCU",VLOOKUP($A415,#REF!,5,FALSE),IF($B415="MERCADO",VLOOKUP($A415,#REF!,7,FALSE),IF($B415="PLEO",VLOOKUP($A415,#REF!,4,FALSE),IF($B415="SICRO",VLOOKUP($A415,#REF!,5,FALSE),IF($B415="SINAPI",IFERROR((VLOOKUP($A415,#REF!,18,FALSE)),),"-"))))))</f>
        <v>-</v>
      </c>
      <c r="F415" s="113" t="str">
        <f>IF(OR($B415="ANP",$B415="DAER",$B415="CONSULTORIA DNIT",$B415="PREGÃO ELETRÔNICO",$B415="DMLU",$B415="DMAE",$B415="CEEE",$B415="EPTC",$B415="ORSE",$B415="SEINFRA",$B415="CREA",$B415="CAU",$B415="CEHOP",$B415="SIURB",$B415="DER-PR",$B415="SUDECAP",$B415=Aux.!$F$24,$B415=Aux.!$F$25),VLOOKUP($A415,#REF!,7,FALSE),IF($B415="CCU",VLOOKUP($A415,#REF!,6,FALSE),IF($B415="MERCADO",VLOOKUP($A415,#REF!,8,FALSE),IF($B415="PLEO",VLOOKUP($A415,#REF!,4,FALSE),IF($B415="SICRO",VLOOKUP($A415,#REF!,6,FALSE),IF($B415="SINAPI",IFERROR(SUM((VLOOKUP($A415,#REF!,14,FALSE)),VLOOKUP($A415,#REF!,20,FALSE),VLOOKUP($A415,#REF!,22,FALSE)),),"-"))))))</f>
        <v>-</v>
      </c>
      <c r="G415" s="113" t="str">
        <f>IF(OR($B415="ANP",$B415="DAER",$B415="CONSULTORIA DNIT",$B415="PREGÃO ELETRÔNICO",$B415="DMLU",$B415="DMAE",$B415="CEEE",$B415="EPTC",$B415="ORSE",$B415="SEINFRA",$B415="CREA",$B415="CAU",$B415="CEHOP",$B415="SIURB",$B415="DER-PR",$B415="SUDECAP",$B415=Aux.!$F$24,$B415=Aux.!$F$25),VLOOKUP($A415,#REF!,8,FALSE),IF($B415="CCU",VLOOKUP($A415,#REF!,7,FALSE),IF($B415="MERCADO",VLOOKUP($A415,#REF!,9,FALSE),IF($B415="PLEO",VLOOKUP($A415,#REF!,4,FALSE),IF($B415="SICRO",VLOOKUP($A415,#REF!,7,FALSE),IF($B415="SINAPI",IFERROR((VLOOKUP($A415,#REF!,16,FALSE)),(VLOOKUP($A415,#REF!,5,FALSE))),"-"))))))</f>
        <v>-</v>
      </c>
      <c r="H415" s="113" t="str">
        <f>IF(OR($B415="ANP",$B415="DAER",$B415="CONSULTORIA DNIT",$B415="PREGÃO ELETRÔNICO",$B415="DMLU",$B415="DMAE",$B415="CEEE",$B415="EPTC",$B415="ORSE",$B415="SEINFRA",$B415="CREA",$B415="CAU",$B415="CEHOP",$B415="SIURB",$B415="DER-PR",$B415="SUDECAP",$B415=Aux.!$F$24,$B415=Aux.!$F$25),VLOOKUP($A415,#REF!,5,FALSE),IF($B415="CCU",VLOOKUP($A415,#REF!,4,FALSE),IF($B415="MERCADO",VLOOKUP($A415,#REF!,6,FALSE),IF($B415="PLEO",VLOOKUP($A415,#REF!,4,FALSE),IF($B415="SICRO",VLOOKUP($A415,#REF!,4,FALSE),IF($B415="SINAPI",IFERROR((VLOOKUP($A415,#REF!,5,FALSE)),(VLOOKUP($A415,#REF!,5,FALSE))),"-"))))))</f>
        <v>-</v>
      </c>
      <c r="I415" s="114">
        <f>IF($B415="SICRO EQUIP.",VLOOKUP($A415,#REF!,10,FALSE),0)</f>
        <v>0</v>
      </c>
      <c r="J415" s="114">
        <f>IF($B415="SICRO EQUIP.",VLOOKUP($A415,#REF!,11,FALSE),0)</f>
        <v>0</v>
      </c>
      <c r="K415" s="258"/>
      <c r="L415" s="259"/>
      <c r="M415" s="115" t="e">
        <f>VLOOKUP($K415,Reajuste!$A$2:$BW$29,(MATCH($L415,Reajuste!$C$2:$BW$2,0)+2),FALSE)</f>
        <v>#N/A</v>
      </c>
      <c r="N415" s="259"/>
      <c r="O415" s="115" t="e">
        <f>VLOOKUP($K415,Reajuste!$A$2:$CW$29,(MATCH($N415,Reajuste!$C$2:$CW$2,0)+2),FALSE)</f>
        <v>#N/A</v>
      </c>
      <c r="P415" s="113">
        <f t="shared" si="0"/>
        <v>0</v>
      </c>
      <c r="Q415" s="113">
        <f t="shared" si="1"/>
        <v>0</v>
      </c>
      <c r="R415" s="113">
        <f t="shared" si="2"/>
        <v>0</v>
      </c>
      <c r="S415" s="113">
        <f t="shared" si="3"/>
        <v>0</v>
      </c>
      <c r="T415" s="113">
        <f t="shared" si="4"/>
        <v>0</v>
      </c>
      <c r="U415" s="113">
        <f t="shared" si="5"/>
        <v>0</v>
      </c>
      <c r="V415" s="4"/>
      <c r="W415" s="4"/>
      <c r="X415" s="4"/>
      <c r="Y415" s="4"/>
      <c r="Z415" s="4"/>
    </row>
    <row r="416" spans="1:26" ht="14.25" customHeight="1">
      <c r="A416" s="256"/>
      <c r="B416" s="257"/>
      <c r="C416" s="112" t="str">
        <f>IF(OR($B416="ANP",$B416="DAER",$B416="CONSULTORIA DNIT",$B416="PREGÃO ELETRÔNICO",$B416="DMLU",$B416="DMAE",$B416="CEEE",$B416="EPTC",$B416="ORSE",$B416="SEINFRA",$B416="CREA",$B416="CAU",$B416="CEHOP",$B416="SIURB",$B416="DER-PR",$B416="SUDECAP",$B416=Aux.!$F$24,$B416=Aux.!$F$25),VLOOKUP($A416,#REF!,3,FALSE),IF($B416="SICRO EQUIP.",VLOOKUP($A416,#REF!,2,FALSE),IF($B416="CCU",VLOOKUP($A416,#REF!,2,FALSE),IF($B416="MERCADO",VLOOKUP($A416,#REF!,2,FALSE),IF($B416="PLEO",VLOOKUP($A416,#REF!,2,FALSE),IF($B416="SICRO",VLOOKUP($A416,#REF!,2,FALSE),IF($B416="SINAPI",IFERROR((VLOOKUP($A416,#REF!,2,FALSE)),(VLOOKUP($A416,#REF!,2,FALSE))),"-")))))))</f>
        <v>-</v>
      </c>
      <c r="D416" s="95" t="str">
        <f>IF(OR($B416="ANP",$B416="DAER",$B416="CONSULTORIA DNIT",$B416="PREGÃO ELETRÔNICO",$B416="DMLU",$B416="DMAE",$B416="CEEE",$B416="EPTC",$B416="ORSE",$B416="SEINFRA",$B416="CREA",$B416="CAU",$B416="CEHOP",$B416="SIURB",$B416="DER-PR",$B416="SUDECAP",$B416=Aux.!$F$24,$B416=Aux.!$F$25),VLOOKUP($A416,#REF!,4,FALSE),IF($B416="SICRO EQUIP.","H",IF($B416="CCU",VLOOKUP($A416,#REF!,3,FALSE),IF($B416="MERCADO",VLOOKUP($A416,#REF!,10,FALSE),IF($B416="PLEO",VLOOKUP($A416,#REF!,3,FALSE),IF($B416="SICRO",VLOOKUP($A416,#REF!,3,FALSE),IF($B416="SINAPI",IFERROR((VLOOKUP($A416,#REF!,3,FALSE)),(VLOOKUP($A416,#REF!,3,FALSE))),"-")))))))</f>
        <v>-</v>
      </c>
      <c r="E416" s="113" t="str">
        <f>IF(OR($B416="ANP",$B416="DAER",$B416="CONSULTORIA DNIT",$B416="PREGÃO ELETRÔNICO",$B416="DMLU",$B416="DMAE",$B416="CEEE",$B416="EPTC",$B416="ORSE",$B416="SEINFRA",$B416="CREA",$B416="CAU",$B416="CEHOP",$B416="SIURB",$B416="DER-PR",$B416="SUDECAP",$B416=Aux.!$F$24,$B416=Aux.!$F$25),VLOOKUP($A416,#REF!,6,FALSE),IF($B416="CCU",VLOOKUP($A416,#REF!,5,FALSE),IF($B416="MERCADO",VLOOKUP($A416,#REF!,7,FALSE),IF($B416="PLEO",VLOOKUP($A416,#REF!,4,FALSE),IF($B416="SICRO",VLOOKUP($A416,#REF!,5,FALSE),IF($B416="SINAPI",IFERROR((VLOOKUP($A416,#REF!,18,FALSE)),),"-"))))))</f>
        <v>-</v>
      </c>
      <c r="F416" s="113" t="str">
        <f>IF(OR($B416="ANP",$B416="DAER",$B416="CONSULTORIA DNIT",$B416="PREGÃO ELETRÔNICO",$B416="DMLU",$B416="DMAE",$B416="CEEE",$B416="EPTC",$B416="ORSE",$B416="SEINFRA",$B416="CREA",$B416="CAU",$B416="CEHOP",$B416="SIURB",$B416="DER-PR",$B416="SUDECAP",$B416=Aux.!$F$24,$B416=Aux.!$F$25),VLOOKUP($A416,#REF!,7,FALSE),IF($B416="CCU",VLOOKUP($A416,#REF!,6,FALSE),IF($B416="MERCADO",VLOOKUP($A416,#REF!,8,FALSE),IF($B416="PLEO",VLOOKUP($A416,#REF!,4,FALSE),IF($B416="SICRO",VLOOKUP($A416,#REF!,6,FALSE),IF($B416="SINAPI",IFERROR(SUM((VLOOKUP($A416,#REF!,14,FALSE)),VLOOKUP($A416,#REF!,20,FALSE),VLOOKUP($A416,#REF!,22,FALSE)),),"-"))))))</f>
        <v>-</v>
      </c>
      <c r="G416" s="113" t="str">
        <f>IF(OR($B416="ANP",$B416="DAER",$B416="CONSULTORIA DNIT",$B416="PREGÃO ELETRÔNICO",$B416="DMLU",$B416="DMAE",$B416="CEEE",$B416="EPTC",$B416="ORSE",$B416="SEINFRA",$B416="CREA",$B416="CAU",$B416="CEHOP",$B416="SIURB",$B416="DER-PR",$B416="SUDECAP",$B416=Aux.!$F$24,$B416=Aux.!$F$25),VLOOKUP($A416,#REF!,8,FALSE),IF($B416="CCU",VLOOKUP($A416,#REF!,7,FALSE),IF($B416="MERCADO",VLOOKUP($A416,#REF!,9,FALSE),IF($B416="PLEO",VLOOKUP($A416,#REF!,4,FALSE),IF($B416="SICRO",VLOOKUP($A416,#REF!,7,FALSE),IF($B416="SINAPI",IFERROR((VLOOKUP($A416,#REF!,16,FALSE)),(VLOOKUP($A416,#REF!,5,FALSE))),"-"))))))</f>
        <v>-</v>
      </c>
      <c r="H416" s="113" t="str">
        <f>IF(OR($B416="ANP",$B416="DAER",$B416="CONSULTORIA DNIT",$B416="PREGÃO ELETRÔNICO",$B416="DMLU",$B416="DMAE",$B416="CEEE",$B416="EPTC",$B416="ORSE",$B416="SEINFRA",$B416="CREA",$B416="CAU",$B416="CEHOP",$B416="SIURB",$B416="DER-PR",$B416="SUDECAP",$B416=Aux.!$F$24,$B416=Aux.!$F$25),VLOOKUP($A416,#REF!,5,FALSE),IF($B416="CCU",VLOOKUP($A416,#REF!,4,FALSE),IF($B416="MERCADO",VLOOKUP($A416,#REF!,6,FALSE),IF($B416="PLEO",VLOOKUP($A416,#REF!,4,FALSE),IF($B416="SICRO",VLOOKUP($A416,#REF!,4,FALSE),IF($B416="SINAPI",IFERROR((VLOOKUP($A416,#REF!,5,FALSE)),(VLOOKUP($A416,#REF!,5,FALSE))),"-"))))))</f>
        <v>-</v>
      </c>
      <c r="I416" s="114">
        <f>IF($B416="SICRO EQUIP.",VLOOKUP($A416,#REF!,10,FALSE),0)</f>
        <v>0</v>
      </c>
      <c r="J416" s="114">
        <f>IF($B416="SICRO EQUIP.",VLOOKUP($A416,#REF!,11,FALSE),0)</f>
        <v>0</v>
      </c>
      <c r="K416" s="258"/>
      <c r="L416" s="259"/>
      <c r="M416" s="115" t="e">
        <f>VLOOKUP($K416,Reajuste!$A$2:$BW$29,(MATCH($L416,Reajuste!$C$2:$BW$2,0)+2),FALSE)</f>
        <v>#N/A</v>
      </c>
      <c r="N416" s="259"/>
      <c r="O416" s="115" t="e">
        <f>VLOOKUP($K416,Reajuste!$A$2:$CW$29,(MATCH($N416,Reajuste!$C$2:$CW$2,0)+2),FALSE)</f>
        <v>#N/A</v>
      </c>
      <c r="P416" s="113">
        <f t="shared" si="0"/>
        <v>0</v>
      </c>
      <c r="Q416" s="113">
        <f t="shared" si="1"/>
        <v>0</v>
      </c>
      <c r="R416" s="113">
        <f t="shared" si="2"/>
        <v>0</v>
      </c>
      <c r="S416" s="113">
        <f t="shared" si="3"/>
        <v>0</v>
      </c>
      <c r="T416" s="113">
        <f t="shared" si="4"/>
        <v>0</v>
      </c>
      <c r="U416" s="113">
        <f t="shared" si="5"/>
        <v>0</v>
      </c>
      <c r="V416" s="4"/>
      <c r="W416" s="4"/>
      <c r="X416" s="4"/>
      <c r="Y416" s="4"/>
      <c r="Z416" s="4"/>
    </row>
    <row r="417" spans="1:26" ht="14.25" customHeight="1">
      <c r="A417" s="256"/>
      <c r="B417" s="257"/>
      <c r="C417" s="112" t="str">
        <f>IF(OR($B417="ANP",$B417="DAER",$B417="CONSULTORIA DNIT",$B417="PREGÃO ELETRÔNICO",$B417="DMLU",$B417="DMAE",$B417="CEEE",$B417="EPTC",$B417="ORSE",$B417="SEINFRA",$B417="CREA",$B417="CAU",$B417="CEHOP",$B417="SIURB",$B417="DER-PR",$B417="SUDECAP",$B417=Aux.!$F$24,$B417=Aux.!$F$25),VLOOKUP($A417,#REF!,3,FALSE),IF($B417="SICRO EQUIP.",VLOOKUP($A417,#REF!,2,FALSE),IF($B417="CCU",VLOOKUP($A417,#REF!,2,FALSE),IF($B417="MERCADO",VLOOKUP($A417,#REF!,2,FALSE),IF($B417="PLEO",VLOOKUP($A417,#REF!,2,FALSE),IF($B417="SICRO",VLOOKUP($A417,#REF!,2,FALSE),IF($B417="SINAPI",IFERROR((VLOOKUP($A417,#REF!,2,FALSE)),(VLOOKUP($A417,#REF!,2,FALSE))),"-")))))))</f>
        <v>-</v>
      </c>
      <c r="D417" s="95" t="str">
        <f>IF(OR($B417="ANP",$B417="DAER",$B417="CONSULTORIA DNIT",$B417="PREGÃO ELETRÔNICO",$B417="DMLU",$B417="DMAE",$B417="CEEE",$B417="EPTC",$B417="ORSE",$B417="SEINFRA",$B417="CREA",$B417="CAU",$B417="CEHOP",$B417="SIURB",$B417="DER-PR",$B417="SUDECAP",$B417=Aux.!$F$24,$B417=Aux.!$F$25),VLOOKUP($A417,#REF!,4,FALSE),IF($B417="SICRO EQUIP.","H",IF($B417="CCU",VLOOKUP($A417,#REF!,3,FALSE),IF($B417="MERCADO",VLOOKUP($A417,#REF!,10,FALSE),IF($B417="PLEO",VLOOKUP($A417,#REF!,3,FALSE),IF($B417="SICRO",VLOOKUP($A417,#REF!,3,FALSE),IF($B417="SINAPI",IFERROR((VLOOKUP($A417,#REF!,3,FALSE)),(VLOOKUP($A417,#REF!,3,FALSE))),"-")))))))</f>
        <v>-</v>
      </c>
      <c r="E417" s="113" t="str">
        <f>IF(OR($B417="ANP",$B417="DAER",$B417="CONSULTORIA DNIT",$B417="PREGÃO ELETRÔNICO",$B417="DMLU",$B417="DMAE",$B417="CEEE",$B417="EPTC",$B417="ORSE",$B417="SEINFRA",$B417="CREA",$B417="CAU",$B417="CEHOP",$B417="SIURB",$B417="DER-PR",$B417="SUDECAP",$B417=Aux.!$F$24,$B417=Aux.!$F$25),VLOOKUP($A417,#REF!,6,FALSE),IF($B417="CCU",VLOOKUP($A417,#REF!,5,FALSE),IF($B417="MERCADO",VLOOKUP($A417,#REF!,7,FALSE),IF($B417="PLEO",VLOOKUP($A417,#REF!,4,FALSE),IF($B417="SICRO",VLOOKUP($A417,#REF!,5,FALSE),IF($B417="SINAPI",IFERROR((VLOOKUP($A417,#REF!,18,FALSE)),),"-"))))))</f>
        <v>-</v>
      </c>
      <c r="F417" s="113" t="str">
        <f>IF(OR($B417="ANP",$B417="DAER",$B417="CONSULTORIA DNIT",$B417="PREGÃO ELETRÔNICO",$B417="DMLU",$B417="DMAE",$B417="CEEE",$B417="EPTC",$B417="ORSE",$B417="SEINFRA",$B417="CREA",$B417="CAU",$B417="CEHOP",$B417="SIURB",$B417="DER-PR",$B417="SUDECAP",$B417=Aux.!$F$24,$B417=Aux.!$F$25),VLOOKUP($A417,#REF!,7,FALSE),IF($B417="CCU",VLOOKUP($A417,#REF!,6,FALSE),IF($B417="MERCADO",VLOOKUP($A417,#REF!,8,FALSE),IF($B417="PLEO",VLOOKUP($A417,#REF!,4,FALSE),IF($B417="SICRO",VLOOKUP($A417,#REF!,6,FALSE),IF($B417="SINAPI",IFERROR(SUM((VLOOKUP($A417,#REF!,14,FALSE)),VLOOKUP($A417,#REF!,20,FALSE),VLOOKUP($A417,#REF!,22,FALSE)),),"-"))))))</f>
        <v>-</v>
      </c>
      <c r="G417" s="113" t="str">
        <f>IF(OR($B417="ANP",$B417="DAER",$B417="CONSULTORIA DNIT",$B417="PREGÃO ELETRÔNICO",$B417="DMLU",$B417="DMAE",$B417="CEEE",$B417="EPTC",$B417="ORSE",$B417="SEINFRA",$B417="CREA",$B417="CAU",$B417="CEHOP",$B417="SIURB",$B417="DER-PR",$B417="SUDECAP",$B417=Aux.!$F$24,$B417=Aux.!$F$25),VLOOKUP($A417,#REF!,8,FALSE),IF($B417="CCU",VLOOKUP($A417,#REF!,7,FALSE),IF($B417="MERCADO",VLOOKUP($A417,#REF!,9,FALSE),IF($B417="PLEO",VLOOKUP($A417,#REF!,4,FALSE),IF($B417="SICRO",VLOOKUP($A417,#REF!,7,FALSE),IF($B417="SINAPI",IFERROR((VLOOKUP($A417,#REF!,16,FALSE)),(VLOOKUP($A417,#REF!,5,FALSE))),"-"))))))</f>
        <v>-</v>
      </c>
      <c r="H417" s="113" t="str">
        <f>IF(OR($B417="ANP",$B417="DAER",$B417="CONSULTORIA DNIT",$B417="PREGÃO ELETRÔNICO",$B417="DMLU",$B417="DMAE",$B417="CEEE",$B417="EPTC",$B417="ORSE",$B417="SEINFRA",$B417="CREA",$B417="CAU",$B417="CEHOP",$B417="SIURB",$B417="DER-PR",$B417="SUDECAP",$B417=Aux.!$F$24,$B417=Aux.!$F$25),VLOOKUP($A417,#REF!,5,FALSE),IF($B417="CCU",VLOOKUP($A417,#REF!,4,FALSE),IF($B417="MERCADO",VLOOKUP($A417,#REF!,6,FALSE),IF($B417="PLEO",VLOOKUP($A417,#REF!,4,FALSE),IF($B417="SICRO",VLOOKUP($A417,#REF!,4,FALSE),IF($B417="SINAPI",IFERROR((VLOOKUP($A417,#REF!,5,FALSE)),(VLOOKUP($A417,#REF!,5,FALSE))),"-"))))))</f>
        <v>-</v>
      </c>
      <c r="I417" s="114">
        <f>IF($B417="SICRO EQUIP.",VLOOKUP($A417,#REF!,10,FALSE),0)</f>
        <v>0</v>
      </c>
      <c r="J417" s="114">
        <f>IF($B417="SICRO EQUIP.",VLOOKUP($A417,#REF!,11,FALSE),0)</f>
        <v>0</v>
      </c>
      <c r="K417" s="258"/>
      <c r="L417" s="259"/>
      <c r="M417" s="115" t="e">
        <f>VLOOKUP($K417,Reajuste!$A$2:$BW$29,(MATCH($L417,Reajuste!$C$2:$BW$2,0)+2),FALSE)</f>
        <v>#N/A</v>
      </c>
      <c r="N417" s="259"/>
      <c r="O417" s="115" t="e">
        <f>VLOOKUP($K417,Reajuste!$A$2:$CW$29,(MATCH($N417,Reajuste!$C$2:$CW$2,0)+2),FALSE)</f>
        <v>#N/A</v>
      </c>
      <c r="P417" s="113">
        <f t="shared" si="0"/>
        <v>0</v>
      </c>
      <c r="Q417" s="113">
        <f t="shared" si="1"/>
        <v>0</v>
      </c>
      <c r="R417" s="113">
        <f t="shared" si="2"/>
        <v>0</v>
      </c>
      <c r="S417" s="113">
        <f t="shared" si="3"/>
        <v>0</v>
      </c>
      <c r="T417" s="113">
        <f t="shared" si="4"/>
        <v>0</v>
      </c>
      <c r="U417" s="113">
        <f t="shared" si="5"/>
        <v>0</v>
      </c>
      <c r="V417" s="4"/>
      <c r="W417" s="4"/>
      <c r="X417" s="4"/>
      <c r="Y417" s="4"/>
      <c r="Z417" s="4"/>
    </row>
    <row r="418" spans="1:26" ht="14.25" customHeight="1">
      <c r="A418" s="256"/>
      <c r="B418" s="257"/>
      <c r="C418" s="112" t="str">
        <f>IF(OR($B418="ANP",$B418="DAER",$B418="CONSULTORIA DNIT",$B418="PREGÃO ELETRÔNICO",$B418="DMLU",$B418="DMAE",$B418="CEEE",$B418="EPTC",$B418="ORSE",$B418="SEINFRA",$B418="CREA",$B418="CAU",$B418="CEHOP",$B418="SIURB",$B418="DER-PR",$B418="SUDECAP",$B418=Aux.!$F$24,$B418=Aux.!$F$25),VLOOKUP($A418,#REF!,3,FALSE),IF($B418="SICRO EQUIP.",VLOOKUP($A418,#REF!,2,FALSE),IF($B418="CCU",VLOOKUP($A418,#REF!,2,FALSE),IF($B418="MERCADO",VLOOKUP($A418,#REF!,2,FALSE),IF($B418="PLEO",VLOOKUP($A418,#REF!,2,FALSE),IF($B418="SICRO",VLOOKUP($A418,#REF!,2,FALSE),IF($B418="SINAPI",IFERROR((VLOOKUP($A418,#REF!,2,FALSE)),(VLOOKUP($A418,#REF!,2,FALSE))),"-")))))))</f>
        <v>-</v>
      </c>
      <c r="D418" s="95" t="str">
        <f>IF(OR($B418="ANP",$B418="DAER",$B418="CONSULTORIA DNIT",$B418="PREGÃO ELETRÔNICO",$B418="DMLU",$B418="DMAE",$B418="CEEE",$B418="EPTC",$B418="ORSE",$B418="SEINFRA",$B418="CREA",$B418="CAU",$B418="CEHOP",$B418="SIURB",$B418="DER-PR",$B418="SUDECAP",$B418=Aux.!$F$24,$B418=Aux.!$F$25),VLOOKUP($A418,#REF!,4,FALSE),IF($B418="SICRO EQUIP.","H",IF($B418="CCU",VLOOKUP($A418,#REF!,3,FALSE),IF($B418="MERCADO",VLOOKUP($A418,#REF!,10,FALSE),IF($B418="PLEO",VLOOKUP($A418,#REF!,3,FALSE),IF($B418="SICRO",VLOOKUP($A418,#REF!,3,FALSE),IF($B418="SINAPI",IFERROR((VLOOKUP($A418,#REF!,3,FALSE)),(VLOOKUP($A418,#REF!,3,FALSE))),"-")))))))</f>
        <v>-</v>
      </c>
      <c r="E418" s="113" t="str">
        <f>IF(OR($B418="ANP",$B418="DAER",$B418="CONSULTORIA DNIT",$B418="PREGÃO ELETRÔNICO",$B418="DMLU",$B418="DMAE",$B418="CEEE",$B418="EPTC",$B418="ORSE",$B418="SEINFRA",$B418="CREA",$B418="CAU",$B418="CEHOP",$B418="SIURB",$B418="DER-PR",$B418="SUDECAP",$B418=Aux.!$F$24,$B418=Aux.!$F$25),VLOOKUP($A418,#REF!,6,FALSE),IF($B418="CCU",VLOOKUP($A418,#REF!,5,FALSE),IF($B418="MERCADO",VLOOKUP($A418,#REF!,7,FALSE),IF($B418="PLEO",VLOOKUP($A418,#REF!,4,FALSE),IF($B418="SICRO",VLOOKUP($A418,#REF!,5,FALSE),IF($B418="SINAPI",IFERROR((VLOOKUP($A418,#REF!,18,FALSE)),),"-"))))))</f>
        <v>-</v>
      </c>
      <c r="F418" s="113" t="str">
        <f>IF(OR($B418="ANP",$B418="DAER",$B418="CONSULTORIA DNIT",$B418="PREGÃO ELETRÔNICO",$B418="DMLU",$B418="DMAE",$B418="CEEE",$B418="EPTC",$B418="ORSE",$B418="SEINFRA",$B418="CREA",$B418="CAU",$B418="CEHOP",$B418="SIURB",$B418="DER-PR",$B418="SUDECAP",$B418=Aux.!$F$24,$B418=Aux.!$F$25),VLOOKUP($A418,#REF!,7,FALSE),IF($B418="CCU",VLOOKUP($A418,#REF!,6,FALSE),IF($B418="MERCADO",VLOOKUP($A418,#REF!,8,FALSE),IF($B418="PLEO",VLOOKUP($A418,#REF!,4,FALSE),IF($B418="SICRO",VLOOKUP($A418,#REF!,6,FALSE),IF($B418="SINAPI",IFERROR(SUM((VLOOKUP($A418,#REF!,14,FALSE)),VLOOKUP($A418,#REF!,20,FALSE),VLOOKUP($A418,#REF!,22,FALSE)),),"-"))))))</f>
        <v>-</v>
      </c>
      <c r="G418" s="113" t="str">
        <f>IF(OR($B418="ANP",$B418="DAER",$B418="CONSULTORIA DNIT",$B418="PREGÃO ELETRÔNICO",$B418="DMLU",$B418="DMAE",$B418="CEEE",$B418="EPTC",$B418="ORSE",$B418="SEINFRA",$B418="CREA",$B418="CAU",$B418="CEHOP",$B418="SIURB",$B418="DER-PR",$B418="SUDECAP",$B418=Aux.!$F$24,$B418=Aux.!$F$25),VLOOKUP($A418,#REF!,8,FALSE),IF($B418="CCU",VLOOKUP($A418,#REF!,7,FALSE),IF($B418="MERCADO",VLOOKUP($A418,#REF!,9,FALSE),IF($B418="PLEO",VLOOKUP($A418,#REF!,4,FALSE),IF($B418="SICRO",VLOOKUP($A418,#REF!,7,FALSE),IF($B418="SINAPI",IFERROR((VLOOKUP($A418,#REF!,16,FALSE)),(VLOOKUP($A418,#REF!,5,FALSE))),"-"))))))</f>
        <v>-</v>
      </c>
      <c r="H418" s="113" t="str">
        <f>IF(OR($B418="ANP",$B418="DAER",$B418="CONSULTORIA DNIT",$B418="PREGÃO ELETRÔNICO",$B418="DMLU",$B418="DMAE",$B418="CEEE",$B418="EPTC",$B418="ORSE",$B418="SEINFRA",$B418="CREA",$B418="CAU",$B418="CEHOP",$B418="SIURB",$B418="DER-PR",$B418="SUDECAP",$B418=Aux.!$F$24,$B418=Aux.!$F$25),VLOOKUP($A418,#REF!,5,FALSE),IF($B418="CCU",VLOOKUP($A418,#REF!,4,FALSE),IF($B418="MERCADO",VLOOKUP($A418,#REF!,6,FALSE),IF($B418="PLEO",VLOOKUP($A418,#REF!,4,FALSE),IF($B418="SICRO",VLOOKUP($A418,#REF!,4,FALSE),IF($B418="SINAPI",IFERROR((VLOOKUP($A418,#REF!,5,FALSE)),(VLOOKUP($A418,#REF!,5,FALSE))),"-"))))))</f>
        <v>-</v>
      </c>
      <c r="I418" s="114">
        <f>IF($B418="SICRO EQUIP.",VLOOKUP($A418,#REF!,10,FALSE),0)</f>
        <v>0</v>
      </c>
      <c r="J418" s="114">
        <f>IF($B418="SICRO EQUIP.",VLOOKUP($A418,#REF!,11,FALSE),0)</f>
        <v>0</v>
      </c>
      <c r="K418" s="258"/>
      <c r="L418" s="259"/>
      <c r="M418" s="115" t="e">
        <f>VLOOKUP($K418,Reajuste!$A$2:$BW$29,(MATCH($L418,Reajuste!$C$2:$BW$2,0)+2),FALSE)</f>
        <v>#N/A</v>
      </c>
      <c r="N418" s="259"/>
      <c r="O418" s="115" t="e">
        <f>VLOOKUP($K418,Reajuste!$A$2:$CW$29,(MATCH($N418,Reajuste!$C$2:$CW$2,0)+2),FALSE)</f>
        <v>#N/A</v>
      </c>
      <c r="P418" s="113">
        <f t="shared" si="0"/>
        <v>0</v>
      </c>
      <c r="Q418" s="113">
        <f t="shared" si="1"/>
        <v>0</v>
      </c>
      <c r="R418" s="113">
        <f t="shared" si="2"/>
        <v>0</v>
      </c>
      <c r="S418" s="113">
        <f t="shared" si="3"/>
        <v>0</v>
      </c>
      <c r="T418" s="113">
        <f t="shared" si="4"/>
        <v>0</v>
      </c>
      <c r="U418" s="113">
        <f t="shared" si="5"/>
        <v>0</v>
      </c>
      <c r="V418" s="4"/>
      <c r="W418" s="4"/>
      <c r="X418" s="4"/>
      <c r="Y418" s="4"/>
      <c r="Z418" s="4"/>
    </row>
    <row r="419" spans="1:26" ht="14.25" customHeight="1">
      <c r="A419" s="256"/>
      <c r="B419" s="257"/>
      <c r="C419" s="112" t="str">
        <f>IF(OR($B419="ANP",$B419="DAER",$B419="CONSULTORIA DNIT",$B419="PREGÃO ELETRÔNICO",$B419="DMLU",$B419="DMAE",$B419="CEEE",$B419="EPTC",$B419="ORSE",$B419="SEINFRA",$B419="CREA",$B419="CAU",$B419="CEHOP",$B419="SIURB",$B419="DER-PR",$B419="SUDECAP",$B419=Aux.!$F$24,$B419=Aux.!$F$25),VLOOKUP($A419,#REF!,3,FALSE),IF($B419="SICRO EQUIP.",VLOOKUP($A419,#REF!,2,FALSE),IF($B419="CCU",VLOOKUP($A419,#REF!,2,FALSE),IF($B419="MERCADO",VLOOKUP($A419,#REF!,2,FALSE),IF($B419="PLEO",VLOOKUP($A419,#REF!,2,FALSE),IF($B419="SICRO",VLOOKUP($A419,#REF!,2,FALSE),IF($B419="SINAPI",IFERROR((VLOOKUP($A419,#REF!,2,FALSE)),(VLOOKUP($A419,#REF!,2,FALSE))),"-")))))))</f>
        <v>-</v>
      </c>
      <c r="D419" s="95" t="str">
        <f>IF(OR($B419="ANP",$B419="DAER",$B419="CONSULTORIA DNIT",$B419="PREGÃO ELETRÔNICO",$B419="DMLU",$B419="DMAE",$B419="CEEE",$B419="EPTC",$B419="ORSE",$B419="SEINFRA",$B419="CREA",$B419="CAU",$B419="CEHOP",$B419="SIURB",$B419="DER-PR",$B419="SUDECAP",$B419=Aux.!$F$24,$B419=Aux.!$F$25),VLOOKUP($A419,#REF!,4,FALSE),IF($B419="SICRO EQUIP.","H",IF($B419="CCU",VLOOKUP($A419,#REF!,3,FALSE),IF($B419="MERCADO",VLOOKUP($A419,#REF!,10,FALSE),IF($B419="PLEO",VLOOKUP($A419,#REF!,3,FALSE),IF($B419="SICRO",VLOOKUP($A419,#REF!,3,FALSE),IF($B419="SINAPI",IFERROR((VLOOKUP($A419,#REF!,3,FALSE)),(VLOOKUP($A419,#REF!,3,FALSE))),"-")))))))</f>
        <v>-</v>
      </c>
      <c r="E419" s="113" t="str">
        <f>IF(OR($B419="ANP",$B419="DAER",$B419="CONSULTORIA DNIT",$B419="PREGÃO ELETRÔNICO",$B419="DMLU",$B419="DMAE",$B419="CEEE",$B419="EPTC",$B419="ORSE",$B419="SEINFRA",$B419="CREA",$B419="CAU",$B419="CEHOP",$B419="SIURB",$B419="DER-PR",$B419="SUDECAP",$B419=Aux.!$F$24,$B419=Aux.!$F$25),VLOOKUP($A419,#REF!,6,FALSE),IF($B419="CCU",VLOOKUP($A419,#REF!,5,FALSE),IF($B419="MERCADO",VLOOKUP($A419,#REF!,7,FALSE),IF($B419="PLEO",VLOOKUP($A419,#REF!,4,FALSE),IF($B419="SICRO",VLOOKUP($A419,#REF!,5,FALSE),IF($B419="SINAPI",IFERROR((VLOOKUP($A419,#REF!,18,FALSE)),),"-"))))))</f>
        <v>-</v>
      </c>
      <c r="F419" s="113" t="str">
        <f>IF(OR($B419="ANP",$B419="DAER",$B419="CONSULTORIA DNIT",$B419="PREGÃO ELETRÔNICO",$B419="DMLU",$B419="DMAE",$B419="CEEE",$B419="EPTC",$B419="ORSE",$B419="SEINFRA",$B419="CREA",$B419="CAU",$B419="CEHOP",$B419="SIURB",$B419="DER-PR",$B419="SUDECAP",$B419=Aux.!$F$24,$B419=Aux.!$F$25),VLOOKUP($A419,#REF!,7,FALSE),IF($B419="CCU",VLOOKUP($A419,#REF!,6,FALSE),IF($B419="MERCADO",VLOOKUP($A419,#REF!,8,FALSE),IF($B419="PLEO",VLOOKUP($A419,#REF!,4,FALSE),IF($B419="SICRO",VLOOKUP($A419,#REF!,6,FALSE),IF($B419="SINAPI",IFERROR(SUM((VLOOKUP($A419,#REF!,14,FALSE)),VLOOKUP($A419,#REF!,20,FALSE),VLOOKUP($A419,#REF!,22,FALSE)),),"-"))))))</f>
        <v>-</v>
      </c>
      <c r="G419" s="113" t="str">
        <f>IF(OR($B419="ANP",$B419="DAER",$B419="CONSULTORIA DNIT",$B419="PREGÃO ELETRÔNICO",$B419="DMLU",$B419="DMAE",$B419="CEEE",$B419="EPTC",$B419="ORSE",$B419="SEINFRA",$B419="CREA",$B419="CAU",$B419="CEHOP",$B419="SIURB",$B419="DER-PR",$B419="SUDECAP",$B419=Aux.!$F$24,$B419=Aux.!$F$25),VLOOKUP($A419,#REF!,8,FALSE),IF($B419="CCU",VLOOKUP($A419,#REF!,7,FALSE),IF($B419="MERCADO",VLOOKUP($A419,#REF!,9,FALSE),IF($B419="PLEO",VLOOKUP($A419,#REF!,4,FALSE),IF($B419="SICRO",VLOOKUP($A419,#REF!,7,FALSE),IF($B419="SINAPI",IFERROR((VLOOKUP($A419,#REF!,16,FALSE)),(VLOOKUP($A419,#REF!,5,FALSE))),"-"))))))</f>
        <v>-</v>
      </c>
      <c r="H419" s="113" t="str">
        <f>IF(OR($B419="ANP",$B419="DAER",$B419="CONSULTORIA DNIT",$B419="PREGÃO ELETRÔNICO",$B419="DMLU",$B419="DMAE",$B419="CEEE",$B419="EPTC",$B419="ORSE",$B419="SEINFRA",$B419="CREA",$B419="CAU",$B419="CEHOP",$B419="SIURB",$B419="DER-PR",$B419="SUDECAP",$B419=Aux.!$F$24,$B419=Aux.!$F$25),VLOOKUP($A419,#REF!,5,FALSE),IF($B419="CCU",VLOOKUP($A419,#REF!,4,FALSE),IF($B419="MERCADO",VLOOKUP($A419,#REF!,6,FALSE),IF($B419="PLEO",VLOOKUP($A419,#REF!,4,FALSE),IF($B419="SICRO",VLOOKUP($A419,#REF!,4,FALSE),IF($B419="SINAPI",IFERROR((VLOOKUP($A419,#REF!,5,FALSE)),(VLOOKUP($A419,#REF!,5,FALSE))),"-"))))))</f>
        <v>-</v>
      </c>
      <c r="I419" s="114">
        <f>IF($B419="SICRO EQUIP.",VLOOKUP($A419,#REF!,10,FALSE),0)</f>
        <v>0</v>
      </c>
      <c r="J419" s="114">
        <f>IF($B419="SICRO EQUIP.",VLOOKUP($A419,#REF!,11,FALSE),0)</f>
        <v>0</v>
      </c>
      <c r="K419" s="258"/>
      <c r="L419" s="259"/>
      <c r="M419" s="115" t="e">
        <f>VLOOKUP($K419,Reajuste!$A$2:$BW$29,(MATCH($L419,Reajuste!$C$2:$BW$2,0)+2),FALSE)</f>
        <v>#N/A</v>
      </c>
      <c r="N419" s="259"/>
      <c r="O419" s="115" t="e">
        <f>VLOOKUP($K419,Reajuste!$A$2:$CW$29,(MATCH($N419,Reajuste!$C$2:$CW$2,0)+2),FALSE)</f>
        <v>#N/A</v>
      </c>
      <c r="P419" s="113">
        <f t="shared" si="0"/>
        <v>0</v>
      </c>
      <c r="Q419" s="113">
        <f t="shared" si="1"/>
        <v>0</v>
      </c>
      <c r="R419" s="113">
        <f t="shared" si="2"/>
        <v>0</v>
      </c>
      <c r="S419" s="113">
        <f t="shared" si="3"/>
        <v>0</v>
      </c>
      <c r="T419" s="113">
        <f t="shared" si="4"/>
        <v>0</v>
      </c>
      <c r="U419" s="113">
        <f t="shared" si="5"/>
        <v>0</v>
      </c>
      <c r="V419" s="4"/>
      <c r="W419" s="4"/>
      <c r="X419" s="4"/>
      <c r="Y419" s="4"/>
      <c r="Z419" s="4"/>
    </row>
    <row r="420" spans="1:26" ht="14.25" customHeight="1">
      <c r="A420" s="256"/>
      <c r="B420" s="257"/>
      <c r="C420" s="112" t="str">
        <f>IF(OR($B420="ANP",$B420="DAER",$B420="CONSULTORIA DNIT",$B420="PREGÃO ELETRÔNICO",$B420="DMLU",$B420="DMAE",$B420="CEEE",$B420="EPTC",$B420="ORSE",$B420="SEINFRA",$B420="CREA",$B420="CAU",$B420="CEHOP",$B420="SIURB",$B420="DER-PR",$B420="SUDECAP",$B420=Aux.!$F$24,$B420=Aux.!$F$25),VLOOKUP($A420,#REF!,3,FALSE),IF($B420="SICRO EQUIP.",VLOOKUP($A420,#REF!,2,FALSE),IF($B420="CCU",VLOOKUP($A420,#REF!,2,FALSE),IF($B420="MERCADO",VLOOKUP($A420,#REF!,2,FALSE),IF($B420="PLEO",VLOOKUP($A420,#REF!,2,FALSE),IF($B420="SICRO",VLOOKUP($A420,#REF!,2,FALSE),IF($B420="SINAPI",IFERROR((VLOOKUP($A420,#REF!,2,FALSE)),(VLOOKUP($A420,#REF!,2,FALSE))),"-")))))))</f>
        <v>-</v>
      </c>
      <c r="D420" s="95" t="str">
        <f>IF(OR($B420="ANP",$B420="DAER",$B420="CONSULTORIA DNIT",$B420="PREGÃO ELETRÔNICO",$B420="DMLU",$B420="DMAE",$B420="CEEE",$B420="EPTC",$B420="ORSE",$B420="SEINFRA",$B420="CREA",$B420="CAU",$B420="CEHOP",$B420="SIURB",$B420="DER-PR",$B420="SUDECAP",$B420=Aux.!$F$24,$B420=Aux.!$F$25),VLOOKUP($A420,#REF!,4,FALSE),IF($B420="SICRO EQUIP.","H",IF($B420="CCU",VLOOKUP($A420,#REF!,3,FALSE),IF($B420="MERCADO",VLOOKUP($A420,#REF!,10,FALSE),IF($B420="PLEO",VLOOKUP($A420,#REF!,3,FALSE),IF($B420="SICRO",VLOOKUP($A420,#REF!,3,FALSE),IF($B420="SINAPI",IFERROR((VLOOKUP($A420,#REF!,3,FALSE)),(VLOOKUP($A420,#REF!,3,FALSE))),"-")))))))</f>
        <v>-</v>
      </c>
      <c r="E420" s="113" t="str">
        <f>IF(OR($B420="ANP",$B420="DAER",$B420="CONSULTORIA DNIT",$B420="PREGÃO ELETRÔNICO",$B420="DMLU",$B420="DMAE",$B420="CEEE",$B420="EPTC",$B420="ORSE",$B420="SEINFRA",$B420="CREA",$B420="CAU",$B420="CEHOP",$B420="SIURB",$B420="DER-PR",$B420="SUDECAP",$B420=Aux.!$F$24,$B420=Aux.!$F$25),VLOOKUP($A420,#REF!,6,FALSE),IF($B420="CCU",VLOOKUP($A420,#REF!,5,FALSE),IF($B420="MERCADO",VLOOKUP($A420,#REF!,7,FALSE),IF($B420="PLEO",VLOOKUP($A420,#REF!,4,FALSE),IF($B420="SICRO",VLOOKUP($A420,#REF!,5,FALSE),IF($B420="SINAPI",IFERROR((VLOOKUP($A420,#REF!,18,FALSE)),),"-"))))))</f>
        <v>-</v>
      </c>
      <c r="F420" s="113" t="str">
        <f>IF(OR($B420="ANP",$B420="DAER",$B420="CONSULTORIA DNIT",$B420="PREGÃO ELETRÔNICO",$B420="DMLU",$B420="DMAE",$B420="CEEE",$B420="EPTC",$B420="ORSE",$B420="SEINFRA",$B420="CREA",$B420="CAU",$B420="CEHOP",$B420="SIURB",$B420="DER-PR",$B420="SUDECAP",$B420=Aux.!$F$24,$B420=Aux.!$F$25),VLOOKUP($A420,#REF!,7,FALSE),IF($B420="CCU",VLOOKUP($A420,#REF!,6,FALSE),IF($B420="MERCADO",VLOOKUP($A420,#REF!,8,FALSE),IF($B420="PLEO",VLOOKUP($A420,#REF!,4,FALSE),IF($B420="SICRO",VLOOKUP($A420,#REF!,6,FALSE),IF($B420="SINAPI",IFERROR(SUM((VLOOKUP($A420,#REF!,14,FALSE)),VLOOKUP($A420,#REF!,20,FALSE),VLOOKUP($A420,#REF!,22,FALSE)),),"-"))))))</f>
        <v>-</v>
      </c>
      <c r="G420" s="113" t="str">
        <f>IF(OR($B420="ANP",$B420="DAER",$B420="CONSULTORIA DNIT",$B420="PREGÃO ELETRÔNICO",$B420="DMLU",$B420="DMAE",$B420="CEEE",$B420="EPTC",$B420="ORSE",$B420="SEINFRA",$B420="CREA",$B420="CAU",$B420="CEHOP",$B420="SIURB",$B420="DER-PR",$B420="SUDECAP",$B420=Aux.!$F$24,$B420=Aux.!$F$25),VLOOKUP($A420,#REF!,8,FALSE),IF($B420="CCU",VLOOKUP($A420,#REF!,7,FALSE),IF($B420="MERCADO",VLOOKUP($A420,#REF!,9,FALSE),IF($B420="PLEO",VLOOKUP($A420,#REF!,4,FALSE),IF($B420="SICRO",VLOOKUP($A420,#REF!,7,FALSE),IF($B420="SINAPI",IFERROR((VLOOKUP($A420,#REF!,16,FALSE)),(VLOOKUP($A420,#REF!,5,FALSE))),"-"))))))</f>
        <v>-</v>
      </c>
      <c r="H420" s="113" t="str">
        <f>IF(OR($B420="ANP",$B420="DAER",$B420="CONSULTORIA DNIT",$B420="PREGÃO ELETRÔNICO",$B420="DMLU",$B420="DMAE",$B420="CEEE",$B420="EPTC",$B420="ORSE",$B420="SEINFRA",$B420="CREA",$B420="CAU",$B420="CEHOP",$B420="SIURB",$B420="DER-PR",$B420="SUDECAP",$B420=Aux.!$F$24,$B420=Aux.!$F$25),VLOOKUP($A420,#REF!,5,FALSE),IF($B420="CCU",VLOOKUP($A420,#REF!,4,FALSE),IF($B420="MERCADO",VLOOKUP($A420,#REF!,6,FALSE),IF($B420="PLEO",VLOOKUP($A420,#REF!,4,FALSE),IF($B420="SICRO",VLOOKUP($A420,#REF!,4,FALSE),IF($B420="SINAPI",IFERROR((VLOOKUP($A420,#REF!,5,FALSE)),(VLOOKUP($A420,#REF!,5,FALSE))),"-"))))))</f>
        <v>-</v>
      </c>
      <c r="I420" s="114">
        <f>IF($B420="SICRO EQUIP.",VLOOKUP($A420,#REF!,10,FALSE),0)</f>
        <v>0</v>
      </c>
      <c r="J420" s="114">
        <f>IF($B420="SICRO EQUIP.",VLOOKUP($A420,#REF!,11,FALSE),0)</f>
        <v>0</v>
      </c>
      <c r="K420" s="258"/>
      <c r="L420" s="259"/>
      <c r="M420" s="115" t="e">
        <f>VLOOKUP($K420,Reajuste!$A$2:$BW$29,(MATCH($L420,Reajuste!$C$2:$BW$2,0)+2),FALSE)</f>
        <v>#N/A</v>
      </c>
      <c r="N420" s="259"/>
      <c r="O420" s="115" t="e">
        <f>VLOOKUP($K420,Reajuste!$A$2:$CW$29,(MATCH($N420,Reajuste!$C$2:$CW$2,0)+2),FALSE)</f>
        <v>#N/A</v>
      </c>
      <c r="P420" s="113">
        <f t="shared" si="0"/>
        <v>0</v>
      </c>
      <c r="Q420" s="113">
        <f t="shared" si="1"/>
        <v>0</v>
      </c>
      <c r="R420" s="113">
        <f t="shared" si="2"/>
        <v>0</v>
      </c>
      <c r="S420" s="113">
        <f t="shared" si="3"/>
        <v>0</v>
      </c>
      <c r="T420" s="113">
        <f t="shared" si="4"/>
        <v>0</v>
      </c>
      <c r="U420" s="113">
        <f t="shared" si="5"/>
        <v>0</v>
      </c>
      <c r="V420" s="4"/>
      <c r="W420" s="4"/>
      <c r="X420" s="4"/>
      <c r="Y420" s="4"/>
      <c r="Z420" s="4"/>
    </row>
    <row r="421" spans="1:26" ht="14.25" customHeight="1">
      <c r="A421" s="256"/>
      <c r="B421" s="257"/>
      <c r="C421" s="112" t="str">
        <f>IF(OR($B421="ANP",$B421="DAER",$B421="CONSULTORIA DNIT",$B421="PREGÃO ELETRÔNICO",$B421="DMLU",$B421="DMAE",$B421="CEEE",$B421="EPTC",$B421="ORSE",$B421="SEINFRA",$B421="CREA",$B421="CAU",$B421="CEHOP",$B421="SIURB",$B421="DER-PR",$B421="SUDECAP",$B421=Aux.!$F$24,$B421=Aux.!$F$25),VLOOKUP($A421,#REF!,3,FALSE),IF($B421="SICRO EQUIP.",VLOOKUP($A421,#REF!,2,FALSE),IF($B421="CCU",VLOOKUP($A421,#REF!,2,FALSE),IF($B421="MERCADO",VLOOKUP($A421,#REF!,2,FALSE),IF($B421="PLEO",VLOOKUP($A421,#REF!,2,FALSE),IF($B421="SICRO",VLOOKUP($A421,#REF!,2,FALSE),IF($B421="SINAPI",IFERROR((VLOOKUP($A421,#REF!,2,FALSE)),(VLOOKUP($A421,#REF!,2,FALSE))),"-")))))))</f>
        <v>-</v>
      </c>
      <c r="D421" s="95" t="str">
        <f>IF(OR($B421="ANP",$B421="DAER",$B421="CONSULTORIA DNIT",$B421="PREGÃO ELETRÔNICO",$B421="DMLU",$B421="DMAE",$B421="CEEE",$B421="EPTC",$B421="ORSE",$B421="SEINFRA",$B421="CREA",$B421="CAU",$B421="CEHOP",$B421="SIURB",$B421="DER-PR",$B421="SUDECAP",$B421=Aux.!$F$24,$B421=Aux.!$F$25),VLOOKUP($A421,#REF!,4,FALSE),IF($B421="SICRO EQUIP.","H",IF($B421="CCU",VLOOKUP($A421,#REF!,3,FALSE),IF($B421="MERCADO",VLOOKUP($A421,#REF!,10,FALSE),IF($B421="PLEO",VLOOKUP($A421,#REF!,3,FALSE),IF($B421="SICRO",VLOOKUP($A421,#REF!,3,FALSE),IF($B421="SINAPI",IFERROR((VLOOKUP($A421,#REF!,3,FALSE)),(VLOOKUP($A421,#REF!,3,FALSE))),"-")))))))</f>
        <v>-</v>
      </c>
      <c r="E421" s="113" t="str">
        <f>IF(OR($B421="ANP",$B421="DAER",$B421="CONSULTORIA DNIT",$B421="PREGÃO ELETRÔNICO",$B421="DMLU",$B421="DMAE",$B421="CEEE",$B421="EPTC",$B421="ORSE",$B421="SEINFRA",$B421="CREA",$B421="CAU",$B421="CEHOP",$B421="SIURB",$B421="DER-PR",$B421="SUDECAP",$B421=Aux.!$F$24,$B421=Aux.!$F$25),VLOOKUP($A421,#REF!,6,FALSE),IF($B421="CCU",VLOOKUP($A421,#REF!,5,FALSE),IF($B421="MERCADO",VLOOKUP($A421,#REF!,7,FALSE),IF($B421="PLEO",VLOOKUP($A421,#REF!,4,FALSE),IF($B421="SICRO",VLOOKUP($A421,#REF!,5,FALSE),IF($B421="SINAPI",IFERROR((VLOOKUP($A421,#REF!,18,FALSE)),),"-"))))))</f>
        <v>-</v>
      </c>
      <c r="F421" s="113" t="str">
        <f>IF(OR($B421="ANP",$B421="DAER",$B421="CONSULTORIA DNIT",$B421="PREGÃO ELETRÔNICO",$B421="DMLU",$B421="DMAE",$B421="CEEE",$B421="EPTC",$B421="ORSE",$B421="SEINFRA",$B421="CREA",$B421="CAU",$B421="CEHOP",$B421="SIURB",$B421="DER-PR",$B421="SUDECAP",$B421=Aux.!$F$24,$B421=Aux.!$F$25),VLOOKUP($A421,#REF!,7,FALSE),IF($B421="CCU",VLOOKUP($A421,#REF!,6,FALSE),IF($B421="MERCADO",VLOOKUP($A421,#REF!,8,FALSE),IF($B421="PLEO",VLOOKUP($A421,#REF!,4,FALSE),IF($B421="SICRO",VLOOKUP($A421,#REF!,6,FALSE),IF($B421="SINAPI",IFERROR(SUM((VLOOKUP($A421,#REF!,14,FALSE)),VLOOKUP($A421,#REF!,20,FALSE),VLOOKUP($A421,#REF!,22,FALSE)),),"-"))))))</f>
        <v>-</v>
      </c>
      <c r="G421" s="113" t="str">
        <f>IF(OR($B421="ANP",$B421="DAER",$B421="CONSULTORIA DNIT",$B421="PREGÃO ELETRÔNICO",$B421="DMLU",$B421="DMAE",$B421="CEEE",$B421="EPTC",$B421="ORSE",$B421="SEINFRA",$B421="CREA",$B421="CAU",$B421="CEHOP",$B421="SIURB",$B421="DER-PR",$B421="SUDECAP",$B421=Aux.!$F$24,$B421=Aux.!$F$25),VLOOKUP($A421,#REF!,8,FALSE),IF($B421="CCU",VLOOKUP($A421,#REF!,7,FALSE),IF($B421="MERCADO",VLOOKUP($A421,#REF!,9,FALSE),IF($B421="PLEO",VLOOKUP($A421,#REF!,4,FALSE),IF($B421="SICRO",VLOOKUP($A421,#REF!,7,FALSE),IF($B421="SINAPI",IFERROR((VLOOKUP($A421,#REF!,16,FALSE)),(VLOOKUP($A421,#REF!,5,FALSE))),"-"))))))</f>
        <v>-</v>
      </c>
      <c r="H421" s="113" t="str">
        <f>IF(OR($B421="ANP",$B421="DAER",$B421="CONSULTORIA DNIT",$B421="PREGÃO ELETRÔNICO",$B421="DMLU",$B421="DMAE",$B421="CEEE",$B421="EPTC",$B421="ORSE",$B421="SEINFRA",$B421="CREA",$B421="CAU",$B421="CEHOP",$B421="SIURB",$B421="DER-PR",$B421="SUDECAP",$B421=Aux.!$F$24,$B421=Aux.!$F$25),VLOOKUP($A421,#REF!,5,FALSE),IF($B421="CCU",VLOOKUP($A421,#REF!,4,FALSE),IF($B421="MERCADO",VLOOKUP($A421,#REF!,6,FALSE),IF($B421="PLEO",VLOOKUP($A421,#REF!,4,FALSE),IF($B421="SICRO",VLOOKUP($A421,#REF!,4,FALSE),IF($B421="SINAPI",IFERROR((VLOOKUP($A421,#REF!,5,FALSE)),(VLOOKUP($A421,#REF!,5,FALSE))),"-"))))))</f>
        <v>-</v>
      </c>
      <c r="I421" s="114">
        <f>IF($B421="SICRO EQUIP.",VLOOKUP($A421,#REF!,10,FALSE),0)</f>
        <v>0</v>
      </c>
      <c r="J421" s="114">
        <f>IF($B421="SICRO EQUIP.",VLOOKUP($A421,#REF!,11,FALSE),0)</f>
        <v>0</v>
      </c>
      <c r="K421" s="258"/>
      <c r="L421" s="259"/>
      <c r="M421" s="115" t="e">
        <f>VLOOKUP($K421,Reajuste!$A$2:$BW$29,(MATCH($L421,Reajuste!$C$2:$BW$2,0)+2),FALSE)</f>
        <v>#N/A</v>
      </c>
      <c r="N421" s="259"/>
      <c r="O421" s="115" t="e">
        <f>VLOOKUP($K421,Reajuste!$A$2:$CW$29,(MATCH($N421,Reajuste!$C$2:$CW$2,0)+2),FALSE)</f>
        <v>#N/A</v>
      </c>
      <c r="P421" s="113">
        <f t="shared" si="0"/>
        <v>0</v>
      </c>
      <c r="Q421" s="113">
        <f t="shared" si="1"/>
        <v>0</v>
      </c>
      <c r="R421" s="113">
        <f t="shared" si="2"/>
        <v>0</v>
      </c>
      <c r="S421" s="113">
        <f t="shared" si="3"/>
        <v>0</v>
      </c>
      <c r="T421" s="113">
        <f t="shared" si="4"/>
        <v>0</v>
      </c>
      <c r="U421" s="113">
        <f t="shared" si="5"/>
        <v>0</v>
      </c>
      <c r="V421" s="4"/>
      <c r="W421" s="4"/>
      <c r="X421" s="4"/>
      <c r="Y421" s="4"/>
      <c r="Z421" s="4"/>
    </row>
    <row r="422" spans="1:26" ht="14.25" customHeight="1">
      <c r="A422" s="256"/>
      <c r="B422" s="257"/>
      <c r="C422" s="112" t="str">
        <f>IF(OR($B422="ANP",$B422="DAER",$B422="CONSULTORIA DNIT",$B422="PREGÃO ELETRÔNICO",$B422="DMLU",$B422="DMAE",$B422="CEEE",$B422="EPTC",$B422="ORSE",$B422="SEINFRA",$B422="CREA",$B422="CAU",$B422="CEHOP",$B422="SIURB",$B422="DER-PR",$B422="SUDECAP",$B422=Aux.!$F$24,$B422=Aux.!$F$25),VLOOKUP($A422,#REF!,3,FALSE),IF($B422="SICRO EQUIP.",VLOOKUP($A422,#REF!,2,FALSE),IF($B422="CCU",VLOOKUP($A422,#REF!,2,FALSE),IF($B422="MERCADO",VLOOKUP($A422,#REF!,2,FALSE),IF($B422="PLEO",VLOOKUP($A422,#REF!,2,FALSE),IF($B422="SICRO",VLOOKUP($A422,#REF!,2,FALSE),IF($B422="SINAPI",IFERROR((VLOOKUP($A422,#REF!,2,FALSE)),(VLOOKUP($A422,#REF!,2,FALSE))),"-")))))))</f>
        <v>-</v>
      </c>
      <c r="D422" s="95" t="str">
        <f>IF(OR($B422="ANP",$B422="DAER",$B422="CONSULTORIA DNIT",$B422="PREGÃO ELETRÔNICO",$B422="DMLU",$B422="DMAE",$B422="CEEE",$B422="EPTC",$B422="ORSE",$B422="SEINFRA",$B422="CREA",$B422="CAU",$B422="CEHOP",$B422="SIURB",$B422="DER-PR",$B422="SUDECAP",$B422=Aux.!$F$24,$B422=Aux.!$F$25),VLOOKUP($A422,#REF!,4,FALSE),IF($B422="SICRO EQUIP.","H",IF($B422="CCU",VLOOKUP($A422,#REF!,3,FALSE),IF($B422="MERCADO",VLOOKUP($A422,#REF!,10,FALSE),IF($B422="PLEO",VLOOKUP($A422,#REF!,3,FALSE),IF($B422="SICRO",VLOOKUP($A422,#REF!,3,FALSE),IF($B422="SINAPI",IFERROR((VLOOKUP($A422,#REF!,3,FALSE)),(VLOOKUP($A422,#REF!,3,FALSE))),"-")))))))</f>
        <v>-</v>
      </c>
      <c r="E422" s="113" t="str">
        <f>IF(OR($B422="ANP",$B422="DAER",$B422="CONSULTORIA DNIT",$B422="PREGÃO ELETRÔNICO",$B422="DMLU",$B422="DMAE",$B422="CEEE",$B422="EPTC",$B422="ORSE",$B422="SEINFRA",$B422="CREA",$B422="CAU",$B422="CEHOP",$B422="SIURB",$B422="DER-PR",$B422="SUDECAP",$B422=Aux.!$F$24,$B422=Aux.!$F$25),VLOOKUP($A422,#REF!,6,FALSE),IF($B422="CCU",VLOOKUP($A422,#REF!,5,FALSE),IF($B422="MERCADO",VLOOKUP($A422,#REF!,7,FALSE),IF($B422="PLEO",VLOOKUP($A422,#REF!,4,FALSE),IF($B422="SICRO",VLOOKUP($A422,#REF!,5,FALSE),IF($B422="SINAPI",IFERROR((VLOOKUP($A422,#REF!,18,FALSE)),),"-"))))))</f>
        <v>-</v>
      </c>
      <c r="F422" s="113" t="str">
        <f>IF(OR($B422="ANP",$B422="DAER",$B422="CONSULTORIA DNIT",$B422="PREGÃO ELETRÔNICO",$B422="DMLU",$B422="DMAE",$B422="CEEE",$B422="EPTC",$B422="ORSE",$B422="SEINFRA",$B422="CREA",$B422="CAU",$B422="CEHOP",$B422="SIURB",$B422="DER-PR",$B422="SUDECAP",$B422=Aux.!$F$24,$B422=Aux.!$F$25),VLOOKUP($A422,#REF!,7,FALSE),IF($B422="CCU",VLOOKUP($A422,#REF!,6,FALSE),IF($B422="MERCADO",VLOOKUP($A422,#REF!,8,FALSE),IF($B422="PLEO",VLOOKUP($A422,#REF!,4,FALSE),IF($B422="SICRO",VLOOKUP($A422,#REF!,6,FALSE),IF($B422="SINAPI",IFERROR(SUM((VLOOKUP($A422,#REF!,14,FALSE)),VLOOKUP($A422,#REF!,20,FALSE),VLOOKUP($A422,#REF!,22,FALSE)),),"-"))))))</f>
        <v>-</v>
      </c>
      <c r="G422" s="113" t="str">
        <f>IF(OR($B422="ANP",$B422="DAER",$B422="CONSULTORIA DNIT",$B422="PREGÃO ELETRÔNICO",$B422="DMLU",$B422="DMAE",$B422="CEEE",$B422="EPTC",$B422="ORSE",$B422="SEINFRA",$B422="CREA",$B422="CAU",$B422="CEHOP",$B422="SIURB",$B422="DER-PR",$B422="SUDECAP",$B422=Aux.!$F$24,$B422=Aux.!$F$25),VLOOKUP($A422,#REF!,8,FALSE),IF($B422="CCU",VLOOKUP($A422,#REF!,7,FALSE),IF($B422="MERCADO",VLOOKUP($A422,#REF!,9,FALSE),IF($B422="PLEO",VLOOKUP($A422,#REF!,4,FALSE),IF($B422="SICRO",VLOOKUP($A422,#REF!,7,FALSE),IF($B422="SINAPI",IFERROR((VLOOKUP($A422,#REF!,16,FALSE)),(VLOOKUP($A422,#REF!,5,FALSE))),"-"))))))</f>
        <v>-</v>
      </c>
      <c r="H422" s="113" t="str">
        <f>IF(OR($B422="ANP",$B422="DAER",$B422="CONSULTORIA DNIT",$B422="PREGÃO ELETRÔNICO",$B422="DMLU",$B422="DMAE",$B422="CEEE",$B422="EPTC",$B422="ORSE",$B422="SEINFRA",$B422="CREA",$B422="CAU",$B422="CEHOP",$B422="SIURB",$B422="DER-PR",$B422="SUDECAP",$B422=Aux.!$F$24,$B422=Aux.!$F$25),VLOOKUP($A422,#REF!,5,FALSE),IF($B422="CCU",VLOOKUP($A422,#REF!,4,FALSE),IF($B422="MERCADO",VLOOKUP($A422,#REF!,6,FALSE),IF($B422="PLEO",VLOOKUP($A422,#REF!,4,FALSE),IF($B422="SICRO",VLOOKUP($A422,#REF!,4,FALSE),IF($B422="SINAPI",IFERROR((VLOOKUP($A422,#REF!,5,FALSE)),(VLOOKUP($A422,#REF!,5,FALSE))),"-"))))))</f>
        <v>-</v>
      </c>
      <c r="I422" s="114">
        <f>IF($B422="SICRO EQUIP.",VLOOKUP($A422,#REF!,10,FALSE),0)</f>
        <v>0</v>
      </c>
      <c r="J422" s="114">
        <f>IF($B422="SICRO EQUIP.",VLOOKUP($A422,#REF!,11,FALSE),0)</f>
        <v>0</v>
      </c>
      <c r="K422" s="258"/>
      <c r="L422" s="259"/>
      <c r="M422" s="115" t="e">
        <f>VLOOKUP($K422,Reajuste!$A$2:$BW$29,(MATCH($L422,Reajuste!$C$2:$BW$2,0)+2),FALSE)</f>
        <v>#N/A</v>
      </c>
      <c r="N422" s="259"/>
      <c r="O422" s="115" t="e">
        <f>VLOOKUP($K422,Reajuste!$A$2:$CW$29,(MATCH($N422,Reajuste!$C$2:$CW$2,0)+2),FALSE)</f>
        <v>#N/A</v>
      </c>
      <c r="P422" s="113">
        <f t="shared" si="0"/>
        <v>0</v>
      </c>
      <c r="Q422" s="113">
        <f t="shared" si="1"/>
        <v>0</v>
      </c>
      <c r="R422" s="113">
        <f t="shared" si="2"/>
        <v>0</v>
      </c>
      <c r="S422" s="113">
        <f t="shared" si="3"/>
        <v>0</v>
      </c>
      <c r="T422" s="113">
        <f t="shared" si="4"/>
        <v>0</v>
      </c>
      <c r="U422" s="113">
        <f t="shared" si="5"/>
        <v>0</v>
      </c>
      <c r="V422" s="4"/>
      <c r="W422" s="4"/>
      <c r="X422" s="4"/>
      <c r="Y422" s="4"/>
      <c r="Z422" s="4"/>
    </row>
    <row r="423" spans="1:26" ht="14.25" customHeight="1">
      <c r="A423" s="256"/>
      <c r="B423" s="257"/>
      <c r="C423" s="112" t="str">
        <f>IF(OR($B423="ANP",$B423="DAER",$B423="CONSULTORIA DNIT",$B423="PREGÃO ELETRÔNICO",$B423="DMLU",$B423="DMAE",$B423="CEEE",$B423="EPTC",$B423="ORSE",$B423="SEINFRA",$B423="CREA",$B423="CAU",$B423="CEHOP",$B423="SIURB",$B423="DER-PR",$B423="SUDECAP",$B423=Aux.!$F$24,$B423=Aux.!$F$25),VLOOKUP($A423,#REF!,3,FALSE),IF($B423="SICRO EQUIP.",VLOOKUP($A423,#REF!,2,FALSE),IF($B423="CCU",VLOOKUP($A423,#REF!,2,FALSE),IF($B423="MERCADO",VLOOKUP($A423,#REF!,2,FALSE),IF($B423="PLEO",VLOOKUP($A423,#REF!,2,FALSE),IF($B423="SICRO",VLOOKUP($A423,#REF!,2,FALSE),IF($B423="SINAPI",IFERROR((VLOOKUP($A423,#REF!,2,FALSE)),(VLOOKUP($A423,#REF!,2,FALSE))),"-")))))))</f>
        <v>-</v>
      </c>
      <c r="D423" s="95" t="str">
        <f>IF(OR($B423="ANP",$B423="DAER",$B423="CONSULTORIA DNIT",$B423="PREGÃO ELETRÔNICO",$B423="DMLU",$B423="DMAE",$B423="CEEE",$B423="EPTC",$B423="ORSE",$B423="SEINFRA",$B423="CREA",$B423="CAU",$B423="CEHOP",$B423="SIURB",$B423="DER-PR",$B423="SUDECAP",$B423=Aux.!$F$24,$B423=Aux.!$F$25),VLOOKUP($A423,#REF!,4,FALSE),IF($B423="SICRO EQUIP.","H",IF($B423="CCU",VLOOKUP($A423,#REF!,3,FALSE),IF($B423="MERCADO",VLOOKUP($A423,#REF!,10,FALSE),IF($B423="PLEO",VLOOKUP($A423,#REF!,3,FALSE),IF($B423="SICRO",VLOOKUP($A423,#REF!,3,FALSE),IF($B423="SINAPI",IFERROR((VLOOKUP($A423,#REF!,3,FALSE)),(VLOOKUP($A423,#REF!,3,FALSE))),"-")))))))</f>
        <v>-</v>
      </c>
      <c r="E423" s="113" t="str">
        <f>IF(OR($B423="ANP",$B423="DAER",$B423="CONSULTORIA DNIT",$B423="PREGÃO ELETRÔNICO",$B423="DMLU",$B423="DMAE",$B423="CEEE",$B423="EPTC",$B423="ORSE",$B423="SEINFRA",$B423="CREA",$B423="CAU",$B423="CEHOP",$B423="SIURB",$B423="DER-PR",$B423="SUDECAP",$B423=Aux.!$F$24,$B423=Aux.!$F$25),VLOOKUP($A423,#REF!,6,FALSE),IF($B423="CCU",VLOOKUP($A423,#REF!,5,FALSE),IF($B423="MERCADO",VLOOKUP($A423,#REF!,7,FALSE),IF($B423="PLEO",VLOOKUP($A423,#REF!,4,FALSE),IF($B423="SICRO",VLOOKUP($A423,#REF!,5,FALSE),IF($B423="SINAPI",IFERROR((VLOOKUP($A423,#REF!,18,FALSE)),),"-"))))))</f>
        <v>-</v>
      </c>
      <c r="F423" s="113" t="str">
        <f>IF(OR($B423="ANP",$B423="DAER",$B423="CONSULTORIA DNIT",$B423="PREGÃO ELETRÔNICO",$B423="DMLU",$B423="DMAE",$B423="CEEE",$B423="EPTC",$B423="ORSE",$B423="SEINFRA",$B423="CREA",$B423="CAU",$B423="CEHOP",$B423="SIURB",$B423="DER-PR",$B423="SUDECAP",$B423=Aux.!$F$24,$B423=Aux.!$F$25),VLOOKUP($A423,#REF!,7,FALSE),IF($B423="CCU",VLOOKUP($A423,#REF!,6,FALSE),IF($B423="MERCADO",VLOOKUP($A423,#REF!,8,FALSE),IF($B423="PLEO",VLOOKUP($A423,#REF!,4,FALSE),IF($B423="SICRO",VLOOKUP($A423,#REF!,6,FALSE),IF($B423="SINAPI",IFERROR(SUM((VLOOKUP($A423,#REF!,14,FALSE)),VLOOKUP($A423,#REF!,20,FALSE),VLOOKUP($A423,#REF!,22,FALSE)),),"-"))))))</f>
        <v>-</v>
      </c>
      <c r="G423" s="113" t="str">
        <f>IF(OR($B423="ANP",$B423="DAER",$B423="CONSULTORIA DNIT",$B423="PREGÃO ELETRÔNICO",$B423="DMLU",$B423="DMAE",$B423="CEEE",$B423="EPTC",$B423="ORSE",$B423="SEINFRA",$B423="CREA",$B423="CAU",$B423="CEHOP",$B423="SIURB",$B423="DER-PR",$B423="SUDECAP",$B423=Aux.!$F$24,$B423=Aux.!$F$25),VLOOKUP($A423,#REF!,8,FALSE),IF($B423="CCU",VLOOKUP($A423,#REF!,7,FALSE),IF($B423="MERCADO",VLOOKUP($A423,#REF!,9,FALSE),IF($B423="PLEO",VLOOKUP($A423,#REF!,4,FALSE),IF($B423="SICRO",VLOOKUP($A423,#REF!,7,FALSE),IF($B423="SINAPI",IFERROR((VLOOKUP($A423,#REF!,16,FALSE)),(VLOOKUP($A423,#REF!,5,FALSE))),"-"))))))</f>
        <v>-</v>
      </c>
      <c r="H423" s="113" t="str">
        <f>IF(OR($B423="ANP",$B423="DAER",$B423="CONSULTORIA DNIT",$B423="PREGÃO ELETRÔNICO",$B423="DMLU",$B423="DMAE",$B423="CEEE",$B423="EPTC",$B423="ORSE",$B423="SEINFRA",$B423="CREA",$B423="CAU",$B423="CEHOP",$B423="SIURB",$B423="DER-PR",$B423="SUDECAP",$B423=Aux.!$F$24,$B423=Aux.!$F$25),VLOOKUP($A423,#REF!,5,FALSE),IF($B423="CCU",VLOOKUP($A423,#REF!,4,FALSE),IF($B423="MERCADO",VLOOKUP($A423,#REF!,6,FALSE),IF($B423="PLEO",VLOOKUP($A423,#REF!,4,FALSE),IF($B423="SICRO",VLOOKUP($A423,#REF!,4,FALSE),IF($B423="SINAPI",IFERROR((VLOOKUP($A423,#REF!,5,FALSE)),(VLOOKUP($A423,#REF!,5,FALSE))),"-"))))))</f>
        <v>-</v>
      </c>
      <c r="I423" s="114">
        <f>IF($B423="SICRO EQUIP.",VLOOKUP($A423,#REF!,10,FALSE),0)</f>
        <v>0</v>
      </c>
      <c r="J423" s="114">
        <f>IF($B423="SICRO EQUIP.",VLOOKUP($A423,#REF!,11,FALSE),0)</f>
        <v>0</v>
      </c>
      <c r="K423" s="258"/>
      <c r="L423" s="259"/>
      <c r="M423" s="115" t="e">
        <f>VLOOKUP($K423,Reajuste!$A$2:$BW$29,(MATCH($L423,Reajuste!$C$2:$BW$2,0)+2),FALSE)</f>
        <v>#N/A</v>
      </c>
      <c r="N423" s="259"/>
      <c r="O423" s="115" t="e">
        <f>VLOOKUP($K423,Reajuste!$A$2:$CW$29,(MATCH($N423,Reajuste!$C$2:$CW$2,0)+2),FALSE)</f>
        <v>#N/A</v>
      </c>
      <c r="P423" s="113">
        <f t="shared" si="0"/>
        <v>0</v>
      </c>
      <c r="Q423" s="113">
        <f t="shared" si="1"/>
        <v>0</v>
      </c>
      <c r="R423" s="113">
        <f t="shared" si="2"/>
        <v>0</v>
      </c>
      <c r="S423" s="113">
        <f t="shared" si="3"/>
        <v>0</v>
      </c>
      <c r="T423" s="113">
        <f t="shared" si="4"/>
        <v>0</v>
      </c>
      <c r="U423" s="113">
        <f t="shared" si="5"/>
        <v>0</v>
      </c>
      <c r="V423" s="4"/>
      <c r="W423" s="4"/>
      <c r="X423" s="4"/>
      <c r="Y423" s="4"/>
      <c r="Z423" s="4"/>
    </row>
    <row r="424" spans="1:26" ht="14.25" customHeight="1">
      <c r="A424" s="256"/>
      <c r="B424" s="257"/>
      <c r="C424" s="112" t="str">
        <f>IF(OR($B424="ANP",$B424="DAER",$B424="CONSULTORIA DNIT",$B424="PREGÃO ELETRÔNICO",$B424="DMLU",$B424="DMAE",$B424="CEEE",$B424="EPTC",$B424="ORSE",$B424="SEINFRA",$B424="CREA",$B424="CAU",$B424="CEHOP",$B424="SIURB",$B424="DER-PR",$B424="SUDECAP",$B424=Aux.!$F$24,$B424=Aux.!$F$25),VLOOKUP($A424,#REF!,3,FALSE),IF($B424="SICRO EQUIP.",VLOOKUP($A424,#REF!,2,FALSE),IF($B424="CCU",VLOOKUP($A424,#REF!,2,FALSE),IF($B424="MERCADO",VLOOKUP($A424,#REF!,2,FALSE),IF($B424="PLEO",VLOOKUP($A424,#REF!,2,FALSE),IF($B424="SICRO",VLOOKUP($A424,#REF!,2,FALSE),IF($B424="SINAPI",IFERROR((VLOOKUP($A424,#REF!,2,FALSE)),(VLOOKUP($A424,#REF!,2,FALSE))),"-")))))))</f>
        <v>-</v>
      </c>
      <c r="D424" s="95" t="str">
        <f>IF(OR($B424="ANP",$B424="DAER",$B424="CONSULTORIA DNIT",$B424="PREGÃO ELETRÔNICO",$B424="DMLU",$B424="DMAE",$B424="CEEE",$B424="EPTC",$B424="ORSE",$B424="SEINFRA",$B424="CREA",$B424="CAU",$B424="CEHOP",$B424="SIURB",$B424="DER-PR",$B424="SUDECAP",$B424=Aux.!$F$24,$B424=Aux.!$F$25),VLOOKUP($A424,#REF!,4,FALSE),IF($B424="SICRO EQUIP.","H",IF($B424="CCU",VLOOKUP($A424,#REF!,3,FALSE),IF($B424="MERCADO",VLOOKUP($A424,#REF!,10,FALSE),IF($B424="PLEO",VLOOKUP($A424,#REF!,3,FALSE),IF($B424="SICRO",VLOOKUP($A424,#REF!,3,FALSE),IF($B424="SINAPI",IFERROR((VLOOKUP($A424,#REF!,3,FALSE)),(VLOOKUP($A424,#REF!,3,FALSE))),"-")))))))</f>
        <v>-</v>
      </c>
      <c r="E424" s="113" t="str">
        <f>IF(OR($B424="ANP",$B424="DAER",$B424="CONSULTORIA DNIT",$B424="PREGÃO ELETRÔNICO",$B424="DMLU",$B424="DMAE",$B424="CEEE",$B424="EPTC",$B424="ORSE",$B424="SEINFRA",$B424="CREA",$B424="CAU",$B424="CEHOP",$B424="SIURB",$B424="DER-PR",$B424="SUDECAP",$B424=Aux.!$F$24,$B424=Aux.!$F$25),VLOOKUP($A424,#REF!,6,FALSE),IF($B424="CCU",VLOOKUP($A424,#REF!,5,FALSE),IF($B424="MERCADO",VLOOKUP($A424,#REF!,7,FALSE),IF($B424="PLEO",VLOOKUP($A424,#REF!,4,FALSE),IF($B424="SICRO",VLOOKUP($A424,#REF!,5,FALSE),IF($B424="SINAPI",IFERROR((VLOOKUP($A424,#REF!,18,FALSE)),),"-"))))))</f>
        <v>-</v>
      </c>
      <c r="F424" s="113" t="str">
        <f>IF(OR($B424="ANP",$B424="DAER",$B424="CONSULTORIA DNIT",$B424="PREGÃO ELETRÔNICO",$B424="DMLU",$B424="DMAE",$B424="CEEE",$B424="EPTC",$B424="ORSE",$B424="SEINFRA",$B424="CREA",$B424="CAU",$B424="CEHOP",$B424="SIURB",$B424="DER-PR",$B424="SUDECAP",$B424=Aux.!$F$24,$B424=Aux.!$F$25),VLOOKUP($A424,#REF!,7,FALSE),IF($B424="CCU",VLOOKUP($A424,#REF!,6,FALSE),IF($B424="MERCADO",VLOOKUP($A424,#REF!,8,FALSE),IF($B424="PLEO",VLOOKUP($A424,#REF!,4,FALSE),IF($B424="SICRO",VLOOKUP($A424,#REF!,6,FALSE),IF($B424="SINAPI",IFERROR(SUM((VLOOKUP($A424,#REF!,14,FALSE)),VLOOKUP($A424,#REF!,20,FALSE),VLOOKUP($A424,#REF!,22,FALSE)),),"-"))))))</f>
        <v>-</v>
      </c>
      <c r="G424" s="113" t="str">
        <f>IF(OR($B424="ANP",$B424="DAER",$B424="CONSULTORIA DNIT",$B424="PREGÃO ELETRÔNICO",$B424="DMLU",$B424="DMAE",$B424="CEEE",$B424="EPTC",$B424="ORSE",$B424="SEINFRA",$B424="CREA",$B424="CAU",$B424="CEHOP",$B424="SIURB",$B424="DER-PR",$B424="SUDECAP",$B424=Aux.!$F$24,$B424=Aux.!$F$25),VLOOKUP($A424,#REF!,8,FALSE),IF($B424="CCU",VLOOKUP($A424,#REF!,7,FALSE),IF($B424="MERCADO",VLOOKUP($A424,#REF!,9,FALSE),IF($B424="PLEO",VLOOKUP($A424,#REF!,4,FALSE),IF($B424="SICRO",VLOOKUP($A424,#REF!,7,FALSE),IF($B424="SINAPI",IFERROR((VLOOKUP($A424,#REF!,16,FALSE)),(VLOOKUP($A424,#REF!,5,FALSE))),"-"))))))</f>
        <v>-</v>
      </c>
      <c r="H424" s="113" t="str">
        <f>IF(OR($B424="ANP",$B424="DAER",$B424="CONSULTORIA DNIT",$B424="PREGÃO ELETRÔNICO",$B424="DMLU",$B424="DMAE",$B424="CEEE",$B424="EPTC",$B424="ORSE",$B424="SEINFRA",$B424="CREA",$B424="CAU",$B424="CEHOP",$B424="SIURB",$B424="DER-PR",$B424="SUDECAP",$B424=Aux.!$F$24,$B424=Aux.!$F$25),VLOOKUP($A424,#REF!,5,FALSE),IF($B424="CCU",VLOOKUP($A424,#REF!,4,FALSE),IF($B424="MERCADO",VLOOKUP($A424,#REF!,6,FALSE),IF($B424="PLEO",VLOOKUP($A424,#REF!,4,FALSE),IF($B424="SICRO",VLOOKUP($A424,#REF!,4,FALSE),IF($B424="SINAPI",IFERROR((VLOOKUP($A424,#REF!,5,FALSE)),(VLOOKUP($A424,#REF!,5,FALSE))),"-"))))))</f>
        <v>-</v>
      </c>
      <c r="I424" s="114">
        <f>IF($B424="SICRO EQUIP.",VLOOKUP($A424,#REF!,10,FALSE),0)</f>
        <v>0</v>
      </c>
      <c r="J424" s="114">
        <f>IF($B424="SICRO EQUIP.",VLOOKUP($A424,#REF!,11,FALSE),0)</f>
        <v>0</v>
      </c>
      <c r="K424" s="258"/>
      <c r="L424" s="259"/>
      <c r="M424" s="115" t="e">
        <f>VLOOKUP($K424,Reajuste!$A$2:$BW$29,(MATCH($L424,Reajuste!$C$2:$BW$2,0)+2),FALSE)</f>
        <v>#N/A</v>
      </c>
      <c r="N424" s="259"/>
      <c r="O424" s="115" t="e">
        <f>VLOOKUP($K424,Reajuste!$A$2:$CW$29,(MATCH($N424,Reajuste!$C$2:$CW$2,0)+2),FALSE)</f>
        <v>#N/A</v>
      </c>
      <c r="P424" s="113">
        <f t="shared" si="0"/>
        <v>0</v>
      </c>
      <c r="Q424" s="113">
        <f t="shared" si="1"/>
        <v>0</v>
      </c>
      <c r="R424" s="113">
        <f t="shared" si="2"/>
        <v>0</v>
      </c>
      <c r="S424" s="113">
        <f t="shared" si="3"/>
        <v>0</v>
      </c>
      <c r="T424" s="113">
        <f t="shared" si="4"/>
        <v>0</v>
      </c>
      <c r="U424" s="113">
        <f t="shared" si="5"/>
        <v>0</v>
      </c>
      <c r="V424" s="4"/>
      <c r="W424" s="4"/>
      <c r="X424" s="4"/>
      <c r="Y424" s="4"/>
      <c r="Z424" s="4"/>
    </row>
    <row r="425" spans="1:26" ht="14.25" customHeight="1">
      <c r="A425" s="256"/>
      <c r="B425" s="257"/>
      <c r="C425" s="112" t="str">
        <f>IF(OR($B425="ANP",$B425="DAER",$B425="CONSULTORIA DNIT",$B425="PREGÃO ELETRÔNICO",$B425="DMLU",$B425="DMAE",$B425="CEEE",$B425="EPTC",$B425="ORSE",$B425="SEINFRA",$B425="CREA",$B425="CAU",$B425="CEHOP",$B425="SIURB",$B425="DER-PR",$B425="SUDECAP",$B425=Aux.!$F$24,$B425=Aux.!$F$25),VLOOKUP($A425,#REF!,3,FALSE),IF($B425="SICRO EQUIP.",VLOOKUP($A425,#REF!,2,FALSE),IF($B425="CCU",VLOOKUP($A425,#REF!,2,FALSE),IF($B425="MERCADO",VLOOKUP($A425,#REF!,2,FALSE),IF($B425="PLEO",VLOOKUP($A425,#REF!,2,FALSE),IF($B425="SICRO",VLOOKUP($A425,#REF!,2,FALSE),IF($B425="SINAPI",IFERROR((VLOOKUP($A425,#REF!,2,FALSE)),(VLOOKUP($A425,#REF!,2,FALSE))),"-")))))))</f>
        <v>-</v>
      </c>
      <c r="D425" s="95" t="str">
        <f>IF(OR($B425="ANP",$B425="DAER",$B425="CONSULTORIA DNIT",$B425="PREGÃO ELETRÔNICO",$B425="DMLU",$B425="DMAE",$B425="CEEE",$B425="EPTC",$B425="ORSE",$B425="SEINFRA",$B425="CREA",$B425="CAU",$B425="CEHOP",$B425="SIURB",$B425="DER-PR",$B425="SUDECAP",$B425=Aux.!$F$24,$B425=Aux.!$F$25),VLOOKUP($A425,#REF!,4,FALSE),IF($B425="SICRO EQUIP.","H",IF($B425="CCU",VLOOKUP($A425,#REF!,3,FALSE),IF($B425="MERCADO",VLOOKUP($A425,#REF!,10,FALSE),IF($B425="PLEO",VLOOKUP($A425,#REF!,3,FALSE),IF($B425="SICRO",VLOOKUP($A425,#REF!,3,FALSE),IF($B425="SINAPI",IFERROR((VLOOKUP($A425,#REF!,3,FALSE)),(VLOOKUP($A425,#REF!,3,FALSE))),"-")))))))</f>
        <v>-</v>
      </c>
      <c r="E425" s="113" t="str">
        <f>IF(OR($B425="ANP",$B425="DAER",$B425="CONSULTORIA DNIT",$B425="PREGÃO ELETRÔNICO",$B425="DMLU",$B425="DMAE",$B425="CEEE",$B425="EPTC",$B425="ORSE",$B425="SEINFRA",$B425="CREA",$B425="CAU",$B425="CEHOP",$B425="SIURB",$B425="DER-PR",$B425="SUDECAP",$B425=Aux.!$F$24,$B425=Aux.!$F$25),VLOOKUP($A425,#REF!,6,FALSE),IF($B425="CCU",VLOOKUP($A425,#REF!,5,FALSE),IF($B425="MERCADO",VLOOKUP($A425,#REF!,7,FALSE),IF($B425="PLEO",VLOOKUP($A425,#REF!,4,FALSE),IF($B425="SICRO",VLOOKUP($A425,#REF!,5,FALSE),IF($B425="SINAPI",IFERROR((VLOOKUP($A425,#REF!,18,FALSE)),),"-"))))))</f>
        <v>-</v>
      </c>
      <c r="F425" s="113" t="str">
        <f>IF(OR($B425="ANP",$B425="DAER",$B425="CONSULTORIA DNIT",$B425="PREGÃO ELETRÔNICO",$B425="DMLU",$B425="DMAE",$B425="CEEE",$B425="EPTC",$B425="ORSE",$B425="SEINFRA",$B425="CREA",$B425="CAU",$B425="CEHOP",$B425="SIURB",$B425="DER-PR",$B425="SUDECAP",$B425=Aux.!$F$24,$B425=Aux.!$F$25),VLOOKUP($A425,#REF!,7,FALSE),IF($B425="CCU",VLOOKUP($A425,#REF!,6,FALSE),IF($B425="MERCADO",VLOOKUP($A425,#REF!,8,FALSE),IF($B425="PLEO",VLOOKUP($A425,#REF!,4,FALSE),IF($B425="SICRO",VLOOKUP($A425,#REF!,6,FALSE),IF($B425="SINAPI",IFERROR(SUM((VLOOKUP($A425,#REF!,14,FALSE)),VLOOKUP($A425,#REF!,20,FALSE),VLOOKUP($A425,#REF!,22,FALSE)),),"-"))))))</f>
        <v>-</v>
      </c>
      <c r="G425" s="113" t="str">
        <f>IF(OR($B425="ANP",$B425="DAER",$B425="CONSULTORIA DNIT",$B425="PREGÃO ELETRÔNICO",$B425="DMLU",$B425="DMAE",$B425="CEEE",$B425="EPTC",$B425="ORSE",$B425="SEINFRA",$B425="CREA",$B425="CAU",$B425="CEHOP",$B425="SIURB",$B425="DER-PR",$B425="SUDECAP",$B425=Aux.!$F$24,$B425=Aux.!$F$25),VLOOKUP($A425,#REF!,8,FALSE),IF($B425="CCU",VLOOKUP($A425,#REF!,7,FALSE),IF($B425="MERCADO",VLOOKUP($A425,#REF!,9,FALSE),IF($B425="PLEO",VLOOKUP($A425,#REF!,4,FALSE),IF($B425="SICRO",VLOOKUP($A425,#REF!,7,FALSE),IF($B425="SINAPI",IFERROR((VLOOKUP($A425,#REF!,16,FALSE)),(VLOOKUP($A425,#REF!,5,FALSE))),"-"))))))</f>
        <v>-</v>
      </c>
      <c r="H425" s="113" t="str">
        <f>IF(OR($B425="ANP",$B425="DAER",$B425="CONSULTORIA DNIT",$B425="PREGÃO ELETRÔNICO",$B425="DMLU",$B425="DMAE",$B425="CEEE",$B425="EPTC",$B425="ORSE",$B425="SEINFRA",$B425="CREA",$B425="CAU",$B425="CEHOP",$B425="SIURB",$B425="DER-PR",$B425="SUDECAP",$B425=Aux.!$F$24,$B425=Aux.!$F$25),VLOOKUP($A425,#REF!,5,FALSE),IF($B425="CCU",VLOOKUP($A425,#REF!,4,FALSE),IF($B425="MERCADO",VLOOKUP($A425,#REF!,6,FALSE),IF($B425="PLEO",VLOOKUP($A425,#REF!,4,FALSE),IF($B425="SICRO",VLOOKUP($A425,#REF!,4,FALSE),IF($B425="SINAPI",IFERROR((VLOOKUP($A425,#REF!,5,FALSE)),(VLOOKUP($A425,#REF!,5,FALSE))),"-"))))))</f>
        <v>-</v>
      </c>
      <c r="I425" s="114">
        <f>IF($B425="SICRO EQUIP.",VLOOKUP($A425,#REF!,10,FALSE),0)</f>
        <v>0</v>
      </c>
      <c r="J425" s="114">
        <f>IF($B425="SICRO EQUIP.",VLOOKUP($A425,#REF!,11,FALSE),0)</f>
        <v>0</v>
      </c>
      <c r="K425" s="258"/>
      <c r="L425" s="259"/>
      <c r="M425" s="115" t="e">
        <f>VLOOKUP($K425,Reajuste!$A$2:$BW$29,(MATCH($L425,Reajuste!$C$2:$BW$2,0)+2),FALSE)</f>
        <v>#N/A</v>
      </c>
      <c r="N425" s="259"/>
      <c r="O425" s="115" t="e">
        <f>VLOOKUP($K425,Reajuste!$A$2:$CW$29,(MATCH($N425,Reajuste!$C$2:$CW$2,0)+2),FALSE)</f>
        <v>#N/A</v>
      </c>
      <c r="P425" s="113">
        <f t="shared" si="0"/>
        <v>0</v>
      </c>
      <c r="Q425" s="113">
        <f t="shared" si="1"/>
        <v>0</v>
      </c>
      <c r="R425" s="113">
        <f t="shared" si="2"/>
        <v>0</v>
      </c>
      <c r="S425" s="113">
        <f t="shared" si="3"/>
        <v>0</v>
      </c>
      <c r="T425" s="113">
        <f t="shared" si="4"/>
        <v>0</v>
      </c>
      <c r="U425" s="113">
        <f t="shared" si="5"/>
        <v>0</v>
      </c>
      <c r="V425" s="4"/>
      <c r="W425" s="4"/>
      <c r="X425" s="4"/>
      <c r="Y425" s="4"/>
      <c r="Z425" s="4"/>
    </row>
    <row r="426" spans="1:26" ht="14.25" customHeight="1">
      <c r="A426" s="256"/>
      <c r="B426" s="257"/>
      <c r="C426" s="112" t="str">
        <f>IF(OR($B426="ANP",$B426="DAER",$B426="CONSULTORIA DNIT",$B426="PREGÃO ELETRÔNICO",$B426="DMLU",$B426="DMAE",$B426="CEEE",$B426="EPTC",$B426="ORSE",$B426="SEINFRA",$B426="CREA",$B426="CAU",$B426="CEHOP",$B426="SIURB",$B426="DER-PR",$B426="SUDECAP",$B426=Aux.!$F$24,$B426=Aux.!$F$25),VLOOKUP($A426,#REF!,3,FALSE),IF($B426="SICRO EQUIP.",VLOOKUP($A426,#REF!,2,FALSE),IF($B426="CCU",VLOOKUP($A426,#REF!,2,FALSE),IF($B426="MERCADO",VLOOKUP($A426,#REF!,2,FALSE),IF($B426="PLEO",VLOOKUP($A426,#REF!,2,FALSE),IF($B426="SICRO",VLOOKUP($A426,#REF!,2,FALSE),IF($B426="SINAPI",IFERROR((VLOOKUP($A426,#REF!,2,FALSE)),(VLOOKUP($A426,#REF!,2,FALSE))),"-")))))))</f>
        <v>-</v>
      </c>
      <c r="D426" s="95" t="str">
        <f>IF(OR($B426="ANP",$B426="DAER",$B426="CONSULTORIA DNIT",$B426="PREGÃO ELETRÔNICO",$B426="DMLU",$B426="DMAE",$B426="CEEE",$B426="EPTC",$B426="ORSE",$B426="SEINFRA",$B426="CREA",$B426="CAU",$B426="CEHOP",$B426="SIURB",$B426="DER-PR",$B426="SUDECAP",$B426=Aux.!$F$24,$B426=Aux.!$F$25),VLOOKUP($A426,#REF!,4,FALSE),IF($B426="SICRO EQUIP.","H",IF($B426="CCU",VLOOKUP($A426,#REF!,3,FALSE),IF($B426="MERCADO",VLOOKUP($A426,#REF!,10,FALSE),IF($B426="PLEO",VLOOKUP($A426,#REF!,3,FALSE),IF($B426="SICRO",VLOOKUP($A426,#REF!,3,FALSE),IF($B426="SINAPI",IFERROR((VLOOKUP($A426,#REF!,3,FALSE)),(VLOOKUP($A426,#REF!,3,FALSE))),"-")))))))</f>
        <v>-</v>
      </c>
      <c r="E426" s="113" t="str">
        <f>IF(OR($B426="ANP",$B426="DAER",$B426="CONSULTORIA DNIT",$B426="PREGÃO ELETRÔNICO",$B426="DMLU",$B426="DMAE",$B426="CEEE",$B426="EPTC",$B426="ORSE",$B426="SEINFRA",$B426="CREA",$B426="CAU",$B426="CEHOP",$B426="SIURB",$B426="DER-PR",$B426="SUDECAP",$B426=Aux.!$F$24,$B426=Aux.!$F$25),VLOOKUP($A426,#REF!,6,FALSE),IF($B426="CCU",VLOOKUP($A426,#REF!,5,FALSE),IF($B426="MERCADO",VLOOKUP($A426,#REF!,7,FALSE),IF($B426="PLEO",VLOOKUP($A426,#REF!,4,FALSE),IF($B426="SICRO",VLOOKUP($A426,#REF!,5,FALSE),IF($B426="SINAPI",IFERROR((VLOOKUP($A426,#REF!,18,FALSE)),),"-"))))))</f>
        <v>-</v>
      </c>
      <c r="F426" s="113" t="str">
        <f>IF(OR($B426="ANP",$B426="DAER",$B426="CONSULTORIA DNIT",$B426="PREGÃO ELETRÔNICO",$B426="DMLU",$B426="DMAE",$B426="CEEE",$B426="EPTC",$B426="ORSE",$B426="SEINFRA",$B426="CREA",$B426="CAU",$B426="CEHOP",$B426="SIURB",$B426="DER-PR",$B426="SUDECAP",$B426=Aux.!$F$24,$B426=Aux.!$F$25),VLOOKUP($A426,#REF!,7,FALSE),IF($B426="CCU",VLOOKUP($A426,#REF!,6,FALSE),IF($B426="MERCADO",VLOOKUP($A426,#REF!,8,FALSE),IF($B426="PLEO",VLOOKUP($A426,#REF!,4,FALSE),IF($B426="SICRO",VLOOKUP($A426,#REF!,6,FALSE),IF($B426="SINAPI",IFERROR(SUM((VLOOKUP($A426,#REF!,14,FALSE)),VLOOKUP($A426,#REF!,20,FALSE),VLOOKUP($A426,#REF!,22,FALSE)),),"-"))))))</f>
        <v>-</v>
      </c>
      <c r="G426" s="113" t="str">
        <f>IF(OR($B426="ANP",$B426="DAER",$B426="CONSULTORIA DNIT",$B426="PREGÃO ELETRÔNICO",$B426="DMLU",$B426="DMAE",$B426="CEEE",$B426="EPTC",$B426="ORSE",$B426="SEINFRA",$B426="CREA",$B426="CAU",$B426="CEHOP",$B426="SIURB",$B426="DER-PR",$B426="SUDECAP",$B426=Aux.!$F$24,$B426=Aux.!$F$25),VLOOKUP($A426,#REF!,8,FALSE),IF($B426="CCU",VLOOKUP($A426,#REF!,7,FALSE),IF($B426="MERCADO",VLOOKUP($A426,#REF!,9,FALSE),IF($B426="PLEO",VLOOKUP($A426,#REF!,4,FALSE),IF($B426="SICRO",VLOOKUP($A426,#REF!,7,FALSE),IF($B426="SINAPI",IFERROR((VLOOKUP($A426,#REF!,16,FALSE)),(VLOOKUP($A426,#REF!,5,FALSE))),"-"))))))</f>
        <v>-</v>
      </c>
      <c r="H426" s="113" t="str">
        <f>IF(OR($B426="ANP",$B426="DAER",$B426="CONSULTORIA DNIT",$B426="PREGÃO ELETRÔNICO",$B426="DMLU",$B426="DMAE",$B426="CEEE",$B426="EPTC",$B426="ORSE",$B426="SEINFRA",$B426="CREA",$B426="CAU",$B426="CEHOP",$B426="SIURB",$B426="DER-PR",$B426="SUDECAP",$B426=Aux.!$F$24,$B426=Aux.!$F$25),VLOOKUP($A426,#REF!,5,FALSE),IF($B426="CCU",VLOOKUP($A426,#REF!,4,FALSE),IF($B426="MERCADO",VLOOKUP($A426,#REF!,6,FALSE),IF($B426="PLEO",VLOOKUP($A426,#REF!,4,FALSE),IF($B426="SICRO",VLOOKUP($A426,#REF!,4,FALSE),IF($B426="SINAPI",IFERROR((VLOOKUP($A426,#REF!,5,FALSE)),(VLOOKUP($A426,#REF!,5,FALSE))),"-"))))))</f>
        <v>-</v>
      </c>
      <c r="I426" s="114">
        <f>IF($B426="SICRO EQUIP.",VLOOKUP($A426,#REF!,10,FALSE),0)</f>
        <v>0</v>
      </c>
      <c r="J426" s="114">
        <f>IF($B426="SICRO EQUIP.",VLOOKUP($A426,#REF!,11,FALSE),0)</f>
        <v>0</v>
      </c>
      <c r="K426" s="258"/>
      <c r="L426" s="259"/>
      <c r="M426" s="115" t="e">
        <f>VLOOKUP($K426,Reajuste!$A$2:$BW$29,(MATCH($L426,Reajuste!$C$2:$BW$2,0)+2),FALSE)</f>
        <v>#N/A</v>
      </c>
      <c r="N426" s="259"/>
      <c r="O426" s="115" t="e">
        <f>VLOOKUP($K426,Reajuste!$A$2:$CW$29,(MATCH($N426,Reajuste!$C$2:$CW$2,0)+2),FALSE)</f>
        <v>#N/A</v>
      </c>
      <c r="P426" s="113">
        <f t="shared" si="0"/>
        <v>0</v>
      </c>
      <c r="Q426" s="113">
        <f t="shared" si="1"/>
        <v>0</v>
      </c>
      <c r="R426" s="113">
        <f t="shared" si="2"/>
        <v>0</v>
      </c>
      <c r="S426" s="113">
        <f t="shared" si="3"/>
        <v>0</v>
      </c>
      <c r="T426" s="113">
        <f t="shared" si="4"/>
        <v>0</v>
      </c>
      <c r="U426" s="113">
        <f t="shared" si="5"/>
        <v>0</v>
      </c>
      <c r="V426" s="4"/>
      <c r="W426" s="4"/>
      <c r="X426" s="4"/>
      <c r="Y426" s="4"/>
      <c r="Z426" s="4"/>
    </row>
    <row r="427" spans="1:26" ht="14.25" customHeight="1">
      <c r="A427" s="256"/>
      <c r="B427" s="257"/>
      <c r="C427" s="112" t="str">
        <f>IF(OR($B427="ANP",$B427="DAER",$B427="CONSULTORIA DNIT",$B427="PREGÃO ELETRÔNICO",$B427="DMLU",$B427="DMAE",$B427="CEEE",$B427="EPTC",$B427="ORSE",$B427="SEINFRA",$B427="CREA",$B427="CAU",$B427="CEHOP",$B427="SIURB",$B427="DER-PR",$B427="SUDECAP",$B427=Aux.!$F$24,$B427=Aux.!$F$25),VLOOKUP($A427,#REF!,3,FALSE),IF($B427="SICRO EQUIP.",VLOOKUP($A427,#REF!,2,FALSE),IF($B427="CCU",VLOOKUP($A427,#REF!,2,FALSE),IF($B427="MERCADO",VLOOKUP($A427,#REF!,2,FALSE),IF($B427="PLEO",VLOOKUP($A427,#REF!,2,FALSE),IF($B427="SICRO",VLOOKUP($A427,#REF!,2,FALSE),IF($B427="SINAPI",IFERROR((VLOOKUP($A427,#REF!,2,FALSE)),(VLOOKUP($A427,#REF!,2,FALSE))),"-")))))))</f>
        <v>-</v>
      </c>
      <c r="D427" s="95" t="str">
        <f>IF(OR($B427="ANP",$B427="DAER",$B427="CONSULTORIA DNIT",$B427="PREGÃO ELETRÔNICO",$B427="DMLU",$B427="DMAE",$B427="CEEE",$B427="EPTC",$B427="ORSE",$B427="SEINFRA",$B427="CREA",$B427="CAU",$B427="CEHOP",$B427="SIURB",$B427="DER-PR",$B427="SUDECAP",$B427=Aux.!$F$24,$B427=Aux.!$F$25),VLOOKUP($A427,#REF!,4,FALSE),IF($B427="SICRO EQUIP.","H",IF($B427="CCU",VLOOKUP($A427,#REF!,3,FALSE),IF($B427="MERCADO",VLOOKUP($A427,#REF!,10,FALSE),IF($B427="PLEO",VLOOKUP($A427,#REF!,3,FALSE),IF($B427="SICRO",VLOOKUP($A427,#REF!,3,FALSE),IF($B427="SINAPI",IFERROR((VLOOKUP($A427,#REF!,3,FALSE)),(VLOOKUP($A427,#REF!,3,FALSE))),"-")))))))</f>
        <v>-</v>
      </c>
      <c r="E427" s="113" t="str">
        <f>IF(OR($B427="ANP",$B427="DAER",$B427="CONSULTORIA DNIT",$B427="PREGÃO ELETRÔNICO",$B427="DMLU",$B427="DMAE",$B427="CEEE",$B427="EPTC",$B427="ORSE",$B427="SEINFRA",$B427="CREA",$B427="CAU",$B427="CEHOP",$B427="SIURB",$B427="DER-PR",$B427="SUDECAP",$B427=Aux.!$F$24,$B427=Aux.!$F$25),VLOOKUP($A427,#REF!,6,FALSE),IF($B427="CCU",VLOOKUP($A427,#REF!,5,FALSE),IF($B427="MERCADO",VLOOKUP($A427,#REF!,7,FALSE),IF($B427="PLEO",VLOOKUP($A427,#REF!,4,FALSE),IF($B427="SICRO",VLOOKUP($A427,#REF!,5,FALSE),IF($B427="SINAPI",IFERROR((VLOOKUP($A427,#REF!,18,FALSE)),),"-"))))))</f>
        <v>-</v>
      </c>
      <c r="F427" s="113" t="str">
        <f>IF(OR($B427="ANP",$B427="DAER",$B427="CONSULTORIA DNIT",$B427="PREGÃO ELETRÔNICO",$B427="DMLU",$B427="DMAE",$B427="CEEE",$B427="EPTC",$B427="ORSE",$B427="SEINFRA",$B427="CREA",$B427="CAU",$B427="CEHOP",$B427="SIURB",$B427="DER-PR",$B427="SUDECAP",$B427=Aux.!$F$24,$B427=Aux.!$F$25),VLOOKUP($A427,#REF!,7,FALSE),IF($B427="CCU",VLOOKUP($A427,#REF!,6,FALSE),IF($B427="MERCADO",VLOOKUP($A427,#REF!,8,FALSE),IF($B427="PLEO",VLOOKUP($A427,#REF!,4,FALSE),IF($B427="SICRO",VLOOKUP($A427,#REF!,6,FALSE),IF($B427="SINAPI",IFERROR(SUM((VLOOKUP($A427,#REF!,14,FALSE)),VLOOKUP($A427,#REF!,20,FALSE),VLOOKUP($A427,#REF!,22,FALSE)),),"-"))))))</f>
        <v>-</v>
      </c>
      <c r="G427" s="113" t="str">
        <f>IF(OR($B427="ANP",$B427="DAER",$B427="CONSULTORIA DNIT",$B427="PREGÃO ELETRÔNICO",$B427="DMLU",$B427="DMAE",$B427="CEEE",$B427="EPTC",$B427="ORSE",$B427="SEINFRA",$B427="CREA",$B427="CAU",$B427="CEHOP",$B427="SIURB",$B427="DER-PR",$B427="SUDECAP",$B427=Aux.!$F$24,$B427=Aux.!$F$25),VLOOKUP($A427,#REF!,8,FALSE),IF($B427="CCU",VLOOKUP($A427,#REF!,7,FALSE),IF($B427="MERCADO",VLOOKUP($A427,#REF!,9,FALSE),IF($B427="PLEO",VLOOKUP($A427,#REF!,4,FALSE),IF($B427="SICRO",VLOOKUP($A427,#REF!,7,FALSE),IF($B427="SINAPI",IFERROR((VLOOKUP($A427,#REF!,16,FALSE)),(VLOOKUP($A427,#REF!,5,FALSE))),"-"))))))</f>
        <v>-</v>
      </c>
      <c r="H427" s="113" t="str">
        <f>IF(OR($B427="ANP",$B427="DAER",$B427="CONSULTORIA DNIT",$B427="PREGÃO ELETRÔNICO",$B427="DMLU",$B427="DMAE",$B427="CEEE",$B427="EPTC",$B427="ORSE",$B427="SEINFRA",$B427="CREA",$B427="CAU",$B427="CEHOP",$B427="SIURB",$B427="DER-PR",$B427="SUDECAP",$B427=Aux.!$F$24,$B427=Aux.!$F$25),VLOOKUP($A427,#REF!,5,FALSE),IF($B427="CCU",VLOOKUP($A427,#REF!,4,FALSE),IF($B427="MERCADO",VLOOKUP($A427,#REF!,6,FALSE),IF($B427="PLEO",VLOOKUP($A427,#REF!,4,FALSE),IF($B427="SICRO",VLOOKUP($A427,#REF!,4,FALSE),IF($B427="SINAPI",IFERROR((VLOOKUP($A427,#REF!,5,FALSE)),(VLOOKUP($A427,#REF!,5,FALSE))),"-"))))))</f>
        <v>-</v>
      </c>
      <c r="I427" s="114">
        <f>IF($B427="SICRO EQUIP.",VLOOKUP($A427,#REF!,10,FALSE),0)</f>
        <v>0</v>
      </c>
      <c r="J427" s="114">
        <f>IF($B427="SICRO EQUIP.",VLOOKUP($A427,#REF!,11,FALSE),0)</f>
        <v>0</v>
      </c>
      <c r="K427" s="258"/>
      <c r="L427" s="259"/>
      <c r="M427" s="115" t="e">
        <f>VLOOKUP($K427,Reajuste!$A$2:$BW$29,(MATCH($L427,Reajuste!$C$2:$BW$2,0)+2),FALSE)</f>
        <v>#N/A</v>
      </c>
      <c r="N427" s="259"/>
      <c r="O427" s="115" t="e">
        <f>VLOOKUP($K427,Reajuste!$A$2:$CW$29,(MATCH($N427,Reajuste!$C$2:$CW$2,0)+2),FALSE)</f>
        <v>#N/A</v>
      </c>
      <c r="P427" s="113">
        <f t="shared" si="0"/>
        <v>0</v>
      </c>
      <c r="Q427" s="113">
        <f t="shared" si="1"/>
        <v>0</v>
      </c>
      <c r="R427" s="113">
        <f t="shared" si="2"/>
        <v>0</v>
      </c>
      <c r="S427" s="113">
        <f t="shared" si="3"/>
        <v>0</v>
      </c>
      <c r="T427" s="113">
        <f t="shared" si="4"/>
        <v>0</v>
      </c>
      <c r="U427" s="113">
        <f t="shared" si="5"/>
        <v>0</v>
      </c>
      <c r="V427" s="4"/>
      <c r="W427" s="4"/>
      <c r="X427" s="4"/>
      <c r="Y427" s="4"/>
      <c r="Z427" s="4"/>
    </row>
    <row r="428" spans="1:26" ht="14.25" customHeight="1">
      <c r="A428" s="256"/>
      <c r="B428" s="257"/>
      <c r="C428" s="112" t="str">
        <f>IF(OR($B428="ANP",$B428="DAER",$B428="CONSULTORIA DNIT",$B428="PREGÃO ELETRÔNICO",$B428="DMLU",$B428="DMAE",$B428="CEEE",$B428="EPTC",$B428="ORSE",$B428="SEINFRA",$B428="CREA",$B428="CAU",$B428="CEHOP",$B428="SIURB",$B428="DER-PR",$B428="SUDECAP",$B428=Aux.!$F$24,$B428=Aux.!$F$25),VLOOKUP($A428,#REF!,3,FALSE),IF($B428="SICRO EQUIP.",VLOOKUP($A428,#REF!,2,FALSE),IF($B428="CCU",VLOOKUP($A428,#REF!,2,FALSE),IF($B428="MERCADO",VLOOKUP($A428,#REF!,2,FALSE),IF($B428="PLEO",VLOOKUP($A428,#REF!,2,FALSE),IF($B428="SICRO",VLOOKUP($A428,#REF!,2,FALSE),IF($B428="SINAPI",IFERROR((VLOOKUP($A428,#REF!,2,FALSE)),(VLOOKUP($A428,#REF!,2,FALSE))),"-")))))))</f>
        <v>-</v>
      </c>
      <c r="D428" s="95" t="str">
        <f>IF(OR($B428="ANP",$B428="DAER",$B428="CONSULTORIA DNIT",$B428="PREGÃO ELETRÔNICO",$B428="DMLU",$B428="DMAE",$B428="CEEE",$B428="EPTC",$B428="ORSE",$B428="SEINFRA",$B428="CREA",$B428="CAU",$B428="CEHOP",$B428="SIURB",$B428="DER-PR",$B428="SUDECAP",$B428=Aux.!$F$24,$B428=Aux.!$F$25),VLOOKUP($A428,#REF!,4,FALSE),IF($B428="SICRO EQUIP.","H",IF($B428="CCU",VLOOKUP($A428,#REF!,3,FALSE),IF($B428="MERCADO",VLOOKUP($A428,#REF!,10,FALSE),IF($B428="PLEO",VLOOKUP($A428,#REF!,3,FALSE),IF($B428="SICRO",VLOOKUP($A428,#REF!,3,FALSE),IF($B428="SINAPI",IFERROR((VLOOKUP($A428,#REF!,3,FALSE)),(VLOOKUP($A428,#REF!,3,FALSE))),"-")))))))</f>
        <v>-</v>
      </c>
      <c r="E428" s="113" t="str">
        <f>IF(OR($B428="ANP",$B428="DAER",$B428="CONSULTORIA DNIT",$B428="PREGÃO ELETRÔNICO",$B428="DMLU",$B428="DMAE",$B428="CEEE",$B428="EPTC",$B428="ORSE",$B428="SEINFRA",$B428="CREA",$B428="CAU",$B428="CEHOP",$B428="SIURB",$B428="DER-PR",$B428="SUDECAP",$B428=Aux.!$F$24,$B428=Aux.!$F$25),VLOOKUP($A428,#REF!,6,FALSE),IF($B428="CCU",VLOOKUP($A428,#REF!,5,FALSE),IF($B428="MERCADO",VLOOKUP($A428,#REF!,7,FALSE),IF($B428="PLEO",VLOOKUP($A428,#REF!,4,FALSE),IF($B428="SICRO",VLOOKUP($A428,#REF!,5,FALSE),IF($B428="SINAPI",IFERROR((VLOOKUP($A428,#REF!,18,FALSE)),),"-"))))))</f>
        <v>-</v>
      </c>
      <c r="F428" s="113" t="str">
        <f>IF(OR($B428="ANP",$B428="DAER",$B428="CONSULTORIA DNIT",$B428="PREGÃO ELETRÔNICO",$B428="DMLU",$B428="DMAE",$B428="CEEE",$B428="EPTC",$B428="ORSE",$B428="SEINFRA",$B428="CREA",$B428="CAU",$B428="CEHOP",$B428="SIURB",$B428="DER-PR",$B428="SUDECAP",$B428=Aux.!$F$24,$B428=Aux.!$F$25),VLOOKUP($A428,#REF!,7,FALSE),IF($B428="CCU",VLOOKUP($A428,#REF!,6,FALSE),IF($B428="MERCADO",VLOOKUP($A428,#REF!,8,FALSE),IF($B428="PLEO",VLOOKUP($A428,#REF!,4,FALSE),IF($B428="SICRO",VLOOKUP($A428,#REF!,6,FALSE),IF($B428="SINAPI",IFERROR(SUM((VLOOKUP($A428,#REF!,14,FALSE)),VLOOKUP($A428,#REF!,20,FALSE),VLOOKUP($A428,#REF!,22,FALSE)),),"-"))))))</f>
        <v>-</v>
      </c>
      <c r="G428" s="113" t="str">
        <f>IF(OR($B428="ANP",$B428="DAER",$B428="CONSULTORIA DNIT",$B428="PREGÃO ELETRÔNICO",$B428="DMLU",$B428="DMAE",$B428="CEEE",$B428="EPTC",$B428="ORSE",$B428="SEINFRA",$B428="CREA",$B428="CAU",$B428="CEHOP",$B428="SIURB",$B428="DER-PR",$B428="SUDECAP",$B428=Aux.!$F$24,$B428=Aux.!$F$25),VLOOKUP($A428,#REF!,8,FALSE),IF($B428="CCU",VLOOKUP($A428,#REF!,7,FALSE),IF($B428="MERCADO",VLOOKUP($A428,#REF!,9,FALSE),IF($B428="PLEO",VLOOKUP($A428,#REF!,4,FALSE),IF($B428="SICRO",VLOOKUP($A428,#REF!,7,FALSE),IF($B428="SINAPI",IFERROR((VLOOKUP($A428,#REF!,16,FALSE)),(VLOOKUP($A428,#REF!,5,FALSE))),"-"))))))</f>
        <v>-</v>
      </c>
      <c r="H428" s="113" t="str">
        <f>IF(OR($B428="ANP",$B428="DAER",$B428="CONSULTORIA DNIT",$B428="PREGÃO ELETRÔNICO",$B428="DMLU",$B428="DMAE",$B428="CEEE",$B428="EPTC",$B428="ORSE",$B428="SEINFRA",$B428="CREA",$B428="CAU",$B428="CEHOP",$B428="SIURB",$B428="DER-PR",$B428="SUDECAP",$B428=Aux.!$F$24,$B428=Aux.!$F$25),VLOOKUP($A428,#REF!,5,FALSE),IF($B428="CCU",VLOOKUP($A428,#REF!,4,FALSE),IF($B428="MERCADO",VLOOKUP($A428,#REF!,6,FALSE),IF($B428="PLEO",VLOOKUP($A428,#REF!,4,FALSE),IF($B428="SICRO",VLOOKUP($A428,#REF!,4,FALSE),IF($B428="SINAPI",IFERROR((VLOOKUP($A428,#REF!,5,FALSE)),(VLOOKUP($A428,#REF!,5,FALSE))),"-"))))))</f>
        <v>-</v>
      </c>
      <c r="I428" s="114">
        <f>IF($B428="SICRO EQUIP.",VLOOKUP($A428,#REF!,10,FALSE),0)</f>
        <v>0</v>
      </c>
      <c r="J428" s="114">
        <f>IF($B428="SICRO EQUIP.",VLOOKUP($A428,#REF!,11,FALSE),0)</f>
        <v>0</v>
      </c>
      <c r="K428" s="258"/>
      <c r="L428" s="259"/>
      <c r="M428" s="115" t="e">
        <f>VLOOKUP($K428,Reajuste!$A$2:$BW$29,(MATCH($L428,Reajuste!$C$2:$BW$2,0)+2),FALSE)</f>
        <v>#N/A</v>
      </c>
      <c r="N428" s="259"/>
      <c r="O428" s="115" t="e">
        <f>VLOOKUP($K428,Reajuste!$A$2:$CW$29,(MATCH($N428,Reajuste!$C$2:$CW$2,0)+2),FALSE)</f>
        <v>#N/A</v>
      </c>
      <c r="P428" s="113">
        <f t="shared" si="0"/>
        <v>0</v>
      </c>
      <c r="Q428" s="113">
        <f t="shared" si="1"/>
        <v>0</v>
      </c>
      <c r="R428" s="113">
        <f t="shared" si="2"/>
        <v>0</v>
      </c>
      <c r="S428" s="113">
        <f t="shared" si="3"/>
        <v>0</v>
      </c>
      <c r="T428" s="113">
        <f t="shared" si="4"/>
        <v>0</v>
      </c>
      <c r="U428" s="113">
        <f t="shared" si="5"/>
        <v>0</v>
      </c>
      <c r="V428" s="4"/>
      <c r="W428" s="4"/>
      <c r="X428" s="4"/>
      <c r="Y428" s="4"/>
      <c r="Z428" s="4"/>
    </row>
    <row r="429" spans="1:26" ht="14.25" customHeight="1">
      <c r="A429" s="256"/>
      <c r="B429" s="257"/>
      <c r="C429" s="112" t="str">
        <f>IF(OR($B429="ANP",$B429="DAER",$B429="CONSULTORIA DNIT",$B429="PREGÃO ELETRÔNICO",$B429="DMLU",$B429="DMAE",$B429="CEEE",$B429="EPTC",$B429="ORSE",$B429="SEINFRA",$B429="CREA",$B429="CAU",$B429="CEHOP",$B429="SIURB",$B429="DER-PR",$B429="SUDECAP",$B429=Aux.!$F$24,$B429=Aux.!$F$25),VLOOKUP($A429,#REF!,3,FALSE),IF($B429="SICRO EQUIP.",VLOOKUP($A429,#REF!,2,FALSE),IF($B429="CCU",VLOOKUP($A429,#REF!,2,FALSE),IF($B429="MERCADO",VLOOKUP($A429,#REF!,2,FALSE),IF($B429="PLEO",VLOOKUP($A429,#REF!,2,FALSE),IF($B429="SICRO",VLOOKUP($A429,#REF!,2,FALSE),IF($B429="SINAPI",IFERROR((VLOOKUP($A429,#REF!,2,FALSE)),(VLOOKUP($A429,#REF!,2,FALSE))),"-")))))))</f>
        <v>-</v>
      </c>
      <c r="D429" s="95" t="str">
        <f>IF(OR($B429="ANP",$B429="DAER",$B429="CONSULTORIA DNIT",$B429="PREGÃO ELETRÔNICO",$B429="DMLU",$B429="DMAE",$B429="CEEE",$B429="EPTC",$B429="ORSE",$B429="SEINFRA",$B429="CREA",$B429="CAU",$B429="CEHOP",$B429="SIURB",$B429="DER-PR",$B429="SUDECAP",$B429=Aux.!$F$24,$B429=Aux.!$F$25),VLOOKUP($A429,#REF!,4,FALSE),IF($B429="SICRO EQUIP.","H",IF($B429="CCU",VLOOKUP($A429,#REF!,3,FALSE),IF($B429="MERCADO",VLOOKUP($A429,#REF!,10,FALSE),IF($B429="PLEO",VLOOKUP($A429,#REF!,3,FALSE),IF($B429="SICRO",VLOOKUP($A429,#REF!,3,FALSE),IF($B429="SINAPI",IFERROR((VLOOKUP($A429,#REF!,3,FALSE)),(VLOOKUP($A429,#REF!,3,FALSE))),"-")))))))</f>
        <v>-</v>
      </c>
      <c r="E429" s="113" t="str">
        <f>IF(OR($B429="ANP",$B429="DAER",$B429="CONSULTORIA DNIT",$B429="PREGÃO ELETRÔNICO",$B429="DMLU",$B429="DMAE",$B429="CEEE",$B429="EPTC",$B429="ORSE",$B429="SEINFRA",$B429="CREA",$B429="CAU",$B429="CEHOP",$B429="SIURB",$B429="DER-PR",$B429="SUDECAP",$B429=Aux.!$F$24,$B429=Aux.!$F$25),VLOOKUP($A429,#REF!,6,FALSE),IF($B429="CCU",VLOOKUP($A429,#REF!,5,FALSE),IF($B429="MERCADO",VLOOKUP($A429,#REF!,7,FALSE),IF($B429="PLEO",VLOOKUP($A429,#REF!,4,FALSE),IF($B429="SICRO",VLOOKUP($A429,#REF!,5,FALSE),IF($B429="SINAPI",IFERROR((VLOOKUP($A429,#REF!,18,FALSE)),),"-"))))))</f>
        <v>-</v>
      </c>
      <c r="F429" s="113" t="str">
        <f>IF(OR($B429="ANP",$B429="DAER",$B429="CONSULTORIA DNIT",$B429="PREGÃO ELETRÔNICO",$B429="DMLU",$B429="DMAE",$B429="CEEE",$B429="EPTC",$B429="ORSE",$B429="SEINFRA",$B429="CREA",$B429="CAU",$B429="CEHOP",$B429="SIURB",$B429="DER-PR",$B429="SUDECAP",$B429=Aux.!$F$24,$B429=Aux.!$F$25),VLOOKUP($A429,#REF!,7,FALSE),IF($B429="CCU",VLOOKUP($A429,#REF!,6,FALSE),IF($B429="MERCADO",VLOOKUP($A429,#REF!,8,FALSE),IF($B429="PLEO",VLOOKUP($A429,#REF!,4,FALSE),IF($B429="SICRO",VLOOKUP($A429,#REF!,6,FALSE),IF($B429="SINAPI",IFERROR(SUM((VLOOKUP($A429,#REF!,14,FALSE)),VLOOKUP($A429,#REF!,20,FALSE),VLOOKUP($A429,#REF!,22,FALSE)),),"-"))))))</f>
        <v>-</v>
      </c>
      <c r="G429" s="113" t="str">
        <f>IF(OR($B429="ANP",$B429="DAER",$B429="CONSULTORIA DNIT",$B429="PREGÃO ELETRÔNICO",$B429="DMLU",$B429="DMAE",$B429="CEEE",$B429="EPTC",$B429="ORSE",$B429="SEINFRA",$B429="CREA",$B429="CAU",$B429="CEHOP",$B429="SIURB",$B429="DER-PR",$B429="SUDECAP",$B429=Aux.!$F$24,$B429=Aux.!$F$25),VLOOKUP($A429,#REF!,8,FALSE),IF($B429="CCU",VLOOKUP($A429,#REF!,7,FALSE),IF($B429="MERCADO",VLOOKUP($A429,#REF!,9,FALSE),IF($B429="PLEO",VLOOKUP($A429,#REF!,4,FALSE),IF($B429="SICRO",VLOOKUP($A429,#REF!,7,FALSE),IF($B429="SINAPI",IFERROR((VLOOKUP($A429,#REF!,16,FALSE)),(VLOOKUP($A429,#REF!,5,FALSE))),"-"))))))</f>
        <v>-</v>
      </c>
      <c r="H429" s="113" t="str">
        <f>IF(OR($B429="ANP",$B429="DAER",$B429="CONSULTORIA DNIT",$B429="PREGÃO ELETRÔNICO",$B429="DMLU",$B429="DMAE",$B429="CEEE",$B429="EPTC",$B429="ORSE",$B429="SEINFRA",$B429="CREA",$B429="CAU",$B429="CEHOP",$B429="SIURB",$B429="DER-PR",$B429="SUDECAP",$B429=Aux.!$F$24,$B429=Aux.!$F$25),VLOOKUP($A429,#REF!,5,FALSE),IF($B429="CCU",VLOOKUP($A429,#REF!,4,FALSE),IF($B429="MERCADO",VLOOKUP($A429,#REF!,6,FALSE),IF($B429="PLEO",VLOOKUP($A429,#REF!,4,FALSE),IF($B429="SICRO",VLOOKUP($A429,#REF!,4,FALSE),IF($B429="SINAPI",IFERROR((VLOOKUP($A429,#REF!,5,FALSE)),(VLOOKUP($A429,#REF!,5,FALSE))),"-"))))))</f>
        <v>-</v>
      </c>
      <c r="I429" s="114">
        <f>IF($B429="SICRO EQUIP.",VLOOKUP($A429,#REF!,10,FALSE),0)</f>
        <v>0</v>
      </c>
      <c r="J429" s="114">
        <f>IF($B429="SICRO EQUIP.",VLOOKUP($A429,#REF!,11,FALSE),0)</f>
        <v>0</v>
      </c>
      <c r="K429" s="258"/>
      <c r="L429" s="259"/>
      <c r="M429" s="115" t="e">
        <f>VLOOKUP($K429,Reajuste!$A$2:$BW$29,(MATCH($L429,Reajuste!$C$2:$BW$2,0)+2),FALSE)</f>
        <v>#N/A</v>
      </c>
      <c r="N429" s="259"/>
      <c r="O429" s="115" t="e">
        <f>VLOOKUP($K429,Reajuste!$A$2:$CW$29,(MATCH($N429,Reajuste!$C$2:$CW$2,0)+2),FALSE)</f>
        <v>#N/A</v>
      </c>
      <c r="P429" s="113">
        <f t="shared" si="0"/>
        <v>0</v>
      </c>
      <c r="Q429" s="113">
        <f t="shared" si="1"/>
        <v>0</v>
      </c>
      <c r="R429" s="113">
        <f t="shared" si="2"/>
        <v>0</v>
      </c>
      <c r="S429" s="113">
        <f t="shared" si="3"/>
        <v>0</v>
      </c>
      <c r="T429" s="113">
        <f t="shared" si="4"/>
        <v>0</v>
      </c>
      <c r="U429" s="113">
        <f t="shared" si="5"/>
        <v>0</v>
      </c>
      <c r="V429" s="4"/>
      <c r="W429" s="4"/>
      <c r="X429" s="4"/>
      <c r="Y429" s="4"/>
      <c r="Z429" s="4"/>
    </row>
    <row r="430" spans="1:26" ht="14.25" customHeight="1">
      <c r="A430" s="256"/>
      <c r="B430" s="257"/>
      <c r="C430" s="112" t="str">
        <f>IF(OR($B430="ANP",$B430="DAER",$B430="CONSULTORIA DNIT",$B430="PREGÃO ELETRÔNICO",$B430="DMLU",$B430="DMAE",$B430="CEEE",$B430="EPTC",$B430="ORSE",$B430="SEINFRA",$B430="CREA",$B430="CAU",$B430="CEHOP",$B430="SIURB",$B430="DER-PR",$B430="SUDECAP",$B430=Aux.!$F$24,$B430=Aux.!$F$25),VLOOKUP($A430,#REF!,3,FALSE),IF($B430="SICRO EQUIP.",VLOOKUP($A430,#REF!,2,FALSE),IF($B430="CCU",VLOOKUP($A430,#REF!,2,FALSE),IF($B430="MERCADO",VLOOKUP($A430,#REF!,2,FALSE),IF($B430="PLEO",VLOOKUP($A430,#REF!,2,FALSE),IF($B430="SICRO",VLOOKUP($A430,#REF!,2,FALSE),IF($B430="SINAPI",IFERROR((VLOOKUP($A430,#REF!,2,FALSE)),(VLOOKUP($A430,#REF!,2,FALSE))),"-")))))))</f>
        <v>-</v>
      </c>
      <c r="D430" s="95" t="str">
        <f>IF(OR($B430="ANP",$B430="DAER",$B430="CONSULTORIA DNIT",$B430="PREGÃO ELETRÔNICO",$B430="DMLU",$B430="DMAE",$B430="CEEE",$B430="EPTC",$B430="ORSE",$B430="SEINFRA",$B430="CREA",$B430="CAU",$B430="CEHOP",$B430="SIURB",$B430="DER-PR",$B430="SUDECAP",$B430=Aux.!$F$24,$B430=Aux.!$F$25),VLOOKUP($A430,#REF!,4,FALSE),IF($B430="SICRO EQUIP.","H",IF($B430="CCU",VLOOKUP($A430,#REF!,3,FALSE),IF($B430="MERCADO",VLOOKUP($A430,#REF!,10,FALSE),IF($B430="PLEO",VLOOKUP($A430,#REF!,3,FALSE),IF($B430="SICRO",VLOOKUP($A430,#REF!,3,FALSE),IF($B430="SINAPI",IFERROR((VLOOKUP($A430,#REF!,3,FALSE)),(VLOOKUP($A430,#REF!,3,FALSE))),"-")))))))</f>
        <v>-</v>
      </c>
      <c r="E430" s="113" t="str">
        <f>IF(OR($B430="ANP",$B430="DAER",$B430="CONSULTORIA DNIT",$B430="PREGÃO ELETRÔNICO",$B430="DMLU",$B430="DMAE",$B430="CEEE",$B430="EPTC",$B430="ORSE",$B430="SEINFRA",$B430="CREA",$B430="CAU",$B430="CEHOP",$B430="SIURB",$B430="DER-PR",$B430="SUDECAP",$B430=Aux.!$F$24,$B430=Aux.!$F$25),VLOOKUP($A430,#REF!,6,FALSE),IF($B430="CCU",VLOOKUP($A430,#REF!,5,FALSE),IF($B430="MERCADO",VLOOKUP($A430,#REF!,7,FALSE),IF($B430="PLEO",VLOOKUP($A430,#REF!,4,FALSE),IF($B430="SICRO",VLOOKUP($A430,#REF!,5,FALSE),IF($B430="SINAPI",IFERROR((VLOOKUP($A430,#REF!,18,FALSE)),),"-"))))))</f>
        <v>-</v>
      </c>
      <c r="F430" s="113" t="str">
        <f>IF(OR($B430="ANP",$B430="DAER",$B430="CONSULTORIA DNIT",$B430="PREGÃO ELETRÔNICO",$B430="DMLU",$B430="DMAE",$B430="CEEE",$B430="EPTC",$B430="ORSE",$B430="SEINFRA",$B430="CREA",$B430="CAU",$B430="CEHOP",$B430="SIURB",$B430="DER-PR",$B430="SUDECAP",$B430=Aux.!$F$24,$B430=Aux.!$F$25),VLOOKUP($A430,#REF!,7,FALSE),IF($B430="CCU",VLOOKUP($A430,#REF!,6,FALSE),IF($B430="MERCADO",VLOOKUP($A430,#REF!,8,FALSE),IF($B430="PLEO",VLOOKUP($A430,#REF!,4,FALSE),IF($B430="SICRO",VLOOKUP($A430,#REF!,6,FALSE),IF($B430="SINAPI",IFERROR(SUM((VLOOKUP($A430,#REF!,14,FALSE)),VLOOKUP($A430,#REF!,20,FALSE),VLOOKUP($A430,#REF!,22,FALSE)),),"-"))))))</f>
        <v>-</v>
      </c>
      <c r="G430" s="113" t="str">
        <f>IF(OR($B430="ANP",$B430="DAER",$B430="CONSULTORIA DNIT",$B430="PREGÃO ELETRÔNICO",$B430="DMLU",$B430="DMAE",$B430="CEEE",$B430="EPTC",$B430="ORSE",$B430="SEINFRA",$B430="CREA",$B430="CAU",$B430="CEHOP",$B430="SIURB",$B430="DER-PR",$B430="SUDECAP",$B430=Aux.!$F$24,$B430=Aux.!$F$25),VLOOKUP($A430,#REF!,8,FALSE),IF($B430="CCU",VLOOKUP($A430,#REF!,7,FALSE),IF($B430="MERCADO",VLOOKUP($A430,#REF!,9,FALSE),IF($B430="PLEO",VLOOKUP($A430,#REF!,4,FALSE),IF($B430="SICRO",VLOOKUP($A430,#REF!,7,FALSE),IF($B430="SINAPI",IFERROR((VLOOKUP($A430,#REF!,16,FALSE)),(VLOOKUP($A430,#REF!,5,FALSE))),"-"))))))</f>
        <v>-</v>
      </c>
      <c r="H430" s="113" t="str">
        <f>IF(OR($B430="ANP",$B430="DAER",$B430="CONSULTORIA DNIT",$B430="PREGÃO ELETRÔNICO",$B430="DMLU",$B430="DMAE",$B430="CEEE",$B430="EPTC",$B430="ORSE",$B430="SEINFRA",$B430="CREA",$B430="CAU",$B430="CEHOP",$B430="SIURB",$B430="DER-PR",$B430="SUDECAP",$B430=Aux.!$F$24,$B430=Aux.!$F$25),VLOOKUP($A430,#REF!,5,FALSE),IF($B430="CCU",VLOOKUP($A430,#REF!,4,FALSE),IF($B430="MERCADO",VLOOKUP($A430,#REF!,6,FALSE),IF($B430="PLEO",VLOOKUP($A430,#REF!,4,FALSE),IF($B430="SICRO",VLOOKUP($A430,#REF!,4,FALSE),IF($B430="SINAPI",IFERROR((VLOOKUP($A430,#REF!,5,FALSE)),(VLOOKUP($A430,#REF!,5,FALSE))),"-"))))))</f>
        <v>-</v>
      </c>
      <c r="I430" s="114">
        <f>IF($B430="SICRO EQUIP.",VLOOKUP($A430,#REF!,10,FALSE),0)</f>
        <v>0</v>
      </c>
      <c r="J430" s="114">
        <f>IF($B430="SICRO EQUIP.",VLOOKUP($A430,#REF!,11,FALSE),0)</f>
        <v>0</v>
      </c>
      <c r="K430" s="258"/>
      <c r="L430" s="259"/>
      <c r="M430" s="115" t="e">
        <f>VLOOKUP($K430,Reajuste!$A$2:$BW$29,(MATCH($L430,Reajuste!$C$2:$BW$2,0)+2),FALSE)</f>
        <v>#N/A</v>
      </c>
      <c r="N430" s="259"/>
      <c r="O430" s="115" t="e">
        <f>VLOOKUP($K430,Reajuste!$A$2:$CW$29,(MATCH($N430,Reajuste!$C$2:$CW$2,0)+2),FALSE)</f>
        <v>#N/A</v>
      </c>
      <c r="P430" s="113">
        <f t="shared" si="0"/>
        <v>0</v>
      </c>
      <c r="Q430" s="113">
        <f t="shared" si="1"/>
        <v>0</v>
      </c>
      <c r="R430" s="113">
        <f t="shared" si="2"/>
        <v>0</v>
      </c>
      <c r="S430" s="113">
        <f t="shared" si="3"/>
        <v>0</v>
      </c>
      <c r="T430" s="113">
        <f t="shared" si="4"/>
        <v>0</v>
      </c>
      <c r="U430" s="113">
        <f t="shared" si="5"/>
        <v>0</v>
      </c>
      <c r="V430" s="4"/>
      <c r="W430" s="4"/>
      <c r="X430" s="4"/>
      <c r="Y430" s="4"/>
      <c r="Z430" s="4"/>
    </row>
    <row r="431" spans="1:26" ht="14.25" customHeight="1">
      <c r="A431" s="256"/>
      <c r="B431" s="257"/>
      <c r="C431" s="112" t="str">
        <f>IF(OR($B431="ANP",$B431="DAER",$B431="CONSULTORIA DNIT",$B431="PREGÃO ELETRÔNICO",$B431="DMLU",$B431="DMAE",$B431="CEEE",$B431="EPTC",$B431="ORSE",$B431="SEINFRA",$B431="CREA",$B431="CAU",$B431="CEHOP",$B431="SIURB",$B431="DER-PR",$B431="SUDECAP",$B431=Aux.!$F$24,$B431=Aux.!$F$25),VLOOKUP($A431,#REF!,3,FALSE),IF($B431="SICRO EQUIP.",VLOOKUP($A431,#REF!,2,FALSE),IF($B431="CCU",VLOOKUP($A431,#REF!,2,FALSE),IF($B431="MERCADO",VLOOKUP($A431,#REF!,2,FALSE),IF($B431="PLEO",VLOOKUP($A431,#REF!,2,FALSE),IF($B431="SICRO",VLOOKUP($A431,#REF!,2,FALSE),IF($B431="SINAPI",IFERROR((VLOOKUP($A431,#REF!,2,FALSE)),(VLOOKUP($A431,#REF!,2,FALSE))),"-")))))))</f>
        <v>-</v>
      </c>
      <c r="D431" s="95" t="str">
        <f>IF(OR($B431="ANP",$B431="DAER",$B431="CONSULTORIA DNIT",$B431="PREGÃO ELETRÔNICO",$B431="DMLU",$B431="DMAE",$B431="CEEE",$B431="EPTC",$B431="ORSE",$B431="SEINFRA",$B431="CREA",$B431="CAU",$B431="CEHOP",$B431="SIURB",$B431="DER-PR",$B431="SUDECAP",$B431=Aux.!$F$24,$B431=Aux.!$F$25),VLOOKUP($A431,#REF!,4,FALSE),IF($B431="SICRO EQUIP.","H",IF($B431="CCU",VLOOKUP($A431,#REF!,3,FALSE),IF($B431="MERCADO",VLOOKUP($A431,#REF!,10,FALSE),IF($B431="PLEO",VLOOKUP($A431,#REF!,3,FALSE),IF($B431="SICRO",VLOOKUP($A431,#REF!,3,FALSE),IF($B431="SINAPI",IFERROR((VLOOKUP($A431,#REF!,3,FALSE)),(VLOOKUP($A431,#REF!,3,FALSE))),"-")))))))</f>
        <v>-</v>
      </c>
      <c r="E431" s="113" t="str">
        <f>IF(OR($B431="ANP",$B431="DAER",$B431="CONSULTORIA DNIT",$B431="PREGÃO ELETRÔNICO",$B431="DMLU",$B431="DMAE",$B431="CEEE",$B431="EPTC",$B431="ORSE",$B431="SEINFRA",$B431="CREA",$B431="CAU",$B431="CEHOP",$B431="SIURB",$B431="DER-PR",$B431="SUDECAP",$B431=Aux.!$F$24,$B431=Aux.!$F$25),VLOOKUP($A431,#REF!,6,FALSE),IF($B431="CCU",VLOOKUP($A431,#REF!,5,FALSE),IF($B431="MERCADO",VLOOKUP($A431,#REF!,7,FALSE),IF($B431="PLEO",VLOOKUP($A431,#REF!,4,FALSE),IF($B431="SICRO",VLOOKUP($A431,#REF!,5,FALSE),IF($B431="SINAPI",IFERROR((VLOOKUP($A431,#REF!,18,FALSE)),),"-"))))))</f>
        <v>-</v>
      </c>
      <c r="F431" s="113" t="str">
        <f>IF(OR($B431="ANP",$B431="DAER",$B431="CONSULTORIA DNIT",$B431="PREGÃO ELETRÔNICO",$B431="DMLU",$B431="DMAE",$B431="CEEE",$B431="EPTC",$B431="ORSE",$B431="SEINFRA",$B431="CREA",$B431="CAU",$B431="CEHOP",$B431="SIURB",$B431="DER-PR",$B431="SUDECAP",$B431=Aux.!$F$24,$B431=Aux.!$F$25),VLOOKUP($A431,#REF!,7,FALSE),IF($B431="CCU",VLOOKUP($A431,#REF!,6,FALSE),IF($B431="MERCADO",VLOOKUP($A431,#REF!,8,FALSE),IF($B431="PLEO",VLOOKUP($A431,#REF!,4,FALSE),IF($B431="SICRO",VLOOKUP($A431,#REF!,6,FALSE),IF($B431="SINAPI",IFERROR(SUM((VLOOKUP($A431,#REF!,14,FALSE)),VLOOKUP($A431,#REF!,20,FALSE),VLOOKUP($A431,#REF!,22,FALSE)),),"-"))))))</f>
        <v>-</v>
      </c>
      <c r="G431" s="113" t="str">
        <f>IF(OR($B431="ANP",$B431="DAER",$B431="CONSULTORIA DNIT",$B431="PREGÃO ELETRÔNICO",$B431="DMLU",$B431="DMAE",$B431="CEEE",$B431="EPTC",$B431="ORSE",$B431="SEINFRA",$B431="CREA",$B431="CAU",$B431="CEHOP",$B431="SIURB",$B431="DER-PR",$B431="SUDECAP",$B431=Aux.!$F$24,$B431=Aux.!$F$25),VLOOKUP($A431,#REF!,8,FALSE),IF($B431="CCU",VLOOKUP($A431,#REF!,7,FALSE),IF($B431="MERCADO",VLOOKUP($A431,#REF!,9,FALSE),IF($B431="PLEO",VLOOKUP($A431,#REF!,4,FALSE),IF($B431="SICRO",VLOOKUP($A431,#REF!,7,FALSE),IF($B431="SINAPI",IFERROR((VLOOKUP($A431,#REF!,16,FALSE)),(VLOOKUP($A431,#REF!,5,FALSE))),"-"))))))</f>
        <v>-</v>
      </c>
      <c r="H431" s="113" t="str">
        <f>IF(OR($B431="ANP",$B431="DAER",$B431="CONSULTORIA DNIT",$B431="PREGÃO ELETRÔNICO",$B431="DMLU",$B431="DMAE",$B431="CEEE",$B431="EPTC",$B431="ORSE",$B431="SEINFRA",$B431="CREA",$B431="CAU",$B431="CEHOP",$B431="SIURB",$B431="DER-PR",$B431="SUDECAP",$B431=Aux.!$F$24,$B431=Aux.!$F$25),VLOOKUP($A431,#REF!,5,FALSE),IF($B431="CCU",VLOOKUP($A431,#REF!,4,FALSE),IF($B431="MERCADO",VLOOKUP($A431,#REF!,6,FALSE),IF($B431="PLEO",VLOOKUP($A431,#REF!,4,FALSE),IF($B431="SICRO",VLOOKUP($A431,#REF!,4,FALSE),IF($B431="SINAPI",IFERROR((VLOOKUP($A431,#REF!,5,FALSE)),(VLOOKUP($A431,#REF!,5,FALSE))),"-"))))))</f>
        <v>-</v>
      </c>
      <c r="I431" s="114">
        <f>IF($B431="SICRO EQUIP.",VLOOKUP($A431,#REF!,10,FALSE),0)</f>
        <v>0</v>
      </c>
      <c r="J431" s="114">
        <f>IF($B431="SICRO EQUIP.",VLOOKUP($A431,#REF!,11,FALSE),0)</f>
        <v>0</v>
      </c>
      <c r="K431" s="258"/>
      <c r="L431" s="259"/>
      <c r="M431" s="115" t="e">
        <f>VLOOKUP($K431,Reajuste!$A$2:$BW$29,(MATCH($L431,Reajuste!$C$2:$BW$2,0)+2),FALSE)</f>
        <v>#N/A</v>
      </c>
      <c r="N431" s="259"/>
      <c r="O431" s="115" t="e">
        <f>VLOOKUP($K431,Reajuste!$A$2:$CW$29,(MATCH($N431,Reajuste!$C$2:$CW$2,0)+2),FALSE)</f>
        <v>#N/A</v>
      </c>
      <c r="P431" s="113">
        <f t="shared" si="0"/>
        <v>0</v>
      </c>
      <c r="Q431" s="113">
        <f t="shared" si="1"/>
        <v>0</v>
      </c>
      <c r="R431" s="113">
        <f t="shared" si="2"/>
        <v>0</v>
      </c>
      <c r="S431" s="113">
        <f t="shared" si="3"/>
        <v>0</v>
      </c>
      <c r="T431" s="113">
        <f t="shared" si="4"/>
        <v>0</v>
      </c>
      <c r="U431" s="113">
        <f t="shared" si="5"/>
        <v>0</v>
      </c>
      <c r="V431" s="4"/>
      <c r="W431" s="4"/>
      <c r="X431" s="4"/>
      <c r="Y431" s="4"/>
      <c r="Z431" s="4"/>
    </row>
    <row r="432" spans="1:26" ht="14.25" customHeight="1">
      <c r="A432" s="256"/>
      <c r="B432" s="257"/>
      <c r="C432" s="112" t="str">
        <f>IF(OR($B432="ANP",$B432="DAER",$B432="CONSULTORIA DNIT",$B432="PREGÃO ELETRÔNICO",$B432="DMLU",$B432="DMAE",$B432="CEEE",$B432="EPTC",$B432="ORSE",$B432="SEINFRA",$B432="CREA",$B432="CAU",$B432="CEHOP",$B432="SIURB",$B432="DER-PR",$B432="SUDECAP",$B432=Aux.!$F$24,$B432=Aux.!$F$25),VLOOKUP($A432,#REF!,3,FALSE),IF($B432="SICRO EQUIP.",VLOOKUP($A432,#REF!,2,FALSE),IF($B432="CCU",VLOOKUP($A432,#REF!,2,FALSE),IF($B432="MERCADO",VLOOKUP($A432,#REF!,2,FALSE),IF($B432="PLEO",VLOOKUP($A432,#REF!,2,FALSE),IF($B432="SICRO",VLOOKUP($A432,#REF!,2,FALSE),IF($B432="SINAPI",IFERROR((VLOOKUP($A432,#REF!,2,FALSE)),(VLOOKUP($A432,#REF!,2,FALSE))),"-")))))))</f>
        <v>-</v>
      </c>
      <c r="D432" s="95" t="str">
        <f>IF(OR($B432="ANP",$B432="DAER",$B432="CONSULTORIA DNIT",$B432="PREGÃO ELETRÔNICO",$B432="DMLU",$B432="DMAE",$B432="CEEE",$B432="EPTC",$B432="ORSE",$B432="SEINFRA",$B432="CREA",$B432="CAU",$B432="CEHOP",$B432="SIURB",$B432="DER-PR",$B432="SUDECAP",$B432=Aux.!$F$24,$B432=Aux.!$F$25),VLOOKUP($A432,#REF!,4,FALSE),IF($B432="SICRO EQUIP.","H",IF($B432="CCU",VLOOKUP($A432,#REF!,3,FALSE),IF($B432="MERCADO",VLOOKUP($A432,#REF!,10,FALSE),IF($B432="PLEO",VLOOKUP($A432,#REF!,3,FALSE),IF($B432="SICRO",VLOOKUP($A432,#REF!,3,FALSE),IF($B432="SINAPI",IFERROR((VLOOKUP($A432,#REF!,3,FALSE)),(VLOOKUP($A432,#REF!,3,FALSE))),"-")))))))</f>
        <v>-</v>
      </c>
      <c r="E432" s="113" t="str">
        <f>IF(OR($B432="ANP",$B432="DAER",$B432="CONSULTORIA DNIT",$B432="PREGÃO ELETRÔNICO",$B432="DMLU",$B432="DMAE",$B432="CEEE",$B432="EPTC",$B432="ORSE",$B432="SEINFRA",$B432="CREA",$B432="CAU",$B432="CEHOP",$B432="SIURB",$B432="DER-PR",$B432="SUDECAP",$B432=Aux.!$F$24,$B432=Aux.!$F$25),VLOOKUP($A432,#REF!,6,FALSE),IF($B432="CCU",VLOOKUP($A432,#REF!,5,FALSE),IF($B432="MERCADO",VLOOKUP($A432,#REF!,7,FALSE),IF($B432="PLEO",VLOOKUP($A432,#REF!,4,FALSE),IF($B432="SICRO",VLOOKUP($A432,#REF!,5,FALSE),IF($B432="SINAPI",IFERROR((VLOOKUP($A432,#REF!,18,FALSE)),),"-"))))))</f>
        <v>-</v>
      </c>
      <c r="F432" s="113" t="str">
        <f>IF(OR($B432="ANP",$B432="DAER",$B432="CONSULTORIA DNIT",$B432="PREGÃO ELETRÔNICO",$B432="DMLU",$B432="DMAE",$B432="CEEE",$B432="EPTC",$B432="ORSE",$B432="SEINFRA",$B432="CREA",$B432="CAU",$B432="CEHOP",$B432="SIURB",$B432="DER-PR",$B432="SUDECAP",$B432=Aux.!$F$24,$B432=Aux.!$F$25),VLOOKUP($A432,#REF!,7,FALSE),IF($B432="CCU",VLOOKUP($A432,#REF!,6,FALSE),IF($B432="MERCADO",VLOOKUP($A432,#REF!,8,FALSE),IF($B432="PLEO",VLOOKUP($A432,#REF!,4,FALSE),IF($B432="SICRO",VLOOKUP($A432,#REF!,6,FALSE),IF($B432="SINAPI",IFERROR(SUM((VLOOKUP($A432,#REF!,14,FALSE)),VLOOKUP($A432,#REF!,20,FALSE),VLOOKUP($A432,#REF!,22,FALSE)),),"-"))))))</f>
        <v>-</v>
      </c>
      <c r="G432" s="113" t="str">
        <f>IF(OR($B432="ANP",$B432="DAER",$B432="CONSULTORIA DNIT",$B432="PREGÃO ELETRÔNICO",$B432="DMLU",$B432="DMAE",$B432="CEEE",$B432="EPTC",$B432="ORSE",$B432="SEINFRA",$B432="CREA",$B432="CAU",$B432="CEHOP",$B432="SIURB",$B432="DER-PR",$B432="SUDECAP",$B432=Aux.!$F$24,$B432=Aux.!$F$25),VLOOKUP($A432,#REF!,8,FALSE),IF($B432="CCU",VLOOKUP($A432,#REF!,7,FALSE),IF($B432="MERCADO",VLOOKUP($A432,#REF!,9,FALSE),IF($B432="PLEO",VLOOKUP($A432,#REF!,4,FALSE),IF($B432="SICRO",VLOOKUP($A432,#REF!,7,FALSE),IF($B432="SINAPI",IFERROR((VLOOKUP($A432,#REF!,16,FALSE)),(VLOOKUP($A432,#REF!,5,FALSE))),"-"))))))</f>
        <v>-</v>
      </c>
      <c r="H432" s="113" t="str">
        <f>IF(OR($B432="ANP",$B432="DAER",$B432="CONSULTORIA DNIT",$B432="PREGÃO ELETRÔNICO",$B432="DMLU",$B432="DMAE",$B432="CEEE",$B432="EPTC",$B432="ORSE",$B432="SEINFRA",$B432="CREA",$B432="CAU",$B432="CEHOP",$B432="SIURB",$B432="DER-PR",$B432="SUDECAP",$B432=Aux.!$F$24,$B432=Aux.!$F$25),VLOOKUP($A432,#REF!,5,FALSE),IF($B432="CCU",VLOOKUP($A432,#REF!,4,FALSE),IF($B432="MERCADO",VLOOKUP($A432,#REF!,6,FALSE),IF($B432="PLEO",VLOOKUP($A432,#REF!,4,FALSE),IF($B432="SICRO",VLOOKUP($A432,#REF!,4,FALSE),IF($B432="SINAPI",IFERROR((VLOOKUP($A432,#REF!,5,FALSE)),(VLOOKUP($A432,#REF!,5,FALSE))),"-"))))))</f>
        <v>-</v>
      </c>
      <c r="I432" s="114">
        <f>IF($B432="SICRO EQUIP.",VLOOKUP($A432,#REF!,10,FALSE),0)</f>
        <v>0</v>
      </c>
      <c r="J432" s="114">
        <f>IF($B432="SICRO EQUIP.",VLOOKUP($A432,#REF!,11,FALSE),0)</f>
        <v>0</v>
      </c>
      <c r="K432" s="258"/>
      <c r="L432" s="259"/>
      <c r="M432" s="115" t="e">
        <f>VLOOKUP($K432,Reajuste!$A$2:$BW$29,(MATCH($L432,Reajuste!$C$2:$BW$2,0)+2),FALSE)</f>
        <v>#N/A</v>
      </c>
      <c r="N432" s="259"/>
      <c r="O432" s="115" t="e">
        <f>VLOOKUP($K432,Reajuste!$A$2:$CW$29,(MATCH($N432,Reajuste!$C$2:$CW$2,0)+2),FALSE)</f>
        <v>#N/A</v>
      </c>
      <c r="P432" s="113">
        <f t="shared" si="0"/>
        <v>0</v>
      </c>
      <c r="Q432" s="113">
        <f t="shared" si="1"/>
        <v>0</v>
      </c>
      <c r="R432" s="113">
        <f t="shared" si="2"/>
        <v>0</v>
      </c>
      <c r="S432" s="113">
        <f t="shared" si="3"/>
        <v>0</v>
      </c>
      <c r="T432" s="113">
        <f t="shared" si="4"/>
        <v>0</v>
      </c>
      <c r="U432" s="113">
        <f t="shared" si="5"/>
        <v>0</v>
      </c>
      <c r="V432" s="4"/>
      <c r="W432" s="4"/>
      <c r="X432" s="4"/>
      <c r="Y432" s="4"/>
      <c r="Z432" s="4"/>
    </row>
    <row r="433" spans="1:26" ht="14.25" customHeight="1">
      <c r="A433" s="256"/>
      <c r="B433" s="257"/>
      <c r="C433" s="112" t="str">
        <f>IF(OR($B433="ANP",$B433="DAER",$B433="CONSULTORIA DNIT",$B433="PREGÃO ELETRÔNICO",$B433="DMLU",$B433="DMAE",$B433="CEEE",$B433="EPTC",$B433="ORSE",$B433="SEINFRA",$B433="CREA",$B433="CAU",$B433="CEHOP",$B433="SIURB",$B433="DER-PR",$B433="SUDECAP",$B433=Aux.!$F$24,$B433=Aux.!$F$25),VLOOKUP($A433,#REF!,3,FALSE),IF($B433="SICRO EQUIP.",VLOOKUP($A433,#REF!,2,FALSE),IF($B433="CCU",VLOOKUP($A433,#REF!,2,FALSE),IF($B433="MERCADO",VLOOKUP($A433,#REF!,2,FALSE),IF($B433="PLEO",VLOOKUP($A433,#REF!,2,FALSE),IF($B433="SICRO",VLOOKUP($A433,#REF!,2,FALSE),IF($B433="SINAPI",IFERROR((VLOOKUP($A433,#REF!,2,FALSE)),(VLOOKUP($A433,#REF!,2,FALSE))),"-")))))))</f>
        <v>-</v>
      </c>
      <c r="D433" s="95" t="str">
        <f>IF(OR($B433="ANP",$B433="DAER",$B433="CONSULTORIA DNIT",$B433="PREGÃO ELETRÔNICO",$B433="DMLU",$B433="DMAE",$B433="CEEE",$B433="EPTC",$B433="ORSE",$B433="SEINFRA",$B433="CREA",$B433="CAU",$B433="CEHOP",$B433="SIURB",$B433="DER-PR",$B433="SUDECAP",$B433=Aux.!$F$24,$B433=Aux.!$F$25),VLOOKUP($A433,#REF!,4,FALSE),IF($B433="SICRO EQUIP.","H",IF($B433="CCU",VLOOKUP($A433,#REF!,3,FALSE),IF($B433="MERCADO",VLOOKUP($A433,#REF!,10,FALSE),IF($B433="PLEO",VLOOKUP($A433,#REF!,3,FALSE),IF($B433="SICRO",VLOOKUP($A433,#REF!,3,FALSE),IF($B433="SINAPI",IFERROR((VLOOKUP($A433,#REF!,3,FALSE)),(VLOOKUP($A433,#REF!,3,FALSE))),"-")))))))</f>
        <v>-</v>
      </c>
      <c r="E433" s="113" t="str">
        <f>IF(OR($B433="ANP",$B433="DAER",$B433="CONSULTORIA DNIT",$B433="PREGÃO ELETRÔNICO",$B433="DMLU",$B433="DMAE",$B433="CEEE",$B433="EPTC",$B433="ORSE",$B433="SEINFRA",$B433="CREA",$B433="CAU",$B433="CEHOP",$B433="SIURB",$B433="DER-PR",$B433="SUDECAP",$B433=Aux.!$F$24,$B433=Aux.!$F$25),VLOOKUP($A433,#REF!,6,FALSE),IF($B433="CCU",VLOOKUP($A433,#REF!,5,FALSE),IF($B433="MERCADO",VLOOKUP($A433,#REF!,7,FALSE),IF($B433="PLEO",VLOOKUP($A433,#REF!,4,FALSE),IF($B433="SICRO",VLOOKUP($A433,#REF!,5,FALSE),IF($B433="SINAPI",IFERROR((VLOOKUP($A433,#REF!,18,FALSE)),),"-"))))))</f>
        <v>-</v>
      </c>
      <c r="F433" s="113" t="str">
        <f>IF(OR($B433="ANP",$B433="DAER",$B433="CONSULTORIA DNIT",$B433="PREGÃO ELETRÔNICO",$B433="DMLU",$B433="DMAE",$B433="CEEE",$B433="EPTC",$B433="ORSE",$B433="SEINFRA",$B433="CREA",$B433="CAU",$B433="CEHOP",$B433="SIURB",$B433="DER-PR",$B433="SUDECAP",$B433=Aux.!$F$24,$B433=Aux.!$F$25),VLOOKUP($A433,#REF!,7,FALSE),IF($B433="CCU",VLOOKUP($A433,#REF!,6,FALSE),IF($B433="MERCADO",VLOOKUP($A433,#REF!,8,FALSE),IF($B433="PLEO",VLOOKUP($A433,#REF!,4,FALSE),IF($B433="SICRO",VLOOKUP($A433,#REF!,6,FALSE),IF($B433="SINAPI",IFERROR(SUM((VLOOKUP($A433,#REF!,14,FALSE)),VLOOKUP($A433,#REF!,20,FALSE),VLOOKUP($A433,#REF!,22,FALSE)),),"-"))))))</f>
        <v>-</v>
      </c>
      <c r="G433" s="113" t="str">
        <f>IF(OR($B433="ANP",$B433="DAER",$B433="CONSULTORIA DNIT",$B433="PREGÃO ELETRÔNICO",$B433="DMLU",$B433="DMAE",$B433="CEEE",$B433="EPTC",$B433="ORSE",$B433="SEINFRA",$B433="CREA",$B433="CAU",$B433="CEHOP",$B433="SIURB",$B433="DER-PR",$B433="SUDECAP",$B433=Aux.!$F$24,$B433=Aux.!$F$25),VLOOKUP($A433,#REF!,8,FALSE),IF($B433="CCU",VLOOKUP($A433,#REF!,7,FALSE),IF($B433="MERCADO",VLOOKUP($A433,#REF!,9,FALSE),IF($B433="PLEO",VLOOKUP($A433,#REF!,4,FALSE),IF($B433="SICRO",VLOOKUP($A433,#REF!,7,FALSE),IF($B433="SINAPI",IFERROR((VLOOKUP($A433,#REF!,16,FALSE)),(VLOOKUP($A433,#REF!,5,FALSE))),"-"))))))</f>
        <v>-</v>
      </c>
      <c r="H433" s="113" t="str">
        <f>IF(OR($B433="ANP",$B433="DAER",$B433="CONSULTORIA DNIT",$B433="PREGÃO ELETRÔNICO",$B433="DMLU",$B433="DMAE",$B433="CEEE",$B433="EPTC",$B433="ORSE",$B433="SEINFRA",$B433="CREA",$B433="CAU",$B433="CEHOP",$B433="SIURB",$B433="DER-PR",$B433="SUDECAP",$B433=Aux.!$F$24,$B433=Aux.!$F$25),VLOOKUP($A433,#REF!,5,FALSE),IF($B433="CCU",VLOOKUP($A433,#REF!,4,FALSE),IF($B433="MERCADO",VLOOKUP($A433,#REF!,6,FALSE),IF($B433="PLEO",VLOOKUP($A433,#REF!,4,FALSE),IF($B433="SICRO",VLOOKUP($A433,#REF!,4,FALSE),IF($B433="SINAPI",IFERROR((VLOOKUP($A433,#REF!,5,FALSE)),(VLOOKUP($A433,#REF!,5,FALSE))),"-"))))))</f>
        <v>-</v>
      </c>
      <c r="I433" s="114">
        <f>IF($B433="SICRO EQUIP.",VLOOKUP($A433,#REF!,10,FALSE),0)</f>
        <v>0</v>
      </c>
      <c r="J433" s="114">
        <f>IF($B433="SICRO EQUIP.",VLOOKUP($A433,#REF!,11,FALSE),0)</f>
        <v>0</v>
      </c>
      <c r="K433" s="258"/>
      <c r="L433" s="259"/>
      <c r="M433" s="115" t="e">
        <f>VLOOKUP($K433,Reajuste!$A$2:$BW$29,(MATCH($L433,Reajuste!$C$2:$BW$2,0)+2),FALSE)</f>
        <v>#N/A</v>
      </c>
      <c r="N433" s="259"/>
      <c r="O433" s="115" t="e">
        <f>VLOOKUP($K433,Reajuste!$A$2:$CW$29,(MATCH($N433,Reajuste!$C$2:$CW$2,0)+2),FALSE)</f>
        <v>#N/A</v>
      </c>
      <c r="P433" s="113">
        <f t="shared" si="0"/>
        <v>0</v>
      </c>
      <c r="Q433" s="113">
        <f t="shared" si="1"/>
        <v>0</v>
      </c>
      <c r="R433" s="113">
        <f t="shared" si="2"/>
        <v>0</v>
      </c>
      <c r="S433" s="113">
        <f t="shared" si="3"/>
        <v>0</v>
      </c>
      <c r="T433" s="113">
        <f t="shared" si="4"/>
        <v>0</v>
      </c>
      <c r="U433" s="113">
        <f t="shared" si="5"/>
        <v>0</v>
      </c>
      <c r="V433" s="4"/>
      <c r="W433" s="4"/>
      <c r="X433" s="4"/>
      <c r="Y433" s="4"/>
      <c r="Z433" s="4"/>
    </row>
    <row r="434" spans="1:26" ht="14.25" customHeight="1">
      <c r="A434" s="256"/>
      <c r="B434" s="257"/>
      <c r="C434" s="112" t="str">
        <f>IF(OR($B434="ANP",$B434="DAER",$B434="CONSULTORIA DNIT",$B434="PREGÃO ELETRÔNICO",$B434="DMLU",$B434="DMAE",$B434="CEEE",$B434="EPTC",$B434="ORSE",$B434="SEINFRA",$B434="CREA",$B434="CAU",$B434="CEHOP",$B434="SIURB",$B434="DER-PR",$B434="SUDECAP",$B434=Aux.!$F$24,$B434=Aux.!$F$25),VLOOKUP($A434,#REF!,3,FALSE),IF($B434="SICRO EQUIP.",VLOOKUP($A434,#REF!,2,FALSE),IF($B434="CCU",VLOOKUP($A434,#REF!,2,FALSE),IF($B434="MERCADO",VLOOKUP($A434,#REF!,2,FALSE),IF($B434="PLEO",VLOOKUP($A434,#REF!,2,FALSE),IF($B434="SICRO",VLOOKUP($A434,#REF!,2,FALSE),IF($B434="SINAPI",IFERROR((VLOOKUP($A434,#REF!,2,FALSE)),(VLOOKUP($A434,#REF!,2,FALSE))),"-")))))))</f>
        <v>-</v>
      </c>
      <c r="D434" s="95" t="str">
        <f>IF(OR($B434="ANP",$B434="DAER",$B434="CONSULTORIA DNIT",$B434="PREGÃO ELETRÔNICO",$B434="DMLU",$B434="DMAE",$B434="CEEE",$B434="EPTC",$B434="ORSE",$B434="SEINFRA",$B434="CREA",$B434="CAU",$B434="CEHOP",$B434="SIURB",$B434="DER-PR",$B434="SUDECAP",$B434=Aux.!$F$24,$B434=Aux.!$F$25),VLOOKUP($A434,#REF!,4,FALSE),IF($B434="SICRO EQUIP.","H",IF($B434="CCU",VLOOKUP($A434,#REF!,3,FALSE),IF($B434="MERCADO",VLOOKUP($A434,#REF!,10,FALSE),IF($B434="PLEO",VLOOKUP($A434,#REF!,3,FALSE),IF($B434="SICRO",VLOOKUP($A434,#REF!,3,FALSE),IF($B434="SINAPI",IFERROR((VLOOKUP($A434,#REF!,3,FALSE)),(VLOOKUP($A434,#REF!,3,FALSE))),"-")))))))</f>
        <v>-</v>
      </c>
      <c r="E434" s="113" t="str">
        <f>IF(OR($B434="ANP",$B434="DAER",$B434="CONSULTORIA DNIT",$B434="PREGÃO ELETRÔNICO",$B434="DMLU",$B434="DMAE",$B434="CEEE",$B434="EPTC",$B434="ORSE",$B434="SEINFRA",$B434="CREA",$B434="CAU",$B434="CEHOP",$B434="SIURB",$B434="DER-PR",$B434="SUDECAP",$B434=Aux.!$F$24,$B434=Aux.!$F$25),VLOOKUP($A434,#REF!,6,FALSE),IF($B434="CCU",VLOOKUP($A434,#REF!,5,FALSE),IF($B434="MERCADO",VLOOKUP($A434,#REF!,7,FALSE),IF($B434="PLEO",VLOOKUP($A434,#REF!,4,FALSE),IF($B434="SICRO",VLOOKUP($A434,#REF!,5,FALSE),IF($B434="SINAPI",IFERROR((VLOOKUP($A434,#REF!,18,FALSE)),),"-"))))))</f>
        <v>-</v>
      </c>
      <c r="F434" s="113" t="str">
        <f>IF(OR($B434="ANP",$B434="DAER",$B434="CONSULTORIA DNIT",$B434="PREGÃO ELETRÔNICO",$B434="DMLU",$B434="DMAE",$B434="CEEE",$B434="EPTC",$B434="ORSE",$B434="SEINFRA",$B434="CREA",$B434="CAU",$B434="CEHOP",$B434="SIURB",$B434="DER-PR",$B434="SUDECAP",$B434=Aux.!$F$24,$B434=Aux.!$F$25),VLOOKUP($A434,#REF!,7,FALSE),IF($B434="CCU",VLOOKUP($A434,#REF!,6,FALSE),IF($B434="MERCADO",VLOOKUP($A434,#REF!,8,FALSE),IF($B434="PLEO",VLOOKUP($A434,#REF!,4,FALSE),IF($B434="SICRO",VLOOKUP($A434,#REF!,6,FALSE),IF($B434="SINAPI",IFERROR(SUM((VLOOKUP($A434,#REF!,14,FALSE)),VLOOKUP($A434,#REF!,20,FALSE),VLOOKUP($A434,#REF!,22,FALSE)),),"-"))))))</f>
        <v>-</v>
      </c>
      <c r="G434" s="113" t="str">
        <f>IF(OR($B434="ANP",$B434="DAER",$B434="CONSULTORIA DNIT",$B434="PREGÃO ELETRÔNICO",$B434="DMLU",$B434="DMAE",$B434="CEEE",$B434="EPTC",$B434="ORSE",$B434="SEINFRA",$B434="CREA",$B434="CAU",$B434="CEHOP",$B434="SIURB",$B434="DER-PR",$B434="SUDECAP",$B434=Aux.!$F$24,$B434=Aux.!$F$25),VLOOKUP($A434,#REF!,8,FALSE),IF($B434="CCU",VLOOKUP($A434,#REF!,7,FALSE),IF($B434="MERCADO",VLOOKUP($A434,#REF!,9,FALSE),IF($B434="PLEO",VLOOKUP($A434,#REF!,4,FALSE),IF($B434="SICRO",VLOOKUP($A434,#REF!,7,FALSE),IF($B434="SINAPI",IFERROR((VLOOKUP($A434,#REF!,16,FALSE)),(VLOOKUP($A434,#REF!,5,FALSE))),"-"))))))</f>
        <v>-</v>
      </c>
      <c r="H434" s="113" t="str">
        <f>IF(OR($B434="ANP",$B434="DAER",$B434="CONSULTORIA DNIT",$B434="PREGÃO ELETRÔNICO",$B434="DMLU",$B434="DMAE",$B434="CEEE",$B434="EPTC",$B434="ORSE",$B434="SEINFRA",$B434="CREA",$B434="CAU",$B434="CEHOP",$B434="SIURB",$B434="DER-PR",$B434="SUDECAP",$B434=Aux.!$F$24,$B434=Aux.!$F$25),VLOOKUP($A434,#REF!,5,FALSE),IF($B434="CCU",VLOOKUP($A434,#REF!,4,FALSE),IF($B434="MERCADO",VLOOKUP($A434,#REF!,6,FALSE),IF($B434="PLEO",VLOOKUP($A434,#REF!,4,FALSE),IF($B434="SICRO",VLOOKUP($A434,#REF!,4,FALSE),IF($B434="SINAPI",IFERROR((VLOOKUP($A434,#REF!,5,FALSE)),(VLOOKUP($A434,#REF!,5,FALSE))),"-"))))))</f>
        <v>-</v>
      </c>
      <c r="I434" s="114">
        <f>IF($B434="SICRO EQUIP.",VLOOKUP($A434,#REF!,10,FALSE),0)</f>
        <v>0</v>
      </c>
      <c r="J434" s="114">
        <f>IF($B434="SICRO EQUIP.",VLOOKUP($A434,#REF!,11,FALSE),0)</f>
        <v>0</v>
      </c>
      <c r="K434" s="258"/>
      <c r="L434" s="259"/>
      <c r="M434" s="115" t="e">
        <f>VLOOKUP($K434,Reajuste!$A$2:$BW$29,(MATCH($L434,Reajuste!$C$2:$BW$2,0)+2),FALSE)</f>
        <v>#N/A</v>
      </c>
      <c r="N434" s="259"/>
      <c r="O434" s="115" t="e">
        <f>VLOOKUP($K434,Reajuste!$A$2:$CW$29,(MATCH($N434,Reajuste!$C$2:$CW$2,0)+2),FALSE)</f>
        <v>#N/A</v>
      </c>
      <c r="P434" s="113">
        <f t="shared" si="0"/>
        <v>0</v>
      </c>
      <c r="Q434" s="113">
        <f t="shared" si="1"/>
        <v>0</v>
      </c>
      <c r="R434" s="113">
        <f t="shared" si="2"/>
        <v>0</v>
      </c>
      <c r="S434" s="113">
        <f t="shared" si="3"/>
        <v>0</v>
      </c>
      <c r="T434" s="113">
        <f t="shared" si="4"/>
        <v>0</v>
      </c>
      <c r="U434" s="113">
        <f t="shared" si="5"/>
        <v>0</v>
      </c>
      <c r="V434" s="4"/>
      <c r="W434" s="4"/>
      <c r="X434" s="4"/>
      <c r="Y434" s="4"/>
      <c r="Z434" s="4"/>
    </row>
    <row r="435" spans="1:26" ht="14.25" customHeight="1">
      <c r="A435" s="256"/>
      <c r="B435" s="257"/>
      <c r="C435" s="112" t="str">
        <f>IF(OR($B435="ANP",$B435="DAER",$B435="CONSULTORIA DNIT",$B435="PREGÃO ELETRÔNICO",$B435="DMLU",$B435="DMAE",$B435="CEEE",$B435="EPTC",$B435="ORSE",$B435="SEINFRA",$B435="CREA",$B435="CAU",$B435="CEHOP",$B435="SIURB",$B435="DER-PR",$B435="SUDECAP",$B435=Aux.!$F$24,$B435=Aux.!$F$25),VLOOKUP($A435,#REF!,3,FALSE),IF($B435="SICRO EQUIP.",VLOOKUP($A435,#REF!,2,FALSE),IF($B435="CCU",VLOOKUP($A435,#REF!,2,FALSE),IF($B435="MERCADO",VLOOKUP($A435,#REF!,2,FALSE),IF($B435="PLEO",VLOOKUP($A435,#REF!,2,FALSE),IF($B435="SICRO",VLOOKUP($A435,#REF!,2,FALSE),IF($B435="SINAPI",IFERROR((VLOOKUP($A435,#REF!,2,FALSE)),(VLOOKUP($A435,#REF!,2,FALSE))),"-")))))))</f>
        <v>-</v>
      </c>
      <c r="D435" s="95" t="str">
        <f>IF(OR($B435="ANP",$B435="DAER",$B435="CONSULTORIA DNIT",$B435="PREGÃO ELETRÔNICO",$B435="DMLU",$B435="DMAE",$B435="CEEE",$B435="EPTC",$B435="ORSE",$B435="SEINFRA",$B435="CREA",$B435="CAU",$B435="CEHOP",$B435="SIURB",$B435="DER-PR",$B435="SUDECAP",$B435=Aux.!$F$24,$B435=Aux.!$F$25),VLOOKUP($A435,#REF!,4,FALSE),IF($B435="SICRO EQUIP.","H",IF($B435="CCU",VLOOKUP($A435,#REF!,3,FALSE),IF($B435="MERCADO",VLOOKUP($A435,#REF!,10,FALSE),IF($B435="PLEO",VLOOKUP($A435,#REF!,3,FALSE),IF($B435="SICRO",VLOOKUP($A435,#REF!,3,FALSE),IF($B435="SINAPI",IFERROR((VLOOKUP($A435,#REF!,3,FALSE)),(VLOOKUP($A435,#REF!,3,FALSE))),"-")))))))</f>
        <v>-</v>
      </c>
      <c r="E435" s="113" t="str">
        <f>IF(OR($B435="ANP",$B435="DAER",$B435="CONSULTORIA DNIT",$B435="PREGÃO ELETRÔNICO",$B435="DMLU",$B435="DMAE",$B435="CEEE",$B435="EPTC",$B435="ORSE",$B435="SEINFRA",$B435="CREA",$B435="CAU",$B435="CEHOP",$B435="SIURB",$B435="DER-PR",$B435="SUDECAP",$B435=Aux.!$F$24,$B435=Aux.!$F$25),VLOOKUP($A435,#REF!,6,FALSE),IF($B435="CCU",VLOOKUP($A435,#REF!,5,FALSE),IF($B435="MERCADO",VLOOKUP($A435,#REF!,7,FALSE),IF($B435="PLEO",VLOOKUP($A435,#REF!,4,FALSE),IF($B435="SICRO",VLOOKUP($A435,#REF!,5,FALSE),IF($B435="SINAPI",IFERROR((VLOOKUP($A435,#REF!,18,FALSE)),),"-"))))))</f>
        <v>-</v>
      </c>
      <c r="F435" s="113" t="str">
        <f>IF(OR($B435="ANP",$B435="DAER",$B435="CONSULTORIA DNIT",$B435="PREGÃO ELETRÔNICO",$B435="DMLU",$B435="DMAE",$B435="CEEE",$B435="EPTC",$B435="ORSE",$B435="SEINFRA",$B435="CREA",$B435="CAU",$B435="CEHOP",$B435="SIURB",$B435="DER-PR",$B435="SUDECAP",$B435=Aux.!$F$24,$B435=Aux.!$F$25),VLOOKUP($A435,#REF!,7,FALSE),IF($B435="CCU",VLOOKUP($A435,#REF!,6,FALSE),IF($B435="MERCADO",VLOOKUP($A435,#REF!,8,FALSE),IF($B435="PLEO",VLOOKUP($A435,#REF!,4,FALSE),IF($B435="SICRO",VLOOKUP($A435,#REF!,6,FALSE),IF($B435="SINAPI",IFERROR(SUM((VLOOKUP($A435,#REF!,14,FALSE)),VLOOKUP($A435,#REF!,20,FALSE),VLOOKUP($A435,#REF!,22,FALSE)),),"-"))))))</f>
        <v>-</v>
      </c>
      <c r="G435" s="113" t="str">
        <f>IF(OR($B435="ANP",$B435="DAER",$B435="CONSULTORIA DNIT",$B435="PREGÃO ELETRÔNICO",$B435="DMLU",$B435="DMAE",$B435="CEEE",$B435="EPTC",$B435="ORSE",$B435="SEINFRA",$B435="CREA",$B435="CAU",$B435="CEHOP",$B435="SIURB",$B435="DER-PR",$B435="SUDECAP",$B435=Aux.!$F$24,$B435=Aux.!$F$25),VLOOKUP($A435,#REF!,8,FALSE),IF($B435="CCU",VLOOKUP($A435,#REF!,7,FALSE),IF($B435="MERCADO",VLOOKUP($A435,#REF!,9,FALSE),IF($B435="PLEO",VLOOKUP($A435,#REF!,4,FALSE),IF($B435="SICRO",VLOOKUP($A435,#REF!,7,FALSE),IF($B435="SINAPI",IFERROR((VLOOKUP($A435,#REF!,16,FALSE)),(VLOOKUP($A435,#REF!,5,FALSE))),"-"))))))</f>
        <v>-</v>
      </c>
      <c r="H435" s="113" t="str">
        <f>IF(OR($B435="ANP",$B435="DAER",$B435="CONSULTORIA DNIT",$B435="PREGÃO ELETRÔNICO",$B435="DMLU",$B435="DMAE",$B435="CEEE",$B435="EPTC",$B435="ORSE",$B435="SEINFRA",$B435="CREA",$B435="CAU",$B435="CEHOP",$B435="SIURB",$B435="DER-PR",$B435="SUDECAP",$B435=Aux.!$F$24,$B435=Aux.!$F$25),VLOOKUP($A435,#REF!,5,FALSE),IF($B435="CCU",VLOOKUP($A435,#REF!,4,FALSE),IF($B435="MERCADO",VLOOKUP($A435,#REF!,6,FALSE),IF($B435="PLEO",VLOOKUP($A435,#REF!,4,FALSE),IF($B435="SICRO",VLOOKUP($A435,#REF!,4,FALSE),IF($B435="SINAPI",IFERROR((VLOOKUP($A435,#REF!,5,FALSE)),(VLOOKUP($A435,#REF!,5,FALSE))),"-"))))))</f>
        <v>-</v>
      </c>
      <c r="I435" s="114">
        <f>IF($B435="SICRO EQUIP.",VLOOKUP($A435,#REF!,10,FALSE),0)</f>
        <v>0</v>
      </c>
      <c r="J435" s="114">
        <f>IF($B435="SICRO EQUIP.",VLOOKUP($A435,#REF!,11,FALSE),0)</f>
        <v>0</v>
      </c>
      <c r="K435" s="258"/>
      <c r="L435" s="259"/>
      <c r="M435" s="115" t="e">
        <f>VLOOKUP($K435,Reajuste!$A$2:$BW$29,(MATCH($L435,Reajuste!$C$2:$BW$2,0)+2),FALSE)</f>
        <v>#N/A</v>
      </c>
      <c r="N435" s="259"/>
      <c r="O435" s="115" t="e">
        <f>VLOOKUP($K435,Reajuste!$A$2:$CW$29,(MATCH($N435,Reajuste!$C$2:$CW$2,0)+2),FALSE)</f>
        <v>#N/A</v>
      </c>
      <c r="P435" s="113">
        <f t="shared" si="0"/>
        <v>0</v>
      </c>
      <c r="Q435" s="113">
        <f t="shared" si="1"/>
        <v>0</v>
      </c>
      <c r="R435" s="113">
        <f t="shared" si="2"/>
        <v>0</v>
      </c>
      <c r="S435" s="113">
        <f t="shared" si="3"/>
        <v>0</v>
      </c>
      <c r="T435" s="113">
        <f t="shared" si="4"/>
        <v>0</v>
      </c>
      <c r="U435" s="113">
        <f t="shared" si="5"/>
        <v>0</v>
      </c>
      <c r="V435" s="4"/>
      <c r="W435" s="4"/>
      <c r="X435" s="4"/>
      <c r="Y435" s="4"/>
      <c r="Z435" s="4"/>
    </row>
    <row r="436" spans="1:26" ht="14.25" customHeight="1">
      <c r="A436" s="256"/>
      <c r="B436" s="257"/>
      <c r="C436" s="112" t="str">
        <f>IF(OR($B436="ANP",$B436="DAER",$B436="CONSULTORIA DNIT",$B436="PREGÃO ELETRÔNICO",$B436="DMLU",$B436="DMAE",$B436="CEEE",$B436="EPTC",$B436="ORSE",$B436="SEINFRA",$B436="CREA",$B436="CAU",$B436="CEHOP",$B436="SIURB",$B436="DER-PR",$B436="SUDECAP",$B436=Aux.!$F$24,$B436=Aux.!$F$25),VLOOKUP($A436,#REF!,3,FALSE),IF($B436="SICRO EQUIP.",VLOOKUP($A436,#REF!,2,FALSE),IF($B436="CCU",VLOOKUP($A436,#REF!,2,FALSE),IF($B436="MERCADO",VLOOKUP($A436,#REF!,2,FALSE),IF($B436="PLEO",VLOOKUP($A436,#REF!,2,FALSE),IF($B436="SICRO",VLOOKUP($A436,#REF!,2,FALSE),IF($B436="SINAPI",IFERROR((VLOOKUP($A436,#REF!,2,FALSE)),(VLOOKUP($A436,#REF!,2,FALSE))),"-")))))))</f>
        <v>-</v>
      </c>
      <c r="D436" s="95" t="str">
        <f>IF(OR($B436="ANP",$B436="DAER",$B436="CONSULTORIA DNIT",$B436="PREGÃO ELETRÔNICO",$B436="DMLU",$B436="DMAE",$B436="CEEE",$B436="EPTC",$B436="ORSE",$B436="SEINFRA",$B436="CREA",$B436="CAU",$B436="CEHOP",$B436="SIURB",$B436="DER-PR",$B436="SUDECAP",$B436=Aux.!$F$24,$B436=Aux.!$F$25),VLOOKUP($A436,#REF!,4,FALSE),IF($B436="SICRO EQUIP.","H",IF($B436="CCU",VLOOKUP($A436,#REF!,3,FALSE),IF($B436="MERCADO",VLOOKUP($A436,#REF!,10,FALSE),IF($B436="PLEO",VLOOKUP($A436,#REF!,3,FALSE),IF($B436="SICRO",VLOOKUP($A436,#REF!,3,FALSE),IF($B436="SINAPI",IFERROR((VLOOKUP($A436,#REF!,3,FALSE)),(VLOOKUP($A436,#REF!,3,FALSE))),"-")))))))</f>
        <v>-</v>
      </c>
      <c r="E436" s="113" t="str">
        <f>IF(OR($B436="ANP",$B436="DAER",$B436="CONSULTORIA DNIT",$B436="PREGÃO ELETRÔNICO",$B436="DMLU",$B436="DMAE",$B436="CEEE",$B436="EPTC",$B436="ORSE",$B436="SEINFRA",$B436="CREA",$B436="CAU",$B436="CEHOP",$B436="SIURB",$B436="DER-PR",$B436="SUDECAP",$B436=Aux.!$F$24,$B436=Aux.!$F$25),VLOOKUP($A436,#REF!,6,FALSE),IF($B436="CCU",VLOOKUP($A436,#REF!,5,FALSE),IF($B436="MERCADO",VLOOKUP($A436,#REF!,7,FALSE),IF($B436="PLEO",VLOOKUP($A436,#REF!,4,FALSE),IF($B436="SICRO",VLOOKUP($A436,#REF!,5,FALSE),IF($B436="SINAPI",IFERROR((VLOOKUP($A436,#REF!,18,FALSE)),),"-"))))))</f>
        <v>-</v>
      </c>
      <c r="F436" s="113" t="str">
        <f>IF(OR($B436="ANP",$B436="DAER",$B436="CONSULTORIA DNIT",$B436="PREGÃO ELETRÔNICO",$B436="DMLU",$B436="DMAE",$B436="CEEE",$B436="EPTC",$B436="ORSE",$B436="SEINFRA",$B436="CREA",$B436="CAU",$B436="CEHOP",$B436="SIURB",$B436="DER-PR",$B436="SUDECAP",$B436=Aux.!$F$24,$B436=Aux.!$F$25),VLOOKUP($A436,#REF!,7,FALSE),IF($B436="CCU",VLOOKUP($A436,#REF!,6,FALSE),IF($B436="MERCADO",VLOOKUP($A436,#REF!,8,FALSE),IF($B436="PLEO",VLOOKUP($A436,#REF!,4,FALSE),IF($B436="SICRO",VLOOKUP($A436,#REF!,6,FALSE),IF($B436="SINAPI",IFERROR(SUM((VLOOKUP($A436,#REF!,14,FALSE)),VLOOKUP($A436,#REF!,20,FALSE),VLOOKUP($A436,#REF!,22,FALSE)),),"-"))))))</f>
        <v>-</v>
      </c>
      <c r="G436" s="113" t="str">
        <f>IF(OR($B436="ANP",$B436="DAER",$B436="CONSULTORIA DNIT",$B436="PREGÃO ELETRÔNICO",$B436="DMLU",$B436="DMAE",$B436="CEEE",$B436="EPTC",$B436="ORSE",$B436="SEINFRA",$B436="CREA",$B436="CAU",$B436="CEHOP",$B436="SIURB",$B436="DER-PR",$B436="SUDECAP",$B436=Aux.!$F$24,$B436=Aux.!$F$25),VLOOKUP($A436,#REF!,8,FALSE),IF($B436="CCU",VLOOKUP($A436,#REF!,7,FALSE),IF($B436="MERCADO",VLOOKUP($A436,#REF!,9,FALSE),IF($B436="PLEO",VLOOKUP($A436,#REF!,4,FALSE),IF($B436="SICRO",VLOOKUP($A436,#REF!,7,FALSE),IF($B436="SINAPI",IFERROR((VLOOKUP($A436,#REF!,16,FALSE)),(VLOOKUP($A436,#REF!,5,FALSE))),"-"))))))</f>
        <v>-</v>
      </c>
      <c r="H436" s="113" t="str">
        <f>IF(OR($B436="ANP",$B436="DAER",$B436="CONSULTORIA DNIT",$B436="PREGÃO ELETRÔNICO",$B436="DMLU",$B436="DMAE",$B436="CEEE",$B436="EPTC",$B436="ORSE",$B436="SEINFRA",$B436="CREA",$B436="CAU",$B436="CEHOP",$B436="SIURB",$B436="DER-PR",$B436="SUDECAP",$B436=Aux.!$F$24,$B436=Aux.!$F$25),VLOOKUP($A436,#REF!,5,FALSE),IF($B436="CCU",VLOOKUP($A436,#REF!,4,FALSE),IF($B436="MERCADO",VLOOKUP($A436,#REF!,6,FALSE),IF($B436="PLEO",VLOOKUP($A436,#REF!,4,FALSE),IF($B436="SICRO",VLOOKUP($A436,#REF!,4,FALSE),IF($B436="SINAPI",IFERROR((VLOOKUP($A436,#REF!,5,FALSE)),(VLOOKUP($A436,#REF!,5,FALSE))),"-"))))))</f>
        <v>-</v>
      </c>
      <c r="I436" s="114">
        <f>IF($B436="SICRO EQUIP.",VLOOKUP($A436,#REF!,10,FALSE),0)</f>
        <v>0</v>
      </c>
      <c r="J436" s="114">
        <f>IF($B436="SICRO EQUIP.",VLOOKUP($A436,#REF!,11,FALSE),0)</f>
        <v>0</v>
      </c>
      <c r="K436" s="258"/>
      <c r="L436" s="259"/>
      <c r="M436" s="115" t="e">
        <f>VLOOKUP($K436,Reajuste!$A$2:$BW$29,(MATCH($L436,Reajuste!$C$2:$BW$2,0)+2),FALSE)</f>
        <v>#N/A</v>
      </c>
      <c r="N436" s="259"/>
      <c r="O436" s="115" t="e">
        <f>VLOOKUP($K436,Reajuste!$A$2:$CW$29,(MATCH($N436,Reajuste!$C$2:$CW$2,0)+2),FALSE)</f>
        <v>#N/A</v>
      </c>
      <c r="P436" s="113">
        <f t="shared" si="0"/>
        <v>0</v>
      </c>
      <c r="Q436" s="113">
        <f t="shared" si="1"/>
        <v>0</v>
      </c>
      <c r="R436" s="113">
        <f t="shared" si="2"/>
        <v>0</v>
      </c>
      <c r="S436" s="113">
        <f t="shared" si="3"/>
        <v>0</v>
      </c>
      <c r="T436" s="113">
        <f t="shared" si="4"/>
        <v>0</v>
      </c>
      <c r="U436" s="113">
        <f t="shared" si="5"/>
        <v>0</v>
      </c>
      <c r="V436" s="4"/>
      <c r="W436" s="4"/>
      <c r="X436" s="4"/>
      <c r="Y436" s="4"/>
      <c r="Z436" s="4"/>
    </row>
    <row r="437" spans="1:26" ht="14.25" customHeight="1">
      <c r="A437" s="256"/>
      <c r="B437" s="257"/>
      <c r="C437" s="112" t="str">
        <f>IF(OR($B437="ANP",$B437="DAER",$B437="CONSULTORIA DNIT",$B437="PREGÃO ELETRÔNICO",$B437="DMLU",$B437="DMAE",$B437="CEEE",$B437="EPTC",$B437="ORSE",$B437="SEINFRA",$B437="CREA",$B437="CAU",$B437="CEHOP",$B437="SIURB",$B437="DER-PR",$B437="SUDECAP",$B437=Aux.!$F$24,$B437=Aux.!$F$25),VLOOKUP($A437,#REF!,3,FALSE),IF($B437="SICRO EQUIP.",VLOOKUP($A437,#REF!,2,FALSE),IF($B437="CCU",VLOOKUP($A437,#REF!,2,FALSE),IF($B437="MERCADO",VLOOKUP($A437,#REF!,2,FALSE),IF($B437="PLEO",VLOOKUP($A437,#REF!,2,FALSE),IF($B437="SICRO",VLOOKUP($A437,#REF!,2,FALSE),IF($B437="SINAPI",IFERROR((VLOOKUP($A437,#REF!,2,FALSE)),(VLOOKUP($A437,#REF!,2,FALSE))),"-")))))))</f>
        <v>-</v>
      </c>
      <c r="D437" s="95" t="str">
        <f>IF(OR($B437="ANP",$B437="DAER",$B437="CONSULTORIA DNIT",$B437="PREGÃO ELETRÔNICO",$B437="DMLU",$B437="DMAE",$B437="CEEE",$B437="EPTC",$B437="ORSE",$B437="SEINFRA",$B437="CREA",$B437="CAU",$B437="CEHOP",$B437="SIURB",$B437="DER-PR",$B437="SUDECAP",$B437=Aux.!$F$24,$B437=Aux.!$F$25),VLOOKUP($A437,#REF!,4,FALSE),IF($B437="SICRO EQUIP.","H",IF($B437="CCU",VLOOKUP($A437,#REF!,3,FALSE),IF($B437="MERCADO",VLOOKUP($A437,#REF!,10,FALSE),IF($B437="PLEO",VLOOKUP($A437,#REF!,3,FALSE),IF($B437="SICRO",VLOOKUP($A437,#REF!,3,FALSE),IF($B437="SINAPI",IFERROR((VLOOKUP($A437,#REF!,3,FALSE)),(VLOOKUP($A437,#REF!,3,FALSE))),"-")))))))</f>
        <v>-</v>
      </c>
      <c r="E437" s="113" t="str">
        <f>IF(OR($B437="ANP",$B437="DAER",$B437="CONSULTORIA DNIT",$B437="PREGÃO ELETRÔNICO",$B437="DMLU",$B437="DMAE",$B437="CEEE",$B437="EPTC",$B437="ORSE",$B437="SEINFRA",$B437="CREA",$B437="CAU",$B437="CEHOP",$B437="SIURB",$B437="DER-PR",$B437="SUDECAP",$B437=Aux.!$F$24,$B437=Aux.!$F$25),VLOOKUP($A437,#REF!,6,FALSE),IF($B437="CCU",VLOOKUP($A437,#REF!,5,FALSE),IF($B437="MERCADO",VLOOKUP($A437,#REF!,7,FALSE),IF($B437="PLEO",VLOOKUP($A437,#REF!,4,FALSE),IF($B437="SICRO",VLOOKUP($A437,#REF!,5,FALSE),IF($B437="SINAPI",IFERROR((VLOOKUP($A437,#REF!,18,FALSE)),),"-"))))))</f>
        <v>-</v>
      </c>
      <c r="F437" s="113" t="str">
        <f>IF(OR($B437="ANP",$B437="DAER",$B437="CONSULTORIA DNIT",$B437="PREGÃO ELETRÔNICO",$B437="DMLU",$B437="DMAE",$B437="CEEE",$B437="EPTC",$B437="ORSE",$B437="SEINFRA",$B437="CREA",$B437="CAU",$B437="CEHOP",$B437="SIURB",$B437="DER-PR",$B437="SUDECAP",$B437=Aux.!$F$24,$B437=Aux.!$F$25),VLOOKUP($A437,#REF!,7,FALSE),IF($B437="CCU",VLOOKUP($A437,#REF!,6,FALSE),IF($B437="MERCADO",VLOOKUP($A437,#REF!,8,FALSE),IF($B437="PLEO",VLOOKUP($A437,#REF!,4,FALSE),IF($B437="SICRO",VLOOKUP($A437,#REF!,6,FALSE),IF($B437="SINAPI",IFERROR(SUM((VLOOKUP($A437,#REF!,14,FALSE)),VLOOKUP($A437,#REF!,20,FALSE),VLOOKUP($A437,#REF!,22,FALSE)),),"-"))))))</f>
        <v>-</v>
      </c>
      <c r="G437" s="113" t="str">
        <f>IF(OR($B437="ANP",$B437="DAER",$B437="CONSULTORIA DNIT",$B437="PREGÃO ELETRÔNICO",$B437="DMLU",$B437="DMAE",$B437="CEEE",$B437="EPTC",$B437="ORSE",$B437="SEINFRA",$B437="CREA",$B437="CAU",$B437="CEHOP",$B437="SIURB",$B437="DER-PR",$B437="SUDECAP",$B437=Aux.!$F$24,$B437=Aux.!$F$25),VLOOKUP($A437,#REF!,8,FALSE),IF($B437="CCU",VLOOKUP($A437,#REF!,7,FALSE),IF($B437="MERCADO",VLOOKUP($A437,#REF!,9,FALSE),IF($B437="PLEO",VLOOKUP($A437,#REF!,4,FALSE),IF($B437="SICRO",VLOOKUP($A437,#REF!,7,FALSE),IF($B437="SINAPI",IFERROR((VLOOKUP($A437,#REF!,16,FALSE)),(VLOOKUP($A437,#REF!,5,FALSE))),"-"))))))</f>
        <v>-</v>
      </c>
      <c r="H437" s="113" t="str">
        <f>IF(OR($B437="ANP",$B437="DAER",$B437="CONSULTORIA DNIT",$B437="PREGÃO ELETRÔNICO",$B437="DMLU",$B437="DMAE",$B437="CEEE",$B437="EPTC",$B437="ORSE",$B437="SEINFRA",$B437="CREA",$B437="CAU",$B437="CEHOP",$B437="SIURB",$B437="DER-PR",$B437="SUDECAP",$B437=Aux.!$F$24,$B437=Aux.!$F$25),VLOOKUP($A437,#REF!,5,FALSE),IF($B437="CCU",VLOOKUP($A437,#REF!,4,FALSE),IF($B437="MERCADO",VLOOKUP($A437,#REF!,6,FALSE),IF($B437="PLEO",VLOOKUP($A437,#REF!,4,FALSE),IF($B437="SICRO",VLOOKUP($A437,#REF!,4,FALSE),IF($B437="SINAPI",IFERROR((VLOOKUP($A437,#REF!,5,FALSE)),(VLOOKUP($A437,#REF!,5,FALSE))),"-"))))))</f>
        <v>-</v>
      </c>
      <c r="I437" s="114">
        <f>IF($B437="SICRO EQUIP.",VLOOKUP($A437,#REF!,10,FALSE),0)</f>
        <v>0</v>
      </c>
      <c r="J437" s="114">
        <f>IF($B437="SICRO EQUIP.",VLOOKUP($A437,#REF!,11,FALSE),0)</f>
        <v>0</v>
      </c>
      <c r="K437" s="258"/>
      <c r="L437" s="259"/>
      <c r="M437" s="115" t="e">
        <f>VLOOKUP($K437,Reajuste!$A$2:$BW$29,(MATCH($L437,Reajuste!$C$2:$BW$2,0)+2),FALSE)</f>
        <v>#N/A</v>
      </c>
      <c r="N437" s="259"/>
      <c r="O437" s="115" t="e">
        <f>VLOOKUP($K437,Reajuste!$A$2:$CW$29,(MATCH($N437,Reajuste!$C$2:$CW$2,0)+2),FALSE)</f>
        <v>#N/A</v>
      </c>
      <c r="P437" s="113">
        <f t="shared" si="0"/>
        <v>0</v>
      </c>
      <c r="Q437" s="113">
        <f t="shared" si="1"/>
        <v>0</v>
      </c>
      <c r="R437" s="113">
        <f t="shared" si="2"/>
        <v>0</v>
      </c>
      <c r="S437" s="113">
        <f t="shared" si="3"/>
        <v>0</v>
      </c>
      <c r="T437" s="113">
        <f t="shared" si="4"/>
        <v>0</v>
      </c>
      <c r="U437" s="113">
        <f t="shared" si="5"/>
        <v>0</v>
      </c>
      <c r="V437" s="4"/>
      <c r="W437" s="4"/>
      <c r="X437" s="4"/>
      <c r="Y437" s="4"/>
      <c r="Z437" s="4"/>
    </row>
    <row r="438" spans="1:26" ht="14.25" customHeight="1">
      <c r="A438" s="256"/>
      <c r="B438" s="257"/>
      <c r="C438" s="112" t="str">
        <f>IF(OR($B438="ANP",$B438="DAER",$B438="CONSULTORIA DNIT",$B438="PREGÃO ELETRÔNICO",$B438="DMLU",$B438="DMAE",$B438="CEEE",$B438="EPTC",$B438="ORSE",$B438="SEINFRA",$B438="CREA",$B438="CAU",$B438="CEHOP",$B438="SIURB",$B438="DER-PR",$B438="SUDECAP",$B438=Aux.!$F$24,$B438=Aux.!$F$25),VLOOKUP($A438,#REF!,3,FALSE),IF($B438="SICRO EQUIP.",VLOOKUP($A438,#REF!,2,FALSE),IF($B438="CCU",VLOOKUP($A438,#REF!,2,FALSE),IF($B438="MERCADO",VLOOKUP($A438,#REF!,2,FALSE),IF($B438="PLEO",VLOOKUP($A438,#REF!,2,FALSE),IF($B438="SICRO",VLOOKUP($A438,#REF!,2,FALSE),IF($B438="SINAPI",IFERROR((VLOOKUP($A438,#REF!,2,FALSE)),(VLOOKUP($A438,#REF!,2,FALSE))),"-")))))))</f>
        <v>-</v>
      </c>
      <c r="D438" s="95" t="str">
        <f>IF(OR($B438="ANP",$B438="DAER",$B438="CONSULTORIA DNIT",$B438="PREGÃO ELETRÔNICO",$B438="DMLU",$B438="DMAE",$B438="CEEE",$B438="EPTC",$B438="ORSE",$B438="SEINFRA",$B438="CREA",$B438="CAU",$B438="CEHOP",$B438="SIURB",$B438="DER-PR",$B438="SUDECAP",$B438=Aux.!$F$24,$B438=Aux.!$F$25),VLOOKUP($A438,#REF!,4,FALSE),IF($B438="SICRO EQUIP.","H",IF($B438="CCU",VLOOKUP($A438,#REF!,3,FALSE),IF($B438="MERCADO",VLOOKUP($A438,#REF!,10,FALSE),IF($B438="PLEO",VLOOKUP($A438,#REF!,3,FALSE),IF($B438="SICRO",VLOOKUP($A438,#REF!,3,FALSE),IF($B438="SINAPI",IFERROR((VLOOKUP($A438,#REF!,3,FALSE)),(VLOOKUP($A438,#REF!,3,FALSE))),"-")))))))</f>
        <v>-</v>
      </c>
      <c r="E438" s="113" t="str">
        <f>IF(OR($B438="ANP",$B438="DAER",$B438="CONSULTORIA DNIT",$B438="PREGÃO ELETRÔNICO",$B438="DMLU",$B438="DMAE",$B438="CEEE",$B438="EPTC",$B438="ORSE",$B438="SEINFRA",$B438="CREA",$B438="CAU",$B438="CEHOP",$B438="SIURB",$B438="DER-PR",$B438="SUDECAP",$B438=Aux.!$F$24,$B438=Aux.!$F$25),VLOOKUP($A438,#REF!,6,FALSE),IF($B438="CCU",VLOOKUP($A438,#REF!,5,FALSE),IF($B438="MERCADO",VLOOKUP($A438,#REF!,7,FALSE),IF($B438="PLEO",VLOOKUP($A438,#REF!,4,FALSE),IF($B438="SICRO",VLOOKUP($A438,#REF!,5,FALSE),IF($B438="SINAPI",IFERROR((VLOOKUP($A438,#REF!,18,FALSE)),),"-"))))))</f>
        <v>-</v>
      </c>
      <c r="F438" s="113" t="str">
        <f>IF(OR($B438="ANP",$B438="DAER",$B438="CONSULTORIA DNIT",$B438="PREGÃO ELETRÔNICO",$B438="DMLU",$B438="DMAE",$B438="CEEE",$B438="EPTC",$B438="ORSE",$B438="SEINFRA",$B438="CREA",$B438="CAU",$B438="CEHOP",$B438="SIURB",$B438="DER-PR",$B438="SUDECAP",$B438=Aux.!$F$24,$B438=Aux.!$F$25),VLOOKUP($A438,#REF!,7,FALSE),IF($B438="CCU",VLOOKUP($A438,#REF!,6,FALSE),IF($B438="MERCADO",VLOOKUP($A438,#REF!,8,FALSE),IF($B438="PLEO",VLOOKUP($A438,#REF!,4,FALSE),IF($B438="SICRO",VLOOKUP($A438,#REF!,6,FALSE),IF($B438="SINAPI",IFERROR(SUM((VLOOKUP($A438,#REF!,14,FALSE)),VLOOKUP($A438,#REF!,20,FALSE),VLOOKUP($A438,#REF!,22,FALSE)),),"-"))))))</f>
        <v>-</v>
      </c>
      <c r="G438" s="113" t="str">
        <f>IF(OR($B438="ANP",$B438="DAER",$B438="CONSULTORIA DNIT",$B438="PREGÃO ELETRÔNICO",$B438="DMLU",$B438="DMAE",$B438="CEEE",$B438="EPTC",$B438="ORSE",$B438="SEINFRA",$B438="CREA",$B438="CAU",$B438="CEHOP",$B438="SIURB",$B438="DER-PR",$B438="SUDECAP",$B438=Aux.!$F$24,$B438=Aux.!$F$25),VLOOKUP($A438,#REF!,8,FALSE),IF($B438="CCU",VLOOKUP($A438,#REF!,7,FALSE),IF($B438="MERCADO",VLOOKUP($A438,#REF!,9,FALSE),IF($B438="PLEO",VLOOKUP($A438,#REF!,4,FALSE),IF($B438="SICRO",VLOOKUP($A438,#REF!,7,FALSE),IF($B438="SINAPI",IFERROR((VLOOKUP($A438,#REF!,16,FALSE)),(VLOOKUP($A438,#REF!,5,FALSE))),"-"))))))</f>
        <v>-</v>
      </c>
      <c r="H438" s="113" t="str">
        <f>IF(OR($B438="ANP",$B438="DAER",$B438="CONSULTORIA DNIT",$B438="PREGÃO ELETRÔNICO",$B438="DMLU",$B438="DMAE",$B438="CEEE",$B438="EPTC",$B438="ORSE",$B438="SEINFRA",$B438="CREA",$B438="CAU",$B438="CEHOP",$B438="SIURB",$B438="DER-PR",$B438="SUDECAP",$B438=Aux.!$F$24,$B438=Aux.!$F$25),VLOOKUP($A438,#REF!,5,FALSE),IF($B438="CCU",VLOOKUP($A438,#REF!,4,FALSE),IF($B438="MERCADO",VLOOKUP($A438,#REF!,6,FALSE),IF($B438="PLEO",VLOOKUP($A438,#REF!,4,FALSE),IF($B438="SICRO",VLOOKUP($A438,#REF!,4,FALSE),IF($B438="SINAPI",IFERROR((VLOOKUP($A438,#REF!,5,FALSE)),(VLOOKUP($A438,#REF!,5,FALSE))),"-"))))))</f>
        <v>-</v>
      </c>
      <c r="I438" s="114">
        <f>IF($B438="SICRO EQUIP.",VLOOKUP($A438,#REF!,10,FALSE),0)</f>
        <v>0</v>
      </c>
      <c r="J438" s="114">
        <f>IF($B438="SICRO EQUIP.",VLOOKUP($A438,#REF!,11,FALSE),0)</f>
        <v>0</v>
      </c>
      <c r="K438" s="258"/>
      <c r="L438" s="259"/>
      <c r="M438" s="115" t="e">
        <f>VLOOKUP($K438,Reajuste!$A$2:$BW$29,(MATCH($L438,Reajuste!$C$2:$BW$2,0)+2),FALSE)</f>
        <v>#N/A</v>
      </c>
      <c r="N438" s="259"/>
      <c r="O438" s="115" t="e">
        <f>VLOOKUP($K438,Reajuste!$A$2:$CW$29,(MATCH($N438,Reajuste!$C$2:$CW$2,0)+2),FALSE)</f>
        <v>#N/A</v>
      </c>
      <c r="P438" s="113">
        <f t="shared" si="0"/>
        <v>0</v>
      </c>
      <c r="Q438" s="113">
        <f t="shared" si="1"/>
        <v>0</v>
      </c>
      <c r="R438" s="113">
        <f t="shared" si="2"/>
        <v>0</v>
      </c>
      <c r="S438" s="113">
        <f t="shared" si="3"/>
        <v>0</v>
      </c>
      <c r="T438" s="113">
        <f t="shared" si="4"/>
        <v>0</v>
      </c>
      <c r="U438" s="113">
        <f t="shared" si="5"/>
        <v>0</v>
      </c>
      <c r="V438" s="4"/>
      <c r="W438" s="4"/>
      <c r="X438" s="4"/>
      <c r="Y438" s="4"/>
      <c r="Z438" s="4"/>
    </row>
    <row r="439" spans="1:26" ht="14.25" customHeight="1">
      <c r="A439" s="256"/>
      <c r="B439" s="257"/>
      <c r="C439" s="112" t="str">
        <f>IF(OR($B439="ANP",$B439="DAER",$B439="CONSULTORIA DNIT",$B439="PREGÃO ELETRÔNICO",$B439="DMLU",$B439="DMAE",$B439="CEEE",$B439="EPTC",$B439="ORSE",$B439="SEINFRA",$B439="CREA",$B439="CAU",$B439="CEHOP",$B439="SIURB",$B439="DER-PR",$B439="SUDECAP",$B439=Aux.!$F$24,$B439=Aux.!$F$25),VLOOKUP($A439,#REF!,3,FALSE),IF($B439="SICRO EQUIP.",VLOOKUP($A439,#REF!,2,FALSE),IF($B439="CCU",VLOOKUP($A439,#REF!,2,FALSE),IF($B439="MERCADO",VLOOKUP($A439,#REF!,2,FALSE),IF($B439="PLEO",VLOOKUP($A439,#REF!,2,FALSE),IF($B439="SICRO",VLOOKUP($A439,#REF!,2,FALSE),IF($B439="SINAPI",IFERROR((VLOOKUP($A439,#REF!,2,FALSE)),(VLOOKUP($A439,#REF!,2,FALSE))),"-")))))))</f>
        <v>-</v>
      </c>
      <c r="D439" s="95" t="str">
        <f>IF(OR($B439="ANP",$B439="DAER",$B439="CONSULTORIA DNIT",$B439="PREGÃO ELETRÔNICO",$B439="DMLU",$B439="DMAE",$B439="CEEE",$B439="EPTC",$B439="ORSE",$B439="SEINFRA",$B439="CREA",$B439="CAU",$B439="CEHOP",$B439="SIURB",$B439="DER-PR",$B439="SUDECAP",$B439=Aux.!$F$24,$B439=Aux.!$F$25),VLOOKUP($A439,#REF!,4,FALSE),IF($B439="SICRO EQUIP.","H",IF($B439="CCU",VLOOKUP($A439,#REF!,3,FALSE),IF($B439="MERCADO",VLOOKUP($A439,#REF!,10,FALSE),IF($B439="PLEO",VLOOKUP($A439,#REF!,3,FALSE),IF($B439="SICRO",VLOOKUP($A439,#REF!,3,FALSE),IF($B439="SINAPI",IFERROR((VLOOKUP($A439,#REF!,3,FALSE)),(VLOOKUP($A439,#REF!,3,FALSE))),"-")))))))</f>
        <v>-</v>
      </c>
      <c r="E439" s="113" t="str">
        <f>IF(OR($B439="ANP",$B439="DAER",$B439="CONSULTORIA DNIT",$B439="PREGÃO ELETRÔNICO",$B439="DMLU",$B439="DMAE",$B439="CEEE",$B439="EPTC",$B439="ORSE",$B439="SEINFRA",$B439="CREA",$B439="CAU",$B439="CEHOP",$B439="SIURB",$B439="DER-PR",$B439="SUDECAP",$B439=Aux.!$F$24,$B439=Aux.!$F$25),VLOOKUP($A439,#REF!,6,FALSE),IF($B439="CCU",VLOOKUP($A439,#REF!,5,FALSE),IF($B439="MERCADO",VLOOKUP($A439,#REF!,7,FALSE),IF($B439="PLEO",VLOOKUP($A439,#REF!,4,FALSE),IF($B439="SICRO",VLOOKUP($A439,#REF!,5,FALSE),IF($B439="SINAPI",IFERROR((VLOOKUP($A439,#REF!,18,FALSE)),),"-"))))))</f>
        <v>-</v>
      </c>
      <c r="F439" s="113" t="str">
        <f>IF(OR($B439="ANP",$B439="DAER",$B439="CONSULTORIA DNIT",$B439="PREGÃO ELETRÔNICO",$B439="DMLU",$B439="DMAE",$B439="CEEE",$B439="EPTC",$B439="ORSE",$B439="SEINFRA",$B439="CREA",$B439="CAU",$B439="CEHOP",$B439="SIURB",$B439="DER-PR",$B439="SUDECAP",$B439=Aux.!$F$24,$B439=Aux.!$F$25),VLOOKUP($A439,#REF!,7,FALSE),IF($B439="CCU",VLOOKUP($A439,#REF!,6,FALSE),IF($B439="MERCADO",VLOOKUP($A439,#REF!,8,FALSE),IF($B439="PLEO",VLOOKUP($A439,#REF!,4,FALSE),IF($B439="SICRO",VLOOKUP($A439,#REF!,6,FALSE),IF($B439="SINAPI",IFERROR(SUM((VLOOKUP($A439,#REF!,14,FALSE)),VLOOKUP($A439,#REF!,20,FALSE),VLOOKUP($A439,#REF!,22,FALSE)),),"-"))))))</f>
        <v>-</v>
      </c>
      <c r="G439" s="113" t="str">
        <f>IF(OR($B439="ANP",$B439="DAER",$B439="CONSULTORIA DNIT",$B439="PREGÃO ELETRÔNICO",$B439="DMLU",$B439="DMAE",$B439="CEEE",$B439="EPTC",$B439="ORSE",$B439="SEINFRA",$B439="CREA",$B439="CAU",$B439="CEHOP",$B439="SIURB",$B439="DER-PR",$B439="SUDECAP",$B439=Aux.!$F$24,$B439=Aux.!$F$25),VLOOKUP($A439,#REF!,8,FALSE),IF($B439="CCU",VLOOKUP($A439,#REF!,7,FALSE),IF($B439="MERCADO",VLOOKUP($A439,#REF!,9,FALSE),IF($B439="PLEO",VLOOKUP($A439,#REF!,4,FALSE),IF($B439="SICRO",VLOOKUP($A439,#REF!,7,FALSE),IF($B439="SINAPI",IFERROR((VLOOKUP($A439,#REF!,16,FALSE)),(VLOOKUP($A439,#REF!,5,FALSE))),"-"))))))</f>
        <v>-</v>
      </c>
      <c r="H439" s="113" t="str">
        <f>IF(OR($B439="ANP",$B439="DAER",$B439="CONSULTORIA DNIT",$B439="PREGÃO ELETRÔNICO",$B439="DMLU",$B439="DMAE",$B439="CEEE",$B439="EPTC",$B439="ORSE",$B439="SEINFRA",$B439="CREA",$B439="CAU",$B439="CEHOP",$B439="SIURB",$B439="DER-PR",$B439="SUDECAP",$B439=Aux.!$F$24,$B439=Aux.!$F$25),VLOOKUP($A439,#REF!,5,FALSE),IF($B439="CCU",VLOOKUP($A439,#REF!,4,FALSE),IF($B439="MERCADO",VLOOKUP($A439,#REF!,6,FALSE),IF($B439="PLEO",VLOOKUP($A439,#REF!,4,FALSE),IF($B439="SICRO",VLOOKUP($A439,#REF!,4,FALSE),IF($B439="SINAPI",IFERROR((VLOOKUP($A439,#REF!,5,FALSE)),(VLOOKUP($A439,#REF!,5,FALSE))),"-"))))))</f>
        <v>-</v>
      </c>
      <c r="I439" s="114">
        <f>IF($B439="SICRO EQUIP.",VLOOKUP($A439,#REF!,10,FALSE),0)</f>
        <v>0</v>
      </c>
      <c r="J439" s="114">
        <f>IF($B439="SICRO EQUIP.",VLOOKUP($A439,#REF!,11,FALSE),0)</f>
        <v>0</v>
      </c>
      <c r="K439" s="258"/>
      <c r="L439" s="259"/>
      <c r="M439" s="115" t="e">
        <f>VLOOKUP($K439,Reajuste!$A$2:$BW$29,(MATCH($L439,Reajuste!$C$2:$BW$2,0)+2),FALSE)</f>
        <v>#N/A</v>
      </c>
      <c r="N439" s="259"/>
      <c r="O439" s="115" t="e">
        <f>VLOOKUP($K439,Reajuste!$A$2:$CW$29,(MATCH($N439,Reajuste!$C$2:$CW$2,0)+2),FALSE)</f>
        <v>#N/A</v>
      </c>
      <c r="P439" s="113">
        <f t="shared" si="0"/>
        <v>0</v>
      </c>
      <c r="Q439" s="113">
        <f t="shared" si="1"/>
        <v>0</v>
      </c>
      <c r="R439" s="113">
        <f t="shared" si="2"/>
        <v>0</v>
      </c>
      <c r="S439" s="113">
        <f t="shared" si="3"/>
        <v>0</v>
      </c>
      <c r="T439" s="113">
        <f t="shared" si="4"/>
        <v>0</v>
      </c>
      <c r="U439" s="113">
        <f t="shared" si="5"/>
        <v>0</v>
      </c>
      <c r="V439" s="4"/>
      <c r="W439" s="4"/>
      <c r="X439" s="4"/>
      <c r="Y439" s="4"/>
      <c r="Z439" s="4"/>
    </row>
    <row r="440" spans="1:26" ht="14.25" customHeight="1">
      <c r="A440" s="256"/>
      <c r="B440" s="257"/>
      <c r="C440" s="112" t="str">
        <f>IF(OR($B440="ANP",$B440="DAER",$B440="CONSULTORIA DNIT",$B440="PREGÃO ELETRÔNICO",$B440="DMLU",$B440="DMAE",$B440="CEEE",$B440="EPTC",$B440="ORSE",$B440="SEINFRA",$B440="CREA",$B440="CAU",$B440="CEHOP",$B440="SIURB",$B440="DER-PR",$B440="SUDECAP",$B440=Aux.!$F$24,$B440=Aux.!$F$25),VLOOKUP($A440,#REF!,3,FALSE),IF($B440="SICRO EQUIP.",VLOOKUP($A440,#REF!,2,FALSE),IF($B440="CCU",VLOOKUP($A440,#REF!,2,FALSE),IF($B440="MERCADO",VLOOKUP($A440,#REF!,2,FALSE),IF($B440="PLEO",VLOOKUP($A440,#REF!,2,FALSE),IF($B440="SICRO",VLOOKUP($A440,#REF!,2,FALSE),IF($B440="SINAPI",IFERROR((VLOOKUP($A440,#REF!,2,FALSE)),(VLOOKUP($A440,#REF!,2,FALSE))),"-")))))))</f>
        <v>-</v>
      </c>
      <c r="D440" s="95" t="str">
        <f>IF(OR($B440="ANP",$B440="DAER",$B440="CONSULTORIA DNIT",$B440="PREGÃO ELETRÔNICO",$B440="DMLU",$B440="DMAE",$B440="CEEE",$B440="EPTC",$B440="ORSE",$B440="SEINFRA",$B440="CREA",$B440="CAU",$B440="CEHOP",$B440="SIURB",$B440="DER-PR",$B440="SUDECAP",$B440=Aux.!$F$24,$B440=Aux.!$F$25),VLOOKUP($A440,#REF!,4,FALSE),IF($B440="SICRO EQUIP.","H",IF($B440="CCU",VLOOKUP($A440,#REF!,3,FALSE),IF($B440="MERCADO",VLOOKUP($A440,#REF!,10,FALSE),IF($B440="PLEO",VLOOKUP($A440,#REF!,3,FALSE),IF($B440="SICRO",VLOOKUP($A440,#REF!,3,FALSE),IF($B440="SINAPI",IFERROR((VLOOKUP($A440,#REF!,3,FALSE)),(VLOOKUP($A440,#REF!,3,FALSE))),"-")))))))</f>
        <v>-</v>
      </c>
      <c r="E440" s="113" t="str">
        <f>IF(OR($B440="ANP",$B440="DAER",$B440="CONSULTORIA DNIT",$B440="PREGÃO ELETRÔNICO",$B440="DMLU",$B440="DMAE",$B440="CEEE",$B440="EPTC",$B440="ORSE",$B440="SEINFRA",$B440="CREA",$B440="CAU",$B440="CEHOP",$B440="SIURB",$B440="DER-PR",$B440="SUDECAP",$B440=Aux.!$F$24,$B440=Aux.!$F$25),VLOOKUP($A440,#REF!,6,FALSE),IF($B440="CCU",VLOOKUP($A440,#REF!,5,FALSE),IF($B440="MERCADO",VLOOKUP($A440,#REF!,7,FALSE),IF($B440="PLEO",VLOOKUP($A440,#REF!,4,FALSE),IF($B440="SICRO",VLOOKUP($A440,#REF!,5,FALSE),IF($B440="SINAPI",IFERROR((VLOOKUP($A440,#REF!,18,FALSE)),),"-"))))))</f>
        <v>-</v>
      </c>
      <c r="F440" s="113" t="str">
        <f>IF(OR($B440="ANP",$B440="DAER",$B440="CONSULTORIA DNIT",$B440="PREGÃO ELETRÔNICO",$B440="DMLU",$B440="DMAE",$B440="CEEE",$B440="EPTC",$B440="ORSE",$B440="SEINFRA",$B440="CREA",$B440="CAU",$B440="CEHOP",$B440="SIURB",$B440="DER-PR",$B440="SUDECAP",$B440=Aux.!$F$24,$B440=Aux.!$F$25),VLOOKUP($A440,#REF!,7,FALSE),IF($B440="CCU",VLOOKUP($A440,#REF!,6,FALSE),IF($B440="MERCADO",VLOOKUP($A440,#REF!,8,FALSE),IF($B440="PLEO",VLOOKUP($A440,#REF!,4,FALSE),IF($B440="SICRO",VLOOKUP($A440,#REF!,6,FALSE),IF($B440="SINAPI",IFERROR(SUM((VLOOKUP($A440,#REF!,14,FALSE)),VLOOKUP($A440,#REF!,20,FALSE),VLOOKUP($A440,#REF!,22,FALSE)),),"-"))))))</f>
        <v>-</v>
      </c>
      <c r="G440" s="113" t="str">
        <f>IF(OR($B440="ANP",$B440="DAER",$B440="CONSULTORIA DNIT",$B440="PREGÃO ELETRÔNICO",$B440="DMLU",$B440="DMAE",$B440="CEEE",$B440="EPTC",$B440="ORSE",$B440="SEINFRA",$B440="CREA",$B440="CAU",$B440="CEHOP",$B440="SIURB",$B440="DER-PR",$B440="SUDECAP",$B440=Aux.!$F$24,$B440=Aux.!$F$25),VLOOKUP($A440,#REF!,8,FALSE),IF($B440="CCU",VLOOKUP($A440,#REF!,7,FALSE),IF($B440="MERCADO",VLOOKUP($A440,#REF!,9,FALSE),IF($B440="PLEO",VLOOKUP($A440,#REF!,4,FALSE),IF($B440="SICRO",VLOOKUP($A440,#REF!,7,FALSE),IF($B440="SINAPI",IFERROR((VLOOKUP($A440,#REF!,16,FALSE)),(VLOOKUP($A440,#REF!,5,FALSE))),"-"))))))</f>
        <v>-</v>
      </c>
      <c r="H440" s="113" t="str">
        <f>IF(OR($B440="ANP",$B440="DAER",$B440="CONSULTORIA DNIT",$B440="PREGÃO ELETRÔNICO",$B440="DMLU",$B440="DMAE",$B440="CEEE",$B440="EPTC",$B440="ORSE",$B440="SEINFRA",$B440="CREA",$B440="CAU",$B440="CEHOP",$B440="SIURB",$B440="DER-PR",$B440="SUDECAP",$B440=Aux.!$F$24,$B440=Aux.!$F$25),VLOOKUP($A440,#REF!,5,FALSE),IF($B440="CCU",VLOOKUP($A440,#REF!,4,FALSE),IF($B440="MERCADO",VLOOKUP($A440,#REF!,6,FALSE),IF($B440="PLEO",VLOOKUP($A440,#REF!,4,FALSE),IF($B440="SICRO",VLOOKUP($A440,#REF!,4,FALSE),IF($B440="SINAPI",IFERROR((VLOOKUP($A440,#REF!,5,FALSE)),(VLOOKUP($A440,#REF!,5,FALSE))),"-"))))))</f>
        <v>-</v>
      </c>
      <c r="I440" s="114">
        <f>IF($B440="SICRO EQUIP.",VLOOKUP($A440,#REF!,10,FALSE),0)</f>
        <v>0</v>
      </c>
      <c r="J440" s="114">
        <f>IF($B440="SICRO EQUIP.",VLOOKUP($A440,#REF!,11,FALSE),0)</f>
        <v>0</v>
      </c>
      <c r="K440" s="258"/>
      <c r="L440" s="259"/>
      <c r="M440" s="115" t="e">
        <f>VLOOKUP($K440,Reajuste!$A$2:$BW$29,(MATCH($L440,Reajuste!$C$2:$BW$2,0)+2),FALSE)</f>
        <v>#N/A</v>
      </c>
      <c r="N440" s="259"/>
      <c r="O440" s="115" t="e">
        <f>VLOOKUP($K440,Reajuste!$A$2:$CW$29,(MATCH($N440,Reajuste!$C$2:$CW$2,0)+2),FALSE)</f>
        <v>#N/A</v>
      </c>
      <c r="P440" s="113">
        <f t="shared" si="0"/>
        <v>0</v>
      </c>
      <c r="Q440" s="113">
        <f t="shared" si="1"/>
        <v>0</v>
      </c>
      <c r="R440" s="113">
        <f t="shared" si="2"/>
        <v>0</v>
      </c>
      <c r="S440" s="113">
        <f t="shared" si="3"/>
        <v>0</v>
      </c>
      <c r="T440" s="113">
        <f t="shared" si="4"/>
        <v>0</v>
      </c>
      <c r="U440" s="113">
        <f t="shared" si="5"/>
        <v>0</v>
      </c>
      <c r="V440" s="4"/>
      <c r="W440" s="4"/>
      <c r="X440" s="4"/>
      <c r="Y440" s="4"/>
      <c r="Z440" s="4"/>
    </row>
    <row r="441" spans="1:26" ht="14.25" customHeight="1">
      <c r="A441" s="256"/>
      <c r="B441" s="257"/>
      <c r="C441" s="112" t="str">
        <f>IF(OR($B441="ANP",$B441="DAER",$B441="CONSULTORIA DNIT",$B441="PREGÃO ELETRÔNICO",$B441="DMLU",$B441="DMAE",$B441="CEEE",$B441="EPTC",$B441="ORSE",$B441="SEINFRA",$B441="CREA",$B441="CAU",$B441="CEHOP",$B441="SIURB",$B441="DER-PR",$B441="SUDECAP",$B441=Aux.!$F$24,$B441=Aux.!$F$25),VLOOKUP($A441,#REF!,3,FALSE),IF($B441="SICRO EQUIP.",VLOOKUP($A441,#REF!,2,FALSE),IF($B441="CCU",VLOOKUP($A441,#REF!,2,FALSE),IF($B441="MERCADO",VLOOKUP($A441,#REF!,2,FALSE),IF($B441="PLEO",VLOOKUP($A441,#REF!,2,FALSE),IF($B441="SICRO",VLOOKUP($A441,#REF!,2,FALSE),IF($B441="SINAPI",IFERROR((VLOOKUP($A441,#REF!,2,FALSE)),(VLOOKUP($A441,#REF!,2,FALSE))),"-")))))))</f>
        <v>-</v>
      </c>
      <c r="D441" s="95" t="str">
        <f>IF(OR($B441="ANP",$B441="DAER",$B441="CONSULTORIA DNIT",$B441="PREGÃO ELETRÔNICO",$B441="DMLU",$B441="DMAE",$B441="CEEE",$B441="EPTC",$B441="ORSE",$B441="SEINFRA",$B441="CREA",$B441="CAU",$B441="CEHOP",$B441="SIURB",$B441="DER-PR",$B441="SUDECAP",$B441=Aux.!$F$24,$B441=Aux.!$F$25),VLOOKUP($A441,#REF!,4,FALSE),IF($B441="SICRO EQUIP.","H",IF($B441="CCU",VLOOKUP($A441,#REF!,3,FALSE),IF($B441="MERCADO",VLOOKUP($A441,#REF!,10,FALSE),IF($B441="PLEO",VLOOKUP($A441,#REF!,3,FALSE),IF($B441="SICRO",VLOOKUP($A441,#REF!,3,FALSE),IF($B441="SINAPI",IFERROR((VLOOKUP($A441,#REF!,3,FALSE)),(VLOOKUP($A441,#REF!,3,FALSE))),"-")))))))</f>
        <v>-</v>
      </c>
      <c r="E441" s="113" t="str">
        <f>IF(OR($B441="ANP",$B441="DAER",$B441="CONSULTORIA DNIT",$B441="PREGÃO ELETRÔNICO",$B441="DMLU",$B441="DMAE",$B441="CEEE",$B441="EPTC",$B441="ORSE",$B441="SEINFRA",$B441="CREA",$B441="CAU",$B441="CEHOP",$B441="SIURB",$B441="DER-PR",$B441="SUDECAP",$B441=Aux.!$F$24,$B441=Aux.!$F$25),VLOOKUP($A441,#REF!,6,FALSE),IF($B441="CCU",VLOOKUP($A441,#REF!,5,FALSE),IF($B441="MERCADO",VLOOKUP($A441,#REF!,7,FALSE),IF($B441="PLEO",VLOOKUP($A441,#REF!,4,FALSE),IF($B441="SICRO",VLOOKUP($A441,#REF!,5,FALSE),IF($B441="SINAPI",IFERROR((VLOOKUP($A441,#REF!,18,FALSE)),),"-"))))))</f>
        <v>-</v>
      </c>
      <c r="F441" s="113" t="str">
        <f>IF(OR($B441="ANP",$B441="DAER",$B441="CONSULTORIA DNIT",$B441="PREGÃO ELETRÔNICO",$B441="DMLU",$B441="DMAE",$B441="CEEE",$B441="EPTC",$B441="ORSE",$B441="SEINFRA",$B441="CREA",$B441="CAU",$B441="CEHOP",$B441="SIURB",$B441="DER-PR",$B441="SUDECAP",$B441=Aux.!$F$24,$B441=Aux.!$F$25),VLOOKUP($A441,#REF!,7,FALSE),IF($B441="CCU",VLOOKUP($A441,#REF!,6,FALSE),IF($B441="MERCADO",VLOOKUP($A441,#REF!,8,FALSE),IF($B441="PLEO",VLOOKUP($A441,#REF!,4,FALSE),IF($B441="SICRO",VLOOKUP($A441,#REF!,6,FALSE),IF($B441="SINAPI",IFERROR(SUM((VLOOKUP($A441,#REF!,14,FALSE)),VLOOKUP($A441,#REF!,20,FALSE),VLOOKUP($A441,#REF!,22,FALSE)),),"-"))))))</f>
        <v>-</v>
      </c>
      <c r="G441" s="113" t="str">
        <f>IF(OR($B441="ANP",$B441="DAER",$B441="CONSULTORIA DNIT",$B441="PREGÃO ELETRÔNICO",$B441="DMLU",$B441="DMAE",$B441="CEEE",$B441="EPTC",$B441="ORSE",$B441="SEINFRA",$B441="CREA",$B441="CAU",$B441="CEHOP",$B441="SIURB",$B441="DER-PR",$B441="SUDECAP",$B441=Aux.!$F$24,$B441=Aux.!$F$25),VLOOKUP($A441,#REF!,8,FALSE),IF($B441="CCU",VLOOKUP($A441,#REF!,7,FALSE),IF($B441="MERCADO",VLOOKUP($A441,#REF!,9,FALSE),IF($B441="PLEO",VLOOKUP($A441,#REF!,4,FALSE),IF($B441="SICRO",VLOOKUP($A441,#REF!,7,FALSE),IF($B441="SINAPI",IFERROR((VLOOKUP($A441,#REF!,16,FALSE)),(VLOOKUP($A441,#REF!,5,FALSE))),"-"))))))</f>
        <v>-</v>
      </c>
      <c r="H441" s="113" t="str">
        <f>IF(OR($B441="ANP",$B441="DAER",$B441="CONSULTORIA DNIT",$B441="PREGÃO ELETRÔNICO",$B441="DMLU",$B441="DMAE",$B441="CEEE",$B441="EPTC",$B441="ORSE",$B441="SEINFRA",$B441="CREA",$B441="CAU",$B441="CEHOP",$B441="SIURB",$B441="DER-PR",$B441="SUDECAP",$B441=Aux.!$F$24,$B441=Aux.!$F$25),VLOOKUP($A441,#REF!,5,FALSE),IF($B441="CCU",VLOOKUP($A441,#REF!,4,FALSE),IF($B441="MERCADO",VLOOKUP($A441,#REF!,6,FALSE),IF($B441="PLEO",VLOOKUP($A441,#REF!,4,FALSE),IF($B441="SICRO",VLOOKUP($A441,#REF!,4,FALSE),IF($B441="SINAPI",IFERROR((VLOOKUP($A441,#REF!,5,FALSE)),(VLOOKUP($A441,#REF!,5,FALSE))),"-"))))))</f>
        <v>-</v>
      </c>
      <c r="I441" s="114">
        <f>IF($B441="SICRO EQUIP.",VLOOKUP($A441,#REF!,10,FALSE),0)</f>
        <v>0</v>
      </c>
      <c r="J441" s="114">
        <f>IF($B441="SICRO EQUIP.",VLOOKUP($A441,#REF!,11,FALSE),0)</f>
        <v>0</v>
      </c>
      <c r="K441" s="258"/>
      <c r="L441" s="259"/>
      <c r="M441" s="115" t="e">
        <f>VLOOKUP($K441,Reajuste!$A$2:$BW$29,(MATCH($L441,Reajuste!$C$2:$BW$2,0)+2),FALSE)</f>
        <v>#N/A</v>
      </c>
      <c r="N441" s="259"/>
      <c r="O441" s="115" t="e">
        <f>VLOOKUP($K441,Reajuste!$A$2:$CW$29,(MATCH($N441,Reajuste!$C$2:$CW$2,0)+2),FALSE)</f>
        <v>#N/A</v>
      </c>
      <c r="P441" s="113">
        <f t="shared" si="0"/>
        <v>0</v>
      </c>
      <c r="Q441" s="113">
        <f t="shared" si="1"/>
        <v>0</v>
      </c>
      <c r="R441" s="113">
        <f t="shared" si="2"/>
        <v>0</v>
      </c>
      <c r="S441" s="113">
        <f t="shared" si="3"/>
        <v>0</v>
      </c>
      <c r="T441" s="113">
        <f t="shared" si="4"/>
        <v>0</v>
      </c>
      <c r="U441" s="113">
        <f t="shared" si="5"/>
        <v>0</v>
      </c>
      <c r="V441" s="4"/>
      <c r="W441" s="4"/>
      <c r="X441" s="4"/>
      <c r="Y441" s="4"/>
      <c r="Z441" s="4"/>
    </row>
    <row r="442" spans="1:26" ht="14.25" customHeight="1">
      <c r="A442" s="256"/>
      <c r="B442" s="257"/>
      <c r="C442" s="112" t="str">
        <f>IF(OR($B442="ANP",$B442="DAER",$B442="CONSULTORIA DNIT",$B442="PREGÃO ELETRÔNICO",$B442="DMLU",$B442="DMAE",$B442="CEEE",$B442="EPTC",$B442="ORSE",$B442="SEINFRA",$B442="CREA",$B442="CAU",$B442="CEHOP",$B442="SIURB",$B442="DER-PR",$B442="SUDECAP",$B442=Aux.!$F$24,$B442=Aux.!$F$25),VLOOKUP($A442,#REF!,3,FALSE),IF($B442="SICRO EQUIP.",VLOOKUP($A442,#REF!,2,FALSE),IF($B442="CCU",VLOOKUP($A442,#REF!,2,FALSE),IF($B442="MERCADO",VLOOKUP($A442,#REF!,2,FALSE),IF($B442="PLEO",VLOOKUP($A442,#REF!,2,FALSE),IF($B442="SICRO",VLOOKUP($A442,#REF!,2,FALSE),IF($B442="SINAPI",IFERROR((VLOOKUP($A442,#REF!,2,FALSE)),(VLOOKUP($A442,#REF!,2,FALSE))),"-")))))))</f>
        <v>-</v>
      </c>
      <c r="D442" s="95" t="str">
        <f>IF(OR($B442="ANP",$B442="DAER",$B442="CONSULTORIA DNIT",$B442="PREGÃO ELETRÔNICO",$B442="DMLU",$B442="DMAE",$B442="CEEE",$B442="EPTC",$B442="ORSE",$B442="SEINFRA",$B442="CREA",$B442="CAU",$B442="CEHOP",$B442="SIURB",$B442="DER-PR",$B442="SUDECAP",$B442=Aux.!$F$24,$B442=Aux.!$F$25),VLOOKUP($A442,#REF!,4,FALSE),IF($B442="SICRO EQUIP.","H",IF($B442="CCU",VLOOKUP($A442,#REF!,3,FALSE),IF($B442="MERCADO",VLOOKUP($A442,#REF!,10,FALSE),IF($B442="PLEO",VLOOKUP($A442,#REF!,3,FALSE),IF($B442="SICRO",VLOOKUP($A442,#REF!,3,FALSE),IF($B442="SINAPI",IFERROR((VLOOKUP($A442,#REF!,3,FALSE)),(VLOOKUP($A442,#REF!,3,FALSE))),"-")))))))</f>
        <v>-</v>
      </c>
      <c r="E442" s="113" t="str">
        <f>IF(OR($B442="ANP",$B442="DAER",$B442="CONSULTORIA DNIT",$B442="PREGÃO ELETRÔNICO",$B442="DMLU",$B442="DMAE",$B442="CEEE",$B442="EPTC",$B442="ORSE",$B442="SEINFRA",$B442="CREA",$B442="CAU",$B442="CEHOP",$B442="SIURB",$B442="DER-PR",$B442="SUDECAP",$B442=Aux.!$F$24,$B442=Aux.!$F$25),VLOOKUP($A442,#REF!,6,FALSE),IF($B442="CCU",VLOOKUP($A442,#REF!,5,FALSE),IF($B442="MERCADO",VLOOKUP($A442,#REF!,7,FALSE),IF($B442="PLEO",VLOOKUP($A442,#REF!,4,FALSE),IF($B442="SICRO",VLOOKUP($A442,#REF!,5,FALSE),IF($B442="SINAPI",IFERROR((VLOOKUP($A442,#REF!,18,FALSE)),),"-"))))))</f>
        <v>-</v>
      </c>
      <c r="F442" s="113" t="str">
        <f>IF(OR($B442="ANP",$B442="DAER",$B442="CONSULTORIA DNIT",$B442="PREGÃO ELETRÔNICO",$B442="DMLU",$B442="DMAE",$B442="CEEE",$B442="EPTC",$B442="ORSE",$B442="SEINFRA",$B442="CREA",$B442="CAU",$B442="CEHOP",$B442="SIURB",$B442="DER-PR",$B442="SUDECAP",$B442=Aux.!$F$24,$B442=Aux.!$F$25),VLOOKUP($A442,#REF!,7,FALSE),IF($B442="CCU",VLOOKUP($A442,#REF!,6,FALSE),IF($B442="MERCADO",VLOOKUP($A442,#REF!,8,FALSE),IF($B442="PLEO",VLOOKUP($A442,#REF!,4,FALSE),IF($B442="SICRO",VLOOKUP($A442,#REF!,6,FALSE),IF($B442="SINAPI",IFERROR(SUM((VLOOKUP($A442,#REF!,14,FALSE)),VLOOKUP($A442,#REF!,20,FALSE),VLOOKUP($A442,#REF!,22,FALSE)),),"-"))))))</f>
        <v>-</v>
      </c>
      <c r="G442" s="113" t="str">
        <f>IF(OR($B442="ANP",$B442="DAER",$B442="CONSULTORIA DNIT",$B442="PREGÃO ELETRÔNICO",$B442="DMLU",$B442="DMAE",$B442="CEEE",$B442="EPTC",$B442="ORSE",$B442="SEINFRA",$B442="CREA",$B442="CAU",$B442="CEHOP",$B442="SIURB",$B442="DER-PR",$B442="SUDECAP",$B442=Aux.!$F$24,$B442=Aux.!$F$25),VLOOKUP($A442,#REF!,8,FALSE),IF($B442="CCU",VLOOKUP($A442,#REF!,7,FALSE),IF($B442="MERCADO",VLOOKUP($A442,#REF!,9,FALSE),IF($B442="PLEO",VLOOKUP($A442,#REF!,4,FALSE),IF($B442="SICRO",VLOOKUP($A442,#REF!,7,FALSE),IF($B442="SINAPI",IFERROR((VLOOKUP($A442,#REF!,16,FALSE)),(VLOOKUP($A442,#REF!,5,FALSE))),"-"))))))</f>
        <v>-</v>
      </c>
      <c r="H442" s="113" t="str">
        <f>IF(OR($B442="ANP",$B442="DAER",$B442="CONSULTORIA DNIT",$B442="PREGÃO ELETRÔNICO",$B442="DMLU",$B442="DMAE",$B442="CEEE",$B442="EPTC",$B442="ORSE",$B442="SEINFRA",$B442="CREA",$B442="CAU",$B442="CEHOP",$B442="SIURB",$B442="DER-PR",$B442="SUDECAP",$B442=Aux.!$F$24,$B442=Aux.!$F$25),VLOOKUP($A442,#REF!,5,FALSE),IF($B442="CCU",VLOOKUP($A442,#REF!,4,FALSE),IF($B442="MERCADO",VLOOKUP($A442,#REF!,6,FALSE),IF($B442="PLEO",VLOOKUP($A442,#REF!,4,FALSE),IF($B442="SICRO",VLOOKUP($A442,#REF!,4,FALSE),IF($B442="SINAPI",IFERROR((VLOOKUP($A442,#REF!,5,FALSE)),(VLOOKUP($A442,#REF!,5,FALSE))),"-"))))))</f>
        <v>-</v>
      </c>
      <c r="I442" s="114">
        <f>IF($B442="SICRO EQUIP.",VLOOKUP($A442,#REF!,10,FALSE),0)</f>
        <v>0</v>
      </c>
      <c r="J442" s="114">
        <f>IF($B442="SICRO EQUIP.",VLOOKUP($A442,#REF!,11,FALSE),0)</f>
        <v>0</v>
      </c>
      <c r="K442" s="258"/>
      <c r="L442" s="259"/>
      <c r="M442" s="115" t="e">
        <f>VLOOKUP($K442,Reajuste!$A$2:$BW$29,(MATCH($L442,Reajuste!$C$2:$BW$2,0)+2),FALSE)</f>
        <v>#N/A</v>
      </c>
      <c r="N442" s="259"/>
      <c r="O442" s="115" t="e">
        <f>VLOOKUP($K442,Reajuste!$A$2:$CW$29,(MATCH($N442,Reajuste!$C$2:$CW$2,0)+2),FALSE)</f>
        <v>#N/A</v>
      </c>
      <c r="P442" s="113">
        <f t="shared" si="0"/>
        <v>0</v>
      </c>
      <c r="Q442" s="113">
        <f t="shared" si="1"/>
        <v>0</v>
      </c>
      <c r="R442" s="113">
        <f t="shared" si="2"/>
        <v>0</v>
      </c>
      <c r="S442" s="113">
        <f t="shared" si="3"/>
        <v>0</v>
      </c>
      <c r="T442" s="113">
        <f t="shared" si="4"/>
        <v>0</v>
      </c>
      <c r="U442" s="113">
        <f t="shared" si="5"/>
        <v>0</v>
      </c>
      <c r="V442" s="4"/>
      <c r="W442" s="4"/>
      <c r="X442" s="4"/>
      <c r="Y442" s="4"/>
      <c r="Z442" s="4"/>
    </row>
    <row r="443" spans="1:26" ht="14.25" customHeight="1">
      <c r="A443" s="256"/>
      <c r="B443" s="257"/>
      <c r="C443" s="112" t="str">
        <f>IF(OR($B443="ANP",$B443="DAER",$B443="CONSULTORIA DNIT",$B443="PREGÃO ELETRÔNICO",$B443="DMLU",$B443="DMAE",$B443="CEEE",$B443="EPTC",$B443="ORSE",$B443="SEINFRA",$B443="CREA",$B443="CAU",$B443="CEHOP",$B443="SIURB",$B443="DER-PR",$B443="SUDECAP",$B443=Aux.!$F$24,$B443=Aux.!$F$25),VLOOKUP($A443,#REF!,3,FALSE),IF($B443="SICRO EQUIP.",VLOOKUP($A443,#REF!,2,FALSE),IF($B443="CCU",VLOOKUP($A443,#REF!,2,FALSE),IF($B443="MERCADO",VLOOKUP($A443,#REF!,2,FALSE),IF($B443="PLEO",VLOOKUP($A443,#REF!,2,FALSE),IF($B443="SICRO",VLOOKUP($A443,#REF!,2,FALSE),IF($B443="SINAPI",IFERROR((VLOOKUP($A443,#REF!,2,FALSE)),(VLOOKUP($A443,#REF!,2,FALSE))),"-")))))))</f>
        <v>-</v>
      </c>
      <c r="D443" s="95" t="str">
        <f>IF(OR($B443="ANP",$B443="DAER",$B443="CONSULTORIA DNIT",$B443="PREGÃO ELETRÔNICO",$B443="DMLU",$B443="DMAE",$B443="CEEE",$B443="EPTC",$B443="ORSE",$B443="SEINFRA",$B443="CREA",$B443="CAU",$B443="CEHOP",$B443="SIURB",$B443="DER-PR",$B443="SUDECAP",$B443=Aux.!$F$24,$B443=Aux.!$F$25),VLOOKUP($A443,#REF!,4,FALSE),IF($B443="SICRO EQUIP.","H",IF($B443="CCU",VLOOKUP($A443,#REF!,3,FALSE),IF($B443="MERCADO",VLOOKUP($A443,#REF!,10,FALSE),IF($B443="PLEO",VLOOKUP($A443,#REF!,3,FALSE),IF($B443="SICRO",VLOOKUP($A443,#REF!,3,FALSE),IF($B443="SINAPI",IFERROR((VLOOKUP($A443,#REF!,3,FALSE)),(VLOOKUP($A443,#REF!,3,FALSE))),"-")))))))</f>
        <v>-</v>
      </c>
      <c r="E443" s="113" t="str">
        <f>IF(OR($B443="ANP",$B443="DAER",$B443="CONSULTORIA DNIT",$B443="PREGÃO ELETRÔNICO",$B443="DMLU",$B443="DMAE",$B443="CEEE",$B443="EPTC",$B443="ORSE",$B443="SEINFRA",$B443="CREA",$B443="CAU",$B443="CEHOP",$B443="SIURB",$B443="DER-PR",$B443="SUDECAP",$B443=Aux.!$F$24,$B443=Aux.!$F$25),VLOOKUP($A443,#REF!,6,FALSE),IF($B443="CCU",VLOOKUP($A443,#REF!,5,FALSE),IF($B443="MERCADO",VLOOKUP($A443,#REF!,7,FALSE),IF($B443="PLEO",VLOOKUP($A443,#REF!,4,FALSE),IF($B443="SICRO",VLOOKUP($A443,#REF!,5,FALSE),IF($B443="SINAPI",IFERROR((VLOOKUP($A443,#REF!,18,FALSE)),),"-"))))))</f>
        <v>-</v>
      </c>
      <c r="F443" s="113" t="str">
        <f>IF(OR($B443="ANP",$B443="DAER",$B443="CONSULTORIA DNIT",$B443="PREGÃO ELETRÔNICO",$B443="DMLU",$B443="DMAE",$B443="CEEE",$B443="EPTC",$B443="ORSE",$B443="SEINFRA",$B443="CREA",$B443="CAU",$B443="CEHOP",$B443="SIURB",$B443="DER-PR",$B443="SUDECAP",$B443=Aux.!$F$24,$B443=Aux.!$F$25),VLOOKUP($A443,#REF!,7,FALSE),IF($B443="CCU",VLOOKUP($A443,#REF!,6,FALSE),IF($B443="MERCADO",VLOOKUP($A443,#REF!,8,FALSE),IF($B443="PLEO",VLOOKUP($A443,#REF!,4,FALSE),IF($B443="SICRO",VLOOKUP($A443,#REF!,6,FALSE),IF($B443="SINAPI",IFERROR(SUM((VLOOKUP($A443,#REF!,14,FALSE)),VLOOKUP($A443,#REF!,20,FALSE),VLOOKUP($A443,#REF!,22,FALSE)),),"-"))))))</f>
        <v>-</v>
      </c>
      <c r="G443" s="113" t="str">
        <f>IF(OR($B443="ANP",$B443="DAER",$B443="CONSULTORIA DNIT",$B443="PREGÃO ELETRÔNICO",$B443="DMLU",$B443="DMAE",$B443="CEEE",$B443="EPTC",$B443="ORSE",$B443="SEINFRA",$B443="CREA",$B443="CAU",$B443="CEHOP",$B443="SIURB",$B443="DER-PR",$B443="SUDECAP",$B443=Aux.!$F$24,$B443=Aux.!$F$25),VLOOKUP($A443,#REF!,8,FALSE),IF($B443="CCU",VLOOKUP($A443,#REF!,7,FALSE),IF($B443="MERCADO",VLOOKUP($A443,#REF!,9,FALSE),IF($B443="PLEO",VLOOKUP($A443,#REF!,4,FALSE),IF($B443="SICRO",VLOOKUP($A443,#REF!,7,FALSE),IF($B443="SINAPI",IFERROR((VLOOKUP($A443,#REF!,16,FALSE)),(VLOOKUP($A443,#REF!,5,FALSE))),"-"))))))</f>
        <v>-</v>
      </c>
      <c r="H443" s="113" t="str">
        <f>IF(OR($B443="ANP",$B443="DAER",$B443="CONSULTORIA DNIT",$B443="PREGÃO ELETRÔNICO",$B443="DMLU",$B443="DMAE",$B443="CEEE",$B443="EPTC",$B443="ORSE",$B443="SEINFRA",$B443="CREA",$B443="CAU",$B443="CEHOP",$B443="SIURB",$B443="DER-PR",$B443="SUDECAP",$B443=Aux.!$F$24,$B443=Aux.!$F$25),VLOOKUP($A443,#REF!,5,FALSE),IF($B443="CCU",VLOOKUP($A443,#REF!,4,FALSE),IF($B443="MERCADO",VLOOKUP($A443,#REF!,6,FALSE),IF($B443="PLEO",VLOOKUP($A443,#REF!,4,FALSE),IF($B443="SICRO",VLOOKUP($A443,#REF!,4,FALSE),IF($B443="SINAPI",IFERROR((VLOOKUP($A443,#REF!,5,FALSE)),(VLOOKUP($A443,#REF!,5,FALSE))),"-"))))))</f>
        <v>-</v>
      </c>
      <c r="I443" s="114">
        <f>IF($B443="SICRO EQUIP.",VLOOKUP($A443,#REF!,10,FALSE),0)</f>
        <v>0</v>
      </c>
      <c r="J443" s="114">
        <f>IF($B443="SICRO EQUIP.",VLOOKUP($A443,#REF!,11,FALSE),0)</f>
        <v>0</v>
      </c>
      <c r="K443" s="258"/>
      <c r="L443" s="259"/>
      <c r="M443" s="115" t="e">
        <f>VLOOKUP($K443,Reajuste!$A$2:$BW$29,(MATCH($L443,Reajuste!$C$2:$BW$2,0)+2),FALSE)</f>
        <v>#N/A</v>
      </c>
      <c r="N443" s="259"/>
      <c r="O443" s="115" t="e">
        <f>VLOOKUP($K443,Reajuste!$A$2:$CW$29,(MATCH($N443,Reajuste!$C$2:$CW$2,0)+2),FALSE)</f>
        <v>#N/A</v>
      </c>
      <c r="P443" s="113">
        <f t="shared" si="0"/>
        <v>0</v>
      </c>
      <c r="Q443" s="113">
        <f t="shared" si="1"/>
        <v>0</v>
      </c>
      <c r="R443" s="113">
        <f t="shared" si="2"/>
        <v>0</v>
      </c>
      <c r="S443" s="113">
        <f t="shared" si="3"/>
        <v>0</v>
      </c>
      <c r="T443" s="113">
        <f t="shared" si="4"/>
        <v>0</v>
      </c>
      <c r="U443" s="113">
        <f t="shared" si="5"/>
        <v>0</v>
      </c>
      <c r="V443" s="4"/>
      <c r="W443" s="4"/>
      <c r="X443" s="4"/>
      <c r="Y443" s="4"/>
      <c r="Z443" s="4"/>
    </row>
    <row r="444" spans="1:26" ht="14.25" customHeight="1">
      <c r="A444" s="256"/>
      <c r="B444" s="257"/>
      <c r="C444" s="112" t="str">
        <f>IF(OR($B444="ANP",$B444="DAER",$B444="CONSULTORIA DNIT",$B444="PREGÃO ELETRÔNICO",$B444="DMLU",$B444="DMAE",$B444="CEEE",$B444="EPTC",$B444="ORSE",$B444="SEINFRA",$B444="CREA",$B444="CAU",$B444="CEHOP",$B444="SIURB",$B444="DER-PR",$B444="SUDECAP",$B444=Aux.!$F$24,$B444=Aux.!$F$25),VLOOKUP($A444,#REF!,3,FALSE),IF($B444="SICRO EQUIP.",VLOOKUP($A444,#REF!,2,FALSE),IF($B444="CCU",VLOOKUP($A444,#REF!,2,FALSE),IF($B444="MERCADO",VLOOKUP($A444,#REF!,2,FALSE),IF($B444="PLEO",VLOOKUP($A444,#REF!,2,FALSE),IF($B444="SICRO",VLOOKUP($A444,#REF!,2,FALSE),IF($B444="SINAPI",IFERROR((VLOOKUP($A444,#REF!,2,FALSE)),(VLOOKUP($A444,#REF!,2,FALSE))),"-")))))))</f>
        <v>-</v>
      </c>
      <c r="D444" s="95" t="str">
        <f>IF(OR($B444="ANP",$B444="DAER",$B444="CONSULTORIA DNIT",$B444="PREGÃO ELETRÔNICO",$B444="DMLU",$B444="DMAE",$B444="CEEE",$B444="EPTC",$B444="ORSE",$B444="SEINFRA",$B444="CREA",$B444="CAU",$B444="CEHOP",$B444="SIURB",$B444="DER-PR",$B444="SUDECAP",$B444=Aux.!$F$24,$B444=Aux.!$F$25),VLOOKUP($A444,#REF!,4,FALSE),IF($B444="SICRO EQUIP.","H",IF($B444="CCU",VLOOKUP($A444,#REF!,3,FALSE),IF($B444="MERCADO",VLOOKUP($A444,#REF!,10,FALSE),IF($B444="PLEO",VLOOKUP($A444,#REF!,3,FALSE),IF($B444="SICRO",VLOOKUP($A444,#REF!,3,FALSE),IF($B444="SINAPI",IFERROR((VLOOKUP($A444,#REF!,3,FALSE)),(VLOOKUP($A444,#REF!,3,FALSE))),"-")))))))</f>
        <v>-</v>
      </c>
      <c r="E444" s="113" t="str">
        <f>IF(OR($B444="ANP",$B444="DAER",$B444="CONSULTORIA DNIT",$B444="PREGÃO ELETRÔNICO",$B444="DMLU",$B444="DMAE",$B444="CEEE",$B444="EPTC",$B444="ORSE",$B444="SEINFRA",$B444="CREA",$B444="CAU",$B444="CEHOP",$B444="SIURB",$B444="DER-PR",$B444="SUDECAP",$B444=Aux.!$F$24,$B444=Aux.!$F$25),VLOOKUP($A444,#REF!,6,FALSE),IF($B444="CCU",VLOOKUP($A444,#REF!,5,FALSE),IF($B444="MERCADO",VLOOKUP($A444,#REF!,7,FALSE),IF($B444="PLEO",VLOOKUP($A444,#REF!,4,FALSE),IF($B444="SICRO",VLOOKUP($A444,#REF!,5,FALSE),IF($B444="SINAPI",IFERROR((VLOOKUP($A444,#REF!,18,FALSE)),),"-"))))))</f>
        <v>-</v>
      </c>
      <c r="F444" s="113" t="str">
        <f>IF(OR($B444="ANP",$B444="DAER",$B444="CONSULTORIA DNIT",$B444="PREGÃO ELETRÔNICO",$B444="DMLU",$B444="DMAE",$B444="CEEE",$B444="EPTC",$B444="ORSE",$B444="SEINFRA",$B444="CREA",$B444="CAU",$B444="CEHOP",$B444="SIURB",$B444="DER-PR",$B444="SUDECAP",$B444=Aux.!$F$24,$B444=Aux.!$F$25),VLOOKUP($A444,#REF!,7,FALSE),IF($B444="CCU",VLOOKUP($A444,#REF!,6,FALSE),IF($B444="MERCADO",VLOOKUP($A444,#REF!,8,FALSE),IF($B444="PLEO",VLOOKUP($A444,#REF!,4,FALSE),IF($B444="SICRO",VLOOKUP($A444,#REF!,6,FALSE),IF($B444="SINAPI",IFERROR(SUM((VLOOKUP($A444,#REF!,14,FALSE)),VLOOKUP($A444,#REF!,20,FALSE),VLOOKUP($A444,#REF!,22,FALSE)),),"-"))))))</f>
        <v>-</v>
      </c>
      <c r="G444" s="113" t="str">
        <f>IF(OR($B444="ANP",$B444="DAER",$B444="CONSULTORIA DNIT",$B444="PREGÃO ELETRÔNICO",$B444="DMLU",$B444="DMAE",$B444="CEEE",$B444="EPTC",$B444="ORSE",$B444="SEINFRA",$B444="CREA",$B444="CAU",$B444="CEHOP",$B444="SIURB",$B444="DER-PR",$B444="SUDECAP",$B444=Aux.!$F$24,$B444=Aux.!$F$25),VLOOKUP($A444,#REF!,8,FALSE),IF($B444="CCU",VLOOKUP($A444,#REF!,7,FALSE),IF($B444="MERCADO",VLOOKUP($A444,#REF!,9,FALSE),IF($B444="PLEO",VLOOKUP($A444,#REF!,4,FALSE),IF($B444="SICRO",VLOOKUP($A444,#REF!,7,FALSE),IF($B444="SINAPI",IFERROR((VLOOKUP($A444,#REF!,16,FALSE)),(VLOOKUP($A444,#REF!,5,FALSE))),"-"))))))</f>
        <v>-</v>
      </c>
      <c r="H444" s="113" t="str">
        <f>IF(OR($B444="ANP",$B444="DAER",$B444="CONSULTORIA DNIT",$B444="PREGÃO ELETRÔNICO",$B444="DMLU",$B444="DMAE",$B444="CEEE",$B444="EPTC",$B444="ORSE",$B444="SEINFRA",$B444="CREA",$B444="CAU",$B444="CEHOP",$B444="SIURB",$B444="DER-PR",$B444="SUDECAP",$B444=Aux.!$F$24,$B444=Aux.!$F$25),VLOOKUP($A444,#REF!,5,FALSE),IF($B444="CCU",VLOOKUP($A444,#REF!,4,FALSE),IF($B444="MERCADO",VLOOKUP($A444,#REF!,6,FALSE),IF($B444="PLEO",VLOOKUP($A444,#REF!,4,FALSE),IF($B444="SICRO",VLOOKUP($A444,#REF!,4,FALSE),IF($B444="SINAPI",IFERROR((VLOOKUP($A444,#REF!,5,FALSE)),(VLOOKUP($A444,#REF!,5,FALSE))),"-"))))))</f>
        <v>-</v>
      </c>
      <c r="I444" s="114">
        <f>IF($B444="SICRO EQUIP.",VLOOKUP($A444,#REF!,10,FALSE),0)</f>
        <v>0</v>
      </c>
      <c r="J444" s="114">
        <f>IF($B444="SICRO EQUIP.",VLOOKUP($A444,#REF!,11,FALSE),0)</f>
        <v>0</v>
      </c>
      <c r="K444" s="258"/>
      <c r="L444" s="259"/>
      <c r="M444" s="115" t="e">
        <f>VLOOKUP($K444,Reajuste!$A$2:$BW$29,(MATCH($L444,Reajuste!$C$2:$BW$2,0)+2),FALSE)</f>
        <v>#N/A</v>
      </c>
      <c r="N444" s="259"/>
      <c r="O444" s="115" t="e">
        <f>VLOOKUP($K444,Reajuste!$A$2:$CW$29,(MATCH($N444,Reajuste!$C$2:$CW$2,0)+2),FALSE)</f>
        <v>#N/A</v>
      </c>
      <c r="P444" s="113">
        <f t="shared" si="0"/>
        <v>0</v>
      </c>
      <c r="Q444" s="113">
        <f t="shared" si="1"/>
        <v>0</v>
      </c>
      <c r="R444" s="113">
        <f t="shared" si="2"/>
        <v>0</v>
      </c>
      <c r="S444" s="113">
        <f t="shared" si="3"/>
        <v>0</v>
      </c>
      <c r="T444" s="113">
        <f t="shared" si="4"/>
        <v>0</v>
      </c>
      <c r="U444" s="113">
        <f t="shared" si="5"/>
        <v>0</v>
      </c>
      <c r="V444" s="4"/>
      <c r="W444" s="4"/>
      <c r="X444" s="4"/>
      <c r="Y444" s="4"/>
      <c r="Z444" s="4"/>
    </row>
    <row r="445" spans="1:26" ht="14.25" customHeight="1">
      <c r="A445" s="256"/>
      <c r="B445" s="257"/>
      <c r="C445" s="112" t="str">
        <f>IF(OR($B445="ANP",$B445="DAER",$B445="CONSULTORIA DNIT",$B445="PREGÃO ELETRÔNICO",$B445="DMLU",$B445="DMAE",$B445="CEEE",$B445="EPTC",$B445="ORSE",$B445="SEINFRA",$B445="CREA",$B445="CAU",$B445="CEHOP",$B445="SIURB",$B445="DER-PR",$B445="SUDECAP",$B445=Aux.!$F$24,$B445=Aux.!$F$25),VLOOKUP($A445,#REF!,3,FALSE),IF($B445="SICRO EQUIP.",VLOOKUP($A445,#REF!,2,FALSE),IF($B445="CCU",VLOOKUP($A445,#REF!,2,FALSE),IF($B445="MERCADO",VLOOKUP($A445,#REF!,2,FALSE),IF($B445="PLEO",VLOOKUP($A445,#REF!,2,FALSE),IF($B445="SICRO",VLOOKUP($A445,#REF!,2,FALSE),IF($B445="SINAPI",IFERROR((VLOOKUP($A445,#REF!,2,FALSE)),(VLOOKUP($A445,#REF!,2,FALSE))),"-")))))))</f>
        <v>-</v>
      </c>
      <c r="D445" s="95" t="str">
        <f>IF(OR($B445="ANP",$B445="DAER",$B445="CONSULTORIA DNIT",$B445="PREGÃO ELETRÔNICO",$B445="DMLU",$B445="DMAE",$B445="CEEE",$B445="EPTC",$B445="ORSE",$B445="SEINFRA",$B445="CREA",$B445="CAU",$B445="CEHOP",$B445="SIURB",$B445="DER-PR",$B445="SUDECAP",$B445=Aux.!$F$24,$B445=Aux.!$F$25),VLOOKUP($A445,#REF!,4,FALSE),IF($B445="SICRO EQUIP.","H",IF($B445="CCU",VLOOKUP($A445,#REF!,3,FALSE),IF($B445="MERCADO",VLOOKUP($A445,#REF!,10,FALSE),IF($B445="PLEO",VLOOKUP($A445,#REF!,3,FALSE),IF($B445="SICRO",VLOOKUP($A445,#REF!,3,FALSE),IF($B445="SINAPI",IFERROR((VLOOKUP($A445,#REF!,3,FALSE)),(VLOOKUP($A445,#REF!,3,FALSE))),"-")))))))</f>
        <v>-</v>
      </c>
      <c r="E445" s="113" t="str">
        <f>IF(OR($B445="ANP",$B445="DAER",$B445="CONSULTORIA DNIT",$B445="PREGÃO ELETRÔNICO",$B445="DMLU",$B445="DMAE",$B445="CEEE",$B445="EPTC",$B445="ORSE",$B445="SEINFRA",$B445="CREA",$B445="CAU",$B445="CEHOP",$B445="SIURB",$B445="DER-PR",$B445="SUDECAP",$B445=Aux.!$F$24,$B445=Aux.!$F$25),VLOOKUP($A445,#REF!,6,FALSE),IF($B445="CCU",VLOOKUP($A445,#REF!,5,FALSE),IF($B445="MERCADO",VLOOKUP($A445,#REF!,7,FALSE),IF($B445="PLEO",VLOOKUP($A445,#REF!,4,FALSE),IF($B445="SICRO",VLOOKUP($A445,#REF!,5,FALSE),IF($B445="SINAPI",IFERROR((VLOOKUP($A445,#REF!,18,FALSE)),),"-"))))))</f>
        <v>-</v>
      </c>
      <c r="F445" s="113" t="str">
        <f>IF(OR($B445="ANP",$B445="DAER",$B445="CONSULTORIA DNIT",$B445="PREGÃO ELETRÔNICO",$B445="DMLU",$B445="DMAE",$B445="CEEE",$B445="EPTC",$B445="ORSE",$B445="SEINFRA",$B445="CREA",$B445="CAU",$B445="CEHOP",$B445="SIURB",$B445="DER-PR",$B445="SUDECAP",$B445=Aux.!$F$24,$B445=Aux.!$F$25),VLOOKUP($A445,#REF!,7,FALSE),IF($B445="CCU",VLOOKUP($A445,#REF!,6,FALSE),IF($B445="MERCADO",VLOOKUP($A445,#REF!,8,FALSE),IF($B445="PLEO",VLOOKUP($A445,#REF!,4,FALSE),IF($B445="SICRO",VLOOKUP($A445,#REF!,6,FALSE),IF($B445="SINAPI",IFERROR(SUM((VLOOKUP($A445,#REF!,14,FALSE)),VLOOKUP($A445,#REF!,20,FALSE),VLOOKUP($A445,#REF!,22,FALSE)),),"-"))))))</f>
        <v>-</v>
      </c>
      <c r="G445" s="113" t="str">
        <f>IF(OR($B445="ANP",$B445="DAER",$B445="CONSULTORIA DNIT",$B445="PREGÃO ELETRÔNICO",$B445="DMLU",$B445="DMAE",$B445="CEEE",$B445="EPTC",$B445="ORSE",$B445="SEINFRA",$B445="CREA",$B445="CAU",$B445="CEHOP",$B445="SIURB",$B445="DER-PR",$B445="SUDECAP",$B445=Aux.!$F$24,$B445=Aux.!$F$25),VLOOKUP($A445,#REF!,8,FALSE),IF($B445="CCU",VLOOKUP($A445,#REF!,7,FALSE),IF($B445="MERCADO",VLOOKUP($A445,#REF!,9,FALSE),IF($B445="PLEO",VLOOKUP($A445,#REF!,4,FALSE),IF($B445="SICRO",VLOOKUP($A445,#REF!,7,FALSE),IF($B445="SINAPI",IFERROR((VLOOKUP($A445,#REF!,16,FALSE)),(VLOOKUP($A445,#REF!,5,FALSE))),"-"))))))</f>
        <v>-</v>
      </c>
      <c r="H445" s="113" t="str">
        <f>IF(OR($B445="ANP",$B445="DAER",$B445="CONSULTORIA DNIT",$B445="PREGÃO ELETRÔNICO",$B445="DMLU",$B445="DMAE",$B445="CEEE",$B445="EPTC",$B445="ORSE",$B445="SEINFRA",$B445="CREA",$B445="CAU",$B445="CEHOP",$B445="SIURB",$B445="DER-PR",$B445="SUDECAP",$B445=Aux.!$F$24,$B445=Aux.!$F$25),VLOOKUP($A445,#REF!,5,FALSE),IF($B445="CCU",VLOOKUP($A445,#REF!,4,FALSE),IF($B445="MERCADO",VLOOKUP($A445,#REF!,6,FALSE),IF($B445="PLEO",VLOOKUP($A445,#REF!,4,FALSE),IF($B445="SICRO",VLOOKUP($A445,#REF!,4,FALSE),IF($B445="SINAPI",IFERROR((VLOOKUP($A445,#REF!,5,FALSE)),(VLOOKUP($A445,#REF!,5,FALSE))),"-"))))))</f>
        <v>-</v>
      </c>
      <c r="I445" s="114">
        <f>IF($B445="SICRO EQUIP.",VLOOKUP($A445,#REF!,10,FALSE),0)</f>
        <v>0</v>
      </c>
      <c r="J445" s="114">
        <f>IF($B445="SICRO EQUIP.",VLOOKUP($A445,#REF!,11,FALSE),0)</f>
        <v>0</v>
      </c>
      <c r="K445" s="258"/>
      <c r="L445" s="259"/>
      <c r="M445" s="115" t="e">
        <f>VLOOKUP($K445,Reajuste!$A$2:$BW$29,(MATCH($L445,Reajuste!$C$2:$BW$2,0)+2),FALSE)</f>
        <v>#N/A</v>
      </c>
      <c r="N445" s="259"/>
      <c r="O445" s="115" t="e">
        <f>VLOOKUP($K445,Reajuste!$A$2:$CW$29,(MATCH($N445,Reajuste!$C$2:$CW$2,0)+2),FALSE)</f>
        <v>#N/A</v>
      </c>
      <c r="P445" s="113">
        <f t="shared" si="0"/>
        <v>0</v>
      </c>
      <c r="Q445" s="113">
        <f t="shared" si="1"/>
        <v>0</v>
      </c>
      <c r="R445" s="113">
        <f t="shared" si="2"/>
        <v>0</v>
      </c>
      <c r="S445" s="113">
        <f t="shared" si="3"/>
        <v>0</v>
      </c>
      <c r="T445" s="113">
        <f t="shared" si="4"/>
        <v>0</v>
      </c>
      <c r="U445" s="113">
        <f t="shared" si="5"/>
        <v>0</v>
      </c>
      <c r="V445" s="4"/>
      <c r="W445" s="4"/>
      <c r="X445" s="4"/>
      <c r="Y445" s="4"/>
      <c r="Z445" s="4"/>
    </row>
    <row r="446" spans="1:26" ht="14.25" customHeight="1">
      <c r="A446" s="256"/>
      <c r="B446" s="257"/>
      <c r="C446" s="112" t="str">
        <f>IF(OR($B446="ANP",$B446="DAER",$B446="CONSULTORIA DNIT",$B446="PREGÃO ELETRÔNICO",$B446="DMLU",$B446="DMAE",$B446="CEEE",$B446="EPTC",$B446="ORSE",$B446="SEINFRA",$B446="CREA",$B446="CAU",$B446="CEHOP",$B446="SIURB",$B446="DER-PR",$B446="SUDECAP",$B446=Aux.!$F$24,$B446=Aux.!$F$25),VLOOKUP($A446,#REF!,3,FALSE),IF($B446="SICRO EQUIP.",VLOOKUP($A446,#REF!,2,FALSE),IF($B446="CCU",VLOOKUP($A446,#REF!,2,FALSE),IF($B446="MERCADO",VLOOKUP($A446,#REF!,2,FALSE),IF($B446="PLEO",VLOOKUP($A446,#REF!,2,FALSE),IF($B446="SICRO",VLOOKUP($A446,#REF!,2,FALSE),IF($B446="SINAPI",IFERROR((VLOOKUP($A446,#REF!,2,FALSE)),(VLOOKUP($A446,#REF!,2,FALSE))),"-")))))))</f>
        <v>-</v>
      </c>
      <c r="D446" s="95" t="str">
        <f>IF(OR($B446="ANP",$B446="DAER",$B446="CONSULTORIA DNIT",$B446="PREGÃO ELETRÔNICO",$B446="DMLU",$B446="DMAE",$B446="CEEE",$B446="EPTC",$B446="ORSE",$B446="SEINFRA",$B446="CREA",$B446="CAU",$B446="CEHOP",$B446="SIURB",$B446="DER-PR",$B446="SUDECAP",$B446=Aux.!$F$24,$B446=Aux.!$F$25),VLOOKUP($A446,#REF!,4,FALSE),IF($B446="SICRO EQUIP.","H",IF($B446="CCU",VLOOKUP($A446,#REF!,3,FALSE),IF($B446="MERCADO",VLOOKUP($A446,#REF!,10,FALSE),IF($B446="PLEO",VLOOKUP($A446,#REF!,3,FALSE),IF($B446="SICRO",VLOOKUP($A446,#REF!,3,FALSE),IF($B446="SINAPI",IFERROR((VLOOKUP($A446,#REF!,3,FALSE)),(VLOOKUP($A446,#REF!,3,FALSE))),"-")))))))</f>
        <v>-</v>
      </c>
      <c r="E446" s="113" t="str">
        <f>IF(OR($B446="ANP",$B446="DAER",$B446="CONSULTORIA DNIT",$B446="PREGÃO ELETRÔNICO",$B446="DMLU",$B446="DMAE",$B446="CEEE",$B446="EPTC",$B446="ORSE",$B446="SEINFRA",$B446="CREA",$B446="CAU",$B446="CEHOP",$B446="SIURB",$B446="DER-PR",$B446="SUDECAP",$B446=Aux.!$F$24,$B446=Aux.!$F$25),VLOOKUP($A446,#REF!,6,FALSE),IF($B446="CCU",VLOOKUP($A446,#REF!,5,FALSE),IF($B446="MERCADO",VLOOKUP($A446,#REF!,7,FALSE),IF($B446="PLEO",VLOOKUP($A446,#REF!,4,FALSE),IF($B446="SICRO",VLOOKUP($A446,#REF!,5,FALSE),IF($B446="SINAPI",IFERROR((VLOOKUP($A446,#REF!,18,FALSE)),),"-"))))))</f>
        <v>-</v>
      </c>
      <c r="F446" s="113" t="str">
        <f>IF(OR($B446="ANP",$B446="DAER",$B446="CONSULTORIA DNIT",$B446="PREGÃO ELETRÔNICO",$B446="DMLU",$B446="DMAE",$B446="CEEE",$B446="EPTC",$B446="ORSE",$B446="SEINFRA",$B446="CREA",$B446="CAU",$B446="CEHOP",$B446="SIURB",$B446="DER-PR",$B446="SUDECAP",$B446=Aux.!$F$24,$B446=Aux.!$F$25),VLOOKUP($A446,#REF!,7,FALSE),IF($B446="CCU",VLOOKUP($A446,#REF!,6,FALSE),IF($B446="MERCADO",VLOOKUP($A446,#REF!,8,FALSE),IF($B446="PLEO",VLOOKUP($A446,#REF!,4,FALSE),IF($B446="SICRO",VLOOKUP($A446,#REF!,6,FALSE),IF($B446="SINAPI",IFERROR(SUM((VLOOKUP($A446,#REF!,14,FALSE)),VLOOKUP($A446,#REF!,20,FALSE),VLOOKUP($A446,#REF!,22,FALSE)),),"-"))))))</f>
        <v>-</v>
      </c>
      <c r="G446" s="113" t="str">
        <f>IF(OR($B446="ANP",$B446="DAER",$B446="CONSULTORIA DNIT",$B446="PREGÃO ELETRÔNICO",$B446="DMLU",$B446="DMAE",$B446="CEEE",$B446="EPTC",$B446="ORSE",$B446="SEINFRA",$B446="CREA",$B446="CAU",$B446="CEHOP",$B446="SIURB",$B446="DER-PR",$B446="SUDECAP",$B446=Aux.!$F$24,$B446=Aux.!$F$25),VLOOKUP($A446,#REF!,8,FALSE),IF($B446="CCU",VLOOKUP($A446,#REF!,7,FALSE),IF($B446="MERCADO",VLOOKUP($A446,#REF!,9,FALSE),IF($B446="PLEO",VLOOKUP($A446,#REF!,4,FALSE),IF($B446="SICRO",VLOOKUP($A446,#REF!,7,FALSE),IF($B446="SINAPI",IFERROR((VLOOKUP($A446,#REF!,16,FALSE)),(VLOOKUP($A446,#REF!,5,FALSE))),"-"))))))</f>
        <v>-</v>
      </c>
      <c r="H446" s="113" t="str">
        <f>IF(OR($B446="ANP",$B446="DAER",$B446="CONSULTORIA DNIT",$B446="PREGÃO ELETRÔNICO",$B446="DMLU",$B446="DMAE",$B446="CEEE",$B446="EPTC",$B446="ORSE",$B446="SEINFRA",$B446="CREA",$B446="CAU",$B446="CEHOP",$B446="SIURB",$B446="DER-PR",$B446="SUDECAP",$B446=Aux.!$F$24,$B446=Aux.!$F$25),VLOOKUP($A446,#REF!,5,FALSE),IF($B446="CCU",VLOOKUP($A446,#REF!,4,FALSE),IF($B446="MERCADO",VLOOKUP($A446,#REF!,6,FALSE),IF($B446="PLEO",VLOOKUP($A446,#REF!,4,FALSE),IF($B446="SICRO",VLOOKUP($A446,#REF!,4,FALSE),IF($B446="SINAPI",IFERROR((VLOOKUP($A446,#REF!,5,FALSE)),(VLOOKUP($A446,#REF!,5,FALSE))),"-"))))))</f>
        <v>-</v>
      </c>
      <c r="I446" s="114">
        <f>IF($B446="SICRO EQUIP.",VLOOKUP($A446,#REF!,10,FALSE),0)</f>
        <v>0</v>
      </c>
      <c r="J446" s="114">
        <f>IF($B446="SICRO EQUIP.",VLOOKUP($A446,#REF!,11,FALSE),0)</f>
        <v>0</v>
      </c>
      <c r="K446" s="258"/>
      <c r="L446" s="259"/>
      <c r="M446" s="115" t="e">
        <f>VLOOKUP($K446,Reajuste!$A$2:$BW$29,(MATCH($L446,Reajuste!$C$2:$BW$2,0)+2),FALSE)</f>
        <v>#N/A</v>
      </c>
      <c r="N446" s="259"/>
      <c r="O446" s="115" t="e">
        <f>VLOOKUP($K446,Reajuste!$A$2:$CW$29,(MATCH($N446,Reajuste!$C$2:$CW$2,0)+2),FALSE)</f>
        <v>#N/A</v>
      </c>
      <c r="P446" s="113">
        <f t="shared" si="0"/>
        <v>0</v>
      </c>
      <c r="Q446" s="113">
        <f t="shared" si="1"/>
        <v>0</v>
      </c>
      <c r="R446" s="113">
        <f t="shared" si="2"/>
        <v>0</v>
      </c>
      <c r="S446" s="113">
        <f t="shared" si="3"/>
        <v>0</v>
      </c>
      <c r="T446" s="113">
        <f t="shared" si="4"/>
        <v>0</v>
      </c>
      <c r="U446" s="113">
        <f t="shared" si="5"/>
        <v>0</v>
      </c>
      <c r="V446" s="4"/>
      <c r="W446" s="4"/>
      <c r="X446" s="4"/>
      <c r="Y446" s="4"/>
      <c r="Z446" s="4"/>
    </row>
    <row r="447" spans="1:26" ht="14.25" customHeight="1">
      <c r="A447" s="256"/>
      <c r="B447" s="257"/>
      <c r="C447" s="112" t="str">
        <f>IF(OR($B447="ANP",$B447="DAER",$B447="CONSULTORIA DNIT",$B447="PREGÃO ELETRÔNICO",$B447="DMLU",$B447="DMAE",$B447="CEEE",$B447="EPTC",$B447="ORSE",$B447="SEINFRA",$B447="CREA",$B447="CAU",$B447="CEHOP",$B447="SIURB",$B447="DER-PR",$B447="SUDECAP",$B447=Aux.!$F$24,$B447=Aux.!$F$25),VLOOKUP($A447,#REF!,3,FALSE),IF($B447="SICRO EQUIP.",VLOOKUP($A447,#REF!,2,FALSE),IF($B447="CCU",VLOOKUP($A447,#REF!,2,FALSE),IF($B447="MERCADO",VLOOKUP($A447,#REF!,2,FALSE),IF($B447="PLEO",VLOOKUP($A447,#REF!,2,FALSE),IF($B447="SICRO",VLOOKUP($A447,#REF!,2,FALSE),IF($B447="SINAPI",IFERROR((VLOOKUP($A447,#REF!,2,FALSE)),(VLOOKUP($A447,#REF!,2,FALSE))),"-")))))))</f>
        <v>-</v>
      </c>
      <c r="D447" s="95" t="str">
        <f>IF(OR($B447="ANP",$B447="DAER",$B447="CONSULTORIA DNIT",$B447="PREGÃO ELETRÔNICO",$B447="DMLU",$B447="DMAE",$B447="CEEE",$B447="EPTC",$B447="ORSE",$B447="SEINFRA",$B447="CREA",$B447="CAU",$B447="CEHOP",$B447="SIURB",$B447="DER-PR",$B447="SUDECAP",$B447=Aux.!$F$24,$B447=Aux.!$F$25),VLOOKUP($A447,#REF!,4,FALSE),IF($B447="SICRO EQUIP.","H",IF($B447="CCU",VLOOKUP($A447,#REF!,3,FALSE),IF($B447="MERCADO",VLOOKUP($A447,#REF!,10,FALSE),IF($B447="PLEO",VLOOKUP($A447,#REF!,3,FALSE),IF($B447="SICRO",VLOOKUP($A447,#REF!,3,FALSE),IF($B447="SINAPI",IFERROR((VLOOKUP($A447,#REF!,3,FALSE)),(VLOOKUP($A447,#REF!,3,FALSE))),"-")))))))</f>
        <v>-</v>
      </c>
      <c r="E447" s="113" t="str">
        <f>IF(OR($B447="ANP",$B447="DAER",$B447="CONSULTORIA DNIT",$B447="PREGÃO ELETRÔNICO",$B447="DMLU",$B447="DMAE",$B447="CEEE",$B447="EPTC",$B447="ORSE",$B447="SEINFRA",$B447="CREA",$B447="CAU",$B447="CEHOP",$B447="SIURB",$B447="DER-PR",$B447="SUDECAP",$B447=Aux.!$F$24,$B447=Aux.!$F$25),VLOOKUP($A447,#REF!,6,FALSE),IF($B447="CCU",VLOOKUP($A447,#REF!,5,FALSE),IF($B447="MERCADO",VLOOKUP($A447,#REF!,7,FALSE),IF($B447="PLEO",VLOOKUP($A447,#REF!,4,FALSE),IF($B447="SICRO",VLOOKUP($A447,#REF!,5,FALSE),IF($B447="SINAPI",IFERROR((VLOOKUP($A447,#REF!,18,FALSE)),),"-"))))))</f>
        <v>-</v>
      </c>
      <c r="F447" s="113" t="str">
        <f>IF(OR($B447="ANP",$B447="DAER",$B447="CONSULTORIA DNIT",$B447="PREGÃO ELETRÔNICO",$B447="DMLU",$B447="DMAE",$B447="CEEE",$B447="EPTC",$B447="ORSE",$B447="SEINFRA",$B447="CREA",$B447="CAU",$B447="CEHOP",$B447="SIURB",$B447="DER-PR",$B447="SUDECAP",$B447=Aux.!$F$24,$B447=Aux.!$F$25),VLOOKUP($A447,#REF!,7,FALSE),IF($B447="CCU",VLOOKUP($A447,#REF!,6,FALSE),IF($B447="MERCADO",VLOOKUP($A447,#REF!,8,FALSE),IF($B447="PLEO",VLOOKUP($A447,#REF!,4,FALSE),IF($B447="SICRO",VLOOKUP($A447,#REF!,6,FALSE),IF($B447="SINAPI",IFERROR(SUM((VLOOKUP($A447,#REF!,14,FALSE)),VLOOKUP($A447,#REF!,20,FALSE),VLOOKUP($A447,#REF!,22,FALSE)),),"-"))))))</f>
        <v>-</v>
      </c>
      <c r="G447" s="113" t="str">
        <f>IF(OR($B447="ANP",$B447="DAER",$B447="CONSULTORIA DNIT",$B447="PREGÃO ELETRÔNICO",$B447="DMLU",$B447="DMAE",$B447="CEEE",$B447="EPTC",$B447="ORSE",$B447="SEINFRA",$B447="CREA",$B447="CAU",$B447="CEHOP",$B447="SIURB",$B447="DER-PR",$B447="SUDECAP",$B447=Aux.!$F$24,$B447=Aux.!$F$25),VLOOKUP($A447,#REF!,8,FALSE),IF($B447="CCU",VLOOKUP($A447,#REF!,7,FALSE),IF($B447="MERCADO",VLOOKUP($A447,#REF!,9,FALSE),IF($B447="PLEO",VLOOKUP($A447,#REF!,4,FALSE),IF($B447="SICRO",VLOOKUP($A447,#REF!,7,FALSE),IF($B447="SINAPI",IFERROR((VLOOKUP($A447,#REF!,16,FALSE)),(VLOOKUP($A447,#REF!,5,FALSE))),"-"))))))</f>
        <v>-</v>
      </c>
      <c r="H447" s="113" t="str">
        <f>IF(OR($B447="ANP",$B447="DAER",$B447="CONSULTORIA DNIT",$B447="PREGÃO ELETRÔNICO",$B447="DMLU",$B447="DMAE",$B447="CEEE",$B447="EPTC",$B447="ORSE",$B447="SEINFRA",$B447="CREA",$B447="CAU",$B447="CEHOP",$B447="SIURB",$B447="DER-PR",$B447="SUDECAP",$B447=Aux.!$F$24,$B447=Aux.!$F$25),VLOOKUP($A447,#REF!,5,FALSE),IF($B447="CCU",VLOOKUP($A447,#REF!,4,FALSE),IF($B447="MERCADO",VLOOKUP($A447,#REF!,6,FALSE),IF($B447="PLEO",VLOOKUP($A447,#REF!,4,FALSE),IF($B447="SICRO",VLOOKUP($A447,#REF!,4,FALSE),IF($B447="SINAPI",IFERROR((VLOOKUP($A447,#REF!,5,FALSE)),(VLOOKUP($A447,#REF!,5,FALSE))),"-"))))))</f>
        <v>-</v>
      </c>
      <c r="I447" s="114">
        <f>IF($B447="SICRO EQUIP.",VLOOKUP($A447,#REF!,10,FALSE),0)</f>
        <v>0</v>
      </c>
      <c r="J447" s="114">
        <f>IF($B447="SICRO EQUIP.",VLOOKUP($A447,#REF!,11,FALSE),0)</f>
        <v>0</v>
      </c>
      <c r="K447" s="258"/>
      <c r="L447" s="259"/>
      <c r="M447" s="115" t="e">
        <f>VLOOKUP($K447,Reajuste!$A$2:$BW$29,(MATCH($L447,Reajuste!$C$2:$BW$2,0)+2),FALSE)</f>
        <v>#N/A</v>
      </c>
      <c r="N447" s="259"/>
      <c r="O447" s="115" t="e">
        <f>VLOOKUP($K447,Reajuste!$A$2:$CW$29,(MATCH($N447,Reajuste!$C$2:$CW$2,0)+2),FALSE)</f>
        <v>#N/A</v>
      </c>
      <c r="P447" s="113">
        <f t="shared" si="0"/>
        <v>0</v>
      </c>
      <c r="Q447" s="113">
        <f t="shared" si="1"/>
        <v>0</v>
      </c>
      <c r="R447" s="113">
        <f t="shared" si="2"/>
        <v>0</v>
      </c>
      <c r="S447" s="113">
        <f t="shared" si="3"/>
        <v>0</v>
      </c>
      <c r="T447" s="113">
        <f t="shared" si="4"/>
        <v>0</v>
      </c>
      <c r="U447" s="113">
        <f t="shared" si="5"/>
        <v>0</v>
      </c>
      <c r="V447" s="4"/>
      <c r="W447" s="4"/>
      <c r="X447" s="4"/>
      <c r="Y447" s="4"/>
      <c r="Z447" s="4"/>
    </row>
    <row r="448" spans="1:26" ht="14.25" customHeight="1">
      <c r="A448" s="256"/>
      <c r="B448" s="257"/>
      <c r="C448" s="112" t="str">
        <f>IF(OR($B448="ANP",$B448="DAER",$B448="CONSULTORIA DNIT",$B448="PREGÃO ELETRÔNICO",$B448="DMLU",$B448="DMAE",$B448="CEEE",$B448="EPTC",$B448="ORSE",$B448="SEINFRA",$B448="CREA",$B448="CAU",$B448="CEHOP",$B448="SIURB",$B448="DER-PR",$B448="SUDECAP",$B448=Aux.!$F$24,$B448=Aux.!$F$25),VLOOKUP($A448,#REF!,3,FALSE),IF($B448="SICRO EQUIP.",VLOOKUP($A448,#REF!,2,FALSE),IF($B448="CCU",VLOOKUP($A448,#REF!,2,FALSE),IF($B448="MERCADO",VLOOKUP($A448,#REF!,2,FALSE),IF($B448="PLEO",VLOOKUP($A448,#REF!,2,FALSE),IF($B448="SICRO",VLOOKUP($A448,#REF!,2,FALSE),IF($B448="SINAPI",IFERROR((VLOOKUP($A448,#REF!,2,FALSE)),(VLOOKUP($A448,#REF!,2,FALSE))),"-")))))))</f>
        <v>-</v>
      </c>
      <c r="D448" s="95" t="str">
        <f>IF(OR($B448="ANP",$B448="DAER",$B448="CONSULTORIA DNIT",$B448="PREGÃO ELETRÔNICO",$B448="DMLU",$B448="DMAE",$B448="CEEE",$B448="EPTC",$B448="ORSE",$B448="SEINFRA",$B448="CREA",$B448="CAU",$B448="CEHOP",$B448="SIURB",$B448="DER-PR",$B448="SUDECAP",$B448=Aux.!$F$24,$B448=Aux.!$F$25),VLOOKUP($A448,#REF!,4,FALSE),IF($B448="SICRO EQUIP.","H",IF($B448="CCU",VLOOKUP($A448,#REF!,3,FALSE),IF($B448="MERCADO",VLOOKUP($A448,#REF!,10,FALSE),IF($B448="PLEO",VLOOKUP($A448,#REF!,3,FALSE),IF($B448="SICRO",VLOOKUP($A448,#REF!,3,FALSE),IF($B448="SINAPI",IFERROR((VLOOKUP($A448,#REF!,3,FALSE)),(VLOOKUP($A448,#REF!,3,FALSE))),"-")))))))</f>
        <v>-</v>
      </c>
      <c r="E448" s="113" t="str">
        <f>IF(OR($B448="ANP",$B448="DAER",$B448="CONSULTORIA DNIT",$B448="PREGÃO ELETRÔNICO",$B448="DMLU",$B448="DMAE",$B448="CEEE",$B448="EPTC",$B448="ORSE",$B448="SEINFRA",$B448="CREA",$B448="CAU",$B448="CEHOP",$B448="SIURB",$B448="DER-PR",$B448="SUDECAP",$B448=Aux.!$F$24,$B448=Aux.!$F$25),VLOOKUP($A448,#REF!,6,FALSE),IF($B448="CCU",VLOOKUP($A448,#REF!,5,FALSE),IF($B448="MERCADO",VLOOKUP($A448,#REF!,7,FALSE),IF($B448="PLEO",VLOOKUP($A448,#REF!,4,FALSE),IF($B448="SICRO",VLOOKUP($A448,#REF!,5,FALSE),IF($B448="SINAPI",IFERROR((VLOOKUP($A448,#REF!,18,FALSE)),),"-"))))))</f>
        <v>-</v>
      </c>
      <c r="F448" s="113" t="str">
        <f>IF(OR($B448="ANP",$B448="DAER",$B448="CONSULTORIA DNIT",$B448="PREGÃO ELETRÔNICO",$B448="DMLU",$B448="DMAE",$B448="CEEE",$B448="EPTC",$B448="ORSE",$B448="SEINFRA",$B448="CREA",$B448="CAU",$B448="CEHOP",$B448="SIURB",$B448="DER-PR",$B448="SUDECAP",$B448=Aux.!$F$24,$B448=Aux.!$F$25),VLOOKUP($A448,#REF!,7,FALSE),IF($B448="CCU",VLOOKUP($A448,#REF!,6,FALSE),IF($B448="MERCADO",VLOOKUP($A448,#REF!,8,FALSE),IF($B448="PLEO",VLOOKUP($A448,#REF!,4,FALSE),IF($B448="SICRO",VLOOKUP($A448,#REF!,6,FALSE),IF($B448="SINAPI",IFERROR(SUM((VLOOKUP($A448,#REF!,14,FALSE)),VLOOKUP($A448,#REF!,20,FALSE),VLOOKUP($A448,#REF!,22,FALSE)),),"-"))))))</f>
        <v>-</v>
      </c>
      <c r="G448" s="113" t="str">
        <f>IF(OR($B448="ANP",$B448="DAER",$B448="CONSULTORIA DNIT",$B448="PREGÃO ELETRÔNICO",$B448="DMLU",$B448="DMAE",$B448="CEEE",$B448="EPTC",$B448="ORSE",$B448="SEINFRA",$B448="CREA",$B448="CAU",$B448="CEHOP",$B448="SIURB",$B448="DER-PR",$B448="SUDECAP",$B448=Aux.!$F$24,$B448=Aux.!$F$25),VLOOKUP($A448,#REF!,8,FALSE),IF($B448="CCU",VLOOKUP($A448,#REF!,7,FALSE),IF($B448="MERCADO",VLOOKUP($A448,#REF!,9,FALSE),IF($B448="PLEO",VLOOKUP($A448,#REF!,4,FALSE),IF($B448="SICRO",VLOOKUP($A448,#REF!,7,FALSE),IF($B448="SINAPI",IFERROR((VLOOKUP($A448,#REF!,16,FALSE)),(VLOOKUP($A448,#REF!,5,FALSE))),"-"))))))</f>
        <v>-</v>
      </c>
      <c r="H448" s="113" t="str">
        <f>IF(OR($B448="ANP",$B448="DAER",$B448="CONSULTORIA DNIT",$B448="PREGÃO ELETRÔNICO",$B448="DMLU",$B448="DMAE",$B448="CEEE",$B448="EPTC",$B448="ORSE",$B448="SEINFRA",$B448="CREA",$B448="CAU",$B448="CEHOP",$B448="SIURB",$B448="DER-PR",$B448="SUDECAP",$B448=Aux.!$F$24,$B448=Aux.!$F$25),VLOOKUP($A448,#REF!,5,FALSE),IF($B448="CCU",VLOOKUP($A448,#REF!,4,FALSE),IF($B448="MERCADO",VLOOKUP($A448,#REF!,6,FALSE),IF($B448="PLEO",VLOOKUP($A448,#REF!,4,FALSE),IF($B448="SICRO",VLOOKUP($A448,#REF!,4,FALSE),IF($B448="SINAPI",IFERROR((VLOOKUP($A448,#REF!,5,FALSE)),(VLOOKUP($A448,#REF!,5,FALSE))),"-"))))))</f>
        <v>-</v>
      </c>
      <c r="I448" s="114">
        <f>IF($B448="SICRO EQUIP.",VLOOKUP($A448,#REF!,10,FALSE),0)</f>
        <v>0</v>
      </c>
      <c r="J448" s="114">
        <f>IF($B448="SICRO EQUIP.",VLOOKUP($A448,#REF!,11,FALSE),0)</f>
        <v>0</v>
      </c>
      <c r="K448" s="258"/>
      <c r="L448" s="259"/>
      <c r="M448" s="115" t="e">
        <f>VLOOKUP($K448,Reajuste!$A$2:$BW$29,(MATCH($L448,Reajuste!$C$2:$BW$2,0)+2),FALSE)</f>
        <v>#N/A</v>
      </c>
      <c r="N448" s="259"/>
      <c r="O448" s="115" t="e">
        <f>VLOOKUP($K448,Reajuste!$A$2:$CW$29,(MATCH($N448,Reajuste!$C$2:$CW$2,0)+2),FALSE)</f>
        <v>#N/A</v>
      </c>
      <c r="P448" s="113">
        <f t="shared" si="0"/>
        <v>0</v>
      </c>
      <c r="Q448" s="113">
        <f t="shared" si="1"/>
        <v>0</v>
      </c>
      <c r="R448" s="113">
        <f t="shared" si="2"/>
        <v>0</v>
      </c>
      <c r="S448" s="113">
        <f t="shared" si="3"/>
        <v>0</v>
      </c>
      <c r="T448" s="113">
        <f t="shared" si="4"/>
        <v>0</v>
      </c>
      <c r="U448" s="113">
        <f t="shared" si="5"/>
        <v>0</v>
      </c>
      <c r="V448" s="4"/>
      <c r="W448" s="4"/>
      <c r="X448" s="4"/>
      <c r="Y448" s="4"/>
      <c r="Z448" s="4"/>
    </row>
    <row r="449" spans="1:26" ht="14.25" customHeight="1">
      <c r="A449" s="256"/>
      <c r="B449" s="257"/>
      <c r="C449" s="112" t="str">
        <f>IF(OR($B449="ANP",$B449="DAER",$B449="CONSULTORIA DNIT",$B449="PREGÃO ELETRÔNICO",$B449="DMLU",$B449="DMAE",$B449="CEEE",$B449="EPTC",$B449="ORSE",$B449="SEINFRA",$B449="CREA",$B449="CAU",$B449="CEHOP",$B449="SIURB",$B449="DER-PR",$B449="SUDECAP",$B449=Aux.!$F$24,$B449=Aux.!$F$25),VLOOKUP($A449,#REF!,3,FALSE),IF($B449="SICRO EQUIP.",VLOOKUP($A449,#REF!,2,FALSE),IF($B449="CCU",VLOOKUP($A449,#REF!,2,FALSE),IF($B449="MERCADO",VLOOKUP($A449,#REF!,2,FALSE),IF($B449="PLEO",VLOOKUP($A449,#REF!,2,FALSE),IF($B449="SICRO",VLOOKUP($A449,#REF!,2,FALSE),IF($B449="SINAPI",IFERROR((VLOOKUP($A449,#REF!,2,FALSE)),(VLOOKUP($A449,#REF!,2,FALSE))),"-")))))))</f>
        <v>-</v>
      </c>
      <c r="D449" s="95" t="str">
        <f>IF(OR($B449="ANP",$B449="DAER",$B449="CONSULTORIA DNIT",$B449="PREGÃO ELETRÔNICO",$B449="DMLU",$B449="DMAE",$B449="CEEE",$B449="EPTC",$B449="ORSE",$B449="SEINFRA",$B449="CREA",$B449="CAU",$B449="CEHOP",$B449="SIURB",$B449="DER-PR",$B449="SUDECAP",$B449=Aux.!$F$24,$B449=Aux.!$F$25),VLOOKUP($A449,#REF!,4,FALSE),IF($B449="SICRO EQUIP.","H",IF($B449="CCU",VLOOKUP($A449,#REF!,3,FALSE),IF($B449="MERCADO",VLOOKUP($A449,#REF!,10,FALSE),IF($B449="PLEO",VLOOKUP($A449,#REF!,3,FALSE),IF($B449="SICRO",VLOOKUP($A449,#REF!,3,FALSE),IF($B449="SINAPI",IFERROR((VLOOKUP($A449,#REF!,3,FALSE)),(VLOOKUP($A449,#REF!,3,FALSE))),"-")))))))</f>
        <v>-</v>
      </c>
      <c r="E449" s="113" t="str">
        <f>IF(OR($B449="ANP",$B449="DAER",$B449="CONSULTORIA DNIT",$B449="PREGÃO ELETRÔNICO",$B449="DMLU",$B449="DMAE",$B449="CEEE",$B449="EPTC",$B449="ORSE",$B449="SEINFRA",$B449="CREA",$B449="CAU",$B449="CEHOP",$B449="SIURB",$B449="DER-PR",$B449="SUDECAP",$B449=Aux.!$F$24,$B449=Aux.!$F$25),VLOOKUP($A449,#REF!,6,FALSE),IF($B449="CCU",VLOOKUP($A449,#REF!,5,FALSE),IF($B449="MERCADO",VLOOKUP($A449,#REF!,7,FALSE),IF($B449="PLEO",VLOOKUP($A449,#REF!,4,FALSE),IF($B449="SICRO",VLOOKUP($A449,#REF!,5,FALSE),IF($B449="SINAPI",IFERROR((VLOOKUP($A449,#REF!,18,FALSE)),),"-"))))))</f>
        <v>-</v>
      </c>
      <c r="F449" s="113" t="str">
        <f>IF(OR($B449="ANP",$B449="DAER",$B449="CONSULTORIA DNIT",$B449="PREGÃO ELETRÔNICO",$B449="DMLU",$B449="DMAE",$B449="CEEE",$B449="EPTC",$B449="ORSE",$B449="SEINFRA",$B449="CREA",$B449="CAU",$B449="CEHOP",$B449="SIURB",$B449="DER-PR",$B449="SUDECAP",$B449=Aux.!$F$24,$B449=Aux.!$F$25),VLOOKUP($A449,#REF!,7,FALSE),IF($B449="CCU",VLOOKUP($A449,#REF!,6,FALSE),IF($B449="MERCADO",VLOOKUP($A449,#REF!,8,FALSE),IF($B449="PLEO",VLOOKUP($A449,#REF!,4,FALSE),IF($B449="SICRO",VLOOKUP($A449,#REF!,6,FALSE),IF($B449="SINAPI",IFERROR(SUM((VLOOKUP($A449,#REF!,14,FALSE)),VLOOKUP($A449,#REF!,20,FALSE),VLOOKUP($A449,#REF!,22,FALSE)),),"-"))))))</f>
        <v>-</v>
      </c>
      <c r="G449" s="113" t="str">
        <f>IF(OR($B449="ANP",$B449="DAER",$B449="CONSULTORIA DNIT",$B449="PREGÃO ELETRÔNICO",$B449="DMLU",$B449="DMAE",$B449="CEEE",$B449="EPTC",$B449="ORSE",$B449="SEINFRA",$B449="CREA",$B449="CAU",$B449="CEHOP",$B449="SIURB",$B449="DER-PR",$B449="SUDECAP",$B449=Aux.!$F$24,$B449=Aux.!$F$25),VLOOKUP($A449,#REF!,8,FALSE),IF($B449="CCU",VLOOKUP($A449,#REF!,7,FALSE),IF($B449="MERCADO",VLOOKUP($A449,#REF!,9,FALSE),IF($B449="PLEO",VLOOKUP($A449,#REF!,4,FALSE),IF($B449="SICRO",VLOOKUP($A449,#REF!,7,FALSE),IF($B449="SINAPI",IFERROR((VLOOKUP($A449,#REF!,16,FALSE)),(VLOOKUP($A449,#REF!,5,FALSE))),"-"))))))</f>
        <v>-</v>
      </c>
      <c r="H449" s="113" t="str">
        <f>IF(OR($B449="ANP",$B449="DAER",$B449="CONSULTORIA DNIT",$B449="PREGÃO ELETRÔNICO",$B449="DMLU",$B449="DMAE",$B449="CEEE",$B449="EPTC",$B449="ORSE",$B449="SEINFRA",$B449="CREA",$B449="CAU",$B449="CEHOP",$B449="SIURB",$B449="DER-PR",$B449="SUDECAP",$B449=Aux.!$F$24,$B449=Aux.!$F$25),VLOOKUP($A449,#REF!,5,FALSE),IF($B449="CCU",VLOOKUP($A449,#REF!,4,FALSE),IF($B449="MERCADO",VLOOKUP($A449,#REF!,6,FALSE),IF($B449="PLEO",VLOOKUP($A449,#REF!,4,FALSE),IF($B449="SICRO",VLOOKUP($A449,#REF!,4,FALSE),IF($B449="SINAPI",IFERROR((VLOOKUP($A449,#REF!,5,FALSE)),(VLOOKUP($A449,#REF!,5,FALSE))),"-"))))))</f>
        <v>-</v>
      </c>
      <c r="I449" s="114">
        <f>IF($B449="SICRO EQUIP.",VLOOKUP($A449,#REF!,10,FALSE),0)</f>
        <v>0</v>
      </c>
      <c r="J449" s="114">
        <f>IF($B449="SICRO EQUIP.",VLOOKUP($A449,#REF!,11,FALSE),0)</f>
        <v>0</v>
      </c>
      <c r="K449" s="258"/>
      <c r="L449" s="259"/>
      <c r="M449" s="115" t="e">
        <f>VLOOKUP($K449,Reajuste!$A$2:$BW$29,(MATCH($L449,Reajuste!$C$2:$BW$2,0)+2),FALSE)</f>
        <v>#N/A</v>
      </c>
      <c r="N449" s="259"/>
      <c r="O449" s="115" t="e">
        <f>VLOOKUP($K449,Reajuste!$A$2:$CW$29,(MATCH($N449,Reajuste!$C$2:$CW$2,0)+2),FALSE)</f>
        <v>#N/A</v>
      </c>
      <c r="P449" s="113">
        <f t="shared" si="0"/>
        <v>0</v>
      </c>
      <c r="Q449" s="113">
        <f t="shared" si="1"/>
        <v>0</v>
      </c>
      <c r="R449" s="113">
        <f t="shared" si="2"/>
        <v>0</v>
      </c>
      <c r="S449" s="113">
        <f t="shared" si="3"/>
        <v>0</v>
      </c>
      <c r="T449" s="113">
        <f t="shared" si="4"/>
        <v>0</v>
      </c>
      <c r="U449" s="113">
        <f t="shared" si="5"/>
        <v>0</v>
      </c>
      <c r="V449" s="4"/>
      <c r="W449" s="4"/>
      <c r="X449" s="4"/>
      <c r="Y449" s="4"/>
      <c r="Z449" s="4"/>
    </row>
    <row r="450" spans="1:26" ht="14.25" customHeight="1">
      <c r="A450" s="256"/>
      <c r="B450" s="257"/>
      <c r="C450" s="112" t="str">
        <f>IF(OR($B450="ANP",$B450="DAER",$B450="CONSULTORIA DNIT",$B450="PREGÃO ELETRÔNICO",$B450="DMLU",$B450="DMAE",$B450="CEEE",$B450="EPTC",$B450="ORSE",$B450="SEINFRA",$B450="CREA",$B450="CAU",$B450="CEHOP",$B450="SIURB",$B450="DER-PR",$B450="SUDECAP",$B450=Aux.!$F$24,$B450=Aux.!$F$25),VLOOKUP($A450,#REF!,3,FALSE),IF($B450="SICRO EQUIP.",VLOOKUP($A450,#REF!,2,FALSE),IF($B450="CCU",VLOOKUP($A450,#REF!,2,FALSE),IF($B450="MERCADO",VLOOKUP($A450,#REF!,2,FALSE),IF($B450="PLEO",VLOOKUP($A450,#REF!,2,FALSE),IF($B450="SICRO",VLOOKUP($A450,#REF!,2,FALSE),IF($B450="SINAPI",IFERROR((VLOOKUP($A450,#REF!,2,FALSE)),(VLOOKUP($A450,#REF!,2,FALSE))),"-")))))))</f>
        <v>-</v>
      </c>
      <c r="D450" s="95" t="str">
        <f>IF(OR($B450="ANP",$B450="DAER",$B450="CONSULTORIA DNIT",$B450="PREGÃO ELETRÔNICO",$B450="DMLU",$B450="DMAE",$B450="CEEE",$B450="EPTC",$B450="ORSE",$B450="SEINFRA",$B450="CREA",$B450="CAU",$B450="CEHOP",$B450="SIURB",$B450="DER-PR",$B450="SUDECAP",$B450=Aux.!$F$24,$B450=Aux.!$F$25),VLOOKUP($A450,#REF!,4,FALSE),IF($B450="SICRO EQUIP.","H",IF($B450="CCU",VLOOKUP($A450,#REF!,3,FALSE),IF($B450="MERCADO",VLOOKUP($A450,#REF!,10,FALSE),IF($B450="PLEO",VLOOKUP($A450,#REF!,3,FALSE),IF($B450="SICRO",VLOOKUP($A450,#REF!,3,FALSE),IF($B450="SINAPI",IFERROR((VLOOKUP($A450,#REF!,3,FALSE)),(VLOOKUP($A450,#REF!,3,FALSE))),"-")))))))</f>
        <v>-</v>
      </c>
      <c r="E450" s="113" t="str">
        <f>IF(OR($B450="ANP",$B450="DAER",$B450="CONSULTORIA DNIT",$B450="PREGÃO ELETRÔNICO",$B450="DMLU",$B450="DMAE",$B450="CEEE",$B450="EPTC",$B450="ORSE",$B450="SEINFRA",$B450="CREA",$B450="CAU",$B450="CEHOP",$B450="SIURB",$B450="DER-PR",$B450="SUDECAP",$B450=Aux.!$F$24,$B450=Aux.!$F$25),VLOOKUP($A450,#REF!,6,FALSE),IF($B450="CCU",VLOOKUP($A450,#REF!,5,FALSE),IF($B450="MERCADO",VLOOKUP($A450,#REF!,7,FALSE),IF($B450="PLEO",VLOOKUP($A450,#REF!,4,FALSE),IF($B450="SICRO",VLOOKUP($A450,#REF!,5,FALSE),IF($B450="SINAPI",IFERROR((VLOOKUP($A450,#REF!,18,FALSE)),),"-"))))))</f>
        <v>-</v>
      </c>
      <c r="F450" s="113" t="str">
        <f>IF(OR($B450="ANP",$B450="DAER",$B450="CONSULTORIA DNIT",$B450="PREGÃO ELETRÔNICO",$B450="DMLU",$B450="DMAE",$B450="CEEE",$B450="EPTC",$B450="ORSE",$B450="SEINFRA",$B450="CREA",$B450="CAU",$B450="CEHOP",$B450="SIURB",$B450="DER-PR",$B450="SUDECAP",$B450=Aux.!$F$24,$B450=Aux.!$F$25),VLOOKUP($A450,#REF!,7,FALSE),IF($B450="CCU",VLOOKUP($A450,#REF!,6,FALSE),IF($B450="MERCADO",VLOOKUP($A450,#REF!,8,FALSE),IF($B450="PLEO",VLOOKUP($A450,#REF!,4,FALSE),IF($B450="SICRO",VLOOKUP($A450,#REF!,6,FALSE),IF($B450="SINAPI",IFERROR(SUM((VLOOKUP($A450,#REF!,14,FALSE)),VLOOKUP($A450,#REF!,20,FALSE),VLOOKUP($A450,#REF!,22,FALSE)),),"-"))))))</f>
        <v>-</v>
      </c>
      <c r="G450" s="113" t="str">
        <f>IF(OR($B450="ANP",$B450="DAER",$B450="CONSULTORIA DNIT",$B450="PREGÃO ELETRÔNICO",$B450="DMLU",$B450="DMAE",$B450="CEEE",$B450="EPTC",$B450="ORSE",$B450="SEINFRA",$B450="CREA",$B450="CAU",$B450="CEHOP",$B450="SIURB",$B450="DER-PR",$B450="SUDECAP",$B450=Aux.!$F$24,$B450=Aux.!$F$25),VLOOKUP($A450,#REF!,8,FALSE),IF($B450="CCU",VLOOKUP($A450,#REF!,7,FALSE),IF($B450="MERCADO",VLOOKUP($A450,#REF!,9,FALSE),IF($B450="PLEO",VLOOKUP($A450,#REF!,4,FALSE),IF($B450="SICRO",VLOOKUP($A450,#REF!,7,FALSE),IF($B450="SINAPI",IFERROR((VLOOKUP($A450,#REF!,16,FALSE)),(VLOOKUP($A450,#REF!,5,FALSE))),"-"))))))</f>
        <v>-</v>
      </c>
      <c r="H450" s="113" t="str">
        <f>IF(OR($B450="ANP",$B450="DAER",$B450="CONSULTORIA DNIT",$B450="PREGÃO ELETRÔNICO",$B450="DMLU",$B450="DMAE",$B450="CEEE",$B450="EPTC",$B450="ORSE",$B450="SEINFRA",$B450="CREA",$B450="CAU",$B450="CEHOP",$B450="SIURB",$B450="DER-PR",$B450="SUDECAP",$B450=Aux.!$F$24,$B450=Aux.!$F$25),VLOOKUP($A450,#REF!,5,FALSE),IF($B450="CCU",VLOOKUP($A450,#REF!,4,FALSE),IF($B450="MERCADO",VLOOKUP($A450,#REF!,6,FALSE),IF($B450="PLEO",VLOOKUP($A450,#REF!,4,FALSE),IF($B450="SICRO",VLOOKUP($A450,#REF!,4,FALSE),IF($B450="SINAPI",IFERROR((VLOOKUP($A450,#REF!,5,FALSE)),(VLOOKUP($A450,#REF!,5,FALSE))),"-"))))))</f>
        <v>-</v>
      </c>
      <c r="I450" s="114">
        <f>IF($B450="SICRO EQUIP.",VLOOKUP($A450,#REF!,10,FALSE),0)</f>
        <v>0</v>
      </c>
      <c r="J450" s="114">
        <f>IF($B450="SICRO EQUIP.",VLOOKUP($A450,#REF!,11,FALSE),0)</f>
        <v>0</v>
      </c>
      <c r="K450" s="258"/>
      <c r="L450" s="259"/>
      <c r="M450" s="115" t="e">
        <f>VLOOKUP($K450,Reajuste!$A$2:$BW$29,(MATCH($L450,Reajuste!$C$2:$BW$2,0)+2),FALSE)</f>
        <v>#N/A</v>
      </c>
      <c r="N450" s="259"/>
      <c r="O450" s="115" t="e">
        <f>VLOOKUP($K450,Reajuste!$A$2:$CW$29,(MATCH($N450,Reajuste!$C$2:$CW$2,0)+2),FALSE)</f>
        <v>#N/A</v>
      </c>
      <c r="P450" s="113">
        <f t="shared" si="0"/>
        <v>0</v>
      </c>
      <c r="Q450" s="113">
        <f t="shared" si="1"/>
        <v>0</v>
      </c>
      <c r="R450" s="113">
        <f t="shared" si="2"/>
        <v>0</v>
      </c>
      <c r="S450" s="113">
        <f t="shared" si="3"/>
        <v>0</v>
      </c>
      <c r="T450" s="113">
        <f t="shared" si="4"/>
        <v>0</v>
      </c>
      <c r="U450" s="113">
        <f t="shared" si="5"/>
        <v>0</v>
      </c>
      <c r="V450" s="4"/>
      <c r="W450" s="4"/>
      <c r="X450" s="4"/>
      <c r="Y450" s="4"/>
      <c r="Z450" s="4"/>
    </row>
    <row r="451" spans="1:26" ht="14.25" customHeight="1">
      <c r="A451" s="256"/>
      <c r="B451" s="257"/>
      <c r="C451" s="112" t="str">
        <f>IF(OR($B451="ANP",$B451="DAER",$B451="CONSULTORIA DNIT",$B451="PREGÃO ELETRÔNICO",$B451="DMLU",$B451="DMAE",$B451="CEEE",$B451="EPTC",$B451="ORSE",$B451="SEINFRA",$B451="CREA",$B451="CAU",$B451="CEHOP",$B451="SIURB",$B451="DER-PR",$B451="SUDECAP",$B451=Aux.!$F$24,$B451=Aux.!$F$25),VLOOKUP($A451,#REF!,3,FALSE),IF($B451="SICRO EQUIP.",VLOOKUP($A451,#REF!,2,FALSE),IF($B451="CCU",VLOOKUP($A451,#REF!,2,FALSE),IF($B451="MERCADO",VLOOKUP($A451,#REF!,2,FALSE),IF($B451="PLEO",VLOOKUP($A451,#REF!,2,FALSE),IF($B451="SICRO",VLOOKUP($A451,#REF!,2,FALSE),IF($B451="SINAPI",IFERROR((VLOOKUP($A451,#REF!,2,FALSE)),(VLOOKUP($A451,#REF!,2,FALSE))),"-")))))))</f>
        <v>-</v>
      </c>
      <c r="D451" s="95" t="str">
        <f>IF(OR($B451="ANP",$B451="DAER",$B451="CONSULTORIA DNIT",$B451="PREGÃO ELETRÔNICO",$B451="DMLU",$B451="DMAE",$B451="CEEE",$B451="EPTC",$B451="ORSE",$B451="SEINFRA",$B451="CREA",$B451="CAU",$B451="CEHOP",$B451="SIURB",$B451="DER-PR",$B451="SUDECAP",$B451=Aux.!$F$24,$B451=Aux.!$F$25),VLOOKUP($A451,#REF!,4,FALSE),IF($B451="SICRO EQUIP.","H",IF($B451="CCU",VLOOKUP($A451,#REF!,3,FALSE),IF($B451="MERCADO",VLOOKUP($A451,#REF!,10,FALSE),IF($B451="PLEO",VLOOKUP($A451,#REF!,3,FALSE),IF($B451="SICRO",VLOOKUP($A451,#REF!,3,FALSE),IF($B451="SINAPI",IFERROR((VLOOKUP($A451,#REF!,3,FALSE)),(VLOOKUP($A451,#REF!,3,FALSE))),"-")))))))</f>
        <v>-</v>
      </c>
      <c r="E451" s="113" t="str">
        <f>IF(OR($B451="ANP",$B451="DAER",$B451="CONSULTORIA DNIT",$B451="PREGÃO ELETRÔNICO",$B451="DMLU",$B451="DMAE",$B451="CEEE",$B451="EPTC",$B451="ORSE",$B451="SEINFRA",$B451="CREA",$B451="CAU",$B451="CEHOP",$B451="SIURB",$B451="DER-PR",$B451="SUDECAP",$B451=Aux.!$F$24,$B451=Aux.!$F$25),VLOOKUP($A451,#REF!,6,FALSE),IF($B451="CCU",VLOOKUP($A451,#REF!,5,FALSE),IF($B451="MERCADO",VLOOKUP($A451,#REF!,7,FALSE),IF($B451="PLEO",VLOOKUP($A451,#REF!,4,FALSE),IF($B451="SICRO",VLOOKUP($A451,#REF!,5,FALSE),IF($B451="SINAPI",IFERROR((VLOOKUP($A451,#REF!,18,FALSE)),),"-"))))))</f>
        <v>-</v>
      </c>
      <c r="F451" s="113" t="str">
        <f>IF(OR($B451="ANP",$B451="DAER",$B451="CONSULTORIA DNIT",$B451="PREGÃO ELETRÔNICO",$B451="DMLU",$B451="DMAE",$B451="CEEE",$B451="EPTC",$B451="ORSE",$B451="SEINFRA",$B451="CREA",$B451="CAU",$B451="CEHOP",$B451="SIURB",$B451="DER-PR",$B451="SUDECAP",$B451=Aux.!$F$24,$B451=Aux.!$F$25),VLOOKUP($A451,#REF!,7,FALSE),IF($B451="CCU",VLOOKUP($A451,#REF!,6,FALSE),IF($B451="MERCADO",VLOOKUP($A451,#REF!,8,FALSE),IF($B451="PLEO",VLOOKUP($A451,#REF!,4,FALSE),IF($B451="SICRO",VLOOKUP($A451,#REF!,6,FALSE),IF($B451="SINAPI",IFERROR(SUM((VLOOKUP($A451,#REF!,14,FALSE)),VLOOKUP($A451,#REF!,20,FALSE),VLOOKUP($A451,#REF!,22,FALSE)),),"-"))))))</f>
        <v>-</v>
      </c>
      <c r="G451" s="113" t="str">
        <f>IF(OR($B451="ANP",$B451="DAER",$B451="CONSULTORIA DNIT",$B451="PREGÃO ELETRÔNICO",$B451="DMLU",$B451="DMAE",$B451="CEEE",$B451="EPTC",$B451="ORSE",$B451="SEINFRA",$B451="CREA",$B451="CAU",$B451="CEHOP",$B451="SIURB",$B451="DER-PR",$B451="SUDECAP",$B451=Aux.!$F$24,$B451=Aux.!$F$25),VLOOKUP($A451,#REF!,8,FALSE),IF($B451="CCU",VLOOKUP($A451,#REF!,7,FALSE),IF($B451="MERCADO",VLOOKUP($A451,#REF!,9,FALSE),IF($B451="PLEO",VLOOKUP($A451,#REF!,4,FALSE),IF($B451="SICRO",VLOOKUP($A451,#REF!,7,FALSE),IF($B451="SINAPI",IFERROR((VLOOKUP($A451,#REF!,16,FALSE)),(VLOOKUP($A451,#REF!,5,FALSE))),"-"))))))</f>
        <v>-</v>
      </c>
      <c r="H451" s="113" t="str">
        <f>IF(OR($B451="ANP",$B451="DAER",$B451="CONSULTORIA DNIT",$B451="PREGÃO ELETRÔNICO",$B451="DMLU",$B451="DMAE",$B451="CEEE",$B451="EPTC",$B451="ORSE",$B451="SEINFRA",$B451="CREA",$B451="CAU",$B451="CEHOP",$B451="SIURB",$B451="DER-PR",$B451="SUDECAP",$B451=Aux.!$F$24,$B451=Aux.!$F$25),VLOOKUP($A451,#REF!,5,FALSE),IF($B451="CCU",VLOOKUP($A451,#REF!,4,FALSE),IF($B451="MERCADO",VLOOKUP($A451,#REF!,6,FALSE),IF($B451="PLEO",VLOOKUP($A451,#REF!,4,FALSE),IF($B451="SICRO",VLOOKUP($A451,#REF!,4,FALSE),IF($B451="SINAPI",IFERROR((VLOOKUP($A451,#REF!,5,FALSE)),(VLOOKUP($A451,#REF!,5,FALSE))),"-"))))))</f>
        <v>-</v>
      </c>
      <c r="I451" s="114">
        <f>IF($B451="SICRO EQUIP.",VLOOKUP($A451,#REF!,10,FALSE),0)</f>
        <v>0</v>
      </c>
      <c r="J451" s="114">
        <f>IF($B451="SICRO EQUIP.",VLOOKUP($A451,#REF!,11,FALSE),0)</f>
        <v>0</v>
      </c>
      <c r="K451" s="258"/>
      <c r="L451" s="259"/>
      <c r="M451" s="115" t="e">
        <f>VLOOKUP($K451,Reajuste!$A$2:$BW$29,(MATCH($L451,Reajuste!$C$2:$BW$2,0)+2),FALSE)</f>
        <v>#N/A</v>
      </c>
      <c r="N451" s="259"/>
      <c r="O451" s="115" t="e">
        <f>VLOOKUP($K451,Reajuste!$A$2:$CW$29,(MATCH($N451,Reajuste!$C$2:$CW$2,0)+2),FALSE)</f>
        <v>#N/A</v>
      </c>
      <c r="P451" s="113">
        <f t="shared" si="0"/>
        <v>0</v>
      </c>
      <c r="Q451" s="113">
        <f t="shared" si="1"/>
        <v>0</v>
      </c>
      <c r="R451" s="113">
        <f t="shared" si="2"/>
        <v>0</v>
      </c>
      <c r="S451" s="113">
        <f t="shared" si="3"/>
        <v>0</v>
      </c>
      <c r="T451" s="113">
        <f t="shared" si="4"/>
        <v>0</v>
      </c>
      <c r="U451" s="113">
        <f t="shared" si="5"/>
        <v>0</v>
      </c>
      <c r="V451" s="4"/>
      <c r="W451" s="4"/>
      <c r="X451" s="4"/>
      <c r="Y451" s="4"/>
      <c r="Z451" s="4"/>
    </row>
    <row r="452" spans="1:26" ht="14.25" customHeight="1">
      <c r="A452" s="256"/>
      <c r="B452" s="257"/>
      <c r="C452" s="112" t="str">
        <f>IF(OR($B452="ANP",$B452="DAER",$B452="CONSULTORIA DNIT",$B452="PREGÃO ELETRÔNICO",$B452="DMLU",$B452="DMAE",$B452="CEEE",$B452="EPTC",$B452="ORSE",$B452="SEINFRA",$B452="CREA",$B452="CAU",$B452="CEHOP",$B452="SIURB",$B452="DER-PR",$B452="SUDECAP",$B452=Aux.!$F$24,$B452=Aux.!$F$25),VLOOKUP($A452,#REF!,3,FALSE),IF($B452="SICRO EQUIP.",VLOOKUP($A452,#REF!,2,FALSE),IF($B452="CCU",VLOOKUP($A452,#REF!,2,FALSE),IF($B452="MERCADO",VLOOKUP($A452,#REF!,2,FALSE),IF($B452="PLEO",VLOOKUP($A452,#REF!,2,FALSE),IF($B452="SICRO",VLOOKUP($A452,#REF!,2,FALSE),IF($B452="SINAPI",IFERROR((VLOOKUP($A452,#REF!,2,FALSE)),(VLOOKUP($A452,#REF!,2,FALSE))),"-")))))))</f>
        <v>-</v>
      </c>
      <c r="D452" s="95" t="str">
        <f>IF(OR($B452="ANP",$B452="DAER",$B452="CONSULTORIA DNIT",$B452="PREGÃO ELETRÔNICO",$B452="DMLU",$B452="DMAE",$B452="CEEE",$B452="EPTC",$B452="ORSE",$B452="SEINFRA",$B452="CREA",$B452="CAU",$B452="CEHOP",$B452="SIURB",$B452="DER-PR",$B452="SUDECAP",$B452=Aux.!$F$24,$B452=Aux.!$F$25),VLOOKUP($A452,#REF!,4,FALSE),IF($B452="SICRO EQUIP.","H",IF($B452="CCU",VLOOKUP($A452,#REF!,3,FALSE),IF($B452="MERCADO",VLOOKUP($A452,#REF!,10,FALSE),IF($B452="PLEO",VLOOKUP($A452,#REF!,3,FALSE),IF($B452="SICRO",VLOOKUP($A452,#REF!,3,FALSE),IF($B452="SINAPI",IFERROR((VLOOKUP($A452,#REF!,3,FALSE)),(VLOOKUP($A452,#REF!,3,FALSE))),"-")))))))</f>
        <v>-</v>
      </c>
      <c r="E452" s="113" t="str">
        <f>IF(OR($B452="ANP",$B452="DAER",$B452="CONSULTORIA DNIT",$B452="PREGÃO ELETRÔNICO",$B452="DMLU",$B452="DMAE",$B452="CEEE",$B452="EPTC",$B452="ORSE",$B452="SEINFRA",$B452="CREA",$B452="CAU",$B452="CEHOP",$B452="SIURB",$B452="DER-PR",$B452="SUDECAP",$B452=Aux.!$F$24,$B452=Aux.!$F$25),VLOOKUP($A452,#REF!,6,FALSE),IF($B452="CCU",VLOOKUP($A452,#REF!,5,FALSE),IF($B452="MERCADO",VLOOKUP($A452,#REF!,7,FALSE),IF($B452="PLEO",VLOOKUP($A452,#REF!,4,FALSE),IF($B452="SICRO",VLOOKUP($A452,#REF!,5,FALSE),IF($B452="SINAPI",IFERROR((VLOOKUP($A452,#REF!,18,FALSE)),),"-"))))))</f>
        <v>-</v>
      </c>
      <c r="F452" s="113" t="str">
        <f>IF(OR($B452="ANP",$B452="DAER",$B452="CONSULTORIA DNIT",$B452="PREGÃO ELETRÔNICO",$B452="DMLU",$B452="DMAE",$B452="CEEE",$B452="EPTC",$B452="ORSE",$B452="SEINFRA",$B452="CREA",$B452="CAU",$B452="CEHOP",$B452="SIURB",$B452="DER-PR",$B452="SUDECAP",$B452=Aux.!$F$24,$B452=Aux.!$F$25),VLOOKUP($A452,#REF!,7,FALSE),IF($B452="CCU",VLOOKUP($A452,#REF!,6,FALSE),IF($B452="MERCADO",VLOOKUP($A452,#REF!,8,FALSE),IF($B452="PLEO",VLOOKUP($A452,#REF!,4,FALSE),IF($B452="SICRO",VLOOKUP($A452,#REF!,6,FALSE),IF($B452="SINAPI",IFERROR(SUM((VLOOKUP($A452,#REF!,14,FALSE)),VLOOKUP($A452,#REF!,20,FALSE),VLOOKUP($A452,#REF!,22,FALSE)),),"-"))))))</f>
        <v>-</v>
      </c>
      <c r="G452" s="113" t="str">
        <f>IF(OR($B452="ANP",$B452="DAER",$B452="CONSULTORIA DNIT",$B452="PREGÃO ELETRÔNICO",$B452="DMLU",$B452="DMAE",$B452="CEEE",$B452="EPTC",$B452="ORSE",$B452="SEINFRA",$B452="CREA",$B452="CAU",$B452="CEHOP",$B452="SIURB",$B452="DER-PR",$B452="SUDECAP",$B452=Aux.!$F$24,$B452=Aux.!$F$25),VLOOKUP($A452,#REF!,8,FALSE),IF($B452="CCU",VLOOKUP($A452,#REF!,7,FALSE),IF($B452="MERCADO",VLOOKUP($A452,#REF!,9,FALSE),IF($B452="PLEO",VLOOKUP($A452,#REF!,4,FALSE),IF($B452="SICRO",VLOOKUP($A452,#REF!,7,FALSE),IF($B452="SINAPI",IFERROR((VLOOKUP($A452,#REF!,16,FALSE)),(VLOOKUP($A452,#REF!,5,FALSE))),"-"))))))</f>
        <v>-</v>
      </c>
      <c r="H452" s="113" t="str">
        <f>IF(OR($B452="ANP",$B452="DAER",$B452="CONSULTORIA DNIT",$B452="PREGÃO ELETRÔNICO",$B452="DMLU",$B452="DMAE",$B452="CEEE",$B452="EPTC",$B452="ORSE",$B452="SEINFRA",$B452="CREA",$B452="CAU",$B452="CEHOP",$B452="SIURB",$B452="DER-PR",$B452="SUDECAP",$B452=Aux.!$F$24,$B452=Aux.!$F$25),VLOOKUP($A452,#REF!,5,FALSE),IF($B452="CCU",VLOOKUP($A452,#REF!,4,FALSE),IF($B452="MERCADO",VLOOKUP($A452,#REF!,6,FALSE),IF($B452="PLEO",VLOOKUP($A452,#REF!,4,FALSE),IF($B452="SICRO",VLOOKUP($A452,#REF!,4,FALSE),IF($B452="SINAPI",IFERROR((VLOOKUP($A452,#REF!,5,FALSE)),(VLOOKUP($A452,#REF!,5,FALSE))),"-"))))))</f>
        <v>-</v>
      </c>
      <c r="I452" s="114">
        <f>IF($B452="SICRO EQUIP.",VLOOKUP($A452,#REF!,10,FALSE),0)</f>
        <v>0</v>
      </c>
      <c r="J452" s="114">
        <f>IF($B452="SICRO EQUIP.",VLOOKUP($A452,#REF!,11,FALSE),0)</f>
        <v>0</v>
      </c>
      <c r="K452" s="258"/>
      <c r="L452" s="259"/>
      <c r="M452" s="115" t="e">
        <f>VLOOKUP($K452,Reajuste!$A$2:$BW$29,(MATCH($L452,Reajuste!$C$2:$BW$2,0)+2),FALSE)</f>
        <v>#N/A</v>
      </c>
      <c r="N452" s="259"/>
      <c r="O452" s="115" t="e">
        <f>VLOOKUP($K452,Reajuste!$A$2:$CW$29,(MATCH($N452,Reajuste!$C$2:$CW$2,0)+2),FALSE)</f>
        <v>#N/A</v>
      </c>
      <c r="P452" s="113">
        <f t="shared" si="0"/>
        <v>0</v>
      </c>
      <c r="Q452" s="113">
        <f t="shared" si="1"/>
        <v>0</v>
      </c>
      <c r="R452" s="113">
        <f t="shared" si="2"/>
        <v>0</v>
      </c>
      <c r="S452" s="113">
        <f t="shared" si="3"/>
        <v>0</v>
      </c>
      <c r="T452" s="113">
        <f t="shared" si="4"/>
        <v>0</v>
      </c>
      <c r="U452" s="113">
        <f t="shared" si="5"/>
        <v>0</v>
      </c>
      <c r="V452" s="4"/>
      <c r="W452" s="4"/>
      <c r="X452" s="4"/>
      <c r="Y452" s="4"/>
      <c r="Z452" s="4"/>
    </row>
    <row r="453" spans="1:26" ht="14.25" customHeight="1">
      <c r="A453" s="256"/>
      <c r="B453" s="257"/>
      <c r="C453" s="112" t="str">
        <f>IF(OR($B453="ANP",$B453="DAER",$B453="CONSULTORIA DNIT",$B453="PREGÃO ELETRÔNICO",$B453="DMLU",$B453="DMAE",$B453="CEEE",$B453="EPTC",$B453="ORSE",$B453="SEINFRA",$B453="CREA",$B453="CAU",$B453="CEHOP",$B453="SIURB",$B453="DER-PR",$B453="SUDECAP",$B453=Aux.!$F$24,$B453=Aux.!$F$25),VLOOKUP($A453,#REF!,3,FALSE),IF($B453="SICRO EQUIP.",VLOOKUP($A453,#REF!,2,FALSE),IF($B453="CCU",VLOOKUP($A453,#REF!,2,FALSE),IF($B453="MERCADO",VLOOKUP($A453,#REF!,2,FALSE),IF($B453="PLEO",VLOOKUP($A453,#REF!,2,FALSE),IF($B453="SICRO",VLOOKUP($A453,#REF!,2,FALSE),IF($B453="SINAPI",IFERROR((VLOOKUP($A453,#REF!,2,FALSE)),(VLOOKUP($A453,#REF!,2,FALSE))),"-")))))))</f>
        <v>-</v>
      </c>
      <c r="D453" s="95" t="str">
        <f>IF(OR($B453="ANP",$B453="DAER",$B453="CONSULTORIA DNIT",$B453="PREGÃO ELETRÔNICO",$B453="DMLU",$B453="DMAE",$B453="CEEE",$B453="EPTC",$B453="ORSE",$B453="SEINFRA",$B453="CREA",$B453="CAU",$B453="CEHOP",$B453="SIURB",$B453="DER-PR",$B453="SUDECAP",$B453=Aux.!$F$24,$B453=Aux.!$F$25),VLOOKUP($A453,#REF!,4,FALSE),IF($B453="SICRO EQUIP.","H",IF($B453="CCU",VLOOKUP($A453,#REF!,3,FALSE),IF($B453="MERCADO",VLOOKUP($A453,#REF!,10,FALSE),IF($B453="PLEO",VLOOKUP($A453,#REF!,3,FALSE),IF($B453="SICRO",VLOOKUP($A453,#REF!,3,FALSE),IF($B453="SINAPI",IFERROR((VLOOKUP($A453,#REF!,3,FALSE)),(VLOOKUP($A453,#REF!,3,FALSE))),"-")))))))</f>
        <v>-</v>
      </c>
      <c r="E453" s="113" t="str">
        <f>IF(OR($B453="ANP",$B453="DAER",$B453="CONSULTORIA DNIT",$B453="PREGÃO ELETRÔNICO",$B453="DMLU",$B453="DMAE",$B453="CEEE",$B453="EPTC",$B453="ORSE",$B453="SEINFRA",$B453="CREA",$B453="CAU",$B453="CEHOP",$B453="SIURB",$B453="DER-PR",$B453="SUDECAP",$B453=Aux.!$F$24,$B453=Aux.!$F$25),VLOOKUP($A453,#REF!,6,FALSE),IF($B453="CCU",VLOOKUP($A453,#REF!,5,FALSE),IF($B453="MERCADO",VLOOKUP($A453,#REF!,7,FALSE),IF($B453="PLEO",VLOOKUP($A453,#REF!,4,FALSE),IF($B453="SICRO",VLOOKUP($A453,#REF!,5,FALSE),IF($B453="SINAPI",IFERROR((VLOOKUP($A453,#REF!,18,FALSE)),),"-"))))))</f>
        <v>-</v>
      </c>
      <c r="F453" s="113" t="str">
        <f>IF(OR($B453="ANP",$B453="DAER",$B453="CONSULTORIA DNIT",$B453="PREGÃO ELETRÔNICO",$B453="DMLU",$B453="DMAE",$B453="CEEE",$B453="EPTC",$B453="ORSE",$B453="SEINFRA",$B453="CREA",$B453="CAU",$B453="CEHOP",$B453="SIURB",$B453="DER-PR",$B453="SUDECAP",$B453=Aux.!$F$24,$B453=Aux.!$F$25),VLOOKUP($A453,#REF!,7,FALSE),IF($B453="CCU",VLOOKUP($A453,#REF!,6,FALSE),IF($B453="MERCADO",VLOOKUP($A453,#REF!,8,FALSE),IF($B453="PLEO",VLOOKUP($A453,#REF!,4,FALSE),IF($B453="SICRO",VLOOKUP($A453,#REF!,6,FALSE),IF($B453="SINAPI",IFERROR(SUM((VLOOKUP($A453,#REF!,14,FALSE)),VLOOKUP($A453,#REF!,20,FALSE),VLOOKUP($A453,#REF!,22,FALSE)),),"-"))))))</f>
        <v>-</v>
      </c>
      <c r="G453" s="113" t="str">
        <f>IF(OR($B453="ANP",$B453="DAER",$B453="CONSULTORIA DNIT",$B453="PREGÃO ELETRÔNICO",$B453="DMLU",$B453="DMAE",$B453="CEEE",$B453="EPTC",$B453="ORSE",$B453="SEINFRA",$B453="CREA",$B453="CAU",$B453="CEHOP",$B453="SIURB",$B453="DER-PR",$B453="SUDECAP",$B453=Aux.!$F$24,$B453=Aux.!$F$25),VLOOKUP($A453,#REF!,8,FALSE),IF($B453="CCU",VLOOKUP($A453,#REF!,7,FALSE),IF($B453="MERCADO",VLOOKUP($A453,#REF!,9,FALSE),IF($B453="PLEO",VLOOKUP($A453,#REF!,4,FALSE),IF($B453="SICRO",VLOOKUP($A453,#REF!,7,FALSE),IF($B453="SINAPI",IFERROR((VLOOKUP($A453,#REF!,16,FALSE)),(VLOOKUP($A453,#REF!,5,FALSE))),"-"))))))</f>
        <v>-</v>
      </c>
      <c r="H453" s="113" t="str">
        <f>IF(OR($B453="ANP",$B453="DAER",$B453="CONSULTORIA DNIT",$B453="PREGÃO ELETRÔNICO",$B453="DMLU",$B453="DMAE",$B453="CEEE",$B453="EPTC",$B453="ORSE",$B453="SEINFRA",$B453="CREA",$B453="CAU",$B453="CEHOP",$B453="SIURB",$B453="DER-PR",$B453="SUDECAP",$B453=Aux.!$F$24,$B453=Aux.!$F$25),VLOOKUP($A453,#REF!,5,FALSE),IF($B453="CCU",VLOOKUP($A453,#REF!,4,FALSE),IF($B453="MERCADO",VLOOKUP($A453,#REF!,6,FALSE),IF($B453="PLEO",VLOOKUP($A453,#REF!,4,FALSE),IF($B453="SICRO",VLOOKUP($A453,#REF!,4,FALSE),IF($B453="SINAPI",IFERROR((VLOOKUP($A453,#REF!,5,FALSE)),(VLOOKUP($A453,#REF!,5,FALSE))),"-"))))))</f>
        <v>-</v>
      </c>
      <c r="I453" s="114">
        <f>IF($B453="SICRO EQUIP.",VLOOKUP($A453,#REF!,10,FALSE),0)</f>
        <v>0</v>
      </c>
      <c r="J453" s="114">
        <f>IF($B453="SICRO EQUIP.",VLOOKUP($A453,#REF!,11,FALSE),0)</f>
        <v>0</v>
      </c>
      <c r="K453" s="258"/>
      <c r="L453" s="259"/>
      <c r="M453" s="115" t="e">
        <f>VLOOKUP($K453,Reajuste!$A$2:$BW$29,(MATCH($L453,Reajuste!$C$2:$BW$2,0)+2),FALSE)</f>
        <v>#N/A</v>
      </c>
      <c r="N453" s="259"/>
      <c r="O453" s="115" t="e">
        <f>VLOOKUP($K453,Reajuste!$A$2:$CW$29,(MATCH($N453,Reajuste!$C$2:$CW$2,0)+2),FALSE)</f>
        <v>#N/A</v>
      </c>
      <c r="P453" s="113">
        <f t="shared" si="0"/>
        <v>0</v>
      </c>
      <c r="Q453" s="113">
        <f t="shared" si="1"/>
        <v>0</v>
      </c>
      <c r="R453" s="113">
        <f t="shared" si="2"/>
        <v>0</v>
      </c>
      <c r="S453" s="113">
        <f t="shared" si="3"/>
        <v>0</v>
      </c>
      <c r="T453" s="113">
        <f t="shared" si="4"/>
        <v>0</v>
      </c>
      <c r="U453" s="113">
        <f t="shared" si="5"/>
        <v>0</v>
      </c>
      <c r="V453" s="4"/>
      <c r="W453" s="4"/>
      <c r="X453" s="4"/>
      <c r="Y453" s="4"/>
      <c r="Z453" s="4"/>
    </row>
    <row r="454" spans="1:26" ht="14.25" customHeight="1">
      <c r="A454" s="256"/>
      <c r="B454" s="257"/>
      <c r="C454" s="112" t="str">
        <f>IF(OR($B454="ANP",$B454="DAER",$B454="CONSULTORIA DNIT",$B454="PREGÃO ELETRÔNICO",$B454="DMLU",$B454="DMAE",$B454="CEEE",$B454="EPTC",$B454="ORSE",$B454="SEINFRA",$B454="CREA",$B454="CAU",$B454="CEHOP",$B454="SIURB",$B454="DER-PR",$B454="SUDECAP",$B454=Aux.!$F$24,$B454=Aux.!$F$25),VLOOKUP($A454,#REF!,3,FALSE),IF($B454="SICRO EQUIP.",VLOOKUP($A454,#REF!,2,FALSE),IF($B454="CCU",VLOOKUP($A454,#REF!,2,FALSE),IF($B454="MERCADO",VLOOKUP($A454,#REF!,2,FALSE),IF($B454="PLEO",VLOOKUP($A454,#REF!,2,FALSE),IF($B454="SICRO",VLOOKUP($A454,#REF!,2,FALSE),IF($B454="SINAPI",IFERROR((VLOOKUP($A454,#REF!,2,FALSE)),(VLOOKUP($A454,#REF!,2,FALSE))),"-")))))))</f>
        <v>-</v>
      </c>
      <c r="D454" s="95" t="str">
        <f>IF(OR($B454="ANP",$B454="DAER",$B454="CONSULTORIA DNIT",$B454="PREGÃO ELETRÔNICO",$B454="DMLU",$B454="DMAE",$B454="CEEE",$B454="EPTC",$B454="ORSE",$B454="SEINFRA",$B454="CREA",$B454="CAU",$B454="CEHOP",$B454="SIURB",$B454="DER-PR",$B454="SUDECAP",$B454=Aux.!$F$24,$B454=Aux.!$F$25),VLOOKUP($A454,#REF!,4,FALSE),IF($B454="SICRO EQUIP.","H",IF($B454="CCU",VLOOKUP($A454,#REF!,3,FALSE),IF($B454="MERCADO",VLOOKUP($A454,#REF!,10,FALSE),IF($B454="PLEO",VLOOKUP($A454,#REF!,3,FALSE),IF($B454="SICRO",VLOOKUP($A454,#REF!,3,FALSE),IF($B454="SINAPI",IFERROR((VLOOKUP($A454,#REF!,3,FALSE)),(VLOOKUP($A454,#REF!,3,FALSE))),"-")))))))</f>
        <v>-</v>
      </c>
      <c r="E454" s="113" t="str">
        <f>IF(OR($B454="ANP",$B454="DAER",$B454="CONSULTORIA DNIT",$B454="PREGÃO ELETRÔNICO",$B454="DMLU",$B454="DMAE",$B454="CEEE",$B454="EPTC",$B454="ORSE",$B454="SEINFRA",$B454="CREA",$B454="CAU",$B454="CEHOP",$B454="SIURB",$B454="DER-PR",$B454="SUDECAP",$B454=Aux.!$F$24,$B454=Aux.!$F$25),VLOOKUP($A454,#REF!,6,FALSE),IF($B454="CCU",VLOOKUP($A454,#REF!,5,FALSE),IF($B454="MERCADO",VLOOKUP($A454,#REF!,7,FALSE),IF($B454="PLEO",VLOOKUP($A454,#REF!,4,FALSE),IF($B454="SICRO",VLOOKUP($A454,#REF!,5,FALSE),IF($B454="SINAPI",IFERROR((VLOOKUP($A454,#REF!,18,FALSE)),),"-"))))))</f>
        <v>-</v>
      </c>
      <c r="F454" s="113" t="str">
        <f>IF(OR($B454="ANP",$B454="DAER",$B454="CONSULTORIA DNIT",$B454="PREGÃO ELETRÔNICO",$B454="DMLU",$B454="DMAE",$B454="CEEE",$B454="EPTC",$B454="ORSE",$B454="SEINFRA",$B454="CREA",$B454="CAU",$B454="CEHOP",$B454="SIURB",$B454="DER-PR",$B454="SUDECAP",$B454=Aux.!$F$24,$B454=Aux.!$F$25),VLOOKUP($A454,#REF!,7,FALSE),IF($B454="CCU",VLOOKUP($A454,#REF!,6,FALSE),IF($B454="MERCADO",VLOOKUP($A454,#REF!,8,FALSE),IF($B454="PLEO",VLOOKUP($A454,#REF!,4,FALSE),IF($B454="SICRO",VLOOKUP($A454,#REF!,6,FALSE),IF($B454="SINAPI",IFERROR(SUM((VLOOKUP($A454,#REF!,14,FALSE)),VLOOKUP($A454,#REF!,20,FALSE),VLOOKUP($A454,#REF!,22,FALSE)),),"-"))))))</f>
        <v>-</v>
      </c>
      <c r="G454" s="113" t="str">
        <f>IF(OR($B454="ANP",$B454="DAER",$B454="CONSULTORIA DNIT",$B454="PREGÃO ELETRÔNICO",$B454="DMLU",$B454="DMAE",$B454="CEEE",$B454="EPTC",$B454="ORSE",$B454="SEINFRA",$B454="CREA",$B454="CAU",$B454="CEHOP",$B454="SIURB",$B454="DER-PR",$B454="SUDECAP",$B454=Aux.!$F$24,$B454=Aux.!$F$25),VLOOKUP($A454,#REF!,8,FALSE),IF($B454="CCU",VLOOKUP($A454,#REF!,7,FALSE),IF($B454="MERCADO",VLOOKUP($A454,#REF!,9,FALSE),IF($B454="PLEO",VLOOKUP($A454,#REF!,4,FALSE),IF($B454="SICRO",VLOOKUP($A454,#REF!,7,FALSE),IF($B454="SINAPI",IFERROR((VLOOKUP($A454,#REF!,16,FALSE)),(VLOOKUP($A454,#REF!,5,FALSE))),"-"))))))</f>
        <v>-</v>
      </c>
      <c r="H454" s="113" t="str">
        <f>IF(OR($B454="ANP",$B454="DAER",$B454="CONSULTORIA DNIT",$B454="PREGÃO ELETRÔNICO",$B454="DMLU",$B454="DMAE",$B454="CEEE",$B454="EPTC",$B454="ORSE",$B454="SEINFRA",$B454="CREA",$B454="CAU",$B454="CEHOP",$B454="SIURB",$B454="DER-PR",$B454="SUDECAP",$B454=Aux.!$F$24,$B454=Aux.!$F$25),VLOOKUP($A454,#REF!,5,FALSE),IF($B454="CCU",VLOOKUP($A454,#REF!,4,FALSE),IF($B454="MERCADO",VLOOKUP($A454,#REF!,6,FALSE),IF($B454="PLEO",VLOOKUP($A454,#REF!,4,FALSE),IF($B454="SICRO",VLOOKUP($A454,#REF!,4,FALSE),IF($B454="SINAPI",IFERROR((VLOOKUP($A454,#REF!,5,FALSE)),(VLOOKUP($A454,#REF!,5,FALSE))),"-"))))))</f>
        <v>-</v>
      </c>
      <c r="I454" s="114">
        <f>IF($B454="SICRO EQUIP.",VLOOKUP($A454,#REF!,10,FALSE),0)</f>
        <v>0</v>
      </c>
      <c r="J454" s="114">
        <f>IF($B454="SICRO EQUIP.",VLOOKUP($A454,#REF!,11,FALSE),0)</f>
        <v>0</v>
      </c>
      <c r="K454" s="258"/>
      <c r="L454" s="259"/>
      <c r="M454" s="115" t="e">
        <f>VLOOKUP($K454,Reajuste!$A$2:$BW$29,(MATCH($L454,Reajuste!$C$2:$BW$2,0)+2),FALSE)</f>
        <v>#N/A</v>
      </c>
      <c r="N454" s="259"/>
      <c r="O454" s="115" t="e">
        <f>VLOOKUP($K454,Reajuste!$A$2:$CW$29,(MATCH($N454,Reajuste!$C$2:$CW$2,0)+2),FALSE)</f>
        <v>#N/A</v>
      </c>
      <c r="P454" s="113">
        <f t="shared" si="0"/>
        <v>0</v>
      </c>
      <c r="Q454" s="113">
        <f t="shared" si="1"/>
        <v>0</v>
      </c>
      <c r="R454" s="113">
        <f t="shared" si="2"/>
        <v>0</v>
      </c>
      <c r="S454" s="113">
        <f t="shared" si="3"/>
        <v>0</v>
      </c>
      <c r="T454" s="113">
        <f t="shared" si="4"/>
        <v>0</v>
      </c>
      <c r="U454" s="113">
        <f t="shared" si="5"/>
        <v>0</v>
      </c>
      <c r="V454" s="4"/>
      <c r="W454" s="4"/>
      <c r="X454" s="4"/>
      <c r="Y454" s="4"/>
      <c r="Z454" s="4"/>
    </row>
    <row r="455" spans="1:26" ht="14.25" customHeight="1">
      <c r="A455" s="256"/>
      <c r="B455" s="257"/>
      <c r="C455" s="112" t="str">
        <f>IF(OR($B455="ANP",$B455="DAER",$B455="CONSULTORIA DNIT",$B455="PREGÃO ELETRÔNICO",$B455="DMLU",$B455="DMAE",$B455="CEEE",$B455="EPTC",$B455="ORSE",$B455="SEINFRA",$B455="CREA",$B455="CAU",$B455="CEHOP",$B455="SIURB",$B455="DER-PR",$B455="SUDECAP",$B455=Aux.!$F$24,$B455=Aux.!$F$25),VLOOKUP($A455,#REF!,3,FALSE),IF($B455="SICRO EQUIP.",VLOOKUP($A455,#REF!,2,FALSE),IF($B455="CCU",VLOOKUP($A455,#REF!,2,FALSE),IF($B455="MERCADO",VLOOKUP($A455,#REF!,2,FALSE),IF($B455="PLEO",VLOOKUP($A455,#REF!,2,FALSE),IF($B455="SICRO",VLOOKUP($A455,#REF!,2,FALSE),IF($B455="SINAPI",IFERROR((VLOOKUP($A455,#REF!,2,FALSE)),(VLOOKUP($A455,#REF!,2,FALSE))),"-")))))))</f>
        <v>-</v>
      </c>
      <c r="D455" s="95" t="str">
        <f>IF(OR($B455="ANP",$B455="DAER",$B455="CONSULTORIA DNIT",$B455="PREGÃO ELETRÔNICO",$B455="DMLU",$B455="DMAE",$B455="CEEE",$B455="EPTC",$B455="ORSE",$B455="SEINFRA",$B455="CREA",$B455="CAU",$B455="CEHOP",$B455="SIURB",$B455="DER-PR",$B455="SUDECAP",$B455=Aux.!$F$24,$B455=Aux.!$F$25),VLOOKUP($A455,#REF!,4,FALSE),IF($B455="SICRO EQUIP.","H",IF($B455="CCU",VLOOKUP($A455,#REF!,3,FALSE),IF($B455="MERCADO",VLOOKUP($A455,#REF!,10,FALSE),IF($B455="PLEO",VLOOKUP($A455,#REF!,3,FALSE),IF($B455="SICRO",VLOOKUP($A455,#REF!,3,FALSE),IF($B455="SINAPI",IFERROR((VLOOKUP($A455,#REF!,3,FALSE)),(VLOOKUP($A455,#REF!,3,FALSE))),"-")))))))</f>
        <v>-</v>
      </c>
      <c r="E455" s="113" t="str">
        <f>IF(OR($B455="ANP",$B455="DAER",$B455="CONSULTORIA DNIT",$B455="PREGÃO ELETRÔNICO",$B455="DMLU",$B455="DMAE",$B455="CEEE",$B455="EPTC",$B455="ORSE",$B455="SEINFRA",$B455="CREA",$B455="CAU",$B455="CEHOP",$B455="SIURB",$B455="DER-PR",$B455="SUDECAP",$B455=Aux.!$F$24,$B455=Aux.!$F$25),VLOOKUP($A455,#REF!,6,FALSE),IF($B455="CCU",VLOOKUP($A455,#REF!,5,FALSE),IF($B455="MERCADO",VLOOKUP($A455,#REF!,7,FALSE),IF($B455="PLEO",VLOOKUP($A455,#REF!,4,FALSE),IF($B455="SICRO",VLOOKUP($A455,#REF!,5,FALSE),IF($B455="SINAPI",IFERROR((VLOOKUP($A455,#REF!,18,FALSE)),),"-"))))))</f>
        <v>-</v>
      </c>
      <c r="F455" s="113" t="str">
        <f>IF(OR($B455="ANP",$B455="DAER",$B455="CONSULTORIA DNIT",$B455="PREGÃO ELETRÔNICO",$B455="DMLU",$B455="DMAE",$B455="CEEE",$B455="EPTC",$B455="ORSE",$B455="SEINFRA",$B455="CREA",$B455="CAU",$B455="CEHOP",$B455="SIURB",$B455="DER-PR",$B455="SUDECAP",$B455=Aux.!$F$24,$B455=Aux.!$F$25),VLOOKUP($A455,#REF!,7,FALSE),IF($B455="CCU",VLOOKUP($A455,#REF!,6,FALSE),IF($B455="MERCADO",VLOOKUP($A455,#REF!,8,FALSE),IF($B455="PLEO",VLOOKUP($A455,#REF!,4,FALSE),IF($B455="SICRO",VLOOKUP($A455,#REF!,6,FALSE),IF($B455="SINAPI",IFERROR(SUM((VLOOKUP($A455,#REF!,14,FALSE)),VLOOKUP($A455,#REF!,20,FALSE),VLOOKUP($A455,#REF!,22,FALSE)),),"-"))))))</f>
        <v>-</v>
      </c>
      <c r="G455" s="113" t="str">
        <f>IF(OR($B455="ANP",$B455="DAER",$B455="CONSULTORIA DNIT",$B455="PREGÃO ELETRÔNICO",$B455="DMLU",$B455="DMAE",$B455="CEEE",$B455="EPTC",$B455="ORSE",$B455="SEINFRA",$B455="CREA",$B455="CAU",$B455="CEHOP",$B455="SIURB",$B455="DER-PR",$B455="SUDECAP",$B455=Aux.!$F$24,$B455=Aux.!$F$25),VLOOKUP($A455,#REF!,8,FALSE),IF($B455="CCU",VLOOKUP($A455,#REF!,7,FALSE),IF($B455="MERCADO",VLOOKUP($A455,#REF!,9,FALSE),IF($B455="PLEO",VLOOKUP($A455,#REF!,4,FALSE),IF($B455="SICRO",VLOOKUP($A455,#REF!,7,FALSE),IF($B455="SINAPI",IFERROR((VLOOKUP($A455,#REF!,16,FALSE)),(VLOOKUP($A455,#REF!,5,FALSE))),"-"))))))</f>
        <v>-</v>
      </c>
      <c r="H455" s="113" t="str">
        <f>IF(OR($B455="ANP",$B455="DAER",$B455="CONSULTORIA DNIT",$B455="PREGÃO ELETRÔNICO",$B455="DMLU",$B455="DMAE",$B455="CEEE",$B455="EPTC",$B455="ORSE",$B455="SEINFRA",$B455="CREA",$B455="CAU",$B455="CEHOP",$B455="SIURB",$B455="DER-PR",$B455="SUDECAP",$B455=Aux.!$F$24,$B455=Aux.!$F$25),VLOOKUP($A455,#REF!,5,FALSE),IF($B455="CCU",VLOOKUP($A455,#REF!,4,FALSE),IF($B455="MERCADO",VLOOKUP($A455,#REF!,6,FALSE),IF($B455="PLEO",VLOOKUP($A455,#REF!,4,FALSE),IF($B455="SICRO",VLOOKUP($A455,#REF!,4,FALSE),IF($B455="SINAPI",IFERROR((VLOOKUP($A455,#REF!,5,FALSE)),(VLOOKUP($A455,#REF!,5,FALSE))),"-"))))))</f>
        <v>-</v>
      </c>
      <c r="I455" s="114">
        <f>IF($B455="SICRO EQUIP.",VLOOKUP($A455,#REF!,10,FALSE),0)</f>
        <v>0</v>
      </c>
      <c r="J455" s="114">
        <f>IF($B455="SICRO EQUIP.",VLOOKUP($A455,#REF!,11,FALSE),0)</f>
        <v>0</v>
      </c>
      <c r="K455" s="258"/>
      <c r="L455" s="259"/>
      <c r="M455" s="115" t="e">
        <f>VLOOKUP($K455,Reajuste!$A$2:$BW$29,(MATCH($L455,Reajuste!$C$2:$BW$2,0)+2),FALSE)</f>
        <v>#N/A</v>
      </c>
      <c r="N455" s="259"/>
      <c r="O455" s="115" t="e">
        <f>VLOOKUP($K455,Reajuste!$A$2:$CW$29,(MATCH($N455,Reajuste!$C$2:$CW$2,0)+2),FALSE)</f>
        <v>#N/A</v>
      </c>
      <c r="P455" s="113">
        <f t="shared" si="0"/>
        <v>0</v>
      </c>
      <c r="Q455" s="113">
        <f t="shared" si="1"/>
        <v>0</v>
      </c>
      <c r="R455" s="113">
        <f t="shared" si="2"/>
        <v>0</v>
      </c>
      <c r="S455" s="113">
        <f t="shared" si="3"/>
        <v>0</v>
      </c>
      <c r="T455" s="113">
        <f t="shared" si="4"/>
        <v>0</v>
      </c>
      <c r="U455" s="113">
        <f t="shared" si="5"/>
        <v>0</v>
      </c>
      <c r="V455" s="4"/>
      <c r="W455" s="4"/>
      <c r="X455" s="4"/>
      <c r="Y455" s="4"/>
      <c r="Z455" s="4"/>
    </row>
    <row r="456" spans="1:26" ht="14.25" customHeight="1">
      <c r="A456" s="256"/>
      <c r="B456" s="257"/>
      <c r="C456" s="112" t="str">
        <f>IF(OR($B456="ANP",$B456="DAER",$B456="CONSULTORIA DNIT",$B456="PREGÃO ELETRÔNICO",$B456="DMLU",$B456="DMAE",$B456="CEEE",$B456="EPTC",$B456="ORSE",$B456="SEINFRA",$B456="CREA",$B456="CAU",$B456="CEHOP",$B456="SIURB",$B456="DER-PR",$B456="SUDECAP",$B456=Aux.!$F$24,$B456=Aux.!$F$25),VLOOKUP($A456,#REF!,3,FALSE),IF($B456="SICRO EQUIP.",VLOOKUP($A456,#REF!,2,FALSE),IF($B456="CCU",VLOOKUP($A456,#REF!,2,FALSE),IF($B456="MERCADO",VLOOKUP($A456,#REF!,2,FALSE),IF($B456="PLEO",VLOOKUP($A456,#REF!,2,FALSE),IF($B456="SICRO",VLOOKUP($A456,#REF!,2,FALSE),IF($B456="SINAPI",IFERROR((VLOOKUP($A456,#REF!,2,FALSE)),(VLOOKUP($A456,#REF!,2,FALSE))),"-")))))))</f>
        <v>-</v>
      </c>
      <c r="D456" s="95" t="str">
        <f>IF(OR($B456="ANP",$B456="DAER",$B456="CONSULTORIA DNIT",$B456="PREGÃO ELETRÔNICO",$B456="DMLU",$B456="DMAE",$B456="CEEE",$B456="EPTC",$B456="ORSE",$B456="SEINFRA",$B456="CREA",$B456="CAU",$B456="CEHOP",$B456="SIURB",$B456="DER-PR",$B456="SUDECAP",$B456=Aux.!$F$24,$B456=Aux.!$F$25),VLOOKUP($A456,#REF!,4,FALSE),IF($B456="SICRO EQUIP.","H",IF($B456="CCU",VLOOKUP($A456,#REF!,3,FALSE),IF($B456="MERCADO",VLOOKUP($A456,#REF!,10,FALSE),IF($B456="PLEO",VLOOKUP($A456,#REF!,3,FALSE),IF($B456="SICRO",VLOOKUP($A456,#REF!,3,FALSE),IF($B456="SINAPI",IFERROR((VLOOKUP($A456,#REF!,3,FALSE)),(VLOOKUP($A456,#REF!,3,FALSE))),"-")))))))</f>
        <v>-</v>
      </c>
      <c r="E456" s="113" t="str">
        <f>IF(OR($B456="ANP",$B456="DAER",$B456="CONSULTORIA DNIT",$B456="PREGÃO ELETRÔNICO",$B456="DMLU",$B456="DMAE",$B456="CEEE",$B456="EPTC",$B456="ORSE",$B456="SEINFRA",$B456="CREA",$B456="CAU",$B456="CEHOP",$B456="SIURB",$B456="DER-PR",$B456="SUDECAP",$B456=Aux.!$F$24,$B456=Aux.!$F$25),VLOOKUP($A456,#REF!,6,FALSE),IF($B456="CCU",VLOOKUP($A456,#REF!,5,FALSE),IF($B456="MERCADO",VLOOKUP($A456,#REF!,7,FALSE),IF($B456="PLEO",VLOOKUP($A456,#REF!,4,FALSE),IF($B456="SICRO",VLOOKUP($A456,#REF!,5,FALSE),IF($B456="SINAPI",IFERROR((VLOOKUP($A456,#REF!,18,FALSE)),),"-"))))))</f>
        <v>-</v>
      </c>
      <c r="F456" s="113" t="str">
        <f>IF(OR($B456="ANP",$B456="DAER",$B456="CONSULTORIA DNIT",$B456="PREGÃO ELETRÔNICO",$B456="DMLU",$B456="DMAE",$B456="CEEE",$B456="EPTC",$B456="ORSE",$B456="SEINFRA",$B456="CREA",$B456="CAU",$B456="CEHOP",$B456="SIURB",$B456="DER-PR",$B456="SUDECAP",$B456=Aux.!$F$24,$B456=Aux.!$F$25),VLOOKUP($A456,#REF!,7,FALSE),IF($B456="CCU",VLOOKUP($A456,#REF!,6,FALSE),IF($B456="MERCADO",VLOOKUP($A456,#REF!,8,FALSE),IF($B456="PLEO",VLOOKUP($A456,#REF!,4,FALSE),IF($B456="SICRO",VLOOKUP($A456,#REF!,6,FALSE),IF($B456="SINAPI",IFERROR(SUM((VLOOKUP($A456,#REF!,14,FALSE)),VLOOKUP($A456,#REF!,20,FALSE),VLOOKUP($A456,#REF!,22,FALSE)),),"-"))))))</f>
        <v>-</v>
      </c>
      <c r="G456" s="113" t="str">
        <f>IF(OR($B456="ANP",$B456="DAER",$B456="CONSULTORIA DNIT",$B456="PREGÃO ELETRÔNICO",$B456="DMLU",$B456="DMAE",$B456="CEEE",$B456="EPTC",$B456="ORSE",$B456="SEINFRA",$B456="CREA",$B456="CAU",$B456="CEHOP",$B456="SIURB",$B456="DER-PR",$B456="SUDECAP",$B456=Aux.!$F$24,$B456=Aux.!$F$25),VLOOKUP($A456,#REF!,8,FALSE),IF($B456="CCU",VLOOKUP($A456,#REF!,7,FALSE),IF($B456="MERCADO",VLOOKUP($A456,#REF!,9,FALSE),IF($B456="PLEO",VLOOKUP($A456,#REF!,4,FALSE),IF($B456="SICRO",VLOOKUP($A456,#REF!,7,FALSE),IF($B456="SINAPI",IFERROR((VLOOKUP($A456,#REF!,16,FALSE)),(VLOOKUP($A456,#REF!,5,FALSE))),"-"))))))</f>
        <v>-</v>
      </c>
      <c r="H456" s="113" t="str">
        <f>IF(OR($B456="ANP",$B456="DAER",$B456="CONSULTORIA DNIT",$B456="PREGÃO ELETRÔNICO",$B456="DMLU",$B456="DMAE",$B456="CEEE",$B456="EPTC",$B456="ORSE",$B456="SEINFRA",$B456="CREA",$B456="CAU",$B456="CEHOP",$B456="SIURB",$B456="DER-PR",$B456="SUDECAP",$B456=Aux.!$F$24,$B456=Aux.!$F$25),VLOOKUP($A456,#REF!,5,FALSE),IF($B456="CCU",VLOOKUP($A456,#REF!,4,FALSE),IF($B456="MERCADO",VLOOKUP($A456,#REF!,6,FALSE),IF($B456="PLEO",VLOOKUP($A456,#REF!,4,FALSE),IF($B456="SICRO",VLOOKUP($A456,#REF!,4,FALSE),IF($B456="SINAPI",IFERROR((VLOOKUP($A456,#REF!,5,FALSE)),(VLOOKUP($A456,#REF!,5,FALSE))),"-"))))))</f>
        <v>-</v>
      </c>
      <c r="I456" s="114">
        <f>IF($B456="SICRO EQUIP.",VLOOKUP($A456,#REF!,10,FALSE),0)</f>
        <v>0</v>
      </c>
      <c r="J456" s="114">
        <f>IF($B456="SICRO EQUIP.",VLOOKUP($A456,#REF!,11,FALSE),0)</f>
        <v>0</v>
      </c>
      <c r="K456" s="258"/>
      <c r="L456" s="259"/>
      <c r="M456" s="115" t="e">
        <f>VLOOKUP($K456,Reajuste!$A$2:$BW$29,(MATCH($L456,Reajuste!$C$2:$BW$2,0)+2),FALSE)</f>
        <v>#N/A</v>
      </c>
      <c r="N456" s="259"/>
      <c r="O456" s="115" t="e">
        <f>VLOOKUP($K456,Reajuste!$A$2:$CW$29,(MATCH($N456,Reajuste!$C$2:$CW$2,0)+2),FALSE)</f>
        <v>#N/A</v>
      </c>
      <c r="P456" s="113">
        <f t="shared" si="0"/>
        <v>0</v>
      </c>
      <c r="Q456" s="113">
        <f t="shared" si="1"/>
        <v>0</v>
      </c>
      <c r="R456" s="113">
        <f t="shared" si="2"/>
        <v>0</v>
      </c>
      <c r="S456" s="113">
        <f t="shared" si="3"/>
        <v>0</v>
      </c>
      <c r="T456" s="113">
        <f t="shared" si="4"/>
        <v>0</v>
      </c>
      <c r="U456" s="113">
        <f t="shared" si="5"/>
        <v>0</v>
      </c>
      <c r="V456" s="4"/>
      <c r="W456" s="4"/>
      <c r="X456" s="4"/>
      <c r="Y456" s="4"/>
      <c r="Z456" s="4"/>
    </row>
    <row r="457" spans="1:26" ht="14.25" customHeight="1">
      <c r="A457" s="256"/>
      <c r="B457" s="257"/>
      <c r="C457" s="112" t="str">
        <f>IF(OR($B457="ANP",$B457="DAER",$B457="CONSULTORIA DNIT",$B457="PREGÃO ELETRÔNICO",$B457="DMLU",$B457="DMAE",$B457="CEEE",$B457="EPTC",$B457="ORSE",$B457="SEINFRA",$B457="CREA",$B457="CAU",$B457="CEHOP",$B457="SIURB",$B457="DER-PR",$B457="SUDECAP",$B457=Aux.!$F$24,$B457=Aux.!$F$25),VLOOKUP($A457,#REF!,3,FALSE),IF($B457="SICRO EQUIP.",VLOOKUP($A457,#REF!,2,FALSE),IF($B457="CCU",VLOOKUP($A457,#REF!,2,FALSE),IF($B457="MERCADO",VLOOKUP($A457,#REF!,2,FALSE),IF($B457="PLEO",VLOOKUP($A457,#REF!,2,FALSE),IF($B457="SICRO",VLOOKUP($A457,#REF!,2,FALSE),IF($B457="SINAPI",IFERROR((VLOOKUP($A457,#REF!,2,FALSE)),(VLOOKUP($A457,#REF!,2,FALSE))),"-")))))))</f>
        <v>-</v>
      </c>
      <c r="D457" s="95" t="str">
        <f>IF(OR($B457="ANP",$B457="DAER",$B457="CONSULTORIA DNIT",$B457="PREGÃO ELETRÔNICO",$B457="DMLU",$B457="DMAE",$B457="CEEE",$B457="EPTC",$B457="ORSE",$B457="SEINFRA",$B457="CREA",$B457="CAU",$B457="CEHOP",$B457="SIURB",$B457="DER-PR",$B457="SUDECAP",$B457=Aux.!$F$24,$B457=Aux.!$F$25),VLOOKUP($A457,#REF!,4,FALSE),IF($B457="SICRO EQUIP.","H",IF($B457="CCU",VLOOKUP($A457,#REF!,3,FALSE),IF($B457="MERCADO",VLOOKUP($A457,#REF!,10,FALSE),IF($B457="PLEO",VLOOKUP($A457,#REF!,3,FALSE),IF($B457="SICRO",VLOOKUP($A457,#REF!,3,FALSE),IF($B457="SINAPI",IFERROR((VLOOKUP($A457,#REF!,3,FALSE)),(VLOOKUP($A457,#REF!,3,FALSE))),"-")))))))</f>
        <v>-</v>
      </c>
      <c r="E457" s="113" t="str">
        <f>IF(OR($B457="ANP",$B457="DAER",$B457="CONSULTORIA DNIT",$B457="PREGÃO ELETRÔNICO",$B457="DMLU",$B457="DMAE",$B457="CEEE",$B457="EPTC",$B457="ORSE",$B457="SEINFRA",$B457="CREA",$B457="CAU",$B457="CEHOP",$B457="SIURB",$B457="DER-PR",$B457="SUDECAP",$B457=Aux.!$F$24,$B457=Aux.!$F$25),VLOOKUP($A457,#REF!,6,FALSE),IF($B457="CCU",VLOOKUP($A457,#REF!,5,FALSE),IF($B457="MERCADO",VLOOKUP($A457,#REF!,7,FALSE),IF($B457="PLEO",VLOOKUP($A457,#REF!,4,FALSE),IF($B457="SICRO",VLOOKUP($A457,#REF!,5,FALSE),IF($B457="SINAPI",IFERROR((VLOOKUP($A457,#REF!,18,FALSE)),),"-"))))))</f>
        <v>-</v>
      </c>
      <c r="F457" s="113" t="str">
        <f>IF(OR($B457="ANP",$B457="DAER",$B457="CONSULTORIA DNIT",$B457="PREGÃO ELETRÔNICO",$B457="DMLU",$B457="DMAE",$B457="CEEE",$B457="EPTC",$B457="ORSE",$B457="SEINFRA",$B457="CREA",$B457="CAU",$B457="CEHOP",$B457="SIURB",$B457="DER-PR",$B457="SUDECAP",$B457=Aux.!$F$24,$B457=Aux.!$F$25),VLOOKUP($A457,#REF!,7,FALSE),IF($B457="CCU",VLOOKUP($A457,#REF!,6,FALSE),IF($B457="MERCADO",VLOOKUP($A457,#REF!,8,FALSE),IF($B457="PLEO",VLOOKUP($A457,#REF!,4,FALSE),IF($B457="SICRO",VLOOKUP($A457,#REF!,6,FALSE),IF($B457="SINAPI",IFERROR(SUM((VLOOKUP($A457,#REF!,14,FALSE)),VLOOKUP($A457,#REF!,20,FALSE),VLOOKUP($A457,#REF!,22,FALSE)),),"-"))))))</f>
        <v>-</v>
      </c>
      <c r="G457" s="113" t="str">
        <f>IF(OR($B457="ANP",$B457="DAER",$B457="CONSULTORIA DNIT",$B457="PREGÃO ELETRÔNICO",$B457="DMLU",$B457="DMAE",$B457="CEEE",$B457="EPTC",$B457="ORSE",$B457="SEINFRA",$B457="CREA",$B457="CAU",$B457="CEHOP",$B457="SIURB",$B457="DER-PR",$B457="SUDECAP",$B457=Aux.!$F$24,$B457=Aux.!$F$25),VLOOKUP($A457,#REF!,8,FALSE),IF($B457="CCU",VLOOKUP($A457,#REF!,7,FALSE),IF($B457="MERCADO",VLOOKUP($A457,#REF!,9,FALSE),IF($B457="PLEO",VLOOKUP($A457,#REF!,4,FALSE),IF($B457="SICRO",VLOOKUP($A457,#REF!,7,FALSE),IF($B457="SINAPI",IFERROR((VLOOKUP($A457,#REF!,16,FALSE)),(VLOOKUP($A457,#REF!,5,FALSE))),"-"))))))</f>
        <v>-</v>
      </c>
      <c r="H457" s="113" t="str">
        <f>IF(OR($B457="ANP",$B457="DAER",$B457="CONSULTORIA DNIT",$B457="PREGÃO ELETRÔNICO",$B457="DMLU",$B457="DMAE",$B457="CEEE",$B457="EPTC",$B457="ORSE",$B457="SEINFRA",$B457="CREA",$B457="CAU",$B457="CEHOP",$B457="SIURB",$B457="DER-PR",$B457="SUDECAP",$B457=Aux.!$F$24,$B457=Aux.!$F$25),VLOOKUP($A457,#REF!,5,FALSE),IF($B457="CCU",VLOOKUP($A457,#REF!,4,FALSE),IF($B457="MERCADO",VLOOKUP($A457,#REF!,6,FALSE),IF($B457="PLEO",VLOOKUP($A457,#REF!,4,FALSE),IF($B457="SICRO",VLOOKUP($A457,#REF!,4,FALSE),IF($B457="SINAPI",IFERROR((VLOOKUP($A457,#REF!,5,FALSE)),(VLOOKUP($A457,#REF!,5,FALSE))),"-"))))))</f>
        <v>-</v>
      </c>
      <c r="I457" s="114">
        <f>IF($B457="SICRO EQUIP.",VLOOKUP($A457,#REF!,10,FALSE),0)</f>
        <v>0</v>
      </c>
      <c r="J457" s="114">
        <f>IF($B457="SICRO EQUIP.",VLOOKUP($A457,#REF!,11,FALSE),0)</f>
        <v>0</v>
      </c>
      <c r="K457" s="258"/>
      <c r="L457" s="259"/>
      <c r="M457" s="115" t="e">
        <f>VLOOKUP($K457,Reajuste!$A$2:$BW$29,(MATCH($L457,Reajuste!$C$2:$BW$2,0)+2),FALSE)</f>
        <v>#N/A</v>
      </c>
      <c r="N457" s="259"/>
      <c r="O457" s="115" t="e">
        <f>VLOOKUP($K457,Reajuste!$A$2:$CW$29,(MATCH($N457,Reajuste!$C$2:$CW$2,0)+2),FALSE)</f>
        <v>#N/A</v>
      </c>
      <c r="P457" s="113">
        <f t="shared" si="0"/>
        <v>0</v>
      </c>
      <c r="Q457" s="113">
        <f t="shared" si="1"/>
        <v>0</v>
      </c>
      <c r="R457" s="113">
        <f t="shared" si="2"/>
        <v>0</v>
      </c>
      <c r="S457" s="113">
        <f t="shared" si="3"/>
        <v>0</v>
      </c>
      <c r="T457" s="113">
        <f t="shared" si="4"/>
        <v>0</v>
      </c>
      <c r="U457" s="113">
        <f t="shared" si="5"/>
        <v>0</v>
      </c>
      <c r="V457" s="4"/>
      <c r="W457" s="4"/>
      <c r="X457" s="4"/>
      <c r="Y457" s="4"/>
      <c r="Z457" s="4"/>
    </row>
    <row r="458" spans="1:26" ht="14.25" customHeight="1">
      <c r="A458" s="256"/>
      <c r="B458" s="257"/>
      <c r="C458" s="112" t="str">
        <f>IF(OR($B458="ANP",$B458="DAER",$B458="CONSULTORIA DNIT",$B458="PREGÃO ELETRÔNICO",$B458="DMLU",$B458="DMAE",$B458="CEEE",$B458="EPTC",$B458="ORSE",$B458="SEINFRA",$B458="CREA",$B458="CAU",$B458="CEHOP",$B458="SIURB",$B458="DER-PR",$B458="SUDECAP",$B458=Aux.!$F$24,$B458=Aux.!$F$25),VLOOKUP($A458,#REF!,3,FALSE),IF($B458="SICRO EQUIP.",VLOOKUP($A458,#REF!,2,FALSE),IF($B458="CCU",VLOOKUP($A458,#REF!,2,FALSE),IF($B458="MERCADO",VLOOKUP($A458,#REF!,2,FALSE),IF($B458="PLEO",VLOOKUP($A458,#REF!,2,FALSE),IF($B458="SICRO",VLOOKUP($A458,#REF!,2,FALSE),IF($B458="SINAPI",IFERROR((VLOOKUP($A458,#REF!,2,FALSE)),(VLOOKUP($A458,#REF!,2,FALSE))),"-")))))))</f>
        <v>-</v>
      </c>
      <c r="D458" s="95" t="str">
        <f>IF(OR($B458="ANP",$B458="DAER",$B458="CONSULTORIA DNIT",$B458="PREGÃO ELETRÔNICO",$B458="DMLU",$B458="DMAE",$B458="CEEE",$B458="EPTC",$B458="ORSE",$B458="SEINFRA",$B458="CREA",$B458="CAU",$B458="CEHOP",$B458="SIURB",$B458="DER-PR",$B458="SUDECAP",$B458=Aux.!$F$24,$B458=Aux.!$F$25),VLOOKUP($A458,#REF!,4,FALSE),IF($B458="SICRO EQUIP.","H",IF($B458="CCU",VLOOKUP($A458,#REF!,3,FALSE),IF($B458="MERCADO",VLOOKUP($A458,#REF!,10,FALSE),IF($B458="PLEO",VLOOKUP($A458,#REF!,3,FALSE),IF($B458="SICRO",VLOOKUP($A458,#REF!,3,FALSE),IF($B458="SINAPI",IFERROR((VLOOKUP($A458,#REF!,3,FALSE)),(VLOOKUP($A458,#REF!,3,FALSE))),"-")))))))</f>
        <v>-</v>
      </c>
      <c r="E458" s="113" t="str">
        <f>IF(OR($B458="ANP",$B458="DAER",$B458="CONSULTORIA DNIT",$B458="PREGÃO ELETRÔNICO",$B458="DMLU",$B458="DMAE",$B458="CEEE",$B458="EPTC",$B458="ORSE",$B458="SEINFRA",$B458="CREA",$B458="CAU",$B458="CEHOP",$B458="SIURB",$B458="DER-PR",$B458="SUDECAP",$B458=Aux.!$F$24,$B458=Aux.!$F$25),VLOOKUP($A458,#REF!,6,FALSE),IF($B458="CCU",VLOOKUP($A458,#REF!,5,FALSE),IF($B458="MERCADO",VLOOKUP($A458,#REF!,7,FALSE),IF($B458="PLEO",VLOOKUP($A458,#REF!,4,FALSE),IF($B458="SICRO",VLOOKUP($A458,#REF!,5,FALSE),IF($B458="SINAPI",IFERROR((VLOOKUP($A458,#REF!,18,FALSE)),),"-"))))))</f>
        <v>-</v>
      </c>
      <c r="F458" s="113" t="str">
        <f>IF(OR($B458="ANP",$B458="DAER",$B458="CONSULTORIA DNIT",$B458="PREGÃO ELETRÔNICO",$B458="DMLU",$B458="DMAE",$B458="CEEE",$B458="EPTC",$B458="ORSE",$B458="SEINFRA",$B458="CREA",$B458="CAU",$B458="CEHOP",$B458="SIURB",$B458="DER-PR",$B458="SUDECAP",$B458=Aux.!$F$24,$B458=Aux.!$F$25),VLOOKUP($A458,#REF!,7,FALSE),IF($B458="CCU",VLOOKUP($A458,#REF!,6,FALSE),IF($B458="MERCADO",VLOOKUP($A458,#REF!,8,FALSE),IF($B458="PLEO",VLOOKUP($A458,#REF!,4,FALSE),IF($B458="SICRO",VLOOKUP($A458,#REF!,6,FALSE),IF($B458="SINAPI",IFERROR(SUM((VLOOKUP($A458,#REF!,14,FALSE)),VLOOKUP($A458,#REF!,20,FALSE),VLOOKUP($A458,#REF!,22,FALSE)),),"-"))))))</f>
        <v>-</v>
      </c>
      <c r="G458" s="113" t="str">
        <f>IF(OR($B458="ANP",$B458="DAER",$B458="CONSULTORIA DNIT",$B458="PREGÃO ELETRÔNICO",$B458="DMLU",$B458="DMAE",$B458="CEEE",$B458="EPTC",$B458="ORSE",$B458="SEINFRA",$B458="CREA",$B458="CAU",$B458="CEHOP",$B458="SIURB",$B458="DER-PR",$B458="SUDECAP",$B458=Aux.!$F$24,$B458=Aux.!$F$25),VLOOKUP($A458,#REF!,8,FALSE),IF($B458="CCU",VLOOKUP($A458,#REF!,7,FALSE),IF($B458="MERCADO",VLOOKUP($A458,#REF!,9,FALSE),IF($B458="PLEO",VLOOKUP($A458,#REF!,4,FALSE),IF($B458="SICRO",VLOOKUP($A458,#REF!,7,FALSE),IF($B458="SINAPI",IFERROR((VLOOKUP($A458,#REF!,16,FALSE)),(VLOOKUP($A458,#REF!,5,FALSE))),"-"))))))</f>
        <v>-</v>
      </c>
      <c r="H458" s="113" t="str">
        <f>IF(OR($B458="ANP",$B458="DAER",$B458="CONSULTORIA DNIT",$B458="PREGÃO ELETRÔNICO",$B458="DMLU",$B458="DMAE",$B458="CEEE",$B458="EPTC",$B458="ORSE",$B458="SEINFRA",$B458="CREA",$B458="CAU",$B458="CEHOP",$B458="SIURB",$B458="DER-PR",$B458="SUDECAP",$B458=Aux.!$F$24,$B458=Aux.!$F$25),VLOOKUP($A458,#REF!,5,FALSE),IF($B458="CCU",VLOOKUP($A458,#REF!,4,FALSE),IF($B458="MERCADO",VLOOKUP($A458,#REF!,6,FALSE),IF($B458="PLEO",VLOOKUP($A458,#REF!,4,FALSE),IF($B458="SICRO",VLOOKUP($A458,#REF!,4,FALSE),IF($B458="SINAPI",IFERROR((VLOOKUP($A458,#REF!,5,FALSE)),(VLOOKUP($A458,#REF!,5,FALSE))),"-"))))))</f>
        <v>-</v>
      </c>
      <c r="I458" s="114">
        <f>IF($B458="SICRO EQUIP.",VLOOKUP($A458,#REF!,10,FALSE),0)</f>
        <v>0</v>
      </c>
      <c r="J458" s="114">
        <f>IF($B458="SICRO EQUIP.",VLOOKUP($A458,#REF!,11,FALSE),0)</f>
        <v>0</v>
      </c>
      <c r="K458" s="258"/>
      <c r="L458" s="259"/>
      <c r="M458" s="115" t="e">
        <f>VLOOKUP($K458,Reajuste!$A$2:$BW$29,(MATCH($L458,Reajuste!$C$2:$BW$2,0)+2),FALSE)</f>
        <v>#N/A</v>
      </c>
      <c r="N458" s="259"/>
      <c r="O458" s="115" t="e">
        <f>VLOOKUP($K458,Reajuste!$A$2:$CW$29,(MATCH($N458,Reajuste!$C$2:$CW$2,0)+2),FALSE)</f>
        <v>#N/A</v>
      </c>
      <c r="P458" s="113">
        <f t="shared" si="0"/>
        <v>0</v>
      </c>
      <c r="Q458" s="113">
        <f t="shared" si="1"/>
        <v>0</v>
      </c>
      <c r="R458" s="113">
        <f t="shared" si="2"/>
        <v>0</v>
      </c>
      <c r="S458" s="113">
        <f t="shared" si="3"/>
        <v>0</v>
      </c>
      <c r="T458" s="113">
        <f t="shared" si="4"/>
        <v>0</v>
      </c>
      <c r="U458" s="113">
        <f t="shared" si="5"/>
        <v>0</v>
      </c>
      <c r="V458" s="4"/>
      <c r="W458" s="4"/>
      <c r="X458" s="4"/>
      <c r="Y458" s="4"/>
      <c r="Z458" s="4"/>
    </row>
    <row r="459" spans="1:26" ht="14.25" customHeight="1">
      <c r="A459" s="256"/>
      <c r="B459" s="257"/>
      <c r="C459" s="112" t="str">
        <f>IF(OR($B459="ANP",$B459="DAER",$B459="CONSULTORIA DNIT",$B459="PREGÃO ELETRÔNICO",$B459="DMLU",$B459="DMAE",$B459="CEEE",$B459="EPTC",$B459="ORSE",$B459="SEINFRA",$B459="CREA",$B459="CAU",$B459="CEHOP",$B459="SIURB",$B459="DER-PR",$B459="SUDECAP",$B459=Aux.!$F$24,$B459=Aux.!$F$25),VLOOKUP($A459,#REF!,3,FALSE),IF($B459="SICRO EQUIP.",VLOOKUP($A459,#REF!,2,FALSE),IF($B459="CCU",VLOOKUP($A459,#REF!,2,FALSE),IF($B459="MERCADO",VLOOKUP($A459,#REF!,2,FALSE),IF($B459="PLEO",VLOOKUP($A459,#REF!,2,FALSE),IF($B459="SICRO",VLOOKUP($A459,#REF!,2,FALSE),IF($B459="SINAPI",IFERROR((VLOOKUP($A459,#REF!,2,FALSE)),(VLOOKUP($A459,#REF!,2,FALSE))),"-")))))))</f>
        <v>-</v>
      </c>
      <c r="D459" s="95" t="str">
        <f>IF(OR($B459="ANP",$B459="DAER",$B459="CONSULTORIA DNIT",$B459="PREGÃO ELETRÔNICO",$B459="DMLU",$B459="DMAE",$B459="CEEE",$B459="EPTC",$B459="ORSE",$B459="SEINFRA",$B459="CREA",$B459="CAU",$B459="CEHOP",$B459="SIURB",$B459="DER-PR",$B459="SUDECAP",$B459=Aux.!$F$24,$B459=Aux.!$F$25),VLOOKUP($A459,#REF!,4,FALSE),IF($B459="SICRO EQUIP.","H",IF($B459="CCU",VLOOKUP($A459,#REF!,3,FALSE),IF($B459="MERCADO",VLOOKUP($A459,#REF!,10,FALSE),IF($B459="PLEO",VLOOKUP($A459,#REF!,3,FALSE),IF($B459="SICRO",VLOOKUP($A459,#REF!,3,FALSE),IF($B459="SINAPI",IFERROR((VLOOKUP($A459,#REF!,3,FALSE)),(VLOOKUP($A459,#REF!,3,FALSE))),"-")))))))</f>
        <v>-</v>
      </c>
      <c r="E459" s="113" t="str">
        <f>IF(OR($B459="ANP",$B459="DAER",$B459="CONSULTORIA DNIT",$B459="PREGÃO ELETRÔNICO",$B459="DMLU",$B459="DMAE",$B459="CEEE",$B459="EPTC",$B459="ORSE",$B459="SEINFRA",$B459="CREA",$B459="CAU",$B459="CEHOP",$B459="SIURB",$B459="DER-PR",$B459="SUDECAP",$B459=Aux.!$F$24,$B459=Aux.!$F$25),VLOOKUP($A459,#REF!,6,FALSE),IF($B459="CCU",VLOOKUP($A459,#REF!,5,FALSE),IF($B459="MERCADO",VLOOKUP($A459,#REF!,7,FALSE),IF($B459="PLEO",VLOOKUP($A459,#REF!,4,FALSE),IF($B459="SICRO",VLOOKUP($A459,#REF!,5,FALSE),IF($B459="SINAPI",IFERROR((VLOOKUP($A459,#REF!,18,FALSE)),),"-"))))))</f>
        <v>-</v>
      </c>
      <c r="F459" s="113" t="str">
        <f>IF(OR($B459="ANP",$B459="DAER",$B459="CONSULTORIA DNIT",$B459="PREGÃO ELETRÔNICO",$B459="DMLU",$B459="DMAE",$B459="CEEE",$B459="EPTC",$B459="ORSE",$B459="SEINFRA",$B459="CREA",$B459="CAU",$B459="CEHOP",$B459="SIURB",$B459="DER-PR",$B459="SUDECAP",$B459=Aux.!$F$24,$B459=Aux.!$F$25),VLOOKUP($A459,#REF!,7,FALSE),IF($B459="CCU",VLOOKUP($A459,#REF!,6,FALSE),IF($B459="MERCADO",VLOOKUP($A459,#REF!,8,FALSE),IF($B459="PLEO",VLOOKUP($A459,#REF!,4,FALSE),IF($B459="SICRO",VLOOKUP($A459,#REF!,6,FALSE),IF($B459="SINAPI",IFERROR(SUM((VLOOKUP($A459,#REF!,14,FALSE)),VLOOKUP($A459,#REF!,20,FALSE),VLOOKUP($A459,#REF!,22,FALSE)),),"-"))))))</f>
        <v>-</v>
      </c>
      <c r="G459" s="113" t="str">
        <f>IF(OR($B459="ANP",$B459="DAER",$B459="CONSULTORIA DNIT",$B459="PREGÃO ELETRÔNICO",$B459="DMLU",$B459="DMAE",$B459="CEEE",$B459="EPTC",$B459="ORSE",$B459="SEINFRA",$B459="CREA",$B459="CAU",$B459="CEHOP",$B459="SIURB",$B459="DER-PR",$B459="SUDECAP",$B459=Aux.!$F$24,$B459=Aux.!$F$25),VLOOKUP($A459,#REF!,8,FALSE),IF($B459="CCU",VLOOKUP($A459,#REF!,7,FALSE),IF($B459="MERCADO",VLOOKUP($A459,#REF!,9,FALSE),IF($B459="PLEO",VLOOKUP($A459,#REF!,4,FALSE),IF($B459="SICRO",VLOOKUP($A459,#REF!,7,FALSE),IF($B459="SINAPI",IFERROR((VLOOKUP($A459,#REF!,16,FALSE)),(VLOOKUP($A459,#REF!,5,FALSE))),"-"))))))</f>
        <v>-</v>
      </c>
      <c r="H459" s="113" t="str">
        <f>IF(OR($B459="ANP",$B459="DAER",$B459="CONSULTORIA DNIT",$B459="PREGÃO ELETRÔNICO",$B459="DMLU",$B459="DMAE",$B459="CEEE",$B459="EPTC",$B459="ORSE",$B459="SEINFRA",$B459="CREA",$B459="CAU",$B459="CEHOP",$B459="SIURB",$B459="DER-PR",$B459="SUDECAP",$B459=Aux.!$F$24,$B459=Aux.!$F$25),VLOOKUP($A459,#REF!,5,FALSE),IF($B459="CCU",VLOOKUP($A459,#REF!,4,FALSE),IF($B459="MERCADO",VLOOKUP($A459,#REF!,6,FALSE),IF($B459="PLEO",VLOOKUP($A459,#REF!,4,FALSE),IF($B459="SICRO",VLOOKUP($A459,#REF!,4,FALSE),IF($B459="SINAPI",IFERROR((VLOOKUP($A459,#REF!,5,FALSE)),(VLOOKUP($A459,#REF!,5,FALSE))),"-"))))))</f>
        <v>-</v>
      </c>
      <c r="I459" s="114">
        <f>IF($B459="SICRO EQUIP.",VLOOKUP($A459,#REF!,10,FALSE),0)</f>
        <v>0</v>
      </c>
      <c r="J459" s="114">
        <f>IF($B459="SICRO EQUIP.",VLOOKUP($A459,#REF!,11,FALSE),0)</f>
        <v>0</v>
      </c>
      <c r="K459" s="258"/>
      <c r="L459" s="259"/>
      <c r="M459" s="115" t="e">
        <f>VLOOKUP($K459,Reajuste!$A$2:$BW$29,(MATCH($L459,Reajuste!$C$2:$BW$2,0)+2),FALSE)</f>
        <v>#N/A</v>
      </c>
      <c r="N459" s="259"/>
      <c r="O459" s="115" t="e">
        <f>VLOOKUP($K459,Reajuste!$A$2:$CW$29,(MATCH($N459,Reajuste!$C$2:$CW$2,0)+2),FALSE)</f>
        <v>#N/A</v>
      </c>
      <c r="P459" s="113">
        <f t="shared" si="0"/>
        <v>0</v>
      </c>
      <c r="Q459" s="113">
        <f t="shared" si="1"/>
        <v>0</v>
      </c>
      <c r="R459" s="113">
        <f t="shared" si="2"/>
        <v>0</v>
      </c>
      <c r="S459" s="113">
        <f t="shared" si="3"/>
        <v>0</v>
      </c>
      <c r="T459" s="113">
        <f t="shared" si="4"/>
        <v>0</v>
      </c>
      <c r="U459" s="113">
        <f t="shared" si="5"/>
        <v>0</v>
      </c>
      <c r="V459" s="4"/>
      <c r="W459" s="4"/>
      <c r="X459" s="4"/>
      <c r="Y459" s="4"/>
      <c r="Z459" s="4"/>
    </row>
    <row r="460" spans="1:26" ht="14.25" customHeight="1">
      <c r="A460" s="256"/>
      <c r="B460" s="257"/>
      <c r="C460" s="112" t="str">
        <f>IF(OR($B460="ANP",$B460="DAER",$B460="CONSULTORIA DNIT",$B460="PREGÃO ELETRÔNICO",$B460="DMLU",$B460="DMAE",$B460="CEEE",$B460="EPTC",$B460="ORSE",$B460="SEINFRA",$B460="CREA",$B460="CAU",$B460="CEHOP",$B460="SIURB",$B460="DER-PR",$B460="SUDECAP",$B460=Aux.!$F$24,$B460=Aux.!$F$25),VLOOKUP($A460,#REF!,3,FALSE),IF($B460="SICRO EQUIP.",VLOOKUP($A460,#REF!,2,FALSE),IF($B460="CCU",VLOOKUP($A460,#REF!,2,FALSE),IF($B460="MERCADO",VLOOKUP($A460,#REF!,2,FALSE),IF($B460="PLEO",VLOOKUP($A460,#REF!,2,FALSE),IF($B460="SICRO",VLOOKUP($A460,#REF!,2,FALSE),IF($B460="SINAPI",IFERROR((VLOOKUP($A460,#REF!,2,FALSE)),(VLOOKUP($A460,#REF!,2,FALSE))),"-")))))))</f>
        <v>-</v>
      </c>
      <c r="D460" s="95" t="str">
        <f>IF(OR($B460="ANP",$B460="DAER",$B460="CONSULTORIA DNIT",$B460="PREGÃO ELETRÔNICO",$B460="DMLU",$B460="DMAE",$B460="CEEE",$B460="EPTC",$B460="ORSE",$B460="SEINFRA",$B460="CREA",$B460="CAU",$B460="CEHOP",$B460="SIURB",$B460="DER-PR",$B460="SUDECAP",$B460=Aux.!$F$24,$B460=Aux.!$F$25),VLOOKUP($A460,#REF!,4,FALSE),IF($B460="SICRO EQUIP.","H",IF($B460="CCU",VLOOKUP($A460,#REF!,3,FALSE),IF($B460="MERCADO",VLOOKUP($A460,#REF!,10,FALSE),IF($B460="PLEO",VLOOKUP($A460,#REF!,3,FALSE),IF($B460="SICRO",VLOOKUP($A460,#REF!,3,FALSE),IF($B460="SINAPI",IFERROR((VLOOKUP($A460,#REF!,3,FALSE)),(VLOOKUP($A460,#REF!,3,FALSE))),"-")))))))</f>
        <v>-</v>
      </c>
      <c r="E460" s="113" t="str">
        <f>IF(OR($B460="ANP",$B460="DAER",$B460="CONSULTORIA DNIT",$B460="PREGÃO ELETRÔNICO",$B460="DMLU",$B460="DMAE",$B460="CEEE",$B460="EPTC",$B460="ORSE",$B460="SEINFRA",$B460="CREA",$B460="CAU",$B460="CEHOP",$B460="SIURB",$B460="DER-PR",$B460="SUDECAP",$B460=Aux.!$F$24,$B460=Aux.!$F$25),VLOOKUP($A460,#REF!,6,FALSE),IF($B460="CCU",VLOOKUP($A460,#REF!,5,FALSE),IF($B460="MERCADO",VLOOKUP($A460,#REF!,7,FALSE),IF($B460="PLEO",VLOOKUP($A460,#REF!,4,FALSE),IF($B460="SICRO",VLOOKUP($A460,#REF!,5,FALSE),IF($B460="SINAPI",IFERROR((VLOOKUP($A460,#REF!,18,FALSE)),),"-"))))))</f>
        <v>-</v>
      </c>
      <c r="F460" s="113" t="str">
        <f>IF(OR($B460="ANP",$B460="DAER",$B460="CONSULTORIA DNIT",$B460="PREGÃO ELETRÔNICO",$B460="DMLU",$B460="DMAE",$B460="CEEE",$B460="EPTC",$B460="ORSE",$B460="SEINFRA",$B460="CREA",$B460="CAU",$B460="CEHOP",$B460="SIURB",$B460="DER-PR",$B460="SUDECAP",$B460=Aux.!$F$24,$B460=Aux.!$F$25),VLOOKUP($A460,#REF!,7,FALSE),IF($B460="CCU",VLOOKUP($A460,#REF!,6,FALSE),IF($B460="MERCADO",VLOOKUP($A460,#REF!,8,FALSE),IF($B460="PLEO",VLOOKUP($A460,#REF!,4,FALSE),IF($B460="SICRO",VLOOKUP($A460,#REF!,6,FALSE),IF($B460="SINAPI",IFERROR(SUM((VLOOKUP($A460,#REF!,14,FALSE)),VLOOKUP($A460,#REF!,20,FALSE),VLOOKUP($A460,#REF!,22,FALSE)),),"-"))))))</f>
        <v>-</v>
      </c>
      <c r="G460" s="113" t="str">
        <f>IF(OR($B460="ANP",$B460="DAER",$B460="CONSULTORIA DNIT",$B460="PREGÃO ELETRÔNICO",$B460="DMLU",$B460="DMAE",$B460="CEEE",$B460="EPTC",$B460="ORSE",$B460="SEINFRA",$B460="CREA",$B460="CAU",$B460="CEHOP",$B460="SIURB",$B460="DER-PR",$B460="SUDECAP",$B460=Aux.!$F$24,$B460=Aux.!$F$25),VLOOKUP($A460,#REF!,8,FALSE),IF($B460="CCU",VLOOKUP($A460,#REF!,7,FALSE),IF($B460="MERCADO",VLOOKUP($A460,#REF!,9,FALSE),IF($B460="PLEO",VLOOKUP($A460,#REF!,4,FALSE),IF($B460="SICRO",VLOOKUP($A460,#REF!,7,FALSE),IF($B460="SINAPI",IFERROR((VLOOKUP($A460,#REF!,16,FALSE)),(VLOOKUP($A460,#REF!,5,FALSE))),"-"))))))</f>
        <v>-</v>
      </c>
      <c r="H460" s="113" t="str">
        <f>IF(OR($B460="ANP",$B460="DAER",$B460="CONSULTORIA DNIT",$B460="PREGÃO ELETRÔNICO",$B460="DMLU",$B460="DMAE",$B460="CEEE",$B460="EPTC",$B460="ORSE",$B460="SEINFRA",$B460="CREA",$B460="CAU",$B460="CEHOP",$B460="SIURB",$B460="DER-PR",$B460="SUDECAP",$B460=Aux.!$F$24,$B460=Aux.!$F$25),VLOOKUP($A460,#REF!,5,FALSE),IF($B460="CCU",VLOOKUP($A460,#REF!,4,FALSE),IF($B460="MERCADO",VLOOKUP($A460,#REF!,6,FALSE),IF($B460="PLEO",VLOOKUP($A460,#REF!,4,FALSE),IF($B460="SICRO",VLOOKUP($A460,#REF!,4,FALSE),IF($B460="SINAPI",IFERROR((VLOOKUP($A460,#REF!,5,FALSE)),(VLOOKUP($A460,#REF!,5,FALSE))),"-"))))))</f>
        <v>-</v>
      </c>
      <c r="I460" s="114">
        <f>IF($B460="SICRO EQUIP.",VLOOKUP($A460,#REF!,10,FALSE),0)</f>
        <v>0</v>
      </c>
      <c r="J460" s="114">
        <f>IF($B460="SICRO EQUIP.",VLOOKUP($A460,#REF!,11,FALSE),0)</f>
        <v>0</v>
      </c>
      <c r="K460" s="258"/>
      <c r="L460" s="259"/>
      <c r="M460" s="115" t="e">
        <f>VLOOKUP($K460,Reajuste!$A$2:$BW$29,(MATCH($L460,Reajuste!$C$2:$BW$2,0)+2),FALSE)</f>
        <v>#N/A</v>
      </c>
      <c r="N460" s="259"/>
      <c r="O460" s="115" t="e">
        <f>VLOOKUP($K460,Reajuste!$A$2:$CW$29,(MATCH($N460,Reajuste!$C$2:$CW$2,0)+2),FALSE)</f>
        <v>#N/A</v>
      </c>
      <c r="P460" s="113">
        <f t="shared" si="0"/>
        <v>0</v>
      </c>
      <c r="Q460" s="113">
        <f t="shared" si="1"/>
        <v>0</v>
      </c>
      <c r="R460" s="113">
        <f t="shared" si="2"/>
        <v>0</v>
      </c>
      <c r="S460" s="113">
        <f t="shared" si="3"/>
        <v>0</v>
      </c>
      <c r="T460" s="113">
        <f t="shared" si="4"/>
        <v>0</v>
      </c>
      <c r="U460" s="113">
        <f t="shared" si="5"/>
        <v>0</v>
      </c>
      <c r="V460" s="4"/>
      <c r="W460" s="4"/>
      <c r="X460" s="4"/>
      <c r="Y460" s="4"/>
      <c r="Z460" s="4"/>
    </row>
    <row r="461" spans="1:26" ht="14.25" customHeight="1">
      <c r="A461" s="256"/>
      <c r="B461" s="257"/>
      <c r="C461" s="112" t="str">
        <f>IF(OR($B461="ANP",$B461="DAER",$B461="CONSULTORIA DNIT",$B461="PREGÃO ELETRÔNICO",$B461="DMLU",$B461="DMAE",$B461="CEEE",$B461="EPTC",$B461="ORSE",$B461="SEINFRA",$B461="CREA",$B461="CAU",$B461="CEHOP",$B461="SIURB",$B461="DER-PR",$B461="SUDECAP",$B461=Aux.!$F$24,$B461=Aux.!$F$25),VLOOKUP($A461,#REF!,3,FALSE),IF($B461="SICRO EQUIP.",VLOOKUP($A461,#REF!,2,FALSE),IF($B461="CCU",VLOOKUP($A461,#REF!,2,FALSE),IF($B461="MERCADO",VLOOKUP($A461,#REF!,2,FALSE),IF($B461="PLEO",VLOOKUP($A461,#REF!,2,FALSE),IF($B461="SICRO",VLOOKUP($A461,#REF!,2,FALSE),IF($B461="SINAPI",IFERROR((VLOOKUP($A461,#REF!,2,FALSE)),(VLOOKUP($A461,#REF!,2,FALSE))),"-")))))))</f>
        <v>-</v>
      </c>
      <c r="D461" s="95" t="str">
        <f>IF(OR($B461="ANP",$B461="DAER",$B461="CONSULTORIA DNIT",$B461="PREGÃO ELETRÔNICO",$B461="DMLU",$B461="DMAE",$B461="CEEE",$B461="EPTC",$B461="ORSE",$B461="SEINFRA",$B461="CREA",$B461="CAU",$B461="CEHOP",$B461="SIURB",$B461="DER-PR",$B461="SUDECAP",$B461=Aux.!$F$24,$B461=Aux.!$F$25),VLOOKUP($A461,#REF!,4,FALSE),IF($B461="SICRO EQUIP.","H",IF($B461="CCU",VLOOKUP($A461,#REF!,3,FALSE),IF($B461="MERCADO",VLOOKUP($A461,#REF!,10,FALSE),IF($B461="PLEO",VLOOKUP($A461,#REF!,3,FALSE),IF($B461="SICRO",VLOOKUP($A461,#REF!,3,FALSE),IF($B461="SINAPI",IFERROR((VLOOKUP($A461,#REF!,3,FALSE)),(VLOOKUP($A461,#REF!,3,FALSE))),"-")))))))</f>
        <v>-</v>
      </c>
      <c r="E461" s="113" t="str">
        <f>IF(OR($B461="ANP",$B461="DAER",$B461="CONSULTORIA DNIT",$B461="PREGÃO ELETRÔNICO",$B461="DMLU",$B461="DMAE",$B461="CEEE",$B461="EPTC",$B461="ORSE",$B461="SEINFRA",$B461="CREA",$B461="CAU",$B461="CEHOP",$B461="SIURB",$B461="DER-PR",$B461="SUDECAP",$B461=Aux.!$F$24,$B461=Aux.!$F$25),VLOOKUP($A461,#REF!,6,FALSE),IF($B461="CCU",VLOOKUP($A461,#REF!,5,FALSE),IF($B461="MERCADO",VLOOKUP($A461,#REF!,7,FALSE),IF($B461="PLEO",VLOOKUP($A461,#REF!,4,FALSE),IF($B461="SICRO",VLOOKUP($A461,#REF!,5,FALSE),IF($B461="SINAPI",IFERROR((VLOOKUP($A461,#REF!,18,FALSE)),),"-"))))))</f>
        <v>-</v>
      </c>
      <c r="F461" s="113" t="str">
        <f>IF(OR($B461="ANP",$B461="DAER",$B461="CONSULTORIA DNIT",$B461="PREGÃO ELETRÔNICO",$B461="DMLU",$B461="DMAE",$B461="CEEE",$B461="EPTC",$B461="ORSE",$B461="SEINFRA",$B461="CREA",$B461="CAU",$B461="CEHOP",$B461="SIURB",$B461="DER-PR",$B461="SUDECAP",$B461=Aux.!$F$24,$B461=Aux.!$F$25),VLOOKUP($A461,#REF!,7,FALSE),IF($B461="CCU",VLOOKUP($A461,#REF!,6,FALSE),IF($B461="MERCADO",VLOOKUP($A461,#REF!,8,FALSE),IF($B461="PLEO",VLOOKUP($A461,#REF!,4,FALSE),IF($B461="SICRO",VLOOKUP($A461,#REF!,6,FALSE),IF($B461="SINAPI",IFERROR(SUM((VLOOKUP($A461,#REF!,14,FALSE)),VLOOKUP($A461,#REF!,20,FALSE),VLOOKUP($A461,#REF!,22,FALSE)),),"-"))))))</f>
        <v>-</v>
      </c>
      <c r="G461" s="113" t="str">
        <f>IF(OR($B461="ANP",$B461="DAER",$B461="CONSULTORIA DNIT",$B461="PREGÃO ELETRÔNICO",$B461="DMLU",$B461="DMAE",$B461="CEEE",$B461="EPTC",$B461="ORSE",$B461="SEINFRA",$B461="CREA",$B461="CAU",$B461="CEHOP",$B461="SIURB",$B461="DER-PR",$B461="SUDECAP",$B461=Aux.!$F$24,$B461=Aux.!$F$25),VLOOKUP($A461,#REF!,8,FALSE),IF($B461="CCU",VLOOKUP($A461,#REF!,7,FALSE),IF($B461="MERCADO",VLOOKUP($A461,#REF!,9,FALSE),IF($B461="PLEO",VLOOKUP($A461,#REF!,4,FALSE),IF($B461="SICRO",VLOOKUP($A461,#REF!,7,FALSE),IF($B461="SINAPI",IFERROR((VLOOKUP($A461,#REF!,16,FALSE)),(VLOOKUP($A461,#REF!,5,FALSE))),"-"))))))</f>
        <v>-</v>
      </c>
      <c r="H461" s="113" t="str">
        <f>IF(OR($B461="ANP",$B461="DAER",$B461="CONSULTORIA DNIT",$B461="PREGÃO ELETRÔNICO",$B461="DMLU",$B461="DMAE",$B461="CEEE",$B461="EPTC",$B461="ORSE",$B461="SEINFRA",$B461="CREA",$B461="CAU",$B461="CEHOP",$B461="SIURB",$B461="DER-PR",$B461="SUDECAP",$B461=Aux.!$F$24,$B461=Aux.!$F$25),VLOOKUP($A461,#REF!,5,FALSE),IF($B461="CCU",VLOOKUP($A461,#REF!,4,FALSE),IF($B461="MERCADO",VLOOKUP($A461,#REF!,6,FALSE),IF($B461="PLEO",VLOOKUP($A461,#REF!,4,FALSE),IF($B461="SICRO",VLOOKUP($A461,#REF!,4,FALSE),IF($B461="SINAPI",IFERROR((VLOOKUP($A461,#REF!,5,FALSE)),(VLOOKUP($A461,#REF!,5,FALSE))),"-"))))))</f>
        <v>-</v>
      </c>
      <c r="I461" s="114">
        <f>IF($B461="SICRO EQUIP.",VLOOKUP($A461,#REF!,10,FALSE),0)</f>
        <v>0</v>
      </c>
      <c r="J461" s="114">
        <f>IF($B461="SICRO EQUIP.",VLOOKUP($A461,#REF!,11,FALSE),0)</f>
        <v>0</v>
      </c>
      <c r="K461" s="258"/>
      <c r="L461" s="259"/>
      <c r="M461" s="115" t="e">
        <f>VLOOKUP($K461,Reajuste!$A$2:$BW$29,(MATCH($L461,Reajuste!$C$2:$BW$2,0)+2),FALSE)</f>
        <v>#N/A</v>
      </c>
      <c r="N461" s="259"/>
      <c r="O461" s="115" t="e">
        <f>VLOOKUP($K461,Reajuste!$A$2:$CW$29,(MATCH($N461,Reajuste!$C$2:$CW$2,0)+2),FALSE)</f>
        <v>#N/A</v>
      </c>
      <c r="P461" s="113">
        <f t="shared" si="0"/>
        <v>0</v>
      </c>
      <c r="Q461" s="113">
        <f t="shared" si="1"/>
        <v>0</v>
      </c>
      <c r="R461" s="113">
        <f t="shared" si="2"/>
        <v>0</v>
      </c>
      <c r="S461" s="113">
        <f t="shared" si="3"/>
        <v>0</v>
      </c>
      <c r="T461" s="113">
        <f t="shared" si="4"/>
        <v>0</v>
      </c>
      <c r="U461" s="113">
        <f t="shared" si="5"/>
        <v>0</v>
      </c>
      <c r="V461" s="4"/>
      <c r="W461" s="4"/>
      <c r="X461" s="4"/>
      <c r="Y461" s="4"/>
      <c r="Z461" s="4"/>
    </row>
    <row r="462" spans="1:26" ht="14.25" customHeight="1">
      <c r="A462" s="256"/>
      <c r="B462" s="257"/>
      <c r="C462" s="112" t="str">
        <f>IF(OR($B462="ANP",$B462="DAER",$B462="CONSULTORIA DNIT",$B462="PREGÃO ELETRÔNICO",$B462="DMLU",$B462="DMAE",$B462="CEEE",$B462="EPTC",$B462="ORSE",$B462="SEINFRA",$B462="CREA",$B462="CAU",$B462="CEHOP",$B462="SIURB",$B462="DER-PR",$B462="SUDECAP",$B462=Aux.!$F$24,$B462=Aux.!$F$25),VLOOKUP($A462,#REF!,3,FALSE),IF($B462="SICRO EQUIP.",VLOOKUP($A462,#REF!,2,FALSE),IF($B462="CCU",VLOOKUP($A462,#REF!,2,FALSE),IF($B462="MERCADO",VLOOKUP($A462,#REF!,2,FALSE),IF($B462="PLEO",VLOOKUP($A462,#REF!,2,FALSE),IF($B462="SICRO",VLOOKUP($A462,#REF!,2,FALSE),IF($B462="SINAPI",IFERROR((VLOOKUP($A462,#REF!,2,FALSE)),(VLOOKUP($A462,#REF!,2,FALSE))),"-")))))))</f>
        <v>-</v>
      </c>
      <c r="D462" s="95" t="str">
        <f>IF(OR($B462="ANP",$B462="DAER",$B462="CONSULTORIA DNIT",$B462="PREGÃO ELETRÔNICO",$B462="DMLU",$B462="DMAE",$B462="CEEE",$B462="EPTC",$B462="ORSE",$B462="SEINFRA",$B462="CREA",$B462="CAU",$B462="CEHOP",$B462="SIURB",$B462="DER-PR",$B462="SUDECAP",$B462=Aux.!$F$24,$B462=Aux.!$F$25),VLOOKUP($A462,#REF!,4,FALSE),IF($B462="SICRO EQUIP.","H",IF($B462="CCU",VLOOKUP($A462,#REF!,3,FALSE),IF($B462="MERCADO",VLOOKUP($A462,#REF!,10,FALSE),IF($B462="PLEO",VLOOKUP($A462,#REF!,3,FALSE),IF($B462="SICRO",VLOOKUP($A462,#REF!,3,FALSE),IF($B462="SINAPI",IFERROR((VLOOKUP($A462,#REF!,3,FALSE)),(VLOOKUP($A462,#REF!,3,FALSE))),"-")))))))</f>
        <v>-</v>
      </c>
      <c r="E462" s="113" t="str">
        <f>IF(OR($B462="ANP",$B462="DAER",$B462="CONSULTORIA DNIT",$B462="PREGÃO ELETRÔNICO",$B462="DMLU",$B462="DMAE",$B462="CEEE",$B462="EPTC",$B462="ORSE",$B462="SEINFRA",$B462="CREA",$B462="CAU",$B462="CEHOP",$B462="SIURB",$B462="DER-PR",$B462="SUDECAP",$B462=Aux.!$F$24,$B462=Aux.!$F$25),VLOOKUP($A462,#REF!,6,FALSE),IF($B462="CCU",VLOOKUP($A462,#REF!,5,FALSE),IF($B462="MERCADO",VLOOKUP($A462,#REF!,7,FALSE),IF($B462="PLEO",VLOOKUP($A462,#REF!,4,FALSE),IF($B462="SICRO",VLOOKUP($A462,#REF!,5,FALSE),IF($B462="SINAPI",IFERROR((VLOOKUP($A462,#REF!,18,FALSE)),),"-"))))))</f>
        <v>-</v>
      </c>
      <c r="F462" s="113" t="str">
        <f>IF(OR($B462="ANP",$B462="DAER",$B462="CONSULTORIA DNIT",$B462="PREGÃO ELETRÔNICO",$B462="DMLU",$B462="DMAE",$B462="CEEE",$B462="EPTC",$B462="ORSE",$B462="SEINFRA",$B462="CREA",$B462="CAU",$B462="CEHOP",$B462="SIURB",$B462="DER-PR",$B462="SUDECAP",$B462=Aux.!$F$24,$B462=Aux.!$F$25),VLOOKUP($A462,#REF!,7,FALSE),IF($B462="CCU",VLOOKUP($A462,#REF!,6,FALSE),IF($B462="MERCADO",VLOOKUP($A462,#REF!,8,FALSE),IF($B462="PLEO",VLOOKUP($A462,#REF!,4,FALSE),IF($B462="SICRO",VLOOKUP($A462,#REF!,6,FALSE),IF($B462="SINAPI",IFERROR(SUM((VLOOKUP($A462,#REF!,14,FALSE)),VLOOKUP($A462,#REF!,20,FALSE),VLOOKUP($A462,#REF!,22,FALSE)),),"-"))))))</f>
        <v>-</v>
      </c>
      <c r="G462" s="113" t="str">
        <f>IF(OR($B462="ANP",$B462="DAER",$B462="CONSULTORIA DNIT",$B462="PREGÃO ELETRÔNICO",$B462="DMLU",$B462="DMAE",$B462="CEEE",$B462="EPTC",$B462="ORSE",$B462="SEINFRA",$B462="CREA",$B462="CAU",$B462="CEHOP",$B462="SIURB",$B462="DER-PR",$B462="SUDECAP",$B462=Aux.!$F$24,$B462=Aux.!$F$25),VLOOKUP($A462,#REF!,8,FALSE),IF($B462="CCU",VLOOKUP($A462,#REF!,7,FALSE),IF($B462="MERCADO",VLOOKUP($A462,#REF!,9,FALSE),IF($B462="PLEO",VLOOKUP($A462,#REF!,4,FALSE),IF($B462="SICRO",VLOOKUP($A462,#REF!,7,FALSE),IF($B462="SINAPI",IFERROR((VLOOKUP($A462,#REF!,16,FALSE)),(VLOOKUP($A462,#REF!,5,FALSE))),"-"))))))</f>
        <v>-</v>
      </c>
      <c r="H462" s="113" t="str">
        <f>IF(OR($B462="ANP",$B462="DAER",$B462="CONSULTORIA DNIT",$B462="PREGÃO ELETRÔNICO",$B462="DMLU",$B462="DMAE",$B462="CEEE",$B462="EPTC",$B462="ORSE",$B462="SEINFRA",$B462="CREA",$B462="CAU",$B462="CEHOP",$B462="SIURB",$B462="DER-PR",$B462="SUDECAP",$B462=Aux.!$F$24,$B462=Aux.!$F$25),VLOOKUP($A462,#REF!,5,FALSE),IF($B462="CCU",VLOOKUP($A462,#REF!,4,FALSE),IF($B462="MERCADO",VLOOKUP($A462,#REF!,6,FALSE),IF($B462="PLEO",VLOOKUP($A462,#REF!,4,FALSE),IF($B462="SICRO",VLOOKUP($A462,#REF!,4,FALSE),IF($B462="SINAPI",IFERROR((VLOOKUP($A462,#REF!,5,FALSE)),(VLOOKUP($A462,#REF!,5,FALSE))),"-"))))))</f>
        <v>-</v>
      </c>
      <c r="I462" s="114">
        <f>IF($B462="SICRO EQUIP.",VLOOKUP($A462,#REF!,10,FALSE),0)</f>
        <v>0</v>
      </c>
      <c r="J462" s="114">
        <f>IF($B462="SICRO EQUIP.",VLOOKUP($A462,#REF!,11,FALSE),0)</f>
        <v>0</v>
      </c>
      <c r="K462" s="258"/>
      <c r="L462" s="259"/>
      <c r="M462" s="115" t="e">
        <f>VLOOKUP($K462,Reajuste!$A$2:$BW$29,(MATCH($L462,Reajuste!$C$2:$BW$2,0)+2),FALSE)</f>
        <v>#N/A</v>
      </c>
      <c r="N462" s="259"/>
      <c r="O462" s="115" t="e">
        <f>VLOOKUP($K462,Reajuste!$A$2:$CW$29,(MATCH($N462,Reajuste!$C$2:$CW$2,0)+2),FALSE)</f>
        <v>#N/A</v>
      </c>
      <c r="P462" s="113">
        <f t="shared" si="0"/>
        <v>0</v>
      </c>
      <c r="Q462" s="113">
        <f t="shared" si="1"/>
        <v>0</v>
      </c>
      <c r="R462" s="113">
        <f t="shared" si="2"/>
        <v>0</v>
      </c>
      <c r="S462" s="113">
        <f t="shared" si="3"/>
        <v>0</v>
      </c>
      <c r="T462" s="113">
        <f t="shared" si="4"/>
        <v>0</v>
      </c>
      <c r="U462" s="113">
        <f t="shared" si="5"/>
        <v>0</v>
      </c>
      <c r="V462" s="4"/>
      <c r="W462" s="4"/>
      <c r="X462" s="4"/>
      <c r="Y462" s="4"/>
      <c r="Z462" s="4"/>
    </row>
    <row r="463" spans="1:26" ht="14.25" customHeight="1">
      <c r="A463" s="256"/>
      <c r="B463" s="257"/>
      <c r="C463" s="112" t="str">
        <f>IF(OR($B463="ANP",$B463="DAER",$B463="CONSULTORIA DNIT",$B463="PREGÃO ELETRÔNICO",$B463="DMLU",$B463="DMAE",$B463="CEEE",$B463="EPTC",$B463="ORSE",$B463="SEINFRA",$B463="CREA",$B463="CAU",$B463="CEHOP",$B463="SIURB",$B463="DER-PR",$B463="SUDECAP",$B463=Aux.!$F$24,$B463=Aux.!$F$25),VLOOKUP($A463,#REF!,3,FALSE),IF($B463="SICRO EQUIP.",VLOOKUP($A463,#REF!,2,FALSE),IF($B463="CCU",VLOOKUP($A463,#REF!,2,FALSE),IF($B463="MERCADO",VLOOKUP($A463,#REF!,2,FALSE),IF($B463="PLEO",VLOOKUP($A463,#REF!,2,FALSE),IF($B463="SICRO",VLOOKUP($A463,#REF!,2,FALSE),IF($B463="SINAPI",IFERROR((VLOOKUP($A463,#REF!,2,FALSE)),(VLOOKUP($A463,#REF!,2,FALSE))),"-")))))))</f>
        <v>-</v>
      </c>
      <c r="D463" s="95" t="str">
        <f>IF(OR($B463="ANP",$B463="DAER",$B463="CONSULTORIA DNIT",$B463="PREGÃO ELETRÔNICO",$B463="DMLU",$B463="DMAE",$B463="CEEE",$B463="EPTC",$B463="ORSE",$B463="SEINFRA",$B463="CREA",$B463="CAU",$B463="CEHOP",$B463="SIURB",$B463="DER-PR",$B463="SUDECAP",$B463=Aux.!$F$24,$B463=Aux.!$F$25),VLOOKUP($A463,#REF!,4,FALSE),IF($B463="SICRO EQUIP.","H",IF($B463="CCU",VLOOKUP($A463,#REF!,3,FALSE),IF($B463="MERCADO",VLOOKUP($A463,#REF!,10,FALSE),IF($B463="PLEO",VLOOKUP($A463,#REF!,3,FALSE),IF($B463="SICRO",VLOOKUP($A463,#REF!,3,FALSE),IF($B463="SINAPI",IFERROR((VLOOKUP($A463,#REF!,3,FALSE)),(VLOOKUP($A463,#REF!,3,FALSE))),"-")))))))</f>
        <v>-</v>
      </c>
      <c r="E463" s="113" t="str">
        <f>IF(OR($B463="ANP",$B463="DAER",$B463="CONSULTORIA DNIT",$B463="PREGÃO ELETRÔNICO",$B463="DMLU",$B463="DMAE",$B463="CEEE",$B463="EPTC",$B463="ORSE",$B463="SEINFRA",$B463="CREA",$B463="CAU",$B463="CEHOP",$B463="SIURB",$B463="DER-PR",$B463="SUDECAP",$B463=Aux.!$F$24,$B463=Aux.!$F$25),VLOOKUP($A463,#REF!,6,FALSE),IF($B463="CCU",VLOOKUP($A463,#REF!,5,FALSE),IF($B463="MERCADO",VLOOKUP($A463,#REF!,7,FALSE),IF($B463="PLEO",VLOOKUP($A463,#REF!,4,FALSE),IF($B463="SICRO",VLOOKUP($A463,#REF!,5,FALSE),IF($B463="SINAPI",IFERROR((VLOOKUP($A463,#REF!,18,FALSE)),),"-"))))))</f>
        <v>-</v>
      </c>
      <c r="F463" s="113" t="str">
        <f>IF(OR($B463="ANP",$B463="DAER",$B463="CONSULTORIA DNIT",$B463="PREGÃO ELETRÔNICO",$B463="DMLU",$B463="DMAE",$B463="CEEE",$B463="EPTC",$B463="ORSE",$B463="SEINFRA",$B463="CREA",$B463="CAU",$B463="CEHOP",$B463="SIURB",$B463="DER-PR",$B463="SUDECAP",$B463=Aux.!$F$24,$B463=Aux.!$F$25),VLOOKUP($A463,#REF!,7,FALSE),IF($B463="CCU",VLOOKUP($A463,#REF!,6,FALSE),IF($B463="MERCADO",VLOOKUP($A463,#REF!,8,FALSE),IF($B463="PLEO",VLOOKUP($A463,#REF!,4,FALSE),IF($B463="SICRO",VLOOKUP($A463,#REF!,6,FALSE),IF($B463="SINAPI",IFERROR(SUM((VLOOKUP($A463,#REF!,14,FALSE)),VLOOKUP($A463,#REF!,20,FALSE),VLOOKUP($A463,#REF!,22,FALSE)),),"-"))))))</f>
        <v>-</v>
      </c>
      <c r="G463" s="113" t="str">
        <f>IF(OR($B463="ANP",$B463="DAER",$B463="CONSULTORIA DNIT",$B463="PREGÃO ELETRÔNICO",$B463="DMLU",$B463="DMAE",$B463="CEEE",$B463="EPTC",$B463="ORSE",$B463="SEINFRA",$B463="CREA",$B463="CAU",$B463="CEHOP",$B463="SIURB",$B463="DER-PR",$B463="SUDECAP",$B463=Aux.!$F$24,$B463=Aux.!$F$25),VLOOKUP($A463,#REF!,8,FALSE),IF($B463="CCU",VLOOKUP($A463,#REF!,7,FALSE),IF($B463="MERCADO",VLOOKUP($A463,#REF!,9,FALSE),IF($B463="PLEO",VLOOKUP($A463,#REF!,4,FALSE),IF($B463="SICRO",VLOOKUP($A463,#REF!,7,FALSE),IF($B463="SINAPI",IFERROR((VLOOKUP($A463,#REF!,16,FALSE)),(VLOOKUP($A463,#REF!,5,FALSE))),"-"))))))</f>
        <v>-</v>
      </c>
      <c r="H463" s="113" t="str">
        <f>IF(OR($B463="ANP",$B463="DAER",$B463="CONSULTORIA DNIT",$B463="PREGÃO ELETRÔNICO",$B463="DMLU",$B463="DMAE",$B463="CEEE",$B463="EPTC",$B463="ORSE",$B463="SEINFRA",$B463="CREA",$B463="CAU",$B463="CEHOP",$B463="SIURB",$B463="DER-PR",$B463="SUDECAP",$B463=Aux.!$F$24,$B463=Aux.!$F$25),VLOOKUP($A463,#REF!,5,FALSE),IF($B463="CCU",VLOOKUP($A463,#REF!,4,FALSE),IF($B463="MERCADO",VLOOKUP($A463,#REF!,6,FALSE),IF($B463="PLEO",VLOOKUP($A463,#REF!,4,FALSE),IF($B463="SICRO",VLOOKUP($A463,#REF!,4,FALSE),IF($B463="SINAPI",IFERROR((VLOOKUP($A463,#REF!,5,FALSE)),(VLOOKUP($A463,#REF!,5,FALSE))),"-"))))))</f>
        <v>-</v>
      </c>
      <c r="I463" s="114">
        <f>IF($B463="SICRO EQUIP.",VLOOKUP($A463,#REF!,10,FALSE),0)</f>
        <v>0</v>
      </c>
      <c r="J463" s="114">
        <f>IF($B463="SICRO EQUIP.",VLOOKUP($A463,#REF!,11,FALSE),0)</f>
        <v>0</v>
      </c>
      <c r="K463" s="258"/>
      <c r="L463" s="259"/>
      <c r="M463" s="115" t="e">
        <f>VLOOKUP($K463,Reajuste!$A$2:$BW$29,(MATCH($L463,Reajuste!$C$2:$BW$2,0)+2),FALSE)</f>
        <v>#N/A</v>
      </c>
      <c r="N463" s="259"/>
      <c r="O463" s="115" t="e">
        <f>VLOOKUP($K463,Reajuste!$A$2:$CW$29,(MATCH($N463,Reajuste!$C$2:$CW$2,0)+2),FALSE)</f>
        <v>#N/A</v>
      </c>
      <c r="P463" s="113">
        <f t="shared" si="0"/>
        <v>0</v>
      </c>
      <c r="Q463" s="113">
        <f t="shared" si="1"/>
        <v>0</v>
      </c>
      <c r="R463" s="113">
        <f t="shared" si="2"/>
        <v>0</v>
      </c>
      <c r="S463" s="113">
        <f t="shared" si="3"/>
        <v>0</v>
      </c>
      <c r="T463" s="113">
        <f t="shared" si="4"/>
        <v>0</v>
      </c>
      <c r="U463" s="113">
        <f t="shared" si="5"/>
        <v>0</v>
      </c>
      <c r="V463" s="4"/>
      <c r="W463" s="4"/>
      <c r="X463" s="4"/>
      <c r="Y463" s="4"/>
      <c r="Z463" s="4"/>
    </row>
    <row r="464" spans="1:26" ht="14.25" customHeight="1">
      <c r="A464" s="256"/>
      <c r="B464" s="257"/>
      <c r="C464" s="112" t="str">
        <f>IF(OR($B464="ANP",$B464="DAER",$B464="CONSULTORIA DNIT",$B464="PREGÃO ELETRÔNICO",$B464="DMLU",$B464="DMAE",$B464="CEEE",$B464="EPTC",$B464="ORSE",$B464="SEINFRA",$B464="CREA",$B464="CAU",$B464="CEHOP",$B464="SIURB",$B464="DER-PR",$B464="SUDECAP",$B464=Aux.!$F$24,$B464=Aux.!$F$25),VLOOKUP($A464,#REF!,3,FALSE),IF($B464="SICRO EQUIP.",VLOOKUP($A464,#REF!,2,FALSE),IF($B464="CCU",VLOOKUP($A464,#REF!,2,FALSE),IF($B464="MERCADO",VLOOKUP($A464,#REF!,2,FALSE),IF($B464="PLEO",VLOOKUP($A464,#REF!,2,FALSE),IF($B464="SICRO",VLOOKUP($A464,#REF!,2,FALSE),IF($B464="SINAPI",IFERROR((VLOOKUP($A464,#REF!,2,FALSE)),(VLOOKUP($A464,#REF!,2,FALSE))),"-")))))))</f>
        <v>-</v>
      </c>
      <c r="D464" s="95" t="str">
        <f>IF(OR($B464="ANP",$B464="DAER",$B464="CONSULTORIA DNIT",$B464="PREGÃO ELETRÔNICO",$B464="DMLU",$B464="DMAE",$B464="CEEE",$B464="EPTC",$B464="ORSE",$B464="SEINFRA",$B464="CREA",$B464="CAU",$B464="CEHOP",$B464="SIURB",$B464="DER-PR",$B464="SUDECAP",$B464=Aux.!$F$24,$B464=Aux.!$F$25),VLOOKUP($A464,#REF!,4,FALSE),IF($B464="SICRO EQUIP.","H",IF($B464="CCU",VLOOKUP($A464,#REF!,3,FALSE),IF($B464="MERCADO",VLOOKUP($A464,#REF!,10,FALSE),IF($B464="PLEO",VLOOKUP($A464,#REF!,3,FALSE),IF($B464="SICRO",VLOOKUP($A464,#REF!,3,FALSE),IF($B464="SINAPI",IFERROR((VLOOKUP($A464,#REF!,3,FALSE)),(VLOOKUP($A464,#REF!,3,FALSE))),"-")))))))</f>
        <v>-</v>
      </c>
      <c r="E464" s="113" t="str">
        <f>IF(OR($B464="ANP",$B464="DAER",$B464="CONSULTORIA DNIT",$B464="PREGÃO ELETRÔNICO",$B464="DMLU",$B464="DMAE",$B464="CEEE",$B464="EPTC",$B464="ORSE",$B464="SEINFRA",$B464="CREA",$B464="CAU",$B464="CEHOP",$B464="SIURB",$B464="DER-PR",$B464="SUDECAP",$B464=Aux.!$F$24,$B464=Aux.!$F$25),VLOOKUP($A464,#REF!,6,FALSE),IF($B464="CCU",VLOOKUP($A464,#REF!,5,FALSE),IF($B464="MERCADO",VLOOKUP($A464,#REF!,7,FALSE),IF($B464="PLEO",VLOOKUP($A464,#REF!,4,FALSE),IF($B464="SICRO",VLOOKUP($A464,#REF!,5,FALSE),IF($B464="SINAPI",IFERROR((VLOOKUP($A464,#REF!,18,FALSE)),),"-"))))))</f>
        <v>-</v>
      </c>
      <c r="F464" s="113" t="str">
        <f>IF(OR($B464="ANP",$B464="DAER",$B464="CONSULTORIA DNIT",$B464="PREGÃO ELETRÔNICO",$B464="DMLU",$B464="DMAE",$B464="CEEE",$B464="EPTC",$B464="ORSE",$B464="SEINFRA",$B464="CREA",$B464="CAU",$B464="CEHOP",$B464="SIURB",$B464="DER-PR",$B464="SUDECAP",$B464=Aux.!$F$24,$B464=Aux.!$F$25),VLOOKUP($A464,#REF!,7,FALSE),IF($B464="CCU",VLOOKUP($A464,#REF!,6,FALSE),IF($B464="MERCADO",VLOOKUP($A464,#REF!,8,FALSE),IF($B464="PLEO",VLOOKUP($A464,#REF!,4,FALSE),IF($B464="SICRO",VLOOKUP($A464,#REF!,6,FALSE),IF($B464="SINAPI",IFERROR(SUM((VLOOKUP($A464,#REF!,14,FALSE)),VLOOKUP($A464,#REF!,20,FALSE),VLOOKUP($A464,#REF!,22,FALSE)),),"-"))))))</f>
        <v>-</v>
      </c>
      <c r="G464" s="113" t="str">
        <f>IF(OR($B464="ANP",$B464="DAER",$B464="CONSULTORIA DNIT",$B464="PREGÃO ELETRÔNICO",$B464="DMLU",$B464="DMAE",$B464="CEEE",$B464="EPTC",$B464="ORSE",$B464="SEINFRA",$B464="CREA",$B464="CAU",$B464="CEHOP",$B464="SIURB",$B464="DER-PR",$B464="SUDECAP",$B464=Aux.!$F$24,$B464=Aux.!$F$25),VLOOKUP($A464,#REF!,8,FALSE),IF($B464="CCU",VLOOKUP($A464,#REF!,7,FALSE),IF($B464="MERCADO",VLOOKUP($A464,#REF!,9,FALSE),IF($B464="PLEO",VLOOKUP($A464,#REF!,4,FALSE),IF($B464="SICRO",VLOOKUP($A464,#REF!,7,FALSE),IF($B464="SINAPI",IFERROR((VLOOKUP($A464,#REF!,16,FALSE)),(VLOOKUP($A464,#REF!,5,FALSE))),"-"))))))</f>
        <v>-</v>
      </c>
      <c r="H464" s="113" t="str">
        <f>IF(OR($B464="ANP",$B464="DAER",$B464="CONSULTORIA DNIT",$B464="PREGÃO ELETRÔNICO",$B464="DMLU",$B464="DMAE",$B464="CEEE",$B464="EPTC",$B464="ORSE",$B464="SEINFRA",$B464="CREA",$B464="CAU",$B464="CEHOP",$B464="SIURB",$B464="DER-PR",$B464="SUDECAP",$B464=Aux.!$F$24,$B464=Aux.!$F$25),VLOOKUP($A464,#REF!,5,FALSE),IF($B464="CCU",VLOOKUP($A464,#REF!,4,FALSE),IF($B464="MERCADO",VLOOKUP($A464,#REF!,6,FALSE),IF($B464="PLEO",VLOOKUP($A464,#REF!,4,FALSE),IF($B464="SICRO",VLOOKUP($A464,#REF!,4,FALSE),IF($B464="SINAPI",IFERROR((VLOOKUP($A464,#REF!,5,FALSE)),(VLOOKUP($A464,#REF!,5,FALSE))),"-"))))))</f>
        <v>-</v>
      </c>
      <c r="I464" s="114">
        <f>IF($B464="SICRO EQUIP.",VLOOKUP($A464,#REF!,10,FALSE),0)</f>
        <v>0</v>
      </c>
      <c r="J464" s="114">
        <f>IF($B464="SICRO EQUIP.",VLOOKUP($A464,#REF!,11,FALSE),0)</f>
        <v>0</v>
      </c>
      <c r="K464" s="258"/>
      <c r="L464" s="259"/>
      <c r="M464" s="115" t="e">
        <f>VLOOKUP($K464,Reajuste!$A$2:$BW$29,(MATCH($L464,Reajuste!$C$2:$BW$2,0)+2),FALSE)</f>
        <v>#N/A</v>
      </c>
      <c r="N464" s="259"/>
      <c r="O464" s="115" t="e">
        <f>VLOOKUP($K464,Reajuste!$A$2:$CW$29,(MATCH($N464,Reajuste!$C$2:$CW$2,0)+2),FALSE)</f>
        <v>#N/A</v>
      </c>
      <c r="P464" s="113">
        <f t="shared" si="0"/>
        <v>0</v>
      </c>
      <c r="Q464" s="113">
        <f t="shared" si="1"/>
        <v>0</v>
      </c>
      <c r="R464" s="113">
        <f t="shared" si="2"/>
        <v>0</v>
      </c>
      <c r="S464" s="113">
        <f t="shared" si="3"/>
        <v>0</v>
      </c>
      <c r="T464" s="113">
        <f t="shared" si="4"/>
        <v>0</v>
      </c>
      <c r="U464" s="113">
        <f t="shared" si="5"/>
        <v>0</v>
      </c>
      <c r="V464" s="4"/>
      <c r="W464" s="4"/>
      <c r="X464" s="4"/>
      <c r="Y464" s="4"/>
      <c r="Z464" s="4"/>
    </row>
    <row r="465" spans="1:26" ht="14.25" customHeight="1">
      <c r="A465" s="256"/>
      <c r="B465" s="257"/>
      <c r="C465" s="112" t="str">
        <f>IF(OR($B465="ANP",$B465="DAER",$B465="CONSULTORIA DNIT",$B465="PREGÃO ELETRÔNICO",$B465="DMLU",$B465="DMAE",$B465="CEEE",$B465="EPTC",$B465="ORSE",$B465="SEINFRA",$B465="CREA",$B465="CAU",$B465="CEHOP",$B465="SIURB",$B465="DER-PR",$B465="SUDECAP",$B465=Aux.!$F$24,$B465=Aux.!$F$25),VLOOKUP($A465,#REF!,3,FALSE),IF($B465="SICRO EQUIP.",VLOOKUP($A465,#REF!,2,FALSE),IF($B465="CCU",VLOOKUP($A465,#REF!,2,FALSE),IF($B465="MERCADO",VLOOKUP($A465,#REF!,2,FALSE),IF($B465="PLEO",VLOOKUP($A465,#REF!,2,FALSE),IF($B465="SICRO",VLOOKUP($A465,#REF!,2,FALSE),IF($B465="SINAPI",IFERROR((VLOOKUP($A465,#REF!,2,FALSE)),(VLOOKUP($A465,#REF!,2,FALSE))),"-")))))))</f>
        <v>-</v>
      </c>
      <c r="D465" s="95" t="str">
        <f>IF(OR($B465="ANP",$B465="DAER",$B465="CONSULTORIA DNIT",$B465="PREGÃO ELETRÔNICO",$B465="DMLU",$B465="DMAE",$B465="CEEE",$B465="EPTC",$B465="ORSE",$B465="SEINFRA",$B465="CREA",$B465="CAU",$B465="CEHOP",$B465="SIURB",$B465="DER-PR",$B465="SUDECAP",$B465=Aux.!$F$24,$B465=Aux.!$F$25),VLOOKUP($A465,#REF!,4,FALSE),IF($B465="SICRO EQUIP.","H",IF($B465="CCU",VLOOKUP($A465,#REF!,3,FALSE),IF($B465="MERCADO",VLOOKUP($A465,#REF!,10,FALSE),IF($B465="PLEO",VLOOKUP($A465,#REF!,3,FALSE),IF($B465="SICRO",VLOOKUP($A465,#REF!,3,FALSE),IF($B465="SINAPI",IFERROR((VLOOKUP($A465,#REF!,3,FALSE)),(VLOOKUP($A465,#REF!,3,FALSE))),"-")))))))</f>
        <v>-</v>
      </c>
      <c r="E465" s="113" t="str">
        <f>IF(OR($B465="ANP",$B465="DAER",$B465="CONSULTORIA DNIT",$B465="PREGÃO ELETRÔNICO",$B465="DMLU",$B465="DMAE",$B465="CEEE",$B465="EPTC",$B465="ORSE",$B465="SEINFRA",$B465="CREA",$B465="CAU",$B465="CEHOP",$B465="SIURB",$B465="DER-PR",$B465="SUDECAP",$B465=Aux.!$F$24,$B465=Aux.!$F$25),VLOOKUP($A465,#REF!,6,FALSE),IF($B465="CCU",VLOOKUP($A465,#REF!,5,FALSE),IF($B465="MERCADO",VLOOKUP($A465,#REF!,7,FALSE),IF($B465="PLEO",VLOOKUP($A465,#REF!,4,FALSE),IF($B465="SICRO",VLOOKUP($A465,#REF!,5,FALSE),IF($B465="SINAPI",IFERROR((VLOOKUP($A465,#REF!,18,FALSE)),),"-"))))))</f>
        <v>-</v>
      </c>
      <c r="F465" s="113" t="str">
        <f>IF(OR($B465="ANP",$B465="DAER",$B465="CONSULTORIA DNIT",$B465="PREGÃO ELETRÔNICO",$B465="DMLU",$B465="DMAE",$B465="CEEE",$B465="EPTC",$B465="ORSE",$B465="SEINFRA",$B465="CREA",$B465="CAU",$B465="CEHOP",$B465="SIURB",$B465="DER-PR",$B465="SUDECAP",$B465=Aux.!$F$24,$B465=Aux.!$F$25),VLOOKUP($A465,#REF!,7,FALSE),IF($B465="CCU",VLOOKUP($A465,#REF!,6,FALSE),IF($B465="MERCADO",VLOOKUP($A465,#REF!,8,FALSE),IF($B465="PLEO",VLOOKUP($A465,#REF!,4,FALSE),IF($B465="SICRO",VLOOKUP($A465,#REF!,6,FALSE),IF($B465="SINAPI",IFERROR(SUM((VLOOKUP($A465,#REF!,14,FALSE)),VLOOKUP($A465,#REF!,20,FALSE),VLOOKUP($A465,#REF!,22,FALSE)),),"-"))))))</f>
        <v>-</v>
      </c>
      <c r="G465" s="113" t="str">
        <f>IF(OR($B465="ANP",$B465="DAER",$B465="CONSULTORIA DNIT",$B465="PREGÃO ELETRÔNICO",$B465="DMLU",$B465="DMAE",$B465="CEEE",$B465="EPTC",$B465="ORSE",$B465="SEINFRA",$B465="CREA",$B465="CAU",$B465="CEHOP",$B465="SIURB",$B465="DER-PR",$B465="SUDECAP",$B465=Aux.!$F$24,$B465=Aux.!$F$25),VLOOKUP($A465,#REF!,8,FALSE),IF($B465="CCU",VLOOKUP($A465,#REF!,7,FALSE),IF($B465="MERCADO",VLOOKUP($A465,#REF!,9,FALSE),IF($B465="PLEO",VLOOKUP($A465,#REF!,4,FALSE),IF($B465="SICRO",VLOOKUP($A465,#REF!,7,FALSE),IF($B465="SINAPI",IFERROR((VLOOKUP($A465,#REF!,16,FALSE)),(VLOOKUP($A465,#REF!,5,FALSE))),"-"))))))</f>
        <v>-</v>
      </c>
      <c r="H465" s="113" t="str">
        <f>IF(OR($B465="ANP",$B465="DAER",$B465="CONSULTORIA DNIT",$B465="PREGÃO ELETRÔNICO",$B465="DMLU",$B465="DMAE",$B465="CEEE",$B465="EPTC",$B465="ORSE",$B465="SEINFRA",$B465="CREA",$B465="CAU",$B465="CEHOP",$B465="SIURB",$B465="DER-PR",$B465="SUDECAP",$B465=Aux.!$F$24,$B465=Aux.!$F$25),VLOOKUP($A465,#REF!,5,FALSE),IF($B465="CCU",VLOOKUP($A465,#REF!,4,FALSE),IF($B465="MERCADO",VLOOKUP($A465,#REF!,6,FALSE),IF($B465="PLEO",VLOOKUP($A465,#REF!,4,FALSE),IF($B465="SICRO",VLOOKUP($A465,#REF!,4,FALSE),IF($B465="SINAPI",IFERROR((VLOOKUP($A465,#REF!,5,FALSE)),(VLOOKUP($A465,#REF!,5,FALSE))),"-"))))))</f>
        <v>-</v>
      </c>
      <c r="I465" s="114">
        <f>IF($B465="SICRO EQUIP.",VLOOKUP($A465,#REF!,10,FALSE),0)</f>
        <v>0</v>
      </c>
      <c r="J465" s="114">
        <f>IF($B465="SICRO EQUIP.",VLOOKUP($A465,#REF!,11,FALSE),0)</f>
        <v>0</v>
      </c>
      <c r="K465" s="258"/>
      <c r="L465" s="259"/>
      <c r="M465" s="115" t="e">
        <f>VLOOKUP($K465,Reajuste!$A$2:$BW$29,(MATCH($L465,Reajuste!$C$2:$BW$2,0)+2),FALSE)</f>
        <v>#N/A</v>
      </c>
      <c r="N465" s="259"/>
      <c r="O465" s="115" t="e">
        <f>VLOOKUP($K465,Reajuste!$A$2:$CW$29,(MATCH($N465,Reajuste!$C$2:$CW$2,0)+2),FALSE)</f>
        <v>#N/A</v>
      </c>
      <c r="P465" s="113">
        <f t="shared" si="0"/>
        <v>0</v>
      </c>
      <c r="Q465" s="113">
        <f t="shared" si="1"/>
        <v>0</v>
      </c>
      <c r="R465" s="113">
        <f t="shared" si="2"/>
        <v>0</v>
      </c>
      <c r="S465" s="113">
        <f t="shared" si="3"/>
        <v>0</v>
      </c>
      <c r="T465" s="113">
        <f t="shared" si="4"/>
        <v>0</v>
      </c>
      <c r="U465" s="113">
        <f t="shared" si="5"/>
        <v>0</v>
      </c>
      <c r="V465" s="4"/>
      <c r="W465" s="4"/>
      <c r="X465" s="4"/>
      <c r="Y465" s="4"/>
      <c r="Z465" s="4"/>
    </row>
    <row r="466" spans="1:26" ht="14.25" customHeight="1">
      <c r="A466" s="256"/>
      <c r="B466" s="257"/>
      <c r="C466" s="112" t="str">
        <f>IF(OR($B466="ANP",$B466="DAER",$B466="CONSULTORIA DNIT",$B466="PREGÃO ELETRÔNICO",$B466="DMLU",$B466="DMAE",$B466="CEEE",$B466="EPTC",$B466="ORSE",$B466="SEINFRA",$B466="CREA",$B466="CAU",$B466="CEHOP",$B466="SIURB",$B466="DER-PR",$B466="SUDECAP",$B466=Aux.!$F$24,$B466=Aux.!$F$25),VLOOKUP($A466,#REF!,3,FALSE),IF($B466="SICRO EQUIP.",VLOOKUP($A466,#REF!,2,FALSE),IF($B466="CCU",VLOOKUP($A466,#REF!,2,FALSE),IF($B466="MERCADO",VLOOKUP($A466,#REF!,2,FALSE),IF($B466="PLEO",VLOOKUP($A466,#REF!,2,FALSE),IF($B466="SICRO",VLOOKUP($A466,#REF!,2,FALSE),IF($B466="SINAPI",IFERROR((VLOOKUP($A466,#REF!,2,FALSE)),(VLOOKUP($A466,#REF!,2,FALSE))),"-")))))))</f>
        <v>-</v>
      </c>
      <c r="D466" s="95" t="str">
        <f>IF(OR($B466="ANP",$B466="DAER",$B466="CONSULTORIA DNIT",$B466="PREGÃO ELETRÔNICO",$B466="DMLU",$B466="DMAE",$B466="CEEE",$B466="EPTC",$B466="ORSE",$B466="SEINFRA",$B466="CREA",$B466="CAU",$B466="CEHOP",$B466="SIURB",$B466="DER-PR",$B466="SUDECAP",$B466=Aux.!$F$24,$B466=Aux.!$F$25),VLOOKUP($A466,#REF!,4,FALSE),IF($B466="SICRO EQUIP.","H",IF($B466="CCU",VLOOKUP($A466,#REF!,3,FALSE),IF($B466="MERCADO",VLOOKUP($A466,#REF!,10,FALSE),IF($B466="PLEO",VLOOKUP($A466,#REF!,3,FALSE),IF($B466="SICRO",VLOOKUP($A466,#REF!,3,FALSE),IF($B466="SINAPI",IFERROR((VLOOKUP($A466,#REF!,3,FALSE)),(VLOOKUP($A466,#REF!,3,FALSE))),"-")))))))</f>
        <v>-</v>
      </c>
      <c r="E466" s="113" t="str">
        <f>IF(OR($B466="ANP",$B466="DAER",$B466="CONSULTORIA DNIT",$B466="PREGÃO ELETRÔNICO",$B466="DMLU",$B466="DMAE",$B466="CEEE",$B466="EPTC",$B466="ORSE",$B466="SEINFRA",$B466="CREA",$B466="CAU",$B466="CEHOP",$B466="SIURB",$B466="DER-PR",$B466="SUDECAP",$B466=Aux.!$F$24,$B466=Aux.!$F$25),VLOOKUP($A466,#REF!,6,FALSE),IF($B466="CCU",VLOOKUP($A466,#REF!,5,FALSE),IF($B466="MERCADO",VLOOKUP($A466,#REF!,7,FALSE),IF($B466="PLEO",VLOOKUP($A466,#REF!,4,FALSE),IF($B466="SICRO",VLOOKUP($A466,#REF!,5,FALSE),IF($B466="SINAPI",IFERROR((VLOOKUP($A466,#REF!,18,FALSE)),),"-"))))))</f>
        <v>-</v>
      </c>
      <c r="F466" s="113" t="str">
        <f>IF(OR($B466="ANP",$B466="DAER",$B466="CONSULTORIA DNIT",$B466="PREGÃO ELETRÔNICO",$B466="DMLU",$B466="DMAE",$B466="CEEE",$B466="EPTC",$B466="ORSE",$B466="SEINFRA",$B466="CREA",$B466="CAU",$B466="CEHOP",$B466="SIURB",$B466="DER-PR",$B466="SUDECAP",$B466=Aux.!$F$24,$B466=Aux.!$F$25),VLOOKUP($A466,#REF!,7,FALSE),IF($B466="CCU",VLOOKUP($A466,#REF!,6,FALSE),IF($B466="MERCADO",VLOOKUP($A466,#REF!,8,FALSE),IF($B466="PLEO",VLOOKUP($A466,#REF!,4,FALSE),IF($B466="SICRO",VLOOKUP($A466,#REF!,6,FALSE),IF($B466="SINAPI",IFERROR(SUM((VLOOKUP($A466,#REF!,14,FALSE)),VLOOKUP($A466,#REF!,20,FALSE),VLOOKUP($A466,#REF!,22,FALSE)),),"-"))))))</f>
        <v>-</v>
      </c>
      <c r="G466" s="113" t="str">
        <f>IF(OR($B466="ANP",$B466="DAER",$B466="CONSULTORIA DNIT",$B466="PREGÃO ELETRÔNICO",$B466="DMLU",$B466="DMAE",$B466="CEEE",$B466="EPTC",$B466="ORSE",$B466="SEINFRA",$B466="CREA",$B466="CAU",$B466="CEHOP",$B466="SIURB",$B466="DER-PR",$B466="SUDECAP",$B466=Aux.!$F$24,$B466=Aux.!$F$25),VLOOKUP($A466,#REF!,8,FALSE),IF($B466="CCU",VLOOKUP($A466,#REF!,7,FALSE),IF($B466="MERCADO",VLOOKUP($A466,#REF!,9,FALSE),IF($B466="PLEO",VLOOKUP($A466,#REF!,4,FALSE),IF($B466="SICRO",VLOOKUP($A466,#REF!,7,FALSE),IF($B466="SINAPI",IFERROR((VLOOKUP($A466,#REF!,16,FALSE)),(VLOOKUP($A466,#REF!,5,FALSE))),"-"))))))</f>
        <v>-</v>
      </c>
      <c r="H466" s="113" t="str">
        <f>IF(OR($B466="ANP",$B466="DAER",$B466="CONSULTORIA DNIT",$B466="PREGÃO ELETRÔNICO",$B466="DMLU",$B466="DMAE",$B466="CEEE",$B466="EPTC",$B466="ORSE",$B466="SEINFRA",$B466="CREA",$B466="CAU",$B466="CEHOP",$B466="SIURB",$B466="DER-PR",$B466="SUDECAP",$B466=Aux.!$F$24,$B466=Aux.!$F$25),VLOOKUP($A466,#REF!,5,FALSE),IF($B466="CCU",VLOOKUP($A466,#REF!,4,FALSE),IF($B466="MERCADO",VLOOKUP($A466,#REF!,6,FALSE),IF($B466="PLEO",VLOOKUP($A466,#REF!,4,FALSE),IF($B466="SICRO",VLOOKUP($A466,#REF!,4,FALSE),IF($B466="SINAPI",IFERROR((VLOOKUP($A466,#REF!,5,FALSE)),(VLOOKUP($A466,#REF!,5,FALSE))),"-"))))))</f>
        <v>-</v>
      </c>
      <c r="I466" s="114">
        <f>IF($B466="SICRO EQUIP.",VLOOKUP($A466,#REF!,10,FALSE),0)</f>
        <v>0</v>
      </c>
      <c r="J466" s="114">
        <f>IF($B466="SICRO EQUIP.",VLOOKUP($A466,#REF!,11,FALSE),0)</f>
        <v>0</v>
      </c>
      <c r="K466" s="258"/>
      <c r="L466" s="259"/>
      <c r="M466" s="115" t="e">
        <f>VLOOKUP($K466,Reajuste!$A$2:$BW$29,(MATCH($L466,Reajuste!$C$2:$BW$2,0)+2),FALSE)</f>
        <v>#N/A</v>
      </c>
      <c r="N466" s="259"/>
      <c r="O466" s="115" t="e">
        <f>VLOOKUP($K466,Reajuste!$A$2:$CW$29,(MATCH($N466,Reajuste!$C$2:$CW$2,0)+2),FALSE)</f>
        <v>#N/A</v>
      </c>
      <c r="P466" s="113">
        <f t="shared" si="0"/>
        <v>0</v>
      </c>
      <c r="Q466" s="113">
        <f t="shared" si="1"/>
        <v>0</v>
      </c>
      <c r="R466" s="113">
        <f t="shared" si="2"/>
        <v>0</v>
      </c>
      <c r="S466" s="113">
        <f t="shared" si="3"/>
        <v>0</v>
      </c>
      <c r="T466" s="113">
        <f t="shared" si="4"/>
        <v>0</v>
      </c>
      <c r="U466" s="113">
        <f t="shared" si="5"/>
        <v>0</v>
      </c>
      <c r="V466" s="4"/>
      <c r="W466" s="4"/>
      <c r="X466" s="4"/>
      <c r="Y466" s="4"/>
      <c r="Z466" s="4"/>
    </row>
    <row r="467" spans="1:26" ht="14.25" customHeight="1">
      <c r="A467" s="256"/>
      <c r="B467" s="257"/>
      <c r="C467" s="112" t="str">
        <f>IF(OR($B467="ANP",$B467="DAER",$B467="CONSULTORIA DNIT",$B467="PREGÃO ELETRÔNICO",$B467="DMLU",$B467="DMAE",$B467="CEEE",$B467="EPTC",$B467="ORSE",$B467="SEINFRA",$B467="CREA",$B467="CAU",$B467="CEHOP",$B467="SIURB",$B467="DER-PR",$B467="SUDECAP",$B467=Aux.!$F$24,$B467=Aux.!$F$25),VLOOKUP($A467,#REF!,3,FALSE),IF($B467="SICRO EQUIP.",VLOOKUP($A467,#REF!,2,FALSE),IF($B467="CCU",VLOOKUP($A467,#REF!,2,FALSE),IF($B467="MERCADO",VLOOKUP($A467,#REF!,2,FALSE),IF($B467="PLEO",VLOOKUP($A467,#REF!,2,FALSE),IF($B467="SICRO",VLOOKUP($A467,#REF!,2,FALSE),IF($B467="SINAPI",IFERROR((VLOOKUP($A467,#REF!,2,FALSE)),(VLOOKUP($A467,#REF!,2,FALSE))),"-")))))))</f>
        <v>-</v>
      </c>
      <c r="D467" s="95" t="str">
        <f>IF(OR($B467="ANP",$B467="DAER",$B467="CONSULTORIA DNIT",$B467="PREGÃO ELETRÔNICO",$B467="DMLU",$B467="DMAE",$B467="CEEE",$B467="EPTC",$B467="ORSE",$B467="SEINFRA",$B467="CREA",$B467="CAU",$B467="CEHOP",$B467="SIURB",$B467="DER-PR",$B467="SUDECAP",$B467=Aux.!$F$24,$B467=Aux.!$F$25),VLOOKUP($A467,#REF!,4,FALSE),IF($B467="SICRO EQUIP.","H",IF($B467="CCU",VLOOKUP($A467,#REF!,3,FALSE),IF($B467="MERCADO",VLOOKUP($A467,#REF!,10,FALSE),IF($B467="PLEO",VLOOKUP($A467,#REF!,3,FALSE),IF($B467="SICRO",VLOOKUP($A467,#REF!,3,FALSE),IF($B467="SINAPI",IFERROR((VLOOKUP($A467,#REF!,3,FALSE)),(VLOOKUP($A467,#REF!,3,FALSE))),"-")))))))</f>
        <v>-</v>
      </c>
      <c r="E467" s="113" t="str">
        <f>IF(OR($B467="ANP",$B467="DAER",$B467="CONSULTORIA DNIT",$B467="PREGÃO ELETRÔNICO",$B467="DMLU",$B467="DMAE",$B467="CEEE",$B467="EPTC",$B467="ORSE",$B467="SEINFRA",$B467="CREA",$B467="CAU",$B467="CEHOP",$B467="SIURB",$B467="DER-PR",$B467="SUDECAP",$B467=Aux.!$F$24,$B467=Aux.!$F$25),VLOOKUP($A467,#REF!,6,FALSE),IF($B467="CCU",VLOOKUP($A467,#REF!,5,FALSE),IF($B467="MERCADO",VLOOKUP($A467,#REF!,7,FALSE),IF($B467="PLEO",VLOOKUP($A467,#REF!,4,FALSE),IF($B467="SICRO",VLOOKUP($A467,#REF!,5,FALSE),IF($B467="SINAPI",IFERROR((VLOOKUP($A467,#REF!,18,FALSE)),),"-"))))))</f>
        <v>-</v>
      </c>
      <c r="F467" s="113" t="str">
        <f>IF(OR($B467="ANP",$B467="DAER",$B467="CONSULTORIA DNIT",$B467="PREGÃO ELETRÔNICO",$B467="DMLU",$B467="DMAE",$B467="CEEE",$B467="EPTC",$B467="ORSE",$B467="SEINFRA",$B467="CREA",$B467="CAU",$B467="CEHOP",$B467="SIURB",$B467="DER-PR",$B467="SUDECAP",$B467=Aux.!$F$24,$B467=Aux.!$F$25),VLOOKUP($A467,#REF!,7,FALSE),IF($B467="CCU",VLOOKUP($A467,#REF!,6,FALSE),IF($B467="MERCADO",VLOOKUP($A467,#REF!,8,FALSE),IF($B467="PLEO",VLOOKUP($A467,#REF!,4,FALSE),IF($B467="SICRO",VLOOKUP($A467,#REF!,6,FALSE),IF($B467="SINAPI",IFERROR(SUM((VLOOKUP($A467,#REF!,14,FALSE)),VLOOKUP($A467,#REF!,20,FALSE),VLOOKUP($A467,#REF!,22,FALSE)),),"-"))))))</f>
        <v>-</v>
      </c>
      <c r="G467" s="113" t="str">
        <f>IF(OR($B467="ANP",$B467="DAER",$B467="CONSULTORIA DNIT",$B467="PREGÃO ELETRÔNICO",$B467="DMLU",$B467="DMAE",$B467="CEEE",$B467="EPTC",$B467="ORSE",$B467="SEINFRA",$B467="CREA",$B467="CAU",$B467="CEHOP",$B467="SIURB",$B467="DER-PR",$B467="SUDECAP",$B467=Aux.!$F$24,$B467=Aux.!$F$25),VLOOKUP($A467,#REF!,8,FALSE),IF($B467="CCU",VLOOKUP($A467,#REF!,7,FALSE),IF($B467="MERCADO",VLOOKUP($A467,#REF!,9,FALSE),IF($B467="PLEO",VLOOKUP($A467,#REF!,4,FALSE),IF($B467="SICRO",VLOOKUP($A467,#REF!,7,FALSE),IF($B467="SINAPI",IFERROR((VLOOKUP($A467,#REF!,16,FALSE)),(VLOOKUP($A467,#REF!,5,FALSE))),"-"))))))</f>
        <v>-</v>
      </c>
      <c r="H467" s="113" t="str">
        <f>IF(OR($B467="ANP",$B467="DAER",$B467="CONSULTORIA DNIT",$B467="PREGÃO ELETRÔNICO",$B467="DMLU",$B467="DMAE",$B467="CEEE",$B467="EPTC",$B467="ORSE",$B467="SEINFRA",$B467="CREA",$B467="CAU",$B467="CEHOP",$B467="SIURB",$B467="DER-PR",$B467="SUDECAP",$B467=Aux.!$F$24,$B467=Aux.!$F$25),VLOOKUP($A467,#REF!,5,FALSE),IF($B467="CCU",VLOOKUP($A467,#REF!,4,FALSE),IF($B467="MERCADO",VLOOKUP($A467,#REF!,6,FALSE),IF($B467="PLEO",VLOOKUP($A467,#REF!,4,FALSE),IF($B467="SICRO",VLOOKUP($A467,#REF!,4,FALSE),IF($B467="SINAPI",IFERROR((VLOOKUP($A467,#REF!,5,FALSE)),(VLOOKUP($A467,#REF!,5,FALSE))),"-"))))))</f>
        <v>-</v>
      </c>
      <c r="I467" s="114">
        <f>IF($B467="SICRO EQUIP.",VLOOKUP($A467,#REF!,10,FALSE),0)</f>
        <v>0</v>
      </c>
      <c r="J467" s="114">
        <f>IF($B467="SICRO EQUIP.",VLOOKUP($A467,#REF!,11,FALSE),0)</f>
        <v>0</v>
      </c>
      <c r="K467" s="258"/>
      <c r="L467" s="259"/>
      <c r="M467" s="115" t="e">
        <f>VLOOKUP($K467,Reajuste!$A$2:$BW$29,(MATCH($L467,Reajuste!$C$2:$BW$2,0)+2),FALSE)</f>
        <v>#N/A</v>
      </c>
      <c r="N467" s="259"/>
      <c r="O467" s="115" t="e">
        <f>VLOOKUP($K467,Reajuste!$A$2:$CW$29,(MATCH($N467,Reajuste!$C$2:$CW$2,0)+2),FALSE)</f>
        <v>#N/A</v>
      </c>
      <c r="P467" s="113">
        <f t="shared" si="0"/>
        <v>0</v>
      </c>
      <c r="Q467" s="113">
        <f t="shared" si="1"/>
        <v>0</v>
      </c>
      <c r="R467" s="113">
        <f t="shared" si="2"/>
        <v>0</v>
      </c>
      <c r="S467" s="113">
        <f t="shared" si="3"/>
        <v>0</v>
      </c>
      <c r="T467" s="113">
        <f t="shared" si="4"/>
        <v>0</v>
      </c>
      <c r="U467" s="113">
        <f t="shared" si="5"/>
        <v>0</v>
      </c>
      <c r="V467" s="4"/>
      <c r="W467" s="4"/>
      <c r="X467" s="4"/>
      <c r="Y467" s="4"/>
      <c r="Z467" s="4"/>
    </row>
    <row r="468" spans="1:26" ht="14.25" customHeight="1">
      <c r="A468" s="256"/>
      <c r="B468" s="257"/>
      <c r="C468" s="112" t="str">
        <f>IF(OR($B468="ANP",$B468="DAER",$B468="CONSULTORIA DNIT",$B468="PREGÃO ELETRÔNICO",$B468="DMLU",$B468="DMAE",$B468="CEEE",$B468="EPTC",$B468="ORSE",$B468="SEINFRA",$B468="CREA",$B468="CAU",$B468="CEHOP",$B468="SIURB",$B468="DER-PR",$B468="SUDECAP",$B468=Aux.!$F$24,$B468=Aux.!$F$25),VLOOKUP($A468,#REF!,3,FALSE),IF($B468="SICRO EQUIP.",VLOOKUP($A468,#REF!,2,FALSE),IF($B468="CCU",VLOOKUP($A468,#REF!,2,FALSE),IF($B468="MERCADO",VLOOKUP($A468,#REF!,2,FALSE),IF($B468="PLEO",VLOOKUP($A468,#REF!,2,FALSE),IF($B468="SICRO",VLOOKUP($A468,#REF!,2,FALSE),IF($B468="SINAPI",IFERROR((VLOOKUP($A468,#REF!,2,FALSE)),(VLOOKUP($A468,#REF!,2,FALSE))),"-")))))))</f>
        <v>-</v>
      </c>
      <c r="D468" s="95" t="str">
        <f>IF(OR($B468="ANP",$B468="DAER",$B468="CONSULTORIA DNIT",$B468="PREGÃO ELETRÔNICO",$B468="DMLU",$B468="DMAE",$B468="CEEE",$B468="EPTC",$B468="ORSE",$B468="SEINFRA",$B468="CREA",$B468="CAU",$B468="CEHOP",$B468="SIURB",$B468="DER-PR",$B468="SUDECAP",$B468=Aux.!$F$24,$B468=Aux.!$F$25),VLOOKUP($A468,#REF!,4,FALSE),IF($B468="SICRO EQUIP.","H",IF($B468="CCU",VLOOKUP($A468,#REF!,3,FALSE),IF($B468="MERCADO",VLOOKUP($A468,#REF!,10,FALSE),IF($B468="PLEO",VLOOKUP($A468,#REF!,3,FALSE),IF($B468="SICRO",VLOOKUP($A468,#REF!,3,FALSE),IF($B468="SINAPI",IFERROR((VLOOKUP($A468,#REF!,3,FALSE)),(VLOOKUP($A468,#REF!,3,FALSE))),"-")))))))</f>
        <v>-</v>
      </c>
      <c r="E468" s="113" t="str">
        <f>IF(OR($B468="ANP",$B468="DAER",$B468="CONSULTORIA DNIT",$B468="PREGÃO ELETRÔNICO",$B468="DMLU",$B468="DMAE",$B468="CEEE",$B468="EPTC",$B468="ORSE",$B468="SEINFRA",$B468="CREA",$B468="CAU",$B468="CEHOP",$B468="SIURB",$B468="DER-PR",$B468="SUDECAP",$B468=Aux.!$F$24,$B468=Aux.!$F$25),VLOOKUP($A468,#REF!,6,FALSE),IF($B468="CCU",VLOOKUP($A468,#REF!,5,FALSE),IF($B468="MERCADO",VLOOKUP($A468,#REF!,7,FALSE),IF($B468="PLEO",VLOOKUP($A468,#REF!,4,FALSE),IF($B468="SICRO",VLOOKUP($A468,#REF!,5,FALSE),IF($B468="SINAPI",IFERROR((VLOOKUP($A468,#REF!,18,FALSE)),),"-"))))))</f>
        <v>-</v>
      </c>
      <c r="F468" s="113" t="str">
        <f>IF(OR($B468="ANP",$B468="DAER",$B468="CONSULTORIA DNIT",$B468="PREGÃO ELETRÔNICO",$B468="DMLU",$B468="DMAE",$B468="CEEE",$B468="EPTC",$B468="ORSE",$B468="SEINFRA",$B468="CREA",$B468="CAU",$B468="CEHOP",$B468="SIURB",$B468="DER-PR",$B468="SUDECAP",$B468=Aux.!$F$24,$B468=Aux.!$F$25),VLOOKUP($A468,#REF!,7,FALSE),IF($B468="CCU",VLOOKUP($A468,#REF!,6,FALSE),IF($B468="MERCADO",VLOOKUP($A468,#REF!,8,FALSE),IF($B468="PLEO",VLOOKUP($A468,#REF!,4,FALSE),IF($B468="SICRO",VLOOKUP($A468,#REF!,6,FALSE),IF($B468="SINAPI",IFERROR(SUM((VLOOKUP($A468,#REF!,14,FALSE)),VLOOKUP($A468,#REF!,20,FALSE),VLOOKUP($A468,#REF!,22,FALSE)),),"-"))))))</f>
        <v>-</v>
      </c>
      <c r="G468" s="113" t="str">
        <f>IF(OR($B468="ANP",$B468="DAER",$B468="CONSULTORIA DNIT",$B468="PREGÃO ELETRÔNICO",$B468="DMLU",$B468="DMAE",$B468="CEEE",$B468="EPTC",$B468="ORSE",$B468="SEINFRA",$B468="CREA",$B468="CAU",$B468="CEHOP",$B468="SIURB",$B468="DER-PR",$B468="SUDECAP",$B468=Aux.!$F$24,$B468=Aux.!$F$25),VLOOKUP($A468,#REF!,8,FALSE),IF($B468="CCU",VLOOKUP($A468,#REF!,7,FALSE),IF($B468="MERCADO",VLOOKUP($A468,#REF!,9,FALSE),IF($B468="PLEO",VLOOKUP($A468,#REF!,4,FALSE),IF($B468="SICRO",VLOOKUP($A468,#REF!,7,FALSE),IF($B468="SINAPI",IFERROR((VLOOKUP($A468,#REF!,16,FALSE)),(VLOOKUP($A468,#REF!,5,FALSE))),"-"))))))</f>
        <v>-</v>
      </c>
      <c r="H468" s="113" t="str">
        <f>IF(OR($B468="ANP",$B468="DAER",$B468="CONSULTORIA DNIT",$B468="PREGÃO ELETRÔNICO",$B468="DMLU",$B468="DMAE",$B468="CEEE",$B468="EPTC",$B468="ORSE",$B468="SEINFRA",$B468="CREA",$B468="CAU",$B468="CEHOP",$B468="SIURB",$B468="DER-PR",$B468="SUDECAP",$B468=Aux.!$F$24,$B468=Aux.!$F$25),VLOOKUP($A468,#REF!,5,FALSE),IF($B468="CCU",VLOOKUP($A468,#REF!,4,FALSE),IF($B468="MERCADO",VLOOKUP($A468,#REF!,6,FALSE),IF($B468="PLEO",VLOOKUP($A468,#REF!,4,FALSE),IF($B468="SICRO",VLOOKUP($A468,#REF!,4,FALSE),IF($B468="SINAPI",IFERROR((VLOOKUP($A468,#REF!,5,FALSE)),(VLOOKUP($A468,#REF!,5,FALSE))),"-"))))))</f>
        <v>-</v>
      </c>
      <c r="I468" s="114">
        <f>IF($B468="SICRO EQUIP.",VLOOKUP($A468,#REF!,10,FALSE),0)</f>
        <v>0</v>
      </c>
      <c r="J468" s="114">
        <f>IF($B468="SICRO EQUIP.",VLOOKUP($A468,#REF!,11,FALSE),0)</f>
        <v>0</v>
      </c>
      <c r="K468" s="258"/>
      <c r="L468" s="259"/>
      <c r="M468" s="115" t="e">
        <f>VLOOKUP($K468,Reajuste!$A$2:$BW$29,(MATCH($L468,Reajuste!$C$2:$BW$2,0)+2),FALSE)</f>
        <v>#N/A</v>
      </c>
      <c r="N468" s="259"/>
      <c r="O468" s="115" t="e">
        <f>VLOOKUP($K468,Reajuste!$A$2:$CW$29,(MATCH($N468,Reajuste!$C$2:$CW$2,0)+2),FALSE)</f>
        <v>#N/A</v>
      </c>
      <c r="P468" s="113">
        <f t="shared" si="0"/>
        <v>0</v>
      </c>
      <c r="Q468" s="113">
        <f t="shared" si="1"/>
        <v>0</v>
      </c>
      <c r="R468" s="113">
        <f t="shared" si="2"/>
        <v>0</v>
      </c>
      <c r="S468" s="113">
        <f t="shared" si="3"/>
        <v>0</v>
      </c>
      <c r="T468" s="113">
        <f t="shared" si="4"/>
        <v>0</v>
      </c>
      <c r="U468" s="113">
        <f t="shared" si="5"/>
        <v>0</v>
      </c>
      <c r="V468" s="4"/>
      <c r="W468" s="4"/>
      <c r="X468" s="4"/>
      <c r="Y468" s="4"/>
      <c r="Z468" s="4"/>
    </row>
    <row r="469" spans="1:26" ht="14.25" customHeight="1">
      <c r="A469" s="256"/>
      <c r="B469" s="257"/>
      <c r="C469" s="112" t="str">
        <f>IF(OR($B469="ANP",$B469="DAER",$B469="CONSULTORIA DNIT",$B469="PREGÃO ELETRÔNICO",$B469="DMLU",$B469="DMAE",$B469="CEEE",$B469="EPTC",$B469="ORSE",$B469="SEINFRA",$B469="CREA",$B469="CAU",$B469="CEHOP",$B469="SIURB",$B469="DER-PR",$B469="SUDECAP",$B469=Aux.!$F$24,$B469=Aux.!$F$25),VLOOKUP($A469,#REF!,3,FALSE),IF($B469="SICRO EQUIP.",VLOOKUP($A469,#REF!,2,FALSE),IF($B469="CCU",VLOOKUP($A469,#REF!,2,FALSE),IF($B469="MERCADO",VLOOKUP($A469,#REF!,2,FALSE),IF($B469="PLEO",VLOOKUP($A469,#REF!,2,FALSE),IF($B469="SICRO",VLOOKUP($A469,#REF!,2,FALSE),IF($B469="SINAPI",IFERROR((VLOOKUP($A469,#REF!,2,FALSE)),(VLOOKUP($A469,#REF!,2,FALSE))),"-")))))))</f>
        <v>-</v>
      </c>
      <c r="D469" s="95" t="str">
        <f>IF(OR($B469="ANP",$B469="DAER",$B469="CONSULTORIA DNIT",$B469="PREGÃO ELETRÔNICO",$B469="DMLU",$B469="DMAE",$B469="CEEE",$B469="EPTC",$B469="ORSE",$B469="SEINFRA",$B469="CREA",$B469="CAU",$B469="CEHOP",$B469="SIURB",$B469="DER-PR",$B469="SUDECAP",$B469=Aux.!$F$24,$B469=Aux.!$F$25),VLOOKUP($A469,#REF!,4,FALSE),IF($B469="SICRO EQUIP.","H",IF($B469="CCU",VLOOKUP($A469,#REF!,3,FALSE),IF($B469="MERCADO",VLOOKUP($A469,#REF!,10,FALSE),IF($B469="PLEO",VLOOKUP($A469,#REF!,3,FALSE),IF($B469="SICRO",VLOOKUP($A469,#REF!,3,FALSE),IF($B469="SINAPI",IFERROR((VLOOKUP($A469,#REF!,3,FALSE)),(VLOOKUP($A469,#REF!,3,FALSE))),"-")))))))</f>
        <v>-</v>
      </c>
      <c r="E469" s="113" t="str">
        <f>IF(OR($B469="ANP",$B469="DAER",$B469="CONSULTORIA DNIT",$B469="PREGÃO ELETRÔNICO",$B469="DMLU",$B469="DMAE",$B469="CEEE",$B469="EPTC",$B469="ORSE",$B469="SEINFRA",$B469="CREA",$B469="CAU",$B469="CEHOP",$B469="SIURB",$B469="DER-PR",$B469="SUDECAP",$B469=Aux.!$F$24,$B469=Aux.!$F$25),VLOOKUP($A469,#REF!,6,FALSE),IF($B469="CCU",VLOOKUP($A469,#REF!,5,FALSE),IF($B469="MERCADO",VLOOKUP($A469,#REF!,7,FALSE),IF($B469="PLEO",VLOOKUP($A469,#REF!,4,FALSE),IF($B469="SICRO",VLOOKUP($A469,#REF!,5,FALSE),IF($B469="SINAPI",IFERROR((VLOOKUP($A469,#REF!,18,FALSE)),),"-"))))))</f>
        <v>-</v>
      </c>
      <c r="F469" s="113" t="str">
        <f>IF(OR($B469="ANP",$B469="DAER",$B469="CONSULTORIA DNIT",$B469="PREGÃO ELETRÔNICO",$B469="DMLU",$B469="DMAE",$B469="CEEE",$B469="EPTC",$B469="ORSE",$B469="SEINFRA",$B469="CREA",$B469="CAU",$B469="CEHOP",$B469="SIURB",$B469="DER-PR",$B469="SUDECAP",$B469=Aux.!$F$24,$B469=Aux.!$F$25),VLOOKUP($A469,#REF!,7,FALSE),IF($B469="CCU",VLOOKUP($A469,#REF!,6,FALSE),IF($B469="MERCADO",VLOOKUP($A469,#REF!,8,FALSE),IF($B469="PLEO",VLOOKUP($A469,#REF!,4,FALSE),IF($B469="SICRO",VLOOKUP($A469,#REF!,6,FALSE),IF($B469="SINAPI",IFERROR(SUM((VLOOKUP($A469,#REF!,14,FALSE)),VLOOKUP($A469,#REF!,20,FALSE),VLOOKUP($A469,#REF!,22,FALSE)),),"-"))))))</f>
        <v>-</v>
      </c>
      <c r="G469" s="113" t="str">
        <f>IF(OR($B469="ANP",$B469="DAER",$B469="CONSULTORIA DNIT",$B469="PREGÃO ELETRÔNICO",$B469="DMLU",$B469="DMAE",$B469="CEEE",$B469="EPTC",$B469="ORSE",$B469="SEINFRA",$B469="CREA",$B469="CAU",$B469="CEHOP",$B469="SIURB",$B469="DER-PR",$B469="SUDECAP",$B469=Aux.!$F$24,$B469=Aux.!$F$25),VLOOKUP($A469,#REF!,8,FALSE),IF($B469="CCU",VLOOKUP($A469,#REF!,7,FALSE),IF($B469="MERCADO",VLOOKUP($A469,#REF!,9,FALSE),IF($B469="PLEO",VLOOKUP($A469,#REF!,4,FALSE),IF($B469="SICRO",VLOOKUP($A469,#REF!,7,FALSE),IF($B469="SINAPI",IFERROR((VLOOKUP($A469,#REF!,16,FALSE)),(VLOOKUP($A469,#REF!,5,FALSE))),"-"))))))</f>
        <v>-</v>
      </c>
      <c r="H469" s="113" t="str">
        <f>IF(OR($B469="ANP",$B469="DAER",$B469="CONSULTORIA DNIT",$B469="PREGÃO ELETRÔNICO",$B469="DMLU",$B469="DMAE",$B469="CEEE",$B469="EPTC",$B469="ORSE",$B469="SEINFRA",$B469="CREA",$B469="CAU",$B469="CEHOP",$B469="SIURB",$B469="DER-PR",$B469="SUDECAP",$B469=Aux.!$F$24,$B469=Aux.!$F$25),VLOOKUP($A469,#REF!,5,FALSE),IF($B469="CCU",VLOOKUP($A469,#REF!,4,FALSE),IF($B469="MERCADO",VLOOKUP($A469,#REF!,6,FALSE),IF($B469="PLEO",VLOOKUP($A469,#REF!,4,FALSE),IF($B469="SICRO",VLOOKUP($A469,#REF!,4,FALSE),IF($B469="SINAPI",IFERROR((VLOOKUP($A469,#REF!,5,FALSE)),(VLOOKUP($A469,#REF!,5,FALSE))),"-"))))))</f>
        <v>-</v>
      </c>
      <c r="I469" s="114">
        <f>IF($B469="SICRO EQUIP.",VLOOKUP($A469,#REF!,10,FALSE),0)</f>
        <v>0</v>
      </c>
      <c r="J469" s="114">
        <f>IF($B469="SICRO EQUIP.",VLOOKUP($A469,#REF!,11,FALSE),0)</f>
        <v>0</v>
      </c>
      <c r="K469" s="258"/>
      <c r="L469" s="259"/>
      <c r="M469" s="115" t="e">
        <f>VLOOKUP($K469,Reajuste!$A$2:$BW$29,(MATCH($L469,Reajuste!$C$2:$BW$2,0)+2),FALSE)</f>
        <v>#N/A</v>
      </c>
      <c r="N469" s="259"/>
      <c r="O469" s="115" t="e">
        <f>VLOOKUP($K469,Reajuste!$A$2:$CW$29,(MATCH($N469,Reajuste!$C$2:$CW$2,0)+2),FALSE)</f>
        <v>#N/A</v>
      </c>
      <c r="P469" s="113">
        <f t="shared" si="0"/>
        <v>0</v>
      </c>
      <c r="Q469" s="113">
        <f t="shared" si="1"/>
        <v>0</v>
      </c>
      <c r="R469" s="113">
        <f t="shared" si="2"/>
        <v>0</v>
      </c>
      <c r="S469" s="113">
        <f t="shared" si="3"/>
        <v>0</v>
      </c>
      <c r="T469" s="113">
        <f t="shared" si="4"/>
        <v>0</v>
      </c>
      <c r="U469" s="113">
        <f t="shared" si="5"/>
        <v>0</v>
      </c>
      <c r="V469" s="4"/>
      <c r="W469" s="4"/>
      <c r="X469" s="4"/>
      <c r="Y469" s="4"/>
      <c r="Z469" s="4"/>
    </row>
    <row r="470" spans="1:26" ht="14.25" customHeight="1">
      <c r="A470" s="256"/>
      <c r="B470" s="257"/>
      <c r="C470" s="112" t="str">
        <f>IF(OR($B470="ANP",$B470="DAER",$B470="CONSULTORIA DNIT",$B470="PREGÃO ELETRÔNICO",$B470="DMLU",$B470="DMAE",$B470="CEEE",$B470="EPTC",$B470="ORSE",$B470="SEINFRA",$B470="CREA",$B470="CAU",$B470="CEHOP",$B470="SIURB",$B470="DER-PR",$B470="SUDECAP",$B470=Aux.!$F$24,$B470=Aux.!$F$25),VLOOKUP($A470,#REF!,3,FALSE),IF($B470="SICRO EQUIP.",VLOOKUP($A470,#REF!,2,FALSE),IF($B470="CCU",VLOOKUP($A470,#REF!,2,FALSE),IF($B470="MERCADO",VLOOKUP($A470,#REF!,2,FALSE),IF($B470="PLEO",VLOOKUP($A470,#REF!,2,FALSE),IF($B470="SICRO",VLOOKUP($A470,#REF!,2,FALSE),IF($B470="SINAPI",IFERROR((VLOOKUP($A470,#REF!,2,FALSE)),(VLOOKUP($A470,#REF!,2,FALSE))),"-")))))))</f>
        <v>-</v>
      </c>
      <c r="D470" s="95" t="str">
        <f>IF(OR($B470="ANP",$B470="DAER",$B470="CONSULTORIA DNIT",$B470="PREGÃO ELETRÔNICO",$B470="DMLU",$B470="DMAE",$B470="CEEE",$B470="EPTC",$B470="ORSE",$B470="SEINFRA",$B470="CREA",$B470="CAU",$B470="CEHOP",$B470="SIURB",$B470="DER-PR",$B470="SUDECAP",$B470=Aux.!$F$24,$B470=Aux.!$F$25),VLOOKUP($A470,#REF!,4,FALSE),IF($B470="SICRO EQUIP.","H",IF($B470="CCU",VLOOKUP($A470,#REF!,3,FALSE),IF($B470="MERCADO",VLOOKUP($A470,#REF!,10,FALSE),IF($B470="PLEO",VLOOKUP($A470,#REF!,3,FALSE),IF($B470="SICRO",VLOOKUP($A470,#REF!,3,FALSE),IF($B470="SINAPI",IFERROR((VLOOKUP($A470,#REF!,3,FALSE)),(VLOOKUP($A470,#REF!,3,FALSE))),"-")))))))</f>
        <v>-</v>
      </c>
      <c r="E470" s="113" t="str">
        <f>IF(OR($B470="ANP",$B470="DAER",$B470="CONSULTORIA DNIT",$B470="PREGÃO ELETRÔNICO",$B470="DMLU",$B470="DMAE",$B470="CEEE",$B470="EPTC",$B470="ORSE",$B470="SEINFRA",$B470="CREA",$B470="CAU",$B470="CEHOP",$B470="SIURB",$B470="DER-PR",$B470="SUDECAP",$B470=Aux.!$F$24,$B470=Aux.!$F$25),VLOOKUP($A470,#REF!,6,FALSE),IF($B470="CCU",VLOOKUP($A470,#REF!,5,FALSE),IF($B470="MERCADO",VLOOKUP($A470,#REF!,7,FALSE),IF($B470="PLEO",VLOOKUP($A470,#REF!,4,FALSE),IF($B470="SICRO",VLOOKUP($A470,#REF!,5,FALSE),IF($B470="SINAPI",IFERROR((VLOOKUP($A470,#REF!,18,FALSE)),),"-"))))))</f>
        <v>-</v>
      </c>
      <c r="F470" s="113" t="str">
        <f>IF(OR($B470="ANP",$B470="DAER",$B470="CONSULTORIA DNIT",$B470="PREGÃO ELETRÔNICO",$B470="DMLU",$B470="DMAE",$B470="CEEE",$B470="EPTC",$B470="ORSE",$B470="SEINFRA",$B470="CREA",$B470="CAU",$B470="CEHOP",$B470="SIURB",$B470="DER-PR",$B470="SUDECAP",$B470=Aux.!$F$24,$B470=Aux.!$F$25),VLOOKUP($A470,#REF!,7,FALSE),IF($B470="CCU",VLOOKUP($A470,#REF!,6,FALSE),IF($B470="MERCADO",VLOOKUP($A470,#REF!,8,FALSE),IF($B470="PLEO",VLOOKUP($A470,#REF!,4,FALSE),IF($B470="SICRO",VLOOKUP($A470,#REF!,6,FALSE),IF($B470="SINAPI",IFERROR(SUM((VLOOKUP($A470,#REF!,14,FALSE)),VLOOKUP($A470,#REF!,20,FALSE),VLOOKUP($A470,#REF!,22,FALSE)),),"-"))))))</f>
        <v>-</v>
      </c>
      <c r="G470" s="113" t="str">
        <f>IF(OR($B470="ANP",$B470="DAER",$B470="CONSULTORIA DNIT",$B470="PREGÃO ELETRÔNICO",$B470="DMLU",$B470="DMAE",$B470="CEEE",$B470="EPTC",$B470="ORSE",$B470="SEINFRA",$B470="CREA",$B470="CAU",$B470="CEHOP",$B470="SIURB",$B470="DER-PR",$B470="SUDECAP",$B470=Aux.!$F$24,$B470=Aux.!$F$25),VLOOKUP($A470,#REF!,8,FALSE),IF($B470="CCU",VLOOKUP($A470,#REF!,7,FALSE),IF($B470="MERCADO",VLOOKUP($A470,#REF!,9,FALSE),IF($B470="PLEO",VLOOKUP($A470,#REF!,4,FALSE),IF($B470="SICRO",VLOOKUP($A470,#REF!,7,FALSE),IF($B470="SINAPI",IFERROR((VLOOKUP($A470,#REF!,16,FALSE)),(VLOOKUP($A470,#REF!,5,FALSE))),"-"))))))</f>
        <v>-</v>
      </c>
      <c r="H470" s="113" t="str">
        <f>IF(OR($B470="ANP",$B470="DAER",$B470="CONSULTORIA DNIT",$B470="PREGÃO ELETRÔNICO",$B470="DMLU",$B470="DMAE",$B470="CEEE",$B470="EPTC",$B470="ORSE",$B470="SEINFRA",$B470="CREA",$B470="CAU",$B470="CEHOP",$B470="SIURB",$B470="DER-PR",$B470="SUDECAP",$B470=Aux.!$F$24,$B470=Aux.!$F$25),VLOOKUP($A470,#REF!,5,FALSE),IF($B470="CCU",VLOOKUP($A470,#REF!,4,FALSE),IF($B470="MERCADO",VLOOKUP($A470,#REF!,6,FALSE),IF($B470="PLEO",VLOOKUP($A470,#REF!,4,FALSE),IF($B470="SICRO",VLOOKUP($A470,#REF!,4,FALSE),IF($B470="SINAPI",IFERROR((VLOOKUP($A470,#REF!,5,FALSE)),(VLOOKUP($A470,#REF!,5,FALSE))),"-"))))))</f>
        <v>-</v>
      </c>
      <c r="I470" s="114">
        <f>IF($B470="SICRO EQUIP.",VLOOKUP($A470,#REF!,10,FALSE),0)</f>
        <v>0</v>
      </c>
      <c r="J470" s="114">
        <f>IF($B470="SICRO EQUIP.",VLOOKUP($A470,#REF!,11,FALSE),0)</f>
        <v>0</v>
      </c>
      <c r="K470" s="258"/>
      <c r="L470" s="259"/>
      <c r="M470" s="115" t="e">
        <f>VLOOKUP($K470,Reajuste!$A$2:$BW$29,(MATCH($L470,Reajuste!$C$2:$BW$2,0)+2),FALSE)</f>
        <v>#N/A</v>
      </c>
      <c r="N470" s="259"/>
      <c r="O470" s="115" t="e">
        <f>VLOOKUP($K470,Reajuste!$A$2:$CW$29,(MATCH($N470,Reajuste!$C$2:$CW$2,0)+2),FALSE)</f>
        <v>#N/A</v>
      </c>
      <c r="P470" s="113">
        <f t="shared" si="0"/>
        <v>0</v>
      </c>
      <c r="Q470" s="113">
        <f t="shared" si="1"/>
        <v>0</v>
      </c>
      <c r="R470" s="113">
        <f t="shared" si="2"/>
        <v>0</v>
      </c>
      <c r="S470" s="113">
        <f t="shared" si="3"/>
        <v>0</v>
      </c>
      <c r="T470" s="113">
        <f t="shared" si="4"/>
        <v>0</v>
      </c>
      <c r="U470" s="113">
        <f t="shared" si="5"/>
        <v>0</v>
      </c>
      <c r="V470" s="4"/>
      <c r="W470" s="4"/>
      <c r="X470" s="4"/>
      <c r="Y470" s="4"/>
      <c r="Z470" s="4"/>
    </row>
    <row r="471" spans="1:26" ht="14.25" customHeight="1">
      <c r="A471" s="256"/>
      <c r="B471" s="257"/>
      <c r="C471" s="112" t="str">
        <f>IF(OR($B471="ANP",$B471="DAER",$B471="CONSULTORIA DNIT",$B471="PREGÃO ELETRÔNICO",$B471="DMLU",$B471="DMAE",$B471="CEEE",$B471="EPTC",$B471="ORSE",$B471="SEINFRA",$B471="CREA",$B471="CAU",$B471="CEHOP",$B471="SIURB",$B471="DER-PR",$B471="SUDECAP",$B471=Aux.!$F$24,$B471=Aux.!$F$25),VLOOKUP($A471,#REF!,3,FALSE),IF($B471="SICRO EQUIP.",VLOOKUP($A471,#REF!,2,FALSE),IF($B471="CCU",VLOOKUP($A471,#REF!,2,FALSE),IF($B471="MERCADO",VLOOKUP($A471,#REF!,2,FALSE),IF($B471="PLEO",VLOOKUP($A471,#REF!,2,FALSE),IF($B471="SICRO",VLOOKUP($A471,#REF!,2,FALSE),IF($B471="SINAPI",IFERROR((VLOOKUP($A471,#REF!,2,FALSE)),(VLOOKUP($A471,#REF!,2,FALSE))),"-")))))))</f>
        <v>-</v>
      </c>
      <c r="D471" s="95" t="str">
        <f>IF(OR($B471="ANP",$B471="DAER",$B471="CONSULTORIA DNIT",$B471="PREGÃO ELETRÔNICO",$B471="DMLU",$B471="DMAE",$B471="CEEE",$B471="EPTC",$B471="ORSE",$B471="SEINFRA",$B471="CREA",$B471="CAU",$B471="CEHOP",$B471="SIURB",$B471="DER-PR",$B471="SUDECAP",$B471=Aux.!$F$24,$B471=Aux.!$F$25),VLOOKUP($A471,#REF!,4,FALSE),IF($B471="SICRO EQUIP.","H",IF($B471="CCU",VLOOKUP($A471,#REF!,3,FALSE),IF($B471="MERCADO",VLOOKUP($A471,#REF!,10,FALSE),IF($B471="PLEO",VLOOKUP($A471,#REF!,3,FALSE),IF($B471="SICRO",VLOOKUP($A471,#REF!,3,FALSE),IF($B471="SINAPI",IFERROR((VLOOKUP($A471,#REF!,3,FALSE)),(VLOOKUP($A471,#REF!,3,FALSE))),"-")))))))</f>
        <v>-</v>
      </c>
      <c r="E471" s="113" t="str">
        <f>IF(OR($B471="ANP",$B471="DAER",$B471="CONSULTORIA DNIT",$B471="PREGÃO ELETRÔNICO",$B471="DMLU",$B471="DMAE",$B471="CEEE",$B471="EPTC",$B471="ORSE",$B471="SEINFRA",$B471="CREA",$B471="CAU",$B471="CEHOP",$B471="SIURB",$B471="DER-PR",$B471="SUDECAP",$B471=Aux.!$F$24,$B471=Aux.!$F$25),VLOOKUP($A471,#REF!,6,FALSE),IF($B471="CCU",VLOOKUP($A471,#REF!,5,FALSE),IF($B471="MERCADO",VLOOKUP($A471,#REF!,7,FALSE),IF($B471="PLEO",VLOOKUP($A471,#REF!,4,FALSE),IF($B471="SICRO",VLOOKUP($A471,#REF!,5,FALSE),IF($B471="SINAPI",IFERROR((VLOOKUP($A471,#REF!,18,FALSE)),),"-"))))))</f>
        <v>-</v>
      </c>
      <c r="F471" s="113" t="str">
        <f>IF(OR($B471="ANP",$B471="DAER",$B471="CONSULTORIA DNIT",$B471="PREGÃO ELETRÔNICO",$B471="DMLU",$B471="DMAE",$B471="CEEE",$B471="EPTC",$B471="ORSE",$B471="SEINFRA",$B471="CREA",$B471="CAU",$B471="CEHOP",$B471="SIURB",$B471="DER-PR",$B471="SUDECAP",$B471=Aux.!$F$24,$B471=Aux.!$F$25),VLOOKUP($A471,#REF!,7,FALSE),IF($B471="CCU",VLOOKUP($A471,#REF!,6,FALSE),IF($B471="MERCADO",VLOOKUP($A471,#REF!,8,FALSE),IF($B471="PLEO",VLOOKUP($A471,#REF!,4,FALSE),IF($B471="SICRO",VLOOKUP($A471,#REF!,6,FALSE),IF($B471="SINAPI",IFERROR(SUM((VLOOKUP($A471,#REF!,14,FALSE)),VLOOKUP($A471,#REF!,20,FALSE),VLOOKUP($A471,#REF!,22,FALSE)),),"-"))))))</f>
        <v>-</v>
      </c>
      <c r="G471" s="113" t="str">
        <f>IF(OR($B471="ANP",$B471="DAER",$B471="CONSULTORIA DNIT",$B471="PREGÃO ELETRÔNICO",$B471="DMLU",$B471="DMAE",$B471="CEEE",$B471="EPTC",$B471="ORSE",$B471="SEINFRA",$B471="CREA",$B471="CAU",$B471="CEHOP",$B471="SIURB",$B471="DER-PR",$B471="SUDECAP",$B471=Aux.!$F$24,$B471=Aux.!$F$25),VLOOKUP($A471,#REF!,8,FALSE),IF($B471="CCU",VLOOKUP($A471,#REF!,7,FALSE),IF($B471="MERCADO",VLOOKUP($A471,#REF!,9,FALSE),IF($B471="PLEO",VLOOKUP($A471,#REF!,4,FALSE),IF($B471="SICRO",VLOOKUP($A471,#REF!,7,FALSE),IF($B471="SINAPI",IFERROR((VLOOKUP($A471,#REF!,16,FALSE)),(VLOOKUP($A471,#REF!,5,FALSE))),"-"))))))</f>
        <v>-</v>
      </c>
      <c r="H471" s="113" t="str">
        <f>IF(OR($B471="ANP",$B471="DAER",$B471="CONSULTORIA DNIT",$B471="PREGÃO ELETRÔNICO",$B471="DMLU",$B471="DMAE",$B471="CEEE",$B471="EPTC",$B471="ORSE",$B471="SEINFRA",$B471="CREA",$B471="CAU",$B471="CEHOP",$B471="SIURB",$B471="DER-PR",$B471="SUDECAP",$B471=Aux.!$F$24,$B471=Aux.!$F$25),VLOOKUP($A471,#REF!,5,FALSE),IF($B471="CCU",VLOOKUP($A471,#REF!,4,FALSE),IF($B471="MERCADO",VLOOKUP($A471,#REF!,6,FALSE),IF($B471="PLEO",VLOOKUP($A471,#REF!,4,FALSE),IF($B471="SICRO",VLOOKUP($A471,#REF!,4,FALSE),IF($B471="SINAPI",IFERROR((VLOOKUP($A471,#REF!,5,FALSE)),(VLOOKUP($A471,#REF!,5,FALSE))),"-"))))))</f>
        <v>-</v>
      </c>
      <c r="I471" s="114">
        <f>IF($B471="SICRO EQUIP.",VLOOKUP($A471,#REF!,10,FALSE),0)</f>
        <v>0</v>
      </c>
      <c r="J471" s="114">
        <f>IF($B471="SICRO EQUIP.",VLOOKUP($A471,#REF!,11,FALSE),0)</f>
        <v>0</v>
      </c>
      <c r="K471" s="258"/>
      <c r="L471" s="259"/>
      <c r="M471" s="115" t="e">
        <f>VLOOKUP($K471,Reajuste!$A$2:$BW$29,(MATCH($L471,Reajuste!$C$2:$BW$2,0)+2),FALSE)</f>
        <v>#N/A</v>
      </c>
      <c r="N471" s="259"/>
      <c r="O471" s="115" t="e">
        <f>VLOOKUP($K471,Reajuste!$A$2:$CW$29,(MATCH($N471,Reajuste!$C$2:$CW$2,0)+2),FALSE)</f>
        <v>#N/A</v>
      </c>
      <c r="P471" s="113">
        <f t="shared" si="0"/>
        <v>0</v>
      </c>
      <c r="Q471" s="113">
        <f t="shared" si="1"/>
        <v>0</v>
      </c>
      <c r="R471" s="113">
        <f t="shared" si="2"/>
        <v>0</v>
      </c>
      <c r="S471" s="113">
        <f t="shared" si="3"/>
        <v>0</v>
      </c>
      <c r="T471" s="113">
        <f t="shared" si="4"/>
        <v>0</v>
      </c>
      <c r="U471" s="113">
        <f t="shared" si="5"/>
        <v>0</v>
      </c>
      <c r="V471" s="4"/>
      <c r="W471" s="4"/>
      <c r="X471" s="4"/>
      <c r="Y471" s="4"/>
      <c r="Z471" s="4"/>
    </row>
    <row r="472" spans="1:26" ht="14.25" customHeight="1">
      <c r="A472" s="256"/>
      <c r="B472" s="257"/>
      <c r="C472" s="112" t="str">
        <f>IF(OR($B472="ANP",$B472="DAER",$B472="CONSULTORIA DNIT",$B472="PREGÃO ELETRÔNICO",$B472="DMLU",$B472="DMAE",$B472="CEEE",$B472="EPTC",$B472="ORSE",$B472="SEINFRA",$B472="CREA",$B472="CAU",$B472="CEHOP",$B472="SIURB",$B472="DER-PR",$B472="SUDECAP",$B472=Aux.!$F$24,$B472=Aux.!$F$25),VLOOKUP($A472,#REF!,3,FALSE),IF($B472="SICRO EQUIP.",VLOOKUP($A472,#REF!,2,FALSE),IF($B472="CCU",VLOOKUP($A472,#REF!,2,FALSE),IF($B472="MERCADO",VLOOKUP($A472,#REF!,2,FALSE),IF($B472="PLEO",VLOOKUP($A472,#REF!,2,FALSE),IF($B472="SICRO",VLOOKUP($A472,#REF!,2,FALSE),IF($B472="SINAPI",IFERROR((VLOOKUP($A472,#REF!,2,FALSE)),(VLOOKUP($A472,#REF!,2,FALSE))),"-")))))))</f>
        <v>-</v>
      </c>
      <c r="D472" s="95" t="str">
        <f>IF(OR($B472="ANP",$B472="DAER",$B472="CONSULTORIA DNIT",$B472="PREGÃO ELETRÔNICO",$B472="DMLU",$B472="DMAE",$B472="CEEE",$B472="EPTC",$B472="ORSE",$B472="SEINFRA",$B472="CREA",$B472="CAU",$B472="CEHOP",$B472="SIURB",$B472="DER-PR",$B472="SUDECAP",$B472=Aux.!$F$24,$B472=Aux.!$F$25),VLOOKUP($A472,#REF!,4,FALSE),IF($B472="SICRO EQUIP.","H",IF($B472="CCU",VLOOKUP($A472,#REF!,3,FALSE),IF($B472="MERCADO",VLOOKUP($A472,#REF!,10,FALSE),IF($B472="PLEO",VLOOKUP($A472,#REF!,3,FALSE),IF($B472="SICRO",VLOOKUP($A472,#REF!,3,FALSE),IF($B472="SINAPI",IFERROR((VLOOKUP($A472,#REF!,3,FALSE)),(VLOOKUP($A472,#REF!,3,FALSE))),"-")))))))</f>
        <v>-</v>
      </c>
      <c r="E472" s="113" t="str">
        <f>IF(OR($B472="ANP",$B472="DAER",$B472="CONSULTORIA DNIT",$B472="PREGÃO ELETRÔNICO",$B472="DMLU",$B472="DMAE",$B472="CEEE",$B472="EPTC",$B472="ORSE",$B472="SEINFRA",$B472="CREA",$B472="CAU",$B472="CEHOP",$B472="SIURB",$B472="DER-PR",$B472="SUDECAP",$B472=Aux.!$F$24,$B472=Aux.!$F$25),VLOOKUP($A472,#REF!,6,FALSE),IF($B472="CCU",VLOOKUP($A472,#REF!,5,FALSE),IF($B472="MERCADO",VLOOKUP($A472,#REF!,7,FALSE),IF($B472="PLEO",VLOOKUP($A472,#REF!,4,FALSE),IF($B472="SICRO",VLOOKUP($A472,#REF!,5,FALSE),IF($B472="SINAPI",IFERROR((VLOOKUP($A472,#REF!,18,FALSE)),),"-"))))))</f>
        <v>-</v>
      </c>
      <c r="F472" s="113" t="str">
        <f>IF(OR($B472="ANP",$B472="DAER",$B472="CONSULTORIA DNIT",$B472="PREGÃO ELETRÔNICO",$B472="DMLU",$B472="DMAE",$B472="CEEE",$B472="EPTC",$B472="ORSE",$B472="SEINFRA",$B472="CREA",$B472="CAU",$B472="CEHOP",$B472="SIURB",$B472="DER-PR",$B472="SUDECAP",$B472=Aux.!$F$24,$B472=Aux.!$F$25),VLOOKUP($A472,#REF!,7,FALSE),IF($B472="CCU",VLOOKUP($A472,#REF!,6,FALSE),IF($B472="MERCADO",VLOOKUP($A472,#REF!,8,FALSE),IF($B472="PLEO",VLOOKUP($A472,#REF!,4,FALSE),IF($B472="SICRO",VLOOKUP($A472,#REF!,6,FALSE),IF($B472="SINAPI",IFERROR(SUM((VLOOKUP($A472,#REF!,14,FALSE)),VLOOKUP($A472,#REF!,20,FALSE),VLOOKUP($A472,#REF!,22,FALSE)),),"-"))))))</f>
        <v>-</v>
      </c>
      <c r="G472" s="113" t="str">
        <f>IF(OR($B472="ANP",$B472="DAER",$B472="CONSULTORIA DNIT",$B472="PREGÃO ELETRÔNICO",$B472="DMLU",$B472="DMAE",$B472="CEEE",$B472="EPTC",$B472="ORSE",$B472="SEINFRA",$B472="CREA",$B472="CAU",$B472="CEHOP",$B472="SIURB",$B472="DER-PR",$B472="SUDECAP",$B472=Aux.!$F$24,$B472=Aux.!$F$25),VLOOKUP($A472,#REF!,8,FALSE),IF($B472="CCU",VLOOKUP($A472,#REF!,7,FALSE),IF($B472="MERCADO",VLOOKUP($A472,#REF!,9,FALSE),IF($B472="PLEO",VLOOKUP($A472,#REF!,4,FALSE),IF($B472="SICRO",VLOOKUP($A472,#REF!,7,FALSE),IF($B472="SINAPI",IFERROR((VLOOKUP($A472,#REF!,16,FALSE)),(VLOOKUP($A472,#REF!,5,FALSE))),"-"))))))</f>
        <v>-</v>
      </c>
      <c r="H472" s="113" t="str">
        <f>IF(OR($B472="ANP",$B472="DAER",$B472="CONSULTORIA DNIT",$B472="PREGÃO ELETRÔNICO",$B472="DMLU",$B472="DMAE",$B472="CEEE",$B472="EPTC",$B472="ORSE",$B472="SEINFRA",$B472="CREA",$B472="CAU",$B472="CEHOP",$B472="SIURB",$B472="DER-PR",$B472="SUDECAP",$B472=Aux.!$F$24,$B472=Aux.!$F$25),VLOOKUP($A472,#REF!,5,FALSE),IF($B472="CCU",VLOOKUP($A472,#REF!,4,FALSE),IF($B472="MERCADO",VLOOKUP($A472,#REF!,6,FALSE),IF($B472="PLEO",VLOOKUP($A472,#REF!,4,FALSE),IF($B472="SICRO",VLOOKUP($A472,#REF!,4,FALSE),IF($B472="SINAPI",IFERROR((VLOOKUP($A472,#REF!,5,FALSE)),(VLOOKUP($A472,#REF!,5,FALSE))),"-"))))))</f>
        <v>-</v>
      </c>
      <c r="I472" s="114">
        <f>IF($B472="SICRO EQUIP.",VLOOKUP($A472,#REF!,10,FALSE),0)</f>
        <v>0</v>
      </c>
      <c r="J472" s="114">
        <f>IF($B472="SICRO EQUIP.",VLOOKUP($A472,#REF!,11,FALSE),0)</f>
        <v>0</v>
      </c>
      <c r="K472" s="258"/>
      <c r="L472" s="259"/>
      <c r="M472" s="115" t="e">
        <f>VLOOKUP($K472,Reajuste!$A$2:$BW$29,(MATCH($L472,Reajuste!$C$2:$BW$2,0)+2),FALSE)</f>
        <v>#N/A</v>
      </c>
      <c r="N472" s="259"/>
      <c r="O472" s="115" t="e">
        <f>VLOOKUP($K472,Reajuste!$A$2:$CW$29,(MATCH($N472,Reajuste!$C$2:$CW$2,0)+2),FALSE)</f>
        <v>#N/A</v>
      </c>
      <c r="P472" s="113">
        <f t="shared" si="0"/>
        <v>0</v>
      </c>
      <c r="Q472" s="113">
        <f t="shared" si="1"/>
        <v>0</v>
      </c>
      <c r="R472" s="113">
        <f t="shared" si="2"/>
        <v>0</v>
      </c>
      <c r="S472" s="113">
        <f t="shared" si="3"/>
        <v>0</v>
      </c>
      <c r="T472" s="113">
        <f t="shared" si="4"/>
        <v>0</v>
      </c>
      <c r="U472" s="113">
        <f t="shared" si="5"/>
        <v>0</v>
      </c>
      <c r="V472" s="4"/>
      <c r="W472" s="4"/>
      <c r="X472" s="4"/>
      <c r="Y472" s="4"/>
      <c r="Z472" s="4"/>
    </row>
    <row r="473" spans="1:26" ht="14.25" customHeight="1">
      <c r="A473" s="256"/>
      <c r="B473" s="257"/>
      <c r="C473" s="112" t="str">
        <f>IF(OR($B473="ANP",$B473="DAER",$B473="CONSULTORIA DNIT",$B473="PREGÃO ELETRÔNICO",$B473="DMLU",$B473="DMAE",$B473="CEEE",$B473="EPTC",$B473="ORSE",$B473="SEINFRA",$B473="CREA",$B473="CAU",$B473="CEHOP",$B473="SIURB",$B473="DER-PR",$B473="SUDECAP",$B473=Aux.!$F$24,$B473=Aux.!$F$25),VLOOKUP($A473,#REF!,3,FALSE),IF($B473="SICRO EQUIP.",VLOOKUP($A473,#REF!,2,FALSE),IF($B473="CCU",VLOOKUP($A473,#REF!,2,FALSE),IF($B473="MERCADO",VLOOKUP($A473,#REF!,2,FALSE),IF($B473="PLEO",VLOOKUP($A473,#REF!,2,FALSE),IF($B473="SICRO",VLOOKUP($A473,#REF!,2,FALSE),IF($B473="SINAPI",IFERROR((VLOOKUP($A473,#REF!,2,FALSE)),(VLOOKUP($A473,#REF!,2,FALSE))),"-")))))))</f>
        <v>-</v>
      </c>
      <c r="D473" s="95" t="str">
        <f>IF(OR($B473="ANP",$B473="DAER",$B473="CONSULTORIA DNIT",$B473="PREGÃO ELETRÔNICO",$B473="DMLU",$B473="DMAE",$B473="CEEE",$B473="EPTC",$B473="ORSE",$B473="SEINFRA",$B473="CREA",$B473="CAU",$B473="CEHOP",$B473="SIURB",$B473="DER-PR",$B473="SUDECAP",$B473=Aux.!$F$24,$B473=Aux.!$F$25),VLOOKUP($A473,#REF!,4,FALSE),IF($B473="SICRO EQUIP.","H",IF($B473="CCU",VLOOKUP($A473,#REF!,3,FALSE),IF($B473="MERCADO",VLOOKUP($A473,#REF!,10,FALSE),IF($B473="PLEO",VLOOKUP($A473,#REF!,3,FALSE),IF($B473="SICRO",VLOOKUP($A473,#REF!,3,FALSE),IF($B473="SINAPI",IFERROR((VLOOKUP($A473,#REF!,3,FALSE)),(VLOOKUP($A473,#REF!,3,FALSE))),"-")))))))</f>
        <v>-</v>
      </c>
      <c r="E473" s="113" t="str">
        <f>IF(OR($B473="ANP",$B473="DAER",$B473="CONSULTORIA DNIT",$B473="PREGÃO ELETRÔNICO",$B473="DMLU",$B473="DMAE",$B473="CEEE",$B473="EPTC",$B473="ORSE",$B473="SEINFRA",$B473="CREA",$B473="CAU",$B473="CEHOP",$B473="SIURB",$B473="DER-PR",$B473="SUDECAP",$B473=Aux.!$F$24,$B473=Aux.!$F$25),VLOOKUP($A473,#REF!,6,FALSE),IF($B473="CCU",VLOOKUP($A473,#REF!,5,FALSE),IF($B473="MERCADO",VLOOKUP($A473,#REF!,7,FALSE),IF($B473="PLEO",VLOOKUP($A473,#REF!,4,FALSE),IF($B473="SICRO",VLOOKUP($A473,#REF!,5,FALSE),IF($B473="SINAPI",IFERROR((VLOOKUP($A473,#REF!,18,FALSE)),),"-"))))))</f>
        <v>-</v>
      </c>
      <c r="F473" s="113" t="str">
        <f>IF(OR($B473="ANP",$B473="DAER",$B473="CONSULTORIA DNIT",$B473="PREGÃO ELETRÔNICO",$B473="DMLU",$B473="DMAE",$B473="CEEE",$B473="EPTC",$B473="ORSE",$B473="SEINFRA",$B473="CREA",$B473="CAU",$B473="CEHOP",$B473="SIURB",$B473="DER-PR",$B473="SUDECAP",$B473=Aux.!$F$24,$B473=Aux.!$F$25),VLOOKUP($A473,#REF!,7,FALSE),IF($B473="CCU",VLOOKUP($A473,#REF!,6,FALSE),IF($B473="MERCADO",VLOOKUP($A473,#REF!,8,FALSE),IF($B473="PLEO",VLOOKUP($A473,#REF!,4,FALSE),IF($B473="SICRO",VLOOKUP($A473,#REF!,6,FALSE),IF($B473="SINAPI",IFERROR(SUM((VLOOKUP($A473,#REF!,14,FALSE)),VLOOKUP($A473,#REF!,20,FALSE),VLOOKUP($A473,#REF!,22,FALSE)),),"-"))))))</f>
        <v>-</v>
      </c>
      <c r="G473" s="113" t="str">
        <f>IF(OR($B473="ANP",$B473="DAER",$B473="CONSULTORIA DNIT",$B473="PREGÃO ELETRÔNICO",$B473="DMLU",$B473="DMAE",$B473="CEEE",$B473="EPTC",$B473="ORSE",$B473="SEINFRA",$B473="CREA",$B473="CAU",$B473="CEHOP",$B473="SIURB",$B473="DER-PR",$B473="SUDECAP",$B473=Aux.!$F$24,$B473=Aux.!$F$25),VLOOKUP($A473,#REF!,8,FALSE),IF($B473="CCU",VLOOKUP($A473,#REF!,7,FALSE),IF($B473="MERCADO",VLOOKUP($A473,#REF!,9,FALSE),IF($B473="PLEO",VLOOKUP($A473,#REF!,4,FALSE),IF($B473="SICRO",VLOOKUP($A473,#REF!,7,FALSE),IF($B473="SINAPI",IFERROR((VLOOKUP($A473,#REF!,16,FALSE)),(VLOOKUP($A473,#REF!,5,FALSE))),"-"))))))</f>
        <v>-</v>
      </c>
      <c r="H473" s="113" t="str">
        <f>IF(OR($B473="ANP",$B473="DAER",$B473="CONSULTORIA DNIT",$B473="PREGÃO ELETRÔNICO",$B473="DMLU",$B473="DMAE",$B473="CEEE",$B473="EPTC",$B473="ORSE",$B473="SEINFRA",$B473="CREA",$B473="CAU",$B473="CEHOP",$B473="SIURB",$B473="DER-PR",$B473="SUDECAP",$B473=Aux.!$F$24,$B473=Aux.!$F$25),VLOOKUP($A473,#REF!,5,FALSE),IF($B473="CCU",VLOOKUP($A473,#REF!,4,FALSE),IF($B473="MERCADO",VLOOKUP($A473,#REF!,6,FALSE),IF($B473="PLEO",VLOOKUP($A473,#REF!,4,FALSE),IF($B473="SICRO",VLOOKUP($A473,#REF!,4,FALSE),IF($B473="SINAPI",IFERROR((VLOOKUP($A473,#REF!,5,FALSE)),(VLOOKUP($A473,#REF!,5,FALSE))),"-"))))))</f>
        <v>-</v>
      </c>
      <c r="I473" s="114">
        <f>IF($B473="SICRO EQUIP.",VLOOKUP($A473,#REF!,10,FALSE),0)</f>
        <v>0</v>
      </c>
      <c r="J473" s="114">
        <f>IF($B473="SICRO EQUIP.",VLOOKUP($A473,#REF!,11,FALSE),0)</f>
        <v>0</v>
      </c>
      <c r="K473" s="258"/>
      <c r="L473" s="259"/>
      <c r="M473" s="115" t="e">
        <f>VLOOKUP($K473,Reajuste!$A$2:$BW$29,(MATCH($L473,Reajuste!$C$2:$BW$2,0)+2),FALSE)</f>
        <v>#N/A</v>
      </c>
      <c r="N473" s="259"/>
      <c r="O473" s="115" t="e">
        <f>VLOOKUP($K473,Reajuste!$A$2:$CW$29,(MATCH($N473,Reajuste!$C$2:$CW$2,0)+2),FALSE)</f>
        <v>#N/A</v>
      </c>
      <c r="P473" s="113">
        <f t="shared" si="0"/>
        <v>0</v>
      </c>
      <c r="Q473" s="113">
        <f t="shared" si="1"/>
        <v>0</v>
      </c>
      <c r="R473" s="113">
        <f t="shared" si="2"/>
        <v>0</v>
      </c>
      <c r="S473" s="113">
        <f t="shared" si="3"/>
        <v>0</v>
      </c>
      <c r="T473" s="113">
        <f t="shared" si="4"/>
        <v>0</v>
      </c>
      <c r="U473" s="113">
        <f t="shared" si="5"/>
        <v>0</v>
      </c>
      <c r="V473" s="4"/>
      <c r="W473" s="4"/>
      <c r="X473" s="4"/>
      <c r="Y473" s="4"/>
      <c r="Z473" s="4"/>
    </row>
    <row r="474" spans="1:26" ht="14.25" customHeight="1">
      <c r="A474" s="256"/>
      <c r="B474" s="257"/>
      <c r="C474" s="112" t="str">
        <f>IF(OR($B474="ANP",$B474="DAER",$B474="CONSULTORIA DNIT",$B474="PREGÃO ELETRÔNICO",$B474="DMLU",$B474="DMAE",$B474="CEEE",$B474="EPTC",$B474="ORSE",$B474="SEINFRA",$B474="CREA",$B474="CAU",$B474="CEHOP",$B474="SIURB",$B474="DER-PR",$B474="SUDECAP",$B474=Aux.!$F$24,$B474=Aux.!$F$25),VLOOKUP($A474,#REF!,3,FALSE),IF($B474="SICRO EQUIP.",VLOOKUP($A474,#REF!,2,FALSE),IF($B474="CCU",VLOOKUP($A474,#REF!,2,FALSE),IF($B474="MERCADO",VLOOKUP($A474,#REF!,2,FALSE),IF($B474="PLEO",VLOOKUP($A474,#REF!,2,FALSE),IF($B474="SICRO",VLOOKUP($A474,#REF!,2,FALSE),IF($B474="SINAPI",IFERROR((VLOOKUP($A474,#REF!,2,FALSE)),(VLOOKUP($A474,#REF!,2,FALSE))),"-")))))))</f>
        <v>-</v>
      </c>
      <c r="D474" s="95" t="str">
        <f>IF(OR($B474="ANP",$B474="DAER",$B474="CONSULTORIA DNIT",$B474="PREGÃO ELETRÔNICO",$B474="DMLU",$B474="DMAE",$B474="CEEE",$B474="EPTC",$B474="ORSE",$B474="SEINFRA",$B474="CREA",$B474="CAU",$B474="CEHOP",$B474="SIURB",$B474="DER-PR",$B474="SUDECAP",$B474=Aux.!$F$24,$B474=Aux.!$F$25),VLOOKUP($A474,#REF!,4,FALSE),IF($B474="SICRO EQUIP.","H",IF($B474="CCU",VLOOKUP($A474,#REF!,3,FALSE),IF($B474="MERCADO",VLOOKUP($A474,#REF!,10,FALSE),IF($B474="PLEO",VLOOKUP($A474,#REF!,3,FALSE),IF($B474="SICRO",VLOOKUP($A474,#REF!,3,FALSE),IF($B474="SINAPI",IFERROR((VLOOKUP($A474,#REF!,3,FALSE)),(VLOOKUP($A474,#REF!,3,FALSE))),"-")))))))</f>
        <v>-</v>
      </c>
      <c r="E474" s="113" t="str">
        <f>IF(OR($B474="ANP",$B474="DAER",$B474="CONSULTORIA DNIT",$B474="PREGÃO ELETRÔNICO",$B474="DMLU",$B474="DMAE",$B474="CEEE",$B474="EPTC",$B474="ORSE",$B474="SEINFRA",$B474="CREA",$B474="CAU",$B474="CEHOP",$B474="SIURB",$B474="DER-PR",$B474="SUDECAP",$B474=Aux.!$F$24,$B474=Aux.!$F$25),VLOOKUP($A474,#REF!,6,FALSE),IF($B474="CCU",VLOOKUP($A474,#REF!,5,FALSE),IF($B474="MERCADO",VLOOKUP($A474,#REF!,7,FALSE),IF($B474="PLEO",VLOOKUP($A474,#REF!,4,FALSE),IF($B474="SICRO",VLOOKUP($A474,#REF!,5,FALSE),IF($B474="SINAPI",IFERROR((VLOOKUP($A474,#REF!,18,FALSE)),),"-"))))))</f>
        <v>-</v>
      </c>
      <c r="F474" s="113" t="str">
        <f>IF(OR($B474="ANP",$B474="DAER",$B474="CONSULTORIA DNIT",$B474="PREGÃO ELETRÔNICO",$B474="DMLU",$B474="DMAE",$B474="CEEE",$B474="EPTC",$B474="ORSE",$B474="SEINFRA",$B474="CREA",$B474="CAU",$B474="CEHOP",$B474="SIURB",$B474="DER-PR",$B474="SUDECAP",$B474=Aux.!$F$24,$B474=Aux.!$F$25),VLOOKUP($A474,#REF!,7,FALSE),IF($B474="CCU",VLOOKUP($A474,#REF!,6,FALSE),IF($B474="MERCADO",VLOOKUP($A474,#REF!,8,FALSE),IF($B474="PLEO",VLOOKUP($A474,#REF!,4,FALSE),IF($B474="SICRO",VLOOKUP($A474,#REF!,6,FALSE),IF($B474="SINAPI",IFERROR(SUM((VLOOKUP($A474,#REF!,14,FALSE)),VLOOKUP($A474,#REF!,20,FALSE),VLOOKUP($A474,#REF!,22,FALSE)),),"-"))))))</f>
        <v>-</v>
      </c>
      <c r="G474" s="113" t="str">
        <f>IF(OR($B474="ANP",$B474="DAER",$B474="CONSULTORIA DNIT",$B474="PREGÃO ELETRÔNICO",$B474="DMLU",$B474="DMAE",$B474="CEEE",$B474="EPTC",$B474="ORSE",$B474="SEINFRA",$B474="CREA",$B474="CAU",$B474="CEHOP",$B474="SIURB",$B474="DER-PR",$B474="SUDECAP",$B474=Aux.!$F$24,$B474=Aux.!$F$25),VLOOKUP($A474,#REF!,8,FALSE),IF($B474="CCU",VLOOKUP($A474,#REF!,7,FALSE),IF($B474="MERCADO",VLOOKUP($A474,#REF!,9,FALSE),IF($B474="PLEO",VLOOKUP($A474,#REF!,4,FALSE),IF($B474="SICRO",VLOOKUP($A474,#REF!,7,FALSE),IF($B474="SINAPI",IFERROR((VLOOKUP($A474,#REF!,16,FALSE)),(VLOOKUP($A474,#REF!,5,FALSE))),"-"))))))</f>
        <v>-</v>
      </c>
      <c r="H474" s="113" t="str">
        <f>IF(OR($B474="ANP",$B474="DAER",$B474="CONSULTORIA DNIT",$B474="PREGÃO ELETRÔNICO",$B474="DMLU",$B474="DMAE",$B474="CEEE",$B474="EPTC",$B474="ORSE",$B474="SEINFRA",$B474="CREA",$B474="CAU",$B474="CEHOP",$B474="SIURB",$B474="DER-PR",$B474="SUDECAP",$B474=Aux.!$F$24,$B474=Aux.!$F$25),VLOOKUP($A474,#REF!,5,FALSE),IF($B474="CCU",VLOOKUP($A474,#REF!,4,FALSE),IF($B474="MERCADO",VLOOKUP($A474,#REF!,6,FALSE),IF($B474="PLEO",VLOOKUP($A474,#REF!,4,FALSE),IF($B474="SICRO",VLOOKUP($A474,#REF!,4,FALSE),IF($B474="SINAPI",IFERROR((VLOOKUP($A474,#REF!,5,FALSE)),(VLOOKUP($A474,#REF!,5,FALSE))),"-"))))))</f>
        <v>-</v>
      </c>
      <c r="I474" s="114">
        <f>IF($B474="SICRO EQUIP.",VLOOKUP($A474,#REF!,10,FALSE),0)</f>
        <v>0</v>
      </c>
      <c r="J474" s="114">
        <f>IF($B474="SICRO EQUIP.",VLOOKUP($A474,#REF!,11,FALSE),0)</f>
        <v>0</v>
      </c>
      <c r="K474" s="258"/>
      <c r="L474" s="259"/>
      <c r="M474" s="115" t="e">
        <f>VLOOKUP($K474,Reajuste!$A$2:$BW$29,(MATCH($L474,Reajuste!$C$2:$BW$2,0)+2),FALSE)</f>
        <v>#N/A</v>
      </c>
      <c r="N474" s="259"/>
      <c r="O474" s="115" t="e">
        <f>VLOOKUP($K474,Reajuste!$A$2:$CW$29,(MATCH($N474,Reajuste!$C$2:$CW$2,0)+2),FALSE)</f>
        <v>#N/A</v>
      </c>
      <c r="P474" s="113">
        <f t="shared" si="0"/>
        <v>0</v>
      </c>
      <c r="Q474" s="113">
        <f t="shared" si="1"/>
        <v>0</v>
      </c>
      <c r="R474" s="113">
        <f t="shared" si="2"/>
        <v>0</v>
      </c>
      <c r="S474" s="113">
        <f t="shared" si="3"/>
        <v>0</v>
      </c>
      <c r="T474" s="113">
        <f t="shared" si="4"/>
        <v>0</v>
      </c>
      <c r="U474" s="113">
        <f t="shared" si="5"/>
        <v>0</v>
      </c>
      <c r="V474" s="4"/>
      <c r="W474" s="4"/>
      <c r="X474" s="4"/>
      <c r="Y474" s="4"/>
      <c r="Z474" s="4"/>
    </row>
    <row r="475" spans="1:26" ht="14.25" customHeight="1">
      <c r="A475" s="256"/>
      <c r="B475" s="257"/>
      <c r="C475" s="112" t="str">
        <f>IF(OR($B475="ANP",$B475="DAER",$B475="CONSULTORIA DNIT",$B475="PREGÃO ELETRÔNICO",$B475="DMLU",$B475="DMAE",$B475="CEEE",$B475="EPTC",$B475="ORSE",$B475="SEINFRA",$B475="CREA",$B475="CAU",$B475="CEHOP",$B475="SIURB",$B475="DER-PR",$B475="SUDECAP",$B475=Aux.!$F$24,$B475=Aux.!$F$25),VLOOKUP($A475,#REF!,3,FALSE),IF($B475="SICRO EQUIP.",VLOOKUP($A475,#REF!,2,FALSE),IF($B475="CCU",VLOOKUP($A475,#REF!,2,FALSE),IF($B475="MERCADO",VLOOKUP($A475,#REF!,2,FALSE),IF($B475="PLEO",VLOOKUP($A475,#REF!,2,FALSE),IF($B475="SICRO",VLOOKUP($A475,#REF!,2,FALSE),IF($B475="SINAPI",IFERROR((VLOOKUP($A475,#REF!,2,FALSE)),(VLOOKUP($A475,#REF!,2,FALSE))),"-")))))))</f>
        <v>-</v>
      </c>
      <c r="D475" s="95" t="str">
        <f>IF(OR($B475="ANP",$B475="DAER",$B475="CONSULTORIA DNIT",$B475="PREGÃO ELETRÔNICO",$B475="DMLU",$B475="DMAE",$B475="CEEE",$B475="EPTC",$B475="ORSE",$B475="SEINFRA",$B475="CREA",$B475="CAU",$B475="CEHOP",$B475="SIURB",$B475="DER-PR",$B475="SUDECAP",$B475=Aux.!$F$24,$B475=Aux.!$F$25),VLOOKUP($A475,#REF!,4,FALSE),IF($B475="SICRO EQUIP.","H",IF($B475="CCU",VLOOKUP($A475,#REF!,3,FALSE),IF($B475="MERCADO",VLOOKUP($A475,#REF!,10,FALSE),IF($B475="PLEO",VLOOKUP($A475,#REF!,3,FALSE),IF($B475="SICRO",VLOOKUP($A475,#REF!,3,FALSE),IF($B475="SINAPI",IFERROR((VLOOKUP($A475,#REF!,3,FALSE)),(VLOOKUP($A475,#REF!,3,FALSE))),"-")))))))</f>
        <v>-</v>
      </c>
      <c r="E475" s="113" t="str">
        <f>IF(OR($B475="ANP",$B475="DAER",$B475="CONSULTORIA DNIT",$B475="PREGÃO ELETRÔNICO",$B475="DMLU",$B475="DMAE",$B475="CEEE",$B475="EPTC",$B475="ORSE",$B475="SEINFRA",$B475="CREA",$B475="CAU",$B475="CEHOP",$B475="SIURB",$B475="DER-PR",$B475="SUDECAP",$B475=Aux.!$F$24,$B475=Aux.!$F$25),VLOOKUP($A475,#REF!,6,FALSE),IF($B475="CCU",VLOOKUP($A475,#REF!,5,FALSE),IF($B475="MERCADO",VLOOKUP($A475,#REF!,7,FALSE),IF($B475="PLEO",VLOOKUP($A475,#REF!,4,FALSE),IF($B475="SICRO",VLOOKUP($A475,#REF!,5,FALSE),IF($B475="SINAPI",IFERROR((VLOOKUP($A475,#REF!,18,FALSE)),),"-"))))))</f>
        <v>-</v>
      </c>
      <c r="F475" s="113" t="str">
        <f>IF(OR($B475="ANP",$B475="DAER",$B475="CONSULTORIA DNIT",$B475="PREGÃO ELETRÔNICO",$B475="DMLU",$B475="DMAE",$B475="CEEE",$B475="EPTC",$B475="ORSE",$B475="SEINFRA",$B475="CREA",$B475="CAU",$B475="CEHOP",$B475="SIURB",$B475="DER-PR",$B475="SUDECAP",$B475=Aux.!$F$24,$B475=Aux.!$F$25),VLOOKUP($A475,#REF!,7,FALSE),IF($B475="CCU",VLOOKUP($A475,#REF!,6,FALSE),IF($B475="MERCADO",VLOOKUP($A475,#REF!,8,FALSE),IF($B475="PLEO",VLOOKUP($A475,#REF!,4,FALSE),IF($B475="SICRO",VLOOKUP($A475,#REF!,6,FALSE),IF($B475="SINAPI",IFERROR(SUM((VLOOKUP($A475,#REF!,14,FALSE)),VLOOKUP($A475,#REF!,20,FALSE),VLOOKUP($A475,#REF!,22,FALSE)),),"-"))))))</f>
        <v>-</v>
      </c>
      <c r="G475" s="113" t="str">
        <f>IF(OR($B475="ANP",$B475="DAER",$B475="CONSULTORIA DNIT",$B475="PREGÃO ELETRÔNICO",$B475="DMLU",$B475="DMAE",$B475="CEEE",$B475="EPTC",$B475="ORSE",$B475="SEINFRA",$B475="CREA",$B475="CAU",$B475="CEHOP",$B475="SIURB",$B475="DER-PR",$B475="SUDECAP",$B475=Aux.!$F$24,$B475=Aux.!$F$25),VLOOKUP($A475,#REF!,8,FALSE),IF($B475="CCU",VLOOKUP($A475,#REF!,7,FALSE),IF($B475="MERCADO",VLOOKUP($A475,#REF!,9,FALSE),IF($B475="PLEO",VLOOKUP($A475,#REF!,4,FALSE),IF($B475="SICRO",VLOOKUP($A475,#REF!,7,FALSE),IF($B475="SINAPI",IFERROR((VLOOKUP($A475,#REF!,16,FALSE)),(VLOOKUP($A475,#REF!,5,FALSE))),"-"))))))</f>
        <v>-</v>
      </c>
      <c r="H475" s="113" t="str">
        <f>IF(OR($B475="ANP",$B475="DAER",$B475="CONSULTORIA DNIT",$B475="PREGÃO ELETRÔNICO",$B475="DMLU",$B475="DMAE",$B475="CEEE",$B475="EPTC",$B475="ORSE",$B475="SEINFRA",$B475="CREA",$B475="CAU",$B475="CEHOP",$B475="SIURB",$B475="DER-PR",$B475="SUDECAP",$B475=Aux.!$F$24,$B475=Aux.!$F$25),VLOOKUP($A475,#REF!,5,FALSE),IF($B475="CCU",VLOOKUP($A475,#REF!,4,FALSE),IF($B475="MERCADO",VLOOKUP($A475,#REF!,6,FALSE),IF($B475="PLEO",VLOOKUP($A475,#REF!,4,FALSE),IF($B475="SICRO",VLOOKUP($A475,#REF!,4,FALSE),IF($B475="SINAPI",IFERROR((VLOOKUP($A475,#REF!,5,FALSE)),(VLOOKUP($A475,#REF!,5,FALSE))),"-"))))))</f>
        <v>-</v>
      </c>
      <c r="I475" s="114">
        <f>IF($B475="SICRO EQUIP.",VLOOKUP($A475,#REF!,10,FALSE),0)</f>
        <v>0</v>
      </c>
      <c r="J475" s="114">
        <f>IF($B475="SICRO EQUIP.",VLOOKUP($A475,#REF!,11,FALSE),0)</f>
        <v>0</v>
      </c>
      <c r="K475" s="258"/>
      <c r="L475" s="259"/>
      <c r="M475" s="115" t="e">
        <f>VLOOKUP($K475,Reajuste!$A$2:$BW$29,(MATCH($L475,Reajuste!$C$2:$BW$2,0)+2),FALSE)</f>
        <v>#N/A</v>
      </c>
      <c r="N475" s="259"/>
      <c r="O475" s="115" t="e">
        <f>VLOOKUP($K475,Reajuste!$A$2:$CW$29,(MATCH($N475,Reajuste!$C$2:$CW$2,0)+2),FALSE)</f>
        <v>#N/A</v>
      </c>
      <c r="P475" s="113">
        <f t="shared" si="0"/>
        <v>0</v>
      </c>
      <c r="Q475" s="113">
        <f t="shared" si="1"/>
        <v>0</v>
      </c>
      <c r="R475" s="113">
        <f t="shared" si="2"/>
        <v>0</v>
      </c>
      <c r="S475" s="113">
        <f t="shared" si="3"/>
        <v>0</v>
      </c>
      <c r="T475" s="113">
        <f t="shared" si="4"/>
        <v>0</v>
      </c>
      <c r="U475" s="113">
        <f t="shared" si="5"/>
        <v>0</v>
      </c>
      <c r="V475" s="4"/>
      <c r="W475" s="4"/>
      <c r="X475" s="4"/>
      <c r="Y475" s="4"/>
      <c r="Z475" s="4"/>
    </row>
    <row r="476" spans="1:26" ht="14.25" customHeight="1">
      <c r="A476" s="256"/>
      <c r="B476" s="257"/>
      <c r="C476" s="112" t="str">
        <f>IF(OR($B476="ANP",$B476="DAER",$B476="CONSULTORIA DNIT",$B476="PREGÃO ELETRÔNICO",$B476="DMLU",$B476="DMAE",$B476="CEEE",$B476="EPTC",$B476="ORSE",$B476="SEINFRA",$B476="CREA",$B476="CAU",$B476="CEHOP",$B476="SIURB",$B476="DER-PR",$B476="SUDECAP",$B476=Aux.!$F$24,$B476=Aux.!$F$25),VLOOKUP($A476,#REF!,3,FALSE),IF($B476="SICRO EQUIP.",VLOOKUP($A476,#REF!,2,FALSE),IF($B476="CCU",VLOOKUP($A476,#REF!,2,FALSE),IF($B476="MERCADO",VLOOKUP($A476,#REF!,2,FALSE),IF($B476="PLEO",VLOOKUP($A476,#REF!,2,FALSE),IF($B476="SICRO",VLOOKUP($A476,#REF!,2,FALSE),IF($B476="SINAPI",IFERROR((VLOOKUP($A476,#REF!,2,FALSE)),(VLOOKUP($A476,#REF!,2,FALSE))),"-")))))))</f>
        <v>-</v>
      </c>
      <c r="D476" s="95" t="str">
        <f>IF(OR($B476="ANP",$B476="DAER",$B476="CONSULTORIA DNIT",$B476="PREGÃO ELETRÔNICO",$B476="DMLU",$B476="DMAE",$B476="CEEE",$B476="EPTC",$B476="ORSE",$B476="SEINFRA",$B476="CREA",$B476="CAU",$B476="CEHOP",$B476="SIURB",$B476="DER-PR",$B476="SUDECAP",$B476=Aux.!$F$24,$B476=Aux.!$F$25),VLOOKUP($A476,#REF!,4,FALSE),IF($B476="SICRO EQUIP.","H",IF($B476="CCU",VLOOKUP($A476,#REF!,3,FALSE),IF($B476="MERCADO",VLOOKUP($A476,#REF!,10,FALSE),IF($B476="PLEO",VLOOKUP($A476,#REF!,3,FALSE),IF($B476="SICRO",VLOOKUP($A476,#REF!,3,FALSE),IF($B476="SINAPI",IFERROR((VLOOKUP($A476,#REF!,3,FALSE)),(VLOOKUP($A476,#REF!,3,FALSE))),"-")))))))</f>
        <v>-</v>
      </c>
      <c r="E476" s="113" t="str">
        <f>IF(OR($B476="ANP",$B476="DAER",$B476="CONSULTORIA DNIT",$B476="PREGÃO ELETRÔNICO",$B476="DMLU",$B476="DMAE",$B476="CEEE",$B476="EPTC",$B476="ORSE",$B476="SEINFRA",$B476="CREA",$B476="CAU",$B476="CEHOP",$B476="SIURB",$B476="DER-PR",$B476="SUDECAP",$B476=Aux.!$F$24,$B476=Aux.!$F$25),VLOOKUP($A476,#REF!,6,FALSE),IF($B476="CCU",VLOOKUP($A476,#REF!,5,FALSE),IF($B476="MERCADO",VLOOKUP($A476,#REF!,7,FALSE),IF($B476="PLEO",VLOOKUP($A476,#REF!,4,FALSE),IF($B476="SICRO",VLOOKUP($A476,#REF!,5,FALSE),IF($B476="SINAPI",IFERROR((VLOOKUP($A476,#REF!,18,FALSE)),),"-"))))))</f>
        <v>-</v>
      </c>
      <c r="F476" s="113" t="str">
        <f>IF(OR($B476="ANP",$B476="DAER",$B476="CONSULTORIA DNIT",$B476="PREGÃO ELETRÔNICO",$B476="DMLU",$B476="DMAE",$B476="CEEE",$B476="EPTC",$B476="ORSE",$B476="SEINFRA",$B476="CREA",$B476="CAU",$B476="CEHOP",$B476="SIURB",$B476="DER-PR",$B476="SUDECAP",$B476=Aux.!$F$24,$B476=Aux.!$F$25),VLOOKUP($A476,#REF!,7,FALSE),IF($B476="CCU",VLOOKUP($A476,#REF!,6,FALSE),IF($B476="MERCADO",VLOOKUP($A476,#REF!,8,FALSE),IF($B476="PLEO",VLOOKUP($A476,#REF!,4,FALSE),IF($B476="SICRO",VLOOKUP($A476,#REF!,6,FALSE),IF($B476="SINAPI",IFERROR(SUM((VLOOKUP($A476,#REF!,14,FALSE)),VLOOKUP($A476,#REF!,20,FALSE),VLOOKUP($A476,#REF!,22,FALSE)),),"-"))))))</f>
        <v>-</v>
      </c>
      <c r="G476" s="113" t="str">
        <f>IF(OR($B476="ANP",$B476="DAER",$B476="CONSULTORIA DNIT",$B476="PREGÃO ELETRÔNICO",$B476="DMLU",$B476="DMAE",$B476="CEEE",$B476="EPTC",$B476="ORSE",$B476="SEINFRA",$B476="CREA",$B476="CAU",$B476="CEHOP",$B476="SIURB",$B476="DER-PR",$B476="SUDECAP",$B476=Aux.!$F$24,$B476=Aux.!$F$25),VLOOKUP($A476,#REF!,8,FALSE),IF($B476="CCU",VLOOKUP($A476,#REF!,7,FALSE),IF($B476="MERCADO",VLOOKUP($A476,#REF!,9,FALSE),IF($B476="PLEO",VLOOKUP($A476,#REF!,4,FALSE),IF($B476="SICRO",VLOOKUP($A476,#REF!,7,FALSE),IF($B476="SINAPI",IFERROR((VLOOKUP($A476,#REF!,16,FALSE)),(VLOOKUP($A476,#REF!,5,FALSE))),"-"))))))</f>
        <v>-</v>
      </c>
      <c r="H476" s="113" t="str">
        <f>IF(OR($B476="ANP",$B476="DAER",$B476="CONSULTORIA DNIT",$B476="PREGÃO ELETRÔNICO",$B476="DMLU",$B476="DMAE",$B476="CEEE",$B476="EPTC",$B476="ORSE",$B476="SEINFRA",$B476="CREA",$B476="CAU",$B476="CEHOP",$B476="SIURB",$B476="DER-PR",$B476="SUDECAP",$B476=Aux.!$F$24,$B476=Aux.!$F$25),VLOOKUP($A476,#REF!,5,FALSE),IF($B476="CCU",VLOOKUP($A476,#REF!,4,FALSE),IF($B476="MERCADO",VLOOKUP($A476,#REF!,6,FALSE),IF($B476="PLEO",VLOOKUP($A476,#REF!,4,FALSE),IF($B476="SICRO",VLOOKUP($A476,#REF!,4,FALSE),IF($B476="SINAPI",IFERROR((VLOOKUP($A476,#REF!,5,FALSE)),(VLOOKUP($A476,#REF!,5,FALSE))),"-"))))))</f>
        <v>-</v>
      </c>
      <c r="I476" s="114">
        <f>IF($B476="SICRO EQUIP.",VLOOKUP($A476,#REF!,10,FALSE),0)</f>
        <v>0</v>
      </c>
      <c r="J476" s="114">
        <f>IF($B476="SICRO EQUIP.",VLOOKUP($A476,#REF!,11,FALSE),0)</f>
        <v>0</v>
      </c>
      <c r="K476" s="258"/>
      <c r="L476" s="259"/>
      <c r="M476" s="115" t="e">
        <f>VLOOKUP($K476,Reajuste!$A$2:$BW$29,(MATCH($L476,Reajuste!$C$2:$BW$2,0)+2),FALSE)</f>
        <v>#N/A</v>
      </c>
      <c r="N476" s="259"/>
      <c r="O476" s="115" t="e">
        <f>VLOOKUP($K476,Reajuste!$A$2:$CW$29,(MATCH($N476,Reajuste!$C$2:$CW$2,0)+2),FALSE)</f>
        <v>#N/A</v>
      </c>
      <c r="P476" s="113">
        <f t="shared" si="0"/>
        <v>0</v>
      </c>
      <c r="Q476" s="113">
        <f t="shared" si="1"/>
        <v>0</v>
      </c>
      <c r="R476" s="113">
        <f t="shared" si="2"/>
        <v>0</v>
      </c>
      <c r="S476" s="113">
        <f t="shared" si="3"/>
        <v>0</v>
      </c>
      <c r="T476" s="113">
        <f t="shared" si="4"/>
        <v>0</v>
      </c>
      <c r="U476" s="113">
        <f t="shared" si="5"/>
        <v>0</v>
      </c>
      <c r="V476" s="4"/>
      <c r="W476" s="4"/>
      <c r="X476" s="4"/>
      <c r="Y476" s="4"/>
      <c r="Z476" s="4"/>
    </row>
    <row r="477" spans="1:26" ht="14.25" customHeight="1">
      <c r="A477" s="256"/>
      <c r="B477" s="257"/>
      <c r="C477" s="112" t="str">
        <f>IF(OR($B477="ANP",$B477="DAER",$B477="CONSULTORIA DNIT",$B477="PREGÃO ELETRÔNICO",$B477="DMLU",$B477="DMAE",$B477="CEEE",$B477="EPTC",$B477="ORSE",$B477="SEINFRA",$B477="CREA",$B477="CAU",$B477="CEHOP",$B477="SIURB",$B477="DER-PR",$B477="SUDECAP",$B477=Aux.!$F$24,$B477=Aux.!$F$25),VLOOKUP($A477,#REF!,3,FALSE),IF($B477="SICRO EQUIP.",VLOOKUP($A477,#REF!,2,FALSE),IF($B477="CCU",VLOOKUP($A477,#REF!,2,FALSE),IF($B477="MERCADO",VLOOKUP($A477,#REF!,2,FALSE),IF($B477="PLEO",VLOOKUP($A477,#REF!,2,FALSE),IF($B477="SICRO",VLOOKUP($A477,#REF!,2,FALSE),IF($B477="SINAPI",IFERROR((VLOOKUP($A477,#REF!,2,FALSE)),(VLOOKUP($A477,#REF!,2,FALSE))),"-")))))))</f>
        <v>-</v>
      </c>
      <c r="D477" s="95" t="str">
        <f>IF(OR($B477="ANP",$B477="DAER",$B477="CONSULTORIA DNIT",$B477="PREGÃO ELETRÔNICO",$B477="DMLU",$B477="DMAE",$B477="CEEE",$B477="EPTC",$B477="ORSE",$B477="SEINFRA",$B477="CREA",$B477="CAU",$B477="CEHOP",$B477="SIURB",$B477="DER-PR",$B477="SUDECAP",$B477=Aux.!$F$24,$B477=Aux.!$F$25),VLOOKUP($A477,#REF!,4,FALSE),IF($B477="SICRO EQUIP.","H",IF($B477="CCU",VLOOKUP($A477,#REF!,3,FALSE),IF($B477="MERCADO",VLOOKUP($A477,#REF!,10,FALSE),IF($B477="PLEO",VLOOKUP($A477,#REF!,3,FALSE),IF($B477="SICRO",VLOOKUP($A477,#REF!,3,FALSE),IF($B477="SINAPI",IFERROR((VLOOKUP($A477,#REF!,3,FALSE)),(VLOOKUP($A477,#REF!,3,FALSE))),"-")))))))</f>
        <v>-</v>
      </c>
      <c r="E477" s="113" t="str">
        <f>IF(OR($B477="ANP",$B477="DAER",$B477="CONSULTORIA DNIT",$B477="PREGÃO ELETRÔNICO",$B477="DMLU",$B477="DMAE",$B477="CEEE",$B477="EPTC",$B477="ORSE",$B477="SEINFRA",$B477="CREA",$B477="CAU",$B477="CEHOP",$B477="SIURB",$B477="DER-PR",$B477="SUDECAP",$B477=Aux.!$F$24,$B477=Aux.!$F$25),VLOOKUP($A477,#REF!,6,FALSE),IF($B477="CCU",VLOOKUP($A477,#REF!,5,FALSE),IF($B477="MERCADO",VLOOKUP($A477,#REF!,7,FALSE),IF($B477="PLEO",VLOOKUP($A477,#REF!,4,FALSE),IF($B477="SICRO",VLOOKUP($A477,#REF!,5,FALSE),IF($B477="SINAPI",IFERROR((VLOOKUP($A477,#REF!,18,FALSE)),),"-"))))))</f>
        <v>-</v>
      </c>
      <c r="F477" s="113" t="str">
        <f>IF(OR($B477="ANP",$B477="DAER",$B477="CONSULTORIA DNIT",$B477="PREGÃO ELETRÔNICO",$B477="DMLU",$B477="DMAE",$B477="CEEE",$B477="EPTC",$B477="ORSE",$B477="SEINFRA",$B477="CREA",$B477="CAU",$B477="CEHOP",$B477="SIURB",$B477="DER-PR",$B477="SUDECAP",$B477=Aux.!$F$24,$B477=Aux.!$F$25),VLOOKUP($A477,#REF!,7,FALSE),IF($B477="CCU",VLOOKUP($A477,#REF!,6,FALSE),IF($B477="MERCADO",VLOOKUP($A477,#REF!,8,FALSE),IF($B477="PLEO",VLOOKUP($A477,#REF!,4,FALSE),IF($B477="SICRO",VLOOKUP($A477,#REF!,6,FALSE),IF($B477="SINAPI",IFERROR(SUM((VLOOKUP($A477,#REF!,14,FALSE)),VLOOKUP($A477,#REF!,20,FALSE),VLOOKUP($A477,#REF!,22,FALSE)),),"-"))))))</f>
        <v>-</v>
      </c>
      <c r="G477" s="113" t="str">
        <f>IF(OR($B477="ANP",$B477="DAER",$B477="CONSULTORIA DNIT",$B477="PREGÃO ELETRÔNICO",$B477="DMLU",$B477="DMAE",$B477="CEEE",$B477="EPTC",$B477="ORSE",$B477="SEINFRA",$B477="CREA",$B477="CAU",$B477="CEHOP",$B477="SIURB",$B477="DER-PR",$B477="SUDECAP",$B477=Aux.!$F$24,$B477=Aux.!$F$25),VLOOKUP($A477,#REF!,8,FALSE),IF($B477="CCU",VLOOKUP($A477,#REF!,7,FALSE),IF($B477="MERCADO",VLOOKUP($A477,#REF!,9,FALSE),IF($B477="PLEO",VLOOKUP($A477,#REF!,4,FALSE),IF($B477="SICRO",VLOOKUP($A477,#REF!,7,FALSE),IF($B477="SINAPI",IFERROR((VLOOKUP($A477,#REF!,16,FALSE)),(VLOOKUP($A477,#REF!,5,FALSE))),"-"))))))</f>
        <v>-</v>
      </c>
      <c r="H477" s="113" t="str">
        <f>IF(OR($B477="ANP",$B477="DAER",$B477="CONSULTORIA DNIT",$B477="PREGÃO ELETRÔNICO",$B477="DMLU",$B477="DMAE",$B477="CEEE",$B477="EPTC",$B477="ORSE",$B477="SEINFRA",$B477="CREA",$B477="CAU",$B477="CEHOP",$B477="SIURB",$B477="DER-PR",$B477="SUDECAP",$B477=Aux.!$F$24,$B477=Aux.!$F$25),VLOOKUP($A477,#REF!,5,FALSE),IF($B477="CCU",VLOOKUP($A477,#REF!,4,FALSE),IF($B477="MERCADO",VLOOKUP($A477,#REF!,6,FALSE),IF($B477="PLEO",VLOOKUP($A477,#REF!,4,FALSE),IF($B477="SICRO",VLOOKUP($A477,#REF!,4,FALSE),IF($B477="SINAPI",IFERROR((VLOOKUP($A477,#REF!,5,FALSE)),(VLOOKUP($A477,#REF!,5,FALSE))),"-"))))))</f>
        <v>-</v>
      </c>
      <c r="I477" s="114">
        <f>IF($B477="SICRO EQUIP.",VLOOKUP($A477,#REF!,10,FALSE),0)</f>
        <v>0</v>
      </c>
      <c r="J477" s="114">
        <f>IF($B477="SICRO EQUIP.",VLOOKUP($A477,#REF!,11,FALSE),0)</f>
        <v>0</v>
      </c>
      <c r="K477" s="258"/>
      <c r="L477" s="259"/>
      <c r="M477" s="115" t="e">
        <f>VLOOKUP($K477,Reajuste!$A$2:$BW$29,(MATCH($L477,Reajuste!$C$2:$BW$2,0)+2),FALSE)</f>
        <v>#N/A</v>
      </c>
      <c r="N477" s="259"/>
      <c r="O477" s="115" t="e">
        <f>VLOOKUP($K477,Reajuste!$A$2:$CW$29,(MATCH($N477,Reajuste!$C$2:$CW$2,0)+2),FALSE)</f>
        <v>#N/A</v>
      </c>
      <c r="P477" s="113">
        <f t="shared" si="0"/>
        <v>0</v>
      </c>
      <c r="Q477" s="113">
        <f t="shared" si="1"/>
        <v>0</v>
      </c>
      <c r="R477" s="113">
        <f t="shared" si="2"/>
        <v>0</v>
      </c>
      <c r="S477" s="113">
        <f t="shared" si="3"/>
        <v>0</v>
      </c>
      <c r="T477" s="113">
        <f t="shared" si="4"/>
        <v>0</v>
      </c>
      <c r="U477" s="113">
        <f t="shared" si="5"/>
        <v>0</v>
      </c>
      <c r="V477" s="4"/>
      <c r="W477" s="4"/>
      <c r="X477" s="4"/>
      <c r="Y477" s="4"/>
      <c r="Z477" s="4"/>
    </row>
    <row r="478" spans="1:26" ht="14.25" customHeight="1">
      <c r="A478" s="256"/>
      <c r="B478" s="257"/>
      <c r="C478" s="112" t="str">
        <f>IF(OR($B478="ANP",$B478="DAER",$B478="CONSULTORIA DNIT",$B478="PREGÃO ELETRÔNICO",$B478="DMLU",$B478="DMAE",$B478="CEEE",$B478="EPTC",$B478="ORSE",$B478="SEINFRA",$B478="CREA",$B478="CAU",$B478="CEHOP",$B478="SIURB",$B478="DER-PR",$B478="SUDECAP",$B478=Aux.!$F$24,$B478=Aux.!$F$25),VLOOKUP($A478,#REF!,3,FALSE),IF($B478="SICRO EQUIP.",VLOOKUP($A478,#REF!,2,FALSE),IF($B478="CCU",VLOOKUP($A478,#REF!,2,FALSE),IF($B478="MERCADO",VLOOKUP($A478,#REF!,2,FALSE),IF($B478="PLEO",VLOOKUP($A478,#REF!,2,FALSE),IF($B478="SICRO",VLOOKUP($A478,#REF!,2,FALSE),IF($B478="SINAPI",IFERROR((VLOOKUP($A478,#REF!,2,FALSE)),(VLOOKUP($A478,#REF!,2,FALSE))),"-")))))))</f>
        <v>-</v>
      </c>
      <c r="D478" s="95" t="str">
        <f>IF(OR($B478="ANP",$B478="DAER",$B478="CONSULTORIA DNIT",$B478="PREGÃO ELETRÔNICO",$B478="DMLU",$B478="DMAE",$B478="CEEE",$B478="EPTC",$B478="ORSE",$B478="SEINFRA",$B478="CREA",$B478="CAU",$B478="CEHOP",$B478="SIURB",$B478="DER-PR",$B478="SUDECAP",$B478=Aux.!$F$24,$B478=Aux.!$F$25),VLOOKUP($A478,#REF!,4,FALSE),IF($B478="SICRO EQUIP.","H",IF($B478="CCU",VLOOKUP($A478,#REF!,3,FALSE),IF($B478="MERCADO",VLOOKUP($A478,#REF!,10,FALSE),IF($B478="PLEO",VLOOKUP($A478,#REF!,3,FALSE),IF($B478="SICRO",VLOOKUP($A478,#REF!,3,FALSE),IF($B478="SINAPI",IFERROR((VLOOKUP($A478,#REF!,3,FALSE)),(VLOOKUP($A478,#REF!,3,FALSE))),"-")))))))</f>
        <v>-</v>
      </c>
      <c r="E478" s="113" t="str">
        <f>IF(OR($B478="ANP",$B478="DAER",$B478="CONSULTORIA DNIT",$B478="PREGÃO ELETRÔNICO",$B478="DMLU",$B478="DMAE",$B478="CEEE",$B478="EPTC",$B478="ORSE",$B478="SEINFRA",$B478="CREA",$B478="CAU",$B478="CEHOP",$B478="SIURB",$B478="DER-PR",$B478="SUDECAP",$B478=Aux.!$F$24,$B478=Aux.!$F$25),VLOOKUP($A478,#REF!,6,FALSE),IF($B478="CCU",VLOOKUP($A478,#REF!,5,FALSE),IF($B478="MERCADO",VLOOKUP($A478,#REF!,7,FALSE),IF($B478="PLEO",VLOOKUP($A478,#REF!,4,FALSE),IF($B478="SICRO",VLOOKUP($A478,#REF!,5,FALSE),IF($B478="SINAPI",IFERROR((VLOOKUP($A478,#REF!,18,FALSE)),),"-"))))))</f>
        <v>-</v>
      </c>
      <c r="F478" s="113" t="str">
        <f>IF(OR($B478="ANP",$B478="DAER",$B478="CONSULTORIA DNIT",$B478="PREGÃO ELETRÔNICO",$B478="DMLU",$B478="DMAE",$B478="CEEE",$B478="EPTC",$B478="ORSE",$B478="SEINFRA",$B478="CREA",$B478="CAU",$B478="CEHOP",$B478="SIURB",$B478="DER-PR",$B478="SUDECAP",$B478=Aux.!$F$24,$B478=Aux.!$F$25),VLOOKUP($A478,#REF!,7,FALSE),IF($B478="CCU",VLOOKUP($A478,#REF!,6,FALSE),IF($B478="MERCADO",VLOOKUP($A478,#REF!,8,FALSE),IF($B478="PLEO",VLOOKUP($A478,#REF!,4,FALSE),IF($B478="SICRO",VLOOKUP($A478,#REF!,6,FALSE),IF($B478="SINAPI",IFERROR(SUM((VLOOKUP($A478,#REF!,14,FALSE)),VLOOKUP($A478,#REF!,20,FALSE),VLOOKUP($A478,#REF!,22,FALSE)),),"-"))))))</f>
        <v>-</v>
      </c>
      <c r="G478" s="113" t="str">
        <f>IF(OR($B478="ANP",$B478="DAER",$B478="CONSULTORIA DNIT",$B478="PREGÃO ELETRÔNICO",$B478="DMLU",$B478="DMAE",$B478="CEEE",$B478="EPTC",$B478="ORSE",$B478="SEINFRA",$B478="CREA",$B478="CAU",$B478="CEHOP",$B478="SIURB",$B478="DER-PR",$B478="SUDECAP",$B478=Aux.!$F$24,$B478=Aux.!$F$25),VLOOKUP($A478,#REF!,8,FALSE),IF($B478="CCU",VLOOKUP($A478,#REF!,7,FALSE),IF($B478="MERCADO",VLOOKUP($A478,#REF!,9,FALSE),IF($B478="PLEO",VLOOKUP($A478,#REF!,4,FALSE),IF($B478="SICRO",VLOOKUP($A478,#REF!,7,FALSE),IF($B478="SINAPI",IFERROR((VLOOKUP($A478,#REF!,16,FALSE)),(VLOOKUP($A478,#REF!,5,FALSE))),"-"))))))</f>
        <v>-</v>
      </c>
      <c r="H478" s="113" t="str">
        <f>IF(OR($B478="ANP",$B478="DAER",$B478="CONSULTORIA DNIT",$B478="PREGÃO ELETRÔNICO",$B478="DMLU",$B478="DMAE",$B478="CEEE",$B478="EPTC",$B478="ORSE",$B478="SEINFRA",$B478="CREA",$B478="CAU",$B478="CEHOP",$B478="SIURB",$B478="DER-PR",$B478="SUDECAP",$B478=Aux.!$F$24,$B478=Aux.!$F$25),VLOOKUP($A478,#REF!,5,FALSE),IF($B478="CCU",VLOOKUP($A478,#REF!,4,FALSE),IF($B478="MERCADO",VLOOKUP($A478,#REF!,6,FALSE),IF($B478="PLEO",VLOOKUP($A478,#REF!,4,FALSE),IF($B478="SICRO",VLOOKUP($A478,#REF!,4,FALSE),IF($B478="SINAPI",IFERROR((VLOOKUP($A478,#REF!,5,FALSE)),(VLOOKUP($A478,#REF!,5,FALSE))),"-"))))))</f>
        <v>-</v>
      </c>
      <c r="I478" s="114">
        <f>IF($B478="SICRO EQUIP.",VLOOKUP($A478,#REF!,10,FALSE),0)</f>
        <v>0</v>
      </c>
      <c r="J478" s="114">
        <f>IF($B478="SICRO EQUIP.",VLOOKUP($A478,#REF!,11,FALSE),0)</f>
        <v>0</v>
      </c>
      <c r="K478" s="258"/>
      <c r="L478" s="259"/>
      <c r="M478" s="115" t="e">
        <f>VLOOKUP($K478,Reajuste!$A$2:$BW$29,(MATCH($L478,Reajuste!$C$2:$BW$2,0)+2),FALSE)</f>
        <v>#N/A</v>
      </c>
      <c r="N478" s="259"/>
      <c r="O478" s="115" t="e">
        <f>VLOOKUP($K478,Reajuste!$A$2:$CW$29,(MATCH($N478,Reajuste!$C$2:$CW$2,0)+2),FALSE)</f>
        <v>#N/A</v>
      </c>
      <c r="P478" s="113">
        <f t="shared" si="0"/>
        <v>0</v>
      </c>
      <c r="Q478" s="113">
        <f t="shared" si="1"/>
        <v>0</v>
      </c>
      <c r="R478" s="113">
        <f t="shared" si="2"/>
        <v>0</v>
      </c>
      <c r="S478" s="113">
        <f t="shared" si="3"/>
        <v>0</v>
      </c>
      <c r="T478" s="113">
        <f t="shared" si="4"/>
        <v>0</v>
      </c>
      <c r="U478" s="113">
        <f t="shared" si="5"/>
        <v>0</v>
      </c>
      <c r="V478" s="4"/>
      <c r="W478" s="4"/>
      <c r="X478" s="4"/>
      <c r="Y478" s="4"/>
      <c r="Z478" s="4"/>
    </row>
    <row r="479" spans="1:26" ht="14.25" customHeight="1">
      <c r="A479" s="256"/>
      <c r="B479" s="257"/>
      <c r="C479" s="112" t="str">
        <f>IF(OR($B479="ANP",$B479="DAER",$B479="CONSULTORIA DNIT",$B479="PREGÃO ELETRÔNICO",$B479="DMLU",$B479="DMAE",$B479="CEEE",$B479="EPTC",$B479="ORSE",$B479="SEINFRA",$B479="CREA",$B479="CAU",$B479="CEHOP",$B479="SIURB",$B479="DER-PR",$B479="SUDECAP",$B479=Aux.!$F$24,$B479=Aux.!$F$25),VLOOKUP($A479,#REF!,3,FALSE),IF($B479="SICRO EQUIP.",VLOOKUP($A479,#REF!,2,FALSE),IF($B479="CCU",VLOOKUP($A479,#REF!,2,FALSE),IF($B479="MERCADO",VLOOKUP($A479,#REF!,2,FALSE),IF($B479="PLEO",VLOOKUP($A479,#REF!,2,FALSE),IF($B479="SICRO",VLOOKUP($A479,#REF!,2,FALSE),IF($B479="SINAPI",IFERROR((VLOOKUP($A479,#REF!,2,FALSE)),(VLOOKUP($A479,#REF!,2,FALSE))),"-")))))))</f>
        <v>-</v>
      </c>
      <c r="D479" s="95" t="str">
        <f>IF(OR($B479="ANP",$B479="DAER",$B479="CONSULTORIA DNIT",$B479="PREGÃO ELETRÔNICO",$B479="DMLU",$B479="DMAE",$B479="CEEE",$B479="EPTC",$B479="ORSE",$B479="SEINFRA",$B479="CREA",$B479="CAU",$B479="CEHOP",$B479="SIURB",$B479="DER-PR",$B479="SUDECAP",$B479=Aux.!$F$24,$B479=Aux.!$F$25),VLOOKUP($A479,#REF!,4,FALSE),IF($B479="SICRO EQUIP.","H",IF($B479="CCU",VLOOKUP($A479,#REF!,3,FALSE),IF($B479="MERCADO",VLOOKUP($A479,#REF!,10,FALSE),IF($B479="PLEO",VLOOKUP($A479,#REF!,3,FALSE),IF($B479="SICRO",VLOOKUP($A479,#REF!,3,FALSE),IF($B479="SINAPI",IFERROR((VLOOKUP($A479,#REF!,3,FALSE)),(VLOOKUP($A479,#REF!,3,FALSE))),"-")))))))</f>
        <v>-</v>
      </c>
      <c r="E479" s="113" t="str">
        <f>IF(OR($B479="ANP",$B479="DAER",$B479="CONSULTORIA DNIT",$B479="PREGÃO ELETRÔNICO",$B479="DMLU",$B479="DMAE",$B479="CEEE",$B479="EPTC",$B479="ORSE",$B479="SEINFRA",$B479="CREA",$B479="CAU",$B479="CEHOP",$B479="SIURB",$B479="DER-PR",$B479="SUDECAP",$B479=Aux.!$F$24,$B479=Aux.!$F$25),VLOOKUP($A479,#REF!,6,FALSE),IF($B479="CCU",VLOOKUP($A479,#REF!,5,FALSE),IF($B479="MERCADO",VLOOKUP($A479,#REF!,7,FALSE),IF($B479="PLEO",VLOOKUP($A479,#REF!,4,FALSE),IF($B479="SICRO",VLOOKUP($A479,#REF!,5,FALSE),IF($B479="SINAPI",IFERROR((VLOOKUP($A479,#REF!,18,FALSE)),),"-"))))))</f>
        <v>-</v>
      </c>
      <c r="F479" s="113" t="str">
        <f>IF(OR($B479="ANP",$B479="DAER",$B479="CONSULTORIA DNIT",$B479="PREGÃO ELETRÔNICO",$B479="DMLU",$B479="DMAE",$B479="CEEE",$B479="EPTC",$B479="ORSE",$B479="SEINFRA",$B479="CREA",$B479="CAU",$B479="CEHOP",$B479="SIURB",$B479="DER-PR",$B479="SUDECAP",$B479=Aux.!$F$24,$B479=Aux.!$F$25),VLOOKUP($A479,#REF!,7,FALSE),IF($B479="CCU",VLOOKUP($A479,#REF!,6,FALSE),IF($B479="MERCADO",VLOOKUP($A479,#REF!,8,FALSE),IF($B479="PLEO",VLOOKUP($A479,#REF!,4,FALSE),IF($B479="SICRO",VLOOKUP($A479,#REF!,6,FALSE),IF($B479="SINAPI",IFERROR(SUM((VLOOKUP($A479,#REF!,14,FALSE)),VLOOKUP($A479,#REF!,20,FALSE),VLOOKUP($A479,#REF!,22,FALSE)),),"-"))))))</f>
        <v>-</v>
      </c>
      <c r="G479" s="113" t="str">
        <f>IF(OR($B479="ANP",$B479="DAER",$B479="CONSULTORIA DNIT",$B479="PREGÃO ELETRÔNICO",$B479="DMLU",$B479="DMAE",$B479="CEEE",$B479="EPTC",$B479="ORSE",$B479="SEINFRA",$B479="CREA",$B479="CAU",$B479="CEHOP",$B479="SIURB",$B479="DER-PR",$B479="SUDECAP",$B479=Aux.!$F$24,$B479=Aux.!$F$25),VLOOKUP($A479,#REF!,8,FALSE),IF($B479="CCU",VLOOKUP($A479,#REF!,7,FALSE),IF($B479="MERCADO",VLOOKUP($A479,#REF!,9,FALSE),IF($B479="PLEO",VLOOKUP($A479,#REF!,4,FALSE),IF($B479="SICRO",VLOOKUP($A479,#REF!,7,FALSE),IF($B479="SINAPI",IFERROR((VLOOKUP($A479,#REF!,16,FALSE)),(VLOOKUP($A479,#REF!,5,FALSE))),"-"))))))</f>
        <v>-</v>
      </c>
      <c r="H479" s="113" t="str">
        <f>IF(OR($B479="ANP",$B479="DAER",$B479="CONSULTORIA DNIT",$B479="PREGÃO ELETRÔNICO",$B479="DMLU",$B479="DMAE",$B479="CEEE",$B479="EPTC",$B479="ORSE",$B479="SEINFRA",$B479="CREA",$B479="CAU",$B479="CEHOP",$B479="SIURB",$B479="DER-PR",$B479="SUDECAP",$B479=Aux.!$F$24,$B479=Aux.!$F$25),VLOOKUP($A479,#REF!,5,FALSE),IF($B479="CCU",VLOOKUP($A479,#REF!,4,FALSE),IF($B479="MERCADO",VLOOKUP($A479,#REF!,6,FALSE),IF($B479="PLEO",VLOOKUP($A479,#REF!,4,FALSE),IF($B479="SICRO",VLOOKUP($A479,#REF!,4,FALSE),IF($B479="SINAPI",IFERROR((VLOOKUP($A479,#REF!,5,FALSE)),(VLOOKUP($A479,#REF!,5,FALSE))),"-"))))))</f>
        <v>-</v>
      </c>
      <c r="I479" s="114">
        <f>IF($B479="SICRO EQUIP.",VLOOKUP($A479,#REF!,10,FALSE),0)</f>
        <v>0</v>
      </c>
      <c r="J479" s="114">
        <f>IF($B479="SICRO EQUIP.",VLOOKUP($A479,#REF!,11,FALSE),0)</f>
        <v>0</v>
      </c>
      <c r="K479" s="258"/>
      <c r="L479" s="259"/>
      <c r="M479" s="115" t="e">
        <f>VLOOKUP($K479,Reajuste!$A$2:$BW$29,(MATCH($L479,Reajuste!$C$2:$BW$2,0)+2),FALSE)</f>
        <v>#N/A</v>
      </c>
      <c r="N479" s="259"/>
      <c r="O479" s="115" t="e">
        <f>VLOOKUP($K479,Reajuste!$A$2:$CW$29,(MATCH($N479,Reajuste!$C$2:$CW$2,0)+2),FALSE)</f>
        <v>#N/A</v>
      </c>
      <c r="P479" s="113">
        <f t="shared" si="0"/>
        <v>0</v>
      </c>
      <c r="Q479" s="113">
        <f t="shared" si="1"/>
        <v>0</v>
      </c>
      <c r="R479" s="113">
        <f t="shared" si="2"/>
        <v>0</v>
      </c>
      <c r="S479" s="113">
        <f t="shared" si="3"/>
        <v>0</v>
      </c>
      <c r="T479" s="113">
        <f t="shared" si="4"/>
        <v>0</v>
      </c>
      <c r="U479" s="113">
        <f t="shared" si="5"/>
        <v>0</v>
      </c>
      <c r="V479" s="4"/>
      <c r="W479" s="4"/>
      <c r="X479" s="4"/>
      <c r="Y479" s="4"/>
      <c r="Z479" s="4"/>
    </row>
    <row r="480" spans="1:26" ht="14.25" customHeight="1">
      <c r="A480" s="256"/>
      <c r="B480" s="257"/>
      <c r="C480" s="112" t="str">
        <f>IF(OR($B480="ANP",$B480="DAER",$B480="CONSULTORIA DNIT",$B480="PREGÃO ELETRÔNICO",$B480="DMLU",$B480="DMAE",$B480="CEEE",$B480="EPTC",$B480="ORSE",$B480="SEINFRA",$B480="CREA",$B480="CAU",$B480="CEHOP",$B480="SIURB",$B480="DER-PR",$B480="SUDECAP",$B480=Aux.!$F$24,$B480=Aux.!$F$25),VLOOKUP($A480,#REF!,3,FALSE),IF($B480="SICRO EQUIP.",VLOOKUP($A480,#REF!,2,FALSE),IF($B480="CCU",VLOOKUP($A480,#REF!,2,FALSE),IF($B480="MERCADO",VLOOKUP($A480,#REF!,2,FALSE),IF($B480="PLEO",VLOOKUP($A480,#REF!,2,FALSE),IF($B480="SICRO",VLOOKUP($A480,#REF!,2,FALSE),IF($B480="SINAPI",IFERROR((VLOOKUP($A480,#REF!,2,FALSE)),(VLOOKUP($A480,#REF!,2,FALSE))),"-")))))))</f>
        <v>-</v>
      </c>
      <c r="D480" s="95" t="str">
        <f>IF(OR($B480="ANP",$B480="DAER",$B480="CONSULTORIA DNIT",$B480="PREGÃO ELETRÔNICO",$B480="DMLU",$B480="DMAE",$B480="CEEE",$B480="EPTC",$B480="ORSE",$B480="SEINFRA",$B480="CREA",$B480="CAU",$B480="CEHOP",$B480="SIURB",$B480="DER-PR",$B480="SUDECAP",$B480=Aux.!$F$24,$B480=Aux.!$F$25),VLOOKUP($A480,#REF!,4,FALSE),IF($B480="SICRO EQUIP.","H",IF($B480="CCU",VLOOKUP($A480,#REF!,3,FALSE),IF($B480="MERCADO",VLOOKUP($A480,#REF!,10,FALSE),IF($B480="PLEO",VLOOKUP($A480,#REF!,3,FALSE),IF($B480="SICRO",VLOOKUP($A480,#REF!,3,FALSE),IF($B480="SINAPI",IFERROR((VLOOKUP($A480,#REF!,3,FALSE)),(VLOOKUP($A480,#REF!,3,FALSE))),"-")))))))</f>
        <v>-</v>
      </c>
      <c r="E480" s="113" t="str">
        <f>IF(OR($B480="ANP",$B480="DAER",$B480="CONSULTORIA DNIT",$B480="PREGÃO ELETRÔNICO",$B480="DMLU",$B480="DMAE",$B480="CEEE",$B480="EPTC",$B480="ORSE",$B480="SEINFRA",$B480="CREA",$B480="CAU",$B480="CEHOP",$B480="SIURB",$B480="DER-PR",$B480="SUDECAP",$B480=Aux.!$F$24,$B480=Aux.!$F$25),VLOOKUP($A480,#REF!,6,FALSE),IF($B480="CCU",VLOOKUP($A480,#REF!,5,FALSE),IF($B480="MERCADO",VLOOKUP($A480,#REF!,7,FALSE),IF($B480="PLEO",VLOOKUP($A480,#REF!,4,FALSE),IF($B480="SICRO",VLOOKUP($A480,#REF!,5,FALSE),IF($B480="SINAPI",IFERROR((VLOOKUP($A480,#REF!,18,FALSE)),),"-"))))))</f>
        <v>-</v>
      </c>
      <c r="F480" s="113" t="str">
        <f>IF(OR($B480="ANP",$B480="DAER",$B480="CONSULTORIA DNIT",$B480="PREGÃO ELETRÔNICO",$B480="DMLU",$B480="DMAE",$B480="CEEE",$B480="EPTC",$B480="ORSE",$B480="SEINFRA",$B480="CREA",$B480="CAU",$B480="CEHOP",$B480="SIURB",$B480="DER-PR",$B480="SUDECAP",$B480=Aux.!$F$24,$B480=Aux.!$F$25),VLOOKUP($A480,#REF!,7,FALSE),IF($B480="CCU",VLOOKUP($A480,#REF!,6,FALSE),IF($B480="MERCADO",VLOOKUP($A480,#REF!,8,FALSE),IF($B480="PLEO",VLOOKUP($A480,#REF!,4,FALSE),IF($B480="SICRO",VLOOKUP($A480,#REF!,6,FALSE),IF($B480="SINAPI",IFERROR(SUM((VLOOKUP($A480,#REF!,14,FALSE)),VLOOKUP($A480,#REF!,20,FALSE),VLOOKUP($A480,#REF!,22,FALSE)),),"-"))))))</f>
        <v>-</v>
      </c>
      <c r="G480" s="113" t="str">
        <f>IF(OR($B480="ANP",$B480="DAER",$B480="CONSULTORIA DNIT",$B480="PREGÃO ELETRÔNICO",$B480="DMLU",$B480="DMAE",$B480="CEEE",$B480="EPTC",$B480="ORSE",$B480="SEINFRA",$B480="CREA",$B480="CAU",$B480="CEHOP",$B480="SIURB",$B480="DER-PR",$B480="SUDECAP",$B480=Aux.!$F$24,$B480=Aux.!$F$25),VLOOKUP($A480,#REF!,8,FALSE),IF($B480="CCU",VLOOKUP($A480,#REF!,7,FALSE),IF($B480="MERCADO",VLOOKUP($A480,#REF!,9,FALSE),IF($B480="PLEO",VLOOKUP($A480,#REF!,4,FALSE),IF($B480="SICRO",VLOOKUP($A480,#REF!,7,FALSE),IF($B480="SINAPI",IFERROR((VLOOKUP($A480,#REF!,16,FALSE)),(VLOOKUP($A480,#REF!,5,FALSE))),"-"))))))</f>
        <v>-</v>
      </c>
      <c r="H480" s="113" t="str">
        <f>IF(OR($B480="ANP",$B480="DAER",$B480="CONSULTORIA DNIT",$B480="PREGÃO ELETRÔNICO",$B480="DMLU",$B480="DMAE",$B480="CEEE",$B480="EPTC",$B480="ORSE",$B480="SEINFRA",$B480="CREA",$B480="CAU",$B480="CEHOP",$B480="SIURB",$B480="DER-PR",$B480="SUDECAP",$B480=Aux.!$F$24,$B480=Aux.!$F$25),VLOOKUP($A480,#REF!,5,FALSE),IF($B480="CCU",VLOOKUP($A480,#REF!,4,FALSE),IF($B480="MERCADO",VLOOKUP($A480,#REF!,6,FALSE),IF($B480="PLEO",VLOOKUP($A480,#REF!,4,FALSE),IF($B480="SICRO",VLOOKUP($A480,#REF!,4,FALSE),IF($B480="SINAPI",IFERROR((VLOOKUP($A480,#REF!,5,FALSE)),(VLOOKUP($A480,#REF!,5,FALSE))),"-"))))))</f>
        <v>-</v>
      </c>
      <c r="I480" s="114">
        <f>IF($B480="SICRO EQUIP.",VLOOKUP($A480,#REF!,10,FALSE),0)</f>
        <v>0</v>
      </c>
      <c r="J480" s="114">
        <f>IF($B480="SICRO EQUIP.",VLOOKUP($A480,#REF!,11,FALSE),0)</f>
        <v>0</v>
      </c>
      <c r="K480" s="258"/>
      <c r="L480" s="259"/>
      <c r="M480" s="115" t="e">
        <f>VLOOKUP($K480,Reajuste!$A$2:$BW$29,(MATCH($L480,Reajuste!$C$2:$BW$2,0)+2),FALSE)</f>
        <v>#N/A</v>
      </c>
      <c r="N480" s="259"/>
      <c r="O480" s="115" t="e">
        <f>VLOOKUP($K480,Reajuste!$A$2:$CW$29,(MATCH($N480,Reajuste!$C$2:$CW$2,0)+2),FALSE)</f>
        <v>#N/A</v>
      </c>
      <c r="P480" s="113">
        <f t="shared" si="0"/>
        <v>0</v>
      </c>
      <c r="Q480" s="113">
        <f t="shared" si="1"/>
        <v>0</v>
      </c>
      <c r="R480" s="113">
        <f t="shared" si="2"/>
        <v>0</v>
      </c>
      <c r="S480" s="113">
        <f t="shared" si="3"/>
        <v>0</v>
      </c>
      <c r="T480" s="113">
        <f t="shared" si="4"/>
        <v>0</v>
      </c>
      <c r="U480" s="113">
        <f t="shared" si="5"/>
        <v>0</v>
      </c>
      <c r="V480" s="4"/>
      <c r="W480" s="4"/>
      <c r="X480" s="4"/>
      <c r="Y480" s="4"/>
      <c r="Z480" s="4"/>
    </row>
    <row r="481" spans="1:26" ht="14.25" customHeight="1">
      <c r="A481" s="256"/>
      <c r="B481" s="257"/>
      <c r="C481" s="112" t="str">
        <f>IF(OR($B481="ANP",$B481="DAER",$B481="CONSULTORIA DNIT",$B481="PREGÃO ELETRÔNICO",$B481="DMLU",$B481="DMAE",$B481="CEEE",$B481="EPTC",$B481="ORSE",$B481="SEINFRA",$B481="CREA",$B481="CAU",$B481="CEHOP",$B481="SIURB",$B481="DER-PR",$B481="SUDECAP",$B481=Aux.!$F$24,$B481=Aux.!$F$25),VLOOKUP($A481,#REF!,3,FALSE),IF($B481="SICRO EQUIP.",VLOOKUP($A481,#REF!,2,FALSE),IF($B481="CCU",VLOOKUP($A481,#REF!,2,FALSE),IF($B481="MERCADO",VLOOKUP($A481,#REF!,2,FALSE),IF($B481="PLEO",VLOOKUP($A481,#REF!,2,FALSE),IF($B481="SICRO",VLOOKUP($A481,#REF!,2,FALSE),IF($B481="SINAPI",IFERROR((VLOOKUP($A481,#REF!,2,FALSE)),(VLOOKUP($A481,#REF!,2,FALSE))),"-")))))))</f>
        <v>-</v>
      </c>
      <c r="D481" s="95" t="str">
        <f>IF(OR($B481="ANP",$B481="DAER",$B481="CONSULTORIA DNIT",$B481="PREGÃO ELETRÔNICO",$B481="DMLU",$B481="DMAE",$B481="CEEE",$B481="EPTC",$B481="ORSE",$B481="SEINFRA",$B481="CREA",$B481="CAU",$B481="CEHOP",$B481="SIURB",$B481="DER-PR",$B481="SUDECAP",$B481=Aux.!$F$24,$B481=Aux.!$F$25),VLOOKUP($A481,#REF!,4,FALSE),IF($B481="SICRO EQUIP.","H",IF($B481="CCU",VLOOKUP($A481,#REF!,3,FALSE),IF($B481="MERCADO",VLOOKUP($A481,#REF!,10,FALSE),IF($B481="PLEO",VLOOKUP($A481,#REF!,3,FALSE),IF($B481="SICRO",VLOOKUP($A481,#REF!,3,FALSE),IF($B481="SINAPI",IFERROR((VLOOKUP($A481,#REF!,3,FALSE)),(VLOOKUP($A481,#REF!,3,FALSE))),"-")))))))</f>
        <v>-</v>
      </c>
      <c r="E481" s="113" t="str">
        <f>IF(OR($B481="ANP",$B481="DAER",$B481="CONSULTORIA DNIT",$B481="PREGÃO ELETRÔNICO",$B481="DMLU",$B481="DMAE",$B481="CEEE",$B481="EPTC",$B481="ORSE",$B481="SEINFRA",$B481="CREA",$B481="CAU",$B481="CEHOP",$B481="SIURB",$B481="DER-PR",$B481="SUDECAP",$B481=Aux.!$F$24,$B481=Aux.!$F$25),VLOOKUP($A481,#REF!,6,FALSE),IF($B481="CCU",VLOOKUP($A481,#REF!,5,FALSE),IF($B481="MERCADO",VLOOKUP($A481,#REF!,7,FALSE),IF($B481="PLEO",VLOOKUP($A481,#REF!,4,FALSE),IF($B481="SICRO",VLOOKUP($A481,#REF!,5,FALSE),IF($B481="SINAPI",IFERROR((VLOOKUP($A481,#REF!,18,FALSE)),),"-"))))))</f>
        <v>-</v>
      </c>
      <c r="F481" s="113" t="str">
        <f>IF(OR($B481="ANP",$B481="DAER",$B481="CONSULTORIA DNIT",$B481="PREGÃO ELETRÔNICO",$B481="DMLU",$B481="DMAE",$B481="CEEE",$B481="EPTC",$B481="ORSE",$B481="SEINFRA",$B481="CREA",$B481="CAU",$B481="CEHOP",$B481="SIURB",$B481="DER-PR",$B481="SUDECAP",$B481=Aux.!$F$24,$B481=Aux.!$F$25),VLOOKUP($A481,#REF!,7,FALSE),IF($B481="CCU",VLOOKUP($A481,#REF!,6,FALSE),IF($B481="MERCADO",VLOOKUP($A481,#REF!,8,FALSE),IF($B481="PLEO",VLOOKUP($A481,#REF!,4,FALSE),IF($B481="SICRO",VLOOKUP($A481,#REF!,6,FALSE),IF($B481="SINAPI",IFERROR(SUM((VLOOKUP($A481,#REF!,14,FALSE)),VLOOKUP($A481,#REF!,20,FALSE),VLOOKUP($A481,#REF!,22,FALSE)),),"-"))))))</f>
        <v>-</v>
      </c>
      <c r="G481" s="113" t="str">
        <f>IF(OR($B481="ANP",$B481="DAER",$B481="CONSULTORIA DNIT",$B481="PREGÃO ELETRÔNICO",$B481="DMLU",$B481="DMAE",$B481="CEEE",$B481="EPTC",$B481="ORSE",$B481="SEINFRA",$B481="CREA",$B481="CAU",$B481="CEHOP",$B481="SIURB",$B481="DER-PR",$B481="SUDECAP",$B481=Aux.!$F$24,$B481=Aux.!$F$25),VLOOKUP($A481,#REF!,8,FALSE),IF($B481="CCU",VLOOKUP($A481,#REF!,7,FALSE),IF($B481="MERCADO",VLOOKUP($A481,#REF!,9,FALSE),IF($B481="PLEO",VLOOKUP($A481,#REF!,4,FALSE),IF($B481="SICRO",VLOOKUP($A481,#REF!,7,FALSE),IF($B481="SINAPI",IFERROR((VLOOKUP($A481,#REF!,16,FALSE)),(VLOOKUP($A481,#REF!,5,FALSE))),"-"))))))</f>
        <v>-</v>
      </c>
      <c r="H481" s="113" t="str">
        <f>IF(OR($B481="ANP",$B481="DAER",$B481="CONSULTORIA DNIT",$B481="PREGÃO ELETRÔNICO",$B481="DMLU",$B481="DMAE",$B481="CEEE",$B481="EPTC",$B481="ORSE",$B481="SEINFRA",$B481="CREA",$B481="CAU",$B481="CEHOP",$B481="SIURB",$B481="DER-PR",$B481="SUDECAP",$B481=Aux.!$F$24,$B481=Aux.!$F$25),VLOOKUP($A481,#REF!,5,FALSE),IF($B481="CCU",VLOOKUP($A481,#REF!,4,FALSE),IF($B481="MERCADO",VLOOKUP($A481,#REF!,6,FALSE),IF($B481="PLEO",VLOOKUP($A481,#REF!,4,FALSE),IF($B481="SICRO",VLOOKUP($A481,#REF!,4,FALSE),IF($B481="SINAPI",IFERROR((VLOOKUP($A481,#REF!,5,FALSE)),(VLOOKUP($A481,#REF!,5,FALSE))),"-"))))))</f>
        <v>-</v>
      </c>
      <c r="I481" s="114">
        <f>IF($B481="SICRO EQUIP.",VLOOKUP($A481,#REF!,10,FALSE),0)</f>
        <v>0</v>
      </c>
      <c r="J481" s="114">
        <f>IF($B481="SICRO EQUIP.",VLOOKUP($A481,#REF!,11,FALSE),0)</f>
        <v>0</v>
      </c>
      <c r="K481" s="258"/>
      <c r="L481" s="259"/>
      <c r="M481" s="115" t="e">
        <f>VLOOKUP($K481,Reajuste!$A$2:$BW$29,(MATCH($L481,Reajuste!$C$2:$BW$2,0)+2),FALSE)</f>
        <v>#N/A</v>
      </c>
      <c r="N481" s="259"/>
      <c r="O481" s="115" t="e">
        <f>VLOOKUP($K481,Reajuste!$A$2:$CW$29,(MATCH($N481,Reajuste!$C$2:$CW$2,0)+2),FALSE)</f>
        <v>#N/A</v>
      </c>
      <c r="P481" s="113">
        <f t="shared" si="0"/>
        <v>0</v>
      </c>
      <c r="Q481" s="113">
        <f t="shared" si="1"/>
        <v>0</v>
      </c>
      <c r="R481" s="113">
        <f t="shared" si="2"/>
        <v>0</v>
      </c>
      <c r="S481" s="113">
        <f t="shared" si="3"/>
        <v>0</v>
      </c>
      <c r="T481" s="113">
        <f t="shared" si="4"/>
        <v>0</v>
      </c>
      <c r="U481" s="113">
        <f t="shared" si="5"/>
        <v>0</v>
      </c>
      <c r="V481" s="4"/>
      <c r="W481" s="4"/>
      <c r="X481" s="4"/>
      <c r="Y481" s="4"/>
      <c r="Z481" s="4"/>
    </row>
    <row r="482" spans="1:26" ht="14.25" customHeight="1">
      <c r="A482" s="256"/>
      <c r="B482" s="257"/>
      <c r="C482" s="112" t="str">
        <f>IF(OR($B482="ANP",$B482="DAER",$B482="CONSULTORIA DNIT",$B482="PREGÃO ELETRÔNICO",$B482="DMLU",$B482="DMAE",$B482="CEEE",$B482="EPTC",$B482="ORSE",$B482="SEINFRA",$B482="CREA",$B482="CAU",$B482="CEHOP",$B482="SIURB",$B482="DER-PR",$B482="SUDECAP",$B482=Aux.!$F$24,$B482=Aux.!$F$25),VLOOKUP($A482,#REF!,3,FALSE),IF($B482="SICRO EQUIP.",VLOOKUP($A482,#REF!,2,FALSE),IF($B482="CCU",VLOOKUP($A482,#REF!,2,FALSE),IF($B482="MERCADO",VLOOKUP($A482,#REF!,2,FALSE),IF($B482="PLEO",VLOOKUP($A482,#REF!,2,FALSE),IF($B482="SICRO",VLOOKUP($A482,#REF!,2,FALSE),IF($B482="SINAPI",IFERROR((VLOOKUP($A482,#REF!,2,FALSE)),(VLOOKUP($A482,#REF!,2,FALSE))),"-")))))))</f>
        <v>-</v>
      </c>
      <c r="D482" s="95" t="str">
        <f>IF(OR($B482="ANP",$B482="DAER",$B482="CONSULTORIA DNIT",$B482="PREGÃO ELETRÔNICO",$B482="DMLU",$B482="DMAE",$B482="CEEE",$B482="EPTC",$B482="ORSE",$B482="SEINFRA",$B482="CREA",$B482="CAU",$B482="CEHOP",$B482="SIURB",$B482="DER-PR",$B482="SUDECAP",$B482=Aux.!$F$24,$B482=Aux.!$F$25),VLOOKUP($A482,#REF!,4,FALSE),IF($B482="SICRO EQUIP.","H",IF($B482="CCU",VLOOKUP($A482,#REF!,3,FALSE),IF($B482="MERCADO",VLOOKUP($A482,#REF!,10,FALSE),IF($B482="PLEO",VLOOKUP($A482,#REF!,3,FALSE),IF($B482="SICRO",VLOOKUP($A482,#REF!,3,FALSE),IF($B482="SINAPI",IFERROR((VLOOKUP($A482,#REF!,3,FALSE)),(VLOOKUP($A482,#REF!,3,FALSE))),"-")))))))</f>
        <v>-</v>
      </c>
      <c r="E482" s="113" t="str">
        <f>IF(OR($B482="ANP",$B482="DAER",$B482="CONSULTORIA DNIT",$B482="PREGÃO ELETRÔNICO",$B482="DMLU",$B482="DMAE",$B482="CEEE",$B482="EPTC",$B482="ORSE",$B482="SEINFRA",$B482="CREA",$B482="CAU",$B482="CEHOP",$B482="SIURB",$B482="DER-PR",$B482="SUDECAP",$B482=Aux.!$F$24,$B482=Aux.!$F$25),VLOOKUP($A482,#REF!,6,FALSE),IF($B482="CCU",VLOOKUP($A482,#REF!,5,FALSE),IF($B482="MERCADO",VLOOKUP($A482,#REF!,7,FALSE),IF($B482="PLEO",VLOOKUP($A482,#REF!,4,FALSE),IF($B482="SICRO",VLOOKUP($A482,#REF!,5,FALSE),IF($B482="SINAPI",IFERROR((VLOOKUP($A482,#REF!,18,FALSE)),),"-"))))))</f>
        <v>-</v>
      </c>
      <c r="F482" s="113" t="str">
        <f>IF(OR($B482="ANP",$B482="DAER",$B482="CONSULTORIA DNIT",$B482="PREGÃO ELETRÔNICO",$B482="DMLU",$B482="DMAE",$B482="CEEE",$B482="EPTC",$B482="ORSE",$B482="SEINFRA",$B482="CREA",$B482="CAU",$B482="CEHOP",$B482="SIURB",$B482="DER-PR",$B482="SUDECAP",$B482=Aux.!$F$24,$B482=Aux.!$F$25),VLOOKUP($A482,#REF!,7,FALSE),IF($B482="CCU",VLOOKUP($A482,#REF!,6,FALSE),IF($B482="MERCADO",VLOOKUP($A482,#REF!,8,FALSE),IF($B482="PLEO",VLOOKUP($A482,#REF!,4,FALSE),IF($B482="SICRO",VLOOKUP($A482,#REF!,6,FALSE),IF($B482="SINAPI",IFERROR(SUM((VLOOKUP($A482,#REF!,14,FALSE)),VLOOKUP($A482,#REF!,20,FALSE),VLOOKUP($A482,#REF!,22,FALSE)),),"-"))))))</f>
        <v>-</v>
      </c>
      <c r="G482" s="113" t="str">
        <f>IF(OR($B482="ANP",$B482="DAER",$B482="CONSULTORIA DNIT",$B482="PREGÃO ELETRÔNICO",$B482="DMLU",$B482="DMAE",$B482="CEEE",$B482="EPTC",$B482="ORSE",$B482="SEINFRA",$B482="CREA",$B482="CAU",$B482="CEHOP",$B482="SIURB",$B482="DER-PR",$B482="SUDECAP",$B482=Aux.!$F$24,$B482=Aux.!$F$25),VLOOKUP($A482,#REF!,8,FALSE),IF($B482="CCU",VLOOKUP($A482,#REF!,7,FALSE),IF($B482="MERCADO",VLOOKUP($A482,#REF!,9,FALSE),IF($B482="PLEO",VLOOKUP($A482,#REF!,4,FALSE),IF($B482="SICRO",VLOOKUP($A482,#REF!,7,FALSE),IF($B482="SINAPI",IFERROR((VLOOKUP($A482,#REF!,16,FALSE)),(VLOOKUP($A482,#REF!,5,FALSE))),"-"))))))</f>
        <v>-</v>
      </c>
      <c r="H482" s="113" t="str">
        <f>IF(OR($B482="ANP",$B482="DAER",$B482="CONSULTORIA DNIT",$B482="PREGÃO ELETRÔNICO",$B482="DMLU",$B482="DMAE",$B482="CEEE",$B482="EPTC",$B482="ORSE",$B482="SEINFRA",$B482="CREA",$B482="CAU",$B482="CEHOP",$B482="SIURB",$B482="DER-PR",$B482="SUDECAP",$B482=Aux.!$F$24,$B482=Aux.!$F$25),VLOOKUP($A482,#REF!,5,FALSE),IF($B482="CCU",VLOOKUP($A482,#REF!,4,FALSE),IF($B482="MERCADO",VLOOKUP($A482,#REF!,6,FALSE),IF($B482="PLEO",VLOOKUP($A482,#REF!,4,FALSE),IF($B482="SICRO",VLOOKUP($A482,#REF!,4,FALSE),IF($B482="SINAPI",IFERROR((VLOOKUP($A482,#REF!,5,FALSE)),(VLOOKUP($A482,#REF!,5,FALSE))),"-"))))))</f>
        <v>-</v>
      </c>
      <c r="I482" s="114">
        <f>IF($B482="SICRO EQUIP.",VLOOKUP($A482,#REF!,10,FALSE),0)</f>
        <v>0</v>
      </c>
      <c r="J482" s="114">
        <f>IF($B482="SICRO EQUIP.",VLOOKUP($A482,#REF!,11,FALSE),0)</f>
        <v>0</v>
      </c>
      <c r="K482" s="258"/>
      <c r="L482" s="259"/>
      <c r="M482" s="115" t="e">
        <f>VLOOKUP($K482,Reajuste!$A$2:$BW$29,(MATCH($L482,Reajuste!$C$2:$BW$2,0)+2),FALSE)</f>
        <v>#N/A</v>
      </c>
      <c r="N482" s="259"/>
      <c r="O482" s="115" t="e">
        <f>VLOOKUP($K482,Reajuste!$A$2:$CW$29,(MATCH($N482,Reajuste!$C$2:$CW$2,0)+2),FALSE)</f>
        <v>#N/A</v>
      </c>
      <c r="P482" s="113">
        <f t="shared" si="0"/>
        <v>0</v>
      </c>
      <c r="Q482" s="113">
        <f t="shared" si="1"/>
        <v>0</v>
      </c>
      <c r="R482" s="113">
        <f t="shared" si="2"/>
        <v>0</v>
      </c>
      <c r="S482" s="113">
        <f t="shared" si="3"/>
        <v>0</v>
      </c>
      <c r="T482" s="113">
        <f t="shared" si="4"/>
        <v>0</v>
      </c>
      <c r="U482" s="113">
        <f t="shared" si="5"/>
        <v>0</v>
      </c>
      <c r="V482" s="4"/>
      <c r="W482" s="4"/>
      <c r="X482" s="4"/>
      <c r="Y482" s="4"/>
      <c r="Z482" s="4"/>
    </row>
    <row r="483" spans="1:26" ht="14.25" customHeight="1">
      <c r="A483" s="256"/>
      <c r="B483" s="257"/>
      <c r="C483" s="112" t="str">
        <f>IF(OR($B483="ANP",$B483="DAER",$B483="CONSULTORIA DNIT",$B483="PREGÃO ELETRÔNICO",$B483="DMLU",$B483="DMAE",$B483="CEEE",$B483="EPTC",$B483="ORSE",$B483="SEINFRA",$B483="CREA",$B483="CAU",$B483="CEHOP",$B483="SIURB",$B483="DER-PR",$B483="SUDECAP",$B483=Aux.!$F$24,$B483=Aux.!$F$25),VLOOKUP($A483,#REF!,3,FALSE),IF($B483="SICRO EQUIP.",VLOOKUP($A483,#REF!,2,FALSE),IF($B483="CCU",VLOOKUP($A483,#REF!,2,FALSE),IF($B483="MERCADO",VLOOKUP($A483,#REF!,2,FALSE),IF($B483="PLEO",VLOOKUP($A483,#REF!,2,FALSE),IF($B483="SICRO",VLOOKUP($A483,#REF!,2,FALSE),IF($B483="SINAPI",IFERROR((VLOOKUP($A483,#REF!,2,FALSE)),(VLOOKUP($A483,#REF!,2,FALSE))),"-")))))))</f>
        <v>-</v>
      </c>
      <c r="D483" s="95" t="str">
        <f>IF(OR($B483="ANP",$B483="DAER",$B483="CONSULTORIA DNIT",$B483="PREGÃO ELETRÔNICO",$B483="DMLU",$B483="DMAE",$B483="CEEE",$B483="EPTC",$B483="ORSE",$B483="SEINFRA",$B483="CREA",$B483="CAU",$B483="CEHOP",$B483="SIURB",$B483="DER-PR",$B483="SUDECAP",$B483=Aux.!$F$24,$B483=Aux.!$F$25),VLOOKUP($A483,#REF!,4,FALSE),IF($B483="SICRO EQUIP.","H",IF($B483="CCU",VLOOKUP($A483,#REF!,3,FALSE),IF($B483="MERCADO",VLOOKUP($A483,#REF!,10,FALSE),IF($B483="PLEO",VLOOKUP($A483,#REF!,3,FALSE),IF($B483="SICRO",VLOOKUP($A483,#REF!,3,FALSE),IF($B483="SINAPI",IFERROR((VLOOKUP($A483,#REF!,3,FALSE)),(VLOOKUP($A483,#REF!,3,FALSE))),"-")))))))</f>
        <v>-</v>
      </c>
      <c r="E483" s="113" t="str">
        <f>IF(OR($B483="ANP",$B483="DAER",$B483="CONSULTORIA DNIT",$B483="PREGÃO ELETRÔNICO",$B483="DMLU",$B483="DMAE",$B483="CEEE",$B483="EPTC",$B483="ORSE",$B483="SEINFRA",$B483="CREA",$B483="CAU",$B483="CEHOP",$B483="SIURB",$B483="DER-PR",$B483="SUDECAP",$B483=Aux.!$F$24,$B483=Aux.!$F$25),VLOOKUP($A483,#REF!,6,FALSE),IF($B483="CCU",VLOOKUP($A483,#REF!,5,FALSE),IF($B483="MERCADO",VLOOKUP($A483,#REF!,7,FALSE),IF($B483="PLEO",VLOOKUP($A483,#REF!,4,FALSE),IF($B483="SICRO",VLOOKUP($A483,#REF!,5,FALSE),IF($B483="SINAPI",IFERROR((VLOOKUP($A483,#REF!,18,FALSE)),),"-"))))))</f>
        <v>-</v>
      </c>
      <c r="F483" s="113" t="str">
        <f>IF(OR($B483="ANP",$B483="DAER",$B483="CONSULTORIA DNIT",$B483="PREGÃO ELETRÔNICO",$B483="DMLU",$B483="DMAE",$B483="CEEE",$B483="EPTC",$B483="ORSE",$B483="SEINFRA",$B483="CREA",$B483="CAU",$B483="CEHOP",$B483="SIURB",$B483="DER-PR",$B483="SUDECAP",$B483=Aux.!$F$24,$B483=Aux.!$F$25),VLOOKUP($A483,#REF!,7,FALSE),IF($B483="CCU",VLOOKUP($A483,#REF!,6,FALSE),IF($B483="MERCADO",VLOOKUP($A483,#REF!,8,FALSE),IF($B483="PLEO",VLOOKUP($A483,#REF!,4,FALSE),IF($B483="SICRO",VLOOKUP($A483,#REF!,6,FALSE),IF($B483="SINAPI",IFERROR(SUM((VLOOKUP($A483,#REF!,14,FALSE)),VLOOKUP($A483,#REF!,20,FALSE),VLOOKUP($A483,#REF!,22,FALSE)),),"-"))))))</f>
        <v>-</v>
      </c>
      <c r="G483" s="113" t="str">
        <f>IF(OR($B483="ANP",$B483="DAER",$B483="CONSULTORIA DNIT",$B483="PREGÃO ELETRÔNICO",$B483="DMLU",$B483="DMAE",$B483="CEEE",$B483="EPTC",$B483="ORSE",$B483="SEINFRA",$B483="CREA",$B483="CAU",$B483="CEHOP",$B483="SIURB",$B483="DER-PR",$B483="SUDECAP",$B483=Aux.!$F$24,$B483=Aux.!$F$25),VLOOKUP($A483,#REF!,8,FALSE),IF($B483="CCU",VLOOKUP($A483,#REF!,7,FALSE),IF($B483="MERCADO",VLOOKUP($A483,#REF!,9,FALSE),IF($B483="PLEO",VLOOKUP($A483,#REF!,4,FALSE),IF($B483="SICRO",VLOOKUP($A483,#REF!,7,FALSE),IF($B483="SINAPI",IFERROR((VLOOKUP($A483,#REF!,16,FALSE)),(VLOOKUP($A483,#REF!,5,FALSE))),"-"))))))</f>
        <v>-</v>
      </c>
      <c r="H483" s="113" t="str">
        <f>IF(OR($B483="ANP",$B483="DAER",$B483="CONSULTORIA DNIT",$B483="PREGÃO ELETRÔNICO",$B483="DMLU",$B483="DMAE",$B483="CEEE",$B483="EPTC",$B483="ORSE",$B483="SEINFRA",$B483="CREA",$B483="CAU",$B483="CEHOP",$B483="SIURB",$B483="DER-PR",$B483="SUDECAP",$B483=Aux.!$F$24,$B483=Aux.!$F$25),VLOOKUP($A483,#REF!,5,FALSE),IF($B483="CCU",VLOOKUP($A483,#REF!,4,FALSE),IF($B483="MERCADO",VLOOKUP($A483,#REF!,6,FALSE),IF($B483="PLEO",VLOOKUP($A483,#REF!,4,FALSE),IF($B483="SICRO",VLOOKUP($A483,#REF!,4,FALSE),IF($B483="SINAPI",IFERROR((VLOOKUP($A483,#REF!,5,FALSE)),(VLOOKUP($A483,#REF!,5,FALSE))),"-"))))))</f>
        <v>-</v>
      </c>
      <c r="I483" s="114">
        <f>IF($B483="SICRO EQUIP.",VLOOKUP($A483,#REF!,10,FALSE),0)</f>
        <v>0</v>
      </c>
      <c r="J483" s="114">
        <f>IF($B483="SICRO EQUIP.",VLOOKUP($A483,#REF!,11,FALSE),0)</f>
        <v>0</v>
      </c>
      <c r="K483" s="258"/>
      <c r="L483" s="259"/>
      <c r="M483" s="115" t="e">
        <f>VLOOKUP($K483,Reajuste!$A$2:$BW$29,(MATCH($L483,Reajuste!$C$2:$BW$2,0)+2),FALSE)</f>
        <v>#N/A</v>
      </c>
      <c r="N483" s="259"/>
      <c r="O483" s="115" t="e">
        <f>VLOOKUP($K483,Reajuste!$A$2:$CW$29,(MATCH($N483,Reajuste!$C$2:$CW$2,0)+2),FALSE)</f>
        <v>#N/A</v>
      </c>
      <c r="P483" s="113">
        <f t="shared" si="0"/>
        <v>0</v>
      </c>
      <c r="Q483" s="113">
        <f t="shared" si="1"/>
        <v>0</v>
      </c>
      <c r="R483" s="113">
        <f t="shared" si="2"/>
        <v>0</v>
      </c>
      <c r="S483" s="113">
        <f t="shared" si="3"/>
        <v>0</v>
      </c>
      <c r="T483" s="113">
        <f t="shared" si="4"/>
        <v>0</v>
      </c>
      <c r="U483" s="113">
        <f t="shared" si="5"/>
        <v>0</v>
      </c>
      <c r="V483" s="4"/>
      <c r="W483" s="4"/>
      <c r="X483" s="4"/>
      <c r="Y483" s="4"/>
      <c r="Z483" s="4"/>
    </row>
    <row r="484" spans="1:26" ht="14.25" customHeight="1">
      <c r="A484" s="256"/>
      <c r="B484" s="257"/>
      <c r="C484" s="112" t="str">
        <f>IF(OR($B484="ANP",$B484="DAER",$B484="CONSULTORIA DNIT",$B484="PREGÃO ELETRÔNICO",$B484="DMLU",$B484="DMAE",$B484="CEEE",$B484="EPTC",$B484="ORSE",$B484="SEINFRA",$B484="CREA",$B484="CAU",$B484="CEHOP",$B484="SIURB",$B484="DER-PR",$B484="SUDECAP",$B484=Aux.!$F$24,$B484=Aux.!$F$25),VLOOKUP($A484,#REF!,3,FALSE),IF($B484="SICRO EQUIP.",VLOOKUP($A484,#REF!,2,FALSE),IF($B484="CCU",VLOOKUP($A484,#REF!,2,FALSE),IF($B484="MERCADO",VLOOKUP($A484,#REF!,2,FALSE),IF($B484="PLEO",VLOOKUP($A484,#REF!,2,FALSE),IF($B484="SICRO",VLOOKUP($A484,#REF!,2,FALSE),IF($B484="SINAPI",IFERROR((VLOOKUP($A484,#REF!,2,FALSE)),(VLOOKUP($A484,#REF!,2,FALSE))),"-")))))))</f>
        <v>-</v>
      </c>
      <c r="D484" s="95" t="str">
        <f>IF(OR($B484="ANP",$B484="DAER",$B484="CONSULTORIA DNIT",$B484="PREGÃO ELETRÔNICO",$B484="DMLU",$B484="DMAE",$B484="CEEE",$B484="EPTC",$B484="ORSE",$B484="SEINFRA",$B484="CREA",$B484="CAU",$B484="CEHOP",$B484="SIURB",$B484="DER-PR",$B484="SUDECAP",$B484=Aux.!$F$24,$B484=Aux.!$F$25),VLOOKUP($A484,#REF!,4,FALSE),IF($B484="SICRO EQUIP.","H",IF($B484="CCU",VLOOKUP($A484,#REF!,3,FALSE),IF($B484="MERCADO",VLOOKUP($A484,#REF!,10,FALSE),IF($B484="PLEO",VLOOKUP($A484,#REF!,3,FALSE),IF($B484="SICRO",VLOOKUP($A484,#REF!,3,FALSE),IF($B484="SINAPI",IFERROR((VLOOKUP($A484,#REF!,3,FALSE)),(VLOOKUP($A484,#REF!,3,FALSE))),"-")))))))</f>
        <v>-</v>
      </c>
      <c r="E484" s="113" t="str">
        <f>IF(OR($B484="ANP",$B484="DAER",$B484="CONSULTORIA DNIT",$B484="PREGÃO ELETRÔNICO",$B484="DMLU",$B484="DMAE",$B484="CEEE",$B484="EPTC",$B484="ORSE",$B484="SEINFRA",$B484="CREA",$B484="CAU",$B484="CEHOP",$B484="SIURB",$B484="DER-PR",$B484="SUDECAP",$B484=Aux.!$F$24,$B484=Aux.!$F$25),VLOOKUP($A484,#REF!,6,FALSE),IF($B484="CCU",VLOOKUP($A484,#REF!,5,FALSE),IF($B484="MERCADO",VLOOKUP($A484,#REF!,7,FALSE),IF($B484="PLEO",VLOOKUP($A484,#REF!,4,FALSE),IF($B484="SICRO",VLOOKUP($A484,#REF!,5,FALSE),IF($B484="SINAPI",IFERROR((VLOOKUP($A484,#REF!,18,FALSE)),),"-"))))))</f>
        <v>-</v>
      </c>
      <c r="F484" s="113" t="str">
        <f>IF(OR($B484="ANP",$B484="DAER",$B484="CONSULTORIA DNIT",$B484="PREGÃO ELETRÔNICO",$B484="DMLU",$B484="DMAE",$B484="CEEE",$B484="EPTC",$B484="ORSE",$B484="SEINFRA",$B484="CREA",$B484="CAU",$B484="CEHOP",$B484="SIURB",$B484="DER-PR",$B484="SUDECAP",$B484=Aux.!$F$24,$B484=Aux.!$F$25),VLOOKUP($A484,#REF!,7,FALSE),IF($B484="CCU",VLOOKUP($A484,#REF!,6,FALSE),IF($B484="MERCADO",VLOOKUP($A484,#REF!,8,FALSE),IF($B484="PLEO",VLOOKUP($A484,#REF!,4,FALSE),IF($B484="SICRO",VLOOKUP($A484,#REF!,6,FALSE),IF($B484="SINAPI",IFERROR(SUM((VLOOKUP($A484,#REF!,14,FALSE)),VLOOKUP($A484,#REF!,20,FALSE),VLOOKUP($A484,#REF!,22,FALSE)),),"-"))))))</f>
        <v>-</v>
      </c>
      <c r="G484" s="113" t="str">
        <f>IF(OR($B484="ANP",$B484="DAER",$B484="CONSULTORIA DNIT",$B484="PREGÃO ELETRÔNICO",$B484="DMLU",$B484="DMAE",$B484="CEEE",$B484="EPTC",$B484="ORSE",$B484="SEINFRA",$B484="CREA",$B484="CAU",$B484="CEHOP",$B484="SIURB",$B484="DER-PR",$B484="SUDECAP",$B484=Aux.!$F$24,$B484=Aux.!$F$25),VLOOKUP($A484,#REF!,8,FALSE),IF($B484="CCU",VLOOKUP($A484,#REF!,7,FALSE),IF($B484="MERCADO",VLOOKUP($A484,#REF!,9,FALSE),IF($B484="PLEO",VLOOKUP($A484,#REF!,4,FALSE),IF($B484="SICRO",VLOOKUP($A484,#REF!,7,FALSE),IF($B484="SINAPI",IFERROR((VLOOKUP($A484,#REF!,16,FALSE)),(VLOOKUP($A484,#REF!,5,FALSE))),"-"))))))</f>
        <v>-</v>
      </c>
      <c r="H484" s="113" t="str">
        <f>IF(OR($B484="ANP",$B484="DAER",$B484="CONSULTORIA DNIT",$B484="PREGÃO ELETRÔNICO",$B484="DMLU",$B484="DMAE",$B484="CEEE",$B484="EPTC",$B484="ORSE",$B484="SEINFRA",$B484="CREA",$B484="CAU",$B484="CEHOP",$B484="SIURB",$B484="DER-PR",$B484="SUDECAP",$B484=Aux.!$F$24,$B484=Aux.!$F$25),VLOOKUP($A484,#REF!,5,FALSE),IF($B484="CCU",VLOOKUP($A484,#REF!,4,FALSE),IF($B484="MERCADO",VLOOKUP($A484,#REF!,6,FALSE),IF($B484="PLEO",VLOOKUP($A484,#REF!,4,FALSE),IF($B484="SICRO",VLOOKUP($A484,#REF!,4,FALSE),IF($B484="SINAPI",IFERROR((VLOOKUP($A484,#REF!,5,FALSE)),(VLOOKUP($A484,#REF!,5,FALSE))),"-"))))))</f>
        <v>-</v>
      </c>
      <c r="I484" s="114">
        <f>IF($B484="SICRO EQUIP.",VLOOKUP($A484,#REF!,10,FALSE),0)</f>
        <v>0</v>
      </c>
      <c r="J484" s="114">
        <f>IF($B484="SICRO EQUIP.",VLOOKUP($A484,#REF!,11,FALSE),0)</f>
        <v>0</v>
      </c>
      <c r="K484" s="258"/>
      <c r="L484" s="259"/>
      <c r="M484" s="115" t="e">
        <f>VLOOKUP($K484,Reajuste!$A$2:$BW$29,(MATCH($L484,Reajuste!$C$2:$BW$2,0)+2),FALSE)</f>
        <v>#N/A</v>
      </c>
      <c r="N484" s="259"/>
      <c r="O484" s="115" t="e">
        <f>VLOOKUP($K484,Reajuste!$A$2:$CW$29,(MATCH($N484,Reajuste!$C$2:$CW$2,0)+2),FALSE)</f>
        <v>#N/A</v>
      </c>
      <c r="P484" s="113">
        <f t="shared" si="0"/>
        <v>0</v>
      </c>
      <c r="Q484" s="113">
        <f t="shared" si="1"/>
        <v>0</v>
      </c>
      <c r="R484" s="113">
        <f t="shared" si="2"/>
        <v>0</v>
      </c>
      <c r="S484" s="113">
        <f t="shared" si="3"/>
        <v>0</v>
      </c>
      <c r="T484" s="113">
        <f t="shared" si="4"/>
        <v>0</v>
      </c>
      <c r="U484" s="113">
        <f t="shared" si="5"/>
        <v>0</v>
      </c>
      <c r="V484" s="4"/>
      <c r="W484" s="4"/>
      <c r="X484" s="4"/>
      <c r="Y484" s="4"/>
      <c r="Z484" s="4"/>
    </row>
    <row r="485" spans="1:26" ht="14.25" customHeight="1">
      <c r="A485" s="256"/>
      <c r="B485" s="257"/>
      <c r="C485" s="112" t="str">
        <f>IF(OR($B485="ANP",$B485="DAER",$B485="CONSULTORIA DNIT",$B485="PREGÃO ELETRÔNICO",$B485="DMLU",$B485="DMAE",$B485="CEEE",$B485="EPTC",$B485="ORSE",$B485="SEINFRA",$B485="CREA",$B485="CAU",$B485="CEHOP",$B485="SIURB",$B485="DER-PR",$B485="SUDECAP",$B485=Aux.!$F$24,$B485=Aux.!$F$25),VLOOKUP($A485,#REF!,3,FALSE),IF($B485="SICRO EQUIP.",VLOOKUP($A485,#REF!,2,FALSE),IF($B485="CCU",VLOOKUP($A485,#REF!,2,FALSE),IF($B485="MERCADO",VLOOKUP($A485,#REF!,2,FALSE),IF($B485="PLEO",VLOOKUP($A485,#REF!,2,FALSE),IF($B485="SICRO",VLOOKUP($A485,#REF!,2,FALSE),IF($B485="SINAPI",IFERROR((VLOOKUP($A485,#REF!,2,FALSE)),(VLOOKUP($A485,#REF!,2,FALSE))),"-")))))))</f>
        <v>-</v>
      </c>
      <c r="D485" s="95" t="str">
        <f>IF(OR($B485="ANP",$B485="DAER",$B485="CONSULTORIA DNIT",$B485="PREGÃO ELETRÔNICO",$B485="DMLU",$B485="DMAE",$B485="CEEE",$B485="EPTC",$B485="ORSE",$B485="SEINFRA",$B485="CREA",$B485="CAU",$B485="CEHOP",$B485="SIURB",$B485="DER-PR",$B485="SUDECAP",$B485=Aux.!$F$24,$B485=Aux.!$F$25),VLOOKUP($A485,#REF!,4,FALSE),IF($B485="SICRO EQUIP.","H",IF($B485="CCU",VLOOKUP($A485,#REF!,3,FALSE),IF($B485="MERCADO",VLOOKUP($A485,#REF!,10,FALSE),IF($B485="PLEO",VLOOKUP($A485,#REF!,3,FALSE),IF($B485="SICRO",VLOOKUP($A485,#REF!,3,FALSE),IF($B485="SINAPI",IFERROR((VLOOKUP($A485,#REF!,3,FALSE)),(VLOOKUP($A485,#REF!,3,FALSE))),"-")))))))</f>
        <v>-</v>
      </c>
      <c r="E485" s="113" t="str">
        <f>IF(OR($B485="ANP",$B485="DAER",$B485="CONSULTORIA DNIT",$B485="PREGÃO ELETRÔNICO",$B485="DMLU",$B485="DMAE",$B485="CEEE",$B485="EPTC",$B485="ORSE",$B485="SEINFRA",$B485="CREA",$B485="CAU",$B485="CEHOP",$B485="SIURB",$B485="DER-PR",$B485="SUDECAP",$B485=Aux.!$F$24,$B485=Aux.!$F$25),VLOOKUP($A485,#REF!,6,FALSE),IF($B485="CCU",VLOOKUP($A485,#REF!,5,FALSE),IF($B485="MERCADO",VLOOKUP($A485,#REF!,7,FALSE),IF($B485="PLEO",VLOOKUP($A485,#REF!,4,FALSE),IF($B485="SICRO",VLOOKUP($A485,#REF!,5,FALSE),IF($B485="SINAPI",IFERROR((VLOOKUP($A485,#REF!,18,FALSE)),),"-"))))))</f>
        <v>-</v>
      </c>
      <c r="F485" s="113" t="str">
        <f>IF(OR($B485="ANP",$B485="DAER",$B485="CONSULTORIA DNIT",$B485="PREGÃO ELETRÔNICO",$B485="DMLU",$B485="DMAE",$B485="CEEE",$B485="EPTC",$B485="ORSE",$B485="SEINFRA",$B485="CREA",$B485="CAU",$B485="CEHOP",$B485="SIURB",$B485="DER-PR",$B485="SUDECAP",$B485=Aux.!$F$24,$B485=Aux.!$F$25),VLOOKUP($A485,#REF!,7,FALSE),IF($B485="CCU",VLOOKUP($A485,#REF!,6,FALSE),IF($B485="MERCADO",VLOOKUP($A485,#REF!,8,FALSE),IF($B485="PLEO",VLOOKUP($A485,#REF!,4,FALSE),IF($B485="SICRO",VLOOKUP($A485,#REF!,6,FALSE),IF($B485="SINAPI",IFERROR(SUM((VLOOKUP($A485,#REF!,14,FALSE)),VLOOKUP($A485,#REF!,20,FALSE),VLOOKUP($A485,#REF!,22,FALSE)),),"-"))))))</f>
        <v>-</v>
      </c>
      <c r="G485" s="113" t="str">
        <f>IF(OR($B485="ANP",$B485="DAER",$B485="CONSULTORIA DNIT",$B485="PREGÃO ELETRÔNICO",$B485="DMLU",$B485="DMAE",$B485="CEEE",$B485="EPTC",$B485="ORSE",$B485="SEINFRA",$B485="CREA",$B485="CAU",$B485="CEHOP",$B485="SIURB",$B485="DER-PR",$B485="SUDECAP",$B485=Aux.!$F$24,$B485=Aux.!$F$25),VLOOKUP($A485,#REF!,8,FALSE),IF($B485="CCU",VLOOKUP($A485,#REF!,7,FALSE),IF($B485="MERCADO",VLOOKUP($A485,#REF!,9,FALSE),IF($B485="PLEO",VLOOKUP($A485,#REF!,4,FALSE),IF($B485="SICRO",VLOOKUP($A485,#REF!,7,FALSE),IF($B485="SINAPI",IFERROR((VLOOKUP($A485,#REF!,16,FALSE)),(VLOOKUP($A485,#REF!,5,FALSE))),"-"))))))</f>
        <v>-</v>
      </c>
      <c r="H485" s="113" t="str">
        <f>IF(OR($B485="ANP",$B485="DAER",$B485="CONSULTORIA DNIT",$B485="PREGÃO ELETRÔNICO",$B485="DMLU",$B485="DMAE",$B485="CEEE",$B485="EPTC",$B485="ORSE",$B485="SEINFRA",$B485="CREA",$B485="CAU",$B485="CEHOP",$B485="SIURB",$B485="DER-PR",$B485="SUDECAP",$B485=Aux.!$F$24,$B485=Aux.!$F$25),VLOOKUP($A485,#REF!,5,FALSE),IF($B485="CCU",VLOOKUP($A485,#REF!,4,FALSE),IF($B485="MERCADO",VLOOKUP($A485,#REF!,6,FALSE),IF($B485="PLEO",VLOOKUP($A485,#REF!,4,FALSE),IF($B485="SICRO",VLOOKUP($A485,#REF!,4,FALSE),IF($B485="SINAPI",IFERROR((VLOOKUP($A485,#REF!,5,FALSE)),(VLOOKUP($A485,#REF!,5,FALSE))),"-"))))))</f>
        <v>-</v>
      </c>
      <c r="I485" s="114">
        <f>IF($B485="SICRO EQUIP.",VLOOKUP($A485,#REF!,10,FALSE),0)</f>
        <v>0</v>
      </c>
      <c r="J485" s="114">
        <f>IF($B485="SICRO EQUIP.",VLOOKUP($A485,#REF!,11,FALSE),0)</f>
        <v>0</v>
      </c>
      <c r="K485" s="258"/>
      <c r="L485" s="259"/>
      <c r="M485" s="115" t="e">
        <f>VLOOKUP($K485,Reajuste!$A$2:$BW$29,(MATCH($L485,Reajuste!$C$2:$BW$2,0)+2),FALSE)</f>
        <v>#N/A</v>
      </c>
      <c r="N485" s="259"/>
      <c r="O485" s="115" t="e">
        <f>VLOOKUP($K485,Reajuste!$A$2:$CW$29,(MATCH($N485,Reajuste!$C$2:$CW$2,0)+2),FALSE)</f>
        <v>#N/A</v>
      </c>
      <c r="P485" s="113">
        <f t="shared" si="0"/>
        <v>0</v>
      </c>
      <c r="Q485" s="113">
        <f t="shared" si="1"/>
        <v>0</v>
      </c>
      <c r="R485" s="113">
        <f t="shared" si="2"/>
        <v>0</v>
      </c>
      <c r="S485" s="113">
        <f t="shared" si="3"/>
        <v>0</v>
      </c>
      <c r="T485" s="113">
        <f t="shared" si="4"/>
        <v>0</v>
      </c>
      <c r="U485" s="113">
        <f t="shared" si="5"/>
        <v>0</v>
      </c>
      <c r="V485" s="4"/>
      <c r="W485" s="4"/>
      <c r="X485" s="4"/>
      <c r="Y485" s="4"/>
      <c r="Z485" s="4"/>
    </row>
    <row r="486" spans="1:26" ht="14.25" customHeight="1">
      <c r="A486" s="256"/>
      <c r="B486" s="257"/>
      <c r="C486" s="112" t="str">
        <f>IF(OR($B486="ANP",$B486="DAER",$B486="CONSULTORIA DNIT",$B486="PREGÃO ELETRÔNICO",$B486="DMLU",$B486="DMAE",$B486="CEEE",$B486="EPTC",$B486="ORSE",$B486="SEINFRA",$B486="CREA",$B486="CAU",$B486="CEHOP",$B486="SIURB",$B486="DER-PR",$B486="SUDECAP",$B486=Aux.!$F$24,$B486=Aux.!$F$25),VLOOKUP($A486,#REF!,3,FALSE),IF($B486="SICRO EQUIP.",VLOOKUP($A486,#REF!,2,FALSE),IF($B486="CCU",VLOOKUP($A486,#REF!,2,FALSE),IF($B486="MERCADO",VLOOKUP($A486,#REF!,2,FALSE),IF($B486="PLEO",VLOOKUP($A486,#REF!,2,FALSE),IF($B486="SICRO",VLOOKUP($A486,#REF!,2,FALSE),IF($B486="SINAPI",IFERROR((VLOOKUP($A486,#REF!,2,FALSE)),(VLOOKUP($A486,#REF!,2,FALSE))),"-")))))))</f>
        <v>-</v>
      </c>
      <c r="D486" s="95" t="str">
        <f>IF(OR($B486="ANP",$B486="DAER",$B486="CONSULTORIA DNIT",$B486="PREGÃO ELETRÔNICO",$B486="DMLU",$B486="DMAE",$B486="CEEE",$B486="EPTC",$B486="ORSE",$B486="SEINFRA",$B486="CREA",$B486="CAU",$B486="CEHOP",$B486="SIURB",$B486="DER-PR",$B486="SUDECAP",$B486=Aux.!$F$24,$B486=Aux.!$F$25),VLOOKUP($A486,#REF!,4,FALSE),IF($B486="SICRO EQUIP.","H",IF($B486="CCU",VLOOKUP($A486,#REF!,3,FALSE),IF($B486="MERCADO",VLOOKUP($A486,#REF!,10,FALSE),IF($B486="PLEO",VLOOKUP($A486,#REF!,3,FALSE),IF($B486="SICRO",VLOOKUP($A486,#REF!,3,FALSE),IF($B486="SINAPI",IFERROR((VLOOKUP($A486,#REF!,3,FALSE)),(VLOOKUP($A486,#REF!,3,FALSE))),"-")))))))</f>
        <v>-</v>
      </c>
      <c r="E486" s="113" t="str">
        <f>IF(OR($B486="ANP",$B486="DAER",$B486="CONSULTORIA DNIT",$B486="PREGÃO ELETRÔNICO",$B486="DMLU",$B486="DMAE",$B486="CEEE",$B486="EPTC",$B486="ORSE",$B486="SEINFRA",$B486="CREA",$B486="CAU",$B486="CEHOP",$B486="SIURB",$B486="DER-PR",$B486="SUDECAP",$B486=Aux.!$F$24,$B486=Aux.!$F$25),VLOOKUP($A486,#REF!,6,FALSE),IF($B486="CCU",VLOOKUP($A486,#REF!,5,FALSE),IF($B486="MERCADO",VLOOKUP($A486,#REF!,7,FALSE),IF($B486="PLEO",VLOOKUP($A486,#REF!,4,FALSE),IF($B486="SICRO",VLOOKUP($A486,#REF!,5,FALSE),IF($B486="SINAPI",IFERROR((VLOOKUP($A486,#REF!,18,FALSE)),),"-"))))))</f>
        <v>-</v>
      </c>
      <c r="F486" s="113" t="str">
        <f>IF(OR($B486="ANP",$B486="DAER",$B486="CONSULTORIA DNIT",$B486="PREGÃO ELETRÔNICO",$B486="DMLU",$B486="DMAE",$B486="CEEE",$B486="EPTC",$B486="ORSE",$B486="SEINFRA",$B486="CREA",$B486="CAU",$B486="CEHOP",$B486="SIURB",$B486="DER-PR",$B486="SUDECAP",$B486=Aux.!$F$24,$B486=Aux.!$F$25),VLOOKUP($A486,#REF!,7,FALSE),IF($B486="CCU",VLOOKUP($A486,#REF!,6,FALSE),IF($B486="MERCADO",VLOOKUP($A486,#REF!,8,FALSE),IF($B486="PLEO",VLOOKUP($A486,#REF!,4,FALSE),IF($B486="SICRO",VLOOKUP($A486,#REF!,6,FALSE),IF($B486="SINAPI",IFERROR(SUM((VLOOKUP($A486,#REF!,14,FALSE)),VLOOKUP($A486,#REF!,20,FALSE),VLOOKUP($A486,#REF!,22,FALSE)),),"-"))))))</f>
        <v>-</v>
      </c>
      <c r="G486" s="113" t="str">
        <f>IF(OR($B486="ANP",$B486="DAER",$B486="CONSULTORIA DNIT",$B486="PREGÃO ELETRÔNICO",$B486="DMLU",$B486="DMAE",$B486="CEEE",$B486="EPTC",$B486="ORSE",$B486="SEINFRA",$B486="CREA",$B486="CAU",$B486="CEHOP",$B486="SIURB",$B486="DER-PR",$B486="SUDECAP",$B486=Aux.!$F$24,$B486=Aux.!$F$25),VLOOKUP($A486,#REF!,8,FALSE),IF($B486="CCU",VLOOKUP($A486,#REF!,7,FALSE),IF($B486="MERCADO",VLOOKUP($A486,#REF!,9,FALSE),IF($B486="PLEO",VLOOKUP($A486,#REF!,4,FALSE),IF($B486="SICRO",VLOOKUP($A486,#REF!,7,FALSE),IF($B486="SINAPI",IFERROR((VLOOKUP($A486,#REF!,16,FALSE)),(VLOOKUP($A486,#REF!,5,FALSE))),"-"))))))</f>
        <v>-</v>
      </c>
      <c r="H486" s="113" t="str">
        <f>IF(OR($B486="ANP",$B486="DAER",$B486="CONSULTORIA DNIT",$B486="PREGÃO ELETRÔNICO",$B486="DMLU",$B486="DMAE",$B486="CEEE",$B486="EPTC",$B486="ORSE",$B486="SEINFRA",$B486="CREA",$B486="CAU",$B486="CEHOP",$B486="SIURB",$B486="DER-PR",$B486="SUDECAP",$B486=Aux.!$F$24,$B486=Aux.!$F$25),VLOOKUP($A486,#REF!,5,FALSE),IF($B486="CCU",VLOOKUP($A486,#REF!,4,FALSE),IF($B486="MERCADO",VLOOKUP($A486,#REF!,6,FALSE),IF($B486="PLEO",VLOOKUP($A486,#REF!,4,FALSE),IF($B486="SICRO",VLOOKUP($A486,#REF!,4,FALSE),IF($B486="SINAPI",IFERROR((VLOOKUP($A486,#REF!,5,FALSE)),(VLOOKUP($A486,#REF!,5,FALSE))),"-"))))))</f>
        <v>-</v>
      </c>
      <c r="I486" s="114">
        <f>IF($B486="SICRO EQUIP.",VLOOKUP($A486,#REF!,10,FALSE),0)</f>
        <v>0</v>
      </c>
      <c r="J486" s="114">
        <f>IF($B486="SICRO EQUIP.",VLOOKUP($A486,#REF!,11,FALSE),0)</f>
        <v>0</v>
      </c>
      <c r="K486" s="258"/>
      <c r="L486" s="259"/>
      <c r="M486" s="115" t="e">
        <f>VLOOKUP($K486,Reajuste!$A$2:$BW$29,(MATCH($L486,Reajuste!$C$2:$BW$2,0)+2),FALSE)</f>
        <v>#N/A</v>
      </c>
      <c r="N486" s="259"/>
      <c r="O486" s="115" t="e">
        <f>VLOOKUP($K486,Reajuste!$A$2:$CW$29,(MATCH($N486,Reajuste!$C$2:$CW$2,0)+2),FALSE)</f>
        <v>#N/A</v>
      </c>
      <c r="P486" s="113">
        <f t="shared" si="0"/>
        <v>0</v>
      </c>
      <c r="Q486" s="113">
        <f t="shared" si="1"/>
        <v>0</v>
      </c>
      <c r="R486" s="113">
        <f t="shared" si="2"/>
        <v>0</v>
      </c>
      <c r="S486" s="113">
        <f t="shared" si="3"/>
        <v>0</v>
      </c>
      <c r="T486" s="113">
        <f t="shared" si="4"/>
        <v>0</v>
      </c>
      <c r="U486" s="113">
        <f t="shared" si="5"/>
        <v>0</v>
      </c>
      <c r="V486" s="4"/>
      <c r="W486" s="4"/>
      <c r="X486" s="4"/>
      <c r="Y486" s="4"/>
      <c r="Z486" s="4"/>
    </row>
    <row r="487" spans="1:26" ht="14.25" customHeight="1">
      <c r="A487" s="256"/>
      <c r="B487" s="257"/>
      <c r="C487" s="112" t="str">
        <f>IF(OR($B487="ANP",$B487="DAER",$B487="CONSULTORIA DNIT",$B487="PREGÃO ELETRÔNICO",$B487="DMLU",$B487="DMAE",$B487="CEEE",$B487="EPTC",$B487="ORSE",$B487="SEINFRA",$B487="CREA",$B487="CAU",$B487="CEHOP",$B487="SIURB",$B487="DER-PR",$B487="SUDECAP",$B487=Aux.!$F$24,$B487=Aux.!$F$25),VLOOKUP($A487,#REF!,3,FALSE),IF($B487="SICRO EQUIP.",VLOOKUP($A487,#REF!,2,FALSE),IF($B487="CCU",VLOOKUP($A487,#REF!,2,FALSE),IF($B487="MERCADO",VLOOKUP($A487,#REF!,2,FALSE),IF($B487="PLEO",VLOOKUP($A487,#REF!,2,FALSE),IF($B487="SICRO",VLOOKUP($A487,#REF!,2,FALSE),IF($B487="SINAPI",IFERROR((VLOOKUP($A487,#REF!,2,FALSE)),(VLOOKUP($A487,#REF!,2,FALSE))),"-")))))))</f>
        <v>-</v>
      </c>
      <c r="D487" s="95" t="str">
        <f>IF(OR($B487="ANP",$B487="DAER",$B487="CONSULTORIA DNIT",$B487="PREGÃO ELETRÔNICO",$B487="DMLU",$B487="DMAE",$B487="CEEE",$B487="EPTC",$B487="ORSE",$B487="SEINFRA",$B487="CREA",$B487="CAU",$B487="CEHOP",$B487="SIURB",$B487="DER-PR",$B487="SUDECAP",$B487=Aux.!$F$24,$B487=Aux.!$F$25),VLOOKUP($A487,#REF!,4,FALSE),IF($B487="SICRO EQUIP.","H",IF($B487="CCU",VLOOKUP($A487,#REF!,3,FALSE),IF($B487="MERCADO",VLOOKUP($A487,#REF!,10,FALSE),IF($B487="PLEO",VLOOKUP($A487,#REF!,3,FALSE),IF($B487="SICRO",VLOOKUP($A487,#REF!,3,FALSE),IF($B487="SINAPI",IFERROR((VLOOKUP($A487,#REF!,3,FALSE)),(VLOOKUP($A487,#REF!,3,FALSE))),"-")))))))</f>
        <v>-</v>
      </c>
      <c r="E487" s="113" t="str">
        <f>IF(OR($B487="ANP",$B487="DAER",$B487="CONSULTORIA DNIT",$B487="PREGÃO ELETRÔNICO",$B487="DMLU",$B487="DMAE",$B487="CEEE",$B487="EPTC",$B487="ORSE",$B487="SEINFRA",$B487="CREA",$B487="CAU",$B487="CEHOP",$B487="SIURB",$B487="DER-PR",$B487="SUDECAP",$B487=Aux.!$F$24,$B487=Aux.!$F$25),VLOOKUP($A487,#REF!,6,FALSE),IF($B487="CCU",VLOOKUP($A487,#REF!,5,FALSE),IF($B487="MERCADO",VLOOKUP($A487,#REF!,7,FALSE),IF($B487="PLEO",VLOOKUP($A487,#REF!,4,FALSE),IF($B487="SICRO",VLOOKUP($A487,#REF!,5,FALSE),IF($B487="SINAPI",IFERROR((VLOOKUP($A487,#REF!,18,FALSE)),),"-"))))))</f>
        <v>-</v>
      </c>
      <c r="F487" s="113" t="str">
        <f>IF(OR($B487="ANP",$B487="DAER",$B487="CONSULTORIA DNIT",$B487="PREGÃO ELETRÔNICO",$B487="DMLU",$B487="DMAE",$B487="CEEE",$B487="EPTC",$B487="ORSE",$B487="SEINFRA",$B487="CREA",$B487="CAU",$B487="CEHOP",$B487="SIURB",$B487="DER-PR",$B487="SUDECAP",$B487=Aux.!$F$24,$B487=Aux.!$F$25),VLOOKUP($A487,#REF!,7,FALSE),IF($B487="CCU",VLOOKUP($A487,#REF!,6,FALSE),IF($B487="MERCADO",VLOOKUP($A487,#REF!,8,FALSE),IF($B487="PLEO",VLOOKUP($A487,#REF!,4,FALSE),IF($B487="SICRO",VLOOKUP($A487,#REF!,6,FALSE),IF($B487="SINAPI",IFERROR(SUM((VLOOKUP($A487,#REF!,14,FALSE)),VLOOKUP($A487,#REF!,20,FALSE),VLOOKUP($A487,#REF!,22,FALSE)),),"-"))))))</f>
        <v>-</v>
      </c>
      <c r="G487" s="113" t="str">
        <f>IF(OR($B487="ANP",$B487="DAER",$B487="CONSULTORIA DNIT",$B487="PREGÃO ELETRÔNICO",$B487="DMLU",$B487="DMAE",$B487="CEEE",$B487="EPTC",$B487="ORSE",$B487="SEINFRA",$B487="CREA",$B487="CAU",$B487="CEHOP",$B487="SIURB",$B487="DER-PR",$B487="SUDECAP",$B487=Aux.!$F$24,$B487=Aux.!$F$25),VLOOKUP($A487,#REF!,8,FALSE),IF($B487="CCU",VLOOKUP($A487,#REF!,7,FALSE),IF($B487="MERCADO",VLOOKUP($A487,#REF!,9,FALSE),IF($B487="PLEO",VLOOKUP($A487,#REF!,4,FALSE),IF($B487="SICRO",VLOOKUP($A487,#REF!,7,FALSE),IF($B487="SINAPI",IFERROR((VLOOKUP($A487,#REF!,16,FALSE)),(VLOOKUP($A487,#REF!,5,FALSE))),"-"))))))</f>
        <v>-</v>
      </c>
      <c r="H487" s="113" t="str">
        <f>IF(OR($B487="ANP",$B487="DAER",$B487="CONSULTORIA DNIT",$B487="PREGÃO ELETRÔNICO",$B487="DMLU",$B487="DMAE",$B487="CEEE",$B487="EPTC",$B487="ORSE",$B487="SEINFRA",$B487="CREA",$B487="CAU",$B487="CEHOP",$B487="SIURB",$B487="DER-PR",$B487="SUDECAP",$B487=Aux.!$F$24,$B487=Aux.!$F$25),VLOOKUP($A487,#REF!,5,FALSE),IF($B487="CCU",VLOOKUP($A487,#REF!,4,FALSE),IF($B487="MERCADO",VLOOKUP($A487,#REF!,6,FALSE),IF($B487="PLEO",VLOOKUP($A487,#REF!,4,FALSE),IF($B487="SICRO",VLOOKUP($A487,#REF!,4,FALSE),IF($B487="SINAPI",IFERROR((VLOOKUP($A487,#REF!,5,FALSE)),(VLOOKUP($A487,#REF!,5,FALSE))),"-"))))))</f>
        <v>-</v>
      </c>
      <c r="I487" s="114">
        <f>IF($B487="SICRO EQUIP.",VLOOKUP($A487,#REF!,10,FALSE),0)</f>
        <v>0</v>
      </c>
      <c r="J487" s="114">
        <f>IF($B487="SICRO EQUIP.",VLOOKUP($A487,#REF!,11,FALSE),0)</f>
        <v>0</v>
      </c>
      <c r="K487" s="258"/>
      <c r="L487" s="259"/>
      <c r="M487" s="115" t="e">
        <f>VLOOKUP($K487,Reajuste!$A$2:$BW$29,(MATCH($L487,Reajuste!$C$2:$BW$2,0)+2),FALSE)</f>
        <v>#N/A</v>
      </c>
      <c r="N487" s="259"/>
      <c r="O487" s="115" t="e">
        <f>VLOOKUP($K487,Reajuste!$A$2:$CW$29,(MATCH($N487,Reajuste!$C$2:$CW$2,0)+2),FALSE)</f>
        <v>#N/A</v>
      </c>
      <c r="P487" s="113">
        <f t="shared" si="0"/>
        <v>0</v>
      </c>
      <c r="Q487" s="113">
        <f t="shared" si="1"/>
        <v>0</v>
      </c>
      <c r="R487" s="113">
        <f t="shared" si="2"/>
        <v>0</v>
      </c>
      <c r="S487" s="113">
        <f t="shared" si="3"/>
        <v>0</v>
      </c>
      <c r="T487" s="113">
        <f t="shared" si="4"/>
        <v>0</v>
      </c>
      <c r="U487" s="113">
        <f t="shared" si="5"/>
        <v>0</v>
      </c>
      <c r="V487" s="4"/>
      <c r="W487" s="4"/>
      <c r="X487" s="4"/>
      <c r="Y487" s="4"/>
      <c r="Z487" s="4"/>
    </row>
    <row r="488" spans="1:26" ht="14.25" customHeight="1">
      <c r="A488" s="256"/>
      <c r="B488" s="257"/>
      <c r="C488" s="112" t="str">
        <f>IF(OR($B488="ANP",$B488="DAER",$B488="CONSULTORIA DNIT",$B488="PREGÃO ELETRÔNICO",$B488="DMLU",$B488="DMAE",$B488="CEEE",$B488="EPTC",$B488="ORSE",$B488="SEINFRA",$B488="CREA",$B488="CAU",$B488="CEHOP",$B488="SIURB",$B488="DER-PR",$B488="SUDECAP",$B488=Aux.!$F$24,$B488=Aux.!$F$25),VLOOKUP($A488,#REF!,3,FALSE),IF($B488="SICRO EQUIP.",VLOOKUP($A488,#REF!,2,FALSE),IF($B488="CCU",VLOOKUP($A488,#REF!,2,FALSE),IF($B488="MERCADO",VLOOKUP($A488,#REF!,2,FALSE),IF($B488="PLEO",VLOOKUP($A488,#REF!,2,FALSE),IF($B488="SICRO",VLOOKUP($A488,#REF!,2,FALSE),IF($B488="SINAPI",IFERROR((VLOOKUP($A488,#REF!,2,FALSE)),(VLOOKUP($A488,#REF!,2,FALSE))),"-")))))))</f>
        <v>-</v>
      </c>
      <c r="D488" s="95" t="str">
        <f>IF(OR($B488="ANP",$B488="DAER",$B488="CONSULTORIA DNIT",$B488="PREGÃO ELETRÔNICO",$B488="DMLU",$B488="DMAE",$B488="CEEE",$B488="EPTC",$B488="ORSE",$B488="SEINFRA",$B488="CREA",$B488="CAU",$B488="CEHOP",$B488="SIURB",$B488="DER-PR",$B488="SUDECAP",$B488=Aux.!$F$24,$B488=Aux.!$F$25),VLOOKUP($A488,#REF!,4,FALSE),IF($B488="SICRO EQUIP.","H",IF($B488="CCU",VLOOKUP($A488,#REF!,3,FALSE),IF($B488="MERCADO",VLOOKUP($A488,#REF!,10,FALSE),IF($B488="PLEO",VLOOKUP($A488,#REF!,3,FALSE),IF($B488="SICRO",VLOOKUP($A488,#REF!,3,FALSE),IF($B488="SINAPI",IFERROR((VLOOKUP($A488,#REF!,3,FALSE)),(VLOOKUP($A488,#REF!,3,FALSE))),"-")))))))</f>
        <v>-</v>
      </c>
      <c r="E488" s="113" t="str">
        <f>IF(OR($B488="ANP",$B488="DAER",$B488="CONSULTORIA DNIT",$B488="PREGÃO ELETRÔNICO",$B488="DMLU",$B488="DMAE",$B488="CEEE",$B488="EPTC",$B488="ORSE",$B488="SEINFRA",$B488="CREA",$B488="CAU",$B488="CEHOP",$B488="SIURB",$B488="DER-PR",$B488="SUDECAP",$B488=Aux.!$F$24,$B488=Aux.!$F$25),VLOOKUP($A488,#REF!,6,FALSE),IF($B488="CCU",VLOOKUP($A488,#REF!,5,FALSE),IF($B488="MERCADO",VLOOKUP($A488,#REF!,7,FALSE),IF($B488="PLEO",VLOOKUP($A488,#REF!,4,FALSE),IF($B488="SICRO",VLOOKUP($A488,#REF!,5,FALSE),IF($B488="SINAPI",IFERROR((VLOOKUP($A488,#REF!,18,FALSE)),),"-"))))))</f>
        <v>-</v>
      </c>
      <c r="F488" s="113" t="str">
        <f>IF(OR($B488="ANP",$B488="DAER",$B488="CONSULTORIA DNIT",$B488="PREGÃO ELETRÔNICO",$B488="DMLU",$B488="DMAE",$B488="CEEE",$B488="EPTC",$B488="ORSE",$B488="SEINFRA",$B488="CREA",$B488="CAU",$B488="CEHOP",$B488="SIURB",$B488="DER-PR",$B488="SUDECAP",$B488=Aux.!$F$24,$B488=Aux.!$F$25),VLOOKUP($A488,#REF!,7,FALSE),IF($B488="CCU",VLOOKUP($A488,#REF!,6,FALSE),IF($B488="MERCADO",VLOOKUP($A488,#REF!,8,FALSE),IF($B488="PLEO",VLOOKUP($A488,#REF!,4,FALSE),IF($B488="SICRO",VLOOKUP($A488,#REF!,6,FALSE),IF($B488="SINAPI",IFERROR(SUM((VLOOKUP($A488,#REF!,14,FALSE)),VLOOKUP($A488,#REF!,20,FALSE),VLOOKUP($A488,#REF!,22,FALSE)),),"-"))))))</f>
        <v>-</v>
      </c>
      <c r="G488" s="113" t="str">
        <f>IF(OR($B488="ANP",$B488="DAER",$B488="CONSULTORIA DNIT",$B488="PREGÃO ELETRÔNICO",$B488="DMLU",$B488="DMAE",$B488="CEEE",$B488="EPTC",$B488="ORSE",$B488="SEINFRA",$B488="CREA",$B488="CAU",$B488="CEHOP",$B488="SIURB",$B488="DER-PR",$B488="SUDECAP",$B488=Aux.!$F$24,$B488=Aux.!$F$25),VLOOKUP($A488,#REF!,8,FALSE),IF($B488="CCU",VLOOKUP($A488,#REF!,7,FALSE),IF($B488="MERCADO",VLOOKUP($A488,#REF!,9,FALSE),IF($B488="PLEO",VLOOKUP($A488,#REF!,4,FALSE),IF($B488="SICRO",VLOOKUP($A488,#REF!,7,FALSE),IF($B488="SINAPI",IFERROR((VLOOKUP($A488,#REF!,16,FALSE)),(VLOOKUP($A488,#REF!,5,FALSE))),"-"))))))</f>
        <v>-</v>
      </c>
      <c r="H488" s="113" t="str">
        <f>IF(OR($B488="ANP",$B488="DAER",$B488="CONSULTORIA DNIT",$B488="PREGÃO ELETRÔNICO",$B488="DMLU",$B488="DMAE",$B488="CEEE",$B488="EPTC",$B488="ORSE",$B488="SEINFRA",$B488="CREA",$B488="CAU",$B488="CEHOP",$B488="SIURB",$B488="DER-PR",$B488="SUDECAP",$B488=Aux.!$F$24,$B488=Aux.!$F$25),VLOOKUP($A488,#REF!,5,FALSE),IF($B488="CCU",VLOOKUP($A488,#REF!,4,FALSE),IF($B488="MERCADO",VLOOKUP($A488,#REF!,6,FALSE),IF($B488="PLEO",VLOOKUP($A488,#REF!,4,FALSE),IF($B488="SICRO",VLOOKUP($A488,#REF!,4,FALSE),IF($B488="SINAPI",IFERROR((VLOOKUP($A488,#REF!,5,FALSE)),(VLOOKUP($A488,#REF!,5,FALSE))),"-"))))))</f>
        <v>-</v>
      </c>
      <c r="I488" s="114">
        <f>IF($B488="SICRO EQUIP.",VLOOKUP($A488,#REF!,10,FALSE),0)</f>
        <v>0</v>
      </c>
      <c r="J488" s="114">
        <f>IF($B488="SICRO EQUIP.",VLOOKUP($A488,#REF!,11,FALSE),0)</f>
        <v>0</v>
      </c>
      <c r="K488" s="258"/>
      <c r="L488" s="259"/>
      <c r="M488" s="115" t="e">
        <f>VLOOKUP($K488,Reajuste!$A$2:$BW$29,(MATCH($L488,Reajuste!$C$2:$BW$2,0)+2),FALSE)</f>
        <v>#N/A</v>
      </c>
      <c r="N488" s="259"/>
      <c r="O488" s="115" t="e">
        <f>VLOOKUP($K488,Reajuste!$A$2:$CW$29,(MATCH($N488,Reajuste!$C$2:$CW$2,0)+2),FALSE)</f>
        <v>#N/A</v>
      </c>
      <c r="P488" s="113">
        <f t="shared" si="0"/>
        <v>0</v>
      </c>
      <c r="Q488" s="113">
        <f t="shared" si="1"/>
        <v>0</v>
      </c>
      <c r="R488" s="113">
        <f t="shared" si="2"/>
        <v>0</v>
      </c>
      <c r="S488" s="113">
        <f t="shared" si="3"/>
        <v>0</v>
      </c>
      <c r="T488" s="113">
        <f t="shared" si="4"/>
        <v>0</v>
      </c>
      <c r="U488" s="113">
        <f t="shared" si="5"/>
        <v>0</v>
      </c>
      <c r="V488" s="4"/>
      <c r="W488" s="4"/>
      <c r="X488" s="4"/>
      <c r="Y488" s="4"/>
      <c r="Z488" s="4"/>
    </row>
    <row r="489" spans="1:26" ht="14.25" customHeight="1">
      <c r="A489" s="256"/>
      <c r="B489" s="257"/>
      <c r="C489" s="112" t="str">
        <f>IF(OR($B489="ANP",$B489="DAER",$B489="CONSULTORIA DNIT",$B489="PREGÃO ELETRÔNICO",$B489="DMLU",$B489="DMAE",$B489="CEEE",$B489="EPTC",$B489="ORSE",$B489="SEINFRA",$B489="CREA",$B489="CAU",$B489="CEHOP",$B489="SIURB",$B489="DER-PR",$B489="SUDECAP",$B489=Aux.!$F$24,$B489=Aux.!$F$25),VLOOKUP($A489,#REF!,3,FALSE),IF($B489="SICRO EQUIP.",VLOOKUP($A489,#REF!,2,FALSE),IF($B489="CCU",VLOOKUP($A489,#REF!,2,FALSE),IF($B489="MERCADO",VLOOKUP($A489,#REF!,2,FALSE),IF($B489="PLEO",VLOOKUP($A489,#REF!,2,FALSE),IF($B489="SICRO",VLOOKUP($A489,#REF!,2,FALSE),IF($B489="SINAPI",IFERROR((VLOOKUP($A489,#REF!,2,FALSE)),(VLOOKUP($A489,#REF!,2,FALSE))),"-")))))))</f>
        <v>-</v>
      </c>
      <c r="D489" s="95" t="str">
        <f>IF(OR($B489="ANP",$B489="DAER",$B489="CONSULTORIA DNIT",$B489="PREGÃO ELETRÔNICO",$B489="DMLU",$B489="DMAE",$B489="CEEE",$B489="EPTC",$B489="ORSE",$B489="SEINFRA",$B489="CREA",$B489="CAU",$B489="CEHOP",$B489="SIURB",$B489="DER-PR",$B489="SUDECAP",$B489=Aux.!$F$24,$B489=Aux.!$F$25),VLOOKUP($A489,#REF!,4,FALSE),IF($B489="SICRO EQUIP.","H",IF($B489="CCU",VLOOKUP($A489,#REF!,3,FALSE),IF($B489="MERCADO",VLOOKUP($A489,#REF!,10,FALSE),IF($B489="PLEO",VLOOKUP($A489,#REF!,3,FALSE),IF($B489="SICRO",VLOOKUP($A489,#REF!,3,FALSE),IF($B489="SINAPI",IFERROR((VLOOKUP($A489,#REF!,3,FALSE)),(VLOOKUP($A489,#REF!,3,FALSE))),"-")))))))</f>
        <v>-</v>
      </c>
      <c r="E489" s="113" t="str">
        <f>IF(OR($B489="ANP",$B489="DAER",$B489="CONSULTORIA DNIT",$B489="PREGÃO ELETRÔNICO",$B489="DMLU",$B489="DMAE",$B489="CEEE",$B489="EPTC",$B489="ORSE",$B489="SEINFRA",$B489="CREA",$B489="CAU",$B489="CEHOP",$B489="SIURB",$B489="DER-PR",$B489="SUDECAP",$B489=Aux.!$F$24,$B489=Aux.!$F$25),VLOOKUP($A489,#REF!,6,FALSE),IF($B489="CCU",VLOOKUP($A489,#REF!,5,FALSE),IF($B489="MERCADO",VLOOKUP($A489,#REF!,7,FALSE),IF($B489="PLEO",VLOOKUP($A489,#REF!,4,FALSE),IF($B489="SICRO",VLOOKUP($A489,#REF!,5,FALSE),IF($B489="SINAPI",IFERROR((VLOOKUP($A489,#REF!,18,FALSE)),),"-"))))))</f>
        <v>-</v>
      </c>
      <c r="F489" s="113" t="str">
        <f>IF(OR($B489="ANP",$B489="DAER",$B489="CONSULTORIA DNIT",$B489="PREGÃO ELETRÔNICO",$B489="DMLU",$B489="DMAE",$B489="CEEE",$B489="EPTC",$B489="ORSE",$B489="SEINFRA",$B489="CREA",$B489="CAU",$B489="CEHOP",$B489="SIURB",$B489="DER-PR",$B489="SUDECAP",$B489=Aux.!$F$24,$B489=Aux.!$F$25),VLOOKUP($A489,#REF!,7,FALSE),IF($B489="CCU",VLOOKUP($A489,#REF!,6,FALSE),IF($B489="MERCADO",VLOOKUP($A489,#REF!,8,FALSE),IF($B489="PLEO",VLOOKUP($A489,#REF!,4,FALSE),IF($B489="SICRO",VLOOKUP($A489,#REF!,6,FALSE),IF($B489="SINAPI",IFERROR(SUM((VLOOKUP($A489,#REF!,14,FALSE)),VLOOKUP($A489,#REF!,20,FALSE),VLOOKUP($A489,#REF!,22,FALSE)),),"-"))))))</f>
        <v>-</v>
      </c>
      <c r="G489" s="113" t="str">
        <f>IF(OR($B489="ANP",$B489="DAER",$B489="CONSULTORIA DNIT",$B489="PREGÃO ELETRÔNICO",$B489="DMLU",$B489="DMAE",$B489="CEEE",$B489="EPTC",$B489="ORSE",$B489="SEINFRA",$B489="CREA",$B489="CAU",$B489="CEHOP",$B489="SIURB",$B489="DER-PR",$B489="SUDECAP",$B489=Aux.!$F$24,$B489=Aux.!$F$25),VLOOKUP($A489,#REF!,8,FALSE),IF($B489="CCU",VLOOKUP($A489,#REF!,7,FALSE),IF($B489="MERCADO",VLOOKUP($A489,#REF!,9,FALSE),IF($B489="PLEO",VLOOKUP($A489,#REF!,4,FALSE),IF($B489="SICRO",VLOOKUP($A489,#REF!,7,FALSE),IF($B489="SINAPI",IFERROR((VLOOKUP($A489,#REF!,16,FALSE)),(VLOOKUP($A489,#REF!,5,FALSE))),"-"))))))</f>
        <v>-</v>
      </c>
      <c r="H489" s="113" t="str">
        <f>IF(OR($B489="ANP",$B489="DAER",$B489="CONSULTORIA DNIT",$B489="PREGÃO ELETRÔNICO",$B489="DMLU",$B489="DMAE",$B489="CEEE",$B489="EPTC",$B489="ORSE",$B489="SEINFRA",$B489="CREA",$B489="CAU",$B489="CEHOP",$B489="SIURB",$B489="DER-PR",$B489="SUDECAP",$B489=Aux.!$F$24,$B489=Aux.!$F$25),VLOOKUP($A489,#REF!,5,FALSE),IF($B489="CCU",VLOOKUP($A489,#REF!,4,FALSE),IF($B489="MERCADO",VLOOKUP($A489,#REF!,6,FALSE),IF($B489="PLEO",VLOOKUP($A489,#REF!,4,FALSE),IF($B489="SICRO",VLOOKUP($A489,#REF!,4,FALSE),IF($B489="SINAPI",IFERROR((VLOOKUP($A489,#REF!,5,FALSE)),(VLOOKUP($A489,#REF!,5,FALSE))),"-"))))))</f>
        <v>-</v>
      </c>
      <c r="I489" s="114">
        <f>IF($B489="SICRO EQUIP.",VLOOKUP($A489,#REF!,10,FALSE),0)</f>
        <v>0</v>
      </c>
      <c r="J489" s="114">
        <f>IF($B489="SICRO EQUIP.",VLOOKUP($A489,#REF!,11,FALSE),0)</f>
        <v>0</v>
      </c>
      <c r="K489" s="258"/>
      <c r="L489" s="259"/>
      <c r="M489" s="115" t="e">
        <f>VLOOKUP($K489,Reajuste!$A$2:$BW$29,(MATCH($L489,Reajuste!$C$2:$BW$2,0)+2),FALSE)</f>
        <v>#N/A</v>
      </c>
      <c r="N489" s="259"/>
      <c r="O489" s="115" t="e">
        <f>VLOOKUP($K489,Reajuste!$A$2:$CW$29,(MATCH($N489,Reajuste!$C$2:$CW$2,0)+2),FALSE)</f>
        <v>#N/A</v>
      </c>
      <c r="P489" s="113">
        <f t="shared" si="0"/>
        <v>0</v>
      </c>
      <c r="Q489" s="113">
        <f t="shared" si="1"/>
        <v>0</v>
      </c>
      <c r="R489" s="113">
        <f t="shared" si="2"/>
        <v>0</v>
      </c>
      <c r="S489" s="113">
        <f t="shared" si="3"/>
        <v>0</v>
      </c>
      <c r="T489" s="113">
        <f t="shared" si="4"/>
        <v>0</v>
      </c>
      <c r="U489" s="113">
        <f t="shared" si="5"/>
        <v>0</v>
      </c>
      <c r="V489" s="4"/>
      <c r="W489" s="4"/>
      <c r="X489" s="4"/>
      <c r="Y489" s="4"/>
      <c r="Z489" s="4"/>
    </row>
    <row r="490" spans="1:26" ht="14.25" customHeight="1">
      <c r="A490" s="256"/>
      <c r="B490" s="257"/>
      <c r="C490" s="112" t="str">
        <f>IF(OR($B490="ANP",$B490="DAER",$B490="CONSULTORIA DNIT",$B490="PREGÃO ELETRÔNICO",$B490="DMLU",$B490="DMAE",$B490="CEEE",$B490="EPTC",$B490="ORSE",$B490="SEINFRA",$B490="CREA",$B490="CAU",$B490="CEHOP",$B490="SIURB",$B490="DER-PR",$B490="SUDECAP",$B490=Aux.!$F$24,$B490=Aux.!$F$25),VLOOKUP($A490,#REF!,3,FALSE),IF($B490="SICRO EQUIP.",VLOOKUP($A490,#REF!,2,FALSE),IF($B490="CCU",VLOOKUP($A490,#REF!,2,FALSE),IF($B490="MERCADO",VLOOKUP($A490,#REF!,2,FALSE),IF($B490="PLEO",VLOOKUP($A490,#REF!,2,FALSE),IF($B490="SICRO",VLOOKUP($A490,#REF!,2,FALSE),IF($B490="SINAPI",IFERROR((VLOOKUP($A490,#REF!,2,FALSE)),(VLOOKUP($A490,#REF!,2,FALSE))),"-")))))))</f>
        <v>-</v>
      </c>
      <c r="D490" s="95" t="str">
        <f>IF(OR($B490="ANP",$B490="DAER",$B490="CONSULTORIA DNIT",$B490="PREGÃO ELETRÔNICO",$B490="DMLU",$B490="DMAE",$B490="CEEE",$B490="EPTC",$B490="ORSE",$B490="SEINFRA",$B490="CREA",$B490="CAU",$B490="CEHOP",$B490="SIURB",$B490="DER-PR",$B490="SUDECAP",$B490=Aux.!$F$24,$B490=Aux.!$F$25),VLOOKUP($A490,#REF!,4,FALSE),IF($B490="SICRO EQUIP.","H",IF($B490="CCU",VLOOKUP($A490,#REF!,3,FALSE),IF($B490="MERCADO",VLOOKUP($A490,#REF!,10,FALSE),IF($B490="PLEO",VLOOKUP($A490,#REF!,3,FALSE),IF($B490="SICRO",VLOOKUP($A490,#REF!,3,FALSE),IF($B490="SINAPI",IFERROR((VLOOKUP($A490,#REF!,3,FALSE)),(VLOOKUP($A490,#REF!,3,FALSE))),"-")))))))</f>
        <v>-</v>
      </c>
      <c r="E490" s="113" t="str">
        <f>IF(OR($B490="ANP",$B490="DAER",$B490="CONSULTORIA DNIT",$B490="PREGÃO ELETRÔNICO",$B490="DMLU",$B490="DMAE",$B490="CEEE",$B490="EPTC",$B490="ORSE",$B490="SEINFRA",$B490="CREA",$B490="CAU",$B490="CEHOP",$B490="SIURB",$B490="DER-PR",$B490="SUDECAP",$B490=Aux.!$F$24,$B490=Aux.!$F$25),VLOOKUP($A490,#REF!,6,FALSE),IF($B490="CCU",VLOOKUP($A490,#REF!,5,FALSE),IF($B490="MERCADO",VLOOKUP($A490,#REF!,7,FALSE),IF($B490="PLEO",VLOOKUP($A490,#REF!,4,FALSE),IF($B490="SICRO",VLOOKUP($A490,#REF!,5,FALSE),IF($B490="SINAPI",IFERROR((VLOOKUP($A490,#REF!,18,FALSE)),),"-"))))))</f>
        <v>-</v>
      </c>
      <c r="F490" s="113" t="str">
        <f>IF(OR($B490="ANP",$B490="DAER",$B490="CONSULTORIA DNIT",$B490="PREGÃO ELETRÔNICO",$B490="DMLU",$B490="DMAE",$B490="CEEE",$B490="EPTC",$B490="ORSE",$B490="SEINFRA",$B490="CREA",$B490="CAU",$B490="CEHOP",$B490="SIURB",$B490="DER-PR",$B490="SUDECAP",$B490=Aux.!$F$24,$B490=Aux.!$F$25),VLOOKUP($A490,#REF!,7,FALSE),IF($B490="CCU",VLOOKUP($A490,#REF!,6,FALSE),IF($B490="MERCADO",VLOOKUP($A490,#REF!,8,FALSE),IF($B490="PLEO",VLOOKUP($A490,#REF!,4,FALSE),IF($B490="SICRO",VLOOKUP($A490,#REF!,6,FALSE),IF($B490="SINAPI",IFERROR(SUM((VLOOKUP($A490,#REF!,14,FALSE)),VLOOKUP($A490,#REF!,20,FALSE),VLOOKUP($A490,#REF!,22,FALSE)),),"-"))))))</f>
        <v>-</v>
      </c>
      <c r="G490" s="113" t="str">
        <f>IF(OR($B490="ANP",$B490="DAER",$B490="CONSULTORIA DNIT",$B490="PREGÃO ELETRÔNICO",$B490="DMLU",$B490="DMAE",$B490="CEEE",$B490="EPTC",$B490="ORSE",$B490="SEINFRA",$B490="CREA",$B490="CAU",$B490="CEHOP",$B490="SIURB",$B490="DER-PR",$B490="SUDECAP",$B490=Aux.!$F$24,$B490=Aux.!$F$25),VLOOKUP($A490,#REF!,8,FALSE),IF($B490="CCU",VLOOKUP($A490,#REF!,7,FALSE),IF($B490="MERCADO",VLOOKUP($A490,#REF!,9,FALSE),IF($B490="PLEO",VLOOKUP($A490,#REF!,4,FALSE),IF($B490="SICRO",VLOOKUP($A490,#REF!,7,FALSE),IF($B490="SINAPI",IFERROR((VLOOKUP($A490,#REF!,16,FALSE)),(VLOOKUP($A490,#REF!,5,FALSE))),"-"))))))</f>
        <v>-</v>
      </c>
      <c r="H490" s="113" t="str">
        <f>IF(OR($B490="ANP",$B490="DAER",$B490="CONSULTORIA DNIT",$B490="PREGÃO ELETRÔNICO",$B490="DMLU",$B490="DMAE",$B490="CEEE",$B490="EPTC",$B490="ORSE",$B490="SEINFRA",$B490="CREA",$B490="CAU",$B490="CEHOP",$B490="SIURB",$B490="DER-PR",$B490="SUDECAP",$B490=Aux.!$F$24,$B490=Aux.!$F$25),VLOOKUP($A490,#REF!,5,FALSE),IF($B490="CCU",VLOOKUP($A490,#REF!,4,FALSE),IF($B490="MERCADO",VLOOKUP($A490,#REF!,6,FALSE),IF($B490="PLEO",VLOOKUP($A490,#REF!,4,FALSE),IF($B490="SICRO",VLOOKUP($A490,#REF!,4,FALSE),IF($B490="SINAPI",IFERROR((VLOOKUP($A490,#REF!,5,FALSE)),(VLOOKUP($A490,#REF!,5,FALSE))),"-"))))))</f>
        <v>-</v>
      </c>
      <c r="I490" s="114">
        <f>IF($B490="SICRO EQUIP.",VLOOKUP($A490,#REF!,10,FALSE),0)</f>
        <v>0</v>
      </c>
      <c r="J490" s="114">
        <f>IF($B490="SICRO EQUIP.",VLOOKUP($A490,#REF!,11,FALSE),0)</f>
        <v>0</v>
      </c>
      <c r="K490" s="258"/>
      <c r="L490" s="259"/>
      <c r="M490" s="115" t="e">
        <f>VLOOKUP($K490,Reajuste!$A$2:$BW$29,(MATCH($L490,Reajuste!$C$2:$BW$2,0)+2),FALSE)</f>
        <v>#N/A</v>
      </c>
      <c r="N490" s="259"/>
      <c r="O490" s="115" t="e">
        <f>VLOOKUP($K490,Reajuste!$A$2:$CW$29,(MATCH($N490,Reajuste!$C$2:$CW$2,0)+2),FALSE)</f>
        <v>#N/A</v>
      </c>
      <c r="P490" s="113">
        <f t="shared" si="0"/>
        <v>0</v>
      </c>
      <c r="Q490" s="113">
        <f t="shared" si="1"/>
        <v>0</v>
      </c>
      <c r="R490" s="113">
        <f t="shared" si="2"/>
        <v>0</v>
      </c>
      <c r="S490" s="113">
        <f t="shared" si="3"/>
        <v>0</v>
      </c>
      <c r="T490" s="113">
        <f t="shared" si="4"/>
        <v>0</v>
      </c>
      <c r="U490" s="113">
        <f t="shared" si="5"/>
        <v>0</v>
      </c>
      <c r="V490" s="4"/>
      <c r="W490" s="4"/>
      <c r="X490" s="4"/>
      <c r="Y490" s="4"/>
      <c r="Z490" s="4"/>
    </row>
    <row r="491" spans="1:26" ht="14.25" customHeight="1">
      <c r="A491" s="256"/>
      <c r="B491" s="257"/>
      <c r="C491" s="112" t="str">
        <f>IF(OR($B491="ANP",$B491="DAER",$B491="CONSULTORIA DNIT",$B491="PREGÃO ELETRÔNICO",$B491="DMLU",$B491="DMAE",$B491="CEEE",$B491="EPTC",$B491="ORSE",$B491="SEINFRA",$B491="CREA",$B491="CAU",$B491="CEHOP",$B491="SIURB",$B491="DER-PR",$B491="SUDECAP",$B491=Aux.!$F$24,$B491=Aux.!$F$25),VLOOKUP($A491,#REF!,3,FALSE),IF($B491="SICRO EQUIP.",VLOOKUP($A491,#REF!,2,FALSE),IF($B491="CCU",VLOOKUP($A491,#REF!,2,FALSE),IF($B491="MERCADO",VLOOKUP($A491,#REF!,2,FALSE),IF($B491="PLEO",VLOOKUP($A491,#REF!,2,FALSE),IF($B491="SICRO",VLOOKUP($A491,#REF!,2,FALSE),IF($B491="SINAPI",IFERROR((VLOOKUP($A491,#REF!,2,FALSE)),(VLOOKUP($A491,#REF!,2,FALSE))),"-")))))))</f>
        <v>-</v>
      </c>
      <c r="D491" s="95" t="str">
        <f>IF(OR($B491="ANP",$B491="DAER",$B491="CONSULTORIA DNIT",$B491="PREGÃO ELETRÔNICO",$B491="DMLU",$B491="DMAE",$B491="CEEE",$B491="EPTC",$B491="ORSE",$B491="SEINFRA",$B491="CREA",$B491="CAU",$B491="CEHOP",$B491="SIURB",$B491="DER-PR",$B491="SUDECAP",$B491=Aux.!$F$24,$B491=Aux.!$F$25),VLOOKUP($A491,#REF!,4,FALSE),IF($B491="SICRO EQUIP.","H",IF($B491="CCU",VLOOKUP($A491,#REF!,3,FALSE),IF($B491="MERCADO",VLOOKUP($A491,#REF!,10,FALSE),IF($B491="PLEO",VLOOKUP($A491,#REF!,3,FALSE),IF($B491="SICRO",VLOOKUP($A491,#REF!,3,FALSE),IF($B491="SINAPI",IFERROR((VLOOKUP($A491,#REF!,3,FALSE)),(VLOOKUP($A491,#REF!,3,FALSE))),"-")))))))</f>
        <v>-</v>
      </c>
      <c r="E491" s="113" t="str">
        <f>IF(OR($B491="ANP",$B491="DAER",$B491="CONSULTORIA DNIT",$B491="PREGÃO ELETRÔNICO",$B491="DMLU",$B491="DMAE",$B491="CEEE",$B491="EPTC",$B491="ORSE",$B491="SEINFRA",$B491="CREA",$B491="CAU",$B491="CEHOP",$B491="SIURB",$B491="DER-PR",$B491="SUDECAP",$B491=Aux.!$F$24,$B491=Aux.!$F$25),VLOOKUP($A491,#REF!,6,FALSE),IF($B491="CCU",VLOOKUP($A491,#REF!,5,FALSE),IF($B491="MERCADO",VLOOKUP($A491,#REF!,7,FALSE),IF($B491="PLEO",VLOOKUP($A491,#REF!,4,FALSE),IF($B491="SICRO",VLOOKUP($A491,#REF!,5,FALSE),IF($B491="SINAPI",IFERROR((VLOOKUP($A491,#REF!,18,FALSE)),),"-"))))))</f>
        <v>-</v>
      </c>
      <c r="F491" s="113" t="str">
        <f>IF(OR($B491="ANP",$B491="DAER",$B491="CONSULTORIA DNIT",$B491="PREGÃO ELETRÔNICO",$B491="DMLU",$B491="DMAE",$B491="CEEE",$B491="EPTC",$B491="ORSE",$B491="SEINFRA",$B491="CREA",$B491="CAU",$B491="CEHOP",$B491="SIURB",$B491="DER-PR",$B491="SUDECAP",$B491=Aux.!$F$24,$B491=Aux.!$F$25),VLOOKUP($A491,#REF!,7,FALSE),IF($B491="CCU",VLOOKUP($A491,#REF!,6,FALSE),IF($B491="MERCADO",VLOOKUP($A491,#REF!,8,FALSE),IF($B491="PLEO",VLOOKUP($A491,#REF!,4,FALSE),IF($B491="SICRO",VLOOKUP($A491,#REF!,6,FALSE),IF($B491="SINAPI",IFERROR(SUM((VLOOKUP($A491,#REF!,14,FALSE)),VLOOKUP($A491,#REF!,20,FALSE),VLOOKUP($A491,#REF!,22,FALSE)),),"-"))))))</f>
        <v>-</v>
      </c>
      <c r="G491" s="113" t="str">
        <f>IF(OR($B491="ANP",$B491="DAER",$B491="CONSULTORIA DNIT",$B491="PREGÃO ELETRÔNICO",$B491="DMLU",$B491="DMAE",$B491="CEEE",$B491="EPTC",$B491="ORSE",$B491="SEINFRA",$B491="CREA",$B491="CAU",$B491="CEHOP",$B491="SIURB",$B491="DER-PR",$B491="SUDECAP",$B491=Aux.!$F$24,$B491=Aux.!$F$25),VLOOKUP($A491,#REF!,8,FALSE),IF($B491="CCU",VLOOKUP($A491,#REF!,7,FALSE),IF($B491="MERCADO",VLOOKUP($A491,#REF!,9,FALSE),IF($B491="PLEO",VLOOKUP($A491,#REF!,4,FALSE),IF($B491="SICRO",VLOOKUP($A491,#REF!,7,FALSE),IF($B491="SINAPI",IFERROR((VLOOKUP($A491,#REF!,16,FALSE)),(VLOOKUP($A491,#REF!,5,FALSE))),"-"))))))</f>
        <v>-</v>
      </c>
      <c r="H491" s="113" t="str">
        <f>IF(OR($B491="ANP",$B491="DAER",$B491="CONSULTORIA DNIT",$B491="PREGÃO ELETRÔNICO",$B491="DMLU",$B491="DMAE",$B491="CEEE",$B491="EPTC",$B491="ORSE",$B491="SEINFRA",$B491="CREA",$B491="CAU",$B491="CEHOP",$B491="SIURB",$B491="DER-PR",$B491="SUDECAP",$B491=Aux.!$F$24,$B491=Aux.!$F$25),VLOOKUP($A491,#REF!,5,FALSE),IF($B491="CCU",VLOOKUP($A491,#REF!,4,FALSE),IF($B491="MERCADO",VLOOKUP($A491,#REF!,6,FALSE),IF($B491="PLEO",VLOOKUP($A491,#REF!,4,FALSE),IF($B491="SICRO",VLOOKUP($A491,#REF!,4,FALSE),IF($B491="SINAPI",IFERROR((VLOOKUP($A491,#REF!,5,FALSE)),(VLOOKUP($A491,#REF!,5,FALSE))),"-"))))))</f>
        <v>-</v>
      </c>
      <c r="I491" s="114">
        <f>IF($B491="SICRO EQUIP.",VLOOKUP($A491,#REF!,10,FALSE),0)</f>
        <v>0</v>
      </c>
      <c r="J491" s="114">
        <f>IF($B491="SICRO EQUIP.",VLOOKUP($A491,#REF!,11,FALSE),0)</f>
        <v>0</v>
      </c>
      <c r="K491" s="258"/>
      <c r="L491" s="259"/>
      <c r="M491" s="115" t="e">
        <f>VLOOKUP($K491,Reajuste!$A$2:$BW$29,(MATCH($L491,Reajuste!$C$2:$BW$2,0)+2),FALSE)</f>
        <v>#N/A</v>
      </c>
      <c r="N491" s="259"/>
      <c r="O491" s="115" t="e">
        <f>VLOOKUP($K491,Reajuste!$A$2:$CW$29,(MATCH($N491,Reajuste!$C$2:$CW$2,0)+2),FALSE)</f>
        <v>#N/A</v>
      </c>
      <c r="P491" s="113">
        <f t="shared" si="0"/>
        <v>0</v>
      </c>
      <c r="Q491" s="113">
        <f t="shared" si="1"/>
        <v>0</v>
      </c>
      <c r="R491" s="113">
        <f t="shared" si="2"/>
        <v>0</v>
      </c>
      <c r="S491" s="113">
        <f t="shared" si="3"/>
        <v>0</v>
      </c>
      <c r="T491" s="113">
        <f t="shared" si="4"/>
        <v>0</v>
      </c>
      <c r="U491" s="113">
        <f t="shared" si="5"/>
        <v>0</v>
      </c>
      <c r="V491" s="4"/>
      <c r="W491" s="4"/>
      <c r="X491" s="4"/>
      <c r="Y491" s="4"/>
      <c r="Z491" s="4"/>
    </row>
    <row r="492" spans="1:26" ht="14.25" customHeight="1">
      <c r="A492" s="256"/>
      <c r="B492" s="257"/>
      <c r="C492" s="112" t="str">
        <f>IF(OR($B492="ANP",$B492="DAER",$B492="CONSULTORIA DNIT",$B492="PREGÃO ELETRÔNICO",$B492="DMLU",$B492="DMAE",$B492="CEEE",$B492="EPTC",$B492="ORSE",$B492="SEINFRA",$B492="CREA",$B492="CAU",$B492="CEHOP",$B492="SIURB",$B492="DER-PR",$B492="SUDECAP",$B492=Aux.!$F$24,$B492=Aux.!$F$25),VLOOKUP($A492,#REF!,3,FALSE),IF($B492="SICRO EQUIP.",VLOOKUP($A492,#REF!,2,FALSE),IF($B492="CCU",VLOOKUP($A492,#REF!,2,FALSE),IF($B492="MERCADO",VLOOKUP($A492,#REF!,2,FALSE),IF($B492="PLEO",VLOOKUP($A492,#REF!,2,FALSE),IF($B492="SICRO",VLOOKUP($A492,#REF!,2,FALSE),IF($B492="SINAPI",IFERROR((VLOOKUP($A492,#REF!,2,FALSE)),(VLOOKUP($A492,#REF!,2,FALSE))),"-")))))))</f>
        <v>-</v>
      </c>
      <c r="D492" s="95" t="str">
        <f>IF(OR($B492="ANP",$B492="DAER",$B492="CONSULTORIA DNIT",$B492="PREGÃO ELETRÔNICO",$B492="DMLU",$B492="DMAE",$B492="CEEE",$B492="EPTC",$B492="ORSE",$B492="SEINFRA",$B492="CREA",$B492="CAU",$B492="CEHOP",$B492="SIURB",$B492="DER-PR",$B492="SUDECAP",$B492=Aux.!$F$24,$B492=Aux.!$F$25),VLOOKUP($A492,#REF!,4,FALSE),IF($B492="SICRO EQUIP.","H",IF($B492="CCU",VLOOKUP($A492,#REF!,3,FALSE),IF($B492="MERCADO",VLOOKUP($A492,#REF!,10,FALSE),IF($B492="PLEO",VLOOKUP($A492,#REF!,3,FALSE),IF($B492="SICRO",VLOOKUP($A492,#REF!,3,FALSE),IF($B492="SINAPI",IFERROR((VLOOKUP($A492,#REF!,3,FALSE)),(VLOOKUP($A492,#REF!,3,FALSE))),"-")))))))</f>
        <v>-</v>
      </c>
      <c r="E492" s="113" t="str">
        <f>IF(OR($B492="ANP",$B492="DAER",$B492="CONSULTORIA DNIT",$B492="PREGÃO ELETRÔNICO",$B492="DMLU",$B492="DMAE",$B492="CEEE",$B492="EPTC",$B492="ORSE",$B492="SEINFRA",$B492="CREA",$B492="CAU",$B492="CEHOP",$B492="SIURB",$B492="DER-PR",$B492="SUDECAP",$B492=Aux.!$F$24,$B492=Aux.!$F$25),VLOOKUP($A492,#REF!,6,FALSE),IF($B492="CCU",VLOOKUP($A492,#REF!,5,FALSE),IF($B492="MERCADO",VLOOKUP($A492,#REF!,7,FALSE),IF($B492="PLEO",VLOOKUP($A492,#REF!,4,FALSE),IF($B492="SICRO",VLOOKUP($A492,#REF!,5,FALSE),IF($B492="SINAPI",IFERROR((VLOOKUP($A492,#REF!,18,FALSE)),),"-"))))))</f>
        <v>-</v>
      </c>
      <c r="F492" s="113" t="str">
        <f>IF(OR($B492="ANP",$B492="DAER",$B492="CONSULTORIA DNIT",$B492="PREGÃO ELETRÔNICO",$B492="DMLU",$B492="DMAE",$B492="CEEE",$B492="EPTC",$B492="ORSE",$B492="SEINFRA",$B492="CREA",$B492="CAU",$B492="CEHOP",$B492="SIURB",$B492="DER-PR",$B492="SUDECAP",$B492=Aux.!$F$24,$B492=Aux.!$F$25),VLOOKUP($A492,#REF!,7,FALSE),IF($B492="CCU",VLOOKUP($A492,#REF!,6,FALSE),IF($B492="MERCADO",VLOOKUP($A492,#REF!,8,FALSE),IF($B492="PLEO",VLOOKUP($A492,#REF!,4,FALSE),IF($B492="SICRO",VLOOKUP($A492,#REF!,6,FALSE),IF($B492="SINAPI",IFERROR(SUM((VLOOKUP($A492,#REF!,14,FALSE)),VLOOKUP($A492,#REF!,20,FALSE),VLOOKUP($A492,#REF!,22,FALSE)),),"-"))))))</f>
        <v>-</v>
      </c>
      <c r="G492" s="113" t="str">
        <f>IF(OR($B492="ANP",$B492="DAER",$B492="CONSULTORIA DNIT",$B492="PREGÃO ELETRÔNICO",$B492="DMLU",$B492="DMAE",$B492="CEEE",$B492="EPTC",$B492="ORSE",$B492="SEINFRA",$B492="CREA",$B492="CAU",$B492="CEHOP",$B492="SIURB",$B492="DER-PR",$B492="SUDECAP",$B492=Aux.!$F$24,$B492=Aux.!$F$25),VLOOKUP($A492,#REF!,8,FALSE),IF($B492="CCU",VLOOKUP($A492,#REF!,7,FALSE),IF($B492="MERCADO",VLOOKUP($A492,#REF!,9,FALSE),IF($B492="PLEO",VLOOKUP($A492,#REF!,4,FALSE),IF($B492="SICRO",VLOOKUP($A492,#REF!,7,FALSE),IF($B492="SINAPI",IFERROR((VLOOKUP($A492,#REF!,16,FALSE)),(VLOOKUP($A492,#REF!,5,FALSE))),"-"))))))</f>
        <v>-</v>
      </c>
      <c r="H492" s="113" t="str">
        <f>IF(OR($B492="ANP",$B492="DAER",$B492="CONSULTORIA DNIT",$B492="PREGÃO ELETRÔNICO",$B492="DMLU",$B492="DMAE",$B492="CEEE",$B492="EPTC",$B492="ORSE",$B492="SEINFRA",$B492="CREA",$B492="CAU",$B492="CEHOP",$B492="SIURB",$B492="DER-PR",$B492="SUDECAP",$B492=Aux.!$F$24,$B492=Aux.!$F$25),VLOOKUP($A492,#REF!,5,FALSE),IF($B492="CCU",VLOOKUP($A492,#REF!,4,FALSE),IF($B492="MERCADO",VLOOKUP($A492,#REF!,6,FALSE),IF($B492="PLEO",VLOOKUP($A492,#REF!,4,FALSE),IF($B492="SICRO",VLOOKUP($A492,#REF!,4,FALSE),IF($B492="SINAPI",IFERROR((VLOOKUP($A492,#REF!,5,FALSE)),(VLOOKUP($A492,#REF!,5,FALSE))),"-"))))))</f>
        <v>-</v>
      </c>
      <c r="I492" s="114">
        <f>IF($B492="SICRO EQUIP.",VLOOKUP($A492,#REF!,10,FALSE),0)</f>
        <v>0</v>
      </c>
      <c r="J492" s="114">
        <f>IF($B492="SICRO EQUIP.",VLOOKUP($A492,#REF!,11,FALSE),0)</f>
        <v>0</v>
      </c>
      <c r="K492" s="258"/>
      <c r="L492" s="259"/>
      <c r="M492" s="115" t="e">
        <f>VLOOKUP($K492,Reajuste!$A$2:$BW$29,(MATCH($L492,Reajuste!$C$2:$BW$2,0)+2),FALSE)</f>
        <v>#N/A</v>
      </c>
      <c r="N492" s="259"/>
      <c r="O492" s="115" t="e">
        <f>VLOOKUP($K492,Reajuste!$A$2:$CW$29,(MATCH($N492,Reajuste!$C$2:$CW$2,0)+2),FALSE)</f>
        <v>#N/A</v>
      </c>
      <c r="P492" s="113">
        <f t="shared" si="0"/>
        <v>0</v>
      </c>
      <c r="Q492" s="113">
        <f t="shared" si="1"/>
        <v>0</v>
      </c>
      <c r="R492" s="113">
        <f t="shared" si="2"/>
        <v>0</v>
      </c>
      <c r="S492" s="113">
        <f t="shared" si="3"/>
        <v>0</v>
      </c>
      <c r="T492" s="113">
        <f t="shared" si="4"/>
        <v>0</v>
      </c>
      <c r="U492" s="113">
        <f t="shared" si="5"/>
        <v>0</v>
      </c>
      <c r="V492" s="4"/>
      <c r="W492" s="4"/>
      <c r="X492" s="4"/>
      <c r="Y492" s="4"/>
      <c r="Z492" s="4"/>
    </row>
    <row r="493" spans="1:26" ht="14.25" customHeight="1">
      <c r="A493" s="256"/>
      <c r="B493" s="257"/>
      <c r="C493" s="112" t="str">
        <f>IF(OR($B493="ANP",$B493="DAER",$B493="CONSULTORIA DNIT",$B493="PREGÃO ELETRÔNICO",$B493="DMLU",$B493="DMAE",$B493="CEEE",$B493="EPTC",$B493="ORSE",$B493="SEINFRA",$B493="CREA",$B493="CAU",$B493="CEHOP",$B493="SIURB",$B493="DER-PR",$B493="SUDECAP",$B493=Aux.!$F$24,$B493=Aux.!$F$25),VLOOKUP($A493,#REF!,3,FALSE),IF($B493="SICRO EQUIP.",VLOOKUP($A493,#REF!,2,FALSE),IF($B493="CCU",VLOOKUP($A493,#REF!,2,FALSE),IF($B493="MERCADO",VLOOKUP($A493,#REF!,2,FALSE),IF($B493="PLEO",VLOOKUP($A493,#REF!,2,FALSE),IF($B493="SICRO",VLOOKUP($A493,#REF!,2,FALSE),IF($B493="SINAPI",IFERROR((VLOOKUP($A493,#REF!,2,FALSE)),(VLOOKUP($A493,#REF!,2,FALSE))),"-")))))))</f>
        <v>-</v>
      </c>
      <c r="D493" s="95" t="str">
        <f>IF(OR($B493="ANP",$B493="DAER",$B493="CONSULTORIA DNIT",$B493="PREGÃO ELETRÔNICO",$B493="DMLU",$B493="DMAE",$B493="CEEE",$B493="EPTC",$B493="ORSE",$B493="SEINFRA",$B493="CREA",$B493="CAU",$B493="CEHOP",$B493="SIURB",$B493="DER-PR",$B493="SUDECAP",$B493=Aux.!$F$24,$B493=Aux.!$F$25),VLOOKUP($A493,#REF!,4,FALSE),IF($B493="SICRO EQUIP.","H",IF($B493="CCU",VLOOKUP($A493,#REF!,3,FALSE),IF($B493="MERCADO",VLOOKUP($A493,#REF!,10,FALSE),IF($B493="PLEO",VLOOKUP($A493,#REF!,3,FALSE),IF($B493="SICRO",VLOOKUP($A493,#REF!,3,FALSE),IF($B493="SINAPI",IFERROR((VLOOKUP($A493,#REF!,3,FALSE)),(VLOOKUP($A493,#REF!,3,FALSE))),"-")))))))</f>
        <v>-</v>
      </c>
      <c r="E493" s="113" t="str">
        <f>IF(OR($B493="ANP",$B493="DAER",$B493="CONSULTORIA DNIT",$B493="PREGÃO ELETRÔNICO",$B493="DMLU",$B493="DMAE",$B493="CEEE",$B493="EPTC",$B493="ORSE",$B493="SEINFRA",$B493="CREA",$B493="CAU",$B493="CEHOP",$B493="SIURB",$B493="DER-PR",$B493="SUDECAP",$B493=Aux.!$F$24,$B493=Aux.!$F$25),VLOOKUP($A493,#REF!,6,FALSE),IF($B493="CCU",VLOOKUP($A493,#REF!,5,FALSE),IF($B493="MERCADO",VLOOKUP($A493,#REF!,7,FALSE),IF($B493="PLEO",VLOOKUP($A493,#REF!,4,FALSE),IF($B493="SICRO",VLOOKUP($A493,#REF!,5,FALSE),IF($B493="SINAPI",IFERROR((VLOOKUP($A493,#REF!,18,FALSE)),),"-"))))))</f>
        <v>-</v>
      </c>
      <c r="F493" s="113" t="str">
        <f>IF(OR($B493="ANP",$B493="DAER",$B493="CONSULTORIA DNIT",$B493="PREGÃO ELETRÔNICO",$B493="DMLU",$B493="DMAE",$B493="CEEE",$B493="EPTC",$B493="ORSE",$B493="SEINFRA",$B493="CREA",$B493="CAU",$B493="CEHOP",$B493="SIURB",$B493="DER-PR",$B493="SUDECAP",$B493=Aux.!$F$24,$B493=Aux.!$F$25),VLOOKUP($A493,#REF!,7,FALSE),IF($B493="CCU",VLOOKUP($A493,#REF!,6,FALSE),IF($B493="MERCADO",VLOOKUP($A493,#REF!,8,FALSE),IF($B493="PLEO",VLOOKUP($A493,#REF!,4,FALSE),IF($B493="SICRO",VLOOKUP($A493,#REF!,6,FALSE),IF($B493="SINAPI",IFERROR(SUM((VLOOKUP($A493,#REF!,14,FALSE)),VLOOKUP($A493,#REF!,20,FALSE),VLOOKUP($A493,#REF!,22,FALSE)),),"-"))))))</f>
        <v>-</v>
      </c>
      <c r="G493" s="113" t="str">
        <f>IF(OR($B493="ANP",$B493="DAER",$B493="CONSULTORIA DNIT",$B493="PREGÃO ELETRÔNICO",$B493="DMLU",$B493="DMAE",$B493="CEEE",$B493="EPTC",$B493="ORSE",$B493="SEINFRA",$B493="CREA",$B493="CAU",$B493="CEHOP",$B493="SIURB",$B493="DER-PR",$B493="SUDECAP",$B493=Aux.!$F$24,$B493=Aux.!$F$25),VLOOKUP($A493,#REF!,8,FALSE),IF($B493="CCU",VLOOKUP($A493,#REF!,7,FALSE),IF($B493="MERCADO",VLOOKUP($A493,#REF!,9,FALSE),IF($B493="PLEO",VLOOKUP($A493,#REF!,4,FALSE),IF($B493="SICRO",VLOOKUP($A493,#REF!,7,FALSE),IF($B493="SINAPI",IFERROR((VLOOKUP($A493,#REF!,16,FALSE)),(VLOOKUP($A493,#REF!,5,FALSE))),"-"))))))</f>
        <v>-</v>
      </c>
      <c r="H493" s="113" t="str">
        <f>IF(OR($B493="ANP",$B493="DAER",$B493="CONSULTORIA DNIT",$B493="PREGÃO ELETRÔNICO",$B493="DMLU",$B493="DMAE",$B493="CEEE",$B493="EPTC",$B493="ORSE",$B493="SEINFRA",$B493="CREA",$B493="CAU",$B493="CEHOP",$B493="SIURB",$B493="DER-PR",$B493="SUDECAP",$B493=Aux.!$F$24,$B493=Aux.!$F$25),VLOOKUP($A493,#REF!,5,FALSE),IF($B493="CCU",VLOOKUP($A493,#REF!,4,FALSE),IF($B493="MERCADO",VLOOKUP($A493,#REF!,6,FALSE),IF($B493="PLEO",VLOOKUP($A493,#REF!,4,FALSE),IF($B493="SICRO",VLOOKUP($A493,#REF!,4,FALSE),IF($B493="SINAPI",IFERROR((VLOOKUP($A493,#REF!,5,FALSE)),(VLOOKUP($A493,#REF!,5,FALSE))),"-"))))))</f>
        <v>-</v>
      </c>
      <c r="I493" s="114">
        <f>IF($B493="SICRO EQUIP.",VLOOKUP($A493,#REF!,10,FALSE),0)</f>
        <v>0</v>
      </c>
      <c r="J493" s="114">
        <f>IF($B493="SICRO EQUIP.",VLOOKUP($A493,#REF!,11,FALSE),0)</f>
        <v>0</v>
      </c>
      <c r="K493" s="258"/>
      <c r="L493" s="259"/>
      <c r="M493" s="115" t="e">
        <f>VLOOKUP($K493,Reajuste!$A$2:$BW$29,(MATCH($L493,Reajuste!$C$2:$BW$2,0)+2),FALSE)</f>
        <v>#N/A</v>
      </c>
      <c r="N493" s="259"/>
      <c r="O493" s="115" t="e">
        <f>VLOOKUP($K493,Reajuste!$A$2:$CW$29,(MATCH($N493,Reajuste!$C$2:$CW$2,0)+2),FALSE)</f>
        <v>#N/A</v>
      </c>
      <c r="P493" s="113">
        <f t="shared" si="0"/>
        <v>0</v>
      </c>
      <c r="Q493" s="113">
        <f t="shared" si="1"/>
        <v>0</v>
      </c>
      <c r="R493" s="113">
        <f t="shared" si="2"/>
        <v>0</v>
      </c>
      <c r="S493" s="113">
        <f t="shared" si="3"/>
        <v>0</v>
      </c>
      <c r="T493" s="113">
        <f t="shared" si="4"/>
        <v>0</v>
      </c>
      <c r="U493" s="113">
        <f t="shared" si="5"/>
        <v>0</v>
      </c>
      <c r="V493" s="4"/>
      <c r="W493" s="4"/>
      <c r="X493" s="4"/>
      <c r="Y493" s="4"/>
      <c r="Z493" s="4"/>
    </row>
    <row r="494" spans="1:26" ht="14.25" customHeight="1">
      <c r="A494" s="256"/>
      <c r="B494" s="257"/>
      <c r="C494" s="112" t="str">
        <f>IF(OR($B494="ANP",$B494="DAER",$B494="CONSULTORIA DNIT",$B494="PREGÃO ELETRÔNICO",$B494="DMLU",$B494="DMAE",$B494="CEEE",$B494="EPTC",$B494="ORSE",$B494="SEINFRA",$B494="CREA",$B494="CAU",$B494="CEHOP",$B494="SIURB",$B494="DER-PR",$B494="SUDECAP",$B494=Aux.!$F$24,$B494=Aux.!$F$25),VLOOKUP($A494,#REF!,3,FALSE),IF($B494="SICRO EQUIP.",VLOOKUP($A494,#REF!,2,FALSE),IF($B494="CCU",VLOOKUP($A494,#REF!,2,FALSE),IF($B494="MERCADO",VLOOKUP($A494,#REF!,2,FALSE),IF($B494="PLEO",VLOOKUP($A494,#REF!,2,FALSE),IF($B494="SICRO",VLOOKUP($A494,#REF!,2,FALSE),IF($B494="SINAPI",IFERROR((VLOOKUP($A494,#REF!,2,FALSE)),(VLOOKUP($A494,#REF!,2,FALSE))),"-")))))))</f>
        <v>-</v>
      </c>
      <c r="D494" s="95" t="str">
        <f>IF(OR($B494="ANP",$B494="DAER",$B494="CONSULTORIA DNIT",$B494="PREGÃO ELETRÔNICO",$B494="DMLU",$B494="DMAE",$B494="CEEE",$B494="EPTC",$B494="ORSE",$B494="SEINFRA",$B494="CREA",$B494="CAU",$B494="CEHOP",$B494="SIURB",$B494="DER-PR",$B494="SUDECAP",$B494=Aux.!$F$24,$B494=Aux.!$F$25),VLOOKUP($A494,#REF!,4,FALSE),IF($B494="SICRO EQUIP.","H",IF($B494="CCU",VLOOKUP($A494,#REF!,3,FALSE),IF($B494="MERCADO",VLOOKUP($A494,#REF!,10,FALSE),IF($B494="PLEO",VLOOKUP($A494,#REF!,3,FALSE),IF($B494="SICRO",VLOOKUP($A494,#REF!,3,FALSE),IF($B494="SINAPI",IFERROR((VLOOKUP($A494,#REF!,3,FALSE)),(VLOOKUP($A494,#REF!,3,FALSE))),"-")))))))</f>
        <v>-</v>
      </c>
      <c r="E494" s="113" t="str">
        <f>IF(OR($B494="ANP",$B494="DAER",$B494="CONSULTORIA DNIT",$B494="PREGÃO ELETRÔNICO",$B494="DMLU",$B494="DMAE",$B494="CEEE",$B494="EPTC",$B494="ORSE",$B494="SEINFRA",$B494="CREA",$B494="CAU",$B494="CEHOP",$B494="SIURB",$B494="DER-PR",$B494="SUDECAP",$B494=Aux.!$F$24,$B494=Aux.!$F$25),VLOOKUP($A494,#REF!,6,FALSE),IF($B494="CCU",VLOOKUP($A494,#REF!,5,FALSE),IF($B494="MERCADO",VLOOKUP($A494,#REF!,7,FALSE),IF($B494="PLEO",VLOOKUP($A494,#REF!,4,FALSE),IF($B494="SICRO",VLOOKUP($A494,#REF!,5,FALSE),IF($B494="SINAPI",IFERROR((VLOOKUP($A494,#REF!,18,FALSE)),),"-"))))))</f>
        <v>-</v>
      </c>
      <c r="F494" s="113" t="str">
        <f>IF(OR($B494="ANP",$B494="DAER",$B494="CONSULTORIA DNIT",$B494="PREGÃO ELETRÔNICO",$B494="DMLU",$B494="DMAE",$B494="CEEE",$B494="EPTC",$B494="ORSE",$B494="SEINFRA",$B494="CREA",$B494="CAU",$B494="CEHOP",$B494="SIURB",$B494="DER-PR",$B494="SUDECAP",$B494=Aux.!$F$24,$B494=Aux.!$F$25),VLOOKUP($A494,#REF!,7,FALSE),IF($B494="CCU",VLOOKUP($A494,#REF!,6,FALSE),IF($B494="MERCADO",VLOOKUP($A494,#REF!,8,FALSE),IF($B494="PLEO",VLOOKUP($A494,#REF!,4,FALSE),IF($B494="SICRO",VLOOKUP($A494,#REF!,6,FALSE),IF($B494="SINAPI",IFERROR(SUM((VLOOKUP($A494,#REF!,14,FALSE)),VLOOKUP($A494,#REF!,20,FALSE),VLOOKUP($A494,#REF!,22,FALSE)),),"-"))))))</f>
        <v>-</v>
      </c>
      <c r="G494" s="113" t="str">
        <f>IF(OR($B494="ANP",$B494="DAER",$B494="CONSULTORIA DNIT",$B494="PREGÃO ELETRÔNICO",$B494="DMLU",$B494="DMAE",$B494="CEEE",$B494="EPTC",$B494="ORSE",$B494="SEINFRA",$B494="CREA",$B494="CAU",$B494="CEHOP",$B494="SIURB",$B494="DER-PR",$B494="SUDECAP",$B494=Aux.!$F$24,$B494=Aux.!$F$25),VLOOKUP($A494,#REF!,8,FALSE),IF($B494="CCU",VLOOKUP($A494,#REF!,7,FALSE),IF($B494="MERCADO",VLOOKUP($A494,#REF!,9,FALSE),IF($B494="PLEO",VLOOKUP($A494,#REF!,4,FALSE),IF($B494="SICRO",VLOOKUP($A494,#REF!,7,FALSE),IF($B494="SINAPI",IFERROR((VLOOKUP($A494,#REF!,16,FALSE)),(VLOOKUP($A494,#REF!,5,FALSE))),"-"))))))</f>
        <v>-</v>
      </c>
      <c r="H494" s="113" t="str">
        <f>IF(OR($B494="ANP",$B494="DAER",$B494="CONSULTORIA DNIT",$B494="PREGÃO ELETRÔNICO",$B494="DMLU",$B494="DMAE",$B494="CEEE",$B494="EPTC",$B494="ORSE",$B494="SEINFRA",$B494="CREA",$B494="CAU",$B494="CEHOP",$B494="SIURB",$B494="DER-PR",$B494="SUDECAP",$B494=Aux.!$F$24,$B494=Aux.!$F$25),VLOOKUP($A494,#REF!,5,FALSE),IF($B494="CCU",VLOOKUP($A494,#REF!,4,FALSE),IF($B494="MERCADO",VLOOKUP($A494,#REF!,6,FALSE),IF($B494="PLEO",VLOOKUP($A494,#REF!,4,FALSE),IF($B494="SICRO",VLOOKUP($A494,#REF!,4,FALSE),IF($B494="SINAPI",IFERROR((VLOOKUP($A494,#REF!,5,FALSE)),(VLOOKUP($A494,#REF!,5,FALSE))),"-"))))))</f>
        <v>-</v>
      </c>
      <c r="I494" s="114">
        <f>IF($B494="SICRO EQUIP.",VLOOKUP($A494,#REF!,10,FALSE),0)</f>
        <v>0</v>
      </c>
      <c r="J494" s="114">
        <f>IF($B494="SICRO EQUIP.",VLOOKUP($A494,#REF!,11,FALSE),0)</f>
        <v>0</v>
      </c>
      <c r="K494" s="258"/>
      <c r="L494" s="259"/>
      <c r="M494" s="115" t="e">
        <f>VLOOKUP($K494,Reajuste!$A$2:$BW$29,(MATCH($L494,Reajuste!$C$2:$BW$2,0)+2),FALSE)</f>
        <v>#N/A</v>
      </c>
      <c r="N494" s="259"/>
      <c r="O494" s="115" t="e">
        <f>VLOOKUP($K494,Reajuste!$A$2:$CW$29,(MATCH($N494,Reajuste!$C$2:$CW$2,0)+2),FALSE)</f>
        <v>#N/A</v>
      </c>
      <c r="P494" s="113">
        <f t="shared" si="0"/>
        <v>0</v>
      </c>
      <c r="Q494" s="113">
        <f t="shared" si="1"/>
        <v>0</v>
      </c>
      <c r="R494" s="113">
        <f t="shared" si="2"/>
        <v>0</v>
      </c>
      <c r="S494" s="113">
        <f t="shared" si="3"/>
        <v>0</v>
      </c>
      <c r="T494" s="113">
        <f t="shared" si="4"/>
        <v>0</v>
      </c>
      <c r="U494" s="113">
        <f t="shared" si="5"/>
        <v>0</v>
      </c>
      <c r="V494" s="4"/>
      <c r="W494" s="4"/>
      <c r="X494" s="4"/>
      <c r="Y494" s="4"/>
      <c r="Z494" s="4"/>
    </row>
    <row r="495" spans="1:26" ht="14.25" customHeight="1">
      <c r="A495" s="256"/>
      <c r="B495" s="257"/>
      <c r="C495" s="112" t="str">
        <f>IF(OR($B495="ANP",$B495="DAER",$B495="CONSULTORIA DNIT",$B495="PREGÃO ELETRÔNICO",$B495="DMLU",$B495="DMAE",$B495="CEEE",$B495="EPTC",$B495="ORSE",$B495="SEINFRA",$B495="CREA",$B495="CAU",$B495="CEHOP",$B495="SIURB",$B495="DER-PR",$B495="SUDECAP",$B495=Aux.!$F$24,$B495=Aux.!$F$25),VLOOKUP($A495,#REF!,3,FALSE),IF($B495="SICRO EQUIP.",VLOOKUP($A495,#REF!,2,FALSE),IF($B495="CCU",VLOOKUP($A495,#REF!,2,FALSE),IF($B495="MERCADO",VLOOKUP($A495,#REF!,2,FALSE),IF($B495="PLEO",VLOOKUP($A495,#REF!,2,FALSE),IF($B495="SICRO",VLOOKUP($A495,#REF!,2,FALSE),IF($B495="SINAPI",IFERROR((VLOOKUP($A495,#REF!,2,FALSE)),(VLOOKUP($A495,#REF!,2,FALSE))),"-")))))))</f>
        <v>-</v>
      </c>
      <c r="D495" s="95" t="str">
        <f>IF(OR($B495="ANP",$B495="DAER",$B495="CONSULTORIA DNIT",$B495="PREGÃO ELETRÔNICO",$B495="DMLU",$B495="DMAE",$B495="CEEE",$B495="EPTC",$B495="ORSE",$B495="SEINFRA",$B495="CREA",$B495="CAU",$B495="CEHOP",$B495="SIURB",$B495="DER-PR",$B495="SUDECAP",$B495=Aux.!$F$24,$B495=Aux.!$F$25),VLOOKUP($A495,#REF!,4,FALSE),IF($B495="SICRO EQUIP.","H",IF($B495="CCU",VLOOKUP($A495,#REF!,3,FALSE),IF($B495="MERCADO",VLOOKUP($A495,#REF!,10,FALSE),IF($B495="PLEO",VLOOKUP($A495,#REF!,3,FALSE),IF($B495="SICRO",VLOOKUP($A495,#REF!,3,FALSE),IF($B495="SINAPI",IFERROR((VLOOKUP($A495,#REF!,3,FALSE)),(VLOOKUP($A495,#REF!,3,FALSE))),"-")))))))</f>
        <v>-</v>
      </c>
      <c r="E495" s="113" t="str">
        <f>IF(OR($B495="ANP",$B495="DAER",$B495="CONSULTORIA DNIT",$B495="PREGÃO ELETRÔNICO",$B495="DMLU",$B495="DMAE",$B495="CEEE",$B495="EPTC",$B495="ORSE",$B495="SEINFRA",$B495="CREA",$B495="CAU",$B495="CEHOP",$B495="SIURB",$B495="DER-PR",$B495="SUDECAP",$B495=Aux.!$F$24,$B495=Aux.!$F$25),VLOOKUP($A495,#REF!,6,FALSE),IF($B495="CCU",VLOOKUP($A495,#REF!,5,FALSE),IF($B495="MERCADO",VLOOKUP($A495,#REF!,7,FALSE),IF($B495="PLEO",VLOOKUP($A495,#REF!,4,FALSE),IF($B495="SICRO",VLOOKUP($A495,#REF!,5,FALSE),IF($B495="SINAPI",IFERROR((VLOOKUP($A495,#REF!,18,FALSE)),),"-"))))))</f>
        <v>-</v>
      </c>
      <c r="F495" s="113" t="str">
        <f>IF(OR($B495="ANP",$B495="DAER",$B495="CONSULTORIA DNIT",$B495="PREGÃO ELETRÔNICO",$B495="DMLU",$B495="DMAE",$B495="CEEE",$B495="EPTC",$B495="ORSE",$B495="SEINFRA",$B495="CREA",$B495="CAU",$B495="CEHOP",$B495="SIURB",$B495="DER-PR",$B495="SUDECAP",$B495=Aux.!$F$24,$B495=Aux.!$F$25),VLOOKUP($A495,#REF!,7,FALSE),IF($B495="CCU",VLOOKUP($A495,#REF!,6,FALSE),IF($B495="MERCADO",VLOOKUP($A495,#REF!,8,FALSE),IF($B495="PLEO",VLOOKUP($A495,#REF!,4,FALSE),IF($B495="SICRO",VLOOKUP($A495,#REF!,6,FALSE),IF($B495="SINAPI",IFERROR(SUM((VLOOKUP($A495,#REF!,14,FALSE)),VLOOKUP($A495,#REF!,20,FALSE),VLOOKUP($A495,#REF!,22,FALSE)),),"-"))))))</f>
        <v>-</v>
      </c>
      <c r="G495" s="113" t="str">
        <f>IF(OR($B495="ANP",$B495="DAER",$B495="CONSULTORIA DNIT",$B495="PREGÃO ELETRÔNICO",$B495="DMLU",$B495="DMAE",$B495="CEEE",$B495="EPTC",$B495="ORSE",$B495="SEINFRA",$B495="CREA",$B495="CAU",$B495="CEHOP",$B495="SIURB",$B495="DER-PR",$B495="SUDECAP",$B495=Aux.!$F$24,$B495=Aux.!$F$25),VLOOKUP($A495,#REF!,8,FALSE),IF($B495="CCU",VLOOKUP($A495,#REF!,7,FALSE),IF($B495="MERCADO",VLOOKUP($A495,#REF!,9,FALSE),IF($B495="PLEO",VLOOKUP($A495,#REF!,4,FALSE),IF($B495="SICRO",VLOOKUP($A495,#REF!,7,FALSE),IF($B495="SINAPI",IFERROR((VLOOKUP($A495,#REF!,16,FALSE)),(VLOOKUP($A495,#REF!,5,FALSE))),"-"))))))</f>
        <v>-</v>
      </c>
      <c r="H495" s="113" t="str">
        <f>IF(OR($B495="ANP",$B495="DAER",$B495="CONSULTORIA DNIT",$B495="PREGÃO ELETRÔNICO",$B495="DMLU",$B495="DMAE",$B495="CEEE",$B495="EPTC",$B495="ORSE",$B495="SEINFRA",$B495="CREA",$B495="CAU",$B495="CEHOP",$B495="SIURB",$B495="DER-PR",$B495="SUDECAP",$B495=Aux.!$F$24,$B495=Aux.!$F$25),VLOOKUP($A495,#REF!,5,FALSE),IF($B495="CCU",VLOOKUP($A495,#REF!,4,FALSE),IF($B495="MERCADO",VLOOKUP($A495,#REF!,6,FALSE),IF($B495="PLEO",VLOOKUP($A495,#REF!,4,FALSE),IF($B495="SICRO",VLOOKUP($A495,#REF!,4,FALSE),IF($B495="SINAPI",IFERROR((VLOOKUP($A495,#REF!,5,FALSE)),(VLOOKUP($A495,#REF!,5,FALSE))),"-"))))))</f>
        <v>-</v>
      </c>
      <c r="I495" s="114">
        <f>IF($B495="SICRO EQUIP.",VLOOKUP($A495,#REF!,10,FALSE),0)</f>
        <v>0</v>
      </c>
      <c r="J495" s="114">
        <f>IF($B495="SICRO EQUIP.",VLOOKUP($A495,#REF!,11,FALSE),0)</f>
        <v>0</v>
      </c>
      <c r="K495" s="258"/>
      <c r="L495" s="259"/>
      <c r="M495" s="115" t="e">
        <f>VLOOKUP($K495,Reajuste!$A$2:$BW$29,(MATCH($L495,Reajuste!$C$2:$BW$2,0)+2),FALSE)</f>
        <v>#N/A</v>
      </c>
      <c r="N495" s="259"/>
      <c r="O495" s="115" t="e">
        <f>VLOOKUP($K495,Reajuste!$A$2:$CW$29,(MATCH($N495,Reajuste!$C$2:$CW$2,0)+2),FALSE)</f>
        <v>#N/A</v>
      </c>
      <c r="P495" s="113">
        <f t="shared" si="0"/>
        <v>0</v>
      </c>
      <c r="Q495" s="113">
        <f t="shared" si="1"/>
        <v>0</v>
      </c>
      <c r="R495" s="113">
        <f t="shared" si="2"/>
        <v>0</v>
      </c>
      <c r="S495" s="113">
        <f t="shared" si="3"/>
        <v>0</v>
      </c>
      <c r="T495" s="113">
        <f t="shared" si="4"/>
        <v>0</v>
      </c>
      <c r="U495" s="113">
        <f t="shared" si="5"/>
        <v>0</v>
      </c>
      <c r="V495" s="4"/>
      <c r="W495" s="4"/>
      <c r="X495" s="4"/>
      <c r="Y495" s="4"/>
      <c r="Z495" s="4"/>
    </row>
    <row r="496" spans="1:26" ht="14.25" customHeight="1">
      <c r="A496" s="256"/>
      <c r="B496" s="257"/>
      <c r="C496" s="112" t="str">
        <f>IF(OR($B496="ANP",$B496="DAER",$B496="CONSULTORIA DNIT",$B496="PREGÃO ELETRÔNICO",$B496="DMLU",$B496="DMAE",$B496="CEEE",$B496="EPTC",$B496="ORSE",$B496="SEINFRA",$B496="CREA",$B496="CAU",$B496="CEHOP",$B496="SIURB",$B496="DER-PR",$B496="SUDECAP",$B496=Aux.!$F$24,$B496=Aux.!$F$25),VLOOKUP($A496,#REF!,3,FALSE),IF($B496="SICRO EQUIP.",VLOOKUP($A496,#REF!,2,FALSE),IF($B496="CCU",VLOOKUP($A496,#REF!,2,FALSE),IF($B496="MERCADO",VLOOKUP($A496,#REF!,2,FALSE),IF($B496="PLEO",VLOOKUP($A496,#REF!,2,FALSE),IF($B496="SICRO",VLOOKUP($A496,#REF!,2,FALSE),IF($B496="SINAPI",IFERROR((VLOOKUP($A496,#REF!,2,FALSE)),(VLOOKUP($A496,#REF!,2,FALSE))),"-")))))))</f>
        <v>-</v>
      </c>
      <c r="D496" s="95" t="str">
        <f>IF(OR($B496="ANP",$B496="DAER",$B496="CONSULTORIA DNIT",$B496="PREGÃO ELETRÔNICO",$B496="DMLU",$B496="DMAE",$B496="CEEE",$B496="EPTC",$B496="ORSE",$B496="SEINFRA",$B496="CREA",$B496="CAU",$B496="CEHOP",$B496="SIURB",$B496="DER-PR",$B496="SUDECAP",$B496=Aux.!$F$24,$B496=Aux.!$F$25),VLOOKUP($A496,#REF!,4,FALSE),IF($B496="SICRO EQUIP.","H",IF($B496="CCU",VLOOKUP($A496,#REF!,3,FALSE),IF($B496="MERCADO",VLOOKUP($A496,#REF!,10,FALSE),IF($B496="PLEO",VLOOKUP($A496,#REF!,3,FALSE),IF($B496="SICRO",VLOOKUP($A496,#REF!,3,FALSE),IF($B496="SINAPI",IFERROR((VLOOKUP($A496,#REF!,3,FALSE)),(VLOOKUP($A496,#REF!,3,FALSE))),"-")))))))</f>
        <v>-</v>
      </c>
      <c r="E496" s="113" t="str">
        <f>IF(OR($B496="ANP",$B496="DAER",$B496="CONSULTORIA DNIT",$B496="PREGÃO ELETRÔNICO",$B496="DMLU",$B496="DMAE",$B496="CEEE",$B496="EPTC",$B496="ORSE",$B496="SEINFRA",$B496="CREA",$B496="CAU",$B496="CEHOP",$B496="SIURB",$B496="DER-PR",$B496="SUDECAP",$B496=Aux.!$F$24,$B496=Aux.!$F$25),VLOOKUP($A496,#REF!,6,FALSE),IF($B496="CCU",VLOOKUP($A496,#REF!,5,FALSE),IF($B496="MERCADO",VLOOKUP($A496,#REF!,7,FALSE),IF($B496="PLEO",VLOOKUP($A496,#REF!,4,FALSE),IF($B496="SICRO",VLOOKUP($A496,#REF!,5,FALSE),IF($B496="SINAPI",IFERROR((VLOOKUP($A496,#REF!,18,FALSE)),),"-"))))))</f>
        <v>-</v>
      </c>
      <c r="F496" s="113" t="str">
        <f>IF(OR($B496="ANP",$B496="DAER",$B496="CONSULTORIA DNIT",$B496="PREGÃO ELETRÔNICO",$B496="DMLU",$B496="DMAE",$B496="CEEE",$B496="EPTC",$B496="ORSE",$B496="SEINFRA",$B496="CREA",$B496="CAU",$B496="CEHOP",$B496="SIURB",$B496="DER-PR",$B496="SUDECAP",$B496=Aux.!$F$24,$B496=Aux.!$F$25),VLOOKUP($A496,#REF!,7,FALSE),IF($B496="CCU",VLOOKUP($A496,#REF!,6,FALSE),IF($B496="MERCADO",VLOOKUP($A496,#REF!,8,FALSE),IF($B496="PLEO",VLOOKUP($A496,#REF!,4,FALSE),IF($B496="SICRO",VLOOKUP($A496,#REF!,6,FALSE),IF($B496="SINAPI",IFERROR(SUM((VLOOKUP($A496,#REF!,14,FALSE)),VLOOKUP($A496,#REF!,20,FALSE),VLOOKUP($A496,#REF!,22,FALSE)),),"-"))))))</f>
        <v>-</v>
      </c>
      <c r="G496" s="113" t="str">
        <f>IF(OR($B496="ANP",$B496="DAER",$B496="CONSULTORIA DNIT",$B496="PREGÃO ELETRÔNICO",$B496="DMLU",$B496="DMAE",$B496="CEEE",$B496="EPTC",$B496="ORSE",$B496="SEINFRA",$B496="CREA",$B496="CAU",$B496="CEHOP",$B496="SIURB",$B496="DER-PR",$B496="SUDECAP",$B496=Aux.!$F$24,$B496=Aux.!$F$25),VLOOKUP($A496,#REF!,8,FALSE),IF($B496="CCU",VLOOKUP($A496,#REF!,7,FALSE),IF($B496="MERCADO",VLOOKUP($A496,#REF!,9,FALSE),IF($B496="PLEO",VLOOKUP($A496,#REF!,4,FALSE),IF($B496="SICRO",VLOOKUP($A496,#REF!,7,FALSE),IF($B496="SINAPI",IFERROR((VLOOKUP($A496,#REF!,16,FALSE)),(VLOOKUP($A496,#REF!,5,FALSE))),"-"))))))</f>
        <v>-</v>
      </c>
      <c r="H496" s="113" t="str">
        <f>IF(OR($B496="ANP",$B496="DAER",$B496="CONSULTORIA DNIT",$B496="PREGÃO ELETRÔNICO",$B496="DMLU",$B496="DMAE",$B496="CEEE",$B496="EPTC",$B496="ORSE",$B496="SEINFRA",$B496="CREA",$B496="CAU",$B496="CEHOP",$B496="SIURB",$B496="DER-PR",$B496="SUDECAP",$B496=Aux.!$F$24,$B496=Aux.!$F$25),VLOOKUP($A496,#REF!,5,FALSE),IF($B496="CCU",VLOOKUP($A496,#REF!,4,FALSE),IF($B496="MERCADO",VLOOKUP($A496,#REF!,6,FALSE),IF($B496="PLEO",VLOOKUP($A496,#REF!,4,FALSE),IF($B496="SICRO",VLOOKUP($A496,#REF!,4,FALSE),IF($B496="SINAPI",IFERROR((VLOOKUP($A496,#REF!,5,FALSE)),(VLOOKUP($A496,#REF!,5,FALSE))),"-"))))))</f>
        <v>-</v>
      </c>
      <c r="I496" s="114">
        <f>IF($B496="SICRO EQUIP.",VLOOKUP($A496,#REF!,10,FALSE),0)</f>
        <v>0</v>
      </c>
      <c r="J496" s="114">
        <f>IF($B496="SICRO EQUIP.",VLOOKUP($A496,#REF!,11,FALSE),0)</f>
        <v>0</v>
      </c>
      <c r="K496" s="258"/>
      <c r="L496" s="259"/>
      <c r="M496" s="115" t="e">
        <f>VLOOKUP($K496,Reajuste!$A$2:$BW$29,(MATCH($L496,Reajuste!$C$2:$BW$2,0)+2),FALSE)</f>
        <v>#N/A</v>
      </c>
      <c r="N496" s="259"/>
      <c r="O496" s="115" t="e">
        <f>VLOOKUP($K496,Reajuste!$A$2:$CW$29,(MATCH($N496,Reajuste!$C$2:$CW$2,0)+2),FALSE)</f>
        <v>#N/A</v>
      </c>
      <c r="P496" s="113">
        <f t="shared" si="0"/>
        <v>0</v>
      </c>
      <c r="Q496" s="113">
        <f t="shared" si="1"/>
        <v>0</v>
      </c>
      <c r="R496" s="113">
        <f t="shared" si="2"/>
        <v>0</v>
      </c>
      <c r="S496" s="113">
        <f t="shared" si="3"/>
        <v>0</v>
      </c>
      <c r="T496" s="113">
        <f t="shared" si="4"/>
        <v>0</v>
      </c>
      <c r="U496" s="113">
        <f t="shared" si="5"/>
        <v>0</v>
      </c>
      <c r="V496" s="4"/>
      <c r="W496" s="4"/>
      <c r="X496" s="4"/>
      <c r="Y496" s="4"/>
      <c r="Z496" s="4"/>
    </row>
    <row r="497" spans="1:26" ht="14.25" customHeight="1">
      <c r="A497" s="256"/>
      <c r="B497" s="257"/>
      <c r="C497" s="112" t="str">
        <f>IF(OR($B497="ANP",$B497="DAER",$B497="CONSULTORIA DNIT",$B497="PREGÃO ELETRÔNICO",$B497="DMLU",$B497="DMAE",$B497="CEEE",$B497="EPTC",$B497="ORSE",$B497="SEINFRA",$B497="CREA",$B497="CAU",$B497="CEHOP",$B497="SIURB",$B497="DER-PR",$B497="SUDECAP",$B497=Aux.!$F$24,$B497=Aux.!$F$25),VLOOKUP($A497,#REF!,3,FALSE),IF($B497="SICRO EQUIP.",VLOOKUP($A497,#REF!,2,FALSE),IF($B497="CCU",VLOOKUP($A497,#REF!,2,FALSE),IF($B497="MERCADO",VLOOKUP($A497,#REF!,2,FALSE),IF($B497="PLEO",VLOOKUP($A497,#REF!,2,FALSE),IF($B497="SICRO",VLOOKUP($A497,#REF!,2,FALSE),IF($B497="SINAPI",IFERROR((VLOOKUP($A497,#REF!,2,FALSE)),(VLOOKUP($A497,#REF!,2,FALSE))),"-")))))))</f>
        <v>-</v>
      </c>
      <c r="D497" s="95" t="str">
        <f>IF(OR($B497="ANP",$B497="DAER",$B497="CONSULTORIA DNIT",$B497="PREGÃO ELETRÔNICO",$B497="DMLU",$B497="DMAE",$B497="CEEE",$B497="EPTC",$B497="ORSE",$B497="SEINFRA",$B497="CREA",$B497="CAU",$B497="CEHOP",$B497="SIURB",$B497="DER-PR",$B497="SUDECAP",$B497=Aux.!$F$24,$B497=Aux.!$F$25),VLOOKUP($A497,#REF!,4,FALSE),IF($B497="SICRO EQUIP.","H",IF($B497="CCU",VLOOKUP($A497,#REF!,3,FALSE),IF($B497="MERCADO",VLOOKUP($A497,#REF!,10,FALSE),IF($B497="PLEO",VLOOKUP($A497,#REF!,3,FALSE),IF($B497="SICRO",VLOOKUP($A497,#REF!,3,FALSE),IF($B497="SINAPI",IFERROR((VLOOKUP($A497,#REF!,3,FALSE)),(VLOOKUP($A497,#REF!,3,FALSE))),"-")))))))</f>
        <v>-</v>
      </c>
      <c r="E497" s="113" t="str">
        <f>IF(OR($B497="ANP",$B497="DAER",$B497="CONSULTORIA DNIT",$B497="PREGÃO ELETRÔNICO",$B497="DMLU",$B497="DMAE",$B497="CEEE",$B497="EPTC",$B497="ORSE",$B497="SEINFRA",$B497="CREA",$B497="CAU",$B497="CEHOP",$B497="SIURB",$B497="DER-PR",$B497="SUDECAP",$B497=Aux.!$F$24,$B497=Aux.!$F$25),VLOOKUP($A497,#REF!,6,FALSE),IF($B497="CCU",VLOOKUP($A497,#REF!,5,FALSE),IF($B497="MERCADO",VLOOKUP($A497,#REF!,7,FALSE),IF($B497="PLEO",VLOOKUP($A497,#REF!,4,FALSE),IF($B497="SICRO",VLOOKUP($A497,#REF!,5,FALSE),IF($B497="SINAPI",IFERROR((VLOOKUP($A497,#REF!,18,FALSE)),),"-"))))))</f>
        <v>-</v>
      </c>
      <c r="F497" s="113" t="str">
        <f>IF(OR($B497="ANP",$B497="DAER",$B497="CONSULTORIA DNIT",$B497="PREGÃO ELETRÔNICO",$B497="DMLU",$B497="DMAE",$B497="CEEE",$B497="EPTC",$B497="ORSE",$B497="SEINFRA",$B497="CREA",$B497="CAU",$B497="CEHOP",$B497="SIURB",$B497="DER-PR",$B497="SUDECAP",$B497=Aux.!$F$24,$B497=Aux.!$F$25),VLOOKUP($A497,#REF!,7,FALSE),IF($B497="CCU",VLOOKUP($A497,#REF!,6,FALSE),IF($B497="MERCADO",VLOOKUP($A497,#REF!,8,FALSE),IF($B497="PLEO",VLOOKUP($A497,#REF!,4,FALSE),IF($B497="SICRO",VLOOKUP($A497,#REF!,6,FALSE),IF($B497="SINAPI",IFERROR(SUM((VLOOKUP($A497,#REF!,14,FALSE)),VLOOKUP($A497,#REF!,20,FALSE),VLOOKUP($A497,#REF!,22,FALSE)),),"-"))))))</f>
        <v>-</v>
      </c>
      <c r="G497" s="113" t="str">
        <f>IF(OR($B497="ANP",$B497="DAER",$B497="CONSULTORIA DNIT",$B497="PREGÃO ELETRÔNICO",$B497="DMLU",$B497="DMAE",$B497="CEEE",$B497="EPTC",$B497="ORSE",$B497="SEINFRA",$B497="CREA",$B497="CAU",$B497="CEHOP",$B497="SIURB",$B497="DER-PR",$B497="SUDECAP",$B497=Aux.!$F$24,$B497=Aux.!$F$25),VLOOKUP($A497,#REF!,8,FALSE),IF($B497="CCU",VLOOKUP($A497,#REF!,7,FALSE),IF($B497="MERCADO",VLOOKUP($A497,#REF!,9,FALSE),IF($B497="PLEO",VLOOKUP($A497,#REF!,4,FALSE),IF($B497="SICRO",VLOOKUP($A497,#REF!,7,FALSE),IF($B497="SINAPI",IFERROR((VLOOKUP($A497,#REF!,16,FALSE)),(VLOOKUP($A497,#REF!,5,FALSE))),"-"))))))</f>
        <v>-</v>
      </c>
      <c r="H497" s="113" t="str">
        <f>IF(OR($B497="ANP",$B497="DAER",$B497="CONSULTORIA DNIT",$B497="PREGÃO ELETRÔNICO",$B497="DMLU",$B497="DMAE",$B497="CEEE",$B497="EPTC",$B497="ORSE",$B497="SEINFRA",$B497="CREA",$B497="CAU",$B497="CEHOP",$B497="SIURB",$B497="DER-PR",$B497="SUDECAP",$B497=Aux.!$F$24,$B497=Aux.!$F$25),VLOOKUP($A497,#REF!,5,FALSE),IF($B497="CCU",VLOOKUP($A497,#REF!,4,FALSE),IF($B497="MERCADO",VLOOKUP($A497,#REF!,6,FALSE),IF($B497="PLEO",VLOOKUP($A497,#REF!,4,FALSE),IF($B497="SICRO",VLOOKUP($A497,#REF!,4,FALSE),IF($B497="SINAPI",IFERROR((VLOOKUP($A497,#REF!,5,FALSE)),(VLOOKUP($A497,#REF!,5,FALSE))),"-"))))))</f>
        <v>-</v>
      </c>
      <c r="I497" s="114">
        <f>IF($B497="SICRO EQUIP.",VLOOKUP($A497,#REF!,10,FALSE),0)</f>
        <v>0</v>
      </c>
      <c r="J497" s="114">
        <f>IF($B497="SICRO EQUIP.",VLOOKUP($A497,#REF!,11,FALSE),0)</f>
        <v>0</v>
      </c>
      <c r="K497" s="258"/>
      <c r="L497" s="259"/>
      <c r="M497" s="115" t="e">
        <f>VLOOKUP($K497,Reajuste!$A$2:$BW$29,(MATCH($L497,Reajuste!$C$2:$BW$2,0)+2),FALSE)</f>
        <v>#N/A</v>
      </c>
      <c r="N497" s="259"/>
      <c r="O497" s="115" t="e">
        <f>VLOOKUP($K497,Reajuste!$A$2:$CW$29,(MATCH($N497,Reajuste!$C$2:$CW$2,0)+2),FALSE)</f>
        <v>#N/A</v>
      </c>
      <c r="P497" s="113">
        <f t="shared" si="0"/>
        <v>0</v>
      </c>
      <c r="Q497" s="113">
        <f t="shared" si="1"/>
        <v>0</v>
      </c>
      <c r="R497" s="113">
        <f t="shared" si="2"/>
        <v>0</v>
      </c>
      <c r="S497" s="113">
        <f t="shared" si="3"/>
        <v>0</v>
      </c>
      <c r="T497" s="113">
        <f t="shared" si="4"/>
        <v>0</v>
      </c>
      <c r="U497" s="113">
        <f t="shared" si="5"/>
        <v>0</v>
      </c>
      <c r="V497" s="4"/>
      <c r="W497" s="4"/>
      <c r="X497" s="4"/>
      <c r="Y497" s="4"/>
      <c r="Z497" s="4"/>
    </row>
    <row r="498" spans="1:26" ht="14.25" customHeight="1">
      <c r="A498" s="256"/>
      <c r="B498" s="257"/>
      <c r="C498" s="112" t="str">
        <f>IF(OR($B498="ANP",$B498="DAER",$B498="CONSULTORIA DNIT",$B498="PREGÃO ELETRÔNICO",$B498="DMLU",$B498="DMAE",$B498="CEEE",$B498="EPTC",$B498="ORSE",$B498="SEINFRA",$B498="CREA",$B498="CAU",$B498="CEHOP",$B498="SIURB",$B498="DER-PR",$B498="SUDECAP",$B498=Aux.!$F$24,$B498=Aux.!$F$25),VLOOKUP($A498,#REF!,3,FALSE),IF($B498="SICRO EQUIP.",VLOOKUP($A498,#REF!,2,FALSE),IF($B498="CCU",VLOOKUP($A498,#REF!,2,FALSE),IF($B498="MERCADO",VLOOKUP($A498,#REF!,2,FALSE),IF($B498="PLEO",VLOOKUP($A498,#REF!,2,FALSE),IF($B498="SICRO",VLOOKUP($A498,#REF!,2,FALSE),IF($B498="SINAPI",IFERROR((VLOOKUP($A498,#REF!,2,FALSE)),(VLOOKUP($A498,#REF!,2,FALSE))),"-")))))))</f>
        <v>-</v>
      </c>
      <c r="D498" s="95" t="str">
        <f>IF(OR($B498="ANP",$B498="DAER",$B498="CONSULTORIA DNIT",$B498="PREGÃO ELETRÔNICO",$B498="DMLU",$B498="DMAE",$B498="CEEE",$B498="EPTC",$B498="ORSE",$B498="SEINFRA",$B498="CREA",$B498="CAU",$B498="CEHOP",$B498="SIURB",$B498="DER-PR",$B498="SUDECAP",$B498=Aux.!$F$24,$B498=Aux.!$F$25),VLOOKUP($A498,#REF!,4,FALSE),IF($B498="SICRO EQUIP.","H",IF($B498="CCU",VLOOKUP($A498,#REF!,3,FALSE),IF($B498="MERCADO",VLOOKUP($A498,#REF!,10,FALSE),IF($B498="PLEO",VLOOKUP($A498,#REF!,3,FALSE),IF($B498="SICRO",VLOOKUP($A498,#REF!,3,FALSE),IF($B498="SINAPI",IFERROR((VLOOKUP($A498,#REF!,3,FALSE)),(VLOOKUP($A498,#REF!,3,FALSE))),"-")))))))</f>
        <v>-</v>
      </c>
      <c r="E498" s="113" t="str">
        <f>IF(OR($B498="ANP",$B498="DAER",$B498="CONSULTORIA DNIT",$B498="PREGÃO ELETRÔNICO",$B498="DMLU",$B498="DMAE",$B498="CEEE",$B498="EPTC",$B498="ORSE",$B498="SEINFRA",$B498="CREA",$B498="CAU",$B498="CEHOP",$B498="SIURB",$B498="DER-PR",$B498="SUDECAP",$B498=Aux.!$F$24,$B498=Aux.!$F$25),VLOOKUP($A498,#REF!,6,FALSE),IF($B498="CCU",VLOOKUP($A498,#REF!,5,FALSE),IF($B498="MERCADO",VLOOKUP($A498,#REF!,7,FALSE),IF($B498="PLEO",VLOOKUP($A498,#REF!,4,FALSE),IF($B498="SICRO",VLOOKUP($A498,#REF!,5,FALSE),IF($B498="SINAPI",IFERROR((VLOOKUP($A498,#REF!,18,FALSE)),),"-"))))))</f>
        <v>-</v>
      </c>
      <c r="F498" s="113" t="str">
        <f>IF(OR($B498="ANP",$B498="DAER",$B498="CONSULTORIA DNIT",$B498="PREGÃO ELETRÔNICO",$B498="DMLU",$B498="DMAE",$B498="CEEE",$B498="EPTC",$B498="ORSE",$B498="SEINFRA",$B498="CREA",$B498="CAU",$B498="CEHOP",$B498="SIURB",$B498="DER-PR",$B498="SUDECAP",$B498=Aux.!$F$24,$B498=Aux.!$F$25),VLOOKUP($A498,#REF!,7,FALSE),IF($B498="CCU",VLOOKUP($A498,#REF!,6,FALSE),IF($B498="MERCADO",VLOOKUP($A498,#REF!,8,FALSE),IF($B498="PLEO",VLOOKUP($A498,#REF!,4,FALSE),IF($B498="SICRO",VLOOKUP($A498,#REF!,6,FALSE),IF($B498="SINAPI",IFERROR(SUM((VLOOKUP($A498,#REF!,14,FALSE)),VLOOKUP($A498,#REF!,20,FALSE),VLOOKUP($A498,#REF!,22,FALSE)),),"-"))))))</f>
        <v>-</v>
      </c>
      <c r="G498" s="113" t="str">
        <f>IF(OR($B498="ANP",$B498="DAER",$B498="CONSULTORIA DNIT",$B498="PREGÃO ELETRÔNICO",$B498="DMLU",$B498="DMAE",$B498="CEEE",$B498="EPTC",$B498="ORSE",$B498="SEINFRA",$B498="CREA",$B498="CAU",$B498="CEHOP",$B498="SIURB",$B498="DER-PR",$B498="SUDECAP",$B498=Aux.!$F$24,$B498=Aux.!$F$25),VLOOKUP($A498,#REF!,8,FALSE),IF($B498="CCU",VLOOKUP($A498,#REF!,7,FALSE),IF($B498="MERCADO",VLOOKUP($A498,#REF!,9,FALSE),IF($B498="PLEO",VLOOKUP($A498,#REF!,4,FALSE),IF($B498="SICRO",VLOOKUP($A498,#REF!,7,FALSE),IF($B498="SINAPI",IFERROR((VLOOKUP($A498,#REF!,16,FALSE)),(VLOOKUP($A498,#REF!,5,FALSE))),"-"))))))</f>
        <v>-</v>
      </c>
      <c r="H498" s="113" t="str">
        <f>IF(OR($B498="ANP",$B498="DAER",$B498="CONSULTORIA DNIT",$B498="PREGÃO ELETRÔNICO",$B498="DMLU",$B498="DMAE",$B498="CEEE",$B498="EPTC",$B498="ORSE",$B498="SEINFRA",$B498="CREA",$B498="CAU",$B498="CEHOP",$B498="SIURB",$B498="DER-PR",$B498="SUDECAP",$B498=Aux.!$F$24,$B498=Aux.!$F$25),VLOOKUP($A498,#REF!,5,FALSE),IF($B498="CCU",VLOOKUP($A498,#REF!,4,FALSE),IF($B498="MERCADO",VLOOKUP($A498,#REF!,6,FALSE),IF($B498="PLEO",VLOOKUP($A498,#REF!,4,FALSE),IF($B498="SICRO",VLOOKUP($A498,#REF!,4,FALSE),IF($B498="SINAPI",IFERROR((VLOOKUP($A498,#REF!,5,FALSE)),(VLOOKUP($A498,#REF!,5,FALSE))),"-"))))))</f>
        <v>-</v>
      </c>
      <c r="I498" s="114">
        <f>IF($B498="SICRO EQUIP.",VLOOKUP($A498,#REF!,10,FALSE),0)</f>
        <v>0</v>
      </c>
      <c r="J498" s="114">
        <f>IF($B498="SICRO EQUIP.",VLOOKUP($A498,#REF!,11,FALSE),0)</f>
        <v>0</v>
      </c>
      <c r="K498" s="258"/>
      <c r="L498" s="259"/>
      <c r="M498" s="115" t="e">
        <f>VLOOKUP($K498,Reajuste!$A$2:$BW$29,(MATCH($L498,Reajuste!$C$2:$BW$2,0)+2),FALSE)</f>
        <v>#N/A</v>
      </c>
      <c r="N498" s="259"/>
      <c r="O498" s="115" t="e">
        <f>VLOOKUP($K498,Reajuste!$A$2:$CW$29,(MATCH($N498,Reajuste!$C$2:$CW$2,0)+2),FALSE)</f>
        <v>#N/A</v>
      </c>
      <c r="P498" s="113">
        <f t="shared" si="0"/>
        <v>0</v>
      </c>
      <c r="Q498" s="113">
        <f t="shared" si="1"/>
        <v>0</v>
      </c>
      <c r="R498" s="113">
        <f t="shared" si="2"/>
        <v>0</v>
      </c>
      <c r="S498" s="113">
        <f t="shared" si="3"/>
        <v>0</v>
      </c>
      <c r="T498" s="113">
        <f t="shared" si="4"/>
        <v>0</v>
      </c>
      <c r="U498" s="113">
        <f t="shared" si="5"/>
        <v>0</v>
      </c>
      <c r="V498" s="4"/>
      <c r="W498" s="4"/>
      <c r="X498" s="4"/>
      <c r="Y498" s="4"/>
      <c r="Z498" s="4"/>
    </row>
    <row r="499" spans="1:26" ht="14.25" customHeight="1">
      <c r="A499" s="256"/>
      <c r="B499" s="257"/>
      <c r="C499" s="112" t="str">
        <f>IF(OR($B499="ANP",$B499="DAER",$B499="CONSULTORIA DNIT",$B499="PREGÃO ELETRÔNICO",$B499="DMLU",$B499="DMAE",$B499="CEEE",$B499="EPTC",$B499="ORSE",$B499="SEINFRA",$B499="CREA",$B499="CAU",$B499="CEHOP",$B499="SIURB",$B499="DER-PR",$B499="SUDECAP",$B499=Aux.!$F$24,$B499=Aux.!$F$25),VLOOKUP($A499,#REF!,3,FALSE),IF($B499="SICRO EQUIP.",VLOOKUP($A499,#REF!,2,FALSE),IF($B499="CCU",VLOOKUP($A499,#REF!,2,FALSE),IF($B499="MERCADO",VLOOKUP($A499,#REF!,2,FALSE),IF($B499="PLEO",VLOOKUP($A499,#REF!,2,FALSE),IF($B499="SICRO",VLOOKUP($A499,#REF!,2,FALSE),IF($B499="SINAPI",IFERROR((VLOOKUP($A499,#REF!,2,FALSE)),(VLOOKUP($A499,#REF!,2,FALSE))),"-")))))))</f>
        <v>-</v>
      </c>
      <c r="D499" s="95" t="str">
        <f>IF(OR($B499="ANP",$B499="DAER",$B499="CONSULTORIA DNIT",$B499="PREGÃO ELETRÔNICO",$B499="DMLU",$B499="DMAE",$B499="CEEE",$B499="EPTC",$B499="ORSE",$B499="SEINFRA",$B499="CREA",$B499="CAU",$B499="CEHOP",$B499="SIURB",$B499="DER-PR",$B499="SUDECAP",$B499=Aux.!$F$24,$B499=Aux.!$F$25),VLOOKUP($A499,#REF!,4,FALSE),IF($B499="SICRO EQUIP.","H",IF($B499="CCU",VLOOKUP($A499,#REF!,3,FALSE),IF($B499="MERCADO",VLOOKUP($A499,#REF!,10,FALSE),IF($B499="PLEO",VLOOKUP($A499,#REF!,3,FALSE),IF($B499="SICRO",VLOOKUP($A499,#REF!,3,FALSE),IF($B499="SINAPI",IFERROR((VLOOKUP($A499,#REF!,3,FALSE)),(VLOOKUP($A499,#REF!,3,FALSE))),"-")))))))</f>
        <v>-</v>
      </c>
      <c r="E499" s="113" t="str">
        <f>IF(OR($B499="ANP",$B499="DAER",$B499="CONSULTORIA DNIT",$B499="PREGÃO ELETRÔNICO",$B499="DMLU",$B499="DMAE",$B499="CEEE",$B499="EPTC",$B499="ORSE",$B499="SEINFRA",$B499="CREA",$B499="CAU",$B499="CEHOP",$B499="SIURB",$B499="DER-PR",$B499="SUDECAP",$B499=Aux.!$F$24,$B499=Aux.!$F$25),VLOOKUP($A499,#REF!,6,FALSE),IF($B499="CCU",VLOOKUP($A499,#REF!,5,FALSE),IF($B499="MERCADO",VLOOKUP($A499,#REF!,7,FALSE),IF($B499="PLEO",VLOOKUP($A499,#REF!,4,FALSE),IF($B499="SICRO",VLOOKUP($A499,#REF!,5,FALSE),IF($B499="SINAPI",IFERROR((VLOOKUP($A499,#REF!,18,FALSE)),),"-"))))))</f>
        <v>-</v>
      </c>
      <c r="F499" s="113" t="str">
        <f>IF(OR($B499="ANP",$B499="DAER",$B499="CONSULTORIA DNIT",$B499="PREGÃO ELETRÔNICO",$B499="DMLU",$B499="DMAE",$B499="CEEE",$B499="EPTC",$B499="ORSE",$B499="SEINFRA",$B499="CREA",$B499="CAU",$B499="CEHOP",$B499="SIURB",$B499="DER-PR",$B499="SUDECAP",$B499=Aux.!$F$24,$B499=Aux.!$F$25),VLOOKUP($A499,#REF!,7,FALSE),IF($B499="CCU",VLOOKUP($A499,#REF!,6,FALSE),IF($B499="MERCADO",VLOOKUP($A499,#REF!,8,FALSE),IF($B499="PLEO",VLOOKUP($A499,#REF!,4,FALSE),IF($B499="SICRO",VLOOKUP($A499,#REF!,6,FALSE),IF($B499="SINAPI",IFERROR(SUM((VLOOKUP($A499,#REF!,14,FALSE)),VLOOKUP($A499,#REF!,20,FALSE),VLOOKUP($A499,#REF!,22,FALSE)),),"-"))))))</f>
        <v>-</v>
      </c>
      <c r="G499" s="113" t="str">
        <f>IF(OR($B499="ANP",$B499="DAER",$B499="CONSULTORIA DNIT",$B499="PREGÃO ELETRÔNICO",$B499="DMLU",$B499="DMAE",$B499="CEEE",$B499="EPTC",$B499="ORSE",$B499="SEINFRA",$B499="CREA",$B499="CAU",$B499="CEHOP",$B499="SIURB",$B499="DER-PR",$B499="SUDECAP",$B499=Aux.!$F$24,$B499=Aux.!$F$25),VLOOKUP($A499,#REF!,8,FALSE),IF($B499="CCU",VLOOKUP($A499,#REF!,7,FALSE),IF($B499="MERCADO",VLOOKUP($A499,#REF!,9,FALSE),IF($B499="PLEO",VLOOKUP($A499,#REF!,4,FALSE),IF($B499="SICRO",VLOOKUP($A499,#REF!,7,FALSE),IF($B499="SINAPI",IFERROR((VLOOKUP($A499,#REF!,16,FALSE)),(VLOOKUP($A499,#REF!,5,FALSE))),"-"))))))</f>
        <v>-</v>
      </c>
      <c r="H499" s="113" t="str">
        <f>IF(OR($B499="ANP",$B499="DAER",$B499="CONSULTORIA DNIT",$B499="PREGÃO ELETRÔNICO",$B499="DMLU",$B499="DMAE",$B499="CEEE",$B499="EPTC",$B499="ORSE",$B499="SEINFRA",$B499="CREA",$B499="CAU",$B499="CEHOP",$B499="SIURB",$B499="DER-PR",$B499="SUDECAP",$B499=Aux.!$F$24,$B499=Aux.!$F$25),VLOOKUP($A499,#REF!,5,FALSE),IF($B499="CCU",VLOOKUP($A499,#REF!,4,FALSE),IF($B499="MERCADO",VLOOKUP($A499,#REF!,6,FALSE),IF($B499="PLEO",VLOOKUP($A499,#REF!,4,FALSE),IF($B499="SICRO",VLOOKUP($A499,#REF!,4,FALSE),IF($B499="SINAPI",IFERROR((VLOOKUP($A499,#REF!,5,FALSE)),(VLOOKUP($A499,#REF!,5,FALSE))),"-"))))))</f>
        <v>-</v>
      </c>
      <c r="I499" s="114">
        <f>IF($B499="SICRO EQUIP.",VLOOKUP($A499,#REF!,10,FALSE),0)</f>
        <v>0</v>
      </c>
      <c r="J499" s="114">
        <f>IF($B499="SICRO EQUIP.",VLOOKUP($A499,#REF!,11,FALSE),0)</f>
        <v>0</v>
      </c>
      <c r="K499" s="258"/>
      <c r="L499" s="259"/>
      <c r="M499" s="115" t="e">
        <f>VLOOKUP($K499,Reajuste!$A$2:$BW$29,(MATCH($L499,Reajuste!$C$2:$BW$2,0)+2),FALSE)</f>
        <v>#N/A</v>
      </c>
      <c r="N499" s="259"/>
      <c r="O499" s="115" t="e">
        <f>VLOOKUP($K499,Reajuste!$A$2:$CW$29,(MATCH($N499,Reajuste!$C$2:$CW$2,0)+2),FALSE)</f>
        <v>#N/A</v>
      </c>
      <c r="P499" s="113">
        <f t="shared" si="0"/>
        <v>0</v>
      </c>
      <c r="Q499" s="113">
        <f t="shared" si="1"/>
        <v>0</v>
      </c>
      <c r="R499" s="113">
        <f t="shared" si="2"/>
        <v>0</v>
      </c>
      <c r="S499" s="113">
        <f t="shared" si="3"/>
        <v>0</v>
      </c>
      <c r="T499" s="113">
        <f t="shared" si="4"/>
        <v>0</v>
      </c>
      <c r="U499" s="113">
        <f t="shared" si="5"/>
        <v>0</v>
      </c>
      <c r="V499" s="4"/>
      <c r="W499" s="4"/>
      <c r="X499" s="4"/>
      <c r="Y499" s="4"/>
      <c r="Z499" s="4"/>
    </row>
    <row r="500" spans="1:26" ht="14.25" customHeight="1">
      <c r="A500" s="256"/>
      <c r="B500" s="257"/>
      <c r="C500" s="112" t="str">
        <f>IF(OR($B500="ANP",$B500="DAER",$B500="CONSULTORIA DNIT",$B500="PREGÃO ELETRÔNICO",$B500="DMLU",$B500="DMAE",$B500="CEEE",$B500="EPTC",$B500="ORSE",$B500="SEINFRA",$B500="CREA",$B500="CAU",$B500="CEHOP",$B500="SIURB",$B500="DER-PR",$B500="SUDECAP",$B500=Aux.!$F$24,$B500=Aux.!$F$25),VLOOKUP($A500,#REF!,3,FALSE),IF($B500="SICRO EQUIP.",VLOOKUP($A500,#REF!,2,FALSE),IF($B500="CCU",VLOOKUP($A500,#REF!,2,FALSE),IF($B500="MERCADO",VLOOKUP($A500,#REF!,2,FALSE),IF($B500="PLEO",VLOOKUP($A500,#REF!,2,FALSE),IF($B500="SICRO",VLOOKUP($A500,#REF!,2,FALSE),IF($B500="SINAPI",IFERROR((VLOOKUP($A500,#REF!,2,FALSE)),(VLOOKUP($A500,#REF!,2,FALSE))),"-")))))))</f>
        <v>-</v>
      </c>
      <c r="D500" s="95" t="str">
        <f>IF(OR($B500="ANP",$B500="DAER",$B500="CONSULTORIA DNIT",$B500="PREGÃO ELETRÔNICO",$B500="DMLU",$B500="DMAE",$B500="CEEE",$B500="EPTC",$B500="ORSE",$B500="SEINFRA",$B500="CREA",$B500="CAU",$B500="CEHOP",$B500="SIURB",$B500="DER-PR",$B500="SUDECAP",$B500=Aux.!$F$24,$B500=Aux.!$F$25),VLOOKUP($A500,#REF!,4,FALSE),IF($B500="SICRO EQUIP.","H",IF($B500="CCU",VLOOKUP($A500,#REF!,3,FALSE),IF($B500="MERCADO",VLOOKUP($A500,#REF!,10,FALSE),IF($B500="PLEO",VLOOKUP($A500,#REF!,3,FALSE),IF($B500="SICRO",VLOOKUP($A500,#REF!,3,FALSE),IF($B500="SINAPI",IFERROR((VLOOKUP($A500,#REF!,3,FALSE)),(VLOOKUP($A500,#REF!,3,FALSE))),"-")))))))</f>
        <v>-</v>
      </c>
      <c r="E500" s="113" t="str">
        <f>IF(OR($B500="ANP",$B500="DAER",$B500="CONSULTORIA DNIT",$B500="PREGÃO ELETRÔNICO",$B500="DMLU",$B500="DMAE",$B500="CEEE",$B500="EPTC",$B500="ORSE",$B500="SEINFRA",$B500="CREA",$B500="CAU",$B500="CEHOP",$B500="SIURB",$B500="DER-PR",$B500="SUDECAP",$B500=Aux.!$F$24,$B500=Aux.!$F$25),VLOOKUP($A500,#REF!,6,FALSE),IF($B500="CCU",VLOOKUP($A500,#REF!,5,FALSE),IF($B500="MERCADO",VLOOKUP($A500,#REF!,7,FALSE),IF($B500="PLEO",VLOOKUP($A500,#REF!,4,FALSE),IF($B500="SICRO",VLOOKUP($A500,#REF!,5,FALSE),IF($B500="SINAPI",IFERROR((VLOOKUP($A500,#REF!,18,FALSE)),),"-"))))))</f>
        <v>-</v>
      </c>
      <c r="F500" s="113" t="str">
        <f>IF(OR($B500="ANP",$B500="DAER",$B500="CONSULTORIA DNIT",$B500="PREGÃO ELETRÔNICO",$B500="DMLU",$B500="DMAE",$B500="CEEE",$B500="EPTC",$B500="ORSE",$B500="SEINFRA",$B500="CREA",$B500="CAU",$B500="CEHOP",$B500="SIURB",$B500="DER-PR",$B500="SUDECAP",$B500=Aux.!$F$24,$B500=Aux.!$F$25),VLOOKUP($A500,#REF!,7,FALSE),IF($B500="CCU",VLOOKUP($A500,#REF!,6,FALSE),IF($B500="MERCADO",VLOOKUP($A500,#REF!,8,FALSE),IF($B500="PLEO",VLOOKUP($A500,#REF!,4,FALSE),IF($B500="SICRO",VLOOKUP($A500,#REF!,6,FALSE),IF($B500="SINAPI",IFERROR(SUM((VLOOKUP($A500,#REF!,14,FALSE)),VLOOKUP($A500,#REF!,20,FALSE),VLOOKUP($A500,#REF!,22,FALSE)),),"-"))))))</f>
        <v>-</v>
      </c>
      <c r="G500" s="113" t="str">
        <f>IF(OR($B500="ANP",$B500="DAER",$B500="CONSULTORIA DNIT",$B500="PREGÃO ELETRÔNICO",$B500="DMLU",$B500="DMAE",$B500="CEEE",$B500="EPTC",$B500="ORSE",$B500="SEINFRA",$B500="CREA",$B500="CAU",$B500="CEHOP",$B500="SIURB",$B500="DER-PR",$B500="SUDECAP",$B500=Aux.!$F$24,$B500=Aux.!$F$25),VLOOKUP($A500,#REF!,8,FALSE),IF($B500="CCU",VLOOKUP($A500,#REF!,7,FALSE),IF($B500="MERCADO",VLOOKUP($A500,#REF!,9,FALSE),IF($B500="PLEO",VLOOKUP($A500,#REF!,4,FALSE),IF($B500="SICRO",VLOOKUP($A500,#REF!,7,FALSE),IF($B500="SINAPI",IFERROR((VLOOKUP($A500,#REF!,16,FALSE)),(VLOOKUP($A500,#REF!,5,FALSE))),"-"))))))</f>
        <v>-</v>
      </c>
      <c r="H500" s="113" t="str">
        <f>IF(OR($B500="ANP",$B500="DAER",$B500="CONSULTORIA DNIT",$B500="PREGÃO ELETRÔNICO",$B500="DMLU",$B500="DMAE",$B500="CEEE",$B500="EPTC",$B500="ORSE",$B500="SEINFRA",$B500="CREA",$B500="CAU",$B500="CEHOP",$B500="SIURB",$B500="DER-PR",$B500="SUDECAP",$B500=Aux.!$F$24,$B500=Aux.!$F$25),VLOOKUP($A500,#REF!,5,FALSE),IF($B500="CCU",VLOOKUP($A500,#REF!,4,FALSE),IF($B500="MERCADO",VLOOKUP($A500,#REF!,6,FALSE),IF($B500="PLEO",VLOOKUP($A500,#REF!,4,FALSE),IF($B500="SICRO",VLOOKUP($A500,#REF!,4,FALSE),IF($B500="SINAPI",IFERROR((VLOOKUP($A500,#REF!,5,FALSE)),(VLOOKUP($A500,#REF!,5,FALSE))),"-"))))))</f>
        <v>-</v>
      </c>
      <c r="I500" s="114">
        <f>IF($B500="SICRO EQUIP.",VLOOKUP($A500,#REF!,10,FALSE),0)</f>
        <v>0</v>
      </c>
      <c r="J500" s="114">
        <f>IF($B500="SICRO EQUIP.",VLOOKUP($A500,#REF!,11,FALSE),0)</f>
        <v>0</v>
      </c>
      <c r="K500" s="258"/>
      <c r="L500" s="259"/>
      <c r="M500" s="115" t="e">
        <f>VLOOKUP($K500,Reajuste!$A$2:$BW$29,(MATCH($L500,Reajuste!$C$2:$BW$2,0)+2),FALSE)</f>
        <v>#N/A</v>
      </c>
      <c r="N500" s="259"/>
      <c r="O500" s="115" t="e">
        <f>VLOOKUP($K500,Reajuste!$A$2:$CW$29,(MATCH($N500,Reajuste!$C$2:$CW$2,0)+2),FALSE)</f>
        <v>#N/A</v>
      </c>
      <c r="P500" s="113">
        <f t="shared" si="0"/>
        <v>0</v>
      </c>
      <c r="Q500" s="113">
        <f t="shared" si="1"/>
        <v>0</v>
      </c>
      <c r="R500" s="113">
        <f t="shared" si="2"/>
        <v>0</v>
      </c>
      <c r="S500" s="113">
        <f t="shared" si="3"/>
        <v>0</v>
      </c>
      <c r="T500" s="113">
        <f t="shared" si="4"/>
        <v>0</v>
      </c>
      <c r="U500" s="113">
        <f t="shared" si="5"/>
        <v>0</v>
      </c>
      <c r="V500" s="4"/>
      <c r="W500" s="4"/>
      <c r="X500" s="4"/>
      <c r="Y500" s="4"/>
      <c r="Z500" s="4"/>
    </row>
    <row r="501" spans="1:26" ht="14.25" customHeight="1">
      <c r="A501" s="256"/>
      <c r="B501" s="257"/>
      <c r="C501" s="112" t="str">
        <f>IF(OR($B501="ANP",$B501="DAER",$B501="CONSULTORIA DNIT",$B501="PREGÃO ELETRÔNICO",$B501="DMLU",$B501="DMAE",$B501="CEEE",$B501="EPTC",$B501="ORSE",$B501="SEINFRA",$B501="CREA",$B501="CAU",$B501="CEHOP",$B501="SIURB",$B501="DER-PR",$B501="SUDECAP",$B501=Aux.!$F$24,$B501=Aux.!$F$25),VLOOKUP($A501,#REF!,3,FALSE),IF($B501="SICRO EQUIP.",VLOOKUP($A501,#REF!,2,FALSE),IF($B501="CCU",VLOOKUP($A501,#REF!,2,FALSE),IF($B501="MERCADO",VLOOKUP($A501,#REF!,2,FALSE),IF($B501="PLEO",VLOOKUP($A501,#REF!,2,FALSE),IF($B501="SICRO",VLOOKUP($A501,#REF!,2,FALSE),IF($B501="SINAPI",IFERROR((VLOOKUP($A501,#REF!,2,FALSE)),(VLOOKUP($A501,#REF!,2,FALSE))),"-")))))))</f>
        <v>-</v>
      </c>
      <c r="D501" s="95" t="str">
        <f>IF(OR($B501="ANP",$B501="DAER",$B501="CONSULTORIA DNIT",$B501="PREGÃO ELETRÔNICO",$B501="DMLU",$B501="DMAE",$B501="CEEE",$B501="EPTC",$B501="ORSE",$B501="SEINFRA",$B501="CREA",$B501="CAU",$B501="CEHOP",$B501="SIURB",$B501="DER-PR",$B501="SUDECAP",$B501=Aux.!$F$24,$B501=Aux.!$F$25),VLOOKUP($A501,#REF!,4,FALSE),IF($B501="SICRO EQUIP.","H",IF($B501="CCU",VLOOKUP($A501,#REF!,3,FALSE),IF($B501="MERCADO",VLOOKUP($A501,#REF!,10,FALSE),IF($B501="PLEO",VLOOKUP($A501,#REF!,3,FALSE),IF($B501="SICRO",VLOOKUP($A501,#REF!,3,FALSE),IF($B501="SINAPI",IFERROR((VLOOKUP($A501,#REF!,3,FALSE)),(VLOOKUP($A501,#REF!,3,FALSE))),"-")))))))</f>
        <v>-</v>
      </c>
      <c r="E501" s="113" t="str">
        <f>IF(OR($B501="ANP",$B501="DAER",$B501="CONSULTORIA DNIT",$B501="PREGÃO ELETRÔNICO",$B501="DMLU",$B501="DMAE",$B501="CEEE",$B501="EPTC",$B501="ORSE",$B501="SEINFRA",$B501="CREA",$B501="CAU",$B501="CEHOP",$B501="SIURB",$B501="DER-PR",$B501="SUDECAP",$B501=Aux.!$F$24,$B501=Aux.!$F$25),VLOOKUP($A501,#REF!,6,FALSE),IF($B501="CCU",VLOOKUP($A501,#REF!,5,FALSE),IF($B501="MERCADO",VLOOKUP($A501,#REF!,7,FALSE),IF($B501="PLEO",VLOOKUP($A501,#REF!,4,FALSE),IF($B501="SICRO",VLOOKUP($A501,#REF!,5,FALSE),IF($B501="SINAPI",IFERROR((VLOOKUP($A501,#REF!,18,FALSE)),),"-"))))))</f>
        <v>-</v>
      </c>
      <c r="F501" s="113" t="str">
        <f>IF(OR($B501="ANP",$B501="DAER",$B501="CONSULTORIA DNIT",$B501="PREGÃO ELETRÔNICO",$B501="DMLU",$B501="DMAE",$B501="CEEE",$B501="EPTC",$B501="ORSE",$B501="SEINFRA",$B501="CREA",$B501="CAU",$B501="CEHOP",$B501="SIURB",$B501="DER-PR",$B501="SUDECAP",$B501=Aux.!$F$24,$B501=Aux.!$F$25),VLOOKUP($A501,#REF!,7,FALSE),IF($B501="CCU",VLOOKUP($A501,#REF!,6,FALSE),IF($B501="MERCADO",VLOOKUP($A501,#REF!,8,FALSE),IF($B501="PLEO",VLOOKUP($A501,#REF!,4,FALSE),IF($B501="SICRO",VLOOKUP($A501,#REF!,6,FALSE),IF($B501="SINAPI",IFERROR(SUM((VLOOKUP($A501,#REF!,14,FALSE)),VLOOKUP($A501,#REF!,20,FALSE),VLOOKUP($A501,#REF!,22,FALSE)),),"-"))))))</f>
        <v>-</v>
      </c>
      <c r="G501" s="113" t="str">
        <f>IF(OR($B501="ANP",$B501="DAER",$B501="CONSULTORIA DNIT",$B501="PREGÃO ELETRÔNICO",$B501="DMLU",$B501="DMAE",$B501="CEEE",$B501="EPTC",$B501="ORSE",$B501="SEINFRA",$B501="CREA",$B501="CAU",$B501="CEHOP",$B501="SIURB",$B501="DER-PR",$B501="SUDECAP",$B501=Aux.!$F$24,$B501=Aux.!$F$25),VLOOKUP($A501,#REF!,8,FALSE),IF($B501="CCU",VLOOKUP($A501,#REF!,7,FALSE),IF($B501="MERCADO",VLOOKUP($A501,#REF!,9,FALSE),IF($B501="PLEO",VLOOKUP($A501,#REF!,4,FALSE),IF($B501="SICRO",VLOOKUP($A501,#REF!,7,FALSE),IF($B501="SINAPI",IFERROR((VLOOKUP($A501,#REF!,16,FALSE)),(VLOOKUP($A501,#REF!,5,FALSE))),"-"))))))</f>
        <v>-</v>
      </c>
      <c r="H501" s="113" t="str">
        <f>IF(OR($B501="ANP",$B501="DAER",$B501="CONSULTORIA DNIT",$B501="PREGÃO ELETRÔNICO",$B501="DMLU",$B501="DMAE",$B501="CEEE",$B501="EPTC",$B501="ORSE",$B501="SEINFRA",$B501="CREA",$B501="CAU",$B501="CEHOP",$B501="SIURB",$B501="DER-PR",$B501="SUDECAP",$B501=Aux.!$F$24,$B501=Aux.!$F$25),VLOOKUP($A501,#REF!,5,FALSE),IF($B501="CCU",VLOOKUP($A501,#REF!,4,FALSE),IF($B501="MERCADO",VLOOKUP($A501,#REF!,6,FALSE),IF($B501="PLEO",VLOOKUP($A501,#REF!,4,FALSE),IF($B501="SICRO",VLOOKUP($A501,#REF!,4,FALSE),IF($B501="SINAPI",IFERROR((VLOOKUP($A501,#REF!,5,FALSE)),(VLOOKUP($A501,#REF!,5,FALSE))),"-"))))))</f>
        <v>-</v>
      </c>
      <c r="I501" s="114">
        <f>IF($B501="SICRO EQUIP.",VLOOKUP($A501,#REF!,10,FALSE),0)</f>
        <v>0</v>
      </c>
      <c r="J501" s="114">
        <f>IF($B501="SICRO EQUIP.",VLOOKUP($A501,#REF!,11,FALSE),0)</f>
        <v>0</v>
      </c>
      <c r="K501" s="258"/>
      <c r="L501" s="259"/>
      <c r="M501" s="115" t="e">
        <f>VLOOKUP($K501,Reajuste!$A$2:$BW$29,(MATCH($L501,Reajuste!$C$2:$BW$2,0)+2),FALSE)</f>
        <v>#N/A</v>
      </c>
      <c r="N501" s="259"/>
      <c r="O501" s="115" t="e">
        <f>VLOOKUP($K501,Reajuste!$A$2:$CW$29,(MATCH($N501,Reajuste!$C$2:$CW$2,0)+2),FALSE)</f>
        <v>#N/A</v>
      </c>
      <c r="P501" s="113">
        <f t="shared" si="0"/>
        <v>0</v>
      </c>
      <c r="Q501" s="113">
        <f t="shared" si="1"/>
        <v>0</v>
      </c>
      <c r="R501" s="113">
        <f t="shared" si="2"/>
        <v>0</v>
      </c>
      <c r="S501" s="113">
        <f t="shared" si="3"/>
        <v>0</v>
      </c>
      <c r="T501" s="113">
        <f t="shared" si="4"/>
        <v>0</v>
      </c>
      <c r="U501" s="113">
        <f t="shared" si="5"/>
        <v>0</v>
      </c>
      <c r="V501" s="4"/>
      <c r="W501" s="4"/>
      <c r="X501" s="4"/>
      <c r="Y501" s="4"/>
      <c r="Z501" s="4"/>
    </row>
    <row r="502" spans="1:26" ht="14.25" customHeight="1">
      <c r="A502" s="256"/>
      <c r="B502" s="257"/>
      <c r="C502" s="112" t="str">
        <f>IF(OR($B502="ANP",$B502="DAER",$B502="CONSULTORIA DNIT",$B502="PREGÃO ELETRÔNICO",$B502="DMLU",$B502="DMAE",$B502="CEEE",$B502="EPTC",$B502="ORSE",$B502="SEINFRA",$B502="CREA",$B502="CAU",$B502="CEHOP",$B502="SIURB",$B502="DER-PR",$B502="SUDECAP",$B502=Aux.!$F$24,$B502=Aux.!$F$25),VLOOKUP($A502,#REF!,3,FALSE),IF($B502="SICRO EQUIP.",VLOOKUP($A502,#REF!,2,FALSE),IF($B502="CCU",VLOOKUP($A502,#REF!,2,FALSE),IF($B502="MERCADO",VLOOKUP($A502,#REF!,2,FALSE),IF($B502="PLEO",VLOOKUP($A502,#REF!,2,FALSE),IF($B502="SICRO",VLOOKUP($A502,#REF!,2,FALSE),IF($B502="SINAPI",IFERROR((VLOOKUP($A502,#REF!,2,FALSE)),(VLOOKUP($A502,#REF!,2,FALSE))),"-")))))))</f>
        <v>-</v>
      </c>
      <c r="D502" s="95" t="str">
        <f>IF(OR($B502="ANP",$B502="DAER",$B502="CONSULTORIA DNIT",$B502="PREGÃO ELETRÔNICO",$B502="DMLU",$B502="DMAE",$B502="CEEE",$B502="EPTC",$B502="ORSE",$B502="SEINFRA",$B502="CREA",$B502="CAU",$B502="CEHOP",$B502="SIURB",$B502="DER-PR",$B502="SUDECAP",$B502=Aux.!$F$24,$B502=Aux.!$F$25),VLOOKUP($A502,#REF!,4,FALSE),IF($B502="SICRO EQUIP.","H",IF($B502="CCU",VLOOKUP($A502,#REF!,3,FALSE),IF($B502="MERCADO",VLOOKUP($A502,#REF!,10,FALSE),IF($B502="PLEO",VLOOKUP($A502,#REF!,3,FALSE),IF($B502="SICRO",VLOOKUP($A502,#REF!,3,FALSE),IF($B502="SINAPI",IFERROR((VLOOKUP($A502,#REF!,3,FALSE)),(VLOOKUP($A502,#REF!,3,FALSE))),"-")))))))</f>
        <v>-</v>
      </c>
      <c r="E502" s="113" t="str">
        <f>IF(OR($B502="ANP",$B502="DAER",$B502="CONSULTORIA DNIT",$B502="PREGÃO ELETRÔNICO",$B502="DMLU",$B502="DMAE",$B502="CEEE",$B502="EPTC",$B502="ORSE",$B502="SEINFRA",$B502="CREA",$B502="CAU",$B502="CEHOP",$B502="SIURB",$B502="DER-PR",$B502="SUDECAP",$B502=Aux.!$F$24,$B502=Aux.!$F$25),VLOOKUP($A502,#REF!,6,FALSE),IF($B502="CCU",VLOOKUP($A502,#REF!,5,FALSE),IF($B502="MERCADO",VLOOKUP($A502,#REF!,7,FALSE),IF($B502="PLEO",VLOOKUP($A502,#REF!,4,FALSE),IF($B502="SICRO",VLOOKUP($A502,#REF!,5,FALSE),IF($B502="SINAPI",IFERROR((VLOOKUP($A502,#REF!,18,FALSE)),),"-"))))))</f>
        <v>-</v>
      </c>
      <c r="F502" s="113" t="str">
        <f>IF(OR($B502="ANP",$B502="DAER",$B502="CONSULTORIA DNIT",$B502="PREGÃO ELETRÔNICO",$B502="DMLU",$B502="DMAE",$B502="CEEE",$B502="EPTC",$B502="ORSE",$B502="SEINFRA",$B502="CREA",$B502="CAU",$B502="CEHOP",$B502="SIURB",$B502="DER-PR",$B502="SUDECAP",$B502=Aux.!$F$24,$B502=Aux.!$F$25),VLOOKUP($A502,#REF!,7,FALSE),IF($B502="CCU",VLOOKUP($A502,#REF!,6,FALSE),IF($B502="MERCADO",VLOOKUP($A502,#REF!,8,FALSE),IF($B502="PLEO",VLOOKUP($A502,#REF!,4,FALSE),IF($B502="SICRO",VLOOKUP($A502,#REF!,6,FALSE),IF($B502="SINAPI",IFERROR(SUM((VLOOKUP($A502,#REF!,14,FALSE)),VLOOKUP($A502,#REF!,20,FALSE),VLOOKUP($A502,#REF!,22,FALSE)),),"-"))))))</f>
        <v>-</v>
      </c>
      <c r="G502" s="113" t="str">
        <f>IF(OR($B502="ANP",$B502="DAER",$B502="CONSULTORIA DNIT",$B502="PREGÃO ELETRÔNICO",$B502="DMLU",$B502="DMAE",$B502="CEEE",$B502="EPTC",$B502="ORSE",$B502="SEINFRA",$B502="CREA",$B502="CAU",$B502="CEHOP",$B502="SIURB",$B502="DER-PR",$B502="SUDECAP",$B502=Aux.!$F$24,$B502=Aux.!$F$25),VLOOKUP($A502,#REF!,8,FALSE),IF($B502="CCU",VLOOKUP($A502,#REF!,7,FALSE),IF($B502="MERCADO",VLOOKUP($A502,#REF!,9,FALSE),IF($B502="PLEO",VLOOKUP($A502,#REF!,4,FALSE),IF($B502="SICRO",VLOOKUP($A502,#REF!,7,FALSE),IF($B502="SINAPI",IFERROR((VLOOKUP($A502,#REF!,16,FALSE)),(VLOOKUP($A502,#REF!,5,FALSE))),"-"))))))</f>
        <v>-</v>
      </c>
      <c r="H502" s="113" t="str">
        <f>IF(OR($B502="ANP",$B502="DAER",$B502="CONSULTORIA DNIT",$B502="PREGÃO ELETRÔNICO",$B502="DMLU",$B502="DMAE",$B502="CEEE",$B502="EPTC",$B502="ORSE",$B502="SEINFRA",$B502="CREA",$B502="CAU",$B502="CEHOP",$B502="SIURB",$B502="DER-PR",$B502="SUDECAP",$B502=Aux.!$F$24,$B502=Aux.!$F$25),VLOOKUP($A502,#REF!,5,FALSE),IF($B502="CCU",VLOOKUP($A502,#REF!,4,FALSE),IF($B502="MERCADO",VLOOKUP($A502,#REF!,6,FALSE),IF($B502="PLEO",VLOOKUP($A502,#REF!,4,FALSE),IF($B502="SICRO",VLOOKUP($A502,#REF!,4,FALSE),IF($B502="SINAPI",IFERROR((VLOOKUP($A502,#REF!,5,FALSE)),(VLOOKUP($A502,#REF!,5,FALSE))),"-"))))))</f>
        <v>-</v>
      </c>
      <c r="I502" s="114">
        <f>IF($B502="SICRO EQUIP.",VLOOKUP($A502,#REF!,10,FALSE),0)</f>
        <v>0</v>
      </c>
      <c r="J502" s="114">
        <f>IF($B502="SICRO EQUIP.",VLOOKUP($A502,#REF!,11,FALSE),0)</f>
        <v>0</v>
      </c>
      <c r="K502" s="258"/>
      <c r="L502" s="259"/>
      <c r="M502" s="115" t="e">
        <f>VLOOKUP($K502,Reajuste!$A$2:$BW$29,(MATCH($L502,Reajuste!$C$2:$BW$2,0)+2),FALSE)</f>
        <v>#N/A</v>
      </c>
      <c r="N502" s="259"/>
      <c r="O502" s="115" t="e">
        <f>VLOOKUP($K502,Reajuste!$A$2:$CW$29,(MATCH($N502,Reajuste!$C$2:$CW$2,0)+2),FALSE)</f>
        <v>#N/A</v>
      </c>
      <c r="P502" s="113">
        <f t="shared" si="0"/>
        <v>0</v>
      </c>
      <c r="Q502" s="113">
        <f t="shared" si="1"/>
        <v>0</v>
      </c>
      <c r="R502" s="113">
        <f t="shared" si="2"/>
        <v>0</v>
      </c>
      <c r="S502" s="113">
        <f t="shared" si="3"/>
        <v>0</v>
      </c>
      <c r="T502" s="113">
        <f t="shared" si="4"/>
        <v>0</v>
      </c>
      <c r="U502" s="113">
        <f t="shared" si="5"/>
        <v>0</v>
      </c>
      <c r="V502" s="4"/>
      <c r="W502" s="4"/>
      <c r="X502" s="4"/>
      <c r="Y502" s="4"/>
      <c r="Z502" s="4"/>
    </row>
    <row r="503" spans="1:26" ht="14.25" customHeight="1">
      <c r="A503" s="256"/>
      <c r="B503" s="257"/>
      <c r="C503" s="112" t="str">
        <f>IF(OR($B503="ANP",$B503="DAER",$B503="CONSULTORIA DNIT",$B503="PREGÃO ELETRÔNICO",$B503="DMLU",$B503="DMAE",$B503="CEEE",$B503="EPTC",$B503="ORSE",$B503="SEINFRA",$B503="CREA",$B503="CAU",$B503="CEHOP",$B503="SIURB",$B503="DER-PR",$B503="SUDECAP",$B503=Aux.!$F$24,$B503=Aux.!$F$25),VLOOKUP($A503,#REF!,3,FALSE),IF($B503="SICRO EQUIP.",VLOOKUP($A503,#REF!,2,FALSE),IF($B503="CCU",VLOOKUP($A503,#REF!,2,FALSE),IF($B503="MERCADO",VLOOKUP($A503,#REF!,2,FALSE),IF($B503="PLEO",VLOOKUP($A503,#REF!,2,FALSE),IF($B503="SICRO",VLOOKUP($A503,#REF!,2,FALSE),IF($B503="SINAPI",IFERROR((VLOOKUP($A503,#REF!,2,FALSE)),(VLOOKUP($A503,#REF!,2,FALSE))),"-")))))))</f>
        <v>-</v>
      </c>
      <c r="D503" s="95" t="str">
        <f>IF(OR($B503="ANP",$B503="DAER",$B503="CONSULTORIA DNIT",$B503="PREGÃO ELETRÔNICO",$B503="DMLU",$B503="DMAE",$B503="CEEE",$B503="EPTC",$B503="ORSE",$B503="SEINFRA",$B503="CREA",$B503="CAU",$B503="CEHOP",$B503="SIURB",$B503="DER-PR",$B503="SUDECAP",$B503=Aux.!$F$24,$B503=Aux.!$F$25),VLOOKUP($A503,#REF!,4,FALSE),IF($B503="SICRO EQUIP.","H",IF($B503="CCU",VLOOKUP($A503,#REF!,3,FALSE),IF($B503="MERCADO",VLOOKUP($A503,#REF!,10,FALSE),IF($B503="PLEO",VLOOKUP($A503,#REF!,3,FALSE),IF($B503="SICRO",VLOOKUP($A503,#REF!,3,FALSE),IF($B503="SINAPI",IFERROR((VLOOKUP($A503,#REF!,3,FALSE)),(VLOOKUP($A503,#REF!,3,FALSE))),"-")))))))</f>
        <v>-</v>
      </c>
      <c r="E503" s="113" t="str">
        <f>IF(OR($B503="ANP",$B503="DAER",$B503="CONSULTORIA DNIT",$B503="PREGÃO ELETRÔNICO",$B503="DMLU",$B503="DMAE",$B503="CEEE",$B503="EPTC",$B503="ORSE",$B503="SEINFRA",$B503="CREA",$B503="CAU",$B503="CEHOP",$B503="SIURB",$B503="DER-PR",$B503="SUDECAP",$B503=Aux.!$F$24,$B503=Aux.!$F$25),VLOOKUP($A503,#REF!,6,FALSE),IF($B503="CCU",VLOOKUP($A503,#REF!,5,FALSE),IF($B503="MERCADO",VLOOKUP($A503,#REF!,7,FALSE),IF($B503="PLEO",VLOOKUP($A503,#REF!,4,FALSE),IF($B503="SICRO",VLOOKUP($A503,#REF!,5,FALSE),IF($B503="SINAPI",IFERROR((VLOOKUP($A503,#REF!,18,FALSE)),),"-"))))))</f>
        <v>-</v>
      </c>
      <c r="F503" s="113" t="str">
        <f>IF(OR($B503="ANP",$B503="DAER",$B503="CONSULTORIA DNIT",$B503="PREGÃO ELETRÔNICO",$B503="DMLU",$B503="DMAE",$B503="CEEE",$B503="EPTC",$B503="ORSE",$B503="SEINFRA",$B503="CREA",$B503="CAU",$B503="CEHOP",$B503="SIURB",$B503="DER-PR",$B503="SUDECAP",$B503=Aux.!$F$24,$B503=Aux.!$F$25),VLOOKUP($A503,#REF!,7,FALSE),IF($B503="CCU",VLOOKUP($A503,#REF!,6,FALSE),IF($B503="MERCADO",VLOOKUP($A503,#REF!,8,FALSE),IF($B503="PLEO",VLOOKUP($A503,#REF!,4,FALSE),IF($B503="SICRO",VLOOKUP($A503,#REF!,6,FALSE),IF($B503="SINAPI",IFERROR(SUM((VLOOKUP($A503,#REF!,14,FALSE)),VLOOKUP($A503,#REF!,20,FALSE),VLOOKUP($A503,#REF!,22,FALSE)),),"-"))))))</f>
        <v>-</v>
      </c>
      <c r="G503" s="113" t="str">
        <f>IF(OR($B503="ANP",$B503="DAER",$B503="CONSULTORIA DNIT",$B503="PREGÃO ELETRÔNICO",$B503="DMLU",$B503="DMAE",$B503="CEEE",$B503="EPTC",$B503="ORSE",$B503="SEINFRA",$B503="CREA",$B503="CAU",$B503="CEHOP",$B503="SIURB",$B503="DER-PR",$B503="SUDECAP",$B503=Aux.!$F$24,$B503=Aux.!$F$25),VLOOKUP($A503,#REF!,8,FALSE),IF($B503="CCU",VLOOKUP($A503,#REF!,7,FALSE),IF($B503="MERCADO",VLOOKUP($A503,#REF!,9,FALSE),IF($B503="PLEO",VLOOKUP($A503,#REF!,4,FALSE),IF($B503="SICRO",VLOOKUP($A503,#REF!,7,FALSE),IF($B503="SINAPI",IFERROR((VLOOKUP($A503,#REF!,16,FALSE)),(VLOOKUP($A503,#REF!,5,FALSE))),"-"))))))</f>
        <v>-</v>
      </c>
      <c r="H503" s="113" t="str">
        <f>IF(OR($B503="ANP",$B503="DAER",$B503="CONSULTORIA DNIT",$B503="PREGÃO ELETRÔNICO",$B503="DMLU",$B503="DMAE",$B503="CEEE",$B503="EPTC",$B503="ORSE",$B503="SEINFRA",$B503="CREA",$B503="CAU",$B503="CEHOP",$B503="SIURB",$B503="DER-PR",$B503="SUDECAP",$B503=Aux.!$F$24,$B503=Aux.!$F$25),VLOOKUP($A503,#REF!,5,FALSE),IF($B503="CCU",VLOOKUP($A503,#REF!,4,FALSE),IF($B503="MERCADO",VLOOKUP($A503,#REF!,6,FALSE),IF($B503="PLEO",VLOOKUP($A503,#REF!,4,FALSE),IF($B503="SICRO",VLOOKUP($A503,#REF!,4,FALSE),IF($B503="SINAPI",IFERROR((VLOOKUP($A503,#REF!,5,FALSE)),(VLOOKUP($A503,#REF!,5,FALSE))),"-"))))))</f>
        <v>-</v>
      </c>
      <c r="I503" s="114">
        <f>IF($B503="SICRO EQUIP.",VLOOKUP($A503,#REF!,10,FALSE),0)</f>
        <v>0</v>
      </c>
      <c r="J503" s="114">
        <f>IF($B503="SICRO EQUIP.",VLOOKUP($A503,#REF!,11,FALSE),0)</f>
        <v>0</v>
      </c>
      <c r="K503" s="258"/>
      <c r="L503" s="259"/>
      <c r="M503" s="115" t="e">
        <f>VLOOKUP($K503,Reajuste!$A$2:$BW$29,(MATCH($L503,Reajuste!$C$2:$BW$2,0)+2),FALSE)</f>
        <v>#N/A</v>
      </c>
      <c r="N503" s="259"/>
      <c r="O503" s="115" t="e">
        <f>VLOOKUP($K503,Reajuste!$A$2:$CW$29,(MATCH($N503,Reajuste!$C$2:$CW$2,0)+2),FALSE)</f>
        <v>#N/A</v>
      </c>
      <c r="P503" s="113">
        <f t="shared" si="0"/>
        <v>0</v>
      </c>
      <c r="Q503" s="113">
        <f t="shared" si="1"/>
        <v>0</v>
      </c>
      <c r="R503" s="113">
        <f t="shared" si="2"/>
        <v>0</v>
      </c>
      <c r="S503" s="113">
        <f t="shared" si="3"/>
        <v>0</v>
      </c>
      <c r="T503" s="113">
        <f t="shared" si="4"/>
        <v>0</v>
      </c>
      <c r="U503" s="113">
        <f t="shared" si="5"/>
        <v>0</v>
      </c>
      <c r="V503" s="4"/>
      <c r="W503" s="4"/>
      <c r="X503" s="4"/>
      <c r="Y503" s="4"/>
      <c r="Z503" s="4"/>
    </row>
    <row r="504" spans="1:26" ht="14.25" customHeight="1">
      <c r="A504" s="256"/>
      <c r="B504" s="257"/>
      <c r="C504" s="112" t="str">
        <f>IF(OR($B504="ANP",$B504="DAER",$B504="CONSULTORIA DNIT",$B504="PREGÃO ELETRÔNICO",$B504="DMLU",$B504="DMAE",$B504="CEEE",$B504="EPTC",$B504="ORSE",$B504="SEINFRA",$B504="CREA",$B504="CAU",$B504="CEHOP",$B504="SIURB",$B504="DER-PR",$B504="SUDECAP",$B504=Aux.!$F$24,$B504=Aux.!$F$25),VLOOKUP($A504,#REF!,3,FALSE),IF($B504="SICRO EQUIP.",VLOOKUP($A504,#REF!,2,FALSE),IF($B504="CCU",VLOOKUP($A504,#REF!,2,FALSE),IF($B504="MERCADO",VLOOKUP($A504,#REF!,2,FALSE),IF($B504="PLEO",VLOOKUP($A504,#REF!,2,FALSE),IF($B504="SICRO",VLOOKUP($A504,#REF!,2,FALSE),IF($B504="SINAPI",IFERROR((VLOOKUP($A504,#REF!,2,FALSE)),(VLOOKUP($A504,#REF!,2,FALSE))),"-")))))))</f>
        <v>-</v>
      </c>
      <c r="D504" s="95" t="str">
        <f>IF(OR($B504="ANP",$B504="DAER",$B504="CONSULTORIA DNIT",$B504="PREGÃO ELETRÔNICO",$B504="DMLU",$B504="DMAE",$B504="CEEE",$B504="EPTC",$B504="ORSE",$B504="SEINFRA",$B504="CREA",$B504="CAU",$B504="CEHOP",$B504="SIURB",$B504="DER-PR",$B504="SUDECAP",$B504=Aux.!$F$24,$B504=Aux.!$F$25),VLOOKUP($A504,#REF!,4,FALSE),IF($B504="SICRO EQUIP.","H",IF($B504="CCU",VLOOKUP($A504,#REF!,3,FALSE),IF($B504="MERCADO",VLOOKUP($A504,#REF!,10,FALSE),IF($B504="PLEO",VLOOKUP($A504,#REF!,3,FALSE),IF($B504="SICRO",VLOOKUP($A504,#REF!,3,FALSE),IF($B504="SINAPI",IFERROR((VLOOKUP($A504,#REF!,3,FALSE)),(VLOOKUP($A504,#REF!,3,FALSE))),"-")))))))</f>
        <v>-</v>
      </c>
      <c r="E504" s="113" t="str">
        <f>IF(OR($B504="ANP",$B504="DAER",$B504="CONSULTORIA DNIT",$B504="PREGÃO ELETRÔNICO",$B504="DMLU",$B504="DMAE",$B504="CEEE",$B504="EPTC",$B504="ORSE",$B504="SEINFRA",$B504="CREA",$B504="CAU",$B504="CEHOP",$B504="SIURB",$B504="DER-PR",$B504="SUDECAP",$B504=Aux.!$F$24,$B504=Aux.!$F$25),VLOOKUP($A504,#REF!,6,FALSE),IF($B504="CCU",VLOOKUP($A504,#REF!,5,FALSE),IF($B504="MERCADO",VLOOKUP($A504,#REF!,7,FALSE),IF($B504="PLEO",VLOOKUP($A504,#REF!,4,FALSE),IF($B504="SICRO",VLOOKUP($A504,#REF!,5,FALSE),IF($B504="SINAPI",IFERROR((VLOOKUP($A504,#REF!,18,FALSE)),),"-"))))))</f>
        <v>-</v>
      </c>
      <c r="F504" s="113" t="str">
        <f>IF(OR($B504="ANP",$B504="DAER",$B504="CONSULTORIA DNIT",$B504="PREGÃO ELETRÔNICO",$B504="DMLU",$B504="DMAE",$B504="CEEE",$B504="EPTC",$B504="ORSE",$B504="SEINFRA",$B504="CREA",$B504="CAU",$B504="CEHOP",$B504="SIURB",$B504="DER-PR",$B504="SUDECAP",$B504=Aux.!$F$24,$B504=Aux.!$F$25),VLOOKUP($A504,#REF!,7,FALSE),IF($B504="CCU",VLOOKUP($A504,#REF!,6,FALSE),IF($B504="MERCADO",VLOOKUP($A504,#REF!,8,FALSE),IF($B504="PLEO",VLOOKUP($A504,#REF!,4,FALSE),IF($B504="SICRO",VLOOKUP($A504,#REF!,6,FALSE),IF($B504="SINAPI",IFERROR(SUM((VLOOKUP($A504,#REF!,14,FALSE)),VLOOKUP($A504,#REF!,20,FALSE),VLOOKUP($A504,#REF!,22,FALSE)),),"-"))))))</f>
        <v>-</v>
      </c>
      <c r="G504" s="113" t="str">
        <f>IF(OR($B504="ANP",$B504="DAER",$B504="CONSULTORIA DNIT",$B504="PREGÃO ELETRÔNICO",$B504="DMLU",$B504="DMAE",$B504="CEEE",$B504="EPTC",$B504="ORSE",$B504="SEINFRA",$B504="CREA",$B504="CAU",$B504="CEHOP",$B504="SIURB",$B504="DER-PR",$B504="SUDECAP",$B504=Aux.!$F$24,$B504=Aux.!$F$25),VLOOKUP($A504,#REF!,8,FALSE),IF($B504="CCU",VLOOKUP($A504,#REF!,7,FALSE),IF($B504="MERCADO",VLOOKUP($A504,#REF!,9,FALSE),IF($B504="PLEO",VLOOKUP($A504,#REF!,4,FALSE),IF($B504="SICRO",VLOOKUP($A504,#REF!,7,FALSE),IF($B504="SINAPI",IFERROR((VLOOKUP($A504,#REF!,16,FALSE)),(VLOOKUP($A504,#REF!,5,FALSE))),"-"))))))</f>
        <v>-</v>
      </c>
      <c r="H504" s="113" t="str">
        <f>IF(OR($B504="ANP",$B504="DAER",$B504="CONSULTORIA DNIT",$B504="PREGÃO ELETRÔNICO",$B504="DMLU",$B504="DMAE",$B504="CEEE",$B504="EPTC",$B504="ORSE",$B504="SEINFRA",$B504="CREA",$B504="CAU",$B504="CEHOP",$B504="SIURB",$B504="DER-PR",$B504="SUDECAP",$B504=Aux.!$F$24,$B504=Aux.!$F$25),VLOOKUP($A504,#REF!,5,FALSE),IF($B504="CCU",VLOOKUP($A504,#REF!,4,FALSE),IF($B504="MERCADO",VLOOKUP($A504,#REF!,6,FALSE),IF($B504="PLEO",VLOOKUP($A504,#REF!,4,FALSE),IF($B504="SICRO",VLOOKUP($A504,#REF!,4,FALSE),IF($B504="SINAPI",IFERROR((VLOOKUP($A504,#REF!,5,FALSE)),(VLOOKUP($A504,#REF!,5,FALSE))),"-"))))))</f>
        <v>-</v>
      </c>
      <c r="I504" s="114">
        <f>IF($B504="SICRO EQUIP.",VLOOKUP($A504,#REF!,10,FALSE),0)</f>
        <v>0</v>
      </c>
      <c r="J504" s="114">
        <f>IF($B504="SICRO EQUIP.",VLOOKUP($A504,#REF!,11,FALSE),0)</f>
        <v>0</v>
      </c>
      <c r="K504" s="258"/>
      <c r="L504" s="259"/>
      <c r="M504" s="115" t="e">
        <f>VLOOKUP($K504,Reajuste!$A$2:$BW$29,(MATCH($L504,Reajuste!$C$2:$BW$2,0)+2),FALSE)</f>
        <v>#N/A</v>
      </c>
      <c r="N504" s="259"/>
      <c r="O504" s="115" t="e">
        <f>VLOOKUP($K504,Reajuste!$A$2:$CW$29,(MATCH($N504,Reajuste!$C$2:$CW$2,0)+2),FALSE)</f>
        <v>#N/A</v>
      </c>
      <c r="P504" s="113">
        <f t="shared" si="0"/>
        <v>0</v>
      </c>
      <c r="Q504" s="113">
        <f t="shared" si="1"/>
        <v>0</v>
      </c>
      <c r="R504" s="113">
        <f t="shared" si="2"/>
        <v>0</v>
      </c>
      <c r="S504" s="113">
        <f t="shared" si="3"/>
        <v>0</v>
      </c>
      <c r="T504" s="113">
        <f t="shared" si="4"/>
        <v>0</v>
      </c>
      <c r="U504" s="113">
        <f t="shared" si="5"/>
        <v>0</v>
      </c>
      <c r="V504" s="4"/>
      <c r="W504" s="4"/>
      <c r="X504" s="4"/>
      <c r="Y504" s="4"/>
      <c r="Z504" s="4"/>
    </row>
    <row r="505" spans="1:26" ht="14.25" customHeight="1">
      <c r="A505" s="256"/>
      <c r="B505" s="257"/>
      <c r="C505" s="112" t="str">
        <f>IF(OR($B505="ANP",$B505="DAER",$B505="CONSULTORIA DNIT",$B505="PREGÃO ELETRÔNICO",$B505="DMLU",$B505="DMAE",$B505="CEEE",$B505="EPTC",$B505="ORSE",$B505="SEINFRA",$B505="CREA",$B505="CAU",$B505="CEHOP",$B505="SIURB",$B505="DER-PR",$B505="SUDECAP",$B505=Aux.!$F$24,$B505=Aux.!$F$25),VLOOKUP($A505,#REF!,3,FALSE),IF($B505="SICRO EQUIP.",VLOOKUP($A505,#REF!,2,FALSE),IF($B505="CCU",VLOOKUP($A505,#REF!,2,FALSE),IF($B505="MERCADO",VLOOKUP($A505,#REF!,2,FALSE),IF($B505="PLEO",VLOOKUP($A505,#REF!,2,FALSE),IF($B505="SICRO",VLOOKUP($A505,#REF!,2,FALSE),IF($B505="SINAPI",IFERROR((VLOOKUP($A505,#REF!,2,FALSE)),(VLOOKUP($A505,#REF!,2,FALSE))),"-")))))))</f>
        <v>-</v>
      </c>
      <c r="D505" s="95" t="str">
        <f>IF(OR($B505="ANP",$B505="DAER",$B505="CONSULTORIA DNIT",$B505="PREGÃO ELETRÔNICO",$B505="DMLU",$B505="DMAE",$B505="CEEE",$B505="EPTC",$B505="ORSE",$B505="SEINFRA",$B505="CREA",$B505="CAU",$B505="CEHOP",$B505="SIURB",$B505="DER-PR",$B505="SUDECAP",$B505=Aux.!$F$24,$B505=Aux.!$F$25),VLOOKUP($A505,#REF!,4,FALSE),IF($B505="SICRO EQUIP.","H",IF($B505="CCU",VLOOKUP($A505,#REF!,3,FALSE),IF($B505="MERCADO",VLOOKUP($A505,#REF!,10,FALSE),IF($B505="PLEO",VLOOKUP($A505,#REF!,3,FALSE),IF($B505="SICRO",VLOOKUP($A505,#REF!,3,FALSE),IF($B505="SINAPI",IFERROR((VLOOKUP($A505,#REF!,3,FALSE)),(VLOOKUP($A505,#REF!,3,FALSE))),"-")))))))</f>
        <v>-</v>
      </c>
      <c r="E505" s="113" t="str">
        <f>IF(OR($B505="ANP",$B505="DAER",$B505="CONSULTORIA DNIT",$B505="PREGÃO ELETRÔNICO",$B505="DMLU",$B505="DMAE",$B505="CEEE",$B505="EPTC",$B505="ORSE",$B505="SEINFRA",$B505="CREA",$B505="CAU",$B505="CEHOP",$B505="SIURB",$B505="DER-PR",$B505="SUDECAP",$B505=Aux.!$F$24,$B505=Aux.!$F$25),VLOOKUP($A505,#REF!,6,FALSE),IF($B505="CCU",VLOOKUP($A505,#REF!,5,FALSE),IF($B505="MERCADO",VLOOKUP($A505,#REF!,7,FALSE),IF($B505="PLEO",VLOOKUP($A505,#REF!,4,FALSE),IF($B505="SICRO",VLOOKUP($A505,#REF!,5,FALSE),IF($B505="SINAPI",IFERROR((VLOOKUP($A505,#REF!,18,FALSE)),),"-"))))))</f>
        <v>-</v>
      </c>
      <c r="F505" s="113" t="str">
        <f>IF(OR($B505="ANP",$B505="DAER",$B505="CONSULTORIA DNIT",$B505="PREGÃO ELETRÔNICO",$B505="DMLU",$B505="DMAE",$B505="CEEE",$B505="EPTC",$B505="ORSE",$B505="SEINFRA",$B505="CREA",$B505="CAU",$B505="CEHOP",$B505="SIURB",$B505="DER-PR",$B505="SUDECAP",$B505=Aux.!$F$24,$B505=Aux.!$F$25),VLOOKUP($A505,#REF!,7,FALSE),IF($B505="CCU",VLOOKUP($A505,#REF!,6,FALSE),IF($B505="MERCADO",VLOOKUP($A505,#REF!,8,FALSE),IF($B505="PLEO",VLOOKUP($A505,#REF!,4,FALSE),IF($B505="SICRO",VLOOKUP($A505,#REF!,6,FALSE),IF($B505="SINAPI",IFERROR(SUM((VLOOKUP($A505,#REF!,14,FALSE)),VLOOKUP($A505,#REF!,20,FALSE),VLOOKUP($A505,#REF!,22,FALSE)),),"-"))))))</f>
        <v>-</v>
      </c>
      <c r="G505" s="113" t="str">
        <f>IF(OR($B505="ANP",$B505="DAER",$B505="CONSULTORIA DNIT",$B505="PREGÃO ELETRÔNICO",$B505="DMLU",$B505="DMAE",$B505="CEEE",$B505="EPTC",$B505="ORSE",$B505="SEINFRA",$B505="CREA",$B505="CAU",$B505="CEHOP",$B505="SIURB",$B505="DER-PR",$B505="SUDECAP",$B505=Aux.!$F$24,$B505=Aux.!$F$25),VLOOKUP($A505,#REF!,8,FALSE),IF($B505="CCU",VLOOKUP($A505,#REF!,7,FALSE),IF($B505="MERCADO",VLOOKUP($A505,#REF!,9,FALSE),IF($B505="PLEO",VLOOKUP($A505,#REF!,4,FALSE),IF($B505="SICRO",VLOOKUP($A505,#REF!,7,FALSE),IF($B505="SINAPI",IFERROR((VLOOKUP($A505,#REF!,16,FALSE)),(VLOOKUP($A505,#REF!,5,FALSE))),"-"))))))</f>
        <v>-</v>
      </c>
      <c r="H505" s="113" t="str">
        <f>IF(OR($B505="ANP",$B505="DAER",$B505="CONSULTORIA DNIT",$B505="PREGÃO ELETRÔNICO",$B505="DMLU",$B505="DMAE",$B505="CEEE",$B505="EPTC",$B505="ORSE",$B505="SEINFRA",$B505="CREA",$B505="CAU",$B505="CEHOP",$B505="SIURB",$B505="DER-PR",$B505="SUDECAP",$B505=Aux.!$F$24,$B505=Aux.!$F$25),VLOOKUP($A505,#REF!,5,FALSE),IF($B505="CCU",VLOOKUP($A505,#REF!,4,FALSE),IF($B505="MERCADO",VLOOKUP($A505,#REF!,6,FALSE),IF($B505="PLEO",VLOOKUP($A505,#REF!,4,FALSE),IF($B505="SICRO",VLOOKUP($A505,#REF!,4,FALSE),IF($B505="SINAPI",IFERROR((VLOOKUP($A505,#REF!,5,FALSE)),(VLOOKUP($A505,#REF!,5,FALSE))),"-"))))))</f>
        <v>-</v>
      </c>
      <c r="I505" s="114">
        <f>IF($B505="SICRO EQUIP.",VLOOKUP($A505,#REF!,10,FALSE),0)</f>
        <v>0</v>
      </c>
      <c r="J505" s="114">
        <f>IF($B505="SICRO EQUIP.",VLOOKUP($A505,#REF!,11,FALSE),0)</f>
        <v>0</v>
      </c>
      <c r="K505" s="258"/>
      <c r="L505" s="259"/>
      <c r="M505" s="115" t="e">
        <f>VLOOKUP($K505,Reajuste!$A$2:$BW$29,(MATCH($L505,Reajuste!$C$2:$BW$2,0)+2),FALSE)</f>
        <v>#N/A</v>
      </c>
      <c r="N505" s="259"/>
      <c r="O505" s="115" t="e">
        <f>VLOOKUP($K505,Reajuste!$A$2:$CW$29,(MATCH($N505,Reajuste!$C$2:$CW$2,0)+2),FALSE)</f>
        <v>#N/A</v>
      </c>
      <c r="P505" s="113">
        <f t="shared" si="0"/>
        <v>0</v>
      </c>
      <c r="Q505" s="113">
        <f t="shared" si="1"/>
        <v>0</v>
      </c>
      <c r="R505" s="113">
        <f t="shared" si="2"/>
        <v>0</v>
      </c>
      <c r="S505" s="113">
        <f t="shared" si="3"/>
        <v>0</v>
      </c>
      <c r="T505" s="113">
        <f t="shared" si="4"/>
        <v>0</v>
      </c>
      <c r="U505" s="113">
        <f t="shared" si="5"/>
        <v>0</v>
      </c>
      <c r="V505" s="4"/>
      <c r="W505" s="4"/>
      <c r="X505" s="4"/>
      <c r="Y505" s="4"/>
      <c r="Z505" s="4"/>
    </row>
    <row r="506" spans="1:26" ht="14.25" customHeight="1">
      <c r="A506" s="256"/>
      <c r="B506" s="257"/>
      <c r="C506" s="112" t="str">
        <f>IF(OR($B506="ANP",$B506="DAER",$B506="CONSULTORIA DNIT",$B506="PREGÃO ELETRÔNICO",$B506="DMLU",$B506="DMAE",$B506="CEEE",$B506="EPTC",$B506="ORSE",$B506="SEINFRA",$B506="CREA",$B506="CAU",$B506="CEHOP",$B506="SIURB",$B506="DER-PR",$B506="SUDECAP",$B506=Aux.!$F$24,$B506=Aux.!$F$25),VLOOKUP($A506,#REF!,3,FALSE),IF($B506="SICRO EQUIP.",VLOOKUP($A506,#REF!,2,FALSE),IF($B506="CCU",VLOOKUP($A506,#REF!,2,FALSE),IF($B506="MERCADO",VLOOKUP($A506,#REF!,2,FALSE),IF($B506="PLEO",VLOOKUP($A506,#REF!,2,FALSE),IF($B506="SICRO",VLOOKUP($A506,#REF!,2,FALSE),IF($B506="SINAPI",IFERROR((VLOOKUP($A506,#REF!,2,FALSE)),(VLOOKUP($A506,#REF!,2,FALSE))),"-")))))))</f>
        <v>-</v>
      </c>
      <c r="D506" s="95" t="str">
        <f>IF(OR($B506="ANP",$B506="DAER",$B506="CONSULTORIA DNIT",$B506="PREGÃO ELETRÔNICO",$B506="DMLU",$B506="DMAE",$B506="CEEE",$B506="EPTC",$B506="ORSE",$B506="SEINFRA",$B506="CREA",$B506="CAU",$B506="CEHOP",$B506="SIURB",$B506="DER-PR",$B506="SUDECAP",$B506=Aux.!$F$24,$B506=Aux.!$F$25),VLOOKUP($A506,#REF!,4,FALSE),IF($B506="SICRO EQUIP.","H",IF($B506="CCU",VLOOKUP($A506,#REF!,3,FALSE),IF($B506="MERCADO",VLOOKUP($A506,#REF!,10,FALSE),IF($B506="PLEO",VLOOKUP($A506,#REF!,3,FALSE),IF($B506="SICRO",VLOOKUP($A506,#REF!,3,FALSE),IF($B506="SINAPI",IFERROR((VLOOKUP($A506,#REF!,3,FALSE)),(VLOOKUP($A506,#REF!,3,FALSE))),"-")))))))</f>
        <v>-</v>
      </c>
      <c r="E506" s="113" t="str">
        <f>IF(OR($B506="ANP",$B506="DAER",$B506="CONSULTORIA DNIT",$B506="PREGÃO ELETRÔNICO",$B506="DMLU",$B506="DMAE",$B506="CEEE",$B506="EPTC",$B506="ORSE",$B506="SEINFRA",$B506="CREA",$B506="CAU",$B506="CEHOP",$B506="SIURB",$B506="DER-PR",$B506="SUDECAP",$B506=Aux.!$F$24,$B506=Aux.!$F$25),VLOOKUP($A506,#REF!,6,FALSE),IF($B506="CCU",VLOOKUP($A506,#REF!,5,FALSE),IF($B506="MERCADO",VLOOKUP($A506,#REF!,7,FALSE),IF($B506="PLEO",VLOOKUP($A506,#REF!,4,FALSE),IF($B506="SICRO",VLOOKUP($A506,#REF!,5,FALSE),IF($B506="SINAPI",IFERROR((VLOOKUP($A506,#REF!,18,FALSE)),),"-"))))))</f>
        <v>-</v>
      </c>
      <c r="F506" s="113" t="str">
        <f>IF(OR($B506="ANP",$B506="DAER",$B506="CONSULTORIA DNIT",$B506="PREGÃO ELETRÔNICO",$B506="DMLU",$B506="DMAE",$B506="CEEE",$B506="EPTC",$B506="ORSE",$B506="SEINFRA",$B506="CREA",$B506="CAU",$B506="CEHOP",$B506="SIURB",$B506="DER-PR",$B506="SUDECAP",$B506=Aux.!$F$24,$B506=Aux.!$F$25),VLOOKUP($A506,#REF!,7,FALSE),IF($B506="CCU",VLOOKUP($A506,#REF!,6,FALSE),IF($B506="MERCADO",VLOOKUP($A506,#REF!,8,FALSE),IF($B506="PLEO",VLOOKUP($A506,#REF!,4,FALSE),IF($B506="SICRO",VLOOKUP($A506,#REF!,6,FALSE),IF($B506="SINAPI",IFERROR(SUM((VLOOKUP($A506,#REF!,14,FALSE)),VLOOKUP($A506,#REF!,20,FALSE),VLOOKUP($A506,#REF!,22,FALSE)),),"-"))))))</f>
        <v>-</v>
      </c>
      <c r="G506" s="113" t="str">
        <f>IF(OR($B506="ANP",$B506="DAER",$B506="CONSULTORIA DNIT",$B506="PREGÃO ELETRÔNICO",$B506="DMLU",$B506="DMAE",$B506="CEEE",$B506="EPTC",$B506="ORSE",$B506="SEINFRA",$B506="CREA",$B506="CAU",$B506="CEHOP",$B506="SIURB",$B506="DER-PR",$B506="SUDECAP",$B506=Aux.!$F$24,$B506=Aux.!$F$25),VLOOKUP($A506,#REF!,8,FALSE),IF($B506="CCU",VLOOKUP($A506,#REF!,7,FALSE),IF($B506="MERCADO",VLOOKUP($A506,#REF!,9,FALSE),IF($B506="PLEO",VLOOKUP($A506,#REF!,4,FALSE),IF($B506="SICRO",VLOOKUP($A506,#REF!,7,FALSE),IF($B506="SINAPI",IFERROR((VLOOKUP($A506,#REF!,16,FALSE)),(VLOOKUP($A506,#REF!,5,FALSE))),"-"))))))</f>
        <v>-</v>
      </c>
      <c r="H506" s="113" t="str">
        <f>IF(OR($B506="ANP",$B506="DAER",$B506="CONSULTORIA DNIT",$B506="PREGÃO ELETRÔNICO",$B506="DMLU",$B506="DMAE",$B506="CEEE",$B506="EPTC",$B506="ORSE",$B506="SEINFRA",$B506="CREA",$B506="CAU",$B506="CEHOP",$B506="SIURB",$B506="DER-PR",$B506="SUDECAP",$B506=Aux.!$F$24,$B506=Aux.!$F$25),VLOOKUP($A506,#REF!,5,FALSE),IF($B506="CCU",VLOOKUP($A506,#REF!,4,FALSE),IF($B506="MERCADO",VLOOKUP($A506,#REF!,6,FALSE),IF($B506="PLEO",VLOOKUP($A506,#REF!,4,FALSE),IF($B506="SICRO",VLOOKUP($A506,#REF!,4,FALSE),IF($B506="SINAPI",IFERROR((VLOOKUP($A506,#REF!,5,FALSE)),(VLOOKUP($A506,#REF!,5,FALSE))),"-"))))))</f>
        <v>-</v>
      </c>
      <c r="I506" s="114">
        <f>IF($B506="SICRO EQUIP.",VLOOKUP($A506,#REF!,10,FALSE),0)</f>
        <v>0</v>
      </c>
      <c r="J506" s="114">
        <f>IF($B506="SICRO EQUIP.",VLOOKUP($A506,#REF!,11,FALSE),0)</f>
        <v>0</v>
      </c>
      <c r="K506" s="258"/>
      <c r="L506" s="259"/>
      <c r="M506" s="115" t="e">
        <f>VLOOKUP($K506,Reajuste!$A$2:$BW$29,(MATCH($L506,Reajuste!$C$2:$BW$2,0)+2),FALSE)</f>
        <v>#N/A</v>
      </c>
      <c r="N506" s="259"/>
      <c r="O506" s="115" t="e">
        <f>VLOOKUP($K506,Reajuste!$A$2:$CW$29,(MATCH($N506,Reajuste!$C$2:$CW$2,0)+2),FALSE)</f>
        <v>#N/A</v>
      </c>
      <c r="P506" s="113">
        <f t="shared" si="0"/>
        <v>0</v>
      </c>
      <c r="Q506" s="113">
        <f t="shared" si="1"/>
        <v>0</v>
      </c>
      <c r="R506" s="113">
        <f t="shared" si="2"/>
        <v>0</v>
      </c>
      <c r="S506" s="113">
        <f t="shared" si="3"/>
        <v>0</v>
      </c>
      <c r="T506" s="113">
        <f t="shared" si="4"/>
        <v>0</v>
      </c>
      <c r="U506" s="113">
        <f t="shared" si="5"/>
        <v>0</v>
      </c>
      <c r="V506" s="4"/>
      <c r="W506" s="4"/>
      <c r="X506" s="4"/>
      <c r="Y506" s="4"/>
      <c r="Z506" s="4"/>
    </row>
    <row r="507" spans="1:26" ht="14.25" customHeight="1">
      <c r="A507" s="256"/>
      <c r="B507" s="257"/>
      <c r="C507" s="112" t="str">
        <f>IF(OR($B507="ANP",$B507="DAER",$B507="CONSULTORIA DNIT",$B507="PREGÃO ELETRÔNICO",$B507="DMLU",$B507="DMAE",$B507="CEEE",$B507="EPTC",$B507="ORSE",$B507="SEINFRA",$B507="CREA",$B507="CAU",$B507="CEHOP",$B507="SIURB",$B507="DER-PR",$B507="SUDECAP",$B507=Aux.!$F$24,$B507=Aux.!$F$25),VLOOKUP($A507,#REF!,3,FALSE),IF($B507="SICRO EQUIP.",VLOOKUP($A507,#REF!,2,FALSE),IF($B507="CCU",VLOOKUP($A507,#REF!,2,FALSE),IF($B507="MERCADO",VLOOKUP($A507,#REF!,2,FALSE),IF($B507="PLEO",VLOOKUP($A507,#REF!,2,FALSE),IF($B507="SICRO",VLOOKUP($A507,#REF!,2,FALSE),IF($B507="SINAPI",IFERROR((VLOOKUP($A507,#REF!,2,FALSE)),(VLOOKUP($A507,#REF!,2,FALSE))),"-")))))))</f>
        <v>-</v>
      </c>
      <c r="D507" s="95" t="str">
        <f>IF(OR($B507="ANP",$B507="DAER",$B507="CONSULTORIA DNIT",$B507="PREGÃO ELETRÔNICO",$B507="DMLU",$B507="DMAE",$B507="CEEE",$B507="EPTC",$B507="ORSE",$B507="SEINFRA",$B507="CREA",$B507="CAU",$B507="CEHOP",$B507="SIURB",$B507="DER-PR",$B507="SUDECAP",$B507=Aux.!$F$24,$B507=Aux.!$F$25),VLOOKUP($A507,#REF!,4,FALSE),IF($B507="SICRO EQUIP.","H",IF($B507="CCU",VLOOKUP($A507,#REF!,3,FALSE),IF($B507="MERCADO",VLOOKUP($A507,#REF!,10,FALSE),IF($B507="PLEO",VLOOKUP($A507,#REF!,3,FALSE),IF($B507="SICRO",VLOOKUP($A507,#REF!,3,FALSE),IF($B507="SINAPI",IFERROR((VLOOKUP($A507,#REF!,3,FALSE)),(VLOOKUP($A507,#REF!,3,FALSE))),"-")))))))</f>
        <v>-</v>
      </c>
      <c r="E507" s="113" t="str">
        <f>IF(OR($B507="ANP",$B507="DAER",$B507="CONSULTORIA DNIT",$B507="PREGÃO ELETRÔNICO",$B507="DMLU",$B507="DMAE",$B507="CEEE",$B507="EPTC",$B507="ORSE",$B507="SEINFRA",$B507="CREA",$B507="CAU",$B507="CEHOP",$B507="SIURB",$B507="DER-PR",$B507="SUDECAP",$B507=Aux.!$F$24,$B507=Aux.!$F$25),VLOOKUP($A507,#REF!,6,FALSE),IF($B507="CCU",VLOOKUP($A507,#REF!,5,FALSE),IF($B507="MERCADO",VLOOKUP($A507,#REF!,7,FALSE),IF($B507="PLEO",VLOOKUP($A507,#REF!,4,FALSE),IF($B507="SICRO",VLOOKUP($A507,#REF!,5,FALSE),IF($B507="SINAPI",IFERROR((VLOOKUP($A507,#REF!,18,FALSE)),),"-"))))))</f>
        <v>-</v>
      </c>
      <c r="F507" s="113" t="str">
        <f>IF(OR($B507="ANP",$B507="DAER",$B507="CONSULTORIA DNIT",$B507="PREGÃO ELETRÔNICO",$B507="DMLU",$B507="DMAE",$B507="CEEE",$B507="EPTC",$B507="ORSE",$B507="SEINFRA",$B507="CREA",$B507="CAU",$B507="CEHOP",$B507="SIURB",$B507="DER-PR",$B507="SUDECAP",$B507=Aux.!$F$24,$B507=Aux.!$F$25),VLOOKUP($A507,#REF!,7,FALSE),IF($B507="CCU",VLOOKUP($A507,#REF!,6,FALSE),IF($B507="MERCADO",VLOOKUP($A507,#REF!,8,FALSE),IF($B507="PLEO",VLOOKUP($A507,#REF!,4,FALSE),IF($B507="SICRO",VLOOKUP($A507,#REF!,6,FALSE),IF($B507="SINAPI",IFERROR(SUM((VLOOKUP($A507,#REF!,14,FALSE)),VLOOKUP($A507,#REF!,20,FALSE),VLOOKUP($A507,#REF!,22,FALSE)),),"-"))))))</f>
        <v>-</v>
      </c>
      <c r="G507" s="113" t="str">
        <f>IF(OR($B507="ANP",$B507="DAER",$B507="CONSULTORIA DNIT",$B507="PREGÃO ELETRÔNICO",$B507="DMLU",$B507="DMAE",$B507="CEEE",$B507="EPTC",$B507="ORSE",$B507="SEINFRA",$B507="CREA",$B507="CAU",$B507="CEHOP",$B507="SIURB",$B507="DER-PR",$B507="SUDECAP",$B507=Aux.!$F$24,$B507=Aux.!$F$25),VLOOKUP($A507,#REF!,8,FALSE),IF($B507="CCU",VLOOKUP($A507,#REF!,7,FALSE),IF($B507="MERCADO",VLOOKUP($A507,#REF!,9,FALSE),IF($B507="PLEO",VLOOKUP($A507,#REF!,4,FALSE),IF($B507="SICRO",VLOOKUP($A507,#REF!,7,FALSE),IF($B507="SINAPI",IFERROR((VLOOKUP($A507,#REF!,16,FALSE)),(VLOOKUP($A507,#REF!,5,FALSE))),"-"))))))</f>
        <v>-</v>
      </c>
      <c r="H507" s="113" t="str">
        <f>IF(OR($B507="ANP",$B507="DAER",$B507="CONSULTORIA DNIT",$B507="PREGÃO ELETRÔNICO",$B507="DMLU",$B507="DMAE",$B507="CEEE",$B507="EPTC",$B507="ORSE",$B507="SEINFRA",$B507="CREA",$B507="CAU",$B507="CEHOP",$B507="SIURB",$B507="DER-PR",$B507="SUDECAP",$B507=Aux.!$F$24,$B507=Aux.!$F$25),VLOOKUP($A507,#REF!,5,FALSE),IF($B507="CCU",VLOOKUP($A507,#REF!,4,FALSE),IF($B507="MERCADO",VLOOKUP($A507,#REF!,6,FALSE),IF($B507="PLEO",VLOOKUP($A507,#REF!,4,FALSE),IF($B507="SICRO",VLOOKUP($A507,#REF!,4,FALSE),IF($B507="SINAPI",IFERROR((VLOOKUP($A507,#REF!,5,FALSE)),(VLOOKUP($A507,#REF!,5,FALSE))),"-"))))))</f>
        <v>-</v>
      </c>
      <c r="I507" s="114">
        <f>IF($B507="SICRO EQUIP.",VLOOKUP($A507,#REF!,10,FALSE),0)</f>
        <v>0</v>
      </c>
      <c r="J507" s="114">
        <f>IF($B507="SICRO EQUIP.",VLOOKUP($A507,#REF!,11,FALSE),0)</f>
        <v>0</v>
      </c>
      <c r="K507" s="258"/>
      <c r="L507" s="259"/>
      <c r="M507" s="115" t="e">
        <f>VLOOKUP($K507,Reajuste!$A$2:$BW$29,(MATCH($L507,Reajuste!$C$2:$BW$2,0)+2),FALSE)</f>
        <v>#N/A</v>
      </c>
      <c r="N507" s="259"/>
      <c r="O507" s="115" t="e">
        <f>VLOOKUP($K507,Reajuste!$A$2:$CW$29,(MATCH($N507,Reajuste!$C$2:$CW$2,0)+2),FALSE)</f>
        <v>#N/A</v>
      </c>
      <c r="P507" s="113">
        <f t="shared" si="0"/>
        <v>0</v>
      </c>
      <c r="Q507" s="113">
        <f t="shared" si="1"/>
        <v>0</v>
      </c>
      <c r="R507" s="113">
        <f t="shared" si="2"/>
        <v>0</v>
      </c>
      <c r="S507" s="113">
        <f t="shared" si="3"/>
        <v>0</v>
      </c>
      <c r="T507" s="113">
        <f t="shared" si="4"/>
        <v>0</v>
      </c>
      <c r="U507" s="113">
        <f t="shared" si="5"/>
        <v>0</v>
      </c>
      <c r="V507" s="4"/>
      <c r="W507" s="4"/>
      <c r="X507" s="4"/>
      <c r="Y507" s="4"/>
      <c r="Z507" s="4"/>
    </row>
    <row r="508" spans="1:26" ht="14.25" customHeight="1">
      <c r="A508" s="256"/>
      <c r="B508" s="257"/>
      <c r="C508" s="112" t="str">
        <f>IF(OR($B508="ANP",$B508="DAER",$B508="CONSULTORIA DNIT",$B508="PREGÃO ELETRÔNICO",$B508="DMLU",$B508="DMAE",$B508="CEEE",$B508="EPTC",$B508="ORSE",$B508="SEINFRA",$B508="CREA",$B508="CAU",$B508="CEHOP",$B508="SIURB",$B508="DER-PR",$B508="SUDECAP",$B508=Aux.!$F$24,$B508=Aux.!$F$25),VLOOKUP($A508,#REF!,3,FALSE),IF($B508="SICRO EQUIP.",VLOOKUP($A508,#REF!,2,FALSE),IF($B508="CCU",VLOOKUP($A508,#REF!,2,FALSE),IF($B508="MERCADO",VLOOKUP($A508,#REF!,2,FALSE),IF($B508="PLEO",VLOOKUP($A508,#REF!,2,FALSE),IF($B508="SICRO",VLOOKUP($A508,#REF!,2,FALSE),IF($B508="SINAPI",IFERROR((VLOOKUP($A508,#REF!,2,FALSE)),(VLOOKUP($A508,#REF!,2,FALSE))),"-")))))))</f>
        <v>-</v>
      </c>
      <c r="D508" s="95" t="str">
        <f>IF(OR($B508="ANP",$B508="DAER",$B508="CONSULTORIA DNIT",$B508="PREGÃO ELETRÔNICO",$B508="DMLU",$B508="DMAE",$B508="CEEE",$B508="EPTC",$B508="ORSE",$B508="SEINFRA",$B508="CREA",$B508="CAU",$B508="CEHOP",$B508="SIURB",$B508="DER-PR",$B508="SUDECAP",$B508=Aux.!$F$24,$B508=Aux.!$F$25),VLOOKUP($A508,#REF!,4,FALSE),IF($B508="SICRO EQUIP.","H",IF($B508="CCU",VLOOKUP($A508,#REF!,3,FALSE),IF($B508="MERCADO",VLOOKUP($A508,#REF!,10,FALSE),IF($B508="PLEO",VLOOKUP($A508,#REF!,3,FALSE),IF($B508="SICRO",VLOOKUP($A508,#REF!,3,FALSE),IF($B508="SINAPI",IFERROR((VLOOKUP($A508,#REF!,3,FALSE)),(VLOOKUP($A508,#REF!,3,FALSE))),"-")))))))</f>
        <v>-</v>
      </c>
      <c r="E508" s="113" t="str">
        <f>IF(OR($B508="ANP",$B508="DAER",$B508="CONSULTORIA DNIT",$B508="PREGÃO ELETRÔNICO",$B508="DMLU",$B508="DMAE",$B508="CEEE",$B508="EPTC",$B508="ORSE",$B508="SEINFRA",$B508="CREA",$B508="CAU",$B508="CEHOP",$B508="SIURB",$B508="DER-PR",$B508="SUDECAP",$B508=Aux.!$F$24,$B508=Aux.!$F$25),VLOOKUP($A508,#REF!,6,FALSE),IF($B508="CCU",VLOOKUP($A508,#REF!,5,FALSE),IF($B508="MERCADO",VLOOKUP($A508,#REF!,7,FALSE),IF($B508="PLEO",VLOOKUP($A508,#REF!,4,FALSE),IF($B508="SICRO",VLOOKUP($A508,#REF!,5,FALSE),IF($B508="SINAPI",IFERROR((VLOOKUP($A508,#REF!,18,FALSE)),),"-"))))))</f>
        <v>-</v>
      </c>
      <c r="F508" s="113" t="str">
        <f>IF(OR($B508="ANP",$B508="DAER",$B508="CONSULTORIA DNIT",$B508="PREGÃO ELETRÔNICO",$B508="DMLU",$B508="DMAE",$B508="CEEE",$B508="EPTC",$B508="ORSE",$B508="SEINFRA",$B508="CREA",$B508="CAU",$B508="CEHOP",$B508="SIURB",$B508="DER-PR",$B508="SUDECAP",$B508=Aux.!$F$24,$B508=Aux.!$F$25),VLOOKUP($A508,#REF!,7,FALSE),IF($B508="CCU",VLOOKUP($A508,#REF!,6,FALSE),IF($B508="MERCADO",VLOOKUP($A508,#REF!,8,FALSE),IF($B508="PLEO",VLOOKUP($A508,#REF!,4,FALSE),IF($B508="SICRO",VLOOKUP($A508,#REF!,6,FALSE),IF($B508="SINAPI",IFERROR(SUM((VLOOKUP($A508,#REF!,14,FALSE)),VLOOKUP($A508,#REF!,20,FALSE),VLOOKUP($A508,#REF!,22,FALSE)),),"-"))))))</f>
        <v>-</v>
      </c>
      <c r="G508" s="113" t="str">
        <f>IF(OR($B508="ANP",$B508="DAER",$B508="CONSULTORIA DNIT",$B508="PREGÃO ELETRÔNICO",$B508="DMLU",$B508="DMAE",$B508="CEEE",$B508="EPTC",$B508="ORSE",$B508="SEINFRA",$B508="CREA",$B508="CAU",$B508="CEHOP",$B508="SIURB",$B508="DER-PR",$B508="SUDECAP",$B508=Aux.!$F$24,$B508=Aux.!$F$25),VLOOKUP($A508,#REF!,8,FALSE),IF($B508="CCU",VLOOKUP($A508,#REF!,7,FALSE),IF($B508="MERCADO",VLOOKUP($A508,#REF!,9,FALSE),IF($B508="PLEO",VLOOKUP($A508,#REF!,4,FALSE),IF($B508="SICRO",VLOOKUP($A508,#REF!,7,FALSE),IF($B508="SINAPI",IFERROR((VLOOKUP($A508,#REF!,16,FALSE)),(VLOOKUP($A508,#REF!,5,FALSE))),"-"))))))</f>
        <v>-</v>
      </c>
      <c r="H508" s="113" t="str">
        <f>IF(OR($B508="ANP",$B508="DAER",$B508="CONSULTORIA DNIT",$B508="PREGÃO ELETRÔNICO",$B508="DMLU",$B508="DMAE",$B508="CEEE",$B508="EPTC",$B508="ORSE",$B508="SEINFRA",$B508="CREA",$B508="CAU",$B508="CEHOP",$B508="SIURB",$B508="DER-PR",$B508="SUDECAP",$B508=Aux.!$F$24,$B508=Aux.!$F$25),VLOOKUP($A508,#REF!,5,FALSE),IF($B508="CCU",VLOOKUP($A508,#REF!,4,FALSE),IF($B508="MERCADO",VLOOKUP($A508,#REF!,6,FALSE),IF($B508="PLEO",VLOOKUP($A508,#REF!,4,FALSE),IF($B508="SICRO",VLOOKUP($A508,#REF!,4,FALSE),IF($B508="SINAPI",IFERROR((VLOOKUP($A508,#REF!,5,FALSE)),(VLOOKUP($A508,#REF!,5,FALSE))),"-"))))))</f>
        <v>-</v>
      </c>
      <c r="I508" s="114">
        <f>IF($B508="SICRO EQUIP.",VLOOKUP($A508,#REF!,10,FALSE),0)</f>
        <v>0</v>
      </c>
      <c r="J508" s="114">
        <f>IF($B508="SICRO EQUIP.",VLOOKUP($A508,#REF!,11,FALSE),0)</f>
        <v>0</v>
      </c>
      <c r="K508" s="258"/>
      <c r="L508" s="259"/>
      <c r="M508" s="115" t="e">
        <f>VLOOKUP($K508,Reajuste!$A$2:$BW$29,(MATCH($L508,Reajuste!$C$2:$BW$2,0)+2),FALSE)</f>
        <v>#N/A</v>
      </c>
      <c r="N508" s="259"/>
      <c r="O508" s="115" t="e">
        <f>VLOOKUP($K508,Reajuste!$A$2:$CW$29,(MATCH($N508,Reajuste!$C$2:$CW$2,0)+2),FALSE)</f>
        <v>#N/A</v>
      </c>
      <c r="P508" s="113">
        <f t="shared" si="0"/>
        <v>0</v>
      </c>
      <c r="Q508" s="113">
        <f t="shared" si="1"/>
        <v>0</v>
      </c>
      <c r="R508" s="113">
        <f t="shared" si="2"/>
        <v>0</v>
      </c>
      <c r="S508" s="113">
        <f t="shared" si="3"/>
        <v>0</v>
      </c>
      <c r="T508" s="113">
        <f t="shared" si="4"/>
        <v>0</v>
      </c>
      <c r="U508" s="113">
        <f t="shared" si="5"/>
        <v>0</v>
      </c>
      <c r="V508" s="4"/>
      <c r="W508" s="4"/>
      <c r="X508" s="4"/>
      <c r="Y508" s="4"/>
      <c r="Z508" s="4"/>
    </row>
    <row r="509" spans="1:26" ht="14.25" customHeight="1">
      <c r="A509" s="256"/>
      <c r="B509" s="257"/>
      <c r="C509" s="112" t="str">
        <f>IF(OR($B509="ANP",$B509="DAER",$B509="CONSULTORIA DNIT",$B509="PREGÃO ELETRÔNICO",$B509="DMLU",$B509="DMAE",$B509="CEEE",$B509="EPTC",$B509="ORSE",$B509="SEINFRA",$B509="CREA",$B509="CAU",$B509="CEHOP",$B509="SIURB",$B509="DER-PR",$B509="SUDECAP",$B509=Aux.!$F$24,$B509=Aux.!$F$25),VLOOKUP($A509,#REF!,3,FALSE),IF($B509="SICRO EQUIP.",VLOOKUP($A509,#REF!,2,FALSE),IF($B509="CCU",VLOOKUP($A509,#REF!,2,FALSE),IF($B509="MERCADO",VLOOKUP($A509,#REF!,2,FALSE),IF($B509="PLEO",VLOOKUP($A509,#REF!,2,FALSE),IF($B509="SICRO",VLOOKUP($A509,#REF!,2,FALSE),IF($B509="SINAPI",IFERROR((VLOOKUP($A509,#REF!,2,FALSE)),(VLOOKUP($A509,#REF!,2,FALSE))),"-")))))))</f>
        <v>-</v>
      </c>
      <c r="D509" s="95" t="str">
        <f>IF(OR($B509="ANP",$B509="DAER",$B509="CONSULTORIA DNIT",$B509="PREGÃO ELETRÔNICO",$B509="DMLU",$B509="DMAE",$B509="CEEE",$B509="EPTC",$B509="ORSE",$B509="SEINFRA",$B509="CREA",$B509="CAU",$B509="CEHOP",$B509="SIURB",$B509="DER-PR",$B509="SUDECAP",$B509=Aux.!$F$24,$B509=Aux.!$F$25),VLOOKUP($A509,#REF!,4,FALSE),IF($B509="SICRO EQUIP.","H",IF($B509="CCU",VLOOKUP($A509,#REF!,3,FALSE),IF($B509="MERCADO",VLOOKUP($A509,#REF!,10,FALSE),IF($B509="PLEO",VLOOKUP($A509,#REF!,3,FALSE),IF($B509="SICRO",VLOOKUP($A509,#REF!,3,FALSE),IF($B509="SINAPI",IFERROR((VLOOKUP($A509,#REF!,3,FALSE)),(VLOOKUP($A509,#REF!,3,FALSE))),"-")))))))</f>
        <v>-</v>
      </c>
      <c r="E509" s="113" t="str">
        <f>IF(OR($B509="ANP",$B509="DAER",$B509="CONSULTORIA DNIT",$B509="PREGÃO ELETRÔNICO",$B509="DMLU",$B509="DMAE",$B509="CEEE",$B509="EPTC",$B509="ORSE",$B509="SEINFRA",$B509="CREA",$B509="CAU",$B509="CEHOP",$B509="SIURB",$B509="DER-PR",$B509="SUDECAP",$B509=Aux.!$F$24,$B509=Aux.!$F$25),VLOOKUP($A509,#REF!,6,FALSE),IF($B509="CCU",VLOOKUP($A509,#REF!,5,FALSE),IF($B509="MERCADO",VLOOKUP($A509,#REF!,7,FALSE),IF($B509="PLEO",VLOOKUP($A509,#REF!,4,FALSE),IF($B509="SICRO",VLOOKUP($A509,#REF!,5,FALSE),IF($B509="SINAPI",IFERROR((VLOOKUP($A509,#REF!,18,FALSE)),),"-"))))))</f>
        <v>-</v>
      </c>
      <c r="F509" s="113" t="str">
        <f>IF(OR($B509="ANP",$B509="DAER",$B509="CONSULTORIA DNIT",$B509="PREGÃO ELETRÔNICO",$B509="DMLU",$B509="DMAE",$B509="CEEE",$B509="EPTC",$B509="ORSE",$B509="SEINFRA",$B509="CREA",$B509="CAU",$B509="CEHOP",$B509="SIURB",$B509="DER-PR",$B509="SUDECAP",$B509=Aux.!$F$24,$B509=Aux.!$F$25),VLOOKUP($A509,#REF!,7,FALSE),IF($B509="CCU",VLOOKUP($A509,#REF!,6,FALSE),IF($B509="MERCADO",VLOOKUP($A509,#REF!,8,FALSE),IF($B509="PLEO",VLOOKUP($A509,#REF!,4,FALSE),IF($B509="SICRO",VLOOKUP($A509,#REF!,6,FALSE),IF($B509="SINAPI",IFERROR(SUM((VLOOKUP($A509,#REF!,14,FALSE)),VLOOKUP($A509,#REF!,20,FALSE),VLOOKUP($A509,#REF!,22,FALSE)),),"-"))))))</f>
        <v>-</v>
      </c>
      <c r="G509" s="113" t="str">
        <f>IF(OR($B509="ANP",$B509="DAER",$B509="CONSULTORIA DNIT",$B509="PREGÃO ELETRÔNICO",$B509="DMLU",$B509="DMAE",$B509="CEEE",$B509="EPTC",$B509="ORSE",$B509="SEINFRA",$B509="CREA",$B509="CAU",$B509="CEHOP",$B509="SIURB",$B509="DER-PR",$B509="SUDECAP",$B509=Aux.!$F$24,$B509=Aux.!$F$25),VLOOKUP($A509,#REF!,8,FALSE),IF($B509="CCU",VLOOKUP($A509,#REF!,7,FALSE),IF($B509="MERCADO",VLOOKUP($A509,#REF!,9,FALSE),IF($B509="PLEO",VLOOKUP($A509,#REF!,4,FALSE),IF($B509="SICRO",VLOOKUP($A509,#REF!,7,FALSE),IF($B509="SINAPI",IFERROR((VLOOKUP($A509,#REF!,16,FALSE)),(VLOOKUP($A509,#REF!,5,FALSE))),"-"))))))</f>
        <v>-</v>
      </c>
      <c r="H509" s="113" t="str">
        <f>IF(OR($B509="ANP",$B509="DAER",$B509="CONSULTORIA DNIT",$B509="PREGÃO ELETRÔNICO",$B509="DMLU",$B509="DMAE",$B509="CEEE",$B509="EPTC",$B509="ORSE",$B509="SEINFRA",$B509="CREA",$B509="CAU",$B509="CEHOP",$B509="SIURB",$B509="DER-PR",$B509="SUDECAP",$B509=Aux.!$F$24,$B509=Aux.!$F$25),VLOOKUP($A509,#REF!,5,FALSE),IF($B509="CCU",VLOOKUP($A509,#REF!,4,FALSE),IF($B509="MERCADO",VLOOKUP($A509,#REF!,6,FALSE),IF($B509="PLEO",VLOOKUP($A509,#REF!,4,FALSE),IF($B509="SICRO",VLOOKUP($A509,#REF!,4,FALSE),IF($B509="SINAPI",IFERROR((VLOOKUP($A509,#REF!,5,FALSE)),(VLOOKUP($A509,#REF!,5,FALSE))),"-"))))))</f>
        <v>-</v>
      </c>
      <c r="I509" s="114">
        <f>IF($B509="SICRO EQUIP.",VLOOKUP($A509,#REF!,10,FALSE),0)</f>
        <v>0</v>
      </c>
      <c r="J509" s="114">
        <f>IF($B509="SICRO EQUIP.",VLOOKUP($A509,#REF!,11,FALSE),0)</f>
        <v>0</v>
      </c>
      <c r="K509" s="258"/>
      <c r="L509" s="259"/>
      <c r="M509" s="115" t="e">
        <f>VLOOKUP($K509,Reajuste!$A$2:$BW$29,(MATCH($L509,Reajuste!$C$2:$BW$2,0)+2),FALSE)</f>
        <v>#N/A</v>
      </c>
      <c r="N509" s="259"/>
      <c r="O509" s="115" t="e">
        <f>VLOOKUP($K509,Reajuste!$A$2:$CW$29,(MATCH($N509,Reajuste!$C$2:$CW$2,0)+2),FALSE)</f>
        <v>#N/A</v>
      </c>
      <c r="P509" s="113">
        <f t="shared" si="0"/>
        <v>0</v>
      </c>
      <c r="Q509" s="113">
        <f t="shared" si="1"/>
        <v>0</v>
      </c>
      <c r="R509" s="113">
        <f t="shared" si="2"/>
        <v>0</v>
      </c>
      <c r="S509" s="113">
        <f t="shared" si="3"/>
        <v>0</v>
      </c>
      <c r="T509" s="113">
        <f t="shared" si="4"/>
        <v>0</v>
      </c>
      <c r="U509" s="113">
        <f t="shared" si="5"/>
        <v>0</v>
      </c>
      <c r="V509" s="4"/>
      <c r="W509" s="4"/>
      <c r="X509" s="4"/>
      <c r="Y509" s="4"/>
      <c r="Z509" s="4"/>
    </row>
    <row r="510" spans="1:26" ht="14.25" customHeight="1">
      <c r="A510" s="256"/>
      <c r="B510" s="257"/>
      <c r="C510" s="112" t="str">
        <f>IF(OR($B510="ANP",$B510="DAER",$B510="CONSULTORIA DNIT",$B510="PREGÃO ELETRÔNICO",$B510="DMLU",$B510="DMAE",$B510="CEEE",$B510="EPTC",$B510="ORSE",$B510="SEINFRA",$B510="CREA",$B510="CAU",$B510="CEHOP",$B510="SIURB",$B510="DER-PR",$B510="SUDECAP",$B510=Aux.!$F$24,$B510=Aux.!$F$25),VLOOKUP($A510,#REF!,3,FALSE),IF($B510="SICRO EQUIP.",VLOOKUP($A510,#REF!,2,FALSE),IF($B510="CCU",VLOOKUP($A510,#REF!,2,FALSE),IF($B510="MERCADO",VLOOKUP($A510,#REF!,2,FALSE),IF($B510="PLEO",VLOOKUP($A510,#REF!,2,FALSE),IF($B510="SICRO",VLOOKUP($A510,#REF!,2,FALSE),IF($B510="SINAPI",IFERROR((VLOOKUP($A510,#REF!,2,FALSE)),(VLOOKUP($A510,#REF!,2,FALSE))),"-")))))))</f>
        <v>-</v>
      </c>
      <c r="D510" s="95" t="str">
        <f>IF(OR($B510="ANP",$B510="DAER",$B510="CONSULTORIA DNIT",$B510="PREGÃO ELETRÔNICO",$B510="DMLU",$B510="DMAE",$B510="CEEE",$B510="EPTC",$B510="ORSE",$B510="SEINFRA",$B510="CREA",$B510="CAU",$B510="CEHOP",$B510="SIURB",$B510="DER-PR",$B510="SUDECAP",$B510=Aux.!$F$24,$B510=Aux.!$F$25),VLOOKUP($A510,#REF!,4,FALSE),IF($B510="SICRO EQUIP.","H",IF($B510="CCU",VLOOKUP($A510,#REF!,3,FALSE),IF($B510="MERCADO",VLOOKUP($A510,#REF!,10,FALSE),IF($B510="PLEO",VLOOKUP($A510,#REF!,3,FALSE),IF($B510="SICRO",VLOOKUP($A510,#REF!,3,FALSE),IF($B510="SINAPI",IFERROR((VLOOKUP($A510,#REF!,3,FALSE)),(VLOOKUP($A510,#REF!,3,FALSE))),"-")))))))</f>
        <v>-</v>
      </c>
      <c r="E510" s="113" t="str">
        <f>IF(OR($B510="ANP",$B510="DAER",$B510="CONSULTORIA DNIT",$B510="PREGÃO ELETRÔNICO",$B510="DMLU",$B510="DMAE",$B510="CEEE",$B510="EPTC",$B510="ORSE",$B510="SEINFRA",$B510="CREA",$B510="CAU",$B510="CEHOP",$B510="SIURB",$B510="DER-PR",$B510="SUDECAP",$B510=Aux.!$F$24,$B510=Aux.!$F$25),VLOOKUP($A510,#REF!,6,FALSE),IF($B510="CCU",VLOOKUP($A510,#REF!,5,FALSE),IF($B510="MERCADO",VLOOKUP($A510,#REF!,7,FALSE),IF($B510="PLEO",VLOOKUP($A510,#REF!,4,FALSE),IF($B510="SICRO",VLOOKUP($A510,#REF!,5,FALSE),IF($B510="SINAPI",IFERROR((VLOOKUP($A510,#REF!,18,FALSE)),),"-"))))))</f>
        <v>-</v>
      </c>
      <c r="F510" s="113" t="str">
        <f>IF(OR($B510="ANP",$B510="DAER",$B510="CONSULTORIA DNIT",$B510="PREGÃO ELETRÔNICO",$B510="DMLU",$B510="DMAE",$B510="CEEE",$B510="EPTC",$B510="ORSE",$B510="SEINFRA",$B510="CREA",$B510="CAU",$B510="CEHOP",$B510="SIURB",$B510="DER-PR",$B510="SUDECAP",$B510=Aux.!$F$24,$B510=Aux.!$F$25),VLOOKUP($A510,#REF!,7,FALSE),IF($B510="CCU",VLOOKUP($A510,#REF!,6,FALSE),IF($B510="MERCADO",VLOOKUP($A510,#REF!,8,FALSE),IF($B510="PLEO",VLOOKUP($A510,#REF!,4,FALSE),IF($B510="SICRO",VLOOKUP($A510,#REF!,6,FALSE),IF($B510="SINAPI",IFERROR(SUM((VLOOKUP($A510,#REF!,14,FALSE)),VLOOKUP($A510,#REF!,20,FALSE),VLOOKUP($A510,#REF!,22,FALSE)),),"-"))))))</f>
        <v>-</v>
      </c>
      <c r="G510" s="113" t="str">
        <f>IF(OR($B510="ANP",$B510="DAER",$B510="CONSULTORIA DNIT",$B510="PREGÃO ELETRÔNICO",$B510="DMLU",$B510="DMAE",$B510="CEEE",$B510="EPTC",$B510="ORSE",$B510="SEINFRA",$B510="CREA",$B510="CAU",$B510="CEHOP",$B510="SIURB",$B510="DER-PR",$B510="SUDECAP",$B510=Aux.!$F$24,$B510=Aux.!$F$25),VLOOKUP($A510,#REF!,8,FALSE),IF($B510="CCU",VLOOKUP($A510,#REF!,7,FALSE),IF($B510="MERCADO",VLOOKUP($A510,#REF!,9,FALSE),IF($B510="PLEO",VLOOKUP($A510,#REF!,4,FALSE),IF($B510="SICRO",VLOOKUP($A510,#REF!,7,FALSE),IF($B510="SINAPI",IFERROR((VLOOKUP($A510,#REF!,16,FALSE)),(VLOOKUP($A510,#REF!,5,FALSE))),"-"))))))</f>
        <v>-</v>
      </c>
      <c r="H510" s="113" t="str">
        <f>IF(OR($B510="ANP",$B510="DAER",$B510="CONSULTORIA DNIT",$B510="PREGÃO ELETRÔNICO",$B510="DMLU",$B510="DMAE",$B510="CEEE",$B510="EPTC",$B510="ORSE",$B510="SEINFRA",$B510="CREA",$B510="CAU",$B510="CEHOP",$B510="SIURB",$B510="DER-PR",$B510="SUDECAP",$B510=Aux.!$F$24,$B510=Aux.!$F$25),VLOOKUP($A510,#REF!,5,FALSE),IF($B510="CCU",VLOOKUP($A510,#REF!,4,FALSE),IF($B510="MERCADO",VLOOKUP($A510,#REF!,6,FALSE),IF($B510="PLEO",VLOOKUP($A510,#REF!,4,FALSE),IF($B510="SICRO",VLOOKUP($A510,#REF!,4,FALSE),IF($B510="SINAPI",IFERROR((VLOOKUP($A510,#REF!,5,FALSE)),(VLOOKUP($A510,#REF!,5,FALSE))),"-"))))))</f>
        <v>-</v>
      </c>
      <c r="I510" s="114">
        <f>IF($B510="SICRO EQUIP.",VLOOKUP($A510,#REF!,10,FALSE),0)</f>
        <v>0</v>
      </c>
      <c r="J510" s="114">
        <f>IF($B510="SICRO EQUIP.",VLOOKUP($A510,#REF!,11,FALSE),0)</f>
        <v>0</v>
      </c>
      <c r="K510" s="258"/>
      <c r="L510" s="259"/>
      <c r="M510" s="115" t="e">
        <f>VLOOKUP($K510,Reajuste!$A$2:$BW$29,(MATCH($L510,Reajuste!$C$2:$BW$2,0)+2),FALSE)</f>
        <v>#N/A</v>
      </c>
      <c r="N510" s="259"/>
      <c r="O510" s="115" t="e">
        <f>VLOOKUP($K510,Reajuste!$A$2:$CW$29,(MATCH($N510,Reajuste!$C$2:$CW$2,0)+2),FALSE)</f>
        <v>#N/A</v>
      </c>
      <c r="P510" s="113">
        <f t="shared" si="0"/>
        <v>0</v>
      </c>
      <c r="Q510" s="113">
        <f t="shared" si="1"/>
        <v>0</v>
      </c>
      <c r="R510" s="113">
        <f t="shared" si="2"/>
        <v>0</v>
      </c>
      <c r="S510" s="113">
        <f t="shared" si="3"/>
        <v>0</v>
      </c>
      <c r="T510" s="113">
        <f t="shared" si="4"/>
        <v>0</v>
      </c>
      <c r="U510" s="113">
        <f t="shared" si="5"/>
        <v>0</v>
      </c>
      <c r="V510" s="4"/>
      <c r="W510" s="4"/>
      <c r="X510" s="4"/>
      <c r="Y510" s="4"/>
      <c r="Z510" s="4"/>
    </row>
    <row r="511" spans="1:26" ht="14.25" customHeight="1">
      <c r="A511" s="256"/>
      <c r="B511" s="257"/>
      <c r="C511" s="112" t="str">
        <f>IF(OR($B511="ANP",$B511="DAER",$B511="CONSULTORIA DNIT",$B511="PREGÃO ELETRÔNICO",$B511="DMLU",$B511="DMAE",$B511="CEEE",$B511="EPTC",$B511="ORSE",$B511="SEINFRA",$B511="CREA",$B511="CAU",$B511="CEHOP",$B511="SIURB",$B511="DER-PR",$B511="SUDECAP",$B511=Aux.!$F$24,$B511=Aux.!$F$25),VLOOKUP($A511,#REF!,3,FALSE),IF($B511="SICRO EQUIP.",VLOOKUP($A511,#REF!,2,FALSE),IF($B511="CCU",VLOOKUP($A511,#REF!,2,FALSE),IF($B511="MERCADO",VLOOKUP($A511,#REF!,2,FALSE),IF($B511="PLEO",VLOOKUP($A511,#REF!,2,FALSE),IF($B511="SICRO",VLOOKUP($A511,#REF!,2,FALSE),IF($B511="SINAPI",IFERROR((VLOOKUP($A511,#REF!,2,FALSE)),(VLOOKUP($A511,#REF!,2,FALSE))),"-")))))))</f>
        <v>-</v>
      </c>
      <c r="D511" s="95" t="str">
        <f>IF(OR($B511="ANP",$B511="DAER",$B511="CONSULTORIA DNIT",$B511="PREGÃO ELETRÔNICO",$B511="DMLU",$B511="DMAE",$B511="CEEE",$B511="EPTC",$B511="ORSE",$B511="SEINFRA",$B511="CREA",$B511="CAU",$B511="CEHOP",$B511="SIURB",$B511="DER-PR",$B511="SUDECAP",$B511=Aux.!$F$24,$B511=Aux.!$F$25),VLOOKUP($A511,#REF!,4,FALSE),IF($B511="SICRO EQUIP.","H",IF($B511="CCU",VLOOKUP($A511,#REF!,3,FALSE),IF($B511="MERCADO",VLOOKUP($A511,#REF!,10,FALSE),IF($B511="PLEO",VLOOKUP($A511,#REF!,3,FALSE),IF($B511="SICRO",VLOOKUP($A511,#REF!,3,FALSE),IF($B511="SINAPI",IFERROR((VLOOKUP($A511,#REF!,3,FALSE)),(VLOOKUP($A511,#REF!,3,FALSE))),"-")))))))</f>
        <v>-</v>
      </c>
      <c r="E511" s="113" t="str">
        <f>IF(OR($B511="ANP",$B511="DAER",$B511="CONSULTORIA DNIT",$B511="PREGÃO ELETRÔNICO",$B511="DMLU",$B511="DMAE",$B511="CEEE",$B511="EPTC",$B511="ORSE",$B511="SEINFRA",$B511="CREA",$B511="CAU",$B511="CEHOP",$B511="SIURB",$B511="DER-PR",$B511="SUDECAP",$B511=Aux.!$F$24,$B511=Aux.!$F$25),VLOOKUP($A511,#REF!,6,FALSE),IF($B511="CCU",VLOOKUP($A511,#REF!,5,FALSE),IF($B511="MERCADO",VLOOKUP($A511,#REF!,7,FALSE),IF($B511="PLEO",VLOOKUP($A511,#REF!,4,FALSE),IF($B511="SICRO",VLOOKUP($A511,#REF!,5,FALSE),IF($B511="SINAPI",IFERROR((VLOOKUP($A511,#REF!,18,FALSE)),),"-"))))))</f>
        <v>-</v>
      </c>
      <c r="F511" s="113" t="str">
        <f>IF(OR($B511="ANP",$B511="DAER",$B511="CONSULTORIA DNIT",$B511="PREGÃO ELETRÔNICO",$B511="DMLU",$B511="DMAE",$B511="CEEE",$B511="EPTC",$B511="ORSE",$B511="SEINFRA",$B511="CREA",$B511="CAU",$B511="CEHOP",$B511="SIURB",$B511="DER-PR",$B511="SUDECAP",$B511=Aux.!$F$24,$B511=Aux.!$F$25),VLOOKUP($A511,#REF!,7,FALSE),IF($B511="CCU",VLOOKUP($A511,#REF!,6,FALSE),IF($B511="MERCADO",VLOOKUP($A511,#REF!,8,FALSE),IF($B511="PLEO",VLOOKUP($A511,#REF!,4,FALSE),IF($B511="SICRO",VLOOKUP($A511,#REF!,6,FALSE),IF($B511="SINAPI",IFERROR(SUM((VLOOKUP($A511,#REF!,14,FALSE)),VLOOKUP($A511,#REF!,20,FALSE),VLOOKUP($A511,#REF!,22,FALSE)),),"-"))))))</f>
        <v>-</v>
      </c>
      <c r="G511" s="113" t="str">
        <f>IF(OR($B511="ANP",$B511="DAER",$B511="CONSULTORIA DNIT",$B511="PREGÃO ELETRÔNICO",$B511="DMLU",$B511="DMAE",$B511="CEEE",$B511="EPTC",$B511="ORSE",$B511="SEINFRA",$B511="CREA",$B511="CAU",$B511="CEHOP",$B511="SIURB",$B511="DER-PR",$B511="SUDECAP",$B511=Aux.!$F$24,$B511=Aux.!$F$25),VLOOKUP($A511,#REF!,8,FALSE),IF($B511="CCU",VLOOKUP($A511,#REF!,7,FALSE),IF($B511="MERCADO",VLOOKUP($A511,#REF!,9,FALSE),IF($B511="PLEO",VLOOKUP($A511,#REF!,4,FALSE),IF($B511="SICRO",VLOOKUP($A511,#REF!,7,FALSE),IF($B511="SINAPI",IFERROR((VLOOKUP($A511,#REF!,16,FALSE)),(VLOOKUP($A511,#REF!,5,FALSE))),"-"))))))</f>
        <v>-</v>
      </c>
      <c r="H511" s="113" t="str">
        <f>IF(OR($B511="ANP",$B511="DAER",$B511="CONSULTORIA DNIT",$B511="PREGÃO ELETRÔNICO",$B511="DMLU",$B511="DMAE",$B511="CEEE",$B511="EPTC",$B511="ORSE",$B511="SEINFRA",$B511="CREA",$B511="CAU",$B511="CEHOP",$B511="SIURB",$B511="DER-PR",$B511="SUDECAP",$B511=Aux.!$F$24,$B511=Aux.!$F$25),VLOOKUP($A511,#REF!,5,FALSE),IF($B511="CCU",VLOOKUP($A511,#REF!,4,FALSE),IF($B511="MERCADO",VLOOKUP($A511,#REF!,6,FALSE),IF($B511="PLEO",VLOOKUP($A511,#REF!,4,FALSE),IF($B511="SICRO",VLOOKUP($A511,#REF!,4,FALSE),IF($B511="SINAPI",IFERROR((VLOOKUP($A511,#REF!,5,FALSE)),(VLOOKUP($A511,#REF!,5,FALSE))),"-"))))))</f>
        <v>-</v>
      </c>
      <c r="I511" s="114">
        <f>IF($B511="SICRO EQUIP.",VLOOKUP($A511,#REF!,10,FALSE),0)</f>
        <v>0</v>
      </c>
      <c r="J511" s="114">
        <f>IF($B511="SICRO EQUIP.",VLOOKUP($A511,#REF!,11,FALSE),0)</f>
        <v>0</v>
      </c>
      <c r="K511" s="258"/>
      <c r="L511" s="259"/>
      <c r="M511" s="115" t="e">
        <f>VLOOKUP($K511,Reajuste!$A$2:$BW$29,(MATCH($L511,Reajuste!$C$2:$BW$2,0)+2),FALSE)</f>
        <v>#N/A</v>
      </c>
      <c r="N511" s="259"/>
      <c r="O511" s="115" t="e">
        <f>VLOOKUP($K511,Reajuste!$A$2:$CW$29,(MATCH($N511,Reajuste!$C$2:$CW$2,0)+2),FALSE)</f>
        <v>#N/A</v>
      </c>
      <c r="P511" s="113">
        <f t="shared" si="0"/>
        <v>0</v>
      </c>
      <c r="Q511" s="113">
        <f t="shared" si="1"/>
        <v>0</v>
      </c>
      <c r="R511" s="113">
        <f t="shared" si="2"/>
        <v>0</v>
      </c>
      <c r="S511" s="113">
        <f t="shared" si="3"/>
        <v>0</v>
      </c>
      <c r="T511" s="113">
        <f t="shared" si="4"/>
        <v>0</v>
      </c>
      <c r="U511" s="113">
        <f t="shared" si="5"/>
        <v>0</v>
      </c>
      <c r="V511" s="4"/>
      <c r="W511" s="4"/>
      <c r="X511" s="4"/>
      <c r="Y511" s="4"/>
      <c r="Z511" s="4"/>
    </row>
    <row r="512" spans="1:26" ht="14.25" customHeight="1">
      <c r="A512" s="256"/>
      <c r="B512" s="257"/>
      <c r="C512" s="112" t="str">
        <f>IF(OR($B512="ANP",$B512="DAER",$B512="CONSULTORIA DNIT",$B512="PREGÃO ELETRÔNICO",$B512="DMLU",$B512="DMAE",$B512="CEEE",$B512="EPTC",$B512="ORSE",$B512="SEINFRA",$B512="CREA",$B512="CAU",$B512="CEHOP",$B512="SIURB",$B512="DER-PR",$B512="SUDECAP",$B512=Aux.!$F$24,$B512=Aux.!$F$25),VLOOKUP($A512,#REF!,3,FALSE),IF($B512="SICRO EQUIP.",VLOOKUP($A512,#REF!,2,FALSE),IF($B512="CCU",VLOOKUP($A512,#REF!,2,FALSE),IF($B512="MERCADO",VLOOKUP($A512,#REF!,2,FALSE),IF($B512="PLEO",VLOOKUP($A512,#REF!,2,FALSE),IF($B512="SICRO",VLOOKUP($A512,#REF!,2,FALSE),IF($B512="SINAPI",IFERROR((VLOOKUP($A512,#REF!,2,FALSE)),(VLOOKUP($A512,#REF!,2,FALSE))),"-")))))))</f>
        <v>-</v>
      </c>
      <c r="D512" s="95" t="str">
        <f>IF(OR($B512="ANP",$B512="DAER",$B512="CONSULTORIA DNIT",$B512="PREGÃO ELETRÔNICO",$B512="DMLU",$B512="DMAE",$B512="CEEE",$B512="EPTC",$B512="ORSE",$B512="SEINFRA",$B512="CREA",$B512="CAU",$B512="CEHOP",$B512="SIURB",$B512="DER-PR",$B512="SUDECAP",$B512=Aux.!$F$24,$B512=Aux.!$F$25),VLOOKUP($A512,#REF!,4,FALSE),IF($B512="SICRO EQUIP.","H",IF($B512="CCU",VLOOKUP($A512,#REF!,3,FALSE),IF($B512="MERCADO",VLOOKUP($A512,#REF!,10,FALSE),IF($B512="PLEO",VLOOKUP($A512,#REF!,3,FALSE),IF($B512="SICRO",VLOOKUP($A512,#REF!,3,FALSE),IF($B512="SINAPI",IFERROR((VLOOKUP($A512,#REF!,3,FALSE)),(VLOOKUP($A512,#REF!,3,FALSE))),"-")))))))</f>
        <v>-</v>
      </c>
      <c r="E512" s="113" t="str">
        <f>IF(OR($B512="ANP",$B512="DAER",$B512="CONSULTORIA DNIT",$B512="PREGÃO ELETRÔNICO",$B512="DMLU",$B512="DMAE",$B512="CEEE",$B512="EPTC",$B512="ORSE",$B512="SEINFRA",$B512="CREA",$B512="CAU",$B512="CEHOP",$B512="SIURB",$B512="DER-PR",$B512="SUDECAP",$B512=Aux.!$F$24,$B512=Aux.!$F$25),VLOOKUP($A512,#REF!,6,FALSE),IF($B512="CCU",VLOOKUP($A512,#REF!,5,FALSE),IF($B512="MERCADO",VLOOKUP($A512,#REF!,7,FALSE),IF($B512="PLEO",VLOOKUP($A512,#REF!,4,FALSE),IF($B512="SICRO",VLOOKUP($A512,#REF!,5,FALSE),IF($B512="SINAPI",IFERROR((VLOOKUP($A512,#REF!,18,FALSE)),),"-"))))))</f>
        <v>-</v>
      </c>
      <c r="F512" s="113" t="str">
        <f>IF(OR($B512="ANP",$B512="DAER",$B512="CONSULTORIA DNIT",$B512="PREGÃO ELETRÔNICO",$B512="DMLU",$B512="DMAE",$B512="CEEE",$B512="EPTC",$B512="ORSE",$B512="SEINFRA",$B512="CREA",$B512="CAU",$B512="CEHOP",$B512="SIURB",$B512="DER-PR",$B512="SUDECAP",$B512=Aux.!$F$24,$B512=Aux.!$F$25),VLOOKUP($A512,#REF!,7,FALSE),IF($B512="CCU",VLOOKUP($A512,#REF!,6,FALSE),IF($B512="MERCADO",VLOOKUP($A512,#REF!,8,FALSE),IF($B512="PLEO",VLOOKUP($A512,#REF!,4,FALSE),IF($B512="SICRO",VLOOKUP($A512,#REF!,6,FALSE),IF($B512="SINAPI",IFERROR(SUM((VLOOKUP($A512,#REF!,14,FALSE)),VLOOKUP($A512,#REF!,20,FALSE),VLOOKUP($A512,#REF!,22,FALSE)),),"-"))))))</f>
        <v>-</v>
      </c>
      <c r="G512" s="113" t="str">
        <f>IF(OR($B512="ANP",$B512="DAER",$B512="CONSULTORIA DNIT",$B512="PREGÃO ELETRÔNICO",$B512="DMLU",$B512="DMAE",$B512="CEEE",$B512="EPTC",$B512="ORSE",$B512="SEINFRA",$B512="CREA",$B512="CAU",$B512="CEHOP",$B512="SIURB",$B512="DER-PR",$B512="SUDECAP",$B512=Aux.!$F$24,$B512=Aux.!$F$25),VLOOKUP($A512,#REF!,8,FALSE),IF($B512="CCU",VLOOKUP($A512,#REF!,7,FALSE),IF($B512="MERCADO",VLOOKUP($A512,#REF!,9,FALSE),IF($B512="PLEO",VLOOKUP($A512,#REF!,4,FALSE),IF($B512="SICRO",VLOOKUP($A512,#REF!,7,FALSE),IF($B512="SINAPI",IFERROR((VLOOKUP($A512,#REF!,16,FALSE)),(VLOOKUP($A512,#REF!,5,FALSE))),"-"))))))</f>
        <v>-</v>
      </c>
      <c r="H512" s="113" t="str">
        <f>IF(OR($B512="ANP",$B512="DAER",$B512="CONSULTORIA DNIT",$B512="PREGÃO ELETRÔNICO",$B512="DMLU",$B512="DMAE",$B512="CEEE",$B512="EPTC",$B512="ORSE",$B512="SEINFRA",$B512="CREA",$B512="CAU",$B512="CEHOP",$B512="SIURB",$B512="DER-PR",$B512="SUDECAP",$B512=Aux.!$F$24,$B512=Aux.!$F$25),VLOOKUP($A512,#REF!,5,FALSE),IF($B512="CCU",VLOOKUP($A512,#REF!,4,FALSE),IF($B512="MERCADO",VLOOKUP($A512,#REF!,6,FALSE),IF($B512="PLEO",VLOOKUP($A512,#REF!,4,FALSE),IF($B512="SICRO",VLOOKUP($A512,#REF!,4,FALSE),IF($B512="SINAPI",IFERROR((VLOOKUP($A512,#REF!,5,FALSE)),(VLOOKUP($A512,#REF!,5,FALSE))),"-"))))))</f>
        <v>-</v>
      </c>
      <c r="I512" s="114">
        <f>IF($B512="SICRO EQUIP.",VLOOKUP($A512,#REF!,10,FALSE),0)</f>
        <v>0</v>
      </c>
      <c r="J512" s="114">
        <f>IF($B512="SICRO EQUIP.",VLOOKUP($A512,#REF!,11,FALSE),0)</f>
        <v>0</v>
      </c>
      <c r="K512" s="258"/>
      <c r="L512" s="259"/>
      <c r="M512" s="115" t="e">
        <f>VLOOKUP($K512,Reajuste!$A$2:$BW$29,(MATCH($L512,Reajuste!$C$2:$BW$2,0)+2),FALSE)</f>
        <v>#N/A</v>
      </c>
      <c r="N512" s="259"/>
      <c r="O512" s="115" t="e">
        <f>VLOOKUP($K512,Reajuste!$A$2:$CW$29,(MATCH($N512,Reajuste!$C$2:$CW$2,0)+2),FALSE)</f>
        <v>#N/A</v>
      </c>
      <c r="P512" s="113">
        <f t="shared" si="0"/>
        <v>0</v>
      </c>
      <c r="Q512" s="113">
        <f t="shared" si="1"/>
        <v>0</v>
      </c>
      <c r="R512" s="113">
        <f t="shared" si="2"/>
        <v>0</v>
      </c>
      <c r="S512" s="113">
        <f t="shared" si="3"/>
        <v>0</v>
      </c>
      <c r="T512" s="113">
        <f t="shared" si="4"/>
        <v>0</v>
      </c>
      <c r="U512" s="113">
        <f t="shared" si="5"/>
        <v>0</v>
      </c>
      <c r="V512" s="4"/>
      <c r="W512" s="4"/>
      <c r="X512" s="4"/>
      <c r="Y512" s="4"/>
      <c r="Z512" s="4"/>
    </row>
    <row r="513" spans="1:26" ht="14.25" customHeight="1">
      <c r="A513" s="256"/>
      <c r="B513" s="257"/>
      <c r="C513" s="112" t="str">
        <f>IF(OR($B513="ANP",$B513="DAER",$B513="CONSULTORIA DNIT",$B513="PREGÃO ELETRÔNICO",$B513="DMLU",$B513="DMAE",$B513="CEEE",$B513="EPTC",$B513="ORSE",$B513="SEINFRA",$B513="CREA",$B513="CAU",$B513="CEHOP",$B513="SIURB",$B513="DER-PR",$B513="SUDECAP",$B513=Aux.!$F$24,$B513=Aux.!$F$25),VLOOKUP($A513,#REF!,3,FALSE),IF($B513="SICRO EQUIP.",VLOOKUP($A513,#REF!,2,FALSE),IF($B513="CCU",VLOOKUP($A513,#REF!,2,FALSE),IF($B513="MERCADO",VLOOKUP($A513,#REF!,2,FALSE),IF($B513="PLEO",VLOOKUP($A513,#REF!,2,FALSE),IF($B513="SICRO",VLOOKUP($A513,#REF!,2,FALSE),IF($B513="SINAPI",IFERROR((VLOOKUP($A513,#REF!,2,FALSE)),(VLOOKUP($A513,#REF!,2,FALSE))),"-")))))))</f>
        <v>-</v>
      </c>
      <c r="D513" s="95" t="str">
        <f>IF(OR($B513="ANP",$B513="DAER",$B513="CONSULTORIA DNIT",$B513="PREGÃO ELETRÔNICO",$B513="DMLU",$B513="DMAE",$B513="CEEE",$B513="EPTC",$B513="ORSE",$B513="SEINFRA",$B513="CREA",$B513="CAU",$B513="CEHOP",$B513="SIURB",$B513="DER-PR",$B513="SUDECAP",$B513=Aux.!$F$24,$B513=Aux.!$F$25),VLOOKUP($A513,#REF!,4,FALSE),IF($B513="SICRO EQUIP.","H",IF($B513="CCU",VLOOKUP($A513,#REF!,3,FALSE),IF($B513="MERCADO",VLOOKUP($A513,#REF!,10,FALSE),IF($B513="PLEO",VLOOKUP($A513,#REF!,3,FALSE),IF($B513="SICRO",VLOOKUP($A513,#REF!,3,FALSE),IF($B513="SINAPI",IFERROR((VLOOKUP($A513,#REF!,3,FALSE)),(VLOOKUP($A513,#REF!,3,FALSE))),"-")))))))</f>
        <v>-</v>
      </c>
      <c r="E513" s="113" t="str">
        <f>IF(OR($B513="ANP",$B513="DAER",$B513="CONSULTORIA DNIT",$B513="PREGÃO ELETRÔNICO",$B513="DMLU",$B513="DMAE",$B513="CEEE",$B513="EPTC",$B513="ORSE",$B513="SEINFRA",$B513="CREA",$B513="CAU",$B513="CEHOP",$B513="SIURB",$B513="DER-PR",$B513="SUDECAP",$B513=Aux.!$F$24,$B513=Aux.!$F$25),VLOOKUP($A513,#REF!,6,FALSE),IF($B513="CCU",VLOOKUP($A513,#REF!,5,FALSE),IF($B513="MERCADO",VLOOKUP($A513,#REF!,7,FALSE),IF($B513="PLEO",VLOOKUP($A513,#REF!,4,FALSE),IF($B513="SICRO",VLOOKUP($A513,#REF!,5,FALSE),IF($B513="SINAPI",IFERROR((VLOOKUP($A513,#REF!,18,FALSE)),),"-"))))))</f>
        <v>-</v>
      </c>
      <c r="F513" s="113" t="str">
        <f>IF(OR($B513="ANP",$B513="DAER",$B513="CONSULTORIA DNIT",$B513="PREGÃO ELETRÔNICO",$B513="DMLU",$B513="DMAE",$B513="CEEE",$B513="EPTC",$B513="ORSE",$B513="SEINFRA",$B513="CREA",$B513="CAU",$B513="CEHOP",$B513="SIURB",$B513="DER-PR",$B513="SUDECAP",$B513=Aux.!$F$24,$B513=Aux.!$F$25),VLOOKUP($A513,#REF!,7,FALSE),IF($B513="CCU",VLOOKUP($A513,#REF!,6,FALSE),IF($B513="MERCADO",VLOOKUP($A513,#REF!,8,FALSE),IF($B513="PLEO",VLOOKUP($A513,#REF!,4,FALSE),IF($B513="SICRO",VLOOKUP($A513,#REF!,6,FALSE),IF($B513="SINAPI",IFERROR(SUM((VLOOKUP($A513,#REF!,14,FALSE)),VLOOKUP($A513,#REF!,20,FALSE),VLOOKUP($A513,#REF!,22,FALSE)),),"-"))))))</f>
        <v>-</v>
      </c>
      <c r="G513" s="113" t="str">
        <f>IF(OR($B513="ANP",$B513="DAER",$B513="CONSULTORIA DNIT",$B513="PREGÃO ELETRÔNICO",$B513="DMLU",$B513="DMAE",$B513="CEEE",$B513="EPTC",$B513="ORSE",$B513="SEINFRA",$B513="CREA",$B513="CAU",$B513="CEHOP",$B513="SIURB",$B513="DER-PR",$B513="SUDECAP",$B513=Aux.!$F$24,$B513=Aux.!$F$25),VLOOKUP($A513,#REF!,8,FALSE),IF($B513="CCU",VLOOKUP($A513,#REF!,7,FALSE),IF($B513="MERCADO",VLOOKUP($A513,#REF!,9,FALSE),IF($B513="PLEO",VLOOKUP($A513,#REF!,4,FALSE),IF($B513="SICRO",VLOOKUP($A513,#REF!,7,FALSE),IF($B513="SINAPI",IFERROR((VLOOKUP($A513,#REF!,16,FALSE)),(VLOOKUP($A513,#REF!,5,FALSE))),"-"))))))</f>
        <v>-</v>
      </c>
      <c r="H513" s="113" t="str">
        <f>IF(OR($B513="ANP",$B513="DAER",$B513="CONSULTORIA DNIT",$B513="PREGÃO ELETRÔNICO",$B513="DMLU",$B513="DMAE",$B513="CEEE",$B513="EPTC",$B513="ORSE",$B513="SEINFRA",$B513="CREA",$B513="CAU",$B513="CEHOP",$B513="SIURB",$B513="DER-PR",$B513="SUDECAP",$B513=Aux.!$F$24,$B513=Aux.!$F$25),VLOOKUP($A513,#REF!,5,FALSE),IF($B513="CCU",VLOOKUP($A513,#REF!,4,FALSE),IF($B513="MERCADO",VLOOKUP($A513,#REF!,6,FALSE),IF($B513="PLEO",VLOOKUP($A513,#REF!,4,FALSE),IF($B513="SICRO",VLOOKUP($A513,#REF!,4,FALSE),IF($B513="SINAPI",IFERROR((VLOOKUP($A513,#REF!,5,FALSE)),(VLOOKUP($A513,#REF!,5,FALSE))),"-"))))))</f>
        <v>-</v>
      </c>
      <c r="I513" s="114">
        <f>IF($B513="SICRO EQUIP.",VLOOKUP($A513,#REF!,10,FALSE),0)</f>
        <v>0</v>
      </c>
      <c r="J513" s="114">
        <f>IF($B513="SICRO EQUIP.",VLOOKUP($A513,#REF!,11,FALSE),0)</f>
        <v>0</v>
      </c>
      <c r="K513" s="258"/>
      <c r="L513" s="259"/>
      <c r="M513" s="115" t="e">
        <f>VLOOKUP($K513,Reajuste!$A$2:$BW$29,(MATCH($L513,Reajuste!$C$2:$BW$2,0)+2),FALSE)</f>
        <v>#N/A</v>
      </c>
      <c r="N513" s="259"/>
      <c r="O513" s="115" t="e">
        <f>VLOOKUP($K513,Reajuste!$A$2:$CW$29,(MATCH($N513,Reajuste!$C$2:$CW$2,0)+2),FALSE)</f>
        <v>#N/A</v>
      </c>
      <c r="P513" s="113">
        <f t="shared" si="0"/>
        <v>0</v>
      </c>
      <c r="Q513" s="113">
        <f t="shared" si="1"/>
        <v>0</v>
      </c>
      <c r="R513" s="113">
        <f t="shared" si="2"/>
        <v>0</v>
      </c>
      <c r="S513" s="113">
        <f t="shared" si="3"/>
        <v>0</v>
      </c>
      <c r="T513" s="113">
        <f t="shared" si="4"/>
        <v>0</v>
      </c>
      <c r="U513" s="113">
        <f t="shared" si="5"/>
        <v>0</v>
      </c>
      <c r="V513" s="4"/>
      <c r="W513" s="4"/>
      <c r="X513" s="4"/>
      <c r="Y513" s="4"/>
      <c r="Z513" s="4"/>
    </row>
    <row r="514" spans="1:26" ht="14.25" customHeight="1">
      <c r="A514" s="256"/>
      <c r="B514" s="257"/>
      <c r="C514" s="112" t="str">
        <f>IF(OR($B514="ANP",$B514="DAER",$B514="CONSULTORIA DNIT",$B514="PREGÃO ELETRÔNICO",$B514="DMLU",$B514="DMAE",$B514="CEEE",$B514="EPTC",$B514="ORSE",$B514="SEINFRA",$B514="CREA",$B514="CAU",$B514="CEHOP",$B514="SIURB",$B514="DER-PR",$B514="SUDECAP",$B514=Aux.!$F$24,$B514=Aux.!$F$25),VLOOKUP($A514,#REF!,3,FALSE),IF($B514="SICRO EQUIP.",VLOOKUP($A514,#REF!,2,FALSE),IF($B514="CCU",VLOOKUP($A514,#REF!,2,FALSE),IF($B514="MERCADO",VLOOKUP($A514,#REF!,2,FALSE),IF($B514="PLEO",VLOOKUP($A514,#REF!,2,FALSE),IF($B514="SICRO",VLOOKUP($A514,#REF!,2,FALSE),IF($B514="SINAPI",IFERROR((VLOOKUP($A514,#REF!,2,FALSE)),(VLOOKUP($A514,#REF!,2,FALSE))),"-")))))))</f>
        <v>-</v>
      </c>
      <c r="D514" s="95" t="str">
        <f>IF(OR($B514="ANP",$B514="DAER",$B514="CONSULTORIA DNIT",$B514="PREGÃO ELETRÔNICO",$B514="DMLU",$B514="DMAE",$B514="CEEE",$B514="EPTC",$B514="ORSE",$B514="SEINFRA",$B514="CREA",$B514="CAU",$B514="CEHOP",$B514="SIURB",$B514="DER-PR",$B514="SUDECAP",$B514=Aux.!$F$24,$B514=Aux.!$F$25),VLOOKUP($A514,#REF!,4,FALSE),IF($B514="SICRO EQUIP.","H",IF($B514="CCU",VLOOKUP($A514,#REF!,3,FALSE),IF($B514="MERCADO",VLOOKUP($A514,#REF!,10,FALSE),IF($B514="PLEO",VLOOKUP($A514,#REF!,3,FALSE),IF($B514="SICRO",VLOOKUP($A514,#REF!,3,FALSE),IF($B514="SINAPI",IFERROR((VLOOKUP($A514,#REF!,3,FALSE)),(VLOOKUP($A514,#REF!,3,FALSE))),"-")))))))</f>
        <v>-</v>
      </c>
      <c r="E514" s="113" t="str">
        <f>IF(OR($B514="ANP",$B514="DAER",$B514="CONSULTORIA DNIT",$B514="PREGÃO ELETRÔNICO",$B514="DMLU",$B514="DMAE",$B514="CEEE",$B514="EPTC",$B514="ORSE",$B514="SEINFRA",$B514="CREA",$B514="CAU",$B514="CEHOP",$B514="SIURB",$B514="DER-PR",$B514="SUDECAP",$B514=Aux.!$F$24,$B514=Aux.!$F$25),VLOOKUP($A514,#REF!,6,FALSE),IF($B514="CCU",VLOOKUP($A514,#REF!,5,FALSE),IF($B514="MERCADO",VLOOKUP($A514,#REF!,7,FALSE),IF($B514="PLEO",VLOOKUP($A514,#REF!,4,FALSE),IF($B514="SICRO",VLOOKUP($A514,#REF!,5,FALSE),IF($B514="SINAPI",IFERROR((VLOOKUP($A514,#REF!,18,FALSE)),),"-"))))))</f>
        <v>-</v>
      </c>
      <c r="F514" s="113" t="str">
        <f>IF(OR($B514="ANP",$B514="DAER",$B514="CONSULTORIA DNIT",$B514="PREGÃO ELETRÔNICO",$B514="DMLU",$B514="DMAE",$B514="CEEE",$B514="EPTC",$B514="ORSE",$B514="SEINFRA",$B514="CREA",$B514="CAU",$B514="CEHOP",$B514="SIURB",$B514="DER-PR",$B514="SUDECAP",$B514=Aux.!$F$24,$B514=Aux.!$F$25),VLOOKUP($A514,#REF!,7,FALSE),IF($B514="CCU",VLOOKUP($A514,#REF!,6,FALSE),IF($B514="MERCADO",VLOOKUP($A514,#REF!,8,FALSE),IF($B514="PLEO",VLOOKUP($A514,#REF!,4,FALSE),IF($B514="SICRO",VLOOKUP($A514,#REF!,6,FALSE),IF($B514="SINAPI",IFERROR(SUM((VLOOKUP($A514,#REF!,14,FALSE)),VLOOKUP($A514,#REF!,20,FALSE),VLOOKUP($A514,#REF!,22,FALSE)),),"-"))))))</f>
        <v>-</v>
      </c>
      <c r="G514" s="113" t="str">
        <f>IF(OR($B514="ANP",$B514="DAER",$B514="CONSULTORIA DNIT",$B514="PREGÃO ELETRÔNICO",$B514="DMLU",$B514="DMAE",$B514="CEEE",$B514="EPTC",$B514="ORSE",$B514="SEINFRA",$B514="CREA",$B514="CAU",$B514="CEHOP",$B514="SIURB",$B514="DER-PR",$B514="SUDECAP",$B514=Aux.!$F$24,$B514=Aux.!$F$25),VLOOKUP($A514,#REF!,8,FALSE),IF($B514="CCU",VLOOKUP($A514,#REF!,7,FALSE),IF($B514="MERCADO",VLOOKUP($A514,#REF!,9,FALSE),IF($B514="PLEO",VLOOKUP($A514,#REF!,4,FALSE),IF($B514="SICRO",VLOOKUP($A514,#REF!,7,FALSE),IF($B514="SINAPI",IFERROR((VLOOKUP($A514,#REF!,16,FALSE)),(VLOOKUP($A514,#REF!,5,FALSE))),"-"))))))</f>
        <v>-</v>
      </c>
      <c r="H514" s="113" t="str">
        <f>IF(OR($B514="ANP",$B514="DAER",$B514="CONSULTORIA DNIT",$B514="PREGÃO ELETRÔNICO",$B514="DMLU",$B514="DMAE",$B514="CEEE",$B514="EPTC",$B514="ORSE",$B514="SEINFRA",$B514="CREA",$B514="CAU",$B514="CEHOP",$B514="SIURB",$B514="DER-PR",$B514="SUDECAP",$B514=Aux.!$F$24,$B514=Aux.!$F$25),VLOOKUP($A514,#REF!,5,FALSE),IF($B514="CCU",VLOOKUP($A514,#REF!,4,FALSE),IF($B514="MERCADO",VLOOKUP($A514,#REF!,6,FALSE),IF($B514="PLEO",VLOOKUP($A514,#REF!,4,FALSE),IF($B514="SICRO",VLOOKUP($A514,#REF!,4,FALSE),IF($B514="SINAPI",IFERROR((VLOOKUP($A514,#REF!,5,FALSE)),(VLOOKUP($A514,#REF!,5,FALSE))),"-"))))))</f>
        <v>-</v>
      </c>
      <c r="I514" s="114">
        <f>IF($B514="SICRO EQUIP.",VLOOKUP($A514,#REF!,10,FALSE),0)</f>
        <v>0</v>
      </c>
      <c r="J514" s="114">
        <f>IF($B514="SICRO EQUIP.",VLOOKUP($A514,#REF!,11,FALSE),0)</f>
        <v>0</v>
      </c>
      <c r="K514" s="258"/>
      <c r="L514" s="259"/>
      <c r="M514" s="115" t="e">
        <f>VLOOKUP($K514,Reajuste!$A$2:$BW$29,(MATCH($L514,Reajuste!$C$2:$BW$2,0)+2),FALSE)</f>
        <v>#N/A</v>
      </c>
      <c r="N514" s="259"/>
      <c r="O514" s="115" t="e">
        <f>VLOOKUP($K514,Reajuste!$A$2:$CW$29,(MATCH($N514,Reajuste!$C$2:$CW$2,0)+2),FALSE)</f>
        <v>#N/A</v>
      </c>
      <c r="P514" s="113">
        <f t="shared" si="0"/>
        <v>0</v>
      </c>
      <c r="Q514" s="113">
        <f t="shared" si="1"/>
        <v>0</v>
      </c>
      <c r="R514" s="113">
        <f t="shared" si="2"/>
        <v>0</v>
      </c>
      <c r="S514" s="113">
        <f t="shared" si="3"/>
        <v>0</v>
      </c>
      <c r="T514" s="113">
        <f t="shared" si="4"/>
        <v>0</v>
      </c>
      <c r="U514" s="113">
        <f t="shared" si="5"/>
        <v>0</v>
      </c>
      <c r="V514" s="4"/>
      <c r="W514" s="4"/>
      <c r="X514" s="4"/>
      <c r="Y514" s="4"/>
      <c r="Z514" s="4"/>
    </row>
    <row r="515" spans="1:26" ht="14.25" customHeight="1">
      <c r="A515" s="256"/>
      <c r="B515" s="257"/>
      <c r="C515" s="112" t="str">
        <f>IF(OR($B515="ANP",$B515="DAER",$B515="CONSULTORIA DNIT",$B515="PREGÃO ELETRÔNICO",$B515="DMLU",$B515="DMAE",$B515="CEEE",$B515="EPTC",$B515="ORSE",$B515="SEINFRA",$B515="CREA",$B515="CAU",$B515="CEHOP",$B515="SIURB",$B515="DER-PR",$B515="SUDECAP",$B515=Aux.!$F$24,$B515=Aux.!$F$25),VLOOKUP($A515,#REF!,3,FALSE),IF($B515="SICRO EQUIP.",VLOOKUP($A515,#REF!,2,FALSE),IF($B515="CCU",VLOOKUP($A515,#REF!,2,FALSE),IF($B515="MERCADO",VLOOKUP($A515,#REF!,2,FALSE),IF($B515="PLEO",VLOOKUP($A515,#REF!,2,FALSE),IF($B515="SICRO",VLOOKUP($A515,#REF!,2,FALSE),IF($B515="SINAPI",IFERROR((VLOOKUP($A515,#REF!,2,FALSE)),(VLOOKUP($A515,#REF!,2,FALSE))),"-")))))))</f>
        <v>-</v>
      </c>
      <c r="D515" s="95" t="str">
        <f>IF(OR($B515="ANP",$B515="DAER",$B515="CONSULTORIA DNIT",$B515="PREGÃO ELETRÔNICO",$B515="DMLU",$B515="DMAE",$B515="CEEE",$B515="EPTC",$B515="ORSE",$B515="SEINFRA",$B515="CREA",$B515="CAU",$B515="CEHOP",$B515="SIURB",$B515="DER-PR",$B515="SUDECAP",$B515=Aux.!$F$24,$B515=Aux.!$F$25),VLOOKUP($A515,#REF!,4,FALSE),IF($B515="SICRO EQUIP.","H",IF($B515="CCU",VLOOKUP($A515,#REF!,3,FALSE),IF($B515="MERCADO",VLOOKUP($A515,#REF!,10,FALSE),IF($B515="PLEO",VLOOKUP($A515,#REF!,3,FALSE),IF($B515="SICRO",VLOOKUP($A515,#REF!,3,FALSE),IF($B515="SINAPI",IFERROR((VLOOKUP($A515,#REF!,3,FALSE)),(VLOOKUP($A515,#REF!,3,FALSE))),"-")))))))</f>
        <v>-</v>
      </c>
      <c r="E515" s="113" t="str">
        <f>IF(OR($B515="ANP",$B515="DAER",$B515="CONSULTORIA DNIT",$B515="PREGÃO ELETRÔNICO",$B515="DMLU",$B515="DMAE",$B515="CEEE",$B515="EPTC",$B515="ORSE",$B515="SEINFRA",$B515="CREA",$B515="CAU",$B515="CEHOP",$B515="SIURB",$B515="DER-PR",$B515="SUDECAP",$B515=Aux.!$F$24,$B515=Aux.!$F$25),VLOOKUP($A515,#REF!,6,FALSE),IF($B515="CCU",VLOOKUP($A515,#REF!,5,FALSE),IF($B515="MERCADO",VLOOKUP($A515,#REF!,7,FALSE),IF($B515="PLEO",VLOOKUP($A515,#REF!,4,FALSE),IF($B515="SICRO",VLOOKUP($A515,#REF!,5,FALSE),IF($B515="SINAPI",IFERROR((VLOOKUP($A515,#REF!,18,FALSE)),),"-"))))))</f>
        <v>-</v>
      </c>
      <c r="F515" s="113" t="str">
        <f>IF(OR($B515="ANP",$B515="DAER",$B515="CONSULTORIA DNIT",$B515="PREGÃO ELETRÔNICO",$B515="DMLU",$B515="DMAE",$B515="CEEE",$B515="EPTC",$B515="ORSE",$B515="SEINFRA",$B515="CREA",$B515="CAU",$B515="CEHOP",$B515="SIURB",$B515="DER-PR",$B515="SUDECAP",$B515=Aux.!$F$24,$B515=Aux.!$F$25),VLOOKUP($A515,#REF!,7,FALSE),IF($B515="CCU",VLOOKUP($A515,#REF!,6,FALSE),IF($B515="MERCADO",VLOOKUP($A515,#REF!,8,FALSE),IF($B515="PLEO",VLOOKUP($A515,#REF!,4,FALSE),IF($B515="SICRO",VLOOKUP($A515,#REF!,6,FALSE),IF($B515="SINAPI",IFERROR(SUM((VLOOKUP($A515,#REF!,14,FALSE)),VLOOKUP($A515,#REF!,20,FALSE),VLOOKUP($A515,#REF!,22,FALSE)),),"-"))))))</f>
        <v>-</v>
      </c>
      <c r="G515" s="113" t="str">
        <f>IF(OR($B515="ANP",$B515="DAER",$B515="CONSULTORIA DNIT",$B515="PREGÃO ELETRÔNICO",$B515="DMLU",$B515="DMAE",$B515="CEEE",$B515="EPTC",$B515="ORSE",$B515="SEINFRA",$B515="CREA",$B515="CAU",$B515="CEHOP",$B515="SIURB",$B515="DER-PR",$B515="SUDECAP",$B515=Aux.!$F$24,$B515=Aux.!$F$25),VLOOKUP($A515,#REF!,8,FALSE),IF($B515="CCU",VLOOKUP($A515,#REF!,7,FALSE),IF($B515="MERCADO",VLOOKUP($A515,#REF!,9,FALSE),IF($B515="PLEO",VLOOKUP($A515,#REF!,4,FALSE),IF($B515="SICRO",VLOOKUP($A515,#REF!,7,FALSE),IF($B515="SINAPI",IFERROR((VLOOKUP($A515,#REF!,16,FALSE)),(VLOOKUP($A515,#REF!,5,FALSE))),"-"))))))</f>
        <v>-</v>
      </c>
      <c r="H515" s="113" t="str">
        <f>IF(OR($B515="ANP",$B515="DAER",$B515="CONSULTORIA DNIT",$B515="PREGÃO ELETRÔNICO",$B515="DMLU",$B515="DMAE",$B515="CEEE",$B515="EPTC",$B515="ORSE",$B515="SEINFRA",$B515="CREA",$B515="CAU",$B515="CEHOP",$B515="SIURB",$B515="DER-PR",$B515="SUDECAP",$B515=Aux.!$F$24,$B515=Aux.!$F$25),VLOOKUP($A515,#REF!,5,FALSE),IF($B515="CCU",VLOOKUP($A515,#REF!,4,FALSE),IF($B515="MERCADO",VLOOKUP($A515,#REF!,6,FALSE),IF($B515="PLEO",VLOOKUP($A515,#REF!,4,FALSE),IF($B515="SICRO",VLOOKUP($A515,#REF!,4,FALSE),IF($B515="SINAPI",IFERROR((VLOOKUP($A515,#REF!,5,FALSE)),(VLOOKUP($A515,#REF!,5,FALSE))),"-"))))))</f>
        <v>-</v>
      </c>
      <c r="I515" s="114">
        <f>IF($B515="SICRO EQUIP.",VLOOKUP($A515,#REF!,10,FALSE),0)</f>
        <v>0</v>
      </c>
      <c r="J515" s="114">
        <f>IF($B515="SICRO EQUIP.",VLOOKUP($A515,#REF!,11,FALSE),0)</f>
        <v>0</v>
      </c>
      <c r="K515" s="258"/>
      <c r="L515" s="259"/>
      <c r="M515" s="115" t="e">
        <f>VLOOKUP($K515,Reajuste!$A$2:$BW$29,(MATCH($L515,Reajuste!$C$2:$BW$2,0)+2),FALSE)</f>
        <v>#N/A</v>
      </c>
      <c r="N515" s="259"/>
      <c r="O515" s="115" t="e">
        <f>VLOOKUP($K515,Reajuste!$A$2:$CW$29,(MATCH($N515,Reajuste!$C$2:$CW$2,0)+2),FALSE)</f>
        <v>#N/A</v>
      </c>
      <c r="P515" s="113">
        <f t="shared" si="0"/>
        <v>0</v>
      </c>
      <c r="Q515" s="113">
        <f t="shared" si="1"/>
        <v>0</v>
      </c>
      <c r="R515" s="113">
        <f t="shared" si="2"/>
        <v>0</v>
      </c>
      <c r="S515" s="113">
        <f t="shared" si="3"/>
        <v>0</v>
      </c>
      <c r="T515" s="113">
        <f t="shared" si="4"/>
        <v>0</v>
      </c>
      <c r="U515" s="113">
        <f t="shared" si="5"/>
        <v>0</v>
      </c>
      <c r="V515" s="4"/>
      <c r="W515" s="4"/>
      <c r="X515" s="4"/>
      <c r="Y515" s="4"/>
      <c r="Z515" s="4"/>
    </row>
    <row r="516" spans="1:26" ht="14.25" customHeight="1">
      <c r="A516" s="256"/>
      <c r="B516" s="257"/>
      <c r="C516" s="112" t="str">
        <f>IF(OR($B516="ANP",$B516="DAER",$B516="CONSULTORIA DNIT",$B516="PREGÃO ELETRÔNICO",$B516="DMLU",$B516="DMAE",$B516="CEEE",$B516="EPTC",$B516="ORSE",$B516="SEINFRA",$B516="CREA",$B516="CAU",$B516="CEHOP",$B516="SIURB",$B516="DER-PR",$B516="SUDECAP",$B516=Aux.!$F$24,$B516=Aux.!$F$25),VLOOKUP($A516,#REF!,3,FALSE),IF($B516="SICRO EQUIP.",VLOOKUP($A516,#REF!,2,FALSE),IF($B516="CCU",VLOOKUP($A516,#REF!,2,FALSE),IF($B516="MERCADO",VLOOKUP($A516,#REF!,2,FALSE),IF($B516="PLEO",VLOOKUP($A516,#REF!,2,FALSE),IF($B516="SICRO",VLOOKUP($A516,#REF!,2,FALSE),IF($B516="SINAPI",IFERROR((VLOOKUP($A516,#REF!,2,FALSE)),(VLOOKUP($A516,#REF!,2,FALSE))),"-")))))))</f>
        <v>-</v>
      </c>
      <c r="D516" s="95" t="str">
        <f>IF(OR($B516="ANP",$B516="DAER",$B516="CONSULTORIA DNIT",$B516="PREGÃO ELETRÔNICO",$B516="DMLU",$B516="DMAE",$B516="CEEE",$B516="EPTC",$B516="ORSE",$B516="SEINFRA",$B516="CREA",$B516="CAU",$B516="CEHOP",$B516="SIURB",$B516="DER-PR",$B516="SUDECAP",$B516=Aux.!$F$24,$B516=Aux.!$F$25),VLOOKUP($A516,#REF!,4,FALSE),IF($B516="SICRO EQUIP.","H",IF($B516="CCU",VLOOKUP($A516,#REF!,3,FALSE),IF($B516="MERCADO",VLOOKUP($A516,#REF!,10,FALSE),IF($B516="PLEO",VLOOKUP($A516,#REF!,3,FALSE),IF($B516="SICRO",VLOOKUP($A516,#REF!,3,FALSE),IF($B516="SINAPI",IFERROR((VLOOKUP($A516,#REF!,3,FALSE)),(VLOOKUP($A516,#REF!,3,FALSE))),"-")))))))</f>
        <v>-</v>
      </c>
      <c r="E516" s="113" t="str">
        <f>IF(OR($B516="ANP",$B516="DAER",$B516="CONSULTORIA DNIT",$B516="PREGÃO ELETRÔNICO",$B516="DMLU",$B516="DMAE",$B516="CEEE",$B516="EPTC",$B516="ORSE",$B516="SEINFRA",$B516="CREA",$B516="CAU",$B516="CEHOP",$B516="SIURB",$B516="DER-PR",$B516="SUDECAP",$B516=Aux.!$F$24,$B516=Aux.!$F$25),VLOOKUP($A516,#REF!,6,FALSE),IF($B516="CCU",VLOOKUP($A516,#REF!,5,FALSE),IF($B516="MERCADO",VLOOKUP($A516,#REF!,7,FALSE),IF($B516="PLEO",VLOOKUP($A516,#REF!,4,FALSE),IF($B516="SICRO",VLOOKUP($A516,#REF!,5,FALSE),IF($B516="SINAPI",IFERROR((VLOOKUP($A516,#REF!,18,FALSE)),),"-"))))))</f>
        <v>-</v>
      </c>
      <c r="F516" s="113" t="str">
        <f>IF(OR($B516="ANP",$B516="DAER",$B516="CONSULTORIA DNIT",$B516="PREGÃO ELETRÔNICO",$B516="DMLU",$B516="DMAE",$B516="CEEE",$B516="EPTC",$B516="ORSE",$B516="SEINFRA",$B516="CREA",$B516="CAU",$B516="CEHOP",$B516="SIURB",$B516="DER-PR",$B516="SUDECAP",$B516=Aux.!$F$24,$B516=Aux.!$F$25),VLOOKUP($A516,#REF!,7,FALSE),IF($B516="CCU",VLOOKUP($A516,#REF!,6,FALSE),IF($B516="MERCADO",VLOOKUP($A516,#REF!,8,FALSE),IF($B516="PLEO",VLOOKUP($A516,#REF!,4,FALSE),IF($B516="SICRO",VLOOKUP($A516,#REF!,6,FALSE),IF($B516="SINAPI",IFERROR(SUM((VLOOKUP($A516,#REF!,14,FALSE)),VLOOKUP($A516,#REF!,20,FALSE),VLOOKUP($A516,#REF!,22,FALSE)),),"-"))))))</f>
        <v>-</v>
      </c>
      <c r="G516" s="113" t="str">
        <f>IF(OR($B516="ANP",$B516="DAER",$B516="CONSULTORIA DNIT",$B516="PREGÃO ELETRÔNICO",$B516="DMLU",$B516="DMAE",$B516="CEEE",$B516="EPTC",$B516="ORSE",$B516="SEINFRA",$B516="CREA",$B516="CAU",$B516="CEHOP",$B516="SIURB",$B516="DER-PR",$B516="SUDECAP",$B516=Aux.!$F$24,$B516=Aux.!$F$25),VLOOKUP($A516,#REF!,8,FALSE),IF($B516="CCU",VLOOKUP($A516,#REF!,7,FALSE),IF($B516="MERCADO",VLOOKUP($A516,#REF!,9,FALSE),IF($B516="PLEO",VLOOKUP($A516,#REF!,4,FALSE),IF($B516="SICRO",VLOOKUP($A516,#REF!,7,FALSE),IF($B516="SINAPI",IFERROR((VLOOKUP($A516,#REF!,16,FALSE)),(VLOOKUP($A516,#REF!,5,FALSE))),"-"))))))</f>
        <v>-</v>
      </c>
      <c r="H516" s="113" t="str">
        <f>IF(OR($B516="ANP",$B516="DAER",$B516="CONSULTORIA DNIT",$B516="PREGÃO ELETRÔNICO",$B516="DMLU",$B516="DMAE",$B516="CEEE",$B516="EPTC",$B516="ORSE",$B516="SEINFRA",$B516="CREA",$B516="CAU",$B516="CEHOP",$B516="SIURB",$B516="DER-PR",$B516="SUDECAP",$B516=Aux.!$F$24,$B516=Aux.!$F$25),VLOOKUP($A516,#REF!,5,FALSE),IF($B516="CCU",VLOOKUP($A516,#REF!,4,FALSE),IF($B516="MERCADO",VLOOKUP($A516,#REF!,6,FALSE),IF($B516="PLEO",VLOOKUP($A516,#REF!,4,FALSE),IF($B516="SICRO",VLOOKUP($A516,#REF!,4,FALSE),IF($B516="SINAPI",IFERROR((VLOOKUP($A516,#REF!,5,FALSE)),(VLOOKUP($A516,#REF!,5,FALSE))),"-"))))))</f>
        <v>-</v>
      </c>
      <c r="I516" s="114">
        <f>IF($B516="SICRO EQUIP.",VLOOKUP($A516,#REF!,10,FALSE),0)</f>
        <v>0</v>
      </c>
      <c r="J516" s="114">
        <f>IF($B516="SICRO EQUIP.",VLOOKUP($A516,#REF!,11,FALSE),0)</f>
        <v>0</v>
      </c>
      <c r="K516" s="258"/>
      <c r="L516" s="259"/>
      <c r="M516" s="115" t="e">
        <f>VLOOKUP($K516,Reajuste!$A$2:$BW$29,(MATCH($L516,Reajuste!$C$2:$BW$2,0)+2),FALSE)</f>
        <v>#N/A</v>
      </c>
      <c r="N516" s="259"/>
      <c r="O516" s="115" t="e">
        <f>VLOOKUP($K516,Reajuste!$A$2:$CW$29,(MATCH($N516,Reajuste!$C$2:$CW$2,0)+2),FALSE)</f>
        <v>#N/A</v>
      </c>
      <c r="P516" s="113">
        <f t="shared" si="0"/>
        <v>0</v>
      </c>
      <c r="Q516" s="113">
        <f t="shared" si="1"/>
        <v>0</v>
      </c>
      <c r="R516" s="113">
        <f t="shared" si="2"/>
        <v>0</v>
      </c>
      <c r="S516" s="113">
        <f t="shared" si="3"/>
        <v>0</v>
      </c>
      <c r="T516" s="113">
        <f t="shared" si="4"/>
        <v>0</v>
      </c>
      <c r="U516" s="113">
        <f t="shared" si="5"/>
        <v>0</v>
      </c>
      <c r="V516" s="4"/>
      <c r="W516" s="4"/>
      <c r="X516" s="4"/>
      <c r="Y516" s="4"/>
      <c r="Z516" s="4"/>
    </row>
    <row r="517" spans="1:26" ht="14.25" customHeight="1">
      <c r="A517" s="256"/>
      <c r="B517" s="257"/>
      <c r="C517" s="112" t="str">
        <f>IF(OR($B517="ANP",$B517="DAER",$B517="CONSULTORIA DNIT",$B517="PREGÃO ELETRÔNICO",$B517="DMLU",$B517="DMAE",$B517="CEEE",$B517="EPTC",$B517="ORSE",$B517="SEINFRA",$B517="CREA",$B517="CAU",$B517="CEHOP",$B517="SIURB",$B517="DER-PR",$B517="SUDECAP",$B517=Aux.!$F$24,$B517=Aux.!$F$25),VLOOKUP($A517,#REF!,3,FALSE),IF($B517="SICRO EQUIP.",VLOOKUP($A517,#REF!,2,FALSE),IF($B517="CCU",VLOOKUP($A517,#REF!,2,FALSE),IF($B517="MERCADO",VLOOKUP($A517,#REF!,2,FALSE),IF($B517="PLEO",VLOOKUP($A517,#REF!,2,FALSE),IF($B517="SICRO",VLOOKUP($A517,#REF!,2,FALSE),IF($B517="SINAPI",IFERROR((VLOOKUP($A517,#REF!,2,FALSE)),(VLOOKUP($A517,#REF!,2,FALSE))),"-")))))))</f>
        <v>-</v>
      </c>
      <c r="D517" s="95" t="str">
        <f>IF(OR($B517="ANP",$B517="DAER",$B517="CONSULTORIA DNIT",$B517="PREGÃO ELETRÔNICO",$B517="DMLU",$B517="DMAE",$B517="CEEE",$B517="EPTC",$B517="ORSE",$B517="SEINFRA",$B517="CREA",$B517="CAU",$B517="CEHOP",$B517="SIURB",$B517="DER-PR",$B517="SUDECAP",$B517=Aux.!$F$24,$B517=Aux.!$F$25),VLOOKUP($A517,#REF!,4,FALSE),IF($B517="SICRO EQUIP.","H",IF($B517="CCU",VLOOKUP($A517,#REF!,3,FALSE),IF($B517="MERCADO",VLOOKUP($A517,#REF!,10,FALSE),IF($B517="PLEO",VLOOKUP($A517,#REF!,3,FALSE),IF($B517="SICRO",VLOOKUP($A517,#REF!,3,FALSE),IF($B517="SINAPI",IFERROR((VLOOKUP($A517,#REF!,3,FALSE)),(VLOOKUP($A517,#REF!,3,FALSE))),"-")))))))</f>
        <v>-</v>
      </c>
      <c r="E517" s="113" t="str">
        <f>IF(OR($B517="ANP",$B517="DAER",$B517="CONSULTORIA DNIT",$B517="PREGÃO ELETRÔNICO",$B517="DMLU",$B517="DMAE",$B517="CEEE",$B517="EPTC",$B517="ORSE",$B517="SEINFRA",$B517="CREA",$B517="CAU",$B517="CEHOP",$B517="SIURB",$B517="DER-PR",$B517="SUDECAP",$B517=Aux.!$F$24,$B517=Aux.!$F$25),VLOOKUP($A517,#REF!,6,FALSE),IF($B517="CCU",VLOOKUP($A517,#REF!,5,FALSE),IF($B517="MERCADO",VLOOKUP($A517,#REF!,7,FALSE),IF($B517="PLEO",VLOOKUP($A517,#REF!,4,FALSE),IF($B517="SICRO",VLOOKUP($A517,#REF!,5,FALSE),IF($B517="SINAPI",IFERROR((VLOOKUP($A517,#REF!,18,FALSE)),),"-"))))))</f>
        <v>-</v>
      </c>
      <c r="F517" s="113" t="str">
        <f>IF(OR($B517="ANP",$B517="DAER",$B517="CONSULTORIA DNIT",$B517="PREGÃO ELETRÔNICO",$B517="DMLU",$B517="DMAE",$B517="CEEE",$B517="EPTC",$B517="ORSE",$B517="SEINFRA",$B517="CREA",$B517="CAU",$B517="CEHOP",$B517="SIURB",$B517="DER-PR",$B517="SUDECAP",$B517=Aux.!$F$24,$B517=Aux.!$F$25),VLOOKUP($A517,#REF!,7,FALSE),IF($B517="CCU",VLOOKUP($A517,#REF!,6,FALSE),IF($B517="MERCADO",VLOOKUP($A517,#REF!,8,FALSE),IF($B517="PLEO",VLOOKUP($A517,#REF!,4,FALSE),IF($B517="SICRO",VLOOKUP($A517,#REF!,6,FALSE),IF($B517="SINAPI",IFERROR(SUM((VLOOKUP($A517,#REF!,14,FALSE)),VLOOKUP($A517,#REF!,20,FALSE),VLOOKUP($A517,#REF!,22,FALSE)),),"-"))))))</f>
        <v>-</v>
      </c>
      <c r="G517" s="113" t="str">
        <f>IF(OR($B517="ANP",$B517="DAER",$B517="CONSULTORIA DNIT",$B517="PREGÃO ELETRÔNICO",$B517="DMLU",$B517="DMAE",$B517="CEEE",$B517="EPTC",$B517="ORSE",$B517="SEINFRA",$B517="CREA",$B517="CAU",$B517="CEHOP",$B517="SIURB",$B517="DER-PR",$B517="SUDECAP",$B517=Aux.!$F$24,$B517=Aux.!$F$25),VLOOKUP($A517,#REF!,8,FALSE),IF($B517="CCU",VLOOKUP($A517,#REF!,7,FALSE),IF($B517="MERCADO",VLOOKUP($A517,#REF!,9,FALSE),IF($B517="PLEO",VLOOKUP($A517,#REF!,4,FALSE),IF($B517="SICRO",VLOOKUP($A517,#REF!,7,FALSE),IF($B517="SINAPI",IFERROR((VLOOKUP($A517,#REF!,16,FALSE)),(VLOOKUP($A517,#REF!,5,FALSE))),"-"))))))</f>
        <v>-</v>
      </c>
      <c r="H517" s="113" t="str">
        <f>IF(OR($B517="ANP",$B517="DAER",$B517="CONSULTORIA DNIT",$B517="PREGÃO ELETRÔNICO",$B517="DMLU",$B517="DMAE",$B517="CEEE",$B517="EPTC",$B517="ORSE",$B517="SEINFRA",$B517="CREA",$B517="CAU",$B517="CEHOP",$B517="SIURB",$B517="DER-PR",$B517="SUDECAP",$B517=Aux.!$F$24,$B517=Aux.!$F$25),VLOOKUP($A517,#REF!,5,FALSE),IF($B517="CCU",VLOOKUP($A517,#REF!,4,FALSE),IF($B517="MERCADO",VLOOKUP($A517,#REF!,6,FALSE),IF($B517="PLEO",VLOOKUP($A517,#REF!,4,FALSE),IF($B517="SICRO",VLOOKUP($A517,#REF!,4,FALSE),IF($B517="SINAPI",IFERROR((VLOOKUP($A517,#REF!,5,FALSE)),(VLOOKUP($A517,#REF!,5,FALSE))),"-"))))))</f>
        <v>-</v>
      </c>
      <c r="I517" s="114">
        <f>IF($B517="SICRO EQUIP.",VLOOKUP($A517,#REF!,10,FALSE),0)</f>
        <v>0</v>
      </c>
      <c r="J517" s="114">
        <f>IF($B517="SICRO EQUIP.",VLOOKUP($A517,#REF!,11,FALSE),0)</f>
        <v>0</v>
      </c>
      <c r="K517" s="258"/>
      <c r="L517" s="259"/>
      <c r="M517" s="115" t="e">
        <f>VLOOKUP($K517,Reajuste!$A$2:$BW$29,(MATCH($L517,Reajuste!$C$2:$BW$2,0)+2),FALSE)</f>
        <v>#N/A</v>
      </c>
      <c r="N517" s="259"/>
      <c r="O517" s="115" t="e">
        <f>VLOOKUP($K517,Reajuste!$A$2:$CW$29,(MATCH($N517,Reajuste!$C$2:$CW$2,0)+2),FALSE)</f>
        <v>#N/A</v>
      </c>
      <c r="P517" s="113">
        <f t="shared" si="0"/>
        <v>0</v>
      </c>
      <c r="Q517" s="113">
        <f t="shared" si="1"/>
        <v>0</v>
      </c>
      <c r="R517" s="113">
        <f t="shared" si="2"/>
        <v>0</v>
      </c>
      <c r="S517" s="113">
        <f t="shared" si="3"/>
        <v>0</v>
      </c>
      <c r="T517" s="113">
        <f t="shared" si="4"/>
        <v>0</v>
      </c>
      <c r="U517" s="113">
        <f t="shared" si="5"/>
        <v>0</v>
      </c>
      <c r="V517" s="4"/>
      <c r="W517" s="4"/>
      <c r="X517" s="4"/>
      <c r="Y517" s="4"/>
      <c r="Z517" s="4"/>
    </row>
    <row r="518" spans="1:26" ht="14.25" customHeight="1">
      <c r="A518" s="256"/>
      <c r="B518" s="257"/>
      <c r="C518" s="112" t="str">
        <f>IF(OR($B518="ANP",$B518="DAER",$B518="CONSULTORIA DNIT",$B518="PREGÃO ELETRÔNICO",$B518="DMLU",$B518="DMAE",$B518="CEEE",$B518="EPTC",$B518="ORSE",$B518="SEINFRA",$B518="CREA",$B518="CAU",$B518="CEHOP",$B518="SIURB",$B518="DER-PR",$B518="SUDECAP",$B518=Aux.!$F$24,$B518=Aux.!$F$25),VLOOKUP($A518,#REF!,3,FALSE),IF($B518="SICRO EQUIP.",VLOOKUP($A518,#REF!,2,FALSE),IF($B518="CCU",VLOOKUP($A518,#REF!,2,FALSE),IF($B518="MERCADO",VLOOKUP($A518,#REF!,2,FALSE),IF($B518="PLEO",VLOOKUP($A518,#REF!,2,FALSE),IF($B518="SICRO",VLOOKUP($A518,#REF!,2,FALSE),IF($B518="SINAPI",IFERROR((VLOOKUP($A518,#REF!,2,FALSE)),(VLOOKUP($A518,#REF!,2,FALSE))),"-")))))))</f>
        <v>-</v>
      </c>
      <c r="D518" s="95" t="str">
        <f>IF(OR($B518="ANP",$B518="DAER",$B518="CONSULTORIA DNIT",$B518="PREGÃO ELETRÔNICO",$B518="DMLU",$B518="DMAE",$B518="CEEE",$B518="EPTC",$B518="ORSE",$B518="SEINFRA",$B518="CREA",$B518="CAU",$B518="CEHOP",$B518="SIURB",$B518="DER-PR",$B518="SUDECAP",$B518=Aux.!$F$24,$B518=Aux.!$F$25),VLOOKUP($A518,#REF!,4,FALSE),IF($B518="SICRO EQUIP.","H",IF($B518="CCU",VLOOKUP($A518,#REF!,3,FALSE),IF($B518="MERCADO",VLOOKUP($A518,#REF!,10,FALSE),IF($B518="PLEO",VLOOKUP($A518,#REF!,3,FALSE),IF($B518="SICRO",VLOOKUP($A518,#REF!,3,FALSE),IF($B518="SINAPI",IFERROR((VLOOKUP($A518,#REF!,3,FALSE)),(VLOOKUP($A518,#REF!,3,FALSE))),"-")))))))</f>
        <v>-</v>
      </c>
      <c r="E518" s="113" t="str">
        <f>IF(OR($B518="ANP",$B518="DAER",$B518="CONSULTORIA DNIT",$B518="PREGÃO ELETRÔNICO",$B518="DMLU",$B518="DMAE",$B518="CEEE",$B518="EPTC",$B518="ORSE",$B518="SEINFRA",$B518="CREA",$B518="CAU",$B518="CEHOP",$B518="SIURB",$B518="DER-PR",$B518="SUDECAP",$B518=Aux.!$F$24,$B518=Aux.!$F$25),VLOOKUP($A518,#REF!,6,FALSE),IF($B518="CCU",VLOOKUP($A518,#REF!,5,FALSE),IF($B518="MERCADO",VLOOKUP($A518,#REF!,7,FALSE),IF($B518="PLEO",VLOOKUP($A518,#REF!,4,FALSE),IF($B518="SICRO",VLOOKUP($A518,#REF!,5,FALSE),IF($B518="SINAPI",IFERROR((VLOOKUP($A518,#REF!,18,FALSE)),),"-"))))))</f>
        <v>-</v>
      </c>
      <c r="F518" s="113" t="str">
        <f>IF(OR($B518="ANP",$B518="DAER",$B518="CONSULTORIA DNIT",$B518="PREGÃO ELETRÔNICO",$B518="DMLU",$B518="DMAE",$B518="CEEE",$B518="EPTC",$B518="ORSE",$B518="SEINFRA",$B518="CREA",$B518="CAU",$B518="CEHOP",$B518="SIURB",$B518="DER-PR",$B518="SUDECAP",$B518=Aux.!$F$24,$B518=Aux.!$F$25),VLOOKUP($A518,#REF!,7,FALSE),IF($B518="CCU",VLOOKUP($A518,#REF!,6,FALSE),IF($B518="MERCADO",VLOOKUP($A518,#REF!,8,FALSE),IF($B518="PLEO",VLOOKUP($A518,#REF!,4,FALSE),IF($B518="SICRO",VLOOKUP($A518,#REF!,6,FALSE),IF($B518="SINAPI",IFERROR(SUM((VLOOKUP($A518,#REF!,14,FALSE)),VLOOKUP($A518,#REF!,20,FALSE),VLOOKUP($A518,#REF!,22,FALSE)),),"-"))))))</f>
        <v>-</v>
      </c>
      <c r="G518" s="113" t="str">
        <f>IF(OR($B518="ANP",$B518="DAER",$B518="CONSULTORIA DNIT",$B518="PREGÃO ELETRÔNICO",$B518="DMLU",$B518="DMAE",$B518="CEEE",$B518="EPTC",$B518="ORSE",$B518="SEINFRA",$B518="CREA",$B518="CAU",$B518="CEHOP",$B518="SIURB",$B518="DER-PR",$B518="SUDECAP",$B518=Aux.!$F$24,$B518=Aux.!$F$25),VLOOKUP($A518,#REF!,8,FALSE),IF($B518="CCU",VLOOKUP($A518,#REF!,7,FALSE),IF($B518="MERCADO",VLOOKUP($A518,#REF!,9,FALSE),IF($B518="PLEO",VLOOKUP($A518,#REF!,4,FALSE),IF($B518="SICRO",VLOOKUP($A518,#REF!,7,FALSE),IF($B518="SINAPI",IFERROR((VLOOKUP($A518,#REF!,16,FALSE)),(VLOOKUP($A518,#REF!,5,FALSE))),"-"))))))</f>
        <v>-</v>
      </c>
      <c r="H518" s="113" t="str">
        <f>IF(OR($B518="ANP",$B518="DAER",$B518="CONSULTORIA DNIT",$B518="PREGÃO ELETRÔNICO",$B518="DMLU",$B518="DMAE",$B518="CEEE",$B518="EPTC",$B518="ORSE",$B518="SEINFRA",$B518="CREA",$B518="CAU",$B518="CEHOP",$B518="SIURB",$B518="DER-PR",$B518="SUDECAP",$B518=Aux.!$F$24,$B518=Aux.!$F$25),VLOOKUP($A518,#REF!,5,FALSE),IF($B518="CCU",VLOOKUP($A518,#REF!,4,FALSE),IF($B518="MERCADO",VLOOKUP($A518,#REF!,6,FALSE),IF($B518="PLEO",VLOOKUP($A518,#REF!,4,FALSE),IF($B518="SICRO",VLOOKUP($A518,#REF!,4,FALSE),IF($B518="SINAPI",IFERROR((VLOOKUP($A518,#REF!,5,FALSE)),(VLOOKUP($A518,#REF!,5,FALSE))),"-"))))))</f>
        <v>-</v>
      </c>
      <c r="I518" s="114">
        <f>IF($B518="SICRO EQUIP.",VLOOKUP($A518,#REF!,10,FALSE),0)</f>
        <v>0</v>
      </c>
      <c r="J518" s="114">
        <f>IF($B518="SICRO EQUIP.",VLOOKUP($A518,#REF!,11,FALSE),0)</f>
        <v>0</v>
      </c>
      <c r="K518" s="258"/>
      <c r="L518" s="259"/>
      <c r="M518" s="115" t="e">
        <f>VLOOKUP($K518,Reajuste!$A$2:$BW$29,(MATCH($L518,Reajuste!$C$2:$BW$2,0)+2),FALSE)</f>
        <v>#N/A</v>
      </c>
      <c r="N518" s="259"/>
      <c r="O518" s="115" t="e">
        <f>VLOOKUP($K518,Reajuste!$A$2:$CW$29,(MATCH($N518,Reajuste!$C$2:$CW$2,0)+2),FALSE)</f>
        <v>#N/A</v>
      </c>
      <c r="P518" s="113">
        <f t="shared" si="0"/>
        <v>0</v>
      </c>
      <c r="Q518" s="113">
        <f t="shared" si="1"/>
        <v>0</v>
      </c>
      <c r="R518" s="113">
        <f t="shared" si="2"/>
        <v>0</v>
      </c>
      <c r="S518" s="113">
        <f t="shared" si="3"/>
        <v>0</v>
      </c>
      <c r="T518" s="113">
        <f t="shared" si="4"/>
        <v>0</v>
      </c>
      <c r="U518" s="113">
        <f t="shared" si="5"/>
        <v>0</v>
      </c>
      <c r="V518" s="4"/>
      <c r="W518" s="4"/>
      <c r="X518" s="4"/>
      <c r="Y518" s="4"/>
      <c r="Z518" s="4"/>
    </row>
    <row r="519" spans="1:26" ht="14.25" customHeight="1">
      <c r="A519" s="256"/>
      <c r="B519" s="257"/>
      <c r="C519" s="112" t="str">
        <f>IF(OR($B519="ANP",$B519="DAER",$B519="CONSULTORIA DNIT",$B519="PREGÃO ELETRÔNICO",$B519="DMLU",$B519="DMAE",$B519="CEEE",$B519="EPTC",$B519="ORSE",$B519="SEINFRA",$B519="CREA",$B519="CAU",$B519="CEHOP",$B519="SIURB",$B519="DER-PR",$B519="SUDECAP",$B519=Aux.!$F$24,$B519=Aux.!$F$25),VLOOKUP($A519,#REF!,3,FALSE),IF($B519="SICRO EQUIP.",VLOOKUP($A519,#REF!,2,FALSE),IF($B519="CCU",VLOOKUP($A519,#REF!,2,FALSE),IF($B519="MERCADO",VLOOKUP($A519,#REF!,2,FALSE),IF($B519="PLEO",VLOOKUP($A519,#REF!,2,FALSE),IF($B519="SICRO",VLOOKUP($A519,#REF!,2,FALSE),IF($B519="SINAPI",IFERROR((VLOOKUP($A519,#REF!,2,FALSE)),(VLOOKUP($A519,#REF!,2,FALSE))),"-")))))))</f>
        <v>-</v>
      </c>
      <c r="D519" s="95" t="str">
        <f>IF(OR($B519="ANP",$B519="DAER",$B519="CONSULTORIA DNIT",$B519="PREGÃO ELETRÔNICO",$B519="DMLU",$B519="DMAE",$B519="CEEE",$B519="EPTC",$B519="ORSE",$B519="SEINFRA",$B519="CREA",$B519="CAU",$B519="CEHOP",$B519="SIURB",$B519="DER-PR",$B519="SUDECAP",$B519=Aux.!$F$24,$B519=Aux.!$F$25),VLOOKUP($A519,#REF!,4,FALSE),IF($B519="SICRO EQUIP.","H",IF($B519="CCU",VLOOKUP($A519,#REF!,3,FALSE),IF($B519="MERCADO",VLOOKUP($A519,#REF!,10,FALSE),IF($B519="PLEO",VLOOKUP($A519,#REF!,3,FALSE),IF($B519="SICRO",VLOOKUP($A519,#REF!,3,FALSE),IF($B519="SINAPI",IFERROR((VLOOKUP($A519,#REF!,3,FALSE)),(VLOOKUP($A519,#REF!,3,FALSE))),"-")))))))</f>
        <v>-</v>
      </c>
      <c r="E519" s="113" t="str">
        <f>IF(OR($B519="ANP",$B519="DAER",$B519="CONSULTORIA DNIT",$B519="PREGÃO ELETRÔNICO",$B519="DMLU",$B519="DMAE",$B519="CEEE",$B519="EPTC",$B519="ORSE",$B519="SEINFRA",$B519="CREA",$B519="CAU",$B519="CEHOP",$B519="SIURB",$B519="DER-PR",$B519="SUDECAP",$B519=Aux.!$F$24,$B519=Aux.!$F$25),VLOOKUP($A519,#REF!,6,FALSE),IF($B519="CCU",VLOOKUP($A519,#REF!,5,FALSE),IF($B519="MERCADO",VLOOKUP($A519,#REF!,7,FALSE),IF($B519="PLEO",VLOOKUP($A519,#REF!,4,FALSE),IF($B519="SICRO",VLOOKUP($A519,#REF!,5,FALSE),IF($B519="SINAPI",IFERROR((VLOOKUP($A519,#REF!,18,FALSE)),),"-"))))))</f>
        <v>-</v>
      </c>
      <c r="F519" s="113" t="str">
        <f>IF(OR($B519="ANP",$B519="DAER",$B519="CONSULTORIA DNIT",$B519="PREGÃO ELETRÔNICO",$B519="DMLU",$B519="DMAE",$B519="CEEE",$B519="EPTC",$B519="ORSE",$B519="SEINFRA",$B519="CREA",$B519="CAU",$B519="CEHOP",$B519="SIURB",$B519="DER-PR",$B519="SUDECAP",$B519=Aux.!$F$24,$B519=Aux.!$F$25),VLOOKUP($A519,#REF!,7,FALSE),IF($B519="CCU",VLOOKUP($A519,#REF!,6,FALSE),IF($B519="MERCADO",VLOOKUP($A519,#REF!,8,FALSE),IF($B519="PLEO",VLOOKUP($A519,#REF!,4,FALSE),IF($B519="SICRO",VLOOKUP($A519,#REF!,6,FALSE),IF($B519="SINAPI",IFERROR(SUM((VLOOKUP($A519,#REF!,14,FALSE)),VLOOKUP($A519,#REF!,20,FALSE),VLOOKUP($A519,#REF!,22,FALSE)),),"-"))))))</f>
        <v>-</v>
      </c>
      <c r="G519" s="113" t="str">
        <f>IF(OR($B519="ANP",$B519="DAER",$B519="CONSULTORIA DNIT",$B519="PREGÃO ELETRÔNICO",$B519="DMLU",$B519="DMAE",$B519="CEEE",$B519="EPTC",$B519="ORSE",$B519="SEINFRA",$B519="CREA",$B519="CAU",$B519="CEHOP",$B519="SIURB",$B519="DER-PR",$B519="SUDECAP",$B519=Aux.!$F$24,$B519=Aux.!$F$25),VLOOKUP($A519,#REF!,8,FALSE),IF($B519="CCU",VLOOKUP($A519,#REF!,7,FALSE),IF($B519="MERCADO",VLOOKUP($A519,#REF!,9,FALSE),IF($B519="PLEO",VLOOKUP($A519,#REF!,4,FALSE),IF($B519="SICRO",VLOOKUP($A519,#REF!,7,FALSE),IF($B519="SINAPI",IFERROR((VLOOKUP($A519,#REF!,16,FALSE)),(VLOOKUP($A519,#REF!,5,FALSE))),"-"))))))</f>
        <v>-</v>
      </c>
      <c r="H519" s="113" t="str">
        <f>IF(OR($B519="ANP",$B519="DAER",$B519="CONSULTORIA DNIT",$B519="PREGÃO ELETRÔNICO",$B519="DMLU",$B519="DMAE",$B519="CEEE",$B519="EPTC",$B519="ORSE",$B519="SEINFRA",$B519="CREA",$B519="CAU",$B519="CEHOP",$B519="SIURB",$B519="DER-PR",$B519="SUDECAP",$B519=Aux.!$F$24,$B519=Aux.!$F$25),VLOOKUP($A519,#REF!,5,FALSE),IF($B519="CCU",VLOOKUP($A519,#REF!,4,FALSE),IF($B519="MERCADO",VLOOKUP($A519,#REF!,6,FALSE),IF($B519="PLEO",VLOOKUP($A519,#REF!,4,FALSE),IF($B519="SICRO",VLOOKUP($A519,#REF!,4,FALSE),IF($B519="SINAPI",IFERROR((VLOOKUP($A519,#REF!,5,FALSE)),(VLOOKUP($A519,#REF!,5,FALSE))),"-"))))))</f>
        <v>-</v>
      </c>
      <c r="I519" s="114">
        <f>IF($B519="SICRO EQUIP.",VLOOKUP($A519,#REF!,10,FALSE),0)</f>
        <v>0</v>
      </c>
      <c r="J519" s="114">
        <f>IF($B519="SICRO EQUIP.",VLOOKUP($A519,#REF!,11,FALSE),0)</f>
        <v>0</v>
      </c>
      <c r="K519" s="258"/>
      <c r="L519" s="259"/>
      <c r="M519" s="115" t="e">
        <f>VLOOKUP($K519,Reajuste!$A$2:$BW$29,(MATCH($L519,Reajuste!$C$2:$BW$2,0)+2),FALSE)</f>
        <v>#N/A</v>
      </c>
      <c r="N519" s="259"/>
      <c r="O519" s="115" t="e">
        <f>VLOOKUP($K519,Reajuste!$A$2:$CW$29,(MATCH($N519,Reajuste!$C$2:$CW$2,0)+2),FALSE)</f>
        <v>#N/A</v>
      </c>
      <c r="P519" s="113">
        <f t="shared" si="0"/>
        <v>0</v>
      </c>
      <c r="Q519" s="113">
        <f t="shared" si="1"/>
        <v>0</v>
      </c>
      <c r="R519" s="113">
        <f t="shared" si="2"/>
        <v>0</v>
      </c>
      <c r="S519" s="113">
        <f t="shared" si="3"/>
        <v>0</v>
      </c>
      <c r="T519" s="113">
        <f t="shared" si="4"/>
        <v>0</v>
      </c>
      <c r="U519" s="113">
        <f t="shared" si="5"/>
        <v>0</v>
      </c>
      <c r="V519" s="4"/>
      <c r="W519" s="4"/>
      <c r="X519" s="4"/>
      <c r="Y519" s="4"/>
      <c r="Z519" s="4"/>
    </row>
    <row r="520" spans="1:26" ht="14.25" customHeight="1">
      <c r="A520" s="256"/>
      <c r="B520" s="257"/>
      <c r="C520" s="112" t="str">
        <f>IF(OR($B520="ANP",$B520="DAER",$B520="CONSULTORIA DNIT",$B520="PREGÃO ELETRÔNICO",$B520="DMLU",$B520="DMAE",$B520="CEEE",$B520="EPTC",$B520="ORSE",$B520="SEINFRA",$B520="CREA",$B520="CAU",$B520="CEHOP",$B520="SIURB",$B520="DER-PR",$B520="SUDECAP",$B520=Aux.!$F$24,$B520=Aux.!$F$25),VLOOKUP($A520,#REF!,3,FALSE),IF($B520="SICRO EQUIP.",VLOOKUP($A520,#REF!,2,FALSE),IF($B520="CCU",VLOOKUP($A520,#REF!,2,FALSE),IF($B520="MERCADO",VLOOKUP($A520,#REF!,2,FALSE),IF($B520="PLEO",VLOOKUP($A520,#REF!,2,FALSE),IF($B520="SICRO",VLOOKUP($A520,#REF!,2,FALSE),IF($B520="SINAPI",IFERROR((VLOOKUP($A520,#REF!,2,FALSE)),(VLOOKUP($A520,#REF!,2,FALSE))),"-")))))))</f>
        <v>-</v>
      </c>
      <c r="D520" s="95" t="str">
        <f>IF(OR($B520="ANP",$B520="DAER",$B520="CONSULTORIA DNIT",$B520="PREGÃO ELETRÔNICO",$B520="DMLU",$B520="DMAE",$B520="CEEE",$B520="EPTC",$B520="ORSE",$B520="SEINFRA",$B520="CREA",$B520="CAU",$B520="CEHOP",$B520="SIURB",$B520="DER-PR",$B520="SUDECAP",$B520=Aux.!$F$24,$B520=Aux.!$F$25),VLOOKUP($A520,#REF!,4,FALSE),IF($B520="SICRO EQUIP.","H",IF($B520="CCU",VLOOKUP($A520,#REF!,3,FALSE),IF($B520="MERCADO",VLOOKUP($A520,#REF!,10,FALSE),IF($B520="PLEO",VLOOKUP($A520,#REF!,3,FALSE),IF($B520="SICRO",VLOOKUP($A520,#REF!,3,FALSE),IF($B520="SINAPI",IFERROR((VLOOKUP($A520,#REF!,3,FALSE)),(VLOOKUP($A520,#REF!,3,FALSE))),"-")))))))</f>
        <v>-</v>
      </c>
      <c r="E520" s="113" t="str">
        <f>IF(OR($B520="ANP",$B520="DAER",$B520="CONSULTORIA DNIT",$B520="PREGÃO ELETRÔNICO",$B520="DMLU",$B520="DMAE",$B520="CEEE",$B520="EPTC",$B520="ORSE",$B520="SEINFRA",$B520="CREA",$B520="CAU",$B520="CEHOP",$B520="SIURB",$B520="DER-PR",$B520="SUDECAP",$B520=Aux.!$F$24,$B520=Aux.!$F$25),VLOOKUP($A520,#REF!,6,FALSE),IF($B520="CCU",VLOOKUP($A520,#REF!,5,FALSE),IF($B520="MERCADO",VLOOKUP($A520,#REF!,7,FALSE),IF($B520="PLEO",VLOOKUP($A520,#REF!,4,FALSE),IF($B520="SICRO",VLOOKUP($A520,#REF!,5,FALSE),IF($B520="SINAPI",IFERROR((VLOOKUP($A520,#REF!,18,FALSE)),),"-"))))))</f>
        <v>-</v>
      </c>
      <c r="F520" s="113" t="str">
        <f>IF(OR($B520="ANP",$B520="DAER",$B520="CONSULTORIA DNIT",$B520="PREGÃO ELETRÔNICO",$B520="DMLU",$B520="DMAE",$B520="CEEE",$B520="EPTC",$B520="ORSE",$B520="SEINFRA",$B520="CREA",$B520="CAU",$B520="CEHOP",$B520="SIURB",$B520="DER-PR",$B520="SUDECAP",$B520=Aux.!$F$24,$B520=Aux.!$F$25),VLOOKUP($A520,#REF!,7,FALSE),IF($B520="CCU",VLOOKUP($A520,#REF!,6,FALSE),IF($B520="MERCADO",VLOOKUP($A520,#REF!,8,FALSE),IF($B520="PLEO",VLOOKUP($A520,#REF!,4,FALSE),IF($B520="SICRO",VLOOKUP($A520,#REF!,6,FALSE),IF($B520="SINAPI",IFERROR(SUM((VLOOKUP($A520,#REF!,14,FALSE)),VLOOKUP($A520,#REF!,20,FALSE),VLOOKUP($A520,#REF!,22,FALSE)),),"-"))))))</f>
        <v>-</v>
      </c>
      <c r="G520" s="113" t="str">
        <f>IF(OR($B520="ANP",$B520="DAER",$B520="CONSULTORIA DNIT",$B520="PREGÃO ELETRÔNICO",$B520="DMLU",$B520="DMAE",$B520="CEEE",$B520="EPTC",$B520="ORSE",$B520="SEINFRA",$B520="CREA",$B520="CAU",$B520="CEHOP",$B520="SIURB",$B520="DER-PR",$B520="SUDECAP",$B520=Aux.!$F$24,$B520=Aux.!$F$25),VLOOKUP($A520,#REF!,8,FALSE),IF($B520="CCU",VLOOKUP($A520,#REF!,7,FALSE),IF($B520="MERCADO",VLOOKUP($A520,#REF!,9,FALSE),IF($B520="PLEO",VLOOKUP($A520,#REF!,4,FALSE),IF($B520="SICRO",VLOOKUP($A520,#REF!,7,FALSE),IF($B520="SINAPI",IFERROR((VLOOKUP($A520,#REF!,16,FALSE)),(VLOOKUP($A520,#REF!,5,FALSE))),"-"))))))</f>
        <v>-</v>
      </c>
      <c r="H520" s="113" t="str">
        <f>IF(OR($B520="ANP",$B520="DAER",$B520="CONSULTORIA DNIT",$B520="PREGÃO ELETRÔNICO",$B520="DMLU",$B520="DMAE",$B520="CEEE",$B520="EPTC",$B520="ORSE",$B520="SEINFRA",$B520="CREA",$B520="CAU",$B520="CEHOP",$B520="SIURB",$B520="DER-PR",$B520="SUDECAP",$B520=Aux.!$F$24,$B520=Aux.!$F$25),VLOOKUP($A520,#REF!,5,FALSE),IF($B520="CCU",VLOOKUP($A520,#REF!,4,FALSE),IF($B520="MERCADO",VLOOKUP($A520,#REF!,6,FALSE),IF($B520="PLEO",VLOOKUP($A520,#REF!,4,FALSE),IF($B520="SICRO",VLOOKUP($A520,#REF!,4,FALSE),IF($B520="SINAPI",IFERROR((VLOOKUP($A520,#REF!,5,FALSE)),(VLOOKUP($A520,#REF!,5,FALSE))),"-"))))))</f>
        <v>-</v>
      </c>
      <c r="I520" s="114">
        <f>IF($B520="SICRO EQUIP.",VLOOKUP($A520,#REF!,10,FALSE),0)</f>
        <v>0</v>
      </c>
      <c r="J520" s="114">
        <f>IF($B520="SICRO EQUIP.",VLOOKUP($A520,#REF!,11,FALSE),0)</f>
        <v>0</v>
      </c>
      <c r="K520" s="258"/>
      <c r="L520" s="259"/>
      <c r="M520" s="115" t="e">
        <f>VLOOKUP($K520,Reajuste!$A$2:$BW$29,(MATCH($L520,Reajuste!$C$2:$BW$2,0)+2),FALSE)</f>
        <v>#N/A</v>
      </c>
      <c r="N520" s="259"/>
      <c r="O520" s="115" t="e">
        <f>VLOOKUP($K520,Reajuste!$A$2:$CW$29,(MATCH($N520,Reajuste!$C$2:$CW$2,0)+2),FALSE)</f>
        <v>#N/A</v>
      </c>
      <c r="P520" s="113">
        <f t="shared" si="0"/>
        <v>0</v>
      </c>
      <c r="Q520" s="113">
        <f t="shared" si="1"/>
        <v>0</v>
      </c>
      <c r="R520" s="113">
        <f t="shared" si="2"/>
        <v>0</v>
      </c>
      <c r="S520" s="113">
        <f t="shared" si="3"/>
        <v>0</v>
      </c>
      <c r="T520" s="113">
        <f t="shared" si="4"/>
        <v>0</v>
      </c>
      <c r="U520" s="113">
        <f t="shared" si="5"/>
        <v>0</v>
      </c>
      <c r="V520" s="4"/>
      <c r="W520" s="4"/>
      <c r="X520" s="4"/>
      <c r="Y520" s="4"/>
      <c r="Z520" s="4"/>
    </row>
    <row r="521" spans="1:26" ht="14.25" customHeight="1">
      <c r="A521" s="256"/>
      <c r="B521" s="257"/>
      <c r="C521" s="112" t="str">
        <f>IF(OR($B521="ANP",$B521="DAER",$B521="CONSULTORIA DNIT",$B521="PREGÃO ELETRÔNICO",$B521="DMLU",$B521="DMAE",$B521="CEEE",$B521="EPTC",$B521="ORSE",$B521="SEINFRA",$B521="CREA",$B521="CAU",$B521="CEHOP",$B521="SIURB",$B521="DER-PR",$B521="SUDECAP",$B521=Aux.!$F$24,$B521=Aux.!$F$25),VLOOKUP($A521,#REF!,3,FALSE),IF($B521="SICRO EQUIP.",VLOOKUP($A521,#REF!,2,FALSE),IF($B521="CCU",VLOOKUP($A521,#REF!,2,FALSE),IF($B521="MERCADO",VLOOKUP($A521,#REF!,2,FALSE),IF($B521="PLEO",VLOOKUP($A521,#REF!,2,FALSE),IF($B521="SICRO",VLOOKUP($A521,#REF!,2,FALSE),IF($B521="SINAPI",IFERROR((VLOOKUP($A521,#REF!,2,FALSE)),(VLOOKUP($A521,#REF!,2,FALSE))),"-")))))))</f>
        <v>-</v>
      </c>
      <c r="D521" s="95" t="str">
        <f>IF(OR($B521="ANP",$B521="DAER",$B521="CONSULTORIA DNIT",$B521="PREGÃO ELETRÔNICO",$B521="DMLU",$B521="DMAE",$B521="CEEE",$B521="EPTC",$B521="ORSE",$B521="SEINFRA",$B521="CREA",$B521="CAU",$B521="CEHOP",$B521="SIURB",$B521="DER-PR",$B521="SUDECAP",$B521=Aux.!$F$24,$B521=Aux.!$F$25),VLOOKUP($A521,#REF!,4,FALSE),IF($B521="SICRO EQUIP.","H",IF($B521="CCU",VLOOKUP($A521,#REF!,3,FALSE),IF($B521="MERCADO",VLOOKUP($A521,#REF!,10,FALSE),IF($B521="PLEO",VLOOKUP($A521,#REF!,3,FALSE),IF($B521="SICRO",VLOOKUP($A521,#REF!,3,FALSE),IF($B521="SINAPI",IFERROR((VLOOKUP($A521,#REF!,3,FALSE)),(VLOOKUP($A521,#REF!,3,FALSE))),"-")))))))</f>
        <v>-</v>
      </c>
      <c r="E521" s="113" t="str">
        <f>IF(OR($B521="ANP",$B521="DAER",$B521="CONSULTORIA DNIT",$B521="PREGÃO ELETRÔNICO",$B521="DMLU",$B521="DMAE",$B521="CEEE",$B521="EPTC",$B521="ORSE",$B521="SEINFRA",$B521="CREA",$B521="CAU",$B521="CEHOP",$B521="SIURB",$B521="DER-PR",$B521="SUDECAP",$B521=Aux.!$F$24,$B521=Aux.!$F$25),VLOOKUP($A521,#REF!,6,FALSE),IF($B521="CCU",VLOOKUP($A521,#REF!,5,FALSE),IF($B521="MERCADO",VLOOKUP($A521,#REF!,7,FALSE),IF($B521="PLEO",VLOOKUP($A521,#REF!,4,FALSE),IF($B521="SICRO",VLOOKUP($A521,#REF!,5,FALSE),IF($B521="SINAPI",IFERROR((VLOOKUP($A521,#REF!,18,FALSE)),),"-"))))))</f>
        <v>-</v>
      </c>
      <c r="F521" s="113" t="str">
        <f>IF(OR($B521="ANP",$B521="DAER",$B521="CONSULTORIA DNIT",$B521="PREGÃO ELETRÔNICO",$B521="DMLU",$B521="DMAE",$B521="CEEE",$B521="EPTC",$B521="ORSE",$B521="SEINFRA",$B521="CREA",$B521="CAU",$B521="CEHOP",$B521="SIURB",$B521="DER-PR",$B521="SUDECAP",$B521=Aux.!$F$24,$B521=Aux.!$F$25),VLOOKUP($A521,#REF!,7,FALSE),IF($B521="CCU",VLOOKUP($A521,#REF!,6,FALSE),IF($B521="MERCADO",VLOOKUP($A521,#REF!,8,FALSE),IF($B521="PLEO",VLOOKUP($A521,#REF!,4,FALSE),IF($B521="SICRO",VLOOKUP($A521,#REF!,6,FALSE),IF($B521="SINAPI",IFERROR(SUM((VLOOKUP($A521,#REF!,14,FALSE)),VLOOKUP($A521,#REF!,20,FALSE),VLOOKUP($A521,#REF!,22,FALSE)),),"-"))))))</f>
        <v>-</v>
      </c>
      <c r="G521" s="113" t="str">
        <f>IF(OR($B521="ANP",$B521="DAER",$B521="CONSULTORIA DNIT",$B521="PREGÃO ELETRÔNICO",$B521="DMLU",$B521="DMAE",$B521="CEEE",$B521="EPTC",$B521="ORSE",$B521="SEINFRA",$B521="CREA",$B521="CAU",$B521="CEHOP",$B521="SIURB",$B521="DER-PR",$B521="SUDECAP",$B521=Aux.!$F$24,$B521=Aux.!$F$25),VLOOKUP($A521,#REF!,8,FALSE),IF($B521="CCU",VLOOKUP($A521,#REF!,7,FALSE),IF($B521="MERCADO",VLOOKUP($A521,#REF!,9,FALSE),IF($B521="PLEO",VLOOKUP($A521,#REF!,4,FALSE),IF($B521="SICRO",VLOOKUP($A521,#REF!,7,FALSE),IF($B521="SINAPI",IFERROR((VLOOKUP($A521,#REF!,16,FALSE)),(VLOOKUP($A521,#REF!,5,FALSE))),"-"))))))</f>
        <v>-</v>
      </c>
      <c r="H521" s="113" t="str">
        <f>IF(OR($B521="ANP",$B521="DAER",$B521="CONSULTORIA DNIT",$B521="PREGÃO ELETRÔNICO",$B521="DMLU",$B521="DMAE",$B521="CEEE",$B521="EPTC",$B521="ORSE",$B521="SEINFRA",$B521="CREA",$B521="CAU",$B521="CEHOP",$B521="SIURB",$B521="DER-PR",$B521="SUDECAP",$B521=Aux.!$F$24,$B521=Aux.!$F$25),VLOOKUP($A521,#REF!,5,FALSE),IF($B521="CCU",VLOOKUP($A521,#REF!,4,FALSE),IF($B521="MERCADO",VLOOKUP($A521,#REF!,6,FALSE),IF($B521="PLEO",VLOOKUP($A521,#REF!,4,FALSE),IF($B521="SICRO",VLOOKUP($A521,#REF!,4,FALSE),IF($B521="SINAPI",IFERROR((VLOOKUP($A521,#REF!,5,FALSE)),(VLOOKUP($A521,#REF!,5,FALSE))),"-"))))))</f>
        <v>-</v>
      </c>
      <c r="I521" s="114">
        <f>IF($B521="SICRO EQUIP.",VLOOKUP($A521,#REF!,10,FALSE),0)</f>
        <v>0</v>
      </c>
      <c r="J521" s="114">
        <f>IF($B521="SICRO EQUIP.",VLOOKUP($A521,#REF!,11,FALSE),0)</f>
        <v>0</v>
      </c>
      <c r="K521" s="258"/>
      <c r="L521" s="259"/>
      <c r="M521" s="115" t="e">
        <f>VLOOKUP($K521,Reajuste!$A$2:$BW$29,(MATCH($L521,Reajuste!$C$2:$BW$2,0)+2),FALSE)</f>
        <v>#N/A</v>
      </c>
      <c r="N521" s="259"/>
      <c r="O521" s="115" t="e">
        <f>VLOOKUP($K521,Reajuste!$A$2:$CW$29,(MATCH($N521,Reajuste!$C$2:$CW$2,0)+2),FALSE)</f>
        <v>#N/A</v>
      </c>
      <c r="P521" s="113">
        <f t="shared" si="0"/>
        <v>0</v>
      </c>
      <c r="Q521" s="113">
        <f t="shared" si="1"/>
        <v>0</v>
      </c>
      <c r="R521" s="113">
        <f t="shared" si="2"/>
        <v>0</v>
      </c>
      <c r="S521" s="113">
        <f t="shared" si="3"/>
        <v>0</v>
      </c>
      <c r="T521" s="113">
        <f t="shared" si="4"/>
        <v>0</v>
      </c>
      <c r="U521" s="113">
        <f t="shared" si="5"/>
        <v>0</v>
      </c>
      <c r="V521" s="4"/>
      <c r="W521" s="4"/>
      <c r="X521" s="4"/>
      <c r="Y521" s="4"/>
      <c r="Z521" s="4"/>
    </row>
    <row r="522" spans="1:26" ht="14.25" customHeight="1">
      <c r="A522" s="256"/>
      <c r="B522" s="257"/>
      <c r="C522" s="112" t="str">
        <f>IF(OR($B522="ANP",$B522="DAER",$B522="CONSULTORIA DNIT",$B522="PREGÃO ELETRÔNICO",$B522="DMLU",$B522="DMAE",$B522="CEEE",$B522="EPTC",$B522="ORSE",$B522="SEINFRA",$B522="CREA",$B522="CAU",$B522="CEHOP",$B522="SIURB",$B522="DER-PR",$B522="SUDECAP",$B522=Aux.!$F$24,$B522=Aux.!$F$25),VLOOKUP($A522,#REF!,3,FALSE),IF($B522="SICRO EQUIP.",VLOOKUP($A522,#REF!,2,FALSE),IF($B522="CCU",VLOOKUP($A522,#REF!,2,FALSE),IF($B522="MERCADO",VLOOKUP($A522,#REF!,2,FALSE),IF($B522="PLEO",VLOOKUP($A522,#REF!,2,FALSE),IF($B522="SICRO",VLOOKUP($A522,#REF!,2,FALSE),IF($B522="SINAPI",IFERROR((VLOOKUP($A522,#REF!,2,FALSE)),(VLOOKUP($A522,#REF!,2,FALSE))),"-")))))))</f>
        <v>-</v>
      </c>
      <c r="D522" s="95" t="str">
        <f>IF(OR($B522="ANP",$B522="DAER",$B522="CONSULTORIA DNIT",$B522="PREGÃO ELETRÔNICO",$B522="DMLU",$B522="DMAE",$B522="CEEE",$B522="EPTC",$B522="ORSE",$B522="SEINFRA",$B522="CREA",$B522="CAU",$B522="CEHOP",$B522="SIURB",$B522="DER-PR",$B522="SUDECAP",$B522=Aux.!$F$24,$B522=Aux.!$F$25),VLOOKUP($A522,#REF!,4,FALSE),IF($B522="SICRO EQUIP.","H",IF($B522="CCU",VLOOKUP($A522,#REF!,3,FALSE),IF($B522="MERCADO",VLOOKUP($A522,#REF!,10,FALSE),IF($B522="PLEO",VLOOKUP($A522,#REF!,3,FALSE),IF($B522="SICRO",VLOOKUP($A522,#REF!,3,FALSE),IF($B522="SINAPI",IFERROR((VLOOKUP($A522,#REF!,3,FALSE)),(VLOOKUP($A522,#REF!,3,FALSE))),"-")))))))</f>
        <v>-</v>
      </c>
      <c r="E522" s="113" t="str">
        <f>IF(OR($B522="ANP",$B522="DAER",$B522="CONSULTORIA DNIT",$B522="PREGÃO ELETRÔNICO",$B522="DMLU",$B522="DMAE",$B522="CEEE",$B522="EPTC",$B522="ORSE",$B522="SEINFRA",$B522="CREA",$B522="CAU",$B522="CEHOP",$B522="SIURB",$B522="DER-PR",$B522="SUDECAP",$B522=Aux.!$F$24,$B522=Aux.!$F$25),VLOOKUP($A522,#REF!,6,FALSE),IF($B522="CCU",VLOOKUP($A522,#REF!,5,FALSE),IF($B522="MERCADO",VLOOKUP($A522,#REF!,7,FALSE),IF($B522="PLEO",VLOOKUP($A522,#REF!,4,FALSE),IF($B522="SICRO",VLOOKUP($A522,#REF!,5,FALSE),IF($B522="SINAPI",IFERROR((VLOOKUP($A522,#REF!,18,FALSE)),),"-"))))))</f>
        <v>-</v>
      </c>
      <c r="F522" s="113" t="str">
        <f>IF(OR($B522="ANP",$B522="DAER",$B522="CONSULTORIA DNIT",$B522="PREGÃO ELETRÔNICO",$B522="DMLU",$B522="DMAE",$B522="CEEE",$B522="EPTC",$B522="ORSE",$B522="SEINFRA",$B522="CREA",$B522="CAU",$B522="CEHOP",$B522="SIURB",$B522="DER-PR",$B522="SUDECAP",$B522=Aux.!$F$24,$B522=Aux.!$F$25),VLOOKUP($A522,#REF!,7,FALSE),IF($B522="CCU",VLOOKUP($A522,#REF!,6,FALSE),IF($B522="MERCADO",VLOOKUP($A522,#REF!,8,FALSE),IF($B522="PLEO",VLOOKUP($A522,#REF!,4,FALSE),IF($B522="SICRO",VLOOKUP($A522,#REF!,6,FALSE),IF($B522="SINAPI",IFERROR(SUM((VLOOKUP($A522,#REF!,14,FALSE)),VLOOKUP($A522,#REF!,20,FALSE),VLOOKUP($A522,#REF!,22,FALSE)),),"-"))))))</f>
        <v>-</v>
      </c>
      <c r="G522" s="113" t="str">
        <f>IF(OR($B522="ANP",$B522="DAER",$B522="CONSULTORIA DNIT",$B522="PREGÃO ELETRÔNICO",$B522="DMLU",$B522="DMAE",$B522="CEEE",$B522="EPTC",$B522="ORSE",$B522="SEINFRA",$B522="CREA",$B522="CAU",$B522="CEHOP",$B522="SIURB",$B522="DER-PR",$B522="SUDECAP",$B522=Aux.!$F$24,$B522=Aux.!$F$25),VLOOKUP($A522,#REF!,8,FALSE),IF($B522="CCU",VLOOKUP($A522,#REF!,7,FALSE),IF($B522="MERCADO",VLOOKUP($A522,#REF!,9,FALSE),IF($B522="PLEO",VLOOKUP($A522,#REF!,4,FALSE),IF($B522="SICRO",VLOOKUP($A522,#REF!,7,FALSE),IF($B522="SINAPI",IFERROR((VLOOKUP($A522,#REF!,16,FALSE)),(VLOOKUP($A522,#REF!,5,FALSE))),"-"))))))</f>
        <v>-</v>
      </c>
      <c r="H522" s="113" t="str">
        <f>IF(OR($B522="ANP",$B522="DAER",$B522="CONSULTORIA DNIT",$B522="PREGÃO ELETRÔNICO",$B522="DMLU",$B522="DMAE",$B522="CEEE",$B522="EPTC",$B522="ORSE",$B522="SEINFRA",$B522="CREA",$B522="CAU",$B522="CEHOP",$B522="SIURB",$B522="DER-PR",$B522="SUDECAP",$B522=Aux.!$F$24,$B522=Aux.!$F$25),VLOOKUP($A522,#REF!,5,FALSE),IF($B522="CCU",VLOOKUP($A522,#REF!,4,FALSE),IF($B522="MERCADO",VLOOKUP($A522,#REF!,6,FALSE),IF($B522="PLEO",VLOOKUP($A522,#REF!,4,FALSE),IF($B522="SICRO",VLOOKUP($A522,#REF!,4,FALSE),IF($B522="SINAPI",IFERROR((VLOOKUP($A522,#REF!,5,FALSE)),(VLOOKUP($A522,#REF!,5,FALSE))),"-"))))))</f>
        <v>-</v>
      </c>
      <c r="I522" s="114">
        <f>IF($B522="SICRO EQUIP.",VLOOKUP($A522,#REF!,10,FALSE),0)</f>
        <v>0</v>
      </c>
      <c r="J522" s="114">
        <f>IF($B522="SICRO EQUIP.",VLOOKUP($A522,#REF!,11,FALSE),0)</f>
        <v>0</v>
      </c>
      <c r="K522" s="258"/>
      <c r="L522" s="259"/>
      <c r="M522" s="115" t="e">
        <f>VLOOKUP($K522,Reajuste!$A$2:$BW$29,(MATCH($L522,Reajuste!$C$2:$BW$2,0)+2),FALSE)</f>
        <v>#N/A</v>
      </c>
      <c r="N522" s="259"/>
      <c r="O522" s="115" t="e">
        <f>VLOOKUP($K522,Reajuste!$A$2:$CW$29,(MATCH($N522,Reajuste!$C$2:$CW$2,0)+2),FALSE)</f>
        <v>#N/A</v>
      </c>
      <c r="P522" s="113">
        <f t="shared" si="0"/>
        <v>0</v>
      </c>
      <c r="Q522" s="113">
        <f t="shared" si="1"/>
        <v>0</v>
      </c>
      <c r="R522" s="113">
        <f t="shared" si="2"/>
        <v>0</v>
      </c>
      <c r="S522" s="113">
        <f t="shared" si="3"/>
        <v>0</v>
      </c>
      <c r="T522" s="113">
        <f t="shared" si="4"/>
        <v>0</v>
      </c>
      <c r="U522" s="113">
        <f t="shared" si="5"/>
        <v>0</v>
      </c>
      <c r="V522" s="4"/>
      <c r="W522" s="4"/>
      <c r="X522" s="4"/>
      <c r="Y522" s="4"/>
      <c r="Z522" s="4"/>
    </row>
    <row r="523" spans="1:26" ht="14.25" customHeight="1">
      <c r="A523" s="256"/>
      <c r="B523" s="257"/>
      <c r="C523" s="112" t="str">
        <f>IF(OR($B523="ANP",$B523="DAER",$B523="CONSULTORIA DNIT",$B523="PREGÃO ELETRÔNICO",$B523="DMLU",$B523="DMAE",$B523="CEEE",$B523="EPTC",$B523="ORSE",$B523="SEINFRA",$B523="CREA",$B523="CAU",$B523="CEHOP",$B523="SIURB",$B523="DER-PR",$B523="SUDECAP",$B523=Aux.!$F$24,$B523=Aux.!$F$25),VLOOKUP($A523,#REF!,3,FALSE),IF($B523="SICRO EQUIP.",VLOOKUP($A523,#REF!,2,FALSE),IF($B523="CCU",VLOOKUP($A523,#REF!,2,FALSE),IF($B523="MERCADO",VLOOKUP($A523,#REF!,2,FALSE),IF($B523="PLEO",VLOOKUP($A523,#REF!,2,FALSE),IF($B523="SICRO",VLOOKUP($A523,#REF!,2,FALSE),IF($B523="SINAPI",IFERROR((VLOOKUP($A523,#REF!,2,FALSE)),(VLOOKUP($A523,#REF!,2,FALSE))),"-")))))))</f>
        <v>-</v>
      </c>
      <c r="D523" s="95" t="str">
        <f>IF(OR($B523="ANP",$B523="DAER",$B523="CONSULTORIA DNIT",$B523="PREGÃO ELETRÔNICO",$B523="DMLU",$B523="DMAE",$B523="CEEE",$B523="EPTC",$B523="ORSE",$B523="SEINFRA",$B523="CREA",$B523="CAU",$B523="CEHOP",$B523="SIURB",$B523="DER-PR",$B523="SUDECAP",$B523=Aux.!$F$24,$B523=Aux.!$F$25),VLOOKUP($A523,#REF!,4,FALSE),IF($B523="SICRO EQUIP.","H",IF($B523="CCU",VLOOKUP($A523,#REF!,3,FALSE),IF($B523="MERCADO",VLOOKUP($A523,#REF!,10,FALSE),IF($B523="PLEO",VLOOKUP($A523,#REF!,3,FALSE),IF($B523="SICRO",VLOOKUP($A523,#REF!,3,FALSE),IF($B523="SINAPI",IFERROR((VLOOKUP($A523,#REF!,3,FALSE)),(VLOOKUP($A523,#REF!,3,FALSE))),"-")))))))</f>
        <v>-</v>
      </c>
      <c r="E523" s="113" t="str">
        <f>IF(OR($B523="ANP",$B523="DAER",$B523="CONSULTORIA DNIT",$B523="PREGÃO ELETRÔNICO",$B523="DMLU",$B523="DMAE",$B523="CEEE",$B523="EPTC",$B523="ORSE",$B523="SEINFRA",$B523="CREA",$B523="CAU",$B523="CEHOP",$B523="SIURB",$B523="DER-PR",$B523="SUDECAP",$B523=Aux.!$F$24,$B523=Aux.!$F$25),VLOOKUP($A523,#REF!,6,FALSE),IF($B523="CCU",VLOOKUP($A523,#REF!,5,FALSE),IF($B523="MERCADO",VLOOKUP($A523,#REF!,7,FALSE),IF($B523="PLEO",VLOOKUP($A523,#REF!,4,FALSE),IF($B523="SICRO",VLOOKUP($A523,#REF!,5,FALSE),IF($B523="SINAPI",IFERROR((VLOOKUP($A523,#REF!,18,FALSE)),),"-"))))))</f>
        <v>-</v>
      </c>
      <c r="F523" s="113" t="str">
        <f>IF(OR($B523="ANP",$B523="DAER",$B523="CONSULTORIA DNIT",$B523="PREGÃO ELETRÔNICO",$B523="DMLU",$B523="DMAE",$B523="CEEE",$B523="EPTC",$B523="ORSE",$B523="SEINFRA",$B523="CREA",$B523="CAU",$B523="CEHOP",$B523="SIURB",$B523="DER-PR",$B523="SUDECAP",$B523=Aux.!$F$24,$B523=Aux.!$F$25),VLOOKUP($A523,#REF!,7,FALSE),IF($B523="CCU",VLOOKUP($A523,#REF!,6,FALSE),IF($B523="MERCADO",VLOOKUP($A523,#REF!,8,FALSE),IF($B523="PLEO",VLOOKUP($A523,#REF!,4,FALSE),IF($B523="SICRO",VLOOKUP($A523,#REF!,6,FALSE),IF($B523="SINAPI",IFERROR(SUM((VLOOKUP($A523,#REF!,14,FALSE)),VLOOKUP($A523,#REF!,20,FALSE),VLOOKUP($A523,#REF!,22,FALSE)),),"-"))))))</f>
        <v>-</v>
      </c>
      <c r="G523" s="113" t="str">
        <f>IF(OR($B523="ANP",$B523="DAER",$B523="CONSULTORIA DNIT",$B523="PREGÃO ELETRÔNICO",$B523="DMLU",$B523="DMAE",$B523="CEEE",$B523="EPTC",$B523="ORSE",$B523="SEINFRA",$B523="CREA",$B523="CAU",$B523="CEHOP",$B523="SIURB",$B523="DER-PR",$B523="SUDECAP",$B523=Aux.!$F$24,$B523=Aux.!$F$25),VLOOKUP($A523,#REF!,8,FALSE),IF($B523="CCU",VLOOKUP($A523,#REF!,7,FALSE),IF($B523="MERCADO",VLOOKUP($A523,#REF!,9,FALSE),IF($B523="PLEO",VLOOKUP($A523,#REF!,4,FALSE),IF($B523="SICRO",VLOOKUP($A523,#REF!,7,FALSE),IF($B523="SINAPI",IFERROR((VLOOKUP($A523,#REF!,16,FALSE)),(VLOOKUP($A523,#REF!,5,FALSE))),"-"))))))</f>
        <v>-</v>
      </c>
      <c r="H523" s="113" t="str">
        <f>IF(OR($B523="ANP",$B523="DAER",$B523="CONSULTORIA DNIT",$B523="PREGÃO ELETRÔNICO",$B523="DMLU",$B523="DMAE",$B523="CEEE",$B523="EPTC",$B523="ORSE",$B523="SEINFRA",$B523="CREA",$B523="CAU",$B523="CEHOP",$B523="SIURB",$B523="DER-PR",$B523="SUDECAP",$B523=Aux.!$F$24,$B523=Aux.!$F$25),VLOOKUP($A523,#REF!,5,FALSE),IF($B523="CCU",VLOOKUP($A523,#REF!,4,FALSE),IF($B523="MERCADO",VLOOKUP($A523,#REF!,6,FALSE),IF($B523="PLEO",VLOOKUP($A523,#REF!,4,FALSE),IF($B523="SICRO",VLOOKUP($A523,#REF!,4,FALSE),IF($B523="SINAPI",IFERROR((VLOOKUP($A523,#REF!,5,FALSE)),(VLOOKUP($A523,#REF!,5,FALSE))),"-"))))))</f>
        <v>-</v>
      </c>
      <c r="I523" s="114">
        <f>IF($B523="SICRO EQUIP.",VLOOKUP($A523,#REF!,10,FALSE),0)</f>
        <v>0</v>
      </c>
      <c r="J523" s="114">
        <f>IF($B523="SICRO EQUIP.",VLOOKUP($A523,#REF!,11,FALSE),0)</f>
        <v>0</v>
      </c>
      <c r="K523" s="258"/>
      <c r="L523" s="259"/>
      <c r="M523" s="115" t="e">
        <f>VLOOKUP($K523,Reajuste!$A$2:$BW$29,(MATCH($L523,Reajuste!$C$2:$BW$2,0)+2),FALSE)</f>
        <v>#N/A</v>
      </c>
      <c r="N523" s="259"/>
      <c r="O523" s="115" t="e">
        <f>VLOOKUP($K523,Reajuste!$A$2:$CW$29,(MATCH($N523,Reajuste!$C$2:$CW$2,0)+2),FALSE)</f>
        <v>#N/A</v>
      </c>
      <c r="P523" s="113">
        <f t="shared" si="0"/>
        <v>0</v>
      </c>
      <c r="Q523" s="113">
        <f t="shared" si="1"/>
        <v>0</v>
      </c>
      <c r="R523" s="113">
        <f t="shared" si="2"/>
        <v>0</v>
      </c>
      <c r="S523" s="113">
        <f t="shared" si="3"/>
        <v>0</v>
      </c>
      <c r="T523" s="113">
        <f t="shared" si="4"/>
        <v>0</v>
      </c>
      <c r="U523" s="113">
        <f t="shared" si="5"/>
        <v>0</v>
      </c>
      <c r="V523" s="4"/>
      <c r="W523" s="4"/>
      <c r="X523" s="4"/>
      <c r="Y523" s="4"/>
      <c r="Z523" s="4"/>
    </row>
    <row r="524" spans="1:26" ht="14.25" customHeight="1">
      <c r="A524" s="256"/>
      <c r="B524" s="257"/>
      <c r="C524" s="112" t="str">
        <f>IF(OR($B524="ANP",$B524="DAER",$B524="CONSULTORIA DNIT",$B524="PREGÃO ELETRÔNICO",$B524="DMLU",$B524="DMAE",$B524="CEEE",$B524="EPTC",$B524="ORSE",$B524="SEINFRA",$B524="CREA",$B524="CAU",$B524="CEHOP",$B524="SIURB",$B524="DER-PR",$B524="SUDECAP",$B524=Aux.!$F$24,$B524=Aux.!$F$25),VLOOKUP($A524,#REF!,3,FALSE),IF($B524="SICRO EQUIP.",VLOOKUP($A524,#REF!,2,FALSE),IF($B524="CCU",VLOOKUP($A524,#REF!,2,FALSE),IF($B524="MERCADO",VLOOKUP($A524,#REF!,2,FALSE),IF($B524="PLEO",VLOOKUP($A524,#REF!,2,FALSE),IF($B524="SICRO",VLOOKUP($A524,#REF!,2,FALSE),IF($B524="SINAPI",IFERROR((VLOOKUP($A524,#REF!,2,FALSE)),(VLOOKUP($A524,#REF!,2,FALSE))),"-")))))))</f>
        <v>-</v>
      </c>
      <c r="D524" s="95" t="str">
        <f>IF(OR($B524="ANP",$B524="DAER",$B524="CONSULTORIA DNIT",$B524="PREGÃO ELETRÔNICO",$B524="DMLU",$B524="DMAE",$B524="CEEE",$B524="EPTC",$B524="ORSE",$B524="SEINFRA",$B524="CREA",$B524="CAU",$B524="CEHOP",$B524="SIURB",$B524="DER-PR",$B524="SUDECAP",$B524=Aux.!$F$24,$B524=Aux.!$F$25),VLOOKUP($A524,#REF!,4,FALSE),IF($B524="SICRO EQUIP.","H",IF($B524="CCU",VLOOKUP($A524,#REF!,3,FALSE),IF($B524="MERCADO",VLOOKUP($A524,#REF!,10,FALSE),IF($B524="PLEO",VLOOKUP($A524,#REF!,3,FALSE),IF($B524="SICRO",VLOOKUP($A524,#REF!,3,FALSE),IF($B524="SINAPI",IFERROR((VLOOKUP($A524,#REF!,3,FALSE)),(VLOOKUP($A524,#REF!,3,FALSE))),"-")))))))</f>
        <v>-</v>
      </c>
      <c r="E524" s="113" t="str">
        <f>IF(OR($B524="ANP",$B524="DAER",$B524="CONSULTORIA DNIT",$B524="PREGÃO ELETRÔNICO",$B524="DMLU",$B524="DMAE",$B524="CEEE",$B524="EPTC",$B524="ORSE",$B524="SEINFRA",$B524="CREA",$B524="CAU",$B524="CEHOP",$B524="SIURB",$B524="DER-PR",$B524="SUDECAP",$B524=Aux.!$F$24,$B524=Aux.!$F$25),VLOOKUP($A524,#REF!,6,FALSE),IF($B524="CCU",VLOOKUP($A524,#REF!,5,FALSE),IF($B524="MERCADO",VLOOKUP($A524,#REF!,7,FALSE),IF($B524="PLEO",VLOOKUP($A524,#REF!,4,FALSE),IF($B524="SICRO",VLOOKUP($A524,#REF!,5,FALSE),IF($B524="SINAPI",IFERROR((VLOOKUP($A524,#REF!,18,FALSE)),),"-"))))))</f>
        <v>-</v>
      </c>
      <c r="F524" s="113" t="str">
        <f>IF(OR($B524="ANP",$B524="DAER",$B524="CONSULTORIA DNIT",$B524="PREGÃO ELETRÔNICO",$B524="DMLU",$B524="DMAE",$B524="CEEE",$B524="EPTC",$B524="ORSE",$B524="SEINFRA",$B524="CREA",$B524="CAU",$B524="CEHOP",$B524="SIURB",$B524="DER-PR",$B524="SUDECAP",$B524=Aux.!$F$24,$B524=Aux.!$F$25),VLOOKUP($A524,#REF!,7,FALSE),IF($B524="CCU",VLOOKUP($A524,#REF!,6,FALSE),IF($B524="MERCADO",VLOOKUP($A524,#REF!,8,FALSE),IF($B524="PLEO",VLOOKUP($A524,#REF!,4,FALSE),IF($B524="SICRO",VLOOKUP($A524,#REF!,6,FALSE),IF($B524="SINAPI",IFERROR(SUM((VLOOKUP($A524,#REF!,14,FALSE)),VLOOKUP($A524,#REF!,20,FALSE),VLOOKUP($A524,#REF!,22,FALSE)),),"-"))))))</f>
        <v>-</v>
      </c>
      <c r="G524" s="113" t="str">
        <f>IF(OR($B524="ANP",$B524="DAER",$B524="CONSULTORIA DNIT",$B524="PREGÃO ELETRÔNICO",$B524="DMLU",$B524="DMAE",$B524="CEEE",$B524="EPTC",$B524="ORSE",$B524="SEINFRA",$B524="CREA",$B524="CAU",$B524="CEHOP",$B524="SIURB",$B524="DER-PR",$B524="SUDECAP",$B524=Aux.!$F$24,$B524=Aux.!$F$25),VLOOKUP($A524,#REF!,8,FALSE),IF($B524="CCU",VLOOKUP($A524,#REF!,7,FALSE),IF($B524="MERCADO",VLOOKUP($A524,#REF!,9,FALSE),IF($B524="PLEO",VLOOKUP($A524,#REF!,4,FALSE),IF($B524="SICRO",VLOOKUP($A524,#REF!,7,FALSE),IF($B524="SINAPI",IFERROR((VLOOKUP($A524,#REF!,16,FALSE)),(VLOOKUP($A524,#REF!,5,FALSE))),"-"))))))</f>
        <v>-</v>
      </c>
      <c r="H524" s="113" t="str">
        <f>IF(OR($B524="ANP",$B524="DAER",$B524="CONSULTORIA DNIT",$B524="PREGÃO ELETRÔNICO",$B524="DMLU",$B524="DMAE",$B524="CEEE",$B524="EPTC",$B524="ORSE",$B524="SEINFRA",$B524="CREA",$B524="CAU",$B524="CEHOP",$B524="SIURB",$B524="DER-PR",$B524="SUDECAP",$B524=Aux.!$F$24,$B524=Aux.!$F$25),VLOOKUP($A524,#REF!,5,FALSE),IF($B524="CCU",VLOOKUP($A524,#REF!,4,FALSE),IF($B524="MERCADO",VLOOKUP($A524,#REF!,6,FALSE),IF($B524="PLEO",VLOOKUP($A524,#REF!,4,FALSE),IF($B524="SICRO",VLOOKUP($A524,#REF!,4,FALSE),IF($B524="SINAPI",IFERROR((VLOOKUP($A524,#REF!,5,FALSE)),(VLOOKUP($A524,#REF!,5,FALSE))),"-"))))))</f>
        <v>-</v>
      </c>
      <c r="I524" s="114">
        <f>IF($B524="SICRO EQUIP.",VLOOKUP($A524,#REF!,10,FALSE),0)</f>
        <v>0</v>
      </c>
      <c r="J524" s="114">
        <f>IF($B524="SICRO EQUIP.",VLOOKUP($A524,#REF!,11,FALSE),0)</f>
        <v>0</v>
      </c>
      <c r="K524" s="258"/>
      <c r="L524" s="259"/>
      <c r="M524" s="115" t="e">
        <f>VLOOKUP($K524,Reajuste!$A$2:$BW$29,(MATCH($L524,Reajuste!$C$2:$BW$2,0)+2),FALSE)</f>
        <v>#N/A</v>
      </c>
      <c r="N524" s="259"/>
      <c r="O524" s="115" t="e">
        <f>VLOOKUP($K524,Reajuste!$A$2:$CW$29,(MATCH($N524,Reajuste!$C$2:$CW$2,0)+2),FALSE)</f>
        <v>#N/A</v>
      </c>
      <c r="P524" s="113">
        <f t="shared" si="0"/>
        <v>0</v>
      </c>
      <c r="Q524" s="113">
        <f t="shared" si="1"/>
        <v>0</v>
      </c>
      <c r="R524" s="113">
        <f t="shared" si="2"/>
        <v>0</v>
      </c>
      <c r="S524" s="113">
        <f t="shared" si="3"/>
        <v>0</v>
      </c>
      <c r="T524" s="113">
        <f t="shared" si="4"/>
        <v>0</v>
      </c>
      <c r="U524" s="113">
        <f t="shared" si="5"/>
        <v>0</v>
      </c>
      <c r="V524" s="4"/>
      <c r="W524" s="4"/>
      <c r="X524" s="4"/>
      <c r="Y524" s="4"/>
      <c r="Z524" s="4"/>
    </row>
    <row r="525" spans="1:26" ht="14.25" customHeight="1">
      <c r="A525" s="256"/>
      <c r="B525" s="257"/>
      <c r="C525" s="112" t="str">
        <f>IF(OR($B525="ANP",$B525="DAER",$B525="CONSULTORIA DNIT",$B525="PREGÃO ELETRÔNICO",$B525="DMLU",$B525="DMAE",$B525="CEEE",$B525="EPTC",$B525="ORSE",$B525="SEINFRA",$B525="CREA",$B525="CAU",$B525="CEHOP",$B525="SIURB",$B525="DER-PR",$B525="SUDECAP",$B525=Aux.!$F$24,$B525=Aux.!$F$25),VLOOKUP($A525,#REF!,3,FALSE),IF($B525="SICRO EQUIP.",VLOOKUP($A525,#REF!,2,FALSE),IF($B525="CCU",VLOOKUP($A525,#REF!,2,FALSE),IF($B525="MERCADO",VLOOKUP($A525,#REF!,2,FALSE),IF($B525="PLEO",VLOOKUP($A525,#REF!,2,FALSE),IF($B525="SICRO",VLOOKUP($A525,#REF!,2,FALSE),IF($B525="SINAPI",IFERROR((VLOOKUP($A525,#REF!,2,FALSE)),(VLOOKUP($A525,#REF!,2,FALSE))),"-")))))))</f>
        <v>-</v>
      </c>
      <c r="D525" s="95" t="str">
        <f>IF(OR($B525="ANP",$B525="DAER",$B525="CONSULTORIA DNIT",$B525="PREGÃO ELETRÔNICO",$B525="DMLU",$B525="DMAE",$B525="CEEE",$B525="EPTC",$B525="ORSE",$B525="SEINFRA",$B525="CREA",$B525="CAU",$B525="CEHOP",$B525="SIURB",$B525="DER-PR",$B525="SUDECAP",$B525=Aux.!$F$24,$B525=Aux.!$F$25),VLOOKUP($A525,#REF!,4,FALSE),IF($B525="SICRO EQUIP.","H",IF($B525="CCU",VLOOKUP($A525,#REF!,3,FALSE),IF($B525="MERCADO",VLOOKUP($A525,#REF!,10,FALSE),IF($B525="PLEO",VLOOKUP($A525,#REF!,3,FALSE),IF($B525="SICRO",VLOOKUP($A525,#REF!,3,FALSE),IF($B525="SINAPI",IFERROR((VLOOKUP($A525,#REF!,3,FALSE)),(VLOOKUP($A525,#REF!,3,FALSE))),"-")))))))</f>
        <v>-</v>
      </c>
      <c r="E525" s="113" t="str">
        <f>IF(OR($B525="ANP",$B525="DAER",$B525="CONSULTORIA DNIT",$B525="PREGÃO ELETRÔNICO",$B525="DMLU",$B525="DMAE",$B525="CEEE",$B525="EPTC",$B525="ORSE",$B525="SEINFRA",$B525="CREA",$B525="CAU",$B525="CEHOP",$B525="SIURB",$B525="DER-PR",$B525="SUDECAP",$B525=Aux.!$F$24,$B525=Aux.!$F$25),VLOOKUP($A525,#REF!,6,FALSE),IF($B525="CCU",VLOOKUP($A525,#REF!,5,FALSE),IF($B525="MERCADO",VLOOKUP($A525,#REF!,7,FALSE),IF($B525="PLEO",VLOOKUP($A525,#REF!,4,FALSE),IF($B525="SICRO",VLOOKUP($A525,#REF!,5,FALSE),IF($B525="SINAPI",IFERROR((VLOOKUP($A525,#REF!,18,FALSE)),),"-"))))))</f>
        <v>-</v>
      </c>
      <c r="F525" s="113" t="str">
        <f>IF(OR($B525="ANP",$B525="DAER",$B525="CONSULTORIA DNIT",$B525="PREGÃO ELETRÔNICO",$B525="DMLU",$B525="DMAE",$B525="CEEE",$B525="EPTC",$B525="ORSE",$B525="SEINFRA",$B525="CREA",$B525="CAU",$B525="CEHOP",$B525="SIURB",$B525="DER-PR",$B525="SUDECAP",$B525=Aux.!$F$24,$B525=Aux.!$F$25),VLOOKUP($A525,#REF!,7,FALSE),IF($B525="CCU",VLOOKUP($A525,#REF!,6,FALSE),IF($B525="MERCADO",VLOOKUP($A525,#REF!,8,FALSE),IF($B525="PLEO",VLOOKUP($A525,#REF!,4,FALSE),IF($B525="SICRO",VLOOKUP($A525,#REF!,6,FALSE),IF($B525="SINAPI",IFERROR(SUM((VLOOKUP($A525,#REF!,14,FALSE)),VLOOKUP($A525,#REF!,20,FALSE),VLOOKUP($A525,#REF!,22,FALSE)),),"-"))))))</f>
        <v>-</v>
      </c>
      <c r="G525" s="113" t="str">
        <f>IF(OR($B525="ANP",$B525="DAER",$B525="CONSULTORIA DNIT",$B525="PREGÃO ELETRÔNICO",$B525="DMLU",$B525="DMAE",$B525="CEEE",$B525="EPTC",$B525="ORSE",$B525="SEINFRA",$B525="CREA",$B525="CAU",$B525="CEHOP",$B525="SIURB",$B525="DER-PR",$B525="SUDECAP",$B525=Aux.!$F$24,$B525=Aux.!$F$25),VLOOKUP($A525,#REF!,8,FALSE),IF($B525="CCU",VLOOKUP($A525,#REF!,7,FALSE),IF($B525="MERCADO",VLOOKUP($A525,#REF!,9,FALSE),IF($B525="PLEO",VLOOKUP($A525,#REF!,4,FALSE),IF($B525="SICRO",VLOOKUP($A525,#REF!,7,FALSE),IF($B525="SINAPI",IFERROR((VLOOKUP($A525,#REF!,16,FALSE)),(VLOOKUP($A525,#REF!,5,FALSE))),"-"))))))</f>
        <v>-</v>
      </c>
      <c r="H525" s="113" t="str">
        <f>IF(OR($B525="ANP",$B525="DAER",$B525="CONSULTORIA DNIT",$B525="PREGÃO ELETRÔNICO",$B525="DMLU",$B525="DMAE",$B525="CEEE",$B525="EPTC",$B525="ORSE",$B525="SEINFRA",$B525="CREA",$B525="CAU",$B525="CEHOP",$B525="SIURB",$B525="DER-PR",$B525="SUDECAP",$B525=Aux.!$F$24,$B525=Aux.!$F$25),VLOOKUP($A525,#REF!,5,FALSE),IF($B525="CCU",VLOOKUP($A525,#REF!,4,FALSE),IF($B525="MERCADO",VLOOKUP($A525,#REF!,6,FALSE),IF($B525="PLEO",VLOOKUP($A525,#REF!,4,FALSE),IF($B525="SICRO",VLOOKUP($A525,#REF!,4,FALSE),IF($B525="SINAPI",IFERROR((VLOOKUP($A525,#REF!,5,FALSE)),(VLOOKUP($A525,#REF!,5,FALSE))),"-"))))))</f>
        <v>-</v>
      </c>
      <c r="I525" s="114">
        <f>IF($B525="SICRO EQUIP.",VLOOKUP($A525,#REF!,10,FALSE),0)</f>
        <v>0</v>
      </c>
      <c r="J525" s="114">
        <f>IF($B525="SICRO EQUIP.",VLOOKUP($A525,#REF!,11,FALSE),0)</f>
        <v>0</v>
      </c>
      <c r="K525" s="258"/>
      <c r="L525" s="259"/>
      <c r="M525" s="115" t="e">
        <f>VLOOKUP($K525,Reajuste!$A$2:$BW$29,(MATCH($L525,Reajuste!$C$2:$BW$2,0)+2),FALSE)</f>
        <v>#N/A</v>
      </c>
      <c r="N525" s="259"/>
      <c r="O525" s="115" t="e">
        <f>VLOOKUP($K525,Reajuste!$A$2:$CW$29,(MATCH($N525,Reajuste!$C$2:$CW$2,0)+2),FALSE)</f>
        <v>#N/A</v>
      </c>
      <c r="P525" s="113">
        <f t="shared" si="0"/>
        <v>0</v>
      </c>
      <c r="Q525" s="113">
        <f t="shared" si="1"/>
        <v>0</v>
      </c>
      <c r="R525" s="113">
        <f t="shared" si="2"/>
        <v>0</v>
      </c>
      <c r="S525" s="113">
        <f t="shared" si="3"/>
        <v>0</v>
      </c>
      <c r="T525" s="113">
        <f t="shared" si="4"/>
        <v>0</v>
      </c>
      <c r="U525" s="113">
        <f t="shared" si="5"/>
        <v>0</v>
      </c>
      <c r="V525" s="4"/>
      <c r="W525" s="4"/>
      <c r="X525" s="4"/>
      <c r="Y525" s="4"/>
      <c r="Z525" s="4"/>
    </row>
    <row r="526" spans="1:26" ht="14.25" customHeight="1">
      <c r="A526" s="256"/>
      <c r="B526" s="257"/>
      <c r="C526" s="112" t="str">
        <f>IF(OR($B526="ANP",$B526="DAER",$B526="CONSULTORIA DNIT",$B526="PREGÃO ELETRÔNICO",$B526="DMLU",$B526="DMAE",$B526="CEEE",$B526="EPTC",$B526="ORSE",$B526="SEINFRA",$B526="CREA",$B526="CAU",$B526="CEHOP",$B526="SIURB",$B526="DER-PR",$B526="SUDECAP",$B526=Aux.!$F$24,$B526=Aux.!$F$25),VLOOKUP($A526,#REF!,3,FALSE),IF($B526="SICRO EQUIP.",VLOOKUP($A526,#REF!,2,FALSE),IF($B526="CCU",VLOOKUP($A526,#REF!,2,FALSE),IF($B526="MERCADO",VLOOKUP($A526,#REF!,2,FALSE),IF($B526="PLEO",VLOOKUP($A526,#REF!,2,FALSE),IF($B526="SICRO",VLOOKUP($A526,#REF!,2,FALSE),IF($B526="SINAPI",IFERROR((VLOOKUP($A526,#REF!,2,FALSE)),(VLOOKUP($A526,#REF!,2,FALSE))),"-")))))))</f>
        <v>-</v>
      </c>
      <c r="D526" s="95" t="str">
        <f>IF(OR($B526="ANP",$B526="DAER",$B526="CONSULTORIA DNIT",$B526="PREGÃO ELETRÔNICO",$B526="DMLU",$B526="DMAE",$B526="CEEE",$B526="EPTC",$B526="ORSE",$B526="SEINFRA",$B526="CREA",$B526="CAU",$B526="CEHOP",$B526="SIURB",$B526="DER-PR",$B526="SUDECAP",$B526=Aux.!$F$24,$B526=Aux.!$F$25),VLOOKUP($A526,#REF!,4,FALSE),IF($B526="SICRO EQUIP.","H",IF($B526="CCU",VLOOKUP($A526,#REF!,3,FALSE),IF($B526="MERCADO",VLOOKUP($A526,#REF!,10,FALSE),IF($B526="PLEO",VLOOKUP($A526,#REF!,3,FALSE),IF($B526="SICRO",VLOOKUP($A526,#REF!,3,FALSE),IF($B526="SINAPI",IFERROR((VLOOKUP($A526,#REF!,3,FALSE)),(VLOOKUP($A526,#REF!,3,FALSE))),"-")))))))</f>
        <v>-</v>
      </c>
      <c r="E526" s="113" t="str">
        <f>IF(OR($B526="ANP",$B526="DAER",$B526="CONSULTORIA DNIT",$B526="PREGÃO ELETRÔNICO",$B526="DMLU",$B526="DMAE",$B526="CEEE",$B526="EPTC",$B526="ORSE",$B526="SEINFRA",$B526="CREA",$B526="CAU",$B526="CEHOP",$B526="SIURB",$B526="DER-PR",$B526="SUDECAP",$B526=Aux.!$F$24,$B526=Aux.!$F$25),VLOOKUP($A526,#REF!,6,FALSE),IF($B526="CCU",VLOOKUP($A526,#REF!,5,FALSE),IF($B526="MERCADO",VLOOKUP($A526,#REF!,7,FALSE),IF($B526="PLEO",VLOOKUP($A526,#REF!,4,FALSE),IF($B526="SICRO",VLOOKUP($A526,#REF!,5,FALSE),IF($B526="SINAPI",IFERROR((VLOOKUP($A526,#REF!,18,FALSE)),),"-"))))))</f>
        <v>-</v>
      </c>
      <c r="F526" s="113" t="str">
        <f>IF(OR($B526="ANP",$B526="DAER",$B526="CONSULTORIA DNIT",$B526="PREGÃO ELETRÔNICO",$B526="DMLU",$B526="DMAE",$B526="CEEE",$B526="EPTC",$B526="ORSE",$B526="SEINFRA",$B526="CREA",$B526="CAU",$B526="CEHOP",$B526="SIURB",$B526="DER-PR",$B526="SUDECAP",$B526=Aux.!$F$24,$B526=Aux.!$F$25),VLOOKUP($A526,#REF!,7,FALSE),IF($B526="CCU",VLOOKUP($A526,#REF!,6,FALSE),IF($B526="MERCADO",VLOOKUP($A526,#REF!,8,FALSE),IF($B526="PLEO",VLOOKUP($A526,#REF!,4,FALSE),IF($B526="SICRO",VLOOKUP($A526,#REF!,6,FALSE),IF($B526="SINAPI",IFERROR(SUM((VLOOKUP($A526,#REF!,14,FALSE)),VLOOKUP($A526,#REF!,20,FALSE),VLOOKUP($A526,#REF!,22,FALSE)),),"-"))))))</f>
        <v>-</v>
      </c>
      <c r="G526" s="113" t="str">
        <f>IF(OR($B526="ANP",$B526="DAER",$B526="CONSULTORIA DNIT",$B526="PREGÃO ELETRÔNICO",$B526="DMLU",$B526="DMAE",$B526="CEEE",$B526="EPTC",$B526="ORSE",$B526="SEINFRA",$B526="CREA",$B526="CAU",$B526="CEHOP",$B526="SIURB",$B526="DER-PR",$B526="SUDECAP",$B526=Aux.!$F$24,$B526=Aux.!$F$25),VLOOKUP($A526,#REF!,8,FALSE),IF($B526="CCU",VLOOKUP($A526,#REF!,7,FALSE),IF($B526="MERCADO",VLOOKUP($A526,#REF!,9,FALSE),IF($B526="PLEO",VLOOKUP($A526,#REF!,4,FALSE),IF($B526="SICRO",VLOOKUP($A526,#REF!,7,FALSE),IF($B526="SINAPI",IFERROR((VLOOKUP($A526,#REF!,16,FALSE)),(VLOOKUP($A526,#REF!,5,FALSE))),"-"))))))</f>
        <v>-</v>
      </c>
      <c r="H526" s="113" t="str">
        <f>IF(OR($B526="ANP",$B526="DAER",$B526="CONSULTORIA DNIT",$B526="PREGÃO ELETRÔNICO",$B526="DMLU",$B526="DMAE",$B526="CEEE",$B526="EPTC",$B526="ORSE",$B526="SEINFRA",$B526="CREA",$B526="CAU",$B526="CEHOP",$B526="SIURB",$B526="DER-PR",$B526="SUDECAP",$B526=Aux.!$F$24,$B526=Aux.!$F$25),VLOOKUP($A526,#REF!,5,FALSE),IF($B526="CCU",VLOOKUP($A526,#REF!,4,FALSE),IF($B526="MERCADO",VLOOKUP($A526,#REF!,6,FALSE),IF($B526="PLEO",VLOOKUP($A526,#REF!,4,FALSE),IF($B526="SICRO",VLOOKUP($A526,#REF!,4,FALSE),IF($B526="SINAPI",IFERROR((VLOOKUP($A526,#REF!,5,FALSE)),(VLOOKUP($A526,#REF!,5,FALSE))),"-"))))))</f>
        <v>-</v>
      </c>
      <c r="I526" s="114">
        <f>IF($B526="SICRO EQUIP.",VLOOKUP($A526,#REF!,10,FALSE),0)</f>
        <v>0</v>
      </c>
      <c r="J526" s="114">
        <f>IF($B526="SICRO EQUIP.",VLOOKUP($A526,#REF!,11,FALSE),0)</f>
        <v>0</v>
      </c>
      <c r="K526" s="258"/>
      <c r="L526" s="259"/>
      <c r="M526" s="115" t="e">
        <f>VLOOKUP($K526,Reajuste!$A$2:$BW$29,(MATCH($L526,Reajuste!$C$2:$BW$2,0)+2),FALSE)</f>
        <v>#N/A</v>
      </c>
      <c r="N526" s="259"/>
      <c r="O526" s="115" t="e">
        <f>VLOOKUP($K526,Reajuste!$A$2:$CW$29,(MATCH($N526,Reajuste!$C$2:$CW$2,0)+2),FALSE)</f>
        <v>#N/A</v>
      </c>
      <c r="P526" s="113">
        <f t="shared" si="0"/>
        <v>0</v>
      </c>
      <c r="Q526" s="113">
        <f t="shared" si="1"/>
        <v>0</v>
      </c>
      <c r="R526" s="113">
        <f t="shared" si="2"/>
        <v>0</v>
      </c>
      <c r="S526" s="113">
        <f t="shared" si="3"/>
        <v>0</v>
      </c>
      <c r="T526" s="113">
        <f t="shared" si="4"/>
        <v>0</v>
      </c>
      <c r="U526" s="113">
        <f t="shared" si="5"/>
        <v>0</v>
      </c>
      <c r="V526" s="4"/>
      <c r="W526" s="4"/>
      <c r="X526" s="4"/>
      <c r="Y526" s="4"/>
      <c r="Z526" s="4"/>
    </row>
    <row r="527" spans="1:26" ht="14.25" customHeight="1">
      <c r="A527" s="256"/>
      <c r="B527" s="257"/>
      <c r="C527" s="112" t="str">
        <f>IF(OR($B527="ANP",$B527="DAER",$B527="CONSULTORIA DNIT",$B527="PREGÃO ELETRÔNICO",$B527="DMLU",$B527="DMAE",$B527="CEEE",$B527="EPTC",$B527="ORSE",$B527="SEINFRA",$B527="CREA",$B527="CAU",$B527="CEHOP",$B527="SIURB",$B527="DER-PR",$B527="SUDECAP",$B527=Aux.!$F$24,$B527=Aux.!$F$25),VLOOKUP($A527,#REF!,3,FALSE),IF($B527="SICRO EQUIP.",VLOOKUP($A527,#REF!,2,FALSE),IF($B527="CCU",VLOOKUP($A527,#REF!,2,FALSE),IF($B527="MERCADO",VLOOKUP($A527,#REF!,2,FALSE),IF($B527="PLEO",VLOOKUP($A527,#REF!,2,FALSE),IF($B527="SICRO",VLOOKUP($A527,#REF!,2,FALSE),IF($B527="SINAPI",IFERROR((VLOOKUP($A527,#REF!,2,FALSE)),(VLOOKUP($A527,#REF!,2,FALSE))),"-")))))))</f>
        <v>-</v>
      </c>
      <c r="D527" s="95" t="str">
        <f>IF(OR($B527="ANP",$B527="DAER",$B527="CONSULTORIA DNIT",$B527="PREGÃO ELETRÔNICO",$B527="DMLU",$B527="DMAE",$B527="CEEE",$B527="EPTC",$B527="ORSE",$B527="SEINFRA",$B527="CREA",$B527="CAU",$B527="CEHOP",$B527="SIURB",$B527="DER-PR",$B527="SUDECAP",$B527=Aux.!$F$24,$B527=Aux.!$F$25),VLOOKUP($A527,#REF!,4,FALSE),IF($B527="SICRO EQUIP.","H",IF($B527="CCU",VLOOKUP($A527,#REF!,3,FALSE),IF($B527="MERCADO",VLOOKUP($A527,#REF!,10,FALSE),IF($B527="PLEO",VLOOKUP($A527,#REF!,3,FALSE),IF($B527="SICRO",VLOOKUP($A527,#REF!,3,FALSE),IF($B527="SINAPI",IFERROR((VLOOKUP($A527,#REF!,3,FALSE)),(VLOOKUP($A527,#REF!,3,FALSE))),"-")))))))</f>
        <v>-</v>
      </c>
      <c r="E527" s="113" t="str">
        <f>IF(OR($B527="ANP",$B527="DAER",$B527="CONSULTORIA DNIT",$B527="PREGÃO ELETRÔNICO",$B527="DMLU",$B527="DMAE",$B527="CEEE",$B527="EPTC",$B527="ORSE",$B527="SEINFRA",$B527="CREA",$B527="CAU",$B527="CEHOP",$B527="SIURB",$B527="DER-PR",$B527="SUDECAP",$B527=Aux.!$F$24,$B527=Aux.!$F$25),VLOOKUP($A527,#REF!,6,FALSE),IF($B527="CCU",VLOOKUP($A527,#REF!,5,FALSE),IF($B527="MERCADO",VLOOKUP($A527,#REF!,7,FALSE),IF($B527="PLEO",VLOOKUP($A527,#REF!,4,FALSE),IF($B527="SICRO",VLOOKUP($A527,#REF!,5,FALSE),IF($B527="SINAPI",IFERROR((VLOOKUP($A527,#REF!,18,FALSE)),),"-"))))))</f>
        <v>-</v>
      </c>
      <c r="F527" s="113" t="str">
        <f>IF(OR($B527="ANP",$B527="DAER",$B527="CONSULTORIA DNIT",$B527="PREGÃO ELETRÔNICO",$B527="DMLU",$B527="DMAE",$B527="CEEE",$B527="EPTC",$B527="ORSE",$B527="SEINFRA",$B527="CREA",$B527="CAU",$B527="CEHOP",$B527="SIURB",$B527="DER-PR",$B527="SUDECAP",$B527=Aux.!$F$24,$B527=Aux.!$F$25),VLOOKUP($A527,#REF!,7,FALSE),IF($B527="CCU",VLOOKUP($A527,#REF!,6,FALSE),IF($B527="MERCADO",VLOOKUP($A527,#REF!,8,FALSE),IF($B527="PLEO",VLOOKUP($A527,#REF!,4,FALSE),IF($B527="SICRO",VLOOKUP($A527,#REF!,6,FALSE),IF($B527="SINAPI",IFERROR(SUM((VLOOKUP($A527,#REF!,14,FALSE)),VLOOKUP($A527,#REF!,20,FALSE),VLOOKUP($A527,#REF!,22,FALSE)),),"-"))))))</f>
        <v>-</v>
      </c>
      <c r="G527" s="113" t="str">
        <f>IF(OR($B527="ANP",$B527="DAER",$B527="CONSULTORIA DNIT",$B527="PREGÃO ELETRÔNICO",$B527="DMLU",$B527="DMAE",$B527="CEEE",$B527="EPTC",$B527="ORSE",$B527="SEINFRA",$B527="CREA",$B527="CAU",$B527="CEHOP",$B527="SIURB",$B527="DER-PR",$B527="SUDECAP",$B527=Aux.!$F$24,$B527=Aux.!$F$25),VLOOKUP($A527,#REF!,8,FALSE),IF($B527="CCU",VLOOKUP($A527,#REF!,7,FALSE),IF($B527="MERCADO",VLOOKUP($A527,#REF!,9,FALSE),IF($B527="PLEO",VLOOKUP($A527,#REF!,4,FALSE),IF($B527="SICRO",VLOOKUP($A527,#REF!,7,FALSE),IF($B527="SINAPI",IFERROR((VLOOKUP($A527,#REF!,16,FALSE)),(VLOOKUP($A527,#REF!,5,FALSE))),"-"))))))</f>
        <v>-</v>
      </c>
      <c r="H527" s="113" t="str">
        <f>IF(OR($B527="ANP",$B527="DAER",$B527="CONSULTORIA DNIT",$B527="PREGÃO ELETRÔNICO",$B527="DMLU",$B527="DMAE",$B527="CEEE",$B527="EPTC",$B527="ORSE",$B527="SEINFRA",$B527="CREA",$B527="CAU",$B527="CEHOP",$B527="SIURB",$B527="DER-PR",$B527="SUDECAP",$B527=Aux.!$F$24,$B527=Aux.!$F$25),VLOOKUP($A527,#REF!,5,FALSE),IF($B527="CCU",VLOOKUP($A527,#REF!,4,FALSE),IF($B527="MERCADO",VLOOKUP($A527,#REF!,6,FALSE),IF($B527="PLEO",VLOOKUP($A527,#REF!,4,FALSE),IF($B527="SICRO",VLOOKUP($A527,#REF!,4,FALSE),IF($B527="SINAPI",IFERROR((VLOOKUP($A527,#REF!,5,FALSE)),(VLOOKUP($A527,#REF!,5,FALSE))),"-"))))))</f>
        <v>-</v>
      </c>
      <c r="I527" s="114">
        <f>IF($B527="SICRO EQUIP.",VLOOKUP($A527,#REF!,10,FALSE),0)</f>
        <v>0</v>
      </c>
      <c r="J527" s="114">
        <f>IF($B527="SICRO EQUIP.",VLOOKUP($A527,#REF!,11,FALSE),0)</f>
        <v>0</v>
      </c>
      <c r="K527" s="258"/>
      <c r="L527" s="259"/>
      <c r="M527" s="115" t="e">
        <f>VLOOKUP($K527,Reajuste!$A$2:$BW$29,(MATCH($L527,Reajuste!$C$2:$BW$2,0)+2),FALSE)</f>
        <v>#N/A</v>
      </c>
      <c r="N527" s="259"/>
      <c r="O527" s="115" t="e">
        <f>VLOOKUP($K527,Reajuste!$A$2:$CW$29,(MATCH($N527,Reajuste!$C$2:$CW$2,0)+2),FALSE)</f>
        <v>#N/A</v>
      </c>
      <c r="P527" s="113">
        <f t="shared" si="0"/>
        <v>0</v>
      </c>
      <c r="Q527" s="113">
        <f t="shared" si="1"/>
        <v>0</v>
      </c>
      <c r="R527" s="113">
        <f t="shared" si="2"/>
        <v>0</v>
      </c>
      <c r="S527" s="113">
        <f t="shared" si="3"/>
        <v>0</v>
      </c>
      <c r="T527" s="113">
        <f t="shared" si="4"/>
        <v>0</v>
      </c>
      <c r="U527" s="113">
        <f t="shared" si="5"/>
        <v>0</v>
      </c>
      <c r="V527" s="4"/>
      <c r="W527" s="4"/>
      <c r="X527" s="4"/>
      <c r="Y527" s="4"/>
      <c r="Z527" s="4"/>
    </row>
    <row r="528" spans="1:26" ht="14.25" customHeight="1">
      <c r="A528" s="256"/>
      <c r="B528" s="257"/>
      <c r="C528" s="112" t="str">
        <f>IF(OR($B528="ANP",$B528="DAER",$B528="CONSULTORIA DNIT",$B528="PREGÃO ELETRÔNICO",$B528="DMLU",$B528="DMAE",$B528="CEEE",$B528="EPTC",$B528="ORSE",$B528="SEINFRA",$B528="CREA",$B528="CAU",$B528="CEHOP",$B528="SIURB",$B528="DER-PR",$B528="SUDECAP",$B528=Aux.!$F$24,$B528=Aux.!$F$25),VLOOKUP($A528,#REF!,3,FALSE),IF($B528="SICRO EQUIP.",VLOOKUP($A528,#REF!,2,FALSE),IF($B528="CCU",VLOOKUP($A528,#REF!,2,FALSE),IF($B528="MERCADO",VLOOKUP($A528,#REF!,2,FALSE),IF($B528="PLEO",VLOOKUP($A528,#REF!,2,FALSE),IF($B528="SICRO",VLOOKUP($A528,#REF!,2,FALSE),IF($B528="SINAPI",IFERROR((VLOOKUP($A528,#REF!,2,FALSE)),(VLOOKUP($A528,#REF!,2,FALSE))),"-")))))))</f>
        <v>-</v>
      </c>
      <c r="D528" s="95" t="str">
        <f>IF(OR($B528="ANP",$B528="DAER",$B528="CONSULTORIA DNIT",$B528="PREGÃO ELETRÔNICO",$B528="DMLU",$B528="DMAE",$B528="CEEE",$B528="EPTC",$B528="ORSE",$B528="SEINFRA",$B528="CREA",$B528="CAU",$B528="CEHOP",$B528="SIURB",$B528="DER-PR",$B528="SUDECAP",$B528=Aux.!$F$24,$B528=Aux.!$F$25),VLOOKUP($A528,#REF!,4,FALSE),IF($B528="SICRO EQUIP.","H",IF($B528="CCU",VLOOKUP($A528,#REF!,3,FALSE),IF($B528="MERCADO",VLOOKUP($A528,#REF!,10,FALSE),IF($B528="PLEO",VLOOKUP($A528,#REF!,3,FALSE),IF($B528="SICRO",VLOOKUP($A528,#REF!,3,FALSE),IF($B528="SINAPI",IFERROR((VLOOKUP($A528,#REF!,3,FALSE)),(VLOOKUP($A528,#REF!,3,FALSE))),"-")))))))</f>
        <v>-</v>
      </c>
      <c r="E528" s="113" t="str">
        <f>IF(OR($B528="ANP",$B528="DAER",$B528="CONSULTORIA DNIT",$B528="PREGÃO ELETRÔNICO",$B528="DMLU",$B528="DMAE",$B528="CEEE",$B528="EPTC",$B528="ORSE",$B528="SEINFRA",$B528="CREA",$B528="CAU",$B528="CEHOP",$B528="SIURB",$B528="DER-PR",$B528="SUDECAP",$B528=Aux.!$F$24,$B528=Aux.!$F$25),VLOOKUP($A528,#REF!,6,FALSE),IF($B528="CCU",VLOOKUP($A528,#REF!,5,FALSE),IF($B528="MERCADO",VLOOKUP($A528,#REF!,7,FALSE),IF($B528="PLEO",VLOOKUP($A528,#REF!,4,FALSE),IF($B528="SICRO",VLOOKUP($A528,#REF!,5,FALSE),IF($B528="SINAPI",IFERROR((VLOOKUP($A528,#REF!,18,FALSE)),),"-"))))))</f>
        <v>-</v>
      </c>
      <c r="F528" s="113" t="str">
        <f>IF(OR($B528="ANP",$B528="DAER",$B528="CONSULTORIA DNIT",$B528="PREGÃO ELETRÔNICO",$B528="DMLU",$B528="DMAE",$B528="CEEE",$B528="EPTC",$B528="ORSE",$B528="SEINFRA",$B528="CREA",$B528="CAU",$B528="CEHOP",$B528="SIURB",$B528="DER-PR",$B528="SUDECAP",$B528=Aux.!$F$24,$B528=Aux.!$F$25),VLOOKUP($A528,#REF!,7,FALSE),IF($B528="CCU",VLOOKUP($A528,#REF!,6,FALSE),IF($B528="MERCADO",VLOOKUP($A528,#REF!,8,FALSE),IF($B528="PLEO",VLOOKUP($A528,#REF!,4,FALSE),IF($B528="SICRO",VLOOKUP($A528,#REF!,6,FALSE),IF($B528="SINAPI",IFERROR(SUM((VLOOKUP($A528,#REF!,14,FALSE)),VLOOKUP($A528,#REF!,20,FALSE),VLOOKUP($A528,#REF!,22,FALSE)),),"-"))))))</f>
        <v>-</v>
      </c>
      <c r="G528" s="113" t="str">
        <f>IF(OR($B528="ANP",$B528="DAER",$B528="CONSULTORIA DNIT",$B528="PREGÃO ELETRÔNICO",$B528="DMLU",$B528="DMAE",$B528="CEEE",$B528="EPTC",$B528="ORSE",$B528="SEINFRA",$B528="CREA",$B528="CAU",$B528="CEHOP",$B528="SIURB",$B528="DER-PR",$B528="SUDECAP",$B528=Aux.!$F$24,$B528=Aux.!$F$25),VLOOKUP($A528,#REF!,8,FALSE),IF($B528="CCU",VLOOKUP($A528,#REF!,7,FALSE),IF($B528="MERCADO",VLOOKUP($A528,#REF!,9,FALSE),IF($B528="PLEO",VLOOKUP($A528,#REF!,4,FALSE),IF($B528="SICRO",VLOOKUP($A528,#REF!,7,FALSE),IF($B528="SINAPI",IFERROR((VLOOKUP($A528,#REF!,16,FALSE)),(VLOOKUP($A528,#REF!,5,FALSE))),"-"))))))</f>
        <v>-</v>
      </c>
      <c r="H528" s="113" t="str">
        <f>IF(OR($B528="ANP",$B528="DAER",$B528="CONSULTORIA DNIT",$B528="PREGÃO ELETRÔNICO",$B528="DMLU",$B528="DMAE",$B528="CEEE",$B528="EPTC",$B528="ORSE",$B528="SEINFRA",$B528="CREA",$B528="CAU",$B528="CEHOP",$B528="SIURB",$B528="DER-PR",$B528="SUDECAP",$B528=Aux.!$F$24,$B528=Aux.!$F$25),VLOOKUP($A528,#REF!,5,FALSE),IF($B528="CCU",VLOOKUP($A528,#REF!,4,FALSE),IF($B528="MERCADO",VLOOKUP($A528,#REF!,6,FALSE),IF($B528="PLEO",VLOOKUP($A528,#REF!,4,FALSE),IF($B528="SICRO",VLOOKUP($A528,#REF!,4,FALSE),IF($B528="SINAPI",IFERROR((VLOOKUP($A528,#REF!,5,FALSE)),(VLOOKUP($A528,#REF!,5,FALSE))),"-"))))))</f>
        <v>-</v>
      </c>
      <c r="I528" s="114">
        <f>IF($B528="SICRO EQUIP.",VLOOKUP($A528,#REF!,10,FALSE),0)</f>
        <v>0</v>
      </c>
      <c r="J528" s="114">
        <f>IF($B528="SICRO EQUIP.",VLOOKUP($A528,#REF!,11,FALSE),0)</f>
        <v>0</v>
      </c>
      <c r="K528" s="258"/>
      <c r="L528" s="259"/>
      <c r="M528" s="115" t="e">
        <f>VLOOKUP($K528,Reajuste!$A$2:$BW$29,(MATCH($L528,Reajuste!$C$2:$BW$2,0)+2),FALSE)</f>
        <v>#N/A</v>
      </c>
      <c r="N528" s="259"/>
      <c r="O528" s="115" t="e">
        <f>VLOOKUP($K528,Reajuste!$A$2:$CW$29,(MATCH($N528,Reajuste!$C$2:$CW$2,0)+2),FALSE)</f>
        <v>#N/A</v>
      </c>
      <c r="P528" s="113">
        <f t="shared" si="0"/>
        <v>0</v>
      </c>
      <c r="Q528" s="113">
        <f t="shared" si="1"/>
        <v>0</v>
      </c>
      <c r="R528" s="113">
        <f t="shared" si="2"/>
        <v>0</v>
      </c>
      <c r="S528" s="113">
        <f t="shared" si="3"/>
        <v>0</v>
      </c>
      <c r="T528" s="113">
        <f t="shared" si="4"/>
        <v>0</v>
      </c>
      <c r="U528" s="113">
        <f t="shared" si="5"/>
        <v>0</v>
      </c>
      <c r="V528" s="4"/>
      <c r="W528" s="4"/>
      <c r="X528" s="4"/>
      <c r="Y528" s="4"/>
      <c r="Z528" s="4"/>
    </row>
    <row r="529" spans="1:26" ht="14.25" customHeight="1">
      <c r="A529" s="256"/>
      <c r="B529" s="257"/>
      <c r="C529" s="112" t="str">
        <f>IF(OR($B529="ANP",$B529="DAER",$B529="CONSULTORIA DNIT",$B529="PREGÃO ELETRÔNICO",$B529="DMLU",$B529="DMAE",$B529="CEEE",$B529="EPTC",$B529="ORSE",$B529="SEINFRA",$B529="CREA",$B529="CAU",$B529="CEHOP",$B529="SIURB",$B529="DER-PR",$B529="SUDECAP",$B529=Aux.!$F$24,$B529=Aux.!$F$25),VLOOKUP($A529,#REF!,3,FALSE),IF($B529="SICRO EQUIP.",VLOOKUP($A529,#REF!,2,FALSE),IF($B529="CCU",VLOOKUP($A529,#REF!,2,FALSE),IF($B529="MERCADO",VLOOKUP($A529,#REF!,2,FALSE),IF($B529="PLEO",VLOOKUP($A529,#REF!,2,FALSE),IF($B529="SICRO",VLOOKUP($A529,#REF!,2,FALSE),IF($B529="SINAPI",IFERROR((VLOOKUP($A529,#REF!,2,FALSE)),(VLOOKUP($A529,#REF!,2,FALSE))),"-")))))))</f>
        <v>-</v>
      </c>
      <c r="D529" s="95" t="str">
        <f>IF(OR($B529="ANP",$B529="DAER",$B529="CONSULTORIA DNIT",$B529="PREGÃO ELETRÔNICO",$B529="DMLU",$B529="DMAE",$B529="CEEE",$B529="EPTC",$B529="ORSE",$B529="SEINFRA",$B529="CREA",$B529="CAU",$B529="CEHOP",$B529="SIURB",$B529="DER-PR",$B529="SUDECAP",$B529=Aux.!$F$24,$B529=Aux.!$F$25),VLOOKUP($A529,#REF!,4,FALSE),IF($B529="SICRO EQUIP.","H",IF($B529="CCU",VLOOKUP($A529,#REF!,3,FALSE),IF($B529="MERCADO",VLOOKUP($A529,#REF!,10,FALSE),IF($B529="PLEO",VLOOKUP($A529,#REF!,3,FALSE),IF($B529="SICRO",VLOOKUP($A529,#REF!,3,FALSE),IF($B529="SINAPI",IFERROR((VLOOKUP($A529,#REF!,3,FALSE)),(VLOOKUP($A529,#REF!,3,FALSE))),"-")))))))</f>
        <v>-</v>
      </c>
      <c r="E529" s="113" t="str">
        <f>IF(OR($B529="ANP",$B529="DAER",$B529="CONSULTORIA DNIT",$B529="PREGÃO ELETRÔNICO",$B529="DMLU",$B529="DMAE",$B529="CEEE",$B529="EPTC",$B529="ORSE",$B529="SEINFRA",$B529="CREA",$B529="CAU",$B529="CEHOP",$B529="SIURB",$B529="DER-PR",$B529="SUDECAP",$B529=Aux.!$F$24,$B529=Aux.!$F$25),VLOOKUP($A529,#REF!,6,FALSE),IF($B529="CCU",VLOOKUP($A529,#REF!,5,FALSE),IF($B529="MERCADO",VLOOKUP($A529,#REF!,7,FALSE),IF($B529="PLEO",VLOOKUP($A529,#REF!,4,FALSE),IF($B529="SICRO",VLOOKUP($A529,#REF!,5,FALSE),IF($B529="SINAPI",IFERROR((VLOOKUP($A529,#REF!,18,FALSE)),),"-"))))))</f>
        <v>-</v>
      </c>
      <c r="F529" s="113" t="str">
        <f>IF(OR($B529="ANP",$B529="DAER",$B529="CONSULTORIA DNIT",$B529="PREGÃO ELETRÔNICO",$B529="DMLU",$B529="DMAE",$B529="CEEE",$B529="EPTC",$B529="ORSE",$B529="SEINFRA",$B529="CREA",$B529="CAU",$B529="CEHOP",$B529="SIURB",$B529="DER-PR",$B529="SUDECAP",$B529=Aux.!$F$24,$B529=Aux.!$F$25),VLOOKUP($A529,#REF!,7,FALSE),IF($B529="CCU",VLOOKUP($A529,#REF!,6,FALSE),IF($B529="MERCADO",VLOOKUP($A529,#REF!,8,FALSE),IF($B529="PLEO",VLOOKUP($A529,#REF!,4,FALSE),IF($B529="SICRO",VLOOKUP($A529,#REF!,6,FALSE),IF($B529="SINAPI",IFERROR(SUM((VLOOKUP($A529,#REF!,14,FALSE)),VLOOKUP($A529,#REF!,20,FALSE),VLOOKUP($A529,#REF!,22,FALSE)),),"-"))))))</f>
        <v>-</v>
      </c>
      <c r="G529" s="113" t="str">
        <f>IF(OR($B529="ANP",$B529="DAER",$B529="CONSULTORIA DNIT",$B529="PREGÃO ELETRÔNICO",$B529="DMLU",$B529="DMAE",$B529="CEEE",$B529="EPTC",$B529="ORSE",$B529="SEINFRA",$B529="CREA",$B529="CAU",$B529="CEHOP",$B529="SIURB",$B529="DER-PR",$B529="SUDECAP",$B529=Aux.!$F$24,$B529=Aux.!$F$25),VLOOKUP($A529,#REF!,8,FALSE),IF($B529="CCU",VLOOKUP($A529,#REF!,7,FALSE),IF($B529="MERCADO",VLOOKUP($A529,#REF!,9,FALSE),IF($B529="PLEO",VLOOKUP($A529,#REF!,4,FALSE),IF($B529="SICRO",VLOOKUP($A529,#REF!,7,FALSE),IF($B529="SINAPI",IFERROR((VLOOKUP($A529,#REF!,16,FALSE)),(VLOOKUP($A529,#REF!,5,FALSE))),"-"))))))</f>
        <v>-</v>
      </c>
      <c r="H529" s="113" t="str">
        <f>IF(OR($B529="ANP",$B529="DAER",$B529="CONSULTORIA DNIT",$B529="PREGÃO ELETRÔNICO",$B529="DMLU",$B529="DMAE",$B529="CEEE",$B529="EPTC",$B529="ORSE",$B529="SEINFRA",$B529="CREA",$B529="CAU",$B529="CEHOP",$B529="SIURB",$B529="DER-PR",$B529="SUDECAP",$B529=Aux.!$F$24,$B529=Aux.!$F$25),VLOOKUP($A529,#REF!,5,FALSE),IF($B529="CCU",VLOOKUP($A529,#REF!,4,FALSE),IF($B529="MERCADO",VLOOKUP($A529,#REF!,6,FALSE),IF($B529="PLEO",VLOOKUP($A529,#REF!,4,FALSE),IF($B529="SICRO",VLOOKUP($A529,#REF!,4,FALSE),IF($B529="SINAPI",IFERROR((VLOOKUP($A529,#REF!,5,FALSE)),(VLOOKUP($A529,#REF!,5,FALSE))),"-"))))))</f>
        <v>-</v>
      </c>
      <c r="I529" s="114">
        <f>IF($B529="SICRO EQUIP.",VLOOKUP($A529,#REF!,10,FALSE),0)</f>
        <v>0</v>
      </c>
      <c r="J529" s="114">
        <f>IF($B529="SICRO EQUIP.",VLOOKUP($A529,#REF!,11,FALSE),0)</f>
        <v>0</v>
      </c>
      <c r="K529" s="258"/>
      <c r="L529" s="259"/>
      <c r="M529" s="115" t="e">
        <f>VLOOKUP($K529,Reajuste!$A$2:$BW$29,(MATCH($L529,Reajuste!$C$2:$BW$2,0)+2),FALSE)</f>
        <v>#N/A</v>
      </c>
      <c r="N529" s="259"/>
      <c r="O529" s="115" t="e">
        <f>VLOOKUP($K529,Reajuste!$A$2:$CW$29,(MATCH($N529,Reajuste!$C$2:$CW$2,0)+2),FALSE)</f>
        <v>#N/A</v>
      </c>
      <c r="P529" s="113">
        <f t="shared" si="0"/>
        <v>0</v>
      </c>
      <c r="Q529" s="113">
        <f t="shared" si="1"/>
        <v>0</v>
      </c>
      <c r="R529" s="113">
        <f t="shared" si="2"/>
        <v>0</v>
      </c>
      <c r="S529" s="113">
        <f t="shared" si="3"/>
        <v>0</v>
      </c>
      <c r="T529" s="113">
        <f t="shared" si="4"/>
        <v>0</v>
      </c>
      <c r="U529" s="113">
        <f t="shared" si="5"/>
        <v>0</v>
      </c>
      <c r="V529" s="4"/>
      <c r="W529" s="4"/>
      <c r="X529" s="4"/>
      <c r="Y529" s="4"/>
      <c r="Z529" s="4"/>
    </row>
    <row r="530" spans="1:26" ht="14.25" customHeight="1">
      <c r="A530" s="256"/>
      <c r="B530" s="257"/>
      <c r="C530" s="112" t="str">
        <f>IF(OR($B530="ANP",$B530="DAER",$B530="CONSULTORIA DNIT",$B530="PREGÃO ELETRÔNICO",$B530="DMLU",$B530="DMAE",$B530="CEEE",$B530="EPTC",$B530="ORSE",$B530="SEINFRA",$B530="CREA",$B530="CAU",$B530="CEHOP",$B530="SIURB",$B530="DER-PR",$B530="SUDECAP",$B530=Aux.!$F$24,$B530=Aux.!$F$25),VLOOKUP($A530,#REF!,3,FALSE),IF($B530="SICRO EQUIP.",VLOOKUP($A530,#REF!,2,FALSE),IF($B530="CCU",VLOOKUP($A530,#REF!,2,FALSE),IF($B530="MERCADO",VLOOKUP($A530,#REF!,2,FALSE),IF($B530="PLEO",VLOOKUP($A530,#REF!,2,FALSE),IF($B530="SICRO",VLOOKUP($A530,#REF!,2,FALSE),IF($B530="SINAPI",IFERROR((VLOOKUP($A530,#REF!,2,FALSE)),(VLOOKUP($A530,#REF!,2,FALSE))),"-")))))))</f>
        <v>-</v>
      </c>
      <c r="D530" s="95" t="str">
        <f>IF(OR($B530="ANP",$B530="DAER",$B530="CONSULTORIA DNIT",$B530="PREGÃO ELETRÔNICO",$B530="DMLU",$B530="DMAE",$B530="CEEE",$B530="EPTC",$B530="ORSE",$B530="SEINFRA",$B530="CREA",$B530="CAU",$B530="CEHOP",$B530="SIURB",$B530="DER-PR",$B530="SUDECAP",$B530=Aux.!$F$24,$B530=Aux.!$F$25),VLOOKUP($A530,#REF!,4,FALSE),IF($B530="SICRO EQUIP.","H",IF($B530="CCU",VLOOKUP($A530,#REF!,3,FALSE),IF($B530="MERCADO",VLOOKUP($A530,#REF!,10,FALSE),IF($B530="PLEO",VLOOKUP($A530,#REF!,3,FALSE),IF($B530="SICRO",VLOOKUP($A530,#REF!,3,FALSE),IF($B530="SINAPI",IFERROR((VLOOKUP($A530,#REF!,3,FALSE)),(VLOOKUP($A530,#REF!,3,FALSE))),"-")))))))</f>
        <v>-</v>
      </c>
      <c r="E530" s="113" t="str">
        <f>IF(OR($B530="ANP",$B530="DAER",$B530="CONSULTORIA DNIT",$B530="PREGÃO ELETRÔNICO",$B530="DMLU",$B530="DMAE",$B530="CEEE",$B530="EPTC",$B530="ORSE",$B530="SEINFRA",$B530="CREA",$B530="CAU",$B530="CEHOP",$B530="SIURB",$B530="DER-PR",$B530="SUDECAP",$B530=Aux.!$F$24,$B530=Aux.!$F$25),VLOOKUP($A530,#REF!,6,FALSE),IF($B530="CCU",VLOOKUP($A530,#REF!,5,FALSE),IF($B530="MERCADO",VLOOKUP($A530,#REF!,7,FALSE),IF($B530="PLEO",VLOOKUP($A530,#REF!,4,FALSE),IF($B530="SICRO",VLOOKUP($A530,#REF!,5,FALSE),IF($B530="SINAPI",IFERROR((VLOOKUP($A530,#REF!,18,FALSE)),),"-"))))))</f>
        <v>-</v>
      </c>
      <c r="F530" s="113" t="str">
        <f>IF(OR($B530="ANP",$B530="DAER",$B530="CONSULTORIA DNIT",$B530="PREGÃO ELETRÔNICO",$B530="DMLU",$B530="DMAE",$B530="CEEE",$B530="EPTC",$B530="ORSE",$B530="SEINFRA",$B530="CREA",$B530="CAU",$B530="CEHOP",$B530="SIURB",$B530="DER-PR",$B530="SUDECAP",$B530=Aux.!$F$24,$B530=Aux.!$F$25),VLOOKUP($A530,#REF!,7,FALSE),IF($B530="CCU",VLOOKUP($A530,#REF!,6,FALSE),IF($B530="MERCADO",VLOOKUP($A530,#REF!,8,FALSE),IF($B530="PLEO",VLOOKUP($A530,#REF!,4,FALSE),IF($B530="SICRO",VLOOKUP($A530,#REF!,6,FALSE),IF($B530="SINAPI",IFERROR(SUM((VLOOKUP($A530,#REF!,14,FALSE)),VLOOKUP($A530,#REF!,20,FALSE),VLOOKUP($A530,#REF!,22,FALSE)),),"-"))))))</f>
        <v>-</v>
      </c>
      <c r="G530" s="113" t="str">
        <f>IF(OR($B530="ANP",$B530="DAER",$B530="CONSULTORIA DNIT",$B530="PREGÃO ELETRÔNICO",$B530="DMLU",$B530="DMAE",$B530="CEEE",$B530="EPTC",$B530="ORSE",$B530="SEINFRA",$B530="CREA",$B530="CAU",$B530="CEHOP",$B530="SIURB",$B530="DER-PR",$B530="SUDECAP",$B530=Aux.!$F$24,$B530=Aux.!$F$25),VLOOKUP($A530,#REF!,8,FALSE),IF($B530="CCU",VLOOKUP($A530,#REF!,7,FALSE),IF($B530="MERCADO",VLOOKUP($A530,#REF!,9,FALSE),IF($B530="PLEO",VLOOKUP($A530,#REF!,4,FALSE),IF($B530="SICRO",VLOOKUP($A530,#REF!,7,FALSE),IF($B530="SINAPI",IFERROR((VLOOKUP($A530,#REF!,16,FALSE)),(VLOOKUP($A530,#REF!,5,FALSE))),"-"))))))</f>
        <v>-</v>
      </c>
      <c r="H530" s="113" t="str">
        <f>IF(OR($B530="ANP",$B530="DAER",$B530="CONSULTORIA DNIT",$B530="PREGÃO ELETRÔNICO",$B530="DMLU",$B530="DMAE",$B530="CEEE",$B530="EPTC",$B530="ORSE",$B530="SEINFRA",$B530="CREA",$B530="CAU",$B530="CEHOP",$B530="SIURB",$B530="DER-PR",$B530="SUDECAP",$B530=Aux.!$F$24,$B530=Aux.!$F$25),VLOOKUP($A530,#REF!,5,FALSE),IF($B530="CCU",VLOOKUP($A530,#REF!,4,FALSE),IF($B530="MERCADO",VLOOKUP($A530,#REF!,6,FALSE),IF($B530="PLEO",VLOOKUP($A530,#REF!,4,FALSE),IF($B530="SICRO",VLOOKUP($A530,#REF!,4,FALSE),IF($B530="SINAPI",IFERROR((VLOOKUP($A530,#REF!,5,FALSE)),(VLOOKUP($A530,#REF!,5,FALSE))),"-"))))))</f>
        <v>-</v>
      </c>
      <c r="I530" s="114">
        <f>IF($B530="SICRO EQUIP.",VLOOKUP($A530,#REF!,10,FALSE),0)</f>
        <v>0</v>
      </c>
      <c r="J530" s="114">
        <f>IF($B530="SICRO EQUIP.",VLOOKUP($A530,#REF!,11,FALSE),0)</f>
        <v>0</v>
      </c>
      <c r="K530" s="258"/>
      <c r="L530" s="259"/>
      <c r="M530" s="115" t="e">
        <f>VLOOKUP($K530,Reajuste!$A$2:$BW$29,(MATCH($L530,Reajuste!$C$2:$BW$2,0)+2),FALSE)</f>
        <v>#N/A</v>
      </c>
      <c r="N530" s="259"/>
      <c r="O530" s="115" t="e">
        <f>VLOOKUP($K530,Reajuste!$A$2:$CW$29,(MATCH($N530,Reajuste!$C$2:$CW$2,0)+2),FALSE)</f>
        <v>#N/A</v>
      </c>
      <c r="P530" s="113">
        <f t="shared" si="0"/>
        <v>0</v>
      </c>
      <c r="Q530" s="113">
        <f t="shared" si="1"/>
        <v>0</v>
      </c>
      <c r="R530" s="113">
        <f t="shared" si="2"/>
        <v>0</v>
      </c>
      <c r="S530" s="113">
        <f t="shared" si="3"/>
        <v>0</v>
      </c>
      <c r="T530" s="113">
        <f t="shared" si="4"/>
        <v>0</v>
      </c>
      <c r="U530" s="113">
        <f t="shared" si="5"/>
        <v>0</v>
      </c>
      <c r="V530" s="4"/>
      <c r="W530" s="4"/>
      <c r="X530" s="4"/>
      <c r="Y530" s="4"/>
      <c r="Z530" s="4"/>
    </row>
    <row r="531" spans="1:26" ht="14.25" customHeight="1">
      <c r="A531" s="256"/>
      <c r="B531" s="257"/>
      <c r="C531" s="112" t="str">
        <f>IF(OR($B531="ANP",$B531="DAER",$B531="CONSULTORIA DNIT",$B531="PREGÃO ELETRÔNICO",$B531="DMLU",$B531="DMAE",$B531="CEEE",$B531="EPTC",$B531="ORSE",$B531="SEINFRA",$B531="CREA",$B531="CAU",$B531="CEHOP",$B531="SIURB",$B531="DER-PR",$B531="SUDECAP",$B531=Aux.!$F$24,$B531=Aux.!$F$25),VLOOKUP($A531,#REF!,3,FALSE),IF($B531="SICRO EQUIP.",VLOOKUP($A531,#REF!,2,FALSE),IF($B531="CCU",VLOOKUP($A531,#REF!,2,FALSE),IF($B531="MERCADO",VLOOKUP($A531,#REF!,2,FALSE),IF($B531="PLEO",VLOOKUP($A531,#REF!,2,FALSE),IF($B531="SICRO",VLOOKUP($A531,#REF!,2,FALSE),IF($B531="SINAPI",IFERROR((VLOOKUP($A531,#REF!,2,FALSE)),(VLOOKUP($A531,#REF!,2,FALSE))),"-")))))))</f>
        <v>-</v>
      </c>
      <c r="D531" s="95" t="str">
        <f>IF(OR($B531="ANP",$B531="DAER",$B531="CONSULTORIA DNIT",$B531="PREGÃO ELETRÔNICO",$B531="DMLU",$B531="DMAE",$B531="CEEE",$B531="EPTC",$B531="ORSE",$B531="SEINFRA",$B531="CREA",$B531="CAU",$B531="CEHOP",$B531="SIURB",$B531="DER-PR",$B531="SUDECAP",$B531=Aux.!$F$24,$B531=Aux.!$F$25),VLOOKUP($A531,#REF!,4,FALSE),IF($B531="SICRO EQUIP.","H",IF($B531="CCU",VLOOKUP($A531,#REF!,3,FALSE),IF($B531="MERCADO",VLOOKUP($A531,#REF!,10,FALSE),IF($B531="PLEO",VLOOKUP($A531,#REF!,3,FALSE),IF($B531="SICRO",VLOOKUP($A531,#REF!,3,FALSE),IF($B531="SINAPI",IFERROR((VLOOKUP($A531,#REF!,3,FALSE)),(VLOOKUP($A531,#REF!,3,FALSE))),"-")))))))</f>
        <v>-</v>
      </c>
      <c r="E531" s="113" t="str">
        <f>IF(OR($B531="ANP",$B531="DAER",$B531="CONSULTORIA DNIT",$B531="PREGÃO ELETRÔNICO",$B531="DMLU",$B531="DMAE",$B531="CEEE",$B531="EPTC",$B531="ORSE",$B531="SEINFRA",$B531="CREA",$B531="CAU",$B531="CEHOP",$B531="SIURB",$B531="DER-PR",$B531="SUDECAP",$B531=Aux.!$F$24,$B531=Aux.!$F$25),VLOOKUP($A531,#REF!,6,FALSE),IF($B531="CCU",VLOOKUP($A531,#REF!,5,FALSE),IF($B531="MERCADO",VLOOKUP($A531,#REF!,7,FALSE),IF($B531="PLEO",VLOOKUP($A531,#REF!,4,FALSE),IF($B531="SICRO",VLOOKUP($A531,#REF!,5,FALSE),IF($B531="SINAPI",IFERROR((VLOOKUP($A531,#REF!,18,FALSE)),),"-"))))))</f>
        <v>-</v>
      </c>
      <c r="F531" s="113" t="str">
        <f>IF(OR($B531="ANP",$B531="DAER",$B531="CONSULTORIA DNIT",$B531="PREGÃO ELETRÔNICO",$B531="DMLU",$B531="DMAE",$B531="CEEE",$B531="EPTC",$B531="ORSE",$B531="SEINFRA",$B531="CREA",$B531="CAU",$B531="CEHOP",$B531="SIURB",$B531="DER-PR",$B531="SUDECAP",$B531=Aux.!$F$24,$B531=Aux.!$F$25),VLOOKUP($A531,#REF!,7,FALSE),IF($B531="CCU",VLOOKUP($A531,#REF!,6,FALSE),IF($B531="MERCADO",VLOOKUP($A531,#REF!,8,FALSE),IF($B531="PLEO",VLOOKUP($A531,#REF!,4,FALSE),IF($B531="SICRO",VLOOKUP($A531,#REF!,6,FALSE),IF($B531="SINAPI",IFERROR(SUM((VLOOKUP($A531,#REF!,14,FALSE)),VLOOKUP($A531,#REF!,20,FALSE),VLOOKUP($A531,#REF!,22,FALSE)),),"-"))))))</f>
        <v>-</v>
      </c>
      <c r="G531" s="113" t="str">
        <f>IF(OR($B531="ANP",$B531="DAER",$B531="CONSULTORIA DNIT",$B531="PREGÃO ELETRÔNICO",$B531="DMLU",$B531="DMAE",$B531="CEEE",$B531="EPTC",$B531="ORSE",$B531="SEINFRA",$B531="CREA",$B531="CAU",$B531="CEHOP",$B531="SIURB",$B531="DER-PR",$B531="SUDECAP",$B531=Aux.!$F$24,$B531=Aux.!$F$25),VLOOKUP($A531,#REF!,8,FALSE),IF($B531="CCU",VLOOKUP($A531,#REF!,7,FALSE),IF($B531="MERCADO",VLOOKUP($A531,#REF!,9,FALSE),IF($B531="PLEO",VLOOKUP($A531,#REF!,4,FALSE),IF($B531="SICRO",VLOOKUP($A531,#REF!,7,FALSE),IF($B531="SINAPI",IFERROR((VLOOKUP($A531,#REF!,16,FALSE)),(VLOOKUP($A531,#REF!,5,FALSE))),"-"))))))</f>
        <v>-</v>
      </c>
      <c r="H531" s="113" t="str">
        <f>IF(OR($B531="ANP",$B531="DAER",$B531="CONSULTORIA DNIT",$B531="PREGÃO ELETRÔNICO",$B531="DMLU",$B531="DMAE",$B531="CEEE",$B531="EPTC",$B531="ORSE",$B531="SEINFRA",$B531="CREA",$B531="CAU",$B531="CEHOP",$B531="SIURB",$B531="DER-PR",$B531="SUDECAP",$B531=Aux.!$F$24,$B531=Aux.!$F$25),VLOOKUP($A531,#REF!,5,FALSE),IF($B531="CCU",VLOOKUP($A531,#REF!,4,FALSE),IF($B531="MERCADO",VLOOKUP($A531,#REF!,6,FALSE),IF($B531="PLEO",VLOOKUP($A531,#REF!,4,FALSE),IF($B531="SICRO",VLOOKUP($A531,#REF!,4,FALSE),IF($B531="SINAPI",IFERROR((VLOOKUP($A531,#REF!,5,FALSE)),(VLOOKUP($A531,#REF!,5,FALSE))),"-"))))))</f>
        <v>-</v>
      </c>
      <c r="I531" s="114">
        <f>IF($B531="SICRO EQUIP.",VLOOKUP($A531,#REF!,10,FALSE),0)</f>
        <v>0</v>
      </c>
      <c r="J531" s="114">
        <f>IF($B531="SICRO EQUIP.",VLOOKUP($A531,#REF!,11,FALSE),0)</f>
        <v>0</v>
      </c>
      <c r="K531" s="258"/>
      <c r="L531" s="259"/>
      <c r="M531" s="115" t="e">
        <f>VLOOKUP($K531,Reajuste!$A$2:$BW$29,(MATCH($L531,Reajuste!$C$2:$BW$2,0)+2),FALSE)</f>
        <v>#N/A</v>
      </c>
      <c r="N531" s="259"/>
      <c r="O531" s="115" t="e">
        <f>VLOOKUP($K531,Reajuste!$A$2:$CW$29,(MATCH($N531,Reajuste!$C$2:$CW$2,0)+2),FALSE)</f>
        <v>#N/A</v>
      </c>
      <c r="P531" s="113">
        <f t="shared" si="0"/>
        <v>0</v>
      </c>
      <c r="Q531" s="113">
        <f t="shared" si="1"/>
        <v>0</v>
      </c>
      <c r="R531" s="113">
        <f t="shared" si="2"/>
        <v>0</v>
      </c>
      <c r="S531" s="113">
        <f t="shared" si="3"/>
        <v>0</v>
      </c>
      <c r="T531" s="113">
        <f t="shared" si="4"/>
        <v>0</v>
      </c>
      <c r="U531" s="113">
        <f t="shared" si="5"/>
        <v>0</v>
      </c>
      <c r="V531" s="4"/>
      <c r="W531" s="4"/>
      <c r="X531" s="4"/>
      <c r="Y531" s="4"/>
      <c r="Z531" s="4"/>
    </row>
    <row r="532" spans="1:26" ht="14.25" customHeight="1">
      <c r="A532" s="256"/>
      <c r="B532" s="257"/>
      <c r="C532" s="112" t="str">
        <f>IF(OR($B532="ANP",$B532="DAER",$B532="CONSULTORIA DNIT",$B532="PREGÃO ELETRÔNICO",$B532="DMLU",$B532="DMAE",$B532="CEEE",$B532="EPTC",$B532="ORSE",$B532="SEINFRA",$B532="CREA",$B532="CAU",$B532="CEHOP",$B532="SIURB",$B532="DER-PR",$B532="SUDECAP",$B532=Aux.!$F$24,$B532=Aux.!$F$25),VLOOKUP($A532,#REF!,3,FALSE),IF($B532="SICRO EQUIP.",VLOOKUP($A532,#REF!,2,FALSE),IF($B532="CCU",VLOOKUP($A532,#REF!,2,FALSE),IF($B532="MERCADO",VLOOKUP($A532,#REF!,2,FALSE),IF($B532="PLEO",VLOOKUP($A532,#REF!,2,FALSE),IF($B532="SICRO",VLOOKUP($A532,#REF!,2,FALSE),IF($B532="SINAPI",IFERROR((VLOOKUP($A532,#REF!,2,FALSE)),(VLOOKUP($A532,#REF!,2,FALSE))),"-")))))))</f>
        <v>-</v>
      </c>
      <c r="D532" s="95" t="str">
        <f>IF(OR($B532="ANP",$B532="DAER",$B532="CONSULTORIA DNIT",$B532="PREGÃO ELETRÔNICO",$B532="DMLU",$B532="DMAE",$B532="CEEE",$B532="EPTC",$B532="ORSE",$B532="SEINFRA",$B532="CREA",$B532="CAU",$B532="CEHOP",$B532="SIURB",$B532="DER-PR",$B532="SUDECAP",$B532=Aux.!$F$24,$B532=Aux.!$F$25),VLOOKUP($A532,#REF!,4,FALSE),IF($B532="SICRO EQUIP.","H",IF($B532="CCU",VLOOKUP($A532,#REF!,3,FALSE),IF($B532="MERCADO",VLOOKUP($A532,#REF!,10,FALSE),IF($B532="PLEO",VLOOKUP($A532,#REF!,3,FALSE),IF($B532="SICRO",VLOOKUP($A532,#REF!,3,FALSE),IF($B532="SINAPI",IFERROR((VLOOKUP($A532,#REF!,3,FALSE)),(VLOOKUP($A532,#REF!,3,FALSE))),"-")))))))</f>
        <v>-</v>
      </c>
      <c r="E532" s="113" t="str">
        <f>IF(OR($B532="ANP",$B532="DAER",$B532="CONSULTORIA DNIT",$B532="PREGÃO ELETRÔNICO",$B532="DMLU",$B532="DMAE",$B532="CEEE",$B532="EPTC",$B532="ORSE",$B532="SEINFRA",$B532="CREA",$B532="CAU",$B532="CEHOP",$B532="SIURB",$B532="DER-PR",$B532="SUDECAP",$B532=Aux.!$F$24,$B532=Aux.!$F$25),VLOOKUP($A532,#REF!,6,FALSE),IF($B532="CCU",VLOOKUP($A532,#REF!,5,FALSE),IF($B532="MERCADO",VLOOKUP($A532,#REF!,7,FALSE),IF($B532="PLEO",VLOOKUP($A532,#REF!,4,FALSE),IF($B532="SICRO",VLOOKUP($A532,#REF!,5,FALSE),IF($B532="SINAPI",IFERROR((VLOOKUP($A532,#REF!,18,FALSE)),),"-"))))))</f>
        <v>-</v>
      </c>
      <c r="F532" s="113" t="str">
        <f>IF(OR($B532="ANP",$B532="DAER",$B532="CONSULTORIA DNIT",$B532="PREGÃO ELETRÔNICO",$B532="DMLU",$B532="DMAE",$B532="CEEE",$B532="EPTC",$B532="ORSE",$B532="SEINFRA",$B532="CREA",$B532="CAU",$B532="CEHOP",$B532="SIURB",$B532="DER-PR",$B532="SUDECAP",$B532=Aux.!$F$24,$B532=Aux.!$F$25),VLOOKUP($A532,#REF!,7,FALSE),IF($B532="CCU",VLOOKUP($A532,#REF!,6,FALSE),IF($B532="MERCADO",VLOOKUP($A532,#REF!,8,FALSE),IF($B532="PLEO",VLOOKUP($A532,#REF!,4,FALSE),IF($B532="SICRO",VLOOKUP($A532,#REF!,6,FALSE),IF($B532="SINAPI",IFERROR(SUM((VLOOKUP($A532,#REF!,14,FALSE)),VLOOKUP($A532,#REF!,20,FALSE),VLOOKUP($A532,#REF!,22,FALSE)),),"-"))))))</f>
        <v>-</v>
      </c>
      <c r="G532" s="113" t="str">
        <f>IF(OR($B532="ANP",$B532="DAER",$B532="CONSULTORIA DNIT",$B532="PREGÃO ELETRÔNICO",$B532="DMLU",$B532="DMAE",$B532="CEEE",$B532="EPTC",$B532="ORSE",$B532="SEINFRA",$B532="CREA",$B532="CAU",$B532="CEHOP",$B532="SIURB",$B532="DER-PR",$B532="SUDECAP",$B532=Aux.!$F$24,$B532=Aux.!$F$25),VLOOKUP($A532,#REF!,8,FALSE),IF($B532="CCU",VLOOKUP($A532,#REF!,7,FALSE),IF($B532="MERCADO",VLOOKUP($A532,#REF!,9,FALSE),IF($B532="PLEO",VLOOKUP($A532,#REF!,4,FALSE),IF($B532="SICRO",VLOOKUP($A532,#REF!,7,FALSE),IF($B532="SINAPI",IFERROR((VLOOKUP($A532,#REF!,16,FALSE)),(VLOOKUP($A532,#REF!,5,FALSE))),"-"))))))</f>
        <v>-</v>
      </c>
      <c r="H532" s="113" t="str">
        <f>IF(OR($B532="ANP",$B532="DAER",$B532="CONSULTORIA DNIT",$B532="PREGÃO ELETRÔNICO",$B532="DMLU",$B532="DMAE",$B532="CEEE",$B532="EPTC",$B532="ORSE",$B532="SEINFRA",$B532="CREA",$B532="CAU",$B532="CEHOP",$B532="SIURB",$B532="DER-PR",$B532="SUDECAP",$B532=Aux.!$F$24,$B532=Aux.!$F$25),VLOOKUP($A532,#REF!,5,FALSE),IF($B532="CCU",VLOOKUP($A532,#REF!,4,FALSE),IF($B532="MERCADO",VLOOKUP($A532,#REF!,6,FALSE),IF($B532="PLEO",VLOOKUP($A532,#REF!,4,FALSE),IF($B532="SICRO",VLOOKUP($A532,#REF!,4,FALSE),IF($B532="SINAPI",IFERROR((VLOOKUP($A532,#REF!,5,FALSE)),(VLOOKUP($A532,#REF!,5,FALSE))),"-"))))))</f>
        <v>-</v>
      </c>
      <c r="I532" s="114">
        <f>IF($B532="SICRO EQUIP.",VLOOKUP($A532,#REF!,10,FALSE),0)</f>
        <v>0</v>
      </c>
      <c r="J532" s="114">
        <f>IF($B532="SICRO EQUIP.",VLOOKUP($A532,#REF!,11,FALSE),0)</f>
        <v>0</v>
      </c>
      <c r="K532" s="258"/>
      <c r="L532" s="259"/>
      <c r="M532" s="115" t="e">
        <f>VLOOKUP($K532,Reajuste!$A$2:$BW$29,(MATCH($L532,Reajuste!$C$2:$BW$2,0)+2),FALSE)</f>
        <v>#N/A</v>
      </c>
      <c r="N532" s="259"/>
      <c r="O532" s="115" t="e">
        <f>VLOOKUP($K532,Reajuste!$A$2:$CW$29,(MATCH($N532,Reajuste!$C$2:$CW$2,0)+2),FALSE)</f>
        <v>#N/A</v>
      </c>
      <c r="P532" s="113">
        <f t="shared" si="0"/>
        <v>0</v>
      </c>
      <c r="Q532" s="113">
        <f t="shared" si="1"/>
        <v>0</v>
      </c>
      <c r="R532" s="113">
        <f t="shared" si="2"/>
        <v>0</v>
      </c>
      <c r="S532" s="113">
        <f t="shared" si="3"/>
        <v>0</v>
      </c>
      <c r="T532" s="113">
        <f t="shared" si="4"/>
        <v>0</v>
      </c>
      <c r="U532" s="113">
        <f t="shared" si="5"/>
        <v>0</v>
      </c>
      <c r="V532" s="4"/>
      <c r="W532" s="4"/>
      <c r="X532" s="4"/>
      <c r="Y532" s="4"/>
      <c r="Z532" s="4"/>
    </row>
    <row r="533" spans="1:26" ht="14.25" customHeight="1">
      <c r="A533" s="256"/>
      <c r="B533" s="257"/>
      <c r="C533" s="112" t="str">
        <f>IF(OR($B533="ANP",$B533="DAER",$B533="CONSULTORIA DNIT",$B533="PREGÃO ELETRÔNICO",$B533="DMLU",$B533="DMAE",$B533="CEEE",$B533="EPTC",$B533="ORSE",$B533="SEINFRA",$B533="CREA",$B533="CAU",$B533="CEHOP",$B533="SIURB",$B533="DER-PR",$B533="SUDECAP",$B533=Aux.!$F$24,$B533=Aux.!$F$25),VLOOKUP($A533,#REF!,3,FALSE),IF($B533="SICRO EQUIP.",VLOOKUP($A533,#REF!,2,FALSE),IF($B533="CCU",VLOOKUP($A533,#REF!,2,FALSE),IF($B533="MERCADO",VLOOKUP($A533,#REF!,2,FALSE),IF($B533="PLEO",VLOOKUP($A533,#REF!,2,FALSE),IF($B533="SICRO",VLOOKUP($A533,#REF!,2,FALSE),IF($B533="SINAPI",IFERROR((VLOOKUP($A533,#REF!,2,FALSE)),(VLOOKUP($A533,#REF!,2,FALSE))),"-")))))))</f>
        <v>-</v>
      </c>
      <c r="D533" s="95" t="str">
        <f>IF(OR($B533="ANP",$B533="DAER",$B533="CONSULTORIA DNIT",$B533="PREGÃO ELETRÔNICO",$B533="DMLU",$B533="DMAE",$B533="CEEE",$B533="EPTC",$B533="ORSE",$B533="SEINFRA",$B533="CREA",$B533="CAU",$B533="CEHOP",$B533="SIURB",$B533="DER-PR",$B533="SUDECAP",$B533=Aux.!$F$24,$B533=Aux.!$F$25),VLOOKUP($A533,#REF!,4,FALSE),IF($B533="SICRO EQUIP.","H",IF($B533="CCU",VLOOKUP($A533,#REF!,3,FALSE),IF($B533="MERCADO",VLOOKUP($A533,#REF!,10,FALSE),IF($B533="PLEO",VLOOKUP($A533,#REF!,3,FALSE),IF($B533="SICRO",VLOOKUP($A533,#REF!,3,FALSE),IF($B533="SINAPI",IFERROR((VLOOKUP($A533,#REF!,3,FALSE)),(VLOOKUP($A533,#REF!,3,FALSE))),"-")))))))</f>
        <v>-</v>
      </c>
      <c r="E533" s="113" t="str">
        <f>IF(OR($B533="ANP",$B533="DAER",$B533="CONSULTORIA DNIT",$B533="PREGÃO ELETRÔNICO",$B533="DMLU",$B533="DMAE",$B533="CEEE",$B533="EPTC",$B533="ORSE",$B533="SEINFRA",$B533="CREA",$B533="CAU",$B533="CEHOP",$B533="SIURB",$B533="DER-PR",$B533="SUDECAP",$B533=Aux.!$F$24,$B533=Aux.!$F$25),VLOOKUP($A533,#REF!,6,FALSE),IF($B533="CCU",VLOOKUP($A533,#REF!,5,FALSE),IF($B533="MERCADO",VLOOKUP($A533,#REF!,7,FALSE),IF($B533="PLEO",VLOOKUP($A533,#REF!,4,FALSE),IF($B533="SICRO",VLOOKUP($A533,#REF!,5,FALSE),IF($B533="SINAPI",IFERROR((VLOOKUP($A533,#REF!,18,FALSE)),),"-"))))))</f>
        <v>-</v>
      </c>
      <c r="F533" s="113" t="str">
        <f>IF(OR($B533="ANP",$B533="DAER",$B533="CONSULTORIA DNIT",$B533="PREGÃO ELETRÔNICO",$B533="DMLU",$B533="DMAE",$B533="CEEE",$B533="EPTC",$B533="ORSE",$B533="SEINFRA",$B533="CREA",$B533="CAU",$B533="CEHOP",$B533="SIURB",$B533="DER-PR",$B533="SUDECAP",$B533=Aux.!$F$24,$B533=Aux.!$F$25),VLOOKUP($A533,#REF!,7,FALSE),IF($B533="CCU",VLOOKUP($A533,#REF!,6,FALSE),IF($B533="MERCADO",VLOOKUP($A533,#REF!,8,FALSE),IF($B533="PLEO",VLOOKUP($A533,#REF!,4,FALSE),IF($B533="SICRO",VLOOKUP($A533,#REF!,6,FALSE),IF($B533="SINAPI",IFERROR(SUM((VLOOKUP($A533,#REF!,14,FALSE)),VLOOKUP($A533,#REF!,20,FALSE),VLOOKUP($A533,#REF!,22,FALSE)),),"-"))))))</f>
        <v>-</v>
      </c>
      <c r="G533" s="113" t="str">
        <f>IF(OR($B533="ANP",$B533="DAER",$B533="CONSULTORIA DNIT",$B533="PREGÃO ELETRÔNICO",$B533="DMLU",$B533="DMAE",$B533="CEEE",$B533="EPTC",$B533="ORSE",$B533="SEINFRA",$B533="CREA",$B533="CAU",$B533="CEHOP",$B533="SIURB",$B533="DER-PR",$B533="SUDECAP",$B533=Aux.!$F$24,$B533=Aux.!$F$25),VLOOKUP($A533,#REF!,8,FALSE),IF($B533="CCU",VLOOKUP($A533,#REF!,7,FALSE),IF($B533="MERCADO",VLOOKUP($A533,#REF!,9,FALSE),IF($B533="PLEO",VLOOKUP($A533,#REF!,4,FALSE),IF($B533="SICRO",VLOOKUP($A533,#REF!,7,FALSE),IF($B533="SINAPI",IFERROR((VLOOKUP($A533,#REF!,16,FALSE)),(VLOOKUP($A533,#REF!,5,FALSE))),"-"))))))</f>
        <v>-</v>
      </c>
      <c r="H533" s="113" t="str">
        <f>IF(OR($B533="ANP",$B533="DAER",$B533="CONSULTORIA DNIT",$B533="PREGÃO ELETRÔNICO",$B533="DMLU",$B533="DMAE",$B533="CEEE",$B533="EPTC",$B533="ORSE",$B533="SEINFRA",$B533="CREA",$B533="CAU",$B533="CEHOP",$B533="SIURB",$B533="DER-PR",$B533="SUDECAP",$B533=Aux.!$F$24,$B533=Aux.!$F$25),VLOOKUP($A533,#REF!,5,FALSE),IF($B533="CCU",VLOOKUP($A533,#REF!,4,FALSE),IF($B533="MERCADO",VLOOKUP($A533,#REF!,6,FALSE),IF($B533="PLEO",VLOOKUP($A533,#REF!,4,FALSE),IF($B533="SICRO",VLOOKUP($A533,#REF!,4,FALSE),IF($B533="SINAPI",IFERROR((VLOOKUP($A533,#REF!,5,FALSE)),(VLOOKUP($A533,#REF!,5,FALSE))),"-"))))))</f>
        <v>-</v>
      </c>
      <c r="I533" s="114">
        <f>IF($B533="SICRO EQUIP.",VLOOKUP($A533,#REF!,10,FALSE),0)</f>
        <v>0</v>
      </c>
      <c r="J533" s="114">
        <f>IF($B533="SICRO EQUIP.",VLOOKUP($A533,#REF!,11,FALSE),0)</f>
        <v>0</v>
      </c>
      <c r="K533" s="258"/>
      <c r="L533" s="259"/>
      <c r="M533" s="115" t="e">
        <f>VLOOKUP($K533,Reajuste!$A$2:$BW$29,(MATCH($L533,Reajuste!$C$2:$BW$2,0)+2),FALSE)</f>
        <v>#N/A</v>
      </c>
      <c r="N533" s="259"/>
      <c r="O533" s="115" t="e">
        <f>VLOOKUP($K533,Reajuste!$A$2:$CW$29,(MATCH($N533,Reajuste!$C$2:$CW$2,0)+2),FALSE)</f>
        <v>#N/A</v>
      </c>
      <c r="P533" s="113">
        <f t="shared" si="0"/>
        <v>0</v>
      </c>
      <c r="Q533" s="113">
        <f t="shared" si="1"/>
        <v>0</v>
      </c>
      <c r="R533" s="113">
        <f t="shared" si="2"/>
        <v>0</v>
      </c>
      <c r="S533" s="113">
        <f t="shared" si="3"/>
        <v>0</v>
      </c>
      <c r="T533" s="113">
        <f t="shared" si="4"/>
        <v>0</v>
      </c>
      <c r="U533" s="113">
        <f t="shared" si="5"/>
        <v>0</v>
      </c>
      <c r="V533" s="4"/>
      <c r="W533" s="4"/>
      <c r="X533" s="4"/>
      <c r="Y533" s="4"/>
      <c r="Z533" s="4"/>
    </row>
    <row r="534" spans="1:26" ht="14.25" customHeight="1">
      <c r="A534" s="256"/>
      <c r="B534" s="257"/>
      <c r="C534" s="112" t="str">
        <f>IF(OR($B534="ANP",$B534="DAER",$B534="CONSULTORIA DNIT",$B534="PREGÃO ELETRÔNICO",$B534="DMLU",$B534="DMAE",$B534="CEEE",$B534="EPTC",$B534="ORSE",$B534="SEINFRA",$B534="CREA",$B534="CAU",$B534="CEHOP",$B534="SIURB",$B534="DER-PR",$B534="SUDECAP",$B534=Aux.!$F$24,$B534=Aux.!$F$25),VLOOKUP($A534,#REF!,3,FALSE),IF($B534="SICRO EQUIP.",VLOOKUP($A534,#REF!,2,FALSE),IF($B534="CCU",VLOOKUP($A534,#REF!,2,FALSE),IF($B534="MERCADO",VLOOKUP($A534,#REF!,2,FALSE),IF($B534="PLEO",VLOOKUP($A534,#REF!,2,FALSE),IF($B534="SICRO",VLOOKUP($A534,#REF!,2,FALSE),IF($B534="SINAPI",IFERROR((VLOOKUP($A534,#REF!,2,FALSE)),(VLOOKUP($A534,#REF!,2,FALSE))),"-")))))))</f>
        <v>-</v>
      </c>
      <c r="D534" s="95" t="str">
        <f>IF(OR($B534="ANP",$B534="DAER",$B534="CONSULTORIA DNIT",$B534="PREGÃO ELETRÔNICO",$B534="DMLU",$B534="DMAE",$B534="CEEE",$B534="EPTC",$B534="ORSE",$B534="SEINFRA",$B534="CREA",$B534="CAU",$B534="CEHOP",$B534="SIURB",$B534="DER-PR",$B534="SUDECAP",$B534=Aux.!$F$24,$B534=Aux.!$F$25),VLOOKUP($A534,#REF!,4,FALSE),IF($B534="SICRO EQUIP.","H",IF($B534="CCU",VLOOKUP($A534,#REF!,3,FALSE),IF($B534="MERCADO",VLOOKUP($A534,#REF!,10,FALSE),IF($B534="PLEO",VLOOKUP($A534,#REF!,3,FALSE),IF($B534="SICRO",VLOOKUP($A534,#REF!,3,FALSE),IF($B534="SINAPI",IFERROR((VLOOKUP($A534,#REF!,3,FALSE)),(VLOOKUP($A534,#REF!,3,FALSE))),"-")))))))</f>
        <v>-</v>
      </c>
      <c r="E534" s="113" t="str">
        <f>IF(OR($B534="ANP",$B534="DAER",$B534="CONSULTORIA DNIT",$B534="PREGÃO ELETRÔNICO",$B534="DMLU",$B534="DMAE",$B534="CEEE",$B534="EPTC",$B534="ORSE",$B534="SEINFRA",$B534="CREA",$B534="CAU",$B534="CEHOP",$B534="SIURB",$B534="DER-PR",$B534="SUDECAP",$B534=Aux.!$F$24,$B534=Aux.!$F$25),VLOOKUP($A534,#REF!,6,FALSE),IF($B534="CCU",VLOOKUP($A534,#REF!,5,FALSE),IF($B534="MERCADO",VLOOKUP($A534,#REF!,7,FALSE),IF($B534="PLEO",VLOOKUP($A534,#REF!,4,FALSE),IF($B534="SICRO",VLOOKUP($A534,#REF!,5,FALSE),IF($B534="SINAPI",IFERROR((VLOOKUP($A534,#REF!,18,FALSE)),),"-"))))))</f>
        <v>-</v>
      </c>
      <c r="F534" s="113" t="str">
        <f>IF(OR($B534="ANP",$B534="DAER",$B534="CONSULTORIA DNIT",$B534="PREGÃO ELETRÔNICO",$B534="DMLU",$B534="DMAE",$B534="CEEE",$B534="EPTC",$B534="ORSE",$B534="SEINFRA",$B534="CREA",$B534="CAU",$B534="CEHOP",$B534="SIURB",$B534="DER-PR",$B534="SUDECAP",$B534=Aux.!$F$24,$B534=Aux.!$F$25),VLOOKUP($A534,#REF!,7,FALSE),IF($B534="CCU",VLOOKUP($A534,#REF!,6,FALSE),IF($B534="MERCADO",VLOOKUP($A534,#REF!,8,FALSE),IF($B534="PLEO",VLOOKUP($A534,#REF!,4,FALSE),IF($B534="SICRO",VLOOKUP($A534,#REF!,6,FALSE),IF($B534="SINAPI",IFERROR(SUM((VLOOKUP($A534,#REF!,14,FALSE)),VLOOKUP($A534,#REF!,20,FALSE),VLOOKUP($A534,#REF!,22,FALSE)),),"-"))))))</f>
        <v>-</v>
      </c>
      <c r="G534" s="113" t="str">
        <f>IF(OR($B534="ANP",$B534="DAER",$B534="CONSULTORIA DNIT",$B534="PREGÃO ELETRÔNICO",$B534="DMLU",$B534="DMAE",$B534="CEEE",$B534="EPTC",$B534="ORSE",$B534="SEINFRA",$B534="CREA",$B534="CAU",$B534="CEHOP",$B534="SIURB",$B534="DER-PR",$B534="SUDECAP",$B534=Aux.!$F$24,$B534=Aux.!$F$25),VLOOKUP($A534,#REF!,8,FALSE),IF($B534="CCU",VLOOKUP($A534,#REF!,7,FALSE),IF($B534="MERCADO",VLOOKUP($A534,#REF!,9,FALSE),IF($B534="PLEO",VLOOKUP($A534,#REF!,4,FALSE),IF($B534="SICRO",VLOOKUP($A534,#REF!,7,FALSE),IF($B534="SINAPI",IFERROR((VLOOKUP($A534,#REF!,16,FALSE)),(VLOOKUP($A534,#REF!,5,FALSE))),"-"))))))</f>
        <v>-</v>
      </c>
      <c r="H534" s="113" t="str">
        <f>IF(OR($B534="ANP",$B534="DAER",$B534="CONSULTORIA DNIT",$B534="PREGÃO ELETRÔNICO",$B534="DMLU",$B534="DMAE",$B534="CEEE",$B534="EPTC",$B534="ORSE",$B534="SEINFRA",$B534="CREA",$B534="CAU",$B534="CEHOP",$B534="SIURB",$B534="DER-PR",$B534="SUDECAP",$B534=Aux.!$F$24,$B534=Aux.!$F$25),VLOOKUP($A534,#REF!,5,FALSE),IF($B534="CCU",VLOOKUP($A534,#REF!,4,FALSE),IF($B534="MERCADO",VLOOKUP($A534,#REF!,6,FALSE),IF($B534="PLEO",VLOOKUP($A534,#REF!,4,FALSE),IF($B534="SICRO",VLOOKUP($A534,#REF!,4,FALSE),IF($B534="SINAPI",IFERROR((VLOOKUP($A534,#REF!,5,FALSE)),(VLOOKUP($A534,#REF!,5,FALSE))),"-"))))))</f>
        <v>-</v>
      </c>
      <c r="I534" s="114">
        <f>IF($B534="SICRO EQUIP.",VLOOKUP($A534,#REF!,10,FALSE),0)</f>
        <v>0</v>
      </c>
      <c r="J534" s="114">
        <f>IF($B534="SICRO EQUIP.",VLOOKUP($A534,#REF!,11,FALSE),0)</f>
        <v>0</v>
      </c>
      <c r="K534" s="258"/>
      <c r="L534" s="259"/>
      <c r="M534" s="115" t="e">
        <f>VLOOKUP($K534,Reajuste!$A$2:$BW$29,(MATCH($L534,Reajuste!$C$2:$BW$2,0)+2),FALSE)</f>
        <v>#N/A</v>
      </c>
      <c r="N534" s="259"/>
      <c r="O534" s="115" t="e">
        <f>VLOOKUP($K534,Reajuste!$A$2:$CW$29,(MATCH($N534,Reajuste!$C$2:$CW$2,0)+2),FALSE)</f>
        <v>#N/A</v>
      </c>
      <c r="P534" s="113">
        <f t="shared" si="0"/>
        <v>0</v>
      </c>
      <c r="Q534" s="113">
        <f t="shared" si="1"/>
        <v>0</v>
      </c>
      <c r="R534" s="113">
        <f t="shared" si="2"/>
        <v>0</v>
      </c>
      <c r="S534" s="113">
        <f t="shared" si="3"/>
        <v>0</v>
      </c>
      <c r="T534" s="113">
        <f t="shared" si="4"/>
        <v>0</v>
      </c>
      <c r="U534" s="113">
        <f t="shared" si="5"/>
        <v>0</v>
      </c>
      <c r="V534" s="4"/>
      <c r="W534" s="4"/>
      <c r="X534" s="4"/>
      <c r="Y534" s="4"/>
      <c r="Z534" s="4"/>
    </row>
    <row r="535" spans="1:26" ht="14.25" customHeight="1">
      <c r="A535" s="256"/>
      <c r="B535" s="257"/>
      <c r="C535" s="112" t="str">
        <f>IF(OR($B535="ANP",$B535="DAER",$B535="CONSULTORIA DNIT",$B535="PREGÃO ELETRÔNICO",$B535="DMLU",$B535="DMAE",$B535="CEEE",$B535="EPTC",$B535="ORSE",$B535="SEINFRA",$B535="CREA",$B535="CAU",$B535="CEHOP",$B535="SIURB",$B535="DER-PR",$B535="SUDECAP",$B535=Aux.!$F$24,$B535=Aux.!$F$25),VLOOKUP($A535,#REF!,3,FALSE),IF($B535="SICRO EQUIP.",VLOOKUP($A535,#REF!,2,FALSE),IF($B535="CCU",VLOOKUP($A535,#REF!,2,FALSE),IF($B535="MERCADO",VLOOKUP($A535,#REF!,2,FALSE),IF($B535="PLEO",VLOOKUP($A535,#REF!,2,FALSE),IF($B535="SICRO",VLOOKUP($A535,#REF!,2,FALSE),IF($B535="SINAPI",IFERROR((VLOOKUP($A535,#REF!,2,FALSE)),(VLOOKUP($A535,#REF!,2,FALSE))),"-")))))))</f>
        <v>-</v>
      </c>
      <c r="D535" s="95" t="str">
        <f>IF(OR($B535="ANP",$B535="DAER",$B535="CONSULTORIA DNIT",$B535="PREGÃO ELETRÔNICO",$B535="DMLU",$B535="DMAE",$B535="CEEE",$B535="EPTC",$B535="ORSE",$B535="SEINFRA",$B535="CREA",$B535="CAU",$B535="CEHOP",$B535="SIURB",$B535="DER-PR",$B535="SUDECAP",$B535=Aux.!$F$24,$B535=Aux.!$F$25),VLOOKUP($A535,#REF!,4,FALSE),IF($B535="SICRO EQUIP.","H",IF($B535="CCU",VLOOKUP($A535,#REF!,3,FALSE),IF($B535="MERCADO",VLOOKUP($A535,#REF!,10,FALSE),IF($B535="PLEO",VLOOKUP($A535,#REF!,3,FALSE),IF($B535="SICRO",VLOOKUP($A535,#REF!,3,FALSE),IF($B535="SINAPI",IFERROR((VLOOKUP($A535,#REF!,3,FALSE)),(VLOOKUP($A535,#REF!,3,FALSE))),"-")))))))</f>
        <v>-</v>
      </c>
      <c r="E535" s="113" t="str">
        <f>IF(OR($B535="ANP",$B535="DAER",$B535="CONSULTORIA DNIT",$B535="PREGÃO ELETRÔNICO",$B535="DMLU",$B535="DMAE",$B535="CEEE",$B535="EPTC",$B535="ORSE",$B535="SEINFRA",$B535="CREA",$B535="CAU",$B535="CEHOP",$B535="SIURB",$B535="DER-PR",$B535="SUDECAP",$B535=Aux.!$F$24,$B535=Aux.!$F$25),VLOOKUP($A535,#REF!,6,FALSE),IF($B535="CCU",VLOOKUP($A535,#REF!,5,FALSE),IF($B535="MERCADO",VLOOKUP($A535,#REF!,7,FALSE),IF($B535="PLEO",VLOOKUP($A535,#REF!,4,FALSE),IF($B535="SICRO",VLOOKUP($A535,#REF!,5,FALSE),IF($B535="SINAPI",IFERROR((VLOOKUP($A535,#REF!,18,FALSE)),),"-"))))))</f>
        <v>-</v>
      </c>
      <c r="F535" s="113" t="str">
        <f>IF(OR($B535="ANP",$B535="DAER",$B535="CONSULTORIA DNIT",$B535="PREGÃO ELETRÔNICO",$B535="DMLU",$B535="DMAE",$B535="CEEE",$B535="EPTC",$B535="ORSE",$B535="SEINFRA",$B535="CREA",$B535="CAU",$B535="CEHOP",$B535="SIURB",$B535="DER-PR",$B535="SUDECAP",$B535=Aux.!$F$24,$B535=Aux.!$F$25),VLOOKUP($A535,#REF!,7,FALSE),IF($B535="CCU",VLOOKUP($A535,#REF!,6,FALSE),IF($B535="MERCADO",VLOOKUP($A535,#REF!,8,FALSE),IF($B535="PLEO",VLOOKUP($A535,#REF!,4,FALSE),IF($B535="SICRO",VLOOKUP($A535,#REF!,6,FALSE),IF($B535="SINAPI",IFERROR(SUM((VLOOKUP($A535,#REF!,14,FALSE)),VLOOKUP($A535,#REF!,20,FALSE),VLOOKUP($A535,#REF!,22,FALSE)),),"-"))))))</f>
        <v>-</v>
      </c>
      <c r="G535" s="113" t="str">
        <f>IF(OR($B535="ANP",$B535="DAER",$B535="CONSULTORIA DNIT",$B535="PREGÃO ELETRÔNICO",$B535="DMLU",$B535="DMAE",$B535="CEEE",$B535="EPTC",$B535="ORSE",$B535="SEINFRA",$B535="CREA",$B535="CAU",$B535="CEHOP",$B535="SIURB",$B535="DER-PR",$B535="SUDECAP",$B535=Aux.!$F$24,$B535=Aux.!$F$25),VLOOKUP($A535,#REF!,8,FALSE),IF($B535="CCU",VLOOKUP($A535,#REF!,7,FALSE),IF($B535="MERCADO",VLOOKUP($A535,#REF!,9,FALSE),IF($B535="PLEO",VLOOKUP($A535,#REF!,4,FALSE),IF($B535="SICRO",VLOOKUP($A535,#REF!,7,FALSE),IF($B535="SINAPI",IFERROR((VLOOKUP($A535,#REF!,16,FALSE)),(VLOOKUP($A535,#REF!,5,FALSE))),"-"))))))</f>
        <v>-</v>
      </c>
      <c r="H535" s="113" t="str">
        <f>IF(OR($B535="ANP",$B535="DAER",$B535="CONSULTORIA DNIT",$B535="PREGÃO ELETRÔNICO",$B535="DMLU",$B535="DMAE",$B535="CEEE",$B535="EPTC",$B535="ORSE",$B535="SEINFRA",$B535="CREA",$B535="CAU",$B535="CEHOP",$B535="SIURB",$B535="DER-PR",$B535="SUDECAP",$B535=Aux.!$F$24,$B535=Aux.!$F$25),VLOOKUP($A535,#REF!,5,FALSE),IF($B535="CCU",VLOOKUP($A535,#REF!,4,FALSE),IF($B535="MERCADO",VLOOKUP($A535,#REF!,6,FALSE),IF($B535="PLEO",VLOOKUP($A535,#REF!,4,FALSE),IF($B535="SICRO",VLOOKUP($A535,#REF!,4,FALSE),IF($B535="SINAPI",IFERROR((VLOOKUP($A535,#REF!,5,FALSE)),(VLOOKUP($A535,#REF!,5,FALSE))),"-"))))))</f>
        <v>-</v>
      </c>
      <c r="I535" s="114">
        <f>IF($B535="SICRO EQUIP.",VLOOKUP($A535,#REF!,10,FALSE),0)</f>
        <v>0</v>
      </c>
      <c r="J535" s="114">
        <f>IF($B535="SICRO EQUIP.",VLOOKUP($A535,#REF!,11,FALSE),0)</f>
        <v>0</v>
      </c>
      <c r="K535" s="258"/>
      <c r="L535" s="259"/>
      <c r="M535" s="115" t="e">
        <f>VLOOKUP($K535,Reajuste!$A$2:$BW$29,(MATCH($L535,Reajuste!$C$2:$BW$2,0)+2),FALSE)</f>
        <v>#N/A</v>
      </c>
      <c r="N535" s="259"/>
      <c r="O535" s="115" t="e">
        <f>VLOOKUP($K535,Reajuste!$A$2:$CW$29,(MATCH($N535,Reajuste!$C$2:$CW$2,0)+2),FALSE)</f>
        <v>#N/A</v>
      </c>
      <c r="P535" s="113">
        <f t="shared" si="0"/>
        <v>0</v>
      </c>
      <c r="Q535" s="113">
        <f t="shared" si="1"/>
        <v>0</v>
      </c>
      <c r="R535" s="113">
        <f t="shared" si="2"/>
        <v>0</v>
      </c>
      <c r="S535" s="113">
        <f t="shared" si="3"/>
        <v>0</v>
      </c>
      <c r="T535" s="113">
        <f t="shared" si="4"/>
        <v>0</v>
      </c>
      <c r="U535" s="113">
        <f t="shared" si="5"/>
        <v>0</v>
      </c>
      <c r="V535" s="4"/>
      <c r="W535" s="4"/>
      <c r="X535" s="4"/>
      <c r="Y535" s="4"/>
      <c r="Z535" s="4"/>
    </row>
    <row r="536" spans="1:26" ht="14.25" customHeight="1">
      <c r="A536" s="256"/>
      <c r="B536" s="257"/>
      <c r="C536" s="112" t="str">
        <f>IF(OR($B536="ANP",$B536="DAER",$B536="CONSULTORIA DNIT",$B536="PREGÃO ELETRÔNICO",$B536="DMLU",$B536="DMAE",$B536="CEEE",$B536="EPTC",$B536="ORSE",$B536="SEINFRA",$B536="CREA",$B536="CAU",$B536="CEHOP",$B536="SIURB",$B536="DER-PR",$B536="SUDECAP",$B536=Aux.!$F$24,$B536=Aux.!$F$25),VLOOKUP($A536,#REF!,3,FALSE),IF($B536="SICRO EQUIP.",VLOOKUP($A536,#REF!,2,FALSE),IF($B536="CCU",VLOOKUP($A536,#REF!,2,FALSE),IF($B536="MERCADO",VLOOKUP($A536,#REF!,2,FALSE),IF($B536="PLEO",VLOOKUP($A536,#REF!,2,FALSE),IF($B536="SICRO",VLOOKUP($A536,#REF!,2,FALSE),IF($B536="SINAPI",IFERROR((VLOOKUP($A536,#REF!,2,FALSE)),(VLOOKUP($A536,#REF!,2,FALSE))),"-")))))))</f>
        <v>-</v>
      </c>
      <c r="D536" s="95" t="str">
        <f>IF(OR($B536="ANP",$B536="DAER",$B536="CONSULTORIA DNIT",$B536="PREGÃO ELETRÔNICO",$B536="DMLU",$B536="DMAE",$B536="CEEE",$B536="EPTC",$B536="ORSE",$B536="SEINFRA",$B536="CREA",$B536="CAU",$B536="CEHOP",$B536="SIURB",$B536="DER-PR",$B536="SUDECAP",$B536=Aux.!$F$24,$B536=Aux.!$F$25),VLOOKUP($A536,#REF!,4,FALSE),IF($B536="SICRO EQUIP.","H",IF($B536="CCU",VLOOKUP($A536,#REF!,3,FALSE),IF($B536="MERCADO",VLOOKUP($A536,#REF!,10,FALSE),IF($B536="PLEO",VLOOKUP($A536,#REF!,3,FALSE),IF($B536="SICRO",VLOOKUP($A536,#REF!,3,FALSE),IF($B536="SINAPI",IFERROR((VLOOKUP($A536,#REF!,3,FALSE)),(VLOOKUP($A536,#REF!,3,FALSE))),"-")))))))</f>
        <v>-</v>
      </c>
      <c r="E536" s="113" t="str">
        <f>IF(OR($B536="ANP",$B536="DAER",$B536="CONSULTORIA DNIT",$B536="PREGÃO ELETRÔNICO",$B536="DMLU",$B536="DMAE",$B536="CEEE",$B536="EPTC",$B536="ORSE",$B536="SEINFRA",$B536="CREA",$B536="CAU",$B536="CEHOP",$B536="SIURB",$B536="DER-PR",$B536="SUDECAP",$B536=Aux.!$F$24,$B536=Aux.!$F$25),VLOOKUP($A536,#REF!,6,FALSE),IF($B536="CCU",VLOOKUP($A536,#REF!,5,FALSE),IF($B536="MERCADO",VLOOKUP($A536,#REF!,7,FALSE),IF($B536="PLEO",VLOOKUP($A536,#REF!,4,FALSE),IF($B536="SICRO",VLOOKUP($A536,#REF!,5,FALSE),IF($B536="SINAPI",IFERROR((VLOOKUP($A536,#REF!,18,FALSE)),),"-"))))))</f>
        <v>-</v>
      </c>
      <c r="F536" s="113" t="str">
        <f>IF(OR($B536="ANP",$B536="DAER",$B536="CONSULTORIA DNIT",$B536="PREGÃO ELETRÔNICO",$B536="DMLU",$B536="DMAE",$B536="CEEE",$B536="EPTC",$B536="ORSE",$B536="SEINFRA",$B536="CREA",$B536="CAU",$B536="CEHOP",$B536="SIURB",$B536="DER-PR",$B536="SUDECAP",$B536=Aux.!$F$24,$B536=Aux.!$F$25),VLOOKUP($A536,#REF!,7,FALSE),IF($B536="CCU",VLOOKUP($A536,#REF!,6,FALSE),IF($B536="MERCADO",VLOOKUP($A536,#REF!,8,FALSE),IF($B536="PLEO",VLOOKUP($A536,#REF!,4,FALSE),IF($B536="SICRO",VLOOKUP($A536,#REF!,6,FALSE),IF($B536="SINAPI",IFERROR(SUM((VLOOKUP($A536,#REF!,14,FALSE)),VLOOKUP($A536,#REF!,20,FALSE),VLOOKUP($A536,#REF!,22,FALSE)),),"-"))))))</f>
        <v>-</v>
      </c>
      <c r="G536" s="113" t="str">
        <f>IF(OR($B536="ANP",$B536="DAER",$B536="CONSULTORIA DNIT",$B536="PREGÃO ELETRÔNICO",$B536="DMLU",$B536="DMAE",$B536="CEEE",$B536="EPTC",$B536="ORSE",$B536="SEINFRA",$B536="CREA",$B536="CAU",$B536="CEHOP",$B536="SIURB",$B536="DER-PR",$B536="SUDECAP",$B536=Aux.!$F$24,$B536=Aux.!$F$25),VLOOKUP($A536,#REF!,8,FALSE),IF($B536="CCU",VLOOKUP($A536,#REF!,7,FALSE),IF($B536="MERCADO",VLOOKUP($A536,#REF!,9,FALSE),IF($B536="PLEO",VLOOKUP($A536,#REF!,4,FALSE),IF($B536="SICRO",VLOOKUP($A536,#REF!,7,FALSE),IF($B536="SINAPI",IFERROR((VLOOKUP($A536,#REF!,16,FALSE)),(VLOOKUP($A536,#REF!,5,FALSE))),"-"))))))</f>
        <v>-</v>
      </c>
      <c r="H536" s="113" t="str">
        <f>IF(OR($B536="ANP",$B536="DAER",$B536="CONSULTORIA DNIT",$B536="PREGÃO ELETRÔNICO",$B536="DMLU",$B536="DMAE",$B536="CEEE",$B536="EPTC",$B536="ORSE",$B536="SEINFRA",$B536="CREA",$B536="CAU",$B536="CEHOP",$B536="SIURB",$B536="DER-PR",$B536="SUDECAP",$B536=Aux.!$F$24,$B536=Aux.!$F$25),VLOOKUP($A536,#REF!,5,FALSE),IF($B536="CCU",VLOOKUP($A536,#REF!,4,FALSE),IF($B536="MERCADO",VLOOKUP($A536,#REF!,6,FALSE),IF($B536="PLEO",VLOOKUP($A536,#REF!,4,FALSE),IF($B536="SICRO",VLOOKUP($A536,#REF!,4,FALSE),IF($B536="SINAPI",IFERROR((VLOOKUP($A536,#REF!,5,FALSE)),(VLOOKUP($A536,#REF!,5,FALSE))),"-"))))))</f>
        <v>-</v>
      </c>
      <c r="I536" s="114">
        <f>IF($B536="SICRO EQUIP.",VLOOKUP($A536,#REF!,10,FALSE),0)</f>
        <v>0</v>
      </c>
      <c r="J536" s="114">
        <f>IF($B536="SICRO EQUIP.",VLOOKUP($A536,#REF!,11,FALSE),0)</f>
        <v>0</v>
      </c>
      <c r="K536" s="258"/>
      <c r="L536" s="259"/>
      <c r="M536" s="115" t="e">
        <f>VLOOKUP($K536,Reajuste!$A$2:$BW$29,(MATCH($L536,Reajuste!$C$2:$BW$2,0)+2),FALSE)</f>
        <v>#N/A</v>
      </c>
      <c r="N536" s="259"/>
      <c r="O536" s="115" t="e">
        <f>VLOOKUP($K536,Reajuste!$A$2:$CW$29,(MATCH($N536,Reajuste!$C$2:$CW$2,0)+2),FALSE)</f>
        <v>#N/A</v>
      </c>
      <c r="P536" s="113">
        <f t="shared" si="0"/>
        <v>0</v>
      </c>
      <c r="Q536" s="113">
        <f t="shared" si="1"/>
        <v>0</v>
      </c>
      <c r="R536" s="113">
        <f t="shared" si="2"/>
        <v>0</v>
      </c>
      <c r="S536" s="113">
        <f t="shared" si="3"/>
        <v>0</v>
      </c>
      <c r="T536" s="113">
        <f t="shared" si="4"/>
        <v>0</v>
      </c>
      <c r="U536" s="113">
        <f t="shared" si="5"/>
        <v>0</v>
      </c>
      <c r="V536" s="4"/>
      <c r="W536" s="4"/>
      <c r="X536" s="4"/>
      <c r="Y536" s="4"/>
      <c r="Z536" s="4"/>
    </row>
    <row r="537" spans="1:26" ht="14.25" customHeight="1">
      <c r="A537" s="256"/>
      <c r="B537" s="257"/>
      <c r="C537" s="112" t="str">
        <f>IF(OR($B537="ANP",$B537="DAER",$B537="CONSULTORIA DNIT",$B537="PREGÃO ELETRÔNICO",$B537="DMLU",$B537="DMAE",$B537="CEEE",$B537="EPTC",$B537="ORSE",$B537="SEINFRA",$B537="CREA",$B537="CAU",$B537="CEHOP",$B537="SIURB",$B537="DER-PR",$B537="SUDECAP",$B537=Aux.!$F$24,$B537=Aux.!$F$25),VLOOKUP($A537,#REF!,3,FALSE),IF($B537="SICRO EQUIP.",VLOOKUP($A537,#REF!,2,FALSE),IF($B537="CCU",VLOOKUP($A537,#REF!,2,FALSE),IF($B537="MERCADO",VLOOKUP($A537,#REF!,2,FALSE),IF($B537="PLEO",VLOOKUP($A537,#REF!,2,FALSE),IF($B537="SICRO",VLOOKUP($A537,#REF!,2,FALSE),IF($B537="SINAPI",IFERROR((VLOOKUP($A537,#REF!,2,FALSE)),(VLOOKUP($A537,#REF!,2,FALSE))),"-")))))))</f>
        <v>-</v>
      </c>
      <c r="D537" s="95" t="str">
        <f>IF(OR($B537="ANP",$B537="DAER",$B537="CONSULTORIA DNIT",$B537="PREGÃO ELETRÔNICO",$B537="DMLU",$B537="DMAE",$B537="CEEE",$B537="EPTC",$B537="ORSE",$B537="SEINFRA",$B537="CREA",$B537="CAU",$B537="CEHOP",$B537="SIURB",$B537="DER-PR",$B537="SUDECAP",$B537=Aux.!$F$24,$B537=Aux.!$F$25),VLOOKUP($A537,#REF!,4,FALSE),IF($B537="SICRO EQUIP.","H",IF($B537="CCU",VLOOKUP($A537,#REF!,3,FALSE),IF($B537="MERCADO",VLOOKUP($A537,#REF!,10,FALSE),IF($B537="PLEO",VLOOKUP($A537,#REF!,3,FALSE),IF($B537="SICRO",VLOOKUP($A537,#REF!,3,FALSE),IF($B537="SINAPI",IFERROR((VLOOKUP($A537,#REF!,3,FALSE)),(VLOOKUP($A537,#REF!,3,FALSE))),"-")))))))</f>
        <v>-</v>
      </c>
      <c r="E537" s="113" t="str">
        <f>IF(OR($B537="ANP",$B537="DAER",$B537="CONSULTORIA DNIT",$B537="PREGÃO ELETRÔNICO",$B537="DMLU",$B537="DMAE",$B537="CEEE",$B537="EPTC",$B537="ORSE",$B537="SEINFRA",$B537="CREA",$B537="CAU",$B537="CEHOP",$B537="SIURB",$B537="DER-PR",$B537="SUDECAP",$B537=Aux.!$F$24,$B537=Aux.!$F$25),VLOOKUP($A537,#REF!,6,FALSE),IF($B537="CCU",VLOOKUP($A537,#REF!,5,FALSE),IF($B537="MERCADO",VLOOKUP($A537,#REF!,7,FALSE),IF($B537="PLEO",VLOOKUP($A537,#REF!,4,FALSE),IF($B537="SICRO",VLOOKUP($A537,#REF!,5,FALSE),IF($B537="SINAPI",IFERROR((VLOOKUP($A537,#REF!,18,FALSE)),),"-"))))))</f>
        <v>-</v>
      </c>
      <c r="F537" s="113" t="str">
        <f>IF(OR($B537="ANP",$B537="DAER",$B537="CONSULTORIA DNIT",$B537="PREGÃO ELETRÔNICO",$B537="DMLU",$B537="DMAE",$B537="CEEE",$B537="EPTC",$B537="ORSE",$B537="SEINFRA",$B537="CREA",$B537="CAU",$B537="CEHOP",$B537="SIURB",$B537="DER-PR",$B537="SUDECAP",$B537=Aux.!$F$24,$B537=Aux.!$F$25),VLOOKUP($A537,#REF!,7,FALSE),IF($B537="CCU",VLOOKUP($A537,#REF!,6,FALSE),IF($B537="MERCADO",VLOOKUP($A537,#REF!,8,FALSE),IF($B537="PLEO",VLOOKUP($A537,#REF!,4,FALSE),IF($B537="SICRO",VLOOKUP($A537,#REF!,6,FALSE),IF($B537="SINAPI",IFERROR(SUM((VLOOKUP($A537,#REF!,14,FALSE)),VLOOKUP($A537,#REF!,20,FALSE),VLOOKUP($A537,#REF!,22,FALSE)),),"-"))))))</f>
        <v>-</v>
      </c>
      <c r="G537" s="113" t="str">
        <f>IF(OR($B537="ANP",$B537="DAER",$B537="CONSULTORIA DNIT",$B537="PREGÃO ELETRÔNICO",$B537="DMLU",$B537="DMAE",$B537="CEEE",$B537="EPTC",$B537="ORSE",$B537="SEINFRA",$B537="CREA",$B537="CAU",$B537="CEHOP",$B537="SIURB",$B537="DER-PR",$B537="SUDECAP",$B537=Aux.!$F$24,$B537=Aux.!$F$25),VLOOKUP($A537,#REF!,8,FALSE),IF($B537="CCU",VLOOKUP($A537,#REF!,7,FALSE),IF($B537="MERCADO",VLOOKUP($A537,#REF!,9,FALSE),IF($B537="PLEO",VLOOKUP($A537,#REF!,4,FALSE),IF($B537="SICRO",VLOOKUP($A537,#REF!,7,FALSE),IF($B537="SINAPI",IFERROR((VLOOKUP($A537,#REF!,16,FALSE)),(VLOOKUP($A537,#REF!,5,FALSE))),"-"))))))</f>
        <v>-</v>
      </c>
      <c r="H537" s="113" t="str">
        <f>IF(OR($B537="ANP",$B537="DAER",$B537="CONSULTORIA DNIT",$B537="PREGÃO ELETRÔNICO",$B537="DMLU",$B537="DMAE",$B537="CEEE",$B537="EPTC",$B537="ORSE",$B537="SEINFRA",$B537="CREA",$B537="CAU",$B537="CEHOP",$B537="SIURB",$B537="DER-PR",$B537="SUDECAP",$B537=Aux.!$F$24,$B537=Aux.!$F$25),VLOOKUP($A537,#REF!,5,FALSE),IF($B537="CCU",VLOOKUP($A537,#REF!,4,FALSE),IF($B537="MERCADO",VLOOKUP($A537,#REF!,6,FALSE),IF($B537="PLEO",VLOOKUP($A537,#REF!,4,FALSE),IF($B537="SICRO",VLOOKUP($A537,#REF!,4,FALSE),IF($B537="SINAPI",IFERROR((VLOOKUP($A537,#REF!,5,FALSE)),(VLOOKUP($A537,#REF!,5,FALSE))),"-"))))))</f>
        <v>-</v>
      </c>
      <c r="I537" s="114">
        <f>IF($B537="SICRO EQUIP.",VLOOKUP($A537,#REF!,10,FALSE),0)</f>
        <v>0</v>
      </c>
      <c r="J537" s="114">
        <f>IF($B537="SICRO EQUIP.",VLOOKUP($A537,#REF!,11,FALSE),0)</f>
        <v>0</v>
      </c>
      <c r="K537" s="258"/>
      <c r="L537" s="259"/>
      <c r="M537" s="115" t="e">
        <f>VLOOKUP($K537,Reajuste!$A$2:$BW$29,(MATCH($L537,Reajuste!$C$2:$BW$2,0)+2),FALSE)</f>
        <v>#N/A</v>
      </c>
      <c r="N537" s="259"/>
      <c r="O537" s="115" t="e">
        <f>VLOOKUP($K537,Reajuste!$A$2:$CW$29,(MATCH($N537,Reajuste!$C$2:$CW$2,0)+2),FALSE)</f>
        <v>#N/A</v>
      </c>
      <c r="P537" s="113">
        <f t="shared" si="0"/>
        <v>0</v>
      </c>
      <c r="Q537" s="113">
        <f t="shared" si="1"/>
        <v>0</v>
      </c>
      <c r="R537" s="113">
        <f t="shared" si="2"/>
        <v>0</v>
      </c>
      <c r="S537" s="113">
        <f t="shared" si="3"/>
        <v>0</v>
      </c>
      <c r="T537" s="113">
        <f t="shared" si="4"/>
        <v>0</v>
      </c>
      <c r="U537" s="113">
        <f t="shared" si="5"/>
        <v>0</v>
      </c>
      <c r="V537" s="4"/>
      <c r="W537" s="4"/>
      <c r="X537" s="4"/>
      <c r="Y537" s="4"/>
      <c r="Z537" s="4"/>
    </row>
    <row r="538" spans="1:26" ht="14.25" customHeight="1">
      <c r="A538" s="256"/>
      <c r="B538" s="257"/>
      <c r="C538" s="112" t="str">
        <f>IF(OR($B538="ANP",$B538="DAER",$B538="CONSULTORIA DNIT",$B538="PREGÃO ELETRÔNICO",$B538="DMLU",$B538="DMAE",$B538="CEEE",$B538="EPTC",$B538="ORSE",$B538="SEINFRA",$B538="CREA",$B538="CAU",$B538="CEHOP",$B538="SIURB",$B538="DER-PR",$B538="SUDECAP",$B538=Aux.!$F$24,$B538=Aux.!$F$25),VLOOKUP($A538,#REF!,3,FALSE),IF($B538="SICRO EQUIP.",VLOOKUP($A538,#REF!,2,FALSE),IF($B538="CCU",VLOOKUP($A538,#REF!,2,FALSE),IF($B538="MERCADO",VLOOKUP($A538,#REF!,2,FALSE),IF($B538="PLEO",VLOOKUP($A538,#REF!,2,FALSE),IF($B538="SICRO",VLOOKUP($A538,#REF!,2,FALSE),IF($B538="SINAPI",IFERROR((VLOOKUP($A538,#REF!,2,FALSE)),(VLOOKUP($A538,#REF!,2,FALSE))),"-")))))))</f>
        <v>-</v>
      </c>
      <c r="D538" s="95" t="str">
        <f>IF(OR($B538="ANP",$B538="DAER",$B538="CONSULTORIA DNIT",$B538="PREGÃO ELETRÔNICO",$B538="DMLU",$B538="DMAE",$B538="CEEE",$B538="EPTC",$B538="ORSE",$B538="SEINFRA",$B538="CREA",$B538="CAU",$B538="CEHOP",$B538="SIURB",$B538="DER-PR",$B538="SUDECAP",$B538=Aux.!$F$24,$B538=Aux.!$F$25),VLOOKUP($A538,#REF!,4,FALSE),IF($B538="SICRO EQUIP.","H",IF($B538="CCU",VLOOKUP($A538,#REF!,3,FALSE),IF($B538="MERCADO",VLOOKUP($A538,#REF!,10,FALSE),IF($B538="PLEO",VLOOKUP($A538,#REF!,3,FALSE),IF($B538="SICRO",VLOOKUP($A538,#REF!,3,FALSE),IF($B538="SINAPI",IFERROR((VLOOKUP($A538,#REF!,3,FALSE)),(VLOOKUP($A538,#REF!,3,FALSE))),"-")))))))</f>
        <v>-</v>
      </c>
      <c r="E538" s="113" t="str">
        <f>IF(OR($B538="ANP",$B538="DAER",$B538="CONSULTORIA DNIT",$B538="PREGÃO ELETRÔNICO",$B538="DMLU",$B538="DMAE",$B538="CEEE",$B538="EPTC",$B538="ORSE",$B538="SEINFRA",$B538="CREA",$B538="CAU",$B538="CEHOP",$B538="SIURB",$B538="DER-PR",$B538="SUDECAP",$B538=Aux.!$F$24,$B538=Aux.!$F$25),VLOOKUP($A538,#REF!,6,FALSE),IF($B538="CCU",VLOOKUP($A538,#REF!,5,FALSE),IF($B538="MERCADO",VLOOKUP($A538,#REF!,7,FALSE),IF($B538="PLEO",VLOOKUP($A538,#REF!,4,FALSE),IF($B538="SICRO",VLOOKUP($A538,#REF!,5,FALSE),IF($B538="SINAPI",IFERROR((VLOOKUP($A538,#REF!,18,FALSE)),),"-"))))))</f>
        <v>-</v>
      </c>
      <c r="F538" s="113" t="str">
        <f>IF(OR($B538="ANP",$B538="DAER",$B538="CONSULTORIA DNIT",$B538="PREGÃO ELETRÔNICO",$B538="DMLU",$B538="DMAE",$B538="CEEE",$B538="EPTC",$B538="ORSE",$B538="SEINFRA",$B538="CREA",$B538="CAU",$B538="CEHOP",$B538="SIURB",$B538="DER-PR",$B538="SUDECAP",$B538=Aux.!$F$24,$B538=Aux.!$F$25),VLOOKUP($A538,#REF!,7,FALSE),IF($B538="CCU",VLOOKUP($A538,#REF!,6,FALSE),IF($B538="MERCADO",VLOOKUP($A538,#REF!,8,FALSE),IF($B538="PLEO",VLOOKUP($A538,#REF!,4,FALSE),IF($B538="SICRO",VLOOKUP($A538,#REF!,6,FALSE),IF($B538="SINAPI",IFERROR(SUM((VLOOKUP($A538,#REF!,14,FALSE)),VLOOKUP($A538,#REF!,20,FALSE),VLOOKUP($A538,#REF!,22,FALSE)),),"-"))))))</f>
        <v>-</v>
      </c>
      <c r="G538" s="113" t="str">
        <f>IF(OR($B538="ANP",$B538="DAER",$B538="CONSULTORIA DNIT",$B538="PREGÃO ELETRÔNICO",$B538="DMLU",$B538="DMAE",$B538="CEEE",$B538="EPTC",$B538="ORSE",$B538="SEINFRA",$B538="CREA",$B538="CAU",$B538="CEHOP",$B538="SIURB",$B538="DER-PR",$B538="SUDECAP",$B538=Aux.!$F$24,$B538=Aux.!$F$25),VLOOKUP($A538,#REF!,8,FALSE),IF($B538="CCU",VLOOKUP($A538,#REF!,7,FALSE),IF($B538="MERCADO",VLOOKUP($A538,#REF!,9,FALSE),IF($B538="PLEO",VLOOKUP($A538,#REF!,4,FALSE),IF($B538="SICRO",VLOOKUP($A538,#REF!,7,FALSE),IF($B538="SINAPI",IFERROR((VLOOKUP($A538,#REF!,16,FALSE)),(VLOOKUP($A538,#REF!,5,FALSE))),"-"))))))</f>
        <v>-</v>
      </c>
      <c r="H538" s="113" t="str">
        <f>IF(OR($B538="ANP",$B538="DAER",$B538="CONSULTORIA DNIT",$B538="PREGÃO ELETRÔNICO",$B538="DMLU",$B538="DMAE",$B538="CEEE",$B538="EPTC",$B538="ORSE",$B538="SEINFRA",$B538="CREA",$B538="CAU",$B538="CEHOP",$B538="SIURB",$B538="DER-PR",$B538="SUDECAP",$B538=Aux.!$F$24,$B538=Aux.!$F$25),VLOOKUP($A538,#REF!,5,FALSE),IF($B538="CCU",VLOOKUP($A538,#REF!,4,FALSE),IF($B538="MERCADO",VLOOKUP($A538,#REF!,6,FALSE),IF($B538="PLEO",VLOOKUP($A538,#REF!,4,FALSE),IF($B538="SICRO",VLOOKUP($A538,#REF!,4,FALSE),IF($B538="SINAPI",IFERROR((VLOOKUP($A538,#REF!,5,FALSE)),(VLOOKUP($A538,#REF!,5,FALSE))),"-"))))))</f>
        <v>-</v>
      </c>
      <c r="I538" s="114">
        <f>IF($B538="SICRO EQUIP.",VLOOKUP($A538,#REF!,10,FALSE),0)</f>
        <v>0</v>
      </c>
      <c r="J538" s="114">
        <f>IF($B538="SICRO EQUIP.",VLOOKUP($A538,#REF!,11,FALSE),0)</f>
        <v>0</v>
      </c>
      <c r="K538" s="258"/>
      <c r="L538" s="259"/>
      <c r="M538" s="115" t="e">
        <f>VLOOKUP($K538,Reajuste!$A$2:$BW$29,(MATCH($L538,Reajuste!$C$2:$BW$2,0)+2),FALSE)</f>
        <v>#N/A</v>
      </c>
      <c r="N538" s="259"/>
      <c r="O538" s="115" t="e">
        <f>VLOOKUP($K538,Reajuste!$A$2:$CW$29,(MATCH($N538,Reajuste!$C$2:$CW$2,0)+2),FALSE)</f>
        <v>#N/A</v>
      </c>
      <c r="P538" s="113">
        <f t="shared" si="0"/>
        <v>0</v>
      </c>
      <c r="Q538" s="113">
        <f t="shared" si="1"/>
        <v>0</v>
      </c>
      <c r="R538" s="113">
        <f t="shared" si="2"/>
        <v>0</v>
      </c>
      <c r="S538" s="113">
        <f t="shared" si="3"/>
        <v>0</v>
      </c>
      <c r="T538" s="113">
        <f t="shared" si="4"/>
        <v>0</v>
      </c>
      <c r="U538" s="113">
        <f t="shared" si="5"/>
        <v>0</v>
      </c>
      <c r="V538" s="4"/>
      <c r="W538" s="4"/>
      <c r="X538" s="4"/>
      <c r="Y538" s="4"/>
      <c r="Z538" s="4"/>
    </row>
    <row r="539" spans="1:26" ht="14.25" customHeight="1">
      <c r="A539" s="256"/>
      <c r="B539" s="257"/>
      <c r="C539" s="112" t="str">
        <f>IF(OR($B539="ANP",$B539="DAER",$B539="CONSULTORIA DNIT",$B539="PREGÃO ELETRÔNICO",$B539="DMLU",$B539="DMAE",$B539="CEEE",$B539="EPTC",$B539="ORSE",$B539="SEINFRA",$B539="CREA",$B539="CAU",$B539="CEHOP",$B539="SIURB",$B539="DER-PR",$B539="SUDECAP",$B539=Aux.!$F$24,$B539=Aux.!$F$25),VLOOKUP($A539,#REF!,3,FALSE),IF($B539="SICRO EQUIP.",VLOOKUP($A539,#REF!,2,FALSE),IF($B539="CCU",VLOOKUP($A539,#REF!,2,FALSE),IF($B539="MERCADO",VLOOKUP($A539,#REF!,2,FALSE),IF($B539="PLEO",VLOOKUP($A539,#REF!,2,FALSE),IF($B539="SICRO",VLOOKUP($A539,#REF!,2,FALSE),IF($B539="SINAPI",IFERROR((VLOOKUP($A539,#REF!,2,FALSE)),(VLOOKUP($A539,#REF!,2,FALSE))),"-")))))))</f>
        <v>-</v>
      </c>
      <c r="D539" s="95" t="str">
        <f>IF(OR($B539="ANP",$B539="DAER",$B539="CONSULTORIA DNIT",$B539="PREGÃO ELETRÔNICO",$B539="DMLU",$B539="DMAE",$B539="CEEE",$B539="EPTC",$B539="ORSE",$B539="SEINFRA",$B539="CREA",$B539="CAU",$B539="CEHOP",$B539="SIURB",$B539="DER-PR",$B539="SUDECAP",$B539=Aux.!$F$24,$B539=Aux.!$F$25),VLOOKUP($A539,#REF!,4,FALSE),IF($B539="SICRO EQUIP.","H",IF($B539="CCU",VLOOKUP($A539,#REF!,3,FALSE),IF($B539="MERCADO",VLOOKUP($A539,#REF!,10,FALSE),IF($B539="PLEO",VLOOKUP($A539,#REF!,3,FALSE),IF($B539="SICRO",VLOOKUP($A539,#REF!,3,FALSE),IF($B539="SINAPI",IFERROR((VLOOKUP($A539,#REF!,3,FALSE)),(VLOOKUP($A539,#REF!,3,FALSE))),"-")))))))</f>
        <v>-</v>
      </c>
      <c r="E539" s="113" t="str">
        <f>IF(OR($B539="ANP",$B539="DAER",$B539="CONSULTORIA DNIT",$B539="PREGÃO ELETRÔNICO",$B539="DMLU",$B539="DMAE",$B539="CEEE",$B539="EPTC",$B539="ORSE",$B539="SEINFRA",$B539="CREA",$B539="CAU",$B539="CEHOP",$B539="SIURB",$B539="DER-PR",$B539="SUDECAP",$B539=Aux.!$F$24,$B539=Aux.!$F$25),VLOOKUP($A539,#REF!,6,FALSE),IF($B539="CCU",VLOOKUP($A539,#REF!,5,FALSE),IF($B539="MERCADO",VLOOKUP($A539,#REF!,7,FALSE),IF($B539="PLEO",VLOOKUP($A539,#REF!,4,FALSE),IF($B539="SICRO",VLOOKUP($A539,#REF!,5,FALSE),IF($B539="SINAPI",IFERROR((VLOOKUP($A539,#REF!,18,FALSE)),),"-"))))))</f>
        <v>-</v>
      </c>
      <c r="F539" s="113" t="str">
        <f>IF(OR($B539="ANP",$B539="DAER",$B539="CONSULTORIA DNIT",$B539="PREGÃO ELETRÔNICO",$B539="DMLU",$B539="DMAE",$B539="CEEE",$B539="EPTC",$B539="ORSE",$B539="SEINFRA",$B539="CREA",$B539="CAU",$B539="CEHOP",$B539="SIURB",$B539="DER-PR",$B539="SUDECAP",$B539=Aux.!$F$24,$B539=Aux.!$F$25),VLOOKUP($A539,#REF!,7,FALSE),IF($B539="CCU",VLOOKUP($A539,#REF!,6,FALSE),IF($B539="MERCADO",VLOOKUP($A539,#REF!,8,FALSE),IF($B539="PLEO",VLOOKUP($A539,#REF!,4,FALSE),IF($B539="SICRO",VLOOKUP($A539,#REF!,6,FALSE),IF($B539="SINAPI",IFERROR(SUM((VLOOKUP($A539,#REF!,14,FALSE)),VLOOKUP($A539,#REF!,20,FALSE),VLOOKUP($A539,#REF!,22,FALSE)),),"-"))))))</f>
        <v>-</v>
      </c>
      <c r="G539" s="113" t="str">
        <f>IF(OR($B539="ANP",$B539="DAER",$B539="CONSULTORIA DNIT",$B539="PREGÃO ELETRÔNICO",$B539="DMLU",$B539="DMAE",$B539="CEEE",$B539="EPTC",$B539="ORSE",$B539="SEINFRA",$B539="CREA",$B539="CAU",$B539="CEHOP",$B539="SIURB",$B539="DER-PR",$B539="SUDECAP",$B539=Aux.!$F$24,$B539=Aux.!$F$25),VLOOKUP($A539,#REF!,8,FALSE),IF($B539="CCU",VLOOKUP($A539,#REF!,7,FALSE),IF($B539="MERCADO",VLOOKUP($A539,#REF!,9,FALSE),IF($B539="PLEO",VLOOKUP($A539,#REF!,4,FALSE),IF($B539="SICRO",VLOOKUP($A539,#REF!,7,FALSE),IF($B539="SINAPI",IFERROR((VLOOKUP($A539,#REF!,16,FALSE)),(VLOOKUP($A539,#REF!,5,FALSE))),"-"))))))</f>
        <v>-</v>
      </c>
      <c r="H539" s="113" t="str">
        <f>IF(OR($B539="ANP",$B539="DAER",$B539="CONSULTORIA DNIT",$B539="PREGÃO ELETRÔNICO",$B539="DMLU",$B539="DMAE",$B539="CEEE",$B539="EPTC",$B539="ORSE",$B539="SEINFRA",$B539="CREA",$B539="CAU",$B539="CEHOP",$B539="SIURB",$B539="DER-PR",$B539="SUDECAP",$B539=Aux.!$F$24,$B539=Aux.!$F$25),VLOOKUP($A539,#REF!,5,FALSE),IF($B539="CCU",VLOOKUP($A539,#REF!,4,FALSE),IF($B539="MERCADO",VLOOKUP($A539,#REF!,6,FALSE),IF($B539="PLEO",VLOOKUP($A539,#REF!,4,FALSE),IF($B539="SICRO",VLOOKUP($A539,#REF!,4,FALSE),IF($B539="SINAPI",IFERROR((VLOOKUP($A539,#REF!,5,FALSE)),(VLOOKUP($A539,#REF!,5,FALSE))),"-"))))))</f>
        <v>-</v>
      </c>
      <c r="I539" s="114">
        <f>IF($B539="SICRO EQUIP.",VLOOKUP($A539,#REF!,10,FALSE),0)</f>
        <v>0</v>
      </c>
      <c r="J539" s="114">
        <f>IF($B539="SICRO EQUIP.",VLOOKUP($A539,#REF!,11,FALSE),0)</f>
        <v>0</v>
      </c>
      <c r="K539" s="258"/>
      <c r="L539" s="259"/>
      <c r="M539" s="115" t="e">
        <f>VLOOKUP($K539,Reajuste!$A$2:$BW$29,(MATCH($L539,Reajuste!$C$2:$BW$2,0)+2),FALSE)</f>
        <v>#N/A</v>
      </c>
      <c r="N539" s="259"/>
      <c r="O539" s="115" t="e">
        <f>VLOOKUP($K539,Reajuste!$A$2:$CW$29,(MATCH($N539,Reajuste!$C$2:$CW$2,0)+2),FALSE)</f>
        <v>#N/A</v>
      </c>
      <c r="P539" s="113">
        <f t="shared" si="0"/>
        <v>0</v>
      </c>
      <c r="Q539" s="113">
        <f t="shared" si="1"/>
        <v>0</v>
      </c>
      <c r="R539" s="113">
        <f t="shared" si="2"/>
        <v>0</v>
      </c>
      <c r="S539" s="113">
        <f t="shared" si="3"/>
        <v>0</v>
      </c>
      <c r="T539" s="113">
        <f t="shared" si="4"/>
        <v>0</v>
      </c>
      <c r="U539" s="113">
        <f t="shared" si="5"/>
        <v>0</v>
      </c>
      <c r="V539" s="4"/>
      <c r="W539" s="4"/>
      <c r="X539" s="4"/>
      <c r="Y539" s="4"/>
      <c r="Z539" s="4"/>
    </row>
    <row r="540" spans="1:26" ht="14.25" customHeight="1">
      <c r="A540" s="256"/>
      <c r="B540" s="257"/>
      <c r="C540" s="112" t="str">
        <f>IF(OR($B540="ANP",$B540="DAER",$B540="CONSULTORIA DNIT",$B540="PREGÃO ELETRÔNICO",$B540="DMLU",$B540="DMAE",$B540="CEEE",$B540="EPTC",$B540="ORSE",$B540="SEINFRA",$B540="CREA",$B540="CAU",$B540="CEHOP",$B540="SIURB",$B540="DER-PR",$B540="SUDECAP",$B540=Aux.!$F$24,$B540=Aux.!$F$25),VLOOKUP($A540,#REF!,3,FALSE),IF($B540="SICRO EQUIP.",VLOOKUP($A540,#REF!,2,FALSE),IF($B540="CCU",VLOOKUP($A540,#REF!,2,FALSE),IF($B540="MERCADO",VLOOKUP($A540,#REF!,2,FALSE),IF($B540="PLEO",VLOOKUP($A540,#REF!,2,FALSE),IF($B540="SICRO",VLOOKUP($A540,#REF!,2,FALSE),IF($B540="SINAPI",IFERROR((VLOOKUP($A540,#REF!,2,FALSE)),(VLOOKUP($A540,#REF!,2,FALSE))),"-")))))))</f>
        <v>-</v>
      </c>
      <c r="D540" s="95" t="str">
        <f>IF(OR($B540="ANP",$B540="DAER",$B540="CONSULTORIA DNIT",$B540="PREGÃO ELETRÔNICO",$B540="DMLU",$B540="DMAE",$B540="CEEE",$B540="EPTC",$B540="ORSE",$B540="SEINFRA",$B540="CREA",$B540="CAU",$B540="CEHOP",$B540="SIURB",$B540="DER-PR",$B540="SUDECAP",$B540=Aux.!$F$24,$B540=Aux.!$F$25),VLOOKUP($A540,#REF!,4,FALSE),IF($B540="SICRO EQUIP.","H",IF($B540="CCU",VLOOKUP($A540,#REF!,3,FALSE),IF($B540="MERCADO",VLOOKUP($A540,#REF!,10,FALSE),IF($B540="PLEO",VLOOKUP($A540,#REF!,3,FALSE),IF($B540="SICRO",VLOOKUP($A540,#REF!,3,FALSE),IF($B540="SINAPI",IFERROR((VLOOKUP($A540,#REF!,3,FALSE)),(VLOOKUP($A540,#REF!,3,FALSE))),"-")))))))</f>
        <v>-</v>
      </c>
      <c r="E540" s="113" t="str">
        <f>IF(OR($B540="ANP",$B540="DAER",$B540="CONSULTORIA DNIT",$B540="PREGÃO ELETRÔNICO",$B540="DMLU",$B540="DMAE",$B540="CEEE",$B540="EPTC",$B540="ORSE",$B540="SEINFRA",$B540="CREA",$B540="CAU",$B540="CEHOP",$B540="SIURB",$B540="DER-PR",$B540="SUDECAP",$B540=Aux.!$F$24,$B540=Aux.!$F$25),VLOOKUP($A540,#REF!,6,FALSE),IF($B540="CCU",VLOOKUP($A540,#REF!,5,FALSE),IF($B540="MERCADO",VLOOKUP($A540,#REF!,7,FALSE),IF($B540="PLEO",VLOOKUP($A540,#REF!,4,FALSE),IF($B540="SICRO",VLOOKUP($A540,#REF!,5,FALSE),IF($B540="SINAPI",IFERROR((VLOOKUP($A540,#REF!,18,FALSE)),),"-"))))))</f>
        <v>-</v>
      </c>
      <c r="F540" s="113" t="str">
        <f>IF(OR($B540="ANP",$B540="DAER",$B540="CONSULTORIA DNIT",$B540="PREGÃO ELETRÔNICO",$B540="DMLU",$B540="DMAE",$B540="CEEE",$B540="EPTC",$B540="ORSE",$B540="SEINFRA",$B540="CREA",$B540="CAU",$B540="CEHOP",$B540="SIURB",$B540="DER-PR",$B540="SUDECAP",$B540=Aux.!$F$24,$B540=Aux.!$F$25),VLOOKUP($A540,#REF!,7,FALSE),IF($B540="CCU",VLOOKUP($A540,#REF!,6,FALSE),IF($B540="MERCADO",VLOOKUP($A540,#REF!,8,FALSE),IF($B540="PLEO",VLOOKUP($A540,#REF!,4,FALSE),IF($B540="SICRO",VLOOKUP($A540,#REF!,6,FALSE),IF($B540="SINAPI",IFERROR(SUM((VLOOKUP($A540,#REF!,14,FALSE)),VLOOKUP($A540,#REF!,20,FALSE),VLOOKUP($A540,#REF!,22,FALSE)),),"-"))))))</f>
        <v>-</v>
      </c>
      <c r="G540" s="113" t="str">
        <f>IF(OR($B540="ANP",$B540="DAER",$B540="CONSULTORIA DNIT",$B540="PREGÃO ELETRÔNICO",$B540="DMLU",$B540="DMAE",$B540="CEEE",$B540="EPTC",$B540="ORSE",$B540="SEINFRA",$B540="CREA",$B540="CAU",$B540="CEHOP",$B540="SIURB",$B540="DER-PR",$B540="SUDECAP",$B540=Aux.!$F$24,$B540=Aux.!$F$25),VLOOKUP($A540,#REF!,8,FALSE),IF($B540="CCU",VLOOKUP($A540,#REF!,7,FALSE),IF($B540="MERCADO",VLOOKUP($A540,#REF!,9,FALSE),IF($B540="PLEO",VLOOKUP($A540,#REF!,4,FALSE),IF($B540="SICRO",VLOOKUP($A540,#REF!,7,FALSE),IF($B540="SINAPI",IFERROR((VLOOKUP($A540,#REF!,16,FALSE)),(VLOOKUP($A540,#REF!,5,FALSE))),"-"))))))</f>
        <v>-</v>
      </c>
      <c r="H540" s="113" t="str">
        <f>IF(OR($B540="ANP",$B540="DAER",$B540="CONSULTORIA DNIT",$B540="PREGÃO ELETRÔNICO",$B540="DMLU",$B540="DMAE",$B540="CEEE",$B540="EPTC",$B540="ORSE",$B540="SEINFRA",$B540="CREA",$B540="CAU",$B540="CEHOP",$B540="SIURB",$B540="DER-PR",$B540="SUDECAP",$B540=Aux.!$F$24,$B540=Aux.!$F$25),VLOOKUP($A540,#REF!,5,FALSE),IF($B540="CCU",VLOOKUP($A540,#REF!,4,FALSE),IF($B540="MERCADO",VLOOKUP($A540,#REF!,6,FALSE),IF($B540="PLEO",VLOOKUP($A540,#REF!,4,FALSE),IF($B540="SICRO",VLOOKUP($A540,#REF!,4,FALSE),IF($B540="SINAPI",IFERROR((VLOOKUP($A540,#REF!,5,FALSE)),(VLOOKUP($A540,#REF!,5,FALSE))),"-"))))))</f>
        <v>-</v>
      </c>
      <c r="I540" s="114">
        <f>IF($B540="SICRO EQUIP.",VLOOKUP($A540,#REF!,10,FALSE),0)</f>
        <v>0</v>
      </c>
      <c r="J540" s="114">
        <f>IF($B540="SICRO EQUIP.",VLOOKUP($A540,#REF!,11,FALSE),0)</f>
        <v>0</v>
      </c>
      <c r="K540" s="258"/>
      <c r="L540" s="259"/>
      <c r="M540" s="115" t="e">
        <f>VLOOKUP($K540,Reajuste!$A$2:$BW$29,(MATCH($L540,Reajuste!$C$2:$BW$2,0)+2),FALSE)</f>
        <v>#N/A</v>
      </c>
      <c r="N540" s="259"/>
      <c r="O540" s="115" t="e">
        <f>VLOOKUP($K540,Reajuste!$A$2:$CW$29,(MATCH($N540,Reajuste!$C$2:$CW$2,0)+2),FALSE)</f>
        <v>#N/A</v>
      </c>
      <c r="P540" s="113">
        <f t="shared" si="0"/>
        <v>0</v>
      </c>
      <c r="Q540" s="113">
        <f t="shared" si="1"/>
        <v>0</v>
      </c>
      <c r="R540" s="113">
        <f t="shared" si="2"/>
        <v>0</v>
      </c>
      <c r="S540" s="113">
        <f t="shared" si="3"/>
        <v>0</v>
      </c>
      <c r="T540" s="113">
        <f t="shared" si="4"/>
        <v>0</v>
      </c>
      <c r="U540" s="113">
        <f t="shared" si="5"/>
        <v>0</v>
      </c>
      <c r="V540" s="4"/>
      <c r="W540" s="4"/>
      <c r="X540" s="4"/>
      <c r="Y540" s="4"/>
      <c r="Z540" s="4"/>
    </row>
    <row r="541" spans="1:26" ht="14.25" customHeight="1">
      <c r="A541" s="256"/>
      <c r="B541" s="257"/>
      <c r="C541" s="112" t="str">
        <f>IF(OR($B541="ANP",$B541="DAER",$B541="CONSULTORIA DNIT",$B541="PREGÃO ELETRÔNICO",$B541="DMLU",$B541="DMAE",$B541="CEEE",$B541="EPTC",$B541="ORSE",$B541="SEINFRA",$B541="CREA",$B541="CAU",$B541="CEHOP",$B541="SIURB",$B541="DER-PR",$B541="SUDECAP",$B541=Aux.!$F$24,$B541=Aux.!$F$25),VLOOKUP($A541,#REF!,3,FALSE),IF($B541="SICRO EQUIP.",VLOOKUP($A541,#REF!,2,FALSE),IF($B541="CCU",VLOOKUP($A541,#REF!,2,FALSE),IF($B541="MERCADO",VLOOKUP($A541,#REF!,2,FALSE),IF($B541="PLEO",VLOOKUP($A541,#REF!,2,FALSE),IF($B541="SICRO",VLOOKUP($A541,#REF!,2,FALSE),IF($B541="SINAPI",IFERROR((VLOOKUP($A541,#REF!,2,FALSE)),(VLOOKUP($A541,#REF!,2,FALSE))),"-")))))))</f>
        <v>-</v>
      </c>
      <c r="D541" s="95" t="str">
        <f>IF(OR($B541="ANP",$B541="DAER",$B541="CONSULTORIA DNIT",$B541="PREGÃO ELETRÔNICO",$B541="DMLU",$B541="DMAE",$B541="CEEE",$B541="EPTC",$B541="ORSE",$B541="SEINFRA",$B541="CREA",$B541="CAU",$B541="CEHOP",$B541="SIURB",$B541="DER-PR",$B541="SUDECAP",$B541=Aux.!$F$24,$B541=Aux.!$F$25),VLOOKUP($A541,#REF!,4,FALSE),IF($B541="SICRO EQUIP.","H",IF($B541="CCU",VLOOKUP($A541,#REF!,3,FALSE),IF($B541="MERCADO",VLOOKUP($A541,#REF!,10,FALSE),IF($B541="PLEO",VLOOKUP($A541,#REF!,3,FALSE),IF($B541="SICRO",VLOOKUP($A541,#REF!,3,FALSE),IF($B541="SINAPI",IFERROR((VLOOKUP($A541,#REF!,3,FALSE)),(VLOOKUP($A541,#REF!,3,FALSE))),"-")))))))</f>
        <v>-</v>
      </c>
      <c r="E541" s="113" t="str">
        <f>IF(OR($B541="ANP",$B541="DAER",$B541="CONSULTORIA DNIT",$B541="PREGÃO ELETRÔNICO",$B541="DMLU",$B541="DMAE",$B541="CEEE",$B541="EPTC",$B541="ORSE",$B541="SEINFRA",$B541="CREA",$B541="CAU",$B541="CEHOP",$B541="SIURB",$B541="DER-PR",$B541="SUDECAP",$B541=Aux.!$F$24,$B541=Aux.!$F$25),VLOOKUP($A541,#REF!,6,FALSE),IF($B541="CCU",VLOOKUP($A541,#REF!,5,FALSE),IF($B541="MERCADO",VLOOKUP($A541,#REF!,7,FALSE),IF($B541="PLEO",VLOOKUP($A541,#REF!,4,FALSE),IF($B541="SICRO",VLOOKUP($A541,#REF!,5,FALSE),IF($B541="SINAPI",IFERROR((VLOOKUP($A541,#REF!,18,FALSE)),),"-"))))))</f>
        <v>-</v>
      </c>
      <c r="F541" s="113" t="str">
        <f>IF(OR($B541="ANP",$B541="DAER",$B541="CONSULTORIA DNIT",$B541="PREGÃO ELETRÔNICO",$B541="DMLU",$B541="DMAE",$B541="CEEE",$B541="EPTC",$B541="ORSE",$B541="SEINFRA",$B541="CREA",$B541="CAU",$B541="CEHOP",$B541="SIURB",$B541="DER-PR",$B541="SUDECAP",$B541=Aux.!$F$24,$B541=Aux.!$F$25),VLOOKUP($A541,#REF!,7,FALSE),IF($B541="CCU",VLOOKUP($A541,#REF!,6,FALSE),IF($B541="MERCADO",VLOOKUP($A541,#REF!,8,FALSE),IF($B541="PLEO",VLOOKUP($A541,#REF!,4,FALSE),IF($B541="SICRO",VLOOKUP($A541,#REF!,6,FALSE),IF($B541="SINAPI",IFERROR(SUM((VLOOKUP($A541,#REF!,14,FALSE)),VLOOKUP($A541,#REF!,20,FALSE),VLOOKUP($A541,#REF!,22,FALSE)),),"-"))))))</f>
        <v>-</v>
      </c>
      <c r="G541" s="113" t="str">
        <f>IF(OR($B541="ANP",$B541="DAER",$B541="CONSULTORIA DNIT",$B541="PREGÃO ELETRÔNICO",$B541="DMLU",$B541="DMAE",$B541="CEEE",$B541="EPTC",$B541="ORSE",$B541="SEINFRA",$B541="CREA",$B541="CAU",$B541="CEHOP",$B541="SIURB",$B541="DER-PR",$B541="SUDECAP",$B541=Aux.!$F$24,$B541=Aux.!$F$25),VLOOKUP($A541,#REF!,8,FALSE),IF($B541="CCU",VLOOKUP($A541,#REF!,7,FALSE),IF($B541="MERCADO",VLOOKUP($A541,#REF!,9,FALSE),IF($B541="PLEO",VLOOKUP($A541,#REF!,4,FALSE),IF($B541="SICRO",VLOOKUP($A541,#REF!,7,FALSE),IF($B541="SINAPI",IFERROR((VLOOKUP($A541,#REF!,16,FALSE)),(VLOOKUP($A541,#REF!,5,FALSE))),"-"))))))</f>
        <v>-</v>
      </c>
      <c r="H541" s="113" t="str">
        <f>IF(OR($B541="ANP",$B541="DAER",$B541="CONSULTORIA DNIT",$B541="PREGÃO ELETRÔNICO",$B541="DMLU",$B541="DMAE",$B541="CEEE",$B541="EPTC",$B541="ORSE",$B541="SEINFRA",$B541="CREA",$B541="CAU",$B541="CEHOP",$B541="SIURB",$B541="DER-PR",$B541="SUDECAP",$B541=Aux.!$F$24,$B541=Aux.!$F$25),VLOOKUP($A541,#REF!,5,FALSE),IF($B541="CCU",VLOOKUP($A541,#REF!,4,FALSE),IF($B541="MERCADO",VLOOKUP($A541,#REF!,6,FALSE),IF($B541="PLEO",VLOOKUP($A541,#REF!,4,FALSE),IF($B541="SICRO",VLOOKUP($A541,#REF!,4,FALSE),IF($B541="SINAPI",IFERROR((VLOOKUP($A541,#REF!,5,FALSE)),(VLOOKUP($A541,#REF!,5,FALSE))),"-"))))))</f>
        <v>-</v>
      </c>
      <c r="I541" s="114">
        <f>IF($B541="SICRO EQUIP.",VLOOKUP($A541,#REF!,10,FALSE),0)</f>
        <v>0</v>
      </c>
      <c r="J541" s="114">
        <f>IF($B541="SICRO EQUIP.",VLOOKUP($A541,#REF!,11,FALSE),0)</f>
        <v>0</v>
      </c>
      <c r="K541" s="258"/>
      <c r="L541" s="259"/>
      <c r="M541" s="115" t="e">
        <f>VLOOKUP($K541,Reajuste!$A$2:$BW$29,(MATCH($L541,Reajuste!$C$2:$BW$2,0)+2),FALSE)</f>
        <v>#N/A</v>
      </c>
      <c r="N541" s="259"/>
      <c r="O541" s="115" t="e">
        <f>VLOOKUP($K541,Reajuste!$A$2:$CW$29,(MATCH($N541,Reajuste!$C$2:$CW$2,0)+2),FALSE)</f>
        <v>#N/A</v>
      </c>
      <c r="P541" s="113">
        <f t="shared" si="0"/>
        <v>0</v>
      </c>
      <c r="Q541" s="113">
        <f t="shared" si="1"/>
        <v>0</v>
      </c>
      <c r="R541" s="113">
        <f t="shared" si="2"/>
        <v>0</v>
      </c>
      <c r="S541" s="113">
        <f t="shared" si="3"/>
        <v>0</v>
      </c>
      <c r="T541" s="113">
        <f t="shared" si="4"/>
        <v>0</v>
      </c>
      <c r="U541" s="113">
        <f t="shared" si="5"/>
        <v>0</v>
      </c>
      <c r="V541" s="4"/>
      <c r="W541" s="4"/>
      <c r="X541" s="4"/>
      <c r="Y541" s="4"/>
      <c r="Z541" s="4"/>
    </row>
    <row r="542" spans="1:26" ht="14.25" customHeight="1">
      <c r="A542" s="256"/>
      <c r="B542" s="257"/>
      <c r="C542" s="112" t="str">
        <f>IF(OR($B542="ANP",$B542="DAER",$B542="CONSULTORIA DNIT",$B542="PREGÃO ELETRÔNICO",$B542="DMLU",$B542="DMAE",$B542="CEEE",$B542="EPTC",$B542="ORSE",$B542="SEINFRA",$B542="CREA",$B542="CAU",$B542="CEHOP",$B542="SIURB",$B542="DER-PR",$B542="SUDECAP",$B542=Aux.!$F$24,$B542=Aux.!$F$25),VLOOKUP($A542,#REF!,3,FALSE),IF($B542="SICRO EQUIP.",VLOOKUP($A542,#REF!,2,FALSE),IF($B542="CCU",VLOOKUP($A542,#REF!,2,FALSE),IF($B542="MERCADO",VLOOKUP($A542,#REF!,2,FALSE),IF($B542="PLEO",VLOOKUP($A542,#REF!,2,FALSE),IF($B542="SICRO",VLOOKUP($A542,#REF!,2,FALSE),IF($B542="SINAPI",IFERROR((VLOOKUP($A542,#REF!,2,FALSE)),(VLOOKUP($A542,#REF!,2,FALSE))),"-")))))))</f>
        <v>-</v>
      </c>
      <c r="D542" s="95" t="str">
        <f>IF(OR($B542="ANP",$B542="DAER",$B542="CONSULTORIA DNIT",$B542="PREGÃO ELETRÔNICO",$B542="DMLU",$B542="DMAE",$B542="CEEE",$B542="EPTC",$B542="ORSE",$B542="SEINFRA",$B542="CREA",$B542="CAU",$B542="CEHOP",$B542="SIURB",$B542="DER-PR",$B542="SUDECAP",$B542=Aux.!$F$24,$B542=Aux.!$F$25),VLOOKUP($A542,#REF!,4,FALSE),IF($B542="SICRO EQUIP.","H",IF($B542="CCU",VLOOKUP($A542,#REF!,3,FALSE),IF($B542="MERCADO",VLOOKUP($A542,#REF!,10,FALSE),IF($B542="PLEO",VLOOKUP($A542,#REF!,3,FALSE),IF($B542="SICRO",VLOOKUP($A542,#REF!,3,FALSE),IF($B542="SINAPI",IFERROR((VLOOKUP($A542,#REF!,3,FALSE)),(VLOOKUP($A542,#REF!,3,FALSE))),"-")))))))</f>
        <v>-</v>
      </c>
      <c r="E542" s="113" t="str">
        <f>IF(OR($B542="ANP",$B542="DAER",$B542="CONSULTORIA DNIT",$B542="PREGÃO ELETRÔNICO",$B542="DMLU",$B542="DMAE",$B542="CEEE",$B542="EPTC",$B542="ORSE",$B542="SEINFRA",$B542="CREA",$B542="CAU",$B542="CEHOP",$B542="SIURB",$B542="DER-PR",$B542="SUDECAP",$B542=Aux.!$F$24,$B542=Aux.!$F$25),VLOOKUP($A542,#REF!,6,FALSE),IF($B542="CCU",VLOOKUP($A542,#REF!,5,FALSE),IF($B542="MERCADO",VLOOKUP($A542,#REF!,7,FALSE),IF($B542="PLEO",VLOOKUP($A542,#REF!,4,FALSE),IF($B542="SICRO",VLOOKUP($A542,#REF!,5,FALSE),IF($B542="SINAPI",IFERROR((VLOOKUP($A542,#REF!,18,FALSE)),),"-"))))))</f>
        <v>-</v>
      </c>
      <c r="F542" s="113" t="str">
        <f>IF(OR($B542="ANP",$B542="DAER",$B542="CONSULTORIA DNIT",$B542="PREGÃO ELETRÔNICO",$B542="DMLU",$B542="DMAE",$B542="CEEE",$B542="EPTC",$B542="ORSE",$B542="SEINFRA",$B542="CREA",$B542="CAU",$B542="CEHOP",$B542="SIURB",$B542="DER-PR",$B542="SUDECAP",$B542=Aux.!$F$24,$B542=Aux.!$F$25),VLOOKUP($A542,#REF!,7,FALSE),IF($B542="CCU",VLOOKUP($A542,#REF!,6,FALSE),IF($B542="MERCADO",VLOOKUP($A542,#REF!,8,FALSE),IF($B542="PLEO",VLOOKUP($A542,#REF!,4,FALSE),IF($B542="SICRO",VLOOKUP($A542,#REF!,6,FALSE),IF($B542="SINAPI",IFERROR(SUM((VLOOKUP($A542,#REF!,14,FALSE)),VLOOKUP($A542,#REF!,20,FALSE),VLOOKUP($A542,#REF!,22,FALSE)),),"-"))))))</f>
        <v>-</v>
      </c>
      <c r="G542" s="113" t="str">
        <f>IF(OR($B542="ANP",$B542="DAER",$B542="CONSULTORIA DNIT",$B542="PREGÃO ELETRÔNICO",$B542="DMLU",$B542="DMAE",$B542="CEEE",$B542="EPTC",$B542="ORSE",$B542="SEINFRA",$B542="CREA",$B542="CAU",$B542="CEHOP",$B542="SIURB",$B542="DER-PR",$B542="SUDECAP",$B542=Aux.!$F$24,$B542=Aux.!$F$25),VLOOKUP($A542,#REF!,8,FALSE),IF($B542="CCU",VLOOKUP($A542,#REF!,7,FALSE),IF($B542="MERCADO",VLOOKUP($A542,#REF!,9,FALSE),IF($B542="PLEO",VLOOKUP($A542,#REF!,4,FALSE),IF($B542="SICRO",VLOOKUP($A542,#REF!,7,FALSE),IF($B542="SINAPI",IFERROR((VLOOKUP($A542,#REF!,16,FALSE)),(VLOOKUP($A542,#REF!,5,FALSE))),"-"))))))</f>
        <v>-</v>
      </c>
      <c r="H542" s="113" t="str">
        <f>IF(OR($B542="ANP",$B542="DAER",$B542="CONSULTORIA DNIT",$B542="PREGÃO ELETRÔNICO",$B542="DMLU",$B542="DMAE",$B542="CEEE",$B542="EPTC",$B542="ORSE",$B542="SEINFRA",$B542="CREA",$B542="CAU",$B542="CEHOP",$B542="SIURB",$B542="DER-PR",$B542="SUDECAP",$B542=Aux.!$F$24,$B542=Aux.!$F$25),VLOOKUP($A542,#REF!,5,FALSE),IF($B542="CCU",VLOOKUP($A542,#REF!,4,FALSE),IF($B542="MERCADO",VLOOKUP($A542,#REF!,6,FALSE),IF($B542="PLEO",VLOOKUP($A542,#REF!,4,FALSE),IF($B542="SICRO",VLOOKUP($A542,#REF!,4,FALSE),IF($B542="SINAPI",IFERROR((VLOOKUP($A542,#REF!,5,FALSE)),(VLOOKUP($A542,#REF!,5,FALSE))),"-"))))))</f>
        <v>-</v>
      </c>
      <c r="I542" s="114">
        <f>IF($B542="SICRO EQUIP.",VLOOKUP($A542,#REF!,10,FALSE),0)</f>
        <v>0</v>
      </c>
      <c r="J542" s="114">
        <f>IF($B542="SICRO EQUIP.",VLOOKUP($A542,#REF!,11,FALSE),0)</f>
        <v>0</v>
      </c>
      <c r="K542" s="258"/>
      <c r="L542" s="259"/>
      <c r="M542" s="115" t="e">
        <f>VLOOKUP($K542,Reajuste!$A$2:$BW$29,(MATCH($L542,Reajuste!$C$2:$BW$2,0)+2),FALSE)</f>
        <v>#N/A</v>
      </c>
      <c r="N542" s="259"/>
      <c r="O542" s="115" t="e">
        <f>VLOOKUP($K542,Reajuste!$A$2:$CW$29,(MATCH($N542,Reajuste!$C$2:$CW$2,0)+2),FALSE)</f>
        <v>#N/A</v>
      </c>
      <c r="P542" s="113">
        <f t="shared" si="0"/>
        <v>0</v>
      </c>
      <c r="Q542" s="113">
        <f t="shared" si="1"/>
        <v>0</v>
      </c>
      <c r="R542" s="113">
        <f t="shared" si="2"/>
        <v>0</v>
      </c>
      <c r="S542" s="113">
        <f t="shared" si="3"/>
        <v>0</v>
      </c>
      <c r="T542" s="113">
        <f t="shared" si="4"/>
        <v>0</v>
      </c>
      <c r="U542" s="113">
        <f t="shared" si="5"/>
        <v>0</v>
      </c>
      <c r="V542" s="4"/>
      <c r="W542" s="4"/>
      <c r="X542" s="4"/>
      <c r="Y542" s="4"/>
      <c r="Z542" s="4"/>
    </row>
    <row r="543" spans="1:26" ht="14.25" customHeight="1">
      <c r="A543" s="256"/>
      <c r="B543" s="257"/>
      <c r="C543" s="112" t="str">
        <f>IF(OR($B543="ANP",$B543="DAER",$B543="CONSULTORIA DNIT",$B543="PREGÃO ELETRÔNICO",$B543="DMLU",$B543="DMAE",$B543="CEEE",$B543="EPTC",$B543="ORSE",$B543="SEINFRA",$B543="CREA",$B543="CAU",$B543="CEHOP",$B543="SIURB",$B543="DER-PR",$B543="SUDECAP",$B543=Aux.!$F$24,$B543=Aux.!$F$25),VLOOKUP($A543,#REF!,3,FALSE),IF($B543="SICRO EQUIP.",VLOOKUP($A543,#REF!,2,FALSE),IF($B543="CCU",VLOOKUP($A543,#REF!,2,FALSE),IF($B543="MERCADO",VLOOKUP($A543,#REF!,2,FALSE),IF($B543="PLEO",VLOOKUP($A543,#REF!,2,FALSE),IF($B543="SICRO",VLOOKUP($A543,#REF!,2,FALSE),IF($B543="SINAPI",IFERROR((VLOOKUP($A543,#REF!,2,FALSE)),(VLOOKUP($A543,#REF!,2,FALSE))),"-")))))))</f>
        <v>-</v>
      </c>
      <c r="D543" s="95" t="str">
        <f>IF(OR($B543="ANP",$B543="DAER",$B543="CONSULTORIA DNIT",$B543="PREGÃO ELETRÔNICO",$B543="DMLU",$B543="DMAE",$B543="CEEE",$B543="EPTC",$B543="ORSE",$B543="SEINFRA",$B543="CREA",$B543="CAU",$B543="CEHOP",$B543="SIURB",$B543="DER-PR",$B543="SUDECAP",$B543=Aux.!$F$24,$B543=Aux.!$F$25),VLOOKUP($A543,#REF!,4,FALSE),IF($B543="SICRO EQUIP.","H",IF($B543="CCU",VLOOKUP($A543,#REF!,3,FALSE),IF($B543="MERCADO",VLOOKUP($A543,#REF!,10,FALSE),IF($B543="PLEO",VLOOKUP($A543,#REF!,3,FALSE),IF($B543="SICRO",VLOOKUP($A543,#REF!,3,FALSE),IF($B543="SINAPI",IFERROR((VLOOKUP($A543,#REF!,3,FALSE)),(VLOOKUP($A543,#REF!,3,FALSE))),"-")))))))</f>
        <v>-</v>
      </c>
      <c r="E543" s="113" t="str">
        <f>IF(OR($B543="ANP",$B543="DAER",$B543="CONSULTORIA DNIT",$B543="PREGÃO ELETRÔNICO",$B543="DMLU",$B543="DMAE",$B543="CEEE",$B543="EPTC",$B543="ORSE",$B543="SEINFRA",$B543="CREA",$B543="CAU",$B543="CEHOP",$B543="SIURB",$B543="DER-PR",$B543="SUDECAP",$B543=Aux.!$F$24,$B543=Aux.!$F$25),VLOOKUP($A543,#REF!,6,FALSE),IF($B543="CCU",VLOOKUP($A543,#REF!,5,FALSE),IF($B543="MERCADO",VLOOKUP($A543,#REF!,7,FALSE),IF($B543="PLEO",VLOOKUP($A543,#REF!,4,FALSE),IF($B543="SICRO",VLOOKUP($A543,#REF!,5,FALSE),IF($B543="SINAPI",IFERROR((VLOOKUP($A543,#REF!,18,FALSE)),),"-"))))))</f>
        <v>-</v>
      </c>
      <c r="F543" s="113" t="str">
        <f>IF(OR($B543="ANP",$B543="DAER",$B543="CONSULTORIA DNIT",$B543="PREGÃO ELETRÔNICO",$B543="DMLU",$B543="DMAE",$B543="CEEE",$B543="EPTC",$B543="ORSE",$B543="SEINFRA",$B543="CREA",$B543="CAU",$B543="CEHOP",$B543="SIURB",$B543="DER-PR",$B543="SUDECAP",$B543=Aux.!$F$24,$B543=Aux.!$F$25),VLOOKUP($A543,#REF!,7,FALSE),IF($B543="CCU",VLOOKUP($A543,#REF!,6,FALSE),IF($B543="MERCADO",VLOOKUP($A543,#REF!,8,FALSE),IF($B543="PLEO",VLOOKUP($A543,#REF!,4,FALSE),IF($B543="SICRO",VLOOKUP($A543,#REF!,6,FALSE),IF($B543="SINAPI",IFERROR(SUM((VLOOKUP($A543,#REF!,14,FALSE)),VLOOKUP($A543,#REF!,20,FALSE),VLOOKUP($A543,#REF!,22,FALSE)),),"-"))))))</f>
        <v>-</v>
      </c>
      <c r="G543" s="113" t="str">
        <f>IF(OR($B543="ANP",$B543="DAER",$B543="CONSULTORIA DNIT",$B543="PREGÃO ELETRÔNICO",$B543="DMLU",$B543="DMAE",$B543="CEEE",$B543="EPTC",$B543="ORSE",$B543="SEINFRA",$B543="CREA",$B543="CAU",$B543="CEHOP",$B543="SIURB",$B543="DER-PR",$B543="SUDECAP",$B543=Aux.!$F$24,$B543=Aux.!$F$25),VLOOKUP($A543,#REF!,8,FALSE),IF($B543="CCU",VLOOKUP($A543,#REF!,7,FALSE),IF($B543="MERCADO",VLOOKUP($A543,#REF!,9,FALSE),IF($B543="PLEO",VLOOKUP($A543,#REF!,4,FALSE),IF($B543="SICRO",VLOOKUP($A543,#REF!,7,FALSE),IF($B543="SINAPI",IFERROR((VLOOKUP($A543,#REF!,16,FALSE)),(VLOOKUP($A543,#REF!,5,FALSE))),"-"))))))</f>
        <v>-</v>
      </c>
      <c r="H543" s="113" t="str">
        <f>IF(OR($B543="ANP",$B543="DAER",$B543="CONSULTORIA DNIT",$B543="PREGÃO ELETRÔNICO",$B543="DMLU",$B543="DMAE",$B543="CEEE",$B543="EPTC",$B543="ORSE",$B543="SEINFRA",$B543="CREA",$B543="CAU",$B543="CEHOP",$B543="SIURB",$B543="DER-PR",$B543="SUDECAP",$B543=Aux.!$F$24,$B543=Aux.!$F$25),VLOOKUP($A543,#REF!,5,FALSE),IF($B543="CCU",VLOOKUP($A543,#REF!,4,FALSE),IF($B543="MERCADO",VLOOKUP($A543,#REF!,6,FALSE),IF($B543="PLEO",VLOOKUP($A543,#REF!,4,FALSE),IF($B543="SICRO",VLOOKUP($A543,#REF!,4,FALSE),IF($B543="SINAPI",IFERROR((VLOOKUP($A543,#REF!,5,FALSE)),(VLOOKUP($A543,#REF!,5,FALSE))),"-"))))))</f>
        <v>-</v>
      </c>
      <c r="I543" s="114">
        <f>IF($B543="SICRO EQUIP.",VLOOKUP($A543,#REF!,10,FALSE),0)</f>
        <v>0</v>
      </c>
      <c r="J543" s="114">
        <f>IF($B543="SICRO EQUIP.",VLOOKUP($A543,#REF!,11,FALSE),0)</f>
        <v>0</v>
      </c>
      <c r="K543" s="258"/>
      <c r="L543" s="259"/>
      <c r="M543" s="115" t="e">
        <f>VLOOKUP($K543,Reajuste!$A$2:$BW$29,(MATCH($L543,Reajuste!$C$2:$BW$2,0)+2),FALSE)</f>
        <v>#N/A</v>
      </c>
      <c r="N543" s="259"/>
      <c r="O543" s="115" t="e">
        <f>VLOOKUP($K543,Reajuste!$A$2:$CW$29,(MATCH($N543,Reajuste!$C$2:$CW$2,0)+2),FALSE)</f>
        <v>#N/A</v>
      </c>
      <c r="P543" s="113">
        <f t="shared" si="0"/>
        <v>0</v>
      </c>
      <c r="Q543" s="113">
        <f t="shared" si="1"/>
        <v>0</v>
      </c>
      <c r="R543" s="113">
        <f t="shared" si="2"/>
        <v>0</v>
      </c>
      <c r="S543" s="113">
        <f t="shared" si="3"/>
        <v>0</v>
      </c>
      <c r="T543" s="113">
        <f t="shared" si="4"/>
        <v>0</v>
      </c>
      <c r="U543" s="113">
        <f t="shared" si="5"/>
        <v>0</v>
      </c>
      <c r="V543" s="4"/>
      <c r="W543" s="4"/>
      <c r="X543" s="4"/>
      <c r="Y543" s="4"/>
      <c r="Z543" s="4"/>
    </row>
    <row r="544" spans="1:26" ht="14.25" customHeight="1">
      <c r="A544" s="256"/>
      <c r="B544" s="257"/>
      <c r="C544" s="112" t="str">
        <f>IF(OR($B544="ANP",$B544="DAER",$B544="CONSULTORIA DNIT",$B544="PREGÃO ELETRÔNICO",$B544="DMLU",$B544="DMAE",$B544="CEEE",$B544="EPTC",$B544="ORSE",$B544="SEINFRA",$B544="CREA",$B544="CAU",$B544="CEHOP",$B544="SIURB",$B544="DER-PR",$B544="SUDECAP",$B544=Aux.!$F$24,$B544=Aux.!$F$25),VLOOKUP($A544,#REF!,3,FALSE),IF($B544="SICRO EQUIP.",VLOOKUP($A544,#REF!,2,FALSE),IF($B544="CCU",VLOOKUP($A544,#REF!,2,FALSE),IF($B544="MERCADO",VLOOKUP($A544,#REF!,2,FALSE),IF($B544="PLEO",VLOOKUP($A544,#REF!,2,FALSE),IF($B544="SICRO",VLOOKUP($A544,#REF!,2,FALSE),IF($B544="SINAPI",IFERROR((VLOOKUP($A544,#REF!,2,FALSE)),(VLOOKUP($A544,#REF!,2,FALSE))),"-")))))))</f>
        <v>-</v>
      </c>
      <c r="D544" s="95" t="str">
        <f>IF(OR($B544="ANP",$B544="DAER",$B544="CONSULTORIA DNIT",$B544="PREGÃO ELETRÔNICO",$B544="DMLU",$B544="DMAE",$B544="CEEE",$B544="EPTC",$B544="ORSE",$B544="SEINFRA",$B544="CREA",$B544="CAU",$B544="CEHOP",$B544="SIURB",$B544="DER-PR",$B544="SUDECAP",$B544=Aux.!$F$24,$B544=Aux.!$F$25),VLOOKUP($A544,#REF!,4,FALSE),IF($B544="SICRO EQUIP.","H",IF($B544="CCU",VLOOKUP($A544,#REF!,3,FALSE),IF($B544="MERCADO",VLOOKUP($A544,#REF!,10,FALSE),IF($B544="PLEO",VLOOKUP($A544,#REF!,3,FALSE),IF($B544="SICRO",VLOOKUP($A544,#REF!,3,FALSE),IF($B544="SINAPI",IFERROR((VLOOKUP($A544,#REF!,3,FALSE)),(VLOOKUP($A544,#REF!,3,FALSE))),"-")))))))</f>
        <v>-</v>
      </c>
      <c r="E544" s="113" t="str">
        <f>IF(OR($B544="ANP",$B544="DAER",$B544="CONSULTORIA DNIT",$B544="PREGÃO ELETRÔNICO",$B544="DMLU",$B544="DMAE",$B544="CEEE",$B544="EPTC",$B544="ORSE",$B544="SEINFRA",$B544="CREA",$B544="CAU",$B544="CEHOP",$B544="SIURB",$B544="DER-PR",$B544="SUDECAP",$B544=Aux.!$F$24,$B544=Aux.!$F$25),VLOOKUP($A544,#REF!,6,FALSE),IF($B544="CCU",VLOOKUP($A544,#REF!,5,FALSE),IF($B544="MERCADO",VLOOKUP($A544,#REF!,7,FALSE),IF($B544="PLEO",VLOOKUP($A544,#REF!,4,FALSE),IF($B544="SICRO",VLOOKUP($A544,#REF!,5,FALSE),IF($B544="SINAPI",IFERROR((VLOOKUP($A544,#REF!,18,FALSE)),),"-"))))))</f>
        <v>-</v>
      </c>
      <c r="F544" s="113" t="str">
        <f>IF(OR($B544="ANP",$B544="DAER",$B544="CONSULTORIA DNIT",$B544="PREGÃO ELETRÔNICO",$B544="DMLU",$B544="DMAE",$B544="CEEE",$B544="EPTC",$B544="ORSE",$B544="SEINFRA",$B544="CREA",$B544="CAU",$B544="CEHOP",$B544="SIURB",$B544="DER-PR",$B544="SUDECAP",$B544=Aux.!$F$24,$B544=Aux.!$F$25),VLOOKUP($A544,#REF!,7,FALSE),IF($B544="CCU",VLOOKUP($A544,#REF!,6,FALSE),IF($B544="MERCADO",VLOOKUP($A544,#REF!,8,FALSE),IF($B544="PLEO",VLOOKUP($A544,#REF!,4,FALSE),IF($B544="SICRO",VLOOKUP($A544,#REF!,6,FALSE),IF($B544="SINAPI",IFERROR(SUM((VLOOKUP($A544,#REF!,14,FALSE)),VLOOKUP($A544,#REF!,20,FALSE),VLOOKUP($A544,#REF!,22,FALSE)),),"-"))))))</f>
        <v>-</v>
      </c>
      <c r="G544" s="113" t="str">
        <f>IF(OR($B544="ANP",$B544="DAER",$B544="CONSULTORIA DNIT",$B544="PREGÃO ELETRÔNICO",$B544="DMLU",$B544="DMAE",$B544="CEEE",$B544="EPTC",$B544="ORSE",$B544="SEINFRA",$B544="CREA",$B544="CAU",$B544="CEHOP",$B544="SIURB",$B544="DER-PR",$B544="SUDECAP",$B544=Aux.!$F$24,$B544=Aux.!$F$25),VLOOKUP($A544,#REF!,8,FALSE),IF($B544="CCU",VLOOKUP($A544,#REF!,7,FALSE),IF($B544="MERCADO",VLOOKUP($A544,#REF!,9,FALSE),IF($B544="PLEO",VLOOKUP($A544,#REF!,4,FALSE),IF($B544="SICRO",VLOOKUP($A544,#REF!,7,FALSE),IF($B544="SINAPI",IFERROR((VLOOKUP($A544,#REF!,16,FALSE)),(VLOOKUP($A544,#REF!,5,FALSE))),"-"))))))</f>
        <v>-</v>
      </c>
      <c r="H544" s="113" t="str">
        <f>IF(OR($B544="ANP",$B544="DAER",$B544="CONSULTORIA DNIT",$B544="PREGÃO ELETRÔNICO",$B544="DMLU",$B544="DMAE",$B544="CEEE",$B544="EPTC",$B544="ORSE",$B544="SEINFRA",$B544="CREA",$B544="CAU",$B544="CEHOP",$B544="SIURB",$B544="DER-PR",$B544="SUDECAP",$B544=Aux.!$F$24,$B544=Aux.!$F$25),VLOOKUP($A544,#REF!,5,FALSE),IF($B544="CCU",VLOOKUP($A544,#REF!,4,FALSE),IF($B544="MERCADO",VLOOKUP($A544,#REF!,6,FALSE),IF($B544="PLEO",VLOOKUP($A544,#REF!,4,FALSE),IF($B544="SICRO",VLOOKUP($A544,#REF!,4,FALSE),IF($B544="SINAPI",IFERROR((VLOOKUP($A544,#REF!,5,FALSE)),(VLOOKUP($A544,#REF!,5,FALSE))),"-"))))))</f>
        <v>-</v>
      </c>
      <c r="I544" s="114">
        <f>IF($B544="SICRO EQUIP.",VLOOKUP($A544,#REF!,10,FALSE),0)</f>
        <v>0</v>
      </c>
      <c r="J544" s="114">
        <f>IF($B544="SICRO EQUIP.",VLOOKUP($A544,#REF!,11,FALSE),0)</f>
        <v>0</v>
      </c>
      <c r="K544" s="258"/>
      <c r="L544" s="259"/>
      <c r="M544" s="115" t="e">
        <f>VLOOKUP($K544,Reajuste!$A$2:$BW$29,(MATCH($L544,Reajuste!$C$2:$BW$2,0)+2),FALSE)</f>
        <v>#N/A</v>
      </c>
      <c r="N544" s="259"/>
      <c r="O544" s="115" t="e">
        <f>VLOOKUP($K544,Reajuste!$A$2:$CW$29,(MATCH($N544,Reajuste!$C$2:$CW$2,0)+2),FALSE)</f>
        <v>#N/A</v>
      </c>
      <c r="P544" s="113">
        <f t="shared" si="0"/>
        <v>0</v>
      </c>
      <c r="Q544" s="113">
        <f t="shared" si="1"/>
        <v>0</v>
      </c>
      <c r="R544" s="113">
        <f t="shared" si="2"/>
        <v>0</v>
      </c>
      <c r="S544" s="113">
        <f t="shared" si="3"/>
        <v>0</v>
      </c>
      <c r="T544" s="113">
        <f t="shared" si="4"/>
        <v>0</v>
      </c>
      <c r="U544" s="113">
        <f t="shared" si="5"/>
        <v>0</v>
      </c>
      <c r="V544" s="4"/>
      <c r="W544" s="4"/>
      <c r="X544" s="4"/>
      <c r="Y544" s="4"/>
      <c r="Z544" s="4"/>
    </row>
    <row r="545" spans="1:26" ht="14.25" customHeight="1">
      <c r="A545" s="256"/>
      <c r="B545" s="257"/>
      <c r="C545" s="112" t="str">
        <f>IF(OR($B545="ANP",$B545="DAER",$B545="CONSULTORIA DNIT",$B545="PREGÃO ELETRÔNICO",$B545="DMLU",$B545="DMAE",$B545="CEEE",$B545="EPTC",$B545="ORSE",$B545="SEINFRA",$B545="CREA",$B545="CAU",$B545="CEHOP",$B545="SIURB",$B545="DER-PR",$B545="SUDECAP",$B545=Aux.!$F$24,$B545=Aux.!$F$25),VLOOKUP($A545,#REF!,3,FALSE),IF($B545="SICRO EQUIP.",VLOOKUP($A545,#REF!,2,FALSE),IF($B545="CCU",VLOOKUP($A545,#REF!,2,FALSE),IF($B545="MERCADO",VLOOKUP($A545,#REF!,2,FALSE),IF($B545="PLEO",VLOOKUP($A545,#REF!,2,FALSE),IF($B545="SICRO",VLOOKUP($A545,#REF!,2,FALSE),IF($B545="SINAPI",IFERROR((VLOOKUP($A545,#REF!,2,FALSE)),(VLOOKUP($A545,#REF!,2,FALSE))),"-")))))))</f>
        <v>-</v>
      </c>
      <c r="D545" s="95" t="str">
        <f>IF(OR($B545="ANP",$B545="DAER",$B545="CONSULTORIA DNIT",$B545="PREGÃO ELETRÔNICO",$B545="DMLU",$B545="DMAE",$B545="CEEE",$B545="EPTC",$B545="ORSE",$B545="SEINFRA",$B545="CREA",$B545="CAU",$B545="CEHOP",$B545="SIURB",$B545="DER-PR",$B545="SUDECAP",$B545=Aux.!$F$24,$B545=Aux.!$F$25),VLOOKUP($A545,#REF!,4,FALSE),IF($B545="SICRO EQUIP.","H",IF($B545="CCU",VLOOKUP($A545,#REF!,3,FALSE),IF($B545="MERCADO",VLOOKUP($A545,#REF!,10,FALSE),IF($B545="PLEO",VLOOKUP($A545,#REF!,3,FALSE),IF($B545="SICRO",VLOOKUP($A545,#REF!,3,FALSE),IF($B545="SINAPI",IFERROR((VLOOKUP($A545,#REF!,3,FALSE)),(VLOOKUP($A545,#REF!,3,FALSE))),"-")))))))</f>
        <v>-</v>
      </c>
      <c r="E545" s="113" t="str">
        <f>IF(OR($B545="ANP",$B545="DAER",$B545="CONSULTORIA DNIT",$B545="PREGÃO ELETRÔNICO",$B545="DMLU",$B545="DMAE",$B545="CEEE",$B545="EPTC",$B545="ORSE",$B545="SEINFRA",$B545="CREA",$B545="CAU",$B545="CEHOP",$B545="SIURB",$B545="DER-PR",$B545="SUDECAP",$B545=Aux.!$F$24,$B545=Aux.!$F$25),VLOOKUP($A545,#REF!,6,FALSE),IF($B545="CCU",VLOOKUP($A545,#REF!,5,FALSE),IF($B545="MERCADO",VLOOKUP($A545,#REF!,7,FALSE),IF($B545="PLEO",VLOOKUP($A545,#REF!,4,FALSE),IF($B545="SICRO",VLOOKUP($A545,#REF!,5,FALSE),IF($B545="SINAPI",IFERROR((VLOOKUP($A545,#REF!,18,FALSE)),),"-"))))))</f>
        <v>-</v>
      </c>
      <c r="F545" s="113" t="str">
        <f>IF(OR($B545="ANP",$B545="DAER",$B545="CONSULTORIA DNIT",$B545="PREGÃO ELETRÔNICO",$B545="DMLU",$B545="DMAE",$B545="CEEE",$B545="EPTC",$B545="ORSE",$B545="SEINFRA",$B545="CREA",$B545="CAU",$B545="CEHOP",$B545="SIURB",$B545="DER-PR",$B545="SUDECAP",$B545=Aux.!$F$24,$B545=Aux.!$F$25),VLOOKUP($A545,#REF!,7,FALSE),IF($B545="CCU",VLOOKUP($A545,#REF!,6,FALSE),IF($B545="MERCADO",VLOOKUP($A545,#REF!,8,FALSE),IF($B545="PLEO",VLOOKUP($A545,#REF!,4,FALSE),IF($B545="SICRO",VLOOKUP($A545,#REF!,6,FALSE),IF($B545="SINAPI",IFERROR(SUM((VLOOKUP($A545,#REF!,14,FALSE)),VLOOKUP($A545,#REF!,20,FALSE),VLOOKUP($A545,#REF!,22,FALSE)),),"-"))))))</f>
        <v>-</v>
      </c>
      <c r="G545" s="113" t="str">
        <f>IF(OR($B545="ANP",$B545="DAER",$B545="CONSULTORIA DNIT",$B545="PREGÃO ELETRÔNICO",$B545="DMLU",$B545="DMAE",$B545="CEEE",$B545="EPTC",$B545="ORSE",$B545="SEINFRA",$B545="CREA",$B545="CAU",$B545="CEHOP",$B545="SIURB",$B545="DER-PR",$B545="SUDECAP",$B545=Aux.!$F$24,$B545=Aux.!$F$25),VLOOKUP($A545,#REF!,8,FALSE),IF($B545="CCU",VLOOKUP($A545,#REF!,7,FALSE),IF($B545="MERCADO",VLOOKUP($A545,#REF!,9,FALSE),IF($B545="PLEO",VLOOKUP($A545,#REF!,4,FALSE),IF($B545="SICRO",VLOOKUP($A545,#REF!,7,FALSE),IF($B545="SINAPI",IFERROR((VLOOKUP($A545,#REF!,16,FALSE)),(VLOOKUP($A545,#REF!,5,FALSE))),"-"))))))</f>
        <v>-</v>
      </c>
      <c r="H545" s="113" t="str">
        <f>IF(OR($B545="ANP",$B545="DAER",$B545="CONSULTORIA DNIT",$B545="PREGÃO ELETRÔNICO",$B545="DMLU",$B545="DMAE",$B545="CEEE",$B545="EPTC",$B545="ORSE",$B545="SEINFRA",$B545="CREA",$B545="CAU",$B545="CEHOP",$B545="SIURB",$B545="DER-PR",$B545="SUDECAP",$B545=Aux.!$F$24,$B545=Aux.!$F$25),VLOOKUP($A545,#REF!,5,FALSE),IF($B545="CCU",VLOOKUP($A545,#REF!,4,FALSE),IF($B545="MERCADO",VLOOKUP($A545,#REF!,6,FALSE),IF($B545="PLEO",VLOOKUP($A545,#REF!,4,FALSE),IF($B545="SICRO",VLOOKUP($A545,#REF!,4,FALSE),IF($B545="SINAPI",IFERROR((VLOOKUP($A545,#REF!,5,FALSE)),(VLOOKUP($A545,#REF!,5,FALSE))),"-"))))))</f>
        <v>-</v>
      </c>
      <c r="I545" s="114">
        <f>IF($B545="SICRO EQUIP.",VLOOKUP($A545,#REF!,10,FALSE),0)</f>
        <v>0</v>
      </c>
      <c r="J545" s="114">
        <f>IF($B545="SICRO EQUIP.",VLOOKUP($A545,#REF!,11,FALSE),0)</f>
        <v>0</v>
      </c>
      <c r="K545" s="258"/>
      <c r="L545" s="259"/>
      <c r="M545" s="115" t="e">
        <f>VLOOKUP($K545,Reajuste!$A$2:$BW$29,(MATCH($L545,Reajuste!$C$2:$BW$2,0)+2),FALSE)</f>
        <v>#N/A</v>
      </c>
      <c r="N545" s="259"/>
      <c r="O545" s="115" t="e">
        <f>VLOOKUP($K545,Reajuste!$A$2:$CW$29,(MATCH($N545,Reajuste!$C$2:$CW$2,0)+2),FALSE)</f>
        <v>#N/A</v>
      </c>
      <c r="P545" s="113">
        <f t="shared" si="0"/>
        <v>0</v>
      </c>
      <c r="Q545" s="113">
        <f t="shared" si="1"/>
        <v>0</v>
      </c>
      <c r="R545" s="113">
        <f t="shared" si="2"/>
        <v>0</v>
      </c>
      <c r="S545" s="113">
        <f t="shared" si="3"/>
        <v>0</v>
      </c>
      <c r="T545" s="113">
        <f t="shared" si="4"/>
        <v>0</v>
      </c>
      <c r="U545" s="113">
        <f t="shared" si="5"/>
        <v>0</v>
      </c>
      <c r="V545" s="4"/>
      <c r="W545" s="4"/>
      <c r="X545" s="4"/>
      <c r="Y545" s="4"/>
      <c r="Z545" s="4"/>
    </row>
    <row r="546" spans="1:26" ht="14.25" customHeight="1">
      <c r="A546" s="256"/>
      <c r="B546" s="257"/>
      <c r="C546" s="112" t="str">
        <f>IF(OR($B546="ANP",$B546="DAER",$B546="CONSULTORIA DNIT",$B546="PREGÃO ELETRÔNICO",$B546="DMLU",$B546="DMAE",$B546="CEEE",$B546="EPTC",$B546="ORSE",$B546="SEINFRA",$B546="CREA",$B546="CAU",$B546="CEHOP",$B546="SIURB",$B546="DER-PR",$B546="SUDECAP",$B546=Aux.!$F$24,$B546=Aux.!$F$25),VLOOKUP($A546,#REF!,3,FALSE),IF($B546="SICRO EQUIP.",VLOOKUP($A546,#REF!,2,FALSE),IF($B546="CCU",VLOOKUP($A546,#REF!,2,FALSE),IF($B546="MERCADO",VLOOKUP($A546,#REF!,2,FALSE),IF($B546="PLEO",VLOOKUP($A546,#REF!,2,FALSE),IF($B546="SICRO",VLOOKUP($A546,#REF!,2,FALSE),IF($B546="SINAPI",IFERROR((VLOOKUP($A546,#REF!,2,FALSE)),(VLOOKUP($A546,#REF!,2,FALSE))),"-")))))))</f>
        <v>-</v>
      </c>
      <c r="D546" s="95" t="str">
        <f>IF(OR($B546="ANP",$B546="DAER",$B546="CONSULTORIA DNIT",$B546="PREGÃO ELETRÔNICO",$B546="DMLU",$B546="DMAE",$B546="CEEE",$B546="EPTC",$B546="ORSE",$B546="SEINFRA",$B546="CREA",$B546="CAU",$B546="CEHOP",$B546="SIURB",$B546="DER-PR",$B546="SUDECAP",$B546=Aux.!$F$24,$B546=Aux.!$F$25),VLOOKUP($A546,#REF!,4,FALSE),IF($B546="SICRO EQUIP.","H",IF($B546="CCU",VLOOKUP($A546,#REF!,3,FALSE),IF($B546="MERCADO",VLOOKUP($A546,#REF!,10,FALSE),IF($B546="PLEO",VLOOKUP($A546,#REF!,3,FALSE),IF($B546="SICRO",VLOOKUP($A546,#REF!,3,FALSE),IF($B546="SINAPI",IFERROR((VLOOKUP($A546,#REF!,3,FALSE)),(VLOOKUP($A546,#REF!,3,FALSE))),"-")))))))</f>
        <v>-</v>
      </c>
      <c r="E546" s="113" t="str">
        <f>IF(OR($B546="ANP",$B546="DAER",$B546="CONSULTORIA DNIT",$B546="PREGÃO ELETRÔNICO",$B546="DMLU",$B546="DMAE",$B546="CEEE",$B546="EPTC",$B546="ORSE",$B546="SEINFRA",$B546="CREA",$B546="CAU",$B546="CEHOP",$B546="SIURB",$B546="DER-PR",$B546="SUDECAP",$B546=Aux.!$F$24,$B546=Aux.!$F$25),VLOOKUP($A546,#REF!,6,FALSE),IF($B546="CCU",VLOOKUP($A546,#REF!,5,FALSE),IF($B546="MERCADO",VLOOKUP($A546,#REF!,7,FALSE),IF($B546="PLEO",VLOOKUP($A546,#REF!,4,FALSE),IF($B546="SICRO",VLOOKUP($A546,#REF!,5,FALSE),IF($B546="SINAPI",IFERROR((VLOOKUP($A546,#REF!,18,FALSE)),),"-"))))))</f>
        <v>-</v>
      </c>
      <c r="F546" s="113" t="str">
        <f>IF(OR($B546="ANP",$B546="DAER",$B546="CONSULTORIA DNIT",$B546="PREGÃO ELETRÔNICO",$B546="DMLU",$B546="DMAE",$B546="CEEE",$B546="EPTC",$B546="ORSE",$B546="SEINFRA",$B546="CREA",$B546="CAU",$B546="CEHOP",$B546="SIURB",$B546="DER-PR",$B546="SUDECAP",$B546=Aux.!$F$24,$B546=Aux.!$F$25),VLOOKUP($A546,#REF!,7,FALSE),IF($B546="CCU",VLOOKUP($A546,#REF!,6,FALSE),IF($B546="MERCADO",VLOOKUP($A546,#REF!,8,FALSE),IF($B546="PLEO",VLOOKUP($A546,#REF!,4,FALSE),IF($B546="SICRO",VLOOKUP($A546,#REF!,6,FALSE),IF($B546="SINAPI",IFERROR(SUM((VLOOKUP($A546,#REF!,14,FALSE)),VLOOKUP($A546,#REF!,20,FALSE),VLOOKUP($A546,#REF!,22,FALSE)),),"-"))))))</f>
        <v>-</v>
      </c>
      <c r="G546" s="113" t="str">
        <f>IF(OR($B546="ANP",$B546="DAER",$B546="CONSULTORIA DNIT",$B546="PREGÃO ELETRÔNICO",$B546="DMLU",$B546="DMAE",$B546="CEEE",$B546="EPTC",$B546="ORSE",$B546="SEINFRA",$B546="CREA",$B546="CAU",$B546="CEHOP",$B546="SIURB",$B546="DER-PR",$B546="SUDECAP",$B546=Aux.!$F$24,$B546=Aux.!$F$25),VLOOKUP($A546,#REF!,8,FALSE),IF($B546="CCU",VLOOKUP($A546,#REF!,7,FALSE),IF($B546="MERCADO",VLOOKUP($A546,#REF!,9,FALSE),IF($B546="PLEO",VLOOKUP($A546,#REF!,4,FALSE),IF($B546="SICRO",VLOOKUP($A546,#REF!,7,FALSE),IF($B546="SINAPI",IFERROR((VLOOKUP($A546,#REF!,16,FALSE)),(VLOOKUP($A546,#REF!,5,FALSE))),"-"))))))</f>
        <v>-</v>
      </c>
      <c r="H546" s="113" t="str">
        <f>IF(OR($B546="ANP",$B546="DAER",$B546="CONSULTORIA DNIT",$B546="PREGÃO ELETRÔNICO",$B546="DMLU",$B546="DMAE",$B546="CEEE",$B546="EPTC",$B546="ORSE",$B546="SEINFRA",$B546="CREA",$B546="CAU",$B546="CEHOP",$B546="SIURB",$B546="DER-PR",$B546="SUDECAP",$B546=Aux.!$F$24,$B546=Aux.!$F$25),VLOOKUP($A546,#REF!,5,FALSE),IF($B546="CCU",VLOOKUP($A546,#REF!,4,FALSE),IF($B546="MERCADO",VLOOKUP($A546,#REF!,6,FALSE),IF($B546="PLEO",VLOOKUP($A546,#REF!,4,FALSE),IF($B546="SICRO",VLOOKUP($A546,#REF!,4,FALSE),IF($B546="SINAPI",IFERROR((VLOOKUP($A546,#REF!,5,FALSE)),(VLOOKUP($A546,#REF!,5,FALSE))),"-"))))))</f>
        <v>-</v>
      </c>
      <c r="I546" s="114">
        <f>IF($B546="SICRO EQUIP.",VLOOKUP($A546,#REF!,10,FALSE),0)</f>
        <v>0</v>
      </c>
      <c r="J546" s="114">
        <f>IF($B546="SICRO EQUIP.",VLOOKUP($A546,#REF!,11,FALSE),0)</f>
        <v>0</v>
      </c>
      <c r="K546" s="258"/>
      <c r="L546" s="259"/>
      <c r="M546" s="115" t="e">
        <f>VLOOKUP($K546,Reajuste!$A$2:$BW$29,(MATCH($L546,Reajuste!$C$2:$BW$2,0)+2),FALSE)</f>
        <v>#N/A</v>
      </c>
      <c r="N546" s="259"/>
      <c r="O546" s="115" t="e">
        <f>VLOOKUP($K546,Reajuste!$A$2:$CW$29,(MATCH($N546,Reajuste!$C$2:$CW$2,0)+2),FALSE)</f>
        <v>#N/A</v>
      </c>
      <c r="P546" s="113">
        <f t="shared" si="0"/>
        <v>0</v>
      </c>
      <c r="Q546" s="113">
        <f t="shared" si="1"/>
        <v>0</v>
      </c>
      <c r="R546" s="113">
        <f t="shared" si="2"/>
        <v>0</v>
      </c>
      <c r="S546" s="113">
        <f t="shared" si="3"/>
        <v>0</v>
      </c>
      <c r="T546" s="113">
        <f t="shared" si="4"/>
        <v>0</v>
      </c>
      <c r="U546" s="113">
        <f t="shared" si="5"/>
        <v>0</v>
      </c>
      <c r="V546" s="4"/>
      <c r="W546" s="4"/>
      <c r="X546" s="4"/>
      <c r="Y546" s="4"/>
      <c r="Z546" s="4"/>
    </row>
    <row r="547" spans="1:26" ht="14.25" customHeight="1">
      <c r="A547" s="256"/>
      <c r="B547" s="257"/>
      <c r="C547" s="112" t="str">
        <f>IF(OR($B547="ANP",$B547="DAER",$B547="CONSULTORIA DNIT",$B547="PREGÃO ELETRÔNICO",$B547="DMLU",$B547="DMAE",$B547="CEEE",$B547="EPTC",$B547="ORSE",$B547="SEINFRA",$B547="CREA",$B547="CAU",$B547="CEHOP",$B547="SIURB",$B547="DER-PR",$B547="SUDECAP",$B547=Aux.!$F$24,$B547=Aux.!$F$25),VLOOKUP($A547,#REF!,3,FALSE),IF($B547="SICRO EQUIP.",VLOOKUP($A547,#REF!,2,FALSE),IF($B547="CCU",VLOOKUP($A547,#REF!,2,FALSE),IF($B547="MERCADO",VLOOKUP($A547,#REF!,2,FALSE),IF($B547="PLEO",VLOOKUP($A547,#REF!,2,FALSE),IF($B547="SICRO",VLOOKUP($A547,#REF!,2,FALSE),IF($B547="SINAPI",IFERROR((VLOOKUP($A547,#REF!,2,FALSE)),(VLOOKUP($A547,#REF!,2,FALSE))),"-")))))))</f>
        <v>-</v>
      </c>
      <c r="D547" s="95" t="str">
        <f>IF(OR($B547="ANP",$B547="DAER",$B547="CONSULTORIA DNIT",$B547="PREGÃO ELETRÔNICO",$B547="DMLU",$B547="DMAE",$B547="CEEE",$B547="EPTC",$B547="ORSE",$B547="SEINFRA",$B547="CREA",$B547="CAU",$B547="CEHOP",$B547="SIURB",$B547="DER-PR",$B547="SUDECAP",$B547=Aux.!$F$24,$B547=Aux.!$F$25),VLOOKUP($A547,#REF!,4,FALSE),IF($B547="SICRO EQUIP.","H",IF($B547="CCU",VLOOKUP($A547,#REF!,3,FALSE),IF($B547="MERCADO",VLOOKUP($A547,#REF!,10,FALSE),IF($B547="PLEO",VLOOKUP($A547,#REF!,3,FALSE),IF($B547="SICRO",VLOOKUP($A547,#REF!,3,FALSE),IF($B547="SINAPI",IFERROR((VLOOKUP($A547,#REF!,3,FALSE)),(VLOOKUP($A547,#REF!,3,FALSE))),"-")))))))</f>
        <v>-</v>
      </c>
      <c r="E547" s="113" t="str">
        <f>IF(OR($B547="ANP",$B547="DAER",$B547="CONSULTORIA DNIT",$B547="PREGÃO ELETRÔNICO",$B547="DMLU",$B547="DMAE",$B547="CEEE",$B547="EPTC",$B547="ORSE",$B547="SEINFRA",$B547="CREA",$B547="CAU",$B547="CEHOP",$B547="SIURB",$B547="DER-PR",$B547="SUDECAP",$B547=Aux.!$F$24,$B547=Aux.!$F$25),VLOOKUP($A547,#REF!,6,FALSE),IF($B547="CCU",VLOOKUP($A547,#REF!,5,FALSE),IF($B547="MERCADO",VLOOKUP($A547,#REF!,7,FALSE),IF($B547="PLEO",VLOOKUP($A547,#REF!,4,FALSE),IF($B547="SICRO",VLOOKUP($A547,#REF!,5,FALSE),IF($B547="SINAPI",IFERROR((VLOOKUP($A547,#REF!,18,FALSE)),),"-"))))))</f>
        <v>-</v>
      </c>
      <c r="F547" s="113" t="str">
        <f>IF(OR($B547="ANP",$B547="DAER",$B547="CONSULTORIA DNIT",$B547="PREGÃO ELETRÔNICO",$B547="DMLU",$B547="DMAE",$B547="CEEE",$B547="EPTC",$B547="ORSE",$B547="SEINFRA",$B547="CREA",$B547="CAU",$B547="CEHOP",$B547="SIURB",$B547="DER-PR",$B547="SUDECAP",$B547=Aux.!$F$24,$B547=Aux.!$F$25),VLOOKUP($A547,#REF!,7,FALSE),IF($B547="CCU",VLOOKUP($A547,#REF!,6,FALSE),IF($B547="MERCADO",VLOOKUP($A547,#REF!,8,FALSE),IF($B547="PLEO",VLOOKUP($A547,#REF!,4,FALSE),IF($B547="SICRO",VLOOKUP($A547,#REF!,6,FALSE),IF($B547="SINAPI",IFERROR(SUM((VLOOKUP($A547,#REF!,14,FALSE)),VLOOKUP($A547,#REF!,20,FALSE),VLOOKUP($A547,#REF!,22,FALSE)),),"-"))))))</f>
        <v>-</v>
      </c>
      <c r="G547" s="113" t="str">
        <f>IF(OR($B547="ANP",$B547="DAER",$B547="CONSULTORIA DNIT",$B547="PREGÃO ELETRÔNICO",$B547="DMLU",$B547="DMAE",$B547="CEEE",$B547="EPTC",$B547="ORSE",$B547="SEINFRA",$B547="CREA",$B547="CAU",$B547="CEHOP",$B547="SIURB",$B547="DER-PR",$B547="SUDECAP",$B547=Aux.!$F$24,$B547=Aux.!$F$25),VLOOKUP($A547,#REF!,8,FALSE),IF($B547="CCU",VLOOKUP($A547,#REF!,7,FALSE),IF($B547="MERCADO",VLOOKUP($A547,#REF!,9,FALSE),IF($B547="PLEO",VLOOKUP($A547,#REF!,4,FALSE),IF($B547="SICRO",VLOOKUP($A547,#REF!,7,FALSE),IF($B547="SINAPI",IFERROR((VLOOKUP($A547,#REF!,16,FALSE)),(VLOOKUP($A547,#REF!,5,FALSE))),"-"))))))</f>
        <v>-</v>
      </c>
      <c r="H547" s="113" t="str">
        <f>IF(OR($B547="ANP",$B547="DAER",$B547="CONSULTORIA DNIT",$B547="PREGÃO ELETRÔNICO",$B547="DMLU",$B547="DMAE",$B547="CEEE",$B547="EPTC",$B547="ORSE",$B547="SEINFRA",$B547="CREA",$B547="CAU",$B547="CEHOP",$B547="SIURB",$B547="DER-PR",$B547="SUDECAP",$B547=Aux.!$F$24,$B547=Aux.!$F$25),VLOOKUP($A547,#REF!,5,FALSE),IF($B547="CCU",VLOOKUP($A547,#REF!,4,FALSE),IF($B547="MERCADO",VLOOKUP($A547,#REF!,6,FALSE),IF($B547="PLEO",VLOOKUP($A547,#REF!,4,FALSE),IF($B547="SICRO",VLOOKUP($A547,#REF!,4,FALSE),IF($B547="SINAPI",IFERROR((VLOOKUP($A547,#REF!,5,FALSE)),(VLOOKUP($A547,#REF!,5,FALSE))),"-"))))))</f>
        <v>-</v>
      </c>
      <c r="I547" s="114">
        <f>IF($B547="SICRO EQUIP.",VLOOKUP($A547,#REF!,10,FALSE),0)</f>
        <v>0</v>
      </c>
      <c r="J547" s="114">
        <f>IF($B547="SICRO EQUIP.",VLOOKUP($A547,#REF!,11,FALSE),0)</f>
        <v>0</v>
      </c>
      <c r="K547" s="258"/>
      <c r="L547" s="259"/>
      <c r="M547" s="115" t="e">
        <f>VLOOKUP($K547,Reajuste!$A$2:$BW$29,(MATCH($L547,Reajuste!$C$2:$BW$2,0)+2),FALSE)</f>
        <v>#N/A</v>
      </c>
      <c r="N547" s="259"/>
      <c r="O547" s="115" t="e">
        <f>VLOOKUP($K547,Reajuste!$A$2:$CW$29,(MATCH($N547,Reajuste!$C$2:$CW$2,0)+2),FALSE)</f>
        <v>#N/A</v>
      </c>
      <c r="P547" s="113">
        <f t="shared" si="0"/>
        <v>0</v>
      </c>
      <c r="Q547" s="113">
        <f t="shared" si="1"/>
        <v>0</v>
      </c>
      <c r="R547" s="113">
        <f t="shared" si="2"/>
        <v>0</v>
      </c>
      <c r="S547" s="113">
        <f t="shared" si="3"/>
        <v>0</v>
      </c>
      <c r="T547" s="113">
        <f t="shared" si="4"/>
        <v>0</v>
      </c>
      <c r="U547" s="113">
        <f t="shared" si="5"/>
        <v>0</v>
      </c>
      <c r="V547" s="4"/>
      <c r="W547" s="4"/>
      <c r="X547" s="4"/>
      <c r="Y547" s="4"/>
      <c r="Z547" s="4"/>
    </row>
    <row r="548" spans="1:26" ht="14.25" customHeight="1">
      <c r="A548" s="256"/>
      <c r="B548" s="257"/>
      <c r="C548" s="112" t="str">
        <f>IF(OR($B548="ANP",$B548="DAER",$B548="CONSULTORIA DNIT",$B548="PREGÃO ELETRÔNICO",$B548="DMLU",$B548="DMAE",$B548="CEEE",$B548="EPTC",$B548="ORSE",$B548="SEINFRA",$B548="CREA",$B548="CAU",$B548="CEHOP",$B548="SIURB",$B548="DER-PR",$B548="SUDECAP",$B548=Aux.!$F$24,$B548=Aux.!$F$25),VLOOKUP($A548,#REF!,3,FALSE),IF($B548="SICRO EQUIP.",VLOOKUP($A548,#REF!,2,FALSE),IF($B548="CCU",VLOOKUP($A548,#REF!,2,FALSE),IF($B548="MERCADO",VLOOKUP($A548,#REF!,2,FALSE),IF($B548="PLEO",VLOOKUP($A548,#REF!,2,FALSE),IF($B548="SICRO",VLOOKUP($A548,#REF!,2,FALSE),IF($B548="SINAPI",IFERROR((VLOOKUP($A548,#REF!,2,FALSE)),(VLOOKUP($A548,#REF!,2,FALSE))),"-")))))))</f>
        <v>-</v>
      </c>
      <c r="D548" s="95" t="str">
        <f>IF(OR($B548="ANP",$B548="DAER",$B548="CONSULTORIA DNIT",$B548="PREGÃO ELETRÔNICO",$B548="DMLU",$B548="DMAE",$B548="CEEE",$B548="EPTC",$B548="ORSE",$B548="SEINFRA",$B548="CREA",$B548="CAU",$B548="CEHOP",$B548="SIURB",$B548="DER-PR",$B548="SUDECAP",$B548=Aux.!$F$24,$B548=Aux.!$F$25),VLOOKUP($A548,#REF!,4,FALSE),IF($B548="SICRO EQUIP.","H",IF($B548="CCU",VLOOKUP($A548,#REF!,3,FALSE),IF($B548="MERCADO",VLOOKUP($A548,#REF!,10,FALSE),IF($B548="PLEO",VLOOKUP($A548,#REF!,3,FALSE),IF($B548="SICRO",VLOOKUP($A548,#REF!,3,FALSE),IF($B548="SINAPI",IFERROR((VLOOKUP($A548,#REF!,3,FALSE)),(VLOOKUP($A548,#REF!,3,FALSE))),"-")))))))</f>
        <v>-</v>
      </c>
      <c r="E548" s="113" t="str">
        <f>IF(OR($B548="ANP",$B548="DAER",$B548="CONSULTORIA DNIT",$B548="PREGÃO ELETRÔNICO",$B548="DMLU",$B548="DMAE",$B548="CEEE",$B548="EPTC",$B548="ORSE",$B548="SEINFRA",$B548="CREA",$B548="CAU",$B548="CEHOP",$B548="SIURB",$B548="DER-PR",$B548="SUDECAP",$B548=Aux.!$F$24,$B548=Aux.!$F$25),VLOOKUP($A548,#REF!,6,FALSE),IF($B548="CCU",VLOOKUP($A548,#REF!,5,FALSE),IF($B548="MERCADO",VLOOKUP($A548,#REF!,7,FALSE),IF($B548="PLEO",VLOOKUP($A548,#REF!,4,FALSE),IF($B548="SICRO",VLOOKUP($A548,#REF!,5,FALSE),IF($B548="SINAPI",IFERROR((VLOOKUP($A548,#REF!,18,FALSE)),),"-"))))))</f>
        <v>-</v>
      </c>
      <c r="F548" s="113" t="str">
        <f>IF(OR($B548="ANP",$B548="DAER",$B548="CONSULTORIA DNIT",$B548="PREGÃO ELETRÔNICO",$B548="DMLU",$B548="DMAE",$B548="CEEE",$B548="EPTC",$B548="ORSE",$B548="SEINFRA",$B548="CREA",$B548="CAU",$B548="CEHOP",$B548="SIURB",$B548="DER-PR",$B548="SUDECAP",$B548=Aux.!$F$24,$B548=Aux.!$F$25),VLOOKUP($A548,#REF!,7,FALSE),IF($B548="CCU",VLOOKUP($A548,#REF!,6,FALSE),IF($B548="MERCADO",VLOOKUP($A548,#REF!,8,FALSE),IF($B548="PLEO",VLOOKUP($A548,#REF!,4,FALSE),IF($B548="SICRO",VLOOKUP($A548,#REF!,6,FALSE),IF($B548="SINAPI",IFERROR(SUM((VLOOKUP($A548,#REF!,14,FALSE)),VLOOKUP($A548,#REF!,20,FALSE),VLOOKUP($A548,#REF!,22,FALSE)),),"-"))))))</f>
        <v>-</v>
      </c>
      <c r="G548" s="113" t="str">
        <f>IF(OR($B548="ANP",$B548="DAER",$B548="CONSULTORIA DNIT",$B548="PREGÃO ELETRÔNICO",$B548="DMLU",$B548="DMAE",$B548="CEEE",$B548="EPTC",$B548="ORSE",$B548="SEINFRA",$B548="CREA",$B548="CAU",$B548="CEHOP",$B548="SIURB",$B548="DER-PR",$B548="SUDECAP",$B548=Aux.!$F$24,$B548=Aux.!$F$25),VLOOKUP($A548,#REF!,8,FALSE),IF($B548="CCU",VLOOKUP($A548,#REF!,7,FALSE),IF($B548="MERCADO",VLOOKUP($A548,#REF!,9,FALSE),IF($B548="PLEO",VLOOKUP($A548,#REF!,4,FALSE),IF($B548="SICRO",VLOOKUP($A548,#REF!,7,FALSE),IF($B548="SINAPI",IFERROR((VLOOKUP($A548,#REF!,16,FALSE)),(VLOOKUP($A548,#REF!,5,FALSE))),"-"))))))</f>
        <v>-</v>
      </c>
      <c r="H548" s="113" t="str">
        <f>IF(OR($B548="ANP",$B548="DAER",$B548="CONSULTORIA DNIT",$B548="PREGÃO ELETRÔNICO",$B548="DMLU",$B548="DMAE",$B548="CEEE",$B548="EPTC",$B548="ORSE",$B548="SEINFRA",$B548="CREA",$B548="CAU",$B548="CEHOP",$B548="SIURB",$B548="DER-PR",$B548="SUDECAP",$B548=Aux.!$F$24,$B548=Aux.!$F$25),VLOOKUP($A548,#REF!,5,FALSE),IF($B548="CCU",VLOOKUP($A548,#REF!,4,FALSE),IF($B548="MERCADO",VLOOKUP($A548,#REF!,6,FALSE),IF($B548="PLEO",VLOOKUP($A548,#REF!,4,FALSE),IF($B548="SICRO",VLOOKUP($A548,#REF!,4,FALSE),IF($B548="SINAPI",IFERROR((VLOOKUP($A548,#REF!,5,FALSE)),(VLOOKUP($A548,#REF!,5,FALSE))),"-"))))))</f>
        <v>-</v>
      </c>
      <c r="I548" s="114">
        <f>IF($B548="SICRO EQUIP.",VLOOKUP($A548,#REF!,10,FALSE),0)</f>
        <v>0</v>
      </c>
      <c r="J548" s="114">
        <f>IF($B548="SICRO EQUIP.",VLOOKUP($A548,#REF!,11,FALSE),0)</f>
        <v>0</v>
      </c>
      <c r="K548" s="258"/>
      <c r="L548" s="259"/>
      <c r="M548" s="115" t="e">
        <f>VLOOKUP($K548,Reajuste!$A$2:$BW$29,(MATCH($L548,Reajuste!$C$2:$BW$2,0)+2),FALSE)</f>
        <v>#N/A</v>
      </c>
      <c r="N548" s="259"/>
      <c r="O548" s="115" t="e">
        <f>VLOOKUP($K548,Reajuste!$A$2:$CW$29,(MATCH($N548,Reajuste!$C$2:$CW$2,0)+2),FALSE)</f>
        <v>#N/A</v>
      </c>
      <c r="P548" s="113">
        <f t="shared" si="0"/>
        <v>0</v>
      </c>
      <c r="Q548" s="113">
        <f t="shared" si="1"/>
        <v>0</v>
      </c>
      <c r="R548" s="113">
        <f t="shared" si="2"/>
        <v>0</v>
      </c>
      <c r="S548" s="113">
        <f t="shared" si="3"/>
        <v>0</v>
      </c>
      <c r="T548" s="113">
        <f t="shared" si="4"/>
        <v>0</v>
      </c>
      <c r="U548" s="113">
        <f t="shared" si="5"/>
        <v>0</v>
      </c>
      <c r="V548" s="4"/>
      <c r="W548" s="4"/>
      <c r="X548" s="4"/>
      <c r="Y548" s="4"/>
      <c r="Z548" s="4"/>
    </row>
    <row r="549" spans="1:26" ht="14.25" customHeight="1">
      <c r="A549" s="256"/>
      <c r="B549" s="257"/>
      <c r="C549" s="112" t="str">
        <f>IF(OR($B549="ANP",$B549="DAER",$B549="CONSULTORIA DNIT",$B549="PREGÃO ELETRÔNICO",$B549="DMLU",$B549="DMAE",$B549="CEEE",$B549="EPTC",$B549="ORSE",$B549="SEINFRA",$B549="CREA",$B549="CAU",$B549="CEHOP",$B549="SIURB",$B549="DER-PR",$B549="SUDECAP",$B549=Aux.!$F$24,$B549=Aux.!$F$25),VLOOKUP($A549,#REF!,3,FALSE),IF($B549="SICRO EQUIP.",VLOOKUP($A549,#REF!,2,FALSE),IF($B549="CCU",VLOOKUP($A549,#REF!,2,FALSE),IF($B549="MERCADO",VLOOKUP($A549,#REF!,2,FALSE),IF($B549="PLEO",VLOOKUP($A549,#REF!,2,FALSE),IF($B549="SICRO",VLOOKUP($A549,#REF!,2,FALSE),IF($B549="SINAPI",IFERROR((VLOOKUP($A549,#REF!,2,FALSE)),(VLOOKUP($A549,#REF!,2,FALSE))),"-")))))))</f>
        <v>-</v>
      </c>
      <c r="D549" s="95" t="str">
        <f>IF(OR($B549="ANP",$B549="DAER",$B549="CONSULTORIA DNIT",$B549="PREGÃO ELETRÔNICO",$B549="DMLU",$B549="DMAE",$B549="CEEE",$B549="EPTC",$B549="ORSE",$B549="SEINFRA",$B549="CREA",$B549="CAU",$B549="CEHOP",$B549="SIURB",$B549="DER-PR",$B549="SUDECAP",$B549=Aux.!$F$24,$B549=Aux.!$F$25),VLOOKUP($A549,#REF!,4,FALSE),IF($B549="SICRO EQUIP.","H",IF($B549="CCU",VLOOKUP($A549,#REF!,3,FALSE),IF($B549="MERCADO",VLOOKUP($A549,#REF!,10,FALSE),IF($B549="PLEO",VLOOKUP($A549,#REF!,3,FALSE),IF($B549="SICRO",VLOOKUP($A549,#REF!,3,FALSE),IF($B549="SINAPI",IFERROR((VLOOKUP($A549,#REF!,3,FALSE)),(VLOOKUP($A549,#REF!,3,FALSE))),"-")))))))</f>
        <v>-</v>
      </c>
      <c r="E549" s="113" t="str">
        <f>IF(OR($B549="ANP",$B549="DAER",$B549="CONSULTORIA DNIT",$B549="PREGÃO ELETRÔNICO",$B549="DMLU",$B549="DMAE",$B549="CEEE",$B549="EPTC",$B549="ORSE",$B549="SEINFRA",$B549="CREA",$B549="CAU",$B549="CEHOP",$B549="SIURB",$B549="DER-PR",$B549="SUDECAP",$B549=Aux.!$F$24,$B549=Aux.!$F$25),VLOOKUP($A549,#REF!,6,FALSE),IF($B549="CCU",VLOOKUP($A549,#REF!,5,FALSE),IF($B549="MERCADO",VLOOKUP($A549,#REF!,7,FALSE),IF($B549="PLEO",VLOOKUP($A549,#REF!,4,FALSE),IF($B549="SICRO",VLOOKUP($A549,#REF!,5,FALSE),IF($B549="SINAPI",IFERROR((VLOOKUP($A549,#REF!,18,FALSE)),),"-"))))))</f>
        <v>-</v>
      </c>
      <c r="F549" s="113" t="str">
        <f>IF(OR($B549="ANP",$B549="DAER",$B549="CONSULTORIA DNIT",$B549="PREGÃO ELETRÔNICO",$B549="DMLU",$B549="DMAE",$B549="CEEE",$B549="EPTC",$B549="ORSE",$B549="SEINFRA",$B549="CREA",$B549="CAU",$B549="CEHOP",$B549="SIURB",$B549="DER-PR",$B549="SUDECAP",$B549=Aux.!$F$24,$B549=Aux.!$F$25),VLOOKUP($A549,#REF!,7,FALSE),IF($B549="CCU",VLOOKUP($A549,#REF!,6,FALSE),IF($B549="MERCADO",VLOOKUP($A549,#REF!,8,FALSE),IF($B549="PLEO",VLOOKUP($A549,#REF!,4,FALSE),IF($B549="SICRO",VLOOKUP($A549,#REF!,6,FALSE),IF($B549="SINAPI",IFERROR(SUM((VLOOKUP($A549,#REF!,14,FALSE)),VLOOKUP($A549,#REF!,20,FALSE),VLOOKUP($A549,#REF!,22,FALSE)),),"-"))))))</f>
        <v>-</v>
      </c>
      <c r="G549" s="113" t="str">
        <f>IF(OR($B549="ANP",$B549="DAER",$B549="CONSULTORIA DNIT",$B549="PREGÃO ELETRÔNICO",$B549="DMLU",$B549="DMAE",$B549="CEEE",$B549="EPTC",$B549="ORSE",$B549="SEINFRA",$B549="CREA",$B549="CAU",$B549="CEHOP",$B549="SIURB",$B549="DER-PR",$B549="SUDECAP",$B549=Aux.!$F$24,$B549=Aux.!$F$25),VLOOKUP($A549,#REF!,8,FALSE),IF($B549="CCU",VLOOKUP($A549,#REF!,7,FALSE),IF($B549="MERCADO",VLOOKUP($A549,#REF!,9,FALSE),IF($B549="PLEO",VLOOKUP($A549,#REF!,4,FALSE),IF($B549="SICRO",VLOOKUP($A549,#REF!,7,FALSE),IF($B549="SINAPI",IFERROR((VLOOKUP($A549,#REF!,16,FALSE)),(VLOOKUP($A549,#REF!,5,FALSE))),"-"))))))</f>
        <v>-</v>
      </c>
      <c r="H549" s="113" t="str">
        <f>IF(OR($B549="ANP",$B549="DAER",$B549="CONSULTORIA DNIT",$B549="PREGÃO ELETRÔNICO",$B549="DMLU",$B549="DMAE",$B549="CEEE",$B549="EPTC",$B549="ORSE",$B549="SEINFRA",$B549="CREA",$B549="CAU",$B549="CEHOP",$B549="SIURB",$B549="DER-PR",$B549="SUDECAP",$B549=Aux.!$F$24,$B549=Aux.!$F$25),VLOOKUP($A549,#REF!,5,FALSE),IF($B549="CCU",VLOOKUP($A549,#REF!,4,FALSE),IF($B549="MERCADO",VLOOKUP($A549,#REF!,6,FALSE),IF($B549="PLEO",VLOOKUP($A549,#REF!,4,FALSE),IF($B549="SICRO",VLOOKUP($A549,#REF!,4,FALSE),IF($B549="SINAPI",IFERROR((VLOOKUP($A549,#REF!,5,FALSE)),(VLOOKUP($A549,#REF!,5,FALSE))),"-"))))))</f>
        <v>-</v>
      </c>
      <c r="I549" s="114">
        <f>IF($B549="SICRO EQUIP.",VLOOKUP($A549,#REF!,10,FALSE),0)</f>
        <v>0</v>
      </c>
      <c r="J549" s="114">
        <f>IF($B549="SICRO EQUIP.",VLOOKUP($A549,#REF!,11,FALSE),0)</f>
        <v>0</v>
      </c>
      <c r="K549" s="258"/>
      <c r="L549" s="259"/>
      <c r="M549" s="115" t="e">
        <f>VLOOKUP($K549,Reajuste!$A$2:$BW$29,(MATCH($L549,Reajuste!$C$2:$BW$2,0)+2),FALSE)</f>
        <v>#N/A</v>
      </c>
      <c r="N549" s="259"/>
      <c r="O549" s="115" t="e">
        <f>VLOOKUP($K549,Reajuste!$A$2:$CW$29,(MATCH($N549,Reajuste!$C$2:$CW$2,0)+2),FALSE)</f>
        <v>#N/A</v>
      </c>
      <c r="P549" s="113">
        <f t="shared" si="0"/>
        <v>0</v>
      </c>
      <c r="Q549" s="113">
        <f t="shared" si="1"/>
        <v>0</v>
      </c>
      <c r="R549" s="113">
        <f t="shared" si="2"/>
        <v>0</v>
      </c>
      <c r="S549" s="113">
        <f t="shared" si="3"/>
        <v>0</v>
      </c>
      <c r="T549" s="113">
        <f t="shared" si="4"/>
        <v>0</v>
      </c>
      <c r="U549" s="113">
        <f t="shared" si="5"/>
        <v>0</v>
      </c>
      <c r="V549" s="4"/>
      <c r="W549" s="4"/>
      <c r="X549" s="4"/>
      <c r="Y549" s="4"/>
      <c r="Z549" s="4"/>
    </row>
    <row r="550" spans="1:26" ht="14.25" customHeight="1">
      <c r="A550" s="256"/>
      <c r="B550" s="257"/>
      <c r="C550" s="112" t="str">
        <f>IF(OR($B550="ANP",$B550="DAER",$B550="CONSULTORIA DNIT",$B550="PREGÃO ELETRÔNICO",$B550="DMLU",$B550="DMAE",$B550="CEEE",$B550="EPTC",$B550="ORSE",$B550="SEINFRA",$B550="CREA",$B550="CAU",$B550="CEHOP",$B550="SIURB",$B550="DER-PR",$B550="SUDECAP",$B550=Aux.!$F$24,$B550=Aux.!$F$25),VLOOKUP($A550,#REF!,3,FALSE),IF($B550="SICRO EQUIP.",VLOOKUP($A550,#REF!,2,FALSE),IF($B550="CCU",VLOOKUP($A550,#REF!,2,FALSE),IF($B550="MERCADO",VLOOKUP($A550,#REF!,2,FALSE),IF($B550="PLEO",VLOOKUP($A550,#REF!,2,FALSE),IF($B550="SICRO",VLOOKUP($A550,#REF!,2,FALSE),IF($B550="SINAPI",IFERROR((VLOOKUP($A550,#REF!,2,FALSE)),(VLOOKUP($A550,#REF!,2,FALSE))),"-")))))))</f>
        <v>-</v>
      </c>
      <c r="D550" s="95" t="str">
        <f>IF(OR($B550="ANP",$B550="DAER",$B550="CONSULTORIA DNIT",$B550="PREGÃO ELETRÔNICO",$B550="DMLU",$B550="DMAE",$B550="CEEE",$B550="EPTC",$B550="ORSE",$B550="SEINFRA",$B550="CREA",$B550="CAU",$B550="CEHOP",$B550="SIURB",$B550="DER-PR",$B550="SUDECAP",$B550=Aux.!$F$24,$B550=Aux.!$F$25),VLOOKUP($A550,#REF!,4,FALSE),IF($B550="SICRO EQUIP.","H",IF($B550="CCU",VLOOKUP($A550,#REF!,3,FALSE),IF($B550="MERCADO",VLOOKUP($A550,#REF!,10,FALSE),IF($B550="PLEO",VLOOKUP($A550,#REF!,3,FALSE),IF($B550="SICRO",VLOOKUP($A550,#REF!,3,FALSE),IF($B550="SINAPI",IFERROR((VLOOKUP($A550,#REF!,3,FALSE)),(VLOOKUP($A550,#REF!,3,FALSE))),"-")))))))</f>
        <v>-</v>
      </c>
      <c r="E550" s="113" t="str">
        <f>IF(OR($B550="ANP",$B550="DAER",$B550="CONSULTORIA DNIT",$B550="PREGÃO ELETRÔNICO",$B550="DMLU",$B550="DMAE",$B550="CEEE",$B550="EPTC",$B550="ORSE",$B550="SEINFRA",$B550="CREA",$B550="CAU",$B550="CEHOP",$B550="SIURB",$B550="DER-PR",$B550="SUDECAP",$B550=Aux.!$F$24,$B550=Aux.!$F$25),VLOOKUP($A550,#REF!,6,FALSE),IF($B550="CCU",VLOOKUP($A550,#REF!,5,FALSE),IF($B550="MERCADO",VLOOKUP($A550,#REF!,7,FALSE),IF($B550="PLEO",VLOOKUP($A550,#REF!,4,FALSE),IF($B550="SICRO",VLOOKUP($A550,#REF!,5,FALSE),IF($B550="SINAPI",IFERROR((VLOOKUP($A550,#REF!,18,FALSE)),),"-"))))))</f>
        <v>-</v>
      </c>
      <c r="F550" s="113" t="str">
        <f>IF(OR($B550="ANP",$B550="DAER",$B550="CONSULTORIA DNIT",$B550="PREGÃO ELETRÔNICO",$B550="DMLU",$B550="DMAE",$B550="CEEE",$B550="EPTC",$B550="ORSE",$B550="SEINFRA",$B550="CREA",$B550="CAU",$B550="CEHOP",$B550="SIURB",$B550="DER-PR",$B550="SUDECAP",$B550=Aux.!$F$24,$B550=Aux.!$F$25),VLOOKUP($A550,#REF!,7,FALSE),IF($B550="CCU",VLOOKUP($A550,#REF!,6,FALSE),IF($B550="MERCADO",VLOOKUP($A550,#REF!,8,FALSE),IF($B550="PLEO",VLOOKUP($A550,#REF!,4,FALSE),IF($B550="SICRO",VLOOKUP($A550,#REF!,6,FALSE),IF($B550="SINAPI",IFERROR(SUM((VLOOKUP($A550,#REF!,14,FALSE)),VLOOKUP($A550,#REF!,20,FALSE),VLOOKUP($A550,#REF!,22,FALSE)),),"-"))))))</f>
        <v>-</v>
      </c>
      <c r="G550" s="113" t="str">
        <f>IF(OR($B550="ANP",$B550="DAER",$B550="CONSULTORIA DNIT",$B550="PREGÃO ELETRÔNICO",$B550="DMLU",$B550="DMAE",$B550="CEEE",$B550="EPTC",$B550="ORSE",$B550="SEINFRA",$B550="CREA",$B550="CAU",$B550="CEHOP",$B550="SIURB",$B550="DER-PR",$B550="SUDECAP",$B550=Aux.!$F$24,$B550=Aux.!$F$25),VLOOKUP($A550,#REF!,8,FALSE),IF($B550="CCU",VLOOKUP($A550,#REF!,7,FALSE),IF($B550="MERCADO",VLOOKUP($A550,#REF!,9,FALSE),IF($B550="PLEO",VLOOKUP($A550,#REF!,4,FALSE),IF($B550="SICRO",VLOOKUP($A550,#REF!,7,FALSE),IF($B550="SINAPI",IFERROR((VLOOKUP($A550,#REF!,16,FALSE)),(VLOOKUP($A550,#REF!,5,FALSE))),"-"))))))</f>
        <v>-</v>
      </c>
      <c r="H550" s="113" t="str">
        <f>IF(OR($B550="ANP",$B550="DAER",$B550="CONSULTORIA DNIT",$B550="PREGÃO ELETRÔNICO",$B550="DMLU",$B550="DMAE",$B550="CEEE",$B550="EPTC",$B550="ORSE",$B550="SEINFRA",$B550="CREA",$B550="CAU",$B550="CEHOP",$B550="SIURB",$B550="DER-PR",$B550="SUDECAP",$B550=Aux.!$F$24,$B550=Aux.!$F$25),VLOOKUP($A550,#REF!,5,FALSE),IF($B550="CCU",VLOOKUP($A550,#REF!,4,FALSE),IF($B550="MERCADO",VLOOKUP($A550,#REF!,6,FALSE),IF($B550="PLEO",VLOOKUP($A550,#REF!,4,FALSE),IF($B550="SICRO",VLOOKUP($A550,#REF!,4,FALSE),IF($B550="SINAPI",IFERROR((VLOOKUP($A550,#REF!,5,FALSE)),(VLOOKUP($A550,#REF!,5,FALSE))),"-"))))))</f>
        <v>-</v>
      </c>
      <c r="I550" s="114">
        <f>IF($B550="SICRO EQUIP.",VLOOKUP($A550,#REF!,10,FALSE),0)</f>
        <v>0</v>
      </c>
      <c r="J550" s="114">
        <f>IF($B550="SICRO EQUIP.",VLOOKUP($A550,#REF!,11,FALSE),0)</f>
        <v>0</v>
      </c>
      <c r="K550" s="258"/>
      <c r="L550" s="259"/>
      <c r="M550" s="115" t="e">
        <f>VLOOKUP($K550,Reajuste!$A$2:$BW$29,(MATCH($L550,Reajuste!$C$2:$BW$2,0)+2),FALSE)</f>
        <v>#N/A</v>
      </c>
      <c r="N550" s="259"/>
      <c r="O550" s="115" t="e">
        <f>VLOOKUP($K550,Reajuste!$A$2:$CW$29,(MATCH($N550,Reajuste!$C$2:$CW$2,0)+2),FALSE)</f>
        <v>#N/A</v>
      </c>
      <c r="P550" s="113">
        <f t="shared" si="0"/>
        <v>0</v>
      </c>
      <c r="Q550" s="113">
        <f t="shared" si="1"/>
        <v>0</v>
      </c>
      <c r="R550" s="113">
        <f t="shared" si="2"/>
        <v>0</v>
      </c>
      <c r="S550" s="113">
        <f t="shared" si="3"/>
        <v>0</v>
      </c>
      <c r="T550" s="113">
        <f t="shared" si="4"/>
        <v>0</v>
      </c>
      <c r="U550" s="113">
        <f t="shared" si="5"/>
        <v>0</v>
      </c>
      <c r="V550" s="4"/>
      <c r="W550" s="4"/>
      <c r="X550" s="4"/>
      <c r="Y550" s="4"/>
      <c r="Z550" s="4"/>
    </row>
    <row r="551" spans="1:26" ht="14.25" customHeight="1">
      <c r="A551" s="256"/>
      <c r="B551" s="257"/>
      <c r="C551" s="112" t="str">
        <f>IF(OR($B551="ANP",$B551="DAER",$B551="CONSULTORIA DNIT",$B551="PREGÃO ELETRÔNICO",$B551="DMLU",$B551="DMAE",$B551="CEEE",$B551="EPTC",$B551="ORSE",$B551="SEINFRA",$B551="CREA",$B551="CAU",$B551="CEHOP",$B551="SIURB",$B551="DER-PR",$B551="SUDECAP",$B551=Aux.!$F$24,$B551=Aux.!$F$25),VLOOKUP($A551,#REF!,3,FALSE),IF($B551="SICRO EQUIP.",VLOOKUP($A551,#REF!,2,FALSE),IF($B551="CCU",VLOOKUP($A551,#REF!,2,FALSE),IF($B551="MERCADO",VLOOKUP($A551,#REF!,2,FALSE),IF($B551="PLEO",VLOOKUP($A551,#REF!,2,FALSE),IF($B551="SICRO",VLOOKUP($A551,#REF!,2,FALSE),IF($B551="SINAPI",IFERROR((VLOOKUP($A551,#REF!,2,FALSE)),(VLOOKUP($A551,#REF!,2,FALSE))),"-")))))))</f>
        <v>-</v>
      </c>
      <c r="D551" s="95" t="str">
        <f>IF(OR($B551="ANP",$B551="DAER",$B551="CONSULTORIA DNIT",$B551="PREGÃO ELETRÔNICO",$B551="DMLU",$B551="DMAE",$B551="CEEE",$B551="EPTC",$B551="ORSE",$B551="SEINFRA",$B551="CREA",$B551="CAU",$B551="CEHOP",$B551="SIURB",$B551="DER-PR",$B551="SUDECAP",$B551=Aux.!$F$24,$B551=Aux.!$F$25),VLOOKUP($A551,#REF!,4,FALSE),IF($B551="SICRO EQUIP.","H",IF($B551="CCU",VLOOKUP($A551,#REF!,3,FALSE),IF($B551="MERCADO",VLOOKUP($A551,#REF!,10,FALSE),IF($B551="PLEO",VLOOKUP($A551,#REF!,3,FALSE),IF($B551="SICRO",VLOOKUP($A551,#REF!,3,FALSE),IF($B551="SINAPI",IFERROR((VLOOKUP($A551,#REF!,3,FALSE)),(VLOOKUP($A551,#REF!,3,FALSE))),"-")))))))</f>
        <v>-</v>
      </c>
      <c r="E551" s="113" t="str">
        <f>IF(OR($B551="ANP",$B551="DAER",$B551="CONSULTORIA DNIT",$B551="PREGÃO ELETRÔNICO",$B551="DMLU",$B551="DMAE",$B551="CEEE",$B551="EPTC",$B551="ORSE",$B551="SEINFRA",$B551="CREA",$B551="CAU",$B551="CEHOP",$B551="SIURB",$B551="DER-PR",$B551="SUDECAP",$B551=Aux.!$F$24,$B551=Aux.!$F$25),VLOOKUP($A551,#REF!,6,FALSE),IF($B551="CCU",VLOOKUP($A551,#REF!,5,FALSE),IF($B551="MERCADO",VLOOKUP($A551,#REF!,7,FALSE),IF($B551="PLEO",VLOOKUP($A551,#REF!,4,FALSE),IF($B551="SICRO",VLOOKUP($A551,#REF!,5,FALSE),IF($B551="SINAPI",IFERROR((VLOOKUP($A551,#REF!,18,FALSE)),),"-"))))))</f>
        <v>-</v>
      </c>
      <c r="F551" s="113" t="str">
        <f>IF(OR($B551="ANP",$B551="DAER",$B551="CONSULTORIA DNIT",$B551="PREGÃO ELETRÔNICO",$B551="DMLU",$B551="DMAE",$B551="CEEE",$B551="EPTC",$B551="ORSE",$B551="SEINFRA",$B551="CREA",$B551="CAU",$B551="CEHOP",$B551="SIURB",$B551="DER-PR",$B551="SUDECAP",$B551=Aux.!$F$24,$B551=Aux.!$F$25),VLOOKUP($A551,#REF!,7,FALSE),IF($B551="CCU",VLOOKUP($A551,#REF!,6,FALSE),IF($B551="MERCADO",VLOOKUP($A551,#REF!,8,FALSE),IF($B551="PLEO",VLOOKUP($A551,#REF!,4,FALSE),IF($B551="SICRO",VLOOKUP($A551,#REF!,6,FALSE),IF($B551="SINAPI",IFERROR(SUM((VLOOKUP($A551,#REF!,14,FALSE)),VLOOKUP($A551,#REF!,20,FALSE),VLOOKUP($A551,#REF!,22,FALSE)),),"-"))))))</f>
        <v>-</v>
      </c>
      <c r="G551" s="113" t="str">
        <f>IF(OR($B551="ANP",$B551="DAER",$B551="CONSULTORIA DNIT",$B551="PREGÃO ELETRÔNICO",$B551="DMLU",$B551="DMAE",$B551="CEEE",$B551="EPTC",$B551="ORSE",$B551="SEINFRA",$B551="CREA",$B551="CAU",$B551="CEHOP",$B551="SIURB",$B551="DER-PR",$B551="SUDECAP",$B551=Aux.!$F$24,$B551=Aux.!$F$25),VLOOKUP($A551,#REF!,8,FALSE),IF($B551="CCU",VLOOKUP($A551,#REF!,7,FALSE),IF($B551="MERCADO",VLOOKUP($A551,#REF!,9,FALSE),IF($B551="PLEO",VLOOKUP($A551,#REF!,4,FALSE),IF($B551="SICRO",VLOOKUP($A551,#REF!,7,FALSE),IF($B551="SINAPI",IFERROR((VLOOKUP($A551,#REF!,16,FALSE)),(VLOOKUP($A551,#REF!,5,FALSE))),"-"))))))</f>
        <v>-</v>
      </c>
      <c r="H551" s="113" t="str">
        <f>IF(OR($B551="ANP",$B551="DAER",$B551="CONSULTORIA DNIT",$B551="PREGÃO ELETRÔNICO",$B551="DMLU",$B551="DMAE",$B551="CEEE",$B551="EPTC",$B551="ORSE",$B551="SEINFRA",$B551="CREA",$B551="CAU",$B551="CEHOP",$B551="SIURB",$B551="DER-PR",$B551="SUDECAP",$B551=Aux.!$F$24,$B551=Aux.!$F$25),VLOOKUP($A551,#REF!,5,FALSE),IF($B551="CCU",VLOOKUP($A551,#REF!,4,FALSE),IF($B551="MERCADO",VLOOKUP($A551,#REF!,6,FALSE),IF($B551="PLEO",VLOOKUP($A551,#REF!,4,FALSE),IF($B551="SICRO",VLOOKUP($A551,#REF!,4,FALSE),IF($B551="SINAPI",IFERROR((VLOOKUP($A551,#REF!,5,FALSE)),(VLOOKUP($A551,#REF!,5,FALSE))),"-"))))))</f>
        <v>-</v>
      </c>
      <c r="I551" s="114">
        <f>IF($B551="SICRO EQUIP.",VLOOKUP($A551,#REF!,10,FALSE),0)</f>
        <v>0</v>
      </c>
      <c r="J551" s="114">
        <f>IF($B551="SICRO EQUIP.",VLOOKUP($A551,#REF!,11,FALSE),0)</f>
        <v>0</v>
      </c>
      <c r="K551" s="258"/>
      <c r="L551" s="259"/>
      <c r="M551" s="115" t="e">
        <f>VLOOKUP($K551,Reajuste!$A$2:$BW$29,(MATCH($L551,Reajuste!$C$2:$BW$2,0)+2),FALSE)</f>
        <v>#N/A</v>
      </c>
      <c r="N551" s="259"/>
      <c r="O551" s="115" t="e">
        <f>VLOOKUP($K551,Reajuste!$A$2:$CW$29,(MATCH($N551,Reajuste!$C$2:$CW$2,0)+2),FALSE)</f>
        <v>#N/A</v>
      </c>
      <c r="P551" s="113">
        <f t="shared" si="0"/>
        <v>0</v>
      </c>
      <c r="Q551" s="113">
        <f t="shared" si="1"/>
        <v>0</v>
      </c>
      <c r="R551" s="113">
        <f t="shared" si="2"/>
        <v>0</v>
      </c>
      <c r="S551" s="113">
        <f t="shared" si="3"/>
        <v>0</v>
      </c>
      <c r="T551" s="113">
        <f t="shared" si="4"/>
        <v>0</v>
      </c>
      <c r="U551" s="113">
        <f t="shared" si="5"/>
        <v>0</v>
      </c>
      <c r="V551" s="4"/>
      <c r="W551" s="4"/>
      <c r="X551" s="4"/>
      <c r="Y551" s="4"/>
      <c r="Z551" s="4"/>
    </row>
    <row r="552" spans="1:26" ht="14.25" customHeight="1">
      <c r="A552" s="256"/>
      <c r="B552" s="257"/>
      <c r="C552" s="112" t="str">
        <f>IF(OR($B552="ANP",$B552="DAER",$B552="CONSULTORIA DNIT",$B552="PREGÃO ELETRÔNICO",$B552="DMLU",$B552="DMAE",$B552="CEEE",$B552="EPTC",$B552="ORSE",$B552="SEINFRA",$B552="CREA",$B552="CAU",$B552="CEHOP",$B552="SIURB",$B552="DER-PR",$B552="SUDECAP",$B552=Aux.!$F$24,$B552=Aux.!$F$25),VLOOKUP($A552,#REF!,3,FALSE),IF($B552="SICRO EQUIP.",VLOOKUP($A552,#REF!,2,FALSE),IF($B552="CCU",VLOOKUP($A552,#REF!,2,FALSE),IF($B552="MERCADO",VLOOKUP($A552,#REF!,2,FALSE),IF($B552="PLEO",VLOOKUP($A552,#REF!,2,FALSE),IF($B552="SICRO",VLOOKUP($A552,#REF!,2,FALSE),IF($B552="SINAPI",IFERROR((VLOOKUP($A552,#REF!,2,FALSE)),(VLOOKUP($A552,#REF!,2,FALSE))),"-")))))))</f>
        <v>-</v>
      </c>
      <c r="D552" s="95" t="str">
        <f>IF(OR($B552="ANP",$B552="DAER",$B552="CONSULTORIA DNIT",$B552="PREGÃO ELETRÔNICO",$B552="DMLU",$B552="DMAE",$B552="CEEE",$B552="EPTC",$B552="ORSE",$B552="SEINFRA",$B552="CREA",$B552="CAU",$B552="CEHOP",$B552="SIURB",$B552="DER-PR",$B552="SUDECAP",$B552=Aux.!$F$24,$B552=Aux.!$F$25),VLOOKUP($A552,#REF!,4,FALSE),IF($B552="SICRO EQUIP.","H",IF($B552="CCU",VLOOKUP($A552,#REF!,3,FALSE),IF($B552="MERCADO",VLOOKUP($A552,#REF!,10,FALSE),IF($B552="PLEO",VLOOKUP($A552,#REF!,3,FALSE),IF($B552="SICRO",VLOOKUP($A552,#REF!,3,FALSE),IF($B552="SINAPI",IFERROR((VLOOKUP($A552,#REF!,3,FALSE)),(VLOOKUP($A552,#REF!,3,FALSE))),"-")))))))</f>
        <v>-</v>
      </c>
      <c r="E552" s="113" t="str">
        <f>IF(OR($B552="ANP",$B552="DAER",$B552="CONSULTORIA DNIT",$B552="PREGÃO ELETRÔNICO",$B552="DMLU",$B552="DMAE",$B552="CEEE",$B552="EPTC",$B552="ORSE",$B552="SEINFRA",$B552="CREA",$B552="CAU",$B552="CEHOP",$B552="SIURB",$B552="DER-PR",$B552="SUDECAP",$B552=Aux.!$F$24,$B552=Aux.!$F$25),VLOOKUP($A552,#REF!,6,FALSE),IF($B552="CCU",VLOOKUP($A552,#REF!,5,FALSE),IF($B552="MERCADO",VLOOKUP($A552,#REF!,7,FALSE),IF($B552="PLEO",VLOOKUP($A552,#REF!,4,FALSE),IF($B552="SICRO",VLOOKUP($A552,#REF!,5,FALSE),IF($B552="SINAPI",IFERROR((VLOOKUP($A552,#REF!,18,FALSE)),),"-"))))))</f>
        <v>-</v>
      </c>
      <c r="F552" s="113" t="str">
        <f>IF(OR($B552="ANP",$B552="DAER",$B552="CONSULTORIA DNIT",$B552="PREGÃO ELETRÔNICO",$B552="DMLU",$B552="DMAE",$B552="CEEE",$B552="EPTC",$B552="ORSE",$B552="SEINFRA",$B552="CREA",$B552="CAU",$B552="CEHOP",$B552="SIURB",$B552="DER-PR",$B552="SUDECAP",$B552=Aux.!$F$24,$B552=Aux.!$F$25),VLOOKUP($A552,#REF!,7,FALSE),IF($B552="CCU",VLOOKUP($A552,#REF!,6,FALSE),IF($B552="MERCADO",VLOOKUP($A552,#REF!,8,FALSE),IF($B552="PLEO",VLOOKUP($A552,#REF!,4,FALSE),IF($B552="SICRO",VLOOKUP($A552,#REF!,6,FALSE),IF($B552="SINAPI",IFERROR(SUM((VLOOKUP($A552,#REF!,14,FALSE)),VLOOKUP($A552,#REF!,20,FALSE),VLOOKUP($A552,#REF!,22,FALSE)),),"-"))))))</f>
        <v>-</v>
      </c>
      <c r="G552" s="113" t="str">
        <f>IF(OR($B552="ANP",$B552="DAER",$B552="CONSULTORIA DNIT",$B552="PREGÃO ELETRÔNICO",$B552="DMLU",$B552="DMAE",$B552="CEEE",$B552="EPTC",$B552="ORSE",$B552="SEINFRA",$B552="CREA",$B552="CAU",$B552="CEHOP",$B552="SIURB",$B552="DER-PR",$B552="SUDECAP",$B552=Aux.!$F$24,$B552=Aux.!$F$25),VLOOKUP($A552,#REF!,8,FALSE),IF($B552="CCU",VLOOKUP($A552,#REF!,7,FALSE),IF($B552="MERCADO",VLOOKUP($A552,#REF!,9,FALSE),IF($B552="PLEO",VLOOKUP($A552,#REF!,4,FALSE),IF($B552="SICRO",VLOOKUP($A552,#REF!,7,FALSE),IF($B552="SINAPI",IFERROR((VLOOKUP($A552,#REF!,16,FALSE)),(VLOOKUP($A552,#REF!,5,FALSE))),"-"))))))</f>
        <v>-</v>
      </c>
      <c r="H552" s="113" t="str">
        <f>IF(OR($B552="ANP",$B552="DAER",$B552="CONSULTORIA DNIT",$B552="PREGÃO ELETRÔNICO",$B552="DMLU",$B552="DMAE",$B552="CEEE",$B552="EPTC",$B552="ORSE",$B552="SEINFRA",$B552="CREA",$B552="CAU",$B552="CEHOP",$B552="SIURB",$B552="DER-PR",$B552="SUDECAP",$B552=Aux.!$F$24,$B552=Aux.!$F$25),VLOOKUP($A552,#REF!,5,FALSE),IF($B552="CCU",VLOOKUP($A552,#REF!,4,FALSE),IF($B552="MERCADO",VLOOKUP($A552,#REF!,6,FALSE),IF($B552="PLEO",VLOOKUP($A552,#REF!,4,FALSE),IF($B552="SICRO",VLOOKUP($A552,#REF!,4,FALSE),IF($B552="SINAPI",IFERROR((VLOOKUP($A552,#REF!,5,FALSE)),(VLOOKUP($A552,#REF!,5,FALSE))),"-"))))))</f>
        <v>-</v>
      </c>
      <c r="I552" s="114">
        <f>IF($B552="SICRO EQUIP.",VLOOKUP($A552,#REF!,10,FALSE),0)</f>
        <v>0</v>
      </c>
      <c r="J552" s="114">
        <f>IF($B552="SICRO EQUIP.",VLOOKUP($A552,#REF!,11,FALSE),0)</f>
        <v>0</v>
      </c>
      <c r="K552" s="258"/>
      <c r="L552" s="259"/>
      <c r="M552" s="115" t="e">
        <f>VLOOKUP($K552,Reajuste!$A$2:$BW$29,(MATCH($L552,Reajuste!$C$2:$BW$2,0)+2),FALSE)</f>
        <v>#N/A</v>
      </c>
      <c r="N552" s="259"/>
      <c r="O552" s="115" t="e">
        <f>VLOOKUP($K552,Reajuste!$A$2:$CW$29,(MATCH($N552,Reajuste!$C$2:$CW$2,0)+2),FALSE)</f>
        <v>#N/A</v>
      </c>
      <c r="P552" s="113">
        <f t="shared" si="0"/>
        <v>0</v>
      </c>
      <c r="Q552" s="113">
        <f t="shared" si="1"/>
        <v>0</v>
      </c>
      <c r="R552" s="113">
        <f t="shared" si="2"/>
        <v>0</v>
      </c>
      <c r="S552" s="113">
        <f t="shared" si="3"/>
        <v>0</v>
      </c>
      <c r="T552" s="113">
        <f t="shared" si="4"/>
        <v>0</v>
      </c>
      <c r="U552" s="113">
        <f t="shared" si="5"/>
        <v>0</v>
      </c>
      <c r="V552" s="4"/>
      <c r="W552" s="4"/>
      <c r="X552" s="4"/>
      <c r="Y552" s="4"/>
      <c r="Z552" s="4"/>
    </row>
    <row r="553" spans="1:26" ht="14.25" customHeight="1">
      <c r="A553" s="256"/>
      <c r="B553" s="257"/>
      <c r="C553" s="112" t="str">
        <f>IF(OR($B553="ANP",$B553="DAER",$B553="CONSULTORIA DNIT",$B553="PREGÃO ELETRÔNICO",$B553="DMLU",$B553="DMAE",$B553="CEEE",$B553="EPTC",$B553="ORSE",$B553="SEINFRA",$B553="CREA",$B553="CAU",$B553="CEHOP",$B553="SIURB",$B553="DER-PR",$B553="SUDECAP",$B553=Aux.!$F$24,$B553=Aux.!$F$25),VLOOKUP($A553,#REF!,3,FALSE),IF($B553="SICRO EQUIP.",VLOOKUP($A553,#REF!,2,FALSE),IF($B553="CCU",VLOOKUP($A553,#REF!,2,FALSE),IF($B553="MERCADO",VLOOKUP($A553,#REF!,2,FALSE),IF($B553="PLEO",VLOOKUP($A553,#REF!,2,FALSE),IF($B553="SICRO",VLOOKUP($A553,#REF!,2,FALSE),IF($B553="SINAPI",IFERROR((VLOOKUP($A553,#REF!,2,FALSE)),(VLOOKUP($A553,#REF!,2,FALSE))),"-")))))))</f>
        <v>-</v>
      </c>
      <c r="D553" s="95" t="str">
        <f>IF(OR($B553="ANP",$B553="DAER",$B553="CONSULTORIA DNIT",$B553="PREGÃO ELETRÔNICO",$B553="DMLU",$B553="DMAE",$B553="CEEE",$B553="EPTC",$B553="ORSE",$B553="SEINFRA",$B553="CREA",$B553="CAU",$B553="CEHOP",$B553="SIURB",$B553="DER-PR",$B553="SUDECAP",$B553=Aux.!$F$24,$B553=Aux.!$F$25),VLOOKUP($A553,#REF!,4,FALSE),IF($B553="SICRO EQUIP.","H",IF($B553="CCU",VLOOKUP($A553,#REF!,3,FALSE),IF($B553="MERCADO",VLOOKUP($A553,#REF!,10,FALSE),IF($B553="PLEO",VLOOKUP($A553,#REF!,3,FALSE),IF($B553="SICRO",VLOOKUP($A553,#REF!,3,FALSE),IF($B553="SINAPI",IFERROR((VLOOKUP($A553,#REF!,3,FALSE)),(VLOOKUP($A553,#REF!,3,FALSE))),"-")))))))</f>
        <v>-</v>
      </c>
      <c r="E553" s="113" t="str">
        <f>IF(OR($B553="ANP",$B553="DAER",$B553="CONSULTORIA DNIT",$B553="PREGÃO ELETRÔNICO",$B553="DMLU",$B553="DMAE",$B553="CEEE",$B553="EPTC",$B553="ORSE",$B553="SEINFRA",$B553="CREA",$B553="CAU",$B553="CEHOP",$B553="SIURB",$B553="DER-PR",$B553="SUDECAP",$B553=Aux.!$F$24,$B553=Aux.!$F$25),VLOOKUP($A553,#REF!,6,FALSE),IF($B553="CCU",VLOOKUP($A553,#REF!,5,FALSE),IF($B553="MERCADO",VLOOKUP($A553,#REF!,7,FALSE),IF($B553="PLEO",VLOOKUP($A553,#REF!,4,FALSE),IF($B553="SICRO",VLOOKUP($A553,#REF!,5,FALSE),IF($B553="SINAPI",IFERROR((VLOOKUP($A553,#REF!,18,FALSE)),),"-"))))))</f>
        <v>-</v>
      </c>
      <c r="F553" s="113" t="str">
        <f>IF(OR($B553="ANP",$B553="DAER",$B553="CONSULTORIA DNIT",$B553="PREGÃO ELETRÔNICO",$B553="DMLU",$B553="DMAE",$B553="CEEE",$B553="EPTC",$B553="ORSE",$B553="SEINFRA",$B553="CREA",$B553="CAU",$B553="CEHOP",$B553="SIURB",$B553="DER-PR",$B553="SUDECAP",$B553=Aux.!$F$24,$B553=Aux.!$F$25),VLOOKUP($A553,#REF!,7,FALSE),IF($B553="CCU",VLOOKUP($A553,#REF!,6,FALSE),IF($B553="MERCADO",VLOOKUP($A553,#REF!,8,FALSE),IF($B553="PLEO",VLOOKUP($A553,#REF!,4,FALSE),IF($B553="SICRO",VLOOKUP($A553,#REF!,6,FALSE),IF($B553="SINAPI",IFERROR(SUM((VLOOKUP($A553,#REF!,14,FALSE)),VLOOKUP($A553,#REF!,20,FALSE),VLOOKUP($A553,#REF!,22,FALSE)),),"-"))))))</f>
        <v>-</v>
      </c>
      <c r="G553" s="113" t="str">
        <f>IF(OR($B553="ANP",$B553="DAER",$B553="CONSULTORIA DNIT",$B553="PREGÃO ELETRÔNICO",$B553="DMLU",$B553="DMAE",$B553="CEEE",$B553="EPTC",$B553="ORSE",$B553="SEINFRA",$B553="CREA",$B553="CAU",$B553="CEHOP",$B553="SIURB",$B553="DER-PR",$B553="SUDECAP",$B553=Aux.!$F$24,$B553=Aux.!$F$25),VLOOKUP($A553,#REF!,8,FALSE),IF($B553="CCU",VLOOKUP($A553,#REF!,7,FALSE),IF($B553="MERCADO",VLOOKUP($A553,#REF!,9,FALSE),IF($B553="PLEO",VLOOKUP($A553,#REF!,4,FALSE),IF($B553="SICRO",VLOOKUP($A553,#REF!,7,FALSE),IF($B553="SINAPI",IFERROR((VLOOKUP($A553,#REF!,16,FALSE)),(VLOOKUP($A553,#REF!,5,FALSE))),"-"))))))</f>
        <v>-</v>
      </c>
      <c r="H553" s="113" t="str">
        <f>IF(OR($B553="ANP",$B553="DAER",$B553="CONSULTORIA DNIT",$B553="PREGÃO ELETRÔNICO",$B553="DMLU",$B553="DMAE",$B553="CEEE",$B553="EPTC",$B553="ORSE",$B553="SEINFRA",$B553="CREA",$B553="CAU",$B553="CEHOP",$B553="SIURB",$B553="DER-PR",$B553="SUDECAP",$B553=Aux.!$F$24,$B553=Aux.!$F$25),VLOOKUP($A553,#REF!,5,FALSE),IF($B553="CCU",VLOOKUP($A553,#REF!,4,FALSE),IF($B553="MERCADO",VLOOKUP($A553,#REF!,6,FALSE),IF($B553="PLEO",VLOOKUP($A553,#REF!,4,FALSE),IF($B553="SICRO",VLOOKUP($A553,#REF!,4,FALSE),IF($B553="SINAPI",IFERROR((VLOOKUP($A553,#REF!,5,FALSE)),(VLOOKUP($A553,#REF!,5,FALSE))),"-"))))))</f>
        <v>-</v>
      </c>
      <c r="I553" s="114">
        <f>IF($B553="SICRO EQUIP.",VLOOKUP($A553,#REF!,10,FALSE),0)</f>
        <v>0</v>
      </c>
      <c r="J553" s="114">
        <f>IF($B553="SICRO EQUIP.",VLOOKUP($A553,#REF!,11,FALSE),0)</f>
        <v>0</v>
      </c>
      <c r="K553" s="258"/>
      <c r="L553" s="259"/>
      <c r="M553" s="115" t="e">
        <f>VLOOKUP($K553,Reajuste!$A$2:$BW$29,(MATCH($L553,Reajuste!$C$2:$BW$2,0)+2),FALSE)</f>
        <v>#N/A</v>
      </c>
      <c r="N553" s="259"/>
      <c r="O553" s="115" t="e">
        <f>VLOOKUP($K553,Reajuste!$A$2:$CW$29,(MATCH($N553,Reajuste!$C$2:$CW$2,0)+2),FALSE)</f>
        <v>#N/A</v>
      </c>
      <c r="P553" s="113">
        <f t="shared" si="0"/>
        <v>0</v>
      </c>
      <c r="Q553" s="113">
        <f t="shared" si="1"/>
        <v>0</v>
      </c>
      <c r="R553" s="113">
        <f t="shared" si="2"/>
        <v>0</v>
      </c>
      <c r="S553" s="113">
        <f t="shared" si="3"/>
        <v>0</v>
      </c>
      <c r="T553" s="113">
        <f t="shared" si="4"/>
        <v>0</v>
      </c>
      <c r="U553" s="113">
        <f t="shared" si="5"/>
        <v>0</v>
      </c>
      <c r="V553" s="4"/>
      <c r="W553" s="4"/>
      <c r="X553" s="4"/>
      <c r="Y553" s="4"/>
      <c r="Z553" s="4"/>
    </row>
    <row r="554" spans="1:26" ht="14.25" customHeight="1">
      <c r="A554" s="256"/>
      <c r="B554" s="257"/>
      <c r="C554" s="112" t="str">
        <f>IF(OR($B554="ANP",$B554="DAER",$B554="CONSULTORIA DNIT",$B554="PREGÃO ELETRÔNICO",$B554="DMLU",$B554="DMAE",$B554="CEEE",$B554="EPTC",$B554="ORSE",$B554="SEINFRA",$B554="CREA",$B554="CAU",$B554="CEHOP",$B554="SIURB",$B554="DER-PR",$B554="SUDECAP",$B554=Aux.!$F$24,$B554=Aux.!$F$25),VLOOKUP($A554,#REF!,3,FALSE),IF($B554="SICRO EQUIP.",VLOOKUP($A554,#REF!,2,FALSE),IF($B554="CCU",VLOOKUP($A554,#REF!,2,FALSE),IF($B554="MERCADO",VLOOKUP($A554,#REF!,2,FALSE),IF($B554="PLEO",VLOOKUP($A554,#REF!,2,FALSE),IF($B554="SICRO",VLOOKUP($A554,#REF!,2,FALSE),IF($B554="SINAPI",IFERROR((VLOOKUP($A554,#REF!,2,FALSE)),(VLOOKUP($A554,#REF!,2,FALSE))),"-")))))))</f>
        <v>-</v>
      </c>
      <c r="D554" s="95" t="str">
        <f>IF(OR($B554="ANP",$B554="DAER",$B554="CONSULTORIA DNIT",$B554="PREGÃO ELETRÔNICO",$B554="DMLU",$B554="DMAE",$B554="CEEE",$B554="EPTC",$B554="ORSE",$B554="SEINFRA",$B554="CREA",$B554="CAU",$B554="CEHOP",$B554="SIURB",$B554="DER-PR",$B554="SUDECAP",$B554=Aux.!$F$24,$B554=Aux.!$F$25),VLOOKUP($A554,#REF!,4,FALSE),IF($B554="SICRO EQUIP.","H",IF($B554="CCU",VLOOKUP($A554,#REF!,3,FALSE),IF($B554="MERCADO",VLOOKUP($A554,#REF!,10,FALSE),IF($B554="PLEO",VLOOKUP($A554,#REF!,3,FALSE),IF($B554="SICRO",VLOOKUP($A554,#REF!,3,FALSE),IF($B554="SINAPI",IFERROR((VLOOKUP($A554,#REF!,3,FALSE)),(VLOOKUP($A554,#REF!,3,FALSE))),"-")))))))</f>
        <v>-</v>
      </c>
      <c r="E554" s="113" t="str">
        <f>IF(OR($B554="ANP",$B554="DAER",$B554="CONSULTORIA DNIT",$B554="PREGÃO ELETRÔNICO",$B554="DMLU",$B554="DMAE",$B554="CEEE",$B554="EPTC",$B554="ORSE",$B554="SEINFRA",$B554="CREA",$B554="CAU",$B554="CEHOP",$B554="SIURB",$B554="DER-PR",$B554="SUDECAP",$B554=Aux.!$F$24,$B554=Aux.!$F$25),VLOOKUP($A554,#REF!,6,FALSE),IF($B554="CCU",VLOOKUP($A554,#REF!,5,FALSE),IF($B554="MERCADO",VLOOKUP($A554,#REF!,7,FALSE),IF($B554="PLEO",VLOOKUP($A554,#REF!,4,FALSE),IF($B554="SICRO",VLOOKUP($A554,#REF!,5,FALSE),IF($B554="SINAPI",IFERROR((VLOOKUP($A554,#REF!,18,FALSE)),),"-"))))))</f>
        <v>-</v>
      </c>
      <c r="F554" s="113" t="str">
        <f>IF(OR($B554="ANP",$B554="DAER",$B554="CONSULTORIA DNIT",$B554="PREGÃO ELETRÔNICO",$B554="DMLU",$B554="DMAE",$B554="CEEE",$B554="EPTC",$B554="ORSE",$B554="SEINFRA",$B554="CREA",$B554="CAU",$B554="CEHOP",$B554="SIURB",$B554="DER-PR",$B554="SUDECAP",$B554=Aux.!$F$24,$B554=Aux.!$F$25),VLOOKUP($A554,#REF!,7,FALSE),IF($B554="CCU",VLOOKUP($A554,#REF!,6,FALSE),IF($B554="MERCADO",VLOOKUP($A554,#REF!,8,FALSE),IF($B554="PLEO",VLOOKUP($A554,#REF!,4,FALSE),IF($B554="SICRO",VLOOKUP($A554,#REF!,6,FALSE),IF($B554="SINAPI",IFERROR(SUM((VLOOKUP($A554,#REF!,14,FALSE)),VLOOKUP($A554,#REF!,20,FALSE),VLOOKUP($A554,#REF!,22,FALSE)),),"-"))))))</f>
        <v>-</v>
      </c>
      <c r="G554" s="113" t="str">
        <f>IF(OR($B554="ANP",$B554="DAER",$B554="CONSULTORIA DNIT",$B554="PREGÃO ELETRÔNICO",$B554="DMLU",$B554="DMAE",$B554="CEEE",$B554="EPTC",$B554="ORSE",$B554="SEINFRA",$B554="CREA",$B554="CAU",$B554="CEHOP",$B554="SIURB",$B554="DER-PR",$B554="SUDECAP",$B554=Aux.!$F$24,$B554=Aux.!$F$25),VLOOKUP($A554,#REF!,8,FALSE),IF($B554="CCU",VLOOKUP($A554,#REF!,7,FALSE),IF($B554="MERCADO",VLOOKUP($A554,#REF!,9,FALSE),IF($B554="PLEO",VLOOKUP($A554,#REF!,4,FALSE),IF($B554="SICRO",VLOOKUP($A554,#REF!,7,FALSE),IF($B554="SINAPI",IFERROR((VLOOKUP($A554,#REF!,16,FALSE)),(VLOOKUP($A554,#REF!,5,FALSE))),"-"))))))</f>
        <v>-</v>
      </c>
      <c r="H554" s="113" t="str">
        <f>IF(OR($B554="ANP",$B554="DAER",$B554="CONSULTORIA DNIT",$B554="PREGÃO ELETRÔNICO",$B554="DMLU",$B554="DMAE",$B554="CEEE",$B554="EPTC",$B554="ORSE",$B554="SEINFRA",$B554="CREA",$B554="CAU",$B554="CEHOP",$B554="SIURB",$B554="DER-PR",$B554="SUDECAP",$B554=Aux.!$F$24,$B554=Aux.!$F$25),VLOOKUP($A554,#REF!,5,FALSE),IF($B554="CCU",VLOOKUP($A554,#REF!,4,FALSE),IF($B554="MERCADO",VLOOKUP($A554,#REF!,6,FALSE),IF($B554="PLEO",VLOOKUP($A554,#REF!,4,FALSE),IF($B554="SICRO",VLOOKUP($A554,#REF!,4,FALSE),IF($B554="SINAPI",IFERROR((VLOOKUP($A554,#REF!,5,FALSE)),(VLOOKUP($A554,#REF!,5,FALSE))),"-"))))))</f>
        <v>-</v>
      </c>
      <c r="I554" s="114">
        <f>IF($B554="SICRO EQUIP.",VLOOKUP($A554,#REF!,10,FALSE),0)</f>
        <v>0</v>
      </c>
      <c r="J554" s="114">
        <f>IF($B554="SICRO EQUIP.",VLOOKUP($A554,#REF!,11,FALSE),0)</f>
        <v>0</v>
      </c>
      <c r="K554" s="258"/>
      <c r="L554" s="259"/>
      <c r="M554" s="115" t="e">
        <f>VLOOKUP($K554,Reajuste!$A$2:$BW$29,(MATCH($L554,Reajuste!$C$2:$BW$2,0)+2),FALSE)</f>
        <v>#N/A</v>
      </c>
      <c r="N554" s="259"/>
      <c r="O554" s="115" t="e">
        <f>VLOOKUP($K554,Reajuste!$A$2:$CW$29,(MATCH($N554,Reajuste!$C$2:$CW$2,0)+2),FALSE)</f>
        <v>#N/A</v>
      </c>
      <c r="P554" s="113">
        <f t="shared" si="0"/>
        <v>0</v>
      </c>
      <c r="Q554" s="113">
        <f t="shared" si="1"/>
        <v>0</v>
      </c>
      <c r="R554" s="113">
        <f t="shared" si="2"/>
        <v>0</v>
      </c>
      <c r="S554" s="113">
        <f t="shared" si="3"/>
        <v>0</v>
      </c>
      <c r="T554" s="113">
        <f t="shared" si="4"/>
        <v>0</v>
      </c>
      <c r="U554" s="113">
        <f t="shared" si="5"/>
        <v>0</v>
      </c>
      <c r="V554" s="4"/>
      <c r="W554" s="4"/>
      <c r="X554" s="4"/>
      <c r="Y554" s="4"/>
      <c r="Z554" s="4"/>
    </row>
    <row r="555" spans="1:26" ht="14.25" customHeight="1">
      <c r="A555" s="256"/>
      <c r="B555" s="257"/>
      <c r="C555" s="112" t="str">
        <f>IF(OR($B555="ANP",$B555="DAER",$B555="CONSULTORIA DNIT",$B555="PREGÃO ELETRÔNICO",$B555="DMLU",$B555="DMAE",$B555="CEEE",$B555="EPTC",$B555="ORSE",$B555="SEINFRA",$B555="CREA",$B555="CAU",$B555="CEHOP",$B555="SIURB",$B555="DER-PR",$B555="SUDECAP",$B555=Aux.!$F$24,$B555=Aux.!$F$25),VLOOKUP($A555,#REF!,3,FALSE),IF($B555="SICRO EQUIP.",VLOOKUP($A555,#REF!,2,FALSE),IF($B555="CCU",VLOOKUP($A555,#REF!,2,FALSE),IF($B555="MERCADO",VLOOKUP($A555,#REF!,2,FALSE),IF($B555="PLEO",VLOOKUP($A555,#REF!,2,FALSE),IF($B555="SICRO",VLOOKUP($A555,#REF!,2,FALSE),IF($B555="SINAPI",IFERROR((VLOOKUP($A555,#REF!,2,FALSE)),(VLOOKUP($A555,#REF!,2,FALSE))),"-")))))))</f>
        <v>-</v>
      </c>
      <c r="D555" s="95" t="str">
        <f>IF(OR($B555="ANP",$B555="DAER",$B555="CONSULTORIA DNIT",$B555="PREGÃO ELETRÔNICO",$B555="DMLU",$B555="DMAE",$B555="CEEE",$B555="EPTC",$B555="ORSE",$B555="SEINFRA",$B555="CREA",$B555="CAU",$B555="CEHOP",$B555="SIURB",$B555="DER-PR",$B555="SUDECAP",$B555=Aux.!$F$24,$B555=Aux.!$F$25),VLOOKUP($A555,#REF!,4,FALSE),IF($B555="SICRO EQUIP.","H",IF($B555="CCU",VLOOKUP($A555,#REF!,3,FALSE),IF($B555="MERCADO",VLOOKUP($A555,#REF!,10,FALSE),IF($B555="PLEO",VLOOKUP($A555,#REF!,3,FALSE),IF($B555="SICRO",VLOOKUP($A555,#REF!,3,FALSE),IF($B555="SINAPI",IFERROR((VLOOKUP($A555,#REF!,3,FALSE)),(VLOOKUP($A555,#REF!,3,FALSE))),"-")))))))</f>
        <v>-</v>
      </c>
      <c r="E555" s="113" t="str">
        <f>IF(OR($B555="ANP",$B555="DAER",$B555="CONSULTORIA DNIT",$B555="PREGÃO ELETRÔNICO",$B555="DMLU",$B555="DMAE",$B555="CEEE",$B555="EPTC",$B555="ORSE",$B555="SEINFRA",$B555="CREA",$B555="CAU",$B555="CEHOP",$B555="SIURB",$B555="DER-PR",$B555="SUDECAP",$B555=Aux.!$F$24,$B555=Aux.!$F$25),VLOOKUP($A555,#REF!,6,FALSE),IF($B555="CCU",VLOOKUP($A555,#REF!,5,FALSE),IF($B555="MERCADO",VLOOKUP($A555,#REF!,7,FALSE),IF($B555="PLEO",VLOOKUP($A555,#REF!,4,FALSE),IF($B555="SICRO",VLOOKUP($A555,#REF!,5,FALSE),IF($B555="SINAPI",IFERROR((VLOOKUP($A555,#REF!,18,FALSE)),),"-"))))))</f>
        <v>-</v>
      </c>
      <c r="F555" s="113" t="str">
        <f>IF(OR($B555="ANP",$B555="DAER",$B555="CONSULTORIA DNIT",$B555="PREGÃO ELETRÔNICO",$B555="DMLU",$B555="DMAE",$B555="CEEE",$B555="EPTC",$B555="ORSE",$B555="SEINFRA",$B555="CREA",$B555="CAU",$B555="CEHOP",$B555="SIURB",$B555="DER-PR",$B555="SUDECAP",$B555=Aux.!$F$24,$B555=Aux.!$F$25),VLOOKUP($A555,#REF!,7,FALSE),IF($B555="CCU",VLOOKUP($A555,#REF!,6,FALSE),IF($B555="MERCADO",VLOOKUP($A555,#REF!,8,FALSE),IF($B555="PLEO",VLOOKUP($A555,#REF!,4,FALSE),IF($B555="SICRO",VLOOKUP($A555,#REF!,6,FALSE),IF($B555="SINAPI",IFERROR(SUM((VLOOKUP($A555,#REF!,14,FALSE)),VLOOKUP($A555,#REF!,20,FALSE),VLOOKUP($A555,#REF!,22,FALSE)),),"-"))))))</f>
        <v>-</v>
      </c>
      <c r="G555" s="113" t="str">
        <f>IF(OR($B555="ANP",$B555="DAER",$B555="CONSULTORIA DNIT",$B555="PREGÃO ELETRÔNICO",$B555="DMLU",$B555="DMAE",$B555="CEEE",$B555="EPTC",$B555="ORSE",$B555="SEINFRA",$B555="CREA",$B555="CAU",$B555="CEHOP",$B555="SIURB",$B555="DER-PR",$B555="SUDECAP",$B555=Aux.!$F$24,$B555=Aux.!$F$25),VLOOKUP($A555,#REF!,8,FALSE),IF($B555="CCU",VLOOKUP($A555,#REF!,7,FALSE),IF($B555="MERCADO",VLOOKUP($A555,#REF!,9,FALSE),IF($B555="PLEO",VLOOKUP($A555,#REF!,4,FALSE),IF($B555="SICRO",VLOOKUP($A555,#REF!,7,FALSE),IF($B555="SINAPI",IFERROR((VLOOKUP($A555,#REF!,16,FALSE)),(VLOOKUP($A555,#REF!,5,FALSE))),"-"))))))</f>
        <v>-</v>
      </c>
      <c r="H555" s="113" t="str">
        <f>IF(OR($B555="ANP",$B555="DAER",$B555="CONSULTORIA DNIT",$B555="PREGÃO ELETRÔNICO",$B555="DMLU",$B555="DMAE",$B555="CEEE",$B555="EPTC",$B555="ORSE",$B555="SEINFRA",$B555="CREA",$B555="CAU",$B555="CEHOP",$B555="SIURB",$B555="DER-PR",$B555="SUDECAP",$B555=Aux.!$F$24,$B555=Aux.!$F$25),VLOOKUP($A555,#REF!,5,FALSE),IF($B555="CCU",VLOOKUP($A555,#REF!,4,FALSE),IF($B555="MERCADO",VLOOKUP($A555,#REF!,6,FALSE),IF($B555="PLEO",VLOOKUP($A555,#REF!,4,FALSE),IF($B555="SICRO",VLOOKUP($A555,#REF!,4,FALSE),IF($B555="SINAPI",IFERROR((VLOOKUP($A555,#REF!,5,FALSE)),(VLOOKUP($A555,#REF!,5,FALSE))),"-"))))))</f>
        <v>-</v>
      </c>
      <c r="I555" s="114">
        <f>IF($B555="SICRO EQUIP.",VLOOKUP($A555,#REF!,10,FALSE),0)</f>
        <v>0</v>
      </c>
      <c r="J555" s="114">
        <f>IF($B555="SICRO EQUIP.",VLOOKUP($A555,#REF!,11,FALSE),0)</f>
        <v>0</v>
      </c>
      <c r="K555" s="258"/>
      <c r="L555" s="259"/>
      <c r="M555" s="115" t="e">
        <f>VLOOKUP($K555,Reajuste!$A$2:$BW$29,(MATCH($L555,Reajuste!$C$2:$BW$2,0)+2),FALSE)</f>
        <v>#N/A</v>
      </c>
      <c r="N555" s="259"/>
      <c r="O555" s="115" t="e">
        <f>VLOOKUP($K555,Reajuste!$A$2:$CW$29,(MATCH($N555,Reajuste!$C$2:$CW$2,0)+2),FALSE)</f>
        <v>#N/A</v>
      </c>
      <c r="P555" s="113">
        <f t="shared" si="0"/>
        <v>0</v>
      </c>
      <c r="Q555" s="113">
        <f t="shared" si="1"/>
        <v>0</v>
      </c>
      <c r="R555" s="113">
        <f t="shared" si="2"/>
        <v>0</v>
      </c>
      <c r="S555" s="113">
        <f t="shared" si="3"/>
        <v>0</v>
      </c>
      <c r="T555" s="113">
        <f t="shared" si="4"/>
        <v>0</v>
      </c>
      <c r="U555" s="113">
        <f t="shared" si="5"/>
        <v>0</v>
      </c>
      <c r="V555" s="4"/>
      <c r="W555" s="4"/>
      <c r="X555" s="4"/>
      <c r="Y555" s="4"/>
      <c r="Z555" s="4"/>
    </row>
    <row r="556" spans="1:26" ht="14.25" customHeight="1">
      <c r="A556" s="256"/>
      <c r="B556" s="257"/>
      <c r="C556" s="112" t="str">
        <f>IF(OR($B556="ANP",$B556="DAER",$B556="CONSULTORIA DNIT",$B556="PREGÃO ELETRÔNICO",$B556="DMLU",$B556="DMAE",$B556="CEEE",$B556="EPTC",$B556="ORSE",$B556="SEINFRA",$B556="CREA",$B556="CAU",$B556="CEHOP",$B556="SIURB",$B556="DER-PR",$B556="SUDECAP",$B556=Aux.!$F$24,$B556=Aux.!$F$25),VLOOKUP($A556,#REF!,3,FALSE),IF($B556="SICRO EQUIP.",VLOOKUP($A556,#REF!,2,FALSE),IF($B556="CCU",VLOOKUP($A556,#REF!,2,FALSE),IF($B556="MERCADO",VLOOKUP($A556,#REF!,2,FALSE),IF($B556="PLEO",VLOOKUP($A556,#REF!,2,FALSE),IF($B556="SICRO",VLOOKUP($A556,#REF!,2,FALSE),IF($B556="SINAPI",IFERROR((VLOOKUP($A556,#REF!,2,FALSE)),(VLOOKUP($A556,#REF!,2,FALSE))),"-")))))))</f>
        <v>-</v>
      </c>
      <c r="D556" s="95" t="str">
        <f>IF(OR($B556="ANP",$B556="DAER",$B556="CONSULTORIA DNIT",$B556="PREGÃO ELETRÔNICO",$B556="DMLU",$B556="DMAE",$B556="CEEE",$B556="EPTC",$B556="ORSE",$B556="SEINFRA",$B556="CREA",$B556="CAU",$B556="CEHOP",$B556="SIURB",$B556="DER-PR",$B556="SUDECAP",$B556=Aux.!$F$24,$B556=Aux.!$F$25),VLOOKUP($A556,#REF!,4,FALSE),IF($B556="SICRO EQUIP.","H",IF($B556="CCU",VLOOKUP($A556,#REF!,3,FALSE),IF($B556="MERCADO",VLOOKUP($A556,#REF!,10,FALSE),IF($B556="PLEO",VLOOKUP($A556,#REF!,3,FALSE),IF($B556="SICRO",VLOOKUP($A556,#REF!,3,FALSE),IF($B556="SINAPI",IFERROR((VLOOKUP($A556,#REF!,3,FALSE)),(VLOOKUP($A556,#REF!,3,FALSE))),"-")))))))</f>
        <v>-</v>
      </c>
      <c r="E556" s="113" t="str">
        <f>IF(OR($B556="ANP",$B556="DAER",$B556="CONSULTORIA DNIT",$B556="PREGÃO ELETRÔNICO",$B556="DMLU",$B556="DMAE",$B556="CEEE",$B556="EPTC",$B556="ORSE",$B556="SEINFRA",$B556="CREA",$B556="CAU",$B556="CEHOP",$B556="SIURB",$B556="DER-PR",$B556="SUDECAP",$B556=Aux.!$F$24,$B556=Aux.!$F$25),VLOOKUP($A556,#REF!,6,FALSE),IF($B556="CCU",VLOOKUP($A556,#REF!,5,FALSE),IF($B556="MERCADO",VLOOKUP($A556,#REF!,7,FALSE),IF($B556="PLEO",VLOOKUP($A556,#REF!,4,FALSE),IF($B556="SICRO",VLOOKUP($A556,#REF!,5,FALSE),IF($B556="SINAPI",IFERROR((VLOOKUP($A556,#REF!,18,FALSE)),),"-"))))))</f>
        <v>-</v>
      </c>
      <c r="F556" s="113" t="str">
        <f>IF(OR($B556="ANP",$B556="DAER",$B556="CONSULTORIA DNIT",$B556="PREGÃO ELETRÔNICO",$B556="DMLU",$B556="DMAE",$B556="CEEE",$B556="EPTC",$B556="ORSE",$B556="SEINFRA",$B556="CREA",$B556="CAU",$B556="CEHOP",$B556="SIURB",$B556="DER-PR",$B556="SUDECAP",$B556=Aux.!$F$24,$B556=Aux.!$F$25),VLOOKUP($A556,#REF!,7,FALSE),IF($B556="CCU",VLOOKUP($A556,#REF!,6,FALSE),IF($B556="MERCADO",VLOOKUP($A556,#REF!,8,FALSE),IF($B556="PLEO",VLOOKUP($A556,#REF!,4,FALSE),IF($B556="SICRO",VLOOKUP($A556,#REF!,6,FALSE),IF($B556="SINAPI",IFERROR(SUM((VLOOKUP($A556,#REF!,14,FALSE)),VLOOKUP($A556,#REF!,20,FALSE),VLOOKUP($A556,#REF!,22,FALSE)),),"-"))))))</f>
        <v>-</v>
      </c>
      <c r="G556" s="113" t="str">
        <f>IF(OR($B556="ANP",$B556="DAER",$B556="CONSULTORIA DNIT",$B556="PREGÃO ELETRÔNICO",$B556="DMLU",$B556="DMAE",$B556="CEEE",$B556="EPTC",$B556="ORSE",$B556="SEINFRA",$B556="CREA",$B556="CAU",$B556="CEHOP",$B556="SIURB",$B556="DER-PR",$B556="SUDECAP",$B556=Aux.!$F$24,$B556=Aux.!$F$25),VLOOKUP($A556,#REF!,8,FALSE),IF($B556="CCU",VLOOKUP($A556,#REF!,7,FALSE),IF($B556="MERCADO",VLOOKUP($A556,#REF!,9,FALSE),IF($B556="PLEO",VLOOKUP($A556,#REF!,4,FALSE),IF($B556="SICRO",VLOOKUP($A556,#REF!,7,FALSE),IF($B556="SINAPI",IFERROR((VLOOKUP($A556,#REF!,16,FALSE)),(VLOOKUP($A556,#REF!,5,FALSE))),"-"))))))</f>
        <v>-</v>
      </c>
      <c r="H556" s="113" t="str">
        <f>IF(OR($B556="ANP",$B556="DAER",$B556="CONSULTORIA DNIT",$B556="PREGÃO ELETRÔNICO",$B556="DMLU",$B556="DMAE",$B556="CEEE",$B556="EPTC",$B556="ORSE",$B556="SEINFRA",$B556="CREA",$B556="CAU",$B556="CEHOP",$B556="SIURB",$B556="DER-PR",$B556="SUDECAP",$B556=Aux.!$F$24,$B556=Aux.!$F$25),VLOOKUP($A556,#REF!,5,FALSE),IF($B556="CCU",VLOOKUP($A556,#REF!,4,FALSE),IF($B556="MERCADO",VLOOKUP($A556,#REF!,6,FALSE),IF($B556="PLEO",VLOOKUP($A556,#REF!,4,FALSE),IF($B556="SICRO",VLOOKUP($A556,#REF!,4,FALSE),IF($B556="SINAPI",IFERROR((VLOOKUP($A556,#REF!,5,FALSE)),(VLOOKUP($A556,#REF!,5,FALSE))),"-"))))))</f>
        <v>-</v>
      </c>
      <c r="I556" s="114">
        <f>IF($B556="SICRO EQUIP.",VLOOKUP($A556,#REF!,10,FALSE),0)</f>
        <v>0</v>
      </c>
      <c r="J556" s="114">
        <f>IF($B556="SICRO EQUIP.",VLOOKUP($A556,#REF!,11,FALSE),0)</f>
        <v>0</v>
      </c>
      <c r="K556" s="258"/>
      <c r="L556" s="259"/>
      <c r="M556" s="115" t="e">
        <f>VLOOKUP($K556,Reajuste!$A$2:$BW$29,(MATCH($L556,Reajuste!$C$2:$BW$2,0)+2),FALSE)</f>
        <v>#N/A</v>
      </c>
      <c r="N556" s="259"/>
      <c r="O556" s="115" t="e">
        <f>VLOOKUP($K556,Reajuste!$A$2:$CW$29,(MATCH($N556,Reajuste!$C$2:$CW$2,0)+2),FALSE)</f>
        <v>#N/A</v>
      </c>
      <c r="P556" s="113">
        <f t="shared" si="0"/>
        <v>0</v>
      </c>
      <c r="Q556" s="113">
        <f t="shared" si="1"/>
        <v>0</v>
      </c>
      <c r="R556" s="113">
        <f t="shared" si="2"/>
        <v>0</v>
      </c>
      <c r="S556" s="113">
        <f t="shared" si="3"/>
        <v>0</v>
      </c>
      <c r="T556" s="113">
        <f t="shared" si="4"/>
        <v>0</v>
      </c>
      <c r="U556" s="113">
        <f t="shared" si="5"/>
        <v>0</v>
      </c>
      <c r="V556" s="4"/>
      <c r="W556" s="4"/>
      <c r="X556" s="4"/>
      <c r="Y556" s="4"/>
      <c r="Z556" s="4"/>
    </row>
    <row r="557" spans="1:26" ht="14.25" customHeight="1">
      <c r="A557" s="256"/>
      <c r="B557" s="257"/>
      <c r="C557" s="112" t="str">
        <f>IF(OR($B557="ANP",$B557="DAER",$B557="CONSULTORIA DNIT",$B557="PREGÃO ELETRÔNICO",$B557="DMLU",$B557="DMAE",$B557="CEEE",$B557="EPTC",$B557="ORSE",$B557="SEINFRA",$B557="CREA",$B557="CAU",$B557="CEHOP",$B557="SIURB",$B557="DER-PR",$B557="SUDECAP",$B557=Aux.!$F$24,$B557=Aux.!$F$25),VLOOKUP($A557,#REF!,3,FALSE),IF($B557="SICRO EQUIP.",VLOOKUP($A557,#REF!,2,FALSE),IF($B557="CCU",VLOOKUP($A557,#REF!,2,FALSE),IF($B557="MERCADO",VLOOKUP($A557,#REF!,2,FALSE),IF($B557="PLEO",VLOOKUP($A557,#REF!,2,FALSE),IF($B557="SICRO",VLOOKUP($A557,#REF!,2,FALSE),IF($B557="SINAPI",IFERROR((VLOOKUP($A557,#REF!,2,FALSE)),(VLOOKUP($A557,#REF!,2,FALSE))),"-")))))))</f>
        <v>-</v>
      </c>
      <c r="D557" s="95" t="str">
        <f>IF(OR($B557="ANP",$B557="DAER",$B557="CONSULTORIA DNIT",$B557="PREGÃO ELETRÔNICO",$B557="DMLU",$B557="DMAE",$B557="CEEE",$B557="EPTC",$B557="ORSE",$B557="SEINFRA",$B557="CREA",$B557="CAU",$B557="CEHOP",$B557="SIURB",$B557="DER-PR",$B557="SUDECAP",$B557=Aux.!$F$24,$B557=Aux.!$F$25),VLOOKUP($A557,#REF!,4,FALSE),IF($B557="SICRO EQUIP.","H",IF($B557="CCU",VLOOKUP($A557,#REF!,3,FALSE),IF($B557="MERCADO",VLOOKUP($A557,#REF!,10,FALSE),IF($B557="PLEO",VLOOKUP($A557,#REF!,3,FALSE),IF($B557="SICRO",VLOOKUP($A557,#REF!,3,FALSE),IF($B557="SINAPI",IFERROR((VLOOKUP($A557,#REF!,3,FALSE)),(VLOOKUP($A557,#REF!,3,FALSE))),"-")))))))</f>
        <v>-</v>
      </c>
      <c r="E557" s="113" t="str">
        <f>IF(OR($B557="ANP",$B557="DAER",$B557="CONSULTORIA DNIT",$B557="PREGÃO ELETRÔNICO",$B557="DMLU",$B557="DMAE",$B557="CEEE",$B557="EPTC",$B557="ORSE",$B557="SEINFRA",$B557="CREA",$B557="CAU",$B557="CEHOP",$B557="SIURB",$B557="DER-PR",$B557="SUDECAP",$B557=Aux.!$F$24,$B557=Aux.!$F$25),VLOOKUP($A557,#REF!,6,FALSE),IF($B557="CCU",VLOOKUP($A557,#REF!,5,FALSE),IF($B557="MERCADO",VLOOKUP($A557,#REF!,7,FALSE),IF($B557="PLEO",VLOOKUP($A557,#REF!,4,FALSE),IF($B557="SICRO",VLOOKUP($A557,#REF!,5,FALSE),IF($B557="SINAPI",IFERROR((VLOOKUP($A557,#REF!,18,FALSE)),),"-"))))))</f>
        <v>-</v>
      </c>
      <c r="F557" s="113" t="str">
        <f>IF(OR($B557="ANP",$B557="DAER",$B557="CONSULTORIA DNIT",$B557="PREGÃO ELETRÔNICO",$B557="DMLU",$B557="DMAE",$B557="CEEE",$B557="EPTC",$B557="ORSE",$B557="SEINFRA",$B557="CREA",$B557="CAU",$B557="CEHOP",$B557="SIURB",$B557="DER-PR",$B557="SUDECAP",$B557=Aux.!$F$24,$B557=Aux.!$F$25),VLOOKUP($A557,#REF!,7,FALSE),IF($B557="CCU",VLOOKUP($A557,#REF!,6,FALSE),IF($B557="MERCADO",VLOOKUP($A557,#REF!,8,FALSE),IF($B557="PLEO",VLOOKUP($A557,#REF!,4,FALSE),IF($B557="SICRO",VLOOKUP($A557,#REF!,6,FALSE),IF($B557="SINAPI",IFERROR(SUM((VLOOKUP($A557,#REF!,14,FALSE)),VLOOKUP($A557,#REF!,20,FALSE),VLOOKUP($A557,#REF!,22,FALSE)),),"-"))))))</f>
        <v>-</v>
      </c>
      <c r="G557" s="113" t="str">
        <f>IF(OR($B557="ANP",$B557="DAER",$B557="CONSULTORIA DNIT",$B557="PREGÃO ELETRÔNICO",$B557="DMLU",$B557="DMAE",$B557="CEEE",$B557="EPTC",$B557="ORSE",$B557="SEINFRA",$B557="CREA",$B557="CAU",$B557="CEHOP",$B557="SIURB",$B557="DER-PR",$B557="SUDECAP",$B557=Aux.!$F$24,$B557=Aux.!$F$25),VLOOKUP($A557,#REF!,8,FALSE),IF($B557="CCU",VLOOKUP($A557,#REF!,7,FALSE),IF($B557="MERCADO",VLOOKUP($A557,#REF!,9,FALSE),IF($B557="PLEO",VLOOKUP($A557,#REF!,4,FALSE),IF($B557="SICRO",VLOOKUP($A557,#REF!,7,FALSE),IF($B557="SINAPI",IFERROR((VLOOKUP($A557,#REF!,16,FALSE)),(VLOOKUP($A557,#REF!,5,FALSE))),"-"))))))</f>
        <v>-</v>
      </c>
      <c r="H557" s="113" t="str">
        <f>IF(OR($B557="ANP",$B557="DAER",$B557="CONSULTORIA DNIT",$B557="PREGÃO ELETRÔNICO",$B557="DMLU",$B557="DMAE",$B557="CEEE",$B557="EPTC",$B557="ORSE",$B557="SEINFRA",$B557="CREA",$B557="CAU",$B557="CEHOP",$B557="SIURB",$B557="DER-PR",$B557="SUDECAP",$B557=Aux.!$F$24,$B557=Aux.!$F$25),VLOOKUP($A557,#REF!,5,FALSE),IF($B557="CCU",VLOOKUP($A557,#REF!,4,FALSE),IF($B557="MERCADO",VLOOKUP($A557,#REF!,6,FALSE),IF($B557="PLEO",VLOOKUP($A557,#REF!,4,FALSE),IF($B557="SICRO",VLOOKUP($A557,#REF!,4,FALSE),IF($B557="SINAPI",IFERROR((VLOOKUP($A557,#REF!,5,FALSE)),(VLOOKUP($A557,#REF!,5,FALSE))),"-"))))))</f>
        <v>-</v>
      </c>
      <c r="I557" s="114">
        <f>IF($B557="SICRO EQUIP.",VLOOKUP($A557,#REF!,10,FALSE),0)</f>
        <v>0</v>
      </c>
      <c r="J557" s="114">
        <f>IF($B557="SICRO EQUIP.",VLOOKUP($A557,#REF!,11,FALSE),0)</f>
        <v>0</v>
      </c>
      <c r="K557" s="258"/>
      <c r="L557" s="259"/>
      <c r="M557" s="115" t="e">
        <f>VLOOKUP($K557,Reajuste!$A$2:$BW$29,(MATCH($L557,Reajuste!$C$2:$BW$2,0)+2),FALSE)</f>
        <v>#N/A</v>
      </c>
      <c r="N557" s="259"/>
      <c r="O557" s="115" t="e">
        <f>VLOOKUP($K557,Reajuste!$A$2:$CW$29,(MATCH($N557,Reajuste!$C$2:$CW$2,0)+2),FALSE)</f>
        <v>#N/A</v>
      </c>
      <c r="P557" s="113">
        <f t="shared" si="0"/>
        <v>0</v>
      </c>
      <c r="Q557" s="113">
        <f t="shared" si="1"/>
        <v>0</v>
      </c>
      <c r="R557" s="113">
        <f t="shared" si="2"/>
        <v>0</v>
      </c>
      <c r="S557" s="113">
        <f t="shared" si="3"/>
        <v>0</v>
      </c>
      <c r="T557" s="113">
        <f t="shared" si="4"/>
        <v>0</v>
      </c>
      <c r="U557" s="113">
        <f t="shared" si="5"/>
        <v>0</v>
      </c>
      <c r="V557" s="4"/>
      <c r="W557" s="4"/>
      <c r="X557" s="4"/>
      <c r="Y557" s="4"/>
      <c r="Z557" s="4"/>
    </row>
    <row r="558" spans="1:26" ht="14.25" customHeight="1">
      <c r="A558" s="256"/>
      <c r="B558" s="257"/>
      <c r="C558" s="112" t="str">
        <f>IF(OR($B558="ANP",$B558="DAER",$B558="CONSULTORIA DNIT",$B558="PREGÃO ELETRÔNICO",$B558="DMLU",$B558="DMAE",$B558="CEEE",$B558="EPTC",$B558="ORSE",$B558="SEINFRA",$B558="CREA",$B558="CAU",$B558="CEHOP",$B558="SIURB",$B558="DER-PR",$B558="SUDECAP",$B558=Aux.!$F$24,$B558=Aux.!$F$25),VLOOKUP($A558,#REF!,3,FALSE),IF($B558="SICRO EQUIP.",VLOOKUP($A558,#REF!,2,FALSE),IF($B558="CCU",VLOOKUP($A558,#REF!,2,FALSE),IF($B558="MERCADO",VLOOKUP($A558,#REF!,2,FALSE),IF($B558="PLEO",VLOOKUP($A558,#REF!,2,FALSE),IF($B558="SICRO",VLOOKUP($A558,#REF!,2,FALSE),IF($B558="SINAPI",IFERROR((VLOOKUP($A558,#REF!,2,FALSE)),(VLOOKUP($A558,#REF!,2,FALSE))),"-")))))))</f>
        <v>-</v>
      </c>
      <c r="D558" s="95" t="str">
        <f>IF(OR($B558="ANP",$B558="DAER",$B558="CONSULTORIA DNIT",$B558="PREGÃO ELETRÔNICO",$B558="DMLU",$B558="DMAE",$B558="CEEE",$B558="EPTC",$B558="ORSE",$B558="SEINFRA",$B558="CREA",$B558="CAU",$B558="CEHOP",$B558="SIURB",$B558="DER-PR",$B558="SUDECAP",$B558=Aux.!$F$24,$B558=Aux.!$F$25),VLOOKUP($A558,#REF!,4,FALSE),IF($B558="SICRO EQUIP.","H",IF($B558="CCU",VLOOKUP($A558,#REF!,3,FALSE),IF($B558="MERCADO",VLOOKUP($A558,#REF!,10,FALSE),IF($B558="PLEO",VLOOKUP($A558,#REF!,3,FALSE),IF($B558="SICRO",VLOOKUP($A558,#REF!,3,FALSE),IF($B558="SINAPI",IFERROR((VLOOKUP($A558,#REF!,3,FALSE)),(VLOOKUP($A558,#REF!,3,FALSE))),"-")))))))</f>
        <v>-</v>
      </c>
      <c r="E558" s="113" t="str">
        <f>IF(OR($B558="ANP",$B558="DAER",$B558="CONSULTORIA DNIT",$B558="PREGÃO ELETRÔNICO",$B558="DMLU",$B558="DMAE",$B558="CEEE",$B558="EPTC",$B558="ORSE",$B558="SEINFRA",$B558="CREA",$B558="CAU",$B558="CEHOP",$B558="SIURB",$B558="DER-PR",$B558="SUDECAP",$B558=Aux.!$F$24,$B558=Aux.!$F$25),VLOOKUP($A558,#REF!,6,FALSE),IF($B558="CCU",VLOOKUP($A558,#REF!,5,FALSE),IF($B558="MERCADO",VLOOKUP($A558,#REF!,7,FALSE),IF($B558="PLEO",VLOOKUP($A558,#REF!,4,FALSE),IF($B558="SICRO",VLOOKUP($A558,#REF!,5,FALSE),IF($B558="SINAPI",IFERROR((VLOOKUP($A558,#REF!,18,FALSE)),),"-"))))))</f>
        <v>-</v>
      </c>
      <c r="F558" s="113" t="str">
        <f>IF(OR($B558="ANP",$B558="DAER",$B558="CONSULTORIA DNIT",$B558="PREGÃO ELETRÔNICO",$B558="DMLU",$B558="DMAE",$B558="CEEE",$B558="EPTC",$B558="ORSE",$B558="SEINFRA",$B558="CREA",$B558="CAU",$B558="CEHOP",$B558="SIURB",$B558="DER-PR",$B558="SUDECAP",$B558=Aux.!$F$24,$B558=Aux.!$F$25),VLOOKUP($A558,#REF!,7,FALSE),IF($B558="CCU",VLOOKUP($A558,#REF!,6,FALSE),IF($B558="MERCADO",VLOOKUP($A558,#REF!,8,FALSE),IF($B558="PLEO",VLOOKUP($A558,#REF!,4,FALSE),IF($B558="SICRO",VLOOKUP($A558,#REF!,6,FALSE),IF($B558="SINAPI",IFERROR(SUM((VLOOKUP($A558,#REF!,14,FALSE)),VLOOKUP($A558,#REF!,20,FALSE),VLOOKUP($A558,#REF!,22,FALSE)),),"-"))))))</f>
        <v>-</v>
      </c>
      <c r="G558" s="113" t="str">
        <f>IF(OR($B558="ANP",$B558="DAER",$B558="CONSULTORIA DNIT",$B558="PREGÃO ELETRÔNICO",$B558="DMLU",$B558="DMAE",$B558="CEEE",$B558="EPTC",$B558="ORSE",$B558="SEINFRA",$B558="CREA",$B558="CAU",$B558="CEHOP",$B558="SIURB",$B558="DER-PR",$B558="SUDECAP",$B558=Aux.!$F$24,$B558=Aux.!$F$25),VLOOKUP($A558,#REF!,8,FALSE),IF($B558="CCU",VLOOKUP($A558,#REF!,7,FALSE),IF($B558="MERCADO",VLOOKUP($A558,#REF!,9,FALSE),IF($B558="PLEO",VLOOKUP($A558,#REF!,4,FALSE),IF($B558="SICRO",VLOOKUP($A558,#REF!,7,FALSE),IF($B558="SINAPI",IFERROR((VLOOKUP($A558,#REF!,16,FALSE)),(VLOOKUP($A558,#REF!,5,FALSE))),"-"))))))</f>
        <v>-</v>
      </c>
      <c r="H558" s="113" t="str">
        <f>IF(OR($B558="ANP",$B558="DAER",$B558="CONSULTORIA DNIT",$B558="PREGÃO ELETRÔNICO",$B558="DMLU",$B558="DMAE",$B558="CEEE",$B558="EPTC",$B558="ORSE",$B558="SEINFRA",$B558="CREA",$B558="CAU",$B558="CEHOP",$B558="SIURB",$B558="DER-PR",$B558="SUDECAP",$B558=Aux.!$F$24,$B558=Aux.!$F$25),VLOOKUP($A558,#REF!,5,FALSE),IF($B558="CCU",VLOOKUP($A558,#REF!,4,FALSE),IF($B558="MERCADO",VLOOKUP($A558,#REF!,6,FALSE),IF($B558="PLEO",VLOOKUP($A558,#REF!,4,FALSE),IF($B558="SICRO",VLOOKUP($A558,#REF!,4,FALSE),IF($B558="SINAPI",IFERROR((VLOOKUP($A558,#REF!,5,FALSE)),(VLOOKUP($A558,#REF!,5,FALSE))),"-"))))))</f>
        <v>-</v>
      </c>
      <c r="I558" s="114">
        <f>IF($B558="SICRO EQUIP.",VLOOKUP($A558,#REF!,10,FALSE),0)</f>
        <v>0</v>
      </c>
      <c r="J558" s="114">
        <f>IF($B558="SICRO EQUIP.",VLOOKUP($A558,#REF!,11,FALSE),0)</f>
        <v>0</v>
      </c>
      <c r="K558" s="258"/>
      <c r="L558" s="259"/>
      <c r="M558" s="115" t="e">
        <f>VLOOKUP($K558,Reajuste!$A$2:$BW$29,(MATCH($L558,Reajuste!$C$2:$BW$2,0)+2),FALSE)</f>
        <v>#N/A</v>
      </c>
      <c r="N558" s="259"/>
      <c r="O558" s="115" t="e">
        <f>VLOOKUP($K558,Reajuste!$A$2:$CW$29,(MATCH($N558,Reajuste!$C$2:$CW$2,0)+2),FALSE)</f>
        <v>#N/A</v>
      </c>
      <c r="P558" s="113">
        <f t="shared" si="0"/>
        <v>0</v>
      </c>
      <c r="Q558" s="113">
        <f t="shared" si="1"/>
        <v>0</v>
      </c>
      <c r="R558" s="113">
        <f t="shared" si="2"/>
        <v>0</v>
      </c>
      <c r="S558" s="113">
        <f t="shared" si="3"/>
        <v>0</v>
      </c>
      <c r="T558" s="113">
        <f t="shared" si="4"/>
        <v>0</v>
      </c>
      <c r="U558" s="113">
        <f t="shared" si="5"/>
        <v>0</v>
      </c>
      <c r="V558" s="4"/>
      <c r="W558" s="4"/>
      <c r="X558" s="4"/>
      <c r="Y558" s="4"/>
      <c r="Z558" s="4"/>
    </row>
    <row r="559" spans="1:26" ht="14.25" customHeight="1">
      <c r="A559" s="256"/>
      <c r="B559" s="257"/>
      <c r="C559" s="112" t="str">
        <f>IF(OR($B559="ANP",$B559="DAER",$B559="CONSULTORIA DNIT",$B559="PREGÃO ELETRÔNICO",$B559="DMLU",$B559="DMAE",$B559="CEEE",$B559="EPTC",$B559="ORSE",$B559="SEINFRA",$B559="CREA",$B559="CAU",$B559="CEHOP",$B559="SIURB",$B559="DER-PR",$B559="SUDECAP",$B559=Aux.!$F$24,$B559=Aux.!$F$25),VLOOKUP($A559,#REF!,3,FALSE),IF($B559="SICRO EQUIP.",VLOOKUP($A559,#REF!,2,FALSE),IF($B559="CCU",VLOOKUP($A559,#REF!,2,FALSE),IF($B559="MERCADO",VLOOKUP($A559,#REF!,2,FALSE),IF($B559="PLEO",VLOOKUP($A559,#REF!,2,FALSE),IF($B559="SICRO",VLOOKUP($A559,#REF!,2,FALSE),IF($B559="SINAPI",IFERROR((VLOOKUP($A559,#REF!,2,FALSE)),(VLOOKUP($A559,#REF!,2,FALSE))),"-")))))))</f>
        <v>-</v>
      </c>
      <c r="D559" s="95" t="str">
        <f>IF(OR($B559="ANP",$B559="DAER",$B559="CONSULTORIA DNIT",$B559="PREGÃO ELETRÔNICO",$B559="DMLU",$B559="DMAE",$B559="CEEE",$B559="EPTC",$B559="ORSE",$B559="SEINFRA",$B559="CREA",$B559="CAU",$B559="CEHOP",$B559="SIURB",$B559="DER-PR",$B559="SUDECAP",$B559=Aux.!$F$24,$B559=Aux.!$F$25),VLOOKUP($A559,#REF!,4,FALSE),IF($B559="SICRO EQUIP.","H",IF($B559="CCU",VLOOKUP($A559,#REF!,3,FALSE),IF($B559="MERCADO",VLOOKUP($A559,#REF!,10,FALSE),IF($B559="PLEO",VLOOKUP($A559,#REF!,3,FALSE),IF($B559="SICRO",VLOOKUP($A559,#REF!,3,FALSE),IF($B559="SINAPI",IFERROR((VLOOKUP($A559,#REF!,3,FALSE)),(VLOOKUP($A559,#REF!,3,FALSE))),"-")))))))</f>
        <v>-</v>
      </c>
      <c r="E559" s="113" t="str">
        <f>IF(OR($B559="ANP",$B559="DAER",$B559="CONSULTORIA DNIT",$B559="PREGÃO ELETRÔNICO",$B559="DMLU",$B559="DMAE",$B559="CEEE",$B559="EPTC",$B559="ORSE",$B559="SEINFRA",$B559="CREA",$B559="CAU",$B559="CEHOP",$B559="SIURB",$B559="DER-PR",$B559="SUDECAP",$B559=Aux.!$F$24,$B559=Aux.!$F$25),VLOOKUP($A559,#REF!,6,FALSE),IF($B559="CCU",VLOOKUP($A559,#REF!,5,FALSE),IF($B559="MERCADO",VLOOKUP($A559,#REF!,7,FALSE),IF($B559="PLEO",VLOOKUP($A559,#REF!,4,FALSE),IF($B559="SICRO",VLOOKUP($A559,#REF!,5,FALSE),IF($B559="SINAPI",IFERROR((VLOOKUP($A559,#REF!,18,FALSE)),),"-"))))))</f>
        <v>-</v>
      </c>
      <c r="F559" s="113" t="str">
        <f>IF(OR($B559="ANP",$B559="DAER",$B559="CONSULTORIA DNIT",$B559="PREGÃO ELETRÔNICO",$B559="DMLU",$B559="DMAE",$B559="CEEE",$B559="EPTC",$B559="ORSE",$B559="SEINFRA",$B559="CREA",$B559="CAU",$B559="CEHOP",$B559="SIURB",$B559="DER-PR",$B559="SUDECAP",$B559=Aux.!$F$24,$B559=Aux.!$F$25),VLOOKUP($A559,#REF!,7,FALSE),IF($B559="CCU",VLOOKUP($A559,#REF!,6,FALSE),IF($B559="MERCADO",VLOOKUP($A559,#REF!,8,FALSE),IF($B559="PLEO",VLOOKUP($A559,#REF!,4,FALSE),IF($B559="SICRO",VLOOKUP($A559,#REF!,6,FALSE),IF($B559="SINAPI",IFERROR(SUM((VLOOKUP($A559,#REF!,14,FALSE)),VLOOKUP($A559,#REF!,20,FALSE),VLOOKUP($A559,#REF!,22,FALSE)),),"-"))))))</f>
        <v>-</v>
      </c>
      <c r="G559" s="113" t="str">
        <f>IF(OR($B559="ANP",$B559="DAER",$B559="CONSULTORIA DNIT",$B559="PREGÃO ELETRÔNICO",$B559="DMLU",$B559="DMAE",$B559="CEEE",$B559="EPTC",$B559="ORSE",$B559="SEINFRA",$B559="CREA",$B559="CAU",$B559="CEHOP",$B559="SIURB",$B559="DER-PR",$B559="SUDECAP",$B559=Aux.!$F$24,$B559=Aux.!$F$25),VLOOKUP($A559,#REF!,8,FALSE),IF($B559="CCU",VLOOKUP($A559,#REF!,7,FALSE),IF($B559="MERCADO",VLOOKUP($A559,#REF!,9,FALSE),IF($B559="PLEO",VLOOKUP($A559,#REF!,4,FALSE),IF($B559="SICRO",VLOOKUP($A559,#REF!,7,FALSE),IF($B559="SINAPI",IFERROR((VLOOKUP($A559,#REF!,16,FALSE)),(VLOOKUP($A559,#REF!,5,FALSE))),"-"))))))</f>
        <v>-</v>
      </c>
      <c r="H559" s="113" t="str">
        <f>IF(OR($B559="ANP",$B559="DAER",$B559="CONSULTORIA DNIT",$B559="PREGÃO ELETRÔNICO",$B559="DMLU",$B559="DMAE",$B559="CEEE",$B559="EPTC",$B559="ORSE",$B559="SEINFRA",$B559="CREA",$B559="CAU",$B559="CEHOP",$B559="SIURB",$B559="DER-PR",$B559="SUDECAP",$B559=Aux.!$F$24,$B559=Aux.!$F$25),VLOOKUP($A559,#REF!,5,FALSE),IF($B559="CCU",VLOOKUP($A559,#REF!,4,FALSE),IF($B559="MERCADO",VLOOKUP($A559,#REF!,6,FALSE),IF($B559="PLEO",VLOOKUP($A559,#REF!,4,FALSE),IF($B559="SICRO",VLOOKUP($A559,#REF!,4,FALSE),IF($B559="SINAPI",IFERROR((VLOOKUP($A559,#REF!,5,FALSE)),(VLOOKUP($A559,#REF!,5,FALSE))),"-"))))))</f>
        <v>-</v>
      </c>
      <c r="I559" s="114">
        <f>IF($B559="SICRO EQUIP.",VLOOKUP($A559,#REF!,10,FALSE),0)</f>
        <v>0</v>
      </c>
      <c r="J559" s="114">
        <f>IF($B559="SICRO EQUIP.",VLOOKUP($A559,#REF!,11,FALSE),0)</f>
        <v>0</v>
      </c>
      <c r="K559" s="258"/>
      <c r="L559" s="259"/>
      <c r="M559" s="115" t="e">
        <f>VLOOKUP($K559,Reajuste!$A$2:$BW$29,(MATCH($L559,Reajuste!$C$2:$BW$2,0)+2),FALSE)</f>
        <v>#N/A</v>
      </c>
      <c r="N559" s="259"/>
      <c r="O559" s="115" t="e">
        <f>VLOOKUP($K559,Reajuste!$A$2:$CW$29,(MATCH($N559,Reajuste!$C$2:$CW$2,0)+2),FALSE)</f>
        <v>#N/A</v>
      </c>
      <c r="P559" s="113">
        <f t="shared" si="0"/>
        <v>0</v>
      </c>
      <c r="Q559" s="113">
        <f t="shared" si="1"/>
        <v>0</v>
      </c>
      <c r="R559" s="113">
        <f t="shared" si="2"/>
        <v>0</v>
      </c>
      <c r="S559" s="113">
        <f t="shared" si="3"/>
        <v>0</v>
      </c>
      <c r="T559" s="113">
        <f t="shared" si="4"/>
        <v>0</v>
      </c>
      <c r="U559" s="113">
        <f t="shared" si="5"/>
        <v>0</v>
      </c>
      <c r="V559" s="4"/>
      <c r="W559" s="4"/>
      <c r="X559" s="4"/>
      <c r="Y559" s="4"/>
      <c r="Z559" s="4"/>
    </row>
    <row r="560" spans="1:26" ht="14.25" customHeight="1">
      <c r="A560" s="256"/>
      <c r="B560" s="257"/>
      <c r="C560" s="112" t="str">
        <f>IF(OR($B560="ANP",$B560="DAER",$B560="CONSULTORIA DNIT",$B560="PREGÃO ELETRÔNICO",$B560="DMLU",$B560="DMAE",$B560="CEEE",$B560="EPTC",$B560="ORSE",$B560="SEINFRA",$B560="CREA",$B560="CAU",$B560="CEHOP",$B560="SIURB",$B560="DER-PR",$B560="SUDECAP",$B560=Aux.!$F$24,$B560=Aux.!$F$25),VLOOKUP($A560,#REF!,3,FALSE),IF($B560="SICRO EQUIP.",VLOOKUP($A560,#REF!,2,FALSE),IF($B560="CCU",VLOOKUP($A560,#REF!,2,FALSE),IF($B560="MERCADO",VLOOKUP($A560,#REF!,2,FALSE),IF($B560="PLEO",VLOOKUP($A560,#REF!,2,FALSE),IF($B560="SICRO",VLOOKUP($A560,#REF!,2,FALSE),IF($B560="SINAPI",IFERROR((VLOOKUP($A560,#REF!,2,FALSE)),(VLOOKUP($A560,#REF!,2,FALSE))),"-")))))))</f>
        <v>-</v>
      </c>
      <c r="D560" s="95" t="str">
        <f>IF(OR($B560="ANP",$B560="DAER",$B560="CONSULTORIA DNIT",$B560="PREGÃO ELETRÔNICO",$B560="DMLU",$B560="DMAE",$B560="CEEE",$B560="EPTC",$B560="ORSE",$B560="SEINFRA",$B560="CREA",$B560="CAU",$B560="CEHOP",$B560="SIURB",$B560="DER-PR",$B560="SUDECAP",$B560=Aux.!$F$24,$B560=Aux.!$F$25),VLOOKUP($A560,#REF!,4,FALSE),IF($B560="SICRO EQUIP.","H",IF($B560="CCU",VLOOKUP($A560,#REF!,3,FALSE),IF($B560="MERCADO",VLOOKUP($A560,#REF!,10,FALSE),IF($B560="PLEO",VLOOKUP($A560,#REF!,3,FALSE),IF($B560="SICRO",VLOOKUP($A560,#REF!,3,FALSE),IF($B560="SINAPI",IFERROR((VLOOKUP($A560,#REF!,3,FALSE)),(VLOOKUP($A560,#REF!,3,FALSE))),"-")))))))</f>
        <v>-</v>
      </c>
      <c r="E560" s="113" t="str">
        <f>IF(OR($B560="ANP",$B560="DAER",$B560="CONSULTORIA DNIT",$B560="PREGÃO ELETRÔNICO",$B560="DMLU",$B560="DMAE",$B560="CEEE",$B560="EPTC",$B560="ORSE",$B560="SEINFRA",$B560="CREA",$B560="CAU",$B560="CEHOP",$B560="SIURB",$B560="DER-PR",$B560="SUDECAP",$B560=Aux.!$F$24,$B560=Aux.!$F$25),VLOOKUP($A560,#REF!,6,FALSE),IF($B560="CCU",VLOOKUP($A560,#REF!,5,FALSE),IF($B560="MERCADO",VLOOKUP($A560,#REF!,7,FALSE),IF($B560="PLEO",VLOOKUP($A560,#REF!,4,FALSE),IF($B560="SICRO",VLOOKUP($A560,#REF!,5,FALSE),IF($B560="SINAPI",IFERROR((VLOOKUP($A560,#REF!,18,FALSE)),),"-"))))))</f>
        <v>-</v>
      </c>
      <c r="F560" s="113" t="str">
        <f>IF(OR($B560="ANP",$B560="DAER",$B560="CONSULTORIA DNIT",$B560="PREGÃO ELETRÔNICO",$B560="DMLU",$B560="DMAE",$B560="CEEE",$B560="EPTC",$B560="ORSE",$B560="SEINFRA",$B560="CREA",$B560="CAU",$B560="CEHOP",$B560="SIURB",$B560="DER-PR",$B560="SUDECAP",$B560=Aux.!$F$24,$B560=Aux.!$F$25),VLOOKUP($A560,#REF!,7,FALSE),IF($B560="CCU",VLOOKUP($A560,#REF!,6,FALSE),IF($B560="MERCADO",VLOOKUP($A560,#REF!,8,FALSE),IF($B560="PLEO",VLOOKUP($A560,#REF!,4,FALSE),IF($B560="SICRO",VLOOKUP($A560,#REF!,6,FALSE),IF($B560="SINAPI",IFERROR(SUM((VLOOKUP($A560,#REF!,14,FALSE)),VLOOKUP($A560,#REF!,20,FALSE),VLOOKUP($A560,#REF!,22,FALSE)),),"-"))))))</f>
        <v>-</v>
      </c>
      <c r="G560" s="113" t="str">
        <f>IF(OR($B560="ANP",$B560="DAER",$B560="CONSULTORIA DNIT",$B560="PREGÃO ELETRÔNICO",$B560="DMLU",$B560="DMAE",$B560="CEEE",$B560="EPTC",$B560="ORSE",$B560="SEINFRA",$B560="CREA",$B560="CAU",$B560="CEHOP",$B560="SIURB",$B560="DER-PR",$B560="SUDECAP",$B560=Aux.!$F$24,$B560=Aux.!$F$25),VLOOKUP($A560,#REF!,8,FALSE),IF($B560="CCU",VLOOKUP($A560,#REF!,7,FALSE),IF($B560="MERCADO",VLOOKUP($A560,#REF!,9,FALSE),IF($B560="PLEO",VLOOKUP($A560,#REF!,4,FALSE),IF($B560="SICRO",VLOOKUP($A560,#REF!,7,FALSE),IF($B560="SINAPI",IFERROR((VLOOKUP($A560,#REF!,16,FALSE)),(VLOOKUP($A560,#REF!,5,FALSE))),"-"))))))</f>
        <v>-</v>
      </c>
      <c r="H560" s="113" t="str">
        <f>IF(OR($B560="ANP",$B560="DAER",$B560="CONSULTORIA DNIT",$B560="PREGÃO ELETRÔNICO",$B560="DMLU",$B560="DMAE",$B560="CEEE",$B560="EPTC",$B560="ORSE",$B560="SEINFRA",$B560="CREA",$B560="CAU",$B560="CEHOP",$B560="SIURB",$B560="DER-PR",$B560="SUDECAP",$B560=Aux.!$F$24,$B560=Aux.!$F$25),VLOOKUP($A560,#REF!,5,FALSE),IF($B560="CCU",VLOOKUP($A560,#REF!,4,FALSE),IF($B560="MERCADO",VLOOKUP($A560,#REF!,6,FALSE),IF($B560="PLEO",VLOOKUP($A560,#REF!,4,FALSE),IF($B560="SICRO",VLOOKUP($A560,#REF!,4,FALSE),IF($B560="SINAPI",IFERROR((VLOOKUP($A560,#REF!,5,FALSE)),(VLOOKUP($A560,#REF!,5,FALSE))),"-"))))))</f>
        <v>-</v>
      </c>
      <c r="I560" s="114">
        <f>IF($B560="SICRO EQUIP.",VLOOKUP($A560,#REF!,10,FALSE),0)</f>
        <v>0</v>
      </c>
      <c r="J560" s="114">
        <f>IF($B560="SICRO EQUIP.",VLOOKUP($A560,#REF!,11,FALSE),0)</f>
        <v>0</v>
      </c>
      <c r="K560" s="258"/>
      <c r="L560" s="259"/>
      <c r="M560" s="115" t="e">
        <f>VLOOKUP($K560,Reajuste!$A$2:$BW$29,(MATCH($L560,Reajuste!$C$2:$BW$2,0)+2),FALSE)</f>
        <v>#N/A</v>
      </c>
      <c r="N560" s="259"/>
      <c r="O560" s="115" t="e">
        <f>VLOOKUP($K560,Reajuste!$A$2:$CW$29,(MATCH($N560,Reajuste!$C$2:$CW$2,0)+2),FALSE)</f>
        <v>#N/A</v>
      </c>
      <c r="P560" s="113">
        <f t="shared" si="0"/>
        <v>0</v>
      </c>
      <c r="Q560" s="113">
        <f t="shared" si="1"/>
        <v>0</v>
      </c>
      <c r="R560" s="113">
        <f t="shared" si="2"/>
        <v>0</v>
      </c>
      <c r="S560" s="113">
        <f t="shared" si="3"/>
        <v>0</v>
      </c>
      <c r="T560" s="113">
        <f t="shared" si="4"/>
        <v>0</v>
      </c>
      <c r="U560" s="113">
        <f t="shared" si="5"/>
        <v>0</v>
      </c>
      <c r="V560" s="4"/>
      <c r="W560" s="4"/>
      <c r="X560" s="4"/>
      <c r="Y560" s="4"/>
      <c r="Z560" s="4"/>
    </row>
    <row r="561" spans="1:26" ht="14.25" customHeight="1">
      <c r="A561" s="256"/>
      <c r="B561" s="257"/>
      <c r="C561" s="112" t="str">
        <f>IF(OR($B561="ANP",$B561="DAER",$B561="CONSULTORIA DNIT",$B561="PREGÃO ELETRÔNICO",$B561="DMLU",$B561="DMAE",$B561="CEEE",$B561="EPTC",$B561="ORSE",$B561="SEINFRA",$B561="CREA",$B561="CAU",$B561="CEHOP",$B561="SIURB",$B561="DER-PR",$B561="SUDECAP",$B561=Aux.!$F$24,$B561=Aux.!$F$25),VLOOKUP($A561,#REF!,3,FALSE),IF($B561="SICRO EQUIP.",VLOOKUP($A561,#REF!,2,FALSE),IF($B561="CCU",VLOOKUP($A561,#REF!,2,FALSE),IF($B561="MERCADO",VLOOKUP($A561,#REF!,2,FALSE),IF($B561="PLEO",VLOOKUP($A561,#REF!,2,FALSE),IF($B561="SICRO",VLOOKUP($A561,#REF!,2,FALSE),IF($B561="SINAPI",IFERROR((VLOOKUP($A561,#REF!,2,FALSE)),(VLOOKUP($A561,#REF!,2,FALSE))),"-")))))))</f>
        <v>-</v>
      </c>
      <c r="D561" s="95" t="str">
        <f>IF(OR($B561="ANP",$B561="DAER",$B561="CONSULTORIA DNIT",$B561="PREGÃO ELETRÔNICO",$B561="DMLU",$B561="DMAE",$B561="CEEE",$B561="EPTC",$B561="ORSE",$B561="SEINFRA",$B561="CREA",$B561="CAU",$B561="CEHOP",$B561="SIURB",$B561="DER-PR",$B561="SUDECAP",$B561=Aux.!$F$24,$B561=Aux.!$F$25),VLOOKUP($A561,#REF!,4,FALSE),IF($B561="SICRO EQUIP.","H",IF($B561="CCU",VLOOKUP($A561,#REF!,3,FALSE),IF($B561="MERCADO",VLOOKUP($A561,#REF!,10,FALSE),IF($B561="PLEO",VLOOKUP($A561,#REF!,3,FALSE),IF($B561="SICRO",VLOOKUP($A561,#REF!,3,FALSE),IF($B561="SINAPI",IFERROR((VLOOKUP($A561,#REF!,3,FALSE)),(VLOOKUP($A561,#REF!,3,FALSE))),"-")))))))</f>
        <v>-</v>
      </c>
      <c r="E561" s="113" t="str">
        <f>IF(OR($B561="ANP",$B561="DAER",$B561="CONSULTORIA DNIT",$B561="PREGÃO ELETRÔNICO",$B561="DMLU",$B561="DMAE",$B561="CEEE",$B561="EPTC",$B561="ORSE",$B561="SEINFRA",$B561="CREA",$B561="CAU",$B561="CEHOP",$B561="SIURB",$B561="DER-PR",$B561="SUDECAP",$B561=Aux.!$F$24,$B561=Aux.!$F$25),VLOOKUP($A561,#REF!,6,FALSE),IF($B561="CCU",VLOOKUP($A561,#REF!,5,FALSE),IF($B561="MERCADO",VLOOKUP($A561,#REF!,7,FALSE),IF($B561="PLEO",VLOOKUP($A561,#REF!,4,FALSE),IF($B561="SICRO",VLOOKUP($A561,#REF!,5,FALSE),IF($B561="SINAPI",IFERROR((VLOOKUP($A561,#REF!,18,FALSE)),),"-"))))))</f>
        <v>-</v>
      </c>
      <c r="F561" s="113" t="str">
        <f>IF(OR($B561="ANP",$B561="DAER",$B561="CONSULTORIA DNIT",$B561="PREGÃO ELETRÔNICO",$B561="DMLU",$B561="DMAE",$B561="CEEE",$B561="EPTC",$B561="ORSE",$B561="SEINFRA",$B561="CREA",$B561="CAU",$B561="CEHOP",$B561="SIURB",$B561="DER-PR",$B561="SUDECAP",$B561=Aux.!$F$24,$B561=Aux.!$F$25),VLOOKUP($A561,#REF!,7,FALSE),IF($B561="CCU",VLOOKUP($A561,#REF!,6,FALSE),IF($B561="MERCADO",VLOOKUP($A561,#REF!,8,FALSE),IF($B561="PLEO",VLOOKUP($A561,#REF!,4,FALSE),IF($B561="SICRO",VLOOKUP($A561,#REF!,6,FALSE),IF($B561="SINAPI",IFERROR(SUM((VLOOKUP($A561,#REF!,14,FALSE)),VLOOKUP($A561,#REF!,20,FALSE),VLOOKUP($A561,#REF!,22,FALSE)),),"-"))))))</f>
        <v>-</v>
      </c>
      <c r="G561" s="113" t="str">
        <f>IF(OR($B561="ANP",$B561="DAER",$B561="CONSULTORIA DNIT",$B561="PREGÃO ELETRÔNICO",$B561="DMLU",$B561="DMAE",$B561="CEEE",$B561="EPTC",$B561="ORSE",$B561="SEINFRA",$B561="CREA",$B561="CAU",$B561="CEHOP",$B561="SIURB",$B561="DER-PR",$B561="SUDECAP",$B561=Aux.!$F$24,$B561=Aux.!$F$25),VLOOKUP($A561,#REF!,8,FALSE),IF($B561="CCU",VLOOKUP($A561,#REF!,7,FALSE),IF($B561="MERCADO",VLOOKUP($A561,#REF!,9,FALSE),IF($B561="PLEO",VLOOKUP($A561,#REF!,4,FALSE),IF($B561="SICRO",VLOOKUP($A561,#REF!,7,FALSE),IF($B561="SINAPI",IFERROR((VLOOKUP($A561,#REF!,16,FALSE)),(VLOOKUP($A561,#REF!,5,FALSE))),"-"))))))</f>
        <v>-</v>
      </c>
      <c r="H561" s="113" t="str">
        <f>IF(OR($B561="ANP",$B561="DAER",$B561="CONSULTORIA DNIT",$B561="PREGÃO ELETRÔNICO",$B561="DMLU",$B561="DMAE",$B561="CEEE",$B561="EPTC",$B561="ORSE",$B561="SEINFRA",$B561="CREA",$B561="CAU",$B561="CEHOP",$B561="SIURB",$B561="DER-PR",$B561="SUDECAP",$B561=Aux.!$F$24,$B561=Aux.!$F$25),VLOOKUP($A561,#REF!,5,FALSE),IF($B561="CCU",VLOOKUP($A561,#REF!,4,FALSE),IF($B561="MERCADO",VLOOKUP($A561,#REF!,6,FALSE),IF($B561="PLEO",VLOOKUP($A561,#REF!,4,FALSE),IF($B561="SICRO",VLOOKUP($A561,#REF!,4,FALSE),IF($B561="SINAPI",IFERROR((VLOOKUP($A561,#REF!,5,FALSE)),(VLOOKUP($A561,#REF!,5,FALSE))),"-"))))))</f>
        <v>-</v>
      </c>
      <c r="I561" s="114">
        <f>IF($B561="SICRO EQUIP.",VLOOKUP($A561,#REF!,10,FALSE),0)</f>
        <v>0</v>
      </c>
      <c r="J561" s="114">
        <f>IF($B561="SICRO EQUIP.",VLOOKUP($A561,#REF!,11,FALSE),0)</f>
        <v>0</v>
      </c>
      <c r="K561" s="258"/>
      <c r="L561" s="259"/>
      <c r="M561" s="115" t="e">
        <f>VLOOKUP($K561,Reajuste!$A$2:$BW$29,(MATCH($L561,Reajuste!$C$2:$BW$2,0)+2),FALSE)</f>
        <v>#N/A</v>
      </c>
      <c r="N561" s="259"/>
      <c r="O561" s="115" t="e">
        <f>VLOOKUP($K561,Reajuste!$A$2:$CW$29,(MATCH($N561,Reajuste!$C$2:$CW$2,0)+2),FALSE)</f>
        <v>#N/A</v>
      </c>
      <c r="P561" s="113">
        <f t="shared" si="0"/>
        <v>0</v>
      </c>
      <c r="Q561" s="113">
        <f t="shared" si="1"/>
        <v>0</v>
      </c>
      <c r="R561" s="113">
        <f t="shared" si="2"/>
        <v>0</v>
      </c>
      <c r="S561" s="113">
        <f t="shared" si="3"/>
        <v>0</v>
      </c>
      <c r="T561" s="113">
        <f t="shared" si="4"/>
        <v>0</v>
      </c>
      <c r="U561" s="113">
        <f t="shared" si="5"/>
        <v>0</v>
      </c>
      <c r="V561" s="4"/>
      <c r="W561" s="4"/>
      <c r="X561" s="4"/>
      <c r="Y561" s="4"/>
      <c r="Z561" s="4"/>
    </row>
    <row r="562" spans="1:26" ht="14.25" customHeight="1">
      <c r="A562" s="256"/>
      <c r="B562" s="257"/>
      <c r="C562" s="112" t="str">
        <f>IF(OR($B562="ANP",$B562="DAER",$B562="CONSULTORIA DNIT",$B562="PREGÃO ELETRÔNICO",$B562="DMLU",$B562="DMAE",$B562="CEEE",$B562="EPTC",$B562="ORSE",$B562="SEINFRA",$B562="CREA",$B562="CAU",$B562="CEHOP",$B562="SIURB",$B562="DER-PR",$B562="SUDECAP",$B562=Aux.!$F$24,$B562=Aux.!$F$25),VLOOKUP($A562,#REF!,3,FALSE),IF($B562="SICRO EQUIP.",VLOOKUP($A562,#REF!,2,FALSE),IF($B562="CCU",VLOOKUP($A562,#REF!,2,FALSE),IF($B562="MERCADO",VLOOKUP($A562,#REF!,2,FALSE),IF($B562="PLEO",VLOOKUP($A562,#REF!,2,FALSE),IF($B562="SICRO",VLOOKUP($A562,#REF!,2,FALSE),IF($B562="SINAPI",IFERROR((VLOOKUP($A562,#REF!,2,FALSE)),(VLOOKUP($A562,#REF!,2,FALSE))),"-")))))))</f>
        <v>-</v>
      </c>
      <c r="D562" s="95" t="str">
        <f>IF(OR($B562="ANP",$B562="DAER",$B562="CONSULTORIA DNIT",$B562="PREGÃO ELETRÔNICO",$B562="DMLU",$B562="DMAE",$B562="CEEE",$B562="EPTC",$B562="ORSE",$B562="SEINFRA",$B562="CREA",$B562="CAU",$B562="CEHOP",$B562="SIURB",$B562="DER-PR",$B562="SUDECAP",$B562=Aux.!$F$24,$B562=Aux.!$F$25),VLOOKUP($A562,#REF!,4,FALSE),IF($B562="SICRO EQUIP.","H",IF($B562="CCU",VLOOKUP($A562,#REF!,3,FALSE),IF($B562="MERCADO",VLOOKUP($A562,#REF!,10,FALSE),IF($B562="PLEO",VLOOKUP($A562,#REF!,3,FALSE),IF($B562="SICRO",VLOOKUP($A562,#REF!,3,FALSE),IF($B562="SINAPI",IFERROR((VLOOKUP($A562,#REF!,3,FALSE)),(VLOOKUP($A562,#REF!,3,FALSE))),"-")))))))</f>
        <v>-</v>
      </c>
      <c r="E562" s="113" t="str">
        <f>IF(OR($B562="ANP",$B562="DAER",$B562="CONSULTORIA DNIT",$B562="PREGÃO ELETRÔNICO",$B562="DMLU",$B562="DMAE",$B562="CEEE",$B562="EPTC",$B562="ORSE",$B562="SEINFRA",$B562="CREA",$B562="CAU",$B562="CEHOP",$B562="SIURB",$B562="DER-PR",$B562="SUDECAP",$B562=Aux.!$F$24,$B562=Aux.!$F$25),VLOOKUP($A562,#REF!,6,FALSE),IF($B562="CCU",VLOOKUP($A562,#REF!,5,FALSE),IF($B562="MERCADO",VLOOKUP($A562,#REF!,7,FALSE),IF($B562="PLEO",VLOOKUP($A562,#REF!,4,FALSE),IF($B562="SICRO",VLOOKUP($A562,#REF!,5,FALSE),IF($B562="SINAPI",IFERROR((VLOOKUP($A562,#REF!,18,FALSE)),),"-"))))))</f>
        <v>-</v>
      </c>
      <c r="F562" s="113" t="str">
        <f>IF(OR($B562="ANP",$B562="DAER",$B562="CONSULTORIA DNIT",$B562="PREGÃO ELETRÔNICO",$B562="DMLU",$B562="DMAE",$B562="CEEE",$B562="EPTC",$B562="ORSE",$B562="SEINFRA",$B562="CREA",$B562="CAU",$B562="CEHOP",$B562="SIURB",$B562="DER-PR",$B562="SUDECAP",$B562=Aux.!$F$24,$B562=Aux.!$F$25),VLOOKUP($A562,#REF!,7,FALSE),IF($B562="CCU",VLOOKUP($A562,#REF!,6,FALSE),IF($B562="MERCADO",VLOOKUP($A562,#REF!,8,FALSE),IF($B562="PLEO",VLOOKUP($A562,#REF!,4,FALSE),IF($B562="SICRO",VLOOKUP($A562,#REF!,6,FALSE),IF($B562="SINAPI",IFERROR(SUM((VLOOKUP($A562,#REF!,14,FALSE)),VLOOKUP($A562,#REF!,20,FALSE),VLOOKUP($A562,#REF!,22,FALSE)),),"-"))))))</f>
        <v>-</v>
      </c>
      <c r="G562" s="113" t="str">
        <f>IF(OR($B562="ANP",$B562="DAER",$B562="CONSULTORIA DNIT",$B562="PREGÃO ELETRÔNICO",$B562="DMLU",$B562="DMAE",$B562="CEEE",$B562="EPTC",$B562="ORSE",$B562="SEINFRA",$B562="CREA",$B562="CAU",$B562="CEHOP",$B562="SIURB",$B562="DER-PR",$B562="SUDECAP",$B562=Aux.!$F$24,$B562=Aux.!$F$25),VLOOKUP($A562,#REF!,8,FALSE),IF($B562="CCU",VLOOKUP($A562,#REF!,7,FALSE),IF($B562="MERCADO",VLOOKUP($A562,#REF!,9,FALSE),IF($B562="PLEO",VLOOKUP($A562,#REF!,4,FALSE),IF($B562="SICRO",VLOOKUP($A562,#REF!,7,FALSE),IF($B562="SINAPI",IFERROR((VLOOKUP($A562,#REF!,16,FALSE)),(VLOOKUP($A562,#REF!,5,FALSE))),"-"))))))</f>
        <v>-</v>
      </c>
      <c r="H562" s="113" t="str">
        <f>IF(OR($B562="ANP",$B562="DAER",$B562="CONSULTORIA DNIT",$B562="PREGÃO ELETRÔNICO",$B562="DMLU",$B562="DMAE",$B562="CEEE",$B562="EPTC",$B562="ORSE",$B562="SEINFRA",$B562="CREA",$B562="CAU",$B562="CEHOP",$B562="SIURB",$B562="DER-PR",$B562="SUDECAP",$B562=Aux.!$F$24,$B562=Aux.!$F$25),VLOOKUP($A562,#REF!,5,FALSE),IF($B562="CCU",VLOOKUP($A562,#REF!,4,FALSE),IF($B562="MERCADO",VLOOKUP($A562,#REF!,6,FALSE),IF($B562="PLEO",VLOOKUP($A562,#REF!,4,FALSE),IF($B562="SICRO",VLOOKUP($A562,#REF!,4,FALSE),IF($B562="SINAPI",IFERROR((VLOOKUP($A562,#REF!,5,FALSE)),(VLOOKUP($A562,#REF!,5,FALSE))),"-"))))))</f>
        <v>-</v>
      </c>
      <c r="I562" s="114">
        <f>IF($B562="SICRO EQUIP.",VLOOKUP($A562,#REF!,10,FALSE),0)</f>
        <v>0</v>
      </c>
      <c r="J562" s="114">
        <f>IF($B562="SICRO EQUIP.",VLOOKUP($A562,#REF!,11,FALSE),0)</f>
        <v>0</v>
      </c>
      <c r="K562" s="258"/>
      <c r="L562" s="259"/>
      <c r="M562" s="115" t="e">
        <f>VLOOKUP($K562,Reajuste!$A$2:$BW$29,(MATCH($L562,Reajuste!$C$2:$BW$2,0)+2),FALSE)</f>
        <v>#N/A</v>
      </c>
      <c r="N562" s="259"/>
      <c r="O562" s="115" t="e">
        <f>VLOOKUP($K562,Reajuste!$A$2:$CW$29,(MATCH($N562,Reajuste!$C$2:$CW$2,0)+2),FALSE)</f>
        <v>#N/A</v>
      </c>
      <c r="P562" s="113">
        <f t="shared" si="0"/>
        <v>0</v>
      </c>
      <c r="Q562" s="113">
        <f t="shared" si="1"/>
        <v>0</v>
      </c>
      <c r="R562" s="113">
        <f t="shared" si="2"/>
        <v>0</v>
      </c>
      <c r="S562" s="113">
        <f t="shared" si="3"/>
        <v>0</v>
      </c>
      <c r="T562" s="113">
        <f t="shared" si="4"/>
        <v>0</v>
      </c>
      <c r="U562" s="113">
        <f t="shared" si="5"/>
        <v>0</v>
      </c>
      <c r="V562" s="4"/>
      <c r="W562" s="4"/>
      <c r="X562" s="4"/>
      <c r="Y562" s="4"/>
      <c r="Z562" s="4"/>
    </row>
    <row r="563" spans="1:26" ht="14.25" customHeight="1">
      <c r="A563" s="256"/>
      <c r="B563" s="257"/>
      <c r="C563" s="112" t="str">
        <f>IF(OR($B563="ANP",$B563="DAER",$B563="CONSULTORIA DNIT",$B563="PREGÃO ELETRÔNICO",$B563="DMLU",$B563="DMAE",$B563="CEEE",$B563="EPTC",$B563="ORSE",$B563="SEINFRA",$B563="CREA",$B563="CAU",$B563="CEHOP",$B563="SIURB",$B563="DER-PR",$B563="SUDECAP",$B563=Aux.!$F$24,$B563=Aux.!$F$25),VLOOKUP($A563,#REF!,3,FALSE),IF($B563="SICRO EQUIP.",VLOOKUP($A563,#REF!,2,FALSE),IF($B563="CCU",VLOOKUP($A563,#REF!,2,FALSE),IF($B563="MERCADO",VLOOKUP($A563,#REF!,2,FALSE),IF($B563="PLEO",VLOOKUP($A563,#REF!,2,FALSE),IF($B563="SICRO",VLOOKUP($A563,#REF!,2,FALSE),IF($B563="SINAPI",IFERROR((VLOOKUP($A563,#REF!,2,FALSE)),(VLOOKUP($A563,#REF!,2,FALSE))),"-")))))))</f>
        <v>-</v>
      </c>
      <c r="D563" s="95" t="str">
        <f>IF(OR($B563="ANP",$B563="DAER",$B563="CONSULTORIA DNIT",$B563="PREGÃO ELETRÔNICO",$B563="DMLU",$B563="DMAE",$B563="CEEE",$B563="EPTC",$B563="ORSE",$B563="SEINFRA",$B563="CREA",$B563="CAU",$B563="CEHOP",$B563="SIURB",$B563="DER-PR",$B563="SUDECAP",$B563=Aux.!$F$24,$B563=Aux.!$F$25),VLOOKUP($A563,#REF!,4,FALSE),IF($B563="SICRO EQUIP.","H",IF($B563="CCU",VLOOKUP($A563,#REF!,3,FALSE),IF($B563="MERCADO",VLOOKUP($A563,#REF!,10,FALSE),IF($B563="PLEO",VLOOKUP($A563,#REF!,3,FALSE),IF($B563="SICRO",VLOOKUP($A563,#REF!,3,FALSE),IF($B563="SINAPI",IFERROR((VLOOKUP($A563,#REF!,3,FALSE)),(VLOOKUP($A563,#REF!,3,FALSE))),"-")))))))</f>
        <v>-</v>
      </c>
      <c r="E563" s="113" t="str">
        <f>IF(OR($B563="ANP",$B563="DAER",$B563="CONSULTORIA DNIT",$B563="PREGÃO ELETRÔNICO",$B563="DMLU",$B563="DMAE",$B563="CEEE",$B563="EPTC",$B563="ORSE",$B563="SEINFRA",$B563="CREA",$B563="CAU",$B563="CEHOP",$B563="SIURB",$B563="DER-PR",$B563="SUDECAP",$B563=Aux.!$F$24,$B563=Aux.!$F$25),VLOOKUP($A563,#REF!,6,FALSE),IF($B563="CCU",VLOOKUP($A563,#REF!,5,FALSE),IF($B563="MERCADO",VLOOKUP($A563,#REF!,7,FALSE),IF($B563="PLEO",VLOOKUP($A563,#REF!,4,FALSE),IF($B563="SICRO",VLOOKUP($A563,#REF!,5,FALSE),IF($B563="SINAPI",IFERROR((VLOOKUP($A563,#REF!,18,FALSE)),),"-"))))))</f>
        <v>-</v>
      </c>
      <c r="F563" s="113" t="str">
        <f>IF(OR($B563="ANP",$B563="DAER",$B563="CONSULTORIA DNIT",$B563="PREGÃO ELETRÔNICO",$B563="DMLU",$B563="DMAE",$B563="CEEE",$B563="EPTC",$B563="ORSE",$B563="SEINFRA",$B563="CREA",$B563="CAU",$B563="CEHOP",$B563="SIURB",$B563="DER-PR",$B563="SUDECAP",$B563=Aux.!$F$24,$B563=Aux.!$F$25),VLOOKUP($A563,#REF!,7,FALSE),IF($B563="CCU",VLOOKUP($A563,#REF!,6,FALSE),IF($B563="MERCADO",VLOOKUP($A563,#REF!,8,FALSE),IF($B563="PLEO",VLOOKUP($A563,#REF!,4,FALSE),IF($B563="SICRO",VLOOKUP($A563,#REF!,6,FALSE),IF($B563="SINAPI",IFERROR(SUM((VLOOKUP($A563,#REF!,14,FALSE)),VLOOKUP($A563,#REF!,20,FALSE),VLOOKUP($A563,#REF!,22,FALSE)),),"-"))))))</f>
        <v>-</v>
      </c>
      <c r="G563" s="113" t="str">
        <f>IF(OR($B563="ANP",$B563="DAER",$B563="CONSULTORIA DNIT",$B563="PREGÃO ELETRÔNICO",$B563="DMLU",$B563="DMAE",$B563="CEEE",$B563="EPTC",$B563="ORSE",$B563="SEINFRA",$B563="CREA",$B563="CAU",$B563="CEHOP",$B563="SIURB",$B563="DER-PR",$B563="SUDECAP",$B563=Aux.!$F$24,$B563=Aux.!$F$25),VLOOKUP($A563,#REF!,8,FALSE),IF($B563="CCU",VLOOKUP($A563,#REF!,7,FALSE),IF($B563="MERCADO",VLOOKUP($A563,#REF!,9,FALSE),IF($B563="PLEO",VLOOKUP($A563,#REF!,4,FALSE),IF($B563="SICRO",VLOOKUP($A563,#REF!,7,FALSE),IF($B563="SINAPI",IFERROR((VLOOKUP($A563,#REF!,16,FALSE)),(VLOOKUP($A563,#REF!,5,FALSE))),"-"))))))</f>
        <v>-</v>
      </c>
      <c r="H563" s="113" t="str">
        <f>IF(OR($B563="ANP",$B563="DAER",$B563="CONSULTORIA DNIT",$B563="PREGÃO ELETRÔNICO",$B563="DMLU",$B563="DMAE",$B563="CEEE",$B563="EPTC",$B563="ORSE",$B563="SEINFRA",$B563="CREA",$B563="CAU",$B563="CEHOP",$B563="SIURB",$B563="DER-PR",$B563="SUDECAP",$B563=Aux.!$F$24,$B563=Aux.!$F$25),VLOOKUP($A563,#REF!,5,FALSE),IF($B563="CCU",VLOOKUP($A563,#REF!,4,FALSE),IF($B563="MERCADO",VLOOKUP($A563,#REF!,6,FALSE),IF($B563="PLEO",VLOOKUP($A563,#REF!,4,FALSE),IF($B563="SICRO",VLOOKUP($A563,#REF!,4,FALSE),IF($B563="SINAPI",IFERROR((VLOOKUP($A563,#REF!,5,FALSE)),(VLOOKUP($A563,#REF!,5,FALSE))),"-"))))))</f>
        <v>-</v>
      </c>
      <c r="I563" s="114">
        <f>IF($B563="SICRO EQUIP.",VLOOKUP($A563,#REF!,10,FALSE),0)</f>
        <v>0</v>
      </c>
      <c r="J563" s="114">
        <f>IF($B563="SICRO EQUIP.",VLOOKUP($A563,#REF!,11,FALSE),0)</f>
        <v>0</v>
      </c>
      <c r="K563" s="258"/>
      <c r="L563" s="259"/>
      <c r="M563" s="115" t="e">
        <f>VLOOKUP($K563,Reajuste!$A$2:$BW$29,(MATCH($L563,Reajuste!$C$2:$BW$2,0)+2),FALSE)</f>
        <v>#N/A</v>
      </c>
      <c r="N563" s="259"/>
      <c r="O563" s="115" t="e">
        <f>VLOOKUP($K563,Reajuste!$A$2:$CW$29,(MATCH($N563,Reajuste!$C$2:$CW$2,0)+2),FALSE)</f>
        <v>#N/A</v>
      </c>
      <c r="P563" s="113">
        <f t="shared" si="0"/>
        <v>0</v>
      </c>
      <c r="Q563" s="113">
        <f t="shared" si="1"/>
        <v>0</v>
      </c>
      <c r="R563" s="113">
        <f t="shared" si="2"/>
        <v>0</v>
      </c>
      <c r="S563" s="113">
        <f t="shared" si="3"/>
        <v>0</v>
      </c>
      <c r="T563" s="113">
        <f t="shared" si="4"/>
        <v>0</v>
      </c>
      <c r="U563" s="113">
        <f t="shared" si="5"/>
        <v>0</v>
      </c>
      <c r="V563" s="4"/>
      <c r="W563" s="4"/>
      <c r="X563" s="4"/>
      <c r="Y563" s="4"/>
      <c r="Z563" s="4"/>
    </row>
    <row r="564" spans="1:26" ht="14.25" customHeight="1">
      <c r="A564" s="256"/>
      <c r="B564" s="257"/>
      <c r="C564" s="112" t="str">
        <f>IF(OR($B564="ANP",$B564="DAER",$B564="CONSULTORIA DNIT",$B564="PREGÃO ELETRÔNICO",$B564="DMLU",$B564="DMAE",$B564="CEEE",$B564="EPTC",$B564="ORSE",$B564="SEINFRA",$B564="CREA",$B564="CAU",$B564="CEHOP",$B564="SIURB",$B564="DER-PR",$B564="SUDECAP",$B564=Aux.!$F$24,$B564=Aux.!$F$25),VLOOKUP($A564,#REF!,3,FALSE),IF($B564="SICRO EQUIP.",VLOOKUP($A564,#REF!,2,FALSE),IF($B564="CCU",VLOOKUP($A564,#REF!,2,FALSE),IF($B564="MERCADO",VLOOKUP($A564,#REF!,2,FALSE),IF($B564="PLEO",VLOOKUP($A564,#REF!,2,FALSE),IF($B564="SICRO",VLOOKUP($A564,#REF!,2,FALSE),IF($B564="SINAPI",IFERROR((VLOOKUP($A564,#REF!,2,FALSE)),(VLOOKUP($A564,#REF!,2,FALSE))),"-")))))))</f>
        <v>-</v>
      </c>
      <c r="D564" s="95" t="str">
        <f>IF(OR($B564="ANP",$B564="DAER",$B564="CONSULTORIA DNIT",$B564="PREGÃO ELETRÔNICO",$B564="DMLU",$B564="DMAE",$B564="CEEE",$B564="EPTC",$B564="ORSE",$B564="SEINFRA",$B564="CREA",$B564="CAU",$B564="CEHOP",$B564="SIURB",$B564="DER-PR",$B564="SUDECAP",$B564=Aux.!$F$24,$B564=Aux.!$F$25),VLOOKUP($A564,#REF!,4,FALSE),IF($B564="SICRO EQUIP.","H",IF($B564="CCU",VLOOKUP($A564,#REF!,3,FALSE),IF($B564="MERCADO",VLOOKUP($A564,#REF!,10,FALSE),IF($B564="PLEO",VLOOKUP($A564,#REF!,3,FALSE),IF($B564="SICRO",VLOOKUP($A564,#REF!,3,FALSE),IF($B564="SINAPI",IFERROR((VLOOKUP($A564,#REF!,3,FALSE)),(VLOOKUP($A564,#REF!,3,FALSE))),"-")))))))</f>
        <v>-</v>
      </c>
      <c r="E564" s="113" t="str">
        <f>IF(OR($B564="ANP",$B564="DAER",$B564="CONSULTORIA DNIT",$B564="PREGÃO ELETRÔNICO",$B564="DMLU",$B564="DMAE",$B564="CEEE",$B564="EPTC",$B564="ORSE",$B564="SEINFRA",$B564="CREA",$B564="CAU",$B564="CEHOP",$B564="SIURB",$B564="DER-PR",$B564="SUDECAP",$B564=Aux.!$F$24,$B564=Aux.!$F$25),VLOOKUP($A564,#REF!,6,FALSE),IF($B564="CCU",VLOOKUP($A564,#REF!,5,FALSE),IF($B564="MERCADO",VLOOKUP($A564,#REF!,7,FALSE),IF($B564="PLEO",VLOOKUP($A564,#REF!,4,FALSE),IF($B564="SICRO",VLOOKUP($A564,#REF!,5,FALSE),IF($B564="SINAPI",IFERROR((VLOOKUP($A564,#REF!,18,FALSE)),),"-"))))))</f>
        <v>-</v>
      </c>
      <c r="F564" s="113" t="str">
        <f>IF(OR($B564="ANP",$B564="DAER",$B564="CONSULTORIA DNIT",$B564="PREGÃO ELETRÔNICO",$B564="DMLU",$B564="DMAE",$B564="CEEE",$B564="EPTC",$B564="ORSE",$B564="SEINFRA",$B564="CREA",$B564="CAU",$B564="CEHOP",$B564="SIURB",$B564="DER-PR",$B564="SUDECAP",$B564=Aux.!$F$24,$B564=Aux.!$F$25),VLOOKUP($A564,#REF!,7,FALSE),IF($B564="CCU",VLOOKUP($A564,#REF!,6,FALSE),IF($B564="MERCADO",VLOOKUP($A564,#REF!,8,FALSE),IF($B564="PLEO",VLOOKUP($A564,#REF!,4,FALSE),IF($B564="SICRO",VLOOKUP($A564,#REF!,6,FALSE),IF($B564="SINAPI",IFERROR(SUM((VLOOKUP($A564,#REF!,14,FALSE)),VLOOKUP($A564,#REF!,20,FALSE),VLOOKUP($A564,#REF!,22,FALSE)),),"-"))))))</f>
        <v>-</v>
      </c>
      <c r="G564" s="113" t="str">
        <f>IF(OR($B564="ANP",$B564="DAER",$B564="CONSULTORIA DNIT",$B564="PREGÃO ELETRÔNICO",$B564="DMLU",$B564="DMAE",$B564="CEEE",$B564="EPTC",$B564="ORSE",$B564="SEINFRA",$B564="CREA",$B564="CAU",$B564="CEHOP",$B564="SIURB",$B564="DER-PR",$B564="SUDECAP",$B564=Aux.!$F$24,$B564=Aux.!$F$25),VLOOKUP($A564,#REF!,8,FALSE),IF($B564="CCU",VLOOKUP($A564,#REF!,7,FALSE),IF($B564="MERCADO",VLOOKUP($A564,#REF!,9,FALSE),IF($B564="PLEO",VLOOKUP($A564,#REF!,4,FALSE),IF($B564="SICRO",VLOOKUP($A564,#REF!,7,FALSE),IF($B564="SINAPI",IFERROR((VLOOKUP($A564,#REF!,16,FALSE)),(VLOOKUP($A564,#REF!,5,FALSE))),"-"))))))</f>
        <v>-</v>
      </c>
      <c r="H564" s="113" t="str">
        <f>IF(OR($B564="ANP",$B564="DAER",$B564="CONSULTORIA DNIT",$B564="PREGÃO ELETRÔNICO",$B564="DMLU",$B564="DMAE",$B564="CEEE",$B564="EPTC",$B564="ORSE",$B564="SEINFRA",$B564="CREA",$B564="CAU",$B564="CEHOP",$B564="SIURB",$B564="DER-PR",$B564="SUDECAP",$B564=Aux.!$F$24,$B564=Aux.!$F$25),VLOOKUP($A564,#REF!,5,FALSE),IF($B564="CCU",VLOOKUP($A564,#REF!,4,FALSE),IF($B564="MERCADO",VLOOKUP($A564,#REF!,6,FALSE),IF($B564="PLEO",VLOOKUP($A564,#REF!,4,FALSE),IF($B564="SICRO",VLOOKUP($A564,#REF!,4,FALSE),IF($B564="SINAPI",IFERROR((VLOOKUP($A564,#REF!,5,FALSE)),(VLOOKUP($A564,#REF!,5,FALSE))),"-"))))))</f>
        <v>-</v>
      </c>
      <c r="I564" s="114">
        <f>IF($B564="SICRO EQUIP.",VLOOKUP($A564,#REF!,10,FALSE),0)</f>
        <v>0</v>
      </c>
      <c r="J564" s="114">
        <f>IF($B564="SICRO EQUIP.",VLOOKUP($A564,#REF!,11,FALSE),0)</f>
        <v>0</v>
      </c>
      <c r="K564" s="258"/>
      <c r="L564" s="259"/>
      <c r="M564" s="115" t="e">
        <f>VLOOKUP($K564,Reajuste!$A$2:$BW$29,(MATCH($L564,Reajuste!$C$2:$BW$2,0)+2),FALSE)</f>
        <v>#N/A</v>
      </c>
      <c r="N564" s="259"/>
      <c r="O564" s="115" t="e">
        <f>VLOOKUP($K564,Reajuste!$A$2:$CW$29,(MATCH($N564,Reajuste!$C$2:$CW$2,0)+2),FALSE)</f>
        <v>#N/A</v>
      </c>
      <c r="P564" s="113">
        <f t="shared" si="0"/>
        <v>0</v>
      </c>
      <c r="Q564" s="113">
        <f t="shared" si="1"/>
        <v>0</v>
      </c>
      <c r="R564" s="113">
        <f t="shared" si="2"/>
        <v>0</v>
      </c>
      <c r="S564" s="113">
        <f t="shared" si="3"/>
        <v>0</v>
      </c>
      <c r="T564" s="113">
        <f t="shared" si="4"/>
        <v>0</v>
      </c>
      <c r="U564" s="113">
        <f t="shared" si="5"/>
        <v>0</v>
      </c>
      <c r="V564" s="4"/>
      <c r="W564" s="4"/>
      <c r="X564" s="4"/>
      <c r="Y564" s="4"/>
      <c r="Z564" s="4"/>
    </row>
    <row r="565" spans="1:26" ht="14.25" customHeight="1">
      <c r="A565" s="256"/>
      <c r="B565" s="257"/>
      <c r="C565" s="112" t="str">
        <f>IF(OR($B565="ANP",$B565="DAER",$B565="CONSULTORIA DNIT",$B565="PREGÃO ELETRÔNICO",$B565="DMLU",$B565="DMAE",$B565="CEEE",$B565="EPTC",$B565="ORSE",$B565="SEINFRA",$B565="CREA",$B565="CAU",$B565="CEHOP",$B565="SIURB",$B565="DER-PR",$B565="SUDECAP",$B565=Aux.!$F$24,$B565=Aux.!$F$25),VLOOKUP($A565,#REF!,3,FALSE),IF($B565="SICRO EQUIP.",VLOOKUP($A565,#REF!,2,FALSE),IF($B565="CCU",VLOOKUP($A565,#REF!,2,FALSE),IF($B565="MERCADO",VLOOKUP($A565,#REF!,2,FALSE),IF($B565="PLEO",VLOOKUP($A565,#REF!,2,FALSE),IF($B565="SICRO",VLOOKUP($A565,#REF!,2,FALSE),IF($B565="SINAPI",IFERROR((VLOOKUP($A565,#REF!,2,FALSE)),(VLOOKUP($A565,#REF!,2,FALSE))),"-")))))))</f>
        <v>-</v>
      </c>
      <c r="D565" s="95" t="str">
        <f>IF(OR($B565="ANP",$B565="DAER",$B565="CONSULTORIA DNIT",$B565="PREGÃO ELETRÔNICO",$B565="DMLU",$B565="DMAE",$B565="CEEE",$B565="EPTC",$B565="ORSE",$B565="SEINFRA",$B565="CREA",$B565="CAU",$B565="CEHOP",$B565="SIURB",$B565="DER-PR",$B565="SUDECAP",$B565=Aux.!$F$24,$B565=Aux.!$F$25),VLOOKUP($A565,#REF!,4,FALSE),IF($B565="SICRO EQUIP.","H",IF($B565="CCU",VLOOKUP($A565,#REF!,3,FALSE),IF($B565="MERCADO",VLOOKUP($A565,#REF!,10,FALSE),IF($B565="PLEO",VLOOKUP($A565,#REF!,3,FALSE),IF($B565="SICRO",VLOOKUP($A565,#REF!,3,FALSE),IF($B565="SINAPI",IFERROR((VLOOKUP($A565,#REF!,3,FALSE)),(VLOOKUP($A565,#REF!,3,FALSE))),"-")))))))</f>
        <v>-</v>
      </c>
      <c r="E565" s="113" t="str">
        <f>IF(OR($B565="ANP",$B565="DAER",$B565="CONSULTORIA DNIT",$B565="PREGÃO ELETRÔNICO",$B565="DMLU",$B565="DMAE",$B565="CEEE",$B565="EPTC",$B565="ORSE",$B565="SEINFRA",$B565="CREA",$B565="CAU",$B565="CEHOP",$B565="SIURB",$B565="DER-PR",$B565="SUDECAP",$B565=Aux.!$F$24,$B565=Aux.!$F$25),VLOOKUP($A565,#REF!,6,FALSE),IF($B565="CCU",VLOOKUP($A565,#REF!,5,FALSE),IF($B565="MERCADO",VLOOKUP($A565,#REF!,7,FALSE),IF($B565="PLEO",VLOOKUP($A565,#REF!,4,FALSE),IF($B565="SICRO",VLOOKUP($A565,#REF!,5,FALSE),IF($B565="SINAPI",IFERROR((VLOOKUP($A565,#REF!,18,FALSE)),),"-"))))))</f>
        <v>-</v>
      </c>
      <c r="F565" s="113" t="str">
        <f>IF(OR($B565="ANP",$B565="DAER",$B565="CONSULTORIA DNIT",$B565="PREGÃO ELETRÔNICO",$B565="DMLU",$B565="DMAE",$B565="CEEE",$B565="EPTC",$B565="ORSE",$B565="SEINFRA",$B565="CREA",$B565="CAU",$B565="CEHOP",$B565="SIURB",$B565="DER-PR",$B565="SUDECAP",$B565=Aux.!$F$24,$B565=Aux.!$F$25),VLOOKUP($A565,#REF!,7,FALSE),IF($B565="CCU",VLOOKUP($A565,#REF!,6,FALSE),IF($B565="MERCADO",VLOOKUP($A565,#REF!,8,FALSE),IF($B565="PLEO",VLOOKUP($A565,#REF!,4,FALSE),IF($B565="SICRO",VLOOKUP($A565,#REF!,6,FALSE),IF($B565="SINAPI",IFERROR(SUM((VLOOKUP($A565,#REF!,14,FALSE)),VLOOKUP($A565,#REF!,20,FALSE),VLOOKUP($A565,#REF!,22,FALSE)),),"-"))))))</f>
        <v>-</v>
      </c>
      <c r="G565" s="113" t="str">
        <f>IF(OR($B565="ANP",$B565="DAER",$B565="CONSULTORIA DNIT",$B565="PREGÃO ELETRÔNICO",$B565="DMLU",$B565="DMAE",$B565="CEEE",$B565="EPTC",$B565="ORSE",$B565="SEINFRA",$B565="CREA",$B565="CAU",$B565="CEHOP",$B565="SIURB",$B565="DER-PR",$B565="SUDECAP",$B565=Aux.!$F$24,$B565=Aux.!$F$25),VLOOKUP($A565,#REF!,8,FALSE),IF($B565="CCU",VLOOKUP($A565,#REF!,7,FALSE),IF($B565="MERCADO",VLOOKUP($A565,#REF!,9,FALSE),IF($B565="PLEO",VLOOKUP($A565,#REF!,4,FALSE),IF($B565="SICRO",VLOOKUP($A565,#REF!,7,FALSE),IF($B565="SINAPI",IFERROR((VLOOKUP($A565,#REF!,16,FALSE)),(VLOOKUP($A565,#REF!,5,FALSE))),"-"))))))</f>
        <v>-</v>
      </c>
      <c r="H565" s="113" t="str">
        <f>IF(OR($B565="ANP",$B565="DAER",$B565="CONSULTORIA DNIT",$B565="PREGÃO ELETRÔNICO",$B565="DMLU",$B565="DMAE",$B565="CEEE",$B565="EPTC",$B565="ORSE",$B565="SEINFRA",$B565="CREA",$B565="CAU",$B565="CEHOP",$B565="SIURB",$B565="DER-PR",$B565="SUDECAP",$B565=Aux.!$F$24,$B565=Aux.!$F$25),VLOOKUP($A565,#REF!,5,FALSE),IF($B565="CCU",VLOOKUP($A565,#REF!,4,FALSE),IF($B565="MERCADO",VLOOKUP($A565,#REF!,6,FALSE),IF($B565="PLEO",VLOOKUP($A565,#REF!,4,FALSE),IF($B565="SICRO",VLOOKUP($A565,#REF!,4,FALSE),IF($B565="SINAPI",IFERROR((VLOOKUP($A565,#REF!,5,FALSE)),(VLOOKUP($A565,#REF!,5,FALSE))),"-"))))))</f>
        <v>-</v>
      </c>
      <c r="I565" s="114">
        <f>IF($B565="SICRO EQUIP.",VLOOKUP($A565,#REF!,10,FALSE),0)</f>
        <v>0</v>
      </c>
      <c r="J565" s="114">
        <f>IF($B565="SICRO EQUIP.",VLOOKUP($A565,#REF!,11,FALSE),0)</f>
        <v>0</v>
      </c>
      <c r="K565" s="258"/>
      <c r="L565" s="259"/>
      <c r="M565" s="115" t="e">
        <f>VLOOKUP($K565,Reajuste!$A$2:$BW$29,(MATCH($L565,Reajuste!$C$2:$BW$2,0)+2),FALSE)</f>
        <v>#N/A</v>
      </c>
      <c r="N565" s="259"/>
      <c r="O565" s="115" t="e">
        <f>VLOOKUP($K565,Reajuste!$A$2:$CW$29,(MATCH($N565,Reajuste!$C$2:$CW$2,0)+2),FALSE)</f>
        <v>#N/A</v>
      </c>
      <c r="P565" s="113">
        <f t="shared" si="0"/>
        <v>0</v>
      </c>
      <c r="Q565" s="113">
        <f t="shared" si="1"/>
        <v>0</v>
      </c>
      <c r="R565" s="113">
        <f t="shared" si="2"/>
        <v>0</v>
      </c>
      <c r="S565" s="113">
        <f t="shared" si="3"/>
        <v>0</v>
      </c>
      <c r="T565" s="113">
        <f t="shared" si="4"/>
        <v>0</v>
      </c>
      <c r="U565" s="113">
        <f t="shared" si="5"/>
        <v>0</v>
      </c>
      <c r="V565" s="4"/>
      <c r="W565" s="4"/>
      <c r="X565" s="4"/>
      <c r="Y565" s="4"/>
      <c r="Z565" s="4"/>
    </row>
    <row r="566" spans="1:26" ht="14.25" customHeight="1">
      <c r="A566" s="256"/>
      <c r="B566" s="257"/>
      <c r="C566" s="112" t="str">
        <f>IF(OR($B566="ANP",$B566="DAER",$B566="CONSULTORIA DNIT",$B566="PREGÃO ELETRÔNICO",$B566="DMLU",$B566="DMAE",$B566="CEEE",$B566="EPTC",$B566="ORSE",$B566="SEINFRA",$B566="CREA",$B566="CAU",$B566="CEHOP",$B566="SIURB",$B566="DER-PR",$B566="SUDECAP",$B566=Aux.!$F$24,$B566=Aux.!$F$25),VLOOKUP($A566,#REF!,3,FALSE),IF($B566="SICRO EQUIP.",VLOOKUP($A566,#REF!,2,FALSE),IF($B566="CCU",VLOOKUP($A566,#REF!,2,FALSE),IF($B566="MERCADO",VLOOKUP($A566,#REF!,2,FALSE),IF($B566="PLEO",VLOOKUP($A566,#REF!,2,FALSE),IF($B566="SICRO",VLOOKUP($A566,#REF!,2,FALSE),IF($B566="SINAPI",IFERROR((VLOOKUP($A566,#REF!,2,FALSE)),(VLOOKUP($A566,#REF!,2,FALSE))),"-")))))))</f>
        <v>-</v>
      </c>
      <c r="D566" s="95" t="str">
        <f>IF(OR($B566="ANP",$B566="DAER",$B566="CONSULTORIA DNIT",$B566="PREGÃO ELETRÔNICO",$B566="DMLU",$B566="DMAE",$B566="CEEE",$B566="EPTC",$B566="ORSE",$B566="SEINFRA",$B566="CREA",$B566="CAU",$B566="CEHOP",$B566="SIURB",$B566="DER-PR",$B566="SUDECAP",$B566=Aux.!$F$24,$B566=Aux.!$F$25),VLOOKUP($A566,#REF!,4,FALSE),IF($B566="SICRO EQUIP.","H",IF($B566="CCU",VLOOKUP($A566,#REF!,3,FALSE),IF($B566="MERCADO",VLOOKUP($A566,#REF!,10,FALSE),IF($B566="PLEO",VLOOKUP($A566,#REF!,3,FALSE),IF($B566="SICRO",VLOOKUP($A566,#REF!,3,FALSE),IF($B566="SINAPI",IFERROR((VLOOKUP($A566,#REF!,3,FALSE)),(VLOOKUP($A566,#REF!,3,FALSE))),"-")))))))</f>
        <v>-</v>
      </c>
      <c r="E566" s="113" t="str">
        <f>IF(OR($B566="ANP",$B566="DAER",$B566="CONSULTORIA DNIT",$B566="PREGÃO ELETRÔNICO",$B566="DMLU",$B566="DMAE",$B566="CEEE",$B566="EPTC",$B566="ORSE",$B566="SEINFRA",$B566="CREA",$B566="CAU",$B566="CEHOP",$B566="SIURB",$B566="DER-PR",$B566="SUDECAP",$B566=Aux.!$F$24,$B566=Aux.!$F$25),VLOOKUP($A566,#REF!,6,FALSE),IF($B566="CCU",VLOOKUP($A566,#REF!,5,FALSE),IF($B566="MERCADO",VLOOKUP($A566,#REF!,7,FALSE),IF($B566="PLEO",VLOOKUP($A566,#REF!,4,FALSE),IF($B566="SICRO",VLOOKUP($A566,#REF!,5,FALSE),IF($B566="SINAPI",IFERROR((VLOOKUP($A566,#REF!,18,FALSE)),),"-"))))))</f>
        <v>-</v>
      </c>
      <c r="F566" s="113" t="str">
        <f>IF(OR($B566="ANP",$B566="DAER",$B566="CONSULTORIA DNIT",$B566="PREGÃO ELETRÔNICO",$B566="DMLU",$B566="DMAE",$B566="CEEE",$B566="EPTC",$B566="ORSE",$B566="SEINFRA",$B566="CREA",$B566="CAU",$B566="CEHOP",$B566="SIURB",$B566="DER-PR",$B566="SUDECAP",$B566=Aux.!$F$24,$B566=Aux.!$F$25),VLOOKUP($A566,#REF!,7,FALSE),IF($B566="CCU",VLOOKUP($A566,#REF!,6,FALSE),IF($B566="MERCADO",VLOOKUP($A566,#REF!,8,FALSE),IF($B566="PLEO",VLOOKUP($A566,#REF!,4,FALSE),IF($B566="SICRO",VLOOKUP($A566,#REF!,6,FALSE),IF($B566="SINAPI",IFERROR(SUM((VLOOKUP($A566,#REF!,14,FALSE)),VLOOKUP($A566,#REF!,20,FALSE),VLOOKUP($A566,#REF!,22,FALSE)),),"-"))))))</f>
        <v>-</v>
      </c>
      <c r="G566" s="113" t="str">
        <f>IF(OR($B566="ANP",$B566="DAER",$B566="CONSULTORIA DNIT",$B566="PREGÃO ELETRÔNICO",$B566="DMLU",$B566="DMAE",$B566="CEEE",$B566="EPTC",$B566="ORSE",$B566="SEINFRA",$B566="CREA",$B566="CAU",$B566="CEHOP",$B566="SIURB",$B566="DER-PR",$B566="SUDECAP",$B566=Aux.!$F$24,$B566=Aux.!$F$25),VLOOKUP($A566,#REF!,8,FALSE),IF($B566="CCU",VLOOKUP($A566,#REF!,7,FALSE),IF($B566="MERCADO",VLOOKUP($A566,#REF!,9,FALSE),IF($B566="PLEO",VLOOKUP($A566,#REF!,4,FALSE),IF($B566="SICRO",VLOOKUP($A566,#REF!,7,FALSE),IF($B566="SINAPI",IFERROR((VLOOKUP($A566,#REF!,16,FALSE)),(VLOOKUP($A566,#REF!,5,FALSE))),"-"))))))</f>
        <v>-</v>
      </c>
      <c r="H566" s="113" t="str">
        <f>IF(OR($B566="ANP",$B566="DAER",$B566="CONSULTORIA DNIT",$B566="PREGÃO ELETRÔNICO",$B566="DMLU",$B566="DMAE",$B566="CEEE",$B566="EPTC",$B566="ORSE",$B566="SEINFRA",$B566="CREA",$B566="CAU",$B566="CEHOP",$B566="SIURB",$B566="DER-PR",$B566="SUDECAP",$B566=Aux.!$F$24,$B566=Aux.!$F$25),VLOOKUP($A566,#REF!,5,FALSE),IF($B566="CCU",VLOOKUP($A566,#REF!,4,FALSE),IF($B566="MERCADO",VLOOKUP($A566,#REF!,6,FALSE),IF($B566="PLEO",VLOOKUP($A566,#REF!,4,FALSE),IF($B566="SICRO",VLOOKUP($A566,#REF!,4,FALSE),IF($B566="SINAPI",IFERROR((VLOOKUP($A566,#REF!,5,FALSE)),(VLOOKUP($A566,#REF!,5,FALSE))),"-"))))))</f>
        <v>-</v>
      </c>
      <c r="I566" s="114">
        <f>IF($B566="SICRO EQUIP.",VLOOKUP($A566,#REF!,10,FALSE),0)</f>
        <v>0</v>
      </c>
      <c r="J566" s="114">
        <f>IF($B566="SICRO EQUIP.",VLOOKUP($A566,#REF!,11,FALSE),0)</f>
        <v>0</v>
      </c>
      <c r="K566" s="258"/>
      <c r="L566" s="259"/>
      <c r="M566" s="115" t="e">
        <f>VLOOKUP($K566,Reajuste!$A$2:$BW$29,(MATCH($L566,Reajuste!$C$2:$BW$2,0)+2),FALSE)</f>
        <v>#N/A</v>
      </c>
      <c r="N566" s="259"/>
      <c r="O566" s="115" t="e">
        <f>VLOOKUP($K566,Reajuste!$A$2:$CW$29,(MATCH($N566,Reajuste!$C$2:$CW$2,0)+2),FALSE)</f>
        <v>#N/A</v>
      </c>
      <c r="P566" s="113">
        <f t="shared" si="0"/>
        <v>0</v>
      </c>
      <c r="Q566" s="113">
        <f t="shared" si="1"/>
        <v>0</v>
      </c>
      <c r="R566" s="113">
        <f t="shared" si="2"/>
        <v>0</v>
      </c>
      <c r="S566" s="113">
        <f t="shared" si="3"/>
        <v>0</v>
      </c>
      <c r="T566" s="113">
        <f t="shared" si="4"/>
        <v>0</v>
      </c>
      <c r="U566" s="113">
        <f t="shared" si="5"/>
        <v>0</v>
      </c>
      <c r="V566" s="4"/>
      <c r="W566" s="4"/>
      <c r="X566" s="4"/>
      <c r="Y566" s="4"/>
      <c r="Z566" s="4"/>
    </row>
    <row r="567" spans="1:26" ht="14.25" customHeight="1">
      <c r="A567" s="256"/>
      <c r="B567" s="257"/>
      <c r="C567" s="112" t="str">
        <f>IF(OR($B567="ANP",$B567="DAER",$B567="CONSULTORIA DNIT",$B567="PREGÃO ELETRÔNICO",$B567="DMLU",$B567="DMAE",$B567="CEEE",$B567="EPTC",$B567="ORSE",$B567="SEINFRA",$B567="CREA",$B567="CAU",$B567="CEHOP",$B567="SIURB",$B567="DER-PR",$B567="SUDECAP",$B567=Aux.!$F$24,$B567=Aux.!$F$25),VLOOKUP($A567,#REF!,3,FALSE),IF($B567="SICRO EQUIP.",VLOOKUP($A567,#REF!,2,FALSE),IF($B567="CCU",VLOOKUP($A567,#REF!,2,FALSE),IF($B567="MERCADO",VLOOKUP($A567,#REF!,2,FALSE),IF($B567="PLEO",VLOOKUP($A567,#REF!,2,FALSE),IF($B567="SICRO",VLOOKUP($A567,#REF!,2,FALSE),IF($B567="SINAPI",IFERROR((VLOOKUP($A567,#REF!,2,FALSE)),(VLOOKUP($A567,#REF!,2,FALSE))),"-")))))))</f>
        <v>-</v>
      </c>
      <c r="D567" s="95" t="str">
        <f>IF(OR($B567="ANP",$B567="DAER",$B567="CONSULTORIA DNIT",$B567="PREGÃO ELETRÔNICO",$B567="DMLU",$B567="DMAE",$B567="CEEE",$B567="EPTC",$B567="ORSE",$B567="SEINFRA",$B567="CREA",$B567="CAU",$B567="CEHOP",$B567="SIURB",$B567="DER-PR",$B567="SUDECAP",$B567=Aux.!$F$24,$B567=Aux.!$F$25),VLOOKUP($A567,#REF!,4,FALSE),IF($B567="SICRO EQUIP.","H",IF($B567="CCU",VLOOKUP($A567,#REF!,3,FALSE),IF($B567="MERCADO",VLOOKUP($A567,#REF!,10,FALSE),IF($B567="PLEO",VLOOKUP($A567,#REF!,3,FALSE),IF($B567="SICRO",VLOOKUP($A567,#REF!,3,FALSE),IF($B567="SINAPI",IFERROR((VLOOKUP($A567,#REF!,3,FALSE)),(VLOOKUP($A567,#REF!,3,FALSE))),"-")))))))</f>
        <v>-</v>
      </c>
      <c r="E567" s="113" t="str">
        <f>IF(OR($B567="ANP",$B567="DAER",$B567="CONSULTORIA DNIT",$B567="PREGÃO ELETRÔNICO",$B567="DMLU",$B567="DMAE",$B567="CEEE",$B567="EPTC",$B567="ORSE",$B567="SEINFRA",$B567="CREA",$B567="CAU",$B567="CEHOP",$B567="SIURB",$B567="DER-PR",$B567="SUDECAP",$B567=Aux.!$F$24,$B567=Aux.!$F$25),VLOOKUP($A567,#REF!,6,FALSE),IF($B567="CCU",VLOOKUP($A567,#REF!,5,FALSE),IF($B567="MERCADO",VLOOKUP($A567,#REF!,7,FALSE),IF($B567="PLEO",VLOOKUP($A567,#REF!,4,FALSE),IF($B567="SICRO",VLOOKUP($A567,#REF!,5,FALSE),IF($B567="SINAPI",IFERROR((VLOOKUP($A567,#REF!,18,FALSE)),),"-"))))))</f>
        <v>-</v>
      </c>
      <c r="F567" s="113" t="str">
        <f>IF(OR($B567="ANP",$B567="DAER",$B567="CONSULTORIA DNIT",$B567="PREGÃO ELETRÔNICO",$B567="DMLU",$B567="DMAE",$B567="CEEE",$B567="EPTC",$B567="ORSE",$B567="SEINFRA",$B567="CREA",$B567="CAU",$B567="CEHOP",$B567="SIURB",$B567="DER-PR",$B567="SUDECAP",$B567=Aux.!$F$24,$B567=Aux.!$F$25),VLOOKUP($A567,#REF!,7,FALSE),IF($B567="CCU",VLOOKUP($A567,#REF!,6,FALSE),IF($B567="MERCADO",VLOOKUP($A567,#REF!,8,FALSE),IF($B567="PLEO",VLOOKUP($A567,#REF!,4,FALSE),IF($B567="SICRO",VLOOKUP($A567,#REF!,6,FALSE),IF($B567="SINAPI",IFERROR(SUM((VLOOKUP($A567,#REF!,14,FALSE)),VLOOKUP($A567,#REF!,20,FALSE),VLOOKUP($A567,#REF!,22,FALSE)),),"-"))))))</f>
        <v>-</v>
      </c>
      <c r="G567" s="113" t="str">
        <f>IF(OR($B567="ANP",$B567="DAER",$B567="CONSULTORIA DNIT",$B567="PREGÃO ELETRÔNICO",$B567="DMLU",$B567="DMAE",$B567="CEEE",$B567="EPTC",$B567="ORSE",$B567="SEINFRA",$B567="CREA",$B567="CAU",$B567="CEHOP",$B567="SIURB",$B567="DER-PR",$B567="SUDECAP",$B567=Aux.!$F$24,$B567=Aux.!$F$25),VLOOKUP($A567,#REF!,8,FALSE),IF($B567="CCU",VLOOKUP($A567,#REF!,7,FALSE),IF($B567="MERCADO",VLOOKUP($A567,#REF!,9,FALSE),IF($B567="PLEO",VLOOKUP($A567,#REF!,4,FALSE),IF($B567="SICRO",VLOOKUP($A567,#REF!,7,FALSE),IF($B567="SINAPI",IFERROR((VLOOKUP($A567,#REF!,16,FALSE)),(VLOOKUP($A567,#REF!,5,FALSE))),"-"))))))</f>
        <v>-</v>
      </c>
      <c r="H567" s="113" t="str">
        <f>IF(OR($B567="ANP",$B567="DAER",$B567="CONSULTORIA DNIT",$B567="PREGÃO ELETRÔNICO",$B567="DMLU",$B567="DMAE",$B567="CEEE",$B567="EPTC",$B567="ORSE",$B567="SEINFRA",$B567="CREA",$B567="CAU",$B567="CEHOP",$B567="SIURB",$B567="DER-PR",$B567="SUDECAP",$B567=Aux.!$F$24,$B567=Aux.!$F$25),VLOOKUP($A567,#REF!,5,FALSE),IF($B567="CCU",VLOOKUP($A567,#REF!,4,FALSE),IF($B567="MERCADO",VLOOKUP($A567,#REF!,6,FALSE),IF($B567="PLEO",VLOOKUP($A567,#REF!,4,FALSE),IF($B567="SICRO",VLOOKUP($A567,#REF!,4,FALSE),IF($B567="SINAPI",IFERROR((VLOOKUP($A567,#REF!,5,FALSE)),(VLOOKUP($A567,#REF!,5,FALSE))),"-"))))))</f>
        <v>-</v>
      </c>
      <c r="I567" s="114">
        <f>IF($B567="SICRO EQUIP.",VLOOKUP($A567,#REF!,10,FALSE),0)</f>
        <v>0</v>
      </c>
      <c r="J567" s="114">
        <f>IF($B567="SICRO EQUIP.",VLOOKUP($A567,#REF!,11,FALSE),0)</f>
        <v>0</v>
      </c>
      <c r="K567" s="258"/>
      <c r="L567" s="259"/>
      <c r="M567" s="115" t="e">
        <f>VLOOKUP($K567,Reajuste!$A$2:$BW$29,(MATCH($L567,Reajuste!$C$2:$BW$2,0)+2),FALSE)</f>
        <v>#N/A</v>
      </c>
      <c r="N567" s="259"/>
      <c r="O567" s="115" t="e">
        <f>VLOOKUP($K567,Reajuste!$A$2:$CW$29,(MATCH($N567,Reajuste!$C$2:$CW$2,0)+2),FALSE)</f>
        <v>#N/A</v>
      </c>
      <c r="P567" s="113">
        <f t="shared" si="0"/>
        <v>0</v>
      </c>
      <c r="Q567" s="113">
        <f t="shared" si="1"/>
        <v>0</v>
      </c>
      <c r="R567" s="113">
        <f t="shared" si="2"/>
        <v>0</v>
      </c>
      <c r="S567" s="113">
        <f t="shared" si="3"/>
        <v>0</v>
      </c>
      <c r="T567" s="113">
        <f t="shared" si="4"/>
        <v>0</v>
      </c>
      <c r="U567" s="113">
        <f t="shared" si="5"/>
        <v>0</v>
      </c>
      <c r="V567" s="4"/>
      <c r="W567" s="4"/>
      <c r="X567" s="4"/>
      <c r="Y567" s="4"/>
      <c r="Z567" s="4"/>
    </row>
    <row r="568" spans="1:26" ht="14.25" customHeight="1">
      <c r="A568" s="256"/>
      <c r="B568" s="257"/>
      <c r="C568" s="112" t="str">
        <f>IF(OR($B568="ANP",$B568="DAER",$B568="CONSULTORIA DNIT",$B568="PREGÃO ELETRÔNICO",$B568="DMLU",$B568="DMAE",$B568="CEEE",$B568="EPTC",$B568="ORSE",$B568="SEINFRA",$B568="CREA",$B568="CAU",$B568="CEHOP",$B568="SIURB",$B568="DER-PR",$B568="SUDECAP",$B568=Aux.!$F$24,$B568=Aux.!$F$25),VLOOKUP($A568,#REF!,3,FALSE),IF($B568="SICRO EQUIP.",VLOOKUP($A568,#REF!,2,FALSE),IF($B568="CCU",VLOOKUP($A568,#REF!,2,FALSE),IF($B568="MERCADO",VLOOKUP($A568,#REF!,2,FALSE),IF($B568="PLEO",VLOOKUP($A568,#REF!,2,FALSE),IF($B568="SICRO",VLOOKUP($A568,#REF!,2,FALSE),IF($B568="SINAPI",IFERROR((VLOOKUP($A568,#REF!,2,FALSE)),(VLOOKUP($A568,#REF!,2,FALSE))),"-")))))))</f>
        <v>-</v>
      </c>
      <c r="D568" s="95" t="str">
        <f>IF(OR($B568="ANP",$B568="DAER",$B568="CONSULTORIA DNIT",$B568="PREGÃO ELETRÔNICO",$B568="DMLU",$B568="DMAE",$B568="CEEE",$B568="EPTC",$B568="ORSE",$B568="SEINFRA",$B568="CREA",$B568="CAU",$B568="CEHOP",$B568="SIURB",$B568="DER-PR",$B568="SUDECAP",$B568=Aux.!$F$24,$B568=Aux.!$F$25),VLOOKUP($A568,#REF!,4,FALSE),IF($B568="SICRO EQUIP.","H",IF($B568="CCU",VLOOKUP($A568,#REF!,3,FALSE),IF($B568="MERCADO",VLOOKUP($A568,#REF!,10,FALSE),IF($B568="PLEO",VLOOKUP($A568,#REF!,3,FALSE),IF($B568="SICRO",VLOOKUP($A568,#REF!,3,FALSE),IF($B568="SINAPI",IFERROR((VLOOKUP($A568,#REF!,3,FALSE)),(VLOOKUP($A568,#REF!,3,FALSE))),"-")))))))</f>
        <v>-</v>
      </c>
      <c r="E568" s="113" t="str">
        <f>IF(OR($B568="ANP",$B568="DAER",$B568="CONSULTORIA DNIT",$B568="PREGÃO ELETRÔNICO",$B568="DMLU",$B568="DMAE",$B568="CEEE",$B568="EPTC",$B568="ORSE",$B568="SEINFRA",$B568="CREA",$B568="CAU",$B568="CEHOP",$B568="SIURB",$B568="DER-PR",$B568="SUDECAP",$B568=Aux.!$F$24,$B568=Aux.!$F$25),VLOOKUP($A568,#REF!,6,FALSE),IF($B568="CCU",VLOOKUP($A568,#REF!,5,FALSE),IF($B568="MERCADO",VLOOKUP($A568,#REF!,7,FALSE),IF($B568="PLEO",VLOOKUP($A568,#REF!,4,FALSE),IF($B568="SICRO",VLOOKUP($A568,#REF!,5,FALSE),IF($B568="SINAPI",IFERROR((VLOOKUP($A568,#REF!,18,FALSE)),),"-"))))))</f>
        <v>-</v>
      </c>
      <c r="F568" s="113" t="str">
        <f>IF(OR($B568="ANP",$B568="DAER",$B568="CONSULTORIA DNIT",$B568="PREGÃO ELETRÔNICO",$B568="DMLU",$B568="DMAE",$B568="CEEE",$B568="EPTC",$B568="ORSE",$B568="SEINFRA",$B568="CREA",$B568="CAU",$B568="CEHOP",$B568="SIURB",$B568="DER-PR",$B568="SUDECAP",$B568=Aux.!$F$24,$B568=Aux.!$F$25),VLOOKUP($A568,#REF!,7,FALSE),IF($B568="CCU",VLOOKUP($A568,#REF!,6,FALSE),IF($B568="MERCADO",VLOOKUP($A568,#REF!,8,FALSE),IF($B568="PLEO",VLOOKUP($A568,#REF!,4,FALSE),IF($B568="SICRO",VLOOKUP($A568,#REF!,6,FALSE),IF($B568="SINAPI",IFERROR(SUM((VLOOKUP($A568,#REF!,14,FALSE)),VLOOKUP($A568,#REF!,20,FALSE),VLOOKUP($A568,#REF!,22,FALSE)),),"-"))))))</f>
        <v>-</v>
      </c>
      <c r="G568" s="113" t="str">
        <f>IF(OR($B568="ANP",$B568="DAER",$B568="CONSULTORIA DNIT",$B568="PREGÃO ELETRÔNICO",$B568="DMLU",$B568="DMAE",$B568="CEEE",$B568="EPTC",$B568="ORSE",$B568="SEINFRA",$B568="CREA",$B568="CAU",$B568="CEHOP",$B568="SIURB",$B568="DER-PR",$B568="SUDECAP",$B568=Aux.!$F$24,$B568=Aux.!$F$25),VLOOKUP($A568,#REF!,8,FALSE),IF($B568="CCU",VLOOKUP($A568,#REF!,7,FALSE),IF($B568="MERCADO",VLOOKUP($A568,#REF!,9,FALSE),IF($B568="PLEO",VLOOKUP($A568,#REF!,4,FALSE),IF($B568="SICRO",VLOOKUP($A568,#REF!,7,FALSE),IF($B568="SINAPI",IFERROR((VLOOKUP($A568,#REF!,16,FALSE)),(VLOOKUP($A568,#REF!,5,FALSE))),"-"))))))</f>
        <v>-</v>
      </c>
      <c r="H568" s="113" t="str">
        <f>IF(OR($B568="ANP",$B568="DAER",$B568="CONSULTORIA DNIT",$B568="PREGÃO ELETRÔNICO",$B568="DMLU",$B568="DMAE",$B568="CEEE",$B568="EPTC",$B568="ORSE",$B568="SEINFRA",$B568="CREA",$B568="CAU",$B568="CEHOP",$B568="SIURB",$B568="DER-PR",$B568="SUDECAP",$B568=Aux.!$F$24,$B568=Aux.!$F$25),VLOOKUP($A568,#REF!,5,FALSE),IF($B568="CCU",VLOOKUP($A568,#REF!,4,FALSE),IF($B568="MERCADO",VLOOKUP($A568,#REF!,6,FALSE),IF($B568="PLEO",VLOOKUP($A568,#REF!,4,FALSE),IF($B568="SICRO",VLOOKUP($A568,#REF!,4,FALSE),IF($B568="SINAPI",IFERROR((VLOOKUP($A568,#REF!,5,FALSE)),(VLOOKUP($A568,#REF!,5,FALSE))),"-"))))))</f>
        <v>-</v>
      </c>
      <c r="I568" s="114">
        <f>IF($B568="SICRO EQUIP.",VLOOKUP($A568,#REF!,10,FALSE),0)</f>
        <v>0</v>
      </c>
      <c r="J568" s="114">
        <f>IF($B568="SICRO EQUIP.",VLOOKUP($A568,#REF!,11,FALSE),0)</f>
        <v>0</v>
      </c>
      <c r="K568" s="258"/>
      <c r="L568" s="259"/>
      <c r="M568" s="115" t="e">
        <f>VLOOKUP($K568,Reajuste!$A$2:$BW$29,(MATCH($L568,Reajuste!$C$2:$BW$2,0)+2),FALSE)</f>
        <v>#N/A</v>
      </c>
      <c r="N568" s="259"/>
      <c r="O568" s="115" t="e">
        <f>VLOOKUP($K568,Reajuste!$A$2:$CW$29,(MATCH($N568,Reajuste!$C$2:$CW$2,0)+2),FALSE)</f>
        <v>#N/A</v>
      </c>
      <c r="P568" s="113">
        <f t="shared" si="0"/>
        <v>0</v>
      </c>
      <c r="Q568" s="113">
        <f t="shared" si="1"/>
        <v>0</v>
      </c>
      <c r="R568" s="113">
        <f t="shared" si="2"/>
        <v>0</v>
      </c>
      <c r="S568" s="113">
        <f t="shared" si="3"/>
        <v>0</v>
      </c>
      <c r="T568" s="113">
        <f t="shared" si="4"/>
        <v>0</v>
      </c>
      <c r="U568" s="113">
        <f t="shared" si="5"/>
        <v>0</v>
      </c>
      <c r="V568" s="4"/>
      <c r="W568" s="4"/>
      <c r="X568" s="4"/>
      <c r="Y568" s="4"/>
      <c r="Z568" s="4"/>
    </row>
    <row r="569" spans="1:26" ht="14.25" customHeight="1">
      <c r="A569" s="256"/>
      <c r="B569" s="257"/>
      <c r="C569" s="112" t="str">
        <f>IF(OR($B569="ANP",$B569="DAER",$B569="CONSULTORIA DNIT",$B569="PREGÃO ELETRÔNICO",$B569="DMLU",$B569="DMAE",$B569="CEEE",$B569="EPTC",$B569="ORSE",$B569="SEINFRA",$B569="CREA",$B569="CAU",$B569="CEHOP",$B569="SIURB",$B569="DER-PR",$B569="SUDECAP",$B569=Aux.!$F$24,$B569=Aux.!$F$25),VLOOKUP($A569,#REF!,3,FALSE),IF($B569="SICRO EQUIP.",VLOOKUP($A569,#REF!,2,FALSE),IF($B569="CCU",VLOOKUP($A569,#REF!,2,FALSE),IF($B569="MERCADO",VLOOKUP($A569,#REF!,2,FALSE),IF($B569="PLEO",VLOOKUP($A569,#REF!,2,FALSE),IF($B569="SICRO",VLOOKUP($A569,#REF!,2,FALSE),IF($B569="SINAPI",IFERROR((VLOOKUP($A569,#REF!,2,FALSE)),(VLOOKUP($A569,#REF!,2,FALSE))),"-")))))))</f>
        <v>-</v>
      </c>
      <c r="D569" s="95" t="str">
        <f>IF(OR($B569="ANP",$B569="DAER",$B569="CONSULTORIA DNIT",$B569="PREGÃO ELETRÔNICO",$B569="DMLU",$B569="DMAE",$B569="CEEE",$B569="EPTC",$B569="ORSE",$B569="SEINFRA",$B569="CREA",$B569="CAU",$B569="CEHOP",$B569="SIURB",$B569="DER-PR",$B569="SUDECAP",$B569=Aux.!$F$24,$B569=Aux.!$F$25),VLOOKUP($A569,#REF!,4,FALSE),IF($B569="SICRO EQUIP.","H",IF($B569="CCU",VLOOKUP($A569,#REF!,3,FALSE),IF($B569="MERCADO",VLOOKUP($A569,#REF!,10,FALSE),IF($B569="PLEO",VLOOKUP($A569,#REF!,3,FALSE),IF($B569="SICRO",VLOOKUP($A569,#REF!,3,FALSE),IF($B569="SINAPI",IFERROR((VLOOKUP($A569,#REF!,3,FALSE)),(VLOOKUP($A569,#REF!,3,FALSE))),"-")))))))</f>
        <v>-</v>
      </c>
      <c r="E569" s="113" t="str">
        <f>IF(OR($B569="ANP",$B569="DAER",$B569="CONSULTORIA DNIT",$B569="PREGÃO ELETRÔNICO",$B569="DMLU",$B569="DMAE",$B569="CEEE",$B569="EPTC",$B569="ORSE",$B569="SEINFRA",$B569="CREA",$B569="CAU",$B569="CEHOP",$B569="SIURB",$B569="DER-PR",$B569="SUDECAP",$B569=Aux.!$F$24,$B569=Aux.!$F$25),VLOOKUP($A569,#REF!,6,FALSE),IF($B569="CCU",VLOOKUP($A569,#REF!,5,FALSE),IF($B569="MERCADO",VLOOKUP($A569,#REF!,7,FALSE),IF($B569="PLEO",VLOOKUP($A569,#REF!,4,FALSE),IF($B569="SICRO",VLOOKUP($A569,#REF!,5,FALSE),IF($B569="SINAPI",IFERROR((VLOOKUP($A569,#REF!,18,FALSE)),),"-"))))))</f>
        <v>-</v>
      </c>
      <c r="F569" s="113" t="str">
        <f>IF(OR($B569="ANP",$B569="DAER",$B569="CONSULTORIA DNIT",$B569="PREGÃO ELETRÔNICO",$B569="DMLU",$B569="DMAE",$B569="CEEE",$B569="EPTC",$B569="ORSE",$B569="SEINFRA",$B569="CREA",$B569="CAU",$B569="CEHOP",$B569="SIURB",$B569="DER-PR",$B569="SUDECAP",$B569=Aux.!$F$24,$B569=Aux.!$F$25),VLOOKUP($A569,#REF!,7,FALSE),IF($B569="CCU",VLOOKUP($A569,#REF!,6,FALSE),IF($B569="MERCADO",VLOOKUP($A569,#REF!,8,FALSE),IF($B569="PLEO",VLOOKUP($A569,#REF!,4,FALSE),IF($B569="SICRO",VLOOKUP($A569,#REF!,6,FALSE),IF($B569="SINAPI",IFERROR(SUM((VLOOKUP($A569,#REF!,14,FALSE)),VLOOKUP($A569,#REF!,20,FALSE),VLOOKUP($A569,#REF!,22,FALSE)),),"-"))))))</f>
        <v>-</v>
      </c>
      <c r="G569" s="113" t="str">
        <f>IF(OR($B569="ANP",$B569="DAER",$B569="CONSULTORIA DNIT",$B569="PREGÃO ELETRÔNICO",$B569="DMLU",$B569="DMAE",$B569="CEEE",$B569="EPTC",$B569="ORSE",$B569="SEINFRA",$B569="CREA",$B569="CAU",$B569="CEHOP",$B569="SIURB",$B569="DER-PR",$B569="SUDECAP",$B569=Aux.!$F$24,$B569=Aux.!$F$25),VLOOKUP($A569,#REF!,8,FALSE),IF($B569="CCU",VLOOKUP($A569,#REF!,7,FALSE),IF($B569="MERCADO",VLOOKUP($A569,#REF!,9,FALSE),IF($B569="PLEO",VLOOKUP($A569,#REF!,4,FALSE),IF($B569="SICRO",VLOOKUP($A569,#REF!,7,FALSE),IF($B569="SINAPI",IFERROR((VLOOKUP($A569,#REF!,16,FALSE)),(VLOOKUP($A569,#REF!,5,FALSE))),"-"))))))</f>
        <v>-</v>
      </c>
      <c r="H569" s="113" t="str">
        <f>IF(OR($B569="ANP",$B569="DAER",$B569="CONSULTORIA DNIT",$B569="PREGÃO ELETRÔNICO",$B569="DMLU",$B569="DMAE",$B569="CEEE",$B569="EPTC",$B569="ORSE",$B569="SEINFRA",$B569="CREA",$B569="CAU",$B569="CEHOP",$B569="SIURB",$B569="DER-PR",$B569="SUDECAP",$B569=Aux.!$F$24,$B569=Aux.!$F$25),VLOOKUP($A569,#REF!,5,FALSE),IF($B569="CCU",VLOOKUP($A569,#REF!,4,FALSE),IF($B569="MERCADO",VLOOKUP($A569,#REF!,6,FALSE),IF($B569="PLEO",VLOOKUP($A569,#REF!,4,FALSE),IF($B569="SICRO",VLOOKUP($A569,#REF!,4,FALSE),IF($B569="SINAPI",IFERROR((VLOOKUP($A569,#REF!,5,FALSE)),(VLOOKUP($A569,#REF!,5,FALSE))),"-"))))))</f>
        <v>-</v>
      </c>
      <c r="I569" s="114">
        <f>IF($B569="SICRO EQUIP.",VLOOKUP($A569,#REF!,10,FALSE),0)</f>
        <v>0</v>
      </c>
      <c r="J569" s="114">
        <f>IF($B569="SICRO EQUIP.",VLOOKUP($A569,#REF!,11,FALSE),0)</f>
        <v>0</v>
      </c>
      <c r="K569" s="258"/>
      <c r="L569" s="259"/>
      <c r="M569" s="115" t="e">
        <f>VLOOKUP($K569,Reajuste!$A$2:$BW$29,(MATCH($L569,Reajuste!$C$2:$BW$2,0)+2),FALSE)</f>
        <v>#N/A</v>
      </c>
      <c r="N569" s="259"/>
      <c r="O569" s="115" t="e">
        <f>VLOOKUP($K569,Reajuste!$A$2:$CW$29,(MATCH($N569,Reajuste!$C$2:$CW$2,0)+2),FALSE)</f>
        <v>#N/A</v>
      </c>
      <c r="P569" s="113">
        <f t="shared" si="0"/>
        <v>0</v>
      </c>
      <c r="Q569" s="113">
        <f t="shared" si="1"/>
        <v>0</v>
      </c>
      <c r="R569" s="113">
        <f t="shared" si="2"/>
        <v>0</v>
      </c>
      <c r="S569" s="113">
        <f t="shared" si="3"/>
        <v>0</v>
      </c>
      <c r="T569" s="113">
        <f t="shared" si="4"/>
        <v>0</v>
      </c>
      <c r="U569" s="113">
        <f t="shared" si="5"/>
        <v>0</v>
      </c>
      <c r="V569" s="4"/>
      <c r="W569" s="4"/>
      <c r="X569" s="4"/>
      <c r="Y569" s="4"/>
      <c r="Z569" s="4"/>
    </row>
    <row r="570" spans="1:26" ht="14.25" customHeight="1">
      <c r="A570" s="256"/>
      <c r="B570" s="257"/>
      <c r="C570" s="112" t="str">
        <f>IF(OR($B570="ANP",$B570="DAER",$B570="CONSULTORIA DNIT",$B570="PREGÃO ELETRÔNICO",$B570="DMLU",$B570="DMAE",$B570="CEEE",$B570="EPTC",$B570="ORSE",$B570="SEINFRA",$B570="CREA",$B570="CAU",$B570="CEHOP",$B570="SIURB",$B570="DER-PR",$B570="SUDECAP",$B570=Aux.!$F$24,$B570=Aux.!$F$25),VLOOKUP($A570,#REF!,3,FALSE),IF($B570="SICRO EQUIP.",VLOOKUP($A570,#REF!,2,FALSE),IF($B570="CCU",VLOOKUP($A570,#REF!,2,FALSE),IF($B570="MERCADO",VLOOKUP($A570,#REF!,2,FALSE),IF($B570="PLEO",VLOOKUP($A570,#REF!,2,FALSE),IF($B570="SICRO",VLOOKUP($A570,#REF!,2,FALSE),IF($B570="SINAPI",IFERROR((VLOOKUP($A570,#REF!,2,FALSE)),(VLOOKUP($A570,#REF!,2,FALSE))),"-")))))))</f>
        <v>-</v>
      </c>
      <c r="D570" s="95" t="str">
        <f>IF(OR($B570="ANP",$B570="DAER",$B570="CONSULTORIA DNIT",$B570="PREGÃO ELETRÔNICO",$B570="DMLU",$B570="DMAE",$B570="CEEE",$B570="EPTC",$B570="ORSE",$B570="SEINFRA",$B570="CREA",$B570="CAU",$B570="CEHOP",$B570="SIURB",$B570="DER-PR",$B570="SUDECAP",$B570=Aux.!$F$24,$B570=Aux.!$F$25),VLOOKUP($A570,#REF!,4,FALSE),IF($B570="SICRO EQUIP.","H",IF($B570="CCU",VLOOKUP($A570,#REF!,3,FALSE),IF($B570="MERCADO",VLOOKUP($A570,#REF!,10,FALSE),IF($B570="PLEO",VLOOKUP($A570,#REF!,3,FALSE),IF($B570="SICRO",VLOOKUP($A570,#REF!,3,FALSE),IF($B570="SINAPI",IFERROR((VLOOKUP($A570,#REF!,3,FALSE)),(VLOOKUP($A570,#REF!,3,FALSE))),"-")))))))</f>
        <v>-</v>
      </c>
      <c r="E570" s="113" t="str">
        <f>IF(OR($B570="ANP",$B570="DAER",$B570="CONSULTORIA DNIT",$B570="PREGÃO ELETRÔNICO",$B570="DMLU",$B570="DMAE",$B570="CEEE",$B570="EPTC",$B570="ORSE",$B570="SEINFRA",$B570="CREA",$B570="CAU",$B570="CEHOP",$B570="SIURB",$B570="DER-PR",$B570="SUDECAP",$B570=Aux.!$F$24,$B570=Aux.!$F$25),VLOOKUP($A570,#REF!,6,FALSE),IF($B570="CCU",VLOOKUP($A570,#REF!,5,FALSE),IF($B570="MERCADO",VLOOKUP($A570,#REF!,7,FALSE),IF($B570="PLEO",VLOOKUP($A570,#REF!,4,FALSE),IF($B570="SICRO",VLOOKUP($A570,#REF!,5,FALSE),IF($B570="SINAPI",IFERROR((VLOOKUP($A570,#REF!,18,FALSE)),),"-"))))))</f>
        <v>-</v>
      </c>
      <c r="F570" s="113" t="str">
        <f>IF(OR($B570="ANP",$B570="DAER",$B570="CONSULTORIA DNIT",$B570="PREGÃO ELETRÔNICO",$B570="DMLU",$B570="DMAE",$B570="CEEE",$B570="EPTC",$B570="ORSE",$B570="SEINFRA",$B570="CREA",$B570="CAU",$B570="CEHOP",$B570="SIURB",$B570="DER-PR",$B570="SUDECAP",$B570=Aux.!$F$24,$B570=Aux.!$F$25),VLOOKUP($A570,#REF!,7,FALSE),IF($B570="CCU",VLOOKUP($A570,#REF!,6,FALSE),IF($B570="MERCADO",VLOOKUP($A570,#REF!,8,FALSE),IF($B570="PLEO",VLOOKUP($A570,#REF!,4,FALSE),IF($B570="SICRO",VLOOKUP($A570,#REF!,6,FALSE),IF($B570="SINAPI",IFERROR(SUM((VLOOKUP($A570,#REF!,14,FALSE)),VLOOKUP($A570,#REF!,20,FALSE),VLOOKUP($A570,#REF!,22,FALSE)),),"-"))))))</f>
        <v>-</v>
      </c>
      <c r="G570" s="113" t="str">
        <f>IF(OR($B570="ANP",$B570="DAER",$B570="CONSULTORIA DNIT",$B570="PREGÃO ELETRÔNICO",$B570="DMLU",$B570="DMAE",$B570="CEEE",$B570="EPTC",$B570="ORSE",$B570="SEINFRA",$B570="CREA",$B570="CAU",$B570="CEHOP",$B570="SIURB",$B570="DER-PR",$B570="SUDECAP",$B570=Aux.!$F$24,$B570=Aux.!$F$25),VLOOKUP($A570,#REF!,8,FALSE),IF($B570="CCU",VLOOKUP($A570,#REF!,7,FALSE),IF($B570="MERCADO",VLOOKUP($A570,#REF!,9,FALSE),IF($B570="PLEO",VLOOKUP($A570,#REF!,4,FALSE),IF($B570="SICRO",VLOOKUP($A570,#REF!,7,FALSE),IF($B570="SINAPI",IFERROR((VLOOKUP($A570,#REF!,16,FALSE)),(VLOOKUP($A570,#REF!,5,FALSE))),"-"))))))</f>
        <v>-</v>
      </c>
      <c r="H570" s="113" t="str">
        <f>IF(OR($B570="ANP",$B570="DAER",$B570="CONSULTORIA DNIT",$B570="PREGÃO ELETRÔNICO",$B570="DMLU",$B570="DMAE",$B570="CEEE",$B570="EPTC",$B570="ORSE",$B570="SEINFRA",$B570="CREA",$B570="CAU",$B570="CEHOP",$B570="SIURB",$B570="DER-PR",$B570="SUDECAP",$B570=Aux.!$F$24,$B570=Aux.!$F$25),VLOOKUP($A570,#REF!,5,FALSE),IF($B570="CCU",VLOOKUP($A570,#REF!,4,FALSE),IF($B570="MERCADO",VLOOKUP($A570,#REF!,6,FALSE),IF($B570="PLEO",VLOOKUP($A570,#REF!,4,FALSE),IF($B570="SICRO",VLOOKUP($A570,#REF!,4,FALSE),IF($B570="SINAPI",IFERROR((VLOOKUP($A570,#REF!,5,FALSE)),(VLOOKUP($A570,#REF!,5,FALSE))),"-"))))))</f>
        <v>-</v>
      </c>
      <c r="I570" s="114">
        <f>IF($B570="SICRO EQUIP.",VLOOKUP($A570,#REF!,10,FALSE),0)</f>
        <v>0</v>
      </c>
      <c r="J570" s="114">
        <f>IF($B570="SICRO EQUIP.",VLOOKUP($A570,#REF!,11,FALSE),0)</f>
        <v>0</v>
      </c>
      <c r="K570" s="258"/>
      <c r="L570" s="259"/>
      <c r="M570" s="115" t="e">
        <f>VLOOKUP($K570,Reajuste!$A$2:$BW$29,(MATCH($L570,Reajuste!$C$2:$BW$2,0)+2),FALSE)</f>
        <v>#N/A</v>
      </c>
      <c r="N570" s="259"/>
      <c r="O570" s="115" t="e">
        <f>VLOOKUP($K570,Reajuste!$A$2:$CW$29,(MATCH($N570,Reajuste!$C$2:$CW$2,0)+2),FALSE)</f>
        <v>#N/A</v>
      </c>
      <c r="P570" s="113">
        <f t="shared" si="0"/>
        <v>0</v>
      </c>
      <c r="Q570" s="113">
        <f t="shared" si="1"/>
        <v>0</v>
      </c>
      <c r="R570" s="113">
        <f t="shared" si="2"/>
        <v>0</v>
      </c>
      <c r="S570" s="113">
        <f t="shared" si="3"/>
        <v>0</v>
      </c>
      <c r="T570" s="113">
        <f t="shared" si="4"/>
        <v>0</v>
      </c>
      <c r="U570" s="113">
        <f t="shared" si="5"/>
        <v>0</v>
      </c>
      <c r="V570" s="4"/>
      <c r="W570" s="4"/>
      <c r="X570" s="4"/>
      <c r="Y570" s="4"/>
      <c r="Z570" s="4"/>
    </row>
    <row r="571" spans="1:26" ht="14.25" customHeight="1">
      <c r="A571" s="256"/>
      <c r="B571" s="257"/>
      <c r="C571" s="112" t="str">
        <f>IF(OR($B571="ANP",$B571="DAER",$B571="CONSULTORIA DNIT",$B571="PREGÃO ELETRÔNICO",$B571="DMLU",$B571="DMAE",$B571="CEEE",$B571="EPTC",$B571="ORSE",$B571="SEINFRA",$B571="CREA",$B571="CAU",$B571="CEHOP",$B571="SIURB",$B571="DER-PR",$B571="SUDECAP",$B571=Aux.!$F$24,$B571=Aux.!$F$25),VLOOKUP($A571,#REF!,3,FALSE),IF($B571="SICRO EQUIP.",VLOOKUP($A571,#REF!,2,FALSE),IF($B571="CCU",VLOOKUP($A571,#REF!,2,FALSE),IF($B571="MERCADO",VLOOKUP($A571,#REF!,2,FALSE),IF($B571="PLEO",VLOOKUP($A571,#REF!,2,FALSE),IF($B571="SICRO",VLOOKUP($A571,#REF!,2,FALSE),IF($B571="SINAPI",IFERROR((VLOOKUP($A571,#REF!,2,FALSE)),(VLOOKUP($A571,#REF!,2,FALSE))),"-")))))))</f>
        <v>-</v>
      </c>
      <c r="D571" s="95" t="str">
        <f>IF(OR($B571="ANP",$B571="DAER",$B571="CONSULTORIA DNIT",$B571="PREGÃO ELETRÔNICO",$B571="DMLU",$B571="DMAE",$B571="CEEE",$B571="EPTC",$B571="ORSE",$B571="SEINFRA",$B571="CREA",$B571="CAU",$B571="CEHOP",$B571="SIURB",$B571="DER-PR",$B571="SUDECAP",$B571=Aux.!$F$24,$B571=Aux.!$F$25),VLOOKUP($A571,#REF!,4,FALSE),IF($B571="SICRO EQUIP.","H",IF($B571="CCU",VLOOKUP($A571,#REF!,3,FALSE),IF($B571="MERCADO",VLOOKUP($A571,#REF!,10,FALSE),IF($B571="PLEO",VLOOKUP($A571,#REF!,3,FALSE),IF($B571="SICRO",VLOOKUP($A571,#REF!,3,FALSE),IF($B571="SINAPI",IFERROR((VLOOKUP($A571,#REF!,3,FALSE)),(VLOOKUP($A571,#REF!,3,FALSE))),"-")))))))</f>
        <v>-</v>
      </c>
      <c r="E571" s="113" t="str">
        <f>IF(OR($B571="ANP",$B571="DAER",$B571="CONSULTORIA DNIT",$B571="PREGÃO ELETRÔNICO",$B571="DMLU",$B571="DMAE",$B571="CEEE",$B571="EPTC",$B571="ORSE",$B571="SEINFRA",$B571="CREA",$B571="CAU",$B571="CEHOP",$B571="SIURB",$B571="DER-PR",$B571="SUDECAP",$B571=Aux.!$F$24,$B571=Aux.!$F$25),VLOOKUP($A571,#REF!,6,FALSE),IF($B571="CCU",VLOOKUP($A571,#REF!,5,FALSE),IF($B571="MERCADO",VLOOKUP($A571,#REF!,7,FALSE),IF($B571="PLEO",VLOOKUP($A571,#REF!,4,FALSE),IF($B571="SICRO",VLOOKUP($A571,#REF!,5,FALSE),IF($B571="SINAPI",IFERROR((VLOOKUP($A571,#REF!,18,FALSE)),),"-"))))))</f>
        <v>-</v>
      </c>
      <c r="F571" s="113" t="str">
        <f>IF(OR($B571="ANP",$B571="DAER",$B571="CONSULTORIA DNIT",$B571="PREGÃO ELETRÔNICO",$B571="DMLU",$B571="DMAE",$B571="CEEE",$B571="EPTC",$B571="ORSE",$B571="SEINFRA",$B571="CREA",$B571="CAU",$B571="CEHOP",$B571="SIURB",$B571="DER-PR",$B571="SUDECAP",$B571=Aux.!$F$24,$B571=Aux.!$F$25),VLOOKUP($A571,#REF!,7,FALSE),IF($B571="CCU",VLOOKUP($A571,#REF!,6,FALSE),IF($B571="MERCADO",VLOOKUP($A571,#REF!,8,FALSE),IF($B571="PLEO",VLOOKUP($A571,#REF!,4,FALSE),IF($B571="SICRO",VLOOKUP($A571,#REF!,6,FALSE),IF($B571="SINAPI",IFERROR(SUM((VLOOKUP($A571,#REF!,14,FALSE)),VLOOKUP($A571,#REF!,20,FALSE),VLOOKUP($A571,#REF!,22,FALSE)),),"-"))))))</f>
        <v>-</v>
      </c>
      <c r="G571" s="113" t="str">
        <f>IF(OR($B571="ANP",$B571="DAER",$B571="CONSULTORIA DNIT",$B571="PREGÃO ELETRÔNICO",$B571="DMLU",$B571="DMAE",$B571="CEEE",$B571="EPTC",$B571="ORSE",$B571="SEINFRA",$B571="CREA",$B571="CAU",$B571="CEHOP",$B571="SIURB",$B571="DER-PR",$B571="SUDECAP",$B571=Aux.!$F$24,$B571=Aux.!$F$25),VLOOKUP($A571,#REF!,8,FALSE),IF($B571="CCU",VLOOKUP($A571,#REF!,7,FALSE),IF($B571="MERCADO",VLOOKUP($A571,#REF!,9,FALSE),IF($B571="PLEO",VLOOKUP($A571,#REF!,4,FALSE),IF($B571="SICRO",VLOOKUP($A571,#REF!,7,FALSE),IF($B571="SINAPI",IFERROR((VLOOKUP($A571,#REF!,16,FALSE)),(VLOOKUP($A571,#REF!,5,FALSE))),"-"))))))</f>
        <v>-</v>
      </c>
      <c r="H571" s="113" t="str">
        <f>IF(OR($B571="ANP",$B571="DAER",$B571="CONSULTORIA DNIT",$B571="PREGÃO ELETRÔNICO",$B571="DMLU",$B571="DMAE",$B571="CEEE",$B571="EPTC",$B571="ORSE",$B571="SEINFRA",$B571="CREA",$B571="CAU",$B571="CEHOP",$B571="SIURB",$B571="DER-PR",$B571="SUDECAP",$B571=Aux.!$F$24,$B571=Aux.!$F$25),VLOOKUP($A571,#REF!,5,FALSE),IF($B571="CCU",VLOOKUP($A571,#REF!,4,FALSE),IF($B571="MERCADO",VLOOKUP($A571,#REF!,6,FALSE),IF($B571="PLEO",VLOOKUP($A571,#REF!,4,FALSE),IF($B571="SICRO",VLOOKUP($A571,#REF!,4,FALSE),IF($B571="SINAPI",IFERROR((VLOOKUP($A571,#REF!,5,FALSE)),(VLOOKUP($A571,#REF!,5,FALSE))),"-"))))))</f>
        <v>-</v>
      </c>
      <c r="I571" s="114">
        <f>IF($B571="SICRO EQUIP.",VLOOKUP($A571,#REF!,10,FALSE),0)</f>
        <v>0</v>
      </c>
      <c r="J571" s="114">
        <f>IF($B571="SICRO EQUIP.",VLOOKUP($A571,#REF!,11,FALSE),0)</f>
        <v>0</v>
      </c>
      <c r="K571" s="258"/>
      <c r="L571" s="259"/>
      <c r="M571" s="115" t="e">
        <f>VLOOKUP($K571,Reajuste!$A$2:$BW$29,(MATCH($L571,Reajuste!$C$2:$BW$2,0)+2),FALSE)</f>
        <v>#N/A</v>
      </c>
      <c r="N571" s="259"/>
      <c r="O571" s="115" t="e">
        <f>VLOOKUP($K571,Reajuste!$A$2:$CW$29,(MATCH($N571,Reajuste!$C$2:$CW$2,0)+2),FALSE)</f>
        <v>#N/A</v>
      </c>
      <c r="P571" s="113">
        <f t="shared" si="0"/>
        <v>0</v>
      </c>
      <c r="Q571" s="113">
        <f t="shared" si="1"/>
        <v>0</v>
      </c>
      <c r="R571" s="113">
        <f t="shared" si="2"/>
        <v>0</v>
      </c>
      <c r="S571" s="113">
        <f t="shared" si="3"/>
        <v>0</v>
      </c>
      <c r="T571" s="113">
        <f t="shared" si="4"/>
        <v>0</v>
      </c>
      <c r="U571" s="113">
        <f t="shared" si="5"/>
        <v>0</v>
      </c>
      <c r="V571" s="4"/>
      <c r="W571" s="4"/>
      <c r="X571" s="4"/>
      <c r="Y571" s="4"/>
      <c r="Z571" s="4"/>
    </row>
    <row r="572" spans="1:26" ht="14.25" customHeight="1">
      <c r="A572" s="256"/>
      <c r="B572" s="257"/>
      <c r="C572" s="112" t="str">
        <f>IF(OR($B572="ANP",$B572="DAER",$B572="CONSULTORIA DNIT",$B572="PREGÃO ELETRÔNICO",$B572="DMLU",$B572="DMAE",$B572="CEEE",$B572="EPTC",$B572="ORSE",$B572="SEINFRA",$B572="CREA",$B572="CAU",$B572="CEHOP",$B572="SIURB",$B572="DER-PR",$B572="SUDECAP",$B572=Aux.!$F$24,$B572=Aux.!$F$25),VLOOKUP($A572,#REF!,3,FALSE),IF($B572="SICRO EQUIP.",VLOOKUP($A572,#REF!,2,FALSE),IF($B572="CCU",VLOOKUP($A572,#REF!,2,FALSE),IF($B572="MERCADO",VLOOKUP($A572,#REF!,2,FALSE),IF($B572="PLEO",VLOOKUP($A572,#REF!,2,FALSE),IF($B572="SICRO",VLOOKUP($A572,#REF!,2,FALSE),IF($B572="SINAPI",IFERROR((VLOOKUP($A572,#REF!,2,FALSE)),(VLOOKUP($A572,#REF!,2,FALSE))),"-")))))))</f>
        <v>-</v>
      </c>
      <c r="D572" s="95" t="str">
        <f>IF(OR($B572="ANP",$B572="DAER",$B572="CONSULTORIA DNIT",$B572="PREGÃO ELETRÔNICO",$B572="DMLU",$B572="DMAE",$B572="CEEE",$B572="EPTC",$B572="ORSE",$B572="SEINFRA",$B572="CREA",$B572="CAU",$B572="CEHOP",$B572="SIURB",$B572="DER-PR",$B572="SUDECAP",$B572=Aux.!$F$24,$B572=Aux.!$F$25),VLOOKUP($A572,#REF!,4,FALSE),IF($B572="SICRO EQUIP.","H",IF($B572="CCU",VLOOKUP($A572,#REF!,3,FALSE),IF($B572="MERCADO",VLOOKUP($A572,#REF!,10,FALSE),IF($B572="PLEO",VLOOKUP($A572,#REF!,3,FALSE),IF($B572="SICRO",VLOOKUP($A572,#REF!,3,FALSE),IF($B572="SINAPI",IFERROR((VLOOKUP($A572,#REF!,3,FALSE)),(VLOOKUP($A572,#REF!,3,FALSE))),"-")))))))</f>
        <v>-</v>
      </c>
      <c r="E572" s="113" t="str">
        <f>IF(OR($B572="ANP",$B572="DAER",$B572="CONSULTORIA DNIT",$B572="PREGÃO ELETRÔNICO",$B572="DMLU",$B572="DMAE",$B572="CEEE",$B572="EPTC",$B572="ORSE",$B572="SEINFRA",$B572="CREA",$B572="CAU",$B572="CEHOP",$B572="SIURB",$B572="DER-PR",$B572="SUDECAP",$B572=Aux.!$F$24,$B572=Aux.!$F$25),VLOOKUP($A572,#REF!,6,FALSE),IF($B572="CCU",VLOOKUP($A572,#REF!,5,FALSE),IF($B572="MERCADO",VLOOKUP($A572,#REF!,7,FALSE),IF($B572="PLEO",VLOOKUP($A572,#REF!,4,FALSE),IF($B572="SICRO",VLOOKUP($A572,#REF!,5,FALSE),IF($B572="SINAPI",IFERROR((VLOOKUP($A572,#REF!,18,FALSE)),),"-"))))))</f>
        <v>-</v>
      </c>
      <c r="F572" s="113" t="str">
        <f>IF(OR($B572="ANP",$B572="DAER",$B572="CONSULTORIA DNIT",$B572="PREGÃO ELETRÔNICO",$B572="DMLU",$B572="DMAE",$B572="CEEE",$B572="EPTC",$B572="ORSE",$B572="SEINFRA",$B572="CREA",$B572="CAU",$B572="CEHOP",$B572="SIURB",$B572="DER-PR",$B572="SUDECAP",$B572=Aux.!$F$24,$B572=Aux.!$F$25),VLOOKUP($A572,#REF!,7,FALSE),IF($B572="CCU",VLOOKUP($A572,#REF!,6,FALSE),IF($B572="MERCADO",VLOOKUP($A572,#REF!,8,FALSE),IF($B572="PLEO",VLOOKUP($A572,#REF!,4,FALSE),IF($B572="SICRO",VLOOKUP($A572,#REF!,6,FALSE),IF($B572="SINAPI",IFERROR(SUM((VLOOKUP($A572,#REF!,14,FALSE)),VLOOKUP($A572,#REF!,20,FALSE),VLOOKUP($A572,#REF!,22,FALSE)),),"-"))))))</f>
        <v>-</v>
      </c>
      <c r="G572" s="113" t="str">
        <f>IF(OR($B572="ANP",$B572="DAER",$B572="CONSULTORIA DNIT",$B572="PREGÃO ELETRÔNICO",$B572="DMLU",$B572="DMAE",$B572="CEEE",$B572="EPTC",$B572="ORSE",$B572="SEINFRA",$B572="CREA",$B572="CAU",$B572="CEHOP",$B572="SIURB",$B572="DER-PR",$B572="SUDECAP",$B572=Aux.!$F$24,$B572=Aux.!$F$25),VLOOKUP($A572,#REF!,8,FALSE),IF($B572="CCU",VLOOKUP($A572,#REF!,7,FALSE),IF($B572="MERCADO",VLOOKUP($A572,#REF!,9,FALSE),IF($B572="PLEO",VLOOKUP($A572,#REF!,4,FALSE),IF($B572="SICRO",VLOOKUP($A572,#REF!,7,FALSE),IF($B572="SINAPI",IFERROR((VLOOKUP($A572,#REF!,16,FALSE)),(VLOOKUP($A572,#REF!,5,FALSE))),"-"))))))</f>
        <v>-</v>
      </c>
      <c r="H572" s="113" t="str">
        <f>IF(OR($B572="ANP",$B572="DAER",$B572="CONSULTORIA DNIT",$B572="PREGÃO ELETRÔNICO",$B572="DMLU",$B572="DMAE",$B572="CEEE",$B572="EPTC",$B572="ORSE",$B572="SEINFRA",$B572="CREA",$B572="CAU",$B572="CEHOP",$B572="SIURB",$B572="DER-PR",$B572="SUDECAP",$B572=Aux.!$F$24,$B572=Aux.!$F$25),VLOOKUP($A572,#REF!,5,FALSE),IF($B572="CCU",VLOOKUP($A572,#REF!,4,FALSE),IF($B572="MERCADO",VLOOKUP($A572,#REF!,6,FALSE),IF($B572="PLEO",VLOOKUP($A572,#REF!,4,FALSE),IF($B572="SICRO",VLOOKUP($A572,#REF!,4,FALSE),IF($B572="SINAPI",IFERROR((VLOOKUP($A572,#REF!,5,FALSE)),(VLOOKUP($A572,#REF!,5,FALSE))),"-"))))))</f>
        <v>-</v>
      </c>
      <c r="I572" s="114">
        <f>IF($B572="SICRO EQUIP.",VLOOKUP($A572,#REF!,10,FALSE),0)</f>
        <v>0</v>
      </c>
      <c r="J572" s="114">
        <f>IF($B572="SICRO EQUIP.",VLOOKUP($A572,#REF!,11,FALSE),0)</f>
        <v>0</v>
      </c>
      <c r="K572" s="258"/>
      <c r="L572" s="259"/>
      <c r="M572" s="115" t="e">
        <f>VLOOKUP($K572,Reajuste!$A$2:$BW$29,(MATCH($L572,Reajuste!$C$2:$BW$2,0)+2),FALSE)</f>
        <v>#N/A</v>
      </c>
      <c r="N572" s="259"/>
      <c r="O572" s="115" t="e">
        <f>VLOOKUP($K572,Reajuste!$A$2:$CW$29,(MATCH($N572,Reajuste!$C$2:$CW$2,0)+2),FALSE)</f>
        <v>#N/A</v>
      </c>
      <c r="P572" s="113">
        <f t="shared" si="0"/>
        <v>0</v>
      </c>
      <c r="Q572" s="113">
        <f t="shared" si="1"/>
        <v>0</v>
      </c>
      <c r="R572" s="113">
        <f t="shared" si="2"/>
        <v>0</v>
      </c>
      <c r="S572" s="113">
        <f t="shared" si="3"/>
        <v>0</v>
      </c>
      <c r="T572" s="113">
        <f t="shared" si="4"/>
        <v>0</v>
      </c>
      <c r="U572" s="113">
        <f t="shared" si="5"/>
        <v>0</v>
      </c>
      <c r="V572" s="4"/>
      <c r="W572" s="4"/>
      <c r="X572" s="4"/>
      <c r="Y572" s="4"/>
      <c r="Z572" s="4"/>
    </row>
    <row r="573" spans="1:26" ht="14.25" customHeight="1">
      <c r="A573" s="256"/>
      <c r="B573" s="257"/>
      <c r="C573" s="112" t="str">
        <f>IF(OR($B573="ANP",$B573="DAER",$B573="CONSULTORIA DNIT",$B573="PREGÃO ELETRÔNICO",$B573="DMLU",$B573="DMAE",$B573="CEEE",$B573="EPTC",$B573="ORSE",$B573="SEINFRA",$B573="CREA",$B573="CAU",$B573="CEHOP",$B573="SIURB",$B573="DER-PR",$B573="SUDECAP",$B573=Aux.!$F$24,$B573=Aux.!$F$25),VLOOKUP($A573,#REF!,3,FALSE),IF($B573="SICRO EQUIP.",VLOOKUP($A573,#REF!,2,FALSE),IF($B573="CCU",VLOOKUP($A573,#REF!,2,FALSE),IF($B573="MERCADO",VLOOKUP($A573,#REF!,2,FALSE),IF($B573="PLEO",VLOOKUP($A573,#REF!,2,FALSE),IF($B573="SICRO",VLOOKUP($A573,#REF!,2,FALSE),IF($B573="SINAPI",IFERROR((VLOOKUP($A573,#REF!,2,FALSE)),(VLOOKUP($A573,#REF!,2,FALSE))),"-")))))))</f>
        <v>-</v>
      </c>
      <c r="D573" s="95" t="str">
        <f>IF(OR($B573="ANP",$B573="DAER",$B573="CONSULTORIA DNIT",$B573="PREGÃO ELETRÔNICO",$B573="DMLU",$B573="DMAE",$B573="CEEE",$B573="EPTC",$B573="ORSE",$B573="SEINFRA",$B573="CREA",$B573="CAU",$B573="CEHOP",$B573="SIURB",$B573="DER-PR",$B573="SUDECAP",$B573=Aux.!$F$24,$B573=Aux.!$F$25),VLOOKUP($A573,#REF!,4,FALSE),IF($B573="SICRO EQUIP.","H",IF($B573="CCU",VLOOKUP($A573,#REF!,3,FALSE),IF($B573="MERCADO",VLOOKUP($A573,#REF!,10,FALSE),IF($B573="PLEO",VLOOKUP($A573,#REF!,3,FALSE),IF($B573="SICRO",VLOOKUP($A573,#REF!,3,FALSE),IF($B573="SINAPI",IFERROR((VLOOKUP($A573,#REF!,3,FALSE)),(VLOOKUP($A573,#REF!,3,FALSE))),"-")))))))</f>
        <v>-</v>
      </c>
      <c r="E573" s="113" t="str">
        <f>IF(OR($B573="ANP",$B573="DAER",$B573="CONSULTORIA DNIT",$B573="PREGÃO ELETRÔNICO",$B573="DMLU",$B573="DMAE",$B573="CEEE",$B573="EPTC",$B573="ORSE",$B573="SEINFRA",$B573="CREA",$B573="CAU",$B573="CEHOP",$B573="SIURB",$B573="DER-PR",$B573="SUDECAP",$B573=Aux.!$F$24,$B573=Aux.!$F$25),VLOOKUP($A573,#REF!,6,FALSE),IF($B573="CCU",VLOOKUP($A573,#REF!,5,FALSE),IF($B573="MERCADO",VLOOKUP($A573,#REF!,7,FALSE),IF($B573="PLEO",VLOOKUP($A573,#REF!,4,FALSE),IF($B573="SICRO",VLOOKUP($A573,#REF!,5,FALSE),IF($B573="SINAPI",IFERROR((VLOOKUP($A573,#REF!,18,FALSE)),),"-"))))))</f>
        <v>-</v>
      </c>
      <c r="F573" s="113" t="str">
        <f>IF(OR($B573="ANP",$B573="DAER",$B573="CONSULTORIA DNIT",$B573="PREGÃO ELETRÔNICO",$B573="DMLU",$B573="DMAE",$B573="CEEE",$B573="EPTC",$B573="ORSE",$B573="SEINFRA",$B573="CREA",$B573="CAU",$B573="CEHOP",$B573="SIURB",$B573="DER-PR",$B573="SUDECAP",$B573=Aux.!$F$24,$B573=Aux.!$F$25),VLOOKUP($A573,#REF!,7,FALSE),IF($B573="CCU",VLOOKUP($A573,#REF!,6,FALSE),IF($B573="MERCADO",VLOOKUP($A573,#REF!,8,FALSE),IF($B573="PLEO",VLOOKUP($A573,#REF!,4,FALSE),IF($B573="SICRO",VLOOKUP($A573,#REF!,6,FALSE),IF($B573="SINAPI",IFERROR(SUM((VLOOKUP($A573,#REF!,14,FALSE)),VLOOKUP($A573,#REF!,20,FALSE),VLOOKUP($A573,#REF!,22,FALSE)),),"-"))))))</f>
        <v>-</v>
      </c>
      <c r="G573" s="113" t="str">
        <f>IF(OR($B573="ANP",$B573="DAER",$B573="CONSULTORIA DNIT",$B573="PREGÃO ELETRÔNICO",$B573="DMLU",$B573="DMAE",$B573="CEEE",$B573="EPTC",$B573="ORSE",$B573="SEINFRA",$B573="CREA",$B573="CAU",$B573="CEHOP",$B573="SIURB",$B573="DER-PR",$B573="SUDECAP",$B573=Aux.!$F$24,$B573=Aux.!$F$25),VLOOKUP($A573,#REF!,8,FALSE),IF($B573="CCU",VLOOKUP($A573,#REF!,7,FALSE),IF($B573="MERCADO",VLOOKUP($A573,#REF!,9,FALSE),IF($B573="PLEO",VLOOKUP($A573,#REF!,4,FALSE),IF($B573="SICRO",VLOOKUP($A573,#REF!,7,FALSE),IF($B573="SINAPI",IFERROR((VLOOKUP($A573,#REF!,16,FALSE)),(VLOOKUP($A573,#REF!,5,FALSE))),"-"))))))</f>
        <v>-</v>
      </c>
      <c r="H573" s="113" t="str">
        <f>IF(OR($B573="ANP",$B573="DAER",$B573="CONSULTORIA DNIT",$B573="PREGÃO ELETRÔNICO",$B573="DMLU",$B573="DMAE",$B573="CEEE",$B573="EPTC",$B573="ORSE",$B573="SEINFRA",$B573="CREA",$B573="CAU",$B573="CEHOP",$B573="SIURB",$B573="DER-PR",$B573="SUDECAP",$B573=Aux.!$F$24,$B573=Aux.!$F$25),VLOOKUP($A573,#REF!,5,FALSE),IF($B573="CCU",VLOOKUP($A573,#REF!,4,FALSE),IF($B573="MERCADO",VLOOKUP($A573,#REF!,6,FALSE),IF($B573="PLEO",VLOOKUP($A573,#REF!,4,FALSE),IF($B573="SICRO",VLOOKUP($A573,#REF!,4,FALSE),IF($B573="SINAPI",IFERROR((VLOOKUP($A573,#REF!,5,FALSE)),(VLOOKUP($A573,#REF!,5,FALSE))),"-"))))))</f>
        <v>-</v>
      </c>
      <c r="I573" s="114">
        <f>IF($B573="SICRO EQUIP.",VLOOKUP($A573,#REF!,10,FALSE),0)</f>
        <v>0</v>
      </c>
      <c r="J573" s="114">
        <f>IF($B573="SICRO EQUIP.",VLOOKUP($A573,#REF!,11,FALSE),0)</f>
        <v>0</v>
      </c>
      <c r="K573" s="258"/>
      <c r="L573" s="259"/>
      <c r="M573" s="115" t="e">
        <f>VLOOKUP($K573,Reajuste!$A$2:$BW$29,(MATCH($L573,Reajuste!$C$2:$BW$2,0)+2),FALSE)</f>
        <v>#N/A</v>
      </c>
      <c r="N573" s="259"/>
      <c r="O573" s="115" t="e">
        <f>VLOOKUP($K573,Reajuste!$A$2:$CW$29,(MATCH($N573,Reajuste!$C$2:$CW$2,0)+2),FALSE)</f>
        <v>#N/A</v>
      </c>
      <c r="P573" s="113">
        <f t="shared" si="0"/>
        <v>0</v>
      </c>
      <c r="Q573" s="113">
        <f t="shared" si="1"/>
        <v>0</v>
      </c>
      <c r="R573" s="113">
        <f t="shared" si="2"/>
        <v>0</v>
      </c>
      <c r="S573" s="113">
        <f t="shared" si="3"/>
        <v>0</v>
      </c>
      <c r="T573" s="113">
        <f t="shared" si="4"/>
        <v>0</v>
      </c>
      <c r="U573" s="113">
        <f t="shared" si="5"/>
        <v>0</v>
      </c>
      <c r="V573" s="4"/>
      <c r="W573" s="4"/>
      <c r="X573" s="4"/>
      <c r="Y573" s="4"/>
      <c r="Z573" s="4"/>
    </row>
    <row r="574" spans="1:26" ht="14.25" customHeight="1">
      <c r="A574" s="256"/>
      <c r="B574" s="257"/>
      <c r="C574" s="112" t="str">
        <f>IF(OR($B574="ANP",$B574="DAER",$B574="CONSULTORIA DNIT",$B574="PREGÃO ELETRÔNICO",$B574="DMLU",$B574="DMAE",$B574="CEEE",$B574="EPTC",$B574="ORSE",$B574="SEINFRA",$B574="CREA",$B574="CAU",$B574="CEHOP",$B574="SIURB",$B574="DER-PR",$B574="SUDECAP",$B574=Aux.!$F$24,$B574=Aux.!$F$25),VLOOKUP($A574,#REF!,3,FALSE),IF($B574="SICRO EQUIP.",VLOOKUP($A574,#REF!,2,FALSE),IF($B574="CCU",VLOOKUP($A574,#REF!,2,FALSE),IF($B574="MERCADO",VLOOKUP($A574,#REF!,2,FALSE),IF($B574="PLEO",VLOOKUP($A574,#REF!,2,FALSE),IF($B574="SICRO",VLOOKUP($A574,#REF!,2,FALSE),IF($B574="SINAPI",IFERROR((VLOOKUP($A574,#REF!,2,FALSE)),(VLOOKUP($A574,#REF!,2,FALSE))),"-")))))))</f>
        <v>-</v>
      </c>
      <c r="D574" s="95" t="str">
        <f>IF(OR($B574="ANP",$B574="DAER",$B574="CONSULTORIA DNIT",$B574="PREGÃO ELETRÔNICO",$B574="DMLU",$B574="DMAE",$B574="CEEE",$B574="EPTC",$B574="ORSE",$B574="SEINFRA",$B574="CREA",$B574="CAU",$B574="CEHOP",$B574="SIURB",$B574="DER-PR",$B574="SUDECAP",$B574=Aux.!$F$24,$B574=Aux.!$F$25),VLOOKUP($A574,#REF!,4,FALSE),IF($B574="SICRO EQUIP.","H",IF($B574="CCU",VLOOKUP($A574,#REF!,3,FALSE),IF($B574="MERCADO",VLOOKUP($A574,#REF!,10,FALSE),IF($B574="PLEO",VLOOKUP($A574,#REF!,3,FALSE),IF($B574="SICRO",VLOOKUP($A574,#REF!,3,FALSE),IF($B574="SINAPI",IFERROR((VLOOKUP($A574,#REF!,3,FALSE)),(VLOOKUP($A574,#REF!,3,FALSE))),"-")))))))</f>
        <v>-</v>
      </c>
      <c r="E574" s="113" t="str">
        <f>IF(OR($B574="ANP",$B574="DAER",$B574="CONSULTORIA DNIT",$B574="PREGÃO ELETRÔNICO",$B574="DMLU",$B574="DMAE",$B574="CEEE",$B574="EPTC",$B574="ORSE",$B574="SEINFRA",$B574="CREA",$B574="CAU",$B574="CEHOP",$B574="SIURB",$B574="DER-PR",$B574="SUDECAP",$B574=Aux.!$F$24,$B574=Aux.!$F$25),VLOOKUP($A574,#REF!,6,FALSE),IF($B574="CCU",VLOOKUP($A574,#REF!,5,FALSE),IF($B574="MERCADO",VLOOKUP($A574,#REF!,7,FALSE),IF($B574="PLEO",VLOOKUP($A574,#REF!,4,FALSE),IF($B574="SICRO",VLOOKUP($A574,#REF!,5,FALSE),IF($B574="SINAPI",IFERROR((VLOOKUP($A574,#REF!,18,FALSE)),),"-"))))))</f>
        <v>-</v>
      </c>
      <c r="F574" s="113" t="str">
        <f>IF(OR($B574="ANP",$B574="DAER",$B574="CONSULTORIA DNIT",$B574="PREGÃO ELETRÔNICO",$B574="DMLU",$B574="DMAE",$B574="CEEE",$B574="EPTC",$B574="ORSE",$B574="SEINFRA",$B574="CREA",$B574="CAU",$B574="CEHOP",$B574="SIURB",$B574="DER-PR",$B574="SUDECAP",$B574=Aux.!$F$24,$B574=Aux.!$F$25),VLOOKUP($A574,#REF!,7,FALSE),IF($B574="CCU",VLOOKUP($A574,#REF!,6,FALSE),IF($B574="MERCADO",VLOOKUP($A574,#REF!,8,FALSE),IF($B574="PLEO",VLOOKUP($A574,#REF!,4,FALSE),IF($B574="SICRO",VLOOKUP($A574,#REF!,6,FALSE),IF($B574="SINAPI",IFERROR(SUM((VLOOKUP($A574,#REF!,14,FALSE)),VLOOKUP($A574,#REF!,20,FALSE),VLOOKUP($A574,#REF!,22,FALSE)),),"-"))))))</f>
        <v>-</v>
      </c>
      <c r="G574" s="113" t="str">
        <f>IF(OR($B574="ANP",$B574="DAER",$B574="CONSULTORIA DNIT",$B574="PREGÃO ELETRÔNICO",$B574="DMLU",$B574="DMAE",$B574="CEEE",$B574="EPTC",$B574="ORSE",$B574="SEINFRA",$B574="CREA",$B574="CAU",$B574="CEHOP",$B574="SIURB",$B574="DER-PR",$B574="SUDECAP",$B574=Aux.!$F$24,$B574=Aux.!$F$25),VLOOKUP($A574,#REF!,8,FALSE),IF($B574="CCU",VLOOKUP($A574,#REF!,7,FALSE),IF($B574="MERCADO",VLOOKUP($A574,#REF!,9,FALSE),IF($B574="PLEO",VLOOKUP($A574,#REF!,4,FALSE),IF($B574="SICRO",VLOOKUP($A574,#REF!,7,FALSE),IF($B574="SINAPI",IFERROR((VLOOKUP($A574,#REF!,16,FALSE)),(VLOOKUP($A574,#REF!,5,FALSE))),"-"))))))</f>
        <v>-</v>
      </c>
      <c r="H574" s="113" t="str">
        <f>IF(OR($B574="ANP",$B574="DAER",$B574="CONSULTORIA DNIT",$B574="PREGÃO ELETRÔNICO",$B574="DMLU",$B574="DMAE",$B574="CEEE",$B574="EPTC",$B574="ORSE",$B574="SEINFRA",$B574="CREA",$B574="CAU",$B574="CEHOP",$B574="SIURB",$B574="DER-PR",$B574="SUDECAP",$B574=Aux.!$F$24,$B574=Aux.!$F$25),VLOOKUP($A574,#REF!,5,FALSE),IF($B574="CCU",VLOOKUP($A574,#REF!,4,FALSE),IF($B574="MERCADO",VLOOKUP($A574,#REF!,6,FALSE),IF($B574="PLEO",VLOOKUP($A574,#REF!,4,FALSE),IF($B574="SICRO",VLOOKUP($A574,#REF!,4,FALSE),IF($B574="SINAPI",IFERROR((VLOOKUP($A574,#REF!,5,FALSE)),(VLOOKUP($A574,#REF!,5,FALSE))),"-"))))))</f>
        <v>-</v>
      </c>
      <c r="I574" s="114">
        <f>IF($B574="SICRO EQUIP.",VLOOKUP($A574,#REF!,10,FALSE),0)</f>
        <v>0</v>
      </c>
      <c r="J574" s="114">
        <f>IF($B574="SICRO EQUIP.",VLOOKUP($A574,#REF!,11,FALSE),0)</f>
        <v>0</v>
      </c>
      <c r="K574" s="258"/>
      <c r="L574" s="259"/>
      <c r="M574" s="115" t="e">
        <f>VLOOKUP($K574,Reajuste!$A$2:$BW$29,(MATCH($L574,Reajuste!$C$2:$BW$2,0)+2),FALSE)</f>
        <v>#N/A</v>
      </c>
      <c r="N574" s="259"/>
      <c r="O574" s="115" t="e">
        <f>VLOOKUP($K574,Reajuste!$A$2:$CW$29,(MATCH($N574,Reajuste!$C$2:$CW$2,0)+2),FALSE)</f>
        <v>#N/A</v>
      </c>
      <c r="P574" s="113">
        <f t="shared" si="0"/>
        <v>0</v>
      </c>
      <c r="Q574" s="113">
        <f t="shared" si="1"/>
        <v>0</v>
      </c>
      <c r="R574" s="113">
        <f t="shared" si="2"/>
        <v>0</v>
      </c>
      <c r="S574" s="113">
        <f t="shared" si="3"/>
        <v>0</v>
      </c>
      <c r="T574" s="113">
        <f t="shared" si="4"/>
        <v>0</v>
      </c>
      <c r="U574" s="113">
        <f t="shared" si="5"/>
        <v>0</v>
      </c>
      <c r="V574" s="4"/>
      <c r="W574" s="4"/>
      <c r="X574" s="4"/>
      <c r="Y574" s="4"/>
      <c r="Z574" s="4"/>
    </row>
    <row r="575" spans="1:26" ht="14.25" customHeight="1">
      <c r="A575" s="256"/>
      <c r="B575" s="257"/>
      <c r="C575" s="112" t="str">
        <f>IF(OR($B575="ANP",$B575="DAER",$B575="CONSULTORIA DNIT",$B575="PREGÃO ELETRÔNICO",$B575="DMLU",$B575="DMAE",$B575="CEEE",$B575="EPTC",$B575="ORSE",$B575="SEINFRA",$B575="CREA",$B575="CAU",$B575="CEHOP",$B575="SIURB",$B575="DER-PR",$B575="SUDECAP",$B575=Aux.!$F$24,$B575=Aux.!$F$25),VLOOKUP($A575,#REF!,3,FALSE),IF($B575="SICRO EQUIP.",VLOOKUP($A575,#REF!,2,FALSE),IF($B575="CCU",VLOOKUP($A575,#REF!,2,FALSE),IF($B575="MERCADO",VLOOKUP($A575,#REF!,2,FALSE),IF($B575="PLEO",VLOOKUP($A575,#REF!,2,FALSE),IF($B575="SICRO",VLOOKUP($A575,#REF!,2,FALSE),IF($B575="SINAPI",IFERROR((VLOOKUP($A575,#REF!,2,FALSE)),(VLOOKUP($A575,#REF!,2,FALSE))),"-")))))))</f>
        <v>-</v>
      </c>
      <c r="D575" s="95" t="str">
        <f>IF(OR($B575="ANP",$B575="DAER",$B575="CONSULTORIA DNIT",$B575="PREGÃO ELETRÔNICO",$B575="DMLU",$B575="DMAE",$B575="CEEE",$B575="EPTC",$B575="ORSE",$B575="SEINFRA",$B575="CREA",$B575="CAU",$B575="CEHOP",$B575="SIURB",$B575="DER-PR",$B575="SUDECAP",$B575=Aux.!$F$24,$B575=Aux.!$F$25),VLOOKUP($A575,#REF!,4,FALSE),IF($B575="SICRO EQUIP.","H",IF($B575="CCU",VLOOKUP($A575,#REF!,3,FALSE),IF($B575="MERCADO",VLOOKUP($A575,#REF!,10,FALSE),IF($B575="PLEO",VLOOKUP($A575,#REF!,3,FALSE),IF($B575="SICRO",VLOOKUP($A575,#REF!,3,FALSE),IF($B575="SINAPI",IFERROR((VLOOKUP($A575,#REF!,3,FALSE)),(VLOOKUP($A575,#REF!,3,FALSE))),"-")))))))</f>
        <v>-</v>
      </c>
      <c r="E575" s="113" t="str">
        <f>IF(OR($B575="ANP",$B575="DAER",$B575="CONSULTORIA DNIT",$B575="PREGÃO ELETRÔNICO",$B575="DMLU",$B575="DMAE",$B575="CEEE",$B575="EPTC",$B575="ORSE",$B575="SEINFRA",$B575="CREA",$B575="CAU",$B575="CEHOP",$B575="SIURB",$B575="DER-PR",$B575="SUDECAP",$B575=Aux.!$F$24,$B575=Aux.!$F$25),VLOOKUP($A575,#REF!,6,FALSE),IF($B575="CCU",VLOOKUP($A575,#REF!,5,FALSE),IF($B575="MERCADO",VLOOKUP($A575,#REF!,7,FALSE),IF($B575="PLEO",VLOOKUP($A575,#REF!,4,FALSE),IF($B575="SICRO",VLOOKUP($A575,#REF!,5,FALSE),IF($B575="SINAPI",IFERROR((VLOOKUP($A575,#REF!,18,FALSE)),),"-"))))))</f>
        <v>-</v>
      </c>
      <c r="F575" s="113" t="str">
        <f>IF(OR($B575="ANP",$B575="DAER",$B575="CONSULTORIA DNIT",$B575="PREGÃO ELETRÔNICO",$B575="DMLU",$B575="DMAE",$B575="CEEE",$B575="EPTC",$B575="ORSE",$B575="SEINFRA",$B575="CREA",$B575="CAU",$B575="CEHOP",$B575="SIURB",$B575="DER-PR",$B575="SUDECAP",$B575=Aux.!$F$24,$B575=Aux.!$F$25),VLOOKUP($A575,#REF!,7,FALSE),IF($B575="CCU",VLOOKUP($A575,#REF!,6,FALSE),IF($B575="MERCADO",VLOOKUP($A575,#REF!,8,FALSE),IF($B575="PLEO",VLOOKUP($A575,#REF!,4,FALSE),IF($B575="SICRO",VLOOKUP($A575,#REF!,6,FALSE),IF($B575="SINAPI",IFERROR(SUM((VLOOKUP($A575,#REF!,14,FALSE)),VLOOKUP($A575,#REF!,20,FALSE),VLOOKUP($A575,#REF!,22,FALSE)),),"-"))))))</f>
        <v>-</v>
      </c>
      <c r="G575" s="113" t="str">
        <f>IF(OR($B575="ANP",$B575="DAER",$B575="CONSULTORIA DNIT",$B575="PREGÃO ELETRÔNICO",$B575="DMLU",$B575="DMAE",$B575="CEEE",$B575="EPTC",$B575="ORSE",$B575="SEINFRA",$B575="CREA",$B575="CAU",$B575="CEHOP",$B575="SIURB",$B575="DER-PR",$B575="SUDECAP",$B575=Aux.!$F$24,$B575=Aux.!$F$25),VLOOKUP($A575,#REF!,8,FALSE),IF($B575="CCU",VLOOKUP($A575,#REF!,7,FALSE),IF($B575="MERCADO",VLOOKUP($A575,#REF!,9,FALSE),IF($B575="PLEO",VLOOKUP($A575,#REF!,4,FALSE),IF($B575="SICRO",VLOOKUP($A575,#REF!,7,FALSE),IF($B575="SINAPI",IFERROR((VLOOKUP($A575,#REF!,16,FALSE)),(VLOOKUP($A575,#REF!,5,FALSE))),"-"))))))</f>
        <v>-</v>
      </c>
      <c r="H575" s="113" t="str">
        <f>IF(OR($B575="ANP",$B575="DAER",$B575="CONSULTORIA DNIT",$B575="PREGÃO ELETRÔNICO",$B575="DMLU",$B575="DMAE",$B575="CEEE",$B575="EPTC",$B575="ORSE",$B575="SEINFRA",$B575="CREA",$B575="CAU",$B575="CEHOP",$B575="SIURB",$B575="DER-PR",$B575="SUDECAP",$B575=Aux.!$F$24,$B575=Aux.!$F$25),VLOOKUP($A575,#REF!,5,FALSE),IF($B575="CCU",VLOOKUP($A575,#REF!,4,FALSE),IF($B575="MERCADO",VLOOKUP($A575,#REF!,6,FALSE),IF($B575="PLEO",VLOOKUP($A575,#REF!,4,FALSE),IF($B575="SICRO",VLOOKUP($A575,#REF!,4,FALSE),IF($B575="SINAPI",IFERROR((VLOOKUP($A575,#REF!,5,FALSE)),(VLOOKUP($A575,#REF!,5,FALSE))),"-"))))))</f>
        <v>-</v>
      </c>
      <c r="I575" s="114">
        <f>IF($B575="SICRO EQUIP.",VLOOKUP($A575,#REF!,10,FALSE),0)</f>
        <v>0</v>
      </c>
      <c r="J575" s="114">
        <f>IF($B575="SICRO EQUIP.",VLOOKUP($A575,#REF!,11,FALSE),0)</f>
        <v>0</v>
      </c>
      <c r="K575" s="258"/>
      <c r="L575" s="259"/>
      <c r="M575" s="115" t="e">
        <f>VLOOKUP($K575,Reajuste!$A$2:$BW$29,(MATCH($L575,Reajuste!$C$2:$BW$2,0)+2),FALSE)</f>
        <v>#N/A</v>
      </c>
      <c r="N575" s="259"/>
      <c r="O575" s="115" t="e">
        <f>VLOOKUP($K575,Reajuste!$A$2:$CW$29,(MATCH($N575,Reajuste!$C$2:$CW$2,0)+2),FALSE)</f>
        <v>#N/A</v>
      </c>
      <c r="P575" s="113">
        <f t="shared" si="0"/>
        <v>0</v>
      </c>
      <c r="Q575" s="113">
        <f t="shared" si="1"/>
        <v>0</v>
      </c>
      <c r="R575" s="113">
        <f t="shared" si="2"/>
        <v>0</v>
      </c>
      <c r="S575" s="113">
        <f t="shared" si="3"/>
        <v>0</v>
      </c>
      <c r="T575" s="113">
        <f t="shared" si="4"/>
        <v>0</v>
      </c>
      <c r="U575" s="113">
        <f t="shared" si="5"/>
        <v>0</v>
      </c>
      <c r="V575" s="4"/>
      <c r="W575" s="4"/>
      <c r="X575" s="4"/>
      <c r="Y575" s="4"/>
      <c r="Z575" s="4"/>
    </row>
    <row r="576" spans="1:26" ht="14.25" customHeight="1">
      <c r="A576" s="256"/>
      <c r="B576" s="257"/>
      <c r="C576" s="112" t="str">
        <f>IF(OR($B576="ANP",$B576="DAER",$B576="CONSULTORIA DNIT",$B576="PREGÃO ELETRÔNICO",$B576="DMLU",$B576="DMAE",$B576="CEEE",$B576="EPTC",$B576="ORSE",$B576="SEINFRA",$B576="CREA",$B576="CAU",$B576="CEHOP",$B576="SIURB",$B576="DER-PR",$B576="SUDECAP",$B576=Aux.!$F$24,$B576=Aux.!$F$25),VLOOKUP($A576,#REF!,3,FALSE),IF($B576="SICRO EQUIP.",VLOOKUP($A576,#REF!,2,FALSE),IF($B576="CCU",VLOOKUP($A576,#REF!,2,FALSE),IF($B576="MERCADO",VLOOKUP($A576,#REF!,2,FALSE),IF($B576="PLEO",VLOOKUP($A576,#REF!,2,FALSE),IF($B576="SICRO",VLOOKUP($A576,#REF!,2,FALSE),IF($B576="SINAPI",IFERROR((VLOOKUP($A576,#REF!,2,FALSE)),(VLOOKUP($A576,#REF!,2,FALSE))),"-")))))))</f>
        <v>-</v>
      </c>
      <c r="D576" s="95" t="str">
        <f>IF(OR($B576="ANP",$B576="DAER",$B576="CONSULTORIA DNIT",$B576="PREGÃO ELETRÔNICO",$B576="DMLU",$B576="DMAE",$B576="CEEE",$B576="EPTC",$B576="ORSE",$B576="SEINFRA",$B576="CREA",$B576="CAU",$B576="CEHOP",$B576="SIURB",$B576="DER-PR",$B576="SUDECAP",$B576=Aux.!$F$24,$B576=Aux.!$F$25),VLOOKUP($A576,#REF!,4,FALSE),IF($B576="SICRO EQUIP.","H",IF($B576="CCU",VLOOKUP($A576,#REF!,3,FALSE),IF($B576="MERCADO",VLOOKUP($A576,#REF!,10,FALSE),IF($B576="PLEO",VLOOKUP($A576,#REF!,3,FALSE),IF($B576="SICRO",VLOOKUP($A576,#REF!,3,FALSE),IF($B576="SINAPI",IFERROR((VLOOKUP($A576,#REF!,3,FALSE)),(VLOOKUP($A576,#REF!,3,FALSE))),"-")))))))</f>
        <v>-</v>
      </c>
      <c r="E576" s="113" t="str">
        <f>IF(OR($B576="ANP",$B576="DAER",$B576="CONSULTORIA DNIT",$B576="PREGÃO ELETRÔNICO",$B576="DMLU",$B576="DMAE",$B576="CEEE",$B576="EPTC",$B576="ORSE",$B576="SEINFRA",$B576="CREA",$B576="CAU",$B576="CEHOP",$B576="SIURB",$B576="DER-PR",$B576="SUDECAP",$B576=Aux.!$F$24,$B576=Aux.!$F$25),VLOOKUP($A576,#REF!,6,FALSE),IF($B576="CCU",VLOOKUP($A576,#REF!,5,FALSE),IF($B576="MERCADO",VLOOKUP($A576,#REF!,7,FALSE),IF($B576="PLEO",VLOOKUP($A576,#REF!,4,FALSE),IF($B576="SICRO",VLOOKUP($A576,#REF!,5,FALSE),IF($B576="SINAPI",IFERROR((VLOOKUP($A576,#REF!,18,FALSE)),),"-"))))))</f>
        <v>-</v>
      </c>
      <c r="F576" s="113" t="str">
        <f>IF(OR($B576="ANP",$B576="DAER",$B576="CONSULTORIA DNIT",$B576="PREGÃO ELETRÔNICO",$B576="DMLU",$B576="DMAE",$B576="CEEE",$B576="EPTC",$B576="ORSE",$B576="SEINFRA",$B576="CREA",$B576="CAU",$B576="CEHOP",$B576="SIURB",$B576="DER-PR",$B576="SUDECAP",$B576=Aux.!$F$24,$B576=Aux.!$F$25),VLOOKUP($A576,#REF!,7,FALSE),IF($B576="CCU",VLOOKUP($A576,#REF!,6,FALSE),IF($B576="MERCADO",VLOOKUP($A576,#REF!,8,FALSE),IF($B576="PLEO",VLOOKUP($A576,#REF!,4,FALSE),IF($B576="SICRO",VLOOKUP($A576,#REF!,6,FALSE),IF($B576="SINAPI",IFERROR(SUM((VLOOKUP($A576,#REF!,14,FALSE)),VLOOKUP($A576,#REF!,20,FALSE),VLOOKUP($A576,#REF!,22,FALSE)),),"-"))))))</f>
        <v>-</v>
      </c>
      <c r="G576" s="113" t="str">
        <f>IF(OR($B576="ANP",$B576="DAER",$B576="CONSULTORIA DNIT",$B576="PREGÃO ELETRÔNICO",$B576="DMLU",$B576="DMAE",$B576="CEEE",$B576="EPTC",$B576="ORSE",$B576="SEINFRA",$B576="CREA",$B576="CAU",$B576="CEHOP",$B576="SIURB",$B576="DER-PR",$B576="SUDECAP",$B576=Aux.!$F$24,$B576=Aux.!$F$25),VLOOKUP($A576,#REF!,8,FALSE),IF($B576="CCU",VLOOKUP($A576,#REF!,7,FALSE),IF($B576="MERCADO",VLOOKUP($A576,#REF!,9,FALSE),IF($B576="PLEO",VLOOKUP($A576,#REF!,4,FALSE),IF($B576="SICRO",VLOOKUP($A576,#REF!,7,FALSE),IF($B576="SINAPI",IFERROR((VLOOKUP($A576,#REF!,16,FALSE)),(VLOOKUP($A576,#REF!,5,FALSE))),"-"))))))</f>
        <v>-</v>
      </c>
      <c r="H576" s="113" t="str">
        <f>IF(OR($B576="ANP",$B576="DAER",$B576="CONSULTORIA DNIT",$B576="PREGÃO ELETRÔNICO",$B576="DMLU",$B576="DMAE",$B576="CEEE",$B576="EPTC",$B576="ORSE",$B576="SEINFRA",$B576="CREA",$B576="CAU",$B576="CEHOP",$B576="SIURB",$B576="DER-PR",$B576="SUDECAP",$B576=Aux.!$F$24,$B576=Aux.!$F$25),VLOOKUP($A576,#REF!,5,FALSE),IF($B576="CCU",VLOOKUP($A576,#REF!,4,FALSE),IF($B576="MERCADO",VLOOKUP($A576,#REF!,6,FALSE),IF($B576="PLEO",VLOOKUP($A576,#REF!,4,FALSE),IF($B576="SICRO",VLOOKUP($A576,#REF!,4,FALSE),IF($B576="SINAPI",IFERROR((VLOOKUP($A576,#REF!,5,FALSE)),(VLOOKUP($A576,#REF!,5,FALSE))),"-"))))))</f>
        <v>-</v>
      </c>
      <c r="I576" s="114">
        <f>IF($B576="SICRO EQUIP.",VLOOKUP($A576,#REF!,10,FALSE),0)</f>
        <v>0</v>
      </c>
      <c r="J576" s="114">
        <f>IF($B576="SICRO EQUIP.",VLOOKUP($A576,#REF!,11,FALSE),0)</f>
        <v>0</v>
      </c>
      <c r="K576" s="258"/>
      <c r="L576" s="259"/>
      <c r="M576" s="115" t="e">
        <f>VLOOKUP($K576,Reajuste!$A$2:$BW$29,(MATCH($L576,Reajuste!$C$2:$BW$2,0)+2),FALSE)</f>
        <v>#N/A</v>
      </c>
      <c r="N576" s="259"/>
      <c r="O576" s="115" t="e">
        <f>VLOOKUP($K576,Reajuste!$A$2:$CW$29,(MATCH($N576,Reajuste!$C$2:$CW$2,0)+2),FALSE)</f>
        <v>#N/A</v>
      </c>
      <c r="P576" s="113">
        <f t="shared" si="0"/>
        <v>0</v>
      </c>
      <c r="Q576" s="113">
        <f t="shared" si="1"/>
        <v>0</v>
      </c>
      <c r="R576" s="113">
        <f t="shared" si="2"/>
        <v>0</v>
      </c>
      <c r="S576" s="113">
        <f t="shared" si="3"/>
        <v>0</v>
      </c>
      <c r="T576" s="113">
        <f t="shared" si="4"/>
        <v>0</v>
      </c>
      <c r="U576" s="113">
        <f t="shared" si="5"/>
        <v>0</v>
      </c>
      <c r="V576" s="4"/>
      <c r="W576" s="4"/>
      <c r="X576" s="4"/>
      <c r="Y576" s="4"/>
      <c r="Z576" s="4"/>
    </row>
    <row r="577" spans="1:26" ht="14.25" customHeight="1">
      <c r="A577" s="256"/>
      <c r="B577" s="257"/>
      <c r="C577" s="112" t="str">
        <f>IF(OR($B577="ANP",$B577="DAER",$B577="CONSULTORIA DNIT",$B577="PREGÃO ELETRÔNICO",$B577="DMLU",$B577="DMAE",$B577="CEEE",$B577="EPTC",$B577="ORSE",$B577="SEINFRA",$B577="CREA",$B577="CAU",$B577="CEHOP",$B577="SIURB",$B577="DER-PR",$B577="SUDECAP",$B577=Aux.!$F$24,$B577=Aux.!$F$25),VLOOKUP($A577,#REF!,3,FALSE),IF($B577="SICRO EQUIP.",VLOOKUP($A577,#REF!,2,FALSE),IF($B577="CCU",VLOOKUP($A577,#REF!,2,FALSE),IF($B577="MERCADO",VLOOKUP($A577,#REF!,2,FALSE),IF($B577="PLEO",VLOOKUP($A577,#REF!,2,FALSE),IF($B577="SICRO",VLOOKUP($A577,#REF!,2,FALSE),IF($B577="SINAPI",IFERROR((VLOOKUP($A577,#REF!,2,FALSE)),(VLOOKUP($A577,#REF!,2,FALSE))),"-")))))))</f>
        <v>-</v>
      </c>
      <c r="D577" s="95" t="str">
        <f>IF(OR($B577="ANP",$B577="DAER",$B577="CONSULTORIA DNIT",$B577="PREGÃO ELETRÔNICO",$B577="DMLU",$B577="DMAE",$B577="CEEE",$B577="EPTC",$B577="ORSE",$B577="SEINFRA",$B577="CREA",$B577="CAU",$B577="CEHOP",$B577="SIURB",$B577="DER-PR",$B577="SUDECAP",$B577=Aux.!$F$24,$B577=Aux.!$F$25),VLOOKUP($A577,#REF!,4,FALSE),IF($B577="SICRO EQUIP.","H",IF($B577="CCU",VLOOKUP($A577,#REF!,3,FALSE),IF($B577="MERCADO",VLOOKUP($A577,#REF!,10,FALSE),IF($B577="PLEO",VLOOKUP($A577,#REF!,3,FALSE),IF($B577="SICRO",VLOOKUP($A577,#REF!,3,FALSE),IF($B577="SINAPI",IFERROR((VLOOKUP($A577,#REF!,3,FALSE)),(VLOOKUP($A577,#REF!,3,FALSE))),"-")))))))</f>
        <v>-</v>
      </c>
      <c r="E577" s="113" t="str">
        <f>IF(OR($B577="ANP",$B577="DAER",$B577="CONSULTORIA DNIT",$B577="PREGÃO ELETRÔNICO",$B577="DMLU",$B577="DMAE",$B577="CEEE",$B577="EPTC",$B577="ORSE",$B577="SEINFRA",$B577="CREA",$B577="CAU",$B577="CEHOP",$B577="SIURB",$B577="DER-PR",$B577="SUDECAP",$B577=Aux.!$F$24,$B577=Aux.!$F$25),VLOOKUP($A577,#REF!,6,FALSE),IF($B577="CCU",VLOOKUP($A577,#REF!,5,FALSE),IF($B577="MERCADO",VLOOKUP($A577,#REF!,7,FALSE),IF($B577="PLEO",VLOOKUP($A577,#REF!,4,FALSE),IF($B577="SICRO",VLOOKUP($A577,#REF!,5,FALSE),IF($B577="SINAPI",IFERROR((VLOOKUP($A577,#REF!,18,FALSE)),),"-"))))))</f>
        <v>-</v>
      </c>
      <c r="F577" s="113" t="str">
        <f>IF(OR($B577="ANP",$B577="DAER",$B577="CONSULTORIA DNIT",$B577="PREGÃO ELETRÔNICO",$B577="DMLU",$B577="DMAE",$B577="CEEE",$B577="EPTC",$B577="ORSE",$B577="SEINFRA",$B577="CREA",$B577="CAU",$B577="CEHOP",$B577="SIURB",$B577="DER-PR",$B577="SUDECAP",$B577=Aux.!$F$24,$B577=Aux.!$F$25),VLOOKUP($A577,#REF!,7,FALSE),IF($B577="CCU",VLOOKUP($A577,#REF!,6,FALSE),IF($B577="MERCADO",VLOOKUP($A577,#REF!,8,FALSE),IF($B577="PLEO",VLOOKUP($A577,#REF!,4,FALSE),IF($B577="SICRO",VLOOKUP($A577,#REF!,6,FALSE),IF($B577="SINAPI",IFERROR(SUM((VLOOKUP($A577,#REF!,14,FALSE)),VLOOKUP($A577,#REF!,20,FALSE),VLOOKUP($A577,#REF!,22,FALSE)),),"-"))))))</f>
        <v>-</v>
      </c>
      <c r="G577" s="113" t="str">
        <f>IF(OR($B577="ANP",$B577="DAER",$B577="CONSULTORIA DNIT",$B577="PREGÃO ELETRÔNICO",$B577="DMLU",$B577="DMAE",$B577="CEEE",$B577="EPTC",$B577="ORSE",$B577="SEINFRA",$B577="CREA",$B577="CAU",$B577="CEHOP",$B577="SIURB",$B577="DER-PR",$B577="SUDECAP",$B577=Aux.!$F$24,$B577=Aux.!$F$25),VLOOKUP($A577,#REF!,8,FALSE),IF($B577="CCU",VLOOKUP($A577,#REF!,7,FALSE),IF($B577="MERCADO",VLOOKUP($A577,#REF!,9,FALSE),IF($B577="PLEO",VLOOKUP($A577,#REF!,4,FALSE),IF($B577="SICRO",VLOOKUP($A577,#REF!,7,FALSE),IF($B577="SINAPI",IFERROR((VLOOKUP($A577,#REF!,16,FALSE)),(VLOOKUP($A577,#REF!,5,FALSE))),"-"))))))</f>
        <v>-</v>
      </c>
      <c r="H577" s="113" t="str">
        <f>IF(OR($B577="ANP",$B577="DAER",$B577="CONSULTORIA DNIT",$B577="PREGÃO ELETRÔNICO",$B577="DMLU",$B577="DMAE",$B577="CEEE",$B577="EPTC",$B577="ORSE",$B577="SEINFRA",$B577="CREA",$B577="CAU",$B577="CEHOP",$B577="SIURB",$B577="DER-PR",$B577="SUDECAP",$B577=Aux.!$F$24,$B577=Aux.!$F$25),VLOOKUP($A577,#REF!,5,FALSE),IF($B577="CCU",VLOOKUP($A577,#REF!,4,FALSE),IF($B577="MERCADO",VLOOKUP($A577,#REF!,6,FALSE),IF($B577="PLEO",VLOOKUP($A577,#REF!,4,FALSE),IF($B577="SICRO",VLOOKUP($A577,#REF!,4,FALSE),IF($B577="SINAPI",IFERROR((VLOOKUP($A577,#REF!,5,FALSE)),(VLOOKUP($A577,#REF!,5,FALSE))),"-"))))))</f>
        <v>-</v>
      </c>
      <c r="I577" s="114">
        <f>IF($B577="SICRO EQUIP.",VLOOKUP($A577,#REF!,10,FALSE),0)</f>
        <v>0</v>
      </c>
      <c r="J577" s="114">
        <f>IF($B577="SICRO EQUIP.",VLOOKUP($A577,#REF!,11,FALSE),0)</f>
        <v>0</v>
      </c>
      <c r="K577" s="258"/>
      <c r="L577" s="259"/>
      <c r="M577" s="115" t="e">
        <f>VLOOKUP($K577,Reajuste!$A$2:$BW$29,(MATCH($L577,Reajuste!$C$2:$BW$2,0)+2),FALSE)</f>
        <v>#N/A</v>
      </c>
      <c r="N577" s="259"/>
      <c r="O577" s="115" t="e">
        <f>VLOOKUP($K577,Reajuste!$A$2:$CW$29,(MATCH($N577,Reajuste!$C$2:$CW$2,0)+2),FALSE)</f>
        <v>#N/A</v>
      </c>
      <c r="P577" s="113">
        <f t="shared" si="0"/>
        <v>0</v>
      </c>
      <c r="Q577" s="113">
        <f t="shared" si="1"/>
        <v>0</v>
      </c>
      <c r="R577" s="113">
        <f t="shared" si="2"/>
        <v>0</v>
      </c>
      <c r="S577" s="113">
        <f t="shared" si="3"/>
        <v>0</v>
      </c>
      <c r="T577" s="113">
        <f t="shared" si="4"/>
        <v>0</v>
      </c>
      <c r="U577" s="113">
        <f t="shared" si="5"/>
        <v>0</v>
      </c>
      <c r="V577" s="4"/>
      <c r="W577" s="4"/>
      <c r="X577" s="4"/>
      <c r="Y577" s="4"/>
      <c r="Z577" s="4"/>
    </row>
    <row r="578" spans="1:26" ht="14.25" customHeight="1">
      <c r="A578" s="256"/>
      <c r="B578" s="257"/>
      <c r="C578" s="112" t="str">
        <f>IF(OR($B578="ANP",$B578="DAER",$B578="CONSULTORIA DNIT",$B578="PREGÃO ELETRÔNICO",$B578="DMLU",$B578="DMAE",$B578="CEEE",$B578="EPTC",$B578="ORSE",$B578="SEINFRA",$B578="CREA",$B578="CAU",$B578="CEHOP",$B578="SIURB",$B578="DER-PR",$B578="SUDECAP",$B578=Aux.!$F$24,$B578=Aux.!$F$25),VLOOKUP($A578,#REF!,3,FALSE),IF($B578="SICRO EQUIP.",VLOOKUP($A578,#REF!,2,FALSE),IF($B578="CCU",VLOOKUP($A578,#REF!,2,FALSE),IF($B578="MERCADO",VLOOKUP($A578,#REF!,2,FALSE),IF($B578="PLEO",VLOOKUP($A578,#REF!,2,FALSE),IF($B578="SICRO",VLOOKUP($A578,#REF!,2,FALSE),IF($B578="SINAPI",IFERROR((VLOOKUP($A578,#REF!,2,FALSE)),(VLOOKUP($A578,#REF!,2,FALSE))),"-")))))))</f>
        <v>-</v>
      </c>
      <c r="D578" s="95" t="str">
        <f>IF(OR($B578="ANP",$B578="DAER",$B578="CONSULTORIA DNIT",$B578="PREGÃO ELETRÔNICO",$B578="DMLU",$B578="DMAE",$B578="CEEE",$B578="EPTC",$B578="ORSE",$B578="SEINFRA",$B578="CREA",$B578="CAU",$B578="CEHOP",$B578="SIURB",$B578="DER-PR",$B578="SUDECAP",$B578=Aux.!$F$24,$B578=Aux.!$F$25),VLOOKUP($A578,#REF!,4,FALSE),IF($B578="SICRO EQUIP.","H",IF($B578="CCU",VLOOKUP($A578,#REF!,3,FALSE),IF($B578="MERCADO",VLOOKUP($A578,#REF!,10,FALSE),IF($B578="PLEO",VLOOKUP($A578,#REF!,3,FALSE),IF($B578="SICRO",VLOOKUP($A578,#REF!,3,FALSE),IF($B578="SINAPI",IFERROR((VLOOKUP($A578,#REF!,3,FALSE)),(VLOOKUP($A578,#REF!,3,FALSE))),"-")))))))</f>
        <v>-</v>
      </c>
      <c r="E578" s="113" t="str">
        <f>IF(OR($B578="ANP",$B578="DAER",$B578="CONSULTORIA DNIT",$B578="PREGÃO ELETRÔNICO",$B578="DMLU",$B578="DMAE",$B578="CEEE",$B578="EPTC",$B578="ORSE",$B578="SEINFRA",$B578="CREA",$B578="CAU",$B578="CEHOP",$B578="SIURB",$B578="DER-PR",$B578="SUDECAP",$B578=Aux.!$F$24,$B578=Aux.!$F$25),VLOOKUP($A578,#REF!,6,FALSE),IF($B578="CCU",VLOOKUP($A578,#REF!,5,FALSE),IF($B578="MERCADO",VLOOKUP($A578,#REF!,7,FALSE),IF($B578="PLEO",VLOOKUP($A578,#REF!,4,FALSE),IF($B578="SICRO",VLOOKUP($A578,#REF!,5,FALSE),IF($B578="SINAPI",IFERROR((VLOOKUP($A578,#REF!,18,FALSE)),),"-"))))))</f>
        <v>-</v>
      </c>
      <c r="F578" s="113" t="str">
        <f>IF(OR($B578="ANP",$B578="DAER",$B578="CONSULTORIA DNIT",$B578="PREGÃO ELETRÔNICO",$B578="DMLU",$B578="DMAE",$B578="CEEE",$B578="EPTC",$B578="ORSE",$B578="SEINFRA",$B578="CREA",$B578="CAU",$B578="CEHOP",$B578="SIURB",$B578="DER-PR",$B578="SUDECAP",$B578=Aux.!$F$24,$B578=Aux.!$F$25),VLOOKUP($A578,#REF!,7,FALSE),IF($B578="CCU",VLOOKUP($A578,#REF!,6,FALSE),IF($B578="MERCADO",VLOOKUP($A578,#REF!,8,FALSE),IF($B578="PLEO",VLOOKUP($A578,#REF!,4,FALSE),IF($B578="SICRO",VLOOKUP($A578,#REF!,6,FALSE),IF($B578="SINAPI",IFERROR(SUM((VLOOKUP($A578,#REF!,14,FALSE)),VLOOKUP($A578,#REF!,20,FALSE),VLOOKUP($A578,#REF!,22,FALSE)),),"-"))))))</f>
        <v>-</v>
      </c>
      <c r="G578" s="113" t="str">
        <f>IF(OR($B578="ANP",$B578="DAER",$B578="CONSULTORIA DNIT",$B578="PREGÃO ELETRÔNICO",$B578="DMLU",$B578="DMAE",$B578="CEEE",$B578="EPTC",$B578="ORSE",$B578="SEINFRA",$B578="CREA",$B578="CAU",$B578="CEHOP",$B578="SIURB",$B578="DER-PR",$B578="SUDECAP",$B578=Aux.!$F$24,$B578=Aux.!$F$25),VLOOKUP($A578,#REF!,8,FALSE),IF($B578="CCU",VLOOKUP($A578,#REF!,7,FALSE),IF($B578="MERCADO",VLOOKUP($A578,#REF!,9,FALSE),IF($B578="PLEO",VLOOKUP($A578,#REF!,4,FALSE),IF($B578="SICRO",VLOOKUP($A578,#REF!,7,FALSE),IF($B578="SINAPI",IFERROR((VLOOKUP($A578,#REF!,16,FALSE)),(VLOOKUP($A578,#REF!,5,FALSE))),"-"))))))</f>
        <v>-</v>
      </c>
      <c r="H578" s="113" t="str">
        <f>IF(OR($B578="ANP",$B578="DAER",$B578="CONSULTORIA DNIT",$B578="PREGÃO ELETRÔNICO",$B578="DMLU",$B578="DMAE",$B578="CEEE",$B578="EPTC",$B578="ORSE",$B578="SEINFRA",$B578="CREA",$B578="CAU",$B578="CEHOP",$B578="SIURB",$B578="DER-PR",$B578="SUDECAP",$B578=Aux.!$F$24,$B578=Aux.!$F$25),VLOOKUP($A578,#REF!,5,FALSE),IF($B578="CCU",VLOOKUP($A578,#REF!,4,FALSE),IF($B578="MERCADO",VLOOKUP($A578,#REF!,6,FALSE),IF($B578="PLEO",VLOOKUP($A578,#REF!,4,FALSE),IF($B578="SICRO",VLOOKUP($A578,#REF!,4,FALSE),IF($B578="SINAPI",IFERROR((VLOOKUP($A578,#REF!,5,FALSE)),(VLOOKUP($A578,#REF!,5,FALSE))),"-"))))))</f>
        <v>-</v>
      </c>
      <c r="I578" s="114">
        <f>IF($B578="SICRO EQUIP.",VLOOKUP($A578,#REF!,10,FALSE),0)</f>
        <v>0</v>
      </c>
      <c r="J578" s="114">
        <f>IF($B578="SICRO EQUIP.",VLOOKUP($A578,#REF!,11,FALSE),0)</f>
        <v>0</v>
      </c>
      <c r="K578" s="258"/>
      <c r="L578" s="259"/>
      <c r="M578" s="115" t="e">
        <f>VLOOKUP($K578,Reajuste!$A$2:$BW$29,(MATCH($L578,Reajuste!$C$2:$BW$2,0)+2),FALSE)</f>
        <v>#N/A</v>
      </c>
      <c r="N578" s="259"/>
      <c r="O578" s="115" t="e">
        <f>VLOOKUP($K578,Reajuste!$A$2:$CW$29,(MATCH($N578,Reajuste!$C$2:$CW$2,0)+2),FALSE)</f>
        <v>#N/A</v>
      </c>
      <c r="P578" s="113">
        <f t="shared" si="0"/>
        <v>0</v>
      </c>
      <c r="Q578" s="113">
        <f t="shared" si="1"/>
        <v>0</v>
      </c>
      <c r="R578" s="113">
        <f t="shared" si="2"/>
        <v>0</v>
      </c>
      <c r="S578" s="113">
        <f t="shared" si="3"/>
        <v>0</v>
      </c>
      <c r="T578" s="113">
        <f t="shared" si="4"/>
        <v>0</v>
      </c>
      <c r="U578" s="113">
        <f t="shared" si="5"/>
        <v>0</v>
      </c>
      <c r="V578" s="4"/>
      <c r="W578" s="4"/>
      <c r="X578" s="4"/>
      <c r="Y578" s="4"/>
      <c r="Z578" s="4"/>
    </row>
    <row r="579" spans="1:26" ht="14.25" customHeight="1">
      <c r="A579" s="256"/>
      <c r="B579" s="257"/>
      <c r="C579" s="112" t="str">
        <f>IF(OR($B579="ANP",$B579="DAER",$B579="CONSULTORIA DNIT",$B579="PREGÃO ELETRÔNICO",$B579="DMLU",$B579="DMAE",$B579="CEEE",$B579="EPTC",$B579="ORSE",$B579="SEINFRA",$B579="CREA",$B579="CAU",$B579="CEHOP",$B579="SIURB",$B579="DER-PR",$B579="SUDECAP",$B579=Aux.!$F$24,$B579=Aux.!$F$25),VLOOKUP($A579,#REF!,3,FALSE),IF($B579="SICRO EQUIP.",VLOOKUP($A579,#REF!,2,FALSE),IF($B579="CCU",VLOOKUP($A579,#REF!,2,FALSE),IF($B579="MERCADO",VLOOKUP($A579,#REF!,2,FALSE),IF($B579="PLEO",VLOOKUP($A579,#REF!,2,FALSE),IF($B579="SICRO",VLOOKUP($A579,#REF!,2,FALSE),IF($B579="SINAPI",IFERROR((VLOOKUP($A579,#REF!,2,FALSE)),(VLOOKUP($A579,#REF!,2,FALSE))),"-")))))))</f>
        <v>-</v>
      </c>
      <c r="D579" s="95" t="str">
        <f>IF(OR($B579="ANP",$B579="DAER",$B579="CONSULTORIA DNIT",$B579="PREGÃO ELETRÔNICO",$B579="DMLU",$B579="DMAE",$B579="CEEE",$B579="EPTC",$B579="ORSE",$B579="SEINFRA",$B579="CREA",$B579="CAU",$B579="CEHOP",$B579="SIURB",$B579="DER-PR",$B579="SUDECAP",$B579=Aux.!$F$24,$B579=Aux.!$F$25),VLOOKUP($A579,#REF!,4,FALSE),IF($B579="SICRO EQUIP.","H",IF($B579="CCU",VLOOKUP($A579,#REF!,3,FALSE),IF($B579="MERCADO",VLOOKUP($A579,#REF!,10,FALSE),IF($B579="PLEO",VLOOKUP($A579,#REF!,3,FALSE),IF($B579="SICRO",VLOOKUP($A579,#REF!,3,FALSE),IF($B579="SINAPI",IFERROR((VLOOKUP($A579,#REF!,3,FALSE)),(VLOOKUP($A579,#REF!,3,FALSE))),"-")))))))</f>
        <v>-</v>
      </c>
      <c r="E579" s="113" t="str">
        <f>IF(OR($B579="ANP",$B579="DAER",$B579="CONSULTORIA DNIT",$B579="PREGÃO ELETRÔNICO",$B579="DMLU",$B579="DMAE",$B579="CEEE",$B579="EPTC",$B579="ORSE",$B579="SEINFRA",$B579="CREA",$B579="CAU",$B579="CEHOP",$B579="SIURB",$B579="DER-PR",$B579="SUDECAP",$B579=Aux.!$F$24,$B579=Aux.!$F$25),VLOOKUP($A579,#REF!,6,FALSE),IF($B579="CCU",VLOOKUP($A579,#REF!,5,FALSE),IF($B579="MERCADO",VLOOKUP($A579,#REF!,7,FALSE),IF($B579="PLEO",VLOOKUP($A579,#REF!,4,FALSE),IF($B579="SICRO",VLOOKUP($A579,#REF!,5,FALSE),IF($B579="SINAPI",IFERROR((VLOOKUP($A579,#REF!,18,FALSE)),),"-"))))))</f>
        <v>-</v>
      </c>
      <c r="F579" s="113" t="str">
        <f>IF(OR($B579="ANP",$B579="DAER",$B579="CONSULTORIA DNIT",$B579="PREGÃO ELETRÔNICO",$B579="DMLU",$B579="DMAE",$B579="CEEE",$B579="EPTC",$B579="ORSE",$B579="SEINFRA",$B579="CREA",$B579="CAU",$B579="CEHOP",$B579="SIURB",$B579="DER-PR",$B579="SUDECAP",$B579=Aux.!$F$24,$B579=Aux.!$F$25),VLOOKUP($A579,#REF!,7,FALSE),IF($B579="CCU",VLOOKUP($A579,#REF!,6,FALSE),IF($B579="MERCADO",VLOOKUP($A579,#REF!,8,FALSE),IF($B579="PLEO",VLOOKUP($A579,#REF!,4,FALSE),IF($B579="SICRO",VLOOKUP($A579,#REF!,6,FALSE),IF($B579="SINAPI",IFERROR(SUM((VLOOKUP($A579,#REF!,14,FALSE)),VLOOKUP($A579,#REF!,20,FALSE),VLOOKUP($A579,#REF!,22,FALSE)),),"-"))))))</f>
        <v>-</v>
      </c>
      <c r="G579" s="113" t="str">
        <f>IF(OR($B579="ANP",$B579="DAER",$B579="CONSULTORIA DNIT",$B579="PREGÃO ELETRÔNICO",$B579="DMLU",$B579="DMAE",$B579="CEEE",$B579="EPTC",$B579="ORSE",$B579="SEINFRA",$B579="CREA",$B579="CAU",$B579="CEHOP",$B579="SIURB",$B579="DER-PR",$B579="SUDECAP",$B579=Aux.!$F$24,$B579=Aux.!$F$25),VLOOKUP($A579,#REF!,8,FALSE),IF($B579="CCU",VLOOKUP($A579,#REF!,7,FALSE),IF($B579="MERCADO",VLOOKUP($A579,#REF!,9,FALSE),IF($B579="PLEO",VLOOKUP($A579,#REF!,4,FALSE),IF($B579="SICRO",VLOOKUP($A579,#REF!,7,FALSE),IF($B579="SINAPI",IFERROR((VLOOKUP($A579,#REF!,16,FALSE)),(VLOOKUP($A579,#REF!,5,FALSE))),"-"))))))</f>
        <v>-</v>
      </c>
      <c r="H579" s="113" t="str">
        <f>IF(OR($B579="ANP",$B579="DAER",$B579="CONSULTORIA DNIT",$B579="PREGÃO ELETRÔNICO",$B579="DMLU",$B579="DMAE",$B579="CEEE",$B579="EPTC",$B579="ORSE",$B579="SEINFRA",$B579="CREA",$B579="CAU",$B579="CEHOP",$B579="SIURB",$B579="DER-PR",$B579="SUDECAP",$B579=Aux.!$F$24,$B579=Aux.!$F$25),VLOOKUP($A579,#REF!,5,FALSE),IF($B579="CCU",VLOOKUP($A579,#REF!,4,FALSE),IF($B579="MERCADO",VLOOKUP($A579,#REF!,6,FALSE),IF($B579="PLEO",VLOOKUP($A579,#REF!,4,FALSE),IF($B579="SICRO",VLOOKUP($A579,#REF!,4,FALSE),IF($B579="SINAPI",IFERROR((VLOOKUP($A579,#REF!,5,FALSE)),(VLOOKUP($A579,#REF!,5,FALSE))),"-"))))))</f>
        <v>-</v>
      </c>
      <c r="I579" s="114">
        <f>IF($B579="SICRO EQUIP.",VLOOKUP($A579,#REF!,10,FALSE),0)</f>
        <v>0</v>
      </c>
      <c r="J579" s="114">
        <f>IF($B579="SICRO EQUIP.",VLOOKUP($A579,#REF!,11,FALSE),0)</f>
        <v>0</v>
      </c>
      <c r="K579" s="258"/>
      <c r="L579" s="259"/>
      <c r="M579" s="115" t="e">
        <f>VLOOKUP($K579,Reajuste!$A$2:$BW$29,(MATCH($L579,Reajuste!$C$2:$BW$2,0)+2),FALSE)</f>
        <v>#N/A</v>
      </c>
      <c r="N579" s="259"/>
      <c r="O579" s="115" t="e">
        <f>VLOOKUP($K579,Reajuste!$A$2:$CW$29,(MATCH($N579,Reajuste!$C$2:$CW$2,0)+2),FALSE)</f>
        <v>#N/A</v>
      </c>
      <c r="P579" s="113">
        <f t="shared" si="0"/>
        <v>0</v>
      </c>
      <c r="Q579" s="113">
        <f t="shared" si="1"/>
        <v>0</v>
      </c>
      <c r="R579" s="113">
        <f t="shared" si="2"/>
        <v>0</v>
      </c>
      <c r="S579" s="113">
        <f t="shared" si="3"/>
        <v>0</v>
      </c>
      <c r="T579" s="113">
        <f t="shared" si="4"/>
        <v>0</v>
      </c>
      <c r="U579" s="113">
        <f t="shared" si="5"/>
        <v>0</v>
      </c>
      <c r="V579" s="4"/>
      <c r="W579" s="4"/>
      <c r="X579" s="4"/>
      <c r="Y579" s="4"/>
      <c r="Z579" s="4"/>
    </row>
    <row r="580" spans="1:26" ht="14.25" customHeight="1">
      <c r="A580" s="256"/>
      <c r="B580" s="257"/>
      <c r="C580" s="112" t="str">
        <f>IF(OR($B580="ANP",$B580="DAER",$B580="CONSULTORIA DNIT",$B580="PREGÃO ELETRÔNICO",$B580="DMLU",$B580="DMAE",$B580="CEEE",$B580="EPTC",$B580="ORSE",$B580="SEINFRA",$B580="CREA",$B580="CAU",$B580="CEHOP",$B580="SIURB",$B580="DER-PR",$B580="SUDECAP",$B580=Aux.!$F$24,$B580=Aux.!$F$25),VLOOKUP($A580,#REF!,3,FALSE),IF($B580="SICRO EQUIP.",VLOOKUP($A580,#REF!,2,FALSE),IF($B580="CCU",VLOOKUP($A580,#REF!,2,FALSE),IF($B580="MERCADO",VLOOKUP($A580,#REF!,2,FALSE),IF($B580="PLEO",VLOOKUP($A580,#REF!,2,FALSE),IF($B580="SICRO",VLOOKUP($A580,#REF!,2,FALSE),IF($B580="SINAPI",IFERROR((VLOOKUP($A580,#REF!,2,FALSE)),(VLOOKUP($A580,#REF!,2,FALSE))),"-")))))))</f>
        <v>-</v>
      </c>
      <c r="D580" s="95" t="str">
        <f>IF(OR($B580="ANP",$B580="DAER",$B580="CONSULTORIA DNIT",$B580="PREGÃO ELETRÔNICO",$B580="DMLU",$B580="DMAE",$B580="CEEE",$B580="EPTC",$B580="ORSE",$B580="SEINFRA",$B580="CREA",$B580="CAU",$B580="CEHOP",$B580="SIURB",$B580="DER-PR",$B580="SUDECAP",$B580=Aux.!$F$24,$B580=Aux.!$F$25),VLOOKUP($A580,#REF!,4,FALSE),IF($B580="SICRO EQUIP.","H",IF($B580="CCU",VLOOKUP($A580,#REF!,3,FALSE),IF($B580="MERCADO",VLOOKUP($A580,#REF!,10,FALSE),IF($B580="PLEO",VLOOKUP($A580,#REF!,3,FALSE),IF($B580="SICRO",VLOOKUP($A580,#REF!,3,FALSE),IF($B580="SINAPI",IFERROR((VLOOKUP($A580,#REF!,3,FALSE)),(VLOOKUP($A580,#REF!,3,FALSE))),"-")))))))</f>
        <v>-</v>
      </c>
      <c r="E580" s="113" t="str">
        <f>IF(OR($B580="ANP",$B580="DAER",$B580="CONSULTORIA DNIT",$B580="PREGÃO ELETRÔNICO",$B580="DMLU",$B580="DMAE",$B580="CEEE",$B580="EPTC",$B580="ORSE",$B580="SEINFRA",$B580="CREA",$B580="CAU",$B580="CEHOP",$B580="SIURB",$B580="DER-PR",$B580="SUDECAP",$B580=Aux.!$F$24,$B580=Aux.!$F$25),VLOOKUP($A580,#REF!,6,FALSE),IF($B580="CCU",VLOOKUP($A580,#REF!,5,FALSE),IF($B580="MERCADO",VLOOKUP($A580,#REF!,7,FALSE),IF($B580="PLEO",VLOOKUP($A580,#REF!,4,FALSE),IF($B580="SICRO",VLOOKUP($A580,#REF!,5,FALSE),IF($B580="SINAPI",IFERROR((VLOOKUP($A580,#REF!,18,FALSE)),),"-"))))))</f>
        <v>-</v>
      </c>
      <c r="F580" s="113" t="str">
        <f>IF(OR($B580="ANP",$B580="DAER",$B580="CONSULTORIA DNIT",$B580="PREGÃO ELETRÔNICO",$B580="DMLU",$B580="DMAE",$B580="CEEE",$B580="EPTC",$B580="ORSE",$B580="SEINFRA",$B580="CREA",$B580="CAU",$B580="CEHOP",$B580="SIURB",$B580="DER-PR",$B580="SUDECAP",$B580=Aux.!$F$24,$B580=Aux.!$F$25),VLOOKUP($A580,#REF!,7,FALSE),IF($B580="CCU",VLOOKUP($A580,#REF!,6,FALSE),IF($B580="MERCADO",VLOOKUP($A580,#REF!,8,FALSE),IF($B580="PLEO",VLOOKUP($A580,#REF!,4,FALSE),IF($B580="SICRO",VLOOKUP($A580,#REF!,6,FALSE),IF($B580="SINAPI",IFERROR(SUM((VLOOKUP($A580,#REF!,14,FALSE)),VLOOKUP($A580,#REF!,20,FALSE),VLOOKUP($A580,#REF!,22,FALSE)),),"-"))))))</f>
        <v>-</v>
      </c>
      <c r="G580" s="113" t="str">
        <f>IF(OR($B580="ANP",$B580="DAER",$B580="CONSULTORIA DNIT",$B580="PREGÃO ELETRÔNICO",$B580="DMLU",$B580="DMAE",$B580="CEEE",$B580="EPTC",$B580="ORSE",$B580="SEINFRA",$B580="CREA",$B580="CAU",$B580="CEHOP",$B580="SIURB",$B580="DER-PR",$B580="SUDECAP",$B580=Aux.!$F$24,$B580=Aux.!$F$25),VLOOKUP($A580,#REF!,8,FALSE),IF($B580="CCU",VLOOKUP($A580,#REF!,7,FALSE),IF($B580="MERCADO",VLOOKUP($A580,#REF!,9,FALSE),IF($B580="PLEO",VLOOKUP($A580,#REF!,4,FALSE),IF($B580="SICRO",VLOOKUP($A580,#REF!,7,FALSE),IF($B580="SINAPI",IFERROR((VLOOKUP($A580,#REF!,16,FALSE)),(VLOOKUP($A580,#REF!,5,FALSE))),"-"))))))</f>
        <v>-</v>
      </c>
      <c r="H580" s="113" t="str">
        <f>IF(OR($B580="ANP",$B580="DAER",$B580="CONSULTORIA DNIT",$B580="PREGÃO ELETRÔNICO",$B580="DMLU",$B580="DMAE",$B580="CEEE",$B580="EPTC",$B580="ORSE",$B580="SEINFRA",$B580="CREA",$B580="CAU",$B580="CEHOP",$B580="SIURB",$B580="DER-PR",$B580="SUDECAP",$B580=Aux.!$F$24,$B580=Aux.!$F$25),VLOOKUP($A580,#REF!,5,FALSE),IF($B580="CCU",VLOOKUP($A580,#REF!,4,FALSE),IF($B580="MERCADO",VLOOKUP($A580,#REF!,6,FALSE),IF($B580="PLEO",VLOOKUP($A580,#REF!,4,FALSE),IF($B580="SICRO",VLOOKUP($A580,#REF!,4,FALSE),IF($B580="SINAPI",IFERROR((VLOOKUP($A580,#REF!,5,FALSE)),(VLOOKUP($A580,#REF!,5,FALSE))),"-"))))))</f>
        <v>-</v>
      </c>
      <c r="I580" s="114">
        <f>IF($B580="SICRO EQUIP.",VLOOKUP($A580,#REF!,10,FALSE),0)</f>
        <v>0</v>
      </c>
      <c r="J580" s="114">
        <f>IF($B580="SICRO EQUIP.",VLOOKUP($A580,#REF!,11,FALSE),0)</f>
        <v>0</v>
      </c>
      <c r="K580" s="258"/>
      <c r="L580" s="259"/>
      <c r="M580" s="115" t="e">
        <f>VLOOKUP($K580,Reajuste!$A$2:$BW$29,(MATCH($L580,Reajuste!$C$2:$BW$2,0)+2),FALSE)</f>
        <v>#N/A</v>
      </c>
      <c r="N580" s="259"/>
      <c r="O580" s="115" t="e">
        <f>VLOOKUP($K580,Reajuste!$A$2:$CW$29,(MATCH($N580,Reajuste!$C$2:$CW$2,0)+2),FALSE)</f>
        <v>#N/A</v>
      </c>
      <c r="P580" s="113">
        <f t="shared" si="0"/>
        <v>0</v>
      </c>
      <c r="Q580" s="113">
        <f t="shared" si="1"/>
        <v>0</v>
      </c>
      <c r="R580" s="113">
        <f t="shared" si="2"/>
        <v>0</v>
      </c>
      <c r="S580" s="113">
        <f t="shared" si="3"/>
        <v>0</v>
      </c>
      <c r="T580" s="113">
        <f t="shared" si="4"/>
        <v>0</v>
      </c>
      <c r="U580" s="113">
        <f t="shared" si="5"/>
        <v>0</v>
      </c>
      <c r="V580" s="4"/>
      <c r="W580" s="4"/>
      <c r="X580" s="4"/>
      <c r="Y580" s="4"/>
      <c r="Z580" s="4"/>
    </row>
    <row r="581" spans="1:26" ht="14.25" customHeight="1">
      <c r="A581" s="256"/>
      <c r="B581" s="257"/>
      <c r="C581" s="112" t="str">
        <f>IF(OR($B581="ANP",$B581="DAER",$B581="CONSULTORIA DNIT",$B581="PREGÃO ELETRÔNICO",$B581="DMLU",$B581="DMAE",$B581="CEEE",$B581="EPTC",$B581="ORSE",$B581="SEINFRA",$B581="CREA",$B581="CAU",$B581="CEHOP",$B581="SIURB",$B581="DER-PR",$B581="SUDECAP",$B581=Aux.!$F$24,$B581=Aux.!$F$25),VLOOKUP($A581,#REF!,3,FALSE),IF($B581="SICRO EQUIP.",VLOOKUP($A581,#REF!,2,FALSE),IF($B581="CCU",VLOOKUP($A581,#REF!,2,FALSE),IF($B581="MERCADO",VLOOKUP($A581,#REF!,2,FALSE),IF($B581="PLEO",VLOOKUP($A581,#REF!,2,FALSE),IF($B581="SICRO",VLOOKUP($A581,#REF!,2,FALSE),IF($B581="SINAPI",IFERROR((VLOOKUP($A581,#REF!,2,FALSE)),(VLOOKUP($A581,#REF!,2,FALSE))),"-")))))))</f>
        <v>-</v>
      </c>
      <c r="D581" s="95" t="str">
        <f>IF(OR($B581="ANP",$B581="DAER",$B581="CONSULTORIA DNIT",$B581="PREGÃO ELETRÔNICO",$B581="DMLU",$B581="DMAE",$B581="CEEE",$B581="EPTC",$B581="ORSE",$B581="SEINFRA",$B581="CREA",$B581="CAU",$B581="CEHOP",$B581="SIURB",$B581="DER-PR",$B581="SUDECAP",$B581=Aux.!$F$24,$B581=Aux.!$F$25),VLOOKUP($A581,#REF!,4,FALSE),IF($B581="SICRO EQUIP.","H",IF($B581="CCU",VLOOKUP($A581,#REF!,3,FALSE),IF($B581="MERCADO",VLOOKUP($A581,#REF!,10,FALSE),IF($B581="PLEO",VLOOKUP($A581,#REF!,3,FALSE),IF($B581="SICRO",VLOOKUP($A581,#REF!,3,FALSE),IF($B581="SINAPI",IFERROR((VLOOKUP($A581,#REF!,3,FALSE)),(VLOOKUP($A581,#REF!,3,FALSE))),"-")))))))</f>
        <v>-</v>
      </c>
      <c r="E581" s="113" t="str">
        <f>IF(OR($B581="ANP",$B581="DAER",$B581="CONSULTORIA DNIT",$B581="PREGÃO ELETRÔNICO",$B581="DMLU",$B581="DMAE",$B581="CEEE",$B581="EPTC",$B581="ORSE",$B581="SEINFRA",$B581="CREA",$B581="CAU",$B581="CEHOP",$B581="SIURB",$B581="DER-PR",$B581="SUDECAP",$B581=Aux.!$F$24,$B581=Aux.!$F$25),VLOOKUP($A581,#REF!,6,FALSE),IF($B581="CCU",VLOOKUP($A581,#REF!,5,FALSE),IF($B581="MERCADO",VLOOKUP($A581,#REF!,7,FALSE),IF($B581="PLEO",VLOOKUP($A581,#REF!,4,FALSE),IF($B581="SICRO",VLOOKUP($A581,#REF!,5,FALSE),IF($B581="SINAPI",IFERROR((VLOOKUP($A581,#REF!,18,FALSE)),),"-"))))))</f>
        <v>-</v>
      </c>
      <c r="F581" s="113" t="str">
        <f>IF(OR($B581="ANP",$B581="DAER",$B581="CONSULTORIA DNIT",$B581="PREGÃO ELETRÔNICO",$B581="DMLU",$B581="DMAE",$B581="CEEE",$B581="EPTC",$B581="ORSE",$B581="SEINFRA",$B581="CREA",$B581="CAU",$B581="CEHOP",$B581="SIURB",$B581="DER-PR",$B581="SUDECAP",$B581=Aux.!$F$24,$B581=Aux.!$F$25),VLOOKUP($A581,#REF!,7,FALSE),IF($B581="CCU",VLOOKUP($A581,#REF!,6,FALSE),IF($B581="MERCADO",VLOOKUP($A581,#REF!,8,FALSE),IF($B581="PLEO",VLOOKUP($A581,#REF!,4,FALSE),IF($B581="SICRO",VLOOKUP($A581,#REF!,6,FALSE),IF($B581="SINAPI",IFERROR(SUM((VLOOKUP($A581,#REF!,14,FALSE)),VLOOKUP($A581,#REF!,20,FALSE),VLOOKUP($A581,#REF!,22,FALSE)),),"-"))))))</f>
        <v>-</v>
      </c>
      <c r="G581" s="113" t="str">
        <f>IF(OR($B581="ANP",$B581="DAER",$B581="CONSULTORIA DNIT",$B581="PREGÃO ELETRÔNICO",$B581="DMLU",$B581="DMAE",$B581="CEEE",$B581="EPTC",$B581="ORSE",$B581="SEINFRA",$B581="CREA",$B581="CAU",$B581="CEHOP",$B581="SIURB",$B581="DER-PR",$B581="SUDECAP",$B581=Aux.!$F$24,$B581=Aux.!$F$25),VLOOKUP($A581,#REF!,8,FALSE),IF($B581="CCU",VLOOKUP($A581,#REF!,7,FALSE),IF($B581="MERCADO",VLOOKUP($A581,#REF!,9,FALSE),IF($B581="PLEO",VLOOKUP($A581,#REF!,4,FALSE),IF($B581="SICRO",VLOOKUP($A581,#REF!,7,FALSE),IF($B581="SINAPI",IFERROR((VLOOKUP($A581,#REF!,16,FALSE)),(VLOOKUP($A581,#REF!,5,FALSE))),"-"))))))</f>
        <v>-</v>
      </c>
      <c r="H581" s="113" t="str">
        <f>IF(OR($B581="ANP",$B581="DAER",$B581="CONSULTORIA DNIT",$B581="PREGÃO ELETRÔNICO",$B581="DMLU",$B581="DMAE",$B581="CEEE",$B581="EPTC",$B581="ORSE",$B581="SEINFRA",$B581="CREA",$B581="CAU",$B581="CEHOP",$B581="SIURB",$B581="DER-PR",$B581="SUDECAP",$B581=Aux.!$F$24,$B581=Aux.!$F$25),VLOOKUP($A581,#REF!,5,FALSE),IF($B581="CCU",VLOOKUP($A581,#REF!,4,FALSE),IF($B581="MERCADO",VLOOKUP($A581,#REF!,6,FALSE),IF($B581="PLEO",VLOOKUP($A581,#REF!,4,FALSE),IF($B581="SICRO",VLOOKUP($A581,#REF!,4,FALSE),IF($B581="SINAPI",IFERROR((VLOOKUP($A581,#REF!,5,FALSE)),(VLOOKUP($A581,#REF!,5,FALSE))),"-"))))))</f>
        <v>-</v>
      </c>
      <c r="I581" s="114">
        <f>IF($B581="SICRO EQUIP.",VLOOKUP($A581,#REF!,10,FALSE),0)</f>
        <v>0</v>
      </c>
      <c r="J581" s="114">
        <f>IF($B581="SICRO EQUIP.",VLOOKUP($A581,#REF!,11,FALSE),0)</f>
        <v>0</v>
      </c>
      <c r="K581" s="258"/>
      <c r="L581" s="259"/>
      <c r="M581" s="115" t="e">
        <f>VLOOKUP($K581,Reajuste!$A$2:$BW$29,(MATCH($L581,Reajuste!$C$2:$BW$2,0)+2),FALSE)</f>
        <v>#N/A</v>
      </c>
      <c r="N581" s="259"/>
      <c r="O581" s="115" t="e">
        <f>VLOOKUP($K581,Reajuste!$A$2:$CW$29,(MATCH($N581,Reajuste!$C$2:$CW$2,0)+2),FALSE)</f>
        <v>#N/A</v>
      </c>
      <c r="P581" s="113">
        <f t="shared" si="0"/>
        <v>0</v>
      </c>
      <c r="Q581" s="113">
        <f t="shared" si="1"/>
        <v>0</v>
      </c>
      <c r="R581" s="113">
        <f t="shared" si="2"/>
        <v>0</v>
      </c>
      <c r="S581" s="113">
        <f t="shared" si="3"/>
        <v>0</v>
      </c>
      <c r="T581" s="113">
        <f t="shared" si="4"/>
        <v>0</v>
      </c>
      <c r="U581" s="113">
        <f t="shared" si="5"/>
        <v>0</v>
      </c>
      <c r="V581" s="4"/>
      <c r="W581" s="4"/>
      <c r="X581" s="4"/>
      <c r="Y581" s="4"/>
      <c r="Z581" s="4"/>
    </row>
    <row r="582" spans="1:26" ht="14.25" customHeight="1">
      <c r="A582" s="256"/>
      <c r="B582" s="257"/>
      <c r="C582" s="112" t="str">
        <f>IF(OR($B582="ANP",$B582="DAER",$B582="CONSULTORIA DNIT",$B582="PREGÃO ELETRÔNICO",$B582="DMLU",$B582="DMAE",$B582="CEEE",$B582="EPTC",$B582="ORSE",$B582="SEINFRA",$B582="CREA",$B582="CAU",$B582="CEHOP",$B582="SIURB",$B582="DER-PR",$B582="SUDECAP",$B582=Aux.!$F$24,$B582=Aux.!$F$25),VLOOKUP($A582,#REF!,3,FALSE),IF($B582="SICRO EQUIP.",VLOOKUP($A582,#REF!,2,FALSE),IF($B582="CCU",VLOOKUP($A582,#REF!,2,FALSE),IF($B582="MERCADO",VLOOKUP($A582,#REF!,2,FALSE),IF($B582="PLEO",VLOOKUP($A582,#REF!,2,FALSE),IF($B582="SICRO",VLOOKUP($A582,#REF!,2,FALSE),IF($B582="SINAPI",IFERROR((VLOOKUP($A582,#REF!,2,FALSE)),(VLOOKUP($A582,#REF!,2,FALSE))),"-")))))))</f>
        <v>-</v>
      </c>
      <c r="D582" s="95" t="str">
        <f>IF(OR($B582="ANP",$B582="DAER",$B582="CONSULTORIA DNIT",$B582="PREGÃO ELETRÔNICO",$B582="DMLU",$B582="DMAE",$B582="CEEE",$B582="EPTC",$B582="ORSE",$B582="SEINFRA",$B582="CREA",$B582="CAU",$B582="CEHOP",$B582="SIURB",$B582="DER-PR",$B582="SUDECAP",$B582=Aux.!$F$24,$B582=Aux.!$F$25),VLOOKUP($A582,#REF!,4,FALSE),IF($B582="SICRO EQUIP.","H",IF($B582="CCU",VLOOKUP($A582,#REF!,3,FALSE),IF($B582="MERCADO",VLOOKUP($A582,#REF!,10,FALSE),IF($B582="PLEO",VLOOKUP($A582,#REF!,3,FALSE),IF($B582="SICRO",VLOOKUP($A582,#REF!,3,FALSE),IF($B582="SINAPI",IFERROR((VLOOKUP($A582,#REF!,3,FALSE)),(VLOOKUP($A582,#REF!,3,FALSE))),"-")))))))</f>
        <v>-</v>
      </c>
      <c r="E582" s="113" t="str">
        <f>IF(OR($B582="ANP",$B582="DAER",$B582="CONSULTORIA DNIT",$B582="PREGÃO ELETRÔNICO",$B582="DMLU",$B582="DMAE",$B582="CEEE",$B582="EPTC",$B582="ORSE",$B582="SEINFRA",$B582="CREA",$B582="CAU",$B582="CEHOP",$B582="SIURB",$B582="DER-PR",$B582="SUDECAP",$B582=Aux.!$F$24,$B582=Aux.!$F$25),VLOOKUP($A582,#REF!,6,FALSE),IF($B582="CCU",VLOOKUP($A582,#REF!,5,FALSE),IF($B582="MERCADO",VLOOKUP($A582,#REF!,7,FALSE),IF($B582="PLEO",VLOOKUP($A582,#REF!,4,FALSE),IF($B582="SICRO",VLOOKUP($A582,#REF!,5,FALSE),IF($B582="SINAPI",IFERROR((VLOOKUP($A582,#REF!,18,FALSE)),),"-"))))))</f>
        <v>-</v>
      </c>
      <c r="F582" s="113" t="str">
        <f>IF(OR($B582="ANP",$B582="DAER",$B582="CONSULTORIA DNIT",$B582="PREGÃO ELETRÔNICO",$B582="DMLU",$B582="DMAE",$B582="CEEE",$B582="EPTC",$B582="ORSE",$B582="SEINFRA",$B582="CREA",$B582="CAU",$B582="CEHOP",$B582="SIURB",$B582="DER-PR",$B582="SUDECAP",$B582=Aux.!$F$24,$B582=Aux.!$F$25),VLOOKUP($A582,#REF!,7,FALSE),IF($B582="CCU",VLOOKUP($A582,#REF!,6,FALSE),IF($B582="MERCADO",VLOOKUP($A582,#REF!,8,FALSE),IF($B582="PLEO",VLOOKUP($A582,#REF!,4,FALSE),IF($B582="SICRO",VLOOKUP($A582,#REF!,6,FALSE),IF($B582="SINAPI",IFERROR(SUM((VLOOKUP($A582,#REF!,14,FALSE)),VLOOKUP($A582,#REF!,20,FALSE),VLOOKUP($A582,#REF!,22,FALSE)),),"-"))))))</f>
        <v>-</v>
      </c>
      <c r="G582" s="113" t="str">
        <f>IF(OR($B582="ANP",$B582="DAER",$B582="CONSULTORIA DNIT",$B582="PREGÃO ELETRÔNICO",$B582="DMLU",$B582="DMAE",$B582="CEEE",$B582="EPTC",$B582="ORSE",$B582="SEINFRA",$B582="CREA",$B582="CAU",$B582="CEHOP",$B582="SIURB",$B582="DER-PR",$B582="SUDECAP",$B582=Aux.!$F$24,$B582=Aux.!$F$25),VLOOKUP($A582,#REF!,8,FALSE),IF($B582="CCU",VLOOKUP($A582,#REF!,7,FALSE),IF($B582="MERCADO",VLOOKUP($A582,#REF!,9,FALSE),IF($B582="PLEO",VLOOKUP($A582,#REF!,4,FALSE),IF($B582="SICRO",VLOOKUP($A582,#REF!,7,FALSE),IF($B582="SINAPI",IFERROR((VLOOKUP($A582,#REF!,16,FALSE)),(VLOOKUP($A582,#REF!,5,FALSE))),"-"))))))</f>
        <v>-</v>
      </c>
      <c r="H582" s="113" t="str">
        <f>IF(OR($B582="ANP",$B582="DAER",$B582="CONSULTORIA DNIT",$B582="PREGÃO ELETRÔNICO",$B582="DMLU",$B582="DMAE",$B582="CEEE",$B582="EPTC",$B582="ORSE",$B582="SEINFRA",$B582="CREA",$B582="CAU",$B582="CEHOP",$B582="SIURB",$B582="DER-PR",$B582="SUDECAP",$B582=Aux.!$F$24,$B582=Aux.!$F$25),VLOOKUP($A582,#REF!,5,FALSE),IF($B582="CCU",VLOOKUP($A582,#REF!,4,FALSE),IF($B582="MERCADO",VLOOKUP($A582,#REF!,6,FALSE),IF($B582="PLEO",VLOOKUP($A582,#REF!,4,FALSE),IF($B582="SICRO",VLOOKUP($A582,#REF!,4,FALSE),IF($B582="SINAPI",IFERROR((VLOOKUP($A582,#REF!,5,FALSE)),(VLOOKUP($A582,#REF!,5,FALSE))),"-"))))))</f>
        <v>-</v>
      </c>
      <c r="I582" s="114">
        <f>IF($B582="SICRO EQUIP.",VLOOKUP($A582,#REF!,10,FALSE),0)</f>
        <v>0</v>
      </c>
      <c r="J582" s="114">
        <f>IF($B582="SICRO EQUIP.",VLOOKUP($A582,#REF!,11,FALSE),0)</f>
        <v>0</v>
      </c>
      <c r="K582" s="258"/>
      <c r="L582" s="259"/>
      <c r="M582" s="115" t="e">
        <f>VLOOKUP($K582,Reajuste!$A$2:$BW$29,(MATCH($L582,Reajuste!$C$2:$BW$2,0)+2),FALSE)</f>
        <v>#N/A</v>
      </c>
      <c r="N582" s="259"/>
      <c r="O582" s="115" t="e">
        <f>VLOOKUP($K582,Reajuste!$A$2:$CW$29,(MATCH($N582,Reajuste!$C$2:$CW$2,0)+2),FALSE)</f>
        <v>#N/A</v>
      </c>
      <c r="P582" s="113">
        <f t="shared" si="0"/>
        <v>0</v>
      </c>
      <c r="Q582" s="113">
        <f t="shared" si="1"/>
        <v>0</v>
      </c>
      <c r="R582" s="113">
        <f t="shared" si="2"/>
        <v>0</v>
      </c>
      <c r="S582" s="113">
        <f t="shared" si="3"/>
        <v>0</v>
      </c>
      <c r="T582" s="113">
        <f t="shared" si="4"/>
        <v>0</v>
      </c>
      <c r="U582" s="113">
        <f t="shared" si="5"/>
        <v>0</v>
      </c>
      <c r="V582" s="4"/>
      <c r="W582" s="4"/>
      <c r="X582" s="4"/>
      <c r="Y582" s="4"/>
      <c r="Z582" s="4"/>
    </row>
    <row r="583" spans="1:26" ht="14.25" customHeight="1">
      <c r="A583" s="256"/>
      <c r="B583" s="257"/>
      <c r="C583" s="112" t="str">
        <f>IF(OR($B583="ANP",$B583="DAER",$B583="CONSULTORIA DNIT",$B583="PREGÃO ELETRÔNICO",$B583="DMLU",$B583="DMAE",$B583="CEEE",$B583="EPTC",$B583="ORSE",$B583="SEINFRA",$B583="CREA",$B583="CAU",$B583="CEHOP",$B583="SIURB",$B583="DER-PR",$B583="SUDECAP",$B583=Aux.!$F$24,$B583=Aux.!$F$25),VLOOKUP($A583,#REF!,3,FALSE),IF($B583="SICRO EQUIP.",VLOOKUP($A583,#REF!,2,FALSE),IF($B583="CCU",VLOOKUP($A583,#REF!,2,FALSE),IF($B583="MERCADO",VLOOKUP($A583,#REF!,2,FALSE),IF($B583="PLEO",VLOOKUP($A583,#REF!,2,FALSE),IF($B583="SICRO",VLOOKUP($A583,#REF!,2,FALSE),IF($B583="SINAPI",IFERROR((VLOOKUP($A583,#REF!,2,FALSE)),(VLOOKUP($A583,#REF!,2,FALSE))),"-")))))))</f>
        <v>-</v>
      </c>
      <c r="D583" s="95" t="str">
        <f>IF(OR($B583="ANP",$B583="DAER",$B583="CONSULTORIA DNIT",$B583="PREGÃO ELETRÔNICO",$B583="DMLU",$B583="DMAE",$B583="CEEE",$B583="EPTC",$B583="ORSE",$B583="SEINFRA",$B583="CREA",$B583="CAU",$B583="CEHOP",$B583="SIURB",$B583="DER-PR",$B583="SUDECAP",$B583=Aux.!$F$24,$B583=Aux.!$F$25),VLOOKUP($A583,#REF!,4,FALSE),IF($B583="SICRO EQUIP.","H",IF($B583="CCU",VLOOKUP($A583,#REF!,3,FALSE),IF($B583="MERCADO",VLOOKUP($A583,#REF!,10,FALSE),IF($B583="PLEO",VLOOKUP($A583,#REF!,3,FALSE),IF($B583="SICRO",VLOOKUP($A583,#REF!,3,FALSE),IF($B583="SINAPI",IFERROR((VLOOKUP($A583,#REF!,3,FALSE)),(VLOOKUP($A583,#REF!,3,FALSE))),"-")))))))</f>
        <v>-</v>
      </c>
      <c r="E583" s="113" t="str">
        <f>IF(OR($B583="ANP",$B583="DAER",$B583="CONSULTORIA DNIT",$B583="PREGÃO ELETRÔNICO",$B583="DMLU",$B583="DMAE",$B583="CEEE",$B583="EPTC",$B583="ORSE",$B583="SEINFRA",$B583="CREA",$B583="CAU",$B583="CEHOP",$B583="SIURB",$B583="DER-PR",$B583="SUDECAP",$B583=Aux.!$F$24,$B583=Aux.!$F$25),VLOOKUP($A583,#REF!,6,FALSE),IF($B583="CCU",VLOOKUP($A583,#REF!,5,FALSE),IF($B583="MERCADO",VLOOKUP($A583,#REF!,7,FALSE),IF($B583="PLEO",VLOOKUP($A583,#REF!,4,FALSE),IF($B583="SICRO",VLOOKUP($A583,#REF!,5,FALSE),IF($B583="SINAPI",IFERROR((VLOOKUP($A583,#REF!,18,FALSE)),),"-"))))))</f>
        <v>-</v>
      </c>
      <c r="F583" s="113" t="str">
        <f>IF(OR($B583="ANP",$B583="DAER",$B583="CONSULTORIA DNIT",$B583="PREGÃO ELETRÔNICO",$B583="DMLU",$B583="DMAE",$B583="CEEE",$B583="EPTC",$B583="ORSE",$B583="SEINFRA",$B583="CREA",$B583="CAU",$B583="CEHOP",$B583="SIURB",$B583="DER-PR",$B583="SUDECAP",$B583=Aux.!$F$24,$B583=Aux.!$F$25),VLOOKUP($A583,#REF!,7,FALSE),IF($B583="CCU",VLOOKUP($A583,#REF!,6,FALSE),IF($B583="MERCADO",VLOOKUP($A583,#REF!,8,FALSE),IF($B583="PLEO",VLOOKUP($A583,#REF!,4,FALSE),IF($B583="SICRO",VLOOKUP($A583,#REF!,6,FALSE),IF($B583="SINAPI",IFERROR(SUM((VLOOKUP($A583,#REF!,14,FALSE)),VLOOKUP($A583,#REF!,20,FALSE),VLOOKUP($A583,#REF!,22,FALSE)),),"-"))))))</f>
        <v>-</v>
      </c>
      <c r="G583" s="113" t="str">
        <f>IF(OR($B583="ANP",$B583="DAER",$B583="CONSULTORIA DNIT",$B583="PREGÃO ELETRÔNICO",$B583="DMLU",$B583="DMAE",$B583="CEEE",$B583="EPTC",$B583="ORSE",$B583="SEINFRA",$B583="CREA",$B583="CAU",$B583="CEHOP",$B583="SIURB",$B583="DER-PR",$B583="SUDECAP",$B583=Aux.!$F$24,$B583=Aux.!$F$25),VLOOKUP($A583,#REF!,8,FALSE),IF($B583="CCU",VLOOKUP($A583,#REF!,7,FALSE),IF($B583="MERCADO",VLOOKUP($A583,#REF!,9,FALSE),IF($B583="PLEO",VLOOKUP($A583,#REF!,4,FALSE),IF($B583="SICRO",VLOOKUP($A583,#REF!,7,FALSE),IF($B583="SINAPI",IFERROR((VLOOKUP($A583,#REF!,16,FALSE)),(VLOOKUP($A583,#REF!,5,FALSE))),"-"))))))</f>
        <v>-</v>
      </c>
      <c r="H583" s="113" t="str">
        <f>IF(OR($B583="ANP",$B583="DAER",$B583="CONSULTORIA DNIT",$B583="PREGÃO ELETRÔNICO",$B583="DMLU",$B583="DMAE",$B583="CEEE",$B583="EPTC",$B583="ORSE",$B583="SEINFRA",$B583="CREA",$B583="CAU",$B583="CEHOP",$B583="SIURB",$B583="DER-PR",$B583="SUDECAP",$B583=Aux.!$F$24,$B583=Aux.!$F$25),VLOOKUP($A583,#REF!,5,FALSE),IF($B583="CCU",VLOOKUP($A583,#REF!,4,FALSE),IF($B583="MERCADO",VLOOKUP($A583,#REF!,6,FALSE),IF($B583="PLEO",VLOOKUP($A583,#REF!,4,FALSE),IF($B583="SICRO",VLOOKUP($A583,#REF!,4,FALSE),IF($B583="SINAPI",IFERROR((VLOOKUP($A583,#REF!,5,FALSE)),(VLOOKUP($A583,#REF!,5,FALSE))),"-"))))))</f>
        <v>-</v>
      </c>
      <c r="I583" s="114">
        <f>IF($B583="SICRO EQUIP.",VLOOKUP($A583,#REF!,10,FALSE),0)</f>
        <v>0</v>
      </c>
      <c r="J583" s="114">
        <f>IF($B583="SICRO EQUIP.",VLOOKUP($A583,#REF!,11,FALSE),0)</f>
        <v>0</v>
      </c>
      <c r="K583" s="258"/>
      <c r="L583" s="259"/>
      <c r="M583" s="115" t="e">
        <f>VLOOKUP($K583,Reajuste!$A$2:$BW$29,(MATCH($L583,Reajuste!$C$2:$BW$2,0)+2),FALSE)</f>
        <v>#N/A</v>
      </c>
      <c r="N583" s="259"/>
      <c r="O583" s="115" t="e">
        <f>VLOOKUP($K583,Reajuste!$A$2:$CW$29,(MATCH($N583,Reajuste!$C$2:$CW$2,0)+2),FALSE)</f>
        <v>#N/A</v>
      </c>
      <c r="P583" s="113">
        <f t="shared" si="0"/>
        <v>0</v>
      </c>
      <c r="Q583" s="113">
        <f t="shared" si="1"/>
        <v>0</v>
      </c>
      <c r="R583" s="113">
        <f t="shared" si="2"/>
        <v>0</v>
      </c>
      <c r="S583" s="113">
        <f t="shared" si="3"/>
        <v>0</v>
      </c>
      <c r="T583" s="113">
        <f t="shared" si="4"/>
        <v>0</v>
      </c>
      <c r="U583" s="113">
        <f t="shared" si="5"/>
        <v>0</v>
      </c>
      <c r="V583" s="4"/>
      <c r="W583" s="4"/>
      <c r="X583" s="4"/>
      <c r="Y583" s="4"/>
      <c r="Z583" s="4"/>
    </row>
    <row r="584" spans="1:26" ht="14.25" customHeight="1">
      <c r="A584" s="256"/>
      <c r="B584" s="257"/>
      <c r="C584" s="112" t="str">
        <f>IF(OR($B584="ANP",$B584="DAER",$B584="CONSULTORIA DNIT",$B584="PREGÃO ELETRÔNICO",$B584="DMLU",$B584="DMAE",$B584="CEEE",$B584="EPTC",$B584="ORSE",$B584="SEINFRA",$B584="CREA",$B584="CAU",$B584="CEHOP",$B584="SIURB",$B584="DER-PR",$B584="SUDECAP",$B584=Aux.!$F$24,$B584=Aux.!$F$25),VLOOKUP($A584,#REF!,3,FALSE),IF($B584="SICRO EQUIP.",VLOOKUP($A584,#REF!,2,FALSE),IF($B584="CCU",VLOOKUP($A584,#REF!,2,FALSE),IF($B584="MERCADO",VLOOKUP($A584,#REF!,2,FALSE),IF($B584="PLEO",VLOOKUP($A584,#REF!,2,FALSE),IF($B584="SICRO",VLOOKUP($A584,#REF!,2,FALSE),IF($B584="SINAPI",IFERROR((VLOOKUP($A584,#REF!,2,FALSE)),(VLOOKUP($A584,#REF!,2,FALSE))),"-")))))))</f>
        <v>-</v>
      </c>
      <c r="D584" s="95" t="str">
        <f>IF(OR($B584="ANP",$B584="DAER",$B584="CONSULTORIA DNIT",$B584="PREGÃO ELETRÔNICO",$B584="DMLU",$B584="DMAE",$B584="CEEE",$B584="EPTC",$B584="ORSE",$B584="SEINFRA",$B584="CREA",$B584="CAU",$B584="CEHOP",$B584="SIURB",$B584="DER-PR",$B584="SUDECAP",$B584=Aux.!$F$24,$B584=Aux.!$F$25),VLOOKUP($A584,#REF!,4,FALSE),IF($B584="SICRO EQUIP.","H",IF($B584="CCU",VLOOKUP($A584,#REF!,3,FALSE),IF($B584="MERCADO",VLOOKUP($A584,#REF!,10,FALSE),IF($B584="PLEO",VLOOKUP($A584,#REF!,3,FALSE),IF($B584="SICRO",VLOOKUP($A584,#REF!,3,FALSE),IF($B584="SINAPI",IFERROR((VLOOKUP($A584,#REF!,3,FALSE)),(VLOOKUP($A584,#REF!,3,FALSE))),"-")))))))</f>
        <v>-</v>
      </c>
      <c r="E584" s="113" t="str">
        <f>IF(OR($B584="ANP",$B584="DAER",$B584="CONSULTORIA DNIT",$B584="PREGÃO ELETRÔNICO",$B584="DMLU",$B584="DMAE",$B584="CEEE",$B584="EPTC",$B584="ORSE",$B584="SEINFRA",$B584="CREA",$B584="CAU",$B584="CEHOP",$B584="SIURB",$B584="DER-PR",$B584="SUDECAP",$B584=Aux.!$F$24,$B584=Aux.!$F$25),VLOOKUP($A584,#REF!,6,FALSE),IF($B584="CCU",VLOOKUP($A584,#REF!,5,FALSE),IF($B584="MERCADO",VLOOKUP($A584,#REF!,7,FALSE),IF($B584="PLEO",VLOOKUP($A584,#REF!,4,FALSE),IF($B584="SICRO",VLOOKUP($A584,#REF!,5,FALSE),IF($B584="SINAPI",IFERROR((VLOOKUP($A584,#REF!,18,FALSE)),),"-"))))))</f>
        <v>-</v>
      </c>
      <c r="F584" s="113" t="str">
        <f>IF(OR($B584="ANP",$B584="DAER",$B584="CONSULTORIA DNIT",$B584="PREGÃO ELETRÔNICO",$B584="DMLU",$B584="DMAE",$B584="CEEE",$B584="EPTC",$B584="ORSE",$B584="SEINFRA",$B584="CREA",$B584="CAU",$B584="CEHOP",$B584="SIURB",$B584="DER-PR",$B584="SUDECAP",$B584=Aux.!$F$24,$B584=Aux.!$F$25),VLOOKUP($A584,#REF!,7,FALSE),IF($B584="CCU",VLOOKUP($A584,#REF!,6,FALSE),IF($B584="MERCADO",VLOOKUP($A584,#REF!,8,FALSE),IF($B584="PLEO",VLOOKUP($A584,#REF!,4,FALSE),IF($B584="SICRO",VLOOKUP($A584,#REF!,6,FALSE),IF($B584="SINAPI",IFERROR(SUM((VLOOKUP($A584,#REF!,14,FALSE)),VLOOKUP($A584,#REF!,20,FALSE),VLOOKUP($A584,#REF!,22,FALSE)),),"-"))))))</f>
        <v>-</v>
      </c>
      <c r="G584" s="113" t="str">
        <f>IF(OR($B584="ANP",$B584="DAER",$B584="CONSULTORIA DNIT",$B584="PREGÃO ELETRÔNICO",$B584="DMLU",$B584="DMAE",$B584="CEEE",$B584="EPTC",$B584="ORSE",$B584="SEINFRA",$B584="CREA",$B584="CAU",$B584="CEHOP",$B584="SIURB",$B584="DER-PR",$B584="SUDECAP",$B584=Aux.!$F$24,$B584=Aux.!$F$25),VLOOKUP($A584,#REF!,8,FALSE),IF($B584="CCU",VLOOKUP($A584,#REF!,7,FALSE),IF($B584="MERCADO",VLOOKUP($A584,#REF!,9,FALSE),IF($B584="PLEO",VLOOKUP($A584,#REF!,4,FALSE),IF($B584="SICRO",VLOOKUP($A584,#REF!,7,FALSE),IF($B584="SINAPI",IFERROR((VLOOKUP($A584,#REF!,16,FALSE)),(VLOOKUP($A584,#REF!,5,FALSE))),"-"))))))</f>
        <v>-</v>
      </c>
      <c r="H584" s="113" t="str">
        <f>IF(OR($B584="ANP",$B584="DAER",$B584="CONSULTORIA DNIT",$B584="PREGÃO ELETRÔNICO",$B584="DMLU",$B584="DMAE",$B584="CEEE",$B584="EPTC",$B584="ORSE",$B584="SEINFRA",$B584="CREA",$B584="CAU",$B584="CEHOP",$B584="SIURB",$B584="DER-PR",$B584="SUDECAP",$B584=Aux.!$F$24,$B584=Aux.!$F$25),VLOOKUP($A584,#REF!,5,FALSE),IF($B584="CCU",VLOOKUP($A584,#REF!,4,FALSE),IF($B584="MERCADO",VLOOKUP($A584,#REF!,6,FALSE),IF($B584="PLEO",VLOOKUP($A584,#REF!,4,FALSE),IF($B584="SICRO",VLOOKUP($A584,#REF!,4,FALSE),IF($B584="SINAPI",IFERROR((VLOOKUP($A584,#REF!,5,FALSE)),(VLOOKUP($A584,#REF!,5,FALSE))),"-"))))))</f>
        <v>-</v>
      </c>
      <c r="I584" s="114">
        <f>IF($B584="SICRO EQUIP.",VLOOKUP($A584,#REF!,10,FALSE),0)</f>
        <v>0</v>
      </c>
      <c r="J584" s="114">
        <f>IF($B584="SICRO EQUIP.",VLOOKUP($A584,#REF!,11,FALSE),0)</f>
        <v>0</v>
      </c>
      <c r="K584" s="258"/>
      <c r="L584" s="259"/>
      <c r="M584" s="115" t="e">
        <f>VLOOKUP($K584,Reajuste!$A$2:$BW$29,(MATCH($L584,Reajuste!$C$2:$BW$2,0)+2),FALSE)</f>
        <v>#N/A</v>
      </c>
      <c r="N584" s="259"/>
      <c r="O584" s="115" t="e">
        <f>VLOOKUP($K584,Reajuste!$A$2:$CW$29,(MATCH($N584,Reajuste!$C$2:$CW$2,0)+2),FALSE)</f>
        <v>#N/A</v>
      </c>
      <c r="P584" s="113">
        <f t="shared" si="0"/>
        <v>0</v>
      </c>
      <c r="Q584" s="113">
        <f t="shared" si="1"/>
        <v>0</v>
      </c>
      <c r="R584" s="113">
        <f t="shared" si="2"/>
        <v>0</v>
      </c>
      <c r="S584" s="113">
        <f t="shared" si="3"/>
        <v>0</v>
      </c>
      <c r="T584" s="113">
        <f t="shared" si="4"/>
        <v>0</v>
      </c>
      <c r="U584" s="113">
        <f t="shared" si="5"/>
        <v>0</v>
      </c>
      <c r="V584" s="4"/>
      <c r="W584" s="4"/>
      <c r="X584" s="4"/>
      <c r="Y584" s="4"/>
      <c r="Z584" s="4"/>
    </row>
    <row r="585" spans="1:26" ht="14.25" customHeight="1">
      <c r="A585" s="256"/>
      <c r="B585" s="257"/>
      <c r="C585" s="112" t="str">
        <f>IF(OR($B585="ANP",$B585="DAER",$B585="CONSULTORIA DNIT",$B585="PREGÃO ELETRÔNICO",$B585="DMLU",$B585="DMAE",$B585="CEEE",$B585="EPTC",$B585="ORSE",$B585="SEINFRA",$B585="CREA",$B585="CAU",$B585="CEHOP",$B585="SIURB",$B585="DER-PR",$B585="SUDECAP",$B585=Aux.!$F$24,$B585=Aux.!$F$25),VLOOKUP($A585,#REF!,3,FALSE),IF($B585="SICRO EQUIP.",VLOOKUP($A585,#REF!,2,FALSE),IF($B585="CCU",VLOOKUP($A585,#REF!,2,FALSE),IF($B585="MERCADO",VLOOKUP($A585,#REF!,2,FALSE),IF($B585="PLEO",VLOOKUP($A585,#REF!,2,FALSE),IF($B585="SICRO",VLOOKUP($A585,#REF!,2,FALSE),IF($B585="SINAPI",IFERROR((VLOOKUP($A585,#REF!,2,FALSE)),(VLOOKUP($A585,#REF!,2,FALSE))),"-")))))))</f>
        <v>-</v>
      </c>
      <c r="D585" s="95" t="str">
        <f>IF(OR($B585="ANP",$B585="DAER",$B585="CONSULTORIA DNIT",$B585="PREGÃO ELETRÔNICO",$B585="DMLU",$B585="DMAE",$B585="CEEE",$B585="EPTC",$B585="ORSE",$B585="SEINFRA",$B585="CREA",$B585="CAU",$B585="CEHOP",$B585="SIURB",$B585="DER-PR",$B585="SUDECAP",$B585=Aux.!$F$24,$B585=Aux.!$F$25),VLOOKUP($A585,#REF!,4,FALSE),IF($B585="SICRO EQUIP.","H",IF($B585="CCU",VLOOKUP($A585,#REF!,3,FALSE),IF($B585="MERCADO",VLOOKUP($A585,#REF!,10,FALSE),IF($B585="PLEO",VLOOKUP($A585,#REF!,3,FALSE),IF($B585="SICRO",VLOOKUP($A585,#REF!,3,FALSE),IF($B585="SINAPI",IFERROR((VLOOKUP($A585,#REF!,3,FALSE)),(VLOOKUP($A585,#REF!,3,FALSE))),"-")))))))</f>
        <v>-</v>
      </c>
      <c r="E585" s="113" t="str">
        <f>IF(OR($B585="ANP",$B585="DAER",$B585="CONSULTORIA DNIT",$B585="PREGÃO ELETRÔNICO",$B585="DMLU",$B585="DMAE",$B585="CEEE",$B585="EPTC",$B585="ORSE",$B585="SEINFRA",$B585="CREA",$B585="CAU",$B585="CEHOP",$B585="SIURB",$B585="DER-PR",$B585="SUDECAP",$B585=Aux.!$F$24,$B585=Aux.!$F$25),VLOOKUP($A585,#REF!,6,FALSE),IF($B585="CCU",VLOOKUP($A585,#REF!,5,FALSE),IF($B585="MERCADO",VLOOKUP($A585,#REF!,7,FALSE),IF($B585="PLEO",VLOOKUP($A585,#REF!,4,FALSE),IF($B585="SICRO",VLOOKUP($A585,#REF!,5,FALSE),IF($B585="SINAPI",IFERROR((VLOOKUP($A585,#REF!,18,FALSE)),),"-"))))))</f>
        <v>-</v>
      </c>
      <c r="F585" s="113" t="str">
        <f>IF(OR($B585="ANP",$B585="DAER",$B585="CONSULTORIA DNIT",$B585="PREGÃO ELETRÔNICO",$B585="DMLU",$B585="DMAE",$B585="CEEE",$B585="EPTC",$B585="ORSE",$B585="SEINFRA",$B585="CREA",$B585="CAU",$B585="CEHOP",$B585="SIURB",$B585="DER-PR",$B585="SUDECAP",$B585=Aux.!$F$24,$B585=Aux.!$F$25),VLOOKUP($A585,#REF!,7,FALSE),IF($B585="CCU",VLOOKUP($A585,#REF!,6,FALSE),IF($B585="MERCADO",VLOOKUP($A585,#REF!,8,FALSE),IF($B585="PLEO",VLOOKUP($A585,#REF!,4,FALSE),IF($B585="SICRO",VLOOKUP($A585,#REF!,6,FALSE),IF($B585="SINAPI",IFERROR(SUM((VLOOKUP($A585,#REF!,14,FALSE)),VLOOKUP($A585,#REF!,20,FALSE),VLOOKUP($A585,#REF!,22,FALSE)),),"-"))))))</f>
        <v>-</v>
      </c>
      <c r="G585" s="113" t="str">
        <f>IF(OR($B585="ANP",$B585="DAER",$B585="CONSULTORIA DNIT",$B585="PREGÃO ELETRÔNICO",$B585="DMLU",$B585="DMAE",$B585="CEEE",$B585="EPTC",$B585="ORSE",$B585="SEINFRA",$B585="CREA",$B585="CAU",$B585="CEHOP",$B585="SIURB",$B585="DER-PR",$B585="SUDECAP",$B585=Aux.!$F$24,$B585=Aux.!$F$25),VLOOKUP($A585,#REF!,8,FALSE),IF($B585="CCU",VLOOKUP($A585,#REF!,7,FALSE),IF($B585="MERCADO",VLOOKUP($A585,#REF!,9,FALSE),IF($B585="PLEO",VLOOKUP($A585,#REF!,4,FALSE),IF($B585="SICRO",VLOOKUP($A585,#REF!,7,FALSE),IF($B585="SINAPI",IFERROR((VLOOKUP($A585,#REF!,16,FALSE)),(VLOOKUP($A585,#REF!,5,FALSE))),"-"))))))</f>
        <v>-</v>
      </c>
      <c r="H585" s="113" t="str">
        <f>IF(OR($B585="ANP",$B585="DAER",$B585="CONSULTORIA DNIT",$B585="PREGÃO ELETRÔNICO",$B585="DMLU",$B585="DMAE",$B585="CEEE",$B585="EPTC",$B585="ORSE",$B585="SEINFRA",$B585="CREA",$B585="CAU",$B585="CEHOP",$B585="SIURB",$B585="DER-PR",$B585="SUDECAP",$B585=Aux.!$F$24,$B585=Aux.!$F$25),VLOOKUP($A585,#REF!,5,FALSE),IF($B585="CCU",VLOOKUP($A585,#REF!,4,FALSE),IF($B585="MERCADO",VLOOKUP($A585,#REF!,6,FALSE),IF($B585="PLEO",VLOOKUP($A585,#REF!,4,FALSE),IF($B585="SICRO",VLOOKUP($A585,#REF!,4,FALSE),IF($B585="SINAPI",IFERROR((VLOOKUP($A585,#REF!,5,FALSE)),(VLOOKUP($A585,#REF!,5,FALSE))),"-"))))))</f>
        <v>-</v>
      </c>
      <c r="I585" s="114">
        <f>IF($B585="SICRO EQUIP.",VLOOKUP($A585,#REF!,10,FALSE),0)</f>
        <v>0</v>
      </c>
      <c r="J585" s="114">
        <f>IF($B585="SICRO EQUIP.",VLOOKUP($A585,#REF!,11,FALSE),0)</f>
        <v>0</v>
      </c>
      <c r="K585" s="258"/>
      <c r="L585" s="259"/>
      <c r="M585" s="115" t="e">
        <f>VLOOKUP($K585,Reajuste!$A$2:$BW$29,(MATCH($L585,Reajuste!$C$2:$BW$2,0)+2),FALSE)</f>
        <v>#N/A</v>
      </c>
      <c r="N585" s="259"/>
      <c r="O585" s="115" t="e">
        <f>VLOOKUP($K585,Reajuste!$A$2:$CW$29,(MATCH($N585,Reajuste!$C$2:$CW$2,0)+2),FALSE)</f>
        <v>#N/A</v>
      </c>
      <c r="P585" s="113">
        <f t="shared" si="0"/>
        <v>0</v>
      </c>
      <c r="Q585" s="113">
        <f t="shared" si="1"/>
        <v>0</v>
      </c>
      <c r="R585" s="113">
        <f t="shared" si="2"/>
        <v>0</v>
      </c>
      <c r="S585" s="113">
        <f t="shared" si="3"/>
        <v>0</v>
      </c>
      <c r="T585" s="113">
        <f t="shared" si="4"/>
        <v>0</v>
      </c>
      <c r="U585" s="113">
        <f t="shared" si="5"/>
        <v>0</v>
      </c>
      <c r="V585" s="4"/>
      <c r="W585" s="4"/>
      <c r="X585" s="4"/>
      <c r="Y585" s="4"/>
      <c r="Z585" s="4"/>
    </row>
    <row r="586" spans="1:26" ht="14.25" customHeight="1">
      <c r="A586" s="256"/>
      <c r="B586" s="257"/>
      <c r="C586" s="112" t="str">
        <f>IF(OR($B586="ANP",$B586="DAER",$B586="CONSULTORIA DNIT",$B586="PREGÃO ELETRÔNICO",$B586="DMLU",$B586="DMAE",$B586="CEEE",$B586="EPTC",$B586="ORSE",$B586="SEINFRA",$B586="CREA",$B586="CAU",$B586="CEHOP",$B586="SIURB",$B586="DER-PR",$B586="SUDECAP",$B586=Aux.!$F$24,$B586=Aux.!$F$25),VLOOKUP($A586,#REF!,3,FALSE),IF($B586="SICRO EQUIP.",VLOOKUP($A586,#REF!,2,FALSE),IF($B586="CCU",VLOOKUP($A586,#REF!,2,FALSE),IF($B586="MERCADO",VLOOKUP($A586,#REF!,2,FALSE),IF($B586="PLEO",VLOOKUP($A586,#REF!,2,FALSE),IF($B586="SICRO",VLOOKUP($A586,#REF!,2,FALSE),IF($B586="SINAPI",IFERROR((VLOOKUP($A586,#REF!,2,FALSE)),(VLOOKUP($A586,#REF!,2,FALSE))),"-")))))))</f>
        <v>-</v>
      </c>
      <c r="D586" s="95" t="str">
        <f>IF(OR($B586="ANP",$B586="DAER",$B586="CONSULTORIA DNIT",$B586="PREGÃO ELETRÔNICO",$B586="DMLU",$B586="DMAE",$B586="CEEE",$B586="EPTC",$B586="ORSE",$B586="SEINFRA",$B586="CREA",$B586="CAU",$B586="CEHOP",$B586="SIURB",$B586="DER-PR",$B586="SUDECAP",$B586=Aux.!$F$24,$B586=Aux.!$F$25),VLOOKUP($A586,#REF!,4,FALSE),IF($B586="SICRO EQUIP.","H",IF($B586="CCU",VLOOKUP($A586,#REF!,3,FALSE),IF($B586="MERCADO",VLOOKUP($A586,#REF!,10,FALSE),IF($B586="PLEO",VLOOKUP($A586,#REF!,3,FALSE),IF($B586="SICRO",VLOOKUP($A586,#REF!,3,FALSE),IF($B586="SINAPI",IFERROR((VLOOKUP($A586,#REF!,3,FALSE)),(VLOOKUP($A586,#REF!,3,FALSE))),"-")))))))</f>
        <v>-</v>
      </c>
      <c r="E586" s="113" t="str">
        <f>IF(OR($B586="ANP",$B586="DAER",$B586="CONSULTORIA DNIT",$B586="PREGÃO ELETRÔNICO",$B586="DMLU",$B586="DMAE",$B586="CEEE",$B586="EPTC",$B586="ORSE",$B586="SEINFRA",$B586="CREA",$B586="CAU",$B586="CEHOP",$B586="SIURB",$B586="DER-PR",$B586="SUDECAP",$B586=Aux.!$F$24,$B586=Aux.!$F$25),VLOOKUP($A586,#REF!,6,FALSE),IF($B586="CCU",VLOOKUP($A586,#REF!,5,FALSE),IF($B586="MERCADO",VLOOKUP($A586,#REF!,7,FALSE),IF($B586="PLEO",VLOOKUP($A586,#REF!,4,FALSE),IF($B586="SICRO",VLOOKUP($A586,#REF!,5,FALSE),IF($B586="SINAPI",IFERROR((VLOOKUP($A586,#REF!,18,FALSE)),),"-"))))))</f>
        <v>-</v>
      </c>
      <c r="F586" s="113" t="str">
        <f>IF(OR($B586="ANP",$B586="DAER",$B586="CONSULTORIA DNIT",$B586="PREGÃO ELETRÔNICO",$B586="DMLU",$B586="DMAE",$B586="CEEE",$B586="EPTC",$B586="ORSE",$B586="SEINFRA",$B586="CREA",$B586="CAU",$B586="CEHOP",$B586="SIURB",$B586="DER-PR",$B586="SUDECAP",$B586=Aux.!$F$24,$B586=Aux.!$F$25),VLOOKUP($A586,#REF!,7,FALSE),IF($B586="CCU",VLOOKUP($A586,#REF!,6,FALSE),IF($B586="MERCADO",VLOOKUP($A586,#REF!,8,FALSE),IF($B586="PLEO",VLOOKUP($A586,#REF!,4,FALSE),IF($B586="SICRO",VLOOKUP($A586,#REF!,6,FALSE),IF($B586="SINAPI",IFERROR(SUM((VLOOKUP($A586,#REF!,14,FALSE)),VLOOKUP($A586,#REF!,20,FALSE),VLOOKUP($A586,#REF!,22,FALSE)),),"-"))))))</f>
        <v>-</v>
      </c>
      <c r="G586" s="113" t="str">
        <f>IF(OR($B586="ANP",$B586="DAER",$B586="CONSULTORIA DNIT",$B586="PREGÃO ELETRÔNICO",$B586="DMLU",$B586="DMAE",$B586="CEEE",$B586="EPTC",$B586="ORSE",$B586="SEINFRA",$B586="CREA",$B586="CAU",$B586="CEHOP",$B586="SIURB",$B586="DER-PR",$B586="SUDECAP",$B586=Aux.!$F$24,$B586=Aux.!$F$25),VLOOKUP($A586,#REF!,8,FALSE),IF($B586="CCU",VLOOKUP($A586,#REF!,7,FALSE),IF($B586="MERCADO",VLOOKUP($A586,#REF!,9,FALSE),IF($B586="PLEO",VLOOKUP($A586,#REF!,4,FALSE),IF($B586="SICRO",VLOOKUP($A586,#REF!,7,FALSE),IF($B586="SINAPI",IFERROR((VLOOKUP($A586,#REF!,16,FALSE)),(VLOOKUP($A586,#REF!,5,FALSE))),"-"))))))</f>
        <v>-</v>
      </c>
      <c r="H586" s="113" t="str">
        <f>IF(OR($B586="ANP",$B586="DAER",$B586="CONSULTORIA DNIT",$B586="PREGÃO ELETRÔNICO",$B586="DMLU",$B586="DMAE",$B586="CEEE",$B586="EPTC",$B586="ORSE",$B586="SEINFRA",$B586="CREA",$B586="CAU",$B586="CEHOP",$B586="SIURB",$B586="DER-PR",$B586="SUDECAP",$B586=Aux.!$F$24,$B586=Aux.!$F$25),VLOOKUP($A586,#REF!,5,FALSE),IF($B586="CCU",VLOOKUP($A586,#REF!,4,FALSE),IF($B586="MERCADO",VLOOKUP($A586,#REF!,6,FALSE),IF($B586="PLEO",VLOOKUP($A586,#REF!,4,FALSE),IF($B586="SICRO",VLOOKUP($A586,#REF!,4,FALSE),IF($B586="SINAPI",IFERROR((VLOOKUP($A586,#REF!,5,FALSE)),(VLOOKUP($A586,#REF!,5,FALSE))),"-"))))))</f>
        <v>-</v>
      </c>
      <c r="I586" s="114">
        <f>IF($B586="SICRO EQUIP.",VLOOKUP($A586,#REF!,10,FALSE),0)</f>
        <v>0</v>
      </c>
      <c r="J586" s="114">
        <f>IF($B586="SICRO EQUIP.",VLOOKUP($A586,#REF!,11,FALSE),0)</f>
        <v>0</v>
      </c>
      <c r="K586" s="258"/>
      <c r="L586" s="259"/>
      <c r="M586" s="115" t="e">
        <f>VLOOKUP($K586,Reajuste!$A$2:$BW$29,(MATCH($L586,Reajuste!$C$2:$BW$2,0)+2),FALSE)</f>
        <v>#N/A</v>
      </c>
      <c r="N586" s="259"/>
      <c r="O586" s="115" t="e">
        <f>VLOOKUP($K586,Reajuste!$A$2:$CW$29,(MATCH($N586,Reajuste!$C$2:$CW$2,0)+2),FALSE)</f>
        <v>#N/A</v>
      </c>
      <c r="P586" s="113">
        <f t="shared" si="0"/>
        <v>0</v>
      </c>
      <c r="Q586" s="113">
        <f t="shared" si="1"/>
        <v>0</v>
      </c>
      <c r="R586" s="113">
        <f t="shared" si="2"/>
        <v>0</v>
      </c>
      <c r="S586" s="113">
        <f t="shared" si="3"/>
        <v>0</v>
      </c>
      <c r="T586" s="113">
        <f t="shared" si="4"/>
        <v>0</v>
      </c>
      <c r="U586" s="113">
        <f t="shared" si="5"/>
        <v>0</v>
      </c>
      <c r="V586" s="4"/>
      <c r="W586" s="4"/>
      <c r="X586" s="4"/>
      <c r="Y586" s="4"/>
      <c r="Z586" s="4"/>
    </row>
    <row r="587" spans="1:26" ht="14.25" customHeight="1">
      <c r="A587" s="256"/>
      <c r="B587" s="257"/>
      <c r="C587" s="112" t="str">
        <f>IF(OR($B587="ANP",$B587="DAER",$B587="CONSULTORIA DNIT",$B587="PREGÃO ELETRÔNICO",$B587="DMLU",$B587="DMAE",$B587="CEEE",$B587="EPTC",$B587="ORSE",$B587="SEINFRA",$B587="CREA",$B587="CAU",$B587="CEHOP",$B587="SIURB",$B587="DER-PR",$B587="SUDECAP",$B587=Aux.!$F$24,$B587=Aux.!$F$25),VLOOKUP($A587,#REF!,3,FALSE),IF($B587="SICRO EQUIP.",VLOOKUP($A587,#REF!,2,FALSE),IF($B587="CCU",VLOOKUP($A587,#REF!,2,FALSE),IF($B587="MERCADO",VLOOKUP($A587,#REF!,2,FALSE),IF($B587="PLEO",VLOOKUP($A587,#REF!,2,FALSE),IF($B587="SICRO",VLOOKUP($A587,#REF!,2,FALSE),IF($B587="SINAPI",IFERROR((VLOOKUP($A587,#REF!,2,FALSE)),(VLOOKUP($A587,#REF!,2,FALSE))),"-")))))))</f>
        <v>-</v>
      </c>
      <c r="D587" s="95" t="str">
        <f>IF(OR($B587="ANP",$B587="DAER",$B587="CONSULTORIA DNIT",$B587="PREGÃO ELETRÔNICO",$B587="DMLU",$B587="DMAE",$B587="CEEE",$B587="EPTC",$B587="ORSE",$B587="SEINFRA",$B587="CREA",$B587="CAU",$B587="CEHOP",$B587="SIURB",$B587="DER-PR",$B587="SUDECAP",$B587=Aux.!$F$24,$B587=Aux.!$F$25),VLOOKUP($A587,#REF!,4,FALSE),IF($B587="SICRO EQUIP.","H",IF($B587="CCU",VLOOKUP($A587,#REF!,3,FALSE),IF($B587="MERCADO",VLOOKUP($A587,#REF!,10,FALSE),IF($B587="PLEO",VLOOKUP($A587,#REF!,3,FALSE),IF($B587="SICRO",VLOOKUP($A587,#REF!,3,FALSE),IF($B587="SINAPI",IFERROR((VLOOKUP($A587,#REF!,3,FALSE)),(VLOOKUP($A587,#REF!,3,FALSE))),"-")))))))</f>
        <v>-</v>
      </c>
      <c r="E587" s="113" t="str">
        <f>IF(OR($B587="ANP",$B587="DAER",$B587="CONSULTORIA DNIT",$B587="PREGÃO ELETRÔNICO",$B587="DMLU",$B587="DMAE",$B587="CEEE",$B587="EPTC",$B587="ORSE",$B587="SEINFRA",$B587="CREA",$B587="CAU",$B587="CEHOP",$B587="SIURB",$B587="DER-PR",$B587="SUDECAP",$B587=Aux.!$F$24,$B587=Aux.!$F$25),VLOOKUP($A587,#REF!,6,FALSE),IF($B587="CCU",VLOOKUP($A587,#REF!,5,FALSE),IF($B587="MERCADO",VLOOKUP($A587,#REF!,7,FALSE),IF($B587="PLEO",VLOOKUP($A587,#REF!,4,FALSE),IF($B587="SICRO",VLOOKUP($A587,#REF!,5,FALSE),IF($B587="SINAPI",IFERROR((VLOOKUP($A587,#REF!,18,FALSE)),),"-"))))))</f>
        <v>-</v>
      </c>
      <c r="F587" s="113" t="str">
        <f>IF(OR($B587="ANP",$B587="DAER",$B587="CONSULTORIA DNIT",$B587="PREGÃO ELETRÔNICO",$B587="DMLU",$B587="DMAE",$B587="CEEE",$B587="EPTC",$B587="ORSE",$B587="SEINFRA",$B587="CREA",$B587="CAU",$B587="CEHOP",$B587="SIURB",$B587="DER-PR",$B587="SUDECAP",$B587=Aux.!$F$24,$B587=Aux.!$F$25),VLOOKUP($A587,#REF!,7,FALSE),IF($B587="CCU",VLOOKUP($A587,#REF!,6,FALSE),IF($B587="MERCADO",VLOOKUP($A587,#REF!,8,FALSE),IF($B587="PLEO",VLOOKUP($A587,#REF!,4,FALSE),IF($B587="SICRO",VLOOKUP($A587,#REF!,6,FALSE),IF($B587="SINAPI",IFERROR(SUM((VLOOKUP($A587,#REF!,14,FALSE)),VLOOKUP($A587,#REF!,20,FALSE),VLOOKUP($A587,#REF!,22,FALSE)),),"-"))))))</f>
        <v>-</v>
      </c>
      <c r="G587" s="113" t="str">
        <f>IF(OR($B587="ANP",$B587="DAER",$B587="CONSULTORIA DNIT",$B587="PREGÃO ELETRÔNICO",$B587="DMLU",$B587="DMAE",$B587="CEEE",$B587="EPTC",$B587="ORSE",$B587="SEINFRA",$B587="CREA",$B587="CAU",$B587="CEHOP",$B587="SIURB",$B587="DER-PR",$B587="SUDECAP",$B587=Aux.!$F$24,$B587=Aux.!$F$25),VLOOKUP($A587,#REF!,8,FALSE),IF($B587="CCU",VLOOKUP($A587,#REF!,7,FALSE),IF($B587="MERCADO",VLOOKUP($A587,#REF!,9,FALSE),IF($B587="PLEO",VLOOKUP($A587,#REF!,4,FALSE),IF($B587="SICRO",VLOOKUP($A587,#REF!,7,FALSE),IF($B587="SINAPI",IFERROR((VLOOKUP($A587,#REF!,16,FALSE)),(VLOOKUP($A587,#REF!,5,FALSE))),"-"))))))</f>
        <v>-</v>
      </c>
      <c r="H587" s="113" t="str">
        <f>IF(OR($B587="ANP",$B587="DAER",$B587="CONSULTORIA DNIT",$B587="PREGÃO ELETRÔNICO",$B587="DMLU",$B587="DMAE",$B587="CEEE",$B587="EPTC",$B587="ORSE",$B587="SEINFRA",$B587="CREA",$B587="CAU",$B587="CEHOP",$B587="SIURB",$B587="DER-PR",$B587="SUDECAP",$B587=Aux.!$F$24,$B587=Aux.!$F$25),VLOOKUP($A587,#REF!,5,FALSE),IF($B587="CCU",VLOOKUP($A587,#REF!,4,FALSE),IF($B587="MERCADO",VLOOKUP($A587,#REF!,6,FALSE),IF($B587="PLEO",VLOOKUP($A587,#REF!,4,FALSE),IF($B587="SICRO",VLOOKUP($A587,#REF!,4,FALSE),IF($B587="SINAPI",IFERROR((VLOOKUP($A587,#REF!,5,FALSE)),(VLOOKUP($A587,#REF!,5,FALSE))),"-"))))))</f>
        <v>-</v>
      </c>
      <c r="I587" s="114">
        <f>IF($B587="SICRO EQUIP.",VLOOKUP($A587,#REF!,10,FALSE),0)</f>
        <v>0</v>
      </c>
      <c r="J587" s="114">
        <f>IF($B587="SICRO EQUIP.",VLOOKUP($A587,#REF!,11,FALSE),0)</f>
        <v>0</v>
      </c>
      <c r="K587" s="258"/>
      <c r="L587" s="259"/>
      <c r="M587" s="115" t="e">
        <f>VLOOKUP($K587,Reajuste!$A$2:$BW$29,(MATCH($L587,Reajuste!$C$2:$BW$2,0)+2),FALSE)</f>
        <v>#N/A</v>
      </c>
      <c r="N587" s="259"/>
      <c r="O587" s="115" t="e">
        <f>VLOOKUP($K587,Reajuste!$A$2:$CW$29,(MATCH($N587,Reajuste!$C$2:$CW$2,0)+2),FALSE)</f>
        <v>#N/A</v>
      </c>
      <c r="P587" s="113">
        <f t="shared" si="0"/>
        <v>0</v>
      </c>
      <c r="Q587" s="113">
        <f t="shared" si="1"/>
        <v>0</v>
      </c>
      <c r="R587" s="113">
        <f t="shared" si="2"/>
        <v>0</v>
      </c>
      <c r="S587" s="113">
        <f t="shared" si="3"/>
        <v>0</v>
      </c>
      <c r="T587" s="113">
        <f t="shared" si="4"/>
        <v>0</v>
      </c>
      <c r="U587" s="113">
        <f t="shared" si="5"/>
        <v>0</v>
      </c>
      <c r="V587" s="4"/>
      <c r="W587" s="4"/>
      <c r="X587" s="4"/>
      <c r="Y587" s="4"/>
      <c r="Z587" s="4"/>
    </row>
    <row r="588" spans="1:26" ht="14.25" customHeight="1">
      <c r="A588" s="256"/>
      <c r="B588" s="257"/>
      <c r="C588" s="112" t="str">
        <f>IF(OR($B588="ANP",$B588="DAER",$B588="CONSULTORIA DNIT",$B588="PREGÃO ELETRÔNICO",$B588="DMLU",$B588="DMAE",$B588="CEEE",$B588="EPTC",$B588="ORSE",$B588="SEINFRA",$B588="CREA",$B588="CAU",$B588="CEHOP",$B588="SIURB",$B588="DER-PR",$B588="SUDECAP",$B588=Aux.!$F$24,$B588=Aux.!$F$25),VLOOKUP($A588,#REF!,3,FALSE),IF($B588="SICRO EQUIP.",VLOOKUP($A588,#REF!,2,FALSE),IF($B588="CCU",VLOOKUP($A588,#REF!,2,FALSE),IF($B588="MERCADO",VLOOKUP($A588,#REF!,2,FALSE),IF($B588="PLEO",VLOOKUP($A588,#REF!,2,FALSE),IF($B588="SICRO",VLOOKUP($A588,#REF!,2,FALSE),IF($B588="SINAPI",IFERROR((VLOOKUP($A588,#REF!,2,FALSE)),(VLOOKUP($A588,#REF!,2,FALSE))),"-")))))))</f>
        <v>-</v>
      </c>
      <c r="D588" s="95" t="str">
        <f>IF(OR($B588="ANP",$B588="DAER",$B588="CONSULTORIA DNIT",$B588="PREGÃO ELETRÔNICO",$B588="DMLU",$B588="DMAE",$B588="CEEE",$B588="EPTC",$B588="ORSE",$B588="SEINFRA",$B588="CREA",$B588="CAU",$B588="CEHOP",$B588="SIURB",$B588="DER-PR",$B588="SUDECAP",$B588=Aux.!$F$24,$B588=Aux.!$F$25),VLOOKUP($A588,#REF!,4,FALSE),IF($B588="SICRO EQUIP.","H",IF($B588="CCU",VLOOKUP($A588,#REF!,3,FALSE),IF($B588="MERCADO",VLOOKUP($A588,#REF!,10,FALSE),IF($B588="PLEO",VLOOKUP($A588,#REF!,3,FALSE),IF($B588="SICRO",VLOOKUP($A588,#REF!,3,FALSE),IF($B588="SINAPI",IFERROR((VLOOKUP($A588,#REF!,3,FALSE)),(VLOOKUP($A588,#REF!,3,FALSE))),"-")))))))</f>
        <v>-</v>
      </c>
      <c r="E588" s="113" t="str">
        <f>IF(OR($B588="ANP",$B588="DAER",$B588="CONSULTORIA DNIT",$B588="PREGÃO ELETRÔNICO",$B588="DMLU",$B588="DMAE",$B588="CEEE",$B588="EPTC",$B588="ORSE",$B588="SEINFRA",$B588="CREA",$B588="CAU",$B588="CEHOP",$B588="SIURB",$B588="DER-PR",$B588="SUDECAP",$B588=Aux.!$F$24,$B588=Aux.!$F$25),VLOOKUP($A588,#REF!,6,FALSE),IF($B588="CCU",VLOOKUP($A588,#REF!,5,FALSE),IF($B588="MERCADO",VLOOKUP($A588,#REF!,7,FALSE),IF($B588="PLEO",VLOOKUP($A588,#REF!,4,FALSE),IF($B588="SICRO",VLOOKUP($A588,#REF!,5,FALSE),IF($B588="SINAPI",IFERROR((VLOOKUP($A588,#REF!,18,FALSE)),),"-"))))))</f>
        <v>-</v>
      </c>
      <c r="F588" s="113" t="str">
        <f>IF(OR($B588="ANP",$B588="DAER",$B588="CONSULTORIA DNIT",$B588="PREGÃO ELETRÔNICO",$B588="DMLU",$B588="DMAE",$B588="CEEE",$B588="EPTC",$B588="ORSE",$B588="SEINFRA",$B588="CREA",$B588="CAU",$B588="CEHOP",$B588="SIURB",$B588="DER-PR",$B588="SUDECAP",$B588=Aux.!$F$24,$B588=Aux.!$F$25),VLOOKUP($A588,#REF!,7,FALSE),IF($B588="CCU",VLOOKUP($A588,#REF!,6,FALSE),IF($B588="MERCADO",VLOOKUP($A588,#REF!,8,FALSE),IF($B588="PLEO",VLOOKUP($A588,#REF!,4,FALSE),IF($B588="SICRO",VLOOKUP($A588,#REF!,6,FALSE),IF($B588="SINAPI",IFERROR(SUM((VLOOKUP($A588,#REF!,14,FALSE)),VLOOKUP($A588,#REF!,20,FALSE),VLOOKUP($A588,#REF!,22,FALSE)),),"-"))))))</f>
        <v>-</v>
      </c>
      <c r="G588" s="113" t="str">
        <f>IF(OR($B588="ANP",$B588="DAER",$B588="CONSULTORIA DNIT",$B588="PREGÃO ELETRÔNICO",$B588="DMLU",$B588="DMAE",$B588="CEEE",$B588="EPTC",$B588="ORSE",$B588="SEINFRA",$B588="CREA",$B588="CAU",$B588="CEHOP",$B588="SIURB",$B588="DER-PR",$B588="SUDECAP",$B588=Aux.!$F$24,$B588=Aux.!$F$25),VLOOKUP($A588,#REF!,8,FALSE),IF($B588="CCU",VLOOKUP($A588,#REF!,7,FALSE),IF($B588="MERCADO",VLOOKUP($A588,#REF!,9,FALSE),IF($B588="PLEO",VLOOKUP($A588,#REF!,4,FALSE),IF($B588="SICRO",VLOOKUP($A588,#REF!,7,FALSE),IF($B588="SINAPI",IFERROR((VLOOKUP($A588,#REF!,16,FALSE)),(VLOOKUP($A588,#REF!,5,FALSE))),"-"))))))</f>
        <v>-</v>
      </c>
      <c r="H588" s="113" t="str">
        <f>IF(OR($B588="ANP",$B588="DAER",$B588="CONSULTORIA DNIT",$B588="PREGÃO ELETRÔNICO",$B588="DMLU",$B588="DMAE",$B588="CEEE",$B588="EPTC",$B588="ORSE",$B588="SEINFRA",$B588="CREA",$B588="CAU",$B588="CEHOP",$B588="SIURB",$B588="DER-PR",$B588="SUDECAP",$B588=Aux.!$F$24,$B588=Aux.!$F$25),VLOOKUP($A588,#REF!,5,FALSE),IF($B588="CCU",VLOOKUP($A588,#REF!,4,FALSE),IF($B588="MERCADO",VLOOKUP($A588,#REF!,6,FALSE),IF($B588="PLEO",VLOOKUP($A588,#REF!,4,FALSE),IF($B588="SICRO",VLOOKUP($A588,#REF!,4,FALSE),IF($B588="SINAPI",IFERROR((VLOOKUP($A588,#REF!,5,FALSE)),(VLOOKUP($A588,#REF!,5,FALSE))),"-"))))))</f>
        <v>-</v>
      </c>
      <c r="I588" s="114">
        <f>IF($B588="SICRO EQUIP.",VLOOKUP($A588,#REF!,10,FALSE),0)</f>
        <v>0</v>
      </c>
      <c r="J588" s="114">
        <f>IF($B588="SICRO EQUIP.",VLOOKUP($A588,#REF!,11,FALSE),0)</f>
        <v>0</v>
      </c>
      <c r="K588" s="258"/>
      <c r="L588" s="259"/>
      <c r="M588" s="115" t="e">
        <f>VLOOKUP($K588,Reajuste!$A$2:$BW$29,(MATCH($L588,Reajuste!$C$2:$BW$2,0)+2),FALSE)</f>
        <v>#N/A</v>
      </c>
      <c r="N588" s="259"/>
      <c r="O588" s="115" t="e">
        <f>VLOOKUP($K588,Reajuste!$A$2:$CW$29,(MATCH($N588,Reajuste!$C$2:$CW$2,0)+2),FALSE)</f>
        <v>#N/A</v>
      </c>
      <c r="P588" s="113">
        <f t="shared" si="0"/>
        <v>0</v>
      </c>
      <c r="Q588" s="113">
        <f t="shared" si="1"/>
        <v>0</v>
      </c>
      <c r="R588" s="113">
        <f t="shared" si="2"/>
        <v>0</v>
      </c>
      <c r="S588" s="113">
        <f t="shared" si="3"/>
        <v>0</v>
      </c>
      <c r="T588" s="113">
        <f t="shared" si="4"/>
        <v>0</v>
      </c>
      <c r="U588" s="113">
        <f t="shared" si="5"/>
        <v>0</v>
      </c>
      <c r="V588" s="4"/>
      <c r="W588" s="4"/>
      <c r="X588" s="4"/>
      <c r="Y588" s="4"/>
      <c r="Z588" s="4"/>
    </row>
    <row r="589" spans="1:26" ht="14.25" customHeight="1">
      <c r="A589" s="256"/>
      <c r="B589" s="257"/>
      <c r="C589" s="112" t="str">
        <f>IF(OR($B589="ANP",$B589="DAER",$B589="CONSULTORIA DNIT",$B589="PREGÃO ELETRÔNICO",$B589="DMLU",$B589="DMAE",$B589="CEEE",$B589="EPTC",$B589="ORSE",$B589="SEINFRA",$B589="CREA",$B589="CAU",$B589="CEHOP",$B589="SIURB",$B589="DER-PR",$B589="SUDECAP",$B589=Aux.!$F$24,$B589=Aux.!$F$25),VLOOKUP($A589,#REF!,3,FALSE),IF($B589="SICRO EQUIP.",VLOOKUP($A589,#REF!,2,FALSE),IF($B589="CCU",VLOOKUP($A589,#REF!,2,FALSE),IF($B589="MERCADO",VLOOKUP($A589,#REF!,2,FALSE),IF($B589="PLEO",VLOOKUP($A589,#REF!,2,FALSE),IF($B589="SICRO",VLOOKUP($A589,#REF!,2,FALSE),IF($B589="SINAPI",IFERROR((VLOOKUP($A589,#REF!,2,FALSE)),(VLOOKUP($A589,#REF!,2,FALSE))),"-")))))))</f>
        <v>-</v>
      </c>
      <c r="D589" s="95" t="str">
        <f>IF(OR($B589="ANP",$B589="DAER",$B589="CONSULTORIA DNIT",$B589="PREGÃO ELETRÔNICO",$B589="DMLU",$B589="DMAE",$B589="CEEE",$B589="EPTC",$B589="ORSE",$B589="SEINFRA",$B589="CREA",$B589="CAU",$B589="CEHOP",$B589="SIURB",$B589="DER-PR",$B589="SUDECAP",$B589=Aux.!$F$24,$B589=Aux.!$F$25),VLOOKUP($A589,#REF!,4,FALSE),IF($B589="SICRO EQUIP.","H",IF($B589="CCU",VLOOKUP($A589,#REF!,3,FALSE),IF($B589="MERCADO",VLOOKUP($A589,#REF!,10,FALSE),IF($B589="PLEO",VLOOKUP($A589,#REF!,3,FALSE),IF($B589="SICRO",VLOOKUP($A589,#REF!,3,FALSE),IF($B589="SINAPI",IFERROR((VLOOKUP($A589,#REF!,3,FALSE)),(VLOOKUP($A589,#REF!,3,FALSE))),"-")))))))</f>
        <v>-</v>
      </c>
      <c r="E589" s="113" t="str">
        <f>IF(OR($B589="ANP",$B589="DAER",$B589="CONSULTORIA DNIT",$B589="PREGÃO ELETRÔNICO",$B589="DMLU",$B589="DMAE",$B589="CEEE",$B589="EPTC",$B589="ORSE",$B589="SEINFRA",$B589="CREA",$B589="CAU",$B589="CEHOP",$B589="SIURB",$B589="DER-PR",$B589="SUDECAP",$B589=Aux.!$F$24,$B589=Aux.!$F$25),VLOOKUP($A589,#REF!,6,FALSE),IF($B589="CCU",VLOOKUP($A589,#REF!,5,FALSE),IF($B589="MERCADO",VLOOKUP($A589,#REF!,7,FALSE),IF($B589="PLEO",VLOOKUP($A589,#REF!,4,FALSE),IF($B589="SICRO",VLOOKUP($A589,#REF!,5,FALSE),IF($B589="SINAPI",IFERROR((VLOOKUP($A589,#REF!,18,FALSE)),),"-"))))))</f>
        <v>-</v>
      </c>
      <c r="F589" s="113" t="str">
        <f>IF(OR($B589="ANP",$B589="DAER",$B589="CONSULTORIA DNIT",$B589="PREGÃO ELETRÔNICO",$B589="DMLU",$B589="DMAE",$B589="CEEE",$B589="EPTC",$B589="ORSE",$B589="SEINFRA",$B589="CREA",$B589="CAU",$B589="CEHOP",$B589="SIURB",$B589="DER-PR",$B589="SUDECAP",$B589=Aux.!$F$24,$B589=Aux.!$F$25),VLOOKUP($A589,#REF!,7,FALSE),IF($B589="CCU",VLOOKUP($A589,#REF!,6,FALSE),IF($B589="MERCADO",VLOOKUP($A589,#REF!,8,FALSE),IF($B589="PLEO",VLOOKUP($A589,#REF!,4,FALSE),IF($B589="SICRO",VLOOKUP($A589,#REF!,6,FALSE),IF($B589="SINAPI",IFERROR(SUM((VLOOKUP($A589,#REF!,14,FALSE)),VLOOKUP($A589,#REF!,20,FALSE),VLOOKUP($A589,#REF!,22,FALSE)),),"-"))))))</f>
        <v>-</v>
      </c>
      <c r="G589" s="113" t="str">
        <f>IF(OR($B589="ANP",$B589="DAER",$B589="CONSULTORIA DNIT",$B589="PREGÃO ELETRÔNICO",$B589="DMLU",$B589="DMAE",$B589="CEEE",$B589="EPTC",$B589="ORSE",$B589="SEINFRA",$B589="CREA",$B589="CAU",$B589="CEHOP",$B589="SIURB",$B589="DER-PR",$B589="SUDECAP",$B589=Aux.!$F$24,$B589=Aux.!$F$25),VLOOKUP($A589,#REF!,8,FALSE),IF($B589="CCU",VLOOKUP($A589,#REF!,7,FALSE),IF($B589="MERCADO",VLOOKUP($A589,#REF!,9,FALSE),IF($B589="PLEO",VLOOKUP($A589,#REF!,4,FALSE),IF($B589="SICRO",VLOOKUP($A589,#REF!,7,FALSE),IF($B589="SINAPI",IFERROR((VLOOKUP($A589,#REF!,16,FALSE)),(VLOOKUP($A589,#REF!,5,FALSE))),"-"))))))</f>
        <v>-</v>
      </c>
      <c r="H589" s="113" t="str">
        <f>IF(OR($B589="ANP",$B589="DAER",$B589="CONSULTORIA DNIT",$B589="PREGÃO ELETRÔNICO",$B589="DMLU",$B589="DMAE",$B589="CEEE",$B589="EPTC",$B589="ORSE",$B589="SEINFRA",$B589="CREA",$B589="CAU",$B589="CEHOP",$B589="SIURB",$B589="DER-PR",$B589="SUDECAP",$B589=Aux.!$F$24,$B589=Aux.!$F$25),VLOOKUP($A589,#REF!,5,FALSE),IF($B589="CCU",VLOOKUP($A589,#REF!,4,FALSE),IF($B589="MERCADO",VLOOKUP($A589,#REF!,6,FALSE),IF($B589="PLEO",VLOOKUP($A589,#REF!,4,FALSE),IF($B589="SICRO",VLOOKUP($A589,#REF!,4,FALSE),IF($B589="SINAPI",IFERROR((VLOOKUP($A589,#REF!,5,FALSE)),(VLOOKUP($A589,#REF!,5,FALSE))),"-"))))))</f>
        <v>-</v>
      </c>
      <c r="I589" s="114">
        <f>IF($B589="SICRO EQUIP.",VLOOKUP($A589,#REF!,10,FALSE),0)</f>
        <v>0</v>
      </c>
      <c r="J589" s="114">
        <f>IF($B589="SICRO EQUIP.",VLOOKUP($A589,#REF!,11,FALSE),0)</f>
        <v>0</v>
      </c>
      <c r="K589" s="258"/>
      <c r="L589" s="259"/>
      <c r="M589" s="115" t="e">
        <f>VLOOKUP($K589,Reajuste!$A$2:$BW$29,(MATCH($L589,Reajuste!$C$2:$BW$2,0)+2),FALSE)</f>
        <v>#N/A</v>
      </c>
      <c r="N589" s="259"/>
      <c r="O589" s="115" t="e">
        <f>VLOOKUP($K589,Reajuste!$A$2:$CW$29,(MATCH($N589,Reajuste!$C$2:$CW$2,0)+2),FALSE)</f>
        <v>#N/A</v>
      </c>
      <c r="P589" s="113">
        <f t="shared" si="0"/>
        <v>0</v>
      </c>
      <c r="Q589" s="113">
        <f t="shared" si="1"/>
        <v>0</v>
      </c>
      <c r="R589" s="113">
        <f t="shared" si="2"/>
        <v>0</v>
      </c>
      <c r="S589" s="113">
        <f t="shared" si="3"/>
        <v>0</v>
      </c>
      <c r="T589" s="113">
        <f t="shared" si="4"/>
        <v>0</v>
      </c>
      <c r="U589" s="113">
        <f t="shared" si="5"/>
        <v>0</v>
      </c>
      <c r="V589" s="4"/>
      <c r="W589" s="4"/>
      <c r="X589" s="4"/>
      <c r="Y589" s="4"/>
      <c r="Z589" s="4"/>
    </row>
    <row r="590" spans="1:26" ht="14.25" customHeight="1">
      <c r="A590" s="256"/>
      <c r="B590" s="257"/>
      <c r="C590" s="112" t="str">
        <f>IF(OR($B590="ANP",$B590="DAER",$B590="CONSULTORIA DNIT",$B590="PREGÃO ELETRÔNICO",$B590="DMLU",$B590="DMAE",$B590="CEEE",$B590="EPTC",$B590="ORSE",$B590="SEINFRA",$B590="CREA",$B590="CAU",$B590="CEHOP",$B590="SIURB",$B590="DER-PR",$B590="SUDECAP",$B590=Aux.!$F$24,$B590=Aux.!$F$25),VLOOKUP($A590,#REF!,3,FALSE),IF($B590="SICRO EQUIP.",VLOOKUP($A590,#REF!,2,FALSE),IF($B590="CCU",VLOOKUP($A590,#REF!,2,FALSE),IF($B590="MERCADO",VLOOKUP($A590,#REF!,2,FALSE),IF($B590="PLEO",VLOOKUP($A590,#REF!,2,FALSE),IF($B590="SICRO",VLOOKUP($A590,#REF!,2,FALSE),IF($B590="SINAPI",IFERROR((VLOOKUP($A590,#REF!,2,FALSE)),(VLOOKUP($A590,#REF!,2,FALSE))),"-")))))))</f>
        <v>-</v>
      </c>
      <c r="D590" s="95" t="str">
        <f>IF(OR($B590="ANP",$B590="DAER",$B590="CONSULTORIA DNIT",$B590="PREGÃO ELETRÔNICO",$B590="DMLU",$B590="DMAE",$B590="CEEE",$B590="EPTC",$B590="ORSE",$B590="SEINFRA",$B590="CREA",$B590="CAU",$B590="CEHOP",$B590="SIURB",$B590="DER-PR",$B590="SUDECAP",$B590=Aux.!$F$24,$B590=Aux.!$F$25),VLOOKUP($A590,#REF!,4,FALSE),IF($B590="SICRO EQUIP.","H",IF($B590="CCU",VLOOKUP($A590,#REF!,3,FALSE),IF($B590="MERCADO",VLOOKUP($A590,#REF!,10,FALSE),IF($B590="PLEO",VLOOKUP($A590,#REF!,3,FALSE),IF($B590="SICRO",VLOOKUP($A590,#REF!,3,FALSE),IF($B590="SINAPI",IFERROR((VLOOKUP($A590,#REF!,3,FALSE)),(VLOOKUP($A590,#REF!,3,FALSE))),"-")))))))</f>
        <v>-</v>
      </c>
      <c r="E590" s="113" t="str">
        <f>IF(OR($B590="ANP",$B590="DAER",$B590="CONSULTORIA DNIT",$B590="PREGÃO ELETRÔNICO",$B590="DMLU",$B590="DMAE",$B590="CEEE",$B590="EPTC",$B590="ORSE",$B590="SEINFRA",$B590="CREA",$B590="CAU",$B590="CEHOP",$B590="SIURB",$B590="DER-PR",$B590="SUDECAP",$B590=Aux.!$F$24,$B590=Aux.!$F$25),VLOOKUP($A590,#REF!,6,FALSE),IF($B590="CCU",VLOOKUP($A590,#REF!,5,FALSE),IF($B590="MERCADO",VLOOKUP($A590,#REF!,7,FALSE),IF($B590="PLEO",VLOOKUP($A590,#REF!,4,FALSE),IF($B590="SICRO",VLOOKUP($A590,#REF!,5,FALSE),IF($B590="SINAPI",IFERROR((VLOOKUP($A590,#REF!,18,FALSE)),),"-"))))))</f>
        <v>-</v>
      </c>
      <c r="F590" s="113" t="str">
        <f>IF(OR($B590="ANP",$B590="DAER",$B590="CONSULTORIA DNIT",$B590="PREGÃO ELETRÔNICO",$B590="DMLU",$B590="DMAE",$B590="CEEE",$B590="EPTC",$B590="ORSE",$B590="SEINFRA",$B590="CREA",$B590="CAU",$B590="CEHOP",$B590="SIURB",$B590="DER-PR",$B590="SUDECAP",$B590=Aux.!$F$24,$B590=Aux.!$F$25),VLOOKUP($A590,#REF!,7,FALSE),IF($B590="CCU",VLOOKUP($A590,#REF!,6,FALSE),IF($B590="MERCADO",VLOOKUP($A590,#REF!,8,FALSE),IF($B590="PLEO",VLOOKUP($A590,#REF!,4,FALSE),IF($B590="SICRO",VLOOKUP($A590,#REF!,6,FALSE),IF($B590="SINAPI",IFERROR(SUM((VLOOKUP($A590,#REF!,14,FALSE)),VLOOKUP($A590,#REF!,20,FALSE),VLOOKUP($A590,#REF!,22,FALSE)),),"-"))))))</f>
        <v>-</v>
      </c>
      <c r="G590" s="113" t="str">
        <f>IF(OR($B590="ANP",$B590="DAER",$B590="CONSULTORIA DNIT",$B590="PREGÃO ELETRÔNICO",$B590="DMLU",$B590="DMAE",$B590="CEEE",$B590="EPTC",$B590="ORSE",$B590="SEINFRA",$B590="CREA",$B590="CAU",$B590="CEHOP",$B590="SIURB",$B590="DER-PR",$B590="SUDECAP",$B590=Aux.!$F$24,$B590=Aux.!$F$25),VLOOKUP($A590,#REF!,8,FALSE),IF($B590="CCU",VLOOKUP($A590,#REF!,7,FALSE),IF($B590="MERCADO",VLOOKUP($A590,#REF!,9,FALSE),IF($B590="PLEO",VLOOKUP($A590,#REF!,4,FALSE),IF($B590="SICRO",VLOOKUP($A590,#REF!,7,FALSE),IF($B590="SINAPI",IFERROR((VLOOKUP($A590,#REF!,16,FALSE)),(VLOOKUP($A590,#REF!,5,FALSE))),"-"))))))</f>
        <v>-</v>
      </c>
      <c r="H590" s="113" t="str">
        <f>IF(OR($B590="ANP",$B590="DAER",$B590="CONSULTORIA DNIT",$B590="PREGÃO ELETRÔNICO",$B590="DMLU",$B590="DMAE",$B590="CEEE",$B590="EPTC",$B590="ORSE",$B590="SEINFRA",$B590="CREA",$B590="CAU",$B590="CEHOP",$B590="SIURB",$B590="DER-PR",$B590="SUDECAP",$B590=Aux.!$F$24,$B590=Aux.!$F$25),VLOOKUP($A590,#REF!,5,FALSE),IF($B590="CCU",VLOOKUP($A590,#REF!,4,FALSE),IF($B590="MERCADO",VLOOKUP($A590,#REF!,6,FALSE),IF($B590="PLEO",VLOOKUP($A590,#REF!,4,FALSE),IF($B590="SICRO",VLOOKUP($A590,#REF!,4,FALSE),IF($B590="SINAPI",IFERROR((VLOOKUP($A590,#REF!,5,FALSE)),(VLOOKUP($A590,#REF!,5,FALSE))),"-"))))))</f>
        <v>-</v>
      </c>
      <c r="I590" s="114">
        <f>IF($B590="SICRO EQUIP.",VLOOKUP($A590,#REF!,10,FALSE),0)</f>
        <v>0</v>
      </c>
      <c r="J590" s="114">
        <f>IF($B590="SICRO EQUIP.",VLOOKUP($A590,#REF!,11,FALSE),0)</f>
        <v>0</v>
      </c>
      <c r="K590" s="258"/>
      <c r="L590" s="259"/>
      <c r="M590" s="115" t="e">
        <f>VLOOKUP($K590,Reajuste!$A$2:$BW$29,(MATCH($L590,Reajuste!$C$2:$BW$2,0)+2),FALSE)</f>
        <v>#N/A</v>
      </c>
      <c r="N590" s="259"/>
      <c r="O590" s="115" t="e">
        <f>VLOOKUP($K590,Reajuste!$A$2:$CW$29,(MATCH($N590,Reajuste!$C$2:$CW$2,0)+2),FALSE)</f>
        <v>#N/A</v>
      </c>
      <c r="P590" s="113">
        <f t="shared" si="0"/>
        <v>0</v>
      </c>
      <c r="Q590" s="113">
        <f t="shared" si="1"/>
        <v>0</v>
      </c>
      <c r="R590" s="113">
        <f t="shared" si="2"/>
        <v>0</v>
      </c>
      <c r="S590" s="113">
        <f t="shared" si="3"/>
        <v>0</v>
      </c>
      <c r="T590" s="113">
        <f t="shared" si="4"/>
        <v>0</v>
      </c>
      <c r="U590" s="113">
        <f t="shared" si="5"/>
        <v>0</v>
      </c>
      <c r="V590" s="4"/>
      <c r="W590" s="4"/>
      <c r="X590" s="4"/>
      <c r="Y590" s="4"/>
      <c r="Z590" s="4"/>
    </row>
    <row r="591" spans="1:26" ht="14.25" customHeight="1">
      <c r="A591" s="256"/>
      <c r="B591" s="257"/>
      <c r="C591" s="112" t="str">
        <f>IF(OR($B591="ANP",$B591="DAER",$B591="CONSULTORIA DNIT",$B591="PREGÃO ELETRÔNICO",$B591="DMLU",$B591="DMAE",$B591="CEEE",$B591="EPTC",$B591="ORSE",$B591="SEINFRA",$B591="CREA",$B591="CAU",$B591="CEHOP",$B591="SIURB",$B591="DER-PR",$B591="SUDECAP",$B591=Aux.!$F$24,$B591=Aux.!$F$25),VLOOKUP($A591,#REF!,3,FALSE),IF($B591="SICRO EQUIP.",VLOOKUP($A591,#REF!,2,FALSE),IF($B591="CCU",VLOOKUP($A591,#REF!,2,FALSE),IF($B591="MERCADO",VLOOKUP($A591,#REF!,2,FALSE),IF($B591="PLEO",VLOOKUP($A591,#REF!,2,FALSE),IF($B591="SICRO",VLOOKUP($A591,#REF!,2,FALSE),IF($B591="SINAPI",IFERROR((VLOOKUP($A591,#REF!,2,FALSE)),(VLOOKUP($A591,#REF!,2,FALSE))),"-")))))))</f>
        <v>-</v>
      </c>
      <c r="D591" s="95" t="str">
        <f>IF(OR($B591="ANP",$B591="DAER",$B591="CONSULTORIA DNIT",$B591="PREGÃO ELETRÔNICO",$B591="DMLU",$B591="DMAE",$B591="CEEE",$B591="EPTC",$B591="ORSE",$B591="SEINFRA",$B591="CREA",$B591="CAU",$B591="CEHOP",$B591="SIURB",$B591="DER-PR",$B591="SUDECAP",$B591=Aux.!$F$24,$B591=Aux.!$F$25),VLOOKUP($A591,#REF!,4,FALSE),IF($B591="SICRO EQUIP.","H",IF($B591="CCU",VLOOKUP($A591,#REF!,3,FALSE),IF($B591="MERCADO",VLOOKUP($A591,#REF!,10,FALSE),IF($B591="PLEO",VLOOKUP($A591,#REF!,3,FALSE),IF($B591="SICRO",VLOOKUP($A591,#REF!,3,FALSE),IF($B591="SINAPI",IFERROR((VLOOKUP($A591,#REF!,3,FALSE)),(VLOOKUP($A591,#REF!,3,FALSE))),"-")))))))</f>
        <v>-</v>
      </c>
      <c r="E591" s="113" t="str">
        <f>IF(OR($B591="ANP",$B591="DAER",$B591="CONSULTORIA DNIT",$B591="PREGÃO ELETRÔNICO",$B591="DMLU",$B591="DMAE",$B591="CEEE",$B591="EPTC",$B591="ORSE",$B591="SEINFRA",$B591="CREA",$B591="CAU",$B591="CEHOP",$B591="SIURB",$B591="DER-PR",$B591="SUDECAP",$B591=Aux.!$F$24,$B591=Aux.!$F$25),VLOOKUP($A591,#REF!,6,FALSE),IF($B591="CCU",VLOOKUP($A591,#REF!,5,FALSE),IF($B591="MERCADO",VLOOKUP($A591,#REF!,7,FALSE),IF($B591="PLEO",VLOOKUP($A591,#REF!,4,FALSE),IF($B591="SICRO",VLOOKUP($A591,#REF!,5,FALSE),IF($B591="SINAPI",IFERROR((VLOOKUP($A591,#REF!,18,FALSE)),),"-"))))))</f>
        <v>-</v>
      </c>
      <c r="F591" s="113" t="str">
        <f>IF(OR($B591="ANP",$B591="DAER",$B591="CONSULTORIA DNIT",$B591="PREGÃO ELETRÔNICO",$B591="DMLU",$B591="DMAE",$B591="CEEE",$B591="EPTC",$B591="ORSE",$B591="SEINFRA",$B591="CREA",$B591="CAU",$B591="CEHOP",$B591="SIURB",$B591="DER-PR",$B591="SUDECAP",$B591=Aux.!$F$24,$B591=Aux.!$F$25),VLOOKUP($A591,#REF!,7,FALSE),IF($B591="CCU",VLOOKUP($A591,#REF!,6,FALSE),IF($B591="MERCADO",VLOOKUP($A591,#REF!,8,FALSE),IF($B591="PLEO",VLOOKUP($A591,#REF!,4,FALSE),IF($B591="SICRO",VLOOKUP($A591,#REF!,6,FALSE),IF($B591="SINAPI",IFERROR(SUM((VLOOKUP($A591,#REF!,14,FALSE)),VLOOKUP($A591,#REF!,20,FALSE),VLOOKUP($A591,#REF!,22,FALSE)),),"-"))))))</f>
        <v>-</v>
      </c>
      <c r="G591" s="113" t="str">
        <f>IF(OR($B591="ANP",$B591="DAER",$B591="CONSULTORIA DNIT",$B591="PREGÃO ELETRÔNICO",$B591="DMLU",$B591="DMAE",$B591="CEEE",$B591="EPTC",$B591="ORSE",$B591="SEINFRA",$B591="CREA",$B591="CAU",$B591="CEHOP",$B591="SIURB",$B591="DER-PR",$B591="SUDECAP",$B591=Aux.!$F$24,$B591=Aux.!$F$25),VLOOKUP($A591,#REF!,8,FALSE),IF($B591="CCU",VLOOKUP($A591,#REF!,7,FALSE),IF($B591="MERCADO",VLOOKUP($A591,#REF!,9,FALSE),IF($B591="PLEO",VLOOKUP($A591,#REF!,4,FALSE),IF($B591="SICRO",VLOOKUP($A591,#REF!,7,FALSE),IF($B591="SINAPI",IFERROR((VLOOKUP($A591,#REF!,16,FALSE)),(VLOOKUP($A591,#REF!,5,FALSE))),"-"))))))</f>
        <v>-</v>
      </c>
      <c r="H591" s="113" t="str">
        <f>IF(OR($B591="ANP",$B591="DAER",$B591="CONSULTORIA DNIT",$B591="PREGÃO ELETRÔNICO",$B591="DMLU",$B591="DMAE",$B591="CEEE",$B591="EPTC",$B591="ORSE",$B591="SEINFRA",$B591="CREA",$B591="CAU",$B591="CEHOP",$B591="SIURB",$B591="DER-PR",$B591="SUDECAP",$B591=Aux.!$F$24,$B591=Aux.!$F$25),VLOOKUP($A591,#REF!,5,FALSE),IF($B591="CCU",VLOOKUP($A591,#REF!,4,FALSE),IF($B591="MERCADO",VLOOKUP($A591,#REF!,6,FALSE),IF($B591="PLEO",VLOOKUP($A591,#REF!,4,FALSE),IF($B591="SICRO",VLOOKUP($A591,#REF!,4,FALSE),IF($B591="SINAPI",IFERROR((VLOOKUP($A591,#REF!,5,FALSE)),(VLOOKUP($A591,#REF!,5,FALSE))),"-"))))))</f>
        <v>-</v>
      </c>
      <c r="I591" s="114">
        <f>IF($B591="SICRO EQUIP.",VLOOKUP($A591,#REF!,10,FALSE),0)</f>
        <v>0</v>
      </c>
      <c r="J591" s="114">
        <f>IF($B591="SICRO EQUIP.",VLOOKUP($A591,#REF!,11,FALSE),0)</f>
        <v>0</v>
      </c>
      <c r="K591" s="258"/>
      <c r="L591" s="259"/>
      <c r="M591" s="115" t="e">
        <f>VLOOKUP($K591,Reajuste!$A$2:$BW$29,(MATCH($L591,Reajuste!$C$2:$BW$2,0)+2),FALSE)</f>
        <v>#N/A</v>
      </c>
      <c r="N591" s="259"/>
      <c r="O591" s="115" t="e">
        <f>VLOOKUP($K591,Reajuste!$A$2:$CW$29,(MATCH($N591,Reajuste!$C$2:$CW$2,0)+2),FALSE)</f>
        <v>#N/A</v>
      </c>
      <c r="P591" s="113">
        <f t="shared" si="0"/>
        <v>0</v>
      </c>
      <c r="Q591" s="113">
        <f t="shared" si="1"/>
        <v>0</v>
      </c>
      <c r="R591" s="113">
        <f t="shared" si="2"/>
        <v>0</v>
      </c>
      <c r="S591" s="113">
        <f t="shared" si="3"/>
        <v>0</v>
      </c>
      <c r="T591" s="113">
        <f t="shared" si="4"/>
        <v>0</v>
      </c>
      <c r="U591" s="113">
        <f t="shared" si="5"/>
        <v>0</v>
      </c>
      <c r="V591" s="4"/>
      <c r="W591" s="4"/>
      <c r="X591" s="4"/>
      <c r="Y591" s="4"/>
      <c r="Z591" s="4"/>
    </row>
    <row r="592" spans="1:26" ht="14.25" customHeight="1">
      <c r="A592" s="256"/>
      <c r="B592" s="257"/>
      <c r="C592" s="112" t="str">
        <f>IF(OR($B592="ANP",$B592="DAER",$B592="CONSULTORIA DNIT",$B592="PREGÃO ELETRÔNICO",$B592="DMLU",$B592="DMAE",$B592="CEEE",$B592="EPTC",$B592="ORSE",$B592="SEINFRA",$B592="CREA",$B592="CAU",$B592="CEHOP",$B592="SIURB",$B592="DER-PR",$B592="SUDECAP",$B592=Aux.!$F$24,$B592=Aux.!$F$25),VLOOKUP($A592,#REF!,3,FALSE),IF($B592="SICRO EQUIP.",VLOOKUP($A592,#REF!,2,FALSE),IF($B592="CCU",VLOOKUP($A592,#REF!,2,FALSE),IF($B592="MERCADO",VLOOKUP($A592,#REF!,2,FALSE),IF($B592="PLEO",VLOOKUP($A592,#REF!,2,FALSE),IF($B592="SICRO",VLOOKUP($A592,#REF!,2,FALSE),IF($B592="SINAPI",IFERROR((VLOOKUP($A592,#REF!,2,FALSE)),(VLOOKUP($A592,#REF!,2,FALSE))),"-")))))))</f>
        <v>-</v>
      </c>
      <c r="D592" s="95" t="str">
        <f>IF(OR($B592="ANP",$B592="DAER",$B592="CONSULTORIA DNIT",$B592="PREGÃO ELETRÔNICO",$B592="DMLU",$B592="DMAE",$B592="CEEE",$B592="EPTC",$B592="ORSE",$B592="SEINFRA",$B592="CREA",$B592="CAU",$B592="CEHOP",$B592="SIURB",$B592="DER-PR",$B592="SUDECAP",$B592=Aux.!$F$24,$B592=Aux.!$F$25),VLOOKUP($A592,#REF!,4,FALSE),IF($B592="SICRO EQUIP.","H",IF($B592="CCU",VLOOKUP($A592,#REF!,3,FALSE),IF($B592="MERCADO",VLOOKUP($A592,#REF!,10,FALSE),IF($B592="PLEO",VLOOKUP($A592,#REF!,3,FALSE),IF($B592="SICRO",VLOOKUP($A592,#REF!,3,FALSE),IF($B592="SINAPI",IFERROR((VLOOKUP($A592,#REF!,3,FALSE)),(VLOOKUP($A592,#REF!,3,FALSE))),"-")))))))</f>
        <v>-</v>
      </c>
      <c r="E592" s="113" t="str">
        <f>IF(OR($B592="ANP",$B592="DAER",$B592="CONSULTORIA DNIT",$B592="PREGÃO ELETRÔNICO",$B592="DMLU",$B592="DMAE",$B592="CEEE",$B592="EPTC",$B592="ORSE",$B592="SEINFRA",$B592="CREA",$B592="CAU",$B592="CEHOP",$B592="SIURB",$B592="DER-PR",$B592="SUDECAP",$B592=Aux.!$F$24,$B592=Aux.!$F$25),VLOOKUP($A592,#REF!,6,FALSE),IF($B592="CCU",VLOOKUP($A592,#REF!,5,FALSE),IF($B592="MERCADO",VLOOKUP($A592,#REF!,7,FALSE),IF($B592="PLEO",VLOOKUP($A592,#REF!,4,FALSE),IF($B592="SICRO",VLOOKUP($A592,#REF!,5,FALSE),IF($B592="SINAPI",IFERROR((VLOOKUP($A592,#REF!,18,FALSE)),),"-"))))))</f>
        <v>-</v>
      </c>
      <c r="F592" s="113" t="str">
        <f>IF(OR($B592="ANP",$B592="DAER",$B592="CONSULTORIA DNIT",$B592="PREGÃO ELETRÔNICO",$B592="DMLU",$B592="DMAE",$B592="CEEE",$B592="EPTC",$B592="ORSE",$B592="SEINFRA",$B592="CREA",$B592="CAU",$B592="CEHOP",$B592="SIURB",$B592="DER-PR",$B592="SUDECAP",$B592=Aux.!$F$24,$B592=Aux.!$F$25),VLOOKUP($A592,#REF!,7,FALSE),IF($B592="CCU",VLOOKUP($A592,#REF!,6,FALSE),IF($B592="MERCADO",VLOOKUP($A592,#REF!,8,FALSE),IF($B592="PLEO",VLOOKUP($A592,#REF!,4,FALSE),IF($B592="SICRO",VLOOKUP($A592,#REF!,6,FALSE),IF($B592="SINAPI",IFERROR(SUM((VLOOKUP($A592,#REF!,14,FALSE)),VLOOKUP($A592,#REF!,20,FALSE),VLOOKUP($A592,#REF!,22,FALSE)),),"-"))))))</f>
        <v>-</v>
      </c>
      <c r="G592" s="113" t="str">
        <f>IF(OR($B592="ANP",$B592="DAER",$B592="CONSULTORIA DNIT",$B592="PREGÃO ELETRÔNICO",$B592="DMLU",$B592="DMAE",$B592="CEEE",$B592="EPTC",$B592="ORSE",$B592="SEINFRA",$B592="CREA",$B592="CAU",$B592="CEHOP",$B592="SIURB",$B592="DER-PR",$B592="SUDECAP",$B592=Aux.!$F$24,$B592=Aux.!$F$25),VLOOKUP($A592,#REF!,8,FALSE),IF($B592="CCU",VLOOKUP($A592,#REF!,7,FALSE),IF($B592="MERCADO",VLOOKUP($A592,#REF!,9,FALSE),IF($B592="PLEO",VLOOKUP($A592,#REF!,4,FALSE),IF($B592="SICRO",VLOOKUP($A592,#REF!,7,FALSE),IF($B592="SINAPI",IFERROR((VLOOKUP($A592,#REF!,16,FALSE)),(VLOOKUP($A592,#REF!,5,FALSE))),"-"))))))</f>
        <v>-</v>
      </c>
      <c r="H592" s="113" t="str">
        <f>IF(OR($B592="ANP",$B592="DAER",$B592="CONSULTORIA DNIT",$B592="PREGÃO ELETRÔNICO",$B592="DMLU",$B592="DMAE",$B592="CEEE",$B592="EPTC",$B592="ORSE",$B592="SEINFRA",$B592="CREA",$B592="CAU",$B592="CEHOP",$B592="SIURB",$B592="DER-PR",$B592="SUDECAP",$B592=Aux.!$F$24,$B592=Aux.!$F$25),VLOOKUP($A592,#REF!,5,FALSE),IF($B592="CCU",VLOOKUP($A592,#REF!,4,FALSE),IF($B592="MERCADO",VLOOKUP($A592,#REF!,6,FALSE),IF($B592="PLEO",VLOOKUP($A592,#REF!,4,FALSE),IF($B592="SICRO",VLOOKUP($A592,#REF!,4,FALSE),IF($B592="SINAPI",IFERROR((VLOOKUP($A592,#REF!,5,FALSE)),(VLOOKUP($A592,#REF!,5,FALSE))),"-"))))))</f>
        <v>-</v>
      </c>
      <c r="I592" s="114">
        <f>IF($B592="SICRO EQUIP.",VLOOKUP($A592,#REF!,10,FALSE),0)</f>
        <v>0</v>
      </c>
      <c r="J592" s="114">
        <f>IF($B592="SICRO EQUIP.",VLOOKUP($A592,#REF!,11,FALSE),0)</f>
        <v>0</v>
      </c>
      <c r="K592" s="258"/>
      <c r="L592" s="259"/>
      <c r="M592" s="115" t="e">
        <f>VLOOKUP($K592,Reajuste!$A$2:$BW$29,(MATCH($L592,Reajuste!$C$2:$BW$2,0)+2),FALSE)</f>
        <v>#N/A</v>
      </c>
      <c r="N592" s="259"/>
      <c r="O592" s="115" t="e">
        <f>VLOOKUP($K592,Reajuste!$A$2:$CW$29,(MATCH($N592,Reajuste!$C$2:$CW$2,0)+2),FALSE)</f>
        <v>#N/A</v>
      </c>
      <c r="P592" s="113">
        <f t="shared" si="0"/>
        <v>0</v>
      </c>
      <c r="Q592" s="113">
        <f t="shared" si="1"/>
        <v>0</v>
      </c>
      <c r="R592" s="113">
        <f t="shared" si="2"/>
        <v>0</v>
      </c>
      <c r="S592" s="113">
        <f t="shared" si="3"/>
        <v>0</v>
      </c>
      <c r="T592" s="113">
        <f t="shared" si="4"/>
        <v>0</v>
      </c>
      <c r="U592" s="113">
        <f t="shared" si="5"/>
        <v>0</v>
      </c>
      <c r="V592" s="4"/>
      <c r="W592" s="4"/>
      <c r="X592" s="4"/>
      <c r="Y592" s="4"/>
      <c r="Z592" s="4"/>
    </row>
    <row r="593" spans="1:26" ht="14.25" customHeight="1">
      <c r="A593" s="256"/>
      <c r="B593" s="257"/>
      <c r="C593" s="112" t="str">
        <f>IF(OR($B593="ANP",$B593="DAER",$B593="CONSULTORIA DNIT",$B593="PREGÃO ELETRÔNICO",$B593="DMLU",$B593="DMAE",$B593="CEEE",$B593="EPTC",$B593="ORSE",$B593="SEINFRA",$B593="CREA",$B593="CAU",$B593="CEHOP",$B593="SIURB",$B593="DER-PR",$B593="SUDECAP",$B593=Aux.!$F$24,$B593=Aux.!$F$25),VLOOKUP($A593,#REF!,3,FALSE),IF($B593="SICRO EQUIP.",VLOOKUP($A593,#REF!,2,FALSE),IF($B593="CCU",VLOOKUP($A593,#REF!,2,FALSE),IF($B593="MERCADO",VLOOKUP($A593,#REF!,2,FALSE),IF($B593="PLEO",VLOOKUP($A593,#REF!,2,FALSE),IF($B593="SICRO",VLOOKUP($A593,#REF!,2,FALSE),IF($B593="SINAPI",IFERROR((VLOOKUP($A593,#REF!,2,FALSE)),(VLOOKUP($A593,#REF!,2,FALSE))),"-")))))))</f>
        <v>-</v>
      </c>
      <c r="D593" s="95" t="str">
        <f>IF(OR($B593="ANP",$B593="DAER",$B593="CONSULTORIA DNIT",$B593="PREGÃO ELETRÔNICO",$B593="DMLU",$B593="DMAE",$B593="CEEE",$B593="EPTC",$B593="ORSE",$B593="SEINFRA",$B593="CREA",$B593="CAU",$B593="CEHOP",$B593="SIURB",$B593="DER-PR",$B593="SUDECAP",$B593=Aux.!$F$24,$B593=Aux.!$F$25),VLOOKUP($A593,#REF!,4,FALSE),IF($B593="SICRO EQUIP.","H",IF($B593="CCU",VLOOKUP($A593,#REF!,3,FALSE),IF($B593="MERCADO",VLOOKUP($A593,#REF!,10,FALSE),IF($B593="PLEO",VLOOKUP($A593,#REF!,3,FALSE),IF($B593="SICRO",VLOOKUP($A593,#REF!,3,FALSE),IF($B593="SINAPI",IFERROR((VLOOKUP($A593,#REF!,3,FALSE)),(VLOOKUP($A593,#REF!,3,FALSE))),"-")))))))</f>
        <v>-</v>
      </c>
      <c r="E593" s="113" t="str">
        <f>IF(OR($B593="ANP",$B593="DAER",$B593="CONSULTORIA DNIT",$B593="PREGÃO ELETRÔNICO",$B593="DMLU",$B593="DMAE",$B593="CEEE",$B593="EPTC",$B593="ORSE",$B593="SEINFRA",$B593="CREA",$B593="CAU",$B593="CEHOP",$B593="SIURB",$B593="DER-PR",$B593="SUDECAP",$B593=Aux.!$F$24,$B593=Aux.!$F$25),VLOOKUP($A593,#REF!,6,FALSE),IF($B593="CCU",VLOOKUP($A593,#REF!,5,FALSE),IF($B593="MERCADO",VLOOKUP($A593,#REF!,7,FALSE),IF($B593="PLEO",VLOOKUP($A593,#REF!,4,FALSE),IF($B593="SICRO",VLOOKUP($A593,#REF!,5,FALSE),IF($B593="SINAPI",IFERROR((VLOOKUP($A593,#REF!,18,FALSE)),),"-"))))))</f>
        <v>-</v>
      </c>
      <c r="F593" s="113" t="str">
        <f>IF(OR($B593="ANP",$B593="DAER",$B593="CONSULTORIA DNIT",$B593="PREGÃO ELETRÔNICO",$B593="DMLU",$B593="DMAE",$B593="CEEE",$B593="EPTC",$B593="ORSE",$B593="SEINFRA",$B593="CREA",$B593="CAU",$B593="CEHOP",$B593="SIURB",$B593="DER-PR",$B593="SUDECAP",$B593=Aux.!$F$24,$B593=Aux.!$F$25),VLOOKUP($A593,#REF!,7,FALSE),IF($B593="CCU",VLOOKUP($A593,#REF!,6,FALSE),IF($B593="MERCADO",VLOOKUP($A593,#REF!,8,FALSE),IF($B593="PLEO",VLOOKUP($A593,#REF!,4,FALSE),IF($B593="SICRO",VLOOKUP($A593,#REF!,6,FALSE),IF($B593="SINAPI",IFERROR(SUM((VLOOKUP($A593,#REF!,14,FALSE)),VLOOKUP($A593,#REF!,20,FALSE),VLOOKUP($A593,#REF!,22,FALSE)),),"-"))))))</f>
        <v>-</v>
      </c>
      <c r="G593" s="113" t="str">
        <f>IF(OR($B593="ANP",$B593="DAER",$B593="CONSULTORIA DNIT",$B593="PREGÃO ELETRÔNICO",$B593="DMLU",$B593="DMAE",$B593="CEEE",$B593="EPTC",$B593="ORSE",$B593="SEINFRA",$B593="CREA",$B593="CAU",$B593="CEHOP",$B593="SIURB",$B593="DER-PR",$B593="SUDECAP",$B593=Aux.!$F$24,$B593=Aux.!$F$25),VLOOKUP($A593,#REF!,8,FALSE),IF($B593="CCU",VLOOKUP($A593,#REF!,7,FALSE),IF($B593="MERCADO",VLOOKUP($A593,#REF!,9,FALSE),IF($B593="PLEO",VLOOKUP($A593,#REF!,4,FALSE),IF($B593="SICRO",VLOOKUP($A593,#REF!,7,FALSE),IF($B593="SINAPI",IFERROR((VLOOKUP($A593,#REF!,16,FALSE)),(VLOOKUP($A593,#REF!,5,FALSE))),"-"))))))</f>
        <v>-</v>
      </c>
      <c r="H593" s="113" t="str">
        <f>IF(OR($B593="ANP",$B593="DAER",$B593="CONSULTORIA DNIT",$B593="PREGÃO ELETRÔNICO",$B593="DMLU",$B593="DMAE",$B593="CEEE",$B593="EPTC",$B593="ORSE",$B593="SEINFRA",$B593="CREA",$B593="CAU",$B593="CEHOP",$B593="SIURB",$B593="DER-PR",$B593="SUDECAP",$B593=Aux.!$F$24,$B593=Aux.!$F$25),VLOOKUP($A593,#REF!,5,FALSE),IF($B593="CCU",VLOOKUP($A593,#REF!,4,FALSE),IF($B593="MERCADO",VLOOKUP($A593,#REF!,6,FALSE),IF($B593="PLEO",VLOOKUP($A593,#REF!,4,FALSE),IF($B593="SICRO",VLOOKUP($A593,#REF!,4,FALSE),IF($B593="SINAPI",IFERROR((VLOOKUP($A593,#REF!,5,FALSE)),(VLOOKUP($A593,#REF!,5,FALSE))),"-"))))))</f>
        <v>-</v>
      </c>
      <c r="I593" s="114">
        <f>IF($B593="SICRO EQUIP.",VLOOKUP($A593,#REF!,10,FALSE),0)</f>
        <v>0</v>
      </c>
      <c r="J593" s="114">
        <f>IF($B593="SICRO EQUIP.",VLOOKUP($A593,#REF!,11,FALSE),0)</f>
        <v>0</v>
      </c>
      <c r="K593" s="258"/>
      <c r="L593" s="259"/>
      <c r="M593" s="115" t="e">
        <f>VLOOKUP($K593,Reajuste!$A$2:$BW$29,(MATCH($L593,Reajuste!$C$2:$BW$2,0)+2),FALSE)</f>
        <v>#N/A</v>
      </c>
      <c r="N593" s="259"/>
      <c r="O593" s="115" t="e">
        <f>VLOOKUP($K593,Reajuste!$A$2:$CW$29,(MATCH($N593,Reajuste!$C$2:$CW$2,0)+2),FALSE)</f>
        <v>#N/A</v>
      </c>
      <c r="P593" s="113">
        <f t="shared" si="0"/>
        <v>0</v>
      </c>
      <c r="Q593" s="113">
        <f t="shared" si="1"/>
        <v>0</v>
      </c>
      <c r="R593" s="113">
        <f t="shared" si="2"/>
        <v>0</v>
      </c>
      <c r="S593" s="113">
        <f t="shared" si="3"/>
        <v>0</v>
      </c>
      <c r="T593" s="113">
        <f t="shared" si="4"/>
        <v>0</v>
      </c>
      <c r="U593" s="113">
        <f t="shared" si="5"/>
        <v>0</v>
      </c>
      <c r="V593" s="4"/>
      <c r="W593" s="4"/>
      <c r="X593" s="4"/>
      <c r="Y593" s="4"/>
      <c r="Z593" s="4"/>
    </row>
    <row r="594" spans="1:26" ht="14.25" customHeight="1">
      <c r="A594" s="256"/>
      <c r="B594" s="257"/>
      <c r="C594" s="112" t="str">
        <f>IF(OR($B594="ANP",$B594="DAER",$B594="CONSULTORIA DNIT",$B594="PREGÃO ELETRÔNICO",$B594="DMLU",$B594="DMAE",$B594="CEEE",$B594="EPTC",$B594="ORSE",$B594="SEINFRA",$B594="CREA",$B594="CAU",$B594="CEHOP",$B594="SIURB",$B594="DER-PR",$B594="SUDECAP",$B594=Aux.!$F$24,$B594=Aux.!$F$25),VLOOKUP($A594,#REF!,3,FALSE),IF($B594="SICRO EQUIP.",VLOOKUP($A594,#REF!,2,FALSE),IF($B594="CCU",VLOOKUP($A594,#REF!,2,FALSE),IF($B594="MERCADO",VLOOKUP($A594,#REF!,2,FALSE),IF($B594="PLEO",VLOOKUP($A594,#REF!,2,FALSE),IF($B594="SICRO",VLOOKUP($A594,#REF!,2,FALSE),IF($B594="SINAPI",IFERROR((VLOOKUP($A594,#REF!,2,FALSE)),(VLOOKUP($A594,#REF!,2,FALSE))),"-")))))))</f>
        <v>-</v>
      </c>
      <c r="D594" s="95" t="str">
        <f>IF(OR($B594="ANP",$B594="DAER",$B594="CONSULTORIA DNIT",$B594="PREGÃO ELETRÔNICO",$B594="DMLU",$B594="DMAE",$B594="CEEE",$B594="EPTC",$B594="ORSE",$B594="SEINFRA",$B594="CREA",$B594="CAU",$B594="CEHOP",$B594="SIURB",$B594="DER-PR",$B594="SUDECAP",$B594=Aux.!$F$24,$B594=Aux.!$F$25),VLOOKUP($A594,#REF!,4,FALSE),IF($B594="SICRO EQUIP.","H",IF($B594="CCU",VLOOKUP($A594,#REF!,3,FALSE),IF($B594="MERCADO",VLOOKUP($A594,#REF!,10,FALSE),IF($B594="PLEO",VLOOKUP($A594,#REF!,3,FALSE),IF($B594="SICRO",VLOOKUP($A594,#REF!,3,FALSE),IF($B594="SINAPI",IFERROR((VLOOKUP($A594,#REF!,3,FALSE)),(VLOOKUP($A594,#REF!,3,FALSE))),"-")))))))</f>
        <v>-</v>
      </c>
      <c r="E594" s="113" t="str">
        <f>IF(OR($B594="ANP",$B594="DAER",$B594="CONSULTORIA DNIT",$B594="PREGÃO ELETRÔNICO",$B594="DMLU",$B594="DMAE",$B594="CEEE",$B594="EPTC",$B594="ORSE",$B594="SEINFRA",$B594="CREA",$B594="CAU",$B594="CEHOP",$B594="SIURB",$B594="DER-PR",$B594="SUDECAP",$B594=Aux.!$F$24,$B594=Aux.!$F$25),VLOOKUP($A594,#REF!,6,FALSE),IF($B594="CCU",VLOOKUP($A594,#REF!,5,FALSE),IF($B594="MERCADO",VLOOKUP($A594,#REF!,7,FALSE),IF($B594="PLEO",VLOOKUP($A594,#REF!,4,FALSE),IF($B594="SICRO",VLOOKUP($A594,#REF!,5,FALSE),IF($B594="SINAPI",IFERROR((VLOOKUP($A594,#REF!,18,FALSE)),),"-"))))))</f>
        <v>-</v>
      </c>
      <c r="F594" s="113" t="str">
        <f>IF(OR($B594="ANP",$B594="DAER",$B594="CONSULTORIA DNIT",$B594="PREGÃO ELETRÔNICO",$B594="DMLU",$B594="DMAE",$B594="CEEE",$B594="EPTC",$B594="ORSE",$B594="SEINFRA",$B594="CREA",$B594="CAU",$B594="CEHOP",$B594="SIURB",$B594="DER-PR",$B594="SUDECAP",$B594=Aux.!$F$24,$B594=Aux.!$F$25),VLOOKUP($A594,#REF!,7,FALSE),IF($B594="CCU",VLOOKUP($A594,#REF!,6,FALSE),IF($B594="MERCADO",VLOOKUP($A594,#REF!,8,FALSE),IF($B594="PLEO",VLOOKUP($A594,#REF!,4,FALSE),IF($B594="SICRO",VLOOKUP($A594,#REF!,6,FALSE),IF($B594="SINAPI",IFERROR(SUM((VLOOKUP($A594,#REF!,14,FALSE)),VLOOKUP($A594,#REF!,20,FALSE),VLOOKUP($A594,#REF!,22,FALSE)),),"-"))))))</f>
        <v>-</v>
      </c>
      <c r="G594" s="113" t="str">
        <f>IF(OR($B594="ANP",$B594="DAER",$B594="CONSULTORIA DNIT",$B594="PREGÃO ELETRÔNICO",$B594="DMLU",$B594="DMAE",$B594="CEEE",$B594="EPTC",$B594="ORSE",$B594="SEINFRA",$B594="CREA",$B594="CAU",$B594="CEHOP",$B594="SIURB",$B594="DER-PR",$B594="SUDECAP",$B594=Aux.!$F$24,$B594=Aux.!$F$25),VLOOKUP($A594,#REF!,8,FALSE),IF($B594="CCU",VLOOKUP($A594,#REF!,7,FALSE),IF($B594="MERCADO",VLOOKUP($A594,#REF!,9,FALSE),IF($B594="PLEO",VLOOKUP($A594,#REF!,4,FALSE),IF($B594="SICRO",VLOOKUP($A594,#REF!,7,FALSE),IF($B594="SINAPI",IFERROR((VLOOKUP($A594,#REF!,16,FALSE)),(VLOOKUP($A594,#REF!,5,FALSE))),"-"))))))</f>
        <v>-</v>
      </c>
      <c r="H594" s="113" t="str">
        <f>IF(OR($B594="ANP",$B594="DAER",$B594="CONSULTORIA DNIT",$B594="PREGÃO ELETRÔNICO",$B594="DMLU",$B594="DMAE",$B594="CEEE",$B594="EPTC",$B594="ORSE",$B594="SEINFRA",$B594="CREA",$B594="CAU",$B594="CEHOP",$B594="SIURB",$B594="DER-PR",$B594="SUDECAP",$B594=Aux.!$F$24,$B594=Aux.!$F$25),VLOOKUP($A594,#REF!,5,FALSE),IF($B594="CCU",VLOOKUP($A594,#REF!,4,FALSE),IF($B594="MERCADO",VLOOKUP($A594,#REF!,6,FALSE),IF($B594="PLEO",VLOOKUP($A594,#REF!,4,FALSE),IF($B594="SICRO",VLOOKUP($A594,#REF!,4,FALSE),IF($B594="SINAPI",IFERROR((VLOOKUP($A594,#REF!,5,FALSE)),(VLOOKUP($A594,#REF!,5,FALSE))),"-"))))))</f>
        <v>-</v>
      </c>
      <c r="I594" s="114">
        <f>IF($B594="SICRO EQUIP.",VLOOKUP($A594,#REF!,10,FALSE),0)</f>
        <v>0</v>
      </c>
      <c r="J594" s="114">
        <f>IF($B594="SICRO EQUIP.",VLOOKUP($A594,#REF!,11,FALSE),0)</f>
        <v>0</v>
      </c>
      <c r="K594" s="258"/>
      <c r="L594" s="259"/>
      <c r="M594" s="115" t="e">
        <f>VLOOKUP($K594,Reajuste!$A$2:$BW$29,(MATCH($L594,Reajuste!$C$2:$BW$2,0)+2),FALSE)</f>
        <v>#N/A</v>
      </c>
      <c r="N594" s="259"/>
      <c r="O594" s="115" t="e">
        <f>VLOOKUP($K594,Reajuste!$A$2:$CW$29,(MATCH($N594,Reajuste!$C$2:$CW$2,0)+2),FALSE)</f>
        <v>#N/A</v>
      </c>
      <c r="P594" s="113">
        <f t="shared" si="0"/>
        <v>0</v>
      </c>
      <c r="Q594" s="113">
        <f t="shared" si="1"/>
        <v>0</v>
      </c>
      <c r="R594" s="113">
        <f t="shared" si="2"/>
        <v>0</v>
      </c>
      <c r="S594" s="113">
        <f t="shared" si="3"/>
        <v>0</v>
      </c>
      <c r="T594" s="113">
        <f t="shared" si="4"/>
        <v>0</v>
      </c>
      <c r="U594" s="113">
        <f t="shared" si="5"/>
        <v>0</v>
      </c>
      <c r="V594" s="4"/>
      <c r="W594" s="4"/>
      <c r="X594" s="4"/>
      <c r="Y594" s="4"/>
      <c r="Z594" s="4"/>
    </row>
    <row r="595" spans="1:26" ht="14.25" customHeight="1">
      <c r="A595" s="256"/>
      <c r="B595" s="257"/>
      <c r="C595" s="112" t="str">
        <f>IF(OR($B595="ANP",$B595="DAER",$B595="CONSULTORIA DNIT",$B595="PREGÃO ELETRÔNICO",$B595="DMLU",$B595="DMAE",$B595="CEEE",$B595="EPTC",$B595="ORSE",$B595="SEINFRA",$B595="CREA",$B595="CAU",$B595="CEHOP",$B595="SIURB",$B595="DER-PR",$B595="SUDECAP",$B595=Aux.!$F$24,$B595=Aux.!$F$25),VLOOKUP($A595,#REF!,3,FALSE),IF($B595="SICRO EQUIP.",VLOOKUP($A595,#REF!,2,FALSE),IF($B595="CCU",VLOOKUP($A595,#REF!,2,FALSE),IF($B595="MERCADO",VLOOKUP($A595,#REF!,2,FALSE),IF($B595="PLEO",VLOOKUP($A595,#REF!,2,FALSE),IF($B595="SICRO",VLOOKUP($A595,#REF!,2,FALSE),IF($B595="SINAPI",IFERROR((VLOOKUP($A595,#REF!,2,FALSE)),(VLOOKUP($A595,#REF!,2,FALSE))),"-")))))))</f>
        <v>-</v>
      </c>
      <c r="D595" s="95" t="str">
        <f>IF(OR($B595="ANP",$B595="DAER",$B595="CONSULTORIA DNIT",$B595="PREGÃO ELETRÔNICO",$B595="DMLU",$B595="DMAE",$B595="CEEE",$B595="EPTC",$B595="ORSE",$B595="SEINFRA",$B595="CREA",$B595="CAU",$B595="CEHOP",$B595="SIURB",$B595="DER-PR",$B595="SUDECAP",$B595=Aux.!$F$24,$B595=Aux.!$F$25),VLOOKUP($A595,#REF!,4,FALSE),IF($B595="SICRO EQUIP.","H",IF($B595="CCU",VLOOKUP($A595,#REF!,3,FALSE),IF($B595="MERCADO",VLOOKUP($A595,#REF!,10,FALSE),IF($B595="PLEO",VLOOKUP($A595,#REF!,3,FALSE),IF($B595="SICRO",VLOOKUP($A595,#REF!,3,FALSE),IF($B595="SINAPI",IFERROR((VLOOKUP($A595,#REF!,3,FALSE)),(VLOOKUP($A595,#REF!,3,FALSE))),"-")))))))</f>
        <v>-</v>
      </c>
      <c r="E595" s="113" t="str">
        <f>IF(OR($B595="ANP",$B595="DAER",$B595="CONSULTORIA DNIT",$B595="PREGÃO ELETRÔNICO",$B595="DMLU",$B595="DMAE",$B595="CEEE",$B595="EPTC",$B595="ORSE",$B595="SEINFRA",$B595="CREA",$B595="CAU",$B595="CEHOP",$B595="SIURB",$B595="DER-PR",$B595="SUDECAP",$B595=Aux.!$F$24,$B595=Aux.!$F$25),VLOOKUP($A595,#REF!,6,FALSE),IF($B595="CCU",VLOOKUP($A595,#REF!,5,FALSE),IF($B595="MERCADO",VLOOKUP($A595,#REF!,7,FALSE),IF($B595="PLEO",VLOOKUP($A595,#REF!,4,FALSE),IF($B595="SICRO",VLOOKUP($A595,#REF!,5,FALSE),IF($B595="SINAPI",IFERROR((VLOOKUP($A595,#REF!,18,FALSE)),),"-"))))))</f>
        <v>-</v>
      </c>
      <c r="F595" s="113" t="str">
        <f>IF(OR($B595="ANP",$B595="DAER",$B595="CONSULTORIA DNIT",$B595="PREGÃO ELETRÔNICO",$B595="DMLU",$B595="DMAE",$B595="CEEE",$B595="EPTC",$B595="ORSE",$B595="SEINFRA",$B595="CREA",$B595="CAU",$B595="CEHOP",$B595="SIURB",$B595="DER-PR",$B595="SUDECAP",$B595=Aux.!$F$24,$B595=Aux.!$F$25),VLOOKUP($A595,#REF!,7,FALSE),IF($B595="CCU",VLOOKUP($A595,#REF!,6,FALSE),IF($B595="MERCADO",VLOOKUP($A595,#REF!,8,FALSE),IF($B595="PLEO",VLOOKUP($A595,#REF!,4,FALSE),IF($B595="SICRO",VLOOKUP($A595,#REF!,6,FALSE),IF($B595="SINAPI",IFERROR(SUM((VLOOKUP($A595,#REF!,14,FALSE)),VLOOKUP($A595,#REF!,20,FALSE),VLOOKUP($A595,#REF!,22,FALSE)),),"-"))))))</f>
        <v>-</v>
      </c>
      <c r="G595" s="113" t="str">
        <f>IF(OR($B595="ANP",$B595="DAER",$B595="CONSULTORIA DNIT",$B595="PREGÃO ELETRÔNICO",$B595="DMLU",$B595="DMAE",$B595="CEEE",$B595="EPTC",$B595="ORSE",$B595="SEINFRA",$B595="CREA",$B595="CAU",$B595="CEHOP",$B595="SIURB",$B595="DER-PR",$B595="SUDECAP",$B595=Aux.!$F$24,$B595=Aux.!$F$25),VLOOKUP($A595,#REF!,8,FALSE),IF($B595="CCU",VLOOKUP($A595,#REF!,7,FALSE),IF($B595="MERCADO",VLOOKUP($A595,#REF!,9,FALSE),IF($B595="PLEO",VLOOKUP($A595,#REF!,4,FALSE),IF($B595="SICRO",VLOOKUP($A595,#REF!,7,FALSE),IF($B595="SINAPI",IFERROR((VLOOKUP($A595,#REF!,16,FALSE)),(VLOOKUP($A595,#REF!,5,FALSE))),"-"))))))</f>
        <v>-</v>
      </c>
      <c r="H595" s="113" t="str">
        <f>IF(OR($B595="ANP",$B595="DAER",$B595="CONSULTORIA DNIT",$B595="PREGÃO ELETRÔNICO",$B595="DMLU",$B595="DMAE",$B595="CEEE",$B595="EPTC",$B595="ORSE",$B595="SEINFRA",$B595="CREA",$B595="CAU",$B595="CEHOP",$B595="SIURB",$B595="DER-PR",$B595="SUDECAP",$B595=Aux.!$F$24,$B595=Aux.!$F$25),VLOOKUP($A595,#REF!,5,FALSE),IF($B595="CCU",VLOOKUP($A595,#REF!,4,FALSE),IF($B595="MERCADO",VLOOKUP($A595,#REF!,6,FALSE),IF($B595="PLEO",VLOOKUP($A595,#REF!,4,FALSE),IF($B595="SICRO",VLOOKUP($A595,#REF!,4,FALSE),IF($B595="SINAPI",IFERROR((VLOOKUP($A595,#REF!,5,FALSE)),(VLOOKUP($A595,#REF!,5,FALSE))),"-"))))))</f>
        <v>-</v>
      </c>
      <c r="I595" s="114">
        <f>IF($B595="SICRO EQUIP.",VLOOKUP($A595,#REF!,10,FALSE),0)</f>
        <v>0</v>
      </c>
      <c r="J595" s="114">
        <f>IF($B595="SICRO EQUIP.",VLOOKUP($A595,#REF!,11,FALSE),0)</f>
        <v>0</v>
      </c>
      <c r="K595" s="258"/>
      <c r="L595" s="259"/>
      <c r="M595" s="115" t="e">
        <f>VLOOKUP($K595,Reajuste!$A$2:$BW$29,(MATCH($L595,Reajuste!$C$2:$BW$2,0)+2),FALSE)</f>
        <v>#N/A</v>
      </c>
      <c r="N595" s="259"/>
      <c r="O595" s="115" t="e">
        <f>VLOOKUP($K595,Reajuste!$A$2:$CW$29,(MATCH($N595,Reajuste!$C$2:$CW$2,0)+2),FALSE)</f>
        <v>#N/A</v>
      </c>
      <c r="P595" s="113">
        <f t="shared" si="0"/>
        <v>0</v>
      </c>
      <c r="Q595" s="113">
        <f t="shared" si="1"/>
        <v>0</v>
      </c>
      <c r="R595" s="113">
        <f t="shared" si="2"/>
        <v>0</v>
      </c>
      <c r="S595" s="113">
        <f t="shared" si="3"/>
        <v>0</v>
      </c>
      <c r="T595" s="113">
        <f t="shared" si="4"/>
        <v>0</v>
      </c>
      <c r="U595" s="113">
        <f t="shared" si="5"/>
        <v>0</v>
      </c>
      <c r="V595" s="4"/>
      <c r="W595" s="4"/>
      <c r="X595" s="4"/>
      <c r="Y595" s="4"/>
      <c r="Z595" s="4"/>
    </row>
    <row r="596" spans="1:26" ht="14.25" customHeight="1">
      <c r="A596" s="256"/>
      <c r="B596" s="257"/>
      <c r="C596" s="112" t="str">
        <f>IF(OR($B596="ANP",$B596="DAER",$B596="CONSULTORIA DNIT",$B596="PREGÃO ELETRÔNICO",$B596="DMLU",$B596="DMAE",$B596="CEEE",$B596="EPTC",$B596="ORSE",$B596="SEINFRA",$B596="CREA",$B596="CAU",$B596="CEHOP",$B596="SIURB",$B596="DER-PR",$B596="SUDECAP",$B596=Aux.!$F$24,$B596=Aux.!$F$25),VLOOKUP($A596,#REF!,3,FALSE),IF($B596="SICRO EQUIP.",VLOOKUP($A596,#REF!,2,FALSE),IF($B596="CCU",VLOOKUP($A596,#REF!,2,FALSE),IF($B596="MERCADO",VLOOKUP($A596,#REF!,2,FALSE),IF($B596="PLEO",VLOOKUP($A596,#REF!,2,FALSE),IF($B596="SICRO",VLOOKUP($A596,#REF!,2,FALSE),IF($B596="SINAPI",IFERROR((VLOOKUP($A596,#REF!,2,FALSE)),(VLOOKUP($A596,#REF!,2,FALSE))),"-")))))))</f>
        <v>-</v>
      </c>
      <c r="D596" s="95" t="str">
        <f>IF(OR($B596="ANP",$B596="DAER",$B596="CONSULTORIA DNIT",$B596="PREGÃO ELETRÔNICO",$B596="DMLU",$B596="DMAE",$B596="CEEE",$B596="EPTC",$B596="ORSE",$B596="SEINFRA",$B596="CREA",$B596="CAU",$B596="CEHOP",$B596="SIURB",$B596="DER-PR",$B596="SUDECAP",$B596=Aux.!$F$24,$B596=Aux.!$F$25),VLOOKUP($A596,#REF!,4,FALSE),IF($B596="SICRO EQUIP.","H",IF($B596="CCU",VLOOKUP($A596,#REF!,3,FALSE),IF($B596="MERCADO",VLOOKUP($A596,#REF!,10,FALSE),IF($B596="PLEO",VLOOKUP($A596,#REF!,3,FALSE),IF($B596="SICRO",VLOOKUP($A596,#REF!,3,FALSE),IF($B596="SINAPI",IFERROR((VLOOKUP($A596,#REF!,3,FALSE)),(VLOOKUP($A596,#REF!,3,FALSE))),"-")))))))</f>
        <v>-</v>
      </c>
      <c r="E596" s="113" t="str">
        <f>IF(OR($B596="ANP",$B596="DAER",$B596="CONSULTORIA DNIT",$B596="PREGÃO ELETRÔNICO",$B596="DMLU",$B596="DMAE",$B596="CEEE",$B596="EPTC",$B596="ORSE",$B596="SEINFRA",$B596="CREA",$B596="CAU",$B596="CEHOP",$B596="SIURB",$B596="DER-PR",$B596="SUDECAP",$B596=Aux.!$F$24,$B596=Aux.!$F$25),VLOOKUP($A596,#REF!,6,FALSE),IF($B596="CCU",VLOOKUP($A596,#REF!,5,FALSE),IF($B596="MERCADO",VLOOKUP($A596,#REF!,7,FALSE),IF($B596="PLEO",VLOOKUP($A596,#REF!,4,FALSE),IF($B596="SICRO",VLOOKUP($A596,#REF!,5,FALSE),IF($B596="SINAPI",IFERROR((VLOOKUP($A596,#REF!,18,FALSE)),),"-"))))))</f>
        <v>-</v>
      </c>
      <c r="F596" s="113" t="str">
        <f>IF(OR($B596="ANP",$B596="DAER",$B596="CONSULTORIA DNIT",$B596="PREGÃO ELETRÔNICO",$B596="DMLU",$B596="DMAE",$B596="CEEE",$B596="EPTC",$B596="ORSE",$B596="SEINFRA",$B596="CREA",$B596="CAU",$B596="CEHOP",$B596="SIURB",$B596="DER-PR",$B596="SUDECAP",$B596=Aux.!$F$24,$B596=Aux.!$F$25),VLOOKUP($A596,#REF!,7,FALSE),IF($B596="CCU",VLOOKUP($A596,#REF!,6,FALSE),IF($B596="MERCADO",VLOOKUP($A596,#REF!,8,FALSE),IF($B596="PLEO",VLOOKUP($A596,#REF!,4,FALSE),IF($B596="SICRO",VLOOKUP($A596,#REF!,6,FALSE),IF($B596="SINAPI",IFERROR(SUM((VLOOKUP($A596,#REF!,14,FALSE)),VLOOKUP($A596,#REF!,20,FALSE),VLOOKUP($A596,#REF!,22,FALSE)),),"-"))))))</f>
        <v>-</v>
      </c>
      <c r="G596" s="113" t="str">
        <f>IF(OR($B596="ANP",$B596="DAER",$B596="CONSULTORIA DNIT",$B596="PREGÃO ELETRÔNICO",$B596="DMLU",$B596="DMAE",$B596="CEEE",$B596="EPTC",$B596="ORSE",$B596="SEINFRA",$B596="CREA",$B596="CAU",$B596="CEHOP",$B596="SIURB",$B596="DER-PR",$B596="SUDECAP",$B596=Aux.!$F$24,$B596=Aux.!$F$25),VLOOKUP($A596,#REF!,8,FALSE),IF($B596="CCU",VLOOKUP($A596,#REF!,7,FALSE),IF($B596="MERCADO",VLOOKUP($A596,#REF!,9,FALSE),IF($B596="PLEO",VLOOKUP($A596,#REF!,4,FALSE),IF($B596="SICRO",VLOOKUP($A596,#REF!,7,FALSE),IF($B596="SINAPI",IFERROR((VLOOKUP($A596,#REF!,16,FALSE)),(VLOOKUP($A596,#REF!,5,FALSE))),"-"))))))</f>
        <v>-</v>
      </c>
      <c r="H596" s="113" t="str">
        <f>IF(OR($B596="ANP",$B596="DAER",$B596="CONSULTORIA DNIT",$B596="PREGÃO ELETRÔNICO",$B596="DMLU",$B596="DMAE",$B596="CEEE",$B596="EPTC",$B596="ORSE",$B596="SEINFRA",$B596="CREA",$B596="CAU",$B596="CEHOP",$B596="SIURB",$B596="DER-PR",$B596="SUDECAP",$B596=Aux.!$F$24,$B596=Aux.!$F$25),VLOOKUP($A596,#REF!,5,FALSE),IF($B596="CCU",VLOOKUP($A596,#REF!,4,FALSE),IF($B596="MERCADO",VLOOKUP($A596,#REF!,6,FALSE),IF($B596="PLEO",VLOOKUP($A596,#REF!,4,FALSE),IF($B596="SICRO",VLOOKUP($A596,#REF!,4,FALSE),IF($B596="SINAPI",IFERROR((VLOOKUP($A596,#REF!,5,FALSE)),(VLOOKUP($A596,#REF!,5,FALSE))),"-"))))))</f>
        <v>-</v>
      </c>
      <c r="I596" s="114">
        <f>IF($B596="SICRO EQUIP.",VLOOKUP($A596,#REF!,10,FALSE),0)</f>
        <v>0</v>
      </c>
      <c r="J596" s="114">
        <f>IF($B596="SICRO EQUIP.",VLOOKUP($A596,#REF!,11,FALSE),0)</f>
        <v>0</v>
      </c>
      <c r="K596" s="258"/>
      <c r="L596" s="259"/>
      <c r="M596" s="115" t="e">
        <f>VLOOKUP($K596,Reajuste!$A$2:$BW$29,(MATCH($L596,Reajuste!$C$2:$BW$2,0)+2),FALSE)</f>
        <v>#N/A</v>
      </c>
      <c r="N596" s="259"/>
      <c r="O596" s="115" t="e">
        <f>VLOOKUP($K596,Reajuste!$A$2:$CW$29,(MATCH($N596,Reajuste!$C$2:$CW$2,0)+2),FALSE)</f>
        <v>#N/A</v>
      </c>
      <c r="P596" s="113">
        <f t="shared" si="0"/>
        <v>0</v>
      </c>
      <c r="Q596" s="113">
        <f t="shared" si="1"/>
        <v>0</v>
      </c>
      <c r="R596" s="113">
        <f t="shared" si="2"/>
        <v>0</v>
      </c>
      <c r="S596" s="113">
        <f t="shared" si="3"/>
        <v>0</v>
      </c>
      <c r="T596" s="113">
        <f t="shared" si="4"/>
        <v>0</v>
      </c>
      <c r="U596" s="113">
        <f t="shared" si="5"/>
        <v>0</v>
      </c>
      <c r="V596" s="4"/>
      <c r="W596" s="4"/>
      <c r="X596" s="4"/>
      <c r="Y596" s="4"/>
      <c r="Z596" s="4"/>
    </row>
    <row r="597" spans="1:26" ht="14.25" customHeight="1">
      <c r="A597" s="256"/>
      <c r="B597" s="257"/>
      <c r="C597" s="112" t="str">
        <f>IF(OR($B597="ANP",$B597="DAER",$B597="CONSULTORIA DNIT",$B597="PREGÃO ELETRÔNICO",$B597="DMLU",$B597="DMAE",$B597="CEEE",$B597="EPTC",$B597="ORSE",$B597="SEINFRA",$B597="CREA",$B597="CAU",$B597="CEHOP",$B597="SIURB",$B597="DER-PR",$B597="SUDECAP",$B597=Aux.!$F$24,$B597=Aux.!$F$25),VLOOKUP($A597,#REF!,3,FALSE),IF($B597="SICRO EQUIP.",VLOOKUP($A597,#REF!,2,FALSE),IF($B597="CCU",VLOOKUP($A597,#REF!,2,FALSE),IF($B597="MERCADO",VLOOKUP($A597,#REF!,2,FALSE),IF($B597="PLEO",VLOOKUP($A597,#REF!,2,FALSE),IF($B597="SICRO",VLOOKUP($A597,#REF!,2,FALSE),IF($B597="SINAPI",IFERROR((VLOOKUP($A597,#REF!,2,FALSE)),(VLOOKUP($A597,#REF!,2,FALSE))),"-")))))))</f>
        <v>-</v>
      </c>
      <c r="D597" s="95" t="str">
        <f>IF(OR($B597="ANP",$B597="DAER",$B597="CONSULTORIA DNIT",$B597="PREGÃO ELETRÔNICO",$B597="DMLU",$B597="DMAE",$B597="CEEE",$B597="EPTC",$B597="ORSE",$B597="SEINFRA",$B597="CREA",$B597="CAU",$B597="CEHOP",$B597="SIURB",$B597="DER-PR",$B597="SUDECAP",$B597=Aux.!$F$24,$B597=Aux.!$F$25),VLOOKUP($A597,#REF!,4,FALSE),IF($B597="SICRO EQUIP.","H",IF($B597="CCU",VLOOKUP($A597,#REF!,3,FALSE),IF($B597="MERCADO",VLOOKUP($A597,#REF!,10,FALSE),IF($B597="PLEO",VLOOKUP($A597,#REF!,3,FALSE),IF($B597="SICRO",VLOOKUP($A597,#REF!,3,FALSE),IF($B597="SINAPI",IFERROR((VLOOKUP($A597,#REF!,3,FALSE)),(VLOOKUP($A597,#REF!,3,FALSE))),"-")))))))</f>
        <v>-</v>
      </c>
      <c r="E597" s="113" t="str">
        <f>IF(OR($B597="ANP",$B597="DAER",$B597="CONSULTORIA DNIT",$B597="PREGÃO ELETRÔNICO",$B597="DMLU",$B597="DMAE",$B597="CEEE",$B597="EPTC",$B597="ORSE",$B597="SEINFRA",$B597="CREA",$B597="CAU",$B597="CEHOP",$B597="SIURB",$B597="DER-PR",$B597="SUDECAP",$B597=Aux.!$F$24,$B597=Aux.!$F$25),VLOOKUP($A597,#REF!,6,FALSE),IF($B597="CCU",VLOOKUP($A597,#REF!,5,FALSE),IF($B597="MERCADO",VLOOKUP($A597,#REF!,7,FALSE),IF($B597="PLEO",VLOOKUP($A597,#REF!,4,FALSE),IF($B597="SICRO",VLOOKUP($A597,#REF!,5,FALSE),IF($B597="SINAPI",IFERROR((VLOOKUP($A597,#REF!,18,FALSE)),),"-"))))))</f>
        <v>-</v>
      </c>
      <c r="F597" s="113" t="str">
        <f>IF(OR($B597="ANP",$B597="DAER",$B597="CONSULTORIA DNIT",$B597="PREGÃO ELETRÔNICO",$B597="DMLU",$B597="DMAE",$B597="CEEE",$B597="EPTC",$B597="ORSE",$B597="SEINFRA",$B597="CREA",$B597="CAU",$B597="CEHOP",$B597="SIURB",$B597="DER-PR",$B597="SUDECAP",$B597=Aux.!$F$24,$B597=Aux.!$F$25),VLOOKUP($A597,#REF!,7,FALSE),IF($B597="CCU",VLOOKUP($A597,#REF!,6,FALSE),IF($B597="MERCADO",VLOOKUP($A597,#REF!,8,FALSE),IF($B597="PLEO",VLOOKUP($A597,#REF!,4,FALSE),IF($B597="SICRO",VLOOKUP($A597,#REF!,6,FALSE),IF($B597="SINAPI",IFERROR(SUM((VLOOKUP($A597,#REF!,14,FALSE)),VLOOKUP($A597,#REF!,20,FALSE),VLOOKUP($A597,#REF!,22,FALSE)),),"-"))))))</f>
        <v>-</v>
      </c>
      <c r="G597" s="113" t="str">
        <f>IF(OR($B597="ANP",$B597="DAER",$B597="CONSULTORIA DNIT",$B597="PREGÃO ELETRÔNICO",$B597="DMLU",$B597="DMAE",$B597="CEEE",$B597="EPTC",$B597="ORSE",$B597="SEINFRA",$B597="CREA",$B597="CAU",$B597="CEHOP",$B597="SIURB",$B597="DER-PR",$B597="SUDECAP",$B597=Aux.!$F$24,$B597=Aux.!$F$25),VLOOKUP($A597,#REF!,8,FALSE),IF($B597="CCU",VLOOKUP($A597,#REF!,7,FALSE),IF($B597="MERCADO",VLOOKUP($A597,#REF!,9,FALSE),IF($B597="PLEO",VLOOKUP($A597,#REF!,4,FALSE),IF($B597="SICRO",VLOOKUP($A597,#REF!,7,FALSE),IF($B597="SINAPI",IFERROR((VLOOKUP($A597,#REF!,16,FALSE)),(VLOOKUP($A597,#REF!,5,FALSE))),"-"))))))</f>
        <v>-</v>
      </c>
      <c r="H597" s="113" t="str">
        <f>IF(OR($B597="ANP",$B597="DAER",$B597="CONSULTORIA DNIT",$B597="PREGÃO ELETRÔNICO",$B597="DMLU",$B597="DMAE",$B597="CEEE",$B597="EPTC",$B597="ORSE",$B597="SEINFRA",$B597="CREA",$B597="CAU",$B597="CEHOP",$B597="SIURB",$B597="DER-PR",$B597="SUDECAP",$B597=Aux.!$F$24,$B597=Aux.!$F$25),VLOOKUP($A597,#REF!,5,FALSE),IF($B597="CCU",VLOOKUP($A597,#REF!,4,FALSE),IF($B597="MERCADO",VLOOKUP($A597,#REF!,6,FALSE),IF($B597="PLEO",VLOOKUP($A597,#REF!,4,FALSE),IF($B597="SICRO",VLOOKUP($A597,#REF!,4,FALSE),IF($B597="SINAPI",IFERROR((VLOOKUP($A597,#REF!,5,FALSE)),(VLOOKUP($A597,#REF!,5,FALSE))),"-"))))))</f>
        <v>-</v>
      </c>
      <c r="I597" s="114">
        <f>IF($B597="SICRO EQUIP.",VLOOKUP($A597,#REF!,10,FALSE),0)</f>
        <v>0</v>
      </c>
      <c r="J597" s="114">
        <f>IF($B597="SICRO EQUIP.",VLOOKUP($A597,#REF!,11,FALSE),0)</f>
        <v>0</v>
      </c>
      <c r="K597" s="258"/>
      <c r="L597" s="259"/>
      <c r="M597" s="115" t="e">
        <f>VLOOKUP($K597,Reajuste!$A$2:$BW$29,(MATCH($L597,Reajuste!$C$2:$BW$2,0)+2),FALSE)</f>
        <v>#N/A</v>
      </c>
      <c r="N597" s="259"/>
      <c r="O597" s="115" t="e">
        <f>VLOOKUP($K597,Reajuste!$A$2:$CW$29,(MATCH($N597,Reajuste!$C$2:$CW$2,0)+2),FALSE)</f>
        <v>#N/A</v>
      </c>
      <c r="P597" s="113">
        <f t="shared" si="0"/>
        <v>0</v>
      </c>
      <c r="Q597" s="113">
        <f t="shared" si="1"/>
        <v>0</v>
      </c>
      <c r="R597" s="113">
        <f t="shared" si="2"/>
        <v>0</v>
      </c>
      <c r="S597" s="113">
        <f t="shared" si="3"/>
        <v>0</v>
      </c>
      <c r="T597" s="113">
        <f t="shared" si="4"/>
        <v>0</v>
      </c>
      <c r="U597" s="113">
        <f t="shared" si="5"/>
        <v>0</v>
      </c>
      <c r="V597" s="4"/>
      <c r="W597" s="4"/>
      <c r="X597" s="4"/>
      <c r="Y597" s="4"/>
      <c r="Z597" s="4"/>
    </row>
    <row r="598" spans="1:26" ht="14.25" customHeight="1">
      <c r="A598" s="256"/>
      <c r="B598" s="257"/>
      <c r="C598" s="112" t="str">
        <f>IF(OR($B598="ANP",$B598="DAER",$B598="CONSULTORIA DNIT",$B598="PREGÃO ELETRÔNICO",$B598="DMLU",$B598="DMAE",$B598="CEEE",$B598="EPTC",$B598="ORSE",$B598="SEINFRA",$B598="CREA",$B598="CAU",$B598="CEHOP",$B598="SIURB",$B598="DER-PR",$B598="SUDECAP",$B598=Aux.!$F$24,$B598=Aux.!$F$25),VLOOKUP($A598,#REF!,3,FALSE),IF($B598="SICRO EQUIP.",VLOOKUP($A598,#REF!,2,FALSE),IF($B598="CCU",VLOOKUP($A598,#REF!,2,FALSE),IF($B598="MERCADO",VLOOKUP($A598,#REF!,2,FALSE),IF($B598="PLEO",VLOOKUP($A598,#REF!,2,FALSE),IF($B598="SICRO",VLOOKUP($A598,#REF!,2,FALSE),IF($B598="SINAPI",IFERROR((VLOOKUP($A598,#REF!,2,FALSE)),(VLOOKUP($A598,#REF!,2,FALSE))),"-")))))))</f>
        <v>-</v>
      </c>
      <c r="D598" s="95" t="str">
        <f>IF(OR($B598="ANP",$B598="DAER",$B598="CONSULTORIA DNIT",$B598="PREGÃO ELETRÔNICO",$B598="DMLU",$B598="DMAE",$B598="CEEE",$B598="EPTC",$B598="ORSE",$B598="SEINFRA",$B598="CREA",$B598="CAU",$B598="CEHOP",$B598="SIURB",$B598="DER-PR",$B598="SUDECAP",$B598=Aux.!$F$24,$B598=Aux.!$F$25),VLOOKUP($A598,#REF!,4,FALSE),IF($B598="SICRO EQUIP.","H",IF($B598="CCU",VLOOKUP($A598,#REF!,3,FALSE),IF($B598="MERCADO",VLOOKUP($A598,#REF!,10,FALSE),IF($B598="PLEO",VLOOKUP($A598,#REF!,3,FALSE),IF($B598="SICRO",VLOOKUP($A598,#REF!,3,FALSE),IF($B598="SINAPI",IFERROR((VLOOKUP($A598,#REF!,3,FALSE)),(VLOOKUP($A598,#REF!,3,FALSE))),"-")))))))</f>
        <v>-</v>
      </c>
      <c r="E598" s="113" t="str">
        <f>IF(OR($B598="ANP",$B598="DAER",$B598="CONSULTORIA DNIT",$B598="PREGÃO ELETRÔNICO",$B598="DMLU",$B598="DMAE",$B598="CEEE",$B598="EPTC",$B598="ORSE",$B598="SEINFRA",$B598="CREA",$B598="CAU",$B598="CEHOP",$B598="SIURB",$B598="DER-PR",$B598="SUDECAP",$B598=Aux.!$F$24,$B598=Aux.!$F$25),VLOOKUP($A598,#REF!,6,FALSE),IF($B598="CCU",VLOOKUP($A598,#REF!,5,FALSE),IF($B598="MERCADO",VLOOKUP($A598,#REF!,7,FALSE),IF($B598="PLEO",VLOOKUP($A598,#REF!,4,FALSE),IF($B598="SICRO",VLOOKUP($A598,#REF!,5,FALSE),IF($B598="SINAPI",IFERROR((VLOOKUP($A598,#REF!,18,FALSE)),),"-"))))))</f>
        <v>-</v>
      </c>
      <c r="F598" s="113" t="str">
        <f>IF(OR($B598="ANP",$B598="DAER",$B598="CONSULTORIA DNIT",$B598="PREGÃO ELETRÔNICO",$B598="DMLU",$B598="DMAE",$B598="CEEE",$B598="EPTC",$B598="ORSE",$B598="SEINFRA",$B598="CREA",$B598="CAU",$B598="CEHOP",$B598="SIURB",$B598="DER-PR",$B598="SUDECAP",$B598=Aux.!$F$24,$B598=Aux.!$F$25),VLOOKUP($A598,#REF!,7,FALSE),IF($B598="CCU",VLOOKUP($A598,#REF!,6,FALSE),IF($B598="MERCADO",VLOOKUP($A598,#REF!,8,FALSE),IF($B598="PLEO",VLOOKUP($A598,#REF!,4,FALSE),IF($B598="SICRO",VLOOKUP($A598,#REF!,6,FALSE),IF($B598="SINAPI",IFERROR(SUM((VLOOKUP($A598,#REF!,14,FALSE)),VLOOKUP($A598,#REF!,20,FALSE),VLOOKUP($A598,#REF!,22,FALSE)),),"-"))))))</f>
        <v>-</v>
      </c>
      <c r="G598" s="113" t="str">
        <f>IF(OR($B598="ANP",$B598="DAER",$B598="CONSULTORIA DNIT",$B598="PREGÃO ELETRÔNICO",$B598="DMLU",$B598="DMAE",$B598="CEEE",$B598="EPTC",$B598="ORSE",$B598="SEINFRA",$B598="CREA",$B598="CAU",$B598="CEHOP",$B598="SIURB",$B598="DER-PR",$B598="SUDECAP",$B598=Aux.!$F$24,$B598=Aux.!$F$25),VLOOKUP($A598,#REF!,8,FALSE),IF($B598="CCU",VLOOKUP($A598,#REF!,7,FALSE),IF($B598="MERCADO",VLOOKUP($A598,#REF!,9,FALSE),IF($B598="PLEO",VLOOKUP($A598,#REF!,4,FALSE),IF($B598="SICRO",VLOOKUP($A598,#REF!,7,FALSE),IF($B598="SINAPI",IFERROR((VLOOKUP($A598,#REF!,16,FALSE)),(VLOOKUP($A598,#REF!,5,FALSE))),"-"))))))</f>
        <v>-</v>
      </c>
      <c r="H598" s="113" t="str">
        <f>IF(OR($B598="ANP",$B598="DAER",$B598="CONSULTORIA DNIT",$B598="PREGÃO ELETRÔNICO",$B598="DMLU",$B598="DMAE",$B598="CEEE",$B598="EPTC",$B598="ORSE",$B598="SEINFRA",$B598="CREA",$B598="CAU",$B598="CEHOP",$B598="SIURB",$B598="DER-PR",$B598="SUDECAP",$B598=Aux.!$F$24,$B598=Aux.!$F$25),VLOOKUP($A598,#REF!,5,FALSE),IF($B598="CCU",VLOOKUP($A598,#REF!,4,FALSE),IF($B598="MERCADO",VLOOKUP($A598,#REF!,6,FALSE),IF($B598="PLEO",VLOOKUP($A598,#REF!,4,FALSE),IF($B598="SICRO",VLOOKUP($A598,#REF!,4,FALSE),IF($B598="SINAPI",IFERROR((VLOOKUP($A598,#REF!,5,FALSE)),(VLOOKUP($A598,#REF!,5,FALSE))),"-"))))))</f>
        <v>-</v>
      </c>
      <c r="I598" s="114">
        <f>IF($B598="SICRO EQUIP.",VLOOKUP($A598,#REF!,10,FALSE),0)</f>
        <v>0</v>
      </c>
      <c r="J598" s="114">
        <f>IF($B598="SICRO EQUIP.",VLOOKUP($A598,#REF!,11,FALSE),0)</f>
        <v>0</v>
      </c>
      <c r="K598" s="258"/>
      <c r="L598" s="259"/>
      <c r="M598" s="115" t="e">
        <f>VLOOKUP($K598,Reajuste!$A$2:$BW$29,(MATCH($L598,Reajuste!$C$2:$BW$2,0)+2),FALSE)</f>
        <v>#N/A</v>
      </c>
      <c r="N598" s="259"/>
      <c r="O598" s="115" t="e">
        <f>VLOOKUP($K598,Reajuste!$A$2:$CW$29,(MATCH($N598,Reajuste!$C$2:$CW$2,0)+2),FALSE)</f>
        <v>#N/A</v>
      </c>
      <c r="P598" s="113">
        <f t="shared" si="0"/>
        <v>0</v>
      </c>
      <c r="Q598" s="113">
        <f t="shared" si="1"/>
        <v>0</v>
      </c>
      <c r="R598" s="113">
        <f t="shared" si="2"/>
        <v>0</v>
      </c>
      <c r="S598" s="113">
        <f t="shared" si="3"/>
        <v>0</v>
      </c>
      <c r="T598" s="113">
        <f t="shared" si="4"/>
        <v>0</v>
      </c>
      <c r="U598" s="113">
        <f t="shared" si="5"/>
        <v>0</v>
      </c>
      <c r="V598" s="4"/>
      <c r="W598" s="4"/>
      <c r="X598" s="4"/>
      <c r="Y598" s="4"/>
      <c r="Z598" s="4"/>
    </row>
    <row r="599" spans="1:26" ht="14.25" customHeight="1">
      <c r="A599" s="256"/>
      <c r="B599" s="257"/>
      <c r="C599" s="112" t="str">
        <f>IF(OR($B599="ANP",$B599="DAER",$B599="CONSULTORIA DNIT",$B599="PREGÃO ELETRÔNICO",$B599="DMLU",$B599="DMAE",$B599="CEEE",$B599="EPTC",$B599="ORSE",$B599="SEINFRA",$B599="CREA",$B599="CAU",$B599="CEHOP",$B599="SIURB",$B599="DER-PR",$B599="SUDECAP",$B599=Aux.!$F$24,$B599=Aux.!$F$25),VLOOKUP($A599,#REF!,3,FALSE),IF($B599="SICRO EQUIP.",VLOOKUP($A599,#REF!,2,FALSE),IF($B599="CCU",VLOOKUP($A599,#REF!,2,FALSE),IF($B599="MERCADO",VLOOKUP($A599,#REF!,2,FALSE),IF($B599="PLEO",VLOOKUP($A599,#REF!,2,FALSE),IF($B599="SICRO",VLOOKUP($A599,#REF!,2,FALSE),IF($B599="SINAPI",IFERROR((VLOOKUP($A599,#REF!,2,FALSE)),(VLOOKUP($A599,#REF!,2,FALSE))),"-")))))))</f>
        <v>-</v>
      </c>
      <c r="D599" s="95" t="str">
        <f>IF(OR($B599="ANP",$B599="DAER",$B599="CONSULTORIA DNIT",$B599="PREGÃO ELETRÔNICO",$B599="DMLU",$B599="DMAE",$B599="CEEE",$B599="EPTC",$B599="ORSE",$B599="SEINFRA",$B599="CREA",$B599="CAU",$B599="CEHOP",$B599="SIURB",$B599="DER-PR",$B599="SUDECAP",$B599=Aux.!$F$24,$B599=Aux.!$F$25),VLOOKUP($A599,#REF!,4,FALSE),IF($B599="SICRO EQUIP.","H",IF($B599="CCU",VLOOKUP($A599,#REF!,3,FALSE),IF($B599="MERCADO",VLOOKUP($A599,#REF!,10,FALSE),IF($B599="PLEO",VLOOKUP($A599,#REF!,3,FALSE),IF($B599="SICRO",VLOOKUP($A599,#REF!,3,FALSE),IF($B599="SINAPI",IFERROR((VLOOKUP($A599,#REF!,3,FALSE)),(VLOOKUP($A599,#REF!,3,FALSE))),"-")))))))</f>
        <v>-</v>
      </c>
      <c r="E599" s="113" t="str">
        <f>IF(OR($B599="ANP",$B599="DAER",$B599="CONSULTORIA DNIT",$B599="PREGÃO ELETRÔNICO",$B599="DMLU",$B599="DMAE",$B599="CEEE",$B599="EPTC",$B599="ORSE",$B599="SEINFRA",$B599="CREA",$B599="CAU",$B599="CEHOP",$B599="SIURB",$B599="DER-PR",$B599="SUDECAP",$B599=Aux.!$F$24,$B599=Aux.!$F$25),VLOOKUP($A599,#REF!,6,FALSE),IF($B599="CCU",VLOOKUP($A599,#REF!,5,FALSE),IF($B599="MERCADO",VLOOKUP($A599,#REF!,7,FALSE),IF($B599="PLEO",VLOOKUP($A599,#REF!,4,FALSE),IF($B599="SICRO",VLOOKUP($A599,#REF!,5,FALSE),IF($B599="SINAPI",IFERROR((VLOOKUP($A599,#REF!,18,FALSE)),),"-"))))))</f>
        <v>-</v>
      </c>
      <c r="F599" s="113" t="str">
        <f>IF(OR($B599="ANP",$B599="DAER",$B599="CONSULTORIA DNIT",$B599="PREGÃO ELETRÔNICO",$B599="DMLU",$B599="DMAE",$B599="CEEE",$B599="EPTC",$B599="ORSE",$B599="SEINFRA",$B599="CREA",$B599="CAU",$B599="CEHOP",$B599="SIURB",$B599="DER-PR",$B599="SUDECAP",$B599=Aux.!$F$24,$B599=Aux.!$F$25),VLOOKUP($A599,#REF!,7,FALSE),IF($B599="CCU",VLOOKUP($A599,#REF!,6,FALSE),IF($B599="MERCADO",VLOOKUP($A599,#REF!,8,FALSE),IF($B599="PLEO",VLOOKUP($A599,#REF!,4,FALSE),IF($B599="SICRO",VLOOKUP($A599,#REF!,6,FALSE),IF($B599="SINAPI",IFERROR(SUM((VLOOKUP($A599,#REF!,14,FALSE)),VLOOKUP($A599,#REF!,20,FALSE),VLOOKUP($A599,#REF!,22,FALSE)),),"-"))))))</f>
        <v>-</v>
      </c>
      <c r="G599" s="113" t="str">
        <f>IF(OR($B599="ANP",$B599="DAER",$B599="CONSULTORIA DNIT",$B599="PREGÃO ELETRÔNICO",$B599="DMLU",$B599="DMAE",$B599="CEEE",$B599="EPTC",$B599="ORSE",$B599="SEINFRA",$B599="CREA",$B599="CAU",$B599="CEHOP",$B599="SIURB",$B599="DER-PR",$B599="SUDECAP",$B599=Aux.!$F$24,$B599=Aux.!$F$25),VLOOKUP($A599,#REF!,8,FALSE),IF($B599="CCU",VLOOKUP($A599,#REF!,7,FALSE),IF($B599="MERCADO",VLOOKUP($A599,#REF!,9,FALSE),IF($B599="PLEO",VLOOKUP($A599,#REF!,4,FALSE),IF($B599="SICRO",VLOOKUP($A599,#REF!,7,FALSE),IF($B599="SINAPI",IFERROR((VLOOKUP($A599,#REF!,16,FALSE)),(VLOOKUP($A599,#REF!,5,FALSE))),"-"))))))</f>
        <v>-</v>
      </c>
      <c r="H599" s="113" t="str">
        <f>IF(OR($B599="ANP",$B599="DAER",$B599="CONSULTORIA DNIT",$B599="PREGÃO ELETRÔNICO",$B599="DMLU",$B599="DMAE",$B599="CEEE",$B599="EPTC",$B599="ORSE",$B599="SEINFRA",$B599="CREA",$B599="CAU",$B599="CEHOP",$B599="SIURB",$B599="DER-PR",$B599="SUDECAP",$B599=Aux.!$F$24,$B599=Aux.!$F$25),VLOOKUP($A599,#REF!,5,FALSE),IF($B599="CCU",VLOOKUP($A599,#REF!,4,FALSE),IF($B599="MERCADO",VLOOKUP($A599,#REF!,6,FALSE),IF($B599="PLEO",VLOOKUP($A599,#REF!,4,FALSE),IF($B599="SICRO",VLOOKUP($A599,#REF!,4,FALSE),IF($B599="SINAPI",IFERROR((VLOOKUP($A599,#REF!,5,FALSE)),(VLOOKUP($A599,#REF!,5,FALSE))),"-"))))))</f>
        <v>-</v>
      </c>
      <c r="I599" s="114">
        <f>IF($B599="SICRO EQUIP.",VLOOKUP($A599,#REF!,10,FALSE),0)</f>
        <v>0</v>
      </c>
      <c r="J599" s="114">
        <f>IF($B599="SICRO EQUIP.",VLOOKUP($A599,#REF!,11,FALSE),0)</f>
        <v>0</v>
      </c>
      <c r="K599" s="258"/>
      <c r="L599" s="259"/>
      <c r="M599" s="115" t="e">
        <f>VLOOKUP($K599,Reajuste!$A$2:$BW$29,(MATCH($L599,Reajuste!$C$2:$BW$2,0)+2),FALSE)</f>
        <v>#N/A</v>
      </c>
      <c r="N599" s="259"/>
      <c r="O599" s="115" t="e">
        <f>VLOOKUP($K599,Reajuste!$A$2:$CW$29,(MATCH($N599,Reajuste!$C$2:$CW$2,0)+2),FALSE)</f>
        <v>#N/A</v>
      </c>
      <c r="P599" s="113">
        <f t="shared" si="0"/>
        <v>0</v>
      </c>
      <c r="Q599" s="113">
        <f t="shared" si="1"/>
        <v>0</v>
      </c>
      <c r="R599" s="113">
        <f t="shared" si="2"/>
        <v>0</v>
      </c>
      <c r="S599" s="113">
        <f t="shared" si="3"/>
        <v>0</v>
      </c>
      <c r="T599" s="113">
        <f t="shared" si="4"/>
        <v>0</v>
      </c>
      <c r="U599" s="113">
        <f t="shared" si="5"/>
        <v>0</v>
      </c>
      <c r="V599" s="4"/>
      <c r="W599" s="4"/>
      <c r="X599" s="4"/>
      <c r="Y599" s="4"/>
      <c r="Z599" s="4"/>
    </row>
    <row r="600" spans="1:26" ht="14.25" customHeight="1">
      <c r="A600" s="256"/>
      <c r="B600" s="257"/>
      <c r="C600" s="112" t="str">
        <f>IF(OR($B600="ANP",$B600="DAER",$B600="CONSULTORIA DNIT",$B600="PREGÃO ELETRÔNICO",$B600="DMLU",$B600="DMAE",$B600="CEEE",$B600="EPTC",$B600="ORSE",$B600="SEINFRA",$B600="CREA",$B600="CAU",$B600="CEHOP",$B600="SIURB",$B600="DER-PR",$B600="SUDECAP",$B600=Aux.!$F$24,$B600=Aux.!$F$25),VLOOKUP($A600,#REF!,3,FALSE),IF($B600="SICRO EQUIP.",VLOOKUP($A600,#REF!,2,FALSE),IF($B600="CCU",VLOOKUP($A600,#REF!,2,FALSE),IF($B600="MERCADO",VLOOKUP($A600,#REF!,2,FALSE),IF($B600="PLEO",VLOOKUP($A600,#REF!,2,FALSE),IF($B600="SICRO",VLOOKUP($A600,#REF!,2,FALSE),IF($B600="SINAPI",IFERROR((VLOOKUP($A600,#REF!,2,FALSE)),(VLOOKUP($A600,#REF!,2,FALSE))),"-")))))))</f>
        <v>-</v>
      </c>
      <c r="D600" s="95" t="str">
        <f>IF(OR($B600="ANP",$B600="DAER",$B600="CONSULTORIA DNIT",$B600="PREGÃO ELETRÔNICO",$B600="DMLU",$B600="DMAE",$B600="CEEE",$B600="EPTC",$B600="ORSE",$B600="SEINFRA",$B600="CREA",$B600="CAU",$B600="CEHOP",$B600="SIURB",$B600="DER-PR",$B600="SUDECAP",$B600=Aux.!$F$24,$B600=Aux.!$F$25),VLOOKUP($A600,#REF!,4,FALSE),IF($B600="SICRO EQUIP.","H",IF($B600="CCU",VLOOKUP($A600,#REF!,3,FALSE),IF($B600="MERCADO",VLOOKUP($A600,#REF!,10,FALSE),IF($B600="PLEO",VLOOKUP($A600,#REF!,3,FALSE),IF($B600="SICRO",VLOOKUP($A600,#REF!,3,FALSE),IF($B600="SINAPI",IFERROR((VLOOKUP($A600,#REF!,3,FALSE)),(VLOOKUP($A600,#REF!,3,FALSE))),"-")))))))</f>
        <v>-</v>
      </c>
      <c r="E600" s="113" t="str">
        <f>IF(OR($B600="ANP",$B600="DAER",$B600="CONSULTORIA DNIT",$B600="PREGÃO ELETRÔNICO",$B600="DMLU",$B600="DMAE",$B600="CEEE",$B600="EPTC",$B600="ORSE",$B600="SEINFRA",$B600="CREA",$B600="CAU",$B600="CEHOP",$B600="SIURB",$B600="DER-PR",$B600="SUDECAP",$B600=Aux.!$F$24,$B600=Aux.!$F$25),VLOOKUP($A600,#REF!,6,FALSE),IF($B600="CCU",VLOOKUP($A600,#REF!,5,FALSE),IF($B600="MERCADO",VLOOKUP($A600,#REF!,7,FALSE),IF($B600="PLEO",VLOOKUP($A600,#REF!,4,FALSE),IF($B600="SICRO",VLOOKUP($A600,#REF!,5,FALSE),IF($B600="SINAPI",IFERROR((VLOOKUP($A600,#REF!,18,FALSE)),),"-"))))))</f>
        <v>-</v>
      </c>
      <c r="F600" s="113" t="str">
        <f>IF(OR($B600="ANP",$B600="DAER",$B600="CONSULTORIA DNIT",$B600="PREGÃO ELETRÔNICO",$B600="DMLU",$B600="DMAE",$B600="CEEE",$B600="EPTC",$B600="ORSE",$B600="SEINFRA",$B600="CREA",$B600="CAU",$B600="CEHOP",$B600="SIURB",$B600="DER-PR",$B600="SUDECAP",$B600=Aux.!$F$24,$B600=Aux.!$F$25),VLOOKUP($A600,#REF!,7,FALSE),IF($B600="CCU",VLOOKUP($A600,#REF!,6,FALSE),IF($B600="MERCADO",VLOOKUP($A600,#REF!,8,FALSE),IF($B600="PLEO",VLOOKUP($A600,#REF!,4,FALSE),IF($B600="SICRO",VLOOKUP($A600,#REF!,6,FALSE),IF($B600="SINAPI",IFERROR(SUM((VLOOKUP($A600,#REF!,14,FALSE)),VLOOKUP($A600,#REF!,20,FALSE),VLOOKUP($A600,#REF!,22,FALSE)),),"-"))))))</f>
        <v>-</v>
      </c>
      <c r="G600" s="113" t="str">
        <f>IF(OR($B600="ANP",$B600="DAER",$B600="CONSULTORIA DNIT",$B600="PREGÃO ELETRÔNICO",$B600="DMLU",$B600="DMAE",$B600="CEEE",$B600="EPTC",$B600="ORSE",$B600="SEINFRA",$B600="CREA",$B600="CAU",$B600="CEHOP",$B600="SIURB",$B600="DER-PR",$B600="SUDECAP",$B600=Aux.!$F$24,$B600=Aux.!$F$25),VLOOKUP($A600,#REF!,8,FALSE),IF($B600="CCU",VLOOKUP($A600,#REF!,7,FALSE),IF($B600="MERCADO",VLOOKUP($A600,#REF!,9,FALSE),IF($B600="PLEO",VLOOKUP($A600,#REF!,4,FALSE),IF($B600="SICRO",VLOOKUP($A600,#REF!,7,FALSE),IF($B600="SINAPI",IFERROR((VLOOKUP($A600,#REF!,16,FALSE)),(VLOOKUP($A600,#REF!,5,FALSE))),"-"))))))</f>
        <v>-</v>
      </c>
      <c r="H600" s="113" t="str">
        <f>IF(OR($B600="ANP",$B600="DAER",$B600="CONSULTORIA DNIT",$B600="PREGÃO ELETRÔNICO",$B600="DMLU",$B600="DMAE",$B600="CEEE",$B600="EPTC",$B600="ORSE",$B600="SEINFRA",$B600="CREA",$B600="CAU",$B600="CEHOP",$B600="SIURB",$B600="DER-PR",$B600="SUDECAP",$B600=Aux.!$F$24,$B600=Aux.!$F$25),VLOOKUP($A600,#REF!,5,FALSE),IF($B600="CCU",VLOOKUP($A600,#REF!,4,FALSE),IF($B600="MERCADO",VLOOKUP($A600,#REF!,6,FALSE),IF($B600="PLEO",VLOOKUP($A600,#REF!,4,FALSE),IF($B600="SICRO",VLOOKUP($A600,#REF!,4,FALSE),IF($B600="SINAPI",IFERROR((VLOOKUP($A600,#REF!,5,FALSE)),(VLOOKUP($A600,#REF!,5,FALSE))),"-"))))))</f>
        <v>-</v>
      </c>
      <c r="I600" s="114">
        <f>IF($B600="SICRO EQUIP.",VLOOKUP($A600,#REF!,10,FALSE),0)</f>
        <v>0</v>
      </c>
      <c r="J600" s="114">
        <f>IF($B600="SICRO EQUIP.",VLOOKUP($A600,#REF!,11,FALSE),0)</f>
        <v>0</v>
      </c>
      <c r="K600" s="258"/>
      <c r="L600" s="259"/>
      <c r="M600" s="115" t="e">
        <f>VLOOKUP($K600,Reajuste!$A$2:$BW$29,(MATCH($L600,Reajuste!$C$2:$BW$2,0)+2),FALSE)</f>
        <v>#N/A</v>
      </c>
      <c r="N600" s="259"/>
      <c r="O600" s="115" t="e">
        <f>VLOOKUP($K600,Reajuste!$A$2:$CW$29,(MATCH($N600,Reajuste!$C$2:$CW$2,0)+2),FALSE)</f>
        <v>#N/A</v>
      </c>
      <c r="P600" s="113">
        <f t="shared" si="0"/>
        <v>0</v>
      </c>
      <c r="Q600" s="113">
        <f t="shared" si="1"/>
        <v>0</v>
      </c>
      <c r="R600" s="113">
        <f t="shared" si="2"/>
        <v>0</v>
      </c>
      <c r="S600" s="113">
        <f t="shared" si="3"/>
        <v>0</v>
      </c>
      <c r="T600" s="113">
        <f t="shared" si="4"/>
        <v>0</v>
      </c>
      <c r="U600" s="113">
        <f t="shared" si="5"/>
        <v>0</v>
      </c>
      <c r="V600" s="4"/>
      <c r="W600" s="4"/>
      <c r="X600" s="4"/>
      <c r="Y600" s="4"/>
      <c r="Z600" s="4"/>
    </row>
    <row r="601" spans="1:26" ht="14.25" customHeight="1">
      <c r="A601" s="256"/>
      <c r="B601" s="257"/>
      <c r="C601" s="112" t="str">
        <f>IF(OR($B601="ANP",$B601="DAER",$B601="CONSULTORIA DNIT",$B601="PREGÃO ELETRÔNICO",$B601="DMLU",$B601="DMAE",$B601="CEEE",$B601="EPTC",$B601="ORSE",$B601="SEINFRA",$B601="CREA",$B601="CAU",$B601="CEHOP",$B601="SIURB",$B601="DER-PR",$B601="SUDECAP",$B601=Aux.!$F$24,$B601=Aux.!$F$25),VLOOKUP($A601,#REF!,3,FALSE),IF($B601="SICRO EQUIP.",VLOOKUP($A601,#REF!,2,FALSE),IF($B601="CCU",VLOOKUP($A601,#REF!,2,FALSE),IF($B601="MERCADO",VLOOKUP($A601,#REF!,2,FALSE),IF($B601="PLEO",VLOOKUP($A601,#REF!,2,FALSE),IF($B601="SICRO",VLOOKUP($A601,#REF!,2,FALSE),IF($B601="SINAPI",IFERROR((VLOOKUP($A601,#REF!,2,FALSE)),(VLOOKUP($A601,#REF!,2,FALSE))),"-")))))))</f>
        <v>-</v>
      </c>
      <c r="D601" s="95" t="str">
        <f>IF(OR($B601="ANP",$B601="DAER",$B601="CONSULTORIA DNIT",$B601="PREGÃO ELETRÔNICO",$B601="DMLU",$B601="DMAE",$B601="CEEE",$B601="EPTC",$B601="ORSE",$B601="SEINFRA",$B601="CREA",$B601="CAU",$B601="CEHOP",$B601="SIURB",$B601="DER-PR",$B601="SUDECAP",$B601=Aux.!$F$24,$B601=Aux.!$F$25),VLOOKUP($A601,#REF!,4,FALSE),IF($B601="SICRO EQUIP.","H",IF($B601="CCU",VLOOKUP($A601,#REF!,3,FALSE),IF($B601="MERCADO",VLOOKUP($A601,#REF!,10,FALSE),IF($B601="PLEO",VLOOKUP($A601,#REF!,3,FALSE),IF($B601="SICRO",VLOOKUP($A601,#REF!,3,FALSE),IF($B601="SINAPI",IFERROR((VLOOKUP($A601,#REF!,3,FALSE)),(VLOOKUP($A601,#REF!,3,FALSE))),"-")))))))</f>
        <v>-</v>
      </c>
      <c r="E601" s="113" t="str">
        <f>IF(OR($B601="ANP",$B601="DAER",$B601="CONSULTORIA DNIT",$B601="PREGÃO ELETRÔNICO",$B601="DMLU",$B601="DMAE",$B601="CEEE",$B601="EPTC",$B601="ORSE",$B601="SEINFRA",$B601="CREA",$B601="CAU",$B601="CEHOP",$B601="SIURB",$B601="DER-PR",$B601="SUDECAP",$B601=Aux.!$F$24,$B601=Aux.!$F$25),VLOOKUP($A601,#REF!,6,FALSE),IF($B601="CCU",VLOOKUP($A601,#REF!,5,FALSE),IF($B601="MERCADO",VLOOKUP($A601,#REF!,7,FALSE),IF($B601="PLEO",VLOOKUP($A601,#REF!,4,FALSE),IF($B601="SICRO",VLOOKUP($A601,#REF!,5,FALSE),IF($B601="SINAPI",IFERROR((VLOOKUP($A601,#REF!,18,FALSE)),),"-"))))))</f>
        <v>-</v>
      </c>
      <c r="F601" s="113" t="str">
        <f>IF(OR($B601="ANP",$B601="DAER",$B601="CONSULTORIA DNIT",$B601="PREGÃO ELETRÔNICO",$B601="DMLU",$B601="DMAE",$B601="CEEE",$B601="EPTC",$B601="ORSE",$B601="SEINFRA",$B601="CREA",$B601="CAU",$B601="CEHOP",$B601="SIURB",$B601="DER-PR",$B601="SUDECAP",$B601=Aux.!$F$24,$B601=Aux.!$F$25),VLOOKUP($A601,#REF!,7,FALSE),IF($B601="CCU",VLOOKUP($A601,#REF!,6,FALSE),IF($B601="MERCADO",VLOOKUP($A601,#REF!,8,FALSE),IF($B601="PLEO",VLOOKUP($A601,#REF!,4,FALSE),IF($B601="SICRO",VLOOKUP($A601,#REF!,6,FALSE),IF($B601="SINAPI",IFERROR(SUM((VLOOKUP($A601,#REF!,14,FALSE)),VLOOKUP($A601,#REF!,20,FALSE),VLOOKUP($A601,#REF!,22,FALSE)),),"-"))))))</f>
        <v>-</v>
      </c>
      <c r="G601" s="113" t="str">
        <f>IF(OR($B601="ANP",$B601="DAER",$B601="CONSULTORIA DNIT",$B601="PREGÃO ELETRÔNICO",$B601="DMLU",$B601="DMAE",$B601="CEEE",$B601="EPTC",$B601="ORSE",$B601="SEINFRA",$B601="CREA",$B601="CAU",$B601="CEHOP",$B601="SIURB",$B601="DER-PR",$B601="SUDECAP",$B601=Aux.!$F$24,$B601=Aux.!$F$25),VLOOKUP($A601,#REF!,8,FALSE),IF($B601="CCU",VLOOKUP($A601,#REF!,7,FALSE),IF($B601="MERCADO",VLOOKUP($A601,#REF!,9,FALSE),IF($B601="PLEO",VLOOKUP($A601,#REF!,4,FALSE),IF($B601="SICRO",VLOOKUP($A601,#REF!,7,FALSE),IF($B601="SINAPI",IFERROR((VLOOKUP($A601,#REF!,16,FALSE)),(VLOOKUP($A601,#REF!,5,FALSE))),"-"))))))</f>
        <v>-</v>
      </c>
      <c r="H601" s="113" t="str">
        <f>IF(OR($B601="ANP",$B601="DAER",$B601="CONSULTORIA DNIT",$B601="PREGÃO ELETRÔNICO",$B601="DMLU",$B601="DMAE",$B601="CEEE",$B601="EPTC",$B601="ORSE",$B601="SEINFRA",$B601="CREA",$B601="CAU",$B601="CEHOP",$B601="SIURB",$B601="DER-PR",$B601="SUDECAP",$B601=Aux.!$F$24,$B601=Aux.!$F$25),VLOOKUP($A601,#REF!,5,FALSE),IF($B601="CCU",VLOOKUP($A601,#REF!,4,FALSE),IF($B601="MERCADO",VLOOKUP($A601,#REF!,6,FALSE),IF($B601="PLEO",VLOOKUP($A601,#REF!,4,FALSE),IF($B601="SICRO",VLOOKUP($A601,#REF!,4,FALSE),IF($B601="SINAPI",IFERROR((VLOOKUP($A601,#REF!,5,FALSE)),(VLOOKUP($A601,#REF!,5,FALSE))),"-"))))))</f>
        <v>-</v>
      </c>
      <c r="I601" s="114">
        <f>IF($B601="SICRO EQUIP.",VLOOKUP($A601,#REF!,10,FALSE),0)</f>
        <v>0</v>
      </c>
      <c r="J601" s="114">
        <f>IF($B601="SICRO EQUIP.",VLOOKUP($A601,#REF!,11,FALSE),0)</f>
        <v>0</v>
      </c>
      <c r="K601" s="258"/>
      <c r="L601" s="259"/>
      <c r="M601" s="115" t="e">
        <f>VLOOKUP($K601,Reajuste!$A$2:$BW$29,(MATCH($L601,Reajuste!$C$2:$BW$2,0)+2),FALSE)</f>
        <v>#N/A</v>
      </c>
      <c r="N601" s="259"/>
      <c r="O601" s="115" t="e">
        <f>VLOOKUP($K601,Reajuste!$A$2:$CW$29,(MATCH($N601,Reajuste!$C$2:$CW$2,0)+2),FALSE)</f>
        <v>#N/A</v>
      </c>
      <c r="P601" s="113">
        <f t="shared" si="0"/>
        <v>0</v>
      </c>
      <c r="Q601" s="113">
        <f t="shared" si="1"/>
        <v>0</v>
      </c>
      <c r="R601" s="113">
        <f t="shared" si="2"/>
        <v>0</v>
      </c>
      <c r="S601" s="113">
        <f t="shared" si="3"/>
        <v>0</v>
      </c>
      <c r="T601" s="113">
        <f t="shared" si="4"/>
        <v>0</v>
      </c>
      <c r="U601" s="113">
        <f t="shared" si="5"/>
        <v>0</v>
      </c>
      <c r="V601" s="4"/>
      <c r="W601" s="4"/>
      <c r="X601" s="4"/>
      <c r="Y601" s="4"/>
      <c r="Z601" s="4"/>
    </row>
    <row r="602" spans="1:26" ht="14.25" customHeight="1">
      <c r="A602" s="256"/>
      <c r="B602" s="257"/>
      <c r="C602" s="112" t="str">
        <f>IF(OR($B602="ANP",$B602="DAER",$B602="CONSULTORIA DNIT",$B602="PREGÃO ELETRÔNICO",$B602="DMLU",$B602="DMAE",$B602="CEEE",$B602="EPTC",$B602="ORSE",$B602="SEINFRA",$B602="CREA",$B602="CAU",$B602="CEHOP",$B602="SIURB",$B602="DER-PR",$B602="SUDECAP",$B602=Aux.!$F$24,$B602=Aux.!$F$25),VLOOKUP($A602,#REF!,3,FALSE),IF($B602="SICRO EQUIP.",VLOOKUP($A602,#REF!,2,FALSE),IF($B602="CCU",VLOOKUP($A602,#REF!,2,FALSE),IF($B602="MERCADO",VLOOKUP($A602,#REF!,2,FALSE),IF($B602="PLEO",VLOOKUP($A602,#REF!,2,FALSE),IF($B602="SICRO",VLOOKUP($A602,#REF!,2,FALSE),IF($B602="SINAPI",IFERROR((VLOOKUP($A602,#REF!,2,FALSE)),(VLOOKUP($A602,#REF!,2,FALSE))),"-")))))))</f>
        <v>-</v>
      </c>
      <c r="D602" s="95" t="str">
        <f>IF(OR($B602="ANP",$B602="DAER",$B602="CONSULTORIA DNIT",$B602="PREGÃO ELETRÔNICO",$B602="DMLU",$B602="DMAE",$B602="CEEE",$B602="EPTC",$B602="ORSE",$B602="SEINFRA",$B602="CREA",$B602="CAU",$B602="CEHOP",$B602="SIURB",$B602="DER-PR",$B602="SUDECAP",$B602=Aux.!$F$24,$B602=Aux.!$F$25),VLOOKUP($A602,#REF!,4,FALSE),IF($B602="SICRO EQUIP.","H",IF($B602="CCU",VLOOKUP($A602,#REF!,3,FALSE),IF($B602="MERCADO",VLOOKUP($A602,#REF!,10,FALSE),IF($B602="PLEO",VLOOKUP($A602,#REF!,3,FALSE),IF($B602="SICRO",VLOOKUP($A602,#REF!,3,FALSE),IF($B602="SINAPI",IFERROR((VLOOKUP($A602,#REF!,3,FALSE)),(VLOOKUP($A602,#REF!,3,FALSE))),"-")))))))</f>
        <v>-</v>
      </c>
      <c r="E602" s="113" t="str">
        <f>IF(OR($B602="ANP",$B602="DAER",$B602="CONSULTORIA DNIT",$B602="PREGÃO ELETRÔNICO",$B602="DMLU",$B602="DMAE",$B602="CEEE",$B602="EPTC",$B602="ORSE",$B602="SEINFRA",$B602="CREA",$B602="CAU",$B602="CEHOP",$B602="SIURB",$B602="DER-PR",$B602="SUDECAP",$B602=Aux.!$F$24,$B602=Aux.!$F$25),VLOOKUP($A602,#REF!,6,FALSE),IF($B602="CCU",VLOOKUP($A602,#REF!,5,FALSE),IF($B602="MERCADO",VLOOKUP($A602,#REF!,7,FALSE),IF($B602="PLEO",VLOOKUP($A602,#REF!,4,FALSE),IF($B602="SICRO",VLOOKUP($A602,#REF!,5,FALSE),IF($B602="SINAPI",IFERROR((VLOOKUP($A602,#REF!,18,FALSE)),),"-"))))))</f>
        <v>-</v>
      </c>
      <c r="F602" s="113" t="str">
        <f>IF(OR($B602="ANP",$B602="DAER",$B602="CONSULTORIA DNIT",$B602="PREGÃO ELETRÔNICO",$B602="DMLU",$B602="DMAE",$B602="CEEE",$B602="EPTC",$B602="ORSE",$B602="SEINFRA",$B602="CREA",$B602="CAU",$B602="CEHOP",$B602="SIURB",$B602="DER-PR",$B602="SUDECAP",$B602=Aux.!$F$24,$B602=Aux.!$F$25),VLOOKUP($A602,#REF!,7,FALSE),IF($B602="CCU",VLOOKUP($A602,#REF!,6,FALSE),IF($B602="MERCADO",VLOOKUP($A602,#REF!,8,FALSE),IF($B602="PLEO",VLOOKUP($A602,#REF!,4,FALSE),IF($B602="SICRO",VLOOKUP($A602,#REF!,6,FALSE),IF($B602="SINAPI",IFERROR(SUM((VLOOKUP($A602,#REF!,14,FALSE)),VLOOKUP($A602,#REF!,20,FALSE),VLOOKUP($A602,#REF!,22,FALSE)),),"-"))))))</f>
        <v>-</v>
      </c>
      <c r="G602" s="113" t="str">
        <f>IF(OR($B602="ANP",$B602="DAER",$B602="CONSULTORIA DNIT",$B602="PREGÃO ELETRÔNICO",$B602="DMLU",$B602="DMAE",$B602="CEEE",$B602="EPTC",$B602="ORSE",$B602="SEINFRA",$B602="CREA",$B602="CAU",$B602="CEHOP",$B602="SIURB",$B602="DER-PR",$B602="SUDECAP",$B602=Aux.!$F$24,$B602=Aux.!$F$25),VLOOKUP($A602,#REF!,8,FALSE),IF($B602="CCU",VLOOKUP($A602,#REF!,7,FALSE),IF($B602="MERCADO",VLOOKUP($A602,#REF!,9,FALSE),IF($B602="PLEO",VLOOKUP($A602,#REF!,4,FALSE),IF($B602="SICRO",VLOOKUP($A602,#REF!,7,FALSE),IF($B602="SINAPI",IFERROR((VLOOKUP($A602,#REF!,16,FALSE)),(VLOOKUP($A602,#REF!,5,FALSE))),"-"))))))</f>
        <v>-</v>
      </c>
      <c r="H602" s="113" t="str">
        <f>IF(OR($B602="ANP",$B602="DAER",$B602="CONSULTORIA DNIT",$B602="PREGÃO ELETRÔNICO",$B602="DMLU",$B602="DMAE",$B602="CEEE",$B602="EPTC",$B602="ORSE",$B602="SEINFRA",$B602="CREA",$B602="CAU",$B602="CEHOP",$B602="SIURB",$B602="DER-PR",$B602="SUDECAP",$B602=Aux.!$F$24,$B602=Aux.!$F$25),VLOOKUP($A602,#REF!,5,FALSE),IF($B602="CCU",VLOOKUP($A602,#REF!,4,FALSE),IF($B602="MERCADO",VLOOKUP($A602,#REF!,6,FALSE),IF($B602="PLEO",VLOOKUP($A602,#REF!,4,FALSE),IF($B602="SICRO",VLOOKUP($A602,#REF!,4,FALSE),IF($B602="SINAPI",IFERROR((VLOOKUP($A602,#REF!,5,FALSE)),(VLOOKUP($A602,#REF!,5,FALSE))),"-"))))))</f>
        <v>-</v>
      </c>
      <c r="I602" s="114">
        <f>IF($B602="SICRO EQUIP.",VLOOKUP($A602,#REF!,10,FALSE),0)</f>
        <v>0</v>
      </c>
      <c r="J602" s="114">
        <f>IF($B602="SICRO EQUIP.",VLOOKUP($A602,#REF!,11,FALSE),0)</f>
        <v>0</v>
      </c>
      <c r="K602" s="258"/>
      <c r="L602" s="259"/>
      <c r="M602" s="115" t="e">
        <f>VLOOKUP($K602,Reajuste!$A$2:$BW$29,(MATCH($L602,Reajuste!$C$2:$BW$2,0)+2),FALSE)</f>
        <v>#N/A</v>
      </c>
      <c r="N602" s="259"/>
      <c r="O602" s="115" t="e">
        <f>VLOOKUP($K602,Reajuste!$A$2:$CW$29,(MATCH($N602,Reajuste!$C$2:$CW$2,0)+2),FALSE)</f>
        <v>#N/A</v>
      </c>
      <c r="P602" s="113">
        <f t="shared" si="0"/>
        <v>0</v>
      </c>
      <c r="Q602" s="113">
        <f t="shared" si="1"/>
        <v>0</v>
      </c>
      <c r="R602" s="113">
        <f t="shared" si="2"/>
        <v>0</v>
      </c>
      <c r="S602" s="113">
        <f t="shared" si="3"/>
        <v>0</v>
      </c>
      <c r="T602" s="113">
        <f t="shared" si="4"/>
        <v>0</v>
      </c>
      <c r="U602" s="113">
        <f t="shared" si="5"/>
        <v>0</v>
      </c>
      <c r="V602" s="4"/>
      <c r="W602" s="4"/>
      <c r="X602" s="4"/>
      <c r="Y602" s="4"/>
      <c r="Z602" s="4"/>
    </row>
    <row r="603" spans="1:26" ht="14.25" customHeight="1">
      <c r="A603" s="256"/>
      <c r="B603" s="257"/>
      <c r="C603" s="112" t="str">
        <f>IF(OR($B603="ANP",$B603="DAER",$B603="CONSULTORIA DNIT",$B603="PREGÃO ELETRÔNICO",$B603="DMLU",$B603="DMAE",$B603="CEEE",$B603="EPTC",$B603="ORSE",$B603="SEINFRA",$B603="CREA",$B603="CAU",$B603="CEHOP",$B603="SIURB",$B603="DER-PR",$B603="SUDECAP",$B603=Aux.!$F$24,$B603=Aux.!$F$25),VLOOKUP($A603,#REF!,3,FALSE),IF($B603="SICRO EQUIP.",VLOOKUP($A603,#REF!,2,FALSE),IF($B603="CCU",VLOOKUP($A603,#REF!,2,FALSE),IF($B603="MERCADO",VLOOKUP($A603,#REF!,2,FALSE),IF($B603="PLEO",VLOOKUP($A603,#REF!,2,FALSE),IF($B603="SICRO",VLOOKUP($A603,#REF!,2,FALSE),IF($B603="SINAPI",IFERROR((VLOOKUP($A603,#REF!,2,FALSE)),(VLOOKUP($A603,#REF!,2,FALSE))),"-")))))))</f>
        <v>-</v>
      </c>
      <c r="D603" s="95" t="str">
        <f>IF(OR($B603="ANP",$B603="DAER",$B603="CONSULTORIA DNIT",$B603="PREGÃO ELETRÔNICO",$B603="DMLU",$B603="DMAE",$B603="CEEE",$B603="EPTC",$B603="ORSE",$B603="SEINFRA",$B603="CREA",$B603="CAU",$B603="CEHOP",$B603="SIURB",$B603="DER-PR",$B603="SUDECAP",$B603=Aux.!$F$24,$B603=Aux.!$F$25),VLOOKUP($A603,#REF!,4,FALSE),IF($B603="SICRO EQUIP.","H",IF($B603="CCU",VLOOKUP($A603,#REF!,3,FALSE),IF($B603="MERCADO",VLOOKUP($A603,#REF!,10,FALSE),IF($B603="PLEO",VLOOKUP($A603,#REF!,3,FALSE),IF($B603="SICRO",VLOOKUP($A603,#REF!,3,FALSE),IF($B603="SINAPI",IFERROR((VLOOKUP($A603,#REF!,3,FALSE)),(VLOOKUP($A603,#REF!,3,FALSE))),"-")))))))</f>
        <v>-</v>
      </c>
      <c r="E603" s="113" t="str">
        <f>IF(OR($B603="ANP",$B603="DAER",$B603="CONSULTORIA DNIT",$B603="PREGÃO ELETRÔNICO",$B603="DMLU",$B603="DMAE",$B603="CEEE",$B603="EPTC",$B603="ORSE",$B603="SEINFRA",$B603="CREA",$B603="CAU",$B603="CEHOP",$B603="SIURB",$B603="DER-PR",$B603="SUDECAP",$B603=Aux.!$F$24,$B603=Aux.!$F$25),VLOOKUP($A603,#REF!,6,FALSE),IF($B603="CCU",VLOOKUP($A603,#REF!,5,FALSE),IF($B603="MERCADO",VLOOKUP($A603,#REF!,7,FALSE),IF($B603="PLEO",VLOOKUP($A603,#REF!,4,FALSE),IF($B603="SICRO",VLOOKUP($A603,#REF!,5,FALSE),IF($B603="SINAPI",IFERROR((VLOOKUP($A603,#REF!,18,FALSE)),),"-"))))))</f>
        <v>-</v>
      </c>
      <c r="F603" s="113" t="str">
        <f>IF(OR($B603="ANP",$B603="DAER",$B603="CONSULTORIA DNIT",$B603="PREGÃO ELETRÔNICO",$B603="DMLU",$B603="DMAE",$B603="CEEE",$B603="EPTC",$B603="ORSE",$B603="SEINFRA",$B603="CREA",$B603="CAU",$B603="CEHOP",$B603="SIURB",$B603="DER-PR",$B603="SUDECAP",$B603=Aux.!$F$24,$B603=Aux.!$F$25),VLOOKUP($A603,#REF!,7,FALSE),IF($B603="CCU",VLOOKUP($A603,#REF!,6,FALSE),IF($B603="MERCADO",VLOOKUP($A603,#REF!,8,FALSE),IF($B603="PLEO",VLOOKUP($A603,#REF!,4,FALSE),IF($B603="SICRO",VLOOKUP($A603,#REF!,6,FALSE),IF($B603="SINAPI",IFERROR(SUM((VLOOKUP($A603,#REF!,14,FALSE)),VLOOKUP($A603,#REF!,20,FALSE),VLOOKUP($A603,#REF!,22,FALSE)),),"-"))))))</f>
        <v>-</v>
      </c>
      <c r="G603" s="113" t="str">
        <f>IF(OR($B603="ANP",$B603="DAER",$B603="CONSULTORIA DNIT",$B603="PREGÃO ELETRÔNICO",$B603="DMLU",$B603="DMAE",$B603="CEEE",$B603="EPTC",$B603="ORSE",$B603="SEINFRA",$B603="CREA",$B603="CAU",$B603="CEHOP",$B603="SIURB",$B603="DER-PR",$B603="SUDECAP",$B603=Aux.!$F$24,$B603=Aux.!$F$25),VLOOKUP($A603,#REF!,8,FALSE),IF($B603="CCU",VLOOKUP($A603,#REF!,7,FALSE),IF($B603="MERCADO",VLOOKUP($A603,#REF!,9,FALSE),IF($B603="PLEO",VLOOKUP($A603,#REF!,4,FALSE),IF($B603="SICRO",VLOOKUP($A603,#REF!,7,FALSE),IF($B603="SINAPI",IFERROR((VLOOKUP($A603,#REF!,16,FALSE)),(VLOOKUP($A603,#REF!,5,FALSE))),"-"))))))</f>
        <v>-</v>
      </c>
      <c r="H603" s="113" t="str">
        <f>IF(OR($B603="ANP",$B603="DAER",$B603="CONSULTORIA DNIT",$B603="PREGÃO ELETRÔNICO",$B603="DMLU",$B603="DMAE",$B603="CEEE",$B603="EPTC",$B603="ORSE",$B603="SEINFRA",$B603="CREA",$B603="CAU",$B603="CEHOP",$B603="SIURB",$B603="DER-PR",$B603="SUDECAP",$B603=Aux.!$F$24,$B603=Aux.!$F$25),VLOOKUP($A603,#REF!,5,FALSE),IF($B603="CCU",VLOOKUP($A603,#REF!,4,FALSE),IF($B603="MERCADO",VLOOKUP($A603,#REF!,6,FALSE),IF($B603="PLEO",VLOOKUP($A603,#REF!,4,FALSE),IF($B603="SICRO",VLOOKUP($A603,#REF!,4,FALSE),IF($B603="SINAPI",IFERROR((VLOOKUP($A603,#REF!,5,FALSE)),(VLOOKUP($A603,#REF!,5,FALSE))),"-"))))))</f>
        <v>-</v>
      </c>
      <c r="I603" s="114">
        <f>IF($B603="SICRO EQUIP.",VLOOKUP($A603,#REF!,10,FALSE),0)</f>
        <v>0</v>
      </c>
      <c r="J603" s="114">
        <f>IF($B603="SICRO EQUIP.",VLOOKUP($A603,#REF!,11,FALSE),0)</f>
        <v>0</v>
      </c>
      <c r="K603" s="258"/>
      <c r="L603" s="259"/>
      <c r="M603" s="115" t="e">
        <f>VLOOKUP($K603,Reajuste!$A$2:$BW$29,(MATCH($L603,Reajuste!$C$2:$BW$2,0)+2),FALSE)</f>
        <v>#N/A</v>
      </c>
      <c r="N603" s="259"/>
      <c r="O603" s="115" t="e">
        <f>VLOOKUP($K603,Reajuste!$A$2:$CW$29,(MATCH($N603,Reajuste!$C$2:$CW$2,0)+2),FALSE)</f>
        <v>#N/A</v>
      </c>
      <c r="P603" s="113">
        <f t="shared" si="0"/>
        <v>0</v>
      </c>
      <c r="Q603" s="113">
        <f t="shared" si="1"/>
        <v>0</v>
      </c>
      <c r="R603" s="113">
        <f t="shared" si="2"/>
        <v>0</v>
      </c>
      <c r="S603" s="113">
        <f t="shared" si="3"/>
        <v>0</v>
      </c>
      <c r="T603" s="113">
        <f t="shared" si="4"/>
        <v>0</v>
      </c>
      <c r="U603" s="113">
        <f t="shared" si="5"/>
        <v>0</v>
      </c>
      <c r="V603" s="4"/>
      <c r="W603" s="4"/>
      <c r="X603" s="4"/>
      <c r="Y603" s="4"/>
      <c r="Z603" s="4"/>
    </row>
    <row r="604" spans="1:26" ht="14.25" customHeight="1">
      <c r="A604" s="256"/>
      <c r="B604" s="257"/>
      <c r="C604" s="112" t="str">
        <f>IF(OR($B604="ANP",$B604="DAER",$B604="CONSULTORIA DNIT",$B604="PREGÃO ELETRÔNICO",$B604="DMLU",$B604="DMAE",$B604="CEEE",$B604="EPTC",$B604="ORSE",$B604="SEINFRA",$B604="CREA",$B604="CAU",$B604="CEHOP",$B604="SIURB",$B604="DER-PR",$B604="SUDECAP",$B604=Aux.!$F$24,$B604=Aux.!$F$25),VLOOKUP($A604,#REF!,3,FALSE),IF($B604="SICRO EQUIP.",VLOOKUP($A604,#REF!,2,FALSE),IF($B604="CCU",VLOOKUP($A604,#REF!,2,FALSE),IF($B604="MERCADO",VLOOKUP($A604,#REF!,2,FALSE),IF($B604="PLEO",VLOOKUP($A604,#REF!,2,FALSE),IF($B604="SICRO",VLOOKUP($A604,#REF!,2,FALSE),IF($B604="SINAPI",IFERROR((VLOOKUP($A604,#REF!,2,FALSE)),(VLOOKUP($A604,#REF!,2,FALSE))),"-")))))))</f>
        <v>-</v>
      </c>
      <c r="D604" s="95" t="str">
        <f>IF(OR($B604="ANP",$B604="DAER",$B604="CONSULTORIA DNIT",$B604="PREGÃO ELETRÔNICO",$B604="DMLU",$B604="DMAE",$B604="CEEE",$B604="EPTC",$B604="ORSE",$B604="SEINFRA",$B604="CREA",$B604="CAU",$B604="CEHOP",$B604="SIURB",$B604="DER-PR",$B604="SUDECAP",$B604=Aux.!$F$24,$B604=Aux.!$F$25),VLOOKUP($A604,#REF!,4,FALSE),IF($B604="SICRO EQUIP.","H",IF($B604="CCU",VLOOKUP($A604,#REF!,3,FALSE),IF($B604="MERCADO",VLOOKUP($A604,#REF!,10,FALSE),IF($B604="PLEO",VLOOKUP($A604,#REF!,3,FALSE),IF($B604="SICRO",VLOOKUP($A604,#REF!,3,FALSE),IF($B604="SINAPI",IFERROR((VLOOKUP($A604,#REF!,3,FALSE)),(VLOOKUP($A604,#REF!,3,FALSE))),"-")))))))</f>
        <v>-</v>
      </c>
      <c r="E604" s="113" t="str">
        <f>IF(OR($B604="ANP",$B604="DAER",$B604="CONSULTORIA DNIT",$B604="PREGÃO ELETRÔNICO",$B604="DMLU",$B604="DMAE",$B604="CEEE",$B604="EPTC",$B604="ORSE",$B604="SEINFRA",$B604="CREA",$B604="CAU",$B604="CEHOP",$B604="SIURB",$B604="DER-PR",$B604="SUDECAP",$B604=Aux.!$F$24,$B604=Aux.!$F$25),VLOOKUP($A604,#REF!,6,FALSE),IF($B604="CCU",VLOOKUP($A604,#REF!,5,FALSE),IF($B604="MERCADO",VLOOKUP($A604,#REF!,7,FALSE),IF($B604="PLEO",VLOOKUP($A604,#REF!,4,FALSE),IF($B604="SICRO",VLOOKUP($A604,#REF!,5,FALSE),IF($B604="SINAPI",IFERROR((VLOOKUP($A604,#REF!,18,FALSE)),),"-"))))))</f>
        <v>-</v>
      </c>
      <c r="F604" s="113" t="str">
        <f>IF(OR($B604="ANP",$B604="DAER",$B604="CONSULTORIA DNIT",$B604="PREGÃO ELETRÔNICO",$B604="DMLU",$B604="DMAE",$B604="CEEE",$B604="EPTC",$B604="ORSE",$B604="SEINFRA",$B604="CREA",$B604="CAU",$B604="CEHOP",$B604="SIURB",$B604="DER-PR",$B604="SUDECAP",$B604=Aux.!$F$24,$B604=Aux.!$F$25),VLOOKUP($A604,#REF!,7,FALSE),IF($B604="CCU",VLOOKUP($A604,#REF!,6,FALSE),IF($B604="MERCADO",VLOOKUP($A604,#REF!,8,FALSE),IF($B604="PLEO",VLOOKUP($A604,#REF!,4,FALSE),IF($B604="SICRO",VLOOKUP($A604,#REF!,6,FALSE),IF($B604="SINAPI",IFERROR(SUM((VLOOKUP($A604,#REF!,14,FALSE)),VLOOKUP($A604,#REF!,20,FALSE),VLOOKUP($A604,#REF!,22,FALSE)),),"-"))))))</f>
        <v>-</v>
      </c>
      <c r="G604" s="113" t="str">
        <f>IF(OR($B604="ANP",$B604="DAER",$B604="CONSULTORIA DNIT",$B604="PREGÃO ELETRÔNICO",$B604="DMLU",$B604="DMAE",$B604="CEEE",$B604="EPTC",$B604="ORSE",$B604="SEINFRA",$B604="CREA",$B604="CAU",$B604="CEHOP",$B604="SIURB",$B604="DER-PR",$B604="SUDECAP",$B604=Aux.!$F$24,$B604=Aux.!$F$25),VLOOKUP($A604,#REF!,8,FALSE),IF($B604="CCU",VLOOKUP($A604,#REF!,7,FALSE),IF($B604="MERCADO",VLOOKUP($A604,#REF!,9,FALSE),IF($B604="PLEO",VLOOKUP($A604,#REF!,4,FALSE),IF($B604="SICRO",VLOOKUP($A604,#REF!,7,FALSE),IF($B604="SINAPI",IFERROR((VLOOKUP($A604,#REF!,16,FALSE)),(VLOOKUP($A604,#REF!,5,FALSE))),"-"))))))</f>
        <v>-</v>
      </c>
      <c r="H604" s="113" t="str">
        <f>IF(OR($B604="ANP",$B604="DAER",$B604="CONSULTORIA DNIT",$B604="PREGÃO ELETRÔNICO",$B604="DMLU",$B604="DMAE",$B604="CEEE",$B604="EPTC",$B604="ORSE",$B604="SEINFRA",$B604="CREA",$B604="CAU",$B604="CEHOP",$B604="SIURB",$B604="DER-PR",$B604="SUDECAP",$B604=Aux.!$F$24,$B604=Aux.!$F$25),VLOOKUP($A604,#REF!,5,FALSE),IF($B604="CCU",VLOOKUP($A604,#REF!,4,FALSE),IF($B604="MERCADO",VLOOKUP($A604,#REF!,6,FALSE),IF($B604="PLEO",VLOOKUP($A604,#REF!,4,FALSE),IF($B604="SICRO",VLOOKUP($A604,#REF!,4,FALSE),IF($B604="SINAPI",IFERROR((VLOOKUP($A604,#REF!,5,FALSE)),(VLOOKUP($A604,#REF!,5,FALSE))),"-"))))))</f>
        <v>-</v>
      </c>
      <c r="I604" s="114">
        <f>IF($B604="SICRO EQUIP.",VLOOKUP($A604,#REF!,10,FALSE),0)</f>
        <v>0</v>
      </c>
      <c r="J604" s="114">
        <f>IF($B604="SICRO EQUIP.",VLOOKUP($A604,#REF!,11,FALSE),0)</f>
        <v>0</v>
      </c>
      <c r="K604" s="258"/>
      <c r="L604" s="259"/>
      <c r="M604" s="115" t="e">
        <f>VLOOKUP($K604,Reajuste!$A$2:$BW$29,(MATCH($L604,Reajuste!$C$2:$BW$2,0)+2),FALSE)</f>
        <v>#N/A</v>
      </c>
      <c r="N604" s="259"/>
      <c r="O604" s="115" t="e">
        <f>VLOOKUP($K604,Reajuste!$A$2:$CW$29,(MATCH($N604,Reajuste!$C$2:$CW$2,0)+2),FALSE)</f>
        <v>#N/A</v>
      </c>
      <c r="P604" s="113">
        <f t="shared" si="0"/>
        <v>0</v>
      </c>
      <c r="Q604" s="113">
        <f t="shared" si="1"/>
        <v>0</v>
      </c>
      <c r="R604" s="113">
        <f t="shared" si="2"/>
        <v>0</v>
      </c>
      <c r="S604" s="113">
        <f t="shared" si="3"/>
        <v>0</v>
      </c>
      <c r="T604" s="113">
        <f t="shared" si="4"/>
        <v>0</v>
      </c>
      <c r="U604" s="113">
        <f t="shared" si="5"/>
        <v>0</v>
      </c>
      <c r="V604" s="4"/>
      <c r="W604" s="4"/>
      <c r="X604" s="4"/>
      <c r="Y604" s="4"/>
      <c r="Z604" s="4"/>
    </row>
    <row r="605" spans="1:26" ht="14.25" customHeight="1">
      <c r="A605" s="4"/>
      <c r="B605" s="97"/>
      <c r="C605" s="116"/>
      <c r="D605" s="4"/>
      <c r="E605" s="4"/>
      <c r="F605" s="4"/>
      <c r="G605" s="4"/>
      <c r="H605" s="117"/>
      <c r="I605" s="117"/>
      <c r="J605" s="117"/>
      <c r="K605" s="118"/>
      <c r="L605" s="4"/>
      <c r="M605" s="119"/>
      <c r="N605" s="4"/>
      <c r="O605" s="119"/>
      <c r="P605" s="119"/>
      <c r="Q605" s="119"/>
      <c r="R605" s="119"/>
      <c r="S605" s="117"/>
      <c r="T605" s="4"/>
      <c r="U605" s="4"/>
      <c r="V605" s="4"/>
      <c r="W605" s="4"/>
      <c r="X605" s="4"/>
      <c r="Y605" s="4"/>
      <c r="Z605" s="4"/>
    </row>
    <row r="606" spans="1:26" ht="14.25" customHeight="1">
      <c r="A606" s="4"/>
      <c r="B606" s="97"/>
      <c r="C606" s="116"/>
      <c r="D606" s="4"/>
      <c r="E606" s="4"/>
      <c r="F606" s="4"/>
      <c r="G606" s="4"/>
      <c r="H606" s="117"/>
      <c r="I606" s="117"/>
      <c r="J606" s="117"/>
      <c r="K606" s="118"/>
      <c r="L606" s="4"/>
      <c r="M606" s="119"/>
      <c r="N606" s="4"/>
      <c r="O606" s="119"/>
      <c r="P606" s="119"/>
      <c r="Q606" s="119"/>
      <c r="R606" s="119"/>
      <c r="S606" s="117"/>
      <c r="T606" s="4"/>
      <c r="U606" s="4"/>
      <c r="V606" s="4"/>
      <c r="W606" s="4"/>
      <c r="X606" s="4"/>
      <c r="Y606" s="4"/>
      <c r="Z606" s="4"/>
    </row>
    <row r="607" spans="1:26" ht="14.25" customHeight="1">
      <c r="A607" s="4"/>
      <c r="B607" s="97"/>
      <c r="C607" s="116"/>
      <c r="D607" s="4"/>
      <c r="E607" s="4"/>
      <c r="F607" s="4"/>
      <c r="G607" s="4"/>
      <c r="H607" s="117"/>
      <c r="I607" s="117"/>
      <c r="J607" s="117"/>
      <c r="K607" s="118"/>
      <c r="L607" s="4"/>
      <c r="M607" s="119"/>
      <c r="N607" s="4"/>
      <c r="O607" s="119"/>
      <c r="P607" s="119"/>
      <c r="Q607" s="119"/>
      <c r="R607" s="119"/>
      <c r="S607" s="117"/>
      <c r="T607" s="4"/>
      <c r="U607" s="4"/>
      <c r="V607" s="4"/>
      <c r="W607" s="4"/>
      <c r="X607" s="4"/>
      <c r="Y607" s="4"/>
      <c r="Z607" s="4"/>
    </row>
    <row r="608" spans="1:26" ht="14.25" customHeight="1">
      <c r="A608" s="4"/>
      <c r="B608" s="97"/>
      <c r="C608" s="116"/>
      <c r="D608" s="4"/>
      <c r="E608" s="4"/>
      <c r="F608" s="4"/>
      <c r="G608" s="4"/>
      <c r="H608" s="117"/>
      <c r="I608" s="117"/>
      <c r="J608" s="117"/>
      <c r="K608" s="118"/>
      <c r="L608" s="4"/>
      <c r="M608" s="119"/>
      <c r="N608" s="4"/>
      <c r="O608" s="119"/>
      <c r="P608" s="119"/>
      <c r="Q608" s="119"/>
      <c r="R608" s="119"/>
      <c r="S608" s="117"/>
      <c r="T608" s="4"/>
      <c r="U608" s="4"/>
      <c r="V608" s="4"/>
      <c r="W608" s="4"/>
      <c r="X608" s="4"/>
      <c r="Y608" s="4"/>
      <c r="Z608" s="4"/>
    </row>
    <row r="609" spans="1:26" ht="14.25" customHeight="1">
      <c r="A609" s="98"/>
      <c r="B609" s="120"/>
      <c r="C609" s="121"/>
      <c r="D609" s="98"/>
      <c r="E609" s="98"/>
      <c r="F609" s="98"/>
      <c r="G609" s="98"/>
      <c r="H609" s="122"/>
      <c r="I609" s="122"/>
      <c r="J609" s="122"/>
      <c r="K609" s="118"/>
      <c r="L609" s="98"/>
      <c r="M609" s="123"/>
      <c r="N609" s="98"/>
      <c r="O609" s="123"/>
      <c r="P609" s="123"/>
      <c r="Q609" s="123"/>
      <c r="R609" s="123"/>
      <c r="S609" s="122"/>
      <c r="T609" s="98"/>
      <c r="U609" s="98"/>
      <c r="V609" s="98"/>
      <c r="W609" s="98"/>
      <c r="X609" s="98"/>
      <c r="Y609" s="98"/>
      <c r="Z609" s="98"/>
    </row>
    <row r="610" spans="1:26" ht="14.25" customHeight="1">
      <c r="A610" s="98"/>
      <c r="B610" s="120"/>
      <c r="C610" s="121"/>
      <c r="D610" s="98"/>
      <c r="E610" s="98"/>
      <c r="F610" s="98"/>
      <c r="G610" s="98"/>
      <c r="H610" s="122"/>
      <c r="I610" s="122"/>
      <c r="J610" s="122"/>
      <c r="K610" s="118"/>
      <c r="L610" s="98"/>
      <c r="M610" s="123"/>
      <c r="N610" s="98"/>
      <c r="O610" s="123"/>
      <c r="P610" s="123"/>
      <c r="Q610" s="123"/>
      <c r="R610" s="123"/>
      <c r="S610" s="122"/>
      <c r="T610" s="98"/>
      <c r="U610" s="98"/>
      <c r="V610" s="98"/>
      <c r="W610" s="98"/>
      <c r="X610" s="98"/>
      <c r="Y610" s="98"/>
      <c r="Z610" s="98"/>
    </row>
    <row r="611" spans="1:26" ht="14.25" customHeight="1">
      <c r="A611" s="98"/>
      <c r="B611" s="120"/>
      <c r="C611" s="121"/>
      <c r="D611" s="98"/>
      <c r="E611" s="98"/>
      <c r="F611" s="98"/>
      <c r="G611" s="98"/>
      <c r="H611" s="122"/>
      <c r="I611" s="122"/>
      <c r="J611" s="122"/>
      <c r="K611" s="118"/>
      <c r="L611" s="98"/>
      <c r="M611" s="123"/>
      <c r="N611" s="98"/>
      <c r="O611" s="123"/>
      <c r="P611" s="123"/>
      <c r="Q611" s="123"/>
      <c r="R611" s="123"/>
      <c r="S611" s="122"/>
      <c r="T611" s="98"/>
      <c r="U611" s="98"/>
      <c r="V611" s="98"/>
      <c r="W611" s="98"/>
      <c r="X611" s="98"/>
      <c r="Y611" s="98"/>
      <c r="Z611" s="98"/>
    </row>
    <row r="612" spans="1:26" ht="14.25" customHeight="1">
      <c r="A612" s="98"/>
      <c r="B612" s="120"/>
      <c r="C612" s="121"/>
      <c r="D612" s="98"/>
      <c r="E612" s="98"/>
      <c r="F612" s="98"/>
      <c r="G612" s="98"/>
      <c r="H612" s="122"/>
      <c r="I612" s="122"/>
      <c r="J612" s="122"/>
      <c r="K612" s="118"/>
      <c r="L612" s="98"/>
      <c r="M612" s="123"/>
      <c r="N612" s="98"/>
      <c r="O612" s="123"/>
      <c r="P612" s="123"/>
      <c r="Q612" s="123"/>
      <c r="R612" s="123"/>
      <c r="S612" s="122"/>
      <c r="T612" s="98"/>
      <c r="U612" s="98"/>
      <c r="V612" s="98"/>
      <c r="W612" s="98"/>
      <c r="X612" s="98"/>
      <c r="Y612" s="98"/>
      <c r="Z612" s="98"/>
    </row>
    <row r="613" spans="1:26" ht="14.25" customHeight="1">
      <c r="A613" s="98"/>
      <c r="B613" s="120"/>
      <c r="C613" s="121"/>
      <c r="D613" s="98"/>
      <c r="E613" s="98"/>
      <c r="F613" s="98"/>
      <c r="G613" s="98"/>
      <c r="H613" s="122"/>
      <c r="I613" s="122"/>
      <c r="J613" s="122"/>
      <c r="K613" s="118"/>
      <c r="L613" s="98"/>
      <c r="M613" s="123"/>
      <c r="N613" s="98"/>
      <c r="O613" s="123"/>
      <c r="P613" s="123"/>
      <c r="Q613" s="123"/>
      <c r="R613" s="123"/>
      <c r="S613" s="122"/>
      <c r="T613" s="98"/>
      <c r="U613" s="98"/>
      <c r="V613" s="98"/>
      <c r="W613" s="98"/>
      <c r="X613" s="98"/>
      <c r="Y613" s="98"/>
      <c r="Z613" s="98"/>
    </row>
    <row r="614" spans="1:26" ht="14.25" customHeight="1">
      <c r="A614" s="98"/>
      <c r="B614" s="120"/>
      <c r="C614" s="121"/>
      <c r="D614" s="98"/>
      <c r="E614" s="98"/>
      <c r="F614" s="98"/>
      <c r="G614" s="98"/>
      <c r="H614" s="122"/>
      <c r="I614" s="122"/>
      <c r="J614" s="122"/>
      <c r="K614" s="118"/>
      <c r="L614" s="98"/>
      <c r="M614" s="123"/>
      <c r="N614" s="98"/>
      <c r="O614" s="123"/>
      <c r="P614" s="123"/>
      <c r="Q614" s="123"/>
      <c r="R614" s="123"/>
      <c r="S614" s="122"/>
      <c r="T614" s="98"/>
      <c r="U614" s="98"/>
      <c r="V614" s="98"/>
      <c r="W614" s="98"/>
      <c r="X614" s="98"/>
      <c r="Y614" s="98"/>
      <c r="Z614" s="98"/>
    </row>
    <row r="615" spans="1:26" ht="14.25" customHeight="1">
      <c r="A615" s="98"/>
      <c r="B615" s="120"/>
      <c r="C615" s="121"/>
      <c r="D615" s="98"/>
      <c r="E615" s="98"/>
      <c r="F615" s="98"/>
      <c r="G615" s="98"/>
      <c r="H615" s="122"/>
      <c r="I615" s="122"/>
      <c r="J615" s="122"/>
      <c r="K615" s="118"/>
      <c r="L615" s="98"/>
      <c r="M615" s="123"/>
      <c r="N615" s="98"/>
      <c r="O615" s="123"/>
      <c r="P615" s="123"/>
      <c r="Q615" s="123"/>
      <c r="R615" s="123"/>
      <c r="S615" s="122"/>
      <c r="T615" s="98"/>
      <c r="U615" s="98"/>
      <c r="V615" s="98"/>
      <c r="W615" s="98"/>
      <c r="X615" s="98"/>
      <c r="Y615" s="98"/>
      <c r="Z615" s="98"/>
    </row>
    <row r="616" spans="1:26" ht="14.25" customHeight="1">
      <c r="A616" s="98"/>
      <c r="B616" s="120"/>
      <c r="C616" s="121"/>
      <c r="D616" s="98"/>
      <c r="E616" s="98"/>
      <c r="F616" s="98"/>
      <c r="G616" s="98"/>
      <c r="H616" s="122"/>
      <c r="I616" s="122"/>
      <c r="J616" s="122"/>
      <c r="K616" s="118"/>
      <c r="L616" s="98"/>
      <c r="M616" s="123"/>
      <c r="N616" s="98"/>
      <c r="O616" s="123"/>
      <c r="P616" s="123"/>
      <c r="Q616" s="123"/>
      <c r="R616" s="123"/>
      <c r="S616" s="122"/>
      <c r="T616" s="98"/>
      <c r="U616" s="98"/>
      <c r="V616" s="98"/>
      <c r="W616" s="98"/>
      <c r="X616" s="98"/>
      <c r="Y616" s="98"/>
      <c r="Z616" s="98"/>
    </row>
    <row r="617" spans="1:26" ht="14.25" customHeight="1">
      <c r="A617" s="98"/>
      <c r="B617" s="120"/>
      <c r="C617" s="121"/>
      <c r="D617" s="98"/>
      <c r="E617" s="98"/>
      <c r="F617" s="98"/>
      <c r="G617" s="98"/>
      <c r="H617" s="122"/>
      <c r="I617" s="122"/>
      <c r="J617" s="122"/>
      <c r="K617" s="118"/>
      <c r="L617" s="98"/>
      <c r="M617" s="123"/>
      <c r="N617" s="98"/>
      <c r="O617" s="123"/>
      <c r="P617" s="123"/>
      <c r="Q617" s="123"/>
      <c r="R617" s="123"/>
      <c r="S617" s="122"/>
      <c r="T617" s="98"/>
      <c r="U617" s="98"/>
      <c r="V617" s="98"/>
      <c r="W617" s="98"/>
      <c r="X617" s="98"/>
      <c r="Y617" s="98"/>
      <c r="Z617" s="98"/>
    </row>
    <row r="618" spans="1:26" ht="14.25" customHeight="1">
      <c r="A618" s="98"/>
      <c r="B618" s="120"/>
      <c r="C618" s="121"/>
      <c r="D618" s="98"/>
      <c r="E618" s="98"/>
      <c r="F618" s="98"/>
      <c r="G618" s="98"/>
      <c r="H618" s="122"/>
      <c r="I618" s="122"/>
      <c r="J618" s="122"/>
      <c r="K618" s="118"/>
      <c r="L618" s="98"/>
      <c r="M618" s="123"/>
      <c r="N618" s="98"/>
      <c r="O618" s="123"/>
      <c r="P618" s="123"/>
      <c r="Q618" s="123"/>
      <c r="R618" s="123"/>
      <c r="S618" s="122"/>
      <c r="T618" s="98"/>
      <c r="U618" s="98"/>
      <c r="V618" s="98"/>
      <c r="W618" s="98"/>
      <c r="X618" s="98"/>
      <c r="Y618" s="98"/>
      <c r="Z618" s="98"/>
    </row>
    <row r="619" spans="1:26" ht="14.25" customHeight="1">
      <c r="A619" s="98"/>
      <c r="B619" s="120"/>
      <c r="C619" s="121"/>
      <c r="D619" s="98"/>
      <c r="E619" s="98"/>
      <c r="F619" s="98"/>
      <c r="G619" s="98"/>
      <c r="H619" s="122"/>
      <c r="I619" s="122"/>
      <c r="J619" s="122"/>
      <c r="K619" s="118"/>
      <c r="L619" s="98"/>
      <c r="M619" s="123"/>
      <c r="N619" s="98"/>
      <c r="O619" s="123"/>
      <c r="P619" s="123"/>
      <c r="Q619" s="123"/>
      <c r="R619" s="123"/>
      <c r="S619" s="122"/>
      <c r="T619" s="98"/>
      <c r="U619" s="98"/>
      <c r="V619" s="98"/>
      <c r="W619" s="98"/>
      <c r="X619" s="98"/>
      <c r="Y619" s="98"/>
      <c r="Z619" s="98"/>
    </row>
    <row r="620" spans="1:26" ht="14.25" customHeight="1">
      <c r="A620" s="98"/>
      <c r="B620" s="120"/>
      <c r="C620" s="121"/>
      <c r="D620" s="98"/>
      <c r="E620" s="98"/>
      <c r="F620" s="98"/>
      <c r="G620" s="98"/>
      <c r="H620" s="122"/>
      <c r="I620" s="122"/>
      <c r="J620" s="122"/>
      <c r="K620" s="118"/>
      <c r="L620" s="98"/>
      <c r="M620" s="123"/>
      <c r="N620" s="98"/>
      <c r="O620" s="123"/>
      <c r="P620" s="123"/>
      <c r="Q620" s="123"/>
      <c r="R620" s="123"/>
      <c r="S620" s="122"/>
      <c r="T620" s="98"/>
      <c r="U620" s="98"/>
      <c r="V620" s="98"/>
      <c r="W620" s="98"/>
      <c r="X620" s="98"/>
      <c r="Y620" s="98"/>
      <c r="Z620" s="98"/>
    </row>
    <row r="621" spans="1:26" ht="14.25" customHeight="1">
      <c r="A621" s="98"/>
      <c r="B621" s="120"/>
      <c r="C621" s="121"/>
      <c r="D621" s="98"/>
      <c r="E621" s="98"/>
      <c r="F621" s="98"/>
      <c r="G621" s="98"/>
      <c r="H621" s="122"/>
      <c r="I621" s="122"/>
      <c r="J621" s="122"/>
      <c r="K621" s="118"/>
      <c r="L621" s="98"/>
      <c r="M621" s="123"/>
      <c r="N621" s="98"/>
      <c r="O621" s="123"/>
      <c r="P621" s="123"/>
      <c r="Q621" s="123"/>
      <c r="R621" s="123"/>
      <c r="S621" s="122"/>
      <c r="T621" s="98"/>
      <c r="U621" s="98"/>
      <c r="V621" s="98"/>
      <c r="W621" s="98"/>
      <c r="X621" s="98"/>
      <c r="Y621" s="98"/>
      <c r="Z621" s="98"/>
    </row>
    <row r="622" spans="1:26" ht="14.25" customHeight="1">
      <c r="A622" s="98"/>
      <c r="B622" s="120"/>
      <c r="C622" s="121"/>
      <c r="D622" s="98"/>
      <c r="E622" s="98"/>
      <c r="F622" s="98"/>
      <c r="G622" s="98"/>
      <c r="H622" s="122"/>
      <c r="I622" s="122"/>
      <c r="J622" s="122"/>
      <c r="K622" s="118"/>
      <c r="L622" s="98"/>
      <c r="M622" s="123"/>
      <c r="N622" s="98"/>
      <c r="O622" s="123"/>
      <c r="P622" s="123"/>
      <c r="Q622" s="123"/>
      <c r="R622" s="123"/>
      <c r="S622" s="122"/>
      <c r="T622" s="98"/>
      <c r="U622" s="98"/>
      <c r="V622" s="98"/>
      <c r="W622" s="98"/>
      <c r="X622" s="98"/>
      <c r="Y622" s="98"/>
      <c r="Z622" s="98"/>
    </row>
    <row r="623" spans="1:26" ht="14.25" customHeight="1">
      <c r="A623" s="98"/>
      <c r="B623" s="120"/>
      <c r="C623" s="121"/>
      <c r="D623" s="98"/>
      <c r="E623" s="98"/>
      <c r="F623" s="98"/>
      <c r="G623" s="98"/>
      <c r="H623" s="122"/>
      <c r="I623" s="122"/>
      <c r="J623" s="122"/>
      <c r="K623" s="118"/>
      <c r="L623" s="98"/>
      <c r="M623" s="123"/>
      <c r="N623" s="98"/>
      <c r="O623" s="123"/>
      <c r="P623" s="123"/>
      <c r="Q623" s="123"/>
      <c r="R623" s="123"/>
      <c r="S623" s="122"/>
      <c r="T623" s="98"/>
      <c r="U623" s="98"/>
      <c r="V623" s="98"/>
      <c r="W623" s="98"/>
      <c r="X623" s="98"/>
      <c r="Y623" s="98"/>
      <c r="Z623" s="98"/>
    </row>
    <row r="624" spans="1:26" ht="14.25" customHeight="1">
      <c r="A624" s="98"/>
      <c r="B624" s="120"/>
      <c r="C624" s="121"/>
      <c r="D624" s="98"/>
      <c r="E624" s="98"/>
      <c r="F624" s="98"/>
      <c r="G624" s="98"/>
      <c r="H624" s="122"/>
      <c r="I624" s="122"/>
      <c r="J624" s="122"/>
      <c r="K624" s="118"/>
      <c r="L624" s="98"/>
      <c r="M624" s="123"/>
      <c r="N624" s="98"/>
      <c r="O624" s="123"/>
      <c r="P624" s="123"/>
      <c r="Q624" s="123"/>
      <c r="R624" s="123"/>
      <c r="S624" s="122"/>
      <c r="T624" s="98"/>
      <c r="U624" s="98"/>
      <c r="V624" s="98"/>
      <c r="W624" s="98"/>
      <c r="X624" s="98"/>
      <c r="Y624" s="98"/>
      <c r="Z624" s="98"/>
    </row>
    <row r="625" spans="1:26" ht="14.25" customHeight="1">
      <c r="A625" s="98"/>
      <c r="B625" s="120"/>
      <c r="C625" s="121"/>
      <c r="D625" s="98"/>
      <c r="E625" s="98"/>
      <c r="F625" s="98"/>
      <c r="G625" s="98"/>
      <c r="H625" s="122"/>
      <c r="I625" s="122"/>
      <c r="J625" s="122"/>
      <c r="K625" s="118"/>
      <c r="L625" s="98"/>
      <c r="M625" s="123"/>
      <c r="N625" s="98"/>
      <c r="O625" s="123"/>
      <c r="P625" s="123"/>
      <c r="Q625" s="123"/>
      <c r="R625" s="123"/>
      <c r="S625" s="122"/>
      <c r="T625" s="98"/>
      <c r="U625" s="98"/>
      <c r="V625" s="98"/>
      <c r="W625" s="98"/>
      <c r="X625" s="98"/>
      <c r="Y625" s="98"/>
      <c r="Z625" s="98"/>
    </row>
    <row r="626" spans="1:26" ht="14.25" customHeight="1">
      <c r="A626" s="98"/>
      <c r="B626" s="120"/>
      <c r="C626" s="121"/>
      <c r="D626" s="98"/>
      <c r="E626" s="98"/>
      <c r="F626" s="98"/>
      <c r="G626" s="98"/>
      <c r="H626" s="122"/>
      <c r="I626" s="122"/>
      <c r="J626" s="122"/>
      <c r="K626" s="118"/>
      <c r="L626" s="98"/>
      <c r="M626" s="123"/>
      <c r="N626" s="98"/>
      <c r="O626" s="123"/>
      <c r="P626" s="123"/>
      <c r="Q626" s="123"/>
      <c r="R626" s="123"/>
      <c r="S626" s="122"/>
      <c r="T626" s="98"/>
      <c r="U626" s="98"/>
      <c r="V626" s="98"/>
      <c r="W626" s="98"/>
      <c r="X626" s="98"/>
      <c r="Y626" s="98"/>
      <c r="Z626" s="98"/>
    </row>
    <row r="627" spans="1:26" ht="14.25" customHeight="1">
      <c r="A627" s="98"/>
      <c r="B627" s="120"/>
      <c r="C627" s="121"/>
      <c r="D627" s="98"/>
      <c r="E627" s="98"/>
      <c r="F627" s="98"/>
      <c r="G627" s="98"/>
      <c r="H627" s="122"/>
      <c r="I627" s="122"/>
      <c r="J627" s="122"/>
      <c r="K627" s="118"/>
      <c r="L627" s="98"/>
      <c r="M627" s="123"/>
      <c r="N627" s="98"/>
      <c r="O627" s="123"/>
      <c r="P627" s="123"/>
      <c r="Q627" s="123"/>
      <c r="R627" s="123"/>
      <c r="S627" s="122"/>
      <c r="T627" s="98"/>
      <c r="U627" s="98"/>
      <c r="V627" s="98"/>
      <c r="W627" s="98"/>
      <c r="X627" s="98"/>
      <c r="Y627" s="98"/>
      <c r="Z627" s="98"/>
    </row>
    <row r="628" spans="1:26" ht="14.25" customHeight="1">
      <c r="A628" s="98"/>
      <c r="B628" s="120"/>
      <c r="C628" s="121"/>
      <c r="D628" s="98"/>
      <c r="E628" s="98"/>
      <c r="F628" s="98"/>
      <c r="G628" s="98"/>
      <c r="H628" s="122"/>
      <c r="I628" s="122"/>
      <c r="J628" s="122"/>
      <c r="K628" s="118"/>
      <c r="L628" s="98"/>
      <c r="M628" s="123"/>
      <c r="N628" s="98"/>
      <c r="O628" s="123"/>
      <c r="P628" s="123"/>
      <c r="Q628" s="123"/>
      <c r="R628" s="123"/>
      <c r="S628" s="122"/>
      <c r="T628" s="98"/>
      <c r="U628" s="98"/>
      <c r="V628" s="98"/>
      <c r="W628" s="98"/>
      <c r="X628" s="98"/>
      <c r="Y628" s="98"/>
      <c r="Z628" s="98"/>
    </row>
    <row r="629" spans="1:26" ht="14.25" customHeight="1">
      <c r="A629" s="98"/>
      <c r="B629" s="120"/>
      <c r="C629" s="121"/>
      <c r="D629" s="98"/>
      <c r="E629" s="98"/>
      <c r="F629" s="98"/>
      <c r="G629" s="98"/>
      <c r="H629" s="122"/>
      <c r="I629" s="122"/>
      <c r="J629" s="122"/>
      <c r="K629" s="118"/>
      <c r="L629" s="98"/>
      <c r="M629" s="123"/>
      <c r="N629" s="98"/>
      <c r="O629" s="123"/>
      <c r="P629" s="123"/>
      <c r="Q629" s="123"/>
      <c r="R629" s="123"/>
      <c r="S629" s="122"/>
      <c r="T629" s="98"/>
      <c r="U629" s="98"/>
      <c r="V629" s="98"/>
      <c r="W629" s="98"/>
      <c r="X629" s="98"/>
      <c r="Y629" s="98"/>
      <c r="Z629" s="98"/>
    </row>
    <row r="630" spans="1:26" ht="14.25" customHeight="1">
      <c r="A630" s="98"/>
      <c r="B630" s="120"/>
      <c r="C630" s="121"/>
      <c r="D630" s="98"/>
      <c r="E630" s="98"/>
      <c r="F630" s="98"/>
      <c r="G630" s="98"/>
      <c r="H630" s="122"/>
      <c r="I630" s="122"/>
      <c r="J630" s="122"/>
      <c r="K630" s="118"/>
      <c r="L630" s="98"/>
      <c r="M630" s="123"/>
      <c r="N630" s="98"/>
      <c r="O630" s="123"/>
      <c r="P630" s="123"/>
      <c r="Q630" s="123"/>
      <c r="R630" s="123"/>
      <c r="S630" s="122"/>
      <c r="T630" s="98"/>
      <c r="U630" s="98"/>
      <c r="V630" s="98"/>
      <c r="W630" s="98"/>
      <c r="X630" s="98"/>
      <c r="Y630" s="98"/>
      <c r="Z630" s="98"/>
    </row>
    <row r="631" spans="1:26" ht="14.25" customHeight="1">
      <c r="A631" s="98"/>
      <c r="B631" s="120"/>
      <c r="C631" s="121"/>
      <c r="D631" s="98"/>
      <c r="E631" s="98"/>
      <c r="F631" s="98"/>
      <c r="G631" s="98"/>
      <c r="H631" s="122"/>
      <c r="I631" s="122"/>
      <c r="J631" s="122"/>
      <c r="K631" s="118"/>
      <c r="L631" s="98"/>
      <c r="M631" s="123"/>
      <c r="N631" s="98"/>
      <c r="O631" s="123"/>
      <c r="P631" s="123"/>
      <c r="Q631" s="123"/>
      <c r="R631" s="123"/>
      <c r="S631" s="122"/>
      <c r="T631" s="98"/>
      <c r="U631" s="98"/>
      <c r="V631" s="98"/>
      <c r="W631" s="98"/>
      <c r="X631" s="98"/>
      <c r="Y631" s="98"/>
      <c r="Z631" s="98"/>
    </row>
    <row r="632" spans="1:26" ht="14.25" customHeight="1">
      <c r="A632" s="98"/>
      <c r="B632" s="120"/>
      <c r="C632" s="121"/>
      <c r="D632" s="98"/>
      <c r="E632" s="98"/>
      <c r="F632" s="98"/>
      <c r="G632" s="98"/>
      <c r="H632" s="122"/>
      <c r="I632" s="122"/>
      <c r="J632" s="122"/>
      <c r="K632" s="118"/>
      <c r="L632" s="98"/>
      <c r="M632" s="123"/>
      <c r="N632" s="98"/>
      <c r="O632" s="123"/>
      <c r="P632" s="123"/>
      <c r="Q632" s="123"/>
      <c r="R632" s="123"/>
      <c r="S632" s="122"/>
      <c r="T632" s="98"/>
      <c r="U632" s="98"/>
      <c r="V632" s="98"/>
      <c r="W632" s="98"/>
      <c r="X632" s="98"/>
      <c r="Y632" s="98"/>
      <c r="Z632" s="98"/>
    </row>
    <row r="633" spans="1:26" ht="14.25" customHeight="1">
      <c r="A633" s="98"/>
      <c r="B633" s="120"/>
      <c r="C633" s="121"/>
      <c r="D633" s="98"/>
      <c r="E633" s="98"/>
      <c r="F633" s="98"/>
      <c r="G633" s="98"/>
      <c r="H633" s="122"/>
      <c r="I633" s="122"/>
      <c r="J633" s="122"/>
      <c r="K633" s="118"/>
      <c r="L633" s="98"/>
      <c r="M633" s="123"/>
      <c r="N633" s="98"/>
      <c r="O633" s="123"/>
      <c r="P633" s="123"/>
      <c r="Q633" s="123"/>
      <c r="R633" s="123"/>
      <c r="S633" s="122"/>
      <c r="T633" s="98"/>
      <c r="U633" s="98"/>
      <c r="V633" s="98"/>
      <c r="W633" s="98"/>
      <c r="X633" s="98"/>
      <c r="Y633" s="98"/>
      <c r="Z633" s="98"/>
    </row>
    <row r="634" spans="1:26" ht="14.25" customHeight="1">
      <c r="A634" s="98"/>
      <c r="B634" s="120"/>
      <c r="C634" s="121"/>
      <c r="D634" s="98"/>
      <c r="E634" s="98"/>
      <c r="F634" s="98"/>
      <c r="G634" s="98"/>
      <c r="H634" s="122"/>
      <c r="I634" s="122"/>
      <c r="J634" s="122"/>
      <c r="K634" s="118"/>
      <c r="L634" s="98"/>
      <c r="M634" s="123"/>
      <c r="N634" s="98"/>
      <c r="O634" s="123"/>
      <c r="P634" s="123"/>
      <c r="Q634" s="123"/>
      <c r="R634" s="123"/>
      <c r="S634" s="122"/>
      <c r="T634" s="98"/>
      <c r="U634" s="98"/>
      <c r="V634" s="98"/>
      <c r="W634" s="98"/>
      <c r="X634" s="98"/>
      <c r="Y634" s="98"/>
      <c r="Z634" s="98"/>
    </row>
    <row r="635" spans="1:26" ht="14.25" customHeight="1">
      <c r="A635" s="98"/>
      <c r="B635" s="120"/>
      <c r="C635" s="121"/>
      <c r="D635" s="98"/>
      <c r="E635" s="98"/>
      <c r="F635" s="98"/>
      <c r="G635" s="98"/>
      <c r="H635" s="122"/>
      <c r="I635" s="122"/>
      <c r="J635" s="122"/>
      <c r="K635" s="118"/>
      <c r="L635" s="98"/>
      <c r="M635" s="123"/>
      <c r="N635" s="98"/>
      <c r="O635" s="123"/>
      <c r="P635" s="123"/>
      <c r="Q635" s="123"/>
      <c r="R635" s="123"/>
      <c r="S635" s="122"/>
      <c r="T635" s="98"/>
      <c r="U635" s="98"/>
      <c r="V635" s="98"/>
      <c r="W635" s="98"/>
      <c r="X635" s="98"/>
      <c r="Y635" s="98"/>
      <c r="Z635" s="98"/>
    </row>
    <row r="636" spans="1:26" ht="14.25" customHeight="1">
      <c r="A636" s="98"/>
      <c r="B636" s="120"/>
      <c r="C636" s="121"/>
      <c r="D636" s="98"/>
      <c r="E636" s="98"/>
      <c r="F636" s="98"/>
      <c r="G636" s="98"/>
      <c r="H636" s="122"/>
      <c r="I636" s="122"/>
      <c r="J636" s="122"/>
      <c r="K636" s="118"/>
      <c r="L636" s="98"/>
      <c r="M636" s="123"/>
      <c r="N636" s="98"/>
      <c r="O636" s="123"/>
      <c r="P636" s="123"/>
      <c r="Q636" s="123"/>
      <c r="R636" s="123"/>
      <c r="S636" s="122"/>
      <c r="T636" s="98"/>
      <c r="U636" s="98"/>
      <c r="V636" s="98"/>
      <c r="W636" s="98"/>
      <c r="X636" s="98"/>
      <c r="Y636" s="98"/>
      <c r="Z636" s="98"/>
    </row>
    <row r="637" spans="1:26" ht="14.25" customHeight="1">
      <c r="A637" s="98"/>
      <c r="B637" s="120"/>
      <c r="C637" s="121"/>
      <c r="D637" s="98"/>
      <c r="E637" s="98"/>
      <c r="F637" s="98"/>
      <c r="G637" s="98"/>
      <c r="H637" s="122"/>
      <c r="I637" s="122"/>
      <c r="J637" s="122"/>
      <c r="K637" s="118"/>
      <c r="L637" s="98"/>
      <c r="M637" s="123"/>
      <c r="N637" s="98"/>
      <c r="O637" s="123"/>
      <c r="P637" s="123"/>
      <c r="Q637" s="123"/>
      <c r="R637" s="123"/>
      <c r="S637" s="122"/>
      <c r="T637" s="98"/>
      <c r="U637" s="98"/>
      <c r="V637" s="98"/>
      <c r="W637" s="98"/>
      <c r="X637" s="98"/>
      <c r="Y637" s="98"/>
      <c r="Z637" s="98"/>
    </row>
    <row r="638" spans="1:26" ht="14.25" customHeight="1">
      <c r="A638" s="98"/>
      <c r="B638" s="120"/>
      <c r="C638" s="121"/>
      <c r="D638" s="98"/>
      <c r="E638" s="98"/>
      <c r="F638" s="98"/>
      <c r="G638" s="98"/>
      <c r="H638" s="122"/>
      <c r="I638" s="122"/>
      <c r="J638" s="122"/>
      <c r="K638" s="118"/>
      <c r="L638" s="98"/>
      <c r="M638" s="123"/>
      <c r="N638" s="98"/>
      <c r="O638" s="123"/>
      <c r="P638" s="123"/>
      <c r="Q638" s="123"/>
      <c r="R638" s="123"/>
      <c r="S638" s="122"/>
      <c r="T638" s="98"/>
      <c r="U638" s="98"/>
      <c r="V638" s="98"/>
      <c r="W638" s="98"/>
      <c r="X638" s="98"/>
      <c r="Y638" s="98"/>
      <c r="Z638" s="98"/>
    </row>
    <row r="639" spans="1:26" ht="14.25" customHeight="1">
      <c r="A639" s="98"/>
      <c r="B639" s="120"/>
      <c r="C639" s="121"/>
      <c r="D639" s="98"/>
      <c r="E639" s="98"/>
      <c r="F639" s="98"/>
      <c r="G639" s="98"/>
      <c r="H639" s="122"/>
      <c r="I639" s="122"/>
      <c r="J639" s="122"/>
      <c r="K639" s="118"/>
      <c r="L639" s="98"/>
      <c r="M639" s="123"/>
      <c r="N639" s="98"/>
      <c r="O639" s="123"/>
      <c r="P639" s="123"/>
      <c r="Q639" s="123"/>
      <c r="R639" s="123"/>
      <c r="S639" s="122"/>
      <c r="T639" s="98"/>
      <c r="U639" s="98"/>
      <c r="V639" s="98"/>
      <c r="W639" s="98"/>
      <c r="X639" s="98"/>
      <c r="Y639" s="98"/>
      <c r="Z639" s="98"/>
    </row>
    <row r="640" spans="1:26" ht="14.25" customHeight="1">
      <c r="A640" s="98"/>
      <c r="B640" s="120"/>
      <c r="C640" s="121"/>
      <c r="D640" s="98"/>
      <c r="E640" s="98"/>
      <c r="F640" s="98"/>
      <c r="G640" s="98"/>
      <c r="H640" s="122"/>
      <c r="I640" s="122"/>
      <c r="J640" s="122"/>
      <c r="K640" s="118"/>
      <c r="L640" s="98"/>
      <c r="M640" s="123"/>
      <c r="N640" s="98"/>
      <c r="O640" s="123"/>
      <c r="P640" s="123"/>
      <c r="Q640" s="123"/>
      <c r="R640" s="123"/>
      <c r="S640" s="122"/>
      <c r="T640" s="98"/>
      <c r="U640" s="98"/>
      <c r="V640" s="98"/>
      <c r="W640" s="98"/>
      <c r="X640" s="98"/>
      <c r="Y640" s="98"/>
      <c r="Z640" s="98"/>
    </row>
    <row r="641" spans="1:26" ht="14.25" customHeight="1">
      <c r="A641" s="98"/>
      <c r="B641" s="120"/>
      <c r="C641" s="121"/>
      <c r="D641" s="98"/>
      <c r="E641" s="98"/>
      <c r="F641" s="98"/>
      <c r="G641" s="98"/>
      <c r="H641" s="122"/>
      <c r="I641" s="122"/>
      <c r="J641" s="122"/>
      <c r="K641" s="118"/>
      <c r="L641" s="98"/>
      <c r="M641" s="123"/>
      <c r="N641" s="98"/>
      <c r="O641" s="123"/>
      <c r="P641" s="123"/>
      <c r="Q641" s="123"/>
      <c r="R641" s="123"/>
      <c r="S641" s="122"/>
      <c r="T641" s="98"/>
      <c r="U641" s="98"/>
      <c r="V641" s="98"/>
      <c r="W641" s="98"/>
      <c r="X641" s="98"/>
      <c r="Y641" s="98"/>
      <c r="Z641" s="98"/>
    </row>
    <row r="642" spans="1:26" ht="14.25" customHeight="1">
      <c r="A642" s="98"/>
      <c r="B642" s="120"/>
      <c r="C642" s="121"/>
      <c r="D642" s="98"/>
      <c r="E642" s="98"/>
      <c r="F642" s="98"/>
      <c r="G642" s="98"/>
      <c r="H642" s="122"/>
      <c r="I642" s="122"/>
      <c r="J642" s="122"/>
      <c r="K642" s="118"/>
      <c r="L642" s="98"/>
      <c r="M642" s="123"/>
      <c r="N642" s="98"/>
      <c r="O642" s="123"/>
      <c r="P642" s="123"/>
      <c r="Q642" s="123"/>
      <c r="R642" s="123"/>
      <c r="S642" s="122"/>
      <c r="T642" s="98"/>
      <c r="U642" s="98"/>
      <c r="V642" s="98"/>
      <c r="W642" s="98"/>
      <c r="X642" s="98"/>
      <c r="Y642" s="98"/>
      <c r="Z642" s="98"/>
    </row>
    <row r="643" spans="1:26" ht="14.25" customHeight="1">
      <c r="A643" s="98"/>
      <c r="B643" s="120"/>
      <c r="C643" s="121"/>
      <c r="D643" s="98"/>
      <c r="E643" s="98"/>
      <c r="F643" s="98"/>
      <c r="G643" s="98"/>
      <c r="H643" s="122"/>
      <c r="I643" s="122"/>
      <c r="J643" s="122"/>
      <c r="K643" s="118"/>
      <c r="L643" s="98"/>
      <c r="M643" s="123"/>
      <c r="N643" s="98"/>
      <c r="O643" s="123"/>
      <c r="P643" s="123"/>
      <c r="Q643" s="123"/>
      <c r="R643" s="123"/>
      <c r="S643" s="122"/>
      <c r="T643" s="98"/>
      <c r="U643" s="98"/>
      <c r="V643" s="98"/>
      <c r="W643" s="98"/>
      <c r="X643" s="98"/>
      <c r="Y643" s="98"/>
      <c r="Z643" s="98"/>
    </row>
    <row r="644" spans="1:26" ht="14.25" customHeight="1">
      <c r="A644" s="98"/>
      <c r="B644" s="120"/>
      <c r="C644" s="121"/>
      <c r="D644" s="98"/>
      <c r="E644" s="98"/>
      <c r="F644" s="98"/>
      <c r="G644" s="98"/>
      <c r="H644" s="122"/>
      <c r="I644" s="122"/>
      <c r="J644" s="122"/>
      <c r="K644" s="118"/>
      <c r="L644" s="98"/>
      <c r="M644" s="123"/>
      <c r="N644" s="98"/>
      <c r="O644" s="123"/>
      <c r="P644" s="123"/>
      <c r="Q644" s="123"/>
      <c r="R644" s="123"/>
      <c r="S644" s="122"/>
      <c r="T644" s="98"/>
      <c r="U644" s="98"/>
      <c r="V644" s="98"/>
      <c r="W644" s="98"/>
      <c r="X644" s="98"/>
      <c r="Y644" s="98"/>
      <c r="Z644" s="98"/>
    </row>
    <row r="645" spans="1:26" ht="14.25" customHeight="1">
      <c r="A645" s="98"/>
      <c r="B645" s="120"/>
      <c r="C645" s="121"/>
      <c r="D645" s="98"/>
      <c r="E645" s="98"/>
      <c r="F645" s="98"/>
      <c r="G645" s="98"/>
      <c r="H645" s="122"/>
      <c r="I645" s="122"/>
      <c r="J645" s="122"/>
      <c r="K645" s="118"/>
      <c r="L645" s="98"/>
      <c r="M645" s="123"/>
      <c r="N645" s="98"/>
      <c r="O645" s="123"/>
      <c r="P645" s="123"/>
      <c r="Q645" s="123"/>
      <c r="R645" s="123"/>
      <c r="S645" s="122"/>
      <c r="T645" s="98"/>
      <c r="U645" s="98"/>
      <c r="V645" s="98"/>
      <c r="W645" s="98"/>
      <c r="X645" s="98"/>
      <c r="Y645" s="98"/>
      <c r="Z645" s="98"/>
    </row>
    <row r="646" spans="1:26" ht="14.25" customHeight="1">
      <c r="A646" s="98"/>
      <c r="B646" s="120"/>
      <c r="C646" s="121"/>
      <c r="D646" s="98"/>
      <c r="E646" s="98"/>
      <c r="F646" s="98"/>
      <c r="G646" s="98"/>
      <c r="H646" s="122"/>
      <c r="I646" s="122"/>
      <c r="J646" s="122"/>
      <c r="K646" s="118"/>
      <c r="L646" s="98"/>
      <c r="M646" s="123"/>
      <c r="N646" s="98"/>
      <c r="O646" s="123"/>
      <c r="P646" s="123"/>
      <c r="Q646" s="123"/>
      <c r="R646" s="123"/>
      <c r="S646" s="122"/>
      <c r="T646" s="98"/>
      <c r="U646" s="98"/>
      <c r="V646" s="98"/>
      <c r="W646" s="98"/>
      <c r="X646" s="98"/>
      <c r="Y646" s="98"/>
      <c r="Z646" s="98"/>
    </row>
    <row r="647" spans="1:26" ht="14.25" customHeight="1">
      <c r="A647" s="98"/>
      <c r="B647" s="120"/>
      <c r="C647" s="121"/>
      <c r="D647" s="98"/>
      <c r="E647" s="98"/>
      <c r="F647" s="98"/>
      <c r="G647" s="98"/>
      <c r="H647" s="122"/>
      <c r="I647" s="122"/>
      <c r="J647" s="122"/>
      <c r="K647" s="118"/>
      <c r="L647" s="98"/>
      <c r="M647" s="123"/>
      <c r="N647" s="98"/>
      <c r="O647" s="123"/>
      <c r="P647" s="123"/>
      <c r="Q647" s="123"/>
      <c r="R647" s="123"/>
      <c r="S647" s="122"/>
      <c r="T647" s="98"/>
      <c r="U647" s="98"/>
      <c r="V647" s="98"/>
      <c r="W647" s="98"/>
      <c r="X647" s="98"/>
      <c r="Y647" s="98"/>
      <c r="Z647" s="98"/>
    </row>
    <row r="648" spans="1:26" ht="14.25" customHeight="1">
      <c r="A648" s="98"/>
      <c r="B648" s="120"/>
      <c r="C648" s="121"/>
      <c r="D648" s="98"/>
      <c r="E648" s="98"/>
      <c r="F648" s="98"/>
      <c r="G648" s="98"/>
      <c r="H648" s="122"/>
      <c r="I648" s="122"/>
      <c r="J648" s="122"/>
      <c r="K648" s="118"/>
      <c r="L648" s="98"/>
      <c r="M648" s="123"/>
      <c r="N648" s="98"/>
      <c r="O648" s="123"/>
      <c r="P648" s="123"/>
      <c r="Q648" s="123"/>
      <c r="R648" s="123"/>
      <c r="S648" s="122"/>
      <c r="T648" s="98"/>
      <c r="U648" s="98"/>
      <c r="V648" s="98"/>
      <c r="W648" s="98"/>
      <c r="X648" s="98"/>
      <c r="Y648" s="98"/>
      <c r="Z648" s="98"/>
    </row>
    <row r="649" spans="1:26" ht="14.25" customHeight="1">
      <c r="A649" s="98"/>
      <c r="B649" s="120"/>
      <c r="C649" s="121"/>
      <c r="D649" s="98"/>
      <c r="E649" s="98"/>
      <c r="F649" s="98"/>
      <c r="G649" s="98"/>
      <c r="H649" s="122"/>
      <c r="I649" s="122"/>
      <c r="J649" s="122"/>
      <c r="K649" s="118"/>
      <c r="L649" s="98"/>
      <c r="M649" s="123"/>
      <c r="N649" s="98"/>
      <c r="O649" s="123"/>
      <c r="P649" s="123"/>
      <c r="Q649" s="123"/>
      <c r="R649" s="123"/>
      <c r="S649" s="122"/>
      <c r="T649" s="98"/>
      <c r="U649" s="98"/>
      <c r="V649" s="98"/>
      <c r="W649" s="98"/>
      <c r="X649" s="98"/>
      <c r="Y649" s="98"/>
      <c r="Z649" s="98"/>
    </row>
    <row r="650" spans="1:26" ht="14.25" customHeight="1">
      <c r="A650" s="98"/>
      <c r="B650" s="120"/>
      <c r="C650" s="121"/>
      <c r="D650" s="98"/>
      <c r="E650" s="98"/>
      <c r="F650" s="98"/>
      <c r="G650" s="98"/>
      <c r="H650" s="122"/>
      <c r="I650" s="122"/>
      <c r="J650" s="122"/>
      <c r="K650" s="118"/>
      <c r="L650" s="98"/>
      <c r="M650" s="123"/>
      <c r="N650" s="98"/>
      <c r="O650" s="123"/>
      <c r="P650" s="123"/>
      <c r="Q650" s="123"/>
      <c r="R650" s="123"/>
      <c r="S650" s="122"/>
      <c r="T650" s="98"/>
      <c r="U650" s="98"/>
      <c r="V650" s="98"/>
      <c r="W650" s="98"/>
      <c r="X650" s="98"/>
      <c r="Y650" s="98"/>
      <c r="Z650" s="98"/>
    </row>
    <row r="651" spans="1:26" ht="14.25" customHeight="1">
      <c r="A651" s="98"/>
      <c r="B651" s="120"/>
      <c r="C651" s="121"/>
      <c r="D651" s="98"/>
      <c r="E651" s="98"/>
      <c r="F651" s="98"/>
      <c r="G651" s="98"/>
      <c r="H651" s="122"/>
      <c r="I651" s="122"/>
      <c r="J651" s="122"/>
      <c r="K651" s="118"/>
      <c r="L651" s="98"/>
      <c r="M651" s="123"/>
      <c r="N651" s="98"/>
      <c r="O651" s="123"/>
      <c r="P651" s="123"/>
      <c r="Q651" s="123"/>
      <c r="R651" s="123"/>
      <c r="S651" s="122"/>
      <c r="T651" s="98"/>
      <c r="U651" s="98"/>
      <c r="V651" s="98"/>
      <c r="W651" s="98"/>
      <c r="X651" s="98"/>
      <c r="Y651" s="98"/>
      <c r="Z651" s="98"/>
    </row>
    <row r="652" spans="1:26" ht="14.25" customHeight="1">
      <c r="A652" s="98"/>
      <c r="B652" s="120"/>
      <c r="C652" s="121"/>
      <c r="D652" s="98"/>
      <c r="E652" s="98"/>
      <c r="F652" s="98"/>
      <c r="G652" s="98"/>
      <c r="H652" s="122"/>
      <c r="I652" s="122"/>
      <c r="J652" s="122"/>
      <c r="K652" s="118"/>
      <c r="L652" s="98"/>
      <c r="M652" s="123"/>
      <c r="N652" s="98"/>
      <c r="O652" s="123"/>
      <c r="P652" s="123"/>
      <c r="Q652" s="123"/>
      <c r="R652" s="123"/>
      <c r="S652" s="122"/>
      <c r="T652" s="98"/>
      <c r="U652" s="98"/>
      <c r="V652" s="98"/>
      <c r="W652" s="98"/>
      <c r="X652" s="98"/>
      <c r="Y652" s="98"/>
      <c r="Z652" s="98"/>
    </row>
    <row r="653" spans="1:26" ht="14.25" customHeight="1">
      <c r="A653" s="98"/>
      <c r="B653" s="120"/>
      <c r="C653" s="121"/>
      <c r="D653" s="98"/>
      <c r="E653" s="98"/>
      <c r="F653" s="98"/>
      <c r="G653" s="98"/>
      <c r="H653" s="122"/>
      <c r="I653" s="122"/>
      <c r="J653" s="122"/>
      <c r="K653" s="118"/>
      <c r="L653" s="98"/>
      <c r="M653" s="123"/>
      <c r="N653" s="98"/>
      <c r="O653" s="123"/>
      <c r="P653" s="123"/>
      <c r="Q653" s="123"/>
      <c r="R653" s="123"/>
      <c r="S653" s="122"/>
      <c r="T653" s="98"/>
      <c r="U653" s="98"/>
      <c r="V653" s="98"/>
      <c r="W653" s="98"/>
      <c r="X653" s="98"/>
      <c r="Y653" s="98"/>
      <c r="Z653" s="98"/>
    </row>
    <row r="654" spans="1:26" ht="14.25" customHeight="1">
      <c r="A654" s="98"/>
      <c r="B654" s="120"/>
      <c r="C654" s="121"/>
      <c r="D654" s="98"/>
      <c r="E654" s="98"/>
      <c r="F654" s="98"/>
      <c r="G654" s="98"/>
      <c r="H654" s="122"/>
      <c r="I654" s="122"/>
      <c r="J654" s="122"/>
      <c r="K654" s="118"/>
      <c r="L654" s="98"/>
      <c r="M654" s="123"/>
      <c r="N654" s="98"/>
      <c r="O654" s="123"/>
      <c r="P654" s="123"/>
      <c r="Q654" s="123"/>
      <c r="R654" s="123"/>
      <c r="S654" s="122"/>
      <c r="T654" s="98"/>
      <c r="U654" s="98"/>
      <c r="V654" s="98"/>
      <c r="W654" s="98"/>
      <c r="X654" s="98"/>
      <c r="Y654" s="98"/>
      <c r="Z654" s="98"/>
    </row>
    <row r="655" spans="1:26" ht="14.25" customHeight="1">
      <c r="A655" s="98"/>
      <c r="B655" s="120"/>
      <c r="C655" s="121"/>
      <c r="D655" s="98"/>
      <c r="E655" s="98"/>
      <c r="F655" s="98"/>
      <c r="G655" s="98"/>
      <c r="H655" s="122"/>
      <c r="I655" s="122"/>
      <c r="J655" s="122"/>
      <c r="K655" s="118"/>
      <c r="L655" s="98"/>
      <c r="M655" s="123"/>
      <c r="N655" s="98"/>
      <c r="O655" s="123"/>
      <c r="P655" s="123"/>
      <c r="Q655" s="123"/>
      <c r="R655" s="123"/>
      <c r="S655" s="122"/>
      <c r="T655" s="98"/>
      <c r="U655" s="98"/>
      <c r="V655" s="98"/>
      <c r="W655" s="98"/>
      <c r="X655" s="98"/>
      <c r="Y655" s="98"/>
      <c r="Z655" s="98"/>
    </row>
    <row r="656" spans="1:26" ht="14.25" customHeight="1">
      <c r="A656" s="98"/>
      <c r="B656" s="120"/>
      <c r="C656" s="121"/>
      <c r="D656" s="98"/>
      <c r="E656" s="98"/>
      <c r="F656" s="98"/>
      <c r="G656" s="98"/>
      <c r="H656" s="122"/>
      <c r="I656" s="122"/>
      <c r="J656" s="122"/>
      <c r="K656" s="118"/>
      <c r="L656" s="98"/>
      <c r="M656" s="123"/>
      <c r="N656" s="98"/>
      <c r="O656" s="123"/>
      <c r="P656" s="123"/>
      <c r="Q656" s="123"/>
      <c r="R656" s="123"/>
      <c r="S656" s="122"/>
      <c r="T656" s="98"/>
      <c r="U656" s="98"/>
      <c r="V656" s="98"/>
      <c r="W656" s="98"/>
      <c r="X656" s="98"/>
      <c r="Y656" s="98"/>
      <c r="Z656" s="98"/>
    </row>
    <row r="657" spans="1:26" ht="14.25" customHeight="1">
      <c r="A657" s="98"/>
      <c r="B657" s="120"/>
      <c r="C657" s="121"/>
      <c r="D657" s="98"/>
      <c r="E657" s="98"/>
      <c r="F657" s="98"/>
      <c r="G657" s="98"/>
      <c r="H657" s="122"/>
      <c r="I657" s="122"/>
      <c r="J657" s="122"/>
      <c r="K657" s="118"/>
      <c r="L657" s="98"/>
      <c r="M657" s="123"/>
      <c r="N657" s="98"/>
      <c r="O657" s="123"/>
      <c r="P657" s="123"/>
      <c r="Q657" s="123"/>
      <c r="R657" s="123"/>
      <c r="S657" s="122"/>
      <c r="T657" s="98"/>
      <c r="U657" s="98"/>
      <c r="V657" s="98"/>
      <c r="W657" s="98"/>
      <c r="X657" s="98"/>
      <c r="Y657" s="98"/>
      <c r="Z657" s="98"/>
    </row>
    <row r="658" spans="1:26" ht="14.25" customHeight="1">
      <c r="A658" s="98"/>
      <c r="B658" s="120"/>
      <c r="C658" s="121"/>
      <c r="D658" s="98"/>
      <c r="E658" s="98"/>
      <c r="F658" s="98"/>
      <c r="G658" s="98"/>
      <c r="H658" s="122"/>
      <c r="I658" s="122"/>
      <c r="J658" s="122"/>
      <c r="K658" s="118"/>
      <c r="L658" s="98"/>
      <c r="M658" s="123"/>
      <c r="N658" s="98"/>
      <c r="O658" s="123"/>
      <c r="P658" s="123"/>
      <c r="Q658" s="123"/>
      <c r="R658" s="123"/>
      <c r="S658" s="122"/>
      <c r="T658" s="98"/>
      <c r="U658" s="98"/>
      <c r="V658" s="98"/>
      <c r="W658" s="98"/>
      <c r="X658" s="98"/>
      <c r="Y658" s="98"/>
      <c r="Z658" s="98"/>
    </row>
    <row r="659" spans="1:26" ht="14.25" customHeight="1">
      <c r="A659" s="98"/>
      <c r="B659" s="120"/>
      <c r="C659" s="121"/>
      <c r="D659" s="98"/>
      <c r="E659" s="98"/>
      <c r="F659" s="98"/>
      <c r="G659" s="98"/>
      <c r="H659" s="122"/>
      <c r="I659" s="122"/>
      <c r="J659" s="122"/>
      <c r="K659" s="118"/>
      <c r="L659" s="98"/>
      <c r="M659" s="123"/>
      <c r="N659" s="98"/>
      <c r="O659" s="123"/>
      <c r="P659" s="123"/>
      <c r="Q659" s="123"/>
      <c r="R659" s="123"/>
      <c r="S659" s="122"/>
      <c r="T659" s="98"/>
      <c r="U659" s="98"/>
      <c r="V659" s="98"/>
      <c r="W659" s="98"/>
      <c r="X659" s="98"/>
      <c r="Y659" s="98"/>
      <c r="Z659" s="98"/>
    </row>
    <row r="660" spans="1:26" ht="14.25" customHeight="1">
      <c r="A660" s="98"/>
      <c r="B660" s="120"/>
      <c r="C660" s="121"/>
      <c r="D660" s="98"/>
      <c r="E660" s="98"/>
      <c r="F660" s="98"/>
      <c r="G660" s="98"/>
      <c r="H660" s="122"/>
      <c r="I660" s="122"/>
      <c r="J660" s="122"/>
      <c r="K660" s="118"/>
      <c r="L660" s="98"/>
      <c r="M660" s="123"/>
      <c r="N660" s="98"/>
      <c r="O660" s="123"/>
      <c r="P660" s="123"/>
      <c r="Q660" s="123"/>
      <c r="R660" s="123"/>
      <c r="S660" s="122"/>
      <c r="T660" s="98"/>
      <c r="U660" s="98"/>
      <c r="V660" s="98"/>
      <c r="W660" s="98"/>
      <c r="X660" s="98"/>
      <c r="Y660" s="98"/>
      <c r="Z660" s="98"/>
    </row>
    <row r="661" spans="1:26" ht="14.25" customHeight="1">
      <c r="A661" s="98"/>
      <c r="B661" s="120"/>
      <c r="C661" s="121"/>
      <c r="D661" s="98"/>
      <c r="E661" s="98"/>
      <c r="F661" s="98"/>
      <c r="G661" s="98"/>
      <c r="H661" s="122"/>
      <c r="I661" s="122"/>
      <c r="J661" s="122"/>
      <c r="K661" s="118"/>
      <c r="L661" s="98"/>
      <c r="M661" s="123"/>
      <c r="N661" s="98"/>
      <c r="O661" s="123"/>
      <c r="P661" s="123"/>
      <c r="Q661" s="123"/>
      <c r="R661" s="123"/>
      <c r="S661" s="122"/>
      <c r="T661" s="98"/>
      <c r="U661" s="98"/>
      <c r="V661" s="98"/>
      <c r="W661" s="98"/>
      <c r="X661" s="98"/>
      <c r="Y661" s="98"/>
      <c r="Z661" s="98"/>
    </row>
    <row r="662" spans="1:26" ht="14.25" customHeight="1">
      <c r="A662" s="98"/>
      <c r="B662" s="120"/>
      <c r="C662" s="121"/>
      <c r="D662" s="98"/>
      <c r="E662" s="98"/>
      <c r="F662" s="98"/>
      <c r="G662" s="98"/>
      <c r="H662" s="122"/>
      <c r="I662" s="122"/>
      <c r="J662" s="122"/>
      <c r="K662" s="118"/>
      <c r="L662" s="98"/>
      <c r="M662" s="123"/>
      <c r="N662" s="98"/>
      <c r="O662" s="123"/>
      <c r="P662" s="123"/>
      <c r="Q662" s="123"/>
      <c r="R662" s="123"/>
      <c r="S662" s="122"/>
      <c r="T662" s="98"/>
      <c r="U662" s="98"/>
      <c r="V662" s="98"/>
      <c r="W662" s="98"/>
      <c r="X662" s="98"/>
      <c r="Y662" s="98"/>
      <c r="Z662" s="98"/>
    </row>
    <row r="663" spans="1:26" ht="14.25" customHeight="1">
      <c r="A663" s="98"/>
      <c r="B663" s="120"/>
      <c r="C663" s="121"/>
      <c r="D663" s="98"/>
      <c r="E663" s="98"/>
      <c r="F663" s="98"/>
      <c r="G663" s="98"/>
      <c r="H663" s="122"/>
      <c r="I663" s="122"/>
      <c r="J663" s="122"/>
      <c r="K663" s="118"/>
      <c r="L663" s="98"/>
      <c r="M663" s="123"/>
      <c r="N663" s="98"/>
      <c r="O663" s="123"/>
      <c r="P663" s="123"/>
      <c r="Q663" s="123"/>
      <c r="R663" s="123"/>
      <c r="S663" s="122"/>
      <c r="T663" s="98"/>
      <c r="U663" s="98"/>
      <c r="V663" s="98"/>
      <c r="W663" s="98"/>
      <c r="X663" s="98"/>
      <c r="Y663" s="98"/>
      <c r="Z663" s="98"/>
    </row>
    <row r="664" spans="1:26" ht="14.25" customHeight="1">
      <c r="A664" s="98"/>
      <c r="B664" s="120"/>
      <c r="C664" s="121"/>
      <c r="D664" s="98"/>
      <c r="E664" s="98"/>
      <c r="F664" s="98"/>
      <c r="G664" s="98"/>
      <c r="H664" s="122"/>
      <c r="I664" s="122"/>
      <c r="J664" s="122"/>
      <c r="K664" s="118"/>
      <c r="L664" s="98"/>
      <c r="M664" s="123"/>
      <c r="N664" s="98"/>
      <c r="O664" s="123"/>
      <c r="P664" s="123"/>
      <c r="Q664" s="123"/>
      <c r="R664" s="123"/>
      <c r="S664" s="122"/>
      <c r="T664" s="98"/>
      <c r="U664" s="98"/>
      <c r="V664" s="98"/>
      <c r="W664" s="98"/>
      <c r="X664" s="98"/>
      <c r="Y664" s="98"/>
      <c r="Z664" s="98"/>
    </row>
    <row r="665" spans="1:26" ht="14.25" customHeight="1">
      <c r="A665" s="98"/>
      <c r="B665" s="120"/>
      <c r="C665" s="121"/>
      <c r="D665" s="98"/>
      <c r="E665" s="98"/>
      <c r="F665" s="98"/>
      <c r="G665" s="98"/>
      <c r="H665" s="122"/>
      <c r="I665" s="122"/>
      <c r="J665" s="122"/>
      <c r="K665" s="118"/>
      <c r="L665" s="98"/>
      <c r="M665" s="123"/>
      <c r="N665" s="98"/>
      <c r="O665" s="123"/>
      <c r="P665" s="123"/>
      <c r="Q665" s="123"/>
      <c r="R665" s="123"/>
      <c r="S665" s="122"/>
      <c r="T665" s="98"/>
      <c r="U665" s="98"/>
      <c r="V665" s="98"/>
      <c r="W665" s="98"/>
      <c r="X665" s="98"/>
      <c r="Y665" s="98"/>
      <c r="Z665" s="98"/>
    </row>
    <row r="666" spans="1:26" ht="14.25" customHeight="1">
      <c r="A666" s="98"/>
      <c r="B666" s="120"/>
      <c r="C666" s="121"/>
      <c r="D666" s="98"/>
      <c r="E666" s="98"/>
      <c r="F666" s="98"/>
      <c r="G666" s="98"/>
      <c r="H666" s="122"/>
      <c r="I666" s="122"/>
      <c r="J666" s="122"/>
      <c r="K666" s="118"/>
      <c r="L666" s="98"/>
      <c r="M666" s="123"/>
      <c r="N666" s="98"/>
      <c r="O666" s="123"/>
      <c r="P666" s="123"/>
      <c r="Q666" s="123"/>
      <c r="R666" s="123"/>
      <c r="S666" s="122"/>
      <c r="T666" s="98"/>
      <c r="U666" s="98"/>
      <c r="V666" s="98"/>
      <c r="W666" s="98"/>
      <c r="X666" s="98"/>
      <c r="Y666" s="98"/>
      <c r="Z666" s="98"/>
    </row>
    <row r="667" spans="1:26" ht="14.25" customHeight="1">
      <c r="A667" s="98"/>
      <c r="B667" s="120"/>
      <c r="C667" s="121"/>
      <c r="D667" s="98"/>
      <c r="E667" s="98"/>
      <c r="F667" s="98"/>
      <c r="G667" s="98"/>
      <c r="H667" s="122"/>
      <c r="I667" s="122"/>
      <c r="J667" s="122"/>
      <c r="K667" s="118"/>
      <c r="L667" s="98"/>
      <c r="M667" s="123"/>
      <c r="N667" s="98"/>
      <c r="O667" s="123"/>
      <c r="P667" s="123"/>
      <c r="Q667" s="123"/>
      <c r="R667" s="123"/>
      <c r="S667" s="122"/>
      <c r="T667" s="98"/>
      <c r="U667" s="98"/>
      <c r="V667" s="98"/>
      <c r="W667" s="98"/>
      <c r="X667" s="98"/>
      <c r="Y667" s="98"/>
      <c r="Z667" s="98"/>
    </row>
    <row r="668" spans="1:26" ht="14.25" customHeight="1">
      <c r="A668" s="98"/>
      <c r="B668" s="120"/>
      <c r="C668" s="121"/>
      <c r="D668" s="98"/>
      <c r="E668" s="98"/>
      <c r="F668" s="98"/>
      <c r="G668" s="98"/>
      <c r="H668" s="122"/>
      <c r="I668" s="122"/>
      <c r="J668" s="122"/>
      <c r="K668" s="118"/>
      <c r="L668" s="98"/>
      <c r="M668" s="123"/>
      <c r="N668" s="98"/>
      <c r="O668" s="123"/>
      <c r="P668" s="123"/>
      <c r="Q668" s="123"/>
      <c r="R668" s="123"/>
      <c r="S668" s="122"/>
      <c r="T668" s="98"/>
      <c r="U668" s="98"/>
      <c r="V668" s="98"/>
      <c r="W668" s="98"/>
      <c r="X668" s="98"/>
      <c r="Y668" s="98"/>
      <c r="Z668" s="98"/>
    </row>
    <row r="669" spans="1:26" ht="14.25" customHeight="1">
      <c r="A669" s="98"/>
      <c r="B669" s="120"/>
      <c r="C669" s="121"/>
      <c r="D669" s="98"/>
      <c r="E669" s="98"/>
      <c r="F669" s="98"/>
      <c r="G669" s="98"/>
      <c r="H669" s="122"/>
      <c r="I669" s="122"/>
      <c r="J669" s="122"/>
      <c r="K669" s="118"/>
      <c r="L669" s="98"/>
      <c r="M669" s="123"/>
      <c r="N669" s="98"/>
      <c r="O669" s="123"/>
      <c r="P669" s="123"/>
      <c r="Q669" s="123"/>
      <c r="R669" s="123"/>
      <c r="S669" s="122"/>
      <c r="T669" s="98"/>
      <c r="U669" s="98"/>
      <c r="V669" s="98"/>
      <c r="W669" s="98"/>
      <c r="X669" s="98"/>
      <c r="Y669" s="98"/>
      <c r="Z669" s="98"/>
    </row>
    <row r="670" spans="1:26" ht="14.25" customHeight="1">
      <c r="A670" s="98"/>
      <c r="B670" s="120"/>
      <c r="C670" s="121"/>
      <c r="D670" s="98"/>
      <c r="E670" s="98"/>
      <c r="F670" s="98"/>
      <c r="G670" s="98"/>
      <c r="H670" s="122"/>
      <c r="I670" s="122"/>
      <c r="J670" s="122"/>
      <c r="K670" s="118"/>
      <c r="L670" s="98"/>
      <c r="M670" s="123"/>
      <c r="N670" s="98"/>
      <c r="O670" s="123"/>
      <c r="P670" s="123"/>
      <c r="Q670" s="123"/>
      <c r="R670" s="123"/>
      <c r="S670" s="122"/>
      <c r="T670" s="98"/>
      <c r="U670" s="98"/>
      <c r="V670" s="98"/>
      <c r="W670" s="98"/>
      <c r="X670" s="98"/>
      <c r="Y670" s="98"/>
      <c r="Z670" s="98"/>
    </row>
    <row r="671" spans="1:26" ht="14.25" customHeight="1">
      <c r="A671" s="98"/>
      <c r="B671" s="120"/>
      <c r="C671" s="121"/>
      <c r="D671" s="98"/>
      <c r="E671" s="98"/>
      <c r="F671" s="98"/>
      <c r="G671" s="98"/>
      <c r="H671" s="122"/>
      <c r="I671" s="122"/>
      <c r="J671" s="122"/>
      <c r="K671" s="118"/>
      <c r="L671" s="98"/>
      <c r="M671" s="123"/>
      <c r="N671" s="98"/>
      <c r="O671" s="123"/>
      <c r="P671" s="123"/>
      <c r="Q671" s="123"/>
      <c r="R671" s="123"/>
      <c r="S671" s="122"/>
      <c r="T671" s="98"/>
      <c r="U671" s="98"/>
      <c r="V671" s="98"/>
      <c r="W671" s="98"/>
      <c r="X671" s="98"/>
      <c r="Y671" s="98"/>
      <c r="Z671" s="98"/>
    </row>
    <row r="672" spans="1:26" ht="14.25" customHeight="1">
      <c r="A672" s="98"/>
      <c r="B672" s="120"/>
      <c r="C672" s="121"/>
      <c r="D672" s="98"/>
      <c r="E672" s="98"/>
      <c r="F672" s="98"/>
      <c r="G672" s="98"/>
      <c r="H672" s="122"/>
      <c r="I672" s="122"/>
      <c r="J672" s="122"/>
      <c r="K672" s="118"/>
      <c r="L672" s="98"/>
      <c r="M672" s="123"/>
      <c r="N672" s="98"/>
      <c r="O672" s="123"/>
      <c r="P672" s="123"/>
      <c r="Q672" s="123"/>
      <c r="R672" s="123"/>
      <c r="S672" s="122"/>
      <c r="T672" s="98"/>
      <c r="U672" s="98"/>
      <c r="V672" s="98"/>
      <c r="W672" s="98"/>
      <c r="X672" s="98"/>
      <c r="Y672" s="98"/>
      <c r="Z672" s="98"/>
    </row>
    <row r="673" spans="1:26" ht="14.25" customHeight="1">
      <c r="A673" s="98"/>
      <c r="B673" s="120"/>
      <c r="C673" s="121"/>
      <c r="D673" s="98"/>
      <c r="E673" s="98"/>
      <c r="F673" s="98"/>
      <c r="G673" s="98"/>
      <c r="H673" s="122"/>
      <c r="I673" s="122"/>
      <c r="J673" s="122"/>
      <c r="K673" s="118"/>
      <c r="L673" s="98"/>
      <c r="M673" s="123"/>
      <c r="N673" s="98"/>
      <c r="O673" s="123"/>
      <c r="P673" s="123"/>
      <c r="Q673" s="123"/>
      <c r="R673" s="123"/>
      <c r="S673" s="122"/>
      <c r="T673" s="98"/>
      <c r="U673" s="98"/>
      <c r="V673" s="98"/>
      <c r="W673" s="98"/>
      <c r="X673" s="98"/>
      <c r="Y673" s="98"/>
      <c r="Z673" s="98"/>
    </row>
    <row r="674" spans="1:26" ht="14.25" customHeight="1">
      <c r="A674" s="98"/>
      <c r="B674" s="120"/>
      <c r="C674" s="121"/>
      <c r="D674" s="98"/>
      <c r="E674" s="98"/>
      <c r="F674" s="98"/>
      <c r="G674" s="98"/>
      <c r="H674" s="122"/>
      <c r="I674" s="122"/>
      <c r="J674" s="122"/>
      <c r="K674" s="118"/>
      <c r="L674" s="98"/>
      <c r="M674" s="123"/>
      <c r="N674" s="98"/>
      <c r="O674" s="123"/>
      <c r="P674" s="123"/>
      <c r="Q674" s="123"/>
      <c r="R674" s="123"/>
      <c r="S674" s="122"/>
      <c r="T674" s="98"/>
      <c r="U674" s="98"/>
      <c r="V674" s="98"/>
      <c r="W674" s="98"/>
      <c r="X674" s="98"/>
      <c r="Y674" s="98"/>
      <c r="Z674" s="98"/>
    </row>
    <row r="675" spans="1:26" ht="14.25" customHeight="1">
      <c r="A675" s="98"/>
      <c r="B675" s="120"/>
      <c r="C675" s="121"/>
      <c r="D675" s="98"/>
      <c r="E675" s="98"/>
      <c r="F675" s="98"/>
      <c r="G675" s="98"/>
      <c r="H675" s="122"/>
      <c r="I675" s="122"/>
      <c r="J675" s="122"/>
      <c r="K675" s="118"/>
      <c r="L675" s="98"/>
      <c r="M675" s="123"/>
      <c r="N675" s="98"/>
      <c r="O675" s="123"/>
      <c r="P675" s="123"/>
      <c r="Q675" s="123"/>
      <c r="R675" s="123"/>
      <c r="S675" s="122"/>
      <c r="T675" s="98"/>
      <c r="U675" s="98"/>
      <c r="V675" s="98"/>
      <c r="W675" s="98"/>
      <c r="X675" s="98"/>
      <c r="Y675" s="98"/>
      <c r="Z675" s="98"/>
    </row>
    <row r="676" spans="1:26" ht="14.25" customHeight="1">
      <c r="A676" s="98"/>
      <c r="B676" s="120"/>
      <c r="C676" s="121"/>
      <c r="D676" s="98"/>
      <c r="E676" s="98"/>
      <c r="F676" s="98"/>
      <c r="G676" s="98"/>
      <c r="H676" s="122"/>
      <c r="I676" s="122"/>
      <c r="J676" s="122"/>
      <c r="K676" s="118"/>
      <c r="L676" s="98"/>
      <c r="M676" s="123"/>
      <c r="N676" s="98"/>
      <c r="O676" s="123"/>
      <c r="P676" s="123"/>
      <c r="Q676" s="123"/>
      <c r="R676" s="123"/>
      <c r="S676" s="122"/>
      <c r="T676" s="98"/>
      <c r="U676" s="98"/>
      <c r="V676" s="98"/>
      <c r="W676" s="98"/>
      <c r="X676" s="98"/>
      <c r="Y676" s="98"/>
      <c r="Z676" s="98"/>
    </row>
    <row r="677" spans="1:26" ht="14.25" customHeight="1">
      <c r="A677" s="98"/>
      <c r="B677" s="120"/>
      <c r="C677" s="121"/>
      <c r="D677" s="98"/>
      <c r="E677" s="98"/>
      <c r="F677" s="98"/>
      <c r="G677" s="98"/>
      <c r="H677" s="122"/>
      <c r="I677" s="122"/>
      <c r="J677" s="122"/>
      <c r="K677" s="118"/>
      <c r="L677" s="98"/>
      <c r="M677" s="123"/>
      <c r="N677" s="98"/>
      <c r="O677" s="123"/>
      <c r="P677" s="123"/>
      <c r="Q677" s="123"/>
      <c r="R677" s="123"/>
      <c r="S677" s="122"/>
      <c r="T677" s="98"/>
      <c r="U677" s="98"/>
      <c r="V677" s="98"/>
      <c r="W677" s="98"/>
      <c r="X677" s="98"/>
      <c r="Y677" s="98"/>
      <c r="Z677" s="98"/>
    </row>
    <row r="678" spans="1:26" ht="14.25" customHeight="1">
      <c r="A678" s="98"/>
      <c r="B678" s="120"/>
      <c r="C678" s="121"/>
      <c r="D678" s="98"/>
      <c r="E678" s="98"/>
      <c r="F678" s="98"/>
      <c r="G678" s="98"/>
      <c r="H678" s="122"/>
      <c r="I678" s="122"/>
      <c r="J678" s="122"/>
      <c r="K678" s="118"/>
      <c r="L678" s="98"/>
      <c r="M678" s="123"/>
      <c r="N678" s="98"/>
      <c r="O678" s="123"/>
      <c r="P678" s="123"/>
      <c r="Q678" s="123"/>
      <c r="R678" s="123"/>
      <c r="S678" s="122"/>
      <c r="T678" s="98"/>
      <c r="U678" s="98"/>
      <c r="V678" s="98"/>
      <c r="W678" s="98"/>
      <c r="X678" s="98"/>
      <c r="Y678" s="98"/>
      <c r="Z678" s="98"/>
    </row>
    <row r="679" spans="1:26" ht="14.25" customHeight="1">
      <c r="A679" s="98"/>
      <c r="B679" s="120"/>
      <c r="C679" s="121"/>
      <c r="D679" s="98"/>
      <c r="E679" s="98"/>
      <c r="F679" s="98"/>
      <c r="G679" s="98"/>
      <c r="H679" s="122"/>
      <c r="I679" s="122"/>
      <c r="J679" s="122"/>
      <c r="K679" s="118"/>
      <c r="L679" s="98"/>
      <c r="M679" s="123"/>
      <c r="N679" s="98"/>
      <c r="O679" s="123"/>
      <c r="P679" s="123"/>
      <c r="Q679" s="123"/>
      <c r="R679" s="123"/>
      <c r="S679" s="122"/>
      <c r="T679" s="98"/>
      <c r="U679" s="98"/>
      <c r="V679" s="98"/>
      <c r="W679" s="98"/>
      <c r="X679" s="98"/>
      <c r="Y679" s="98"/>
      <c r="Z679" s="98"/>
    </row>
    <row r="680" spans="1:26" ht="14.25" customHeight="1">
      <c r="A680" s="98"/>
      <c r="B680" s="120"/>
      <c r="C680" s="121"/>
      <c r="D680" s="98"/>
      <c r="E680" s="98"/>
      <c r="F680" s="98"/>
      <c r="G680" s="98"/>
      <c r="H680" s="122"/>
      <c r="I680" s="122"/>
      <c r="J680" s="122"/>
      <c r="K680" s="118"/>
      <c r="L680" s="98"/>
      <c r="M680" s="123"/>
      <c r="N680" s="98"/>
      <c r="O680" s="123"/>
      <c r="P680" s="123"/>
      <c r="Q680" s="123"/>
      <c r="R680" s="123"/>
      <c r="S680" s="122"/>
      <c r="T680" s="98"/>
      <c r="U680" s="98"/>
      <c r="V680" s="98"/>
      <c r="W680" s="98"/>
      <c r="X680" s="98"/>
      <c r="Y680" s="98"/>
      <c r="Z680" s="98"/>
    </row>
    <row r="681" spans="1:26" ht="14.25" customHeight="1">
      <c r="A681" s="98"/>
      <c r="B681" s="120"/>
      <c r="C681" s="121"/>
      <c r="D681" s="98"/>
      <c r="E681" s="98"/>
      <c r="F681" s="98"/>
      <c r="G681" s="98"/>
      <c r="H681" s="122"/>
      <c r="I681" s="122"/>
      <c r="J681" s="122"/>
      <c r="K681" s="118"/>
      <c r="L681" s="98"/>
      <c r="M681" s="123"/>
      <c r="N681" s="98"/>
      <c r="O681" s="123"/>
      <c r="P681" s="123"/>
      <c r="Q681" s="123"/>
      <c r="R681" s="123"/>
      <c r="S681" s="122"/>
      <c r="T681" s="98"/>
      <c r="U681" s="98"/>
      <c r="V681" s="98"/>
      <c r="W681" s="98"/>
      <c r="X681" s="98"/>
      <c r="Y681" s="98"/>
      <c r="Z681" s="98"/>
    </row>
    <row r="682" spans="1:26" ht="14.25" customHeight="1">
      <c r="A682" s="98"/>
      <c r="B682" s="120"/>
      <c r="C682" s="121"/>
      <c r="D682" s="98"/>
      <c r="E682" s="98"/>
      <c r="F682" s="98"/>
      <c r="G682" s="98"/>
      <c r="H682" s="122"/>
      <c r="I682" s="122"/>
      <c r="J682" s="122"/>
      <c r="K682" s="118"/>
      <c r="L682" s="98"/>
      <c r="M682" s="123"/>
      <c r="N682" s="98"/>
      <c r="O682" s="123"/>
      <c r="P682" s="123"/>
      <c r="Q682" s="123"/>
      <c r="R682" s="123"/>
      <c r="S682" s="122"/>
      <c r="T682" s="98"/>
      <c r="U682" s="98"/>
      <c r="V682" s="98"/>
      <c r="W682" s="98"/>
      <c r="X682" s="98"/>
      <c r="Y682" s="98"/>
      <c r="Z682" s="98"/>
    </row>
    <row r="683" spans="1:26" ht="14.25" customHeight="1">
      <c r="A683" s="98"/>
      <c r="B683" s="120"/>
      <c r="C683" s="121"/>
      <c r="D683" s="98"/>
      <c r="E683" s="98"/>
      <c r="F683" s="98"/>
      <c r="G683" s="98"/>
      <c r="H683" s="122"/>
      <c r="I683" s="122"/>
      <c r="J683" s="122"/>
      <c r="K683" s="118"/>
      <c r="L683" s="98"/>
      <c r="M683" s="123"/>
      <c r="N683" s="98"/>
      <c r="O683" s="123"/>
      <c r="P683" s="123"/>
      <c r="Q683" s="123"/>
      <c r="R683" s="123"/>
      <c r="S683" s="122"/>
      <c r="T683" s="98"/>
      <c r="U683" s="98"/>
      <c r="V683" s="98"/>
      <c r="W683" s="98"/>
      <c r="X683" s="98"/>
      <c r="Y683" s="98"/>
      <c r="Z683" s="98"/>
    </row>
    <row r="684" spans="1:26" ht="14.25" customHeight="1">
      <c r="A684" s="98"/>
      <c r="B684" s="120"/>
      <c r="C684" s="121"/>
      <c r="D684" s="98"/>
      <c r="E684" s="98"/>
      <c r="F684" s="98"/>
      <c r="G684" s="98"/>
      <c r="H684" s="122"/>
      <c r="I684" s="122"/>
      <c r="J684" s="122"/>
      <c r="K684" s="118"/>
      <c r="L684" s="98"/>
      <c r="M684" s="123"/>
      <c r="N684" s="98"/>
      <c r="O684" s="123"/>
      <c r="P684" s="123"/>
      <c r="Q684" s="123"/>
      <c r="R684" s="123"/>
      <c r="S684" s="122"/>
      <c r="T684" s="98"/>
      <c r="U684" s="98"/>
      <c r="V684" s="98"/>
      <c r="W684" s="98"/>
      <c r="X684" s="98"/>
      <c r="Y684" s="98"/>
      <c r="Z684" s="98"/>
    </row>
    <row r="685" spans="1:26" ht="14.25" customHeight="1">
      <c r="A685" s="98"/>
      <c r="B685" s="120"/>
      <c r="C685" s="121"/>
      <c r="D685" s="98"/>
      <c r="E685" s="98"/>
      <c r="F685" s="98"/>
      <c r="G685" s="98"/>
      <c r="H685" s="122"/>
      <c r="I685" s="122"/>
      <c r="J685" s="122"/>
      <c r="K685" s="118"/>
      <c r="L685" s="98"/>
      <c r="M685" s="123"/>
      <c r="N685" s="98"/>
      <c r="O685" s="123"/>
      <c r="P685" s="123"/>
      <c r="Q685" s="123"/>
      <c r="R685" s="123"/>
      <c r="S685" s="122"/>
      <c r="T685" s="98"/>
      <c r="U685" s="98"/>
      <c r="V685" s="98"/>
      <c r="W685" s="98"/>
      <c r="X685" s="98"/>
      <c r="Y685" s="98"/>
      <c r="Z685" s="98"/>
    </row>
    <row r="686" spans="1:26" ht="14.25" customHeight="1">
      <c r="A686" s="98"/>
      <c r="B686" s="120"/>
      <c r="C686" s="121"/>
      <c r="D686" s="98"/>
      <c r="E686" s="98"/>
      <c r="F686" s="98"/>
      <c r="G686" s="98"/>
      <c r="H686" s="122"/>
      <c r="I686" s="122"/>
      <c r="J686" s="122"/>
      <c r="K686" s="118"/>
      <c r="L686" s="98"/>
      <c r="M686" s="123"/>
      <c r="N686" s="98"/>
      <c r="O686" s="123"/>
      <c r="P686" s="123"/>
      <c r="Q686" s="123"/>
      <c r="R686" s="123"/>
      <c r="S686" s="122"/>
      <c r="T686" s="98"/>
      <c r="U686" s="98"/>
      <c r="V686" s="98"/>
      <c r="W686" s="98"/>
      <c r="X686" s="98"/>
      <c r="Y686" s="98"/>
      <c r="Z686" s="98"/>
    </row>
    <row r="687" spans="1:26" ht="14.25" customHeight="1">
      <c r="A687" s="98"/>
      <c r="B687" s="120"/>
      <c r="C687" s="121"/>
      <c r="D687" s="98"/>
      <c r="E687" s="98"/>
      <c r="F687" s="98"/>
      <c r="G687" s="98"/>
      <c r="H687" s="122"/>
      <c r="I687" s="122"/>
      <c r="J687" s="122"/>
      <c r="K687" s="118"/>
      <c r="L687" s="98"/>
      <c r="M687" s="123"/>
      <c r="N687" s="98"/>
      <c r="O687" s="123"/>
      <c r="P687" s="123"/>
      <c r="Q687" s="123"/>
      <c r="R687" s="123"/>
      <c r="S687" s="122"/>
      <c r="T687" s="98"/>
      <c r="U687" s="98"/>
      <c r="V687" s="98"/>
      <c r="W687" s="98"/>
      <c r="X687" s="98"/>
      <c r="Y687" s="98"/>
      <c r="Z687" s="98"/>
    </row>
    <row r="688" spans="1:26" ht="14.25" customHeight="1">
      <c r="A688" s="98"/>
      <c r="B688" s="120"/>
      <c r="C688" s="121"/>
      <c r="D688" s="98"/>
      <c r="E688" s="98"/>
      <c r="F688" s="98"/>
      <c r="G688" s="98"/>
      <c r="H688" s="122"/>
      <c r="I688" s="122"/>
      <c r="J688" s="122"/>
      <c r="K688" s="118"/>
      <c r="L688" s="98"/>
      <c r="M688" s="123"/>
      <c r="N688" s="98"/>
      <c r="O688" s="123"/>
      <c r="P688" s="123"/>
      <c r="Q688" s="123"/>
      <c r="R688" s="123"/>
      <c r="S688" s="122"/>
      <c r="T688" s="98"/>
      <c r="U688" s="98"/>
      <c r="V688" s="98"/>
      <c r="W688" s="98"/>
      <c r="X688" s="98"/>
      <c r="Y688" s="98"/>
      <c r="Z688" s="98"/>
    </row>
    <row r="689" spans="1:26" ht="14.25" customHeight="1">
      <c r="A689" s="98"/>
      <c r="B689" s="120"/>
      <c r="C689" s="121"/>
      <c r="D689" s="98"/>
      <c r="E689" s="98"/>
      <c r="F689" s="98"/>
      <c r="G689" s="98"/>
      <c r="H689" s="122"/>
      <c r="I689" s="122"/>
      <c r="J689" s="122"/>
      <c r="K689" s="118"/>
      <c r="L689" s="98"/>
      <c r="M689" s="123"/>
      <c r="N689" s="98"/>
      <c r="O689" s="123"/>
      <c r="P689" s="123"/>
      <c r="Q689" s="123"/>
      <c r="R689" s="123"/>
      <c r="S689" s="122"/>
      <c r="T689" s="98"/>
      <c r="U689" s="98"/>
      <c r="V689" s="98"/>
      <c r="W689" s="98"/>
      <c r="X689" s="98"/>
      <c r="Y689" s="98"/>
      <c r="Z689" s="98"/>
    </row>
    <row r="690" spans="1:26" ht="14.25" customHeight="1">
      <c r="A690" s="98"/>
      <c r="B690" s="120"/>
      <c r="C690" s="121"/>
      <c r="D690" s="98"/>
      <c r="E690" s="98"/>
      <c r="F690" s="98"/>
      <c r="G690" s="98"/>
      <c r="H690" s="122"/>
      <c r="I690" s="122"/>
      <c r="J690" s="122"/>
      <c r="K690" s="118"/>
      <c r="L690" s="98"/>
      <c r="M690" s="123"/>
      <c r="N690" s="98"/>
      <c r="O690" s="123"/>
      <c r="P690" s="123"/>
      <c r="Q690" s="123"/>
      <c r="R690" s="123"/>
      <c r="S690" s="122"/>
      <c r="T690" s="98"/>
      <c r="U690" s="98"/>
      <c r="V690" s="98"/>
      <c r="W690" s="98"/>
      <c r="X690" s="98"/>
      <c r="Y690" s="98"/>
      <c r="Z690" s="98"/>
    </row>
    <row r="691" spans="1:26" ht="14.25" customHeight="1">
      <c r="A691" s="98"/>
      <c r="B691" s="120"/>
      <c r="C691" s="121"/>
      <c r="D691" s="98"/>
      <c r="E691" s="98"/>
      <c r="F691" s="98"/>
      <c r="G691" s="98"/>
      <c r="H691" s="122"/>
      <c r="I691" s="122"/>
      <c r="J691" s="122"/>
      <c r="K691" s="118"/>
      <c r="L691" s="98"/>
      <c r="M691" s="123"/>
      <c r="N691" s="98"/>
      <c r="O691" s="123"/>
      <c r="P691" s="123"/>
      <c r="Q691" s="123"/>
      <c r="R691" s="123"/>
      <c r="S691" s="122"/>
      <c r="T691" s="98"/>
      <c r="U691" s="98"/>
      <c r="V691" s="98"/>
      <c r="W691" s="98"/>
      <c r="X691" s="98"/>
      <c r="Y691" s="98"/>
      <c r="Z691" s="98"/>
    </row>
    <row r="692" spans="1:26" ht="14.25" customHeight="1">
      <c r="A692" s="98"/>
      <c r="B692" s="120"/>
      <c r="C692" s="121"/>
      <c r="D692" s="98"/>
      <c r="E692" s="98"/>
      <c r="F692" s="98"/>
      <c r="G692" s="98"/>
      <c r="H692" s="122"/>
      <c r="I692" s="122"/>
      <c r="J692" s="122"/>
      <c r="K692" s="118"/>
      <c r="L692" s="98"/>
      <c r="M692" s="123"/>
      <c r="N692" s="98"/>
      <c r="O692" s="123"/>
      <c r="P692" s="123"/>
      <c r="Q692" s="123"/>
      <c r="R692" s="123"/>
      <c r="S692" s="122"/>
      <c r="T692" s="98"/>
      <c r="U692" s="98"/>
      <c r="V692" s="98"/>
      <c r="W692" s="98"/>
      <c r="X692" s="98"/>
      <c r="Y692" s="98"/>
      <c r="Z692" s="98"/>
    </row>
    <row r="693" spans="1:26" ht="14.25" customHeight="1">
      <c r="A693" s="98"/>
      <c r="B693" s="120"/>
      <c r="C693" s="121"/>
      <c r="D693" s="98"/>
      <c r="E693" s="98"/>
      <c r="F693" s="98"/>
      <c r="G693" s="98"/>
      <c r="H693" s="122"/>
      <c r="I693" s="122"/>
      <c r="J693" s="122"/>
      <c r="K693" s="118"/>
      <c r="L693" s="98"/>
      <c r="M693" s="123"/>
      <c r="N693" s="98"/>
      <c r="O693" s="123"/>
      <c r="P693" s="123"/>
      <c r="Q693" s="123"/>
      <c r="R693" s="123"/>
      <c r="S693" s="122"/>
      <c r="T693" s="98"/>
      <c r="U693" s="98"/>
      <c r="V693" s="98"/>
      <c r="W693" s="98"/>
      <c r="X693" s="98"/>
      <c r="Y693" s="98"/>
      <c r="Z693" s="98"/>
    </row>
    <row r="694" spans="1:26" ht="14.25" customHeight="1">
      <c r="A694" s="98"/>
      <c r="B694" s="120"/>
      <c r="C694" s="121"/>
      <c r="D694" s="98"/>
      <c r="E694" s="98"/>
      <c r="F694" s="98"/>
      <c r="G694" s="98"/>
      <c r="H694" s="122"/>
      <c r="I694" s="122"/>
      <c r="J694" s="122"/>
      <c r="K694" s="118"/>
      <c r="L694" s="98"/>
      <c r="M694" s="123"/>
      <c r="N694" s="98"/>
      <c r="O694" s="123"/>
      <c r="P694" s="123"/>
      <c r="Q694" s="123"/>
      <c r="R694" s="123"/>
      <c r="S694" s="122"/>
      <c r="T694" s="98"/>
      <c r="U694" s="98"/>
      <c r="V694" s="98"/>
      <c r="W694" s="98"/>
      <c r="X694" s="98"/>
      <c r="Y694" s="98"/>
      <c r="Z694" s="98"/>
    </row>
    <row r="695" spans="1:26" ht="14.25" customHeight="1">
      <c r="A695" s="98"/>
      <c r="B695" s="120"/>
      <c r="C695" s="121"/>
      <c r="D695" s="98"/>
      <c r="E695" s="98"/>
      <c r="F695" s="98"/>
      <c r="G695" s="98"/>
      <c r="H695" s="122"/>
      <c r="I695" s="122"/>
      <c r="J695" s="122"/>
      <c r="K695" s="118"/>
      <c r="L695" s="98"/>
      <c r="M695" s="123"/>
      <c r="N695" s="98"/>
      <c r="O695" s="123"/>
      <c r="P695" s="123"/>
      <c r="Q695" s="123"/>
      <c r="R695" s="123"/>
      <c r="S695" s="122"/>
      <c r="T695" s="98"/>
      <c r="U695" s="98"/>
      <c r="V695" s="98"/>
      <c r="W695" s="98"/>
      <c r="X695" s="98"/>
      <c r="Y695" s="98"/>
      <c r="Z695" s="98"/>
    </row>
    <row r="696" spans="1:26" ht="14.25" customHeight="1">
      <c r="A696" s="98"/>
      <c r="B696" s="120"/>
      <c r="C696" s="121"/>
      <c r="D696" s="98"/>
      <c r="E696" s="98"/>
      <c r="F696" s="98"/>
      <c r="G696" s="98"/>
      <c r="H696" s="122"/>
      <c r="I696" s="122"/>
      <c r="J696" s="122"/>
      <c r="K696" s="118"/>
      <c r="L696" s="98"/>
      <c r="M696" s="123"/>
      <c r="N696" s="98"/>
      <c r="O696" s="123"/>
      <c r="P696" s="123"/>
      <c r="Q696" s="123"/>
      <c r="R696" s="123"/>
      <c r="S696" s="122"/>
      <c r="T696" s="98"/>
      <c r="U696" s="98"/>
      <c r="V696" s="98"/>
      <c r="W696" s="98"/>
      <c r="X696" s="98"/>
      <c r="Y696" s="98"/>
      <c r="Z696" s="98"/>
    </row>
    <row r="697" spans="1:26" ht="14.25" customHeight="1">
      <c r="A697" s="98"/>
      <c r="B697" s="120"/>
      <c r="C697" s="121"/>
      <c r="D697" s="98"/>
      <c r="E697" s="98"/>
      <c r="F697" s="98"/>
      <c r="G697" s="98"/>
      <c r="H697" s="122"/>
      <c r="I697" s="122"/>
      <c r="J697" s="122"/>
      <c r="K697" s="118"/>
      <c r="L697" s="98"/>
      <c r="M697" s="123"/>
      <c r="N697" s="98"/>
      <c r="O697" s="123"/>
      <c r="P697" s="123"/>
      <c r="Q697" s="123"/>
      <c r="R697" s="123"/>
      <c r="S697" s="122"/>
      <c r="T697" s="98"/>
      <c r="U697" s="98"/>
      <c r="V697" s="98"/>
      <c r="W697" s="98"/>
      <c r="X697" s="98"/>
      <c r="Y697" s="98"/>
      <c r="Z697" s="98"/>
    </row>
    <row r="698" spans="1:26" ht="14.25" customHeight="1">
      <c r="A698" s="98"/>
      <c r="B698" s="120"/>
      <c r="C698" s="121"/>
      <c r="D698" s="98"/>
      <c r="E698" s="98"/>
      <c r="F698" s="98"/>
      <c r="G698" s="98"/>
      <c r="H698" s="122"/>
      <c r="I698" s="122"/>
      <c r="J698" s="122"/>
      <c r="K698" s="118"/>
      <c r="L698" s="98"/>
      <c r="M698" s="123"/>
      <c r="N698" s="98"/>
      <c r="O698" s="123"/>
      <c r="P698" s="123"/>
      <c r="Q698" s="123"/>
      <c r="R698" s="123"/>
      <c r="S698" s="122"/>
      <c r="T698" s="98"/>
      <c r="U698" s="98"/>
      <c r="V698" s="98"/>
      <c r="W698" s="98"/>
      <c r="X698" s="98"/>
      <c r="Y698" s="98"/>
      <c r="Z698" s="98"/>
    </row>
    <row r="699" spans="1:26" ht="14.25" customHeight="1">
      <c r="A699" s="98"/>
      <c r="B699" s="120"/>
      <c r="C699" s="121"/>
      <c r="D699" s="98"/>
      <c r="E699" s="98"/>
      <c r="F699" s="98"/>
      <c r="G699" s="98"/>
      <c r="H699" s="122"/>
      <c r="I699" s="122"/>
      <c r="J699" s="122"/>
      <c r="K699" s="118"/>
      <c r="L699" s="98"/>
      <c r="M699" s="123"/>
      <c r="N699" s="98"/>
      <c r="O699" s="123"/>
      <c r="P699" s="123"/>
      <c r="Q699" s="123"/>
      <c r="R699" s="123"/>
      <c r="S699" s="122"/>
      <c r="T699" s="98"/>
      <c r="U699" s="98"/>
      <c r="V699" s="98"/>
      <c r="W699" s="98"/>
      <c r="X699" s="98"/>
      <c r="Y699" s="98"/>
      <c r="Z699" s="98"/>
    </row>
    <row r="700" spans="1:26" ht="14.25" customHeight="1">
      <c r="A700" s="98"/>
      <c r="B700" s="120"/>
      <c r="C700" s="121"/>
      <c r="D700" s="98"/>
      <c r="E700" s="98"/>
      <c r="F700" s="98"/>
      <c r="G700" s="98"/>
      <c r="H700" s="122"/>
      <c r="I700" s="122"/>
      <c r="J700" s="122"/>
      <c r="K700" s="118"/>
      <c r="L700" s="98"/>
      <c r="M700" s="123"/>
      <c r="N700" s="98"/>
      <c r="O700" s="123"/>
      <c r="P700" s="123"/>
      <c r="Q700" s="123"/>
      <c r="R700" s="123"/>
      <c r="S700" s="122"/>
      <c r="T700" s="98"/>
      <c r="U700" s="98"/>
      <c r="V700" s="98"/>
      <c r="W700" s="98"/>
      <c r="X700" s="98"/>
      <c r="Y700" s="98"/>
      <c r="Z700" s="98"/>
    </row>
    <row r="701" spans="1:26" ht="14.25" customHeight="1">
      <c r="A701" s="98"/>
      <c r="B701" s="120"/>
      <c r="C701" s="121"/>
      <c r="D701" s="98"/>
      <c r="E701" s="98"/>
      <c r="F701" s="98"/>
      <c r="G701" s="98"/>
      <c r="H701" s="122"/>
      <c r="I701" s="122"/>
      <c r="J701" s="122"/>
      <c r="K701" s="118"/>
      <c r="L701" s="98"/>
      <c r="M701" s="123"/>
      <c r="N701" s="98"/>
      <c r="O701" s="123"/>
      <c r="P701" s="123"/>
      <c r="Q701" s="123"/>
      <c r="R701" s="123"/>
      <c r="S701" s="122"/>
      <c r="T701" s="98"/>
      <c r="U701" s="98"/>
      <c r="V701" s="98"/>
      <c r="W701" s="98"/>
      <c r="X701" s="98"/>
      <c r="Y701" s="98"/>
      <c r="Z701" s="98"/>
    </row>
    <row r="702" spans="1:26" ht="14.25" customHeight="1">
      <c r="A702" s="98"/>
      <c r="B702" s="120"/>
      <c r="C702" s="121"/>
      <c r="D702" s="98"/>
      <c r="E702" s="98"/>
      <c r="F702" s="98"/>
      <c r="G702" s="98"/>
      <c r="H702" s="122"/>
      <c r="I702" s="122"/>
      <c r="J702" s="122"/>
      <c r="K702" s="118"/>
      <c r="L702" s="98"/>
      <c r="M702" s="123"/>
      <c r="N702" s="98"/>
      <c r="O702" s="123"/>
      <c r="P702" s="123"/>
      <c r="Q702" s="123"/>
      <c r="R702" s="123"/>
      <c r="S702" s="122"/>
      <c r="T702" s="98"/>
      <c r="U702" s="98"/>
      <c r="V702" s="98"/>
      <c r="W702" s="98"/>
      <c r="X702" s="98"/>
      <c r="Y702" s="98"/>
      <c r="Z702" s="98"/>
    </row>
    <row r="703" spans="1:26" ht="14.25" customHeight="1">
      <c r="A703" s="98"/>
      <c r="B703" s="120"/>
      <c r="C703" s="121"/>
      <c r="D703" s="98"/>
      <c r="E703" s="98"/>
      <c r="F703" s="98"/>
      <c r="G703" s="98"/>
      <c r="H703" s="122"/>
      <c r="I703" s="122"/>
      <c r="J703" s="122"/>
      <c r="K703" s="118"/>
      <c r="L703" s="98"/>
      <c r="M703" s="123"/>
      <c r="N703" s="98"/>
      <c r="O703" s="123"/>
      <c r="P703" s="123"/>
      <c r="Q703" s="123"/>
      <c r="R703" s="123"/>
      <c r="S703" s="122"/>
      <c r="T703" s="98"/>
      <c r="U703" s="98"/>
      <c r="V703" s="98"/>
      <c r="W703" s="98"/>
      <c r="X703" s="98"/>
      <c r="Y703" s="98"/>
      <c r="Z703" s="98"/>
    </row>
    <row r="704" spans="1:26" ht="14.25" customHeight="1">
      <c r="A704" s="98"/>
      <c r="B704" s="120"/>
      <c r="C704" s="121"/>
      <c r="D704" s="98"/>
      <c r="E704" s="98"/>
      <c r="F704" s="98"/>
      <c r="G704" s="98"/>
      <c r="H704" s="122"/>
      <c r="I704" s="122"/>
      <c r="J704" s="122"/>
      <c r="K704" s="118"/>
      <c r="L704" s="98"/>
      <c r="M704" s="123"/>
      <c r="N704" s="98"/>
      <c r="O704" s="123"/>
      <c r="P704" s="123"/>
      <c r="Q704" s="123"/>
      <c r="R704" s="123"/>
      <c r="S704" s="122"/>
      <c r="T704" s="98"/>
      <c r="U704" s="98"/>
      <c r="V704" s="98"/>
      <c r="W704" s="98"/>
      <c r="X704" s="98"/>
      <c r="Y704" s="98"/>
      <c r="Z704" s="98"/>
    </row>
    <row r="705" spans="1:26" ht="14.25" customHeight="1">
      <c r="A705" s="98"/>
      <c r="B705" s="120"/>
      <c r="C705" s="121"/>
      <c r="D705" s="98"/>
      <c r="E705" s="98"/>
      <c r="F705" s="98"/>
      <c r="G705" s="98"/>
      <c r="H705" s="122"/>
      <c r="I705" s="122"/>
      <c r="J705" s="122"/>
      <c r="K705" s="118"/>
      <c r="L705" s="98"/>
      <c r="M705" s="123"/>
      <c r="N705" s="98"/>
      <c r="O705" s="123"/>
      <c r="P705" s="123"/>
      <c r="Q705" s="123"/>
      <c r="R705" s="123"/>
      <c r="S705" s="122"/>
      <c r="T705" s="98"/>
      <c r="U705" s="98"/>
      <c r="V705" s="98"/>
      <c r="W705" s="98"/>
      <c r="X705" s="98"/>
      <c r="Y705" s="98"/>
      <c r="Z705" s="98"/>
    </row>
    <row r="706" spans="1:26" ht="14.25" customHeight="1">
      <c r="A706" s="98"/>
      <c r="B706" s="120"/>
      <c r="C706" s="121"/>
      <c r="D706" s="98"/>
      <c r="E706" s="98"/>
      <c r="F706" s="98"/>
      <c r="G706" s="98"/>
      <c r="H706" s="122"/>
      <c r="I706" s="122"/>
      <c r="J706" s="122"/>
      <c r="K706" s="118"/>
      <c r="L706" s="98"/>
      <c r="M706" s="123"/>
      <c r="N706" s="98"/>
      <c r="O706" s="123"/>
      <c r="P706" s="123"/>
      <c r="Q706" s="123"/>
      <c r="R706" s="123"/>
      <c r="S706" s="122"/>
      <c r="T706" s="98"/>
      <c r="U706" s="98"/>
      <c r="V706" s="98"/>
      <c r="W706" s="98"/>
      <c r="X706" s="98"/>
      <c r="Y706" s="98"/>
      <c r="Z706" s="98"/>
    </row>
    <row r="707" spans="1:26" ht="14.25" customHeight="1">
      <c r="A707" s="98"/>
      <c r="B707" s="120"/>
      <c r="C707" s="121"/>
      <c r="D707" s="98"/>
      <c r="E707" s="98"/>
      <c r="F707" s="98"/>
      <c r="G707" s="98"/>
      <c r="H707" s="122"/>
      <c r="I707" s="122"/>
      <c r="J707" s="122"/>
      <c r="K707" s="118"/>
      <c r="L707" s="98"/>
      <c r="M707" s="123"/>
      <c r="N707" s="98"/>
      <c r="O707" s="123"/>
      <c r="P707" s="123"/>
      <c r="Q707" s="123"/>
      <c r="R707" s="123"/>
      <c r="S707" s="122"/>
      <c r="T707" s="98"/>
      <c r="U707" s="98"/>
      <c r="V707" s="98"/>
      <c r="W707" s="98"/>
      <c r="X707" s="98"/>
      <c r="Y707" s="98"/>
      <c r="Z707" s="98"/>
    </row>
    <row r="708" spans="1:26" ht="14.25" customHeight="1">
      <c r="A708" s="98"/>
      <c r="B708" s="120"/>
      <c r="C708" s="121"/>
      <c r="D708" s="98"/>
      <c r="E708" s="98"/>
      <c r="F708" s="98"/>
      <c r="G708" s="98"/>
      <c r="H708" s="122"/>
      <c r="I708" s="122"/>
      <c r="J708" s="122"/>
      <c r="K708" s="118"/>
      <c r="L708" s="98"/>
      <c r="M708" s="123"/>
      <c r="N708" s="98"/>
      <c r="O708" s="123"/>
      <c r="P708" s="123"/>
      <c r="Q708" s="123"/>
      <c r="R708" s="123"/>
      <c r="S708" s="122"/>
      <c r="T708" s="98"/>
      <c r="U708" s="98"/>
      <c r="V708" s="98"/>
      <c r="W708" s="98"/>
      <c r="X708" s="98"/>
      <c r="Y708" s="98"/>
      <c r="Z708" s="98"/>
    </row>
    <row r="709" spans="1:26" ht="14.25" customHeight="1">
      <c r="A709" s="98"/>
      <c r="B709" s="120"/>
      <c r="C709" s="121"/>
      <c r="D709" s="98"/>
      <c r="E709" s="98"/>
      <c r="F709" s="98"/>
      <c r="G709" s="98"/>
      <c r="H709" s="122"/>
      <c r="I709" s="122"/>
      <c r="J709" s="122"/>
      <c r="K709" s="118"/>
      <c r="L709" s="98"/>
      <c r="M709" s="123"/>
      <c r="N709" s="98"/>
      <c r="O709" s="123"/>
      <c r="P709" s="123"/>
      <c r="Q709" s="123"/>
      <c r="R709" s="123"/>
      <c r="S709" s="122"/>
      <c r="T709" s="98"/>
      <c r="U709" s="98"/>
      <c r="V709" s="98"/>
      <c r="W709" s="98"/>
      <c r="X709" s="98"/>
      <c r="Y709" s="98"/>
      <c r="Z709" s="98"/>
    </row>
    <row r="710" spans="1:26" ht="14.25" customHeight="1">
      <c r="A710" s="98"/>
      <c r="B710" s="120"/>
      <c r="C710" s="121"/>
      <c r="D710" s="98"/>
      <c r="E710" s="98"/>
      <c r="F710" s="98"/>
      <c r="G710" s="98"/>
      <c r="H710" s="122"/>
      <c r="I710" s="122"/>
      <c r="J710" s="122"/>
      <c r="K710" s="118"/>
      <c r="L710" s="98"/>
      <c r="M710" s="123"/>
      <c r="N710" s="98"/>
      <c r="O710" s="123"/>
      <c r="P710" s="123"/>
      <c r="Q710" s="123"/>
      <c r="R710" s="123"/>
      <c r="S710" s="122"/>
      <c r="T710" s="98"/>
      <c r="U710" s="98"/>
      <c r="V710" s="98"/>
      <c r="W710" s="98"/>
      <c r="X710" s="98"/>
      <c r="Y710" s="98"/>
      <c r="Z710" s="98"/>
    </row>
    <row r="711" spans="1:26" ht="14.25" customHeight="1">
      <c r="A711" s="98"/>
      <c r="B711" s="120"/>
      <c r="C711" s="121"/>
      <c r="D711" s="98"/>
      <c r="E711" s="98"/>
      <c r="F711" s="98"/>
      <c r="G711" s="98"/>
      <c r="H711" s="122"/>
      <c r="I711" s="122"/>
      <c r="J711" s="122"/>
      <c r="K711" s="118"/>
      <c r="L711" s="98"/>
      <c r="M711" s="123"/>
      <c r="N711" s="98"/>
      <c r="O711" s="123"/>
      <c r="P711" s="123"/>
      <c r="Q711" s="123"/>
      <c r="R711" s="123"/>
      <c r="S711" s="122"/>
      <c r="T711" s="98"/>
      <c r="U711" s="98"/>
      <c r="V711" s="98"/>
      <c r="W711" s="98"/>
      <c r="X711" s="98"/>
      <c r="Y711" s="98"/>
      <c r="Z711" s="98"/>
    </row>
    <row r="712" spans="1:26" ht="14.25" customHeight="1">
      <c r="A712" s="98"/>
      <c r="B712" s="120"/>
      <c r="C712" s="121"/>
      <c r="D712" s="98"/>
      <c r="E712" s="98"/>
      <c r="F712" s="98"/>
      <c r="G712" s="98"/>
      <c r="H712" s="122"/>
      <c r="I712" s="122"/>
      <c r="J712" s="122"/>
      <c r="K712" s="118"/>
      <c r="L712" s="98"/>
      <c r="M712" s="123"/>
      <c r="N712" s="98"/>
      <c r="O712" s="123"/>
      <c r="P712" s="123"/>
      <c r="Q712" s="123"/>
      <c r="R712" s="123"/>
      <c r="S712" s="122"/>
      <c r="T712" s="98"/>
      <c r="U712" s="98"/>
      <c r="V712" s="98"/>
      <c r="W712" s="98"/>
      <c r="X712" s="98"/>
      <c r="Y712" s="98"/>
      <c r="Z712" s="98"/>
    </row>
    <row r="713" spans="1:26" ht="14.25" customHeight="1">
      <c r="A713" s="98"/>
      <c r="B713" s="120"/>
      <c r="C713" s="121"/>
      <c r="D713" s="98"/>
      <c r="E713" s="98"/>
      <c r="F713" s="98"/>
      <c r="G713" s="98"/>
      <c r="H713" s="122"/>
      <c r="I713" s="122"/>
      <c r="J713" s="122"/>
      <c r="K713" s="118"/>
      <c r="L713" s="98"/>
      <c r="M713" s="123"/>
      <c r="N713" s="98"/>
      <c r="O713" s="123"/>
      <c r="P713" s="123"/>
      <c r="Q713" s="123"/>
      <c r="R713" s="123"/>
      <c r="S713" s="122"/>
      <c r="T713" s="98"/>
      <c r="U713" s="98"/>
      <c r="V713" s="98"/>
      <c r="W713" s="98"/>
      <c r="X713" s="98"/>
      <c r="Y713" s="98"/>
      <c r="Z713" s="98"/>
    </row>
    <row r="714" spans="1:26" ht="14.25" customHeight="1">
      <c r="A714" s="98"/>
      <c r="B714" s="120"/>
      <c r="C714" s="121"/>
      <c r="D714" s="98"/>
      <c r="E714" s="98"/>
      <c r="F714" s="98"/>
      <c r="G714" s="98"/>
      <c r="H714" s="122"/>
      <c r="I714" s="122"/>
      <c r="J714" s="122"/>
      <c r="K714" s="118"/>
      <c r="L714" s="98"/>
      <c r="M714" s="123"/>
      <c r="N714" s="98"/>
      <c r="O714" s="123"/>
      <c r="P714" s="123"/>
      <c r="Q714" s="123"/>
      <c r="R714" s="123"/>
      <c r="S714" s="122"/>
      <c r="T714" s="98"/>
      <c r="U714" s="98"/>
      <c r="V714" s="98"/>
      <c r="W714" s="98"/>
      <c r="X714" s="98"/>
      <c r="Y714" s="98"/>
      <c r="Z714" s="98"/>
    </row>
    <row r="715" spans="1:26" ht="14.25" customHeight="1">
      <c r="A715" s="98"/>
      <c r="B715" s="120"/>
      <c r="C715" s="121"/>
      <c r="D715" s="98"/>
      <c r="E715" s="98"/>
      <c r="F715" s="98"/>
      <c r="G715" s="98"/>
      <c r="H715" s="122"/>
      <c r="I715" s="122"/>
      <c r="J715" s="122"/>
      <c r="K715" s="118"/>
      <c r="L715" s="98"/>
      <c r="M715" s="123"/>
      <c r="N715" s="98"/>
      <c r="O715" s="123"/>
      <c r="P715" s="123"/>
      <c r="Q715" s="123"/>
      <c r="R715" s="123"/>
      <c r="S715" s="122"/>
      <c r="T715" s="98"/>
      <c r="U715" s="98"/>
      <c r="V715" s="98"/>
      <c r="W715" s="98"/>
      <c r="X715" s="98"/>
      <c r="Y715" s="98"/>
      <c r="Z715" s="98"/>
    </row>
    <row r="716" spans="1:26" ht="14.25" customHeight="1">
      <c r="A716" s="98"/>
      <c r="B716" s="120"/>
      <c r="C716" s="121"/>
      <c r="D716" s="98"/>
      <c r="E716" s="98"/>
      <c r="F716" s="98"/>
      <c r="G716" s="98"/>
      <c r="H716" s="122"/>
      <c r="I716" s="122"/>
      <c r="J716" s="122"/>
      <c r="K716" s="118"/>
      <c r="L716" s="98"/>
      <c r="M716" s="123"/>
      <c r="N716" s="98"/>
      <c r="O716" s="123"/>
      <c r="P716" s="123"/>
      <c r="Q716" s="123"/>
      <c r="R716" s="123"/>
      <c r="S716" s="122"/>
      <c r="T716" s="98"/>
      <c r="U716" s="98"/>
      <c r="V716" s="98"/>
      <c r="W716" s="98"/>
      <c r="X716" s="98"/>
      <c r="Y716" s="98"/>
      <c r="Z716" s="98"/>
    </row>
    <row r="717" spans="1:26" ht="14.25" customHeight="1">
      <c r="A717" s="98"/>
      <c r="B717" s="120"/>
      <c r="C717" s="121"/>
      <c r="D717" s="98"/>
      <c r="E717" s="98"/>
      <c r="F717" s="98"/>
      <c r="G717" s="98"/>
      <c r="H717" s="122"/>
      <c r="I717" s="122"/>
      <c r="J717" s="122"/>
      <c r="K717" s="118"/>
      <c r="L717" s="98"/>
      <c r="M717" s="123"/>
      <c r="N717" s="98"/>
      <c r="O717" s="123"/>
      <c r="P717" s="123"/>
      <c r="Q717" s="123"/>
      <c r="R717" s="123"/>
      <c r="S717" s="122"/>
      <c r="T717" s="98"/>
      <c r="U717" s="98"/>
      <c r="V717" s="98"/>
      <c r="W717" s="98"/>
      <c r="X717" s="98"/>
      <c r="Y717" s="98"/>
      <c r="Z717" s="98"/>
    </row>
    <row r="718" spans="1:26" ht="14.25" customHeight="1">
      <c r="A718" s="98"/>
      <c r="B718" s="120"/>
      <c r="C718" s="121"/>
      <c r="D718" s="98"/>
      <c r="E718" s="98"/>
      <c r="F718" s="98"/>
      <c r="G718" s="98"/>
      <c r="H718" s="122"/>
      <c r="I718" s="122"/>
      <c r="J718" s="122"/>
      <c r="K718" s="118"/>
      <c r="L718" s="98"/>
      <c r="M718" s="123"/>
      <c r="N718" s="98"/>
      <c r="O718" s="123"/>
      <c r="P718" s="123"/>
      <c r="Q718" s="123"/>
      <c r="R718" s="123"/>
      <c r="S718" s="122"/>
      <c r="T718" s="98"/>
      <c r="U718" s="98"/>
      <c r="V718" s="98"/>
      <c r="W718" s="98"/>
      <c r="X718" s="98"/>
      <c r="Y718" s="98"/>
      <c r="Z718" s="98"/>
    </row>
    <row r="719" spans="1:26" ht="14.25" customHeight="1">
      <c r="A719" s="98"/>
      <c r="B719" s="120"/>
      <c r="C719" s="121"/>
      <c r="D719" s="98"/>
      <c r="E719" s="98"/>
      <c r="F719" s="98"/>
      <c r="G719" s="98"/>
      <c r="H719" s="122"/>
      <c r="I719" s="122"/>
      <c r="J719" s="122"/>
      <c r="K719" s="118"/>
      <c r="L719" s="98"/>
      <c r="M719" s="123"/>
      <c r="N719" s="98"/>
      <c r="O719" s="123"/>
      <c r="P719" s="123"/>
      <c r="Q719" s="123"/>
      <c r="R719" s="123"/>
      <c r="S719" s="122"/>
      <c r="T719" s="98"/>
      <c r="U719" s="98"/>
      <c r="V719" s="98"/>
      <c r="W719" s="98"/>
      <c r="X719" s="98"/>
      <c r="Y719" s="98"/>
      <c r="Z719" s="98"/>
    </row>
    <row r="720" spans="1:26" ht="14.25" customHeight="1">
      <c r="A720" s="98"/>
      <c r="B720" s="120"/>
      <c r="C720" s="121"/>
      <c r="D720" s="98"/>
      <c r="E720" s="98"/>
      <c r="F720" s="98"/>
      <c r="G720" s="98"/>
      <c r="H720" s="122"/>
      <c r="I720" s="122"/>
      <c r="J720" s="122"/>
      <c r="K720" s="118"/>
      <c r="L720" s="98"/>
      <c r="M720" s="123"/>
      <c r="N720" s="98"/>
      <c r="O720" s="123"/>
      <c r="P720" s="123"/>
      <c r="Q720" s="123"/>
      <c r="R720" s="123"/>
      <c r="S720" s="122"/>
      <c r="T720" s="98"/>
      <c r="U720" s="98"/>
      <c r="V720" s="98"/>
      <c r="W720" s="98"/>
      <c r="X720" s="98"/>
      <c r="Y720" s="98"/>
      <c r="Z720" s="98"/>
    </row>
    <row r="721" spans="1:26" ht="14.25" customHeight="1">
      <c r="A721" s="98"/>
      <c r="B721" s="120"/>
      <c r="C721" s="121"/>
      <c r="D721" s="98"/>
      <c r="E721" s="98"/>
      <c r="F721" s="98"/>
      <c r="G721" s="98"/>
      <c r="H721" s="122"/>
      <c r="I721" s="122"/>
      <c r="J721" s="122"/>
      <c r="K721" s="118"/>
      <c r="L721" s="98"/>
      <c r="M721" s="123"/>
      <c r="N721" s="98"/>
      <c r="O721" s="123"/>
      <c r="P721" s="123"/>
      <c r="Q721" s="123"/>
      <c r="R721" s="123"/>
      <c r="S721" s="122"/>
      <c r="T721" s="98"/>
      <c r="U721" s="98"/>
      <c r="V721" s="98"/>
      <c r="W721" s="98"/>
      <c r="X721" s="98"/>
      <c r="Y721" s="98"/>
      <c r="Z721" s="98"/>
    </row>
    <row r="722" spans="1:26" ht="14.25" customHeight="1">
      <c r="A722" s="98"/>
      <c r="B722" s="120"/>
      <c r="C722" s="121"/>
      <c r="D722" s="98"/>
      <c r="E722" s="98"/>
      <c r="F722" s="98"/>
      <c r="G722" s="98"/>
      <c r="H722" s="122"/>
      <c r="I722" s="122"/>
      <c r="J722" s="122"/>
      <c r="K722" s="118"/>
      <c r="L722" s="98"/>
      <c r="M722" s="123"/>
      <c r="N722" s="98"/>
      <c r="O722" s="123"/>
      <c r="P722" s="123"/>
      <c r="Q722" s="123"/>
      <c r="R722" s="123"/>
      <c r="S722" s="122"/>
      <c r="T722" s="98"/>
      <c r="U722" s="98"/>
      <c r="V722" s="98"/>
      <c r="W722" s="98"/>
      <c r="X722" s="98"/>
      <c r="Y722" s="98"/>
      <c r="Z722" s="98"/>
    </row>
    <row r="723" spans="1:26" ht="14.25" customHeight="1">
      <c r="A723" s="98"/>
      <c r="B723" s="120"/>
      <c r="C723" s="121"/>
      <c r="D723" s="98"/>
      <c r="E723" s="98"/>
      <c r="F723" s="98"/>
      <c r="G723" s="98"/>
      <c r="H723" s="122"/>
      <c r="I723" s="122"/>
      <c r="J723" s="122"/>
      <c r="K723" s="118"/>
      <c r="L723" s="98"/>
      <c r="M723" s="123"/>
      <c r="N723" s="98"/>
      <c r="O723" s="123"/>
      <c r="P723" s="123"/>
      <c r="Q723" s="123"/>
      <c r="R723" s="123"/>
      <c r="S723" s="122"/>
      <c r="T723" s="98"/>
      <c r="U723" s="98"/>
      <c r="V723" s="98"/>
      <c r="W723" s="98"/>
      <c r="X723" s="98"/>
      <c r="Y723" s="98"/>
      <c r="Z723" s="98"/>
    </row>
    <row r="724" spans="1:26" ht="14.25" customHeight="1">
      <c r="A724" s="98"/>
      <c r="B724" s="120"/>
      <c r="C724" s="121"/>
      <c r="D724" s="98"/>
      <c r="E724" s="98"/>
      <c r="F724" s="98"/>
      <c r="G724" s="98"/>
      <c r="H724" s="122"/>
      <c r="I724" s="122"/>
      <c r="J724" s="122"/>
      <c r="K724" s="118"/>
      <c r="L724" s="98"/>
      <c r="M724" s="123"/>
      <c r="N724" s="98"/>
      <c r="O724" s="123"/>
      <c r="P724" s="123"/>
      <c r="Q724" s="123"/>
      <c r="R724" s="123"/>
      <c r="S724" s="122"/>
      <c r="T724" s="98"/>
      <c r="U724" s="98"/>
      <c r="V724" s="98"/>
      <c r="W724" s="98"/>
      <c r="X724" s="98"/>
      <c r="Y724" s="98"/>
      <c r="Z724" s="98"/>
    </row>
    <row r="725" spans="1:26" ht="14.25" customHeight="1">
      <c r="A725" s="98"/>
      <c r="B725" s="120"/>
      <c r="C725" s="121"/>
      <c r="D725" s="98"/>
      <c r="E725" s="98"/>
      <c r="F725" s="98"/>
      <c r="G725" s="98"/>
      <c r="H725" s="122"/>
      <c r="I725" s="122"/>
      <c r="J725" s="122"/>
      <c r="K725" s="118"/>
      <c r="L725" s="98"/>
      <c r="M725" s="123"/>
      <c r="N725" s="98"/>
      <c r="O725" s="123"/>
      <c r="P725" s="123"/>
      <c r="Q725" s="123"/>
      <c r="R725" s="123"/>
      <c r="S725" s="122"/>
      <c r="T725" s="98"/>
      <c r="U725" s="98"/>
      <c r="V725" s="98"/>
      <c r="W725" s="98"/>
      <c r="X725" s="98"/>
      <c r="Y725" s="98"/>
      <c r="Z725" s="98"/>
    </row>
    <row r="726" spans="1:26" ht="14.25" customHeight="1">
      <c r="A726" s="98"/>
      <c r="B726" s="120"/>
      <c r="C726" s="121"/>
      <c r="D726" s="98"/>
      <c r="E726" s="98"/>
      <c r="F726" s="98"/>
      <c r="G726" s="98"/>
      <c r="H726" s="122"/>
      <c r="I726" s="122"/>
      <c r="J726" s="122"/>
      <c r="K726" s="118"/>
      <c r="L726" s="98"/>
      <c r="M726" s="123"/>
      <c r="N726" s="98"/>
      <c r="O726" s="123"/>
      <c r="P726" s="123"/>
      <c r="Q726" s="123"/>
      <c r="R726" s="123"/>
      <c r="S726" s="122"/>
      <c r="T726" s="98"/>
      <c r="U726" s="98"/>
      <c r="V726" s="98"/>
      <c r="W726" s="98"/>
      <c r="X726" s="98"/>
      <c r="Y726" s="98"/>
      <c r="Z726" s="98"/>
    </row>
    <row r="727" spans="1:26" ht="14.25" customHeight="1">
      <c r="A727" s="98"/>
      <c r="B727" s="120"/>
      <c r="C727" s="121"/>
      <c r="D727" s="98"/>
      <c r="E727" s="98"/>
      <c r="F727" s="98"/>
      <c r="G727" s="98"/>
      <c r="H727" s="122"/>
      <c r="I727" s="122"/>
      <c r="J727" s="122"/>
      <c r="K727" s="118"/>
      <c r="L727" s="98"/>
      <c r="M727" s="123"/>
      <c r="N727" s="98"/>
      <c r="O727" s="123"/>
      <c r="P727" s="123"/>
      <c r="Q727" s="123"/>
      <c r="R727" s="123"/>
      <c r="S727" s="122"/>
      <c r="T727" s="98"/>
      <c r="U727" s="98"/>
      <c r="V727" s="98"/>
      <c r="W727" s="98"/>
      <c r="X727" s="98"/>
      <c r="Y727" s="98"/>
      <c r="Z727" s="98"/>
    </row>
    <row r="728" spans="1:26" ht="14.25" customHeight="1">
      <c r="A728" s="98"/>
      <c r="B728" s="120"/>
      <c r="C728" s="121"/>
      <c r="D728" s="98"/>
      <c r="E728" s="98"/>
      <c r="F728" s="98"/>
      <c r="G728" s="98"/>
      <c r="H728" s="122"/>
      <c r="I728" s="122"/>
      <c r="J728" s="122"/>
      <c r="K728" s="118"/>
      <c r="L728" s="98"/>
      <c r="M728" s="123"/>
      <c r="N728" s="98"/>
      <c r="O728" s="123"/>
      <c r="P728" s="123"/>
      <c r="Q728" s="123"/>
      <c r="R728" s="123"/>
      <c r="S728" s="122"/>
      <c r="T728" s="98"/>
      <c r="U728" s="98"/>
      <c r="V728" s="98"/>
      <c r="W728" s="98"/>
      <c r="X728" s="98"/>
      <c r="Y728" s="98"/>
      <c r="Z728" s="98"/>
    </row>
    <row r="729" spans="1:26" ht="14.25" customHeight="1">
      <c r="A729" s="98"/>
      <c r="B729" s="120"/>
      <c r="C729" s="121"/>
      <c r="D729" s="98"/>
      <c r="E729" s="98"/>
      <c r="F729" s="98"/>
      <c r="G729" s="98"/>
      <c r="H729" s="122"/>
      <c r="I729" s="122"/>
      <c r="J729" s="122"/>
      <c r="K729" s="118"/>
      <c r="L729" s="98"/>
      <c r="M729" s="123"/>
      <c r="N729" s="98"/>
      <c r="O729" s="123"/>
      <c r="P729" s="123"/>
      <c r="Q729" s="123"/>
      <c r="R729" s="123"/>
      <c r="S729" s="122"/>
      <c r="T729" s="98"/>
      <c r="U729" s="98"/>
      <c r="V729" s="98"/>
      <c r="W729" s="98"/>
      <c r="X729" s="98"/>
      <c r="Y729" s="98"/>
      <c r="Z729" s="98"/>
    </row>
    <row r="730" spans="1:26" ht="14.25" customHeight="1">
      <c r="A730" s="98"/>
      <c r="B730" s="120"/>
      <c r="C730" s="121"/>
      <c r="D730" s="98"/>
      <c r="E730" s="98"/>
      <c r="F730" s="98"/>
      <c r="G730" s="98"/>
      <c r="H730" s="122"/>
      <c r="I730" s="122"/>
      <c r="J730" s="122"/>
      <c r="K730" s="118"/>
      <c r="L730" s="98"/>
      <c r="M730" s="123"/>
      <c r="N730" s="98"/>
      <c r="O730" s="123"/>
      <c r="P730" s="123"/>
      <c r="Q730" s="123"/>
      <c r="R730" s="123"/>
      <c r="S730" s="122"/>
      <c r="T730" s="98"/>
      <c r="U730" s="98"/>
      <c r="V730" s="98"/>
      <c r="W730" s="98"/>
      <c r="X730" s="98"/>
      <c r="Y730" s="98"/>
      <c r="Z730" s="98"/>
    </row>
    <row r="731" spans="1:26" ht="14.25" customHeight="1">
      <c r="A731" s="98"/>
      <c r="B731" s="120"/>
      <c r="C731" s="121"/>
      <c r="D731" s="98"/>
      <c r="E731" s="98"/>
      <c r="F731" s="98"/>
      <c r="G731" s="98"/>
      <c r="H731" s="122"/>
      <c r="I731" s="122"/>
      <c r="J731" s="122"/>
      <c r="K731" s="118"/>
      <c r="L731" s="98"/>
      <c r="M731" s="123"/>
      <c r="N731" s="98"/>
      <c r="O731" s="123"/>
      <c r="P731" s="123"/>
      <c r="Q731" s="123"/>
      <c r="R731" s="123"/>
      <c r="S731" s="122"/>
      <c r="T731" s="98"/>
      <c r="U731" s="98"/>
      <c r="V731" s="98"/>
      <c r="W731" s="98"/>
      <c r="X731" s="98"/>
      <c r="Y731" s="98"/>
      <c r="Z731" s="98"/>
    </row>
    <row r="732" spans="1:26" ht="14.25" customHeight="1">
      <c r="A732" s="98"/>
      <c r="B732" s="120"/>
      <c r="C732" s="121"/>
      <c r="D732" s="98"/>
      <c r="E732" s="98"/>
      <c r="F732" s="98"/>
      <c r="G732" s="98"/>
      <c r="H732" s="122"/>
      <c r="I732" s="122"/>
      <c r="J732" s="122"/>
      <c r="K732" s="118"/>
      <c r="L732" s="98"/>
      <c r="M732" s="123"/>
      <c r="N732" s="98"/>
      <c r="O732" s="123"/>
      <c r="P732" s="123"/>
      <c r="Q732" s="123"/>
      <c r="R732" s="123"/>
      <c r="S732" s="122"/>
      <c r="T732" s="98"/>
      <c r="U732" s="98"/>
      <c r="V732" s="98"/>
      <c r="W732" s="98"/>
      <c r="X732" s="98"/>
      <c r="Y732" s="98"/>
      <c r="Z732" s="98"/>
    </row>
    <row r="733" spans="1:26" ht="14.25" customHeight="1">
      <c r="A733" s="98"/>
      <c r="B733" s="120"/>
      <c r="C733" s="121"/>
      <c r="D733" s="98"/>
      <c r="E733" s="98"/>
      <c r="F733" s="98"/>
      <c r="G733" s="98"/>
      <c r="H733" s="122"/>
      <c r="I733" s="122"/>
      <c r="J733" s="122"/>
      <c r="K733" s="118"/>
      <c r="L733" s="98"/>
      <c r="M733" s="123"/>
      <c r="N733" s="98"/>
      <c r="O733" s="123"/>
      <c r="P733" s="123"/>
      <c r="Q733" s="123"/>
      <c r="R733" s="123"/>
      <c r="S733" s="122"/>
      <c r="T733" s="98"/>
      <c r="U733" s="98"/>
      <c r="V733" s="98"/>
      <c r="W733" s="98"/>
      <c r="X733" s="98"/>
      <c r="Y733" s="98"/>
      <c r="Z733" s="98"/>
    </row>
    <row r="734" spans="1:26" ht="14.25" customHeight="1">
      <c r="A734" s="98"/>
      <c r="B734" s="120"/>
      <c r="C734" s="121"/>
      <c r="D734" s="98"/>
      <c r="E734" s="98"/>
      <c r="F734" s="98"/>
      <c r="G734" s="98"/>
      <c r="H734" s="122"/>
      <c r="I734" s="122"/>
      <c r="J734" s="122"/>
      <c r="K734" s="118"/>
      <c r="L734" s="98"/>
      <c r="M734" s="123"/>
      <c r="N734" s="98"/>
      <c r="O734" s="123"/>
      <c r="P734" s="123"/>
      <c r="Q734" s="123"/>
      <c r="R734" s="123"/>
      <c r="S734" s="122"/>
      <c r="T734" s="98"/>
      <c r="U734" s="98"/>
      <c r="V734" s="98"/>
      <c r="W734" s="98"/>
      <c r="X734" s="98"/>
      <c r="Y734" s="98"/>
      <c r="Z734" s="98"/>
    </row>
    <row r="735" spans="1:26" ht="14.25" customHeight="1">
      <c r="A735" s="98"/>
      <c r="B735" s="120"/>
      <c r="C735" s="121"/>
      <c r="D735" s="98"/>
      <c r="E735" s="98"/>
      <c r="F735" s="98"/>
      <c r="G735" s="98"/>
      <c r="H735" s="122"/>
      <c r="I735" s="122"/>
      <c r="J735" s="122"/>
      <c r="K735" s="118"/>
      <c r="L735" s="98"/>
      <c r="M735" s="123"/>
      <c r="N735" s="98"/>
      <c r="O735" s="123"/>
      <c r="P735" s="123"/>
      <c r="Q735" s="123"/>
      <c r="R735" s="123"/>
      <c r="S735" s="122"/>
      <c r="T735" s="98"/>
      <c r="U735" s="98"/>
      <c r="V735" s="98"/>
      <c r="W735" s="98"/>
      <c r="X735" s="98"/>
      <c r="Y735" s="98"/>
      <c r="Z735" s="98"/>
    </row>
    <row r="736" spans="1:26" ht="14.25" customHeight="1">
      <c r="A736" s="98"/>
      <c r="B736" s="120"/>
      <c r="C736" s="121"/>
      <c r="D736" s="98"/>
      <c r="E736" s="98"/>
      <c r="F736" s="98"/>
      <c r="G736" s="98"/>
      <c r="H736" s="122"/>
      <c r="I736" s="122"/>
      <c r="J736" s="122"/>
      <c r="K736" s="118"/>
      <c r="L736" s="98"/>
      <c r="M736" s="123"/>
      <c r="N736" s="98"/>
      <c r="O736" s="123"/>
      <c r="P736" s="123"/>
      <c r="Q736" s="123"/>
      <c r="R736" s="123"/>
      <c r="S736" s="122"/>
      <c r="T736" s="98"/>
      <c r="U736" s="98"/>
      <c r="V736" s="98"/>
      <c r="W736" s="98"/>
      <c r="X736" s="98"/>
      <c r="Y736" s="98"/>
      <c r="Z736" s="98"/>
    </row>
    <row r="737" spans="1:26" ht="14.25" customHeight="1">
      <c r="A737" s="98"/>
      <c r="B737" s="120"/>
      <c r="C737" s="121"/>
      <c r="D737" s="98"/>
      <c r="E737" s="98"/>
      <c r="F737" s="98"/>
      <c r="G737" s="98"/>
      <c r="H737" s="122"/>
      <c r="I737" s="122"/>
      <c r="J737" s="122"/>
      <c r="K737" s="118"/>
      <c r="L737" s="98"/>
      <c r="M737" s="123"/>
      <c r="N737" s="98"/>
      <c r="O737" s="123"/>
      <c r="P737" s="123"/>
      <c r="Q737" s="123"/>
      <c r="R737" s="123"/>
      <c r="S737" s="122"/>
      <c r="T737" s="98"/>
      <c r="U737" s="98"/>
      <c r="V737" s="98"/>
      <c r="W737" s="98"/>
      <c r="X737" s="98"/>
      <c r="Y737" s="98"/>
      <c r="Z737" s="98"/>
    </row>
    <row r="738" spans="1:26" ht="14.25" customHeight="1">
      <c r="A738" s="98"/>
      <c r="B738" s="120"/>
      <c r="C738" s="121"/>
      <c r="D738" s="98"/>
      <c r="E738" s="98"/>
      <c r="F738" s="98"/>
      <c r="G738" s="98"/>
      <c r="H738" s="122"/>
      <c r="I738" s="122"/>
      <c r="J738" s="122"/>
      <c r="K738" s="118"/>
      <c r="L738" s="98"/>
      <c r="M738" s="123"/>
      <c r="N738" s="98"/>
      <c r="O738" s="123"/>
      <c r="P738" s="123"/>
      <c r="Q738" s="123"/>
      <c r="R738" s="123"/>
      <c r="S738" s="122"/>
      <c r="T738" s="98"/>
      <c r="U738" s="98"/>
      <c r="V738" s="98"/>
      <c r="W738" s="98"/>
      <c r="X738" s="98"/>
      <c r="Y738" s="98"/>
      <c r="Z738" s="98"/>
    </row>
    <row r="739" spans="1:26" ht="14.25" customHeight="1">
      <c r="A739" s="98"/>
      <c r="B739" s="120"/>
      <c r="C739" s="121"/>
      <c r="D739" s="98"/>
      <c r="E739" s="98"/>
      <c r="F739" s="98"/>
      <c r="G739" s="98"/>
      <c r="H739" s="122"/>
      <c r="I739" s="122"/>
      <c r="J739" s="122"/>
      <c r="K739" s="118"/>
      <c r="L739" s="98"/>
      <c r="M739" s="123"/>
      <c r="N739" s="98"/>
      <c r="O739" s="123"/>
      <c r="P739" s="123"/>
      <c r="Q739" s="123"/>
      <c r="R739" s="123"/>
      <c r="S739" s="122"/>
      <c r="T739" s="98"/>
      <c r="U739" s="98"/>
      <c r="V739" s="98"/>
      <c r="W739" s="98"/>
      <c r="X739" s="98"/>
      <c r="Y739" s="98"/>
      <c r="Z739" s="98"/>
    </row>
    <row r="740" spans="1:26" ht="14.25" customHeight="1">
      <c r="A740" s="98"/>
      <c r="B740" s="120"/>
      <c r="C740" s="121"/>
      <c r="D740" s="98"/>
      <c r="E740" s="98"/>
      <c r="F740" s="98"/>
      <c r="G740" s="98"/>
      <c r="H740" s="122"/>
      <c r="I740" s="122"/>
      <c r="J740" s="122"/>
      <c r="K740" s="118"/>
      <c r="L740" s="98"/>
      <c r="M740" s="123"/>
      <c r="N740" s="98"/>
      <c r="O740" s="123"/>
      <c r="P740" s="123"/>
      <c r="Q740" s="123"/>
      <c r="R740" s="123"/>
      <c r="S740" s="122"/>
      <c r="T740" s="98"/>
      <c r="U740" s="98"/>
      <c r="V740" s="98"/>
      <c r="W740" s="98"/>
      <c r="X740" s="98"/>
      <c r="Y740" s="98"/>
      <c r="Z740" s="98"/>
    </row>
    <row r="741" spans="1:26" ht="14.25" customHeight="1">
      <c r="A741" s="98"/>
      <c r="B741" s="120"/>
      <c r="C741" s="121"/>
      <c r="D741" s="98"/>
      <c r="E741" s="98"/>
      <c r="F741" s="98"/>
      <c r="G741" s="98"/>
      <c r="H741" s="122"/>
      <c r="I741" s="122"/>
      <c r="J741" s="122"/>
      <c r="K741" s="118"/>
      <c r="L741" s="98"/>
      <c r="M741" s="123"/>
      <c r="N741" s="98"/>
      <c r="O741" s="123"/>
      <c r="P741" s="123"/>
      <c r="Q741" s="123"/>
      <c r="R741" s="123"/>
      <c r="S741" s="122"/>
      <c r="T741" s="98"/>
      <c r="U741" s="98"/>
      <c r="V741" s="98"/>
      <c r="W741" s="98"/>
      <c r="X741" s="98"/>
      <c r="Y741" s="98"/>
      <c r="Z741" s="98"/>
    </row>
    <row r="742" spans="1:26" ht="14.25" customHeight="1">
      <c r="A742" s="98"/>
      <c r="B742" s="120"/>
      <c r="C742" s="121"/>
      <c r="D742" s="98"/>
      <c r="E742" s="98"/>
      <c r="F742" s="98"/>
      <c r="G742" s="98"/>
      <c r="H742" s="122"/>
      <c r="I742" s="122"/>
      <c r="J742" s="122"/>
      <c r="K742" s="118"/>
      <c r="L742" s="98"/>
      <c r="M742" s="123"/>
      <c r="N742" s="98"/>
      <c r="O742" s="123"/>
      <c r="P742" s="123"/>
      <c r="Q742" s="123"/>
      <c r="R742" s="123"/>
      <c r="S742" s="122"/>
      <c r="T742" s="98"/>
      <c r="U742" s="98"/>
      <c r="V742" s="98"/>
      <c r="W742" s="98"/>
      <c r="X742" s="98"/>
      <c r="Y742" s="98"/>
      <c r="Z742" s="98"/>
    </row>
    <row r="743" spans="1:26" ht="14.25" customHeight="1">
      <c r="A743" s="98"/>
      <c r="B743" s="120"/>
      <c r="C743" s="121"/>
      <c r="D743" s="98"/>
      <c r="E743" s="98"/>
      <c r="F743" s="98"/>
      <c r="G743" s="98"/>
      <c r="H743" s="122"/>
      <c r="I743" s="122"/>
      <c r="J743" s="122"/>
      <c r="K743" s="118"/>
      <c r="L743" s="98"/>
      <c r="M743" s="123"/>
      <c r="N743" s="98"/>
      <c r="O743" s="123"/>
      <c r="P743" s="123"/>
      <c r="Q743" s="123"/>
      <c r="R743" s="123"/>
      <c r="S743" s="122"/>
      <c r="T743" s="98"/>
      <c r="U743" s="98"/>
      <c r="V743" s="98"/>
      <c r="W743" s="98"/>
      <c r="X743" s="98"/>
      <c r="Y743" s="98"/>
      <c r="Z743" s="98"/>
    </row>
    <row r="744" spans="1:26" ht="14.25" customHeight="1">
      <c r="A744" s="98"/>
      <c r="B744" s="120"/>
      <c r="C744" s="121"/>
      <c r="D744" s="98"/>
      <c r="E744" s="98"/>
      <c r="F744" s="98"/>
      <c r="G744" s="98"/>
      <c r="H744" s="122"/>
      <c r="I744" s="122"/>
      <c r="J744" s="122"/>
      <c r="K744" s="118"/>
      <c r="L744" s="98"/>
      <c r="M744" s="123"/>
      <c r="N744" s="98"/>
      <c r="O744" s="123"/>
      <c r="P744" s="123"/>
      <c r="Q744" s="123"/>
      <c r="R744" s="123"/>
      <c r="S744" s="122"/>
      <c r="T744" s="98"/>
      <c r="U744" s="98"/>
      <c r="V744" s="98"/>
      <c r="W744" s="98"/>
      <c r="X744" s="98"/>
      <c r="Y744" s="98"/>
      <c r="Z744" s="98"/>
    </row>
    <row r="745" spans="1:26" ht="14.25" customHeight="1">
      <c r="A745" s="98"/>
      <c r="B745" s="120"/>
      <c r="C745" s="121"/>
      <c r="D745" s="98"/>
      <c r="E745" s="98"/>
      <c r="F745" s="98"/>
      <c r="G745" s="98"/>
      <c r="H745" s="122"/>
      <c r="I745" s="122"/>
      <c r="J745" s="122"/>
      <c r="K745" s="118"/>
      <c r="L745" s="98"/>
      <c r="M745" s="123"/>
      <c r="N745" s="98"/>
      <c r="O745" s="123"/>
      <c r="P745" s="123"/>
      <c r="Q745" s="123"/>
      <c r="R745" s="123"/>
      <c r="S745" s="122"/>
      <c r="T745" s="98"/>
      <c r="U745" s="98"/>
      <c r="V745" s="98"/>
      <c r="W745" s="98"/>
      <c r="X745" s="98"/>
      <c r="Y745" s="98"/>
      <c r="Z745" s="98"/>
    </row>
    <row r="746" spans="1:26" ht="14.25" customHeight="1">
      <c r="A746" s="98"/>
      <c r="B746" s="120"/>
      <c r="C746" s="121"/>
      <c r="D746" s="98"/>
      <c r="E746" s="98"/>
      <c r="F746" s="98"/>
      <c r="G746" s="98"/>
      <c r="H746" s="122"/>
      <c r="I746" s="122"/>
      <c r="J746" s="122"/>
      <c r="K746" s="118"/>
      <c r="L746" s="98"/>
      <c r="M746" s="123"/>
      <c r="N746" s="98"/>
      <c r="O746" s="123"/>
      <c r="P746" s="123"/>
      <c r="Q746" s="123"/>
      <c r="R746" s="123"/>
      <c r="S746" s="122"/>
      <c r="T746" s="98"/>
      <c r="U746" s="98"/>
      <c r="V746" s="98"/>
      <c r="W746" s="98"/>
      <c r="X746" s="98"/>
      <c r="Y746" s="98"/>
      <c r="Z746" s="98"/>
    </row>
    <row r="747" spans="1:26" ht="14.25" customHeight="1">
      <c r="A747" s="98"/>
      <c r="B747" s="120"/>
      <c r="C747" s="121"/>
      <c r="D747" s="98"/>
      <c r="E747" s="98"/>
      <c r="F747" s="98"/>
      <c r="G747" s="98"/>
      <c r="H747" s="122"/>
      <c r="I747" s="122"/>
      <c r="J747" s="122"/>
      <c r="K747" s="118"/>
      <c r="L747" s="98"/>
      <c r="M747" s="123"/>
      <c r="N747" s="98"/>
      <c r="O747" s="123"/>
      <c r="P747" s="123"/>
      <c r="Q747" s="123"/>
      <c r="R747" s="123"/>
      <c r="S747" s="122"/>
      <c r="T747" s="98"/>
      <c r="U747" s="98"/>
      <c r="V747" s="98"/>
      <c r="W747" s="98"/>
      <c r="X747" s="98"/>
      <c r="Y747" s="98"/>
      <c r="Z747" s="98"/>
    </row>
    <row r="748" spans="1:26" ht="14.25" customHeight="1">
      <c r="A748" s="98"/>
      <c r="B748" s="120"/>
      <c r="C748" s="121"/>
      <c r="D748" s="98"/>
      <c r="E748" s="98"/>
      <c r="F748" s="98"/>
      <c r="G748" s="98"/>
      <c r="H748" s="122"/>
      <c r="I748" s="122"/>
      <c r="J748" s="122"/>
      <c r="K748" s="118"/>
      <c r="L748" s="98"/>
      <c r="M748" s="123"/>
      <c r="N748" s="98"/>
      <c r="O748" s="123"/>
      <c r="P748" s="123"/>
      <c r="Q748" s="123"/>
      <c r="R748" s="123"/>
      <c r="S748" s="122"/>
      <c r="T748" s="98"/>
      <c r="U748" s="98"/>
      <c r="V748" s="98"/>
      <c r="W748" s="98"/>
      <c r="X748" s="98"/>
      <c r="Y748" s="98"/>
      <c r="Z748" s="98"/>
    </row>
    <row r="749" spans="1:26" ht="14.25" customHeight="1">
      <c r="A749" s="98"/>
      <c r="B749" s="120"/>
      <c r="C749" s="121"/>
      <c r="D749" s="98"/>
      <c r="E749" s="98"/>
      <c r="F749" s="98"/>
      <c r="G749" s="98"/>
      <c r="H749" s="122"/>
      <c r="I749" s="122"/>
      <c r="J749" s="122"/>
      <c r="K749" s="118"/>
      <c r="L749" s="98"/>
      <c r="M749" s="123"/>
      <c r="N749" s="98"/>
      <c r="O749" s="123"/>
      <c r="P749" s="123"/>
      <c r="Q749" s="123"/>
      <c r="R749" s="123"/>
      <c r="S749" s="122"/>
      <c r="T749" s="98"/>
      <c r="U749" s="98"/>
      <c r="V749" s="98"/>
      <c r="W749" s="98"/>
      <c r="X749" s="98"/>
      <c r="Y749" s="98"/>
      <c r="Z749" s="98"/>
    </row>
    <row r="750" spans="1:26" ht="14.25" customHeight="1">
      <c r="A750" s="98"/>
      <c r="B750" s="120"/>
      <c r="C750" s="121"/>
      <c r="D750" s="98"/>
      <c r="E750" s="98"/>
      <c r="F750" s="98"/>
      <c r="G750" s="98"/>
      <c r="H750" s="122"/>
      <c r="I750" s="122"/>
      <c r="J750" s="122"/>
      <c r="K750" s="118"/>
      <c r="L750" s="98"/>
      <c r="M750" s="123"/>
      <c r="N750" s="98"/>
      <c r="O750" s="123"/>
      <c r="P750" s="123"/>
      <c r="Q750" s="123"/>
      <c r="R750" s="123"/>
      <c r="S750" s="122"/>
      <c r="T750" s="98"/>
      <c r="U750" s="98"/>
      <c r="V750" s="98"/>
      <c r="W750" s="98"/>
      <c r="X750" s="98"/>
      <c r="Y750" s="98"/>
      <c r="Z750" s="98"/>
    </row>
    <row r="751" spans="1:26" ht="14.25" customHeight="1">
      <c r="A751" s="98"/>
      <c r="B751" s="120"/>
      <c r="C751" s="121"/>
      <c r="D751" s="98"/>
      <c r="E751" s="98"/>
      <c r="F751" s="98"/>
      <c r="G751" s="98"/>
      <c r="H751" s="122"/>
      <c r="I751" s="122"/>
      <c r="J751" s="122"/>
      <c r="K751" s="118"/>
      <c r="L751" s="98"/>
      <c r="M751" s="123"/>
      <c r="N751" s="98"/>
      <c r="O751" s="123"/>
      <c r="P751" s="123"/>
      <c r="Q751" s="123"/>
      <c r="R751" s="123"/>
      <c r="S751" s="122"/>
      <c r="T751" s="98"/>
      <c r="U751" s="98"/>
      <c r="V751" s="98"/>
      <c r="W751" s="98"/>
      <c r="X751" s="98"/>
      <c r="Y751" s="98"/>
      <c r="Z751" s="98"/>
    </row>
    <row r="752" spans="1:26" ht="14.25" customHeight="1">
      <c r="A752" s="98"/>
      <c r="B752" s="120"/>
      <c r="C752" s="121"/>
      <c r="D752" s="98"/>
      <c r="E752" s="98"/>
      <c r="F752" s="98"/>
      <c r="G752" s="98"/>
      <c r="H752" s="122"/>
      <c r="I752" s="122"/>
      <c r="J752" s="122"/>
      <c r="K752" s="118"/>
      <c r="L752" s="98"/>
      <c r="M752" s="123"/>
      <c r="N752" s="98"/>
      <c r="O752" s="123"/>
      <c r="P752" s="123"/>
      <c r="Q752" s="123"/>
      <c r="R752" s="123"/>
      <c r="S752" s="122"/>
      <c r="T752" s="98"/>
      <c r="U752" s="98"/>
      <c r="V752" s="98"/>
      <c r="W752" s="98"/>
      <c r="X752" s="98"/>
      <c r="Y752" s="98"/>
      <c r="Z752" s="98"/>
    </row>
    <row r="753" spans="1:26" ht="14.25" customHeight="1">
      <c r="A753" s="98"/>
      <c r="B753" s="120"/>
      <c r="C753" s="121"/>
      <c r="D753" s="98"/>
      <c r="E753" s="98"/>
      <c r="F753" s="98"/>
      <c r="G753" s="98"/>
      <c r="H753" s="122"/>
      <c r="I753" s="122"/>
      <c r="J753" s="122"/>
      <c r="K753" s="118"/>
      <c r="L753" s="98"/>
      <c r="M753" s="123"/>
      <c r="N753" s="98"/>
      <c r="O753" s="123"/>
      <c r="P753" s="123"/>
      <c r="Q753" s="123"/>
      <c r="R753" s="123"/>
      <c r="S753" s="122"/>
      <c r="T753" s="98"/>
      <c r="U753" s="98"/>
      <c r="V753" s="98"/>
      <c r="W753" s="98"/>
      <c r="X753" s="98"/>
      <c r="Y753" s="98"/>
      <c r="Z753" s="98"/>
    </row>
    <row r="754" spans="1:26" ht="14.25" customHeight="1">
      <c r="A754" s="98"/>
      <c r="B754" s="120"/>
      <c r="C754" s="121"/>
      <c r="D754" s="98"/>
      <c r="E754" s="98"/>
      <c r="F754" s="98"/>
      <c r="G754" s="98"/>
      <c r="H754" s="122"/>
      <c r="I754" s="122"/>
      <c r="J754" s="122"/>
      <c r="K754" s="118"/>
      <c r="L754" s="98"/>
      <c r="M754" s="123"/>
      <c r="N754" s="98"/>
      <c r="O754" s="123"/>
      <c r="P754" s="123"/>
      <c r="Q754" s="123"/>
      <c r="R754" s="123"/>
      <c r="S754" s="122"/>
      <c r="T754" s="98"/>
      <c r="U754" s="98"/>
      <c r="V754" s="98"/>
      <c r="W754" s="98"/>
      <c r="X754" s="98"/>
      <c r="Y754" s="98"/>
      <c r="Z754" s="98"/>
    </row>
    <row r="755" spans="1:26" ht="14.25" customHeight="1">
      <c r="A755" s="98"/>
      <c r="B755" s="120"/>
      <c r="C755" s="121"/>
      <c r="D755" s="98"/>
      <c r="E755" s="98"/>
      <c r="F755" s="98"/>
      <c r="G755" s="98"/>
      <c r="H755" s="122"/>
      <c r="I755" s="122"/>
      <c r="J755" s="122"/>
      <c r="K755" s="118"/>
      <c r="L755" s="98"/>
      <c r="M755" s="123"/>
      <c r="N755" s="98"/>
      <c r="O755" s="123"/>
      <c r="P755" s="123"/>
      <c r="Q755" s="123"/>
      <c r="R755" s="123"/>
      <c r="S755" s="122"/>
      <c r="T755" s="98"/>
      <c r="U755" s="98"/>
      <c r="V755" s="98"/>
      <c r="W755" s="98"/>
      <c r="X755" s="98"/>
      <c r="Y755" s="98"/>
      <c r="Z755" s="98"/>
    </row>
    <row r="756" spans="1:26" ht="14.25" customHeight="1">
      <c r="A756" s="98"/>
      <c r="B756" s="120"/>
      <c r="C756" s="121"/>
      <c r="D756" s="98"/>
      <c r="E756" s="98"/>
      <c r="F756" s="98"/>
      <c r="G756" s="98"/>
      <c r="H756" s="122"/>
      <c r="I756" s="122"/>
      <c r="J756" s="122"/>
      <c r="K756" s="118"/>
      <c r="L756" s="98"/>
      <c r="M756" s="123"/>
      <c r="N756" s="98"/>
      <c r="O756" s="123"/>
      <c r="P756" s="123"/>
      <c r="Q756" s="123"/>
      <c r="R756" s="123"/>
      <c r="S756" s="122"/>
      <c r="T756" s="98"/>
      <c r="U756" s="98"/>
      <c r="V756" s="98"/>
      <c r="W756" s="98"/>
      <c r="X756" s="98"/>
      <c r="Y756" s="98"/>
      <c r="Z756" s="98"/>
    </row>
    <row r="757" spans="1:26" ht="14.25" customHeight="1">
      <c r="A757" s="98"/>
      <c r="B757" s="120"/>
      <c r="C757" s="121"/>
      <c r="D757" s="98"/>
      <c r="E757" s="98"/>
      <c r="F757" s="98"/>
      <c r="G757" s="98"/>
      <c r="H757" s="122"/>
      <c r="I757" s="122"/>
      <c r="J757" s="122"/>
      <c r="K757" s="118"/>
      <c r="L757" s="98"/>
      <c r="M757" s="123"/>
      <c r="N757" s="98"/>
      <c r="O757" s="123"/>
      <c r="P757" s="123"/>
      <c r="Q757" s="123"/>
      <c r="R757" s="123"/>
      <c r="S757" s="122"/>
      <c r="T757" s="98"/>
      <c r="U757" s="98"/>
      <c r="V757" s="98"/>
      <c r="W757" s="98"/>
      <c r="X757" s="98"/>
      <c r="Y757" s="98"/>
      <c r="Z757" s="98"/>
    </row>
    <row r="758" spans="1:26" ht="14.25" customHeight="1">
      <c r="A758" s="98"/>
      <c r="B758" s="120"/>
      <c r="C758" s="121"/>
      <c r="D758" s="98"/>
      <c r="E758" s="98"/>
      <c r="F758" s="98"/>
      <c r="G758" s="98"/>
      <c r="H758" s="122"/>
      <c r="I758" s="122"/>
      <c r="J758" s="122"/>
      <c r="K758" s="118"/>
      <c r="L758" s="98"/>
      <c r="M758" s="123"/>
      <c r="N758" s="98"/>
      <c r="O758" s="123"/>
      <c r="P758" s="123"/>
      <c r="Q758" s="123"/>
      <c r="R758" s="123"/>
      <c r="S758" s="122"/>
      <c r="T758" s="98"/>
      <c r="U758" s="98"/>
      <c r="V758" s="98"/>
      <c r="W758" s="98"/>
      <c r="X758" s="98"/>
      <c r="Y758" s="98"/>
      <c r="Z758" s="98"/>
    </row>
    <row r="759" spans="1:26" ht="14.25" customHeight="1">
      <c r="A759" s="98"/>
      <c r="B759" s="120"/>
      <c r="C759" s="121"/>
      <c r="D759" s="98"/>
      <c r="E759" s="98"/>
      <c r="F759" s="98"/>
      <c r="G759" s="98"/>
      <c r="H759" s="122"/>
      <c r="I759" s="122"/>
      <c r="J759" s="122"/>
      <c r="K759" s="118"/>
      <c r="L759" s="98"/>
      <c r="M759" s="123"/>
      <c r="N759" s="98"/>
      <c r="O759" s="123"/>
      <c r="P759" s="123"/>
      <c r="Q759" s="123"/>
      <c r="R759" s="123"/>
      <c r="S759" s="122"/>
      <c r="T759" s="98"/>
      <c r="U759" s="98"/>
      <c r="V759" s="98"/>
      <c r="W759" s="98"/>
      <c r="X759" s="98"/>
      <c r="Y759" s="98"/>
      <c r="Z759" s="98"/>
    </row>
    <row r="760" spans="1:26" ht="14.25" customHeight="1">
      <c r="A760" s="98"/>
      <c r="B760" s="120"/>
      <c r="C760" s="121"/>
      <c r="D760" s="98"/>
      <c r="E760" s="98"/>
      <c r="F760" s="98"/>
      <c r="G760" s="98"/>
      <c r="H760" s="122"/>
      <c r="I760" s="122"/>
      <c r="J760" s="122"/>
      <c r="K760" s="118"/>
      <c r="L760" s="98"/>
      <c r="M760" s="123"/>
      <c r="N760" s="98"/>
      <c r="O760" s="123"/>
      <c r="P760" s="123"/>
      <c r="Q760" s="123"/>
      <c r="R760" s="123"/>
      <c r="S760" s="122"/>
      <c r="T760" s="98"/>
      <c r="U760" s="98"/>
      <c r="V760" s="98"/>
      <c r="W760" s="98"/>
      <c r="X760" s="98"/>
      <c r="Y760" s="98"/>
      <c r="Z760" s="98"/>
    </row>
    <row r="761" spans="1:26" ht="14.25" customHeight="1">
      <c r="A761" s="98"/>
      <c r="B761" s="120"/>
      <c r="C761" s="121"/>
      <c r="D761" s="98"/>
      <c r="E761" s="98"/>
      <c r="F761" s="98"/>
      <c r="G761" s="98"/>
      <c r="H761" s="122"/>
      <c r="I761" s="122"/>
      <c r="J761" s="122"/>
      <c r="K761" s="118"/>
      <c r="L761" s="98"/>
      <c r="M761" s="123"/>
      <c r="N761" s="98"/>
      <c r="O761" s="123"/>
      <c r="P761" s="123"/>
      <c r="Q761" s="123"/>
      <c r="R761" s="123"/>
      <c r="S761" s="122"/>
      <c r="T761" s="98"/>
      <c r="U761" s="98"/>
      <c r="V761" s="98"/>
      <c r="W761" s="98"/>
      <c r="X761" s="98"/>
      <c r="Y761" s="98"/>
      <c r="Z761" s="98"/>
    </row>
    <row r="762" spans="1:26" ht="14.25" customHeight="1">
      <c r="A762" s="98"/>
      <c r="B762" s="120"/>
      <c r="C762" s="121"/>
      <c r="D762" s="98"/>
      <c r="E762" s="98"/>
      <c r="F762" s="98"/>
      <c r="G762" s="98"/>
      <c r="H762" s="122"/>
      <c r="I762" s="122"/>
      <c r="J762" s="122"/>
      <c r="K762" s="118"/>
      <c r="L762" s="98"/>
      <c r="M762" s="123"/>
      <c r="N762" s="98"/>
      <c r="O762" s="123"/>
      <c r="P762" s="123"/>
      <c r="Q762" s="123"/>
      <c r="R762" s="123"/>
      <c r="S762" s="122"/>
      <c r="T762" s="98"/>
      <c r="U762" s="98"/>
      <c r="V762" s="98"/>
      <c r="W762" s="98"/>
      <c r="X762" s="98"/>
      <c r="Y762" s="98"/>
      <c r="Z762" s="98"/>
    </row>
    <row r="763" spans="1:26" ht="14.25" customHeight="1">
      <c r="A763" s="98"/>
      <c r="B763" s="120"/>
      <c r="C763" s="121"/>
      <c r="D763" s="98"/>
      <c r="E763" s="98"/>
      <c r="F763" s="98"/>
      <c r="G763" s="98"/>
      <c r="H763" s="122"/>
      <c r="I763" s="122"/>
      <c r="J763" s="122"/>
      <c r="K763" s="118"/>
      <c r="L763" s="98"/>
      <c r="M763" s="123"/>
      <c r="N763" s="98"/>
      <c r="O763" s="123"/>
      <c r="P763" s="123"/>
      <c r="Q763" s="123"/>
      <c r="R763" s="123"/>
      <c r="S763" s="122"/>
      <c r="T763" s="98"/>
      <c r="U763" s="98"/>
      <c r="V763" s="98"/>
      <c r="W763" s="98"/>
      <c r="X763" s="98"/>
      <c r="Y763" s="98"/>
      <c r="Z763" s="98"/>
    </row>
    <row r="764" spans="1:26" ht="14.25" customHeight="1">
      <c r="A764" s="98"/>
      <c r="B764" s="120"/>
      <c r="C764" s="121"/>
      <c r="D764" s="98"/>
      <c r="E764" s="98"/>
      <c r="F764" s="98"/>
      <c r="G764" s="98"/>
      <c r="H764" s="122"/>
      <c r="I764" s="122"/>
      <c r="J764" s="122"/>
      <c r="K764" s="118"/>
      <c r="L764" s="98"/>
      <c r="M764" s="123"/>
      <c r="N764" s="98"/>
      <c r="O764" s="123"/>
      <c r="P764" s="123"/>
      <c r="Q764" s="123"/>
      <c r="R764" s="123"/>
      <c r="S764" s="122"/>
      <c r="T764" s="98"/>
      <c r="U764" s="98"/>
      <c r="V764" s="98"/>
      <c r="W764" s="98"/>
      <c r="X764" s="98"/>
      <c r="Y764" s="98"/>
      <c r="Z764" s="98"/>
    </row>
    <row r="765" spans="1:26" ht="14.25" customHeight="1">
      <c r="A765" s="98"/>
      <c r="B765" s="120"/>
      <c r="C765" s="121"/>
      <c r="D765" s="98"/>
      <c r="E765" s="98"/>
      <c r="F765" s="98"/>
      <c r="G765" s="98"/>
      <c r="H765" s="122"/>
      <c r="I765" s="122"/>
      <c r="J765" s="122"/>
      <c r="K765" s="118"/>
      <c r="L765" s="98"/>
      <c r="M765" s="123"/>
      <c r="N765" s="98"/>
      <c r="O765" s="123"/>
      <c r="P765" s="123"/>
      <c r="Q765" s="123"/>
      <c r="R765" s="123"/>
      <c r="S765" s="122"/>
      <c r="T765" s="98"/>
      <c r="U765" s="98"/>
      <c r="V765" s="98"/>
      <c r="W765" s="98"/>
      <c r="X765" s="98"/>
      <c r="Y765" s="98"/>
      <c r="Z765" s="98"/>
    </row>
    <row r="766" spans="1:26" ht="14.25" customHeight="1">
      <c r="A766" s="98"/>
      <c r="B766" s="120"/>
      <c r="C766" s="121"/>
      <c r="D766" s="98"/>
      <c r="E766" s="98"/>
      <c r="F766" s="98"/>
      <c r="G766" s="98"/>
      <c r="H766" s="122"/>
      <c r="I766" s="122"/>
      <c r="J766" s="122"/>
      <c r="K766" s="118"/>
      <c r="L766" s="98"/>
      <c r="M766" s="123"/>
      <c r="N766" s="98"/>
      <c r="O766" s="123"/>
      <c r="P766" s="123"/>
      <c r="Q766" s="123"/>
      <c r="R766" s="123"/>
      <c r="S766" s="122"/>
      <c r="T766" s="98"/>
      <c r="U766" s="98"/>
      <c r="V766" s="98"/>
      <c r="W766" s="98"/>
      <c r="X766" s="98"/>
      <c r="Y766" s="98"/>
      <c r="Z766" s="98"/>
    </row>
    <row r="767" spans="1:26" ht="14.25" customHeight="1">
      <c r="A767" s="98"/>
      <c r="B767" s="120"/>
      <c r="C767" s="121"/>
      <c r="D767" s="98"/>
      <c r="E767" s="98"/>
      <c r="F767" s="98"/>
      <c r="G767" s="98"/>
      <c r="H767" s="122"/>
      <c r="I767" s="122"/>
      <c r="J767" s="122"/>
      <c r="K767" s="118"/>
      <c r="L767" s="98"/>
      <c r="M767" s="123"/>
      <c r="N767" s="98"/>
      <c r="O767" s="123"/>
      <c r="P767" s="123"/>
      <c r="Q767" s="123"/>
      <c r="R767" s="123"/>
      <c r="S767" s="122"/>
      <c r="T767" s="98"/>
      <c r="U767" s="98"/>
      <c r="V767" s="98"/>
      <c r="W767" s="98"/>
      <c r="X767" s="98"/>
      <c r="Y767" s="98"/>
      <c r="Z767" s="98"/>
    </row>
    <row r="768" spans="1:26" ht="14.25" customHeight="1">
      <c r="A768" s="98"/>
      <c r="B768" s="120"/>
      <c r="C768" s="121"/>
      <c r="D768" s="98"/>
      <c r="E768" s="98"/>
      <c r="F768" s="98"/>
      <c r="G768" s="98"/>
      <c r="H768" s="122"/>
      <c r="I768" s="122"/>
      <c r="J768" s="122"/>
      <c r="K768" s="118"/>
      <c r="L768" s="98"/>
      <c r="M768" s="123"/>
      <c r="N768" s="98"/>
      <c r="O768" s="123"/>
      <c r="P768" s="123"/>
      <c r="Q768" s="123"/>
      <c r="R768" s="123"/>
      <c r="S768" s="122"/>
      <c r="T768" s="98"/>
      <c r="U768" s="98"/>
      <c r="V768" s="98"/>
      <c r="W768" s="98"/>
      <c r="X768" s="98"/>
      <c r="Y768" s="98"/>
      <c r="Z768" s="98"/>
    </row>
    <row r="769" spans="1:26" ht="14.25" customHeight="1">
      <c r="A769" s="98"/>
      <c r="B769" s="120"/>
      <c r="C769" s="121"/>
      <c r="D769" s="98"/>
      <c r="E769" s="98"/>
      <c r="F769" s="98"/>
      <c r="G769" s="98"/>
      <c r="H769" s="122"/>
      <c r="I769" s="122"/>
      <c r="J769" s="122"/>
      <c r="K769" s="118"/>
      <c r="L769" s="98"/>
      <c r="M769" s="123"/>
      <c r="N769" s="98"/>
      <c r="O769" s="123"/>
      <c r="P769" s="123"/>
      <c r="Q769" s="123"/>
      <c r="R769" s="123"/>
      <c r="S769" s="122"/>
      <c r="T769" s="98"/>
      <c r="U769" s="98"/>
      <c r="V769" s="98"/>
      <c r="W769" s="98"/>
      <c r="X769" s="98"/>
      <c r="Y769" s="98"/>
      <c r="Z769" s="98"/>
    </row>
    <row r="770" spans="1:26" ht="14.25" customHeight="1">
      <c r="A770" s="98"/>
      <c r="B770" s="120"/>
      <c r="C770" s="121"/>
      <c r="D770" s="98"/>
      <c r="E770" s="98"/>
      <c r="F770" s="98"/>
      <c r="G770" s="98"/>
      <c r="H770" s="122"/>
      <c r="I770" s="122"/>
      <c r="J770" s="122"/>
      <c r="K770" s="118"/>
      <c r="L770" s="98"/>
      <c r="M770" s="123"/>
      <c r="N770" s="98"/>
      <c r="O770" s="123"/>
      <c r="P770" s="123"/>
      <c r="Q770" s="123"/>
      <c r="R770" s="123"/>
      <c r="S770" s="122"/>
      <c r="T770" s="98"/>
      <c r="U770" s="98"/>
      <c r="V770" s="98"/>
      <c r="W770" s="98"/>
      <c r="X770" s="98"/>
      <c r="Y770" s="98"/>
      <c r="Z770" s="98"/>
    </row>
    <row r="771" spans="1:26" ht="14.25" customHeight="1">
      <c r="A771" s="98"/>
      <c r="B771" s="120"/>
      <c r="C771" s="121"/>
      <c r="D771" s="98"/>
      <c r="E771" s="98"/>
      <c r="F771" s="98"/>
      <c r="G771" s="98"/>
      <c r="H771" s="122"/>
      <c r="I771" s="122"/>
      <c r="J771" s="122"/>
      <c r="K771" s="118"/>
      <c r="L771" s="98"/>
      <c r="M771" s="123"/>
      <c r="N771" s="98"/>
      <c r="O771" s="123"/>
      <c r="P771" s="123"/>
      <c r="Q771" s="123"/>
      <c r="R771" s="123"/>
      <c r="S771" s="122"/>
      <c r="T771" s="98"/>
      <c r="U771" s="98"/>
      <c r="V771" s="98"/>
      <c r="W771" s="98"/>
      <c r="X771" s="98"/>
      <c r="Y771" s="98"/>
      <c r="Z771" s="98"/>
    </row>
    <row r="772" spans="1:26" ht="14.25" customHeight="1">
      <c r="A772" s="98"/>
      <c r="B772" s="120"/>
      <c r="C772" s="121"/>
      <c r="D772" s="98"/>
      <c r="E772" s="98"/>
      <c r="F772" s="98"/>
      <c r="G772" s="98"/>
      <c r="H772" s="122"/>
      <c r="I772" s="122"/>
      <c r="J772" s="122"/>
      <c r="K772" s="118"/>
      <c r="L772" s="98"/>
      <c r="M772" s="123"/>
      <c r="N772" s="98"/>
      <c r="O772" s="123"/>
      <c r="P772" s="123"/>
      <c r="Q772" s="123"/>
      <c r="R772" s="123"/>
      <c r="S772" s="122"/>
      <c r="T772" s="98"/>
      <c r="U772" s="98"/>
      <c r="V772" s="98"/>
      <c r="W772" s="98"/>
      <c r="X772" s="98"/>
      <c r="Y772" s="98"/>
      <c r="Z772" s="98"/>
    </row>
    <row r="773" spans="1:26" ht="14.25" customHeight="1">
      <c r="A773" s="98"/>
      <c r="B773" s="120"/>
      <c r="C773" s="121"/>
      <c r="D773" s="98"/>
      <c r="E773" s="98"/>
      <c r="F773" s="98"/>
      <c r="G773" s="98"/>
      <c r="H773" s="122"/>
      <c r="I773" s="122"/>
      <c r="J773" s="122"/>
      <c r="K773" s="118"/>
      <c r="L773" s="98"/>
      <c r="M773" s="123"/>
      <c r="N773" s="98"/>
      <c r="O773" s="123"/>
      <c r="P773" s="123"/>
      <c r="Q773" s="123"/>
      <c r="R773" s="123"/>
      <c r="S773" s="122"/>
      <c r="T773" s="98"/>
      <c r="U773" s="98"/>
      <c r="V773" s="98"/>
      <c r="W773" s="98"/>
      <c r="X773" s="98"/>
      <c r="Y773" s="98"/>
      <c r="Z773" s="98"/>
    </row>
    <row r="774" spans="1:26" ht="14.25" customHeight="1">
      <c r="A774" s="98"/>
      <c r="B774" s="120"/>
      <c r="C774" s="121"/>
      <c r="D774" s="98"/>
      <c r="E774" s="98"/>
      <c r="F774" s="98"/>
      <c r="G774" s="98"/>
      <c r="H774" s="122"/>
      <c r="I774" s="122"/>
      <c r="J774" s="122"/>
      <c r="K774" s="118"/>
      <c r="L774" s="98"/>
      <c r="M774" s="123"/>
      <c r="N774" s="98"/>
      <c r="O774" s="123"/>
      <c r="P774" s="123"/>
      <c r="Q774" s="123"/>
      <c r="R774" s="123"/>
      <c r="S774" s="122"/>
      <c r="T774" s="98"/>
      <c r="U774" s="98"/>
      <c r="V774" s="98"/>
      <c r="W774" s="98"/>
      <c r="X774" s="98"/>
      <c r="Y774" s="98"/>
      <c r="Z774" s="98"/>
    </row>
    <row r="775" spans="1:26" ht="14.25" customHeight="1">
      <c r="A775" s="98"/>
      <c r="B775" s="120"/>
      <c r="C775" s="121"/>
      <c r="D775" s="98"/>
      <c r="E775" s="98"/>
      <c r="F775" s="98"/>
      <c r="G775" s="98"/>
      <c r="H775" s="122"/>
      <c r="I775" s="122"/>
      <c r="J775" s="122"/>
      <c r="K775" s="118"/>
      <c r="L775" s="98"/>
      <c r="M775" s="123"/>
      <c r="N775" s="98"/>
      <c r="O775" s="123"/>
      <c r="P775" s="123"/>
      <c r="Q775" s="123"/>
      <c r="R775" s="123"/>
      <c r="S775" s="122"/>
      <c r="T775" s="98"/>
      <c r="U775" s="98"/>
      <c r="V775" s="98"/>
      <c r="W775" s="98"/>
      <c r="X775" s="98"/>
      <c r="Y775" s="98"/>
      <c r="Z775" s="98"/>
    </row>
    <row r="776" spans="1:26" ht="14.25" customHeight="1">
      <c r="A776" s="98"/>
      <c r="B776" s="120"/>
      <c r="C776" s="121"/>
      <c r="D776" s="98"/>
      <c r="E776" s="98"/>
      <c r="F776" s="98"/>
      <c r="G776" s="98"/>
      <c r="H776" s="122"/>
      <c r="I776" s="122"/>
      <c r="J776" s="122"/>
      <c r="K776" s="118"/>
      <c r="L776" s="98"/>
      <c r="M776" s="123"/>
      <c r="N776" s="98"/>
      <c r="O776" s="123"/>
      <c r="P776" s="123"/>
      <c r="Q776" s="123"/>
      <c r="R776" s="123"/>
      <c r="S776" s="122"/>
      <c r="T776" s="98"/>
      <c r="U776" s="98"/>
      <c r="V776" s="98"/>
      <c r="W776" s="98"/>
      <c r="X776" s="98"/>
      <c r="Y776" s="98"/>
      <c r="Z776" s="98"/>
    </row>
    <row r="777" spans="1:26" ht="14.25" customHeight="1">
      <c r="A777" s="98"/>
      <c r="B777" s="120"/>
      <c r="C777" s="121"/>
      <c r="D777" s="98"/>
      <c r="E777" s="98"/>
      <c r="F777" s="98"/>
      <c r="G777" s="98"/>
      <c r="H777" s="122"/>
      <c r="I777" s="122"/>
      <c r="J777" s="122"/>
      <c r="K777" s="118"/>
      <c r="L777" s="98"/>
      <c r="M777" s="123"/>
      <c r="N777" s="98"/>
      <c r="O777" s="123"/>
      <c r="P777" s="123"/>
      <c r="Q777" s="123"/>
      <c r="R777" s="123"/>
      <c r="S777" s="122"/>
      <c r="T777" s="98"/>
      <c r="U777" s="98"/>
      <c r="V777" s="98"/>
      <c r="W777" s="98"/>
      <c r="X777" s="98"/>
      <c r="Y777" s="98"/>
      <c r="Z777" s="98"/>
    </row>
    <row r="778" spans="1:26" ht="14.25" customHeight="1">
      <c r="A778" s="98"/>
      <c r="B778" s="120"/>
      <c r="C778" s="121"/>
      <c r="D778" s="98"/>
      <c r="E778" s="98"/>
      <c r="F778" s="98"/>
      <c r="G778" s="98"/>
      <c r="H778" s="122"/>
      <c r="I778" s="122"/>
      <c r="J778" s="122"/>
      <c r="K778" s="118"/>
      <c r="L778" s="98"/>
      <c r="M778" s="123"/>
      <c r="N778" s="98"/>
      <c r="O778" s="123"/>
      <c r="P778" s="123"/>
      <c r="Q778" s="123"/>
      <c r="R778" s="123"/>
      <c r="S778" s="122"/>
      <c r="T778" s="98"/>
      <c r="U778" s="98"/>
      <c r="V778" s="98"/>
      <c r="W778" s="98"/>
      <c r="X778" s="98"/>
      <c r="Y778" s="98"/>
      <c r="Z778" s="98"/>
    </row>
    <row r="779" spans="1:26" ht="14.25" customHeight="1">
      <c r="A779" s="98"/>
      <c r="B779" s="120"/>
      <c r="C779" s="121"/>
      <c r="D779" s="98"/>
      <c r="E779" s="98"/>
      <c r="F779" s="98"/>
      <c r="G779" s="98"/>
      <c r="H779" s="122"/>
      <c r="I779" s="122"/>
      <c r="J779" s="122"/>
      <c r="K779" s="118"/>
      <c r="L779" s="98"/>
      <c r="M779" s="123"/>
      <c r="N779" s="98"/>
      <c r="O779" s="123"/>
      <c r="P779" s="123"/>
      <c r="Q779" s="123"/>
      <c r="R779" s="123"/>
      <c r="S779" s="122"/>
      <c r="T779" s="98"/>
      <c r="U779" s="98"/>
      <c r="V779" s="98"/>
      <c r="W779" s="98"/>
      <c r="X779" s="98"/>
      <c r="Y779" s="98"/>
      <c r="Z779" s="98"/>
    </row>
    <row r="780" spans="1:26" ht="14.25" customHeight="1">
      <c r="A780" s="98"/>
      <c r="B780" s="120"/>
      <c r="C780" s="121"/>
      <c r="D780" s="98"/>
      <c r="E780" s="98"/>
      <c r="F780" s="98"/>
      <c r="G780" s="98"/>
      <c r="H780" s="122"/>
      <c r="I780" s="122"/>
      <c r="J780" s="122"/>
      <c r="K780" s="118"/>
      <c r="L780" s="98"/>
      <c r="M780" s="123"/>
      <c r="N780" s="98"/>
      <c r="O780" s="123"/>
      <c r="P780" s="123"/>
      <c r="Q780" s="123"/>
      <c r="R780" s="123"/>
      <c r="S780" s="122"/>
      <c r="T780" s="98"/>
      <c r="U780" s="98"/>
      <c r="V780" s="98"/>
      <c r="W780" s="98"/>
      <c r="X780" s="98"/>
      <c r="Y780" s="98"/>
      <c r="Z780" s="98"/>
    </row>
    <row r="781" spans="1:26" ht="14.25" customHeight="1">
      <c r="A781" s="98"/>
      <c r="B781" s="120"/>
      <c r="C781" s="121"/>
      <c r="D781" s="98"/>
      <c r="E781" s="98"/>
      <c r="F781" s="98"/>
      <c r="G781" s="98"/>
      <c r="H781" s="122"/>
      <c r="I781" s="122"/>
      <c r="J781" s="122"/>
      <c r="K781" s="118"/>
      <c r="L781" s="98"/>
      <c r="M781" s="123"/>
      <c r="N781" s="98"/>
      <c r="O781" s="123"/>
      <c r="P781" s="123"/>
      <c r="Q781" s="123"/>
      <c r="R781" s="123"/>
      <c r="S781" s="122"/>
      <c r="T781" s="98"/>
      <c r="U781" s="98"/>
      <c r="V781" s="98"/>
      <c r="W781" s="98"/>
      <c r="X781" s="98"/>
      <c r="Y781" s="98"/>
      <c r="Z781" s="98"/>
    </row>
    <row r="782" spans="1:26" ht="14.25" customHeight="1">
      <c r="A782" s="98"/>
      <c r="B782" s="120"/>
      <c r="C782" s="121"/>
      <c r="D782" s="98"/>
      <c r="E782" s="98"/>
      <c r="F782" s="98"/>
      <c r="G782" s="98"/>
      <c r="H782" s="122"/>
      <c r="I782" s="122"/>
      <c r="J782" s="122"/>
      <c r="K782" s="118"/>
      <c r="L782" s="98"/>
      <c r="M782" s="123"/>
      <c r="N782" s="98"/>
      <c r="O782" s="123"/>
      <c r="P782" s="123"/>
      <c r="Q782" s="123"/>
      <c r="R782" s="123"/>
      <c r="S782" s="122"/>
      <c r="T782" s="98"/>
      <c r="U782" s="98"/>
      <c r="V782" s="98"/>
      <c r="W782" s="98"/>
      <c r="X782" s="98"/>
      <c r="Y782" s="98"/>
      <c r="Z782" s="98"/>
    </row>
    <row r="783" spans="1:26" ht="14.25" customHeight="1">
      <c r="A783" s="98"/>
      <c r="B783" s="120"/>
      <c r="C783" s="121"/>
      <c r="D783" s="98"/>
      <c r="E783" s="98"/>
      <c r="F783" s="98"/>
      <c r="G783" s="98"/>
      <c r="H783" s="122"/>
      <c r="I783" s="122"/>
      <c r="J783" s="122"/>
      <c r="K783" s="118"/>
      <c r="L783" s="98"/>
      <c r="M783" s="123"/>
      <c r="N783" s="98"/>
      <c r="O783" s="123"/>
      <c r="P783" s="123"/>
      <c r="Q783" s="123"/>
      <c r="R783" s="123"/>
      <c r="S783" s="122"/>
      <c r="T783" s="98"/>
      <c r="U783" s="98"/>
      <c r="V783" s="98"/>
      <c r="W783" s="98"/>
      <c r="X783" s="98"/>
      <c r="Y783" s="98"/>
      <c r="Z783" s="98"/>
    </row>
    <row r="784" spans="1:26" ht="14.25" customHeight="1">
      <c r="A784" s="98"/>
      <c r="B784" s="120"/>
      <c r="C784" s="121"/>
      <c r="D784" s="98"/>
      <c r="E784" s="98"/>
      <c r="F784" s="98"/>
      <c r="G784" s="98"/>
      <c r="H784" s="122"/>
      <c r="I784" s="122"/>
      <c r="J784" s="122"/>
      <c r="K784" s="118"/>
      <c r="L784" s="98"/>
      <c r="M784" s="123"/>
      <c r="N784" s="98"/>
      <c r="O784" s="123"/>
      <c r="P784" s="123"/>
      <c r="Q784" s="123"/>
      <c r="R784" s="123"/>
      <c r="S784" s="122"/>
      <c r="T784" s="98"/>
      <c r="U784" s="98"/>
      <c r="V784" s="98"/>
      <c r="W784" s="98"/>
      <c r="X784" s="98"/>
      <c r="Y784" s="98"/>
      <c r="Z784" s="98"/>
    </row>
    <row r="785" spans="1:26" ht="14.25" customHeight="1">
      <c r="A785" s="98"/>
      <c r="B785" s="120"/>
      <c r="C785" s="121"/>
      <c r="D785" s="98"/>
      <c r="E785" s="98"/>
      <c r="F785" s="98"/>
      <c r="G785" s="98"/>
      <c r="H785" s="122"/>
      <c r="I785" s="122"/>
      <c r="J785" s="122"/>
      <c r="K785" s="118"/>
      <c r="L785" s="98"/>
      <c r="M785" s="123"/>
      <c r="N785" s="98"/>
      <c r="O785" s="123"/>
      <c r="P785" s="123"/>
      <c r="Q785" s="123"/>
      <c r="R785" s="123"/>
      <c r="S785" s="122"/>
      <c r="T785" s="98"/>
      <c r="U785" s="98"/>
      <c r="V785" s="98"/>
      <c r="W785" s="98"/>
      <c r="X785" s="98"/>
      <c r="Y785" s="98"/>
      <c r="Z785" s="98"/>
    </row>
    <row r="786" spans="1:26" ht="14.25" customHeight="1">
      <c r="A786" s="98"/>
      <c r="B786" s="120"/>
      <c r="C786" s="121"/>
      <c r="D786" s="98"/>
      <c r="E786" s="98"/>
      <c r="F786" s="98"/>
      <c r="G786" s="98"/>
      <c r="H786" s="122"/>
      <c r="I786" s="122"/>
      <c r="J786" s="122"/>
      <c r="K786" s="118"/>
      <c r="L786" s="98"/>
      <c r="M786" s="123"/>
      <c r="N786" s="98"/>
      <c r="O786" s="123"/>
      <c r="P786" s="123"/>
      <c r="Q786" s="123"/>
      <c r="R786" s="123"/>
      <c r="S786" s="122"/>
      <c r="T786" s="98"/>
      <c r="U786" s="98"/>
      <c r="V786" s="98"/>
      <c r="W786" s="98"/>
      <c r="X786" s="98"/>
      <c r="Y786" s="98"/>
      <c r="Z786" s="98"/>
    </row>
    <row r="787" spans="1:26" ht="14.25" customHeight="1">
      <c r="A787" s="98"/>
      <c r="B787" s="120"/>
      <c r="C787" s="121"/>
      <c r="D787" s="98"/>
      <c r="E787" s="98"/>
      <c r="F787" s="98"/>
      <c r="G787" s="98"/>
      <c r="H787" s="122"/>
      <c r="I787" s="122"/>
      <c r="J787" s="122"/>
      <c r="K787" s="118"/>
      <c r="L787" s="98"/>
      <c r="M787" s="123"/>
      <c r="N787" s="98"/>
      <c r="O787" s="123"/>
      <c r="P787" s="123"/>
      <c r="Q787" s="123"/>
      <c r="R787" s="123"/>
      <c r="S787" s="122"/>
      <c r="T787" s="98"/>
      <c r="U787" s="98"/>
      <c r="V787" s="98"/>
      <c r="W787" s="98"/>
      <c r="X787" s="98"/>
      <c r="Y787" s="98"/>
      <c r="Z787" s="98"/>
    </row>
    <row r="788" spans="1:26" ht="14.25" customHeight="1">
      <c r="A788" s="98"/>
      <c r="B788" s="120"/>
      <c r="C788" s="121"/>
      <c r="D788" s="98"/>
      <c r="E788" s="98"/>
      <c r="F788" s="98"/>
      <c r="G788" s="98"/>
      <c r="H788" s="122"/>
      <c r="I788" s="122"/>
      <c r="J788" s="122"/>
      <c r="K788" s="118"/>
      <c r="L788" s="98"/>
      <c r="M788" s="123"/>
      <c r="N788" s="98"/>
      <c r="O788" s="123"/>
      <c r="P788" s="123"/>
      <c r="Q788" s="123"/>
      <c r="R788" s="123"/>
      <c r="S788" s="122"/>
      <c r="T788" s="98"/>
      <c r="U788" s="98"/>
      <c r="V788" s="98"/>
      <c r="W788" s="98"/>
      <c r="X788" s="98"/>
      <c r="Y788" s="98"/>
      <c r="Z788" s="98"/>
    </row>
    <row r="789" spans="1:26" ht="14.25" customHeight="1">
      <c r="A789" s="98"/>
      <c r="B789" s="120"/>
      <c r="C789" s="121"/>
      <c r="D789" s="98"/>
      <c r="E789" s="98"/>
      <c r="F789" s="98"/>
      <c r="G789" s="98"/>
      <c r="H789" s="122"/>
      <c r="I789" s="122"/>
      <c r="J789" s="122"/>
      <c r="K789" s="118"/>
      <c r="L789" s="98"/>
      <c r="M789" s="123"/>
      <c r="N789" s="98"/>
      <c r="O789" s="123"/>
      <c r="P789" s="123"/>
      <c r="Q789" s="123"/>
      <c r="R789" s="123"/>
      <c r="S789" s="122"/>
      <c r="T789" s="98"/>
      <c r="U789" s="98"/>
      <c r="V789" s="98"/>
      <c r="W789" s="98"/>
      <c r="X789" s="98"/>
      <c r="Y789" s="98"/>
      <c r="Z789" s="98"/>
    </row>
    <row r="790" spans="1:26" ht="14.25" customHeight="1">
      <c r="A790" s="98"/>
      <c r="B790" s="120"/>
      <c r="C790" s="121"/>
      <c r="D790" s="98"/>
      <c r="E790" s="98"/>
      <c r="F790" s="98"/>
      <c r="G790" s="98"/>
      <c r="H790" s="122"/>
      <c r="I790" s="122"/>
      <c r="J790" s="122"/>
      <c r="K790" s="118"/>
      <c r="L790" s="98"/>
      <c r="M790" s="123"/>
      <c r="N790" s="98"/>
      <c r="O790" s="123"/>
      <c r="P790" s="123"/>
      <c r="Q790" s="123"/>
      <c r="R790" s="123"/>
      <c r="S790" s="122"/>
      <c r="T790" s="98"/>
      <c r="U790" s="98"/>
      <c r="V790" s="98"/>
      <c r="W790" s="98"/>
      <c r="X790" s="98"/>
      <c r="Y790" s="98"/>
      <c r="Z790" s="98"/>
    </row>
    <row r="791" spans="1:26" ht="14.25" customHeight="1">
      <c r="A791" s="98"/>
      <c r="B791" s="120"/>
      <c r="C791" s="121"/>
      <c r="D791" s="98"/>
      <c r="E791" s="98"/>
      <c r="F791" s="98"/>
      <c r="G791" s="98"/>
      <c r="H791" s="122"/>
      <c r="I791" s="122"/>
      <c r="J791" s="122"/>
      <c r="K791" s="118"/>
      <c r="L791" s="98"/>
      <c r="M791" s="123"/>
      <c r="N791" s="98"/>
      <c r="O791" s="123"/>
      <c r="P791" s="123"/>
      <c r="Q791" s="123"/>
      <c r="R791" s="123"/>
      <c r="S791" s="122"/>
      <c r="T791" s="98"/>
      <c r="U791" s="98"/>
      <c r="V791" s="98"/>
      <c r="W791" s="98"/>
      <c r="X791" s="98"/>
      <c r="Y791" s="98"/>
      <c r="Z791" s="98"/>
    </row>
    <row r="792" spans="1:26" ht="14.25" customHeight="1">
      <c r="A792" s="98"/>
      <c r="B792" s="120"/>
      <c r="C792" s="121"/>
      <c r="D792" s="98"/>
      <c r="E792" s="98"/>
      <c r="F792" s="98"/>
      <c r="G792" s="98"/>
      <c r="H792" s="122"/>
      <c r="I792" s="122"/>
      <c r="J792" s="122"/>
      <c r="K792" s="118"/>
      <c r="L792" s="98"/>
      <c r="M792" s="123"/>
      <c r="N792" s="98"/>
      <c r="O792" s="123"/>
      <c r="P792" s="123"/>
      <c r="Q792" s="123"/>
      <c r="R792" s="123"/>
      <c r="S792" s="122"/>
      <c r="T792" s="98"/>
      <c r="U792" s="98"/>
      <c r="V792" s="98"/>
      <c r="W792" s="98"/>
      <c r="X792" s="98"/>
      <c r="Y792" s="98"/>
      <c r="Z792" s="98"/>
    </row>
    <row r="793" spans="1:26" ht="14.25" customHeight="1">
      <c r="A793" s="98"/>
      <c r="B793" s="120"/>
      <c r="C793" s="121"/>
      <c r="D793" s="98"/>
      <c r="E793" s="98"/>
      <c r="F793" s="98"/>
      <c r="G793" s="98"/>
      <c r="H793" s="122"/>
      <c r="I793" s="122"/>
      <c r="J793" s="122"/>
      <c r="K793" s="118"/>
      <c r="L793" s="98"/>
      <c r="M793" s="123"/>
      <c r="N793" s="98"/>
      <c r="O793" s="123"/>
      <c r="P793" s="123"/>
      <c r="Q793" s="123"/>
      <c r="R793" s="123"/>
      <c r="S793" s="122"/>
      <c r="T793" s="98"/>
      <c r="U793" s="98"/>
      <c r="V793" s="98"/>
      <c r="W793" s="98"/>
      <c r="X793" s="98"/>
      <c r="Y793" s="98"/>
      <c r="Z793" s="98"/>
    </row>
    <row r="794" spans="1:26" ht="14.25" customHeight="1">
      <c r="A794" s="98"/>
      <c r="B794" s="120"/>
      <c r="C794" s="121"/>
      <c r="D794" s="98"/>
      <c r="E794" s="98"/>
      <c r="F794" s="98"/>
      <c r="G794" s="98"/>
      <c r="H794" s="122"/>
      <c r="I794" s="122"/>
      <c r="J794" s="122"/>
      <c r="K794" s="118"/>
      <c r="L794" s="98"/>
      <c r="M794" s="123"/>
      <c r="N794" s="98"/>
      <c r="O794" s="123"/>
      <c r="P794" s="123"/>
      <c r="Q794" s="123"/>
      <c r="R794" s="123"/>
      <c r="S794" s="122"/>
      <c r="T794" s="98"/>
      <c r="U794" s="98"/>
      <c r="V794" s="98"/>
      <c r="W794" s="98"/>
      <c r="X794" s="98"/>
      <c r="Y794" s="98"/>
      <c r="Z794" s="98"/>
    </row>
    <row r="795" spans="1:26" ht="14.25" customHeight="1">
      <c r="A795" s="98"/>
      <c r="B795" s="120"/>
      <c r="C795" s="121"/>
      <c r="D795" s="98"/>
      <c r="E795" s="98"/>
      <c r="F795" s="98"/>
      <c r="G795" s="98"/>
      <c r="H795" s="122"/>
      <c r="I795" s="122"/>
      <c r="J795" s="122"/>
      <c r="K795" s="118"/>
      <c r="L795" s="98"/>
      <c r="M795" s="123"/>
      <c r="N795" s="98"/>
      <c r="O795" s="123"/>
      <c r="P795" s="123"/>
      <c r="Q795" s="123"/>
      <c r="R795" s="123"/>
      <c r="S795" s="122"/>
      <c r="T795" s="98"/>
      <c r="U795" s="98"/>
      <c r="V795" s="98"/>
      <c r="W795" s="98"/>
      <c r="X795" s="98"/>
      <c r="Y795" s="98"/>
      <c r="Z795" s="98"/>
    </row>
    <row r="796" spans="1:26" ht="14.25" customHeight="1">
      <c r="A796" s="98"/>
      <c r="B796" s="120"/>
      <c r="C796" s="121"/>
      <c r="D796" s="98"/>
      <c r="E796" s="98"/>
      <c r="F796" s="98"/>
      <c r="G796" s="98"/>
      <c r="H796" s="122"/>
      <c r="I796" s="122"/>
      <c r="J796" s="122"/>
      <c r="K796" s="118"/>
      <c r="L796" s="98"/>
      <c r="M796" s="123"/>
      <c r="N796" s="98"/>
      <c r="O796" s="123"/>
      <c r="P796" s="123"/>
      <c r="Q796" s="123"/>
      <c r="R796" s="123"/>
      <c r="S796" s="122"/>
      <c r="T796" s="98"/>
      <c r="U796" s="98"/>
      <c r="V796" s="98"/>
      <c r="W796" s="98"/>
      <c r="X796" s="98"/>
      <c r="Y796" s="98"/>
      <c r="Z796" s="98"/>
    </row>
    <row r="797" spans="1:26" ht="14.25" customHeight="1">
      <c r="A797" s="98"/>
      <c r="B797" s="120"/>
      <c r="C797" s="121"/>
      <c r="D797" s="98"/>
      <c r="E797" s="98"/>
      <c r="F797" s="98"/>
      <c r="G797" s="98"/>
      <c r="H797" s="122"/>
      <c r="I797" s="122"/>
      <c r="J797" s="122"/>
      <c r="K797" s="118"/>
      <c r="L797" s="98"/>
      <c r="M797" s="123"/>
      <c r="N797" s="98"/>
      <c r="O797" s="123"/>
      <c r="P797" s="123"/>
      <c r="Q797" s="123"/>
      <c r="R797" s="123"/>
      <c r="S797" s="122"/>
      <c r="T797" s="98"/>
      <c r="U797" s="98"/>
      <c r="V797" s="98"/>
      <c r="W797" s="98"/>
      <c r="X797" s="98"/>
      <c r="Y797" s="98"/>
      <c r="Z797" s="98"/>
    </row>
    <row r="798" spans="1:26" ht="14.25" customHeight="1">
      <c r="A798" s="98"/>
      <c r="B798" s="120"/>
      <c r="C798" s="121"/>
      <c r="D798" s="98"/>
      <c r="E798" s="98"/>
      <c r="F798" s="98"/>
      <c r="G798" s="98"/>
      <c r="H798" s="122"/>
      <c r="I798" s="122"/>
      <c r="J798" s="122"/>
      <c r="K798" s="118"/>
      <c r="L798" s="98"/>
      <c r="M798" s="123"/>
      <c r="N798" s="98"/>
      <c r="O798" s="123"/>
      <c r="P798" s="123"/>
      <c r="Q798" s="123"/>
      <c r="R798" s="123"/>
      <c r="S798" s="122"/>
      <c r="T798" s="98"/>
      <c r="U798" s="98"/>
      <c r="V798" s="98"/>
      <c r="W798" s="98"/>
      <c r="X798" s="98"/>
      <c r="Y798" s="98"/>
      <c r="Z798" s="98"/>
    </row>
    <row r="799" spans="1:26" ht="14.25" customHeight="1">
      <c r="A799" s="98"/>
      <c r="B799" s="120"/>
      <c r="C799" s="121"/>
      <c r="D799" s="98"/>
      <c r="E799" s="98"/>
      <c r="F799" s="98"/>
      <c r="G799" s="98"/>
      <c r="H799" s="122"/>
      <c r="I799" s="122"/>
      <c r="J799" s="122"/>
      <c r="K799" s="118"/>
      <c r="L799" s="98"/>
      <c r="M799" s="123"/>
      <c r="N799" s="98"/>
      <c r="O799" s="123"/>
      <c r="P799" s="123"/>
      <c r="Q799" s="123"/>
      <c r="R799" s="123"/>
      <c r="S799" s="122"/>
      <c r="T799" s="98"/>
      <c r="U799" s="98"/>
      <c r="V799" s="98"/>
      <c r="W799" s="98"/>
      <c r="X799" s="98"/>
      <c r="Y799" s="98"/>
      <c r="Z799" s="98"/>
    </row>
    <row r="800" spans="1:26" ht="14.25" customHeight="1">
      <c r="A800" s="98"/>
      <c r="B800" s="120"/>
      <c r="C800" s="121"/>
      <c r="D800" s="98"/>
      <c r="E800" s="98"/>
      <c r="F800" s="98"/>
      <c r="G800" s="98"/>
      <c r="H800" s="122"/>
      <c r="I800" s="122"/>
      <c r="J800" s="122"/>
      <c r="K800" s="118"/>
      <c r="L800" s="98"/>
      <c r="M800" s="123"/>
      <c r="N800" s="98"/>
      <c r="O800" s="123"/>
      <c r="P800" s="123"/>
      <c r="Q800" s="123"/>
      <c r="R800" s="123"/>
      <c r="S800" s="122"/>
      <c r="T800" s="98"/>
      <c r="U800" s="98"/>
      <c r="V800" s="98"/>
      <c r="W800" s="98"/>
      <c r="X800" s="98"/>
      <c r="Y800" s="98"/>
      <c r="Z800" s="98"/>
    </row>
    <row r="801" spans="1:26" ht="14.25" customHeight="1">
      <c r="A801" s="98"/>
      <c r="B801" s="120"/>
      <c r="C801" s="121"/>
      <c r="D801" s="98"/>
      <c r="E801" s="98"/>
      <c r="F801" s="98"/>
      <c r="G801" s="98"/>
      <c r="H801" s="122"/>
      <c r="I801" s="122"/>
      <c r="J801" s="122"/>
      <c r="K801" s="118"/>
      <c r="L801" s="98"/>
      <c r="M801" s="123"/>
      <c r="N801" s="98"/>
      <c r="O801" s="123"/>
      <c r="P801" s="123"/>
      <c r="Q801" s="123"/>
      <c r="R801" s="123"/>
      <c r="S801" s="122"/>
      <c r="T801" s="98"/>
      <c r="U801" s="98"/>
      <c r="V801" s="98"/>
      <c r="W801" s="98"/>
      <c r="X801" s="98"/>
      <c r="Y801" s="98"/>
      <c r="Z801" s="98"/>
    </row>
    <row r="802" spans="1:26" ht="14.25" customHeight="1">
      <c r="A802" s="98"/>
      <c r="B802" s="120"/>
      <c r="C802" s="121"/>
      <c r="D802" s="98"/>
      <c r="E802" s="98"/>
      <c r="F802" s="98"/>
      <c r="G802" s="98"/>
      <c r="H802" s="122"/>
      <c r="I802" s="122"/>
      <c r="J802" s="122"/>
      <c r="K802" s="118"/>
      <c r="L802" s="98"/>
      <c r="M802" s="123"/>
      <c r="N802" s="98"/>
      <c r="O802" s="123"/>
      <c r="P802" s="123"/>
      <c r="Q802" s="123"/>
      <c r="R802" s="123"/>
      <c r="S802" s="122"/>
      <c r="T802" s="98"/>
      <c r="U802" s="98"/>
      <c r="V802" s="98"/>
      <c r="W802" s="98"/>
      <c r="X802" s="98"/>
      <c r="Y802" s="98"/>
      <c r="Z802" s="98"/>
    </row>
    <row r="803" spans="1:26" ht="14.25" customHeight="1">
      <c r="A803" s="98"/>
      <c r="B803" s="120"/>
      <c r="C803" s="121"/>
      <c r="D803" s="98"/>
      <c r="E803" s="98"/>
      <c r="F803" s="98"/>
      <c r="G803" s="98"/>
      <c r="H803" s="122"/>
      <c r="I803" s="122"/>
      <c r="J803" s="122"/>
      <c r="K803" s="118"/>
      <c r="L803" s="98"/>
      <c r="M803" s="123"/>
      <c r="N803" s="98"/>
      <c r="O803" s="123"/>
      <c r="P803" s="123"/>
      <c r="Q803" s="123"/>
      <c r="R803" s="123"/>
      <c r="S803" s="122"/>
      <c r="T803" s="98"/>
      <c r="U803" s="98"/>
      <c r="V803" s="98"/>
      <c r="W803" s="98"/>
      <c r="X803" s="98"/>
      <c r="Y803" s="98"/>
      <c r="Z803" s="98"/>
    </row>
    <row r="804" spans="1:26" ht="14.25" customHeight="1">
      <c r="A804" s="98"/>
      <c r="B804" s="120"/>
      <c r="C804" s="121"/>
      <c r="D804" s="98"/>
      <c r="E804" s="98"/>
      <c r="F804" s="98"/>
      <c r="G804" s="98"/>
      <c r="H804" s="122"/>
      <c r="I804" s="122"/>
      <c r="J804" s="122"/>
      <c r="K804" s="118"/>
      <c r="L804" s="98"/>
      <c r="M804" s="123"/>
      <c r="N804" s="98"/>
      <c r="O804" s="123"/>
      <c r="P804" s="123"/>
      <c r="Q804" s="123"/>
      <c r="R804" s="123"/>
      <c r="S804" s="122"/>
      <c r="T804" s="98"/>
      <c r="U804" s="98"/>
      <c r="V804" s="98"/>
      <c r="W804" s="98"/>
      <c r="X804" s="98"/>
      <c r="Y804" s="98"/>
      <c r="Z804" s="98"/>
    </row>
    <row r="805" spans="1:26" ht="14.25" customHeight="1">
      <c r="A805" s="98"/>
      <c r="B805" s="120"/>
      <c r="C805" s="121"/>
      <c r="D805" s="98"/>
      <c r="E805" s="98"/>
      <c r="F805" s="98"/>
      <c r="G805" s="98"/>
      <c r="H805" s="122"/>
      <c r="I805" s="122"/>
      <c r="J805" s="122"/>
      <c r="K805" s="118"/>
      <c r="L805" s="98"/>
      <c r="M805" s="123"/>
      <c r="N805" s="98"/>
      <c r="O805" s="123"/>
      <c r="P805" s="123"/>
      <c r="Q805" s="123"/>
      <c r="R805" s="123"/>
      <c r="S805" s="122"/>
      <c r="T805" s="98"/>
      <c r="U805" s="98"/>
      <c r="V805" s="98"/>
      <c r="W805" s="98"/>
      <c r="X805" s="98"/>
      <c r="Y805" s="98"/>
      <c r="Z805" s="98"/>
    </row>
    <row r="806" spans="1:26" ht="14.25" customHeight="1">
      <c r="A806" s="98"/>
      <c r="B806" s="120"/>
      <c r="C806" s="121"/>
      <c r="D806" s="98"/>
      <c r="E806" s="98"/>
      <c r="F806" s="98"/>
      <c r="G806" s="98"/>
      <c r="H806" s="122"/>
      <c r="I806" s="122"/>
      <c r="J806" s="122"/>
      <c r="K806" s="118"/>
      <c r="L806" s="98"/>
      <c r="M806" s="123"/>
      <c r="N806" s="98"/>
      <c r="O806" s="123"/>
      <c r="P806" s="123"/>
      <c r="Q806" s="123"/>
      <c r="R806" s="123"/>
      <c r="S806" s="122"/>
      <c r="T806" s="98"/>
      <c r="U806" s="98"/>
      <c r="V806" s="98"/>
      <c r="W806" s="98"/>
      <c r="X806" s="98"/>
      <c r="Y806" s="98"/>
      <c r="Z806" s="98"/>
    </row>
    <row r="807" spans="1:26" ht="14.25" customHeight="1">
      <c r="A807" s="98"/>
      <c r="B807" s="120"/>
      <c r="C807" s="121"/>
      <c r="D807" s="98"/>
      <c r="E807" s="98"/>
      <c r="F807" s="98"/>
      <c r="G807" s="98"/>
      <c r="H807" s="122"/>
      <c r="I807" s="122"/>
      <c r="J807" s="122"/>
      <c r="K807" s="118"/>
      <c r="L807" s="98"/>
      <c r="M807" s="123"/>
      <c r="N807" s="98"/>
      <c r="O807" s="123"/>
      <c r="P807" s="123"/>
      <c r="Q807" s="123"/>
      <c r="R807" s="123"/>
      <c r="S807" s="122"/>
      <c r="T807" s="98"/>
      <c r="U807" s="98"/>
      <c r="V807" s="98"/>
      <c r="W807" s="98"/>
      <c r="X807" s="98"/>
      <c r="Y807" s="98"/>
      <c r="Z807" s="98"/>
    </row>
    <row r="808" spans="1:26" ht="14.25" customHeight="1">
      <c r="A808" s="98"/>
      <c r="B808" s="120"/>
      <c r="C808" s="121"/>
      <c r="D808" s="98"/>
      <c r="E808" s="98"/>
      <c r="F808" s="98"/>
      <c r="G808" s="98"/>
      <c r="H808" s="122"/>
      <c r="I808" s="122"/>
      <c r="J808" s="122"/>
      <c r="K808" s="118"/>
      <c r="L808" s="98"/>
      <c r="M808" s="123"/>
      <c r="N808" s="98"/>
      <c r="O808" s="123"/>
      <c r="P808" s="123"/>
      <c r="Q808" s="123"/>
      <c r="R808" s="123"/>
      <c r="S808" s="122"/>
      <c r="T808" s="98"/>
      <c r="U808" s="98"/>
      <c r="V808" s="98"/>
      <c r="W808" s="98"/>
      <c r="X808" s="98"/>
      <c r="Y808" s="98"/>
      <c r="Z808" s="98"/>
    </row>
    <row r="809" spans="1:26" ht="14.25" customHeight="1">
      <c r="A809" s="98"/>
      <c r="B809" s="120"/>
      <c r="C809" s="121"/>
      <c r="D809" s="98"/>
      <c r="E809" s="98"/>
      <c r="F809" s="98"/>
      <c r="G809" s="98"/>
      <c r="H809" s="122"/>
      <c r="I809" s="122"/>
      <c r="J809" s="122"/>
      <c r="K809" s="118"/>
      <c r="L809" s="98"/>
      <c r="M809" s="123"/>
      <c r="N809" s="98"/>
      <c r="O809" s="123"/>
      <c r="P809" s="123"/>
      <c r="Q809" s="123"/>
      <c r="R809" s="123"/>
      <c r="S809" s="122"/>
      <c r="T809" s="98"/>
      <c r="U809" s="98"/>
      <c r="V809" s="98"/>
      <c r="W809" s="98"/>
      <c r="X809" s="98"/>
      <c r="Y809" s="98"/>
      <c r="Z809" s="98"/>
    </row>
    <row r="810" spans="1:26" ht="14.25" customHeight="1">
      <c r="A810" s="98"/>
      <c r="B810" s="120"/>
      <c r="C810" s="121"/>
      <c r="D810" s="98"/>
      <c r="E810" s="98"/>
      <c r="F810" s="98"/>
      <c r="G810" s="98"/>
      <c r="H810" s="122"/>
      <c r="I810" s="122"/>
      <c r="J810" s="122"/>
      <c r="K810" s="118"/>
      <c r="L810" s="98"/>
      <c r="M810" s="123"/>
      <c r="N810" s="98"/>
      <c r="O810" s="123"/>
      <c r="P810" s="123"/>
      <c r="Q810" s="123"/>
      <c r="R810" s="123"/>
      <c r="S810" s="122"/>
      <c r="T810" s="98"/>
      <c r="U810" s="98"/>
      <c r="V810" s="98"/>
      <c r="W810" s="98"/>
      <c r="X810" s="98"/>
      <c r="Y810" s="98"/>
      <c r="Z810" s="98"/>
    </row>
    <row r="811" spans="1:26" ht="14.25" customHeight="1">
      <c r="A811" s="98"/>
      <c r="B811" s="120"/>
      <c r="C811" s="121"/>
      <c r="D811" s="98"/>
      <c r="E811" s="98"/>
      <c r="F811" s="98"/>
      <c r="G811" s="98"/>
      <c r="H811" s="122"/>
      <c r="I811" s="122"/>
      <c r="J811" s="122"/>
      <c r="K811" s="118"/>
      <c r="L811" s="98"/>
      <c r="M811" s="123"/>
      <c r="N811" s="98"/>
      <c r="O811" s="123"/>
      <c r="P811" s="123"/>
      <c r="Q811" s="123"/>
      <c r="R811" s="123"/>
      <c r="S811" s="122"/>
      <c r="T811" s="98"/>
      <c r="U811" s="98"/>
      <c r="V811" s="98"/>
      <c r="W811" s="98"/>
      <c r="X811" s="98"/>
      <c r="Y811" s="98"/>
      <c r="Z811" s="98"/>
    </row>
    <row r="812" spans="1:26" ht="14.25" customHeight="1">
      <c r="A812" s="98"/>
      <c r="B812" s="120"/>
      <c r="C812" s="121"/>
      <c r="D812" s="98"/>
      <c r="E812" s="98"/>
      <c r="F812" s="98"/>
      <c r="G812" s="98"/>
      <c r="H812" s="122"/>
      <c r="I812" s="122"/>
      <c r="J812" s="122"/>
      <c r="K812" s="118"/>
      <c r="L812" s="98"/>
      <c r="M812" s="123"/>
      <c r="N812" s="98"/>
      <c r="O812" s="123"/>
      <c r="P812" s="123"/>
      <c r="Q812" s="123"/>
      <c r="R812" s="123"/>
      <c r="S812" s="122"/>
      <c r="T812" s="98"/>
      <c r="U812" s="98"/>
      <c r="V812" s="98"/>
      <c r="W812" s="98"/>
      <c r="X812" s="98"/>
      <c r="Y812" s="98"/>
      <c r="Z812" s="98"/>
    </row>
    <row r="813" spans="1:26" ht="14.25" customHeight="1">
      <c r="A813" s="98"/>
      <c r="B813" s="120"/>
      <c r="C813" s="121"/>
      <c r="D813" s="98"/>
      <c r="E813" s="98"/>
      <c r="F813" s="98"/>
      <c r="G813" s="98"/>
      <c r="H813" s="122"/>
      <c r="I813" s="122"/>
      <c r="J813" s="122"/>
      <c r="K813" s="118"/>
      <c r="L813" s="98"/>
      <c r="M813" s="123"/>
      <c r="N813" s="98"/>
      <c r="O813" s="123"/>
      <c r="P813" s="123"/>
      <c r="Q813" s="123"/>
      <c r="R813" s="123"/>
      <c r="S813" s="122"/>
      <c r="T813" s="98"/>
      <c r="U813" s="98"/>
      <c r="V813" s="98"/>
      <c r="W813" s="98"/>
      <c r="X813" s="98"/>
      <c r="Y813" s="98"/>
      <c r="Z813" s="98"/>
    </row>
    <row r="814" spans="1:26" ht="14.25" customHeight="1">
      <c r="A814" s="98"/>
      <c r="B814" s="120"/>
      <c r="C814" s="121"/>
      <c r="D814" s="98"/>
      <c r="E814" s="98"/>
      <c r="F814" s="98"/>
      <c r="G814" s="98"/>
      <c r="H814" s="122"/>
      <c r="I814" s="122"/>
      <c r="J814" s="122"/>
      <c r="K814" s="118"/>
      <c r="L814" s="98"/>
      <c r="M814" s="123"/>
      <c r="N814" s="98"/>
      <c r="O814" s="123"/>
      <c r="P814" s="123"/>
      <c r="Q814" s="123"/>
      <c r="R814" s="123"/>
      <c r="S814" s="122"/>
      <c r="T814" s="98"/>
      <c r="U814" s="98"/>
      <c r="V814" s="98"/>
      <c r="W814" s="98"/>
      <c r="X814" s="98"/>
      <c r="Y814" s="98"/>
      <c r="Z814" s="98"/>
    </row>
    <row r="815" spans="1:26" ht="14.25" customHeight="1">
      <c r="A815" s="98"/>
      <c r="B815" s="120"/>
      <c r="C815" s="121"/>
      <c r="D815" s="98"/>
      <c r="E815" s="98"/>
      <c r="F815" s="98"/>
      <c r="G815" s="98"/>
      <c r="H815" s="122"/>
      <c r="I815" s="122"/>
      <c r="J815" s="122"/>
      <c r="K815" s="118"/>
      <c r="L815" s="98"/>
      <c r="M815" s="123"/>
      <c r="N815" s="98"/>
      <c r="O815" s="123"/>
      <c r="P815" s="123"/>
      <c r="Q815" s="123"/>
      <c r="R815" s="123"/>
      <c r="S815" s="122"/>
      <c r="T815" s="98"/>
      <c r="U815" s="98"/>
      <c r="V815" s="98"/>
      <c r="W815" s="98"/>
      <c r="X815" s="98"/>
      <c r="Y815" s="98"/>
      <c r="Z815" s="98"/>
    </row>
    <row r="816" spans="1:26" ht="14.25" customHeight="1">
      <c r="A816" s="98"/>
      <c r="B816" s="120"/>
      <c r="C816" s="121"/>
      <c r="D816" s="98"/>
      <c r="E816" s="98"/>
      <c r="F816" s="98"/>
      <c r="G816" s="98"/>
      <c r="H816" s="122"/>
      <c r="I816" s="122"/>
      <c r="J816" s="122"/>
      <c r="K816" s="118"/>
      <c r="L816" s="98"/>
      <c r="M816" s="123"/>
      <c r="N816" s="98"/>
      <c r="O816" s="123"/>
      <c r="P816" s="123"/>
      <c r="Q816" s="123"/>
      <c r="R816" s="123"/>
      <c r="S816" s="122"/>
      <c r="T816" s="98"/>
      <c r="U816" s="98"/>
      <c r="V816" s="98"/>
      <c r="W816" s="98"/>
      <c r="X816" s="98"/>
      <c r="Y816" s="98"/>
      <c r="Z816" s="98"/>
    </row>
    <row r="817" spans="1:26" ht="14.25" customHeight="1">
      <c r="A817" s="98"/>
      <c r="B817" s="120"/>
      <c r="C817" s="121"/>
      <c r="D817" s="98"/>
      <c r="E817" s="98"/>
      <c r="F817" s="98"/>
      <c r="G817" s="98"/>
      <c r="H817" s="122"/>
      <c r="I817" s="122"/>
      <c r="J817" s="122"/>
      <c r="K817" s="118"/>
      <c r="L817" s="98"/>
      <c r="M817" s="123"/>
      <c r="N817" s="98"/>
      <c r="O817" s="123"/>
      <c r="P817" s="123"/>
      <c r="Q817" s="123"/>
      <c r="R817" s="123"/>
      <c r="S817" s="122"/>
      <c r="T817" s="98"/>
      <c r="U817" s="98"/>
      <c r="V817" s="98"/>
      <c r="W817" s="98"/>
      <c r="X817" s="98"/>
      <c r="Y817" s="98"/>
      <c r="Z817" s="98"/>
    </row>
    <row r="818" spans="1:26" ht="14.25" customHeight="1">
      <c r="A818" s="98"/>
      <c r="B818" s="120"/>
      <c r="C818" s="121"/>
      <c r="D818" s="98"/>
      <c r="E818" s="98"/>
      <c r="F818" s="98"/>
      <c r="G818" s="98"/>
      <c r="H818" s="122"/>
      <c r="I818" s="122"/>
      <c r="J818" s="122"/>
      <c r="K818" s="118"/>
      <c r="L818" s="98"/>
      <c r="M818" s="123"/>
      <c r="N818" s="98"/>
      <c r="O818" s="123"/>
      <c r="P818" s="123"/>
      <c r="Q818" s="123"/>
      <c r="R818" s="123"/>
      <c r="S818" s="122"/>
      <c r="T818" s="98"/>
      <c r="U818" s="98"/>
      <c r="V818" s="98"/>
      <c r="W818" s="98"/>
      <c r="X818" s="98"/>
      <c r="Y818" s="98"/>
      <c r="Z818" s="98"/>
    </row>
    <row r="819" spans="1:26" ht="14.25" customHeight="1">
      <c r="A819" s="98"/>
      <c r="B819" s="120"/>
      <c r="C819" s="121"/>
      <c r="D819" s="98"/>
      <c r="E819" s="98"/>
      <c r="F819" s="98"/>
      <c r="G819" s="98"/>
      <c r="H819" s="122"/>
      <c r="I819" s="122"/>
      <c r="J819" s="122"/>
      <c r="K819" s="118"/>
      <c r="L819" s="98"/>
      <c r="M819" s="123"/>
      <c r="N819" s="98"/>
      <c r="O819" s="123"/>
      <c r="P819" s="123"/>
      <c r="Q819" s="123"/>
      <c r="R819" s="123"/>
      <c r="S819" s="122"/>
      <c r="T819" s="98"/>
      <c r="U819" s="98"/>
      <c r="V819" s="98"/>
      <c r="W819" s="98"/>
      <c r="X819" s="98"/>
      <c r="Y819" s="98"/>
      <c r="Z819" s="98"/>
    </row>
    <row r="820" spans="1:26" ht="14.25" customHeight="1">
      <c r="A820" s="98"/>
      <c r="B820" s="120"/>
      <c r="C820" s="121"/>
      <c r="D820" s="98"/>
      <c r="E820" s="98"/>
      <c r="F820" s="98"/>
      <c r="G820" s="98"/>
      <c r="H820" s="122"/>
      <c r="I820" s="122"/>
      <c r="J820" s="122"/>
      <c r="K820" s="118"/>
      <c r="L820" s="98"/>
      <c r="M820" s="123"/>
      <c r="N820" s="98"/>
      <c r="O820" s="123"/>
      <c r="P820" s="123"/>
      <c r="Q820" s="123"/>
      <c r="R820" s="123"/>
      <c r="S820" s="122"/>
      <c r="T820" s="98"/>
      <c r="U820" s="98"/>
      <c r="V820" s="98"/>
      <c r="W820" s="98"/>
      <c r="X820" s="98"/>
      <c r="Y820" s="98"/>
      <c r="Z820" s="98"/>
    </row>
    <row r="821" spans="1:26" ht="14.25" customHeight="1">
      <c r="A821" s="98"/>
      <c r="B821" s="120"/>
      <c r="C821" s="121"/>
      <c r="D821" s="98"/>
      <c r="E821" s="98"/>
      <c r="F821" s="98"/>
      <c r="G821" s="98"/>
      <c r="H821" s="122"/>
      <c r="I821" s="122"/>
      <c r="J821" s="122"/>
      <c r="K821" s="118"/>
      <c r="L821" s="98"/>
      <c r="M821" s="123"/>
      <c r="N821" s="98"/>
      <c r="O821" s="123"/>
      <c r="P821" s="123"/>
      <c r="Q821" s="123"/>
      <c r="R821" s="123"/>
      <c r="S821" s="122"/>
      <c r="T821" s="98"/>
      <c r="U821" s="98"/>
      <c r="V821" s="98"/>
      <c r="W821" s="98"/>
      <c r="X821" s="98"/>
      <c r="Y821" s="98"/>
      <c r="Z821" s="98"/>
    </row>
    <row r="822" spans="1:26" ht="14.25" customHeight="1">
      <c r="A822" s="98"/>
      <c r="B822" s="120"/>
      <c r="C822" s="121"/>
      <c r="D822" s="98"/>
      <c r="E822" s="98"/>
      <c r="F822" s="98"/>
      <c r="G822" s="98"/>
      <c r="H822" s="122"/>
      <c r="I822" s="122"/>
      <c r="J822" s="122"/>
      <c r="K822" s="118"/>
      <c r="L822" s="98"/>
      <c r="M822" s="123"/>
      <c r="N822" s="98"/>
      <c r="O822" s="123"/>
      <c r="P822" s="123"/>
      <c r="Q822" s="123"/>
      <c r="R822" s="123"/>
      <c r="S822" s="122"/>
      <c r="T822" s="98"/>
      <c r="U822" s="98"/>
      <c r="V822" s="98"/>
      <c r="W822" s="98"/>
      <c r="X822" s="98"/>
      <c r="Y822" s="98"/>
      <c r="Z822" s="98"/>
    </row>
    <row r="823" spans="1:26" ht="14.25" customHeight="1">
      <c r="A823" s="98"/>
      <c r="B823" s="120"/>
      <c r="C823" s="121"/>
      <c r="D823" s="98"/>
      <c r="E823" s="98"/>
      <c r="F823" s="98"/>
      <c r="G823" s="98"/>
      <c r="H823" s="122"/>
      <c r="I823" s="122"/>
      <c r="J823" s="122"/>
      <c r="K823" s="118"/>
      <c r="L823" s="98"/>
      <c r="M823" s="123"/>
      <c r="N823" s="98"/>
      <c r="O823" s="123"/>
      <c r="P823" s="123"/>
      <c r="Q823" s="123"/>
      <c r="R823" s="123"/>
      <c r="S823" s="122"/>
      <c r="T823" s="98"/>
      <c r="U823" s="98"/>
      <c r="V823" s="98"/>
      <c r="W823" s="98"/>
      <c r="X823" s="98"/>
      <c r="Y823" s="98"/>
      <c r="Z823" s="98"/>
    </row>
    <row r="824" spans="1:26" ht="14.25" customHeight="1">
      <c r="A824" s="98"/>
      <c r="B824" s="120"/>
      <c r="C824" s="121"/>
      <c r="D824" s="98"/>
      <c r="E824" s="98"/>
      <c r="F824" s="98"/>
      <c r="G824" s="98"/>
      <c r="H824" s="122"/>
      <c r="I824" s="122"/>
      <c r="J824" s="122"/>
      <c r="K824" s="118"/>
      <c r="L824" s="98"/>
      <c r="M824" s="123"/>
      <c r="N824" s="98"/>
      <c r="O824" s="123"/>
      <c r="P824" s="123"/>
      <c r="Q824" s="123"/>
      <c r="R824" s="123"/>
      <c r="S824" s="122"/>
      <c r="T824" s="98"/>
      <c r="U824" s="98"/>
      <c r="V824" s="98"/>
      <c r="W824" s="98"/>
      <c r="X824" s="98"/>
      <c r="Y824" s="98"/>
      <c r="Z824" s="98"/>
    </row>
    <row r="825" spans="1:26" ht="14.25" customHeight="1">
      <c r="A825" s="98"/>
      <c r="B825" s="120"/>
      <c r="C825" s="121"/>
      <c r="D825" s="98"/>
      <c r="E825" s="98"/>
      <c r="F825" s="98"/>
      <c r="G825" s="98"/>
      <c r="H825" s="122"/>
      <c r="I825" s="122"/>
      <c r="J825" s="122"/>
      <c r="K825" s="118"/>
      <c r="L825" s="98"/>
      <c r="M825" s="123"/>
      <c r="N825" s="98"/>
      <c r="O825" s="123"/>
      <c r="P825" s="123"/>
      <c r="Q825" s="123"/>
      <c r="R825" s="123"/>
      <c r="S825" s="122"/>
      <c r="T825" s="98"/>
      <c r="U825" s="98"/>
      <c r="V825" s="98"/>
      <c r="W825" s="98"/>
      <c r="X825" s="98"/>
      <c r="Y825" s="98"/>
      <c r="Z825" s="98"/>
    </row>
    <row r="826" spans="1:26" ht="14.25" customHeight="1">
      <c r="A826" s="98"/>
      <c r="B826" s="120"/>
      <c r="C826" s="121"/>
      <c r="D826" s="98"/>
      <c r="E826" s="98"/>
      <c r="F826" s="98"/>
      <c r="G826" s="98"/>
      <c r="H826" s="122"/>
      <c r="I826" s="122"/>
      <c r="J826" s="122"/>
      <c r="K826" s="118"/>
      <c r="L826" s="98"/>
      <c r="M826" s="123"/>
      <c r="N826" s="98"/>
      <c r="O826" s="123"/>
      <c r="P826" s="123"/>
      <c r="Q826" s="123"/>
      <c r="R826" s="123"/>
      <c r="S826" s="122"/>
      <c r="T826" s="98"/>
      <c r="U826" s="98"/>
      <c r="V826" s="98"/>
      <c r="W826" s="98"/>
      <c r="X826" s="98"/>
      <c r="Y826" s="98"/>
      <c r="Z826" s="98"/>
    </row>
    <row r="827" spans="1:26" ht="14.25" customHeight="1">
      <c r="A827" s="98"/>
      <c r="B827" s="120"/>
      <c r="C827" s="121"/>
      <c r="D827" s="98"/>
      <c r="E827" s="98"/>
      <c r="F827" s="98"/>
      <c r="G827" s="98"/>
      <c r="H827" s="122"/>
      <c r="I827" s="122"/>
      <c r="J827" s="122"/>
      <c r="K827" s="118"/>
      <c r="L827" s="98"/>
      <c r="M827" s="123"/>
      <c r="N827" s="98"/>
      <c r="O827" s="123"/>
      <c r="P827" s="123"/>
      <c r="Q827" s="123"/>
      <c r="R827" s="123"/>
      <c r="S827" s="122"/>
      <c r="T827" s="98"/>
      <c r="U827" s="98"/>
      <c r="V827" s="98"/>
      <c r="W827" s="98"/>
      <c r="X827" s="98"/>
      <c r="Y827" s="98"/>
      <c r="Z827" s="98"/>
    </row>
    <row r="828" spans="1:26" ht="14.25" customHeight="1">
      <c r="A828" s="98"/>
      <c r="B828" s="120"/>
      <c r="C828" s="121"/>
      <c r="D828" s="98"/>
      <c r="E828" s="98"/>
      <c r="F828" s="98"/>
      <c r="G828" s="98"/>
      <c r="H828" s="122"/>
      <c r="I828" s="122"/>
      <c r="J828" s="122"/>
      <c r="K828" s="118"/>
      <c r="L828" s="98"/>
      <c r="M828" s="123"/>
      <c r="N828" s="98"/>
      <c r="O828" s="123"/>
      <c r="P828" s="123"/>
      <c r="Q828" s="123"/>
      <c r="R828" s="123"/>
      <c r="S828" s="122"/>
      <c r="T828" s="98"/>
      <c r="U828" s="98"/>
      <c r="V828" s="98"/>
      <c r="W828" s="98"/>
      <c r="X828" s="98"/>
      <c r="Y828" s="98"/>
      <c r="Z828" s="98"/>
    </row>
    <row r="829" spans="1:26" ht="14.25" customHeight="1">
      <c r="A829" s="98"/>
      <c r="B829" s="120"/>
      <c r="C829" s="121"/>
      <c r="D829" s="98"/>
      <c r="E829" s="98"/>
      <c r="F829" s="98"/>
      <c r="G829" s="98"/>
      <c r="H829" s="122"/>
      <c r="I829" s="122"/>
      <c r="J829" s="122"/>
      <c r="K829" s="118"/>
      <c r="L829" s="98"/>
      <c r="M829" s="123"/>
      <c r="N829" s="98"/>
      <c r="O829" s="123"/>
      <c r="P829" s="123"/>
      <c r="Q829" s="123"/>
      <c r="R829" s="123"/>
      <c r="S829" s="122"/>
      <c r="T829" s="98"/>
      <c r="U829" s="98"/>
      <c r="V829" s="98"/>
      <c r="W829" s="98"/>
      <c r="X829" s="98"/>
      <c r="Y829" s="98"/>
      <c r="Z829" s="98"/>
    </row>
    <row r="830" spans="1:26" ht="14.25" customHeight="1">
      <c r="A830" s="98"/>
      <c r="B830" s="120"/>
      <c r="C830" s="121"/>
      <c r="D830" s="98"/>
      <c r="E830" s="98"/>
      <c r="F830" s="98"/>
      <c r="G830" s="98"/>
      <c r="H830" s="122"/>
      <c r="I830" s="122"/>
      <c r="J830" s="122"/>
      <c r="K830" s="118"/>
      <c r="L830" s="98"/>
      <c r="M830" s="123"/>
      <c r="N830" s="98"/>
      <c r="O830" s="123"/>
      <c r="P830" s="123"/>
      <c r="Q830" s="123"/>
      <c r="R830" s="123"/>
      <c r="S830" s="122"/>
      <c r="T830" s="98"/>
      <c r="U830" s="98"/>
      <c r="V830" s="98"/>
      <c r="W830" s="98"/>
      <c r="X830" s="98"/>
      <c r="Y830" s="98"/>
      <c r="Z830" s="98"/>
    </row>
    <row r="831" spans="1:26" ht="14.25" customHeight="1">
      <c r="A831" s="98"/>
      <c r="B831" s="120"/>
      <c r="C831" s="121"/>
      <c r="D831" s="98"/>
      <c r="E831" s="98"/>
      <c r="F831" s="98"/>
      <c r="G831" s="98"/>
      <c r="H831" s="122"/>
      <c r="I831" s="122"/>
      <c r="J831" s="122"/>
      <c r="K831" s="118"/>
      <c r="L831" s="98"/>
      <c r="M831" s="123"/>
      <c r="N831" s="98"/>
      <c r="O831" s="123"/>
      <c r="P831" s="123"/>
      <c r="Q831" s="123"/>
      <c r="R831" s="123"/>
      <c r="S831" s="122"/>
      <c r="T831" s="98"/>
      <c r="U831" s="98"/>
      <c r="V831" s="98"/>
      <c r="W831" s="98"/>
      <c r="X831" s="98"/>
      <c r="Y831" s="98"/>
      <c r="Z831" s="98"/>
    </row>
    <row r="832" spans="1:26" ht="14.25" customHeight="1">
      <c r="A832" s="98"/>
      <c r="B832" s="120"/>
      <c r="C832" s="121"/>
      <c r="D832" s="98"/>
      <c r="E832" s="98"/>
      <c r="F832" s="98"/>
      <c r="G832" s="98"/>
      <c r="H832" s="122"/>
      <c r="I832" s="122"/>
      <c r="J832" s="122"/>
      <c r="K832" s="118"/>
      <c r="L832" s="98"/>
      <c r="M832" s="123"/>
      <c r="N832" s="98"/>
      <c r="O832" s="123"/>
      <c r="P832" s="123"/>
      <c r="Q832" s="123"/>
      <c r="R832" s="123"/>
      <c r="S832" s="122"/>
      <c r="T832" s="98"/>
      <c r="U832" s="98"/>
      <c r="V832" s="98"/>
      <c r="W832" s="98"/>
      <c r="X832" s="98"/>
      <c r="Y832" s="98"/>
      <c r="Z832" s="98"/>
    </row>
    <row r="833" spans="1:26" ht="14.25" customHeight="1">
      <c r="A833" s="98"/>
      <c r="B833" s="120"/>
      <c r="C833" s="121"/>
      <c r="D833" s="98"/>
      <c r="E833" s="98"/>
      <c r="F833" s="98"/>
      <c r="G833" s="98"/>
      <c r="H833" s="122"/>
      <c r="I833" s="122"/>
      <c r="J833" s="122"/>
      <c r="K833" s="118"/>
      <c r="L833" s="98"/>
      <c r="M833" s="123"/>
      <c r="N833" s="98"/>
      <c r="O833" s="123"/>
      <c r="P833" s="123"/>
      <c r="Q833" s="123"/>
      <c r="R833" s="123"/>
      <c r="S833" s="122"/>
      <c r="T833" s="98"/>
      <c r="U833" s="98"/>
      <c r="V833" s="98"/>
      <c r="W833" s="98"/>
      <c r="X833" s="98"/>
      <c r="Y833" s="98"/>
      <c r="Z833" s="98"/>
    </row>
    <row r="834" spans="1:26" ht="14.25" customHeight="1">
      <c r="A834" s="98"/>
      <c r="B834" s="120"/>
      <c r="C834" s="121"/>
      <c r="D834" s="98"/>
      <c r="E834" s="98"/>
      <c r="F834" s="98"/>
      <c r="G834" s="98"/>
      <c r="H834" s="122"/>
      <c r="I834" s="122"/>
      <c r="J834" s="122"/>
      <c r="K834" s="118"/>
      <c r="L834" s="98"/>
      <c r="M834" s="123"/>
      <c r="N834" s="98"/>
      <c r="O834" s="123"/>
      <c r="P834" s="123"/>
      <c r="Q834" s="123"/>
      <c r="R834" s="123"/>
      <c r="S834" s="122"/>
      <c r="T834" s="98"/>
      <c r="U834" s="98"/>
      <c r="V834" s="98"/>
      <c r="W834" s="98"/>
      <c r="X834" s="98"/>
      <c r="Y834" s="98"/>
      <c r="Z834" s="98"/>
    </row>
    <row r="835" spans="1:26" ht="14.25" customHeight="1">
      <c r="A835" s="98"/>
      <c r="B835" s="120"/>
      <c r="C835" s="121"/>
      <c r="D835" s="98"/>
      <c r="E835" s="98"/>
      <c r="F835" s="98"/>
      <c r="G835" s="98"/>
      <c r="H835" s="122"/>
      <c r="I835" s="122"/>
      <c r="J835" s="122"/>
      <c r="K835" s="118"/>
      <c r="L835" s="98"/>
      <c r="M835" s="123"/>
      <c r="N835" s="98"/>
      <c r="O835" s="123"/>
      <c r="P835" s="123"/>
      <c r="Q835" s="123"/>
      <c r="R835" s="123"/>
      <c r="S835" s="122"/>
      <c r="T835" s="98"/>
      <c r="U835" s="98"/>
      <c r="V835" s="98"/>
      <c r="W835" s="98"/>
      <c r="X835" s="98"/>
      <c r="Y835" s="98"/>
      <c r="Z835" s="98"/>
    </row>
    <row r="836" spans="1:26" ht="14.25" customHeight="1">
      <c r="A836" s="98"/>
      <c r="B836" s="120"/>
      <c r="C836" s="121"/>
      <c r="D836" s="98"/>
      <c r="E836" s="98"/>
      <c r="F836" s="98"/>
      <c r="G836" s="98"/>
      <c r="H836" s="122"/>
      <c r="I836" s="122"/>
      <c r="J836" s="122"/>
      <c r="K836" s="118"/>
      <c r="L836" s="98"/>
      <c r="M836" s="123"/>
      <c r="N836" s="98"/>
      <c r="O836" s="123"/>
      <c r="P836" s="123"/>
      <c r="Q836" s="123"/>
      <c r="R836" s="123"/>
      <c r="S836" s="122"/>
      <c r="T836" s="98"/>
      <c r="U836" s="98"/>
      <c r="V836" s="98"/>
      <c r="W836" s="98"/>
      <c r="X836" s="98"/>
      <c r="Y836" s="98"/>
      <c r="Z836" s="98"/>
    </row>
    <row r="837" spans="1:26" ht="14.25" customHeight="1">
      <c r="A837" s="98"/>
      <c r="B837" s="120"/>
      <c r="C837" s="121"/>
      <c r="D837" s="98"/>
      <c r="E837" s="98"/>
      <c r="F837" s="98"/>
      <c r="G837" s="98"/>
      <c r="H837" s="122"/>
      <c r="I837" s="122"/>
      <c r="J837" s="122"/>
      <c r="K837" s="118"/>
      <c r="L837" s="98"/>
      <c r="M837" s="123"/>
      <c r="N837" s="98"/>
      <c r="O837" s="123"/>
      <c r="P837" s="123"/>
      <c r="Q837" s="123"/>
      <c r="R837" s="123"/>
      <c r="S837" s="122"/>
      <c r="T837" s="98"/>
      <c r="U837" s="98"/>
      <c r="V837" s="98"/>
      <c r="W837" s="98"/>
      <c r="X837" s="98"/>
      <c r="Y837" s="98"/>
      <c r="Z837" s="98"/>
    </row>
    <row r="838" spans="1:26" ht="14.25" customHeight="1">
      <c r="A838" s="98"/>
      <c r="B838" s="120"/>
      <c r="C838" s="121"/>
      <c r="D838" s="98"/>
      <c r="E838" s="98"/>
      <c r="F838" s="98"/>
      <c r="G838" s="98"/>
      <c r="H838" s="122"/>
      <c r="I838" s="122"/>
      <c r="J838" s="122"/>
      <c r="K838" s="118"/>
      <c r="L838" s="98"/>
      <c r="M838" s="123"/>
      <c r="N838" s="98"/>
      <c r="O838" s="123"/>
      <c r="P838" s="123"/>
      <c r="Q838" s="123"/>
      <c r="R838" s="123"/>
      <c r="S838" s="122"/>
      <c r="T838" s="98"/>
      <c r="U838" s="98"/>
      <c r="V838" s="98"/>
      <c r="W838" s="98"/>
      <c r="X838" s="98"/>
      <c r="Y838" s="98"/>
      <c r="Z838" s="98"/>
    </row>
    <row r="839" spans="1:26" ht="14.25" customHeight="1">
      <c r="A839" s="98"/>
      <c r="B839" s="120"/>
      <c r="C839" s="121"/>
      <c r="D839" s="98"/>
      <c r="E839" s="98"/>
      <c r="F839" s="98"/>
      <c r="G839" s="98"/>
      <c r="H839" s="122"/>
      <c r="I839" s="122"/>
      <c r="J839" s="122"/>
      <c r="K839" s="118"/>
      <c r="L839" s="98"/>
      <c r="M839" s="123"/>
      <c r="N839" s="98"/>
      <c r="O839" s="123"/>
      <c r="P839" s="123"/>
      <c r="Q839" s="123"/>
      <c r="R839" s="123"/>
      <c r="S839" s="122"/>
      <c r="T839" s="98"/>
      <c r="U839" s="98"/>
      <c r="V839" s="98"/>
      <c r="W839" s="98"/>
      <c r="X839" s="98"/>
      <c r="Y839" s="98"/>
      <c r="Z839" s="98"/>
    </row>
    <row r="840" spans="1:26" ht="14.25" customHeight="1">
      <c r="A840" s="98"/>
      <c r="B840" s="120"/>
      <c r="C840" s="121"/>
      <c r="D840" s="98"/>
      <c r="E840" s="98"/>
      <c r="F840" s="98"/>
      <c r="G840" s="98"/>
      <c r="H840" s="122"/>
      <c r="I840" s="122"/>
      <c r="J840" s="122"/>
      <c r="K840" s="118"/>
      <c r="L840" s="98"/>
      <c r="M840" s="123"/>
      <c r="N840" s="98"/>
      <c r="O840" s="123"/>
      <c r="P840" s="123"/>
      <c r="Q840" s="123"/>
      <c r="R840" s="123"/>
      <c r="S840" s="122"/>
      <c r="T840" s="98"/>
      <c r="U840" s="98"/>
      <c r="V840" s="98"/>
      <c r="W840" s="98"/>
      <c r="X840" s="98"/>
      <c r="Y840" s="98"/>
      <c r="Z840" s="98"/>
    </row>
    <row r="841" spans="1:26" ht="14.25" customHeight="1">
      <c r="A841" s="98"/>
      <c r="B841" s="120"/>
      <c r="C841" s="121"/>
      <c r="D841" s="98"/>
      <c r="E841" s="98"/>
      <c r="F841" s="98"/>
      <c r="G841" s="98"/>
      <c r="H841" s="122"/>
      <c r="I841" s="122"/>
      <c r="J841" s="122"/>
      <c r="K841" s="118"/>
      <c r="L841" s="98"/>
      <c r="M841" s="123"/>
      <c r="N841" s="98"/>
      <c r="O841" s="123"/>
      <c r="P841" s="123"/>
      <c r="Q841" s="123"/>
      <c r="R841" s="123"/>
      <c r="S841" s="122"/>
      <c r="T841" s="98"/>
      <c r="U841" s="98"/>
      <c r="V841" s="98"/>
      <c r="W841" s="98"/>
      <c r="X841" s="98"/>
      <c r="Y841" s="98"/>
      <c r="Z841" s="98"/>
    </row>
    <row r="842" spans="1:26" ht="14.25" customHeight="1">
      <c r="A842" s="98"/>
      <c r="B842" s="120"/>
      <c r="C842" s="121"/>
      <c r="D842" s="98"/>
      <c r="E842" s="98"/>
      <c r="F842" s="98"/>
      <c r="G842" s="98"/>
      <c r="H842" s="122"/>
      <c r="I842" s="122"/>
      <c r="J842" s="122"/>
      <c r="K842" s="118"/>
      <c r="L842" s="98"/>
      <c r="M842" s="123"/>
      <c r="N842" s="98"/>
      <c r="O842" s="123"/>
      <c r="P842" s="123"/>
      <c r="Q842" s="123"/>
      <c r="R842" s="123"/>
      <c r="S842" s="122"/>
      <c r="T842" s="98"/>
      <c r="U842" s="98"/>
      <c r="V842" s="98"/>
      <c r="W842" s="98"/>
      <c r="X842" s="98"/>
      <c r="Y842" s="98"/>
      <c r="Z842" s="98"/>
    </row>
    <row r="843" spans="1:26" ht="14.25" customHeight="1">
      <c r="A843" s="98"/>
      <c r="B843" s="120"/>
      <c r="C843" s="121"/>
      <c r="D843" s="98"/>
      <c r="E843" s="98"/>
      <c r="F843" s="98"/>
      <c r="G843" s="98"/>
      <c r="H843" s="122"/>
      <c r="I843" s="122"/>
      <c r="J843" s="122"/>
      <c r="K843" s="118"/>
      <c r="L843" s="98"/>
      <c r="M843" s="123"/>
      <c r="N843" s="98"/>
      <c r="O843" s="123"/>
      <c r="P843" s="123"/>
      <c r="Q843" s="123"/>
      <c r="R843" s="123"/>
      <c r="S843" s="122"/>
      <c r="T843" s="98"/>
      <c r="U843" s="98"/>
      <c r="V843" s="98"/>
      <c r="W843" s="98"/>
      <c r="X843" s="98"/>
      <c r="Y843" s="98"/>
      <c r="Z843" s="98"/>
    </row>
    <row r="844" spans="1:26" ht="14.25" customHeight="1">
      <c r="A844" s="98"/>
      <c r="B844" s="120"/>
      <c r="C844" s="121"/>
      <c r="D844" s="98"/>
      <c r="E844" s="98"/>
      <c r="F844" s="98"/>
      <c r="G844" s="98"/>
      <c r="H844" s="122"/>
      <c r="I844" s="122"/>
      <c r="J844" s="122"/>
      <c r="K844" s="118"/>
      <c r="L844" s="98"/>
      <c r="M844" s="123"/>
      <c r="N844" s="98"/>
      <c r="O844" s="123"/>
      <c r="P844" s="123"/>
      <c r="Q844" s="123"/>
      <c r="R844" s="123"/>
      <c r="S844" s="122"/>
      <c r="T844" s="98"/>
      <c r="U844" s="98"/>
      <c r="V844" s="98"/>
      <c r="W844" s="98"/>
      <c r="X844" s="98"/>
      <c r="Y844" s="98"/>
      <c r="Z844" s="98"/>
    </row>
    <row r="845" spans="1:26" ht="14.25" customHeight="1">
      <c r="A845" s="98"/>
      <c r="B845" s="120"/>
      <c r="C845" s="121"/>
      <c r="D845" s="98"/>
      <c r="E845" s="98"/>
      <c r="F845" s="98"/>
      <c r="G845" s="98"/>
      <c r="H845" s="122"/>
      <c r="I845" s="122"/>
      <c r="J845" s="122"/>
      <c r="K845" s="118"/>
      <c r="L845" s="98"/>
      <c r="M845" s="123"/>
      <c r="N845" s="98"/>
      <c r="O845" s="123"/>
      <c r="P845" s="123"/>
      <c r="Q845" s="123"/>
      <c r="R845" s="123"/>
      <c r="S845" s="122"/>
      <c r="T845" s="98"/>
      <c r="U845" s="98"/>
      <c r="V845" s="98"/>
      <c r="W845" s="98"/>
      <c r="X845" s="98"/>
      <c r="Y845" s="98"/>
      <c r="Z845" s="98"/>
    </row>
    <row r="846" spans="1:26" ht="14.25" customHeight="1">
      <c r="A846" s="98"/>
      <c r="B846" s="120"/>
      <c r="C846" s="121"/>
      <c r="D846" s="98"/>
      <c r="E846" s="98"/>
      <c r="F846" s="98"/>
      <c r="G846" s="98"/>
      <c r="H846" s="122"/>
      <c r="I846" s="122"/>
      <c r="J846" s="122"/>
      <c r="K846" s="118"/>
      <c r="L846" s="98"/>
      <c r="M846" s="123"/>
      <c r="N846" s="98"/>
      <c r="O846" s="123"/>
      <c r="P846" s="123"/>
      <c r="Q846" s="123"/>
      <c r="R846" s="123"/>
      <c r="S846" s="122"/>
      <c r="T846" s="98"/>
      <c r="U846" s="98"/>
      <c r="V846" s="98"/>
      <c r="W846" s="98"/>
      <c r="X846" s="98"/>
      <c r="Y846" s="98"/>
      <c r="Z846" s="98"/>
    </row>
    <row r="847" spans="1:26" ht="14.25" customHeight="1">
      <c r="A847" s="98"/>
      <c r="B847" s="120"/>
      <c r="C847" s="121"/>
      <c r="D847" s="98"/>
      <c r="E847" s="98"/>
      <c r="F847" s="98"/>
      <c r="G847" s="98"/>
      <c r="H847" s="122"/>
      <c r="I847" s="122"/>
      <c r="J847" s="122"/>
      <c r="K847" s="118"/>
      <c r="L847" s="98"/>
      <c r="M847" s="123"/>
      <c r="N847" s="98"/>
      <c r="O847" s="123"/>
      <c r="P847" s="123"/>
      <c r="Q847" s="123"/>
      <c r="R847" s="123"/>
      <c r="S847" s="122"/>
      <c r="T847" s="98"/>
      <c r="U847" s="98"/>
      <c r="V847" s="98"/>
      <c r="W847" s="98"/>
      <c r="X847" s="98"/>
      <c r="Y847" s="98"/>
      <c r="Z847" s="98"/>
    </row>
    <row r="848" spans="1:26" ht="14.25" customHeight="1">
      <c r="A848" s="98"/>
      <c r="B848" s="120"/>
      <c r="C848" s="121"/>
      <c r="D848" s="98"/>
      <c r="E848" s="98"/>
      <c r="F848" s="98"/>
      <c r="G848" s="98"/>
      <c r="H848" s="122"/>
      <c r="I848" s="122"/>
      <c r="J848" s="122"/>
      <c r="K848" s="118"/>
      <c r="L848" s="98"/>
      <c r="M848" s="123"/>
      <c r="N848" s="98"/>
      <c r="O848" s="123"/>
      <c r="P848" s="123"/>
      <c r="Q848" s="123"/>
      <c r="R848" s="123"/>
      <c r="S848" s="122"/>
      <c r="T848" s="98"/>
      <c r="U848" s="98"/>
      <c r="V848" s="98"/>
      <c r="W848" s="98"/>
      <c r="X848" s="98"/>
      <c r="Y848" s="98"/>
      <c r="Z848" s="98"/>
    </row>
    <row r="849" spans="1:26" ht="14.25" customHeight="1">
      <c r="A849" s="98"/>
      <c r="B849" s="120"/>
      <c r="C849" s="121"/>
      <c r="D849" s="98"/>
      <c r="E849" s="98"/>
      <c r="F849" s="98"/>
      <c r="G849" s="98"/>
      <c r="H849" s="122"/>
      <c r="I849" s="122"/>
      <c r="J849" s="122"/>
      <c r="K849" s="118"/>
      <c r="L849" s="98"/>
      <c r="M849" s="123"/>
      <c r="N849" s="98"/>
      <c r="O849" s="123"/>
      <c r="P849" s="123"/>
      <c r="Q849" s="123"/>
      <c r="R849" s="123"/>
      <c r="S849" s="122"/>
      <c r="T849" s="98"/>
      <c r="U849" s="98"/>
      <c r="V849" s="98"/>
      <c r="W849" s="98"/>
      <c r="X849" s="98"/>
      <c r="Y849" s="98"/>
      <c r="Z849" s="98"/>
    </row>
    <row r="850" spans="1:26" ht="14.25" customHeight="1">
      <c r="A850" s="98"/>
      <c r="B850" s="120"/>
      <c r="C850" s="121"/>
      <c r="D850" s="98"/>
      <c r="E850" s="98"/>
      <c r="F850" s="98"/>
      <c r="G850" s="98"/>
      <c r="H850" s="122"/>
      <c r="I850" s="122"/>
      <c r="J850" s="122"/>
      <c r="K850" s="118"/>
      <c r="L850" s="98"/>
      <c r="M850" s="123"/>
      <c r="N850" s="98"/>
      <c r="O850" s="123"/>
      <c r="P850" s="123"/>
      <c r="Q850" s="123"/>
      <c r="R850" s="123"/>
      <c r="S850" s="122"/>
      <c r="T850" s="98"/>
      <c r="U850" s="98"/>
      <c r="V850" s="98"/>
      <c r="W850" s="98"/>
      <c r="X850" s="98"/>
      <c r="Y850" s="98"/>
      <c r="Z850" s="98"/>
    </row>
    <row r="851" spans="1:26" ht="14.25" customHeight="1">
      <c r="A851" s="98"/>
      <c r="B851" s="120"/>
      <c r="C851" s="121"/>
      <c r="D851" s="98"/>
      <c r="E851" s="98"/>
      <c r="F851" s="98"/>
      <c r="G851" s="98"/>
      <c r="H851" s="122"/>
      <c r="I851" s="122"/>
      <c r="J851" s="122"/>
      <c r="K851" s="118"/>
      <c r="L851" s="98"/>
      <c r="M851" s="123"/>
      <c r="N851" s="98"/>
      <c r="O851" s="123"/>
      <c r="P851" s="123"/>
      <c r="Q851" s="123"/>
      <c r="R851" s="123"/>
      <c r="S851" s="122"/>
      <c r="T851" s="98"/>
      <c r="U851" s="98"/>
      <c r="V851" s="98"/>
      <c r="W851" s="98"/>
      <c r="X851" s="98"/>
      <c r="Y851" s="98"/>
      <c r="Z851" s="98"/>
    </row>
    <row r="852" spans="1:26" ht="14.25" customHeight="1">
      <c r="A852" s="98"/>
      <c r="B852" s="120"/>
      <c r="C852" s="121"/>
      <c r="D852" s="98"/>
      <c r="E852" s="98"/>
      <c r="F852" s="98"/>
      <c r="G852" s="98"/>
      <c r="H852" s="122"/>
      <c r="I852" s="122"/>
      <c r="J852" s="122"/>
      <c r="K852" s="118"/>
      <c r="L852" s="98"/>
      <c r="M852" s="123"/>
      <c r="N852" s="98"/>
      <c r="O852" s="123"/>
      <c r="P852" s="123"/>
      <c r="Q852" s="123"/>
      <c r="R852" s="123"/>
      <c r="S852" s="122"/>
      <c r="T852" s="98"/>
      <c r="U852" s="98"/>
      <c r="V852" s="98"/>
      <c r="W852" s="98"/>
      <c r="X852" s="98"/>
      <c r="Y852" s="98"/>
      <c r="Z852" s="98"/>
    </row>
    <row r="853" spans="1:26" ht="14.25" customHeight="1">
      <c r="A853" s="98"/>
      <c r="B853" s="120"/>
      <c r="C853" s="121"/>
      <c r="D853" s="98"/>
      <c r="E853" s="98"/>
      <c r="F853" s="98"/>
      <c r="G853" s="98"/>
      <c r="H853" s="122"/>
      <c r="I853" s="122"/>
      <c r="J853" s="122"/>
      <c r="K853" s="118"/>
      <c r="L853" s="98"/>
      <c r="M853" s="123"/>
      <c r="N853" s="98"/>
      <c r="O853" s="123"/>
      <c r="P853" s="123"/>
      <c r="Q853" s="123"/>
      <c r="R853" s="123"/>
      <c r="S853" s="122"/>
      <c r="T853" s="98"/>
      <c r="U853" s="98"/>
      <c r="V853" s="98"/>
      <c r="W853" s="98"/>
      <c r="X853" s="98"/>
      <c r="Y853" s="98"/>
      <c r="Z853" s="98"/>
    </row>
    <row r="854" spans="1:26" ht="14.25" customHeight="1">
      <c r="A854" s="98"/>
      <c r="B854" s="120"/>
      <c r="C854" s="121"/>
      <c r="D854" s="98"/>
      <c r="E854" s="98"/>
      <c r="F854" s="98"/>
      <c r="G854" s="98"/>
      <c r="H854" s="122"/>
      <c r="I854" s="122"/>
      <c r="J854" s="122"/>
      <c r="K854" s="118"/>
      <c r="L854" s="98"/>
      <c r="M854" s="123"/>
      <c r="N854" s="98"/>
      <c r="O854" s="123"/>
      <c r="P854" s="123"/>
      <c r="Q854" s="123"/>
      <c r="R854" s="123"/>
      <c r="S854" s="122"/>
      <c r="T854" s="98"/>
      <c r="U854" s="98"/>
      <c r="V854" s="98"/>
      <c r="W854" s="98"/>
      <c r="X854" s="98"/>
      <c r="Y854" s="98"/>
      <c r="Z854" s="98"/>
    </row>
    <row r="855" spans="1:26" ht="14.25" customHeight="1">
      <c r="A855" s="98"/>
      <c r="B855" s="120"/>
      <c r="C855" s="121"/>
      <c r="D855" s="98"/>
      <c r="E855" s="98"/>
      <c r="F855" s="98"/>
      <c r="G855" s="98"/>
      <c r="H855" s="122"/>
      <c r="I855" s="122"/>
      <c r="J855" s="122"/>
      <c r="K855" s="118"/>
      <c r="L855" s="98"/>
      <c r="M855" s="123"/>
      <c r="N855" s="98"/>
      <c r="O855" s="123"/>
      <c r="P855" s="123"/>
      <c r="Q855" s="123"/>
      <c r="R855" s="123"/>
      <c r="S855" s="122"/>
      <c r="T855" s="98"/>
      <c r="U855" s="98"/>
      <c r="V855" s="98"/>
      <c r="W855" s="98"/>
      <c r="X855" s="98"/>
      <c r="Y855" s="98"/>
      <c r="Z855" s="98"/>
    </row>
    <row r="856" spans="1:26" ht="14.25" customHeight="1">
      <c r="A856" s="98"/>
      <c r="B856" s="120"/>
      <c r="C856" s="121"/>
      <c r="D856" s="98"/>
      <c r="E856" s="98"/>
      <c r="F856" s="98"/>
      <c r="G856" s="98"/>
      <c r="H856" s="122"/>
      <c r="I856" s="122"/>
      <c r="J856" s="122"/>
      <c r="K856" s="118"/>
      <c r="L856" s="98"/>
      <c r="M856" s="123"/>
      <c r="N856" s="98"/>
      <c r="O856" s="123"/>
      <c r="P856" s="123"/>
      <c r="Q856" s="123"/>
      <c r="R856" s="123"/>
      <c r="S856" s="122"/>
      <c r="T856" s="98"/>
      <c r="U856" s="98"/>
      <c r="V856" s="98"/>
      <c r="W856" s="98"/>
      <c r="X856" s="98"/>
      <c r="Y856" s="98"/>
      <c r="Z856" s="98"/>
    </row>
    <row r="857" spans="1:26" ht="14.25" customHeight="1">
      <c r="A857" s="98"/>
      <c r="B857" s="120"/>
      <c r="C857" s="121"/>
      <c r="D857" s="98"/>
      <c r="E857" s="98"/>
      <c r="F857" s="98"/>
      <c r="G857" s="98"/>
      <c r="H857" s="122"/>
      <c r="I857" s="122"/>
      <c r="J857" s="122"/>
      <c r="K857" s="118"/>
      <c r="L857" s="98"/>
      <c r="M857" s="123"/>
      <c r="N857" s="98"/>
      <c r="O857" s="123"/>
      <c r="P857" s="123"/>
      <c r="Q857" s="123"/>
      <c r="R857" s="123"/>
      <c r="S857" s="122"/>
      <c r="T857" s="98"/>
      <c r="U857" s="98"/>
      <c r="V857" s="98"/>
      <c r="W857" s="98"/>
      <c r="X857" s="98"/>
      <c r="Y857" s="98"/>
      <c r="Z857" s="98"/>
    </row>
    <row r="858" spans="1:26" ht="14.25" customHeight="1">
      <c r="A858" s="98"/>
      <c r="B858" s="120"/>
      <c r="C858" s="121"/>
      <c r="D858" s="98"/>
      <c r="E858" s="98"/>
      <c r="F858" s="98"/>
      <c r="G858" s="98"/>
      <c r="H858" s="122"/>
      <c r="I858" s="122"/>
      <c r="J858" s="122"/>
      <c r="K858" s="118"/>
      <c r="L858" s="98"/>
      <c r="M858" s="123"/>
      <c r="N858" s="98"/>
      <c r="O858" s="123"/>
      <c r="P858" s="123"/>
      <c r="Q858" s="123"/>
      <c r="R858" s="123"/>
      <c r="S858" s="122"/>
      <c r="T858" s="98"/>
      <c r="U858" s="98"/>
      <c r="V858" s="98"/>
      <c r="W858" s="98"/>
      <c r="X858" s="98"/>
      <c r="Y858" s="98"/>
      <c r="Z858" s="98"/>
    </row>
    <row r="859" spans="1:26" ht="14.25" customHeight="1">
      <c r="A859" s="98"/>
      <c r="B859" s="120"/>
      <c r="C859" s="121"/>
      <c r="D859" s="98"/>
      <c r="E859" s="98"/>
      <c r="F859" s="98"/>
      <c r="G859" s="98"/>
      <c r="H859" s="122"/>
      <c r="I859" s="122"/>
      <c r="J859" s="122"/>
      <c r="K859" s="118"/>
      <c r="L859" s="98"/>
      <c r="M859" s="123"/>
      <c r="N859" s="98"/>
      <c r="O859" s="123"/>
      <c r="P859" s="123"/>
      <c r="Q859" s="123"/>
      <c r="R859" s="123"/>
      <c r="S859" s="122"/>
      <c r="T859" s="98"/>
      <c r="U859" s="98"/>
      <c r="V859" s="98"/>
      <c r="W859" s="98"/>
      <c r="X859" s="98"/>
      <c r="Y859" s="98"/>
      <c r="Z859" s="98"/>
    </row>
    <row r="860" spans="1:26" ht="14.25" customHeight="1">
      <c r="A860" s="98"/>
      <c r="B860" s="120"/>
      <c r="C860" s="121"/>
      <c r="D860" s="98"/>
      <c r="E860" s="98"/>
      <c r="F860" s="98"/>
      <c r="G860" s="98"/>
      <c r="H860" s="122"/>
      <c r="I860" s="122"/>
      <c r="J860" s="122"/>
      <c r="K860" s="118"/>
      <c r="L860" s="98"/>
      <c r="M860" s="123"/>
      <c r="N860" s="98"/>
      <c r="O860" s="123"/>
      <c r="P860" s="123"/>
      <c r="Q860" s="123"/>
      <c r="R860" s="123"/>
      <c r="S860" s="122"/>
      <c r="T860" s="98"/>
      <c r="U860" s="98"/>
      <c r="V860" s="98"/>
      <c r="W860" s="98"/>
      <c r="X860" s="98"/>
      <c r="Y860" s="98"/>
      <c r="Z860" s="98"/>
    </row>
    <row r="861" spans="1:26" ht="14.25" customHeight="1">
      <c r="A861" s="98"/>
      <c r="B861" s="120"/>
      <c r="C861" s="121"/>
      <c r="D861" s="98"/>
      <c r="E861" s="98"/>
      <c r="F861" s="98"/>
      <c r="G861" s="98"/>
      <c r="H861" s="122"/>
      <c r="I861" s="122"/>
      <c r="J861" s="122"/>
      <c r="K861" s="118"/>
      <c r="L861" s="98"/>
      <c r="M861" s="123"/>
      <c r="N861" s="98"/>
      <c r="O861" s="123"/>
      <c r="P861" s="123"/>
      <c r="Q861" s="123"/>
      <c r="R861" s="123"/>
      <c r="S861" s="122"/>
      <c r="T861" s="98"/>
      <c r="U861" s="98"/>
      <c r="V861" s="98"/>
      <c r="W861" s="98"/>
      <c r="X861" s="98"/>
      <c r="Y861" s="98"/>
      <c r="Z861" s="98"/>
    </row>
    <row r="862" spans="1:26" ht="14.25" customHeight="1">
      <c r="A862" s="98"/>
      <c r="B862" s="120"/>
      <c r="C862" s="121"/>
      <c r="D862" s="98"/>
      <c r="E862" s="98"/>
      <c r="F862" s="98"/>
      <c r="G862" s="98"/>
      <c r="H862" s="122"/>
      <c r="I862" s="122"/>
      <c r="J862" s="122"/>
      <c r="K862" s="118"/>
      <c r="L862" s="98"/>
      <c r="M862" s="123"/>
      <c r="N862" s="98"/>
      <c r="O862" s="123"/>
      <c r="P862" s="123"/>
      <c r="Q862" s="123"/>
      <c r="R862" s="123"/>
      <c r="S862" s="122"/>
      <c r="T862" s="98"/>
      <c r="U862" s="98"/>
      <c r="V862" s="98"/>
      <c r="W862" s="98"/>
      <c r="X862" s="98"/>
      <c r="Y862" s="98"/>
      <c r="Z862" s="98"/>
    </row>
    <row r="863" spans="1:26" ht="14.25" customHeight="1">
      <c r="A863" s="98"/>
      <c r="B863" s="120"/>
      <c r="C863" s="121"/>
      <c r="D863" s="98"/>
      <c r="E863" s="98"/>
      <c r="F863" s="98"/>
      <c r="G863" s="98"/>
      <c r="H863" s="122"/>
      <c r="I863" s="122"/>
      <c r="J863" s="122"/>
      <c r="K863" s="118"/>
      <c r="L863" s="98"/>
      <c r="M863" s="123"/>
      <c r="N863" s="98"/>
      <c r="O863" s="123"/>
      <c r="P863" s="123"/>
      <c r="Q863" s="123"/>
      <c r="R863" s="123"/>
      <c r="S863" s="122"/>
      <c r="T863" s="98"/>
      <c r="U863" s="98"/>
      <c r="V863" s="98"/>
      <c r="W863" s="98"/>
      <c r="X863" s="98"/>
      <c r="Y863" s="98"/>
      <c r="Z863" s="98"/>
    </row>
    <row r="864" spans="1:26" ht="14.25" customHeight="1">
      <c r="A864" s="98"/>
      <c r="B864" s="120"/>
      <c r="C864" s="121"/>
      <c r="D864" s="98"/>
      <c r="E864" s="98"/>
      <c r="F864" s="98"/>
      <c r="G864" s="98"/>
      <c r="H864" s="122"/>
      <c r="I864" s="122"/>
      <c r="J864" s="122"/>
      <c r="K864" s="118"/>
      <c r="L864" s="98"/>
      <c r="M864" s="123"/>
      <c r="N864" s="98"/>
      <c r="O864" s="123"/>
      <c r="P864" s="123"/>
      <c r="Q864" s="123"/>
      <c r="R864" s="123"/>
      <c r="S864" s="122"/>
      <c r="T864" s="98"/>
      <c r="U864" s="98"/>
      <c r="V864" s="98"/>
      <c r="W864" s="98"/>
      <c r="X864" s="98"/>
      <c r="Y864" s="98"/>
      <c r="Z864" s="98"/>
    </row>
    <row r="865" spans="1:26" ht="14.25" customHeight="1">
      <c r="A865" s="98"/>
      <c r="B865" s="120"/>
      <c r="C865" s="121"/>
      <c r="D865" s="98"/>
      <c r="E865" s="98"/>
      <c r="F865" s="98"/>
      <c r="G865" s="98"/>
      <c r="H865" s="122"/>
      <c r="I865" s="122"/>
      <c r="J865" s="122"/>
      <c r="K865" s="118"/>
      <c r="L865" s="98"/>
      <c r="M865" s="123"/>
      <c r="N865" s="98"/>
      <c r="O865" s="123"/>
      <c r="P865" s="123"/>
      <c r="Q865" s="123"/>
      <c r="R865" s="123"/>
      <c r="S865" s="122"/>
      <c r="T865" s="98"/>
      <c r="U865" s="98"/>
      <c r="V865" s="98"/>
      <c r="W865" s="98"/>
      <c r="X865" s="98"/>
      <c r="Y865" s="98"/>
      <c r="Z865" s="98"/>
    </row>
    <row r="866" spans="1:26" ht="14.25" customHeight="1">
      <c r="A866" s="98"/>
      <c r="B866" s="120"/>
      <c r="C866" s="121"/>
      <c r="D866" s="98"/>
      <c r="E866" s="98"/>
      <c r="F866" s="98"/>
      <c r="G866" s="98"/>
      <c r="H866" s="122"/>
      <c r="I866" s="122"/>
      <c r="J866" s="122"/>
      <c r="K866" s="118"/>
      <c r="L866" s="98"/>
      <c r="M866" s="123"/>
      <c r="N866" s="98"/>
      <c r="O866" s="123"/>
      <c r="P866" s="123"/>
      <c r="Q866" s="123"/>
      <c r="R866" s="123"/>
      <c r="S866" s="122"/>
      <c r="T866" s="98"/>
      <c r="U866" s="98"/>
      <c r="V866" s="98"/>
      <c r="W866" s="98"/>
      <c r="X866" s="98"/>
      <c r="Y866" s="98"/>
      <c r="Z866" s="98"/>
    </row>
    <row r="867" spans="1:26" ht="14.25" customHeight="1">
      <c r="A867" s="98"/>
      <c r="B867" s="120"/>
      <c r="C867" s="121"/>
      <c r="D867" s="98"/>
      <c r="E867" s="98"/>
      <c r="F867" s="98"/>
      <c r="G867" s="98"/>
      <c r="H867" s="122"/>
      <c r="I867" s="122"/>
      <c r="J867" s="122"/>
      <c r="K867" s="118"/>
      <c r="L867" s="98"/>
      <c r="M867" s="123"/>
      <c r="N867" s="98"/>
      <c r="O867" s="123"/>
      <c r="P867" s="123"/>
      <c r="Q867" s="123"/>
      <c r="R867" s="123"/>
      <c r="S867" s="122"/>
      <c r="T867" s="98"/>
      <c r="U867" s="98"/>
      <c r="V867" s="98"/>
      <c r="W867" s="98"/>
      <c r="X867" s="98"/>
      <c r="Y867" s="98"/>
      <c r="Z867" s="98"/>
    </row>
    <row r="868" spans="1:26" ht="14.25" customHeight="1">
      <c r="A868" s="98"/>
      <c r="B868" s="120"/>
      <c r="C868" s="121"/>
      <c r="D868" s="98"/>
      <c r="E868" s="98"/>
      <c r="F868" s="98"/>
      <c r="G868" s="98"/>
      <c r="H868" s="122"/>
      <c r="I868" s="122"/>
      <c r="J868" s="122"/>
      <c r="K868" s="118"/>
      <c r="L868" s="98"/>
      <c r="M868" s="123"/>
      <c r="N868" s="98"/>
      <c r="O868" s="123"/>
      <c r="P868" s="123"/>
      <c r="Q868" s="123"/>
      <c r="R868" s="123"/>
      <c r="S868" s="122"/>
      <c r="T868" s="98"/>
      <c r="U868" s="98"/>
      <c r="V868" s="98"/>
      <c r="W868" s="98"/>
      <c r="X868" s="98"/>
      <c r="Y868" s="98"/>
      <c r="Z868" s="98"/>
    </row>
    <row r="869" spans="1:26" ht="14.25" customHeight="1">
      <c r="A869" s="98"/>
      <c r="B869" s="120"/>
      <c r="C869" s="121"/>
      <c r="D869" s="98"/>
      <c r="E869" s="98"/>
      <c r="F869" s="98"/>
      <c r="G869" s="98"/>
      <c r="H869" s="122"/>
      <c r="I869" s="122"/>
      <c r="J869" s="122"/>
      <c r="K869" s="118"/>
      <c r="L869" s="98"/>
      <c r="M869" s="123"/>
      <c r="N869" s="98"/>
      <c r="O869" s="123"/>
      <c r="P869" s="123"/>
      <c r="Q869" s="123"/>
      <c r="R869" s="123"/>
      <c r="S869" s="122"/>
      <c r="T869" s="98"/>
      <c r="U869" s="98"/>
      <c r="V869" s="98"/>
      <c r="W869" s="98"/>
      <c r="X869" s="98"/>
      <c r="Y869" s="98"/>
      <c r="Z869" s="98"/>
    </row>
    <row r="870" spans="1:26" ht="14.25" customHeight="1">
      <c r="A870" s="98"/>
      <c r="B870" s="120"/>
      <c r="C870" s="121"/>
      <c r="D870" s="98"/>
      <c r="E870" s="98"/>
      <c r="F870" s="98"/>
      <c r="G870" s="98"/>
      <c r="H870" s="122"/>
      <c r="I870" s="122"/>
      <c r="J870" s="122"/>
      <c r="K870" s="118"/>
      <c r="L870" s="98"/>
      <c r="M870" s="123"/>
      <c r="N870" s="98"/>
      <c r="O870" s="123"/>
      <c r="P870" s="123"/>
      <c r="Q870" s="123"/>
      <c r="R870" s="123"/>
      <c r="S870" s="122"/>
      <c r="T870" s="98"/>
      <c r="U870" s="98"/>
      <c r="V870" s="98"/>
      <c r="W870" s="98"/>
      <c r="X870" s="98"/>
      <c r="Y870" s="98"/>
      <c r="Z870" s="98"/>
    </row>
    <row r="871" spans="1:26" ht="14.25" customHeight="1">
      <c r="A871" s="98"/>
      <c r="B871" s="120"/>
      <c r="C871" s="121"/>
      <c r="D871" s="98"/>
      <c r="E871" s="98"/>
      <c r="F871" s="98"/>
      <c r="G871" s="98"/>
      <c r="H871" s="122"/>
      <c r="I871" s="122"/>
      <c r="J871" s="122"/>
      <c r="K871" s="118"/>
      <c r="L871" s="98"/>
      <c r="M871" s="123"/>
      <c r="N871" s="98"/>
      <c r="O871" s="123"/>
      <c r="P871" s="123"/>
      <c r="Q871" s="123"/>
      <c r="R871" s="123"/>
      <c r="S871" s="122"/>
      <c r="T871" s="98"/>
      <c r="U871" s="98"/>
      <c r="V871" s="98"/>
      <c r="W871" s="98"/>
      <c r="X871" s="98"/>
      <c r="Y871" s="98"/>
      <c r="Z871" s="98"/>
    </row>
    <row r="872" spans="1:26" ht="14.25" customHeight="1">
      <c r="A872" s="98"/>
      <c r="B872" s="120"/>
      <c r="C872" s="121"/>
      <c r="D872" s="98"/>
      <c r="E872" s="98"/>
      <c r="F872" s="98"/>
      <c r="G872" s="98"/>
      <c r="H872" s="122"/>
      <c r="I872" s="122"/>
      <c r="J872" s="122"/>
      <c r="K872" s="118"/>
      <c r="L872" s="98"/>
      <c r="M872" s="123"/>
      <c r="N872" s="98"/>
      <c r="O872" s="123"/>
      <c r="P872" s="123"/>
      <c r="Q872" s="123"/>
      <c r="R872" s="123"/>
      <c r="S872" s="122"/>
      <c r="T872" s="98"/>
      <c r="U872" s="98"/>
      <c r="V872" s="98"/>
      <c r="W872" s="98"/>
      <c r="X872" s="98"/>
      <c r="Y872" s="98"/>
      <c r="Z872" s="98"/>
    </row>
    <row r="873" spans="1:26" ht="14.25" customHeight="1">
      <c r="A873" s="98"/>
      <c r="B873" s="120"/>
      <c r="C873" s="121"/>
      <c r="D873" s="98"/>
      <c r="E873" s="98"/>
      <c r="F873" s="98"/>
      <c r="G873" s="98"/>
      <c r="H873" s="122"/>
      <c r="I873" s="122"/>
      <c r="J873" s="122"/>
      <c r="K873" s="118"/>
      <c r="L873" s="98"/>
      <c r="M873" s="123"/>
      <c r="N873" s="98"/>
      <c r="O873" s="123"/>
      <c r="P873" s="123"/>
      <c r="Q873" s="123"/>
      <c r="R873" s="123"/>
      <c r="S873" s="122"/>
      <c r="T873" s="98"/>
      <c r="U873" s="98"/>
      <c r="V873" s="98"/>
      <c r="W873" s="98"/>
      <c r="X873" s="98"/>
      <c r="Y873" s="98"/>
      <c r="Z873" s="98"/>
    </row>
    <row r="874" spans="1:26" ht="14.25" customHeight="1">
      <c r="A874" s="98"/>
      <c r="B874" s="120"/>
      <c r="C874" s="121"/>
      <c r="D874" s="98"/>
      <c r="E874" s="98"/>
      <c r="F874" s="98"/>
      <c r="G874" s="98"/>
      <c r="H874" s="122"/>
      <c r="I874" s="122"/>
      <c r="J874" s="122"/>
      <c r="K874" s="118"/>
      <c r="L874" s="98"/>
      <c r="M874" s="123"/>
      <c r="N874" s="98"/>
      <c r="O874" s="123"/>
      <c r="P874" s="123"/>
      <c r="Q874" s="123"/>
      <c r="R874" s="123"/>
      <c r="S874" s="122"/>
      <c r="T874" s="98"/>
      <c r="U874" s="98"/>
      <c r="V874" s="98"/>
      <c r="W874" s="98"/>
      <c r="X874" s="98"/>
      <c r="Y874" s="98"/>
      <c r="Z874" s="98"/>
    </row>
    <row r="875" spans="1:26" ht="14.25" customHeight="1">
      <c r="A875" s="98"/>
      <c r="B875" s="120"/>
      <c r="C875" s="121"/>
      <c r="D875" s="98"/>
      <c r="E875" s="98"/>
      <c r="F875" s="98"/>
      <c r="G875" s="98"/>
      <c r="H875" s="122"/>
      <c r="I875" s="122"/>
      <c r="J875" s="122"/>
      <c r="K875" s="118"/>
      <c r="L875" s="98"/>
      <c r="M875" s="123"/>
      <c r="N875" s="98"/>
      <c r="O875" s="123"/>
      <c r="P875" s="123"/>
      <c r="Q875" s="123"/>
      <c r="R875" s="123"/>
      <c r="S875" s="122"/>
      <c r="T875" s="98"/>
      <c r="U875" s="98"/>
      <c r="V875" s="98"/>
      <c r="W875" s="98"/>
      <c r="X875" s="98"/>
      <c r="Y875" s="98"/>
      <c r="Z875" s="98"/>
    </row>
    <row r="876" spans="1:26" ht="14.25" customHeight="1">
      <c r="A876" s="98"/>
      <c r="B876" s="120"/>
      <c r="C876" s="121"/>
      <c r="D876" s="98"/>
      <c r="E876" s="98"/>
      <c r="F876" s="98"/>
      <c r="G876" s="98"/>
      <c r="H876" s="122"/>
      <c r="I876" s="122"/>
      <c r="J876" s="122"/>
      <c r="K876" s="118"/>
      <c r="L876" s="98"/>
      <c r="M876" s="123"/>
      <c r="N876" s="98"/>
      <c r="O876" s="123"/>
      <c r="P876" s="123"/>
      <c r="Q876" s="123"/>
      <c r="R876" s="123"/>
      <c r="S876" s="122"/>
      <c r="T876" s="98"/>
      <c r="U876" s="98"/>
      <c r="V876" s="98"/>
      <c r="W876" s="98"/>
      <c r="X876" s="98"/>
      <c r="Y876" s="98"/>
      <c r="Z876" s="98"/>
    </row>
    <row r="877" spans="1:26" ht="14.25" customHeight="1">
      <c r="A877" s="98"/>
      <c r="B877" s="120"/>
      <c r="C877" s="121"/>
      <c r="D877" s="98"/>
      <c r="E877" s="98"/>
      <c r="F877" s="98"/>
      <c r="G877" s="98"/>
      <c r="H877" s="122"/>
      <c r="I877" s="122"/>
      <c r="J877" s="122"/>
      <c r="K877" s="118"/>
      <c r="L877" s="98"/>
      <c r="M877" s="123"/>
      <c r="N877" s="98"/>
      <c r="O877" s="123"/>
      <c r="P877" s="123"/>
      <c r="Q877" s="123"/>
      <c r="R877" s="123"/>
      <c r="S877" s="122"/>
      <c r="T877" s="98"/>
      <c r="U877" s="98"/>
      <c r="V877" s="98"/>
      <c r="W877" s="98"/>
      <c r="X877" s="98"/>
      <c r="Y877" s="98"/>
      <c r="Z877" s="98"/>
    </row>
    <row r="878" spans="1:26" ht="14.25" customHeight="1">
      <c r="A878" s="98"/>
      <c r="B878" s="120"/>
      <c r="C878" s="121"/>
      <c r="D878" s="98"/>
      <c r="E878" s="98"/>
      <c r="F878" s="98"/>
      <c r="G878" s="98"/>
      <c r="H878" s="122"/>
      <c r="I878" s="122"/>
      <c r="J878" s="122"/>
      <c r="K878" s="118"/>
      <c r="L878" s="98"/>
      <c r="M878" s="123"/>
      <c r="N878" s="98"/>
      <c r="O878" s="123"/>
      <c r="P878" s="123"/>
      <c r="Q878" s="123"/>
      <c r="R878" s="123"/>
      <c r="S878" s="122"/>
      <c r="T878" s="98"/>
      <c r="U878" s="98"/>
      <c r="V878" s="98"/>
      <c r="W878" s="98"/>
      <c r="X878" s="98"/>
      <c r="Y878" s="98"/>
      <c r="Z878" s="98"/>
    </row>
    <row r="879" spans="1:26" ht="14.25" customHeight="1">
      <c r="A879" s="98"/>
      <c r="B879" s="120"/>
      <c r="C879" s="121"/>
      <c r="D879" s="98"/>
      <c r="E879" s="98"/>
      <c r="F879" s="98"/>
      <c r="G879" s="98"/>
      <c r="H879" s="122"/>
      <c r="I879" s="122"/>
      <c r="J879" s="122"/>
      <c r="K879" s="118"/>
      <c r="L879" s="98"/>
      <c r="M879" s="123"/>
      <c r="N879" s="98"/>
      <c r="O879" s="123"/>
      <c r="P879" s="123"/>
      <c r="Q879" s="123"/>
      <c r="R879" s="123"/>
      <c r="S879" s="122"/>
      <c r="T879" s="98"/>
      <c r="U879" s="98"/>
      <c r="V879" s="98"/>
      <c r="W879" s="98"/>
      <c r="X879" s="98"/>
      <c r="Y879" s="98"/>
      <c r="Z879" s="98"/>
    </row>
    <row r="880" spans="1:26" ht="14.25" customHeight="1">
      <c r="A880" s="98"/>
      <c r="B880" s="120"/>
      <c r="C880" s="121"/>
      <c r="D880" s="98"/>
      <c r="E880" s="98"/>
      <c r="F880" s="98"/>
      <c r="G880" s="98"/>
      <c r="H880" s="122"/>
      <c r="I880" s="122"/>
      <c r="J880" s="122"/>
      <c r="K880" s="118"/>
      <c r="L880" s="98"/>
      <c r="M880" s="123"/>
      <c r="N880" s="98"/>
      <c r="O880" s="123"/>
      <c r="P880" s="123"/>
      <c r="Q880" s="123"/>
      <c r="R880" s="123"/>
      <c r="S880" s="122"/>
      <c r="T880" s="98"/>
      <c r="U880" s="98"/>
      <c r="V880" s="98"/>
      <c r="W880" s="98"/>
      <c r="X880" s="98"/>
      <c r="Y880" s="98"/>
      <c r="Z880" s="98"/>
    </row>
    <row r="881" spans="1:26" ht="14.25" customHeight="1">
      <c r="A881" s="98"/>
      <c r="B881" s="120"/>
      <c r="C881" s="121"/>
      <c r="D881" s="98"/>
      <c r="E881" s="98"/>
      <c r="F881" s="98"/>
      <c r="G881" s="98"/>
      <c r="H881" s="122"/>
      <c r="I881" s="122"/>
      <c r="J881" s="122"/>
      <c r="K881" s="118"/>
      <c r="L881" s="98"/>
      <c r="M881" s="123"/>
      <c r="N881" s="98"/>
      <c r="O881" s="123"/>
      <c r="P881" s="123"/>
      <c r="Q881" s="123"/>
      <c r="R881" s="123"/>
      <c r="S881" s="122"/>
      <c r="T881" s="98"/>
      <c r="U881" s="98"/>
      <c r="V881" s="98"/>
      <c r="W881" s="98"/>
      <c r="X881" s="98"/>
      <c r="Y881" s="98"/>
      <c r="Z881" s="98"/>
    </row>
    <row r="882" spans="1:26" ht="14.25" customHeight="1">
      <c r="A882" s="98"/>
      <c r="B882" s="120"/>
      <c r="C882" s="121"/>
      <c r="D882" s="98"/>
      <c r="E882" s="98"/>
      <c r="F882" s="98"/>
      <c r="G882" s="98"/>
      <c r="H882" s="122"/>
      <c r="I882" s="122"/>
      <c r="J882" s="122"/>
      <c r="K882" s="118"/>
      <c r="L882" s="98"/>
      <c r="M882" s="123"/>
      <c r="N882" s="98"/>
      <c r="O882" s="123"/>
      <c r="P882" s="123"/>
      <c r="Q882" s="123"/>
      <c r="R882" s="123"/>
      <c r="S882" s="122"/>
      <c r="T882" s="98"/>
      <c r="U882" s="98"/>
      <c r="V882" s="98"/>
      <c r="W882" s="98"/>
      <c r="X882" s="98"/>
      <c r="Y882" s="98"/>
      <c r="Z882" s="98"/>
    </row>
    <row r="883" spans="1:26" ht="14.25" customHeight="1">
      <c r="A883" s="98"/>
      <c r="B883" s="120"/>
      <c r="C883" s="121"/>
      <c r="D883" s="98"/>
      <c r="E883" s="98"/>
      <c r="F883" s="98"/>
      <c r="G883" s="98"/>
      <c r="H883" s="122"/>
      <c r="I883" s="122"/>
      <c r="J883" s="122"/>
      <c r="K883" s="118"/>
      <c r="L883" s="98"/>
      <c r="M883" s="123"/>
      <c r="N883" s="98"/>
      <c r="O883" s="123"/>
      <c r="P883" s="123"/>
      <c r="Q883" s="123"/>
      <c r="R883" s="123"/>
      <c r="S883" s="122"/>
      <c r="T883" s="98"/>
      <c r="U883" s="98"/>
      <c r="V883" s="98"/>
      <c r="W883" s="98"/>
      <c r="X883" s="98"/>
      <c r="Y883" s="98"/>
      <c r="Z883" s="98"/>
    </row>
    <row r="884" spans="1:26" ht="14.25" customHeight="1">
      <c r="A884" s="98"/>
      <c r="B884" s="120"/>
      <c r="C884" s="121"/>
      <c r="D884" s="98"/>
      <c r="E884" s="98"/>
      <c r="F884" s="98"/>
      <c r="G884" s="98"/>
      <c r="H884" s="122"/>
      <c r="I884" s="122"/>
      <c r="J884" s="122"/>
      <c r="K884" s="118"/>
      <c r="L884" s="98"/>
      <c r="M884" s="123"/>
      <c r="N884" s="98"/>
      <c r="O884" s="123"/>
      <c r="P884" s="123"/>
      <c r="Q884" s="123"/>
      <c r="R884" s="123"/>
      <c r="S884" s="122"/>
      <c r="T884" s="98"/>
      <c r="U884" s="98"/>
      <c r="V884" s="98"/>
      <c r="W884" s="98"/>
      <c r="X884" s="98"/>
      <c r="Y884" s="98"/>
      <c r="Z884" s="98"/>
    </row>
    <row r="885" spans="1:26" ht="14.25" customHeight="1">
      <c r="A885" s="98"/>
      <c r="B885" s="120"/>
      <c r="C885" s="121"/>
      <c r="D885" s="98"/>
      <c r="E885" s="98"/>
      <c r="F885" s="98"/>
      <c r="G885" s="98"/>
      <c r="H885" s="122"/>
      <c r="I885" s="122"/>
      <c r="J885" s="122"/>
      <c r="K885" s="118"/>
      <c r="L885" s="98"/>
      <c r="M885" s="123"/>
      <c r="N885" s="98"/>
      <c r="O885" s="123"/>
      <c r="P885" s="123"/>
      <c r="Q885" s="123"/>
      <c r="R885" s="123"/>
      <c r="S885" s="122"/>
      <c r="T885" s="98"/>
      <c r="U885" s="98"/>
      <c r="V885" s="98"/>
      <c r="W885" s="98"/>
      <c r="X885" s="98"/>
      <c r="Y885" s="98"/>
      <c r="Z885" s="98"/>
    </row>
    <row r="886" spans="1:26" ht="14.25" customHeight="1">
      <c r="A886" s="98"/>
      <c r="B886" s="120"/>
      <c r="C886" s="121"/>
      <c r="D886" s="98"/>
      <c r="E886" s="98"/>
      <c r="F886" s="98"/>
      <c r="G886" s="98"/>
      <c r="H886" s="122"/>
      <c r="I886" s="122"/>
      <c r="J886" s="122"/>
      <c r="K886" s="118"/>
      <c r="L886" s="98"/>
      <c r="M886" s="123"/>
      <c r="N886" s="98"/>
      <c r="O886" s="123"/>
      <c r="P886" s="123"/>
      <c r="Q886" s="123"/>
      <c r="R886" s="123"/>
      <c r="S886" s="122"/>
      <c r="T886" s="98"/>
      <c r="U886" s="98"/>
      <c r="V886" s="98"/>
      <c r="W886" s="98"/>
      <c r="X886" s="98"/>
      <c r="Y886" s="98"/>
      <c r="Z886" s="98"/>
    </row>
    <row r="887" spans="1:26" ht="14.25" customHeight="1">
      <c r="A887" s="98"/>
      <c r="B887" s="120"/>
      <c r="C887" s="121"/>
      <c r="D887" s="98"/>
      <c r="E887" s="98"/>
      <c r="F887" s="98"/>
      <c r="G887" s="98"/>
      <c r="H887" s="122"/>
      <c r="I887" s="122"/>
      <c r="J887" s="122"/>
      <c r="K887" s="118"/>
      <c r="L887" s="98"/>
      <c r="M887" s="123"/>
      <c r="N887" s="98"/>
      <c r="O887" s="123"/>
      <c r="P887" s="123"/>
      <c r="Q887" s="123"/>
      <c r="R887" s="123"/>
      <c r="S887" s="122"/>
      <c r="T887" s="98"/>
      <c r="U887" s="98"/>
      <c r="V887" s="98"/>
      <c r="W887" s="98"/>
      <c r="X887" s="98"/>
      <c r="Y887" s="98"/>
      <c r="Z887" s="98"/>
    </row>
    <row r="888" spans="1:26" ht="14.25" customHeight="1">
      <c r="A888" s="98"/>
      <c r="B888" s="120"/>
      <c r="C888" s="121"/>
      <c r="D888" s="98"/>
      <c r="E888" s="98"/>
      <c r="F888" s="98"/>
      <c r="G888" s="98"/>
      <c r="H888" s="122"/>
      <c r="I888" s="122"/>
      <c r="J888" s="122"/>
      <c r="K888" s="118"/>
      <c r="L888" s="98"/>
      <c r="M888" s="123"/>
      <c r="N888" s="98"/>
      <c r="O888" s="123"/>
      <c r="P888" s="123"/>
      <c r="Q888" s="123"/>
      <c r="R888" s="123"/>
      <c r="S888" s="122"/>
      <c r="T888" s="98"/>
      <c r="U888" s="98"/>
      <c r="V888" s="98"/>
      <c r="W888" s="98"/>
      <c r="X888" s="98"/>
      <c r="Y888" s="98"/>
      <c r="Z888" s="98"/>
    </row>
    <row r="889" spans="1:26" ht="14.25" customHeight="1">
      <c r="A889" s="98"/>
      <c r="B889" s="120"/>
      <c r="C889" s="121"/>
      <c r="D889" s="98"/>
      <c r="E889" s="98"/>
      <c r="F889" s="98"/>
      <c r="G889" s="98"/>
      <c r="H889" s="122"/>
      <c r="I889" s="122"/>
      <c r="J889" s="122"/>
      <c r="K889" s="118"/>
      <c r="L889" s="98"/>
      <c r="M889" s="123"/>
      <c r="N889" s="98"/>
      <c r="O889" s="123"/>
      <c r="P889" s="123"/>
      <c r="Q889" s="123"/>
      <c r="R889" s="123"/>
      <c r="S889" s="122"/>
      <c r="T889" s="98"/>
      <c r="U889" s="98"/>
      <c r="V889" s="98"/>
      <c r="W889" s="98"/>
      <c r="X889" s="98"/>
      <c r="Y889" s="98"/>
      <c r="Z889" s="98"/>
    </row>
    <row r="890" spans="1:26" ht="14.25" customHeight="1">
      <c r="A890" s="98"/>
      <c r="B890" s="120"/>
      <c r="C890" s="121"/>
      <c r="D890" s="98"/>
      <c r="E890" s="98"/>
      <c r="F890" s="98"/>
      <c r="G890" s="98"/>
      <c r="H890" s="122"/>
      <c r="I890" s="122"/>
      <c r="J890" s="122"/>
      <c r="K890" s="118"/>
      <c r="L890" s="98"/>
      <c r="M890" s="123"/>
      <c r="N890" s="98"/>
      <c r="O890" s="123"/>
      <c r="P890" s="123"/>
      <c r="Q890" s="123"/>
      <c r="R890" s="123"/>
      <c r="S890" s="122"/>
      <c r="T890" s="98"/>
      <c r="U890" s="98"/>
      <c r="V890" s="98"/>
      <c r="W890" s="98"/>
      <c r="X890" s="98"/>
      <c r="Y890" s="98"/>
      <c r="Z890" s="98"/>
    </row>
    <row r="891" spans="1:26" ht="14.25" customHeight="1">
      <c r="A891" s="98"/>
      <c r="B891" s="120"/>
      <c r="C891" s="121"/>
      <c r="D891" s="98"/>
      <c r="E891" s="98"/>
      <c r="F891" s="98"/>
      <c r="G891" s="98"/>
      <c r="H891" s="122"/>
      <c r="I891" s="122"/>
      <c r="J891" s="122"/>
      <c r="K891" s="118"/>
      <c r="L891" s="98"/>
      <c r="M891" s="123"/>
      <c r="N891" s="98"/>
      <c r="O891" s="123"/>
      <c r="P891" s="123"/>
      <c r="Q891" s="123"/>
      <c r="R891" s="123"/>
      <c r="S891" s="122"/>
      <c r="T891" s="98"/>
      <c r="U891" s="98"/>
      <c r="V891" s="98"/>
      <c r="W891" s="98"/>
      <c r="X891" s="98"/>
      <c r="Y891" s="98"/>
      <c r="Z891" s="98"/>
    </row>
    <row r="892" spans="1:26" ht="14.25" customHeight="1">
      <c r="A892" s="98"/>
      <c r="B892" s="120"/>
      <c r="C892" s="121"/>
      <c r="D892" s="98"/>
      <c r="E892" s="98"/>
      <c r="F892" s="98"/>
      <c r="G892" s="98"/>
      <c r="H892" s="122"/>
      <c r="I892" s="122"/>
      <c r="J892" s="122"/>
      <c r="K892" s="118"/>
      <c r="L892" s="98"/>
      <c r="M892" s="123"/>
      <c r="N892" s="98"/>
      <c r="O892" s="123"/>
      <c r="P892" s="123"/>
      <c r="Q892" s="123"/>
      <c r="R892" s="123"/>
      <c r="S892" s="122"/>
      <c r="T892" s="98"/>
      <c r="U892" s="98"/>
      <c r="V892" s="98"/>
      <c r="W892" s="98"/>
      <c r="X892" s="98"/>
      <c r="Y892" s="98"/>
      <c r="Z892" s="98"/>
    </row>
    <row r="893" spans="1:26" ht="14.25" customHeight="1">
      <c r="A893" s="98"/>
      <c r="B893" s="120"/>
      <c r="C893" s="121"/>
      <c r="D893" s="98"/>
      <c r="E893" s="98"/>
      <c r="F893" s="98"/>
      <c r="G893" s="98"/>
      <c r="H893" s="122"/>
      <c r="I893" s="122"/>
      <c r="J893" s="122"/>
      <c r="K893" s="118"/>
      <c r="L893" s="98"/>
      <c r="M893" s="123"/>
      <c r="N893" s="98"/>
      <c r="O893" s="123"/>
      <c r="P893" s="123"/>
      <c r="Q893" s="123"/>
      <c r="R893" s="123"/>
      <c r="S893" s="122"/>
      <c r="T893" s="98"/>
      <c r="U893" s="98"/>
      <c r="V893" s="98"/>
      <c r="W893" s="98"/>
      <c r="X893" s="98"/>
      <c r="Y893" s="98"/>
      <c r="Z893" s="98"/>
    </row>
    <row r="894" spans="1:26" ht="14.25" customHeight="1">
      <c r="A894" s="98"/>
      <c r="B894" s="120"/>
      <c r="C894" s="121"/>
      <c r="D894" s="98"/>
      <c r="E894" s="98"/>
      <c r="F894" s="98"/>
      <c r="G894" s="98"/>
      <c r="H894" s="122"/>
      <c r="I894" s="122"/>
      <c r="J894" s="122"/>
      <c r="K894" s="118"/>
      <c r="L894" s="98"/>
      <c r="M894" s="123"/>
      <c r="N894" s="98"/>
      <c r="O894" s="123"/>
      <c r="P894" s="123"/>
      <c r="Q894" s="123"/>
      <c r="R894" s="123"/>
      <c r="S894" s="122"/>
      <c r="T894" s="98"/>
      <c r="U894" s="98"/>
      <c r="V894" s="98"/>
      <c r="W894" s="98"/>
      <c r="X894" s="98"/>
      <c r="Y894" s="98"/>
      <c r="Z894" s="98"/>
    </row>
    <row r="895" spans="1:26" ht="14.25" customHeight="1">
      <c r="A895" s="98"/>
      <c r="B895" s="120"/>
      <c r="C895" s="121"/>
      <c r="D895" s="98"/>
      <c r="E895" s="98"/>
      <c r="F895" s="98"/>
      <c r="G895" s="98"/>
      <c r="H895" s="122"/>
      <c r="I895" s="122"/>
      <c r="J895" s="122"/>
      <c r="K895" s="118"/>
      <c r="L895" s="98"/>
      <c r="M895" s="123"/>
      <c r="N895" s="98"/>
      <c r="O895" s="123"/>
      <c r="P895" s="123"/>
      <c r="Q895" s="123"/>
      <c r="R895" s="123"/>
      <c r="S895" s="122"/>
      <c r="T895" s="98"/>
      <c r="U895" s="98"/>
      <c r="V895" s="98"/>
      <c r="W895" s="98"/>
      <c r="X895" s="98"/>
      <c r="Y895" s="98"/>
      <c r="Z895" s="98"/>
    </row>
    <row r="896" spans="1:26" ht="14.25" customHeight="1">
      <c r="A896" s="98"/>
      <c r="B896" s="120"/>
      <c r="C896" s="121"/>
      <c r="D896" s="98"/>
      <c r="E896" s="98"/>
      <c r="F896" s="98"/>
      <c r="G896" s="98"/>
      <c r="H896" s="122"/>
      <c r="I896" s="122"/>
      <c r="J896" s="122"/>
      <c r="K896" s="118"/>
      <c r="L896" s="98"/>
      <c r="M896" s="123"/>
      <c r="N896" s="98"/>
      <c r="O896" s="123"/>
      <c r="P896" s="123"/>
      <c r="Q896" s="123"/>
      <c r="R896" s="123"/>
      <c r="S896" s="122"/>
      <c r="T896" s="98"/>
      <c r="U896" s="98"/>
      <c r="V896" s="98"/>
      <c r="W896" s="98"/>
      <c r="X896" s="98"/>
      <c r="Y896" s="98"/>
      <c r="Z896" s="98"/>
    </row>
    <row r="897" spans="1:26" ht="14.25" customHeight="1">
      <c r="A897" s="98"/>
      <c r="B897" s="120"/>
      <c r="C897" s="121"/>
      <c r="D897" s="98"/>
      <c r="E897" s="98"/>
      <c r="F897" s="98"/>
      <c r="G897" s="98"/>
      <c r="H897" s="122"/>
      <c r="I897" s="122"/>
      <c r="J897" s="122"/>
      <c r="K897" s="118"/>
      <c r="L897" s="98"/>
      <c r="M897" s="123"/>
      <c r="N897" s="98"/>
      <c r="O897" s="123"/>
      <c r="P897" s="123"/>
      <c r="Q897" s="123"/>
      <c r="R897" s="123"/>
      <c r="S897" s="122"/>
      <c r="T897" s="98"/>
      <c r="U897" s="98"/>
      <c r="V897" s="98"/>
      <c r="W897" s="98"/>
      <c r="X897" s="98"/>
      <c r="Y897" s="98"/>
      <c r="Z897" s="98"/>
    </row>
    <row r="898" spans="1:26" ht="14.25" customHeight="1">
      <c r="A898" s="98"/>
      <c r="B898" s="120"/>
      <c r="C898" s="121"/>
      <c r="D898" s="98"/>
      <c r="E898" s="98"/>
      <c r="F898" s="98"/>
      <c r="G898" s="98"/>
      <c r="H898" s="122"/>
      <c r="I898" s="122"/>
      <c r="J898" s="122"/>
      <c r="K898" s="118"/>
      <c r="L898" s="98"/>
      <c r="M898" s="123"/>
      <c r="N898" s="98"/>
      <c r="O898" s="123"/>
      <c r="P898" s="123"/>
      <c r="Q898" s="123"/>
      <c r="R898" s="123"/>
      <c r="S898" s="122"/>
      <c r="T898" s="98"/>
      <c r="U898" s="98"/>
      <c r="V898" s="98"/>
      <c r="W898" s="98"/>
      <c r="X898" s="98"/>
      <c r="Y898" s="98"/>
      <c r="Z898" s="98"/>
    </row>
    <row r="899" spans="1:26" ht="14.25" customHeight="1">
      <c r="A899" s="98"/>
      <c r="B899" s="120"/>
      <c r="C899" s="121"/>
      <c r="D899" s="98"/>
      <c r="E899" s="98"/>
      <c r="F899" s="98"/>
      <c r="G899" s="98"/>
      <c r="H899" s="122"/>
      <c r="I899" s="122"/>
      <c r="J899" s="122"/>
      <c r="K899" s="118"/>
      <c r="L899" s="98"/>
      <c r="M899" s="123"/>
      <c r="N899" s="98"/>
      <c r="O899" s="123"/>
      <c r="P899" s="123"/>
      <c r="Q899" s="123"/>
      <c r="R899" s="123"/>
      <c r="S899" s="122"/>
      <c r="T899" s="98"/>
      <c r="U899" s="98"/>
      <c r="V899" s="98"/>
      <c r="W899" s="98"/>
      <c r="X899" s="98"/>
      <c r="Y899" s="98"/>
      <c r="Z899" s="98"/>
    </row>
    <row r="900" spans="1:26" ht="14.25" customHeight="1">
      <c r="A900" s="98"/>
      <c r="B900" s="120"/>
      <c r="C900" s="121"/>
      <c r="D900" s="98"/>
      <c r="E900" s="98"/>
      <c r="F900" s="98"/>
      <c r="G900" s="98"/>
      <c r="H900" s="122"/>
      <c r="I900" s="122"/>
      <c r="J900" s="122"/>
      <c r="K900" s="118"/>
      <c r="L900" s="98"/>
      <c r="M900" s="123"/>
      <c r="N900" s="98"/>
      <c r="O900" s="123"/>
      <c r="P900" s="123"/>
      <c r="Q900" s="123"/>
      <c r="R900" s="123"/>
      <c r="S900" s="122"/>
      <c r="T900" s="98"/>
      <c r="U900" s="98"/>
      <c r="V900" s="98"/>
      <c r="W900" s="98"/>
      <c r="X900" s="98"/>
      <c r="Y900" s="98"/>
      <c r="Z900" s="98"/>
    </row>
    <row r="901" spans="1:26" ht="14.25" customHeight="1">
      <c r="A901" s="98"/>
      <c r="B901" s="120"/>
      <c r="C901" s="121"/>
      <c r="D901" s="98"/>
      <c r="E901" s="98"/>
      <c r="F901" s="98"/>
      <c r="G901" s="98"/>
      <c r="H901" s="122"/>
      <c r="I901" s="122"/>
      <c r="J901" s="122"/>
      <c r="K901" s="118"/>
      <c r="L901" s="98"/>
      <c r="M901" s="123"/>
      <c r="N901" s="98"/>
      <c r="O901" s="123"/>
      <c r="P901" s="123"/>
      <c r="Q901" s="123"/>
      <c r="R901" s="123"/>
      <c r="S901" s="122"/>
      <c r="T901" s="98"/>
      <c r="U901" s="98"/>
      <c r="V901" s="98"/>
      <c r="W901" s="98"/>
      <c r="X901" s="98"/>
      <c r="Y901" s="98"/>
      <c r="Z901" s="98"/>
    </row>
    <row r="902" spans="1:26" ht="14.25" customHeight="1">
      <c r="A902" s="98"/>
      <c r="B902" s="120"/>
      <c r="C902" s="121"/>
      <c r="D902" s="98"/>
      <c r="E902" s="98"/>
      <c r="F902" s="98"/>
      <c r="G902" s="98"/>
      <c r="H902" s="122"/>
      <c r="I902" s="122"/>
      <c r="J902" s="122"/>
      <c r="K902" s="118"/>
      <c r="L902" s="98"/>
      <c r="M902" s="123"/>
      <c r="N902" s="98"/>
      <c r="O902" s="123"/>
      <c r="P902" s="123"/>
      <c r="Q902" s="123"/>
      <c r="R902" s="123"/>
      <c r="S902" s="122"/>
      <c r="T902" s="98"/>
      <c r="U902" s="98"/>
      <c r="V902" s="98"/>
      <c r="W902" s="98"/>
      <c r="X902" s="98"/>
      <c r="Y902" s="98"/>
      <c r="Z902" s="98"/>
    </row>
    <row r="903" spans="1:26" ht="14.25" customHeight="1">
      <c r="A903" s="98"/>
      <c r="B903" s="120"/>
      <c r="C903" s="121"/>
      <c r="D903" s="98"/>
      <c r="E903" s="98"/>
      <c r="F903" s="98"/>
      <c r="G903" s="98"/>
      <c r="H903" s="122"/>
      <c r="I903" s="122"/>
      <c r="J903" s="122"/>
      <c r="K903" s="118"/>
      <c r="L903" s="98"/>
      <c r="M903" s="123"/>
      <c r="N903" s="98"/>
      <c r="O903" s="123"/>
      <c r="P903" s="123"/>
      <c r="Q903" s="123"/>
      <c r="R903" s="123"/>
      <c r="S903" s="122"/>
      <c r="T903" s="98"/>
      <c r="U903" s="98"/>
      <c r="V903" s="98"/>
      <c r="W903" s="98"/>
      <c r="X903" s="98"/>
      <c r="Y903" s="98"/>
      <c r="Z903" s="98"/>
    </row>
    <row r="904" spans="1:26" ht="14.25" customHeight="1">
      <c r="A904" s="98"/>
      <c r="B904" s="120"/>
      <c r="C904" s="121"/>
      <c r="D904" s="98"/>
      <c r="E904" s="98"/>
      <c r="F904" s="98"/>
      <c r="G904" s="98"/>
      <c r="H904" s="122"/>
      <c r="I904" s="122"/>
      <c r="J904" s="122"/>
      <c r="K904" s="118"/>
      <c r="L904" s="98"/>
      <c r="M904" s="123"/>
      <c r="N904" s="98"/>
      <c r="O904" s="123"/>
      <c r="P904" s="123"/>
      <c r="Q904" s="123"/>
      <c r="R904" s="123"/>
      <c r="S904" s="122"/>
      <c r="T904" s="98"/>
      <c r="U904" s="98"/>
      <c r="V904" s="98"/>
      <c r="W904" s="98"/>
      <c r="X904" s="98"/>
      <c r="Y904" s="98"/>
      <c r="Z904" s="98"/>
    </row>
    <row r="905" spans="1:26" ht="14.25" customHeight="1">
      <c r="A905" s="98"/>
      <c r="B905" s="120"/>
      <c r="C905" s="121"/>
      <c r="D905" s="98"/>
      <c r="E905" s="98"/>
      <c r="F905" s="98"/>
      <c r="G905" s="98"/>
      <c r="H905" s="122"/>
      <c r="I905" s="122"/>
      <c r="J905" s="122"/>
      <c r="K905" s="118"/>
      <c r="L905" s="98"/>
      <c r="M905" s="123"/>
      <c r="N905" s="98"/>
      <c r="O905" s="123"/>
      <c r="P905" s="123"/>
      <c r="Q905" s="123"/>
      <c r="R905" s="123"/>
      <c r="S905" s="122"/>
      <c r="T905" s="98"/>
      <c r="U905" s="98"/>
      <c r="V905" s="98"/>
      <c r="W905" s="98"/>
      <c r="X905" s="98"/>
      <c r="Y905" s="98"/>
      <c r="Z905" s="98"/>
    </row>
    <row r="906" spans="1:26" ht="14.25" customHeight="1">
      <c r="A906" s="98"/>
      <c r="B906" s="120"/>
      <c r="C906" s="121"/>
      <c r="D906" s="98"/>
      <c r="E906" s="98"/>
      <c r="F906" s="98"/>
      <c r="G906" s="98"/>
      <c r="H906" s="122"/>
      <c r="I906" s="122"/>
      <c r="J906" s="122"/>
      <c r="K906" s="118"/>
      <c r="L906" s="98"/>
      <c r="M906" s="123"/>
      <c r="N906" s="98"/>
      <c r="O906" s="123"/>
      <c r="P906" s="123"/>
      <c r="Q906" s="123"/>
      <c r="R906" s="123"/>
      <c r="S906" s="122"/>
      <c r="T906" s="98"/>
      <c r="U906" s="98"/>
      <c r="V906" s="98"/>
      <c r="W906" s="98"/>
      <c r="X906" s="98"/>
      <c r="Y906" s="98"/>
      <c r="Z906" s="98"/>
    </row>
    <row r="907" spans="1:26" ht="14.25" customHeight="1">
      <c r="A907" s="98"/>
      <c r="B907" s="120"/>
      <c r="C907" s="121"/>
      <c r="D907" s="98"/>
      <c r="E907" s="98"/>
      <c r="F907" s="98"/>
      <c r="G907" s="98"/>
      <c r="H907" s="122"/>
      <c r="I907" s="122"/>
      <c r="J907" s="122"/>
      <c r="K907" s="118"/>
      <c r="L907" s="98"/>
      <c r="M907" s="123"/>
      <c r="N907" s="98"/>
      <c r="O907" s="123"/>
      <c r="P907" s="123"/>
      <c r="Q907" s="123"/>
      <c r="R907" s="123"/>
      <c r="S907" s="122"/>
      <c r="T907" s="98"/>
      <c r="U907" s="98"/>
      <c r="V907" s="98"/>
      <c r="W907" s="98"/>
      <c r="X907" s="98"/>
      <c r="Y907" s="98"/>
      <c r="Z907" s="98"/>
    </row>
    <row r="908" spans="1:26" ht="14.25" customHeight="1">
      <c r="A908" s="98"/>
      <c r="B908" s="120"/>
      <c r="C908" s="121"/>
      <c r="D908" s="98"/>
      <c r="E908" s="98"/>
      <c r="F908" s="98"/>
      <c r="G908" s="98"/>
      <c r="H908" s="122"/>
      <c r="I908" s="122"/>
      <c r="J908" s="122"/>
      <c r="K908" s="118"/>
      <c r="L908" s="98"/>
      <c r="M908" s="123"/>
      <c r="N908" s="98"/>
      <c r="O908" s="123"/>
      <c r="P908" s="123"/>
      <c r="Q908" s="123"/>
      <c r="R908" s="123"/>
      <c r="S908" s="122"/>
      <c r="T908" s="98"/>
      <c r="U908" s="98"/>
      <c r="V908" s="98"/>
      <c r="W908" s="98"/>
      <c r="X908" s="98"/>
      <c r="Y908" s="98"/>
      <c r="Z908" s="98"/>
    </row>
    <row r="909" spans="1:26" ht="14.25" customHeight="1">
      <c r="A909" s="98"/>
      <c r="B909" s="120"/>
      <c r="C909" s="121"/>
      <c r="D909" s="98"/>
      <c r="E909" s="98"/>
      <c r="F909" s="98"/>
      <c r="G909" s="98"/>
      <c r="H909" s="122"/>
      <c r="I909" s="122"/>
      <c r="J909" s="122"/>
      <c r="K909" s="118"/>
      <c r="L909" s="98"/>
      <c r="M909" s="123"/>
      <c r="N909" s="98"/>
      <c r="O909" s="123"/>
      <c r="P909" s="123"/>
      <c r="Q909" s="123"/>
      <c r="R909" s="123"/>
      <c r="S909" s="122"/>
      <c r="T909" s="98"/>
      <c r="U909" s="98"/>
      <c r="V909" s="98"/>
      <c r="W909" s="98"/>
      <c r="X909" s="98"/>
      <c r="Y909" s="98"/>
      <c r="Z909" s="98"/>
    </row>
    <row r="910" spans="1:26" ht="14.25" customHeight="1">
      <c r="A910" s="98"/>
      <c r="B910" s="120"/>
      <c r="C910" s="121"/>
      <c r="D910" s="98"/>
      <c r="E910" s="98"/>
      <c r="F910" s="98"/>
      <c r="G910" s="98"/>
      <c r="H910" s="122"/>
      <c r="I910" s="122"/>
      <c r="J910" s="122"/>
      <c r="K910" s="118"/>
      <c r="L910" s="98"/>
      <c r="M910" s="123"/>
      <c r="N910" s="98"/>
      <c r="O910" s="123"/>
      <c r="P910" s="123"/>
      <c r="Q910" s="123"/>
      <c r="R910" s="123"/>
      <c r="S910" s="122"/>
      <c r="T910" s="98"/>
      <c r="U910" s="98"/>
      <c r="V910" s="98"/>
      <c r="W910" s="98"/>
      <c r="X910" s="98"/>
      <c r="Y910" s="98"/>
      <c r="Z910" s="98"/>
    </row>
    <row r="911" spans="1:26" ht="14.25" customHeight="1">
      <c r="A911" s="98"/>
      <c r="B911" s="120"/>
      <c r="C911" s="121"/>
      <c r="D911" s="98"/>
      <c r="E911" s="98"/>
      <c r="F911" s="98"/>
      <c r="G911" s="98"/>
      <c r="H911" s="122"/>
      <c r="I911" s="122"/>
      <c r="J911" s="122"/>
      <c r="K911" s="118"/>
      <c r="L911" s="98"/>
      <c r="M911" s="123"/>
      <c r="N911" s="98"/>
      <c r="O911" s="123"/>
      <c r="P911" s="123"/>
      <c r="Q911" s="123"/>
      <c r="R911" s="123"/>
      <c r="S911" s="122"/>
      <c r="T911" s="98"/>
      <c r="U911" s="98"/>
      <c r="V911" s="98"/>
      <c r="W911" s="98"/>
      <c r="X911" s="98"/>
      <c r="Y911" s="98"/>
      <c r="Z911" s="98"/>
    </row>
    <row r="912" spans="1:26" ht="14.25" customHeight="1">
      <c r="A912" s="98"/>
      <c r="B912" s="120"/>
      <c r="C912" s="121"/>
      <c r="D912" s="98"/>
      <c r="E912" s="98"/>
      <c r="F912" s="98"/>
      <c r="G912" s="98"/>
      <c r="H912" s="122"/>
      <c r="I912" s="122"/>
      <c r="J912" s="122"/>
      <c r="K912" s="118"/>
      <c r="L912" s="98"/>
      <c r="M912" s="123"/>
      <c r="N912" s="98"/>
      <c r="O912" s="123"/>
      <c r="P912" s="123"/>
      <c r="Q912" s="123"/>
      <c r="R912" s="123"/>
      <c r="S912" s="122"/>
      <c r="T912" s="98"/>
      <c r="U912" s="98"/>
      <c r="V912" s="98"/>
      <c r="W912" s="98"/>
      <c r="X912" s="98"/>
      <c r="Y912" s="98"/>
      <c r="Z912" s="98"/>
    </row>
    <row r="913" spans="1:26" ht="14.25" customHeight="1">
      <c r="A913" s="98"/>
      <c r="B913" s="120"/>
      <c r="C913" s="121"/>
      <c r="D913" s="98"/>
      <c r="E913" s="98"/>
      <c r="F913" s="98"/>
      <c r="G913" s="98"/>
      <c r="H913" s="122"/>
      <c r="I913" s="122"/>
      <c r="J913" s="122"/>
      <c r="K913" s="118"/>
      <c r="L913" s="98"/>
      <c r="M913" s="123"/>
      <c r="N913" s="98"/>
      <c r="O913" s="123"/>
      <c r="P913" s="123"/>
      <c r="Q913" s="123"/>
      <c r="R913" s="123"/>
      <c r="S913" s="122"/>
      <c r="T913" s="98"/>
      <c r="U913" s="98"/>
      <c r="V913" s="98"/>
      <c r="W913" s="98"/>
      <c r="X913" s="98"/>
      <c r="Y913" s="98"/>
      <c r="Z913" s="98"/>
    </row>
    <row r="914" spans="1:26" ht="14.25" customHeight="1">
      <c r="A914" s="98"/>
      <c r="B914" s="120"/>
      <c r="C914" s="121"/>
      <c r="D914" s="98"/>
      <c r="E914" s="98"/>
      <c r="F914" s="98"/>
      <c r="G914" s="98"/>
      <c r="H914" s="122"/>
      <c r="I914" s="122"/>
      <c r="J914" s="122"/>
      <c r="K914" s="118"/>
      <c r="L914" s="98"/>
      <c r="M914" s="123"/>
      <c r="N914" s="98"/>
      <c r="O914" s="123"/>
      <c r="P914" s="123"/>
      <c r="Q914" s="123"/>
      <c r="R914" s="123"/>
      <c r="S914" s="122"/>
      <c r="T914" s="98"/>
      <c r="U914" s="98"/>
      <c r="V914" s="98"/>
      <c r="W914" s="98"/>
      <c r="X914" s="98"/>
      <c r="Y914" s="98"/>
      <c r="Z914" s="98"/>
    </row>
    <row r="915" spans="1:26" ht="14.25" customHeight="1">
      <c r="A915" s="98"/>
      <c r="B915" s="120"/>
      <c r="C915" s="121"/>
      <c r="D915" s="98"/>
      <c r="E915" s="98"/>
      <c r="F915" s="98"/>
      <c r="G915" s="98"/>
      <c r="H915" s="122"/>
      <c r="I915" s="122"/>
      <c r="J915" s="122"/>
      <c r="K915" s="118"/>
      <c r="L915" s="98"/>
      <c r="M915" s="123"/>
      <c r="N915" s="98"/>
      <c r="O915" s="123"/>
      <c r="P915" s="123"/>
      <c r="Q915" s="123"/>
      <c r="R915" s="123"/>
      <c r="S915" s="122"/>
      <c r="T915" s="98"/>
      <c r="U915" s="98"/>
      <c r="V915" s="98"/>
      <c r="W915" s="98"/>
      <c r="X915" s="98"/>
      <c r="Y915" s="98"/>
      <c r="Z915" s="98"/>
    </row>
    <row r="916" spans="1:26" ht="14.25" customHeight="1">
      <c r="A916" s="98"/>
      <c r="B916" s="120"/>
      <c r="C916" s="121"/>
      <c r="D916" s="98"/>
      <c r="E916" s="98"/>
      <c r="F916" s="98"/>
      <c r="G916" s="98"/>
      <c r="H916" s="122"/>
      <c r="I916" s="122"/>
      <c r="J916" s="122"/>
      <c r="K916" s="118"/>
      <c r="L916" s="98"/>
      <c r="M916" s="123"/>
      <c r="N916" s="98"/>
      <c r="O916" s="123"/>
      <c r="P916" s="123"/>
      <c r="Q916" s="123"/>
      <c r="R916" s="123"/>
      <c r="S916" s="122"/>
      <c r="T916" s="98"/>
      <c r="U916" s="98"/>
      <c r="V916" s="98"/>
      <c r="W916" s="98"/>
      <c r="X916" s="98"/>
      <c r="Y916" s="98"/>
      <c r="Z916" s="98"/>
    </row>
    <row r="917" spans="1:26" ht="14.25" customHeight="1">
      <c r="A917" s="98"/>
      <c r="B917" s="120"/>
      <c r="C917" s="121"/>
      <c r="D917" s="98"/>
      <c r="E917" s="98"/>
      <c r="F917" s="98"/>
      <c r="G917" s="98"/>
      <c r="H917" s="122"/>
      <c r="I917" s="122"/>
      <c r="J917" s="122"/>
      <c r="K917" s="118"/>
      <c r="L917" s="98"/>
      <c r="M917" s="123"/>
      <c r="N917" s="98"/>
      <c r="O917" s="123"/>
      <c r="P917" s="123"/>
      <c r="Q917" s="123"/>
      <c r="R917" s="123"/>
      <c r="S917" s="122"/>
      <c r="T917" s="98"/>
      <c r="U917" s="98"/>
      <c r="V917" s="98"/>
      <c r="W917" s="98"/>
      <c r="X917" s="98"/>
      <c r="Y917" s="98"/>
      <c r="Z917" s="98"/>
    </row>
    <row r="918" spans="1:26" ht="14.25" customHeight="1">
      <c r="A918" s="98"/>
      <c r="B918" s="120"/>
      <c r="C918" s="121"/>
      <c r="D918" s="98"/>
      <c r="E918" s="98"/>
      <c r="F918" s="98"/>
      <c r="G918" s="98"/>
      <c r="H918" s="122"/>
      <c r="I918" s="122"/>
      <c r="J918" s="122"/>
      <c r="K918" s="118"/>
      <c r="L918" s="98"/>
      <c r="M918" s="123"/>
      <c r="N918" s="98"/>
      <c r="O918" s="123"/>
      <c r="P918" s="123"/>
      <c r="Q918" s="123"/>
      <c r="R918" s="123"/>
      <c r="S918" s="122"/>
      <c r="T918" s="98"/>
      <c r="U918" s="98"/>
      <c r="V918" s="98"/>
      <c r="W918" s="98"/>
      <c r="X918" s="98"/>
      <c r="Y918" s="98"/>
      <c r="Z918" s="98"/>
    </row>
    <row r="919" spans="1:26" ht="14.25" customHeight="1">
      <c r="A919" s="98"/>
      <c r="B919" s="120"/>
      <c r="C919" s="121"/>
      <c r="D919" s="98"/>
      <c r="E919" s="98"/>
      <c r="F919" s="98"/>
      <c r="G919" s="98"/>
      <c r="H919" s="122"/>
      <c r="I919" s="122"/>
      <c r="J919" s="122"/>
      <c r="K919" s="118"/>
      <c r="L919" s="98"/>
      <c r="M919" s="123"/>
      <c r="N919" s="98"/>
      <c r="O919" s="123"/>
      <c r="P919" s="123"/>
      <c r="Q919" s="123"/>
      <c r="R919" s="123"/>
      <c r="S919" s="122"/>
      <c r="T919" s="98"/>
      <c r="U919" s="98"/>
      <c r="V919" s="98"/>
      <c r="W919" s="98"/>
      <c r="X919" s="98"/>
      <c r="Y919" s="98"/>
      <c r="Z919" s="98"/>
    </row>
    <row r="920" spans="1:26" ht="14.25" customHeight="1">
      <c r="A920" s="98"/>
      <c r="B920" s="120"/>
      <c r="C920" s="121"/>
      <c r="D920" s="98"/>
      <c r="E920" s="98"/>
      <c r="F920" s="98"/>
      <c r="G920" s="98"/>
      <c r="H920" s="122"/>
      <c r="I920" s="122"/>
      <c r="J920" s="122"/>
      <c r="K920" s="118"/>
      <c r="L920" s="98"/>
      <c r="M920" s="123"/>
      <c r="N920" s="98"/>
      <c r="O920" s="123"/>
      <c r="P920" s="123"/>
      <c r="Q920" s="123"/>
      <c r="R920" s="123"/>
      <c r="S920" s="122"/>
      <c r="T920" s="98"/>
      <c r="U920" s="98"/>
      <c r="V920" s="98"/>
      <c r="W920" s="98"/>
      <c r="X920" s="98"/>
      <c r="Y920" s="98"/>
      <c r="Z920" s="98"/>
    </row>
    <row r="921" spans="1:26" ht="14.25" customHeight="1">
      <c r="A921" s="98"/>
      <c r="B921" s="120"/>
      <c r="C921" s="121"/>
      <c r="D921" s="98"/>
      <c r="E921" s="98"/>
      <c r="F921" s="98"/>
      <c r="G921" s="98"/>
      <c r="H921" s="122"/>
      <c r="I921" s="122"/>
      <c r="J921" s="122"/>
      <c r="K921" s="118"/>
      <c r="L921" s="98"/>
      <c r="M921" s="123"/>
      <c r="N921" s="98"/>
      <c r="O921" s="123"/>
      <c r="P921" s="123"/>
      <c r="Q921" s="123"/>
      <c r="R921" s="123"/>
      <c r="S921" s="122"/>
      <c r="T921" s="98"/>
      <c r="U921" s="98"/>
      <c r="V921" s="98"/>
      <c r="W921" s="98"/>
      <c r="X921" s="98"/>
      <c r="Y921" s="98"/>
      <c r="Z921" s="98"/>
    </row>
    <row r="922" spans="1:26" ht="14.25" customHeight="1">
      <c r="A922" s="98"/>
      <c r="B922" s="120"/>
      <c r="C922" s="121"/>
      <c r="D922" s="98"/>
      <c r="E922" s="98"/>
      <c r="F922" s="98"/>
      <c r="G922" s="98"/>
      <c r="H922" s="122"/>
      <c r="I922" s="122"/>
      <c r="J922" s="122"/>
      <c r="K922" s="118"/>
      <c r="L922" s="98"/>
      <c r="M922" s="123"/>
      <c r="N922" s="98"/>
      <c r="O922" s="123"/>
      <c r="P922" s="123"/>
      <c r="Q922" s="123"/>
      <c r="R922" s="123"/>
      <c r="S922" s="122"/>
      <c r="T922" s="98"/>
      <c r="U922" s="98"/>
      <c r="V922" s="98"/>
      <c r="W922" s="98"/>
      <c r="X922" s="98"/>
      <c r="Y922" s="98"/>
      <c r="Z922" s="98"/>
    </row>
    <row r="923" spans="1:26" ht="14.25" customHeight="1">
      <c r="A923" s="98"/>
      <c r="B923" s="120"/>
      <c r="C923" s="121"/>
      <c r="D923" s="98"/>
      <c r="E923" s="98"/>
      <c r="F923" s="98"/>
      <c r="G923" s="98"/>
      <c r="H923" s="122"/>
      <c r="I923" s="122"/>
      <c r="J923" s="122"/>
      <c r="K923" s="118"/>
      <c r="L923" s="98"/>
      <c r="M923" s="123"/>
      <c r="N923" s="98"/>
      <c r="O923" s="123"/>
      <c r="P923" s="123"/>
      <c r="Q923" s="123"/>
      <c r="R923" s="123"/>
      <c r="S923" s="122"/>
      <c r="T923" s="98"/>
      <c r="U923" s="98"/>
      <c r="V923" s="98"/>
      <c r="W923" s="98"/>
      <c r="X923" s="98"/>
      <c r="Y923" s="98"/>
      <c r="Z923" s="98"/>
    </row>
    <row r="924" spans="1:26" ht="14.25" customHeight="1">
      <c r="A924" s="98"/>
      <c r="B924" s="120"/>
      <c r="C924" s="121"/>
      <c r="D924" s="98"/>
      <c r="E924" s="98"/>
      <c r="F924" s="98"/>
      <c r="G924" s="98"/>
      <c r="H924" s="122"/>
      <c r="I924" s="122"/>
      <c r="J924" s="122"/>
      <c r="K924" s="118"/>
      <c r="L924" s="98"/>
      <c r="M924" s="123"/>
      <c r="N924" s="98"/>
      <c r="O924" s="123"/>
      <c r="P924" s="123"/>
      <c r="Q924" s="123"/>
      <c r="R924" s="123"/>
      <c r="S924" s="122"/>
      <c r="T924" s="98"/>
      <c r="U924" s="98"/>
      <c r="V924" s="98"/>
      <c r="W924" s="98"/>
      <c r="X924" s="98"/>
      <c r="Y924" s="98"/>
      <c r="Z924" s="98"/>
    </row>
    <row r="925" spans="1:26" ht="14.25" customHeight="1">
      <c r="A925" s="98"/>
      <c r="B925" s="120"/>
      <c r="C925" s="121"/>
      <c r="D925" s="98"/>
      <c r="E925" s="98"/>
      <c r="F925" s="98"/>
      <c r="G925" s="98"/>
      <c r="H925" s="122"/>
      <c r="I925" s="122"/>
      <c r="J925" s="122"/>
      <c r="K925" s="118"/>
      <c r="L925" s="98"/>
      <c r="M925" s="123"/>
      <c r="N925" s="98"/>
      <c r="O925" s="123"/>
      <c r="P925" s="123"/>
      <c r="Q925" s="123"/>
      <c r="R925" s="123"/>
      <c r="S925" s="122"/>
      <c r="T925" s="98"/>
      <c r="U925" s="98"/>
      <c r="V925" s="98"/>
      <c r="W925" s="98"/>
      <c r="X925" s="98"/>
      <c r="Y925" s="98"/>
      <c r="Z925" s="98"/>
    </row>
    <row r="926" spans="1:26" ht="14.25" customHeight="1">
      <c r="A926" s="98"/>
      <c r="B926" s="120"/>
      <c r="C926" s="121"/>
      <c r="D926" s="98"/>
      <c r="E926" s="98"/>
      <c r="F926" s="98"/>
      <c r="G926" s="98"/>
      <c r="H926" s="122"/>
      <c r="I926" s="122"/>
      <c r="J926" s="122"/>
      <c r="K926" s="118"/>
      <c r="L926" s="98"/>
      <c r="M926" s="123"/>
      <c r="N926" s="98"/>
      <c r="O926" s="123"/>
      <c r="P926" s="123"/>
      <c r="Q926" s="123"/>
      <c r="R926" s="123"/>
      <c r="S926" s="122"/>
      <c r="T926" s="98"/>
      <c r="U926" s="98"/>
      <c r="V926" s="98"/>
      <c r="W926" s="98"/>
      <c r="X926" s="98"/>
      <c r="Y926" s="98"/>
      <c r="Z926" s="98"/>
    </row>
    <row r="927" spans="1:26" ht="14.25" customHeight="1">
      <c r="A927" s="98"/>
      <c r="B927" s="120"/>
      <c r="C927" s="121"/>
      <c r="D927" s="98"/>
      <c r="E927" s="98"/>
      <c r="F927" s="98"/>
      <c r="G927" s="98"/>
      <c r="H927" s="122"/>
      <c r="I927" s="122"/>
      <c r="J927" s="122"/>
      <c r="K927" s="118"/>
      <c r="L927" s="98"/>
      <c r="M927" s="123"/>
      <c r="N927" s="98"/>
      <c r="O927" s="123"/>
      <c r="P927" s="123"/>
      <c r="Q927" s="123"/>
      <c r="R927" s="123"/>
      <c r="S927" s="122"/>
      <c r="T927" s="98"/>
      <c r="U927" s="98"/>
      <c r="V927" s="98"/>
      <c r="W927" s="98"/>
      <c r="X927" s="98"/>
      <c r="Y927" s="98"/>
      <c r="Z927" s="98"/>
    </row>
    <row r="928" spans="1:26" ht="14.25" customHeight="1">
      <c r="A928" s="98"/>
      <c r="B928" s="120"/>
      <c r="C928" s="121"/>
      <c r="D928" s="98"/>
      <c r="E928" s="98"/>
      <c r="F928" s="98"/>
      <c r="G928" s="98"/>
      <c r="H928" s="122"/>
      <c r="I928" s="122"/>
      <c r="J928" s="122"/>
      <c r="K928" s="118"/>
      <c r="L928" s="98"/>
      <c r="M928" s="123"/>
      <c r="N928" s="98"/>
      <c r="O928" s="123"/>
      <c r="P928" s="123"/>
      <c r="Q928" s="123"/>
      <c r="R928" s="123"/>
      <c r="S928" s="122"/>
      <c r="T928" s="98"/>
      <c r="U928" s="98"/>
      <c r="V928" s="98"/>
      <c r="W928" s="98"/>
      <c r="X928" s="98"/>
      <c r="Y928" s="98"/>
      <c r="Z928" s="98"/>
    </row>
    <row r="929" spans="1:26" ht="14.25" customHeight="1">
      <c r="A929" s="98"/>
      <c r="B929" s="120"/>
      <c r="C929" s="121"/>
      <c r="D929" s="98"/>
      <c r="E929" s="98"/>
      <c r="F929" s="98"/>
      <c r="G929" s="98"/>
      <c r="H929" s="122"/>
      <c r="I929" s="122"/>
      <c r="J929" s="122"/>
      <c r="K929" s="118"/>
      <c r="L929" s="98"/>
      <c r="M929" s="123"/>
      <c r="N929" s="98"/>
      <c r="O929" s="123"/>
      <c r="P929" s="123"/>
      <c r="Q929" s="123"/>
      <c r="R929" s="123"/>
      <c r="S929" s="122"/>
      <c r="T929" s="98"/>
      <c r="U929" s="98"/>
      <c r="V929" s="98"/>
      <c r="W929" s="98"/>
      <c r="X929" s="98"/>
      <c r="Y929" s="98"/>
      <c r="Z929" s="98"/>
    </row>
    <row r="930" spans="1:26" ht="14.25" customHeight="1">
      <c r="A930" s="98"/>
      <c r="B930" s="120"/>
      <c r="C930" s="121"/>
      <c r="D930" s="98"/>
      <c r="E930" s="98"/>
      <c r="F930" s="98"/>
      <c r="G930" s="98"/>
      <c r="H930" s="122"/>
      <c r="I930" s="122"/>
      <c r="J930" s="122"/>
      <c r="K930" s="118"/>
      <c r="L930" s="98"/>
      <c r="M930" s="123"/>
      <c r="N930" s="98"/>
      <c r="O930" s="123"/>
      <c r="P930" s="123"/>
      <c r="Q930" s="123"/>
      <c r="R930" s="123"/>
      <c r="S930" s="122"/>
      <c r="T930" s="98"/>
      <c r="U930" s="98"/>
      <c r="V930" s="98"/>
      <c r="W930" s="98"/>
      <c r="X930" s="98"/>
      <c r="Y930" s="98"/>
      <c r="Z930" s="98"/>
    </row>
    <row r="931" spans="1:26" ht="14.25" customHeight="1">
      <c r="A931" s="98"/>
      <c r="B931" s="120"/>
      <c r="C931" s="121"/>
      <c r="D931" s="98"/>
      <c r="E931" s="98"/>
      <c r="F931" s="98"/>
      <c r="G931" s="98"/>
      <c r="H931" s="122"/>
      <c r="I931" s="122"/>
      <c r="J931" s="122"/>
      <c r="K931" s="118"/>
      <c r="L931" s="98"/>
      <c r="M931" s="123"/>
      <c r="N931" s="98"/>
      <c r="O931" s="123"/>
      <c r="P931" s="123"/>
      <c r="Q931" s="123"/>
      <c r="R931" s="123"/>
      <c r="S931" s="122"/>
      <c r="T931" s="98"/>
      <c r="U931" s="98"/>
      <c r="V931" s="98"/>
      <c r="W931" s="98"/>
      <c r="X931" s="98"/>
      <c r="Y931" s="98"/>
      <c r="Z931" s="98"/>
    </row>
    <row r="932" spans="1:26" ht="14.25" customHeight="1">
      <c r="A932" s="98"/>
      <c r="B932" s="120"/>
      <c r="C932" s="121"/>
      <c r="D932" s="98"/>
      <c r="E932" s="98"/>
      <c r="F932" s="98"/>
      <c r="G932" s="98"/>
      <c r="H932" s="122"/>
      <c r="I932" s="122"/>
      <c r="J932" s="122"/>
      <c r="K932" s="118"/>
      <c r="L932" s="98"/>
      <c r="M932" s="123"/>
      <c r="N932" s="98"/>
      <c r="O932" s="123"/>
      <c r="P932" s="123"/>
      <c r="Q932" s="123"/>
      <c r="R932" s="123"/>
      <c r="S932" s="122"/>
      <c r="T932" s="98"/>
      <c r="U932" s="98"/>
      <c r="V932" s="98"/>
      <c r="W932" s="98"/>
      <c r="X932" s="98"/>
      <c r="Y932" s="98"/>
      <c r="Z932" s="98"/>
    </row>
    <row r="933" spans="1:26" ht="14.25" customHeight="1">
      <c r="A933" s="98"/>
      <c r="B933" s="120"/>
      <c r="C933" s="121"/>
      <c r="D933" s="98"/>
      <c r="E933" s="98"/>
      <c r="F933" s="98"/>
      <c r="G933" s="98"/>
      <c r="H933" s="122"/>
      <c r="I933" s="122"/>
      <c r="J933" s="122"/>
      <c r="K933" s="118"/>
      <c r="L933" s="98"/>
      <c r="M933" s="123"/>
      <c r="N933" s="98"/>
      <c r="O933" s="123"/>
      <c r="P933" s="123"/>
      <c r="Q933" s="123"/>
      <c r="R933" s="123"/>
      <c r="S933" s="122"/>
      <c r="T933" s="98"/>
      <c r="U933" s="98"/>
      <c r="V933" s="98"/>
      <c r="W933" s="98"/>
      <c r="X933" s="98"/>
      <c r="Y933" s="98"/>
      <c r="Z933" s="98"/>
    </row>
    <row r="934" spans="1:26" ht="14.25" customHeight="1">
      <c r="A934" s="98"/>
      <c r="B934" s="120"/>
      <c r="C934" s="121"/>
      <c r="D934" s="98"/>
      <c r="E934" s="98"/>
      <c r="F934" s="98"/>
      <c r="G934" s="98"/>
      <c r="H934" s="122"/>
      <c r="I934" s="122"/>
      <c r="J934" s="122"/>
      <c r="K934" s="118"/>
      <c r="L934" s="98"/>
      <c r="M934" s="123"/>
      <c r="N934" s="98"/>
      <c r="O934" s="123"/>
      <c r="P934" s="123"/>
      <c r="Q934" s="123"/>
      <c r="R934" s="123"/>
      <c r="S934" s="122"/>
      <c r="T934" s="98"/>
      <c r="U934" s="98"/>
      <c r="V934" s="98"/>
      <c r="W934" s="98"/>
      <c r="X934" s="98"/>
      <c r="Y934" s="98"/>
      <c r="Z934" s="98"/>
    </row>
    <row r="935" spans="1:26" ht="14.25" customHeight="1">
      <c r="A935" s="98"/>
      <c r="B935" s="120"/>
      <c r="C935" s="121"/>
      <c r="D935" s="98"/>
      <c r="E935" s="98"/>
      <c r="F935" s="98"/>
      <c r="G935" s="98"/>
      <c r="H935" s="122"/>
      <c r="I935" s="122"/>
      <c r="J935" s="122"/>
      <c r="K935" s="118"/>
      <c r="L935" s="98"/>
      <c r="M935" s="123"/>
      <c r="N935" s="98"/>
      <c r="O935" s="123"/>
      <c r="P935" s="123"/>
      <c r="Q935" s="123"/>
      <c r="R935" s="123"/>
      <c r="S935" s="122"/>
      <c r="T935" s="98"/>
      <c r="U935" s="98"/>
      <c r="V935" s="98"/>
      <c r="W935" s="98"/>
      <c r="X935" s="98"/>
      <c r="Y935" s="98"/>
      <c r="Z935" s="98"/>
    </row>
    <row r="936" spans="1:26" ht="14.25" customHeight="1">
      <c r="A936" s="98"/>
      <c r="B936" s="120"/>
      <c r="C936" s="121"/>
      <c r="D936" s="98"/>
      <c r="E936" s="98"/>
      <c r="F936" s="98"/>
      <c r="G936" s="98"/>
      <c r="H936" s="122"/>
      <c r="I936" s="122"/>
      <c r="J936" s="122"/>
      <c r="K936" s="118"/>
      <c r="L936" s="98"/>
      <c r="M936" s="123"/>
      <c r="N936" s="98"/>
      <c r="O936" s="123"/>
      <c r="P936" s="123"/>
      <c r="Q936" s="123"/>
      <c r="R936" s="123"/>
      <c r="S936" s="122"/>
      <c r="T936" s="98"/>
      <c r="U936" s="98"/>
      <c r="V936" s="98"/>
      <c r="W936" s="98"/>
      <c r="X936" s="98"/>
      <c r="Y936" s="98"/>
      <c r="Z936" s="98"/>
    </row>
    <row r="937" spans="1:26" ht="14.25" customHeight="1">
      <c r="A937" s="98"/>
      <c r="B937" s="120"/>
      <c r="C937" s="121"/>
      <c r="D937" s="98"/>
      <c r="E937" s="98"/>
      <c r="F937" s="98"/>
      <c r="G937" s="98"/>
      <c r="H937" s="122"/>
      <c r="I937" s="122"/>
      <c r="J937" s="122"/>
      <c r="K937" s="118"/>
      <c r="L937" s="98"/>
      <c r="M937" s="123"/>
      <c r="N937" s="98"/>
      <c r="O937" s="123"/>
      <c r="P937" s="123"/>
      <c r="Q937" s="123"/>
      <c r="R937" s="123"/>
      <c r="S937" s="122"/>
      <c r="T937" s="98"/>
      <c r="U937" s="98"/>
      <c r="V937" s="98"/>
      <c r="W937" s="98"/>
      <c r="X937" s="98"/>
      <c r="Y937" s="98"/>
      <c r="Z937" s="98"/>
    </row>
    <row r="938" spans="1:26" ht="14.25" customHeight="1">
      <c r="A938" s="98"/>
      <c r="B938" s="120"/>
      <c r="C938" s="121"/>
      <c r="D938" s="98"/>
      <c r="E938" s="98"/>
      <c r="F938" s="98"/>
      <c r="G938" s="98"/>
      <c r="H938" s="122"/>
      <c r="I938" s="122"/>
      <c r="J938" s="122"/>
      <c r="K938" s="118"/>
      <c r="L938" s="98"/>
      <c r="M938" s="123"/>
      <c r="N938" s="98"/>
      <c r="O938" s="123"/>
      <c r="P938" s="123"/>
      <c r="Q938" s="123"/>
      <c r="R938" s="123"/>
      <c r="S938" s="122"/>
      <c r="T938" s="98"/>
      <c r="U938" s="98"/>
      <c r="V938" s="98"/>
      <c r="W938" s="98"/>
      <c r="X938" s="98"/>
      <c r="Y938" s="98"/>
      <c r="Z938" s="98"/>
    </row>
    <row r="939" spans="1:26" ht="14.25" customHeight="1">
      <c r="A939" s="98"/>
      <c r="B939" s="120"/>
      <c r="C939" s="121"/>
      <c r="D939" s="98"/>
      <c r="E939" s="98"/>
      <c r="F939" s="98"/>
      <c r="G939" s="98"/>
      <c r="H939" s="122"/>
      <c r="I939" s="122"/>
      <c r="J939" s="122"/>
      <c r="K939" s="118"/>
      <c r="L939" s="98"/>
      <c r="M939" s="123"/>
      <c r="N939" s="98"/>
      <c r="O939" s="123"/>
      <c r="P939" s="123"/>
      <c r="Q939" s="123"/>
      <c r="R939" s="123"/>
      <c r="S939" s="122"/>
      <c r="T939" s="98"/>
      <c r="U939" s="98"/>
      <c r="V939" s="98"/>
      <c r="W939" s="98"/>
      <c r="X939" s="98"/>
      <c r="Y939" s="98"/>
      <c r="Z939" s="98"/>
    </row>
    <row r="940" spans="1:26" ht="14.25" customHeight="1">
      <c r="A940" s="98"/>
      <c r="B940" s="120"/>
      <c r="C940" s="121"/>
      <c r="D940" s="98"/>
      <c r="E940" s="98"/>
      <c r="F940" s="98"/>
      <c r="G940" s="98"/>
      <c r="H940" s="122"/>
      <c r="I940" s="122"/>
      <c r="J940" s="122"/>
      <c r="K940" s="118"/>
      <c r="L940" s="98"/>
      <c r="M940" s="123"/>
      <c r="N940" s="98"/>
      <c r="O940" s="123"/>
      <c r="P940" s="123"/>
      <c r="Q940" s="123"/>
      <c r="R940" s="123"/>
      <c r="S940" s="122"/>
      <c r="T940" s="98"/>
      <c r="U940" s="98"/>
      <c r="V940" s="98"/>
      <c r="W940" s="98"/>
      <c r="X940" s="98"/>
      <c r="Y940" s="98"/>
      <c r="Z940" s="98"/>
    </row>
    <row r="941" spans="1:26" ht="14.25" customHeight="1">
      <c r="A941" s="98"/>
      <c r="B941" s="120"/>
      <c r="C941" s="121"/>
      <c r="D941" s="98"/>
      <c r="E941" s="98"/>
      <c r="F941" s="98"/>
      <c r="G941" s="98"/>
      <c r="H941" s="122"/>
      <c r="I941" s="122"/>
      <c r="J941" s="122"/>
      <c r="K941" s="118"/>
      <c r="L941" s="98"/>
      <c r="M941" s="123"/>
      <c r="N941" s="98"/>
      <c r="O941" s="123"/>
      <c r="P941" s="123"/>
      <c r="Q941" s="123"/>
      <c r="R941" s="123"/>
      <c r="S941" s="122"/>
      <c r="T941" s="98"/>
      <c r="U941" s="98"/>
      <c r="V941" s="98"/>
      <c r="W941" s="98"/>
      <c r="X941" s="98"/>
      <c r="Y941" s="98"/>
      <c r="Z941" s="98"/>
    </row>
    <row r="942" spans="1:26" ht="14.25" customHeight="1">
      <c r="A942" s="98"/>
      <c r="B942" s="120"/>
      <c r="C942" s="121"/>
      <c r="D942" s="98"/>
      <c r="E942" s="98"/>
      <c r="F942" s="98"/>
      <c r="G942" s="98"/>
      <c r="H942" s="122"/>
      <c r="I942" s="122"/>
      <c r="J942" s="122"/>
      <c r="K942" s="118"/>
      <c r="L942" s="98"/>
      <c r="M942" s="123"/>
      <c r="N942" s="98"/>
      <c r="O942" s="123"/>
      <c r="P942" s="123"/>
      <c r="Q942" s="123"/>
      <c r="R942" s="123"/>
      <c r="S942" s="122"/>
      <c r="T942" s="98"/>
      <c r="U942" s="98"/>
      <c r="V942" s="98"/>
      <c r="W942" s="98"/>
      <c r="X942" s="98"/>
      <c r="Y942" s="98"/>
      <c r="Z942" s="98"/>
    </row>
    <row r="943" spans="1:26" ht="14.25" customHeight="1">
      <c r="A943" s="98"/>
      <c r="B943" s="120"/>
      <c r="C943" s="121"/>
      <c r="D943" s="98"/>
      <c r="E943" s="98"/>
      <c r="F943" s="98"/>
      <c r="G943" s="98"/>
      <c r="H943" s="122"/>
      <c r="I943" s="122"/>
      <c r="J943" s="122"/>
      <c r="K943" s="118"/>
      <c r="L943" s="98"/>
      <c r="M943" s="123"/>
      <c r="N943" s="98"/>
      <c r="O943" s="123"/>
      <c r="P943" s="123"/>
      <c r="Q943" s="123"/>
      <c r="R943" s="123"/>
      <c r="S943" s="122"/>
      <c r="T943" s="98"/>
      <c r="U943" s="98"/>
      <c r="V943" s="98"/>
      <c r="W943" s="98"/>
      <c r="X943" s="98"/>
      <c r="Y943" s="98"/>
      <c r="Z943" s="98"/>
    </row>
    <row r="944" spans="1:26" ht="14.25" customHeight="1">
      <c r="A944" s="98"/>
      <c r="B944" s="120"/>
      <c r="C944" s="121"/>
      <c r="D944" s="98"/>
      <c r="E944" s="98"/>
      <c r="F944" s="98"/>
      <c r="G944" s="98"/>
      <c r="H944" s="122"/>
      <c r="I944" s="122"/>
      <c r="J944" s="122"/>
      <c r="K944" s="118"/>
      <c r="L944" s="98"/>
      <c r="M944" s="123"/>
      <c r="N944" s="98"/>
      <c r="O944" s="123"/>
      <c r="P944" s="123"/>
      <c r="Q944" s="123"/>
      <c r="R944" s="123"/>
      <c r="S944" s="122"/>
      <c r="T944" s="98"/>
      <c r="U944" s="98"/>
      <c r="V944" s="98"/>
      <c r="W944" s="98"/>
      <c r="X944" s="98"/>
      <c r="Y944" s="98"/>
      <c r="Z944" s="98"/>
    </row>
    <row r="945" spans="1:26" ht="14.25" customHeight="1">
      <c r="A945" s="98"/>
      <c r="B945" s="120"/>
      <c r="C945" s="121"/>
      <c r="D945" s="98"/>
      <c r="E945" s="98"/>
      <c r="F945" s="98"/>
      <c r="G945" s="98"/>
      <c r="H945" s="122"/>
      <c r="I945" s="122"/>
      <c r="J945" s="122"/>
      <c r="K945" s="118"/>
      <c r="L945" s="98"/>
      <c r="M945" s="123"/>
      <c r="N945" s="98"/>
      <c r="O945" s="123"/>
      <c r="P945" s="123"/>
      <c r="Q945" s="123"/>
      <c r="R945" s="123"/>
      <c r="S945" s="122"/>
      <c r="T945" s="98"/>
      <c r="U945" s="98"/>
      <c r="V945" s="98"/>
      <c r="W945" s="98"/>
      <c r="X945" s="98"/>
      <c r="Y945" s="98"/>
      <c r="Z945" s="98"/>
    </row>
    <row r="946" spans="1:26" ht="14.25" customHeight="1">
      <c r="A946" s="98"/>
      <c r="B946" s="120"/>
      <c r="C946" s="121"/>
      <c r="D946" s="98"/>
      <c r="E946" s="98"/>
      <c r="F946" s="98"/>
      <c r="G946" s="98"/>
      <c r="H946" s="122"/>
      <c r="I946" s="122"/>
      <c r="J946" s="122"/>
      <c r="K946" s="118"/>
      <c r="L946" s="98"/>
      <c r="M946" s="123"/>
      <c r="N946" s="98"/>
      <c r="O946" s="123"/>
      <c r="P946" s="123"/>
      <c r="Q946" s="123"/>
      <c r="R946" s="123"/>
      <c r="S946" s="122"/>
      <c r="T946" s="98"/>
      <c r="U946" s="98"/>
      <c r="V946" s="98"/>
      <c r="W946" s="98"/>
      <c r="X946" s="98"/>
      <c r="Y946" s="98"/>
      <c r="Z946" s="98"/>
    </row>
    <row r="947" spans="1:26" ht="14.25" customHeight="1">
      <c r="A947" s="98"/>
      <c r="B947" s="120"/>
      <c r="C947" s="121"/>
      <c r="D947" s="98"/>
      <c r="E947" s="98"/>
      <c r="F947" s="98"/>
      <c r="G947" s="98"/>
      <c r="H947" s="122"/>
      <c r="I947" s="122"/>
      <c r="J947" s="122"/>
      <c r="K947" s="118"/>
      <c r="L947" s="98"/>
      <c r="M947" s="123"/>
      <c r="N947" s="98"/>
      <c r="O947" s="123"/>
      <c r="P947" s="123"/>
      <c r="Q947" s="123"/>
      <c r="R947" s="123"/>
      <c r="S947" s="122"/>
      <c r="T947" s="98"/>
      <c r="U947" s="98"/>
      <c r="V947" s="98"/>
      <c r="W947" s="98"/>
      <c r="X947" s="98"/>
      <c r="Y947" s="98"/>
      <c r="Z947" s="98"/>
    </row>
    <row r="948" spans="1:26" ht="14.25" customHeight="1">
      <c r="A948" s="98"/>
      <c r="B948" s="120"/>
      <c r="C948" s="121"/>
      <c r="D948" s="98"/>
      <c r="E948" s="98"/>
      <c r="F948" s="98"/>
      <c r="G948" s="98"/>
      <c r="H948" s="122"/>
      <c r="I948" s="122"/>
      <c r="J948" s="122"/>
      <c r="K948" s="118"/>
      <c r="L948" s="98"/>
      <c r="M948" s="123"/>
      <c r="N948" s="98"/>
      <c r="O948" s="123"/>
      <c r="P948" s="123"/>
      <c r="Q948" s="123"/>
      <c r="R948" s="123"/>
      <c r="S948" s="122"/>
      <c r="T948" s="98"/>
      <c r="U948" s="98"/>
      <c r="V948" s="98"/>
      <c r="W948" s="98"/>
      <c r="X948" s="98"/>
      <c r="Y948" s="98"/>
      <c r="Z948" s="98"/>
    </row>
    <row r="949" spans="1:26" ht="14.25" customHeight="1">
      <c r="A949" s="98"/>
      <c r="B949" s="120"/>
      <c r="C949" s="121"/>
      <c r="D949" s="98"/>
      <c r="E949" s="98"/>
      <c r="F949" s="98"/>
      <c r="G949" s="98"/>
      <c r="H949" s="122"/>
      <c r="I949" s="122"/>
      <c r="J949" s="122"/>
      <c r="K949" s="118"/>
      <c r="L949" s="98"/>
      <c r="M949" s="123"/>
      <c r="N949" s="98"/>
      <c r="O949" s="123"/>
      <c r="P949" s="123"/>
      <c r="Q949" s="123"/>
      <c r="R949" s="123"/>
      <c r="S949" s="122"/>
      <c r="T949" s="98"/>
      <c r="U949" s="98"/>
      <c r="V949" s="98"/>
      <c r="W949" s="98"/>
      <c r="X949" s="98"/>
      <c r="Y949" s="98"/>
      <c r="Z949" s="98"/>
    </row>
    <row r="950" spans="1:26" ht="14.25" customHeight="1">
      <c r="A950" s="98"/>
      <c r="B950" s="120"/>
      <c r="C950" s="121"/>
      <c r="D950" s="98"/>
      <c r="E950" s="98"/>
      <c r="F950" s="98"/>
      <c r="G950" s="98"/>
      <c r="H950" s="122"/>
      <c r="I950" s="122"/>
      <c r="J950" s="122"/>
      <c r="K950" s="118"/>
      <c r="L950" s="98"/>
      <c r="M950" s="123"/>
      <c r="N950" s="98"/>
      <c r="O950" s="123"/>
      <c r="P950" s="123"/>
      <c r="Q950" s="123"/>
      <c r="R950" s="123"/>
      <c r="S950" s="122"/>
      <c r="T950" s="98"/>
      <c r="U950" s="98"/>
      <c r="V950" s="98"/>
      <c r="W950" s="98"/>
      <c r="X950" s="98"/>
      <c r="Y950" s="98"/>
      <c r="Z950" s="98"/>
    </row>
    <row r="951" spans="1:26" ht="14.25" customHeight="1">
      <c r="A951" s="98"/>
      <c r="B951" s="120"/>
      <c r="C951" s="121"/>
      <c r="D951" s="98"/>
      <c r="E951" s="98"/>
      <c r="F951" s="98"/>
      <c r="G951" s="98"/>
      <c r="H951" s="122"/>
      <c r="I951" s="122"/>
      <c r="J951" s="122"/>
      <c r="K951" s="118"/>
      <c r="L951" s="98"/>
      <c r="M951" s="123"/>
      <c r="N951" s="98"/>
      <c r="O951" s="123"/>
      <c r="P951" s="123"/>
      <c r="Q951" s="123"/>
      <c r="R951" s="123"/>
      <c r="S951" s="122"/>
      <c r="T951" s="98"/>
      <c r="U951" s="98"/>
      <c r="V951" s="98"/>
      <c r="W951" s="98"/>
      <c r="X951" s="98"/>
      <c r="Y951" s="98"/>
      <c r="Z951" s="98"/>
    </row>
    <row r="952" spans="1:26" ht="14.25" customHeight="1">
      <c r="A952" s="98"/>
      <c r="B952" s="120"/>
      <c r="C952" s="121"/>
      <c r="D952" s="98"/>
      <c r="E952" s="98"/>
      <c r="F952" s="98"/>
      <c r="G952" s="98"/>
      <c r="H952" s="122"/>
      <c r="I952" s="122"/>
      <c r="J952" s="122"/>
      <c r="K952" s="118"/>
      <c r="L952" s="98"/>
      <c r="M952" s="123"/>
      <c r="N952" s="98"/>
      <c r="O952" s="123"/>
      <c r="P952" s="123"/>
      <c r="Q952" s="123"/>
      <c r="R952" s="123"/>
      <c r="S952" s="122"/>
      <c r="T952" s="98"/>
      <c r="U952" s="98"/>
      <c r="V952" s="98"/>
      <c r="W952" s="98"/>
      <c r="X952" s="98"/>
      <c r="Y952" s="98"/>
      <c r="Z952" s="98"/>
    </row>
    <row r="953" spans="1:26" ht="14.25" customHeight="1">
      <c r="A953" s="98"/>
      <c r="B953" s="120"/>
      <c r="C953" s="121"/>
      <c r="D953" s="98"/>
      <c r="E953" s="98"/>
      <c r="F953" s="98"/>
      <c r="G953" s="98"/>
      <c r="H953" s="122"/>
      <c r="I953" s="122"/>
      <c r="J953" s="122"/>
      <c r="K953" s="118"/>
      <c r="L953" s="98"/>
      <c r="M953" s="123"/>
      <c r="N953" s="98"/>
      <c r="O953" s="123"/>
      <c r="P953" s="123"/>
      <c r="Q953" s="123"/>
      <c r="R953" s="123"/>
      <c r="S953" s="122"/>
      <c r="T953" s="98"/>
      <c r="U953" s="98"/>
      <c r="V953" s="98"/>
      <c r="W953" s="98"/>
      <c r="X953" s="98"/>
      <c r="Y953" s="98"/>
      <c r="Z953" s="98"/>
    </row>
    <row r="954" spans="1:26" ht="14.25" customHeight="1">
      <c r="A954" s="98"/>
      <c r="B954" s="120"/>
      <c r="C954" s="121"/>
      <c r="D954" s="98"/>
      <c r="E954" s="98"/>
      <c r="F954" s="98"/>
      <c r="G954" s="98"/>
      <c r="H954" s="122"/>
      <c r="I954" s="122"/>
      <c r="J954" s="122"/>
      <c r="K954" s="118"/>
      <c r="L954" s="98"/>
      <c r="M954" s="123"/>
      <c r="N954" s="98"/>
      <c r="O954" s="123"/>
      <c r="P954" s="123"/>
      <c r="Q954" s="123"/>
      <c r="R954" s="123"/>
      <c r="S954" s="122"/>
      <c r="T954" s="98"/>
      <c r="U954" s="98"/>
      <c r="V954" s="98"/>
      <c r="W954" s="98"/>
      <c r="X954" s="98"/>
      <c r="Y954" s="98"/>
      <c r="Z954" s="98"/>
    </row>
    <row r="955" spans="1:26" ht="14.25" customHeight="1">
      <c r="A955" s="98"/>
      <c r="B955" s="120"/>
      <c r="C955" s="121"/>
      <c r="D955" s="98"/>
      <c r="E955" s="98"/>
      <c r="F955" s="98"/>
      <c r="G955" s="98"/>
      <c r="H955" s="122"/>
      <c r="I955" s="122"/>
      <c r="J955" s="122"/>
      <c r="K955" s="118"/>
      <c r="L955" s="98"/>
      <c r="M955" s="123"/>
      <c r="N955" s="98"/>
      <c r="O955" s="123"/>
      <c r="P955" s="123"/>
      <c r="Q955" s="123"/>
      <c r="R955" s="123"/>
      <c r="S955" s="122"/>
      <c r="T955" s="98"/>
      <c r="U955" s="98"/>
      <c r="V955" s="98"/>
      <c r="W955" s="98"/>
      <c r="X955" s="98"/>
      <c r="Y955" s="98"/>
      <c r="Z955" s="98"/>
    </row>
    <row r="956" spans="1:26" ht="14.25" customHeight="1">
      <c r="A956" s="98"/>
      <c r="B956" s="120"/>
      <c r="C956" s="121"/>
      <c r="D956" s="98"/>
      <c r="E956" s="98"/>
      <c r="F956" s="98"/>
      <c r="G956" s="98"/>
      <c r="H956" s="122"/>
      <c r="I956" s="122"/>
      <c r="J956" s="122"/>
      <c r="K956" s="118"/>
      <c r="L956" s="98"/>
      <c r="M956" s="123"/>
      <c r="N956" s="98"/>
      <c r="O956" s="123"/>
      <c r="P956" s="123"/>
      <c r="Q956" s="123"/>
      <c r="R956" s="123"/>
      <c r="S956" s="122"/>
      <c r="T956" s="98"/>
      <c r="U956" s="98"/>
      <c r="V956" s="98"/>
      <c r="W956" s="98"/>
      <c r="X956" s="98"/>
      <c r="Y956" s="98"/>
      <c r="Z956" s="98"/>
    </row>
    <row r="957" spans="1:26" ht="14.25" customHeight="1">
      <c r="A957" s="98"/>
      <c r="B957" s="120"/>
      <c r="C957" s="121"/>
      <c r="D957" s="98"/>
      <c r="E957" s="98"/>
      <c r="F957" s="98"/>
      <c r="G957" s="98"/>
      <c r="H957" s="122"/>
      <c r="I957" s="122"/>
      <c r="J957" s="122"/>
      <c r="K957" s="118"/>
      <c r="L957" s="98"/>
      <c r="M957" s="123"/>
      <c r="N957" s="98"/>
      <c r="O957" s="123"/>
      <c r="P957" s="123"/>
      <c r="Q957" s="123"/>
      <c r="R957" s="123"/>
      <c r="S957" s="122"/>
      <c r="T957" s="98"/>
      <c r="U957" s="98"/>
      <c r="V957" s="98"/>
      <c r="W957" s="98"/>
      <c r="X957" s="98"/>
      <c r="Y957" s="98"/>
      <c r="Z957" s="98"/>
    </row>
    <row r="958" spans="1:26" ht="14.25" customHeight="1">
      <c r="A958" s="98"/>
      <c r="B958" s="120"/>
      <c r="C958" s="121"/>
      <c r="D958" s="98"/>
      <c r="E958" s="98"/>
      <c r="F958" s="98"/>
      <c r="G958" s="98"/>
      <c r="H958" s="122"/>
      <c r="I958" s="122"/>
      <c r="J958" s="122"/>
      <c r="K958" s="118"/>
      <c r="L958" s="98"/>
      <c r="M958" s="123"/>
      <c r="N958" s="98"/>
      <c r="O958" s="123"/>
      <c r="P958" s="123"/>
      <c r="Q958" s="123"/>
      <c r="R958" s="123"/>
      <c r="S958" s="122"/>
      <c r="T958" s="98"/>
      <c r="U958" s="98"/>
      <c r="V958" s="98"/>
      <c r="W958" s="98"/>
      <c r="X958" s="98"/>
      <c r="Y958" s="98"/>
      <c r="Z958" s="98"/>
    </row>
    <row r="959" spans="1:26" ht="14.25" customHeight="1">
      <c r="A959" s="98"/>
      <c r="B959" s="120"/>
      <c r="C959" s="121"/>
      <c r="D959" s="98"/>
      <c r="E959" s="98"/>
      <c r="F959" s="98"/>
      <c r="G959" s="98"/>
      <c r="H959" s="122"/>
      <c r="I959" s="122"/>
      <c r="J959" s="122"/>
      <c r="K959" s="118"/>
      <c r="L959" s="98"/>
      <c r="M959" s="123"/>
      <c r="N959" s="98"/>
      <c r="O959" s="123"/>
      <c r="P959" s="123"/>
      <c r="Q959" s="123"/>
      <c r="R959" s="123"/>
      <c r="S959" s="122"/>
      <c r="T959" s="98"/>
      <c r="U959" s="98"/>
      <c r="V959" s="98"/>
      <c r="W959" s="98"/>
      <c r="X959" s="98"/>
      <c r="Y959" s="98"/>
      <c r="Z959" s="98"/>
    </row>
    <row r="960" spans="1:26" ht="14.25" customHeight="1">
      <c r="A960" s="98"/>
      <c r="B960" s="120"/>
      <c r="C960" s="121"/>
      <c r="D960" s="98"/>
      <c r="E960" s="98"/>
      <c r="F960" s="98"/>
      <c r="G960" s="98"/>
      <c r="H960" s="122"/>
      <c r="I960" s="122"/>
      <c r="J960" s="122"/>
      <c r="K960" s="118"/>
      <c r="L960" s="98"/>
      <c r="M960" s="123"/>
      <c r="N960" s="98"/>
      <c r="O960" s="123"/>
      <c r="P960" s="123"/>
      <c r="Q960" s="123"/>
      <c r="R960" s="123"/>
      <c r="S960" s="122"/>
      <c r="T960" s="98"/>
      <c r="U960" s="98"/>
      <c r="V960" s="98"/>
      <c r="W960" s="98"/>
      <c r="X960" s="98"/>
      <c r="Y960" s="98"/>
      <c r="Z960" s="98"/>
    </row>
    <row r="961" spans="1:26" ht="14.25" customHeight="1">
      <c r="A961" s="98"/>
      <c r="B961" s="120"/>
      <c r="C961" s="121"/>
      <c r="D961" s="98"/>
      <c r="E961" s="98"/>
      <c r="F961" s="98"/>
      <c r="G961" s="98"/>
      <c r="H961" s="122"/>
      <c r="I961" s="122"/>
      <c r="J961" s="122"/>
      <c r="K961" s="118"/>
      <c r="L961" s="98"/>
      <c r="M961" s="123"/>
      <c r="N961" s="98"/>
      <c r="O961" s="123"/>
      <c r="P961" s="123"/>
      <c r="Q961" s="123"/>
      <c r="R961" s="123"/>
      <c r="S961" s="122"/>
      <c r="T961" s="98"/>
      <c r="U961" s="98"/>
      <c r="V961" s="98"/>
      <c r="W961" s="98"/>
      <c r="X961" s="98"/>
      <c r="Y961" s="98"/>
      <c r="Z961" s="98"/>
    </row>
    <row r="962" spans="1:26" ht="14.25" customHeight="1">
      <c r="A962" s="98"/>
      <c r="B962" s="120"/>
      <c r="C962" s="121"/>
      <c r="D962" s="98"/>
      <c r="E962" s="98"/>
      <c r="F962" s="98"/>
      <c r="G962" s="98"/>
      <c r="H962" s="122"/>
      <c r="I962" s="122"/>
      <c r="J962" s="122"/>
      <c r="K962" s="118"/>
      <c r="L962" s="98"/>
      <c r="M962" s="123"/>
      <c r="N962" s="98"/>
      <c r="O962" s="123"/>
      <c r="P962" s="123"/>
      <c r="Q962" s="123"/>
      <c r="R962" s="123"/>
      <c r="S962" s="122"/>
      <c r="T962" s="98"/>
      <c r="U962" s="98"/>
      <c r="V962" s="98"/>
      <c r="W962" s="98"/>
      <c r="X962" s="98"/>
      <c r="Y962" s="98"/>
      <c r="Z962" s="98"/>
    </row>
    <row r="963" spans="1:26" ht="14.25" customHeight="1">
      <c r="A963" s="98"/>
      <c r="B963" s="120"/>
      <c r="C963" s="121"/>
      <c r="D963" s="98"/>
      <c r="E963" s="98"/>
      <c r="F963" s="98"/>
      <c r="G963" s="98"/>
      <c r="H963" s="122"/>
      <c r="I963" s="122"/>
      <c r="J963" s="122"/>
      <c r="K963" s="118"/>
      <c r="L963" s="98"/>
      <c r="M963" s="123"/>
      <c r="N963" s="98"/>
      <c r="O963" s="123"/>
      <c r="P963" s="123"/>
      <c r="Q963" s="123"/>
      <c r="R963" s="123"/>
      <c r="S963" s="122"/>
      <c r="T963" s="98"/>
      <c r="U963" s="98"/>
      <c r="V963" s="98"/>
      <c r="W963" s="98"/>
      <c r="X963" s="98"/>
      <c r="Y963" s="98"/>
      <c r="Z963" s="98"/>
    </row>
    <row r="964" spans="1:26" ht="14.25" customHeight="1">
      <c r="A964" s="98"/>
      <c r="B964" s="120"/>
      <c r="C964" s="121"/>
      <c r="D964" s="98"/>
      <c r="E964" s="98"/>
      <c r="F964" s="98"/>
      <c r="G964" s="98"/>
      <c r="H964" s="122"/>
      <c r="I964" s="122"/>
      <c r="J964" s="122"/>
      <c r="K964" s="118"/>
      <c r="L964" s="98"/>
      <c r="M964" s="123"/>
      <c r="N964" s="98"/>
      <c r="O964" s="123"/>
      <c r="P964" s="123"/>
      <c r="Q964" s="123"/>
      <c r="R964" s="123"/>
      <c r="S964" s="122"/>
      <c r="T964" s="98"/>
      <c r="U964" s="98"/>
      <c r="V964" s="98"/>
      <c r="W964" s="98"/>
      <c r="X964" s="98"/>
      <c r="Y964" s="98"/>
      <c r="Z964" s="98"/>
    </row>
    <row r="965" spans="1:26" ht="14.25" customHeight="1">
      <c r="A965" s="98"/>
      <c r="B965" s="120"/>
      <c r="C965" s="121"/>
      <c r="D965" s="98"/>
      <c r="E965" s="98"/>
      <c r="F965" s="98"/>
      <c r="G965" s="98"/>
      <c r="H965" s="122"/>
      <c r="I965" s="122"/>
      <c r="J965" s="122"/>
      <c r="K965" s="118"/>
      <c r="L965" s="98"/>
      <c r="M965" s="123"/>
      <c r="N965" s="98"/>
      <c r="O965" s="123"/>
      <c r="P965" s="123"/>
      <c r="Q965" s="123"/>
      <c r="R965" s="123"/>
      <c r="S965" s="122"/>
      <c r="T965" s="98"/>
      <c r="U965" s="98"/>
      <c r="V965" s="98"/>
      <c r="W965" s="98"/>
      <c r="X965" s="98"/>
      <c r="Y965" s="98"/>
      <c r="Z965" s="98"/>
    </row>
    <row r="966" spans="1:26" ht="14.25" customHeight="1">
      <c r="A966" s="98"/>
      <c r="B966" s="120"/>
      <c r="C966" s="121"/>
      <c r="D966" s="98"/>
      <c r="E966" s="98"/>
      <c r="F966" s="98"/>
      <c r="G966" s="98"/>
      <c r="H966" s="122"/>
      <c r="I966" s="122"/>
      <c r="J966" s="122"/>
      <c r="K966" s="118"/>
      <c r="L966" s="98"/>
      <c r="M966" s="123"/>
      <c r="N966" s="98"/>
      <c r="O966" s="123"/>
      <c r="P966" s="123"/>
      <c r="Q966" s="123"/>
      <c r="R966" s="123"/>
      <c r="S966" s="122"/>
      <c r="T966" s="98"/>
      <c r="U966" s="98"/>
      <c r="V966" s="98"/>
      <c r="W966" s="98"/>
      <c r="X966" s="98"/>
      <c r="Y966" s="98"/>
      <c r="Z966" s="98"/>
    </row>
    <row r="967" spans="1:26" ht="14.25" customHeight="1">
      <c r="A967" s="98"/>
      <c r="B967" s="120"/>
      <c r="C967" s="121"/>
      <c r="D967" s="98"/>
      <c r="E967" s="98"/>
      <c r="F967" s="98"/>
      <c r="G967" s="98"/>
      <c r="H967" s="122"/>
      <c r="I967" s="122"/>
      <c r="J967" s="122"/>
      <c r="K967" s="118"/>
      <c r="L967" s="98"/>
      <c r="M967" s="123"/>
      <c r="N967" s="98"/>
      <c r="O967" s="123"/>
      <c r="P967" s="123"/>
      <c r="Q967" s="123"/>
      <c r="R967" s="123"/>
      <c r="S967" s="122"/>
      <c r="T967" s="98"/>
      <c r="U967" s="98"/>
      <c r="V967" s="98"/>
      <c r="W967" s="98"/>
      <c r="X967" s="98"/>
      <c r="Y967" s="98"/>
      <c r="Z967" s="98"/>
    </row>
    <row r="968" spans="1:26" ht="14.25" customHeight="1">
      <c r="A968" s="98"/>
      <c r="B968" s="120"/>
      <c r="C968" s="121"/>
      <c r="D968" s="98"/>
      <c r="E968" s="98"/>
      <c r="F968" s="98"/>
      <c r="G968" s="98"/>
      <c r="H968" s="122"/>
      <c r="I968" s="122"/>
      <c r="J968" s="122"/>
      <c r="K968" s="118"/>
      <c r="L968" s="98"/>
      <c r="M968" s="123"/>
      <c r="N968" s="98"/>
      <c r="O968" s="123"/>
      <c r="P968" s="123"/>
      <c r="Q968" s="123"/>
      <c r="R968" s="123"/>
      <c r="S968" s="122"/>
      <c r="T968" s="98"/>
      <c r="U968" s="98"/>
      <c r="V968" s="98"/>
      <c r="W968" s="98"/>
      <c r="X968" s="98"/>
      <c r="Y968" s="98"/>
      <c r="Z968" s="98"/>
    </row>
    <row r="969" spans="1:26" ht="14.25" customHeight="1">
      <c r="A969" s="98"/>
      <c r="B969" s="120"/>
      <c r="C969" s="121"/>
      <c r="D969" s="98"/>
      <c r="E969" s="98"/>
      <c r="F969" s="98"/>
      <c r="G969" s="98"/>
      <c r="H969" s="122"/>
      <c r="I969" s="122"/>
      <c r="J969" s="122"/>
      <c r="K969" s="118"/>
      <c r="L969" s="98"/>
      <c r="M969" s="123"/>
      <c r="N969" s="98"/>
      <c r="O969" s="123"/>
      <c r="P969" s="123"/>
      <c r="Q969" s="123"/>
      <c r="R969" s="123"/>
      <c r="S969" s="122"/>
      <c r="T969" s="98"/>
      <c r="U969" s="98"/>
      <c r="V969" s="98"/>
      <c r="W969" s="98"/>
      <c r="X969" s="98"/>
      <c r="Y969" s="98"/>
      <c r="Z969" s="98"/>
    </row>
    <row r="970" spans="1:26" ht="14.25" customHeight="1">
      <c r="A970" s="98"/>
      <c r="B970" s="120"/>
      <c r="C970" s="121"/>
      <c r="D970" s="98"/>
      <c r="E970" s="98"/>
      <c r="F970" s="98"/>
      <c r="G970" s="98"/>
      <c r="H970" s="122"/>
      <c r="I970" s="122"/>
      <c r="J970" s="122"/>
      <c r="K970" s="118"/>
      <c r="L970" s="98"/>
      <c r="M970" s="123"/>
      <c r="N970" s="98"/>
      <c r="O970" s="123"/>
      <c r="P970" s="123"/>
      <c r="Q970" s="123"/>
      <c r="R970" s="123"/>
      <c r="S970" s="122"/>
      <c r="T970" s="98"/>
      <c r="U970" s="98"/>
      <c r="V970" s="98"/>
      <c r="W970" s="98"/>
      <c r="X970" s="98"/>
      <c r="Y970" s="98"/>
      <c r="Z970" s="98"/>
    </row>
    <row r="971" spans="1:26" ht="14.25" customHeight="1">
      <c r="A971" s="98"/>
      <c r="B971" s="120"/>
      <c r="C971" s="121"/>
      <c r="D971" s="98"/>
      <c r="E971" s="98"/>
      <c r="F971" s="98"/>
      <c r="G971" s="98"/>
      <c r="H971" s="122"/>
      <c r="I971" s="122"/>
      <c r="J971" s="122"/>
      <c r="K971" s="118"/>
      <c r="L971" s="98"/>
      <c r="M971" s="123"/>
      <c r="N971" s="98"/>
      <c r="O971" s="123"/>
      <c r="P971" s="123"/>
      <c r="Q971" s="123"/>
      <c r="R971" s="123"/>
      <c r="S971" s="122"/>
      <c r="T971" s="98"/>
      <c r="U971" s="98"/>
      <c r="V971" s="98"/>
      <c r="W971" s="98"/>
      <c r="X971" s="98"/>
      <c r="Y971" s="98"/>
      <c r="Z971" s="98"/>
    </row>
    <row r="972" spans="1:26" ht="14.25" customHeight="1">
      <c r="A972" s="98"/>
      <c r="B972" s="120"/>
      <c r="C972" s="121"/>
      <c r="D972" s="98"/>
      <c r="E972" s="98"/>
      <c r="F972" s="98"/>
      <c r="G972" s="98"/>
      <c r="H972" s="122"/>
      <c r="I972" s="122"/>
      <c r="J972" s="122"/>
      <c r="K972" s="118"/>
      <c r="L972" s="98"/>
      <c r="M972" s="123"/>
      <c r="N972" s="98"/>
      <c r="O972" s="123"/>
      <c r="P972" s="123"/>
      <c r="Q972" s="123"/>
      <c r="R972" s="123"/>
      <c r="S972" s="122"/>
      <c r="T972" s="98"/>
      <c r="U972" s="98"/>
      <c r="V972" s="98"/>
      <c r="W972" s="98"/>
      <c r="X972" s="98"/>
      <c r="Y972" s="98"/>
      <c r="Z972" s="98"/>
    </row>
    <row r="973" spans="1:26" ht="14.25" customHeight="1">
      <c r="A973" s="98"/>
      <c r="B973" s="120"/>
      <c r="C973" s="121"/>
      <c r="D973" s="98"/>
      <c r="E973" s="98"/>
      <c r="F973" s="98"/>
      <c r="G973" s="98"/>
      <c r="H973" s="122"/>
      <c r="I973" s="122"/>
      <c r="J973" s="122"/>
      <c r="K973" s="118"/>
      <c r="L973" s="98"/>
      <c r="M973" s="123"/>
      <c r="N973" s="98"/>
      <c r="O973" s="123"/>
      <c r="P973" s="123"/>
      <c r="Q973" s="123"/>
      <c r="R973" s="123"/>
      <c r="S973" s="122"/>
      <c r="T973" s="98"/>
      <c r="U973" s="98"/>
      <c r="V973" s="98"/>
      <c r="W973" s="98"/>
      <c r="X973" s="98"/>
      <c r="Y973" s="98"/>
      <c r="Z973" s="98"/>
    </row>
    <row r="974" spans="1:26" ht="14.25" customHeight="1">
      <c r="A974" s="98"/>
      <c r="B974" s="120"/>
      <c r="C974" s="121"/>
      <c r="D974" s="98"/>
      <c r="E974" s="98"/>
      <c r="F974" s="98"/>
      <c r="G974" s="98"/>
      <c r="H974" s="122"/>
      <c r="I974" s="122"/>
      <c r="J974" s="122"/>
      <c r="K974" s="118"/>
      <c r="L974" s="98"/>
      <c r="M974" s="123"/>
      <c r="N974" s="98"/>
      <c r="O974" s="123"/>
      <c r="P974" s="123"/>
      <c r="Q974" s="123"/>
      <c r="R974" s="123"/>
      <c r="S974" s="122"/>
      <c r="T974" s="98"/>
      <c r="U974" s="98"/>
      <c r="V974" s="98"/>
      <c r="W974" s="98"/>
      <c r="X974" s="98"/>
      <c r="Y974" s="98"/>
      <c r="Z974" s="98"/>
    </row>
    <row r="975" spans="1:26" ht="14.25" customHeight="1">
      <c r="A975" s="98"/>
      <c r="B975" s="120"/>
      <c r="C975" s="121"/>
      <c r="D975" s="98"/>
      <c r="E975" s="98"/>
      <c r="F975" s="98"/>
      <c r="G975" s="98"/>
      <c r="H975" s="122"/>
      <c r="I975" s="122"/>
      <c r="J975" s="122"/>
      <c r="K975" s="118"/>
      <c r="L975" s="98"/>
      <c r="M975" s="123"/>
      <c r="N975" s="98"/>
      <c r="O975" s="123"/>
      <c r="P975" s="123"/>
      <c r="Q975" s="123"/>
      <c r="R975" s="123"/>
      <c r="S975" s="122"/>
      <c r="T975" s="98"/>
      <c r="U975" s="98"/>
      <c r="V975" s="98"/>
      <c r="W975" s="98"/>
      <c r="X975" s="98"/>
      <c r="Y975" s="98"/>
      <c r="Z975" s="98"/>
    </row>
    <row r="976" spans="1:26" ht="14.25" customHeight="1">
      <c r="A976" s="98"/>
      <c r="B976" s="120"/>
      <c r="C976" s="121"/>
      <c r="D976" s="98"/>
      <c r="E976" s="98"/>
      <c r="F976" s="98"/>
      <c r="G976" s="98"/>
      <c r="H976" s="122"/>
      <c r="I976" s="122"/>
      <c r="J976" s="122"/>
      <c r="K976" s="118"/>
      <c r="L976" s="98"/>
      <c r="M976" s="123"/>
      <c r="N976" s="98"/>
      <c r="O976" s="123"/>
      <c r="P976" s="123"/>
      <c r="Q976" s="123"/>
      <c r="R976" s="123"/>
      <c r="S976" s="122"/>
      <c r="T976" s="98"/>
      <c r="U976" s="98"/>
      <c r="V976" s="98"/>
      <c r="W976" s="98"/>
      <c r="X976" s="98"/>
      <c r="Y976" s="98"/>
      <c r="Z976" s="98"/>
    </row>
    <row r="977" spans="1:26" ht="14.25" customHeight="1">
      <c r="A977" s="98"/>
      <c r="B977" s="120"/>
      <c r="C977" s="121"/>
      <c r="D977" s="98"/>
      <c r="E977" s="98"/>
      <c r="F977" s="98"/>
      <c r="G977" s="98"/>
      <c r="H977" s="122"/>
      <c r="I977" s="122"/>
      <c r="J977" s="122"/>
      <c r="K977" s="118"/>
      <c r="L977" s="98"/>
      <c r="M977" s="123"/>
      <c r="N977" s="98"/>
      <c r="O977" s="123"/>
      <c r="P977" s="123"/>
      <c r="Q977" s="123"/>
      <c r="R977" s="123"/>
      <c r="S977" s="122"/>
      <c r="T977" s="98"/>
      <c r="U977" s="98"/>
      <c r="V977" s="98"/>
      <c r="W977" s="98"/>
      <c r="X977" s="98"/>
      <c r="Y977" s="98"/>
      <c r="Z977" s="98"/>
    </row>
    <row r="978" spans="1:26" ht="14.25" customHeight="1">
      <c r="A978" s="98"/>
      <c r="B978" s="120"/>
      <c r="C978" s="121"/>
      <c r="D978" s="98"/>
      <c r="E978" s="98"/>
      <c r="F978" s="98"/>
      <c r="G978" s="98"/>
      <c r="H978" s="122"/>
      <c r="I978" s="122"/>
      <c r="J978" s="122"/>
      <c r="K978" s="118"/>
      <c r="L978" s="98"/>
      <c r="M978" s="123"/>
      <c r="N978" s="98"/>
      <c r="O978" s="123"/>
      <c r="P978" s="123"/>
      <c r="Q978" s="123"/>
      <c r="R978" s="123"/>
      <c r="S978" s="122"/>
      <c r="T978" s="98"/>
      <c r="U978" s="98"/>
      <c r="V978" s="98"/>
      <c r="W978" s="98"/>
      <c r="X978" s="98"/>
      <c r="Y978" s="98"/>
      <c r="Z978" s="98"/>
    </row>
    <row r="979" spans="1:26" ht="14.25" customHeight="1">
      <c r="A979" s="98"/>
      <c r="B979" s="120"/>
      <c r="C979" s="121"/>
      <c r="D979" s="98"/>
      <c r="E979" s="98"/>
      <c r="F979" s="98"/>
      <c r="G979" s="98"/>
      <c r="H979" s="122"/>
      <c r="I979" s="122"/>
      <c r="J979" s="122"/>
      <c r="K979" s="118"/>
      <c r="L979" s="98"/>
      <c r="M979" s="123"/>
      <c r="N979" s="98"/>
      <c r="O979" s="123"/>
      <c r="P979" s="123"/>
      <c r="Q979" s="123"/>
      <c r="R979" s="123"/>
      <c r="S979" s="122"/>
      <c r="T979" s="98"/>
      <c r="U979" s="98"/>
      <c r="V979" s="98"/>
      <c r="W979" s="98"/>
      <c r="X979" s="98"/>
      <c r="Y979" s="98"/>
      <c r="Z979" s="98"/>
    </row>
    <row r="980" spans="1:26" ht="14.25" customHeight="1">
      <c r="A980" s="98"/>
      <c r="B980" s="120"/>
      <c r="C980" s="121"/>
      <c r="D980" s="98"/>
      <c r="E980" s="98"/>
      <c r="F980" s="98"/>
      <c r="G980" s="98"/>
      <c r="H980" s="122"/>
      <c r="I980" s="122"/>
      <c r="J980" s="122"/>
      <c r="K980" s="118"/>
      <c r="L980" s="98"/>
      <c r="M980" s="123"/>
      <c r="N980" s="98"/>
      <c r="O980" s="123"/>
      <c r="P980" s="123"/>
      <c r="Q980" s="123"/>
      <c r="R980" s="123"/>
      <c r="S980" s="122"/>
      <c r="T980" s="98"/>
      <c r="U980" s="98"/>
      <c r="V980" s="98"/>
      <c r="W980" s="98"/>
      <c r="X980" s="98"/>
      <c r="Y980" s="98"/>
      <c r="Z980" s="98"/>
    </row>
    <row r="981" spans="1:26" ht="14.25" customHeight="1">
      <c r="A981" s="98"/>
      <c r="B981" s="120"/>
      <c r="C981" s="121"/>
      <c r="D981" s="98"/>
      <c r="E981" s="98"/>
      <c r="F981" s="98"/>
      <c r="G981" s="98"/>
      <c r="H981" s="122"/>
      <c r="I981" s="122"/>
      <c r="J981" s="122"/>
      <c r="K981" s="118"/>
      <c r="L981" s="98"/>
      <c r="M981" s="123"/>
      <c r="N981" s="98"/>
      <c r="O981" s="123"/>
      <c r="P981" s="123"/>
      <c r="Q981" s="123"/>
      <c r="R981" s="123"/>
      <c r="S981" s="122"/>
      <c r="T981" s="98"/>
      <c r="U981" s="98"/>
      <c r="V981" s="98"/>
      <c r="W981" s="98"/>
      <c r="X981" s="98"/>
      <c r="Y981" s="98"/>
      <c r="Z981" s="98"/>
    </row>
    <row r="982" spans="1:26" ht="14.25" customHeight="1">
      <c r="A982" s="98"/>
      <c r="B982" s="120"/>
      <c r="C982" s="121"/>
      <c r="D982" s="98"/>
      <c r="E982" s="98"/>
      <c r="F982" s="98"/>
      <c r="G982" s="98"/>
      <c r="H982" s="122"/>
      <c r="I982" s="122"/>
      <c r="J982" s="122"/>
      <c r="K982" s="118"/>
      <c r="L982" s="98"/>
      <c r="M982" s="123"/>
      <c r="N982" s="98"/>
      <c r="O982" s="123"/>
      <c r="P982" s="123"/>
      <c r="Q982" s="123"/>
      <c r="R982" s="123"/>
      <c r="S982" s="122"/>
      <c r="T982" s="98"/>
      <c r="U982" s="98"/>
      <c r="V982" s="98"/>
      <c r="W982" s="98"/>
      <c r="X982" s="98"/>
      <c r="Y982" s="98"/>
      <c r="Z982" s="98"/>
    </row>
    <row r="983" spans="1:26" ht="14.25" customHeight="1">
      <c r="A983" s="98"/>
      <c r="B983" s="120"/>
      <c r="C983" s="121"/>
      <c r="D983" s="98"/>
      <c r="E983" s="98"/>
      <c r="F983" s="98"/>
      <c r="G983" s="98"/>
      <c r="H983" s="122"/>
      <c r="I983" s="122"/>
      <c r="J983" s="122"/>
      <c r="K983" s="118"/>
      <c r="L983" s="98"/>
      <c r="M983" s="123"/>
      <c r="N983" s="98"/>
      <c r="O983" s="123"/>
      <c r="P983" s="123"/>
      <c r="Q983" s="123"/>
      <c r="R983" s="123"/>
      <c r="S983" s="122"/>
      <c r="T983" s="98"/>
      <c r="U983" s="98"/>
      <c r="V983" s="98"/>
      <c r="W983" s="98"/>
      <c r="X983" s="98"/>
      <c r="Y983" s="98"/>
      <c r="Z983" s="98"/>
    </row>
    <row r="984" spans="1:26" ht="14.25" customHeight="1">
      <c r="A984" s="98"/>
      <c r="B984" s="120"/>
      <c r="C984" s="121"/>
      <c r="D984" s="98"/>
      <c r="E984" s="98"/>
      <c r="F984" s="98"/>
      <c r="G984" s="98"/>
      <c r="H984" s="122"/>
      <c r="I984" s="122"/>
      <c r="J984" s="122"/>
      <c r="K984" s="118"/>
      <c r="L984" s="98"/>
      <c r="M984" s="123"/>
      <c r="N984" s="98"/>
      <c r="O984" s="123"/>
      <c r="P984" s="123"/>
      <c r="Q984" s="123"/>
      <c r="R984" s="123"/>
      <c r="S984" s="122"/>
      <c r="T984" s="98"/>
      <c r="U984" s="98"/>
      <c r="V984" s="98"/>
      <c r="W984" s="98"/>
      <c r="X984" s="98"/>
      <c r="Y984" s="98"/>
      <c r="Z984" s="98"/>
    </row>
    <row r="985" spans="1:26" ht="14.25" customHeight="1">
      <c r="A985" s="98"/>
      <c r="B985" s="120"/>
      <c r="C985" s="121"/>
      <c r="D985" s="98"/>
      <c r="E985" s="98"/>
      <c r="F985" s="98"/>
      <c r="G985" s="98"/>
      <c r="H985" s="122"/>
      <c r="I985" s="122"/>
      <c r="J985" s="122"/>
      <c r="K985" s="118"/>
      <c r="L985" s="98"/>
      <c r="M985" s="123"/>
      <c r="N985" s="98"/>
      <c r="O985" s="123"/>
      <c r="P985" s="123"/>
      <c r="Q985" s="123"/>
      <c r="R985" s="123"/>
      <c r="S985" s="122"/>
      <c r="T985" s="98"/>
      <c r="U985" s="98"/>
      <c r="V985" s="98"/>
      <c r="W985" s="98"/>
      <c r="X985" s="98"/>
      <c r="Y985" s="98"/>
      <c r="Z985" s="98"/>
    </row>
    <row r="986" spans="1:26" ht="14.25" customHeight="1">
      <c r="A986" s="98"/>
      <c r="B986" s="120"/>
      <c r="C986" s="121"/>
      <c r="D986" s="98"/>
      <c r="E986" s="98"/>
      <c r="F986" s="98"/>
      <c r="G986" s="98"/>
      <c r="H986" s="122"/>
      <c r="I986" s="122"/>
      <c r="J986" s="122"/>
      <c r="K986" s="118"/>
      <c r="L986" s="98"/>
      <c r="M986" s="123"/>
      <c r="N986" s="98"/>
      <c r="O986" s="123"/>
      <c r="P986" s="123"/>
      <c r="Q986" s="123"/>
      <c r="R986" s="123"/>
      <c r="S986" s="122"/>
      <c r="T986" s="98"/>
      <c r="U986" s="98"/>
      <c r="V986" s="98"/>
      <c r="W986" s="98"/>
      <c r="X986" s="98"/>
      <c r="Y986" s="98"/>
      <c r="Z986" s="98"/>
    </row>
    <row r="987" spans="1:26" ht="14.25" customHeight="1">
      <c r="A987" s="98"/>
      <c r="B987" s="120"/>
      <c r="C987" s="121"/>
      <c r="D987" s="98"/>
      <c r="E987" s="98"/>
      <c r="F987" s="98"/>
      <c r="G987" s="98"/>
      <c r="H987" s="122"/>
      <c r="I987" s="122"/>
      <c r="J987" s="122"/>
      <c r="K987" s="118"/>
      <c r="L987" s="98"/>
      <c r="M987" s="123"/>
      <c r="N987" s="98"/>
      <c r="O987" s="123"/>
      <c r="P987" s="123"/>
      <c r="Q987" s="123"/>
      <c r="R987" s="123"/>
      <c r="S987" s="122"/>
      <c r="T987" s="98"/>
      <c r="U987" s="98"/>
      <c r="V987" s="98"/>
      <c r="W987" s="98"/>
      <c r="X987" s="98"/>
      <c r="Y987" s="98"/>
      <c r="Z987" s="98"/>
    </row>
    <row r="988" spans="1:26" ht="14.25" customHeight="1">
      <c r="A988" s="98"/>
      <c r="B988" s="120"/>
      <c r="C988" s="121"/>
      <c r="D988" s="98"/>
      <c r="E988" s="98"/>
      <c r="F988" s="98"/>
      <c r="G988" s="98"/>
      <c r="H988" s="122"/>
      <c r="I988" s="122"/>
      <c r="J988" s="122"/>
      <c r="K988" s="118"/>
      <c r="L988" s="98"/>
      <c r="M988" s="123"/>
      <c r="N988" s="98"/>
      <c r="O988" s="123"/>
      <c r="P988" s="123"/>
      <c r="Q988" s="123"/>
      <c r="R988" s="123"/>
      <c r="S988" s="122"/>
      <c r="T988" s="98"/>
      <c r="U988" s="98"/>
      <c r="V988" s="98"/>
      <c r="W988" s="98"/>
      <c r="X988" s="98"/>
      <c r="Y988" s="98"/>
      <c r="Z988" s="98"/>
    </row>
    <row r="989" spans="1:26" ht="14.25" customHeight="1">
      <c r="A989" s="98"/>
      <c r="B989" s="120"/>
      <c r="C989" s="121"/>
      <c r="D989" s="98"/>
      <c r="E989" s="98"/>
      <c r="F989" s="98"/>
      <c r="G989" s="98"/>
      <c r="H989" s="122"/>
      <c r="I989" s="122"/>
      <c r="J989" s="122"/>
      <c r="K989" s="118"/>
      <c r="L989" s="98"/>
      <c r="M989" s="123"/>
      <c r="N989" s="98"/>
      <c r="O989" s="123"/>
      <c r="P989" s="123"/>
      <c r="Q989" s="123"/>
      <c r="R989" s="123"/>
      <c r="S989" s="122"/>
      <c r="T989" s="98"/>
      <c r="U989" s="98"/>
      <c r="V989" s="98"/>
      <c r="W989" s="98"/>
      <c r="X989" s="98"/>
      <c r="Y989" s="98"/>
      <c r="Z989" s="98"/>
    </row>
    <row r="990" spans="1:26" ht="14.25" customHeight="1">
      <c r="A990" s="98"/>
      <c r="B990" s="120"/>
      <c r="C990" s="121"/>
      <c r="D990" s="98"/>
      <c r="E990" s="98"/>
      <c r="F990" s="98"/>
      <c r="G990" s="98"/>
      <c r="H990" s="122"/>
      <c r="I990" s="122"/>
      <c r="J990" s="122"/>
      <c r="K990" s="118"/>
      <c r="L990" s="98"/>
      <c r="M990" s="123"/>
      <c r="N990" s="98"/>
      <c r="O990" s="123"/>
      <c r="P990" s="123"/>
      <c r="Q990" s="123"/>
      <c r="R990" s="123"/>
      <c r="S990" s="122"/>
      <c r="T990" s="98"/>
      <c r="U990" s="98"/>
      <c r="V990" s="98"/>
      <c r="W990" s="98"/>
      <c r="X990" s="98"/>
      <c r="Y990" s="98"/>
      <c r="Z990" s="98"/>
    </row>
    <row r="991" spans="1:26" ht="14.25" customHeight="1">
      <c r="A991" s="98"/>
      <c r="B991" s="120"/>
      <c r="C991" s="121"/>
      <c r="D991" s="98"/>
      <c r="E991" s="98"/>
      <c r="F991" s="98"/>
      <c r="G991" s="98"/>
      <c r="H991" s="122"/>
      <c r="I991" s="122"/>
      <c r="J991" s="122"/>
      <c r="K991" s="118"/>
      <c r="L991" s="98"/>
      <c r="M991" s="123"/>
      <c r="N991" s="98"/>
      <c r="O991" s="123"/>
      <c r="P991" s="123"/>
      <c r="Q991" s="123"/>
      <c r="R991" s="123"/>
      <c r="S991" s="122"/>
      <c r="T991" s="98"/>
      <c r="U991" s="98"/>
      <c r="V991" s="98"/>
      <c r="W991" s="98"/>
      <c r="X991" s="98"/>
      <c r="Y991" s="98"/>
      <c r="Z991" s="98"/>
    </row>
    <row r="992" spans="1:26" ht="14.25" customHeight="1">
      <c r="A992" s="98"/>
      <c r="B992" s="120"/>
      <c r="C992" s="121"/>
      <c r="D992" s="98"/>
      <c r="E992" s="98"/>
      <c r="F992" s="98"/>
      <c r="G992" s="98"/>
      <c r="H992" s="122"/>
      <c r="I992" s="122"/>
      <c r="J992" s="122"/>
      <c r="K992" s="118"/>
      <c r="L992" s="98"/>
      <c r="M992" s="123"/>
      <c r="N992" s="98"/>
      <c r="O992" s="123"/>
      <c r="P992" s="123"/>
      <c r="Q992" s="123"/>
      <c r="R992" s="123"/>
      <c r="S992" s="122"/>
      <c r="T992" s="98"/>
      <c r="U992" s="98"/>
      <c r="V992" s="98"/>
      <c r="W992" s="98"/>
      <c r="X992" s="98"/>
      <c r="Y992" s="98"/>
      <c r="Z992" s="98"/>
    </row>
    <row r="993" spans="1:26" ht="14.25" customHeight="1">
      <c r="A993" s="98"/>
      <c r="B993" s="120"/>
      <c r="C993" s="121"/>
      <c r="D993" s="98"/>
      <c r="E993" s="98"/>
      <c r="F993" s="98"/>
      <c r="G993" s="98"/>
      <c r="H993" s="122"/>
      <c r="I993" s="122"/>
      <c r="J993" s="122"/>
      <c r="K993" s="118"/>
      <c r="L993" s="98"/>
      <c r="M993" s="123"/>
      <c r="N993" s="98"/>
      <c r="O993" s="123"/>
      <c r="P993" s="123"/>
      <c r="Q993" s="123"/>
      <c r="R993" s="123"/>
      <c r="S993" s="122"/>
      <c r="T993" s="98"/>
      <c r="U993" s="98"/>
      <c r="V993" s="98"/>
      <c r="W993" s="98"/>
      <c r="X993" s="98"/>
      <c r="Y993" s="98"/>
      <c r="Z993" s="98"/>
    </row>
    <row r="994" spans="1:26" ht="14.25" customHeight="1">
      <c r="A994" s="98"/>
      <c r="B994" s="120"/>
      <c r="C994" s="121"/>
      <c r="D994" s="98"/>
      <c r="E994" s="98"/>
      <c r="F994" s="98"/>
      <c r="G994" s="98"/>
      <c r="H994" s="122"/>
      <c r="I994" s="122"/>
      <c r="J994" s="122"/>
      <c r="K994" s="118"/>
      <c r="L994" s="98"/>
      <c r="M994" s="123"/>
      <c r="N994" s="98"/>
      <c r="O994" s="123"/>
      <c r="P994" s="123"/>
      <c r="Q994" s="123"/>
      <c r="R994" s="123"/>
      <c r="S994" s="122"/>
      <c r="T994" s="98"/>
      <c r="U994" s="98"/>
      <c r="V994" s="98"/>
      <c r="W994" s="98"/>
      <c r="X994" s="98"/>
      <c r="Y994" s="98"/>
      <c r="Z994" s="98"/>
    </row>
    <row r="995" spans="1:26" ht="14.25" customHeight="1">
      <c r="A995" s="98"/>
      <c r="B995" s="120"/>
      <c r="C995" s="121"/>
      <c r="D995" s="98"/>
      <c r="E995" s="98"/>
      <c r="F995" s="98"/>
      <c r="G995" s="98"/>
      <c r="H995" s="122"/>
      <c r="I995" s="122"/>
      <c r="J995" s="122"/>
      <c r="K995" s="118"/>
      <c r="L995" s="98"/>
      <c r="M995" s="123"/>
      <c r="N995" s="98"/>
      <c r="O995" s="123"/>
      <c r="P995" s="123"/>
      <c r="Q995" s="123"/>
      <c r="R995" s="123"/>
      <c r="S995" s="122"/>
      <c r="T995" s="98"/>
      <c r="U995" s="98"/>
      <c r="V995" s="98"/>
      <c r="W995" s="98"/>
      <c r="X995" s="98"/>
      <c r="Y995" s="98"/>
      <c r="Z995" s="98"/>
    </row>
    <row r="996" spans="1:26" ht="14.25" customHeight="1">
      <c r="A996" s="98"/>
      <c r="B996" s="120"/>
      <c r="C996" s="121"/>
      <c r="D996" s="98"/>
      <c r="E996" s="98"/>
      <c r="F996" s="98"/>
      <c r="G996" s="98"/>
      <c r="H996" s="122"/>
      <c r="I996" s="122"/>
      <c r="J996" s="122"/>
      <c r="K996" s="118"/>
      <c r="L996" s="98"/>
      <c r="M996" s="123"/>
      <c r="N996" s="98"/>
      <c r="O996" s="123"/>
      <c r="P996" s="123"/>
      <c r="Q996" s="123"/>
      <c r="R996" s="123"/>
      <c r="S996" s="122"/>
      <c r="T996" s="98"/>
      <c r="U996" s="98"/>
      <c r="V996" s="98"/>
      <c r="W996" s="98"/>
      <c r="X996" s="98"/>
      <c r="Y996" s="98"/>
      <c r="Z996" s="98"/>
    </row>
    <row r="997" spans="1:26" ht="14.25" customHeight="1">
      <c r="A997" s="98"/>
      <c r="B997" s="120"/>
      <c r="C997" s="121"/>
      <c r="D997" s="98"/>
      <c r="E997" s="98"/>
      <c r="F997" s="98"/>
      <c r="G997" s="98"/>
      <c r="H997" s="122"/>
      <c r="I997" s="122"/>
      <c r="J997" s="122"/>
      <c r="K997" s="118"/>
      <c r="L997" s="98"/>
      <c r="M997" s="123"/>
      <c r="N997" s="98"/>
      <c r="O997" s="123"/>
      <c r="P997" s="123"/>
      <c r="Q997" s="123"/>
      <c r="R997" s="123"/>
      <c r="S997" s="122"/>
      <c r="T997" s="98"/>
      <c r="U997" s="98"/>
      <c r="V997" s="98"/>
      <c r="W997" s="98"/>
      <c r="X997" s="98"/>
      <c r="Y997" s="98"/>
      <c r="Z997" s="98"/>
    </row>
    <row r="998" spans="1:26" ht="14.25" customHeight="1">
      <c r="A998" s="98"/>
      <c r="B998" s="120"/>
      <c r="C998" s="121"/>
      <c r="D998" s="98"/>
      <c r="E998" s="98"/>
      <c r="F998" s="98"/>
      <c r="G998" s="98"/>
      <c r="H998" s="122"/>
      <c r="I998" s="122"/>
      <c r="J998" s="122"/>
      <c r="K998" s="118"/>
      <c r="L998" s="98"/>
      <c r="M998" s="123"/>
      <c r="N998" s="98"/>
      <c r="O998" s="123"/>
      <c r="P998" s="123"/>
      <c r="Q998" s="123"/>
      <c r="R998" s="123"/>
      <c r="S998" s="122"/>
      <c r="T998" s="98"/>
      <c r="U998" s="98"/>
      <c r="V998" s="98"/>
      <c r="W998" s="98"/>
      <c r="X998" s="98"/>
      <c r="Y998" s="98"/>
      <c r="Z998" s="98"/>
    </row>
    <row r="999" spans="1:26" ht="14.25" customHeight="1">
      <c r="A999" s="98"/>
      <c r="B999" s="120"/>
      <c r="C999" s="121"/>
      <c r="D999" s="98"/>
      <c r="E999" s="98"/>
      <c r="F999" s="98"/>
      <c r="G999" s="98"/>
      <c r="H999" s="122"/>
      <c r="I999" s="122"/>
      <c r="J999" s="122"/>
      <c r="K999" s="118"/>
      <c r="L999" s="98"/>
      <c r="M999" s="123"/>
      <c r="N999" s="98"/>
      <c r="O999" s="123"/>
      <c r="P999" s="123"/>
      <c r="Q999" s="123"/>
      <c r="R999" s="123"/>
      <c r="S999" s="122"/>
      <c r="T999" s="98"/>
      <c r="U999" s="98"/>
      <c r="V999" s="98"/>
      <c r="W999" s="98"/>
      <c r="X999" s="98"/>
      <c r="Y999" s="98"/>
      <c r="Z999" s="98"/>
    </row>
    <row r="1000" spans="1:26" ht="14.25" customHeight="1">
      <c r="A1000" s="98"/>
      <c r="B1000" s="120"/>
      <c r="C1000" s="121"/>
      <c r="D1000" s="98"/>
      <c r="E1000" s="98"/>
      <c r="F1000" s="98"/>
      <c r="G1000" s="98"/>
      <c r="H1000" s="122"/>
      <c r="I1000" s="122"/>
      <c r="J1000" s="122"/>
      <c r="K1000" s="118"/>
      <c r="L1000" s="98"/>
      <c r="M1000" s="123"/>
      <c r="N1000" s="98"/>
      <c r="O1000" s="123"/>
      <c r="P1000" s="123"/>
      <c r="Q1000" s="123"/>
      <c r="R1000" s="123"/>
      <c r="S1000" s="122"/>
      <c r="T1000" s="98"/>
      <c r="U1000" s="98"/>
      <c r="V1000" s="98"/>
      <c r="W1000" s="98"/>
      <c r="X1000" s="98"/>
      <c r="Y1000" s="98"/>
      <c r="Z1000" s="98"/>
    </row>
  </sheetData>
  <sheetProtection algorithmName="SHA-512" hashValue="ZrDZTu3k5/bP6R2KJzfi10Qn9OSCDjKaSst/rshBGv6n68e+Tw7arFTLxBOBKfx0iSK/DCcOtCKA+ev8U6IPyw==" saltValue="EsXHvYZAT1/wWzbGq0hdbQ==" spinCount="100000" sheet="1" objects="1" scenarios="1" formatCells="0" formatColumns="0" formatRows="0"/>
  <mergeCells count="14">
    <mergeCell ref="L7:M7"/>
    <mergeCell ref="N7:O7"/>
    <mergeCell ref="A1:U1"/>
    <mergeCell ref="A2:U2"/>
    <mergeCell ref="A3:U3"/>
    <mergeCell ref="A6:A7"/>
    <mergeCell ref="B6:B7"/>
    <mergeCell ref="C6:C7"/>
    <mergeCell ref="D6:D7"/>
    <mergeCell ref="E6:H6"/>
    <mergeCell ref="I6:J6"/>
    <mergeCell ref="K6:O6"/>
    <mergeCell ref="P6:S6"/>
    <mergeCell ref="T6:U6"/>
  </mergeCells>
  <printOptions horizontalCentered="1"/>
  <pageMargins left="0.59055118110236227" right="0.59055118110236227" top="0.78740157480314965" bottom="0.78740157480314965" header="0" footer="0"/>
  <pageSetup paperSize="9" scale="47" orientation="portrait"/>
  <drawing r:id="rId1"/>
  <extLst>
    <ext xmlns:x14="http://schemas.microsoft.com/office/spreadsheetml/2009/9/main" uri="{CCE6A557-97BC-4b89-ADB6-D9C93CAAB3DF}">
      <x14:dataValidations xmlns:xm="http://schemas.microsoft.com/office/excel/2006/main" disablePrompts="1" count="3">
        <x14:dataValidation type="list" allowBlank="1" showErrorMessage="1">
          <x14:formula1>
            <xm:f>Reajuste!$A$3:$A$29</xm:f>
          </x14:formula1>
          <xm:sqref>K9:K604</xm:sqref>
        </x14:dataValidation>
        <x14:dataValidation type="list" allowBlank="1" showErrorMessage="1">
          <x14:formula1>
            <xm:f>Reajuste!$C$2:$CW$2</xm:f>
          </x14:formula1>
          <xm:sqref>L9:L604 N9:N604</xm:sqref>
        </x14:dataValidation>
        <x14:dataValidation type="list" allowBlank="1" showErrorMessage="1">
          <x14:formula1>
            <xm:f>Aux.!$F$2:$F$25</xm:f>
          </x14:formula1>
          <xm:sqref>B9:B604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Z1000"/>
  <sheetViews>
    <sheetView showGridLines="0" tabSelected="1" workbookViewId="0">
      <selection activeCell="I12" sqref="I12"/>
    </sheetView>
  </sheetViews>
  <sheetFormatPr defaultColWidth="12.625" defaultRowHeight="15" customHeight="1"/>
  <cols>
    <col min="1" max="2" width="10" style="722" customWidth="1"/>
    <col min="3" max="3" width="47.625" style="722" customWidth="1"/>
    <col min="4" max="4" width="16.125" style="722" customWidth="1"/>
    <col min="5" max="5" width="26.625" style="722" customWidth="1"/>
    <col min="6" max="6" width="13.75" style="722" customWidth="1"/>
    <col min="7" max="10" width="12.875" style="722" customWidth="1"/>
    <col min="11" max="11" width="13.25" style="722" customWidth="1"/>
    <col min="12" max="12" width="5.5" style="722" customWidth="1"/>
    <col min="13" max="13" width="17.5" style="722" customWidth="1"/>
    <col min="14" max="17" width="8.125" style="722" hidden="1" customWidth="1"/>
    <col min="18" max="20" width="8" style="722" hidden="1" customWidth="1"/>
    <col min="21" max="22" width="8" style="722" customWidth="1"/>
    <col min="23" max="26" width="7.625" style="722" customWidth="1"/>
    <col min="27" max="16384" width="12.625" style="722"/>
  </cols>
  <sheetData>
    <row r="1" spans="1:26" ht="56.25" customHeight="1">
      <c r="A1" s="1006" t="s">
        <v>38</v>
      </c>
      <c r="B1" s="1007"/>
      <c r="C1" s="1007"/>
      <c r="D1" s="1007"/>
      <c r="E1" s="1007"/>
      <c r="F1" s="1007"/>
      <c r="G1" s="1007"/>
      <c r="H1" s="1007"/>
      <c r="I1" s="1007"/>
      <c r="J1" s="1007"/>
      <c r="K1" s="1007"/>
      <c r="L1" s="1008"/>
      <c r="M1" s="721"/>
      <c r="N1" s="721"/>
      <c r="O1" s="721"/>
      <c r="P1" s="721"/>
      <c r="Q1" s="721"/>
      <c r="R1" s="721"/>
      <c r="S1" s="721"/>
      <c r="T1" s="721"/>
      <c r="U1" s="721"/>
      <c r="V1" s="721"/>
      <c r="W1" s="721"/>
      <c r="X1" s="721"/>
      <c r="Y1" s="721"/>
      <c r="Z1" s="721"/>
    </row>
    <row r="2" spans="1:26" ht="28.5" customHeight="1">
      <c r="A2" s="1009" t="s">
        <v>2195</v>
      </c>
      <c r="B2" s="1010"/>
      <c r="C2" s="1010"/>
      <c r="D2" s="1010"/>
      <c r="E2" s="1010"/>
      <c r="F2" s="1010"/>
      <c r="G2" s="1010"/>
      <c r="H2" s="1010"/>
      <c r="I2" s="1010"/>
      <c r="J2" s="1010"/>
      <c r="K2" s="1010"/>
      <c r="L2" s="1011"/>
      <c r="M2" s="721"/>
      <c r="N2" s="721"/>
      <c r="O2" s="721"/>
      <c r="P2" s="721"/>
      <c r="Q2" s="721"/>
      <c r="R2" s="721"/>
      <c r="S2" s="721"/>
      <c r="T2" s="721"/>
      <c r="U2" s="721"/>
      <c r="V2" s="721"/>
      <c r="W2" s="721"/>
      <c r="X2" s="721"/>
      <c r="Y2" s="721"/>
      <c r="Z2" s="721"/>
    </row>
    <row r="3" spans="1:26" ht="15.75" customHeight="1">
      <c r="A3" s="1012" t="s">
        <v>2202</v>
      </c>
      <c r="B3" s="1007"/>
      <c r="C3" s="1007"/>
      <c r="D3" s="1007"/>
      <c r="E3" s="1007"/>
      <c r="F3" s="1007"/>
      <c r="G3" s="1007"/>
      <c r="H3" s="1007"/>
      <c r="I3" s="1007"/>
      <c r="J3" s="1007"/>
      <c r="K3" s="1007"/>
      <c r="L3" s="1008"/>
      <c r="M3" s="721"/>
      <c r="N3" s="721"/>
      <c r="O3" s="721"/>
      <c r="P3" s="721"/>
      <c r="Q3" s="721"/>
      <c r="R3" s="721"/>
      <c r="S3" s="721"/>
      <c r="T3" s="721"/>
      <c r="U3" s="721"/>
      <c r="V3" s="721"/>
      <c r="W3" s="721"/>
      <c r="X3" s="721"/>
      <c r="Y3" s="721"/>
      <c r="Z3" s="721"/>
    </row>
    <row r="4" spans="1:26" ht="25.5" customHeight="1">
      <c r="A4" s="1013" t="s">
        <v>83</v>
      </c>
      <c r="B4" s="1014"/>
      <c r="C4" s="1015" t="s">
        <v>2197</v>
      </c>
      <c r="D4" s="1015"/>
      <c r="E4" s="1015"/>
      <c r="F4" s="1015"/>
      <c r="G4" s="1015"/>
      <c r="H4" s="1015"/>
      <c r="I4" s="1015"/>
      <c r="J4" s="1015"/>
      <c r="K4" s="1015"/>
      <c r="L4" s="736"/>
      <c r="M4" s="723"/>
      <c r="N4" s="723"/>
      <c r="O4" s="723"/>
      <c r="P4" s="723"/>
      <c r="Q4" s="723"/>
      <c r="R4" s="723"/>
      <c r="S4" s="723"/>
      <c r="T4" s="723"/>
      <c r="U4" s="723"/>
      <c r="V4" s="723"/>
      <c r="W4" s="723"/>
      <c r="X4" s="723"/>
      <c r="Y4" s="723"/>
      <c r="Z4" s="723"/>
    </row>
    <row r="5" spans="1:26" ht="21" customHeight="1">
      <c r="A5" s="1016" t="s">
        <v>41</v>
      </c>
      <c r="B5" s="1010"/>
      <c r="C5" s="1017" t="s">
        <v>2198</v>
      </c>
      <c r="D5" s="1010"/>
      <c r="E5" s="737"/>
      <c r="F5" s="738"/>
      <c r="G5" s="739"/>
      <c r="H5" s="739"/>
      <c r="I5" s="739"/>
      <c r="J5" s="739"/>
      <c r="K5" s="740"/>
      <c r="L5" s="741"/>
      <c r="M5" s="723"/>
      <c r="N5" s="723"/>
      <c r="O5" s="723"/>
      <c r="P5" s="723"/>
      <c r="Q5" s="723"/>
      <c r="R5" s="723"/>
      <c r="S5" s="723"/>
      <c r="T5" s="723"/>
      <c r="U5" s="723"/>
      <c r="V5" s="723"/>
      <c r="W5" s="723"/>
      <c r="X5" s="723"/>
      <c r="Y5" s="723"/>
      <c r="Z5" s="723"/>
    </row>
    <row r="6" spans="1:26" ht="7.5" customHeight="1" thickBot="1">
      <c r="A6" s="742"/>
      <c r="B6" s="743"/>
      <c r="C6" s="743"/>
      <c r="D6" s="743"/>
      <c r="E6" s="743"/>
      <c r="F6" s="743"/>
      <c r="G6" s="743"/>
      <c r="H6" s="743"/>
      <c r="I6" s="743"/>
      <c r="J6" s="743"/>
      <c r="K6" s="744"/>
      <c r="L6" s="745"/>
      <c r="M6" s="721"/>
      <c r="N6" s="721"/>
      <c r="O6" s="721"/>
      <c r="P6" s="721"/>
      <c r="Q6" s="721"/>
      <c r="R6" s="721"/>
      <c r="S6" s="721"/>
      <c r="T6" s="721"/>
      <c r="U6" s="721"/>
      <c r="V6" s="721"/>
      <c r="W6" s="721"/>
      <c r="X6" s="721"/>
      <c r="Y6" s="721"/>
      <c r="Z6" s="721"/>
    </row>
    <row r="7" spans="1:26" ht="15" customHeight="1">
      <c r="A7" s="997" t="s">
        <v>1233</v>
      </c>
      <c r="B7" s="999" t="s">
        <v>2136</v>
      </c>
      <c r="C7" s="1001" t="s">
        <v>2203</v>
      </c>
      <c r="D7" s="746" t="s">
        <v>2204</v>
      </c>
      <c r="E7" s="747">
        <f>IF(COUNTIF(K10:K12,"&gt;0")&gt;=2,TRUNC(QUARTILE(K10:K12,2),2),"Dados Insuficientes")</f>
        <v>30000</v>
      </c>
      <c r="F7" s="1002" t="s">
        <v>2205</v>
      </c>
      <c r="G7" s="1004">
        <f>TRUNC(SMALL(E7:E8,1),2)</f>
        <v>30000</v>
      </c>
      <c r="H7" s="748">
        <f>TRUNC(R10*$G7,2)</f>
        <v>0</v>
      </c>
      <c r="I7" s="748">
        <f>IF(J10=0,G7-H7,TRUNC(S10*$G7,2))</f>
        <v>30000</v>
      </c>
      <c r="J7" s="748">
        <f>G7-H7-I7</f>
        <v>0</v>
      </c>
      <c r="K7" s="1005" t="str">
        <f>L10</f>
        <v>PC</v>
      </c>
      <c r="L7" s="749"/>
      <c r="M7" s="724"/>
      <c r="N7" s="724"/>
      <c r="O7" s="724"/>
      <c r="P7" s="724"/>
      <c r="Q7" s="724"/>
      <c r="R7" s="724"/>
      <c r="S7" s="724"/>
      <c r="T7" s="724"/>
      <c r="U7" s="724"/>
      <c r="V7" s="724"/>
      <c r="W7" s="724"/>
      <c r="X7" s="724"/>
      <c r="Y7" s="724"/>
      <c r="Z7" s="724"/>
    </row>
    <row r="8" spans="1:26" ht="15.75" customHeight="1" thickBot="1">
      <c r="A8" s="998"/>
      <c r="B8" s="1000"/>
      <c r="C8" s="1000"/>
      <c r="D8" s="750" t="s">
        <v>2206</v>
      </c>
      <c r="E8" s="751">
        <f>IF(COUNTIF(K10:K12,"&gt;0")&gt;=2,TRUNC(AVERAGE(K10:K12),2),"Dados Insuficientes")</f>
        <v>36166.660000000003</v>
      </c>
      <c r="F8" s="1003"/>
      <c r="G8" s="1003"/>
      <c r="H8" s="752" t="s">
        <v>52</v>
      </c>
      <c r="I8" s="752" t="s">
        <v>2207</v>
      </c>
      <c r="J8" s="752" t="s">
        <v>2208</v>
      </c>
      <c r="K8" s="1003"/>
      <c r="L8" s="753"/>
      <c r="M8" s="724"/>
      <c r="N8" s="725">
        <f>SUM(H7:J7)</f>
        <v>30000</v>
      </c>
      <c r="O8" s="726"/>
      <c r="P8" s="726"/>
      <c r="Q8" s="726"/>
      <c r="R8" s="726"/>
      <c r="S8" s="726"/>
      <c r="T8" s="726"/>
      <c r="U8" s="726"/>
      <c r="V8" s="724"/>
      <c r="W8" s="724"/>
      <c r="X8" s="724"/>
      <c r="Y8" s="724"/>
      <c r="Z8" s="724"/>
    </row>
    <row r="9" spans="1:26" ht="12.75" customHeight="1">
      <c r="A9" s="754"/>
      <c r="B9" s="755"/>
      <c r="C9" s="756" t="s">
        <v>2209</v>
      </c>
      <c r="D9" s="756" t="s">
        <v>2210</v>
      </c>
      <c r="E9" s="756" t="s">
        <v>2211</v>
      </c>
      <c r="F9" s="756" t="s">
        <v>2212</v>
      </c>
      <c r="G9" s="756" t="s">
        <v>2213</v>
      </c>
      <c r="H9" s="756" t="s">
        <v>2214</v>
      </c>
      <c r="I9" s="756" t="s">
        <v>2215</v>
      </c>
      <c r="J9" s="756" t="s">
        <v>2216</v>
      </c>
      <c r="K9" s="757" t="s">
        <v>2217</v>
      </c>
      <c r="L9" s="758" t="s">
        <v>2218</v>
      </c>
      <c r="M9" s="727"/>
      <c r="N9" s="727"/>
      <c r="O9" s="727"/>
      <c r="P9" s="727"/>
      <c r="Q9" s="727"/>
      <c r="R9" s="727"/>
      <c r="S9" s="727"/>
      <c r="T9" s="727"/>
      <c r="U9" s="727"/>
      <c r="V9" s="727"/>
      <c r="W9" s="727"/>
      <c r="X9" s="727"/>
      <c r="Y9" s="727"/>
      <c r="Z9" s="727"/>
    </row>
    <row r="10" spans="1:26" ht="12.75" customHeight="1">
      <c r="A10" s="759" t="s">
        <v>2219</v>
      </c>
      <c r="B10" s="760"/>
      <c r="C10" s="761" t="s">
        <v>2220</v>
      </c>
      <c r="D10" s="761" t="s">
        <v>2221</v>
      </c>
      <c r="E10" s="761" t="s">
        <v>2222</v>
      </c>
      <c r="F10" s="761" t="s">
        <v>2223</v>
      </c>
      <c r="G10" s="762">
        <v>44705</v>
      </c>
      <c r="H10" s="763"/>
      <c r="I10" s="763">
        <v>30000</v>
      </c>
      <c r="J10" s="763"/>
      <c r="K10" s="764">
        <f t="shared" ref="K10:K11" si="0">IF(SUM(H10:J10)=0,"",SUM(H10:J10))</f>
        <v>30000</v>
      </c>
      <c r="L10" s="765" t="s">
        <v>1484</v>
      </c>
      <c r="M10" s="721"/>
      <c r="N10" s="728">
        <f t="shared" ref="N10:P12" si="1">IFERROR(H10/$K10,"-")</f>
        <v>0</v>
      </c>
      <c r="O10" s="728">
        <f t="shared" si="1"/>
        <v>1</v>
      </c>
      <c r="P10" s="728">
        <f t="shared" si="1"/>
        <v>0</v>
      </c>
      <c r="Q10" s="729"/>
      <c r="R10" s="730">
        <f>IF($G7=$E8,AVERAGE(N10:N12),MEDIAN(N10:N12))</f>
        <v>0</v>
      </c>
      <c r="S10" s="730">
        <f>IF($G7=$E8,AVERAGE(O10:O12),IF(R11="mediana",VLOOKUP($R10,$N10:$O12,2,TRUE),0))</f>
        <v>1</v>
      </c>
      <c r="T10" s="730">
        <f>IF(J10=0,0,1-S10-R10)</f>
        <v>0</v>
      </c>
      <c r="U10" s="731"/>
      <c r="V10" s="732"/>
      <c r="W10" s="721"/>
      <c r="X10" s="721"/>
      <c r="Y10" s="721"/>
      <c r="Z10" s="721"/>
    </row>
    <row r="11" spans="1:26" ht="12.75" customHeight="1">
      <c r="A11" s="759" t="s">
        <v>2224</v>
      </c>
      <c r="B11" s="760"/>
      <c r="C11" s="761" t="s">
        <v>2225</v>
      </c>
      <c r="D11" s="761" t="s">
        <v>2226</v>
      </c>
      <c r="E11" s="761" t="s">
        <v>2227</v>
      </c>
      <c r="F11" s="761" t="s">
        <v>2228</v>
      </c>
      <c r="G11" s="762">
        <v>44707</v>
      </c>
      <c r="H11" s="763"/>
      <c r="I11" s="763">
        <v>8500</v>
      </c>
      <c r="J11" s="763"/>
      <c r="K11" s="764">
        <f t="shared" si="0"/>
        <v>8500</v>
      </c>
      <c r="L11" s="733" t="s">
        <v>1484</v>
      </c>
      <c r="M11" s="721"/>
      <c r="N11" s="728">
        <f t="shared" si="1"/>
        <v>0</v>
      </c>
      <c r="O11" s="728">
        <f t="shared" si="1"/>
        <v>1</v>
      </c>
      <c r="P11" s="728">
        <f t="shared" si="1"/>
        <v>0</v>
      </c>
      <c r="Q11" s="729"/>
      <c r="R11" s="727" t="str">
        <f>IF($G7=$E8,"média","mediana")</f>
        <v>mediana</v>
      </c>
      <c r="S11" s="727"/>
      <c r="T11" s="727"/>
      <c r="U11" s="731"/>
      <c r="V11" s="732"/>
      <c r="W11" s="721"/>
      <c r="X11" s="721"/>
      <c r="Y11" s="721"/>
      <c r="Z11" s="721"/>
    </row>
    <row r="12" spans="1:26" ht="12.75" customHeight="1" thickBot="1">
      <c r="A12" s="766" t="s">
        <v>2229</v>
      </c>
      <c r="B12" s="767"/>
      <c r="C12" s="768" t="s">
        <v>2230</v>
      </c>
      <c r="D12" s="768" t="s">
        <v>2231</v>
      </c>
      <c r="E12" s="768" t="s">
        <v>2232</v>
      </c>
      <c r="F12" s="768" t="s">
        <v>2233</v>
      </c>
      <c r="G12" s="769">
        <v>44712</v>
      </c>
      <c r="H12" s="770"/>
      <c r="I12" s="770">
        <v>70000</v>
      </c>
      <c r="J12" s="770"/>
      <c r="K12" s="771">
        <f>IF(SUM(H12:J12)=0,"",SUM(H12:J12))</f>
        <v>70000</v>
      </c>
      <c r="L12" s="734" t="s">
        <v>1484</v>
      </c>
      <c r="M12" s="721"/>
      <c r="N12" s="728">
        <f t="shared" si="1"/>
        <v>0</v>
      </c>
      <c r="O12" s="728">
        <f t="shared" si="1"/>
        <v>1</v>
      </c>
      <c r="P12" s="728">
        <f t="shared" si="1"/>
        <v>0</v>
      </c>
      <c r="Q12" s="729"/>
      <c r="R12" s="727"/>
      <c r="S12" s="727"/>
      <c r="T12" s="728"/>
      <c r="U12" s="728"/>
      <c r="V12" s="735"/>
      <c r="W12" s="721"/>
      <c r="X12" s="721"/>
      <c r="Y12" s="721"/>
      <c r="Z12" s="721"/>
    </row>
    <row r="13" spans="1:26" ht="4.5" customHeight="1">
      <c r="A13" s="772"/>
      <c r="B13" s="772"/>
      <c r="C13" s="772"/>
      <c r="D13" s="772"/>
      <c r="E13" s="772"/>
      <c r="F13" s="772"/>
      <c r="G13" s="772"/>
      <c r="H13" s="772"/>
      <c r="I13" s="772"/>
      <c r="J13" s="772"/>
      <c r="K13" s="773"/>
      <c r="L13" s="772"/>
      <c r="M13" s="721"/>
      <c r="N13" s="732"/>
      <c r="O13" s="721"/>
      <c r="P13" s="721"/>
      <c r="Q13" s="721"/>
      <c r="R13" s="721"/>
      <c r="S13" s="721"/>
      <c r="T13" s="721"/>
      <c r="U13" s="721"/>
      <c r="V13" s="721"/>
      <c r="W13" s="721"/>
      <c r="X13" s="721"/>
      <c r="Y13" s="721"/>
      <c r="Z13" s="721"/>
    </row>
    <row r="14" spans="1:26" ht="15" hidden="1" customHeight="1">
      <c r="A14" s="997" t="s">
        <v>1233</v>
      </c>
      <c r="B14" s="999" t="s">
        <v>2131</v>
      </c>
      <c r="C14" s="1001" t="s">
        <v>2234</v>
      </c>
      <c r="D14" s="746" t="s">
        <v>2204</v>
      </c>
      <c r="E14" s="747" t="str">
        <f>IF(COUNTIF(K17:K19,"&gt;0")&gt;=2,TRUNC(QUARTILE(K17:K19,2),2),"Dados Insuficientes")</f>
        <v>Dados Insuficientes</v>
      </c>
      <c r="F14" s="1002" t="s">
        <v>2205</v>
      </c>
      <c r="G14" s="1004" t="e">
        <f>TRUNC(SMALL(E14:E15,1),2)</f>
        <v>#NUM!</v>
      </c>
      <c r="H14" s="748" t="e">
        <f>TRUNC(R17*$G14,2)</f>
        <v>#NUM!</v>
      </c>
      <c r="I14" s="748" t="e">
        <f>IF(J17=0,G14-H14,TRUNC(S17*$G14,2))</f>
        <v>#NUM!</v>
      </c>
      <c r="J14" s="748" t="e">
        <f>G14-H14-I14</f>
        <v>#NUM!</v>
      </c>
      <c r="K14" s="1005">
        <f>L17</f>
        <v>0</v>
      </c>
      <c r="L14" s="749"/>
      <c r="M14" s="724"/>
      <c r="N14" s="724"/>
      <c r="O14" s="724"/>
      <c r="P14" s="724"/>
      <c r="Q14" s="724"/>
      <c r="R14" s="724"/>
      <c r="S14" s="724"/>
      <c r="T14" s="724"/>
      <c r="U14" s="721"/>
      <c r="V14" s="721"/>
      <c r="W14" s="721"/>
      <c r="X14" s="721"/>
      <c r="Y14" s="721"/>
      <c r="Z14" s="721"/>
    </row>
    <row r="15" spans="1:26" ht="15.75" hidden="1" customHeight="1" thickBot="1">
      <c r="A15" s="998"/>
      <c r="B15" s="1000"/>
      <c r="C15" s="1000"/>
      <c r="D15" s="750" t="s">
        <v>2206</v>
      </c>
      <c r="E15" s="751" t="str">
        <f>IF(COUNTIF(K17:K19,"&gt;0")&gt;=2,TRUNC(AVERAGE(K17:K19),2),"Dados Insuficientes")</f>
        <v>Dados Insuficientes</v>
      </c>
      <c r="F15" s="1003"/>
      <c r="G15" s="1003"/>
      <c r="H15" s="752" t="s">
        <v>52</v>
      </c>
      <c r="I15" s="752" t="s">
        <v>2207</v>
      </c>
      <c r="J15" s="752" t="s">
        <v>2208</v>
      </c>
      <c r="K15" s="1003"/>
      <c r="L15" s="753"/>
      <c r="M15" s="724"/>
      <c r="N15" s="725" t="e">
        <f>SUM(H14:J14)</f>
        <v>#NUM!</v>
      </c>
      <c r="O15" s="726"/>
      <c r="P15" s="726"/>
      <c r="Q15" s="726"/>
      <c r="R15" s="726"/>
      <c r="S15" s="726"/>
      <c r="T15" s="726"/>
      <c r="U15" s="724"/>
      <c r="V15" s="724"/>
      <c r="W15" s="724"/>
      <c r="X15" s="724"/>
      <c r="Y15" s="724"/>
      <c r="Z15" s="724"/>
    </row>
    <row r="16" spans="1:26" ht="12.75" hidden="1" customHeight="1">
      <c r="A16" s="754"/>
      <c r="B16" s="755"/>
      <c r="C16" s="756" t="s">
        <v>2209</v>
      </c>
      <c r="D16" s="756" t="s">
        <v>2210</v>
      </c>
      <c r="E16" s="756" t="s">
        <v>2211</v>
      </c>
      <c r="F16" s="756" t="s">
        <v>2212</v>
      </c>
      <c r="G16" s="756" t="s">
        <v>2213</v>
      </c>
      <c r="H16" s="756" t="s">
        <v>2214</v>
      </c>
      <c r="I16" s="756" t="s">
        <v>2215</v>
      </c>
      <c r="J16" s="756" t="s">
        <v>2216</v>
      </c>
      <c r="K16" s="757" t="s">
        <v>2217</v>
      </c>
      <c r="L16" s="758" t="s">
        <v>2218</v>
      </c>
      <c r="M16" s="727"/>
      <c r="N16" s="727"/>
      <c r="O16" s="727"/>
      <c r="P16" s="727"/>
      <c r="Q16" s="727"/>
      <c r="R16" s="727"/>
      <c r="S16" s="727"/>
      <c r="T16" s="727"/>
      <c r="U16" s="727"/>
      <c r="V16" s="727"/>
      <c r="W16" s="727"/>
      <c r="X16" s="727"/>
      <c r="Y16" s="727"/>
      <c r="Z16" s="727"/>
    </row>
    <row r="17" spans="1:26" ht="12.75" hidden="1" customHeight="1">
      <c r="A17" s="759" t="s">
        <v>2219</v>
      </c>
      <c r="B17" s="760"/>
      <c r="C17" s="761"/>
      <c r="D17" s="761"/>
      <c r="E17" s="761"/>
      <c r="F17" s="761"/>
      <c r="G17" s="762"/>
      <c r="H17" s="763"/>
      <c r="I17" s="763"/>
      <c r="J17" s="763"/>
      <c r="K17" s="764" t="str">
        <f t="shared" ref="K17:K18" si="2">IF(SUM(H17:J17)=0,"",SUM(H17:J17))</f>
        <v/>
      </c>
      <c r="L17" s="765"/>
      <c r="M17" s="721"/>
      <c r="N17" s="728" t="str">
        <f t="shared" ref="N17:P19" si="3">IFERROR(H17/$K17,"-")</f>
        <v>-</v>
      </c>
      <c r="O17" s="728" t="str">
        <f t="shared" si="3"/>
        <v>-</v>
      </c>
      <c r="P17" s="728" t="str">
        <f t="shared" si="3"/>
        <v>-</v>
      </c>
      <c r="Q17" s="729"/>
      <c r="R17" s="730" t="e">
        <f>IF($G14=$E15,AVERAGE(N17:N19),MEDIAN(N17:N19))</f>
        <v>#NUM!</v>
      </c>
      <c r="S17" s="730" t="e">
        <f>IF($G14=$E15,AVERAGE(O17:O19),IF(R18="mediana",VLOOKUP($R17,$N17:$O19,2,TRUE),0))</f>
        <v>#NUM!</v>
      </c>
      <c r="T17" s="730">
        <f>IF(J17=0,0,1-S17-R17)</f>
        <v>0</v>
      </c>
      <c r="U17" s="721"/>
      <c r="V17" s="721"/>
      <c r="W17" s="721"/>
      <c r="X17" s="721"/>
      <c r="Y17" s="721"/>
      <c r="Z17" s="721"/>
    </row>
    <row r="18" spans="1:26" ht="12.75" hidden="1" customHeight="1">
      <c r="A18" s="759" t="s">
        <v>2224</v>
      </c>
      <c r="B18" s="760"/>
      <c r="C18" s="761"/>
      <c r="D18" s="761"/>
      <c r="E18" s="761"/>
      <c r="F18" s="761"/>
      <c r="G18" s="762"/>
      <c r="H18" s="763"/>
      <c r="I18" s="763"/>
      <c r="J18" s="763"/>
      <c r="K18" s="764" t="str">
        <f t="shared" si="2"/>
        <v/>
      </c>
      <c r="L18" s="733">
        <f>L17</f>
        <v>0</v>
      </c>
      <c r="M18" s="721"/>
      <c r="N18" s="728" t="str">
        <f t="shared" si="3"/>
        <v>-</v>
      </c>
      <c r="O18" s="728" t="str">
        <f t="shared" si="3"/>
        <v>-</v>
      </c>
      <c r="P18" s="728" t="str">
        <f t="shared" si="3"/>
        <v>-</v>
      </c>
      <c r="Q18" s="729"/>
      <c r="R18" s="727" t="e">
        <f>IF($G14=$E15,"média","mediana")</f>
        <v>#NUM!</v>
      </c>
      <c r="S18" s="727"/>
      <c r="T18" s="727"/>
      <c r="U18" s="721"/>
      <c r="V18" s="721"/>
      <c r="W18" s="721"/>
      <c r="X18" s="721"/>
      <c r="Y18" s="721"/>
      <c r="Z18" s="721"/>
    </row>
    <row r="19" spans="1:26" ht="12.75" hidden="1" customHeight="1">
      <c r="A19" s="766" t="s">
        <v>2229</v>
      </c>
      <c r="B19" s="767"/>
      <c r="C19" s="768"/>
      <c r="D19" s="768"/>
      <c r="E19" s="768"/>
      <c r="F19" s="768"/>
      <c r="G19" s="769"/>
      <c r="H19" s="770"/>
      <c r="I19" s="770"/>
      <c r="J19" s="770"/>
      <c r="K19" s="771" t="str">
        <f>IF(SUM(H19:J19)=0,"",SUM(H19:J19))</f>
        <v/>
      </c>
      <c r="L19" s="734">
        <f>L17</f>
        <v>0</v>
      </c>
      <c r="M19" s="721"/>
      <c r="N19" s="728" t="str">
        <f t="shared" si="3"/>
        <v>-</v>
      </c>
      <c r="O19" s="728" t="str">
        <f t="shared" si="3"/>
        <v>-</v>
      </c>
      <c r="P19" s="728" t="str">
        <f t="shared" si="3"/>
        <v>-</v>
      </c>
      <c r="Q19" s="729"/>
      <c r="R19" s="727"/>
      <c r="S19" s="727"/>
      <c r="T19" s="728"/>
      <c r="U19" s="721"/>
      <c r="V19" s="721"/>
      <c r="W19" s="721"/>
      <c r="X19" s="721"/>
      <c r="Y19" s="721"/>
      <c r="Z19" s="721"/>
    </row>
    <row r="20" spans="1:26" ht="4.5" hidden="1" customHeight="1" thickBot="1">
      <c r="A20" s="772"/>
      <c r="B20" s="772"/>
      <c r="C20" s="772"/>
      <c r="D20" s="772"/>
      <c r="E20" s="772"/>
      <c r="F20" s="772"/>
      <c r="G20" s="774"/>
      <c r="H20" s="774"/>
      <c r="I20" s="774"/>
      <c r="J20" s="774"/>
      <c r="K20" s="773"/>
      <c r="L20" s="772"/>
      <c r="M20" s="721"/>
      <c r="N20" s="721"/>
      <c r="O20" s="721"/>
      <c r="P20" s="721"/>
      <c r="Q20" s="721"/>
      <c r="R20" s="721"/>
      <c r="S20" s="721"/>
      <c r="T20" s="721"/>
      <c r="U20" s="721"/>
      <c r="V20" s="721"/>
      <c r="W20" s="721"/>
      <c r="X20" s="721"/>
      <c r="Y20" s="721"/>
      <c r="Z20" s="721"/>
    </row>
    <row r="21" spans="1:26" ht="15" hidden="1" customHeight="1">
      <c r="A21" s="997" t="s">
        <v>1233</v>
      </c>
      <c r="B21" s="999" t="s">
        <v>2133</v>
      </c>
      <c r="C21" s="1001" t="s">
        <v>2234</v>
      </c>
      <c r="D21" s="746" t="s">
        <v>2204</v>
      </c>
      <c r="E21" s="747" t="str">
        <f>IF(COUNTIF(K24:K26,"&gt;0")&gt;=2,TRUNC(QUARTILE(K24:K26,2),2),"Dados Insuficientes")</f>
        <v>Dados Insuficientes</v>
      </c>
      <c r="F21" s="1002" t="s">
        <v>2205</v>
      </c>
      <c r="G21" s="1004" t="e">
        <f>TRUNC(SMALL(E21:E22,1),2)</f>
        <v>#NUM!</v>
      </c>
      <c r="H21" s="748" t="e">
        <f>TRUNC(R24*$G21,2)</f>
        <v>#NUM!</v>
      </c>
      <c r="I21" s="748" t="e">
        <f>IF(J24=0,G21-H21,TRUNC(S24*$G21,2))</f>
        <v>#NUM!</v>
      </c>
      <c r="J21" s="748" t="e">
        <f>G21-H21-I21</f>
        <v>#NUM!</v>
      </c>
      <c r="K21" s="1005">
        <f>L24</f>
        <v>0</v>
      </c>
      <c r="L21" s="749"/>
      <c r="M21" s="724"/>
      <c r="N21" s="724"/>
      <c r="O21" s="724"/>
      <c r="P21" s="724"/>
      <c r="Q21" s="724"/>
      <c r="R21" s="724"/>
      <c r="S21" s="724"/>
      <c r="T21" s="724"/>
      <c r="U21" s="721"/>
      <c r="V21" s="721"/>
      <c r="W21" s="721"/>
      <c r="X21" s="721"/>
      <c r="Y21" s="721"/>
      <c r="Z21" s="721"/>
    </row>
    <row r="22" spans="1:26" ht="15.75" hidden="1" customHeight="1" thickBot="1">
      <c r="A22" s="998"/>
      <c r="B22" s="1000"/>
      <c r="C22" s="1000"/>
      <c r="D22" s="750" t="s">
        <v>2206</v>
      </c>
      <c r="E22" s="751" t="str">
        <f>IF(COUNTIF(K24:K26,"&gt;0")&gt;=2,TRUNC(AVERAGE(K24:K26),2),"Dados Insuficientes")</f>
        <v>Dados Insuficientes</v>
      </c>
      <c r="F22" s="1003"/>
      <c r="G22" s="1003"/>
      <c r="H22" s="752" t="s">
        <v>52</v>
      </c>
      <c r="I22" s="752" t="s">
        <v>2207</v>
      </c>
      <c r="J22" s="752" t="s">
        <v>2208</v>
      </c>
      <c r="K22" s="1003"/>
      <c r="L22" s="753"/>
      <c r="M22" s="724"/>
      <c r="N22" s="725" t="e">
        <f>SUM(H21:J21)</f>
        <v>#NUM!</v>
      </c>
      <c r="O22" s="726"/>
      <c r="P22" s="726"/>
      <c r="Q22" s="726"/>
      <c r="R22" s="726"/>
      <c r="S22" s="726"/>
      <c r="T22" s="726"/>
      <c r="U22" s="724"/>
      <c r="V22" s="724"/>
      <c r="W22" s="724"/>
      <c r="X22" s="724"/>
      <c r="Y22" s="724"/>
      <c r="Z22" s="724"/>
    </row>
    <row r="23" spans="1:26" ht="12.75" hidden="1" customHeight="1">
      <c r="A23" s="775"/>
      <c r="B23" s="776"/>
      <c r="C23" s="756" t="s">
        <v>2209</v>
      </c>
      <c r="D23" s="756" t="s">
        <v>2210</v>
      </c>
      <c r="E23" s="756" t="s">
        <v>2211</v>
      </c>
      <c r="F23" s="756" t="s">
        <v>2212</v>
      </c>
      <c r="G23" s="756" t="s">
        <v>2213</v>
      </c>
      <c r="H23" s="756" t="s">
        <v>2214</v>
      </c>
      <c r="I23" s="756" t="s">
        <v>2215</v>
      </c>
      <c r="J23" s="756" t="s">
        <v>2216</v>
      </c>
      <c r="K23" s="757" t="s">
        <v>2217</v>
      </c>
      <c r="L23" s="758" t="s">
        <v>2218</v>
      </c>
      <c r="M23" s="727"/>
      <c r="N23" s="727"/>
      <c r="O23" s="727"/>
      <c r="P23" s="727"/>
      <c r="Q23" s="727"/>
      <c r="R23" s="727"/>
      <c r="S23" s="727"/>
      <c r="T23" s="727"/>
      <c r="U23" s="727"/>
      <c r="V23" s="727"/>
      <c r="W23" s="727"/>
      <c r="X23" s="727"/>
      <c r="Y23" s="727"/>
      <c r="Z23" s="727"/>
    </row>
    <row r="24" spans="1:26" ht="12.75" hidden="1" customHeight="1">
      <c r="A24" s="759" t="s">
        <v>2219</v>
      </c>
      <c r="B24" s="760"/>
      <c r="C24" s="761"/>
      <c r="D24" s="761"/>
      <c r="E24" s="761"/>
      <c r="F24" s="761"/>
      <c r="G24" s="762"/>
      <c r="H24" s="763"/>
      <c r="I24" s="763"/>
      <c r="J24" s="763"/>
      <c r="K24" s="764" t="str">
        <f t="shared" ref="K24:K25" si="4">IF(SUM(H24:J24)=0,"",SUM(H24:J24))</f>
        <v/>
      </c>
      <c r="L24" s="765"/>
      <c r="M24" s="721"/>
      <c r="N24" s="728" t="str">
        <f t="shared" ref="N24:P26" si="5">IFERROR(H24/$K24,"-")</f>
        <v>-</v>
      </c>
      <c r="O24" s="728" t="str">
        <f t="shared" si="5"/>
        <v>-</v>
      </c>
      <c r="P24" s="728" t="str">
        <f t="shared" si="5"/>
        <v>-</v>
      </c>
      <c r="Q24" s="729"/>
      <c r="R24" s="730" t="e">
        <f>IF($G21=$E22,AVERAGE(N24:N26),MEDIAN(N24:N26))</f>
        <v>#NUM!</v>
      </c>
      <c r="S24" s="730" t="e">
        <f>IF($G21=$E22,AVERAGE(O24:O26),IF(R25="mediana",VLOOKUP($R24,$N24:$O26,2,TRUE),0))</f>
        <v>#NUM!</v>
      </c>
      <c r="T24" s="730">
        <f>IF(J24=0,0,1-S24-R24)</f>
        <v>0</v>
      </c>
      <c r="U24" s="721"/>
      <c r="V24" s="721"/>
      <c r="W24" s="721"/>
      <c r="X24" s="721"/>
      <c r="Y24" s="721"/>
      <c r="Z24" s="721"/>
    </row>
    <row r="25" spans="1:26" ht="12.75" hidden="1" customHeight="1">
      <c r="A25" s="759" t="s">
        <v>2224</v>
      </c>
      <c r="B25" s="760"/>
      <c r="C25" s="761"/>
      <c r="D25" s="761"/>
      <c r="E25" s="761"/>
      <c r="F25" s="761"/>
      <c r="G25" s="762"/>
      <c r="H25" s="763"/>
      <c r="I25" s="763"/>
      <c r="J25" s="763"/>
      <c r="K25" s="764" t="str">
        <f t="shared" si="4"/>
        <v/>
      </c>
      <c r="L25" s="733">
        <f>L24</f>
        <v>0</v>
      </c>
      <c r="M25" s="721"/>
      <c r="N25" s="728" t="str">
        <f t="shared" si="5"/>
        <v>-</v>
      </c>
      <c r="O25" s="728" t="str">
        <f t="shared" si="5"/>
        <v>-</v>
      </c>
      <c r="P25" s="728" t="str">
        <f t="shared" si="5"/>
        <v>-</v>
      </c>
      <c r="Q25" s="729"/>
      <c r="R25" s="727" t="e">
        <f>IF($G21=$E22,"média","mediana")</f>
        <v>#NUM!</v>
      </c>
      <c r="S25" s="727"/>
      <c r="T25" s="727"/>
      <c r="U25" s="721"/>
      <c r="V25" s="721"/>
      <c r="W25" s="721"/>
      <c r="X25" s="721"/>
      <c r="Y25" s="721"/>
      <c r="Z25" s="721"/>
    </row>
    <row r="26" spans="1:26" ht="12.75" hidden="1" customHeight="1">
      <c r="A26" s="766" t="s">
        <v>2229</v>
      </c>
      <c r="B26" s="767"/>
      <c r="C26" s="768"/>
      <c r="D26" s="768"/>
      <c r="E26" s="768"/>
      <c r="F26" s="768"/>
      <c r="G26" s="769"/>
      <c r="H26" s="770"/>
      <c r="I26" s="770"/>
      <c r="J26" s="770"/>
      <c r="K26" s="771" t="str">
        <f>IF(SUM(H26:J26)=0,"",SUM(H26:J26))</f>
        <v/>
      </c>
      <c r="L26" s="734">
        <f>L24</f>
        <v>0</v>
      </c>
      <c r="M26" s="721"/>
      <c r="N26" s="728" t="str">
        <f t="shared" si="5"/>
        <v>-</v>
      </c>
      <c r="O26" s="728" t="str">
        <f t="shared" si="5"/>
        <v>-</v>
      </c>
      <c r="P26" s="728" t="str">
        <f t="shared" si="5"/>
        <v>-</v>
      </c>
      <c r="Q26" s="729"/>
      <c r="R26" s="727"/>
      <c r="S26" s="727"/>
      <c r="T26" s="728"/>
      <c r="U26" s="721"/>
      <c r="V26" s="721"/>
      <c r="W26" s="721"/>
      <c r="X26" s="721"/>
      <c r="Y26" s="721"/>
      <c r="Z26" s="721"/>
    </row>
    <row r="27" spans="1:26" ht="4.5" hidden="1" customHeight="1" thickBot="1">
      <c r="A27" s="772"/>
      <c r="B27" s="772"/>
      <c r="C27" s="772"/>
      <c r="D27" s="772"/>
      <c r="E27" s="772"/>
      <c r="F27" s="772"/>
      <c r="G27" s="772"/>
      <c r="H27" s="772"/>
      <c r="I27" s="772"/>
      <c r="J27" s="772"/>
      <c r="K27" s="773"/>
      <c r="L27" s="772"/>
      <c r="M27" s="721"/>
      <c r="N27" s="721"/>
      <c r="O27" s="721"/>
      <c r="P27" s="721"/>
      <c r="Q27" s="721"/>
      <c r="R27" s="721"/>
      <c r="S27" s="721"/>
      <c r="T27" s="721"/>
      <c r="U27" s="721"/>
      <c r="V27" s="721"/>
      <c r="W27" s="721"/>
      <c r="X27" s="721"/>
      <c r="Y27" s="721"/>
      <c r="Z27" s="721"/>
    </row>
    <row r="28" spans="1:26" ht="12.75" hidden="1" customHeight="1">
      <c r="A28" s="997" t="s">
        <v>1233</v>
      </c>
      <c r="B28" s="999" t="s">
        <v>2056</v>
      </c>
      <c r="C28" s="1001" t="s">
        <v>2234</v>
      </c>
      <c r="D28" s="746" t="s">
        <v>2204</v>
      </c>
      <c r="E28" s="747" t="str">
        <f>IF(COUNTIF(K31:K33,"&gt;0")&gt;=2,TRUNC(QUARTILE(K31:K33,2),2),"Dados Insuficientes")</f>
        <v>Dados Insuficientes</v>
      </c>
      <c r="F28" s="1002" t="s">
        <v>2205</v>
      </c>
      <c r="G28" s="1004" t="e">
        <f>TRUNC(SMALL(E28:E29,1),2)</f>
        <v>#NUM!</v>
      </c>
      <c r="H28" s="748" t="e">
        <f>TRUNC(R31*$G28,2)</f>
        <v>#NUM!</v>
      </c>
      <c r="I28" s="748" t="e">
        <f>IF(J31=0,G28-H28,TRUNC(S31*$G28,2))</f>
        <v>#NUM!</v>
      </c>
      <c r="J28" s="748" t="e">
        <f>G28-H28-I28</f>
        <v>#NUM!</v>
      </c>
      <c r="K28" s="1005">
        <f>L31</f>
        <v>0</v>
      </c>
      <c r="L28" s="749"/>
      <c r="M28" s="724"/>
      <c r="N28" s="724"/>
      <c r="O28" s="724"/>
      <c r="P28" s="724"/>
      <c r="Q28" s="724"/>
      <c r="R28" s="724"/>
      <c r="S28" s="724"/>
      <c r="T28" s="724"/>
      <c r="U28" s="721"/>
      <c r="V28" s="721"/>
      <c r="W28" s="721"/>
      <c r="X28" s="721"/>
      <c r="Y28" s="721"/>
      <c r="Z28" s="721"/>
    </row>
    <row r="29" spans="1:26" ht="15.75" hidden="1" customHeight="1" thickBot="1">
      <c r="A29" s="998"/>
      <c r="B29" s="1000"/>
      <c r="C29" s="1000"/>
      <c r="D29" s="750" t="s">
        <v>2206</v>
      </c>
      <c r="E29" s="751" t="str">
        <f>IF(COUNTIF(K31:K33,"&gt;0")&gt;=2,TRUNC(AVERAGE(K31:K33),2),"Dados Insuficientes")</f>
        <v>Dados Insuficientes</v>
      </c>
      <c r="F29" s="1003"/>
      <c r="G29" s="1003"/>
      <c r="H29" s="752" t="s">
        <v>52</v>
      </c>
      <c r="I29" s="752" t="s">
        <v>2207</v>
      </c>
      <c r="J29" s="752" t="s">
        <v>2208</v>
      </c>
      <c r="K29" s="1003"/>
      <c r="L29" s="753"/>
      <c r="M29" s="724"/>
      <c r="N29" s="725" t="e">
        <f>SUM(H28:J28)</f>
        <v>#NUM!</v>
      </c>
      <c r="O29" s="726"/>
      <c r="P29" s="726"/>
      <c r="Q29" s="726"/>
      <c r="R29" s="726"/>
      <c r="S29" s="726"/>
      <c r="T29" s="726"/>
      <c r="U29" s="724"/>
      <c r="V29" s="724"/>
      <c r="W29" s="724"/>
      <c r="X29" s="724"/>
      <c r="Y29" s="724"/>
      <c r="Z29" s="724"/>
    </row>
    <row r="30" spans="1:26" ht="12.75" hidden="1" customHeight="1">
      <c r="A30" s="754"/>
      <c r="B30" s="755"/>
      <c r="C30" s="756" t="s">
        <v>2209</v>
      </c>
      <c r="D30" s="756" t="s">
        <v>2210</v>
      </c>
      <c r="E30" s="756" t="s">
        <v>2211</v>
      </c>
      <c r="F30" s="756" t="s">
        <v>2212</v>
      </c>
      <c r="G30" s="756" t="s">
        <v>2213</v>
      </c>
      <c r="H30" s="756" t="s">
        <v>2214</v>
      </c>
      <c r="I30" s="756" t="s">
        <v>2215</v>
      </c>
      <c r="J30" s="756" t="s">
        <v>2216</v>
      </c>
      <c r="K30" s="757" t="s">
        <v>2217</v>
      </c>
      <c r="L30" s="758" t="s">
        <v>2218</v>
      </c>
      <c r="M30" s="727"/>
      <c r="N30" s="727"/>
      <c r="O30" s="727"/>
      <c r="P30" s="727"/>
      <c r="Q30" s="727"/>
      <c r="R30" s="727"/>
      <c r="S30" s="727"/>
      <c r="T30" s="727"/>
      <c r="U30" s="727"/>
      <c r="V30" s="727"/>
      <c r="W30" s="727"/>
      <c r="X30" s="727"/>
      <c r="Y30" s="727"/>
      <c r="Z30" s="727"/>
    </row>
    <row r="31" spans="1:26" ht="12.75" hidden="1" customHeight="1">
      <c r="A31" s="759" t="s">
        <v>2219</v>
      </c>
      <c r="B31" s="760"/>
      <c r="C31" s="761"/>
      <c r="D31" s="761"/>
      <c r="E31" s="761"/>
      <c r="F31" s="761"/>
      <c r="G31" s="762"/>
      <c r="H31" s="763"/>
      <c r="I31" s="763"/>
      <c r="J31" s="763"/>
      <c r="K31" s="764" t="str">
        <f t="shared" ref="K31:K32" si="6">IF(SUM(H31:J31)=0,"",SUM(H31:J31))</f>
        <v/>
      </c>
      <c r="L31" s="765"/>
      <c r="M31" s="721"/>
      <c r="N31" s="728" t="str">
        <f t="shared" ref="N31:P33" si="7">IFERROR(H31/$K31,"-")</f>
        <v>-</v>
      </c>
      <c r="O31" s="728" t="str">
        <f t="shared" si="7"/>
        <v>-</v>
      </c>
      <c r="P31" s="728" t="str">
        <f t="shared" si="7"/>
        <v>-</v>
      </c>
      <c r="Q31" s="729"/>
      <c r="R31" s="730" t="e">
        <f>IF($G28=$E29,AVERAGE(N31:N33),MEDIAN(N31:N33))</f>
        <v>#NUM!</v>
      </c>
      <c r="S31" s="730" t="e">
        <f>IF($G28=$E29,AVERAGE(O31:O33),IF(R32="mediana",VLOOKUP($R31,$N31:$O33,2,TRUE),0))</f>
        <v>#NUM!</v>
      </c>
      <c r="T31" s="730">
        <f>IF(J31=0,0,1-S31-R31)</f>
        <v>0</v>
      </c>
      <c r="U31" s="721"/>
      <c r="V31" s="721"/>
      <c r="W31" s="721"/>
      <c r="X31" s="721"/>
      <c r="Y31" s="721"/>
      <c r="Z31" s="721"/>
    </row>
    <row r="32" spans="1:26" ht="12.75" hidden="1" customHeight="1">
      <c r="A32" s="759" t="s">
        <v>2224</v>
      </c>
      <c r="B32" s="760"/>
      <c r="C32" s="761"/>
      <c r="D32" s="761"/>
      <c r="E32" s="761"/>
      <c r="F32" s="761"/>
      <c r="G32" s="762"/>
      <c r="H32" s="763"/>
      <c r="I32" s="763"/>
      <c r="J32" s="763"/>
      <c r="K32" s="764" t="str">
        <f t="shared" si="6"/>
        <v/>
      </c>
      <c r="L32" s="733">
        <f>L31</f>
        <v>0</v>
      </c>
      <c r="M32" s="721"/>
      <c r="N32" s="728" t="str">
        <f t="shared" si="7"/>
        <v>-</v>
      </c>
      <c r="O32" s="728" t="str">
        <f t="shared" si="7"/>
        <v>-</v>
      </c>
      <c r="P32" s="728" t="str">
        <f t="shared" si="7"/>
        <v>-</v>
      </c>
      <c r="Q32" s="729"/>
      <c r="R32" s="727" t="e">
        <f>IF($G28=$E29,"média","mediana")</f>
        <v>#NUM!</v>
      </c>
      <c r="S32" s="727"/>
      <c r="T32" s="727"/>
      <c r="U32" s="721"/>
      <c r="V32" s="721"/>
      <c r="W32" s="721"/>
      <c r="X32" s="721"/>
      <c r="Y32" s="721"/>
      <c r="Z32" s="721"/>
    </row>
    <row r="33" spans="1:26" ht="12.75" hidden="1" customHeight="1">
      <c r="A33" s="766" t="s">
        <v>2229</v>
      </c>
      <c r="B33" s="767"/>
      <c r="C33" s="768"/>
      <c r="D33" s="768"/>
      <c r="E33" s="768"/>
      <c r="F33" s="768"/>
      <c r="G33" s="769"/>
      <c r="H33" s="770"/>
      <c r="I33" s="770"/>
      <c r="J33" s="770"/>
      <c r="K33" s="771" t="str">
        <f>IF(SUM(H33:J33)=0,"",SUM(H33:J33))</f>
        <v/>
      </c>
      <c r="L33" s="734">
        <f>L31</f>
        <v>0</v>
      </c>
      <c r="M33" s="721"/>
      <c r="N33" s="728" t="str">
        <f t="shared" si="7"/>
        <v>-</v>
      </c>
      <c r="O33" s="728" t="str">
        <f t="shared" si="7"/>
        <v>-</v>
      </c>
      <c r="P33" s="728" t="str">
        <f t="shared" si="7"/>
        <v>-</v>
      </c>
      <c r="Q33" s="729"/>
      <c r="R33" s="727"/>
      <c r="S33" s="727"/>
      <c r="T33" s="728"/>
      <c r="U33" s="721"/>
      <c r="V33" s="721"/>
      <c r="W33" s="721"/>
      <c r="X33" s="721"/>
      <c r="Y33" s="721"/>
      <c r="Z33" s="721"/>
    </row>
    <row r="34" spans="1:26" ht="4.5" hidden="1" customHeight="1" thickBot="1">
      <c r="A34" s="772"/>
      <c r="B34" s="772"/>
      <c r="C34" s="772"/>
      <c r="D34" s="772"/>
      <c r="E34" s="772"/>
      <c r="F34" s="772"/>
      <c r="G34" s="772"/>
      <c r="H34" s="772"/>
      <c r="I34" s="772"/>
      <c r="J34" s="772"/>
      <c r="K34" s="773"/>
      <c r="L34" s="772"/>
      <c r="M34" s="721"/>
      <c r="N34" s="721"/>
      <c r="O34" s="721"/>
      <c r="P34" s="721"/>
      <c r="Q34" s="721"/>
      <c r="R34" s="721"/>
      <c r="S34" s="721"/>
      <c r="T34" s="721"/>
      <c r="U34" s="721"/>
      <c r="V34" s="721"/>
      <c r="W34" s="721"/>
      <c r="X34" s="721"/>
      <c r="Y34" s="721"/>
      <c r="Z34" s="721"/>
    </row>
    <row r="35" spans="1:26" ht="12.75" hidden="1" customHeight="1">
      <c r="A35" s="997" t="s">
        <v>1233</v>
      </c>
      <c r="B35" s="999" t="s">
        <v>2235</v>
      </c>
      <c r="C35" s="1001" t="s">
        <v>2234</v>
      </c>
      <c r="D35" s="746" t="s">
        <v>2204</v>
      </c>
      <c r="E35" s="747" t="str">
        <f>IF(COUNTIF(K38:K40,"&gt;0")&gt;=2,TRUNC(QUARTILE(K38:K40,2),2),"Dados Insuficientes")</f>
        <v>Dados Insuficientes</v>
      </c>
      <c r="F35" s="1002" t="s">
        <v>2205</v>
      </c>
      <c r="G35" s="1004" t="e">
        <f>TRUNC(SMALL(E35:E36,1),2)</f>
        <v>#NUM!</v>
      </c>
      <c r="H35" s="748" t="e">
        <f>TRUNC(R38*$G35,2)</f>
        <v>#NUM!</v>
      </c>
      <c r="I35" s="748" t="e">
        <f>IF(J38=0,G35-H35,TRUNC(S38*$G35,2))</f>
        <v>#NUM!</v>
      </c>
      <c r="J35" s="748" t="e">
        <f>G35-H35-I35</f>
        <v>#NUM!</v>
      </c>
      <c r="K35" s="1005">
        <f>L38</f>
        <v>0</v>
      </c>
      <c r="L35" s="749"/>
      <c r="M35" s="724"/>
      <c r="N35" s="724"/>
      <c r="O35" s="724"/>
      <c r="P35" s="724"/>
      <c r="Q35" s="724"/>
      <c r="R35" s="724"/>
      <c r="S35" s="724"/>
      <c r="T35" s="724"/>
      <c r="U35" s="723"/>
      <c r="V35" s="723"/>
      <c r="W35" s="723"/>
      <c r="X35" s="723"/>
      <c r="Y35" s="723"/>
      <c r="Z35" s="723"/>
    </row>
    <row r="36" spans="1:26" ht="15.75" hidden="1" customHeight="1" thickBot="1">
      <c r="A36" s="998"/>
      <c r="B36" s="1000"/>
      <c r="C36" s="1000"/>
      <c r="D36" s="750" t="s">
        <v>2206</v>
      </c>
      <c r="E36" s="751" t="str">
        <f>IF(COUNTIF(K38:K40,"&gt;0")&gt;=2,TRUNC(AVERAGE(K38:K40),2),"Dados Insuficientes")</f>
        <v>Dados Insuficientes</v>
      </c>
      <c r="F36" s="1003"/>
      <c r="G36" s="1003"/>
      <c r="H36" s="752" t="s">
        <v>52</v>
      </c>
      <c r="I36" s="752" t="s">
        <v>2207</v>
      </c>
      <c r="J36" s="752" t="s">
        <v>2208</v>
      </c>
      <c r="K36" s="1003"/>
      <c r="L36" s="753"/>
      <c r="M36" s="724"/>
      <c r="N36" s="725" t="e">
        <f>SUM(H35:J35)</f>
        <v>#NUM!</v>
      </c>
      <c r="O36" s="726"/>
      <c r="P36" s="726"/>
      <c r="Q36" s="726"/>
      <c r="R36" s="726"/>
      <c r="S36" s="726"/>
      <c r="T36" s="726"/>
      <c r="U36" s="724"/>
      <c r="V36" s="724"/>
      <c r="W36" s="724"/>
      <c r="X36" s="724"/>
      <c r="Y36" s="724"/>
      <c r="Z36" s="724"/>
    </row>
    <row r="37" spans="1:26" ht="12.75" hidden="1" customHeight="1">
      <c r="A37" s="754"/>
      <c r="B37" s="755"/>
      <c r="C37" s="756" t="s">
        <v>2209</v>
      </c>
      <c r="D37" s="756" t="s">
        <v>2210</v>
      </c>
      <c r="E37" s="756" t="s">
        <v>2211</v>
      </c>
      <c r="F37" s="756" t="s">
        <v>2212</v>
      </c>
      <c r="G37" s="756" t="s">
        <v>2213</v>
      </c>
      <c r="H37" s="756" t="s">
        <v>2214</v>
      </c>
      <c r="I37" s="756" t="s">
        <v>2215</v>
      </c>
      <c r="J37" s="756" t="s">
        <v>2216</v>
      </c>
      <c r="K37" s="757" t="s">
        <v>2217</v>
      </c>
      <c r="L37" s="758" t="s">
        <v>2218</v>
      </c>
      <c r="M37" s="727"/>
      <c r="N37" s="727"/>
      <c r="O37" s="727"/>
      <c r="P37" s="727"/>
      <c r="Q37" s="727"/>
      <c r="R37" s="727"/>
      <c r="S37" s="727"/>
      <c r="T37" s="727"/>
      <c r="U37" s="727"/>
      <c r="V37" s="727"/>
      <c r="W37" s="727"/>
      <c r="X37" s="727"/>
      <c r="Y37" s="727"/>
      <c r="Z37" s="727"/>
    </row>
    <row r="38" spans="1:26" ht="12.75" hidden="1" customHeight="1">
      <c r="A38" s="759" t="s">
        <v>2219</v>
      </c>
      <c r="B38" s="760"/>
      <c r="C38" s="761"/>
      <c r="D38" s="777"/>
      <c r="E38" s="761"/>
      <c r="F38" s="761"/>
      <c r="G38" s="762"/>
      <c r="H38" s="763"/>
      <c r="I38" s="763"/>
      <c r="J38" s="763"/>
      <c r="K38" s="764" t="str">
        <f t="shared" ref="K38:K39" si="8">IF(SUM(H38:J38)=0,"",SUM(H38:J38))</f>
        <v/>
      </c>
      <c r="L38" s="765"/>
      <c r="M38" s="721"/>
      <c r="N38" s="728" t="str">
        <f t="shared" ref="N38:P40" si="9">IFERROR(H38/$K38,"-")</f>
        <v>-</v>
      </c>
      <c r="O38" s="728" t="str">
        <f t="shared" si="9"/>
        <v>-</v>
      </c>
      <c r="P38" s="728" t="str">
        <f t="shared" si="9"/>
        <v>-</v>
      </c>
      <c r="Q38" s="729"/>
      <c r="R38" s="730" t="e">
        <f>IF($G35=$E36,AVERAGE(N38:N40),MEDIAN(N38:N40))</f>
        <v>#NUM!</v>
      </c>
      <c r="S38" s="730" t="e">
        <f>IF($G35=$E36,AVERAGE(O38:O40),IF(R39="mediana",VLOOKUP($R38,$N38:$O40,2,TRUE),0))</f>
        <v>#NUM!</v>
      </c>
      <c r="T38" s="730">
        <f>IF(J38=0,0,1-S38-R38)</f>
        <v>0</v>
      </c>
      <c r="U38" s="721"/>
      <c r="V38" s="721"/>
      <c r="W38" s="721"/>
      <c r="X38" s="721"/>
      <c r="Y38" s="721"/>
      <c r="Z38" s="721"/>
    </row>
    <row r="39" spans="1:26" ht="12.75" hidden="1" customHeight="1">
      <c r="A39" s="759" t="s">
        <v>2224</v>
      </c>
      <c r="B39" s="760"/>
      <c r="C39" s="761"/>
      <c r="D39" s="761"/>
      <c r="E39" s="761"/>
      <c r="F39" s="761"/>
      <c r="G39" s="762"/>
      <c r="H39" s="763"/>
      <c r="I39" s="763"/>
      <c r="J39" s="763"/>
      <c r="K39" s="764" t="str">
        <f t="shared" si="8"/>
        <v/>
      </c>
      <c r="L39" s="733">
        <f>L38</f>
        <v>0</v>
      </c>
      <c r="M39" s="721"/>
      <c r="N39" s="728" t="str">
        <f t="shared" si="9"/>
        <v>-</v>
      </c>
      <c r="O39" s="728" t="str">
        <f t="shared" si="9"/>
        <v>-</v>
      </c>
      <c r="P39" s="728" t="str">
        <f t="shared" si="9"/>
        <v>-</v>
      </c>
      <c r="Q39" s="729"/>
      <c r="R39" s="727" t="e">
        <f>IF($G35=$E36,"média","mediana")</f>
        <v>#NUM!</v>
      </c>
      <c r="S39" s="727"/>
      <c r="T39" s="727"/>
      <c r="U39" s="721"/>
      <c r="V39" s="721"/>
      <c r="W39" s="721"/>
      <c r="X39" s="721"/>
      <c r="Y39" s="721"/>
      <c r="Z39" s="721"/>
    </row>
    <row r="40" spans="1:26" ht="12.75" hidden="1" customHeight="1">
      <c r="A40" s="766" t="s">
        <v>2229</v>
      </c>
      <c r="B40" s="767"/>
      <c r="C40" s="768"/>
      <c r="D40" s="768"/>
      <c r="E40" s="768"/>
      <c r="F40" s="768"/>
      <c r="G40" s="769"/>
      <c r="H40" s="770"/>
      <c r="I40" s="770"/>
      <c r="J40" s="770"/>
      <c r="K40" s="771" t="str">
        <f>IF(SUM(H40:J40)=0,"",SUM(H40:J40))</f>
        <v/>
      </c>
      <c r="L40" s="734">
        <f>L38</f>
        <v>0</v>
      </c>
      <c r="M40" s="721"/>
      <c r="N40" s="728" t="str">
        <f t="shared" si="9"/>
        <v>-</v>
      </c>
      <c r="O40" s="728" t="str">
        <f t="shared" si="9"/>
        <v>-</v>
      </c>
      <c r="P40" s="728" t="str">
        <f t="shared" si="9"/>
        <v>-</v>
      </c>
      <c r="Q40" s="729"/>
      <c r="R40" s="727"/>
      <c r="S40" s="727"/>
      <c r="T40" s="728"/>
      <c r="U40" s="721"/>
      <c r="V40" s="721"/>
      <c r="W40" s="721"/>
      <c r="X40" s="721"/>
      <c r="Y40" s="721"/>
      <c r="Z40" s="721"/>
    </row>
    <row r="41" spans="1:26" ht="4.5" hidden="1" customHeight="1" thickBot="1">
      <c r="A41" s="772"/>
      <c r="B41" s="772"/>
      <c r="C41" s="772"/>
      <c r="D41" s="772"/>
      <c r="E41" s="772"/>
      <c r="F41" s="772"/>
      <c r="G41" s="772"/>
      <c r="H41" s="772"/>
      <c r="I41" s="772"/>
      <c r="J41" s="772"/>
      <c r="K41" s="773"/>
      <c r="L41" s="772"/>
      <c r="M41" s="721"/>
      <c r="N41" s="721"/>
      <c r="O41" s="721"/>
      <c r="P41" s="721"/>
      <c r="Q41" s="721"/>
      <c r="R41" s="721"/>
      <c r="S41" s="721"/>
      <c r="T41" s="721"/>
      <c r="U41" s="721"/>
      <c r="V41" s="721"/>
      <c r="W41" s="721"/>
      <c r="X41" s="721"/>
      <c r="Y41" s="721"/>
      <c r="Z41" s="721"/>
    </row>
    <row r="42" spans="1:26" ht="12.75" hidden="1" customHeight="1">
      <c r="A42" s="997" t="s">
        <v>1233</v>
      </c>
      <c r="B42" s="999" t="s">
        <v>2236</v>
      </c>
      <c r="C42" s="1001" t="s">
        <v>2234</v>
      </c>
      <c r="D42" s="746" t="s">
        <v>2204</v>
      </c>
      <c r="E42" s="747" t="str">
        <f>IF(COUNTIF(K45:K47,"&gt;0")&gt;=2,TRUNC(QUARTILE(K45:K47,2),2),"Dados Insuficientes")</f>
        <v>Dados Insuficientes</v>
      </c>
      <c r="F42" s="1002" t="s">
        <v>2205</v>
      </c>
      <c r="G42" s="1004" t="e">
        <f>TRUNC(SMALL(E42:E43,1),2)</f>
        <v>#NUM!</v>
      </c>
      <c r="H42" s="748" t="e">
        <f>TRUNC(R45*$G42,2)</f>
        <v>#NUM!</v>
      </c>
      <c r="I42" s="748" t="e">
        <f>IF(J45=0,G42-H42,TRUNC(S45*$G42,2))</f>
        <v>#NUM!</v>
      </c>
      <c r="J42" s="748" t="e">
        <f>G42-H42-I42</f>
        <v>#NUM!</v>
      </c>
      <c r="K42" s="1005">
        <f>L45</f>
        <v>0</v>
      </c>
      <c r="L42" s="749"/>
      <c r="M42" s="724"/>
      <c r="N42" s="724"/>
      <c r="O42" s="724"/>
      <c r="P42" s="724"/>
      <c r="Q42" s="724"/>
      <c r="R42" s="724"/>
      <c r="S42" s="724"/>
      <c r="T42" s="724"/>
      <c r="U42" s="721"/>
      <c r="V42" s="721"/>
      <c r="W42" s="721"/>
      <c r="X42" s="721"/>
      <c r="Y42" s="721"/>
      <c r="Z42" s="721"/>
    </row>
    <row r="43" spans="1:26" ht="15.75" hidden="1" customHeight="1" thickBot="1">
      <c r="A43" s="998"/>
      <c r="B43" s="1000"/>
      <c r="C43" s="1000"/>
      <c r="D43" s="750" t="s">
        <v>2206</v>
      </c>
      <c r="E43" s="751" t="str">
        <f>IF(COUNTIF(K45:K47,"&gt;0")&gt;=2,TRUNC(AVERAGE(K45:K47),2),"Dados Insuficientes")</f>
        <v>Dados Insuficientes</v>
      </c>
      <c r="F43" s="1003"/>
      <c r="G43" s="1003"/>
      <c r="H43" s="752" t="s">
        <v>52</v>
      </c>
      <c r="I43" s="752" t="s">
        <v>2207</v>
      </c>
      <c r="J43" s="752" t="s">
        <v>2208</v>
      </c>
      <c r="K43" s="1003"/>
      <c r="L43" s="753"/>
      <c r="M43" s="724"/>
      <c r="N43" s="725" t="e">
        <f>SUM(H42:J42)</f>
        <v>#NUM!</v>
      </c>
      <c r="O43" s="726"/>
      <c r="P43" s="726"/>
      <c r="Q43" s="726"/>
      <c r="R43" s="726"/>
      <c r="S43" s="726"/>
      <c r="T43" s="726"/>
      <c r="U43" s="724"/>
      <c r="V43" s="724"/>
      <c r="W43" s="724"/>
      <c r="X43" s="724"/>
      <c r="Y43" s="724"/>
      <c r="Z43" s="724"/>
    </row>
    <row r="44" spans="1:26" ht="12.75" hidden="1" customHeight="1">
      <c r="A44" s="754"/>
      <c r="B44" s="755"/>
      <c r="C44" s="756" t="s">
        <v>2209</v>
      </c>
      <c r="D44" s="756" t="s">
        <v>2210</v>
      </c>
      <c r="E44" s="756" t="s">
        <v>2211</v>
      </c>
      <c r="F44" s="756" t="s">
        <v>2212</v>
      </c>
      <c r="G44" s="756" t="s">
        <v>2213</v>
      </c>
      <c r="H44" s="756" t="s">
        <v>2214</v>
      </c>
      <c r="I44" s="756" t="s">
        <v>2215</v>
      </c>
      <c r="J44" s="756" t="s">
        <v>2216</v>
      </c>
      <c r="K44" s="757" t="s">
        <v>2217</v>
      </c>
      <c r="L44" s="758" t="s">
        <v>2218</v>
      </c>
      <c r="M44" s="727"/>
      <c r="N44" s="727"/>
      <c r="O44" s="727"/>
      <c r="P44" s="727"/>
      <c r="Q44" s="727"/>
      <c r="R44" s="727"/>
      <c r="S44" s="727"/>
      <c r="T44" s="727"/>
      <c r="U44" s="727"/>
      <c r="V44" s="727"/>
      <c r="W44" s="727"/>
      <c r="X44" s="727"/>
      <c r="Y44" s="727"/>
      <c r="Z44" s="727"/>
    </row>
    <row r="45" spans="1:26" ht="12.75" hidden="1" customHeight="1">
      <c r="A45" s="759" t="s">
        <v>2219</v>
      </c>
      <c r="B45" s="760"/>
      <c r="C45" s="777"/>
      <c r="D45" s="777"/>
      <c r="E45" s="761"/>
      <c r="F45" s="761"/>
      <c r="G45" s="762"/>
      <c r="H45" s="763"/>
      <c r="I45" s="763"/>
      <c r="J45" s="763"/>
      <c r="K45" s="764" t="str">
        <f t="shared" ref="K45:K46" si="10">IF(SUM(H45:J45)=0,"",SUM(H45:J45))</f>
        <v/>
      </c>
      <c r="L45" s="765"/>
      <c r="M45" s="721"/>
      <c r="N45" s="728" t="str">
        <f t="shared" ref="N45:P47" si="11">IFERROR(H45/$K45,"-")</f>
        <v>-</v>
      </c>
      <c r="O45" s="728" t="str">
        <f t="shared" si="11"/>
        <v>-</v>
      </c>
      <c r="P45" s="728" t="str">
        <f t="shared" si="11"/>
        <v>-</v>
      </c>
      <c r="Q45" s="729"/>
      <c r="R45" s="730" t="e">
        <f>IF($G42=$E43,AVERAGE(N45:N47),MEDIAN(N45:N47))</f>
        <v>#NUM!</v>
      </c>
      <c r="S45" s="730" t="e">
        <f>IF($G42=$E43,AVERAGE(O45:O47),IF(R46="mediana",VLOOKUP($R45,$N45:$O47,2,TRUE),0))</f>
        <v>#NUM!</v>
      </c>
      <c r="T45" s="730">
        <f>IF(J45=0,0,1-S45-R45)</f>
        <v>0</v>
      </c>
      <c r="U45" s="721"/>
      <c r="V45" s="721"/>
      <c r="W45" s="721"/>
      <c r="X45" s="721"/>
      <c r="Y45" s="721"/>
      <c r="Z45" s="721"/>
    </row>
    <row r="46" spans="1:26" ht="12.75" hidden="1" customHeight="1">
      <c r="A46" s="759" t="s">
        <v>2224</v>
      </c>
      <c r="B46" s="760"/>
      <c r="C46" s="777"/>
      <c r="D46" s="777"/>
      <c r="E46" s="761"/>
      <c r="F46" s="761"/>
      <c r="G46" s="762"/>
      <c r="H46" s="763"/>
      <c r="I46" s="763"/>
      <c r="J46" s="763"/>
      <c r="K46" s="764" t="str">
        <f t="shared" si="10"/>
        <v/>
      </c>
      <c r="L46" s="733">
        <f>L45</f>
        <v>0</v>
      </c>
      <c r="M46" s="721"/>
      <c r="N46" s="728" t="str">
        <f t="shared" si="11"/>
        <v>-</v>
      </c>
      <c r="O46" s="728" t="str">
        <f t="shared" si="11"/>
        <v>-</v>
      </c>
      <c r="P46" s="728" t="str">
        <f t="shared" si="11"/>
        <v>-</v>
      </c>
      <c r="Q46" s="729"/>
      <c r="R46" s="727" t="e">
        <f>IF($G42=$E43,"média","mediana")</f>
        <v>#NUM!</v>
      </c>
      <c r="S46" s="727"/>
      <c r="T46" s="727"/>
      <c r="U46" s="721"/>
      <c r="V46" s="721"/>
      <c r="W46" s="721"/>
      <c r="X46" s="721"/>
      <c r="Y46" s="721"/>
      <c r="Z46" s="721"/>
    </row>
    <row r="47" spans="1:26" ht="12.75" hidden="1" customHeight="1">
      <c r="A47" s="766" t="s">
        <v>2229</v>
      </c>
      <c r="B47" s="767"/>
      <c r="C47" s="778"/>
      <c r="D47" s="778"/>
      <c r="E47" s="768"/>
      <c r="F47" s="768"/>
      <c r="G47" s="769"/>
      <c r="H47" s="770"/>
      <c r="I47" s="770"/>
      <c r="J47" s="770"/>
      <c r="K47" s="771" t="str">
        <f>IF(SUM(H47:J47)=0,"",SUM(H47:J47))</f>
        <v/>
      </c>
      <c r="L47" s="734">
        <f>L45</f>
        <v>0</v>
      </c>
      <c r="M47" s="721"/>
      <c r="N47" s="728" t="str">
        <f t="shared" si="11"/>
        <v>-</v>
      </c>
      <c r="O47" s="728" t="str">
        <f t="shared" si="11"/>
        <v>-</v>
      </c>
      <c r="P47" s="728" t="str">
        <f t="shared" si="11"/>
        <v>-</v>
      </c>
      <c r="Q47" s="729"/>
      <c r="R47" s="727"/>
      <c r="S47" s="727"/>
      <c r="T47" s="728"/>
      <c r="U47" s="721"/>
      <c r="V47" s="721"/>
      <c r="W47" s="721"/>
      <c r="X47" s="721"/>
      <c r="Y47" s="721"/>
      <c r="Z47" s="721"/>
    </row>
    <row r="48" spans="1:26" ht="4.5" hidden="1" customHeight="1" thickBot="1">
      <c r="A48" s="772"/>
      <c r="B48" s="772"/>
      <c r="C48" s="772"/>
      <c r="D48" s="772"/>
      <c r="E48" s="772"/>
      <c r="F48" s="772"/>
      <c r="G48" s="779"/>
      <c r="H48" s="779"/>
      <c r="I48" s="779"/>
      <c r="J48" s="779"/>
      <c r="K48" s="773"/>
      <c r="L48" s="772"/>
      <c r="M48" s="721"/>
      <c r="N48" s="721"/>
      <c r="O48" s="721"/>
      <c r="P48" s="721"/>
      <c r="Q48" s="721"/>
      <c r="R48" s="721"/>
      <c r="S48" s="721"/>
      <c r="T48" s="721"/>
      <c r="U48" s="721"/>
      <c r="V48" s="721"/>
      <c r="W48" s="721"/>
      <c r="X48" s="721"/>
      <c r="Y48" s="721"/>
      <c r="Z48" s="721"/>
    </row>
    <row r="49" spans="1:26" ht="15" hidden="1" customHeight="1">
      <c r="A49" s="997" t="s">
        <v>1233</v>
      </c>
      <c r="B49" s="999" t="s">
        <v>2237</v>
      </c>
      <c r="C49" s="1001" t="s">
        <v>2234</v>
      </c>
      <c r="D49" s="746" t="s">
        <v>2204</v>
      </c>
      <c r="E49" s="747" t="str">
        <f>IF(COUNTIF(K52:K54,"&gt;0")&gt;=2,TRUNC(QUARTILE(K52:K54,2),2),"Dados Insuficientes")</f>
        <v>Dados Insuficientes</v>
      </c>
      <c r="F49" s="1002" t="s">
        <v>2205</v>
      </c>
      <c r="G49" s="1004" t="e">
        <f>TRUNC(SMALL(E49:E50,1),2)</f>
        <v>#NUM!</v>
      </c>
      <c r="H49" s="748" t="e">
        <f>TRUNC(R52*$G49,2)</f>
        <v>#NUM!</v>
      </c>
      <c r="I49" s="748" t="e">
        <f>IF(J52=0,G49-H49,TRUNC(S52*$G49,2))</f>
        <v>#NUM!</v>
      </c>
      <c r="J49" s="748" t="e">
        <f>G49-H49-I49</f>
        <v>#NUM!</v>
      </c>
      <c r="K49" s="1005">
        <f>L52</f>
        <v>0</v>
      </c>
      <c r="L49" s="749"/>
      <c r="M49" s="724"/>
      <c r="N49" s="724"/>
      <c r="O49" s="724"/>
      <c r="P49" s="724"/>
      <c r="Q49" s="724"/>
      <c r="R49" s="724"/>
      <c r="S49" s="724"/>
      <c r="T49" s="724"/>
      <c r="U49" s="721"/>
      <c r="V49" s="721"/>
      <c r="W49" s="721"/>
      <c r="X49" s="721"/>
      <c r="Y49" s="721"/>
      <c r="Z49" s="721"/>
    </row>
    <row r="50" spans="1:26" ht="15.75" hidden="1" customHeight="1" thickBot="1">
      <c r="A50" s="998"/>
      <c r="B50" s="1000"/>
      <c r="C50" s="1000"/>
      <c r="D50" s="750" t="s">
        <v>2206</v>
      </c>
      <c r="E50" s="751" t="str">
        <f>IF(COUNTIF(K52:K54,"&gt;0")&gt;=2,TRUNC(AVERAGE(K52:K54),2),"Dados Insuficientes")</f>
        <v>Dados Insuficientes</v>
      </c>
      <c r="F50" s="1003"/>
      <c r="G50" s="1003"/>
      <c r="H50" s="752" t="s">
        <v>52</v>
      </c>
      <c r="I50" s="752" t="s">
        <v>2207</v>
      </c>
      <c r="J50" s="752" t="s">
        <v>2208</v>
      </c>
      <c r="K50" s="1003"/>
      <c r="L50" s="753"/>
      <c r="M50" s="724"/>
      <c r="N50" s="725" t="e">
        <f>SUM(H49:J49)</f>
        <v>#NUM!</v>
      </c>
      <c r="O50" s="726"/>
      <c r="P50" s="726"/>
      <c r="Q50" s="726"/>
      <c r="R50" s="726"/>
      <c r="S50" s="726"/>
      <c r="T50" s="726"/>
      <c r="U50" s="724"/>
      <c r="V50" s="724"/>
      <c r="W50" s="724"/>
      <c r="X50" s="724"/>
      <c r="Y50" s="724"/>
      <c r="Z50" s="724"/>
    </row>
    <row r="51" spans="1:26" ht="12.75" hidden="1" customHeight="1">
      <c r="A51" s="754"/>
      <c r="B51" s="755"/>
      <c r="C51" s="756" t="s">
        <v>2209</v>
      </c>
      <c r="D51" s="756" t="s">
        <v>2210</v>
      </c>
      <c r="E51" s="756" t="s">
        <v>2211</v>
      </c>
      <c r="F51" s="756" t="s">
        <v>2212</v>
      </c>
      <c r="G51" s="756" t="s">
        <v>2213</v>
      </c>
      <c r="H51" s="756" t="s">
        <v>2214</v>
      </c>
      <c r="I51" s="756" t="s">
        <v>2215</v>
      </c>
      <c r="J51" s="756" t="s">
        <v>2216</v>
      </c>
      <c r="K51" s="757" t="s">
        <v>2217</v>
      </c>
      <c r="L51" s="758" t="s">
        <v>2218</v>
      </c>
      <c r="M51" s="727"/>
      <c r="N51" s="727"/>
      <c r="O51" s="727"/>
      <c r="P51" s="727"/>
      <c r="Q51" s="727"/>
      <c r="R51" s="727"/>
      <c r="S51" s="727"/>
      <c r="T51" s="727"/>
      <c r="U51" s="727"/>
      <c r="V51" s="727"/>
      <c r="W51" s="727"/>
      <c r="X51" s="727"/>
      <c r="Y51" s="727"/>
      <c r="Z51" s="727"/>
    </row>
    <row r="52" spans="1:26" ht="12.75" hidden="1" customHeight="1">
      <c r="A52" s="759" t="s">
        <v>2219</v>
      </c>
      <c r="B52" s="760"/>
      <c r="C52" s="761"/>
      <c r="D52" s="761"/>
      <c r="E52" s="761"/>
      <c r="F52" s="761"/>
      <c r="G52" s="762"/>
      <c r="H52" s="763"/>
      <c r="I52" s="763"/>
      <c r="J52" s="763"/>
      <c r="K52" s="764" t="str">
        <f t="shared" ref="K52:K53" si="12">IF(SUM(H52:J52)=0,"",SUM(H52:J52))</f>
        <v/>
      </c>
      <c r="L52" s="765"/>
      <c r="M52" s="721"/>
      <c r="N52" s="728" t="str">
        <f t="shared" ref="N52:P54" si="13">IFERROR(H52/$K52,"-")</f>
        <v>-</v>
      </c>
      <c r="O52" s="728" t="str">
        <f t="shared" si="13"/>
        <v>-</v>
      </c>
      <c r="P52" s="728" t="str">
        <f t="shared" si="13"/>
        <v>-</v>
      </c>
      <c r="Q52" s="729"/>
      <c r="R52" s="730" t="e">
        <f>IF($G49=$E50,AVERAGE(N52:N54),MEDIAN(N52:N54))</f>
        <v>#NUM!</v>
      </c>
      <c r="S52" s="730" t="e">
        <f>IF($G49=$E50,AVERAGE(O52:O54),IF(R53="mediana",VLOOKUP($R52,$N52:$O54,2,TRUE),0))</f>
        <v>#NUM!</v>
      </c>
      <c r="T52" s="730">
        <f>IF(J52=0,0,1-S52-R52)</f>
        <v>0</v>
      </c>
      <c r="U52" s="721"/>
      <c r="V52" s="721"/>
      <c r="W52" s="721"/>
      <c r="X52" s="721"/>
      <c r="Y52" s="721"/>
      <c r="Z52" s="721"/>
    </row>
    <row r="53" spans="1:26" ht="12.75" hidden="1" customHeight="1">
      <c r="A53" s="759" t="s">
        <v>2224</v>
      </c>
      <c r="B53" s="760"/>
      <c r="C53" s="761"/>
      <c r="D53" s="761"/>
      <c r="E53" s="761"/>
      <c r="F53" s="761"/>
      <c r="G53" s="762"/>
      <c r="H53" s="763"/>
      <c r="I53" s="763"/>
      <c r="J53" s="763"/>
      <c r="K53" s="764" t="str">
        <f t="shared" si="12"/>
        <v/>
      </c>
      <c r="L53" s="733">
        <f>L52</f>
        <v>0</v>
      </c>
      <c r="M53" s="721"/>
      <c r="N53" s="728" t="str">
        <f t="shared" si="13"/>
        <v>-</v>
      </c>
      <c r="O53" s="728" t="str">
        <f t="shared" si="13"/>
        <v>-</v>
      </c>
      <c r="P53" s="728" t="str">
        <f t="shared" si="13"/>
        <v>-</v>
      </c>
      <c r="Q53" s="729"/>
      <c r="R53" s="727" t="e">
        <f>IF($G49=$E50,"média","mediana")</f>
        <v>#NUM!</v>
      </c>
      <c r="S53" s="727"/>
      <c r="T53" s="727"/>
      <c r="U53" s="721"/>
      <c r="V53" s="721"/>
      <c r="W53" s="721"/>
      <c r="X53" s="721"/>
      <c r="Y53" s="721"/>
      <c r="Z53" s="721"/>
    </row>
    <row r="54" spans="1:26" ht="12.75" hidden="1" customHeight="1">
      <c r="A54" s="766" t="s">
        <v>2229</v>
      </c>
      <c r="B54" s="767"/>
      <c r="C54" s="768"/>
      <c r="D54" s="768"/>
      <c r="E54" s="768"/>
      <c r="F54" s="768"/>
      <c r="G54" s="769"/>
      <c r="H54" s="770"/>
      <c r="I54" s="770"/>
      <c r="J54" s="770"/>
      <c r="K54" s="771" t="str">
        <f>IF(SUM(H54:J54)=0,"",SUM(H54:J54))</f>
        <v/>
      </c>
      <c r="L54" s="734">
        <f>L52</f>
        <v>0</v>
      </c>
      <c r="M54" s="721"/>
      <c r="N54" s="728" t="str">
        <f t="shared" si="13"/>
        <v>-</v>
      </c>
      <c r="O54" s="728" t="str">
        <f t="shared" si="13"/>
        <v>-</v>
      </c>
      <c r="P54" s="728" t="str">
        <f t="shared" si="13"/>
        <v>-</v>
      </c>
      <c r="Q54" s="729"/>
      <c r="R54" s="727"/>
      <c r="S54" s="727"/>
      <c r="T54" s="728"/>
      <c r="U54" s="721"/>
      <c r="V54" s="721"/>
      <c r="W54" s="721"/>
      <c r="X54" s="721"/>
      <c r="Y54" s="721"/>
      <c r="Z54" s="721"/>
    </row>
    <row r="55" spans="1:26" ht="4.5" hidden="1" customHeight="1" thickBot="1">
      <c r="A55" s="772"/>
      <c r="B55" s="772"/>
      <c r="C55" s="772"/>
      <c r="D55" s="772"/>
      <c r="E55" s="772"/>
      <c r="F55" s="772"/>
      <c r="G55" s="774"/>
      <c r="H55" s="774"/>
      <c r="I55" s="774"/>
      <c r="J55" s="774"/>
      <c r="K55" s="773"/>
      <c r="L55" s="772"/>
      <c r="M55" s="721"/>
      <c r="N55" s="721"/>
      <c r="O55" s="721"/>
      <c r="P55" s="721"/>
      <c r="Q55" s="721"/>
      <c r="R55" s="721"/>
      <c r="S55" s="721"/>
      <c r="T55" s="721"/>
      <c r="U55" s="721"/>
      <c r="V55" s="721"/>
      <c r="W55" s="721"/>
      <c r="X55" s="721"/>
      <c r="Y55" s="721"/>
      <c r="Z55" s="721"/>
    </row>
    <row r="56" spans="1:26" ht="15" hidden="1" customHeight="1">
      <c r="A56" s="997" t="s">
        <v>1233</v>
      </c>
      <c r="B56" s="999" t="s">
        <v>2238</v>
      </c>
      <c r="C56" s="1001" t="s">
        <v>2234</v>
      </c>
      <c r="D56" s="746" t="s">
        <v>2204</v>
      </c>
      <c r="E56" s="747" t="str">
        <f>IF(COUNTIF(K59:K61,"&gt;0")&gt;=2,TRUNC(QUARTILE(K59:K61,2),2),"Dados Insuficientes")</f>
        <v>Dados Insuficientes</v>
      </c>
      <c r="F56" s="1002" t="s">
        <v>2205</v>
      </c>
      <c r="G56" s="1004" t="e">
        <f>TRUNC(SMALL(E56:E57,1),2)</f>
        <v>#NUM!</v>
      </c>
      <c r="H56" s="748" t="e">
        <f>TRUNC(R59*$G56,2)</f>
        <v>#NUM!</v>
      </c>
      <c r="I56" s="748" t="e">
        <f>IF(J59=0,G56-H56,TRUNC(S59*$G56,2))</f>
        <v>#NUM!</v>
      </c>
      <c r="J56" s="748" t="e">
        <f>G56-H56-I56</f>
        <v>#NUM!</v>
      </c>
      <c r="K56" s="1005">
        <f>L59</f>
        <v>0</v>
      </c>
      <c r="L56" s="749"/>
      <c r="M56" s="724"/>
      <c r="N56" s="724"/>
      <c r="O56" s="724"/>
      <c r="P56" s="724"/>
      <c r="Q56" s="724"/>
      <c r="R56" s="724"/>
      <c r="S56" s="724"/>
      <c r="T56" s="724"/>
      <c r="U56" s="721"/>
      <c r="V56" s="721"/>
      <c r="W56" s="721"/>
      <c r="X56" s="721"/>
      <c r="Y56" s="721"/>
      <c r="Z56" s="721"/>
    </row>
    <row r="57" spans="1:26" ht="15.75" hidden="1" customHeight="1" thickBot="1">
      <c r="A57" s="998"/>
      <c r="B57" s="1000"/>
      <c r="C57" s="1000"/>
      <c r="D57" s="750" t="s">
        <v>2206</v>
      </c>
      <c r="E57" s="751" t="str">
        <f>IF(COUNTIF(K59:K61,"&gt;0")&gt;=2,TRUNC(AVERAGE(K59:K61),2),"Dados Insuficientes")</f>
        <v>Dados Insuficientes</v>
      </c>
      <c r="F57" s="1003"/>
      <c r="G57" s="1003"/>
      <c r="H57" s="752" t="s">
        <v>52</v>
      </c>
      <c r="I57" s="752" t="s">
        <v>2207</v>
      </c>
      <c r="J57" s="752" t="s">
        <v>2208</v>
      </c>
      <c r="K57" s="1003"/>
      <c r="L57" s="753"/>
      <c r="M57" s="724"/>
      <c r="N57" s="725" t="e">
        <f>SUM(H56:J56)</f>
        <v>#NUM!</v>
      </c>
      <c r="O57" s="726"/>
      <c r="P57" s="726"/>
      <c r="Q57" s="726"/>
      <c r="R57" s="726"/>
      <c r="S57" s="726"/>
      <c r="T57" s="726"/>
      <c r="U57" s="724"/>
      <c r="V57" s="724"/>
      <c r="W57" s="724"/>
      <c r="X57" s="724"/>
      <c r="Y57" s="724"/>
      <c r="Z57" s="724"/>
    </row>
    <row r="58" spans="1:26" ht="12.75" hidden="1" customHeight="1">
      <c r="A58" s="775"/>
      <c r="B58" s="776"/>
      <c r="C58" s="756" t="s">
        <v>2209</v>
      </c>
      <c r="D58" s="756" t="s">
        <v>2210</v>
      </c>
      <c r="E58" s="756" t="s">
        <v>2211</v>
      </c>
      <c r="F58" s="756" t="s">
        <v>2212</v>
      </c>
      <c r="G58" s="756" t="s">
        <v>2213</v>
      </c>
      <c r="H58" s="756" t="s">
        <v>2214</v>
      </c>
      <c r="I58" s="756" t="s">
        <v>2215</v>
      </c>
      <c r="J58" s="756" t="s">
        <v>2216</v>
      </c>
      <c r="K58" s="757" t="s">
        <v>2217</v>
      </c>
      <c r="L58" s="758" t="s">
        <v>2218</v>
      </c>
      <c r="M58" s="727"/>
      <c r="N58" s="727"/>
      <c r="O58" s="727"/>
      <c r="P58" s="727"/>
      <c r="Q58" s="727"/>
      <c r="R58" s="727"/>
      <c r="S58" s="727"/>
      <c r="T58" s="727"/>
      <c r="U58" s="727"/>
      <c r="V58" s="727"/>
      <c r="W58" s="727"/>
      <c r="X58" s="727"/>
      <c r="Y58" s="727"/>
      <c r="Z58" s="727"/>
    </row>
    <row r="59" spans="1:26" ht="12.75" hidden="1" customHeight="1">
      <c r="A59" s="759" t="s">
        <v>2219</v>
      </c>
      <c r="B59" s="760"/>
      <c r="C59" s="761"/>
      <c r="D59" s="761"/>
      <c r="E59" s="761"/>
      <c r="F59" s="761"/>
      <c r="G59" s="762"/>
      <c r="H59" s="763"/>
      <c r="I59" s="763"/>
      <c r="J59" s="763"/>
      <c r="K59" s="764" t="str">
        <f t="shared" ref="K59:K60" si="14">IF(SUM(H59:J59)=0,"",SUM(H59:J59))</f>
        <v/>
      </c>
      <c r="L59" s="765"/>
      <c r="M59" s="721"/>
      <c r="N59" s="728" t="str">
        <f t="shared" ref="N59:P61" si="15">IFERROR(H59/$K59,"-")</f>
        <v>-</v>
      </c>
      <c r="O59" s="728" t="str">
        <f t="shared" si="15"/>
        <v>-</v>
      </c>
      <c r="P59" s="728" t="str">
        <f t="shared" si="15"/>
        <v>-</v>
      </c>
      <c r="Q59" s="729"/>
      <c r="R59" s="730" t="e">
        <f>IF($G56=$E57,AVERAGE(N59:N61),MEDIAN(N59:N61))</f>
        <v>#NUM!</v>
      </c>
      <c r="S59" s="730" t="e">
        <f>IF($G56=$E57,AVERAGE(O59:O61),IF(R60="mediana",VLOOKUP($R59,$N59:$O61,2,TRUE),0))</f>
        <v>#NUM!</v>
      </c>
      <c r="T59" s="730">
        <f>IF(J59=0,0,1-S59-R59)</f>
        <v>0</v>
      </c>
      <c r="U59" s="721"/>
      <c r="V59" s="721"/>
      <c r="W59" s="721"/>
      <c r="X59" s="721"/>
      <c r="Y59" s="721"/>
      <c r="Z59" s="721"/>
    </row>
    <row r="60" spans="1:26" ht="12.75" hidden="1" customHeight="1">
      <c r="A60" s="759" t="s">
        <v>2224</v>
      </c>
      <c r="B60" s="760"/>
      <c r="C60" s="761"/>
      <c r="D60" s="761"/>
      <c r="E60" s="761"/>
      <c r="F60" s="761"/>
      <c r="G60" s="762"/>
      <c r="H60" s="763"/>
      <c r="I60" s="763"/>
      <c r="J60" s="763"/>
      <c r="K60" s="764" t="str">
        <f t="shared" si="14"/>
        <v/>
      </c>
      <c r="L60" s="733">
        <f>L59</f>
        <v>0</v>
      </c>
      <c r="M60" s="721"/>
      <c r="N60" s="728" t="str">
        <f t="shared" si="15"/>
        <v>-</v>
      </c>
      <c r="O60" s="728" t="str">
        <f t="shared" si="15"/>
        <v>-</v>
      </c>
      <c r="P60" s="728" t="str">
        <f t="shared" si="15"/>
        <v>-</v>
      </c>
      <c r="Q60" s="729"/>
      <c r="R60" s="727" t="e">
        <f>IF($G56=$E57,"média","mediana")</f>
        <v>#NUM!</v>
      </c>
      <c r="S60" s="727"/>
      <c r="T60" s="727"/>
      <c r="U60" s="721"/>
      <c r="V60" s="721"/>
      <c r="W60" s="721"/>
      <c r="X60" s="721"/>
      <c r="Y60" s="721"/>
      <c r="Z60" s="721"/>
    </row>
    <row r="61" spans="1:26" ht="12.75" hidden="1" customHeight="1">
      <c r="A61" s="766" t="s">
        <v>2229</v>
      </c>
      <c r="B61" s="767"/>
      <c r="C61" s="768"/>
      <c r="D61" s="768"/>
      <c r="E61" s="768"/>
      <c r="F61" s="768"/>
      <c r="G61" s="769"/>
      <c r="H61" s="770"/>
      <c r="I61" s="770"/>
      <c r="J61" s="770"/>
      <c r="K61" s="771" t="str">
        <f>IF(SUM(H61:J61)=0,"",SUM(H61:J61))</f>
        <v/>
      </c>
      <c r="L61" s="734">
        <f>L59</f>
        <v>0</v>
      </c>
      <c r="M61" s="721"/>
      <c r="N61" s="728" t="str">
        <f t="shared" si="15"/>
        <v>-</v>
      </c>
      <c r="O61" s="728" t="str">
        <f t="shared" si="15"/>
        <v>-</v>
      </c>
      <c r="P61" s="728" t="str">
        <f t="shared" si="15"/>
        <v>-</v>
      </c>
      <c r="Q61" s="729"/>
      <c r="R61" s="727"/>
      <c r="S61" s="727"/>
      <c r="T61" s="728"/>
      <c r="U61" s="721"/>
      <c r="V61" s="721"/>
      <c r="W61" s="721"/>
      <c r="X61" s="721"/>
      <c r="Y61" s="721"/>
      <c r="Z61" s="721"/>
    </row>
    <row r="62" spans="1:26" ht="4.5" hidden="1" customHeight="1" thickBot="1">
      <c r="A62" s="772"/>
      <c r="B62" s="772"/>
      <c r="C62" s="772"/>
      <c r="D62" s="772"/>
      <c r="E62" s="772"/>
      <c r="F62" s="772"/>
      <c r="G62" s="772"/>
      <c r="H62" s="772"/>
      <c r="I62" s="772"/>
      <c r="J62" s="772"/>
      <c r="K62" s="773"/>
      <c r="L62" s="772"/>
      <c r="M62" s="721"/>
      <c r="N62" s="721"/>
      <c r="O62" s="721"/>
      <c r="P62" s="721"/>
      <c r="Q62" s="721"/>
      <c r="R62" s="721"/>
      <c r="S62" s="721"/>
      <c r="T62" s="721"/>
      <c r="U62" s="721"/>
      <c r="V62" s="721"/>
      <c r="W62" s="721"/>
      <c r="X62" s="721"/>
      <c r="Y62" s="721"/>
      <c r="Z62" s="721"/>
    </row>
    <row r="63" spans="1:26" ht="12.75" hidden="1" customHeight="1">
      <c r="A63" s="997" t="s">
        <v>1233</v>
      </c>
      <c r="B63" s="999" t="s">
        <v>2239</v>
      </c>
      <c r="C63" s="1001" t="s">
        <v>2234</v>
      </c>
      <c r="D63" s="746" t="s">
        <v>2204</v>
      </c>
      <c r="E63" s="747" t="str">
        <f>IF(COUNTIF(K66:K68,"&gt;0")&gt;=2,TRUNC(QUARTILE(K66:K68,2),2),"Dados Insuficientes")</f>
        <v>Dados Insuficientes</v>
      </c>
      <c r="F63" s="1002" t="s">
        <v>2205</v>
      </c>
      <c r="G63" s="1004" t="e">
        <f>TRUNC(SMALL(E63:E64,1),2)</f>
        <v>#NUM!</v>
      </c>
      <c r="H63" s="748" t="e">
        <f>TRUNC(R66*$G63,2)</f>
        <v>#NUM!</v>
      </c>
      <c r="I63" s="748" t="e">
        <f>IF(J66=0,G63-H63,TRUNC(S66*$G63,2))</f>
        <v>#NUM!</v>
      </c>
      <c r="J63" s="748" t="e">
        <f>G63-H63-I63</f>
        <v>#NUM!</v>
      </c>
      <c r="K63" s="1005">
        <f>L66</f>
        <v>0</v>
      </c>
      <c r="L63" s="749"/>
      <c r="M63" s="724"/>
      <c r="N63" s="724"/>
      <c r="O63" s="724"/>
      <c r="P63" s="724"/>
      <c r="Q63" s="724"/>
      <c r="R63" s="724"/>
      <c r="S63" s="724"/>
      <c r="T63" s="724"/>
      <c r="U63" s="721"/>
      <c r="V63" s="721"/>
      <c r="W63" s="721"/>
      <c r="X63" s="721"/>
      <c r="Y63" s="721"/>
      <c r="Z63" s="721"/>
    </row>
    <row r="64" spans="1:26" ht="15.75" hidden="1" customHeight="1" thickBot="1">
      <c r="A64" s="998"/>
      <c r="B64" s="1000"/>
      <c r="C64" s="1000"/>
      <c r="D64" s="750" t="s">
        <v>2206</v>
      </c>
      <c r="E64" s="751" t="str">
        <f>IF(COUNTIF(K66:K68,"&gt;0")&gt;=2,TRUNC(AVERAGE(K66:K68),2),"Dados Insuficientes")</f>
        <v>Dados Insuficientes</v>
      </c>
      <c r="F64" s="1003"/>
      <c r="G64" s="1003"/>
      <c r="H64" s="752" t="s">
        <v>52</v>
      </c>
      <c r="I64" s="752" t="s">
        <v>2207</v>
      </c>
      <c r="J64" s="752" t="s">
        <v>2208</v>
      </c>
      <c r="K64" s="1003"/>
      <c r="L64" s="753"/>
      <c r="M64" s="724"/>
      <c r="N64" s="725" t="e">
        <f>SUM(H63:J63)</f>
        <v>#NUM!</v>
      </c>
      <c r="O64" s="726"/>
      <c r="P64" s="726"/>
      <c r="Q64" s="726"/>
      <c r="R64" s="726"/>
      <c r="S64" s="726"/>
      <c r="T64" s="726"/>
      <c r="U64" s="724"/>
      <c r="V64" s="724"/>
      <c r="W64" s="724"/>
      <c r="X64" s="724"/>
      <c r="Y64" s="724"/>
      <c r="Z64" s="724"/>
    </row>
    <row r="65" spans="1:26" ht="12.75" hidden="1" customHeight="1">
      <c r="A65" s="754"/>
      <c r="B65" s="755"/>
      <c r="C65" s="756" t="s">
        <v>2209</v>
      </c>
      <c r="D65" s="756" t="s">
        <v>2210</v>
      </c>
      <c r="E65" s="756" t="s">
        <v>2211</v>
      </c>
      <c r="F65" s="756" t="s">
        <v>2212</v>
      </c>
      <c r="G65" s="756" t="s">
        <v>2213</v>
      </c>
      <c r="H65" s="756" t="s">
        <v>2214</v>
      </c>
      <c r="I65" s="756" t="s">
        <v>2215</v>
      </c>
      <c r="J65" s="756" t="s">
        <v>2216</v>
      </c>
      <c r="K65" s="757" t="s">
        <v>2217</v>
      </c>
      <c r="L65" s="758" t="s">
        <v>2218</v>
      </c>
      <c r="M65" s="727"/>
      <c r="N65" s="727"/>
      <c r="O65" s="727"/>
      <c r="P65" s="727"/>
      <c r="Q65" s="727"/>
      <c r="R65" s="727"/>
      <c r="S65" s="727"/>
      <c r="T65" s="727"/>
      <c r="U65" s="727"/>
      <c r="V65" s="727"/>
      <c r="W65" s="727"/>
      <c r="X65" s="727"/>
      <c r="Y65" s="727"/>
      <c r="Z65" s="727"/>
    </row>
    <row r="66" spans="1:26" ht="12.75" hidden="1" customHeight="1">
      <c r="A66" s="759" t="s">
        <v>2219</v>
      </c>
      <c r="B66" s="760"/>
      <c r="C66" s="761"/>
      <c r="D66" s="761"/>
      <c r="E66" s="761"/>
      <c r="F66" s="761"/>
      <c r="G66" s="762"/>
      <c r="H66" s="763"/>
      <c r="I66" s="763"/>
      <c r="J66" s="763"/>
      <c r="K66" s="764" t="str">
        <f t="shared" ref="K66:K67" si="16">IF(SUM(H66:J66)=0,"",SUM(H66:J66))</f>
        <v/>
      </c>
      <c r="L66" s="765"/>
      <c r="M66" s="721"/>
      <c r="N66" s="728" t="str">
        <f t="shared" ref="N66:P68" si="17">IFERROR(H66/$K66,"-")</f>
        <v>-</v>
      </c>
      <c r="O66" s="728" t="str">
        <f t="shared" si="17"/>
        <v>-</v>
      </c>
      <c r="P66" s="728" t="str">
        <f t="shared" si="17"/>
        <v>-</v>
      </c>
      <c r="Q66" s="729"/>
      <c r="R66" s="730" t="e">
        <f>IF($G63=$E64,AVERAGE(N66:N68),MEDIAN(N66:N68))</f>
        <v>#NUM!</v>
      </c>
      <c r="S66" s="730" t="e">
        <f>IF($G63=$E64,AVERAGE(O66:O68),IF(R67="mediana",VLOOKUP($R66,$N66:$O68,2,TRUE),0))</f>
        <v>#NUM!</v>
      </c>
      <c r="T66" s="730">
        <f>IF(J66=0,0,1-S66-R66)</f>
        <v>0</v>
      </c>
      <c r="U66" s="721"/>
      <c r="V66" s="721"/>
      <c r="W66" s="721"/>
      <c r="X66" s="721"/>
      <c r="Y66" s="721"/>
      <c r="Z66" s="721"/>
    </row>
    <row r="67" spans="1:26" ht="12.75" hidden="1" customHeight="1">
      <c r="A67" s="759" t="s">
        <v>2224</v>
      </c>
      <c r="B67" s="760"/>
      <c r="C67" s="761"/>
      <c r="D67" s="761"/>
      <c r="E67" s="761"/>
      <c r="F67" s="761"/>
      <c r="G67" s="762"/>
      <c r="H67" s="763"/>
      <c r="I67" s="763"/>
      <c r="J67" s="763"/>
      <c r="K67" s="764" t="str">
        <f t="shared" si="16"/>
        <v/>
      </c>
      <c r="L67" s="733">
        <f>L66</f>
        <v>0</v>
      </c>
      <c r="M67" s="721"/>
      <c r="N67" s="728" t="str">
        <f t="shared" si="17"/>
        <v>-</v>
      </c>
      <c r="O67" s="728" t="str">
        <f t="shared" si="17"/>
        <v>-</v>
      </c>
      <c r="P67" s="728" t="str">
        <f t="shared" si="17"/>
        <v>-</v>
      </c>
      <c r="Q67" s="729"/>
      <c r="R67" s="727" t="e">
        <f>IF($G63=$E64,"média","mediana")</f>
        <v>#NUM!</v>
      </c>
      <c r="S67" s="727"/>
      <c r="T67" s="727"/>
      <c r="U67" s="721"/>
      <c r="V67" s="721"/>
      <c r="W67" s="721"/>
      <c r="X67" s="721"/>
      <c r="Y67" s="721"/>
      <c r="Z67" s="721"/>
    </row>
    <row r="68" spans="1:26" ht="12.75" hidden="1" customHeight="1">
      <c r="A68" s="766" t="s">
        <v>2229</v>
      </c>
      <c r="B68" s="767"/>
      <c r="C68" s="768"/>
      <c r="D68" s="768"/>
      <c r="E68" s="768"/>
      <c r="F68" s="768"/>
      <c r="G68" s="769"/>
      <c r="H68" s="770"/>
      <c r="I68" s="770"/>
      <c r="J68" s="770"/>
      <c r="K68" s="771" t="str">
        <f>IF(SUM(H68:J68)=0,"",SUM(H68:J68))</f>
        <v/>
      </c>
      <c r="L68" s="734">
        <f>L66</f>
        <v>0</v>
      </c>
      <c r="M68" s="721"/>
      <c r="N68" s="728" t="str">
        <f t="shared" si="17"/>
        <v>-</v>
      </c>
      <c r="O68" s="728" t="str">
        <f t="shared" si="17"/>
        <v>-</v>
      </c>
      <c r="P68" s="728" t="str">
        <f t="shared" si="17"/>
        <v>-</v>
      </c>
      <c r="Q68" s="729"/>
      <c r="R68" s="727"/>
      <c r="S68" s="727"/>
      <c r="T68" s="728"/>
      <c r="U68" s="721"/>
      <c r="V68" s="721"/>
      <c r="W68" s="721"/>
      <c r="X68" s="721"/>
      <c r="Y68" s="721"/>
      <c r="Z68" s="721"/>
    </row>
    <row r="69" spans="1:26" ht="4.5" hidden="1" customHeight="1" thickBot="1">
      <c r="A69" s="772"/>
      <c r="B69" s="772"/>
      <c r="C69" s="772"/>
      <c r="D69" s="772"/>
      <c r="E69" s="772"/>
      <c r="F69" s="772"/>
      <c r="G69" s="772"/>
      <c r="H69" s="772"/>
      <c r="I69" s="772"/>
      <c r="J69" s="772"/>
      <c r="K69" s="773"/>
      <c r="L69" s="772"/>
      <c r="M69" s="721"/>
      <c r="N69" s="721"/>
      <c r="O69" s="721"/>
      <c r="P69" s="721"/>
      <c r="Q69" s="721"/>
      <c r="R69" s="721"/>
      <c r="S69" s="721"/>
      <c r="T69" s="721"/>
      <c r="U69" s="721"/>
      <c r="V69" s="721"/>
      <c r="W69" s="721"/>
      <c r="X69" s="721"/>
      <c r="Y69" s="721"/>
      <c r="Z69" s="721"/>
    </row>
    <row r="70" spans="1:26" ht="12.75" hidden="1" customHeight="1">
      <c r="A70" s="997" t="s">
        <v>1233</v>
      </c>
      <c r="B70" s="999" t="s">
        <v>2240</v>
      </c>
      <c r="C70" s="1001" t="s">
        <v>2234</v>
      </c>
      <c r="D70" s="746" t="s">
        <v>2204</v>
      </c>
      <c r="E70" s="747" t="str">
        <f>IF(COUNTIF(K73:K75,"&gt;0")&gt;=2,TRUNC(QUARTILE(K73:K75,2),2),"Dados Insuficientes")</f>
        <v>Dados Insuficientes</v>
      </c>
      <c r="F70" s="1002" t="s">
        <v>2205</v>
      </c>
      <c r="G70" s="1004" t="e">
        <f>TRUNC(SMALL(E70:E71,1),2)</f>
        <v>#NUM!</v>
      </c>
      <c r="H70" s="748" t="e">
        <f>TRUNC(R73*$G70,2)</f>
        <v>#NUM!</v>
      </c>
      <c r="I70" s="748" t="e">
        <f>IF(J73=0,G70-H70,TRUNC(S73*$G70,2))</f>
        <v>#NUM!</v>
      </c>
      <c r="J70" s="748" t="e">
        <f>G70-H70-I70</f>
        <v>#NUM!</v>
      </c>
      <c r="K70" s="1005">
        <f>L73</f>
        <v>0</v>
      </c>
      <c r="L70" s="749"/>
      <c r="M70" s="724"/>
      <c r="N70" s="724"/>
      <c r="O70" s="724"/>
      <c r="P70" s="724"/>
      <c r="Q70" s="724"/>
      <c r="R70" s="724"/>
      <c r="S70" s="724"/>
      <c r="T70" s="724"/>
      <c r="U70" s="723"/>
      <c r="V70" s="723"/>
      <c r="W70" s="723"/>
      <c r="X70" s="723"/>
      <c r="Y70" s="723"/>
      <c r="Z70" s="723"/>
    </row>
    <row r="71" spans="1:26" ht="15.75" hidden="1" customHeight="1" thickBot="1">
      <c r="A71" s="998"/>
      <c r="B71" s="1000"/>
      <c r="C71" s="1000"/>
      <c r="D71" s="750" t="s">
        <v>2206</v>
      </c>
      <c r="E71" s="751" t="str">
        <f>IF(COUNTIF(K73:K75,"&gt;0")&gt;=2,TRUNC(AVERAGE(K73:K75),2),"Dados Insuficientes")</f>
        <v>Dados Insuficientes</v>
      </c>
      <c r="F71" s="1003"/>
      <c r="G71" s="1003"/>
      <c r="H71" s="752" t="s">
        <v>52</v>
      </c>
      <c r="I71" s="752" t="s">
        <v>2207</v>
      </c>
      <c r="J71" s="752" t="s">
        <v>2208</v>
      </c>
      <c r="K71" s="1003"/>
      <c r="L71" s="753"/>
      <c r="M71" s="724"/>
      <c r="N71" s="725" t="e">
        <f>SUM(H70:J70)</f>
        <v>#NUM!</v>
      </c>
      <c r="O71" s="726"/>
      <c r="P71" s="726"/>
      <c r="Q71" s="726"/>
      <c r="R71" s="726"/>
      <c r="S71" s="726"/>
      <c r="T71" s="726"/>
      <c r="U71" s="724"/>
      <c r="V71" s="724"/>
      <c r="W71" s="724"/>
      <c r="X71" s="724"/>
      <c r="Y71" s="724"/>
      <c r="Z71" s="724"/>
    </row>
    <row r="72" spans="1:26" ht="12.75" hidden="1" customHeight="1">
      <c r="A72" s="754"/>
      <c r="B72" s="755"/>
      <c r="C72" s="756" t="s">
        <v>2209</v>
      </c>
      <c r="D72" s="756" t="s">
        <v>2210</v>
      </c>
      <c r="E72" s="756" t="s">
        <v>2211</v>
      </c>
      <c r="F72" s="756" t="s">
        <v>2212</v>
      </c>
      <c r="G72" s="756" t="s">
        <v>2213</v>
      </c>
      <c r="H72" s="756" t="s">
        <v>2214</v>
      </c>
      <c r="I72" s="756" t="s">
        <v>2215</v>
      </c>
      <c r="J72" s="756" t="s">
        <v>2216</v>
      </c>
      <c r="K72" s="757" t="s">
        <v>2217</v>
      </c>
      <c r="L72" s="758" t="s">
        <v>2218</v>
      </c>
      <c r="M72" s="727"/>
      <c r="N72" s="727"/>
      <c r="O72" s="727"/>
      <c r="P72" s="727"/>
      <c r="Q72" s="727"/>
      <c r="R72" s="727"/>
      <c r="S72" s="727"/>
      <c r="T72" s="727"/>
      <c r="U72" s="727"/>
      <c r="V72" s="727"/>
      <c r="W72" s="727"/>
      <c r="X72" s="727"/>
      <c r="Y72" s="727"/>
      <c r="Z72" s="727"/>
    </row>
    <row r="73" spans="1:26" ht="12.75" hidden="1" customHeight="1">
      <c r="A73" s="759" t="s">
        <v>2219</v>
      </c>
      <c r="B73" s="760"/>
      <c r="C73" s="761"/>
      <c r="D73" s="777"/>
      <c r="E73" s="761"/>
      <c r="F73" s="761"/>
      <c r="G73" s="762"/>
      <c r="H73" s="763"/>
      <c r="I73" s="763"/>
      <c r="J73" s="763"/>
      <c r="K73" s="764" t="str">
        <f t="shared" ref="K73:K74" si="18">IF(SUM(H73:J73)=0,"",SUM(H73:J73))</f>
        <v/>
      </c>
      <c r="L73" s="765"/>
      <c r="M73" s="721"/>
      <c r="N73" s="728" t="str">
        <f t="shared" ref="N73:P75" si="19">IFERROR(H73/$K73,"-")</f>
        <v>-</v>
      </c>
      <c r="O73" s="728" t="str">
        <f t="shared" si="19"/>
        <v>-</v>
      </c>
      <c r="P73" s="728" t="str">
        <f t="shared" si="19"/>
        <v>-</v>
      </c>
      <c r="Q73" s="729"/>
      <c r="R73" s="730" t="e">
        <f>IF($G70=$E71,AVERAGE(N73:N75),MEDIAN(N73:N75))</f>
        <v>#NUM!</v>
      </c>
      <c r="S73" s="730" t="e">
        <f>IF($G70=$E71,AVERAGE(O73:O75),IF(R74="mediana",VLOOKUP($R73,$N73:$O75,2,TRUE),0))</f>
        <v>#NUM!</v>
      </c>
      <c r="T73" s="730">
        <f>IF(J73=0,0,1-S73-R73)</f>
        <v>0</v>
      </c>
      <c r="U73" s="721"/>
      <c r="V73" s="721"/>
      <c r="W73" s="721"/>
      <c r="X73" s="721"/>
      <c r="Y73" s="721"/>
      <c r="Z73" s="721"/>
    </row>
    <row r="74" spans="1:26" ht="12.75" hidden="1" customHeight="1">
      <c r="A74" s="759" t="s">
        <v>2224</v>
      </c>
      <c r="B74" s="760"/>
      <c r="C74" s="761"/>
      <c r="D74" s="761"/>
      <c r="E74" s="761"/>
      <c r="F74" s="761"/>
      <c r="G74" s="762"/>
      <c r="H74" s="763"/>
      <c r="I74" s="763"/>
      <c r="J74" s="763"/>
      <c r="K74" s="764" t="str">
        <f t="shared" si="18"/>
        <v/>
      </c>
      <c r="L74" s="733">
        <f>L73</f>
        <v>0</v>
      </c>
      <c r="M74" s="721"/>
      <c r="N74" s="728" t="str">
        <f t="shared" si="19"/>
        <v>-</v>
      </c>
      <c r="O74" s="728" t="str">
        <f t="shared" si="19"/>
        <v>-</v>
      </c>
      <c r="P74" s="728" t="str">
        <f t="shared" si="19"/>
        <v>-</v>
      </c>
      <c r="Q74" s="729"/>
      <c r="R74" s="727" t="e">
        <f>IF($G70=$E71,"média","mediana")</f>
        <v>#NUM!</v>
      </c>
      <c r="S74" s="727"/>
      <c r="T74" s="727"/>
      <c r="U74" s="721"/>
      <c r="V74" s="721"/>
      <c r="W74" s="721"/>
      <c r="X74" s="721"/>
      <c r="Y74" s="721"/>
      <c r="Z74" s="721"/>
    </row>
    <row r="75" spans="1:26" ht="12.75" hidden="1" customHeight="1">
      <c r="A75" s="766" t="s">
        <v>2229</v>
      </c>
      <c r="B75" s="767"/>
      <c r="C75" s="768"/>
      <c r="D75" s="768"/>
      <c r="E75" s="768"/>
      <c r="F75" s="768"/>
      <c r="G75" s="769"/>
      <c r="H75" s="770"/>
      <c r="I75" s="770"/>
      <c r="J75" s="770"/>
      <c r="K75" s="771" t="str">
        <f>IF(SUM(H75:J75)=0,"",SUM(H75:J75))</f>
        <v/>
      </c>
      <c r="L75" s="734">
        <f>L73</f>
        <v>0</v>
      </c>
      <c r="M75" s="721"/>
      <c r="N75" s="728" t="str">
        <f t="shared" si="19"/>
        <v>-</v>
      </c>
      <c r="O75" s="728" t="str">
        <f t="shared" si="19"/>
        <v>-</v>
      </c>
      <c r="P75" s="728" t="str">
        <f t="shared" si="19"/>
        <v>-</v>
      </c>
      <c r="Q75" s="729"/>
      <c r="R75" s="727"/>
      <c r="S75" s="727"/>
      <c r="T75" s="728"/>
      <c r="U75" s="721"/>
      <c r="V75" s="721"/>
      <c r="W75" s="721"/>
      <c r="X75" s="721"/>
      <c r="Y75" s="721"/>
      <c r="Z75" s="721"/>
    </row>
    <row r="76" spans="1:26" ht="4.5" hidden="1" customHeight="1" thickBot="1">
      <c r="A76" s="772"/>
      <c r="B76" s="772"/>
      <c r="C76" s="772"/>
      <c r="D76" s="772"/>
      <c r="E76" s="772"/>
      <c r="F76" s="772"/>
      <c r="G76" s="772"/>
      <c r="H76" s="772"/>
      <c r="I76" s="772"/>
      <c r="J76" s="772"/>
      <c r="K76" s="773"/>
      <c r="L76" s="772"/>
      <c r="M76" s="721"/>
      <c r="N76" s="721"/>
      <c r="O76" s="721"/>
      <c r="P76" s="721"/>
      <c r="Q76" s="721"/>
      <c r="R76" s="721"/>
      <c r="S76" s="721"/>
      <c r="T76" s="721"/>
      <c r="U76" s="721"/>
      <c r="V76" s="721"/>
      <c r="W76" s="721"/>
      <c r="X76" s="721"/>
      <c r="Y76" s="721"/>
      <c r="Z76" s="721"/>
    </row>
    <row r="77" spans="1:26" ht="12.75" hidden="1" customHeight="1">
      <c r="A77" s="997" t="s">
        <v>1233</v>
      </c>
      <c r="B77" s="999" t="s">
        <v>2241</v>
      </c>
      <c r="C77" s="1001" t="s">
        <v>2234</v>
      </c>
      <c r="D77" s="746" t="s">
        <v>2204</v>
      </c>
      <c r="E77" s="747" t="str">
        <f>IF(COUNTIF(K80:K82,"&gt;0")&gt;=2,TRUNC(QUARTILE(K80:K82,2),2),"Dados Insuficientes")</f>
        <v>Dados Insuficientes</v>
      </c>
      <c r="F77" s="1002" t="s">
        <v>2205</v>
      </c>
      <c r="G77" s="1004" t="e">
        <f>TRUNC(SMALL(E77:E78,1),2)</f>
        <v>#NUM!</v>
      </c>
      <c r="H77" s="748" t="e">
        <f>TRUNC(R80*$G77,2)</f>
        <v>#NUM!</v>
      </c>
      <c r="I77" s="748" t="e">
        <f>IF(J80=0,G77-H77,TRUNC(S80*$G77,2))</f>
        <v>#NUM!</v>
      </c>
      <c r="J77" s="748" t="e">
        <f>G77-H77-I77</f>
        <v>#NUM!</v>
      </c>
      <c r="K77" s="1005">
        <f>L80</f>
        <v>0</v>
      </c>
      <c r="L77" s="749"/>
      <c r="M77" s="724"/>
      <c r="N77" s="724"/>
      <c r="O77" s="724"/>
      <c r="P77" s="724"/>
      <c r="Q77" s="724"/>
      <c r="R77" s="724"/>
      <c r="S77" s="724"/>
      <c r="T77" s="724"/>
      <c r="U77" s="721"/>
      <c r="V77" s="721"/>
      <c r="W77" s="721"/>
      <c r="X77" s="721"/>
      <c r="Y77" s="721"/>
      <c r="Z77" s="721"/>
    </row>
    <row r="78" spans="1:26" ht="15.75" hidden="1" customHeight="1" thickBot="1">
      <c r="A78" s="998"/>
      <c r="B78" s="1000"/>
      <c r="C78" s="1000"/>
      <c r="D78" s="750" t="s">
        <v>2206</v>
      </c>
      <c r="E78" s="751" t="str">
        <f>IF(COUNTIF(K80:K82,"&gt;0")&gt;=2,TRUNC(AVERAGE(K80:K82),2),"Dados Insuficientes")</f>
        <v>Dados Insuficientes</v>
      </c>
      <c r="F78" s="1003"/>
      <c r="G78" s="1003"/>
      <c r="H78" s="752" t="s">
        <v>52</v>
      </c>
      <c r="I78" s="752" t="s">
        <v>2207</v>
      </c>
      <c r="J78" s="752" t="s">
        <v>2208</v>
      </c>
      <c r="K78" s="1003"/>
      <c r="L78" s="753"/>
      <c r="M78" s="724"/>
      <c r="N78" s="725" t="e">
        <f>SUM(H77:J77)</f>
        <v>#NUM!</v>
      </c>
      <c r="O78" s="726"/>
      <c r="P78" s="726"/>
      <c r="Q78" s="726"/>
      <c r="R78" s="726"/>
      <c r="S78" s="726"/>
      <c r="T78" s="726"/>
      <c r="U78" s="724"/>
      <c r="V78" s="724"/>
      <c r="W78" s="724"/>
      <c r="X78" s="724"/>
      <c r="Y78" s="724"/>
      <c r="Z78" s="724"/>
    </row>
    <row r="79" spans="1:26" ht="12.75" hidden="1" customHeight="1">
      <c r="A79" s="754"/>
      <c r="B79" s="755"/>
      <c r="C79" s="756" t="s">
        <v>2209</v>
      </c>
      <c r="D79" s="756" t="s">
        <v>2210</v>
      </c>
      <c r="E79" s="756" t="s">
        <v>2211</v>
      </c>
      <c r="F79" s="756" t="s">
        <v>2212</v>
      </c>
      <c r="G79" s="756" t="s">
        <v>2213</v>
      </c>
      <c r="H79" s="756" t="s">
        <v>2214</v>
      </c>
      <c r="I79" s="756" t="s">
        <v>2215</v>
      </c>
      <c r="J79" s="756" t="s">
        <v>2216</v>
      </c>
      <c r="K79" s="757" t="s">
        <v>2217</v>
      </c>
      <c r="L79" s="758" t="s">
        <v>2218</v>
      </c>
      <c r="M79" s="727"/>
      <c r="N79" s="727"/>
      <c r="O79" s="727"/>
      <c r="P79" s="727"/>
      <c r="Q79" s="727"/>
      <c r="R79" s="727"/>
      <c r="S79" s="727"/>
      <c r="T79" s="727"/>
      <c r="U79" s="727"/>
      <c r="V79" s="727"/>
      <c r="W79" s="727"/>
      <c r="X79" s="727"/>
      <c r="Y79" s="727"/>
      <c r="Z79" s="727"/>
    </row>
    <row r="80" spans="1:26" ht="12.75" hidden="1" customHeight="1">
      <c r="A80" s="759" t="s">
        <v>2219</v>
      </c>
      <c r="B80" s="760"/>
      <c r="C80" s="777"/>
      <c r="D80" s="777"/>
      <c r="E80" s="761"/>
      <c r="F80" s="761"/>
      <c r="G80" s="762"/>
      <c r="H80" s="763"/>
      <c r="I80" s="763"/>
      <c r="J80" s="763"/>
      <c r="K80" s="764" t="str">
        <f t="shared" ref="K80:K81" si="20">IF(SUM(H80:J80)=0,"",SUM(H80:J80))</f>
        <v/>
      </c>
      <c r="L80" s="765"/>
      <c r="M80" s="721"/>
      <c r="N80" s="728" t="str">
        <f t="shared" ref="N80:P82" si="21">IFERROR(H80/$K80,"-")</f>
        <v>-</v>
      </c>
      <c r="O80" s="728" t="str">
        <f t="shared" si="21"/>
        <v>-</v>
      </c>
      <c r="P80" s="728" t="str">
        <f t="shared" si="21"/>
        <v>-</v>
      </c>
      <c r="Q80" s="729"/>
      <c r="R80" s="730" t="e">
        <f>IF($G77=$E78,AVERAGE(N80:N82),MEDIAN(N80:N82))</f>
        <v>#NUM!</v>
      </c>
      <c r="S80" s="730" t="e">
        <f>IF($G77=$E78,AVERAGE(O80:O82),IF(R81="mediana",VLOOKUP($R80,$N80:$O82,2,TRUE),0))</f>
        <v>#NUM!</v>
      </c>
      <c r="T80" s="730">
        <f>IF(J80=0,0,1-S80-R80)</f>
        <v>0</v>
      </c>
      <c r="U80" s="721"/>
      <c r="V80" s="721"/>
      <c r="W80" s="721"/>
      <c r="X80" s="721"/>
      <c r="Y80" s="721"/>
      <c r="Z80" s="721"/>
    </row>
    <row r="81" spans="1:26" ht="12.75" hidden="1" customHeight="1">
      <c r="A81" s="759" t="s">
        <v>2224</v>
      </c>
      <c r="B81" s="760"/>
      <c r="C81" s="777"/>
      <c r="D81" s="777"/>
      <c r="E81" s="761"/>
      <c r="F81" s="761"/>
      <c r="G81" s="762"/>
      <c r="H81" s="763"/>
      <c r="I81" s="763"/>
      <c r="J81" s="763"/>
      <c r="K81" s="764" t="str">
        <f t="shared" si="20"/>
        <v/>
      </c>
      <c r="L81" s="733">
        <f>L80</f>
        <v>0</v>
      </c>
      <c r="M81" s="721"/>
      <c r="N81" s="728" t="str">
        <f t="shared" si="21"/>
        <v>-</v>
      </c>
      <c r="O81" s="728" t="str">
        <f t="shared" si="21"/>
        <v>-</v>
      </c>
      <c r="P81" s="728" t="str">
        <f t="shared" si="21"/>
        <v>-</v>
      </c>
      <c r="Q81" s="729"/>
      <c r="R81" s="727" t="e">
        <f>IF($G77=$E78,"média","mediana")</f>
        <v>#NUM!</v>
      </c>
      <c r="S81" s="727"/>
      <c r="T81" s="727"/>
      <c r="U81" s="721"/>
      <c r="V81" s="721"/>
      <c r="W81" s="721"/>
      <c r="X81" s="721"/>
      <c r="Y81" s="721"/>
      <c r="Z81" s="721"/>
    </row>
    <row r="82" spans="1:26" ht="12.75" hidden="1" customHeight="1">
      <c r="A82" s="766" t="s">
        <v>2229</v>
      </c>
      <c r="B82" s="767"/>
      <c r="C82" s="778"/>
      <c r="D82" s="778"/>
      <c r="E82" s="768"/>
      <c r="F82" s="768"/>
      <c r="G82" s="769"/>
      <c r="H82" s="770"/>
      <c r="I82" s="770"/>
      <c r="J82" s="770"/>
      <c r="K82" s="771" t="str">
        <f>IF(SUM(H82:J82)=0,"",SUM(H82:J82))</f>
        <v/>
      </c>
      <c r="L82" s="734">
        <f>L80</f>
        <v>0</v>
      </c>
      <c r="M82" s="721"/>
      <c r="N82" s="728" t="str">
        <f t="shared" si="21"/>
        <v>-</v>
      </c>
      <c r="O82" s="728" t="str">
        <f t="shared" si="21"/>
        <v>-</v>
      </c>
      <c r="P82" s="728" t="str">
        <f t="shared" si="21"/>
        <v>-</v>
      </c>
      <c r="Q82" s="729"/>
      <c r="R82" s="727"/>
      <c r="S82" s="727"/>
      <c r="T82" s="728"/>
      <c r="U82" s="721"/>
      <c r="V82" s="721"/>
      <c r="W82" s="721"/>
      <c r="X82" s="721"/>
      <c r="Y82" s="721"/>
      <c r="Z82" s="721"/>
    </row>
    <row r="83" spans="1:26" ht="4.5" hidden="1" customHeight="1" thickBot="1">
      <c r="A83" s="772"/>
      <c r="B83" s="772"/>
      <c r="C83" s="772"/>
      <c r="D83" s="772"/>
      <c r="E83" s="772"/>
      <c r="F83" s="772"/>
      <c r="G83" s="779"/>
      <c r="H83" s="779"/>
      <c r="I83" s="779"/>
      <c r="J83" s="779"/>
      <c r="K83" s="773"/>
      <c r="L83" s="772"/>
      <c r="M83" s="721"/>
      <c r="N83" s="721"/>
      <c r="O83" s="721"/>
      <c r="P83" s="721"/>
      <c r="Q83" s="721"/>
      <c r="R83" s="721"/>
      <c r="S83" s="721"/>
      <c r="T83" s="721"/>
      <c r="U83" s="721"/>
      <c r="V83" s="721"/>
      <c r="W83" s="721"/>
      <c r="X83" s="721"/>
      <c r="Y83" s="721"/>
      <c r="Z83" s="721"/>
    </row>
    <row r="84" spans="1:26" ht="12.75" hidden="1" customHeight="1">
      <c r="A84" s="997" t="s">
        <v>1233</v>
      </c>
      <c r="B84" s="999" t="s">
        <v>2242</v>
      </c>
      <c r="C84" s="1001" t="s">
        <v>2234</v>
      </c>
      <c r="D84" s="746" t="s">
        <v>2204</v>
      </c>
      <c r="E84" s="747" t="str">
        <f>IF(COUNTIF(K87:K89,"&gt;0")&gt;=2,TRUNC(QUARTILE(K87:K89,2),2),"Dados Insuficientes")</f>
        <v>Dados Insuficientes</v>
      </c>
      <c r="F84" s="1002" t="s">
        <v>2205</v>
      </c>
      <c r="G84" s="1004" t="e">
        <f>TRUNC(SMALL(E84:E85,1),2)</f>
        <v>#NUM!</v>
      </c>
      <c r="H84" s="748" t="e">
        <f>TRUNC(R87*$G84,2)</f>
        <v>#NUM!</v>
      </c>
      <c r="I84" s="748" t="e">
        <f>IF(J87=0,G84-H84,TRUNC(S87*$G84,2))</f>
        <v>#NUM!</v>
      </c>
      <c r="J84" s="748" t="e">
        <f>G84-H84-I84</f>
        <v>#NUM!</v>
      </c>
      <c r="K84" s="1005">
        <f>L87</f>
        <v>0</v>
      </c>
      <c r="L84" s="749"/>
      <c r="M84" s="724"/>
      <c r="N84" s="724"/>
      <c r="O84" s="724"/>
      <c r="P84" s="724"/>
      <c r="Q84" s="724"/>
      <c r="R84" s="724"/>
      <c r="S84" s="724"/>
      <c r="T84" s="724"/>
      <c r="U84" s="721"/>
      <c r="V84" s="721"/>
      <c r="W84" s="721"/>
      <c r="X84" s="721"/>
      <c r="Y84" s="721"/>
      <c r="Z84" s="721"/>
    </row>
    <row r="85" spans="1:26" ht="15.75" hidden="1" customHeight="1" thickBot="1">
      <c r="A85" s="998"/>
      <c r="B85" s="1000"/>
      <c r="C85" s="1000"/>
      <c r="D85" s="750" t="s">
        <v>2206</v>
      </c>
      <c r="E85" s="751" t="str">
        <f>IF(COUNTIF(K87:K89,"&gt;0")&gt;=2,TRUNC(AVERAGE(K87:K89),2),"Dados Insuficientes")</f>
        <v>Dados Insuficientes</v>
      </c>
      <c r="F85" s="1003"/>
      <c r="G85" s="1003"/>
      <c r="H85" s="752" t="s">
        <v>52</v>
      </c>
      <c r="I85" s="752" t="s">
        <v>2207</v>
      </c>
      <c r="J85" s="752" t="s">
        <v>2208</v>
      </c>
      <c r="K85" s="1003"/>
      <c r="L85" s="753"/>
      <c r="M85" s="724"/>
      <c r="N85" s="725" t="e">
        <f>SUM(H84:J84)</f>
        <v>#NUM!</v>
      </c>
      <c r="O85" s="726"/>
      <c r="P85" s="726"/>
      <c r="Q85" s="726"/>
      <c r="R85" s="726"/>
      <c r="S85" s="726"/>
      <c r="T85" s="726"/>
      <c r="U85" s="724"/>
      <c r="V85" s="724"/>
      <c r="W85" s="724"/>
      <c r="X85" s="724"/>
      <c r="Y85" s="724"/>
      <c r="Z85" s="724"/>
    </row>
    <row r="86" spans="1:26" ht="12.75" hidden="1" customHeight="1">
      <c r="A86" s="754"/>
      <c r="B86" s="755"/>
      <c r="C86" s="756" t="s">
        <v>2209</v>
      </c>
      <c r="D86" s="756" t="s">
        <v>2210</v>
      </c>
      <c r="E86" s="756" t="s">
        <v>2211</v>
      </c>
      <c r="F86" s="756" t="s">
        <v>2212</v>
      </c>
      <c r="G86" s="756" t="s">
        <v>2213</v>
      </c>
      <c r="H86" s="756" t="s">
        <v>2214</v>
      </c>
      <c r="I86" s="756" t="s">
        <v>2215</v>
      </c>
      <c r="J86" s="756" t="s">
        <v>2216</v>
      </c>
      <c r="K86" s="757" t="s">
        <v>2217</v>
      </c>
      <c r="L86" s="758" t="s">
        <v>2218</v>
      </c>
      <c r="M86" s="727"/>
      <c r="N86" s="727"/>
      <c r="O86" s="727"/>
      <c r="P86" s="727"/>
      <c r="Q86" s="727"/>
      <c r="R86" s="727"/>
      <c r="S86" s="727"/>
      <c r="T86" s="727"/>
      <c r="U86" s="727"/>
      <c r="V86" s="727"/>
      <c r="W86" s="727"/>
      <c r="X86" s="727"/>
      <c r="Y86" s="727"/>
      <c r="Z86" s="727"/>
    </row>
    <row r="87" spans="1:26" ht="12.75" hidden="1" customHeight="1">
      <c r="A87" s="759" t="s">
        <v>2219</v>
      </c>
      <c r="B87" s="760"/>
      <c r="C87" s="777"/>
      <c r="D87" s="777"/>
      <c r="E87" s="761"/>
      <c r="F87" s="761"/>
      <c r="G87" s="762"/>
      <c r="H87" s="763"/>
      <c r="I87" s="763"/>
      <c r="J87" s="763"/>
      <c r="K87" s="764" t="str">
        <f t="shared" ref="K87:K88" si="22">IF(SUM(H87:J87)=0,"",SUM(H87:J87))</f>
        <v/>
      </c>
      <c r="L87" s="765"/>
      <c r="M87" s="721"/>
      <c r="N87" s="728" t="str">
        <f t="shared" ref="N87:P89" si="23">IFERROR(H87/$K87,"-")</f>
        <v>-</v>
      </c>
      <c r="O87" s="728" t="str">
        <f t="shared" si="23"/>
        <v>-</v>
      </c>
      <c r="P87" s="728" t="str">
        <f t="shared" si="23"/>
        <v>-</v>
      </c>
      <c r="Q87" s="729"/>
      <c r="R87" s="730" t="e">
        <f>IF($G84=$E85,AVERAGE(N87:N89),MEDIAN(N87:N89))</f>
        <v>#NUM!</v>
      </c>
      <c r="S87" s="730" t="e">
        <f>IF($G84=$E85,AVERAGE(O87:O89),IF(R88="mediana",VLOOKUP($R87,$N87:$O89,2,TRUE),0))</f>
        <v>#NUM!</v>
      </c>
      <c r="T87" s="730">
        <f>IF(J87=0,0,1-S87-R87)</f>
        <v>0</v>
      </c>
      <c r="U87" s="721"/>
      <c r="V87" s="721"/>
      <c r="W87" s="721"/>
      <c r="X87" s="721"/>
      <c r="Y87" s="721"/>
      <c r="Z87" s="721"/>
    </row>
    <row r="88" spans="1:26" ht="12.75" hidden="1" customHeight="1">
      <c r="A88" s="759" t="s">
        <v>2224</v>
      </c>
      <c r="B88" s="760"/>
      <c r="C88" s="777"/>
      <c r="D88" s="777"/>
      <c r="E88" s="761"/>
      <c r="F88" s="761"/>
      <c r="G88" s="762"/>
      <c r="H88" s="763"/>
      <c r="I88" s="763"/>
      <c r="J88" s="763"/>
      <c r="K88" s="764" t="str">
        <f t="shared" si="22"/>
        <v/>
      </c>
      <c r="L88" s="733">
        <f>L87</f>
        <v>0</v>
      </c>
      <c r="M88" s="721"/>
      <c r="N88" s="728" t="str">
        <f t="shared" si="23"/>
        <v>-</v>
      </c>
      <c r="O88" s="728" t="str">
        <f t="shared" si="23"/>
        <v>-</v>
      </c>
      <c r="P88" s="728" t="str">
        <f t="shared" si="23"/>
        <v>-</v>
      </c>
      <c r="Q88" s="729"/>
      <c r="R88" s="727" t="e">
        <f>IF($G84=$E85,"média","mediana")</f>
        <v>#NUM!</v>
      </c>
      <c r="S88" s="727"/>
      <c r="T88" s="727"/>
      <c r="U88" s="721"/>
      <c r="V88" s="721"/>
      <c r="W88" s="721"/>
      <c r="X88" s="721"/>
      <c r="Y88" s="721"/>
      <c r="Z88" s="721"/>
    </row>
    <row r="89" spans="1:26" ht="12.75" hidden="1" customHeight="1">
      <c r="A89" s="766" t="s">
        <v>2229</v>
      </c>
      <c r="B89" s="767"/>
      <c r="C89" s="778"/>
      <c r="D89" s="778"/>
      <c r="E89" s="768"/>
      <c r="F89" s="768"/>
      <c r="G89" s="769"/>
      <c r="H89" s="770"/>
      <c r="I89" s="770"/>
      <c r="J89" s="770"/>
      <c r="K89" s="771" t="str">
        <f>IF(SUM(H89:J89)=0,"",SUM(H89:J89))</f>
        <v/>
      </c>
      <c r="L89" s="734">
        <f>L87</f>
        <v>0</v>
      </c>
      <c r="M89" s="721"/>
      <c r="N89" s="728" t="str">
        <f t="shared" si="23"/>
        <v>-</v>
      </c>
      <c r="O89" s="728" t="str">
        <f t="shared" si="23"/>
        <v>-</v>
      </c>
      <c r="P89" s="728" t="str">
        <f t="shared" si="23"/>
        <v>-</v>
      </c>
      <c r="Q89" s="729"/>
      <c r="R89" s="727"/>
      <c r="S89" s="727"/>
      <c r="T89" s="728"/>
      <c r="U89" s="721"/>
      <c r="V89" s="721"/>
      <c r="W89" s="721"/>
      <c r="X89" s="721"/>
      <c r="Y89" s="721"/>
      <c r="Z89" s="721"/>
    </row>
    <row r="90" spans="1:26" ht="4.5" hidden="1" customHeight="1" thickBot="1">
      <c r="A90" s="772"/>
      <c r="B90" s="772"/>
      <c r="C90" s="772"/>
      <c r="D90" s="772"/>
      <c r="E90" s="772"/>
      <c r="F90" s="772"/>
      <c r="G90" s="779"/>
      <c r="H90" s="779"/>
      <c r="I90" s="779"/>
      <c r="J90" s="779"/>
      <c r="K90" s="773"/>
      <c r="L90" s="772"/>
      <c r="M90" s="721"/>
      <c r="N90" s="721"/>
      <c r="O90" s="721"/>
      <c r="P90" s="721"/>
      <c r="Q90" s="721"/>
      <c r="R90" s="721"/>
      <c r="S90" s="721"/>
      <c r="T90" s="721"/>
      <c r="U90" s="721"/>
      <c r="V90" s="721"/>
      <c r="W90" s="721"/>
      <c r="X90" s="721"/>
      <c r="Y90" s="721"/>
      <c r="Z90" s="721"/>
    </row>
    <row r="91" spans="1:26" ht="15" hidden="1" customHeight="1">
      <c r="A91" s="997" t="s">
        <v>1233</v>
      </c>
      <c r="B91" s="999" t="s">
        <v>2243</v>
      </c>
      <c r="C91" s="1001" t="s">
        <v>2234</v>
      </c>
      <c r="D91" s="746" t="s">
        <v>2204</v>
      </c>
      <c r="E91" s="747" t="str">
        <f>IF(COUNTIF(K94:K96,"&gt;0")&gt;=2,TRUNC(QUARTILE(K94:K96,2),2),"Dados Insuficientes")</f>
        <v>Dados Insuficientes</v>
      </c>
      <c r="F91" s="1002" t="s">
        <v>2205</v>
      </c>
      <c r="G91" s="1004" t="e">
        <f>TRUNC(SMALL(E91:E92,1),2)</f>
        <v>#NUM!</v>
      </c>
      <c r="H91" s="748" t="e">
        <f>TRUNC(R94*$G91,2)</f>
        <v>#NUM!</v>
      </c>
      <c r="I91" s="748" t="e">
        <f>IF(J94=0,G91-H91,TRUNC(S94*$G91,2))</f>
        <v>#NUM!</v>
      </c>
      <c r="J91" s="748" t="e">
        <f>G91-H91-I91</f>
        <v>#NUM!</v>
      </c>
      <c r="K91" s="1005">
        <f>L94</f>
        <v>0</v>
      </c>
      <c r="L91" s="749"/>
      <c r="M91" s="724"/>
      <c r="N91" s="724"/>
      <c r="O91" s="724"/>
      <c r="P91" s="724"/>
      <c r="Q91" s="724"/>
      <c r="R91" s="724"/>
      <c r="S91" s="724"/>
      <c r="T91" s="724"/>
      <c r="U91" s="721"/>
      <c r="V91" s="721"/>
      <c r="W91" s="721"/>
      <c r="X91" s="721"/>
      <c r="Y91" s="721"/>
      <c r="Z91" s="721"/>
    </row>
    <row r="92" spans="1:26" ht="15.75" hidden="1" customHeight="1" thickBot="1">
      <c r="A92" s="998"/>
      <c r="B92" s="1000"/>
      <c r="C92" s="1000"/>
      <c r="D92" s="750" t="s">
        <v>2206</v>
      </c>
      <c r="E92" s="751" t="str">
        <f>IF(COUNTIF(K94:K96,"&gt;0")&gt;=2,TRUNC(AVERAGE(K94:K96),2),"Dados Insuficientes")</f>
        <v>Dados Insuficientes</v>
      </c>
      <c r="F92" s="1003"/>
      <c r="G92" s="1003"/>
      <c r="H92" s="752" t="s">
        <v>52</v>
      </c>
      <c r="I92" s="752" t="s">
        <v>2207</v>
      </c>
      <c r="J92" s="752" t="s">
        <v>2208</v>
      </c>
      <c r="K92" s="1003"/>
      <c r="L92" s="753"/>
      <c r="M92" s="724"/>
      <c r="N92" s="725" t="e">
        <f>SUM(H91:J91)</f>
        <v>#NUM!</v>
      </c>
      <c r="O92" s="726"/>
      <c r="P92" s="726"/>
      <c r="Q92" s="726"/>
      <c r="R92" s="726"/>
      <c r="S92" s="726"/>
      <c r="T92" s="726"/>
      <c r="U92" s="724"/>
      <c r="V92" s="724"/>
      <c r="W92" s="724"/>
      <c r="X92" s="724"/>
      <c r="Y92" s="724"/>
      <c r="Z92" s="724"/>
    </row>
    <row r="93" spans="1:26" ht="12.75" hidden="1" customHeight="1">
      <c r="A93" s="754"/>
      <c r="B93" s="755"/>
      <c r="C93" s="756" t="s">
        <v>2209</v>
      </c>
      <c r="D93" s="756" t="s">
        <v>2210</v>
      </c>
      <c r="E93" s="756" t="s">
        <v>2211</v>
      </c>
      <c r="F93" s="756" t="s">
        <v>2212</v>
      </c>
      <c r="G93" s="756" t="s">
        <v>2213</v>
      </c>
      <c r="H93" s="756" t="s">
        <v>2214</v>
      </c>
      <c r="I93" s="756" t="s">
        <v>2215</v>
      </c>
      <c r="J93" s="756" t="s">
        <v>2216</v>
      </c>
      <c r="K93" s="757" t="s">
        <v>2217</v>
      </c>
      <c r="L93" s="758" t="s">
        <v>2218</v>
      </c>
      <c r="M93" s="727"/>
      <c r="N93" s="727"/>
      <c r="O93" s="727"/>
      <c r="P93" s="727"/>
      <c r="Q93" s="727"/>
      <c r="R93" s="727"/>
      <c r="S93" s="727"/>
      <c r="T93" s="727"/>
      <c r="U93" s="727"/>
      <c r="V93" s="727"/>
      <c r="W93" s="727"/>
      <c r="X93" s="727"/>
      <c r="Y93" s="727"/>
      <c r="Z93" s="727"/>
    </row>
    <row r="94" spans="1:26" ht="12.75" hidden="1" customHeight="1">
      <c r="A94" s="759" t="s">
        <v>2219</v>
      </c>
      <c r="B94" s="760"/>
      <c r="C94" s="761"/>
      <c r="D94" s="761"/>
      <c r="E94" s="761"/>
      <c r="F94" s="761"/>
      <c r="G94" s="762"/>
      <c r="H94" s="763"/>
      <c r="I94" s="763"/>
      <c r="J94" s="763"/>
      <c r="K94" s="764" t="str">
        <f t="shared" ref="K94:K95" si="24">IF(SUM(H94:J94)=0,"",SUM(H94:J94))</f>
        <v/>
      </c>
      <c r="L94" s="765"/>
      <c r="M94" s="721"/>
      <c r="N94" s="728" t="str">
        <f t="shared" ref="N94:P96" si="25">IFERROR(H94/$K94,"-")</f>
        <v>-</v>
      </c>
      <c r="O94" s="728" t="str">
        <f t="shared" si="25"/>
        <v>-</v>
      </c>
      <c r="P94" s="728" t="str">
        <f t="shared" si="25"/>
        <v>-</v>
      </c>
      <c r="Q94" s="729"/>
      <c r="R94" s="730" t="e">
        <f>IF($G91=$E92,AVERAGE(N94:N96),MEDIAN(N94:N96))</f>
        <v>#NUM!</v>
      </c>
      <c r="S94" s="730" t="e">
        <f>IF($G91=$E92,AVERAGE(O94:O96),IF(R95="mediana",VLOOKUP($R94,$N94:$O96,2,TRUE),0))</f>
        <v>#NUM!</v>
      </c>
      <c r="T94" s="730">
        <f>IF(J94=0,0,1-S94-R94)</f>
        <v>0</v>
      </c>
      <c r="U94" s="721"/>
      <c r="V94" s="721"/>
      <c r="W94" s="721"/>
      <c r="X94" s="721"/>
      <c r="Y94" s="721"/>
      <c r="Z94" s="721"/>
    </row>
    <row r="95" spans="1:26" ht="12.75" hidden="1" customHeight="1">
      <c r="A95" s="759" t="s">
        <v>2224</v>
      </c>
      <c r="B95" s="760"/>
      <c r="C95" s="761"/>
      <c r="D95" s="761"/>
      <c r="E95" s="761"/>
      <c r="F95" s="761"/>
      <c r="G95" s="762"/>
      <c r="H95" s="763"/>
      <c r="I95" s="763"/>
      <c r="J95" s="763"/>
      <c r="K95" s="764" t="str">
        <f t="shared" si="24"/>
        <v/>
      </c>
      <c r="L95" s="733">
        <f>L94</f>
        <v>0</v>
      </c>
      <c r="M95" s="721"/>
      <c r="N95" s="728" t="str">
        <f t="shared" si="25"/>
        <v>-</v>
      </c>
      <c r="O95" s="728" t="str">
        <f t="shared" si="25"/>
        <v>-</v>
      </c>
      <c r="P95" s="728" t="str">
        <f t="shared" si="25"/>
        <v>-</v>
      </c>
      <c r="Q95" s="729"/>
      <c r="R95" s="727" t="e">
        <f>IF($G91=$E92,"média","mediana")</f>
        <v>#NUM!</v>
      </c>
      <c r="S95" s="727"/>
      <c r="T95" s="727"/>
      <c r="U95" s="721"/>
      <c r="V95" s="721"/>
      <c r="W95" s="721"/>
      <c r="X95" s="721"/>
      <c r="Y95" s="721"/>
      <c r="Z95" s="721"/>
    </row>
    <row r="96" spans="1:26" ht="12.75" hidden="1" customHeight="1">
      <c r="A96" s="766" t="s">
        <v>2229</v>
      </c>
      <c r="B96" s="767"/>
      <c r="C96" s="768"/>
      <c r="D96" s="768"/>
      <c r="E96" s="768"/>
      <c r="F96" s="768"/>
      <c r="G96" s="769"/>
      <c r="H96" s="770"/>
      <c r="I96" s="770"/>
      <c r="J96" s="770"/>
      <c r="K96" s="771" t="str">
        <f>IF(SUM(H96:J96)=0,"",SUM(H96:J96))</f>
        <v/>
      </c>
      <c r="L96" s="734">
        <f>L94</f>
        <v>0</v>
      </c>
      <c r="M96" s="721"/>
      <c r="N96" s="728" t="str">
        <f t="shared" si="25"/>
        <v>-</v>
      </c>
      <c r="O96" s="728" t="str">
        <f t="shared" si="25"/>
        <v>-</v>
      </c>
      <c r="P96" s="728" t="str">
        <f t="shared" si="25"/>
        <v>-</v>
      </c>
      <c r="Q96" s="729"/>
      <c r="R96" s="727"/>
      <c r="S96" s="727"/>
      <c r="T96" s="728"/>
      <c r="U96" s="721"/>
      <c r="V96" s="721"/>
      <c r="W96" s="721"/>
      <c r="X96" s="721"/>
      <c r="Y96" s="721"/>
      <c r="Z96" s="721"/>
    </row>
    <row r="97" spans="1:26" ht="4.5" hidden="1" customHeight="1" thickBot="1">
      <c r="A97" s="772"/>
      <c r="B97" s="772"/>
      <c r="C97" s="772"/>
      <c r="D97" s="772"/>
      <c r="E97" s="772"/>
      <c r="F97" s="772"/>
      <c r="G97" s="774"/>
      <c r="H97" s="774"/>
      <c r="I97" s="774"/>
      <c r="J97" s="774"/>
      <c r="K97" s="773"/>
      <c r="L97" s="772"/>
      <c r="M97" s="721"/>
      <c r="N97" s="721"/>
      <c r="O97" s="721"/>
      <c r="P97" s="721"/>
      <c r="Q97" s="721"/>
      <c r="R97" s="721"/>
      <c r="S97" s="721"/>
      <c r="T97" s="721"/>
      <c r="U97" s="721"/>
      <c r="V97" s="721"/>
      <c r="W97" s="721"/>
      <c r="X97" s="721"/>
      <c r="Y97" s="721"/>
      <c r="Z97" s="721"/>
    </row>
    <row r="98" spans="1:26" ht="15" hidden="1" customHeight="1">
      <c r="A98" s="997" t="s">
        <v>1233</v>
      </c>
      <c r="B98" s="999" t="s">
        <v>2244</v>
      </c>
      <c r="C98" s="1001" t="s">
        <v>2234</v>
      </c>
      <c r="D98" s="746" t="s">
        <v>2204</v>
      </c>
      <c r="E98" s="747" t="str">
        <f>IF(COUNTIF(K101:K103,"&gt;0")&gt;=2,TRUNC(QUARTILE(K101:K103,2),2),"Dados Insuficientes")</f>
        <v>Dados Insuficientes</v>
      </c>
      <c r="F98" s="1002" t="s">
        <v>2205</v>
      </c>
      <c r="G98" s="1004" t="e">
        <f>TRUNC(SMALL(E98:E99,1),2)</f>
        <v>#NUM!</v>
      </c>
      <c r="H98" s="748" t="e">
        <f>TRUNC(R101*$G98,2)</f>
        <v>#NUM!</v>
      </c>
      <c r="I98" s="748" t="e">
        <f>IF(J101=0,G98-H98,TRUNC(S101*$G98,2))</f>
        <v>#NUM!</v>
      </c>
      <c r="J98" s="748" t="e">
        <f>G98-H98-I98</f>
        <v>#NUM!</v>
      </c>
      <c r="K98" s="1005">
        <f>L101</f>
        <v>0</v>
      </c>
      <c r="L98" s="749"/>
      <c r="M98" s="724"/>
      <c r="N98" s="724"/>
      <c r="O98" s="724"/>
      <c r="P98" s="724"/>
      <c r="Q98" s="724"/>
      <c r="R98" s="724"/>
      <c r="S98" s="724"/>
      <c r="T98" s="724"/>
      <c r="U98" s="721"/>
      <c r="V98" s="721"/>
      <c r="W98" s="721"/>
      <c r="X98" s="721"/>
      <c r="Y98" s="721"/>
      <c r="Z98" s="721"/>
    </row>
    <row r="99" spans="1:26" ht="15.75" hidden="1" customHeight="1" thickBot="1">
      <c r="A99" s="998"/>
      <c r="B99" s="1000"/>
      <c r="C99" s="1000"/>
      <c r="D99" s="750" t="s">
        <v>2206</v>
      </c>
      <c r="E99" s="751" t="str">
        <f>IF(COUNTIF(K101:K103,"&gt;0")&gt;=2,TRUNC(AVERAGE(K101:K103),2),"Dados Insuficientes")</f>
        <v>Dados Insuficientes</v>
      </c>
      <c r="F99" s="1003"/>
      <c r="G99" s="1003"/>
      <c r="H99" s="752" t="s">
        <v>52</v>
      </c>
      <c r="I99" s="752" t="s">
        <v>2207</v>
      </c>
      <c r="J99" s="752" t="s">
        <v>2208</v>
      </c>
      <c r="K99" s="1003"/>
      <c r="L99" s="753"/>
      <c r="M99" s="724"/>
      <c r="N99" s="725" t="e">
        <f>SUM(H98:J98)</f>
        <v>#NUM!</v>
      </c>
      <c r="O99" s="726"/>
      <c r="P99" s="726"/>
      <c r="Q99" s="726"/>
      <c r="R99" s="726"/>
      <c r="S99" s="726"/>
      <c r="T99" s="726"/>
      <c r="U99" s="724"/>
      <c r="V99" s="724"/>
      <c r="W99" s="724"/>
      <c r="X99" s="724"/>
      <c r="Y99" s="724"/>
      <c r="Z99" s="724"/>
    </row>
    <row r="100" spans="1:26" ht="12.75" hidden="1" customHeight="1">
      <c r="A100" s="775"/>
      <c r="B100" s="776"/>
      <c r="C100" s="756" t="s">
        <v>2209</v>
      </c>
      <c r="D100" s="756" t="s">
        <v>2210</v>
      </c>
      <c r="E100" s="756" t="s">
        <v>2211</v>
      </c>
      <c r="F100" s="756" t="s">
        <v>2212</v>
      </c>
      <c r="G100" s="756" t="s">
        <v>2213</v>
      </c>
      <c r="H100" s="756" t="s">
        <v>2214</v>
      </c>
      <c r="I100" s="756" t="s">
        <v>2215</v>
      </c>
      <c r="J100" s="756" t="s">
        <v>2216</v>
      </c>
      <c r="K100" s="757" t="s">
        <v>2217</v>
      </c>
      <c r="L100" s="758" t="s">
        <v>2218</v>
      </c>
      <c r="M100" s="727"/>
      <c r="N100" s="727"/>
      <c r="O100" s="727"/>
      <c r="P100" s="727"/>
      <c r="Q100" s="727"/>
      <c r="R100" s="727"/>
      <c r="S100" s="727"/>
      <c r="T100" s="727"/>
      <c r="U100" s="727"/>
      <c r="V100" s="727"/>
      <c r="W100" s="727"/>
      <c r="X100" s="727"/>
      <c r="Y100" s="727"/>
      <c r="Z100" s="727"/>
    </row>
    <row r="101" spans="1:26" ht="12.75" hidden="1" customHeight="1">
      <c r="A101" s="759" t="s">
        <v>2219</v>
      </c>
      <c r="B101" s="760"/>
      <c r="C101" s="761"/>
      <c r="D101" s="761"/>
      <c r="E101" s="761"/>
      <c r="F101" s="761"/>
      <c r="G101" s="762"/>
      <c r="H101" s="763"/>
      <c r="I101" s="763"/>
      <c r="J101" s="763"/>
      <c r="K101" s="764" t="str">
        <f t="shared" ref="K101:K102" si="26">IF(SUM(H101:J101)=0,"",SUM(H101:J101))</f>
        <v/>
      </c>
      <c r="L101" s="765"/>
      <c r="M101" s="721"/>
      <c r="N101" s="728" t="str">
        <f t="shared" ref="N101:P103" si="27">IFERROR(H101/$K101,"-")</f>
        <v>-</v>
      </c>
      <c r="O101" s="728" t="str">
        <f t="shared" si="27"/>
        <v>-</v>
      </c>
      <c r="P101" s="728" t="str">
        <f t="shared" si="27"/>
        <v>-</v>
      </c>
      <c r="Q101" s="729"/>
      <c r="R101" s="730" t="e">
        <f>IF($G98=$E99,AVERAGE(N101:N103),MEDIAN(N101:N103))</f>
        <v>#NUM!</v>
      </c>
      <c r="S101" s="730" t="e">
        <f>IF($G98=$E99,AVERAGE(O101:O103),IF(R102="mediana",VLOOKUP($R101,$N101:$O103,2,TRUE),0))</f>
        <v>#NUM!</v>
      </c>
      <c r="T101" s="730">
        <f>IF(J101=0,0,1-S101-R101)</f>
        <v>0</v>
      </c>
      <c r="U101" s="721"/>
      <c r="V101" s="721"/>
      <c r="W101" s="721"/>
      <c r="X101" s="721"/>
      <c r="Y101" s="721"/>
      <c r="Z101" s="721"/>
    </row>
    <row r="102" spans="1:26" ht="12.75" hidden="1" customHeight="1">
      <c r="A102" s="759" t="s">
        <v>2224</v>
      </c>
      <c r="B102" s="760"/>
      <c r="C102" s="761"/>
      <c r="D102" s="761"/>
      <c r="E102" s="761"/>
      <c r="F102" s="761"/>
      <c r="G102" s="762"/>
      <c r="H102" s="763"/>
      <c r="I102" s="763"/>
      <c r="J102" s="763"/>
      <c r="K102" s="764" t="str">
        <f t="shared" si="26"/>
        <v/>
      </c>
      <c r="L102" s="733">
        <f>L101</f>
        <v>0</v>
      </c>
      <c r="M102" s="721"/>
      <c r="N102" s="728" t="str">
        <f t="shared" si="27"/>
        <v>-</v>
      </c>
      <c r="O102" s="728" t="str">
        <f t="shared" si="27"/>
        <v>-</v>
      </c>
      <c r="P102" s="728" t="str">
        <f t="shared" si="27"/>
        <v>-</v>
      </c>
      <c r="Q102" s="729"/>
      <c r="R102" s="727" t="e">
        <f>IF($G98=$E99,"média","mediana")</f>
        <v>#NUM!</v>
      </c>
      <c r="S102" s="727"/>
      <c r="T102" s="727"/>
      <c r="U102" s="721"/>
      <c r="V102" s="721"/>
      <c r="W102" s="721"/>
      <c r="X102" s="721"/>
      <c r="Y102" s="721"/>
      <c r="Z102" s="721"/>
    </row>
    <row r="103" spans="1:26" ht="12.75" hidden="1" customHeight="1">
      <c r="A103" s="766" t="s">
        <v>2229</v>
      </c>
      <c r="B103" s="767"/>
      <c r="C103" s="768"/>
      <c r="D103" s="768"/>
      <c r="E103" s="768"/>
      <c r="F103" s="768"/>
      <c r="G103" s="769"/>
      <c r="H103" s="770"/>
      <c r="I103" s="770"/>
      <c r="J103" s="770"/>
      <c r="K103" s="771" t="str">
        <f>IF(SUM(H103:J103)=0,"",SUM(H103:J103))</f>
        <v/>
      </c>
      <c r="L103" s="734">
        <f>L101</f>
        <v>0</v>
      </c>
      <c r="M103" s="721"/>
      <c r="N103" s="728" t="str">
        <f t="shared" si="27"/>
        <v>-</v>
      </c>
      <c r="O103" s="728" t="str">
        <f t="shared" si="27"/>
        <v>-</v>
      </c>
      <c r="P103" s="728" t="str">
        <f t="shared" si="27"/>
        <v>-</v>
      </c>
      <c r="Q103" s="729"/>
      <c r="R103" s="727"/>
      <c r="S103" s="727"/>
      <c r="T103" s="728"/>
      <c r="U103" s="721"/>
      <c r="V103" s="721"/>
      <c r="W103" s="721"/>
      <c r="X103" s="721"/>
      <c r="Y103" s="721"/>
      <c r="Z103" s="721"/>
    </row>
    <row r="104" spans="1:26" ht="4.5" hidden="1" customHeight="1" thickBot="1">
      <c r="A104" s="772"/>
      <c r="B104" s="772"/>
      <c r="C104" s="772"/>
      <c r="D104" s="772"/>
      <c r="E104" s="772"/>
      <c r="F104" s="772"/>
      <c r="G104" s="772"/>
      <c r="H104" s="772"/>
      <c r="I104" s="772"/>
      <c r="J104" s="772"/>
      <c r="K104" s="773"/>
      <c r="L104" s="772"/>
      <c r="M104" s="721"/>
      <c r="N104" s="721"/>
      <c r="O104" s="721"/>
      <c r="P104" s="721"/>
      <c r="Q104" s="721"/>
      <c r="R104" s="721"/>
      <c r="S104" s="721"/>
      <c r="T104" s="721"/>
      <c r="U104" s="721"/>
      <c r="V104" s="721"/>
      <c r="W104" s="721"/>
      <c r="X104" s="721"/>
      <c r="Y104" s="721"/>
      <c r="Z104" s="721"/>
    </row>
    <row r="105" spans="1:26" ht="12.75" hidden="1" customHeight="1">
      <c r="A105" s="997" t="s">
        <v>1233</v>
      </c>
      <c r="B105" s="999" t="s">
        <v>2245</v>
      </c>
      <c r="C105" s="1001" t="s">
        <v>2234</v>
      </c>
      <c r="D105" s="746" t="s">
        <v>2204</v>
      </c>
      <c r="E105" s="747" t="str">
        <f>IF(COUNTIF(K108:K110,"&gt;0")&gt;=2,TRUNC(QUARTILE(K108:K110,2),2),"Dados Insuficientes")</f>
        <v>Dados Insuficientes</v>
      </c>
      <c r="F105" s="1002" t="s">
        <v>2205</v>
      </c>
      <c r="G105" s="1004" t="e">
        <f>TRUNC(SMALL(E105:E106,1),2)</f>
        <v>#NUM!</v>
      </c>
      <c r="H105" s="748" t="e">
        <f>TRUNC(R108*$G105,2)</f>
        <v>#NUM!</v>
      </c>
      <c r="I105" s="748" t="e">
        <f>IF(J108=0,G105-H105,TRUNC(S108*$G105,2))</f>
        <v>#NUM!</v>
      </c>
      <c r="J105" s="748" t="e">
        <f>G105-H105-I105</f>
        <v>#NUM!</v>
      </c>
      <c r="K105" s="1005">
        <f>L108</f>
        <v>0</v>
      </c>
      <c r="L105" s="749"/>
      <c r="M105" s="724"/>
      <c r="N105" s="724"/>
      <c r="O105" s="724"/>
      <c r="P105" s="724"/>
      <c r="Q105" s="724"/>
      <c r="R105" s="724"/>
      <c r="S105" s="724"/>
      <c r="T105" s="724"/>
      <c r="U105" s="721"/>
      <c r="V105" s="721"/>
      <c r="W105" s="721"/>
      <c r="X105" s="721"/>
      <c r="Y105" s="721"/>
      <c r="Z105" s="721"/>
    </row>
    <row r="106" spans="1:26" ht="15.75" hidden="1" customHeight="1" thickBot="1">
      <c r="A106" s="998"/>
      <c r="B106" s="1000"/>
      <c r="C106" s="1000"/>
      <c r="D106" s="750" t="s">
        <v>2206</v>
      </c>
      <c r="E106" s="751" t="str">
        <f>IF(COUNTIF(K108:K110,"&gt;0")&gt;=2,TRUNC(AVERAGE(K108:K110),2),"Dados Insuficientes")</f>
        <v>Dados Insuficientes</v>
      </c>
      <c r="F106" s="1003"/>
      <c r="G106" s="1003"/>
      <c r="H106" s="752" t="s">
        <v>52</v>
      </c>
      <c r="I106" s="752" t="s">
        <v>2207</v>
      </c>
      <c r="J106" s="752" t="s">
        <v>2208</v>
      </c>
      <c r="K106" s="1003"/>
      <c r="L106" s="753"/>
      <c r="M106" s="724"/>
      <c r="N106" s="725" t="e">
        <f>SUM(H105:J105)</f>
        <v>#NUM!</v>
      </c>
      <c r="O106" s="726"/>
      <c r="P106" s="726"/>
      <c r="Q106" s="726"/>
      <c r="R106" s="726"/>
      <c r="S106" s="726"/>
      <c r="T106" s="726"/>
      <c r="U106" s="724"/>
      <c r="V106" s="724"/>
      <c r="W106" s="724"/>
      <c r="X106" s="724"/>
      <c r="Y106" s="724"/>
      <c r="Z106" s="724"/>
    </row>
    <row r="107" spans="1:26" ht="12.75" hidden="1" customHeight="1">
      <c r="A107" s="754"/>
      <c r="B107" s="755"/>
      <c r="C107" s="756" t="s">
        <v>2209</v>
      </c>
      <c r="D107" s="756" t="s">
        <v>2210</v>
      </c>
      <c r="E107" s="756" t="s">
        <v>2211</v>
      </c>
      <c r="F107" s="756" t="s">
        <v>2212</v>
      </c>
      <c r="G107" s="756" t="s">
        <v>2213</v>
      </c>
      <c r="H107" s="756" t="s">
        <v>2214</v>
      </c>
      <c r="I107" s="756" t="s">
        <v>2215</v>
      </c>
      <c r="J107" s="756" t="s">
        <v>2216</v>
      </c>
      <c r="K107" s="757" t="s">
        <v>2217</v>
      </c>
      <c r="L107" s="758" t="s">
        <v>2218</v>
      </c>
      <c r="M107" s="727"/>
      <c r="N107" s="727"/>
      <c r="O107" s="727"/>
      <c r="P107" s="727"/>
      <c r="Q107" s="727"/>
      <c r="R107" s="727"/>
      <c r="S107" s="727"/>
      <c r="T107" s="727"/>
      <c r="U107" s="727"/>
      <c r="V107" s="727"/>
      <c r="W107" s="727"/>
      <c r="X107" s="727"/>
      <c r="Y107" s="727"/>
      <c r="Z107" s="727"/>
    </row>
    <row r="108" spans="1:26" ht="12.75" hidden="1" customHeight="1">
      <c r="A108" s="759" t="s">
        <v>2219</v>
      </c>
      <c r="B108" s="760"/>
      <c r="C108" s="761"/>
      <c r="D108" s="761"/>
      <c r="E108" s="761"/>
      <c r="F108" s="761"/>
      <c r="G108" s="762"/>
      <c r="H108" s="763"/>
      <c r="I108" s="763"/>
      <c r="J108" s="763"/>
      <c r="K108" s="764" t="str">
        <f t="shared" ref="K108:K109" si="28">IF(SUM(H108:J108)=0,"",SUM(H108:J108))</f>
        <v/>
      </c>
      <c r="L108" s="765"/>
      <c r="M108" s="721"/>
      <c r="N108" s="728" t="str">
        <f t="shared" ref="N108:P110" si="29">IFERROR(H108/$K108,"-")</f>
        <v>-</v>
      </c>
      <c r="O108" s="728" t="str">
        <f t="shared" si="29"/>
        <v>-</v>
      </c>
      <c r="P108" s="728" t="str">
        <f t="shared" si="29"/>
        <v>-</v>
      </c>
      <c r="Q108" s="729"/>
      <c r="R108" s="730" t="e">
        <f>IF($G105=$E106,AVERAGE(N108:N110),MEDIAN(N108:N110))</f>
        <v>#NUM!</v>
      </c>
      <c r="S108" s="730" t="e">
        <f>IF($G105=$E106,AVERAGE(O108:O110),IF(R109="mediana",VLOOKUP($R108,$N108:$O110,2,TRUE),0))</f>
        <v>#NUM!</v>
      </c>
      <c r="T108" s="730">
        <f>IF(J108=0,0,1-S108-R108)</f>
        <v>0</v>
      </c>
      <c r="U108" s="721"/>
      <c r="V108" s="721"/>
      <c r="W108" s="721"/>
      <c r="X108" s="721"/>
      <c r="Y108" s="721"/>
      <c r="Z108" s="721"/>
    </row>
    <row r="109" spans="1:26" ht="12.75" hidden="1" customHeight="1">
      <c r="A109" s="759" t="s">
        <v>2224</v>
      </c>
      <c r="B109" s="760"/>
      <c r="C109" s="761"/>
      <c r="D109" s="761"/>
      <c r="E109" s="761"/>
      <c r="F109" s="761"/>
      <c r="G109" s="762"/>
      <c r="H109" s="763"/>
      <c r="I109" s="763"/>
      <c r="J109" s="763"/>
      <c r="K109" s="764" t="str">
        <f t="shared" si="28"/>
        <v/>
      </c>
      <c r="L109" s="733">
        <f>L108</f>
        <v>0</v>
      </c>
      <c r="M109" s="721"/>
      <c r="N109" s="728" t="str">
        <f t="shared" si="29"/>
        <v>-</v>
      </c>
      <c r="O109" s="728" t="str">
        <f t="shared" si="29"/>
        <v>-</v>
      </c>
      <c r="P109" s="728" t="str">
        <f t="shared" si="29"/>
        <v>-</v>
      </c>
      <c r="Q109" s="729"/>
      <c r="R109" s="727" t="e">
        <f>IF($G105=$E106,"média","mediana")</f>
        <v>#NUM!</v>
      </c>
      <c r="S109" s="727"/>
      <c r="T109" s="727"/>
      <c r="U109" s="721"/>
      <c r="V109" s="721"/>
      <c r="W109" s="721"/>
      <c r="X109" s="721"/>
      <c r="Y109" s="721"/>
      <c r="Z109" s="721"/>
    </row>
    <row r="110" spans="1:26" ht="12.75" hidden="1" customHeight="1">
      <c r="A110" s="766" t="s">
        <v>2229</v>
      </c>
      <c r="B110" s="767"/>
      <c r="C110" s="768"/>
      <c r="D110" s="768"/>
      <c r="E110" s="768"/>
      <c r="F110" s="768"/>
      <c r="G110" s="769"/>
      <c r="H110" s="770"/>
      <c r="I110" s="770"/>
      <c r="J110" s="770"/>
      <c r="K110" s="771" t="str">
        <f>IF(SUM(H110:J110)=0,"",SUM(H110:J110))</f>
        <v/>
      </c>
      <c r="L110" s="734">
        <f>L108</f>
        <v>0</v>
      </c>
      <c r="M110" s="721"/>
      <c r="N110" s="728" t="str">
        <f t="shared" si="29"/>
        <v>-</v>
      </c>
      <c r="O110" s="728" t="str">
        <f t="shared" si="29"/>
        <v>-</v>
      </c>
      <c r="P110" s="728" t="str">
        <f t="shared" si="29"/>
        <v>-</v>
      </c>
      <c r="Q110" s="729"/>
      <c r="R110" s="727"/>
      <c r="S110" s="727"/>
      <c r="T110" s="728"/>
      <c r="U110" s="721"/>
      <c r="V110" s="721"/>
      <c r="W110" s="721"/>
      <c r="X110" s="721"/>
      <c r="Y110" s="721"/>
      <c r="Z110" s="721"/>
    </row>
    <row r="111" spans="1:26" ht="4.5" hidden="1" customHeight="1" thickBot="1">
      <c r="A111" s="772"/>
      <c r="B111" s="772"/>
      <c r="C111" s="772"/>
      <c r="D111" s="772"/>
      <c r="E111" s="772"/>
      <c r="F111" s="772"/>
      <c r="G111" s="772"/>
      <c r="H111" s="772"/>
      <c r="I111" s="772"/>
      <c r="J111" s="772"/>
      <c r="K111" s="773"/>
      <c r="L111" s="772"/>
      <c r="M111" s="721"/>
      <c r="N111" s="721"/>
      <c r="O111" s="721"/>
      <c r="P111" s="721"/>
      <c r="Q111" s="721"/>
      <c r="R111" s="721"/>
      <c r="S111" s="721"/>
      <c r="T111" s="721"/>
      <c r="U111" s="721"/>
      <c r="V111" s="721"/>
      <c r="W111" s="721"/>
      <c r="X111" s="721"/>
      <c r="Y111" s="721"/>
      <c r="Z111" s="721"/>
    </row>
    <row r="112" spans="1:26" ht="12.75" hidden="1" customHeight="1">
      <c r="A112" s="997" t="s">
        <v>1233</v>
      </c>
      <c r="B112" s="999" t="s">
        <v>2246</v>
      </c>
      <c r="C112" s="1001" t="s">
        <v>2234</v>
      </c>
      <c r="D112" s="746" t="s">
        <v>2204</v>
      </c>
      <c r="E112" s="747" t="str">
        <f>IF(COUNTIF(K115:K117,"&gt;0")&gt;=2,TRUNC(QUARTILE(K115:K117,2),2),"Dados Insuficientes")</f>
        <v>Dados Insuficientes</v>
      </c>
      <c r="F112" s="1002" t="s">
        <v>2205</v>
      </c>
      <c r="G112" s="1004" t="e">
        <f>TRUNC(SMALL(E112:E113,1),2)</f>
        <v>#NUM!</v>
      </c>
      <c r="H112" s="748" t="e">
        <f>TRUNC(R115*$G112,2)</f>
        <v>#NUM!</v>
      </c>
      <c r="I112" s="748" t="e">
        <f>IF(J115=0,G112-H112,TRUNC(S115*$G112,2))</f>
        <v>#NUM!</v>
      </c>
      <c r="J112" s="748" t="e">
        <f>G112-H112-I112</f>
        <v>#NUM!</v>
      </c>
      <c r="K112" s="1005">
        <f>L115</f>
        <v>0</v>
      </c>
      <c r="L112" s="749"/>
      <c r="M112" s="724"/>
      <c r="N112" s="724"/>
      <c r="O112" s="724"/>
      <c r="P112" s="724"/>
      <c r="Q112" s="724"/>
      <c r="R112" s="724"/>
      <c r="S112" s="724"/>
      <c r="T112" s="724"/>
      <c r="U112" s="723"/>
      <c r="V112" s="723"/>
      <c r="W112" s="723"/>
      <c r="X112" s="723"/>
      <c r="Y112" s="723"/>
      <c r="Z112" s="723"/>
    </row>
    <row r="113" spans="1:26" ht="15.75" hidden="1" customHeight="1" thickBot="1">
      <c r="A113" s="998"/>
      <c r="B113" s="1000"/>
      <c r="C113" s="1000"/>
      <c r="D113" s="750" t="s">
        <v>2206</v>
      </c>
      <c r="E113" s="751" t="str">
        <f>IF(COUNTIF(K115:K117,"&gt;0")&gt;=2,TRUNC(AVERAGE(K115:K117),2),"Dados Insuficientes")</f>
        <v>Dados Insuficientes</v>
      </c>
      <c r="F113" s="1003"/>
      <c r="G113" s="1003"/>
      <c r="H113" s="752" t="s">
        <v>52</v>
      </c>
      <c r="I113" s="752" t="s">
        <v>2207</v>
      </c>
      <c r="J113" s="752" t="s">
        <v>2208</v>
      </c>
      <c r="K113" s="1003"/>
      <c r="L113" s="753"/>
      <c r="M113" s="724"/>
      <c r="N113" s="725" t="e">
        <f>SUM(H112:J112)</f>
        <v>#NUM!</v>
      </c>
      <c r="O113" s="726"/>
      <c r="P113" s="726"/>
      <c r="Q113" s="726"/>
      <c r="R113" s="726"/>
      <c r="S113" s="726"/>
      <c r="T113" s="726"/>
      <c r="U113" s="724"/>
      <c r="V113" s="724"/>
      <c r="W113" s="724"/>
      <c r="X113" s="724"/>
      <c r="Y113" s="724"/>
      <c r="Z113" s="724"/>
    </row>
    <row r="114" spans="1:26" ht="12.75" hidden="1" customHeight="1">
      <c r="A114" s="754"/>
      <c r="B114" s="755"/>
      <c r="C114" s="756" t="s">
        <v>2209</v>
      </c>
      <c r="D114" s="756" t="s">
        <v>2210</v>
      </c>
      <c r="E114" s="756" t="s">
        <v>2211</v>
      </c>
      <c r="F114" s="756" t="s">
        <v>2212</v>
      </c>
      <c r="G114" s="756" t="s">
        <v>2213</v>
      </c>
      <c r="H114" s="756" t="s">
        <v>2214</v>
      </c>
      <c r="I114" s="756" t="s">
        <v>2215</v>
      </c>
      <c r="J114" s="756" t="s">
        <v>2216</v>
      </c>
      <c r="K114" s="757" t="s">
        <v>2217</v>
      </c>
      <c r="L114" s="758" t="s">
        <v>2218</v>
      </c>
      <c r="M114" s="727"/>
      <c r="N114" s="727"/>
      <c r="O114" s="727"/>
      <c r="P114" s="727"/>
      <c r="Q114" s="727"/>
      <c r="R114" s="727"/>
      <c r="S114" s="727"/>
      <c r="T114" s="727"/>
      <c r="U114" s="727"/>
      <c r="V114" s="727"/>
      <c r="W114" s="727"/>
      <c r="X114" s="727"/>
      <c r="Y114" s="727"/>
      <c r="Z114" s="727"/>
    </row>
    <row r="115" spans="1:26" ht="12.75" hidden="1" customHeight="1">
      <c r="A115" s="759" t="s">
        <v>2219</v>
      </c>
      <c r="B115" s="760"/>
      <c r="C115" s="761"/>
      <c r="D115" s="777"/>
      <c r="E115" s="761"/>
      <c r="F115" s="761"/>
      <c r="G115" s="762"/>
      <c r="H115" s="763"/>
      <c r="I115" s="763"/>
      <c r="J115" s="763"/>
      <c r="K115" s="764" t="str">
        <f t="shared" ref="K115:K116" si="30">IF(SUM(H115:J115)=0,"",SUM(H115:J115))</f>
        <v/>
      </c>
      <c r="L115" s="765"/>
      <c r="M115" s="721"/>
      <c r="N115" s="728" t="str">
        <f t="shared" ref="N115:P117" si="31">IFERROR(H115/$K115,"-")</f>
        <v>-</v>
      </c>
      <c r="O115" s="728" t="str">
        <f t="shared" si="31"/>
        <v>-</v>
      </c>
      <c r="P115" s="728" t="str">
        <f t="shared" si="31"/>
        <v>-</v>
      </c>
      <c r="Q115" s="729"/>
      <c r="R115" s="730" t="e">
        <f>IF($G112=$E113,AVERAGE(N115:N117),MEDIAN(N115:N117))</f>
        <v>#NUM!</v>
      </c>
      <c r="S115" s="730" t="e">
        <f>IF($G112=$E113,AVERAGE(O115:O117),IF(R116="mediana",VLOOKUP($R115,$N115:$O117,2,TRUE),0))</f>
        <v>#NUM!</v>
      </c>
      <c r="T115" s="730">
        <f>IF(J115=0,0,1-S115-R115)</f>
        <v>0</v>
      </c>
      <c r="U115" s="721"/>
      <c r="V115" s="721"/>
      <c r="W115" s="721"/>
      <c r="X115" s="721"/>
      <c r="Y115" s="721"/>
      <c r="Z115" s="721"/>
    </row>
    <row r="116" spans="1:26" ht="12.75" hidden="1" customHeight="1">
      <c r="A116" s="759" t="s">
        <v>2224</v>
      </c>
      <c r="B116" s="760"/>
      <c r="C116" s="761"/>
      <c r="D116" s="761"/>
      <c r="E116" s="761"/>
      <c r="F116" s="761"/>
      <c r="G116" s="762"/>
      <c r="H116" s="763"/>
      <c r="I116" s="763"/>
      <c r="J116" s="763"/>
      <c r="K116" s="764" t="str">
        <f t="shared" si="30"/>
        <v/>
      </c>
      <c r="L116" s="733">
        <f>L115</f>
        <v>0</v>
      </c>
      <c r="M116" s="721"/>
      <c r="N116" s="728" t="str">
        <f t="shared" si="31"/>
        <v>-</v>
      </c>
      <c r="O116" s="728" t="str">
        <f t="shared" si="31"/>
        <v>-</v>
      </c>
      <c r="P116" s="728" t="str">
        <f t="shared" si="31"/>
        <v>-</v>
      </c>
      <c r="Q116" s="729"/>
      <c r="R116" s="727" t="e">
        <f>IF($G112=$E113,"média","mediana")</f>
        <v>#NUM!</v>
      </c>
      <c r="S116" s="727"/>
      <c r="T116" s="727"/>
      <c r="U116" s="721"/>
      <c r="V116" s="721"/>
      <c r="W116" s="721"/>
      <c r="X116" s="721"/>
      <c r="Y116" s="721"/>
      <c r="Z116" s="721"/>
    </row>
    <row r="117" spans="1:26" ht="12.75" hidden="1" customHeight="1">
      <c r="A117" s="766" t="s">
        <v>2229</v>
      </c>
      <c r="B117" s="767"/>
      <c r="C117" s="768"/>
      <c r="D117" s="768"/>
      <c r="E117" s="768"/>
      <c r="F117" s="768"/>
      <c r="G117" s="769"/>
      <c r="H117" s="770"/>
      <c r="I117" s="770"/>
      <c r="J117" s="770"/>
      <c r="K117" s="771" t="str">
        <f>IF(SUM(H117:J117)=0,"",SUM(H117:J117))</f>
        <v/>
      </c>
      <c r="L117" s="734">
        <f>L115</f>
        <v>0</v>
      </c>
      <c r="M117" s="721"/>
      <c r="N117" s="728" t="str">
        <f t="shared" si="31"/>
        <v>-</v>
      </c>
      <c r="O117" s="728" t="str">
        <f t="shared" si="31"/>
        <v>-</v>
      </c>
      <c r="P117" s="728" t="str">
        <f t="shared" si="31"/>
        <v>-</v>
      </c>
      <c r="Q117" s="729"/>
      <c r="R117" s="727"/>
      <c r="S117" s="727"/>
      <c r="T117" s="728"/>
      <c r="U117" s="721"/>
      <c r="V117" s="721"/>
      <c r="W117" s="721"/>
      <c r="X117" s="721"/>
      <c r="Y117" s="721"/>
      <c r="Z117" s="721"/>
    </row>
    <row r="118" spans="1:26" ht="4.5" hidden="1" customHeight="1" thickBot="1">
      <c r="A118" s="772"/>
      <c r="B118" s="772"/>
      <c r="C118" s="772"/>
      <c r="D118" s="772"/>
      <c r="E118" s="772"/>
      <c r="F118" s="772"/>
      <c r="G118" s="772"/>
      <c r="H118" s="772"/>
      <c r="I118" s="772"/>
      <c r="J118" s="772"/>
      <c r="K118" s="773"/>
      <c r="L118" s="772"/>
      <c r="M118" s="721"/>
      <c r="N118" s="721"/>
      <c r="O118" s="721"/>
      <c r="P118" s="721"/>
      <c r="Q118" s="721"/>
      <c r="R118" s="721"/>
      <c r="S118" s="721"/>
      <c r="T118" s="721"/>
      <c r="U118" s="721"/>
      <c r="V118" s="721"/>
      <c r="W118" s="721"/>
      <c r="X118" s="721"/>
      <c r="Y118" s="721"/>
      <c r="Z118" s="721"/>
    </row>
    <row r="119" spans="1:26" ht="12.75" hidden="1" customHeight="1">
      <c r="A119" s="997" t="s">
        <v>1233</v>
      </c>
      <c r="B119" s="999" t="s">
        <v>2247</v>
      </c>
      <c r="C119" s="1001" t="s">
        <v>2234</v>
      </c>
      <c r="D119" s="746" t="s">
        <v>2204</v>
      </c>
      <c r="E119" s="747" t="str">
        <f>IF(COUNTIF(K122:K124,"&gt;0")&gt;=2,TRUNC(QUARTILE(K122:K124,2),2),"Dados Insuficientes")</f>
        <v>Dados Insuficientes</v>
      </c>
      <c r="F119" s="1002" t="s">
        <v>2205</v>
      </c>
      <c r="G119" s="1004" t="e">
        <f>TRUNC(SMALL(E119:E120,1),2)</f>
        <v>#NUM!</v>
      </c>
      <c r="H119" s="748" t="e">
        <f>TRUNC(R122*$G119,2)</f>
        <v>#NUM!</v>
      </c>
      <c r="I119" s="748" t="e">
        <f>IF(J122=0,G119-H119,TRUNC(S122*$G119,2))</f>
        <v>#NUM!</v>
      </c>
      <c r="J119" s="748" t="e">
        <f>G119-H119-I119</f>
        <v>#NUM!</v>
      </c>
      <c r="K119" s="1005">
        <f>L122</f>
        <v>0</v>
      </c>
      <c r="L119" s="749"/>
      <c r="M119" s="724"/>
      <c r="N119" s="724"/>
      <c r="O119" s="724"/>
      <c r="P119" s="724"/>
      <c r="Q119" s="724"/>
      <c r="R119" s="724"/>
      <c r="S119" s="724"/>
      <c r="T119" s="724"/>
      <c r="U119" s="721"/>
      <c r="V119" s="721"/>
      <c r="W119" s="721"/>
      <c r="X119" s="721"/>
      <c r="Y119" s="721"/>
      <c r="Z119" s="721"/>
    </row>
    <row r="120" spans="1:26" ht="15.75" hidden="1" customHeight="1" thickBot="1">
      <c r="A120" s="998"/>
      <c r="B120" s="1000"/>
      <c r="C120" s="1000"/>
      <c r="D120" s="750" t="s">
        <v>2206</v>
      </c>
      <c r="E120" s="751" t="str">
        <f>IF(COUNTIF(K122:K124,"&gt;0")&gt;=2,TRUNC(AVERAGE(K122:K124),2),"Dados Insuficientes")</f>
        <v>Dados Insuficientes</v>
      </c>
      <c r="F120" s="1003"/>
      <c r="G120" s="1003"/>
      <c r="H120" s="752" t="s">
        <v>52</v>
      </c>
      <c r="I120" s="752" t="s">
        <v>2207</v>
      </c>
      <c r="J120" s="752" t="s">
        <v>2208</v>
      </c>
      <c r="K120" s="1003"/>
      <c r="L120" s="753"/>
      <c r="M120" s="724"/>
      <c r="N120" s="725" t="e">
        <f>SUM(H119:J119)</f>
        <v>#NUM!</v>
      </c>
      <c r="O120" s="726"/>
      <c r="P120" s="726"/>
      <c r="Q120" s="726"/>
      <c r="R120" s="726"/>
      <c r="S120" s="726"/>
      <c r="T120" s="726"/>
      <c r="U120" s="724"/>
      <c r="V120" s="724"/>
      <c r="W120" s="724"/>
      <c r="X120" s="724"/>
      <c r="Y120" s="724"/>
      <c r="Z120" s="724"/>
    </row>
    <row r="121" spans="1:26" ht="12.75" hidden="1" customHeight="1">
      <c r="A121" s="754"/>
      <c r="B121" s="755"/>
      <c r="C121" s="756" t="s">
        <v>2209</v>
      </c>
      <c r="D121" s="756" t="s">
        <v>2210</v>
      </c>
      <c r="E121" s="756" t="s">
        <v>2211</v>
      </c>
      <c r="F121" s="756" t="s">
        <v>2212</v>
      </c>
      <c r="G121" s="756" t="s">
        <v>2213</v>
      </c>
      <c r="H121" s="756" t="s">
        <v>2214</v>
      </c>
      <c r="I121" s="756" t="s">
        <v>2215</v>
      </c>
      <c r="J121" s="756" t="s">
        <v>2216</v>
      </c>
      <c r="K121" s="757" t="s">
        <v>2217</v>
      </c>
      <c r="L121" s="758" t="s">
        <v>2218</v>
      </c>
      <c r="M121" s="727"/>
      <c r="N121" s="727"/>
      <c r="O121" s="727"/>
      <c r="P121" s="727"/>
      <c r="Q121" s="727"/>
      <c r="R121" s="727"/>
      <c r="S121" s="727"/>
      <c r="T121" s="727"/>
      <c r="U121" s="727"/>
      <c r="V121" s="727"/>
      <c r="W121" s="727"/>
      <c r="X121" s="727"/>
      <c r="Y121" s="727"/>
      <c r="Z121" s="727"/>
    </row>
    <row r="122" spans="1:26" ht="12.75" hidden="1" customHeight="1">
      <c r="A122" s="759" t="s">
        <v>2219</v>
      </c>
      <c r="B122" s="760"/>
      <c r="C122" s="777"/>
      <c r="D122" s="777"/>
      <c r="E122" s="761"/>
      <c r="F122" s="761"/>
      <c r="G122" s="762"/>
      <c r="H122" s="763"/>
      <c r="I122" s="763"/>
      <c r="J122" s="763"/>
      <c r="K122" s="764" t="str">
        <f t="shared" ref="K122:K123" si="32">IF(SUM(H122:J122)=0,"",SUM(H122:J122))</f>
        <v/>
      </c>
      <c r="L122" s="765"/>
      <c r="M122" s="721"/>
      <c r="N122" s="728" t="str">
        <f t="shared" ref="N122:P124" si="33">IFERROR(H122/$K122,"-")</f>
        <v>-</v>
      </c>
      <c r="O122" s="728" t="str">
        <f t="shared" si="33"/>
        <v>-</v>
      </c>
      <c r="P122" s="728" t="str">
        <f t="shared" si="33"/>
        <v>-</v>
      </c>
      <c r="Q122" s="729"/>
      <c r="R122" s="730" t="e">
        <f>IF($G119=$E120,AVERAGE(N122:N124),MEDIAN(N122:N124))</f>
        <v>#NUM!</v>
      </c>
      <c r="S122" s="730" t="e">
        <f>IF($G119=$E120,AVERAGE(O122:O124),IF(R123="mediana",VLOOKUP($R122,$N122:$O124,2,TRUE),0))</f>
        <v>#NUM!</v>
      </c>
      <c r="T122" s="730">
        <f>IF(J122=0,0,1-S122-R122)</f>
        <v>0</v>
      </c>
      <c r="U122" s="721"/>
      <c r="V122" s="721"/>
      <c r="W122" s="721"/>
      <c r="X122" s="721"/>
      <c r="Y122" s="721"/>
      <c r="Z122" s="721"/>
    </row>
    <row r="123" spans="1:26" ht="12.75" hidden="1" customHeight="1">
      <c r="A123" s="759" t="s">
        <v>2224</v>
      </c>
      <c r="B123" s="760"/>
      <c r="C123" s="777"/>
      <c r="D123" s="777"/>
      <c r="E123" s="761"/>
      <c r="F123" s="761"/>
      <c r="G123" s="762"/>
      <c r="H123" s="763"/>
      <c r="I123" s="763"/>
      <c r="J123" s="763"/>
      <c r="K123" s="764" t="str">
        <f t="shared" si="32"/>
        <v/>
      </c>
      <c r="L123" s="733">
        <f>L122</f>
        <v>0</v>
      </c>
      <c r="M123" s="721"/>
      <c r="N123" s="728" t="str">
        <f t="shared" si="33"/>
        <v>-</v>
      </c>
      <c r="O123" s="728" t="str">
        <f t="shared" si="33"/>
        <v>-</v>
      </c>
      <c r="P123" s="728" t="str">
        <f t="shared" si="33"/>
        <v>-</v>
      </c>
      <c r="Q123" s="729"/>
      <c r="R123" s="727" t="e">
        <f>IF($G119=$E120,"média","mediana")</f>
        <v>#NUM!</v>
      </c>
      <c r="S123" s="727"/>
      <c r="T123" s="727"/>
      <c r="U123" s="721"/>
      <c r="V123" s="721"/>
      <c r="W123" s="721"/>
      <c r="X123" s="721"/>
      <c r="Y123" s="721"/>
      <c r="Z123" s="721"/>
    </row>
    <row r="124" spans="1:26" ht="12.75" hidden="1" customHeight="1">
      <c r="A124" s="766" t="s">
        <v>2229</v>
      </c>
      <c r="B124" s="767"/>
      <c r="C124" s="778"/>
      <c r="D124" s="778"/>
      <c r="E124" s="768"/>
      <c r="F124" s="768"/>
      <c r="G124" s="769"/>
      <c r="H124" s="770"/>
      <c r="I124" s="770"/>
      <c r="J124" s="770"/>
      <c r="K124" s="771" t="str">
        <f>IF(SUM(H124:J124)=0,"",SUM(H124:J124))</f>
        <v/>
      </c>
      <c r="L124" s="734">
        <f>L122</f>
        <v>0</v>
      </c>
      <c r="M124" s="721"/>
      <c r="N124" s="728" t="str">
        <f t="shared" si="33"/>
        <v>-</v>
      </c>
      <c r="O124" s="728" t="str">
        <f t="shared" si="33"/>
        <v>-</v>
      </c>
      <c r="P124" s="728" t="str">
        <f t="shared" si="33"/>
        <v>-</v>
      </c>
      <c r="Q124" s="729"/>
      <c r="R124" s="727"/>
      <c r="S124" s="727"/>
      <c r="T124" s="728"/>
      <c r="U124" s="721"/>
      <c r="V124" s="721"/>
      <c r="W124" s="721"/>
      <c r="X124" s="721"/>
      <c r="Y124" s="721"/>
      <c r="Z124" s="721"/>
    </row>
    <row r="125" spans="1:26" ht="4.5" hidden="1" customHeight="1" thickBot="1">
      <c r="A125" s="772"/>
      <c r="B125" s="772"/>
      <c r="C125" s="772"/>
      <c r="D125" s="772"/>
      <c r="E125" s="772"/>
      <c r="F125" s="772"/>
      <c r="G125" s="779"/>
      <c r="H125" s="779"/>
      <c r="I125" s="779"/>
      <c r="J125" s="779"/>
      <c r="K125" s="773"/>
      <c r="L125" s="772"/>
      <c r="M125" s="721"/>
      <c r="N125" s="721"/>
      <c r="O125" s="721"/>
      <c r="P125" s="721"/>
      <c r="Q125" s="721"/>
      <c r="R125" s="721"/>
      <c r="S125" s="721"/>
      <c r="T125" s="721"/>
      <c r="U125" s="721"/>
      <c r="V125" s="721"/>
      <c r="W125" s="721"/>
      <c r="X125" s="721"/>
      <c r="Y125" s="721"/>
      <c r="Z125" s="721"/>
    </row>
    <row r="126" spans="1:26" ht="12.75" hidden="1" customHeight="1">
      <c r="A126" s="997" t="s">
        <v>1233</v>
      </c>
      <c r="B126" s="999" t="s">
        <v>2248</v>
      </c>
      <c r="C126" s="1001" t="s">
        <v>2234</v>
      </c>
      <c r="D126" s="746" t="s">
        <v>2204</v>
      </c>
      <c r="E126" s="747" t="str">
        <f>IF(COUNTIF(K129:K131,"&gt;0")&gt;=2,TRUNC(QUARTILE(K129:K131,2),2),"Dados Insuficientes")</f>
        <v>Dados Insuficientes</v>
      </c>
      <c r="F126" s="1002" t="s">
        <v>2205</v>
      </c>
      <c r="G126" s="1004" t="e">
        <f>TRUNC(SMALL(E126:E127,1),2)</f>
        <v>#NUM!</v>
      </c>
      <c r="H126" s="748" t="e">
        <f>TRUNC(R129*$G126,2)</f>
        <v>#NUM!</v>
      </c>
      <c r="I126" s="748" t="e">
        <f>IF(J129=0,G126-H126,TRUNC(S129*$G126,2))</f>
        <v>#NUM!</v>
      </c>
      <c r="J126" s="748" t="e">
        <f>G126-H126-I126</f>
        <v>#NUM!</v>
      </c>
      <c r="K126" s="1005">
        <f>L129</f>
        <v>0</v>
      </c>
      <c r="L126" s="749"/>
      <c r="M126" s="724"/>
      <c r="N126" s="724"/>
      <c r="O126" s="724"/>
      <c r="P126" s="724"/>
      <c r="Q126" s="724"/>
      <c r="R126" s="724"/>
      <c r="S126" s="724"/>
      <c r="T126" s="724"/>
      <c r="U126" s="721"/>
      <c r="V126" s="721"/>
      <c r="W126" s="721"/>
      <c r="X126" s="721"/>
      <c r="Y126" s="721"/>
      <c r="Z126" s="721"/>
    </row>
    <row r="127" spans="1:26" ht="15.75" hidden="1" customHeight="1" thickBot="1">
      <c r="A127" s="998"/>
      <c r="B127" s="1000"/>
      <c r="C127" s="1000"/>
      <c r="D127" s="750" t="s">
        <v>2206</v>
      </c>
      <c r="E127" s="751" t="str">
        <f>IF(COUNTIF(K129:K131,"&gt;0")&gt;=2,TRUNC(AVERAGE(K129:K131),2),"Dados Insuficientes")</f>
        <v>Dados Insuficientes</v>
      </c>
      <c r="F127" s="1003"/>
      <c r="G127" s="1003"/>
      <c r="H127" s="752" t="s">
        <v>52</v>
      </c>
      <c r="I127" s="752" t="s">
        <v>2207</v>
      </c>
      <c r="J127" s="752" t="s">
        <v>2208</v>
      </c>
      <c r="K127" s="1003"/>
      <c r="L127" s="753"/>
      <c r="M127" s="724"/>
      <c r="N127" s="725" t="e">
        <f>SUM(H126:J126)</f>
        <v>#NUM!</v>
      </c>
      <c r="O127" s="726"/>
      <c r="P127" s="726"/>
      <c r="Q127" s="726"/>
      <c r="R127" s="726"/>
      <c r="S127" s="726"/>
      <c r="T127" s="726"/>
      <c r="U127" s="724"/>
      <c r="V127" s="724"/>
      <c r="W127" s="724"/>
      <c r="X127" s="724"/>
      <c r="Y127" s="724"/>
      <c r="Z127" s="724"/>
    </row>
    <row r="128" spans="1:26" ht="12.75" hidden="1" customHeight="1">
      <c r="A128" s="754"/>
      <c r="B128" s="755"/>
      <c r="C128" s="756" t="s">
        <v>2209</v>
      </c>
      <c r="D128" s="756" t="s">
        <v>2210</v>
      </c>
      <c r="E128" s="756" t="s">
        <v>2211</v>
      </c>
      <c r="F128" s="756" t="s">
        <v>2212</v>
      </c>
      <c r="G128" s="756" t="s">
        <v>2213</v>
      </c>
      <c r="H128" s="756" t="s">
        <v>2214</v>
      </c>
      <c r="I128" s="756" t="s">
        <v>2215</v>
      </c>
      <c r="J128" s="756" t="s">
        <v>2216</v>
      </c>
      <c r="K128" s="757" t="s">
        <v>2217</v>
      </c>
      <c r="L128" s="758" t="s">
        <v>2218</v>
      </c>
      <c r="M128" s="727"/>
      <c r="N128" s="727"/>
      <c r="O128" s="727"/>
      <c r="P128" s="727"/>
      <c r="Q128" s="727"/>
      <c r="R128" s="727"/>
      <c r="S128" s="727"/>
      <c r="T128" s="727"/>
      <c r="U128" s="727"/>
      <c r="V128" s="727"/>
      <c r="W128" s="727"/>
      <c r="X128" s="727"/>
      <c r="Y128" s="727"/>
      <c r="Z128" s="727"/>
    </row>
    <row r="129" spans="1:26" ht="12.75" hidden="1" customHeight="1">
      <c r="A129" s="759" t="s">
        <v>2219</v>
      </c>
      <c r="B129" s="760"/>
      <c r="C129" s="761"/>
      <c r="D129" s="761"/>
      <c r="E129" s="761"/>
      <c r="F129" s="761"/>
      <c r="G129" s="762"/>
      <c r="H129" s="763"/>
      <c r="I129" s="763"/>
      <c r="J129" s="763"/>
      <c r="K129" s="764" t="str">
        <f t="shared" ref="K129:K130" si="34">IF(SUM(H129:J129)=0,"",SUM(H129:J129))</f>
        <v/>
      </c>
      <c r="L129" s="765"/>
      <c r="M129" s="721"/>
      <c r="N129" s="728" t="str">
        <f t="shared" ref="N129:P131" si="35">IFERROR(H129/$K129,"-")</f>
        <v>-</v>
      </c>
      <c r="O129" s="728" t="str">
        <f t="shared" si="35"/>
        <v>-</v>
      </c>
      <c r="P129" s="728" t="str">
        <f t="shared" si="35"/>
        <v>-</v>
      </c>
      <c r="Q129" s="729"/>
      <c r="R129" s="730" t="e">
        <f>IF($G126=$E127,AVERAGE(N129:N131),MEDIAN(N129:N131))</f>
        <v>#NUM!</v>
      </c>
      <c r="S129" s="730" t="e">
        <f>IF($G126=$E127,AVERAGE(O129:O131),IF(R130="mediana",VLOOKUP($R129,$N129:$O131,2,TRUE),0))</f>
        <v>#NUM!</v>
      </c>
      <c r="T129" s="730">
        <f>IF(J129=0,0,1-S129-R129)</f>
        <v>0</v>
      </c>
      <c r="U129" s="721"/>
      <c r="V129" s="721"/>
      <c r="W129" s="721"/>
      <c r="X129" s="721"/>
      <c r="Y129" s="721"/>
      <c r="Z129" s="721"/>
    </row>
    <row r="130" spans="1:26" ht="12.75" hidden="1" customHeight="1">
      <c r="A130" s="759" t="s">
        <v>2224</v>
      </c>
      <c r="B130" s="760"/>
      <c r="C130" s="761"/>
      <c r="D130" s="761"/>
      <c r="E130" s="761"/>
      <c r="F130" s="761"/>
      <c r="G130" s="762"/>
      <c r="H130" s="763"/>
      <c r="I130" s="763"/>
      <c r="J130" s="763"/>
      <c r="K130" s="764" t="str">
        <f t="shared" si="34"/>
        <v/>
      </c>
      <c r="L130" s="733">
        <f>L129</f>
        <v>0</v>
      </c>
      <c r="M130" s="721"/>
      <c r="N130" s="728" t="str">
        <f t="shared" si="35"/>
        <v>-</v>
      </c>
      <c r="O130" s="728" t="str">
        <f t="shared" si="35"/>
        <v>-</v>
      </c>
      <c r="P130" s="728" t="str">
        <f t="shared" si="35"/>
        <v>-</v>
      </c>
      <c r="Q130" s="729"/>
      <c r="R130" s="727" t="e">
        <f>IF($G126=$E127,"média","mediana")</f>
        <v>#NUM!</v>
      </c>
      <c r="S130" s="727"/>
      <c r="T130" s="727"/>
      <c r="U130" s="721"/>
      <c r="V130" s="721"/>
      <c r="W130" s="721"/>
      <c r="X130" s="721"/>
      <c r="Y130" s="721"/>
      <c r="Z130" s="721"/>
    </row>
    <row r="131" spans="1:26" ht="12.75" hidden="1" customHeight="1">
      <c r="A131" s="766" t="s">
        <v>2229</v>
      </c>
      <c r="B131" s="767"/>
      <c r="C131" s="768"/>
      <c r="D131" s="768"/>
      <c r="E131" s="768"/>
      <c r="F131" s="768"/>
      <c r="G131" s="769"/>
      <c r="H131" s="770"/>
      <c r="I131" s="770"/>
      <c r="J131" s="770"/>
      <c r="K131" s="771" t="str">
        <f>IF(SUM(H131:J131)=0,"",SUM(H131:J131))</f>
        <v/>
      </c>
      <c r="L131" s="734">
        <f>L129</f>
        <v>0</v>
      </c>
      <c r="M131" s="721"/>
      <c r="N131" s="728" t="str">
        <f t="shared" si="35"/>
        <v>-</v>
      </c>
      <c r="O131" s="728" t="str">
        <f t="shared" si="35"/>
        <v>-</v>
      </c>
      <c r="P131" s="728" t="str">
        <f t="shared" si="35"/>
        <v>-</v>
      </c>
      <c r="Q131" s="729"/>
      <c r="R131" s="727"/>
      <c r="S131" s="727"/>
      <c r="T131" s="728"/>
      <c r="U131" s="721"/>
      <c r="V131" s="721"/>
      <c r="W131" s="721"/>
      <c r="X131" s="721"/>
      <c r="Y131" s="721"/>
      <c r="Z131" s="721"/>
    </row>
    <row r="132" spans="1:26" ht="4.5" hidden="1" customHeight="1" thickBot="1">
      <c r="A132" s="772"/>
      <c r="B132" s="772"/>
      <c r="C132" s="772"/>
      <c r="D132" s="772"/>
      <c r="E132" s="772"/>
      <c r="F132" s="772"/>
      <c r="G132" s="772"/>
      <c r="H132" s="772"/>
      <c r="I132" s="772"/>
      <c r="J132" s="772"/>
      <c r="K132" s="773"/>
      <c r="L132" s="772"/>
      <c r="M132" s="721"/>
      <c r="N132" s="721"/>
      <c r="O132" s="721"/>
      <c r="P132" s="721"/>
      <c r="Q132" s="721"/>
      <c r="R132" s="721"/>
      <c r="S132" s="721"/>
      <c r="T132" s="721"/>
      <c r="U132" s="721"/>
      <c r="V132" s="721"/>
      <c r="W132" s="721"/>
      <c r="X132" s="721"/>
      <c r="Y132" s="721"/>
      <c r="Z132" s="721"/>
    </row>
    <row r="133" spans="1:26" ht="12.75" hidden="1" customHeight="1">
      <c r="A133" s="997" t="s">
        <v>1233</v>
      </c>
      <c r="B133" s="999" t="s">
        <v>2249</v>
      </c>
      <c r="C133" s="1001" t="s">
        <v>2234</v>
      </c>
      <c r="D133" s="746" t="s">
        <v>2204</v>
      </c>
      <c r="E133" s="747" t="str">
        <f>IF(COUNTIF(K136:K138,"&gt;0")&gt;=2,TRUNC(QUARTILE(K136:K138,2),2),"Dados Insuficientes")</f>
        <v>Dados Insuficientes</v>
      </c>
      <c r="F133" s="1002" t="s">
        <v>2205</v>
      </c>
      <c r="G133" s="1004" t="e">
        <f>TRUNC(SMALL(E133:E134,1),2)</f>
        <v>#NUM!</v>
      </c>
      <c r="H133" s="748" t="e">
        <f>TRUNC(R136*$G133,2)</f>
        <v>#NUM!</v>
      </c>
      <c r="I133" s="748" t="e">
        <f>IF(J136=0,G133-H133,TRUNC(S136*$G133,2))</f>
        <v>#NUM!</v>
      </c>
      <c r="J133" s="748" t="e">
        <f>G133-H133-I133</f>
        <v>#NUM!</v>
      </c>
      <c r="K133" s="1005">
        <f>L136</f>
        <v>0</v>
      </c>
      <c r="L133" s="749"/>
      <c r="M133" s="724"/>
      <c r="N133" s="724"/>
      <c r="O133" s="724"/>
      <c r="P133" s="724"/>
      <c r="Q133" s="724"/>
      <c r="R133" s="724"/>
      <c r="S133" s="724"/>
      <c r="T133" s="724"/>
      <c r="U133" s="723"/>
      <c r="V133" s="723"/>
      <c r="W133" s="723"/>
      <c r="X133" s="723"/>
      <c r="Y133" s="723"/>
      <c r="Z133" s="723"/>
    </row>
    <row r="134" spans="1:26" ht="15.75" hidden="1" customHeight="1" thickBot="1">
      <c r="A134" s="998"/>
      <c r="B134" s="1000"/>
      <c r="C134" s="1000"/>
      <c r="D134" s="750" t="s">
        <v>2206</v>
      </c>
      <c r="E134" s="751" t="str">
        <f>IF(COUNTIF(K136:K138,"&gt;0")&gt;=2,TRUNC(AVERAGE(K136:K138),2),"Dados Insuficientes")</f>
        <v>Dados Insuficientes</v>
      </c>
      <c r="F134" s="1003"/>
      <c r="G134" s="1003"/>
      <c r="H134" s="752" t="s">
        <v>52</v>
      </c>
      <c r="I134" s="752" t="s">
        <v>2207</v>
      </c>
      <c r="J134" s="752" t="s">
        <v>2208</v>
      </c>
      <c r="K134" s="1003"/>
      <c r="L134" s="753"/>
      <c r="M134" s="724"/>
      <c r="N134" s="725" t="e">
        <f>SUM(H133:J133)</f>
        <v>#NUM!</v>
      </c>
      <c r="O134" s="726"/>
      <c r="P134" s="726"/>
      <c r="Q134" s="726"/>
      <c r="R134" s="726"/>
      <c r="S134" s="726"/>
      <c r="T134" s="726"/>
      <c r="U134" s="724"/>
      <c r="V134" s="724"/>
      <c r="W134" s="724"/>
      <c r="X134" s="724"/>
      <c r="Y134" s="724"/>
      <c r="Z134" s="724"/>
    </row>
    <row r="135" spans="1:26" ht="12.75" hidden="1" customHeight="1">
      <c r="A135" s="754"/>
      <c r="B135" s="755"/>
      <c r="C135" s="756" t="s">
        <v>2209</v>
      </c>
      <c r="D135" s="756" t="s">
        <v>2210</v>
      </c>
      <c r="E135" s="756" t="s">
        <v>2211</v>
      </c>
      <c r="F135" s="756" t="s">
        <v>2212</v>
      </c>
      <c r="G135" s="756" t="s">
        <v>2213</v>
      </c>
      <c r="H135" s="756" t="s">
        <v>2214</v>
      </c>
      <c r="I135" s="756" t="s">
        <v>2215</v>
      </c>
      <c r="J135" s="756" t="s">
        <v>2216</v>
      </c>
      <c r="K135" s="757" t="s">
        <v>2217</v>
      </c>
      <c r="L135" s="758" t="s">
        <v>2218</v>
      </c>
      <c r="M135" s="727"/>
      <c r="N135" s="727"/>
      <c r="O135" s="727"/>
      <c r="P135" s="727"/>
      <c r="Q135" s="727"/>
      <c r="R135" s="727"/>
      <c r="S135" s="727"/>
      <c r="T135" s="727"/>
      <c r="U135" s="727"/>
      <c r="V135" s="727"/>
      <c r="W135" s="727"/>
      <c r="X135" s="727"/>
      <c r="Y135" s="727"/>
      <c r="Z135" s="727"/>
    </row>
    <row r="136" spans="1:26" ht="12.75" hidden="1" customHeight="1">
      <c r="A136" s="759" t="s">
        <v>2219</v>
      </c>
      <c r="B136" s="760"/>
      <c r="C136" s="761"/>
      <c r="D136" s="777"/>
      <c r="E136" s="761"/>
      <c r="F136" s="761"/>
      <c r="G136" s="762"/>
      <c r="H136" s="763"/>
      <c r="I136" s="763"/>
      <c r="J136" s="763"/>
      <c r="K136" s="764" t="str">
        <f t="shared" ref="K136:K137" si="36">IF(SUM(H136:J136)=0,"",SUM(H136:J136))</f>
        <v/>
      </c>
      <c r="L136" s="765"/>
      <c r="M136" s="721"/>
      <c r="N136" s="728" t="str">
        <f t="shared" ref="N136:P138" si="37">IFERROR(H136/$K136,"-")</f>
        <v>-</v>
      </c>
      <c r="O136" s="728" t="str">
        <f t="shared" si="37"/>
        <v>-</v>
      </c>
      <c r="P136" s="728" t="str">
        <f t="shared" si="37"/>
        <v>-</v>
      </c>
      <c r="Q136" s="729"/>
      <c r="R136" s="730" t="e">
        <f>IF($G133=$E134,AVERAGE(N136:N138),MEDIAN(N136:N138))</f>
        <v>#NUM!</v>
      </c>
      <c r="S136" s="730" t="e">
        <f>IF($G133=$E134,AVERAGE(O136:O138),IF(R137="mediana",VLOOKUP($R136,$N136:$O138,2,TRUE),0))</f>
        <v>#NUM!</v>
      </c>
      <c r="T136" s="730">
        <f>IF(J136=0,0,1-S136-R136)</f>
        <v>0</v>
      </c>
      <c r="U136" s="721"/>
      <c r="V136" s="721"/>
      <c r="W136" s="721"/>
      <c r="X136" s="721"/>
      <c r="Y136" s="721"/>
      <c r="Z136" s="721"/>
    </row>
    <row r="137" spans="1:26" ht="12.75" hidden="1" customHeight="1">
      <c r="A137" s="759" t="s">
        <v>2224</v>
      </c>
      <c r="B137" s="760"/>
      <c r="C137" s="761"/>
      <c r="D137" s="761"/>
      <c r="E137" s="761"/>
      <c r="F137" s="761"/>
      <c r="G137" s="762"/>
      <c r="H137" s="763"/>
      <c r="I137" s="763"/>
      <c r="J137" s="763"/>
      <c r="K137" s="764" t="str">
        <f t="shared" si="36"/>
        <v/>
      </c>
      <c r="L137" s="733">
        <f>L136</f>
        <v>0</v>
      </c>
      <c r="M137" s="721"/>
      <c r="N137" s="728" t="str">
        <f t="shared" si="37"/>
        <v>-</v>
      </c>
      <c r="O137" s="728" t="str">
        <f t="shared" si="37"/>
        <v>-</v>
      </c>
      <c r="P137" s="728" t="str">
        <f t="shared" si="37"/>
        <v>-</v>
      </c>
      <c r="Q137" s="729"/>
      <c r="R137" s="727" t="e">
        <f>IF($G133=$E134,"média","mediana")</f>
        <v>#NUM!</v>
      </c>
      <c r="S137" s="727"/>
      <c r="T137" s="727"/>
      <c r="U137" s="721"/>
      <c r="V137" s="721"/>
      <c r="W137" s="721"/>
      <c r="X137" s="721"/>
      <c r="Y137" s="721"/>
      <c r="Z137" s="721"/>
    </row>
    <row r="138" spans="1:26" ht="12.75" hidden="1" customHeight="1">
      <c r="A138" s="766" t="s">
        <v>2229</v>
      </c>
      <c r="B138" s="767"/>
      <c r="C138" s="768"/>
      <c r="D138" s="768"/>
      <c r="E138" s="768"/>
      <c r="F138" s="768"/>
      <c r="G138" s="769"/>
      <c r="H138" s="770"/>
      <c r="I138" s="770"/>
      <c r="J138" s="770"/>
      <c r="K138" s="771" t="str">
        <f>IF(SUM(H138:J138)=0,"",SUM(H138:J138))</f>
        <v/>
      </c>
      <c r="L138" s="734">
        <f>L136</f>
        <v>0</v>
      </c>
      <c r="M138" s="721"/>
      <c r="N138" s="728" t="str">
        <f t="shared" si="37"/>
        <v>-</v>
      </c>
      <c r="O138" s="728" t="str">
        <f t="shared" si="37"/>
        <v>-</v>
      </c>
      <c r="P138" s="728" t="str">
        <f t="shared" si="37"/>
        <v>-</v>
      </c>
      <c r="Q138" s="729"/>
      <c r="R138" s="727"/>
      <c r="S138" s="727"/>
      <c r="T138" s="728"/>
      <c r="U138" s="721"/>
      <c r="V138" s="721"/>
      <c r="W138" s="721"/>
      <c r="X138" s="721"/>
      <c r="Y138" s="721"/>
      <c r="Z138" s="721"/>
    </row>
    <row r="139" spans="1:26" ht="4.5" hidden="1" customHeight="1" thickBot="1">
      <c r="A139" s="772"/>
      <c r="B139" s="772"/>
      <c r="C139" s="772"/>
      <c r="D139" s="772"/>
      <c r="E139" s="772"/>
      <c r="F139" s="772"/>
      <c r="G139" s="772"/>
      <c r="H139" s="772"/>
      <c r="I139" s="772"/>
      <c r="J139" s="772"/>
      <c r="K139" s="773"/>
      <c r="L139" s="772"/>
      <c r="M139" s="721"/>
      <c r="N139" s="721"/>
      <c r="O139" s="721"/>
      <c r="P139" s="721"/>
      <c r="Q139" s="721"/>
      <c r="R139" s="721"/>
      <c r="S139" s="721"/>
      <c r="T139" s="721"/>
      <c r="U139" s="721"/>
      <c r="V139" s="721"/>
      <c r="W139" s="721"/>
      <c r="X139" s="721"/>
      <c r="Y139" s="721"/>
      <c r="Z139" s="721"/>
    </row>
    <row r="140" spans="1:26" ht="12.75" hidden="1" customHeight="1">
      <c r="A140" s="997" t="s">
        <v>1233</v>
      </c>
      <c r="B140" s="999" t="s">
        <v>2250</v>
      </c>
      <c r="C140" s="1001" t="s">
        <v>2234</v>
      </c>
      <c r="D140" s="746" t="s">
        <v>2204</v>
      </c>
      <c r="E140" s="747" t="str">
        <f>IF(COUNTIF(K143:K145,"&gt;0")&gt;=2,TRUNC(QUARTILE(K143:K145,2),2),"Dados Insuficientes")</f>
        <v>Dados Insuficientes</v>
      </c>
      <c r="F140" s="1002" t="s">
        <v>2205</v>
      </c>
      <c r="G140" s="1004" t="e">
        <f>TRUNC(SMALL(E140:E141,1),2)</f>
        <v>#NUM!</v>
      </c>
      <c r="H140" s="748" t="e">
        <f>TRUNC(R143*$G140,2)</f>
        <v>#NUM!</v>
      </c>
      <c r="I140" s="748" t="e">
        <f>IF(J143=0,G140-H140,TRUNC(S143*$G140,2))</f>
        <v>#NUM!</v>
      </c>
      <c r="J140" s="748" t="e">
        <f>G140-H140-I140</f>
        <v>#NUM!</v>
      </c>
      <c r="K140" s="1005">
        <f>L143</f>
        <v>0</v>
      </c>
      <c r="L140" s="749"/>
      <c r="M140" s="724"/>
      <c r="N140" s="724"/>
      <c r="O140" s="724"/>
      <c r="P140" s="724"/>
      <c r="Q140" s="724"/>
      <c r="R140" s="724"/>
      <c r="S140" s="724"/>
      <c r="T140" s="724"/>
      <c r="U140" s="721"/>
      <c r="V140" s="721"/>
      <c r="W140" s="721"/>
      <c r="X140" s="721"/>
      <c r="Y140" s="721"/>
      <c r="Z140" s="721"/>
    </row>
    <row r="141" spans="1:26" ht="15.75" hidden="1" customHeight="1" thickBot="1">
      <c r="A141" s="998"/>
      <c r="B141" s="1000"/>
      <c r="C141" s="1000"/>
      <c r="D141" s="750" t="s">
        <v>2206</v>
      </c>
      <c r="E141" s="751" t="str">
        <f>IF(COUNTIF(K143:K145,"&gt;0")&gt;=2,TRUNC(AVERAGE(K143:K145),2),"Dados Insuficientes")</f>
        <v>Dados Insuficientes</v>
      </c>
      <c r="F141" s="1003"/>
      <c r="G141" s="1003"/>
      <c r="H141" s="752" t="s">
        <v>52</v>
      </c>
      <c r="I141" s="752" t="s">
        <v>2207</v>
      </c>
      <c r="J141" s="752" t="s">
        <v>2208</v>
      </c>
      <c r="K141" s="1003"/>
      <c r="L141" s="753"/>
      <c r="M141" s="724"/>
      <c r="N141" s="725" t="e">
        <f>SUM(H140:J140)</f>
        <v>#NUM!</v>
      </c>
      <c r="O141" s="726"/>
      <c r="P141" s="726"/>
      <c r="Q141" s="726"/>
      <c r="R141" s="726"/>
      <c r="S141" s="726"/>
      <c r="T141" s="726"/>
      <c r="U141" s="724"/>
      <c r="V141" s="724"/>
      <c r="W141" s="724"/>
      <c r="X141" s="724"/>
      <c r="Y141" s="724"/>
      <c r="Z141" s="724"/>
    </row>
    <row r="142" spans="1:26" ht="12.75" hidden="1" customHeight="1">
      <c r="A142" s="754"/>
      <c r="B142" s="755"/>
      <c r="C142" s="756" t="s">
        <v>2209</v>
      </c>
      <c r="D142" s="756" t="s">
        <v>2210</v>
      </c>
      <c r="E142" s="756" t="s">
        <v>2211</v>
      </c>
      <c r="F142" s="756" t="s">
        <v>2212</v>
      </c>
      <c r="G142" s="756" t="s">
        <v>2213</v>
      </c>
      <c r="H142" s="756" t="s">
        <v>2214</v>
      </c>
      <c r="I142" s="756" t="s">
        <v>2215</v>
      </c>
      <c r="J142" s="756" t="s">
        <v>2216</v>
      </c>
      <c r="K142" s="757" t="s">
        <v>2217</v>
      </c>
      <c r="L142" s="758" t="s">
        <v>2218</v>
      </c>
      <c r="M142" s="727"/>
      <c r="N142" s="727"/>
      <c r="O142" s="727"/>
      <c r="P142" s="727"/>
      <c r="Q142" s="727"/>
      <c r="R142" s="727"/>
      <c r="S142" s="727"/>
      <c r="T142" s="727"/>
      <c r="U142" s="727"/>
      <c r="V142" s="727"/>
      <c r="W142" s="727"/>
      <c r="X142" s="727"/>
      <c r="Y142" s="727"/>
      <c r="Z142" s="727"/>
    </row>
    <row r="143" spans="1:26" ht="12.75" hidden="1" customHeight="1">
      <c r="A143" s="759" t="s">
        <v>2219</v>
      </c>
      <c r="B143" s="760"/>
      <c r="C143" s="777"/>
      <c r="D143" s="777"/>
      <c r="E143" s="761"/>
      <c r="F143" s="761"/>
      <c r="G143" s="762"/>
      <c r="H143" s="763"/>
      <c r="I143" s="763"/>
      <c r="J143" s="763"/>
      <c r="K143" s="764" t="str">
        <f t="shared" ref="K143:K144" si="38">IF(SUM(H143:J143)=0,"",SUM(H143:J143))</f>
        <v/>
      </c>
      <c r="L143" s="765"/>
      <c r="M143" s="721"/>
      <c r="N143" s="728" t="str">
        <f t="shared" ref="N143:P145" si="39">IFERROR(H143/$K143,"-")</f>
        <v>-</v>
      </c>
      <c r="O143" s="728" t="str">
        <f t="shared" si="39"/>
        <v>-</v>
      </c>
      <c r="P143" s="728" t="str">
        <f t="shared" si="39"/>
        <v>-</v>
      </c>
      <c r="Q143" s="729"/>
      <c r="R143" s="730" t="e">
        <f>IF($G140=$E141,AVERAGE(N143:N145),MEDIAN(N143:N145))</f>
        <v>#NUM!</v>
      </c>
      <c r="S143" s="730" t="e">
        <f>IF($G140=$E141,AVERAGE(O143:O145),IF(R144="mediana",VLOOKUP($R143,$N143:$O145,2,TRUE),0))</f>
        <v>#NUM!</v>
      </c>
      <c r="T143" s="730">
        <f>IF(J143=0,0,1-S143-R143)</f>
        <v>0</v>
      </c>
      <c r="U143" s="721"/>
      <c r="V143" s="721"/>
      <c r="W143" s="721"/>
      <c r="X143" s="721"/>
      <c r="Y143" s="721"/>
      <c r="Z143" s="721"/>
    </row>
    <row r="144" spans="1:26" ht="12.75" hidden="1" customHeight="1">
      <c r="A144" s="759" t="s">
        <v>2224</v>
      </c>
      <c r="B144" s="760"/>
      <c r="C144" s="777"/>
      <c r="D144" s="777"/>
      <c r="E144" s="761"/>
      <c r="F144" s="761"/>
      <c r="G144" s="762"/>
      <c r="H144" s="763"/>
      <c r="I144" s="763"/>
      <c r="J144" s="763"/>
      <c r="K144" s="764" t="str">
        <f t="shared" si="38"/>
        <v/>
      </c>
      <c r="L144" s="733">
        <f>L143</f>
        <v>0</v>
      </c>
      <c r="M144" s="721"/>
      <c r="N144" s="728" t="str">
        <f t="shared" si="39"/>
        <v>-</v>
      </c>
      <c r="O144" s="728" t="str">
        <f t="shared" si="39"/>
        <v>-</v>
      </c>
      <c r="P144" s="728" t="str">
        <f t="shared" si="39"/>
        <v>-</v>
      </c>
      <c r="Q144" s="729"/>
      <c r="R144" s="727" t="e">
        <f>IF($G140=$E141,"média","mediana")</f>
        <v>#NUM!</v>
      </c>
      <c r="S144" s="727"/>
      <c r="T144" s="727"/>
      <c r="U144" s="721"/>
      <c r="V144" s="721"/>
      <c r="W144" s="721"/>
      <c r="X144" s="721"/>
      <c r="Y144" s="721"/>
      <c r="Z144" s="721"/>
    </row>
    <row r="145" spans="1:26" ht="12.75" hidden="1" customHeight="1">
      <c r="A145" s="766" t="s">
        <v>2229</v>
      </c>
      <c r="B145" s="767"/>
      <c r="C145" s="778"/>
      <c r="D145" s="778"/>
      <c r="E145" s="768"/>
      <c r="F145" s="768"/>
      <c r="G145" s="769"/>
      <c r="H145" s="770"/>
      <c r="I145" s="770"/>
      <c r="J145" s="770"/>
      <c r="K145" s="771" t="str">
        <f>IF(SUM(H145:J145)=0,"",SUM(H145:J145))</f>
        <v/>
      </c>
      <c r="L145" s="734">
        <f>L143</f>
        <v>0</v>
      </c>
      <c r="M145" s="721"/>
      <c r="N145" s="728" t="str">
        <f t="shared" si="39"/>
        <v>-</v>
      </c>
      <c r="O145" s="728" t="str">
        <f t="shared" si="39"/>
        <v>-</v>
      </c>
      <c r="P145" s="728" t="str">
        <f t="shared" si="39"/>
        <v>-</v>
      </c>
      <c r="Q145" s="729"/>
      <c r="R145" s="727"/>
      <c r="S145" s="727"/>
      <c r="T145" s="728"/>
      <c r="U145" s="721"/>
      <c r="V145" s="721"/>
      <c r="W145" s="721"/>
      <c r="X145" s="721"/>
      <c r="Y145" s="721"/>
      <c r="Z145" s="721"/>
    </row>
    <row r="146" spans="1:26" ht="4.5" hidden="1" customHeight="1" thickBot="1">
      <c r="A146" s="772"/>
      <c r="B146" s="772"/>
      <c r="C146" s="772"/>
      <c r="D146" s="772"/>
      <c r="E146" s="772"/>
      <c r="F146" s="772"/>
      <c r="G146" s="779"/>
      <c r="H146" s="779"/>
      <c r="I146" s="779"/>
      <c r="J146" s="779"/>
      <c r="K146" s="773"/>
      <c r="L146" s="772"/>
      <c r="M146" s="721"/>
      <c r="N146" s="721"/>
      <c r="O146" s="721"/>
      <c r="P146" s="721"/>
      <c r="Q146" s="721"/>
      <c r="R146" s="721"/>
      <c r="S146" s="721"/>
      <c r="T146" s="721"/>
      <c r="U146" s="721"/>
      <c r="V146" s="721"/>
      <c r="W146" s="721"/>
      <c r="X146" s="721"/>
      <c r="Y146" s="721"/>
      <c r="Z146" s="721"/>
    </row>
    <row r="147" spans="1:26" ht="12.75" hidden="1" customHeight="1">
      <c r="A147" s="997" t="s">
        <v>1233</v>
      </c>
      <c r="B147" s="999" t="s">
        <v>2251</v>
      </c>
      <c r="C147" s="1001" t="s">
        <v>2234</v>
      </c>
      <c r="D147" s="746" t="s">
        <v>2204</v>
      </c>
      <c r="E147" s="747" t="str">
        <f>IF(COUNTIF(K150:K152,"&gt;0")&gt;=2,TRUNC(QUARTILE(K150:K152,2),2),"Dados Insuficientes")</f>
        <v>Dados Insuficientes</v>
      </c>
      <c r="F147" s="1002" t="s">
        <v>2205</v>
      </c>
      <c r="G147" s="1004" t="e">
        <f>TRUNC(SMALL(E147:E148,1),2)</f>
        <v>#NUM!</v>
      </c>
      <c r="H147" s="748" t="e">
        <f>TRUNC(R150*$G147,2)</f>
        <v>#NUM!</v>
      </c>
      <c r="I147" s="748" t="e">
        <f>IF(J150=0,G147-H147,TRUNC(S150*$G147,2))</f>
        <v>#NUM!</v>
      </c>
      <c r="J147" s="748" t="e">
        <f>G147-H147-I147</f>
        <v>#NUM!</v>
      </c>
      <c r="K147" s="1005">
        <f>L150</f>
        <v>0</v>
      </c>
      <c r="L147" s="749"/>
      <c r="M147" s="724"/>
      <c r="N147" s="724"/>
      <c r="O147" s="724"/>
      <c r="P147" s="724"/>
      <c r="Q147" s="724"/>
      <c r="R147" s="724"/>
      <c r="S147" s="724"/>
      <c r="T147" s="724"/>
      <c r="U147" s="723"/>
      <c r="V147" s="723"/>
      <c r="W147" s="723"/>
      <c r="X147" s="723"/>
      <c r="Y147" s="723"/>
      <c r="Z147" s="723"/>
    </row>
    <row r="148" spans="1:26" ht="15.75" hidden="1" customHeight="1" thickBot="1">
      <c r="A148" s="998"/>
      <c r="B148" s="1000"/>
      <c r="C148" s="1000"/>
      <c r="D148" s="750" t="s">
        <v>2206</v>
      </c>
      <c r="E148" s="751" t="str">
        <f>IF(COUNTIF(K150:K152,"&gt;0")&gt;=2,TRUNC(AVERAGE(K150:K152),2),"Dados Insuficientes")</f>
        <v>Dados Insuficientes</v>
      </c>
      <c r="F148" s="1003"/>
      <c r="G148" s="1003"/>
      <c r="H148" s="752" t="s">
        <v>52</v>
      </c>
      <c r="I148" s="752" t="s">
        <v>2207</v>
      </c>
      <c r="J148" s="752" t="s">
        <v>2208</v>
      </c>
      <c r="K148" s="1003"/>
      <c r="L148" s="753"/>
      <c r="M148" s="724"/>
      <c r="N148" s="725" t="e">
        <f>SUM(H147:J147)</f>
        <v>#NUM!</v>
      </c>
      <c r="O148" s="726"/>
      <c r="P148" s="726"/>
      <c r="Q148" s="726"/>
      <c r="R148" s="726"/>
      <c r="S148" s="726"/>
      <c r="T148" s="726"/>
      <c r="U148" s="724"/>
      <c r="V148" s="724"/>
      <c r="W148" s="724"/>
      <c r="X148" s="724"/>
      <c r="Y148" s="724"/>
      <c r="Z148" s="724"/>
    </row>
    <row r="149" spans="1:26" ht="12.75" hidden="1" customHeight="1">
      <c r="A149" s="754"/>
      <c r="B149" s="755"/>
      <c r="C149" s="756" t="s">
        <v>2209</v>
      </c>
      <c r="D149" s="756" t="s">
        <v>2210</v>
      </c>
      <c r="E149" s="756" t="s">
        <v>2211</v>
      </c>
      <c r="F149" s="756" t="s">
        <v>2212</v>
      </c>
      <c r="G149" s="756" t="s">
        <v>2213</v>
      </c>
      <c r="H149" s="756" t="s">
        <v>2214</v>
      </c>
      <c r="I149" s="756" t="s">
        <v>2215</v>
      </c>
      <c r="J149" s="756" t="s">
        <v>2216</v>
      </c>
      <c r="K149" s="757" t="s">
        <v>2217</v>
      </c>
      <c r="L149" s="758" t="s">
        <v>2218</v>
      </c>
      <c r="M149" s="727"/>
      <c r="N149" s="727"/>
      <c r="O149" s="727"/>
      <c r="P149" s="727"/>
      <c r="Q149" s="727"/>
      <c r="R149" s="727"/>
      <c r="S149" s="727"/>
      <c r="T149" s="727"/>
      <c r="U149" s="727"/>
      <c r="V149" s="727"/>
      <c r="W149" s="727"/>
      <c r="X149" s="727"/>
      <c r="Y149" s="727"/>
      <c r="Z149" s="727"/>
    </row>
    <row r="150" spans="1:26" ht="12.75" hidden="1" customHeight="1">
      <c r="A150" s="759" t="s">
        <v>2219</v>
      </c>
      <c r="B150" s="760"/>
      <c r="C150" s="761"/>
      <c r="D150" s="777"/>
      <c r="E150" s="761"/>
      <c r="F150" s="761"/>
      <c r="G150" s="762"/>
      <c r="H150" s="763"/>
      <c r="I150" s="763"/>
      <c r="J150" s="763"/>
      <c r="K150" s="764" t="str">
        <f t="shared" ref="K150:K151" si="40">IF(SUM(H150:J150)=0,"",SUM(H150:J150))</f>
        <v/>
      </c>
      <c r="L150" s="765"/>
      <c r="M150" s="721"/>
      <c r="N150" s="728" t="str">
        <f t="shared" ref="N150:P152" si="41">IFERROR(H150/$K150,"-")</f>
        <v>-</v>
      </c>
      <c r="O150" s="728" t="str">
        <f t="shared" si="41"/>
        <v>-</v>
      </c>
      <c r="P150" s="728" t="str">
        <f t="shared" si="41"/>
        <v>-</v>
      </c>
      <c r="Q150" s="729"/>
      <c r="R150" s="730" t="e">
        <f>IF($G147=$E148,AVERAGE(N150:N152),MEDIAN(N150:N152))</f>
        <v>#NUM!</v>
      </c>
      <c r="S150" s="730" t="e">
        <f>IF($G147=$E148,AVERAGE(O150:O152),IF(R151="mediana",VLOOKUP($R150,$N150:$O152,2,TRUE),0))</f>
        <v>#NUM!</v>
      </c>
      <c r="T150" s="730">
        <f>IF(J150=0,0,1-S150-R150)</f>
        <v>0</v>
      </c>
      <c r="U150" s="721"/>
      <c r="V150" s="721"/>
      <c r="W150" s="721"/>
      <c r="X150" s="721"/>
      <c r="Y150" s="721"/>
      <c r="Z150" s="721"/>
    </row>
    <row r="151" spans="1:26" ht="12.75" hidden="1" customHeight="1">
      <c r="A151" s="759" t="s">
        <v>2224</v>
      </c>
      <c r="B151" s="760"/>
      <c r="C151" s="761"/>
      <c r="D151" s="761"/>
      <c r="E151" s="761"/>
      <c r="F151" s="761"/>
      <c r="G151" s="762"/>
      <c r="H151" s="763"/>
      <c r="I151" s="763"/>
      <c r="J151" s="763"/>
      <c r="K151" s="764" t="str">
        <f t="shared" si="40"/>
        <v/>
      </c>
      <c r="L151" s="733">
        <f>L150</f>
        <v>0</v>
      </c>
      <c r="M151" s="721"/>
      <c r="N151" s="728" t="str">
        <f t="shared" si="41"/>
        <v>-</v>
      </c>
      <c r="O151" s="728" t="str">
        <f t="shared" si="41"/>
        <v>-</v>
      </c>
      <c r="P151" s="728" t="str">
        <f t="shared" si="41"/>
        <v>-</v>
      </c>
      <c r="Q151" s="729"/>
      <c r="R151" s="727" t="e">
        <f>IF($G147=$E148,"média","mediana")</f>
        <v>#NUM!</v>
      </c>
      <c r="S151" s="727"/>
      <c r="T151" s="727"/>
      <c r="U151" s="721"/>
      <c r="V151" s="721"/>
      <c r="W151" s="721"/>
      <c r="X151" s="721"/>
      <c r="Y151" s="721"/>
      <c r="Z151" s="721"/>
    </row>
    <row r="152" spans="1:26" ht="12.75" hidden="1" customHeight="1">
      <c r="A152" s="766" t="s">
        <v>2229</v>
      </c>
      <c r="B152" s="767"/>
      <c r="C152" s="768"/>
      <c r="D152" s="768"/>
      <c r="E152" s="768"/>
      <c r="F152" s="768"/>
      <c r="G152" s="769"/>
      <c r="H152" s="770"/>
      <c r="I152" s="770"/>
      <c r="J152" s="770"/>
      <c r="K152" s="771" t="str">
        <f>IF(SUM(H152:J152)=0,"",SUM(H152:J152))</f>
        <v/>
      </c>
      <c r="L152" s="734">
        <f>L150</f>
        <v>0</v>
      </c>
      <c r="M152" s="721"/>
      <c r="N152" s="728" t="str">
        <f t="shared" si="41"/>
        <v>-</v>
      </c>
      <c r="O152" s="728" t="str">
        <f t="shared" si="41"/>
        <v>-</v>
      </c>
      <c r="P152" s="728" t="str">
        <f t="shared" si="41"/>
        <v>-</v>
      </c>
      <c r="Q152" s="729"/>
      <c r="R152" s="727"/>
      <c r="S152" s="727"/>
      <c r="T152" s="728"/>
      <c r="U152" s="721"/>
      <c r="V152" s="721"/>
      <c r="W152" s="721"/>
      <c r="X152" s="721"/>
      <c r="Y152" s="721"/>
      <c r="Z152" s="721"/>
    </row>
    <row r="153" spans="1:26" ht="4.5" hidden="1" customHeight="1" thickBot="1">
      <c r="A153" s="772"/>
      <c r="B153" s="772"/>
      <c r="C153" s="772"/>
      <c r="D153" s="772"/>
      <c r="E153" s="772"/>
      <c r="F153" s="772"/>
      <c r="G153" s="772"/>
      <c r="H153" s="772"/>
      <c r="I153" s="772"/>
      <c r="J153" s="772"/>
      <c r="K153" s="773"/>
      <c r="L153" s="772"/>
      <c r="M153" s="721"/>
      <c r="N153" s="721"/>
      <c r="O153" s="721"/>
      <c r="P153" s="721"/>
      <c r="Q153" s="721"/>
      <c r="R153" s="721"/>
      <c r="S153" s="721"/>
      <c r="T153" s="721"/>
      <c r="U153" s="721"/>
      <c r="V153" s="721"/>
      <c r="W153" s="721"/>
      <c r="X153" s="721"/>
      <c r="Y153" s="721"/>
      <c r="Z153" s="721"/>
    </row>
    <row r="154" spans="1:26" ht="12.75" hidden="1" customHeight="1">
      <c r="A154" s="997" t="s">
        <v>1233</v>
      </c>
      <c r="B154" s="999" t="s">
        <v>2252</v>
      </c>
      <c r="C154" s="1001" t="s">
        <v>2234</v>
      </c>
      <c r="D154" s="746" t="s">
        <v>2204</v>
      </c>
      <c r="E154" s="747" t="str">
        <f>IF(COUNTIF(K157:K159,"&gt;0")&gt;=2,TRUNC(QUARTILE(K157:K159,2),2),"Dados Insuficientes")</f>
        <v>Dados Insuficientes</v>
      </c>
      <c r="F154" s="1002" t="s">
        <v>2205</v>
      </c>
      <c r="G154" s="1004" t="e">
        <f>TRUNC(SMALL(E154:E155,1),2)</f>
        <v>#NUM!</v>
      </c>
      <c r="H154" s="748" t="e">
        <f>TRUNC(R157*$G154,2)</f>
        <v>#NUM!</v>
      </c>
      <c r="I154" s="748" t="e">
        <f>IF(J157=0,G154-H154,TRUNC(S157*$G154,2))</f>
        <v>#NUM!</v>
      </c>
      <c r="J154" s="748" t="e">
        <f>G154-H154-I154</f>
        <v>#NUM!</v>
      </c>
      <c r="K154" s="1005">
        <f>L157</f>
        <v>0</v>
      </c>
      <c r="L154" s="749"/>
      <c r="M154" s="724"/>
      <c r="N154" s="724"/>
      <c r="O154" s="724"/>
      <c r="P154" s="724"/>
      <c r="Q154" s="724"/>
      <c r="R154" s="724"/>
      <c r="S154" s="724"/>
      <c r="T154" s="724"/>
      <c r="U154" s="721"/>
      <c r="V154" s="721"/>
      <c r="W154" s="721"/>
      <c r="X154" s="721"/>
      <c r="Y154" s="721"/>
      <c r="Z154" s="721"/>
    </row>
    <row r="155" spans="1:26" ht="15.75" hidden="1" customHeight="1" thickBot="1">
      <c r="A155" s="998"/>
      <c r="B155" s="1000"/>
      <c r="C155" s="1000"/>
      <c r="D155" s="750" t="s">
        <v>2206</v>
      </c>
      <c r="E155" s="751" t="str">
        <f>IF(COUNTIF(K157:K159,"&gt;0")&gt;=2,TRUNC(AVERAGE(K157:K159),2),"Dados Insuficientes")</f>
        <v>Dados Insuficientes</v>
      </c>
      <c r="F155" s="1003"/>
      <c r="G155" s="1003"/>
      <c r="H155" s="752" t="s">
        <v>52</v>
      </c>
      <c r="I155" s="752" t="s">
        <v>2207</v>
      </c>
      <c r="J155" s="752" t="s">
        <v>2208</v>
      </c>
      <c r="K155" s="1003"/>
      <c r="L155" s="753"/>
      <c r="M155" s="724"/>
      <c r="N155" s="725" t="e">
        <f>SUM(H154:J154)</f>
        <v>#NUM!</v>
      </c>
      <c r="O155" s="726"/>
      <c r="P155" s="726"/>
      <c r="Q155" s="726"/>
      <c r="R155" s="726"/>
      <c r="S155" s="726"/>
      <c r="T155" s="726"/>
      <c r="U155" s="724"/>
      <c r="V155" s="724"/>
      <c r="W155" s="724"/>
      <c r="X155" s="724"/>
      <c r="Y155" s="724"/>
      <c r="Z155" s="724"/>
    </row>
    <row r="156" spans="1:26" ht="12.75" hidden="1" customHeight="1">
      <c r="A156" s="754"/>
      <c r="B156" s="755"/>
      <c r="C156" s="756" t="s">
        <v>2209</v>
      </c>
      <c r="D156" s="756" t="s">
        <v>2210</v>
      </c>
      <c r="E156" s="756" t="s">
        <v>2211</v>
      </c>
      <c r="F156" s="756" t="s">
        <v>2212</v>
      </c>
      <c r="G156" s="756" t="s">
        <v>2213</v>
      </c>
      <c r="H156" s="756" t="s">
        <v>2214</v>
      </c>
      <c r="I156" s="756" t="s">
        <v>2215</v>
      </c>
      <c r="J156" s="756" t="s">
        <v>2216</v>
      </c>
      <c r="K156" s="757" t="s">
        <v>2217</v>
      </c>
      <c r="L156" s="758" t="s">
        <v>2218</v>
      </c>
      <c r="M156" s="727"/>
      <c r="N156" s="727"/>
      <c r="O156" s="727"/>
      <c r="P156" s="727"/>
      <c r="Q156" s="727"/>
      <c r="R156" s="727"/>
      <c r="S156" s="727"/>
      <c r="T156" s="727"/>
      <c r="U156" s="727"/>
      <c r="V156" s="727"/>
      <c r="W156" s="727"/>
      <c r="X156" s="727"/>
      <c r="Y156" s="727"/>
      <c r="Z156" s="727"/>
    </row>
    <row r="157" spans="1:26" ht="12.75" hidden="1" customHeight="1">
      <c r="A157" s="759" t="s">
        <v>2219</v>
      </c>
      <c r="B157" s="760"/>
      <c r="C157" s="777"/>
      <c r="D157" s="777"/>
      <c r="E157" s="761"/>
      <c r="F157" s="761"/>
      <c r="G157" s="762"/>
      <c r="H157" s="763"/>
      <c r="I157" s="763"/>
      <c r="J157" s="763"/>
      <c r="K157" s="764" t="str">
        <f t="shared" ref="K157:K158" si="42">IF(SUM(H157:J157)=0,"",SUM(H157:J157))</f>
        <v/>
      </c>
      <c r="L157" s="765"/>
      <c r="M157" s="721"/>
      <c r="N157" s="728" t="str">
        <f t="shared" ref="N157:P159" si="43">IFERROR(H157/$K157,"-")</f>
        <v>-</v>
      </c>
      <c r="O157" s="728" t="str">
        <f t="shared" si="43"/>
        <v>-</v>
      </c>
      <c r="P157" s="728" t="str">
        <f t="shared" si="43"/>
        <v>-</v>
      </c>
      <c r="Q157" s="729"/>
      <c r="R157" s="730" t="e">
        <f>IF($G154=$E155,AVERAGE(N157:N159),MEDIAN(N157:N159))</f>
        <v>#NUM!</v>
      </c>
      <c r="S157" s="730" t="e">
        <f>IF($G154=$E155,AVERAGE(O157:O159),IF(R158="mediana",VLOOKUP($R157,$N157:$O159,2,TRUE),0))</f>
        <v>#NUM!</v>
      </c>
      <c r="T157" s="730">
        <f>IF(J157=0,0,1-S157-R157)</f>
        <v>0</v>
      </c>
      <c r="U157" s="721"/>
      <c r="V157" s="721"/>
      <c r="W157" s="721"/>
      <c r="X157" s="721"/>
      <c r="Y157" s="721"/>
      <c r="Z157" s="721"/>
    </row>
    <row r="158" spans="1:26" ht="12.75" hidden="1" customHeight="1">
      <c r="A158" s="759" t="s">
        <v>2224</v>
      </c>
      <c r="B158" s="760"/>
      <c r="C158" s="777"/>
      <c r="D158" s="777"/>
      <c r="E158" s="761"/>
      <c r="F158" s="761"/>
      <c r="G158" s="762"/>
      <c r="H158" s="763"/>
      <c r="I158" s="763"/>
      <c r="J158" s="763"/>
      <c r="K158" s="764" t="str">
        <f t="shared" si="42"/>
        <v/>
      </c>
      <c r="L158" s="733">
        <f>L157</f>
        <v>0</v>
      </c>
      <c r="M158" s="721"/>
      <c r="N158" s="728" t="str">
        <f t="shared" si="43"/>
        <v>-</v>
      </c>
      <c r="O158" s="728" t="str">
        <f t="shared" si="43"/>
        <v>-</v>
      </c>
      <c r="P158" s="728" t="str">
        <f t="shared" si="43"/>
        <v>-</v>
      </c>
      <c r="Q158" s="729"/>
      <c r="R158" s="727" t="e">
        <f>IF($G154=$E155,"média","mediana")</f>
        <v>#NUM!</v>
      </c>
      <c r="S158" s="727"/>
      <c r="T158" s="727"/>
      <c r="U158" s="721"/>
      <c r="V158" s="721"/>
      <c r="W158" s="721"/>
      <c r="X158" s="721"/>
      <c r="Y158" s="721"/>
      <c r="Z158" s="721"/>
    </row>
    <row r="159" spans="1:26" ht="12.75" hidden="1" customHeight="1">
      <c r="A159" s="766" t="s">
        <v>2229</v>
      </c>
      <c r="B159" s="767"/>
      <c r="C159" s="778"/>
      <c r="D159" s="778"/>
      <c r="E159" s="768"/>
      <c r="F159" s="768"/>
      <c r="G159" s="769"/>
      <c r="H159" s="770"/>
      <c r="I159" s="770"/>
      <c r="J159" s="770"/>
      <c r="K159" s="771" t="str">
        <f>IF(SUM(H159:J159)=0,"",SUM(H159:J159))</f>
        <v/>
      </c>
      <c r="L159" s="734">
        <f>L157</f>
        <v>0</v>
      </c>
      <c r="M159" s="721"/>
      <c r="N159" s="728" t="str">
        <f t="shared" si="43"/>
        <v>-</v>
      </c>
      <c r="O159" s="728" t="str">
        <f t="shared" si="43"/>
        <v>-</v>
      </c>
      <c r="P159" s="728" t="str">
        <f t="shared" si="43"/>
        <v>-</v>
      </c>
      <c r="Q159" s="729"/>
      <c r="R159" s="727"/>
      <c r="S159" s="727"/>
      <c r="T159" s="728"/>
      <c r="U159" s="721"/>
      <c r="V159" s="721"/>
      <c r="W159" s="721"/>
      <c r="X159" s="721"/>
      <c r="Y159" s="721"/>
      <c r="Z159" s="721"/>
    </row>
    <row r="160" spans="1:26" ht="4.5" hidden="1" customHeight="1" thickBot="1">
      <c r="A160" s="772"/>
      <c r="B160" s="772"/>
      <c r="C160" s="772"/>
      <c r="D160" s="772"/>
      <c r="E160" s="772"/>
      <c r="F160" s="772"/>
      <c r="G160" s="779"/>
      <c r="H160" s="779"/>
      <c r="I160" s="779"/>
      <c r="J160" s="779"/>
      <c r="K160" s="773"/>
      <c r="L160" s="772"/>
      <c r="M160" s="721"/>
      <c r="N160" s="721"/>
      <c r="O160" s="721"/>
      <c r="P160" s="721"/>
      <c r="Q160" s="721"/>
      <c r="R160" s="721"/>
      <c r="S160" s="721"/>
      <c r="T160" s="721"/>
      <c r="U160" s="721"/>
      <c r="V160" s="721"/>
      <c r="W160" s="721"/>
      <c r="X160" s="721"/>
      <c r="Y160" s="721"/>
      <c r="Z160" s="721"/>
    </row>
    <row r="161" spans="1:26" ht="12.75" hidden="1" customHeight="1">
      <c r="A161" s="997" t="s">
        <v>1233</v>
      </c>
      <c r="B161" s="999" t="s">
        <v>2253</v>
      </c>
      <c r="C161" s="1001" t="s">
        <v>2234</v>
      </c>
      <c r="D161" s="746" t="s">
        <v>2204</v>
      </c>
      <c r="E161" s="747" t="str">
        <f>IF(COUNTIF(K164:K166,"&gt;0")&gt;=2,TRUNC(QUARTILE(K164:K166,2),2),"Dados Insuficientes")</f>
        <v>Dados Insuficientes</v>
      </c>
      <c r="F161" s="1002" t="s">
        <v>2205</v>
      </c>
      <c r="G161" s="1004" t="e">
        <f>TRUNC(SMALL(E161:E162,1),2)</f>
        <v>#NUM!</v>
      </c>
      <c r="H161" s="748" t="e">
        <f>TRUNC(R164*$G161,2)</f>
        <v>#NUM!</v>
      </c>
      <c r="I161" s="748" t="e">
        <f>IF(J164=0,G161-H161,TRUNC(S164*$G161,2))</f>
        <v>#NUM!</v>
      </c>
      <c r="J161" s="748" t="e">
        <f>G161-H161-I161</f>
        <v>#NUM!</v>
      </c>
      <c r="K161" s="1005">
        <f>L164</f>
        <v>0</v>
      </c>
      <c r="L161" s="749"/>
      <c r="M161" s="724"/>
      <c r="N161" s="724"/>
      <c r="O161" s="724"/>
      <c r="P161" s="724"/>
      <c r="Q161" s="724"/>
      <c r="R161" s="724"/>
      <c r="S161" s="724"/>
      <c r="T161" s="724"/>
      <c r="U161" s="721"/>
      <c r="V161" s="721"/>
      <c r="W161" s="721"/>
      <c r="X161" s="721"/>
      <c r="Y161" s="721"/>
      <c r="Z161" s="721"/>
    </row>
    <row r="162" spans="1:26" ht="15.75" hidden="1" customHeight="1" thickBot="1">
      <c r="A162" s="998"/>
      <c r="B162" s="1000"/>
      <c r="C162" s="1000"/>
      <c r="D162" s="750" t="s">
        <v>2206</v>
      </c>
      <c r="E162" s="751" t="str">
        <f>IF(COUNTIF(K164:K166,"&gt;0")&gt;=2,TRUNC(AVERAGE(K164:K166),2),"Dados Insuficientes")</f>
        <v>Dados Insuficientes</v>
      </c>
      <c r="F162" s="1003"/>
      <c r="G162" s="1003"/>
      <c r="H162" s="752" t="s">
        <v>52</v>
      </c>
      <c r="I162" s="752" t="s">
        <v>2207</v>
      </c>
      <c r="J162" s="752" t="s">
        <v>2208</v>
      </c>
      <c r="K162" s="1003"/>
      <c r="L162" s="753"/>
      <c r="M162" s="724"/>
      <c r="N162" s="725" t="e">
        <f>SUM(H161:J161)</f>
        <v>#NUM!</v>
      </c>
      <c r="O162" s="726"/>
      <c r="P162" s="726"/>
      <c r="Q162" s="726"/>
      <c r="R162" s="726"/>
      <c r="S162" s="726"/>
      <c r="T162" s="726"/>
      <c r="U162" s="724"/>
      <c r="V162" s="724"/>
      <c r="W162" s="724"/>
      <c r="X162" s="724"/>
      <c r="Y162" s="724"/>
      <c r="Z162" s="724"/>
    </row>
    <row r="163" spans="1:26" ht="12.75" hidden="1" customHeight="1">
      <c r="A163" s="754"/>
      <c r="B163" s="755"/>
      <c r="C163" s="756" t="s">
        <v>2209</v>
      </c>
      <c r="D163" s="756" t="s">
        <v>2210</v>
      </c>
      <c r="E163" s="756" t="s">
        <v>2211</v>
      </c>
      <c r="F163" s="756" t="s">
        <v>2212</v>
      </c>
      <c r="G163" s="756" t="s">
        <v>2213</v>
      </c>
      <c r="H163" s="756" t="s">
        <v>2214</v>
      </c>
      <c r="I163" s="756" t="s">
        <v>2215</v>
      </c>
      <c r="J163" s="756" t="s">
        <v>2216</v>
      </c>
      <c r="K163" s="757" t="s">
        <v>2217</v>
      </c>
      <c r="L163" s="758" t="s">
        <v>2218</v>
      </c>
      <c r="M163" s="727"/>
      <c r="N163" s="727"/>
      <c r="O163" s="727"/>
      <c r="P163" s="727"/>
      <c r="Q163" s="727"/>
      <c r="R163" s="727"/>
      <c r="S163" s="727"/>
      <c r="T163" s="727"/>
      <c r="U163" s="727"/>
      <c r="V163" s="727"/>
      <c r="W163" s="727"/>
      <c r="X163" s="727"/>
      <c r="Y163" s="727"/>
      <c r="Z163" s="727"/>
    </row>
    <row r="164" spans="1:26" ht="12.75" hidden="1" customHeight="1">
      <c r="A164" s="759" t="s">
        <v>2219</v>
      </c>
      <c r="B164" s="760"/>
      <c r="C164" s="777"/>
      <c r="D164" s="777"/>
      <c r="E164" s="761"/>
      <c r="F164" s="761"/>
      <c r="G164" s="762"/>
      <c r="H164" s="763"/>
      <c r="I164" s="763"/>
      <c r="J164" s="763"/>
      <c r="K164" s="764" t="str">
        <f t="shared" ref="K164:K165" si="44">IF(SUM(H164:J164)=0,"",SUM(H164:J164))</f>
        <v/>
      </c>
      <c r="L164" s="765"/>
      <c r="M164" s="721"/>
      <c r="N164" s="728" t="str">
        <f t="shared" ref="N164:P166" si="45">IFERROR(H164/$K164,"-")</f>
        <v>-</v>
      </c>
      <c r="O164" s="728" t="str">
        <f t="shared" si="45"/>
        <v>-</v>
      </c>
      <c r="P164" s="728" t="str">
        <f t="shared" si="45"/>
        <v>-</v>
      </c>
      <c r="Q164" s="729"/>
      <c r="R164" s="730" t="e">
        <f>IF($G161=$E162,AVERAGE(N164:N166),MEDIAN(N164:N166))</f>
        <v>#NUM!</v>
      </c>
      <c r="S164" s="730" t="e">
        <f>IF($G161=$E162,AVERAGE(O164:O166),IF(R165="mediana",VLOOKUP($R164,$N164:$O166,2,TRUE),0))</f>
        <v>#NUM!</v>
      </c>
      <c r="T164" s="730">
        <f>IF(J164=0,0,1-S164-R164)</f>
        <v>0</v>
      </c>
      <c r="U164" s="721"/>
      <c r="V164" s="721"/>
      <c r="W164" s="721"/>
      <c r="X164" s="721"/>
      <c r="Y164" s="721"/>
      <c r="Z164" s="721"/>
    </row>
    <row r="165" spans="1:26" ht="12.75" hidden="1" customHeight="1">
      <c r="A165" s="759" t="s">
        <v>2224</v>
      </c>
      <c r="B165" s="760"/>
      <c r="C165" s="777"/>
      <c r="D165" s="777"/>
      <c r="E165" s="761"/>
      <c r="F165" s="761"/>
      <c r="G165" s="762"/>
      <c r="H165" s="763"/>
      <c r="I165" s="763"/>
      <c r="J165" s="763"/>
      <c r="K165" s="764" t="str">
        <f t="shared" si="44"/>
        <v/>
      </c>
      <c r="L165" s="733">
        <f>L164</f>
        <v>0</v>
      </c>
      <c r="M165" s="721"/>
      <c r="N165" s="728" t="str">
        <f t="shared" si="45"/>
        <v>-</v>
      </c>
      <c r="O165" s="728" t="str">
        <f t="shared" si="45"/>
        <v>-</v>
      </c>
      <c r="P165" s="728" t="str">
        <f t="shared" si="45"/>
        <v>-</v>
      </c>
      <c r="Q165" s="729"/>
      <c r="R165" s="727" t="e">
        <f>IF($G161=$E162,"média","mediana")</f>
        <v>#NUM!</v>
      </c>
      <c r="S165" s="727"/>
      <c r="T165" s="727"/>
      <c r="U165" s="721"/>
      <c r="V165" s="721"/>
      <c r="W165" s="721"/>
      <c r="X165" s="721"/>
      <c r="Y165" s="721"/>
      <c r="Z165" s="721"/>
    </row>
    <row r="166" spans="1:26" ht="12.75" hidden="1" customHeight="1">
      <c r="A166" s="766" t="s">
        <v>2229</v>
      </c>
      <c r="B166" s="767"/>
      <c r="C166" s="778"/>
      <c r="D166" s="778"/>
      <c r="E166" s="768"/>
      <c r="F166" s="768"/>
      <c r="G166" s="769"/>
      <c r="H166" s="770"/>
      <c r="I166" s="770"/>
      <c r="J166" s="770"/>
      <c r="K166" s="771" t="str">
        <f>IF(SUM(H166:J166)=0,"",SUM(H166:J166))</f>
        <v/>
      </c>
      <c r="L166" s="734">
        <f>L164</f>
        <v>0</v>
      </c>
      <c r="M166" s="721"/>
      <c r="N166" s="728" t="str">
        <f t="shared" si="45"/>
        <v>-</v>
      </c>
      <c r="O166" s="728" t="str">
        <f t="shared" si="45"/>
        <v>-</v>
      </c>
      <c r="P166" s="728" t="str">
        <f t="shared" si="45"/>
        <v>-</v>
      </c>
      <c r="Q166" s="729"/>
      <c r="R166" s="727"/>
      <c r="S166" s="727"/>
      <c r="T166" s="728"/>
      <c r="U166" s="721"/>
      <c r="V166" s="721"/>
      <c r="W166" s="721"/>
      <c r="X166" s="721"/>
      <c r="Y166" s="721"/>
      <c r="Z166" s="721"/>
    </row>
    <row r="167" spans="1:26" ht="4.5" hidden="1" customHeight="1" thickBot="1">
      <c r="A167" s="772"/>
      <c r="B167" s="772"/>
      <c r="C167" s="772"/>
      <c r="D167" s="772"/>
      <c r="E167" s="772"/>
      <c r="F167" s="772"/>
      <c r="G167" s="779"/>
      <c r="H167" s="779"/>
      <c r="I167" s="779"/>
      <c r="J167" s="779"/>
      <c r="K167" s="773"/>
      <c r="L167" s="772"/>
      <c r="M167" s="721"/>
      <c r="N167" s="721"/>
      <c r="O167" s="721"/>
      <c r="P167" s="721"/>
      <c r="Q167" s="721"/>
      <c r="R167" s="721"/>
      <c r="S167" s="721"/>
      <c r="T167" s="721"/>
      <c r="U167" s="721"/>
      <c r="V167" s="721"/>
      <c r="W167" s="721"/>
      <c r="X167" s="721"/>
      <c r="Y167" s="721"/>
      <c r="Z167" s="721"/>
    </row>
    <row r="168" spans="1:26" ht="15" hidden="1" customHeight="1">
      <c r="A168" s="997" t="s">
        <v>1233</v>
      </c>
      <c r="B168" s="999" t="s">
        <v>2254</v>
      </c>
      <c r="C168" s="1001" t="s">
        <v>2234</v>
      </c>
      <c r="D168" s="746" t="s">
        <v>2204</v>
      </c>
      <c r="E168" s="747" t="str">
        <f>IF(COUNTIF(K171:K173,"&gt;0")&gt;=2,TRUNC(QUARTILE(K171:K173,2),2),"Dados Insuficientes")</f>
        <v>Dados Insuficientes</v>
      </c>
      <c r="F168" s="1002" t="s">
        <v>2205</v>
      </c>
      <c r="G168" s="1004" t="e">
        <f>TRUNC(SMALL(E168:E169,1),2)</f>
        <v>#NUM!</v>
      </c>
      <c r="H168" s="748" t="e">
        <f>TRUNC(R171*$G168,2)</f>
        <v>#NUM!</v>
      </c>
      <c r="I168" s="748" t="e">
        <f>IF(J171=0,G168-H168,TRUNC(S171*$G168,2))</f>
        <v>#NUM!</v>
      </c>
      <c r="J168" s="748" t="e">
        <f>G168-H168-I168</f>
        <v>#NUM!</v>
      </c>
      <c r="K168" s="1005">
        <f>L171</f>
        <v>0</v>
      </c>
      <c r="L168" s="749"/>
      <c r="M168" s="724"/>
      <c r="N168" s="724"/>
      <c r="O168" s="724"/>
      <c r="P168" s="724"/>
      <c r="Q168" s="724"/>
      <c r="R168" s="724"/>
      <c r="S168" s="724"/>
      <c r="T168" s="724"/>
      <c r="U168" s="721"/>
      <c r="V168" s="721"/>
      <c r="W168" s="721"/>
      <c r="X168" s="721"/>
      <c r="Y168" s="721"/>
      <c r="Z168" s="721"/>
    </row>
    <row r="169" spans="1:26" ht="15.75" hidden="1" customHeight="1" thickBot="1">
      <c r="A169" s="998"/>
      <c r="B169" s="1000"/>
      <c r="C169" s="1000"/>
      <c r="D169" s="750" t="s">
        <v>2206</v>
      </c>
      <c r="E169" s="751" t="str">
        <f>IF(COUNTIF(K171:K173,"&gt;0")&gt;=2,TRUNC(AVERAGE(K171:K173),2),"Dados Insuficientes")</f>
        <v>Dados Insuficientes</v>
      </c>
      <c r="F169" s="1003"/>
      <c r="G169" s="1003"/>
      <c r="H169" s="752" t="s">
        <v>52</v>
      </c>
      <c r="I169" s="752" t="s">
        <v>2207</v>
      </c>
      <c r="J169" s="752" t="s">
        <v>2208</v>
      </c>
      <c r="K169" s="1003"/>
      <c r="L169" s="753"/>
      <c r="M169" s="724"/>
      <c r="N169" s="725" t="e">
        <f>SUM(H168:J168)</f>
        <v>#NUM!</v>
      </c>
      <c r="O169" s="726"/>
      <c r="P169" s="726"/>
      <c r="Q169" s="726"/>
      <c r="R169" s="726"/>
      <c r="S169" s="726"/>
      <c r="T169" s="726"/>
      <c r="U169" s="724"/>
      <c r="V169" s="724"/>
      <c r="W169" s="724"/>
      <c r="X169" s="724"/>
      <c r="Y169" s="724"/>
      <c r="Z169" s="724"/>
    </row>
    <row r="170" spans="1:26" ht="12.75" hidden="1" customHeight="1">
      <c r="A170" s="754"/>
      <c r="B170" s="755"/>
      <c r="C170" s="756" t="s">
        <v>2209</v>
      </c>
      <c r="D170" s="756" t="s">
        <v>2210</v>
      </c>
      <c r="E170" s="756" t="s">
        <v>2211</v>
      </c>
      <c r="F170" s="756" t="s">
        <v>2212</v>
      </c>
      <c r="G170" s="756" t="s">
        <v>2213</v>
      </c>
      <c r="H170" s="756" t="s">
        <v>2214</v>
      </c>
      <c r="I170" s="756" t="s">
        <v>2215</v>
      </c>
      <c r="J170" s="756" t="s">
        <v>2216</v>
      </c>
      <c r="K170" s="757" t="s">
        <v>2217</v>
      </c>
      <c r="L170" s="758" t="s">
        <v>2218</v>
      </c>
      <c r="M170" s="727"/>
      <c r="N170" s="727"/>
      <c r="O170" s="727"/>
      <c r="P170" s="727"/>
      <c r="Q170" s="727"/>
      <c r="R170" s="727"/>
      <c r="S170" s="727"/>
      <c r="T170" s="727"/>
      <c r="U170" s="727"/>
      <c r="V170" s="727"/>
      <c r="W170" s="727"/>
      <c r="X170" s="727"/>
      <c r="Y170" s="727"/>
      <c r="Z170" s="727"/>
    </row>
    <row r="171" spans="1:26" ht="12.75" hidden="1" customHeight="1">
      <c r="A171" s="759" t="s">
        <v>2219</v>
      </c>
      <c r="B171" s="760"/>
      <c r="C171" s="761"/>
      <c r="D171" s="761"/>
      <c r="E171" s="761"/>
      <c r="F171" s="761"/>
      <c r="G171" s="762"/>
      <c r="H171" s="763"/>
      <c r="I171" s="763"/>
      <c r="J171" s="763"/>
      <c r="K171" s="764" t="str">
        <f t="shared" ref="K171:K172" si="46">IF(SUM(H171:J171)=0,"",SUM(H171:J171))</f>
        <v/>
      </c>
      <c r="L171" s="765"/>
      <c r="M171" s="721"/>
      <c r="N171" s="728" t="str">
        <f t="shared" ref="N171:P173" si="47">IFERROR(H171/$K171,"-")</f>
        <v>-</v>
      </c>
      <c r="O171" s="728" t="str">
        <f t="shared" si="47"/>
        <v>-</v>
      </c>
      <c r="P171" s="728" t="str">
        <f t="shared" si="47"/>
        <v>-</v>
      </c>
      <c r="Q171" s="729"/>
      <c r="R171" s="730" t="e">
        <f>IF($G168=$E169,AVERAGE(N171:N173),MEDIAN(N171:N173))</f>
        <v>#NUM!</v>
      </c>
      <c r="S171" s="730" t="e">
        <f>IF($G168=$E169,AVERAGE(O171:O173),IF(R172="mediana",VLOOKUP($R171,$N171:$O173,2,TRUE),0))</f>
        <v>#NUM!</v>
      </c>
      <c r="T171" s="730">
        <f>IF(J171=0,0,1-S171-R171)</f>
        <v>0</v>
      </c>
      <c r="U171" s="721"/>
      <c r="V171" s="721"/>
      <c r="W171" s="721"/>
      <c r="X171" s="721"/>
      <c r="Y171" s="721"/>
      <c r="Z171" s="721"/>
    </row>
    <row r="172" spans="1:26" ht="12.75" hidden="1" customHeight="1">
      <c r="A172" s="759" t="s">
        <v>2224</v>
      </c>
      <c r="B172" s="760"/>
      <c r="C172" s="761"/>
      <c r="D172" s="761"/>
      <c r="E172" s="761"/>
      <c r="F172" s="761"/>
      <c r="G172" s="762"/>
      <c r="H172" s="763"/>
      <c r="I172" s="763"/>
      <c r="J172" s="763"/>
      <c r="K172" s="764" t="str">
        <f t="shared" si="46"/>
        <v/>
      </c>
      <c r="L172" s="733">
        <f>L171</f>
        <v>0</v>
      </c>
      <c r="M172" s="721"/>
      <c r="N172" s="728" t="str">
        <f t="shared" si="47"/>
        <v>-</v>
      </c>
      <c r="O172" s="728" t="str">
        <f t="shared" si="47"/>
        <v>-</v>
      </c>
      <c r="P172" s="728" t="str">
        <f t="shared" si="47"/>
        <v>-</v>
      </c>
      <c r="Q172" s="729"/>
      <c r="R172" s="727" t="e">
        <f>IF($G168=$E169,"média","mediana")</f>
        <v>#NUM!</v>
      </c>
      <c r="S172" s="727"/>
      <c r="T172" s="727"/>
      <c r="U172" s="721"/>
      <c r="V172" s="721"/>
      <c r="W172" s="721"/>
      <c r="X172" s="721"/>
      <c r="Y172" s="721"/>
      <c r="Z172" s="721"/>
    </row>
    <row r="173" spans="1:26" ht="12.75" hidden="1" customHeight="1">
      <c r="A173" s="766" t="s">
        <v>2229</v>
      </c>
      <c r="B173" s="767"/>
      <c r="C173" s="768"/>
      <c r="D173" s="768"/>
      <c r="E173" s="768"/>
      <c r="F173" s="768"/>
      <c r="G173" s="769"/>
      <c r="H173" s="770"/>
      <c r="I173" s="770"/>
      <c r="J173" s="770"/>
      <c r="K173" s="771" t="str">
        <f>IF(SUM(H173:J173)=0,"",SUM(H173:J173))</f>
        <v/>
      </c>
      <c r="L173" s="734">
        <f>L171</f>
        <v>0</v>
      </c>
      <c r="M173" s="721"/>
      <c r="N173" s="728" t="str">
        <f t="shared" si="47"/>
        <v>-</v>
      </c>
      <c r="O173" s="728" t="str">
        <f t="shared" si="47"/>
        <v>-</v>
      </c>
      <c r="P173" s="728" t="str">
        <f t="shared" si="47"/>
        <v>-</v>
      </c>
      <c r="Q173" s="729"/>
      <c r="R173" s="727"/>
      <c r="S173" s="727"/>
      <c r="T173" s="728"/>
      <c r="U173" s="721"/>
      <c r="V173" s="721"/>
      <c r="W173" s="721"/>
      <c r="X173" s="721"/>
      <c r="Y173" s="721"/>
      <c r="Z173" s="721"/>
    </row>
    <row r="174" spans="1:26" ht="4.5" hidden="1" customHeight="1" thickBot="1">
      <c r="A174" s="772"/>
      <c r="B174" s="772"/>
      <c r="C174" s="772"/>
      <c r="D174" s="772"/>
      <c r="E174" s="772"/>
      <c r="F174" s="772"/>
      <c r="G174" s="774"/>
      <c r="H174" s="774"/>
      <c r="I174" s="774"/>
      <c r="J174" s="774"/>
      <c r="K174" s="773"/>
      <c r="L174" s="772"/>
      <c r="M174" s="721"/>
      <c r="N174" s="721"/>
      <c r="O174" s="721"/>
      <c r="P174" s="721"/>
      <c r="Q174" s="721"/>
      <c r="R174" s="721"/>
      <c r="S174" s="721"/>
      <c r="T174" s="721"/>
      <c r="U174" s="721"/>
      <c r="V174" s="721"/>
      <c r="W174" s="721"/>
      <c r="X174" s="721"/>
      <c r="Y174" s="721"/>
      <c r="Z174" s="721"/>
    </row>
    <row r="175" spans="1:26" ht="15" hidden="1" customHeight="1">
      <c r="A175" s="997" t="s">
        <v>1233</v>
      </c>
      <c r="B175" s="999" t="s">
        <v>2255</v>
      </c>
      <c r="C175" s="1001" t="s">
        <v>2234</v>
      </c>
      <c r="D175" s="746" t="s">
        <v>2204</v>
      </c>
      <c r="E175" s="747" t="str">
        <f>IF(COUNTIF(K178:K180,"&gt;0")&gt;=2,TRUNC(QUARTILE(K178:K180,2),2),"Dados Insuficientes")</f>
        <v>Dados Insuficientes</v>
      </c>
      <c r="F175" s="1002" t="s">
        <v>2205</v>
      </c>
      <c r="G175" s="1004" t="e">
        <f>TRUNC(SMALL(E175:E176,1),2)</f>
        <v>#NUM!</v>
      </c>
      <c r="H175" s="748" t="e">
        <f>TRUNC(R178*$G175,2)</f>
        <v>#NUM!</v>
      </c>
      <c r="I175" s="748" t="e">
        <f>IF(J178=0,G175-H175,TRUNC(S178*$G175,2))</f>
        <v>#NUM!</v>
      </c>
      <c r="J175" s="748" t="e">
        <f>G175-H175-I175</f>
        <v>#NUM!</v>
      </c>
      <c r="K175" s="1005">
        <f>L178</f>
        <v>0</v>
      </c>
      <c r="L175" s="749"/>
      <c r="M175" s="724"/>
      <c r="N175" s="724"/>
      <c r="O175" s="724"/>
      <c r="P175" s="724"/>
      <c r="Q175" s="724"/>
      <c r="R175" s="724"/>
      <c r="S175" s="724"/>
      <c r="T175" s="724"/>
      <c r="U175" s="721"/>
      <c r="V175" s="721"/>
      <c r="W175" s="721"/>
      <c r="X175" s="721"/>
      <c r="Y175" s="721"/>
      <c r="Z175" s="721"/>
    </row>
    <row r="176" spans="1:26" ht="15.75" hidden="1" customHeight="1" thickBot="1">
      <c r="A176" s="998"/>
      <c r="B176" s="1000"/>
      <c r="C176" s="1000"/>
      <c r="D176" s="750" t="s">
        <v>2206</v>
      </c>
      <c r="E176" s="751" t="str">
        <f>IF(COUNTIF(K178:K180,"&gt;0")&gt;=2,TRUNC(AVERAGE(K178:K180),2),"Dados Insuficientes")</f>
        <v>Dados Insuficientes</v>
      </c>
      <c r="F176" s="1003"/>
      <c r="G176" s="1003"/>
      <c r="H176" s="752" t="s">
        <v>52</v>
      </c>
      <c r="I176" s="752" t="s">
        <v>2207</v>
      </c>
      <c r="J176" s="752" t="s">
        <v>2208</v>
      </c>
      <c r="K176" s="1003"/>
      <c r="L176" s="753"/>
      <c r="M176" s="724"/>
      <c r="N176" s="725" t="e">
        <f>SUM(H175:J175)</f>
        <v>#NUM!</v>
      </c>
      <c r="O176" s="726"/>
      <c r="P176" s="726"/>
      <c r="Q176" s="726"/>
      <c r="R176" s="726"/>
      <c r="S176" s="726"/>
      <c r="T176" s="726"/>
      <c r="U176" s="724"/>
      <c r="V176" s="724"/>
      <c r="W176" s="724"/>
      <c r="X176" s="724"/>
      <c r="Y176" s="724"/>
      <c r="Z176" s="724"/>
    </row>
    <row r="177" spans="1:26" ht="12.75" hidden="1" customHeight="1">
      <c r="A177" s="775"/>
      <c r="B177" s="776"/>
      <c r="C177" s="756" t="s">
        <v>2209</v>
      </c>
      <c r="D177" s="756" t="s">
        <v>2210</v>
      </c>
      <c r="E177" s="756" t="s">
        <v>2211</v>
      </c>
      <c r="F177" s="756" t="s">
        <v>2212</v>
      </c>
      <c r="G177" s="756" t="s">
        <v>2213</v>
      </c>
      <c r="H177" s="756" t="s">
        <v>2214</v>
      </c>
      <c r="I177" s="756" t="s">
        <v>2215</v>
      </c>
      <c r="J177" s="756" t="s">
        <v>2216</v>
      </c>
      <c r="K177" s="757" t="s">
        <v>2217</v>
      </c>
      <c r="L177" s="758" t="s">
        <v>2218</v>
      </c>
      <c r="M177" s="727"/>
      <c r="N177" s="727"/>
      <c r="O177" s="727"/>
      <c r="P177" s="727"/>
      <c r="Q177" s="727"/>
      <c r="R177" s="727"/>
      <c r="S177" s="727"/>
      <c r="T177" s="727"/>
      <c r="U177" s="727"/>
      <c r="V177" s="727"/>
      <c r="W177" s="727"/>
      <c r="X177" s="727"/>
      <c r="Y177" s="727"/>
      <c r="Z177" s="727"/>
    </row>
    <row r="178" spans="1:26" ht="12.75" hidden="1" customHeight="1">
      <c r="A178" s="759" t="s">
        <v>2219</v>
      </c>
      <c r="B178" s="760"/>
      <c r="C178" s="761"/>
      <c r="D178" s="761"/>
      <c r="E178" s="761"/>
      <c r="F178" s="761"/>
      <c r="G178" s="762"/>
      <c r="H178" s="763"/>
      <c r="I178" s="763"/>
      <c r="J178" s="763"/>
      <c r="K178" s="764" t="str">
        <f t="shared" ref="K178:K179" si="48">IF(SUM(H178:J178)=0,"",SUM(H178:J178))</f>
        <v/>
      </c>
      <c r="L178" s="765"/>
      <c r="M178" s="721"/>
      <c r="N178" s="728" t="str">
        <f t="shared" ref="N178:P180" si="49">IFERROR(H178/$K178,"-")</f>
        <v>-</v>
      </c>
      <c r="O178" s="728" t="str">
        <f t="shared" si="49"/>
        <v>-</v>
      </c>
      <c r="P178" s="728" t="str">
        <f t="shared" si="49"/>
        <v>-</v>
      </c>
      <c r="Q178" s="729"/>
      <c r="R178" s="730" t="e">
        <f>IF($G175=$E176,AVERAGE(N178:N180),MEDIAN(N178:N180))</f>
        <v>#NUM!</v>
      </c>
      <c r="S178" s="730" t="e">
        <f>IF($G175=$E176,AVERAGE(O178:O180),IF(R179="mediana",VLOOKUP($R178,$N178:$O180,2,TRUE),0))</f>
        <v>#NUM!</v>
      </c>
      <c r="T178" s="730">
        <f>IF(J178=0,0,1-S178-R178)</f>
        <v>0</v>
      </c>
      <c r="U178" s="721"/>
      <c r="V178" s="721"/>
      <c r="W178" s="721"/>
      <c r="X178" s="721"/>
      <c r="Y178" s="721"/>
      <c r="Z178" s="721"/>
    </row>
    <row r="179" spans="1:26" ht="12.75" hidden="1" customHeight="1">
      <c r="A179" s="759" t="s">
        <v>2224</v>
      </c>
      <c r="B179" s="760"/>
      <c r="C179" s="761"/>
      <c r="D179" s="761"/>
      <c r="E179" s="761"/>
      <c r="F179" s="761"/>
      <c r="G179" s="762"/>
      <c r="H179" s="763"/>
      <c r="I179" s="763"/>
      <c r="J179" s="763"/>
      <c r="K179" s="764" t="str">
        <f t="shared" si="48"/>
        <v/>
      </c>
      <c r="L179" s="733">
        <f>L178</f>
        <v>0</v>
      </c>
      <c r="M179" s="721"/>
      <c r="N179" s="728" t="str">
        <f t="shared" si="49"/>
        <v>-</v>
      </c>
      <c r="O179" s="728" t="str">
        <f t="shared" si="49"/>
        <v>-</v>
      </c>
      <c r="P179" s="728" t="str">
        <f t="shared" si="49"/>
        <v>-</v>
      </c>
      <c r="Q179" s="729"/>
      <c r="R179" s="727" t="e">
        <f>IF($G175=$E176,"média","mediana")</f>
        <v>#NUM!</v>
      </c>
      <c r="S179" s="727"/>
      <c r="T179" s="727"/>
      <c r="U179" s="721"/>
      <c r="V179" s="721"/>
      <c r="W179" s="721"/>
      <c r="X179" s="721"/>
      <c r="Y179" s="721"/>
      <c r="Z179" s="721"/>
    </row>
    <row r="180" spans="1:26" ht="12.75" hidden="1" customHeight="1">
      <c r="A180" s="766" t="s">
        <v>2229</v>
      </c>
      <c r="B180" s="767"/>
      <c r="C180" s="768"/>
      <c r="D180" s="768"/>
      <c r="E180" s="768"/>
      <c r="F180" s="768"/>
      <c r="G180" s="769"/>
      <c r="H180" s="770"/>
      <c r="I180" s="770"/>
      <c r="J180" s="770"/>
      <c r="K180" s="771" t="str">
        <f>IF(SUM(H180:J180)=0,"",SUM(H180:J180))</f>
        <v/>
      </c>
      <c r="L180" s="734">
        <f>L178</f>
        <v>0</v>
      </c>
      <c r="M180" s="721"/>
      <c r="N180" s="728" t="str">
        <f t="shared" si="49"/>
        <v>-</v>
      </c>
      <c r="O180" s="728" t="str">
        <f t="shared" si="49"/>
        <v>-</v>
      </c>
      <c r="P180" s="728" t="str">
        <f t="shared" si="49"/>
        <v>-</v>
      </c>
      <c r="Q180" s="729"/>
      <c r="R180" s="727"/>
      <c r="S180" s="727"/>
      <c r="T180" s="728"/>
      <c r="U180" s="721"/>
      <c r="V180" s="721"/>
      <c r="W180" s="721"/>
      <c r="X180" s="721"/>
      <c r="Y180" s="721"/>
      <c r="Z180" s="721"/>
    </row>
    <row r="181" spans="1:26" ht="4.5" hidden="1" customHeight="1" thickBot="1">
      <c r="A181" s="772"/>
      <c r="B181" s="772"/>
      <c r="C181" s="772"/>
      <c r="D181" s="772"/>
      <c r="E181" s="772"/>
      <c r="F181" s="772"/>
      <c r="G181" s="772"/>
      <c r="H181" s="772"/>
      <c r="I181" s="772"/>
      <c r="J181" s="772"/>
      <c r="K181" s="773"/>
      <c r="L181" s="772"/>
      <c r="M181" s="721"/>
      <c r="N181" s="721"/>
      <c r="O181" s="721"/>
      <c r="P181" s="721"/>
      <c r="Q181" s="721"/>
      <c r="R181" s="721"/>
      <c r="S181" s="721"/>
      <c r="T181" s="721"/>
      <c r="U181" s="721"/>
      <c r="V181" s="721"/>
      <c r="W181" s="721"/>
      <c r="X181" s="721"/>
      <c r="Y181" s="721"/>
      <c r="Z181" s="721"/>
    </row>
    <row r="182" spans="1:26" ht="12.75" hidden="1" customHeight="1">
      <c r="A182" s="997" t="s">
        <v>1233</v>
      </c>
      <c r="B182" s="999" t="s">
        <v>2256</v>
      </c>
      <c r="C182" s="1001" t="s">
        <v>2234</v>
      </c>
      <c r="D182" s="746" t="s">
        <v>2204</v>
      </c>
      <c r="E182" s="747" t="str">
        <f>IF(COUNTIF(K185:K187,"&gt;0")&gt;=2,TRUNC(QUARTILE(K185:K187,2),2),"Dados Insuficientes")</f>
        <v>Dados Insuficientes</v>
      </c>
      <c r="F182" s="1002" t="s">
        <v>2205</v>
      </c>
      <c r="G182" s="1004" t="e">
        <f>TRUNC(SMALL(E182:E183,1),2)</f>
        <v>#NUM!</v>
      </c>
      <c r="H182" s="748" t="e">
        <f>TRUNC(R185*$G182,2)</f>
        <v>#NUM!</v>
      </c>
      <c r="I182" s="748" t="e">
        <f>IF(J185=0,G182-H182,TRUNC(S185*$G182,2))</f>
        <v>#NUM!</v>
      </c>
      <c r="J182" s="748" t="e">
        <f>G182-H182-I182</f>
        <v>#NUM!</v>
      </c>
      <c r="K182" s="1005">
        <f>L185</f>
        <v>0</v>
      </c>
      <c r="L182" s="749"/>
      <c r="M182" s="724"/>
      <c r="N182" s="724"/>
      <c r="O182" s="724"/>
      <c r="P182" s="724"/>
      <c r="Q182" s="724"/>
      <c r="R182" s="724"/>
      <c r="S182" s="724"/>
      <c r="T182" s="724"/>
      <c r="U182" s="721"/>
      <c r="V182" s="721"/>
      <c r="W182" s="721"/>
      <c r="X182" s="721"/>
      <c r="Y182" s="721"/>
      <c r="Z182" s="721"/>
    </row>
    <row r="183" spans="1:26" ht="15.75" hidden="1" customHeight="1" thickBot="1">
      <c r="A183" s="998"/>
      <c r="B183" s="1000"/>
      <c r="C183" s="1000"/>
      <c r="D183" s="750" t="s">
        <v>2206</v>
      </c>
      <c r="E183" s="751" t="str">
        <f>IF(COUNTIF(K185:K187,"&gt;0")&gt;=2,TRUNC(AVERAGE(K185:K187),2),"Dados Insuficientes")</f>
        <v>Dados Insuficientes</v>
      </c>
      <c r="F183" s="1003"/>
      <c r="G183" s="1003"/>
      <c r="H183" s="752" t="s">
        <v>52</v>
      </c>
      <c r="I183" s="752" t="s">
        <v>2207</v>
      </c>
      <c r="J183" s="752" t="s">
        <v>2208</v>
      </c>
      <c r="K183" s="1003"/>
      <c r="L183" s="753"/>
      <c r="M183" s="724"/>
      <c r="N183" s="725" t="e">
        <f>SUM(H182:J182)</f>
        <v>#NUM!</v>
      </c>
      <c r="O183" s="726"/>
      <c r="P183" s="726"/>
      <c r="Q183" s="726"/>
      <c r="R183" s="726"/>
      <c r="S183" s="726"/>
      <c r="T183" s="726"/>
      <c r="U183" s="724"/>
      <c r="V183" s="724"/>
      <c r="W183" s="724"/>
      <c r="X183" s="724"/>
      <c r="Y183" s="724"/>
      <c r="Z183" s="724"/>
    </row>
    <row r="184" spans="1:26" ht="12.75" hidden="1" customHeight="1">
      <c r="A184" s="754"/>
      <c r="B184" s="755"/>
      <c r="C184" s="756" t="s">
        <v>2209</v>
      </c>
      <c r="D184" s="756" t="s">
        <v>2210</v>
      </c>
      <c r="E184" s="756" t="s">
        <v>2211</v>
      </c>
      <c r="F184" s="756" t="s">
        <v>2212</v>
      </c>
      <c r="G184" s="756" t="s">
        <v>2213</v>
      </c>
      <c r="H184" s="756" t="s">
        <v>2214</v>
      </c>
      <c r="I184" s="756" t="s">
        <v>2215</v>
      </c>
      <c r="J184" s="756" t="s">
        <v>2216</v>
      </c>
      <c r="K184" s="757" t="s">
        <v>2217</v>
      </c>
      <c r="L184" s="758" t="s">
        <v>2218</v>
      </c>
      <c r="M184" s="727"/>
      <c r="N184" s="727"/>
      <c r="O184" s="727"/>
      <c r="P184" s="727"/>
      <c r="Q184" s="727"/>
      <c r="R184" s="727"/>
      <c r="S184" s="727"/>
      <c r="T184" s="727"/>
      <c r="U184" s="727"/>
      <c r="V184" s="727"/>
      <c r="W184" s="727"/>
      <c r="X184" s="727"/>
      <c r="Y184" s="727"/>
      <c r="Z184" s="727"/>
    </row>
    <row r="185" spans="1:26" ht="12.75" hidden="1" customHeight="1">
      <c r="A185" s="759" t="s">
        <v>2219</v>
      </c>
      <c r="B185" s="760"/>
      <c r="C185" s="761"/>
      <c r="D185" s="761"/>
      <c r="E185" s="761"/>
      <c r="F185" s="761"/>
      <c r="G185" s="762"/>
      <c r="H185" s="763"/>
      <c r="I185" s="763"/>
      <c r="J185" s="763"/>
      <c r="K185" s="764" t="str">
        <f t="shared" ref="K185:K186" si="50">IF(SUM(H185:J185)=0,"",SUM(H185:J185))</f>
        <v/>
      </c>
      <c r="L185" s="765"/>
      <c r="M185" s="721"/>
      <c r="N185" s="728" t="str">
        <f t="shared" ref="N185:P187" si="51">IFERROR(H185/$K185,"-")</f>
        <v>-</v>
      </c>
      <c r="O185" s="728" t="str">
        <f t="shared" si="51"/>
        <v>-</v>
      </c>
      <c r="P185" s="728" t="str">
        <f t="shared" si="51"/>
        <v>-</v>
      </c>
      <c r="Q185" s="729"/>
      <c r="R185" s="730" t="e">
        <f>IF($G182=$E183,AVERAGE(N185:N187),MEDIAN(N185:N187))</f>
        <v>#NUM!</v>
      </c>
      <c r="S185" s="730" t="e">
        <f>IF($G182=$E183,AVERAGE(O185:O187),IF(R186="mediana",VLOOKUP($R185,$N185:$O187,2,TRUE),0))</f>
        <v>#NUM!</v>
      </c>
      <c r="T185" s="730">
        <f>IF(J185=0,0,1-S185-R185)</f>
        <v>0</v>
      </c>
      <c r="U185" s="721"/>
      <c r="V185" s="721"/>
      <c r="W185" s="721"/>
      <c r="X185" s="721"/>
      <c r="Y185" s="721"/>
      <c r="Z185" s="721"/>
    </row>
    <row r="186" spans="1:26" ht="12.75" hidden="1" customHeight="1">
      <c r="A186" s="759" t="s">
        <v>2224</v>
      </c>
      <c r="B186" s="760"/>
      <c r="C186" s="761"/>
      <c r="D186" s="761"/>
      <c r="E186" s="761"/>
      <c r="F186" s="761"/>
      <c r="G186" s="762"/>
      <c r="H186" s="763"/>
      <c r="I186" s="763"/>
      <c r="J186" s="763"/>
      <c r="K186" s="764" t="str">
        <f t="shared" si="50"/>
        <v/>
      </c>
      <c r="L186" s="733">
        <f>L185</f>
        <v>0</v>
      </c>
      <c r="M186" s="721"/>
      <c r="N186" s="728" t="str">
        <f t="shared" si="51"/>
        <v>-</v>
      </c>
      <c r="O186" s="728" t="str">
        <f t="shared" si="51"/>
        <v>-</v>
      </c>
      <c r="P186" s="728" t="str">
        <f t="shared" si="51"/>
        <v>-</v>
      </c>
      <c r="Q186" s="729"/>
      <c r="R186" s="727" t="e">
        <f>IF($G182=$E183,"média","mediana")</f>
        <v>#NUM!</v>
      </c>
      <c r="S186" s="727"/>
      <c r="T186" s="727"/>
      <c r="U186" s="721"/>
      <c r="V186" s="721"/>
      <c r="W186" s="721"/>
      <c r="X186" s="721"/>
      <c r="Y186" s="721"/>
      <c r="Z186" s="721"/>
    </row>
    <row r="187" spans="1:26" ht="12.75" hidden="1" customHeight="1">
      <c r="A187" s="766" t="s">
        <v>2229</v>
      </c>
      <c r="B187" s="767"/>
      <c r="C187" s="768"/>
      <c r="D187" s="768"/>
      <c r="E187" s="768"/>
      <c r="F187" s="768"/>
      <c r="G187" s="769"/>
      <c r="H187" s="770"/>
      <c r="I187" s="770"/>
      <c r="J187" s="770"/>
      <c r="K187" s="771" t="str">
        <f>IF(SUM(H187:J187)=0,"",SUM(H187:J187))</f>
        <v/>
      </c>
      <c r="L187" s="734">
        <f>L185</f>
        <v>0</v>
      </c>
      <c r="M187" s="721"/>
      <c r="N187" s="728" t="str">
        <f t="shared" si="51"/>
        <v>-</v>
      </c>
      <c r="O187" s="728" t="str">
        <f t="shared" si="51"/>
        <v>-</v>
      </c>
      <c r="P187" s="728" t="str">
        <f t="shared" si="51"/>
        <v>-</v>
      </c>
      <c r="Q187" s="729"/>
      <c r="R187" s="727"/>
      <c r="S187" s="727"/>
      <c r="T187" s="728"/>
      <c r="U187" s="721"/>
      <c r="V187" s="721"/>
      <c r="W187" s="721"/>
      <c r="X187" s="721"/>
      <c r="Y187" s="721"/>
      <c r="Z187" s="721"/>
    </row>
    <row r="188" spans="1:26" ht="4.5" hidden="1" customHeight="1" thickBot="1">
      <c r="A188" s="772"/>
      <c r="B188" s="772"/>
      <c r="C188" s="772"/>
      <c r="D188" s="772"/>
      <c r="E188" s="772"/>
      <c r="F188" s="772"/>
      <c r="G188" s="772"/>
      <c r="H188" s="772"/>
      <c r="I188" s="772"/>
      <c r="J188" s="772"/>
      <c r="K188" s="773"/>
      <c r="L188" s="772"/>
      <c r="M188" s="721"/>
      <c r="N188" s="721"/>
      <c r="O188" s="721"/>
      <c r="P188" s="721"/>
      <c r="Q188" s="721"/>
      <c r="R188" s="721"/>
      <c r="S188" s="721"/>
      <c r="T188" s="721"/>
      <c r="U188" s="721"/>
      <c r="V188" s="721"/>
      <c r="W188" s="721"/>
      <c r="X188" s="721"/>
      <c r="Y188" s="721"/>
      <c r="Z188" s="721"/>
    </row>
    <row r="189" spans="1:26" ht="12.75" hidden="1" customHeight="1">
      <c r="A189" s="997" t="s">
        <v>1233</v>
      </c>
      <c r="B189" s="999" t="s">
        <v>2257</v>
      </c>
      <c r="C189" s="1001" t="s">
        <v>2234</v>
      </c>
      <c r="D189" s="746" t="s">
        <v>2204</v>
      </c>
      <c r="E189" s="747" t="str">
        <f>IF(COUNTIF(K192:K194,"&gt;0")&gt;=2,TRUNC(QUARTILE(K192:K194,2),2),"Dados Insuficientes")</f>
        <v>Dados Insuficientes</v>
      </c>
      <c r="F189" s="1002" t="s">
        <v>2205</v>
      </c>
      <c r="G189" s="1004" t="e">
        <f>TRUNC(SMALL(E189:E190,1),2)</f>
        <v>#NUM!</v>
      </c>
      <c r="H189" s="748" t="e">
        <f>TRUNC(R192*$G189,2)</f>
        <v>#NUM!</v>
      </c>
      <c r="I189" s="748" t="e">
        <f>IF(J192=0,G189-H189,TRUNC(S192*$G189,2))</f>
        <v>#NUM!</v>
      </c>
      <c r="J189" s="748" t="e">
        <f>G189-H189-I189</f>
        <v>#NUM!</v>
      </c>
      <c r="K189" s="1005">
        <f>L192</f>
        <v>0</v>
      </c>
      <c r="L189" s="749"/>
      <c r="M189" s="724"/>
      <c r="N189" s="724"/>
      <c r="O189" s="724"/>
      <c r="P189" s="724"/>
      <c r="Q189" s="724"/>
      <c r="R189" s="724"/>
      <c r="S189" s="724"/>
      <c r="T189" s="724"/>
      <c r="U189" s="723"/>
      <c r="V189" s="723"/>
      <c r="W189" s="723"/>
      <c r="X189" s="723"/>
      <c r="Y189" s="723"/>
      <c r="Z189" s="723"/>
    </row>
    <row r="190" spans="1:26" ht="15.75" hidden="1" customHeight="1" thickBot="1">
      <c r="A190" s="998"/>
      <c r="B190" s="1000"/>
      <c r="C190" s="1000"/>
      <c r="D190" s="750" t="s">
        <v>2206</v>
      </c>
      <c r="E190" s="751" t="str">
        <f>IF(COUNTIF(K192:K194,"&gt;0")&gt;=2,TRUNC(AVERAGE(K192:K194),2),"Dados Insuficientes")</f>
        <v>Dados Insuficientes</v>
      </c>
      <c r="F190" s="1003"/>
      <c r="G190" s="1003"/>
      <c r="H190" s="752" t="s">
        <v>52</v>
      </c>
      <c r="I190" s="752" t="s">
        <v>2207</v>
      </c>
      <c r="J190" s="752" t="s">
        <v>2208</v>
      </c>
      <c r="K190" s="1003"/>
      <c r="L190" s="753"/>
      <c r="M190" s="724"/>
      <c r="N190" s="725" t="e">
        <f>SUM(H189:J189)</f>
        <v>#NUM!</v>
      </c>
      <c r="O190" s="726"/>
      <c r="P190" s="726"/>
      <c r="Q190" s="726"/>
      <c r="R190" s="726"/>
      <c r="S190" s="726"/>
      <c r="T190" s="726"/>
      <c r="U190" s="724"/>
      <c r="V190" s="724"/>
      <c r="W190" s="724"/>
      <c r="X190" s="724"/>
      <c r="Y190" s="724"/>
      <c r="Z190" s="724"/>
    </row>
    <row r="191" spans="1:26" ht="12.75" hidden="1" customHeight="1">
      <c r="A191" s="754"/>
      <c r="B191" s="755"/>
      <c r="C191" s="756" t="s">
        <v>2209</v>
      </c>
      <c r="D191" s="756" t="s">
        <v>2210</v>
      </c>
      <c r="E191" s="756" t="s">
        <v>2211</v>
      </c>
      <c r="F191" s="756" t="s">
        <v>2212</v>
      </c>
      <c r="G191" s="756" t="s">
        <v>2213</v>
      </c>
      <c r="H191" s="756" t="s">
        <v>2214</v>
      </c>
      <c r="I191" s="756" t="s">
        <v>2215</v>
      </c>
      <c r="J191" s="756" t="s">
        <v>2216</v>
      </c>
      <c r="K191" s="757" t="s">
        <v>2217</v>
      </c>
      <c r="L191" s="758" t="s">
        <v>2218</v>
      </c>
      <c r="M191" s="727"/>
      <c r="N191" s="727"/>
      <c r="O191" s="727"/>
      <c r="P191" s="727"/>
      <c r="Q191" s="727"/>
      <c r="R191" s="727"/>
      <c r="S191" s="727"/>
      <c r="T191" s="727"/>
      <c r="U191" s="727"/>
      <c r="V191" s="727"/>
      <c r="W191" s="727"/>
      <c r="X191" s="727"/>
      <c r="Y191" s="727"/>
      <c r="Z191" s="727"/>
    </row>
    <row r="192" spans="1:26" ht="12.75" hidden="1" customHeight="1">
      <c r="A192" s="759" t="s">
        <v>2219</v>
      </c>
      <c r="B192" s="760"/>
      <c r="C192" s="761"/>
      <c r="D192" s="777"/>
      <c r="E192" s="761"/>
      <c r="F192" s="761"/>
      <c r="G192" s="762"/>
      <c r="H192" s="763"/>
      <c r="I192" s="763"/>
      <c r="J192" s="763"/>
      <c r="K192" s="764" t="str">
        <f t="shared" ref="K192:K193" si="52">IF(SUM(H192:J192)=0,"",SUM(H192:J192))</f>
        <v/>
      </c>
      <c r="L192" s="765"/>
      <c r="M192" s="721"/>
      <c r="N192" s="728" t="str">
        <f t="shared" ref="N192:P194" si="53">IFERROR(H192/$K192,"-")</f>
        <v>-</v>
      </c>
      <c r="O192" s="728" t="str">
        <f t="shared" si="53"/>
        <v>-</v>
      </c>
      <c r="P192" s="728" t="str">
        <f t="shared" si="53"/>
        <v>-</v>
      </c>
      <c r="Q192" s="729"/>
      <c r="R192" s="730" t="e">
        <f>IF($G189=$E190,AVERAGE(N192:N194),MEDIAN(N192:N194))</f>
        <v>#NUM!</v>
      </c>
      <c r="S192" s="730" t="e">
        <f>IF($G189=$E190,AVERAGE(O192:O194),IF(R193="mediana",VLOOKUP($R192,$N192:$O194,2,TRUE),0))</f>
        <v>#NUM!</v>
      </c>
      <c r="T192" s="730">
        <f>IF(J192=0,0,1-S192-R192)</f>
        <v>0</v>
      </c>
      <c r="U192" s="721"/>
      <c r="V192" s="721"/>
      <c r="W192" s="721"/>
      <c r="X192" s="721"/>
      <c r="Y192" s="721"/>
      <c r="Z192" s="721"/>
    </row>
    <row r="193" spans="1:26" ht="12.75" hidden="1" customHeight="1">
      <c r="A193" s="759" t="s">
        <v>2224</v>
      </c>
      <c r="B193" s="760"/>
      <c r="C193" s="761"/>
      <c r="D193" s="761"/>
      <c r="E193" s="761"/>
      <c r="F193" s="761"/>
      <c r="G193" s="762"/>
      <c r="H193" s="763"/>
      <c r="I193" s="763"/>
      <c r="J193" s="763"/>
      <c r="K193" s="764" t="str">
        <f t="shared" si="52"/>
        <v/>
      </c>
      <c r="L193" s="733">
        <f>L192</f>
        <v>0</v>
      </c>
      <c r="M193" s="721"/>
      <c r="N193" s="728" t="str">
        <f t="shared" si="53"/>
        <v>-</v>
      </c>
      <c r="O193" s="728" t="str">
        <f t="shared" si="53"/>
        <v>-</v>
      </c>
      <c r="P193" s="728" t="str">
        <f t="shared" si="53"/>
        <v>-</v>
      </c>
      <c r="Q193" s="729"/>
      <c r="R193" s="727" t="e">
        <f>IF($G189=$E190,"média","mediana")</f>
        <v>#NUM!</v>
      </c>
      <c r="S193" s="727"/>
      <c r="T193" s="727"/>
      <c r="U193" s="721"/>
      <c r="V193" s="721"/>
      <c r="W193" s="721"/>
      <c r="X193" s="721"/>
      <c r="Y193" s="721"/>
      <c r="Z193" s="721"/>
    </row>
    <row r="194" spans="1:26" ht="12.75" hidden="1" customHeight="1">
      <c r="A194" s="766" t="s">
        <v>2229</v>
      </c>
      <c r="B194" s="767"/>
      <c r="C194" s="768"/>
      <c r="D194" s="768"/>
      <c r="E194" s="768"/>
      <c r="F194" s="768"/>
      <c r="G194" s="769"/>
      <c r="H194" s="770"/>
      <c r="I194" s="770"/>
      <c r="J194" s="770"/>
      <c r="K194" s="771" t="str">
        <f>IF(SUM(H194:J194)=0,"",SUM(H194:J194))</f>
        <v/>
      </c>
      <c r="L194" s="734">
        <f>L192</f>
        <v>0</v>
      </c>
      <c r="M194" s="721"/>
      <c r="N194" s="728" t="str">
        <f t="shared" si="53"/>
        <v>-</v>
      </c>
      <c r="O194" s="728" t="str">
        <f t="shared" si="53"/>
        <v>-</v>
      </c>
      <c r="P194" s="728" t="str">
        <f t="shared" si="53"/>
        <v>-</v>
      </c>
      <c r="Q194" s="729"/>
      <c r="R194" s="727"/>
      <c r="S194" s="727"/>
      <c r="T194" s="728"/>
      <c r="U194" s="721"/>
      <c r="V194" s="721"/>
      <c r="W194" s="721"/>
      <c r="X194" s="721"/>
      <c r="Y194" s="721"/>
      <c r="Z194" s="721"/>
    </row>
    <row r="195" spans="1:26" ht="4.5" hidden="1" customHeight="1" thickBot="1">
      <c r="A195" s="772"/>
      <c r="B195" s="772"/>
      <c r="C195" s="772"/>
      <c r="D195" s="772"/>
      <c r="E195" s="772"/>
      <c r="F195" s="772"/>
      <c r="G195" s="772"/>
      <c r="H195" s="772"/>
      <c r="I195" s="772"/>
      <c r="J195" s="772"/>
      <c r="K195" s="773"/>
      <c r="L195" s="772"/>
      <c r="M195" s="721"/>
      <c r="N195" s="721"/>
      <c r="O195" s="721"/>
      <c r="P195" s="721"/>
      <c r="Q195" s="721"/>
      <c r="R195" s="721"/>
      <c r="S195" s="721"/>
      <c r="T195" s="721"/>
      <c r="U195" s="721"/>
      <c r="V195" s="721"/>
      <c r="W195" s="721"/>
      <c r="X195" s="721"/>
      <c r="Y195" s="721"/>
      <c r="Z195" s="721"/>
    </row>
    <row r="196" spans="1:26" ht="12.75" hidden="1" customHeight="1">
      <c r="A196" s="997" t="s">
        <v>1233</v>
      </c>
      <c r="B196" s="999" t="s">
        <v>2258</v>
      </c>
      <c r="C196" s="1001" t="s">
        <v>2234</v>
      </c>
      <c r="D196" s="746" t="s">
        <v>2204</v>
      </c>
      <c r="E196" s="747" t="str">
        <f>IF(COUNTIF(K199:K201,"&gt;0")&gt;=2,TRUNC(QUARTILE(K199:K201,2),2),"Dados Insuficientes")</f>
        <v>Dados Insuficientes</v>
      </c>
      <c r="F196" s="1002" t="s">
        <v>2205</v>
      </c>
      <c r="G196" s="1004" t="e">
        <f>TRUNC(SMALL(E196:E197,1),2)</f>
        <v>#NUM!</v>
      </c>
      <c r="H196" s="748" t="e">
        <f>TRUNC(R199*$G196,2)</f>
        <v>#NUM!</v>
      </c>
      <c r="I196" s="748" t="e">
        <f>IF(J199=0,G196-H196,TRUNC(S199*$G196,2))</f>
        <v>#NUM!</v>
      </c>
      <c r="J196" s="748" t="e">
        <f>G196-H196-I196</f>
        <v>#NUM!</v>
      </c>
      <c r="K196" s="1005">
        <f>L199</f>
        <v>0</v>
      </c>
      <c r="L196" s="749"/>
      <c r="M196" s="724"/>
      <c r="N196" s="724"/>
      <c r="O196" s="724"/>
      <c r="P196" s="724"/>
      <c r="Q196" s="724"/>
      <c r="R196" s="724"/>
      <c r="S196" s="724"/>
      <c r="T196" s="724"/>
      <c r="U196" s="721"/>
      <c r="V196" s="721"/>
      <c r="W196" s="721"/>
      <c r="X196" s="721"/>
      <c r="Y196" s="721"/>
      <c r="Z196" s="721"/>
    </row>
    <row r="197" spans="1:26" ht="15.75" hidden="1" customHeight="1" thickBot="1">
      <c r="A197" s="998"/>
      <c r="B197" s="1000"/>
      <c r="C197" s="1000"/>
      <c r="D197" s="750" t="s">
        <v>2206</v>
      </c>
      <c r="E197" s="751" t="str">
        <f>IF(COUNTIF(K199:K201,"&gt;0")&gt;=2,TRUNC(AVERAGE(K199:K201),2),"Dados Insuficientes")</f>
        <v>Dados Insuficientes</v>
      </c>
      <c r="F197" s="1003"/>
      <c r="G197" s="1003"/>
      <c r="H197" s="752" t="s">
        <v>52</v>
      </c>
      <c r="I197" s="752" t="s">
        <v>2207</v>
      </c>
      <c r="J197" s="752" t="s">
        <v>2208</v>
      </c>
      <c r="K197" s="1003"/>
      <c r="L197" s="753"/>
      <c r="M197" s="724"/>
      <c r="N197" s="725" t="e">
        <f>SUM(H196:J196)</f>
        <v>#NUM!</v>
      </c>
      <c r="O197" s="726"/>
      <c r="P197" s="726"/>
      <c r="Q197" s="726"/>
      <c r="R197" s="726"/>
      <c r="S197" s="726"/>
      <c r="T197" s="726"/>
      <c r="U197" s="724"/>
      <c r="V197" s="724"/>
      <c r="W197" s="724"/>
      <c r="X197" s="724"/>
      <c r="Y197" s="724"/>
      <c r="Z197" s="724"/>
    </row>
    <row r="198" spans="1:26" ht="12.75" hidden="1" customHeight="1">
      <c r="A198" s="754"/>
      <c r="B198" s="755"/>
      <c r="C198" s="756" t="s">
        <v>2209</v>
      </c>
      <c r="D198" s="756" t="s">
        <v>2210</v>
      </c>
      <c r="E198" s="756" t="s">
        <v>2211</v>
      </c>
      <c r="F198" s="756" t="s">
        <v>2212</v>
      </c>
      <c r="G198" s="756" t="s">
        <v>2213</v>
      </c>
      <c r="H198" s="756" t="s">
        <v>2214</v>
      </c>
      <c r="I198" s="756" t="s">
        <v>2215</v>
      </c>
      <c r="J198" s="756" t="s">
        <v>2216</v>
      </c>
      <c r="K198" s="757" t="s">
        <v>2217</v>
      </c>
      <c r="L198" s="758" t="s">
        <v>2218</v>
      </c>
      <c r="M198" s="727"/>
      <c r="N198" s="727"/>
      <c r="O198" s="727"/>
      <c r="P198" s="727"/>
      <c r="Q198" s="727"/>
      <c r="R198" s="727"/>
      <c r="S198" s="727"/>
      <c r="T198" s="727"/>
      <c r="U198" s="727"/>
      <c r="V198" s="727"/>
      <c r="W198" s="727"/>
      <c r="X198" s="727"/>
      <c r="Y198" s="727"/>
      <c r="Z198" s="727"/>
    </row>
    <row r="199" spans="1:26" ht="12.75" hidden="1" customHeight="1">
      <c r="A199" s="759" t="s">
        <v>2219</v>
      </c>
      <c r="B199" s="760"/>
      <c r="C199" s="777"/>
      <c r="D199" s="777"/>
      <c r="E199" s="761"/>
      <c r="F199" s="761"/>
      <c r="G199" s="762"/>
      <c r="H199" s="763"/>
      <c r="I199" s="763"/>
      <c r="J199" s="763"/>
      <c r="K199" s="764" t="str">
        <f t="shared" ref="K199:K200" si="54">IF(SUM(H199:J199)=0,"",SUM(H199:J199))</f>
        <v/>
      </c>
      <c r="L199" s="765"/>
      <c r="M199" s="721"/>
      <c r="N199" s="728" t="str">
        <f t="shared" ref="N199:P201" si="55">IFERROR(H199/$K199,"-")</f>
        <v>-</v>
      </c>
      <c r="O199" s="728" t="str">
        <f t="shared" si="55"/>
        <v>-</v>
      </c>
      <c r="P199" s="728" t="str">
        <f t="shared" si="55"/>
        <v>-</v>
      </c>
      <c r="Q199" s="729"/>
      <c r="R199" s="730" t="e">
        <f>IF($G196=$E197,AVERAGE(N199:N201),MEDIAN(N199:N201))</f>
        <v>#NUM!</v>
      </c>
      <c r="S199" s="730" t="e">
        <f>IF($G196=$E197,AVERAGE(O199:O201),IF(R200="mediana",VLOOKUP($R199,$N199:$O201,2,TRUE),0))</f>
        <v>#NUM!</v>
      </c>
      <c r="T199" s="730">
        <f>IF(J199=0,0,1-S199-R199)</f>
        <v>0</v>
      </c>
      <c r="U199" s="721"/>
      <c r="V199" s="721"/>
      <c r="W199" s="721"/>
      <c r="X199" s="721"/>
      <c r="Y199" s="721"/>
      <c r="Z199" s="721"/>
    </row>
    <row r="200" spans="1:26" ht="12.75" hidden="1" customHeight="1">
      <c r="A200" s="759" t="s">
        <v>2224</v>
      </c>
      <c r="B200" s="760"/>
      <c r="C200" s="777"/>
      <c r="D200" s="777"/>
      <c r="E200" s="761"/>
      <c r="F200" s="761"/>
      <c r="G200" s="762"/>
      <c r="H200" s="763"/>
      <c r="I200" s="763"/>
      <c r="J200" s="763"/>
      <c r="K200" s="764" t="str">
        <f t="shared" si="54"/>
        <v/>
      </c>
      <c r="L200" s="733">
        <f>L199</f>
        <v>0</v>
      </c>
      <c r="M200" s="721"/>
      <c r="N200" s="728" t="str">
        <f t="shared" si="55"/>
        <v>-</v>
      </c>
      <c r="O200" s="728" t="str">
        <f t="shared" si="55"/>
        <v>-</v>
      </c>
      <c r="P200" s="728" t="str">
        <f t="shared" si="55"/>
        <v>-</v>
      </c>
      <c r="Q200" s="729"/>
      <c r="R200" s="727" t="e">
        <f>IF($G196=$E197,"média","mediana")</f>
        <v>#NUM!</v>
      </c>
      <c r="S200" s="727"/>
      <c r="T200" s="727"/>
      <c r="U200" s="721"/>
      <c r="V200" s="721"/>
      <c r="W200" s="721"/>
      <c r="X200" s="721"/>
      <c r="Y200" s="721"/>
      <c r="Z200" s="721"/>
    </row>
    <row r="201" spans="1:26" ht="12.75" hidden="1" customHeight="1">
      <c r="A201" s="766" t="s">
        <v>2229</v>
      </c>
      <c r="B201" s="767"/>
      <c r="C201" s="778"/>
      <c r="D201" s="778"/>
      <c r="E201" s="768"/>
      <c r="F201" s="768"/>
      <c r="G201" s="769"/>
      <c r="H201" s="770"/>
      <c r="I201" s="770"/>
      <c r="J201" s="770"/>
      <c r="K201" s="771" t="str">
        <f>IF(SUM(H201:J201)=0,"",SUM(H201:J201))</f>
        <v/>
      </c>
      <c r="L201" s="734">
        <f>L199</f>
        <v>0</v>
      </c>
      <c r="M201" s="721"/>
      <c r="N201" s="728" t="str">
        <f t="shared" si="55"/>
        <v>-</v>
      </c>
      <c r="O201" s="728" t="str">
        <f t="shared" si="55"/>
        <v>-</v>
      </c>
      <c r="P201" s="728" t="str">
        <f t="shared" si="55"/>
        <v>-</v>
      </c>
      <c r="Q201" s="729"/>
      <c r="R201" s="727"/>
      <c r="S201" s="727"/>
      <c r="T201" s="728"/>
      <c r="U201" s="721"/>
      <c r="V201" s="721"/>
      <c r="W201" s="721"/>
      <c r="X201" s="721"/>
      <c r="Y201" s="721"/>
      <c r="Z201" s="721"/>
    </row>
    <row r="202" spans="1:26" ht="4.5" hidden="1" customHeight="1" thickBot="1">
      <c r="A202" s="772"/>
      <c r="B202" s="772"/>
      <c r="C202" s="772"/>
      <c r="D202" s="772"/>
      <c r="E202" s="772"/>
      <c r="F202" s="772"/>
      <c r="G202" s="779"/>
      <c r="H202" s="779"/>
      <c r="I202" s="779"/>
      <c r="J202" s="779"/>
      <c r="K202" s="773"/>
      <c r="L202" s="772"/>
      <c r="M202" s="721"/>
      <c r="N202" s="721"/>
      <c r="O202" s="721"/>
      <c r="P202" s="721"/>
      <c r="Q202" s="721"/>
      <c r="R202" s="721"/>
      <c r="S202" s="721"/>
      <c r="T202" s="721"/>
      <c r="U202" s="721"/>
      <c r="V202" s="721"/>
      <c r="W202" s="721"/>
      <c r="X202" s="721"/>
      <c r="Y202" s="721"/>
      <c r="Z202" s="721"/>
    </row>
    <row r="203" spans="1:26" ht="12.75" hidden="1" customHeight="1">
      <c r="A203" s="997" t="s">
        <v>1233</v>
      </c>
      <c r="B203" s="999" t="s">
        <v>2259</v>
      </c>
      <c r="C203" s="1001" t="s">
        <v>2234</v>
      </c>
      <c r="D203" s="746" t="s">
        <v>2204</v>
      </c>
      <c r="E203" s="747" t="str">
        <f>IF(COUNTIF(K206:K208,"&gt;0")&gt;=2,TRUNC(QUARTILE(K206:K208,2),2),"Dados Insuficientes")</f>
        <v>Dados Insuficientes</v>
      </c>
      <c r="F203" s="1002" t="s">
        <v>2205</v>
      </c>
      <c r="G203" s="1004" t="e">
        <f>TRUNC(SMALL(E203:E204,1),2)</f>
        <v>#NUM!</v>
      </c>
      <c r="H203" s="748" t="e">
        <f>TRUNC(R206*$G203,2)</f>
        <v>#NUM!</v>
      </c>
      <c r="I203" s="748" t="e">
        <f>IF(J206=0,G203-H203,TRUNC(S206*$G203,2))</f>
        <v>#NUM!</v>
      </c>
      <c r="J203" s="748" t="e">
        <f>G203-H203-I203</f>
        <v>#NUM!</v>
      </c>
      <c r="K203" s="1005">
        <f>L206</f>
        <v>0</v>
      </c>
      <c r="L203" s="749"/>
      <c r="M203" s="724"/>
      <c r="N203" s="724"/>
      <c r="O203" s="724"/>
      <c r="P203" s="724"/>
      <c r="Q203" s="724"/>
      <c r="R203" s="724"/>
      <c r="S203" s="724"/>
      <c r="T203" s="724"/>
      <c r="U203" s="721"/>
      <c r="V203" s="721"/>
      <c r="W203" s="721"/>
      <c r="X203" s="721"/>
      <c r="Y203" s="721"/>
      <c r="Z203" s="721"/>
    </row>
    <row r="204" spans="1:26" ht="15.75" hidden="1" customHeight="1" thickBot="1">
      <c r="A204" s="998"/>
      <c r="B204" s="1000"/>
      <c r="C204" s="1000"/>
      <c r="D204" s="750" t="s">
        <v>2206</v>
      </c>
      <c r="E204" s="751" t="str">
        <f>IF(COUNTIF(K206:K208,"&gt;0")&gt;=2,TRUNC(AVERAGE(K206:K208),2),"Dados Insuficientes")</f>
        <v>Dados Insuficientes</v>
      </c>
      <c r="F204" s="1003"/>
      <c r="G204" s="1003"/>
      <c r="H204" s="752" t="s">
        <v>52</v>
      </c>
      <c r="I204" s="752" t="s">
        <v>2207</v>
      </c>
      <c r="J204" s="752" t="s">
        <v>2208</v>
      </c>
      <c r="K204" s="1003"/>
      <c r="L204" s="753"/>
      <c r="M204" s="724"/>
      <c r="N204" s="725" t="e">
        <f>SUM(H203:J203)</f>
        <v>#NUM!</v>
      </c>
      <c r="O204" s="726"/>
      <c r="P204" s="726"/>
      <c r="Q204" s="726"/>
      <c r="R204" s="726"/>
      <c r="S204" s="726"/>
      <c r="T204" s="726"/>
      <c r="U204" s="724"/>
      <c r="V204" s="724"/>
      <c r="W204" s="724"/>
      <c r="X204" s="724"/>
      <c r="Y204" s="724"/>
      <c r="Z204" s="724"/>
    </row>
    <row r="205" spans="1:26" ht="12.75" hidden="1" customHeight="1">
      <c r="A205" s="754"/>
      <c r="B205" s="755"/>
      <c r="C205" s="756" t="s">
        <v>2209</v>
      </c>
      <c r="D205" s="756" t="s">
        <v>2210</v>
      </c>
      <c r="E205" s="756" t="s">
        <v>2211</v>
      </c>
      <c r="F205" s="756" t="s">
        <v>2212</v>
      </c>
      <c r="G205" s="756" t="s">
        <v>2213</v>
      </c>
      <c r="H205" s="756" t="s">
        <v>2214</v>
      </c>
      <c r="I205" s="756" t="s">
        <v>2215</v>
      </c>
      <c r="J205" s="756" t="s">
        <v>2216</v>
      </c>
      <c r="K205" s="757" t="s">
        <v>2217</v>
      </c>
      <c r="L205" s="758" t="s">
        <v>2218</v>
      </c>
      <c r="M205" s="727"/>
      <c r="N205" s="727"/>
      <c r="O205" s="727"/>
      <c r="P205" s="727"/>
      <c r="Q205" s="727"/>
      <c r="R205" s="727"/>
      <c r="S205" s="727"/>
      <c r="T205" s="727"/>
      <c r="U205" s="727"/>
      <c r="V205" s="727"/>
      <c r="W205" s="727"/>
      <c r="X205" s="727"/>
      <c r="Y205" s="727"/>
      <c r="Z205" s="727"/>
    </row>
    <row r="206" spans="1:26" ht="12.75" hidden="1" customHeight="1">
      <c r="A206" s="759" t="s">
        <v>2219</v>
      </c>
      <c r="B206" s="760"/>
      <c r="C206" s="761"/>
      <c r="D206" s="761"/>
      <c r="E206" s="761"/>
      <c r="F206" s="761"/>
      <c r="G206" s="762"/>
      <c r="H206" s="763"/>
      <c r="I206" s="763"/>
      <c r="J206" s="763"/>
      <c r="K206" s="764" t="str">
        <f t="shared" ref="K206:K207" si="56">IF(SUM(H206:J206)=0,"",SUM(H206:J206))</f>
        <v/>
      </c>
      <c r="L206" s="765"/>
      <c r="M206" s="721"/>
      <c r="N206" s="728" t="str">
        <f t="shared" ref="N206:P208" si="57">IFERROR(H206/$K206,"-")</f>
        <v>-</v>
      </c>
      <c r="O206" s="728" t="str">
        <f t="shared" si="57"/>
        <v>-</v>
      </c>
      <c r="P206" s="728" t="str">
        <f t="shared" si="57"/>
        <v>-</v>
      </c>
      <c r="Q206" s="729"/>
      <c r="R206" s="730" t="e">
        <f>IF($G203=$E204,AVERAGE(N206:N208),MEDIAN(N206:N208))</f>
        <v>#NUM!</v>
      </c>
      <c r="S206" s="730" t="e">
        <f>IF($G203=$E204,AVERAGE(O206:O208),IF(R207="mediana",VLOOKUP($R206,$N206:$O208,2,TRUE),0))</f>
        <v>#NUM!</v>
      </c>
      <c r="T206" s="730">
        <f>IF(J206=0,0,1-S206-R206)</f>
        <v>0</v>
      </c>
      <c r="U206" s="721"/>
      <c r="V206" s="721"/>
      <c r="W206" s="721"/>
      <c r="X206" s="721"/>
      <c r="Y206" s="721"/>
      <c r="Z206" s="721"/>
    </row>
    <row r="207" spans="1:26" ht="12.75" hidden="1" customHeight="1">
      <c r="A207" s="759" t="s">
        <v>2224</v>
      </c>
      <c r="B207" s="760"/>
      <c r="C207" s="761"/>
      <c r="D207" s="761"/>
      <c r="E207" s="761"/>
      <c r="F207" s="761"/>
      <c r="G207" s="762"/>
      <c r="H207" s="763"/>
      <c r="I207" s="763"/>
      <c r="J207" s="763"/>
      <c r="K207" s="764" t="str">
        <f t="shared" si="56"/>
        <v/>
      </c>
      <c r="L207" s="733">
        <f>L206</f>
        <v>0</v>
      </c>
      <c r="M207" s="721"/>
      <c r="N207" s="728" t="str">
        <f t="shared" si="57"/>
        <v>-</v>
      </c>
      <c r="O207" s="728" t="str">
        <f t="shared" si="57"/>
        <v>-</v>
      </c>
      <c r="P207" s="728" t="str">
        <f t="shared" si="57"/>
        <v>-</v>
      </c>
      <c r="Q207" s="729"/>
      <c r="R207" s="727" t="e">
        <f>IF($G203=$E204,"média","mediana")</f>
        <v>#NUM!</v>
      </c>
      <c r="S207" s="727"/>
      <c r="T207" s="727"/>
      <c r="U207" s="721"/>
      <c r="V207" s="721"/>
      <c r="W207" s="721"/>
      <c r="X207" s="721"/>
      <c r="Y207" s="721"/>
      <c r="Z207" s="721"/>
    </row>
    <row r="208" spans="1:26" ht="12.75" hidden="1" customHeight="1">
      <c r="A208" s="766" t="s">
        <v>2229</v>
      </c>
      <c r="B208" s="767"/>
      <c r="C208" s="768"/>
      <c r="D208" s="768"/>
      <c r="E208" s="768"/>
      <c r="F208" s="768"/>
      <c r="G208" s="769"/>
      <c r="H208" s="770"/>
      <c r="I208" s="770"/>
      <c r="J208" s="770"/>
      <c r="K208" s="771" t="str">
        <f>IF(SUM(H208:J208)=0,"",SUM(H208:J208))</f>
        <v/>
      </c>
      <c r="L208" s="734">
        <f>L206</f>
        <v>0</v>
      </c>
      <c r="M208" s="721"/>
      <c r="N208" s="728" t="str">
        <f t="shared" si="57"/>
        <v>-</v>
      </c>
      <c r="O208" s="728" t="str">
        <f t="shared" si="57"/>
        <v>-</v>
      </c>
      <c r="P208" s="728" t="str">
        <f t="shared" si="57"/>
        <v>-</v>
      </c>
      <c r="Q208" s="729"/>
      <c r="R208" s="727"/>
      <c r="S208" s="727"/>
      <c r="T208" s="728"/>
      <c r="U208" s="721"/>
      <c r="V208" s="721"/>
      <c r="W208" s="721"/>
      <c r="X208" s="721"/>
      <c r="Y208" s="721"/>
      <c r="Z208" s="721"/>
    </row>
    <row r="209" spans="1:26" ht="4.5" hidden="1" customHeight="1" thickBot="1">
      <c r="A209" s="772"/>
      <c r="B209" s="772"/>
      <c r="C209" s="772"/>
      <c r="D209" s="772"/>
      <c r="E209" s="772"/>
      <c r="F209" s="772"/>
      <c r="G209" s="772"/>
      <c r="H209" s="772"/>
      <c r="I209" s="772"/>
      <c r="J209" s="772"/>
      <c r="K209" s="773"/>
      <c r="L209" s="772"/>
      <c r="M209" s="721"/>
      <c r="N209" s="721"/>
      <c r="O209" s="721"/>
      <c r="P209" s="721"/>
      <c r="Q209" s="721"/>
      <c r="R209" s="721"/>
      <c r="S209" s="721"/>
      <c r="T209" s="721"/>
      <c r="U209" s="721"/>
      <c r="V209" s="721"/>
      <c r="W209" s="721"/>
      <c r="X209" s="721"/>
      <c r="Y209" s="721"/>
      <c r="Z209" s="721"/>
    </row>
    <row r="210" spans="1:26" ht="12.75" hidden="1" customHeight="1">
      <c r="A210" s="997" t="s">
        <v>1233</v>
      </c>
      <c r="B210" s="999" t="s">
        <v>2260</v>
      </c>
      <c r="C210" s="1001" t="s">
        <v>2234</v>
      </c>
      <c r="D210" s="746" t="s">
        <v>2204</v>
      </c>
      <c r="E210" s="747" t="str">
        <f>IF(COUNTIF(K213:K215,"&gt;0")&gt;=2,TRUNC(QUARTILE(K213:K215,2),2),"Dados Insuficientes")</f>
        <v>Dados Insuficientes</v>
      </c>
      <c r="F210" s="1002" t="s">
        <v>2205</v>
      </c>
      <c r="G210" s="1004" t="e">
        <f>TRUNC(SMALL(E210:E211,1),2)</f>
        <v>#NUM!</v>
      </c>
      <c r="H210" s="748" t="e">
        <f>TRUNC(R213*$G210,2)</f>
        <v>#NUM!</v>
      </c>
      <c r="I210" s="748" t="e">
        <f>IF(J213=0,G210-H210,TRUNC(S213*$G210,2))</f>
        <v>#NUM!</v>
      </c>
      <c r="J210" s="748" t="e">
        <f>G210-H210-I210</f>
        <v>#NUM!</v>
      </c>
      <c r="K210" s="1005">
        <f>L213</f>
        <v>0</v>
      </c>
      <c r="L210" s="749"/>
      <c r="M210" s="724"/>
      <c r="N210" s="724"/>
      <c r="O210" s="724"/>
      <c r="P210" s="724"/>
      <c r="Q210" s="724"/>
      <c r="R210" s="724"/>
      <c r="S210" s="724"/>
      <c r="T210" s="724"/>
      <c r="U210" s="723"/>
      <c r="V210" s="723"/>
      <c r="W210" s="723"/>
      <c r="X210" s="723"/>
      <c r="Y210" s="723"/>
      <c r="Z210" s="723"/>
    </row>
    <row r="211" spans="1:26" ht="15.75" hidden="1" customHeight="1" thickBot="1">
      <c r="A211" s="998"/>
      <c r="B211" s="1000"/>
      <c r="C211" s="1000"/>
      <c r="D211" s="750" t="s">
        <v>2206</v>
      </c>
      <c r="E211" s="751" t="str">
        <f>IF(COUNTIF(K213:K215,"&gt;0")&gt;=2,TRUNC(AVERAGE(K213:K215),2),"Dados Insuficientes")</f>
        <v>Dados Insuficientes</v>
      </c>
      <c r="F211" s="1003"/>
      <c r="G211" s="1003"/>
      <c r="H211" s="752" t="s">
        <v>52</v>
      </c>
      <c r="I211" s="752" t="s">
        <v>2207</v>
      </c>
      <c r="J211" s="752" t="s">
        <v>2208</v>
      </c>
      <c r="K211" s="1003"/>
      <c r="L211" s="753"/>
      <c r="M211" s="724"/>
      <c r="N211" s="725" t="e">
        <f>SUM(H210:J210)</f>
        <v>#NUM!</v>
      </c>
      <c r="O211" s="726"/>
      <c r="P211" s="726"/>
      <c r="Q211" s="726"/>
      <c r="R211" s="726"/>
      <c r="S211" s="726"/>
      <c r="T211" s="726"/>
      <c r="U211" s="724"/>
      <c r="V211" s="724"/>
      <c r="W211" s="724"/>
      <c r="X211" s="724"/>
      <c r="Y211" s="724"/>
      <c r="Z211" s="724"/>
    </row>
    <row r="212" spans="1:26" ht="12.75" hidden="1" customHeight="1">
      <c r="A212" s="754"/>
      <c r="B212" s="755"/>
      <c r="C212" s="756" t="s">
        <v>2209</v>
      </c>
      <c r="D212" s="756" t="s">
        <v>2210</v>
      </c>
      <c r="E212" s="756" t="s">
        <v>2211</v>
      </c>
      <c r="F212" s="756" t="s">
        <v>2212</v>
      </c>
      <c r="G212" s="756" t="s">
        <v>2213</v>
      </c>
      <c r="H212" s="756" t="s">
        <v>2214</v>
      </c>
      <c r="I212" s="756" t="s">
        <v>2215</v>
      </c>
      <c r="J212" s="756" t="s">
        <v>2216</v>
      </c>
      <c r="K212" s="757" t="s">
        <v>2217</v>
      </c>
      <c r="L212" s="758" t="s">
        <v>2218</v>
      </c>
      <c r="M212" s="727"/>
      <c r="N212" s="727"/>
      <c r="O212" s="727"/>
      <c r="P212" s="727"/>
      <c r="Q212" s="727"/>
      <c r="R212" s="727"/>
      <c r="S212" s="727"/>
      <c r="T212" s="727"/>
      <c r="U212" s="727"/>
      <c r="V212" s="727"/>
      <c r="W212" s="727"/>
      <c r="X212" s="727"/>
      <c r="Y212" s="727"/>
      <c r="Z212" s="727"/>
    </row>
    <row r="213" spans="1:26" ht="12.75" hidden="1" customHeight="1">
      <c r="A213" s="759" t="s">
        <v>2219</v>
      </c>
      <c r="B213" s="760"/>
      <c r="C213" s="761"/>
      <c r="D213" s="777"/>
      <c r="E213" s="761"/>
      <c r="F213" s="761"/>
      <c r="G213" s="762"/>
      <c r="H213" s="763"/>
      <c r="I213" s="763"/>
      <c r="J213" s="763"/>
      <c r="K213" s="764" t="str">
        <f t="shared" ref="K213:K214" si="58">IF(SUM(H213:J213)=0,"",SUM(H213:J213))</f>
        <v/>
      </c>
      <c r="L213" s="765"/>
      <c r="M213" s="721"/>
      <c r="N213" s="728" t="str">
        <f t="shared" ref="N213:P215" si="59">IFERROR(H213/$K213,"-")</f>
        <v>-</v>
      </c>
      <c r="O213" s="728" t="str">
        <f t="shared" si="59"/>
        <v>-</v>
      </c>
      <c r="P213" s="728" t="str">
        <f t="shared" si="59"/>
        <v>-</v>
      </c>
      <c r="Q213" s="729"/>
      <c r="R213" s="730" t="e">
        <f>IF($G210=$E211,AVERAGE(N213:N215),MEDIAN(N213:N215))</f>
        <v>#NUM!</v>
      </c>
      <c r="S213" s="730" t="e">
        <f>IF($G210=$E211,AVERAGE(O213:O215),IF(R214="mediana",VLOOKUP($R213,$N213:$O215,2,TRUE),0))</f>
        <v>#NUM!</v>
      </c>
      <c r="T213" s="730">
        <f>IF(J213=0,0,1-S213-R213)</f>
        <v>0</v>
      </c>
      <c r="U213" s="721"/>
      <c r="V213" s="721"/>
      <c r="W213" s="721"/>
      <c r="X213" s="721"/>
      <c r="Y213" s="721"/>
      <c r="Z213" s="721"/>
    </row>
    <row r="214" spans="1:26" ht="12.75" hidden="1" customHeight="1">
      <c r="A214" s="759" t="s">
        <v>2224</v>
      </c>
      <c r="B214" s="760"/>
      <c r="C214" s="761"/>
      <c r="D214" s="761"/>
      <c r="E214" s="761"/>
      <c r="F214" s="761"/>
      <c r="G214" s="762"/>
      <c r="H214" s="763"/>
      <c r="I214" s="763"/>
      <c r="J214" s="763"/>
      <c r="K214" s="764" t="str">
        <f t="shared" si="58"/>
        <v/>
      </c>
      <c r="L214" s="733">
        <f>L213</f>
        <v>0</v>
      </c>
      <c r="M214" s="721"/>
      <c r="N214" s="728" t="str">
        <f t="shared" si="59"/>
        <v>-</v>
      </c>
      <c r="O214" s="728" t="str">
        <f t="shared" si="59"/>
        <v>-</v>
      </c>
      <c r="P214" s="728" t="str">
        <f t="shared" si="59"/>
        <v>-</v>
      </c>
      <c r="Q214" s="729"/>
      <c r="R214" s="727" t="e">
        <f>IF($G210=$E211,"média","mediana")</f>
        <v>#NUM!</v>
      </c>
      <c r="S214" s="727"/>
      <c r="T214" s="727"/>
      <c r="U214" s="721"/>
      <c r="V214" s="721"/>
      <c r="W214" s="721"/>
      <c r="X214" s="721"/>
      <c r="Y214" s="721"/>
      <c r="Z214" s="721"/>
    </row>
    <row r="215" spans="1:26" ht="12.75" hidden="1" customHeight="1">
      <c r="A215" s="766" t="s">
        <v>2229</v>
      </c>
      <c r="B215" s="767"/>
      <c r="C215" s="768"/>
      <c r="D215" s="768"/>
      <c r="E215" s="768"/>
      <c r="F215" s="768"/>
      <c r="G215" s="769"/>
      <c r="H215" s="770"/>
      <c r="I215" s="770"/>
      <c r="J215" s="770"/>
      <c r="K215" s="771" t="str">
        <f>IF(SUM(H215:J215)=0,"",SUM(H215:J215))</f>
        <v/>
      </c>
      <c r="L215" s="734">
        <f>L213</f>
        <v>0</v>
      </c>
      <c r="M215" s="721"/>
      <c r="N215" s="728" t="str">
        <f t="shared" si="59"/>
        <v>-</v>
      </c>
      <c r="O215" s="728" t="str">
        <f t="shared" si="59"/>
        <v>-</v>
      </c>
      <c r="P215" s="728" t="str">
        <f t="shared" si="59"/>
        <v>-</v>
      </c>
      <c r="Q215" s="729"/>
      <c r="R215" s="727"/>
      <c r="S215" s="727"/>
      <c r="T215" s="728"/>
      <c r="U215" s="721"/>
      <c r="V215" s="721"/>
      <c r="W215" s="721"/>
      <c r="X215" s="721"/>
      <c r="Y215" s="721"/>
      <c r="Z215" s="721"/>
    </row>
    <row r="216" spans="1:26" ht="4.5" hidden="1" customHeight="1" thickBot="1">
      <c r="A216" s="772"/>
      <c r="B216" s="772"/>
      <c r="C216" s="772"/>
      <c r="D216" s="772"/>
      <c r="E216" s="772"/>
      <c r="F216" s="772"/>
      <c r="G216" s="772"/>
      <c r="H216" s="772"/>
      <c r="I216" s="772"/>
      <c r="J216" s="772"/>
      <c r="K216" s="773"/>
      <c r="L216" s="772"/>
      <c r="M216" s="721"/>
      <c r="N216" s="721"/>
      <c r="O216" s="721"/>
      <c r="P216" s="721"/>
      <c r="Q216" s="721"/>
      <c r="R216" s="721"/>
      <c r="S216" s="721"/>
      <c r="T216" s="721"/>
      <c r="U216" s="721"/>
      <c r="V216" s="721"/>
      <c r="W216" s="721"/>
      <c r="X216" s="721"/>
      <c r="Y216" s="721"/>
      <c r="Z216" s="721"/>
    </row>
    <row r="217" spans="1:26" ht="12.75" hidden="1" customHeight="1">
      <c r="A217" s="997" t="s">
        <v>1233</v>
      </c>
      <c r="B217" s="999" t="s">
        <v>2261</v>
      </c>
      <c r="C217" s="1001" t="s">
        <v>2234</v>
      </c>
      <c r="D217" s="746" t="s">
        <v>2204</v>
      </c>
      <c r="E217" s="747" t="str">
        <f>IF(COUNTIF(K220:K222,"&gt;0")&gt;=2,TRUNC(QUARTILE(K220:K222,2),2),"Dados Insuficientes")</f>
        <v>Dados Insuficientes</v>
      </c>
      <c r="F217" s="1002" t="s">
        <v>2205</v>
      </c>
      <c r="G217" s="1004" t="e">
        <f>TRUNC(SMALL(E217:E218,1),2)</f>
        <v>#NUM!</v>
      </c>
      <c r="H217" s="748" t="e">
        <f>TRUNC(R220*$G217,2)</f>
        <v>#NUM!</v>
      </c>
      <c r="I217" s="748" t="e">
        <f>IF(J220=0,G217-H217,TRUNC(S220*$G217,2))</f>
        <v>#NUM!</v>
      </c>
      <c r="J217" s="748" t="e">
        <f>G217-H217-I217</f>
        <v>#NUM!</v>
      </c>
      <c r="K217" s="1005">
        <f>L220</f>
        <v>0</v>
      </c>
      <c r="L217" s="749"/>
      <c r="M217" s="724"/>
      <c r="N217" s="724"/>
      <c r="O217" s="724"/>
      <c r="P217" s="724"/>
      <c r="Q217" s="724"/>
      <c r="R217" s="724"/>
      <c r="S217" s="724"/>
      <c r="T217" s="724"/>
      <c r="U217" s="721"/>
      <c r="V217" s="721"/>
      <c r="W217" s="721"/>
      <c r="X217" s="721"/>
      <c r="Y217" s="721"/>
      <c r="Z217" s="721"/>
    </row>
    <row r="218" spans="1:26" ht="15.75" hidden="1" customHeight="1" thickBot="1">
      <c r="A218" s="998"/>
      <c r="B218" s="1000"/>
      <c r="C218" s="1000"/>
      <c r="D218" s="750" t="s">
        <v>2206</v>
      </c>
      <c r="E218" s="751" t="str">
        <f>IF(COUNTIF(K220:K222,"&gt;0")&gt;=2,TRUNC(AVERAGE(K220:K222),2),"Dados Insuficientes")</f>
        <v>Dados Insuficientes</v>
      </c>
      <c r="F218" s="1003"/>
      <c r="G218" s="1003"/>
      <c r="H218" s="752" t="s">
        <v>52</v>
      </c>
      <c r="I218" s="752" t="s">
        <v>2207</v>
      </c>
      <c r="J218" s="752" t="s">
        <v>2208</v>
      </c>
      <c r="K218" s="1003"/>
      <c r="L218" s="753"/>
      <c r="M218" s="724"/>
      <c r="N218" s="725" t="e">
        <f>SUM(H217:J217)</f>
        <v>#NUM!</v>
      </c>
      <c r="O218" s="726"/>
      <c r="P218" s="726"/>
      <c r="Q218" s="726"/>
      <c r="R218" s="726"/>
      <c r="S218" s="726"/>
      <c r="T218" s="726"/>
      <c r="U218" s="724"/>
      <c r="V218" s="724"/>
      <c r="W218" s="724"/>
      <c r="X218" s="724"/>
      <c r="Y218" s="724"/>
      <c r="Z218" s="724"/>
    </row>
    <row r="219" spans="1:26" ht="12.75" hidden="1" customHeight="1">
      <c r="A219" s="754"/>
      <c r="B219" s="755"/>
      <c r="C219" s="756" t="s">
        <v>2209</v>
      </c>
      <c r="D219" s="756" t="s">
        <v>2210</v>
      </c>
      <c r="E219" s="756" t="s">
        <v>2211</v>
      </c>
      <c r="F219" s="756" t="s">
        <v>2212</v>
      </c>
      <c r="G219" s="756" t="s">
        <v>2213</v>
      </c>
      <c r="H219" s="756" t="s">
        <v>2214</v>
      </c>
      <c r="I219" s="756" t="s">
        <v>2215</v>
      </c>
      <c r="J219" s="756" t="s">
        <v>2216</v>
      </c>
      <c r="K219" s="757" t="s">
        <v>2217</v>
      </c>
      <c r="L219" s="758" t="s">
        <v>2218</v>
      </c>
      <c r="M219" s="727"/>
      <c r="N219" s="727"/>
      <c r="O219" s="727"/>
      <c r="P219" s="727"/>
      <c r="Q219" s="727"/>
      <c r="R219" s="727"/>
      <c r="S219" s="727"/>
      <c r="T219" s="727"/>
      <c r="U219" s="727"/>
      <c r="V219" s="727"/>
      <c r="W219" s="727"/>
      <c r="X219" s="727"/>
      <c r="Y219" s="727"/>
      <c r="Z219" s="727"/>
    </row>
    <row r="220" spans="1:26" ht="12.75" hidden="1" customHeight="1">
      <c r="A220" s="759" t="s">
        <v>2219</v>
      </c>
      <c r="B220" s="760"/>
      <c r="C220" s="777"/>
      <c r="D220" s="777"/>
      <c r="E220" s="761"/>
      <c r="F220" s="761"/>
      <c r="G220" s="762"/>
      <c r="H220" s="763"/>
      <c r="I220" s="763"/>
      <c r="J220" s="763"/>
      <c r="K220" s="764" t="str">
        <f t="shared" ref="K220:K221" si="60">IF(SUM(H220:J220)=0,"",SUM(H220:J220))</f>
        <v/>
      </c>
      <c r="L220" s="765"/>
      <c r="M220" s="721"/>
      <c r="N220" s="728" t="str">
        <f t="shared" ref="N220:P222" si="61">IFERROR(H220/$K220,"-")</f>
        <v>-</v>
      </c>
      <c r="O220" s="728" t="str">
        <f t="shared" si="61"/>
        <v>-</v>
      </c>
      <c r="P220" s="728" t="str">
        <f t="shared" si="61"/>
        <v>-</v>
      </c>
      <c r="Q220" s="729"/>
      <c r="R220" s="730" t="e">
        <f>IF($G217=$E218,AVERAGE(N220:N222),MEDIAN(N220:N222))</f>
        <v>#NUM!</v>
      </c>
      <c r="S220" s="730" t="e">
        <f>IF($G217=$E218,AVERAGE(O220:O222),IF(R221="mediana",VLOOKUP($R220,$N220:$O222,2,TRUE),0))</f>
        <v>#NUM!</v>
      </c>
      <c r="T220" s="730">
        <f>IF(J220=0,0,1-S220-R220)</f>
        <v>0</v>
      </c>
      <c r="U220" s="721"/>
      <c r="V220" s="721"/>
      <c r="W220" s="721"/>
      <c r="X220" s="721"/>
      <c r="Y220" s="721"/>
      <c r="Z220" s="721"/>
    </row>
    <row r="221" spans="1:26" ht="12.75" hidden="1" customHeight="1">
      <c r="A221" s="759" t="s">
        <v>2224</v>
      </c>
      <c r="B221" s="760"/>
      <c r="C221" s="777"/>
      <c r="D221" s="777"/>
      <c r="E221" s="761"/>
      <c r="F221" s="761"/>
      <c r="G221" s="762"/>
      <c r="H221" s="763"/>
      <c r="I221" s="763"/>
      <c r="J221" s="763"/>
      <c r="K221" s="764" t="str">
        <f t="shared" si="60"/>
        <v/>
      </c>
      <c r="L221" s="733">
        <f>L220</f>
        <v>0</v>
      </c>
      <c r="M221" s="721"/>
      <c r="N221" s="728" t="str">
        <f t="shared" si="61"/>
        <v>-</v>
      </c>
      <c r="O221" s="728" t="str">
        <f t="shared" si="61"/>
        <v>-</v>
      </c>
      <c r="P221" s="728" t="str">
        <f t="shared" si="61"/>
        <v>-</v>
      </c>
      <c r="Q221" s="729"/>
      <c r="R221" s="727" t="e">
        <f>IF($G217=$E218,"média","mediana")</f>
        <v>#NUM!</v>
      </c>
      <c r="S221" s="727"/>
      <c r="T221" s="727"/>
      <c r="U221" s="721"/>
      <c r="V221" s="721"/>
      <c r="W221" s="721"/>
      <c r="X221" s="721"/>
      <c r="Y221" s="721"/>
      <c r="Z221" s="721"/>
    </row>
    <row r="222" spans="1:26" ht="12.75" hidden="1" customHeight="1">
      <c r="A222" s="766" t="s">
        <v>2229</v>
      </c>
      <c r="B222" s="767"/>
      <c r="C222" s="778"/>
      <c r="D222" s="778"/>
      <c r="E222" s="768"/>
      <c r="F222" s="768"/>
      <c r="G222" s="769"/>
      <c r="H222" s="770"/>
      <c r="I222" s="770"/>
      <c r="J222" s="770"/>
      <c r="K222" s="771" t="str">
        <f>IF(SUM(H222:J222)=0,"",SUM(H222:J222))</f>
        <v/>
      </c>
      <c r="L222" s="734">
        <f>L220</f>
        <v>0</v>
      </c>
      <c r="M222" s="721"/>
      <c r="N222" s="728" t="str">
        <f t="shared" si="61"/>
        <v>-</v>
      </c>
      <c r="O222" s="728" t="str">
        <f t="shared" si="61"/>
        <v>-</v>
      </c>
      <c r="P222" s="728" t="str">
        <f t="shared" si="61"/>
        <v>-</v>
      </c>
      <c r="Q222" s="729"/>
      <c r="R222" s="727"/>
      <c r="S222" s="727"/>
      <c r="T222" s="728"/>
      <c r="U222" s="721"/>
      <c r="V222" s="721"/>
      <c r="W222" s="721"/>
      <c r="X222" s="721"/>
      <c r="Y222" s="721"/>
      <c r="Z222" s="721"/>
    </row>
    <row r="223" spans="1:26" ht="4.5" hidden="1" customHeight="1" thickBot="1">
      <c r="A223" s="772"/>
      <c r="B223" s="772"/>
      <c r="C223" s="772"/>
      <c r="D223" s="772"/>
      <c r="E223" s="772"/>
      <c r="F223" s="772"/>
      <c r="G223" s="779"/>
      <c r="H223" s="779"/>
      <c r="I223" s="779"/>
      <c r="J223" s="779"/>
      <c r="K223" s="773"/>
      <c r="L223" s="772"/>
      <c r="M223" s="721"/>
      <c r="N223" s="721"/>
      <c r="O223" s="721"/>
      <c r="P223" s="721"/>
      <c r="Q223" s="721"/>
      <c r="R223" s="721"/>
      <c r="S223" s="721"/>
      <c r="T223" s="721"/>
      <c r="U223" s="721"/>
      <c r="V223" s="721"/>
      <c r="W223" s="721"/>
      <c r="X223" s="721"/>
      <c r="Y223" s="721"/>
      <c r="Z223" s="721"/>
    </row>
    <row r="224" spans="1:26" ht="12.75" hidden="1" customHeight="1">
      <c r="A224" s="997" t="s">
        <v>1233</v>
      </c>
      <c r="B224" s="999" t="s">
        <v>2262</v>
      </c>
      <c r="C224" s="1001" t="s">
        <v>2234</v>
      </c>
      <c r="D224" s="746" t="s">
        <v>2204</v>
      </c>
      <c r="E224" s="747" t="str">
        <f>IF(COUNTIF(K227:K229,"&gt;0")&gt;=2,TRUNC(QUARTILE(K227:K229,2),2),"Dados Insuficientes")</f>
        <v>Dados Insuficientes</v>
      </c>
      <c r="F224" s="1002" t="s">
        <v>2205</v>
      </c>
      <c r="G224" s="1004" t="e">
        <f>TRUNC(SMALL(E224:E225,1),2)</f>
        <v>#NUM!</v>
      </c>
      <c r="H224" s="748" t="e">
        <f>TRUNC(R227*$G224,2)</f>
        <v>#NUM!</v>
      </c>
      <c r="I224" s="748" t="e">
        <f>IF(J227=0,G224-H224,TRUNC(S227*$G224,2))</f>
        <v>#NUM!</v>
      </c>
      <c r="J224" s="748" t="e">
        <f>G224-H224-I224</f>
        <v>#NUM!</v>
      </c>
      <c r="K224" s="1005">
        <f>L227</f>
        <v>0</v>
      </c>
      <c r="L224" s="749"/>
      <c r="M224" s="724"/>
      <c r="N224" s="724"/>
      <c r="O224" s="724"/>
      <c r="P224" s="724"/>
      <c r="Q224" s="724"/>
      <c r="R224" s="724"/>
      <c r="S224" s="724"/>
      <c r="T224" s="724"/>
      <c r="U224" s="723"/>
      <c r="V224" s="723"/>
      <c r="W224" s="723"/>
      <c r="X224" s="723"/>
      <c r="Y224" s="723"/>
      <c r="Z224" s="723"/>
    </row>
    <row r="225" spans="1:26" ht="15.75" hidden="1" customHeight="1" thickBot="1">
      <c r="A225" s="998"/>
      <c r="B225" s="1000"/>
      <c r="C225" s="1000"/>
      <c r="D225" s="750" t="s">
        <v>2206</v>
      </c>
      <c r="E225" s="751" t="str">
        <f>IF(COUNTIF(K227:K229,"&gt;0")&gt;=2,TRUNC(AVERAGE(K227:K229),2),"Dados Insuficientes")</f>
        <v>Dados Insuficientes</v>
      </c>
      <c r="F225" s="1003"/>
      <c r="G225" s="1003"/>
      <c r="H225" s="752" t="s">
        <v>52</v>
      </c>
      <c r="I225" s="752" t="s">
        <v>2207</v>
      </c>
      <c r="J225" s="752" t="s">
        <v>2208</v>
      </c>
      <c r="K225" s="1003"/>
      <c r="L225" s="753"/>
      <c r="M225" s="724"/>
      <c r="N225" s="725" t="e">
        <f>SUM(H224:J224)</f>
        <v>#NUM!</v>
      </c>
      <c r="O225" s="726"/>
      <c r="P225" s="726"/>
      <c r="Q225" s="726"/>
      <c r="R225" s="726"/>
      <c r="S225" s="726"/>
      <c r="T225" s="726"/>
      <c r="U225" s="724"/>
      <c r="V225" s="724"/>
      <c r="W225" s="724"/>
      <c r="X225" s="724"/>
      <c r="Y225" s="724"/>
      <c r="Z225" s="724"/>
    </row>
    <row r="226" spans="1:26" ht="12.75" hidden="1" customHeight="1">
      <c r="A226" s="754"/>
      <c r="B226" s="755"/>
      <c r="C226" s="756" t="s">
        <v>2209</v>
      </c>
      <c r="D226" s="756" t="s">
        <v>2210</v>
      </c>
      <c r="E226" s="756" t="s">
        <v>2211</v>
      </c>
      <c r="F226" s="756" t="s">
        <v>2212</v>
      </c>
      <c r="G226" s="756" t="s">
        <v>2213</v>
      </c>
      <c r="H226" s="756" t="s">
        <v>2214</v>
      </c>
      <c r="I226" s="756" t="s">
        <v>2215</v>
      </c>
      <c r="J226" s="756" t="s">
        <v>2216</v>
      </c>
      <c r="K226" s="757" t="s">
        <v>2217</v>
      </c>
      <c r="L226" s="758" t="s">
        <v>2218</v>
      </c>
      <c r="M226" s="727"/>
      <c r="N226" s="727"/>
      <c r="O226" s="727"/>
      <c r="P226" s="727"/>
      <c r="Q226" s="727"/>
      <c r="R226" s="727"/>
      <c r="S226" s="727"/>
      <c r="T226" s="727"/>
      <c r="U226" s="727"/>
      <c r="V226" s="727"/>
      <c r="W226" s="727"/>
      <c r="X226" s="727"/>
      <c r="Y226" s="727"/>
      <c r="Z226" s="727"/>
    </row>
    <row r="227" spans="1:26" ht="12.75" hidden="1" customHeight="1">
      <c r="A227" s="759" t="s">
        <v>2219</v>
      </c>
      <c r="B227" s="760"/>
      <c r="C227" s="761"/>
      <c r="D227" s="777"/>
      <c r="E227" s="761"/>
      <c r="F227" s="761"/>
      <c r="G227" s="762"/>
      <c r="H227" s="763"/>
      <c r="I227" s="763"/>
      <c r="J227" s="763"/>
      <c r="K227" s="764" t="str">
        <f t="shared" ref="K227:K228" si="62">IF(SUM(H227:J227)=0,"",SUM(H227:J227))</f>
        <v/>
      </c>
      <c r="L227" s="765"/>
      <c r="M227" s="721"/>
      <c r="N227" s="728" t="str">
        <f t="shared" ref="N227:P229" si="63">IFERROR(H227/$K227,"-")</f>
        <v>-</v>
      </c>
      <c r="O227" s="728" t="str">
        <f t="shared" si="63"/>
        <v>-</v>
      </c>
      <c r="P227" s="728" t="str">
        <f t="shared" si="63"/>
        <v>-</v>
      </c>
      <c r="Q227" s="729"/>
      <c r="R227" s="730" t="e">
        <f>IF($G224=$E225,AVERAGE(N227:N229),MEDIAN(N227:N229))</f>
        <v>#NUM!</v>
      </c>
      <c r="S227" s="730" t="e">
        <f>IF($G224=$E225,AVERAGE(O227:O229),IF(R228="mediana",VLOOKUP($R227,$N227:$O229,2,TRUE),0))</f>
        <v>#NUM!</v>
      </c>
      <c r="T227" s="730">
        <f>IF(J227=0,0,1-S227-R227)</f>
        <v>0</v>
      </c>
      <c r="U227" s="721"/>
      <c r="V227" s="721"/>
      <c r="W227" s="721"/>
      <c r="X227" s="721"/>
      <c r="Y227" s="721"/>
      <c r="Z227" s="721"/>
    </row>
    <row r="228" spans="1:26" ht="12.75" hidden="1" customHeight="1">
      <c r="A228" s="759" t="s">
        <v>2224</v>
      </c>
      <c r="B228" s="760"/>
      <c r="C228" s="761"/>
      <c r="D228" s="761"/>
      <c r="E228" s="761"/>
      <c r="F228" s="761"/>
      <c r="G228" s="762"/>
      <c r="H228" s="763"/>
      <c r="I228" s="763"/>
      <c r="J228" s="763"/>
      <c r="K228" s="764" t="str">
        <f t="shared" si="62"/>
        <v/>
      </c>
      <c r="L228" s="733">
        <f>L227</f>
        <v>0</v>
      </c>
      <c r="M228" s="721"/>
      <c r="N228" s="728" t="str">
        <f t="shared" si="63"/>
        <v>-</v>
      </c>
      <c r="O228" s="728" t="str">
        <f t="shared" si="63"/>
        <v>-</v>
      </c>
      <c r="P228" s="728" t="str">
        <f t="shared" si="63"/>
        <v>-</v>
      </c>
      <c r="Q228" s="729"/>
      <c r="R228" s="727" t="e">
        <f>IF($G224=$E225,"média","mediana")</f>
        <v>#NUM!</v>
      </c>
      <c r="S228" s="727"/>
      <c r="T228" s="727"/>
      <c r="U228" s="721"/>
      <c r="V228" s="721"/>
      <c r="W228" s="721"/>
      <c r="X228" s="721"/>
      <c r="Y228" s="721"/>
      <c r="Z228" s="721"/>
    </row>
    <row r="229" spans="1:26" ht="12.75" hidden="1" customHeight="1">
      <c r="A229" s="766" t="s">
        <v>2229</v>
      </c>
      <c r="B229" s="767"/>
      <c r="C229" s="768"/>
      <c r="D229" s="768"/>
      <c r="E229" s="768"/>
      <c r="F229" s="768"/>
      <c r="G229" s="769"/>
      <c r="H229" s="770"/>
      <c r="I229" s="770"/>
      <c r="J229" s="770"/>
      <c r="K229" s="771" t="str">
        <f>IF(SUM(H229:J229)=0,"",SUM(H229:J229))</f>
        <v/>
      </c>
      <c r="L229" s="734">
        <f>L227</f>
        <v>0</v>
      </c>
      <c r="M229" s="721"/>
      <c r="N229" s="728" t="str">
        <f t="shared" si="63"/>
        <v>-</v>
      </c>
      <c r="O229" s="728" t="str">
        <f t="shared" si="63"/>
        <v>-</v>
      </c>
      <c r="P229" s="728" t="str">
        <f t="shared" si="63"/>
        <v>-</v>
      </c>
      <c r="Q229" s="729"/>
      <c r="R229" s="727"/>
      <c r="S229" s="727"/>
      <c r="T229" s="728"/>
      <c r="U229" s="721"/>
      <c r="V229" s="721"/>
      <c r="W229" s="721"/>
      <c r="X229" s="721"/>
      <c r="Y229" s="721"/>
      <c r="Z229" s="721"/>
    </row>
    <row r="230" spans="1:26" ht="4.5" hidden="1" customHeight="1" thickBot="1">
      <c r="A230" s="772"/>
      <c r="B230" s="772"/>
      <c r="C230" s="772"/>
      <c r="D230" s="772"/>
      <c r="E230" s="772"/>
      <c r="F230" s="772"/>
      <c r="G230" s="772"/>
      <c r="H230" s="772"/>
      <c r="I230" s="772"/>
      <c r="J230" s="772"/>
      <c r="K230" s="773"/>
      <c r="L230" s="772"/>
      <c r="M230" s="721"/>
      <c r="N230" s="721"/>
      <c r="O230" s="721"/>
      <c r="P230" s="721"/>
      <c r="Q230" s="721"/>
      <c r="R230" s="721"/>
      <c r="S230" s="721"/>
      <c r="T230" s="721"/>
      <c r="U230" s="721"/>
      <c r="V230" s="721"/>
      <c r="W230" s="721"/>
      <c r="X230" s="721"/>
      <c r="Y230" s="721"/>
      <c r="Z230" s="721"/>
    </row>
    <row r="231" spans="1:26" ht="12.75" hidden="1" customHeight="1">
      <c r="A231" s="997" t="s">
        <v>1233</v>
      </c>
      <c r="B231" s="999" t="s">
        <v>2263</v>
      </c>
      <c r="C231" s="1001" t="s">
        <v>2234</v>
      </c>
      <c r="D231" s="746" t="s">
        <v>2204</v>
      </c>
      <c r="E231" s="747" t="str">
        <f>IF(COUNTIF(K234:K236,"&gt;0")&gt;=2,TRUNC(QUARTILE(K234:K236,2),2),"Dados Insuficientes")</f>
        <v>Dados Insuficientes</v>
      </c>
      <c r="F231" s="1002" t="s">
        <v>2205</v>
      </c>
      <c r="G231" s="1004" t="e">
        <f>TRUNC(SMALL(E231:E232,1),2)</f>
        <v>#NUM!</v>
      </c>
      <c r="H231" s="748" t="e">
        <f>TRUNC(R234*$G231,2)</f>
        <v>#NUM!</v>
      </c>
      <c r="I231" s="748" t="e">
        <f>IF(J234=0,G231-H231,TRUNC(S234*$G231,2))</f>
        <v>#NUM!</v>
      </c>
      <c r="J231" s="748" t="e">
        <f>G231-H231-I231</f>
        <v>#NUM!</v>
      </c>
      <c r="K231" s="1005">
        <f>L234</f>
        <v>0</v>
      </c>
      <c r="L231" s="749"/>
      <c r="M231" s="724"/>
      <c r="N231" s="724"/>
      <c r="O231" s="724"/>
      <c r="P231" s="724"/>
      <c r="Q231" s="724"/>
      <c r="R231" s="724"/>
      <c r="S231" s="724"/>
      <c r="T231" s="724"/>
      <c r="U231" s="721"/>
      <c r="V231" s="721"/>
      <c r="W231" s="721"/>
      <c r="X231" s="721"/>
      <c r="Y231" s="721"/>
      <c r="Z231" s="721"/>
    </row>
    <row r="232" spans="1:26" ht="15.75" hidden="1" customHeight="1" thickBot="1">
      <c r="A232" s="998"/>
      <c r="B232" s="1000"/>
      <c r="C232" s="1000"/>
      <c r="D232" s="750" t="s">
        <v>2206</v>
      </c>
      <c r="E232" s="751" t="str">
        <f>IF(COUNTIF(K234:K236,"&gt;0")&gt;=2,TRUNC(AVERAGE(K234:K236),2),"Dados Insuficientes")</f>
        <v>Dados Insuficientes</v>
      </c>
      <c r="F232" s="1003"/>
      <c r="G232" s="1003"/>
      <c r="H232" s="752" t="s">
        <v>52</v>
      </c>
      <c r="I232" s="752" t="s">
        <v>2207</v>
      </c>
      <c r="J232" s="752" t="s">
        <v>2208</v>
      </c>
      <c r="K232" s="1003"/>
      <c r="L232" s="753"/>
      <c r="M232" s="724"/>
      <c r="N232" s="725" t="e">
        <f>SUM(H231:J231)</f>
        <v>#NUM!</v>
      </c>
      <c r="O232" s="726"/>
      <c r="P232" s="726"/>
      <c r="Q232" s="726"/>
      <c r="R232" s="726"/>
      <c r="S232" s="726"/>
      <c r="T232" s="726"/>
      <c r="U232" s="724"/>
      <c r="V232" s="724"/>
      <c r="W232" s="724"/>
      <c r="X232" s="724"/>
      <c r="Y232" s="724"/>
      <c r="Z232" s="724"/>
    </row>
    <row r="233" spans="1:26" ht="12.75" hidden="1" customHeight="1">
      <c r="A233" s="754"/>
      <c r="B233" s="755"/>
      <c r="C233" s="756" t="s">
        <v>2209</v>
      </c>
      <c r="D233" s="756" t="s">
        <v>2210</v>
      </c>
      <c r="E233" s="756" t="s">
        <v>2211</v>
      </c>
      <c r="F233" s="756" t="s">
        <v>2212</v>
      </c>
      <c r="G233" s="756" t="s">
        <v>2213</v>
      </c>
      <c r="H233" s="756" t="s">
        <v>2214</v>
      </c>
      <c r="I233" s="756" t="s">
        <v>2215</v>
      </c>
      <c r="J233" s="756" t="s">
        <v>2216</v>
      </c>
      <c r="K233" s="757" t="s">
        <v>2217</v>
      </c>
      <c r="L233" s="758" t="s">
        <v>2218</v>
      </c>
      <c r="M233" s="727"/>
      <c r="N233" s="727"/>
      <c r="O233" s="727"/>
      <c r="P233" s="727"/>
      <c r="Q233" s="727"/>
      <c r="R233" s="727"/>
      <c r="S233" s="727"/>
      <c r="T233" s="727"/>
      <c r="U233" s="727"/>
      <c r="V233" s="727"/>
      <c r="W233" s="727"/>
      <c r="X233" s="727"/>
      <c r="Y233" s="727"/>
      <c r="Z233" s="727"/>
    </row>
    <row r="234" spans="1:26" ht="12.75" hidden="1" customHeight="1">
      <c r="A234" s="759" t="s">
        <v>2219</v>
      </c>
      <c r="B234" s="760"/>
      <c r="C234" s="777"/>
      <c r="D234" s="777"/>
      <c r="E234" s="761"/>
      <c r="F234" s="761"/>
      <c r="G234" s="762"/>
      <c r="H234" s="763"/>
      <c r="I234" s="763"/>
      <c r="J234" s="763"/>
      <c r="K234" s="764" t="str">
        <f t="shared" ref="K234:K235" si="64">IF(SUM(H234:J234)=0,"",SUM(H234:J234))</f>
        <v/>
      </c>
      <c r="L234" s="765"/>
      <c r="M234" s="721"/>
      <c r="N234" s="728" t="str">
        <f t="shared" ref="N234:P236" si="65">IFERROR(H234/$K234,"-")</f>
        <v>-</v>
      </c>
      <c r="O234" s="728" t="str">
        <f t="shared" si="65"/>
        <v>-</v>
      </c>
      <c r="P234" s="728" t="str">
        <f t="shared" si="65"/>
        <v>-</v>
      </c>
      <c r="Q234" s="729"/>
      <c r="R234" s="730" t="e">
        <f>IF($G231=$E232,AVERAGE(N234:N236),MEDIAN(N234:N236))</f>
        <v>#NUM!</v>
      </c>
      <c r="S234" s="730" t="e">
        <f>IF($G231=$E232,AVERAGE(O234:O236),IF(R235="mediana",VLOOKUP($R234,$N234:$O236,2,TRUE),0))</f>
        <v>#NUM!</v>
      </c>
      <c r="T234" s="730">
        <f>IF(J234=0,0,1-S234-R234)</f>
        <v>0</v>
      </c>
      <c r="U234" s="721"/>
      <c r="V234" s="721"/>
      <c r="W234" s="721"/>
      <c r="X234" s="721"/>
      <c r="Y234" s="721"/>
      <c r="Z234" s="721"/>
    </row>
    <row r="235" spans="1:26" ht="12.75" hidden="1" customHeight="1">
      <c r="A235" s="759" t="s">
        <v>2224</v>
      </c>
      <c r="B235" s="760"/>
      <c r="C235" s="777"/>
      <c r="D235" s="777"/>
      <c r="E235" s="761"/>
      <c r="F235" s="761"/>
      <c r="G235" s="762"/>
      <c r="H235" s="763"/>
      <c r="I235" s="763"/>
      <c r="J235" s="763"/>
      <c r="K235" s="764" t="str">
        <f t="shared" si="64"/>
        <v/>
      </c>
      <c r="L235" s="733">
        <f>L234</f>
        <v>0</v>
      </c>
      <c r="M235" s="721"/>
      <c r="N235" s="728" t="str">
        <f t="shared" si="65"/>
        <v>-</v>
      </c>
      <c r="O235" s="728" t="str">
        <f t="shared" si="65"/>
        <v>-</v>
      </c>
      <c r="P235" s="728" t="str">
        <f t="shared" si="65"/>
        <v>-</v>
      </c>
      <c r="Q235" s="729"/>
      <c r="R235" s="727" t="e">
        <f>IF($G231=$E232,"média","mediana")</f>
        <v>#NUM!</v>
      </c>
      <c r="S235" s="727"/>
      <c r="T235" s="727"/>
      <c r="U235" s="721"/>
      <c r="V235" s="721"/>
      <c r="W235" s="721"/>
      <c r="X235" s="721"/>
      <c r="Y235" s="721"/>
      <c r="Z235" s="721"/>
    </row>
    <row r="236" spans="1:26" ht="12.75" hidden="1" customHeight="1">
      <c r="A236" s="766" t="s">
        <v>2229</v>
      </c>
      <c r="B236" s="767"/>
      <c r="C236" s="778"/>
      <c r="D236" s="778"/>
      <c r="E236" s="768"/>
      <c r="F236" s="768"/>
      <c r="G236" s="769"/>
      <c r="H236" s="770"/>
      <c r="I236" s="770"/>
      <c r="J236" s="770"/>
      <c r="K236" s="771" t="str">
        <f>IF(SUM(H236:J236)=0,"",SUM(H236:J236))</f>
        <v/>
      </c>
      <c r="L236" s="734">
        <f>L234</f>
        <v>0</v>
      </c>
      <c r="M236" s="721"/>
      <c r="N236" s="728" t="str">
        <f t="shared" si="65"/>
        <v>-</v>
      </c>
      <c r="O236" s="728" t="str">
        <f t="shared" si="65"/>
        <v>-</v>
      </c>
      <c r="P236" s="728" t="str">
        <f t="shared" si="65"/>
        <v>-</v>
      </c>
      <c r="Q236" s="729"/>
      <c r="R236" s="727"/>
      <c r="S236" s="727"/>
      <c r="T236" s="728"/>
      <c r="U236" s="721"/>
      <c r="V236" s="721"/>
      <c r="W236" s="721"/>
      <c r="X236" s="721"/>
      <c r="Y236" s="721"/>
      <c r="Z236" s="721"/>
    </row>
    <row r="237" spans="1:26" ht="4.5" hidden="1" customHeight="1" thickBot="1">
      <c r="A237" s="772"/>
      <c r="B237" s="772"/>
      <c r="C237" s="772"/>
      <c r="D237" s="772"/>
      <c r="E237" s="772"/>
      <c r="F237" s="772"/>
      <c r="G237" s="779"/>
      <c r="H237" s="779"/>
      <c r="I237" s="779"/>
      <c r="J237" s="779"/>
      <c r="K237" s="773"/>
      <c r="L237" s="772"/>
      <c r="M237" s="721"/>
      <c r="N237" s="721"/>
      <c r="O237" s="721"/>
      <c r="P237" s="721"/>
      <c r="Q237" s="721"/>
      <c r="R237" s="721"/>
      <c r="S237" s="721"/>
      <c r="T237" s="721"/>
      <c r="U237" s="721"/>
      <c r="V237" s="721"/>
      <c r="W237" s="721"/>
      <c r="X237" s="721"/>
      <c r="Y237" s="721"/>
      <c r="Z237" s="721"/>
    </row>
    <row r="238" spans="1:26" ht="12.75" hidden="1" customHeight="1">
      <c r="A238" s="997" t="s">
        <v>1233</v>
      </c>
      <c r="B238" s="999" t="s">
        <v>2264</v>
      </c>
      <c r="C238" s="1001" t="s">
        <v>2234</v>
      </c>
      <c r="D238" s="746" t="s">
        <v>2204</v>
      </c>
      <c r="E238" s="747" t="str">
        <f>IF(COUNTIF(K241:K243,"&gt;0")&gt;=2,TRUNC(QUARTILE(K241:K243,2),2),"Dados Insuficientes")</f>
        <v>Dados Insuficientes</v>
      </c>
      <c r="F238" s="1002" t="s">
        <v>2205</v>
      </c>
      <c r="G238" s="1004" t="e">
        <f>TRUNC(SMALL(E238:E239,1),2)</f>
        <v>#NUM!</v>
      </c>
      <c r="H238" s="748" t="e">
        <f>TRUNC(R241*$G238,2)</f>
        <v>#NUM!</v>
      </c>
      <c r="I238" s="748" t="e">
        <f>IF(J241=0,G238-H238,TRUNC(S241*$G238,2))</f>
        <v>#NUM!</v>
      </c>
      <c r="J238" s="748" t="e">
        <f>G238-H238-I238</f>
        <v>#NUM!</v>
      </c>
      <c r="K238" s="1005">
        <f>L241</f>
        <v>0</v>
      </c>
      <c r="L238" s="749"/>
      <c r="M238" s="724"/>
      <c r="N238" s="724"/>
      <c r="O238" s="724"/>
      <c r="P238" s="724"/>
      <c r="Q238" s="724"/>
      <c r="R238" s="724"/>
      <c r="S238" s="724"/>
      <c r="T238" s="724"/>
      <c r="U238" s="721"/>
      <c r="V238" s="721"/>
      <c r="W238" s="721"/>
      <c r="X238" s="721"/>
      <c r="Y238" s="721"/>
      <c r="Z238" s="721"/>
    </row>
    <row r="239" spans="1:26" ht="15.75" hidden="1" customHeight="1" thickBot="1">
      <c r="A239" s="998"/>
      <c r="B239" s="1000"/>
      <c r="C239" s="1000"/>
      <c r="D239" s="750" t="s">
        <v>2206</v>
      </c>
      <c r="E239" s="751" t="str">
        <f>IF(COUNTIF(K241:K243,"&gt;0")&gt;=2,TRUNC(AVERAGE(K241:K243),2),"Dados Insuficientes")</f>
        <v>Dados Insuficientes</v>
      </c>
      <c r="F239" s="1003"/>
      <c r="G239" s="1003"/>
      <c r="H239" s="752" t="s">
        <v>52</v>
      </c>
      <c r="I239" s="752" t="s">
        <v>2207</v>
      </c>
      <c r="J239" s="752" t="s">
        <v>2208</v>
      </c>
      <c r="K239" s="1003"/>
      <c r="L239" s="753"/>
      <c r="M239" s="724"/>
      <c r="N239" s="725" t="e">
        <f>SUM(H238:J238)</f>
        <v>#NUM!</v>
      </c>
      <c r="O239" s="726"/>
      <c r="P239" s="726"/>
      <c r="Q239" s="726"/>
      <c r="R239" s="726"/>
      <c r="S239" s="726"/>
      <c r="T239" s="726"/>
      <c r="U239" s="724"/>
      <c r="V239" s="724"/>
      <c r="W239" s="724"/>
      <c r="X239" s="724"/>
      <c r="Y239" s="724"/>
      <c r="Z239" s="724"/>
    </row>
    <row r="240" spans="1:26" ht="12.75" hidden="1" customHeight="1">
      <c r="A240" s="754"/>
      <c r="B240" s="755"/>
      <c r="C240" s="756" t="s">
        <v>2209</v>
      </c>
      <c r="D240" s="756" t="s">
        <v>2210</v>
      </c>
      <c r="E240" s="756" t="s">
        <v>2211</v>
      </c>
      <c r="F240" s="756" t="s">
        <v>2212</v>
      </c>
      <c r="G240" s="756" t="s">
        <v>2213</v>
      </c>
      <c r="H240" s="756" t="s">
        <v>2214</v>
      </c>
      <c r="I240" s="756" t="s">
        <v>2215</v>
      </c>
      <c r="J240" s="756" t="s">
        <v>2216</v>
      </c>
      <c r="K240" s="757" t="s">
        <v>2217</v>
      </c>
      <c r="L240" s="758" t="s">
        <v>2218</v>
      </c>
      <c r="M240" s="727"/>
      <c r="N240" s="727"/>
      <c r="O240" s="727"/>
      <c r="P240" s="727"/>
      <c r="Q240" s="727"/>
      <c r="R240" s="727"/>
      <c r="S240" s="727"/>
      <c r="T240" s="727"/>
      <c r="U240" s="727"/>
      <c r="V240" s="727"/>
      <c r="W240" s="727"/>
      <c r="X240" s="727"/>
      <c r="Y240" s="727"/>
      <c r="Z240" s="727"/>
    </row>
    <row r="241" spans="1:26" ht="12.75" hidden="1" customHeight="1">
      <c r="A241" s="759" t="s">
        <v>2219</v>
      </c>
      <c r="B241" s="760"/>
      <c r="C241" s="761"/>
      <c r="D241" s="761"/>
      <c r="E241" s="761"/>
      <c r="F241" s="761"/>
      <c r="G241" s="762"/>
      <c r="H241" s="763"/>
      <c r="I241" s="763"/>
      <c r="J241" s="763"/>
      <c r="K241" s="764" t="str">
        <f t="shared" ref="K241:K242" si="66">IF(SUM(H241:J241)=0,"",SUM(H241:J241))</f>
        <v/>
      </c>
      <c r="L241" s="765"/>
      <c r="M241" s="721"/>
      <c r="N241" s="728" t="str">
        <f t="shared" ref="N241:P243" si="67">IFERROR(H241/$K241,"-")</f>
        <v>-</v>
      </c>
      <c r="O241" s="728" t="str">
        <f t="shared" si="67"/>
        <v>-</v>
      </c>
      <c r="P241" s="728" t="str">
        <f t="shared" si="67"/>
        <v>-</v>
      </c>
      <c r="Q241" s="729"/>
      <c r="R241" s="730" t="e">
        <f>IF($G238=$E239,AVERAGE(N241:N243),MEDIAN(N241:N243))</f>
        <v>#NUM!</v>
      </c>
      <c r="S241" s="730" t="e">
        <f>IF($G238=$E239,AVERAGE(O241:O243),IF(R242="mediana",VLOOKUP($R241,$N241:$O243,2,TRUE),0))</f>
        <v>#NUM!</v>
      </c>
      <c r="T241" s="730">
        <f>IF(J241=0,0,1-S241-R241)</f>
        <v>0</v>
      </c>
      <c r="U241" s="721"/>
      <c r="V241" s="721"/>
      <c r="W241" s="721"/>
      <c r="X241" s="721"/>
      <c r="Y241" s="721"/>
      <c r="Z241" s="721"/>
    </row>
    <row r="242" spans="1:26" ht="12.75" hidden="1" customHeight="1">
      <c r="A242" s="759" t="s">
        <v>2224</v>
      </c>
      <c r="B242" s="760"/>
      <c r="C242" s="761"/>
      <c r="D242" s="761"/>
      <c r="E242" s="761"/>
      <c r="F242" s="761"/>
      <c r="G242" s="762"/>
      <c r="H242" s="763"/>
      <c r="I242" s="763"/>
      <c r="J242" s="763"/>
      <c r="K242" s="764" t="str">
        <f t="shared" si="66"/>
        <v/>
      </c>
      <c r="L242" s="733">
        <f>L241</f>
        <v>0</v>
      </c>
      <c r="M242" s="721"/>
      <c r="N242" s="728" t="str">
        <f t="shared" si="67"/>
        <v>-</v>
      </c>
      <c r="O242" s="728" t="str">
        <f t="shared" si="67"/>
        <v>-</v>
      </c>
      <c r="P242" s="728" t="str">
        <f t="shared" si="67"/>
        <v>-</v>
      </c>
      <c r="Q242" s="729"/>
      <c r="R242" s="727" t="e">
        <f>IF($G238=$E239,"média","mediana")</f>
        <v>#NUM!</v>
      </c>
      <c r="S242" s="727"/>
      <c r="T242" s="727"/>
      <c r="U242" s="721"/>
      <c r="V242" s="721"/>
      <c r="W242" s="721"/>
      <c r="X242" s="721"/>
      <c r="Y242" s="721"/>
      <c r="Z242" s="721"/>
    </row>
    <row r="243" spans="1:26" ht="12.75" hidden="1" customHeight="1">
      <c r="A243" s="766" t="s">
        <v>2229</v>
      </c>
      <c r="B243" s="767"/>
      <c r="C243" s="768"/>
      <c r="D243" s="768"/>
      <c r="E243" s="768"/>
      <c r="F243" s="768"/>
      <c r="G243" s="769"/>
      <c r="H243" s="770"/>
      <c r="I243" s="770"/>
      <c r="J243" s="770"/>
      <c r="K243" s="771" t="str">
        <f>IF(SUM(H243:J243)=0,"",SUM(H243:J243))</f>
        <v/>
      </c>
      <c r="L243" s="734">
        <f>L241</f>
        <v>0</v>
      </c>
      <c r="M243" s="721"/>
      <c r="N243" s="728" t="str">
        <f t="shared" si="67"/>
        <v>-</v>
      </c>
      <c r="O243" s="728" t="str">
        <f t="shared" si="67"/>
        <v>-</v>
      </c>
      <c r="P243" s="728" t="str">
        <f t="shared" si="67"/>
        <v>-</v>
      </c>
      <c r="Q243" s="729"/>
      <c r="R243" s="727"/>
      <c r="S243" s="727"/>
      <c r="T243" s="728"/>
      <c r="U243" s="721"/>
      <c r="V243" s="721"/>
      <c r="W243" s="721"/>
      <c r="X243" s="721"/>
      <c r="Y243" s="721"/>
      <c r="Z243" s="721"/>
    </row>
    <row r="244" spans="1:26" ht="4.5" hidden="1" customHeight="1" thickBot="1">
      <c r="A244" s="772"/>
      <c r="B244" s="772"/>
      <c r="C244" s="772"/>
      <c r="D244" s="772"/>
      <c r="E244" s="772"/>
      <c r="F244" s="772"/>
      <c r="G244" s="772"/>
      <c r="H244" s="772"/>
      <c r="I244" s="772"/>
      <c r="J244" s="772"/>
      <c r="K244" s="773"/>
      <c r="L244" s="772"/>
      <c r="M244" s="721"/>
      <c r="N244" s="721"/>
      <c r="O244" s="721"/>
      <c r="P244" s="721"/>
      <c r="Q244" s="721"/>
      <c r="R244" s="721"/>
      <c r="S244" s="721"/>
      <c r="T244" s="721"/>
      <c r="U244" s="721"/>
      <c r="V244" s="721"/>
      <c r="W244" s="721"/>
      <c r="X244" s="721"/>
      <c r="Y244" s="721"/>
      <c r="Z244" s="721"/>
    </row>
    <row r="245" spans="1:26" ht="12.75" hidden="1" customHeight="1">
      <c r="A245" s="997" t="s">
        <v>1233</v>
      </c>
      <c r="B245" s="999" t="s">
        <v>2265</v>
      </c>
      <c r="C245" s="1001" t="s">
        <v>2234</v>
      </c>
      <c r="D245" s="746" t="s">
        <v>2204</v>
      </c>
      <c r="E245" s="747" t="str">
        <f>IF(COUNTIF(K248:K250,"&gt;0")&gt;=2,TRUNC(QUARTILE(K248:K250,2),2),"Dados Insuficientes")</f>
        <v>Dados Insuficientes</v>
      </c>
      <c r="F245" s="1002" t="s">
        <v>2205</v>
      </c>
      <c r="G245" s="1004" t="e">
        <f>TRUNC(SMALL(E245:E246,1),2)</f>
        <v>#NUM!</v>
      </c>
      <c r="H245" s="748" t="e">
        <f>TRUNC(R248*$G245,2)</f>
        <v>#NUM!</v>
      </c>
      <c r="I245" s="748" t="e">
        <f>IF(J248=0,G245-H245,TRUNC(S248*$G245,2))</f>
        <v>#NUM!</v>
      </c>
      <c r="J245" s="748" t="e">
        <f>G245-H245-I245</f>
        <v>#NUM!</v>
      </c>
      <c r="K245" s="1005">
        <f>L248</f>
        <v>0</v>
      </c>
      <c r="L245" s="749"/>
      <c r="M245" s="724"/>
      <c r="N245" s="724"/>
      <c r="O245" s="724"/>
      <c r="P245" s="724"/>
      <c r="Q245" s="724"/>
      <c r="R245" s="724"/>
      <c r="S245" s="724"/>
      <c r="T245" s="724"/>
      <c r="U245" s="723"/>
      <c r="V245" s="723"/>
      <c r="W245" s="723"/>
      <c r="X245" s="723"/>
      <c r="Y245" s="723"/>
      <c r="Z245" s="723"/>
    </row>
    <row r="246" spans="1:26" ht="15.75" hidden="1" customHeight="1" thickBot="1">
      <c r="A246" s="998"/>
      <c r="B246" s="1000"/>
      <c r="C246" s="1000"/>
      <c r="D246" s="750" t="s">
        <v>2206</v>
      </c>
      <c r="E246" s="751" t="str">
        <f>IF(COUNTIF(K248:K250,"&gt;0")&gt;=2,TRUNC(AVERAGE(K248:K250),2),"Dados Insuficientes")</f>
        <v>Dados Insuficientes</v>
      </c>
      <c r="F246" s="1003"/>
      <c r="G246" s="1003"/>
      <c r="H246" s="752" t="s">
        <v>52</v>
      </c>
      <c r="I246" s="752" t="s">
        <v>2207</v>
      </c>
      <c r="J246" s="752" t="s">
        <v>2208</v>
      </c>
      <c r="K246" s="1003"/>
      <c r="L246" s="753"/>
      <c r="M246" s="724"/>
      <c r="N246" s="725" t="e">
        <f>SUM(H245:J245)</f>
        <v>#NUM!</v>
      </c>
      <c r="O246" s="726"/>
      <c r="P246" s="726"/>
      <c r="Q246" s="726"/>
      <c r="R246" s="726"/>
      <c r="S246" s="726"/>
      <c r="T246" s="726"/>
      <c r="U246" s="724"/>
      <c r="V246" s="724"/>
      <c r="W246" s="724"/>
      <c r="X246" s="724"/>
      <c r="Y246" s="724"/>
      <c r="Z246" s="724"/>
    </row>
    <row r="247" spans="1:26" ht="12.75" hidden="1" customHeight="1">
      <c r="A247" s="754"/>
      <c r="B247" s="755"/>
      <c r="C247" s="756" t="s">
        <v>2209</v>
      </c>
      <c r="D247" s="756" t="s">
        <v>2210</v>
      </c>
      <c r="E247" s="756" t="s">
        <v>2211</v>
      </c>
      <c r="F247" s="756" t="s">
        <v>2212</v>
      </c>
      <c r="G247" s="756" t="s">
        <v>2213</v>
      </c>
      <c r="H247" s="756" t="s">
        <v>2214</v>
      </c>
      <c r="I247" s="756" t="s">
        <v>2215</v>
      </c>
      <c r="J247" s="756" t="s">
        <v>2216</v>
      </c>
      <c r="K247" s="757" t="s">
        <v>2217</v>
      </c>
      <c r="L247" s="758" t="s">
        <v>2218</v>
      </c>
      <c r="M247" s="727"/>
      <c r="N247" s="727"/>
      <c r="O247" s="727"/>
      <c r="P247" s="727"/>
      <c r="Q247" s="727"/>
      <c r="R247" s="727"/>
      <c r="S247" s="727"/>
      <c r="T247" s="727"/>
      <c r="U247" s="727"/>
      <c r="V247" s="727"/>
      <c r="W247" s="727"/>
      <c r="X247" s="727"/>
      <c r="Y247" s="727"/>
      <c r="Z247" s="727"/>
    </row>
    <row r="248" spans="1:26" ht="12.75" hidden="1" customHeight="1">
      <c r="A248" s="759" t="s">
        <v>2219</v>
      </c>
      <c r="B248" s="760"/>
      <c r="C248" s="761"/>
      <c r="D248" s="777"/>
      <c r="E248" s="761"/>
      <c r="F248" s="761"/>
      <c r="G248" s="762"/>
      <c r="H248" s="763"/>
      <c r="I248" s="763"/>
      <c r="J248" s="763"/>
      <c r="K248" s="764" t="str">
        <f t="shared" ref="K248:K249" si="68">IF(SUM(H248:J248)=0,"",SUM(H248:J248))</f>
        <v/>
      </c>
      <c r="L248" s="765"/>
      <c r="M248" s="721"/>
      <c r="N248" s="728" t="str">
        <f t="shared" ref="N248:P250" si="69">IFERROR(H248/$K248,"-")</f>
        <v>-</v>
      </c>
      <c r="O248" s="728" t="str">
        <f t="shared" si="69"/>
        <v>-</v>
      </c>
      <c r="P248" s="728" t="str">
        <f t="shared" si="69"/>
        <v>-</v>
      </c>
      <c r="Q248" s="729"/>
      <c r="R248" s="730" t="e">
        <f>IF($G245=$E246,AVERAGE(N248:N250),MEDIAN(N248:N250))</f>
        <v>#NUM!</v>
      </c>
      <c r="S248" s="730" t="e">
        <f>IF($G245=$E246,AVERAGE(O248:O250),IF(R249="mediana",VLOOKUP($R248,$N248:$O250,2,TRUE),0))</f>
        <v>#NUM!</v>
      </c>
      <c r="T248" s="730">
        <f>IF(J248=0,0,1-S248-R248)</f>
        <v>0</v>
      </c>
      <c r="U248" s="721"/>
      <c r="V248" s="721"/>
      <c r="W248" s="721"/>
      <c r="X248" s="721"/>
      <c r="Y248" s="721"/>
      <c r="Z248" s="721"/>
    </row>
    <row r="249" spans="1:26" ht="12.75" hidden="1" customHeight="1">
      <c r="A249" s="759" t="s">
        <v>2224</v>
      </c>
      <c r="B249" s="760"/>
      <c r="C249" s="761"/>
      <c r="D249" s="761"/>
      <c r="E249" s="761"/>
      <c r="F249" s="761"/>
      <c r="G249" s="762"/>
      <c r="H249" s="763"/>
      <c r="I249" s="763"/>
      <c r="J249" s="763"/>
      <c r="K249" s="764" t="str">
        <f t="shared" si="68"/>
        <v/>
      </c>
      <c r="L249" s="733">
        <f>L248</f>
        <v>0</v>
      </c>
      <c r="M249" s="721"/>
      <c r="N249" s="728" t="str">
        <f t="shared" si="69"/>
        <v>-</v>
      </c>
      <c r="O249" s="728" t="str">
        <f t="shared" si="69"/>
        <v>-</v>
      </c>
      <c r="P249" s="728" t="str">
        <f t="shared" si="69"/>
        <v>-</v>
      </c>
      <c r="Q249" s="729"/>
      <c r="R249" s="727" t="e">
        <f>IF($G245=$E246,"média","mediana")</f>
        <v>#NUM!</v>
      </c>
      <c r="S249" s="727"/>
      <c r="T249" s="727"/>
      <c r="U249" s="721"/>
      <c r="V249" s="721"/>
      <c r="W249" s="721"/>
      <c r="X249" s="721"/>
      <c r="Y249" s="721"/>
      <c r="Z249" s="721"/>
    </row>
    <row r="250" spans="1:26" ht="12.75" hidden="1" customHeight="1">
      <c r="A250" s="766" t="s">
        <v>2229</v>
      </c>
      <c r="B250" s="767"/>
      <c r="C250" s="768"/>
      <c r="D250" s="768"/>
      <c r="E250" s="768"/>
      <c r="F250" s="768"/>
      <c r="G250" s="769"/>
      <c r="H250" s="770"/>
      <c r="I250" s="770"/>
      <c r="J250" s="770"/>
      <c r="K250" s="771" t="str">
        <f>IF(SUM(H250:J250)=0,"",SUM(H250:J250))</f>
        <v/>
      </c>
      <c r="L250" s="734">
        <f>L248</f>
        <v>0</v>
      </c>
      <c r="M250" s="721"/>
      <c r="N250" s="728" t="str">
        <f t="shared" si="69"/>
        <v>-</v>
      </c>
      <c r="O250" s="728" t="str">
        <f t="shared" si="69"/>
        <v>-</v>
      </c>
      <c r="P250" s="728" t="str">
        <f t="shared" si="69"/>
        <v>-</v>
      </c>
      <c r="Q250" s="729"/>
      <c r="R250" s="727"/>
      <c r="S250" s="727"/>
      <c r="T250" s="728"/>
      <c r="U250" s="721"/>
      <c r="V250" s="721"/>
      <c r="W250" s="721"/>
      <c r="X250" s="721"/>
      <c r="Y250" s="721"/>
      <c r="Z250" s="721"/>
    </row>
    <row r="251" spans="1:26" ht="4.5" hidden="1" customHeight="1" thickBot="1">
      <c r="A251" s="772"/>
      <c r="B251" s="772"/>
      <c r="C251" s="772"/>
      <c r="D251" s="772"/>
      <c r="E251" s="772"/>
      <c r="F251" s="772"/>
      <c r="G251" s="772"/>
      <c r="H251" s="772"/>
      <c r="I251" s="772"/>
      <c r="J251" s="772"/>
      <c r="K251" s="773"/>
      <c r="L251" s="772"/>
      <c r="M251" s="721"/>
      <c r="N251" s="721"/>
      <c r="O251" s="721"/>
      <c r="P251" s="721"/>
      <c r="Q251" s="721"/>
      <c r="R251" s="721"/>
      <c r="S251" s="721"/>
      <c r="T251" s="721"/>
      <c r="U251" s="721"/>
      <c r="V251" s="721"/>
      <c r="W251" s="721"/>
      <c r="X251" s="721"/>
      <c r="Y251" s="721"/>
      <c r="Z251" s="721"/>
    </row>
    <row r="252" spans="1:26" ht="12.75" hidden="1" customHeight="1">
      <c r="A252" s="997" t="s">
        <v>1233</v>
      </c>
      <c r="B252" s="999" t="s">
        <v>2266</v>
      </c>
      <c r="C252" s="1001" t="s">
        <v>2234</v>
      </c>
      <c r="D252" s="746" t="s">
        <v>2204</v>
      </c>
      <c r="E252" s="747" t="str">
        <f>IF(COUNTIF(K255:K257,"&gt;0")&gt;=2,TRUNC(QUARTILE(K255:K257,2),2),"Dados Insuficientes")</f>
        <v>Dados Insuficientes</v>
      </c>
      <c r="F252" s="1002" t="s">
        <v>2205</v>
      </c>
      <c r="G252" s="1004" t="e">
        <f>TRUNC(SMALL(E252:E253,1),2)</f>
        <v>#NUM!</v>
      </c>
      <c r="H252" s="748" t="e">
        <f>TRUNC(R255*$G252,2)</f>
        <v>#NUM!</v>
      </c>
      <c r="I252" s="748" t="e">
        <f>IF(J255=0,G252-H252,TRUNC(S255*$G252,2))</f>
        <v>#NUM!</v>
      </c>
      <c r="J252" s="748" t="e">
        <f>G252-H252-I252</f>
        <v>#NUM!</v>
      </c>
      <c r="K252" s="1005">
        <f>L255</f>
        <v>0</v>
      </c>
      <c r="L252" s="749"/>
      <c r="M252" s="724"/>
      <c r="N252" s="724"/>
      <c r="O252" s="724"/>
      <c r="P252" s="724"/>
      <c r="Q252" s="724"/>
      <c r="R252" s="724"/>
      <c r="S252" s="724"/>
      <c r="T252" s="724"/>
      <c r="U252" s="721"/>
      <c r="V252" s="721"/>
      <c r="W252" s="721"/>
      <c r="X252" s="721"/>
      <c r="Y252" s="721"/>
      <c r="Z252" s="721"/>
    </row>
    <row r="253" spans="1:26" ht="15.75" hidden="1" customHeight="1" thickBot="1">
      <c r="A253" s="998"/>
      <c r="B253" s="1000"/>
      <c r="C253" s="1000"/>
      <c r="D253" s="750" t="s">
        <v>2206</v>
      </c>
      <c r="E253" s="751" t="str">
        <f>IF(COUNTIF(K255:K257,"&gt;0")&gt;=2,TRUNC(AVERAGE(K255:K257),2),"Dados Insuficientes")</f>
        <v>Dados Insuficientes</v>
      </c>
      <c r="F253" s="1003"/>
      <c r="G253" s="1003"/>
      <c r="H253" s="752" t="s">
        <v>52</v>
      </c>
      <c r="I253" s="752" t="s">
        <v>2207</v>
      </c>
      <c r="J253" s="752" t="s">
        <v>2208</v>
      </c>
      <c r="K253" s="1003"/>
      <c r="L253" s="753"/>
      <c r="M253" s="724"/>
      <c r="N253" s="725" t="e">
        <f>SUM(H252:J252)</f>
        <v>#NUM!</v>
      </c>
      <c r="O253" s="726"/>
      <c r="P253" s="726"/>
      <c r="Q253" s="726"/>
      <c r="R253" s="726"/>
      <c r="S253" s="726"/>
      <c r="T253" s="726"/>
      <c r="U253" s="724"/>
      <c r="V253" s="724"/>
      <c r="W253" s="724"/>
      <c r="X253" s="724"/>
      <c r="Y253" s="724"/>
      <c r="Z253" s="724"/>
    </row>
    <row r="254" spans="1:26" ht="12.75" hidden="1" customHeight="1">
      <c r="A254" s="754"/>
      <c r="B254" s="755"/>
      <c r="C254" s="756" t="s">
        <v>2209</v>
      </c>
      <c r="D254" s="756" t="s">
        <v>2210</v>
      </c>
      <c r="E254" s="756" t="s">
        <v>2211</v>
      </c>
      <c r="F254" s="756" t="s">
        <v>2212</v>
      </c>
      <c r="G254" s="756" t="s">
        <v>2213</v>
      </c>
      <c r="H254" s="756" t="s">
        <v>2214</v>
      </c>
      <c r="I254" s="756" t="s">
        <v>2215</v>
      </c>
      <c r="J254" s="756" t="s">
        <v>2216</v>
      </c>
      <c r="K254" s="757" t="s">
        <v>2217</v>
      </c>
      <c r="L254" s="758" t="s">
        <v>2218</v>
      </c>
      <c r="M254" s="727"/>
      <c r="N254" s="727"/>
      <c r="O254" s="727"/>
      <c r="P254" s="727"/>
      <c r="Q254" s="727"/>
      <c r="R254" s="727"/>
      <c r="S254" s="727"/>
      <c r="T254" s="727"/>
      <c r="U254" s="727"/>
      <c r="V254" s="727"/>
      <c r="W254" s="727"/>
      <c r="X254" s="727"/>
      <c r="Y254" s="727"/>
      <c r="Z254" s="727"/>
    </row>
    <row r="255" spans="1:26" ht="12.75" hidden="1" customHeight="1">
      <c r="A255" s="759" t="s">
        <v>2219</v>
      </c>
      <c r="B255" s="760"/>
      <c r="C255" s="777"/>
      <c r="D255" s="777"/>
      <c r="E255" s="761"/>
      <c r="F255" s="761"/>
      <c r="G255" s="762"/>
      <c r="H255" s="763"/>
      <c r="I255" s="763"/>
      <c r="J255" s="763"/>
      <c r="K255" s="764" t="str">
        <f t="shared" ref="K255:K256" si="70">IF(SUM(H255:J255)=0,"",SUM(H255:J255))</f>
        <v/>
      </c>
      <c r="L255" s="765"/>
      <c r="M255" s="721"/>
      <c r="N255" s="728" t="str">
        <f t="shared" ref="N255:P257" si="71">IFERROR(H255/$K255,"-")</f>
        <v>-</v>
      </c>
      <c r="O255" s="728" t="str">
        <f t="shared" si="71"/>
        <v>-</v>
      </c>
      <c r="P255" s="728" t="str">
        <f t="shared" si="71"/>
        <v>-</v>
      </c>
      <c r="Q255" s="729"/>
      <c r="R255" s="730" t="e">
        <f>IF($G252=$E253,AVERAGE(N255:N257),MEDIAN(N255:N257))</f>
        <v>#NUM!</v>
      </c>
      <c r="S255" s="730" t="e">
        <f>IF($G252=$E253,AVERAGE(O255:O257),IF(R256="mediana",VLOOKUP($R255,$N255:$O257,2,TRUE),0))</f>
        <v>#NUM!</v>
      </c>
      <c r="T255" s="730">
        <f>IF(J255=0,0,1-S255-R255)</f>
        <v>0</v>
      </c>
      <c r="U255" s="721"/>
      <c r="V255" s="721"/>
      <c r="W255" s="721"/>
      <c r="X255" s="721"/>
      <c r="Y255" s="721"/>
      <c r="Z255" s="721"/>
    </row>
    <row r="256" spans="1:26" ht="12.75" hidden="1" customHeight="1">
      <c r="A256" s="759" t="s">
        <v>2224</v>
      </c>
      <c r="B256" s="760"/>
      <c r="C256" s="777"/>
      <c r="D256" s="777"/>
      <c r="E256" s="761"/>
      <c r="F256" s="761"/>
      <c r="G256" s="762"/>
      <c r="H256" s="763"/>
      <c r="I256" s="763"/>
      <c r="J256" s="763"/>
      <c r="K256" s="764" t="str">
        <f t="shared" si="70"/>
        <v/>
      </c>
      <c r="L256" s="733">
        <f>L255</f>
        <v>0</v>
      </c>
      <c r="M256" s="721"/>
      <c r="N256" s="728" t="str">
        <f t="shared" si="71"/>
        <v>-</v>
      </c>
      <c r="O256" s="728" t="str">
        <f t="shared" si="71"/>
        <v>-</v>
      </c>
      <c r="P256" s="728" t="str">
        <f t="shared" si="71"/>
        <v>-</v>
      </c>
      <c r="Q256" s="729"/>
      <c r="R256" s="727" t="e">
        <f>IF($G252=$E253,"média","mediana")</f>
        <v>#NUM!</v>
      </c>
      <c r="S256" s="727"/>
      <c r="T256" s="727"/>
      <c r="U256" s="721"/>
      <c r="V256" s="721"/>
      <c r="W256" s="721"/>
      <c r="X256" s="721"/>
      <c r="Y256" s="721"/>
      <c r="Z256" s="721"/>
    </row>
    <row r="257" spans="1:26" ht="12.75" hidden="1" customHeight="1">
      <c r="A257" s="766" t="s">
        <v>2229</v>
      </c>
      <c r="B257" s="767"/>
      <c r="C257" s="778"/>
      <c r="D257" s="778"/>
      <c r="E257" s="768"/>
      <c r="F257" s="768"/>
      <c r="G257" s="769"/>
      <c r="H257" s="770"/>
      <c r="I257" s="770"/>
      <c r="J257" s="770"/>
      <c r="K257" s="771" t="str">
        <f>IF(SUM(H257:J257)=0,"",SUM(H257:J257))</f>
        <v/>
      </c>
      <c r="L257" s="734">
        <f>L255</f>
        <v>0</v>
      </c>
      <c r="M257" s="721"/>
      <c r="N257" s="728" t="str">
        <f t="shared" si="71"/>
        <v>-</v>
      </c>
      <c r="O257" s="728" t="str">
        <f t="shared" si="71"/>
        <v>-</v>
      </c>
      <c r="P257" s="728" t="str">
        <f t="shared" si="71"/>
        <v>-</v>
      </c>
      <c r="Q257" s="729"/>
      <c r="R257" s="727"/>
      <c r="S257" s="727"/>
      <c r="T257" s="728"/>
      <c r="U257" s="721"/>
      <c r="V257" s="721"/>
      <c r="W257" s="721"/>
      <c r="X257" s="721"/>
      <c r="Y257" s="721"/>
      <c r="Z257" s="721"/>
    </row>
    <row r="258" spans="1:26" ht="4.5" hidden="1" customHeight="1" thickBot="1">
      <c r="A258" s="772"/>
      <c r="B258" s="772"/>
      <c r="C258" s="772"/>
      <c r="D258" s="772"/>
      <c r="E258" s="772"/>
      <c r="F258" s="772"/>
      <c r="G258" s="779"/>
      <c r="H258" s="779"/>
      <c r="I258" s="779"/>
      <c r="J258" s="779"/>
      <c r="K258" s="773"/>
      <c r="L258" s="772"/>
      <c r="M258" s="721"/>
      <c r="N258" s="721"/>
      <c r="O258" s="721"/>
      <c r="P258" s="721"/>
      <c r="Q258" s="721"/>
      <c r="R258" s="721"/>
      <c r="S258" s="721"/>
      <c r="T258" s="721"/>
      <c r="U258" s="721"/>
      <c r="V258" s="721"/>
      <c r="W258" s="721"/>
      <c r="X258" s="721"/>
      <c r="Y258" s="721"/>
      <c r="Z258" s="721"/>
    </row>
    <row r="259" spans="1:26" ht="12.75" hidden="1" customHeight="1">
      <c r="A259" s="997" t="s">
        <v>1233</v>
      </c>
      <c r="B259" s="999" t="s">
        <v>2267</v>
      </c>
      <c r="C259" s="1001" t="s">
        <v>2234</v>
      </c>
      <c r="D259" s="746" t="s">
        <v>2204</v>
      </c>
      <c r="E259" s="747" t="str">
        <f>IF(COUNTIF(K262:K264,"&gt;0")&gt;=2,TRUNC(QUARTILE(K262:K264,2),2),"Dados Insuficientes")</f>
        <v>Dados Insuficientes</v>
      </c>
      <c r="F259" s="1002" t="s">
        <v>2205</v>
      </c>
      <c r="G259" s="1004" t="e">
        <f>TRUNC(SMALL(E259:E260,1),2)</f>
        <v>#NUM!</v>
      </c>
      <c r="H259" s="748" t="e">
        <f>TRUNC(R262*$G259,2)</f>
        <v>#NUM!</v>
      </c>
      <c r="I259" s="748" t="e">
        <f>IF(J262=0,G259-H259,TRUNC(S262*$G259,2))</f>
        <v>#NUM!</v>
      </c>
      <c r="J259" s="748" t="e">
        <f>G259-H259-I259</f>
        <v>#NUM!</v>
      </c>
      <c r="K259" s="1005">
        <f>L262</f>
        <v>0</v>
      </c>
      <c r="L259" s="749"/>
      <c r="M259" s="724"/>
      <c r="N259" s="724"/>
      <c r="O259" s="724"/>
      <c r="P259" s="724"/>
      <c r="Q259" s="724"/>
      <c r="R259" s="724"/>
      <c r="S259" s="724"/>
      <c r="T259" s="724"/>
      <c r="U259" s="723"/>
      <c r="V259" s="723"/>
      <c r="W259" s="723"/>
      <c r="X259" s="723"/>
      <c r="Y259" s="723"/>
      <c r="Z259" s="723"/>
    </row>
    <row r="260" spans="1:26" ht="15.75" hidden="1" customHeight="1" thickBot="1">
      <c r="A260" s="998"/>
      <c r="B260" s="1000"/>
      <c r="C260" s="1000"/>
      <c r="D260" s="750" t="s">
        <v>2206</v>
      </c>
      <c r="E260" s="751" t="str">
        <f>IF(COUNTIF(K262:K264,"&gt;0")&gt;=2,TRUNC(AVERAGE(K262:K264),2),"Dados Insuficientes")</f>
        <v>Dados Insuficientes</v>
      </c>
      <c r="F260" s="1003"/>
      <c r="G260" s="1003"/>
      <c r="H260" s="752" t="s">
        <v>52</v>
      </c>
      <c r="I260" s="752" t="s">
        <v>2207</v>
      </c>
      <c r="J260" s="752" t="s">
        <v>2208</v>
      </c>
      <c r="K260" s="1003"/>
      <c r="L260" s="753"/>
      <c r="M260" s="724"/>
      <c r="N260" s="725" t="e">
        <f>SUM(H259:J259)</f>
        <v>#NUM!</v>
      </c>
      <c r="O260" s="726"/>
      <c r="P260" s="726"/>
      <c r="Q260" s="726"/>
      <c r="R260" s="726"/>
      <c r="S260" s="726"/>
      <c r="T260" s="726"/>
      <c r="U260" s="724"/>
      <c r="V260" s="724"/>
      <c r="W260" s="724"/>
      <c r="X260" s="724"/>
      <c r="Y260" s="724"/>
      <c r="Z260" s="724"/>
    </row>
    <row r="261" spans="1:26" ht="12.75" hidden="1" customHeight="1">
      <c r="A261" s="754"/>
      <c r="B261" s="755"/>
      <c r="C261" s="756" t="s">
        <v>2209</v>
      </c>
      <c r="D261" s="756" t="s">
        <v>2210</v>
      </c>
      <c r="E261" s="756" t="s">
        <v>2211</v>
      </c>
      <c r="F261" s="756" t="s">
        <v>2212</v>
      </c>
      <c r="G261" s="756" t="s">
        <v>2213</v>
      </c>
      <c r="H261" s="756" t="s">
        <v>2214</v>
      </c>
      <c r="I261" s="756" t="s">
        <v>2215</v>
      </c>
      <c r="J261" s="756" t="s">
        <v>2216</v>
      </c>
      <c r="K261" s="757" t="s">
        <v>2217</v>
      </c>
      <c r="L261" s="758" t="s">
        <v>2218</v>
      </c>
      <c r="M261" s="727"/>
      <c r="N261" s="727"/>
      <c r="O261" s="727"/>
      <c r="P261" s="727"/>
      <c r="Q261" s="727"/>
      <c r="R261" s="727"/>
      <c r="S261" s="727"/>
      <c r="T261" s="727"/>
      <c r="U261" s="727"/>
      <c r="V261" s="727"/>
      <c r="W261" s="727"/>
      <c r="X261" s="727"/>
      <c r="Y261" s="727"/>
      <c r="Z261" s="727"/>
    </row>
    <row r="262" spans="1:26" ht="12.75" hidden="1" customHeight="1">
      <c r="A262" s="759" t="s">
        <v>2219</v>
      </c>
      <c r="B262" s="760"/>
      <c r="C262" s="761"/>
      <c r="D262" s="777"/>
      <c r="E262" s="761"/>
      <c r="F262" s="761"/>
      <c r="G262" s="762"/>
      <c r="H262" s="763"/>
      <c r="I262" s="763"/>
      <c r="J262" s="763"/>
      <c r="K262" s="764" t="str">
        <f t="shared" ref="K262:K263" si="72">IF(SUM(H262:J262)=0,"",SUM(H262:J262))</f>
        <v/>
      </c>
      <c r="L262" s="765"/>
      <c r="M262" s="721"/>
      <c r="N262" s="728" t="str">
        <f t="shared" ref="N262:P264" si="73">IFERROR(H262/$K262,"-")</f>
        <v>-</v>
      </c>
      <c r="O262" s="728" t="str">
        <f t="shared" si="73"/>
        <v>-</v>
      </c>
      <c r="P262" s="728" t="str">
        <f t="shared" si="73"/>
        <v>-</v>
      </c>
      <c r="Q262" s="729"/>
      <c r="R262" s="730" t="e">
        <f>IF($G259=$E260,AVERAGE(N262:N264),MEDIAN(N262:N264))</f>
        <v>#NUM!</v>
      </c>
      <c r="S262" s="730" t="e">
        <f>IF($G259=$E260,AVERAGE(O262:O264),IF(R263="mediana",VLOOKUP($R262,$N262:$O264,2,TRUE),0))</f>
        <v>#NUM!</v>
      </c>
      <c r="T262" s="730">
        <f>IF(J262=0,0,1-S262-R262)</f>
        <v>0</v>
      </c>
      <c r="U262" s="721"/>
      <c r="V262" s="721"/>
      <c r="W262" s="721"/>
      <c r="X262" s="721"/>
      <c r="Y262" s="721"/>
      <c r="Z262" s="721"/>
    </row>
    <row r="263" spans="1:26" ht="12.75" hidden="1" customHeight="1">
      <c r="A263" s="759" t="s">
        <v>2224</v>
      </c>
      <c r="B263" s="760"/>
      <c r="C263" s="761"/>
      <c r="D263" s="761"/>
      <c r="E263" s="761"/>
      <c r="F263" s="761"/>
      <c r="G263" s="762"/>
      <c r="H263" s="763"/>
      <c r="I263" s="763"/>
      <c r="J263" s="763"/>
      <c r="K263" s="764" t="str">
        <f t="shared" si="72"/>
        <v/>
      </c>
      <c r="L263" s="733">
        <f>L262</f>
        <v>0</v>
      </c>
      <c r="M263" s="721"/>
      <c r="N263" s="728" t="str">
        <f t="shared" si="73"/>
        <v>-</v>
      </c>
      <c r="O263" s="728" t="str">
        <f t="shared" si="73"/>
        <v>-</v>
      </c>
      <c r="P263" s="728" t="str">
        <f t="shared" si="73"/>
        <v>-</v>
      </c>
      <c r="Q263" s="729"/>
      <c r="R263" s="727" t="e">
        <f>IF($G259=$E260,"média","mediana")</f>
        <v>#NUM!</v>
      </c>
      <c r="S263" s="727"/>
      <c r="T263" s="727"/>
      <c r="U263" s="721"/>
      <c r="V263" s="721"/>
      <c r="W263" s="721"/>
      <c r="X263" s="721"/>
      <c r="Y263" s="721"/>
      <c r="Z263" s="721"/>
    </row>
    <row r="264" spans="1:26" ht="12.75" hidden="1" customHeight="1">
      <c r="A264" s="766" t="s">
        <v>2229</v>
      </c>
      <c r="B264" s="767"/>
      <c r="C264" s="768"/>
      <c r="D264" s="768"/>
      <c r="E264" s="768"/>
      <c r="F264" s="768"/>
      <c r="G264" s="769"/>
      <c r="H264" s="770"/>
      <c r="I264" s="770"/>
      <c r="J264" s="770"/>
      <c r="K264" s="771" t="str">
        <f>IF(SUM(H264:J264)=0,"",SUM(H264:J264))</f>
        <v/>
      </c>
      <c r="L264" s="734">
        <f>L262</f>
        <v>0</v>
      </c>
      <c r="M264" s="721"/>
      <c r="N264" s="728" t="str">
        <f t="shared" si="73"/>
        <v>-</v>
      </c>
      <c r="O264" s="728" t="str">
        <f t="shared" si="73"/>
        <v>-</v>
      </c>
      <c r="P264" s="728" t="str">
        <f t="shared" si="73"/>
        <v>-</v>
      </c>
      <c r="Q264" s="729"/>
      <c r="R264" s="727"/>
      <c r="S264" s="727"/>
      <c r="T264" s="728"/>
      <c r="U264" s="721"/>
      <c r="V264" s="721"/>
      <c r="W264" s="721"/>
      <c r="X264" s="721"/>
      <c r="Y264" s="721"/>
      <c r="Z264" s="721"/>
    </row>
    <row r="265" spans="1:26" ht="4.5" hidden="1" customHeight="1" thickBot="1">
      <c r="A265" s="772"/>
      <c r="B265" s="772"/>
      <c r="C265" s="772"/>
      <c r="D265" s="772"/>
      <c r="E265" s="772"/>
      <c r="F265" s="772"/>
      <c r="G265" s="772"/>
      <c r="H265" s="772"/>
      <c r="I265" s="772"/>
      <c r="J265" s="772"/>
      <c r="K265" s="773"/>
      <c r="L265" s="772"/>
      <c r="M265" s="721"/>
      <c r="N265" s="721"/>
      <c r="O265" s="721"/>
      <c r="P265" s="721"/>
      <c r="Q265" s="721"/>
      <c r="R265" s="721"/>
      <c r="S265" s="721"/>
      <c r="T265" s="721"/>
      <c r="U265" s="721"/>
      <c r="V265" s="721"/>
      <c r="W265" s="721"/>
      <c r="X265" s="721"/>
      <c r="Y265" s="721"/>
      <c r="Z265" s="721"/>
    </row>
    <row r="266" spans="1:26" ht="12.75" hidden="1" customHeight="1">
      <c r="A266" s="997" t="s">
        <v>1233</v>
      </c>
      <c r="B266" s="999" t="s">
        <v>2268</v>
      </c>
      <c r="C266" s="1001" t="s">
        <v>2234</v>
      </c>
      <c r="D266" s="746" t="s">
        <v>2204</v>
      </c>
      <c r="E266" s="747" t="str">
        <f>IF(COUNTIF(K269:K271,"&gt;0")&gt;=2,TRUNC(QUARTILE(K269:K271,2),2),"Dados Insuficientes")</f>
        <v>Dados Insuficientes</v>
      </c>
      <c r="F266" s="1002" t="s">
        <v>2205</v>
      </c>
      <c r="G266" s="1004" t="e">
        <f>TRUNC(SMALL(E266:E267,1),2)</f>
        <v>#NUM!</v>
      </c>
      <c r="H266" s="748" t="e">
        <f>TRUNC(R269*$G266,2)</f>
        <v>#NUM!</v>
      </c>
      <c r="I266" s="748" t="e">
        <f>IF(J269=0,G266-H266,TRUNC(S269*$G266,2))</f>
        <v>#NUM!</v>
      </c>
      <c r="J266" s="748" t="e">
        <f>G266-H266-I266</f>
        <v>#NUM!</v>
      </c>
      <c r="K266" s="1005">
        <f>L269</f>
        <v>0</v>
      </c>
      <c r="L266" s="749"/>
      <c r="M266" s="724"/>
      <c r="N266" s="724"/>
      <c r="O266" s="724"/>
      <c r="P266" s="724"/>
      <c r="Q266" s="724"/>
      <c r="R266" s="724"/>
      <c r="S266" s="724"/>
      <c r="T266" s="724"/>
      <c r="U266" s="721"/>
      <c r="V266" s="721"/>
      <c r="W266" s="721"/>
      <c r="X266" s="721"/>
      <c r="Y266" s="721"/>
      <c r="Z266" s="721"/>
    </row>
    <row r="267" spans="1:26" ht="15.75" hidden="1" customHeight="1" thickBot="1">
      <c r="A267" s="998"/>
      <c r="B267" s="1000"/>
      <c r="C267" s="1000"/>
      <c r="D267" s="750" t="s">
        <v>2206</v>
      </c>
      <c r="E267" s="751" t="str">
        <f>IF(COUNTIF(K269:K271,"&gt;0")&gt;=2,TRUNC(AVERAGE(K269:K271),2),"Dados Insuficientes")</f>
        <v>Dados Insuficientes</v>
      </c>
      <c r="F267" s="1003"/>
      <c r="G267" s="1003"/>
      <c r="H267" s="752" t="s">
        <v>52</v>
      </c>
      <c r="I267" s="752" t="s">
        <v>2207</v>
      </c>
      <c r="J267" s="752" t="s">
        <v>2208</v>
      </c>
      <c r="K267" s="1003"/>
      <c r="L267" s="753"/>
      <c r="M267" s="724"/>
      <c r="N267" s="725" t="e">
        <f>SUM(H266:J266)</f>
        <v>#NUM!</v>
      </c>
      <c r="O267" s="726"/>
      <c r="P267" s="726"/>
      <c r="Q267" s="726"/>
      <c r="R267" s="726"/>
      <c r="S267" s="726"/>
      <c r="T267" s="726"/>
      <c r="U267" s="724"/>
      <c r="V267" s="724"/>
      <c r="W267" s="724"/>
      <c r="X267" s="724"/>
      <c r="Y267" s="724"/>
      <c r="Z267" s="724"/>
    </row>
    <row r="268" spans="1:26" ht="12.75" hidden="1" customHeight="1">
      <c r="A268" s="754"/>
      <c r="B268" s="755"/>
      <c r="C268" s="756" t="s">
        <v>2209</v>
      </c>
      <c r="D268" s="756" t="s">
        <v>2210</v>
      </c>
      <c r="E268" s="756" t="s">
        <v>2211</v>
      </c>
      <c r="F268" s="756" t="s">
        <v>2212</v>
      </c>
      <c r="G268" s="756" t="s">
        <v>2213</v>
      </c>
      <c r="H268" s="756" t="s">
        <v>2214</v>
      </c>
      <c r="I268" s="756" t="s">
        <v>2215</v>
      </c>
      <c r="J268" s="756" t="s">
        <v>2216</v>
      </c>
      <c r="K268" s="757" t="s">
        <v>2217</v>
      </c>
      <c r="L268" s="758" t="s">
        <v>2218</v>
      </c>
      <c r="M268" s="727"/>
      <c r="N268" s="727"/>
      <c r="O268" s="727"/>
      <c r="P268" s="727"/>
      <c r="Q268" s="727"/>
      <c r="R268" s="727"/>
      <c r="S268" s="727"/>
      <c r="T268" s="727"/>
      <c r="U268" s="727"/>
      <c r="V268" s="727"/>
      <c r="W268" s="727"/>
      <c r="X268" s="727"/>
      <c r="Y268" s="727"/>
      <c r="Z268" s="727"/>
    </row>
    <row r="269" spans="1:26" ht="12.75" hidden="1" customHeight="1">
      <c r="A269" s="759" t="s">
        <v>2219</v>
      </c>
      <c r="B269" s="760"/>
      <c r="C269" s="777"/>
      <c r="D269" s="777"/>
      <c r="E269" s="761"/>
      <c r="F269" s="761"/>
      <c r="G269" s="762"/>
      <c r="H269" s="763"/>
      <c r="I269" s="763"/>
      <c r="J269" s="763"/>
      <c r="K269" s="764" t="str">
        <f t="shared" ref="K269:K270" si="74">IF(SUM(H269:J269)=0,"",SUM(H269:J269))</f>
        <v/>
      </c>
      <c r="L269" s="765"/>
      <c r="M269" s="721"/>
      <c r="N269" s="728" t="str">
        <f t="shared" ref="N269:P271" si="75">IFERROR(H269/$K269,"-")</f>
        <v>-</v>
      </c>
      <c r="O269" s="728" t="str">
        <f t="shared" si="75"/>
        <v>-</v>
      </c>
      <c r="P269" s="728" t="str">
        <f t="shared" si="75"/>
        <v>-</v>
      </c>
      <c r="Q269" s="729"/>
      <c r="R269" s="730" t="e">
        <f>IF($G266=$E267,AVERAGE(N269:N271),MEDIAN(N269:N271))</f>
        <v>#NUM!</v>
      </c>
      <c r="S269" s="730" t="e">
        <f>IF($G266=$E267,AVERAGE(O269:O271),IF(R270="mediana",VLOOKUP($R269,$N269:$O271,2,TRUE),0))</f>
        <v>#NUM!</v>
      </c>
      <c r="T269" s="730">
        <f>IF(J269=0,0,1-S269-R269)</f>
        <v>0</v>
      </c>
      <c r="U269" s="721"/>
      <c r="V269" s="721"/>
      <c r="W269" s="721"/>
      <c r="X269" s="721"/>
      <c r="Y269" s="721"/>
      <c r="Z269" s="721"/>
    </row>
    <row r="270" spans="1:26" ht="12.75" hidden="1" customHeight="1">
      <c r="A270" s="759" t="s">
        <v>2224</v>
      </c>
      <c r="B270" s="760"/>
      <c r="C270" s="777"/>
      <c r="D270" s="777"/>
      <c r="E270" s="761"/>
      <c r="F270" s="761"/>
      <c r="G270" s="762"/>
      <c r="H270" s="763"/>
      <c r="I270" s="763"/>
      <c r="J270" s="763"/>
      <c r="K270" s="764" t="str">
        <f t="shared" si="74"/>
        <v/>
      </c>
      <c r="L270" s="733">
        <f>L269</f>
        <v>0</v>
      </c>
      <c r="M270" s="721"/>
      <c r="N270" s="728" t="str">
        <f t="shared" si="75"/>
        <v>-</v>
      </c>
      <c r="O270" s="728" t="str">
        <f t="shared" si="75"/>
        <v>-</v>
      </c>
      <c r="P270" s="728" t="str">
        <f t="shared" si="75"/>
        <v>-</v>
      </c>
      <c r="Q270" s="729"/>
      <c r="R270" s="727" t="e">
        <f>IF($G266=$E267,"média","mediana")</f>
        <v>#NUM!</v>
      </c>
      <c r="S270" s="727"/>
      <c r="T270" s="727"/>
      <c r="U270" s="721"/>
      <c r="V270" s="721"/>
      <c r="W270" s="721"/>
      <c r="X270" s="721"/>
      <c r="Y270" s="721"/>
      <c r="Z270" s="721"/>
    </row>
    <row r="271" spans="1:26" ht="12.75" hidden="1" customHeight="1">
      <c r="A271" s="766" t="s">
        <v>2229</v>
      </c>
      <c r="B271" s="767"/>
      <c r="C271" s="778"/>
      <c r="D271" s="778"/>
      <c r="E271" s="768"/>
      <c r="F271" s="768"/>
      <c r="G271" s="769"/>
      <c r="H271" s="770"/>
      <c r="I271" s="770"/>
      <c r="J271" s="770"/>
      <c r="K271" s="771" t="str">
        <f>IF(SUM(H271:J271)=0,"",SUM(H271:J271))</f>
        <v/>
      </c>
      <c r="L271" s="734">
        <f>L269</f>
        <v>0</v>
      </c>
      <c r="M271" s="721"/>
      <c r="N271" s="728" t="str">
        <f t="shared" si="75"/>
        <v>-</v>
      </c>
      <c r="O271" s="728" t="str">
        <f t="shared" si="75"/>
        <v>-</v>
      </c>
      <c r="P271" s="728" t="str">
        <f t="shared" si="75"/>
        <v>-</v>
      </c>
      <c r="Q271" s="729"/>
      <c r="R271" s="727"/>
      <c r="S271" s="727"/>
      <c r="T271" s="728"/>
      <c r="U271" s="721"/>
      <c r="V271" s="721"/>
      <c r="W271" s="721"/>
      <c r="X271" s="721"/>
      <c r="Y271" s="721"/>
      <c r="Z271" s="721"/>
    </row>
    <row r="272" spans="1:26" ht="4.5" hidden="1" customHeight="1" thickBot="1">
      <c r="A272" s="772"/>
      <c r="B272" s="772"/>
      <c r="C272" s="772"/>
      <c r="D272" s="772"/>
      <c r="E272" s="772"/>
      <c r="F272" s="772"/>
      <c r="G272" s="779"/>
      <c r="H272" s="779"/>
      <c r="I272" s="779"/>
      <c r="J272" s="779"/>
      <c r="K272" s="773"/>
      <c r="L272" s="772"/>
      <c r="M272" s="721"/>
      <c r="N272" s="721"/>
      <c r="O272" s="721"/>
      <c r="P272" s="721"/>
      <c r="Q272" s="721"/>
      <c r="R272" s="721"/>
      <c r="S272" s="721"/>
      <c r="T272" s="721"/>
      <c r="U272" s="721"/>
      <c r="V272" s="721"/>
      <c r="W272" s="721"/>
      <c r="X272" s="721"/>
      <c r="Y272" s="721"/>
      <c r="Z272" s="721"/>
    </row>
    <row r="273" spans="1:26" ht="12.75" hidden="1" customHeight="1">
      <c r="A273" s="997" t="s">
        <v>1233</v>
      </c>
      <c r="B273" s="999" t="s">
        <v>2269</v>
      </c>
      <c r="C273" s="1001" t="s">
        <v>2234</v>
      </c>
      <c r="D273" s="746" t="s">
        <v>2204</v>
      </c>
      <c r="E273" s="747" t="str">
        <f>IF(COUNTIF(K276:K278,"&gt;0")&gt;=2,TRUNC(QUARTILE(K276:K278,2),2),"Dados Insuficientes")</f>
        <v>Dados Insuficientes</v>
      </c>
      <c r="F273" s="1002" t="s">
        <v>2205</v>
      </c>
      <c r="G273" s="1004" t="e">
        <f>TRUNC(SMALL(E273:E274,1),2)</f>
        <v>#NUM!</v>
      </c>
      <c r="H273" s="748" t="e">
        <f>TRUNC(R276*$G273,2)</f>
        <v>#NUM!</v>
      </c>
      <c r="I273" s="748" t="e">
        <f>IF(J276=0,G273-H273,TRUNC(S276*$G273,2))</f>
        <v>#NUM!</v>
      </c>
      <c r="J273" s="748" t="e">
        <f>G273-H273-I273</f>
        <v>#NUM!</v>
      </c>
      <c r="K273" s="1005">
        <f>L276</f>
        <v>0</v>
      </c>
      <c r="L273" s="749"/>
      <c r="M273" s="724"/>
      <c r="N273" s="724"/>
      <c r="O273" s="724"/>
      <c r="P273" s="724"/>
      <c r="Q273" s="724"/>
      <c r="R273" s="724"/>
      <c r="S273" s="724"/>
      <c r="T273" s="724"/>
      <c r="U273" s="721"/>
      <c r="V273" s="721"/>
      <c r="W273" s="721"/>
      <c r="X273" s="721"/>
      <c r="Y273" s="721"/>
      <c r="Z273" s="721"/>
    </row>
    <row r="274" spans="1:26" ht="15.75" hidden="1" customHeight="1" thickBot="1">
      <c r="A274" s="998"/>
      <c r="B274" s="1000"/>
      <c r="C274" s="1000"/>
      <c r="D274" s="750" t="s">
        <v>2206</v>
      </c>
      <c r="E274" s="751" t="str">
        <f>IF(COUNTIF(K276:K278,"&gt;0")&gt;=2,TRUNC(AVERAGE(K276:K278),2),"Dados Insuficientes")</f>
        <v>Dados Insuficientes</v>
      </c>
      <c r="F274" s="1003"/>
      <c r="G274" s="1003"/>
      <c r="H274" s="752" t="s">
        <v>52</v>
      </c>
      <c r="I274" s="752" t="s">
        <v>2207</v>
      </c>
      <c r="J274" s="752" t="s">
        <v>2208</v>
      </c>
      <c r="K274" s="1003"/>
      <c r="L274" s="753"/>
      <c r="M274" s="724"/>
      <c r="N274" s="725" t="e">
        <f>SUM(H273:J273)</f>
        <v>#NUM!</v>
      </c>
      <c r="O274" s="726"/>
      <c r="P274" s="726"/>
      <c r="Q274" s="726"/>
      <c r="R274" s="726"/>
      <c r="S274" s="726"/>
      <c r="T274" s="726"/>
      <c r="U274" s="724"/>
      <c r="V274" s="724"/>
      <c r="W274" s="724"/>
      <c r="X274" s="724"/>
      <c r="Y274" s="724"/>
      <c r="Z274" s="724"/>
    </row>
    <row r="275" spans="1:26" ht="12.75" hidden="1" customHeight="1">
      <c r="A275" s="754"/>
      <c r="B275" s="755"/>
      <c r="C275" s="756" t="s">
        <v>2209</v>
      </c>
      <c r="D275" s="756" t="s">
        <v>2210</v>
      </c>
      <c r="E275" s="756" t="s">
        <v>2211</v>
      </c>
      <c r="F275" s="756" t="s">
        <v>2212</v>
      </c>
      <c r="G275" s="756" t="s">
        <v>2213</v>
      </c>
      <c r="H275" s="756" t="s">
        <v>2214</v>
      </c>
      <c r="I275" s="756" t="s">
        <v>2215</v>
      </c>
      <c r="J275" s="756" t="s">
        <v>2216</v>
      </c>
      <c r="K275" s="757" t="s">
        <v>2217</v>
      </c>
      <c r="L275" s="758" t="s">
        <v>2218</v>
      </c>
      <c r="M275" s="727"/>
      <c r="N275" s="727"/>
      <c r="O275" s="727"/>
      <c r="P275" s="727"/>
      <c r="Q275" s="727"/>
      <c r="R275" s="727"/>
      <c r="S275" s="727"/>
      <c r="T275" s="727"/>
      <c r="U275" s="727"/>
      <c r="V275" s="727"/>
      <c r="W275" s="727"/>
      <c r="X275" s="727"/>
      <c r="Y275" s="727"/>
      <c r="Z275" s="727"/>
    </row>
    <row r="276" spans="1:26" ht="12.75" hidden="1" customHeight="1">
      <c r="A276" s="759" t="s">
        <v>2219</v>
      </c>
      <c r="B276" s="760"/>
      <c r="C276" s="761"/>
      <c r="D276" s="761"/>
      <c r="E276" s="761"/>
      <c r="F276" s="761"/>
      <c r="G276" s="762"/>
      <c r="H276" s="763"/>
      <c r="I276" s="763"/>
      <c r="J276" s="763"/>
      <c r="K276" s="764" t="str">
        <f t="shared" ref="K276:K277" si="76">IF(SUM(H276:J276)=0,"",SUM(H276:J276))</f>
        <v/>
      </c>
      <c r="L276" s="765"/>
      <c r="M276" s="721"/>
      <c r="N276" s="728" t="str">
        <f t="shared" ref="N276:P278" si="77">IFERROR(H276/$K276,"-")</f>
        <v>-</v>
      </c>
      <c r="O276" s="728" t="str">
        <f t="shared" si="77"/>
        <v>-</v>
      </c>
      <c r="P276" s="728" t="str">
        <f t="shared" si="77"/>
        <v>-</v>
      </c>
      <c r="Q276" s="729"/>
      <c r="R276" s="730" t="e">
        <f>IF($G273=$E274,AVERAGE(N276:N278),MEDIAN(N276:N278))</f>
        <v>#NUM!</v>
      </c>
      <c r="S276" s="730" t="e">
        <f>IF($G273=$E274,AVERAGE(O276:O278),IF(R277="mediana",VLOOKUP($R276,$N276:$O278,2,TRUE),0))</f>
        <v>#NUM!</v>
      </c>
      <c r="T276" s="730">
        <f>IF(J276=0,0,1-S276-R276)</f>
        <v>0</v>
      </c>
      <c r="U276" s="721"/>
      <c r="V276" s="721"/>
      <c r="W276" s="721"/>
      <c r="X276" s="721"/>
      <c r="Y276" s="721"/>
      <c r="Z276" s="721"/>
    </row>
    <row r="277" spans="1:26" ht="12.75" hidden="1" customHeight="1">
      <c r="A277" s="759" t="s">
        <v>2224</v>
      </c>
      <c r="B277" s="760"/>
      <c r="C277" s="761"/>
      <c r="D277" s="761"/>
      <c r="E277" s="761"/>
      <c r="F277" s="761"/>
      <c r="G277" s="762"/>
      <c r="H277" s="763"/>
      <c r="I277" s="763"/>
      <c r="J277" s="763"/>
      <c r="K277" s="764" t="str">
        <f t="shared" si="76"/>
        <v/>
      </c>
      <c r="L277" s="733">
        <f>L276</f>
        <v>0</v>
      </c>
      <c r="M277" s="721"/>
      <c r="N277" s="728" t="str">
        <f t="shared" si="77"/>
        <v>-</v>
      </c>
      <c r="O277" s="728" t="str">
        <f t="shared" si="77"/>
        <v>-</v>
      </c>
      <c r="P277" s="728" t="str">
        <f t="shared" si="77"/>
        <v>-</v>
      </c>
      <c r="Q277" s="729"/>
      <c r="R277" s="727" t="e">
        <f>IF($G273=$E274,"média","mediana")</f>
        <v>#NUM!</v>
      </c>
      <c r="S277" s="727"/>
      <c r="T277" s="727"/>
      <c r="U277" s="721"/>
      <c r="V277" s="721"/>
      <c r="W277" s="721"/>
      <c r="X277" s="721"/>
      <c r="Y277" s="721"/>
      <c r="Z277" s="721"/>
    </row>
    <row r="278" spans="1:26" ht="12.75" hidden="1" customHeight="1">
      <c r="A278" s="766" t="s">
        <v>2229</v>
      </c>
      <c r="B278" s="767"/>
      <c r="C278" s="768"/>
      <c r="D278" s="768"/>
      <c r="E278" s="768"/>
      <c r="F278" s="768"/>
      <c r="G278" s="769"/>
      <c r="H278" s="770"/>
      <c r="I278" s="770"/>
      <c r="J278" s="770"/>
      <c r="K278" s="771" t="str">
        <f>IF(SUM(H278:J278)=0,"",SUM(H278:J278))</f>
        <v/>
      </c>
      <c r="L278" s="734">
        <f>L276</f>
        <v>0</v>
      </c>
      <c r="M278" s="721"/>
      <c r="N278" s="728" t="str">
        <f t="shared" si="77"/>
        <v>-</v>
      </c>
      <c r="O278" s="728" t="str">
        <f t="shared" si="77"/>
        <v>-</v>
      </c>
      <c r="P278" s="728" t="str">
        <f t="shared" si="77"/>
        <v>-</v>
      </c>
      <c r="Q278" s="729"/>
      <c r="R278" s="727"/>
      <c r="S278" s="727"/>
      <c r="T278" s="728"/>
      <c r="U278" s="721"/>
      <c r="V278" s="721"/>
      <c r="W278" s="721"/>
      <c r="X278" s="721"/>
      <c r="Y278" s="721"/>
      <c r="Z278" s="721"/>
    </row>
    <row r="279" spans="1:26" ht="4.5" hidden="1" customHeight="1" thickBot="1">
      <c r="A279" s="772"/>
      <c r="B279" s="772"/>
      <c r="C279" s="772"/>
      <c r="D279" s="772"/>
      <c r="E279" s="772"/>
      <c r="F279" s="772"/>
      <c r="G279" s="772"/>
      <c r="H279" s="772"/>
      <c r="I279" s="772"/>
      <c r="J279" s="772"/>
      <c r="K279" s="773"/>
      <c r="L279" s="772"/>
      <c r="M279" s="721"/>
      <c r="N279" s="721"/>
      <c r="O279" s="721"/>
      <c r="P279" s="721"/>
      <c r="Q279" s="721"/>
      <c r="R279" s="721"/>
      <c r="S279" s="721"/>
      <c r="T279" s="721"/>
      <c r="U279" s="721"/>
      <c r="V279" s="721"/>
      <c r="W279" s="721"/>
      <c r="X279" s="721"/>
      <c r="Y279" s="721"/>
      <c r="Z279" s="721"/>
    </row>
    <row r="280" spans="1:26" ht="12.75" hidden="1" customHeight="1">
      <c r="A280" s="997" t="s">
        <v>1233</v>
      </c>
      <c r="B280" s="999" t="s">
        <v>2270</v>
      </c>
      <c r="C280" s="1001" t="s">
        <v>2234</v>
      </c>
      <c r="D280" s="746" t="s">
        <v>2204</v>
      </c>
      <c r="E280" s="747" t="str">
        <f>IF(COUNTIF(K283:K285,"&gt;0")&gt;=2,TRUNC(QUARTILE(K283:K285,2),2),"Dados Insuficientes")</f>
        <v>Dados Insuficientes</v>
      </c>
      <c r="F280" s="1002" t="s">
        <v>2205</v>
      </c>
      <c r="G280" s="1004" t="e">
        <f>TRUNC(SMALL(E280:E281,1),2)</f>
        <v>#NUM!</v>
      </c>
      <c r="H280" s="748" t="e">
        <f>TRUNC(R283*$G280,2)</f>
        <v>#NUM!</v>
      </c>
      <c r="I280" s="748" t="e">
        <f>IF(J283=0,G280-H280,TRUNC(S283*$G280,2))</f>
        <v>#NUM!</v>
      </c>
      <c r="J280" s="748" t="e">
        <f>G280-H280-I280</f>
        <v>#NUM!</v>
      </c>
      <c r="K280" s="1005">
        <f>L283</f>
        <v>0</v>
      </c>
      <c r="L280" s="749"/>
      <c r="M280" s="724"/>
      <c r="N280" s="724"/>
      <c r="O280" s="724"/>
      <c r="P280" s="724"/>
      <c r="Q280" s="724"/>
      <c r="R280" s="724"/>
      <c r="S280" s="724"/>
      <c r="T280" s="724"/>
      <c r="U280" s="723"/>
      <c r="V280" s="723"/>
      <c r="W280" s="723"/>
      <c r="X280" s="723"/>
      <c r="Y280" s="723"/>
      <c r="Z280" s="723"/>
    </row>
    <row r="281" spans="1:26" ht="15.75" hidden="1" customHeight="1" thickBot="1">
      <c r="A281" s="998"/>
      <c r="B281" s="1000"/>
      <c r="C281" s="1000"/>
      <c r="D281" s="750" t="s">
        <v>2206</v>
      </c>
      <c r="E281" s="751" t="str">
        <f>IF(COUNTIF(K283:K285,"&gt;0")&gt;=2,TRUNC(AVERAGE(K283:K285),2),"Dados Insuficientes")</f>
        <v>Dados Insuficientes</v>
      </c>
      <c r="F281" s="1003"/>
      <c r="G281" s="1003"/>
      <c r="H281" s="752" t="s">
        <v>52</v>
      </c>
      <c r="I281" s="752" t="s">
        <v>2207</v>
      </c>
      <c r="J281" s="752" t="s">
        <v>2208</v>
      </c>
      <c r="K281" s="1003"/>
      <c r="L281" s="753"/>
      <c r="M281" s="724"/>
      <c r="N281" s="725" t="e">
        <f>SUM(H280:J280)</f>
        <v>#NUM!</v>
      </c>
      <c r="O281" s="726"/>
      <c r="P281" s="726"/>
      <c r="Q281" s="726"/>
      <c r="R281" s="726"/>
      <c r="S281" s="726"/>
      <c r="T281" s="726"/>
      <c r="U281" s="724"/>
      <c r="V281" s="724"/>
      <c r="W281" s="724"/>
      <c r="X281" s="724"/>
      <c r="Y281" s="724"/>
      <c r="Z281" s="724"/>
    </row>
    <row r="282" spans="1:26" ht="12.75" hidden="1" customHeight="1">
      <c r="A282" s="754"/>
      <c r="B282" s="755"/>
      <c r="C282" s="756" t="s">
        <v>2209</v>
      </c>
      <c r="D282" s="756" t="s">
        <v>2210</v>
      </c>
      <c r="E282" s="756" t="s">
        <v>2211</v>
      </c>
      <c r="F282" s="756" t="s">
        <v>2212</v>
      </c>
      <c r="G282" s="756" t="s">
        <v>2213</v>
      </c>
      <c r="H282" s="756" t="s">
        <v>2214</v>
      </c>
      <c r="I282" s="756" t="s">
        <v>2215</v>
      </c>
      <c r="J282" s="756" t="s">
        <v>2216</v>
      </c>
      <c r="K282" s="757" t="s">
        <v>2217</v>
      </c>
      <c r="L282" s="758" t="s">
        <v>2218</v>
      </c>
      <c r="M282" s="727"/>
      <c r="N282" s="727"/>
      <c r="O282" s="727"/>
      <c r="P282" s="727"/>
      <c r="Q282" s="727"/>
      <c r="R282" s="727"/>
      <c r="S282" s="727"/>
      <c r="T282" s="727"/>
      <c r="U282" s="727"/>
      <c r="V282" s="727"/>
      <c r="W282" s="727"/>
      <c r="X282" s="727"/>
      <c r="Y282" s="727"/>
      <c r="Z282" s="727"/>
    </row>
    <row r="283" spans="1:26" ht="12.75" hidden="1" customHeight="1">
      <c r="A283" s="759" t="s">
        <v>2219</v>
      </c>
      <c r="B283" s="760"/>
      <c r="C283" s="761"/>
      <c r="D283" s="777"/>
      <c r="E283" s="761"/>
      <c r="F283" s="761"/>
      <c r="G283" s="762"/>
      <c r="H283" s="763"/>
      <c r="I283" s="763"/>
      <c r="J283" s="763"/>
      <c r="K283" s="764" t="str">
        <f t="shared" ref="K283:K284" si="78">IF(SUM(H283:J283)=0,"",SUM(H283:J283))</f>
        <v/>
      </c>
      <c r="L283" s="765"/>
      <c r="M283" s="721"/>
      <c r="N283" s="728" t="str">
        <f t="shared" ref="N283:P285" si="79">IFERROR(H283/$K283,"-")</f>
        <v>-</v>
      </c>
      <c r="O283" s="728" t="str">
        <f t="shared" si="79"/>
        <v>-</v>
      </c>
      <c r="P283" s="728" t="str">
        <f t="shared" si="79"/>
        <v>-</v>
      </c>
      <c r="Q283" s="729"/>
      <c r="R283" s="730" t="e">
        <f>IF($G280=$E281,AVERAGE(N283:N285),MEDIAN(N283:N285))</f>
        <v>#NUM!</v>
      </c>
      <c r="S283" s="730" t="e">
        <f>IF($G280=$E281,AVERAGE(O283:O285),IF(R284="mediana",VLOOKUP($R283,$N283:$O285,2,TRUE),0))</f>
        <v>#NUM!</v>
      </c>
      <c r="T283" s="730">
        <f>IF(J283=0,0,1-S283-R283)</f>
        <v>0</v>
      </c>
      <c r="U283" s="721"/>
      <c r="V283" s="721"/>
      <c r="W283" s="721"/>
      <c r="X283" s="721"/>
      <c r="Y283" s="721"/>
      <c r="Z283" s="721"/>
    </row>
    <row r="284" spans="1:26" ht="12.75" hidden="1" customHeight="1">
      <c r="A284" s="759" t="s">
        <v>2224</v>
      </c>
      <c r="B284" s="760"/>
      <c r="C284" s="761"/>
      <c r="D284" s="761"/>
      <c r="E284" s="761"/>
      <c r="F284" s="761"/>
      <c r="G284" s="762"/>
      <c r="H284" s="763"/>
      <c r="I284" s="763"/>
      <c r="J284" s="763"/>
      <c r="K284" s="764" t="str">
        <f t="shared" si="78"/>
        <v/>
      </c>
      <c r="L284" s="733">
        <f>L283</f>
        <v>0</v>
      </c>
      <c r="M284" s="721"/>
      <c r="N284" s="728" t="str">
        <f t="shared" si="79"/>
        <v>-</v>
      </c>
      <c r="O284" s="728" t="str">
        <f t="shared" si="79"/>
        <v>-</v>
      </c>
      <c r="P284" s="728" t="str">
        <f t="shared" si="79"/>
        <v>-</v>
      </c>
      <c r="Q284" s="729"/>
      <c r="R284" s="727" t="e">
        <f>IF($G280=$E281,"média","mediana")</f>
        <v>#NUM!</v>
      </c>
      <c r="S284" s="727"/>
      <c r="T284" s="727"/>
      <c r="U284" s="721"/>
      <c r="V284" s="721"/>
      <c r="W284" s="721"/>
      <c r="X284" s="721"/>
      <c r="Y284" s="721"/>
      <c r="Z284" s="721"/>
    </row>
    <row r="285" spans="1:26" ht="12.75" hidden="1" customHeight="1">
      <c r="A285" s="766" t="s">
        <v>2229</v>
      </c>
      <c r="B285" s="767"/>
      <c r="C285" s="768"/>
      <c r="D285" s="768"/>
      <c r="E285" s="768"/>
      <c r="F285" s="768"/>
      <c r="G285" s="769"/>
      <c r="H285" s="770"/>
      <c r="I285" s="770"/>
      <c r="J285" s="770"/>
      <c r="K285" s="771" t="str">
        <f>IF(SUM(H285:J285)=0,"",SUM(H285:J285))</f>
        <v/>
      </c>
      <c r="L285" s="734">
        <f>L283</f>
        <v>0</v>
      </c>
      <c r="M285" s="721"/>
      <c r="N285" s="728" t="str">
        <f t="shared" si="79"/>
        <v>-</v>
      </c>
      <c r="O285" s="728" t="str">
        <f t="shared" si="79"/>
        <v>-</v>
      </c>
      <c r="P285" s="728" t="str">
        <f t="shared" si="79"/>
        <v>-</v>
      </c>
      <c r="Q285" s="729"/>
      <c r="R285" s="727"/>
      <c r="S285" s="727"/>
      <c r="T285" s="728"/>
      <c r="U285" s="721"/>
      <c r="V285" s="721"/>
      <c r="W285" s="721"/>
      <c r="X285" s="721"/>
      <c r="Y285" s="721"/>
      <c r="Z285" s="721"/>
    </row>
    <row r="286" spans="1:26" ht="4.5" customHeight="1" thickBot="1">
      <c r="A286" s="772"/>
      <c r="B286" s="772"/>
      <c r="C286" s="772"/>
      <c r="D286" s="772"/>
      <c r="E286" s="772"/>
      <c r="F286" s="772"/>
      <c r="G286" s="772"/>
      <c r="H286" s="772"/>
      <c r="I286" s="772"/>
      <c r="J286" s="772"/>
      <c r="K286" s="773"/>
      <c r="L286" s="772"/>
      <c r="M286" s="721"/>
      <c r="N286" s="721"/>
      <c r="O286" s="721"/>
      <c r="P286" s="721"/>
      <c r="Q286" s="721"/>
      <c r="R286" s="721"/>
      <c r="S286" s="721"/>
      <c r="T286" s="721"/>
      <c r="U286" s="721"/>
      <c r="V286" s="721"/>
      <c r="W286" s="721"/>
      <c r="X286" s="721"/>
      <c r="Y286" s="721"/>
      <c r="Z286" s="721"/>
    </row>
    <row r="287" spans="1:26" ht="29.25" customHeight="1">
      <c r="A287" s="991" t="s">
        <v>57</v>
      </c>
      <c r="B287" s="993" t="s">
        <v>2271</v>
      </c>
      <c r="C287" s="993"/>
      <c r="D287" s="993"/>
      <c r="E287" s="993"/>
      <c r="F287" s="993"/>
      <c r="G287" s="993"/>
      <c r="H287" s="993"/>
      <c r="I287" s="993"/>
      <c r="J287" s="993"/>
      <c r="K287" s="993"/>
      <c r="L287" s="994"/>
      <c r="M287" s="721"/>
      <c r="N287" s="721"/>
      <c r="O287" s="721"/>
      <c r="P287" s="721"/>
      <c r="Q287" s="721"/>
      <c r="R287" s="721"/>
      <c r="S287" s="721"/>
      <c r="T287" s="721"/>
      <c r="U287" s="721"/>
      <c r="V287" s="721"/>
      <c r="W287" s="721"/>
      <c r="X287" s="721"/>
      <c r="Y287" s="721"/>
      <c r="Z287" s="721"/>
    </row>
    <row r="288" spans="1:26" ht="57" customHeight="1" thickBot="1">
      <c r="A288" s="992"/>
      <c r="B288" s="995"/>
      <c r="C288" s="995"/>
      <c r="D288" s="995"/>
      <c r="E288" s="995"/>
      <c r="F288" s="995"/>
      <c r="G288" s="995"/>
      <c r="H288" s="995"/>
      <c r="I288" s="995"/>
      <c r="J288" s="995"/>
      <c r="K288" s="995"/>
      <c r="L288" s="996"/>
      <c r="M288" s="721"/>
      <c r="N288" s="721"/>
      <c r="O288" s="721"/>
      <c r="P288" s="721"/>
      <c r="Q288" s="721"/>
      <c r="R288" s="721"/>
      <c r="S288" s="721"/>
      <c r="T288" s="721"/>
      <c r="U288" s="721"/>
      <c r="V288" s="721"/>
      <c r="W288" s="721"/>
      <c r="X288" s="721"/>
      <c r="Y288" s="721"/>
      <c r="Z288" s="721"/>
    </row>
    <row r="289" spans="1:26" ht="12.75" customHeight="1">
      <c r="A289" s="721"/>
      <c r="B289" s="721"/>
      <c r="C289" s="721"/>
      <c r="D289" s="721"/>
      <c r="E289" s="721"/>
      <c r="F289" s="721"/>
      <c r="G289" s="721"/>
      <c r="H289" s="721"/>
      <c r="I289" s="721"/>
      <c r="J289" s="721"/>
      <c r="K289" s="735"/>
      <c r="L289" s="721"/>
      <c r="M289" s="721"/>
      <c r="N289" s="721"/>
      <c r="O289" s="721"/>
      <c r="P289" s="721"/>
      <c r="Q289" s="721"/>
      <c r="R289" s="721"/>
      <c r="S289" s="721"/>
      <c r="T289" s="721"/>
      <c r="U289" s="721"/>
      <c r="V289" s="721"/>
      <c r="W289" s="721"/>
      <c r="X289" s="721"/>
      <c r="Y289" s="721"/>
      <c r="Z289" s="721"/>
    </row>
    <row r="290" spans="1:26" ht="12.75" customHeight="1">
      <c r="A290" s="721"/>
      <c r="B290" s="721"/>
      <c r="C290" s="721"/>
      <c r="D290" s="721"/>
      <c r="E290" s="721"/>
      <c r="F290" s="721"/>
      <c r="G290" s="721"/>
      <c r="H290" s="721"/>
      <c r="I290" s="721"/>
      <c r="J290" s="721"/>
      <c r="K290" s="735"/>
      <c r="L290" s="721"/>
      <c r="M290" s="721"/>
      <c r="N290" s="721"/>
      <c r="O290" s="721"/>
      <c r="P290" s="721"/>
      <c r="Q290" s="721"/>
      <c r="R290" s="721"/>
      <c r="S290" s="721"/>
      <c r="T290" s="721"/>
      <c r="U290" s="721"/>
      <c r="V290" s="721"/>
      <c r="W290" s="721"/>
      <c r="X290" s="721"/>
      <c r="Y290" s="721"/>
      <c r="Z290" s="721"/>
    </row>
    <row r="291" spans="1:26" ht="12.75" customHeight="1">
      <c r="A291" s="721"/>
      <c r="B291" s="721"/>
      <c r="C291" s="721"/>
      <c r="D291" s="721"/>
      <c r="E291" s="721"/>
      <c r="F291" s="721"/>
      <c r="G291" s="721"/>
      <c r="H291" s="721"/>
      <c r="I291" s="721"/>
      <c r="J291" s="721"/>
      <c r="K291" s="735"/>
      <c r="L291" s="721"/>
      <c r="M291" s="721"/>
      <c r="N291" s="721"/>
      <c r="O291" s="721"/>
      <c r="P291" s="721"/>
      <c r="Q291" s="721"/>
      <c r="R291" s="721"/>
      <c r="S291" s="721"/>
      <c r="T291" s="721"/>
      <c r="U291" s="721"/>
      <c r="V291" s="721"/>
      <c r="W291" s="721"/>
      <c r="X291" s="721"/>
      <c r="Y291" s="721"/>
      <c r="Z291" s="721"/>
    </row>
    <row r="292" spans="1:26" ht="12.75" customHeight="1">
      <c r="A292" s="721"/>
      <c r="B292" s="721"/>
      <c r="C292" s="721"/>
      <c r="D292" s="721"/>
      <c r="E292" s="721"/>
      <c r="F292" s="721"/>
      <c r="G292" s="721"/>
      <c r="H292" s="721"/>
      <c r="I292" s="721"/>
      <c r="J292" s="721"/>
      <c r="K292" s="735"/>
      <c r="L292" s="721"/>
      <c r="M292" s="721"/>
      <c r="N292" s="721"/>
      <c r="O292" s="721"/>
      <c r="P292" s="721"/>
      <c r="Q292" s="721"/>
      <c r="R292" s="721"/>
      <c r="S292" s="721"/>
      <c r="T292" s="721"/>
      <c r="U292" s="721"/>
      <c r="V292" s="721"/>
      <c r="W292" s="721"/>
      <c r="X292" s="721"/>
      <c r="Y292" s="721"/>
      <c r="Z292" s="721"/>
    </row>
    <row r="293" spans="1:26" ht="12.75" customHeight="1">
      <c r="A293" s="721"/>
      <c r="B293" s="721"/>
      <c r="C293" s="721"/>
      <c r="D293" s="721"/>
      <c r="E293" s="721"/>
      <c r="F293" s="721"/>
      <c r="G293" s="721"/>
      <c r="H293" s="721"/>
      <c r="I293" s="721"/>
      <c r="J293" s="721"/>
      <c r="K293" s="735"/>
      <c r="L293" s="721"/>
      <c r="M293" s="721"/>
      <c r="N293" s="721"/>
      <c r="O293" s="721"/>
      <c r="P293" s="721"/>
      <c r="Q293" s="721"/>
      <c r="R293" s="721"/>
      <c r="S293" s="721"/>
      <c r="T293" s="721"/>
      <c r="U293" s="721"/>
      <c r="V293" s="721"/>
      <c r="W293" s="721"/>
      <c r="X293" s="721"/>
      <c r="Y293" s="721"/>
      <c r="Z293" s="721"/>
    </row>
    <row r="294" spans="1:26" ht="12.75" customHeight="1">
      <c r="A294" s="721"/>
      <c r="B294" s="721"/>
      <c r="C294" s="721"/>
      <c r="D294" s="721"/>
      <c r="E294" s="721"/>
      <c r="F294" s="721"/>
      <c r="G294" s="721"/>
      <c r="H294" s="721"/>
      <c r="I294" s="721"/>
      <c r="J294" s="721"/>
      <c r="K294" s="735"/>
      <c r="L294" s="721"/>
      <c r="M294" s="721"/>
      <c r="N294" s="721"/>
      <c r="O294" s="721"/>
      <c r="P294" s="721"/>
      <c r="Q294" s="721"/>
      <c r="R294" s="721"/>
      <c r="S294" s="721"/>
      <c r="T294" s="721"/>
      <c r="U294" s="721"/>
      <c r="V294" s="721"/>
      <c r="W294" s="721"/>
      <c r="X294" s="721"/>
      <c r="Y294" s="721"/>
      <c r="Z294" s="721"/>
    </row>
    <row r="295" spans="1:26" ht="12.75" customHeight="1">
      <c r="A295" s="721"/>
      <c r="B295" s="721"/>
      <c r="C295" s="721"/>
      <c r="D295" s="721"/>
      <c r="E295" s="721"/>
      <c r="F295" s="721"/>
      <c r="G295" s="721"/>
      <c r="H295" s="721"/>
      <c r="I295" s="721"/>
      <c r="J295" s="721"/>
      <c r="K295" s="735"/>
      <c r="L295" s="721"/>
      <c r="M295" s="721"/>
      <c r="N295" s="721"/>
      <c r="O295" s="721"/>
      <c r="P295" s="721"/>
      <c r="Q295" s="721"/>
      <c r="R295" s="721"/>
      <c r="S295" s="721"/>
      <c r="T295" s="721"/>
      <c r="U295" s="721"/>
      <c r="V295" s="721"/>
      <c r="W295" s="721"/>
      <c r="X295" s="721"/>
      <c r="Y295" s="721"/>
      <c r="Z295" s="721"/>
    </row>
    <row r="296" spans="1:26" ht="12.75" customHeight="1">
      <c r="A296" s="721"/>
      <c r="B296" s="721"/>
      <c r="C296" s="721"/>
      <c r="D296" s="721"/>
      <c r="E296" s="721"/>
      <c r="F296" s="721"/>
      <c r="G296" s="721"/>
      <c r="H296" s="721"/>
      <c r="I296" s="721"/>
      <c r="J296" s="721"/>
      <c r="K296" s="735"/>
      <c r="L296" s="721"/>
      <c r="M296" s="721"/>
      <c r="N296" s="721"/>
      <c r="O296" s="721"/>
      <c r="P296" s="721"/>
      <c r="Q296" s="721"/>
      <c r="R296" s="721"/>
      <c r="S296" s="721"/>
      <c r="T296" s="721"/>
      <c r="U296" s="721"/>
      <c r="V296" s="721"/>
      <c r="W296" s="721"/>
      <c r="X296" s="721"/>
      <c r="Y296" s="721"/>
      <c r="Z296" s="721"/>
    </row>
    <row r="297" spans="1:26" ht="12.75" customHeight="1">
      <c r="A297" s="721"/>
      <c r="B297" s="721"/>
      <c r="C297" s="721"/>
      <c r="D297" s="721"/>
      <c r="E297" s="721"/>
      <c r="F297" s="721"/>
      <c r="G297" s="721"/>
      <c r="H297" s="721"/>
      <c r="I297" s="721"/>
      <c r="J297" s="721"/>
      <c r="K297" s="735"/>
      <c r="L297" s="721"/>
      <c r="M297" s="721"/>
      <c r="N297" s="721"/>
      <c r="O297" s="721"/>
      <c r="P297" s="721"/>
      <c r="Q297" s="721"/>
      <c r="R297" s="721"/>
      <c r="S297" s="721"/>
      <c r="T297" s="721"/>
      <c r="U297" s="721"/>
      <c r="V297" s="721"/>
      <c r="W297" s="721"/>
      <c r="X297" s="721"/>
      <c r="Y297" s="721"/>
      <c r="Z297" s="721"/>
    </row>
    <row r="298" spans="1:26" ht="12.75" customHeight="1">
      <c r="A298" s="721"/>
      <c r="B298" s="721"/>
      <c r="C298" s="721"/>
      <c r="D298" s="721"/>
      <c r="E298" s="721"/>
      <c r="F298" s="721"/>
      <c r="G298" s="721"/>
      <c r="H298" s="721"/>
      <c r="I298" s="721"/>
      <c r="J298" s="721"/>
      <c r="K298" s="735"/>
      <c r="L298" s="721"/>
      <c r="M298" s="721"/>
      <c r="N298" s="721"/>
      <c r="O298" s="721"/>
      <c r="P298" s="721"/>
      <c r="Q298" s="721"/>
      <c r="R298" s="721"/>
      <c r="S298" s="721"/>
      <c r="T298" s="721"/>
      <c r="U298" s="721"/>
      <c r="V298" s="721"/>
      <c r="W298" s="721"/>
      <c r="X298" s="721"/>
      <c r="Y298" s="721"/>
      <c r="Z298" s="721"/>
    </row>
    <row r="299" spans="1:26" ht="12.75" customHeight="1">
      <c r="A299" s="721"/>
      <c r="B299" s="721"/>
      <c r="C299" s="721"/>
      <c r="D299" s="721"/>
      <c r="E299" s="721"/>
      <c r="F299" s="721"/>
      <c r="G299" s="721"/>
      <c r="H299" s="721"/>
      <c r="I299" s="721"/>
      <c r="J299" s="721"/>
      <c r="K299" s="735"/>
      <c r="L299" s="721"/>
      <c r="M299" s="721"/>
      <c r="N299" s="721"/>
      <c r="O299" s="721"/>
      <c r="P299" s="721"/>
      <c r="Q299" s="721"/>
      <c r="R299" s="721"/>
      <c r="S299" s="721"/>
      <c r="T299" s="721"/>
      <c r="U299" s="721"/>
      <c r="V299" s="721"/>
      <c r="W299" s="721"/>
      <c r="X299" s="721"/>
      <c r="Y299" s="721"/>
      <c r="Z299" s="721"/>
    </row>
    <row r="300" spans="1:26" ht="12.75" customHeight="1">
      <c r="A300" s="721"/>
      <c r="B300" s="721"/>
      <c r="C300" s="721"/>
      <c r="D300" s="721"/>
      <c r="E300" s="721"/>
      <c r="F300" s="721"/>
      <c r="G300" s="721"/>
      <c r="H300" s="721"/>
      <c r="I300" s="721"/>
      <c r="J300" s="721"/>
      <c r="K300" s="735"/>
      <c r="L300" s="721"/>
      <c r="M300" s="721"/>
      <c r="N300" s="721"/>
      <c r="O300" s="721"/>
      <c r="P300" s="721"/>
      <c r="Q300" s="721"/>
      <c r="R300" s="721"/>
      <c r="S300" s="721"/>
      <c r="T300" s="721"/>
      <c r="U300" s="721"/>
      <c r="V300" s="721"/>
      <c r="W300" s="721"/>
      <c r="X300" s="721"/>
      <c r="Y300" s="721"/>
      <c r="Z300" s="721"/>
    </row>
    <row r="301" spans="1:26" ht="12.75" customHeight="1">
      <c r="A301" s="721"/>
      <c r="B301" s="721"/>
      <c r="C301" s="721"/>
      <c r="D301" s="721"/>
      <c r="E301" s="721"/>
      <c r="F301" s="721"/>
      <c r="G301" s="721"/>
      <c r="H301" s="721"/>
      <c r="I301" s="721"/>
      <c r="J301" s="721"/>
      <c r="K301" s="735"/>
      <c r="L301" s="721"/>
      <c r="M301" s="721"/>
      <c r="N301" s="721"/>
      <c r="O301" s="721"/>
      <c r="P301" s="721"/>
      <c r="Q301" s="721"/>
      <c r="R301" s="721"/>
      <c r="S301" s="721"/>
      <c r="T301" s="721"/>
      <c r="U301" s="721"/>
      <c r="V301" s="721"/>
      <c r="W301" s="721"/>
      <c r="X301" s="721"/>
      <c r="Y301" s="721"/>
      <c r="Z301" s="721"/>
    </row>
    <row r="302" spans="1:26" ht="12.75" customHeight="1">
      <c r="A302" s="721"/>
      <c r="B302" s="721"/>
      <c r="C302" s="721"/>
      <c r="D302" s="721"/>
      <c r="E302" s="721"/>
      <c r="F302" s="721"/>
      <c r="G302" s="721"/>
      <c r="H302" s="721"/>
      <c r="I302" s="721"/>
      <c r="J302" s="721"/>
      <c r="K302" s="735"/>
      <c r="L302" s="721"/>
      <c r="M302" s="721"/>
      <c r="N302" s="721"/>
      <c r="O302" s="721"/>
      <c r="P302" s="721"/>
      <c r="Q302" s="721"/>
      <c r="R302" s="721"/>
      <c r="S302" s="721"/>
      <c r="T302" s="721"/>
      <c r="U302" s="721"/>
      <c r="V302" s="721"/>
      <c r="W302" s="721"/>
      <c r="X302" s="721"/>
      <c r="Y302" s="721"/>
      <c r="Z302" s="721"/>
    </row>
    <row r="303" spans="1:26" ht="12.75" customHeight="1">
      <c r="A303" s="721"/>
      <c r="B303" s="721"/>
      <c r="C303" s="721"/>
      <c r="D303" s="721"/>
      <c r="E303" s="721"/>
      <c r="F303" s="721"/>
      <c r="G303" s="721"/>
      <c r="H303" s="721"/>
      <c r="I303" s="721"/>
      <c r="J303" s="721"/>
      <c r="K303" s="735"/>
      <c r="L303" s="721"/>
      <c r="M303" s="721"/>
      <c r="N303" s="721"/>
      <c r="O303" s="721"/>
      <c r="P303" s="721"/>
      <c r="Q303" s="721"/>
      <c r="R303" s="721"/>
      <c r="S303" s="721"/>
      <c r="T303" s="721"/>
      <c r="U303" s="721"/>
      <c r="V303" s="721"/>
      <c r="W303" s="721"/>
      <c r="X303" s="721"/>
      <c r="Y303" s="721"/>
      <c r="Z303" s="721"/>
    </row>
    <row r="304" spans="1:26" ht="12.75" customHeight="1">
      <c r="A304" s="721"/>
      <c r="B304" s="721"/>
      <c r="C304" s="721"/>
      <c r="D304" s="721"/>
      <c r="E304" s="721"/>
      <c r="F304" s="721"/>
      <c r="G304" s="721"/>
      <c r="H304" s="721"/>
      <c r="I304" s="721"/>
      <c r="J304" s="721"/>
      <c r="K304" s="735"/>
      <c r="L304" s="721"/>
      <c r="M304" s="721"/>
      <c r="N304" s="721"/>
      <c r="O304" s="721"/>
      <c r="P304" s="721"/>
      <c r="Q304" s="721"/>
      <c r="R304" s="721"/>
      <c r="S304" s="721"/>
      <c r="T304" s="721"/>
      <c r="U304" s="721"/>
      <c r="V304" s="721"/>
      <c r="W304" s="721"/>
      <c r="X304" s="721"/>
      <c r="Y304" s="721"/>
      <c r="Z304" s="721"/>
    </row>
    <row r="305" spans="1:26" ht="12.75" customHeight="1">
      <c r="A305" s="721"/>
      <c r="B305" s="721"/>
      <c r="C305" s="721"/>
      <c r="D305" s="721"/>
      <c r="E305" s="721"/>
      <c r="F305" s="721"/>
      <c r="G305" s="721"/>
      <c r="H305" s="721"/>
      <c r="I305" s="721"/>
      <c r="J305" s="721"/>
      <c r="K305" s="735"/>
      <c r="L305" s="721"/>
      <c r="M305" s="721"/>
      <c r="N305" s="721"/>
      <c r="O305" s="721"/>
      <c r="P305" s="721"/>
      <c r="Q305" s="721"/>
      <c r="R305" s="721"/>
      <c r="S305" s="721"/>
      <c r="T305" s="721"/>
      <c r="U305" s="721"/>
      <c r="V305" s="721"/>
      <c r="W305" s="721"/>
      <c r="X305" s="721"/>
      <c r="Y305" s="721"/>
      <c r="Z305" s="721"/>
    </row>
    <row r="306" spans="1:26" ht="12.75" customHeight="1">
      <c r="A306" s="721"/>
      <c r="B306" s="721"/>
      <c r="C306" s="721"/>
      <c r="D306" s="721"/>
      <c r="E306" s="721"/>
      <c r="F306" s="721"/>
      <c r="G306" s="721"/>
      <c r="H306" s="721"/>
      <c r="I306" s="721"/>
      <c r="J306" s="721"/>
      <c r="K306" s="735"/>
      <c r="L306" s="721"/>
      <c r="M306" s="721"/>
      <c r="N306" s="721"/>
      <c r="O306" s="721"/>
      <c r="P306" s="721"/>
      <c r="Q306" s="721"/>
      <c r="R306" s="721"/>
      <c r="S306" s="721"/>
      <c r="T306" s="721"/>
      <c r="U306" s="721"/>
      <c r="V306" s="721"/>
      <c r="W306" s="721"/>
      <c r="X306" s="721"/>
      <c r="Y306" s="721"/>
      <c r="Z306" s="721"/>
    </row>
    <row r="307" spans="1:26" ht="12.75" customHeight="1">
      <c r="A307" s="721"/>
      <c r="B307" s="721"/>
      <c r="C307" s="721"/>
      <c r="D307" s="721"/>
      <c r="E307" s="721"/>
      <c r="F307" s="721"/>
      <c r="G307" s="721"/>
      <c r="H307" s="721"/>
      <c r="I307" s="721"/>
      <c r="J307" s="721"/>
      <c r="K307" s="735"/>
      <c r="L307" s="721"/>
      <c r="M307" s="721"/>
      <c r="N307" s="721"/>
      <c r="O307" s="721"/>
      <c r="P307" s="721"/>
      <c r="Q307" s="721"/>
      <c r="R307" s="721"/>
      <c r="S307" s="721"/>
      <c r="T307" s="721"/>
      <c r="U307" s="721"/>
      <c r="V307" s="721"/>
      <c r="W307" s="721"/>
      <c r="X307" s="721"/>
      <c r="Y307" s="721"/>
      <c r="Z307" s="721"/>
    </row>
    <row r="308" spans="1:26" ht="12.75" customHeight="1">
      <c r="A308" s="721"/>
      <c r="B308" s="721"/>
      <c r="C308" s="721"/>
      <c r="D308" s="721"/>
      <c r="E308" s="721"/>
      <c r="F308" s="721"/>
      <c r="G308" s="721"/>
      <c r="H308" s="721"/>
      <c r="I308" s="721"/>
      <c r="J308" s="721"/>
      <c r="K308" s="735"/>
      <c r="L308" s="721"/>
      <c r="M308" s="721"/>
      <c r="N308" s="721"/>
      <c r="O308" s="721"/>
      <c r="P308" s="721"/>
      <c r="Q308" s="721"/>
      <c r="R308" s="721"/>
      <c r="S308" s="721"/>
      <c r="T308" s="721"/>
      <c r="U308" s="721"/>
      <c r="V308" s="721"/>
      <c r="W308" s="721"/>
      <c r="X308" s="721"/>
      <c r="Y308" s="721"/>
      <c r="Z308" s="721"/>
    </row>
    <row r="309" spans="1:26" ht="12.75" customHeight="1">
      <c r="A309" s="721"/>
      <c r="B309" s="721"/>
      <c r="C309" s="721"/>
      <c r="D309" s="721"/>
      <c r="E309" s="721"/>
      <c r="F309" s="721"/>
      <c r="G309" s="721"/>
      <c r="H309" s="721"/>
      <c r="I309" s="721"/>
      <c r="J309" s="721"/>
      <c r="K309" s="735"/>
      <c r="L309" s="721"/>
      <c r="M309" s="721"/>
      <c r="N309" s="721"/>
      <c r="O309" s="721"/>
      <c r="P309" s="721"/>
      <c r="Q309" s="721"/>
      <c r="R309" s="721"/>
      <c r="S309" s="721"/>
      <c r="T309" s="721"/>
      <c r="U309" s="721"/>
      <c r="V309" s="721"/>
      <c r="W309" s="721"/>
      <c r="X309" s="721"/>
      <c r="Y309" s="721"/>
      <c r="Z309" s="721"/>
    </row>
    <row r="310" spans="1:26" ht="12.75" customHeight="1">
      <c r="A310" s="721"/>
      <c r="B310" s="721"/>
      <c r="C310" s="721"/>
      <c r="D310" s="721"/>
      <c r="E310" s="721"/>
      <c r="F310" s="721"/>
      <c r="G310" s="721"/>
      <c r="H310" s="721"/>
      <c r="I310" s="721"/>
      <c r="J310" s="721"/>
      <c r="K310" s="735"/>
      <c r="L310" s="721"/>
      <c r="M310" s="721"/>
      <c r="N310" s="721"/>
      <c r="O310" s="721"/>
      <c r="P310" s="721"/>
      <c r="Q310" s="721"/>
      <c r="R310" s="721"/>
      <c r="S310" s="721"/>
      <c r="T310" s="721"/>
      <c r="U310" s="721"/>
      <c r="V310" s="721"/>
      <c r="W310" s="721"/>
      <c r="X310" s="721"/>
      <c r="Y310" s="721"/>
      <c r="Z310" s="721"/>
    </row>
    <row r="311" spans="1:26" ht="12.75" customHeight="1">
      <c r="A311" s="721"/>
      <c r="B311" s="721"/>
      <c r="C311" s="721"/>
      <c r="D311" s="721"/>
      <c r="E311" s="721"/>
      <c r="F311" s="721"/>
      <c r="G311" s="721"/>
      <c r="H311" s="721"/>
      <c r="I311" s="721"/>
      <c r="J311" s="721"/>
      <c r="K311" s="735"/>
      <c r="L311" s="721"/>
      <c r="M311" s="721"/>
      <c r="N311" s="721"/>
      <c r="O311" s="721"/>
      <c r="P311" s="721"/>
      <c r="Q311" s="721"/>
      <c r="R311" s="721"/>
      <c r="S311" s="721"/>
      <c r="T311" s="721"/>
      <c r="U311" s="721"/>
      <c r="V311" s="721"/>
      <c r="W311" s="721"/>
      <c r="X311" s="721"/>
      <c r="Y311" s="721"/>
      <c r="Z311" s="721"/>
    </row>
    <row r="312" spans="1:26" ht="12.75" customHeight="1">
      <c r="A312" s="721"/>
      <c r="B312" s="721"/>
      <c r="C312" s="721"/>
      <c r="D312" s="721"/>
      <c r="E312" s="721"/>
      <c r="F312" s="721"/>
      <c r="G312" s="721"/>
      <c r="H312" s="721"/>
      <c r="I312" s="721"/>
      <c r="J312" s="721"/>
      <c r="K312" s="735"/>
      <c r="L312" s="721"/>
      <c r="M312" s="721"/>
      <c r="N312" s="721"/>
      <c r="O312" s="721"/>
      <c r="P312" s="721"/>
      <c r="Q312" s="721"/>
      <c r="R312" s="721"/>
      <c r="S312" s="721"/>
      <c r="T312" s="721"/>
      <c r="U312" s="721"/>
      <c r="V312" s="721"/>
      <c r="W312" s="721"/>
      <c r="X312" s="721"/>
      <c r="Y312" s="721"/>
      <c r="Z312" s="721"/>
    </row>
    <row r="313" spans="1:26" ht="12.75" customHeight="1">
      <c r="A313" s="721"/>
      <c r="B313" s="721"/>
      <c r="C313" s="721"/>
      <c r="D313" s="721"/>
      <c r="E313" s="721"/>
      <c r="F313" s="721"/>
      <c r="G313" s="721"/>
      <c r="H313" s="721"/>
      <c r="I313" s="721"/>
      <c r="J313" s="721"/>
      <c r="K313" s="735"/>
      <c r="L313" s="721"/>
      <c r="M313" s="721"/>
      <c r="N313" s="721"/>
      <c r="O313" s="721"/>
      <c r="P313" s="721"/>
      <c r="Q313" s="721"/>
      <c r="R313" s="721"/>
      <c r="S313" s="721"/>
      <c r="T313" s="721"/>
      <c r="U313" s="721"/>
      <c r="V313" s="721"/>
      <c r="W313" s="721"/>
      <c r="X313" s="721"/>
      <c r="Y313" s="721"/>
      <c r="Z313" s="721"/>
    </row>
    <row r="314" spans="1:26" ht="12.75" customHeight="1">
      <c r="A314" s="721"/>
      <c r="B314" s="721"/>
      <c r="C314" s="721"/>
      <c r="D314" s="721"/>
      <c r="E314" s="721"/>
      <c r="F314" s="721"/>
      <c r="G314" s="721"/>
      <c r="H314" s="721"/>
      <c r="I314" s="721"/>
      <c r="J314" s="721"/>
      <c r="K314" s="735"/>
      <c r="L314" s="721"/>
      <c r="M314" s="721"/>
      <c r="N314" s="721"/>
      <c r="O314" s="721"/>
      <c r="P314" s="721"/>
      <c r="Q314" s="721"/>
      <c r="R314" s="721"/>
      <c r="S314" s="721"/>
      <c r="T314" s="721"/>
      <c r="U314" s="721"/>
      <c r="V314" s="721"/>
      <c r="W314" s="721"/>
      <c r="X314" s="721"/>
      <c r="Y314" s="721"/>
      <c r="Z314" s="721"/>
    </row>
    <row r="315" spans="1:26" ht="12.75" customHeight="1">
      <c r="A315" s="721"/>
      <c r="B315" s="721"/>
      <c r="C315" s="721"/>
      <c r="D315" s="721"/>
      <c r="E315" s="721"/>
      <c r="F315" s="721"/>
      <c r="G315" s="721"/>
      <c r="H315" s="721"/>
      <c r="I315" s="721"/>
      <c r="J315" s="721"/>
      <c r="K315" s="735"/>
      <c r="L315" s="721"/>
      <c r="M315" s="721"/>
      <c r="N315" s="721"/>
      <c r="O315" s="721"/>
      <c r="P315" s="721"/>
      <c r="Q315" s="721"/>
      <c r="R315" s="721"/>
      <c r="S315" s="721"/>
      <c r="T315" s="721"/>
      <c r="U315" s="721"/>
      <c r="V315" s="721"/>
      <c r="W315" s="721"/>
      <c r="X315" s="721"/>
      <c r="Y315" s="721"/>
      <c r="Z315" s="721"/>
    </row>
    <row r="316" spans="1:26" ht="12.75" customHeight="1">
      <c r="A316" s="721"/>
      <c r="B316" s="721"/>
      <c r="C316" s="721"/>
      <c r="D316" s="721"/>
      <c r="E316" s="721"/>
      <c r="F316" s="721"/>
      <c r="G316" s="721"/>
      <c r="H316" s="721"/>
      <c r="I316" s="721"/>
      <c r="J316" s="721"/>
      <c r="K316" s="735"/>
      <c r="L316" s="721"/>
      <c r="M316" s="721"/>
      <c r="N316" s="721"/>
      <c r="O316" s="721"/>
      <c r="P316" s="721"/>
      <c r="Q316" s="721"/>
      <c r="R316" s="721"/>
      <c r="S316" s="721"/>
      <c r="T316" s="721"/>
      <c r="U316" s="721"/>
      <c r="V316" s="721"/>
      <c r="W316" s="721"/>
      <c r="X316" s="721"/>
      <c r="Y316" s="721"/>
      <c r="Z316" s="721"/>
    </row>
    <row r="317" spans="1:26" ht="12.75" customHeight="1">
      <c r="A317" s="721"/>
      <c r="B317" s="721"/>
      <c r="C317" s="721"/>
      <c r="D317" s="721"/>
      <c r="E317" s="721"/>
      <c r="F317" s="721"/>
      <c r="G317" s="721"/>
      <c r="H317" s="721"/>
      <c r="I317" s="721"/>
      <c r="J317" s="721"/>
      <c r="K317" s="735"/>
      <c r="L317" s="721"/>
      <c r="M317" s="721"/>
      <c r="N317" s="721"/>
      <c r="O317" s="721"/>
      <c r="P317" s="721"/>
      <c r="Q317" s="721"/>
      <c r="R317" s="721"/>
      <c r="S317" s="721"/>
      <c r="T317" s="721"/>
      <c r="U317" s="721"/>
      <c r="V317" s="721"/>
      <c r="W317" s="721"/>
      <c r="X317" s="721"/>
      <c r="Y317" s="721"/>
      <c r="Z317" s="721"/>
    </row>
    <row r="318" spans="1:26" ht="12.75" customHeight="1">
      <c r="A318" s="721"/>
      <c r="B318" s="721"/>
      <c r="C318" s="721"/>
      <c r="D318" s="721"/>
      <c r="E318" s="721"/>
      <c r="F318" s="721"/>
      <c r="G318" s="721"/>
      <c r="H318" s="721"/>
      <c r="I318" s="721"/>
      <c r="J318" s="721"/>
      <c r="K318" s="735"/>
      <c r="L318" s="721"/>
      <c r="M318" s="721"/>
      <c r="N318" s="721"/>
      <c r="O318" s="721"/>
      <c r="P318" s="721"/>
      <c r="Q318" s="721"/>
      <c r="R318" s="721"/>
      <c r="S318" s="721"/>
      <c r="T318" s="721"/>
      <c r="U318" s="721"/>
      <c r="V318" s="721"/>
      <c r="W318" s="721"/>
      <c r="X318" s="721"/>
      <c r="Y318" s="721"/>
      <c r="Z318" s="721"/>
    </row>
    <row r="319" spans="1:26" ht="12.75" customHeight="1">
      <c r="A319" s="721"/>
      <c r="B319" s="721"/>
      <c r="C319" s="721"/>
      <c r="D319" s="721"/>
      <c r="E319" s="721"/>
      <c r="F319" s="721"/>
      <c r="G319" s="721"/>
      <c r="H319" s="721"/>
      <c r="I319" s="721"/>
      <c r="J319" s="721"/>
      <c r="K319" s="735"/>
      <c r="L319" s="721"/>
      <c r="M319" s="721"/>
      <c r="N319" s="721"/>
      <c r="O319" s="721"/>
      <c r="P319" s="721"/>
      <c r="Q319" s="721"/>
      <c r="R319" s="721"/>
      <c r="S319" s="721"/>
      <c r="T319" s="721"/>
      <c r="U319" s="721"/>
      <c r="V319" s="721"/>
      <c r="W319" s="721"/>
      <c r="X319" s="721"/>
      <c r="Y319" s="721"/>
      <c r="Z319" s="721"/>
    </row>
    <row r="320" spans="1:26" ht="12.75" customHeight="1">
      <c r="A320" s="721"/>
      <c r="B320" s="721"/>
      <c r="C320" s="721"/>
      <c r="D320" s="721"/>
      <c r="E320" s="721"/>
      <c r="F320" s="721"/>
      <c r="G320" s="721"/>
      <c r="H320" s="721"/>
      <c r="I320" s="721"/>
      <c r="J320" s="721"/>
      <c r="K320" s="735"/>
      <c r="L320" s="721"/>
      <c r="M320" s="721"/>
      <c r="N320" s="721"/>
      <c r="O320" s="721"/>
      <c r="P320" s="721"/>
      <c r="Q320" s="721"/>
      <c r="R320" s="721"/>
      <c r="S320" s="721"/>
      <c r="T320" s="721"/>
      <c r="U320" s="721"/>
      <c r="V320" s="721"/>
      <c r="W320" s="721"/>
      <c r="X320" s="721"/>
      <c r="Y320" s="721"/>
      <c r="Z320" s="721"/>
    </row>
    <row r="321" spans="1:26" ht="12.75" customHeight="1">
      <c r="A321" s="721"/>
      <c r="B321" s="721"/>
      <c r="C321" s="721"/>
      <c r="D321" s="721"/>
      <c r="E321" s="721"/>
      <c r="F321" s="721"/>
      <c r="G321" s="721"/>
      <c r="H321" s="721"/>
      <c r="I321" s="721"/>
      <c r="J321" s="721"/>
      <c r="K321" s="735"/>
      <c r="L321" s="721"/>
      <c r="M321" s="721"/>
      <c r="N321" s="721"/>
      <c r="O321" s="721"/>
      <c r="P321" s="721"/>
      <c r="Q321" s="721"/>
      <c r="R321" s="721"/>
      <c r="S321" s="721"/>
      <c r="T321" s="721"/>
      <c r="U321" s="721"/>
      <c r="V321" s="721"/>
      <c r="W321" s="721"/>
      <c r="X321" s="721"/>
      <c r="Y321" s="721"/>
      <c r="Z321" s="721"/>
    </row>
    <row r="322" spans="1:26" ht="12.75" customHeight="1">
      <c r="A322" s="721"/>
      <c r="B322" s="721"/>
      <c r="C322" s="721"/>
      <c r="D322" s="721"/>
      <c r="E322" s="721"/>
      <c r="F322" s="721"/>
      <c r="G322" s="721"/>
      <c r="H322" s="721"/>
      <c r="I322" s="721"/>
      <c r="J322" s="721"/>
      <c r="K322" s="735"/>
      <c r="L322" s="721"/>
      <c r="M322" s="721"/>
      <c r="N322" s="721"/>
      <c r="O322" s="721"/>
      <c r="P322" s="721"/>
      <c r="Q322" s="721"/>
      <c r="R322" s="721"/>
      <c r="S322" s="721"/>
      <c r="T322" s="721"/>
      <c r="U322" s="721"/>
      <c r="V322" s="721"/>
      <c r="W322" s="721"/>
      <c r="X322" s="721"/>
      <c r="Y322" s="721"/>
      <c r="Z322" s="721"/>
    </row>
    <row r="323" spans="1:26" ht="12.75" customHeight="1">
      <c r="A323" s="721"/>
      <c r="B323" s="721"/>
      <c r="C323" s="721"/>
      <c r="D323" s="721"/>
      <c r="E323" s="721"/>
      <c r="F323" s="721"/>
      <c r="G323" s="721"/>
      <c r="H323" s="721"/>
      <c r="I323" s="721"/>
      <c r="J323" s="721"/>
      <c r="K323" s="735"/>
      <c r="L323" s="721"/>
      <c r="M323" s="721"/>
      <c r="N323" s="721"/>
      <c r="O323" s="721"/>
      <c r="P323" s="721"/>
      <c r="Q323" s="721"/>
      <c r="R323" s="721"/>
      <c r="S323" s="721"/>
      <c r="T323" s="721"/>
      <c r="U323" s="721"/>
      <c r="V323" s="721"/>
      <c r="W323" s="721"/>
      <c r="X323" s="721"/>
      <c r="Y323" s="721"/>
      <c r="Z323" s="721"/>
    </row>
    <row r="324" spans="1:26" ht="12.75" customHeight="1">
      <c r="A324" s="721"/>
      <c r="B324" s="721"/>
      <c r="C324" s="721"/>
      <c r="D324" s="721"/>
      <c r="E324" s="721"/>
      <c r="F324" s="721"/>
      <c r="G324" s="721"/>
      <c r="H324" s="721"/>
      <c r="I324" s="721"/>
      <c r="J324" s="721"/>
      <c r="K324" s="735"/>
      <c r="L324" s="721"/>
      <c r="M324" s="721"/>
      <c r="N324" s="721"/>
      <c r="O324" s="721"/>
      <c r="P324" s="721"/>
      <c r="Q324" s="721"/>
      <c r="R324" s="721"/>
      <c r="S324" s="721"/>
      <c r="T324" s="721"/>
      <c r="U324" s="721"/>
      <c r="V324" s="721"/>
      <c r="W324" s="721"/>
      <c r="X324" s="721"/>
      <c r="Y324" s="721"/>
      <c r="Z324" s="721"/>
    </row>
    <row r="325" spans="1:26" ht="12.75" customHeight="1">
      <c r="A325" s="721"/>
      <c r="B325" s="721"/>
      <c r="C325" s="721"/>
      <c r="D325" s="721"/>
      <c r="E325" s="721"/>
      <c r="F325" s="721"/>
      <c r="G325" s="721"/>
      <c r="H325" s="721"/>
      <c r="I325" s="721"/>
      <c r="J325" s="721"/>
      <c r="K325" s="735"/>
      <c r="L325" s="721"/>
      <c r="M325" s="721"/>
      <c r="N325" s="721"/>
      <c r="O325" s="721"/>
      <c r="P325" s="721"/>
      <c r="Q325" s="721"/>
      <c r="R325" s="721"/>
      <c r="S325" s="721"/>
      <c r="T325" s="721"/>
      <c r="U325" s="721"/>
      <c r="V325" s="721"/>
      <c r="W325" s="721"/>
      <c r="X325" s="721"/>
      <c r="Y325" s="721"/>
      <c r="Z325" s="721"/>
    </row>
    <row r="326" spans="1:26" ht="12.75" customHeight="1">
      <c r="A326" s="721"/>
      <c r="B326" s="721"/>
      <c r="C326" s="721"/>
      <c r="D326" s="721"/>
      <c r="E326" s="721"/>
      <c r="F326" s="721"/>
      <c r="G326" s="721"/>
      <c r="H326" s="721"/>
      <c r="I326" s="721"/>
      <c r="J326" s="721"/>
      <c r="K326" s="735"/>
      <c r="L326" s="721"/>
      <c r="M326" s="721"/>
      <c r="N326" s="721"/>
      <c r="O326" s="721"/>
      <c r="P326" s="721"/>
      <c r="Q326" s="721"/>
      <c r="R326" s="721"/>
      <c r="S326" s="721"/>
      <c r="T326" s="721"/>
      <c r="U326" s="721"/>
      <c r="V326" s="721"/>
      <c r="W326" s="721"/>
      <c r="X326" s="721"/>
      <c r="Y326" s="721"/>
      <c r="Z326" s="721"/>
    </row>
    <row r="327" spans="1:26" ht="12.75" customHeight="1">
      <c r="A327" s="721"/>
      <c r="B327" s="721"/>
      <c r="C327" s="721"/>
      <c r="D327" s="721"/>
      <c r="E327" s="721"/>
      <c r="F327" s="721"/>
      <c r="G327" s="721"/>
      <c r="H327" s="721"/>
      <c r="I327" s="721"/>
      <c r="J327" s="721"/>
      <c r="K327" s="735"/>
      <c r="L327" s="721"/>
      <c r="M327" s="721"/>
      <c r="N327" s="721"/>
      <c r="O327" s="721"/>
      <c r="P327" s="721"/>
      <c r="Q327" s="721"/>
      <c r="R327" s="721"/>
      <c r="S327" s="721"/>
      <c r="T327" s="721"/>
      <c r="U327" s="721"/>
      <c r="V327" s="721"/>
      <c r="W327" s="721"/>
      <c r="X327" s="721"/>
      <c r="Y327" s="721"/>
      <c r="Z327" s="721"/>
    </row>
    <row r="328" spans="1:26" ht="12.75" customHeight="1">
      <c r="A328" s="721"/>
      <c r="B328" s="721"/>
      <c r="C328" s="721"/>
      <c r="D328" s="721"/>
      <c r="E328" s="721"/>
      <c r="F328" s="721"/>
      <c r="G328" s="721"/>
      <c r="H328" s="721"/>
      <c r="I328" s="721"/>
      <c r="J328" s="721"/>
      <c r="K328" s="735"/>
      <c r="L328" s="721"/>
      <c r="M328" s="721"/>
      <c r="N328" s="721"/>
      <c r="O328" s="721"/>
      <c r="P328" s="721"/>
      <c r="Q328" s="721"/>
      <c r="R328" s="721"/>
      <c r="S328" s="721"/>
      <c r="T328" s="721"/>
      <c r="U328" s="721"/>
      <c r="V328" s="721"/>
      <c r="W328" s="721"/>
      <c r="X328" s="721"/>
      <c r="Y328" s="721"/>
      <c r="Z328" s="721"/>
    </row>
    <row r="329" spans="1:26" ht="12.75" customHeight="1">
      <c r="A329" s="721"/>
      <c r="B329" s="721"/>
      <c r="C329" s="721"/>
      <c r="D329" s="721"/>
      <c r="E329" s="721"/>
      <c r="F329" s="721"/>
      <c r="G329" s="721"/>
      <c r="H329" s="721"/>
      <c r="I329" s="721"/>
      <c r="J329" s="721"/>
      <c r="K329" s="735"/>
      <c r="L329" s="721"/>
      <c r="M329" s="721"/>
      <c r="N329" s="721"/>
      <c r="O329" s="721"/>
      <c r="P329" s="721"/>
      <c r="Q329" s="721"/>
      <c r="R329" s="721"/>
      <c r="S329" s="721"/>
      <c r="T329" s="721"/>
      <c r="U329" s="721"/>
      <c r="V329" s="721"/>
      <c r="W329" s="721"/>
      <c r="X329" s="721"/>
      <c r="Y329" s="721"/>
      <c r="Z329" s="721"/>
    </row>
    <row r="330" spans="1:26" ht="12.75" customHeight="1">
      <c r="A330" s="721"/>
      <c r="B330" s="721"/>
      <c r="C330" s="721"/>
      <c r="D330" s="721"/>
      <c r="E330" s="721"/>
      <c r="F330" s="721"/>
      <c r="G330" s="721"/>
      <c r="H330" s="721"/>
      <c r="I330" s="721"/>
      <c r="J330" s="721"/>
      <c r="K330" s="735"/>
      <c r="L330" s="721"/>
      <c r="M330" s="721"/>
      <c r="N330" s="721"/>
      <c r="O330" s="721"/>
      <c r="P330" s="721"/>
      <c r="Q330" s="721"/>
      <c r="R330" s="721"/>
      <c r="S330" s="721"/>
      <c r="T330" s="721"/>
      <c r="U330" s="721"/>
      <c r="V330" s="721"/>
      <c r="W330" s="721"/>
      <c r="X330" s="721"/>
      <c r="Y330" s="721"/>
      <c r="Z330" s="721"/>
    </row>
    <row r="331" spans="1:26" ht="12.75" customHeight="1">
      <c r="A331" s="721"/>
      <c r="B331" s="721"/>
      <c r="C331" s="721"/>
      <c r="D331" s="721"/>
      <c r="E331" s="721"/>
      <c r="F331" s="721"/>
      <c r="G331" s="721"/>
      <c r="H331" s="721"/>
      <c r="I331" s="721"/>
      <c r="J331" s="721"/>
      <c r="K331" s="735"/>
      <c r="L331" s="721"/>
      <c r="M331" s="721"/>
      <c r="N331" s="721"/>
      <c r="O331" s="721"/>
      <c r="P331" s="721"/>
      <c r="Q331" s="721"/>
      <c r="R331" s="721"/>
      <c r="S331" s="721"/>
      <c r="T331" s="721"/>
      <c r="U331" s="721"/>
      <c r="V331" s="721"/>
      <c r="W331" s="721"/>
      <c r="X331" s="721"/>
      <c r="Y331" s="721"/>
      <c r="Z331" s="721"/>
    </row>
    <row r="332" spans="1:26" ht="12.75" customHeight="1">
      <c r="A332" s="721"/>
      <c r="B332" s="721"/>
      <c r="C332" s="721"/>
      <c r="D332" s="721"/>
      <c r="E332" s="721"/>
      <c r="F332" s="721"/>
      <c r="G332" s="721"/>
      <c r="H332" s="721"/>
      <c r="I332" s="721"/>
      <c r="J332" s="721"/>
      <c r="K332" s="735"/>
      <c r="L332" s="721"/>
      <c r="M332" s="721"/>
      <c r="N332" s="721"/>
      <c r="O332" s="721"/>
      <c r="P332" s="721"/>
      <c r="Q332" s="721"/>
      <c r="R332" s="721"/>
      <c r="S332" s="721"/>
      <c r="T332" s="721"/>
      <c r="U332" s="721"/>
      <c r="V332" s="721"/>
      <c r="W332" s="721"/>
      <c r="X332" s="721"/>
      <c r="Y332" s="721"/>
      <c r="Z332" s="721"/>
    </row>
    <row r="333" spans="1:26" ht="12.75" customHeight="1">
      <c r="A333" s="721"/>
      <c r="B333" s="721"/>
      <c r="C333" s="721"/>
      <c r="D333" s="721"/>
      <c r="E333" s="721"/>
      <c r="F333" s="721"/>
      <c r="G333" s="721"/>
      <c r="H333" s="721"/>
      <c r="I333" s="721"/>
      <c r="J333" s="721"/>
      <c r="K333" s="735"/>
      <c r="L333" s="721"/>
      <c r="M333" s="721"/>
      <c r="N333" s="721"/>
      <c r="O333" s="721"/>
      <c r="P333" s="721"/>
      <c r="Q333" s="721"/>
      <c r="R333" s="721"/>
      <c r="S333" s="721"/>
      <c r="T333" s="721"/>
      <c r="U333" s="721"/>
      <c r="V333" s="721"/>
      <c r="W333" s="721"/>
      <c r="X333" s="721"/>
      <c r="Y333" s="721"/>
      <c r="Z333" s="721"/>
    </row>
    <row r="334" spans="1:26" ht="12.75" customHeight="1">
      <c r="A334" s="721"/>
      <c r="B334" s="721"/>
      <c r="C334" s="721"/>
      <c r="D334" s="721"/>
      <c r="E334" s="721"/>
      <c r="F334" s="721"/>
      <c r="G334" s="721"/>
      <c r="H334" s="721"/>
      <c r="I334" s="721"/>
      <c r="J334" s="721"/>
      <c r="K334" s="735"/>
      <c r="L334" s="721"/>
      <c r="M334" s="721"/>
      <c r="N334" s="721"/>
      <c r="O334" s="721"/>
      <c r="P334" s="721"/>
      <c r="Q334" s="721"/>
      <c r="R334" s="721"/>
      <c r="S334" s="721"/>
      <c r="T334" s="721"/>
      <c r="U334" s="721"/>
      <c r="V334" s="721"/>
      <c r="W334" s="721"/>
      <c r="X334" s="721"/>
      <c r="Y334" s="721"/>
      <c r="Z334" s="721"/>
    </row>
    <row r="335" spans="1:26" ht="12.75" customHeight="1">
      <c r="A335" s="721"/>
      <c r="B335" s="721"/>
      <c r="C335" s="721"/>
      <c r="D335" s="721"/>
      <c r="E335" s="721"/>
      <c r="F335" s="721"/>
      <c r="G335" s="721"/>
      <c r="H335" s="721"/>
      <c r="I335" s="721"/>
      <c r="J335" s="721"/>
      <c r="K335" s="735"/>
      <c r="L335" s="721"/>
      <c r="M335" s="721"/>
      <c r="N335" s="721"/>
      <c r="O335" s="721"/>
      <c r="P335" s="721"/>
      <c r="Q335" s="721"/>
      <c r="R335" s="721"/>
      <c r="S335" s="721"/>
      <c r="T335" s="721"/>
      <c r="U335" s="721"/>
      <c r="V335" s="721"/>
      <c r="W335" s="721"/>
      <c r="X335" s="721"/>
      <c r="Y335" s="721"/>
      <c r="Z335" s="721"/>
    </row>
    <row r="336" spans="1:26" ht="12.75" customHeight="1">
      <c r="A336" s="721"/>
      <c r="B336" s="721"/>
      <c r="C336" s="721"/>
      <c r="D336" s="721"/>
      <c r="E336" s="721"/>
      <c r="F336" s="721"/>
      <c r="G336" s="721"/>
      <c r="H336" s="721"/>
      <c r="I336" s="721"/>
      <c r="J336" s="721"/>
      <c r="K336" s="735"/>
      <c r="L336" s="721"/>
      <c r="M336" s="721"/>
      <c r="N336" s="721"/>
      <c r="O336" s="721"/>
      <c r="P336" s="721"/>
      <c r="Q336" s="721"/>
      <c r="R336" s="721"/>
      <c r="S336" s="721"/>
      <c r="T336" s="721"/>
      <c r="U336" s="721"/>
      <c r="V336" s="721"/>
      <c r="W336" s="721"/>
      <c r="X336" s="721"/>
      <c r="Y336" s="721"/>
      <c r="Z336" s="721"/>
    </row>
    <row r="337" spans="1:26" ht="12.75" customHeight="1">
      <c r="A337" s="721"/>
      <c r="B337" s="721"/>
      <c r="C337" s="721"/>
      <c r="D337" s="721"/>
      <c r="E337" s="721"/>
      <c r="F337" s="721"/>
      <c r="G337" s="721"/>
      <c r="H337" s="721"/>
      <c r="I337" s="721"/>
      <c r="J337" s="721"/>
      <c r="K337" s="735"/>
      <c r="L337" s="721"/>
      <c r="M337" s="721"/>
      <c r="N337" s="721"/>
      <c r="O337" s="721"/>
      <c r="P337" s="721"/>
      <c r="Q337" s="721"/>
      <c r="R337" s="721"/>
      <c r="S337" s="721"/>
      <c r="T337" s="721"/>
      <c r="U337" s="721"/>
      <c r="V337" s="721"/>
      <c r="W337" s="721"/>
      <c r="X337" s="721"/>
      <c r="Y337" s="721"/>
      <c r="Z337" s="721"/>
    </row>
    <row r="338" spans="1:26" ht="12.75" customHeight="1">
      <c r="A338" s="721"/>
      <c r="B338" s="721"/>
      <c r="C338" s="721"/>
      <c r="D338" s="721"/>
      <c r="E338" s="721"/>
      <c r="F338" s="721"/>
      <c r="G338" s="721"/>
      <c r="H338" s="721"/>
      <c r="I338" s="721"/>
      <c r="J338" s="721"/>
      <c r="K338" s="735"/>
      <c r="L338" s="721"/>
      <c r="M338" s="721"/>
      <c r="N338" s="721"/>
      <c r="O338" s="721"/>
      <c r="P338" s="721"/>
      <c r="Q338" s="721"/>
      <c r="R338" s="721"/>
      <c r="S338" s="721"/>
      <c r="T338" s="721"/>
      <c r="U338" s="721"/>
      <c r="V338" s="721"/>
      <c r="W338" s="721"/>
      <c r="X338" s="721"/>
      <c r="Y338" s="721"/>
      <c r="Z338" s="721"/>
    </row>
    <row r="339" spans="1:26" ht="12.75" customHeight="1">
      <c r="A339" s="721"/>
      <c r="B339" s="721"/>
      <c r="C339" s="721"/>
      <c r="D339" s="721"/>
      <c r="E339" s="721"/>
      <c r="F339" s="721"/>
      <c r="G339" s="721"/>
      <c r="H339" s="721"/>
      <c r="I339" s="721"/>
      <c r="J339" s="721"/>
      <c r="K339" s="735"/>
      <c r="L339" s="721"/>
      <c r="M339" s="721"/>
      <c r="N339" s="721"/>
      <c r="O339" s="721"/>
      <c r="P339" s="721"/>
      <c r="Q339" s="721"/>
      <c r="R339" s="721"/>
      <c r="S339" s="721"/>
      <c r="T339" s="721"/>
      <c r="U339" s="721"/>
      <c r="V339" s="721"/>
      <c r="W339" s="721"/>
      <c r="X339" s="721"/>
      <c r="Y339" s="721"/>
      <c r="Z339" s="721"/>
    </row>
    <row r="340" spans="1:26" ht="12.75" customHeight="1">
      <c r="A340" s="721"/>
      <c r="B340" s="721"/>
      <c r="C340" s="721"/>
      <c r="D340" s="721"/>
      <c r="E340" s="721"/>
      <c r="F340" s="721"/>
      <c r="G340" s="721"/>
      <c r="H340" s="721"/>
      <c r="I340" s="721"/>
      <c r="J340" s="721"/>
      <c r="K340" s="735"/>
      <c r="L340" s="721"/>
      <c r="M340" s="721"/>
      <c r="N340" s="721"/>
      <c r="O340" s="721"/>
      <c r="P340" s="721"/>
      <c r="Q340" s="721"/>
      <c r="R340" s="721"/>
      <c r="S340" s="721"/>
      <c r="T340" s="721"/>
      <c r="U340" s="721"/>
      <c r="V340" s="721"/>
      <c r="W340" s="721"/>
      <c r="X340" s="721"/>
      <c r="Y340" s="721"/>
      <c r="Z340" s="721"/>
    </row>
    <row r="341" spans="1:26" ht="12.75" customHeight="1">
      <c r="A341" s="721"/>
      <c r="B341" s="721"/>
      <c r="C341" s="721"/>
      <c r="D341" s="721"/>
      <c r="E341" s="721"/>
      <c r="F341" s="721"/>
      <c r="G341" s="721"/>
      <c r="H341" s="721"/>
      <c r="I341" s="721"/>
      <c r="J341" s="721"/>
      <c r="K341" s="735"/>
      <c r="L341" s="721"/>
      <c r="M341" s="721"/>
      <c r="N341" s="721"/>
      <c r="O341" s="721"/>
      <c r="P341" s="721"/>
      <c r="Q341" s="721"/>
      <c r="R341" s="721"/>
      <c r="S341" s="721"/>
      <c r="T341" s="721"/>
      <c r="U341" s="721"/>
      <c r="V341" s="721"/>
      <c r="W341" s="721"/>
      <c r="X341" s="721"/>
      <c r="Y341" s="721"/>
      <c r="Z341" s="721"/>
    </row>
    <row r="342" spans="1:26" ht="12.75" customHeight="1">
      <c r="A342" s="721"/>
      <c r="B342" s="721"/>
      <c r="C342" s="721"/>
      <c r="D342" s="721"/>
      <c r="E342" s="721"/>
      <c r="F342" s="721"/>
      <c r="G342" s="721"/>
      <c r="H342" s="721"/>
      <c r="I342" s="721"/>
      <c r="J342" s="721"/>
      <c r="K342" s="735"/>
      <c r="L342" s="721"/>
      <c r="M342" s="721"/>
      <c r="N342" s="721"/>
      <c r="O342" s="721"/>
      <c r="P342" s="721"/>
      <c r="Q342" s="721"/>
      <c r="R342" s="721"/>
      <c r="S342" s="721"/>
      <c r="T342" s="721"/>
      <c r="U342" s="721"/>
      <c r="V342" s="721"/>
      <c r="W342" s="721"/>
      <c r="X342" s="721"/>
      <c r="Y342" s="721"/>
      <c r="Z342" s="721"/>
    </row>
    <row r="343" spans="1:26" ht="12.75" customHeight="1">
      <c r="A343" s="721"/>
      <c r="B343" s="721"/>
      <c r="C343" s="721"/>
      <c r="D343" s="721"/>
      <c r="E343" s="721"/>
      <c r="F343" s="721"/>
      <c r="G343" s="721"/>
      <c r="H343" s="721"/>
      <c r="I343" s="721"/>
      <c r="J343" s="721"/>
      <c r="K343" s="735"/>
      <c r="L343" s="721"/>
      <c r="M343" s="721"/>
      <c r="N343" s="721"/>
      <c r="O343" s="721"/>
      <c r="P343" s="721"/>
      <c r="Q343" s="721"/>
      <c r="R343" s="721"/>
      <c r="S343" s="721"/>
      <c r="T343" s="721"/>
      <c r="U343" s="721"/>
      <c r="V343" s="721"/>
      <c r="W343" s="721"/>
      <c r="X343" s="721"/>
      <c r="Y343" s="721"/>
      <c r="Z343" s="721"/>
    </row>
    <row r="344" spans="1:26" ht="12.75" customHeight="1">
      <c r="A344" s="721"/>
      <c r="B344" s="721"/>
      <c r="C344" s="721"/>
      <c r="D344" s="721"/>
      <c r="E344" s="721"/>
      <c r="F344" s="721"/>
      <c r="G344" s="721"/>
      <c r="H344" s="721"/>
      <c r="I344" s="721"/>
      <c r="J344" s="721"/>
      <c r="K344" s="735"/>
      <c r="L344" s="721"/>
      <c r="M344" s="721"/>
      <c r="N344" s="721"/>
      <c r="O344" s="721"/>
      <c r="P344" s="721"/>
      <c r="Q344" s="721"/>
      <c r="R344" s="721"/>
      <c r="S344" s="721"/>
      <c r="T344" s="721"/>
      <c r="U344" s="721"/>
      <c r="V344" s="721"/>
      <c r="W344" s="721"/>
      <c r="X344" s="721"/>
      <c r="Y344" s="721"/>
      <c r="Z344" s="721"/>
    </row>
    <row r="345" spans="1:26" ht="12.75" customHeight="1">
      <c r="A345" s="721"/>
      <c r="B345" s="721"/>
      <c r="C345" s="721"/>
      <c r="D345" s="721"/>
      <c r="E345" s="721"/>
      <c r="F345" s="721"/>
      <c r="G345" s="721"/>
      <c r="H345" s="721"/>
      <c r="I345" s="721"/>
      <c r="J345" s="721"/>
      <c r="K345" s="735"/>
      <c r="L345" s="721"/>
      <c r="M345" s="721"/>
      <c r="N345" s="721"/>
      <c r="O345" s="721"/>
      <c r="P345" s="721"/>
      <c r="Q345" s="721"/>
      <c r="R345" s="721"/>
      <c r="S345" s="721"/>
      <c r="T345" s="721"/>
      <c r="U345" s="721"/>
      <c r="V345" s="721"/>
      <c r="W345" s="721"/>
      <c r="X345" s="721"/>
      <c r="Y345" s="721"/>
      <c r="Z345" s="721"/>
    </row>
    <row r="346" spans="1:26" ht="12.75" customHeight="1">
      <c r="A346" s="721"/>
      <c r="B346" s="721"/>
      <c r="C346" s="721"/>
      <c r="D346" s="721"/>
      <c r="E346" s="721"/>
      <c r="F346" s="721"/>
      <c r="G346" s="721"/>
      <c r="H346" s="721"/>
      <c r="I346" s="721"/>
      <c r="J346" s="721"/>
      <c r="K346" s="735"/>
      <c r="L346" s="721"/>
      <c r="M346" s="721"/>
      <c r="N346" s="721"/>
      <c r="O346" s="721"/>
      <c r="P346" s="721"/>
      <c r="Q346" s="721"/>
      <c r="R346" s="721"/>
      <c r="S346" s="721"/>
      <c r="T346" s="721"/>
      <c r="U346" s="721"/>
      <c r="V346" s="721"/>
      <c r="W346" s="721"/>
      <c r="X346" s="721"/>
      <c r="Y346" s="721"/>
      <c r="Z346" s="721"/>
    </row>
    <row r="347" spans="1:26" ht="12.75" customHeight="1">
      <c r="A347" s="721"/>
      <c r="B347" s="721"/>
      <c r="C347" s="721"/>
      <c r="D347" s="721"/>
      <c r="E347" s="721"/>
      <c r="F347" s="721"/>
      <c r="G347" s="721"/>
      <c r="H347" s="721"/>
      <c r="I347" s="721"/>
      <c r="J347" s="721"/>
      <c r="K347" s="735"/>
      <c r="L347" s="721"/>
      <c r="M347" s="721"/>
      <c r="N347" s="721"/>
      <c r="O347" s="721"/>
      <c r="P347" s="721"/>
      <c r="Q347" s="721"/>
      <c r="R347" s="721"/>
      <c r="S347" s="721"/>
      <c r="T347" s="721"/>
      <c r="U347" s="721"/>
      <c r="V347" s="721"/>
      <c r="W347" s="721"/>
      <c r="X347" s="721"/>
      <c r="Y347" s="721"/>
      <c r="Z347" s="721"/>
    </row>
    <row r="348" spans="1:26" ht="12.75" customHeight="1">
      <c r="A348" s="721"/>
      <c r="B348" s="721"/>
      <c r="C348" s="721"/>
      <c r="D348" s="721"/>
      <c r="E348" s="721"/>
      <c r="F348" s="721"/>
      <c r="G348" s="721"/>
      <c r="H348" s="721"/>
      <c r="I348" s="721"/>
      <c r="J348" s="721"/>
      <c r="K348" s="735"/>
      <c r="L348" s="721"/>
      <c r="M348" s="721"/>
      <c r="N348" s="721"/>
      <c r="O348" s="721"/>
      <c r="P348" s="721"/>
      <c r="Q348" s="721"/>
      <c r="R348" s="721"/>
      <c r="S348" s="721"/>
      <c r="T348" s="721"/>
      <c r="U348" s="721"/>
      <c r="V348" s="721"/>
      <c r="W348" s="721"/>
      <c r="X348" s="721"/>
      <c r="Y348" s="721"/>
      <c r="Z348" s="721"/>
    </row>
    <row r="349" spans="1:26" ht="12.75" customHeight="1">
      <c r="A349" s="721"/>
      <c r="B349" s="721"/>
      <c r="C349" s="721"/>
      <c r="D349" s="721"/>
      <c r="E349" s="721"/>
      <c r="F349" s="721"/>
      <c r="G349" s="721"/>
      <c r="H349" s="721"/>
      <c r="I349" s="721"/>
      <c r="J349" s="721"/>
      <c r="K349" s="735"/>
      <c r="L349" s="721"/>
      <c r="M349" s="721"/>
      <c r="N349" s="721"/>
      <c r="O349" s="721"/>
      <c r="P349" s="721"/>
      <c r="Q349" s="721"/>
      <c r="R349" s="721"/>
      <c r="S349" s="721"/>
      <c r="T349" s="721"/>
      <c r="U349" s="721"/>
      <c r="V349" s="721"/>
      <c r="W349" s="721"/>
      <c r="X349" s="721"/>
      <c r="Y349" s="721"/>
      <c r="Z349" s="721"/>
    </row>
    <row r="350" spans="1:26" ht="12.75" customHeight="1">
      <c r="A350" s="721"/>
      <c r="B350" s="721"/>
      <c r="C350" s="721"/>
      <c r="D350" s="721"/>
      <c r="E350" s="721"/>
      <c r="F350" s="721"/>
      <c r="G350" s="721"/>
      <c r="H350" s="721"/>
      <c r="I350" s="721"/>
      <c r="J350" s="721"/>
      <c r="K350" s="735"/>
      <c r="L350" s="721"/>
      <c r="M350" s="721"/>
      <c r="N350" s="721"/>
      <c r="O350" s="721"/>
      <c r="P350" s="721"/>
      <c r="Q350" s="721"/>
      <c r="R350" s="721"/>
      <c r="S350" s="721"/>
      <c r="T350" s="721"/>
      <c r="U350" s="721"/>
      <c r="V350" s="721"/>
      <c r="W350" s="721"/>
      <c r="X350" s="721"/>
      <c r="Y350" s="721"/>
      <c r="Z350" s="721"/>
    </row>
    <row r="351" spans="1:26" ht="12.75" customHeight="1">
      <c r="A351" s="721"/>
      <c r="B351" s="721"/>
      <c r="C351" s="721"/>
      <c r="D351" s="721"/>
      <c r="E351" s="721"/>
      <c r="F351" s="721"/>
      <c r="G351" s="721"/>
      <c r="H351" s="721"/>
      <c r="I351" s="721"/>
      <c r="J351" s="721"/>
      <c r="K351" s="735"/>
      <c r="L351" s="721"/>
      <c r="M351" s="721"/>
      <c r="N351" s="721"/>
      <c r="O351" s="721"/>
      <c r="P351" s="721"/>
      <c r="Q351" s="721"/>
      <c r="R351" s="721"/>
      <c r="S351" s="721"/>
      <c r="T351" s="721"/>
      <c r="U351" s="721"/>
      <c r="V351" s="721"/>
      <c r="W351" s="721"/>
      <c r="X351" s="721"/>
      <c r="Y351" s="721"/>
      <c r="Z351" s="721"/>
    </row>
    <row r="352" spans="1:26" ht="12.75" customHeight="1">
      <c r="A352" s="721"/>
      <c r="B352" s="721"/>
      <c r="C352" s="721"/>
      <c r="D352" s="721"/>
      <c r="E352" s="721"/>
      <c r="F352" s="721"/>
      <c r="G352" s="721"/>
      <c r="H352" s="721"/>
      <c r="I352" s="721"/>
      <c r="J352" s="721"/>
      <c r="K352" s="735"/>
      <c r="L352" s="721"/>
      <c r="M352" s="721"/>
      <c r="N352" s="721"/>
      <c r="O352" s="721"/>
      <c r="P352" s="721"/>
      <c r="Q352" s="721"/>
      <c r="R352" s="721"/>
      <c r="S352" s="721"/>
      <c r="T352" s="721"/>
      <c r="U352" s="721"/>
      <c r="V352" s="721"/>
      <c r="W352" s="721"/>
      <c r="X352" s="721"/>
      <c r="Y352" s="721"/>
      <c r="Z352" s="721"/>
    </row>
    <row r="353" spans="1:26" ht="12.75" customHeight="1">
      <c r="A353" s="721"/>
      <c r="B353" s="721"/>
      <c r="C353" s="721"/>
      <c r="D353" s="721"/>
      <c r="E353" s="721"/>
      <c r="F353" s="721"/>
      <c r="G353" s="721"/>
      <c r="H353" s="721"/>
      <c r="I353" s="721"/>
      <c r="J353" s="721"/>
      <c r="K353" s="735"/>
      <c r="L353" s="721"/>
      <c r="M353" s="721"/>
      <c r="N353" s="721"/>
      <c r="O353" s="721"/>
      <c r="P353" s="721"/>
      <c r="Q353" s="721"/>
      <c r="R353" s="721"/>
      <c r="S353" s="721"/>
      <c r="T353" s="721"/>
      <c r="U353" s="721"/>
      <c r="V353" s="721"/>
      <c r="W353" s="721"/>
      <c r="X353" s="721"/>
      <c r="Y353" s="721"/>
      <c r="Z353" s="721"/>
    </row>
    <row r="354" spans="1:26" ht="12.75" customHeight="1">
      <c r="A354" s="721"/>
      <c r="B354" s="721"/>
      <c r="C354" s="721"/>
      <c r="D354" s="721"/>
      <c r="E354" s="721"/>
      <c r="F354" s="721"/>
      <c r="G354" s="721"/>
      <c r="H354" s="721"/>
      <c r="I354" s="721"/>
      <c r="J354" s="721"/>
      <c r="K354" s="735"/>
      <c r="L354" s="721"/>
      <c r="M354" s="721"/>
      <c r="N354" s="721"/>
      <c r="O354" s="721"/>
      <c r="P354" s="721"/>
      <c r="Q354" s="721"/>
      <c r="R354" s="721"/>
      <c r="S354" s="721"/>
      <c r="T354" s="721"/>
      <c r="U354" s="721"/>
      <c r="V354" s="721"/>
      <c r="W354" s="721"/>
      <c r="X354" s="721"/>
      <c r="Y354" s="721"/>
      <c r="Z354" s="721"/>
    </row>
    <row r="355" spans="1:26" ht="12.75" customHeight="1">
      <c r="A355" s="721"/>
      <c r="B355" s="721"/>
      <c r="C355" s="721"/>
      <c r="D355" s="721"/>
      <c r="E355" s="721"/>
      <c r="F355" s="721"/>
      <c r="G355" s="721"/>
      <c r="H355" s="721"/>
      <c r="I355" s="721"/>
      <c r="J355" s="721"/>
      <c r="K355" s="735"/>
      <c r="L355" s="721"/>
      <c r="M355" s="721"/>
      <c r="N355" s="721"/>
      <c r="O355" s="721"/>
      <c r="P355" s="721"/>
      <c r="Q355" s="721"/>
      <c r="R355" s="721"/>
      <c r="S355" s="721"/>
      <c r="T355" s="721"/>
      <c r="U355" s="721"/>
      <c r="V355" s="721"/>
      <c r="W355" s="721"/>
      <c r="X355" s="721"/>
      <c r="Y355" s="721"/>
      <c r="Z355" s="721"/>
    </row>
    <row r="356" spans="1:26" ht="12.75" customHeight="1">
      <c r="A356" s="721"/>
      <c r="B356" s="721"/>
      <c r="C356" s="721"/>
      <c r="D356" s="721"/>
      <c r="E356" s="721"/>
      <c r="F356" s="721"/>
      <c r="G356" s="721"/>
      <c r="H356" s="721"/>
      <c r="I356" s="721"/>
      <c r="J356" s="721"/>
      <c r="K356" s="735"/>
      <c r="L356" s="721"/>
      <c r="M356" s="721"/>
      <c r="N356" s="721"/>
      <c r="O356" s="721"/>
      <c r="P356" s="721"/>
      <c r="Q356" s="721"/>
      <c r="R356" s="721"/>
      <c r="S356" s="721"/>
      <c r="T356" s="721"/>
      <c r="U356" s="721"/>
      <c r="V356" s="721"/>
      <c r="W356" s="721"/>
      <c r="X356" s="721"/>
      <c r="Y356" s="721"/>
      <c r="Z356" s="721"/>
    </row>
    <row r="357" spans="1:26" ht="12.75" customHeight="1">
      <c r="A357" s="721"/>
      <c r="B357" s="721"/>
      <c r="C357" s="721"/>
      <c r="D357" s="721"/>
      <c r="E357" s="721"/>
      <c r="F357" s="721"/>
      <c r="G357" s="721"/>
      <c r="H357" s="721"/>
      <c r="I357" s="721"/>
      <c r="J357" s="721"/>
      <c r="K357" s="735"/>
      <c r="L357" s="721"/>
      <c r="M357" s="721"/>
      <c r="N357" s="721"/>
      <c r="O357" s="721"/>
      <c r="P357" s="721"/>
      <c r="Q357" s="721"/>
      <c r="R357" s="721"/>
      <c r="S357" s="721"/>
      <c r="T357" s="721"/>
      <c r="U357" s="721"/>
      <c r="V357" s="721"/>
      <c r="W357" s="721"/>
      <c r="X357" s="721"/>
      <c r="Y357" s="721"/>
      <c r="Z357" s="721"/>
    </row>
    <row r="358" spans="1:26" ht="12.75" customHeight="1">
      <c r="A358" s="721"/>
      <c r="B358" s="721"/>
      <c r="C358" s="721"/>
      <c r="D358" s="721"/>
      <c r="E358" s="721"/>
      <c r="F358" s="721"/>
      <c r="G358" s="721"/>
      <c r="H358" s="721"/>
      <c r="I358" s="721"/>
      <c r="J358" s="721"/>
      <c r="K358" s="735"/>
      <c r="L358" s="721"/>
      <c r="M358" s="721"/>
      <c r="N358" s="721"/>
      <c r="O358" s="721"/>
      <c r="P358" s="721"/>
      <c r="Q358" s="721"/>
      <c r="R358" s="721"/>
      <c r="S358" s="721"/>
      <c r="T358" s="721"/>
      <c r="U358" s="721"/>
      <c r="V358" s="721"/>
      <c r="W358" s="721"/>
      <c r="X358" s="721"/>
      <c r="Y358" s="721"/>
      <c r="Z358" s="721"/>
    </row>
    <row r="359" spans="1:26" ht="12.75" customHeight="1">
      <c r="A359" s="721"/>
      <c r="B359" s="721"/>
      <c r="C359" s="721"/>
      <c r="D359" s="721"/>
      <c r="E359" s="721"/>
      <c r="F359" s="721"/>
      <c r="G359" s="721"/>
      <c r="H359" s="721"/>
      <c r="I359" s="721"/>
      <c r="J359" s="721"/>
      <c r="K359" s="735"/>
      <c r="L359" s="721"/>
      <c r="M359" s="721"/>
      <c r="N359" s="721"/>
      <c r="O359" s="721"/>
      <c r="P359" s="721"/>
      <c r="Q359" s="721"/>
      <c r="R359" s="721"/>
      <c r="S359" s="721"/>
      <c r="T359" s="721"/>
      <c r="U359" s="721"/>
      <c r="V359" s="721"/>
      <c r="W359" s="721"/>
      <c r="X359" s="721"/>
      <c r="Y359" s="721"/>
      <c r="Z359" s="721"/>
    </row>
    <row r="360" spans="1:26" ht="12.75" customHeight="1">
      <c r="A360" s="721"/>
      <c r="B360" s="721"/>
      <c r="C360" s="721"/>
      <c r="D360" s="721"/>
      <c r="E360" s="721"/>
      <c r="F360" s="721"/>
      <c r="G360" s="721"/>
      <c r="H360" s="721"/>
      <c r="I360" s="721"/>
      <c r="J360" s="721"/>
      <c r="K360" s="735"/>
      <c r="L360" s="721"/>
      <c r="M360" s="721"/>
      <c r="N360" s="721"/>
      <c r="O360" s="721"/>
      <c r="P360" s="721"/>
      <c r="Q360" s="721"/>
      <c r="R360" s="721"/>
      <c r="S360" s="721"/>
      <c r="T360" s="721"/>
      <c r="U360" s="721"/>
      <c r="V360" s="721"/>
      <c r="W360" s="721"/>
      <c r="X360" s="721"/>
      <c r="Y360" s="721"/>
      <c r="Z360" s="721"/>
    </row>
    <row r="361" spans="1:26" ht="12.75" customHeight="1">
      <c r="A361" s="721"/>
      <c r="B361" s="721"/>
      <c r="C361" s="721"/>
      <c r="D361" s="721"/>
      <c r="E361" s="721"/>
      <c r="F361" s="721"/>
      <c r="G361" s="721"/>
      <c r="H361" s="721"/>
      <c r="I361" s="721"/>
      <c r="J361" s="721"/>
      <c r="K361" s="735"/>
      <c r="L361" s="721"/>
      <c r="M361" s="721"/>
      <c r="N361" s="721"/>
      <c r="O361" s="721"/>
      <c r="P361" s="721"/>
      <c r="Q361" s="721"/>
      <c r="R361" s="721"/>
      <c r="S361" s="721"/>
      <c r="T361" s="721"/>
      <c r="U361" s="721"/>
      <c r="V361" s="721"/>
      <c r="W361" s="721"/>
      <c r="X361" s="721"/>
      <c r="Y361" s="721"/>
      <c r="Z361" s="721"/>
    </row>
    <row r="362" spans="1:26" ht="12.75" customHeight="1">
      <c r="A362" s="721"/>
      <c r="B362" s="721"/>
      <c r="C362" s="721"/>
      <c r="D362" s="721"/>
      <c r="E362" s="721"/>
      <c r="F362" s="721"/>
      <c r="G362" s="721"/>
      <c r="H362" s="721"/>
      <c r="I362" s="721"/>
      <c r="J362" s="721"/>
      <c r="K362" s="735"/>
      <c r="L362" s="721"/>
      <c r="M362" s="721"/>
      <c r="N362" s="721"/>
      <c r="O362" s="721"/>
      <c r="P362" s="721"/>
      <c r="Q362" s="721"/>
      <c r="R362" s="721"/>
      <c r="S362" s="721"/>
      <c r="T362" s="721"/>
      <c r="U362" s="721"/>
      <c r="V362" s="721"/>
      <c r="W362" s="721"/>
      <c r="X362" s="721"/>
      <c r="Y362" s="721"/>
      <c r="Z362" s="721"/>
    </row>
    <row r="363" spans="1:26" ht="12.75" customHeight="1">
      <c r="A363" s="721"/>
      <c r="B363" s="721"/>
      <c r="C363" s="721"/>
      <c r="D363" s="721"/>
      <c r="E363" s="721"/>
      <c r="F363" s="721"/>
      <c r="G363" s="721"/>
      <c r="H363" s="721"/>
      <c r="I363" s="721"/>
      <c r="J363" s="721"/>
      <c r="K363" s="735"/>
      <c r="L363" s="721"/>
      <c r="M363" s="721"/>
      <c r="N363" s="721"/>
      <c r="O363" s="721"/>
      <c r="P363" s="721"/>
      <c r="Q363" s="721"/>
      <c r="R363" s="721"/>
      <c r="S363" s="721"/>
      <c r="T363" s="721"/>
      <c r="U363" s="721"/>
      <c r="V363" s="721"/>
      <c r="W363" s="721"/>
      <c r="X363" s="721"/>
      <c r="Y363" s="721"/>
      <c r="Z363" s="721"/>
    </row>
    <row r="364" spans="1:26" ht="12.75" customHeight="1">
      <c r="A364" s="721"/>
      <c r="B364" s="721"/>
      <c r="C364" s="721"/>
      <c r="D364" s="721"/>
      <c r="E364" s="721"/>
      <c r="F364" s="721"/>
      <c r="G364" s="721"/>
      <c r="H364" s="721"/>
      <c r="I364" s="721"/>
      <c r="J364" s="721"/>
      <c r="K364" s="735"/>
      <c r="L364" s="721"/>
      <c r="M364" s="721"/>
      <c r="N364" s="721"/>
      <c r="O364" s="721"/>
      <c r="P364" s="721"/>
      <c r="Q364" s="721"/>
      <c r="R364" s="721"/>
      <c r="S364" s="721"/>
      <c r="T364" s="721"/>
      <c r="U364" s="721"/>
      <c r="V364" s="721"/>
      <c r="W364" s="721"/>
      <c r="X364" s="721"/>
      <c r="Y364" s="721"/>
      <c r="Z364" s="721"/>
    </row>
    <row r="365" spans="1:26" ht="12.75" customHeight="1">
      <c r="A365" s="721"/>
      <c r="B365" s="721"/>
      <c r="C365" s="721"/>
      <c r="D365" s="721"/>
      <c r="E365" s="721"/>
      <c r="F365" s="721"/>
      <c r="G365" s="721"/>
      <c r="H365" s="721"/>
      <c r="I365" s="721"/>
      <c r="J365" s="721"/>
      <c r="K365" s="735"/>
      <c r="L365" s="721"/>
      <c r="M365" s="721"/>
      <c r="N365" s="721"/>
      <c r="O365" s="721"/>
      <c r="P365" s="721"/>
      <c r="Q365" s="721"/>
      <c r="R365" s="721"/>
      <c r="S365" s="721"/>
      <c r="T365" s="721"/>
      <c r="U365" s="721"/>
      <c r="V365" s="721"/>
      <c r="W365" s="721"/>
      <c r="X365" s="721"/>
      <c r="Y365" s="721"/>
      <c r="Z365" s="721"/>
    </row>
    <row r="366" spans="1:26" ht="12.75" customHeight="1">
      <c r="A366" s="721"/>
      <c r="B366" s="721"/>
      <c r="C366" s="721"/>
      <c r="D366" s="721"/>
      <c r="E366" s="721"/>
      <c r="F366" s="721"/>
      <c r="G366" s="721"/>
      <c r="H366" s="721"/>
      <c r="I366" s="721"/>
      <c r="J366" s="721"/>
      <c r="K366" s="735"/>
      <c r="L366" s="721"/>
      <c r="M366" s="721"/>
      <c r="N366" s="721"/>
      <c r="O366" s="721"/>
      <c r="P366" s="721"/>
      <c r="Q366" s="721"/>
      <c r="R366" s="721"/>
      <c r="S366" s="721"/>
      <c r="T366" s="721"/>
      <c r="U366" s="721"/>
      <c r="V366" s="721"/>
      <c r="W366" s="721"/>
      <c r="X366" s="721"/>
      <c r="Y366" s="721"/>
      <c r="Z366" s="721"/>
    </row>
    <row r="367" spans="1:26" ht="12.75" customHeight="1">
      <c r="A367" s="721"/>
      <c r="B367" s="721"/>
      <c r="C367" s="721"/>
      <c r="D367" s="721"/>
      <c r="E367" s="721"/>
      <c r="F367" s="721"/>
      <c r="G367" s="721"/>
      <c r="H367" s="721"/>
      <c r="I367" s="721"/>
      <c r="J367" s="721"/>
      <c r="K367" s="735"/>
      <c r="L367" s="721"/>
      <c r="M367" s="721"/>
      <c r="N367" s="721"/>
      <c r="O367" s="721"/>
      <c r="P367" s="721"/>
      <c r="Q367" s="721"/>
      <c r="R367" s="721"/>
      <c r="S367" s="721"/>
      <c r="T367" s="721"/>
      <c r="U367" s="721"/>
      <c r="V367" s="721"/>
      <c r="W367" s="721"/>
      <c r="X367" s="721"/>
      <c r="Y367" s="721"/>
      <c r="Z367" s="721"/>
    </row>
    <row r="368" spans="1:26" ht="12.75" customHeight="1">
      <c r="A368" s="721"/>
      <c r="B368" s="721"/>
      <c r="C368" s="721"/>
      <c r="D368" s="721"/>
      <c r="E368" s="721"/>
      <c r="F368" s="721"/>
      <c r="G368" s="721"/>
      <c r="H368" s="721"/>
      <c r="I368" s="721"/>
      <c r="J368" s="721"/>
      <c r="K368" s="735"/>
      <c r="L368" s="721"/>
      <c r="M368" s="721"/>
      <c r="N368" s="721"/>
      <c r="O368" s="721"/>
      <c r="P368" s="721"/>
      <c r="Q368" s="721"/>
      <c r="R368" s="721"/>
      <c r="S368" s="721"/>
      <c r="T368" s="721"/>
      <c r="U368" s="721"/>
      <c r="V368" s="721"/>
      <c r="W368" s="721"/>
      <c r="X368" s="721"/>
      <c r="Y368" s="721"/>
      <c r="Z368" s="721"/>
    </row>
    <row r="369" spans="1:26" ht="12.75" customHeight="1">
      <c r="A369" s="721"/>
      <c r="B369" s="721"/>
      <c r="C369" s="721"/>
      <c r="D369" s="721"/>
      <c r="E369" s="721"/>
      <c r="F369" s="721"/>
      <c r="G369" s="721"/>
      <c r="H369" s="721"/>
      <c r="I369" s="721"/>
      <c r="J369" s="721"/>
      <c r="K369" s="735"/>
      <c r="L369" s="721"/>
      <c r="M369" s="721"/>
      <c r="N369" s="721"/>
      <c r="O369" s="721"/>
      <c r="P369" s="721"/>
      <c r="Q369" s="721"/>
      <c r="R369" s="721"/>
      <c r="S369" s="721"/>
      <c r="T369" s="721"/>
      <c r="U369" s="721"/>
      <c r="V369" s="721"/>
      <c r="W369" s="721"/>
      <c r="X369" s="721"/>
      <c r="Y369" s="721"/>
      <c r="Z369" s="721"/>
    </row>
    <row r="370" spans="1:26" ht="12.75" customHeight="1">
      <c r="A370" s="721"/>
      <c r="B370" s="721"/>
      <c r="C370" s="721"/>
      <c r="D370" s="721"/>
      <c r="E370" s="721"/>
      <c r="F370" s="721"/>
      <c r="G370" s="721"/>
      <c r="H370" s="721"/>
      <c r="I370" s="721"/>
      <c r="J370" s="721"/>
      <c r="K370" s="735"/>
      <c r="L370" s="721"/>
      <c r="M370" s="721"/>
      <c r="N370" s="721"/>
      <c r="O370" s="721"/>
      <c r="P370" s="721"/>
      <c r="Q370" s="721"/>
      <c r="R370" s="721"/>
      <c r="S370" s="721"/>
      <c r="T370" s="721"/>
      <c r="U370" s="721"/>
      <c r="V370" s="721"/>
      <c r="W370" s="721"/>
      <c r="X370" s="721"/>
      <c r="Y370" s="721"/>
      <c r="Z370" s="721"/>
    </row>
    <row r="371" spans="1:26" ht="12.75" customHeight="1">
      <c r="A371" s="721"/>
      <c r="B371" s="721"/>
      <c r="C371" s="721"/>
      <c r="D371" s="721"/>
      <c r="E371" s="721"/>
      <c r="F371" s="721"/>
      <c r="G371" s="721"/>
      <c r="H371" s="721"/>
      <c r="I371" s="721"/>
      <c r="J371" s="721"/>
      <c r="K371" s="735"/>
      <c r="L371" s="721"/>
      <c r="M371" s="721"/>
      <c r="N371" s="721"/>
      <c r="O371" s="721"/>
      <c r="P371" s="721"/>
      <c r="Q371" s="721"/>
      <c r="R371" s="721"/>
      <c r="S371" s="721"/>
      <c r="T371" s="721"/>
      <c r="U371" s="721"/>
      <c r="V371" s="721"/>
      <c r="W371" s="721"/>
      <c r="X371" s="721"/>
      <c r="Y371" s="721"/>
      <c r="Z371" s="721"/>
    </row>
    <row r="372" spans="1:26" ht="12.75" customHeight="1">
      <c r="A372" s="721"/>
      <c r="B372" s="721"/>
      <c r="C372" s="721"/>
      <c r="D372" s="721"/>
      <c r="E372" s="721"/>
      <c r="F372" s="721"/>
      <c r="G372" s="721"/>
      <c r="H372" s="721"/>
      <c r="I372" s="721"/>
      <c r="J372" s="721"/>
      <c r="K372" s="735"/>
      <c r="L372" s="721"/>
      <c r="M372" s="721"/>
      <c r="N372" s="721"/>
      <c r="O372" s="721"/>
      <c r="P372" s="721"/>
      <c r="Q372" s="721"/>
      <c r="R372" s="721"/>
      <c r="S372" s="721"/>
      <c r="T372" s="721"/>
      <c r="U372" s="721"/>
      <c r="V372" s="721"/>
      <c r="W372" s="721"/>
      <c r="X372" s="721"/>
      <c r="Y372" s="721"/>
      <c r="Z372" s="721"/>
    </row>
    <row r="373" spans="1:26" ht="12.75" customHeight="1">
      <c r="A373" s="721"/>
      <c r="B373" s="721"/>
      <c r="C373" s="721"/>
      <c r="D373" s="721"/>
      <c r="E373" s="721"/>
      <c r="F373" s="721"/>
      <c r="G373" s="721"/>
      <c r="H373" s="721"/>
      <c r="I373" s="721"/>
      <c r="J373" s="721"/>
      <c r="K373" s="735"/>
      <c r="L373" s="721"/>
      <c r="M373" s="721"/>
      <c r="N373" s="721"/>
      <c r="O373" s="721"/>
      <c r="P373" s="721"/>
      <c r="Q373" s="721"/>
      <c r="R373" s="721"/>
      <c r="S373" s="721"/>
      <c r="T373" s="721"/>
      <c r="U373" s="721"/>
      <c r="V373" s="721"/>
      <c r="W373" s="721"/>
      <c r="X373" s="721"/>
      <c r="Y373" s="721"/>
      <c r="Z373" s="721"/>
    </row>
    <row r="374" spans="1:26" ht="12.75" customHeight="1">
      <c r="A374" s="721"/>
      <c r="B374" s="721"/>
      <c r="C374" s="721"/>
      <c r="D374" s="721"/>
      <c r="E374" s="721"/>
      <c r="F374" s="721"/>
      <c r="G374" s="721"/>
      <c r="H374" s="721"/>
      <c r="I374" s="721"/>
      <c r="J374" s="721"/>
      <c r="K374" s="735"/>
      <c r="L374" s="721"/>
      <c r="M374" s="721"/>
      <c r="N374" s="721"/>
      <c r="O374" s="721"/>
      <c r="P374" s="721"/>
      <c r="Q374" s="721"/>
      <c r="R374" s="721"/>
      <c r="S374" s="721"/>
      <c r="T374" s="721"/>
      <c r="U374" s="721"/>
      <c r="V374" s="721"/>
      <c r="W374" s="721"/>
      <c r="X374" s="721"/>
      <c r="Y374" s="721"/>
      <c r="Z374" s="721"/>
    </row>
    <row r="375" spans="1:26" ht="12.75" customHeight="1">
      <c r="A375" s="721"/>
      <c r="B375" s="721"/>
      <c r="C375" s="721"/>
      <c r="D375" s="721"/>
      <c r="E375" s="721"/>
      <c r="F375" s="721"/>
      <c r="G375" s="721"/>
      <c r="H375" s="721"/>
      <c r="I375" s="721"/>
      <c r="J375" s="721"/>
      <c r="K375" s="735"/>
      <c r="L375" s="721"/>
      <c r="M375" s="721"/>
      <c r="N375" s="721"/>
      <c r="O375" s="721"/>
      <c r="P375" s="721"/>
      <c r="Q375" s="721"/>
      <c r="R375" s="721"/>
      <c r="S375" s="721"/>
      <c r="T375" s="721"/>
      <c r="U375" s="721"/>
      <c r="V375" s="721"/>
      <c r="W375" s="721"/>
      <c r="X375" s="721"/>
      <c r="Y375" s="721"/>
      <c r="Z375" s="721"/>
    </row>
    <row r="376" spans="1:26" ht="12.75" customHeight="1">
      <c r="A376" s="721"/>
      <c r="B376" s="721"/>
      <c r="C376" s="721"/>
      <c r="D376" s="721"/>
      <c r="E376" s="721"/>
      <c r="F376" s="721"/>
      <c r="G376" s="721"/>
      <c r="H376" s="721"/>
      <c r="I376" s="721"/>
      <c r="J376" s="721"/>
      <c r="K376" s="735"/>
      <c r="L376" s="721"/>
      <c r="M376" s="721"/>
      <c r="N376" s="721"/>
      <c r="O376" s="721"/>
      <c r="P376" s="721"/>
      <c r="Q376" s="721"/>
      <c r="R376" s="721"/>
      <c r="S376" s="721"/>
      <c r="T376" s="721"/>
      <c r="U376" s="721"/>
      <c r="V376" s="721"/>
      <c r="W376" s="721"/>
      <c r="X376" s="721"/>
      <c r="Y376" s="721"/>
      <c r="Z376" s="721"/>
    </row>
    <row r="377" spans="1:26" ht="12.75" customHeight="1">
      <c r="A377" s="721"/>
      <c r="B377" s="721"/>
      <c r="C377" s="721"/>
      <c r="D377" s="721"/>
      <c r="E377" s="721"/>
      <c r="F377" s="721"/>
      <c r="G377" s="721"/>
      <c r="H377" s="721"/>
      <c r="I377" s="721"/>
      <c r="J377" s="721"/>
      <c r="K377" s="735"/>
      <c r="L377" s="721"/>
      <c r="M377" s="721"/>
      <c r="N377" s="721"/>
      <c r="O377" s="721"/>
      <c r="P377" s="721"/>
      <c r="Q377" s="721"/>
      <c r="R377" s="721"/>
      <c r="S377" s="721"/>
      <c r="T377" s="721"/>
      <c r="U377" s="721"/>
      <c r="V377" s="721"/>
      <c r="W377" s="721"/>
      <c r="X377" s="721"/>
      <c r="Y377" s="721"/>
      <c r="Z377" s="721"/>
    </row>
    <row r="378" spans="1:26" ht="12.75" customHeight="1">
      <c r="A378" s="721"/>
      <c r="B378" s="721"/>
      <c r="C378" s="721"/>
      <c r="D378" s="721"/>
      <c r="E378" s="721"/>
      <c r="F378" s="721"/>
      <c r="G378" s="721"/>
      <c r="H378" s="721"/>
      <c r="I378" s="721"/>
      <c r="J378" s="721"/>
      <c r="K378" s="735"/>
      <c r="L378" s="721"/>
      <c r="M378" s="721"/>
      <c r="N378" s="721"/>
      <c r="O378" s="721"/>
      <c r="P378" s="721"/>
      <c r="Q378" s="721"/>
      <c r="R378" s="721"/>
      <c r="S378" s="721"/>
      <c r="T378" s="721"/>
      <c r="U378" s="721"/>
      <c r="V378" s="721"/>
      <c r="W378" s="721"/>
      <c r="X378" s="721"/>
      <c r="Y378" s="721"/>
      <c r="Z378" s="721"/>
    </row>
    <row r="379" spans="1:26" ht="12.75" customHeight="1">
      <c r="A379" s="721"/>
      <c r="B379" s="721"/>
      <c r="C379" s="721"/>
      <c r="D379" s="721"/>
      <c r="E379" s="721"/>
      <c r="F379" s="721"/>
      <c r="G379" s="721"/>
      <c r="H379" s="721"/>
      <c r="I379" s="721"/>
      <c r="J379" s="721"/>
      <c r="K379" s="735"/>
      <c r="L379" s="721"/>
      <c r="M379" s="721"/>
      <c r="N379" s="721"/>
      <c r="O379" s="721"/>
      <c r="P379" s="721"/>
      <c r="Q379" s="721"/>
      <c r="R379" s="721"/>
      <c r="S379" s="721"/>
      <c r="T379" s="721"/>
      <c r="U379" s="721"/>
      <c r="V379" s="721"/>
      <c r="W379" s="721"/>
      <c r="X379" s="721"/>
      <c r="Y379" s="721"/>
      <c r="Z379" s="721"/>
    </row>
    <row r="380" spans="1:26" ht="12.75" customHeight="1">
      <c r="A380" s="721"/>
      <c r="B380" s="721"/>
      <c r="C380" s="721"/>
      <c r="D380" s="721"/>
      <c r="E380" s="721"/>
      <c r="F380" s="721"/>
      <c r="G380" s="721"/>
      <c r="H380" s="721"/>
      <c r="I380" s="721"/>
      <c r="J380" s="721"/>
      <c r="K380" s="735"/>
      <c r="L380" s="721"/>
      <c r="M380" s="721"/>
      <c r="N380" s="721"/>
      <c r="O380" s="721"/>
      <c r="P380" s="721"/>
      <c r="Q380" s="721"/>
      <c r="R380" s="721"/>
      <c r="S380" s="721"/>
      <c r="T380" s="721"/>
      <c r="U380" s="721"/>
      <c r="V380" s="721"/>
      <c r="W380" s="721"/>
      <c r="X380" s="721"/>
      <c r="Y380" s="721"/>
      <c r="Z380" s="721"/>
    </row>
    <row r="381" spans="1:26" ht="12.75" customHeight="1">
      <c r="A381" s="721"/>
      <c r="B381" s="721"/>
      <c r="C381" s="721"/>
      <c r="D381" s="721"/>
      <c r="E381" s="721"/>
      <c r="F381" s="721"/>
      <c r="G381" s="721"/>
      <c r="H381" s="721"/>
      <c r="I381" s="721"/>
      <c r="J381" s="721"/>
      <c r="K381" s="735"/>
      <c r="L381" s="721"/>
      <c r="M381" s="721"/>
      <c r="N381" s="721"/>
      <c r="O381" s="721"/>
      <c r="P381" s="721"/>
      <c r="Q381" s="721"/>
      <c r="R381" s="721"/>
      <c r="S381" s="721"/>
      <c r="T381" s="721"/>
      <c r="U381" s="721"/>
      <c r="V381" s="721"/>
      <c r="W381" s="721"/>
      <c r="X381" s="721"/>
      <c r="Y381" s="721"/>
      <c r="Z381" s="721"/>
    </row>
    <row r="382" spans="1:26" ht="12.75" customHeight="1">
      <c r="A382" s="721"/>
      <c r="B382" s="721"/>
      <c r="C382" s="721"/>
      <c r="D382" s="721"/>
      <c r="E382" s="721"/>
      <c r="F382" s="721"/>
      <c r="G382" s="721"/>
      <c r="H382" s="721"/>
      <c r="I382" s="721"/>
      <c r="J382" s="721"/>
      <c r="K382" s="735"/>
      <c r="L382" s="721"/>
      <c r="M382" s="721"/>
      <c r="N382" s="721"/>
      <c r="O382" s="721"/>
      <c r="P382" s="721"/>
      <c r="Q382" s="721"/>
      <c r="R382" s="721"/>
      <c r="S382" s="721"/>
      <c r="T382" s="721"/>
      <c r="U382" s="721"/>
      <c r="V382" s="721"/>
      <c r="W382" s="721"/>
      <c r="X382" s="721"/>
      <c r="Y382" s="721"/>
      <c r="Z382" s="721"/>
    </row>
    <row r="383" spans="1:26" ht="12.75" customHeight="1">
      <c r="A383" s="721"/>
      <c r="B383" s="721"/>
      <c r="C383" s="721"/>
      <c r="D383" s="721"/>
      <c r="E383" s="721"/>
      <c r="F383" s="721"/>
      <c r="G383" s="721"/>
      <c r="H383" s="721"/>
      <c r="I383" s="721"/>
      <c r="J383" s="721"/>
      <c r="K383" s="735"/>
      <c r="L383" s="721"/>
      <c r="M383" s="721"/>
      <c r="N383" s="721"/>
      <c r="O383" s="721"/>
      <c r="P383" s="721"/>
      <c r="Q383" s="721"/>
      <c r="R383" s="721"/>
      <c r="S383" s="721"/>
      <c r="T383" s="721"/>
      <c r="U383" s="721"/>
      <c r="V383" s="721"/>
      <c r="W383" s="721"/>
      <c r="X383" s="721"/>
      <c r="Y383" s="721"/>
      <c r="Z383" s="721"/>
    </row>
    <row r="384" spans="1:26" ht="12.75" customHeight="1">
      <c r="A384" s="721"/>
      <c r="B384" s="721"/>
      <c r="C384" s="721"/>
      <c r="D384" s="721"/>
      <c r="E384" s="721"/>
      <c r="F384" s="721"/>
      <c r="G384" s="721"/>
      <c r="H384" s="721"/>
      <c r="I384" s="721"/>
      <c r="J384" s="721"/>
      <c r="K384" s="735"/>
      <c r="L384" s="721"/>
      <c r="M384" s="721"/>
      <c r="N384" s="721"/>
      <c r="O384" s="721"/>
      <c r="P384" s="721"/>
      <c r="Q384" s="721"/>
      <c r="R384" s="721"/>
      <c r="S384" s="721"/>
      <c r="T384" s="721"/>
      <c r="U384" s="721"/>
      <c r="V384" s="721"/>
      <c r="W384" s="721"/>
      <c r="X384" s="721"/>
      <c r="Y384" s="721"/>
      <c r="Z384" s="721"/>
    </row>
    <row r="385" spans="1:26" ht="12.75" customHeight="1">
      <c r="A385" s="721"/>
      <c r="B385" s="721"/>
      <c r="C385" s="721"/>
      <c r="D385" s="721"/>
      <c r="E385" s="721"/>
      <c r="F385" s="721"/>
      <c r="G385" s="721"/>
      <c r="H385" s="721"/>
      <c r="I385" s="721"/>
      <c r="J385" s="721"/>
      <c r="K385" s="735"/>
      <c r="L385" s="721"/>
      <c r="M385" s="721"/>
      <c r="N385" s="721"/>
      <c r="O385" s="721"/>
      <c r="P385" s="721"/>
      <c r="Q385" s="721"/>
      <c r="R385" s="721"/>
      <c r="S385" s="721"/>
      <c r="T385" s="721"/>
      <c r="U385" s="721"/>
      <c r="V385" s="721"/>
      <c r="W385" s="721"/>
      <c r="X385" s="721"/>
      <c r="Y385" s="721"/>
      <c r="Z385" s="721"/>
    </row>
    <row r="386" spans="1:26" ht="12.75" customHeight="1">
      <c r="A386" s="721"/>
      <c r="B386" s="721"/>
      <c r="C386" s="721"/>
      <c r="D386" s="721"/>
      <c r="E386" s="721"/>
      <c r="F386" s="721"/>
      <c r="G386" s="721"/>
      <c r="H386" s="721"/>
      <c r="I386" s="721"/>
      <c r="J386" s="721"/>
      <c r="K386" s="735"/>
      <c r="L386" s="721"/>
      <c r="M386" s="721"/>
      <c r="N386" s="721"/>
      <c r="O386" s="721"/>
      <c r="P386" s="721"/>
      <c r="Q386" s="721"/>
      <c r="R386" s="721"/>
      <c r="S386" s="721"/>
      <c r="T386" s="721"/>
      <c r="U386" s="721"/>
      <c r="V386" s="721"/>
      <c r="W386" s="721"/>
      <c r="X386" s="721"/>
      <c r="Y386" s="721"/>
      <c r="Z386" s="721"/>
    </row>
    <row r="387" spans="1:26" ht="12.75" customHeight="1">
      <c r="A387" s="721"/>
      <c r="B387" s="721"/>
      <c r="C387" s="721"/>
      <c r="D387" s="721"/>
      <c r="E387" s="721"/>
      <c r="F387" s="721"/>
      <c r="G387" s="721"/>
      <c r="H387" s="721"/>
      <c r="I387" s="721"/>
      <c r="J387" s="721"/>
      <c r="K387" s="735"/>
      <c r="L387" s="721"/>
      <c r="M387" s="721"/>
      <c r="N387" s="721"/>
      <c r="O387" s="721"/>
      <c r="P387" s="721"/>
      <c r="Q387" s="721"/>
      <c r="R387" s="721"/>
      <c r="S387" s="721"/>
      <c r="T387" s="721"/>
      <c r="U387" s="721"/>
      <c r="V387" s="721"/>
      <c r="W387" s="721"/>
      <c r="X387" s="721"/>
      <c r="Y387" s="721"/>
      <c r="Z387" s="721"/>
    </row>
    <row r="388" spans="1:26" ht="12.75" customHeight="1">
      <c r="A388" s="721"/>
      <c r="B388" s="721"/>
      <c r="C388" s="721"/>
      <c r="D388" s="721"/>
      <c r="E388" s="721"/>
      <c r="F388" s="721"/>
      <c r="G388" s="721"/>
      <c r="H388" s="721"/>
      <c r="I388" s="721"/>
      <c r="J388" s="721"/>
      <c r="K388" s="735"/>
      <c r="L388" s="721"/>
      <c r="M388" s="721"/>
      <c r="N388" s="721"/>
      <c r="O388" s="721"/>
      <c r="P388" s="721"/>
      <c r="Q388" s="721"/>
      <c r="R388" s="721"/>
      <c r="S388" s="721"/>
      <c r="T388" s="721"/>
      <c r="U388" s="721"/>
      <c r="V388" s="721"/>
      <c r="W388" s="721"/>
      <c r="X388" s="721"/>
      <c r="Y388" s="721"/>
      <c r="Z388" s="721"/>
    </row>
    <row r="389" spans="1:26" ht="12.75" customHeight="1">
      <c r="A389" s="721"/>
      <c r="B389" s="721"/>
      <c r="C389" s="721"/>
      <c r="D389" s="721"/>
      <c r="E389" s="721"/>
      <c r="F389" s="721"/>
      <c r="G389" s="721"/>
      <c r="H389" s="721"/>
      <c r="I389" s="721"/>
      <c r="J389" s="721"/>
      <c r="K389" s="735"/>
      <c r="L389" s="721"/>
      <c r="M389" s="721"/>
      <c r="N389" s="721"/>
      <c r="O389" s="721"/>
      <c r="P389" s="721"/>
      <c r="Q389" s="721"/>
      <c r="R389" s="721"/>
      <c r="S389" s="721"/>
      <c r="T389" s="721"/>
      <c r="U389" s="721"/>
      <c r="V389" s="721"/>
      <c r="W389" s="721"/>
      <c r="X389" s="721"/>
      <c r="Y389" s="721"/>
      <c r="Z389" s="721"/>
    </row>
    <row r="390" spans="1:26" ht="12.75" customHeight="1">
      <c r="A390" s="721"/>
      <c r="B390" s="721"/>
      <c r="C390" s="721"/>
      <c r="D390" s="721"/>
      <c r="E390" s="721"/>
      <c r="F390" s="721"/>
      <c r="G390" s="721"/>
      <c r="H390" s="721"/>
      <c r="I390" s="721"/>
      <c r="J390" s="721"/>
      <c r="K390" s="735"/>
      <c r="L390" s="721"/>
      <c r="M390" s="721"/>
      <c r="N390" s="721"/>
      <c r="O390" s="721"/>
      <c r="P390" s="721"/>
      <c r="Q390" s="721"/>
      <c r="R390" s="721"/>
      <c r="S390" s="721"/>
      <c r="T390" s="721"/>
      <c r="U390" s="721"/>
      <c r="V390" s="721"/>
      <c r="W390" s="721"/>
      <c r="X390" s="721"/>
      <c r="Y390" s="721"/>
      <c r="Z390" s="721"/>
    </row>
    <row r="391" spans="1:26" ht="12.75" customHeight="1">
      <c r="A391" s="721"/>
      <c r="B391" s="721"/>
      <c r="C391" s="721"/>
      <c r="D391" s="721"/>
      <c r="E391" s="721"/>
      <c r="F391" s="721"/>
      <c r="G391" s="721"/>
      <c r="H391" s="721"/>
      <c r="I391" s="721"/>
      <c r="J391" s="721"/>
      <c r="K391" s="735"/>
      <c r="L391" s="721"/>
      <c r="M391" s="721"/>
      <c r="N391" s="721"/>
      <c r="O391" s="721"/>
      <c r="P391" s="721"/>
      <c r="Q391" s="721"/>
      <c r="R391" s="721"/>
      <c r="S391" s="721"/>
      <c r="T391" s="721"/>
      <c r="U391" s="721"/>
      <c r="V391" s="721"/>
      <c r="W391" s="721"/>
      <c r="X391" s="721"/>
      <c r="Y391" s="721"/>
      <c r="Z391" s="721"/>
    </row>
    <row r="392" spans="1:26" ht="12.75" customHeight="1">
      <c r="A392" s="721"/>
      <c r="B392" s="721"/>
      <c r="C392" s="721"/>
      <c r="D392" s="721"/>
      <c r="E392" s="721"/>
      <c r="F392" s="721"/>
      <c r="G392" s="721"/>
      <c r="H392" s="721"/>
      <c r="I392" s="721"/>
      <c r="J392" s="721"/>
      <c r="K392" s="735"/>
      <c r="L392" s="721"/>
      <c r="M392" s="721"/>
      <c r="N392" s="721"/>
      <c r="O392" s="721"/>
      <c r="P392" s="721"/>
      <c r="Q392" s="721"/>
      <c r="R392" s="721"/>
      <c r="S392" s="721"/>
      <c r="T392" s="721"/>
      <c r="U392" s="721"/>
      <c r="V392" s="721"/>
      <c r="W392" s="721"/>
      <c r="X392" s="721"/>
      <c r="Y392" s="721"/>
      <c r="Z392" s="721"/>
    </row>
    <row r="393" spans="1:26" ht="12.75" customHeight="1">
      <c r="A393" s="721"/>
      <c r="B393" s="721"/>
      <c r="C393" s="721"/>
      <c r="D393" s="721"/>
      <c r="E393" s="721"/>
      <c r="F393" s="721"/>
      <c r="G393" s="721"/>
      <c r="H393" s="721"/>
      <c r="I393" s="721"/>
      <c r="J393" s="721"/>
      <c r="K393" s="735"/>
      <c r="L393" s="721"/>
      <c r="M393" s="721"/>
      <c r="N393" s="721"/>
      <c r="O393" s="721"/>
      <c r="P393" s="721"/>
      <c r="Q393" s="721"/>
      <c r="R393" s="721"/>
      <c r="S393" s="721"/>
      <c r="T393" s="721"/>
      <c r="U393" s="721"/>
      <c r="V393" s="721"/>
      <c r="W393" s="721"/>
      <c r="X393" s="721"/>
      <c r="Y393" s="721"/>
      <c r="Z393" s="721"/>
    </row>
    <row r="394" spans="1:26" ht="12.75" customHeight="1">
      <c r="A394" s="721"/>
      <c r="B394" s="721"/>
      <c r="C394" s="721"/>
      <c r="D394" s="721"/>
      <c r="E394" s="721"/>
      <c r="F394" s="721"/>
      <c r="G394" s="721"/>
      <c r="H394" s="721"/>
      <c r="I394" s="721"/>
      <c r="J394" s="721"/>
      <c r="K394" s="735"/>
      <c r="L394" s="721"/>
      <c r="M394" s="721"/>
      <c r="N394" s="721"/>
      <c r="O394" s="721"/>
      <c r="P394" s="721"/>
      <c r="Q394" s="721"/>
      <c r="R394" s="721"/>
      <c r="S394" s="721"/>
      <c r="T394" s="721"/>
      <c r="U394" s="721"/>
      <c r="V394" s="721"/>
      <c r="W394" s="721"/>
      <c r="X394" s="721"/>
      <c r="Y394" s="721"/>
      <c r="Z394" s="721"/>
    </row>
    <row r="395" spans="1:26" ht="12.75" customHeight="1">
      <c r="A395" s="721"/>
      <c r="B395" s="721"/>
      <c r="C395" s="721"/>
      <c r="D395" s="721"/>
      <c r="E395" s="721"/>
      <c r="F395" s="721"/>
      <c r="G395" s="721"/>
      <c r="H395" s="721"/>
      <c r="I395" s="721"/>
      <c r="J395" s="721"/>
      <c r="K395" s="735"/>
      <c r="L395" s="721"/>
      <c r="M395" s="721"/>
      <c r="N395" s="721"/>
      <c r="O395" s="721"/>
      <c r="P395" s="721"/>
      <c r="Q395" s="721"/>
      <c r="R395" s="721"/>
      <c r="S395" s="721"/>
      <c r="T395" s="721"/>
      <c r="U395" s="721"/>
      <c r="V395" s="721"/>
      <c r="W395" s="721"/>
      <c r="X395" s="721"/>
      <c r="Y395" s="721"/>
      <c r="Z395" s="721"/>
    </row>
    <row r="396" spans="1:26" ht="12.75" customHeight="1">
      <c r="A396" s="721"/>
      <c r="B396" s="721"/>
      <c r="C396" s="721"/>
      <c r="D396" s="721"/>
      <c r="E396" s="721"/>
      <c r="F396" s="721"/>
      <c r="G396" s="721"/>
      <c r="H396" s="721"/>
      <c r="I396" s="721"/>
      <c r="J396" s="721"/>
      <c r="K396" s="735"/>
      <c r="L396" s="721"/>
      <c r="M396" s="721"/>
      <c r="N396" s="721"/>
      <c r="O396" s="721"/>
      <c r="P396" s="721"/>
      <c r="Q396" s="721"/>
      <c r="R396" s="721"/>
      <c r="S396" s="721"/>
      <c r="T396" s="721"/>
      <c r="U396" s="721"/>
      <c r="V396" s="721"/>
      <c r="W396" s="721"/>
      <c r="X396" s="721"/>
      <c r="Y396" s="721"/>
      <c r="Z396" s="721"/>
    </row>
    <row r="397" spans="1:26" ht="12.75" customHeight="1">
      <c r="A397" s="721"/>
      <c r="B397" s="721"/>
      <c r="C397" s="721"/>
      <c r="D397" s="721"/>
      <c r="E397" s="721"/>
      <c r="F397" s="721"/>
      <c r="G397" s="721"/>
      <c r="H397" s="721"/>
      <c r="I397" s="721"/>
      <c r="J397" s="721"/>
      <c r="K397" s="735"/>
      <c r="L397" s="721"/>
      <c r="M397" s="721"/>
      <c r="N397" s="721"/>
      <c r="O397" s="721"/>
      <c r="P397" s="721"/>
      <c r="Q397" s="721"/>
      <c r="R397" s="721"/>
      <c r="S397" s="721"/>
      <c r="T397" s="721"/>
      <c r="U397" s="721"/>
      <c r="V397" s="721"/>
      <c r="W397" s="721"/>
      <c r="X397" s="721"/>
      <c r="Y397" s="721"/>
      <c r="Z397" s="721"/>
    </row>
    <row r="398" spans="1:26" ht="12.75" customHeight="1">
      <c r="A398" s="721"/>
      <c r="B398" s="721"/>
      <c r="C398" s="721"/>
      <c r="D398" s="721"/>
      <c r="E398" s="721"/>
      <c r="F398" s="721"/>
      <c r="G398" s="721"/>
      <c r="H398" s="721"/>
      <c r="I398" s="721"/>
      <c r="J398" s="721"/>
      <c r="K398" s="735"/>
      <c r="L398" s="721"/>
      <c r="M398" s="721"/>
      <c r="N398" s="721"/>
      <c r="O398" s="721"/>
      <c r="P398" s="721"/>
      <c r="Q398" s="721"/>
      <c r="R398" s="721"/>
      <c r="S398" s="721"/>
      <c r="T398" s="721"/>
      <c r="U398" s="721"/>
      <c r="V398" s="721"/>
      <c r="W398" s="721"/>
      <c r="X398" s="721"/>
      <c r="Y398" s="721"/>
      <c r="Z398" s="721"/>
    </row>
    <row r="399" spans="1:26" ht="12.75" customHeight="1">
      <c r="A399" s="721"/>
      <c r="B399" s="721"/>
      <c r="C399" s="721"/>
      <c r="D399" s="721"/>
      <c r="E399" s="721"/>
      <c r="F399" s="721"/>
      <c r="G399" s="721"/>
      <c r="H399" s="721"/>
      <c r="I399" s="721"/>
      <c r="J399" s="721"/>
      <c r="K399" s="735"/>
      <c r="L399" s="721"/>
      <c r="M399" s="721"/>
      <c r="N399" s="721"/>
      <c r="O399" s="721"/>
      <c r="P399" s="721"/>
      <c r="Q399" s="721"/>
      <c r="R399" s="721"/>
      <c r="S399" s="721"/>
      <c r="T399" s="721"/>
      <c r="U399" s="721"/>
      <c r="V399" s="721"/>
      <c r="W399" s="721"/>
      <c r="X399" s="721"/>
      <c r="Y399" s="721"/>
      <c r="Z399" s="721"/>
    </row>
    <row r="400" spans="1:26" ht="12.75" customHeight="1">
      <c r="A400" s="721"/>
      <c r="B400" s="721"/>
      <c r="C400" s="721"/>
      <c r="D400" s="721"/>
      <c r="E400" s="721"/>
      <c r="F400" s="721"/>
      <c r="G400" s="721"/>
      <c r="H400" s="721"/>
      <c r="I400" s="721"/>
      <c r="J400" s="721"/>
      <c r="K400" s="735"/>
      <c r="L400" s="721"/>
      <c r="M400" s="721"/>
      <c r="N400" s="721"/>
      <c r="O400" s="721"/>
      <c r="P400" s="721"/>
      <c r="Q400" s="721"/>
      <c r="R400" s="721"/>
      <c r="S400" s="721"/>
      <c r="T400" s="721"/>
      <c r="U400" s="721"/>
      <c r="V400" s="721"/>
      <c r="W400" s="721"/>
      <c r="X400" s="721"/>
      <c r="Y400" s="721"/>
      <c r="Z400" s="721"/>
    </row>
    <row r="401" spans="1:26" ht="12.75" customHeight="1">
      <c r="A401" s="721"/>
      <c r="B401" s="721"/>
      <c r="C401" s="721"/>
      <c r="D401" s="721"/>
      <c r="E401" s="721"/>
      <c r="F401" s="721"/>
      <c r="G401" s="721"/>
      <c r="H401" s="721"/>
      <c r="I401" s="721"/>
      <c r="J401" s="721"/>
      <c r="K401" s="735"/>
      <c r="L401" s="721"/>
      <c r="M401" s="721"/>
      <c r="N401" s="721"/>
      <c r="O401" s="721"/>
      <c r="P401" s="721"/>
      <c r="Q401" s="721"/>
      <c r="R401" s="721"/>
      <c r="S401" s="721"/>
      <c r="T401" s="721"/>
      <c r="U401" s="721"/>
      <c r="V401" s="721"/>
      <c r="W401" s="721"/>
      <c r="X401" s="721"/>
      <c r="Y401" s="721"/>
      <c r="Z401" s="721"/>
    </row>
    <row r="402" spans="1:26" ht="12.75" customHeight="1">
      <c r="A402" s="721"/>
      <c r="B402" s="721"/>
      <c r="C402" s="721"/>
      <c r="D402" s="721"/>
      <c r="E402" s="721"/>
      <c r="F402" s="721"/>
      <c r="G402" s="721"/>
      <c r="H402" s="721"/>
      <c r="I402" s="721"/>
      <c r="J402" s="721"/>
      <c r="K402" s="735"/>
      <c r="L402" s="721"/>
      <c r="M402" s="721"/>
      <c r="N402" s="721"/>
      <c r="O402" s="721"/>
      <c r="P402" s="721"/>
      <c r="Q402" s="721"/>
      <c r="R402" s="721"/>
      <c r="S402" s="721"/>
      <c r="T402" s="721"/>
      <c r="U402" s="721"/>
      <c r="V402" s="721"/>
      <c r="W402" s="721"/>
      <c r="X402" s="721"/>
      <c r="Y402" s="721"/>
      <c r="Z402" s="721"/>
    </row>
    <row r="403" spans="1:26" ht="12.75" customHeight="1">
      <c r="A403" s="721"/>
      <c r="B403" s="721"/>
      <c r="C403" s="721"/>
      <c r="D403" s="721"/>
      <c r="E403" s="721"/>
      <c r="F403" s="721"/>
      <c r="G403" s="721"/>
      <c r="H403" s="721"/>
      <c r="I403" s="721"/>
      <c r="J403" s="721"/>
      <c r="K403" s="735"/>
      <c r="L403" s="721"/>
      <c r="M403" s="721"/>
      <c r="N403" s="721"/>
      <c r="O403" s="721"/>
      <c r="P403" s="721"/>
      <c r="Q403" s="721"/>
      <c r="R403" s="721"/>
      <c r="S403" s="721"/>
      <c r="T403" s="721"/>
      <c r="U403" s="721"/>
      <c r="V403" s="721"/>
      <c r="W403" s="721"/>
      <c r="X403" s="721"/>
      <c r="Y403" s="721"/>
      <c r="Z403" s="721"/>
    </row>
    <row r="404" spans="1:26" ht="12.75" customHeight="1">
      <c r="A404" s="721"/>
      <c r="B404" s="721"/>
      <c r="C404" s="721"/>
      <c r="D404" s="721"/>
      <c r="E404" s="721"/>
      <c r="F404" s="721"/>
      <c r="G404" s="721"/>
      <c r="H404" s="721"/>
      <c r="I404" s="721"/>
      <c r="J404" s="721"/>
      <c r="K404" s="735"/>
      <c r="L404" s="721"/>
      <c r="M404" s="721"/>
      <c r="N404" s="721"/>
      <c r="O404" s="721"/>
      <c r="P404" s="721"/>
      <c r="Q404" s="721"/>
      <c r="R404" s="721"/>
      <c r="S404" s="721"/>
      <c r="T404" s="721"/>
      <c r="U404" s="721"/>
      <c r="V404" s="721"/>
      <c r="W404" s="721"/>
      <c r="X404" s="721"/>
      <c r="Y404" s="721"/>
      <c r="Z404" s="721"/>
    </row>
    <row r="405" spans="1:26" ht="12.75" customHeight="1">
      <c r="A405" s="721"/>
      <c r="B405" s="721"/>
      <c r="C405" s="721"/>
      <c r="D405" s="721"/>
      <c r="E405" s="721"/>
      <c r="F405" s="721"/>
      <c r="G405" s="721"/>
      <c r="H405" s="721"/>
      <c r="I405" s="721"/>
      <c r="J405" s="721"/>
      <c r="K405" s="735"/>
      <c r="L405" s="721"/>
      <c r="M405" s="721"/>
      <c r="N405" s="721"/>
      <c r="O405" s="721"/>
      <c r="P405" s="721"/>
      <c r="Q405" s="721"/>
      <c r="R405" s="721"/>
      <c r="S405" s="721"/>
      <c r="T405" s="721"/>
      <c r="U405" s="721"/>
      <c r="V405" s="721"/>
      <c r="W405" s="721"/>
      <c r="X405" s="721"/>
      <c r="Y405" s="721"/>
      <c r="Z405" s="721"/>
    </row>
    <row r="406" spans="1:26" ht="12.75" customHeight="1">
      <c r="A406" s="721"/>
      <c r="B406" s="721"/>
      <c r="C406" s="721"/>
      <c r="D406" s="721"/>
      <c r="E406" s="721"/>
      <c r="F406" s="721"/>
      <c r="G406" s="721"/>
      <c r="H406" s="721"/>
      <c r="I406" s="721"/>
      <c r="J406" s="721"/>
      <c r="K406" s="735"/>
      <c r="L406" s="721"/>
      <c r="M406" s="721"/>
      <c r="N406" s="721"/>
      <c r="O406" s="721"/>
      <c r="P406" s="721"/>
      <c r="Q406" s="721"/>
      <c r="R406" s="721"/>
      <c r="S406" s="721"/>
      <c r="T406" s="721"/>
      <c r="U406" s="721"/>
      <c r="V406" s="721"/>
      <c r="W406" s="721"/>
      <c r="X406" s="721"/>
      <c r="Y406" s="721"/>
      <c r="Z406" s="721"/>
    </row>
    <row r="407" spans="1:26" ht="12.75" customHeight="1">
      <c r="A407" s="721"/>
      <c r="B407" s="721"/>
      <c r="C407" s="721"/>
      <c r="D407" s="721"/>
      <c r="E407" s="721"/>
      <c r="F407" s="721"/>
      <c r="G407" s="721"/>
      <c r="H407" s="721"/>
      <c r="I407" s="721"/>
      <c r="J407" s="721"/>
      <c r="K407" s="735"/>
      <c r="L407" s="721"/>
      <c r="M407" s="721"/>
      <c r="N407" s="721"/>
      <c r="O407" s="721"/>
      <c r="P407" s="721"/>
      <c r="Q407" s="721"/>
      <c r="R407" s="721"/>
      <c r="S407" s="721"/>
      <c r="T407" s="721"/>
      <c r="U407" s="721"/>
      <c r="V407" s="721"/>
      <c r="W407" s="721"/>
      <c r="X407" s="721"/>
      <c r="Y407" s="721"/>
      <c r="Z407" s="721"/>
    </row>
    <row r="408" spans="1:26" ht="12.75" customHeight="1">
      <c r="A408" s="721"/>
      <c r="B408" s="721"/>
      <c r="C408" s="721"/>
      <c r="D408" s="721"/>
      <c r="E408" s="721"/>
      <c r="F408" s="721"/>
      <c r="G408" s="721"/>
      <c r="H408" s="721"/>
      <c r="I408" s="721"/>
      <c r="J408" s="721"/>
      <c r="K408" s="735"/>
      <c r="L408" s="721"/>
      <c r="M408" s="721"/>
      <c r="N408" s="721"/>
      <c r="O408" s="721"/>
      <c r="P408" s="721"/>
      <c r="Q408" s="721"/>
      <c r="R408" s="721"/>
      <c r="S408" s="721"/>
      <c r="T408" s="721"/>
      <c r="U408" s="721"/>
      <c r="V408" s="721"/>
      <c r="W408" s="721"/>
      <c r="X408" s="721"/>
      <c r="Y408" s="721"/>
      <c r="Z408" s="721"/>
    </row>
    <row r="409" spans="1:26" ht="12.75" customHeight="1">
      <c r="A409" s="721"/>
      <c r="B409" s="721"/>
      <c r="C409" s="721"/>
      <c r="D409" s="721"/>
      <c r="E409" s="721"/>
      <c r="F409" s="721"/>
      <c r="G409" s="721"/>
      <c r="H409" s="721"/>
      <c r="I409" s="721"/>
      <c r="J409" s="721"/>
      <c r="K409" s="735"/>
      <c r="L409" s="721"/>
      <c r="M409" s="721"/>
      <c r="N409" s="721"/>
      <c r="O409" s="721"/>
      <c r="P409" s="721"/>
      <c r="Q409" s="721"/>
      <c r="R409" s="721"/>
      <c r="S409" s="721"/>
      <c r="T409" s="721"/>
      <c r="U409" s="721"/>
      <c r="V409" s="721"/>
      <c r="W409" s="721"/>
      <c r="X409" s="721"/>
      <c r="Y409" s="721"/>
      <c r="Z409" s="721"/>
    </row>
    <row r="410" spans="1:26" ht="12.75" customHeight="1">
      <c r="A410" s="721"/>
      <c r="B410" s="721"/>
      <c r="C410" s="721"/>
      <c r="D410" s="721"/>
      <c r="E410" s="721"/>
      <c r="F410" s="721"/>
      <c r="G410" s="721"/>
      <c r="H410" s="721"/>
      <c r="I410" s="721"/>
      <c r="J410" s="721"/>
      <c r="K410" s="735"/>
      <c r="L410" s="721"/>
      <c r="M410" s="721"/>
      <c r="N410" s="721"/>
      <c r="O410" s="721"/>
      <c r="P410" s="721"/>
      <c r="Q410" s="721"/>
      <c r="R410" s="721"/>
      <c r="S410" s="721"/>
      <c r="T410" s="721"/>
      <c r="U410" s="721"/>
      <c r="V410" s="721"/>
      <c r="W410" s="721"/>
      <c r="X410" s="721"/>
      <c r="Y410" s="721"/>
      <c r="Z410" s="721"/>
    </row>
    <row r="411" spans="1:26" ht="12.75" customHeight="1">
      <c r="A411" s="721"/>
      <c r="B411" s="721"/>
      <c r="C411" s="721"/>
      <c r="D411" s="721"/>
      <c r="E411" s="721"/>
      <c r="F411" s="721"/>
      <c r="G411" s="721"/>
      <c r="H411" s="721"/>
      <c r="I411" s="721"/>
      <c r="J411" s="721"/>
      <c r="K411" s="735"/>
      <c r="L411" s="721"/>
      <c r="M411" s="721"/>
      <c r="N411" s="721"/>
      <c r="O411" s="721"/>
      <c r="P411" s="721"/>
      <c r="Q411" s="721"/>
      <c r="R411" s="721"/>
      <c r="S411" s="721"/>
      <c r="T411" s="721"/>
      <c r="U411" s="721"/>
      <c r="V411" s="721"/>
      <c r="W411" s="721"/>
      <c r="X411" s="721"/>
      <c r="Y411" s="721"/>
      <c r="Z411" s="721"/>
    </row>
    <row r="412" spans="1:26" ht="12.75" customHeight="1">
      <c r="A412" s="721"/>
      <c r="B412" s="721"/>
      <c r="C412" s="721"/>
      <c r="D412" s="721"/>
      <c r="E412" s="721"/>
      <c r="F412" s="721"/>
      <c r="G412" s="721"/>
      <c r="H412" s="721"/>
      <c r="I412" s="721"/>
      <c r="J412" s="721"/>
      <c r="K412" s="735"/>
      <c r="L412" s="721"/>
      <c r="M412" s="721"/>
      <c r="N412" s="721"/>
      <c r="O412" s="721"/>
      <c r="P412" s="721"/>
      <c r="Q412" s="721"/>
      <c r="R412" s="721"/>
      <c r="S412" s="721"/>
      <c r="T412" s="721"/>
      <c r="U412" s="721"/>
      <c r="V412" s="721"/>
      <c r="W412" s="721"/>
      <c r="X412" s="721"/>
      <c r="Y412" s="721"/>
      <c r="Z412" s="721"/>
    </row>
    <row r="413" spans="1:26" ht="12.75" customHeight="1">
      <c r="A413" s="721"/>
      <c r="B413" s="721"/>
      <c r="C413" s="721"/>
      <c r="D413" s="721"/>
      <c r="E413" s="721"/>
      <c r="F413" s="721"/>
      <c r="G413" s="721"/>
      <c r="H413" s="721"/>
      <c r="I413" s="721"/>
      <c r="J413" s="721"/>
      <c r="K413" s="735"/>
      <c r="L413" s="721"/>
      <c r="M413" s="721"/>
      <c r="N413" s="721"/>
      <c r="O413" s="721"/>
      <c r="P413" s="721"/>
      <c r="Q413" s="721"/>
      <c r="R413" s="721"/>
      <c r="S413" s="721"/>
      <c r="T413" s="721"/>
      <c r="U413" s="721"/>
      <c r="V413" s="721"/>
      <c r="W413" s="721"/>
      <c r="X413" s="721"/>
      <c r="Y413" s="721"/>
      <c r="Z413" s="721"/>
    </row>
    <row r="414" spans="1:26" ht="12.75" customHeight="1">
      <c r="A414" s="721"/>
      <c r="B414" s="721"/>
      <c r="C414" s="721"/>
      <c r="D414" s="721"/>
      <c r="E414" s="721"/>
      <c r="F414" s="721"/>
      <c r="G414" s="721"/>
      <c r="H414" s="721"/>
      <c r="I414" s="721"/>
      <c r="J414" s="721"/>
      <c r="K414" s="735"/>
      <c r="L414" s="721"/>
      <c r="M414" s="721"/>
      <c r="N414" s="721"/>
      <c r="O414" s="721"/>
      <c r="P414" s="721"/>
      <c r="Q414" s="721"/>
      <c r="R414" s="721"/>
      <c r="S414" s="721"/>
      <c r="T414" s="721"/>
      <c r="U414" s="721"/>
      <c r="V414" s="721"/>
      <c r="W414" s="721"/>
      <c r="X414" s="721"/>
      <c r="Y414" s="721"/>
      <c r="Z414" s="721"/>
    </row>
    <row r="415" spans="1:26" ht="12.75" customHeight="1">
      <c r="A415" s="721"/>
      <c r="B415" s="721"/>
      <c r="C415" s="721"/>
      <c r="D415" s="721"/>
      <c r="E415" s="721"/>
      <c r="F415" s="721"/>
      <c r="G415" s="721"/>
      <c r="H415" s="721"/>
      <c r="I415" s="721"/>
      <c r="J415" s="721"/>
      <c r="K415" s="735"/>
      <c r="L415" s="721"/>
      <c r="M415" s="721"/>
      <c r="N415" s="721"/>
      <c r="O415" s="721"/>
      <c r="P415" s="721"/>
      <c r="Q415" s="721"/>
      <c r="R415" s="721"/>
      <c r="S415" s="721"/>
      <c r="T415" s="721"/>
      <c r="U415" s="721"/>
      <c r="V415" s="721"/>
      <c r="W415" s="721"/>
      <c r="X415" s="721"/>
      <c r="Y415" s="721"/>
      <c r="Z415" s="721"/>
    </row>
    <row r="416" spans="1:26" ht="12.75" customHeight="1">
      <c r="A416" s="721"/>
      <c r="B416" s="721"/>
      <c r="C416" s="721"/>
      <c r="D416" s="721"/>
      <c r="E416" s="721"/>
      <c r="F416" s="721"/>
      <c r="G416" s="721"/>
      <c r="H416" s="721"/>
      <c r="I416" s="721"/>
      <c r="J416" s="721"/>
      <c r="K416" s="735"/>
      <c r="L416" s="721"/>
      <c r="M416" s="721"/>
      <c r="N416" s="721"/>
      <c r="O416" s="721"/>
      <c r="P416" s="721"/>
      <c r="Q416" s="721"/>
      <c r="R416" s="721"/>
      <c r="S416" s="721"/>
      <c r="T416" s="721"/>
      <c r="U416" s="721"/>
      <c r="V416" s="721"/>
      <c r="W416" s="721"/>
      <c r="X416" s="721"/>
      <c r="Y416" s="721"/>
      <c r="Z416" s="721"/>
    </row>
    <row r="417" spans="1:26" ht="12.75" customHeight="1">
      <c r="A417" s="721"/>
      <c r="B417" s="721"/>
      <c r="C417" s="721"/>
      <c r="D417" s="721"/>
      <c r="E417" s="721"/>
      <c r="F417" s="721"/>
      <c r="G417" s="721"/>
      <c r="H417" s="721"/>
      <c r="I417" s="721"/>
      <c r="J417" s="721"/>
      <c r="K417" s="735"/>
      <c r="L417" s="721"/>
      <c r="M417" s="721"/>
      <c r="N417" s="721"/>
      <c r="O417" s="721"/>
      <c r="P417" s="721"/>
      <c r="Q417" s="721"/>
      <c r="R417" s="721"/>
      <c r="S417" s="721"/>
      <c r="T417" s="721"/>
      <c r="U417" s="721"/>
      <c r="V417" s="721"/>
      <c r="W417" s="721"/>
      <c r="X417" s="721"/>
      <c r="Y417" s="721"/>
      <c r="Z417" s="721"/>
    </row>
    <row r="418" spans="1:26" ht="12.75" customHeight="1">
      <c r="A418" s="721"/>
      <c r="B418" s="721"/>
      <c r="C418" s="721"/>
      <c r="D418" s="721"/>
      <c r="E418" s="721"/>
      <c r="F418" s="721"/>
      <c r="G418" s="721"/>
      <c r="H418" s="721"/>
      <c r="I418" s="721"/>
      <c r="J418" s="721"/>
      <c r="K418" s="735"/>
      <c r="L418" s="721"/>
      <c r="M418" s="721"/>
      <c r="N418" s="721"/>
      <c r="O418" s="721"/>
      <c r="P418" s="721"/>
      <c r="Q418" s="721"/>
      <c r="R418" s="721"/>
      <c r="S418" s="721"/>
      <c r="T418" s="721"/>
      <c r="U418" s="721"/>
      <c r="V418" s="721"/>
      <c r="W418" s="721"/>
      <c r="X418" s="721"/>
      <c r="Y418" s="721"/>
      <c r="Z418" s="721"/>
    </row>
    <row r="419" spans="1:26" ht="12.75" customHeight="1">
      <c r="A419" s="721"/>
      <c r="B419" s="721"/>
      <c r="C419" s="721"/>
      <c r="D419" s="721"/>
      <c r="E419" s="721"/>
      <c r="F419" s="721"/>
      <c r="G419" s="721"/>
      <c r="H419" s="721"/>
      <c r="I419" s="721"/>
      <c r="J419" s="721"/>
      <c r="K419" s="735"/>
      <c r="L419" s="721"/>
      <c r="M419" s="721"/>
      <c r="N419" s="721"/>
      <c r="O419" s="721"/>
      <c r="P419" s="721"/>
      <c r="Q419" s="721"/>
      <c r="R419" s="721"/>
      <c r="S419" s="721"/>
      <c r="T419" s="721"/>
      <c r="U419" s="721"/>
      <c r="V419" s="721"/>
      <c r="W419" s="721"/>
      <c r="X419" s="721"/>
      <c r="Y419" s="721"/>
      <c r="Z419" s="721"/>
    </row>
    <row r="420" spans="1:26" ht="12.75" customHeight="1">
      <c r="A420" s="721"/>
      <c r="B420" s="721"/>
      <c r="C420" s="721"/>
      <c r="D420" s="721"/>
      <c r="E420" s="721"/>
      <c r="F420" s="721"/>
      <c r="G420" s="721"/>
      <c r="H420" s="721"/>
      <c r="I420" s="721"/>
      <c r="J420" s="721"/>
      <c r="K420" s="735"/>
      <c r="L420" s="721"/>
      <c r="M420" s="721"/>
      <c r="N420" s="721"/>
      <c r="O420" s="721"/>
      <c r="P420" s="721"/>
      <c r="Q420" s="721"/>
      <c r="R420" s="721"/>
      <c r="S420" s="721"/>
      <c r="T420" s="721"/>
      <c r="U420" s="721"/>
      <c r="V420" s="721"/>
      <c r="W420" s="721"/>
      <c r="X420" s="721"/>
      <c r="Y420" s="721"/>
      <c r="Z420" s="721"/>
    </row>
    <row r="421" spans="1:26" ht="12.75" customHeight="1">
      <c r="A421" s="721"/>
      <c r="B421" s="721"/>
      <c r="C421" s="721"/>
      <c r="D421" s="721"/>
      <c r="E421" s="721"/>
      <c r="F421" s="721"/>
      <c r="G421" s="721"/>
      <c r="H421" s="721"/>
      <c r="I421" s="721"/>
      <c r="J421" s="721"/>
      <c r="K421" s="735"/>
      <c r="L421" s="721"/>
      <c r="M421" s="721"/>
      <c r="N421" s="721"/>
      <c r="O421" s="721"/>
      <c r="P421" s="721"/>
      <c r="Q421" s="721"/>
      <c r="R421" s="721"/>
      <c r="S421" s="721"/>
      <c r="T421" s="721"/>
      <c r="U421" s="721"/>
      <c r="V421" s="721"/>
      <c r="W421" s="721"/>
      <c r="X421" s="721"/>
      <c r="Y421" s="721"/>
      <c r="Z421" s="721"/>
    </row>
    <row r="422" spans="1:26" ht="12.75" customHeight="1">
      <c r="A422" s="721"/>
      <c r="B422" s="721"/>
      <c r="C422" s="721"/>
      <c r="D422" s="721"/>
      <c r="E422" s="721"/>
      <c r="F422" s="721"/>
      <c r="G422" s="721"/>
      <c r="H422" s="721"/>
      <c r="I422" s="721"/>
      <c r="J422" s="721"/>
      <c r="K422" s="735"/>
      <c r="L422" s="721"/>
      <c r="M422" s="721"/>
      <c r="N422" s="721"/>
      <c r="O422" s="721"/>
      <c r="P422" s="721"/>
      <c r="Q422" s="721"/>
      <c r="R422" s="721"/>
      <c r="S422" s="721"/>
      <c r="T422" s="721"/>
      <c r="U422" s="721"/>
      <c r="V422" s="721"/>
      <c r="W422" s="721"/>
      <c r="X422" s="721"/>
      <c r="Y422" s="721"/>
      <c r="Z422" s="721"/>
    </row>
    <row r="423" spans="1:26" ht="12.75" customHeight="1">
      <c r="A423" s="721"/>
      <c r="B423" s="721"/>
      <c r="C423" s="721"/>
      <c r="D423" s="721"/>
      <c r="E423" s="721"/>
      <c r="F423" s="721"/>
      <c r="G423" s="721"/>
      <c r="H423" s="721"/>
      <c r="I423" s="721"/>
      <c r="J423" s="721"/>
      <c r="K423" s="735"/>
      <c r="L423" s="721"/>
      <c r="M423" s="721"/>
      <c r="N423" s="721"/>
      <c r="O423" s="721"/>
      <c r="P423" s="721"/>
      <c r="Q423" s="721"/>
      <c r="R423" s="721"/>
      <c r="S423" s="721"/>
      <c r="T423" s="721"/>
      <c r="U423" s="721"/>
      <c r="V423" s="721"/>
      <c r="W423" s="721"/>
      <c r="X423" s="721"/>
      <c r="Y423" s="721"/>
      <c r="Z423" s="721"/>
    </row>
    <row r="424" spans="1:26" ht="12.75" customHeight="1">
      <c r="A424" s="721"/>
      <c r="B424" s="721"/>
      <c r="C424" s="721"/>
      <c r="D424" s="721"/>
      <c r="E424" s="721"/>
      <c r="F424" s="721"/>
      <c r="G424" s="721"/>
      <c r="H424" s="721"/>
      <c r="I424" s="721"/>
      <c r="J424" s="721"/>
      <c r="K424" s="735"/>
      <c r="L424" s="721"/>
      <c r="M424" s="721"/>
      <c r="N424" s="721"/>
      <c r="O424" s="721"/>
      <c r="P424" s="721"/>
      <c r="Q424" s="721"/>
      <c r="R424" s="721"/>
      <c r="S424" s="721"/>
      <c r="T424" s="721"/>
      <c r="U424" s="721"/>
      <c r="V424" s="721"/>
      <c r="W424" s="721"/>
      <c r="X424" s="721"/>
      <c r="Y424" s="721"/>
      <c r="Z424" s="721"/>
    </row>
    <row r="425" spans="1:26" ht="12.75" customHeight="1">
      <c r="A425" s="721"/>
      <c r="B425" s="721"/>
      <c r="C425" s="721"/>
      <c r="D425" s="721"/>
      <c r="E425" s="721"/>
      <c r="F425" s="721"/>
      <c r="G425" s="721"/>
      <c r="H425" s="721"/>
      <c r="I425" s="721"/>
      <c r="J425" s="721"/>
      <c r="K425" s="735"/>
      <c r="L425" s="721"/>
      <c r="M425" s="721"/>
      <c r="N425" s="721"/>
      <c r="O425" s="721"/>
      <c r="P425" s="721"/>
      <c r="Q425" s="721"/>
      <c r="R425" s="721"/>
      <c r="S425" s="721"/>
      <c r="T425" s="721"/>
      <c r="U425" s="721"/>
      <c r="V425" s="721"/>
      <c r="W425" s="721"/>
      <c r="X425" s="721"/>
      <c r="Y425" s="721"/>
      <c r="Z425" s="721"/>
    </row>
    <row r="426" spans="1:26" ht="12.75" customHeight="1">
      <c r="A426" s="721"/>
      <c r="B426" s="721"/>
      <c r="C426" s="721"/>
      <c r="D426" s="721"/>
      <c r="E426" s="721"/>
      <c r="F426" s="721"/>
      <c r="G426" s="721"/>
      <c r="H426" s="721"/>
      <c r="I426" s="721"/>
      <c r="J426" s="721"/>
      <c r="K426" s="735"/>
      <c r="L426" s="721"/>
      <c r="M426" s="721"/>
      <c r="N426" s="721"/>
      <c r="O426" s="721"/>
      <c r="P426" s="721"/>
      <c r="Q426" s="721"/>
      <c r="R426" s="721"/>
      <c r="S426" s="721"/>
      <c r="T426" s="721"/>
      <c r="U426" s="721"/>
      <c r="V426" s="721"/>
      <c r="W426" s="721"/>
      <c r="X426" s="721"/>
      <c r="Y426" s="721"/>
      <c r="Z426" s="721"/>
    </row>
    <row r="427" spans="1:26" ht="12.75" customHeight="1">
      <c r="A427" s="721"/>
      <c r="B427" s="721"/>
      <c r="C427" s="721"/>
      <c r="D427" s="721"/>
      <c r="E427" s="721"/>
      <c r="F427" s="721"/>
      <c r="G427" s="721"/>
      <c r="H427" s="721"/>
      <c r="I427" s="721"/>
      <c r="J427" s="721"/>
      <c r="K427" s="735"/>
      <c r="L427" s="721"/>
      <c r="M427" s="721"/>
      <c r="N427" s="721"/>
      <c r="O427" s="721"/>
      <c r="P427" s="721"/>
      <c r="Q427" s="721"/>
      <c r="R427" s="721"/>
      <c r="S427" s="721"/>
      <c r="T427" s="721"/>
      <c r="U427" s="721"/>
      <c r="V427" s="721"/>
      <c r="W427" s="721"/>
      <c r="X427" s="721"/>
      <c r="Y427" s="721"/>
      <c r="Z427" s="721"/>
    </row>
    <row r="428" spans="1:26" ht="12.75" customHeight="1">
      <c r="A428" s="721"/>
      <c r="B428" s="721"/>
      <c r="C428" s="721"/>
      <c r="D428" s="721"/>
      <c r="E428" s="721"/>
      <c r="F428" s="721"/>
      <c r="G428" s="721"/>
      <c r="H428" s="721"/>
      <c r="I428" s="721"/>
      <c r="J428" s="721"/>
      <c r="K428" s="735"/>
      <c r="L428" s="721"/>
      <c r="M428" s="721"/>
      <c r="N428" s="721"/>
      <c r="O428" s="721"/>
      <c r="P428" s="721"/>
      <c r="Q428" s="721"/>
      <c r="R428" s="721"/>
      <c r="S428" s="721"/>
      <c r="T428" s="721"/>
      <c r="U428" s="721"/>
      <c r="V428" s="721"/>
      <c r="W428" s="721"/>
      <c r="X428" s="721"/>
      <c r="Y428" s="721"/>
      <c r="Z428" s="721"/>
    </row>
    <row r="429" spans="1:26" ht="12.75" customHeight="1">
      <c r="A429" s="721"/>
      <c r="B429" s="721"/>
      <c r="C429" s="721"/>
      <c r="D429" s="721"/>
      <c r="E429" s="721"/>
      <c r="F429" s="721"/>
      <c r="G429" s="721"/>
      <c r="H429" s="721"/>
      <c r="I429" s="721"/>
      <c r="J429" s="721"/>
      <c r="K429" s="735"/>
      <c r="L429" s="721"/>
      <c r="M429" s="721"/>
      <c r="N429" s="721"/>
      <c r="O429" s="721"/>
      <c r="P429" s="721"/>
      <c r="Q429" s="721"/>
      <c r="R429" s="721"/>
      <c r="S429" s="721"/>
      <c r="T429" s="721"/>
      <c r="U429" s="721"/>
      <c r="V429" s="721"/>
      <c r="W429" s="721"/>
      <c r="X429" s="721"/>
      <c r="Y429" s="721"/>
      <c r="Z429" s="721"/>
    </row>
    <row r="430" spans="1:26" ht="12.75" customHeight="1">
      <c r="A430" s="721"/>
      <c r="B430" s="721"/>
      <c r="C430" s="721"/>
      <c r="D430" s="721"/>
      <c r="E430" s="721"/>
      <c r="F430" s="721"/>
      <c r="G430" s="721"/>
      <c r="H430" s="721"/>
      <c r="I430" s="721"/>
      <c r="J430" s="721"/>
      <c r="K430" s="735"/>
      <c r="L430" s="721"/>
      <c r="M430" s="721"/>
      <c r="N430" s="721"/>
      <c r="O430" s="721"/>
      <c r="P430" s="721"/>
      <c r="Q430" s="721"/>
      <c r="R430" s="721"/>
      <c r="S430" s="721"/>
      <c r="T430" s="721"/>
      <c r="U430" s="721"/>
      <c r="V430" s="721"/>
      <c r="W430" s="721"/>
      <c r="X430" s="721"/>
      <c r="Y430" s="721"/>
      <c r="Z430" s="721"/>
    </row>
    <row r="431" spans="1:26" ht="12.75" customHeight="1">
      <c r="A431" s="721"/>
      <c r="B431" s="721"/>
      <c r="C431" s="721"/>
      <c r="D431" s="721"/>
      <c r="E431" s="721"/>
      <c r="F431" s="721"/>
      <c r="G431" s="721"/>
      <c r="H431" s="721"/>
      <c r="I431" s="721"/>
      <c r="J431" s="721"/>
      <c r="K431" s="735"/>
      <c r="L431" s="721"/>
      <c r="M431" s="721"/>
      <c r="N431" s="721"/>
      <c r="O431" s="721"/>
      <c r="P431" s="721"/>
      <c r="Q431" s="721"/>
      <c r="R431" s="721"/>
      <c r="S431" s="721"/>
      <c r="T431" s="721"/>
      <c r="U431" s="721"/>
      <c r="V431" s="721"/>
      <c r="W431" s="721"/>
      <c r="X431" s="721"/>
      <c r="Y431" s="721"/>
      <c r="Z431" s="721"/>
    </row>
    <row r="432" spans="1:26" ht="12.75" customHeight="1">
      <c r="A432" s="721"/>
      <c r="B432" s="721"/>
      <c r="C432" s="721"/>
      <c r="D432" s="721"/>
      <c r="E432" s="721"/>
      <c r="F432" s="721"/>
      <c r="G432" s="721"/>
      <c r="H432" s="721"/>
      <c r="I432" s="721"/>
      <c r="J432" s="721"/>
      <c r="K432" s="735"/>
      <c r="L432" s="721"/>
      <c r="M432" s="721"/>
      <c r="N432" s="721"/>
      <c r="O432" s="721"/>
      <c r="P432" s="721"/>
      <c r="Q432" s="721"/>
      <c r="R432" s="721"/>
      <c r="S432" s="721"/>
      <c r="T432" s="721"/>
      <c r="U432" s="721"/>
      <c r="V432" s="721"/>
      <c r="W432" s="721"/>
      <c r="X432" s="721"/>
      <c r="Y432" s="721"/>
      <c r="Z432" s="721"/>
    </row>
    <row r="433" spans="1:26" ht="12.75" customHeight="1">
      <c r="A433" s="721"/>
      <c r="B433" s="721"/>
      <c r="C433" s="721"/>
      <c r="D433" s="721"/>
      <c r="E433" s="721"/>
      <c r="F433" s="721"/>
      <c r="G433" s="721"/>
      <c r="H433" s="721"/>
      <c r="I433" s="721"/>
      <c r="J433" s="721"/>
      <c r="K433" s="735"/>
      <c r="L433" s="721"/>
      <c r="M433" s="721"/>
      <c r="N433" s="721"/>
      <c r="O433" s="721"/>
      <c r="P433" s="721"/>
      <c r="Q433" s="721"/>
      <c r="R433" s="721"/>
      <c r="S433" s="721"/>
      <c r="T433" s="721"/>
      <c r="U433" s="721"/>
      <c r="V433" s="721"/>
      <c r="W433" s="721"/>
      <c r="X433" s="721"/>
      <c r="Y433" s="721"/>
      <c r="Z433" s="721"/>
    </row>
    <row r="434" spans="1:26" ht="12.75" customHeight="1">
      <c r="A434" s="721"/>
      <c r="B434" s="721"/>
      <c r="C434" s="721"/>
      <c r="D434" s="721"/>
      <c r="E434" s="721"/>
      <c r="F434" s="721"/>
      <c r="G434" s="721"/>
      <c r="H434" s="721"/>
      <c r="I434" s="721"/>
      <c r="J434" s="721"/>
      <c r="K434" s="735"/>
      <c r="L434" s="721"/>
      <c r="M434" s="721"/>
      <c r="N434" s="721"/>
      <c r="O434" s="721"/>
      <c r="P434" s="721"/>
      <c r="Q434" s="721"/>
      <c r="R434" s="721"/>
      <c r="S434" s="721"/>
      <c r="T434" s="721"/>
      <c r="U434" s="721"/>
      <c r="V434" s="721"/>
      <c r="W434" s="721"/>
      <c r="X434" s="721"/>
      <c r="Y434" s="721"/>
      <c r="Z434" s="721"/>
    </row>
    <row r="435" spans="1:26" ht="12.75" customHeight="1">
      <c r="A435" s="721"/>
      <c r="B435" s="721"/>
      <c r="C435" s="721"/>
      <c r="D435" s="721"/>
      <c r="E435" s="721"/>
      <c r="F435" s="721"/>
      <c r="G435" s="721"/>
      <c r="H435" s="721"/>
      <c r="I435" s="721"/>
      <c r="J435" s="721"/>
      <c r="K435" s="735"/>
      <c r="L435" s="721"/>
      <c r="M435" s="721"/>
      <c r="N435" s="721"/>
      <c r="O435" s="721"/>
      <c r="P435" s="721"/>
      <c r="Q435" s="721"/>
      <c r="R435" s="721"/>
      <c r="S435" s="721"/>
      <c r="T435" s="721"/>
      <c r="U435" s="721"/>
      <c r="V435" s="721"/>
      <c r="W435" s="721"/>
      <c r="X435" s="721"/>
      <c r="Y435" s="721"/>
      <c r="Z435" s="721"/>
    </row>
    <row r="436" spans="1:26" ht="12.75" customHeight="1">
      <c r="A436" s="721"/>
      <c r="B436" s="721"/>
      <c r="C436" s="721"/>
      <c r="D436" s="721"/>
      <c r="E436" s="721"/>
      <c r="F436" s="721"/>
      <c r="G436" s="721"/>
      <c r="H436" s="721"/>
      <c r="I436" s="721"/>
      <c r="J436" s="721"/>
      <c r="K436" s="735"/>
      <c r="L436" s="721"/>
      <c r="M436" s="721"/>
      <c r="N436" s="721"/>
      <c r="O436" s="721"/>
      <c r="P436" s="721"/>
      <c r="Q436" s="721"/>
      <c r="R436" s="721"/>
      <c r="S436" s="721"/>
      <c r="T436" s="721"/>
      <c r="U436" s="721"/>
      <c r="V436" s="721"/>
      <c r="W436" s="721"/>
      <c r="X436" s="721"/>
      <c r="Y436" s="721"/>
      <c r="Z436" s="721"/>
    </row>
    <row r="437" spans="1:26" ht="12.75" customHeight="1">
      <c r="A437" s="721"/>
      <c r="B437" s="721"/>
      <c r="C437" s="721"/>
      <c r="D437" s="721"/>
      <c r="E437" s="721"/>
      <c r="F437" s="721"/>
      <c r="G437" s="721"/>
      <c r="H437" s="721"/>
      <c r="I437" s="721"/>
      <c r="J437" s="721"/>
      <c r="K437" s="735"/>
      <c r="L437" s="721"/>
      <c r="M437" s="721"/>
      <c r="N437" s="721"/>
      <c r="O437" s="721"/>
      <c r="P437" s="721"/>
      <c r="Q437" s="721"/>
      <c r="R437" s="721"/>
      <c r="S437" s="721"/>
      <c r="T437" s="721"/>
      <c r="U437" s="721"/>
      <c r="V437" s="721"/>
      <c r="W437" s="721"/>
      <c r="X437" s="721"/>
      <c r="Y437" s="721"/>
      <c r="Z437" s="721"/>
    </row>
    <row r="438" spans="1:26" ht="12.75" customHeight="1">
      <c r="A438" s="721"/>
      <c r="B438" s="721"/>
      <c r="C438" s="721"/>
      <c r="D438" s="721"/>
      <c r="E438" s="721"/>
      <c r="F438" s="721"/>
      <c r="G438" s="721"/>
      <c r="H438" s="721"/>
      <c r="I438" s="721"/>
      <c r="J438" s="721"/>
      <c r="K438" s="735"/>
      <c r="L438" s="721"/>
      <c r="M438" s="721"/>
      <c r="N438" s="721"/>
      <c r="O438" s="721"/>
      <c r="P438" s="721"/>
      <c r="Q438" s="721"/>
      <c r="R438" s="721"/>
      <c r="S438" s="721"/>
      <c r="T438" s="721"/>
      <c r="U438" s="721"/>
      <c r="V438" s="721"/>
      <c r="W438" s="721"/>
      <c r="X438" s="721"/>
      <c r="Y438" s="721"/>
      <c r="Z438" s="721"/>
    </row>
    <row r="439" spans="1:26" ht="12.75" customHeight="1">
      <c r="A439" s="721"/>
      <c r="B439" s="721"/>
      <c r="C439" s="721"/>
      <c r="D439" s="721"/>
      <c r="E439" s="721"/>
      <c r="F439" s="721"/>
      <c r="G439" s="721"/>
      <c r="H439" s="721"/>
      <c r="I439" s="721"/>
      <c r="J439" s="721"/>
      <c r="K439" s="735"/>
      <c r="L439" s="721"/>
      <c r="M439" s="721"/>
      <c r="N439" s="721"/>
      <c r="O439" s="721"/>
      <c r="P439" s="721"/>
      <c r="Q439" s="721"/>
      <c r="R439" s="721"/>
      <c r="S439" s="721"/>
      <c r="T439" s="721"/>
      <c r="U439" s="721"/>
      <c r="V439" s="721"/>
      <c r="W439" s="721"/>
      <c r="X439" s="721"/>
      <c r="Y439" s="721"/>
      <c r="Z439" s="721"/>
    </row>
    <row r="440" spans="1:26" ht="12.75" customHeight="1">
      <c r="A440" s="721"/>
      <c r="B440" s="721"/>
      <c r="C440" s="721"/>
      <c r="D440" s="721"/>
      <c r="E440" s="721"/>
      <c r="F440" s="721"/>
      <c r="G440" s="721"/>
      <c r="H440" s="721"/>
      <c r="I440" s="721"/>
      <c r="J440" s="721"/>
      <c r="K440" s="735"/>
      <c r="L440" s="721"/>
      <c r="M440" s="721"/>
      <c r="N440" s="721"/>
      <c r="O440" s="721"/>
      <c r="P440" s="721"/>
      <c r="Q440" s="721"/>
      <c r="R440" s="721"/>
      <c r="S440" s="721"/>
      <c r="T440" s="721"/>
      <c r="U440" s="721"/>
      <c r="V440" s="721"/>
      <c r="W440" s="721"/>
      <c r="X440" s="721"/>
      <c r="Y440" s="721"/>
      <c r="Z440" s="721"/>
    </row>
    <row r="441" spans="1:26" ht="12.75" customHeight="1">
      <c r="A441" s="721"/>
      <c r="B441" s="721"/>
      <c r="C441" s="721"/>
      <c r="D441" s="721"/>
      <c r="E441" s="721"/>
      <c r="F441" s="721"/>
      <c r="G441" s="721"/>
      <c r="H441" s="721"/>
      <c r="I441" s="721"/>
      <c r="J441" s="721"/>
      <c r="K441" s="735"/>
      <c r="L441" s="721"/>
      <c r="M441" s="721"/>
      <c r="N441" s="721"/>
      <c r="O441" s="721"/>
      <c r="P441" s="721"/>
      <c r="Q441" s="721"/>
      <c r="R441" s="721"/>
      <c r="S441" s="721"/>
      <c r="T441" s="721"/>
      <c r="U441" s="721"/>
      <c r="V441" s="721"/>
      <c r="W441" s="721"/>
      <c r="X441" s="721"/>
      <c r="Y441" s="721"/>
      <c r="Z441" s="721"/>
    </row>
    <row r="442" spans="1:26" ht="12.75" customHeight="1">
      <c r="A442" s="721"/>
      <c r="B442" s="721"/>
      <c r="C442" s="721"/>
      <c r="D442" s="721"/>
      <c r="E442" s="721"/>
      <c r="F442" s="721"/>
      <c r="G442" s="721"/>
      <c r="H442" s="721"/>
      <c r="I442" s="721"/>
      <c r="J442" s="721"/>
      <c r="K442" s="735"/>
      <c r="L442" s="721"/>
      <c r="M442" s="721"/>
      <c r="N442" s="721"/>
      <c r="O442" s="721"/>
      <c r="P442" s="721"/>
      <c r="Q442" s="721"/>
      <c r="R442" s="721"/>
      <c r="S442" s="721"/>
      <c r="T442" s="721"/>
      <c r="U442" s="721"/>
      <c r="V442" s="721"/>
      <c r="W442" s="721"/>
      <c r="X442" s="721"/>
      <c r="Y442" s="721"/>
      <c r="Z442" s="721"/>
    </row>
    <row r="443" spans="1:26" ht="12.75" customHeight="1">
      <c r="A443" s="721"/>
      <c r="B443" s="721"/>
      <c r="C443" s="721"/>
      <c r="D443" s="721"/>
      <c r="E443" s="721"/>
      <c r="F443" s="721"/>
      <c r="G443" s="721"/>
      <c r="H443" s="721"/>
      <c r="I443" s="721"/>
      <c r="J443" s="721"/>
      <c r="K443" s="735"/>
      <c r="L443" s="721"/>
      <c r="M443" s="721"/>
      <c r="N443" s="721"/>
      <c r="O443" s="721"/>
      <c r="P443" s="721"/>
      <c r="Q443" s="721"/>
      <c r="R443" s="721"/>
      <c r="S443" s="721"/>
      <c r="T443" s="721"/>
      <c r="U443" s="721"/>
      <c r="V443" s="721"/>
      <c r="W443" s="721"/>
      <c r="X443" s="721"/>
      <c r="Y443" s="721"/>
      <c r="Z443" s="721"/>
    </row>
    <row r="444" spans="1:26" ht="12.75" customHeight="1">
      <c r="A444" s="721"/>
      <c r="B444" s="721"/>
      <c r="C444" s="721"/>
      <c r="D444" s="721"/>
      <c r="E444" s="721"/>
      <c r="F444" s="721"/>
      <c r="G444" s="721"/>
      <c r="H444" s="721"/>
      <c r="I444" s="721"/>
      <c r="J444" s="721"/>
      <c r="K444" s="735"/>
      <c r="L444" s="721"/>
      <c r="M444" s="721"/>
      <c r="N444" s="721"/>
      <c r="O444" s="721"/>
      <c r="P444" s="721"/>
      <c r="Q444" s="721"/>
      <c r="R444" s="721"/>
      <c r="S444" s="721"/>
      <c r="T444" s="721"/>
      <c r="U444" s="721"/>
      <c r="V444" s="721"/>
      <c r="W444" s="721"/>
      <c r="X444" s="721"/>
      <c r="Y444" s="721"/>
      <c r="Z444" s="721"/>
    </row>
    <row r="445" spans="1:26" ht="12.75" customHeight="1">
      <c r="A445" s="721"/>
      <c r="B445" s="721"/>
      <c r="C445" s="721"/>
      <c r="D445" s="721"/>
      <c r="E445" s="721"/>
      <c r="F445" s="721"/>
      <c r="G445" s="721"/>
      <c r="H445" s="721"/>
      <c r="I445" s="721"/>
      <c r="J445" s="721"/>
      <c r="K445" s="735"/>
      <c r="L445" s="721"/>
      <c r="M445" s="721"/>
      <c r="N445" s="721"/>
      <c r="O445" s="721"/>
      <c r="P445" s="721"/>
      <c r="Q445" s="721"/>
      <c r="R445" s="721"/>
      <c r="S445" s="721"/>
      <c r="T445" s="721"/>
      <c r="U445" s="721"/>
      <c r="V445" s="721"/>
      <c r="W445" s="721"/>
      <c r="X445" s="721"/>
      <c r="Y445" s="721"/>
      <c r="Z445" s="721"/>
    </row>
    <row r="446" spans="1:26" ht="12.75" customHeight="1">
      <c r="A446" s="721"/>
      <c r="B446" s="721"/>
      <c r="C446" s="721"/>
      <c r="D446" s="721"/>
      <c r="E446" s="721"/>
      <c r="F446" s="721"/>
      <c r="G446" s="721"/>
      <c r="H446" s="721"/>
      <c r="I446" s="721"/>
      <c r="J446" s="721"/>
      <c r="K446" s="735"/>
      <c r="L446" s="721"/>
      <c r="M446" s="721"/>
      <c r="N446" s="721"/>
      <c r="O446" s="721"/>
      <c r="P446" s="721"/>
      <c r="Q446" s="721"/>
      <c r="R446" s="721"/>
      <c r="S446" s="721"/>
      <c r="T446" s="721"/>
      <c r="U446" s="721"/>
      <c r="V446" s="721"/>
      <c r="W446" s="721"/>
      <c r="X446" s="721"/>
      <c r="Y446" s="721"/>
      <c r="Z446" s="721"/>
    </row>
    <row r="447" spans="1:26" ht="12.75" customHeight="1">
      <c r="A447" s="721"/>
      <c r="B447" s="721"/>
      <c r="C447" s="721"/>
      <c r="D447" s="721"/>
      <c r="E447" s="721"/>
      <c r="F447" s="721"/>
      <c r="G447" s="721"/>
      <c r="H447" s="721"/>
      <c r="I447" s="721"/>
      <c r="J447" s="721"/>
      <c r="K447" s="735"/>
      <c r="L447" s="721"/>
      <c r="M447" s="721"/>
      <c r="N447" s="721"/>
      <c r="O447" s="721"/>
      <c r="P447" s="721"/>
      <c r="Q447" s="721"/>
      <c r="R447" s="721"/>
      <c r="S447" s="721"/>
      <c r="T447" s="721"/>
      <c r="U447" s="721"/>
      <c r="V447" s="721"/>
      <c r="W447" s="721"/>
      <c r="X447" s="721"/>
      <c r="Y447" s="721"/>
      <c r="Z447" s="721"/>
    </row>
    <row r="448" spans="1:26" ht="12.75" customHeight="1">
      <c r="A448" s="721"/>
      <c r="B448" s="721"/>
      <c r="C448" s="721"/>
      <c r="D448" s="721"/>
      <c r="E448" s="721"/>
      <c r="F448" s="721"/>
      <c r="G448" s="721"/>
      <c r="H448" s="721"/>
      <c r="I448" s="721"/>
      <c r="J448" s="721"/>
      <c r="K448" s="735"/>
      <c r="L448" s="721"/>
      <c r="M448" s="721"/>
      <c r="N448" s="721"/>
      <c r="O448" s="721"/>
      <c r="P448" s="721"/>
      <c r="Q448" s="721"/>
      <c r="R448" s="721"/>
      <c r="S448" s="721"/>
      <c r="T448" s="721"/>
      <c r="U448" s="721"/>
      <c r="V448" s="721"/>
      <c r="W448" s="721"/>
      <c r="X448" s="721"/>
      <c r="Y448" s="721"/>
      <c r="Z448" s="721"/>
    </row>
    <row r="449" spans="1:26" ht="12.75" customHeight="1">
      <c r="A449" s="721"/>
      <c r="B449" s="721"/>
      <c r="C449" s="721"/>
      <c r="D449" s="721"/>
      <c r="E449" s="721"/>
      <c r="F449" s="721"/>
      <c r="G449" s="721"/>
      <c r="H449" s="721"/>
      <c r="I449" s="721"/>
      <c r="J449" s="721"/>
      <c r="K449" s="735"/>
      <c r="L449" s="721"/>
      <c r="M449" s="721"/>
      <c r="N449" s="721"/>
      <c r="O449" s="721"/>
      <c r="P449" s="721"/>
      <c r="Q449" s="721"/>
      <c r="R449" s="721"/>
      <c r="S449" s="721"/>
      <c r="T449" s="721"/>
      <c r="U449" s="721"/>
      <c r="V449" s="721"/>
      <c r="W449" s="721"/>
      <c r="X449" s="721"/>
      <c r="Y449" s="721"/>
      <c r="Z449" s="721"/>
    </row>
    <row r="450" spans="1:26" ht="12.75" customHeight="1">
      <c r="A450" s="721"/>
      <c r="B450" s="721"/>
      <c r="C450" s="721"/>
      <c r="D450" s="721"/>
      <c r="E450" s="721"/>
      <c r="F450" s="721"/>
      <c r="G450" s="721"/>
      <c r="H450" s="721"/>
      <c r="I450" s="721"/>
      <c r="J450" s="721"/>
      <c r="K450" s="735"/>
      <c r="L450" s="721"/>
      <c r="M450" s="721"/>
      <c r="N450" s="721"/>
      <c r="O450" s="721"/>
      <c r="P450" s="721"/>
      <c r="Q450" s="721"/>
      <c r="R450" s="721"/>
      <c r="S450" s="721"/>
      <c r="T450" s="721"/>
      <c r="U450" s="721"/>
      <c r="V450" s="721"/>
      <c r="W450" s="721"/>
      <c r="X450" s="721"/>
      <c r="Y450" s="721"/>
      <c r="Z450" s="721"/>
    </row>
    <row r="451" spans="1:26" ht="12.75" customHeight="1">
      <c r="A451" s="721"/>
      <c r="B451" s="721"/>
      <c r="C451" s="721"/>
      <c r="D451" s="721"/>
      <c r="E451" s="721"/>
      <c r="F451" s="721"/>
      <c r="G451" s="721"/>
      <c r="H451" s="721"/>
      <c r="I451" s="721"/>
      <c r="J451" s="721"/>
      <c r="K451" s="735"/>
      <c r="L451" s="721"/>
      <c r="M451" s="721"/>
      <c r="N451" s="721"/>
      <c r="O451" s="721"/>
      <c r="P451" s="721"/>
      <c r="Q451" s="721"/>
      <c r="R451" s="721"/>
      <c r="S451" s="721"/>
      <c r="T451" s="721"/>
      <c r="U451" s="721"/>
      <c r="V451" s="721"/>
      <c r="W451" s="721"/>
      <c r="X451" s="721"/>
      <c r="Y451" s="721"/>
      <c r="Z451" s="721"/>
    </row>
    <row r="452" spans="1:26" ht="12.75" customHeight="1">
      <c r="A452" s="721"/>
      <c r="B452" s="721"/>
      <c r="C452" s="721"/>
      <c r="D452" s="721"/>
      <c r="E452" s="721"/>
      <c r="F452" s="721"/>
      <c r="G452" s="721"/>
      <c r="H452" s="721"/>
      <c r="I452" s="721"/>
      <c r="J452" s="721"/>
      <c r="K452" s="735"/>
      <c r="L452" s="721"/>
      <c r="M452" s="721"/>
      <c r="N452" s="721"/>
      <c r="O452" s="721"/>
      <c r="P452" s="721"/>
      <c r="Q452" s="721"/>
      <c r="R452" s="721"/>
      <c r="S452" s="721"/>
      <c r="T452" s="721"/>
      <c r="U452" s="721"/>
      <c r="V452" s="721"/>
      <c r="W452" s="721"/>
      <c r="X452" s="721"/>
      <c r="Y452" s="721"/>
      <c r="Z452" s="721"/>
    </row>
    <row r="453" spans="1:26" ht="12.75" customHeight="1">
      <c r="A453" s="721"/>
      <c r="B453" s="721"/>
      <c r="C453" s="721"/>
      <c r="D453" s="721"/>
      <c r="E453" s="721"/>
      <c r="F453" s="721"/>
      <c r="G453" s="721"/>
      <c r="H453" s="721"/>
      <c r="I453" s="721"/>
      <c r="J453" s="721"/>
      <c r="K453" s="735"/>
      <c r="L453" s="721"/>
      <c r="M453" s="721"/>
      <c r="N453" s="721"/>
      <c r="O453" s="721"/>
      <c r="P453" s="721"/>
      <c r="Q453" s="721"/>
      <c r="R453" s="721"/>
      <c r="S453" s="721"/>
      <c r="T453" s="721"/>
      <c r="U453" s="721"/>
      <c r="V453" s="721"/>
      <c r="W453" s="721"/>
      <c r="X453" s="721"/>
      <c r="Y453" s="721"/>
      <c r="Z453" s="721"/>
    </row>
    <row r="454" spans="1:26" ht="12.75" customHeight="1">
      <c r="A454" s="721"/>
      <c r="B454" s="721"/>
      <c r="C454" s="721"/>
      <c r="D454" s="721"/>
      <c r="E454" s="721"/>
      <c r="F454" s="721"/>
      <c r="G454" s="721"/>
      <c r="H454" s="721"/>
      <c r="I454" s="721"/>
      <c r="J454" s="721"/>
      <c r="K454" s="735"/>
      <c r="L454" s="721"/>
      <c r="M454" s="721"/>
      <c r="N454" s="721"/>
      <c r="O454" s="721"/>
      <c r="P454" s="721"/>
      <c r="Q454" s="721"/>
      <c r="R454" s="721"/>
      <c r="S454" s="721"/>
      <c r="T454" s="721"/>
      <c r="U454" s="721"/>
      <c r="V454" s="721"/>
      <c r="W454" s="721"/>
      <c r="X454" s="721"/>
      <c r="Y454" s="721"/>
      <c r="Z454" s="721"/>
    </row>
    <row r="455" spans="1:26" ht="12.75" customHeight="1">
      <c r="A455" s="721"/>
      <c r="B455" s="721"/>
      <c r="C455" s="721"/>
      <c r="D455" s="721"/>
      <c r="E455" s="721"/>
      <c r="F455" s="721"/>
      <c r="G455" s="721"/>
      <c r="H455" s="721"/>
      <c r="I455" s="721"/>
      <c r="J455" s="721"/>
      <c r="K455" s="735"/>
      <c r="L455" s="721"/>
      <c r="M455" s="721"/>
      <c r="N455" s="721"/>
      <c r="O455" s="721"/>
      <c r="P455" s="721"/>
      <c r="Q455" s="721"/>
      <c r="R455" s="721"/>
      <c r="S455" s="721"/>
      <c r="T455" s="721"/>
      <c r="U455" s="721"/>
      <c r="V455" s="721"/>
      <c r="W455" s="721"/>
      <c r="X455" s="721"/>
      <c r="Y455" s="721"/>
      <c r="Z455" s="721"/>
    </row>
    <row r="456" spans="1:26" ht="12.75" customHeight="1">
      <c r="A456" s="721"/>
      <c r="B456" s="721"/>
      <c r="C456" s="721"/>
      <c r="D456" s="721"/>
      <c r="E456" s="721"/>
      <c r="F456" s="721"/>
      <c r="G456" s="721"/>
      <c r="H456" s="721"/>
      <c r="I456" s="721"/>
      <c r="J456" s="721"/>
      <c r="K456" s="735"/>
      <c r="L456" s="721"/>
      <c r="M456" s="721"/>
      <c r="N456" s="721"/>
      <c r="O456" s="721"/>
      <c r="P456" s="721"/>
      <c r="Q456" s="721"/>
      <c r="R456" s="721"/>
      <c r="S456" s="721"/>
      <c r="T456" s="721"/>
      <c r="U456" s="721"/>
      <c r="V456" s="721"/>
      <c r="W456" s="721"/>
      <c r="X456" s="721"/>
      <c r="Y456" s="721"/>
      <c r="Z456" s="721"/>
    </row>
    <row r="457" spans="1:26" ht="12.75" customHeight="1">
      <c r="A457" s="721"/>
      <c r="B457" s="721"/>
      <c r="C457" s="721"/>
      <c r="D457" s="721"/>
      <c r="E457" s="721"/>
      <c r="F457" s="721"/>
      <c r="G457" s="721"/>
      <c r="H457" s="721"/>
      <c r="I457" s="721"/>
      <c r="J457" s="721"/>
      <c r="K457" s="735"/>
      <c r="L457" s="721"/>
      <c r="M457" s="721"/>
      <c r="N457" s="721"/>
      <c r="O457" s="721"/>
      <c r="P457" s="721"/>
      <c r="Q457" s="721"/>
      <c r="R457" s="721"/>
      <c r="S457" s="721"/>
      <c r="T457" s="721"/>
      <c r="U457" s="721"/>
      <c r="V457" s="721"/>
      <c r="W457" s="721"/>
      <c r="X457" s="721"/>
      <c r="Y457" s="721"/>
      <c r="Z457" s="721"/>
    </row>
    <row r="458" spans="1:26" ht="12.75" customHeight="1">
      <c r="A458" s="721"/>
      <c r="B458" s="721"/>
      <c r="C458" s="721"/>
      <c r="D458" s="721"/>
      <c r="E458" s="721"/>
      <c r="F458" s="721"/>
      <c r="G458" s="721"/>
      <c r="H458" s="721"/>
      <c r="I458" s="721"/>
      <c r="J458" s="721"/>
      <c r="K458" s="735"/>
      <c r="L458" s="721"/>
      <c r="M458" s="721"/>
      <c r="N458" s="721"/>
      <c r="O458" s="721"/>
      <c r="P458" s="721"/>
      <c r="Q458" s="721"/>
      <c r="R458" s="721"/>
      <c r="S458" s="721"/>
      <c r="T458" s="721"/>
      <c r="U458" s="721"/>
      <c r="V458" s="721"/>
      <c r="W458" s="721"/>
      <c r="X458" s="721"/>
      <c r="Y458" s="721"/>
      <c r="Z458" s="721"/>
    </row>
    <row r="459" spans="1:26" ht="12.75" customHeight="1">
      <c r="A459" s="721"/>
      <c r="B459" s="721"/>
      <c r="C459" s="721"/>
      <c r="D459" s="721"/>
      <c r="E459" s="721"/>
      <c r="F459" s="721"/>
      <c r="G459" s="721"/>
      <c r="H459" s="721"/>
      <c r="I459" s="721"/>
      <c r="J459" s="721"/>
      <c r="K459" s="735"/>
      <c r="L459" s="721"/>
      <c r="M459" s="721"/>
      <c r="N459" s="721"/>
      <c r="O459" s="721"/>
      <c r="P459" s="721"/>
      <c r="Q459" s="721"/>
      <c r="R459" s="721"/>
      <c r="S459" s="721"/>
      <c r="T459" s="721"/>
      <c r="U459" s="721"/>
      <c r="V459" s="721"/>
      <c r="W459" s="721"/>
      <c r="X459" s="721"/>
      <c r="Y459" s="721"/>
      <c r="Z459" s="721"/>
    </row>
    <row r="460" spans="1:26" ht="12.75" customHeight="1">
      <c r="A460" s="721"/>
      <c r="B460" s="721"/>
      <c r="C460" s="721"/>
      <c r="D460" s="721"/>
      <c r="E460" s="721"/>
      <c r="F460" s="721"/>
      <c r="G460" s="721"/>
      <c r="H460" s="721"/>
      <c r="I460" s="721"/>
      <c r="J460" s="721"/>
      <c r="K460" s="735"/>
      <c r="L460" s="721"/>
      <c r="M460" s="721"/>
      <c r="N460" s="721"/>
      <c r="O460" s="721"/>
      <c r="P460" s="721"/>
      <c r="Q460" s="721"/>
      <c r="R460" s="721"/>
      <c r="S460" s="721"/>
      <c r="T460" s="721"/>
      <c r="U460" s="721"/>
      <c r="V460" s="721"/>
      <c r="W460" s="721"/>
      <c r="X460" s="721"/>
      <c r="Y460" s="721"/>
      <c r="Z460" s="721"/>
    </row>
    <row r="461" spans="1:26" ht="12.75" customHeight="1">
      <c r="A461" s="721"/>
      <c r="B461" s="721"/>
      <c r="C461" s="721"/>
      <c r="D461" s="721"/>
      <c r="E461" s="721"/>
      <c r="F461" s="721"/>
      <c r="G461" s="721"/>
      <c r="H461" s="721"/>
      <c r="I461" s="721"/>
      <c r="J461" s="721"/>
      <c r="K461" s="735"/>
      <c r="L461" s="721"/>
      <c r="M461" s="721"/>
      <c r="N461" s="721"/>
      <c r="O461" s="721"/>
      <c r="P461" s="721"/>
      <c r="Q461" s="721"/>
      <c r="R461" s="721"/>
      <c r="S461" s="721"/>
      <c r="T461" s="721"/>
      <c r="U461" s="721"/>
      <c r="V461" s="721"/>
      <c r="W461" s="721"/>
      <c r="X461" s="721"/>
      <c r="Y461" s="721"/>
      <c r="Z461" s="721"/>
    </row>
    <row r="462" spans="1:26" ht="12.75" customHeight="1">
      <c r="A462" s="721"/>
      <c r="B462" s="721"/>
      <c r="C462" s="721"/>
      <c r="D462" s="721"/>
      <c r="E462" s="721"/>
      <c r="F462" s="721"/>
      <c r="G462" s="721"/>
      <c r="H462" s="721"/>
      <c r="I462" s="721"/>
      <c r="J462" s="721"/>
      <c r="K462" s="735"/>
      <c r="L462" s="721"/>
      <c r="M462" s="721"/>
      <c r="N462" s="721"/>
      <c r="O462" s="721"/>
      <c r="P462" s="721"/>
      <c r="Q462" s="721"/>
      <c r="R462" s="721"/>
      <c r="S462" s="721"/>
      <c r="T462" s="721"/>
      <c r="U462" s="721"/>
      <c r="V462" s="721"/>
      <c r="W462" s="721"/>
      <c r="X462" s="721"/>
      <c r="Y462" s="721"/>
      <c r="Z462" s="721"/>
    </row>
    <row r="463" spans="1:26" ht="12.75" customHeight="1">
      <c r="A463" s="721"/>
      <c r="B463" s="721"/>
      <c r="C463" s="721"/>
      <c r="D463" s="721"/>
      <c r="E463" s="721"/>
      <c r="F463" s="721"/>
      <c r="G463" s="721"/>
      <c r="H463" s="721"/>
      <c r="I463" s="721"/>
      <c r="J463" s="721"/>
      <c r="K463" s="735"/>
      <c r="L463" s="721"/>
      <c r="M463" s="721"/>
      <c r="N463" s="721"/>
      <c r="O463" s="721"/>
      <c r="P463" s="721"/>
      <c r="Q463" s="721"/>
      <c r="R463" s="721"/>
      <c r="S463" s="721"/>
      <c r="T463" s="721"/>
      <c r="U463" s="721"/>
      <c r="V463" s="721"/>
      <c r="W463" s="721"/>
      <c r="X463" s="721"/>
      <c r="Y463" s="721"/>
      <c r="Z463" s="721"/>
    </row>
    <row r="464" spans="1:26" ht="12.75" customHeight="1">
      <c r="A464" s="721"/>
      <c r="B464" s="721"/>
      <c r="C464" s="721"/>
      <c r="D464" s="721"/>
      <c r="E464" s="721"/>
      <c r="F464" s="721"/>
      <c r="G464" s="721"/>
      <c r="H464" s="721"/>
      <c r="I464" s="721"/>
      <c r="J464" s="721"/>
      <c r="K464" s="735"/>
      <c r="L464" s="721"/>
      <c r="M464" s="721"/>
      <c r="N464" s="721"/>
      <c r="O464" s="721"/>
      <c r="P464" s="721"/>
      <c r="Q464" s="721"/>
      <c r="R464" s="721"/>
      <c r="S464" s="721"/>
      <c r="T464" s="721"/>
      <c r="U464" s="721"/>
      <c r="V464" s="721"/>
      <c r="W464" s="721"/>
      <c r="X464" s="721"/>
      <c r="Y464" s="721"/>
      <c r="Z464" s="721"/>
    </row>
    <row r="465" spans="1:26" ht="12.75" customHeight="1">
      <c r="A465" s="721"/>
      <c r="B465" s="721"/>
      <c r="C465" s="721"/>
      <c r="D465" s="721"/>
      <c r="E465" s="721"/>
      <c r="F465" s="721"/>
      <c r="G465" s="721"/>
      <c r="H465" s="721"/>
      <c r="I465" s="721"/>
      <c r="J465" s="721"/>
      <c r="K465" s="735"/>
      <c r="L465" s="721"/>
      <c r="M465" s="721"/>
      <c r="N465" s="721"/>
      <c r="O465" s="721"/>
      <c r="P465" s="721"/>
      <c r="Q465" s="721"/>
      <c r="R465" s="721"/>
      <c r="S465" s="721"/>
      <c r="T465" s="721"/>
      <c r="U465" s="721"/>
      <c r="V465" s="721"/>
      <c r="W465" s="721"/>
      <c r="X465" s="721"/>
      <c r="Y465" s="721"/>
      <c r="Z465" s="721"/>
    </row>
    <row r="466" spans="1:26" ht="12.75" customHeight="1">
      <c r="A466" s="721"/>
      <c r="B466" s="721"/>
      <c r="C466" s="721"/>
      <c r="D466" s="721"/>
      <c r="E466" s="721"/>
      <c r="F466" s="721"/>
      <c r="G466" s="721"/>
      <c r="H466" s="721"/>
      <c r="I466" s="721"/>
      <c r="J466" s="721"/>
      <c r="K466" s="735"/>
      <c r="L466" s="721"/>
      <c r="M466" s="721"/>
      <c r="N466" s="721"/>
      <c r="O466" s="721"/>
      <c r="P466" s="721"/>
      <c r="Q466" s="721"/>
      <c r="R466" s="721"/>
      <c r="S466" s="721"/>
      <c r="T466" s="721"/>
      <c r="U466" s="721"/>
      <c r="V466" s="721"/>
      <c r="W466" s="721"/>
      <c r="X466" s="721"/>
      <c r="Y466" s="721"/>
      <c r="Z466" s="721"/>
    </row>
    <row r="467" spans="1:26" ht="12.75" customHeight="1">
      <c r="A467" s="721"/>
      <c r="B467" s="721"/>
      <c r="C467" s="721"/>
      <c r="D467" s="721"/>
      <c r="E467" s="721"/>
      <c r="F467" s="721"/>
      <c r="G467" s="721"/>
      <c r="H467" s="721"/>
      <c r="I467" s="721"/>
      <c r="J467" s="721"/>
      <c r="K467" s="735"/>
      <c r="L467" s="721"/>
      <c r="M467" s="721"/>
      <c r="N467" s="721"/>
      <c r="O467" s="721"/>
      <c r="P467" s="721"/>
      <c r="Q467" s="721"/>
      <c r="R467" s="721"/>
      <c r="S467" s="721"/>
      <c r="T467" s="721"/>
      <c r="U467" s="721"/>
      <c r="V467" s="721"/>
      <c r="W467" s="721"/>
      <c r="X467" s="721"/>
      <c r="Y467" s="721"/>
      <c r="Z467" s="721"/>
    </row>
    <row r="468" spans="1:26" ht="12.75" customHeight="1">
      <c r="A468" s="721"/>
      <c r="B468" s="721"/>
      <c r="C468" s="721"/>
      <c r="D468" s="721"/>
      <c r="E468" s="721"/>
      <c r="F468" s="721"/>
      <c r="G468" s="721"/>
      <c r="H468" s="721"/>
      <c r="I468" s="721"/>
      <c r="J468" s="721"/>
      <c r="K468" s="735"/>
      <c r="L468" s="721"/>
      <c r="M468" s="721"/>
      <c r="N468" s="721"/>
      <c r="O468" s="721"/>
      <c r="P468" s="721"/>
      <c r="Q468" s="721"/>
      <c r="R468" s="721"/>
      <c r="S468" s="721"/>
      <c r="T468" s="721"/>
      <c r="U468" s="721"/>
      <c r="V468" s="721"/>
      <c r="W468" s="721"/>
      <c r="X468" s="721"/>
      <c r="Y468" s="721"/>
      <c r="Z468" s="721"/>
    </row>
    <row r="469" spans="1:26" ht="12.75" customHeight="1">
      <c r="A469" s="721"/>
      <c r="B469" s="721"/>
      <c r="C469" s="721"/>
      <c r="D469" s="721"/>
      <c r="E469" s="721"/>
      <c r="F469" s="721"/>
      <c r="G469" s="721"/>
      <c r="H469" s="721"/>
      <c r="I469" s="721"/>
      <c r="J469" s="721"/>
      <c r="K469" s="735"/>
      <c r="L469" s="721"/>
      <c r="M469" s="721"/>
      <c r="N469" s="721"/>
      <c r="O469" s="721"/>
      <c r="P469" s="721"/>
      <c r="Q469" s="721"/>
      <c r="R469" s="721"/>
      <c r="S469" s="721"/>
      <c r="T469" s="721"/>
      <c r="U469" s="721"/>
      <c r="V469" s="721"/>
      <c r="W469" s="721"/>
      <c r="X469" s="721"/>
      <c r="Y469" s="721"/>
      <c r="Z469" s="721"/>
    </row>
    <row r="470" spans="1:26" ht="12.75" customHeight="1">
      <c r="A470" s="721"/>
      <c r="B470" s="721"/>
      <c r="C470" s="721"/>
      <c r="D470" s="721"/>
      <c r="E470" s="721"/>
      <c r="F470" s="721"/>
      <c r="G470" s="721"/>
      <c r="H470" s="721"/>
      <c r="I470" s="721"/>
      <c r="J470" s="721"/>
      <c r="K470" s="735"/>
      <c r="L470" s="721"/>
      <c r="M470" s="721"/>
      <c r="N470" s="721"/>
      <c r="O470" s="721"/>
      <c r="P470" s="721"/>
      <c r="Q470" s="721"/>
      <c r="R470" s="721"/>
      <c r="S470" s="721"/>
      <c r="T470" s="721"/>
      <c r="U470" s="721"/>
      <c r="V470" s="721"/>
      <c r="W470" s="721"/>
      <c r="X470" s="721"/>
      <c r="Y470" s="721"/>
      <c r="Z470" s="721"/>
    </row>
    <row r="471" spans="1:26" ht="12.75" customHeight="1">
      <c r="A471" s="721"/>
      <c r="B471" s="721"/>
      <c r="C471" s="721"/>
      <c r="D471" s="721"/>
      <c r="E471" s="721"/>
      <c r="F471" s="721"/>
      <c r="G471" s="721"/>
      <c r="H471" s="721"/>
      <c r="I471" s="721"/>
      <c r="J471" s="721"/>
      <c r="K471" s="735"/>
      <c r="L471" s="721"/>
      <c r="M471" s="721"/>
      <c r="N471" s="721"/>
      <c r="O471" s="721"/>
      <c r="P471" s="721"/>
      <c r="Q471" s="721"/>
      <c r="R471" s="721"/>
      <c r="S471" s="721"/>
      <c r="T471" s="721"/>
      <c r="U471" s="721"/>
      <c r="V471" s="721"/>
      <c r="W471" s="721"/>
      <c r="X471" s="721"/>
      <c r="Y471" s="721"/>
      <c r="Z471" s="721"/>
    </row>
    <row r="472" spans="1:26" ht="12.75" customHeight="1">
      <c r="A472" s="721"/>
      <c r="B472" s="721"/>
      <c r="C472" s="721"/>
      <c r="D472" s="721"/>
      <c r="E472" s="721"/>
      <c r="F472" s="721"/>
      <c r="G472" s="721"/>
      <c r="H472" s="721"/>
      <c r="I472" s="721"/>
      <c r="J472" s="721"/>
      <c r="K472" s="735"/>
      <c r="L472" s="721"/>
      <c r="M472" s="721"/>
      <c r="N472" s="721"/>
      <c r="O472" s="721"/>
      <c r="P472" s="721"/>
      <c r="Q472" s="721"/>
      <c r="R472" s="721"/>
      <c r="S472" s="721"/>
      <c r="T472" s="721"/>
      <c r="U472" s="721"/>
      <c r="V472" s="721"/>
      <c r="W472" s="721"/>
      <c r="X472" s="721"/>
      <c r="Y472" s="721"/>
      <c r="Z472" s="721"/>
    </row>
    <row r="473" spans="1:26" ht="12.75" customHeight="1">
      <c r="A473" s="721"/>
      <c r="B473" s="721"/>
      <c r="C473" s="721"/>
      <c r="D473" s="721"/>
      <c r="E473" s="721"/>
      <c r="F473" s="721"/>
      <c r="G473" s="721"/>
      <c r="H473" s="721"/>
      <c r="I473" s="721"/>
      <c r="J473" s="721"/>
      <c r="K473" s="735"/>
      <c r="L473" s="721"/>
      <c r="M473" s="721"/>
      <c r="N473" s="721"/>
      <c r="O473" s="721"/>
      <c r="P473" s="721"/>
      <c r="Q473" s="721"/>
      <c r="R473" s="721"/>
      <c r="S473" s="721"/>
      <c r="T473" s="721"/>
      <c r="U473" s="721"/>
      <c r="V473" s="721"/>
      <c r="W473" s="721"/>
      <c r="X473" s="721"/>
      <c r="Y473" s="721"/>
      <c r="Z473" s="721"/>
    </row>
    <row r="474" spans="1:26" ht="12.75" customHeight="1">
      <c r="A474" s="721"/>
      <c r="B474" s="721"/>
      <c r="C474" s="721"/>
      <c r="D474" s="721"/>
      <c r="E474" s="721"/>
      <c r="F474" s="721"/>
      <c r="G474" s="721"/>
      <c r="H474" s="721"/>
      <c r="I474" s="721"/>
      <c r="J474" s="721"/>
      <c r="K474" s="735"/>
      <c r="L474" s="721"/>
      <c r="M474" s="721"/>
      <c r="N474" s="721"/>
      <c r="O474" s="721"/>
      <c r="P474" s="721"/>
      <c r="Q474" s="721"/>
      <c r="R474" s="721"/>
      <c r="S474" s="721"/>
      <c r="T474" s="721"/>
      <c r="U474" s="721"/>
      <c r="V474" s="721"/>
      <c r="W474" s="721"/>
      <c r="X474" s="721"/>
      <c r="Y474" s="721"/>
      <c r="Z474" s="721"/>
    </row>
    <row r="475" spans="1:26" ht="12.75" customHeight="1">
      <c r="A475" s="721"/>
      <c r="B475" s="721"/>
      <c r="C475" s="721"/>
      <c r="D475" s="721"/>
      <c r="E475" s="721"/>
      <c r="F475" s="721"/>
      <c r="G475" s="721"/>
      <c r="H475" s="721"/>
      <c r="I475" s="721"/>
      <c r="J475" s="721"/>
      <c r="K475" s="735"/>
      <c r="L475" s="721"/>
      <c r="M475" s="721"/>
      <c r="N475" s="721"/>
      <c r="O475" s="721"/>
      <c r="P475" s="721"/>
      <c r="Q475" s="721"/>
      <c r="R475" s="721"/>
      <c r="S475" s="721"/>
      <c r="T475" s="721"/>
      <c r="U475" s="721"/>
      <c r="V475" s="721"/>
      <c r="W475" s="721"/>
      <c r="X475" s="721"/>
      <c r="Y475" s="721"/>
      <c r="Z475" s="721"/>
    </row>
    <row r="476" spans="1:26" ht="12.75" customHeight="1">
      <c r="A476" s="721"/>
      <c r="B476" s="721"/>
      <c r="C476" s="721"/>
      <c r="D476" s="721"/>
      <c r="E476" s="721"/>
      <c r="F476" s="721"/>
      <c r="G476" s="721"/>
      <c r="H476" s="721"/>
      <c r="I476" s="721"/>
      <c r="J476" s="721"/>
      <c r="K476" s="735"/>
      <c r="L476" s="721"/>
      <c r="M476" s="721"/>
      <c r="N476" s="721"/>
      <c r="O476" s="721"/>
      <c r="P476" s="721"/>
      <c r="Q476" s="721"/>
      <c r="R476" s="721"/>
      <c r="S476" s="721"/>
      <c r="T476" s="721"/>
      <c r="U476" s="721"/>
      <c r="V476" s="721"/>
      <c r="W476" s="721"/>
      <c r="X476" s="721"/>
      <c r="Y476" s="721"/>
      <c r="Z476" s="721"/>
    </row>
    <row r="477" spans="1:26" ht="12.75" customHeight="1">
      <c r="A477" s="721"/>
      <c r="B477" s="721"/>
      <c r="C477" s="721"/>
      <c r="D477" s="721"/>
      <c r="E477" s="721"/>
      <c r="F477" s="721"/>
      <c r="G477" s="721"/>
      <c r="H477" s="721"/>
      <c r="I477" s="721"/>
      <c r="J477" s="721"/>
      <c r="K477" s="735"/>
      <c r="L477" s="721"/>
      <c r="M477" s="721"/>
      <c r="N477" s="721"/>
      <c r="O477" s="721"/>
      <c r="P477" s="721"/>
      <c r="Q477" s="721"/>
      <c r="R477" s="721"/>
      <c r="S477" s="721"/>
      <c r="T477" s="721"/>
      <c r="U477" s="721"/>
      <c r="V477" s="721"/>
      <c r="W477" s="721"/>
      <c r="X477" s="721"/>
      <c r="Y477" s="721"/>
      <c r="Z477" s="721"/>
    </row>
    <row r="478" spans="1:26" ht="12.75" customHeight="1">
      <c r="A478" s="721"/>
      <c r="B478" s="721"/>
      <c r="C478" s="721"/>
      <c r="D478" s="721"/>
      <c r="E478" s="721"/>
      <c r="F478" s="721"/>
      <c r="G478" s="721"/>
      <c r="H478" s="721"/>
      <c r="I478" s="721"/>
      <c r="J478" s="721"/>
      <c r="K478" s="735"/>
      <c r="L478" s="721"/>
      <c r="M478" s="721"/>
      <c r="N478" s="721"/>
      <c r="O478" s="721"/>
      <c r="P478" s="721"/>
      <c r="Q478" s="721"/>
      <c r="R478" s="721"/>
      <c r="S478" s="721"/>
      <c r="T478" s="721"/>
      <c r="U478" s="721"/>
      <c r="V478" s="721"/>
      <c r="W478" s="721"/>
      <c r="X478" s="721"/>
      <c r="Y478" s="721"/>
      <c r="Z478" s="721"/>
    </row>
    <row r="479" spans="1:26" ht="12.75" customHeight="1">
      <c r="A479" s="721"/>
      <c r="B479" s="721"/>
      <c r="C479" s="721"/>
      <c r="D479" s="721"/>
      <c r="E479" s="721"/>
      <c r="F479" s="721"/>
      <c r="G479" s="721"/>
      <c r="H479" s="721"/>
      <c r="I479" s="721"/>
      <c r="J479" s="721"/>
      <c r="K479" s="735"/>
      <c r="L479" s="721"/>
      <c r="M479" s="721"/>
      <c r="N479" s="721"/>
      <c r="O479" s="721"/>
      <c r="P479" s="721"/>
      <c r="Q479" s="721"/>
      <c r="R479" s="721"/>
      <c r="S479" s="721"/>
      <c r="T479" s="721"/>
      <c r="U479" s="721"/>
      <c r="V479" s="721"/>
      <c r="W479" s="721"/>
      <c r="X479" s="721"/>
      <c r="Y479" s="721"/>
      <c r="Z479" s="721"/>
    </row>
    <row r="480" spans="1:26" ht="12.75" customHeight="1">
      <c r="A480" s="721"/>
      <c r="B480" s="721"/>
      <c r="C480" s="721"/>
      <c r="D480" s="721"/>
      <c r="E480" s="721"/>
      <c r="F480" s="721"/>
      <c r="G480" s="721"/>
      <c r="H480" s="721"/>
      <c r="I480" s="721"/>
      <c r="J480" s="721"/>
      <c r="K480" s="735"/>
      <c r="L480" s="721"/>
      <c r="M480" s="721"/>
      <c r="N480" s="721"/>
      <c r="O480" s="721"/>
      <c r="P480" s="721"/>
      <c r="Q480" s="721"/>
      <c r="R480" s="721"/>
      <c r="S480" s="721"/>
      <c r="T480" s="721"/>
      <c r="U480" s="721"/>
      <c r="V480" s="721"/>
      <c r="W480" s="721"/>
      <c r="X480" s="721"/>
      <c r="Y480" s="721"/>
      <c r="Z480" s="721"/>
    </row>
    <row r="481" spans="1:26" ht="12.75" customHeight="1">
      <c r="A481" s="721"/>
      <c r="B481" s="721"/>
      <c r="C481" s="721"/>
      <c r="D481" s="721"/>
      <c r="E481" s="721"/>
      <c r="F481" s="721"/>
      <c r="G481" s="721"/>
      <c r="H481" s="721"/>
      <c r="I481" s="721"/>
      <c r="J481" s="721"/>
      <c r="K481" s="735"/>
      <c r="L481" s="721"/>
      <c r="M481" s="721"/>
      <c r="N481" s="721"/>
      <c r="O481" s="721"/>
      <c r="P481" s="721"/>
      <c r="Q481" s="721"/>
      <c r="R481" s="721"/>
      <c r="S481" s="721"/>
      <c r="T481" s="721"/>
      <c r="U481" s="721"/>
      <c r="V481" s="721"/>
      <c r="W481" s="721"/>
      <c r="X481" s="721"/>
      <c r="Y481" s="721"/>
      <c r="Z481" s="721"/>
    </row>
    <row r="482" spans="1:26" ht="12.75" customHeight="1">
      <c r="A482" s="721"/>
      <c r="B482" s="721"/>
      <c r="C482" s="721"/>
      <c r="D482" s="721"/>
      <c r="E482" s="721"/>
      <c r="F482" s="721"/>
      <c r="G482" s="721"/>
      <c r="H482" s="721"/>
      <c r="I482" s="721"/>
      <c r="J482" s="721"/>
      <c r="K482" s="735"/>
      <c r="L482" s="721"/>
      <c r="M482" s="721"/>
      <c r="N482" s="721"/>
      <c r="O482" s="721"/>
      <c r="P482" s="721"/>
      <c r="Q482" s="721"/>
      <c r="R482" s="721"/>
      <c r="S482" s="721"/>
      <c r="T482" s="721"/>
      <c r="U482" s="721"/>
      <c r="V482" s="721"/>
      <c r="W482" s="721"/>
      <c r="X482" s="721"/>
      <c r="Y482" s="721"/>
      <c r="Z482" s="721"/>
    </row>
    <row r="483" spans="1:26" ht="12.75" customHeight="1">
      <c r="A483" s="721"/>
      <c r="B483" s="721"/>
      <c r="C483" s="721"/>
      <c r="D483" s="721"/>
      <c r="E483" s="721"/>
      <c r="F483" s="721"/>
      <c r="G483" s="721"/>
      <c r="H483" s="721"/>
      <c r="I483" s="721"/>
      <c r="J483" s="721"/>
      <c r="K483" s="735"/>
      <c r="L483" s="721"/>
      <c r="M483" s="721"/>
      <c r="N483" s="721"/>
      <c r="O483" s="721"/>
      <c r="P483" s="721"/>
      <c r="Q483" s="721"/>
      <c r="R483" s="721"/>
      <c r="S483" s="721"/>
      <c r="T483" s="721"/>
      <c r="U483" s="721"/>
      <c r="V483" s="721"/>
      <c r="W483" s="721"/>
      <c r="X483" s="721"/>
      <c r="Y483" s="721"/>
      <c r="Z483" s="721"/>
    </row>
    <row r="484" spans="1:26" ht="12.75" customHeight="1">
      <c r="A484" s="721"/>
      <c r="B484" s="721"/>
      <c r="C484" s="721"/>
      <c r="D484" s="721"/>
      <c r="E484" s="721"/>
      <c r="F484" s="721"/>
      <c r="G484" s="721"/>
      <c r="H484" s="721"/>
      <c r="I484" s="721"/>
      <c r="J484" s="721"/>
      <c r="K484" s="735"/>
      <c r="L484" s="721"/>
      <c r="M484" s="721"/>
      <c r="N484" s="721"/>
      <c r="O484" s="721"/>
      <c r="P484" s="721"/>
      <c r="Q484" s="721"/>
      <c r="R484" s="721"/>
      <c r="S484" s="721"/>
      <c r="T484" s="721"/>
      <c r="U484" s="721"/>
      <c r="V484" s="721"/>
      <c r="W484" s="721"/>
      <c r="X484" s="721"/>
      <c r="Y484" s="721"/>
      <c r="Z484" s="721"/>
    </row>
    <row r="485" spans="1:26" ht="12.75" customHeight="1">
      <c r="A485" s="721"/>
      <c r="B485" s="721"/>
      <c r="C485" s="721"/>
      <c r="D485" s="721"/>
      <c r="E485" s="721"/>
      <c r="F485" s="721"/>
      <c r="G485" s="721"/>
      <c r="H485" s="721"/>
      <c r="I485" s="721"/>
      <c r="J485" s="721"/>
      <c r="K485" s="735"/>
      <c r="L485" s="721"/>
      <c r="M485" s="721"/>
      <c r="N485" s="721"/>
      <c r="O485" s="721"/>
      <c r="P485" s="721"/>
      <c r="Q485" s="721"/>
      <c r="R485" s="721"/>
      <c r="S485" s="721"/>
      <c r="T485" s="721"/>
      <c r="U485" s="721"/>
      <c r="V485" s="721"/>
      <c r="W485" s="721"/>
      <c r="X485" s="721"/>
      <c r="Y485" s="721"/>
      <c r="Z485" s="721"/>
    </row>
    <row r="486" spans="1:26" ht="12.75" customHeight="1">
      <c r="A486" s="721"/>
      <c r="B486" s="721"/>
      <c r="C486" s="721"/>
      <c r="D486" s="721"/>
      <c r="E486" s="721"/>
      <c r="F486" s="721"/>
      <c r="G486" s="721"/>
      <c r="H486" s="721"/>
      <c r="I486" s="721"/>
      <c r="J486" s="721"/>
      <c r="K486" s="735"/>
      <c r="L486" s="721"/>
      <c r="M486" s="721"/>
      <c r="N486" s="721"/>
      <c r="O486" s="721"/>
      <c r="P486" s="721"/>
      <c r="Q486" s="721"/>
      <c r="R486" s="721"/>
      <c r="S486" s="721"/>
      <c r="T486" s="721"/>
      <c r="U486" s="721"/>
      <c r="V486" s="721"/>
      <c r="W486" s="721"/>
      <c r="X486" s="721"/>
      <c r="Y486" s="721"/>
      <c r="Z486" s="721"/>
    </row>
    <row r="487" spans="1:26" ht="12.75" customHeight="1">
      <c r="A487" s="721"/>
      <c r="B487" s="721"/>
      <c r="C487" s="721"/>
      <c r="D487" s="721"/>
      <c r="E487" s="721"/>
      <c r="F487" s="721"/>
      <c r="G487" s="721"/>
      <c r="H487" s="721"/>
      <c r="I487" s="721"/>
      <c r="J487" s="721"/>
      <c r="K487" s="735"/>
      <c r="L487" s="721"/>
      <c r="M487" s="721"/>
      <c r="N487" s="721"/>
      <c r="O487" s="721"/>
      <c r="P487" s="721"/>
      <c r="Q487" s="721"/>
      <c r="R487" s="721"/>
      <c r="S487" s="721"/>
      <c r="T487" s="721"/>
      <c r="U487" s="721"/>
      <c r="V487" s="721"/>
      <c r="W487" s="721"/>
      <c r="X487" s="721"/>
      <c r="Y487" s="721"/>
      <c r="Z487" s="721"/>
    </row>
    <row r="488" spans="1:26" ht="12.75" customHeight="1">
      <c r="A488" s="721"/>
      <c r="B488" s="721"/>
      <c r="C488" s="721"/>
      <c r="D488" s="721"/>
      <c r="E488" s="721"/>
      <c r="F488" s="721"/>
      <c r="G488" s="721"/>
      <c r="H488" s="721"/>
      <c r="I488" s="721"/>
      <c r="J488" s="721"/>
      <c r="K488" s="735"/>
      <c r="L488" s="721"/>
      <c r="M488" s="721"/>
      <c r="N488" s="721"/>
      <c r="O488" s="721"/>
      <c r="P488" s="721"/>
      <c r="Q488" s="721"/>
      <c r="R488" s="721"/>
      <c r="S488" s="721"/>
      <c r="T488" s="721"/>
      <c r="U488" s="721"/>
      <c r="V488" s="721"/>
      <c r="W488" s="721"/>
      <c r="X488" s="721"/>
      <c r="Y488" s="721"/>
      <c r="Z488" s="721"/>
    </row>
    <row r="489" spans="1:26" ht="12.75" customHeight="1">
      <c r="A489" s="721"/>
      <c r="B489" s="721"/>
      <c r="C489" s="721"/>
      <c r="D489" s="721"/>
      <c r="E489" s="721"/>
      <c r="F489" s="721"/>
      <c r="G489" s="721"/>
      <c r="H489" s="721"/>
      <c r="I489" s="721"/>
      <c r="J489" s="721"/>
      <c r="K489" s="735"/>
      <c r="L489" s="721"/>
      <c r="M489" s="721"/>
      <c r="N489" s="721"/>
      <c r="O489" s="721"/>
      <c r="P489" s="721"/>
      <c r="Q489" s="721"/>
      <c r="R489" s="721"/>
      <c r="S489" s="721"/>
      <c r="T489" s="721"/>
      <c r="U489" s="721"/>
      <c r="V489" s="721"/>
      <c r="W489" s="721"/>
      <c r="X489" s="721"/>
      <c r="Y489" s="721"/>
      <c r="Z489" s="721"/>
    </row>
    <row r="490" spans="1:26" ht="12.75" customHeight="1">
      <c r="A490" s="721"/>
      <c r="B490" s="721"/>
      <c r="C490" s="721"/>
      <c r="D490" s="721"/>
      <c r="E490" s="721"/>
      <c r="F490" s="721"/>
      <c r="G490" s="721"/>
      <c r="H490" s="721"/>
      <c r="I490" s="721"/>
      <c r="J490" s="721"/>
      <c r="K490" s="735"/>
      <c r="L490" s="721"/>
      <c r="M490" s="721"/>
      <c r="N490" s="721"/>
      <c r="O490" s="721"/>
      <c r="P490" s="721"/>
      <c r="Q490" s="721"/>
      <c r="R490" s="721"/>
      <c r="S490" s="721"/>
      <c r="T490" s="721"/>
      <c r="U490" s="721"/>
      <c r="V490" s="721"/>
      <c r="W490" s="721"/>
      <c r="X490" s="721"/>
      <c r="Y490" s="721"/>
      <c r="Z490" s="721"/>
    </row>
    <row r="491" spans="1:26" ht="12.75" customHeight="1">
      <c r="A491" s="721"/>
      <c r="B491" s="721"/>
      <c r="C491" s="721"/>
      <c r="D491" s="721"/>
      <c r="E491" s="721"/>
      <c r="F491" s="721"/>
      <c r="G491" s="721"/>
      <c r="H491" s="721"/>
      <c r="I491" s="721"/>
      <c r="J491" s="721"/>
      <c r="K491" s="735"/>
      <c r="L491" s="721"/>
      <c r="M491" s="721"/>
      <c r="N491" s="721"/>
      <c r="O491" s="721"/>
      <c r="P491" s="721"/>
      <c r="Q491" s="721"/>
      <c r="R491" s="721"/>
      <c r="S491" s="721"/>
      <c r="T491" s="721"/>
      <c r="U491" s="721"/>
      <c r="V491" s="721"/>
      <c r="W491" s="721"/>
      <c r="X491" s="721"/>
      <c r="Y491" s="721"/>
      <c r="Z491" s="721"/>
    </row>
    <row r="492" spans="1:26" ht="12.75" customHeight="1">
      <c r="A492" s="721"/>
      <c r="B492" s="721"/>
      <c r="C492" s="721"/>
      <c r="D492" s="721"/>
      <c r="E492" s="721"/>
      <c r="F492" s="721"/>
      <c r="G492" s="721"/>
      <c r="H492" s="721"/>
      <c r="I492" s="721"/>
      <c r="J492" s="721"/>
      <c r="K492" s="735"/>
      <c r="L492" s="721"/>
      <c r="M492" s="721"/>
      <c r="N492" s="721"/>
      <c r="O492" s="721"/>
      <c r="P492" s="721"/>
      <c r="Q492" s="721"/>
      <c r="R492" s="721"/>
      <c r="S492" s="721"/>
      <c r="T492" s="721"/>
      <c r="U492" s="721"/>
      <c r="V492" s="721"/>
      <c r="W492" s="721"/>
      <c r="X492" s="721"/>
      <c r="Y492" s="721"/>
      <c r="Z492" s="721"/>
    </row>
    <row r="493" spans="1:26" ht="12.75" customHeight="1">
      <c r="A493" s="721"/>
      <c r="B493" s="721"/>
      <c r="C493" s="721"/>
      <c r="D493" s="721"/>
      <c r="E493" s="721"/>
      <c r="F493" s="721"/>
      <c r="G493" s="721"/>
      <c r="H493" s="721"/>
      <c r="I493" s="721"/>
      <c r="J493" s="721"/>
      <c r="K493" s="735"/>
      <c r="L493" s="721"/>
      <c r="M493" s="721"/>
      <c r="N493" s="721"/>
      <c r="O493" s="721"/>
      <c r="P493" s="721"/>
      <c r="Q493" s="721"/>
      <c r="R493" s="721"/>
      <c r="S493" s="721"/>
      <c r="T493" s="721"/>
      <c r="U493" s="721"/>
      <c r="V493" s="721"/>
      <c r="W493" s="721"/>
      <c r="X493" s="721"/>
      <c r="Y493" s="721"/>
      <c r="Z493" s="721"/>
    </row>
    <row r="494" spans="1:26" ht="12.75" customHeight="1">
      <c r="A494" s="721"/>
      <c r="B494" s="721"/>
      <c r="C494" s="721"/>
      <c r="D494" s="721"/>
      <c r="E494" s="721"/>
      <c r="F494" s="721"/>
      <c r="G494" s="721"/>
      <c r="H494" s="721"/>
      <c r="I494" s="721"/>
      <c r="J494" s="721"/>
      <c r="K494" s="735"/>
      <c r="L494" s="721"/>
      <c r="M494" s="721"/>
      <c r="N494" s="721"/>
      <c r="O494" s="721"/>
      <c r="P494" s="721"/>
      <c r="Q494" s="721"/>
      <c r="R494" s="721"/>
      <c r="S494" s="721"/>
      <c r="T494" s="721"/>
      <c r="U494" s="721"/>
      <c r="V494" s="721"/>
      <c r="W494" s="721"/>
      <c r="X494" s="721"/>
      <c r="Y494" s="721"/>
      <c r="Z494" s="721"/>
    </row>
    <row r="495" spans="1:26" ht="12.75" customHeight="1">
      <c r="A495" s="721"/>
      <c r="B495" s="721"/>
      <c r="C495" s="721"/>
      <c r="D495" s="721"/>
      <c r="E495" s="721"/>
      <c r="F495" s="721"/>
      <c r="G495" s="721"/>
      <c r="H495" s="721"/>
      <c r="I495" s="721"/>
      <c r="J495" s="721"/>
      <c r="K495" s="735"/>
      <c r="L495" s="721"/>
      <c r="M495" s="721"/>
      <c r="N495" s="721"/>
      <c r="O495" s="721"/>
      <c r="P495" s="721"/>
      <c r="Q495" s="721"/>
      <c r="R495" s="721"/>
      <c r="S495" s="721"/>
      <c r="T495" s="721"/>
      <c r="U495" s="721"/>
      <c r="V495" s="721"/>
      <c r="W495" s="721"/>
      <c r="X495" s="721"/>
      <c r="Y495" s="721"/>
      <c r="Z495" s="721"/>
    </row>
    <row r="496" spans="1:26" ht="12.75" customHeight="1">
      <c r="A496" s="721"/>
      <c r="B496" s="721"/>
      <c r="C496" s="721"/>
      <c r="D496" s="721"/>
      <c r="E496" s="721"/>
      <c r="F496" s="721"/>
      <c r="G496" s="721"/>
      <c r="H496" s="721"/>
      <c r="I496" s="721"/>
      <c r="J496" s="721"/>
      <c r="K496" s="735"/>
      <c r="L496" s="721"/>
      <c r="M496" s="721"/>
      <c r="N496" s="721"/>
      <c r="O496" s="721"/>
      <c r="P496" s="721"/>
      <c r="Q496" s="721"/>
      <c r="R496" s="721"/>
      <c r="S496" s="721"/>
      <c r="T496" s="721"/>
      <c r="U496" s="721"/>
      <c r="V496" s="721"/>
      <c r="W496" s="721"/>
      <c r="X496" s="721"/>
      <c r="Y496" s="721"/>
      <c r="Z496" s="721"/>
    </row>
    <row r="497" spans="1:26" ht="12.75" customHeight="1">
      <c r="A497" s="721"/>
      <c r="B497" s="721"/>
      <c r="C497" s="721"/>
      <c r="D497" s="721"/>
      <c r="E497" s="721"/>
      <c r="F497" s="721"/>
      <c r="G497" s="721"/>
      <c r="H497" s="721"/>
      <c r="I497" s="721"/>
      <c r="J497" s="721"/>
      <c r="K497" s="735"/>
      <c r="L497" s="721"/>
      <c r="M497" s="721"/>
      <c r="N497" s="721"/>
      <c r="O497" s="721"/>
      <c r="P497" s="721"/>
      <c r="Q497" s="721"/>
      <c r="R497" s="721"/>
      <c r="S497" s="721"/>
      <c r="T497" s="721"/>
      <c r="U497" s="721"/>
      <c r="V497" s="721"/>
      <c r="W497" s="721"/>
      <c r="X497" s="721"/>
      <c r="Y497" s="721"/>
      <c r="Z497" s="721"/>
    </row>
    <row r="498" spans="1:26" ht="12.75" customHeight="1">
      <c r="A498" s="721"/>
      <c r="B498" s="721"/>
      <c r="C498" s="721"/>
      <c r="D498" s="721"/>
      <c r="E498" s="721"/>
      <c r="F498" s="721"/>
      <c r="G498" s="721"/>
      <c r="H498" s="721"/>
      <c r="I498" s="721"/>
      <c r="J498" s="721"/>
      <c r="K498" s="735"/>
      <c r="L498" s="721"/>
      <c r="M498" s="721"/>
      <c r="N498" s="721"/>
      <c r="O498" s="721"/>
      <c r="P498" s="721"/>
      <c r="Q498" s="721"/>
      <c r="R498" s="721"/>
      <c r="S498" s="721"/>
      <c r="T498" s="721"/>
      <c r="U498" s="721"/>
      <c r="V498" s="721"/>
      <c r="W498" s="721"/>
      <c r="X498" s="721"/>
      <c r="Y498" s="721"/>
      <c r="Z498" s="721"/>
    </row>
    <row r="499" spans="1:26" ht="12.75" customHeight="1">
      <c r="A499" s="721"/>
      <c r="B499" s="721"/>
      <c r="C499" s="721"/>
      <c r="D499" s="721"/>
      <c r="E499" s="721"/>
      <c r="F499" s="721"/>
      <c r="G499" s="721"/>
      <c r="H499" s="721"/>
      <c r="I499" s="721"/>
      <c r="J499" s="721"/>
      <c r="K499" s="735"/>
      <c r="L499" s="721"/>
      <c r="M499" s="721"/>
      <c r="N499" s="721"/>
      <c r="O499" s="721"/>
      <c r="P499" s="721"/>
      <c r="Q499" s="721"/>
      <c r="R499" s="721"/>
      <c r="S499" s="721"/>
      <c r="T499" s="721"/>
      <c r="U499" s="721"/>
      <c r="V499" s="721"/>
      <c r="W499" s="721"/>
      <c r="X499" s="721"/>
      <c r="Y499" s="721"/>
      <c r="Z499" s="721"/>
    </row>
    <row r="500" spans="1:26" ht="12.75" customHeight="1">
      <c r="A500" s="721"/>
      <c r="B500" s="721"/>
      <c r="C500" s="721"/>
      <c r="D500" s="721"/>
      <c r="E500" s="721"/>
      <c r="F500" s="721"/>
      <c r="G500" s="721"/>
      <c r="H500" s="721"/>
      <c r="I500" s="721"/>
      <c r="J500" s="721"/>
      <c r="K500" s="735"/>
      <c r="L500" s="721"/>
      <c r="M500" s="721"/>
      <c r="N500" s="721"/>
      <c r="O500" s="721"/>
      <c r="P500" s="721"/>
      <c r="Q500" s="721"/>
      <c r="R500" s="721"/>
      <c r="S500" s="721"/>
      <c r="T500" s="721"/>
      <c r="U500" s="721"/>
      <c r="V500" s="721"/>
      <c r="W500" s="721"/>
      <c r="X500" s="721"/>
      <c r="Y500" s="721"/>
      <c r="Z500" s="721"/>
    </row>
    <row r="501" spans="1:26" ht="12.75" customHeight="1">
      <c r="A501" s="721"/>
      <c r="B501" s="721"/>
      <c r="C501" s="721"/>
      <c r="D501" s="721"/>
      <c r="E501" s="721"/>
      <c r="F501" s="721"/>
      <c r="G501" s="721"/>
      <c r="H501" s="721"/>
      <c r="I501" s="721"/>
      <c r="J501" s="721"/>
      <c r="K501" s="735"/>
      <c r="L501" s="721"/>
      <c r="M501" s="721"/>
      <c r="N501" s="721"/>
      <c r="O501" s="721"/>
      <c r="P501" s="721"/>
      <c r="Q501" s="721"/>
      <c r="R501" s="721"/>
      <c r="S501" s="721"/>
      <c r="T501" s="721"/>
      <c r="U501" s="721"/>
      <c r="V501" s="721"/>
      <c r="W501" s="721"/>
      <c r="X501" s="721"/>
      <c r="Y501" s="721"/>
      <c r="Z501" s="721"/>
    </row>
    <row r="502" spans="1:26" ht="12.75" customHeight="1">
      <c r="A502" s="721"/>
      <c r="B502" s="721"/>
      <c r="C502" s="721"/>
      <c r="D502" s="721"/>
      <c r="E502" s="721"/>
      <c r="F502" s="721"/>
      <c r="G502" s="721"/>
      <c r="H502" s="721"/>
      <c r="I502" s="721"/>
      <c r="J502" s="721"/>
      <c r="K502" s="735"/>
      <c r="L502" s="721"/>
      <c r="M502" s="721"/>
      <c r="N502" s="721"/>
      <c r="O502" s="721"/>
      <c r="P502" s="721"/>
      <c r="Q502" s="721"/>
      <c r="R502" s="721"/>
      <c r="S502" s="721"/>
      <c r="T502" s="721"/>
      <c r="U502" s="721"/>
      <c r="V502" s="721"/>
      <c r="W502" s="721"/>
      <c r="X502" s="721"/>
      <c r="Y502" s="721"/>
      <c r="Z502" s="721"/>
    </row>
    <row r="503" spans="1:26" ht="12.75" customHeight="1">
      <c r="A503" s="721"/>
      <c r="B503" s="721"/>
      <c r="C503" s="721"/>
      <c r="D503" s="721"/>
      <c r="E503" s="721"/>
      <c r="F503" s="721"/>
      <c r="G503" s="721"/>
      <c r="H503" s="721"/>
      <c r="I503" s="721"/>
      <c r="J503" s="721"/>
      <c r="K503" s="735"/>
      <c r="L503" s="721"/>
      <c r="M503" s="721"/>
      <c r="N503" s="721"/>
      <c r="O503" s="721"/>
      <c r="P503" s="721"/>
      <c r="Q503" s="721"/>
      <c r="R503" s="721"/>
      <c r="S503" s="721"/>
      <c r="T503" s="721"/>
      <c r="U503" s="721"/>
      <c r="V503" s="721"/>
      <c r="W503" s="721"/>
      <c r="X503" s="721"/>
      <c r="Y503" s="721"/>
      <c r="Z503" s="721"/>
    </row>
    <row r="504" spans="1:26" ht="12.75" customHeight="1">
      <c r="A504" s="721"/>
      <c r="B504" s="721"/>
      <c r="C504" s="721"/>
      <c r="D504" s="721"/>
      <c r="E504" s="721"/>
      <c r="F504" s="721"/>
      <c r="G504" s="721"/>
      <c r="H504" s="721"/>
      <c r="I504" s="721"/>
      <c r="J504" s="721"/>
      <c r="K504" s="735"/>
      <c r="L504" s="721"/>
      <c r="M504" s="721"/>
      <c r="N504" s="721"/>
      <c r="O504" s="721"/>
      <c r="P504" s="721"/>
      <c r="Q504" s="721"/>
      <c r="R504" s="721"/>
      <c r="S504" s="721"/>
      <c r="T504" s="721"/>
      <c r="U504" s="721"/>
      <c r="V504" s="721"/>
      <c r="W504" s="721"/>
      <c r="X504" s="721"/>
      <c r="Y504" s="721"/>
      <c r="Z504" s="721"/>
    </row>
    <row r="505" spans="1:26" ht="12.75" customHeight="1">
      <c r="A505" s="721"/>
      <c r="B505" s="721"/>
      <c r="C505" s="721"/>
      <c r="D505" s="721"/>
      <c r="E505" s="721"/>
      <c r="F505" s="721"/>
      <c r="G505" s="721"/>
      <c r="H505" s="721"/>
      <c r="I505" s="721"/>
      <c r="J505" s="721"/>
      <c r="K505" s="735"/>
      <c r="L505" s="721"/>
      <c r="M505" s="721"/>
      <c r="N505" s="721"/>
      <c r="O505" s="721"/>
      <c r="P505" s="721"/>
      <c r="Q505" s="721"/>
      <c r="R505" s="721"/>
      <c r="S505" s="721"/>
      <c r="T505" s="721"/>
      <c r="U505" s="721"/>
      <c r="V505" s="721"/>
      <c r="W505" s="721"/>
      <c r="X505" s="721"/>
      <c r="Y505" s="721"/>
      <c r="Z505" s="721"/>
    </row>
    <row r="506" spans="1:26" ht="12.75" customHeight="1">
      <c r="A506" s="721"/>
      <c r="B506" s="721"/>
      <c r="C506" s="721"/>
      <c r="D506" s="721"/>
      <c r="E506" s="721"/>
      <c r="F506" s="721"/>
      <c r="G506" s="721"/>
      <c r="H506" s="721"/>
      <c r="I506" s="721"/>
      <c r="J506" s="721"/>
      <c r="K506" s="735"/>
      <c r="L506" s="721"/>
      <c r="M506" s="721"/>
      <c r="N506" s="721"/>
      <c r="O506" s="721"/>
      <c r="P506" s="721"/>
      <c r="Q506" s="721"/>
      <c r="R506" s="721"/>
      <c r="S506" s="721"/>
      <c r="T506" s="721"/>
      <c r="U506" s="721"/>
      <c r="V506" s="721"/>
      <c r="W506" s="721"/>
      <c r="X506" s="721"/>
      <c r="Y506" s="721"/>
      <c r="Z506" s="721"/>
    </row>
    <row r="507" spans="1:26" ht="12.75" customHeight="1">
      <c r="A507" s="721"/>
      <c r="B507" s="721"/>
      <c r="C507" s="721"/>
      <c r="D507" s="721"/>
      <c r="E507" s="721"/>
      <c r="F507" s="721"/>
      <c r="G507" s="721"/>
      <c r="H507" s="721"/>
      <c r="I507" s="721"/>
      <c r="J507" s="721"/>
      <c r="K507" s="735"/>
      <c r="L507" s="721"/>
      <c r="M507" s="721"/>
      <c r="N507" s="721"/>
      <c r="O507" s="721"/>
      <c r="P507" s="721"/>
      <c r="Q507" s="721"/>
      <c r="R507" s="721"/>
      <c r="S507" s="721"/>
      <c r="T507" s="721"/>
      <c r="U507" s="721"/>
      <c r="V507" s="721"/>
      <c r="W507" s="721"/>
      <c r="X507" s="721"/>
      <c r="Y507" s="721"/>
      <c r="Z507" s="721"/>
    </row>
    <row r="508" spans="1:26" ht="12.75" customHeight="1">
      <c r="A508" s="721"/>
      <c r="B508" s="721"/>
      <c r="C508" s="721"/>
      <c r="D508" s="721"/>
      <c r="E508" s="721"/>
      <c r="F508" s="721"/>
      <c r="G508" s="721"/>
      <c r="H508" s="721"/>
      <c r="I508" s="721"/>
      <c r="J508" s="721"/>
      <c r="K508" s="735"/>
      <c r="L508" s="721"/>
      <c r="M508" s="721"/>
      <c r="N508" s="721"/>
      <c r="O508" s="721"/>
      <c r="P508" s="721"/>
      <c r="Q508" s="721"/>
      <c r="R508" s="721"/>
      <c r="S508" s="721"/>
      <c r="T508" s="721"/>
      <c r="U508" s="721"/>
      <c r="V508" s="721"/>
      <c r="W508" s="721"/>
      <c r="X508" s="721"/>
      <c r="Y508" s="721"/>
      <c r="Z508" s="721"/>
    </row>
    <row r="509" spans="1:26" ht="12.75" customHeight="1">
      <c r="A509" s="721"/>
      <c r="B509" s="721"/>
      <c r="C509" s="721"/>
      <c r="D509" s="721"/>
      <c r="E509" s="721"/>
      <c r="F509" s="721"/>
      <c r="G509" s="721"/>
      <c r="H509" s="721"/>
      <c r="I509" s="721"/>
      <c r="J509" s="721"/>
      <c r="K509" s="735"/>
      <c r="L509" s="721"/>
      <c r="M509" s="721"/>
      <c r="N509" s="721"/>
      <c r="O509" s="721"/>
      <c r="P509" s="721"/>
      <c r="Q509" s="721"/>
      <c r="R509" s="721"/>
      <c r="S509" s="721"/>
      <c r="T509" s="721"/>
      <c r="U509" s="721"/>
      <c r="V509" s="721"/>
      <c r="W509" s="721"/>
      <c r="X509" s="721"/>
      <c r="Y509" s="721"/>
      <c r="Z509" s="721"/>
    </row>
    <row r="510" spans="1:26" ht="12.75" customHeight="1">
      <c r="A510" s="721"/>
      <c r="B510" s="721"/>
      <c r="C510" s="721"/>
      <c r="D510" s="721"/>
      <c r="E510" s="721"/>
      <c r="F510" s="721"/>
      <c r="G510" s="721"/>
      <c r="H510" s="721"/>
      <c r="I510" s="721"/>
      <c r="J510" s="721"/>
      <c r="K510" s="735"/>
      <c r="L510" s="721"/>
      <c r="M510" s="721"/>
      <c r="N510" s="721"/>
      <c r="O510" s="721"/>
      <c r="P510" s="721"/>
      <c r="Q510" s="721"/>
      <c r="R510" s="721"/>
      <c r="S510" s="721"/>
      <c r="T510" s="721"/>
      <c r="U510" s="721"/>
      <c r="V510" s="721"/>
      <c r="W510" s="721"/>
      <c r="X510" s="721"/>
      <c r="Y510" s="721"/>
      <c r="Z510" s="721"/>
    </row>
    <row r="511" spans="1:26" ht="12.75" customHeight="1">
      <c r="A511" s="721"/>
      <c r="B511" s="721"/>
      <c r="C511" s="721"/>
      <c r="D511" s="721"/>
      <c r="E511" s="721"/>
      <c r="F511" s="721"/>
      <c r="G511" s="721"/>
      <c r="H511" s="721"/>
      <c r="I511" s="721"/>
      <c r="J511" s="721"/>
      <c r="K511" s="735"/>
      <c r="L511" s="721"/>
      <c r="M511" s="721"/>
      <c r="N511" s="721"/>
      <c r="O511" s="721"/>
      <c r="P511" s="721"/>
      <c r="Q511" s="721"/>
      <c r="R511" s="721"/>
      <c r="S511" s="721"/>
      <c r="T511" s="721"/>
      <c r="U511" s="721"/>
      <c r="V511" s="721"/>
      <c r="W511" s="721"/>
      <c r="X511" s="721"/>
      <c r="Y511" s="721"/>
      <c r="Z511" s="721"/>
    </row>
    <row r="512" spans="1:26" ht="12.75" customHeight="1">
      <c r="A512" s="721"/>
      <c r="B512" s="721"/>
      <c r="C512" s="721"/>
      <c r="D512" s="721"/>
      <c r="E512" s="721"/>
      <c r="F512" s="721"/>
      <c r="G512" s="721"/>
      <c r="H512" s="721"/>
      <c r="I512" s="721"/>
      <c r="J512" s="721"/>
      <c r="K512" s="735"/>
      <c r="L512" s="721"/>
      <c r="M512" s="721"/>
      <c r="N512" s="721"/>
      <c r="O512" s="721"/>
      <c r="P512" s="721"/>
      <c r="Q512" s="721"/>
      <c r="R512" s="721"/>
      <c r="S512" s="721"/>
      <c r="T512" s="721"/>
      <c r="U512" s="721"/>
      <c r="V512" s="721"/>
      <c r="W512" s="721"/>
      <c r="X512" s="721"/>
      <c r="Y512" s="721"/>
      <c r="Z512" s="721"/>
    </row>
    <row r="513" spans="1:26" ht="12.75" customHeight="1">
      <c r="A513" s="721"/>
      <c r="B513" s="721"/>
      <c r="C513" s="721"/>
      <c r="D513" s="721"/>
      <c r="E513" s="721"/>
      <c r="F513" s="721"/>
      <c r="G513" s="721"/>
      <c r="H513" s="721"/>
      <c r="I513" s="721"/>
      <c r="J513" s="721"/>
      <c r="K513" s="735"/>
      <c r="L513" s="721"/>
      <c r="M513" s="721"/>
      <c r="N513" s="721"/>
      <c r="O513" s="721"/>
      <c r="P513" s="721"/>
      <c r="Q513" s="721"/>
      <c r="R513" s="721"/>
      <c r="S513" s="721"/>
      <c r="T513" s="721"/>
      <c r="U513" s="721"/>
      <c r="V513" s="721"/>
      <c r="W513" s="721"/>
      <c r="X513" s="721"/>
      <c r="Y513" s="721"/>
      <c r="Z513" s="721"/>
    </row>
    <row r="514" spans="1:26" ht="12.75" customHeight="1">
      <c r="A514" s="721"/>
      <c r="B514" s="721"/>
      <c r="C514" s="721"/>
      <c r="D514" s="721"/>
      <c r="E514" s="721"/>
      <c r="F514" s="721"/>
      <c r="G514" s="721"/>
      <c r="H514" s="721"/>
      <c r="I514" s="721"/>
      <c r="J514" s="721"/>
      <c r="K514" s="735"/>
      <c r="L514" s="721"/>
      <c r="M514" s="721"/>
      <c r="N514" s="721"/>
      <c r="O514" s="721"/>
      <c r="P514" s="721"/>
      <c r="Q514" s="721"/>
      <c r="R514" s="721"/>
      <c r="S514" s="721"/>
      <c r="T514" s="721"/>
      <c r="U514" s="721"/>
      <c r="V514" s="721"/>
      <c r="W514" s="721"/>
      <c r="X514" s="721"/>
      <c r="Y514" s="721"/>
      <c r="Z514" s="721"/>
    </row>
    <row r="515" spans="1:26" ht="12.75" customHeight="1">
      <c r="A515" s="721"/>
      <c r="B515" s="721"/>
      <c r="C515" s="721"/>
      <c r="D515" s="721"/>
      <c r="E515" s="721"/>
      <c r="F515" s="721"/>
      <c r="G515" s="721"/>
      <c r="H515" s="721"/>
      <c r="I515" s="721"/>
      <c r="J515" s="721"/>
      <c r="K515" s="735"/>
      <c r="L515" s="721"/>
      <c r="M515" s="721"/>
      <c r="N515" s="721"/>
      <c r="O515" s="721"/>
      <c r="P515" s="721"/>
      <c r="Q515" s="721"/>
      <c r="R515" s="721"/>
      <c r="S515" s="721"/>
      <c r="T515" s="721"/>
      <c r="U515" s="721"/>
      <c r="V515" s="721"/>
      <c r="W515" s="721"/>
      <c r="X515" s="721"/>
      <c r="Y515" s="721"/>
      <c r="Z515" s="721"/>
    </row>
    <row r="516" spans="1:26" ht="12.75" customHeight="1">
      <c r="A516" s="721"/>
      <c r="B516" s="721"/>
      <c r="C516" s="721"/>
      <c r="D516" s="721"/>
      <c r="E516" s="721"/>
      <c r="F516" s="721"/>
      <c r="G516" s="721"/>
      <c r="H516" s="721"/>
      <c r="I516" s="721"/>
      <c r="J516" s="721"/>
      <c r="K516" s="735"/>
      <c r="L516" s="721"/>
      <c r="M516" s="721"/>
      <c r="N516" s="721"/>
      <c r="O516" s="721"/>
      <c r="P516" s="721"/>
      <c r="Q516" s="721"/>
      <c r="R516" s="721"/>
      <c r="S516" s="721"/>
      <c r="T516" s="721"/>
      <c r="U516" s="721"/>
      <c r="V516" s="721"/>
      <c r="W516" s="721"/>
      <c r="X516" s="721"/>
      <c r="Y516" s="721"/>
      <c r="Z516" s="721"/>
    </row>
    <row r="517" spans="1:26" ht="12.75" customHeight="1">
      <c r="A517" s="721"/>
      <c r="B517" s="721"/>
      <c r="C517" s="721"/>
      <c r="D517" s="721"/>
      <c r="E517" s="721"/>
      <c r="F517" s="721"/>
      <c r="G517" s="721"/>
      <c r="H517" s="721"/>
      <c r="I517" s="721"/>
      <c r="J517" s="721"/>
      <c r="K517" s="735"/>
      <c r="L517" s="721"/>
      <c r="M517" s="721"/>
      <c r="N517" s="721"/>
      <c r="O517" s="721"/>
      <c r="P517" s="721"/>
      <c r="Q517" s="721"/>
      <c r="R517" s="721"/>
      <c r="S517" s="721"/>
      <c r="T517" s="721"/>
      <c r="U517" s="721"/>
      <c r="V517" s="721"/>
      <c r="W517" s="721"/>
      <c r="X517" s="721"/>
      <c r="Y517" s="721"/>
      <c r="Z517" s="721"/>
    </row>
    <row r="518" spans="1:26" ht="12.75" customHeight="1">
      <c r="A518" s="721"/>
      <c r="B518" s="721"/>
      <c r="C518" s="721"/>
      <c r="D518" s="721"/>
      <c r="E518" s="721"/>
      <c r="F518" s="721"/>
      <c r="G518" s="721"/>
      <c r="H518" s="721"/>
      <c r="I518" s="721"/>
      <c r="J518" s="721"/>
      <c r="K518" s="735"/>
      <c r="L518" s="721"/>
      <c r="M518" s="721"/>
      <c r="N518" s="721"/>
      <c r="O518" s="721"/>
      <c r="P518" s="721"/>
      <c r="Q518" s="721"/>
      <c r="R518" s="721"/>
      <c r="S518" s="721"/>
      <c r="T518" s="721"/>
      <c r="U518" s="721"/>
      <c r="V518" s="721"/>
      <c r="W518" s="721"/>
      <c r="X518" s="721"/>
      <c r="Y518" s="721"/>
      <c r="Z518" s="721"/>
    </row>
    <row r="519" spans="1:26" ht="12.75" customHeight="1">
      <c r="A519" s="721"/>
      <c r="B519" s="721"/>
      <c r="C519" s="721"/>
      <c r="D519" s="721"/>
      <c r="E519" s="721"/>
      <c r="F519" s="721"/>
      <c r="G519" s="721"/>
      <c r="H519" s="721"/>
      <c r="I519" s="721"/>
      <c r="J519" s="721"/>
      <c r="K519" s="735"/>
      <c r="L519" s="721"/>
      <c r="M519" s="721"/>
      <c r="N519" s="721"/>
      <c r="O519" s="721"/>
      <c r="P519" s="721"/>
      <c r="Q519" s="721"/>
      <c r="R519" s="721"/>
      <c r="S519" s="721"/>
      <c r="T519" s="721"/>
      <c r="U519" s="721"/>
      <c r="V519" s="721"/>
      <c r="W519" s="721"/>
      <c r="X519" s="721"/>
      <c r="Y519" s="721"/>
      <c r="Z519" s="721"/>
    </row>
    <row r="520" spans="1:26" ht="12.75" customHeight="1">
      <c r="A520" s="721"/>
      <c r="B520" s="721"/>
      <c r="C520" s="721"/>
      <c r="D520" s="721"/>
      <c r="E520" s="721"/>
      <c r="F520" s="721"/>
      <c r="G520" s="721"/>
      <c r="H520" s="721"/>
      <c r="I520" s="721"/>
      <c r="J520" s="721"/>
      <c r="K520" s="735"/>
      <c r="L520" s="721"/>
      <c r="M520" s="721"/>
      <c r="N520" s="721"/>
      <c r="O520" s="721"/>
      <c r="P520" s="721"/>
      <c r="Q520" s="721"/>
      <c r="R520" s="721"/>
      <c r="S520" s="721"/>
      <c r="T520" s="721"/>
      <c r="U520" s="721"/>
      <c r="V520" s="721"/>
      <c r="W520" s="721"/>
      <c r="X520" s="721"/>
      <c r="Y520" s="721"/>
      <c r="Z520" s="721"/>
    </row>
    <row r="521" spans="1:26" ht="12.75" customHeight="1">
      <c r="A521" s="721"/>
      <c r="B521" s="721"/>
      <c r="C521" s="721"/>
      <c r="D521" s="721"/>
      <c r="E521" s="721"/>
      <c r="F521" s="721"/>
      <c r="G521" s="721"/>
      <c r="H521" s="721"/>
      <c r="I521" s="721"/>
      <c r="J521" s="721"/>
      <c r="K521" s="735"/>
      <c r="L521" s="721"/>
      <c r="M521" s="721"/>
      <c r="N521" s="721"/>
      <c r="O521" s="721"/>
      <c r="P521" s="721"/>
      <c r="Q521" s="721"/>
      <c r="R521" s="721"/>
      <c r="S521" s="721"/>
      <c r="T521" s="721"/>
      <c r="U521" s="721"/>
      <c r="V521" s="721"/>
      <c r="W521" s="721"/>
      <c r="X521" s="721"/>
      <c r="Y521" s="721"/>
      <c r="Z521" s="721"/>
    </row>
    <row r="522" spans="1:26" ht="12.75" customHeight="1">
      <c r="A522" s="721"/>
      <c r="B522" s="721"/>
      <c r="C522" s="721"/>
      <c r="D522" s="721"/>
      <c r="E522" s="721"/>
      <c r="F522" s="721"/>
      <c r="G522" s="721"/>
      <c r="H522" s="721"/>
      <c r="I522" s="721"/>
      <c r="J522" s="721"/>
      <c r="K522" s="735"/>
      <c r="L522" s="721"/>
      <c r="M522" s="721"/>
      <c r="N522" s="721"/>
      <c r="O522" s="721"/>
      <c r="P522" s="721"/>
      <c r="Q522" s="721"/>
      <c r="R522" s="721"/>
      <c r="S522" s="721"/>
      <c r="T522" s="721"/>
      <c r="U522" s="721"/>
      <c r="V522" s="721"/>
      <c r="W522" s="721"/>
      <c r="X522" s="721"/>
      <c r="Y522" s="721"/>
      <c r="Z522" s="721"/>
    </row>
    <row r="523" spans="1:26" ht="12.75" customHeight="1">
      <c r="A523" s="721"/>
      <c r="B523" s="721"/>
      <c r="C523" s="721"/>
      <c r="D523" s="721"/>
      <c r="E523" s="721"/>
      <c r="F523" s="721"/>
      <c r="G523" s="721"/>
      <c r="H523" s="721"/>
      <c r="I523" s="721"/>
      <c r="J523" s="721"/>
      <c r="K523" s="735"/>
      <c r="L523" s="721"/>
      <c r="M523" s="721"/>
      <c r="N523" s="721"/>
      <c r="O523" s="721"/>
      <c r="P523" s="721"/>
      <c r="Q523" s="721"/>
      <c r="R523" s="721"/>
      <c r="S523" s="721"/>
      <c r="T523" s="721"/>
      <c r="U523" s="721"/>
      <c r="V523" s="721"/>
      <c r="W523" s="721"/>
      <c r="X523" s="721"/>
      <c r="Y523" s="721"/>
      <c r="Z523" s="721"/>
    </row>
    <row r="524" spans="1:26" ht="12.75" customHeight="1">
      <c r="A524" s="721"/>
      <c r="B524" s="721"/>
      <c r="C524" s="721"/>
      <c r="D524" s="721"/>
      <c r="E524" s="721"/>
      <c r="F524" s="721"/>
      <c r="G524" s="721"/>
      <c r="H524" s="721"/>
      <c r="I524" s="721"/>
      <c r="J524" s="721"/>
      <c r="K524" s="735"/>
      <c r="L524" s="721"/>
      <c r="M524" s="721"/>
      <c r="N524" s="721"/>
      <c r="O524" s="721"/>
      <c r="P524" s="721"/>
      <c r="Q524" s="721"/>
      <c r="R524" s="721"/>
      <c r="S524" s="721"/>
      <c r="T524" s="721"/>
      <c r="U524" s="721"/>
      <c r="V524" s="721"/>
      <c r="W524" s="721"/>
      <c r="X524" s="721"/>
      <c r="Y524" s="721"/>
      <c r="Z524" s="721"/>
    </row>
    <row r="525" spans="1:26" ht="12.75" customHeight="1">
      <c r="A525" s="721"/>
      <c r="B525" s="721"/>
      <c r="C525" s="721"/>
      <c r="D525" s="721"/>
      <c r="E525" s="721"/>
      <c r="F525" s="721"/>
      <c r="G525" s="721"/>
      <c r="H525" s="721"/>
      <c r="I525" s="721"/>
      <c r="J525" s="721"/>
      <c r="K525" s="735"/>
      <c r="L525" s="721"/>
      <c r="M525" s="721"/>
      <c r="N525" s="721"/>
      <c r="O525" s="721"/>
      <c r="P525" s="721"/>
      <c r="Q525" s="721"/>
      <c r="R525" s="721"/>
      <c r="S525" s="721"/>
      <c r="T525" s="721"/>
      <c r="U525" s="721"/>
      <c r="V525" s="721"/>
      <c r="W525" s="721"/>
      <c r="X525" s="721"/>
      <c r="Y525" s="721"/>
      <c r="Z525" s="721"/>
    </row>
    <row r="526" spans="1:26" ht="12.75" customHeight="1">
      <c r="A526" s="721"/>
      <c r="B526" s="721"/>
      <c r="C526" s="721"/>
      <c r="D526" s="721"/>
      <c r="E526" s="721"/>
      <c r="F526" s="721"/>
      <c r="G526" s="721"/>
      <c r="H526" s="721"/>
      <c r="I526" s="721"/>
      <c r="J526" s="721"/>
      <c r="K526" s="735"/>
      <c r="L526" s="721"/>
      <c r="M526" s="721"/>
      <c r="N526" s="721"/>
      <c r="O526" s="721"/>
      <c r="P526" s="721"/>
      <c r="Q526" s="721"/>
      <c r="R526" s="721"/>
      <c r="S526" s="721"/>
      <c r="T526" s="721"/>
      <c r="U526" s="721"/>
      <c r="V526" s="721"/>
      <c r="W526" s="721"/>
      <c r="X526" s="721"/>
      <c r="Y526" s="721"/>
      <c r="Z526" s="721"/>
    </row>
    <row r="527" spans="1:26" ht="12.75" customHeight="1">
      <c r="A527" s="721"/>
      <c r="B527" s="721"/>
      <c r="C527" s="721"/>
      <c r="D527" s="721"/>
      <c r="E527" s="721"/>
      <c r="F527" s="721"/>
      <c r="G527" s="721"/>
      <c r="H527" s="721"/>
      <c r="I527" s="721"/>
      <c r="J527" s="721"/>
      <c r="K527" s="735"/>
      <c r="L527" s="721"/>
      <c r="M527" s="721"/>
      <c r="N527" s="721"/>
      <c r="O527" s="721"/>
      <c r="P527" s="721"/>
      <c r="Q527" s="721"/>
      <c r="R527" s="721"/>
      <c r="S527" s="721"/>
      <c r="T527" s="721"/>
      <c r="U527" s="721"/>
      <c r="V527" s="721"/>
      <c r="W527" s="721"/>
      <c r="X527" s="721"/>
      <c r="Y527" s="721"/>
      <c r="Z527" s="721"/>
    </row>
    <row r="528" spans="1:26" ht="12.75" customHeight="1">
      <c r="A528" s="721"/>
      <c r="B528" s="721"/>
      <c r="C528" s="721"/>
      <c r="D528" s="721"/>
      <c r="E528" s="721"/>
      <c r="F528" s="721"/>
      <c r="G528" s="721"/>
      <c r="H528" s="721"/>
      <c r="I528" s="721"/>
      <c r="J528" s="721"/>
      <c r="K528" s="735"/>
      <c r="L528" s="721"/>
      <c r="M528" s="721"/>
      <c r="N528" s="721"/>
      <c r="O528" s="721"/>
      <c r="P528" s="721"/>
      <c r="Q528" s="721"/>
      <c r="R528" s="721"/>
      <c r="S528" s="721"/>
      <c r="T528" s="721"/>
      <c r="U528" s="721"/>
      <c r="V528" s="721"/>
      <c r="W528" s="721"/>
      <c r="X528" s="721"/>
      <c r="Y528" s="721"/>
      <c r="Z528" s="721"/>
    </row>
    <row r="529" spans="1:26" ht="12.75" customHeight="1">
      <c r="A529" s="721"/>
      <c r="B529" s="721"/>
      <c r="C529" s="721"/>
      <c r="D529" s="721"/>
      <c r="E529" s="721"/>
      <c r="F529" s="721"/>
      <c r="G529" s="721"/>
      <c r="H529" s="721"/>
      <c r="I529" s="721"/>
      <c r="J529" s="721"/>
      <c r="K529" s="735"/>
      <c r="L529" s="721"/>
      <c r="M529" s="721"/>
      <c r="N529" s="721"/>
      <c r="O529" s="721"/>
      <c r="P529" s="721"/>
      <c r="Q529" s="721"/>
      <c r="R529" s="721"/>
      <c r="S529" s="721"/>
      <c r="T529" s="721"/>
      <c r="U529" s="721"/>
      <c r="V529" s="721"/>
      <c r="W529" s="721"/>
      <c r="X529" s="721"/>
      <c r="Y529" s="721"/>
      <c r="Z529" s="721"/>
    </row>
    <row r="530" spans="1:26" ht="12.75" customHeight="1">
      <c r="A530" s="721"/>
      <c r="B530" s="721"/>
      <c r="C530" s="721"/>
      <c r="D530" s="721"/>
      <c r="E530" s="721"/>
      <c r="F530" s="721"/>
      <c r="G530" s="721"/>
      <c r="H530" s="721"/>
      <c r="I530" s="721"/>
      <c r="J530" s="721"/>
      <c r="K530" s="735"/>
      <c r="L530" s="721"/>
      <c r="M530" s="721"/>
      <c r="N530" s="721"/>
      <c r="O530" s="721"/>
      <c r="P530" s="721"/>
      <c r="Q530" s="721"/>
      <c r="R530" s="721"/>
      <c r="S530" s="721"/>
      <c r="T530" s="721"/>
      <c r="U530" s="721"/>
      <c r="V530" s="721"/>
      <c r="W530" s="721"/>
      <c r="X530" s="721"/>
      <c r="Y530" s="721"/>
      <c r="Z530" s="721"/>
    </row>
    <row r="531" spans="1:26" ht="12.75" customHeight="1">
      <c r="A531" s="721"/>
      <c r="B531" s="721"/>
      <c r="C531" s="721"/>
      <c r="D531" s="721"/>
      <c r="E531" s="721"/>
      <c r="F531" s="721"/>
      <c r="G531" s="721"/>
      <c r="H531" s="721"/>
      <c r="I531" s="721"/>
      <c r="J531" s="721"/>
      <c r="K531" s="735"/>
      <c r="L531" s="721"/>
      <c r="M531" s="721"/>
      <c r="N531" s="721"/>
      <c r="O531" s="721"/>
      <c r="P531" s="721"/>
      <c r="Q531" s="721"/>
      <c r="R531" s="721"/>
      <c r="S531" s="721"/>
      <c r="T531" s="721"/>
      <c r="U531" s="721"/>
      <c r="V531" s="721"/>
      <c r="W531" s="721"/>
      <c r="X531" s="721"/>
      <c r="Y531" s="721"/>
      <c r="Z531" s="721"/>
    </row>
    <row r="532" spans="1:26" ht="12.75" customHeight="1">
      <c r="A532" s="721"/>
      <c r="B532" s="721"/>
      <c r="C532" s="721"/>
      <c r="D532" s="721"/>
      <c r="E532" s="721"/>
      <c r="F532" s="721"/>
      <c r="G532" s="721"/>
      <c r="H532" s="721"/>
      <c r="I532" s="721"/>
      <c r="J532" s="721"/>
      <c r="K532" s="735"/>
      <c r="L532" s="721"/>
      <c r="M532" s="721"/>
      <c r="N532" s="721"/>
      <c r="O532" s="721"/>
      <c r="P532" s="721"/>
      <c r="Q532" s="721"/>
      <c r="R532" s="721"/>
      <c r="S532" s="721"/>
      <c r="T532" s="721"/>
      <c r="U532" s="721"/>
      <c r="V532" s="721"/>
      <c r="W532" s="721"/>
      <c r="X532" s="721"/>
      <c r="Y532" s="721"/>
      <c r="Z532" s="721"/>
    </row>
    <row r="533" spans="1:26" ht="12.75" customHeight="1">
      <c r="A533" s="721"/>
      <c r="B533" s="721"/>
      <c r="C533" s="721"/>
      <c r="D533" s="721"/>
      <c r="E533" s="721"/>
      <c r="F533" s="721"/>
      <c r="G533" s="721"/>
      <c r="H533" s="721"/>
      <c r="I533" s="721"/>
      <c r="J533" s="721"/>
      <c r="K533" s="735"/>
      <c r="L533" s="721"/>
      <c r="M533" s="721"/>
      <c r="N533" s="721"/>
      <c r="O533" s="721"/>
      <c r="P533" s="721"/>
      <c r="Q533" s="721"/>
      <c r="R533" s="721"/>
      <c r="S533" s="721"/>
      <c r="T533" s="721"/>
      <c r="U533" s="721"/>
      <c r="V533" s="721"/>
      <c r="W533" s="721"/>
      <c r="X533" s="721"/>
      <c r="Y533" s="721"/>
      <c r="Z533" s="721"/>
    </row>
    <row r="534" spans="1:26" ht="12.75" customHeight="1">
      <c r="A534" s="721"/>
      <c r="B534" s="721"/>
      <c r="C534" s="721"/>
      <c r="D534" s="721"/>
      <c r="E534" s="721"/>
      <c r="F534" s="721"/>
      <c r="G534" s="721"/>
      <c r="H534" s="721"/>
      <c r="I534" s="721"/>
      <c r="J534" s="721"/>
      <c r="K534" s="735"/>
      <c r="L534" s="721"/>
      <c r="M534" s="721"/>
      <c r="N534" s="721"/>
      <c r="O534" s="721"/>
      <c r="P534" s="721"/>
      <c r="Q534" s="721"/>
      <c r="R534" s="721"/>
      <c r="S534" s="721"/>
      <c r="T534" s="721"/>
      <c r="U534" s="721"/>
      <c r="V534" s="721"/>
      <c r="W534" s="721"/>
      <c r="X534" s="721"/>
      <c r="Y534" s="721"/>
      <c r="Z534" s="721"/>
    </row>
    <row r="535" spans="1:26" ht="12.75" customHeight="1">
      <c r="A535" s="721"/>
      <c r="B535" s="721"/>
      <c r="C535" s="721"/>
      <c r="D535" s="721"/>
      <c r="E535" s="721"/>
      <c r="F535" s="721"/>
      <c r="G535" s="721"/>
      <c r="H535" s="721"/>
      <c r="I535" s="721"/>
      <c r="J535" s="721"/>
      <c r="K535" s="735"/>
      <c r="L535" s="721"/>
      <c r="M535" s="721"/>
      <c r="N535" s="721"/>
      <c r="O535" s="721"/>
      <c r="P535" s="721"/>
      <c r="Q535" s="721"/>
      <c r="R535" s="721"/>
      <c r="S535" s="721"/>
      <c r="T535" s="721"/>
      <c r="U535" s="721"/>
      <c r="V535" s="721"/>
      <c r="W535" s="721"/>
      <c r="X535" s="721"/>
      <c r="Y535" s="721"/>
      <c r="Z535" s="721"/>
    </row>
    <row r="536" spans="1:26" ht="12.75" customHeight="1">
      <c r="A536" s="721"/>
      <c r="B536" s="721"/>
      <c r="C536" s="721"/>
      <c r="D536" s="721"/>
      <c r="E536" s="721"/>
      <c r="F536" s="721"/>
      <c r="G536" s="721"/>
      <c r="H536" s="721"/>
      <c r="I536" s="721"/>
      <c r="J536" s="721"/>
      <c r="K536" s="735"/>
      <c r="L536" s="721"/>
      <c r="M536" s="721"/>
      <c r="N536" s="721"/>
      <c r="O536" s="721"/>
      <c r="P536" s="721"/>
      <c r="Q536" s="721"/>
      <c r="R536" s="721"/>
      <c r="S536" s="721"/>
      <c r="T536" s="721"/>
      <c r="U536" s="721"/>
      <c r="V536" s="721"/>
      <c r="W536" s="721"/>
      <c r="X536" s="721"/>
      <c r="Y536" s="721"/>
      <c r="Z536" s="721"/>
    </row>
    <row r="537" spans="1:26" ht="12.75" customHeight="1">
      <c r="A537" s="721"/>
      <c r="B537" s="721"/>
      <c r="C537" s="721"/>
      <c r="D537" s="721"/>
      <c r="E537" s="721"/>
      <c r="F537" s="721"/>
      <c r="G537" s="721"/>
      <c r="H537" s="721"/>
      <c r="I537" s="721"/>
      <c r="J537" s="721"/>
      <c r="K537" s="735"/>
      <c r="L537" s="721"/>
      <c r="M537" s="721"/>
      <c r="N537" s="721"/>
      <c r="O537" s="721"/>
      <c r="P537" s="721"/>
      <c r="Q537" s="721"/>
      <c r="R537" s="721"/>
      <c r="S537" s="721"/>
      <c r="T537" s="721"/>
      <c r="U537" s="721"/>
      <c r="V537" s="721"/>
      <c r="W537" s="721"/>
      <c r="X537" s="721"/>
      <c r="Y537" s="721"/>
      <c r="Z537" s="721"/>
    </row>
    <row r="538" spans="1:26" ht="12.75" customHeight="1">
      <c r="A538" s="721"/>
      <c r="B538" s="721"/>
      <c r="C538" s="721"/>
      <c r="D538" s="721"/>
      <c r="E538" s="721"/>
      <c r="F538" s="721"/>
      <c r="G538" s="721"/>
      <c r="H538" s="721"/>
      <c r="I538" s="721"/>
      <c r="J538" s="721"/>
      <c r="K538" s="735"/>
      <c r="L538" s="721"/>
      <c r="M538" s="721"/>
      <c r="N538" s="721"/>
      <c r="O538" s="721"/>
      <c r="P538" s="721"/>
      <c r="Q538" s="721"/>
      <c r="R538" s="721"/>
      <c r="S538" s="721"/>
      <c r="T538" s="721"/>
      <c r="U538" s="721"/>
      <c r="V538" s="721"/>
      <c r="W538" s="721"/>
      <c r="X538" s="721"/>
      <c r="Y538" s="721"/>
      <c r="Z538" s="721"/>
    </row>
    <row r="539" spans="1:26" ht="12.75" customHeight="1">
      <c r="A539" s="721"/>
      <c r="B539" s="721"/>
      <c r="C539" s="721"/>
      <c r="D539" s="721"/>
      <c r="E539" s="721"/>
      <c r="F539" s="721"/>
      <c r="G539" s="721"/>
      <c r="H539" s="721"/>
      <c r="I539" s="721"/>
      <c r="J539" s="721"/>
      <c r="K539" s="735"/>
      <c r="L539" s="721"/>
      <c r="M539" s="721"/>
      <c r="N539" s="721"/>
      <c r="O539" s="721"/>
      <c r="P539" s="721"/>
      <c r="Q539" s="721"/>
      <c r="R539" s="721"/>
      <c r="S539" s="721"/>
      <c r="T539" s="721"/>
      <c r="U539" s="721"/>
      <c r="V539" s="721"/>
      <c r="W539" s="721"/>
      <c r="X539" s="721"/>
      <c r="Y539" s="721"/>
      <c r="Z539" s="721"/>
    </row>
    <row r="540" spans="1:26" ht="12.75" customHeight="1">
      <c r="A540" s="721"/>
      <c r="B540" s="721"/>
      <c r="C540" s="721"/>
      <c r="D540" s="721"/>
      <c r="E540" s="721"/>
      <c r="F540" s="721"/>
      <c r="G540" s="721"/>
      <c r="H540" s="721"/>
      <c r="I540" s="721"/>
      <c r="J540" s="721"/>
      <c r="K540" s="735"/>
      <c r="L540" s="721"/>
      <c r="M540" s="721"/>
      <c r="N540" s="721"/>
      <c r="O540" s="721"/>
      <c r="P540" s="721"/>
      <c r="Q540" s="721"/>
      <c r="R540" s="721"/>
      <c r="S540" s="721"/>
      <c r="T540" s="721"/>
      <c r="U540" s="721"/>
      <c r="V540" s="721"/>
      <c r="W540" s="721"/>
      <c r="X540" s="721"/>
      <c r="Y540" s="721"/>
      <c r="Z540" s="721"/>
    </row>
    <row r="541" spans="1:26" ht="12.75" customHeight="1">
      <c r="A541" s="721"/>
      <c r="B541" s="721"/>
      <c r="C541" s="721"/>
      <c r="D541" s="721"/>
      <c r="E541" s="721"/>
      <c r="F541" s="721"/>
      <c r="G541" s="721"/>
      <c r="H541" s="721"/>
      <c r="I541" s="721"/>
      <c r="J541" s="721"/>
      <c r="K541" s="735"/>
      <c r="L541" s="721"/>
      <c r="M541" s="721"/>
      <c r="N541" s="721"/>
      <c r="O541" s="721"/>
      <c r="P541" s="721"/>
      <c r="Q541" s="721"/>
      <c r="R541" s="721"/>
      <c r="S541" s="721"/>
      <c r="T541" s="721"/>
      <c r="U541" s="721"/>
      <c r="V541" s="721"/>
      <c r="W541" s="721"/>
      <c r="X541" s="721"/>
      <c r="Y541" s="721"/>
      <c r="Z541" s="721"/>
    </row>
    <row r="542" spans="1:26" ht="12.75" customHeight="1">
      <c r="A542" s="721"/>
      <c r="B542" s="721"/>
      <c r="C542" s="721"/>
      <c r="D542" s="721"/>
      <c r="E542" s="721"/>
      <c r="F542" s="721"/>
      <c r="G542" s="721"/>
      <c r="H542" s="721"/>
      <c r="I542" s="721"/>
      <c r="J542" s="721"/>
      <c r="K542" s="735"/>
      <c r="L542" s="721"/>
      <c r="M542" s="721"/>
      <c r="N542" s="721"/>
      <c r="O542" s="721"/>
      <c r="P542" s="721"/>
      <c r="Q542" s="721"/>
      <c r="R542" s="721"/>
      <c r="S542" s="721"/>
      <c r="T542" s="721"/>
      <c r="U542" s="721"/>
      <c r="V542" s="721"/>
      <c r="W542" s="721"/>
      <c r="X542" s="721"/>
      <c r="Y542" s="721"/>
      <c r="Z542" s="721"/>
    </row>
    <row r="543" spans="1:26" ht="12.75" customHeight="1">
      <c r="A543" s="721"/>
      <c r="B543" s="721"/>
      <c r="C543" s="721"/>
      <c r="D543" s="721"/>
      <c r="E543" s="721"/>
      <c r="F543" s="721"/>
      <c r="G543" s="721"/>
      <c r="H543" s="721"/>
      <c r="I543" s="721"/>
      <c r="J543" s="721"/>
      <c r="K543" s="735"/>
      <c r="L543" s="721"/>
      <c r="M543" s="721"/>
      <c r="N543" s="721"/>
      <c r="O543" s="721"/>
      <c r="P543" s="721"/>
      <c r="Q543" s="721"/>
      <c r="R543" s="721"/>
      <c r="S543" s="721"/>
      <c r="T543" s="721"/>
      <c r="U543" s="721"/>
      <c r="V543" s="721"/>
      <c r="W543" s="721"/>
      <c r="X543" s="721"/>
      <c r="Y543" s="721"/>
      <c r="Z543" s="721"/>
    </row>
    <row r="544" spans="1:26" ht="12.75" customHeight="1">
      <c r="A544" s="721"/>
      <c r="B544" s="721"/>
      <c r="C544" s="721"/>
      <c r="D544" s="721"/>
      <c r="E544" s="721"/>
      <c r="F544" s="721"/>
      <c r="G544" s="721"/>
      <c r="H544" s="721"/>
      <c r="I544" s="721"/>
      <c r="J544" s="721"/>
      <c r="K544" s="735"/>
      <c r="L544" s="721"/>
      <c r="M544" s="721"/>
      <c r="N544" s="721"/>
      <c r="O544" s="721"/>
      <c r="P544" s="721"/>
      <c r="Q544" s="721"/>
      <c r="R544" s="721"/>
      <c r="S544" s="721"/>
      <c r="T544" s="721"/>
      <c r="U544" s="721"/>
      <c r="V544" s="721"/>
      <c r="W544" s="721"/>
      <c r="X544" s="721"/>
      <c r="Y544" s="721"/>
      <c r="Z544" s="721"/>
    </row>
    <row r="545" spans="1:26" ht="12.75" customHeight="1">
      <c r="A545" s="721"/>
      <c r="B545" s="721"/>
      <c r="C545" s="721"/>
      <c r="D545" s="721"/>
      <c r="E545" s="721"/>
      <c r="F545" s="721"/>
      <c r="G545" s="721"/>
      <c r="H545" s="721"/>
      <c r="I545" s="721"/>
      <c r="J545" s="721"/>
      <c r="K545" s="735"/>
      <c r="L545" s="721"/>
      <c r="M545" s="721"/>
      <c r="N545" s="721"/>
      <c r="O545" s="721"/>
      <c r="P545" s="721"/>
      <c r="Q545" s="721"/>
      <c r="R545" s="721"/>
      <c r="S545" s="721"/>
      <c r="T545" s="721"/>
      <c r="U545" s="721"/>
      <c r="V545" s="721"/>
      <c r="W545" s="721"/>
      <c r="X545" s="721"/>
      <c r="Y545" s="721"/>
      <c r="Z545" s="721"/>
    </row>
    <row r="546" spans="1:26" ht="12.75" customHeight="1">
      <c r="A546" s="721"/>
      <c r="B546" s="721"/>
      <c r="C546" s="721"/>
      <c r="D546" s="721"/>
      <c r="E546" s="721"/>
      <c r="F546" s="721"/>
      <c r="G546" s="721"/>
      <c r="H546" s="721"/>
      <c r="I546" s="721"/>
      <c r="J546" s="721"/>
      <c r="K546" s="735"/>
      <c r="L546" s="721"/>
      <c r="M546" s="721"/>
      <c r="N546" s="721"/>
      <c r="O546" s="721"/>
      <c r="P546" s="721"/>
      <c r="Q546" s="721"/>
      <c r="R546" s="721"/>
      <c r="S546" s="721"/>
      <c r="T546" s="721"/>
      <c r="U546" s="721"/>
      <c r="V546" s="721"/>
      <c r="W546" s="721"/>
      <c r="X546" s="721"/>
      <c r="Y546" s="721"/>
      <c r="Z546" s="721"/>
    </row>
    <row r="547" spans="1:26" ht="12.75" customHeight="1">
      <c r="A547" s="721"/>
      <c r="B547" s="721"/>
      <c r="C547" s="721"/>
      <c r="D547" s="721"/>
      <c r="E547" s="721"/>
      <c r="F547" s="721"/>
      <c r="G547" s="721"/>
      <c r="H547" s="721"/>
      <c r="I547" s="721"/>
      <c r="J547" s="721"/>
      <c r="K547" s="735"/>
      <c r="L547" s="721"/>
      <c r="M547" s="721"/>
      <c r="N547" s="721"/>
      <c r="O547" s="721"/>
      <c r="P547" s="721"/>
      <c r="Q547" s="721"/>
      <c r="R547" s="721"/>
      <c r="S547" s="721"/>
      <c r="T547" s="721"/>
      <c r="U547" s="721"/>
      <c r="V547" s="721"/>
      <c r="W547" s="721"/>
      <c r="X547" s="721"/>
      <c r="Y547" s="721"/>
      <c r="Z547" s="721"/>
    </row>
    <row r="548" spans="1:26" ht="12.75" customHeight="1">
      <c r="A548" s="721"/>
      <c r="B548" s="721"/>
      <c r="C548" s="721"/>
      <c r="D548" s="721"/>
      <c r="E548" s="721"/>
      <c r="F548" s="721"/>
      <c r="G548" s="721"/>
      <c r="H548" s="721"/>
      <c r="I548" s="721"/>
      <c r="J548" s="721"/>
      <c r="K548" s="735"/>
      <c r="L548" s="721"/>
      <c r="M548" s="721"/>
      <c r="N548" s="721"/>
      <c r="O548" s="721"/>
      <c r="P548" s="721"/>
      <c r="Q548" s="721"/>
      <c r="R548" s="721"/>
      <c r="S548" s="721"/>
      <c r="T548" s="721"/>
      <c r="U548" s="721"/>
      <c r="V548" s="721"/>
      <c r="W548" s="721"/>
      <c r="X548" s="721"/>
      <c r="Y548" s="721"/>
      <c r="Z548" s="721"/>
    </row>
    <row r="549" spans="1:26" ht="12.75" customHeight="1">
      <c r="A549" s="721"/>
      <c r="B549" s="721"/>
      <c r="C549" s="721"/>
      <c r="D549" s="721"/>
      <c r="E549" s="721"/>
      <c r="F549" s="721"/>
      <c r="G549" s="721"/>
      <c r="H549" s="721"/>
      <c r="I549" s="721"/>
      <c r="J549" s="721"/>
      <c r="K549" s="735"/>
      <c r="L549" s="721"/>
      <c r="M549" s="721"/>
      <c r="N549" s="721"/>
      <c r="O549" s="721"/>
      <c r="P549" s="721"/>
      <c r="Q549" s="721"/>
      <c r="R549" s="721"/>
      <c r="S549" s="721"/>
      <c r="T549" s="721"/>
      <c r="U549" s="721"/>
      <c r="V549" s="721"/>
      <c r="W549" s="721"/>
      <c r="X549" s="721"/>
      <c r="Y549" s="721"/>
      <c r="Z549" s="721"/>
    </row>
    <row r="550" spans="1:26" ht="12.75" customHeight="1">
      <c r="A550" s="721"/>
      <c r="B550" s="721"/>
      <c r="C550" s="721"/>
      <c r="D550" s="721"/>
      <c r="E550" s="721"/>
      <c r="F550" s="721"/>
      <c r="G550" s="721"/>
      <c r="H550" s="721"/>
      <c r="I550" s="721"/>
      <c r="J550" s="721"/>
      <c r="K550" s="735"/>
      <c r="L550" s="721"/>
      <c r="M550" s="721"/>
      <c r="N550" s="721"/>
      <c r="O550" s="721"/>
      <c r="P550" s="721"/>
      <c r="Q550" s="721"/>
      <c r="R550" s="721"/>
      <c r="S550" s="721"/>
      <c r="T550" s="721"/>
      <c r="U550" s="721"/>
      <c r="V550" s="721"/>
      <c r="W550" s="721"/>
      <c r="X550" s="721"/>
      <c r="Y550" s="721"/>
      <c r="Z550" s="721"/>
    </row>
    <row r="551" spans="1:26" ht="12.75" customHeight="1">
      <c r="A551" s="721"/>
      <c r="B551" s="721"/>
      <c r="C551" s="721"/>
      <c r="D551" s="721"/>
      <c r="E551" s="721"/>
      <c r="F551" s="721"/>
      <c r="G551" s="721"/>
      <c r="H551" s="721"/>
      <c r="I551" s="721"/>
      <c r="J551" s="721"/>
      <c r="K551" s="735"/>
      <c r="L551" s="721"/>
      <c r="M551" s="721"/>
      <c r="N551" s="721"/>
      <c r="O551" s="721"/>
      <c r="P551" s="721"/>
      <c r="Q551" s="721"/>
      <c r="R551" s="721"/>
      <c r="S551" s="721"/>
      <c r="T551" s="721"/>
      <c r="U551" s="721"/>
      <c r="V551" s="721"/>
      <c r="W551" s="721"/>
      <c r="X551" s="721"/>
      <c r="Y551" s="721"/>
      <c r="Z551" s="721"/>
    </row>
    <row r="552" spans="1:26" ht="12.75" customHeight="1">
      <c r="A552" s="721"/>
      <c r="B552" s="721"/>
      <c r="C552" s="721"/>
      <c r="D552" s="721"/>
      <c r="E552" s="721"/>
      <c r="F552" s="721"/>
      <c r="G552" s="721"/>
      <c r="H552" s="721"/>
      <c r="I552" s="721"/>
      <c r="J552" s="721"/>
      <c r="K552" s="735"/>
      <c r="L552" s="721"/>
      <c r="M552" s="721"/>
      <c r="N552" s="721"/>
      <c r="O552" s="721"/>
      <c r="P552" s="721"/>
      <c r="Q552" s="721"/>
      <c r="R552" s="721"/>
      <c r="S552" s="721"/>
      <c r="T552" s="721"/>
      <c r="U552" s="721"/>
      <c r="V552" s="721"/>
      <c r="W552" s="721"/>
      <c r="X552" s="721"/>
      <c r="Y552" s="721"/>
      <c r="Z552" s="721"/>
    </row>
    <row r="553" spans="1:26" ht="12.75" customHeight="1">
      <c r="A553" s="721"/>
      <c r="B553" s="721"/>
      <c r="C553" s="721"/>
      <c r="D553" s="721"/>
      <c r="E553" s="721"/>
      <c r="F553" s="721"/>
      <c r="G553" s="721"/>
      <c r="H553" s="721"/>
      <c r="I553" s="721"/>
      <c r="J553" s="721"/>
      <c r="K553" s="735"/>
      <c r="L553" s="721"/>
      <c r="M553" s="721"/>
      <c r="N553" s="721"/>
      <c r="O553" s="721"/>
      <c r="P553" s="721"/>
      <c r="Q553" s="721"/>
      <c r="R553" s="721"/>
      <c r="S553" s="721"/>
      <c r="T553" s="721"/>
      <c r="U553" s="721"/>
      <c r="V553" s="721"/>
      <c r="W553" s="721"/>
      <c r="X553" s="721"/>
      <c r="Y553" s="721"/>
      <c r="Z553" s="721"/>
    </row>
    <row r="554" spans="1:26" ht="12.75" customHeight="1">
      <c r="A554" s="721"/>
      <c r="B554" s="721"/>
      <c r="C554" s="721"/>
      <c r="D554" s="721"/>
      <c r="E554" s="721"/>
      <c r="F554" s="721"/>
      <c r="G554" s="721"/>
      <c r="H554" s="721"/>
      <c r="I554" s="721"/>
      <c r="J554" s="721"/>
      <c r="K554" s="735"/>
      <c r="L554" s="721"/>
      <c r="M554" s="721"/>
      <c r="N554" s="721"/>
      <c r="O554" s="721"/>
      <c r="P554" s="721"/>
      <c r="Q554" s="721"/>
      <c r="R554" s="721"/>
      <c r="S554" s="721"/>
      <c r="T554" s="721"/>
      <c r="U554" s="721"/>
      <c r="V554" s="721"/>
      <c r="W554" s="721"/>
      <c r="X554" s="721"/>
      <c r="Y554" s="721"/>
      <c r="Z554" s="721"/>
    </row>
    <row r="555" spans="1:26" ht="12.75" customHeight="1">
      <c r="A555" s="721"/>
      <c r="B555" s="721"/>
      <c r="C555" s="721"/>
      <c r="D555" s="721"/>
      <c r="E555" s="721"/>
      <c r="F555" s="721"/>
      <c r="G555" s="721"/>
      <c r="H555" s="721"/>
      <c r="I555" s="721"/>
      <c r="J555" s="721"/>
      <c r="K555" s="735"/>
      <c r="L555" s="721"/>
      <c r="M555" s="721"/>
      <c r="N555" s="721"/>
      <c r="O555" s="721"/>
      <c r="P555" s="721"/>
      <c r="Q555" s="721"/>
      <c r="R555" s="721"/>
      <c r="S555" s="721"/>
      <c r="T555" s="721"/>
      <c r="U555" s="721"/>
      <c r="V555" s="721"/>
      <c r="W555" s="721"/>
      <c r="X555" s="721"/>
      <c r="Y555" s="721"/>
      <c r="Z555" s="721"/>
    </row>
    <row r="556" spans="1:26" ht="12.75" customHeight="1">
      <c r="A556" s="721"/>
      <c r="B556" s="721"/>
      <c r="C556" s="721"/>
      <c r="D556" s="721"/>
      <c r="E556" s="721"/>
      <c r="F556" s="721"/>
      <c r="G556" s="721"/>
      <c r="H556" s="721"/>
      <c r="I556" s="721"/>
      <c r="J556" s="721"/>
      <c r="K556" s="735"/>
      <c r="L556" s="721"/>
      <c r="M556" s="721"/>
      <c r="N556" s="721"/>
      <c r="O556" s="721"/>
      <c r="P556" s="721"/>
      <c r="Q556" s="721"/>
      <c r="R556" s="721"/>
      <c r="S556" s="721"/>
      <c r="T556" s="721"/>
      <c r="U556" s="721"/>
      <c r="V556" s="721"/>
      <c r="W556" s="721"/>
      <c r="X556" s="721"/>
      <c r="Y556" s="721"/>
      <c r="Z556" s="721"/>
    </row>
    <row r="557" spans="1:26" ht="12.75" customHeight="1">
      <c r="A557" s="721"/>
      <c r="B557" s="721"/>
      <c r="C557" s="721"/>
      <c r="D557" s="721"/>
      <c r="E557" s="721"/>
      <c r="F557" s="721"/>
      <c r="G557" s="721"/>
      <c r="H557" s="721"/>
      <c r="I557" s="721"/>
      <c r="J557" s="721"/>
      <c r="K557" s="735"/>
      <c r="L557" s="721"/>
      <c r="M557" s="721"/>
      <c r="N557" s="721"/>
      <c r="O557" s="721"/>
      <c r="P557" s="721"/>
      <c r="Q557" s="721"/>
      <c r="R557" s="721"/>
      <c r="S557" s="721"/>
      <c r="T557" s="721"/>
      <c r="U557" s="721"/>
      <c r="V557" s="721"/>
      <c r="W557" s="721"/>
      <c r="X557" s="721"/>
      <c r="Y557" s="721"/>
      <c r="Z557" s="721"/>
    </row>
    <row r="558" spans="1:26" ht="12.75" customHeight="1">
      <c r="A558" s="721"/>
      <c r="B558" s="721"/>
      <c r="C558" s="721"/>
      <c r="D558" s="721"/>
      <c r="E558" s="721"/>
      <c r="F558" s="721"/>
      <c r="G558" s="721"/>
      <c r="H558" s="721"/>
      <c r="I558" s="721"/>
      <c r="J558" s="721"/>
      <c r="K558" s="735"/>
      <c r="L558" s="721"/>
      <c r="M558" s="721"/>
      <c r="N558" s="721"/>
      <c r="O558" s="721"/>
      <c r="P558" s="721"/>
      <c r="Q558" s="721"/>
      <c r="R558" s="721"/>
      <c r="S558" s="721"/>
      <c r="T558" s="721"/>
      <c r="U558" s="721"/>
      <c r="V558" s="721"/>
      <c r="W558" s="721"/>
      <c r="X558" s="721"/>
      <c r="Y558" s="721"/>
      <c r="Z558" s="721"/>
    </row>
    <row r="559" spans="1:26" ht="12.75" customHeight="1">
      <c r="A559" s="721"/>
      <c r="B559" s="721"/>
      <c r="C559" s="721"/>
      <c r="D559" s="721"/>
      <c r="E559" s="721"/>
      <c r="F559" s="721"/>
      <c r="G559" s="721"/>
      <c r="H559" s="721"/>
      <c r="I559" s="721"/>
      <c r="J559" s="721"/>
      <c r="K559" s="735"/>
      <c r="L559" s="721"/>
      <c r="M559" s="721"/>
      <c r="N559" s="721"/>
      <c r="O559" s="721"/>
      <c r="P559" s="721"/>
      <c r="Q559" s="721"/>
      <c r="R559" s="721"/>
      <c r="S559" s="721"/>
      <c r="T559" s="721"/>
      <c r="U559" s="721"/>
      <c r="V559" s="721"/>
      <c r="W559" s="721"/>
      <c r="X559" s="721"/>
      <c r="Y559" s="721"/>
      <c r="Z559" s="721"/>
    </row>
    <row r="560" spans="1:26" ht="12.75" customHeight="1">
      <c r="A560" s="721"/>
      <c r="B560" s="721"/>
      <c r="C560" s="721"/>
      <c r="D560" s="721"/>
      <c r="E560" s="721"/>
      <c r="F560" s="721"/>
      <c r="G560" s="721"/>
      <c r="H560" s="721"/>
      <c r="I560" s="721"/>
      <c r="J560" s="721"/>
      <c r="K560" s="735"/>
      <c r="L560" s="721"/>
      <c r="M560" s="721"/>
      <c r="N560" s="721"/>
      <c r="O560" s="721"/>
      <c r="P560" s="721"/>
      <c r="Q560" s="721"/>
      <c r="R560" s="721"/>
      <c r="S560" s="721"/>
      <c r="T560" s="721"/>
      <c r="U560" s="721"/>
      <c r="V560" s="721"/>
      <c r="W560" s="721"/>
      <c r="X560" s="721"/>
      <c r="Y560" s="721"/>
      <c r="Z560" s="721"/>
    </row>
    <row r="561" spans="1:26" ht="12.75" customHeight="1">
      <c r="A561" s="721"/>
      <c r="B561" s="721"/>
      <c r="C561" s="721"/>
      <c r="D561" s="721"/>
      <c r="E561" s="721"/>
      <c r="F561" s="721"/>
      <c r="G561" s="721"/>
      <c r="H561" s="721"/>
      <c r="I561" s="721"/>
      <c r="J561" s="721"/>
      <c r="K561" s="735"/>
      <c r="L561" s="721"/>
      <c r="M561" s="721"/>
      <c r="N561" s="721"/>
      <c r="O561" s="721"/>
      <c r="P561" s="721"/>
      <c r="Q561" s="721"/>
      <c r="R561" s="721"/>
      <c r="S561" s="721"/>
      <c r="T561" s="721"/>
      <c r="U561" s="721"/>
      <c r="V561" s="721"/>
      <c r="W561" s="721"/>
      <c r="X561" s="721"/>
      <c r="Y561" s="721"/>
      <c r="Z561" s="721"/>
    </row>
    <row r="562" spans="1:26" ht="12.75" customHeight="1">
      <c r="A562" s="721"/>
      <c r="B562" s="721"/>
      <c r="C562" s="721"/>
      <c r="D562" s="721"/>
      <c r="E562" s="721"/>
      <c r="F562" s="721"/>
      <c r="G562" s="721"/>
      <c r="H562" s="721"/>
      <c r="I562" s="721"/>
      <c r="J562" s="721"/>
      <c r="K562" s="735"/>
      <c r="L562" s="721"/>
      <c r="M562" s="721"/>
      <c r="N562" s="721"/>
      <c r="O562" s="721"/>
      <c r="P562" s="721"/>
      <c r="Q562" s="721"/>
      <c r="R562" s="721"/>
      <c r="S562" s="721"/>
      <c r="T562" s="721"/>
      <c r="U562" s="721"/>
      <c r="V562" s="721"/>
      <c r="W562" s="721"/>
      <c r="X562" s="721"/>
      <c r="Y562" s="721"/>
      <c r="Z562" s="721"/>
    </row>
    <row r="563" spans="1:26" ht="12.75" customHeight="1">
      <c r="A563" s="721"/>
      <c r="B563" s="721"/>
      <c r="C563" s="721"/>
      <c r="D563" s="721"/>
      <c r="E563" s="721"/>
      <c r="F563" s="721"/>
      <c r="G563" s="721"/>
      <c r="H563" s="721"/>
      <c r="I563" s="721"/>
      <c r="J563" s="721"/>
      <c r="K563" s="735"/>
      <c r="L563" s="721"/>
      <c r="M563" s="721"/>
      <c r="N563" s="721"/>
      <c r="O563" s="721"/>
      <c r="P563" s="721"/>
      <c r="Q563" s="721"/>
      <c r="R563" s="721"/>
      <c r="S563" s="721"/>
      <c r="T563" s="721"/>
      <c r="U563" s="721"/>
      <c r="V563" s="721"/>
      <c r="W563" s="721"/>
      <c r="X563" s="721"/>
      <c r="Y563" s="721"/>
      <c r="Z563" s="721"/>
    </row>
    <row r="564" spans="1:26" ht="12.75" customHeight="1">
      <c r="A564" s="721"/>
      <c r="B564" s="721"/>
      <c r="C564" s="721"/>
      <c r="D564" s="721"/>
      <c r="E564" s="721"/>
      <c r="F564" s="721"/>
      <c r="G564" s="721"/>
      <c r="H564" s="721"/>
      <c r="I564" s="721"/>
      <c r="J564" s="721"/>
      <c r="K564" s="735"/>
      <c r="L564" s="721"/>
      <c r="M564" s="721"/>
      <c r="N564" s="721"/>
      <c r="O564" s="721"/>
      <c r="P564" s="721"/>
      <c r="Q564" s="721"/>
      <c r="R564" s="721"/>
      <c r="S564" s="721"/>
      <c r="T564" s="721"/>
      <c r="U564" s="721"/>
      <c r="V564" s="721"/>
      <c r="W564" s="721"/>
      <c r="X564" s="721"/>
      <c r="Y564" s="721"/>
      <c r="Z564" s="721"/>
    </row>
    <row r="565" spans="1:26" ht="12.75" customHeight="1">
      <c r="A565" s="721"/>
      <c r="B565" s="721"/>
      <c r="C565" s="721"/>
      <c r="D565" s="721"/>
      <c r="E565" s="721"/>
      <c r="F565" s="721"/>
      <c r="G565" s="721"/>
      <c r="H565" s="721"/>
      <c r="I565" s="721"/>
      <c r="J565" s="721"/>
      <c r="K565" s="735"/>
      <c r="L565" s="721"/>
      <c r="M565" s="721"/>
      <c r="N565" s="721"/>
      <c r="O565" s="721"/>
      <c r="P565" s="721"/>
      <c r="Q565" s="721"/>
      <c r="R565" s="721"/>
      <c r="S565" s="721"/>
      <c r="T565" s="721"/>
      <c r="U565" s="721"/>
      <c r="V565" s="721"/>
      <c r="W565" s="721"/>
      <c r="X565" s="721"/>
      <c r="Y565" s="721"/>
      <c r="Z565" s="721"/>
    </row>
    <row r="566" spans="1:26" ht="12.75" customHeight="1">
      <c r="A566" s="721"/>
      <c r="B566" s="721"/>
      <c r="C566" s="721"/>
      <c r="D566" s="721"/>
      <c r="E566" s="721"/>
      <c r="F566" s="721"/>
      <c r="G566" s="721"/>
      <c r="H566" s="721"/>
      <c r="I566" s="721"/>
      <c r="J566" s="721"/>
      <c r="K566" s="735"/>
      <c r="L566" s="721"/>
      <c r="M566" s="721"/>
      <c r="N566" s="721"/>
      <c r="O566" s="721"/>
      <c r="P566" s="721"/>
      <c r="Q566" s="721"/>
      <c r="R566" s="721"/>
      <c r="S566" s="721"/>
      <c r="T566" s="721"/>
      <c r="U566" s="721"/>
      <c r="V566" s="721"/>
      <c r="W566" s="721"/>
      <c r="X566" s="721"/>
      <c r="Y566" s="721"/>
      <c r="Z566" s="721"/>
    </row>
    <row r="567" spans="1:26" ht="12.75" customHeight="1">
      <c r="A567" s="721"/>
      <c r="B567" s="721"/>
      <c r="C567" s="721"/>
      <c r="D567" s="721"/>
      <c r="E567" s="721"/>
      <c r="F567" s="721"/>
      <c r="G567" s="721"/>
      <c r="H567" s="721"/>
      <c r="I567" s="721"/>
      <c r="J567" s="721"/>
      <c r="K567" s="735"/>
      <c r="L567" s="721"/>
      <c r="M567" s="721"/>
      <c r="N567" s="721"/>
      <c r="O567" s="721"/>
      <c r="P567" s="721"/>
      <c r="Q567" s="721"/>
      <c r="R567" s="721"/>
      <c r="S567" s="721"/>
      <c r="T567" s="721"/>
      <c r="U567" s="721"/>
      <c r="V567" s="721"/>
      <c r="W567" s="721"/>
      <c r="X567" s="721"/>
      <c r="Y567" s="721"/>
      <c r="Z567" s="721"/>
    </row>
    <row r="568" spans="1:26" ht="12.75" customHeight="1">
      <c r="A568" s="721"/>
      <c r="B568" s="721"/>
      <c r="C568" s="721"/>
      <c r="D568" s="721"/>
      <c r="E568" s="721"/>
      <c r="F568" s="721"/>
      <c r="G568" s="721"/>
      <c r="H568" s="721"/>
      <c r="I568" s="721"/>
      <c r="J568" s="721"/>
      <c r="K568" s="735"/>
      <c r="L568" s="721"/>
      <c r="M568" s="721"/>
      <c r="N568" s="721"/>
      <c r="O568" s="721"/>
      <c r="P568" s="721"/>
      <c r="Q568" s="721"/>
      <c r="R568" s="721"/>
      <c r="S568" s="721"/>
      <c r="T568" s="721"/>
      <c r="U568" s="721"/>
      <c r="V568" s="721"/>
      <c r="W568" s="721"/>
      <c r="X568" s="721"/>
      <c r="Y568" s="721"/>
      <c r="Z568" s="721"/>
    </row>
    <row r="569" spans="1:26" ht="12.75" customHeight="1">
      <c r="A569" s="721"/>
      <c r="B569" s="721"/>
      <c r="C569" s="721"/>
      <c r="D569" s="721"/>
      <c r="E569" s="721"/>
      <c r="F569" s="721"/>
      <c r="G569" s="721"/>
      <c r="H569" s="721"/>
      <c r="I569" s="721"/>
      <c r="J569" s="721"/>
      <c r="K569" s="735"/>
      <c r="L569" s="721"/>
      <c r="M569" s="721"/>
      <c r="N569" s="721"/>
      <c r="O569" s="721"/>
      <c r="P569" s="721"/>
      <c r="Q569" s="721"/>
      <c r="R569" s="721"/>
      <c r="S569" s="721"/>
      <c r="T569" s="721"/>
      <c r="U569" s="721"/>
      <c r="V569" s="721"/>
      <c r="W569" s="721"/>
      <c r="X569" s="721"/>
      <c r="Y569" s="721"/>
      <c r="Z569" s="721"/>
    </row>
    <row r="570" spans="1:26" ht="12.75" customHeight="1">
      <c r="A570" s="721"/>
      <c r="B570" s="721"/>
      <c r="C570" s="721"/>
      <c r="D570" s="721"/>
      <c r="E570" s="721"/>
      <c r="F570" s="721"/>
      <c r="G570" s="721"/>
      <c r="H570" s="721"/>
      <c r="I570" s="721"/>
      <c r="J570" s="721"/>
      <c r="K570" s="735"/>
      <c r="L570" s="721"/>
      <c r="M570" s="721"/>
      <c r="N570" s="721"/>
      <c r="O570" s="721"/>
      <c r="P570" s="721"/>
      <c r="Q570" s="721"/>
      <c r="R570" s="721"/>
      <c r="S570" s="721"/>
      <c r="T570" s="721"/>
      <c r="U570" s="721"/>
      <c r="V570" s="721"/>
      <c r="W570" s="721"/>
      <c r="X570" s="721"/>
      <c r="Y570" s="721"/>
      <c r="Z570" s="721"/>
    </row>
    <row r="571" spans="1:26" ht="12.75" customHeight="1">
      <c r="A571" s="721"/>
      <c r="B571" s="721"/>
      <c r="C571" s="721"/>
      <c r="D571" s="721"/>
      <c r="E571" s="721"/>
      <c r="F571" s="721"/>
      <c r="G571" s="721"/>
      <c r="H571" s="721"/>
      <c r="I571" s="721"/>
      <c r="J571" s="721"/>
      <c r="K571" s="735"/>
      <c r="L571" s="721"/>
      <c r="M571" s="721"/>
      <c r="N571" s="721"/>
      <c r="O571" s="721"/>
      <c r="P571" s="721"/>
      <c r="Q571" s="721"/>
      <c r="R571" s="721"/>
      <c r="S571" s="721"/>
      <c r="T571" s="721"/>
      <c r="U571" s="721"/>
      <c r="V571" s="721"/>
      <c r="W571" s="721"/>
      <c r="X571" s="721"/>
      <c r="Y571" s="721"/>
      <c r="Z571" s="721"/>
    </row>
    <row r="572" spans="1:26" ht="12.75" customHeight="1">
      <c r="A572" s="721"/>
      <c r="B572" s="721"/>
      <c r="C572" s="721"/>
      <c r="D572" s="721"/>
      <c r="E572" s="721"/>
      <c r="F572" s="721"/>
      <c r="G572" s="721"/>
      <c r="H572" s="721"/>
      <c r="I572" s="721"/>
      <c r="J572" s="721"/>
      <c r="K572" s="735"/>
      <c r="L572" s="721"/>
      <c r="M572" s="721"/>
      <c r="N572" s="721"/>
      <c r="O572" s="721"/>
      <c r="P572" s="721"/>
      <c r="Q572" s="721"/>
      <c r="R572" s="721"/>
      <c r="S572" s="721"/>
      <c r="T572" s="721"/>
      <c r="U572" s="721"/>
      <c r="V572" s="721"/>
      <c r="W572" s="721"/>
      <c r="X572" s="721"/>
      <c r="Y572" s="721"/>
      <c r="Z572" s="721"/>
    </row>
    <row r="573" spans="1:26" ht="12.75" customHeight="1">
      <c r="A573" s="721"/>
      <c r="B573" s="721"/>
      <c r="C573" s="721"/>
      <c r="D573" s="721"/>
      <c r="E573" s="721"/>
      <c r="F573" s="721"/>
      <c r="G573" s="721"/>
      <c r="H573" s="721"/>
      <c r="I573" s="721"/>
      <c r="J573" s="721"/>
      <c r="K573" s="735"/>
      <c r="L573" s="721"/>
      <c r="M573" s="721"/>
      <c r="N573" s="721"/>
      <c r="O573" s="721"/>
      <c r="P573" s="721"/>
      <c r="Q573" s="721"/>
      <c r="R573" s="721"/>
      <c r="S573" s="721"/>
      <c r="T573" s="721"/>
      <c r="U573" s="721"/>
      <c r="V573" s="721"/>
      <c r="W573" s="721"/>
      <c r="X573" s="721"/>
      <c r="Y573" s="721"/>
      <c r="Z573" s="721"/>
    </row>
    <row r="574" spans="1:26" ht="12.75" customHeight="1">
      <c r="A574" s="721"/>
      <c r="B574" s="721"/>
      <c r="C574" s="721"/>
      <c r="D574" s="721"/>
      <c r="E574" s="721"/>
      <c r="F574" s="721"/>
      <c r="G574" s="721"/>
      <c r="H574" s="721"/>
      <c r="I574" s="721"/>
      <c r="J574" s="721"/>
      <c r="K574" s="735"/>
      <c r="L574" s="721"/>
      <c r="M574" s="721"/>
      <c r="N574" s="721"/>
      <c r="O574" s="721"/>
      <c r="P574" s="721"/>
      <c r="Q574" s="721"/>
      <c r="R574" s="721"/>
      <c r="S574" s="721"/>
      <c r="T574" s="721"/>
      <c r="U574" s="721"/>
      <c r="V574" s="721"/>
      <c r="W574" s="721"/>
      <c r="X574" s="721"/>
      <c r="Y574" s="721"/>
      <c r="Z574" s="721"/>
    </row>
    <row r="575" spans="1:26" ht="12.75" customHeight="1">
      <c r="A575" s="721"/>
      <c r="B575" s="721"/>
      <c r="C575" s="721"/>
      <c r="D575" s="721"/>
      <c r="E575" s="721"/>
      <c r="F575" s="721"/>
      <c r="G575" s="721"/>
      <c r="H575" s="721"/>
      <c r="I575" s="721"/>
      <c r="J575" s="721"/>
      <c r="K575" s="735"/>
      <c r="L575" s="721"/>
      <c r="M575" s="721"/>
      <c r="N575" s="721"/>
      <c r="O575" s="721"/>
      <c r="P575" s="721"/>
      <c r="Q575" s="721"/>
      <c r="R575" s="721"/>
      <c r="S575" s="721"/>
      <c r="T575" s="721"/>
      <c r="U575" s="721"/>
      <c r="V575" s="721"/>
      <c r="W575" s="721"/>
      <c r="X575" s="721"/>
      <c r="Y575" s="721"/>
      <c r="Z575" s="721"/>
    </row>
    <row r="576" spans="1:26" ht="12.75" customHeight="1">
      <c r="A576" s="721"/>
      <c r="B576" s="721"/>
      <c r="C576" s="721"/>
      <c r="D576" s="721"/>
      <c r="E576" s="721"/>
      <c r="F576" s="721"/>
      <c r="G576" s="721"/>
      <c r="H576" s="721"/>
      <c r="I576" s="721"/>
      <c r="J576" s="721"/>
      <c r="K576" s="735"/>
      <c r="L576" s="721"/>
      <c r="M576" s="721"/>
      <c r="N576" s="721"/>
      <c r="O576" s="721"/>
      <c r="P576" s="721"/>
      <c r="Q576" s="721"/>
      <c r="R576" s="721"/>
      <c r="S576" s="721"/>
      <c r="T576" s="721"/>
      <c r="U576" s="721"/>
      <c r="V576" s="721"/>
      <c r="W576" s="721"/>
      <c r="X576" s="721"/>
      <c r="Y576" s="721"/>
      <c r="Z576" s="721"/>
    </row>
    <row r="577" spans="1:26" ht="12.75" customHeight="1">
      <c r="A577" s="721"/>
      <c r="B577" s="721"/>
      <c r="C577" s="721"/>
      <c r="D577" s="721"/>
      <c r="E577" s="721"/>
      <c r="F577" s="721"/>
      <c r="G577" s="721"/>
      <c r="H577" s="721"/>
      <c r="I577" s="721"/>
      <c r="J577" s="721"/>
      <c r="K577" s="735"/>
      <c r="L577" s="721"/>
      <c r="M577" s="721"/>
      <c r="N577" s="721"/>
      <c r="O577" s="721"/>
      <c r="P577" s="721"/>
      <c r="Q577" s="721"/>
      <c r="R577" s="721"/>
      <c r="S577" s="721"/>
      <c r="T577" s="721"/>
      <c r="U577" s="721"/>
      <c r="V577" s="721"/>
      <c r="W577" s="721"/>
      <c r="X577" s="721"/>
      <c r="Y577" s="721"/>
      <c r="Z577" s="721"/>
    </row>
    <row r="578" spans="1:26" ht="12.75" customHeight="1">
      <c r="A578" s="721"/>
      <c r="B578" s="721"/>
      <c r="C578" s="721"/>
      <c r="D578" s="721"/>
      <c r="E578" s="721"/>
      <c r="F578" s="721"/>
      <c r="G578" s="721"/>
      <c r="H578" s="721"/>
      <c r="I578" s="721"/>
      <c r="J578" s="721"/>
      <c r="K578" s="735"/>
      <c r="L578" s="721"/>
      <c r="M578" s="721"/>
      <c r="N578" s="721"/>
      <c r="O578" s="721"/>
      <c r="P578" s="721"/>
      <c r="Q578" s="721"/>
      <c r="R578" s="721"/>
      <c r="S578" s="721"/>
      <c r="T578" s="721"/>
      <c r="U578" s="721"/>
      <c r="V578" s="721"/>
      <c r="W578" s="721"/>
      <c r="X578" s="721"/>
      <c r="Y578" s="721"/>
      <c r="Z578" s="721"/>
    </row>
    <row r="579" spans="1:26" ht="12.75" customHeight="1">
      <c r="A579" s="721"/>
      <c r="B579" s="721"/>
      <c r="C579" s="721"/>
      <c r="D579" s="721"/>
      <c r="E579" s="721"/>
      <c r="F579" s="721"/>
      <c r="G579" s="721"/>
      <c r="H579" s="721"/>
      <c r="I579" s="721"/>
      <c r="J579" s="721"/>
      <c r="K579" s="735"/>
      <c r="L579" s="721"/>
      <c r="M579" s="721"/>
      <c r="N579" s="721"/>
      <c r="O579" s="721"/>
      <c r="P579" s="721"/>
      <c r="Q579" s="721"/>
      <c r="R579" s="721"/>
      <c r="S579" s="721"/>
      <c r="T579" s="721"/>
      <c r="U579" s="721"/>
      <c r="V579" s="721"/>
      <c r="W579" s="721"/>
      <c r="X579" s="721"/>
      <c r="Y579" s="721"/>
      <c r="Z579" s="721"/>
    </row>
    <row r="580" spans="1:26" ht="12.75" customHeight="1">
      <c r="A580" s="721"/>
      <c r="B580" s="721"/>
      <c r="C580" s="721"/>
      <c r="D580" s="721"/>
      <c r="E580" s="721"/>
      <c r="F580" s="721"/>
      <c r="G580" s="721"/>
      <c r="H580" s="721"/>
      <c r="I580" s="721"/>
      <c r="J580" s="721"/>
      <c r="K580" s="735"/>
      <c r="L580" s="721"/>
      <c r="M580" s="721"/>
      <c r="N580" s="721"/>
      <c r="O580" s="721"/>
      <c r="P580" s="721"/>
      <c r="Q580" s="721"/>
      <c r="R580" s="721"/>
      <c r="S580" s="721"/>
      <c r="T580" s="721"/>
      <c r="U580" s="721"/>
      <c r="V580" s="721"/>
      <c r="W580" s="721"/>
      <c r="X580" s="721"/>
      <c r="Y580" s="721"/>
      <c r="Z580" s="721"/>
    </row>
    <row r="581" spans="1:26" ht="12.75" customHeight="1">
      <c r="A581" s="721"/>
      <c r="B581" s="721"/>
      <c r="C581" s="721"/>
      <c r="D581" s="721"/>
      <c r="E581" s="721"/>
      <c r="F581" s="721"/>
      <c r="G581" s="721"/>
      <c r="H581" s="721"/>
      <c r="I581" s="721"/>
      <c r="J581" s="721"/>
      <c r="K581" s="735"/>
      <c r="L581" s="721"/>
      <c r="M581" s="721"/>
      <c r="N581" s="721"/>
      <c r="O581" s="721"/>
      <c r="P581" s="721"/>
      <c r="Q581" s="721"/>
      <c r="R581" s="721"/>
      <c r="S581" s="721"/>
      <c r="T581" s="721"/>
      <c r="U581" s="721"/>
      <c r="V581" s="721"/>
      <c r="W581" s="721"/>
      <c r="X581" s="721"/>
      <c r="Y581" s="721"/>
      <c r="Z581" s="721"/>
    </row>
    <row r="582" spans="1:26" ht="12.75" customHeight="1">
      <c r="A582" s="721"/>
      <c r="B582" s="721"/>
      <c r="C582" s="721"/>
      <c r="D582" s="721"/>
      <c r="E582" s="721"/>
      <c r="F582" s="721"/>
      <c r="G582" s="721"/>
      <c r="H582" s="721"/>
      <c r="I582" s="721"/>
      <c r="J582" s="721"/>
      <c r="K582" s="735"/>
      <c r="L582" s="721"/>
      <c r="M582" s="721"/>
      <c r="N582" s="721"/>
      <c r="O582" s="721"/>
      <c r="P582" s="721"/>
      <c r="Q582" s="721"/>
      <c r="R582" s="721"/>
      <c r="S582" s="721"/>
      <c r="T582" s="721"/>
      <c r="U582" s="721"/>
      <c r="V582" s="721"/>
      <c r="W582" s="721"/>
      <c r="X582" s="721"/>
      <c r="Y582" s="721"/>
      <c r="Z582" s="721"/>
    </row>
    <row r="583" spans="1:26" ht="12.75" customHeight="1">
      <c r="A583" s="721"/>
      <c r="B583" s="721"/>
      <c r="C583" s="721"/>
      <c r="D583" s="721"/>
      <c r="E583" s="721"/>
      <c r="F583" s="721"/>
      <c r="G583" s="721"/>
      <c r="H583" s="721"/>
      <c r="I583" s="721"/>
      <c r="J583" s="721"/>
      <c r="K583" s="735"/>
      <c r="L583" s="721"/>
      <c r="M583" s="721"/>
      <c r="N583" s="721"/>
      <c r="O583" s="721"/>
      <c r="P583" s="721"/>
      <c r="Q583" s="721"/>
      <c r="R583" s="721"/>
      <c r="S583" s="721"/>
      <c r="T583" s="721"/>
      <c r="U583" s="721"/>
      <c r="V583" s="721"/>
      <c r="W583" s="721"/>
      <c r="X583" s="721"/>
      <c r="Y583" s="721"/>
      <c r="Z583" s="721"/>
    </row>
    <row r="584" spans="1:26" ht="12.75" customHeight="1">
      <c r="A584" s="721"/>
      <c r="B584" s="721"/>
      <c r="C584" s="721"/>
      <c r="D584" s="721"/>
      <c r="E584" s="721"/>
      <c r="F584" s="721"/>
      <c r="G584" s="721"/>
      <c r="H584" s="721"/>
      <c r="I584" s="721"/>
      <c r="J584" s="721"/>
      <c r="K584" s="735"/>
      <c r="L584" s="721"/>
      <c r="M584" s="721"/>
      <c r="N584" s="721"/>
      <c r="O584" s="721"/>
      <c r="P584" s="721"/>
      <c r="Q584" s="721"/>
      <c r="R584" s="721"/>
      <c r="S584" s="721"/>
      <c r="T584" s="721"/>
      <c r="U584" s="721"/>
      <c r="V584" s="721"/>
      <c r="W584" s="721"/>
      <c r="X584" s="721"/>
      <c r="Y584" s="721"/>
      <c r="Z584" s="721"/>
    </row>
    <row r="585" spans="1:26" ht="12.75" customHeight="1">
      <c r="A585" s="721"/>
      <c r="B585" s="721"/>
      <c r="C585" s="721"/>
      <c r="D585" s="721"/>
      <c r="E585" s="721"/>
      <c r="F585" s="721"/>
      <c r="G585" s="721"/>
      <c r="H585" s="721"/>
      <c r="I585" s="721"/>
      <c r="J585" s="721"/>
      <c r="K585" s="735"/>
      <c r="L585" s="721"/>
      <c r="M585" s="721"/>
      <c r="N585" s="721"/>
      <c r="O585" s="721"/>
      <c r="P585" s="721"/>
      <c r="Q585" s="721"/>
      <c r="R585" s="721"/>
      <c r="S585" s="721"/>
      <c r="T585" s="721"/>
      <c r="U585" s="721"/>
      <c r="V585" s="721"/>
      <c r="W585" s="721"/>
      <c r="X585" s="721"/>
      <c r="Y585" s="721"/>
      <c r="Z585" s="721"/>
    </row>
    <row r="586" spans="1:26" ht="12.75" customHeight="1">
      <c r="A586" s="721"/>
      <c r="B586" s="721"/>
      <c r="C586" s="721"/>
      <c r="D586" s="721"/>
      <c r="E586" s="721"/>
      <c r="F586" s="721"/>
      <c r="G586" s="721"/>
      <c r="H586" s="721"/>
      <c r="I586" s="721"/>
      <c r="J586" s="721"/>
      <c r="K586" s="735"/>
      <c r="L586" s="721"/>
      <c r="M586" s="721"/>
      <c r="N586" s="721"/>
      <c r="O586" s="721"/>
      <c r="P586" s="721"/>
      <c r="Q586" s="721"/>
      <c r="R586" s="721"/>
      <c r="S586" s="721"/>
      <c r="T586" s="721"/>
      <c r="U586" s="721"/>
      <c r="V586" s="721"/>
      <c r="W586" s="721"/>
      <c r="X586" s="721"/>
      <c r="Y586" s="721"/>
      <c r="Z586" s="721"/>
    </row>
    <row r="587" spans="1:26" ht="12.75" customHeight="1">
      <c r="A587" s="721"/>
      <c r="B587" s="721"/>
      <c r="C587" s="721"/>
      <c r="D587" s="721"/>
      <c r="E587" s="721"/>
      <c r="F587" s="721"/>
      <c r="G587" s="721"/>
      <c r="H587" s="721"/>
      <c r="I587" s="721"/>
      <c r="J587" s="721"/>
      <c r="K587" s="735"/>
      <c r="L587" s="721"/>
      <c r="M587" s="721"/>
      <c r="N587" s="721"/>
      <c r="O587" s="721"/>
      <c r="P587" s="721"/>
      <c r="Q587" s="721"/>
      <c r="R587" s="721"/>
      <c r="S587" s="721"/>
      <c r="T587" s="721"/>
      <c r="U587" s="721"/>
      <c r="V587" s="721"/>
      <c r="W587" s="721"/>
      <c r="X587" s="721"/>
      <c r="Y587" s="721"/>
      <c r="Z587" s="721"/>
    </row>
    <row r="588" spans="1:26" ht="12.75" customHeight="1">
      <c r="A588" s="721"/>
      <c r="B588" s="721"/>
      <c r="C588" s="721"/>
      <c r="D588" s="721"/>
      <c r="E588" s="721"/>
      <c r="F588" s="721"/>
      <c r="G588" s="721"/>
      <c r="H588" s="721"/>
      <c r="I588" s="721"/>
      <c r="J588" s="721"/>
      <c r="K588" s="735"/>
      <c r="L588" s="721"/>
      <c r="M588" s="721"/>
      <c r="N588" s="721"/>
      <c r="O588" s="721"/>
      <c r="P588" s="721"/>
      <c r="Q588" s="721"/>
      <c r="R588" s="721"/>
      <c r="S588" s="721"/>
      <c r="T588" s="721"/>
      <c r="U588" s="721"/>
      <c r="V588" s="721"/>
      <c r="W588" s="721"/>
      <c r="X588" s="721"/>
      <c r="Y588" s="721"/>
      <c r="Z588" s="721"/>
    </row>
    <row r="589" spans="1:26" ht="12.75" customHeight="1">
      <c r="A589" s="721"/>
      <c r="B589" s="721"/>
      <c r="C589" s="721"/>
      <c r="D589" s="721"/>
      <c r="E589" s="721"/>
      <c r="F589" s="721"/>
      <c r="G589" s="721"/>
      <c r="H589" s="721"/>
      <c r="I589" s="721"/>
      <c r="J589" s="721"/>
      <c r="K589" s="735"/>
      <c r="L589" s="721"/>
      <c r="M589" s="721"/>
      <c r="N589" s="721"/>
      <c r="O589" s="721"/>
      <c r="P589" s="721"/>
      <c r="Q589" s="721"/>
      <c r="R589" s="721"/>
      <c r="S589" s="721"/>
      <c r="T589" s="721"/>
      <c r="U589" s="721"/>
      <c r="V589" s="721"/>
      <c r="W589" s="721"/>
      <c r="X589" s="721"/>
      <c r="Y589" s="721"/>
      <c r="Z589" s="721"/>
    </row>
    <row r="590" spans="1:26" ht="12.75" customHeight="1">
      <c r="A590" s="721"/>
      <c r="B590" s="721"/>
      <c r="C590" s="721"/>
      <c r="D590" s="721"/>
      <c r="E590" s="721"/>
      <c r="F590" s="721"/>
      <c r="G590" s="721"/>
      <c r="H590" s="721"/>
      <c r="I590" s="721"/>
      <c r="J590" s="721"/>
      <c r="K590" s="735"/>
      <c r="L590" s="721"/>
      <c r="M590" s="721"/>
      <c r="N590" s="721"/>
      <c r="O590" s="721"/>
      <c r="P590" s="721"/>
      <c r="Q590" s="721"/>
      <c r="R590" s="721"/>
      <c r="S590" s="721"/>
      <c r="T590" s="721"/>
      <c r="U590" s="721"/>
      <c r="V590" s="721"/>
      <c r="W590" s="721"/>
      <c r="X590" s="721"/>
      <c r="Y590" s="721"/>
      <c r="Z590" s="721"/>
    </row>
    <row r="591" spans="1:26" ht="12.75" customHeight="1">
      <c r="A591" s="721"/>
      <c r="B591" s="721"/>
      <c r="C591" s="721"/>
      <c r="D591" s="721"/>
      <c r="E591" s="721"/>
      <c r="F591" s="721"/>
      <c r="G591" s="721"/>
      <c r="H591" s="721"/>
      <c r="I591" s="721"/>
      <c r="J591" s="721"/>
      <c r="K591" s="735"/>
      <c r="L591" s="721"/>
      <c r="M591" s="721"/>
      <c r="N591" s="721"/>
      <c r="O591" s="721"/>
      <c r="P591" s="721"/>
      <c r="Q591" s="721"/>
      <c r="R591" s="721"/>
      <c r="S591" s="721"/>
      <c r="T591" s="721"/>
      <c r="U591" s="721"/>
      <c r="V591" s="721"/>
      <c r="W591" s="721"/>
      <c r="X591" s="721"/>
      <c r="Y591" s="721"/>
      <c r="Z591" s="721"/>
    </row>
    <row r="592" spans="1:26" ht="12.75" customHeight="1">
      <c r="A592" s="721"/>
      <c r="B592" s="721"/>
      <c r="C592" s="721"/>
      <c r="D592" s="721"/>
      <c r="E592" s="721"/>
      <c r="F592" s="721"/>
      <c r="G592" s="721"/>
      <c r="H592" s="721"/>
      <c r="I592" s="721"/>
      <c r="J592" s="721"/>
      <c r="K592" s="735"/>
      <c r="L592" s="721"/>
      <c r="M592" s="721"/>
      <c r="N592" s="721"/>
      <c r="O592" s="721"/>
      <c r="P592" s="721"/>
      <c r="Q592" s="721"/>
      <c r="R592" s="721"/>
      <c r="S592" s="721"/>
      <c r="T592" s="721"/>
      <c r="U592" s="721"/>
      <c r="V592" s="721"/>
      <c r="W592" s="721"/>
      <c r="X592" s="721"/>
      <c r="Y592" s="721"/>
      <c r="Z592" s="721"/>
    </row>
    <row r="593" spans="1:26" ht="12.75" customHeight="1">
      <c r="A593" s="721"/>
      <c r="B593" s="721"/>
      <c r="C593" s="721"/>
      <c r="D593" s="721"/>
      <c r="E593" s="721"/>
      <c r="F593" s="721"/>
      <c r="G593" s="721"/>
      <c r="H593" s="721"/>
      <c r="I593" s="721"/>
      <c r="J593" s="721"/>
      <c r="K593" s="735"/>
      <c r="L593" s="721"/>
      <c r="M593" s="721"/>
      <c r="N593" s="721"/>
      <c r="O593" s="721"/>
      <c r="P593" s="721"/>
      <c r="Q593" s="721"/>
      <c r="R593" s="721"/>
      <c r="S593" s="721"/>
      <c r="T593" s="721"/>
      <c r="U593" s="721"/>
      <c r="V593" s="721"/>
      <c r="W593" s="721"/>
      <c r="X593" s="721"/>
      <c r="Y593" s="721"/>
      <c r="Z593" s="721"/>
    </row>
    <row r="594" spans="1:26" ht="12.75" customHeight="1">
      <c r="A594" s="721"/>
      <c r="B594" s="721"/>
      <c r="C594" s="721"/>
      <c r="D594" s="721"/>
      <c r="E594" s="721"/>
      <c r="F594" s="721"/>
      <c r="G594" s="721"/>
      <c r="H594" s="721"/>
      <c r="I594" s="721"/>
      <c r="J594" s="721"/>
      <c r="K594" s="735"/>
      <c r="L594" s="721"/>
      <c r="M594" s="721"/>
      <c r="N594" s="721"/>
      <c r="O594" s="721"/>
      <c r="P594" s="721"/>
      <c r="Q594" s="721"/>
      <c r="R594" s="721"/>
      <c r="S594" s="721"/>
      <c r="T594" s="721"/>
      <c r="U594" s="721"/>
      <c r="V594" s="721"/>
      <c r="W594" s="721"/>
      <c r="X594" s="721"/>
      <c r="Y594" s="721"/>
      <c r="Z594" s="721"/>
    </row>
    <row r="595" spans="1:26" ht="12.75" customHeight="1">
      <c r="A595" s="721"/>
      <c r="B595" s="721"/>
      <c r="C595" s="721"/>
      <c r="D595" s="721"/>
      <c r="E595" s="721"/>
      <c r="F595" s="721"/>
      <c r="G595" s="721"/>
      <c r="H595" s="721"/>
      <c r="I595" s="721"/>
      <c r="J595" s="721"/>
      <c r="K595" s="735"/>
      <c r="L595" s="721"/>
      <c r="M595" s="721"/>
      <c r="N595" s="721"/>
      <c r="O595" s="721"/>
      <c r="P595" s="721"/>
      <c r="Q595" s="721"/>
      <c r="R595" s="721"/>
      <c r="S595" s="721"/>
      <c r="T595" s="721"/>
      <c r="U595" s="721"/>
      <c r="V595" s="721"/>
      <c r="W595" s="721"/>
      <c r="X595" s="721"/>
      <c r="Y595" s="721"/>
      <c r="Z595" s="721"/>
    </row>
    <row r="596" spans="1:26" ht="12.75" customHeight="1">
      <c r="A596" s="721"/>
      <c r="B596" s="721"/>
      <c r="C596" s="721"/>
      <c r="D596" s="721"/>
      <c r="E596" s="721"/>
      <c r="F596" s="721"/>
      <c r="G596" s="721"/>
      <c r="H596" s="721"/>
      <c r="I596" s="721"/>
      <c r="J596" s="721"/>
      <c r="K596" s="735"/>
      <c r="L596" s="721"/>
      <c r="M596" s="721"/>
      <c r="N596" s="721"/>
      <c r="O596" s="721"/>
      <c r="P596" s="721"/>
      <c r="Q596" s="721"/>
      <c r="R596" s="721"/>
      <c r="S596" s="721"/>
      <c r="T596" s="721"/>
      <c r="U596" s="721"/>
      <c r="V596" s="721"/>
      <c r="W596" s="721"/>
      <c r="X596" s="721"/>
      <c r="Y596" s="721"/>
      <c r="Z596" s="721"/>
    </row>
    <row r="597" spans="1:26" ht="12.75" customHeight="1">
      <c r="A597" s="721"/>
      <c r="B597" s="721"/>
      <c r="C597" s="721"/>
      <c r="D597" s="721"/>
      <c r="E597" s="721"/>
      <c r="F597" s="721"/>
      <c r="G597" s="721"/>
      <c r="H597" s="721"/>
      <c r="I597" s="721"/>
      <c r="J597" s="721"/>
      <c r="K597" s="735"/>
      <c r="L597" s="721"/>
      <c r="M597" s="721"/>
      <c r="N597" s="721"/>
      <c r="O597" s="721"/>
      <c r="P597" s="721"/>
      <c r="Q597" s="721"/>
      <c r="R597" s="721"/>
      <c r="S597" s="721"/>
      <c r="T597" s="721"/>
      <c r="U597" s="721"/>
      <c r="V597" s="721"/>
      <c r="W597" s="721"/>
      <c r="X597" s="721"/>
      <c r="Y597" s="721"/>
      <c r="Z597" s="721"/>
    </row>
    <row r="598" spans="1:26" ht="12.75" customHeight="1">
      <c r="A598" s="721"/>
      <c r="B598" s="721"/>
      <c r="C598" s="721"/>
      <c r="D598" s="721"/>
      <c r="E598" s="721"/>
      <c r="F598" s="721"/>
      <c r="G598" s="721"/>
      <c r="H598" s="721"/>
      <c r="I598" s="721"/>
      <c r="J598" s="721"/>
      <c r="K598" s="735"/>
      <c r="L598" s="721"/>
      <c r="M598" s="721"/>
      <c r="N598" s="721"/>
      <c r="O598" s="721"/>
      <c r="P598" s="721"/>
      <c r="Q598" s="721"/>
      <c r="R598" s="721"/>
      <c r="S598" s="721"/>
      <c r="T598" s="721"/>
      <c r="U598" s="721"/>
      <c r="V598" s="721"/>
      <c r="W598" s="721"/>
      <c r="X598" s="721"/>
      <c r="Y598" s="721"/>
      <c r="Z598" s="721"/>
    </row>
    <row r="599" spans="1:26" ht="12.75" customHeight="1">
      <c r="A599" s="721"/>
      <c r="B599" s="721"/>
      <c r="C599" s="721"/>
      <c r="D599" s="721"/>
      <c r="E599" s="721"/>
      <c r="F599" s="721"/>
      <c r="G599" s="721"/>
      <c r="H599" s="721"/>
      <c r="I599" s="721"/>
      <c r="J599" s="721"/>
      <c r="K599" s="735"/>
      <c r="L599" s="721"/>
      <c r="M599" s="721"/>
      <c r="N599" s="721"/>
      <c r="O599" s="721"/>
      <c r="P599" s="721"/>
      <c r="Q599" s="721"/>
      <c r="R599" s="721"/>
      <c r="S599" s="721"/>
      <c r="T599" s="721"/>
      <c r="U599" s="721"/>
      <c r="V599" s="721"/>
      <c r="W599" s="721"/>
      <c r="X599" s="721"/>
      <c r="Y599" s="721"/>
      <c r="Z599" s="721"/>
    </row>
    <row r="600" spans="1:26" ht="12.75" customHeight="1">
      <c r="A600" s="721"/>
      <c r="B600" s="721"/>
      <c r="C600" s="721"/>
      <c r="D600" s="721"/>
      <c r="E600" s="721"/>
      <c r="F600" s="721"/>
      <c r="G600" s="721"/>
      <c r="H600" s="721"/>
      <c r="I600" s="721"/>
      <c r="J600" s="721"/>
      <c r="K600" s="735"/>
      <c r="L600" s="721"/>
      <c r="M600" s="721"/>
      <c r="N600" s="721"/>
      <c r="O600" s="721"/>
      <c r="P600" s="721"/>
      <c r="Q600" s="721"/>
      <c r="R600" s="721"/>
      <c r="S600" s="721"/>
      <c r="T600" s="721"/>
      <c r="U600" s="721"/>
      <c r="V600" s="721"/>
      <c r="W600" s="721"/>
      <c r="X600" s="721"/>
      <c r="Y600" s="721"/>
      <c r="Z600" s="721"/>
    </row>
    <row r="601" spans="1:26" ht="12.75" customHeight="1">
      <c r="A601" s="721"/>
      <c r="B601" s="721"/>
      <c r="C601" s="721"/>
      <c r="D601" s="721"/>
      <c r="E601" s="721"/>
      <c r="F601" s="721"/>
      <c r="G601" s="721"/>
      <c r="H601" s="721"/>
      <c r="I601" s="721"/>
      <c r="J601" s="721"/>
      <c r="K601" s="735"/>
      <c r="L601" s="721"/>
      <c r="M601" s="721"/>
      <c r="N601" s="721"/>
      <c r="O601" s="721"/>
      <c r="P601" s="721"/>
      <c r="Q601" s="721"/>
      <c r="R601" s="721"/>
      <c r="S601" s="721"/>
      <c r="T601" s="721"/>
      <c r="U601" s="721"/>
      <c r="V601" s="721"/>
      <c r="W601" s="721"/>
      <c r="X601" s="721"/>
      <c r="Y601" s="721"/>
      <c r="Z601" s="721"/>
    </row>
    <row r="602" spans="1:26" ht="12.75" customHeight="1">
      <c r="A602" s="721"/>
      <c r="B602" s="721"/>
      <c r="C602" s="721"/>
      <c r="D602" s="721"/>
      <c r="E602" s="721"/>
      <c r="F602" s="721"/>
      <c r="G602" s="721"/>
      <c r="H602" s="721"/>
      <c r="I602" s="721"/>
      <c r="J602" s="721"/>
      <c r="K602" s="735"/>
      <c r="L602" s="721"/>
      <c r="M602" s="721"/>
      <c r="N602" s="721"/>
      <c r="O602" s="721"/>
      <c r="P602" s="721"/>
      <c r="Q602" s="721"/>
      <c r="R602" s="721"/>
      <c r="S602" s="721"/>
      <c r="T602" s="721"/>
      <c r="U602" s="721"/>
      <c r="V602" s="721"/>
      <c r="W602" s="721"/>
      <c r="X602" s="721"/>
      <c r="Y602" s="721"/>
      <c r="Z602" s="721"/>
    </row>
    <row r="603" spans="1:26" ht="12.75" customHeight="1">
      <c r="A603" s="721"/>
      <c r="B603" s="721"/>
      <c r="C603" s="721"/>
      <c r="D603" s="721"/>
      <c r="E603" s="721"/>
      <c r="F603" s="721"/>
      <c r="G603" s="721"/>
      <c r="H603" s="721"/>
      <c r="I603" s="721"/>
      <c r="J603" s="721"/>
      <c r="K603" s="735"/>
      <c r="L603" s="721"/>
      <c r="M603" s="721"/>
      <c r="N603" s="721"/>
      <c r="O603" s="721"/>
      <c r="P603" s="721"/>
      <c r="Q603" s="721"/>
      <c r="R603" s="721"/>
      <c r="S603" s="721"/>
      <c r="T603" s="721"/>
      <c r="U603" s="721"/>
      <c r="V603" s="721"/>
      <c r="W603" s="721"/>
      <c r="X603" s="721"/>
      <c r="Y603" s="721"/>
      <c r="Z603" s="721"/>
    </row>
    <row r="604" spans="1:26" ht="12.75" customHeight="1">
      <c r="A604" s="721"/>
      <c r="B604" s="721"/>
      <c r="C604" s="721"/>
      <c r="D604" s="721"/>
      <c r="E604" s="721"/>
      <c r="F604" s="721"/>
      <c r="G604" s="721"/>
      <c r="H604" s="721"/>
      <c r="I604" s="721"/>
      <c r="J604" s="721"/>
      <c r="K604" s="735"/>
      <c r="L604" s="721"/>
      <c r="M604" s="721"/>
      <c r="N604" s="721"/>
      <c r="O604" s="721"/>
      <c r="P604" s="721"/>
      <c r="Q604" s="721"/>
      <c r="R604" s="721"/>
      <c r="S604" s="721"/>
      <c r="T604" s="721"/>
      <c r="U604" s="721"/>
      <c r="V604" s="721"/>
      <c r="W604" s="721"/>
      <c r="X604" s="721"/>
      <c r="Y604" s="721"/>
      <c r="Z604" s="721"/>
    </row>
    <row r="605" spans="1:26" ht="12.75" customHeight="1">
      <c r="A605" s="721"/>
      <c r="B605" s="721"/>
      <c r="C605" s="721"/>
      <c r="D605" s="721"/>
      <c r="E605" s="721"/>
      <c r="F605" s="721"/>
      <c r="G605" s="721"/>
      <c r="H605" s="721"/>
      <c r="I605" s="721"/>
      <c r="J605" s="721"/>
      <c r="K605" s="735"/>
      <c r="L605" s="721"/>
      <c r="M605" s="721"/>
      <c r="N605" s="721"/>
      <c r="O605" s="721"/>
      <c r="P605" s="721"/>
      <c r="Q605" s="721"/>
      <c r="R605" s="721"/>
      <c r="S605" s="721"/>
      <c r="T605" s="721"/>
      <c r="U605" s="721"/>
      <c r="V605" s="721"/>
      <c r="W605" s="721"/>
      <c r="X605" s="721"/>
      <c r="Y605" s="721"/>
      <c r="Z605" s="721"/>
    </row>
    <row r="606" spans="1:26" ht="12.75" customHeight="1">
      <c r="A606" s="721"/>
      <c r="B606" s="721"/>
      <c r="C606" s="721"/>
      <c r="D606" s="721"/>
      <c r="E606" s="721"/>
      <c r="F606" s="721"/>
      <c r="G606" s="721"/>
      <c r="H606" s="721"/>
      <c r="I606" s="721"/>
      <c r="J606" s="721"/>
      <c r="K606" s="735"/>
      <c r="L606" s="721"/>
      <c r="M606" s="721"/>
      <c r="N606" s="721"/>
      <c r="O606" s="721"/>
      <c r="P606" s="721"/>
      <c r="Q606" s="721"/>
      <c r="R606" s="721"/>
      <c r="S606" s="721"/>
      <c r="T606" s="721"/>
      <c r="U606" s="721"/>
      <c r="V606" s="721"/>
      <c r="W606" s="721"/>
      <c r="X606" s="721"/>
      <c r="Y606" s="721"/>
      <c r="Z606" s="721"/>
    </row>
    <row r="607" spans="1:26" ht="12.75" customHeight="1">
      <c r="A607" s="721"/>
      <c r="B607" s="721"/>
      <c r="C607" s="721"/>
      <c r="D607" s="721"/>
      <c r="E607" s="721"/>
      <c r="F607" s="721"/>
      <c r="G607" s="721"/>
      <c r="H607" s="721"/>
      <c r="I607" s="721"/>
      <c r="J607" s="721"/>
      <c r="K607" s="735"/>
      <c r="L607" s="721"/>
      <c r="M607" s="721"/>
      <c r="N607" s="721"/>
      <c r="O607" s="721"/>
      <c r="P607" s="721"/>
      <c r="Q607" s="721"/>
      <c r="R607" s="721"/>
      <c r="S607" s="721"/>
      <c r="T607" s="721"/>
      <c r="U607" s="721"/>
      <c r="V607" s="721"/>
      <c r="W607" s="721"/>
      <c r="X607" s="721"/>
      <c r="Y607" s="721"/>
      <c r="Z607" s="721"/>
    </row>
    <row r="608" spans="1:26" ht="12.75" customHeight="1">
      <c r="A608" s="721"/>
      <c r="B608" s="721"/>
      <c r="C608" s="721"/>
      <c r="D608" s="721"/>
      <c r="E608" s="721"/>
      <c r="F608" s="721"/>
      <c r="G608" s="721"/>
      <c r="H608" s="721"/>
      <c r="I608" s="721"/>
      <c r="J608" s="721"/>
      <c r="K608" s="735"/>
      <c r="L608" s="721"/>
      <c r="M608" s="721"/>
      <c r="N608" s="721"/>
      <c r="O608" s="721"/>
      <c r="P608" s="721"/>
      <c r="Q608" s="721"/>
      <c r="R608" s="721"/>
      <c r="S608" s="721"/>
      <c r="T608" s="721"/>
      <c r="U608" s="721"/>
      <c r="V608" s="721"/>
      <c r="W608" s="721"/>
      <c r="X608" s="721"/>
      <c r="Y608" s="721"/>
      <c r="Z608" s="721"/>
    </row>
    <row r="609" spans="1:26" ht="12.75" customHeight="1">
      <c r="A609" s="721"/>
      <c r="B609" s="721"/>
      <c r="C609" s="721"/>
      <c r="D609" s="721"/>
      <c r="E609" s="721"/>
      <c r="F609" s="721"/>
      <c r="G609" s="721"/>
      <c r="H609" s="721"/>
      <c r="I609" s="721"/>
      <c r="J609" s="721"/>
      <c r="K609" s="735"/>
      <c r="L609" s="721"/>
      <c r="M609" s="721"/>
      <c r="N609" s="721"/>
      <c r="O609" s="721"/>
      <c r="P609" s="721"/>
      <c r="Q609" s="721"/>
      <c r="R609" s="721"/>
      <c r="S609" s="721"/>
      <c r="T609" s="721"/>
      <c r="U609" s="721"/>
      <c r="V609" s="721"/>
      <c r="W609" s="721"/>
      <c r="X609" s="721"/>
      <c r="Y609" s="721"/>
      <c r="Z609" s="721"/>
    </row>
    <row r="610" spans="1:26" ht="12.75" customHeight="1">
      <c r="A610" s="721"/>
      <c r="B610" s="721"/>
      <c r="C610" s="721"/>
      <c r="D610" s="721"/>
      <c r="E610" s="721"/>
      <c r="F610" s="721"/>
      <c r="G610" s="721"/>
      <c r="H610" s="721"/>
      <c r="I610" s="721"/>
      <c r="J610" s="721"/>
      <c r="K610" s="735"/>
      <c r="L610" s="721"/>
      <c r="M610" s="721"/>
      <c r="N610" s="721"/>
      <c r="O610" s="721"/>
      <c r="P610" s="721"/>
      <c r="Q610" s="721"/>
      <c r="R610" s="721"/>
      <c r="S610" s="721"/>
      <c r="T610" s="721"/>
      <c r="U610" s="721"/>
      <c r="V610" s="721"/>
      <c r="W610" s="721"/>
      <c r="X610" s="721"/>
      <c r="Y610" s="721"/>
      <c r="Z610" s="721"/>
    </row>
    <row r="611" spans="1:26" ht="12.75" customHeight="1">
      <c r="A611" s="721"/>
      <c r="B611" s="721"/>
      <c r="C611" s="721"/>
      <c r="D611" s="721"/>
      <c r="E611" s="721"/>
      <c r="F611" s="721"/>
      <c r="G611" s="721"/>
      <c r="H611" s="721"/>
      <c r="I611" s="721"/>
      <c r="J611" s="721"/>
      <c r="K611" s="735"/>
      <c r="L611" s="721"/>
      <c r="M611" s="721"/>
      <c r="N611" s="721"/>
      <c r="O611" s="721"/>
      <c r="P611" s="721"/>
      <c r="Q611" s="721"/>
      <c r="R611" s="721"/>
      <c r="S611" s="721"/>
      <c r="T611" s="721"/>
      <c r="U611" s="721"/>
      <c r="V611" s="721"/>
      <c r="W611" s="721"/>
      <c r="X611" s="721"/>
      <c r="Y611" s="721"/>
      <c r="Z611" s="721"/>
    </row>
    <row r="612" spans="1:26" ht="12.75" customHeight="1">
      <c r="A612" s="721"/>
      <c r="B612" s="721"/>
      <c r="C612" s="721"/>
      <c r="D612" s="721"/>
      <c r="E612" s="721"/>
      <c r="F612" s="721"/>
      <c r="G612" s="721"/>
      <c r="H612" s="721"/>
      <c r="I612" s="721"/>
      <c r="J612" s="721"/>
      <c r="K612" s="735"/>
      <c r="L612" s="721"/>
      <c r="M612" s="721"/>
      <c r="N612" s="721"/>
      <c r="O612" s="721"/>
      <c r="P612" s="721"/>
      <c r="Q612" s="721"/>
      <c r="R612" s="721"/>
      <c r="S612" s="721"/>
      <c r="T612" s="721"/>
      <c r="U612" s="721"/>
      <c r="V612" s="721"/>
      <c r="W612" s="721"/>
      <c r="X612" s="721"/>
      <c r="Y612" s="721"/>
      <c r="Z612" s="721"/>
    </row>
    <row r="613" spans="1:26" ht="12.75" customHeight="1">
      <c r="A613" s="721"/>
      <c r="B613" s="721"/>
      <c r="C613" s="721"/>
      <c r="D613" s="721"/>
      <c r="E613" s="721"/>
      <c r="F613" s="721"/>
      <c r="G613" s="721"/>
      <c r="H613" s="721"/>
      <c r="I613" s="721"/>
      <c r="J613" s="721"/>
      <c r="K613" s="735"/>
      <c r="L613" s="721"/>
      <c r="M613" s="721"/>
      <c r="N613" s="721"/>
      <c r="O613" s="721"/>
      <c r="P613" s="721"/>
      <c r="Q613" s="721"/>
      <c r="R613" s="721"/>
      <c r="S613" s="721"/>
      <c r="T613" s="721"/>
      <c r="U613" s="721"/>
      <c r="V613" s="721"/>
      <c r="W613" s="721"/>
      <c r="X613" s="721"/>
      <c r="Y613" s="721"/>
      <c r="Z613" s="721"/>
    </row>
    <row r="614" spans="1:26" ht="12.75" customHeight="1">
      <c r="A614" s="721"/>
      <c r="B614" s="721"/>
      <c r="C614" s="721"/>
      <c r="D614" s="721"/>
      <c r="E614" s="721"/>
      <c r="F614" s="721"/>
      <c r="G614" s="721"/>
      <c r="H614" s="721"/>
      <c r="I614" s="721"/>
      <c r="J614" s="721"/>
      <c r="K614" s="735"/>
      <c r="L614" s="721"/>
      <c r="M614" s="721"/>
      <c r="N614" s="721"/>
      <c r="O614" s="721"/>
      <c r="P614" s="721"/>
      <c r="Q614" s="721"/>
      <c r="R614" s="721"/>
      <c r="S614" s="721"/>
      <c r="T614" s="721"/>
      <c r="U614" s="721"/>
      <c r="V614" s="721"/>
      <c r="W614" s="721"/>
      <c r="X614" s="721"/>
      <c r="Y614" s="721"/>
      <c r="Z614" s="721"/>
    </row>
    <row r="615" spans="1:26" ht="12.75" customHeight="1">
      <c r="A615" s="721"/>
      <c r="B615" s="721"/>
      <c r="C615" s="721"/>
      <c r="D615" s="721"/>
      <c r="E615" s="721"/>
      <c r="F615" s="721"/>
      <c r="G615" s="721"/>
      <c r="H615" s="721"/>
      <c r="I615" s="721"/>
      <c r="J615" s="721"/>
      <c r="K615" s="735"/>
      <c r="L615" s="721"/>
      <c r="M615" s="721"/>
      <c r="N615" s="721"/>
      <c r="O615" s="721"/>
      <c r="P615" s="721"/>
      <c r="Q615" s="721"/>
      <c r="R615" s="721"/>
      <c r="S615" s="721"/>
      <c r="T615" s="721"/>
      <c r="U615" s="721"/>
      <c r="V615" s="721"/>
      <c r="W615" s="721"/>
      <c r="X615" s="721"/>
      <c r="Y615" s="721"/>
      <c r="Z615" s="721"/>
    </row>
    <row r="616" spans="1:26" ht="12.75" customHeight="1">
      <c r="A616" s="721"/>
      <c r="B616" s="721"/>
      <c r="C616" s="721"/>
      <c r="D616" s="721"/>
      <c r="E616" s="721"/>
      <c r="F616" s="721"/>
      <c r="G616" s="721"/>
      <c r="H616" s="721"/>
      <c r="I616" s="721"/>
      <c r="J616" s="721"/>
      <c r="K616" s="735"/>
      <c r="L616" s="721"/>
      <c r="M616" s="721"/>
      <c r="N616" s="721"/>
      <c r="O616" s="721"/>
      <c r="P616" s="721"/>
      <c r="Q616" s="721"/>
      <c r="R616" s="721"/>
      <c r="S616" s="721"/>
      <c r="T616" s="721"/>
      <c r="U616" s="721"/>
      <c r="V616" s="721"/>
      <c r="W616" s="721"/>
      <c r="X616" s="721"/>
      <c r="Y616" s="721"/>
      <c r="Z616" s="721"/>
    </row>
    <row r="617" spans="1:26" ht="12.75" customHeight="1">
      <c r="A617" s="721"/>
      <c r="B617" s="721"/>
      <c r="C617" s="721"/>
      <c r="D617" s="721"/>
      <c r="E617" s="721"/>
      <c r="F617" s="721"/>
      <c r="G617" s="721"/>
      <c r="H617" s="721"/>
      <c r="I617" s="721"/>
      <c r="J617" s="721"/>
      <c r="K617" s="735"/>
      <c r="L617" s="721"/>
      <c r="M617" s="721"/>
      <c r="N617" s="721"/>
      <c r="O617" s="721"/>
      <c r="P617" s="721"/>
      <c r="Q617" s="721"/>
      <c r="R617" s="721"/>
      <c r="S617" s="721"/>
      <c r="T617" s="721"/>
      <c r="U617" s="721"/>
      <c r="V617" s="721"/>
      <c r="W617" s="721"/>
      <c r="X617" s="721"/>
      <c r="Y617" s="721"/>
      <c r="Z617" s="721"/>
    </row>
    <row r="618" spans="1:26" ht="12.75" customHeight="1">
      <c r="A618" s="721"/>
      <c r="B618" s="721"/>
      <c r="C618" s="721"/>
      <c r="D618" s="721"/>
      <c r="E618" s="721"/>
      <c r="F618" s="721"/>
      <c r="G618" s="721"/>
      <c r="H618" s="721"/>
      <c r="I618" s="721"/>
      <c r="J618" s="721"/>
      <c r="K618" s="735"/>
      <c r="L618" s="721"/>
      <c r="M618" s="721"/>
      <c r="N618" s="721"/>
      <c r="O618" s="721"/>
      <c r="P618" s="721"/>
      <c r="Q618" s="721"/>
      <c r="R618" s="721"/>
      <c r="S618" s="721"/>
      <c r="T618" s="721"/>
      <c r="U618" s="721"/>
      <c r="V618" s="721"/>
      <c r="W618" s="721"/>
      <c r="X618" s="721"/>
      <c r="Y618" s="721"/>
      <c r="Z618" s="721"/>
    </row>
    <row r="619" spans="1:26" ht="12.75" customHeight="1">
      <c r="A619" s="721"/>
      <c r="B619" s="721"/>
      <c r="C619" s="721"/>
      <c r="D619" s="721"/>
      <c r="E619" s="721"/>
      <c r="F619" s="721"/>
      <c r="G619" s="721"/>
      <c r="H619" s="721"/>
      <c r="I619" s="721"/>
      <c r="J619" s="721"/>
      <c r="K619" s="735"/>
      <c r="L619" s="721"/>
      <c r="M619" s="721"/>
      <c r="N619" s="721"/>
      <c r="O619" s="721"/>
      <c r="P619" s="721"/>
      <c r="Q619" s="721"/>
      <c r="R619" s="721"/>
      <c r="S619" s="721"/>
      <c r="T619" s="721"/>
      <c r="U619" s="721"/>
      <c r="V619" s="721"/>
      <c r="W619" s="721"/>
      <c r="X619" s="721"/>
      <c r="Y619" s="721"/>
      <c r="Z619" s="721"/>
    </row>
    <row r="620" spans="1:26" ht="12.75" customHeight="1">
      <c r="A620" s="721"/>
      <c r="B620" s="721"/>
      <c r="C620" s="721"/>
      <c r="D620" s="721"/>
      <c r="E620" s="721"/>
      <c r="F620" s="721"/>
      <c r="G620" s="721"/>
      <c r="H620" s="721"/>
      <c r="I620" s="721"/>
      <c r="J620" s="721"/>
      <c r="K620" s="735"/>
      <c r="L620" s="721"/>
      <c r="M620" s="721"/>
      <c r="N620" s="721"/>
      <c r="O620" s="721"/>
      <c r="P620" s="721"/>
      <c r="Q620" s="721"/>
      <c r="R620" s="721"/>
      <c r="S620" s="721"/>
      <c r="T620" s="721"/>
      <c r="U620" s="721"/>
      <c r="V620" s="721"/>
      <c r="W620" s="721"/>
      <c r="X620" s="721"/>
      <c r="Y620" s="721"/>
      <c r="Z620" s="721"/>
    </row>
    <row r="621" spans="1:26" ht="12.75" customHeight="1">
      <c r="A621" s="721"/>
      <c r="B621" s="721"/>
      <c r="C621" s="721"/>
      <c r="D621" s="721"/>
      <c r="E621" s="721"/>
      <c r="F621" s="721"/>
      <c r="G621" s="721"/>
      <c r="H621" s="721"/>
      <c r="I621" s="721"/>
      <c r="J621" s="721"/>
      <c r="K621" s="735"/>
      <c r="L621" s="721"/>
      <c r="M621" s="721"/>
      <c r="N621" s="721"/>
      <c r="O621" s="721"/>
      <c r="P621" s="721"/>
      <c r="Q621" s="721"/>
      <c r="R621" s="721"/>
      <c r="S621" s="721"/>
      <c r="T621" s="721"/>
      <c r="U621" s="721"/>
      <c r="V621" s="721"/>
      <c r="W621" s="721"/>
      <c r="X621" s="721"/>
      <c r="Y621" s="721"/>
      <c r="Z621" s="721"/>
    </row>
    <row r="622" spans="1:26" ht="12.75" customHeight="1">
      <c r="A622" s="721"/>
      <c r="B622" s="721"/>
      <c r="C622" s="721"/>
      <c r="D622" s="721"/>
      <c r="E622" s="721"/>
      <c r="F622" s="721"/>
      <c r="G622" s="721"/>
      <c r="H622" s="721"/>
      <c r="I622" s="721"/>
      <c r="J622" s="721"/>
      <c r="K622" s="735"/>
      <c r="L622" s="721"/>
      <c r="M622" s="721"/>
      <c r="N622" s="721"/>
      <c r="O622" s="721"/>
      <c r="P622" s="721"/>
      <c r="Q622" s="721"/>
      <c r="R622" s="721"/>
      <c r="S622" s="721"/>
      <c r="T622" s="721"/>
      <c r="U622" s="721"/>
      <c r="V622" s="721"/>
      <c r="W622" s="721"/>
      <c r="X622" s="721"/>
      <c r="Y622" s="721"/>
      <c r="Z622" s="721"/>
    </row>
    <row r="623" spans="1:26" ht="12.75" customHeight="1">
      <c r="A623" s="721"/>
      <c r="B623" s="721"/>
      <c r="C623" s="721"/>
      <c r="D623" s="721"/>
      <c r="E623" s="721"/>
      <c r="F623" s="721"/>
      <c r="G623" s="721"/>
      <c r="H623" s="721"/>
      <c r="I623" s="721"/>
      <c r="J623" s="721"/>
      <c r="K623" s="735"/>
      <c r="L623" s="721"/>
      <c r="M623" s="721"/>
      <c r="N623" s="721"/>
      <c r="O623" s="721"/>
      <c r="P623" s="721"/>
      <c r="Q623" s="721"/>
      <c r="R623" s="721"/>
      <c r="S623" s="721"/>
      <c r="T623" s="721"/>
      <c r="U623" s="721"/>
      <c r="V623" s="721"/>
      <c r="W623" s="721"/>
      <c r="X623" s="721"/>
      <c r="Y623" s="721"/>
      <c r="Z623" s="721"/>
    </row>
    <row r="624" spans="1:26" ht="12.75" customHeight="1">
      <c r="A624" s="721"/>
      <c r="B624" s="721"/>
      <c r="C624" s="721"/>
      <c r="D624" s="721"/>
      <c r="E624" s="721"/>
      <c r="F624" s="721"/>
      <c r="G624" s="721"/>
      <c r="H624" s="721"/>
      <c r="I624" s="721"/>
      <c r="J624" s="721"/>
      <c r="K624" s="735"/>
      <c r="L624" s="721"/>
      <c r="M624" s="721"/>
      <c r="N624" s="721"/>
      <c r="O624" s="721"/>
      <c r="P624" s="721"/>
      <c r="Q624" s="721"/>
      <c r="R624" s="721"/>
      <c r="S624" s="721"/>
      <c r="T624" s="721"/>
      <c r="U624" s="721"/>
      <c r="V624" s="721"/>
      <c r="W624" s="721"/>
      <c r="X624" s="721"/>
      <c r="Y624" s="721"/>
      <c r="Z624" s="721"/>
    </row>
    <row r="625" spans="1:26" ht="12.75" customHeight="1">
      <c r="A625" s="721"/>
      <c r="B625" s="721"/>
      <c r="C625" s="721"/>
      <c r="D625" s="721"/>
      <c r="E625" s="721"/>
      <c r="F625" s="721"/>
      <c r="G625" s="721"/>
      <c r="H625" s="721"/>
      <c r="I625" s="721"/>
      <c r="J625" s="721"/>
      <c r="K625" s="735"/>
      <c r="L625" s="721"/>
      <c r="M625" s="721"/>
      <c r="N625" s="721"/>
      <c r="O625" s="721"/>
      <c r="P625" s="721"/>
      <c r="Q625" s="721"/>
      <c r="R625" s="721"/>
      <c r="S625" s="721"/>
      <c r="T625" s="721"/>
      <c r="U625" s="721"/>
      <c r="V625" s="721"/>
      <c r="W625" s="721"/>
      <c r="X625" s="721"/>
      <c r="Y625" s="721"/>
      <c r="Z625" s="721"/>
    </row>
    <row r="626" spans="1:26" ht="12.75" customHeight="1">
      <c r="A626" s="721"/>
      <c r="B626" s="721"/>
      <c r="C626" s="721"/>
      <c r="D626" s="721"/>
      <c r="E626" s="721"/>
      <c r="F626" s="721"/>
      <c r="G626" s="721"/>
      <c r="H626" s="721"/>
      <c r="I626" s="721"/>
      <c r="J626" s="721"/>
      <c r="K626" s="735"/>
      <c r="L626" s="721"/>
      <c r="M626" s="721"/>
      <c r="N626" s="721"/>
      <c r="O626" s="721"/>
      <c r="P626" s="721"/>
      <c r="Q626" s="721"/>
      <c r="R626" s="721"/>
      <c r="S626" s="721"/>
      <c r="T626" s="721"/>
      <c r="U626" s="721"/>
      <c r="V626" s="721"/>
      <c r="W626" s="721"/>
      <c r="X626" s="721"/>
      <c r="Y626" s="721"/>
      <c r="Z626" s="721"/>
    </row>
    <row r="627" spans="1:26" ht="12.75" customHeight="1">
      <c r="A627" s="721"/>
      <c r="B627" s="721"/>
      <c r="C627" s="721"/>
      <c r="D627" s="721"/>
      <c r="E627" s="721"/>
      <c r="F627" s="721"/>
      <c r="G627" s="721"/>
      <c r="H627" s="721"/>
      <c r="I627" s="721"/>
      <c r="J627" s="721"/>
      <c r="K627" s="735"/>
      <c r="L627" s="721"/>
      <c r="M627" s="721"/>
      <c r="N627" s="721"/>
      <c r="O627" s="721"/>
      <c r="P627" s="721"/>
      <c r="Q627" s="721"/>
      <c r="R627" s="721"/>
      <c r="S627" s="721"/>
      <c r="T627" s="721"/>
      <c r="U627" s="721"/>
      <c r="V627" s="721"/>
      <c r="W627" s="721"/>
      <c r="X627" s="721"/>
      <c r="Y627" s="721"/>
      <c r="Z627" s="721"/>
    </row>
    <row r="628" spans="1:26" ht="12.75" customHeight="1">
      <c r="A628" s="721"/>
      <c r="B628" s="721"/>
      <c r="C628" s="721"/>
      <c r="D628" s="721"/>
      <c r="E628" s="721"/>
      <c r="F628" s="721"/>
      <c r="G628" s="721"/>
      <c r="H628" s="721"/>
      <c r="I628" s="721"/>
      <c r="J628" s="721"/>
      <c r="K628" s="735"/>
      <c r="L628" s="721"/>
      <c r="M628" s="721"/>
      <c r="N628" s="721"/>
      <c r="O628" s="721"/>
      <c r="P628" s="721"/>
      <c r="Q628" s="721"/>
      <c r="R628" s="721"/>
      <c r="S628" s="721"/>
      <c r="T628" s="721"/>
      <c r="U628" s="721"/>
      <c r="V628" s="721"/>
      <c r="W628" s="721"/>
      <c r="X628" s="721"/>
      <c r="Y628" s="721"/>
      <c r="Z628" s="721"/>
    </row>
    <row r="629" spans="1:26" ht="12.75" customHeight="1">
      <c r="A629" s="721"/>
      <c r="B629" s="721"/>
      <c r="C629" s="721"/>
      <c r="D629" s="721"/>
      <c r="E629" s="721"/>
      <c r="F629" s="721"/>
      <c r="G629" s="721"/>
      <c r="H629" s="721"/>
      <c r="I629" s="721"/>
      <c r="J629" s="721"/>
      <c r="K629" s="735"/>
      <c r="L629" s="721"/>
      <c r="M629" s="721"/>
      <c r="N629" s="721"/>
      <c r="O629" s="721"/>
      <c r="P629" s="721"/>
      <c r="Q629" s="721"/>
      <c r="R629" s="721"/>
      <c r="S629" s="721"/>
      <c r="T629" s="721"/>
      <c r="U629" s="721"/>
      <c r="V629" s="721"/>
      <c r="W629" s="721"/>
      <c r="X629" s="721"/>
      <c r="Y629" s="721"/>
      <c r="Z629" s="721"/>
    </row>
    <row r="630" spans="1:26" ht="12.75" customHeight="1">
      <c r="A630" s="721"/>
      <c r="B630" s="721"/>
      <c r="C630" s="721"/>
      <c r="D630" s="721"/>
      <c r="E630" s="721"/>
      <c r="F630" s="721"/>
      <c r="G630" s="721"/>
      <c r="H630" s="721"/>
      <c r="I630" s="721"/>
      <c r="J630" s="721"/>
      <c r="K630" s="735"/>
      <c r="L630" s="721"/>
      <c r="M630" s="721"/>
      <c r="N630" s="721"/>
      <c r="O630" s="721"/>
      <c r="P630" s="721"/>
      <c r="Q630" s="721"/>
      <c r="R630" s="721"/>
      <c r="S630" s="721"/>
      <c r="T630" s="721"/>
      <c r="U630" s="721"/>
      <c r="V630" s="721"/>
      <c r="W630" s="721"/>
      <c r="X630" s="721"/>
      <c r="Y630" s="721"/>
      <c r="Z630" s="721"/>
    </row>
    <row r="631" spans="1:26" ht="12.75" customHeight="1">
      <c r="A631" s="721"/>
      <c r="B631" s="721"/>
      <c r="C631" s="721"/>
      <c r="D631" s="721"/>
      <c r="E631" s="721"/>
      <c r="F631" s="721"/>
      <c r="G631" s="721"/>
      <c r="H631" s="721"/>
      <c r="I631" s="721"/>
      <c r="J631" s="721"/>
      <c r="K631" s="735"/>
      <c r="L631" s="721"/>
      <c r="M631" s="721"/>
      <c r="N631" s="721"/>
      <c r="O631" s="721"/>
      <c r="P631" s="721"/>
      <c r="Q631" s="721"/>
      <c r="R631" s="721"/>
      <c r="S631" s="721"/>
      <c r="T631" s="721"/>
      <c r="U631" s="721"/>
      <c r="V631" s="721"/>
      <c r="W631" s="721"/>
      <c r="X631" s="721"/>
      <c r="Y631" s="721"/>
      <c r="Z631" s="721"/>
    </row>
    <row r="632" spans="1:26" ht="12.75" customHeight="1">
      <c r="A632" s="721"/>
      <c r="B632" s="721"/>
      <c r="C632" s="721"/>
      <c r="D632" s="721"/>
      <c r="E632" s="721"/>
      <c r="F632" s="721"/>
      <c r="G632" s="721"/>
      <c r="H632" s="721"/>
      <c r="I632" s="721"/>
      <c r="J632" s="721"/>
      <c r="K632" s="735"/>
      <c r="L632" s="721"/>
      <c r="M632" s="721"/>
      <c r="N632" s="721"/>
      <c r="O632" s="721"/>
      <c r="P632" s="721"/>
      <c r="Q632" s="721"/>
      <c r="R632" s="721"/>
      <c r="S632" s="721"/>
      <c r="T632" s="721"/>
      <c r="U632" s="721"/>
      <c r="V632" s="721"/>
      <c r="W632" s="721"/>
      <c r="X632" s="721"/>
      <c r="Y632" s="721"/>
      <c r="Z632" s="721"/>
    </row>
    <row r="633" spans="1:26" ht="12.75" customHeight="1">
      <c r="A633" s="721"/>
      <c r="B633" s="721"/>
      <c r="C633" s="721"/>
      <c r="D633" s="721"/>
      <c r="E633" s="721"/>
      <c r="F633" s="721"/>
      <c r="G633" s="721"/>
      <c r="H633" s="721"/>
      <c r="I633" s="721"/>
      <c r="J633" s="721"/>
      <c r="K633" s="735"/>
      <c r="L633" s="721"/>
      <c r="M633" s="721"/>
      <c r="N633" s="721"/>
      <c r="O633" s="721"/>
      <c r="P633" s="721"/>
      <c r="Q633" s="721"/>
      <c r="R633" s="721"/>
      <c r="S633" s="721"/>
      <c r="T633" s="721"/>
      <c r="U633" s="721"/>
      <c r="V633" s="721"/>
      <c r="W633" s="721"/>
      <c r="X633" s="721"/>
      <c r="Y633" s="721"/>
      <c r="Z633" s="721"/>
    </row>
    <row r="634" spans="1:26" ht="12.75" customHeight="1">
      <c r="A634" s="721"/>
      <c r="B634" s="721"/>
      <c r="C634" s="721"/>
      <c r="D634" s="721"/>
      <c r="E634" s="721"/>
      <c r="F634" s="721"/>
      <c r="G634" s="721"/>
      <c r="H634" s="721"/>
      <c r="I634" s="721"/>
      <c r="J634" s="721"/>
      <c r="K634" s="735"/>
      <c r="L634" s="721"/>
      <c r="M634" s="721"/>
      <c r="N634" s="721"/>
      <c r="O634" s="721"/>
      <c r="P634" s="721"/>
      <c r="Q634" s="721"/>
      <c r="R634" s="721"/>
      <c r="S634" s="721"/>
      <c r="T634" s="721"/>
      <c r="U634" s="721"/>
      <c r="V634" s="721"/>
      <c r="W634" s="721"/>
      <c r="X634" s="721"/>
      <c r="Y634" s="721"/>
      <c r="Z634" s="721"/>
    </row>
    <row r="635" spans="1:26" ht="12.75" customHeight="1">
      <c r="A635" s="721"/>
      <c r="B635" s="721"/>
      <c r="C635" s="721"/>
      <c r="D635" s="721"/>
      <c r="E635" s="721"/>
      <c r="F635" s="721"/>
      <c r="G635" s="721"/>
      <c r="H635" s="721"/>
      <c r="I635" s="721"/>
      <c r="J635" s="721"/>
      <c r="K635" s="735"/>
      <c r="L635" s="721"/>
      <c r="M635" s="721"/>
      <c r="N635" s="721"/>
      <c r="O635" s="721"/>
      <c r="P635" s="721"/>
      <c r="Q635" s="721"/>
      <c r="R635" s="721"/>
      <c r="S635" s="721"/>
      <c r="T635" s="721"/>
      <c r="U635" s="721"/>
      <c r="V635" s="721"/>
      <c r="W635" s="721"/>
      <c r="X635" s="721"/>
      <c r="Y635" s="721"/>
      <c r="Z635" s="721"/>
    </row>
    <row r="636" spans="1:26" ht="12.75" customHeight="1">
      <c r="A636" s="721"/>
      <c r="B636" s="721"/>
      <c r="C636" s="721"/>
      <c r="D636" s="721"/>
      <c r="E636" s="721"/>
      <c r="F636" s="721"/>
      <c r="G636" s="721"/>
      <c r="H636" s="721"/>
      <c r="I636" s="721"/>
      <c r="J636" s="721"/>
      <c r="K636" s="735"/>
      <c r="L636" s="721"/>
      <c r="M636" s="721"/>
      <c r="N636" s="721"/>
      <c r="O636" s="721"/>
      <c r="P636" s="721"/>
      <c r="Q636" s="721"/>
      <c r="R636" s="721"/>
      <c r="S636" s="721"/>
      <c r="T636" s="721"/>
      <c r="U636" s="721"/>
      <c r="V636" s="721"/>
      <c r="W636" s="721"/>
      <c r="X636" s="721"/>
      <c r="Y636" s="721"/>
      <c r="Z636" s="721"/>
    </row>
    <row r="637" spans="1:26" ht="12.75" customHeight="1">
      <c r="A637" s="721"/>
      <c r="B637" s="721"/>
      <c r="C637" s="721"/>
      <c r="D637" s="721"/>
      <c r="E637" s="721"/>
      <c r="F637" s="721"/>
      <c r="G637" s="721"/>
      <c r="H637" s="721"/>
      <c r="I637" s="721"/>
      <c r="J637" s="721"/>
      <c r="K637" s="735"/>
      <c r="L637" s="721"/>
      <c r="M637" s="721"/>
      <c r="N637" s="721"/>
      <c r="O637" s="721"/>
      <c r="P637" s="721"/>
      <c r="Q637" s="721"/>
      <c r="R637" s="721"/>
      <c r="S637" s="721"/>
      <c r="T637" s="721"/>
      <c r="U637" s="721"/>
      <c r="V637" s="721"/>
      <c r="W637" s="721"/>
      <c r="X637" s="721"/>
      <c r="Y637" s="721"/>
      <c r="Z637" s="721"/>
    </row>
    <row r="638" spans="1:26" ht="12.75" customHeight="1">
      <c r="A638" s="721"/>
      <c r="B638" s="721"/>
      <c r="C638" s="721"/>
      <c r="D638" s="721"/>
      <c r="E638" s="721"/>
      <c r="F638" s="721"/>
      <c r="G638" s="721"/>
      <c r="H638" s="721"/>
      <c r="I638" s="721"/>
      <c r="J638" s="721"/>
      <c r="K638" s="735"/>
      <c r="L638" s="721"/>
      <c r="M638" s="721"/>
      <c r="N638" s="721"/>
      <c r="O638" s="721"/>
      <c r="P638" s="721"/>
      <c r="Q638" s="721"/>
      <c r="R638" s="721"/>
      <c r="S638" s="721"/>
      <c r="T638" s="721"/>
      <c r="U638" s="721"/>
      <c r="V638" s="721"/>
      <c r="W638" s="721"/>
      <c r="X638" s="721"/>
      <c r="Y638" s="721"/>
      <c r="Z638" s="721"/>
    </row>
    <row r="639" spans="1:26" ht="12.75" customHeight="1">
      <c r="A639" s="721"/>
      <c r="B639" s="721"/>
      <c r="C639" s="721"/>
      <c r="D639" s="721"/>
      <c r="E639" s="721"/>
      <c r="F639" s="721"/>
      <c r="G639" s="721"/>
      <c r="H639" s="721"/>
      <c r="I639" s="721"/>
      <c r="J639" s="721"/>
      <c r="K639" s="735"/>
      <c r="L639" s="721"/>
      <c r="M639" s="721"/>
      <c r="N639" s="721"/>
      <c r="O639" s="721"/>
      <c r="P639" s="721"/>
      <c r="Q639" s="721"/>
      <c r="R639" s="721"/>
      <c r="S639" s="721"/>
      <c r="T639" s="721"/>
      <c r="U639" s="721"/>
      <c r="V639" s="721"/>
      <c r="W639" s="721"/>
      <c r="X639" s="721"/>
      <c r="Y639" s="721"/>
      <c r="Z639" s="721"/>
    </row>
    <row r="640" spans="1:26" ht="12.75" customHeight="1">
      <c r="A640" s="721"/>
      <c r="B640" s="721"/>
      <c r="C640" s="721"/>
      <c r="D640" s="721"/>
      <c r="E640" s="721"/>
      <c r="F640" s="721"/>
      <c r="G640" s="721"/>
      <c r="H640" s="721"/>
      <c r="I640" s="721"/>
      <c r="J640" s="721"/>
      <c r="K640" s="735"/>
      <c r="L640" s="721"/>
      <c r="M640" s="721"/>
      <c r="N640" s="721"/>
      <c r="O640" s="721"/>
      <c r="P640" s="721"/>
      <c r="Q640" s="721"/>
      <c r="R640" s="721"/>
      <c r="S640" s="721"/>
      <c r="T640" s="721"/>
      <c r="U640" s="721"/>
      <c r="V640" s="721"/>
      <c r="W640" s="721"/>
      <c r="X640" s="721"/>
      <c r="Y640" s="721"/>
      <c r="Z640" s="721"/>
    </row>
    <row r="641" spans="1:26" ht="12.75" customHeight="1">
      <c r="A641" s="721"/>
      <c r="B641" s="721"/>
      <c r="C641" s="721"/>
      <c r="D641" s="721"/>
      <c r="E641" s="721"/>
      <c r="F641" s="721"/>
      <c r="G641" s="721"/>
      <c r="H641" s="721"/>
      <c r="I641" s="721"/>
      <c r="J641" s="721"/>
      <c r="K641" s="735"/>
      <c r="L641" s="721"/>
      <c r="M641" s="721"/>
      <c r="N641" s="721"/>
      <c r="O641" s="721"/>
      <c r="P641" s="721"/>
      <c r="Q641" s="721"/>
      <c r="R641" s="721"/>
      <c r="S641" s="721"/>
      <c r="T641" s="721"/>
      <c r="U641" s="721"/>
      <c r="V641" s="721"/>
      <c r="W641" s="721"/>
      <c r="X641" s="721"/>
      <c r="Y641" s="721"/>
      <c r="Z641" s="721"/>
    </row>
    <row r="642" spans="1:26" ht="12.75" customHeight="1">
      <c r="A642" s="721"/>
      <c r="B642" s="721"/>
      <c r="C642" s="721"/>
      <c r="D642" s="721"/>
      <c r="E642" s="721"/>
      <c r="F642" s="721"/>
      <c r="G642" s="721"/>
      <c r="H642" s="721"/>
      <c r="I642" s="721"/>
      <c r="J642" s="721"/>
      <c r="K642" s="735"/>
      <c r="L642" s="721"/>
      <c r="M642" s="721"/>
      <c r="N642" s="721"/>
      <c r="O642" s="721"/>
      <c r="P642" s="721"/>
      <c r="Q642" s="721"/>
      <c r="R642" s="721"/>
      <c r="S642" s="721"/>
      <c r="T642" s="721"/>
      <c r="U642" s="721"/>
      <c r="V642" s="721"/>
      <c r="W642" s="721"/>
      <c r="X642" s="721"/>
      <c r="Y642" s="721"/>
      <c r="Z642" s="721"/>
    </row>
    <row r="643" spans="1:26" ht="12.75" customHeight="1">
      <c r="A643" s="721"/>
      <c r="B643" s="721"/>
      <c r="C643" s="721"/>
      <c r="D643" s="721"/>
      <c r="E643" s="721"/>
      <c r="F643" s="721"/>
      <c r="G643" s="721"/>
      <c r="H643" s="721"/>
      <c r="I643" s="721"/>
      <c r="J643" s="721"/>
      <c r="K643" s="735"/>
      <c r="L643" s="721"/>
      <c r="M643" s="721"/>
      <c r="N643" s="721"/>
      <c r="O643" s="721"/>
      <c r="P643" s="721"/>
      <c r="Q643" s="721"/>
      <c r="R643" s="721"/>
      <c r="S643" s="721"/>
      <c r="T643" s="721"/>
      <c r="U643" s="721"/>
      <c r="V643" s="721"/>
      <c r="W643" s="721"/>
      <c r="X643" s="721"/>
      <c r="Y643" s="721"/>
      <c r="Z643" s="721"/>
    </row>
    <row r="644" spans="1:26" ht="12.75" customHeight="1">
      <c r="A644" s="721"/>
      <c r="B644" s="721"/>
      <c r="C644" s="721"/>
      <c r="D644" s="721"/>
      <c r="E644" s="721"/>
      <c r="F644" s="721"/>
      <c r="G644" s="721"/>
      <c r="H644" s="721"/>
      <c r="I644" s="721"/>
      <c r="J644" s="721"/>
      <c r="K644" s="735"/>
      <c r="L644" s="721"/>
      <c r="M644" s="721"/>
      <c r="N644" s="721"/>
      <c r="O644" s="721"/>
      <c r="P644" s="721"/>
      <c r="Q644" s="721"/>
      <c r="R644" s="721"/>
      <c r="S644" s="721"/>
      <c r="T644" s="721"/>
      <c r="U644" s="721"/>
      <c r="V644" s="721"/>
      <c r="W644" s="721"/>
      <c r="X644" s="721"/>
      <c r="Y644" s="721"/>
      <c r="Z644" s="721"/>
    </row>
    <row r="645" spans="1:26" ht="12.75" customHeight="1">
      <c r="A645" s="721"/>
      <c r="B645" s="721"/>
      <c r="C645" s="721"/>
      <c r="D645" s="721"/>
      <c r="E645" s="721"/>
      <c r="F645" s="721"/>
      <c r="G645" s="721"/>
      <c r="H645" s="721"/>
      <c r="I645" s="721"/>
      <c r="J645" s="721"/>
      <c r="K645" s="735"/>
      <c r="L645" s="721"/>
      <c r="M645" s="721"/>
      <c r="N645" s="721"/>
      <c r="O645" s="721"/>
      <c r="P645" s="721"/>
      <c r="Q645" s="721"/>
      <c r="R645" s="721"/>
      <c r="S645" s="721"/>
      <c r="T645" s="721"/>
      <c r="U645" s="721"/>
      <c r="V645" s="721"/>
      <c r="W645" s="721"/>
      <c r="X645" s="721"/>
      <c r="Y645" s="721"/>
      <c r="Z645" s="721"/>
    </row>
    <row r="646" spans="1:26" ht="12.75" customHeight="1">
      <c r="A646" s="721"/>
      <c r="B646" s="721"/>
      <c r="C646" s="721"/>
      <c r="D646" s="721"/>
      <c r="E646" s="721"/>
      <c r="F646" s="721"/>
      <c r="G646" s="721"/>
      <c r="H646" s="721"/>
      <c r="I646" s="721"/>
      <c r="J646" s="721"/>
      <c r="K646" s="735"/>
      <c r="L646" s="721"/>
      <c r="M646" s="721"/>
      <c r="N646" s="721"/>
      <c r="O646" s="721"/>
      <c r="P646" s="721"/>
      <c r="Q646" s="721"/>
      <c r="R646" s="721"/>
      <c r="S646" s="721"/>
      <c r="T646" s="721"/>
      <c r="U646" s="721"/>
      <c r="V646" s="721"/>
      <c r="W646" s="721"/>
      <c r="X646" s="721"/>
      <c r="Y646" s="721"/>
      <c r="Z646" s="721"/>
    </row>
    <row r="647" spans="1:26" ht="12.75" customHeight="1">
      <c r="A647" s="721"/>
      <c r="B647" s="721"/>
      <c r="C647" s="721"/>
      <c r="D647" s="721"/>
      <c r="E647" s="721"/>
      <c r="F647" s="721"/>
      <c r="G647" s="721"/>
      <c r="H647" s="721"/>
      <c r="I647" s="721"/>
      <c r="J647" s="721"/>
      <c r="K647" s="735"/>
      <c r="L647" s="721"/>
      <c r="M647" s="721"/>
      <c r="N647" s="721"/>
      <c r="O647" s="721"/>
      <c r="P647" s="721"/>
      <c r="Q647" s="721"/>
      <c r="R647" s="721"/>
      <c r="S647" s="721"/>
      <c r="T647" s="721"/>
      <c r="U647" s="721"/>
      <c r="V647" s="721"/>
      <c r="W647" s="721"/>
      <c r="X647" s="721"/>
      <c r="Y647" s="721"/>
      <c r="Z647" s="721"/>
    </row>
    <row r="648" spans="1:26" ht="12.75" customHeight="1">
      <c r="A648" s="721"/>
      <c r="B648" s="721"/>
      <c r="C648" s="721"/>
      <c r="D648" s="721"/>
      <c r="E648" s="721"/>
      <c r="F648" s="721"/>
      <c r="G648" s="721"/>
      <c r="H648" s="721"/>
      <c r="I648" s="721"/>
      <c r="J648" s="721"/>
      <c r="K648" s="735"/>
      <c r="L648" s="721"/>
      <c r="M648" s="721"/>
      <c r="N648" s="721"/>
      <c r="O648" s="721"/>
      <c r="P648" s="721"/>
      <c r="Q648" s="721"/>
      <c r="R648" s="721"/>
      <c r="S648" s="721"/>
      <c r="T648" s="721"/>
      <c r="U648" s="721"/>
      <c r="V648" s="721"/>
      <c r="W648" s="721"/>
      <c r="X648" s="721"/>
      <c r="Y648" s="721"/>
      <c r="Z648" s="721"/>
    </row>
    <row r="649" spans="1:26" ht="12.75" customHeight="1">
      <c r="A649" s="721"/>
      <c r="B649" s="721"/>
      <c r="C649" s="721"/>
      <c r="D649" s="721"/>
      <c r="E649" s="721"/>
      <c r="F649" s="721"/>
      <c r="G649" s="721"/>
      <c r="H649" s="721"/>
      <c r="I649" s="721"/>
      <c r="J649" s="721"/>
      <c r="K649" s="735"/>
      <c r="L649" s="721"/>
      <c r="M649" s="721"/>
      <c r="N649" s="721"/>
      <c r="O649" s="721"/>
      <c r="P649" s="721"/>
      <c r="Q649" s="721"/>
      <c r="R649" s="721"/>
      <c r="S649" s="721"/>
      <c r="T649" s="721"/>
      <c r="U649" s="721"/>
      <c r="V649" s="721"/>
      <c r="W649" s="721"/>
      <c r="X649" s="721"/>
      <c r="Y649" s="721"/>
      <c r="Z649" s="721"/>
    </row>
    <row r="650" spans="1:26" ht="12.75" customHeight="1">
      <c r="A650" s="721"/>
      <c r="B650" s="721"/>
      <c r="C650" s="721"/>
      <c r="D650" s="721"/>
      <c r="E650" s="721"/>
      <c r="F650" s="721"/>
      <c r="G650" s="721"/>
      <c r="H650" s="721"/>
      <c r="I650" s="721"/>
      <c r="J650" s="721"/>
      <c r="K650" s="735"/>
      <c r="L650" s="721"/>
      <c r="M650" s="721"/>
      <c r="N650" s="721"/>
      <c r="O650" s="721"/>
      <c r="P650" s="721"/>
      <c r="Q650" s="721"/>
      <c r="R650" s="721"/>
      <c r="S650" s="721"/>
      <c r="T650" s="721"/>
      <c r="U650" s="721"/>
      <c r="V650" s="721"/>
      <c r="W650" s="721"/>
      <c r="X650" s="721"/>
      <c r="Y650" s="721"/>
      <c r="Z650" s="721"/>
    </row>
    <row r="651" spans="1:26" ht="12.75" customHeight="1">
      <c r="A651" s="721"/>
      <c r="B651" s="721"/>
      <c r="C651" s="721"/>
      <c r="D651" s="721"/>
      <c r="E651" s="721"/>
      <c r="F651" s="721"/>
      <c r="G651" s="721"/>
      <c r="H651" s="721"/>
      <c r="I651" s="721"/>
      <c r="J651" s="721"/>
      <c r="K651" s="735"/>
      <c r="L651" s="721"/>
      <c r="M651" s="721"/>
      <c r="N651" s="721"/>
      <c r="O651" s="721"/>
      <c r="P651" s="721"/>
      <c r="Q651" s="721"/>
      <c r="R651" s="721"/>
      <c r="S651" s="721"/>
      <c r="T651" s="721"/>
      <c r="U651" s="721"/>
      <c r="V651" s="721"/>
      <c r="W651" s="721"/>
      <c r="X651" s="721"/>
      <c r="Y651" s="721"/>
      <c r="Z651" s="721"/>
    </row>
    <row r="652" spans="1:26" ht="12.75" customHeight="1">
      <c r="A652" s="721"/>
      <c r="B652" s="721"/>
      <c r="C652" s="721"/>
      <c r="D652" s="721"/>
      <c r="E652" s="721"/>
      <c r="F652" s="721"/>
      <c r="G652" s="721"/>
      <c r="H652" s="721"/>
      <c r="I652" s="721"/>
      <c r="J652" s="721"/>
      <c r="K652" s="735"/>
      <c r="L652" s="721"/>
      <c r="M652" s="721"/>
      <c r="N652" s="721"/>
      <c r="O652" s="721"/>
      <c r="P652" s="721"/>
      <c r="Q652" s="721"/>
      <c r="R652" s="721"/>
      <c r="S652" s="721"/>
      <c r="T652" s="721"/>
      <c r="U652" s="721"/>
      <c r="V652" s="721"/>
      <c r="W652" s="721"/>
      <c r="X652" s="721"/>
      <c r="Y652" s="721"/>
      <c r="Z652" s="721"/>
    </row>
    <row r="653" spans="1:26" ht="12.75" customHeight="1">
      <c r="A653" s="721"/>
      <c r="B653" s="721"/>
      <c r="C653" s="721"/>
      <c r="D653" s="721"/>
      <c r="E653" s="721"/>
      <c r="F653" s="721"/>
      <c r="G653" s="721"/>
      <c r="H653" s="721"/>
      <c r="I653" s="721"/>
      <c r="J653" s="721"/>
      <c r="K653" s="735"/>
      <c r="L653" s="721"/>
      <c r="M653" s="721"/>
      <c r="N653" s="721"/>
      <c r="O653" s="721"/>
      <c r="P653" s="721"/>
      <c r="Q653" s="721"/>
      <c r="R653" s="721"/>
      <c r="S653" s="721"/>
      <c r="T653" s="721"/>
      <c r="U653" s="721"/>
      <c r="V653" s="721"/>
      <c r="W653" s="721"/>
      <c r="X653" s="721"/>
      <c r="Y653" s="721"/>
      <c r="Z653" s="721"/>
    </row>
    <row r="654" spans="1:26" ht="12.75" customHeight="1">
      <c r="A654" s="721"/>
      <c r="B654" s="721"/>
      <c r="C654" s="721"/>
      <c r="D654" s="721"/>
      <c r="E654" s="721"/>
      <c r="F654" s="721"/>
      <c r="G654" s="721"/>
      <c r="H654" s="721"/>
      <c r="I654" s="721"/>
      <c r="J654" s="721"/>
      <c r="K654" s="735"/>
      <c r="L654" s="721"/>
      <c r="M654" s="721"/>
      <c r="N654" s="721"/>
      <c r="O654" s="721"/>
      <c r="P654" s="721"/>
      <c r="Q654" s="721"/>
      <c r="R654" s="721"/>
      <c r="S654" s="721"/>
      <c r="T654" s="721"/>
      <c r="U654" s="721"/>
      <c r="V654" s="721"/>
      <c r="W654" s="721"/>
      <c r="X654" s="721"/>
      <c r="Y654" s="721"/>
      <c r="Z654" s="721"/>
    </row>
    <row r="655" spans="1:26" ht="12.75" customHeight="1">
      <c r="A655" s="721"/>
      <c r="B655" s="721"/>
      <c r="C655" s="721"/>
      <c r="D655" s="721"/>
      <c r="E655" s="721"/>
      <c r="F655" s="721"/>
      <c r="G655" s="721"/>
      <c r="H655" s="721"/>
      <c r="I655" s="721"/>
      <c r="J655" s="721"/>
      <c r="K655" s="735"/>
      <c r="L655" s="721"/>
      <c r="M655" s="721"/>
      <c r="N655" s="721"/>
      <c r="O655" s="721"/>
      <c r="P655" s="721"/>
      <c r="Q655" s="721"/>
      <c r="R655" s="721"/>
      <c r="S655" s="721"/>
      <c r="T655" s="721"/>
      <c r="U655" s="721"/>
      <c r="V655" s="721"/>
      <c r="W655" s="721"/>
      <c r="X655" s="721"/>
      <c r="Y655" s="721"/>
      <c r="Z655" s="721"/>
    </row>
    <row r="656" spans="1:26" ht="12.75" customHeight="1">
      <c r="A656" s="721"/>
      <c r="B656" s="721"/>
      <c r="C656" s="721"/>
      <c r="D656" s="721"/>
      <c r="E656" s="721"/>
      <c r="F656" s="721"/>
      <c r="G656" s="721"/>
      <c r="H656" s="721"/>
      <c r="I656" s="721"/>
      <c r="J656" s="721"/>
      <c r="K656" s="735"/>
      <c r="L656" s="721"/>
      <c r="M656" s="721"/>
      <c r="N656" s="721"/>
      <c r="O656" s="721"/>
      <c r="P656" s="721"/>
      <c r="Q656" s="721"/>
      <c r="R656" s="721"/>
      <c r="S656" s="721"/>
      <c r="T656" s="721"/>
      <c r="U656" s="721"/>
      <c r="V656" s="721"/>
      <c r="W656" s="721"/>
      <c r="X656" s="721"/>
      <c r="Y656" s="721"/>
      <c r="Z656" s="721"/>
    </row>
    <row r="657" spans="1:26" ht="12.75" customHeight="1">
      <c r="A657" s="721"/>
      <c r="B657" s="721"/>
      <c r="C657" s="721"/>
      <c r="D657" s="721"/>
      <c r="E657" s="721"/>
      <c r="F657" s="721"/>
      <c r="G657" s="721"/>
      <c r="H657" s="721"/>
      <c r="I657" s="721"/>
      <c r="J657" s="721"/>
      <c r="K657" s="735"/>
      <c r="L657" s="721"/>
      <c r="M657" s="721"/>
      <c r="N657" s="721"/>
      <c r="O657" s="721"/>
      <c r="P657" s="721"/>
      <c r="Q657" s="721"/>
      <c r="R657" s="721"/>
      <c r="S657" s="721"/>
      <c r="T657" s="721"/>
      <c r="U657" s="721"/>
      <c r="V657" s="721"/>
      <c r="W657" s="721"/>
      <c r="X657" s="721"/>
      <c r="Y657" s="721"/>
      <c r="Z657" s="721"/>
    </row>
    <row r="658" spans="1:26" ht="12.75" customHeight="1">
      <c r="A658" s="721"/>
      <c r="B658" s="721"/>
      <c r="C658" s="721"/>
      <c r="D658" s="721"/>
      <c r="E658" s="721"/>
      <c r="F658" s="721"/>
      <c r="G658" s="721"/>
      <c r="H658" s="721"/>
      <c r="I658" s="721"/>
      <c r="J658" s="721"/>
      <c r="K658" s="735"/>
      <c r="L658" s="721"/>
      <c r="M658" s="721"/>
      <c r="N658" s="721"/>
      <c r="O658" s="721"/>
      <c r="P658" s="721"/>
      <c r="Q658" s="721"/>
      <c r="R658" s="721"/>
      <c r="S658" s="721"/>
      <c r="T658" s="721"/>
      <c r="U658" s="721"/>
      <c r="V658" s="721"/>
      <c r="W658" s="721"/>
      <c r="X658" s="721"/>
      <c r="Y658" s="721"/>
      <c r="Z658" s="721"/>
    </row>
    <row r="659" spans="1:26" ht="12.75" customHeight="1">
      <c r="A659" s="721"/>
      <c r="B659" s="721"/>
      <c r="C659" s="721"/>
      <c r="D659" s="721"/>
      <c r="E659" s="721"/>
      <c r="F659" s="721"/>
      <c r="G659" s="721"/>
      <c r="H659" s="721"/>
      <c r="I659" s="721"/>
      <c r="J659" s="721"/>
      <c r="K659" s="735"/>
      <c r="L659" s="721"/>
      <c r="M659" s="721"/>
      <c r="N659" s="721"/>
      <c r="O659" s="721"/>
      <c r="P659" s="721"/>
      <c r="Q659" s="721"/>
      <c r="R659" s="721"/>
      <c r="S659" s="721"/>
      <c r="T659" s="721"/>
      <c r="U659" s="721"/>
      <c r="V659" s="721"/>
      <c r="W659" s="721"/>
      <c r="X659" s="721"/>
      <c r="Y659" s="721"/>
      <c r="Z659" s="721"/>
    </row>
    <row r="660" spans="1:26" ht="12.75" customHeight="1">
      <c r="A660" s="721"/>
      <c r="B660" s="721"/>
      <c r="C660" s="721"/>
      <c r="D660" s="721"/>
      <c r="E660" s="721"/>
      <c r="F660" s="721"/>
      <c r="G660" s="721"/>
      <c r="H660" s="721"/>
      <c r="I660" s="721"/>
      <c r="J660" s="721"/>
      <c r="K660" s="735"/>
      <c r="L660" s="721"/>
      <c r="M660" s="721"/>
      <c r="N660" s="721"/>
      <c r="O660" s="721"/>
      <c r="P660" s="721"/>
      <c r="Q660" s="721"/>
      <c r="R660" s="721"/>
      <c r="S660" s="721"/>
      <c r="T660" s="721"/>
      <c r="U660" s="721"/>
      <c r="V660" s="721"/>
      <c r="W660" s="721"/>
      <c r="X660" s="721"/>
      <c r="Y660" s="721"/>
      <c r="Z660" s="721"/>
    </row>
    <row r="661" spans="1:26" ht="12.75" customHeight="1">
      <c r="A661" s="721"/>
      <c r="B661" s="721"/>
      <c r="C661" s="721"/>
      <c r="D661" s="721"/>
      <c r="E661" s="721"/>
      <c r="F661" s="721"/>
      <c r="G661" s="721"/>
      <c r="H661" s="721"/>
      <c r="I661" s="721"/>
      <c r="J661" s="721"/>
      <c r="K661" s="735"/>
      <c r="L661" s="721"/>
      <c r="M661" s="721"/>
      <c r="N661" s="721"/>
      <c r="O661" s="721"/>
      <c r="P661" s="721"/>
      <c r="Q661" s="721"/>
      <c r="R661" s="721"/>
      <c r="S661" s="721"/>
      <c r="T661" s="721"/>
      <c r="U661" s="721"/>
      <c r="V661" s="721"/>
      <c r="W661" s="721"/>
      <c r="X661" s="721"/>
      <c r="Y661" s="721"/>
      <c r="Z661" s="721"/>
    </row>
    <row r="662" spans="1:26" ht="12.75" customHeight="1">
      <c r="A662" s="721"/>
      <c r="B662" s="721"/>
      <c r="C662" s="721"/>
      <c r="D662" s="721"/>
      <c r="E662" s="721"/>
      <c r="F662" s="721"/>
      <c r="G662" s="721"/>
      <c r="H662" s="721"/>
      <c r="I662" s="721"/>
      <c r="J662" s="721"/>
      <c r="K662" s="735"/>
      <c r="L662" s="721"/>
      <c r="M662" s="721"/>
      <c r="N662" s="721"/>
      <c r="O662" s="721"/>
      <c r="P662" s="721"/>
      <c r="Q662" s="721"/>
      <c r="R662" s="721"/>
      <c r="S662" s="721"/>
      <c r="T662" s="721"/>
      <c r="U662" s="721"/>
      <c r="V662" s="721"/>
      <c r="W662" s="721"/>
      <c r="X662" s="721"/>
      <c r="Y662" s="721"/>
      <c r="Z662" s="721"/>
    </row>
    <row r="663" spans="1:26" ht="12.75" customHeight="1">
      <c r="A663" s="721"/>
      <c r="B663" s="721"/>
      <c r="C663" s="721"/>
      <c r="D663" s="721"/>
      <c r="E663" s="721"/>
      <c r="F663" s="721"/>
      <c r="G663" s="721"/>
      <c r="H663" s="721"/>
      <c r="I663" s="721"/>
      <c r="J663" s="721"/>
      <c r="K663" s="735"/>
      <c r="L663" s="721"/>
      <c r="M663" s="721"/>
      <c r="N663" s="721"/>
      <c r="O663" s="721"/>
      <c r="P663" s="721"/>
      <c r="Q663" s="721"/>
      <c r="R663" s="721"/>
      <c r="S663" s="721"/>
      <c r="T663" s="721"/>
      <c r="U663" s="721"/>
      <c r="V663" s="721"/>
      <c r="W663" s="721"/>
      <c r="X663" s="721"/>
      <c r="Y663" s="721"/>
      <c r="Z663" s="721"/>
    </row>
    <row r="664" spans="1:26" ht="12.75" customHeight="1">
      <c r="A664" s="721"/>
      <c r="B664" s="721"/>
      <c r="C664" s="721"/>
      <c r="D664" s="721"/>
      <c r="E664" s="721"/>
      <c r="F664" s="721"/>
      <c r="G664" s="721"/>
      <c r="H664" s="721"/>
      <c r="I664" s="721"/>
      <c r="J664" s="721"/>
      <c r="K664" s="735"/>
      <c r="L664" s="721"/>
      <c r="M664" s="721"/>
      <c r="N664" s="721"/>
      <c r="O664" s="721"/>
      <c r="P664" s="721"/>
      <c r="Q664" s="721"/>
      <c r="R664" s="721"/>
      <c r="S664" s="721"/>
      <c r="T664" s="721"/>
      <c r="U664" s="721"/>
      <c r="V664" s="721"/>
      <c r="W664" s="721"/>
      <c r="X664" s="721"/>
      <c r="Y664" s="721"/>
      <c r="Z664" s="721"/>
    </row>
    <row r="665" spans="1:26" ht="12.75" customHeight="1">
      <c r="A665" s="721"/>
      <c r="B665" s="721"/>
      <c r="C665" s="721"/>
      <c r="D665" s="721"/>
      <c r="E665" s="721"/>
      <c r="F665" s="721"/>
      <c r="G665" s="721"/>
      <c r="H665" s="721"/>
      <c r="I665" s="721"/>
      <c r="J665" s="721"/>
      <c r="K665" s="735"/>
      <c r="L665" s="721"/>
      <c r="M665" s="721"/>
      <c r="N665" s="721"/>
      <c r="O665" s="721"/>
      <c r="P665" s="721"/>
      <c r="Q665" s="721"/>
      <c r="R665" s="721"/>
      <c r="S665" s="721"/>
      <c r="T665" s="721"/>
      <c r="U665" s="721"/>
      <c r="V665" s="721"/>
      <c r="W665" s="721"/>
      <c r="X665" s="721"/>
      <c r="Y665" s="721"/>
      <c r="Z665" s="721"/>
    </row>
    <row r="666" spans="1:26" ht="12.75" customHeight="1">
      <c r="A666" s="721"/>
      <c r="B666" s="721"/>
      <c r="C666" s="721"/>
      <c r="D666" s="721"/>
      <c r="E666" s="721"/>
      <c r="F666" s="721"/>
      <c r="G666" s="721"/>
      <c r="H666" s="721"/>
      <c r="I666" s="721"/>
      <c r="J666" s="721"/>
      <c r="K666" s="735"/>
      <c r="L666" s="721"/>
      <c r="M666" s="721"/>
      <c r="N666" s="721"/>
      <c r="O666" s="721"/>
      <c r="P666" s="721"/>
      <c r="Q666" s="721"/>
      <c r="R666" s="721"/>
      <c r="S666" s="721"/>
      <c r="T666" s="721"/>
      <c r="U666" s="721"/>
      <c r="V666" s="721"/>
      <c r="W666" s="721"/>
      <c r="X666" s="721"/>
      <c r="Y666" s="721"/>
      <c r="Z666" s="721"/>
    </row>
    <row r="667" spans="1:26" ht="12.75" customHeight="1">
      <c r="A667" s="721"/>
      <c r="B667" s="721"/>
      <c r="C667" s="721"/>
      <c r="D667" s="721"/>
      <c r="E667" s="721"/>
      <c r="F667" s="721"/>
      <c r="G667" s="721"/>
      <c r="H667" s="721"/>
      <c r="I667" s="721"/>
      <c r="J667" s="721"/>
      <c r="K667" s="735"/>
      <c r="L667" s="721"/>
      <c r="M667" s="721"/>
      <c r="N667" s="721"/>
      <c r="O667" s="721"/>
      <c r="P667" s="721"/>
      <c r="Q667" s="721"/>
      <c r="R667" s="721"/>
      <c r="S667" s="721"/>
      <c r="T667" s="721"/>
      <c r="U667" s="721"/>
      <c r="V667" s="721"/>
      <c r="W667" s="721"/>
      <c r="X667" s="721"/>
      <c r="Y667" s="721"/>
      <c r="Z667" s="721"/>
    </row>
    <row r="668" spans="1:26" ht="12.75" customHeight="1">
      <c r="A668" s="721"/>
      <c r="B668" s="721"/>
      <c r="C668" s="721"/>
      <c r="D668" s="721"/>
      <c r="E668" s="721"/>
      <c r="F668" s="721"/>
      <c r="G668" s="721"/>
      <c r="H668" s="721"/>
      <c r="I668" s="721"/>
      <c r="J668" s="721"/>
      <c r="K668" s="735"/>
      <c r="L668" s="721"/>
      <c r="M668" s="721"/>
      <c r="N668" s="721"/>
      <c r="O668" s="721"/>
      <c r="P668" s="721"/>
      <c r="Q668" s="721"/>
      <c r="R668" s="721"/>
      <c r="S668" s="721"/>
      <c r="T668" s="721"/>
      <c r="U668" s="721"/>
      <c r="V668" s="721"/>
      <c r="W668" s="721"/>
      <c r="X668" s="721"/>
      <c r="Y668" s="721"/>
      <c r="Z668" s="721"/>
    </row>
    <row r="669" spans="1:26" ht="12.75" customHeight="1">
      <c r="A669" s="721"/>
      <c r="B669" s="721"/>
      <c r="C669" s="721"/>
      <c r="D669" s="721"/>
      <c r="E669" s="721"/>
      <c r="F669" s="721"/>
      <c r="G669" s="721"/>
      <c r="H669" s="721"/>
      <c r="I669" s="721"/>
      <c r="J669" s="721"/>
      <c r="K669" s="735"/>
      <c r="L669" s="721"/>
      <c r="M669" s="721"/>
      <c r="N669" s="721"/>
      <c r="O669" s="721"/>
      <c r="P669" s="721"/>
      <c r="Q669" s="721"/>
      <c r="R669" s="721"/>
      <c r="S669" s="721"/>
      <c r="T669" s="721"/>
      <c r="U669" s="721"/>
      <c r="V669" s="721"/>
      <c r="W669" s="721"/>
      <c r="X669" s="721"/>
      <c r="Y669" s="721"/>
      <c r="Z669" s="721"/>
    </row>
    <row r="670" spans="1:26" ht="12.75" customHeight="1">
      <c r="A670" s="721"/>
      <c r="B670" s="721"/>
      <c r="C670" s="721"/>
      <c r="D670" s="721"/>
      <c r="E670" s="721"/>
      <c r="F670" s="721"/>
      <c r="G670" s="721"/>
      <c r="H670" s="721"/>
      <c r="I670" s="721"/>
      <c r="J670" s="721"/>
      <c r="K670" s="735"/>
      <c r="L670" s="721"/>
      <c r="M670" s="721"/>
      <c r="N670" s="721"/>
      <c r="O670" s="721"/>
      <c r="P670" s="721"/>
      <c r="Q670" s="721"/>
      <c r="R670" s="721"/>
      <c r="S670" s="721"/>
      <c r="T670" s="721"/>
      <c r="U670" s="721"/>
      <c r="V670" s="721"/>
      <c r="W670" s="721"/>
      <c r="X670" s="721"/>
      <c r="Y670" s="721"/>
      <c r="Z670" s="721"/>
    </row>
    <row r="671" spans="1:26" ht="12.75" customHeight="1">
      <c r="A671" s="721"/>
      <c r="B671" s="721"/>
      <c r="C671" s="721"/>
      <c r="D671" s="721"/>
      <c r="E671" s="721"/>
      <c r="F671" s="721"/>
      <c r="G671" s="721"/>
      <c r="H671" s="721"/>
      <c r="I671" s="721"/>
      <c r="J671" s="721"/>
      <c r="K671" s="735"/>
      <c r="L671" s="721"/>
      <c r="M671" s="721"/>
      <c r="N671" s="721"/>
      <c r="O671" s="721"/>
      <c r="P671" s="721"/>
      <c r="Q671" s="721"/>
      <c r="R671" s="721"/>
      <c r="S671" s="721"/>
      <c r="T671" s="721"/>
      <c r="U671" s="721"/>
      <c r="V671" s="721"/>
      <c r="W671" s="721"/>
      <c r="X671" s="721"/>
      <c r="Y671" s="721"/>
      <c r="Z671" s="721"/>
    </row>
    <row r="672" spans="1:26" ht="12.75" customHeight="1">
      <c r="A672" s="721"/>
      <c r="B672" s="721"/>
      <c r="C672" s="721"/>
      <c r="D672" s="721"/>
      <c r="E672" s="721"/>
      <c r="F672" s="721"/>
      <c r="G672" s="721"/>
      <c r="H672" s="721"/>
      <c r="I672" s="721"/>
      <c r="J672" s="721"/>
      <c r="K672" s="735"/>
      <c r="L672" s="721"/>
      <c r="M672" s="721"/>
      <c r="N672" s="721"/>
      <c r="O672" s="721"/>
      <c r="P672" s="721"/>
      <c r="Q672" s="721"/>
      <c r="R672" s="721"/>
      <c r="S672" s="721"/>
      <c r="T672" s="721"/>
      <c r="U672" s="721"/>
      <c r="V672" s="721"/>
      <c r="W672" s="721"/>
      <c r="X672" s="721"/>
      <c r="Y672" s="721"/>
      <c r="Z672" s="721"/>
    </row>
    <row r="673" spans="1:26" ht="12.75" customHeight="1">
      <c r="A673" s="721"/>
      <c r="B673" s="721"/>
      <c r="C673" s="721"/>
      <c r="D673" s="721"/>
      <c r="E673" s="721"/>
      <c r="F673" s="721"/>
      <c r="G673" s="721"/>
      <c r="H673" s="721"/>
      <c r="I673" s="721"/>
      <c r="J673" s="721"/>
      <c r="K673" s="735"/>
      <c r="L673" s="721"/>
      <c r="M673" s="721"/>
      <c r="N673" s="721"/>
      <c r="O673" s="721"/>
      <c r="P673" s="721"/>
      <c r="Q673" s="721"/>
      <c r="R673" s="721"/>
      <c r="S673" s="721"/>
      <c r="T673" s="721"/>
      <c r="U673" s="721"/>
      <c r="V673" s="721"/>
      <c r="W673" s="721"/>
      <c r="X673" s="721"/>
      <c r="Y673" s="721"/>
      <c r="Z673" s="721"/>
    </row>
    <row r="674" spans="1:26" ht="12.75" customHeight="1">
      <c r="A674" s="721"/>
      <c r="B674" s="721"/>
      <c r="C674" s="721"/>
      <c r="D674" s="721"/>
      <c r="E674" s="721"/>
      <c r="F674" s="721"/>
      <c r="G674" s="721"/>
      <c r="H674" s="721"/>
      <c r="I674" s="721"/>
      <c r="J674" s="721"/>
      <c r="K674" s="735"/>
      <c r="L674" s="721"/>
      <c r="M674" s="721"/>
      <c r="N674" s="721"/>
      <c r="O674" s="721"/>
      <c r="P674" s="721"/>
      <c r="Q674" s="721"/>
      <c r="R674" s="721"/>
      <c r="S674" s="721"/>
      <c r="T674" s="721"/>
      <c r="U674" s="721"/>
      <c r="V674" s="721"/>
      <c r="W674" s="721"/>
      <c r="X674" s="721"/>
      <c r="Y674" s="721"/>
      <c r="Z674" s="721"/>
    </row>
    <row r="675" spans="1:26" ht="12.75" customHeight="1">
      <c r="A675" s="721"/>
      <c r="B675" s="721"/>
      <c r="C675" s="721"/>
      <c r="D675" s="721"/>
      <c r="E675" s="721"/>
      <c r="F675" s="721"/>
      <c r="G675" s="721"/>
      <c r="H675" s="721"/>
      <c r="I675" s="721"/>
      <c r="J675" s="721"/>
      <c r="K675" s="735"/>
      <c r="L675" s="721"/>
      <c r="M675" s="721"/>
      <c r="N675" s="721"/>
      <c r="O675" s="721"/>
      <c r="P675" s="721"/>
      <c r="Q675" s="721"/>
      <c r="R675" s="721"/>
      <c r="S675" s="721"/>
      <c r="T675" s="721"/>
      <c r="U675" s="721"/>
      <c r="V675" s="721"/>
      <c r="W675" s="721"/>
      <c r="X675" s="721"/>
      <c r="Y675" s="721"/>
      <c r="Z675" s="721"/>
    </row>
    <row r="676" spans="1:26" ht="12.75" customHeight="1">
      <c r="A676" s="721"/>
      <c r="B676" s="721"/>
      <c r="C676" s="721"/>
      <c r="D676" s="721"/>
      <c r="E676" s="721"/>
      <c r="F676" s="721"/>
      <c r="G676" s="721"/>
      <c r="H676" s="721"/>
      <c r="I676" s="721"/>
      <c r="J676" s="721"/>
      <c r="K676" s="735"/>
      <c r="L676" s="721"/>
      <c r="M676" s="721"/>
      <c r="N676" s="721"/>
      <c r="O676" s="721"/>
      <c r="P676" s="721"/>
      <c r="Q676" s="721"/>
      <c r="R676" s="721"/>
      <c r="S676" s="721"/>
      <c r="T676" s="721"/>
      <c r="U676" s="721"/>
      <c r="V676" s="721"/>
      <c r="W676" s="721"/>
      <c r="X676" s="721"/>
      <c r="Y676" s="721"/>
      <c r="Z676" s="721"/>
    </row>
    <row r="677" spans="1:26" ht="12.75" customHeight="1">
      <c r="A677" s="721"/>
      <c r="B677" s="721"/>
      <c r="C677" s="721"/>
      <c r="D677" s="721"/>
      <c r="E677" s="721"/>
      <c r="F677" s="721"/>
      <c r="G677" s="721"/>
      <c r="H677" s="721"/>
      <c r="I677" s="721"/>
      <c r="J677" s="721"/>
      <c r="K677" s="735"/>
      <c r="L677" s="721"/>
      <c r="M677" s="721"/>
      <c r="N677" s="721"/>
      <c r="O677" s="721"/>
      <c r="P677" s="721"/>
      <c r="Q677" s="721"/>
      <c r="R677" s="721"/>
      <c r="S677" s="721"/>
      <c r="T677" s="721"/>
      <c r="U677" s="721"/>
      <c r="V677" s="721"/>
      <c r="W677" s="721"/>
      <c r="X677" s="721"/>
      <c r="Y677" s="721"/>
      <c r="Z677" s="721"/>
    </row>
    <row r="678" spans="1:26" ht="12.75" customHeight="1">
      <c r="A678" s="721"/>
      <c r="B678" s="721"/>
      <c r="C678" s="721"/>
      <c r="D678" s="721"/>
      <c r="E678" s="721"/>
      <c r="F678" s="721"/>
      <c r="G678" s="721"/>
      <c r="H678" s="721"/>
      <c r="I678" s="721"/>
      <c r="J678" s="721"/>
      <c r="K678" s="735"/>
      <c r="L678" s="721"/>
      <c r="M678" s="721"/>
      <c r="N678" s="721"/>
      <c r="O678" s="721"/>
      <c r="P678" s="721"/>
      <c r="Q678" s="721"/>
      <c r="R678" s="721"/>
      <c r="S678" s="721"/>
      <c r="T678" s="721"/>
      <c r="U678" s="721"/>
      <c r="V678" s="721"/>
      <c r="W678" s="721"/>
      <c r="X678" s="721"/>
      <c r="Y678" s="721"/>
      <c r="Z678" s="721"/>
    </row>
    <row r="679" spans="1:26" ht="12.75" customHeight="1">
      <c r="A679" s="721"/>
      <c r="B679" s="721"/>
      <c r="C679" s="721"/>
      <c r="D679" s="721"/>
      <c r="E679" s="721"/>
      <c r="F679" s="721"/>
      <c r="G679" s="721"/>
      <c r="H679" s="721"/>
      <c r="I679" s="721"/>
      <c r="J679" s="721"/>
      <c r="K679" s="735"/>
      <c r="L679" s="721"/>
      <c r="M679" s="721"/>
      <c r="N679" s="721"/>
      <c r="O679" s="721"/>
      <c r="P679" s="721"/>
      <c r="Q679" s="721"/>
      <c r="R679" s="721"/>
      <c r="S679" s="721"/>
      <c r="T679" s="721"/>
      <c r="U679" s="721"/>
      <c r="V679" s="721"/>
      <c r="W679" s="721"/>
      <c r="X679" s="721"/>
      <c r="Y679" s="721"/>
      <c r="Z679" s="721"/>
    </row>
    <row r="680" spans="1:26" ht="12.75" customHeight="1">
      <c r="A680" s="721"/>
      <c r="B680" s="721"/>
      <c r="C680" s="721"/>
      <c r="D680" s="721"/>
      <c r="E680" s="721"/>
      <c r="F680" s="721"/>
      <c r="G680" s="721"/>
      <c r="H680" s="721"/>
      <c r="I680" s="721"/>
      <c r="J680" s="721"/>
      <c r="K680" s="735"/>
      <c r="L680" s="721"/>
      <c r="M680" s="721"/>
      <c r="N680" s="721"/>
      <c r="O680" s="721"/>
      <c r="P680" s="721"/>
      <c r="Q680" s="721"/>
      <c r="R680" s="721"/>
      <c r="S680" s="721"/>
      <c r="T680" s="721"/>
      <c r="U680" s="721"/>
      <c r="V680" s="721"/>
      <c r="W680" s="721"/>
      <c r="X680" s="721"/>
      <c r="Y680" s="721"/>
      <c r="Z680" s="721"/>
    </row>
    <row r="681" spans="1:26" ht="12.75" customHeight="1">
      <c r="A681" s="721"/>
      <c r="B681" s="721"/>
      <c r="C681" s="721"/>
      <c r="D681" s="721"/>
      <c r="E681" s="721"/>
      <c r="F681" s="721"/>
      <c r="G681" s="721"/>
      <c r="H681" s="721"/>
      <c r="I681" s="721"/>
      <c r="J681" s="721"/>
      <c r="K681" s="735"/>
      <c r="L681" s="721"/>
      <c r="M681" s="721"/>
      <c r="N681" s="721"/>
      <c r="O681" s="721"/>
      <c r="P681" s="721"/>
      <c r="Q681" s="721"/>
      <c r="R681" s="721"/>
      <c r="S681" s="721"/>
      <c r="T681" s="721"/>
      <c r="U681" s="721"/>
      <c r="V681" s="721"/>
      <c r="W681" s="721"/>
      <c r="X681" s="721"/>
      <c r="Y681" s="721"/>
      <c r="Z681" s="721"/>
    </row>
    <row r="682" spans="1:26" ht="12.75" customHeight="1">
      <c r="A682" s="721"/>
      <c r="B682" s="721"/>
      <c r="C682" s="721"/>
      <c r="D682" s="721"/>
      <c r="E682" s="721"/>
      <c r="F682" s="721"/>
      <c r="G682" s="721"/>
      <c r="H682" s="721"/>
      <c r="I682" s="721"/>
      <c r="J682" s="721"/>
      <c r="K682" s="735"/>
      <c r="L682" s="721"/>
      <c r="M682" s="721"/>
      <c r="N682" s="721"/>
      <c r="O682" s="721"/>
      <c r="P682" s="721"/>
      <c r="Q682" s="721"/>
      <c r="R682" s="721"/>
      <c r="S682" s="721"/>
      <c r="T682" s="721"/>
      <c r="U682" s="721"/>
      <c r="V682" s="721"/>
      <c r="W682" s="721"/>
      <c r="X682" s="721"/>
      <c r="Y682" s="721"/>
      <c r="Z682" s="721"/>
    </row>
    <row r="683" spans="1:26" ht="12.75" customHeight="1">
      <c r="A683" s="721"/>
      <c r="B683" s="721"/>
      <c r="C683" s="721"/>
      <c r="D683" s="721"/>
      <c r="E683" s="721"/>
      <c r="F683" s="721"/>
      <c r="G683" s="721"/>
      <c r="H683" s="721"/>
      <c r="I683" s="721"/>
      <c r="J683" s="721"/>
      <c r="K683" s="735"/>
      <c r="L683" s="721"/>
      <c r="M683" s="721"/>
      <c r="N683" s="721"/>
      <c r="O683" s="721"/>
      <c r="P683" s="721"/>
      <c r="Q683" s="721"/>
      <c r="R683" s="721"/>
      <c r="S683" s="721"/>
      <c r="T683" s="721"/>
      <c r="U683" s="721"/>
      <c r="V683" s="721"/>
      <c r="W683" s="721"/>
      <c r="X683" s="721"/>
      <c r="Y683" s="721"/>
      <c r="Z683" s="721"/>
    </row>
    <row r="684" spans="1:26" ht="12.75" customHeight="1">
      <c r="A684" s="721"/>
      <c r="B684" s="721"/>
      <c r="C684" s="721"/>
      <c r="D684" s="721"/>
      <c r="E684" s="721"/>
      <c r="F684" s="721"/>
      <c r="G684" s="721"/>
      <c r="H684" s="721"/>
      <c r="I684" s="721"/>
      <c r="J684" s="721"/>
      <c r="K684" s="735"/>
      <c r="L684" s="721"/>
      <c r="M684" s="721"/>
      <c r="N684" s="721"/>
      <c r="O684" s="721"/>
      <c r="P684" s="721"/>
      <c r="Q684" s="721"/>
      <c r="R684" s="721"/>
      <c r="S684" s="721"/>
      <c r="T684" s="721"/>
      <c r="U684" s="721"/>
      <c r="V684" s="721"/>
      <c r="W684" s="721"/>
      <c r="X684" s="721"/>
      <c r="Y684" s="721"/>
      <c r="Z684" s="721"/>
    </row>
    <row r="685" spans="1:26" ht="12.75" customHeight="1">
      <c r="A685" s="721"/>
      <c r="B685" s="721"/>
      <c r="C685" s="721"/>
      <c r="D685" s="721"/>
      <c r="E685" s="721"/>
      <c r="F685" s="721"/>
      <c r="G685" s="721"/>
      <c r="H685" s="721"/>
      <c r="I685" s="721"/>
      <c r="J685" s="721"/>
      <c r="K685" s="735"/>
      <c r="L685" s="721"/>
      <c r="M685" s="721"/>
      <c r="N685" s="721"/>
      <c r="O685" s="721"/>
      <c r="P685" s="721"/>
      <c r="Q685" s="721"/>
      <c r="R685" s="721"/>
      <c r="S685" s="721"/>
      <c r="T685" s="721"/>
      <c r="U685" s="721"/>
      <c r="V685" s="721"/>
      <c r="W685" s="721"/>
      <c r="X685" s="721"/>
      <c r="Y685" s="721"/>
      <c r="Z685" s="721"/>
    </row>
    <row r="686" spans="1:26" ht="12.75" customHeight="1">
      <c r="A686" s="721"/>
      <c r="B686" s="721"/>
      <c r="C686" s="721"/>
      <c r="D686" s="721"/>
      <c r="E686" s="721"/>
      <c r="F686" s="721"/>
      <c r="G686" s="721"/>
      <c r="H686" s="721"/>
      <c r="I686" s="721"/>
      <c r="J686" s="721"/>
      <c r="K686" s="735"/>
      <c r="L686" s="721"/>
      <c r="M686" s="721"/>
      <c r="N686" s="721"/>
      <c r="O686" s="721"/>
      <c r="P686" s="721"/>
      <c r="Q686" s="721"/>
      <c r="R686" s="721"/>
      <c r="S686" s="721"/>
      <c r="T686" s="721"/>
      <c r="U686" s="721"/>
      <c r="V686" s="721"/>
      <c r="W686" s="721"/>
      <c r="X686" s="721"/>
      <c r="Y686" s="721"/>
      <c r="Z686" s="721"/>
    </row>
    <row r="687" spans="1:26" ht="12.75" customHeight="1">
      <c r="A687" s="721"/>
      <c r="B687" s="721"/>
      <c r="C687" s="721"/>
      <c r="D687" s="721"/>
      <c r="E687" s="721"/>
      <c r="F687" s="721"/>
      <c r="G687" s="721"/>
      <c r="H687" s="721"/>
      <c r="I687" s="721"/>
      <c r="J687" s="721"/>
      <c r="K687" s="735"/>
      <c r="L687" s="721"/>
      <c r="M687" s="721"/>
      <c r="N687" s="721"/>
      <c r="O687" s="721"/>
      <c r="P687" s="721"/>
      <c r="Q687" s="721"/>
      <c r="R687" s="721"/>
      <c r="S687" s="721"/>
      <c r="T687" s="721"/>
      <c r="U687" s="721"/>
      <c r="V687" s="721"/>
      <c r="W687" s="721"/>
      <c r="X687" s="721"/>
      <c r="Y687" s="721"/>
      <c r="Z687" s="721"/>
    </row>
    <row r="688" spans="1:26" ht="12.75" customHeight="1">
      <c r="A688" s="721"/>
      <c r="B688" s="721"/>
      <c r="C688" s="721"/>
      <c r="D688" s="721"/>
      <c r="E688" s="721"/>
      <c r="F688" s="721"/>
      <c r="G688" s="721"/>
      <c r="H688" s="721"/>
      <c r="I688" s="721"/>
      <c r="J688" s="721"/>
      <c r="K688" s="735"/>
      <c r="L688" s="721"/>
      <c r="M688" s="721"/>
      <c r="N688" s="721"/>
      <c r="O688" s="721"/>
      <c r="P688" s="721"/>
      <c r="Q688" s="721"/>
      <c r="R688" s="721"/>
      <c r="S688" s="721"/>
      <c r="T688" s="721"/>
      <c r="U688" s="721"/>
      <c r="V688" s="721"/>
      <c r="W688" s="721"/>
      <c r="X688" s="721"/>
      <c r="Y688" s="721"/>
      <c r="Z688" s="721"/>
    </row>
    <row r="689" spans="1:26" ht="12.75" customHeight="1">
      <c r="A689" s="721"/>
      <c r="B689" s="721"/>
      <c r="C689" s="721"/>
      <c r="D689" s="721"/>
      <c r="E689" s="721"/>
      <c r="F689" s="721"/>
      <c r="G689" s="721"/>
      <c r="H689" s="721"/>
      <c r="I689" s="721"/>
      <c r="J689" s="721"/>
      <c r="K689" s="735"/>
      <c r="L689" s="721"/>
      <c r="M689" s="721"/>
      <c r="N689" s="721"/>
      <c r="O689" s="721"/>
      <c r="P689" s="721"/>
      <c r="Q689" s="721"/>
      <c r="R689" s="721"/>
      <c r="S689" s="721"/>
      <c r="T689" s="721"/>
      <c r="U689" s="721"/>
      <c r="V689" s="721"/>
      <c r="W689" s="721"/>
      <c r="X689" s="721"/>
      <c r="Y689" s="721"/>
      <c r="Z689" s="721"/>
    </row>
    <row r="690" spans="1:26" ht="12.75" customHeight="1">
      <c r="A690" s="721"/>
      <c r="B690" s="721"/>
      <c r="C690" s="721"/>
      <c r="D690" s="721"/>
      <c r="E690" s="721"/>
      <c r="F690" s="721"/>
      <c r="G690" s="721"/>
      <c r="H690" s="721"/>
      <c r="I690" s="721"/>
      <c r="J690" s="721"/>
      <c r="K690" s="735"/>
      <c r="L690" s="721"/>
      <c r="M690" s="721"/>
      <c r="N690" s="721"/>
      <c r="O690" s="721"/>
      <c r="P690" s="721"/>
      <c r="Q690" s="721"/>
      <c r="R690" s="721"/>
      <c r="S690" s="721"/>
      <c r="T690" s="721"/>
      <c r="U690" s="721"/>
      <c r="V690" s="721"/>
      <c r="W690" s="721"/>
      <c r="X690" s="721"/>
      <c r="Y690" s="721"/>
      <c r="Z690" s="721"/>
    </row>
    <row r="691" spans="1:26" ht="12.75" customHeight="1">
      <c r="A691" s="721"/>
      <c r="B691" s="721"/>
      <c r="C691" s="721"/>
      <c r="D691" s="721"/>
      <c r="E691" s="721"/>
      <c r="F691" s="721"/>
      <c r="G691" s="721"/>
      <c r="H691" s="721"/>
      <c r="I691" s="721"/>
      <c r="J691" s="721"/>
      <c r="K691" s="735"/>
      <c r="L691" s="721"/>
      <c r="M691" s="721"/>
      <c r="N691" s="721"/>
      <c r="O691" s="721"/>
      <c r="P691" s="721"/>
      <c r="Q691" s="721"/>
      <c r="R691" s="721"/>
      <c r="S691" s="721"/>
      <c r="T691" s="721"/>
      <c r="U691" s="721"/>
      <c r="V691" s="721"/>
      <c r="W691" s="721"/>
      <c r="X691" s="721"/>
      <c r="Y691" s="721"/>
      <c r="Z691" s="721"/>
    </row>
    <row r="692" spans="1:26" ht="12.75" customHeight="1">
      <c r="A692" s="721"/>
      <c r="B692" s="721"/>
      <c r="C692" s="721"/>
      <c r="D692" s="721"/>
      <c r="E692" s="721"/>
      <c r="F692" s="721"/>
      <c r="G692" s="721"/>
      <c r="H692" s="721"/>
      <c r="I692" s="721"/>
      <c r="J692" s="721"/>
      <c r="K692" s="735"/>
      <c r="L692" s="721"/>
      <c r="M692" s="721"/>
      <c r="N692" s="721"/>
      <c r="O692" s="721"/>
      <c r="P692" s="721"/>
      <c r="Q692" s="721"/>
      <c r="R692" s="721"/>
      <c r="S692" s="721"/>
      <c r="T692" s="721"/>
      <c r="U692" s="721"/>
      <c r="V692" s="721"/>
      <c r="W692" s="721"/>
      <c r="X692" s="721"/>
      <c r="Y692" s="721"/>
      <c r="Z692" s="721"/>
    </row>
    <row r="693" spans="1:26" ht="12.75" customHeight="1">
      <c r="A693" s="721"/>
      <c r="B693" s="721"/>
      <c r="C693" s="721"/>
      <c r="D693" s="721"/>
      <c r="E693" s="721"/>
      <c r="F693" s="721"/>
      <c r="G693" s="721"/>
      <c r="H693" s="721"/>
      <c r="I693" s="721"/>
      <c r="J693" s="721"/>
      <c r="K693" s="735"/>
      <c r="L693" s="721"/>
      <c r="M693" s="721"/>
      <c r="N693" s="721"/>
      <c r="O693" s="721"/>
      <c r="P693" s="721"/>
      <c r="Q693" s="721"/>
      <c r="R693" s="721"/>
      <c r="S693" s="721"/>
      <c r="T693" s="721"/>
      <c r="U693" s="721"/>
      <c r="V693" s="721"/>
      <c r="W693" s="721"/>
      <c r="X693" s="721"/>
      <c r="Y693" s="721"/>
      <c r="Z693" s="721"/>
    </row>
    <row r="694" spans="1:26" ht="12.75" customHeight="1">
      <c r="A694" s="721"/>
      <c r="B694" s="721"/>
      <c r="C694" s="721"/>
      <c r="D694" s="721"/>
      <c r="E694" s="721"/>
      <c r="F694" s="721"/>
      <c r="G694" s="721"/>
      <c r="H694" s="721"/>
      <c r="I694" s="721"/>
      <c r="J694" s="721"/>
      <c r="K694" s="735"/>
      <c r="L694" s="721"/>
      <c r="M694" s="721"/>
      <c r="N694" s="721"/>
      <c r="O694" s="721"/>
      <c r="P694" s="721"/>
      <c r="Q694" s="721"/>
      <c r="R694" s="721"/>
      <c r="S694" s="721"/>
      <c r="T694" s="721"/>
      <c r="U694" s="721"/>
      <c r="V694" s="721"/>
      <c r="W694" s="721"/>
      <c r="X694" s="721"/>
      <c r="Y694" s="721"/>
      <c r="Z694" s="721"/>
    </row>
    <row r="695" spans="1:26" ht="12.75" customHeight="1">
      <c r="A695" s="721"/>
      <c r="B695" s="721"/>
      <c r="C695" s="721"/>
      <c r="D695" s="721"/>
      <c r="E695" s="721"/>
      <c r="F695" s="721"/>
      <c r="G695" s="721"/>
      <c r="H695" s="721"/>
      <c r="I695" s="721"/>
      <c r="J695" s="721"/>
      <c r="K695" s="735"/>
      <c r="L695" s="721"/>
      <c r="M695" s="721"/>
      <c r="N695" s="721"/>
      <c r="O695" s="721"/>
      <c r="P695" s="721"/>
      <c r="Q695" s="721"/>
      <c r="R695" s="721"/>
      <c r="S695" s="721"/>
      <c r="T695" s="721"/>
      <c r="U695" s="721"/>
      <c r="V695" s="721"/>
      <c r="W695" s="721"/>
      <c r="X695" s="721"/>
      <c r="Y695" s="721"/>
      <c r="Z695" s="721"/>
    </row>
    <row r="696" spans="1:26" ht="12.75" customHeight="1">
      <c r="A696" s="721"/>
      <c r="B696" s="721"/>
      <c r="C696" s="721"/>
      <c r="D696" s="721"/>
      <c r="E696" s="721"/>
      <c r="F696" s="721"/>
      <c r="G696" s="721"/>
      <c r="H696" s="721"/>
      <c r="I696" s="721"/>
      <c r="J696" s="721"/>
      <c r="K696" s="735"/>
      <c r="L696" s="721"/>
      <c r="M696" s="721"/>
      <c r="N696" s="721"/>
      <c r="O696" s="721"/>
      <c r="P696" s="721"/>
      <c r="Q696" s="721"/>
      <c r="R696" s="721"/>
      <c r="S696" s="721"/>
      <c r="T696" s="721"/>
      <c r="U696" s="721"/>
      <c r="V696" s="721"/>
      <c r="W696" s="721"/>
      <c r="X696" s="721"/>
      <c r="Y696" s="721"/>
      <c r="Z696" s="721"/>
    </row>
    <row r="697" spans="1:26" ht="12.75" customHeight="1">
      <c r="A697" s="721"/>
      <c r="B697" s="721"/>
      <c r="C697" s="721"/>
      <c r="D697" s="721"/>
      <c r="E697" s="721"/>
      <c r="F697" s="721"/>
      <c r="G697" s="721"/>
      <c r="H697" s="721"/>
      <c r="I697" s="721"/>
      <c r="J697" s="721"/>
      <c r="K697" s="735"/>
      <c r="L697" s="721"/>
      <c r="M697" s="721"/>
      <c r="N697" s="721"/>
      <c r="O697" s="721"/>
      <c r="P697" s="721"/>
      <c r="Q697" s="721"/>
      <c r="R697" s="721"/>
      <c r="S697" s="721"/>
      <c r="T697" s="721"/>
      <c r="U697" s="721"/>
      <c r="V697" s="721"/>
      <c r="W697" s="721"/>
      <c r="X697" s="721"/>
      <c r="Y697" s="721"/>
      <c r="Z697" s="721"/>
    </row>
    <row r="698" spans="1:26" ht="12.75" customHeight="1">
      <c r="A698" s="721"/>
      <c r="B698" s="721"/>
      <c r="C698" s="721"/>
      <c r="D698" s="721"/>
      <c r="E698" s="721"/>
      <c r="F698" s="721"/>
      <c r="G698" s="721"/>
      <c r="H698" s="721"/>
      <c r="I698" s="721"/>
      <c r="J698" s="721"/>
      <c r="K698" s="735"/>
      <c r="L698" s="721"/>
      <c r="M698" s="721"/>
      <c r="N698" s="721"/>
      <c r="O698" s="721"/>
      <c r="P698" s="721"/>
      <c r="Q698" s="721"/>
      <c r="R698" s="721"/>
      <c r="S698" s="721"/>
      <c r="T698" s="721"/>
      <c r="U698" s="721"/>
      <c r="V698" s="721"/>
      <c r="W698" s="721"/>
      <c r="X698" s="721"/>
      <c r="Y698" s="721"/>
      <c r="Z698" s="721"/>
    </row>
    <row r="699" spans="1:26" ht="12.75" customHeight="1">
      <c r="A699" s="721"/>
      <c r="B699" s="721"/>
      <c r="C699" s="721"/>
      <c r="D699" s="721"/>
      <c r="E699" s="721"/>
      <c r="F699" s="721"/>
      <c r="G699" s="721"/>
      <c r="H699" s="721"/>
      <c r="I699" s="721"/>
      <c r="J699" s="721"/>
      <c r="K699" s="735"/>
      <c r="L699" s="721"/>
      <c r="M699" s="721"/>
      <c r="N699" s="721"/>
      <c r="O699" s="721"/>
      <c r="P699" s="721"/>
      <c r="Q699" s="721"/>
      <c r="R699" s="721"/>
      <c r="S699" s="721"/>
      <c r="T699" s="721"/>
      <c r="U699" s="721"/>
      <c r="V699" s="721"/>
      <c r="W699" s="721"/>
      <c r="X699" s="721"/>
      <c r="Y699" s="721"/>
      <c r="Z699" s="721"/>
    </row>
    <row r="700" spans="1:26" ht="12.75" customHeight="1">
      <c r="A700" s="721"/>
      <c r="B700" s="721"/>
      <c r="C700" s="721"/>
      <c r="D700" s="721"/>
      <c r="E700" s="721"/>
      <c r="F700" s="721"/>
      <c r="G700" s="721"/>
      <c r="H700" s="721"/>
      <c r="I700" s="721"/>
      <c r="J700" s="721"/>
      <c r="K700" s="735"/>
      <c r="L700" s="721"/>
      <c r="M700" s="721"/>
      <c r="N700" s="721"/>
      <c r="O700" s="721"/>
      <c r="P700" s="721"/>
      <c r="Q700" s="721"/>
      <c r="R700" s="721"/>
      <c r="S700" s="721"/>
      <c r="T700" s="721"/>
      <c r="U700" s="721"/>
      <c r="V700" s="721"/>
      <c r="W700" s="721"/>
      <c r="X700" s="721"/>
      <c r="Y700" s="721"/>
      <c r="Z700" s="721"/>
    </row>
    <row r="701" spans="1:26" ht="12.75" customHeight="1">
      <c r="A701" s="721"/>
      <c r="B701" s="721"/>
      <c r="C701" s="721"/>
      <c r="D701" s="721"/>
      <c r="E701" s="721"/>
      <c r="F701" s="721"/>
      <c r="G701" s="721"/>
      <c r="H701" s="721"/>
      <c r="I701" s="721"/>
      <c r="J701" s="721"/>
      <c r="K701" s="735"/>
      <c r="L701" s="721"/>
      <c r="M701" s="721"/>
      <c r="N701" s="721"/>
      <c r="O701" s="721"/>
      <c r="P701" s="721"/>
      <c r="Q701" s="721"/>
      <c r="R701" s="721"/>
      <c r="S701" s="721"/>
      <c r="T701" s="721"/>
      <c r="U701" s="721"/>
      <c r="V701" s="721"/>
      <c r="W701" s="721"/>
      <c r="X701" s="721"/>
      <c r="Y701" s="721"/>
      <c r="Z701" s="721"/>
    </row>
    <row r="702" spans="1:26" ht="12.75" customHeight="1">
      <c r="A702" s="721"/>
      <c r="B702" s="721"/>
      <c r="C702" s="721"/>
      <c r="D702" s="721"/>
      <c r="E702" s="721"/>
      <c r="F702" s="721"/>
      <c r="G702" s="721"/>
      <c r="H702" s="721"/>
      <c r="I702" s="721"/>
      <c r="J702" s="721"/>
      <c r="K702" s="735"/>
      <c r="L702" s="721"/>
      <c r="M702" s="721"/>
      <c r="N702" s="721"/>
      <c r="O702" s="721"/>
      <c r="P702" s="721"/>
      <c r="Q702" s="721"/>
      <c r="R702" s="721"/>
      <c r="S702" s="721"/>
      <c r="T702" s="721"/>
      <c r="U702" s="721"/>
      <c r="V702" s="721"/>
      <c r="W702" s="721"/>
      <c r="X702" s="721"/>
      <c r="Y702" s="721"/>
      <c r="Z702" s="721"/>
    </row>
    <row r="703" spans="1:26" ht="12.75" customHeight="1">
      <c r="A703" s="721"/>
      <c r="B703" s="721"/>
      <c r="C703" s="721"/>
      <c r="D703" s="721"/>
      <c r="E703" s="721"/>
      <c r="F703" s="721"/>
      <c r="G703" s="721"/>
      <c r="H703" s="721"/>
      <c r="I703" s="721"/>
      <c r="J703" s="721"/>
      <c r="K703" s="735"/>
      <c r="L703" s="721"/>
      <c r="M703" s="721"/>
      <c r="N703" s="721"/>
      <c r="O703" s="721"/>
      <c r="P703" s="721"/>
      <c r="Q703" s="721"/>
      <c r="R703" s="721"/>
      <c r="S703" s="721"/>
      <c r="T703" s="721"/>
      <c r="U703" s="721"/>
      <c r="V703" s="721"/>
      <c r="W703" s="721"/>
      <c r="X703" s="721"/>
      <c r="Y703" s="721"/>
      <c r="Z703" s="721"/>
    </row>
    <row r="704" spans="1:26" ht="12.75" customHeight="1">
      <c r="A704" s="721"/>
      <c r="B704" s="721"/>
      <c r="C704" s="721"/>
      <c r="D704" s="721"/>
      <c r="E704" s="721"/>
      <c r="F704" s="721"/>
      <c r="G704" s="721"/>
      <c r="H704" s="721"/>
      <c r="I704" s="721"/>
      <c r="J704" s="721"/>
      <c r="K704" s="735"/>
      <c r="L704" s="721"/>
      <c r="M704" s="721"/>
      <c r="N704" s="721"/>
      <c r="O704" s="721"/>
      <c r="P704" s="721"/>
      <c r="Q704" s="721"/>
      <c r="R704" s="721"/>
      <c r="S704" s="721"/>
      <c r="T704" s="721"/>
      <c r="U704" s="721"/>
      <c r="V704" s="721"/>
      <c r="W704" s="721"/>
      <c r="X704" s="721"/>
      <c r="Y704" s="721"/>
      <c r="Z704" s="721"/>
    </row>
    <row r="705" spans="1:26" ht="12.75" customHeight="1">
      <c r="A705" s="721"/>
      <c r="B705" s="721"/>
      <c r="C705" s="721"/>
      <c r="D705" s="721"/>
      <c r="E705" s="721"/>
      <c r="F705" s="721"/>
      <c r="G705" s="721"/>
      <c r="H705" s="721"/>
      <c r="I705" s="721"/>
      <c r="J705" s="721"/>
      <c r="K705" s="735"/>
      <c r="L705" s="721"/>
      <c r="M705" s="721"/>
      <c r="N705" s="721"/>
      <c r="O705" s="721"/>
      <c r="P705" s="721"/>
      <c r="Q705" s="721"/>
      <c r="R705" s="721"/>
      <c r="S705" s="721"/>
      <c r="T705" s="721"/>
      <c r="U705" s="721"/>
      <c r="V705" s="721"/>
      <c r="W705" s="721"/>
      <c r="X705" s="721"/>
      <c r="Y705" s="721"/>
      <c r="Z705" s="721"/>
    </row>
    <row r="706" spans="1:26" ht="12.75" customHeight="1">
      <c r="A706" s="721"/>
      <c r="B706" s="721"/>
      <c r="C706" s="721"/>
      <c r="D706" s="721"/>
      <c r="E706" s="721"/>
      <c r="F706" s="721"/>
      <c r="G706" s="721"/>
      <c r="H706" s="721"/>
      <c r="I706" s="721"/>
      <c r="J706" s="721"/>
      <c r="K706" s="735"/>
      <c r="L706" s="721"/>
      <c r="M706" s="721"/>
      <c r="N706" s="721"/>
      <c r="O706" s="721"/>
      <c r="P706" s="721"/>
      <c r="Q706" s="721"/>
      <c r="R706" s="721"/>
      <c r="S706" s="721"/>
      <c r="T706" s="721"/>
      <c r="U706" s="721"/>
      <c r="V706" s="721"/>
      <c r="W706" s="721"/>
      <c r="X706" s="721"/>
      <c r="Y706" s="721"/>
      <c r="Z706" s="721"/>
    </row>
    <row r="707" spans="1:26" ht="12.75" customHeight="1">
      <c r="A707" s="721"/>
      <c r="B707" s="721"/>
      <c r="C707" s="721"/>
      <c r="D707" s="721"/>
      <c r="E707" s="721"/>
      <c r="F707" s="721"/>
      <c r="G707" s="721"/>
      <c r="H707" s="721"/>
      <c r="I707" s="721"/>
      <c r="J707" s="721"/>
      <c r="K707" s="735"/>
      <c r="L707" s="721"/>
      <c r="M707" s="721"/>
      <c r="N707" s="721"/>
      <c r="O707" s="721"/>
      <c r="P707" s="721"/>
      <c r="Q707" s="721"/>
      <c r="R707" s="721"/>
      <c r="S707" s="721"/>
      <c r="T707" s="721"/>
      <c r="U707" s="721"/>
      <c r="V707" s="721"/>
      <c r="W707" s="721"/>
      <c r="X707" s="721"/>
      <c r="Y707" s="721"/>
      <c r="Z707" s="721"/>
    </row>
    <row r="708" spans="1:26" ht="12.75" customHeight="1">
      <c r="A708" s="721"/>
      <c r="B708" s="721"/>
      <c r="C708" s="721"/>
      <c r="D708" s="721"/>
      <c r="E708" s="721"/>
      <c r="F708" s="721"/>
      <c r="G708" s="721"/>
      <c r="H708" s="721"/>
      <c r="I708" s="721"/>
      <c r="J708" s="721"/>
      <c r="K708" s="735"/>
      <c r="L708" s="721"/>
      <c r="M708" s="721"/>
      <c r="N708" s="721"/>
      <c r="O708" s="721"/>
      <c r="P708" s="721"/>
      <c r="Q708" s="721"/>
      <c r="R708" s="721"/>
      <c r="S708" s="721"/>
      <c r="T708" s="721"/>
      <c r="U708" s="721"/>
      <c r="V708" s="721"/>
      <c r="W708" s="721"/>
      <c r="X708" s="721"/>
      <c r="Y708" s="721"/>
      <c r="Z708" s="721"/>
    </row>
    <row r="709" spans="1:26" ht="12.75" customHeight="1">
      <c r="A709" s="721"/>
      <c r="B709" s="721"/>
      <c r="C709" s="721"/>
      <c r="D709" s="721"/>
      <c r="E709" s="721"/>
      <c r="F709" s="721"/>
      <c r="G709" s="721"/>
      <c r="H709" s="721"/>
      <c r="I709" s="721"/>
      <c r="J709" s="721"/>
      <c r="K709" s="735"/>
      <c r="L709" s="721"/>
      <c r="M709" s="721"/>
      <c r="N709" s="721"/>
      <c r="O709" s="721"/>
      <c r="P709" s="721"/>
      <c r="Q709" s="721"/>
      <c r="R709" s="721"/>
      <c r="S709" s="721"/>
      <c r="T709" s="721"/>
      <c r="U709" s="721"/>
      <c r="V709" s="721"/>
      <c r="W709" s="721"/>
      <c r="X709" s="721"/>
      <c r="Y709" s="721"/>
      <c r="Z709" s="721"/>
    </row>
    <row r="710" spans="1:26" ht="12.75" customHeight="1">
      <c r="A710" s="721"/>
      <c r="B710" s="721"/>
      <c r="C710" s="721"/>
      <c r="D710" s="721"/>
      <c r="E710" s="721"/>
      <c r="F710" s="721"/>
      <c r="G710" s="721"/>
      <c r="H710" s="721"/>
      <c r="I710" s="721"/>
      <c r="J710" s="721"/>
      <c r="K710" s="735"/>
      <c r="L710" s="721"/>
      <c r="M710" s="721"/>
      <c r="N710" s="721"/>
      <c r="O710" s="721"/>
      <c r="P710" s="721"/>
      <c r="Q710" s="721"/>
      <c r="R710" s="721"/>
      <c r="S710" s="721"/>
      <c r="T710" s="721"/>
      <c r="U710" s="721"/>
      <c r="V710" s="721"/>
      <c r="W710" s="721"/>
      <c r="X710" s="721"/>
      <c r="Y710" s="721"/>
      <c r="Z710" s="721"/>
    </row>
    <row r="711" spans="1:26" ht="12.75" customHeight="1">
      <c r="A711" s="721"/>
      <c r="B711" s="721"/>
      <c r="C711" s="721"/>
      <c r="D711" s="721"/>
      <c r="E711" s="721"/>
      <c r="F711" s="721"/>
      <c r="G711" s="721"/>
      <c r="H711" s="721"/>
      <c r="I711" s="721"/>
      <c r="J711" s="721"/>
      <c r="K711" s="735"/>
      <c r="L711" s="721"/>
      <c r="M711" s="721"/>
      <c r="N711" s="721"/>
      <c r="O711" s="721"/>
      <c r="P711" s="721"/>
      <c r="Q711" s="721"/>
      <c r="R711" s="721"/>
      <c r="S711" s="721"/>
      <c r="T711" s="721"/>
      <c r="U711" s="721"/>
      <c r="V711" s="721"/>
      <c r="W711" s="721"/>
      <c r="X711" s="721"/>
      <c r="Y711" s="721"/>
      <c r="Z711" s="721"/>
    </row>
    <row r="712" spans="1:26" ht="12.75" customHeight="1">
      <c r="A712" s="721"/>
      <c r="B712" s="721"/>
      <c r="C712" s="721"/>
      <c r="D712" s="721"/>
      <c r="E712" s="721"/>
      <c r="F712" s="721"/>
      <c r="G712" s="721"/>
      <c r="H712" s="721"/>
      <c r="I712" s="721"/>
      <c r="J712" s="721"/>
      <c r="K712" s="735"/>
      <c r="L712" s="721"/>
      <c r="M712" s="721"/>
      <c r="N712" s="721"/>
      <c r="O712" s="721"/>
      <c r="P712" s="721"/>
      <c r="Q712" s="721"/>
      <c r="R712" s="721"/>
      <c r="S712" s="721"/>
      <c r="T712" s="721"/>
      <c r="U712" s="721"/>
      <c r="V712" s="721"/>
      <c r="W712" s="721"/>
      <c r="X712" s="721"/>
      <c r="Y712" s="721"/>
      <c r="Z712" s="721"/>
    </row>
    <row r="713" spans="1:26" ht="12.75" customHeight="1">
      <c r="A713" s="721"/>
      <c r="B713" s="721"/>
      <c r="C713" s="721"/>
      <c r="D713" s="721"/>
      <c r="E713" s="721"/>
      <c r="F713" s="721"/>
      <c r="G713" s="721"/>
      <c r="H713" s="721"/>
      <c r="I713" s="721"/>
      <c r="J713" s="721"/>
      <c r="K713" s="735"/>
      <c r="L713" s="721"/>
      <c r="M713" s="721"/>
      <c r="N713" s="721"/>
      <c r="O713" s="721"/>
      <c r="P713" s="721"/>
      <c r="Q713" s="721"/>
      <c r="R713" s="721"/>
      <c r="S713" s="721"/>
      <c r="T713" s="721"/>
      <c r="U713" s="721"/>
      <c r="V713" s="721"/>
      <c r="W713" s="721"/>
      <c r="X713" s="721"/>
      <c r="Y713" s="721"/>
      <c r="Z713" s="721"/>
    </row>
    <row r="714" spans="1:26" ht="12.75" customHeight="1">
      <c r="A714" s="721"/>
      <c r="B714" s="721"/>
      <c r="C714" s="721"/>
      <c r="D714" s="721"/>
      <c r="E714" s="721"/>
      <c r="F714" s="721"/>
      <c r="G714" s="721"/>
      <c r="H714" s="721"/>
      <c r="I714" s="721"/>
      <c r="J714" s="721"/>
      <c r="K714" s="735"/>
      <c r="L714" s="721"/>
      <c r="M714" s="721"/>
      <c r="N714" s="721"/>
      <c r="O714" s="721"/>
      <c r="P714" s="721"/>
      <c r="Q714" s="721"/>
      <c r="R714" s="721"/>
      <c r="S714" s="721"/>
      <c r="T714" s="721"/>
      <c r="U714" s="721"/>
      <c r="V714" s="721"/>
      <c r="W714" s="721"/>
      <c r="X714" s="721"/>
      <c r="Y714" s="721"/>
      <c r="Z714" s="721"/>
    </row>
    <row r="715" spans="1:26" ht="12.75" customHeight="1">
      <c r="A715" s="721"/>
      <c r="B715" s="721"/>
      <c r="C715" s="721"/>
      <c r="D715" s="721"/>
      <c r="E715" s="721"/>
      <c r="F715" s="721"/>
      <c r="G715" s="721"/>
      <c r="H715" s="721"/>
      <c r="I715" s="721"/>
      <c r="J715" s="721"/>
      <c r="K715" s="735"/>
      <c r="L715" s="721"/>
      <c r="M715" s="721"/>
      <c r="N715" s="721"/>
      <c r="O715" s="721"/>
      <c r="P715" s="721"/>
      <c r="Q715" s="721"/>
      <c r="R715" s="721"/>
      <c r="S715" s="721"/>
      <c r="T715" s="721"/>
      <c r="U715" s="721"/>
      <c r="V715" s="721"/>
      <c r="W715" s="721"/>
      <c r="X715" s="721"/>
      <c r="Y715" s="721"/>
      <c r="Z715" s="721"/>
    </row>
    <row r="716" spans="1:26" ht="12.75" customHeight="1">
      <c r="A716" s="721"/>
      <c r="B716" s="721"/>
      <c r="C716" s="721"/>
      <c r="D716" s="721"/>
      <c r="E716" s="721"/>
      <c r="F716" s="721"/>
      <c r="G716" s="721"/>
      <c r="H716" s="721"/>
      <c r="I716" s="721"/>
      <c r="J716" s="721"/>
      <c r="K716" s="735"/>
      <c r="L716" s="721"/>
      <c r="M716" s="721"/>
      <c r="N716" s="721"/>
      <c r="O716" s="721"/>
      <c r="P716" s="721"/>
      <c r="Q716" s="721"/>
      <c r="R716" s="721"/>
      <c r="S716" s="721"/>
      <c r="T716" s="721"/>
      <c r="U716" s="721"/>
      <c r="V716" s="721"/>
      <c r="W716" s="721"/>
      <c r="X716" s="721"/>
      <c r="Y716" s="721"/>
      <c r="Z716" s="721"/>
    </row>
    <row r="717" spans="1:26" ht="12.75" customHeight="1">
      <c r="A717" s="721"/>
      <c r="B717" s="721"/>
      <c r="C717" s="721"/>
      <c r="D717" s="721"/>
      <c r="E717" s="721"/>
      <c r="F717" s="721"/>
      <c r="G717" s="721"/>
      <c r="H717" s="721"/>
      <c r="I717" s="721"/>
      <c r="J717" s="721"/>
      <c r="K717" s="735"/>
      <c r="L717" s="721"/>
      <c r="M717" s="721"/>
      <c r="N717" s="721"/>
      <c r="O717" s="721"/>
      <c r="P717" s="721"/>
      <c r="Q717" s="721"/>
      <c r="R717" s="721"/>
      <c r="S717" s="721"/>
      <c r="T717" s="721"/>
      <c r="U717" s="721"/>
      <c r="V717" s="721"/>
      <c r="W717" s="721"/>
      <c r="X717" s="721"/>
      <c r="Y717" s="721"/>
      <c r="Z717" s="721"/>
    </row>
    <row r="718" spans="1:26" ht="12.75" customHeight="1">
      <c r="A718" s="721"/>
      <c r="B718" s="721"/>
      <c r="C718" s="721"/>
      <c r="D718" s="721"/>
      <c r="E718" s="721"/>
      <c r="F718" s="721"/>
      <c r="G718" s="721"/>
      <c r="H718" s="721"/>
      <c r="I718" s="721"/>
      <c r="J718" s="721"/>
      <c r="K718" s="735"/>
      <c r="L718" s="721"/>
      <c r="M718" s="721"/>
      <c r="N718" s="721"/>
      <c r="O718" s="721"/>
      <c r="P718" s="721"/>
      <c r="Q718" s="721"/>
      <c r="R718" s="721"/>
      <c r="S718" s="721"/>
      <c r="T718" s="721"/>
      <c r="U718" s="721"/>
      <c r="V718" s="721"/>
      <c r="W718" s="721"/>
      <c r="X718" s="721"/>
      <c r="Y718" s="721"/>
      <c r="Z718" s="721"/>
    </row>
    <row r="719" spans="1:26" ht="12.75" customHeight="1">
      <c r="A719" s="721"/>
      <c r="B719" s="721"/>
      <c r="C719" s="721"/>
      <c r="D719" s="721"/>
      <c r="E719" s="721"/>
      <c r="F719" s="721"/>
      <c r="G719" s="721"/>
      <c r="H719" s="721"/>
      <c r="I719" s="721"/>
      <c r="J719" s="721"/>
      <c r="K719" s="735"/>
      <c r="L719" s="721"/>
      <c r="M719" s="721"/>
      <c r="N719" s="721"/>
      <c r="O719" s="721"/>
      <c r="P719" s="721"/>
      <c r="Q719" s="721"/>
      <c r="R719" s="721"/>
      <c r="S719" s="721"/>
      <c r="T719" s="721"/>
      <c r="U719" s="721"/>
      <c r="V719" s="721"/>
      <c r="W719" s="721"/>
      <c r="X719" s="721"/>
      <c r="Y719" s="721"/>
      <c r="Z719" s="721"/>
    </row>
    <row r="720" spans="1:26" ht="12.75" customHeight="1">
      <c r="A720" s="721"/>
      <c r="B720" s="721"/>
      <c r="C720" s="721"/>
      <c r="D720" s="721"/>
      <c r="E720" s="721"/>
      <c r="F720" s="721"/>
      <c r="G720" s="721"/>
      <c r="H720" s="721"/>
      <c r="I720" s="721"/>
      <c r="J720" s="721"/>
      <c r="K720" s="735"/>
      <c r="L720" s="721"/>
      <c r="M720" s="721"/>
      <c r="N720" s="721"/>
      <c r="O720" s="721"/>
      <c r="P720" s="721"/>
      <c r="Q720" s="721"/>
      <c r="R720" s="721"/>
      <c r="S720" s="721"/>
      <c r="T720" s="721"/>
      <c r="U720" s="721"/>
      <c r="V720" s="721"/>
      <c r="W720" s="721"/>
      <c r="X720" s="721"/>
      <c r="Y720" s="721"/>
      <c r="Z720" s="721"/>
    </row>
    <row r="721" spans="1:26" ht="12.75" customHeight="1">
      <c r="A721" s="721"/>
      <c r="B721" s="721"/>
      <c r="C721" s="721"/>
      <c r="D721" s="721"/>
      <c r="E721" s="721"/>
      <c r="F721" s="721"/>
      <c r="G721" s="721"/>
      <c r="H721" s="721"/>
      <c r="I721" s="721"/>
      <c r="J721" s="721"/>
      <c r="K721" s="735"/>
      <c r="L721" s="721"/>
      <c r="M721" s="721"/>
      <c r="N721" s="721"/>
      <c r="O721" s="721"/>
      <c r="P721" s="721"/>
      <c r="Q721" s="721"/>
      <c r="R721" s="721"/>
      <c r="S721" s="721"/>
      <c r="T721" s="721"/>
      <c r="U721" s="721"/>
      <c r="V721" s="721"/>
      <c r="W721" s="721"/>
      <c r="X721" s="721"/>
      <c r="Y721" s="721"/>
      <c r="Z721" s="721"/>
    </row>
    <row r="722" spans="1:26" ht="12.75" customHeight="1">
      <c r="A722" s="721"/>
      <c r="B722" s="721"/>
      <c r="C722" s="721"/>
      <c r="D722" s="721"/>
      <c r="E722" s="721"/>
      <c r="F722" s="721"/>
      <c r="G722" s="721"/>
      <c r="H722" s="721"/>
      <c r="I722" s="721"/>
      <c r="J722" s="721"/>
      <c r="K722" s="735"/>
      <c r="L722" s="721"/>
      <c r="M722" s="721"/>
      <c r="N722" s="721"/>
      <c r="O722" s="721"/>
      <c r="P722" s="721"/>
      <c r="Q722" s="721"/>
      <c r="R722" s="721"/>
      <c r="S722" s="721"/>
      <c r="T722" s="721"/>
      <c r="U722" s="721"/>
      <c r="V722" s="721"/>
      <c r="W722" s="721"/>
      <c r="X722" s="721"/>
      <c r="Y722" s="721"/>
      <c r="Z722" s="721"/>
    </row>
    <row r="723" spans="1:26" ht="12.75" customHeight="1">
      <c r="A723" s="721"/>
      <c r="B723" s="721"/>
      <c r="C723" s="721"/>
      <c r="D723" s="721"/>
      <c r="E723" s="721"/>
      <c r="F723" s="721"/>
      <c r="G723" s="721"/>
      <c r="H723" s="721"/>
      <c r="I723" s="721"/>
      <c r="J723" s="721"/>
      <c r="K723" s="735"/>
      <c r="L723" s="721"/>
      <c r="M723" s="721"/>
      <c r="N723" s="721"/>
      <c r="O723" s="721"/>
      <c r="P723" s="721"/>
      <c r="Q723" s="721"/>
      <c r="R723" s="721"/>
      <c r="S723" s="721"/>
      <c r="T723" s="721"/>
      <c r="U723" s="721"/>
      <c r="V723" s="721"/>
      <c r="W723" s="721"/>
      <c r="X723" s="721"/>
      <c r="Y723" s="721"/>
      <c r="Z723" s="721"/>
    </row>
    <row r="724" spans="1:26" ht="12.75" customHeight="1">
      <c r="A724" s="721"/>
      <c r="B724" s="721"/>
      <c r="C724" s="721"/>
      <c r="D724" s="721"/>
      <c r="E724" s="721"/>
      <c r="F724" s="721"/>
      <c r="G724" s="721"/>
      <c r="H724" s="721"/>
      <c r="I724" s="721"/>
      <c r="J724" s="721"/>
      <c r="K724" s="735"/>
      <c r="L724" s="721"/>
      <c r="M724" s="721"/>
      <c r="N724" s="721"/>
      <c r="O724" s="721"/>
      <c r="P724" s="721"/>
      <c r="Q724" s="721"/>
      <c r="R724" s="721"/>
      <c r="S724" s="721"/>
      <c r="T724" s="721"/>
      <c r="U724" s="721"/>
      <c r="V724" s="721"/>
      <c r="W724" s="721"/>
      <c r="X724" s="721"/>
      <c r="Y724" s="721"/>
      <c r="Z724" s="721"/>
    </row>
    <row r="725" spans="1:26" ht="12.75" customHeight="1">
      <c r="A725" s="721"/>
      <c r="B725" s="721"/>
      <c r="C725" s="721"/>
      <c r="D725" s="721"/>
      <c r="E725" s="721"/>
      <c r="F725" s="721"/>
      <c r="G725" s="721"/>
      <c r="H725" s="721"/>
      <c r="I725" s="721"/>
      <c r="J725" s="721"/>
      <c r="K725" s="735"/>
      <c r="L725" s="721"/>
      <c r="M725" s="721"/>
      <c r="N725" s="721"/>
      <c r="O725" s="721"/>
      <c r="P725" s="721"/>
      <c r="Q725" s="721"/>
      <c r="R725" s="721"/>
      <c r="S725" s="721"/>
      <c r="T725" s="721"/>
      <c r="U725" s="721"/>
      <c r="V725" s="721"/>
      <c r="W725" s="721"/>
      <c r="X725" s="721"/>
      <c r="Y725" s="721"/>
      <c r="Z725" s="721"/>
    </row>
    <row r="726" spans="1:26" ht="12.75" customHeight="1">
      <c r="A726" s="721"/>
      <c r="B726" s="721"/>
      <c r="C726" s="721"/>
      <c r="D726" s="721"/>
      <c r="E726" s="721"/>
      <c r="F726" s="721"/>
      <c r="G726" s="721"/>
      <c r="H726" s="721"/>
      <c r="I726" s="721"/>
      <c r="J726" s="721"/>
      <c r="K726" s="735"/>
      <c r="L726" s="721"/>
      <c r="M726" s="721"/>
      <c r="N726" s="721"/>
      <c r="O726" s="721"/>
      <c r="P726" s="721"/>
      <c r="Q726" s="721"/>
      <c r="R726" s="721"/>
      <c r="S726" s="721"/>
      <c r="T726" s="721"/>
      <c r="U726" s="721"/>
      <c r="V726" s="721"/>
      <c r="W726" s="721"/>
      <c r="X726" s="721"/>
      <c r="Y726" s="721"/>
      <c r="Z726" s="721"/>
    </row>
    <row r="727" spans="1:26" ht="12.75" customHeight="1">
      <c r="A727" s="721"/>
      <c r="B727" s="721"/>
      <c r="C727" s="721"/>
      <c r="D727" s="721"/>
      <c r="E727" s="721"/>
      <c r="F727" s="721"/>
      <c r="G727" s="721"/>
      <c r="H727" s="721"/>
      <c r="I727" s="721"/>
      <c r="J727" s="721"/>
      <c r="K727" s="735"/>
      <c r="L727" s="721"/>
      <c r="M727" s="721"/>
      <c r="N727" s="721"/>
      <c r="O727" s="721"/>
      <c r="P727" s="721"/>
      <c r="Q727" s="721"/>
      <c r="R727" s="721"/>
      <c r="S727" s="721"/>
      <c r="T727" s="721"/>
      <c r="U727" s="721"/>
      <c r="V727" s="721"/>
      <c r="W727" s="721"/>
      <c r="X727" s="721"/>
      <c r="Y727" s="721"/>
      <c r="Z727" s="721"/>
    </row>
    <row r="728" spans="1:26" ht="12.75" customHeight="1">
      <c r="A728" s="721"/>
      <c r="B728" s="721"/>
      <c r="C728" s="721"/>
      <c r="D728" s="721"/>
      <c r="E728" s="721"/>
      <c r="F728" s="721"/>
      <c r="G728" s="721"/>
      <c r="H728" s="721"/>
      <c r="I728" s="721"/>
      <c r="J728" s="721"/>
      <c r="K728" s="735"/>
      <c r="L728" s="721"/>
      <c r="M728" s="721"/>
      <c r="N728" s="721"/>
      <c r="O728" s="721"/>
      <c r="P728" s="721"/>
      <c r="Q728" s="721"/>
      <c r="R728" s="721"/>
      <c r="S728" s="721"/>
      <c r="T728" s="721"/>
      <c r="U728" s="721"/>
      <c r="V728" s="721"/>
      <c r="W728" s="721"/>
      <c r="X728" s="721"/>
      <c r="Y728" s="721"/>
      <c r="Z728" s="721"/>
    </row>
    <row r="729" spans="1:26" ht="12.75" customHeight="1">
      <c r="A729" s="721"/>
      <c r="B729" s="721"/>
      <c r="C729" s="721"/>
      <c r="D729" s="721"/>
      <c r="E729" s="721"/>
      <c r="F729" s="721"/>
      <c r="G729" s="721"/>
      <c r="H729" s="721"/>
      <c r="I729" s="721"/>
      <c r="J729" s="721"/>
      <c r="K729" s="735"/>
      <c r="L729" s="721"/>
      <c r="M729" s="721"/>
      <c r="N729" s="721"/>
      <c r="O729" s="721"/>
      <c r="P729" s="721"/>
      <c r="Q729" s="721"/>
      <c r="R729" s="721"/>
      <c r="S729" s="721"/>
      <c r="T729" s="721"/>
      <c r="U729" s="721"/>
      <c r="V729" s="721"/>
      <c r="W729" s="721"/>
      <c r="X729" s="721"/>
      <c r="Y729" s="721"/>
      <c r="Z729" s="721"/>
    </row>
    <row r="730" spans="1:26" ht="12.75" customHeight="1">
      <c r="A730" s="721"/>
      <c r="B730" s="721"/>
      <c r="C730" s="721"/>
      <c r="D730" s="721"/>
      <c r="E730" s="721"/>
      <c r="F730" s="721"/>
      <c r="G730" s="721"/>
      <c r="H730" s="721"/>
      <c r="I730" s="721"/>
      <c r="J730" s="721"/>
      <c r="K730" s="735"/>
      <c r="L730" s="721"/>
      <c r="M730" s="721"/>
      <c r="N730" s="721"/>
      <c r="O730" s="721"/>
      <c r="P730" s="721"/>
      <c r="Q730" s="721"/>
      <c r="R730" s="721"/>
      <c r="S730" s="721"/>
      <c r="T730" s="721"/>
      <c r="U730" s="721"/>
      <c r="V730" s="721"/>
      <c r="W730" s="721"/>
      <c r="X730" s="721"/>
      <c r="Y730" s="721"/>
      <c r="Z730" s="721"/>
    </row>
    <row r="731" spans="1:26" ht="12.75" customHeight="1">
      <c r="A731" s="721"/>
      <c r="B731" s="721"/>
      <c r="C731" s="721"/>
      <c r="D731" s="721"/>
      <c r="E731" s="721"/>
      <c r="F731" s="721"/>
      <c r="G731" s="721"/>
      <c r="H731" s="721"/>
      <c r="I731" s="721"/>
      <c r="J731" s="721"/>
      <c r="K731" s="735"/>
      <c r="L731" s="721"/>
      <c r="M731" s="721"/>
      <c r="N731" s="721"/>
      <c r="O731" s="721"/>
      <c r="P731" s="721"/>
      <c r="Q731" s="721"/>
      <c r="R731" s="721"/>
      <c r="S731" s="721"/>
      <c r="T731" s="721"/>
      <c r="U731" s="721"/>
      <c r="V731" s="721"/>
      <c r="W731" s="721"/>
      <c r="X731" s="721"/>
      <c r="Y731" s="721"/>
      <c r="Z731" s="721"/>
    </row>
    <row r="732" spans="1:26" ht="12.75" customHeight="1">
      <c r="A732" s="721"/>
      <c r="B732" s="721"/>
      <c r="C732" s="721"/>
      <c r="D732" s="721"/>
      <c r="E732" s="721"/>
      <c r="F732" s="721"/>
      <c r="G732" s="721"/>
      <c r="H732" s="721"/>
      <c r="I732" s="721"/>
      <c r="J732" s="721"/>
      <c r="K732" s="735"/>
      <c r="L732" s="721"/>
      <c r="M732" s="721"/>
      <c r="N732" s="721"/>
      <c r="O732" s="721"/>
      <c r="P732" s="721"/>
      <c r="Q732" s="721"/>
      <c r="R732" s="721"/>
      <c r="S732" s="721"/>
      <c r="T732" s="721"/>
      <c r="U732" s="721"/>
      <c r="V732" s="721"/>
      <c r="W732" s="721"/>
      <c r="X732" s="721"/>
      <c r="Y732" s="721"/>
      <c r="Z732" s="721"/>
    </row>
    <row r="733" spans="1:26" ht="12.75" customHeight="1">
      <c r="A733" s="721"/>
      <c r="B733" s="721"/>
      <c r="C733" s="721"/>
      <c r="D733" s="721"/>
      <c r="E733" s="721"/>
      <c r="F733" s="721"/>
      <c r="G733" s="721"/>
      <c r="H733" s="721"/>
      <c r="I733" s="721"/>
      <c r="J733" s="721"/>
      <c r="K733" s="735"/>
      <c r="L733" s="721"/>
      <c r="M733" s="721"/>
      <c r="N733" s="721"/>
      <c r="O733" s="721"/>
      <c r="P733" s="721"/>
      <c r="Q733" s="721"/>
      <c r="R733" s="721"/>
      <c r="S733" s="721"/>
      <c r="T733" s="721"/>
      <c r="U733" s="721"/>
      <c r="V733" s="721"/>
      <c r="W733" s="721"/>
      <c r="X733" s="721"/>
      <c r="Y733" s="721"/>
      <c r="Z733" s="721"/>
    </row>
    <row r="734" spans="1:26" ht="12.75" customHeight="1">
      <c r="A734" s="721"/>
      <c r="B734" s="721"/>
      <c r="C734" s="721"/>
      <c r="D734" s="721"/>
      <c r="E734" s="721"/>
      <c r="F734" s="721"/>
      <c r="G734" s="721"/>
      <c r="H734" s="721"/>
      <c r="I734" s="721"/>
      <c r="J734" s="721"/>
      <c r="K734" s="735"/>
      <c r="L734" s="721"/>
      <c r="M734" s="721"/>
      <c r="N734" s="721"/>
      <c r="O734" s="721"/>
      <c r="P734" s="721"/>
      <c r="Q734" s="721"/>
      <c r="R734" s="721"/>
      <c r="S734" s="721"/>
      <c r="T734" s="721"/>
      <c r="U734" s="721"/>
      <c r="V734" s="721"/>
      <c r="W734" s="721"/>
      <c r="X734" s="721"/>
      <c r="Y734" s="721"/>
      <c r="Z734" s="721"/>
    </row>
    <row r="735" spans="1:26" ht="12.75" customHeight="1">
      <c r="A735" s="721"/>
      <c r="B735" s="721"/>
      <c r="C735" s="721"/>
      <c r="D735" s="721"/>
      <c r="E735" s="721"/>
      <c r="F735" s="721"/>
      <c r="G735" s="721"/>
      <c r="H735" s="721"/>
      <c r="I735" s="721"/>
      <c r="J735" s="721"/>
      <c r="K735" s="735"/>
      <c r="L735" s="721"/>
      <c r="M735" s="721"/>
      <c r="N735" s="721"/>
      <c r="O735" s="721"/>
      <c r="P735" s="721"/>
      <c r="Q735" s="721"/>
      <c r="R735" s="721"/>
      <c r="S735" s="721"/>
      <c r="T735" s="721"/>
      <c r="U735" s="721"/>
      <c r="V735" s="721"/>
      <c r="W735" s="721"/>
      <c r="X735" s="721"/>
      <c r="Y735" s="721"/>
      <c r="Z735" s="721"/>
    </row>
    <row r="736" spans="1:26" ht="12.75" customHeight="1">
      <c r="A736" s="721"/>
      <c r="B736" s="721"/>
      <c r="C736" s="721"/>
      <c r="D736" s="721"/>
      <c r="E736" s="721"/>
      <c r="F736" s="721"/>
      <c r="G736" s="721"/>
      <c r="H736" s="721"/>
      <c r="I736" s="721"/>
      <c r="J736" s="721"/>
      <c r="K736" s="735"/>
      <c r="L736" s="721"/>
      <c r="M736" s="721"/>
      <c r="N736" s="721"/>
      <c r="O736" s="721"/>
      <c r="P736" s="721"/>
      <c r="Q736" s="721"/>
      <c r="R736" s="721"/>
      <c r="S736" s="721"/>
      <c r="T736" s="721"/>
      <c r="U736" s="721"/>
      <c r="V736" s="721"/>
      <c r="W736" s="721"/>
      <c r="X736" s="721"/>
      <c r="Y736" s="721"/>
      <c r="Z736" s="721"/>
    </row>
    <row r="737" spans="1:26" ht="12.75" customHeight="1">
      <c r="A737" s="721"/>
      <c r="B737" s="721"/>
      <c r="C737" s="721"/>
      <c r="D737" s="721"/>
      <c r="E737" s="721"/>
      <c r="F737" s="721"/>
      <c r="G737" s="721"/>
      <c r="H737" s="721"/>
      <c r="I737" s="721"/>
      <c r="J737" s="721"/>
      <c r="K737" s="735"/>
      <c r="L737" s="721"/>
      <c r="M737" s="721"/>
      <c r="N737" s="721"/>
      <c r="O737" s="721"/>
      <c r="P737" s="721"/>
      <c r="Q737" s="721"/>
      <c r="R737" s="721"/>
      <c r="S737" s="721"/>
      <c r="T737" s="721"/>
      <c r="U737" s="721"/>
      <c r="V737" s="721"/>
      <c r="W737" s="721"/>
      <c r="X737" s="721"/>
      <c r="Y737" s="721"/>
      <c r="Z737" s="721"/>
    </row>
    <row r="738" spans="1:26" ht="12.75" customHeight="1">
      <c r="A738" s="721"/>
      <c r="B738" s="721"/>
      <c r="C738" s="721"/>
      <c r="D738" s="721"/>
      <c r="E738" s="721"/>
      <c r="F738" s="721"/>
      <c r="G738" s="721"/>
      <c r="H738" s="721"/>
      <c r="I738" s="721"/>
      <c r="J738" s="721"/>
      <c r="K738" s="735"/>
      <c r="L738" s="721"/>
      <c r="M738" s="721"/>
      <c r="N738" s="721"/>
      <c r="O738" s="721"/>
      <c r="P738" s="721"/>
      <c r="Q738" s="721"/>
      <c r="R738" s="721"/>
      <c r="S738" s="721"/>
      <c r="T738" s="721"/>
      <c r="U738" s="721"/>
      <c r="V738" s="721"/>
      <c r="W738" s="721"/>
      <c r="X738" s="721"/>
      <c r="Y738" s="721"/>
      <c r="Z738" s="721"/>
    </row>
    <row r="739" spans="1:26" ht="12.75" customHeight="1">
      <c r="A739" s="721"/>
      <c r="B739" s="721"/>
      <c r="C739" s="721"/>
      <c r="D739" s="721"/>
      <c r="E739" s="721"/>
      <c r="F739" s="721"/>
      <c r="G739" s="721"/>
      <c r="H739" s="721"/>
      <c r="I739" s="721"/>
      <c r="J739" s="721"/>
      <c r="K739" s="735"/>
      <c r="L739" s="721"/>
      <c r="M739" s="721"/>
      <c r="N739" s="721"/>
      <c r="O739" s="721"/>
      <c r="P739" s="721"/>
      <c r="Q739" s="721"/>
      <c r="R739" s="721"/>
      <c r="S739" s="721"/>
      <c r="T739" s="721"/>
      <c r="U739" s="721"/>
      <c r="V739" s="721"/>
      <c r="W739" s="721"/>
      <c r="X739" s="721"/>
      <c r="Y739" s="721"/>
      <c r="Z739" s="721"/>
    </row>
    <row r="740" spans="1:26" ht="12.75" customHeight="1">
      <c r="A740" s="721"/>
      <c r="B740" s="721"/>
      <c r="C740" s="721"/>
      <c r="D740" s="721"/>
      <c r="E740" s="721"/>
      <c r="F740" s="721"/>
      <c r="G740" s="721"/>
      <c r="H740" s="721"/>
      <c r="I740" s="721"/>
      <c r="J740" s="721"/>
      <c r="K740" s="735"/>
      <c r="L740" s="721"/>
      <c r="M740" s="721"/>
      <c r="N740" s="721"/>
      <c r="O740" s="721"/>
      <c r="P740" s="721"/>
      <c r="Q740" s="721"/>
      <c r="R740" s="721"/>
      <c r="S740" s="721"/>
      <c r="T740" s="721"/>
      <c r="U740" s="721"/>
      <c r="V740" s="721"/>
      <c r="W740" s="721"/>
      <c r="X740" s="721"/>
      <c r="Y740" s="721"/>
      <c r="Z740" s="721"/>
    </row>
    <row r="741" spans="1:26" ht="12.75" customHeight="1">
      <c r="A741" s="721"/>
      <c r="B741" s="721"/>
      <c r="C741" s="721"/>
      <c r="D741" s="721"/>
      <c r="E741" s="721"/>
      <c r="F741" s="721"/>
      <c r="G741" s="721"/>
      <c r="H741" s="721"/>
      <c r="I741" s="721"/>
      <c r="J741" s="721"/>
      <c r="K741" s="735"/>
      <c r="L741" s="721"/>
      <c r="M741" s="721"/>
      <c r="N741" s="721"/>
      <c r="O741" s="721"/>
      <c r="P741" s="721"/>
      <c r="Q741" s="721"/>
      <c r="R741" s="721"/>
      <c r="S741" s="721"/>
      <c r="T741" s="721"/>
      <c r="U741" s="721"/>
      <c r="V741" s="721"/>
      <c r="W741" s="721"/>
      <c r="X741" s="721"/>
      <c r="Y741" s="721"/>
      <c r="Z741" s="721"/>
    </row>
    <row r="742" spans="1:26" ht="12.75" customHeight="1">
      <c r="A742" s="721"/>
      <c r="B742" s="721"/>
      <c r="C742" s="721"/>
      <c r="D742" s="721"/>
      <c r="E742" s="721"/>
      <c r="F742" s="721"/>
      <c r="G742" s="721"/>
      <c r="H742" s="721"/>
      <c r="I742" s="721"/>
      <c r="J742" s="721"/>
      <c r="K742" s="735"/>
      <c r="L742" s="721"/>
      <c r="M742" s="721"/>
      <c r="N742" s="721"/>
      <c r="O742" s="721"/>
      <c r="P742" s="721"/>
      <c r="Q742" s="721"/>
      <c r="R742" s="721"/>
      <c r="S742" s="721"/>
      <c r="T742" s="721"/>
      <c r="U742" s="721"/>
      <c r="V742" s="721"/>
      <c r="W742" s="721"/>
      <c r="X742" s="721"/>
      <c r="Y742" s="721"/>
      <c r="Z742" s="721"/>
    </row>
    <row r="743" spans="1:26" ht="12.75" customHeight="1">
      <c r="A743" s="721"/>
      <c r="B743" s="721"/>
      <c r="C743" s="721"/>
      <c r="D743" s="721"/>
      <c r="E743" s="721"/>
      <c r="F743" s="721"/>
      <c r="G743" s="721"/>
      <c r="H743" s="721"/>
      <c r="I743" s="721"/>
      <c r="J743" s="721"/>
      <c r="K743" s="735"/>
      <c r="L743" s="721"/>
      <c r="M743" s="721"/>
      <c r="N743" s="721"/>
      <c r="O743" s="721"/>
      <c r="P743" s="721"/>
      <c r="Q743" s="721"/>
      <c r="R743" s="721"/>
      <c r="S743" s="721"/>
      <c r="T743" s="721"/>
      <c r="U743" s="721"/>
      <c r="V743" s="721"/>
      <c r="W743" s="721"/>
      <c r="X743" s="721"/>
      <c r="Y743" s="721"/>
      <c r="Z743" s="721"/>
    </row>
    <row r="744" spans="1:26" ht="12.75" customHeight="1">
      <c r="A744" s="721"/>
      <c r="B744" s="721"/>
      <c r="C744" s="721"/>
      <c r="D744" s="721"/>
      <c r="E744" s="721"/>
      <c r="F744" s="721"/>
      <c r="G744" s="721"/>
      <c r="H744" s="721"/>
      <c r="I744" s="721"/>
      <c r="J744" s="721"/>
      <c r="K744" s="735"/>
      <c r="L744" s="721"/>
      <c r="M744" s="721"/>
      <c r="N744" s="721"/>
      <c r="O744" s="721"/>
      <c r="P744" s="721"/>
      <c r="Q744" s="721"/>
      <c r="R744" s="721"/>
      <c r="S744" s="721"/>
      <c r="T744" s="721"/>
      <c r="U744" s="721"/>
      <c r="V744" s="721"/>
      <c r="W744" s="721"/>
      <c r="X744" s="721"/>
      <c r="Y744" s="721"/>
      <c r="Z744" s="721"/>
    </row>
    <row r="745" spans="1:26" ht="12.75" customHeight="1">
      <c r="A745" s="721"/>
      <c r="B745" s="721"/>
      <c r="C745" s="721"/>
      <c r="D745" s="721"/>
      <c r="E745" s="721"/>
      <c r="F745" s="721"/>
      <c r="G745" s="721"/>
      <c r="H745" s="721"/>
      <c r="I745" s="721"/>
      <c r="J745" s="721"/>
      <c r="K745" s="735"/>
      <c r="L745" s="721"/>
      <c r="M745" s="721"/>
      <c r="N745" s="721"/>
      <c r="O745" s="721"/>
      <c r="P745" s="721"/>
      <c r="Q745" s="721"/>
      <c r="R745" s="721"/>
      <c r="S745" s="721"/>
      <c r="T745" s="721"/>
      <c r="U745" s="721"/>
      <c r="V745" s="721"/>
      <c r="W745" s="721"/>
      <c r="X745" s="721"/>
      <c r="Y745" s="721"/>
      <c r="Z745" s="721"/>
    </row>
    <row r="746" spans="1:26" ht="12.75" customHeight="1">
      <c r="A746" s="721"/>
      <c r="B746" s="721"/>
      <c r="C746" s="721"/>
      <c r="D746" s="721"/>
      <c r="E746" s="721"/>
      <c r="F746" s="721"/>
      <c r="G746" s="721"/>
      <c r="H746" s="721"/>
      <c r="I746" s="721"/>
      <c r="J746" s="721"/>
      <c r="K746" s="735"/>
      <c r="L746" s="721"/>
      <c r="M746" s="721"/>
      <c r="N746" s="721"/>
      <c r="O746" s="721"/>
      <c r="P746" s="721"/>
      <c r="Q746" s="721"/>
      <c r="R746" s="721"/>
      <c r="S746" s="721"/>
      <c r="T746" s="721"/>
      <c r="U746" s="721"/>
      <c r="V746" s="721"/>
      <c r="W746" s="721"/>
      <c r="X746" s="721"/>
      <c r="Y746" s="721"/>
      <c r="Z746" s="721"/>
    </row>
    <row r="747" spans="1:26" ht="12.75" customHeight="1">
      <c r="A747" s="721"/>
      <c r="B747" s="721"/>
      <c r="C747" s="721"/>
      <c r="D747" s="721"/>
      <c r="E747" s="721"/>
      <c r="F747" s="721"/>
      <c r="G747" s="721"/>
      <c r="H747" s="721"/>
      <c r="I747" s="721"/>
      <c r="J747" s="721"/>
      <c r="K747" s="735"/>
      <c r="L747" s="721"/>
      <c r="M747" s="721"/>
      <c r="N747" s="721"/>
      <c r="O747" s="721"/>
      <c r="P747" s="721"/>
      <c r="Q747" s="721"/>
      <c r="R747" s="721"/>
      <c r="S747" s="721"/>
      <c r="T747" s="721"/>
      <c r="U747" s="721"/>
      <c r="V747" s="721"/>
      <c r="W747" s="721"/>
      <c r="X747" s="721"/>
      <c r="Y747" s="721"/>
      <c r="Z747" s="721"/>
    </row>
    <row r="748" spans="1:26" ht="12.75" customHeight="1">
      <c r="A748" s="721"/>
      <c r="B748" s="721"/>
      <c r="C748" s="721"/>
      <c r="D748" s="721"/>
      <c r="E748" s="721"/>
      <c r="F748" s="721"/>
      <c r="G748" s="721"/>
      <c r="H748" s="721"/>
      <c r="I748" s="721"/>
      <c r="J748" s="721"/>
      <c r="K748" s="735"/>
      <c r="L748" s="721"/>
      <c r="M748" s="721"/>
      <c r="N748" s="721"/>
      <c r="O748" s="721"/>
      <c r="P748" s="721"/>
      <c r="Q748" s="721"/>
      <c r="R748" s="721"/>
      <c r="S748" s="721"/>
      <c r="T748" s="721"/>
      <c r="U748" s="721"/>
      <c r="V748" s="721"/>
      <c r="W748" s="721"/>
      <c r="X748" s="721"/>
      <c r="Y748" s="721"/>
      <c r="Z748" s="721"/>
    </row>
    <row r="749" spans="1:26" ht="12.75" customHeight="1">
      <c r="A749" s="721"/>
      <c r="B749" s="721"/>
      <c r="C749" s="721"/>
      <c r="D749" s="721"/>
      <c r="E749" s="721"/>
      <c r="F749" s="721"/>
      <c r="G749" s="721"/>
      <c r="H749" s="721"/>
      <c r="I749" s="721"/>
      <c r="J749" s="721"/>
      <c r="K749" s="735"/>
      <c r="L749" s="721"/>
      <c r="M749" s="721"/>
      <c r="N749" s="721"/>
      <c r="O749" s="721"/>
      <c r="P749" s="721"/>
      <c r="Q749" s="721"/>
      <c r="R749" s="721"/>
      <c r="S749" s="721"/>
      <c r="T749" s="721"/>
      <c r="U749" s="721"/>
      <c r="V749" s="721"/>
      <c r="W749" s="721"/>
      <c r="X749" s="721"/>
      <c r="Y749" s="721"/>
      <c r="Z749" s="721"/>
    </row>
    <row r="750" spans="1:26" ht="12.75" customHeight="1">
      <c r="A750" s="721"/>
      <c r="B750" s="721"/>
      <c r="C750" s="721"/>
      <c r="D750" s="721"/>
      <c r="E750" s="721"/>
      <c r="F750" s="721"/>
      <c r="G750" s="721"/>
      <c r="H750" s="721"/>
      <c r="I750" s="721"/>
      <c r="J750" s="721"/>
      <c r="K750" s="735"/>
      <c r="L750" s="721"/>
      <c r="M750" s="721"/>
      <c r="N750" s="721"/>
      <c r="O750" s="721"/>
      <c r="P750" s="721"/>
      <c r="Q750" s="721"/>
      <c r="R750" s="721"/>
      <c r="S750" s="721"/>
      <c r="T750" s="721"/>
      <c r="U750" s="721"/>
      <c r="V750" s="721"/>
      <c r="W750" s="721"/>
      <c r="X750" s="721"/>
      <c r="Y750" s="721"/>
      <c r="Z750" s="721"/>
    </row>
    <row r="751" spans="1:26" ht="12.75" customHeight="1">
      <c r="A751" s="721"/>
      <c r="B751" s="721"/>
      <c r="C751" s="721"/>
      <c r="D751" s="721"/>
      <c r="E751" s="721"/>
      <c r="F751" s="721"/>
      <c r="G751" s="721"/>
      <c r="H751" s="721"/>
      <c r="I751" s="721"/>
      <c r="J751" s="721"/>
      <c r="K751" s="735"/>
      <c r="L751" s="721"/>
      <c r="M751" s="721"/>
      <c r="N751" s="721"/>
      <c r="O751" s="721"/>
      <c r="P751" s="721"/>
      <c r="Q751" s="721"/>
      <c r="R751" s="721"/>
      <c r="S751" s="721"/>
      <c r="T751" s="721"/>
      <c r="U751" s="721"/>
      <c r="V751" s="721"/>
      <c r="W751" s="721"/>
      <c r="X751" s="721"/>
      <c r="Y751" s="721"/>
      <c r="Z751" s="721"/>
    </row>
    <row r="752" spans="1:26" ht="12.75" customHeight="1">
      <c r="A752" s="721"/>
      <c r="B752" s="721"/>
      <c r="C752" s="721"/>
      <c r="D752" s="721"/>
      <c r="E752" s="721"/>
      <c r="F752" s="721"/>
      <c r="G752" s="721"/>
      <c r="H752" s="721"/>
      <c r="I752" s="721"/>
      <c r="J752" s="721"/>
      <c r="K752" s="735"/>
      <c r="L752" s="721"/>
      <c r="M752" s="721"/>
      <c r="N752" s="721"/>
      <c r="O752" s="721"/>
      <c r="P752" s="721"/>
      <c r="Q752" s="721"/>
      <c r="R752" s="721"/>
      <c r="S752" s="721"/>
      <c r="T752" s="721"/>
      <c r="U752" s="721"/>
      <c r="V752" s="721"/>
      <c r="W752" s="721"/>
      <c r="X752" s="721"/>
      <c r="Y752" s="721"/>
      <c r="Z752" s="721"/>
    </row>
    <row r="753" spans="1:26" ht="12.75" customHeight="1">
      <c r="A753" s="721"/>
      <c r="B753" s="721"/>
      <c r="C753" s="721"/>
      <c r="D753" s="721"/>
      <c r="E753" s="721"/>
      <c r="F753" s="721"/>
      <c r="G753" s="721"/>
      <c r="H753" s="721"/>
      <c r="I753" s="721"/>
      <c r="J753" s="721"/>
      <c r="K753" s="735"/>
      <c r="L753" s="721"/>
      <c r="M753" s="721"/>
      <c r="N753" s="721"/>
      <c r="O753" s="721"/>
      <c r="P753" s="721"/>
      <c r="Q753" s="721"/>
      <c r="R753" s="721"/>
      <c r="S753" s="721"/>
      <c r="T753" s="721"/>
      <c r="U753" s="721"/>
      <c r="V753" s="721"/>
      <c r="W753" s="721"/>
      <c r="X753" s="721"/>
      <c r="Y753" s="721"/>
      <c r="Z753" s="721"/>
    </row>
    <row r="754" spans="1:26" ht="12.75" customHeight="1">
      <c r="A754" s="721"/>
      <c r="B754" s="721"/>
      <c r="C754" s="721"/>
      <c r="D754" s="721"/>
      <c r="E754" s="721"/>
      <c r="F754" s="721"/>
      <c r="G754" s="721"/>
      <c r="H754" s="721"/>
      <c r="I754" s="721"/>
      <c r="J754" s="721"/>
      <c r="K754" s="735"/>
      <c r="L754" s="721"/>
      <c r="M754" s="721"/>
      <c r="N754" s="721"/>
      <c r="O754" s="721"/>
      <c r="P754" s="721"/>
      <c r="Q754" s="721"/>
      <c r="R754" s="721"/>
      <c r="S754" s="721"/>
      <c r="T754" s="721"/>
      <c r="U754" s="721"/>
      <c r="V754" s="721"/>
      <c r="W754" s="721"/>
      <c r="X754" s="721"/>
      <c r="Y754" s="721"/>
      <c r="Z754" s="721"/>
    </row>
    <row r="755" spans="1:26" ht="12.75" customHeight="1">
      <c r="A755" s="721"/>
      <c r="B755" s="721"/>
      <c r="C755" s="721"/>
      <c r="D755" s="721"/>
      <c r="E755" s="721"/>
      <c r="F755" s="721"/>
      <c r="G755" s="721"/>
      <c r="H755" s="721"/>
      <c r="I755" s="721"/>
      <c r="J755" s="721"/>
      <c r="K755" s="735"/>
      <c r="L755" s="721"/>
      <c r="M755" s="721"/>
      <c r="N755" s="721"/>
      <c r="O755" s="721"/>
      <c r="P755" s="721"/>
      <c r="Q755" s="721"/>
      <c r="R755" s="721"/>
      <c r="S755" s="721"/>
      <c r="T755" s="721"/>
      <c r="U755" s="721"/>
      <c r="V755" s="721"/>
      <c r="W755" s="721"/>
      <c r="X755" s="721"/>
      <c r="Y755" s="721"/>
      <c r="Z755" s="721"/>
    </row>
    <row r="756" spans="1:26" ht="12.75" customHeight="1">
      <c r="A756" s="721"/>
      <c r="B756" s="721"/>
      <c r="C756" s="721"/>
      <c r="D756" s="721"/>
      <c r="E756" s="721"/>
      <c r="F756" s="721"/>
      <c r="G756" s="721"/>
      <c r="H756" s="721"/>
      <c r="I756" s="721"/>
      <c r="J756" s="721"/>
      <c r="K756" s="735"/>
      <c r="L756" s="721"/>
      <c r="M756" s="721"/>
      <c r="N756" s="721"/>
      <c r="O756" s="721"/>
      <c r="P756" s="721"/>
      <c r="Q756" s="721"/>
      <c r="R756" s="721"/>
      <c r="S756" s="721"/>
      <c r="T756" s="721"/>
      <c r="U756" s="721"/>
      <c r="V756" s="721"/>
      <c r="W756" s="721"/>
      <c r="X756" s="721"/>
      <c r="Y756" s="721"/>
      <c r="Z756" s="721"/>
    </row>
    <row r="757" spans="1:26" ht="12.75" customHeight="1">
      <c r="A757" s="721"/>
      <c r="B757" s="721"/>
      <c r="C757" s="721"/>
      <c r="D757" s="721"/>
      <c r="E757" s="721"/>
      <c r="F757" s="721"/>
      <c r="G757" s="721"/>
      <c r="H757" s="721"/>
      <c r="I757" s="721"/>
      <c r="J757" s="721"/>
      <c r="K757" s="735"/>
      <c r="L757" s="721"/>
      <c r="M757" s="721"/>
      <c r="N757" s="721"/>
      <c r="O757" s="721"/>
      <c r="P757" s="721"/>
      <c r="Q757" s="721"/>
      <c r="R757" s="721"/>
      <c r="S757" s="721"/>
      <c r="T757" s="721"/>
      <c r="U757" s="721"/>
      <c r="V757" s="721"/>
      <c r="W757" s="721"/>
      <c r="X757" s="721"/>
      <c r="Y757" s="721"/>
      <c r="Z757" s="721"/>
    </row>
    <row r="758" spans="1:26" ht="12.75" customHeight="1">
      <c r="A758" s="721"/>
      <c r="B758" s="721"/>
      <c r="C758" s="721"/>
      <c r="D758" s="721"/>
      <c r="E758" s="721"/>
      <c r="F758" s="721"/>
      <c r="G758" s="721"/>
      <c r="H758" s="721"/>
      <c r="I758" s="721"/>
      <c r="J758" s="721"/>
      <c r="K758" s="735"/>
      <c r="L758" s="721"/>
      <c r="M758" s="721"/>
      <c r="N758" s="721"/>
      <c r="O758" s="721"/>
      <c r="P758" s="721"/>
      <c r="Q758" s="721"/>
      <c r="R758" s="721"/>
      <c r="S758" s="721"/>
      <c r="T758" s="721"/>
      <c r="U758" s="721"/>
      <c r="V758" s="721"/>
      <c r="W758" s="721"/>
      <c r="X758" s="721"/>
      <c r="Y758" s="721"/>
      <c r="Z758" s="721"/>
    </row>
    <row r="759" spans="1:26" ht="12.75" customHeight="1">
      <c r="A759" s="721"/>
      <c r="B759" s="721"/>
      <c r="C759" s="721"/>
      <c r="D759" s="721"/>
      <c r="E759" s="721"/>
      <c r="F759" s="721"/>
      <c r="G759" s="721"/>
      <c r="H759" s="721"/>
      <c r="I759" s="721"/>
      <c r="J759" s="721"/>
      <c r="K759" s="735"/>
      <c r="L759" s="721"/>
      <c r="M759" s="721"/>
      <c r="N759" s="721"/>
      <c r="O759" s="721"/>
      <c r="P759" s="721"/>
      <c r="Q759" s="721"/>
      <c r="R759" s="721"/>
      <c r="S759" s="721"/>
      <c r="T759" s="721"/>
      <c r="U759" s="721"/>
      <c r="V759" s="721"/>
      <c r="W759" s="721"/>
      <c r="X759" s="721"/>
      <c r="Y759" s="721"/>
      <c r="Z759" s="721"/>
    </row>
    <row r="760" spans="1:26" ht="12.75" customHeight="1">
      <c r="A760" s="721"/>
      <c r="B760" s="721"/>
      <c r="C760" s="721"/>
      <c r="D760" s="721"/>
      <c r="E760" s="721"/>
      <c r="F760" s="721"/>
      <c r="G760" s="721"/>
      <c r="H760" s="721"/>
      <c r="I760" s="721"/>
      <c r="J760" s="721"/>
      <c r="K760" s="735"/>
      <c r="L760" s="721"/>
      <c r="M760" s="721"/>
      <c r="N760" s="721"/>
      <c r="O760" s="721"/>
      <c r="P760" s="721"/>
      <c r="Q760" s="721"/>
      <c r="R760" s="721"/>
      <c r="S760" s="721"/>
      <c r="T760" s="721"/>
      <c r="U760" s="721"/>
      <c r="V760" s="721"/>
      <c r="W760" s="721"/>
      <c r="X760" s="721"/>
      <c r="Y760" s="721"/>
      <c r="Z760" s="721"/>
    </row>
    <row r="761" spans="1:26" ht="12.75" customHeight="1">
      <c r="A761" s="721"/>
      <c r="B761" s="721"/>
      <c r="C761" s="721"/>
      <c r="D761" s="721"/>
      <c r="E761" s="721"/>
      <c r="F761" s="721"/>
      <c r="G761" s="721"/>
      <c r="H761" s="721"/>
      <c r="I761" s="721"/>
      <c r="J761" s="721"/>
      <c r="K761" s="735"/>
      <c r="L761" s="721"/>
      <c r="M761" s="721"/>
      <c r="N761" s="721"/>
      <c r="O761" s="721"/>
      <c r="P761" s="721"/>
      <c r="Q761" s="721"/>
      <c r="R761" s="721"/>
      <c r="S761" s="721"/>
      <c r="T761" s="721"/>
      <c r="U761" s="721"/>
      <c r="V761" s="721"/>
      <c r="W761" s="721"/>
      <c r="X761" s="721"/>
      <c r="Y761" s="721"/>
      <c r="Z761" s="721"/>
    </row>
    <row r="762" spans="1:26" ht="12.75" customHeight="1">
      <c r="A762" s="721"/>
      <c r="B762" s="721"/>
      <c r="C762" s="721"/>
      <c r="D762" s="721"/>
      <c r="E762" s="721"/>
      <c r="F762" s="721"/>
      <c r="G762" s="721"/>
      <c r="H762" s="721"/>
      <c r="I762" s="721"/>
      <c r="J762" s="721"/>
      <c r="K762" s="735"/>
      <c r="L762" s="721"/>
      <c r="M762" s="721"/>
      <c r="N762" s="721"/>
      <c r="O762" s="721"/>
      <c r="P762" s="721"/>
      <c r="Q762" s="721"/>
      <c r="R762" s="721"/>
      <c r="S762" s="721"/>
      <c r="T762" s="721"/>
      <c r="U762" s="721"/>
      <c r="V762" s="721"/>
      <c r="W762" s="721"/>
      <c r="X762" s="721"/>
      <c r="Y762" s="721"/>
      <c r="Z762" s="721"/>
    </row>
    <row r="763" spans="1:26" ht="12.75" customHeight="1">
      <c r="A763" s="721"/>
      <c r="B763" s="721"/>
      <c r="C763" s="721"/>
      <c r="D763" s="721"/>
      <c r="E763" s="721"/>
      <c r="F763" s="721"/>
      <c r="G763" s="721"/>
      <c r="H763" s="721"/>
      <c r="I763" s="721"/>
      <c r="J763" s="721"/>
      <c r="K763" s="735"/>
      <c r="L763" s="721"/>
      <c r="M763" s="721"/>
      <c r="N763" s="721"/>
      <c r="O763" s="721"/>
      <c r="P763" s="721"/>
      <c r="Q763" s="721"/>
      <c r="R763" s="721"/>
      <c r="S763" s="721"/>
      <c r="T763" s="721"/>
      <c r="U763" s="721"/>
      <c r="V763" s="721"/>
      <c r="W763" s="721"/>
      <c r="X763" s="721"/>
      <c r="Y763" s="721"/>
      <c r="Z763" s="721"/>
    </row>
    <row r="764" spans="1:26" ht="12.75" customHeight="1">
      <c r="A764" s="721"/>
      <c r="B764" s="721"/>
      <c r="C764" s="721"/>
      <c r="D764" s="721"/>
      <c r="E764" s="721"/>
      <c r="F764" s="721"/>
      <c r="G764" s="721"/>
      <c r="H764" s="721"/>
      <c r="I764" s="721"/>
      <c r="J764" s="721"/>
      <c r="K764" s="735"/>
      <c r="L764" s="721"/>
      <c r="M764" s="721"/>
      <c r="N764" s="721"/>
      <c r="O764" s="721"/>
      <c r="P764" s="721"/>
      <c r="Q764" s="721"/>
      <c r="R764" s="721"/>
      <c r="S764" s="721"/>
      <c r="T764" s="721"/>
      <c r="U764" s="721"/>
      <c r="V764" s="721"/>
      <c r="W764" s="721"/>
      <c r="X764" s="721"/>
      <c r="Y764" s="721"/>
      <c r="Z764" s="721"/>
    </row>
    <row r="765" spans="1:26" ht="12.75" customHeight="1">
      <c r="A765" s="721"/>
      <c r="B765" s="721"/>
      <c r="C765" s="721"/>
      <c r="D765" s="721"/>
      <c r="E765" s="721"/>
      <c r="F765" s="721"/>
      <c r="G765" s="721"/>
      <c r="H765" s="721"/>
      <c r="I765" s="721"/>
      <c r="J765" s="721"/>
      <c r="K765" s="735"/>
      <c r="L765" s="721"/>
      <c r="M765" s="721"/>
      <c r="N765" s="721"/>
      <c r="O765" s="721"/>
      <c r="P765" s="721"/>
      <c r="Q765" s="721"/>
      <c r="R765" s="721"/>
      <c r="S765" s="721"/>
      <c r="T765" s="721"/>
      <c r="U765" s="721"/>
      <c r="V765" s="721"/>
      <c r="W765" s="721"/>
      <c r="X765" s="721"/>
      <c r="Y765" s="721"/>
      <c r="Z765" s="721"/>
    </row>
    <row r="766" spans="1:26" ht="12.75" customHeight="1">
      <c r="A766" s="721"/>
      <c r="B766" s="721"/>
      <c r="C766" s="721"/>
      <c r="D766" s="721"/>
      <c r="E766" s="721"/>
      <c r="F766" s="721"/>
      <c r="G766" s="721"/>
      <c r="H766" s="721"/>
      <c r="I766" s="721"/>
      <c r="J766" s="721"/>
      <c r="K766" s="735"/>
      <c r="L766" s="721"/>
      <c r="M766" s="721"/>
      <c r="N766" s="721"/>
      <c r="O766" s="721"/>
      <c r="P766" s="721"/>
      <c r="Q766" s="721"/>
      <c r="R766" s="721"/>
      <c r="S766" s="721"/>
      <c r="T766" s="721"/>
      <c r="U766" s="721"/>
      <c r="V766" s="721"/>
      <c r="W766" s="721"/>
      <c r="X766" s="721"/>
      <c r="Y766" s="721"/>
      <c r="Z766" s="721"/>
    </row>
    <row r="767" spans="1:26" ht="12.75" customHeight="1">
      <c r="A767" s="721"/>
      <c r="B767" s="721"/>
      <c r="C767" s="721"/>
      <c r="D767" s="721"/>
      <c r="E767" s="721"/>
      <c r="F767" s="721"/>
      <c r="G767" s="721"/>
      <c r="H767" s="721"/>
      <c r="I767" s="721"/>
      <c r="J767" s="721"/>
      <c r="K767" s="735"/>
      <c r="L767" s="721"/>
      <c r="M767" s="721"/>
      <c r="N767" s="721"/>
      <c r="O767" s="721"/>
      <c r="P767" s="721"/>
      <c r="Q767" s="721"/>
      <c r="R767" s="721"/>
      <c r="S767" s="721"/>
      <c r="T767" s="721"/>
      <c r="U767" s="721"/>
      <c r="V767" s="721"/>
      <c r="W767" s="721"/>
      <c r="X767" s="721"/>
      <c r="Y767" s="721"/>
      <c r="Z767" s="721"/>
    </row>
    <row r="768" spans="1:26" ht="12.75" customHeight="1">
      <c r="A768" s="721"/>
      <c r="B768" s="721"/>
      <c r="C768" s="721"/>
      <c r="D768" s="721"/>
      <c r="E768" s="721"/>
      <c r="F768" s="721"/>
      <c r="G768" s="721"/>
      <c r="H768" s="721"/>
      <c r="I768" s="721"/>
      <c r="J768" s="721"/>
      <c r="K768" s="735"/>
      <c r="L768" s="721"/>
      <c r="M768" s="721"/>
      <c r="N768" s="721"/>
      <c r="O768" s="721"/>
      <c r="P768" s="721"/>
      <c r="Q768" s="721"/>
      <c r="R768" s="721"/>
      <c r="S768" s="721"/>
      <c r="T768" s="721"/>
      <c r="U768" s="721"/>
      <c r="V768" s="721"/>
      <c r="W768" s="721"/>
      <c r="X768" s="721"/>
      <c r="Y768" s="721"/>
      <c r="Z768" s="721"/>
    </row>
    <row r="769" spans="1:26" ht="12.75" customHeight="1">
      <c r="A769" s="721"/>
      <c r="B769" s="721"/>
      <c r="C769" s="721"/>
      <c r="D769" s="721"/>
      <c r="E769" s="721"/>
      <c r="F769" s="721"/>
      <c r="G769" s="721"/>
      <c r="H769" s="721"/>
      <c r="I769" s="721"/>
      <c r="J769" s="721"/>
      <c r="K769" s="735"/>
      <c r="L769" s="721"/>
      <c r="M769" s="721"/>
      <c r="N769" s="721"/>
      <c r="O769" s="721"/>
      <c r="P769" s="721"/>
      <c r="Q769" s="721"/>
      <c r="R769" s="721"/>
      <c r="S769" s="721"/>
      <c r="T769" s="721"/>
      <c r="U769" s="721"/>
      <c r="V769" s="721"/>
      <c r="W769" s="721"/>
      <c r="X769" s="721"/>
      <c r="Y769" s="721"/>
      <c r="Z769" s="721"/>
    </row>
    <row r="770" spans="1:26" ht="12.75" customHeight="1">
      <c r="A770" s="721"/>
      <c r="B770" s="721"/>
      <c r="C770" s="721"/>
      <c r="D770" s="721"/>
      <c r="E770" s="721"/>
      <c r="F770" s="721"/>
      <c r="G770" s="721"/>
      <c r="H770" s="721"/>
      <c r="I770" s="721"/>
      <c r="J770" s="721"/>
      <c r="K770" s="735"/>
      <c r="L770" s="721"/>
      <c r="M770" s="721"/>
      <c r="N770" s="721"/>
      <c r="O770" s="721"/>
      <c r="P770" s="721"/>
      <c r="Q770" s="721"/>
      <c r="R770" s="721"/>
      <c r="S770" s="721"/>
      <c r="T770" s="721"/>
      <c r="U770" s="721"/>
      <c r="V770" s="721"/>
      <c r="W770" s="721"/>
      <c r="X770" s="721"/>
      <c r="Y770" s="721"/>
      <c r="Z770" s="721"/>
    </row>
    <row r="771" spans="1:26" ht="12.75" customHeight="1">
      <c r="A771" s="721"/>
      <c r="B771" s="721"/>
      <c r="C771" s="721"/>
      <c r="D771" s="721"/>
      <c r="E771" s="721"/>
      <c r="F771" s="721"/>
      <c r="G771" s="721"/>
      <c r="H771" s="721"/>
      <c r="I771" s="721"/>
      <c r="J771" s="721"/>
      <c r="K771" s="735"/>
      <c r="L771" s="721"/>
      <c r="M771" s="721"/>
      <c r="N771" s="721"/>
      <c r="O771" s="721"/>
      <c r="P771" s="721"/>
      <c r="Q771" s="721"/>
      <c r="R771" s="721"/>
      <c r="S771" s="721"/>
      <c r="T771" s="721"/>
      <c r="U771" s="721"/>
      <c r="V771" s="721"/>
      <c r="W771" s="721"/>
      <c r="X771" s="721"/>
      <c r="Y771" s="721"/>
      <c r="Z771" s="721"/>
    </row>
    <row r="772" spans="1:26" ht="12.75" customHeight="1">
      <c r="A772" s="721"/>
      <c r="B772" s="721"/>
      <c r="C772" s="721"/>
      <c r="D772" s="721"/>
      <c r="E772" s="721"/>
      <c r="F772" s="721"/>
      <c r="G772" s="721"/>
      <c r="H772" s="721"/>
      <c r="I772" s="721"/>
      <c r="J772" s="721"/>
      <c r="K772" s="735"/>
      <c r="L772" s="721"/>
      <c r="M772" s="721"/>
      <c r="N772" s="721"/>
      <c r="O772" s="721"/>
      <c r="P772" s="721"/>
      <c r="Q772" s="721"/>
      <c r="R772" s="721"/>
      <c r="S772" s="721"/>
      <c r="T772" s="721"/>
      <c r="U772" s="721"/>
      <c r="V772" s="721"/>
      <c r="W772" s="721"/>
      <c r="X772" s="721"/>
      <c r="Y772" s="721"/>
      <c r="Z772" s="721"/>
    </row>
    <row r="773" spans="1:26" ht="12.75" customHeight="1">
      <c r="A773" s="721"/>
      <c r="B773" s="721"/>
      <c r="C773" s="721"/>
      <c r="D773" s="721"/>
      <c r="E773" s="721"/>
      <c r="F773" s="721"/>
      <c r="G773" s="721"/>
      <c r="H773" s="721"/>
      <c r="I773" s="721"/>
      <c r="J773" s="721"/>
      <c r="K773" s="735"/>
      <c r="L773" s="721"/>
      <c r="M773" s="721"/>
      <c r="N773" s="721"/>
      <c r="O773" s="721"/>
      <c r="P773" s="721"/>
      <c r="Q773" s="721"/>
      <c r="R773" s="721"/>
      <c r="S773" s="721"/>
      <c r="T773" s="721"/>
      <c r="U773" s="721"/>
      <c r="V773" s="721"/>
      <c r="W773" s="721"/>
      <c r="X773" s="721"/>
      <c r="Y773" s="721"/>
      <c r="Z773" s="721"/>
    </row>
    <row r="774" spans="1:26" ht="12.75" customHeight="1">
      <c r="A774" s="721"/>
      <c r="B774" s="721"/>
      <c r="C774" s="721"/>
      <c r="D774" s="721"/>
      <c r="E774" s="721"/>
      <c r="F774" s="721"/>
      <c r="G774" s="721"/>
      <c r="H774" s="721"/>
      <c r="I774" s="721"/>
      <c r="J774" s="721"/>
      <c r="K774" s="735"/>
      <c r="L774" s="721"/>
      <c r="M774" s="721"/>
      <c r="N774" s="721"/>
      <c r="O774" s="721"/>
      <c r="P774" s="721"/>
      <c r="Q774" s="721"/>
      <c r="R774" s="721"/>
      <c r="S774" s="721"/>
      <c r="T774" s="721"/>
      <c r="U774" s="721"/>
      <c r="V774" s="721"/>
      <c r="W774" s="721"/>
      <c r="X774" s="721"/>
      <c r="Y774" s="721"/>
      <c r="Z774" s="721"/>
    </row>
    <row r="775" spans="1:26" ht="12.75" customHeight="1">
      <c r="A775" s="721"/>
      <c r="B775" s="721"/>
      <c r="C775" s="721"/>
      <c r="D775" s="721"/>
      <c r="E775" s="721"/>
      <c r="F775" s="721"/>
      <c r="G775" s="721"/>
      <c r="H775" s="721"/>
      <c r="I775" s="721"/>
      <c r="J775" s="721"/>
      <c r="K775" s="735"/>
      <c r="L775" s="721"/>
      <c r="M775" s="721"/>
      <c r="N775" s="721"/>
      <c r="O775" s="721"/>
      <c r="P775" s="721"/>
      <c r="Q775" s="721"/>
      <c r="R775" s="721"/>
      <c r="S775" s="721"/>
      <c r="T775" s="721"/>
      <c r="U775" s="721"/>
      <c r="V775" s="721"/>
      <c r="W775" s="721"/>
      <c r="X775" s="721"/>
      <c r="Y775" s="721"/>
      <c r="Z775" s="721"/>
    </row>
    <row r="776" spans="1:26" ht="12.75" customHeight="1">
      <c r="A776" s="721"/>
      <c r="B776" s="721"/>
      <c r="C776" s="721"/>
      <c r="D776" s="721"/>
      <c r="E776" s="721"/>
      <c r="F776" s="721"/>
      <c r="G776" s="721"/>
      <c r="H776" s="721"/>
      <c r="I776" s="721"/>
      <c r="J776" s="721"/>
      <c r="K776" s="735"/>
      <c r="L776" s="721"/>
      <c r="M776" s="721"/>
      <c r="N776" s="721"/>
      <c r="O776" s="721"/>
      <c r="P776" s="721"/>
      <c r="Q776" s="721"/>
      <c r="R776" s="721"/>
      <c r="S776" s="721"/>
      <c r="T776" s="721"/>
      <c r="U776" s="721"/>
      <c r="V776" s="721"/>
      <c r="W776" s="721"/>
      <c r="X776" s="721"/>
      <c r="Y776" s="721"/>
      <c r="Z776" s="721"/>
    </row>
    <row r="777" spans="1:26" ht="12.75" customHeight="1">
      <c r="A777" s="721"/>
      <c r="B777" s="721"/>
      <c r="C777" s="721"/>
      <c r="D777" s="721"/>
      <c r="E777" s="721"/>
      <c r="F777" s="721"/>
      <c r="G777" s="721"/>
      <c r="H777" s="721"/>
      <c r="I777" s="721"/>
      <c r="J777" s="721"/>
      <c r="K777" s="735"/>
      <c r="L777" s="721"/>
      <c r="M777" s="721"/>
      <c r="N777" s="721"/>
      <c r="O777" s="721"/>
      <c r="P777" s="721"/>
      <c r="Q777" s="721"/>
      <c r="R777" s="721"/>
      <c r="S777" s="721"/>
      <c r="T777" s="721"/>
      <c r="U777" s="721"/>
      <c r="V777" s="721"/>
      <c r="W777" s="721"/>
      <c r="X777" s="721"/>
      <c r="Y777" s="721"/>
      <c r="Z777" s="721"/>
    </row>
    <row r="778" spans="1:26" ht="12.75" customHeight="1">
      <c r="A778" s="721"/>
      <c r="B778" s="721"/>
      <c r="C778" s="721"/>
      <c r="D778" s="721"/>
      <c r="E778" s="721"/>
      <c r="F778" s="721"/>
      <c r="G778" s="721"/>
      <c r="H778" s="721"/>
      <c r="I778" s="721"/>
      <c r="J778" s="721"/>
      <c r="K778" s="735"/>
      <c r="L778" s="721"/>
      <c r="M778" s="721"/>
      <c r="N778" s="721"/>
      <c r="O778" s="721"/>
      <c r="P778" s="721"/>
      <c r="Q778" s="721"/>
      <c r="R778" s="721"/>
      <c r="S778" s="721"/>
      <c r="T778" s="721"/>
      <c r="U778" s="721"/>
      <c r="V778" s="721"/>
      <c r="W778" s="721"/>
      <c r="X778" s="721"/>
      <c r="Y778" s="721"/>
      <c r="Z778" s="721"/>
    </row>
    <row r="779" spans="1:26" ht="12.75" customHeight="1">
      <c r="A779" s="721"/>
      <c r="B779" s="721"/>
      <c r="C779" s="721"/>
      <c r="D779" s="721"/>
      <c r="E779" s="721"/>
      <c r="F779" s="721"/>
      <c r="G779" s="721"/>
      <c r="H779" s="721"/>
      <c r="I779" s="721"/>
      <c r="J779" s="721"/>
      <c r="K779" s="735"/>
      <c r="L779" s="721"/>
      <c r="M779" s="721"/>
      <c r="N779" s="721"/>
      <c r="O779" s="721"/>
      <c r="P779" s="721"/>
      <c r="Q779" s="721"/>
      <c r="R779" s="721"/>
      <c r="S779" s="721"/>
      <c r="T779" s="721"/>
      <c r="U779" s="721"/>
      <c r="V779" s="721"/>
      <c r="W779" s="721"/>
      <c r="X779" s="721"/>
      <c r="Y779" s="721"/>
      <c r="Z779" s="721"/>
    </row>
    <row r="780" spans="1:26" ht="12.75" customHeight="1">
      <c r="A780" s="721"/>
      <c r="B780" s="721"/>
      <c r="C780" s="721"/>
      <c r="D780" s="721"/>
      <c r="E780" s="721"/>
      <c r="F780" s="721"/>
      <c r="G780" s="721"/>
      <c r="H780" s="721"/>
      <c r="I780" s="721"/>
      <c r="J780" s="721"/>
      <c r="K780" s="735"/>
      <c r="L780" s="721"/>
      <c r="M780" s="721"/>
      <c r="N780" s="721"/>
      <c r="O780" s="721"/>
      <c r="P780" s="721"/>
      <c r="Q780" s="721"/>
      <c r="R780" s="721"/>
      <c r="S780" s="721"/>
      <c r="T780" s="721"/>
      <c r="U780" s="721"/>
      <c r="V780" s="721"/>
      <c r="W780" s="721"/>
      <c r="X780" s="721"/>
      <c r="Y780" s="721"/>
      <c r="Z780" s="721"/>
    </row>
    <row r="781" spans="1:26" ht="12.75" customHeight="1">
      <c r="A781" s="721"/>
      <c r="B781" s="721"/>
      <c r="C781" s="721"/>
      <c r="D781" s="721"/>
      <c r="E781" s="721"/>
      <c r="F781" s="721"/>
      <c r="G781" s="721"/>
      <c r="H781" s="721"/>
      <c r="I781" s="721"/>
      <c r="J781" s="721"/>
      <c r="K781" s="735"/>
      <c r="L781" s="721"/>
      <c r="M781" s="721"/>
      <c r="N781" s="721"/>
      <c r="O781" s="721"/>
      <c r="P781" s="721"/>
      <c r="Q781" s="721"/>
      <c r="R781" s="721"/>
      <c r="S781" s="721"/>
      <c r="T781" s="721"/>
      <c r="U781" s="721"/>
      <c r="V781" s="721"/>
      <c r="W781" s="721"/>
      <c r="X781" s="721"/>
      <c r="Y781" s="721"/>
      <c r="Z781" s="721"/>
    </row>
    <row r="782" spans="1:26" ht="12.75" customHeight="1">
      <c r="A782" s="721"/>
      <c r="B782" s="721"/>
      <c r="C782" s="721"/>
      <c r="D782" s="721"/>
      <c r="E782" s="721"/>
      <c r="F782" s="721"/>
      <c r="G782" s="721"/>
      <c r="H782" s="721"/>
      <c r="I782" s="721"/>
      <c r="J782" s="721"/>
      <c r="K782" s="735"/>
      <c r="L782" s="721"/>
      <c r="M782" s="721"/>
      <c r="N782" s="721"/>
      <c r="O782" s="721"/>
      <c r="P782" s="721"/>
      <c r="Q782" s="721"/>
      <c r="R782" s="721"/>
      <c r="S782" s="721"/>
      <c r="T782" s="721"/>
      <c r="U782" s="721"/>
      <c r="V782" s="721"/>
      <c r="W782" s="721"/>
      <c r="X782" s="721"/>
      <c r="Y782" s="721"/>
      <c r="Z782" s="721"/>
    </row>
    <row r="783" spans="1:26" ht="12.75" customHeight="1">
      <c r="A783" s="721"/>
      <c r="B783" s="721"/>
      <c r="C783" s="721"/>
      <c r="D783" s="721"/>
      <c r="E783" s="721"/>
      <c r="F783" s="721"/>
      <c r="G783" s="721"/>
      <c r="H783" s="721"/>
      <c r="I783" s="721"/>
      <c r="J783" s="721"/>
      <c r="K783" s="735"/>
      <c r="L783" s="721"/>
      <c r="M783" s="721"/>
      <c r="N783" s="721"/>
      <c r="O783" s="721"/>
      <c r="P783" s="721"/>
      <c r="Q783" s="721"/>
      <c r="R783" s="721"/>
      <c r="S783" s="721"/>
      <c r="T783" s="721"/>
      <c r="U783" s="721"/>
      <c r="V783" s="721"/>
      <c r="W783" s="721"/>
      <c r="X783" s="721"/>
      <c r="Y783" s="721"/>
      <c r="Z783" s="721"/>
    </row>
    <row r="784" spans="1:26" ht="12.75" customHeight="1">
      <c r="A784" s="721"/>
      <c r="B784" s="721"/>
      <c r="C784" s="721"/>
      <c r="D784" s="721"/>
      <c r="E784" s="721"/>
      <c r="F784" s="721"/>
      <c r="G784" s="721"/>
      <c r="H784" s="721"/>
      <c r="I784" s="721"/>
      <c r="J784" s="721"/>
      <c r="K784" s="735"/>
      <c r="L784" s="721"/>
      <c r="M784" s="721"/>
      <c r="N784" s="721"/>
      <c r="O784" s="721"/>
      <c r="P784" s="721"/>
      <c r="Q784" s="721"/>
      <c r="R784" s="721"/>
      <c r="S784" s="721"/>
      <c r="T784" s="721"/>
      <c r="U784" s="721"/>
      <c r="V784" s="721"/>
      <c r="W784" s="721"/>
      <c r="X784" s="721"/>
      <c r="Y784" s="721"/>
      <c r="Z784" s="721"/>
    </row>
    <row r="785" spans="1:26" ht="12.75" customHeight="1">
      <c r="A785" s="721"/>
      <c r="B785" s="721"/>
      <c r="C785" s="721"/>
      <c r="D785" s="721"/>
      <c r="E785" s="721"/>
      <c r="F785" s="721"/>
      <c r="G785" s="721"/>
      <c r="H785" s="721"/>
      <c r="I785" s="721"/>
      <c r="J785" s="721"/>
      <c r="K785" s="735"/>
      <c r="L785" s="721"/>
      <c r="M785" s="721"/>
      <c r="N785" s="721"/>
      <c r="O785" s="721"/>
      <c r="P785" s="721"/>
      <c r="Q785" s="721"/>
      <c r="R785" s="721"/>
      <c r="S785" s="721"/>
      <c r="T785" s="721"/>
      <c r="U785" s="721"/>
      <c r="V785" s="721"/>
      <c r="W785" s="721"/>
      <c r="X785" s="721"/>
      <c r="Y785" s="721"/>
      <c r="Z785" s="721"/>
    </row>
    <row r="786" spans="1:26" ht="12.75" customHeight="1">
      <c r="A786" s="721"/>
      <c r="B786" s="721"/>
      <c r="C786" s="721"/>
      <c r="D786" s="721"/>
      <c r="E786" s="721"/>
      <c r="F786" s="721"/>
      <c r="G786" s="721"/>
      <c r="H786" s="721"/>
      <c r="I786" s="721"/>
      <c r="J786" s="721"/>
      <c r="K786" s="735"/>
      <c r="L786" s="721"/>
      <c r="M786" s="721"/>
      <c r="N786" s="721"/>
      <c r="O786" s="721"/>
      <c r="P786" s="721"/>
      <c r="Q786" s="721"/>
      <c r="R786" s="721"/>
      <c r="S786" s="721"/>
      <c r="T786" s="721"/>
      <c r="U786" s="721"/>
      <c r="V786" s="721"/>
      <c r="W786" s="721"/>
      <c r="X786" s="721"/>
      <c r="Y786" s="721"/>
      <c r="Z786" s="721"/>
    </row>
    <row r="787" spans="1:26" ht="12.75" customHeight="1">
      <c r="A787" s="721"/>
      <c r="B787" s="721"/>
      <c r="C787" s="721"/>
      <c r="D787" s="721"/>
      <c r="E787" s="721"/>
      <c r="F787" s="721"/>
      <c r="G787" s="721"/>
      <c r="H787" s="721"/>
      <c r="I787" s="721"/>
      <c r="J787" s="721"/>
      <c r="K787" s="735"/>
      <c r="L787" s="721"/>
      <c r="M787" s="721"/>
      <c r="N787" s="721"/>
      <c r="O787" s="721"/>
      <c r="P787" s="721"/>
      <c r="Q787" s="721"/>
      <c r="R787" s="721"/>
      <c r="S787" s="721"/>
      <c r="T787" s="721"/>
      <c r="U787" s="721"/>
      <c r="V787" s="721"/>
      <c r="W787" s="721"/>
      <c r="X787" s="721"/>
      <c r="Y787" s="721"/>
      <c r="Z787" s="721"/>
    </row>
    <row r="788" spans="1:26" ht="12.75" customHeight="1">
      <c r="A788" s="721"/>
      <c r="B788" s="721"/>
      <c r="C788" s="721"/>
      <c r="D788" s="721"/>
      <c r="E788" s="721"/>
      <c r="F788" s="721"/>
      <c r="G788" s="721"/>
      <c r="H788" s="721"/>
      <c r="I788" s="721"/>
      <c r="J788" s="721"/>
      <c r="K788" s="735"/>
      <c r="L788" s="721"/>
      <c r="M788" s="721"/>
      <c r="N788" s="721"/>
      <c r="O788" s="721"/>
      <c r="P788" s="721"/>
      <c r="Q788" s="721"/>
      <c r="R788" s="721"/>
      <c r="S788" s="721"/>
      <c r="T788" s="721"/>
      <c r="U788" s="721"/>
      <c r="V788" s="721"/>
      <c r="W788" s="721"/>
      <c r="X788" s="721"/>
      <c r="Y788" s="721"/>
      <c r="Z788" s="721"/>
    </row>
    <row r="789" spans="1:26" ht="12.75" customHeight="1">
      <c r="A789" s="721"/>
      <c r="B789" s="721"/>
      <c r="C789" s="721"/>
      <c r="D789" s="721"/>
      <c r="E789" s="721"/>
      <c r="F789" s="721"/>
      <c r="G789" s="721"/>
      <c r="H789" s="721"/>
      <c r="I789" s="721"/>
      <c r="J789" s="721"/>
      <c r="K789" s="735"/>
      <c r="L789" s="721"/>
      <c r="M789" s="721"/>
      <c r="N789" s="721"/>
      <c r="O789" s="721"/>
      <c r="P789" s="721"/>
      <c r="Q789" s="721"/>
      <c r="R789" s="721"/>
      <c r="S789" s="721"/>
      <c r="T789" s="721"/>
      <c r="U789" s="721"/>
      <c r="V789" s="721"/>
      <c r="W789" s="721"/>
      <c r="X789" s="721"/>
      <c r="Y789" s="721"/>
      <c r="Z789" s="721"/>
    </row>
    <row r="790" spans="1:26" ht="12.75" customHeight="1">
      <c r="A790" s="721"/>
      <c r="B790" s="721"/>
      <c r="C790" s="721"/>
      <c r="D790" s="721"/>
      <c r="E790" s="721"/>
      <c r="F790" s="721"/>
      <c r="G790" s="721"/>
      <c r="H790" s="721"/>
      <c r="I790" s="721"/>
      <c r="J790" s="721"/>
      <c r="K790" s="735"/>
      <c r="L790" s="721"/>
      <c r="M790" s="721"/>
      <c r="N790" s="721"/>
      <c r="O790" s="721"/>
      <c r="P790" s="721"/>
      <c r="Q790" s="721"/>
      <c r="R790" s="721"/>
      <c r="S790" s="721"/>
      <c r="T790" s="721"/>
      <c r="U790" s="721"/>
      <c r="V790" s="721"/>
      <c r="W790" s="721"/>
      <c r="X790" s="721"/>
      <c r="Y790" s="721"/>
      <c r="Z790" s="721"/>
    </row>
    <row r="791" spans="1:26" ht="12.75" customHeight="1">
      <c r="A791" s="721"/>
      <c r="B791" s="721"/>
      <c r="C791" s="721"/>
      <c r="D791" s="721"/>
      <c r="E791" s="721"/>
      <c r="F791" s="721"/>
      <c r="G791" s="721"/>
      <c r="H791" s="721"/>
      <c r="I791" s="721"/>
      <c r="J791" s="721"/>
      <c r="K791" s="735"/>
      <c r="L791" s="721"/>
      <c r="M791" s="721"/>
      <c r="N791" s="721"/>
      <c r="O791" s="721"/>
      <c r="P791" s="721"/>
      <c r="Q791" s="721"/>
      <c r="R791" s="721"/>
      <c r="S791" s="721"/>
      <c r="T791" s="721"/>
      <c r="U791" s="721"/>
      <c r="V791" s="721"/>
      <c r="W791" s="721"/>
      <c r="X791" s="721"/>
      <c r="Y791" s="721"/>
      <c r="Z791" s="721"/>
    </row>
    <row r="792" spans="1:26" ht="12.75" customHeight="1">
      <c r="A792" s="721"/>
      <c r="B792" s="721"/>
      <c r="C792" s="721"/>
      <c r="D792" s="721"/>
      <c r="E792" s="721"/>
      <c r="F792" s="721"/>
      <c r="G792" s="721"/>
      <c r="H792" s="721"/>
      <c r="I792" s="721"/>
      <c r="J792" s="721"/>
      <c r="K792" s="735"/>
      <c r="L792" s="721"/>
      <c r="M792" s="721"/>
      <c r="N792" s="721"/>
      <c r="O792" s="721"/>
      <c r="P792" s="721"/>
      <c r="Q792" s="721"/>
      <c r="R792" s="721"/>
      <c r="S792" s="721"/>
      <c r="T792" s="721"/>
      <c r="U792" s="721"/>
      <c r="V792" s="721"/>
      <c r="W792" s="721"/>
      <c r="X792" s="721"/>
      <c r="Y792" s="721"/>
      <c r="Z792" s="721"/>
    </row>
    <row r="793" spans="1:26" ht="12.75" customHeight="1">
      <c r="A793" s="721"/>
      <c r="B793" s="721"/>
      <c r="C793" s="721"/>
      <c r="D793" s="721"/>
      <c r="E793" s="721"/>
      <c r="F793" s="721"/>
      <c r="G793" s="721"/>
      <c r="H793" s="721"/>
      <c r="I793" s="721"/>
      <c r="J793" s="721"/>
      <c r="K793" s="735"/>
      <c r="L793" s="721"/>
      <c r="M793" s="721"/>
      <c r="N793" s="721"/>
      <c r="O793" s="721"/>
      <c r="P793" s="721"/>
      <c r="Q793" s="721"/>
      <c r="R793" s="721"/>
      <c r="S793" s="721"/>
      <c r="T793" s="721"/>
      <c r="U793" s="721"/>
      <c r="V793" s="721"/>
      <c r="W793" s="721"/>
      <c r="X793" s="721"/>
      <c r="Y793" s="721"/>
      <c r="Z793" s="721"/>
    </row>
    <row r="794" spans="1:26" ht="12.75" customHeight="1">
      <c r="A794" s="721"/>
      <c r="B794" s="721"/>
      <c r="C794" s="721"/>
      <c r="D794" s="721"/>
      <c r="E794" s="721"/>
      <c r="F794" s="721"/>
      <c r="G794" s="721"/>
      <c r="H794" s="721"/>
      <c r="I794" s="721"/>
      <c r="J794" s="721"/>
      <c r="K794" s="735"/>
      <c r="L794" s="721"/>
      <c r="M794" s="721"/>
      <c r="N794" s="721"/>
      <c r="O794" s="721"/>
      <c r="P794" s="721"/>
      <c r="Q794" s="721"/>
      <c r="R794" s="721"/>
      <c r="S794" s="721"/>
      <c r="T794" s="721"/>
      <c r="U794" s="721"/>
      <c r="V794" s="721"/>
      <c r="W794" s="721"/>
      <c r="X794" s="721"/>
      <c r="Y794" s="721"/>
      <c r="Z794" s="721"/>
    </row>
    <row r="795" spans="1:26" ht="12.75" customHeight="1">
      <c r="A795" s="721"/>
      <c r="B795" s="721"/>
      <c r="C795" s="721"/>
      <c r="D795" s="721"/>
      <c r="E795" s="721"/>
      <c r="F795" s="721"/>
      <c r="G795" s="721"/>
      <c r="H795" s="721"/>
      <c r="I795" s="721"/>
      <c r="J795" s="721"/>
      <c r="K795" s="735"/>
      <c r="L795" s="721"/>
      <c r="M795" s="721"/>
      <c r="N795" s="721"/>
      <c r="O795" s="721"/>
      <c r="P795" s="721"/>
      <c r="Q795" s="721"/>
      <c r="R795" s="721"/>
      <c r="S795" s="721"/>
      <c r="T795" s="721"/>
      <c r="U795" s="721"/>
      <c r="V795" s="721"/>
      <c r="W795" s="721"/>
      <c r="X795" s="721"/>
      <c r="Y795" s="721"/>
      <c r="Z795" s="721"/>
    </row>
    <row r="796" spans="1:26" ht="12.75" customHeight="1">
      <c r="A796" s="721"/>
      <c r="B796" s="721"/>
      <c r="C796" s="721"/>
      <c r="D796" s="721"/>
      <c r="E796" s="721"/>
      <c r="F796" s="721"/>
      <c r="G796" s="721"/>
      <c r="H796" s="721"/>
      <c r="I796" s="721"/>
      <c r="J796" s="721"/>
      <c r="K796" s="735"/>
      <c r="L796" s="721"/>
      <c r="M796" s="721"/>
      <c r="N796" s="721"/>
      <c r="O796" s="721"/>
      <c r="P796" s="721"/>
      <c r="Q796" s="721"/>
      <c r="R796" s="721"/>
      <c r="S796" s="721"/>
      <c r="T796" s="721"/>
      <c r="U796" s="721"/>
      <c r="V796" s="721"/>
      <c r="W796" s="721"/>
      <c r="X796" s="721"/>
      <c r="Y796" s="721"/>
      <c r="Z796" s="721"/>
    </row>
    <row r="797" spans="1:26" ht="12.75" customHeight="1">
      <c r="A797" s="721"/>
      <c r="B797" s="721"/>
      <c r="C797" s="721"/>
      <c r="D797" s="721"/>
      <c r="E797" s="721"/>
      <c r="F797" s="721"/>
      <c r="G797" s="721"/>
      <c r="H797" s="721"/>
      <c r="I797" s="721"/>
      <c r="J797" s="721"/>
      <c r="K797" s="735"/>
      <c r="L797" s="721"/>
      <c r="M797" s="721"/>
      <c r="N797" s="721"/>
      <c r="O797" s="721"/>
      <c r="P797" s="721"/>
      <c r="Q797" s="721"/>
      <c r="R797" s="721"/>
      <c r="S797" s="721"/>
      <c r="T797" s="721"/>
      <c r="U797" s="721"/>
      <c r="V797" s="721"/>
      <c r="W797" s="721"/>
      <c r="X797" s="721"/>
      <c r="Y797" s="721"/>
      <c r="Z797" s="721"/>
    </row>
    <row r="798" spans="1:26" ht="12.75" customHeight="1">
      <c r="A798" s="721"/>
      <c r="B798" s="721"/>
      <c r="C798" s="721"/>
      <c r="D798" s="721"/>
      <c r="E798" s="721"/>
      <c r="F798" s="721"/>
      <c r="G798" s="721"/>
      <c r="H798" s="721"/>
      <c r="I798" s="721"/>
      <c r="J798" s="721"/>
      <c r="K798" s="735"/>
      <c r="L798" s="721"/>
      <c r="M798" s="721"/>
      <c r="N798" s="721"/>
      <c r="O798" s="721"/>
      <c r="P798" s="721"/>
      <c r="Q798" s="721"/>
      <c r="R798" s="721"/>
      <c r="S798" s="721"/>
      <c r="T798" s="721"/>
      <c r="U798" s="721"/>
      <c r="V798" s="721"/>
      <c r="W798" s="721"/>
      <c r="X798" s="721"/>
      <c r="Y798" s="721"/>
      <c r="Z798" s="721"/>
    </row>
    <row r="799" spans="1:26" ht="12.75" customHeight="1">
      <c r="A799" s="721"/>
      <c r="B799" s="721"/>
      <c r="C799" s="721"/>
      <c r="D799" s="721"/>
      <c r="E799" s="721"/>
      <c r="F799" s="721"/>
      <c r="G799" s="721"/>
      <c r="H799" s="721"/>
      <c r="I799" s="721"/>
      <c r="J799" s="721"/>
      <c r="K799" s="735"/>
      <c r="L799" s="721"/>
      <c r="M799" s="721"/>
      <c r="N799" s="721"/>
      <c r="O799" s="721"/>
      <c r="P799" s="721"/>
      <c r="Q799" s="721"/>
      <c r="R799" s="721"/>
      <c r="S799" s="721"/>
      <c r="T799" s="721"/>
      <c r="U799" s="721"/>
      <c r="V799" s="721"/>
      <c r="W799" s="721"/>
      <c r="X799" s="721"/>
      <c r="Y799" s="721"/>
      <c r="Z799" s="721"/>
    </row>
    <row r="800" spans="1:26" ht="12.75" customHeight="1">
      <c r="A800" s="721"/>
      <c r="B800" s="721"/>
      <c r="C800" s="721"/>
      <c r="D800" s="721"/>
      <c r="E800" s="721"/>
      <c r="F800" s="721"/>
      <c r="G800" s="721"/>
      <c r="H800" s="721"/>
      <c r="I800" s="721"/>
      <c r="J800" s="721"/>
      <c r="K800" s="735"/>
      <c r="L800" s="721"/>
      <c r="M800" s="721"/>
      <c r="N800" s="721"/>
      <c r="O800" s="721"/>
      <c r="P800" s="721"/>
      <c r="Q800" s="721"/>
      <c r="R800" s="721"/>
      <c r="S800" s="721"/>
      <c r="T800" s="721"/>
      <c r="U800" s="721"/>
      <c r="V800" s="721"/>
      <c r="W800" s="721"/>
      <c r="X800" s="721"/>
      <c r="Y800" s="721"/>
      <c r="Z800" s="721"/>
    </row>
    <row r="801" spans="1:26" ht="12.75" customHeight="1">
      <c r="A801" s="721"/>
      <c r="B801" s="721"/>
      <c r="C801" s="721"/>
      <c r="D801" s="721"/>
      <c r="E801" s="721"/>
      <c r="F801" s="721"/>
      <c r="G801" s="721"/>
      <c r="H801" s="721"/>
      <c r="I801" s="721"/>
      <c r="J801" s="721"/>
      <c r="K801" s="735"/>
      <c r="L801" s="721"/>
      <c r="M801" s="721"/>
      <c r="N801" s="721"/>
      <c r="O801" s="721"/>
      <c r="P801" s="721"/>
      <c r="Q801" s="721"/>
      <c r="R801" s="721"/>
      <c r="S801" s="721"/>
      <c r="T801" s="721"/>
      <c r="U801" s="721"/>
      <c r="V801" s="721"/>
      <c r="W801" s="721"/>
      <c r="X801" s="721"/>
      <c r="Y801" s="721"/>
      <c r="Z801" s="721"/>
    </row>
    <row r="802" spans="1:26" ht="12.75" customHeight="1">
      <c r="A802" s="721"/>
      <c r="B802" s="721"/>
      <c r="C802" s="721"/>
      <c r="D802" s="721"/>
      <c r="E802" s="721"/>
      <c r="F802" s="721"/>
      <c r="G802" s="721"/>
      <c r="H802" s="721"/>
      <c r="I802" s="721"/>
      <c r="J802" s="721"/>
      <c r="K802" s="735"/>
      <c r="L802" s="721"/>
      <c r="M802" s="721"/>
      <c r="N802" s="721"/>
      <c r="O802" s="721"/>
      <c r="P802" s="721"/>
      <c r="Q802" s="721"/>
      <c r="R802" s="721"/>
      <c r="S802" s="721"/>
      <c r="T802" s="721"/>
      <c r="U802" s="721"/>
      <c r="V802" s="721"/>
      <c r="W802" s="721"/>
      <c r="X802" s="721"/>
      <c r="Y802" s="721"/>
      <c r="Z802" s="721"/>
    </row>
    <row r="803" spans="1:26" ht="12.75" customHeight="1">
      <c r="A803" s="721"/>
      <c r="B803" s="721"/>
      <c r="C803" s="721"/>
      <c r="D803" s="721"/>
      <c r="E803" s="721"/>
      <c r="F803" s="721"/>
      <c r="G803" s="721"/>
      <c r="H803" s="721"/>
      <c r="I803" s="721"/>
      <c r="J803" s="721"/>
      <c r="K803" s="735"/>
      <c r="L803" s="721"/>
      <c r="M803" s="721"/>
      <c r="N803" s="721"/>
      <c r="O803" s="721"/>
      <c r="P803" s="721"/>
      <c r="Q803" s="721"/>
      <c r="R803" s="721"/>
      <c r="S803" s="721"/>
      <c r="T803" s="721"/>
      <c r="U803" s="721"/>
      <c r="V803" s="721"/>
      <c r="W803" s="721"/>
      <c r="X803" s="721"/>
      <c r="Y803" s="721"/>
      <c r="Z803" s="721"/>
    </row>
    <row r="804" spans="1:26" ht="12.75" customHeight="1">
      <c r="A804" s="721"/>
      <c r="B804" s="721"/>
      <c r="C804" s="721"/>
      <c r="D804" s="721"/>
      <c r="E804" s="721"/>
      <c r="F804" s="721"/>
      <c r="G804" s="721"/>
      <c r="H804" s="721"/>
      <c r="I804" s="721"/>
      <c r="J804" s="721"/>
      <c r="K804" s="735"/>
      <c r="L804" s="721"/>
      <c r="M804" s="721"/>
      <c r="N804" s="721"/>
      <c r="O804" s="721"/>
      <c r="P804" s="721"/>
      <c r="Q804" s="721"/>
      <c r="R804" s="721"/>
      <c r="S804" s="721"/>
      <c r="T804" s="721"/>
      <c r="U804" s="721"/>
      <c r="V804" s="721"/>
      <c r="W804" s="721"/>
      <c r="X804" s="721"/>
      <c r="Y804" s="721"/>
      <c r="Z804" s="721"/>
    </row>
    <row r="805" spans="1:26" ht="12.75" customHeight="1">
      <c r="A805" s="721"/>
      <c r="B805" s="721"/>
      <c r="C805" s="721"/>
      <c r="D805" s="721"/>
      <c r="E805" s="721"/>
      <c r="F805" s="721"/>
      <c r="G805" s="721"/>
      <c r="H805" s="721"/>
      <c r="I805" s="721"/>
      <c r="J805" s="721"/>
      <c r="K805" s="735"/>
      <c r="L805" s="721"/>
      <c r="M805" s="721"/>
      <c r="N805" s="721"/>
      <c r="O805" s="721"/>
      <c r="P805" s="721"/>
      <c r="Q805" s="721"/>
      <c r="R805" s="721"/>
      <c r="S805" s="721"/>
      <c r="T805" s="721"/>
      <c r="U805" s="721"/>
      <c r="V805" s="721"/>
      <c r="W805" s="721"/>
      <c r="X805" s="721"/>
      <c r="Y805" s="721"/>
      <c r="Z805" s="721"/>
    </row>
    <row r="806" spans="1:26" ht="12.75" customHeight="1">
      <c r="A806" s="721"/>
      <c r="B806" s="721"/>
      <c r="C806" s="721"/>
      <c r="D806" s="721"/>
      <c r="E806" s="721"/>
      <c r="F806" s="721"/>
      <c r="G806" s="721"/>
      <c r="H806" s="721"/>
      <c r="I806" s="721"/>
      <c r="J806" s="721"/>
      <c r="K806" s="735"/>
      <c r="L806" s="721"/>
      <c r="M806" s="721"/>
      <c r="N806" s="721"/>
      <c r="O806" s="721"/>
      <c r="P806" s="721"/>
      <c r="Q806" s="721"/>
      <c r="R806" s="721"/>
      <c r="S806" s="721"/>
      <c r="T806" s="721"/>
      <c r="U806" s="721"/>
      <c r="V806" s="721"/>
      <c r="W806" s="721"/>
      <c r="X806" s="721"/>
      <c r="Y806" s="721"/>
      <c r="Z806" s="721"/>
    </row>
    <row r="807" spans="1:26" ht="12.75" customHeight="1">
      <c r="A807" s="721"/>
      <c r="B807" s="721"/>
      <c r="C807" s="721"/>
      <c r="D807" s="721"/>
      <c r="E807" s="721"/>
      <c r="F807" s="721"/>
      <c r="G807" s="721"/>
      <c r="H807" s="721"/>
      <c r="I807" s="721"/>
      <c r="J807" s="721"/>
      <c r="K807" s="735"/>
      <c r="L807" s="721"/>
      <c r="M807" s="721"/>
      <c r="N807" s="721"/>
      <c r="O807" s="721"/>
      <c r="P807" s="721"/>
      <c r="Q807" s="721"/>
      <c r="R807" s="721"/>
      <c r="S807" s="721"/>
      <c r="T807" s="721"/>
      <c r="U807" s="721"/>
      <c r="V807" s="721"/>
      <c r="W807" s="721"/>
      <c r="X807" s="721"/>
      <c r="Y807" s="721"/>
      <c r="Z807" s="721"/>
    </row>
    <row r="808" spans="1:26" ht="12.75" customHeight="1">
      <c r="A808" s="721"/>
      <c r="B808" s="721"/>
      <c r="C808" s="721"/>
      <c r="D808" s="721"/>
      <c r="E808" s="721"/>
      <c r="F808" s="721"/>
      <c r="G808" s="721"/>
      <c r="H808" s="721"/>
      <c r="I808" s="721"/>
      <c r="J808" s="721"/>
      <c r="K808" s="735"/>
      <c r="L808" s="721"/>
      <c r="M808" s="721"/>
      <c r="N808" s="721"/>
      <c r="O808" s="721"/>
      <c r="P808" s="721"/>
      <c r="Q808" s="721"/>
      <c r="R808" s="721"/>
      <c r="S808" s="721"/>
      <c r="T808" s="721"/>
      <c r="U808" s="721"/>
      <c r="V808" s="721"/>
      <c r="W808" s="721"/>
      <c r="X808" s="721"/>
      <c r="Y808" s="721"/>
      <c r="Z808" s="721"/>
    </row>
    <row r="809" spans="1:26" ht="12.75" customHeight="1">
      <c r="A809" s="721"/>
      <c r="B809" s="721"/>
      <c r="C809" s="721"/>
      <c r="D809" s="721"/>
      <c r="E809" s="721"/>
      <c r="F809" s="721"/>
      <c r="G809" s="721"/>
      <c r="H809" s="721"/>
      <c r="I809" s="721"/>
      <c r="J809" s="721"/>
      <c r="K809" s="735"/>
      <c r="L809" s="721"/>
      <c r="M809" s="721"/>
      <c r="N809" s="721"/>
      <c r="O809" s="721"/>
      <c r="P809" s="721"/>
      <c r="Q809" s="721"/>
      <c r="R809" s="721"/>
      <c r="S809" s="721"/>
      <c r="T809" s="721"/>
      <c r="U809" s="721"/>
      <c r="V809" s="721"/>
      <c r="W809" s="721"/>
      <c r="X809" s="721"/>
      <c r="Y809" s="721"/>
      <c r="Z809" s="721"/>
    </row>
    <row r="810" spans="1:26" ht="12.75" customHeight="1">
      <c r="A810" s="721"/>
      <c r="B810" s="721"/>
      <c r="C810" s="721"/>
      <c r="D810" s="721"/>
      <c r="E810" s="721"/>
      <c r="F810" s="721"/>
      <c r="G810" s="721"/>
      <c r="H810" s="721"/>
      <c r="I810" s="721"/>
      <c r="J810" s="721"/>
      <c r="K810" s="735"/>
      <c r="L810" s="721"/>
      <c r="M810" s="721"/>
      <c r="N810" s="721"/>
      <c r="O810" s="721"/>
      <c r="P810" s="721"/>
      <c r="Q810" s="721"/>
      <c r="R810" s="721"/>
      <c r="S810" s="721"/>
      <c r="T810" s="721"/>
      <c r="U810" s="721"/>
      <c r="V810" s="721"/>
      <c r="W810" s="721"/>
      <c r="X810" s="721"/>
      <c r="Y810" s="721"/>
      <c r="Z810" s="721"/>
    </row>
    <row r="811" spans="1:26" ht="12.75" customHeight="1">
      <c r="A811" s="721"/>
      <c r="B811" s="721"/>
      <c r="C811" s="721"/>
      <c r="D811" s="721"/>
      <c r="E811" s="721"/>
      <c r="F811" s="721"/>
      <c r="G811" s="721"/>
      <c r="H811" s="721"/>
      <c r="I811" s="721"/>
      <c r="J811" s="721"/>
      <c r="K811" s="735"/>
      <c r="L811" s="721"/>
      <c r="M811" s="721"/>
      <c r="N811" s="721"/>
      <c r="O811" s="721"/>
      <c r="P811" s="721"/>
      <c r="Q811" s="721"/>
      <c r="R811" s="721"/>
      <c r="S811" s="721"/>
      <c r="T811" s="721"/>
      <c r="U811" s="721"/>
      <c r="V811" s="721"/>
      <c r="W811" s="721"/>
      <c r="X811" s="721"/>
      <c r="Y811" s="721"/>
      <c r="Z811" s="721"/>
    </row>
    <row r="812" spans="1:26" ht="12.75" customHeight="1">
      <c r="A812" s="721"/>
      <c r="B812" s="721"/>
      <c r="C812" s="721"/>
      <c r="D812" s="721"/>
      <c r="E812" s="721"/>
      <c r="F812" s="721"/>
      <c r="G812" s="721"/>
      <c r="H812" s="721"/>
      <c r="I812" s="721"/>
      <c r="J812" s="721"/>
      <c r="K812" s="735"/>
      <c r="L812" s="721"/>
      <c r="M812" s="721"/>
      <c r="N812" s="721"/>
      <c r="O812" s="721"/>
      <c r="P812" s="721"/>
      <c r="Q812" s="721"/>
      <c r="R812" s="721"/>
      <c r="S812" s="721"/>
      <c r="T812" s="721"/>
      <c r="U812" s="721"/>
      <c r="V812" s="721"/>
      <c r="W812" s="721"/>
      <c r="X812" s="721"/>
      <c r="Y812" s="721"/>
      <c r="Z812" s="721"/>
    </row>
    <row r="813" spans="1:26" ht="12.75" customHeight="1">
      <c r="A813" s="721"/>
      <c r="B813" s="721"/>
      <c r="C813" s="721"/>
      <c r="D813" s="721"/>
      <c r="E813" s="721"/>
      <c r="F813" s="721"/>
      <c r="G813" s="721"/>
      <c r="H813" s="721"/>
      <c r="I813" s="721"/>
      <c r="J813" s="721"/>
      <c r="K813" s="735"/>
      <c r="L813" s="721"/>
      <c r="M813" s="721"/>
      <c r="N813" s="721"/>
      <c r="O813" s="721"/>
      <c r="P813" s="721"/>
      <c r="Q813" s="721"/>
      <c r="R813" s="721"/>
      <c r="S813" s="721"/>
      <c r="T813" s="721"/>
      <c r="U813" s="721"/>
      <c r="V813" s="721"/>
      <c r="W813" s="721"/>
      <c r="X813" s="721"/>
      <c r="Y813" s="721"/>
      <c r="Z813" s="721"/>
    </row>
    <row r="814" spans="1:26" ht="12.75" customHeight="1">
      <c r="A814" s="721"/>
      <c r="B814" s="721"/>
      <c r="C814" s="721"/>
      <c r="D814" s="721"/>
      <c r="E814" s="721"/>
      <c r="F814" s="721"/>
      <c r="G814" s="721"/>
      <c r="H814" s="721"/>
      <c r="I814" s="721"/>
      <c r="J814" s="721"/>
      <c r="K814" s="735"/>
      <c r="L814" s="721"/>
      <c r="M814" s="721"/>
      <c r="N814" s="721"/>
      <c r="O814" s="721"/>
      <c r="P814" s="721"/>
      <c r="Q814" s="721"/>
      <c r="R814" s="721"/>
      <c r="S814" s="721"/>
      <c r="T814" s="721"/>
      <c r="U814" s="721"/>
      <c r="V814" s="721"/>
      <c r="W814" s="721"/>
      <c r="X814" s="721"/>
      <c r="Y814" s="721"/>
      <c r="Z814" s="721"/>
    </row>
    <row r="815" spans="1:26" ht="12.75" customHeight="1">
      <c r="A815" s="721"/>
      <c r="B815" s="721"/>
      <c r="C815" s="721"/>
      <c r="D815" s="721"/>
      <c r="E815" s="721"/>
      <c r="F815" s="721"/>
      <c r="G815" s="721"/>
      <c r="H815" s="721"/>
      <c r="I815" s="721"/>
      <c r="J815" s="721"/>
      <c r="K815" s="735"/>
      <c r="L815" s="721"/>
      <c r="M815" s="721"/>
      <c r="N815" s="721"/>
      <c r="O815" s="721"/>
      <c r="P815" s="721"/>
      <c r="Q815" s="721"/>
      <c r="R815" s="721"/>
      <c r="S815" s="721"/>
      <c r="T815" s="721"/>
      <c r="U815" s="721"/>
      <c r="V815" s="721"/>
      <c r="W815" s="721"/>
      <c r="X815" s="721"/>
      <c r="Y815" s="721"/>
      <c r="Z815" s="721"/>
    </row>
    <row r="816" spans="1:26" ht="12.75" customHeight="1">
      <c r="A816" s="721"/>
      <c r="B816" s="721"/>
      <c r="C816" s="721"/>
      <c r="D816" s="721"/>
      <c r="E816" s="721"/>
      <c r="F816" s="721"/>
      <c r="G816" s="721"/>
      <c r="H816" s="721"/>
      <c r="I816" s="721"/>
      <c r="J816" s="721"/>
      <c r="K816" s="735"/>
      <c r="L816" s="721"/>
      <c r="M816" s="721"/>
      <c r="N816" s="721"/>
      <c r="O816" s="721"/>
      <c r="P816" s="721"/>
      <c r="Q816" s="721"/>
      <c r="R816" s="721"/>
      <c r="S816" s="721"/>
      <c r="T816" s="721"/>
      <c r="U816" s="721"/>
      <c r="V816" s="721"/>
      <c r="W816" s="721"/>
      <c r="X816" s="721"/>
      <c r="Y816" s="721"/>
      <c r="Z816" s="721"/>
    </row>
    <row r="817" spans="1:26" ht="12.75" customHeight="1">
      <c r="A817" s="721"/>
      <c r="B817" s="721"/>
      <c r="C817" s="721"/>
      <c r="D817" s="721"/>
      <c r="E817" s="721"/>
      <c r="F817" s="721"/>
      <c r="G817" s="721"/>
      <c r="H817" s="721"/>
      <c r="I817" s="721"/>
      <c r="J817" s="721"/>
      <c r="K817" s="735"/>
      <c r="L817" s="721"/>
      <c r="M817" s="721"/>
      <c r="N817" s="721"/>
      <c r="O817" s="721"/>
      <c r="P817" s="721"/>
      <c r="Q817" s="721"/>
      <c r="R817" s="721"/>
      <c r="S817" s="721"/>
      <c r="T817" s="721"/>
      <c r="U817" s="721"/>
      <c r="V817" s="721"/>
      <c r="W817" s="721"/>
      <c r="X817" s="721"/>
      <c r="Y817" s="721"/>
      <c r="Z817" s="721"/>
    </row>
    <row r="818" spans="1:26" ht="12.75" customHeight="1">
      <c r="A818" s="721"/>
      <c r="B818" s="721"/>
      <c r="C818" s="721"/>
      <c r="D818" s="721"/>
      <c r="E818" s="721"/>
      <c r="F818" s="721"/>
      <c r="G818" s="721"/>
      <c r="H818" s="721"/>
      <c r="I818" s="721"/>
      <c r="J818" s="721"/>
      <c r="K818" s="735"/>
      <c r="L818" s="721"/>
      <c r="M818" s="721"/>
      <c r="N818" s="721"/>
      <c r="O818" s="721"/>
      <c r="P818" s="721"/>
      <c r="Q818" s="721"/>
      <c r="R818" s="721"/>
      <c r="S818" s="721"/>
      <c r="T818" s="721"/>
      <c r="U818" s="721"/>
      <c r="V818" s="721"/>
      <c r="W818" s="721"/>
      <c r="X818" s="721"/>
      <c r="Y818" s="721"/>
      <c r="Z818" s="721"/>
    </row>
    <row r="819" spans="1:26" ht="12.75" customHeight="1">
      <c r="A819" s="721"/>
      <c r="B819" s="721"/>
      <c r="C819" s="721"/>
      <c r="D819" s="721"/>
      <c r="E819" s="721"/>
      <c r="F819" s="721"/>
      <c r="G819" s="721"/>
      <c r="H819" s="721"/>
      <c r="I819" s="721"/>
      <c r="J819" s="721"/>
      <c r="K819" s="735"/>
      <c r="L819" s="721"/>
      <c r="M819" s="721"/>
      <c r="N819" s="721"/>
      <c r="O819" s="721"/>
      <c r="P819" s="721"/>
      <c r="Q819" s="721"/>
      <c r="R819" s="721"/>
      <c r="S819" s="721"/>
      <c r="T819" s="721"/>
      <c r="U819" s="721"/>
      <c r="V819" s="721"/>
      <c r="W819" s="721"/>
      <c r="X819" s="721"/>
      <c r="Y819" s="721"/>
      <c r="Z819" s="721"/>
    </row>
    <row r="820" spans="1:26" ht="12.75" customHeight="1">
      <c r="A820" s="721"/>
      <c r="B820" s="721"/>
      <c r="C820" s="721"/>
      <c r="D820" s="721"/>
      <c r="E820" s="721"/>
      <c r="F820" s="721"/>
      <c r="G820" s="721"/>
      <c r="H820" s="721"/>
      <c r="I820" s="721"/>
      <c r="J820" s="721"/>
      <c r="K820" s="735"/>
      <c r="L820" s="721"/>
      <c r="M820" s="721"/>
      <c r="N820" s="721"/>
      <c r="O820" s="721"/>
      <c r="P820" s="721"/>
      <c r="Q820" s="721"/>
      <c r="R820" s="721"/>
      <c r="S820" s="721"/>
      <c r="T820" s="721"/>
      <c r="U820" s="721"/>
      <c r="V820" s="721"/>
      <c r="W820" s="721"/>
      <c r="X820" s="721"/>
      <c r="Y820" s="721"/>
      <c r="Z820" s="721"/>
    </row>
    <row r="821" spans="1:26" ht="12.75" customHeight="1">
      <c r="A821" s="721"/>
      <c r="B821" s="721"/>
      <c r="C821" s="721"/>
      <c r="D821" s="721"/>
      <c r="E821" s="721"/>
      <c r="F821" s="721"/>
      <c r="G821" s="721"/>
      <c r="H821" s="721"/>
      <c r="I821" s="721"/>
      <c r="J821" s="721"/>
      <c r="K821" s="735"/>
      <c r="L821" s="721"/>
      <c r="M821" s="721"/>
      <c r="N821" s="721"/>
      <c r="O821" s="721"/>
      <c r="P821" s="721"/>
      <c r="Q821" s="721"/>
      <c r="R821" s="721"/>
      <c r="S821" s="721"/>
      <c r="T821" s="721"/>
      <c r="U821" s="721"/>
      <c r="V821" s="721"/>
      <c r="W821" s="721"/>
      <c r="X821" s="721"/>
      <c r="Y821" s="721"/>
      <c r="Z821" s="721"/>
    </row>
    <row r="822" spans="1:26" ht="12.75" customHeight="1">
      <c r="A822" s="721"/>
      <c r="B822" s="721"/>
      <c r="C822" s="721"/>
      <c r="D822" s="721"/>
      <c r="E822" s="721"/>
      <c r="F822" s="721"/>
      <c r="G822" s="721"/>
      <c r="H822" s="721"/>
      <c r="I822" s="721"/>
      <c r="J822" s="721"/>
      <c r="K822" s="735"/>
      <c r="L822" s="721"/>
      <c r="M822" s="721"/>
      <c r="N822" s="721"/>
      <c r="O822" s="721"/>
      <c r="P822" s="721"/>
      <c r="Q822" s="721"/>
      <c r="R822" s="721"/>
      <c r="S822" s="721"/>
      <c r="T822" s="721"/>
      <c r="U822" s="721"/>
      <c r="V822" s="721"/>
      <c r="W822" s="721"/>
      <c r="X822" s="721"/>
      <c r="Y822" s="721"/>
      <c r="Z822" s="721"/>
    </row>
    <row r="823" spans="1:26" ht="12.75" customHeight="1">
      <c r="A823" s="721"/>
      <c r="B823" s="721"/>
      <c r="C823" s="721"/>
      <c r="D823" s="721"/>
      <c r="E823" s="721"/>
      <c r="F823" s="721"/>
      <c r="G823" s="721"/>
      <c r="H823" s="721"/>
      <c r="I823" s="721"/>
      <c r="J823" s="721"/>
      <c r="K823" s="735"/>
      <c r="L823" s="721"/>
      <c r="M823" s="721"/>
      <c r="N823" s="721"/>
      <c r="O823" s="721"/>
      <c r="P823" s="721"/>
      <c r="Q823" s="721"/>
      <c r="R823" s="721"/>
      <c r="S823" s="721"/>
      <c r="T823" s="721"/>
      <c r="U823" s="721"/>
      <c r="V823" s="721"/>
      <c r="W823" s="721"/>
      <c r="X823" s="721"/>
      <c r="Y823" s="721"/>
      <c r="Z823" s="721"/>
    </row>
    <row r="824" spans="1:26" ht="12.75" customHeight="1">
      <c r="A824" s="721"/>
      <c r="B824" s="721"/>
      <c r="C824" s="721"/>
      <c r="D824" s="721"/>
      <c r="E824" s="721"/>
      <c r="F824" s="721"/>
      <c r="G824" s="721"/>
      <c r="H824" s="721"/>
      <c r="I824" s="721"/>
      <c r="J824" s="721"/>
      <c r="K824" s="735"/>
      <c r="L824" s="721"/>
      <c r="M824" s="721"/>
      <c r="N824" s="721"/>
      <c r="O824" s="721"/>
      <c r="P824" s="721"/>
      <c r="Q824" s="721"/>
      <c r="R824" s="721"/>
      <c r="S824" s="721"/>
      <c r="T824" s="721"/>
      <c r="U824" s="721"/>
      <c r="V824" s="721"/>
      <c r="W824" s="721"/>
      <c r="X824" s="721"/>
      <c r="Y824" s="721"/>
      <c r="Z824" s="721"/>
    </row>
    <row r="825" spans="1:26" ht="12.75" customHeight="1">
      <c r="A825" s="721"/>
      <c r="B825" s="721"/>
      <c r="C825" s="721"/>
      <c r="D825" s="721"/>
      <c r="E825" s="721"/>
      <c r="F825" s="721"/>
      <c r="G825" s="721"/>
      <c r="H825" s="721"/>
      <c r="I825" s="721"/>
      <c r="J825" s="721"/>
      <c r="K825" s="735"/>
      <c r="L825" s="721"/>
      <c r="M825" s="721"/>
      <c r="N825" s="721"/>
      <c r="O825" s="721"/>
      <c r="P825" s="721"/>
      <c r="Q825" s="721"/>
      <c r="R825" s="721"/>
      <c r="S825" s="721"/>
      <c r="T825" s="721"/>
      <c r="U825" s="721"/>
      <c r="V825" s="721"/>
      <c r="W825" s="721"/>
      <c r="X825" s="721"/>
      <c r="Y825" s="721"/>
      <c r="Z825" s="721"/>
    </row>
    <row r="826" spans="1:26" ht="12.75" customHeight="1">
      <c r="A826" s="721"/>
      <c r="B826" s="721"/>
      <c r="C826" s="721"/>
      <c r="D826" s="721"/>
      <c r="E826" s="721"/>
      <c r="F826" s="721"/>
      <c r="G826" s="721"/>
      <c r="H826" s="721"/>
      <c r="I826" s="721"/>
      <c r="J826" s="721"/>
      <c r="K826" s="735"/>
      <c r="L826" s="721"/>
      <c r="M826" s="721"/>
      <c r="N826" s="721"/>
      <c r="O826" s="721"/>
      <c r="P826" s="721"/>
      <c r="Q826" s="721"/>
      <c r="R826" s="721"/>
      <c r="S826" s="721"/>
      <c r="T826" s="721"/>
      <c r="U826" s="721"/>
      <c r="V826" s="721"/>
      <c r="W826" s="721"/>
      <c r="X826" s="721"/>
      <c r="Y826" s="721"/>
      <c r="Z826" s="721"/>
    </row>
    <row r="827" spans="1:26" ht="12.75" customHeight="1">
      <c r="A827" s="721"/>
      <c r="B827" s="721"/>
      <c r="C827" s="721"/>
      <c r="D827" s="721"/>
      <c r="E827" s="721"/>
      <c r="F827" s="721"/>
      <c r="G827" s="721"/>
      <c r="H827" s="721"/>
      <c r="I827" s="721"/>
      <c r="J827" s="721"/>
      <c r="K827" s="735"/>
      <c r="L827" s="721"/>
      <c r="M827" s="721"/>
      <c r="N827" s="721"/>
      <c r="O827" s="721"/>
      <c r="P827" s="721"/>
      <c r="Q827" s="721"/>
      <c r="R827" s="721"/>
      <c r="S827" s="721"/>
      <c r="T827" s="721"/>
      <c r="U827" s="721"/>
      <c r="V827" s="721"/>
      <c r="W827" s="721"/>
      <c r="X827" s="721"/>
      <c r="Y827" s="721"/>
      <c r="Z827" s="721"/>
    </row>
    <row r="828" spans="1:26" ht="12.75" customHeight="1">
      <c r="A828" s="721"/>
      <c r="B828" s="721"/>
      <c r="C828" s="721"/>
      <c r="D828" s="721"/>
      <c r="E828" s="721"/>
      <c r="F828" s="721"/>
      <c r="G828" s="721"/>
      <c r="H828" s="721"/>
      <c r="I828" s="721"/>
      <c r="J828" s="721"/>
      <c r="K828" s="735"/>
      <c r="L828" s="721"/>
      <c r="M828" s="721"/>
      <c r="N828" s="721"/>
      <c r="O828" s="721"/>
      <c r="P828" s="721"/>
      <c r="Q828" s="721"/>
      <c r="R828" s="721"/>
      <c r="S828" s="721"/>
      <c r="T828" s="721"/>
      <c r="U828" s="721"/>
      <c r="V828" s="721"/>
      <c r="W828" s="721"/>
      <c r="X828" s="721"/>
      <c r="Y828" s="721"/>
      <c r="Z828" s="721"/>
    </row>
    <row r="829" spans="1:26" ht="12.75" customHeight="1">
      <c r="A829" s="721"/>
      <c r="B829" s="721"/>
      <c r="C829" s="721"/>
      <c r="D829" s="721"/>
      <c r="E829" s="721"/>
      <c r="F829" s="721"/>
      <c r="G829" s="721"/>
      <c r="H829" s="721"/>
      <c r="I829" s="721"/>
      <c r="J829" s="721"/>
      <c r="K829" s="735"/>
      <c r="L829" s="721"/>
      <c r="M829" s="721"/>
      <c r="N829" s="721"/>
      <c r="O829" s="721"/>
      <c r="P829" s="721"/>
      <c r="Q829" s="721"/>
      <c r="R829" s="721"/>
      <c r="S829" s="721"/>
      <c r="T829" s="721"/>
      <c r="U829" s="721"/>
      <c r="V829" s="721"/>
      <c r="W829" s="721"/>
      <c r="X829" s="721"/>
      <c r="Y829" s="721"/>
      <c r="Z829" s="721"/>
    </row>
    <row r="830" spans="1:26" ht="12.75" customHeight="1">
      <c r="A830" s="721"/>
      <c r="B830" s="721"/>
      <c r="C830" s="721"/>
      <c r="D830" s="721"/>
      <c r="E830" s="721"/>
      <c r="F830" s="721"/>
      <c r="G830" s="721"/>
      <c r="H830" s="721"/>
      <c r="I830" s="721"/>
      <c r="J830" s="721"/>
      <c r="K830" s="735"/>
      <c r="L830" s="721"/>
      <c r="M830" s="721"/>
      <c r="N830" s="721"/>
      <c r="O830" s="721"/>
      <c r="P830" s="721"/>
      <c r="Q830" s="721"/>
      <c r="R830" s="721"/>
      <c r="S830" s="721"/>
      <c r="T830" s="721"/>
      <c r="U830" s="721"/>
      <c r="V830" s="721"/>
      <c r="W830" s="721"/>
      <c r="X830" s="721"/>
      <c r="Y830" s="721"/>
      <c r="Z830" s="721"/>
    </row>
    <row r="831" spans="1:26" ht="12.75" customHeight="1">
      <c r="A831" s="721"/>
      <c r="B831" s="721"/>
      <c r="C831" s="721"/>
      <c r="D831" s="721"/>
      <c r="E831" s="721"/>
      <c r="F831" s="721"/>
      <c r="G831" s="721"/>
      <c r="H831" s="721"/>
      <c r="I831" s="721"/>
      <c r="J831" s="721"/>
      <c r="K831" s="735"/>
      <c r="L831" s="721"/>
      <c r="M831" s="721"/>
      <c r="N831" s="721"/>
      <c r="O831" s="721"/>
      <c r="P831" s="721"/>
      <c r="Q831" s="721"/>
      <c r="R831" s="721"/>
      <c r="S831" s="721"/>
      <c r="T831" s="721"/>
      <c r="U831" s="721"/>
      <c r="V831" s="721"/>
      <c r="W831" s="721"/>
      <c r="X831" s="721"/>
      <c r="Y831" s="721"/>
      <c r="Z831" s="721"/>
    </row>
    <row r="832" spans="1:26" ht="12.75" customHeight="1">
      <c r="A832" s="721"/>
      <c r="B832" s="721"/>
      <c r="C832" s="721"/>
      <c r="D832" s="721"/>
      <c r="E832" s="721"/>
      <c r="F832" s="721"/>
      <c r="G832" s="721"/>
      <c r="H832" s="721"/>
      <c r="I832" s="721"/>
      <c r="J832" s="721"/>
      <c r="K832" s="735"/>
      <c r="L832" s="721"/>
      <c r="M832" s="721"/>
      <c r="N832" s="721"/>
      <c r="O832" s="721"/>
      <c r="P832" s="721"/>
      <c r="Q832" s="721"/>
      <c r="R832" s="721"/>
      <c r="S832" s="721"/>
      <c r="T832" s="721"/>
      <c r="U832" s="721"/>
      <c r="V832" s="721"/>
      <c r="W832" s="721"/>
      <c r="X832" s="721"/>
      <c r="Y832" s="721"/>
      <c r="Z832" s="721"/>
    </row>
    <row r="833" spans="1:26" ht="12.75" customHeight="1">
      <c r="A833" s="721"/>
      <c r="B833" s="721"/>
      <c r="C833" s="721"/>
      <c r="D833" s="721"/>
      <c r="E833" s="721"/>
      <c r="F833" s="721"/>
      <c r="G833" s="721"/>
      <c r="H833" s="721"/>
      <c r="I833" s="721"/>
      <c r="J833" s="721"/>
      <c r="K833" s="735"/>
      <c r="L833" s="721"/>
      <c r="M833" s="721"/>
      <c r="N833" s="721"/>
      <c r="O833" s="721"/>
      <c r="P833" s="721"/>
      <c r="Q833" s="721"/>
      <c r="R833" s="721"/>
      <c r="S833" s="721"/>
      <c r="T833" s="721"/>
      <c r="U833" s="721"/>
      <c r="V833" s="721"/>
      <c r="W833" s="721"/>
      <c r="X833" s="721"/>
      <c r="Y833" s="721"/>
      <c r="Z833" s="721"/>
    </row>
    <row r="834" spans="1:26" ht="12.75" customHeight="1">
      <c r="A834" s="721"/>
      <c r="B834" s="721"/>
      <c r="C834" s="721"/>
      <c r="D834" s="721"/>
      <c r="E834" s="721"/>
      <c r="F834" s="721"/>
      <c r="G834" s="721"/>
      <c r="H834" s="721"/>
      <c r="I834" s="721"/>
      <c r="J834" s="721"/>
      <c r="K834" s="735"/>
      <c r="L834" s="721"/>
      <c r="M834" s="721"/>
      <c r="N834" s="721"/>
      <c r="O834" s="721"/>
      <c r="P834" s="721"/>
      <c r="Q834" s="721"/>
      <c r="R834" s="721"/>
      <c r="S834" s="721"/>
      <c r="T834" s="721"/>
      <c r="U834" s="721"/>
      <c r="V834" s="721"/>
      <c r="W834" s="721"/>
      <c r="X834" s="721"/>
      <c r="Y834" s="721"/>
      <c r="Z834" s="721"/>
    </row>
    <row r="835" spans="1:26" ht="12.75" customHeight="1">
      <c r="A835" s="721"/>
      <c r="B835" s="721"/>
      <c r="C835" s="721"/>
      <c r="D835" s="721"/>
      <c r="E835" s="721"/>
      <c r="F835" s="721"/>
      <c r="G835" s="721"/>
      <c r="H835" s="721"/>
      <c r="I835" s="721"/>
      <c r="J835" s="721"/>
      <c r="K835" s="735"/>
      <c r="L835" s="721"/>
      <c r="M835" s="721"/>
      <c r="N835" s="721"/>
      <c r="O835" s="721"/>
      <c r="P835" s="721"/>
      <c r="Q835" s="721"/>
      <c r="R835" s="721"/>
      <c r="S835" s="721"/>
      <c r="T835" s="721"/>
      <c r="U835" s="721"/>
      <c r="V835" s="721"/>
      <c r="W835" s="721"/>
      <c r="X835" s="721"/>
      <c r="Y835" s="721"/>
      <c r="Z835" s="721"/>
    </row>
    <row r="836" spans="1:26" ht="12.75" customHeight="1">
      <c r="A836" s="721"/>
      <c r="B836" s="721"/>
      <c r="C836" s="721"/>
      <c r="D836" s="721"/>
      <c r="E836" s="721"/>
      <c r="F836" s="721"/>
      <c r="G836" s="721"/>
      <c r="H836" s="721"/>
      <c r="I836" s="721"/>
      <c r="J836" s="721"/>
      <c r="K836" s="735"/>
      <c r="L836" s="721"/>
      <c r="M836" s="721"/>
      <c r="N836" s="721"/>
      <c r="O836" s="721"/>
      <c r="P836" s="721"/>
      <c r="Q836" s="721"/>
      <c r="R836" s="721"/>
      <c r="S836" s="721"/>
      <c r="T836" s="721"/>
      <c r="U836" s="721"/>
      <c r="V836" s="721"/>
      <c r="W836" s="721"/>
      <c r="X836" s="721"/>
      <c r="Y836" s="721"/>
      <c r="Z836" s="721"/>
    </row>
    <row r="837" spans="1:26" ht="12.75" customHeight="1">
      <c r="A837" s="721"/>
      <c r="B837" s="721"/>
      <c r="C837" s="721"/>
      <c r="D837" s="721"/>
      <c r="E837" s="721"/>
      <c r="F837" s="721"/>
      <c r="G837" s="721"/>
      <c r="H837" s="721"/>
      <c r="I837" s="721"/>
      <c r="J837" s="721"/>
      <c r="K837" s="735"/>
      <c r="L837" s="721"/>
      <c r="M837" s="721"/>
      <c r="N837" s="721"/>
      <c r="O837" s="721"/>
      <c r="P837" s="721"/>
      <c r="Q837" s="721"/>
      <c r="R837" s="721"/>
      <c r="S837" s="721"/>
      <c r="T837" s="721"/>
      <c r="U837" s="721"/>
      <c r="V837" s="721"/>
      <c r="W837" s="721"/>
      <c r="X837" s="721"/>
      <c r="Y837" s="721"/>
      <c r="Z837" s="721"/>
    </row>
    <row r="838" spans="1:26" ht="12.75" customHeight="1">
      <c r="A838" s="721"/>
      <c r="B838" s="721"/>
      <c r="C838" s="721"/>
      <c r="D838" s="721"/>
      <c r="E838" s="721"/>
      <c r="F838" s="721"/>
      <c r="G838" s="721"/>
      <c r="H838" s="721"/>
      <c r="I838" s="721"/>
      <c r="J838" s="721"/>
      <c r="K838" s="735"/>
      <c r="L838" s="721"/>
      <c r="M838" s="721"/>
      <c r="N838" s="721"/>
      <c r="O838" s="721"/>
      <c r="P838" s="721"/>
      <c r="Q838" s="721"/>
      <c r="R838" s="721"/>
      <c r="S838" s="721"/>
      <c r="T838" s="721"/>
      <c r="U838" s="721"/>
      <c r="V838" s="721"/>
      <c r="W838" s="721"/>
      <c r="X838" s="721"/>
      <c r="Y838" s="721"/>
      <c r="Z838" s="721"/>
    </row>
    <row r="839" spans="1:26" ht="12.75" customHeight="1">
      <c r="A839" s="721"/>
      <c r="B839" s="721"/>
      <c r="C839" s="721"/>
      <c r="D839" s="721"/>
      <c r="E839" s="721"/>
      <c r="F839" s="721"/>
      <c r="G839" s="721"/>
      <c r="H839" s="721"/>
      <c r="I839" s="721"/>
      <c r="J839" s="721"/>
      <c r="K839" s="735"/>
      <c r="L839" s="721"/>
      <c r="M839" s="721"/>
      <c r="N839" s="721"/>
      <c r="O839" s="721"/>
      <c r="P839" s="721"/>
      <c r="Q839" s="721"/>
      <c r="R839" s="721"/>
      <c r="S839" s="721"/>
      <c r="T839" s="721"/>
      <c r="U839" s="721"/>
      <c r="V839" s="721"/>
      <c r="W839" s="721"/>
      <c r="X839" s="721"/>
      <c r="Y839" s="721"/>
      <c r="Z839" s="721"/>
    </row>
    <row r="840" spans="1:26" ht="12.75" customHeight="1">
      <c r="A840" s="721"/>
      <c r="B840" s="721"/>
      <c r="C840" s="721"/>
      <c r="D840" s="721"/>
      <c r="E840" s="721"/>
      <c r="F840" s="721"/>
      <c r="G840" s="721"/>
      <c r="H840" s="721"/>
      <c r="I840" s="721"/>
      <c r="J840" s="721"/>
      <c r="K840" s="735"/>
      <c r="L840" s="721"/>
      <c r="M840" s="721"/>
      <c r="N840" s="721"/>
      <c r="O840" s="721"/>
      <c r="P840" s="721"/>
      <c r="Q840" s="721"/>
      <c r="R840" s="721"/>
      <c r="S840" s="721"/>
      <c r="T840" s="721"/>
      <c r="U840" s="721"/>
      <c r="V840" s="721"/>
      <c r="W840" s="721"/>
      <c r="X840" s="721"/>
      <c r="Y840" s="721"/>
      <c r="Z840" s="721"/>
    </row>
    <row r="841" spans="1:26" ht="12.75" customHeight="1">
      <c r="A841" s="721"/>
      <c r="B841" s="721"/>
      <c r="C841" s="721"/>
      <c r="D841" s="721"/>
      <c r="E841" s="721"/>
      <c r="F841" s="721"/>
      <c r="G841" s="721"/>
      <c r="H841" s="721"/>
      <c r="I841" s="721"/>
      <c r="J841" s="721"/>
      <c r="K841" s="735"/>
      <c r="L841" s="721"/>
      <c r="M841" s="721"/>
      <c r="N841" s="721"/>
      <c r="O841" s="721"/>
      <c r="P841" s="721"/>
      <c r="Q841" s="721"/>
      <c r="R841" s="721"/>
      <c r="S841" s="721"/>
      <c r="T841" s="721"/>
      <c r="U841" s="721"/>
      <c r="V841" s="721"/>
      <c r="W841" s="721"/>
      <c r="X841" s="721"/>
      <c r="Y841" s="721"/>
      <c r="Z841" s="721"/>
    </row>
    <row r="842" spans="1:26" ht="12.75" customHeight="1">
      <c r="A842" s="721"/>
      <c r="B842" s="721"/>
      <c r="C842" s="721"/>
      <c r="D842" s="721"/>
      <c r="E842" s="721"/>
      <c r="F842" s="721"/>
      <c r="G842" s="721"/>
      <c r="H842" s="721"/>
      <c r="I842" s="721"/>
      <c r="J842" s="721"/>
      <c r="K842" s="735"/>
      <c r="L842" s="721"/>
      <c r="M842" s="721"/>
      <c r="N842" s="721"/>
      <c r="O842" s="721"/>
      <c r="P842" s="721"/>
      <c r="Q842" s="721"/>
      <c r="R842" s="721"/>
      <c r="S842" s="721"/>
      <c r="T842" s="721"/>
      <c r="U842" s="721"/>
      <c r="V842" s="721"/>
      <c r="W842" s="721"/>
      <c r="X842" s="721"/>
      <c r="Y842" s="721"/>
      <c r="Z842" s="721"/>
    </row>
    <row r="843" spans="1:26" ht="12.75" customHeight="1">
      <c r="A843" s="721"/>
      <c r="B843" s="721"/>
      <c r="C843" s="721"/>
      <c r="D843" s="721"/>
      <c r="E843" s="721"/>
      <c r="F843" s="721"/>
      <c r="G843" s="721"/>
      <c r="H843" s="721"/>
      <c r="I843" s="721"/>
      <c r="J843" s="721"/>
      <c r="K843" s="735"/>
      <c r="L843" s="721"/>
      <c r="M843" s="721"/>
      <c r="N843" s="721"/>
      <c r="O843" s="721"/>
      <c r="P843" s="721"/>
      <c r="Q843" s="721"/>
      <c r="R843" s="721"/>
      <c r="S843" s="721"/>
      <c r="T843" s="721"/>
      <c r="U843" s="721"/>
      <c r="V843" s="721"/>
      <c r="W843" s="721"/>
      <c r="X843" s="721"/>
      <c r="Y843" s="721"/>
      <c r="Z843" s="721"/>
    </row>
    <row r="844" spans="1:26" ht="12.75" customHeight="1">
      <c r="A844" s="721"/>
      <c r="B844" s="721"/>
      <c r="C844" s="721"/>
      <c r="D844" s="721"/>
      <c r="E844" s="721"/>
      <c r="F844" s="721"/>
      <c r="G844" s="721"/>
      <c r="H844" s="721"/>
      <c r="I844" s="721"/>
      <c r="J844" s="721"/>
      <c r="K844" s="735"/>
      <c r="L844" s="721"/>
      <c r="M844" s="721"/>
      <c r="N844" s="721"/>
      <c r="O844" s="721"/>
      <c r="P844" s="721"/>
      <c r="Q844" s="721"/>
      <c r="R844" s="721"/>
      <c r="S844" s="721"/>
      <c r="T844" s="721"/>
      <c r="U844" s="721"/>
      <c r="V844" s="721"/>
      <c r="W844" s="721"/>
      <c r="X844" s="721"/>
      <c r="Y844" s="721"/>
      <c r="Z844" s="721"/>
    </row>
    <row r="845" spans="1:26" ht="12.75" customHeight="1">
      <c r="A845" s="721"/>
      <c r="B845" s="721"/>
      <c r="C845" s="721"/>
      <c r="D845" s="721"/>
      <c r="E845" s="721"/>
      <c r="F845" s="721"/>
      <c r="G845" s="721"/>
      <c r="H845" s="721"/>
      <c r="I845" s="721"/>
      <c r="J845" s="721"/>
      <c r="K845" s="735"/>
      <c r="L845" s="721"/>
      <c r="M845" s="721"/>
      <c r="N845" s="721"/>
      <c r="O845" s="721"/>
      <c r="P845" s="721"/>
      <c r="Q845" s="721"/>
      <c r="R845" s="721"/>
      <c r="S845" s="721"/>
      <c r="T845" s="721"/>
      <c r="U845" s="721"/>
      <c r="V845" s="721"/>
      <c r="W845" s="721"/>
      <c r="X845" s="721"/>
      <c r="Y845" s="721"/>
      <c r="Z845" s="721"/>
    </row>
    <row r="846" spans="1:26" ht="12.75" customHeight="1">
      <c r="A846" s="721"/>
      <c r="B846" s="721"/>
      <c r="C846" s="721"/>
      <c r="D846" s="721"/>
      <c r="E846" s="721"/>
      <c r="F846" s="721"/>
      <c r="G846" s="721"/>
      <c r="H846" s="721"/>
      <c r="I846" s="721"/>
      <c r="J846" s="721"/>
      <c r="K846" s="735"/>
      <c r="L846" s="721"/>
      <c r="M846" s="721"/>
      <c r="N846" s="721"/>
      <c r="O846" s="721"/>
      <c r="P846" s="721"/>
      <c r="Q846" s="721"/>
      <c r="R846" s="721"/>
      <c r="S846" s="721"/>
      <c r="T846" s="721"/>
      <c r="U846" s="721"/>
      <c r="V846" s="721"/>
      <c r="W846" s="721"/>
      <c r="X846" s="721"/>
      <c r="Y846" s="721"/>
      <c r="Z846" s="721"/>
    </row>
    <row r="847" spans="1:26" ht="12.75" customHeight="1">
      <c r="A847" s="721"/>
      <c r="B847" s="721"/>
      <c r="C847" s="721"/>
      <c r="D847" s="721"/>
      <c r="E847" s="721"/>
      <c r="F847" s="721"/>
      <c r="G847" s="721"/>
      <c r="H847" s="721"/>
      <c r="I847" s="721"/>
      <c r="J847" s="721"/>
      <c r="K847" s="735"/>
      <c r="L847" s="721"/>
      <c r="M847" s="721"/>
      <c r="N847" s="721"/>
      <c r="O847" s="721"/>
      <c r="P847" s="721"/>
      <c r="Q847" s="721"/>
      <c r="R847" s="721"/>
      <c r="S847" s="721"/>
      <c r="T847" s="721"/>
      <c r="U847" s="721"/>
      <c r="V847" s="721"/>
      <c r="W847" s="721"/>
      <c r="X847" s="721"/>
      <c r="Y847" s="721"/>
      <c r="Z847" s="721"/>
    </row>
    <row r="848" spans="1:26" ht="12.75" customHeight="1">
      <c r="A848" s="721"/>
      <c r="B848" s="721"/>
      <c r="C848" s="721"/>
      <c r="D848" s="721"/>
      <c r="E848" s="721"/>
      <c r="F848" s="721"/>
      <c r="G848" s="721"/>
      <c r="H848" s="721"/>
      <c r="I848" s="721"/>
      <c r="J848" s="721"/>
      <c r="K848" s="735"/>
      <c r="L848" s="721"/>
      <c r="M848" s="721"/>
      <c r="N848" s="721"/>
      <c r="O848" s="721"/>
      <c r="P848" s="721"/>
      <c r="Q848" s="721"/>
      <c r="R848" s="721"/>
      <c r="S848" s="721"/>
      <c r="T848" s="721"/>
      <c r="U848" s="721"/>
      <c r="V848" s="721"/>
      <c r="W848" s="721"/>
      <c r="X848" s="721"/>
      <c r="Y848" s="721"/>
      <c r="Z848" s="721"/>
    </row>
    <row r="849" spans="1:26" ht="12.75" customHeight="1">
      <c r="A849" s="721"/>
      <c r="B849" s="721"/>
      <c r="C849" s="721"/>
      <c r="D849" s="721"/>
      <c r="E849" s="721"/>
      <c r="F849" s="721"/>
      <c r="G849" s="721"/>
      <c r="H849" s="721"/>
      <c r="I849" s="721"/>
      <c r="J849" s="721"/>
      <c r="K849" s="735"/>
      <c r="L849" s="721"/>
      <c r="M849" s="721"/>
      <c r="N849" s="721"/>
      <c r="O849" s="721"/>
      <c r="P849" s="721"/>
      <c r="Q849" s="721"/>
      <c r="R849" s="721"/>
      <c r="S849" s="721"/>
      <c r="T849" s="721"/>
      <c r="U849" s="721"/>
      <c r="V849" s="721"/>
      <c r="W849" s="721"/>
      <c r="X849" s="721"/>
      <c r="Y849" s="721"/>
      <c r="Z849" s="721"/>
    </row>
    <row r="850" spans="1:26" ht="12.75" customHeight="1">
      <c r="A850" s="721"/>
      <c r="B850" s="721"/>
      <c r="C850" s="721"/>
      <c r="D850" s="721"/>
      <c r="E850" s="721"/>
      <c r="F850" s="721"/>
      <c r="G850" s="721"/>
      <c r="H850" s="721"/>
      <c r="I850" s="721"/>
      <c r="J850" s="721"/>
      <c r="K850" s="735"/>
      <c r="L850" s="721"/>
      <c r="M850" s="721"/>
      <c r="N850" s="721"/>
      <c r="O850" s="721"/>
      <c r="P850" s="721"/>
      <c r="Q850" s="721"/>
      <c r="R850" s="721"/>
      <c r="S850" s="721"/>
      <c r="T850" s="721"/>
      <c r="U850" s="721"/>
      <c r="V850" s="721"/>
      <c r="W850" s="721"/>
      <c r="X850" s="721"/>
      <c r="Y850" s="721"/>
      <c r="Z850" s="721"/>
    </row>
    <row r="851" spans="1:26" ht="12.75" customHeight="1">
      <c r="A851" s="721"/>
      <c r="B851" s="721"/>
      <c r="C851" s="721"/>
      <c r="D851" s="721"/>
      <c r="E851" s="721"/>
      <c r="F851" s="721"/>
      <c r="G851" s="721"/>
      <c r="H851" s="721"/>
      <c r="I851" s="721"/>
      <c r="J851" s="721"/>
      <c r="K851" s="735"/>
      <c r="L851" s="721"/>
      <c r="M851" s="721"/>
      <c r="N851" s="721"/>
      <c r="O851" s="721"/>
      <c r="P851" s="721"/>
      <c r="Q851" s="721"/>
      <c r="R851" s="721"/>
      <c r="S851" s="721"/>
      <c r="T851" s="721"/>
      <c r="U851" s="721"/>
      <c r="V851" s="721"/>
      <c r="W851" s="721"/>
      <c r="X851" s="721"/>
      <c r="Y851" s="721"/>
      <c r="Z851" s="721"/>
    </row>
    <row r="852" spans="1:26" ht="12.75" customHeight="1">
      <c r="A852" s="721"/>
      <c r="B852" s="721"/>
      <c r="C852" s="721"/>
      <c r="D852" s="721"/>
      <c r="E852" s="721"/>
      <c r="F852" s="721"/>
      <c r="G852" s="721"/>
      <c r="H852" s="721"/>
      <c r="I852" s="721"/>
      <c r="J852" s="721"/>
      <c r="K852" s="735"/>
      <c r="L852" s="721"/>
      <c r="M852" s="721"/>
      <c r="N852" s="721"/>
      <c r="O852" s="721"/>
      <c r="P852" s="721"/>
      <c r="Q852" s="721"/>
      <c r="R852" s="721"/>
      <c r="S852" s="721"/>
      <c r="T852" s="721"/>
      <c r="U852" s="721"/>
      <c r="V852" s="721"/>
      <c r="W852" s="721"/>
      <c r="X852" s="721"/>
      <c r="Y852" s="721"/>
      <c r="Z852" s="721"/>
    </row>
    <row r="853" spans="1:26" ht="12.75" customHeight="1">
      <c r="A853" s="721"/>
      <c r="B853" s="721"/>
      <c r="C853" s="721"/>
      <c r="D853" s="721"/>
      <c r="E853" s="721"/>
      <c r="F853" s="721"/>
      <c r="G853" s="721"/>
      <c r="H853" s="721"/>
      <c r="I853" s="721"/>
      <c r="J853" s="721"/>
      <c r="K853" s="735"/>
      <c r="L853" s="721"/>
      <c r="M853" s="721"/>
      <c r="N853" s="721"/>
      <c r="O853" s="721"/>
      <c r="P853" s="721"/>
      <c r="Q853" s="721"/>
      <c r="R853" s="721"/>
      <c r="S853" s="721"/>
      <c r="T853" s="721"/>
      <c r="U853" s="721"/>
      <c r="V853" s="721"/>
      <c r="W853" s="721"/>
      <c r="X853" s="721"/>
      <c r="Y853" s="721"/>
      <c r="Z853" s="721"/>
    </row>
    <row r="854" spans="1:26" ht="12.75" customHeight="1">
      <c r="A854" s="721"/>
      <c r="B854" s="721"/>
      <c r="C854" s="721"/>
      <c r="D854" s="721"/>
      <c r="E854" s="721"/>
      <c r="F854" s="721"/>
      <c r="G854" s="721"/>
      <c r="H854" s="721"/>
      <c r="I854" s="721"/>
      <c r="J854" s="721"/>
      <c r="K854" s="735"/>
      <c r="L854" s="721"/>
      <c r="M854" s="721"/>
      <c r="N854" s="721"/>
      <c r="O854" s="721"/>
      <c r="P854" s="721"/>
      <c r="Q854" s="721"/>
      <c r="R854" s="721"/>
      <c r="S854" s="721"/>
      <c r="T854" s="721"/>
      <c r="U854" s="721"/>
      <c r="V854" s="721"/>
      <c r="W854" s="721"/>
      <c r="X854" s="721"/>
      <c r="Y854" s="721"/>
      <c r="Z854" s="721"/>
    </row>
    <row r="855" spans="1:26" ht="12.75" customHeight="1">
      <c r="A855" s="721"/>
      <c r="B855" s="721"/>
      <c r="C855" s="721"/>
      <c r="D855" s="721"/>
      <c r="E855" s="721"/>
      <c r="F855" s="721"/>
      <c r="G855" s="721"/>
      <c r="H855" s="721"/>
      <c r="I855" s="721"/>
      <c r="J855" s="721"/>
      <c r="K855" s="735"/>
      <c r="L855" s="721"/>
      <c r="M855" s="721"/>
      <c r="N855" s="721"/>
      <c r="O855" s="721"/>
      <c r="P855" s="721"/>
      <c r="Q855" s="721"/>
      <c r="R855" s="721"/>
      <c r="S855" s="721"/>
      <c r="T855" s="721"/>
      <c r="U855" s="721"/>
      <c r="V855" s="721"/>
      <c r="W855" s="721"/>
      <c r="X855" s="721"/>
      <c r="Y855" s="721"/>
      <c r="Z855" s="721"/>
    </row>
    <row r="856" spans="1:26" ht="12.75" customHeight="1">
      <c r="A856" s="721"/>
      <c r="B856" s="721"/>
      <c r="C856" s="721"/>
      <c r="D856" s="721"/>
      <c r="E856" s="721"/>
      <c r="F856" s="721"/>
      <c r="G856" s="721"/>
      <c r="H856" s="721"/>
      <c r="I856" s="721"/>
      <c r="J856" s="721"/>
      <c r="K856" s="735"/>
      <c r="L856" s="721"/>
      <c r="M856" s="721"/>
      <c r="N856" s="721"/>
      <c r="O856" s="721"/>
      <c r="P856" s="721"/>
      <c r="Q856" s="721"/>
      <c r="R856" s="721"/>
      <c r="S856" s="721"/>
      <c r="T856" s="721"/>
      <c r="U856" s="721"/>
      <c r="V856" s="721"/>
      <c r="W856" s="721"/>
      <c r="X856" s="721"/>
      <c r="Y856" s="721"/>
      <c r="Z856" s="721"/>
    </row>
    <row r="857" spans="1:26" ht="12.75" customHeight="1">
      <c r="A857" s="721"/>
      <c r="B857" s="721"/>
      <c r="C857" s="721"/>
      <c r="D857" s="721"/>
      <c r="E857" s="721"/>
      <c r="F857" s="721"/>
      <c r="G857" s="721"/>
      <c r="H857" s="721"/>
      <c r="I857" s="721"/>
      <c r="J857" s="721"/>
      <c r="K857" s="735"/>
      <c r="L857" s="721"/>
      <c r="M857" s="721"/>
      <c r="N857" s="721"/>
      <c r="O857" s="721"/>
      <c r="P857" s="721"/>
      <c r="Q857" s="721"/>
      <c r="R857" s="721"/>
      <c r="S857" s="721"/>
      <c r="T857" s="721"/>
      <c r="U857" s="721"/>
      <c r="V857" s="721"/>
      <c r="W857" s="721"/>
      <c r="X857" s="721"/>
      <c r="Y857" s="721"/>
      <c r="Z857" s="721"/>
    </row>
    <row r="858" spans="1:26" ht="12.75" customHeight="1">
      <c r="A858" s="721"/>
      <c r="B858" s="721"/>
      <c r="C858" s="721"/>
      <c r="D858" s="721"/>
      <c r="E858" s="721"/>
      <c r="F858" s="721"/>
      <c r="G858" s="721"/>
      <c r="H858" s="721"/>
      <c r="I858" s="721"/>
      <c r="J858" s="721"/>
      <c r="K858" s="735"/>
      <c r="L858" s="721"/>
      <c r="M858" s="721"/>
      <c r="N858" s="721"/>
      <c r="O858" s="721"/>
      <c r="P858" s="721"/>
      <c r="Q858" s="721"/>
      <c r="R858" s="721"/>
      <c r="S858" s="721"/>
      <c r="T858" s="721"/>
      <c r="U858" s="721"/>
      <c r="V858" s="721"/>
      <c r="W858" s="721"/>
      <c r="X858" s="721"/>
      <c r="Y858" s="721"/>
      <c r="Z858" s="721"/>
    </row>
    <row r="859" spans="1:26" ht="12.75" customHeight="1">
      <c r="A859" s="721"/>
      <c r="B859" s="721"/>
      <c r="C859" s="721"/>
      <c r="D859" s="721"/>
      <c r="E859" s="721"/>
      <c r="F859" s="721"/>
      <c r="G859" s="721"/>
      <c r="H859" s="721"/>
      <c r="I859" s="721"/>
      <c r="J859" s="721"/>
      <c r="K859" s="735"/>
      <c r="L859" s="721"/>
      <c r="M859" s="721"/>
      <c r="N859" s="721"/>
      <c r="O859" s="721"/>
      <c r="P859" s="721"/>
      <c r="Q859" s="721"/>
      <c r="R859" s="721"/>
      <c r="S859" s="721"/>
      <c r="T859" s="721"/>
      <c r="U859" s="721"/>
      <c r="V859" s="721"/>
      <c r="W859" s="721"/>
      <c r="X859" s="721"/>
      <c r="Y859" s="721"/>
      <c r="Z859" s="721"/>
    </row>
    <row r="860" spans="1:26" ht="12.75" customHeight="1">
      <c r="A860" s="721"/>
      <c r="B860" s="721"/>
      <c r="C860" s="721"/>
      <c r="D860" s="721"/>
      <c r="E860" s="721"/>
      <c r="F860" s="721"/>
      <c r="G860" s="721"/>
      <c r="H860" s="721"/>
      <c r="I860" s="721"/>
      <c r="J860" s="721"/>
      <c r="K860" s="735"/>
      <c r="L860" s="721"/>
      <c r="M860" s="721"/>
      <c r="N860" s="721"/>
      <c r="O860" s="721"/>
      <c r="P860" s="721"/>
      <c r="Q860" s="721"/>
      <c r="R860" s="721"/>
      <c r="S860" s="721"/>
      <c r="T860" s="721"/>
      <c r="U860" s="721"/>
      <c r="V860" s="721"/>
      <c r="W860" s="721"/>
      <c r="X860" s="721"/>
      <c r="Y860" s="721"/>
      <c r="Z860" s="721"/>
    </row>
    <row r="861" spans="1:26" ht="12.75" customHeight="1">
      <c r="A861" s="721"/>
      <c r="B861" s="721"/>
      <c r="C861" s="721"/>
      <c r="D861" s="721"/>
      <c r="E861" s="721"/>
      <c r="F861" s="721"/>
      <c r="G861" s="721"/>
      <c r="H861" s="721"/>
      <c r="I861" s="721"/>
      <c r="J861" s="721"/>
      <c r="K861" s="735"/>
      <c r="L861" s="721"/>
      <c r="M861" s="721"/>
      <c r="N861" s="721"/>
      <c r="O861" s="721"/>
      <c r="P861" s="721"/>
      <c r="Q861" s="721"/>
      <c r="R861" s="721"/>
      <c r="S861" s="721"/>
      <c r="T861" s="721"/>
      <c r="U861" s="721"/>
      <c r="V861" s="721"/>
      <c r="W861" s="721"/>
      <c r="X861" s="721"/>
      <c r="Y861" s="721"/>
      <c r="Z861" s="721"/>
    </row>
    <row r="862" spans="1:26" ht="12.75" customHeight="1">
      <c r="A862" s="721"/>
      <c r="B862" s="721"/>
      <c r="C862" s="721"/>
      <c r="D862" s="721"/>
      <c r="E862" s="721"/>
      <c r="F862" s="721"/>
      <c r="G862" s="721"/>
      <c r="H862" s="721"/>
      <c r="I862" s="721"/>
      <c r="J862" s="721"/>
      <c r="K862" s="735"/>
      <c r="L862" s="721"/>
      <c r="M862" s="721"/>
      <c r="N862" s="721"/>
      <c r="O862" s="721"/>
      <c r="P862" s="721"/>
      <c r="Q862" s="721"/>
      <c r="R862" s="721"/>
      <c r="S862" s="721"/>
      <c r="T862" s="721"/>
      <c r="U862" s="721"/>
      <c r="V862" s="721"/>
      <c r="W862" s="721"/>
      <c r="X862" s="721"/>
      <c r="Y862" s="721"/>
      <c r="Z862" s="721"/>
    </row>
    <row r="863" spans="1:26" ht="12.75" customHeight="1">
      <c r="A863" s="721"/>
      <c r="B863" s="721"/>
      <c r="C863" s="721"/>
      <c r="D863" s="721"/>
      <c r="E863" s="721"/>
      <c r="F863" s="721"/>
      <c r="G863" s="721"/>
      <c r="H863" s="721"/>
      <c r="I863" s="721"/>
      <c r="J863" s="721"/>
      <c r="K863" s="735"/>
      <c r="L863" s="721"/>
      <c r="M863" s="721"/>
      <c r="N863" s="721"/>
      <c r="O863" s="721"/>
      <c r="P863" s="721"/>
      <c r="Q863" s="721"/>
      <c r="R863" s="721"/>
      <c r="S863" s="721"/>
      <c r="T863" s="721"/>
      <c r="U863" s="721"/>
      <c r="V863" s="721"/>
      <c r="W863" s="721"/>
      <c r="X863" s="721"/>
      <c r="Y863" s="721"/>
      <c r="Z863" s="721"/>
    </row>
    <row r="864" spans="1:26" ht="12.75" customHeight="1">
      <c r="A864" s="721"/>
      <c r="B864" s="721"/>
      <c r="C864" s="721"/>
      <c r="D864" s="721"/>
      <c r="E864" s="721"/>
      <c r="F864" s="721"/>
      <c r="G864" s="721"/>
      <c r="H864" s="721"/>
      <c r="I864" s="721"/>
      <c r="J864" s="721"/>
      <c r="K864" s="735"/>
      <c r="L864" s="721"/>
      <c r="M864" s="721"/>
      <c r="N864" s="721"/>
      <c r="O864" s="721"/>
      <c r="P864" s="721"/>
      <c r="Q864" s="721"/>
      <c r="R864" s="721"/>
      <c r="S864" s="721"/>
      <c r="T864" s="721"/>
      <c r="U864" s="721"/>
      <c r="V864" s="721"/>
      <c r="W864" s="721"/>
      <c r="X864" s="721"/>
      <c r="Y864" s="721"/>
      <c r="Z864" s="721"/>
    </row>
    <row r="865" spans="1:26" ht="12.75" customHeight="1">
      <c r="A865" s="721"/>
      <c r="B865" s="721"/>
      <c r="C865" s="721"/>
      <c r="D865" s="721"/>
      <c r="E865" s="721"/>
      <c r="F865" s="721"/>
      <c r="G865" s="721"/>
      <c r="H865" s="721"/>
      <c r="I865" s="721"/>
      <c r="J865" s="721"/>
      <c r="K865" s="735"/>
      <c r="L865" s="721"/>
      <c r="M865" s="721"/>
      <c r="N865" s="721"/>
      <c r="O865" s="721"/>
      <c r="P865" s="721"/>
      <c r="Q865" s="721"/>
      <c r="R865" s="721"/>
      <c r="S865" s="721"/>
      <c r="T865" s="721"/>
      <c r="U865" s="721"/>
      <c r="V865" s="721"/>
      <c r="W865" s="721"/>
      <c r="X865" s="721"/>
      <c r="Y865" s="721"/>
      <c r="Z865" s="721"/>
    </row>
    <row r="866" spans="1:26" ht="12.75" customHeight="1">
      <c r="A866" s="721"/>
      <c r="B866" s="721"/>
      <c r="C866" s="721"/>
      <c r="D866" s="721"/>
      <c r="E866" s="721"/>
      <c r="F866" s="721"/>
      <c r="G866" s="721"/>
      <c r="H866" s="721"/>
      <c r="I866" s="721"/>
      <c r="J866" s="721"/>
      <c r="K866" s="735"/>
      <c r="L866" s="721"/>
      <c r="M866" s="721"/>
      <c r="N866" s="721"/>
      <c r="O866" s="721"/>
      <c r="P866" s="721"/>
      <c r="Q866" s="721"/>
      <c r="R866" s="721"/>
      <c r="S866" s="721"/>
      <c r="T866" s="721"/>
      <c r="U866" s="721"/>
      <c r="V866" s="721"/>
      <c r="W866" s="721"/>
      <c r="X866" s="721"/>
      <c r="Y866" s="721"/>
      <c r="Z866" s="721"/>
    </row>
    <row r="867" spans="1:26" ht="12.75" customHeight="1">
      <c r="A867" s="721"/>
      <c r="B867" s="721"/>
      <c r="C867" s="721"/>
      <c r="D867" s="721"/>
      <c r="E867" s="721"/>
      <c r="F867" s="721"/>
      <c r="G867" s="721"/>
      <c r="H867" s="721"/>
      <c r="I867" s="721"/>
      <c r="J867" s="721"/>
      <c r="K867" s="735"/>
      <c r="L867" s="721"/>
      <c r="M867" s="721"/>
      <c r="N867" s="721"/>
      <c r="O867" s="721"/>
      <c r="P867" s="721"/>
      <c r="Q867" s="721"/>
      <c r="R867" s="721"/>
      <c r="S867" s="721"/>
      <c r="T867" s="721"/>
      <c r="U867" s="721"/>
      <c r="V867" s="721"/>
      <c r="W867" s="721"/>
      <c r="X867" s="721"/>
      <c r="Y867" s="721"/>
      <c r="Z867" s="721"/>
    </row>
    <row r="868" spans="1:26" ht="12.75" customHeight="1">
      <c r="A868" s="721"/>
      <c r="B868" s="721"/>
      <c r="C868" s="721"/>
      <c r="D868" s="721"/>
      <c r="E868" s="721"/>
      <c r="F868" s="721"/>
      <c r="G868" s="721"/>
      <c r="H868" s="721"/>
      <c r="I868" s="721"/>
      <c r="J868" s="721"/>
      <c r="K868" s="735"/>
      <c r="L868" s="721"/>
      <c r="M868" s="721"/>
      <c r="N868" s="721"/>
      <c r="O868" s="721"/>
      <c r="P868" s="721"/>
      <c r="Q868" s="721"/>
      <c r="R868" s="721"/>
      <c r="S868" s="721"/>
      <c r="T868" s="721"/>
      <c r="U868" s="721"/>
      <c r="V868" s="721"/>
      <c r="W868" s="721"/>
      <c r="X868" s="721"/>
      <c r="Y868" s="721"/>
      <c r="Z868" s="721"/>
    </row>
    <row r="869" spans="1:26" ht="12.75" customHeight="1">
      <c r="A869" s="721"/>
      <c r="B869" s="721"/>
      <c r="C869" s="721"/>
      <c r="D869" s="721"/>
      <c r="E869" s="721"/>
      <c r="F869" s="721"/>
      <c r="G869" s="721"/>
      <c r="H869" s="721"/>
      <c r="I869" s="721"/>
      <c r="J869" s="721"/>
      <c r="K869" s="735"/>
      <c r="L869" s="721"/>
      <c r="M869" s="721"/>
      <c r="N869" s="721"/>
      <c r="O869" s="721"/>
      <c r="P869" s="721"/>
      <c r="Q869" s="721"/>
      <c r="R869" s="721"/>
      <c r="S869" s="721"/>
      <c r="T869" s="721"/>
      <c r="U869" s="721"/>
      <c r="V869" s="721"/>
      <c r="W869" s="721"/>
      <c r="X869" s="721"/>
      <c r="Y869" s="721"/>
      <c r="Z869" s="721"/>
    </row>
    <row r="870" spans="1:26" ht="12.75" customHeight="1">
      <c r="A870" s="721"/>
      <c r="B870" s="721"/>
      <c r="C870" s="721"/>
      <c r="D870" s="721"/>
      <c r="E870" s="721"/>
      <c r="F870" s="721"/>
      <c r="G870" s="721"/>
      <c r="H870" s="721"/>
      <c r="I870" s="721"/>
      <c r="J870" s="721"/>
      <c r="K870" s="735"/>
      <c r="L870" s="721"/>
      <c r="M870" s="721"/>
      <c r="N870" s="721"/>
      <c r="O870" s="721"/>
      <c r="P870" s="721"/>
      <c r="Q870" s="721"/>
      <c r="R870" s="721"/>
      <c r="S870" s="721"/>
      <c r="T870" s="721"/>
      <c r="U870" s="721"/>
      <c r="V870" s="721"/>
      <c r="W870" s="721"/>
      <c r="X870" s="721"/>
      <c r="Y870" s="721"/>
      <c r="Z870" s="721"/>
    </row>
    <row r="871" spans="1:26" ht="12.75" customHeight="1">
      <c r="A871" s="721"/>
      <c r="B871" s="721"/>
      <c r="C871" s="721"/>
      <c r="D871" s="721"/>
      <c r="E871" s="721"/>
      <c r="F871" s="721"/>
      <c r="G871" s="721"/>
      <c r="H871" s="721"/>
      <c r="I871" s="721"/>
      <c r="J871" s="721"/>
      <c r="K871" s="735"/>
      <c r="L871" s="721"/>
      <c r="M871" s="721"/>
      <c r="N871" s="721"/>
      <c r="O871" s="721"/>
      <c r="P871" s="721"/>
      <c r="Q871" s="721"/>
      <c r="R871" s="721"/>
      <c r="S871" s="721"/>
      <c r="T871" s="721"/>
      <c r="U871" s="721"/>
      <c r="V871" s="721"/>
      <c r="W871" s="721"/>
      <c r="X871" s="721"/>
      <c r="Y871" s="721"/>
      <c r="Z871" s="721"/>
    </row>
    <row r="872" spans="1:26" ht="12.75" customHeight="1">
      <c r="A872" s="721"/>
      <c r="B872" s="721"/>
      <c r="C872" s="721"/>
      <c r="D872" s="721"/>
      <c r="E872" s="721"/>
      <c r="F872" s="721"/>
      <c r="G872" s="721"/>
      <c r="H872" s="721"/>
      <c r="I872" s="721"/>
      <c r="J872" s="721"/>
      <c r="K872" s="735"/>
      <c r="L872" s="721"/>
      <c r="M872" s="721"/>
      <c r="N872" s="721"/>
      <c r="O872" s="721"/>
      <c r="P872" s="721"/>
      <c r="Q872" s="721"/>
      <c r="R872" s="721"/>
      <c r="S872" s="721"/>
      <c r="T872" s="721"/>
      <c r="U872" s="721"/>
      <c r="V872" s="721"/>
      <c r="W872" s="721"/>
      <c r="X872" s="721"/>
      <c r="Y872" s="721"/>
      <c r="Z872" s="721"/>
    </row>
    <row r="873" spans="1:26" ht="12.75" customHeight="1">
      <c r="A873" s="721"/>
      <c r="B873" s="721"/>
      <c r="C873" s="721"/>
      <c r="D873" s="721"/>
      <c r="E873" s="721"/>
      <c r="F873" s="721"/>
      <c r="G873" s="721"/>
      <c r="H873" s="721"/>
      <c r="I873" s="721"/>
      <c r="J873" s="721"/>
      <c r="K873" s="735"/>
      <c r="L873" s="721"/>
      <c r="M873" s="721"/>
      <c r="N873" s="721"/>
      <c r="O873" s="721"/>
      <c r="P873" s="721"/>
      <c r="Q873" s="721"/>
      <c r="R873" s="721"/>
      <c r="S873" s="721"/>
      <c r="T873" s="721"/>
      <c r="U873" s="721"/>
      <c r="V873" s="721"/>
      <c r="W873" s="721"/>
      <c r="X873" s="721"/>
      <c r="Y873" s="721"/>
      <c r="Z873" s="721"/>
    </row>
    <row r="874" spans="1:26" ht="12.75" customHeight="1">
      <c r="A874" s="721"/>
      <c r="B874" s="721"/>
      <c r="C874" s="721"/>
      <c r="D874" s="721"/>
      <c r="E874" s="721"/>
      <c r="F874" s="721"/>
      <c r="G874" s="721"/>
      <c r="H874" s="721"/>
      <c r="I874" s="721"/>
      <c r="J874" s="721"/>
      <c r="K874" s="735"/>
      <c r="L874" s="721"/>
      <c r="M874" s="721"/>
      <c r="N874" s="721"/>
      <c r="O874" s="721"/>
      <c r="P874" s="721"/>
      <c r="Q874" s="721"/>
      <c r="R874" s="721"/>
      <c r="S874" s="721"/>
      <c r="T874" s="721"/>
      <c r="U874" s="721"/>
      <c r="V874" s="721"/>
      <c r="W874" s="721"/>
      <c r="X874" s="721"/>
      <c r="Y874" s="721"/>
      <c r="Z874" s="721"/>
    </row>
    <row r="875" spans="1:26" ht="12.75" customHeight="1">
      <c r="A875" s="721"/>
      <c r="B875" s="721"/>
      <c r="C875" s="721"/>
      <c r="D875" s="721"/>
      <c r="E875" s="721"/>
      <c r="F875" s="721"/>
      <c r="G875" s="721"/>
      <c r="H875" s="721"/>
      <c r="I875" s="721"/>
      <c r="J875" s="721"/>
      <c r="K875" s="735"/>
      <c r="L875" s="721"/>
      <c r="M875" s="721"/>
      <c r="N875" s="721"/>
      <c r="O875" s="721"/>
      <c r="P875" s="721"/>
      <c r="Q875" s="721"/>
      <c r="R875" s="721"/>
      <c r="S875" s="721"/>
      <c r="T875" s="721"/>
      <c r="U875" s="721"/>
      <c r="V875" s="721"/>
      <c r="W875" s="721"/>
      <c r="X875" s="721"/>
      <c r="Y875" s="721"/>
      <c r="Z875" s="721"/>
    </row>
    <row r="876" spans="1:26" ht="12.75" customHeight="1">
      <c r="A876" s="721"/>
      <c r="B876" s="721"/>
      <c r="C876" s="721"/>
      <c r="D876" s="721"/>
      <c r="E876" s="721"/>
      <c r="F876" s="721"/>
      <c r="G876" s="721"/>
      <c r="H876" s="721"/>
      <c r="I876" s="721"/>
      <c r="J876" s="721"/>
      <c r="K876" s="735"/>
      <c r="L876" s="721"/>
      <c r="M876" s="721"/>
      <c r="N876" s="721"/>
      <c r="O876" s="721"/>
      <c r="P876" s="721"/>
      <c r="Q876" s="721"/>
      <c r="R876" s="721"/>
      <c r="S876" s="721"/>
      <c r="T876" s="721"/>
      <c r="U876" s="721"/>
      <c r="V876" s="721"/>
      <c r="W876" s="721"/>
      <c r="X876" s="721"/>
      <c r="Y876" s="721"/>
      <c r="Z876" s="721"/>
    </row>
    <row r="877" spans="1:26" ht="12.75" customHeight="1">
      <c r="A877" s="721"/>
      <c r="B877" s="721"/>
      <c r="C877" s="721"/>
      <c r="D877" s="721"/>
      <c r="E877" s="721"/>
      <c r="F877" s="721"/>
      <c r="G877" s="721"/>
      <c r="H877" s="721"/>
      <c r="I877" s="721"/>
      <c r="J877" s="721"/>
      <c r="K877" s="735"/>
      <c r="L877" s="721"/>
      <c r="M877" s="721"/>
      <c r="N877" s="721"/>
      <c r="O877" s="721"/>
      <c r="P877" s="721"/>
      <c r="Q877" s="721"/>
      <c r="R877" s="721"/>
      <c r="S877" s="721"/>
      <c r="T877" s="721"/>
      <c r="U877" s="721"/>
      <c r="V877" s="721"/>
      <c r="W877" s="721"/>
      <c r="X877" s="721"/>
      <c r="Y877" s="721"/>
      <c r="Z877" s="721"/>
    </row>
    <row r="878" spans="1:26" ht="12.75" customHeight="1">
      <c r="A878" s="721"/>
      <c r="B878" s="721"/>
      <c r="C878" s="721"/>
      <c r="D878" s="721"/>
      <c r="E878" s="721"/>
      <c r="F878" s="721"/>
      <c r="G878" s="721"/>
      <c r="H878" s="721"/>
      <c r="I878" s="721"/>
      <c r="J878" s="721"/>
      <c r="K878" s="735"/>
      <c r="L878" s="721"/>
      <c r="M878" s="721"/>
      <c r="N878" s="721"/>
      <c r="O878" s="721"/>
      <c r="P878" s="721"/>
      <c r="Q878" s="721"/>
      <c r="R878" s="721"/>
      <c r="S878" s="721"/>
      <c r="T878" s="721"/>
      <c r="U878" s="721"/>
      <c r="V878" s="721"/>
      <c r="W878" s="721"/>
      <c r="X878" s="721"/>
      <c r="Y878" s="721"/>
      <c r="Z878" s="721"/>
    </row>
    <row r="879" spans="1:26" ht="12.75" customHeight="1">
      <c r="A879" s="721"/>
      <c r="B879" s="721"/>
      <c r="C879" s="721"/>
      <c r="D879" s="721"/>
      <c r="E879" s="721"/>
      <c r="F879" s="721"/>
      <c r="G879" s="721"/>
      <c r="H879" s="721"/>
      <c r="I879" s="721"/>
      <c r="J879" s="721"/>
      <c r="K879" s="735"/>
      <c r="L879" s="721"/>
      <c r="M879" s="721"/>
      <c r="N879" s="721"/>
      <c r="O879" s="721"/>
      <c r="P879" s="721"/>
      <c r="Q879" s="721"/>
      <c r="R879" s="721"/>
      <c r="S879" s="721"/>
      <c r="T879" s="721"/>
      <c r="U879" s="721"/>
      <c r="V879" s="721"/>
      <c r="W879" s="721"/>
      <c r="X879" s="721"/>
      <c r="Y879" s="721"/>
      <c r="Z879" s="721"/>
    </row>
    <row r="880" spans="1:26" ht="12.75" customHeight="1">
      <c r="A880" s="721"/>
      <c r="B880" s="721"/>
      <c r="C880" s="721"/>
      <c r="D880" s="721"/>
      <c r="E880" s="721"/>
      <c r="F880" s="721"/>
      <c r="G880" s="721"/>
      <c r="H880" s="721"/>
      <c r="I880" s="721"/>
      <c r="J880" s="721"/>
      <c r="K880" s="735"/>
      <c r="L880" s="721"/>
      <c r="M880" s="721"/>
      <c r="N880" s="721"/>
      <c r="O880" s="721"/>
      <c r="P880" s="721"/>
      <c r="Q880" s="721"/>
      <c r="R880" s="721"/>
      <c r="S880" s="721"/>
      <c r="T880" s="721"/>
      <c r="U880" s="721"/>
      <c r="V880" s="721"/>
      <c r="W880" s="721"/>
      <c r="X880" s="721"/>
      <c r="Y880" s="721"/>
      <c r="Z880" s="721"/>
    </row>
    <row r="881" spans="1:26" ht="12.75" customHeight="1">
      <c r="A881" s="721"/>
      <c r="B881" s="721"/>
      <c r="C881" s="721"/>
      <c r="D881" s="721"/>
      <c r="E881" s="721"/>
      <c r="F881" s="721"/>
      <c r="G881" s="721"/>
      <c r="H881" s="721"/>
      <c r="I881" s="721"/>
      <c r="J881" s="721"/>
      <c r="K881" s="735"/>
      <c r="L881" s="721"/>
      <c r="M881" s="721"/>
      <c r="N881" s="721"/>
      <c r="O881" s="721"/>
      <c r="P881" s="721"/>
      <c r="Q881" s="721"/>
      <c r="R881" s="721"/>
      <c r="S881" s="721"/>
      <c r="T881" s="721"/>
      <c r="U881" s="721"/>
      <c r="V881" s="721"/>
      <c r="W881" s="721"/>
      <c r="X881" s="721"/>
      <c r="Y881" s="721"/>
      <c r="Z881" s="721"/>
    </row>
    <row r="882" spans="1:26" ht="12.75" customHeight="1">
      <c r="A882" s="721"/>
      <c r="B882" s="721"/>
      <c r="C882" s="721"/>
      <c r="D882" s="721"/>
      <c r="E882" s="721"/>
      <c r="F882" s="721"/>
      <c r="G882" s="721"/>
      <c r="H882" s="721"/>
      <c r="I882" s="721"/>
      <c r="J882" s="721"/>
      <c r="K882" s="735"/>
      <c r="L882" s="721"/>
      <c r="M882" s="721"/>
      <c r="N882" s="721"/>
      <c r="O882" s="721"/>
      <c r="P882" s="721"/>
      <c r="Q882" s="721"/>
      <c r="R882" s="721"/>
      <c r="S882" s="721"/>
      <c r="T882" s="721"/>
      <c r="U882" s="721"/>
      <c r="V882" s="721"/>
      <c r="W882" s="721"/>
      <c r="X882" s="721"/>
      <c r="Y882" s="721"/>
      <c r="Z882" s="721"/>
    </row>
    <row r="883" spans="1:26" ht="12.75" customHeight="1">
      <c r="A883" s="721"/>
      <c r="B883" s="721"/>
      <c r="C883" s="721"/>
      <c r="D883" s="721"/>
      <c r="E883" s="721"/>
      <c r="F883" s="721"/>
      <c r="G883" s="721"/>
      <c r="H883" s="721"/>
      <c r="I883" s="721"/>
      <c r="J883" s="721"/>
      <c r="K883" s="735"/>
      <c r="L883" s="721"/>
      <c r="M883" s="721"/>
      <c r="N883" s="721"/>
      <c r="O883" s="721"/>
      <c r="P883" s="721"/>
      <c r="Q883" s="721"/>
      <c r="R883" s="721"/>
      <c r="S883" s="721"/>
      <c r="T883" s="721"/>
      <c r="U883" s="721"/>
      <c r="V883" s="721"/>
      <c r="W883" s="721"/>
      <c r="X883" s="721"/>
      <c r="Y883" s="721"/>
      <c r="Z883" s="721"/>
    </row>
    <row r="884" spans="1:26" ht="12.75" customHeight="1">
      <c r="A884" s="721"/>
      <c r="B884" s="721"/>
      <c r="C884" s="721"/>
      <c r="D884" s="721"/>
      <c r="E884" s="721"/>
      <c r="F884" s="721"/>
      <c r="G884" s="721"/>
      <c r="H884" s="721"/>
      <c r="I884" s="721"/>
      <c r="J884" s="721"/>
      <c r="K884" s="735"/>
      <c r="L884" s="721"/>
      <c r="M884" s="721"/>
      <c r="N884" s="721"/>
      <c r="O884" s="721"/>
      <c r="P884" s="721"/>
      <c r="Q884" s="721"/>
      <c r="R884" s="721"/>
      <c r="S884" s="721"/>
      <c r="T884" s="721"/>
      <c r="U884" s="721"/>
      <c r="V884" s="721"/>
      <c r="W884" s="721"/>
      <c r="X884" s="721"/>
      <c r="Y884" s="721"/>
      <c r="Z884" s="721"/>
    </row>
    <row r="885" spans="1:26" ht="12.75" customHeight="1">
      <c r="A885" s="721"/>
      <c r="B885" s="721"/>
      <c r="C885" s="721"/>
      <c r="D885" s="721"/>
      <c r="E885" s="721"/>
      <c r="F885" s="721"/>
      <c r="G885" s="721"/>
      <c r="H885" s="721"/>
      <c r="I885" s="721"/>
      <c r="J885" s="721"/>
      <c r="K885" s="735"/>
      <c r="L885" s="721"/>
      <c r="M885" s="721"/>
      <c r="N885" s="721"/>
      <c r="O885" s="721"/>
      <c r="P885" s="721"/>
      <c r="Q885" s="721"/>
      <c r="R885" s="721"/>
      <c r="S885" s="721"/>
      <c r="T885" s="721"/>
      <c r="U885" s="721"/>
      <c r="V885" s="721"/>
      <c r="W885" s="721"/>
      <c r="X885" s="721"/>
      <c r="Y885" s="721"/>
      <c r="Z885" s="721"/>
    </row>
    <row r="886" spans="1:26" ht="12.75" customHeight="1">
      <c r="A886" s="721"/>
      <c r="B886" s="721"/>
      <c r="C886" s="721"/>
      <c r="D886" s="721"/>
      <c r="E886" s="721"/>
      <c r="F886" s="721"/>
      <c r="G886" s="721"/>
      <c r="H886" s="721"/>
      <c r="I886" s="721"/>
      <c r="J886" s="721"/>
      <c r="K886" s="735"/>
      <c r="L886" s="721"/>
      <c r="M886" s="721"/>
      <c r="N886" s="721"/>
      <c r="O886" s="721"/>
      <c r="P886" s="721"/>
      <c r="Q886" s="721"/>
      <c r="R886" s="721"/>
      <c r="S886" s="721"/>
      <c r="T886" s="721"/>
      <c r="U886" s="721"/>
      <c r="V886" s="721"/>
      <c r="W886" s="721"/>
      <c r="X886" s="721"/>
      <c r="Y886" s="721"/>
      <c r="Z886" s="721"/>
    </row>
    <row r="887" spans="1:26" ht="12.75" customHeight="1">
      <c r="A887" s="721"/>
      <c r="B887" s="721"/>
      <c r="C887" s="721"/>
      <c r="D887" s="721"/>
      <c r="E887" s="721"/>
      <c r="F887" s="721"/>
      <c r="G887" s="721"/>
      <c r="H887" s="721"/>
      <c r="I887" s="721"/>
      <c r="J887" s="721"/>
      <c r="K887" s="735"/>
      <c r="L887" s="721"/>
      <c r="M887" s="721"/>
      <c r="N887" s="721"/>
      <c r="O887" s="721"/>
      <c r="P887" s="721"/>
      <c r="Q887" s="721"/>
      <c r="R887" s="721"/>
      <c r="S887" s="721"/>
      <c r="T887" s="721"/>
      <c r="U887" s="721"/>
      <c r="V887" s="721"/>
      <c r="W887" s="721"/>
      <c r="X887" s="721"/>
      <c r="Y887" s="721"/>
      <c r="Z887" s="721"/>
    </row>
    <row r="888" spans="1:26" ht="12.75" customHeight="1">
      <c r="A888" s="721"/>
      <c r="B888" s="721"/>
      <c r="C888" s="721"/>
      <c r="D888" s="721"/>
      <c r="E888" s="721"/>
      <c r="F888" s="721"/>
      <c r="G888" s="721"/>
      <c r="H888" s="721"/>
      <c r="I888" s="721"/>
      <c r="J888" s="721"/>
      <c r="K888" s="735"/>
      <c r="L888" s="721"/>
      <c r="M888" s="721"/>
      <c r="N888" s="721"/>
      <c r="O888" s="721"/>
      <c r="P888" s="721"/>
      <c r="Q888" s="721"/>
      <c r="R888" s="721"/>
      <c r="S888" s="721"/>
      <c r="T888" s="721"/>
      <c r="U888" s="721"/>
      <c r="V888" s="721"/>
      <c r="W888" s="721"/>
      <c r="X888" s="721"/>
      <c r="Y888" s="721"/>
      <c r="Z888" s="721"/>
    </row>
    <row r="889" spans="1:26" ht="12.75" customHeight="1">
      <c r="A889" s="721"/>
      <c r="B889" s="721"/>
      <c r="C889" s="721"/>
      <c r="D889" s="721"/>
      <c r="E889" s="721"/>
      <c r="F889" s="721"/>
      <c r="G889" s="721"/>
      <c r="H889" s="721"/>
      <c r="I889" s="721"/>
      <c r="J889" s="721"/>
      <c r="K889" s="735"/>
      <c r="L889" s="721"/>
      <c r="M889" s="721"/>
      <c r="N889" s="721"/>
      <c r="O889" s="721"/>
      <c r="P889" s="721"/>
      <c r="Q889" s="721"/>
      <c r="R889" s="721"/>
      <c r="S889" s="721"/>
      <c r="T889" s="721"/>
      <c r="U889" s="721"/>
      <c r="V889" s="721"/>
      <c r="W889" s="721"/>
      <c r="X889" s="721"/>
      <c r="Y889" s="721"/>
      <c r="Z889" s="721"/>
    </row>
    <row r="890" spans="1:26" ht="12.75" customHeight="1">
      <c r="A890" s="721"/>
      <c r="B890" s="721"/>
      <c r="C890" s="721"/>
      <c r="D890" s="721"/>
      <c r="E890" s="721"/>
      <c r="F890" s="721"/>
      <c r="G890" s="721"/>
      <c r="H890" s="721"/>
      <c r="I890" s="721"/>
      <c r="J890" s="721"/>
      <c r="K890" s="735"/>
      <c r="L890" s="721"/>
      <c r="M890" s="721"/>
      <c r="N890" s="721"/>
      <c r="O890" s="721"/>
      <c r="P890" s="721"/>
      <c r="Q890" s="721"/>
      <c r="R890" s="721"/>
      <c r="S890" s="721"/>
      <c r="T890" s="721"/>
      <c r="U890" s="721"/>
      <c r="V890" s="721"/>
      <c r="W890" s="721"/>
      <c r="X890" s="721"/>
      <c r="Y890" s="721"/>
      <c r="Z890" s="721"/>
    </row>
    <row r="891" spans="1:26" ht="12.75" customHeight="1">
      <c r="A891" s="721"/>
      <c r="B891" s="721"/>
      <c r="C891" s="721"/>
      <c r="D891" s="721"/>
      <c r="E891" s="721"/>
      <c r="F891" s="721"/>
      <c r="G891" s="721"/>
      <c r="H891" s="721"/>
      <c r="I891" s="721"/>
      <c r="J891" s="721"/>
      <c r="K891" s="735"/>
      <c r="L891" s="721"/>
      <c r="M891" s="721"/>
      <c r="N891" s="721"/>
      <c r="O891" s="721"/>
      <c r="P891" s="721"/>
      <c r="Q891" s="721"/>
      <c r="R891" s="721"/>
      <c r="S891" s="721"/>
      <c r="T891" s="721"/>
      <c r="U891" s="721"/>
      <c r="V891" s="721"/>
      <c r="W891" s="721"/>
      <c r="X891" s="721"/>
      <c r="Y891" s="721"/>
      <c r="Z891" s="721"/>
    </row>
    <row r="892" spans="1:26" ht="12.75" customHeight="1">
      <c r="A892" s="721"/>
      <c r="B892" s="721"/>
      <c r="C892" s="721"/>
      <c r="D892" s="721"/>
      <c r="E892" s="721"/>
      <c r="F892" s="721"/>
      <c r="G892" s="721"/>
      <c r="H892" s="721"/>
      <c r="I892" s="721"/>
      <c r="J892" s="721"/>
      <c r="K892" s="735"/>
      <c r="L892" s="721"/>
      <c r="M892" s="721"/>
      <c r="N892" s="721"/>
      <c r="O892" s="721"/>
      <c r="P892" s="721"/>
      <c r="Q892" s="721"/>
      <c r="R892" s="721"/>
      <c r="S892" s="721"/>
      <c r="T892" s="721"/>
      <c r="U892" s="721"/>
      <c r="V892" s="721"/>
      <c r="W892" s="721"/>
      <c r="X892" s="721"/>
      <c r="Y892" s="721"/>
      <c r="Z892" s="721"/>
    </row>
    <row r="893" spans="1:26" ht="12.75" customHeight="1">
      <c r="A893" s="721"/>
      <c r="B893" s="721"/>
      <c r="C893" s="721"/>
      <c r="D893" s="721"/>
      <c r="E893" s="721"/>
      <c r="F893" s="721"/>
      <c r="G893" s="721"/>
      <c r="H893" s="721"/>
      <c r="I893" s="721"/>
      <c r="J893" s="721"/>
      <c r="K893" s="735"/>
      <c r="L893" s="721"/>
      <c r="M893" s="721"/>
      <c r="N893" s="721"/>
      <c r="O893" s="721"/>
      <c r="P893" s="721"/>
      <c r="Q893" s="721"/>
      <c r="R893" s="721"/>
      <c r="S893" s="721"/>
      <c r="T893" s="721"/>
      <c r="U893" s="721"/>
      <c r="V893" s="721"/>
      <c r="W893" s="721"/>
      <c r="X893" s="721"/>
      <c r="Y893" s="721"/>
      <c r="Z893" s="721"/>
    </row>
    <row r="894" spans="1:26" ht="12.75" customHeight="1">
      <c r="A894" s="721"/>
      <c r="B894" s="721"/>
      <c r="C894" s="721"/>
      <c r="D894" s="721"/>
      <c r="E894" s="721"/>
      <c r="F894" s="721"/>
      <c r="G894" s="721"/>
      <c r="H894" s="721"/>
      <c r="I894" s="721"/>
      <c r="J894" s="721"/>
      <c r="K894" s="735"/>
      <c r="L894" s="721"/>
      <c r="M894" s="721"/>
      <c r="N894" s="721"/>
      <c r="O894" s="721"/>
      <c r="P894" s="721"/>
      <c r="Q894" s="721"/>
      <c r="R894" s="721"/>
      <c r="S894" s="721"/>
      <c r="T894" s="721"/>
      <c r="U894" s="721"/>
      <c r="V894" s="721"/>
      <c r="W894" s="721"/>
      <c r="X894" s="721"/>
      <c r="Y894" s="721"/>
      <c r="Z894" s="721"/>
    </row>
    <row r="895" spans="1:26" ht="12.75" customHeight="1">
      <c r="A895" s="721"/>
      <c r="B895" s="721"/>
      <c r="C895" s="721"/>
      <c r="D895" s="721"/>
      <c r="E895" s="721"/>
      <c r="F895" s="721"/>
      <c r="G895" s="721"/>
      <c r="H895" s="721"/>
      <c r="I895" s="721"/>
      <c r="J895" s="721"/>
      <c r="K895" s="735"/>
      <c r="L895" s="721"/>
      <c r="M895" s="721"/>
      <c r="N895" s="721"/>
      <c r="O895" s="721"/>
      <c r="P895" s="721"/>
      <c r="Q895" s="721"/>
      <c r="R895" s="721"/>
      <c r="S895" s="721"/>
      <c r="T895" s="721"/>
      <c r="U895" s="721"/>
      <c r="V895" s="721"/>
      <c r="W895" s="721"/>
      <c r="X895" s="721"/>
      <c r="Y895" s="721"/>
      <c r="Z895" s="721"/>
    </row>
    <row r="896" spans="1:26" ht="12.75" customHeight="1">
      <c r="A896" s="721"/>
      <c r="B896" s="721"/>
      <c r="C896" s="721"/>
      <c r="D896" s="721"/>
      <c r="E896" s="721"/>
      <c r="F896" s="721"/>
      <c r="G896" s="721"/>
      <c r="H896" s="721"/>
      <c r="I896" s="721"/>
      <c r="J896" s="721"/>
      <c r="K896" s="735"/>
      <c r="L896" s="721"/>
      <c r="M896" s="721"/>
      <c r="N896" s="721"/>
      <c r="O896" s="721"/>
      <c r="P896" s="721"/>
      <c r="Q896" s="721"/>
      <c r="R896" s="721"/>
      <c r="S896" s="721"/>
      <c r="T896" s="721"/>
      <c r="U896" s="721"/>
      <c r="V896" s="721"/>
      <c r="W896" s="721"/>
      <c r="X896" s="721"/>
      <c r="Y896" s="721"/>
      <c r="Z896" s="721"/>
    </row>
    <row r="897" spans="1:26" ht="12.75" customHeight="1">
      <c r="A897" s="721"/>
      <c r="B897" s="721"/>
      <c r="C897" s="721"/>
      <c r="D897" s="721"/>
      <c r="E897" s="721"/>
      <c r="F897" s="721"/>
      <c r="G897" s="721"/>
      <c r="H897" s="721"/>
      <c r="I897" s="721"/>
      <c r="J897" s="721"/>
      <c r="K897" s="735"/>
      <c r="L897" s="721"/>
      <c r="M897" s="721"/>
      <c r="N897" s="721"/>
      <c r="O897" s="721"/>
      <c r="P897" s="721"/>
      <c r="Q897" s="721"/>
      <c r="R897" s="721"/>
      <c r="S897" s="721"/>
      <c r="T897" s="721"/>
      <c r="U897" s="721"/>
      <c r="V897" s="721"/>
      <c r="W897" s="721"/>
      <c r="X897" s="721"/>
      <c r="Y897" s="721"/>
      <c r="Z897" s="721"/>
    </row>
    <row r="898" spans="1:26" ht="12.75" customHeight="1">
      <c r="A898" s="721"/>
      <c r="B898" s="721"/>
      <c r="C898" s="721"/>
      <c r="D898" s="721"/>
      <c r="E898" s="721"/>
      <c r="F898" s="721"/>
      <c r="G898" s="721"/>
      <c r="H898" s="721"/>
      <c r="I898" s="721"/>
      <c r="J898" s="721"/>
      <c r="K898" s="735"/>
      <c r="L898" s="721"/>
      <c r="M898" s="721"/>
      <c r="N898" s="721"/>
      <c r="O898" s="721"/>
      <c r="P898" s="721"/>
      <c r="Q898" s="721"/>
      <c r="R898" s="721"/>
      <c r="S898" s="721"/>
      <c r="T898" s="721"/>
      <c r="U898" s="721"/>
      <c r="V898" s="721"/>
      <c r="W898" s="721"/>
      <c r="X898" s="721"/>
      <c r="Y898" s="721"/>
      <c r="Z898" s="721"/>
    </row>
    <row r="899" spans="1:26" ht="12.75" customHeight="1">
      <c r="A899" s="721"/>
      <c r="B899" s="721"/>
      <c r="C899" s="721"/>
      <c r="D899" s="721"/>
      <c r="E899" s="721"/>
      <c r="F899" s="721"/>
      <c r="G899" s="721"/>
      <c r="H899" s="721"/>
      <c r="I899" s="721"/>
      <c r="J899" s="721"/>
      <c r="K899" s="735"/>
      <c r="L899" s="721"/>
      <c r="M899" s="721"/>
      <c r="N899" s="721"/>
      <c r="O899" s="721"/>
      <c r="P899" s="721"/>
      <c r="Q899" s="721"/>
      <c r="R899" s="721"/>
      <c r="S899" s="721"/>
      <c r="T899" s="721"/>
      <c r="U899" s="721"/>
      <c r="V899" s="721"/>
      <c r="W899" s="721"/>
      <c r="X899" s="721"/>
      <c r="Y899" s="721"/>
      <c r="Z899" s="721"/>
    </row>
    <row r="900" spans="1:26" ht="12.75" customHeight="1">
      <c r="A900" s="721"/>
      <c r="B900" s="721"/>
      <c r="C900" s="721"/>
      <c r="D900" s="721"/>
      <c r="E900" s="721"/>
      <c r="F900" s="721"/>
      <c r="G900" s="721"/>
      <c r="H900" s="721"/>
      <c r="I900" s="721"/>
      <c r="J900" s="721"/>
      <c r="K900" s="735"/>
      <c r="L900" s="721"/>
      <c r="M900" s="721"/>
      <c r="N900" s="721"/>
      <c r="O900" s="721"/>
      <c r="P900" s="721"/>
      <c r="Q900" s="721"/>
      <c r="R900" s="721"/>
      <c r="S900" s="721"/>
      <c r="T900" s="721"/>
      <c r="U900" s="721"/>
      <c r="V900" s="721"/>
      <c r="W900" s="721"/>
      <c r="X900" s="721"/>
      <c r="Y900" s="721"/>
      <c r="Z900" s="721"/>
    </row>
    <row r="901" spans="1:26" ht="12.75" customHeight="1">
      <c r="A901" s="721"/>
      <c r="B901" s="721"/>
      <c r="C901" s="721"/>
      <c r="D901" s="721"/>
      <c r="E901" s="721"/>
      <c r="F901" s="721"/>
      <c r="G901" s="721"/>
      <c r="H901" s="721"/>
      <c r="I901" s="721"/>
      <c r="J901" s="721"/>
      <c r="K901" s="735"/>
      <c r="L901" s="721"/>
      <c r="M901" s="721"/>
      <c r="N901" s="721"/>
      <c r="O901" s="721"/>
      <c r="P901" s="721"/>
      <c r="Q901" s="721"/>
      <c r="R901" s="721"/>
      <c r="S901" s="721"/>
      <c r="T901" s="721"/>
      <c r="U901" s="721"/>
      <c r="V901" s="721"/>
      <c r="W901" s="721"/>
      <c r="X901" s="721"/>
      <c r="Y901" s="721"/>
      <c r="Z901" s="721"/>
    </row>
    <row r="902" spans="1:26" ht="12.75" customHeight="1">
      <c r="A902" s="721"/>
      <c r="B902" s="721"/>
      <c r="C902" s="721"/>
      <c r="D902" s="721"/>
      <c r="E902" s="721"/>
      <c r="F902" s="721"/>
      <c r="G902" s="721"/>
      <c r="H902" s="721"/>
      <c r="I902" s="721"/>
      <c r="J902" s="721"/>
      <c r="K902" s="735"/>
      <c r="L902" s="721"/>
      <c r="M902" s="721"/>
      <c r="N902" s="721"/>
      <c r="O902" s="721"/>
      <c r="P902" s="721"/>
      <c r="Q902" s="721"/>
      <c r="R902" s="721"/>
      <c r="S902" s="721"/>
      <c r="T902" s="721"/>
      <c r="U902" s="721"/>
      <c r="V902" s="721"/>
      <c r="W902" s="721"/>
      <c r="X902" s="721"/>
      <c r="Y902" s="721"/>
      <c r="Z902" s="721"/>
    </row>
    <row r="903" spans="1:26" ht="12.75" customHeight="1">
      <c r="A903" s="721"/>
      <c r="B903" s="721"/>
      <c r="C903" s="721"/>
      <c r="D903" s="721"/>
      <c r="E903" s="721"/>
      <c r="F903" s="721"/>
      <c r="G903" s="721"/>
      <c r="H903" s="721"/>
      <c r="I903" s="721"/>
      <c r="J903" s="721"/>
      <c r="K903" s="735"/>
      <c r="L903" s="721"/>
      <c r="M903" s="721"/>
      <c r="N903" s="721"/>
      <c r="O903" s="721"/>
      <c r="P903" s="721"/>
      <c r="Q903" s="721"/>
      <c r="R903" s="721"/>
      <c r="S903" s="721"/>
      <c r="T903" s="721"/>
      <c r="U903" s="721"/>
      <c r="V903" s="721"/>
      <c r="W903" s="721"/>
      <c r="X903" s="721"/>
      <c r="Y903" s="721"/>
      <c r="Z903" s="721"/>
    </row>
    <row r="904" spans="1:26" ht="12.75" customHeight="1">
      <c r="A904" s="721"/>
      <c r="B904" s="721"/>
      <c r="C904" s="721"/>
      <c r="D904" s="721"/>
      <c r="E904" s="721"/>
      <c r="F904" s="721"/>
      <c r="G904" s="721"/>
      <c r="H904" s="721"/>
      <c r="I904" s="721"/>
      <c r="J904" s="721"/>
      <c r="K904" s="735"/>
      <c r="L904" s="721"/>
      <c r="M904" s="721"/>
      <c r="N904" s="721"/>
      <c r="O904" s="721"/>
      <c r="P904" s="721"/>
      <c r="Q904" s="721"/>
      <c r="R904" s="721"/>
      <c r="S904" s="721"/>
      <c r="T904" s="721"/>
      <c r="U904" s="721"/>
      <c r="V904" s="721"/>
      <c r="W904" s="721"/>
      <c r="X904" s="721"/>
      <c r="Y904" s="721"/>
      <c r="Z904" s="721"/>
    </row>
    <row r="905" spans="1:26" ht="12.75" customHeight="1">
      <c r="A905" s="721"/>
      <c r="B905" s="721"/>
      <c r="C905" s="721"/>
      <c r="D905" s="721"/>
      <c r="E905" s="721"/>
      <c r="F905" s="721"/>
      <c r="G905" s="721"/>
      <c r="H905" s="721"/>
      <c r="I905" s="721"/>
      <c r="J905" s="721"/>
      <c r="K905" s="735"/>
      <c r="L905" s="721"/>
      <c r="M905" s="721"/>
      <c r="N905" s="721"/>
      <c r="O905" s="721"/>
      <c r="P905" s="721"/>
      <c r="Q905" s="721"/>
      <c r="R905" s="721"/>
      <c r="S905" s="721"/>
      <c r="T905" s="721"/>
      <c r="U905" s="721"/>
      <c r="V905" s="721"/>
      <c r="W905" s="721"/>
      <c r="X905" s="721"/>
      <c r="Y905" s="721"/>
      <c r="Z905" s="721"/>
    </row>
    <row r="906" spans="1:26" ht="12.75" customHeight="1">
      <c r="A906" s="721"/>
      <c r="B906" s="721"/>
      <c r="C906" s="721"/>
      <c r="D906" s="721"/>
      <c r="E906" s="721"/>
      <c r="F906" s="721"/>
      <c r="G906" s="721"/>
      <c r="H906" s="721"/>
      <c r="I906" s="721"/>
      <c r="J906" s="721"/>
      <c r="K906" s="735"/>
      <c r="L906" s="721"/>
      <c r="M906" s="721"/>
      <c r="N906" s="721"/>
      <c r="O906" s="721"/>
      <c r="P906" s="721"/>
      <c r="Q906" s="721"/>
      <c r="R906" s="721"/>
      <c r="S906" s="721"/>
      <c r="T906" s="721"/>
      <c r="U906" s="721"/>
      <c r="V906" s="721"/>
      <c r="W906" s="721"/>
      <c r="X906" s="721"/>
      <c r="Y906" s="721"/>
      <c r="Z906" s="721"/>
    </row>
    <row r="907" spans="1:26" ht="12.75" customHeight="1">
      <c r="A907" s="721"/>
      <c r="B907" s="721"/>
      <c r="C907" s="721"/>
      <c r="D907" s="721"/>
      <c r="E907" s="721"/>
      <c r="F907" s="721"/>
      <c r="G907" s="721"/>
      <c r="H907" s="721"/>
      <c r="I907" s="721"/>
      <c r="J907" s="721"/>
      <c r="K907" s="735"/>
      <c r="L907" s="721"/>
      <c r="M907" s="721"/>
      <c r="N907" s="721"/>
      <c r="O907" s="721"/>
      <c r="P907" s="721"/>
      <c r="Q907" s="721"/>
      <c r="R907" s="721"/>
      <c r="S907" s="721"/>
      <c r="T907" s="721"/>
      <c r="U907" s="721"/>
      <c r="V907" s="721"/>
      <c r="W907" s="721"/>
      <c r="X907" s="721"/>
      <c r="Y907" s="721"/>
      <c r="Z907" s="721"/>
    </row>
    <row r="908" spans="1:26" ht="12.75" customHeight="1">
      <c r="A908" s="721"/>
      <c r="B908" s="721"/>
      <c r="C908" s="721"/>
      <c r="D908" s="721"/>
      <c r="E908" s="721"/>
      <c r="F908" s="721"/>
      <c r="G908" s="721"/>
      <c r="H908" s="721"/>
      <c r="I908" s="721"/>
      <c r="J908" s="721"/>
      <c r="K908" s="735"/>
      <c r="L908" s="721"/>
      <c r="M908" s="721"/>
      <c r="N908" s="721"/>
      <c r="O908" s="721"/>
      <c r="P908" s="721"/>
      <c r="Q908" s="721"/>
      <c r="R908" s="721"/>
      <c r="S908" s="721"/>
      <c r="T908" s="721"/>
      <c r="U908" s="721"/>
      <c r="V908" s="721"/>
      <c r="W908" s="721"/>
      <c r="X908" s="721"/>
      <c r="Y908" s="721"/>
      <c r="Z908" s="721"/>
    </row>
    <row r="909" spans="1:26" ht="12.75" customHeight="1">
      <c r="A909" s="721"/>
      <c r="B909" s="721"/>
      <c r="C909" s="721"/>
      <c r="D909" s="721"/>
      <c r="E909" s="721"/>
      <c r="F909" s="721"/>
      <c r="G909" s="721"/>
      <c r="H909" s="721"/>
      <c r="I909" s="721"/>
      <c r="J909" s="721"/>
      <c r="K909" s="735"/>
      <c r="L909" s="721"/>
      <c r="M909" s="721"/>
      <c r="N909" s="721"/>
      <c r="O909" s="721"/>
      <c r="P909" s="721"/>
      <c r="Q909" s="721"/>
      <c r="R909" s="721"/>
      <c r="S909" s="721"/>
      <c r="T909" s="721"/>
      <c r="U909" s="721"/>
      <c r="V909" s="721"/>
      <c r="W909" s="721"/>
      <c r="X909" s="721"/>
      <c r="Y909" s="721"/>
      <c r="Z909" s="721"/>
    </row>
    <row r="910" spans="1:26" ht="12.75" customHeight="1">
      <c r="A910" s="721"/>
      <c r="B910" s="721"/>
      <c r="C910" s="721"/>
      <c r="D910" s="721"/>
      <c r="E910" s="721"/>
      <c r="F910" s="721"/>
      <c r="G910" s="721"/>
      <c r="H910" s="721"/>
      <c r="I910" s="721"/>
      <c r="J910" s="721"/>
      <c r="K910" s="735"/>
      <c r="L910" s="721"/>
      <c r="M910" s="721"/>
      <c r="N910" s="721"/>
      <c r="O910" s="721"/>
      <c r="P910" s="721"/>
      <c r="Q910" s="721"/>
      <c r="R910" s="721"/>
      <c r="S910" s="721"/>
      <c r="T910" s="721"/>
      <c r="U910" s="721"/>
      <c r="V910" s="721"/>
      <c r="W910" s="721"/>
      <c r="X910" s="721"/>
      <c r="Y910" s="721"/>
      <c r="Z910" s="721"/>
    </row>
    <row r="911" spans="1:26" ht="12.75" customHeight="1">
      <c r="A911" s="721"/>
      <c r="B911" s="721"/>
      <c r="C911" s="721"/>
      <c r="D911" s="721"/>
      <c r="E911" s="721"/>
      <c r="F911" s="721"/>
      <c r="G911" s="721"/>
      <c r="H911" s="721"/>
      <c r="I911" s="721"/>
      <c r="J911" s="721"/>
      <c r="K911" s="735"/>
      <c r="L911" s="721"/>
      <c r="M911" s="721"/>
      <c r="N911" s="721"/>
      <c r="O911" s="721"/>
      <c r="P911" s="721"/>
      <c r="Q911" s="721"/>
      <c r="R911" s="721"/>
      <c r="S911" s="721"/>
      <c r="T911" s="721"/>
      <c r="U911" s="721"/>
      <c r="V911" s="721"/>
      <c r="W911" s="721"/>
      <c r="X911" s="721"/>
      <c r="Y911" s="721"/>
      <c r="Z911" s="721"/>
    </row>
    <row r="912" spans="1:26" ht="12.75" customHeight="1">
      <c r="A912" s="721"/>
      <c r="B912" s="721"/>
      <c r="C912" s="721"/>
      <c r="D912" s="721"/>
      <c r="E912" s="721"/>
      <c r="F912" s="721"/>
      <c r="G912" s="721"/>
      <c r="H912" s="721"/>
      <c r="I912" s="721"/>
      <c r="J912" s="721"/>
      <c r="K912" s="735"/>
      <c r="L912" s="721"/>
      <c r="M912" s="721"/>
      <c r="N912" s="721"/>
      <c r="O912" s="721"/>
      <c r="P912" s="721"/>
      <c r="Q912" s="721"/>
      <c r="R912" s="721"/>
      <c r="S912" s="721"/>
      <c r="T912" s="721"/>
      <c r="U912" s="721"/>
      <c r="V912" s="721"/>
      <c r="W912" s="721"/>
      <c r="X912" s="721"/>
      <c r="Y912" s="721"/>
      <c r="Z912" s="721"/>
    </row>
    <row r="913" spans="1:26" ht="12.75" customHeight="1">
      <c r="A913" s="721"/>
      <c r="B913" s="721"/>
      <c r="C913" s="721"/>
      <c r="D913" s="721"/>
      <c r="E913" s="721"/>
      <c r="F913" s="721"/>
      <c r="G913" s="721"/>
      <c r="H913" s="721"/>
      <c r="I913" s="721"/>
      <c r="J913" s="721"/>
      <c r="K913" s="735"/>
      <c r="L913" s="721"/>
      <c r="M913" s="721"/>
      <c r="N913" s="721"/>
      <c r="O913" s="721"/>
      <c r="P913" s="721"/>
      <c r="Q913" s="721"/>
      <c r="R913" s="721"/>
      <c r="S913" s="721"/>
      <c r="T913" s="721"/>
      <c r="U913" s="721"/>
      <c r="V913" s="721"/>
      <c r="W913" s="721"/>
      <c r="X913" s="721"/>
      <c r="Y913" s="721"/>
      <c r="Z913" s="721"/>
    </row>
    <row r="914" spans="1:26" ht="12.75" customHeight="1">
      <c r="A914" s="721"/>
      <c r="B914" s="721"/>
      <c r="C914" s="721"/>
      <c r="D914" s="721"/>
      <c r="E914" s="721"/>
      <c r="F914" s="721"/>
      <c r="G914" s="721"/>
      <c r="H914" s="721"/>
      <c r="I914" s="721"/>
      <c r="J914" s="721"/>
      <c r="K914" s="735"/>
      <c r="L914" s="721"/>
      <c r="M914" s="721"/>
      <c r="N914" s="721"/>
      <c r="O914" s="721"/>
      <c r="P914" s="721"/>
      <c r="Q914" s="721"/>
      <c r="R914" s="721"/>
      <c r="S914" s="721"/>
      <c r="T914" s="721"/>
      <c r="U914" s="721"/>
      <c r="V914" s="721"/>
      <c r="W914" s="721"/>
      <c r="X914" s="721"/>
      <c r="Y914" s="721"/>
      <c r="Z914" s="721"/>
    </row>
    <row r="915" spans="1:26" ht="12.75" customHeight="1">
      <c r="A915" s="721"/>
      <c r="B915" s="721"/>
      <c r="C915" s="721"/>
      <c r="D915" s="721"/>
      <c r="E915" s="721"/>
      <c r="F915" s="721"/>
      <c r="G915" s="721"/>
      <c r="H915" s="721"/>
      <c r="I915" s="721"/>
      <c r="J915" s="721"/>
      <c r="K915" s="735"/>
      <c r="L915" s="721"/>
      <c r="M915" s="721"/>
      <c r="N915" s="721"/>
      <c r="O915" s="721"/>
      <c r="P915" s="721"/>
      <c r="Q915" s="721"/>
      <c r="R915" s="721"/>
      <c r="S915" s="721"/>
      <c r="T915" s="721"/>
      <c r="U915" s="721"/>
      <c r="V915" s="721"/>
      <c r="W915" s="721"/>
      <c r="X915" s="721"/>
      <c r="Y915" s="721"/>
      <c r="Z915" s="721"/>
    </row>
    <row r="916" spans="1:26" ht="12.75" customHeight="1">
      <c r="A916" s="721"/>
      <c r="B916" s="721"/>
      <c r="C916" s="721"/>
      <c r="D916" s="721"/>
      <c r="E916" s="721"/>
      <c r="F916" s="721"/>
      <c r="G916" s="721"/>
      <c r="H916" s="721"/>
      <c r="I916" s="721"/>
      <c r="J916" s="721"/>
      <c r="K916" s="735"/>
      <c r="L916" s="721"/>
      <c r="M916" s="721"/>
      <c r="N916" s="721"/>
      <c r="O916" s="721"/>
      <c r="P916" s="721"/>
      <c r="Q916" s="721"/>
      <c r="R916" s="721"/>
      <c r="S916" s="721"/>
      <c r="T916" s="721"/>
      <c r="U916" s="721"/>
      <c r="V916" s="721"/>
      <c r="W916" s="721"/>
      <c r="X916" s="721"/>
      <c r="Y916" s="721"/>
      <c r="Z916" s="721"/>
    </row>
    <row r="917" spans="1:26" ht="12.75" customHeight="1">
      <c r="A917" s="721"/>
      <c r="B917" s="721"/>
      <c r="C917" s="721"/>
      <c r="D917" s="721"/>
      <c r="E917" s="721"/>
      <c r="F917" s="721"/>
      <c r="G917" s="721"/>
      <c r="H917" s="721"/>
      <c r="I917" s="721"/>
      <c r="J917" s="721"/>
      <c r="K917" s="735"/>
      <c r="L917" s="721"/>
      <c r="M917" s="721"/>
      <c r="N917" s="721"/>
      <c r="O917" s="721"/>
      <c r="P917" s="721"/>
      <c r="Q917" s="721"/>
      <c r="R917" s="721"/>
      <c r="S917" s="721"/>
      <c r="T917" s="721"/>
      <c r="U917" s="721"/>
      <c r="V917" s="721"/>
      <c r="W917" s="721"/>
      <c r="X917" s="721"/>
      <c r="Y917" s="721"/>
      <c r="Z917" s="721"/>
    </row>
    <row r="918" spans="1:26" ht="12.75" customHeight="1">
      <c r="A918" s="721"/>
      <c r="B918" s="721"/>
      <c r="C918" s="721"/>
      <c r="D918" s="721"/>
      <c r="E918" s="721"/>
      <c r="F918" s="721"/>
      <c r="G918" s="721"/>
      <c r="H918" s="721"/>
      <c r="I918" s="721"/>
      <c r="J918" s="721"/>
      <c r="K918" s="735"/>
      <c r="L918" s="721"/>
      <c r="M918" s="721"/>
      <c r="N918" s="721"/>
      <c r="O918" s="721"/>
      <c r="P918" s="721"/>
      <c r="Q918" s="721"/>
      <c r="R918" s="721"/>
      <c r="S918" s="721"/>
      <c r="T918" s="721"/>
      <c r="U918" s="721"/>
      <c r="V918" s="721"/>
      <c r="W918" s="721"/>
      <c r="X918" s="721"/>
      <c r="Y918" s="721"/>
      <c r="Z918" s="721"/>
    </row>
    <row r="919" spans="1:26" ht="12.75" customHeight="1">
      <c r="A919" s="721"/>
      <c r="B919" s="721"/>
      <c r="C919" s="721"/>
      <c r="D919" s="721"/>
      <c r="E919" s="721"/>
      <c r="F919" s="721"/>
      <c r="G919" s="721"/>
      <c r="H919" s="721"/>
      <c r="I919" s="721"/>
      <c r="J919" s="721"/>
      <c r="K919" s="735"/>
      <c r="L919" s="721"/>
      <c r="M919" s="721"/>
      <c r="N919" s="721"/>
      <c r="O919" s="721"/>
      <c r="P919" s="721"/>
      <c r="Q919" s="721"/>
      <c r="R919" s="721"/>
      <c r="S919" s="721"/>
      <c r="T919" s="721"/>
      <c r="U919" s="721"/>
      <c r="V919" s="721"/>
      <c r="W919" s="721"/>
      <c r="X919" s="721"/>
      <c r="Y919" s="721"/>
      <c r="Z919" s="721"/>
    </row>
    <row r="920" spans="1:26" ht="12.75" customHeight="1">
      <c r="A920" s="721"/>
      <c r="B920" s="721"/>
      <c r="C920" s="721"/>
      <c r="D920" s="721"/>
      <c r="E920" s="721"/>
      <c r="F920" s="721"/>
      <c r="G920" s="721"/>
      <c r="H920" s="721"/>
      <c r="I920" s="721"/>
      <c r="J920" s="721"/>
      <c r="K920" s="735"/>
      <c r="L920" s="721"/>
      <c r="M920" s="721"/>
      <c r="N920" s="721"/>
      <c r="O920" s="721"/>
      <c r="P920" s="721"/>
      <c r="Q920" s="721"/>
      <c r="R920" s="721"/>
      <c r="S920" s="721"/>
      <c r="T920" s="721"/>
      <c r="U920" s="721"/>
      <c r="V920" s="721"/>
      <c r="W920" s="721"/>
      <c r="X920" s="721"/>
      <c r="Y920" s="721"/>
      <c r="Z920" s="721"/>
    </row>
    <row r="921" spans="1:26" ht="12.75" customHeight="1">
      <c r="A921" s="721"/>
      <c r="B921" s="721"/>
      <c r="C921" s="721"/>
      <c r="D921" s="721"/>
      <c r="E921" s="721"/>
      <c r="F921" s="721"/>
      <c r="G921" s="721"/>
      <c r="H921" s="721"/>
      <c r="I921" s="721"/>
      <c r="J921" s="721"/>
      <c r="K921" s="735"/>
      <c r="L921" s="721"/>
      <c r="M921" s="721"/>
      <c r="N921" s="721"/>
      <c r="O921" s="721"/>
      <c r="P921" s="721"/>
      <c r="Q921" s="721"/>
      <c r="R921" s="721"/>
      <c r="S921" s="721"/>
      <c r="T921" s="721"/>
      <c r="U921" s="721"/>
      <c r="V921" s="721"/>
      <c r="W921" s="721"/>
      <c r="X921" s="721"/>
      <c r="Y921" s="721"/>
      <c r="Z921" s="721"/>
    </row>
    <row r="922" spans="1:26" ht="12.75" customHeight="1">
      <c r="A922" s="721"/>
      <c r="B922" s="721"/>
      <c r="C922" s="721"/>
      <c r="D922" s="721"/>
      <c r="E922" s="721"/>
      <c r="F922" s="721"/>
      <c r="G922" s="721"/>
      <c r="H922" s="721"/>
      <c r="I922" s="721"/>
      <c r="J922" s="721"/>
      <c r="K922" s="735"/>
      <c r="L922" s="721"/>
      <c r="M922" s="721"/>
      <c r="N922" s="721"/>
      <c r="O922" s="721"/>
      <c r="P922" s="721"/>
      <c r="Q922" s="721"/>
      <c r="R922" s="721"/>
      <c r="S922" s="721"/>
      <c r="T922" s="721"/>
      <c r="U922" s="721"/>
      <c r="V922" s="721"/>
      <c r="W922" s="721"/>
      <c r="X922" s="721"/>
      <c r="Y922" s="721"/>
      <c r="Z922" s="721"/>
    </row>
    <row r="923" spans="1:26" ht="12.75" customHeight="1">
      <c r="A923" s="721"/>
      <c r="B923" s="721"/>
      <c r="C923" s="721"/>
      <c r="D923" s="721"/>
      <c r="E923" s="721"/>
      <c r="F923" s="721"/>
      <c r="G923" s="721"/>
      <c r="H923" s="721"/>
      <c r="I923" s="721"/>
      <c r="J923" s="721"/>
      <c r="K923" s="735"/>
      <c r="L923" s="721"/>
      <c r="M923" s="721"/>
      <c r="N923" s="721"/>
      <c r="O923" s="721"/>
      <c r="P923" s="721"/>
      <c r="Q923" s="721"/>
      <c r="R923" s="721"/>
      <c r="S923" s="721"/>
      <c r="T923" s="721"/>
      <c r="U923" s="721"/>
      <c r="V923" s="721"/>
      <c r="W923" s="721"/>
      <c r="X923" s="721"/>
      <c r="Y923" s="721"/>
      <c r="Z923" s="721"/>
    </row>
    <row r="924" spans="1:26" ht="12.75" customHeight="1">
      <c r="A924" s="721"/>
      <c r="B924" s="721"/>
      <c r="C924" s="721"/>
      <c r="D924" s="721"/>
      <c r="E924" s="721"/>
      <c r="F924" s="721"/>
      <c r="G924" s="721"/>
      <c r="H924" s="721"/>
      <c r="I924" s="721"/>
      <c r="J924" s="721"/>
      <c r="K924" s="735"/>
      <c r="L924" s="721"/>
      <c r="M924" s="721"/>
      <c r="N924" s="721"/>
      <c r="O924" s="721"/>
      <c r="P924" s="721"/>
      <c r="Q924" s="721"/>
      <c r="R924" s="721"/>
      <c r="S924" s="721"/>
      <c r="T924" s="721"/>
      <c r="U924" s="721"/>
      <c r="V924" s="721"/>
      <c r="W924" s="721"/>
      <c r="X924" s="721"/>
      <c r="Y924" s="721"/>
      <c r="Z924" s="721"/>
    </row>
    <row r="925" spans="1:26" ht="12.75" customHeight="1">
      <c r="A925" s="721"/>
      <c r="B925" s="721"/>
      <c r="C925" s="721"/>
      <c r="D925" s="721"/>
      <c r="E925" s="721"/>
      <c r="F925" s="721"/>
      <c r="G925" s="721"/>
      <c r="H925" s="721"/>
      <c r="I925" s="721"/>
      <c r="J925" s="721"/>
      <c r="K925" s="735"/>
      <c r="L925" s="721"/>
      <c r="M925" s="721"/>
      <c r="N925" s="721"/>
      <c r="O925" s="721"/>
      <c r="P925" s="721"/>
      <c r="Q925" s="721"/>
      <c r="R925" s="721"/>
      <c r="S925" s="721"/>
      <c r="T925" s="721"/>
      <c r="U925" s="721"/>
      <c r="V925" s="721"/>
      <c r="W925" s="721"/>
      <c r="X925" s="721"/>
      <c r="Y925" s="721"/>
      <c r="Z925" s="721"/>
    </row>
    <row r="926" spans="1:26" ht="12.75" customHeight="1">
      <c r="A926" s="721"/>
      <c r="B926" s="721"/>
      <c r="C926" s="721"/>
      <c r="D926" s="721"/>
      <c r="E926" s="721"/>
      <c r="F926" s="721"/>
      <c r="G926" s="721"/>
      <c r="H926" s="721"/>
      <c r="I926" s="721"/>
      <c r="J926" s="721"/>
      <c r="K926" s="735"/>
      <c r="L926" s="721"/>
      <c r="M926" s="721"/>
      <c r="N926" s="721"/>
      <c r="O926" s="721"/>
      <c r="P926" s="721"/>
      <c r="Q926" s="721"/>
      <c r="R926" s="721"/>
      <c r="S926" s="721"/>
      <c r="T926" s="721"/>
      <c r="U926" s="721"/>
      <c r="V926" s="721"/>
      <c r="W926" s="721"/>
      <c r="X926" s="721"/>
      <c r="Y926" s="721"/>
      <c r="Z926" s="721"/>
    </row>
    <row r="927" spans="1:26" ht="12.75" customHeight="1">
      <c r="A927" s="721"/>
      <c r="B927" s="721"/>
      <c r="C927" s="721"/>
      <c r="D927" s="721"/>
      <c r="E927" s="721"/>
      <c r="F927" s="721"/>
      <c r="G927" s="721"/>
      <c r="H927" s="721"/>
      <c r="I927" s="721"/>
      <c r="J927" s="721"/>
      <c r="K927" s="735"/>
      <c r="L927" s="721"/>
      <c r="M927" s="721"/>
      <c r="N927" s="721"/>
      <c r="O927" s="721"/>
      <c r="P927" s="721"/>
      <c r="Q927" s="721"/>
      <c r="R927" s="721"/>
      <c r="S927" s="721"/>
      <c r="T927" s="721"/>
      <c r="U927" s="721"/>
      <c r="V927" s="721"/>
      <c r="W927" s="721"/>
      <c r="X927" s="721"/>
      <c r="Y927" s="721"/>
      <c r="Z927" s="721"/>
    </row>
    <row r="928" spans="1:26" ht="12.75" customHeight="1">
      <c r="A928" s="721"/>
      <c r="B928" s="721"/>
      <c r="C928" s="721"/>
      <c r="D928" s="721"/>
      <c r="E928" s="721"/>
      <c r="F928" s="721"/>
      <c r="G928" s="721"/>
      <c r="H928" s="721"/>
      <c r="I928" s="721"/>
      <c r="J928" s="721"/>
      <c r="K928" s="735"/>
      <c r="L928" s="721"/>
      <c r="M928" s="721"/>
      <c r="N928" s="721"/>
      <c r="O928" s="721"/>
      <c r="P928" s="721"/>
      <c r="Q928" s="721"/>
      <c r="R928" s="721"/>
      <c r="S928" s="721"/>
      <c r="T928" s="721"/>
      <c r="U928" s="721"/>
      <c r="V928" s="721"/>
      <c r="W928" s="721"/>
      <c r="X928" s="721"/>
      <c r="Y928" s="721"/>
      <c r="Z928" s="721"/>
    </row>
    <row r="929" spans="1:26" ht="12.75" customHeight="1">
      <c r="A929" s="721"/>
      <c r="B929" s="721"/>
      <c r="C929" s="721"/>
      <c r="D929" s="721"/>
      <c r="E929" s="721"/>
      <c r="F929" s="721"/>
      <c r="G929" s="721"/>
      <c r="H929" s="721"/>
      <c r="I929" s="721"/>
      <c r="J929" s="721"/>
      <c r="K929" s="735"/>
      <c r="L929" s="721"/>
      <c r="M929" s="721"/>
      <c r="N929" s="721"/>
      <c r="O929" s="721"/>
      <c r="P929" s="721"/>
      <c r="Q929" s="721"/>
      <c r="R929" s="721"/>
      <c r="S929" s="721"/>
      <c r="T929" s="721"/>
      <c r="U929" s="721"/>
      <c r="V929" s="721"/>
      <c r="W929" s="721"/>
      <c r="X929" s="721"/>
      <c r="Y929" s="721"/>
      <c r="Z929" s="721"/>
    </row>
    <row r="930" spans="1:26" ht="12.75" customHeight="1">
      <c r="A930" s="721"/>
      <c r="B930" s="721"/>
      <c r="C930" s="721"/>
      <c r="D930" s="721"/>
      <c r="E930" s="721"/>
      <c r="F930" s="721"/>
      <c r="G930" s="721"/>
      <c r="H930" s="721"/>
      <c r="I930" s="721"/>
      <c r="J930" s="721"/>
      <c r="K930" s="735"/>
      <c r="L930" s="721"/>
      <c r="M930" s="721"/>
      <c r="N930" s="721"/>
      <c r="O930" s="721"/>
      <c r="P930" s="721"/>
      <c r="Q930" s="721"/>
      <c r="R930" s="721"/>
      <c r="S930" s="721"/>
      <c r="T930" s="721"/>
      <c r="U930" s="721"/>
      <c r="V930" s="721"/>
      <c r="W930" s="721"/>
      <c r="X930" s="721"/>
      <c r="Y930" s="721"/>
      <c r="Z930" s="721"/>
    </row>
    <row r="931" spans="1:26" ht="12.75" customHeight="1">
      <c r="A931" s="721"/>
      <c r="B931" s="721"/>
      <c r="C931" s="721"/>
      <c r="D931" s="721"/>
      <c r="E931" s="721"/>
      <c r="F931" s="721"/>
      <c r="G931" s="721"/>
      <c r="H931" s="721"/>
      <c r="I931" s="721"/>
      <c r="J931" s="721"/>
      <c r="K931" s="735"/>
      <c r="L931" s="721"/>
      <c r="M931" s="721"/>
      <c r="N931" s="721"/>
      <c r="O931" s="721"/>
      <c r="P931" s="721"/>
      <c r="Q931" s="721"/>
      <c r="R931" s="721"/>
      <c r="S931" s="721"/>
      <c r="T931" s="721"/>
      <c r="U931" s="721"/>
      <c r="V931" s="721"/>
      <c r="W931" s="721"/>
      <c r="X931" s="721"/>
      <c r="Y931" s="721"/>
      <c r="Z931" s="721"/>
    </row>
    <row r="932" spans="1:26" ht="12.75" customHeight="1">
      <c r="A932" s="721"/>
      <c r="B932" s="721"/>
      <c r="C932" s="721"/>
      <c r="D932" s="721"/>
      <c r="E932" s="721"/>
      <c r="F932" s="721"/>
      <c r="G932" s="721"/>
      <c r="H932" s="721"/>
      <c r="I932" s="721"/>
      <c r="J932" s="721"/>
      <c r="K932" s="735"/>
      <c r="L932" s="721"/>
      <c r="M932" s="721"/>
      <c r="N932" s="721"/>
      <c r="O932" s="721"/>
      <c r="P932" s="721"/>
      <c r="Q932" s="721"/>
      <c r="R932" s="721"/>
      <c r="S932" s="721"/>
      <c r="T932" s="721"/>
      <c r="U932" s="721"/>
      <c r="V932" s="721"/>
      <c r="W932" s="721"/>
      <c r="X932" s="721"/>
      <c r="Y932" s="721"/>
      <c r="Z932" s="721"/>
    </row>
    <row r="933" spans="1:26" ht="12.75" customHeight="1">
      <c r="A933" s="721"/>
      <c r="B933" s="721"/>
      <c r="C933" s="721"/>
      <c r="D933" s="721"/>
      <c r="E933" s="721"/>
      <c r="F933" s="721"/>
      <c r="G933" s="721"/>
      <c r="H933" s="721"/>
      <c r="I933" s="721"/>
      <c r="J933" s="721"/>
      <c r="K933" s="735"/>
      <c r="L933" s="721"/>
      <c r="M933" s="721"/>
      <c r="N933" s="721"/>
      <c r="O933" s="721"/>
      <c r="P933" s="721"/>
      <c r="Q933" s="721"/>
      <c r="R933" s="721"/>
      <c r="S933" s="721"/>
      <c r="T933" s="721"/>
      <c r="U933" s="721"/>
      <c r="V933" s="721"/>
      <c r="W933" s="721"/>
      <c r="X933" s="721"/>
      <c r="Y933" s="721"/>
      <c r="Z933" s="721"/>
    </row>
    <row r="934" spans="1:26" ht="12.75" customHeight="1">
      <c r="A934" s="721"/>
      <c r="B934" s="721"/>
      <c r="C934" s="721"/>
      <c r="D934" s="721"/>
      <c r="E934" s="721"/>
      <c r="F934" s="721"/>
      <c r="G934" s="721"/>
      <c r="H934" s="721"/>
      <c r="I934" s="721"/>
      <c r="J934" s="721"/>
      <c r="K934" s="735"/>
      <c r="L934" s="721"/>
      <c r="M934" s="721"/>
      <c r="N934" s="721"/>
      <c r="O934" s="721"/>
      <c r="P934" s="721"/>
      <c r="Q934" s="721"/>
      <c r="R934" s="721"/>
      <c r="S934" s="721"/>
      <c r="T934" s="721"/>
      <c r="U934" s="721"/>
      <c r="V934" s="721"/>
      <c r="W934" s="721"/>
      <c r="X934" s="721"/>
      <c r="Y934" s="721"/>
      <c r="Z934" s="721"/>
    </row>
    <row r="935" spans="1:26" ht="12.75" customHeight="1">
      <c r="A935" s="721"/>
      <c r="B935" s="721"/>
      <c r="C935" s="721"/>
      <c r="D935" s="721"/>
      <c r="E935" s="721"/>
      <c r="F935" s="721"/>
      <c r="G935" s="721"/>
      <c r="H935" s="721"/>
      <c r="I935" s="721"/>
      <c r="J935" s="721"/>
      <c r="K935" s="735"/>
      <c r="L935" s="721"/>
      <c r="M935" s="721"/>
      <c r="N935" s="721"/>
      <c r="O935" s="721"/>
      <c r="P935" s="721"/>
      <c r="Q935" s="721"/>
      <c r="R935" s="721"/>
      <c r="S935" s="721"/>
      <c r="T935" s="721"/>
      <c r="U935" s="721"/>
      <c r="V935" s="721"/>
      <c r="W935" s="721"/>
      <c r="X935" s="721"/>
      <c r="Y935" s="721"/>
      <c r="Z935" s="721"/>
    </row>
    <row r="936" spans="1:26" ht="12.75" customHeight="1">
      <c r="A936" s="721"/>
      <c r="B936" s="721"/>
      <c r="C936" s="721"/>
      <c r="D936" s="721"/>
      <c r="E936" s="721"/>
      <c r="F936" s="721"/>
      <c r="G936" s="721"/>
      <c r="H936" s="721"/>
      <c r="I936" s="721"/>
      <c r="J936" s="721"/>
      <c r="K936" s="735"/>
      <c r="L936" s="721"/>
      <c r="M936" s="721"/>
      <c r="N936" s="721"/>
      <c r="O936" s="721"/>
      <c r="P936" s="721"/>
      <c r="Q936" s="721"/>
      <c r="R936" s="721"/>
      <c r="S936" s="721"/>
      <c r="T936" s="721"/>
      <c r="U936" s="721"/>
      <c r="V936" s="721"/>
      <c r="W936" s="721"/>
      <c r="X936" s="721"/>
      <c r="Y936" s="721"/>
      <c r="Z936" s="721"/>
    </row>
    <row r="937" spans="1:26" ht="12.75" customHeight="1">
      <c r="A937" s="721"/>
      <c r="B937" s="721"/>
      <c r="C937" s="721"/>
      <c r="D937" s="721"/>
      <c r="E937" s="721"/>
      <c r="F937" s="721"/>
      <c r="G937" s="721"/>
      <c r="H937" s="721"/>
      <c r="I937" s="721"/>
      <c r="J937" s="721"/>
      <c r="K937" s="735"/>
      <c r="L937" s="721"/>
      <c r="M937" s="721"/>
      <c r="N937" s="721"/>
      <c r="O937" s="721"/>
      <c r="P937" s="721"/>
      <c r="Q937" s="721"/>
      <c r="R937" s="721"/>
      <c r="S937" s="721"/>
      <c r="T937" s="721"/>
      <c r="U937" s="721"/>
      <c r="V937" s="721"/>
      <c r="W937" s="721"/>
      <c r="X937" s="721"/>
      <c r="Y937" s="721"/>
      <c r="Z937" s="721"/>
    </row>
    <row r="938" spans="1:26" ht="12.75" customHeight="1">
      <c r="A938" s="721"/>
      <c r="B938" s="721"/>
      <c r="C938" s="721"/>
      <c r="D938" s="721"/>
      <c r="E938" s="721"/>
      <c r="F938" s="721"/>
      <c r="G938" s="721"/>
      <c r="H938" s="721"/>
      <c r="I938" s="721"/>
      <c r="J938" s="721"/>
      <c r="K938" s="735"/>
      <c r="L938" s="721"/>
      <c r="M938" s="721"/>
      <c r="N938" s="721"/>
      <c r="O938" s="721"/>
      <c r="P938" s="721"/>
      <c r="Q938" s="721"/>
      <c r="R938" s="721"/>
      <c r="S938" s="721"/>
      <c r="T938" s="721"/>
      <c r="U938" s="721"/>
      <c r="V938" s="721"/>
      <c r="W938" s="721"/>
      <c r="X938" s="721"/>
      <c r="Y938" s="721"/>
      <c r="Z938" s="721"/>
    </row>
    <row r="939" spans="1:26" ht="12.75" customHeight="1">
      <c r="A939" s="721"/>
      <c r="B939" s="721"/>
      <c r="C939" s="721"/>
      <c r="D939" s="721"/>
      <c r="E939" s="721"/>
      <c r="F939" s="721"/>
      <c r="G939" s="721"/>
      <c r="H939" s="721"/>
      <c r="I939" s="721"/>
      <c r="J939" s="721"/>
      <c r="K939" s="735"/>
      <c r="L939" s="721"/>
      <c r="M939" s="721"/>
      <c r="N939" s="721"/>
      <c r="O939" s="721"/>
      <c r="P939" s="721"/>
      <c r="Q939" s="721"/>
      <c r="R939" s="721"/>
      <c r="S939" s="721"/>
      <c r="T939" s="721"/>
      <c r="U939" s="721"/>
      <c r="V939" s="721"/>
      <c r="W939" s="721"/>
      <c r="X939" s="721"/>
      <c r="Y939" s="721"/>
      <c r="Z939" s="721"/>
    </row>
    <row r="940" spans="1:26" ht="12.75" customHeight="1">
      <c r="A940" s="721"/>
      <c r="B940" s="721"/>
      <c r="C940" s="721"/>
      <c r="D940" s="721"/>
      <c r="E940" s="721"/>
      <c r="F940" s="721"/>
      <c r="G940" s="721"/>
      <c r="H940" s="721"/>
      <c r="I940" s="721"/>
      <c r="J940" s="721"/>
      <c r="K940" s="735"/>
      <c r="L940" s="721"/>
      <c r="M940" s="721"/>
      <c r="N940" s="721"/>
      <c r="O940" s="721"/>
      <c r="P940" s="721"/>
      <c r="Q940" s="721"/>
      <c r="R940" s="721"/>
      <c r="S940" s="721"/>
      <c r="T940" s="721"/>
      <c r="U940" s="721"/>
      <c r="V940" s="721"/>
      <c r="W940" s="721"/>
      <c r="X940" s="721"/>
      <c r="Y940" s="721"/>
      <c r="Z940" s="721"/>
    </row>
    <row r="941" spans="1:26" ht="12.75" customHeight="1">
      <c r="A941" s="721"/>
      <c r="B941" s="721"/>
      <c r="C941" s="721"/>
      <c r="D941" s="721"/>
      <c r="E941" s="721"/>
      <c r="F941" s="721"/>
      <c r="G941" s="721"/>
      <c r="H941" s="721"/>
      <c r="I941" s="721"/>
      <c r="J941" s="721"/>
      <c r="K941" s="735"/>
      <c r="L941" s="721"/>
      <c r="M941" s="721"/>
      <c r="N941" s="721"/>
      <c r="O941" s="721"/>
      <c r="P941" s="721"/>
      <c r="Q941" s="721"/>
      <c r="R941" s="721"/>
      <c r="S941" s="721"/>
      <c r="T941" s="721"/>
      <c r="U941" s="721"/>
      <c r="V941" s="721"/>
      <c r="W941" s="721"/>
      <c r="X941" s="721"/>
      <c r="Y941" s="721"/>
      <c r="Z941" s="721"/>
    </row>
    <row r="942" spans="1:26" ht="12.75" customHeight="1">
      <c r="A942" s="721"/>
      <c r="B942" s="721"/>
      <c r="C942" s="721"/>
      <c r="D942" s="721"/>
      <c r="E942" s="721"/>
      <c r="F942" s="721"/>
      <c r="G942" s="721"/>
      <c r="H942" s="721"/>
      <c r="I942" s="721"/>
      <c r="J942" s="721"/>
      <c r="K942" s="735"/>
      <c r="L942" s="721"/>
      <c r="M942" s="721"/>
      <c r="N942" s="721"/>
      <c r="O942" s="721"/>
      <c r="P942" s="721"/>
      <c r="Q942" s="721"/>
      <c r="R942" s="721"/>
      <c r="S942" s="721"/>
      <c r="T942" s="721"/>
      <c r="U942" s="721"/>
      <c r="V942" s="721"/>
      <c r="W942" s="721"/>
      <c r="X942" s="721"/>
      <c r="Y942" s="721"/>
      <c r="Z942" s="721"/>
    </row>
    <row r="943" spans="1:26" ht="12.75" customHeight="1">
      <c r="A943" s="721"/>
      <c r="B943" s="721"/>
      <c r="C943" s="721"/>
      <c r="D943" s="721"/>
      <c r="E943" s="721"/>
      <c r="F943" s="721"/>
      <c r="G943" s="721"/>
      <c r="H943" s="721"/>
      <c r="I943" s="721"/>
      <c r="J943" s="721"/>
      <c r="K943" s="735"/>
      <c r="L943" s="721"/>
      <c r="M943" s="721"/>
      <c r="N943" s="721"/>
      <c r="O943" s="721"/>
      <c r="P943" s="721"/>
      <c r="Q943" s="721"/>
      <c r="R943" s="721"/>
      <c r="S943" s="721"/>
      <c r="T943" s="721"/>
      <c r="U943" s="721"/>
      <c r="V943" s="721"/>
      <c r="W943" s="721"/>
      <c r="X943" s="721"/>
      <c r="Y943" s="721"/>
      <c r="Z943" s="721"/>
    </row>
    <row r="944" spans="1:26" ht="12.75" customHeight="1">
      <c r="A944" s="721"/>
      <c r="B944" s="721"/>
      <c r="C944" s="721"/>
      <c r="D944" s="721"/>
      <c r="E944" s="721"/>
      <c r="F944" s="721"/>
      <c r="G944" s="721"/>
      <c r="H944" s="721"/>
      <c r="I944" s="721"/>
      <c r="J944" s="721"/>
      <c r="K944" s="735"/>
      <c r="L944" s="721"/>
      <c r="M944" s="721"/>
      <c r="N944" s="721"/>
      <c r="O944" s="721"/>
      <c r="P944" s="721"/>
      <c r="Q944" s="721"/>
      <c r="R944" s="721"/>
      <c r="S944" s="721"/>
      <c r="T944" s="721"/>
      <c r="U944" s="721"/>
      <c r="V944" s="721"/>
      <c r="W944" s="721"/>
      <c r="X944" s="721"/>
      <c r="Y944" s="721"/>
      <c r="Z944" s="721"/>
    </row>
    <row r="945" spans="1:26" ht="12.75" customHeight="1">
      <c r="A945" s="721"/>
      <c r="B945" s="721"/>
      <c r="C945" s="721"/>
      <c r="D945" s="721"/>
      <c r="E945" s="721"/>
      <c r="F945" s="721"/>
      <c r="G945" s="721"/>
      <c r="H945" s="721"/>
      <c r="I945" s="721"/>
      <c r="J945" s="721"/>
      <c r="K945" s="735"/>
      <c r="L945" s="721"/>
      <c r="M945" s="721"/>
      <c r="N945" s="721"/>
      <c r="O945" s="721"/>
      <c r="P945" s="721"/>
      <c r="Q945" s="721"/>
      <c r="R945" s="721"/>
      <c r="S945" s="721"/>
      <c r="T945" s="721"/>
      <c r="U945" s="721"/>
      <c r="V945" s="721"/>
      <c r="W945" s="721"/>
      <c r="X945" s="721"/>
      <c r="Y945" s="721"/>
      <c r="Z945" s="721"/>
    </row>
    <row r="946" spans="1:26" ht="12.75" customHeight="1">
      <c r="A946" s="721"/>
      <c r="B946" s="721"/>
      <c r="C946" s="721"/>
      <c r="D946" s="721"/>
      <c r="E946" s="721"/>
      <c r="F946" s="721"/>
      <c r="G946" s="721"/>
      <c r="H946" s="721"/>
      <c r="I946" s="721"/>
      <c r="J946" s="721"/>
      <c r="K946" s="735"/>
      <c r="L946" s="721"/>
      <c r="M946" s="721"/>
      <c r="N946" s="721"/>
      <c r="O946" s="721"/>
      <c r="P946" s="721"/>
      <c r="Q946" s="721"/>
      <c r="R946" s="721"/>
      <c r="S946" s="721"/>
      <c r="T946" s="721"/>
      <c r="U946" s="721"/>
      <c r="V946" s="721"/>
      <c r="W946" s="721"/>
      <c r="X946" s="721"/>
      <c r="Y946" s="721"/>
      <c r="Z946" s="721"/>
    </row>
    <row r="947" spans="1:26" ht="12.75" customHeight="1">
      <c r="A947" s="721"/>
      <c r="B947" s="721"/>
      <c r="C947" s="721"/>
      <c r="D947" s="721"/>
      <c r="E947" s="721"/>
      <c r="F947" s="721"/>
      <c r="G947" s="721"/>
      <c r="H947" s="721"/>
      <c r="I947" s="721"/>
      <c r="J947" s="721"/>
      <c r="K947" s="735"/>
      <c r="L947" s="721"/>
      <c r="M947" s="721"/>
      <c r="N947" s="721"/>
      <c r="O947" s="721"/>
      <c r="P947" s="721"/>
      <c r="Q947" s="721"/>
      <c r="R947" s="721"/>
      <c r="S947" s="721"/>
      <c r="T947" s="721"/>
      <c r="U947" s="721"/>
      <c r="V947" s="721"/>
      <c r="W947" s="721"/>
      <c r="X947" s="721"/>
      <c r="Y947" s="721"/>
      <c r="Z947" s="721"/>
    </row>
    <row r="948" spans="1:26" ht="12.75" customHeight="1">
      <c r="A948" s="721"/>
      <c r="B948" s="721"/>
      <c r="C948" s="721"/>
      <c r="D948" s="721"/>
      <c r="E948" s="721"/>
      <c r="F948" s="721"/>
      <c r="G948" s="721"/>
      <c r="H948" s="721"/>
      <c r="I948" s="721"/>
      <c r="J948" s="721"/>
      <c r="K948" s="735"/>
      <c r="L948" s="721"/>
      <c r="M948" s="721"/>
      <c r="N948" s="721"/>
      <c r="O948" s="721"/>
      <c r="P948" s="721"/>
      <c r="Q948" s="721"/>
      <c r="R948" s="721"/>
      <c r="S948" s="721"/>
      <c r="T948" s="721"/>
      <c r="U948" s="721"/>
      <c r="V948" s="721"/>
      <c r="W948" s="721"/>
      <c r="X948" s="721"/>
      <c r="Y948" s="721"/>
      <c r="Z948" s="721"/>
    </row>
    <row r="949" spans="1:26" ht="12.75" customHeight="1">
      <c r="A949" s="721"/>
      <c r="B949" s="721"/>
      <c r="C949" s="721"/>
      <c r="D949" s="721"/>
      <c r="E949" s="721"/>
      <c r="F949" s="721"/>
      <c r="G949" s="721"/>
      <c r="H949" s="721"/>
      <c r="I949" s="721"/>
      <c r="J949" s="721"/>
      <c r="K949" s="735"/>
      <c r="L949" s="721"/>
      <c r="M949" s="721"/>
      <c r="N949" s="721"/>
      <c r="O949" s="721"/>
      <c r="P949" s="721"/>
      <c r="Q949" s="721"/>
      <c r="R949" s="721"/>
      <c r="S949" s="721"/>
      <c r="T949" s="721"/>
      <c r="U949" s="721"/>
      <c r="V949" s="721"/>
      <c r="W949" s="721"/>
      <c r="X949" s="721"/>
      <c r="Y949" s="721"/>
      <c r="Z949" s="721"/>
    </row>
    <row r="950" spans="1:26" ht="12.75" customHeight="1">
      <c r="A950" s="721"/>
      <c r="B950" s="721"/>
      <c r="C950" s="721"/>
      <c r="D950" s="721"/>
      <c r="E950" s="721"/>
      <c r="F950" s="721"/>
      <c r="G950" s="721"/>
      <c r="H950" s="721"/>
      <c r="I950" s="721"/>
      <c r="J950" s="721"/>
      <c r="K950" s="735"/>
      <c r="L950" s="721"/>
      <c r="M950" s="721"/>
      <c r="N950" s="721"/>
      <c r="O950" s="721"/>
      <c r="P950" s="721"/>
      <c r="Q950" s="721"/>
      <c r="R950" s="721"/>
      <c r="S950" s="721"/>
      <c r="T950" s="721"/>
      <c r="U950" s="721"/>
      <c r="V950" s="721"/>
      <c r="W950" s="721"/>
      <c r="X950" s="721"/>
      <c r="Y950" s="721"/>
      <c r="Z950" s="721"/>
    </row>
    <row r="951" spans="1:26" ht="12.75" customHeight="1">
      <c r="A951" s="721"/>
      <c r="B951" s="721"/>
      <c r="C951" s="721"/>
      <c r="D951" s="721"/>
      <c r="E951" s="721"/>
      <c r="F951" s="721"/>
      <c r="G951" s="721"/>
      <c r="H951" s="721"/>
      <c r="I951" s="721"/>
      <c r="J951" s="721"/>
      <c r="K951" s="735"/>
      <c r="L951" s="721"/>
      <c r="M951" s="721"/>
      <c r="N951" s="721"/>
      <c r="O951" s="721"/>
      <c r="P951" s="721"/>
      <c r="Q951" s="721"/>
      <c r="R951" s="721"/>
      <c r="S951" s="721"/>
      <c r="T951" s="721"/>
      <c r="U951" s="721"/>
      <c r="V951" s="721"/>
      <c r="W951" s="721"/>
      <c r="X951" s="721"/>
      <c r="Y951" s="721"/>
      <c r="Z951" s="721"/>
    </row>
    <row r="952" spans="1:26" ht="12.75" customHeight="1">
      <c r="A952" s="721"/>
      <c r="B952" s="721"/>
      <c r="C952" s="721"/>
      <c r="D952" s="721"/>
      <c r="E952" s="721"/>
      <c r="F952" s="721"/>
      <c r="G952" s="721"/>
      <c r="H952" s="721"/>
      <c r="I952" s="721"/>
      <c r="J952" s="721"/>
      <c r="K952" s="735"/>
      <c r="L952" s="721"/>
      <c r="M952" s="721"/>
      <c r="N952" s="721"/>
      <c r="O952" s="721"/>
      <c r="P952" s="721"/>
      <c r="Q952" s="721"/>
      <c r="R952" s="721"/>
      <c r="S952" s="721"/>
      <c r="T952" s="721"/>
      <c r="U952" s="721"/>
      <c r="V952" s="721"/>
      <c r="W952" s="721"/>
      <c r="X952" s="721"/>
      <c r="Y952" s="721"/>
      <c r="Z952" s="721"/>
    </row>
    <row r="953" spans="1:26" ht="12.75" customHeight="1">
      <c r="A953" s="721"/>
      <c r="B953" s="721"/>
      <c r="C953" s="721"/>
      <c r="D953" s="721"/>
      <c r="E953" s="721"/>
      <c r="F953" s="721"/>
      <c r="G953" s="721"/>
      <c r="H953" s="721"/>
      <c r="I953" s="721"/>
      <c r="J953" s="721"/>
      <c r="K953" s="735"/>
      <c r="L953" s="721"/>
      <c r="M953" s="721"/>
      <c r="N953" s="721"/>
      <c r="O953" s="721"/>
      <c r="P953" s="721"/>
      <c r="Q953" s="721"/>
      <c r="R953" s="721"/>
      <c r="S953" s="721"/>
      <c r="T953" s="721"/>
      <c r="U953" s="721"/>
      <c r="V953" s="721"/>
      <c r="W953" s="721"/>
      <c r="X953" s="721"/>
      <c r="Y953" s="721"/>
      <c r="Z953" s="721"/>
    </row>
    <row r="954" spans="1:26" ht="12.75" customHeight="1">
      <c r="A954" s="721"/>
      <c r="B954" s="721"/>
      <c r="C954" s="721"/>
      <c r="D954" s="721"/>
      <c r="E954" s="721"/>
      <c r="F954" s="721"/>
      <c r="G954" s="721"/>
      <c r="H954" s="721"/>
      <c r="I954" s="721"/>
      <c r="J954" s="721"/>
      <c r="K954" s="735"/>
      <c r="L954" s="721"/>
      <c r="M954" s="721"/>
      <c r="N954" s="721"/>
      <c r="O954" s="721"/>
      <c r="P954" s="721"/>
      <c r="Q954" s="721"/>
      <c r="R954" s="721"/>
      <c r="S954" s="721"/>
      <c r="T954" s="721"/>
      <c r="U954" s="721"/>
      <c r="V954" s="721"/>
      <c r="W954" s="721"/>
      <c r="X954" s="721"/>
      <c r="Y954" s="721"/>
      <c r="Z954" s="721"/>
    </row>
    <row r="955" spans="1:26" ht="12.75" customHeight="1">
      <c r="A955" s="721"/>
      <c r="B955" s="721"/>
      <c r="C955" s="721"/>
      <c r="D955" s="721"/>
      <c r="E955" s="721"/>
      <c r="F955" s="721"/>
      <c r="G955" s="721"/>
      <c r="H955" s="721"/>
      <c r="I955" s="721"/>
      <c r="J955" s="721"/>
      <c r="K955" s="735"/>
      <c r="L955" s="721"/>
      <c r="M955" s="721"/>
      <c r="N955" s="721"/>
      <c r="O955" s="721"/>
      <c r="P955" s="721"/>
      <c r="Q955" s="721"/>
      <c r="R955" s="721"/>
      <c r="S955" s="721"/>
      <c r="T955" s="721"/>
      <c r="U955" s="721"/>
      <c r="V955" s="721"/>
      <c r="W955" s="721"/>
      <c r="X955" s="721"/>
      <c r="Y955" s="721"/>
      <c r="Z955" s="721"/>
    </row>
    <row r="956" spans="1:26" ht="12.75" customHeight="1">
      <c r="A956" s="721"/>
      <c r="B956" s="721"/>
      <c r="C956" s="721"/>
      <c r="D956" s="721"/>
      <c r="E956" s="721"/>
      <c r="F956" s="721"/>
      <c r="G956" s="721"/>
      <c r="H956" s="721"/>
      <c r="I956" s="721"/>
      <c r="J956" s="721"/>
      <c r="K956" s="735"/>
      <c r="L956" s="721"/>
      <c r="M956" s="721"/>
      <c r="N956" s="721"/>
      <c r="O956" s="721"/>
      <c r="P956" s="721"/>
      <c r="Q956" s="721"/>
      <c r="R956" s="721"/>
      <c r="S956" s="721"/>
      <c r="T956" s="721"/>
      <c r="U956" s="721"/>
      <c r="V956" s="721"/>
      <c r="W956" s="721"/>
      <c r="X956" s="721"/>
      <c r="Y956" s="721"/>
      <c r="Z956" s="721"/>
    </row>
    <row r="957" spans="1:26" ht="12.75" customHeight="1">
      <c r="A957" s="721"/>
      <c r="B957" s="721"/>
      <c r="C957" s="721"/>
      <c r="D957" s="721"/>
      <c r="E957" s="721"/>
      <c r="F957" s="721"/>
      <c r="G957" s="721"/>
      <c r="H957" s="721"/>
      <c r="I957" s="721"/>
      <c r="J957" s="721"/>
      <c r="K957" s="735"/>
      <c r="L957" s="721"/>
      <c r="M957" s="721"/>
      <c r="N957" s="721"/>
      <c r="O957" s="721"/>
      <c r="P957" s="721"/>
      <c r="Q957" s="721"/>
      <c r="R957" s="721"/>
      <c r="S957" s="721"/>
      <c r="T957" s="721"/>
      <c r="U957" s="721"/>
      <c r="V957" s="721"/>
      <c r="W957" s="721"/>
      <c r="X957" s="721"/>
      <c r="Y957" s="721"/>
      <c r="Z957" s="721"/>
    </row>
    <row r="958" spans="1:26" ht="12.75" customHeight="1">
      <c r="A958" s="721"/>
      <c r="B958" s="721"/>
      <c r="C958" s="721"/>
      <c r="D958" s="721"/>
      <c r="E958" s="721"/>
      <c r="F958" s="721"/>
      <c r="G958" s="721"/>
      <c r="H958" s="721"/>
      <c r="I958" s="721"/>
      <c r="J958" s="721"/>
      <c r="K958" s="735"/>
      <c r="L958" s="721"/>
      <c r="M958" s="721"/>
      <c r="N958" s="721"/>
      <c r="O958" s="721"/>
      <c r="P958" s="721"/>
      <c r="Q958" s="721"/>
      <c r="R958" s="721"/>
      <c r="S958" s="721"/>
      <c r="T958" s="721"/>
      <c r="U958" s="721"/>
      <c r="V958" s="721"/>
      <c r="W958" s="721"/>
      <c r="X958" s="721"/>
      <c r="Y958" s="721"/>
      <c r="Z958" s="721"/>
    </row>
    <row r="959" spans="1:26" ht="12.75" customHeight="1">
      <c r="A959" s="721"/>
      <c r="B959" s="721"/>
      <c r="C959" s="721"/>
      <c r="D959" s="721"/>
      <c r="E959" s="721"/>
      <c r="F959" s="721"/>
      <c r="G959" s="721"/>
      <c r="H959" s="721"/>
      <c r="I959" s="721"/>
      <c r="J959" s="721"/>
      <c r="K959" s="735"/>
      <c r="L959" s="721"/>
      <c r="M959" s="721"/>
      <c r="N959" s="721"/>
      <c r="O959" s="721"/>
      <c r="P959" s="721"/>
      <c r="Q959" s="721"/>
      <c r="R959" s="721"/>
      <c r="S959" s="721"/>
      <c r="T959" s="721"/>
      <c r="U959" s="721"/>
      <c r="V959" s="721"/>
      <c r="W959" s="721"/>
      <c r="X959" s="721"/>
      <c r="Y959" s="721"/>
      <c r="Z959" s="721"/>
    </row>
    <row r="960" spans="1:26" ht="12.75" customHeight="1">
      <c r="A960" s="721"/>
      <c r="B960" s="721"/>
      <c r="C960" s="721"/>
      <c r="D960" s="721"/>
      <c r="E960" s="721"/>
      <c r="F960" s="721"/>
      <c r="G960" s="721"/>
      <c r="H960" s="721"/>
      <c r="I960" s="721"/>
      <c r="J960" s="721"/>
      <c r="K960" s="735"/>
      <c r="L960" s="721"/>
      <c r="M960" s="721"/>
      <c r="N960" s="721"/>
      <c r="O960" s="721"/>
      <c r="P960" s="721"/>
      <c r="Q960" s="721"/>
      <c r="R960" s="721"/>
      <c r="S960" s="721"/>
      <c r="T960" s="721"/>
      <c r="U960" s="721"/>
      <c r="V960" s="721"/>
      <c r="W960" s="721"/>
      <c r="X960" s="721"/>
      <c r="Y960" s="721"/>
      <c r="Z960" s="721"/>
    </row>
    <row r="961" spans="1:26" ht="12.75" customHeight="1">
      <c r="A961" s="721"/>
      <c r="B961" s="721"/>
      <c r="C961" s="721"/>
      <c r="D961" s="721"/>
      <c r="E961" s="721"/>
      <c r="F961" s="721"/>
      <c r="G961" s="721"/>
      <c r="H961" s="721"/>
      <c r="I961" s="721"/>
      <c r="J961" s="721"/>
      <c r="K961" s="735"/>
      <c r="L961" s="721"/>
      <c r="M961" s="721"/>
      <c r="N961" s="721"/>
      <c r="O961" s="721"/>
      <c r="P961" s="721"/>
      <c r="Q961" s="721"/>
      <c r="R961" s="721"/>
      <c r="S961" s="721"/>
      <c r="T961" s="721"/>
      <c r="U961" s="721"/>
      <c r="V961" s="721"/>
      <c r="W961" s="721"/>
      <c r="X961" s="721"/>
      <c r="Y961" s="721"/>
      <c r="Z961" s="721"/>
    </row>
    <row r="962" spans="1:26" ht="12.75" customHeight="1">
      <c r="A962" s="721"/>
      <c r="B962" s="721"/>
      <c r="C962" s="721"/>
      <c r="D962" s="721"/>
      <c r="E962" s="721"/>
      <c r="F962" s="721"/>
      <c r="G962" s="721"/>
      <c r="H962" s="721"/>
      <c r="I962" s="721"/>
      <c r="J962" s="721"/>
      <c r="K962" s="735"/>
      <c r="L962" s="721"/>
      <c r="M962" s="721"/>
      <c r="N962" s="721"/>
      <c r="O962" s="721"/>
      <c r="P962" s="721"/>
      <c r="Q962" s="721"/>
      <c r="R962" s="721"/>
      <c r="S962" s="721"/>
      <c r="T962" s="721"/>
      <c r="U962" s="721"/>
      <c r="V962" s="721"/>
      <c r="W962" s="721"/>
      <c r="X962" s="721"/>
      <c r="Y962" s="721"/>
      <c r="Z962" s="721"/>
    </row>
    <row r="963" spans="1:26" ht="12.75" customHeight="1">
      <c r="A963" s="721"/>
      <c r="B963" s="721"/>
      <c r="C963" s="721"/>
      <c r="D963" s="721"/>
      <c r="E963" s="721"/>
      <c r="F963" s="721"/>
      <c r="G963" s="721"/>
      <c r="H963" s="721"/>
      <c r="I963" s="721"/>
      <c r="J963" s="721"/>
      <c r="K963" s="735"/>
      <c r="L963" s="721"/>
      <c r="M963" s="721"/>
      <c r="N963" s="721"/>
      <c r="O963" s="721"/>
      <c r="P963" s="721"/>
      <c r="Q963" s="721"/>
      <c r="R963" s="721"/>
      <c r="S963" s="721"/>
      <c r="T963" s="721"/>
      <c r="U963" s="721"/>
      <c r="V963" s="721"/>
      <c r="W963" s="721"/>
      <c r="X963" s="721"/>
      <c r="Y963" s="721"/>
      <c r="Z963" s="721"/>
    </row>
    <row r="964" spans="1:26" ht="12.75" customHeight="1">
      <c r="A964" s="721"/>
      <c r="B964" s="721"/>
      <c r="C964" s="721"/>
      <c r="D964" s="721"/>
      <c r="E964" s="721"/>
      <c r="F964" s="721"/>
      <c r="G964" s="721"/>
      <c r="H964" s="721"/>
      <c r="I964" s="721"/>
      <c r="J964" s="721"/>
      <c r="K964" s="735"/>
      <c r="L964" s="721"/>
      <c r="M964" s="721"/>
      <c r="N964" s="721"/>
      <c r="O964" s="721"/>
      <c r="P964" s="721"/>
      <c r="Q964" s="721"/>
      <c r="R964" s="721"/>
      <c r="S964" s="721"/>
      <c r="T964" s="721"/>
      <c r="U964" s="721"/>
      <c r="V964" s="721"/>
      <c r="W964" s="721"/>
      <c r="X964" s="721"/>
      <c r="Y964" s="721"/>
      <c r="Z964" s="721"/>
    </row>
    <row r="965" spans="1:26" ht="12.75" customHeight="1">
      <c r="A965" s="721"/>
      <c r="B965" s="721"/>
      <c r="C965" s="721"/>
      <c r="D965" s="721"/>
      <c r="E965" s="721"/>
      <c r="F965" s="721"/>
      <c r="G965" s="721"/>
      <c r="H965" s="721"/>
      <c r="I965" s="721"/>
      <c r="J965" s="721"/>
      <c r="K965" s="735"/>
      <c r="L965" s="721"/>
      <c r="M965" s="721"/>
      <c r="N965" s="721"/>
      <c r="O965" s="721"/>
      <c r="P965" s="721"/>
      <c r="Q965" s="721"/>
      <c r="R965" s="721"/>
      <c r="S965" s="721"/>
      <c r="T965" s="721"/>
      <c r="U965" s="721"/>
      <c r="V965" s="721"/>
      <c r="W965" s="721"/>
      <c r="X965" s="721"/>
      <c r="Y965" s="721"/>
      <c r="Z965" s="721"/>
    </row>
    <row r="966" spans="1:26" ht="12.75" customHeight="1">
      <c r="A966" s="721"/>
      <c r="B966" s="721"/>
      <c r="C966" s="721"/>
      <c r="D966" s="721"/>
      <c r="E966" s="721"/>
      <c r="F966" s="721"/>
      <c r="G966" s="721"/>
      <c r="H966" s="721"/>
      <c r="I966" s="721"/>
      <c r="J966" s="721"/>
      <c r="K966" s="735"/>
      <c r="L966" s="721"/>
      <c r="M966" s="721"/>
      <c r="N966" s="721"/>
      <c r="O966" s="721"/>
      <c r="P966" s="721"/>
      <c r="Q966" s="721"/>
      <c r="R966" s="721"/>
      <c r="S966" s="721"/>
      <c r="T966" s="721"/>
      <c r="U966" s="721"/>
      <c r="V966" s="721"/>
      <c r="W966" s="721"/>
      <c r="X966" s="721"/>
      <c r="Y966" s="721"/>
      <c r="Z966" s="721"/>
    </row>
    <row r="967" spans="1:26" ht="12.75" customHeight="1">
      <c r="A967" s="721"/>
      <c r="B967" s="721"/>
      <c r="C967" s="721"/>
      <c r="D967" s="721"/>
      <c r="E967" s="721"/>
      <c r="F967" s="721"/>
      <c r="G967" s="721"/>
      <c r="H967" s="721"/>
      <c r="I967" s="721"/>
      <c r="J967" s="721"/>
      <c r="K967" s="735"/>
      <c r="L967" s="721"/>
      <c r="M967" s="721"/>
      <c r="N967" s="721"/>
      <c r="O967" s="721"/>
      <c r="P967" s="721"/>
      <c r="Q967" s="721"/>
      <c r="R967" s="721"/>
      <c r="S967" s="721"/>
      <c r="T967" s="721"/>
      <c r="U967" s="721"/>
      <c r="V967" s="721"/>
      <c r="W967" s="721"/>
      <c r="X967" s="721"/>
      <c r="Y967" s="721"/>
      <c r="Z967" s="721"/>
    </row>
    <row r="968" spans="1:26" ht="12.75" customHeight="1">
      <c r="A968" s="721"/>
      <c r="B968" s="721"/>
      <c r="C968" s="721"/>
      <c r="D968" s="721"/>
      <c r="E968" s="721"/>
      <c r="F968" s="721"/>
      <c r="G968" s="721"/>
      <c r="H968" s="721"/>
      <c r="I968" s="721"/>
      <c r="J968" s="721"/>
      <c r="K968" s="735"/>
      <c r="L968" s="721"/>
      <c r="M968" s="721"/>
      <c r="N968" s="721"/>
      <c r="O968" s="721"/>
      <c r="P968" s="721"/>
      <c r="Q968" s="721"/>
      <c r="R968" s="721"/>
      <c r="S968" s="721"/>
      <c r="T968" s="721"/>
      <c r="U968" s="721"/>
      <c r="V968" s="721"/>
      <c r="W968" s="721"/>
      <c r="X968" s="721"/>
      <c r="Y968" s="721"/>
      <c r="Z968" s="721"/>
    </row>
    <row r="969" spans="1:26" ht="12.75" customHeight="1">
      <c r="A969" s="721"/>
      <c r="B969" s="721"/>
      <c r="C969" s="721"/>
      <c r="D969" s="721"/>
      <c r="E969" s="721"/>
      <c r="F969" s="721"/>
      <c r="G969" s="721"/>
      <c r="H969" s="721"/>
      <c r="I969" s="721"/>
      <c r="J969" s="721"/>
      <c r="K969" s="735"/>
      <c r="L969" s="721"/>
      <c r="M969" s="721"/>
      <c r="N969" s="721"/>
      <c r="O969" s="721"/>
      <c r="P969" s="721"/>
      <c r="Q969" s="721"/>
      <c r="R969" s="721"/>
      <c r="S969" s="721"/>
      <c r="T969" s="721"/>
      <c r="U969" s="721"/>
      <c r="V969" s="721"/>
      <c r="W969" s="721"/>
      <c r="X969" s="721"/>
      <c r="Y969" s="721"/>
      <c r="Z969" s="721"/>
    </row>
    <row r="970" spans="1:26" ht="12.75" customHeight="1">
      <c r="A970" s="721"/>
      <c r="B970" s="721"/>
      <c r="C970" s="721"/>
      <c r="D970" s="721"/>
      <c r="E970" s="721"/>
      <c r="F970" s="721"/>
      <c r="G970" s="721"/>
      <c r="H970" s="721"/>
      <c r="I970" s="721"/>
      <c r="J970" s="721"/>
      <c r="K970" s="735"/>
      <c r="L970" s="721"/>
      <c r="M970" s="721"/>
      <c r="N970" s="721"/>
      <c r="O970" s="721"/>
      <c r="P970" s="721"/>
      <c r="Q970" s="721"/>
      <c r="R970" s="721"/>
      <c r="S970" s="721"/>
      <c r="T970" s="721"/>
      <c r="U970" s="721"/>
      <c r="V970" s="721"/>
      <c r="W970" s="721"/>
      <c r="X970" s="721"/>
      <c r="Y970" s="721"/>
      <c r="Z970" s="721"/>
    </row>
    <row r="971" spans="1:26" ht="12.75" customHeight="1">
      <c r="A971" s="721"/>
      <c r="B971" s="721"/>
      <c r="C971" s="721"/>
      <c r="D971" s="721"/>
      <c r="E971" s="721"/>
      <c r="F971" s="721"/>
      <c r="G971" s="721"/>
      <c r="H971" s="721"/>
      <c r="I971" s="721"/>
      <c r="J971" s="721"/>
      <c r="K971" s="735"/>
      <c r="L971" s="721"/>
      <c r="M971" s="721"/>
      <c r="N971" s="721"/>
      <c r="O971" s="721"/>
      <c r="P971" s="721"/>
      <c r="Q971" s="721"/>
      <c r="R971" s="721"/>
      <c r="S971" s="721"/>
      <c r="T971" s="721"/>
      <c r="U971" s="721"/>
      <c r="V971" s="721"/>
      <c r="W971" s="721"/>
      <c r="X971" s="721"/>
      <c r="Y971" s="721"/>
      <c r="Z971" s="721"/>
    </row>
    <row r="972" spans="1:26" ht="12.75" customHeight="1">
      <c r="A972" s="721"/>
      <c r="B972" s="721"/>
      <c r="C972" s="721"/>
      <c r="D972" s="721"/>
      <c r="E972" s="721"/>
      <c r="F972" s="721"/>
      <c r="G972" s="721"/>
      <c r="H972" s="721"/>
      <c r="I972" s="721"/>
      <c r="J972" s="721"/>
      <c r="K972" s="735"/>
      <c r="L972" s="721"/>
      <c r="M972" s="721"/>
      <c r="N972" s="721"/>
      <c r="O972" s="721"/>
      <c r="P972" s="721"/>
      <c r="Q972" s="721"/>
      <c r="R972" s="721"/>
      <c r="S972" s="721"/>
      <c r="T972" s="721"/>
      <c r="U972" s="721"/>
      <c r="V972" s="721"/>
      <c r="W972" s="721"/>
      <c r="X972" s="721"/>
      <c r="Y972" s="721"/>
      <c r="Z972" s="721"/>
    </row>
    <row r="973" spans="1:26" ht="12.75" customHeight="1">
      <c r="A973" s="721"/>
      <c r="B973" s="721"/>
      <c r="C973" s="721"/>
      <c r="D973" s="721"/>
      <c r="E973" s="721"/>
      <c r="F973" s="721"/>
      <c r="G973" s="721"/>
      <c r="H973" s="721"/>
      <c r="I973" s="721"/>
      <c r="J973" s="721"/>
      <c r="K973" s="735"/>
      <c r="L973" s="721"/>
      <c r="M973" s="721"/>
      <c r="N973" s="721"/>
      <c r="O973" s="721"/>
      <c r="P973" s="721"/>
      <c r="Q973" s="721"/>
      <c r="R973" s="721"/>
      <c r="S973" s="721"/>
      <c r="T973" s="721"/>
      <c r="U973" s="721"/>
      <c r="V973" s="721"/>
      <c r="W973" s="721"/>
      <c r="X973" s="721"/>
      <c r="Y973" s="721"/>
      <c r="Z973" s="721"/>
    </row>
    <row r="974" spans="1:26" ht="12.75" customHeight="1">
      <c r="A974" s="721"/>
      <c r="B974" s="721"/>
      <c r="C974" s="721"/>
      <c r="D974" s="721"/>
      <c r="E974" s="721"/>
      <c r="F974" s="721"/>
      <c r="G974" s="721"/>
      <c r="H974" s="721"/>
      <c r="I974" s="721"/>
      <c r="J974" s="721"/>
      <c r="K974" s="735"/>
      <c r="L974" s="721"/>
      <c r="M974" s="721"/>
      <c r="N974" s="721"/>
      <c r="O974" s="721"/>
      <c r="P974" s="721"/>
      <c r="Q974" s="721"/>
      <c r="R974" s="721"/>
      <c r="S974" s="721"/>
      <c r="T974" s="721"/>
      <c r="U974" s="721"/>
      <c r="V974" s="721"/>
      <c r="W974" s="721"/>
      <c r="X974" s="721"/>
      <c r="Y974" s="721"/>
      <c r="Z974" s="721"/>
    </row>
    <row r="975" spans="1:26" ht="12.75" customHeight="1">
      <c r="A975" s="721"/>
      <c r="B975" s="721"/>
      <c r="C975" s="721"/>
      <c r="D975" s="721"/>
      <c r="E975" s="721"/>
      <c r="F975" s="721"/>
      <c r="G975" s="721"/>
      <c r="H975" s="721"/>
      <c r="I975" s="721"/>
      <c r="J975" s="721"/>
      <c r="K975" s="735"/>
      <c r="L975" s="721"/>
      <c r="M975" s="721"/>
      <c r="N975" s="721"/>
      <c r="O975" s="721"/>
      <c r="P975" s="721"/>
      <c r="Q975" s="721"/>
      <c r="R975" s="721"/>
      <c r="S975" s="721"/>
      <c r="T975" s="721"/>
      <c r="U975" s="721"/>
      <c r="V975" s="721"/>
      <c r="W975" s="721"/>
      <c r="X975" s="721"/>
      <c r="Y975" s="721"/>
      <c r="Z975" s="721"/>
    </row>
    <row r="976" spans="1:26" ht="12.75" customHeight="1">
      <c r="A976" s="721"/>
      <c r="B976" s="721"/>
      <c r="C976" s="721"/>
      <c r="D976" s="721"/>
      <c r="E976" s="721"/>
      <c r="F976" s="721"/>
      <c r="G976" s="721"/>
      <c r="H976" s="721"/>
      <c r="I976" s="721"/>
      <c r="J976" s="721"/>
      <c r="K976" s="735"/>
      <c r="L976" s="721"/>
      <c r="M976" s="721"/>
      <c r="N976" s="721"/>
      <c r="O976" s="721"/>
      <c r="P976" s="721"/>
      <c r="Q976" s="721"/>
      <c r="R976" s="721"/>
      <c r="S976" s="721"/>
      <c r="T976" s="721"/>
      <c r="U976" s="721"/>
      <c r="V976" s="721"/>
      <c r="W976" s="721"/>
      <c r="X976" s="721"/>
      <c r="Y976" s="721"/>
      <c r="Z976" s="721"/>
    </row>
    <row r="977" spans="1:26" ht="12.75" customHeight="1">
      <c r="A977" s="721"/>
      <c r="B977" s="721"/>
      <c r="C977" s="721"/>
      <c r="D977" s="721"/>
      <c r="E977" s="721"/>
      <c r="F977" s="721"/>
      <c r="G977" s="721"/>
      <c r="H977" s="721"/>
      <c r="I977" s="721"/>
      <c r="J977" s="721"/>
      <c r="K977" s="735"/>
      <c r="L977" s="721"/>
      <c r="M977" s="721"/>
      <c r="N977" s="721"/>
      <c r="O977" s="721"/>
      <c r="P977" s="721"/>
      <c r="Q977" s="721"/>
      <c r="R977" s="721"/>
      <c r="S977" s="721"/>
      <c r="T977" s="721"/>
      <c r="U977" s="721"/>
      <c r="V977" s="721"/>
      <c r="W977" s="721"/>
      <c r="X977" s="721"/>
      <c r="Y977" s="721"/>
      <c r="Z977" s="721"/>
    </row>
    <row r="978" spans="1:26" ht="12.75" customHeight="1">
      <c r="A978" s="721"/>
      <c r="B978" s="721"/>
      <c r="C978" s="721"/>
      <c r="D978" s="721"/>
      <c r="E978" s="721"/>
      <c r="F978" s="721"/>
      <c r="G978" s="721"/>
      <c r="H978" s="721"/>
      <c r="I978" s="721"/>
      <c r="J978" s="721"/>
      <c r="K978" s="735"/>
      <c r="L978" s="721"/>
      <c r="M978" s="721"/>
      <c r="N978" s="721"/>
      <c r="O978" s="721"/>
      <c r="P978" s="721"/>
      <c r="Q978" s="721"/>
      <c r="R978" s="721"/>
      <c r="S978" s="721"/>
      <c r="T978" s="721"/>
      <c r="U978" s="721"/>
      <c r="V978" s="721"/>
      <c r="W978" s="721"/>
      <c r="X978" s="721"/>
      <c r="Y978" s="721"/>
      <c r="Z978" s="721"/>
    </row>
    <row r="979" spans="1:26" ht="12.75" customHeight="1">
      <c r="A979" s="721"/>
      <c r="B979" s="721"/>
      <c r="C979" s="721"/>
      <c r="D979" s="721"/>
      <c r="E979" s="721"/>
      <c r="F979" s="721"/>
      <c r="G979" s="721"/>
      <c r="H979" s="721"/>
      <c r="I979" s="721"/>
      <c r="J979" s="721"/>
      <c r="K979" s="735"/>
      <c r="L979" s="721"/>
      <c r="M979" s="721"/>
      <c r="N979" s="721"/>
      <c r="O979" s="721"/>
      <c r="P979" s="721"/>
      <c r="Q979" s="721"/>
      <c r="R979" s="721"/>
      <c r="S979" s="721"/>
      <c r="T979" s="721"/>
      <c r="U979" s="721"/>
      <c r="V979" s="721"/>
      <c r="W979" s="721"/>
      <c r="X979" s="721"/>
      <c r="Y979" s="721"/>
      <c r="Z979" s="721"/>
    </row>
    <row r="980" spans="1:26" ht="12.75" customHeight="1">
      <c r="A980" s="721"/>
      <c r="B980" s="721"/>
      <c r="C980" s="721"/>
      <c r="D980" s="721"/>
      <c r="E980" s="721"/>
      <c r="F980" s="721"/>
      <c r="G980" s="721"/>
      <c r="H980" s="721"/>
      <c r="I980" s="721"/>
      <c r="J980" s="721"/>
      <c r="K980" s="735"/>
      <c r="L980" s="721"/>
      <c r="M980" s="721"/>
      <c r="N980" s="721"/>
      <c r="O980" s="721"/>
      <c r="P980" s="721"/>
      <c r="Q980" s="721"/>
      <c r="R980" s="721"/>
      <c r="S980" s="721"/>
      <c r="T980" s="721"/>
      <c r="U980" s="721"/>
      <c r="V980" s="721"/>
      <c r="W980" s="721"/>
      <c r="X980" s="721"/>
      <c r="Y980" s="721"/>
      <c r="Z980" s="721"/>
    </row>
    <row r="981" spans="1:26" ht="12.75" customHeight="1">
      <c r="A981" s="721"/>
      <c r="B981" s="721"/>
      <c r="C981" s="721"/>
      <c r="D981" s="721"/>
      <c r="E981" s="721"/>
      <c r="F981" s="721"/>
      <c r="G981" s="721"/>
      <c r="H981" s="721"/>
      <c r="I981" s="721"/>
      <c r="J981" s="721"/>
      <c r="K981" s="735"/>
      <c r="L981" s="721"/>
      <c r="M981" s="721"/>
      <c r="N981" s="721"/>
      <c r="O981" s="721"/>
      <c r="P981" s="721"/>
      <c r="Q981" s="721"/>
      <c r="R981" s="721"/>
      <c r="S981" s="721"/>
      <c r="T981" s="721"/>
      <c r="U981" s="721"/>
      <c r="V981" s="721"/>
      <c r="W981" s="721"/>
      <c r="X981" s="721"/>
      <c r="Y981" s="721"/>
      <c r="Z981" s="721"/>
    </row>
    <row r="982" spans="1:26" ht="12.75" customHeight="1">
      <c r="A982" s="721"/>
      <c r="B982" s="721"/>
      <c r="C982" s="721"/>
      <c r="D982" s="721"/>
      <c r="E982" s="721"/>
      <c r="F982" s="721"/>
      <c r="G982" s="721"/>
      <c r="H982" s="721"/>
      <c r="I982" s="721"/>
      <c r="J982" s="721"/>
      <c r="K982" s="735"/>
      <c r="L982" s="721"/>
      <c r="M982" s="721"/>
      <c r="N982" s="721"/>
      <c r="O982" s="721"/>
      <c r="P982" s="721"/>
      <c r="Q982" s="721"/>
      <c r="R982" s="721"/>
      <c r="S982" s="721"/>
      <c r="T982" s="721"/>
      <c r="U982" s="721"/>
      <c r="V982" s="721"/>
      <c r="W982" s="721"/>
      <c r="X982" s="721"/>
      <c r="Y982" s="721"/>
      <c r="Z982" s="721"/>
    </row>
    <row r="983" spans="1:26" ht="12.75" customHeight="1">
      <c r="A983" s="721"/>
      <c r="B983" s="721"/>
      <c r="C983" s="721"/>
      <c r="D983" s="721"/>
      <c r="E983" s="721"/>
      <c r="F983" s="721"/>
      <c r="G983" s="721"/>
      <c r="H983" s="721"/>
      <c r="I983" s="721"/>
      <c r="J983" s="721"/>
      <c r="K983" s="735"/>
      <c r="L983" s="721"/>
      <c r="M983" s="721"/>
      <c r="N983" s="721"/>
      <c r="O983" s="721"/>
      <c r="P983" s="721"/>
      <c r="Q983" s="721"/>
      <c r="R983" s="721"/>
      <c r="S983" s="721"/>
      <c r="T983" s="721"/>
      <c r="U983" s="721"/>
      <c r="V983" s="721"/>
      <c r="W983" s="721"/>
      <c r="X983" s="721"/>
      <c r="Y983" s="721"/>
      <c r="Z983" s="721"/>
    </row>
    <row r="984" spans="1:26" ht="12.75" customHeight="1">
      <c r="A984" s="721"/>
      <c r="B984" s="721"/>
      <c r="C984" s="721"/>
      <c r="D984" s="721"/>
      <c r="E984" s="721"/>
      <c r="F984" s="721"/>
      <c r="G984" s="721"/>
      <c r="H984" s="721"/>
      <c r="I984" s="721"/>
      <c r="J984" s="721"/>
      <c r="K984" s="735"/>
      <c r="L984" s="721"/>
      <c r="M984" s="721"/>
      <c r="N984" s="721"/>
      <c r="O984" s="721"/>
      <c r="P984" s="721"/>
      <c r="Q984" s="721"/>
      <c r="R984" s="721"/>
      <c r="S984" s="721"/>
      <c r="T984" s="721"/>
      <c r="U984" s="721"/>
      <c r="V984" s="721"/>
      <c r="W984" s="721"/>
      <c r="X984" s="721"/>
      <c r="Y984" s="721"/>
      <c r="Z984" s="721"/>
    </row>
    <row r="985" spans="1:26" ht="12.75" customHeight="1">
      <c r="A985" s="721"/>
      <c r="B985" s="721"/>
      <c r="C985" s="721"/>
      <c r="D985" s="721"/>
      <c r="E985" s="721"/>
      <c r="F985" s="721"/>
      <c r="G985" s="721"/>
      <c r="H985" s="721"/>
      <c r="I985" s="721"/>
      <c r="J985" s="721"/>
      <c r="K985" s="735"/>
      <c r="L985" s="721"/>
      <c r="M985" s="721"/>
      <c r="N985" s="721"/>
      <c r="O985" s="721"/>
      <c r="P985" s="721"/>
      <c r="Q985" s="721"/>
      <c r="R985" s="721"/>
      <c r="S985" s="721"/>
      <c r="T985" s="721"/>
      <c r="U985" s="721"/>
      <c r="V985" s="721"/>
      <c r="W985" s="721"/>
      <c r="X985" s="721"/>
      <c r="Y985" s="721"/>
      <c r="Z985" s="721"/>
    </row>
    <row r="986" spans="1:26" ht="12.75" customHeight="1">
      <c r="A986" s="721"/>
      <c r="B986" s="721"/>
      <c r="C986" s="721"/>
      <c r="D986" s="721"/>
      <c r="E986" s="721"/>
      <c r="F986" s="721"/>
      <c r="G986" s="721"/>
      <c r="H986" s="721"/>
      <c r="I986" s="721"/>
      <c r="J986" s="721"/>
      <c r="K986" s="735"/>
      <c r="L986" s="721"/>
      <c r="M986" s="721"/>
      <c r="N986" s="721"/>
      <c r="O986" s="721"/>
      <c r="P986" s="721"/>
      <c r="Q986" s="721"/>
      <c r="R986" s="721"/>
      <c r="S986" s="721"/>
      <c r="T986" s="721"/>
      <c r="U986" s="721"/>
      <c r="V986" s="721"/>
      <c r="W986" s="721"/>
      <c r="X986" s="721"/>
      <c r="Y986" s="721"/>
      <c r="Z986" s="721"/>
    </row>
    <row r="987" spans="1:26" ht="12.75" customHeight="1">
      <c r="A987" s="721"/>
      <c r="B987" s="721"/>
      <c r="C987" s="721"/>
      <c r="D987" s="721"/>
      <c r="E987" s="721"/>
      <c r="F987" s="721"/>
      <c r="G987" s="721"/>
      <c r="H987" s="721"/>
      <c r="I987" s="721"/>
      <c r="J987" s="721"/>
      <c r="K987" s="735"/>
      <c r="L987" s="721"/>
      <c r="M987" s="721"/>
      <c r="N987" s="721"/>
      <c r="O987" s="721"/>
      <c r="P987" s="721"/>
      <c r="Q987" s="721"/>
      <c r="R987" s="721"/>
      <c r="S987" s="721"/>
      <c r="T987" s="721"/>
      <c r="U987" s="721"/>
      <c r="V987" s="721"/>
      <c r="W987" s="721"/>
      <c r="X987" s="721"/>
      <c r="Y987" s="721"/>
      <c r="Z987" s="721"/>
    </row>
    <row r="988" spans="1:26" ht="12.75" customHeight="1">
      <c r="A988" s="721"/>
      <c r="B988" s="721"/>
      <c r="C988" s="721"/>
      <c r="D988" s="721"/>
      <c r="E988" s="721"/>
      <c r="F988" s="721"/>
      <c r="G988" s="721"/>
      <c r="H988" s="721"/>
      <c r="I988" s="721"/>
      <c r="J988" s="721"/>
      <c r="K988" s="735"/>
      <c r="L988" s="721"/>
      <c r="M988" s="721"/>
      <c r="N988" s="721"/>
      <c r="O988" s="721"/>
      <c r="P988" s="721"/>
      <c r="Q988" s="721"/>
      <c r="R988" s="721"/>
      <c r="S988" s="721"/>
      <c r="T988" s="721"/>
      <c r="U988" s="721"/>
      <c r="V988" s="721"/>
      <c r="W988" s="721"/>
      <c r="X988" s="721"/>
      <c r="Y988" s="721"/>
      <c r="Z988" s="721"/>
    </row>
    <row r="989" spans="1:26" ht="12.75" customHeight="1">
      <c r="A989" s="721"/>
      <c r="B989" s="721"/>
      <c r="C989" s="721"/>
      <c r="D989" s="721"/>
      <c r="E989" s="721"/>
      <c r="F989" s="721"/>
      <c r="G989" s="721"/>
      <c r="H989" s="721"/>
      <c r="I989" s="721"/>
      <c r="J989" s="721"/>
      <c r="K989" s="735"/>
      <c r="L989" s="721"/>
      <c r="M989" s="721"/>
      <c r="N989" s="721"/>
      <c r="O989" s="721"/>
      <c r="P989" s="721"/>
      <c r="Q989" s="721"/>
      <c r="R989" s="721"/>
      <c r="S989" s="721"/>
      <c r="T989" s="721"/>
      <c r="U989" s="721"/>
      <c r="V989" s="721"/>
      <c r="W989" s="721"/>
      <c r="X989" s="721"/>
      <c r="Y989" s="721"/>
      <c r="Z989" s="721"/>
    </row>
    <row r="990" spans="1:26" ht="12.75" customHeight="1">
      <c r="A990" s="721"/>
      <c r="B990" s="721"/>
      <c r="C990" s="721"/>
      <c r="D990" s="721"/>
      <c r="E990" s="721"/>
      <c r="F990" s="721"/>
      <c r="G990" s="721"/>
      <c r="H990" s="721"/>
      <c r="I990" s="721"/>
      <c r="J990" s="721"/>
      <c r="K990" s="735"/>
      <c r="L990" s="721"/>
      <c r="M990" s="721"/>
      <c r="N990" s="721"/>
      <c r="O990" s="721"/>
      <c r="P990" s="721"/>
      <c r="Q990" s="721"/>
      <c r="R990" s="721"/>
      <c r="S990" s="721"/>
      <c r="T990" s="721"/>
      <c r="U990" s="721"/>
      <c r="V990" s="721"/>
      <c r="W990" s="721"/>
      <c r="X990" s="721"/>
      <c r="Y990" s="721"/>
      <c r="Z990" s="721"/>
    </row>
    <row r="991" spans="1:26" ht="12.75" customHeight="1">
      <c r="A991" s="721"/>
      <c r="B991" s="721"/>
      <c r="C991" s="721"/>
      <c r="D991" s="721"/>
      <c r="E991" s="721"/>
      <c r="F991" s="721"/>
      <c r="G991" s="721"/>
      <c r="H991" s="721"/>
      <c r="I991" s="721"/>
      <c r="J991" s="721"/>
      <c r="K991" s="735"/>
      <c r="L991" s="721"/>
      <c r="M991" s="721"/>
      <c r="N991" s="721"/>
      <c r="O991" s="721"/>
      <c r="P991" s="721"/>
      <c r="Q991" s="721"/>
      <c r="R991" s="721"/>
      <c r="S991" s="721"/>
      <c r="T991" s="721"/>
      <c r="U991" s="721"/>
      <c r="V991" s="721"/>
      <c r="W991" s="721"/>
      <c r="X991" s="721"/>
      <c r="Y991" s="721"/>
      <c r="Z991" s="721"/>
    </row>
    <row r="992" spans="1:26" ht="12.75" customHeight="1">
      <c r="A992" s="721"/>
      <c r="B992" s="721"/>
      <c r="C992" s="721"/>
      <c r="D992" s="721"/>
      <c r="E992" s="721"/>
      <c r="F992" s="721"/>
      <c r="G992" s="721"/>
      <c r="H992" s="721"/>
      <c r="I992" s="721"/>
      <c r="J992" s="721"/>
      <c r="K992" s="735"/>
      <c r="L992" s="721"/>
      <c r="M992" s="721"/>
      <c r="N992" s="721"/>
      <c r="O992" s="721"/>
      <c r="P992" s="721"/>
      <c r="Q992" s="721"/>
      <c r="R992" s="721"/>
      <c r="S992" s="721"/>
      <c r="T992" s="721"/>
      <c r="U992" s="721"/>
      <c r="V992" s="721"/>
      <c r="W992" s="721"/>
      <c r="X992" s="721"/>
      <c r="Y992" s="721"/>
      <c r="Z992" s="721"/>
    </row>
    <row r="993" spans="1:26" ht="12.75" customHeight="1">
      <c r="A993" s="721"/>
      <c r="B993" s="721"/>
      <c r="C993" s="721"/>
      <c r="D993" s="721"/>
      <c r="E993" s="721"/>
      <c r="F993" s="721"/>
      <c r="G993" s="721"/>
      <c r="H993" s="721"/>
      <c r="I993" s="721"/>
      <c r="J993" s="721"/>
      <c r="K993" s="735"/>
      <c r="L993" s="721"/>
      <c r="M993" s="721"/>
      <c r="N993" s="721"/>
      <c r="O993" s="721"/>
      <c r="P993" s="721"/>
      <c r="Q993" s="721"/>
      <c r="R993" s="721"/>
      <c r="S993" s="721"/>
      <c r="T993" s="721"/>
      <c r="U993" s="721"/>
      <c r="V993" s="721"/>
      <c r="W993" s="721"/>
      <c r="X993" s="721"/>
      <c r="Y993" s="721"/>
      <c r="Z993" s="721"/>
    </row>
    <row r="994" spans="1:26" ht="12.75" customHeight="1">
      <c r="A994" s="721"/>
      <c r="B994" s="721"/>
      <c r="C994" s="721"/>
      <c r="D994" s="721"/>
      <c r="E994" s="721"/>
      <c r="F994" s="721"/>
      <c r="G994" s="721"/>
      <c r="H994" s="721"/>
      <c r="I994" s="721"/>
      <c r="J994" s="721"/>
      <c r="K994" s="735"/>
      <c r="L994" s="721"/>
      <c r="M994" s="721"/>
      <c r="N994" s="721"/>
      <c r="O994" s="721"/>
      <c r="P994" s="721"/>
      <c r="Q994" s="721"/>
      <c r="R994" s="721"/>
      <c r="S994" s="721"/>
      <c r="T994" s="721"/>
      <c r="U994" s="721"/>
      <c r="V994" s="721"/>
      <c r="W994" s="721"/>
      <c r="X994" s="721"/>
      <c r="Y994" s="721"/>
      <c r="Z994" s="721"/>
    </row>
    <row r="995" spans="1:26" ht="12.75" customHeight="1">
      <c r="A995" s="721"/>
      <c r="B995" s="721"/>
      <c r="C995" s="721"/>
      <c r="D995" s="721"/>
      <c r="E995" s="721"/>
      <c r="F995" s="721"/>
      <c r="G995" s="721"/>
      <c r="H995" s="721"/>
      <c r="I995" s="721"/>
      <c r="J995" s="721"/>
      <c r="K995" s="735"/>
      <c r="L995" s="721"/>
      <c r="M995" s="721"/>
      <c r="N995" s="721"/>
      <c r="O995" s="721"/>
      <c r="P995" s="721"/>
      <c r="Q995" s="721"/>
      <c r="R995" s="721"/>
      <c r="S995" s="721"/>
      <c r="T995" s="721"/>
      <c r="U995" s="721"/>
      <c r="V995" s="721"/>
      <c r="W995" s="721"/>
      <c r="X995" s="721"/>
      <c r="Y995" s="721"/>
      <c r="Z995" s="721"/>
    </row>
    <row r="996" spans="1:26" ht="12.75" customHeight="1">
      <c r="A996" s="721"/>
      <c r="B996" s="721"/>
      <c r="C996" s="721"/>
      <c r="D996" s="721"/>
      <c r="E996" s="721"/>
      <c r="F996" s="721"/>
      <c r="G996" s="721"/>
      <c r="H996" s="721"/>
      <c r="I996" s="721"/>
      <c r="J996" s="721"/>
      <c r="K996" s="735"/>
      <c r="L996" s="721"/>
      <c r="M996" s="721"/>
      <c r="N996" s="721"/>
      <c r="O996" s="721"/>
      <c r="P996" s="721"/>
      <c r="Q996" s="721"/>
      <c r="R996" s="721"/>
      <c r="S996" s="721"/>
      <c r="T996" s="721"/>
      <c r="U996" s="721"/>
      <c r="V996" s="721"/>
      <c r="W996" s="721"/>
      <c r="X996" s="721"/>
      <c r="Y996" s="721"/>
      <c r="Z996" s="721"/>
    </row>
    <row r="997" spans="1:26" ht="12.75" customHeight="1">
      <c r="A997" s="721"/>
      <c r="B997" s="721"/>
      <c r="C997" s="721"/>
      <c r="D997" s="721"/>
      <c r="E997" s="721"/>
      <c r="F997" s="721"/>
      <c r="G997" s="721"/>
      <c r="H997" s="721"/>
      <c r="I997" s="721"/>
      <c r="J997" s="721"/>
      <c r="K997" s="735"/>
      <c r="L997" s="721"/>
      <c r="M997" s="721"/>
      <c r="N997" s="721"/>
      <c r="O997" s="721"/>
      <c r="P997" s="721"/>
      <c r="Q997" s="721"/>
      <c r="R997" s="721"/>
      <c r="S997" s="721"/>
      <c r="T997" s="721"/>
      <c r="U997" s="721"/>
      <c r="V997" s="721"/>
      <c r="W997" s="721"/>
      <c r="X997" s="721"/>
      <c r="Y997" s="721"/>
      <c r="Z997" s="721"/>
    </row>
    <row r="998" spans="1:26" ht="12.75" customHeight="1">
      <c r="A998" s="721"/>
      <c r="B998" s="721"/>
      <c r="C998" s="721"/>
      <c r="D998" s="721"/>
      <c r="E998" s="721"/>
      <c r="F998" s="721"/>
      <c r="G998" s="721"/>
      <c r="H998" s="721"/>
      <c r="I998" s="721"/>
      <c r="J998" s="721"/>
      <c r="K998" s="735"/>
      <c r="L998" s="721"/>
      <c r="M998" s="721"/>
      <c r="N998" s="721"/>
      <c r="O998" s="721"/>
      <c r="P998" s="721"/>
      <c r="Q998" s="721"/>
      <c r="R998" s="721"/>
      <c r="S998" s="721"/>
      <c r="T998" s="721"/>
      <c r="U998" s="721"/>
      <c r="V998" s="721"/>
      <c r="W998" s="721"/>
      <c r="X998" s="721"/>
      <c r="Y998" s="721"/>
      <c r="Z998" s="721"/>
    </row>
    <row r="999" spans="1:26" ht="12.75" customHeight="1">
      <c r="A999" s="721"/>
      <c r="B999" s="721"/>
      <c r="C999" s="721"/>
      <c r="D999" s="721"/>
      <c r="E999" s="721"/>
      <c r="F999" s="721"/>
      <c r="G999" s="721"/>
      <c r="H999" s="721"/>
      <c r="I999" s="721"/>
      <c r="J999" s="721"/>
      <c r="K999" s="735"/>
      <c r="L999" s="721"/>
      <c r="M999" s="721"/>
      <c r="N999" s="721"/>
      <c r="O999" s="721"/>
      <c r="P999" s="721"/>
      <c r="Q999" s="721"/>
      <c r="R999" s="721"/>
      <c r="S999" s="721"/>
      <c r="T999" s="721"/>
      <c r="U999" s="721"/>
      <c r="V999" s="721"/>
      <c r="W999" s="721"/>
      <c r="X999" s="721"/>
      <c r="Y999" s="721"/>
      <c r="Z999" s="721"/>
    </row>
    <row r="1000" spans="1:26" ht="12.75" customHeight="1">
      <c r="A1000" s="721"/>
      <c r="B1000" s="721"/>
      <c r="C1000" s="721"/>
      <c r="D1000" s="721"/>
      <c r="E1000" s="721"/>
      <c r="F1000" s="721"/>
      <c r="G1000" s="721"/>
      <c r="H1000" s="721"/>
      <c r="I1000" s="721"/>
      <c r="J1000" s="721"/>
      <c r="K1000" s="735"/>
      <c r="L1000" s="721"/>
      <c r="M1000" s="721"/>
      <c r="N1000" s="721"/>
      <c r="O1000" s="721"/>
      <c r="P1000" s="721"/>
      <c r="Q1000" s="721"/>
      <c r="R1000" s="721"/>
      <c r="S1000" s="721"/>
      <c r="T1000" s="721"/>
      <c r="U1000" s="721"/>
      <c r="V1000" s="721"/>
      <c r="W1000" s="721"/>
      <c r="X1000" s="721"/>
      <c r="Y1000" s="721"/>
      <c r="Z1000" s="721"/>
    </row>
  </sheetData>
  <sheetProtection algorithmName="SHA-512" hashValue="Jy48L5eeiOyr55cD8zZUD+K4vtClykPtSZhDMhVrmn0ztrchcML6ZY8CqagV41BB1ZsgGyJ2eIua7vaFSD2caw==" saltValue="i+r9vg7+/toety4qVtQthQ==" spinCount="100000" sheet="1" objects="1" scenarios="1" formatColumns="0" formatRows="0" insertRows="0"/>
  <mergeCells count="249">
    <mergeCell ref="A1:L1"/>
    <mergeCell ref="A2:L2"/>
    <mergeCell ref="A3:L3"/>
    <mergeCell ref="A4:B4"/>
    <mergeCell ref="C4:K4"/>
    <mergeCell ref="A5:B5"/>
    <mergeCell ref="C5:D5"/>
    <mergeCell ref="A14:A15"/>
    <mergeCell ref="B14:B15"/>
    <mergeCell ref="C14:C15"/>
    <mergeCell ref="F14:F15"/>
    <mergeCell ref="G14:G15"/>
    <mergeCell ref="K14:K15"/>
    <mergeCell ref="A7:A8"/>
    <mergeCell ref="B7:B8"/>
    <mergeCell ref="C7:C8"/>
    <mergeCell ref="F7:F8"/>
    <mergeCell ref="G7:G8"/>
    <mergeCell ref="K7:K8"/>
    <mergeCell ref="A28:A29"/>
    <mergeCell ref="B28:B29"/>
    <mergeCell ref="C28:C29"/>
    <mergeCell ref="F28:F29"/>
    <mergeCell ref="G28:G29"/>
    <mergeCell ref="K28:K29"/>
    <mergeCell ref="A21:A22"/>
    <mergeCell ref="B21:B22"/>
    <mergeCell ref="C21:C22"/>
    <mergeCell ref="F21:F22"/>
    <mergeCell ref="G21:G22"/>
    <mergeCell ref="K21:K22"/>
    <mergeCell ref="A42:A43"/>
    <mergeCell ref="B42:B43"/>
    <mergeCell ref="C42:C43"/>
    <mergeCell ref="F42:F43"/>
    <mergeCell ref="G42:G43"/>
    <mergeCell ref="K42:K43"/>
    <mergeCell ref="A35:A36"/>
    <mergeCell ref="B35:B36"/>
    <mergeCell ref="C35:C36"/>
    <mergeCell ref="F35:F36"/>
    <mergeCell ref="G35:G36"/>
    <mergeCell ref="K35:K36"/>
    <mergeCell ref="A56:A57"/>
    <mergeCell ref="B56:B57"/>
    <mergeCell ref="C56:C57"/>
    <mergeCell ref="F56:F57"/>
    <mergeCell ref="G56:G57"/>
    <mergeCell ref="K56:K57"/>
    <mergeCell ref="A49:A50"/>
    <mergeCell ref="B49:B50"/>
    <mergeCell ref="C49:C50"/>
    <mergeCell ref="F49:F50"/>
    <mergeCell ref="G49:G50"/>
    <mergeCell ref="K49:K50"/>
    <mergeCell ref="A70:A71"/>
    <mergeCell ref="B70:B71"/>
    <mergeCell ref="C70:C71"/>
    <mergeCell ref="F70:F71"/>
    <mergeCell ref="G70:G71"/>
    <mergeCell ref="K70:K71"/>
    <mergeCell ref="A63:A64"/>
    <mergeCell ref="B63:B64"/>
    <mergeCell ref="C63:C64"/>
    <mergeCell ref="F63:F64"/>
    <mergeCell ref="G63:G64"/>
    <mergeCell ref="K63:K64"/>
    <mergeCell ref="A84:A85"/>
    <mergeCell ref="B84:B85"/>
    <mergeCell ref="C84:C85"/>
    <mergeCell ref="F84:F85"/>
    <mergeCell ref="G84:G85"/>
    <mergeCell ref="K84:K85"/>
    <mergeCell ref="A77:A78"/>
    <mergeCell ref="B77:B78"/>
    <mergeCell ref="C77:C78"/>
    <mergeCell ref="F77:F78"/>
    <mergeCell ref="G77:G78"/>
    <mergeCell ref="K77:K78"/>
    <mergeCell ref="A98:A99"/>
    <mergeCell ref="B98:B99"/>
    <mergeCell ref="C98:C99"/>
    <mergeCell ref="F98:F99"/>
    <mergeCell ref="G98:G99"/>
    <mergeCell ref="K98:K99"/>
    <mergeCell ref="A91:A92"/>
    <mergeCell ref="B91:B92"/>
    <mergeCell ref="C91:C92"/>
    <mergeCell ref="F91:F92"/>
    <mergeCell ref="G91:G92"/>
    <mergeCell ref="K91:K92"/>
    <mergeCell ref="A112:A113"/>
    <mergeCell ref="B112:B113"/>
    <mergeCell ref="C112:C113"/>
    <mergeCell ref="F112:F113"/>
    <mergeCell ref="G112:G113"/>
    <mergeCell ref="K112:K113"/>
    <mergeCell ref="A105:A106"/>
    <mergeCell ref="B105:B106"/>
    <mergeCell ref="C105:C106"/>
    <mergeCell ref="F105:F106"/>
    <mergeCell ref="G105:G106"/>
    <mergeCell ref="K105:K106"/>
    <mergeCell ref="A126:A127"/>
    <mergeCell ref="B126:B127"/>
    <mergeCell ref="C126:C127"/>
    <mergeCell ref="F126:F127"/>
    <mergeCell ref="G126:G127"/>
    <mergeCell ref="K126:K127"/>
    <mergeCell ref="A119:A120"/>
    <mergeCell ref="B119:B120"/>
    <mergeCell ref="C119:C120"/>
    <mergeCell ref="F119:F120"/>
    <mergeCell ref="G119:G120"/>
    <mergeCell ref="K119:K120"/>
    <mergeCell ref="A140:A141"/>
    <mergeCell ref="B140:B141"/>
    <mergeCell ref="C140:C141"/>
    <mergeCell ref="F140:F141"/>
    <mergeCell ref="G140:G141"/>
    <mergeCell ref="K140:K141"/>
    <mergeCell ref="A133:A134"/>
    <mergeCell ref="B133:B134"/>
    <mergeCell ref="C133:C134"/>
    <mergeCell ref="F133:F134"/>
    <mergeCell ref="G133:G134"/>
    <mergeCell ref="K133:K134"/>
    <mergeCell ref="A154:A155"/>
    <mergeCell ref="B154:B155"/>
    <mergeCell ref="C154:C155"/>
    <mergeCell ref="F154:F155"/>
    <mergeCell ref="G154:G155"/>
    <mergeCell ref="K154:K155"/>
    <mergeCell ref="A147:A148"/>
    <mergeCell ref="B147:B148"/>
    <mergeCell ref="C147:C148"/>
    <mergeCell ref="F147:F148"/>
    <mergeCell ref="G147:G148"/>
    <mergeCell ref="K147:K148"/>
    <mergeCell ref="A168:A169"/>
    <mergeCell ref="B168:B169"/>
    <mergeCell ref="C168:C169"/>
    <mergeCell ref="F168:F169"/>
    <mergeCell ref="G168:G169"/>
    <mergeCell ref="K168:K169"/>
    <mergeCell ref="A161:A162"/>
    <mergeCell ref="B161:B162"/>
    <mergeCell ref="C161:C162"/>
    <mergeCell ref="F161:F162"/>
    <mergeCell ref="G161:G162"/>
    <mergeCell ref="K161:K162"/>
    <mergeCell ref="A182:A183"/>
    <mergeCell ref="B182:B183"/>
    <mergeCell ref="C182:C183"/>
    <mergeCell ref="F182:F183"/>
    <mergeCell ref="G182:G183"/>
    <mergeCell ref="K182:K183"/>
    <mergeCell ref="A175:A176"/>
    <mergeCell ref="B175:B176"/>
    <mergeCell ref="C175:C176"/>
    <mergeCell ref="F175:F176"/>
    <mergeCell ref="G175:G176"/>
    <mergeCell ref="K175:K176"/>
    <mergeCell ref="A196:A197"/>
    <mergeCell ref="B196:B197"/>
    <mergeCell ref="C196:C197"/>
    <mergeCell ref="F196:F197"/>
    <mergeCell ref="G196:G197"/>
    <mergeCell ref="K196:K197"/>
    <mergeCell ref="A189:A190"/>
    <mergeCell ref="B189:B190"/>
    <mergeCell ref="C189:C190"/>
    <mergeCell ref="F189:F190"/>
    <mergeCell ref="G189:G190"/>
    <mergeCell ref="K189:K190"/>
    <mergeCell ref="A210:A211"/>
    <mergeCell ref="B210:B211"/>
    <mergeCell ref="C210:C211"/>
    <mergeCell ref="F210:F211"/>
    <mergeCell ref="G210:G211"/>
    <mergeCell ref="K210:K211"/>
    <mergeCell ref="A203:A204"/>
    <mergeCell ref="B203:B204"/>
    <mergeCell ref="C203:C204"/>
    <mergeCell ref="F203:F204"/>
    <mergeCell ref="G203:G204"/>
    <mergeCell ref="K203:K204"/>
    <mergeCell ref="A224:A225"/>
    <mergeCell ref="B224:B225"/>
    <mergeCell ref="C224:C225"/>
    <mergeCell ref="F224:F225"/>
    <mergeCell ref="G224:G225"/>
    <mergeCell ref="K224:K225"/>
    <mergeCell ref="A217:A218"/>
    <mergeCell ref="B217:B218"/>
    <mergeCell ref="C217:C218"/>
    <mergeCell ref="F217:F218"/>
    <mergeCell ref="G217:G218"/>
    <mergeCell ref="K217:K218"/>
    <mergeCell ref="A238:A239"/>
    <mergeCell ref="B238:B239"/>
    <mergeCell ref="C238:C239"/>
    <mergeCell ref="F238:F239"/>
    <mergeCell ref="G238:G239"/>
    <mergeCell ref="K238:K239"/>
    <mergeCell ref="A231:A232"/>
    <mergeCell ref="B231:B232"/>
    <mergeCell ref="C231:C232"/>
    <mergeCell ref="F231:F232"/>
    <mergeCell ref="G231:G232"/>
    <mergeCell ref="K231:K232"/>
    <mergeCell ref="A252:A253"/>
    <mergeCell ref="B252:B253"/>
    <mergeCell ref="C252:C253"/>
    <mergeCell ref="F252:F253"/>
    <mergeCell ref="G252:G253"/>
    <mergeCell ref="K252:K253"/>
    <mergeCell ref="A245:A246"/>
    <mergeCell ref="B245:B246"/>
    <mergeCell ref="C245:C246"/>
    <mergeCell ref="F245:F246"/>
    <mergeCell ref="G245:G246"/>
    <mergeCell ref="K245:K246"/>
    <mergeCell ref="A266:A267"/>
    <mergeCell ref="B266:B267"/>
    <mergeCell ref="C266:C267"/>
    <mergeCell ref="F266:F267"/>
    <mergeCell ref="G266:G267"/>
    <mergeCell ref="K266:K267"/>
    <mergeCell ref="A259:A260"/>
    <mergeCell ref="B259:B260"/>
    <mergeCell ref="C259:C260"/>
    <mergeCell ref="F259:F260"/>
    <mergeCell ref="G259:G260"/>
    <mergeCell ref="K259:K260"/>
    <mergeCell ref="A287:A288"/>
    <mergeCell ref="B287:L288"/>
    <mergeCell ref="A280:A281"/>
    <mergeCell ref="B280:B281"/>
    <mergeCell ref="C280:C281"/>
    <mergeCell ref="F280:F281"/>
    <mergeCell ref="G280:G281"/>
    <mergeCell ref="K280:K281"/>
    <mergeCell ref="A273:A274"/>
    <mergeCell ref="B273:B274"/>
    <mergeCell ref="C273:C274"/>
    <mergeCell ref="F273:F274"/>
    <mergeCell ref="G273:G274"/>
    <mergeCell ref="K273:K274"/>
  </mergeCells>
  <conditionalFormatting sqref="E7:E8">
    <cfRule type="cellIs" dxfId="394" priority="196" stopIfTrue="1" operator="equal">
      <formula>"Dados Insuficientes"</formula>
    </cfRule>
  </conditionalFormatting>
  <conditionalFormatting sqref="K7">
    <cfRule type="cellIs" dxfId="393" priority="197" stopIfTrue="1" operator="equal">
      <formula>"Maior que a Mediana"</formula>
    </cfRule>
  </conditionalFormatting>
  <conditionalFormatting sqref="K7">
    <cfRule type="cellIs" dxfId="392" priority="198" stopIfTrue="1" operator="equal">
      <formula>"Informe valor adotado"</formula>
    </cfRule>
  </conditionalFormatting>
  <conditionalFormatting sqref="C45:D47 C5:D5 G20:J20 C24:D26 C31:D33 C38:D40 C10:G12 C17:D19 K10:L12 C4">
    <cfRule type="cellIs" dxfId="391" priority="199" stopIfTrue="1" operator="notEqual">
      <formula>0</formula>
    </cfRule>
  </conditionalFormatting>
  <conditionalFormatting sqref="G7">
    <cfRule type="cellIs" dxfId="390" priority="200" stopIfTrue="1" operator="equal">
      <formula>0</formula>
    </cfRule>
  </conditionalFormatting>
  <conditionalFormatting sqref="G7">
    <cfRule type="cellIs" dxfId="389" priority="201" operator="greaterThan">
      <formula>E7</formula>
    </cfRule>
  </conditionalFormatting>
  <conditionalFormatting sqref="C80:D82 G55:J55 C59:D61 C66:D68 C73:D75 C52:D54">
    <cfRule type="cellIs" dxfId="388" priority="202" stopIfTrue="1" operator="notEqual">
      <formula>0</formula>
    </cfRule>
  </conditionalFormatting>
  <conditionalFormatting sqref="C87:D89">
    <cfRule type="cellIs" dxfId="387" priority="203" stopIfTrue="1" operator="notEqual">
      <formula>0</formula>
    </cfRule>
  </conditionalFormatting>
  <conditionalFormatting sqref="C122:D124 G97:J97 C101:D103 C108:D110 C115:D117 C94:D96">
    <cfRule type="cellIs" dxfId="386" priority="204" stopIfTrue="1" operator="notEqual">
      <formula>0</formula>
    </cfRule>
  </conditionalFormatting>
  <conditionalFormatting sqref="C143:D145 C129:D131 C136:D138">
    <cfRule type="cellIs" dxfId="385" priority="205" stopIfTrue="1" operator="notEqual">
      <formula>0</formula>
    </cfRule>
  </conditionalFormatting>
  <conditionalFormatting sqref="C157:D159 C150:D152">
    <cfRule type="cellIs" dxfId="384" priority="206" stopIfTrue="1" operator="notEqual">
      <formula>0</formula>
    </cfRule>
  </conditionalFormatting>
  <conditionalFormatting sqref="C164:D166">
    <cfRule type="cellIs" dxfId="383" priority="207" stopIfTrue="1" operator="notEqual">
      <formula>0</formula>
    </cfRule>
  </conditionalFormatting>
  <conditionalFormatting sqref="C199:D201 G174:J174 C178:D180 C185:D187 C192:D194 C171:D173">
    <cfRule type="cellIs" dxfId="382" priority="208" stopIfTrue="1" operator="notEqual">
      <formula>0</formula>
    </cfRule>
  </conditionalFormatting>
  <conditionalFormatting sqref="C220:D222 C206:D208 C213:D215">
    <cfRule type="cellIs" dxfId="381" priority="209" stopIfTrue="1" operator="notEqual">
      <formula>0</formula>
    </cfRule>
  </conditionalFormatting>
  <conditionalFormatting sqref="C234:D236 C227:D229">
    <cfRule type="cellIs" dxfId="380" priority="210" stopIfTrue="1" operator="notEqual">
      <formula>0</formula>
    </cfRule>
  </conditionalFormatting>
  <conditionalFormatting sqref="C241:D243 C248:D250">
    <cfRule type="cellIs" dxfId="379" priority="211" stopIfTrue="1" operator="notEqual">
      <formula>0</formula>
    </cfRule>
  </conditionalFormatting>
  <conditionalFormatting sqref="C255:D257">
    <cfRule type="cellIs" dxfId="378" priority="212" stopIfTrue="1" operator="notEqual">
      <formula>0</formula>
    </cfRule>
  </conditionalFormatting>
  <conditionalFormatting sqref="C269:D271 C262:D264">
    <cfRule type="cellIs" dxfId="377" priority="213" stopIfTrue="1" operator="notEqual">
      <formula>0</formula>
    </cfRule>
  </conditionalFormatting>
  <conditionalFormatting sqref="C276:D278 C283:D285">
    <cfRule type="cellIs" dxfId="376" priority="214" stopIfTrue="1" operator="notEqual">
      <formula>0</formula>
    </cfRule>
  </conditionalFormatting>
  <conditionalFormatting sqref="E147:E148">
    <cfRule type="cellIs" dxfId="375" priority="176" stopIfTrue="1" operator="equal">
      <formula>"Dados Insuficientes"</formula>
    </cfRule>
  </conditionalFormatting>
  <conditionalFormatting sqref="K14">
    <cfRule type="cellIs" dxfId="374" priority="215" stopIfTrue="1" operator="equal">
      <formula>"Maior que a Mediana"</formula>
    </cfRule>
  </conditionalFormatting>
  <conditionalFormatting sqref="K14">
    <cfRule type="cellIs" dxfId="373" priority="216" stopIfTrue="1" operator="equal">
      <formula>"Informe valor adotado"</formula>
    </cfRule>
  </conditionalFormatting>
  <conditionalFormatting sqref="H10:J12">
    <cfRule type="cellIs" dxfId="372" priority="217" stopIfTrue="1" operator="notEqual">
      <formula>0</formula>
    </cfRule>
  </conditionalFormatting>
  <conditionalFormatting sqref="E17:J19 L17">
    <cfRule type="cellIs" dxfId="371" priority="218" stopIfTrue="1" operator="notEqual">
      <formula>0</formula>
    </cfRule>
  </conditionalFormatting>
  <conditionalFormatting sqref="E84:E85">
    <cfRule type="cellIs" dxfId="370" priority="185" stopIfTrue="1" operator="equal">
      <formula>"Dados Insuficientes"</formula>
    </cfRule>
  </conditionalFormatting>
  <conditionalFormatting sqref="K21">
    <cfRule type="cellIs" dxfId="369" priority="219" stopIfTrue="1" operator="equal">
      <formula>"Maior que a Mediana"</formula>
    </cfRule>
  </conditionalFormatting>
  <conditionalFormatting sqref="K21">
    <cfRule type="cellIs" dxfId="368" priority="220" stopIfTrue="1" operator="equal">
      <formula>"Informe valor adotado"</formula>
    </cfRule>
  </conditionalFormatting>
  <conditionalFormatting sqref="E24:J26 L24">
    <cfRule type="cellIs" dxfId="367" priority="221" stopIfTrue="1" operator="notEqual">
      <formula>0</formula>
    </cfRule>
  </conditionalFormatting>
  <conditionalFormatting sqref="E35:E36">
    <cfRule type="cellIs" dxfId="366" priority="192" stopIfTrue="1" operator="equal">
      <formula>"Dados Insuficientes"</formula>
    </cfRule>
  </conditionalFormatting>
  <conditionalFormatting sqref="K28">
    <cfRule type="cellIs" dxfId="365" priority="222" stopIfTrue="1" operator="equal">
      <formula>"Maior que a Mediana"</formula>
    </cfRule>
  </conditionalFormatting>
  <conditionalFormatting sqref="K28">
    <cfRule type="cellIs" dxfId="364" priority="223" stopIfTrue="1" operator="equal">
      <formula>"Informe valor adotado"</formula>
    </cfRule>
  </conditionalFormatting>
  <conditionalFormatting sqref="E31:J33 L31">
    <cfRule type="cellIs" dxfId="363" priority="224" stopIfTrue="1" operator="notEqual">
      <formula>0</formula>
    </cfRule>
  </conditionalFormatting>
  <conditionalFormatting sqref="K35">
    <cfRule type="cellIs" dxfId="362" priority="225" stopIfTrue="1" operator="equal">
      <formula>"Maior que a Mediana"</formula>
    </cfRule>
  </conditionalFormatting>
  <conditionalFormatting sqref="K35">
    <cfRule type="cellIs" dxfId="361" priority="226" stopIfTrue="1" operator="equal">
      <formula>"Informe valor adotado"</formula>
    </cfRule>
  </conditionalFormatting>
  <conditionalFormatting sqref="E38:J40 L38">
    <cfRule type="cellIs" dxfId="360" priority="227" stopIfTrue="1" operator="notEqual">
      <formula>0</formula>
    </cfRule>
  </conditionalFormatting>
  <conditionalFormatting sqref="K42">
    <cfRule type="cellIs" dxfId="359" priority="228" stopIfTrue="1" operator="equal">
      <formula>"Maior que a Mediana"</formula>
    </cfRule>
  </conditionalFormatting>
  <conditionalFormatting sqref="K42">
    <cfRule type="cellIs" dxfId="358" priority="229" stopIfTrue="1" operator="equal">
      <formula>"Informe valor adotado"</formula>
    </cfRule>
  </conditionalFormatting>
  <conditionalFormatting sqref="E45:J47 L45">
    <cfRule type="cellIs" dxfId="357" priority="230" stopIfTrue="1" operator="notEqual">
      <formula>0</formula>
    </cfRule>
  </conditionalFormatting>
  <conditionalFormatting sqref="K49">
    <cfRule type="cellIs" dxfId="356" priority="231" stopIfTrue="1" operator="equal">
      <formula>"Maior que a Mediana"</formula>
    </cfRule>
  </conditionalFormatting>
  <conditionalFormatting sqref="K49">
    <cfRule type="cellIs" dxfId="355" priority="232" stopIfTrue="1" operator="equal">
      <formula>"Informe valor adotado"</formula>
    </cfRule>
  </conditionalFormatting>
  <conditionalFormatting sqref="E52:J54 L52">
    <cfRule type="cellIs" dxfId="354" priority="233" stopIfTrue="1" operator="notEqual">
      <formula>0</formula>
    </cfRule>
  </conditionalFormatting>
  <conditionalFormatting sqref="K56">
    <cfRule type="cellIs" dxfId="353" priority="234" stopIfTrue="1" operator="equal">
      <formula>"Maior que a Mediana"</formula>
    </cfRule>
  </conditionalFormatting>
  <conditionalFormatting sqref="K56">
    <cfRule type="cellIs" dxfId="352" priority="235" stopIfTrue="1" operator="equal">
      <formula>"Informe valor adotado"</formula>
    </cfRule>
  </conditionalFormatting>
  <conditionalFormatting sqref="E59:J61 L59">
    <cfRule type="cellIs" dxfId="351" priority="236" stopIfTrue="1" operator="notEqual">
      <formula>0</formula>
    </cfRule>
  </conditionalFormatting>
  <conditionalFormatting sqref="K63">
    <cfRule type="cellIs" dxfId="350" priority="237" stopIfTrue="1" operator="equal">
      <formula>"Maior que a Mediana"</formula>
    </cfRule>
  </conditionalFormatting>
  <conditionalFormatting sqref="K63">
    <cfRule type="cellIs" dxfId="349" priority="238" stopIfTrue="1" operator="equal">
      <formula>"Informe valor adotado"</formula>
    </cfRule>
  </conditionalFormatting>
  <conditionalFormatting sqref="E66:J68 L66">
    <cfRule type="cellIs" dxfId="348" priority="239" stopIfTrue="1" operator="notEqual">
      <formula>0</formula>
    </cfRule>
  </conditionalFormatting>
  <conditionalFormatting sqref="K70">
    <cfRule type="cellIs" dxfId="347" priority="240" stopIfTrue="1" operator="equal">
      <formula>"Maior que a Mediana"</formula>
    </cfRule>
  </conditionalFormatting>
  <conditionalFormatting sqref="K70">
    <cfRule type="cellIs" dxfId="346" priority="241" stopIfTrue="1" operator="equal">
      <formula>"Informe valor adotado"</formula>
    </cfRule>
  </conditionalFormatting>
  <conditionalFormatting sqref="E73:J75 L73">
    <cfRule type="cellIs" dxfId="345" priority="242" stopIfTrue="1" operator="notEqual">
      <formula>0</formula>
    </cfRule>
  </conditionalFormatting>
  <conditionalFormatting sqref="K77">
    <cfRule type="cellIs" dxfId="344" priority="243" stopIfTrue="1" operator="equal">
      <formula>"Maior que a Mediana"</formula>
    </cfRule>
  </conditionalFormatting>
  <conditionalFormatting sqref="K77">
    <cfRule type="cellIs" dxfId="343" priority="244" stopIfTrue="1" operator="equal">
      <formula>"Informe valor adotado"</formula>
    </cfRule>
  </conditionalFormatting>
  <conditionalFormatting sqref="E80:J82 L80">
    <cfRule type="cellIs" dxfId="342" priority="245" stopIfTrue="1" operator="notEqual">
      <formula>0</formula>
    </cfRule>
  </conditionalFormatting>
  <conditionalFormatting sqref="K84">
    <cfRule type="cellIs" dxfId="341" priority="246" stopIfTrue="1" operator="equal">
      <formula>"Maior que a Mediana"</formula>
    </cfRule>
  </conditionalFormatting>
  <conditionalFormatting sqref="K84">
    <cfRule type="cellIs" dxfId="340" priority="247" stopIfTrue="1" operator="equal">
      <formula>"Informe valor adotado"</formula>
    </cfRule>
  </conditionalFormatting>
  <conditionalFormatting sqref="E87:J89 L87">
    <cfRule type="cellIs" dxfId="339" priority="248" stopIfTrue="1" operator="notEqual">
      <formula>0</formula>
    </cfRule>
  </conditionalFormatting>
  <conditionalFormatting sqref="K91">
    <cfRule type="cellIs" dxfId="338" priority="249" stopIfTrue="1" operator="equal">
      <formula>"Maior que a Mediana"</formula>
    </cfRule>
  </conditionalFormatting>
  <conditionalFormatting sqref="K91">
    <cfRule type="cellIs" dxfId="337" priority="250" stopIfTrue="1" operator="equal">
      <formula>"Informe valor adotado"</formula>
    </cfRule>
  </conditionalFormatting>
  <conditionalFormatting sqref="E94:J96 L94">
    <cfRule type="cellIs" dxfId="336" priority="251" stopIfTrue="1" operator="notEqual">
      <formula>0</formula>
    </cfRule>
  </conditionalFormatting>
  <conditionalFormatting sqref="K98">
    <cfRule type="cellIs" dxfId="335" priority="252" stopIfTrue="1" operator="equal">
      <formula>"Maior que a Mediana"</formula>
    </cfRule>
  </conditionalFormatting>
  <conditionalFormatting sqref="K98">
    <cfRule type="cellIs" dxfId="334" priority="253" stopIfTrue="1" operator="equal">
      <formula>"Informe valor adotado"</formula>
    </cfRule>
  </conditionalFormatting>
  <conditionalFormatting sqref="E101:J103 L101">
    <cfRule type="cellIs" dxfId="333" priority="254" stopIfTrue="1" operator="notEqual">
      <formula>0</formula>
    </cfRule>
  </conditionalFormatting>
  <conditionalFormatting sqref="K105">
    <cfRule type="cellIs" dxfId="332" priority="255" stopIfTrue="1" operator="equal">
      <formula>"Maior que a Mediana"</formula>
    </cfRule>
  </conditionalFormatting>
  <conditionalFormatting sqref="K105">
    <cfRule type="cellIs" dxfId="331" priority="256" stopIfTrue="1" operator="equal">
      <formula>"Informe valor adotado"</formula>
    </cfRule>
  </conditionalFormatting>
  <conditionalFormatting sqref="E108:J110 L108">
    <cfRule type="cellIs" dxfId="330" priority="257" stopIfTrue="1" operator="notEqual">
      <formula>0</formula>
    </cfRule>
  </conditionalFormatting>
  <conditionalFormatting sqref="K112">
    <cfRule type="cellIs" dxfId="329" priority="258" stopIfTrue="1" operator="equal">
      <formula>"Maior que a Mediana"</formula>
    </cfRule>
  </conditionalFormatting>
  <conditionalFormatting sqref="K112">
    <cfRule type="cellIs" dxfId="328" priority="259" stopIfTrue="1" operator="equal">
      <formula>"Informe valor adotado"</formula>
    </cfRule>
  </conditionalFormatting>
  <conditionalFormatting sqref="E115:J117 L115">
    <cfRule type="cellIs" dxfId="327" priority="260" stopIfTrue="1" operator="notEqual">
      <formula>0</formula>
    </cfRule>
  </conditionalFormatting>
  <conditionalFormatting sqref="K119">
    <cfRule type="cellIs" dxfId="326" priority="261" stopIfTrue="1" operator="equal">
      <formula>"Maior que a Mediana"</formula>
    </cfRule>
  </conditionalFormatting>
  <conditionalFormatting sqref="K119">
    <cfRule type="cellIs" dxfId="325" priority="262" stopIfTrue="1" operator="equal">
      <formula>"Informe valor adotado"</formula>
    </cfRule>
  </conditionalFormatting>
  <conditionalFormatting sqref="E122:J124 L122">
    <cfRule type="cellIs" dxfId="324" priority="263" stopIfTrue="1" operator="notEqual">
      <formula>0</formula>
    </cfRule>
  </conditionalFormatting>
  <conditionalFormatting sqref="K126">
    <cfRule type="cellIs" dxfId="323" priority="264" stopIfTrue="1" operator="equal">
      <formula>"Maior que a Mediana"</formula>
    </cfRule>
  </conditionalFormatting>
  <conditionalFormatting sqref="K126">
    <cfRule type="cellIs" dxfId="322" priority="265" stopIfTrue="1" operator="equal">
      <formula>"Informe valor adotado"</formula>
    </cfRule>
  </conditionalFormatting>
  <conditionalFormatting sqref="E129:J131 L129">
    <cfRule type="cellIs" dxfId="321" priority="266" stopIfTrue="1" operator="notEqual">
      <formula>0</formula>
    </cfRule>
  </conditionalFormatting>
  <conditionalFormatting sqref="K133">
    <cfRule type="cellIs" dxfId="320" priority="267" stopIfTrue="1" operator="equal">
      <formula>"Maior que a Mediana"</formula>
    </cfRule>
  </conditionalFormatting>
  <conditionalFormatting sqref="K133">
    <cfRule type="cellIs" dxfId="319" priority="268" stopIfTrue="1" operator="equal">
      <formula>"Informe valor adotado"</formula>
    </cfRule>
  </conditionalFormatting>
  <conditionalFormatting sqref="E136:J138 L136">
    <cfRule type="cellIs" dxfId="318" priority="269" stopIfTrue="1" operator="notEqual">
      <formula>0</formula>
    </cfRule>
  </conditionalFormatting>
  <conditionalFormatting sqref="K140">
    <cfRule type="cellIs" dxfId="317" priority="270" stopIfTrue="1" operator="equal">
      <formula>"Maior que a Mediana"</formula>
    </cfRule>
  </conditionalFormatting>
  <conditionalFormatting sqref="K140">
    <cfRule type="cellIs" dxfId="316" priority="271" stopIfTrue="1" operator="equal">
      <formula>"Informe valor adotado"</formula>
    </cfRule>
  </conditionalFormatting>
  <conditionalFormatting sqref="E143:J145 L143">
    <cfRule type="cellIs" dxfId="315" priority="272" stopIfTrue="1" operator="notEqual">
      <formula>0</formula>
    </cfRule>
  </conditionalFormatting>
  <conditionalFormatting sqref="K147">
    <cfRule type="cellIs" dxfId="314" priority="273" stopIfTrue="1" operator="equal">
      <formula>"Maior que a Mediana"</formula>
    </cfRule>
  </conditionalFormatting>
  <conditionalFormatting sqref="K147">
    <cfRule type="cellIs" dxfId="313" priority="274" stopIfTrue="1" operator="equal">
      <formula>"Informe valor adotado"</formula>
    </cfRule>
  </conditionalFormatting>
  <conditionalFormatting sqref="E150:J152 L150">
    <cfRule type="cellIs" dxfId="312" priority="275" stopIfTrue="1" operator="notEqual">
      <formula>0</formula>
    </cfRule>
  </conditionalFormatting>
  <conditionalFormatting sqref="K154">
    <cfRule type="cellIs" dxfId="311" priority="276" stopIfTrue="1" operator="equal">
      <formula>"Maior que a Mediana"</formula>
    </cfRule>
  </conditionalFormatting>
  <conditionalFormatting sqref="K154">
    <cfRule type="cellIs" dxfId="310" priority="277" stopIfTrue="1" operator="equal">
      <formula>"Informe valor adotado"</formula>
    </cfRule>
  </conditionalFormatting>
  <conditionalFormatting sqref="E157:J159 L157">
    <cfRule type="cellIs" dxfId="309" priority="278" stopIfTrue="1" operator="notEqual">
      <formula>0</formula>
    </cfRule>
  </conditionalFormatting>
  <conditionalFormatting sqref="K161">
    <cfRule type="cellIs" dxfId="308" priority="279" stopIfTrue="1" operator="equal">
      <formula>"Maior que a Mediana"</formula>
    </cfRule>
  </conditionalFormatting>
  <conditionalFormatting sqref="K161">
    <cfRule type="cellIs" dxfId="307" priority="280" stopIfTrue="1" operator="equal">
      <formula>"Informe valor adotado"</formula>
    </cfRule>
  </conditionalFormatting>
  <conditionalFormatting sqref="E164:J166 L164">
    <cfRule type="cellIs" dxfId="306" priority="281" stopIfTrue="1" operator="notEqual">
      <formula>0</formula>
    </cfRule>
  </conditionalFormatting>
  <conditionalFormatting sqref="K168">
    <cfRule type="cellIs" dxfId="305" priority="282" stopIfTrue="1" operator="equal">
      <formula>"Maior que a Mediana"</formula>
    </cfRule>
  </conditionalFormatting>
  <conditionalFormatting sqref="K168">
    <cfRule type="cellIs" dxfId="304" priority="283" stopIfTrue="1" operator="equal">
      <formula>"Informe valor adotado"</formula>
    </cfRule>
  </conditionalFormatting>
  <conditionalFormatting sqref="E171:J173 L171">
    <cfRule type="cellIs" dxfId="303" priority="284" stopIfTrue="1" operator="notEqual">
      <formula>0</formula>
    </cfRule>
  </conditionalFormatting>
  <conditionalFormatting sqref="K175">
    <cfRule type="cellIs" dxfId="302" priority="285" stopIfTrue="1" operator="equal">
      <formula>"Maior que a Mediana"</formula>
    </cfRule>
  </conditionalFormatting>
  <conditionalFormatting sqref="K175">
    <cfRule type="cellIs" dxfId="301" priority="286" stopIfTrue="1" operator="equal">
      <formula>"Informe valor adotado"</formula>
    </cfRule>
  </conditionalFormatting>
  <conditionalFormatting sqref="E178:J180 L178">
    <cfRule type="cellIs" dxfId="300" priority="287" stopIfTrue="1" operator="notEqual">
      <formula>0</formula>
    </cfRule>
  </conditionalFormatting>
  <conditionalFormatting sqref="K182">
    <cfRule type="cellIs" dxfId="299" priority="288" stopIfTrue="1" operator="equal">
      <formula>"Maior que a Mediana"</formula>
    </cfRule>
  </conditionalFormatting>
  <conditionalFormatting sqref="K182">
    <cfRule type="cellIs" dxfId="298" priority="289" stopIfTrue="1" operator="equal">
      <formula>"Informe valor adotado"</formula>
    </cfRule>
  </conditionalFormatting>
  <conditionalFormatting sqref="E185:J187 L185">
    <cfRule type="cellIs" dxfId="297" priority="290" stopIfTrue="1" operator="notEqual">
      <formula>0</formula>
    </cfRule>
  </conditionalFormatting>
  <conditionalFormatting sqref="K189">
    <cfRule type="cellIs" dxfId="296" priority="291" stopIfTrue="1" operator="equal">
      <formula>"Maior que a Mediana"</formula>
    </cfRule>
  </conditionalFormatting>
  <conditionalFormatting sqref="K189">
    <cfRule type="cellIs" dxfId="295" priority="292" stopIfTrue="1" operator="equal">
      <formula>"Informe valor adotado"</formula>
    </cfRule>
  </conditionalFormatting>
  <conditionalFormatting sqref="E192:J194 L192">
    <cfRule type="cellIs" dxfId="294" priority="293" stopIfTrue="1" operator="notEqual">
      <formula>0</formula>
    </cfRule>
  </conditionalFormatting>
  <conditionalFormatting sqref="K196">
    <cfRule type="cellIs" dxfId="293" priority="294" stopIfTrue="1" operator="equal">
      <formula>"Maior que a Mediana"</formula>
    </cfRule>
  </conditionalFormatting>
  <conditionalFormatting sqref="K196">
    <cfRule type="cellIs" dxfId="292" priority="295" stopIfTrue="1" operator="equal">
      <formula>"Informe valor adotado"</formula>
    </cfRule>
  </conditionalFormatting>
  <conditionalFormatting sqref="E199:J201 L199">
    <cfRule type="cellIs" dxfId="291" priority="296" stopIfTrue="1" operator="notEqual">
      <formula>0</formula>
    </cfRule>
  </conditionalFormatting>
  <conditionalFormatting sqref="K203">
    <cfRule type="cellIs" dxfId="290" priority="297" stopIfTrue="1" operator="equal">
      <formula>"Maior que a Mediana"</formula>
    </cfRule>
  </conditionalFormatting>
  <conditionalFormatting sqref="K203">
    <cfRule type="cellIs" dxfId="289" priority="298" stopIfTrue="1" operator="equal">
      <formula>"Informe valor adotado"</formula>
    </cfRule>
  </conditionalFormatting>
  <conditionalFormatting sqref="E206:J208 L206">
    <cfRule type="cellIs" dxfId="288" priority="299" stopIfTrue="1" operator="notEqual">
      <formula>0</formula>
    </cfRule>
  </conditionalFormatting>
  <conditionalFormatting sqref="K210">
    <cfRule type="cellIs" dxfId="287" priority="300" stopIfTrue="1" operator="equal">
      <formula>"Maior que a Mediana"</formula>
    </cfRule>
  </conditionalFormatting>
  <conditionalFormatting sqref="K210">
    <cfRule type="cellIs" dxfId="286" priority="301" stopIfTrue="1" operator="equal">
      <formula>"Informe valor adotado"</formula>
    </cfRule>
  </conditionalFormatting>
  <conditionalFormatting sqref="E213:J215 L213">
    <cfRule type="cellIs" dxfId="285" priority="302" stopIfTrue="1" operator="notEqual">
      <formula>0</formula>
    </cfRule>
  </conditionalFormatting>
  <conditionalFormatting sqref="K217">
    <cfRule type="cellIs" dxfId="284" priority="303" stopIfTrue="1" operator="equal">
      <formula>"Maior que a Mediana"</formula>
    </cfRule>
  </conditionalFormatting>
  <conditionalFormatting sqref="K217">
    <cfRule type="cellIs" dxfId="283" priority="304" stopIfTrue="1" operator="equal">
      <formula>"Informe valor adotado"</formula>
    </cfRule>
  </conditionalFormatting>
  <conditionalFormatting sqref="E220:J222 L220">
    <cfRule type="cellIs" dxfId="282" priority="305" stopIfTrue="1" operator="notEqual">
      <formula>0</formula>
    </cfRule>
  </conditionalFormatting>
  <conditionalFormatting sqref="K224">
    <cfRule type="cellIs" dxfId="281" priority="306" stopIfTrue="1" operator="equal">
      <formula>"Maior que a Mediana"</formula>
    </cfRule>
  </conditionalFormatting>
  <conditionalFormatting sqref="K224">
    <cfRule type="cellIs" dxfId="280" priority="307" stopIfTrue="1" operator="equal">
      <formula>"Informe valor adotado"</formula>
    </cfRule>
  </conditionalFormatting>
  <conditionalFormatting sqref="E227:J229 L227">
    <cfRule type="cellIs" dxfId="279" priority="308" stopIfTrue="1" operator="notEqual">
      <formula>0</formula>
    </cfRule>
  </conditionalFormatting>
  <conditionalFormatting sqref="K231">
    <cfRule type="cellIs" dxfId="278" priority="309" stopIfTrue="1" operator="equal">
      <formula>"Maior que a Mediana"</formula>
    </cfRule>
  </conditionalFormatting>
  <conditionalFormatting sqref="K231">
    <cfRule type="cellIs" dxfId="277" priority="310" stopIfTrue="1" operator="equal">
      <formula>"Informe valor adotado"</formula>
    </cfRule>
  </conditionalFormatting>
  <conditionalFormatting sqref="E234:J236 L234">
    <cfRule type="cellIs" dxfId="276" priority="311" stopIfTrue="1" operator="notEqual">
      <formula>0</formula>
    </cfRule>
  </conditionalFormatting>
  <conditionalFormatting sqref="K238">
    <cfRule type="cellIs" dxfId="275" priority="312" stopIfTrue="1" operator="equal">
      <formula>"Maior que a Mediana"</formula>
    </cfRule>
  </conditionalFormatting>
  <conditionalFormatting sqref="K238">
    <cfRule type="cellIs" dxfId="274" priority="313" stopIfTrue="1" operator="equal">
      <formula>"Informe valor adotado"</formula>
    </cfRule>
  </conditionalFormatting>
  <conditionalFormatting sqref="E241:J243 L241">
    <cfRule type="cellIs" dxfId="273" priority="314" stopIfTrue="1" operator="notEqual">
      <formula>0</formula>
    </cfRule>
  </conditionalFormatting>
  <conditionalFormatting sqref="K245">
    <cfRule type="cellIs" dxfId="272" priority="315" stopIfTrue="1" operator="equal">
      <formula>"Maior que a Mediana"</formula>
    </cfRule>
  </conditionalFormatting>
  <conditionalFormatting sqref="K245">
    <cfRule type="cellIs" dxfId="271" priority="316" stopIfTrue="1" operator="equal">
      <formula>"Informe valor adotado"</formula>
    </cfRule>
  </conditionalFormatting>
  <conditionalFormatting sqref="E248:J250 L248">
    <cfRule type="cellIs" dxfId="270" priority="317" stopIfTrue="1" operator="notEqual">
      <formula>0</formula>
    </cfRule>
  </conditionalFormatting>
  <conditionalFormatting sqref="K252">
    <cfRule type="cellIs" dxfId="269" priority="318" stopIfTrue="1" operator="equal">
      <formula>"Maior que a Mediana"</formula>
    </cfRule>
  </conditionalFormatting>
  <conditionalFormatting sqref="K252">
    <cfRule type="cellIs" dxfId="268" priority="319" stopIfTrue="1" operator="equal">
      <formula>"Informe valor adotado"</formula>
    </cfRule>
  </conditionalFormatting>
  <conditionalFormatting sqref="E255:J257 L255">
    <cfRule type="cellIs" dxfId="267" priority="320" stopIfTrue="1" operator="notEqual">
      <formula>0</formula>
    </cfRule>
  </conditionalFormatting>
  <conditionalFormatting sqref="K259">
    <cfRule type="cellIs" dxfId="266" priority="321" stopIfTrue="1" operator="equal">
      <formula>"Maior que a Mediana"</formula>
    </cfRule>
  </conditionalFormatting>
  <conditionalFormatting sqref="K259">
    <cfRule type="cellIs" dxfId="265" priority="322" stopIfTrue="1" operator="equal">
      <formula>"Informe valor adotado"</formula>
    </cfRule>
  </conditionalFormatting>
  <conditionalFormatting sqref="E262:J264 L262">
    <cfRule type="cellIs" dxfId="264" priority="323" stopIfTrue="1" operator="notEqual">
      <formula>0</formula>
    </cfRule>
  </conditionalFormatting>
  <conditionalFormatting sqref="K266">
    <cfRule type="cellIs" dxfId="263" priority="324" stopIfTrue="1" operator="equal">
      <formula>"Maior que a Mediana"</formula>
    </cfRule>
  </conditionalFormatting>
  <conditionalFormatting sqref="K266">
    <cfRule type="cellIs" dxfId="262" priority="325" stopIfTrue="1" operator="equal">
      <formula>"Informe valor adotado"</formula>
    </cfRule>
  </conditionalFormatting>
  <conditionalFormatting sqref="E269:J271 L269">
    <cfRule type="cellIs" dxfId="261" priority="326" stopIfTrue="1" operator="notEqual">
      <formula>0</formula>
    </cfRule>
  </conditionalFormatting>
  <conditionalFormatting sqref="K273">
    <cfRule type="cellIs" dxfId="260" priority="327" stopIfTrue="1" operator="equal">
      <formula>"Maior que a Mediana"</formula>
    </cfRule>
  </conditionalFormatting>
  <conditionalFormatting sqref="K273">
    <cfRule type="cellIs" dxfId="259" priority="328" stopIfTrue="1" operator="equal">
      <formula>"Informe valor adotado"</formula>
    </cfRule>
  </conditionalFormatting>
  <conditionalFormatting sqref="E276:J278 L276">
    <cfRule type="cellIs" dxfId="258" priority="329" stopIfTrue="1" operator="notEqual">
      <formula>0</formula>
    </cfRule>
  </conditionalFormatting>
  <conditionalFormatting sqref="K280">
    <cfRule type="cellIs" dxfId="257" priority="330" stopIfTrue="1" operator="equal">
      <formula>"Maior que a Mediana"</formula>
    </cfRule>
  </conditionalFormatting>
  <conditionalFormatting sqref="K280">
    <cfRule type="cellIs" dxfId="256" priority="331" stopIfTrue="1" operator="equal">
      <formula>"Informe valor adotado"</formula>
    </cfRule>
  </conditionalFormatting>
  <conditionalFormatting sqref="E283:J285 L283">
    <cfRule type="cellIs" dxfId="255" priority="332" stopIfTrue="1" operator="notEqual">
      <formula>0</formula>
    </cfRule>
  </conditionalFormatting>
  <conditionalFormatting sqref="E280:E281">
    <cfRule type="cellIs" dxfId="254" priority="157" stopIfTrue="1" operator="equal">
      <formula>"Dados Insuficientes"</formula>
    </cfRule>
  </conditionalFormatting>
  <conditionalFormatting sqref="E14:E15">
    <cfRule type="cellIs" dxfId="253" priority="195" stopIfTrue="1" operator="equal">
      <formula>"Dados Insuficientes"</formula>
    </cfRule>
  </conditionalFormatting>
  <conditionalFormatting sqref="E21:E22">
    <cfRule type="cellIs" dxfId="252" priority="194" stopIfTrue="1" operator="equal">
      <formula>"Dados Insuficientes"</formula>
    </cfRule>
  </conditionalFormatting>
  <conditionalFormatting sqref="E28:E29">
    <cfRule type="cellIs" dxfId="251" priority="193" stopIfTrue="1" operator="equal">
      <formula>"Dados Insuficientes"</formula>
    </cfRule>
  </conditionalFormatting>
  <conditionalFormatting sqref="E42:E43">
    <cfRule type="cellIs" dxfId="250" priority="191" stopIfTrue="1" operator="equal">
      <formula>"Dados Insuficientes"</formula>
    </cfRule>
  </conditionalFormatting>
  <conditionalFormatting sqref="E49:E50">
    <cfRule type="cellIs" dxfId="249" priority="190" stopIfTrue="1" operator="equal">
      <formula>"Dados Insuficientes"</formula>
    </cfRule>
  </conditionalFormatting>
  <conditionalFormatting sqref="E56:E57">
    <cfRule type="cellIs" dxfId="248" priority="189" stopIfTrue="1" operator="equal">
      <formula>"Dados Insuficientes"</formula>
    </cfRule>
  </conditionalFormatting>
  <conditionalFormatting sqref="E63:E64">
    <cfRule type="cellIs" dxfId="247" priority="188" stopIfTrue="1" operator="equal">
      <formula>"Dados Insuficientes"</formula>
    </cfRule>
  </conditionalFormatting>
  <conditionalFormatting sqref="E70:E71">
    <cfRule type="cellIs" dxfId="246" priority="187" stopIfTrue="1" operator="equal">
      <formula>"Dados Insuficientes"</formula>
    </cfRule>
  </conditionalFormatting>
  <conditionalFormatting sqref="E77:E78">
    <cfRule type="cellIs" dxfId="245" priority="186" stopIfTrue="1" operator="equal">
      <formula>"Dados Insuficientes"</formula>
    </cfRule>
  </conditionalFormatting>
  <conditionalFormatting sqref="E91:E92">
    <cfRule type="cellIs" dxfId="244" priority="184" stopIfTrue="1" operator="equal">
      <formula>"Dados Insuficientes"</formula>
    </cfRule>
  </conditionalFormatting>
  <conditionalFormatting sqref="E98:E99">
    <cfRule type="cellIs" dxfId="243" priority="183" stopIfTrue="1" operator="equal">
      <formula>"Dados Insuficientes"</formula>
    </cfRule>
  </conditionalFormatting>
  <conditionalFormatting sqref="E105:E106">
    <cfRule type="cellIs" dxfId="242" priority="182" stopIfTrue="1" operator="equal">
      <formula>"Dados Insuficientes"</formula>
    </cfRule>
  </conditionalFormatting>
  <conditionalFormatting sqref="E112:E113">
    <cfRule type="cellIs" dxfId="241" priority="181" stopIfTrue="1" operator="equal">
      <formula>"Dados Insuficientes"</formula>
    </cfRule>
  </conditionalFormatting>
  <conditionalFormatting sqref="E119:E120">
    <cfRule type="cellIs" dxfId="240" priority="180" stopIfTrue="1" operator="equal">
      <formula>"Dados Insuficientes"</formula>
    </cfRule>
  </conditionalFormatting>
  <conditionalFormatting sqref="E126:E127">
    <cfRule type="cellIs" dxfId="239" priority="179" stopIfTrue="1" operator="equal">
      <formula>"Dados Insuficientes"</formula>
    </cfRule>
  </conditionalFormatting>
  <conditionalFormatting sqref="E133:E134">
    <cfRule type="cellIs" dxfId="238" priority="178" stopIfTrue="1" operator="equal">
      <formula>"Dados Insuficientes"</formula>
    </cfRule>
  </conditionalFormatting>
  <conditionalFormatting sqref="E140:E141">
    <cfRule type="cellIs" dxfId="237" priority="177" stopIfTrue="1" operator="equal">
      <formula>"Dados Insuficientes"</formula>
    </cfRule>
  </conditionalFormatting>
  <conditionalFormatting sqref="E154:E155">
    <cfRule type="cellIs" dxfId="236" priority="175" stopIfTrue="1" operator="equal">
      <formula>"Dados Insuficientes"</formula>
    </cfRule>
  </conditionalFormatting>
  <conditionalFormatting sqref="E161:E162">
    <cfRule type="cellIs" dxfId="235" priority="174" stopIfTrue="1" operator="equal">
      <formula>"Dados Insuficientes"</formula>
    </cfRule>
  </conditionalFormatting>
  <conditionalFormatting sqref="E168:E169">
    <cfRule type="cellIs" dxfId="234" priority="173" stopIfTrue="1" operator="equal">
      <formula>"Dados Insuficientes"</formula>
    </cfRule>
  </conditionalFormatting>
  <conditionalFormatting sqref="E175:E176">
    <cfRule type="cellIs" dxfId="233" priority="172" stopIfTrue="1" operator="equal">
      <formula>"Dados Insuficientes"</formula>
    </cfRule>
  </conditionalFormatting>
  <conditionalFormatting sqref="E182:E183">
    <cfRule type="cellIs" dxfId="232" priority="171" stopIfTrue="1" operator="equal">
      <formula>"Dados Insuficientes"</formula>
    </cfRule>
  </conditionalFormatting>
  <conditionalFormatting sqref="E189:E190">
    <cfRule type="cellIs" dxfId="231" priority="170" stopIfTrue="1" operator="equal">
      <formula>"Dados Insuficientes"</formula>
    </cfRule>
  </conditionalFormatting>
  <conditionalFormatting sqref="E196:E197">
    <cfRule type="cellIs" dxfId="230" priority="169" stopIfTrue="1" operator="equal">
      <formula>"Dados Insuficientes"</formula>
    </cfRule>
  </conditionalFormatting>
  <conditionalFormatting sqref="E203:E204">
    <cfRule type="cellIs" dxfId="229" priority="168" stopIfTrue="1" operator="equal">
      <formula>"Dados Insuficientes"</formula>
    </cfRule>
  </conditionalFormatting>
  <conditionalFormatting sqref="E210:E211">
    <cfRule type="cellIs" dxfId="228" priority="167" stopIfTrue="1" operator="equal">
      <formula>"Dados Insuficientes"</formula>
    </cfRule>
  </conditionalFormatting>
  <conditionalFormatting sqref="E217:E218">
    <cfRule type="cellIs" dxfId="227" priority="166" stopIfTrue="1" operator="equal">
      <formula>"Dados Insuficientes"</formula>
    </cfRule>
  </conditionalFormatting>
  <conditionalFormatting sqref="E224:E225">
    <cfRule type="cellIs" dxfId="226" priority="165" stopIfTrue="1" operator="equal">
      <formula>"Dados Insuficientes"</formula>
    </cfRule>
  </conditionalFormatting>
  <conditionalFormatting sqref="E231:E232">
    <cfRule type="cellIs" dxfId="225" priority="164" stopIfTrue="1" operator="equal">
      <formula>"Dados Insuficientes"</formula>
    </cfRule>
  </conditionalFormatting>
  <conditionalFormatting sqref="E238:E239">
    <cfRule type="cellIs" dxfId="224" priority="163" stopIfTrue="1" operator="equal">
      <formula>"Dados Insuficientes"</formula>
    </cfRule>
  </conditionalFormatting>
  <conditionalFormatting sqref="E245:E246">
    <cfRule type="cellIs" dxfId="223" priority="162" stopIfTrue="1" operator="equal">
      <formula>"Dados Insuficientes"</formula>
    </cfRule>
  </conditionalFormatting>
  <conditionalFormatting sqref="E252:E253">
    <cfRule type="cellIs" dxfId="222" priority="161" stopIfTrue="1" operator="equal">
      <formula>"Dados Insuficientes"</formula>
    </cfRule>
  </conditionalFormatting>
  <conditionalFormatting sqref="E259:E260">
    <cfRule type="cellIs" dxfId="221" priority="160" stopIfTrue="1" operator="equal">
      <formula>"Dados Insuficientes"</formula>
    </cfRule>
  </conditionalFormatting>
  <conditionalFormatting sqref="E266:E267">
    <cfRule type="cellIs" dxfId="220" priority="159" stopIfTrue="1" operator="equal">
      <formula>"Dados Insuficientes"</formula>
    </cfRule>
  </conditionalFormatting>
  <conditionalFormatting sqref="E273:E274">
    <cfRule type="cellIs" dxfId="219" priority="158" stopIfTrue="1" operator="equal">
      <formula>"Dados Insuficientes"</formula>
    </cfRule>
  </conditionalFormatting>
  <conditionalFormatting sqref="G14">
    <cfRule type="cellIs" dxfId="218" priority="155" stopIfTrue="1" operator="equal">
      <formula>0</formula>
    </cfRule>
  </conditionalFormatting>
  <conditionalFormatting sqref="G14">
    <cfRule type="cellIs" dxfId="217" priority="156" operator="greaterThan">
      <formula>E14</formula>
    </cfRule>
  </conditionalFormatting>
  <conditionalFormatting sqref="G21">
    <cfRule type="cellIs" dxfId="216" priority="153" stopIfTrue="1" operator="equal">
      <formula>0</formula>
    </cfRule>
  </conditionalFormatting>
  <conditionalFormatting sqref="G21">
    <cfRule type="cellIs" dxfId="215" priority="154" operator="greaterThan">
      <formula>E21</formula>
    </cfRule>
  </conditionalFormatting>
  <conditionalFormatting sqref="G28">
    <cfRule type="cellIs" dxfId="214" priority="151" stopIfTrue="1" operator="equal">
      <formula>0</formula>
    </cfRule>
  </conditionalFormatting>
  <conditionalFormatting sqref="G28">
    <cfRule type="cellIs" dxfId="213" priority="152" operator="greaterThan">
      <formula>E28</formula>
    </cfRule>
  </conditionalFormatting>
  <conditionalFormatting sqref="G35">
    <cfRule type="cellIs" dxfId="212" priority="149" stopIfTrue="1" operator="equal">
      <formula>0</formula>
    </cfRule>
  </conditionalFormatting>
  <conditionalFormatting sqref="G35">
    <cfRule type="cellIs" dxfId="211" priority="150" operator="greaterThan">
      <formula>E35</formula>
    </cfRule>
  </conditionalFormatting>
  <conditionalFormatting sqref="G42">
    <cfRule type="cellIs" dxfId="210" priority="147" stopIfTrue="1" operator="equal">
      <formula>0</formula>
    </cfRule>
  </conditionalFormatting>
  <conditionalFormatting sqref="G42">
    <cfRule type="cellIs" dxfId="209" priority="148" operator="greaterThan">
      <formula>E42</formula>
    </cfRule>
  </conditionalFormatting>
  <conditionalFormatting sqref="G49">
    <cfRule type="cellIs" dxfId="208" priority="145" stopIfTrue="1" operator="equal">
      <formula>0</formula>
    </cfRule>
  </conditionalFormatting>
  <conditionalFormatting sqref="G49">
    <cfRule type="cellIs" dxfId="207" priority="146" operator="greaterThan">
      <formula>E49</formula>
    </cfRule>
  </conditionalFormatting>
  <conditionalFormatting sqref="G56">
    <cfRule type="cellIs" dxfId="206" priority="143" stopIfTrue="1" operator="equal">
      <formula>0</formula>
    </cfRule>
  </conditionalFormatting>
  <conditionalFormatting sqref="G56">
    <cfRule type="cellIs" dxfId="205" priority="144" operator="greaterThan">
      <formula>E56</formula>
    </cfRule>
  </conditionalFormatting>
  <conditionalFormatting sqref="G63">
    <cfRule type="cellIs" dxfId="204" priority="141" stopIfTrue="1" operator="equal">
      <formula>0</formula>
    </cfRule>
  </conditionalFormatting>
  <conditionalFormatting sqref="G63">
    <cfRule type="cellIs" dxfId="203" priority="142" operator="greaterThan">
      <formula>E63</formula>
    </cfRule>
  </conditionalFormatting>
  <conditionalFormatting sqref="G70">
    <cfRule type="cellIs" dxfId="202" priority="139" stopIfTrue="1" operator="equal">
      <formula>0</formula>
    </cfRule>
  </conditionalFormatting>
  <conditionalFormatting sqref="G70">
    <cfRule type="cellIs" dxfId="201" priority="140" operator="greaterThan">
      <formula>E70</formula>
    </cfRule>
  </conditionalFormatting>
  <conditionalFormatting sqref="G77">
    <cfRule type="cellIs" dxfId="200" priority="137" stopIfTrue="1" operator="equal">
      <formula>0</formula>
    </cfRule>
  </conditionalFormatting>
  <conditionalFormatting sqref="G77">
    <cfRule type="cellIs" dxfId="199" priority="138" operator="greaterThan">
      <formula>E77</formula>
    </cfRule>
  </conditionalFormatting>
  <conditionalFormatting sqref="G84">
    <cfRule type="cellIs" dxfId="198" priority="135" stopIfTrue="1" operator="equal">
      <formula>0</formula>
    </cfRule>
  </conditionalFormatting>
  <conditionalFormatting sqref="G84">
    <cfRule type="cellIs" dxfId="197" priority="136" operator="greaterThan">
      <formula>E84</formula>
    </cfRule>
  </conditionalFormatting>
  <conditionalFormatting sqref="G91">
    <cfRule type="cellIs" dxfId="196" priority="133" stopIfTrue="1" operator="equal">
      <formula>0</formula>
    </cfRule>
  </conditionalFormatting>
  <conditionalFormatting sqref="G91">
    <cfRule type="cellIs" dxfId="195" priority="134" operator="greaterThan">
      <formula>E91</formula>
    </cfRule>
  </conditionalFormatting>
  <conditionalFormatting sqref="G98">
    <cfRule type="cellIs" dxfId="194" priority="131" stopIfTrue="1" operator="equal">
      <formula>0</formula>
    </cfRule>
  </conditionalFormatting>
  <conditionalFormatting sqref="G98">
    <cfRule type="cellIs" dxfId="193" priority="132" operator="greaterThan">
      <formula>E98</formula>
    </cfRule>
  </conditionalFormatting>
  <conditionalFormatting sqref="G105">
    <cfRule type="cellIs" dxfId="192" priority="129" stopIfTrue="1" operator="equal">
      <formula>0</formula>
    </cfRule>
  </conditionalFormatting>
  <conditionalFormatting sqref="G105">
    <cfRule type="cellIs" dxfId="191" priority="130" operator="greaterThan">
      <formula>E105</formula>
    </cfRule>
  </conditionalFormatting>
  <conditionalFormatting sqref="G112">
    <cfRule type="cellIs" dxfId="190" priority="127" stopIfTrue="1" operator="equal">
      <formula>0</formula>
    </cfRule>
  </conditionalFormatting>
  <conditionalFormatting sqref="G112">
    <cfRule type="cellIs" dxfId="189" priority="128" operator="greaterThan">
      <formula>E112</formula>
    </cfRule>
  </conditionalFormatting>
  <conditionalFormatting sqref="G119">
    <cfRule type="cellIs" dxfId="188" priority="125" stopIfTrue="1" operator="equal">
      <formula>0</formula>
    </cfRule>
  </conditionalFormatting>
  <conditionalFormatting sqref="G119">
    <cfRule type="cellIs" dxfId="187" priority="126" operator="greaterThan">
      <formula>E119</formula>
    </cfRule>
  </conditionalFormatting>
  <conditionalFormatting sqref="G126">
    <cfRule type="cellIs" dxfId="186" priority="123" stopIfTrue="1" operator="equal">
      <formula>0</formula>
    </cfRule>
  </conditionalFormatting>
  <conditionalFormatting sqref="G126">
    <cfRule type="cellIs" dxfId="185" priority="124" operator="greaterThan">
      <formula>E126</formula>
    </cfRule>
  </conditionalFormatting>
  <conditionalFormatting sqref="G133">
    <cfRule type="cellIs" dxfId="184" priority="121" stopIfTrue="1" operator="equal">
      <formula>0</formula>
    </cfRule>
  </conditionalFormatting>
  <conditionalFormatting sqref="G133">
    <cfRule type="cellIs" dxfId="183" priority="122" operator="greaterThan">
      <formula>E133</formula>
    </cfRule>
  </conditionalFormatting>
  <conditionalFormatting sqref="G140">
    <cfRule type="cellIs" dxfId="182" priority="119" stopIfTrue="1" operator="equal">
      <formula>0</formula>
    </cfRule>
  </conditionalFormatting>
  <conditionalFormatting sqref="G140">
    <cfRule type="cellIs" dxfId="181" priority="120" operator="greaterThan">
      <formula>E140</formula>
    </cfRule>
  </conditionalFormatting>
  <conditionalFormatting sqref="G147">
    <cfRule type="cellIs" dxfId="180" priority="117" stopIfTrue="1" operator="equal">
      <formula>0</formula>
    </cfRule>
  </conditionalFormatting>
  <conditionalFormatting sqref="G147">
    <cfRule type="cellIs" dxfId="179" priority="118" operator="greaterThan">
      <formula>E147</formula>
    </cfRule>
  </conditionalFormatting>
  <conditionalFormatting sqref="G154">
    <cfRule type="cellIs" dxfId="178" priority="115" stopIfTrue="1" operator="equal">
      <formula>0</formula>
    </cfRule>
  </conditionalFormatting>
  <conditionalFormatting sqref="G154">
    <cfRule type="cellIs" dxfId="177" priority="116" operator="greaterThan">
      <formula>E154</formula>
    </cfRule>
  </conditionalFormatting>
  <conditionalFormatting sqref="G161">
    <cfRule type="cellIs" dxfId="176" priority="113" stopIfTrue="1" operator="equal">
      <formula>0</formula>
    </cfRule>
  </conditionalFormatting>
  <conditionalFormatting sqref="G161">
    <cfRule type="cellIs" dxfId="175" priority="114" operator="greaterThan">
      <formula>E161</formula>
    </cfRule>
  </conditionalFormatting>
  <conditionalFormatting sqref="G168">
    <cfRule type="cellIs" dxfId="174" priority="111" stopIfTrue="1" operator="equal">
      <formula>0</formula>
    </cfRule>
  </conditionalFormatting>
  <conditionalFormatting sqref="G168">
    <cfRule type="cellIs" dxfId="173" priority="112" operator="greaterThan">
      <formula>E168</formula>
    </cfRule>
  </conditionalFormatting>
  <conditionalFormatting sqref="G175">
    <cfRule type="cellIs" dxfId="172" priority="109" stopIfTrue="1" operator="equal">
      <formula>0</formula>
    </cfRule>
  </conditionalFormatting>
  <conditionalFormatting sqref="G175">
    <cfRule type="cellIs" dxfId="171" priority="110" operator="greaterThan">
      <formula>E175</formula>
    </cfRule>
  </conditionalFormatting>
  <conditionalFormatting sqref="G182">
    <cfRule type="cellIs" dxfId="170" priority="107" stopIfTrue="1" operator="equal">
      <formula>0</formula>
    </cfRule>
  </conditionalFormatting>
  <conditionalFormatting sqref="G182">
    <cfRule type="cellIs" dxfId="169" priority="108" operator="greaterThan">
      <formula>E182</formula>
    </cfRule>
  </conditionalFormatting>
  <conditionalFormatting sqref="G189">
    <cfRule type="cellIs" dxfId="168" priority="105" stopIfTrue="1" operator="equal">
      <formula>0</formula>
    </cfRule>
  </conditionalFormatting>
  <conditionalFormatting sqref="G189">
    <cfRule type="cellIs" dxfId="167" priority="106" operator="greaterThan">
      <formula>E189</formula>
    </cfRule>
  </conditionalFormatting>
  <conditionalFormatting sqref="G196">
    <cfRule type="cellIs" dxfId="166" priority="103" stopIfTrue="1" operator="equal">
      <formula>0</formula>
    </cfRule>
  </conditionalFormatting>
  <conditionalFormatting sqref="G196">
    <cfRule type="cellIs" dxfId="165" priority="104" operator="greaterThan">
      <formula>E196</formula>
    </cfRule>
  </conditionalFormatting>
  <conditionalFormatting sqref="G203">
    <cfRule type="cellIs" dxfId="164" priority="101" stopIfTrue="1" operator="equal">
      <formula>0</formula>
    </cfRule>
  </conditionalFormatting>
  <conditionalFormatting sqref="G203">
    <cfRule type="cellIs" dxfId="163" priority="102" operator="greaterThan">
      <formula>E203</formula>
    </cfRule>
  </conditionalFormatting>
  <conditionalFormatting sqref="G210">
    <cfRule type="cellIs" dxfId="162" priority="99" stopIfTrue="1" operator="equal">
      <formula>0</formula>
    </cfRule>
  </conditionalFormatting>
  <conditionalFormatting sqref="G210">
    <cfRule type="cellIs" dxfId="161" priority="100" operator="greaterThan">
      <formula>E210</formula>
    </cfRule>
  </conditionalFormatting>
  <conditionalFormatting sqref="G217">
    <cfRule type="cellIs" dxfId="160" priority="97" stopIfTrue="1" operator="equal">
      <formula>0</formula>
    </cfRule>
  </conditionalFormatting>
  <conditionalFormatting sqref="G217">
    <cfRule type="cellIs" dxfId="159" priority="98" operator="greaterThan">
      <formula>E217</formula>
    </cfRule>
  </conditionalFormatting>
  <conditionalFormatting sqref="G224">
    <cfRule type="cellIs" dxfId="158" priority="95" stopIfTrue="1" operator="equal">
      <formula>0</formula>
    </cfRule>
  </conditionalFormatting>
  <conditionalFormatting sqref="G224">
    <cfRule type="cellIs" dxfId="157" priority="96" operator="greaterThan">
      <formula>E224</formula>
    </cfRule>
  </conditionalFormatting>
  <conditionalFormatting sqref="G231">
    <cfRule type="cellIs" dxfId="156" priority="93" stopIfTrue="1" operator="equal">
      <formula>0</formula>
    </cfRule>
  </conditionalFormatting>
  <conditionalFormatting sqref="G231">
    <cfRule type="cellIs" dxfId="155" priority="94" operator="greaterThan">
      <formula>E231</formula>
    </cfRule>
  </conditionalFormatting>
  <conditionalFormatting sqref="G238">
    <cfRule type="cellIs" dxfId="154" priority="91" stopIfTrue="1" operator="equal">
      <formula>0</formula>
    </cfRule>
  </conditionalFormatting>
  <conditionalFormatting sqref="G238">
    <cfRule type="cellIs" dxfId="153" priority="92" operator="greaterThan">
      <formula>E238</formula>
    </cfRule>
  </conditionalFormatting>
  <conditionalFormatting sqref="G245">
    <cfRule type="cellIs" dxfId="152" priority="89" stopIfTrue="1" operator="equal">
      <formula>0</formula>
    </cfRule>
  </conditionalFormatting>
  <conditionalFormatting sqref="G245">
    <cfRule type="cellIs" dxfId="151" priority="90" operator="greaterThan">
      <formula>E245</formula>
    </cfRule>
  </conditionalFormatting>
  <conditionalFormatting sqref="G252">
    <cfRule type="cellIs" dxfId="150" priority="87" stopIfTrue="1" operator="equal">
      <formula>0</formula>
    </cfRule>
  </conditionalFormatting>
  <conditionalFormatting sqref="G252">
    <cfRule type="cellIs" dxfId="149" priority="88" operator="greaterThan">
      <formula>E252</formula>
    </cfRule>
  </conditionalFormatting>
  <conditionalFormatting sqref="G259">
    <cfRule type="cellIs" dxfId="148" priority="85" stopIfTrue="1" operator="equal">
      <formula>0</formula>
    </cfRule>
  </conditionalFormatting>
  <conditionalFormatting sqref="G259">
    <cfRule type="cellIs" dxfId="147" priority="86" operator="greaterThan">
      <formula>E259</formula>
    </cfRule>
  </conditionalFormatting>
  <conditionalFormatting sqref="G266">
    <cfRule type="cellIs" dxfId="146" priority="83" stopIfTrue="1" operator="equal">
      <formula>0</formula>
    </cfRule>
  </conditionalFormatting>
  <conditionalFormatting sqref="G266">
    <cfRule type="cellIs" dxfId="145" priority="84" operator="greaterThan">
      <formula>E266</formula>
    </cfRule>
  </conditionalFormatting>
  <conditionalFormatting sqref="G273">
    <cfRule type="cellIs" dxfId="144" priority="81" stopIfTrue="1" operator="equal">
      <formula>0</formula>
    </cfRule>
  </conditionalFormatting>
  <conditionalFormatting sqref="G273">
    <cfRule type="cellIs" dxfId="143" priority="82" operator="greaterThan">
      <formula>E273</formula>
    </cfRule>
  </conditionalFormatting>
  <conditionalFormatting sqref="G280">
    <cfRule type="cellIs" dxfId="142" priority="79" stopIfTrue="1" operator="equal">
      <formula>0</formula>
    </cfRule>
  </conditionalFormatting>
  <conditionalFormatting sqref="G280">
    <cfRule type="cellIs" dxfId="141" priority="80" operator="greaterThan">
      <formula>E280</formula>
    </cfRule>
  </conditionalFormatting>
  <conditionalFormatting sqref="K17:K19">
    <cfRule type="cellIs" dxfId="140" priority="78" stopIfTrue="1" operator="notEqual">
      <formula>0</formula>
    </cfRule>
  </conditionalFormatting>
  <conditionalFormatting sqref="K24:K26">
    <cfRule type="cellIs" dxfId="139" priority="77" stopIfTrue="1" operator="notEqual">
      <formula>0</formula>
    </cfRule>
  </conditionalFormatting>
  <conditionalFormatting sqref="K31:K33">
    <cfRule type="cellIs" dxfId="138" priority="76" stopIfTrue="1" operator="notEqual">
      <formula>0</formula>
    </cfRule>
  </conditionalFormatting>
  <conditionalFormatting sqref="K38:K40">
    <cfRule type="cellIs" dxfId="137" priority="75" stopIfTrue="1" operator="notEqual">
      <formula>0</formula>
    </cfRule>
  </conditionalFormatting>
  <conditionalFormatting sqref="K45:K47">
    <cfRule type="cellIs" dxfId="136" priority="74" stopIfTrue="1" operator="notEqual">
      <formula>0</formula>
    </cfRule>
  </conditionalFormatting>
  <conditionalFormatting sqref="K52:K54">
    <cfRule type="cellIs" dxfId="135" priority="73" stopIfTrue="1" operator="notEqual">
      <formula>0</formula>
    </cfRule>
  </conditionalFormatting>
  <conditionalFormatting sqref="K59:K61">
    <cfRule type="cellIs" dxfId="134" priority="72" stopIfTrue="1" operator="notEqual">
      <formula>0</formula>
    </cfRule>
  </conditionalFormatting>
  <conditionalFormatting sqref="K66:K68">
    <cfRule type="cellIs" dxfId="133" priority="71" stopIfTrue="1" operator="notEqual">
      <formula>0</formula>
    </cfRule>
  </conditionalFormatting>
  <conditionalFormatting sqref="K73:K75">
    <cfRule type="cellIs" dxfId="132" priority="70" stopIfTrue="1" operator="notEqual">
      <formula>0</formula>
    </cfRule>
  </conditionalFormatting>
  <conditionalFormatting sqref="K80:K82">
    <cfRule type="cellIs" dxfId="131" priority="69" stopIfTrue="1" operator="notEqual">
      <formula>0</formula>
    </cfRule>
  </conditionalFormatting>
  <conditionalFormatting sqref="K87:K89">
    <cfRule type="cellIs" dxfId="130" priority="68" stopIfTrue="1" operator="notEqual">
      <formula>0</formula>
    </cfRule>
  </conditionalFormatting>
  <conditionalFormatting sqref="K94:K96">
    <cfRule type="cellIs" dxfId="129" priority="67" stopIfTrue="1" operator="notEqual">
      <formula>0</formula>
    </cfRule>
  </conditionalFormatting>
  <conditionalFormatting sqref="K101:K103">
    <cfRule type="cellIs" dxfId="128" priority="66" stopIfTrue="1" operator="notEqual">
      <formula>0</formula>
    </cfRule>
  </conditionalFormatting>
  <conditionalFormatting sqref="K108:K110">
    <cfRule type="cellIs" dxfId="127" priority="65" stopIfTrue="1" operator="notEqual">
      <formula>0</formula>
    </cfRule>
  </conditionalFormatting>
  <conditionalFormatting sqref="K115:K117">
    <cfRule type="cellIs" dxfId="126" priority="64" stopIfTrue="1" operator="notEqual">
      <formula>0</formula>
    </cfRule>
  </conditionalFormatting>
  <conditionalFormatting sqref="K122:K124">
    <cfRule type="cellIs" dxfId="125" priority="63" stopIfTrue="1" operator="notEqual">
      <formula>0</formula>
    </cfRule>
  </conditionalFormatting>
  <conditionalFormatting sqref="K129:K131">
    <cfRule type="cellIs" dxfId="124" priority="62" stopIfTrue="1" operator="notEqual">
      <formula>0</formula>
    </cfRule>
  </conditionalFormatting>
  <conditionalFormatting sqref="K136:K138">
    <cfRule type="cellIs" dxfId="123" priority="61" stopIfTrue="1" operator="notEqual">
      <formula>0</formula>
    </cfRule>
  </conditionalFormatting>
  <conditionalFormatting sqref="K143:K145">
    <cfRule type="cellIs" dxfId="122" priority="60" stopIfTrue="1" operator="notEqual">
      <formula>0</formula>
    </cfRule>
  </conditionalFormatting>
  <conditionalFormatting sqref="K150:K152">
    <cfRule type="cellIs" dxfId="121" priority="59" stopIfTrue="1" operator="notEqual">
      <formula>0</formula>
    </cfRule>
  </conditionalFormatting>
  <conditionalFormatting sqref="K157:K159">
    <cfRule type="cellIs" dxfId="120" priority="58" stopIfTrue="1" operator="notEqual">
      <formula>0</formula>
    </cfRule>
  </conditionalFormatting>
  <conditionalFormatting sqref="K164:K166">
    <cfRule type="cellIs" dxfId="119" priority="57" stopIfTrue="1" operator="notEqual">
      <formula>0</formula>
    </cfRule>
  </conditionalFormatting>
  <conditionalFormatting sqref="K171:K173">
    <cfRule type="cellIs" dxfId="118" priority="56" stopIfTrue="1" operator="notEqual">
      <formula>0</formula>
    </cfRule>
  </conditionalFormatting>
  <conditionalFormatting sqref="K178:K180">
    <cfRule type="cellIs" dxfId="117" priority="55" stopIfTrue="1" operator="notEqual">
      <formula>0</formula>
    </cfRule>
  </conditionalFormatting>
  <conditionalFormatting sqref="K185:K187">
    <cfRule type="cellIs" dxfId="116" priority="54" stopIfTrue="1" operator="notEqual">
      <formula>0</formula>
    </cfRule>
  </conditionalFormatting>
  <conditionalFormatting sqref="K192:K194">
    <cfRule type="cellIs" dxfId="115" priority="53" stopIfTrue="1" operator="notEqual">
      <formula>0</formula>
    </cfRule>
  </conditionalFormatting>
  <conditionalFormatting sqref="K199:K201">
    <cfRule type="cellIs" dxfId="114" priority="52" stopIfTrue="1" operator="notEqual">
      <formula>0</formula>
    </cfRule>
  </conditionalFormatting>
  <conditionalFormatting sqref="K206:K208">
    <cfRule type="cellIs" dxfId="113" priority="51" stopIfTrue="1" operator="notEqual">
      <formula>0</formula>
    </cfRule>
  </conditionalFormatting>
  <conditionalFormatting sqref="K213:K215">
    <cfRule type="cellIs" dxfId="112" priority="50" stopIfTrue="1" operator="notEqual">
      <formula>0</formula>
    </cfRule>
  </conditionalFormatting>
  <conditionalFormatting sqref="K220:K222">
    <cfRule type="cellIs" dxfId="111" priority="49" stopIfTrue="1" operator="notEqual">
      <formula>0</formula>
    </cfRule>
  </conditionalFormatting>
  <conditionalFormatting sqref="K227:K229">
    <cfRule type="cellIs" dxfId="110" priority="48" stopIfTrue="1" operator="notEqual">
      <formula>0</formula>
    </cfRule>
  </conditionalFormatting>
  <conditionalFormatting sqref="K234:K236">
    <cfRule type="cellIs" dxfId="109" priority="47" stopIfTrue="1" operator="notEqual">
      <formula>0</formula>
    </cfRule>
  </conditionalFormatting>
  <conditionalFormatting sqref="K241:K243">
    <cfRule type="cellIs" dxfId="108" priority="46" stopIfTrue="1" operator="notEqual">
      <formula>0</formula>
    </cfRule>
  </conditionalFormatting>
  <conditionalFormatting sqref="K248:K250">
    <cfRule type="cellIs" dxfId="107" priority="45" stopIfTrue="1" operator="notEqual">
      <formula>0</formula>
    </cfRule>
  </conditionalFormatting>
  <conditionalFormatting sqref="K255:K257">
    <cfRule type="cellIs" dxfId="106" priority="44" stopIfTrue="1" operator="notEqual">
      <formula>0</formula>
    </cfRule>
  </conditionalFormatting>
  <conditionalFormatting sqref="K262:K264">
    <cfRule type="cellIs" dxfId="105" priority="43" stopIfTrue="1" operator="notEqual">
      <formula>0</formula>
    </cfRule>
  </conditionalFormatting>
  <conditionalFormatting sqref="K269:K271">
    <cfRule type="cellIs" dxfId="104" priority="42" stopIfTrue="1" operator="notEqual">
      <formula>0</formula>
    </cfRule>
  </conditionalFormatting>
  <conditionalFormatting sqref="K276:K278">
    <cfRule type="cellIs" dxfId="103" priority="41" stopIfTrue="1" operator="notEqual">
      <formula>0</formula>
    </cfRule>
  </conditionalFormatting>
  <conditionalFormatting sqref="K283:K285">
    <cfRule type="cellIs" dxfId="102" priority="40" stopIfTrue="1" operator="notEqual">
      <formula>0</formula>
    </cfRule>
  </conditionalFormatting>
  <conditionalFormatting sqref="L18:L19">
    <cfRule type="cellIs" dxfId="101" priority="39" stopIfTrue="1" operator="notEqual">
      <formula>0</formula>
    </cfRule>
  </conditionalFormatting>
  <conditionalFormatting sqref="L25:L26">
    <cfRule type="cellIs" dxfId="100" priority="38" stopIfTrue="1" operator="notEqual">
      <formula>0</formula>
    </cfRule>
  </conditionalFormatting>
  <conditionalFormatting sqref="L32:L33">
    <cfRule type="cellIs" dxfId="99" priority="37" stopIfTrue="1" operator="notEqual">
      <formula>0</formula>
    </cfRule>
  </conditionalFormatting>
  <conditionalFormatting sqref="L39:L40">
    <cfRule type="cellIs" dxfId="98" priority="36" stopIfTrue="1" operator="notEqual">
      <formula>0</formula>
    </cfRule>
  </conditionalFormatting>
  <conditionalFormatting sqref="L46:L47">
    <cfRule type="cellIs" dxfId="97" priority="35" stopIfTrue="1" operator="notEqual">
      <formula>0</formula>
    </cfRule>
  </conditionalFormatting>
  <conditionalFormatting sqref="L53:L54">
    <cfRule type="cellIs" dxfId="96" priority="34" stopIfTrue="1" operator="notEqual">
      <formula>0</formula>
    </cfRule>
  </conditionalFormatting>
  <conditionalFormatting sqref="L60:L61">
    <cfRule type="cellIs" dxfId="95" priority="33" stopIfTrue="1" operator="notEqual">
      <formula>0</formula>
    </cfRule>
  </conditionalFormatting>
  <conditionalFormatting sqref="L67:L68">
    <cfRule type="cellIs" dxfId="94" priority="32" stopIfTrue="1" operator="notEqual">
      <formula>0</formula>
    </cfRule>
  </conditionalFormatting>
  <conditionalFormatting sqref="L74:L75">
    <cfRule type="cellIs" dxfId="93" priority="31" stopIfTrue="1" operator="notEqual">
      <formula>0</formula>
    </cfRule>
  </conditionalFormatting>
  <conditionalFormatting sqref="L81:L82">
    <cfRule type="cellIs" dxfId="92" priority="30" stopIfTrue="1" operator="notEqual">
      <formula>0</formula>
    </cfRule>
  </conditionalFormatting>
  <conditionalFormatting sqref="L88:L89">
    <cfRule type="cellIs" dxfId="91" priority="29" stopIfTrue="1" operator="notEqual">
      <formula>0</formula>
    </cfRule>
  </conditionalFormatting>
  <conditionalFormatting sqref="L95:L96">
    <cfRule type="cellIs" dxfId="90" priority="28" stopIfTrue="1" operator="notEqual">
      <formula>0</formula>
    </cfRule>
  </conditionalFormatting>
  <conditionalFormatting sqref="L102:L103">
    <cfRule type="cellIs" dxfId="89" priority="27" stopIfTrue="1" operator="notEqual">
      <formula>0</formula>
    </cfRule>
  </conditionalFormatting>
  <conditionalFormatting sqref="L109:L110">
    <cfRule type="cellIs" dxfId="88" priority="26" stopIfTrue="1" operator="notEqual">
      <formula>0</formula>
    </cfRule>
  </conditionalFormatting>
  <conditionalFormatting sqref="L116:L117">
    <cfRule type="cellIs" dxfId="87" priority="25" stopIfTrue="1" operator="notEqual">
      <formula>0</formula>
    </cfRule>
  </conditionalFormatting>
  <conditionalFormatting sqref="L123:L124">
    <cfRule type="cellIs" dxfId="86" priority="24" stopIfTrue="1" operator="notEqual">
      <formula>0</formula>
    </cfRule>
  </conditionalFormatting>
  <conditionalFormatting sqref="L130:L131">
    <cfRule type="cellIs" dxfId="85" priority="23" stopIfTrue="1" operator="notEqual">
      <formula>0</formula>
    </cfRule>
  </conditionalFormatting>
  <conditionalFormatting sqref="L137:L138">
    <cfRule type="cellIs" dxfId="84" priority="22" stopIfTrue="1" operator="notEqual">
      <formula>0</formula>
    </cfRule>
  </conditionalFormatting>
  <conditionalFormatting sqref="L144:L145">
    <cfRule type="cellIs" dxfId="83" priority="21" stopIfTrue="1" operator="notEqual">
      <formula>0</formula>
    </cfRule>
  </conditionalFormatting>
  <conditionalFormatting sqref="L151:L152">
    <cfRule type="cellIs" dxfId="82" priority="20" stopIfTrue="1" operator="notEqual">
      <formula>0</formula>
    </cfRule>
  </conditionalFormatting>
  <conditionalFormatting sqref="L158:L159">
    <cfRule type="cellIs" dxfId="81" priority="19" stopIfTrue="1" operator="notEqual">
      <formula>0</formula>
    </cfRule>
  </conditionalFormatting>
  <conditionalFormatting sqref="L165:L166">
    <cfRule type="cellIs" dxfId="80" priority="18" stopIfTrue="1" operator="notEqual">
      <formula>0</formula>
    </cfRule>
  </conditionalFormatting>
  <conditionalFormatting sqref="L172:L173">
    <cfRule type="cellIs" dxfId="79" priority="17" stopIfTrue="1" operator="notEqual">
      <formula>0</formula>
    </cfRule>
  </conditionalFormatting>
  <conditionalFormatting sqref="L179:L180">
    <cfRule type="cellIs" dxfId="78" priority="16" stopIfTrue="1" operator="notEqual">
      <formula>0</formula>
    </cfRule>
  </conditionalFormatting>
  <conditionalFormatting sqref="L186:L187">
    <cfRule type="cellIs" dxfId="77" priority="15" stopIfTrue="1" operator="notEqual">
      <formula>0</formula>
    </cfRule>
  </conditionalFormatting>
  <conditionalFormatting sqref="L193:L194">
    <cfRule type="cellIs" dxfId="76" priority="14" stopIfTrue="1" operator="notEqual">
      <formula>0</formula>
    </cfRule>
  </conditionalFormatting>
  <conditionalFormatting sqref="L200:L201">
    <cfRule type="cellIs" dxfId="75" priority="13" stopIfTrue="1" operator="notEqual">
      <formula>0</formula>
    </cfRule>
  </conditionalFormatting>
  <conditionalFormatting sqref="L207:L208">
    <cfRule type="cellIs" dxfId="74" priority="12" stopIfTrue="1" operator="notEqual">
      <formula>0</formula>
    </cfRule>
  </conditionalFormatting>
  <conditionalFormatting sqref="L214:L215">
    <cfRule type="cellIs" dxfId="73" priority="11" stopIfTrue="1" operator="notEqual">
      <formula>0</formula>
    </cfRule>
  </conditionalFormatting>
  <conditionalFormatting sqref="L221:L222">
    <cfRule type="cellIs" dxfId="72" priority="10" stopIfTrue="1" operator="notEqual">
      <formula>0</formula>
    </cfRule>
  </conditionalFormatting>
  <conditionalFormatting sqref="L228:L229">
    <cfRule type="cellIs" dxfId="71" priority="9" stopIfTrue="1" operator="notEqual">
      <formula>0</formula>
    </cfRule>
  </conditionalFormatting>
  <conditionalFormatting sqref="L235:L236">
    <cfRule type="cellIs" dxfId="70" priority="8" stopIfTrue="1" operator="notEqual">
      <formula>0</formula>
    </cfRule>
  </conditionalFormatting>
  <conditionalFormatting sqref="L242:L243">
    <cfRule type="cellIs" dxfId="69" priority="7" stopIfTrue="1" operator="notEqual">
      <formula>0</formula>
    </cfRule>
  </conditionalFormatting>
  <conditionalFormatting sqref="L249:L250">
    <cfRule type="cellIs" dxfId="68" priority="6" stopIfTrue="1" operator="notEqual">
      <formula>0</formula>
    </cfRule>
  </conditionalFormatting>
  <conditionalFormatting sqref="L256:L257">
    <cfRule type="cellIs" dxfId="67" priority="5" stopIfTrue="1" operator="notEqual">
      <formula>0</formula>
    </cfRule>
  </conditionalFormatting>
  <conditionalFormatting sqref="L263:L264">
    <cfRule type="cellIs" dxfId="66" priority="4" stopIfTrue="1" operator="notEqual">
      <formula>0</formula>
    </cfRule>
  </conditionalFormatting>
  <conditionalFormatting sqref="L270:L271">
    <cfRule type="cellIs" dxfId="65" priority="3" stopIfTrue="1" operator="notEqual">
      <formula>0</formula>
    </cfRule>
  </conditionalFormatting>
  <conditionalFormatting sqref="L277:L278">
    <cfRule type="cellIs" dxfId="64" priority="2" stopIfTrue="1" operator="notEqual">
      <formula>0</formula>
    </cfRule>
  </conditionalFormatting>
  <conditionalFormatting sqref="L284:L285">
    <cfRule type="cellIs" dxfId="63" priority="1" stopIfTrue="1" operator="notEqual">
      <formula>0</formula>
    </cfRule>
  </conditionalFormatting>
  <dataValidations count="1">
    <dataValidation allowBlank="1" showInputMessage="1" showErrorMessage="1" promptTitle="Aviso" prompt="Utilizar apenas unidades predeterminadas" sqref="L11:L12 L18:L19 L25:L26 L32:L33 L39:L40 L46:L47 L53:L54 L60:L61 L67:L68 L74:L75 L81:L82 L88:L89 L95:L96 L102:L103 L109:L110 L116:L117 L123:L124 L130:L131 L137:L138 L144:L145 L151:L152 L158:L159 L165:L166 L172:L173 L179:L180 L186:L187 L193:L194 L200:L201 L207:L208 L214:L215 L221:L222 L228:L229 L235:L236 L242:L243 L249:L250 L256:L257 L263:L264 L270:L271 L277:L278 L284:L285"/>
  </dataValidations>
  <printOptions horizontalCentered="1"/>
  <pageMargins left="0.59055118110236227" right="0.59055118110236227" top="0.78740157480314965" bottom="0.78740157480314965" header="0" footer="0"/>
  <pageSetup paperSize="9" orientation="landscape" r:id="rId1"/>
  <rowBreaks count="6" manualBreakCount="6">
    <brk id="146" man="1"/>
    <brk id="181" man="1"/>
    <brk id="216" man="1"/>
    <brk id="41" man="1"/>
    <brk id="76" man="1"/>
    <brk id="1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iso" prompt="Utilizar apenas unidades predeterminadas">
          <x14:formula1>
            <xm:f>[5]Aux.!#REF!</xm:f>
          </x14:formula1>
          <xm:sqref>L276 L10 L17 L24 L38 L45 L52 L59 L66 L73 L80 L87 L94 L101 L108 L115 L122 L129 L136 L143 L150 L157 L164 L171 L178 L185 L192 L199 L206 L213 L220 L227 L234 L241 L248 L255 L262 L269 L283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000"/>
  <sheetViews>
    <sheetView workbookViewId="0">
      <pane xSplit="1" topLeftCell="BT1" activePane="topRight" state="frozen"/>
      <selection pane="topRight" activeCell="CD25" sqref="CD25"/>
    </sheetView>
  </sheetViews>
  <sheetFormatPr defaultColWidth="12.625" defaultRowHeight="15" customHeight="1"/>
  <cols>
    <col min="1" max="1" width="24.5" customWidth="1"/>
    <col min="2" max="2" width="8.25" customWidth="1"/>
    <col min="3" max="62" width="6.5" customWidth="1"/>
    <col min="63" max="98" width="7.625" customWidth="1"/>
  </cols>
  <sheetData>
    <row r="1" spans="1:98">
      <c r="B1" s="3"/>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row>
    <row r="2" spans="1:98" ht="14.25">
      <c r="A2" s="124" t="s">
        <v>1250</v>
      </c>
      <c r="B2" s="124"/>
      <c r="C2" s="125">
        <v>42370</v>
      </c>
      <c r="D2" s="125">
        <v>42401</v>
      </c>
      <c r="E2" s="125">
        <v>42430</v>
      </c>
      <c r="F2" s="125">
        <v>42461</v>
      </c>
      <c r="G2" s="125">
        <v>42491</v>
      </c>
      <c r="H2" s="125">
        <v>42522</v>
      </c>
      <c r="I2" s="125">
        <v>42552</v>
      </c>
      <c r="J2" s="125">
        <v>42583</v>
      </c>
      <c r="K2" s="125">
        <v>42614</v>
      </c>
      <c r="L2" s="125">
        <v>42644</v>
      </c>
      <c r="M2" s="125">
        <v>42675</v>
      </c>
      <c r="N2" s="125">
        <v>42705</v>
      </c>
      <c r="O2" s="125">
        <v>42736</v>
      </c>
      <c r="P2" s="125">
        <v>42767</v>
      </c>
      <c r="Q2" s="125">
        <v>42795</v>
      </c>
      <c r="R2" s="125">
        <v>42826</v>
      </c>
      <c r="S2" s="125">
        <v>42856</v>
      </c>
      <c r="T2" s="125">
        <v>42887</v>
      </c>
      <c r="U2" s="125">
        <v>42917</v>
      </c>
      <c r="V2" s="125">
        <v>42948</v>
      </c>
      <c r="W2" s="125">
        <v>42979</v>
      </c>
      <c r="X2" s="125">
        <v>43009</v>
      </c>
      <c r="Y2" s="125">
        <v>43040</v>
      </c>
      <c r="Z2" s="125">
        <v>43070</v>
      </c>
      <c r="AA2" s="125">
        <v>43101</v>
      </c>
      <c r="AB2" s="125">
        <v>43132</v>
      </c>
      <c r="AC2" s="125">
        <v>43160</v>
      </c>
      <c r="AD2" s="125">
        <v>43191</v>
      </c>
      <c r="AE2" s="125">
        <v>43221</v>
      </c>
      <c r="AF2" s="125">
        <v>43252</v>
      </c>
      <c r="AG2" s="125">
        <v>43282</v>
      </c>
      <c r="AH2" s="125">
        <v>43313</v>
      </c>
      <c r="AI2" s="125">
        <v>43344</v>
      </c>
      <c r="AJ2" s="125">
        <v>43374</v>
      </c>
      <c r="AK2" s="125">
        <v>43405</v>
      </c>
      <c r="AL2" s="125">
        <v>43435</v>
      </c>
      <c r="AM2" s="125">
        <v>43466</v>
      </c>
      <c r="AN2" s="125">
        <v>43497</v>
      </c>
      <c r="AO2" s="125">
        <v>43525</v>
      </c>
      <c r="AP2" s="125">
        <v>43556</v>
      </c>
      <c r="AQ2" s="125">
        <v>43586</v>
      </c>
      <c r="AR2" s="125">
        <v>43617</v>
      </c>
      <c r="AS2" s="125">
        <v>43647</v>
      </c>
      <c r="AT2" s="125">
        <v>43678</v>
      </c>
      <c r="AU2" s="125">
        <v>43709</v>
      </c>
      <c r="AV2" s="125">
        <v>43739</v>
      </c>
      <c r="AW2" s="125">
        <v>43770</v>
      </c>
      <c r="AX2" s="125">
        <v>43800</v>
      </c>
      <c r="AY2" s="125">
        <v>43831</v>
      </c>
      <c r="AZ2" s="125">
        <v>43862</v>
      </c>
      <c r="BA2" s="125">
        <v>43891</v>
      </c>
      <c r="BB2" s="125">
        <v>43922</v>
      </c>
      <c r="BC2" s="125">
        <v>43952</v>
      </c>
      <c r="BD2" s="125">
        <v>43983</v>
      </c>
      <c r="BE2" s="125">
        <v>44013</v>
      </c>
      <c r="BF2" s="125">
        <v>44044</v>
      </c>
      <c r="BG2" s="125">
        <v>44075</v>
      </c>
      <c r="BH2" s="125">
        <v>44105</v>
      </c>
      <c r="BI2" s="125">
        <v>44136</v>
      </c>
      <c r="BJ2" s="125">
        <v>44166</v>
      </c>
      <c r="BK2" s="125">
        <v>44197</v>
      </c>
      <c r="BL2" s="125">
        <v>44228</v>
      </c>
      <c r="BM2" s="125">
        <v>44256</v>
      </c>
      <c r="BN2" s="125">
        <v>44287</v>
      </c>
      <c r="BO2" s="125">
        <v>44317</v>
      </c>
      <c r="BP2" s="125">
        <v>44348</v>
      </c>
      <c r="BQ2" s="125">
        <v>44378</v>
      </c>
      <c r="BR2" s="125">
        <v>44409</v>
      </c>
      <c r="BS2" s="125">
        <v>44440</v>
      </c>
      <c r="BT2" s="125">
        <v>44470</v>
      </c>
      <c r="BU2" s="125">
        <v>44501</v>
      </c>
      <c r="BV2" s="125">
        <v>44531</v>
      </c>
      <c r="BW2" s="125">
        <v>44562</v>
      </c>
      <c r="BX2" s="125">
        <v>44593</v>
      </c>
      <c r="BY2" s="125">
        <v>44621</v>
      </c>
      <c r="BZ2" s="125">
        <v>44652</v>
      </c>
      <c r="CA2" s="125">
        <v>44682</v>
      </c>
      <c r="CB2" s="125">
        <v>44713</v>
      </c>
      <c r="CC2" s="125">
        <v>44743</v>
      </c>
      <c r="CD2" s="125">
        <v>44774</v>
      </c>
      <c r="CE2" s="125">
        <v>44805</v>
      </c>
      <c r="CF2" s="125">
        <v>44835</v>
      </c>
      <c r="CG2" s="125">
        <v>44866</v>
      </c>
      <c r="CH2" s="125">
        <v>44896</v>
      </c>
      <c r="CI2" s="125">
        <v>44927</v>
      </c>
      <c r="CJ2" s="125">
        <v>44958</v>
      </c>
      <c r="CK2" s="125">
        <v>44986</v>
      </c>
      <c r="CL2" s="125">
        <v>45017</v>
      </c>
      <c r="CM2" s="125">
        <v>45047</v>
      </c>
      <c r="CN2" s="125">
        <v>45078</v>
      </c>
      <c r="CO2" s="125">
        <v>45108</v>
      </c>
      <c r="CP2" s="125">
        <v>45139</v>
      </c>
      <c r="CQ2" s="125">
        <v>45170</v>
      </c>
      <c r="CR2" s="125">
        <v>45200</v>
      </c>
      <c r="CS2" s="125">
        <v>45231</v>
      </c>
      <c r="CT2" s="125">
        <v>45261</v>
      </c>
    </row>
    <row r="3" spans="1:98" s="516" customFormat="1" ht="14.25">
      <c r="A3" s="513" t="s">
        <v>1251</v>
      </c>
      <c r="B3" s="514" t="s">
        <v>1252</v>
      </c>
      <c r="C3" s="515">
        <v>276.411</v>
      </c>
      <c r="D3" s="515">
        <v>277.81099999999998</v>
      </c>
      <c r="E3" s="515">
        <v>276.49599999999998</v>
      </c>
      <c r="F3" s="515">
        <v>276.66300000000001</v>
      </c>
      <c r="G3" s="515">
        <v>276.34399999999999</v>
      </c>
      <c r="H3" s="515">
        <v>277.21199999999999</v>
      </c>
      <c r="I3" s="515">
        <v>276.78699999999998</v>
      </c>
      <c r="J3" s="515">
        <v>277.64</v>
      </c>
      <c r="K3" s="515">
        <v>278.38799999999998</v>
      </c>
      <c r="L3" s="515">
        <v>278.85000000000002</v>
      </c>
      <c r="M3" s="515">
        <v>279.822</v>
      </c>
      <c r="N3" s="515">
        <v>282.37799999999999</v>
      </c>
      <c r="O3" s="515">
        <v>284.00400000000002</v>
      </c>
      <c r="P3" s="515">
        <v>283.07499999999999</v>
      </c>
      <c r="Q3" s="515">
        <v>282.89100000000002</v>
      </c>
      <c r="R3" s="515">
        <v>282.81099999999998</v>
      </c>
      <c r="S3" s="515">
        <v>284.31</v>
      </c>
      <c r="T3" s="515">
        <v>283.56299999999999</v>
      </c>
      <c r="U3" s="515">
        <v>283.15899999999999</v>
      </c>
      <c r="V3" s="515">
        <v>289.22300000000001</v>
      </c>
      <c r="W3" s="515">
        <v>293.19200000000001</v>
      </c>
      <c r="X3" s="515">
        <v>294.81400000000002</v>
      </c>
      <c r="Y3" s="515">
        <v>297.49799999999999</v>
      </c>
      <c r="Z3" s="515">
        <v>297.56400000000002</v>
      </c>
      <c r="AA3" s="515">
        <v>300.62099999999998</v>
      </c>
      <c r="AB3" s="515">
        <v>300.39800000000002</v>
      </c>
      <c r="AC3" s="515">
        <v>301.34100000000001</v>
      </c>
      <c r="AD3" s="515">
        <v>306.08699999999999</v>
      </c>
      <c r="AE3" s="515">
        <v>313.55</v>
      </c>
      <c r="AF3" s="515">
        <v>307.87</v>
      </c>
      <c r="AG3" s="515">
        <v>308.01400000000001</v>
      </c>
      <c r="AH3" s="515">
        <v>308.226</v>
      </c>
      <c r="AI3" s="515">
        <v>316.678</v>
      </c>
      <c r="AJ3" s="515">
        <v>317.98200000000003</v>
      </c>
      <c r="AK3" s="515">
        <v>315.548</v>
      </c>
      <c r="AL3" s="515">
        <v>310.08600000000001</v>
      </c>
      <c r="AM3" s="515">
        <v>310.59399999999999</v>
      </c>
      <c r="AN3" s="515">
        <v>312.85000000000002</v>
      </c>
      <c r="AO3" s="515">
        <v>316.10500000000002</v>
      </c>
      <c r="AP3" s="515">
        <v>318.089</v>
      </c>
      <c r="AQ3" s="515">
        <v>320.51400000000001</v>
      </c>
      <c r="AR3" s="515">
        <v>317.55500000000001</v>
      </c>
      <c r="AS3" s="515">
        <v>316.54599999999999</v>
      </c>
      <c r="AT3" s="515">
        <v>318.07100000000003</v>
      </c>
      <c r="AU3" s="515">
        <v>323.97500000000002</v>
      </c>
      <c r="AV3" s="515">
        <v>327.54500000000002</v>
      </c>
      <c r="AW3" s="515">
        <v>327.00900000000001</v>
      </c>
      <c r="AX3" s="515">
        <v>327.99599999999998</v>
      </c>
      <c r="AY3" s="515">
        <v>330.87200000000001</v>
      </c>
      <c r="AZ3" s="515">
        <v>327.52300000000002</v>
      </c>
      <c r="BA3" s="515">
        <v>321.68799999999999</v>
      </c>
      <c r="BB3" s="515">
        <v>316.06200000000001</v>
      </c>
      <c r="BC3" s="515">
        <v>312.26299999999998</v>
      </c>
      <c r="BD3" s="515">
        <v>313.59800000000001</v>
      </c>
      <c r="BE3" s="515">
        <v>319.14299999999997</v>
      </c>
      <c r="BF3" s="515">
        <v>324.34300000000002</v>
      </c>
      <c r="BG3" s="515">
        <v>327.20699999999999</v>
      </c>
      <c r="BH3" s="515">
        <v>329.01900000000001</v>
      </c>
      <c r="BI3" s="515">
        <v>331.62200000000001</v>
      </c>
      <c r="BJ3" s="515">
        <v>334.69600000000003</v>
      </c>
      <c r="BK3" s="515">
        <v>340.39400000000001</v>
      </c>
      <c r="BL3" s="515">
        <v>344.88099999999997</v>
      </c>
      <c r="BM3" s="515">
        <v>353.221</v>
      </c>
      <c r="BN3" s="515">
        <v>353.714</v>
      </c>
      <c r="BO3" s="515">
        <v>359.97399999999999</v>
      </c>
      <c r="BP3" s="515">
        <v>365.18799999999999</v>
      </c>
      <c r="BQ3" s="515">
        <v>372.04399999999998</v>
      </c>
      <c r="BR3" s="515">
        <v>379.21199999999999</v>
      </c>
      <c r="BS3" s="515">
        <v>383.88600000000002</v>
      </c>
      <c r="BT3" s="515">
        <v>393.22</v>
      </c>
      <c r="BU3" s="515">
        <v>403.58199999999999</v>
      </c>
      <c r="BV3" s="515">
        <v>408.89499999999998</v>
      </c>
      <c r="BW3" s="515">
        <v>418.93700000000001</v>
      </c>
      <c r="BX3" s="515">
        <v>428.94</v>
      </c>
      <c r="BY3" s="515">
        <v>446.50599999999997</v>
      </c>
      <c r="BZ3" s="515">
        <v>459.16800000000001</v>
      </c>
      <c r="CA3" s="515"/>
      <c r="CB3" s="515"/>
      <c r="CC3" s="515"/>
      <c r="CD3" s="515"/>
      <c r="CE3" s="515"/>
      <c r="CF3" s="515"/>
      <c r="CG3" s="515"/>
      <c r="CH3" s="515"/>
      <c r="CI3" s="515"/>
      <c r="CJ3" s="515"/>
      <c r="CK3" s="515"/>
      <c r="CL3" s="515"/>
      <c r="CM3" s="515"/>
      <c r="CN3" s="515"/>
      <c r="CO3" s="515"/>
      <c r="CP3" s="515"/>
      <c r="CQ3" s="515"/>
      <c r="CR3" s="515"/>
      <c r="CS3" s="515"/>
      <c r="CT3" s="515"/>
    </row>
    <row r="4" spans="1:98" ht="14.25">
      <c r="A4" s="126" t="s">
        <v>1253</v>
      </c>
      <c r="B4" s="127" t="s">
        <v>1252</v>
      </c>
      <c r="C4" s="128">
        <v>270.32900000000001</v>
      </c>
      <c r="D4" s="128">
        <v>270.64</v>
      </c>
      <c r="E4" s="128">
        <v>270.53300000000002</v>
      </c>
      <c r="F4" s="128">
        <v>270.476</v>
      </c>
      <c r="G4" s="128">
        <v>270.19400000000002</v>
      </c>
      <c r="H4" s="128">
        <v>271.79599999999999</v>
      </c>
      <c r="I4" s="128">
        <v>272.92099999999999</v>
      </c>
      <c r="J4" s="128">
        <v>273.97500000000002</v>
      </c>
      <c r="K4" s="128">
        <v>274.76499999999999</v>
      </c>
      <c r="L4" s="128">
        <v>275.06099999999998</v>
      </c>
      <c r="M4" s="128">
        <v>275.28800000000001</v>
      </c>
      <c r="N4" s="128">
        <v>276.32499999999999</v>
      </c>
      <c r="O4" s="128">
        <v>278.01799999999997</v>
      </c>
      <c r="P4" s="128">
        <v>277.96199999999999</v>
      </c>
      <c r="Q4" s="128">
        <v>277.77300000000002</v>
      </c>
      <c r="R4" s="128">
        <v>278.56599999999997</v>
      </c>
      <c r="S4" s="128">
        <v>278.608</v>
      </c>
      <c r="T4" s="128">
        <v>279.57100000000003</v>
      </c>
      <c r="U4" s="128">
        <v>280.12900000000002</v>
      </c>
      <c r="V4" s="128">
        <v>281.54399999999998</v>
      </c>
      <c r="W4" s="128">
        <v>282.58</v>
      </c>
      <c r="X4" s="128">
        <v>286.96699999999998</v>
      </c>
      <c r="Y4" s="128">
        <v>292.08300000000003</v>
      </c>
      <c r="Z4" s="128">
        <v>292.54500000000002</v>
      </c>
      <c r="AA4" s="128">
        <v>294.88499999999999</v>
      </c>
      <c r="AB4" s="128">
        <v>296.8</v>
      </c>
      <c r="AC4" s="128">
        <v>298.49599999999998</v>
      </c>
      <c r="AD4" s="128">
        <v>299.18299999999999</v>
      </c>
      <c r="AE4" s="128">
        <v>299.988</v>
      </c>
      <c r="AF4" s="128">
        <v>303.05700000000002</v>
      </c>
      <c r="AG4" s="128">
        <v>305.68200000000002</v>
      </c>
      <c r="AH4" s="128">
        <v>307.24700000000001</v>
      </c>
      <c r="AI4" s="128">
        <v>309.77699999999999</v>
      </c>
      <c r="AJ4" s="128">
        <v>311.642</v>
      </c>
      <c r="AK4" s="128">
        <v>311.98099999999999</v>
      </c>
      <c r="AL4" s="128">
        <v>311.46699999999998</v>
      </c>
      <c r="AM4" s="128">
        <v>311.36399999999998</v>
      </c>
      <c r="AN4" s="128">
        <v>311.65899999999999</v>
      </c>
      <c r="AO4" s="128">
        <v>312.53500000000003</v>
      </c>
      <c r="AP4" s="128">
        <v>313.15800000000002</v>
      </c>
      <c r="AQ4" s="128">
        <v>313.44</v>
      </c>
      <c r="AR4" s="128">
        <v>313.70400000000001</v>
      </c>
      <c r="AS4" s="128">
        <v>313.51499999999999</v>
      </c>
      <c r="AT4" s="128">
        <v>313.38400000000001</v>
      </c>
      <c r="AU4" s="128">
        <v>314.20100000000002</v>
      </c>
      <c r="AV4" s="128">
        <v>315.01</v>
      </c>
      <c r="AW4" s="128">
        <v>315.31099999999998</v>
      </c>
      <c r="AX4" s="128">
        <v>316.05799999999999</v>
      </c>
      <c r="AY4" s="128">
        <v>318.87</v>
      </c>
      <c r="AZ4" s="128">
        <v>319.75200000000001</v>
      </c>
      <c r="BA4" s="128">
        <v>320.06</v>
      </c>
      <c r="BB4" s="128">
        <v>320.54700000000003</v>
      </c>
      <c r="BC4" s="128">
        <v>320.423</v>
      </c>
      <c r="BD4" s="128">
        <v>321.28899999999999</v>
      </c>
      <c r="BE4" s="128">
        <v>325.26499999999999</v>
      </c>
      <c r="BF4" s="128">
        <v>331.69600000000003</v>
      </c>
      <c r="BG4" s="128">
        <v>337.45400000000001</v>
      </c>
      <c r="BH4" s="128">
        <v>344.78500000000003</v>
      </c>
      <c r="BI4" s="128">
        <v>352.25099999999998</v>
      </c>
      <c r="BJ4" s="128">
        <v>359.35300000000001</v>
      </c>
      <c r="BK4" s="128">
        <v>366.40199999999999</v>
      </c>
      <c r="BL4" s="128">
        <v>374.50700000000001</v>
      </c>
      <c r="BM4" s="128">
        <v>381.78399999999999</v>
      </c>
      <c r="BN4" s="128">
        <v>388.65699999999998</v>
      </c>
      <c r="BO4" s="128">
        <v>397.71300000000002</v>
      </c>
      <c r="BP4" s="128">
        <v>407.21100000000001</v>
      </c>
      <c r="BQ4" s="128">
        <v>415.12099999999998</v>
      </c>
      <c r="BR4" s="128">
        <v>418.72300000000001</v>
      </c>
      <c r="BS4" s="128">
        <v>421.46</v>
      </c>
      <c r="BT4" s="128">
        <v>425.988</v>
      </c>
      <c r="BU4" s="128">
        <v>431.149</v>
      </c>
      <c r="BV4" s="128">
        <v>434.35899999999998</v>
      </c>
      <c r="BW4" s="128">
        <v>440.14100000000002</v>
      </c>
      <c r="BX4" s="128">
        <v>440.76400000000001</v>
      </c>
      <c r="BY4" s="128">
        <v>444.00200000000001</v>
      </c>
      <c r="BZ4" s="128">
        <v>455.03100000000001</v>
      </c>
      <c r="CA4" s="128"/>
      <c r="CB4" s="128"/>
      <c r="CC4" s="128"/>
      <c r="CD4" s="128"/>
      <c r="CE4" s="128"/>
      <c r="CF4" s="128"/>
      <c r="CG4" s="128"/>
      <c r="CH4" s="128"/>
      <c r="CI4" s="128"/>
      <c r="CJ4" s="128"/>
      <c r="CK4" s="128"/>
      <c r="CL4" s="128"/>
      <c r="CM4" s="128"/>
      <c r="CN4" s="128"/>
      <c r="CO4" s="128"/>
      <c r="CP4" s="128"/>
      <c r="CQ4" s="128"/>
      <c r="CR4" s="128"/>
      <c r="CS4" s="128"/>
      <c r="CT4" s="128"/>
    </row>
    <row r="5" spans="1:98" s="516" customFormat="1" ht="14.25">
      <c r="A5" s="513" t="s">
        <v>1254</v>
      </c>
      <c r="B5" s="514" t="s">
        <v>1252</v>
      </c>
      <c r="C5" s="515">
        <v>300.26499999999999</v>
      </c>
      <c r="D5" s="515">
        <v>302.03399999999999</v>
      </c>
      <c r="E5" s="515">
        <v>302.14</v>
      </c>
      <c r="F5" s="515">
        <v>302.66699999999997</v>
      </c>
      <c r="G5" s="515">
        <v>302.28899999999999</v>
      </c>
      <c r="H5" s="515">
        <v>302.66800000000001</v>
      </c>
      <c r="I5" s="515">
        <v>302.69900000000001</v>
      </c>
      <c r="J5" s="515">
        <v>303.45600000000002</v>
      </c>
      <c r="K5" s="515">
        <v>303.86099999999999</v>
      </c>
      <c r="L5" s="515">
        <v>303.90600000000001</v>
      </c>
      <c r="M5" s="515">
        <v>303.75200000000001</v>
      </c>
      <c r="N5" s="515">
        <v>306.892</v>
      </c>
      <c r="O5" s="515">
        <v>312.03699999999998</v>
      </c>
      <c r="P5" s="515">
        <v>310.45400000000001</v>
      </c>
      <c r="Q5" s="515">
        <v>309.654</v>
      </c>
      <c r="R5" s="515">
        <v>309.572</v>
      </c>
      <c r="S5" s="515">
        <v>309.67399999999998</v>
      </c>
      <c r="T5" s="515">
        <v>309.53399999999999</v>
      </c>
      <c r="U5" s="515">
        <v>309.58600000000001</v>
      </c>
      <c r="V5" s="515">
        <v>311.88499999999999</v>
      </c>
      <c r="W5" s="515">
        <v>314.94099999999997</v>
      </c>
      <c r="X5" s="515">
        <v>314.65699999999998</v>
      </c>
      <c r="Y5" s="515">
        <v>316.77199999999999</v>
      </c>
      <c r="Z5" s="515">
        <v>318.90600000000001</v>
      </c>
      <c r="AA5" s="515">
        <v>318.67500000000001</v>
      </c>
      <c r="AB5" s="515">
        <v>319.85599999999999</v>
      </c>
      <c r="AC5" s="515">
        <v>321.45</v>
      </c>
      <c r="AD5" s="515">
        <v>323.89800000000002</v>
      </c>
      <c r="AE5" s="515">
        <v>330.21899999999999</v>
      </c>
      <c r="AF5" s="515">
        <v>329.28699999999998</v>
      </c>
      <c r="AG5" s="515">
        <v>331.05200000000002</v>
      </c>
      <c r="AH5" s="515">
        <v>332.32</v>
      </c>
      <c r="AI5" s="515">
        <v>336.49</v>
      </c>
      <c r="AJ5" s="515">
        <v>336.435</v>
      </c>
      <c r="AK5" s="515">
        <v>336.26400000000001</v>
      </c>
      <c r="AL5" s="515">
        <v>334.89800000000002</v>
      </c>
      <c r="AM5" s="515">
        <v>335.40600000000001</v>
      </c>
      <c r="AN5" s="515">
        <v>336.12799999999999</v>
      </c>
      <c r="AO5" s="515">
        <v>338.21</v>
      </c>
      <c r="AP5" s="515">
        <v>340.42399999999998</v>
      </c>
      <c r="AQ5" s="515">
        <v>341.315</v>
      </c>
      <c r="AR5" s="515">
        <v>340.976</v>
      </c>
      <c r="AS5" s="515">
        <v>341.99400000000003</v>
      </c>
      <c r="AT5" s="515">
        <v>342.46699999999998</v>
      </c>
      <c r="AU5" s="515">
        <v>345.18299999999999</v>
      </c>
      <c r="AV5" s="515">
        <v>348.238</v>
      </c>
      <c r="AW5" s="515">
        <v>348.59800000000001</v>
      </c>
      <c r="AX5" s="515">
        <v>350.16500000000002</v>
      </c>
      <c r="AY5" s="515">
        <v>352.22199999999998</v>
      </c>
      <c r="AZ5" s="515">
        <v>352.11099999999999</v>
      </c>
      <c r="BA5" s="515">
        <v>351.12</v>
      </c>
      <c r="BB5" s="515">
        <v>351.34</v>
      </c>
      <c r="BC5" s="515">
        <v>352.82900000000001</v>
      </c>
      <c r="BD5" s="515">
        <v>355.75</v>
      </c>
      <c r="BE5" s="515">
        <v>358.399</v>
      </c>
      <c r="BF5" s="515">
        <v>361.83100000000002</v>
      </c>
      <c r="BG5" s="515">
        <v>365.25700000000001</v>
      </c>
      <c r="BH5" s="515">
        <v>368.37599999999998</v>
      </c>
      <c r="BI5" s="515">
        <v>371.685</v>
      </c>
      <c r="BJ5" s="515">
        <v>374.62299999999999</v>
      </c>
      <c r="BK5" s="515">
        <v>379.92099999999999</v>
      </c>
      <c r="BL5" s="515">
        <v>386.50700000000001</v>
      </c>
      <c r="BM5" s="515">
        <v>394.16500000000002</v>
      </c>
      <c r="BN5" s="515">
        <v>399.11700000000002</v>
      </c>
      <c r="BO5" s="515">
        <v>408.29300000000001</v>
      </c>
      <c r="BP5" s="515">
        <v>413.42899999999997</v>
      </c>
      <c r="BQ5" s="515">
        <v>418.12400000000002</v>
      </c>
      <c r="BR5" s="515">
        <v>424.08800000000002</v>
      </c>
      <c r="BS5" s="515">
        <v>428.47500000000002</v>
      </c>
      <c r="BT5" s="515">
        <v>432.71499999999997</v>
      </c>
      <c r="BU5" s="515">
        <v>445.97300000000001</v>
      </c>
      <c r="BV5" s="515">
        <v>456.17099999999999</v>
      </c>
      <c r="BW5" s="515">
        <v>464.47500000000002</v>
      </c>
      <c r="BX5" s="515">
        <v>471.53300000000002</v>
      </c>
      <c r="BY5" s="515">
        <v>480.74099999999999</v>
      </c>
      <c r="BZ5" s="515">
        <v>491.87</v>
      </c>
      <c r="CA5" s="515"/>
      <c r="CB5" s="515"/>
      <c r="CC5" s="515"/>
      <c r="CD5" s="515"/>
      <c r="CE5" s="515"/>
      <c r="CF5" s="515"/>
      <c r="CG5" s="515"/>
      <c r="CH5" s="515"/>
      <c r="CI5" s="515"/>
      <c r="CJ5" s="515"/>
      <c r="CK5" s="515"/>
      <c r="CL5" s="515"/>
      <c r="CM5" s="515"/>
      <c r="CN5" s="515"/>
      <c r="CO5" s="515"/>
      <c r="CP5" s="515"/>
      <c r="CQ5" s="515"/>
      <c r="CR5" s="515"/>
      <c r="CS5" s="515"/>
      <c r="CT5" s="515"/>
    </row>
    <row r="6" spans="1:98" ht="14.25">
      <c r="A6" s="126" t="s">
        <v>1255</v>
      </c>
      <c r="B6" s="127" t="s">
        <v>1252</v>
      </c>
      <c r="C6" s="128">
        <v>206.78399999999999</v>
      </c>
      <c r="D6" s="128">
        <v>206.10300000000001</v>
      </c>
      <c r="E6" s="128">
        <v>206.392</v>
      </c>
      <c r="F6" s="128">
        <v>206.33600000000001</v>
      </c>
      <c r="G6" s="128">
        <v>206.78800000000001</v>
      </c>
      <c r="H6" s="128">
        <v>208.63800000000001</v>
      </c>
      <c r="I6" s="128">
        <v>209.86699999999999</v>
      </c>
      <c r="J6" s="128">
        <v>210.21199999999999</v>
      </c>
      <c r="K6" s="128">
        <v>210.386</v>
      </c>
      <c r="L6" s="128">
        <v>211.327</v>
      </c>
      <c r="M6" s="128">
        <v>211.32499999999999</v>
      </c>
      <c r="N6" s="128">
        <v>212.13200000000001</v>
      </c>
      <c r="O6" s="128">
        <v>213.434</v>
      </c>
      <c r="P6" s="128">
        <v>214.39099999999999</v>
      </c>
      <c r="Q6" s="128">
        <v>213.959</v>
      </c>
      <c r="R6" s="128">
        <v>215.33500000000001</v>
      </c>
      <c r="S6" s="128">
        <v>215.28399999999999</v>
      </c>
      <c r="T6" s="128">
        <v>216.17599999999999</v>
      </c>
      <c r="U6" s="128">
        <v>216.619</v>
      </c>
      <c r="V6" s="128">
        <v>216.648</v>
      </c>
      <c r="W6" s="128">
        <v>216.929</v>
      </c>
      <c r="X6" s="128">
        <v>217.65100000000001</v>
      </c>
      <c r="Y6" s="128">
        <v>218.05799999999999</v>
      </c>
      <c r="Z6" s="128">
        <v>218.489</v>
      </c>
      <c r="AA6" s="128">
        <v>220.124</v>
      </c>
      <c r="AB6" s="128">
        <v>220.74100000000001</v>
      </c>
      <c r="AC6" s="128">
        <v>221.529</v>
      </c>
      <c r="AD6" s="128">
        <v>222.09</v>
      </c>
      <c r="AE6" s="128">
        <v>222.637</v>
      </c>
      <c r="AF6" s="128">
        <v>223.10900000000001</v>
      </c>
      <c r="AG6" s="128">
        <v>223.233</v>
      </c>
      <c r="AH6" s="128">
        <v>223.328</v>
      </c>
      <c r="AI6" s="128">
        <v>223.666</v>
      </c>
      <c r="AJ6" s="128">
        <v>224.273</v>
      </c>
      <c r="AK6" s="128">
        <v>225.13</v>
      </c>
      <c r="AL6" s="128">
        <v>225.392</v>
      </c>
      <c r="AM6" s="128">
        <v>226.40899999999999</v>
      </c>
      <c r="AN6" s="128">
        <v>226.11699999999999</v>
      </c>
      <c r="AO6" s="128">
        <v>225.755</v>
      </c>
      <c r="AP6" s="128">
        <v>226.119</v>
      </c>
      <c r="AQ6" s="128">
        <v>227.136</v>
      </c>
      <c r="AR6" s="128">
        <v>229.96600000000001</v>
      </c>
      <c r="AS6" s="128">
        <v>230.827</v>
      </c>
      <c r="AT6" s="128">
        <v>230.78299999999999</v>
      </c>
      <c r="AU6" s="128">
        <v>231.01900000000001</v>
      </c>
      <c r="AV6" s="128">
        <v>231.095</v>
      </c>
      <c r="AW6" s="128">
        <v>234.64699999999999</v>
      </c>
      <c r="AX6" s="128">
        <v>236.55</v>
      </c>
      <c r="AY6" s="128">
        <v>239.08600000000001</v>
      </c>
      <c r="AZ6" s="128">
        <v>239.69</v>
      </c>
      <c r="BA6" s="128">
        <v>239.613</v>
      </c>
      <c r="BB6" s="128">
        <v>239.05500000000001</v>
      </c>
      <c r="BC6" s="128">
        <v>239.39500000000001</v>
      </c>
      <c r="BD6" s="128">
        <v>240.00299999999999</v>
      </c>
      <c r="BE6" s="128">
        <v>240.929</v>
      </c>
      <c r="BF6" s="128">
        <v>242.10300000000001</v>
      </c>
      <c r="BG6" s="128">
        <v>243.71799999999999</v>
      </c>
      <c r="BH6" s="128">
        <v>244.381</v>
      </c>
      <c r="BI6" s="128">
        <v>244.83799999999999</v>
      </c>
      <c r="BJ6" s="128">
        <v>245.291</v>
      </c>
      <c r="BK6" s="128">
        <v>245.714</v>
      </c>
      <c r="BL6" s="128">
        <v>245.83600000000001</v>
      </c>
      <c r="BM6" s="128">
        <v>245.977</v>
      </c>
      <c r="BN6" s="128">
        <v>247.32599999999999</v>
      </c>
      <c r="BO6" s="128">
        <v>247.64500000000001</v>
      </c>
      <c r="BP6" s="128">
        <v>249.93700000000001</v>
      </c>
      <c r="BQ6" s="128">
        <v>251.077</v>
      </c>
      <c r="BR6" s="128">
        <v>251.964</v>
      </c>
      <c r="BS6" s="128">
        <v>252.42500000000001</v>
      </c>
      <c r="BT6" s="128">
        <v>255.76599999999999</v>
      </c>
      <c r="BU6" s="128">
        <v>256.72500000000002</v>
      </c>
      <c r="BV6" s="128">
        <v>257.14800000000002</v>
      </c>
      <c r="BW6" s="128">
        <v>258.00900000000001</v>
      </c>
      <c r="BX6" s="128">
        <v>259.05</v>
      </c>
      <c r="BY6" s="128">
        <v>259.78500000000003</v>
      </c>
      <c r="BZ6" s="128">
        <v>259.91300000000001</v>
      </c>
      <c r="CA6" s="128"/>
      <c r="CB6" s="128"/>
      <c r="CC6" s="128"/>
      <c r="CD6" s="128"/>
      <c r="CE6" s="128"/>
      <c r="CF6" s="128"/>
      <c r="CG6" s="128"/>
      <c r="CH6" s="128"/>
      <c r="CI6" s="128"/>
      <c r="CJ6" s="128"/>
      <c r="CK6" s="128"/>
      <c r="CL6" s="128"/>
      <c r="CM6" s="128"/>
      <c r="CN6" s="128"/>
      <c r="CO6" s="128"/>
      <c r="CP6" s="128"/>
      <c r="CQ6" s="128"/>
      <c r="CR6" s="128"/>
      <c r="CS6" s="128"/>
      <c r="CT6" s="128"/>
    </row>
    <row r="7" spans="1:98" s="516" customFormat="1" ht="14.25">
      <c r="A7" s="513" t="s">
        <v>1256</v>
      </c>
      <c r="B7" s="514" t="s">
        <v>1252</v>
      </c>
      <c r="C7" s="515">
        <v>277.95600000000002</v>
      </c>
      <c r="D7" s="515">
        <v>278.36599999999999</v>
      </c>
      <c r="E7" s="515">
        <v>278.19099999999997</v>
      </c>
      <c r="F7" s="515">
        <v>278.03300000000002</v>
      </c>
      <c r="G7" s="515">
        <v>277.81599999999997</v>
      </c>
      <c r="H7" s="515">
        <v>280.12599999999998</v>
      </c>
      <c r="I7" s="515">
        <v>281.024</v>
      </c>
      <c r="J7" s="515">
        <v>281.98399999999998</v>
      </c>
      <c r="K7" s="515">
        <v>282.63799999999998</v>
      </c>
      <c r="L7" s="515">
        <v>283.09399999999999</v>
      </c>
      <c r="M7" s="515">
        <v>283.62200000000001</v>
      </c>
      <c r="N7" s="515">
        <v>285.10899999999998</v>
      </c>
      <c r="O7" s="515">
        <v>287.12700000000001</v>
      </c>
      <c r="P7" s="515">
        <v>286.97500000000002</v>
      </c>
      <c r="Q7" s="515">
        <v>286.54700000000003</v>
      </c>
      <c r="R7" s="515">
        <v>286.935</v>
      </c>
      <c r="S7" s="515">
        <v>286.86799999999999</v>
      </c>
      <c r="T7" s="515">
        <v>287.19600000000003</v>
      </c>
      <c r="U7" s="515">
        <v>287.49099999999999</v>
      </c>
      <c r="V7" s="515">
        <v>288.23500000000001</v>
      </c>
      <c r="W7" s="515">
        <v>288.60899999999998</v>
      </c>
      <c r="X7" s="515">
        <v>290.05900000000003</v>
      </c>
      <c r="Y7" s="515">
        <v>292.29000000000002</v>
      </c>
      <c r="Z7" s="515">
        <v>292.12900000000002</v>
      </c>
      <c r="AA7" s="515">
        <v>292.92599999999999</v>
      </c>
      <c r="AB7" s="515">
        <v>294.45499999999998</v>
      </c>
      <c r="AC7" s="515">
        <v>295.34500000000003</v>
      </c>
      <c r="AD7" s="515">
        <v>296.291</v>
      </c>
      <c r="AE7" s="515">
        <v>297.26900000000001</v>
      </c>
      <c r="AF7" s="515">
        <v>298.56900000000002</v>
      </c>
      <c r="AG7" s="515">
        <v>299.988</v>
      </c>
      <c r="AH7" s="515">
        <v>299.90699999999998</v>
      </c>
      <c r="AI7" s="515">
        <v>301.31700000000001</v>
      </c>
      <c r="AJ7" s="515">
        <v>301.93700000000001</v>
      </c>
      <c r="AK7" s="515">
        <v>303.55599999999998</v>
      </c>
      <c r="AL7" s="515">
        <v>303.35000000000002</v>
      </c>
      <c r="AM7" s="515">
        <v>304.09300000000002</v>
      </c>
      <c r="AN7" s="515">
        <v>304.77999999999997</v>
      </c>
      <c r="AO7" s="515">
        <v>305.80099999999999</v>
      </c>
      <c r="AP7" s="515">
        <v>306.60500000000002</v>
      </c>
      <c r="AQ7" s="515">
        <v>306.95400000000001</v>
      </c>
      <c r="AR7" s="515">
        <v>308.10399999999998</v>
      </c>
      <c r="AS7" s="515">
        <v>309.20400000000001</v>
      </c>
      <c r="AT7" s="515">
        <v>310.01600000000002</v>
      </c>
      <c r="AU7" s="515">
        <v>311.14699999999999</v>
      </c>
      <c r="AV7" s="515">
        <v>311.33499999999998</v>
      </c>
      <c r="AW7" s="515">
        <v>311.74200000000002</v>
      </c>
      <c r="AX7" s="515">
        <v>312.95999999999998</v>
      </c>
      <c r="AY7" s="515">
        <v>314.66500000000002</v>
      </c>
      <c r="AZ7" s="515">
        <v>314.42599999999999</v>
      </c>
      <c r="BA7" s="515">
        <v>314.75299999999999</v>
      </c>
      <c r="BB7" s="515">
        <v>315.17500000000001</v>
      </c>
      <c r="BC7" s="515">
        <v>315.55200000000002</v>
      </c>
      <c r="BD7" s="515">
        <v>317.26799999999997</v>
      </c>
      <c r="BE7" s="515">
        <v>320.28100000000001</v>
      </c>
      <c r="BF7" s="515">
        <v>323.71300000000002</v>
      </c>
      <c r="BG7" s="515">
        <v>328.21600000000001</v>
      </c>
      <c r="BH7" s="515">
        <v>332.77100000000002</v>
      </c>
      <c r="BI7" s="515">
        <v>337.87799999999999</v>
      </c>
      <c r="BJ7" s="515">
        <v>342.56200000000001</v>
      </c>
      <c r="BK7" s="515">
        <v>347.38200000000001</v>
      </c>
      <c r="BL7" s="515">
        <v>351.83</v>
      </c>
      <c r="BM7" s="515">
        <v>357.04599999999999</v>
      </c>
      <c r="BN7" s="515">
        <v>361.44600000000003</v>
      </c>
      <c r="BO7" s="515">
        <v>364.61900000000003</v>
      </c>
      <c r="BP7" s="515">
        <v>368.59199999999998</v>
      </c>
      <c r="BQ7" s="515">
        <v>374.96199999999999</v>
      </c>
      <c r="BR7" s="515">
        <v>379.995</v>
      </c>
      <c r="BS7" s="515">
        <v>383.70499999999998</v>
      </c>
      <c r="BT7" s="515">
        <v>388.541</v>
      </c>
      <c r="BU7" s="515">
        <v>393.08100000000002</v>
      </c>
      <c r="BV7" s="515">
        <v>396.18</v>
      </c>
      <c r="BW7" s="515">
        <v>402.10899999999998</v>
      </c>
      <c r="BX7" s="515">
        <v>404.60399999999998</v>
      </c>
      <c r="BY7" s="515">
        <v>409.16500000000002</v>
      </c>
      <c r="BZ7" s="515">
        <v>416.35300000000001</v>
      </c>
      <c r="CA7" s="515"/>
      <c r="CB7" s="515"/>
      <c r="CC7" s="515"/>
      <c r="CD7" s="515"/>
      <c r="CE7" s="515"/>
      <c r="CF7" s="515"/>
      <c r="CG7" s="515"/>
      <c r="CH7" s="515"/>
      <c r="CI7" s="515"/>
      <c r="CJ7" s="515"/>
      <c r="CK7" s="515"/>
      <c r="CL7" s="515"/>
      <c r="CM7" s="515"/>
      <c r="CN7" s="515"/>
      <c r="CO7" s="515"/>
      <c r="CP7" s="515"/>
      <c r="CQ7" s="515"/>
      <c r="CR7" s="515"/>
      <c r="CS7" s="515"/>
      <c r="CT7" s="515"/>
    </row>
    <row r="8" spans="1:98" ht="14.25">
      <c r="A8" s="126" t="s">
        <v>1257</v>
      </c>
      <c r="B8" s="127" t="s">
        <v>1252</v>
      </c>
      <c r="C8" s="128">
        <v>271.83600000000001</v>
      </c>
      <c r="D8" s="128">
        <v>274.279</v>
      </c>
      <c r="E8" s="128">
        <v>274.125</v>
      </c>
      <c r="F8" s="128">
        <v>275.23599999999999</v>
      </c>
      <c r="G8" s="128">
        <v>276.327</v>
      </c>
      <c r="H8" s="128">
        <v>276.87400000000002</v>
      </c>
      <c r="I8" s="128">
        <v>277.892</v>
      </c>
      <c r="J8" s="128">
        <v>280.39400000000001</v>
      </c>
      <c r="K8" s="128">
        <v>281.06200000000001</v>
      </c>
      <c r="L8" s="128">
        <v>283.40800000000002</v>
      </c>
      <c r="M8" s="128">
        <v>284.14100000000002</v>
      </c>
      <c r="N8" s="128">
        <v>284.57900000000001</v>
      </c>
      <c r="O8" s="128">
        <v>285.226</v>
      </c>
      <c r="P8" s="128">
        <v>285.71800000000002</v>
      </c>
      <c r="Q8" s="128">
        <v>285.87900000000002</v>
      </c>
      <c r="R8" s="128">
        <v>285.786</v>
      </c>
      <c r="S8" s="128">
        <v>286.31200000000001</v>
      </c>
      <c r="T8" s="128">
        <v>286.80500000000001</v>
      </c>
      <c r="U8" s="128">
        <v>287.63299999999998</v>
      </c>
      <c r="V8" s="128">
        <v>289.82299999999998</v>
      </c>
      <c r="W8" s="128">
        <v>290.86200000000002</v>
      </c>
      <c r="X8" s="128">
        <v>290.99</v>
      </c>
      <c r="Y8" s="128">
        <v>291.029</v>
      </c>
      <c r="Z8" s="128">
        <v>291.14400000000001</v>
      </c>
      <c r="AA8" s="128">
        <v>292.75700000000001</v>
      </c>
      <c r="AB8" s="128">
        <v>292.98200000000003</v>
      </c>
      <c r="AC8" s="128">
        <v>293.18900000000002</v>
      </c>
      <c r="AD8" s="128">
        <v>295.22399999999999</v>
      </c>
      <c r="AE8" s="128">
        <v>296.52199999999999</v>
      </c>
      <c r="AF8" s="128">
        <v>297.779</v>
      </c>
      <c r="AG8" s="128">
        <v>300.32799999999997</v>
      </c>
      <c r="AH8" s="128">
        <v>301.37099999999998</v>
      </c>
      <c r="AI8" s="128">
        <v>303.32799999999997</v>
      </c>
      <c r="AJ8" s="128">
        <v>304.43200000000002</v>
      </c>
      <c r="AK8" s="128">
        <v>303.42200000000003</v>
      </c>
      <c r="AL8" s="128">
        <v>303.50799999999998</v>
      </c>
      <c r="AM8" s="128">
        <v>302.916</v>
      </c>
      <c r="AN8" s="128">
        <v>302.62299999999999</v>
      </c>
      <c r="AO8" s="128">
        <v>308.22399999999999</v>
      </c>
      <c r="AP8" s="128">
        <v>308.255</v>
      </c>
      <c r="AQ8" s="128">
        <v>309.45999999999998</v>
      </c>
      <c r="AR8" s="128">
        <v>309.65499999999997</v>
      </c>
      <c r="AS8" s="128">
        <v>310.30099999999999</v>
      </c>
      <c r="AT8" s="128">
        <v>310.38400000000001</v>
      </c>
      <c r="AU8" s="128">
        <v>311.53699999999998</v>
      </c>
      <c r="AV8" s="128">
        <v>311.73599999999999</v>
      </c>
      <c r="AW8" s="128">
        <v>312.00700000000001</v>
      </c>
      <c r="AX8" s="128">
        <v>312.92399999999998</v>
      </c>
      <c r="AY8" s="128">
        <v>313.46600000000001</v>
      </c>
      <c r="AZ8" s="128">
        <v>311.31799999999998</v>
      </c>
      <c r="BA8" s="128">
        <v>311.072</v>
      </c>
      <c r="BB8" s="128">
        <v>309.81299999999999</v>
      </c>
      <c r="BC8" s="128">
        <v>309.14100000000002</v>
      </c>
      <c r="BD8" s="128">
        <v>309.73500000000001</v>
      </c>
      <c r="BE8" s="128">
        <v>311.64</v>
      </c>
      <c r="BF8" s="128">
        <v>313.041</v>
      </c>
      <c r="BG8" s="128">
        <v>316.24900000000002</v>
      </c>
      <c r="BH8" s="128">
        <v>316.71899999999999</v>
      </c>
      <c r="BI8" s="128">
        <v>319.721</v>
      </c>
      <c r="BJ8" s="128">
        <v>320.17700000000002</v>
      </c>
      <c r="BK8" s="128">
        <v>324.82</v>
      </c>
      <c r="BL8" s="128">
        <v>330.791</v>
      </c>
      <c r="BM8" s="128">
        <v>337.72399999999999</v>
      </c>
      <c r="BN8" s="128">
        <v>342.87299999999999</v>
      </c>
      <c r="BO8" s="128">
        <v>348.339</v>
      </c>
      <c r="BP8" s="128">
        <v>354.42399999999998</v>
      </c>
      <c r="BQ8" s="128">
        <v>360.28800000000001</v>
      </c>
      <c r="BR8" s="128">
        <v>371.56700000000001</v>
      </c>
      <c r="BS8" s="128">
        <v>373.24400000000003</v>
      </c>
      <c r="BT8" s="128">
        <v>377.43900000000002</v>
      </c>
      <c r="BU8" s="128">
        <v>383.27300000000002</v>
      </c>
      <c r="BV8" s="128">
        <v>387.94400000000002</v>
      </c>
      <c r="BW8" s="128">
        <v>390.82799999999997</v>
      </c>
      <c r="BX8" s="128">
        <v>398.173</v>
      </c>
      <c r="BY8" s="128">
        <v>401.70600000000002</v>
      </c>
      <c r="BZ8" s="128">
        <v>415.69900000000001</v>
      </c>
      <c r="CA8" s="128"/>
      <c r="CB8" s="128"/>
      <c r="CC8" s="128"/>
      <c r="CD8" s="128"/>
      <c r="CE8" s="128"/>
      <c r="CF8" s="128"/>
      <c r="CG8" s="128"/>
      <c r="CH8" s="128"/>
      <c r="CI8" s="128"/>
      <c r="CJ8" s="128"/>
      <c r="CK8" s="128"/>
      <c r="CL8" s="128"/>
      <c r="CM8" s="128"/>
      <c r="CN8" s="128"/>
      <c r="CO8" s="128"/>
      <c r="CP8" s="128"/>
      <c r="CQ8" s="128"/>
      <c r="CR8" s="128"/>
      <c r="CS8" s="128"/>
      <c r="CT8" s="128"/>
    </row>
    <row r="9" spans="1:98" s="516" customFormat="1" ht="14.25">
      <c r="A9" s="513" t="s">
        <v>1258</v>
      </c>
      <c r="B9" s="514" t="s">
        <v>1252</v>
      </c>
      <c r="C9" s="515">
        <v>249.03100000000001</v>
      </c>
      <c r="D9" s="515">
        <v>249.15</v>
      </c>
      <c r="E9" s="515">
        <v>248.44499999999999</v>
      </c>
      <c r="F9" s="515">
        <v>247.214</v>
      </c>
      <c r="G9" s="515">
        <v>246.52699999999999</v>
      </c>
      <c r="H9" s="515">
        <v>244.79300000000001</v>
      </c>
      <c r="I9" s="515">
        <v>244.16900000000001</v>
      </c>
      <c r="J9" s="515">
        <v>246.52099999999999</v>
      </c>
      <c r="K9" s="515">
        <v>247.53200000000001</v>
      </c>
      <c r="L9" s="515">
        <v>247.303</v>
      </c>
      <c r="M9" s="515">
        <v>246.161</v>
      </c>
      <c r="N9" s="515">
        <v>246.16499999999999</v>
      </c>
      <c r="O9" s="515">
        <v>247.04900000000001</v>
      </c>
      <c r="P9" s="515">
        <v>246.53200000000001</v>
      </c>
      <c r="Q9" s="515">
        <v>245.49</v>
      </c>
      <c r="R9" s="515">
        <v>245.59</v>
      </c>
      <c r="S9" s="515">
        <v>243.56100000000001</v>
      </c>
      <c r="T9" s="515">
        <v>242.179</v>
      </c>
      <c r="U9" s="515">
        <v>242.18199999999999</v>
      </c>
      <c r="V9" s="515">
        <v>242.261</v>
      </c>
      <c r="W9" s="515">
        <v>243.185</v>
      </c>
      <c r="X9" s="515">
        <v>246.17400000000001</v>
      </c>
      <c r="Y9" s="515">
        <v>249.02799999999999</v>
      </c>
      <c r="Z9" s="515">
        <v>248.87700000000001</v>
      </c>
      <c r="AA9" s="515">
        <v>248.78399999999999</v>
      </c>
      <c r="AB9" s="515">
        <v>251.63200000000001</v>
      </c>
      <c r="AC9" s="515">
        <v>253.24700000000001</v>
      </c>
      <c r="AD9" s="515">
        <v>254.393</v>
      </c>
      <c r="AE9" s="515">
        <v>255.43199999999999</v>
      </c>
      <c r="AF9" s="515">
        <v>257.01400000000001</v>
      </c>
      <c r="AG9" s="515">
        <v>259.584</v>
      </c>
      <c r="AH9" s="515">
        <v>257.14499999999998</v>
      </c>
      <c r="AI9" s="515">
        <v>259.47000000000003</v>
      </c>
      <c r="AJ9" s="515">
        <v>258.75299999999999</v>
      </c>
      <c r="AK9" s="515">
        <v>260.12599999999998</v>
      </c>
      <c r="AL9" s="515">
        <v>260.565</v>
      </c>
      <c r="AM9" s="515">
        <v>260.89600000000002</v>
      </c>
      <c r="AN9" s="515">
        <v>260.75099999999998</v>
      </c>
      <c r="AO9" s="515">
        <v>260.34199999999998</v>
      </c>
      <c r="AP9" s="515">
        <v>261.51600000000002</v>
      </c>
      <c r="AQ9" s="515">
        <v>260.67500000000001</v>
      </c>
      <c r="AR9" s="515">
        <v>261.392</v>
      </c>
      <c r="AS9" s="515">
        <v>261.88200000000001</v>
      </c>
      <c r="AT9" s="515">
        <v>262.346</v>
      </c>
      <c r="AU9" s="515">
        <v>263.50599999999997</v>
      </c>
      <c r="AV9" s="515">
        <v>261.99900000000002</v>
      </c>
      <c r="AW9" s="515">
        <v>264.14</v>
      </c>
      <c r="AX9" s="515">
        <v>265.47399999999999</v>
      </c>
      <c r="AY9" s="515">
        <v>267.05900000000003</v>
      </c>
      <c r="AZ9" s="515">
        <v>264.48500000000001</v>
      </c>
      <c r="BA9" s="515">
        <v>266.12299999999999</v>
      </c>
      <c r="BB9" s="515">
        <v>268.37900000000002</v>
      </c>
      <c r="BC9" s="515">
        <v>269.71899999999999</v>
      </c>
      <c r="BD9" s="515">
        <v>272.78500000000003</v>
      </c>
      <c r="BE9" s="515">
        <v>276.83300000000003</v>
      </c>
      <c r="BF9" s="515">
        <v>281.08499999999998</v>
      </c>
      <c r="BG9" s="515">
        <v>288.38</v>
      </c>
      <c r="BH9" s="515">
        <v>292.60599999999999</v>
      </c>
      <c r="BI9" s="515">
        <v>297.887</v>
      </c>
      <c r="BJ9" s="515">
        <v>302.57600000000002</v>
      </c>
      <c r="BK9" s="515">
        <v>304.11399999999998</v>
      </c>
      <c r="BL9" s="515">
        <v>307.04599999999999</v>
      </c>
      <c r="BM9" s="515">
        <v>310.48899999999998</v>
      </c>
      <c r="BN9" s="515">
        <v>313.68599999999998</v>
      </c>
      <c r="BO9" s="515">
        <v>317.22899999999998</v>
      </c>
      <c r="BP9" s="515">
        <v>322.92099999999999</v>
      </c>
      <c r="BQ9" s="515">
        <v>327.988</v>
      </c>
      <c r="BR9" s="515">
        <v>332.11</v>
      </c>
      <c r="BS9" s="515">
        <v>335.37099999999998</v>
      </c>
      <c r="BT9" s="515">
        <v>339.80599999999998</v>
      </c>
      <c r="BU9" s="515">
        <v>344.02600000000001</v>
      </c>
      <c r="BV9" s="515">
        <v>347.98599999999999</v>
      </c>
      <c r="BW9" s="515">
        <v>354.149</v>
      </c>
      <c r="BX9" s="515">
        <v>355.68099999999998</v>
      </c>
      <c r="BY9" s="515">
        <v>361.036</v>
      </c>
      <c r="BZ9" s="515">
        <v>371.45299999999997</v>
      </c>
      <c r="CA9" s="515"/>
      <c r="CB9" s="515"/>
      <c r="CC9" s="515"/>
      <c r="CD9" s="515"/>
      <c r="CE9" s="515"/>
      <c r="CF9" s="515"/>
      <c r="CG9" s="515"/>
      <c r="CH9" s="515"/>
      <c r="CI9" s="515"/>
      <c r="CJ9" s="515"/>
      <c r="CK9" s="515"/>
      <c r="CL9" s="515"/>
      <c r="CM9" s="515"/>
      <c r="CN9" s="515"/>
      <c r="CO9" s="515"/>
      <c r="CP9" s="515"/>
      <c r="CQ9" s="515"/>
      <c r="CR9" s="515"/>
      <c r="CS9" s="515"/>
      <c r="CT9" s="515"/>
    </row>
    <row r="10" spans="1:98" ht="14.25">
      <c r="A10" s="126" t="s">
        <v>1259</v>
      </c>
      <c r="B10" s="127" t="s">
        <v>1252</v>
      </c>
      <c r="C10" s="128">
        <v>268.10599999999999</v>
      </c>
      <c r="D10" s="128">
        <v>268.57799999999997</v>
      </c>
      <c r="E10" s="128">
        <v>268.55900000000003</v>
      </c>
      <c r="F10" s="128">
        <v>268.64600000000002</v>
      </c>
      <c r="G10" s="128">
        <v>268.49700000000001</v>
      </c>
      <c r="H10" s="128">
        <v>271.40499999999997</v>
      </c>
      <c r="I10" s="128">
        <v>272.51900000000001</v>
      </c>
      <c r="J10" s="128">
        <v>273.56400000000002</v>
      </c>
      <c r="K10" s="128">
        <v>274.34699999999998</v>
      </c>
      <c r="L10" s="128">
        <v>275.16000000000003</v>
      </c>
      <c r="M10" s="128">
        <v>276.08</v>
      </c>
      <c r="N10" s="128">
        <v>277.21699999999998</v>
      </c>
      <c r="O10" s="128">
        <v>278.44499999999999</v>
      </c>
      <c r="P10" s="128">
        <v>278.79899999999998</v>
      </c>
      <c r="Q10" s="128">
        <v>278.887</v>
      </c>
      <c r="R10" s="128">
        <v>279.54899999999998</v>
      </c>
      <c r="S10" s="128">
        <v>281.12599999999998</v>
      </c>
      <c r="T10" s="128">
        <v>282.18700000000001</v>
      </c>
      <c r="U10" s="128">
        <v>282.65600000000001</v>
      </c>
      <c r="V10" s="128">
        <v>283.80700000000002</v>
      </c>
      <c r="W10" s="128">
        <v>284.803</v>
      </c>
      <c r="X10" s="128">
        <v>285.608</v>
      </c>
      <c r="Y10" s="128">
        <v>286.95699999999999</v>
      </c>
      <c r="Z10" s="128">
        <v>286.64499999999998</v>
      </c>
      <c r="AA10" s="128">
        <v>288.096</v>
      </c>
      <c r="AB10" s="128">
        <v>288.41899999999998</v>
      </c>
      <c r="AC10" s="128">
        <v>288.76900000000001</v>
      </c>
      <c r="AD10" s="128">
        <v>289.71199999999999</v>
      </c>
      <c r="AE10" s="128">
        <v>291.32499999999999</v>
      </c>
      <c r="AF10" s="128">
        <v>291.68700000000001</v>
      </c>
      <c r="AG10" s="128">
        <v>292.62400000000002</v>
      </c>
      <c r="AH10" s="128">
        <v>293.00099999999998</v>
      </c>
      <c r="AI10" s="128">
        <v>294.58800000000002</v>
      </c>
      <c r="AJ10" s="128">
        <v>295.28699999999998</v>
      </c>
      <c r="AK10" s="128">
        <v>296.18700000000001</v>
      </c>
      <c r="AL10" s="128">
        <v>295.673</v>
      </c>
      <c r="AM10" s="128">
        <v>296.54000000000002</v>
      </c>
      <c r="AN10" s="128">
        <v>297.08199999999999</v>
      </c>
      <c r="AO10" s="128">
        <v>298.45100000000002</v>
      </c>
      <c r="AP10" s="128">
        <v>299.56799999999998</v>
      </c>
      <c r="AQ10" s="128">
        <v>300.71100000000001</v>
      </c>
      <c r="AR10" s="128">
        <v>301.64800000000002</v>
      </c>
      <c r="AS10" s="128">
        <v>303.471</v>
      </c>
      <c r="AT10" s="128">
        <v>303.99799999999999</v>
      </c>
      <c r="AU10" s="128">
        <v>305.67</v>
      </c>
      <c r="AV10" s="128">
        <v>306.36500000000001</v>
      </c>
      <c r="AW10" s="128">
        <v>306.79199999999997</v>
      </c>
      <c r="AX10" s="128">
        <v>307.93</v>
      </c>
      <c r="AY10" s="128">
        <v>309.50400000000002</v>
      </c>
      <c r="AZ10" s="128">
        <v>309.59699999999998</v>
      </c>
      <c r="BA10" s="128">
        <v>308.976</v>
      </c>
      <c r="BB10" s="128">
        <v>308.572</v>
      </c>
      <c r="BC10" s="128">
        <v>308.68599999999998</v>
      </c>
      <c r="BD10" s="128">
        <v>309.80200000000002</v>
      </c>
      <c r="BE10" s="128">
        <v>311.79700000000003</v>
      </c>
      <c r="BF10" s="128">
        <v>313.375</v>
      </c>
      <c r="BG10" s="128">
        <v>315.24900000000002</v>
      </c>
      <c r="BH10" s="128">
        <v>316.65899999999999</v>
      </c>
      <c r="BI10" s="128">
        <v>319.09899999999999</v>
      </c>
      <c r="BJ10" s="128">
        <v>320.73700000000002</v>
      </c>
      <c r="BK10" s="128">
        <v>324.142</v>
      </c>
      <c r="BL10" s="128">
        <v>326.53199999999998</v>
      </c>
      <c r="BM10" s="128">
        <v>329.98599999999999</v>
      </c>
      <c r="BN10" s="128">
        <v>331.45400000000001</v>
      </c>
      <c r="BO10" s="128">
        <v>334.12099999999998</v>
      </c>
      <c r="BP10" s="128">
        <v>337.12799999999999</v>
      </c>
      <c r="BQ10" s="128">
        <v>340.95600000000002</v>
      </c>
      <c r="BR10" s="128">
        <v>344.04199999999997</v>
      </c>
      <c r="BS10" s="128">
        <v>346.45100000000002</v>
      </c>
      <c r="BT10" s="128">
        <v>349.40100000000001</v>
      </c>
      <c r="BU10" s="128">
        <v>355.01900000000001</v>
      </c>
      <c r="BV10" s="128">
        <v>357.65600000000001</v>
      </c>
      <c r="BW10" s="128">
        <v>363.096</v>
      </c>
      <c r="BX10" s="128">
        <v>366.15300000000002</v>
      </c>
      <c r="BY10" s="128">
        <v>371.98099999999999</v>
      </c>
      <c r="BZ10" s="128">
        <v>377.024</v>
      </c>
      <c r="CA10" s="128"/>
      <c r="CB10" s="128"/>
      <c r="CC10" s="128"/>
      <c r="CD10" s="128"/>
      <c r="CE10" s="128"/>
      <c r="CF10" s="128"/>
      <c r="CG10" s="128"/>
      <c r="CH10" s="128"/>
      <c r="CI10" s="128"/>
      <c r="CJ10" s="128"/>
      <c r="CK10" s="128"/>
      <c r="CL10" s="128"/>
      <c r="CM10" s="128"/>
      <c r="CN10" s="128"/>
      <c r="CO10" s="128"/>
      <c r="CP10" s="128"/>
      <c r="CQ10" s="128"/>
      <c r="CR10" s="128"/>
      <c r="CS10" s="128"/>
      <c r="CT10" s="128"/>
    </row>
    <row r="11" spans="1:98" s="516" customFormat="1" ht="14.25">
      <c r="A11" s="513" t="s">
        <v>1260</v>
      </c>
      <c r="B11" s="514" t="s">
        <v>1252</v>
      </c>
      <c r="C11" s="515">
        <v>395.18099999999998</v>
      </c>
      <c r="D11" s="515">
        <v>394.51499999999999</v>
      </c>
      <c r="E11" s="515">
        <v>400.07100000000003</v>
      </c>
      <c r="F11" s="515">
        <v>402.84100000000001</v>
      </c>
      <c r="G11" s="515">
        <v>403.36900000000003</v>
      </c>
      <c r="H11" s="515">
        <v>439.78399999999999</v>
      </c>
      <c r="I11" s="515">
        <v>440.23500000000001</v>
      </c>
      <c r="J11" s="515">
        <v>441.363</v>
      </c>
      <c r="K11" s="515">
        <v>443.33300000000003</v>
      </c>
      <c r="L11" s="515">
        <v>446.19099999999997</v>
      </c>
      <c r="M11" s="515">
        <v>412.27800000000002</v>
      </c>
      <c r="N11" s="515">
        <v>411.02100000000002</v>
      </c>
      <c r="O11" s="515">
        <v>411.697</v>
      </c>
      <c r="P11" s="515">
        <v>404.07499999999999</v>
      </c>
      <c r="Q11" s="515">
        <v>400.55900000000003</v>
      </c>
      <c r="R11" s="515">
        <v>399.70299999999997</v>
      </c>
      <c r="S11" s="515">
        <v>414.75599999999997</v>
      </c>
      <c r="T11" s="515">
        <v>406.35300000000001</v>
      </c>
      <c r="U11" s="515">
        <v>404.35500000000002</v>
      </c>
      <c r="V11" s="515">
        <v>408.03899999999999</v>
      </c>
      <c r="W11" s="515">
        <v>403.91199999999998</v>
      </c>
      <c r="X11" s="515">
        <v>398.43099999999998</v>
      </c>
      <c r="Y11" s="515">
        <v>405.47899999999998</v>
      </c>
      <c r="Z11" s="515">
        <v>414.12700000000001</v>
      </c>
      <c r="AA11" s="515">
        <v>438.35300000000001</v>
      </c>
      <c r="AB11" s="515">
        <v>446.58199999999999</v>
      </c>
      <c r="AC11" s="515">
        <v>469.16199999999998</v>
      </c>
      <c r="AD11" s="515">
        <v>475.24299999999999</v>
      </c>
      <c r="AE11" s="515">
        <v>472.29700000000003</v>
      </c>
      <c r="AF11" s="515">
        <v>461.03300000000002</v>
      </c>
      <c r="AG11" s="515">
        <v>479.89100000000002</v>
      </c>
      <c r="AH11" s="515">
        <v>505.286</v>
      </c>
      <c r="AI11" s="515">
        <v>537.25699999999995</v>
      </c>
      <c r="AJ11" s="515">
        <v>586.98099999999999</v>
      </c>
      <c r="AK11" s="515">
        <v>584.79399999999998</v>
      </c>
      <c r="AL11" s="515">
        <v>594.82500000000005</v>
      </c>
      <c r="AM11" s="515">
        <v>673.94299999999998</v>
      </c>
      <c r="AN11" s="515">
        <v>737.93799999999999</v>
      </c>
      <c r="AO11" s="515">
        <v>738.09500000000003</v>
      </c>
      <c r="AP11" s="515">
        <v>739.55600000000004</v>
      </c>
      <c r="AQ11" s="515">
        <v>738.35400000000004</v>
      </c>
      <c r="AR11" s="515">
        <v>735.84400000000005</v>
      </c>
      <c r="AS11" s="515">
        <v>735.35199999999998</v>
      </c>
      <c r="AT11" s="515">
        <v>671.84199999999998</v>
      </c>
      <c r="AU11" s="515">
        <v>670.32799999999997</v>
      </c>
      <c r="AV11" s="515">
        <v>669.12099999999998</v>
      </c>
      <c r="AW11" s="515">
        <v>678.26300000000003</v>
      </c>
      <c r="AX11" s="515">
        <v>679.65099999999995</v>
      </c>
      <c r="AY11" s="515">
        <v>682.81899999999996</v>
      </c>
      <c r="AZ11" s="515">
        <v>622.649</v>
      </c>
      <c r="BA11" s="515">
        <v>624.65200000000004</v>
      </c>
      <c r="BB11" s="515">
        <v>622.99900000000002</v>
      </c>
      <c r="BC11" s="515">
        <v>620.74</v>
      </c>
      <c r="BD11" s="515">
        <v>619.96500000000003</v>
      </c>
      <c r="BE11" s="515">
        <v>623.15800000000002</v>
      </c>
      <c r="BF11" s="515">
        <v>654.12599999999998</v>
      </c>
      <c r="BG11" s="515">
        <v>655.11099999999999</v>
      </c>
      <c r="BH11" s="515">
        <v>655.89700000000005</v>
      </c>
      <c r="BI11" s="515">
        <v>703.36</v>
      </c>
      <c r="BJ11" s="515">
        <v>706.47</v>
      </c>
      <c r="BK11" s="515">
        <v>707.04600000000005</v>
      </c>
      <c r="BL11" s="515">
        <v>765.37199999999996</v>
      </c>
      <c r="BM11" s="515">
        <v>764.30799999999999</v>
      </c>
      <c r="BN11" s="515">
        <v>763.32</v>
      </c>
      <c r="BO11" s="515">
        <v>930.52599999999995</v>
      </c>
      <c r="BP11" s="515">
        <v>929.63800000000003</v>
      </c>
      <c r="BQ11" s="515">
        <v>935.39</v>
      </c>
      <c r="BR11" s="515">
        <v>981.55600000000004</v>
      </c>
      <c r="BS11" s="515">
        <v>981.81299999999999</v>
      </c>
      <c r="BT11" s="515">
        <v>982.24400000000003</v>
      </c>
      <c r="BU11" s="515">
        <v>1075.6400000000001</v>
      </c>
      <c r="BV11" s="515">
        <v>1079.0940000000001</v>
      </c>
      <c r="BW11" s="515">
        <v>1076.8510000000001</v>
      </c>
      <c r="BX11" s="515">
        <v>1144.8530000000001</v>
      </c>
      <c r="BY11" s="515">
        <v>1144.5350000000001</v>
      </c>
      <c r="BZ11" s="515">
        <v>1188.729</v>
      </c>
      <c r="CA11" s="515"/>
      <c r="CB11" s="515"/>
      <c r="CC11" s="515"/>
      <c r="CD11" s="515"/>
      <c r="CE11" s="515"/>
      <c r="CF11" s="515"/>
      <c r="CG11" s="515"/>
      <c r="CH11" s="515"/>
      <c r="CI11" s="515"/>
      <c r="CJ11" s="515"/>
      <c r="CK11" s="515"/>
      <c r="CL11" s="515"/>
      <c r="CM11" s="515"/>
      <c r="CN11" s="515"/>
      <c r="CO11" s="515"/>
      <c r="CP11" s="515"/>
      <c r="CQ11" s="515"/>
      <c r="CR11" s="515"/>
      <c r="CS11" s="515"/>
      <c r="CT11" s="515"/>
    </row>
    <row r="12" spans="1:98" ht="14.25">
      <c r="A12" s="126" t="s">
        <v>1261</v>
      </c>
      <c r="B12" s="127" t="s">
        <v>1252</v>
      </c>
      <c r="C12" s="128">
        <v>264.33600000000001</v>
      </c>
      <c r="D12" s="128">
        <v>264.74900000000002</v>
      </c>
      <c r="E12" s="128">
        <v>264.69499999999999</v>
      </c>
      <c r="F12" s="128">
        <v>264.59800000000001</v>
      </c>
      <c r="G12" s="128">
        <v>264.22399999999999</v>
      </c>
      <c r="H12" s="128">
        <v>266.02699999999999</v>
      </c>
      <c r="I12" s="128">
        <v>266.92</v>
      </c>
      <c r="J12" s="128">
        <v>268.178</v>
      </c>
      <c r="K12" s="128">
        <v>268.88099999999997</v>
      </c>
      <c r="L12" s="128">
        <v>269.45</v>
      </c>
      <c r="M12" s="128">
        <v>270.101</v>
      </c>
      <c r="N12" s="128">
        <v>271.32900000000001</v>
      </c>
      <c r="O12" s="128">
        <v>272.61399999999998</v>
      </c>
      <c r="P12" s="128">
        <v>272.21800000000002</v>
      </c>
      <c r="Q12" s="128">
        <v>272.154</v>
      </c>
      <c r="R12" s="128">
        <v>272.93099999999998</v>
      </c>
      <c r="S12" s="128">
        <v>272.97199999999998</v>
      </c>
      <c r="T12" s="128">
        <v>273.916</v>
      </c>
      <c r="U12" s="128">
        <v>274.464</v>
      </c>
      <c r="V12" s="128">
        <v>275.85000000000002</v>
      </c>
      <c r="W12" s="128">
        <v>276.86500000000001</v>
      </c>
      <c r="X12" s="128">
        <v>281.16199999999998</v>
      </c>
      <c r="Y12" s="128">
        <v>286.17500000000001</v>
      </c>
      <c r="Z12" s="128">
        <v>286.62700000000001</v>
      </c>
      <c r="AA12" s="128">
        <v>288.92</v>
      </c>
      <c r="AB12" s="128">
        <v>290.79599999999999</v>
      </c>
      <c r="AC12" s="128">
        <v>292.45600000000002</v>
      </c>
      <c r="AD12" s="128">
        <v>293.12900000000002</v>
      </c>
      <c r="AE12" s="128">
        <v>293.91800000000001</v>
      </c>
      <c r="AF12" s="128">
        <v>296.92500000000001</v>
      </c>
      <c r="AG12" s="128">
        <v>299.49599999999998</v>
      </c>
      <c r="AH12" s="128">
        <v>301.029</v>
      </c>
      <c r="AI12" s="128">
        <v>303.50599999999997</v>
      </c>
      <c r="AJ12" s="128">
        <v>305.33300000000003</v>
      </c>
      <c r="AK12" s="128">
        <v>305.66500000000002</v>
      </c>
      <c r="AL12" s="128">
        <v>305.161</v>
      </c>
      <c r="AM12" s="128">
        <v>305.06</v>
      </c>
      <c r="AN12" s="128">
        <v>305.35000000000002</v>
      </c>
      <c r="AO12" s="128">
        <v>306.20800000000003</v>
      </c>
      <c r="AP12" s="128">
        <v>307.36700000000002</v>
      </c>
      <c r="AQ12" s="128">
        <v>307.47000000000003</v>
      </c>
      <c r="AR12" s="128">
        <v>310.18799999999999</v>
      </c>
      <c r="AS12" s="128">
        <v>311.976</v>
      </c>
      <c r="AT12" s="128">
        <v>313.29899999999998</v>
      </c>
      <c r="AU12" s="128">
        <v>314.75099999999998</v>
      </c>
      <c r="AV12" s="128">
        <v>315.32799999999997</v>
      </c>
      <c r="AW12" s="128">
        <v>315.44499999999999</v>
      </c>
      <c r="AX12" s="128">
        <v>316.10199999999998</v>
      </c>
      <c r="AY12" s="128">
        <v>317.29300000000001</v>
      </c>
      <c r="AZ12" s="128">
        <v>318.339</v>
      </c>
      <c r="BA12" s="128">
        <v>319.154</v>
      </c>
      <c r="BB12" s="128">
        <v>319.85899999999998</v>
      </c>
      <c r="BC12" s="128">
        <v>320.50900000000001</v>
      </c>
      <c r="BD12" s="128">
        <v>321.59199999999998</v>
      </c>
      <c r="BE12" s="128">
        <v>325.358</v>
      </c>
      <c r="BF12" s="128">
        <v>327.70499999999998</v>
      </c>
      <c r="BG12" s="128">
        <v>331.50799999999998</v>
      </c>
      <c r="BH12" s="128">
        <v>337.23599999999999</v>
      </c>
      <c r="BI12" s="128">
        <v>341.54899999999998</v>
      </c>
      <c r="BJ12" s="128">
        <v>343.94400000000002</v>
      </c>
      <c r="BK12" s="128">
        <v>347.01100000000002</v>
      </c>
      <c r="BL12" s="128">
        <v>353.57</v>
      </c>
      <c r="BM12" s="128">
        <v>358.18400000000003</v>
      </c>
      <c r="BN12" s="128">
        <v>362.14800000000002</v>
      </c>
      <c r="BO12" s="128">
        <v>365.58100000000002</v>
      </c>
      <c r="BP12" s="128">
        <v>370.68900000000002</v>
      </c>
      <c r="BQ12" s="128">
        <v>378.59300000000002</v>
      </c>
      <c r="BR12" s="128">
        <v>385.005</v>
      </c>
      <c r="BS12" s="128">
        <v>388.80700000000002</v>
      </c>
      <c r="BT12" s="128">
        <v>395.64</v>
      </c>
      <c r="BU12" s="128">
        <v>403.84699999999998</v>
      </c>
      <c r="BV12" s="128">
        <v>407.66899999999998</v>
      </c>
      <c r="BW12" s="128">
        <v>413.59500000000003</v>
      </c>
      <c r="BX12" s="128">
        <v>416.32299999999998</v>
      </c>
      <c r="BY12" s="128">
        <v>420.82600000000002</v>
      </c>
      <c r="BZ12" s="128">
        <v>433.98099999999999</v>
      </c>
      <c r="CA12" s="128"/>
      <c r="CB12" s="128"/>
      <c r="CC12" s="128"/>
      <c r="CD12" s="128"/>
      <c r="CE12" s="128"/>
      <c r="CF12" s="128"/>
      <c r="CG12" s="128"/>
      <c r="CH12" s="128"/>
      <c r="CI12" s="128"/>
      <c r="CJ12" s="128"/>
      <c r="CK12" s="128"/>
      <c r="CL12" s="128"/>
      <c r="CM12" s="128"/>
      <c r="CN12" s="128"/>
      <c r="CO12" s="128"/>
      <c r="CP12" s="128"/>
      <c r="CQ12" s="128"/>
      <c r="CR12" s="128"/>
      <c r="CS12" s="128"/>
      <c r="CT12" s="128"/>
    </row>
    <row r="13" spans="1:98" s="516" customFormat="1" ht="14.25">
      <c r="A13" s="513" t="s">
        <v>1262</v>
      </c>
      <c r="B13" s="514" t="s">
        <v>1263</v>
      </c>
      <c r="C13" s="515">
        <v>619.476</v>
      </c>
      <c r="D13" s="515">
        <v>624.36599999999999</v>
      </c>
      <c r="E13" s="515">
        <v>627.05999999999995</v>
      </c>
      <c r="F13" s="515">
        <v>629.34500000000003</v>
      </c>
      <c r="G13" s="515">
        <v>636.46799999999996</v>
      </c>
      <c r="H13" s="515">
        <v>646.86800000000005</v>
      </c>
      <c r="I13" s="515">
        <v>644.35599999999999</v>
      </c>
      <c r="J13" s="515">
        <v>647.15300000000002</v>
      </c>
      <c r="K13" s="515">
        <v>647.36</v>
      </c>
      <c r="L13" s="515">
        <v>648.21299999999997</v>
      </c>
      <c r="M13" s="515">
        <v>648.56100000000004</v>
      </c>
      <c r="N13" s="515">
        <v>653.95100000000002</v>
      </c>
      <c r="O13" s="515">
        <v>656.77800000000002</v>
      </c>
      <c r="P13" s="515">
        <v>657.19100000000003</v>
      </c>
      <c r="Q13" s="515">
        <v>654.70899999999995</v>
      </c>
      <c r="R13" s="515">
        <v>646.57299999999998</v>
      </c>
      <c r="S13" s="515">
        <v>643.26</v>
      </c>
      <c r="T13" s="515">
        <v>637.07899999999995</v>
      </c>
      <c r="U13" s="515">
        <v>635.19799999999998</v>
      </c>
      <c r="V13" s="515">
        <v>636.71400000000006</v>
      </c>
      <c r="W13" s="515">
        <v>640.654</v>
      </c>
      <c r="X13" s="515">
        <v>641.279</v>
      </c>
      <c r="Y13" s="515">
        <v>646.42200000000003</v>
      </c>
      <c r="Z13" s="515">
        <v>651.21400000000006</v>
      </c>
      <c r="AA13" s="515">
        <v>654.96799999999996</v>
      </c>
      <c r="AB13" s="515">
        <v>655.97500000000002</v>
      </c>
      <c r="AC13" s="515">
        <v>659.66499999999996</v>
      </c>
      <c r="AD13" s="515">
        <v>665.77</v>
      </c>
      <c r="AE13" s="515">
        <v>676.69500000000005</v>
      </c>
      <c r="AF13" s="515">
        <v>686.69600000000003</v>
      </c>
      <c r="AG13" s="515">
        <v>689.74599999999998</v>
      </c>
      <c r="AH13" s="515">
        <v>694.41399999999999</v>
      </c>
      <c r="AI13" s="515">
        <v>706.83399999999995</v>
      </c>
      <c r="AJ13" s="515">
        <v>708.69399999999996</v>
      </c>
      <c r="AK13" s="515">
        <v>700.601</v>
      </c>
      <c r="AL13" s="515">
        <v>697.44600000000003</v>
      </c>
      <c r="AM13" s="515">
        <v>697.923</v>
      </c>
      <c r="AN13" s="515">
        <v>706.66</v>
      </c>
      <c r="AO13" s="515">
        <v>714.24300000000005</v>
      </c>
      <c r="AP13" s="515">
        <v>720.69500000000005</v>
      </c>
      <c r="AQ13" s="515">
        <v>723.577</v>
      </c>
      <c r="AR13" s="515">
        <v>728.14200000000005</v>
      </c>
      <c r="AS13" s="515">
        <v>728.08399999999995</v>
      </c>
      <c r="AT13" s="515">
        <v>724.39499999999998</v>
      </c>
      <c r="AU13" s="515">
        <v>728.04</v>
      </c>
      <c r="AV13" s="515">
        <v>732.04100000000005</v>
      </c>
      <c r="AW13" s="515">
        <v>738.26400000000001</v>
      </c>
      <c r="AX13" s="515">
        <v>751.12099999999998</v>
      </c>
      <c r="AY13" s="515">
        <v>751.82</v>
      </c>
      <c r="AZ13" s="515">
        <v>751.91</v>
      </c>
      <c r="BA13" s="515">
        <v>764.27599999999995</v>
      </c>
      <c r="BB13" s="515">
        <v>764.65599999999995</v>
      </c>
      <c r="BC13" s="515">
        <v>772.84299999999996</v>
      </c>
      <c r="BD13" s="515">
        <v>785.221</v>
      </c>
      <c r="BE13" s="515">
        <v>803.58399999999995</v>
      </c>
      <c r="BF13" s="515">
        <v>834.71299999999997</v>
      </c>
      <c r="BG13" s="515">
        <v>862.25900000000001</v>
      </c>
      <c r="BH13" s="515">
        <v>893.97699999999998</v>
      </c>
      <c r="BI13" s="515">
        <v>917.53800000000001</v>
      </c>
      <c r="BJ13" s="515">
        <v>924.50400000000002</v>
      </c>
      <c r="BK13" s="515">
        <v>951.39499999999998</v>
      </c>
      <c r="BL13" s="515">
        <v>977.13300000000004</v>
      </c>
      <c r="BM13" s="515">
        <v>998.34400000000005</v>
      </c>
      <c r="BN13" s="515">
        <v>1020.495</v>
      </c>
      <c r="BO13" s="515">
        <v>1055.1669999999999</v>
      </c>
      <c r="BP13" s="515">
        <v>1056.3430000000001</v>
      </c>
      <c r="BQ13" s="515">
        <v>1071.615</v>
      </c>
      <c r="BR13" s="515">
        <v>1070.1469999999999</v>
      </c>
      <c r="BS13" s="515">
        <v>1064.31</v>
      </c>
      <c r="BT13" s="515">
        <v>1081.3009999999999</v>
      </c>
      <c r="BU13" s="515">
        <v>1075.0219999999999</v>
      </c>
      <c r="BV13" s="515">
        <v>1088.489</v>
      </c>
      <c r="BW13" s="515">
        <v>1110.3979999999999</v>
      </c>
      <c r="BX13" s="515">
        <v>1127.077</v>
      </c>
      <c r="BY13" s="515">
        <v>1153.777</v>
      </c>
      <c r="BZ13" s="515">
        <v>1158.546</v>
      </c>
      <c r="CA13" s="515"/>
      <c r="CB13" s="515"/>
      <c r="CC13" s="515"/>
      <c r="CD13" s="515"/>
      <c r="CE13" s="515"/>
      <c r="CF13" s="515"/>
      <c r="CG13" s="515"/>
      <c r="CH13" s="515"/>
      <c r="CI13" s="515"/>
      <c r="CJ13" s="515"/>
      <c r="CK13" s="515"/>
      <c r="CL13" s="515"/>
      <c r="CM13" s="515"/>
      <c r="CN13" s="515"/>
      <c r="CO13" s="515"/>
      <c r="CP13" s="515"/>
      <c r="CQ13" s="515"/>
      <c r="CR13" s="515"/>
      <c r="CS13" s="515"/>
      <c r="CT13" s="515"/>
    </row>
    <row r="14" spans="1:98" ht="14.25">
      <c r="A14" s="126" t="s">
        <v>1264</v>
      </c>
      <c r="B14" s="127" t="s">
        <v>1263</v>
      </c>
      <c r="C14" s="128">
        <v>651.75900000000001</v>
      </c>
      <c r="D14" s="128">
        <v>655.26300000000003</v>
      </c>
      <c r="E14" s="128">
        <v>659.44600000000003</v>
      </c>
      <c r="F14" s="128">
        <v>663.05700000000002</v>
      </c>
      <c r="G14" s="128">
        <v>663.61</v>
      </c>
      <c r="H14" s="128">
        <v>676.42</v>
      </c>
      <c r="I14" s="128">
        <v>679.75099999999998</v>
      </c>
      <c r="J14" s="128">
        <v>681.75599999999997</v>
      </c>
      <c r="K14" s="128">
        <v>684.02499999999998</v>
      </c>
      <c r="L14" s="128">
        <v>685.48900000000003</v>
      </c>
      <c r="M14" s="128">
        <v>686.60699999999997</v>
      </c>
      <c r="N14" s="128">
        <v>688.98500000000001</v>
      </c>
      <c r="O14" s="128">
        <v>691.79200000000003</v>
      </c>
      <c r="P14" s="128">
        <v>696.31399999999996</v>
      </c>
      <c r="Q14" s="128">
        <v>697.41</v>
      </c>
      <c r="R14" s="128">
        <v>697.24400000000003</v>
      </c>
      <c r="S14" s="128">
        <v>701.66399999999999</v>
      </c>
      <c r="T14" s="128">
        <v>708.197</v>
      </c>
      <c r="U14" s="128">
        <v>710.35500000000002</v>
      </c>
      <c r="V14" s="128">
        <v>712.88400000000001</v>
      </c>
      <c r="W14" s="128">
        <v>713.33</v>
      </c>
      <c r="X14" s="128">
        <v>715.52700000000004</v>
      </c>
      <c r="Y14" s="128">
        <v>717.75099999999998</v>
      </c>
      <c r="Z14" s="128">
        <v>718.27599999999995</v>
      </c>
      <c r="AA14" s="128">
        <v>720.495</v>
      </c>
      <c r="AB14" s="128">
        <v>721.41399999999999</v>
      </c>
      <c r="AC14" s="128">
        <v>723.16300000000001</v>
      </c>
      <c r="AD14" s="128">
        <v>725.245</v>
      </c>
      <c r="AE14" s="128">
        <v>726.923</v>
      </c>
      <c r="AF14" s="128">
        <v>733.98400000000004</v>
      </c>
      <c r="AG14" s="128">
        <v>738.48699999999997</v>
      </c>
      <c r="AH14" s="128">
        <v>739.58299999999997</v>
      </c>
      <c r="AI14" s="128">
        <v>741.30499999999995</v>
      </c>
      <c r="AJ14" s="128">
        <v>743.86599999999999</v>
      </c>
      <c r="AK14" s="128">
        <v>744.86500000000001</v>
      </c>
      <c r="AL14" s="128">
        <v>745.85599999999999</v>
      </c>
      <c r="AM14" s="128">
        <v>749.51700000000005</v>
      </c>
      <c r="AN14" s="128">
        <v>750.18</v>
      </c>
      <c r="AO14" s="128">
        <v>752.524</v>
      </c>
      <c r="AP14" s="128">
        <v>755.37300000000005</v>
      </c>
      <c r="AQ14" s="128">
        <v>755.625</v>
      </c>
      <c r="AR14" s="128">
        <v>762.30399999999997</v>
      </c>
      <c r="AS14" s="128">
        <v>766.69899999999996</v>
      </c>
      <c r="AT14" s="128">
        <v>769.95100000000002</v>
      </c>
      <c r="AU14" s="128">
        <v>773.52</v>
      </c>
      <c r="AV14" s="128">
        <v>774.93899999999996</v>
      </c>
      <c r="AW14" s="128">
        <v>775.22500000000002</v>
      </c>
      <c r="AX14" s="128">
        <v>776.83900000000006</v>
      </c>
      <c r="AY14" s="128">
        <v>779.76599999999996</v>
      </c>
      <c r="AZ14" s="128">
        <v>782.33600000000001</v>
      </c>
      <c r="BA14" s="128">
        <v>784.33799999999997</v>
      </c>
      <c r="BB14" s="128">
        <v>786.07</v>
      </c>
      <c r="BC14" s="128">
        <v>787.66600000000005</v>
      </c>
      <c r="BD14" s="128">
        <v>790.33100000000002</v>
      </c>
      <c r="BE14" s="128">
        <v>799.58900000000006</v>
      </c>
      <c r="BF14" s="128">
        <v>805.35599999999999</v>
      </c>
      <c r="BG14" s="128">
        <v>814.70100000000002</v>
      </c>
      <c r="BH14" s="128">
        <v>828.77800000000002</v>
      </c>
      <c r="BI14" s="128">
        <v>839.38199999999995</v>
      </c>
      <c r="BJ14" s="128">
        <v>845.26800000000003</v>
      </c>
      <c r="BK14" s="128">
        <v>852.80899999999997</v>
      </c>
      <c r="BL14" s="128">
        <v>868.92899999999997</v>
      </c>
      <c r="BM14" s="128">
        <v>880.26499999999999</v>
      </c>
      <c r="BN14" s="128">
        <v>888.19100000000003</v>
      </c>
      <c r="BO14" s="128">
        <v>907.899</v>
      </c>
      <c r="BP14" s="128">
        <v>927.51199999999994</v>
      </c>
      <c r="BQ14" s="128">
        <v>935.35900000000004</v>
      </c>
      <c r="BR14" s="128">
        <v>939.69899999999996</v>
      </c>
      <c r="BS14" s="128">
        <v>944.52</v>
      </c>
      <c r="BT14" s="128">
        <v>952.596</v>
      </c>
      <c r="BU14" s="128">
        <v>959.00099999999998</v>
      </c>
      <c r="BV14" s="128">
        <v>962.32100000000003</v>
      </c>
      <c r="BW14" s="128">
        <v>969.18399999999997</v>
      </c>
      <c r="BX14" s="128">
        <v>972.904</v>
      </c>
      <c r="BY14" s="128">
        <v>981.24400000000003</v>
      </c>
      <c r="BZ14" s="128">
        <v>990.54300000000001</v>
      </c>
      <c r="CA14" s="128"/>
      <c r="CB14" s="128"/>
      <c r="CC14" s="128"/>
      <c r="CD14" s="128"/>
      <c r="CE14" s="128"/>
      <c r="CF14" s="128"/>
      <c r="CG14" s="128"/>
      <c r="CH14" s="128"/>
      <c r="CI14" s="128"/>
      <c r="CJ14" s="128"/>
      <c r="CK14" s="128"/>
      <c r="CL14" s="128"/>
      <c r="CM14" s="128"/>
      <c r="CN14" s="128"/>
      <c r="CO14" s="128"/>
      <c r="CP14" s="128"/>
      <c r="CQ14" s="128"/>
      <c r="CR14" s="128"/>
      <c r="CS14" s="128"/>
      <c r="CT14" s="128"/>
    </row>
    <row r="15" spans="1:98" s="516" customFormat="1" ht="14.25">
      <c r="A15" s="513" t="s">
        <v>1265</v>
      </c>
      <c r="B15" s="514" t="s">
        <v>1263</v>
      </c>
      <c r="C15" s="515">
        <v>678.44</v>
      </c>
      <c r="D15" s="515">
        <v>676.95699999999999</v>
      </c>
      <c r="E15" s="515">
        <v>674.18299999999999</v>
      </c>
      <c r="F15" s="515">
        <v>671.56600000000003</v>
      </c>
      <c r="G15" s="515">
        <v>676.89300000000003</v>
      </c>
      <c r="H15" s="515">
        <v>683.46699999999998</v>
      </c>
      <c r="I15" s="515">
        <v>686.36300000000006</v>
      </c>
      <c r="J15" s="515">
        <v>686.42399999999998</v>
      </c>
      <c r="K15" s="515">
        <v>687.02599999999995</v>
      </c>
      <c r="L15" s="515">
        <v>679.9</v>
      </c>
      <c r="M15" s="515">
        <v>672.67200000000003</v>
      </c>
      <c r="N15" s="515">
        <v>670.82600000000002</v>
      </c>
      <c r="O15" s="515">
        <v>673.11099999999999</v>
      </c>
      <c r="P15" s="515">
        <v>680.05700000000002</v>
      </c>
      <c r="Q15" s="515">
        <v>657.99599999999998</v>
      </c>
      <c r="R15" s="515">
        <v>648.88099999999997</v>
      </c>
      <c r="S15" s="515">
        <v>652.12</v>
      </c>
      <c r="T15" s="515">
        <v>646.88</v>
      </c>
      <c r="U15" s="515">
        <v>654.23</v>
      </c>
      <c r="V15" s="515">
        <v>655.625</v>
      </c>
      <c r="W15" s="515">
        <v>655.93499999999995</v>
      </c>
      <c r="X15" s="515">
        <v>698.26900000000001</v>
      </c>
      <c r="Y15" s="515">
        <v>737.75400000000002</v>
      </c>
      <c r="Z15" s="515">
        <v>753.44500000000005</v>
      </c>
      <c r="AA15" s="515">
        <v>750.68299999999999</v>
      </c>
      <c r="AB15" s="515">
        <v>761.16600000000005</v>
      </c>
      <c r="AC15" s="515">
        <v>773.10400000000004</v>
      </c>
      <c r="AD15" s="515">
        <v>774.96</v>
      </c>
      <c r="AE15" s="515">
        <v>772.62199999999996</v>
      </c>
      <c r="AF15" s="515">
        <v>777.86900000000003</v>
      </c>
      <c r="AG15" s="515">
        <v>792.75</v>
      </c>
      <c r="AH15" s="515">
        <v>793.53099999999995</v>
      </c>
      <c r="AI15" s="515">
        <v>798.48800000000006</v>
      </c>
      <c r="AJ15" s="515">
        <v>811.25099999999998</v>
      </c>
      <c r="AK15" s="515">
        <v>810.51199999999994</v>
      </c>
      <c r="AL15" s="515">
        <v>814.08699999999999</v>
      </c>
      <c r="AM15" s="515">
        <v>816.55200000000002</v>
      </c>
      <c r="AN15" s="515">
        <v>813.16099999999994</v>
      </c>
      <c r="AO15" s="515">
        <v>813.99800000000005</v>
      </c>
      <c r="AP15" s="515">
        <v>812.95500000000004</v>
      </c>
      <c r="AQ15" s="515">
        <v>810.04200000000003</v>
      </c>
      <c r="AR15" s="515">
        <v>803.89200000000005</v>
      </c>
      <c r="AS15" s="515">
        <v>804.24900000000002</v>
      </c>
      <c r="AT15" s="515">
        <v>791.36599999999999</v>
      </c>
      <c r="AU15" s="515">
        <v>793.65</v>
      </c>
      <c r="AV15" s="515">
        <v>802.00400000000002</v>
      </c>
      <c r="AW15" s="515">
        <v>794.30799999999999</v>
      </c>
      <c r="AX15" s="515">
        <v>791.85299999999995</v>
      </c>
      <c r="AY15" s="515">
        <v>802.07</v>
      </c>
      <c r="AZ15" s="515">
        <v>809.86199999999997</v>
      </c>
      <c r="BA15" s="515">
        <v>805.06799999999998</v>
      </c>
      <c r="BB15" s="515">
        <v>806.26300000000003</v>
      </c>
      <c r="BC15" s="515">
        <v>807.97500000000002</v>
      </c>
      <c r="BD15" s="515">
        <v>802.49800000000005</v>
      </c>
      <c r="BE15" s="515">
        <v>811.27</v>
      </c>
      <c r="BF15" s="515">
        <v>830.36</v>
      </c>
      <c r="BG15" s="515">
        <v>859.56</v>
      </c>
      <c r="BH15" s="515">
        <v>958.39300000000003</v>
      </c>
      <c r="BI15" s="515">
        <v>1002.884</v>
      </c>
      <c r="BJ15" s="515">
        <v>1038.175</v>
      </c>
      <c r="BK15" s="515">
        <v>1056.4290000000001</v>
      </c>
      <c r="BL15" s="515">
        <v>1281.923</v>
      </c>
      <c r="BM15" s="515">
        <v>1302.201</v>
      </c>
      <c r="BN15" s="515">
        <v>1350.0540000000001</v>
      </c>
      <c r="BO15" s="515">
        <v>1389.1790000000001</v>
      </c>
      <c r="BP15" s="515">
        <v>1431.434</v>
      </c>
      <c r="BQ15" s="515">
        <v>1430.38</v>
      </c>
      <c r="BR15" s="515">
        <v>1420.4780000000001</v>
      </c>
      <c r="BS15" s="515">
        <v>1425.3109999999999</v>
      </c>
      <c r="BT15" s="515">
        <v>1540.5730000000001</v>
      </c>
      <c r="BU15" s="515">
        <v>1544.297</v>
      </c>
      <c r="BV15" s="515">
        <v>1502.0609999999999</v>
      </c>
      <c r="BW15" s="515">
        <v>1505.636</v>
      </c>
      <c r="BX15" s="515">
        <v>1469.069</v>
      </c>
      <c r="BY15" s="515">
        <v>1429.6420000000001</v>
      </c>
      <c r="BZ15" s="515">
        <v>1453.0360000000001</v>
      </c>
      <c r="CA15" s="515"/>
      <c r="CB15" s="515"/>
      <c r="CC15" s="515"/>
      <c r="CD15" s="515"/>
      <c r="CE15" s="515"/>
      <c r="CF15" s="515"/>
      <c r="CG15" s="515"/>
      <c r="CH15" s="515"/>
      <c r="CI15" s="515"/>
      <c r="CJ15" s="515"/>
      <c r="CK15" s="515"/>
      <c r="CL15" s="515"/>
      <c r="CM15" s="515"/>
      <c r="CN15" s="515"/>
      <c r="CO15" s="515"/>
      <c r="CP15" s="515"/>
      <c r="CQ15" s="515"/>
      <c r="CR15" s="515"/>
      <c r="CS15" s="515"/>
      <c r="CT15" s="515"/>
    </row>
    <row r="16" spans="1:98" ht="14.25">
      <c r="A16" s="126" t="s">
        <v>1266</v>
      </c>
      <c r="B16" s="127" t="s">
        <v>1267</v>
      </c>
      <c r="C16" s="128">
        <v>124.624</v>
      </c>
      <c r="D16" s="128">
        <v>124.923</v>
      </c>
      <c r="E16" s="128">
        <v>123.836</v>
      </c>
      <c r="F16" s="128">
        <v>123.398</v>
      </c>
      <c r="G16" s="128">
        <v>126.697</v>
      </c>
      <c r="H16" s="128">
        <v>130.54599999999999</v>
      </c>
      <c r="I16" s="128">
        <v>133.75800000000001</v>
      </c>
      <c r="J16" s="128">
        <v>135.40299999999999</v>
      </c>
      <c r="K16" s="128">
        <v>135.13200000000001</v>
      </c>
      <c r="L16" s="128">
        <v>134.67599999999999</v>
      </c>
      <c r="M16" s="128">
        <v>135.93799999999999</v>
      </c>
      <c r="N16" s="128">
        <v>139.81100000000001</v>
      </c>
      <c r="O16" s="128">
        <v>142.779</v>
      </c>
      <c r="P16" s="128">
        <v>148.61099999999999</v>
      </c>
      <c r="Q16" s="128">
        <v>147.715</v>
      </c>
      <c r="R16" s="128">
        <v>146.09899999999999</v>
      </c>
      <c r="S16" s="128">
        <v>146.66399999999999</v>
      </c>
      <c r="T16" s="128">
        <v>145.37899999999999</v>
      </c>
      <c r="U16" s="128">
        <v>144.02199999999999</v>
      </c>
      <c r="V16" s="128">
        <v>142.93299999999999</v>
      </c>
      <c r="W16" s="128">
        <v>145.79</v>
      </c>
      <c r="X16" s="128">
        <v>152.059</v>
      </c>
      <c r="Y16" s="128">
        <v>155.042</v>
      </c>
      <c r="Z16" s="128">
        <v>156.101</v>
      </c>
      <c r="AA16" s="128">
        <v>156.81399999999999</v>
      </c>
      <c r="AB16" s="128">
        <v>164.28100000000001</v>
      </c>
      <c r="AC16" s="128">
        <v>165.15700000000001</v>
      </c>
      <c r="AD16" s="128">
        <v>165.41800000000001</v>
      </c>
      <c r="AE16" s="128">
        <v>165.239</v>
      </c>
      <c r="AF16" s="128">
        <v>166.34800000000001</v>
      </c>
      <c r="AG16" s="128">
        <v>173.86099999999999</v>
      </c>
      <c r="AH16" s="128">
        <v>176.00200000000001</v>
      </c>
      <c r="AI16" s="128">
        <v>180.42400000000001</v>
      </c>
      <c r="AJ16" s="128">
        <v>182.76300000000001</v>
      </c>
      <c r="AK16" s="128">
        <v>183.09100000000001</v>
      </c>
      <c r="AL16" s="128">
        <v>182.446</v>
      </c>
      <c r="AM16" s="128">
        <v>180.06200000000001</v>
      </c>
      <c r="AN16" s="128">
        <v>178.93199999999999</v>
      </c>
      <c r="AO16" s="128">
        <v>178.858</v>
      </c>
      <c r="AP16" s="128">
        <v>179.07</v>
      </c>
      <c r="AQ16" s="128">
        <v>182.881</v>
      </c>
      <c r="AR16" s="128">
        <v>182.80500000000001</v>
      </c>
      <c r="AS16" s="128">
        <v>182.79300000000001</v>
      </c>
      <c r="AT16" s="128">
        <v>181.03299999999999</v>
      </c>
      <c r="AU16" s="128">
        <v>180.43199999999999</v>
      </c>
      <c r="AV16" s="128">
        <v>181.172</v>
      </c>
      <c r="AW16" s="128">
        <v>180.517</v>
      </c>
      <c r="AX16" s="128">
        <v>180.53800000000001</v>
      </c>
      <c r="AY16" s="128">
        <v>185.14400000000001</v>
      </c>
      <c r="AZ16" s="128">
        <v>185.95500000000001</v>
      </c>
      <c r="BA16" s="128">
        <v>191.68899999999999</v>
      </c>
      <c r="BB16" s="128">
        <v>192.339</v>
      </c>
      <c r="BC16" s="128">
        <v>191.87</v>
      </c>
      <c r="BD16" s="128">
        <v>193.553</v>
      </c>
      <c r="BE16" s="128">
        <v>198.75200000000001</v>
      </c>
      <c r="BF16" s="128">
        <v>204.44300000000001</v>
      </c>
      <c r="BG16" s="128">
        <v>213.23400000000001</v>
      </c>
      <c r="BH16" s="128">
        <v>233.48400000000001</v>
      </c>
      <c r="BI16" s="128">
        <v>242.982</v>
      </c>
      <c r="BJ16" s="128">
        <v>252.369</v>
      </c>
      <c r="BK16" s="128">
        <v>263.13600000000002</v>
      </c>
      <c r="BL16" s="128">
        <v>304.20600000000002</v>
      </c>
      <c r="BM16" s="128">
        <v>317.69499999999999</v>
      </c>
      <c r="BN16" s="128">
        <v>342.608</v>
      </c>
      <c r="BO16" s="128">
        <v>360.65899999999999</v>
      </c>
      <c r="BP16" s="128">
        <v>381.07900000000001</v>
      </c>
      <c r="BQ16" s="128">
        <v>387.12400000000002</v>
      </c>
      <c r="BR16" s="128">
        <v>397.74599999999998</v>
      </c>
      <c r="BS16" s="128">
        <v>401.95800000000003</v>
      </c>
      <c r="BT16" s="128">
        <v>417.04300000000001</v>
      </c>
      <c r="BU16" s="128">
        <v>403.72300000000001</v>
      </c>
      <c r="BV16" s="128">
        <v>396.41399999999999</v>
      </c>
      <c r="BW16" s="128">
        <v>389.18700000000001</v>
      </c>
      <c r="BX16" s="128">
        <v>384.447</v>
      </c>
      <c r="BY16" s="128">
        <v>381.22500000000002</v>
      </c>
      <c r="BZ16" s="128">
        <v>395.42500000000001</v>
      </c>
      <c r="CA16" s="128"/>
      <c r="CB16" s="128"/>
      <c r="CC16" s="128"/>
      <c r="CD16" s="128"/>
      <c r="CE16" s="128"/>
      <c r="CF16" s="128"/>
      <c r="CG16" s="128"/>
      <c r="CH16" s="128"/>
      <c r="CI16" s="128"/>
      <c r="CJ16" s="128"/>
      <c r="CK16" s="128"/>
      <c r="CL16" s="128"/>
      <c r="CM16" s="128"/>
      <c r="CN16" s="128"/>
      <c r="CO16" s="128"/>
      <c r="CP16" s="128"/>
      <c r="CQ16" s="128"/>
      <c r="CR16" s="128"/>
      <c r="CS16" s="128"/>
      <c r="CT16" s="128"/>
    </row>
    <row r="17" spans="1:98" s="516" customFormat="1" ht="14.25">
      <c r="A17" s="513" t="s">
        <v>1268</v>
      </c>
      <c r="B17" s="514" t="s">
        <v>1269</v>
      </c>
      <c r="C17" s="515">
        <v>310.07799999999997</v>
      </c>
      <c r="D17" s="515">
        <v>310.36200000000002</v>
      </c>
      <c r="E17" s="515">
        <v>310.25799999999998</v>
      </c>
      <c r="F17" s="515">
        <v>311.21699999999998</v>
      </c>
      <c r="G17" s="515">
        <v>314.07100000000003</v>
      </c>
      <c r="H17" s="515">
        <v>316.12900000000002</v>
      </c>
      <c r="I17" s="515">
        <v>318.85399999999998</v>
      </c>
      <c r="J17" s="515">
        <v>319.09500000000003</v>
      </c>
      <c r="K17" s="515">
        <v>319.52699999999999</v>
      </c>
      <c r="L17" s="515">
        <v>319.53800000000001</v>
      </c>
      <c r="M17" s="515">
        <v>320.83499999999998</v>
      </c>
      <c r="N17" s="515">
        <v>322.733</v>
      </c>
      <c r="O17" s="515">
        <v>332.85199999999998</v>
      </c>
      <c r="P17" s="515">
        <v>340.80799999999999</v>
      </c>
      <c r="Q17" s="515">
        <v>341.93</v>
      </c>
      <c r="R17" s="515">
        <v>341.90300000000002</v>
      </c>
      <c r="S17" s="515">
        <v>341.77</v>
      </c>
      <c r="T17" s="515">
        <v>341.512</v>
      </c>
      <c r="U17" s="515">
        <v>341.59800000000001</v>
      </c>
      <c r="V17" s="515">
        <v>342.03100000000001</v>
      </c>
      <c r="W17" s="515">
        <v>344.17099999999999</v>
      </c>
      <c r="X17" s="515">
        <v>347.34899999999999</v>
      </c>
      <c r="Y17" s="515">
        <v>376.31700000000001</v>
      </c>
      <c r="Z17" s="515">
        <v>377.07900000000001</v>
      </c>
      <c r="AA17" s="515">
        <v>379.17</v>
      </c>
      <c r="AB17" s="515">
        <v>380.12299999999999</v>
      </c>
      <c r="AC17" s="515">
        <v>380.70699999999999</v>
      </c>
      <c r="AD17" s="515">
        <v>381.40100000000001</v>
      </c>
      <c r="AE17" s="515">
        <v>382.09699999999998</v>
      </c>
      <c r="AF17" s="515">
        <v>384.411</v>
      </c>
      <c r="AG17" s="515">
        <v>385.98399999999998</v>
      </c>
      <c r="AH17" s="515">
        <v>387.66699999999997</v>
      </c>
      <c r="AI17" s="515">
        <v>390.59</v>
      </c>
      <c r="AJ17" s="515">
        <v>392.76299999999998</v>
      </c>
      <c r="AK17" s="515">
        <v>393.92399999999998</v>
      </c>
      <c r="AL17" s="515">
        <v>394.43599999999998</v>
      </c>
      <c r="AM17" s="515">
        <v>394.55500000000001</v>
      </c>
      <c r="AN17" s="515">
        <v>397.59800000000001</v>
      </c>
      <c r="AO17" s="515">
        <v>400.92</v>
      </c>
      <c r="AP17" s="515">
        <v>402.43799999999999</v>
      </c>
      <c r="AQ17" s="515">
        <v>402.572</v>
      </c>
      <c r="AR17" s="515">
        <v>406.13</v>
      </c>
      <c r="AS17" s="515">
        <v>408.47199999999998</v>
      </c>
      <c r="AT17" s="515">
        <v>410.20499999999998</v>
      </c>
      <c r="AU17" s="515">
        <v>412.10599999999999</v>
      </c>
      <c r="AV17" s="515">
        <v>412.86200000000002</v>
      </c>
      <c r="AW17" s="515">
        <v>413.01499999999999</v>
      </c>
      <c r="AX17" s="515">
        <v>413.875</v>
      </c>
      <c r="AY17" s="515">
        <v>415.435</v>
      </c>
      <c r="AZ17" s="515">
        <v>416.80399999999997</v>
      </c>
      <c r="BA17" s="515">
        <v>417.87099999999998</v>
      </c>
      <c r="BB17" s="515">
        <v>418.79500000000002</v>
      </c>
      <c r="BC17" s="515">
        <v>419.64499999999998</v>
      </c>
      <c r="BD17" s="515">
        <v>421.06299999999999</v>
      </c>
      <c r="BE17" s="515">
        <v>425.99400000000003</v>
      </c>
      <c r="BF17" s="515">
        <v>429.06599999999997</v>
      </c>
      <c r="BG17" s="515">
        <v>434.04500000000002</v>
      </c>
      <c r="BH17" s="515">
        <v>441.54500000000002</v>
      </c>
      <c r="BI17" s="515">
        <v>447.19200000000001</v>
      </c>
      <c r="BJ17" s="515">
        <v>450.327</v>
      </c>
      <c r="BK17" s="515">
        <v>454.34399999999999</v>
      </c>
      <c r="BL17" s="515">
        <v>462.93099999999998</v>
      </c>
      <c r="BM17" s="515">
        <v>468.97199999999998</v>
      </c>
      <c r="BN17" s="515">
        <v>473.19299999999998</v>
      </c>
      <c r="BO17" s="515">
        <v>483.69299999999998</v>
      </c>
      <c r="BP17" s="515">
        <v>494.14100000000002</v>
      </c>
      <c r="BQ17" s="515">
        <v>498.32100000000003</v>
      </c>
      <c r="BR17" s="515">
        <v>500.63299999999998</v>
      </c>
      <c r="BS17" s="515">
        <v>503.20100000000002</v>
      </c>
      <c r="BT17" s="515">
        <v>504.221</v>
      </c>
      <c r="BU17" s="515">
        <v>512.44000000000005</v>
      </c>
      <c r="BV17" s="515">
        <v>516.57399999999996</v>
      </c>
      <c r="BW17" s="515">
        <v>518.96900000000005</v>
      </c>
      <c r="BX17" s="515">
        <v>522.04200000000003</v>
      </c>
      <c r="BY17" s="515">
        <v>535.00900000000001</v>
      </c>
      <c r="BZ17" s="515">
        <v>544.13800000000003</v>
      </c>
      <c r="CA17" s="515"/>
      <c r="CB17" s="515"/>
      <c r="CC17" s="515"/>
      <c r="CD17" s="515"/>
      <c r="CE17" s="515"/>
      <c r="CF17" s="515"/>
      <c r="CG17" s="515"/>
      <c r="CH17" s="515"/>
      <c r="CI17" s="515"/>
      <c r="CJ17" s="515"/>
      <c r="CK17" s="515"/>
      <c r="CL17" s="515"/>
      <c r="CM17" s="515"/>
      <c r="CN17" s="515"/>
      <c r="CO17" s="515"/>
      <c r="CP17" s="515"/>
      <c r="CQ17" s="515"/>
      <c r="CR17" s="515"/>
      <c r="CS17" s="515"/>
      <c r="CT17" s="515"/>
    </row>
    <row r="18" spans="1:98" ht="14.25">
      <c r="A18" s="126" t="s">
        <v>1270</v>
      </c>
      <c r="B18" s="127" t="s">
        <v>1271</v>
      </c>
      <c r="C18" s="128">
        <v>158.114</v>
      </c>
      <c r="D18" s="128">
        <v>157.88399999999999</v>
      </c>
      <c r="E18" s="128">
        <v>158.267</v>
      </c>
      <c r="F18" s="128">
        <v>159.63499999999999</v>
      </c>
      <c r="G18" s="128">
        <v>161.55699999999999</v>
      </c>
      <c r="H18" s="128">
        <v>163.155</v>
      </c>
      <c r="I18" s="128">
        <v>166.31100000000001</v>
      </c>
      <c r="J18" s="128">
        <v>166.33</v>
      </c>
      <c r="K18" s="128">
        <v>168.00700000000001</v>
      </c>
      <c r="L18" s="128">
        <v>169.31200000000001</v>
      </c>
      <c r="M18" s="128">
        <v>170.86</v>
      </c>
      <c r="N18" s="128">
        <v>171.46299999999999</v>
      </c>
      <c r="O18" s="128">
        <v>173.35</v>
      </c>
      <c r="P18" s="128">
        <v>172.946</v>
      </c>
      <c r="Q18" s="128">
        <v>173.13</v>
      </c>
      <c r="R18" s="128">
        <v>173.11099999999999</v>
      </c>
      <c r="S18" s="128">
        <v>174.29499999999999</v>
      </c>
      <c r="T18" s="128">
        <v>175.38499999999999</v>
      </c>
      <c r="U18" s="128">
        <v>175.62299999999999</v>
      </c>
      <c r="V18" s="128">
        <v>176.702</v>
      </c>
      <c r="W18" s="128">
        <v>177.006</v>
      </c>
      <c r="X18" s="128">
        <v>177.65</v>
      </c>
      <c r="Y18" s="128">
        <v>178.28200000000001</v>
      </c>
      <c r="Z18" s="128">
        <v>178.375</v>
      </c>
      <c r="AA18" s="128">
        <v>178.94200000000001</v>
      </c>
      <c r="AB18" s="128">
        <v>177.273</v>
      </c>
      <c r="AC18" s="128">
        <v>174.35599999999999</v>
      </c>
      <c r="AD18" s="128">
        <v>174.76900000000001</v>
      </c>
      <c r="AE18" s="128">
        <v>175.78100000000001</v>
      </c>
      <c r="AF18" s="128">
        <v>176.70500000000001</v>
      </c>
      <c r="AG18" s="128">
        <v>179.029</v>
      </c>
      <c r="AH18" s="128">
        <v>179.12200000000001</v>
      </c>
      <c r="AI18" s="128">
        <v>185.00399999999999</v>
      </c>
      <c r="AJ18" s="128">
        <v>185.453</v>
      </c>
      <c r="AK18" s="128">
        <v>188.27500000000001</v>
      </c>
      <c r="AL18" s="128">
        <v>188.06299999999999</v>
      </c>
      <c r="AM18" s="128">
        <v>187.72499999999999</v>
      </c>
      <c r="AN18" s="128">
        <v>189.267</v>
      </c>
      <c r="AO18" s="128">
        <v>190.57</v>
      </c>
      <c r="AP18" s="128">
        <v>190.78399999999999</v>
      </c>
      <c r="AQ18" s="128">
        <v>191.994</v>
      </c>
      <c r="AR18" s="128">
        <v>192.155</v>
      </c>
      <c r="AS18" s="128">
        <v>192.36699999999999</v>
      </c>
      <c r="AT18" s="128">
        <v>192.27799999999999</v>
      </c>
      <c r="AU18" s="128">
        <v>193.11799999999999</v>
      </c>
      <c r="AV18" s="128">
        <v>193.303</v>
      </c>
      <c r="AW18" s="128">
        <v>190.66499999999999</v>
      </c>
      <c r="AX18" s="128">
        <v>190.857</v>
      </c>
      <c r="AY18" s="128">
        <v>191.28899999999999</v>
      </c>
      <c r="AZ18" s="128">
        <v>192.35900000000001</v>
      </c>
      <c r="BA18" s="128">
        <v>192.70699999999999</v>
      </c>
      <c r="BB18" s="128">
        <v>193.93</v>
      </c>
      <c r="BC18" s="128">
        <v>195.029</v>
      </c>
      <c r="BD18" s="128">
        <v>196.71700000000001</v>
      </c>
      <c r="BE18" s="128">
        <v>197.52699999999999</v>
      </c>
      <c r="BF18" s="128">
        <v>199.05</v>
      </c>
      <c r="BG18" s="128">
        <v>201.197</v>
      </c>
      <c r="BH18" s="128">
        <v>202.87799999999999</v>
      </c>
      <c r="BI18" s="128">
        <v>204.27799999999999</v>
      </c>
      <c r="BJ18" s="128">
        <v>206.155</v>
      </c>
      <c r="BK18" s="128">
        <v>208.261</v>
      </c>
      <c r="BL18" s="128">
        <v>211.04300000000001</v>
      </c>
      <c r="BM18" s="128">
        <v>216.999</v>
      </c>
      <c r="BN18" s="128">
        <v>220.52799999999999</v>
      </c>
      <c r="BO18" s="128">
        <v>223.57499999999999</v>
      </c>
      <c r="BP18" s="128">
        <v>226.07400000000001</v>
      </c>
      <c r="BQ18" s="128">
        <v>228.833</v>
      </c>
      <c r="BR18" s="128">
        <v>231.75</v>
      </c>
      <c r="BS18" s="128">
        <v>237.55</v>
      </c>
      <c r="BT18" s="128">
        <v>240.85</v>
      </c>
      <c r="BU18" s="128">
        <v>245.18700000000001</v>
      </c>
      <c r="BV18" s="128">
        <v>249.166</v>
      </c>
      <c r="BW18" s="128">
        <v>250.845</v>
      </c>
      <c r="BX18" s="128">
        <v>256.30099999999999</v>
      </c>
      <c r="BY18" s="128">
        <v>260.70299999999997</v>
      </c>
      <c r="BZ18" s="128">
        <v>262.05799999999999</v>
      </c>
      <c r="CA18" s="128"/>
      <c r="CB18" s="128"/>
      <c r="CC18" s="128"/>
      <c r="CD18" s="128"/>
      <c r="CE18" s="128"/>
      <c r="CF18" s="128"/>
      <c r="CG18" s="128"/>
      <c r="CH18" s="128"/>
      <c r="CI18" s="128"/>
      <c r="CJ18" s="128"/>
      <c r="CK18" s="128"/>
      <c r="CL18" s="128"/>
      <c r="CM18" s="128"/>
      <c r="CN18" s="128"/>
      <c r="CO18" s="128"/>
      <c r="CP18" s="128"/>
      <c r="CQ18" s="128"/>
      <c r="CR18" s="128"/>
      <c r="CS18" s="128"/>
      <c r="CT18" s="128"/>
    </row>
    <row r="19" spans="1:98" s="516" customFormat="1" ht="14.25">
      <c r="A19" s="513" t="s">
        <v>1272</v>
      </c>
      <c r="B19" s="514" t="s">
        <v>1252</v>
      </c>
      <c r="C19" s="515">
        <v>478.81099999999998</v>
      </c>
      <c r="D19" s="515">
        <v>480.41300000000001</v>
      </c>
      <c r="E19" s="515">
        <v>477.74599999999998</v>
      </c>
      <c r="F19" s="515">
        <v>485.53199999999998</v>
      </c>
      <c r="G19" s="515">
        <v>482.51</v>
      </c>
      <c r="H19" s="515">
        <v>528.86400000000003</v>
      </c>
      <c r="I19" s="515">
        <v>533.71199999999999</v>
      </c>
      <c r="J19" s="515">
        <v>534.24300000000005</v>
      </c>
      <c r="K19" s="515">
        <v>532.59699999999998</v>
      </c>
      <c r="L19" s="515">
        <v>541.30799999999999</v>
      </c>
      <c r="M19" s="515">
        <v>502.77300000000002</v>
      </c>
      <c r="N19" s="515">
        <v>496.97300000000001</v>
      </c>
      <c r="O19" s="515">
        <v>497.673</v>
      </c>
      <c r="P19" s="515">
        <v>507.03699999999998</v>
      </c>
      <c r="Q19" s="515">
        <v>506.21199999999999</v>
      </c>
      <c r="R19" s="515">
        <v>506.07499999999999</v>
      </c>
      <c r="S19" s="515">
        <v>494.20100000000002</v>
      </c>
      <c r="T19" s="515">
        <v>476.202</v>
      </c>
      <c r="U19" s="515">
        <v>466.024</v>
      </c>
      <c r="V19" s="515">
        <v>473.197</v>
      </c>
      <c r="W19" s="515">
        <v>480.125</v>
      </c>
      <c r="X19" s="515">
        <v>462.15800000000002</v>
      </c>
      <c r="Y19" s="515">
        <v>478.25700000000001</v>
      </c>
      <c r="Z19" s="515">
        <v>472.64600000000002</v>
      </c>
      <c r="AA19" s="515">
        <v>516.30700000000002</v>
      </c>
      <c r="AB19" s="515">
        <v>527.05100000000004</v>
      </c>
      <c r="AC19" s="515">
        <v>542.75099999999998</v>
      </c>
      <c r="AD19" s="515">
        <v>563.22900000000004</v>
      </c>
      <c r="AE19" s="515">
        <v>558.89300000000003</v>
      </c>
      <c r="AF19" s="515">
        <v>556.53399999999999</v>
      </c>
      <c r="AG19" s="515">
        <v>591.40800000000002</v>
      </c>
      <c r="AH19" s="515">
        <v>632.06200000000001</v>
      </c>
      <c r="AI19" s="515">
        <v>673.14200000000005</v>
      </c>
      <c r="AJ19" s="515">
        <v>735.95799999999997</v>
      </c>
      <c r="AK19" s="515">
        <v>746.17399999999998</v>
      </c>
      <c r="AL19" s="515">
        <v>741.08900000000006</v>
      </c>
      <c r="AM19" s="515">
        <v>849.92600000000004</v>
      </c>
      <c r="AN19" s="515">
        <v>938.11</v>
      </c>
      <c r="AO19" s="515">
        <v>934.67100000000005</v>
      </c>
      <c r="AP19" s="515">
        <v>939.68700000000001</v>
      </c>
      <c r="AQ19" s="515">
        <v>932.89599999999996</v>
      </c>
      <c r="AR19" s="515">
        <v>930.19100000000003</v>
      </c>
      <c r="AS19" s="515">
        <v>932.49800000000005</v>
      </c>
      <c r="AT19" s="515">
        <v>842.68799999999999</v>
      </c>
      <c r="AU19" s="515">
        <v>842.899</v>
      </c>
      <c r="AV19" s="515">
        <v>836.19200000000001</v>
      </c>
      <c r="AW19" s="515">
        <v>857.37</v>
      </c>
      <c r="AX19" s="515">
        <v>855.13800000000003</v>
      </c>
      <c r="AY19" s="515">
        <v>860.02599999999995</v>
      </c>
      <c r="AZ19" s="515">
        <v>773.54</v>
      </c>
      <c r="BA19" s="515">
        <v>771.12699999999995</v>
      </c>
      <c r="BB19" s="515">
        <v>775.00599999999997</v>
      </c>
      <c r="BC19" s="515">
        <v>768.81600000000003</v>
      </c>
      <c r="BD19" s="515">
        <v>767.59500000000003</v>
      </c>
      <c r="BE19" s="515">
        <v>773.38599999999997</v>
      </c>
      <c r="BF19" s="515">
        <v>767.50099999999998</v>
      </c>
      <c r="BG19" s="515">
        <v>774.03099999999995</v>
      </c>
      <c r="BH19" s="515">
        <v>768.56600000000003</v>
      </c>
      <c r="BI19" s="515">
        <v>831.32799999999997</v>
      </c>
      <c r="BJ19" s="515">
        <v>833.49800000000005</v>
      </c>
      <c r="BK19" s="515">
        <v>836.67899999999997</v>
      </c>
      <c r="BL19" s="515">
        <v>868.35400000000004</v>
      </c>
      <c r="BM19" s="515">
        <v>862.47</v>
      </c>
      <c r="BN19" s="515">
        <v>870.99900000000002</v>
      </c>
      <c r="BO19" s="515">
        <v>1015.104</v>
      </c>
      <c r="BP19" s="515">
        <v>1018.274</v>
      </c>
      <c r="BQ19" s="515">
        <v>1026.2170000000001</v>
      </c>
      <c r="BR19" s="515">
        <v>1044.1890000000001</v>
      </c>
      <c r="BS19" s="515">
        <v>1042.473</v>
      </c>
      <c r="BT19" s="515">
        <v>1041.998</v>
      </c>
      <c r="BU19" s="515">
        <v>1125.5640000000001</v>
      </c>
      <c r="BV19" s="515">
        <v>1114.135</v>
      </c>
      <c r="BW19" s="515">
        <v>1101.867</v>
      </c>
      <c r="BX19" s="515">
        <v>1206.383</v>
      </c>
      <c r="BY19" s="515">
        <v>1178.5840000000001</v>
      </c>
      <c r="BZ19" s="515">
        <v>1225.55</v>
      </c>
      <c r="CA19" s="515"/>
      <c r="CB19" s="515"/>
      <c r="CC19" s="515"/>
      <c r="CD19" s="515"/>
      <c r="CE19" s="515"/>
      <c r="CF19" s="515"/>
      <c r="CG19" s="515"/>
      <c r="CH19" s="515"/>
      <c r="CI19" s="515"/>
      <c r="CJ19" s="515"/>
      <c r="CK19" s="515"/>
      <c r="CL19" s="515"/>
      <c r="CM19" s="515"/>
      <c r="CN19" s="515"/>
      <c r="CO19" s="515"/>
      <c r="CP19" s="515"/>
      <c r="CQ19" s="515"/>
      <c r="CR19" s="515"/>
      <c r="CS19" s="515"/>
      <c r="CT19" s="515"/>
    </row>
    <row r="20" spans="1:98" ht="14.25">
      <c r="A20" s="126" t="s">
        <v>1273</v>
      </c>
      <c r="B20" s="127" t="s">
        <v>1252</v>
      </c>
      <c r="C20" s="128">
        <v>395.34199999999998</v>
      </c>
      <c r="D20" s="128">
        <v>397.47199999999998</v>
      </c>
      <c r="E20" s="128">
        <v>403.28500000000003</v>
      </c>
      <c r="F20" s="128">
        <v>405.03199999999998</v>
      </c>
      <c r="G20" s="128">
        <v>400.048</v>
      </c>
      <c r="H20" s="128">
        <v>444.23700000000002</v>
      </c>
      <c r="I20" s="128">
        <v>447.303</v>
      </c>
      <c r="J20" s="128">
        <v>447.35</v>
      </c>
      <c r="K20" s="128">
        <v>446.61799999999999</v>
      </c>
      <c r="L20" s="128">
        <v>450.31700000000001</v>
      </c>
      <c r="M20" s="128">
        <v>416.32900000000001</v>
      </c>
      <c r="N20" s="128">
        <v>414.71100000000001</v>
      </c>
      <c r="O20" s="128">
        <v>413.66699999999997</v>
      </c>
      <c r="P20" s="128">
        <v>406.33699999999999</v>
      </c>
      <c r="Q20" s="128">
        <v>395.04300000000001</v>
      </c>
      <c r="R20" s="128">
        <v>396.58699999999999</v>
      </c>
      <c r="S20" s="128">
        <v>398.065</v>
      </c>
      <c r="T20" s="128">
        <v>389.06400000000002</v>
      </c>
      <c r="U20" s="128">
        <v>381.86399999999998</v>
      </c>
      <c r="V20" s="128">
        <v>386.50099999999998</v>
      </c>
      <c r="W20" s="128">
        <v>384.762</v>
      </c>
      <c r="X20" s="128">
        <v>381.101</v>
      </c>
      <c r="Y20" s="128">
        <v>385.56099999999998</v>
      </c>
      <c r="Z20" s="128">
        <v>390.988</v>
      </c>
      <c r="AA20" s="128">
        <v>420.04300000000001</v>
      </c>
      <c r="AB20" s="128">
        <v>425.36599999999999</v>
      </c>
      <c r="AC20" s="128">
        <v>449.69200000000001</v>
      </c>
      <c r="AD20" s="128">
        <v>447.63799999999998</v>
      </c>
      <c r="AE20" s="128">
        <v>450.51</v>
      </c>
      <c r="AF20" s="128">
        <v>449.09500000000003</v>
      </c>
      <c r="AG20" s="128">
        <v>480.721</v>
      </c>
      <c r="AH20" s="128">
        <v>506.88400000000001</v>
      </c>
      <c r="AI20" s="128">
        <v>540.83500000000004</v>
      </c>
      <c r="AJ20" s="128">
        <v>594.66499999999996</v>
      </c>
      <c r="AK20" s="128">
        <v>600.33399999999995</v>
      </c>
      <c r="AL20" s="128">
        <v>614.80999999999995</v>
      </c>
      <c r="AM20" s="128">
        <v>708.39499999999998</v>
      </c>
      <c r="AN20" s="128">
        <v>780.30399999999997</v>
      </c>
      <c r="AO20" s="128">
        <v>778.78</v>
      </c>
      <c r="AP20" s="128">
        <v>780.83799999999997</v>
      </c>
      <c r="AQ20" s="128">
        <v>776.96199999999999</v>
      </c>
      <c r="AR20" s="128">
        <v>775.73500000000001</v>
      </c>
      <c r="AS20" s="128">
        <v>775.82600000000002</v>
      </c>
      <c r="AT20" s="128">
        <v>699.32500000000005</v>
      </c>
      <c r="AU20" s="128">
        <v>696.03</v>
      </c>
      <c r="AV20" s="128">
        <v>694.58500000000004</v>
      </c>
      <c r="AW20" s="128">
        <v>705.89499999999998</v>
      </c>
      <c r="AX20" s="128">
        <v>707.54499999999996</v>
      </c>
      <c r="AY20" s="128">
        <v>710.06100000000004</v>
      </c>
      <c r="AZ20" s="128">
        <v>641.67600000000004</v>
      </c>
      <c r="BA20" s="128">
        <v>642.81700000000001</v>
      </c>
      <c r="BB20" s="128">
        <v>641.81500000000005</v>
      </c>
      <c r="BC20" s="128">
        <v>639.63199999999995</v>
      </c>
      <c r="BD20" s="128">
        <v>638.072</v>
      </c>
      <c r="BE20" s="128">
        <v>640.73900000000003</v>
      </c>
      <c r="BF20" s="128">
        <v>677.94500000000005</v>
      </c>
      <c r="BG20" s="128">
        <v>678.42200000000003</v>
      </c>
      <c r="BH20" s="128">
        <v>678.29100000000005</v>
      </c>
      <c r="BI20" s="128">
        <v>732.37</v>
      </c>
      <c r="BJ20" s="128">
        <v>734.47799999999995</v>
      </c>
      <c r="BK20" s="128">
        <v>733.97500000000002</v>
      </c>
      <c r="BL20" s="128">
        <v>803.51400000000001</v>
      </c>
      <c r="BM20" s="128">
        <v>799.43399999999997</v>
      </c>
      <c r="BN20" s="128">
        <v>798.06</v>
      </c>
      <c r="BO20" s="128">
        <v>993.15700000000004</v>
      </c>
      <c r="BP20" s="128">
        <v>992.06399999999996</v>
      </c>
      <c r="BQ20" s="128">
        <v>997.29499999999996</v>
      </c>
      <c r="BR20" s="128">
        <v>1052.0070000000001</v>
      </c>
      <c r="BS20" s="128">
        <v>1048.8399999999999</v>
      </c>
      <c r="BT20" s="128">
        <v>1048.684</v>
      </c>
      <c r="BU20" s="128">
        <v>1155.6389999999999</v>
      </c>
      <c r="BV20" s="128">
        <v>1159.471</v>
      </c>
      <c r="BW20" s="128">
        <v>1154.6320000000001</v>
      </c>
      <c r="BX20" s="128">
        <v>1230.558</v>
      </c>
      <c r="BY20" s="128">
        <v>1229.4639999999999</v>
      </c>
      <c r="BZ20" s="128">
        <v>1278.4829999999999</v>
      </c>
      <c r="CA20" s="128"/>
      <c r="CB20" s="128"/>
      <c r="CC20" s="128"/>
      <c r="CD20" s="128"/>
      <c r="CE20" s="128"/>
      <c r="CF20" s="128"/>
      <c r="CG20" s="128"/>
      <c r="CH20" s="128"/>
      <c r="CI20" s="128"/>
      <c r="CJ20" s="128"/>
      <c r="CK20" s="128"/>
      <c r="CL20" s="128"/>
      <c r="CM20" s="128"/>
      <c r="CN20" s="128"/>
      <c r="CO20" s="128"/>
      <c r="CP20" s="128"/>
      <c r="CQ20" s="128"/>
      <c r="CR20" s="128"/>
      <c r="CS20" s="128"/>
      <c r="CT20" s="128"/>
    </row>
    <row r="21" spans="1:98" s="516" customFormat="1" ht="15.75" customHeight="1">
      <c r="A21" s="513" t="s">
        <v>1274</v>
      </c>
      <c r="B21" s="514" t="s">
        <v>1252</v>
      </c>
      <c r="C21" s="515">
        <v>387.41199999999998</v>
      </c>
      <c r="D21" s="515">
        <v>384.32400000000001</v>
      </c>
      <c r="E21" s="515">
        <v>390.40300000000002</v>
      </c>
      <c r="F21" s="515">
        <v>393.54</v>
      </c>
      <c r="G21" s="515">
        <v>398.87200000000001</v>
      </c>
      <c r="H21" s="515">
        <v>427.86200000000002</v>
      </c>
      <c r="I21" s="515">
        <v>425.83</v>
      </c>
      <c r="J21" s="515">
        <v>427.827</v>
      </c>
      <c r="K21" s="515">
        <v>432.39699999999999</v>
      </c>
      <c r="L21" s="515">
        <v>434.05599999999998</v>
      </c>
      <c r="M21" s="515">
        <v>400.596</v>
      </c>
      <c r="N21" s="515">
        <v>400.01900000000001</v>
      </c>
      <c r="O21" s="515">
        <v>402.01900000000001</v>
      </c>
      <c r="P21" s="515">
        <v>392.63299999999998</v>
      </c>
      <c r="Q21" s="515">
        <v>395.34699999999998</v>
      </c>
      <c r="R21" s="515">
        <v>392.505</v>
      </c>
      <c r="S21" s="515">
        <v>421.64400000000001</v>
      </c>
      <c r="T21" s="515">
        <v>414.56</v>
      </c>
      <c r="U21" s="515">
        <v>417.79700000000003</v>
      </c>
      <c r="V21" s="515">
        <v>420.30399999999997</v>
      </c>
      <c r="W21" s="515">
        <v>413.23</v>
      </c>
      <c r="X21" s="515">
        <v>407.27800000000002</v>
      </c>
      <c r="Y21" s="515">
        <v>415.68299999999999</v>
      </c>
      <c r="Z21" s="515">
        <v>428.42599999999999</v>
      </c>
      <c r="AA21" s="515">
        <v>446.79500000000002</v>
      </c>
      <c r="AB21" s="515">
        <v>457.34</v>
      </c>
      <c r="AC21" s="515">
        <v>478.92200000000003</v>
      </c>
      <c r="AD21" s="515">
        <v>490.72500000000002</v>
      </c>
      <c r="AE21" s="515">
        <v>483.03399999999999</v>
      </c>
      <c r="AF21" s="515">
        <v>462.48899999999998</v>
      </c>
      <c r="AG21" s="515">
        <v>468.99599999999998</v>
      </c>
      <c r="AH21" s="515">
        <v>492.38299999999998</v>
      </c>
      <c r="AI21" s="515">
        <v>521.78800000000001</v>
      </c>
      <c r="AJ21" s="515">
        <v>566.846</v>
      </c>
      <c r="AK21" s="515">
        <v>556.76700000000005</v>
      </c>
      <c r="AL21" s="515">
        <v>564.50800000000004</v>
      </c>
      <c r="AM21" s="515">
        <v>629.07600000000002</v>
      </c>
      <c r="AN21" s="515">
        <v>682.17899999999997</v>
      </c>
      <c r="AO21" s="515">
        <v>683.40499999999997</v>
      </c>
      <c r="AP21" s="515">
        <v>684.87599999999998</v>
      </c>
      <c r="AQ21" s="515">
        <v>684.04700000000003</v>
      </c>
      <c r="AR21" s="515">
        <v>681.21400000000006</v>
      </c>
      <c r="AS21" s="515">
        <v>681.11099999999999</v>
      </c>
      <c r="AT21" s="515">
        <v>628.23800000000006</v>
      </c>
      <c r="AU21" s="515">
        <v>628.37699999999995</v>
      </c>
      <c r="AV21" s="515">
        <v>628.25300000000004</v>
      </c>
      <c r="AW21" s="515">
        <v>634.024</v>
      </c>
      <c r="AX21" s="515">
        <v>635.48299999999995</v>
      </c>
      <c r="AY21" s="515">
        <v>638.74900000000002</v>
      </c>
      <c r="AZ21" s="515">
        <v>589.14599999999996</v>
      </c>
      <c r="BA21" s="515">
        <v>591.64800000000002</v>
      </c>
      <c r="BB21" s="515">
        <v>588.70699999999999</v>
      </c>
      <c r="BC21" s="515">
        <v>586.69899999999996</v>
      </c>
      <c r="BD21" s="515">
        <v>584.84</v>
      </c>
      <c r="BE21" s="515">
        <v>588.65</v>
      </c>
      <c r="BF21" s="515">
        <v>617.77300000000002</v>
      </c>
      <c r="BG21" s="515">
        <v>619.16600000000005</v>
      </c>
      <c r="BH21" s="515">
        <v>621.16999999999996</v>
      </c>
      <c r="BI21" s="515">
        <v>661.17</v>
      </c>
      <c r="BJ21" s="515">
        <v>665.30899999999997</v>
      </c>
      <c r="BK21" s="515">
        <v>666.40099999999995</v>
      </c>
      <c r="BL21" s="515">
        <v>718.82799999999997</v>
      </c>
      <c r="BM21" s="515">
        <v>721.43700000000001</v>
      </c>
      <c r="BN21" s="515">
        <v>720.35199999999998</v>
      </c>
      <c r="BO21" s="515">
        <v>863.06700000000001</v>
      </c>
      <c r="BP21" s="515">
        <v>861.99</v>
      </c>
      <c r="BQ21" s="515">
        <v>868.41399999999999</v>
      </c>
      <c r="BR21" s="515">
        <v>909.22299999999996</v>
      </c>
      <c r="BS21" s="515">
        <v>912.476</v>
      </c>
      <c r="BT21" s="515">
        <v>913.73900000000003</v>
      </c>
      <c r="BU21" s="515">
        <v>995.22199999999998</v>
      </c>
      <c r="BV21" s="515">
        <v>1001.265</v>
      </c>
      <c r="BW21" s="515">
        <v>1001.86</v>
      </c>
      <c r="BX21" s="515">
        <v>1059.375</v>
      </c>
      <c r="BY21" s="515">
        <v>1062.0229999999999</v>
      </c>
      <c r="BZ21" s="515">
        <v>1101.4780000000001</v>
      </c>
      <c r="CA21" s="515"/>
      <c r="CB21" s="515"/>
      <c r="CC21" s="515"/>
      <c r="CD21" s="515"/>
      <c r="CE21" s="515"/>
      <c r="CF21" s="515"/>
      <c r="CG21" s="515"/>
      <c r="CH21" s="515"/>
      <c r="CI21" s="515"/>
      <c r="CJ21" s="515"/>
      <c r="CK21" s="515"/>
      <c r="CL21" s="515"/>
      <c r="CM21" s="515"/>
      <c r="CN21" s="515"/>
      <c r="CO21" s="515"/>
      <c r="CP21" s="515"/>
      <c r="CQ21" s="515"/>
      <c r="CR21" s="515"/>
      <c r="CS21" s="515"/>
      <c r="CT21" s="515"/>
    </row>
    <row r="22" spans="1:98" ht="15.75" customHeight="1">
      <c r="A22" s="126" t="s">
        <v>1275</v>
      </c>
      <c r="B22" s="127" t="s">
        <v>1276</v>
      </c>
      <c r="C22" s="128"/>
      <c r="D22" s="128"/>
      <c r="E22" s="128"/>
      <c r="F22" s="128"/>
      <c r="G22" s="128"/>
      <c r="H22" s="128"/>
      <c r="I22" s="128"/>
      <c r="J22" s="128"/>
      <c r="K22" s="128"/>
      <c r="L22" s="128"/>
      <c r="M22" s="128"/>
      <c r="N22" s="128">
        <v>100</v>
      </c>
      <c r="O22" s="128">
        <v>100.30500000000001</v>
      </c>
      <c r="P22" s="128">
        <v>100.581</v>
      </c>
      <c r="Q22" s="128">
        <v>100.69199999999999</v>
      </c>
      <c r="R22" s="128">
        <v>100.779</v>
      </c>
      <c r="S22" s="128">
        <v>101.16500000000001</v>
      </c>
      <c r="T22" s="128">
        <v>101.80200000000001</v>
      </c>
      <c r="U22" s="128">
        <v>101.93300000000001</v>
      </c>
      <c r="V22" s="128">
        <v>102.586</v>
      </c>
      <c r="W22" s="128">
        <v>102.955</v>
      </c>
      <c r="X22" s="128">
        <v>103.504</v>
      </c>
      <c r="Y22" s="128">
        <v>103.846</v>
      </c>
      <c r="Z22" s="128">
        <v>103.943</v>
      </c>
      <c r="AA22" s="128">
        <v>104.496</v>
      </c>
      <c r="AB22" s="128">
        <v>104.718</v>
      </c>
      <c r="AC22" s="128">
        <v>105.017</v>
      </c>
      <c r="AD22" s="128">
        <v>105.31100000000001</v>
      </c>
      <c r="AE22" s="128">
        <v>106</v>
      </c>
      <c r="AF22" s="128">
        <v>106.411</v>
      </c>
      <c r="AG22" s="128">
        <v>106.73399999999999</v>
      </c>
      <c r="AH22" s="128">
        <v>106.825</v>
      </c>
      <c r="AI22" s="128">
        <v>107.619</v>
      </c>
      <c r="AJ22" s="128">
        <v>108.006</v>
      </c>
      <c r="AK22" s="128">
        <v>108.492</v>
      </c>
      <c r="AL22" s="128">
        <v>108.11</v>
      </c>
      <c r="AM22" s="128">
        <v>108.499</v>
      </c>
      <c r="AN22" s="128">
        <v>108.901</v>
      </c>
      <c r="AO22" s="128">
        <v>109.358</v>
      </c>
      <c r="AP22" s="128">
        <v>109.71899999999999</v>
      </c>
      <c r="AQ22" s="128">
        <v>110.28400000000001</v>
      </c>
      <c r="AR22" s="128">
        <v>110.20399999999999</v>
      </c>
      <c r="AS22" s="128">
        <v>110.626</v>
      </c>
      <c r="AT22" s="128">
        <v>111.045</v>
      </c>
      <c r="AU22" s="128">
        <v>111.941</v>
      </c>
      <c r="AV22" s="128">
        <v>112.307</v>
      </c>
      <c r="AW22" s="128">
        <v>112.476</v>
      </c>
      <c r="AX22" s="128">
        <v>112.797</v>
      </c>
      <c r="AY22" s="128">
        <v>113.28</v>
      </c>
      <c r="AZ22" s="128">
        <v>113.261</v>
      </c>
      <c r="BA22" s="128">
        <v>112.919</v>
      </c>
      <c r="BB22" s="128">
        <v>112.32599999999999</v>
      </c>
      <c r="BC22" s="128">
        <v>112.08</v>
      </c>
      <c r="BD22" s="128">
        <v>112.411</v>
      </c>
      <c r="BE22" s="128">
        <v>113.432</v>
      </c>
      <c r="BF22" s="128">
        <v>114.19199999999999</v>
      </c>
      <c r="BG22" s="128">
        <v>114.655</v>
      </c>
      <c r="BH22" s="128">
        <v>115.033</v>
      </c>
      <c r="BI22" s="128">
        <v>115.652</v>
      </c>
      <c r="BJ22" s="128">
        <v>116.105</v>
      </c>
      <c r="BK22" s="128">
        <v>117.054</v>
      </c>
      <c r="BL22" s="128">
        <v>117.721</v>
      </c>
      <c r="BM22" s="128">
        <v>118.96299999999999</v>
      </c>
      <c r="BN22" s="128">
        <v>119.377</v>
      </c>
      <c r="BO22" s="128">
        <v>120.143</v>
      </c>
      <c r="BP22" s="128">
        <v>121.126</v>
      </c>
      <c r="BQ22" s="128">
        <v>121.834</v>
      </c>
      <c r="BR22" s="128">
        <v>122.547</v>
      </c>
      <c r="BS22" s="128">
        <v>123.586</v>
      </c>
      <c r="BT22" s="128">
        <v>124.768</v>
      </c>
      <c r="BU22" s="128">
        <v>126.08</v>
      </c>
      <c r="BV22" s="128">
        <v>127.124</v>
      </c>
      <c r="BW22" s="128">
        <v>128.672</v>
      </c>
      <c r="BX22" s="128">
        <v>129.93799999999999</v>
      </c>
      <c r="BY22" s="128">
        <v>131.614</v>
      </c>
      <c r="BZ22" s="128">
        <v>133.16499999999999</v>
      </c>
      <c r="CA22" s="128"/>
      <c r="CB22" s="128"/>
      <c r="CC22" s="128"/>
      <c r="CD22" s="128"/>
      <c r="CE22" s="128"/>
      <c r="CF22" s="128"/>
      <c r="CG22" s="128"/>
      <c r="CH22" s="128"/>
      <c r="CI22" s="128"/>
      <c r="CJ22" s="128"/>
      <c r="CK22" s="128"/>
      <c r="CL22" s="128"/>
      <c r="CM22" s="128"/>
      <c r="CN22" s="128"/>
      <c r="CO22" s="128"/>
      <c r="CP22" s="128"/>
      <c r="CQ22" s="128"/>
      <c r="CR22" s="128"/>
      <c r="CS22" s="128"/>
      <c r="CT22" s="128"/>
    </row>
    <row r="23" spans="1:98" s="516" customFormat="1" ht="15.75" customHeight="1">
      <c r="A23" s="513" t="s">
        <v>1277</v>
      </c>
      <c r="B23" s="514" t="s">
        <v>1276</v>
      </c>
      <c r="C23" s="515"/>
      <c r="D23" s="515"/>
      <c r="E23" s="515"/>
      <c r="F23" s="515"/>
      <c r="G23" s="515"/>
      <c r="H23" s="515"/>
      <c r="I23" s="515"/>
      <c r="J23" s="515"/>
      <c r="K23" s="515"/>
      <c r="L23" s="515"/>
      <c r="M23" s="515"/>
      <c r="N23" s="515">
        <v>100</v>
      </c>
      <c r="O23" s="515">
        <v>101.11</v>
      </c>
      <c r="P23" s="515">
        <v>101.01600000000001</v>
      </c>
      <c r="Q23" s="515">
        <v>99.265000000000001</v>
      </c>
      <c r="R23" s="515">
        <v>99.004999999999995</v>
      </c>
      <c r="S23" s="515">
        <v>99.18</v>
      </c>
      <c r="T23" s="515">
        <v>98.42</v>
      </c>
      <c r="U23" s="515">
        <v>98.15</v>
      </c>
      <c r="V23" s="515">
        <v>101.94499999999999</v>
      </c>
      <c r="W23" s="515">
        <v>104.685</v>
      </c>
      <c r="X23" s="515">
        <v>105.23099999999999</v>
      </c>
      <c r="Y23" s="515">
        <v>106.78400000000001</v>
      </c>
      <c r="Z23" s="515">
        <v>106.51300000000001</v>
      </c>
      <c r="AA23" s="515">
        <v>107.874</v>
      </c>
      <c r="AB23" s="515">
        <v>107.54600000000001</v>
      </c>
      <c r="AC23" s="515">
        <v>107.53100000000001</v>
      </c>
      <c r="AD23" s="515">
        <v>109.56100000000001</v>
      </c>
      <c r="AE23" s="515">
        <v>113.72</v>
      </c>
      <c r="AF23" s="515">
        <v>109.91800000000001</v>
      </c>
      <c r="AG23" s="515">
        <v>109.70699999999999</v>
      </c>
      <c r="AH23" s="515">
        <v>109.669</v>
      </c>
      <c r="AI23" s="515">
        <v>114.807</v>
      </c>
      <c r="AJ23" s="515">
        <v>116.755</v>
      </c>
      <c r="AK23" s="515">
        <v>115.283</v>
      </c>
      <c r="AL23" s="515">
        <v>112.02200000000001</v>
      </c>
      <c r="AM23" s="515">
        <v>112.399</v>
      </c>
      <c r="AN23" s="515">
        <v>113.71</v>
      </c>
      <c r="AO23" s="515">
        <v>115.122</v>
      </c>
      <c r="AP23" s="515">
        <v>115.977</v>
      </c>
      <c r="AQ23" s="515">
        <v>117.127</v>
      </c>
      <c r="AR23" s="515">
        <v>115.904</v>
      </c>
      <c r="AS23" s="515">
        <v>114.893</v>
      </c>
      <c r="AT23" s="515">
        <v>115.17100000000001</v>
      </c>
      <c r="AU23" s="515">
        <v>118.246</v>
      </c>
      <c r="AV23" s="515">
        <v>120.402</v>
      </c>
      <c r="AW23" s="515">
        <v>120.304</v>
      </c>
      <c r="AX23" s="515">
        <v>120.91200000000001</v>
      </c>
      <c r="AY23" s="515">
        <v>121.59699999999999</v>
      </c>
      <c r="AZ23" s="515">
        <v>118.818</v>
      </c>
      <c r="BA23" s="515">
        <v>114.699</v>
      </c>
      <c r="BB23" s="515">
        <v>110.164</v>
      </c>
      <c r="BC23" s="515">
        <v>106.776</v>
      </c>
      <c r="BD23" s="515">
        <v>107.771</v>
      </c>
      <c r="BE23" s="515">
        <v>110.396</v>
      </c>
      <c r="BF23" s="515">
        <v>113.18</v>
      </c>
      <c r="BG23" s="515">
        <v>115.527</v>
      </c>
      <c r="BH23" s="515">
        <v>116.03</v>
      </c>
      <c r="BI23" s="515">
        <v>118.205</v>
      </c>
      <c r="BJ23" s="515">
        <v>119.429</v>
      </c>
      <c r="BK23" s="515">
        <v>120.261</v>
      </c>
      <c r="BL23" s="515">
        <v>122.127</v>
      </c>
      <c r="BM23" s="515">
        <v>126.224</v>
      </c>
      <c r="BN23" s="515">
        <v>125.92400000000001</v>
      </c>
      <c r="BO23" s="515">
        <v>127.91800000000001</v>
      </c>
      <c r="BP23" s="515">
        <v>129.47</v>
      </c>
      <c r="BQ23" s="515">
        <v>132.04400000000001</v>
      </c>
      <c r="BR23" s="515">
        <v>134.67099999999999</v>
      </c>
      <c r="BS23" s="515">
        <v>138.33699999999999</v>
      </c>
      <c r="BT23" s="515">
        <v>143.00200000000001</v>
      </c>
      <c r="BU23" s="515">
        <v>149.17699999999999</v>
      </c>
      <c r="BV23" s="515">
        <v>151.364</v>
      </c>
      <c r="BW23" s="515">
        <v>153.96799999999999</v>
      </c>
      <c r="BX23" s="515">
        <v>156.53299999999999</v>
      </c>
      <c r="BY23" s="515">
        <v>167.02099999999999</v>
      </c>
      <c r="BZ23" s="515">
        <v>173.14699999999999</v>
      </c>
      <c r="CA23" s="515"/>
      <c r="CB23" s="515"/>
      <c r="CC23" s="515"/>
      <c r="CD23" s="515"/>
      <c r="CE23" s="515"/>
      <c r="CF23" s="515"/>
      <c r="CG23" s="515"/>
      <c r="CH23" s="515"/>
      <c r="CI23" s="515"/>
      <c r="CJ23" s="515"/>
      <c r="CK23" s="515"/>
      <c r="CL23" s="515"/>
      <c r="CM23" s="515"/>
      <c r="CN23" s="515"/>
      <c r="CO23" s="515"/>
      <c r="CP23" s="515"/>
      <c r="CQ23" s="515"/>
      <c r="CR23" s="515"/>
      <c r="CS23" s="515"/>
      <c r="CT23" s="515"/>
    </row>
    <row r="24" spans="1:98" ht="15.75" customHeight="1">
      <c r="A24" s="126" t="s">
        <v>1278</v>
      </c>
      <c r="B24" s="127" t="s">
        <v>1276</v>
      </c>
      <c r="C24" s="128"/>
      <c r="D24" s="128"/>
      <c r="E24" s="128"/>
      <c r="F24" s="128"/>
      <c r="G24" s="128"/>
      <c r="H24" s="128"/>
      <c r="I24" s="128"/>
      <c r="J24" s="128"/>
      <c r="K24" s="128"/>
      <c r="L24" s="128"/>
      <c r="M24" s="128"/>
      <c r="N24" s="128">
        <v>100</v>
      </c>
      <c r="O24" s="128">
        <v>100.753</v>
      </c>
      <c r="P24" s="128">
        <v>100.926</v>
      </c>
      <c r="Q24" s="128">
        <v>100.708</v>
      </c>
      <c r="R24" s="128">
        <v>100.646</v>
      </c>
      <c r="S24" s="128">
        <v>101.392</v>
      </c>
      <c r="T24" s="128">
        <v>101.291</v>
      </c>
      <c r="U24" s="128">
        <v>101.19199999999999</v>
      </c>
      <c r="V24" s="128">
        <v>102.34099999999999</v>
      </c>
      <c r="W24" s="128">
        <v>103.303</v>
      </c>
      <c r="X24" s="128">
        <v>104.295</v>
      </c>
      <c r="Y24" s="128">
        <v>105.31100000000001</v>
      </c>
      <c r="Z24" s="128">
        <v>105.349</v>
      </c>
      <c r="AA24" s="128">
        <v>105.85</v>
      </c>
      <c r="AB24" s="128">
        <v>106.331</v>
      </c>
      <c r="AC24" s="128">
        <v>106.551</v>
      </c>
      <c r="AD24" s="128">
        <v>107.29900000000001</v>
      </c>
      <c r="AE24" s="128">
        <v>109.01900000000001</v>
      </c>
      <c r="AF24" s="128">
        <v>108.554</v>
      </c>
      <c r="AG24" s="128">
        <v>108.968</v>
      </c>
      <c r="AH24" s="128">
        <v>108.88800000000001</v>
      </c>
      <c r="AI24" s="128">
        <v>110.724</v>
      </c>
      <c r="AJ24" s="128">
        <v>111.339</v>
      </c>
      <c r="AK24" s="128">
        <v>111.235</v>
      </c>
      <c r="AL24" s="128">
        <v>110.179</v>
      </c>
      <c r="AM24" s="128">
        <v>110.364</v>
      </c>
      <c r="AN24" s="128">
        <v>110.90900000000001</v>
      </c>
      <c r="AO24" s="128">
        <v>111.467</v>
      </c>
      <c r="AP24" s="128">
        <v>111.745</v>
      </c>
      <c r="AQ24" s="128">
        <v>112.566</v>
      </c>
      <c r="AR24" s="128">
        <v>112.056</v>
      </c>
      <c r="AS24" s="128">
        <v>111.971</v>
      </c>
      <c r="AT24" s="128">
        <v>112.084</v>
      </c>
      <c r="AU24" s="128">
        <v>113.164</v>
      </c>
      <c r="AV24" s="128">
        <v>113.931</v>
      </c>
      <c r="AW24" s="128">
        <v>113.746</v>
      </c>
      <c r="AX24" s="128">
        <v>114.004</v>
      </c>
      <c r="AY24" s="128">
        <v>114.499</v>
      </c>
      <c r="AZ24" s="128">
        <v>113.822</v>
      </c>
      <c r="BA24" s="128">
        <v>112.884</v>
      </c>
      <c r="BB24" s="128">
        <v>111.807</v>
      </c>
      <c r="BC24" s="128">
        <v>111.042</v>
      </c>
      <c r="BD24" s="128">
        <v>111.373</v>
      </c>
      <c r="BE24" s="128">
        <v>112.589</v>
      </c>
      <c r="BF24" s="128">
        <v>113.95099999999999</v>
      </c>
      <c r="BG24" s="128">
        <v>115.251</v>
      </c>
      <c r="BH24" s="128">
        <v>115.91200000000001</v>
      </c>
      <c r="BI24" s="128">
        <v>117.282</v>
      </c>
      <c r="BJ24" s="128">
        <v>119.03400000000001</v>
      </c>
      <c r="BK24" s="128">
        <v>120.893</v>
      </c>
      <c r="BL24" s="128">
        <v>123.333</v>
      </c>
      <c r="BM24" s="128">
        <v>126.792</v>
      </c>
      <c r="BN24" s="128">
        <v>128.09200000000001</v>
      </c>
      <c r="BO24" s="128">
        <v>130.066</v>
      </c>
      <c r="BP24" s="128">
        <v>132.30199999999999</v>
      </c>
      <c r="BQ24" s="128">
        <v>134.91300000000001</v>
      </c>
      <c r="BR24" s="128">
        <v>135.96700000000001</v>
      </c>
      <c r="BS24" s="128">
        <v>137.107</v>
      </c>
      <c r="BT24" s="128">
        <v>139.19300000000001</v>
      </c>
      <c r="BU24" s="128">
        <v>141.74299999999999</v>
      </c>
      <c r="BV24" s="128">
        <v>143.28200000000001</v>
      </c>
      <c r="BW24" s="128">
        <v>145.52099999999999</v>
      </c>
      <c r="BX24" s="128">
        <v>147.27799999999999</v>
      </c>
      <c r="BY24" s="128">
        <v>151.25200000000001</v>
      </c>
      <c r="BZ24" s="128">
        <v>153.74</v>
      </c>
      <c r="CA24" s="128"/>
      <c r="CB24" s="128"/>
      <c r="CC24" s="128"/>
      <c r="CD24" s="128"/>
      <c r="CE24" s="128"/>
      <c r="CF24" s="128"/>
      <c r="CG24" s="128"/>
      <c r="CH24" s="128"/>
      <c r="CI24" s="128"/>
      <c r="CJ24" s="128"/>
      <c r="CK24" s="128"/>
      <c r="CL24" s="128"/>
      <c r="CM24" s="128"/>
      <c r="CN24" s="128"/>
      <c r="CO24" s="128"/>
      <c r="CP24" s="128"/>
      <c r="CQ24" s="128"/>
      <c r="CR24" s="128"/>
      <c r="CS24" s="128"/>
      <c r="CT24" s="128"/>
    </row>
    <row r="25" spans="1:98" s="516" customFormat="1" ht="15.75" customHeight="1">
      <c r="A25" s="513" t="s">
        <v>1279</v>
      </c>
      <c r="B25" s="514" t="s">
        <v>1280</v>
      </c>
      <c r="C25" s="515"/>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B25" s="515"/>
      <c r="AC25" s="515"/>
      <c r="AD25" s="515"/>
      <c r="AE25" s="515"/>
      <c r="AF25" s="515"/>
      <c r="AG25" s="515"/>
      <c r="AH25" s="515"/>
      <c r="AI25" s="515"/>
      <c r="AJ25" s="515"/>
      <c r="AK25" s="515"/>
      <c r="AL25" s="515">
        <v>100</v>
      </c>
      <c r="AM25" s="515">
        <v>107.762</v>
      </c>
      <c r="AN25" s="515">
        <v>114.21299999999999</v>
      </c>
      <c r="AO25" s="515">
        <v>114.63200000000001</v>
      </c>
      <c r="AP25" s="515">
        <v>114.91500000000001</v>
      </c>
      <c r="AQ25" s="515">
        <v>115.11</v>
      </c>
      <c r="AR25" s="515">
        <v>114.417</v>
      </c>
      <c r="AS25" s="515">
        <v>114.41200000000001</v>
      </c>
      <c r="AT25" s="515">
        <v>108.068</v>
      </c>
      <c r="AU25" s="515">
        <v>107.792</v>
      </c>
      <c r="AV25" s="515">
        <v>107.459</v>
      </c>
      <c r="AW25" s="515">
        <v>108.325</v>
      </c>
      <c r="AX25" s="515">
        <v>108.197</v>
      </c>
      <c r="AY25" s="515">
        <v>108.93600000000001</v>
      </c>
      <c r="AZ25" s="515">
        <v>103.02200000000001</v>
      </c>
      <c r="BA25" s="515">
        <v>104.428</v>
      </c>
      <c r="BB25" s="515">
        <v>103.94499999999999</v>
      </c>
      <c r="BC25" s="515">
        <v>104.172</v>
      </c>
      <c r="BD25" s="515">
        <v>102.63500000000001</v>
      </c>
      <c r="BE25" s="515">
        <v>103.22</v>
      </c>
      <c r="BF25" s="515">
        <v>107.251</v>
      </c>
      <c r="BG25" s="515">
        <v>107.51600000000001</v>
      </c>
      <c r="BH25" s="515">
        <v>108.279</v>
      </c>
      <c r="BI25" s="515">
        <v>113.59</v>
      </c>
      <c r="BJ25" s="515">
        <v>113.664</v>
      </c>
      <c r="BK25" s="515">
        <v>114.593</v>
      </c>
      <c r="BL25" s="515">
        <v>122.23399999999999</v>
      </c>
      <c r="BM25" s="515">
        <v>123.815</v>
      </c>
      <c r="BN25" s="515">
        <v>124.87</v>
      </c>
      <c r="BO25" s="515">
        <v>142.97300000000001</v>
      </c>
      <c r="BP25" s="515">
        <v>142.696</v>
      </c>
      <c r="BQ25" s="515">
        <v>143.989</v>
      </c>
      <c r="BR25" s="515">
        <v>149.339</v>
      </c>
      <c r="BS25" s="515">
        <v>150.429</v>
      </c>
      <c r="BT25" s="515">
        <v>151.85900000000001</v>
      </c>
      <c r="BU25" s="515">
        <v>163.209</v>
      </c>
      <c r="BV25" s="515">
        <v>165.51599999999999</v>
      </c>
      <c r="BW25" s="515">
        <v>165.864</v>
      </c>
      <c r="BX25" s="515">
        <v>173.58199999999999</v>
      </c>
      <c r="BY25" s="515">
        <v>173.87299999999999</v>
      </c>
      <c r="BZ25" s="515">
        <v>179.488</v>
      </c>
      <c r="CA25" s="515"/>
      <c r="CB25" s="515"/>
      <c r="CC25" s="515"/>
      <c r="CD25" s="515"/>
      <c r="CE25" s="515"/>
      <c r="CF25" s="515"/>
      <c r="CG25" s="515"/>
      <c r="CH25" s="515"/>
      <c r="CI25" s="515"/>
      <c r="CJ25" s="515"/>
      <c r="CK25" s="515"/>
      <c r="CL25" s="515"/>
      <c r="CM25" s="515"/>
      <c r="CN25" s="515"/>
      <c r="CO25" s="515"/>
      <c r="CP25" s="515"/>
      <c r="CQ25" s="515"/>
      <c r="CR25" s="515"/>
      <c r="CS25" s="515"/>
      <c r="CT25" s="515"/>
    </row>
    <row r="26" spans="1:98" ht="15.75" customHeight="1">
      <c r="A26" s="126" t="s">
        <v>1281</v>
      </c>
      <c r="B26" s="127" t="s">
        <v>1280</v>
      </c>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v>100</v>
      </c>
      <c r="AM26" s="128">
        <v>110.173</v>
      </c>
      <c r="AN26" s="128">
        <v>118.462</v>
      </c>
      <c r="AO26" s="128">
        <v>118.608</v>
      </c>
      <c r="AP26" s="128">
        <v>118.83799999999999</v>
      </c>
      <c r="AQ26" s="128">
        <v>118.68300000000001</v>
      </c>
      <c r="AR26" s="128">
        <v>118.227</v>
      </c>
      <c r="AS26" s="128">
        <v>118.127</v>
      </c>
      <c r="AT26" s="128">
        <v>109.57599999999999</v>
      </c>
      <c r="AU26" s="128">
        <v>108.587</v>
      </c>
      <c r="AV26" s="128">
        <v>108.117</v>
      </c>
      <c r="AW26" s="128">
        <v>109.021</v>
      </c>
      <c r="AX26" s="128">
        <v>108.902</v>
      </c>
      <c r="AY26" s="128">
        <v>109.52800000000001</v>
      </c>
      <c r="AZ26" s="128">
        <v>101.81399999999999</v>
      </c>
      <c r="BA26" s="128">
        <v>102.428</v>
      </c>
      <c r="BB26" s="128">
        <v>102.748</v>
      </c>
      <c r="BC26" s="128">
        <v>102.631</v>
      </c>
      <c r="BD26" s="128">
        <v>101.563</v>
      </c>
      <c r="BE26" s="128">
        <v>102.099</v>
      </c>
      <c r="BF26" s="128">
        <v>106.185</v>
      </c>
      <c r="BG26" s="128">
        <v>106.271</v>
      </c>
      <c r="BH26" s="128">
        <v>106.599</v>
      </c>
      <c r="BI26" s="128">
        <v>112.65300000000001</v>
      </c>
      <c r="BJ26" s="128">
        <v>113.18600000000001</v>
      </c>
      <c r="BK26" s="128">
        <v>113.188</v>
      </c>
      <c r="BL26" s="128">
        <v>121.97799999999999</v>
      </c>
      <c r="BM26" s="128">
        <v>123.17100000000001</v>
      </c>
      <c r="BN26" s="128">
        <v>123.52</v>
      </c>
      <c r="BO26" s="128">
        <v>146.51300000000001</v>
      </c>
      <c r="BP26" s="128">
        <v>146.13</v>
      </c>
      <c r="BQ26" s="128">
        <v>146.648</v>
      </c>
      <c r="BR26" s="128">
        <v>152.93</v>
      </c>
      <c r="BS26" s="128">
        <v>153.18</v>
      </c>
      <c r="BT26" s="128">
        <v>153.76300000000001</v>
      </c>
      <c r="BU26" s="128">
        <v>167.55600000000001</v>
      </c>
      <c r="BV26" s="128">
        <v>168.697</v>
      </c>
      <c r="BW26" s="128">
        <v>168.51400000000001</v>
      </c>
      <c r="BX26" s="128">
        <v>176.33699999999999</v>
      </c>
      <c r="BY26" s="128">
        <v>175.76</v>
      </c>
      <c r="BZ26" s="128">
        <v>181.44300000000001</v>
      </c>
      <c r="CA26" s="128"/>
      <c r="CB26" s="128"/>
      <c r="CC26" s="128"/>
      <c r="CD26" s="128"/>
      <c r="CE26" s="128"/>
      <c r="CF26" s="128"/>
      <c r="CG26" s="128"/>
      <c r="CH26" s="128"/>
      <c r="CI26" s="128"/>
      <c r="CJ26" s="128"/>
      <c r="CK26" s="128"/>
      <c r="CL26" s="128"/>
      <c r="CM26" s="128"/>
      <c r="CN26" s="128"/>
      <c r="CO26" s="128"/>
      <c r="CP26" s="128"/>
      <c r="CQ26" s="128"/>
      <c r="CR26" s="128"/>
      <c r="CS26" s="128"/>
      <c r="CT26" s="128"/>
    </row>
    <row r="27" spans="1:98" s="516" customFormat="1" ht="15.75" customHeight="1">
      <c r="A27" s="513" t="s">
        <v>1282</v>
      </c>
      <c r="B27" s="514" t="s">
        <v>1280</v>
      </c>
      <c r="C27" s="515"/>
      <c r="D27" s="515"/>
      <c r="E27" s="515"/>
      <c r="F27" s="515"/>
      <c r="G27" s="515"/>
      <c r="H27" s="515"/>
      <c r="I27" s="515"/>
      <c r="J27" s="515"/>
      <c r="K27" s="515"/>
      <c r="L27" s="515"/>
      <c r="M27" s="515"/>
      <c r="N27" s="515"/>
      <c r="O27" s="515"/>
      <c r="P27" s="515"/>
      <c r="Q27" s="515"/>
      <c r="R27" s="515"/>
      <c r="S27" s="515"/>
      <c r="T27" s="515"/>
      <c r="U27" s="515"/>
      <c r="V27" s="515"/>
      <c r="W27" s="515"/>
      <c r="X27" s="515"/>
      <c r="Y27" s="515"/>
      <c r="Z27" s="515"/>
      <c r="AA27" s="515"/>
      <c r="AB27" s="515"/>
      <c r="AC27" s="515"/>
      <c r="AD27" s="515"/>
      <c r="AE27" s="515"/>
      <c r="AF27" s="515"/>
      <c r="AG27" s="515"/>
      <c r="AH27" s="515"/>
      <c r="AI27" s="515"/>
      <c r="AJ27" s="515"/>
      <c r="AK27" s="515"/>
      <c r="AL27" s="515">
        <v>100</v>
      </c>
      <c r="AM27" s="515">
        <v>106.91800000000001</v>
      </c>
      <c r="AN27" s="515">
        <v>113.02</v>
      </c>
      <c r="AO27" s="515">
        <v>113.77500000000001</v>
      </c>
      <c r="AP27" s="515">
        <v>115.819</v>
      </c>
      <c r="AQ27" s="515">
        <v>116.72</v>
      </c>
      <c r="AR27" s="515">
        <v>115.486</v>
      </c>
      <c r="AS27" s="515">
        <v>115.36</v>
      </c>
      <c r="AT27" s="515">
        <v>109.473</v>
      </c>
      <c r="AU27" s="515">
        <v>109.991</v>
      </c>
      <c r="AV27" s="515">
        <v>110.057</v>
      </c>
      <c r="AW27" s="515">
        <v>110.547</v>
      </c>
      <c r="AX27" s="515">
        <v>110.473</v>
      </c>
      <c r="AY27" s="515">
        <v>111.568</v>
      </c>
      <c r="AZ27" s="515">
        <v>105.80500000000001</v>
      </c>
      <c r="BA27" s="515">
        <v>107.254</v>
      </c>
      <c r="BB27" s="515">
        <v>107.858</v>
      </c>
      <c r="BC27" s="515">
        <v>108.18300000000001</v>
      </c>
      <c r="BD27" s="515">
        <v>106.986</v>
      </c>
      <c r="BE27" s="515">
        <v>109.16200000000001</v>
      </c>
      <c r="BF27" s="515">
        <v>112.14100000000001</v>
      </c>
      <c r="BG27" s="515">
        <v>112.697</v>
      </c>
      <c r="BH27" s="515">
        <v>113.31</v>
      </c>
      <c r="BI27" s="515">
        <v>117.67100000000001</v>
      </c>
      <c r="BJ27" s="515">
        <v>117.16500000000001</v>
      </c>
      <c r="BK27" s="515">
        <v>118.285</v>
      </c>
      <c r="BL27" s="515">
        <v>123.374</v>
      </c>
      <c r="BM27" s="515">
        <v>124.123</v>
      </c>
      <c r="BN27" s="515">
        <v>126.18899999999999</v>
      </c>
      <c r="BO27" s="515">
        <v>142.54</v>
      </c>
      <c r="BP27" s="515">
        <v>141.86799999999999</v>
      </c>
      <c r="BQ27" s="515">
        <v>143.845</v>
      </c>
      <c r="BR27" s="515">
        <v>148.28</v>
      </c>
      <c r="BS27" s="515">
        <v>148.79599999999999</v>
      </c>
      <c r="BT27" s="515">
        <v>150.63</v>
      </c>
      <c r="BU27" s="515">
        <v>161.452</v>
      </c>
      <c r="BV27" s="515">
        <v>163.643</v>
      </c>
      <c r="BW27" s="515">
        <v>163.20099999999999</v>
      </c>
      <c r="BX27" s="515">
        <v>170.131</v>
      </c>
      <c r="BY27" s="515">
        <v>171.16800000000001</v>
      </c>
      <c r="BZ27" s="515">
        <v>174.14099999999999</v>
      </c>
      <c r="CA27" s="515"/>
      <c r="CB27" s="515"/>
      <c r="CC27" s="515"/>
      <c r="CD27" s="515"/>
      <c r="CE27" s="515"/>
      <c r="CF27" s="515"/>
      <c r="CG27" s="515"/>
      <c r="CH27" s="515"/>
      <c r="CI27" s="515"/>
      <c r="CJ27" s="515"/>
      <c r="CK27" s="515"/>
      <c r="CL27" s="515"/>
      <c r="CM27" s="515"/>
      <c r="CN27" s="515"/>
      <c r="CO27" s="515"/>
      <c r="CP27" s="515"/>
      <c r="CQ27" s="515"/>
      <c r="CR27" s="515"/>
      <c r="CS27" s="515"/>
      <c r="CT27" s="515"/>
    </row>
    <row r="28" spans="1:98" ht="15.75" customHeight="1">
      <c r="A28" s="126" t="s">
        <v>1283</v>
      </c>
      <c r="B28" s="127" t="s">
        <v>1280</v>
      </c>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v>100</v>
      </c>
      <c r="AM28" s="128">
        <v>111.645</v>
      </c>
      <c r="AN28" s="128">
        <v>120.669</v>
      </c>
      <c r="AO28" s="128">
        <v>120.242</v>
      </c>
      <c r="AP28" s="128">
        <v>120.39100000000001</v>
      </c>
      <c r="AQ28" s="128">
        <v>120.336</v>
      </c>
      <c r="AR28" s="128">
        <v>119.96299999999999</v>
      </c>
      <c r="AS28" s="128">
        <v>119.895</v>
      </c>
      <c r="AT28" s="128">
        <v>110.242</v>
      </c>
      <c r="AU28" s="128">
        <v>109.67400000000001</v>
      </c>
      <c r="AV28" s="128">
        <v>109.57299999999999</v>
      </c>
      <c r="AW28" s="128">
        <v>110.611</v>
      </c>
      <c r="AX28" s="128">
        <v>110.843</v>
      </c>
      <c r="AY28" s="128">
        <v>111.339</v>
      </c>
      <c r="AZ28" s="128">
        <v>102.524</v>
      </c>
      <c r="BA28" s="128">
        <v>103.15600000000001</v>
      </c>
      <c r="BB28" s="128">
        <v>103.11199999999999</v>
      </c>
      <c r="BC28" s="128">
        <v>102.85599999999999</v>
      </c>
      <c r="BD28" s="128">
        <v>102.578</v>
      </c>
      <c r="BE28" s="128">
        <v>102.79900000000001</v>
      </c>
      <c r="BF28" s="128">
        <v>107.529</v>
      </c>
      <c r="BG28" s="128">
        <v>107.9</v>
      </c>
      <c r="BH28" s="128">
        <v>108.52800000000001</v>
      </c>
      <c r="BI28" s="128">
        <v>115.63800000000001</v>
      </c>
      <c r="BJ28" s="128">
        <v>116.6</v>
      </c>
      <c r="BK28" s="128">
        <v>116.73699999999999</v>
      </c>
      <c r="BL28" s="128">
        <v>126.378</v>
      </c>
      <c r="BM28" s="128">
        <v>126.852</v>
      </c>
      <c r="BN28" s="128">
        <v>126.764</v>
      </c>
      <c r="BO28" s="128">
        <v>152.30099999999999</v>
      </c>
      <c r="BP28" s="128">
        <v>151.95699999999999</v>
      </c>
      <c r="BQ28" s="128">
        <v>152.78100000000001</v>
      </c>
      <c r="BR28" s="128">
        <v>160.00299999999999</v>
      </c>
      <c r="BS28" s="128">
        <v>160.26499999999999</v>
      </c>
      <c r="BT28" s="128">
        <v>160.458</v>
      </c>
      <c r="BU28" s="128">
        <v>175.416</v>
      </c>
      <c r="BV28" s="128">
        <v>176.05</v>
      </c>
      <c r="BW28" s="128">
        <v>175.84700000000001</v>
      </c>
      <c r="BX28" s="128">
        <v>185.29900000000001</v>
      </c>
      <c r="BY28" s="128">
        <v>185.10499999999999</v>
      </c>
      <c r="BZ28" s="128">
        <v>191.68600000000001</v>
      </c>
      <c r="CA28" s="128"/>
      <c r="CB28" s="128"/>
      <c r="CC28" s="128"/>
      <c r="CD28" s="128"/>
      <c r="CE28" s="128"/>
      <c r="CF28" s="128"/>
      <c r="CG28" s="128"/>
      <c r="CH28" s="128"/>
      <c r="CI28" s="128"/>
      <c r="CJ28" s="128"/>
      <c r="CK28" s="128"/>
      <c r="CL28" s="128"/>
      <c r="CM28" s="128"/>
      <c r="CN28" s="128"/>
      <c r="CO28" s="128"/>
      <c r="CP28" s="128"/>
      <c r="CQ28" s="128"/>
      <c r="CR28" s="128"/>
      <c r="CS28" s="128"/>
      <c r="CT28" s="128"/>
    </row>
    <row r="29" spans="1:98" s="516" customFormat="1" ht="15.75" customHeight="1">
      <c r="A29" s="517" t="s">
        <v>1284</v>
      </c>
      <c r="B29" s="518"/>
      <c r="C29" s="519">
        <v>4550.2299999999996</v>
      </c>
      <c r="D29" s="519">
        <v>4591.18</v>
      </c>
      <c r="E29" s="519">
        <v>4610.92</v>
      </c>
      <c r="F29" s="519">
        <v>4639.05</v>
      </c>
      <c r="G29" s="519">
        <v>4675.2299999999996</v>
      </c>
      <c r="H29" s="519">
        <v>4691.59</v>
      </c>
      <c r="I29" s="519">
        <v>4715.99</v>
      </c>
      <c r="J29" s="519">
        <v>4736.74</v>
      </c>
      <c r="K29" s="519">
        <v>4740.53</v>
      </c>
      <c r="L29" s="519">
        <v>4752.8599999999997</v>
      </c>
      <c r="M29" s="519">
        <v>4761.42</v>
      </c>
      <c r="N29" s="519">
        <v>4775.7</v>
      </c>
      <c r="O29" s="519">
        <v>4793.8500000000004</v>
      </c>
      <c r="P29" s="519">
        <v>4809.67</v>
      </c>
      <c r="Q29" s="519">
        <v>4821.6899999999996</v>
      </c>
      <c r="R29" s="519">
        <v>4828.4399999999996</v>
      </c>
      <c r="S29" s="519">
        <v>4843.41</v>
      </c>
      <c r="T29" s="519">
        <v>4832.2700000000004</v>
      </c>
      <c r="U29" s="519">
        <v>4843.87</v>
      </c>
      <c r="V29" s="519">
        <v>4853.07</v>
      </c>
      <c r="W29" s="519">
        <v>4860.83</v>
      </c>
      <c r="X29" s="519">
        <v>4881.25</v>
      </c>
      <c r="Y29" s="519">
        <v>4894.92</v>
      </c>
      <c r="Z29" s="519">
        <v>4916.46</v>
      </c>
      <c r="AA29" s="519">
        <v>4930.72</v>
      </c>
      <c r="AB29" s="519">
        <v>4946.5</v>
      </c>
      <c r="AC29" s="519">
        <v>4950.95</v>
      </c>
      <c r="AD29" s="519">
        <v>4961.84</v>
      </c>
      <c r="AE29" s="519">
        <v>4981.6899999999996</v>
      </c>
      <c r="AF29" s="519">
        <v>5044.46</v>
      </c>
      <c r="AG29" s="519">
        <v>5061.1099999999997</v>
      </c>
      <c r="AH29" s="519">
        <v>5056.5600000000004</v>
      </c>
      <c r="AI29" s="519">
        <v>5080.83</v>
      </c>
      <c r="AJ29" s="519">
        <v>5103.6899999999996</v>
      </c>
      <c r="AK29" s="519">
        <v>5092.97</v>
      </c>
      <c r="AL29" s="519">
        <v>5100.6099999999997</v>
      </c>
      <c r="AM29" s="519">
        <v>5116.93</v>
      </c>
      <c r="AN29" s="519">
        <v>5138.93</v>
      </c>
      <c r="AO29" s="519">
        <v>5177.47</v>
      </c>
      <c r="AP29" s="519">
        <v>5206.9799999999996</v>
      </c>
      <c r="AQ29" s="519">
        <v>5213.75</v>
      </c>
      <c r="AR29" s="519">
        <v>5214.2700000000004</v>
      </c>
      <c r="AS29" s="519">
        <v>5224.18</v>
      </c>
      <c r="AT29" s="519">
        <v>5229.93</v>
      </c>
      <c r="AU29" s="519">
        <v>5227.84</v>
      </c>
      <c r="AV29" s="519">
        <v>5233.07</v>
      </c>
      <c r="AW29" s="519">
        <v>5259.76</v>
      </c>
      <c r="AX29" s="519">
        <v>5320.25</v>
      </c>
      <c r="AY29" s="519">
        <v>5331.42</v>
      </c>
      <c r="AZ29" s="519">
        <v>5344.75</v>
      </c>
      <c r="BA29" s="519">
        <v>5348.49</v>
      </c>
      <c r="BB29" s="519">
        <v>5331.91</v>
      </c>
      <c r="BC29" s="519">
        <v>5311.65</v>
      </c>
      <c r="BD29" s="519">
        <v>5325.46</v>
      </c>
      <c r="BE29" s="519">
        <v>5344.63</v>
      </c>
      <c r="BF29" s="519">
        <v>5357.46</v>
      </c>
      <c r="BG29" s="519">
        <v>5391.75</v>
      </c>
      <c r="BH29" s="519">
        <v>5438.12</v>
      </c>
      <c r="BI29" s="519">
        <v>5486.52</v>
      </c>
      <c r="BJ29" s="519">
        <v>5560.59</v>
      </c>
      <c r="BK29" s="519">
        <v>5574.49</v>
      </c>
      <c r="BL29" s="519">
        <v>5622.43</v>
      </c>
      <c r="BM29" s="519">
        <v>5674.72</v>
      </c>
      <c r="BN29" s="519">
        <v>5692.31</v>
      </c>
      <c r="BO29" s="519">
        <v>5739.56</v>
      </c>
      <c r="BP29" s="519">
        <v>5769.98</v>
      </c>
      <c r="BQ29" s="519">
        <v>5825.37</v>
      </c>
      <c r="BR29" s="519">
        <v>5876.05</v>
      </c>
      <c r="BS29" s="519">
        <v>5944.21</v>
      </c>
      <c r="BT29" s="519">
        <v>6018.51</v>
      </c>
      <c r="BU29" s="519">
        <v>6075.69</v>
      </c>
      <c r="BV29" s="519">
        <v>6120.04</v>
      </c>
      <c r="BW29" s="519">
        <v>6153.09</v>
      </c>
      <c r="BX29" s="519">
        <v>6215.24</v>
      </c>
      <c r="BY29" s="519">
        <v>6315.93</v>
      </c>
      <c r="BZ29" s="519">
        <v>6382.88</v>
      </c>
      <c r="CA29" s="519"/>
      <c r="CB29" s="519"/>
      <c r="CC29" s="519"/>
      <c r="CD29" s="519"/>
      <c r="CE29" s="519"/>
      <c r="CF29" s="519"/>
      <c r="CG29" s="519"/>
      <c r="CH29" s="519"/>
      <c r="CI29" s="519"/>
      <c r="CJ29" s="519"/>
      <c r="CK29" s="519"/>
      <c r="CL29" s="519"/>
      <c r="CM29" s="519"/>
      <c r="CN29" s="519"/>
      <c r="CO29" s="519"/>
      <c r="CP29" s="519"/>
      <c r="CQ29" s="519"/>
      <c r="CR29" s="519"/>
      <c r="CS29" s="519"/>
      <c r="CT29" s="519"/>
    </row>
    <row r="30" spans="1:98" ht="15.75" customHeight="1">
      <c r="A30" s="213" t="s">
        <v>1285</v>
      </c>
      <c r="B30" s="3"/>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row>
    <row r="31" spans="1:98" ht="15.75" customHeight="1">
      <c r="B31" s="3"/>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N31" s="5"/>
      <c r="AO31" s="5"/>
      <c r="AP31" s="5"/>
      <c r="AQ31" s="5"/>
      <c r="AR31" s="5"/>
      <c r="AS31" s="5"/>
      <c r="AT31" s="5"/>
      <c r="AU31" s="5"/>
      <c r="AV31" s="5"/>
      <c r="AW31" s="5"/>
      <c r="AX31" s="5"/>
      <c r="AY31" s="5"/>
      <c r="AZ31" s="5"/>
    </row>
    <row r="32" spans="1:98" ht="15.75" customHeight="1">
      <c r="B32" s="3"/>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row>
    <row r="33" spans="2:52" ht="15.75" customHeight="1">
      <c r="B33" s="3"/>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row>
    <row r="34" spans="2:52" ht="15.75" customHeight="1">
      <c r="B34" s="3"/>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row>
    <row r="35" spans="2:52" ht="15.75" customHeight="1">
      <c r="B35" s="3"/>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row>
    <row r="36" spans="2:52" ht="15.75" customHeight="1">
      <c r="B36" s="3"/>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row>
    <row r="37" spans="2:52" ht="15.75" customHeight="1">
      <c r="B37" s="3"/>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row>
    <row r="38" spans="2:52" ht="15.75" customHeight="1">
      <c r="B38" s="3"/>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row>
    <row r="39" spans="2:52" ht="15.75" customHeight="1">
      <c r="B39" s="3"/>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row>
    <row r="40" spans="2:52" ht="15.75" customHeight="1">
      <c r="B40" s="3"/>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row>
    <row r="41" spans="2:52" ht="15.75" customHeight="1">
      <c r="B41" s="3"/>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row>
    <row r="42" spans="2:52" ht="15.75" customHeight="1">
      <c r="B42" s="3"/>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row>
    <row r="43" spans="2:52" ht="15.75" customHeight="1">
      <c r="B43" s="3"/>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row>
    <row r="44" spans="2:52" ht="15.75" customHeight="1">
      <c r="B44" s="3"/>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row>
    <row r="45" spans="2:52" ht="15.75" customHeight="1">
      <c r="B45" s="3"/>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row>
    <row r="46" spans="2:52" ht="15.75" customHeight="1">
      <c r="B46" s="3"/>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row>
    <row r="47" spans="2:52" ht="15.75" customHeight="1">
      <c r="B47" s="3"/>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row>
    <row r="48" spans="2:52" ht="15.75" customHeight="1">
      <c r="B48" s="3"/>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row>
    <row r="49" spans="2:52" ht="15.75" customHeight="1">
      <c r="B49" s="3"/>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row>
    <row r="50" spans="2:52" ht="15.75" customHeight="1">
      <c r="B50" s="3"/>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row>
    <row r="51" spans="2:52" ht="15.75" customHeight="1">
      <c r="B51" s="3"/>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row>
    <row r="52" spans="2:52" ht="15.75" customHeight="1">
      <c r="B52" s="3"/>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row>
    <row r="53" spans="2:52" ht="15.75" customHeight="1">
      <c r="B53" s="3"/>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row>
    <row r="54" spans="2:52" ht="15.75" customHeight="1">
      <c r="B54" s="3"/>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row>
    <row r="55" spans="2:52" ht="15.75" customHeight="1">
      <c r="B55" s="3"/>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row>
    <row r="56" spans="2:52" ht="15.75" customHeight="1">
      <c r="B56" s="3"/>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row>
    <row r="57" spans="2:52" ht="15.75" customHeight="1">
      <c r="B57" s="3"/>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row>
    <row r="58" spans="2:52" ht="15.75" customHeight="1">
      <c r="B58" s="3"/>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row>
    <row r="59" spans="2:52" ht="15.75" customHeight="1">
      <c r="B59" s="3"/>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row>
    <row r="60" spans="2:52" ht="15.75" customHeight="1">
      <c r="B60" s="3"/>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row>
    <row r="61" spans="2:52" ht="15.75" customHeight="1">
      <c r="B61" s="3"/>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row>
    <row r="62" spans="2:52" ht="15.75" customHeight="1">
      <c r="B62" s="3"/>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row>
    <row r="63" spans="2:52" ht="15.75" customHeight="1">
      <c r="B63" s="3"/>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2:52" ht="15.75" customHeight="1">
      <c r="B64" s="3"/>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row>
    <row r="65" spans="2:52" ht="15.75" customHeight="1">
      <c r="B65" s="3"/>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2:52" ht="15.75" customHeight="1">
      <c r="B66" s="3"/>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row>
    <row r="67" spans="2:52" ht="15.75" customHeight="1">
      <c r="B67" s="3"/>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row>
    <row r="68" spans="2:52" ht="15.75" customHeight="1">
      <c r="B68" s="3"/>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row>
    <row r="69" spans="2:52" ht="15.75" customHeight="1">
      <c r="B69" s="3"/>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row>
    <row r="70" spans="2:52" ht="15.75" customHeight="1">
      <c r="B70" s="3"/>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row>
    <row r="71" spans="2:52" ht="15.75" customHeight="1">
      <c r="B71" s="3"/>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row>
    <row r="72" spans="2:52" ht="15.75" customHeight="1">
      <c r="B72" s="3"/>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row>
    <row r="73" spans="2:52" ht="15.75" customHeight="1">
      <c r="B73" s="3"/>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row>
    <row r="74" spans="2:52" ht="15.75" customHeight="1">
      <c r="B74" s="3"/>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row>
    <row r="75" spans="2:52" ht="15.75" customHeight="1">
      <c r="B75" s="3"/>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row>
    <row r="76" spans="2:52" ht="15.75" customHeight="1">
      <c r="B76" s="3"/>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row>
    <row r="77" spans="2:52" ht="15.75" customHeight="1">
      <c r="B77" s="3"/>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row>
    <row r="78" spans="2:52" ht="15.75" customHeight="1">
      <c r="B78" s="3"/>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2:52" ht="15.75" customHeight="1">
      <c r="B79" s="3"/>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row>
    <row r="80" spans="2:52" ht="15.75" customHeight="1">
      <c r="B80" s="3"/>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row>
    <row r="81" spans="2:52" ht="15.75" customHeight="1">
      <c r="B81" s="3"/>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row>
    <row r="82" spans="2:52" ht="15.75" customHeight="1">
      <c r="B82" s="3"/>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row>
    <row r="83" spans="2:52" ht="15.75" customHeight="1">
      <c r="B83" s="3"/>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row>
    <row r="84" spans="2:52" ht="15.75" customHeight="1">
      <c r="B84" s="3"/>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row>
    <row r="85" spans="2:52" ht="15.75" customHeight="1">
      <c r="B85" s="3"/>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row>
    <row r="86" spans="2:52" ht="15.75" customHeight="1">
      <c r="B86" s="3"/>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row>
    <row r="87" spans="2:52" ht="15.75" customHeight="1">
      <c r="B87" s="3"/>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row>
    <row r="88" spans="2:52" ht="15.75" customHeight="1">
      <c r="B88" s="3"/>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row>
    <row r="89" spans="2:52" ht="15.75" customHeight="1">
      <c r="B89" s="3"/>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row>
    <row r="90" spans="2:52" ht="15.75" customHeight="1">
      <c r="B90" s="3"/>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row>
    <row r="91" spans="2:52" ht="15.75" customHeight="1">
      <c r="B91" s="3"/>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row>
    <row r="92" spans="2:52" ht="15.75" customHeight="1">
      <c r="B92" s="3"/>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row>
    <row r="93" spans="2:52" ht="15.75" customHeight="1">
      <c r="B93" s="3"/>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row>
    <row r="94" spans="2:52" ht="15.75" customHeight="1">
      <c r="B94" s="3"/>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row>
    <row r="95" spans="2:52" ht="15.75" customHeight="1">
      <c r="B95" s="3"/>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row>
    <row r="96" spans="2:52" ht="15.75" customHeight="1">
      <c r="B96" s="3"/>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row>
    <row r="97" spans="2:52" ht="15.75" customHeight="1">
      <c r="B97" s="3"/>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row>
    <row r="98" spans="2:52" ht="15.75" customHeight="1">
      <c r="B98" s="3"/>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row>
    <row r="99" spans="2:52" ht="15.75" customHeight="1">
      <c r="B99" s="3"/>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row>
    <row r="100" spans="2:52" ht="15.75" customHeight="1">
      <c r="B100" s="3"/>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row>
    <row r="101" spans="2:52" ht="15.75" customHeight="1">
      <c r="B101" s="3"/>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row>
    <row r="102" spans="2:52" ht="15.75" customHeight="1">
      <c r="B102" s="3"/>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row>
    <row r="103" spans="2:52" ht="15.75" customHeight="1">
      <c r="B103" s="3"/>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2:52" ht="15.75" customHeight="1">
      <c r="B104" s="3"/>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row>
    <row r="105" spans="2:52" ht="15.75" customHeight="1">
      <c r="B105" s="3"/>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row>
    <row r="106" spans="2:52" ht="15.75" customHeight="1">
      <c r="B106" s="3"/>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row>
    <row r="107" spans="2:52" ht="15.75" customHeight="1">
      <c r="B107" s="3"/>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row>
    <row r="108" spans="2:52" ht="15.75" customHeight="1">
      <c r="B108" s="3"/>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row>
    <row r="109" spans="2:52" ht="15.75" customHeight="1">
      <c r="B109" s="3"/>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row>
    <row r="110" spans="2:52" ht="15.75" customHeight="1">
      <c r="B110" s="3"/>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row>
    <row r="111" spans="2:52" ht="15.75" customHeight="1">
      <c r="B111" s="3"/>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row>
    <row r="112" spans="2:52" ht="15.75" customHeight="1">
      <c r="B112" s="3"/>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row>
    <row r="113" spans="2:52" ht="15.75" customHeight="1">
      <c r="B113" s="3"/>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row>
    <row r="114" spans="2:52" ht="15.75" customHeight="1">
      <c r="B114" s="3"/>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row>
    <row r="115" spans="2:52" ht="15.75" customHeight="1">
      <c r="B115" s="3"/>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row>
    <row r="116" spans="2:52" ht="15.75" customHeight="1">
      <c r="B116" s="3"/>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row>
    <row r="117" spans="2:52" ht="15.75" customHeight="1">
      <c r="B117" s="3"/>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row>
    <row r="118" spans="2:52" ht="15.75" customHeight="1">
      <c r="B118" s="3"/>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row>
    <row r="119" spans="2:52" ht="15.75" customHeight="1">
      <c r="B119" s="3"/>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row>
    <row r="120" spans="2:52" ht="15.75" customHeight="1">
      <c r="B120" s="3"/>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row>
    <row r="121" spans="2:52" ht="15.75" customHeight="1">
      <c r="B121" s="3"/>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row>
    <row r="122" spans="2:52" ht="15.75" customHeight="1">
      <c r="B122" s="3"/>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row>
    <row r="123" spans="2:52" ht="15.75" customHeight="1">
      <c r="B123" s="3"/>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row>
    <row r="124" spans="2:52" ht="15.75" customHeight="1">
      <c r="B124" s="3"/>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row>
    <row r="125" spans="2:52" ht="15.75" customHeight="1">
      <c r="B125" s="3"/>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row>
    <row r="126" spans="2:52" ht="15.75" customHeight="1">
      <c r="B126" s="3"/>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row>
    <row r="127" spans="2:52" ht="15.75" customHeight="1">
      <c r="B127" s="3"/>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row>
    <row r="128" spans="2:52" ht="15.75" customHeight="1">
      <c r="B128" s="3"/>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row>
    <row r="129" spans="2:52" ht="15.75" customHeight="1">
      <c r="B129" s="3"/>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row>
    <row r="130" spans="2:52" ht="15.75" customHeight="1">
      <c r="B130" s="3"/>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row>
    <row r="131" spans="2:52" ht="15.75" customHeight="1">
      <c r="B131" s="3"/>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row>
    <row r="132" spans="2:52" ht="15.75" customHeight="1">
      <c r="B132" s="3"/>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row>
    <row r="133" spans="2:52" ht="15.75" customHeight="1">
      <c r="B133" s="3"/>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row>
    <row r="134" spans="2:52" ht="15.75" customHeight="1">
      <c r="B134" s="3"/>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row>
    <row r="135" spans="2:52" ht="15.75" customHeight="1">
      <c r="B135" s="3"/>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row>
    <row r="136" spans="2:52" ht="15.75" customHeight="1">
      <c r="B136" s="3"/>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row>
    <row r="137" spans="2:52" ht="15.75" customHeight="1">
      <c r="B137" s="3"/>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row>
    <row r="138" spans="2:52" ht="15.75" customHeight="1">
      <c r="B138" s="3"/>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row>
    <row r="139" spans="2:52" ht="15.75" customHeight="1">
      <c r="B139" s="3"/>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row>
    <row r="140" spans="2:52" ht="15.75" customHeight="1">
      <c r="B140" s="3"/>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row>
    <row r="141" spans="2:52" ht="15.75" customHeight="1">
      <c r="B141" s="3"/>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row>
    <row r="142" spans="2:52" ht="15.75" customHeight="1">
      <c r="B142" s="3"/>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row>
    <row r="143" spans="2:52" ht="15.75" customHeight="1">
      <c r="B143" s="3"/>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row>
    <row r="144" spans="2:52" ht="15.75" customHeight="1">
      <c r="B144" s="3"/>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row>
    <row r="145" spans="2:52" ht="15.75" customHeight="1">
      <c r="B145" s="3"/>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row>
    <row r="146" spans="2:52" ht="15.75" customHeight="1">
      <c r="B146" s="3"/>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row>
    <row r="147" spans="2:52" ht="15.75" customHeight="1">
      <c r="B147" s="3"/>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row>
    <row r="148" spans="2:52" ht="15.75" customHeight="1">
      <c r="B148" s="3"/>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2:52" ht="15.75" customHeight="1">
      <c r="B149" s="3"/>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row>
    <row r="150" spans="2:52" ht="15.75" customHeight="1">
      <c r="B150" s="3"/>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row>
    <row r="151" spans="2:52" ht="15.75" customHeight="1">
      <c r="B151" s="3"/>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row>
    <row r="152" spans="2:52" ht="15.75" customHeight="1">
      <c r="B152" s="3"/>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row>
    <row r="153" spans="2:52" ht="15.75" customHeight="1">
      <c r="B153" s="3"/>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row>
    <row r="154" spans="2:52" ht="15.75" customHeight="1">
      <c r="B154" s="3"/>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row>
    <row r="155" spans="2:52" ht="15.75" customHeight="1">
      <c r="B155" s="3"/>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row>
    <row r="156" spans="2:52" ht="15.75" customHeight="1">
      <c r="B156" s="3"/>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row>
    <row r="157" spans="2:52" ht="15.75" customHeight="1">
      <c r="B157" s="3"/>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row>
    <row r="158" spans="2:52" ht="15.75" customHeight="1">
      <c r="B158" s="3"/>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row>
    <row r="159" spans="2:52" ht="15.75" customHeight="1">
      <c r="B159" s="3"/>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row>
    <row r="160" spans="2:52" ht="15.75" customHeight="1">
      <c r="B160" s="3"/>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row>
    <row r="161" spans="2:52" ht="15.75" customHeight="1">
      <c r="B161" s="3"/>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row>
    <row r="162" spans="2:52" ht="15.75" customHeight="1">
      <c r="B162" s="3"/>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row>
    <row r="163" spans="2:52" ht="15.75" customHeight="1">
      <c r="B163" s="3"/>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row>
    <row r="164" spans="2:52" ht="15.75" customHeight="1">
      <c r="B164" s="3"/>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row>
    <row r="165" spans="2:52" ht="15.75" customHeight="1">
      <c r="B165" s="3"/>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row>
    <row r="166" spans="2:52" ht="15.75" customHeight="1">
      <c r="B166" s="3"/>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row>
    <row r="167" spans="2:52" ht="15.75" customHeight="1">
      <c r="B167" s="3"/>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row>
    <row r="168" spans="2:52" ht="15.75" customHeight="1">
      <c r="B168" s="3"/>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row>
    <row r="169" spans="2:52" ht="15.75" customHeight="1">
      <c r="B169" s="3"/>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row>
    <row r="170" spans="2:52" ht="15.75" customHeight="1">
      <c r="B170" s="3"/>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row>
    <row r="171" spans="2:52" ht="15.75" customHeight="1">
      <c r="B171" s="3"/>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row>
    <row r="172" spans="2:52" ht="15.75" customHeight="1">
      <c r="B172" s="3"/>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row>
    <row r="173" spans="2:52" ht="15.75" customHeight="1">
      <c r="B173" s="3"/>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row>
    <row r="174" spans="2:52" ht="15.75" customHeight="1">
      <c r="B174" s="3"/>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row>
    <row r="175" spans="2:52" ht="15.75" customHeight="1">
      <c r="B175" s="3"/>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row>
    <row r="176" spans="2:52" ht="15.75" customHeight="1">
      <c r="B176" s="3"/>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row>
    <row r="177" spans="2:52" ht="15.75" customHeight="1">
      <c r="B177" s="3"/>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row>
    <row r="178" spans="2:52" ht="15.75" customHeight="1">
      <c r="B178" s="3"/>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row>
    <row r="179" spans="2:52" ht="15.75" customHeight="1">
      <c r="B179" s="3"/>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row>
    <row r="180" spans="2:52" ht="15.75" customHeight="1">
      <c r="B180" s="3"/>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row>
    <row r="181" spans="2:52" ht="15.75" customHeight="1">
      <c r="B181" s="3"/>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row>
    <row r="182" spans="2:52" ht="15.75" customHeight="1">
      <c r="B182" s="3"/>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row>
    <row r="183" spans="2:52" ht="15.75" customHeight="1">
      <c r="B183" s="3"/>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row>
    <row r="184" spans="2:52" ht="15.75" customHeight="1">
      <c r="B184" s="3"/>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row>
    <row r="185" spans="2:52" ht="15.75" customHeight="1">
      <c r="B185" s="3"/>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row>
    <row r="186" spans="2:52" ht="15.75" customHeight="1">
      <c r="B186" s="3"/>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row>
    <row r="187" spans="2:52" ht="15.75" customHeight="1">
      <c r="B187" s="3"/>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row>
    <row r="188" spans="2:52" ht="15.75" customHeight="1">
      <c r="B188" s="3"/>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row>
    <row r="189" spans="2:52" ht="15.75" customHeight="1">
      <c r="B189" s="3"/>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row>
    <row r="190" spans="2:52" ht="15.75" customHeight="1">
      <c r="B190" s="3"/>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row>
    <row r="191" spans="2:52" ht="15.75" customHeight="1">
      <c r="B191" s="3"/>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row>
    <row r="192" spans="2:52" ht="15.75" customHeight="1">
      <c r="B192" s="3"/>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row>
    <row r="193" spans="2:38" ht="15.75" customHeight="1">
      <c r="B193" s="3"/>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row>
    <row r="194" spans="2:38" ht="15.75" customHeight="1">
      <c r="B194" s="3"/>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row>
    <row r="195" spans="2:38" ht="15.75" customHeight="1">
      <c r="B195" s="3"/>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row>
    <row r="196" spans="2:38" ht="15.75" customHeight="1">
      <c r="B196" s="3"/>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row>
    <row r="197" spans="2:38" ht="15.75" customHeight="1">
      <c r="B197" s="3"/>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row>
    <row r="198" spans="2:38" ht="15.75" customHeight="1">
      <c r="B198" s="3"/>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row>
    <row r="199" spans="2:38" ht="15.75" customHeight="1">
      <c r="B199" s="3"/>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row>
    <row r="200" spans="2:38" ht="15.75" customHeight="1">
      <c r="B200" s="3"/>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row>
    <row r="201" spans="2:38" ht="15.75" customHeight="1">
      <c r="B201" s="3"/>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row>
    <row r="202" spans="2:38" ht="15.75" customHeight="1">
      <c r="B202" s="3"/>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row>
    <row r="203" spans="2:38" ht="15.75" customHeight="1">
      <c r="B203" s="3"/>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row>
    <row r="204" spans="2:38" ht="15.75" customHeight="1">
      <c r="B204" s="3"/>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row>
    <row r="205" spans="2:38" ht="15.75" customHeight="1">
      <c r="B205" s="3"/>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row>
    <row r="206" spans="2:38" ht="15.75" customHeight="1">
      <c r="B206" s="3"/>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row>
    <row r="207" spans="2:38" ht="15.75" customHeight="1">
      <c r="B207" s="3"/>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row>
    <row r="208" spans="2:38" ht="15.75" customHeight="1">
      <c r="B208" s="3"/>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row>
    <row r="209" spans="2:38" ht="15.75" customHeight="1">
      <c r="B209" s="3"/>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row>
    <row r="210" spans="2:38" ht="15.75" customHeight="1">
      <c r="B210" s="3"/>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row>
    <row r="211" spans="2:38" ht="15.75" customHeight="1">
      <c r="B211" s="3"/>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row>
    <row r="212" spans="2:38" ht="15.75" customHeight="1">
      <c r="B212" s="3"/>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row>
    <row r="213" spans="2:38" ht="15.75" customHeight="1">
      <c r="B213" s="3"/>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row>
    <row r="214" spans="2:38" ht="15.75" customHeight="1">
      <c r="B214" s="3"/>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row>
    <row r="215" spans="2:38" ht="15.75" customHeight="1">
      <c r="B215" s="3"/>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row>
    <row r="216" spans="2:38" ht="15.75" customHeight="1">
      <c r="B216" s="3"/>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row>
    <row r="217" spans="2:38" ht="15.75" customHeight="1">
      <c r="B217" s="3"/>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row>
    <row r="218" spans="2:38" ht="15.75" customHeight="1">
      <c r="B218" s="3"/>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row>
    <row r="219" spans="2:38" ht="15.75" customHeight="1">
      <c r="B219" s="3"/>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row>
    <row r="220" spans="2:38" ht="15.75" customHeight="1">
      <c r="B220" s="3"/>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row>
    <row r="221" spans="2:38" ht="15.75" customHeight="1">
      <c r="B221" s="3"/>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row>
    <row r="222" spans="2:38" ht="15.75" customHeight="1">
      <c r="B222" s="3"/>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row>
    <row r="223" spans="2:38" ht="15.75" customHeight="1">
      <c r="B223" s="3"/>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row>
    <row r="224" spans="2:38" ht="15.75" customHeight="1">
      <c r="B224" s="3"/>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row>
    <row r="225" spans="2:38" ht="15.75" customHeight="1">
      <c r="B225" s="3"/>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row>
    <row r="226" spans="2:38" ht="15.75" customHeight="1">
      <c r="B226" s="3"/>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row>
    <row r="227" spans="2:38" ht="15.75" customHeight="1">
      <c r="B227" s="3"/>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row>
    <row r="228" spans="2:38" ht="15.75" customHeight="1">
      <c r="B228" s="3"/>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row>
    <row r="229" spans="2:38" ht="15.75" customHeight="1">
      <c r="B229" s="3"/>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row>
    <row r="230" spans="2:38" ht="15.75" customHeight="1">
      <c r="B230" s="3"/>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row>
    <row r="231" spans="2:38" ht="15.75" customHeight="1">
      <c r="B231" s="3"/>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row>
    <row r="232" spans="2:38" ht="15.75" customHeight="1">
      <c r="B232" s="3"/>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row>
    <row r="233" spans="2:38" ht="15.75" customHeight="1">
      <c r="B233" s="3"/>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row>
    <row r="234" spans="2:38" ht="15.75" customHeight="1">
      <c r="B234" s="3"/>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row>
    <row r="235" spans="2:38" ht="15.75" customHeight="1">
      <c r="B235" s="3"/>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row>
    <row r="236" spans="2:38" ht="15.75" customHeight="1">
      <c r="B236" s="3"/>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row>
    <row r="237" spans="2:38" ht="15.75" customHeight="1">
      <c r="B237" s="3"/>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row>
    <row r="238" spans="2:38" ht="15.75" customHeight="1">
      <c r="B238" s="3"/>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row>
    <row r="239" spans="2:38" ht="15.75" customHeight="1">
      <c r="B239" s="3"/>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row>
    <row r="240" spans="2:38" ht="15.75" customHeight="1">
      <c r="B240" s="3"/>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row>
    <row r="241" spans="2:38" ht="15.75" customHeight="1">
      <c r="B241" s="3"/>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row>
    <row r="242" spans="2:38" ht="15.75" customHeight="1">
      <c r="B242" s="3"/>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row>
    <row r="243" spans="2:38" ht="15.75" customHeight="1">
      <c r="B243" s="3"/>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row>
    <row r="244" spans="2:38" ht="15.75" customHeight="1">
      <c r="B244" s="3"/>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row>
    <row r="245" spans="2:38" ht="15.75" customHeight="1">
      <c r="B245" s="3"/>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row>
    <row r="246" spans="2:38" ht="15.75" customHeight="1">
      <c r="B246" s="3"/>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row>
    <row r="247" spans="2:38" ht="15.75" customHeight="1">
      <c r="B247" s="3"/>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row>
    <row r="248" spans="2:38" ht="15.75" customHeight="1">
      <c r="B248" s="3"/>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row>
    <row r="249" spans="2:38" ht="15.75" customHeight="1">
      <c r="B249" s="3"/>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row>
    <row r="250" spans="2:38" ht="15.75" customHeight="1">
      <c r="B250" s="3"/>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row>
    <row r="251" spans="2:38" ht="15.75" customHeight="1">
      <c r="B251" s="3"/>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row>
    <row r="252" spans="2:38" ht="15.75" customHeight="1">
      <c r="B252" s="3"/>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row>
    <row r="253" spans="2:38" ht="15.75" customHeight="1">
      <c r="B253" s="3"/>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row>
    <row r="254" spans="2:38" ht="15.75" customHeight="1">
      <c r="B254" s="3"/>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row>
    <row r="255" spans="2:38" ht="15.75" customHeight="1">
      <c r="B255" s="3"/>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row>
    <row r="256" spans="2:38" ht="15.75" customHeight="1">
      <c r="B256" s="3"/>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row>
    <row r="257" spans="2:38" ht="15.75" customHeight="1">
      <c r="B257" s="3"/>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row>
    <row r="258" spans="2:38" ht="15.75" customHeight="1">
      <c r="B258" s="3"/>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row>
    <row r="259" spans="2:38" ht="15.75" customHeight="1">
      <c r="B259" s="3"/>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row>
    <row r="260" spans="2:38" ht="15.75" customHeight="1">
      <c r="B260" s="3"/>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row>
    <row r="261" spans="2:38" ht="15.75" customHeight="1">
      <c r="B261" s="3"/>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row>
    <row r="262" spans="2:38" ht="15.75" customHeight="1">
      <c r="B262" s="3"/>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row>
    <row r="263" spans="2:38" ht="15.75" customHeight="1">
      <c r="B263" s="3"/>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row>
    <row r="264" spans="2:38" ht="15.75" customHeight="1">
      <c r="B264" s="3"/>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row>
    <row r="265" spans="2:38" ht="15.75" customHeight="1">
      <c r="B265" s="3"/>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row>
    <row r="266" spans="2:38" ht="15.75" customHeight="1">
      <c r="B266" s="3"/>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row>
    <row r="267" spans="2:38" ht="15.75" customHeight="1">
      <c r="B267" s="3"/>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row>
    <row r="268" spans="2:38" ht="15.75" customHeight="1">
      <c r="B268" s="3"/>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row>
    <row r="269" spans="2:38" ht="15.75" customHeight="1">
      <c r="B269" s="3"/>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row>
    <row r="270" spans="2:38" ht="15.75" customHeight="1">
      <c r="B270" s="3"/>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row>
    <row r="271" spans="2:38" ht="15.75" customHeight="1">
      <c r="B271" s="3"/>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row>
    <row r="272" spans="2:38" ht="15.75" customHeight="1">
      <c r="B272" s="3"/>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row>
    <row r="273" spans="2:38" ht="15.75" customHeight="1">
      <c r="B273" s="3"/>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row>
    <row r="274" spans="2:38" ht="15.75" customHeight="1">
      <c r="B274" s="3"/>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row>
    <row r="275" spans="2:38" ht="15.75" customHeight="1">
      <c r="B275" s="3"/>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row>
    <row r="276" spans="2:38" ht="15.75" customHeight="1">
      <c r="B276" s="3"/>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row>
    <row r="277" spans="2:38" ht="15.75" customHeight="1">
      <c r="B277" s="3"/>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row>
    <row r="278" spans="2:38" ht="15.75" customHeight="1">
      <c r="B278" s="3"/>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row>
    <row r="279" spans="2:38" ht="15.75" customHeight="1">
      <c r="B279" s="3"/>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row>
    <row r="280" spans="2:38" ht="15.75" customHeight="1">
      <c r="B280" s="3"/>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row>
    <row r="281" spans="2:38" ht="15.75" customHeight="1">
      <c r="B281" s="3"/>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row>
    <row r="282" spans="2:38" ht="15.75" customHeight="1">
      <c r="B282" s="3"/>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row>
    <row r="283" spans="2:38" ht="15.75" customHeight="1">
      <c r="B283" s="3"/>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row>
    <row r="284" spans="2:38" ht="15.75" customHeight="1">
      <c r="B284" s="3"/>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row>
    <row r="285" spans="2:38" ht="15.75" customHeight="1">
      <c r="B285" s="3"/>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row>
    <row r="286" spans="2:38" ht="15.75" customHeight="1">
      <c r="B286" s="3"/>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row>
    <row r="287" spans="2:38" ht="15.75" customHeight="1">
      <c r="B287" s="3"/>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row>
    <row r="288" spans="2:38" ht="15.75" customHeight="1">
      <c r="B288" s="3"/>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row>
    <row r="289" spans="2:38" ht="15.75" customHeight="1">
      <c r="B289" s="3"/>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row>
    <row r="290" spans="2:38" ht="15.75" customHeight="1">
      <c r="B290" s="3"/>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row>
    <row r="291" spans="2:38" ht="15.75" customHeight="1">
      <c r="B291" s="3"/>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row>
    <row r="292" spans="2:38" ht="15.75" customHeight="1">
      <c r="B292" s="3"/>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row>
    <row r="293" spans="2:38" ht="15.75" customHeight="1">
      <c r="B293" s="3"/>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row>
    <row r="294" spans="2:38" ht="15.75" customHeight="1">
      <c r="B294" s="3"/>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row>
    <row r="295" spans="2:38" ht="15.75" customHeight="1">
      <c r="B295" s="3"/>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row>
    <row r="296" spans="2:38" ht="15.75" customHeight="1">
      <c r="B296" s="3"/>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row>
    <row r="297" spans="2:38" ht="15.75" customHeight="1">
      <c r="B297" s="3"/>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row>
    <row r="298" spans="2:38" ht="15.75" customHeight="1">
      <c r="B298" s="3"/>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row>
    <row r="299" spans="2:38" ht="15.75" customHeight="1">
      <c r="B299" s="3"/>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row>
    <row r="300" spans="2:38" ht="15.75" customHeight="1">
      <c r="B300" s="3"/>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row>
    <row r="301" spans="2:38" ht="15.75" customHeight="1">
      <c r="B301" s="3"/>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row>
    <row r="302" spans="2:38" ht="15.75" customHeight="1">
      <c r="B302" s="3"/>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row>
    <row r="303" spans="2:38" ht="15.75" customHeight="1">
      <c r="B303" s="3"/>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row>
    <row r="304" spans="2:38" ht="15.75" customHeight="1">
      <c r="B304" s="3"/>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row>
    <row r="305" spans="2:38" ht="15.75" customHeight="1">
      <c r="B305" s="3"/>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row>
    <row r="306" spans="2:38" ht="15.75" customHeight="1">
      <c r="B306" s="3"/>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row>
    <row r="307" spans="2:38" ht="15.75" customHeight="1">
      <c r="B307" s="3"/>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row>
    <row r="308" spans="2:38" ht="15.75" customHeight="1">
      <c r="B308" s="3"/>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row>
    <row r="309" spans="2:38" ht="15.75" customHeight="1">
      <c r="B309" s="3"/>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row>
    <row r="310" spans="2:38" ht="15.75" customHeight="1">
      <c r="B310" s="3"/>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row>
    <row r="311" spans="2:38" ht="15.75" customHeight="1">
      <c r="B311" s="3"/>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row>
    <row r="312" spans="2:38" ht="15.75" customHeight="1">
      <c r="B312" s="3"/>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row>
    <row r="313" spans="2:38" ht="15.75" customHeight="1">
      <c r="B313" s="3"/>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row>
    <row r="314" spans="2:38" ht="15.75" customHeight="1">
      <c r="B314" s="3"/>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row>
    <row r="315" spans="2:38" ht="15.75" customHeight="1">
      <c r="B315" s="3"/>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row>
    <row r="316" spans="2:38" ht="15.75" customHeight="1">
      <c r="B316" s="3"/>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row>
    <row r="317" spans="2:38" ht="15.75" customHeight="1">
      <c r="B317" s="3"/>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row>
    <row r="318" spans="2:38" ht="15.75" customHeight="1">
      <c r="B318" s="3"/>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row>
    <row r="319" spans="2:38" ht="15.75" customHeight="1">
      <c r="B319" s="3"/>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row>
    <row r="320" spans="2:38" ht="15.75" customHeight="1">
      <c r="B320" s="3"/>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row>
    <row r="321" spans="2:38" ht="15.75" customHeight="1">
      <c r="B321" s="3"/>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row>
    <row r="322" spans="2:38" ht="15.75" customHeight="1">
      <c r="B322" s="3"/>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row>
    <row r="323" spans="2:38" ht="15.75" customHeight="1">
      <c r="B323" s="3"/>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row>
    <row r="324" spans="2:38" ht="15.75" customHeight="1">
      <c r="B324" s="3"/>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row>
    <row r="325" spans="2:38" ht="15.75" customHeight="1">
      <c r="B325" s="3"/>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row>
    <row r="326" spans="2:38" ht="15.75" customHeight="1">
      <c r="B326" s="3"/>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row>
    <row r="327" spans="2:38" ht="15.75" customHeight="1">
      <c r="B327" s="3"/>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row>
    <row r="328" spans="2:38" ht="15.75" customHeight="1">
      <c r="B328" s="3"/>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row>
    <row r="329" spans="2:38" ht="15.75" customHeight="1">
      <c r="B329" s="3"/>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row>
    <row r="330" spans="2:38" ht="15.75" customHeight="1">
      <c r="B330" s="3"/>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row>
    <row r="331" spans="2:38" ht="15.75" customHeight="1">
      <c r="B331" s="3"/>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row>
    <row r="332" spans="2:38" ht="15.75" customHeight="1">
      <c r="B332" s="3"/>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row>
    <row r="333" spans="2:38" ht="15.75" customHeight="1">
      <c r="B333" s="3"/>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row>
    <row r="334" spans="2:38" ht="15.75" customHeight="1">
      <c r="B334" s="3"/>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row>
    <row r="335" spans="2:38" ht="15.75" customHeight="1">
      <c r="B335" s="3"/>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row>
    <row r="336" spans="2:38" ht="15.75" customHeight="1">
      <c r="B336" s="3"/>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row>
    <row r="337" spans="2:38" ht="15.75" customHeight="1">
      <c r="B337" s="3"/>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row>
    <row r="338" spans="2:38" ht="15.75" customHeight="1">
      <c r="B338" s="3"/>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row>
    <row r="339" spans="2:38" ht="15.75" customHeight="1">
      <c r="B339" s="3"/>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row>
    <row r="340" spans="2:38" ht="15.75" customHeight="1">
      <c r="B340" s="3"/>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row>
    <row r="341" spans="2:38" ht="15.75" customHeight="1">
      <c r="B341" s="3"/>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row>
    <row r="342" spans="2:38" ht="15.75" customHeight="1">
      <c r="B342" s="3"/>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row>
    <row r="343" spans="2:38" ht="15.75" customHeight="1">
      <c r="B343" s="3"/>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row>
    <row r="344" spans="2:38" ht="15.75" customHeight="1">
      <c r="B344" s="3"/>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row>
    <row r="345" spans="2:38" ht="15.75" customHeight="1">
      <c r="B345" s="3"/>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row>
    <row r="346" spans="2:38" ht="15.75" customHeight="1">
      <c r="B346" s="3"/>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row>
    <row r="347" spans="2:38" ht="15.75" customHeight="1">
      <c r="B347" s="3"/>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row>
    <row r="348" spans="2:38" ht="15.75" customHeight="1">
      <c r="B348" s="3"/>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row>
    <row r="349" spans="2:38" ht="15.75" customHeight="1">
      <c r="B349" s="3"/>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row>
    <row r="350" spans="2:38" ht="15.75" customHeight="1">
      <c r="B350" s="3"/>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row>
    <row r="351" spans="2:38" ht="15.75" customHeight="1">
      <c r="B351" s="3"/>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row>
    <row r="352" spans="2:38" ht="15.75" customHeight="1">
      <c r="B352" s="3"/>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row>
    <row r="353" spans="2:38" ht="15.75" customHeight="1">
      <c r="B353" s="3"/>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row>
    <row r="354" spans="2:38" ht="15.75" customHeight="1">
      <c r="B354" s="3"/>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row>
    <row r="355" spans="2:38" ht="15.75" customHeight="1">
      <c r="B355" s="3"/>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row>
    <row r="356" spans="2:38" ht="15.75" customHeight="1">
      <c r="B356" s="3"/>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row>
    <row r="357" spans="2:38" ht="15.75" customHeight="1">
      <c r="B357" s="3"/>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row>
    <row r="358" spans="2:38" ht="15.75" customHeight="1">
      <c r="B358" s="3"/>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row>
    <row r="359" spans="2:38" ht="15.75" customHeight="1">
      <c r="B359" s="3"/>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row>
    <row r="360" spans="2:38" ht="15.75" customHeight="1">
      <c r="B360" s="3"/>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row>
    <row r="361" spans="2:38" ht="15.75" customHeight="1">
      <c r="B361" s="3"/>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row>
    <row r="362" spans="2:38" ht="15.75" customHeight="1">
      <c r="B362" s="3"/>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row>
    <row r="363" spans="2:38" ht="15.75" customHeight="1">
      <c r="B363" s="3"/>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row>
    <row r="364" spans="2:38" ht="15.75" customHeight="1">
      <c r="B364" s="3"/>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row>
    <row r="365" spans="2:38" ht="15.75" customHeight="1">
      <c r="B365" s="3"/>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row>
    <row r="366" spans="2:38" ht="15.75" customHeight="1">
      <c r="B366" s="3"/>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row>
    <row r="367" spans="2:38" ht="15.75" customHeight="1">
      <c r="B367" s="3"/>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row>
    <row r="368" spans="2:38" ht="15.75" customHeight="1">
      <c r="B368" s="3"/>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row>
    <row r="369" spans="2:38" ht="15.75" customHeight="1">
      <c r="B369" s="3"/>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row>
    <row r="370" spans="2:38" ht="15.75" customHeight="1">
      <c r="B370" s="3"/>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row>
    <row r="371" spans="2:38" ht="15.75" customHeight="1">
      <c r="B371" s="3"/>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row>
    <row r="372" spans="2:38" ht="15.75" customHeight="1">
      <c r="B372" s="3"/>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row>
    <row r="373" spans="2:38" ht="15.75" customHeight="1">
      <c r="B373" s="3"/>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row>
    <row r="374" spans="2:38" ht="15.75" customHeight="1">
      <c r="B374" s="3"/>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row>
    <row r="375" spans="2:38" ht="15.75" customHeight="1">
      <c r="B375" s="3"/>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row>
    <row r="376" spans="2:38" ht="15.75" customHeight="1">
      <c r="B376" s="3"/>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row>
    <row r="377" spans="2:38" ht="15.75" customHeight="1">
      <c r="B377" s="3"/>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row>
    <row r="378" spans="2:38" ht="15.75" customHeight="1">
      <c r="B378" s="3"/>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row>
    <row r="379" spans="2:38" ht="15.75" customHeight="1">
      <c r="B379" s="3"/>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row>
    <row r="380" spans="2:38" ht="15.75" customHeight="1">
      <c r="B380" s="3"/>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row>
    <row r="381" spans="2:38" ht="15.75" customHeight="1">
      <c r="B381" s="3"/>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row>
    <row r="382" spans="2:38" ht="15.75" customHeight="1">
      <c r="B382" s="3"/>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row>
    <row r="383" spans="2:38" ht="15.75" customHeight="1">
      <c r="B383" s="3"/>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row>
    <row r="384" spans="2:38" ht="15.75" customHeight="1">
      <c r="B384" s="3"/>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row>
    <row r="385" spans="2:38" ht="15.75" customHeight="1">
      <c r="B385" s="3"/>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row>
    <row r="386" spans="2:38" ht="15.75" customHeight="1">
      <c r="B386" s="3"/>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row>
    <row r="387" spans="2:38" ht="15.75" customHeight="1">
      <c r="B387" s="3"/>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row>
    <row r="388" spans="2:38" ht="15.75" customHeight="1">
      <c r="B388" s="3"/>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row>
    <row r="389" spans="2:38" ht="15.75" customHeight="1">
      <c r="B389" s="3"/>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row>
    <row r="390" spans="2:38" ht="15.75" customHeight="1">
      <c r="B390" s="3"/>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row>
    <row r="391" spans="2:38" ht="15.75" customHeight="1">
      <c r="B391" s="3"/>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row>
    <row r="392" spans="2:38" ht="15.75" customHeight="1">
      <c r="B392" s="3"/>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row>
    <row r="393" spans="2:38" ht="15.75" customHeight="1">
      <c r="B393" s="3"/>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row>
    <row r="394" spans="2:38" ht="15.75" customHeight="1">
      <c r="B394" s="3"/>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row>
    <row r="395" spans="2:38" ht="15.75" customHeight="1">
      <c r="B395" s="3"/>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row>
    <row r="396" spans="2:38" ht="15.75" customHeight="1">
      <c r="B396" s="3"/>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row>
    <row r="397" spans="2:38" ht="15.75" customHeight="1">
      <c r="B397" s="3"/>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row>
    <row r="398" spans="2:38" ht="15.75" customHeight="1">
      <c r="B398" s="3"/>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row>
    <row r="399" spans="2:38" ht="15.75" customHeight="1">
      <c r="B399" s="3"/>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row>
    <row r="400" spans="2:38" ht="15.75" customHeight="1">
      <c r="B400" s="3"/>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row>
    <row r="401" spans="2:38" ht="15.75" customHeight="1">
      <c r="B401" s="3"/>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row>
    <row r="402" spans="2:38" ht="15.75" customHeight="1">
      <c r="B402" s="3"/>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row>
    <row r="403" spans="2:38" ht="15.75" customHeight="1">
      <c r="B403" s="3"/>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row>
    <row r="404" spans="2:38" ht="15.75" customHeight="1">
      <c r="B404" s="3"/>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row>
    <row r="405" spans="2:38" ht="15.75" customHeight="1">
      <c r="B405" s="3"/>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row>
    <row r="406" spans="2:38" ht="15.75" customHeight="1">
      <c r="B406" s="3"/>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row>
    <row r="407" spans="2:38" ht="15.75" customHeight="1">
      <c r="B407" s="3"/>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row>
    <row r="408" spans="2:38" ht="15.75" customHeight="1">
      <c r="B408" s="3"/>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row>
    <row r="409" spans="2:38" ht="15.75" customHeight="1">
      <c r="B409" s="3"/>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row>
    <row r="410" spans="2:38" ht="15.75" customHeight="1">
      <c r="B410" s="3"/>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row>
    <row r="411" spans="2:38" ht="15.75" customHeight="1">
      <c r="B411" s="3"/>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row>
    <row r="412" spans="2:38" ht="15.75" customHeight="1">
      <c r="B412" s="3"/>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row>
    <row r="413" spans="2:38" ht="15.75" customHeight="1">
      <c r="B413" s="3"/>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row>
    <row r="414" spans="2:38" ht="15.75" customHeight="1">
      <c r="B414" s="3"/>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row>
    <row r="415" spans="2:38" ht="15.75" customHeight="1">
      <c r="B415" s="3"/>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row>
    <row r="416" spans="2:38" ht="15.75" customHeight="1">
      <c r="B416" s="3"/>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row>
    <row r="417" spans="2:38" ht="15.75" customHeight="1">
      <c r="B417" s="3"/>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row>
    <row r="418" spans="2:38" ht="15.75" customHeight="1">
      <c r="B418" s="3"/>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row>
    <row r="419" spans="2:38" ht="15.75" customHeight="1">
      <c r="B419" s="3"/>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row>
    <row r="420" spans="2:38" ht="15.75" customHeight="1">
      <c r="B420" s="3"/>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row>
    <row r="421" spans="2:38" ht="15.75" customHeight="1">
      <c r="B421" s="3"/>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row>
    <row r="422" spans="2:38" ht="15.75" customHeight="1">
      <c r="B422" s="3"/>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row>
    <row r="423" spans="2:38" ht="15.75" customHeight="1">
      <c r="B423" s="3"/>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row>
    <row r="424" spans="2:38" ht="15.75" customHeight="1">
      <c r="B424" s="3"/>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row>
    <row r="425" spans="2:38" ht="15.75" customHeight="1">
      <c r="B425" s="3"/>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row>
    <row r="426" spans="2:38" ht="15.75" customHeight="1">
      <c r="B426" s="3"/>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row>
    <row r="427" spans="2:38" ht="15.75" customHeight="1">
      <c r="B427" s="3"/>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row>
    <row r="428" spans="2:38" ht="15.75" customHeight="1">
      <c r="B428" s="3"/>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row>
    <row r="429" spans="2:38" ht="15.75" customHeight="1">
      <c r="B429" s="3"/>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row>
    <row r="430" spans="2:38" ht="15.75" customHeight="1">
      <c r="B430" s="3"/>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row>
    <row r="431" spans="2:38" ht="15.75" customHeight="1">
      <c r="B431" s="3"/>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row>
    <row r="432" spans="2:38" ht="15.75" customHeight="1">
      <c r="B432" s="3"/>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row>
    <row r="433" spans="2:38" ht="15.75" customHeight="1">
      <c r="B433" s="3"/>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row>
    <row r="434" spans="2:38" ht="15.75" customHeight="1">
      <c r="B434" s="3"/>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row>
    <row r="435" spans="2:38" ht="15.75" customHeight="1">
      <c r="B435" s="3"/>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row>
    <row r="436" spans="2:38" ht="15.75" customHeight="1">
      <c r="B436" s="3"/>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row>
    <row r="437" spans="2:38" ht="15.75" customHeight="1">
      <c r="B437" s="3"/>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row>
    <row r="438" spans="2:38" ht="15.75" customHeight="1">
      <c r="B438" s="3"/>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row>
    <row r="439" spans="2:38" ht="15.75" customHeight="1">
      <c r="B439" s="3"/>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row>
    <row r="440" spans="2:38" ht="15.75" customHeight="1">
      <c r="B440" s="3"/>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row>
    <row r="441" spans="2:38" ht="15.75" customHeight="1">
      <c r="B441" s="3"/>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row>
    <row r="442" spans="2:38" ht="15.75" customHeight="1">
      <c r="B442" s="3"/>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row>
    <row r="443" spans="2:38" ht="15.75" customHeight="1">
      <c r="B443" s="3"/>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row>
    <row r="444" spans="2:38" ht="15.75" customHeight="1">
      <c r="B444" s="3"/>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row>
    <row r="445" spans="2:38" ht="15.75" customHeight="1">
      <c r="B445" s="3"/>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row>
    <row r="446" spans="2:38" ht="15.75" customHeight="1">
      <c r="B446" s="3"/>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row>
    <row r="447" spans="2:38" ht="15.75" customHeight="1">
      <c r="B447" s="3"/>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row>
    <row r="448" spans="2:38" ht="15.75" customHeight="1">
      <c r="B448" s="3"/>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row>
    <row r="449" spans="2:38" ht="15.75" customHeight="1">
      <c r="B449" s="3"/>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row>
    <row r="450" spans="2:38" ht="15.75" customHeight="1">
      <c r="B450" s="3"/>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row>
    <row r="451" spans="2:38" ht="15.75" customHeight="1">
      <c r="B451" s="3"/>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row>
    <row r="452" spans="2:38" ht="15.75" customHeight="1">
      <c r="B452" s="3"/>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row>
    <row r="453" spans="2:38" ht="15.75" customHeight="1">
      <c r="B453" s="3"/>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row>
    <row r="454" spans="2:38" ht="15.75" customHeight="1">
      <c r="B454" s="3"/>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row>
    <row r="455" spans="2:38" ht="15.75" customHeight="1">
      <c r="B455" s="3"/>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row>
    <row r="456" spans="2:38" ht="15.75" customHeight="1">
      <c r="B456" s="3"/>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row>
    <row r="457" spans="2:38" ht="15.75" customHeight="1">
      <c r="B457" s="3"/>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row>
    <row r="458" spans="2:38" ht="15.75" customHeight="1">
      <c r="B458" s="3"/>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row>
    <row r="459" spans="2:38" ht="15.75" customHeight="1">
      <c r="B459" s="3"/>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row>
    <row r="460" spans="2:38" ht="15.75" customHeight="1">
      <c r="B460" s="3"/>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row>
    <row r="461" spans="2:38" ht="15.75" customHeight="1">
      <c r="B461" s="3"/>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row>
    <row r="462" spans="2:38" ht="15.75" customHeight="1">
      <c r="B462" s="3"/>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row>
    <row r="463" spans="2:38" ht="15.75" customHeight="1">
      <c r="B463" s="3"/>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row>
    <row r="464" spans="2:38" ht="15.75" customHeight="1">
      <c r="B464" s="3"/>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row>
    <row r="465" spans="2:38" ht="15.75" customHeight="1">
      <c r="B465" s="3"/>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row>
    <row r="466" spans="2:38" ht="15.75" customHeight="1">
      <c r="B466" s="3"/>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row>
    <row r="467" spans="2:38" ht="15.75" customHeight="1">
      <c r="B467" s="3"/>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row>
    <row r="468" spans="2:38" ht="15.75" customHeight="1">
      <c r="B468" s="3"/>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row>
    <row r="469" spans="2:38" ht="15.75" customHeight="1">
      <c r="B469" s="3"/>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row>
    <row r="470" spans="2:38" ht="15.75" customHeight="1">
      <c r="B470" s="3"/>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row>
    <row r="471" spans="2:38" ht="15.75" customHeight="1">
      <c r="B471" s="3"/>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row>
    <row r="472" spans="2:38" ht="15.75" customHeight="1">
      <c r="B472" s="3"/>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row>
    <row r="473" spans="2:38" ht="15.75" customHeight="1">
      <c r="B473" s="3"/>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row>
    <row r="474" spans="2:38" ht="15.75" customHeight="1">
      <c r="B474" s="3"/>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row>
    <row r="475" spans="2:38" ht="15.75" customHeight="1">
      <c r="B475" s="3"/>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row>
    <row r="476" spans="2:38" ht="15.75" customHeight="1">
      <c r="B476" s="3"/>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row>
    <row r="477" spans="2:38" ht="15.75" customHeight="1">
      <c r="B477" s="3"/>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row>
    <row r="478" spans="2:38" ht="15.75" customHeight="1">
      <c r="B478" s="3"/>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row>
    <row r="479" spans="2:38" ht="15.75" customHeight="1">
      <c r="B479" s="3"/>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row>
    <row r="480" spans="2:38" ht="15.75" customHeight="1">
      <c r="B480" s="3"/>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row>
    <row r="481" spans="2:38" ht="15.75" customHeight="1">
      <c r="B481" s="3"/>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row>
    <row r="482" spans="2:38" ht="15.75" customHeight="1">
      <c r="B482" s="3"/>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row>
    <row r="483" spans="2:38" ht="15.75" customHeight="1">
      <c r="B483" s="3"/>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row>
    <row r="484" spans="2:38" ht="15.75" customHeight="1">
      <c r="B484" s="3"/>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row>
    <row r="485" spans="2:38" ht="15.75" customHeight="1">
      <c r="B485" s="3"/>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row>
    <row r="486" spans="2:38" ht="15.75" customHeight="1">
      <c r="B486" s="3"/>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row>
    <row r="487" spans="2:38" ht="15.75" customHeight="1">
      <c r="B487" s="3"/>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row>
    <row r="488" spans="2:38" ht="15.75" customHeight="1">
      <c r="B488" s="3"/>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row>
    <row r="489" spans="2:38" ht="15.75" customHeight="1">
      <c r="B489" s="3"/>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row>
    <row r="490" spans="2:38" ht="15.75" customHeight="1">
      <c r="B490" s="3"/>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row>
    <row r="491" spans="2:38" ht="15.75" customHeight="1">
      <c r="B491" s="3"/>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row>
    <row r="492" spans="2:38" ht="15.75" customHeight="1">
      <c r="B492" s="3"/>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row>
    <row r="493" spans="2:38" ht="15.75" customHeight="1">
      <c r="B493" s="3"/>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row>
    <row r="494" spans="2:38" ht="15.75" customHeight="1">
      <c r="B494" s="3"/>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row>
    <row r="495" spans="2:38" ht="15.75" customHeight="1">
      <c r="B495" s="3"/>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row>
    <row r="496" spans="2:38" ht="15.75" customHeight="1">
      <c r="B496" s="3"/>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row>
    <row r="497" spans="2:38" ht="15.75" customHeight="1">
      <c r="B497" s="3"/>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row>
    <row r="498" spans="2:38" ht="15.75" customHeight="1">
      <c r="B498" s="3"/>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row>
    <row r="499" spans="2:38" ht="15.75" customHeight="1">
      <c r="B499" s="3"/>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row>
    <row r="500" spans="2:38" ht="15.75" customHeight="1">
      <c r="B500" s="3"/>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row>
    <row r="501" spans="2:38" ht="15.75" customHeight="1">
      <c r="B501" s="3"/>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row>
    <row r="502" spans="2:38" ht="15.75" customHeight="1">
      <c r="B502" s="3"/>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row>
    <row r="503" spans="2:38" ht="15.75" customHeight="1">
      <c r="B503" s="3"/>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row>
    <row r="504" spans="2:38" ht="15.75" customHeight="1">
      <c r="B504" s="3"/>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row>
    <row r="505" spans="2:38" ht="15.75" customHeight="1">
      <c r="B505" s="3"/>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row>
    <row r="506" spans="2:38" ht="15.75" customHeight="1">
      <c r="B506" s="3"/>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row>
    <row r="507" spans="2:38" ht="15.75" customHeight="1">
      <c r="B507" s="3"/>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row>
    <row r="508" spans="2:38" ht="15.75" customHeight="1">
      <c r="B508" s="3"/>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row>
    <row r="509" spans="2:38" ht="15.75" customHeight="1">
      <c r="B509" s="3"/>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row>
    <row r="510" spans="2:38" ht="15.75" customHeight="1">
      <c r="B510" s="3"/>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row>
    <row r="511" spans="2:38" ht="15.75" customHeight="1">
      <c r="B511" s="3"/>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row>
    <row r="512" spans="2:38" ht="15.75" customHeight="1">
      <c r="B512" s="3"/>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row>
    <row r="513" spans="2:38" ht="15.75" customHeight="1">
      <c r="B513" s="3"/>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row>
    <row r="514" spans="2:38" ht="15.75" customHeight="1">
      <c r="B514" s="3"/>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row>
    <row r="515" spans="2:38" ht="15.75" customHeight="1">
      <c r="B515" s="3"/>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row>
    <row r="516" spans="2:38" ht="15.75" customHeight="1">
      <c r="B516" s="3"/>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row>
    <row r="517" spans="2:38" ht="15.75" customHeight="1">
      <c r="B517" s="3"/>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row>
    <row r="518" spans="2:38" ht="15.75" customHeight="1">
      <c r="B518" s="3"/>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row>
    <row r="519" spans="2:38" ht="15.75" customHeight="1">
      <c r="B519" s="3"/>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row>
    <row r="520" spans="2:38" ht="15.75" customHeight="1">
      <c r="B520" s="3"/>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row>
    <row r="521" spans="2:38" ht="15.75" customHeight="1">
      <c r="B521" s="3"/>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row>
    <row r="522" spans="2:38" ht="15.75" customHeight="1">
      <c r="B522" s="3"/>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row>
    <row r="523" spans="2:38" ht="15.75" customHeight="1">
      <c r="B523" s="3"/>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row>
    <row r="524" spans="2:38" ht="15.75" customHeight="1">
      <c r="B524" s="3"/>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row>
    <row r="525" spans="2:38" ht="15.75" customHeight="1">
      <c r="B525" s="3"/>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row>
    <row r="526" spans="2:38" ht="15.75" customHeight="1">
      <c r="B526" s="3"/>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row>
    <row r="527" spans="2:38" ht="15.75" customHeight="1">
      <c r="B527" s="3"/>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row>
    <row r="528" spans="2:38" ht="15.75" customHeight="1">
      <c r="B528" s="3"/>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row>
    <row r="529" spans="2:38" ht="15.75" customHeight="1">
      <c r="B529" s="3"/>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row>
    <row r="530" spans="2:38" ht="15.75" customHeight="1">
      <c r="B530" s="3"/>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row>
    <row r="531" spans="2:38" ht="15.75" customHeight="1">
      <c r="B531" s="3"/>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row>
    <row r="532" spans="2:38" ht="15.75" customHeight="1">
      <c r="B532" s="3"/>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row>
    <row r="533" spans="2:38" ht="15.75" customHeight="1">
      <c r="B533" s="3"/>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row>
    <row r="534" spans="2:38" ht="15.75" customHeight="1">
      <c r="B534" s="3"/>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row>
    <row r="535" spans="2:38" ht="15.75" customHeight="1">
      <c r="B535" s="3"/>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row>
    <row r="536" spans="2:38" ht="15.75" customHeight="1">
      <c r="B536" s="3"/>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row>
    <row r="537" spans="2:38" ht="15.75" customHeight="1">
      <c r="B537" s="3"/>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row>
    <row r="538" spans="2:38" ht="15.75" customHeight="1">
      <c r="B538" s="3"/>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row>
    <row r="539" spans="2:38" ht="15.75" customHeight="1">
      <c r="B539" s="3"/>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row>
    <row r="540" spans="2:38" ht="15.75" customHeight="1">
      <c r="B540" s="3"/>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row>
    <row r="541" spans="2:38" ht="15.75" customHeight="1">
      <c r="B541" s="3"/>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row>
    <row r="542" spans="2:38" ht="15.75" customHeight="1">
      <c r="B542" s="3"/>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row>
    <row r="543" spans="2:38" ht="15.75" customHeight="1">
      <c r="B543" s="3"/>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row>
    <row r="544" spans="2:38" ht="15.75" customHeight="1">
      <c r="B544" s="3"/>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row>
    <row r="545" spans="2:38" ht="15.75" customHeight="1">
      <c r="B545" s="3"/>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row>
    <row r="546" spans="2:38" ht="15.75" customHeight="1">
      <c r="B546" s="3"/>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row>
    <row r="547" spans="2:38" ht="15.75" customHeight="1">
      <c r="B547" s="3"/>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row>
    <row r="548" spans="2:38" ht="15.75" customHeight="1">
      <c r="B548" s="3"/>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row>
    <row r="549" spans="2:38" ht="15.75" customHeight="1">
      <c r="B549" s="3"/>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row>
    <row r="550" spans="2:38" ht="15.75" customHeight="1">
      <c r="B550" s="3"/>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row>
    <row r="551" spans="2:38" ht="15.75" customHeight="1">
      <c r="B551" s="3"/>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row>
    <row r="552" spans="2:38" ht="15.75" customHeight="1">
      <c r="B552" s="3"/>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row>
    <row r="553" spans="2:38" ht="15.75" customHeight="1">
      <c r="B553" s="3"/>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row>
    <row r="554" spans="2:38" ht="15.75" customHeight="1">
      <c r="B554" s="3"/>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row>
    <row r="555" spans="2:38" ht="15.75" customHeight="1">
      <c r="B555" s="3"/>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row>
    <row r="556" spans="2:38" ht="15.75" customHeight="1">
      <c r="B556" s="3"/>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row>
    <row r="557" spans="2:38" ht="15.75" customHeight="1">
      <c r="B557" s="3"/>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row>
    <row r="558" spans="2:38" ht="15.75" customHeight="1">
      <c r="B558" s="3"/>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row>
    <row r="559" spans="2:38" ht="15.75" customHeight="1">
      <c r="B559" s="3"/>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row>
    <row r="560" spans="2:38" ht="15.75" customHeight="1">
      <c r="B560" s="3"/>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row>
    <row r="561" spans="2:38" ht="15.75" customHeight="1">
      <c r="B561" s="3"/>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row>
    <row r="562" spans="2:38" ht="15.75" customHeight="1">
      <c r="B562" s="3"/>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row>
    <row r="563" spans="2:38" ht="15.75" customHeight="1">
      <c r="B563" s="3"/>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row>
    <row r="564" spans="2:38" ht="15.75" customHeight="1">
      <c r="B564" s="3"/>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row>
    <row r="565" spans="2:38" ht="15.75" customHeight="1">
      <c r="B565" s="3"/>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row>
    <row r="566" spans="2:38" ht="15.75" customHeight="1">
      <c r="B566" s="3"/>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row>
    <row r="567" spans="2:38" ht="15.75" customHeight="1">
      <c r="B567" s="3"/>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row>
    <row r="568" spans="2:38" ht="15.75" customHeight="1">
      <c r="B568" s="3"/>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row>
    <row r="569" spans="2:38" ht="15.75" customHeight="1">
      <c r="B569" s="3"/>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row>
    <row r="570" spans="2:38" ht="15.75" customHeight="1">
      <c r="B570" s="3"/>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row>
    <row r="571" spans="2:38" ht="15.75" customHeight="1">
      <c r="B571" s="3"/>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row>
    <row r="572" spans="2:38" ht="15.75" customHeight="1">
      <c r="B572" s="3"/>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row>
    <row r="573" spans="2:38" ht="15.75" customHeight="1">
      <c r="B573" s="3"/>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row>
    <row r="574" spans="2:38" ht="15.75" customHeight="1">
      <c r="B574" s="3"/>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row>
    <row r="575" spans="2:38" ht="15.75" customHeight="1">
      <c r="B575" s="3"/>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row>
    <row r="576" spans="2:38" ht="15.75" customHeight="1">
      <c r="B576" s="3"/>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row>
    <row r="577" spans="2:38" ht="15.75" customHeight="1">
      <c r="B577" s="3"/>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row>
    <row r="578" spans="2:38" ht="15.75" customHeight="1">
      <c r="B578" s="3"/>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row>
    <row r="579" spans="2:38" ht="15.75" customHeight="1">
      <c r="B579" s="3"/>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row>
    <row r="580" spans="2:38" ht="15.75" customHeight="1">
      <c r="B580" s="3"/>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row>
    <row r="581" spans="2:38" ht="15.75" customHeight="1">
      <c r="B581" s="3"/>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row>
    <row r="582" spans="2:38" ht="15.75" customHeight="1">
      <c r="B582" s="3"/>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row>
    <row r="583" spans="2:38" ht="15.75" customHeight="1">
      <c r="B583" s="3"/>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row>
    <row r="584" spans="2:38" ht="15.75" customHeight="1">
      <c r="B584" s="3"/>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row>
    <row r="585" spans="2:38" ht="15.75" customHeight="1">
      <c r="B585" s="3"/>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row>
    <row r="586" spans="2:38" ht="15.75" customHeight="1">
      <c r="B586" s="3"/>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row>
    <row r="587" spans="2:38" ht="15.75" customHeight="1">
      <c r="B587" s="3"/>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row>
    <row r="588" spans="2:38" ht="15.75" customHeight="1">
      <c r="B588" s="3"/>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row>
    <row r="589" spans="2:38" ht="15.75" customHeight="1">
      <c r="B589" s="3"/>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row>
    <row r="590" spans="2:38" ht="15.75" customHeight="1">
      <c r="B590" s="3"/>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row>
    <row r="591" spans="2:38" ht="15.75" customHeight="1">
      <c r="B591" s="3"/>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row>
    <row r="592" spans="2:38" ht="15.75" customHeight="1">
      <c r="B592" s="3"/>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row>
    <row r="593" spans="2:38" ht="15.75" customHeight="1">
      <c r="B593" s="3"/>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row>
    <row r="594" spans="2:38" ht="15.75" customHeight="1">
      <c r="B594" s="3"/>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row>
    <row r="595" spans="2:38" ht="15.75" customHeight="1">
      <c r="B595" s="3"/>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row>
    <row r="596" spans="2:38" ht="15.75" customHeight="1">
      <c r="B596" s="3"/>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row>
    <row r="597" spans="2:38" ht="15.75" customHeight="1">
      <c r="B597" s="3"/>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row>
    <row r="598" spans="2:38" ht="15.75" customHeight="1">
      <c r="B598" s="3"/>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row>
    <row r="599" spans="2:38" ht="15.75" customHeight="1">
      <c r="B599" s="3"/>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row>
    <row r="600" spans="2:38" ht="15.75" customHeight="1">
      <c r="B600" s="3"/>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row>
    <row r="601" spans="2:38" ht="15.75" customHeight="1">
      <c r="B601" s="3"/>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row>
    <row r="602" spans="2:38" ht="15.75" customHeight="1">
      <c r="B602" s="3"/>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row>
    <row r="603" spans="2:38" ht="15.75" customHeight="1">
      <c r="B603" s="3"/>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row>
    <row r="604" spans="2:38" ht="15.75" customHeight="1">
      <c r="B604" s="3"/>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row>
    <row r="605" spans="2:38" ht="15.75" customHeight="1">
      <c r="B605" s="3"/>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row>
    <row r="606" spans="2:38" ht="15.75" customHeight="1">
      <c r="B606" s="3"/>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row>
    <row r="607" spans="2:38" ht="15.75" customHeight="1">
      <c r="B607" s="3"/>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row>
    <row r="608" spans="2:38" ht="15.75" customHeight="1">
      <c r="B608" s="3"/>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row>
    <row r="609" spans="2:38" ht="15.75" customHeight="1">
      <c r="B609" s="3"/>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row>
    <row r="610" spans="2:38" ht="15.75" customHeight="1">
      <c r="B610" s="3"/>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row>
    <row r="611" spans="2:38" ht="15.75" customHeight="1">
      <c r="B611" s="3"/>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row>
    <row r="612" spans="2:38" ht="15.75" customHeight="1">
      <c r="B612" s="3"/>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row>
    <row r="613" spans="2:38" ht="15.75" customHeight="1">
      <c r="B613" s="3"/>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row>
    <row r="614" spans="2:38" ht="15.75" customHeight="1">
      <c r="B614" s="3"/>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row>
    <row r="615" spans="2:38" ht="15.75" customHeight="1">
      <c r="B615" s="3"/>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row>
    <row r="616" spans="2:38" ht="15.75" customHeight="1">
      <c r="B616" s="3"/>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row>
    <row r="617" spans="2:38" ht="15.75" customHeight="1">
      <c r="B617" s="3"/>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row>
    <row r="618" spans="2:38" ht="15.75" customHeight="1">
      <c r="B618" s="3"/>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row>
    <row r="619" spans="2:38" ht="15.75" customHeight="1">
      <c r="B619" s="3"/>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row>
    <row r="620" spans="2:38" ht="15.75" customHeight="1">
      <c r="B620" s="3"/>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row>
    <row r="621" spans="2:38" ht="15.75" customHeight="1">
      <c r="B621" s="3"/>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row>
    <row r="622" spans="2:38" ht="15.75" customHeight="1">
      <c r="B622" s="3"/>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row>
    <row r="623" spans="2:38" ht="15.75" customHeight="1">
      <c r="B623" s="3"/>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row>
    <row r="624" spans="2:38" ht="15.75" customHeight="1">
      <c r="B624" s="3"/>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row>
    <row r="625" spans="2:38" ht="15.75" customHeight="1">
      <c r="B625" s="3"/>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row>
    <row r="626" spans="2:38" ht="15.75" customHeight="1">
      <c r="B626" s="3"/>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row>
    <row r="627" spans="2:38" ht="15.75" customHeight="1">
      <c r="B627" s="3"/>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row>
    <row r="628" spans="2:38" ht="15.75" customHeight="1">
      <c r="B628" s="3"/>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row>
    <row r="629" spans="2:38" ht="15.75" customHeight="1">
      <c r="B629" s="3"/>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row>
    <row r="630" spans="2:38" ht="15.75" customHeight="1">
      <c r="B630" s="3"/>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row>
    <row r="631" spans="2:38" ht="15.75" customHeight="1">
      <c r="B631" s="3"/>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row>
    <row r="632" spans="2:38" ht="15.75" customHeight="1">
      <c r="B632" s="3"/>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row>
    <row r="633" spans="2:38" ht="15.75" customHeight="1">
      <c r="B633" s="3"/>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row>
    <row r="634" spans="2:38" ht="15.75" customHeight="1">
      <c r="B634" s="3"/>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row>
    <row r="635" spans="2:38" ht="15.75" customHeight="1">
      <c r="B635" s="3"/>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row>
    <row r="636" spans="2:38" ht="15.75" customHeight="1">
      <c r="B636" s="3"/>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row>
    <row r="637" spans="2:38" ht="15.75" customHeight="1">
      <c r="B637" s="3"/>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row>
    <row r="638" spans="2:38" ht="15.75" customHeight="1">
      <c r="B638" s="3"/>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row>
    <row r="639" spans="2:38" ht="15.75" customHeight="1">
      <c r="B639" s="3"/>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row>
    <row r="640" spans="2:38" ht="15.75" customHeight="1">
      <c r="B640" s="3"/>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row>
    <row r="641" spans="2:38" ht="15.75" customHeight="1">
      <c r="B641" s="3"/>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row>
    <row r="642" spans="2:38" ht="15.75" customHeight="1">
      <c r="B642" s="3"/>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row>
    <row r="643" spans="2:38" ht="15.75" customHeight="1">
      <c r="B643" s="3"/>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row>
    <row r="644" spans="2:38" ht="15.75" customHeight="1">
      <c r="B644" s="3"/>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row>
    <row r="645" spans="2:38" ht="15.75" customHeight="1">
      <c r="B645" s="3"/>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row>
    <row r="646" spans="2:38" ht="15.75" customHeight="1">
      <c r="B646" s="3"/>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row>
    <row r="647" spans="2:38" ht="15.75" customHeight="1">
      <c r="B647" s="3"/>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row>
    <row r="648" spans="2:38" ht="15.75" customHeight="1">
      <c r="B648" s="3"/>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row>
    <row r="649" spans="2:38" ht="15.75" customHeight="1">
      <c r="B649" s="3"/>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row>
    <row r="650" spans="2:38" ht="15.75" customHeight="1">
      <c r="B650" s="3"/>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row>
    <row r="651" spans="2:38" ht="15.75" customHeight="1">
      <c r="B651" s="3"/>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row>
    <row r="652" spans="2:38" ht="15.75" customHeight="1">
      <c r="B652" s="3"/>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row>
    <row r="653" spans="2:38" ht="15.75" customHeight="1">
      <c r="B653" s="3"/>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row>
    <row r="654" spans="2:38" ht="15.75" customHeight="1">
      <c r="B654" s="3"/>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row>
    <row r="655" spans="2:38" ht="15.75" customHeight="1">
      <c r="B655" s="3"/>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row>
    <row r="656" spans="2:38" ht="15.75" customHeight="1">
      <c r="B656" s="3"/>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row>
    <row r="657" spans="2:38" ht="15.75" customHeight="1">
      <c r="B657" s="3"/>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row>
    <row r="658" spans="2:38" ht="15.75" customHeight="1">
      <c r="B658" s="3"/>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row>
    <row r="659" spans="2:38" ht="15.75" customHeight="1">
      <c r="B659" s="3"/>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row>
    <row r="660" spans="2:38" ht="15.75" customHeight="1">
      <c r="B660" s="3"/>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row>
    <row r="661" spans="2:38" ht="15.75" customHeight="1">
      <c r="B661" s="3"/>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row>
    <row r="662" spans="2:38" ht="15.75" customHeight="1">
      <c r="B662" s="3"/>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row>
    <row r="663" spans="2:38" ht="15.75" customHeight="1">
      <c r="B663" s="3"/>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row>
    <row r="664" spans="2:38" ht="15.75" customHeight="1">
      <c r="B664" s="3"/>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row>
    <row r="665" spans="2:38" ht="15.75" customHeight="1">
      <c r="B665" s="3"/>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row>
    <row r="666" spans="2:38" ht="15.75" customHeight="1">
      <c r="B666" s="3"/>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row>
    <row r="667" spans="2:38" ht="15.75" customHeight="1">
      <c r="B667" s="3"/>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row>
    <row r="668" spans="2:38" ht="15.75" customHeight="1">
      <c r="B668" s="3"/>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row>
    <row r="669" spans="2:38" ht="15.75" customHeight="1">
      <c r="B669" s="3"/>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row>
    <row r="670" spans="2:38" ht="15.75" customHeight="1">
      <c r="B670" s="3"/>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row>
    <row r="671" spans="2:38" ht="15.75" customHeight="1">
      <c r="B671" s="3"/>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row>
    <row r="672" spans="2:38" ht="15.75" customHeight="1">
      <c r="B672" s="3"/>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row>
    <row r="673" spans="2:38" ht="15.75" customHeight="1">
      <c r="B673" s="3"/>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row>
    <row r="674" spans="2:38" ht="15.75" customHeight="1">
      <c r="B674" s="3"/>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row>
    <row r="675" spans="2:38" ht="15.75" customHeight="1">
      <c r="B675" s="3"/>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row>
    <row r="676" spans="2:38" ht="15.75" customHeight="1">
      <c r="B676" s="3"/>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row>
    <row r="677" spans="2:38" ht="15.75" customHeight="1">
      <c r="B677" s="3"/>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row>
    <row r="678" spans="2:38" ht="15.75" customHeight="1">
      <c r="B678" s="3"/>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row>
    <row r="679" spans="2:38" ht="15.75" customHeight="1">
      <c r="B679" s="3"/>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row>
    <row r="680" spans="2:38" ht="15.75" customHeight="1">
      <c r="B680" s="3"/>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row>
    <row r="681" spans="2:38" ht="15.75" customHeight="1">
      <c r="B681" s="3"/>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row>
    <row r="682" spans="2:38" ht="15.75" customHeight="1">
      <c r="B682" s="3"/>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row>
    <row r="683" spans="2:38" ht="15.75" customHeight="1">
      <c r="B683" s="3"/>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row>
    <row r="684" spans="2:38" ht="15.75" customHeight="1">
      <c r="B684" s="3"/>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row>
    <row r="685" spans="2:38" ht="15.75" customHeight="1">
      <c r="B685" s="3"/>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row>
    <row r="686" spans="2:38" ht="15.75" customHeight="1">
      <c r="B686" s="3"/>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row>
    <row r="687" spans="2:38" ht="15.75" customHeight="1">
      <c r="B687" s="3"/>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row>
    <row r="688" spans="2:38" ht="15.75" customHeight="1">
      <c r="B688" s="3"/>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row>
    <row r="689" spans="2:38" ht="15.75" customHeight="1">
      <c r="B689" s="3"/>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row>
    <row r="690" spans="2:38" ht="15.75" customHeight="1">
      <c r="B690" s="3"/>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row>
    <row r="691" spans="2:38" ht="15.75" customHeight="1">
      <c r="B691" s="3"/>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row>
    <row r="692" spans="2:38" ht="15.75" customHeight="1">
      <c r="B692" s="3"/>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row>
    <row r="693" spans="2:38" ht="15.75" customHeight="1">
      <c r="B693" s="3"/>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row>
    <row r="694" spans="2:38" ht="15.75" customHeight="1">
      <c r="B694" s="3"/>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row>
    <row r="695" spans="2:38" ht="15.75" customHeight="1">
      <c r="B695" s="3"/>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row>
    <row r="696" spans="2:38" ht="15.75" customHeight="1">
      <c r="B696" s="3"/>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row>
    <row r="697" spans="2:38" ht="15.75" customHeight="1">
      <c r="B697" s="3"/>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row>
    <row r="698" spans="2:38" ht="15.75" customHeight="1">
      <c r="B698" s="3"/>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row>
    <row r="699" spans="2:38" ht="15.75" customHeight="1">
      <c r="B699" s="3"/>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row>
    <row r="700" spans="2:38" ht="15.75" customHeight="1">
      <c r="B700" s="3"/>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row>
    <row r="701" spans="2:38" ht="15.75" customHeight="1">
      <c r="B701" s="3"/>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row>
    <row r="702" spans="2:38" ht="15.75" customHeight="1">
      <c r="B702" s="3"/>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row>
    <row r="703" spans="2:38" ht="15.75" customHeight="1">
      <c r="B703" s="3"/>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row>
    <row r="704" spans="2:38" ht="15.75" customHeight="1">
      <c r="B704" s="3"/>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row>
    <row r="705" spans="2:38" ht="15.75" customHeight="1">
      <c r="B705" s="3"/>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row>
    <row r="706" spans="2:38" ht="15.75" customHeight="1">
      <c r="B706" s="3"/>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row>
    <row r="707" spans="2:38" ht="15.75" customHeight="1">
      <c r="B707" s="3"/>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row>
    <row r="708" spans="2:38" ht="15.75" customHeight="1">
      <c r="B708" s="3"/>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row>
    <row r="709" spans="2:38" ht="15.75" customHeight="1">
      <c r="B709" s="3"/>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row>
    <row r="710" spans="2:38" ht="15.75" customHeight="1">
      <c r="B710" s="3"/>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row>
    <row r="711" spans="2:38" ht="15.75" customHeight="1">
      <c r="B711" s="3"/>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row>
    <row r="712" spans="2:38" ht="15.75" customHeight="1">
      <c r="B712" s="3"/>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row>
    <row r="713" spans="2:38" ht="15.75" customHeight="1">
      <c r="B713" s="3"/>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row>
    <row r="714" spans="2:38" ht="15.75" customHeight="1">
      <c r="B714" s="3"/>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row>
    <row r="715" spans="2:38" ht="15.75" customHeight="1">
      <c r="B715" s="3"/>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row>
    <row r="716" spans="2:38" ht="15.75" customHeight="1">
      <c r="B716" s="3"/>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row>
    <row r="717" spans="2:38" ht="15.75" customHeight="1">
      <c r="B717" s="3"/>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row>
    <row r="718" spans="2:38" ht="15.75" customHeight="1">
      <c r="B718" s="3"/>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row>
    <row r="719" spans="2:38" ht="15.75" customHeight="1">
      <c r="B719" s="3"/>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row>
    <row r="720" spans="2:38" ht="15.75" customHeight="1">
      <c r="B720" s="3"/>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row>
    <row r="721" spans="2:38" ht="15.75" customHeight="1">
      <c r="B721" s="3"/>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row>
    <row r="722" spans="2:38" ht="15.75" customHeight="1">
      <c r="B722" s="3"/>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row>
    <row r="723" spans="2:38" ht="15.75" customHeight="1">
      <c r="B723" s="3"/>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row>
    <row r="724" spans="2:38" ht="15.75" customHeight="1">
      <c r="B724" s="3"/>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row>
    <row r="725" spans="2:38" ht="15.75" customHeight="1">
      <c r="B725" s="3"/>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row>
    <row r="726" spans="2:38" ht="15.75" customHeight="1">
      <c r="B726" s="3"/>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row>
    <row r="727" spans="2:38" ht="15.75" customHeight="1">
      <c r="B727" s="3"/>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row>
    <row r="728" spans="2:38" ht="15.75" customHeight="1">
      <c r="B728" s="3"/>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row>
    <row r="729" spans="2:38" ht="15.75" customHeight="1">
      <c r="B729" s="3"/>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row>
    <row r="730" spans="2:38" ht="15.75" customHeight="1">
      <c r="B730" s="3"/>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row>
    <row r="731" spans="2:38" ht="15.75" customHeight="1">
      <c r="B731" s="3"/>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row>
    <row r="732" spans="2:38" ht="15.75" customHeight="1">
      <c r="B732" s="3"/>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row>
    <row r="733" spans="2:38" ht="15.75" customHeight="1">
      <c r="B733" s="3"/>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row>
    <row r="734" spans="2:38" ht="15.75" customHeight="1">
      <c r="B734" s="3"/>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row>
    <row r="735" spans="2:38" ht="15.75" customHeight="1">
      <c r="B735" s="3"/>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row>
    <row r="736" spans="2:38" ht="15.75" customHeight="1">
      <c r="B736" s="3"/>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row>
    <row r="737" spans="2:38" ht="15.75" customHeight="1">
      <c r="B737" s="3"/>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row>
    <row r="738" spans="2:38" ht="15.75" customHeight="1">
      <c r="B738" s="3"/>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row>
    <row r="739" spans="2:38" ht="15.75" customHeight="1">
      <c r="B739" s="3"/>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row>
    <row r="740" spans="2:38" ht="15.75" customHeight="1">
      <c r="B740" s="3"/>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row>
    <row r="741" spans="2:38" ht="15.75" customHeight="1">
      <c r="B741" s="3"/>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row>
    <row r="742" spans="2:38" ht="15.75" customHeight="1">
      <c r="B742" s="3"/>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row>
    <row r="743" spans="2:38" ht="15.75" customHeight="1">
      <c r="B743" s="3"/>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row>
    <row r="744" spans="2:38" ht="15.75" customHeight="1">
      <c r="B744" s="3"/>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row>
    <row r="745" spans="2:38" ht="15.75" customHeight="1">
      <c r="B745" s="3"/>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row>
    <row r="746" spans="2:38" ht="15.75" customHeight="1">
      <c r="B746" s="3"/>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row>
    <row r="747" spans="2:38" ht="15.75" customHeight="1">
      <c r="B747" s="3"/>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row>
    <row r="748" spans="2:38" ht="15.75" customHeight="1">
      <c r="B748" s="3"/>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row>
    <row r="749" spans="2:38" ht="15.75" customHeight="1">
      <c r="B749" s="3"/>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row>
    <row r="750" spans="2:38" ht="15.75" customHeight="1">
      <c r="B750" s="3"/>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row>
    <row r="751" spans="2:38" ht="15.75" customHeight="1">
      <c r="B751" s="3"/>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row>
    <row r="752" spans="2:38" ht="15.75" customHeight="1">
      <c r="B752" s="3"/>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row>
    <row r="753" spans="2:38" ht="15.75" customHeight="1">
      <c r="B753" s="3"/>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row>
    <row r="754" spans="2:38" ht="15.75" customHeight="1">
      <c r="B754" s="3"/>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row>
    <row r="755" spans="2:38" ht="15.75" customHeight="1">
      <c r="B755" s="3"/>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row>
    <row r="756" spans="2:38" ht="15.75" customHeight="1">
      <c r="B756" s="3"/>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row>
    <row r="757" spans="2:38" ht="15.75" customHeight="1">
      <c r="B757" s="3"/>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row>
    <row r="758" spans="2:38" ht="15.75" customHeight="1">
      <c r="B758" s="3"/>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row>
    <row r="759" spans="2:38" ht="15.75" customHeight="1">
      <c r="B759" s="3"/>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row>
    <row r="760" spans="2:38" ht="15.75" customHeight="1">
      <c r="B760" s="3"/>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row>
    <row r="761" spans="2:38" ht="15.75" customHeight="1">
      <c r="B761" s="3"/>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row>
    <row r="762" spans="2:38" ht="15.75" customHeight="1">
      <c r="B762" s="3"/>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row>
    <row r="763" spans="2:38" ht="15.75" customHeight="1">
      <c r="B763" s="3"/>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row>
    <row r="764" spans="2:38" ht="15.75" customHeight="1">
      <c r="B764" s="3"/>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row>
    <row r="765" spans="2:38" ht="15.75" customHeight="1">
      <c r="B765" s="3"/>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row>
    <row r="766" spans="2:38" ht="15.75" customHeight="1">
      <c r="B766" s="3"/>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row>
    <row r="767" spans="2:38" ht="15.75" customHeight="1">
      <c r="B767" s="3"/>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row>
    <row r="768" spans="2:38" ht="15.75" customHeight="1">
      <c r="B768" s="3"/>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row>
    <row r="769" spans="2:38" ht="15.75" customHeight="1">
      <c r="B769" s="3"/>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row>
    <row r="770" spans="2:38" ht="15.75" customHeight="1">
      <c r="B770" s="3"/>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row>
    <row r="771" spans="2:38" ht="15.75" customHeight="1">
      <c r="B771" s="3"/>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row>
    <row r="772" spans="2:38" ht="15.75" customHeight="1">
      <c r="B772" s="3"/>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row>
    <row r="773" spans="2:38" ht="15.75" customHeight="1">
      <c r="B773" s="3"/>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row>
    <row r="774" spans="2:38" ht="15.75" customHeight="1">
      <c r="B774" s="3"/>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row>
    <row r="775" spans="2:38" ht="15.75" customHeight="1">
      <c r="B775" s="3"/>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row>
    <row r="776" spans="2:38" ht="15.75" customHeight="1">
      <c r="B776" s="3"/>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row>
    <row r="777" spans="2:38" ht="15.75" customHeight="1">
      <c r="B777" s="3"/>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row>
    <row r="778" spans="2:38" ht="15.75" customHeight="1">
      <c r="B778" s="3"/>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row>
    <row r="779" spans="2:38" ht="15.75" customHeight="1">
      <c r="B779" s="3"/>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row>
    <row r="780" spans="2:38" ht="15.75" customHeight="1">
      <c r="B780" s="3"/>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row>
    <row r="781" spans="2:38" ht="15.75" customHeight="1">
      <c r="B781" s="3"/>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row>
    <row r="782" spans="2:38" ht="15.75" customHeight="1">
      <c r="B782" s="3"/>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row>
    <row r="783" spans="2:38" ht="15.75" customHeight="1">
      <c r="B783" s="3"/>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row>
    <row r="784" spans="2:38" ht="15.75" customHeight="1">
      <c r="B784" s="3"/>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row>
    <row r="785" spans="2:38" ht="15.75" customHeight="1">
      <c r="B785" s="3"/>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row>
    <row r="786" spans="2:38" ht="15.75" customHeight="1">
      <c r="B786" s="3"/>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row>
    <row r="787" spans="2:38" ht="15.75" customHeight="1">
      <c r="B787" s="3"/>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row>
    <row r="788" spans="2:38" ht="15.75" customHeight="1">
      <c r="B788" s="3"/>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row>
    <row r="789" spans="2:38" ht="15.75" customHeight="1">
      <c r="B789" s="3"/>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row>
    <row r="790" spans="2:38" ht="15.75" customHeight="1">
      <c r="B790" s="3"/>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row>
    <row r="791" spans="2:38" ht="15.75" customHeight="1">
      <c r="B791" s="3"/>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row>
    <row r="792" spans="2:38" ht="15.75" customHeight="1">
      <c r="B792" s="3"/>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row>
    <row r="793" spans="2:38" ht="15.75" customHeight="1">
      <c r="B793" s="3"/>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row>
    <row r="794" spans="2:38" ht="15.75" customHeight="1">
      <c r="B794" s="3"/>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row>
    <row r="795" spans="2:38" ht="15.75" customHeight="1">
      <c r="B795" s="3"/>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row>
    <row r="796" spans="2:38" ht="15.75" customHeight="1">
      <c r="B796" s="3"/>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row>
    <row r="797" spans="2:38" ht="15.75" customHeight="1">
      <c r="B797" s="3"/>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row>
    <row r="798" spans="2:38" ht="15.75" customHeight="1">
      <c r="B798" s="3"/>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row>
    <row r="799" spans="2:38" ht="15.75" customHeight="1">
      <c r="B799" s="3"/>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row>
    <row r="800" spans="2:38" ht="15.75" customHeight="1">
      <c r="B800" s="3"/>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row>
    <row r="801" spans="2:38" ht="15.75" customHeight="1">
      <c r="B801" s="3"/>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row>
    <row r="802" spans="2:38" ht="15.75" customHeight="1">
      <c r="B802" s="3"/>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row>
    <row r="803" spans="2:38" ht="15.75" customHeight="1">
      <c r="B803" s="3"/>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row>
    <row r="804" spans="2:38" ht="15.75" customHeight="1">
      <c r="B804" s="3"/>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row>
    <row r="805" spans="2:38" ht="15.75" customHeight="1">
      <c r="B805" s="3"/>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row>
    <row r="806" spans="2:38" ht="15.75" customHeight="1">
      <c r="B806" s="3"/>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row>
    <row r="807" spans="2:38" ht="15.75" customHeight="1">
      <c r="B807" s="3"/>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row>
    <row r="808" spans="2:38" ht="15.75" customHeight="1">
      <c r="B808" s="3"/>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row>
    <row r="809" spans="2:38" ht="15.75" customHeight="1">
      <c r="B809" s="3"/>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row>
    <row r="810" spans="2:38" ht="15.75" customHeight="1">
      <c r="B810" s="3"/>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row>
    <row r="811" spans="2:38" ht="15.75" customHeight="1">
      <c r="B811" s="3"/>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row>
    <row r="812" spans="2:38" ht="15.75" customHeight="1">
      <c r="B812" s="3"/>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row>
    <row r="813" spans="2:38" ht="15.75" customHeight="1">
      <c r="B813" s="3"/>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row>
    <row r="814" spans="2:38" ht="15.75" customHeight="1">
      <c r="B814" s="3"/>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row>
    <row r="815" spans="2:38" ht="15.75" customHeight="1">
      <c r="B815" s="3"/>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row>
    <row r="816" spans="2:38" ht="15.75" customHeight="1">
      <c r="B816" s="3"/>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row>
    <row r="817" spans="2:38" ht="15.75" customHeight="1">
      <c r="B817" s="3"/>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row>
    <row r="818" spans="2:38" ht="15.75" customHeight="1">
      <c r="B818" s="3"/>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row>
    <row r="819" spans="2:38" ht="15.75" customHeight="1">
      <c r="B819" s="3"/>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row>
    <row r="820" spans="2:38" ht="15.75" customHeight="1">
      <c r="B820" s="3"/>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row>
    <row r="821" spans="2:38" ht="15.75" customHeight="1">
      <c r="B821" s="3"/>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row>
    <row r="822" spans="2:38" ht="15.75" customHeight="1">
      <c r="B822" s="3"/>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row>
    <row r="823" spans="2:38" ht="15.75" customHeight="1">
      <c r="B823" s="3"/>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row>
    <row r="824" spans="2:38" ht="15.75" customHeight="1">
      <c r="B824" s="3"/>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row>
    <row r="825" spans="2:38" ht="15.75" customHeight="1">
      <c r="B825" s="3"/>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row>
    <row r="826" spans="2:38" ht="15.75" customHeight="1">
      <c r="B826" s="3"/>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row>
    <row r="827" spans="2:38" ht="15.75" customHeight="1">
      <c r="B827" s="3"/>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row>
    <row r="828" spans="2:38" ht="15.75" customHeight="1">
      <c r="B828" s="3"/>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row>
    <row r="829" spans="2:38" ht="15.75" customHeight="1">
      <c r="B829" s="3"/>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row>
    <row r="830" spans="2:38" ht="15.75" customHeight="1">
      <c r="B830" s="3"/>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row>
    <row r="831" spans="2:38" ht="15.75" customHeight="1">
      <c r="B831" s="3"/>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row>
    <row r="832" spans="2:38" ht="15.75" customHeight="1">
      <c r="B832" s="3"/>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row>
    <row r="833" spans="2:38" ht="15.75" customHeight="1">
      <c r="B833" s="3"/>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row>
    <row r="834" spans="2:38" ht="15.75" customHeight="1">
      <c r="B834" s="3"/>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row>
    <row r="835" spans="2:38" ht="15.75" customHeight="1">
      <c r="B835" s="3"/>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row>
    <row r="836" spans="2:38" ht="15.75" customHeight="1">
      <c r="B836" s="3"/>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row>
    <row r="837" spans="2:38" ht="15.75" customHeight="1">
      <c r="B837" s="3"/>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row>
    <row r="838" spans="2:38" ht="15.75" customHeight="1">
      <c r="B838" s="3"/>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row>
    <row r="839" spans="2:38" ht="15.75" customHeight="1">
      <c r="B839" s="3"/>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row>
    <row r="840" spans="2:38" ht="15.75" customHeight="1">
      <c r="B840" s="3"/>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row>
    <row r="841" spans="2:38" ht="15.75" customHeight="1">
      <c r="B841" s="3"/>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row>
    <row r="842" spans="2:38" ht="15.75" customHeight="1">
      <c r="B842" s="3"/>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row>
    <row r="843" spans="2:38" ht="15.75" customHeight="1">
      <c r="B843" s="3"/>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row>
    <row r="844" spans="2:38" ht="15.75" customHeight="1">
      <c r="B844" s="3"/>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row>
    <row r="845" spans="2:38" ht="15.75" customHeight="1">
      <c r="B845" s="3"/>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row>
    <row r="846" spans="2:38" ht="15.75" customHeight="1">
      <c r="B846" s="3"/>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row>
    <row r="847" spans="2:38" ht="15.75" customHeight="1">
      <c r="B847" s="3"/>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row>
    <row r="848" spans="2:38" ht="15.75" customHeight="1">
      <c r="B848" s="3"/>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row>
    <row r="849" spans="2:38" ht="15.75" customHeight="1">
      <c r="B849" s="3"/>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row>
    <row r="850" spans="2:38" ht="15.75" customHeight="1">
      <c r="B850" s="3"/>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row>
    <row r="851" spans="2:38" ht="15.75" customHeight="1">
      <c r="B851" s="3"/>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row>
    <row r="852" spans="2:38" ht="15.75" customHeight="1">
      <c r="B852" s="3"/>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row>
    <row r="853" spans="2:38" ht="15.75" customHeight="1">
      <c r="B853" s="3"/>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row>
    <row r="854" spans="2:38" ht="15.75" customHeight="1">
      <c r="B854" s="3"/>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row>
    <row r="855" spans="2:38" ht="15.75" customHeight="1">
      <c r="B855" s="3"/>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row>
    <row r="856" spans="2:38" ht="15.75" customHeight="1">
      <c r="B856" s="3"/>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row>
    <row r="857" spans="2:38" ht="15.75" customHeight="1">
      <c r="B857" s="3"/>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row>
    <row r="858" spans="2:38" ht="15.75" customHeight="1">
      <c r="B858" s="3"/>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row>
    <row r="859" spans="2:38" ht="15.75" customHeight="1">
      <c r="B859" s="3"/>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row>
    <row r="860" spans="2:38" ht="15.75" customHeight="1">
      <c r="B860" s="3"/>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row>
    <row r="861" spans="2:38" ht="15.75" customHeight="1">
      <c r="B861" s="3"/>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row>
    <row r="862" spans="2:38" ht="15.75" customHeight="1">
      <c r="B862" s="3"/>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row>
    <row r="863" spans="2:38" ht="15.75" customHeight="1">
      <c r="B863" s="3"/>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row>
    <row r="864" spans="2:38" ht="15.75" customHeight="1">
      <c r="B864" s="3"/>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row>
    <row r="865" spans="2:38" ht="15.75" customHeight="1">
      <c r="B865" s="3"/>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row>
    <row r="866" spans="2:38" ht="15.75" customHeight="1">
      <c r="B866" s="3"/>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row>
    <row r="867" spans="2:38" ht="15.75" customHeight="1">
      <c r="B867" s="3"/>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row>
    <row r="868" spans="2:38" ht="15.75" customHeight="1">
      <c r="B868" s="3"/>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row>
    <row r="869" spans="2:38" ht="15.75" customHeight="1">
      <c r="B869" s="3"/>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row>
    <row r="870" spans="2:38" ht="15.75" customHeight="1">
      <c r="B870" s="3"/>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row>
    <row r="871" spans="2:38" ht="15.75" customHeight="1">
      <c r="B871" s="3"/>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row>
    <row r="872" spans="2:38" ht="15.75" customHeight="1">
      <c r="B872" s="3"/>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row>
    <row r="873" spans="2:38" ht="15.75" customHeight="1">
      <c r="B873" s="3"/>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row>
    <row r="874" spans="2:38" ht="15.75" customHeight="1">
      <c r="B874" s="3"/>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row>
    <row r="875" spans="2:38" ht="15.75" customHeight="1">
      <c r="B875" s="3"/>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row>
    <row r="876" spans="2:38" ht="15.75" customHeight="1">
      <c r="B876" s="3"/>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row>
    <row r="877" spans="2:38" ht="15.75" customHeight="1">
      <c r="B877" s="3"/>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row>
    <row r="878" spans="2:38" ht="15.75" customHeight="1">
      <c r="B878" s="3"/>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row>
    <row r="879" spans="2:38" ht="15.75" customHeight="1">
      <c r="B879" s="3"/>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row>
    <row r="880" spans="2:38" ht="15.75" customHeight="1">
      <c r="B880" s="3"/>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row>
    <row r="881" spans="2:38" ht="15.75" customHeight="1">
      <c r="B881" s="3"/>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row>
    <row r="882" spans="2:38" ht="15.75" customHeight="1">
      <c r="B882" s="3"/>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row>
    <row r="883" spans="2:38" ht="15.75" customHeight="1">
      <c r="B883" s="3"/>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row>
    <row r="884" spans="2:38" ht="15.75" customHeight="1">
      <c r="B884" s="3"/>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row>
    <row r="885" spans="2:38" ht="15.75" customHeight="1">
      <c r="B885" s="3"/>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row>
    <row r="886" spans="2:38" ht="15.75" customHeight="1">
      <c r="B886" s="3"/>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row>
    <row r="887" spans="2:38" ht="15.75" customHeight="1">
      <c r="B887" s="3"/>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row>
    <row r="888" spans="2:38" ht="15.75" customHeight="1">
      <c r="B888" s="3"/>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row>
    <row r="889" spans="2:38" ht="15.75" customHeight="1">
      <c r="B889" s="3"/>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row>
    <row r="890" spans="2:38" ht="15.75" customHeight="1">
      <c r="B890" s="3"/>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row>
    <row r="891" spans="2:38" ht="15.75" customHeight="1">
      <c r="B891" s="3"/>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row>
    <row r="892" spans="2:38" ht="15.75" customHeight="1">
      <c r="B892" s="3"/>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row>
    <row r="893" spans="2:38" ht="15.75" customHeight="1">
      <c r="B893" s="3"/>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row>
    <row r="894" spans="2:38" ht="15.75" customHeight="1">
      <c r="B894" s="3"/>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row>
    <row r="895" spans="2:38" ht="15.75" customHeight="1">
      <c r="B895" s="3"/>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row>
    <row r="896" spans="2:38" ht="15.75" customHeight="1">
      <c r="B896" s="3"/>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row>
    <row r="897" spans="2:38" ht="15.75" customHeight="1">
      <c r="B897" s="3"/>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row>
    <row r="898" spans="2:38" ht="15.75" customHeight="1">
      <c r="B898" s="3"/>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row>
    <row r="899" spans="2:38" ht="15.75" customHeight="1">
      <c r="B899" s="3"/>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row>
    <row r="900" spans="2:38" ht="15.75" customHeight="1">
      <c r="B900" s="3"/>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row>
    <row r="901" spans="2:38" ht="15.75" customHeight="1">
      <c r="B901" s="3"/>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row>
    <row r="902" spans="2:38" ht="15.75" customHeight="1">
      <c r="B902" s="3"/>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row>
    <row r="903" spans="2:38" ht="15.75" customHeight="1">
      <c r="B903" s="3"/>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row>
    <row r="904" spans="2:38" ht="15.75" customHeight="1">
      <c r="B904" s="3"/>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row>
    <row r="905" spans="2:38" ht="15.75" customHeight="1">
      <c r="B905" s="3"/>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row>
    <row r="906" spans="2:38" ht="15.75" customHeight="1">
      <c r="B906" s="3"/>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row>
    <row r="907" spans="2:38" ht="15.75" customHeight="1">
      <c r="B907" s="3"/>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row>
    <row r="908" spans="2:38" ht="15.75" customHeight="1">
      <c r="B908" s="3"/>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row>
    <row r="909" spans="2:38" ht="15.75" customHeight="1">
      <c r="B909" s="3"/>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row>
    <row r="910" spans="2:38" ht="15.75" customHeight="1">
      <c r="B910" s="3"/>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row>
    <row r="911" spans="2:38" ht="15.75" customHeight="1">
      <c r="B911" s="3"/>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row>
    <row r="912" spans="2:38" ht="15.75" customHeight="1">
      <c r="B912" s="3"/>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row>
    <row r="913" spans="2:38" ht="15.75" customHeight="1">
      <c r="B913" s="3"/>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row>
    <row r="914" spans="2:38" ht="15.75" customHeight="1">
      <c r="B914" s="3"/>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row>
    <row r="915" spans="2:38" ht="15.75" customHeight="1">
      <c r="B915" s="3"/>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row>
    <row r="916" spans="2:38" ht="15.75" customHeight="1">
      <c r="B916" s="3"/>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row>
    <row r="917" spans="2:38" ht="15.75" customHeight="1">
      <c r="B917" s="3"/>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row>
    <row r="918" spans="2:38" ht="15.75" customHeight="1">
      <c r="B918" s="3"/>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row>
    <row r="919" spans="2:38" ht="15.75" customHeight="1">
      <c r="B919" s="3"/>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row>
    <row r="920" spans="2:38" ht="15.75" customHeight="1">
      <c r="B920" s="3"/>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row>
    <row r="921" spans="2:38" ht="15.75" customHeight="1">
      <c r="B921" s="3"/>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row>
    <row r="922" spans="2:38" ht="15.75" customHeight="1">
      <c r="B922" s="3"/>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row>
    <row r="923" spans="2:38" ht="15.75" customHeight="1">
      <c r="B923" s="3"/>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row>
    <row r="924" spans="2:38" ht="15.75" customHeight="1">
      <c r="B924" s="3"/>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row>
    <row r="925" spans="2:38" ht="15.75" customHeight="1">
      <c r="B925" s="3"/>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row>
    <row r="926" spans="2:38" ht="15.75" customHeight="1">
      <c r="B926" s="3"/>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row>
    <row r="927" spans="2:38" ht="15.75" customHeight="1">
      <c r="B927" s="3"/>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row>
    <row r="928" spans="2:38" ht="15.75" customHeight="1">
      <c r="B928" s="3"/>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row>
    <row r="929" spans="2:38" ht="15.75" customHeight="1">
      <c r="B929" s="3"/>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row>
    <row r="930" spans="2:38" ht="15.75" customHeight="1">
      <c r="B930" s="3"/>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row>
    <row r="931" spans="2:38" ht="15.75" customHeight="1">
      <c r="B931" s="3"/>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row>
    <row r="932" spans="2:38" ht="15.75" customHeight="1">
      <c r="B932" s="3"/>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row>
    <row r="933" spans="2:38" ht="15.75" customHeight="1">
      <c r="B933" s="3"/>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row>
    <row r="934" spans="2:38" ht="15.75" customHeight="1">
      <c r="B934" s="3"/>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row>
    <row r="935" spans="2:38" ht="15.75" customHeight="1">
      <c r="B935" s="3"/>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row>
    <row r="936" spans="2:38" ht="15.75" customHeight="1">
      <c r="B936" s="3"/>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row>
    <row r="937" spans="2:38" ht="15.75" customHeight="1">
      <c r="B937" s="3"/>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row>
    <row r="938" spans="2:38" ht="15.75" customHeight="1">
      <c r="B938" s="3"/>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row>
    <row r="939" spans="2:38" ht="15.75" customHeight="1">
      <c r="B939" s="3"/>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row>
    <row r="940" spans="2:38" ht="15.75" customHeight="1">
      <c r="B940" s="3"/>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row>
    <row r="941" spans="2:38" ht="15.75" customHeight="1">
      <c r="B941" s="3"/>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row>
    <row r="942" spans="2:38" ht="15.75" customHeight="1">
      <c r="B942" s="3"/>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row>
    <row r="943" spans="2:38" ht="15.75" customHeight="1">
      <c r="B943" s="3"/>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row>
    <row r="944" spans="2:38" ht="15.75" customHeight="1">
      <c r="B944" s="3"/>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row>
    <row r="945" spans="2:38" ht="15.75" customHeight="1">
      <c r="B945" s="3"/>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row>
    <row r="946" spans="2:38" ht="15.75" customHeight="1">
      <c r="B946" s="3"/>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row>
    <row r="947" spans="2:38" ht="15.75" customHeight="1">
      <c r="B947" s="3"/>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row>
    <row r="948" spans="2:38" ht="15.75" customHeight="1">
      <c r="B948" s="3"/>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row>
    <row r="949" spans="2:38" ht="15.75" customHeight="1">
      <c r="B949" s="3"/>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row>
    <row r="950" spans="2:38" ht="15.75" customHeight="1">
      <c r="B950" s="3"/>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row>
    <row r="951" spans="2:38" ht="15.75" customHeight="1">
      <c r="B951" s="3"/>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row>
    <row r="952" spans="2:38" ht="15.75" customHeight="1">
      <c r="B952" s="3"/>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row>
    <row r="953" spans="2:38" ht="15.75" customHeight="1">
      <c r="B953" s="3"/>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row>
    <row r="954" spans="2:38" ht="15.75" customHeight="1">
      <c r="B954" s="3"/>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row>
    <row r="955" spans="2:38" ht="15.75" customHeight="1">
      <c r="B955" s="3"/>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row>
    <row r="956" spans="2:38" ht="15.75" customHeight="1">
      <c r="B956" s="3"/>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row>
    <row r="957" spans="2:38" ht="15.75" customHeight="1">
      <c r="B957" s="3"/>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row>
    <row r="958" spans="2:38" ht="15.75" customHeight="1">
      <c r="B958" s="3"/>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row>
    <row r="959" spans="2:38" ht="15.75" customHeight="1">
      <c r="B959" s="3"/>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row>
    <row r="960" spans="2:38" ht="15.75" customHeight="1">
      <c r="B960" s="3"/>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row>
    <row r="961" spans="2:38" ht="15.75" customHeight="1">
      <c r="B961" s="3"/>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row>
    <row r="962" spans="2:38" ht="15.75" customHeight="1">
      <c r="B962" s="3"/>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row>
    <row r="963" spans="2:38" ht="15.75" customHeight="1">
      <c r="B963" s="3"/>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row>
    <row r="964" spans="2:38" ht="15.75" customHeight="1">
      <c r="B964" s="3"/>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row>
    <row r="965" spans="2:38" ht="15.75" customHeight="1">
      <c r="B965" s="3"/>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row>
    <row r="966" spans="2:38" ht="15.75" customHeight="1">
      <c r="B966" s="3"/>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row>
    <row r="967" spans="2:38" ht="15.75" customHeight="1">
      <c r="B967" s="3"/>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row>
    <row r="968" spans="2:38" ht="15.75" customHeight="1">
      <c r="B968" s="3"/>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row>
    <row r="969" spans="2:38" ht="15.75" customHeight="1">
      <c r="B969" s="3"/>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row>
    <row r="970" spans="2:38" ht="15.75" customHeight="1">
      <c r="B970" s="3"/>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row>
    <row r="971" spans="2:38" ht="15.75" customHeight="1">
      <c r="B971" s="3"/>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row>
    <row r="972" spans="2:38" ht="15.75" customHeight="1">
      <c r="B972" s="3"/>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row>
    <row r="973" spans="2:38" ht="15.75" customHeight="1">
      <c r="B973" s="3"/>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row>
    <row r="974" spans="2:38" ht="15.75" customHeight="1">
      <c r="B974" s="3"/>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row>
    <row r="975" spans="2:38" ht="15.75" customHeight="1">
      <c r="B975" s="3"/>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row>
    <row r="976" spans="2:38" ht="15.75" customHeight="1">
      <c r="B976" s="3"/>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row>
    <row r="977" spans="2:38" ht="15.75" customHeight="1">
      <c r="B977" s="3"/>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row>
    <row r="978" spans="2:38" ht="15.75" customHeight="1">
      <c r="B978" s="3"/>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row>
    <row r="979" spans="2:38" ht="15.75" customHeight="1">
      <c r="B979" s="3"/>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row>
    <row r="980" spans="2:38" ht="15.75" customHeight="1">
      <c r="B980" s="3"/>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row>
    <row r="981" spans="2:38" ht="15.75" customHeight="1">
      <c r="B981" s="3"/>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row>
    <row r="982" spans="2:38" ht="15.75" customHeight="1">
      <c r="B982" s="3"/>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row>
    <row r="983" spans="2:38" ht="15.75" customHeight="1">
      <c r="B983" s="3"/>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row>
    <row r="984" spans="2:38" ht="15.75" customHeight="1">
      <c r="B984" s="3"/>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row>
    <row r="985" spans="2:38" ht="15.75" customHeight="1">
      <c r="B985" s="3"/>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row>
    <row r="986" spans="2:38" ht="15.75" customHeight="1">
      <c r="B986" s="3"/>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row>
    <row r="987" spans="2:38" ht="15.75" customHeight="1">
      <c r="B987" s="3"/>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row>
    <row r="988" spans="2:38" ht="15.75" customHeight="1">
      <c r="B988" s="3"/>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row>
    <row r="989" spans="2:38" ht="15.75" customHeight="1">
      <c r="B989" s="3"/>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row>
    <row r="990" spans="2:38" ht="15.75" customHeight="1">
      <c r="B990" s="3"/>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row>
    <row r="991" spans="2:38" ht="15.75" customHeight="1">
      <c r="B991" s="3"/>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row>
    <row r="992" spans="2:38" ht="15.75" customHeight="1">
      <c r="B992" s="3"/>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row>
    <row r="993" spans="2:38" ht="15.75" customHeight="1">
      <c r="B993" s="3"/>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row>
    <row r="994" spans="2:38" ht="15.75" customHeight="1">
      <c r="B994" s="3"/>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row>
    <row r="995" spans="2:38" ht="15.75" customHeight="1">
      <c r="B995" s="3"/>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row>
    <row r="996" spans="2:38" ht="15.75" customHeight="1">
      <c r="B996" s="3"/>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row>
    <row r="997" spans="2:38" ht="15.75" customHeight="1">
      <c r="B997" s="3"/>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row>
    <row r="998" spans="2:38" ht="15.75" customHeight="1">
      <c r="B998" s="3"/>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row>
    <row r="999" spans="2:38" ht="15.75" customHeight="1">
      <c r="B999" s="3"/>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row>
    <row r="1000" spans="2:38" ht="15.75" customHeight="1">
      <c r="B1000" s="3"/>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row>
  </sheetData>
  <sheetProtection algorithmName="SHA-512" hashValue="0T0oY4wSAkxwMprGE3UnOE6LY3l43Y1IgIML7cHpmsXGf/RjWKroU3p71U1hzQo04CKpkOmX1mKxdN+OLHI0xg==" saltValue="oNzA6Z99m6Nt9CS5HfLvmw==" spinCount="100000" sheet="1" objects="1" scenarios="1"/>
  <hyperlinks>
    <hyperlink ref="A30" r:id="rId1"/>
  </hyperlinks>
  <pageMargins left="0.511811024" right="0.511811024" top="0.78740157499999996" bottom="0.78740157499999996" header="0" footer="0"/>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370"/>
  <sheetViews>
    <sheetView workbookViewId="0">
      <selection activeCell="G3" sqref="G3"/>
    </sheetView>
  </sheetViews>
  <sheetFormatPr defaultColWidth="12.625" defaultRowHeight="15" customHeight="1"/>
  <cols>
    <col min="1" max="1" width="6.375" style="316" customWidth="1"/>
    <col min="2" max="2" width="53.375" style="316" customWidth="1"/>
    <col min="3" max="3" width="6" style="316" customWidth="1"/>
    <col min="4" max="4" width="10.375" style="316" customWidth="1"/>
    <col min="5" max="5" width="11.375" style="316" customWidth="1"/>
    <col min="6" max="8" width="12" style="316" customWidth="1"/>
    <col min="9" max="11" width="13" style="316" customWidth="1"/>
    <col min="12" max="12" width="4.25" style="316" customWidth="1"/>
    <col min="13" max="18" width="7.625" style="316" customWidth="1"/>
    <col min="19" max="19" width="4.25" style="316" customWidth="1"/>
    <col min="20" max="20" width="19.375" style="316" customWidth="1"/>
    <col min="21" max="27" width="7.625" style="316" customWidth="1"/>
    <col min="28" max="16384" width="12.625" style="316"/>
  </cols>
  <sheetData>
    <row r="1" spans="1:27" ht="15" customHeight="1">
      <c r="A1" s="1044" t="str">
        <f>CONCATENATE("BOLETIM DE MEDIÇÃO - BM ",G3)</f>
        <v>BOLETIM DE MEDIÇÃO - BM 1</v>
      </c>
      <c r="B1" s="1045"/>
      <c r="C1" s="1045"/>
      <c r="D1" s="1045"/>
      <c r="E1" s="1045"/>
      <c r="F1" s="1045"/>
      <c r="G1" s="1045"/>
      <c r="H1" s="1045"/>
      <c r="I1" s="1045"/>
      <c r="J1" s="1045"/>
      <c r="K1" s="890"/>
      <c r="L1" s="411"/>
      <c r="M1" s="1035" t="s">
        <v>2035</v>
      </c>
      <c r="N1" s="1036"/>
      <c r="O1" s="1036"/>
      <c r="P1" s="1036"/>
      <c r="Q1" s="1036"/>
      <c r="R1" s="1036"/>
      <c r="S1" s="412"/>
      <c r="T1" s="1037" t="s">
        <v>1530</v>
      </c>
      <c r="U1" s="374"/>
      <c r="V1" s="374"/>
      <c r="W1" s="374"/>
      <c r="X1" s="374"/>
      <c r="Y1" s="374"/>
      <c r="Z1" s="374"/>
      <c r="AA1" s="374"/>
    </row>
    <row r="2" spans="1:27" ht="12.75" customHeight="1">
      <c r="A2" s="891"/>
      <c r="B2" s="1046"/>
      <c r="C2" s="1046"/>
      <c r="D2" s="1046"/>
      <c r="E2" s="1046"/>
      <c r="F2" s="1046"/>
      <c r="G2" s="1046"/>
      <c r="H2" s="1046"/>
      <c r="I2" s="1046"/>
      <c r="J2" s="1046"/>
      <c r="K2" s="892"/>
      <c r="L2" s="411"/>
      <c r="M2" s="1036"/>
      <c r="N2" s="1036"/>
      <c r="O2" s="1036"/>
      <c r="P2" s="1036"/>
      <c r="Q2" s="1036"/>
      <c r="R2" s="1036"/>
      <c r="S2" s="412"/>
      <c r="T2" s="1038"/>
      <c r="U2" s="374"/>
      <c r="V2" s="374"/>
      <c r="W2" s="374"/>
      <c r="X2" s="374"/>
      <c r="Y2" s="374"/>
      <c r="Z2" s="374"/>
      <c r="AA2" s="374"/>
    </row>
    <row r="3" spans="1:27" ht="12.75" customHeight="1">
      <c r="A3" s="503" t="s">
        <v>1336</v>
      </c>
      <c r="B3" s="501"/>
      <c r="C3" s="413"/>
      <c r="D3" s="414"/>
      <c r="E3" s="413"/>
      <c r="F3" s="505" t="s">
        <v>1337</v>
      </c>
      <c r="G3" s="415">
        <v>1</v>
      </c>
      <c r="H3" s="416"/>
      <c r="I3" s="416"/>
      <c r="J3" s="416"/>
      <c r="K3" s="417"/>
      <c r="L3" s="411"/>
      <c r="M3" s="1036"/>
      <c r="N3" s="1036"/>
      <c r="O3" s="1036"/>
      <c r="P3" s="1036"/>
      <c r="Q3" s="1036"/>
      <c r="R3" s="1036"/>
      <c r="S3" s="412"/>
      <c r="T3" s="1038"/>
      <c r="U3" s="374"/>
      <c r="V3" s="374"/>
      <c r="W3" s="374"/>
      <c r="X3" s="374"/>
      <c r="Y3" s="374"/>
      <c r="Z3" s="374"/>
      <c r="AA3" s="374"/>
    </row>
    <row r="4" spans="1:27" ht="12.75" customHeight="1">
      <c r="A4" s="504" t="str">
        <f>CONCATENATE("Órgão: ",Dados!C3)</f>
        <v>Órgão: Secretaria Municipal de Saúde</v>
      </c>
      <c r="B4" s="502"/>
      <c r="C4" s="418"/>
      <c r="D4" s="418"/>
      <c r="E4" s="418"/>
      <c r="F4" s="418"/>
      <c r="G4" s="419"/>
      <c r="H4" s="419"/>
      <c r="I4" s="419"/>
      <c r="J4" s="419"/>
      <c r="K4" s="420"/>
      <c r="L4" s="411"/>
      <c r="M4" s="1036"/>
      <c r="N4" s="1036"/>
      <c r="O4" s="1036"/>
      <c r="P4" s="1036"/>
      <c r="Q4" s="1036"/>
      <c r="R4" s="1036"/>
      <c r="S4" s="412"/>
      <c r="T4" s="1038"/>
      <c r="U4" s="374"/>
      <c r="V4" s="374"/>
      <c r="W4" s="374"/>
      <c r="X4" s="374"/>
      <c r="Y4" s="374"/>
      <c r="Z4" s="374"/>
      <c r="AA4" s="374"/>
    </row>
    <row r="5" spans="1:27" ht="12.75" customHeight="1">
      <c r="A5" s="421" t="s">
        <v>1339</v>
      </c>
      <c r="B5" s="422"/>
      <c r="C5" s="418"/>
      <c r="D5" s="418"/>
      <c r="E5" s="418"/>
      <c r="F5" s="506" t="s">
        <v>1338</v>
      </c>
      <c r="G5" s="506" t="str">
        <f>Dados!C6</f>
        <v>Hospital de Pronto Socorro</v>
      </c>
      <c r="H5" s="419"/>
      <c r="I5" s="419"/>
      <c r="J5" s="419"/>
      <c r="K5" s="420"/>
      <c r="L5" s="411"/>
      <c r="M5" s="1036"/>
      <c r="N5" s="1036"/>
      <c r="O5" s="1036"/>
      <c r="P5" s="1036"/>
      <c r="Q5" s="1036"/>
      <c r="R5" s="1036"/>
      <c r="S5" s="412"/>
      <c r="T5" s="1038"/>
      <c r="U5" s="374"/>
      <c r="V5" s="374"/>
      <c r="W5" s="374"/>
      <c r="X5" s="374"/>
      <c r="Y5" s="374"/>
      <c r="Z5" s="374"/>
      <c r="AA5" s="374"/>
    </row>
    <row r="6" spans="1:27" ht="12.75" customHeight="1">
      <c r="A6" s="507" t="str">
        <f>CONCATENATE("Processo SEI ",Dados!C4)</f>
        <v>Processo SEI 22.0.000067229-0</v>
      </c>
      <c r="B6" s="502"/>
      <c r="C6" s="418"/>
      <c r="D6" s="418"/>
      <c r="E6" s="418"/>
      <c r="F6" s="418"/>
      <c r="G6" s="418"/>
      <c r="H6" s="419"/>
      <c r="I6" s="419"/>
      <c r="J6" s="419"/>
      <c r="K6" s="420"/>
      <c r="L6" s="411"/>
      <c r="M6" s="1036"/>
      <c r="N6" s="1036"/>
      <c r="O6" s="1036"/>
      <c r="P6" s="1036"/>
      <c r="Q6" s="1036"/>
      <c r="R6" s="1036"/>
      <c r="S6" s="412"/>
      <c r="T6" s="1038"/>
      <c r="U6" s="374"/>
      <c r="V6" s="374"/>
      <c r="W6" s="374"/>
      <c r="X6" s="374"/>
      <c r="Y6" s="374"/>
      <c r="Z6" s="374"/>
      <c r="AA6" s="374"/>
    </row>
    <row r="7" spans="1:27" ht="12.75" customHeight="1">
      <c r="A7" s="421" t="s">
        <v>1340</v>
      </c>
      <c r="B7" s="422"/>
      <c r="C7" s="418"/>
      <c r="D7" s="418"/>
      <c r="E7" s="418"/>
      <c r="F7" s="423" t="s">
        <v>1341</v>
      </c>
      <c r="G7" s="424"/>
      <c r="H7" s="425"/>
      <c r="I7" s="419"/>
      <c r="J7" s="419"/>
      <c r="K7" s="420"/>
      <c r="L7" s="411"/>
      <c r="M7" s="1036"/>
      <c r="N7" s="1036"/>
      <c r="O7" s="1036"/>
      <c r="P7" s="1036"/>
      <c r="Q7" s="1036"/>
      <c r="R7" s="1036"/>
      <c r="S7" s="412"/>
      <c r="T7" s="1038"/>
      <c r="U7" s="374"/>
      <c r="V7" s="374"/>
      <c r="W7" s="374"/>
      <c r="X7" s="374"/>
      <c r="Y7" s="374"/>
      <c r="Z7" s="374"/>
      <c r="AA7" s="374"/>
    </row>
    <row r="8" spans="1:27" ht="12.75" customHeight="1">
      <c r="A8" s="507" t="str">
        <f>CONCATENATE("Valor total do contrato: R$ ",K556)</f>
        <v>Valor total do contrato: R$ 0</v>
      </c>
      <c r="B8" s="502"/>
      <c r="C8" s="418"/>
      <c r="D8" s="418"/>
      <c r="E8" s="418"/>
      <c r="F8" s="423" t="s">
        <v>1520</v>
      </c>
      <c r="G8" s="424"/>
      <c r="H8" s="425"/>
      <c r="I8" s="419"/>
      <c r="J8" s="419"/>
      <c r="K8" s="420"/>
      <c r="L8" s="411"/>
      <c r="M8" s="1036"/>
      <c r="N8" s="1036"/>
      <c r="O8" s="1036"/>
      <c r="P8" s="1036"/>
      <c r="Q8" s="1036"/>
      <c r="R8" s="1036"/>
      <c r="S8" s="412"/>
      <c r="T8" s="1038"/>
      <c r="U8" s="374"/>
      <c r="V8" s="374"/>
      <c r="W8" s="374"/>
      <c r="X8" s="374"/>
      <c r="Y8" s="374"/>
      <c r="Z8" s="374"/>
      <c r="AA8" s="374"/>
    </row>
    <row r="9" spans="1:27" ht="12.75" customHeight="1">
      <c r="A9" s="421" t="s">
        <v>1342</v>
      </c>
      <c r="B9" s="422"/>
      <c r="C9" s="418"/>
      <c r="D9" s="418"/>
      <c r="E9" s="418"/>
      <c r="F9" s="418"/>
      <c r="G9" s="419"/>
      <c r="H9" s="419"/>
      <c r="I9" s="419"/>
      <c r="J9" s="419"/>
      <c r="K9" s="420"/>
      <c r="L9" s="411"/>
      <c r="M9" s="1036"/>
      <c r="N9" s="1036"/>
      <c r="O9" s="1036"/>
      <c r="P9" s="1036"/>
      <c r="Q9" s="1036"/>
      <c r="R9" s="1036"/>
      <c r="S9" s="412"/>
      <c r="T9" s="1038"/>
      <c r="U9" s="374"/>
      <c r="V9" s="374"/>
      <c r="W9" s="374"/>
      <c r="X9" s="374"/>
      <c r="Y9" s="374"/>
      <c r="Z9" s="374"/>
      <c r="AA9" s="374"/>
    </row>
    <row r="10" spans="1:27" ht="12.75" customHeight="1">
      <c r="A10" s="426" t="s">
        <v>1343</v>
      </c>
      <c r="B10" s="427"/>
      <c r="C10" s="428"/>
      <c r="D10" s="428"/>
      <c r="E10" s="428"/>
      <c r="F10" s="428"/>
      <c r="G10" s="429"/>
      <c r="H10" s="429"/>
      <c r="I10" s="429"/>
      <c r="J10" s="429"/>
      <c r="K10" s="430"/>
      <c r="L10" s="411"/>
      <c r="M10" s="1036"/>
      <c r="N10" s="1036"/>
      <c r="O10" s="1036"/>
      <c r="P10" s="1036"/>
      <c r="Q10" s="1036"/>
      <c r="R10" s="1036"/>
      <c r="S10" s="412"/>
      <c r="T10" s="1038"/>
      <c r="U10" s="374"/>
      <c r="V10" s="374"/>
      <c r="W10" s="374"/>
      <c r="X10" s="374"/>
      <c r="Y10" s="374"/>
      <c r="Z10" s="374"/>
      <c r="AA10" s="374"/>
    </row>
    <row r="11" spans="1:27" ht="12.75" customHeight="1">
      <c r="A11" s="1047" t="str">
        <f>CONCATENATE("Objeto: ",Dados!C5)</f>
        <v>Objeto: Projeto Executivo de SPDA</v>
      </c>
      <c r="B11" s="1048"/>
      <c r="C11" s="1048"/>
      <c r="D11" s="1048"/>
      <c r="E11" s="1048"/>
      <c r="F11" s="1048"/>
      <c r="G11" s="1048"/>
      <c r="H11" s="1048"/>
      <c r="I11" s="1048"/>
      <c r="J11" s="1048"/>
      <c r="K11" s="1049"/>
      <c r="L11" s="411"/>
      <c r="M11" s="1036"/>
      <c r="N11" s="1036"/>
      <c r="O11" s="1036"/>
      <c r="P11" s="1036"/>
      <c r="Q11" s="1036"/>
      <c r="R11" s="1036"/>
      <c r="S11" s="412"/>
      <c r="T11" s="1038"/>
      <c r="U11" s="374"/>
      <c r="V11" s="374"/>
      <c r="W11" s="374"/>
      <c r="X11" s="374"/>
      <c r="Y11" s="374"/>
      <c r="Z11" s="374"/>
      <c r="AA11" s="374"/>
    </row>
    <row r="12" spans="1:27" ht="12.75" customHeight="1">
      <c r="A12" s="1050"/>
      <c r="B12" s="1051"/>
      <c r="C12" s="1051"/>
      <c r="D12" s="1051"/>
      <c r="E12" s="1051"/>
      <c r="F12" s="1051"/>
      <c r="G12" s="1051"/>
      <c r="H12" s="1051"/>
      <c r="I12" s="1051"/>
      <c r="J12" s="1051"/>
      <c r="K12" s="1052"/>
      <c r="L12" s="411"/>
      <c r="M12" s="1036"/>
      <c r="N12" s="1036"/>
      <c r="O12" s="1036"/>
      <c r="P12" s="1036"/>
      <c r="Q12" s="1036"/>
      <c r="R12" s="1036"/>
      <c r="S12" s="412"/>
      <c r="T12" s="1038"/>
      <c r="U12" s="374"/>
      <c r="V12" s="374"/>
      <c r="W12" s="374"/>
      <c r="X12" s="374"/>
      <c r="Y12" s="374"/>
      <c r="Z12" s="374"/>
      <c r="AA12" s="374"/>
    </row>
    <row r="13" spans="1:27" ht="15" customHeight="1">
      <c r="A13" s="1033" t="s">
        <v>42</v>
      </c>
      <c r="B13" s="1033" t="s">
        <v>1344</v>
      </c>
      <c r="C13" s="1033" t="s">
        <v>46</v>
      </c>
      <c r="D13" s="1033" t="s">
        <v>1345</v>
      </c>
      <c r="E13" s="1033" t="s">
        <v>1346</v>
      </c>
      <c r="F13" s="1039" t="s">
        <v>1347</v>
      </c>
      <c r="G13" s="1040"/>
      <c r="H13" s="1041"/>
      <c r="I13" s="1039" t="s">
        <v>1348</v>
      </c>
      <c r="J13" s="1040"/>
      <c r="K13" s="1041"/>
      <c r="L13" s="431"/>
      <c r="M13" s="1042" t="s">
        <v>1349</v>
      </c>
      <c r="N13" s="1043"/>
      <c r="O13" s="1043"/>
      <c r="P13" s="1043"/>
      <c r="Q13" s="1043"/>
      <c r="R13" s="431"/>
      <c r="S13" s="431"/>
      <c r="T13" s="431"/>
      <c r="U13" s="431"/>
      <c r="V13" s="431"/>
      <c r="W13" s="431"/>
      <c r="X13" s="431"/>
      <c r="Y13" s="431"/>
      <c r="Z13" s="431"/>
      <c r="AA13" s="431"/>
    </row>
    <row r="14" spans="1:27" ht="36.75" customHeight="1">
      <c r="A14" s="1034"/>
      <c r="B14" s="1034"/>
      <c r="C14" s="1034"/>
      <c r="D14" s="1034"/>
      <c r="E14" s="1034"/>
      <c r="F14" s="508" t="s">
        <v>1350</v>
      </c>
      <c r="G14" s="508" t="s">
        <v>1351</v>
      </c>
      <c r="H14" s="509" t="s">
        <v>1352</v>
      </c>
      <c r="I14" s="508" t="s">
        <v>1353</v>
      </c>
      <c r="J14" s="508" t="s">
        <v>1351</v>
      </c>
      <c r="K14" s="509" t="s">
        <v>1352</v>
      </c>
      <c r="L14" s="431"/>
      <c r="M14" s="432">
        <v>1</v>
      </c>
      <c r="N14" s="432">
        <v>2</v>
      </c>
      <c r="O14" s="432">
        <v>3</v>
      </c>
      <c r="P14" s="432">
        <v>4</v>
      </c>
      <c r="Q14" s="432">
        <v>5</v>
      </c>
      <c r="R14" s="432">
        <v>6</v>
      </c>
      <c r="S14" s="433"/>
      <c r="T14" s="431"/>
      <c r="U14" s="431"/>
      <c r="V14" s="431"/>
      <c r="W14" s="431"/>
      <c r="X14" s="431"/>
      <c r="Y14" s="431"/>
      <c r="Z14" s="431"/>
      <c r="AA14" s="431"/>
    </row>
    <row r="15" spans="1:27" ht="7.5" customHeight="1">
      <c r="A15" s="411"/>
      <c r="B15" s="411"/>
      <c r="C15" s="411"/>
      <c r="D15" s="411"/>
      <c r="E15" s="411"/>
      <c r="F15" s="374"/>
      <c r="G15" s="411"/>
      <c r="H15" s="411"/>
      <c r="I15" s="411"/>
      <c r="J15" s="411"/>
      <c r="K15" s="411"/>
      <c r="L15" s="411"/>
      <c r="M15" s="434"/>
      <c r="N15" s="434"/>
      <c r="O15" s="434"/>
      <c r="P15" s="434"/>
      <c r="Q15" s="434"/>
      <c r="R15" s="434"/>
      <c r="S15" s="435"/>
      <c r="T15" s="374"/>
      <c r="U15" s="374"/>
      <c r="V15" s="374"/>
      <c r="W15" s="411"/>
      <c r="X15" s="411"/>
      <c r="Y15" s="411"/>
      <c r="Z15" s="411"/>
      <c r="AA15" s="411"/>
    </row>
    <row r="16" spans="1:27" s="445" customFormat="1" ht="12.75" customHeight="1">
      <c r="A16" s="436">
        <v>1</v>
      </c>
      <c r="B16" s="437" t="str">
        <f>VLOOKUP($A16,'Orçamento Base'!$D$1:$S$2588,4,FALSE)</f>
        <v>Projeto Executivo SPDA</v>
      </c>
      <c r="C16" s="437"/>
      <c r="D16" s="437"/>
      <c r="E16" s="437"/>
      <c r="F16" s="438"/>
      <c r="G16" s="439"/>
      <c r="H16" s="439"/>
      <c r="I16" s="439"/>
      <c r="J16" s="439"/>
      <c r="K16" s="440"/>
      <c r="L16" s="441"/>
      <c r="M16" s="442"/>
      <c r="N16" s="442"/>
      <c r="O16" s="442"/>
      <c r="P16" s="442"/>
      <c r="Q16" s="442"/>
      <c r="R16" s="442"/>
      <c r="S16" s="443"/>
      <c r="T16" s="444"/>
      <c r="U16" s="444"/>
      <c r="V16" s="444"/>
      <c r="W16" s="441"/>
      <c r="X16" s="441"/>
      <c r="Y16" s="441"/>
      <c r="Z16" s="441"/>
      <c r="AA16" s="441"/>
    </row>
    <row r="17" spans="1:27" s="445" customFormat="1" ht="12.75" customHeight="1">
      <c r="A17" s="446" t="s">
        <v>173</v>
      </c>
      <c r="B17" s="447" t="e">
        <f>VLOOKUP($A17,'Orçamento Base'!$D$12:$S$2588,4,FALSE)</f>
        <v>#N/A</v>
      </c>
      <c r="C17" s="446" t="e">
        <f>VLOOKUP($A17,'Orçamento Base'!$D$12:$S$2588,5,FALSE)</f>
        <v>#N/A</v>
      </c>
      <c r="D17" s="511"/>
      <c r="E17" s="448" t="e">
        <f t="shared" ref="E17:E24" si="0">TRUNC(D17*F17,2)</f>
        <v>#N/A</v>
      </c>
      <c r="F17" s="449" t="e">
        <f>VLOOKUP($A17,'Orçamento Base'!$D$12:$S$2588,6,FALSE)</f>
        <v>#N/A</v>
      </c>
      <c r="G17" s="449">
        <f>SUMIF($M$14:$R$14,$G$3,M17:R17)</f>
        <v>0</v>
      </c>
      <c r="H17" s="449">
        <f>SUM(M17:R17)</f>
        <v>0</v>
      </c>
      <c r="I17" s="448" t="e">
        <f>TRUNC(D17*F17,2)</f>
        <v>#N/A</v>
      </c>
      <c r="J17" s="448">
        <f t="shared" ref="J17:J24" si="1">TRUNC(D17*G17,2)</f>
        <v>0</v>
      </c>
      <c r="K17" s="448">
        <f>TRUNC(D17*H17,2)</f>
        <v>0</v>
      </c>
      <c r="L17" s="450"/>
      <c r="M17" s="451"/>
      <c r="N17" s="451"/>
      <c r="O17" s="451"/>
      <c r="P17" s="451"/>
      <c r="Q17" s="451"/>
      <c r="R17" s="451"/>
      <c r="S17" s="452"/>
      <c r="T17" s="510" t="e">
        <f>IF(H17&gt;F17,"ERRO","OK")</f>
        <v>#N/A</v>
      </c>
      <c r="U17" s="453"/>
      <c r="V17" s="454"/>
      <c r="W17" s="450"/>
      <c r="X17" s="450"/>
      <c r="Y17" s="450"/>
      <c r="Z17" s="450"/>
      <c r="AA17" s="450"/>
    </row>
    <row r="18" spans="1:27" s="445" customFormat="1" ht="12.75" customHeight="1">
      <c r="A18" s="446" t="s">
        <v>174</v>
      </c>
      <c r="B18" s="447">
        <f>VLOOKUP($A18,'Orçamento Base'!$D$12:$S$2588,4,FALSE)</f>
        <v>0</v>
      </c>
      <c r="C18" s="446">
        <f>VLOOKUP($A18,'Orçamento Base'!$D$12:$S$2588,5,FALSE)</f>
        <v>0</v>
      </c>
      <c r="D18" s="511"/>
      <c r="E18" s="448">
        <f t="shared" si="0"/>
        <v>0</v>
      </c>
      <c r="F18" s="449">
        <f>VLOOKUP($A18,'Orçamento Base'!$D$12:$S$2588,6,FALSE)</f>
        <v>0</v>
      </c>
      <c r="G18" s="449">
        <f t="shared" ref="G18:G66" si="2">SUMIF($M$14:$R$14,$G$3,M18:R18)</f>
        <v>0</v>
      </c>
      <c r="H18" s="449">
        <f t="shared" ref="H18:H66" si="3">SUM(M18:R18)</f>
        <v>0</v>
      </c>
      <c r="I18" s="448">
        <f t="shared" ref="I18:I24" si="4">TRUNC(D18*F18,2)</f>
        <v>0</v>
      </c>
      <c r="J18" s="448">
        <f t="shared" si="1"/>
        <v>0</v>
      </c>
      <c r="K18" s="448">
        <f t="shared" ref="K18:K24" si="5">TRUNC(D18*H18,2)</f>
        <v>0</v>
      </c>
      <c r="L18" s="450"/>
      <c r="M18" s="451"/>
      <c r="N18" s="451"/>
      <c r="O18" s="451"/>
      <c r="P18" s="451"/>
      <c r="Q18" s="451"/>
      <c r="R18" s="451"/>
      <c r="S18" s="452"/>
      <c r="T18" s="510" t="str">
        <f t="shared" ref="T18:T24" si="6">IF(H18&gt;F18,"ERRO","OK")</f>
        <v>OK</v>
      </c>
      <c r="U18" s="453"/>
      <c r="V18" s="454"/>
      <c r="W18" s="450"/>
      <c r="X18" s="450"/>
      <c r="Y18" s="450"/>
      <c r="Z18" s="450"/>
      <c r="AA18" s="450"/>
    </row>
    <row r="19" spans="1:27" s="445" customFormat="1" ht="12.75" customHeight="1">
      <c r="A19" s="446" t="s">
        <v>175</v>
      </c>
      <c r="B19" s="447">
        <f>VLOOKUP($A19,'Orçamento Base'!$D$12:$S$2588,4,FALSE)</f>
        <v>0</v>
      </c>
      <c r="C19" s="446">
        <f>VLOOKUP($A19,'Orçamento Base'!$D$12:$S$2588,5,FALSE)</f>
        <v>0</v>
      </c>
      <c r="D19" s="511"/>
      <c r="E19" s="448">
        <f t="shared" si="0"/>
        <v>0</v>
      </c>
      <c r="F19" s="449">
        <f>VLOOKUP($A19,'Orçamento Base'!$D$12:$S$2588,6,FALSE)</f>
        <v>0</v>
      </c>
      <c r="G19" s="449">
        <f t="shared" si="2"/>
        <v>0</v>
      </c>
      <c r="H19" s="449">
        <f t="shared" si="3"/>
        <v>0</v>
      </c>
      <c r="I19" s="448">
        <f t="shared" si="4"/>
        <v>0</v>
      </c>
      <c r="J19" s="448">
        <f t="shared" si="1"/>
        <v>0</v>
      </c>
      <c r="K19" s="448">
        <f t="shared" si="5"/>
        <v>0</v>
      </c>
      <c r="L19" s="450"/>
      <c r="M19" s="451"/>
      <c r="N19" s="451"/>
      <c r="O19" s="451"/>
      <c r="P19" s="451"/>
      <c r="Q19" s="451"/>
      <c r="R19" s="451"/>
      <c r="S19" s="452"/>
      <c r="T19" s="510" t="str">
        <f t="shared" si="6"/>
        <v>OK</v>
      </c>
      <c r="U19" s="453"/>
      <c r="V19" s="454"/>
      <c r="W19" s="450"/>
      <c r="X19" s="450"/>
      <c r="Y19" s="450"/>
      <c r="Z19" s="450"/>
      <c r="AA19" s="450"/>
    </row>
    <row r="20" spans="1:27" s="445" customFormat="1" ht="12.75" customHeight="1">
      <c r="A20" s="446" t="s">
        <v>176</v>
      </c>
      <c r="B20" s="447">
        <f>VLOOKUP($A20,'Orçamento Base'!$D$12:$S$2588,4,FALSE)</f>
        <v>0</v>
      </c>
      <c r="C20" s="446">
        <f>VLOOKUP($A20,'Orçamento Base'!$D$12:$S$2588,5,FALSE)</f>
        <v>0</v>
      </c>
      <c r="D20" s="511"/>
      <c r="E20" s="448">
        <f t="shared" si="0"/>
        <v>0</v>
      </c>
      <c r="F20" s="449">
        <f>VLOOKUP($A20,'Orçamento Base'!$D$12:$S$2588,6,FALSE)</f>
        <v>0</v>
      </c>
      <c r="G20" s="449">
        <f t="shared" si="2"/>
        <v>0</v>
      </c>
      <c r="H20" s="449">
        <f t="shared" si="3"/>
        <v>0</v>
      </c>
      <c r="I20" s="448">
        <f t="shared" si="4"/>
        <v>0</v>
      </c>
      <c r="J20" s="448">
        <f t="shared" si="1"/>
        <v>0</v>
      </c>
      <c r="K20" s="448">
        <f t="shared" si="5"/>
        <v>0</v>
      </c>
      <c r="L20" s="450"/>
      <c r="M20" s="451"/>
      <c r="N20" s="451"/>
      <c r="O20" s="451"/>
      <c r="P20" s="451"/>
      <c r="Q20" s="451"/>
      <c r="R20" s="451"/>
      <c r="S20" s="452"/>
      <c r="T20" s="510" t="str">
        <f t="shared" si="6"/>
        <v>OK</v>
      </c>
      <c r="U20" s="453"/>
      <c r="V20" s="454"/>
      <c r="W20" s="450"/>
      <c r="X20" s="450"/>
      <c r="Y20" s="450"/>
      <c r="Z20" s="450"/>
      <c r="AA20" s="450"/>
    </row>
    <row r="21" spans="1:27" s="445" customFormat="1" ht="12.75" customHeight="1">
      <c r="A21" s="446" t="s">
        <v>177</v>
      </c>
      <c r="B21" s="447">
        <f>VLOOKUP($A21,'Orçamento Base'!$D$12:$S$2588,4,FALSE)</f>
        <v>0</v>
      </c>
      <c r="C21" s="446">
        <f>VLOOKUP($A21,'Orçamento Base'!$D$12:$S$2588,5,FALSE)</f>
        <v>0</v>
      </c>
      <c r="D21" s="511"/>
      <c r="E21" s="448">
        <f t="shared" si="0"/>
        <v>0</v>
      </c>
      <c r="F21" s="449">
        <f>VLOOKUP($A21,'Orçamento Base'!$D$12:$S$2588,6,FALSE)</f>
        <v>0</v>
      </c>
      <c r="G21" s="449">
        <f t="shared" si="2"/>
        <v>0</v>
      </c>
      <c r="H21" s="449">
        <f t="shared" si="3"/>
        <v>0</v>
      </c>
      <c r="I21" s="448">
        <f t="shared" si="4"/>
        <v>0</v>
      </c>
      <c r="J21" s="448">
        <f t="shared" si="1"/>
        <v>0</v>
      </c>
      <c r="K21" s="448">
        <f t="shared" si="5"/>
        <v>0</v>
      </c>
      <c r="L21" s="450"/>
      <c r="M21" s="451"/>
      <c r="N21" s="451"/>
      <c r="O21" s="451"/>
      <c r="P21" s="451"/>
      <c r="Q21" s="451"/>
      <c r="R21" s="451"/>
      <c r="S21" s="452"/>
      <c r="T21" s="510" t="str">
        <f t="shared" si="6"/>
        <v>OK</v>
      </c>
      <c r="U21" s="453"/>
      <c r="V21" s="454"/>
      <c r="W21" s="450"/>
      <c r="X21" s="450"/>
      <c r="Y21" s="450"/>
      <c r="Z21" s="450"/>
      <c r="AA21" s="450"/>
    </row>
    <row r="22" spans="1:27" s="445" customFormat="1" ht="12.75" customHeight="1">
      <c r="A22" s="446" t="s">
        <v>178</v>
      </c>
      <c r="B22" s="447">
        <f>VLOOKUP($A22,'Orçamento Base'!$D$12:$S$2588,4,FALSE)</f>
        <v>0</v>
      </c>
      <c r="C22" s="446">
        <f>VLOOKUP($A22,'Orçamento Base'!$D$12:$S$2588,5,FALSE)</f>
        <v>0</v>
      </c>
      <c r="D22" s="511"/>
      <c r="E22" s="448">
        <f t="shared" si="0"/>
        <v>0</v>
      </c>
      <c r="F22" s="449">
        <f>VLOOKUP($A22,'Orçamento Base'!$D$12:$S$2588,6,FALSE)</f>
        <v>0</v>
      </c>
      <c r="G22" s="449">
        <f t="shared" si="2"/>
        <v>0</v>
      </c>
      <c r="H22" s="449">
        <f t="shared" si="3"/>
        <v>0</v>
      </c>
      <c r="I22" s="448">
        <f t="shared" si="4"/>
        <v>0</v>
      </c>
      <c r="J22" s="448">
        <f t="shared" si="1"/>
        <v>0</v>
      </c>
      <c r="K22" s="448">
        <f t="shared" si="5"/>
        <v>0</v>
      </c>
      <c r="L22" s="450"/>
      <c r="M22" s="451"/>
      <c r="N22" s="451"/>
      <c r="O22" s="451"/>
      <c r="P22" s="451"/>
      <c r="Q22" s="451"/>
      <c r="R22" s="451"/>
      <c r="S22" s="452"/>
      <c r="T22" s="510" t="str">
        <f t="shared" si="6"/>
        <v>OK</v>
      </c>
      <c r="U22" s="453"/>
      <c r="V22" s="454"/>
      <c r="W22" s="450"/>
      <c r="X22" s="450"/>
      <c r="Y22" s="450"/>
      <c r="Z22" s="450"/>
      <c r="AA22" s="450"/>
    </row>
    <row r="23" spans="1:27" s="445" customFormat="1" ht="12.75" customHeight="1">
      <c r="A23" s="446" t="s">
        <v>179</v>
      </c>
      <c r="B23" s="447">
        <f>VLOOKUP($A23,'Orçamento Base'!$D$12:$S$2588,4,FALSE)</f>
        <v>0</v>
      </c>
      <c r="C23" s="446">
        <f>VLOOKUP($A23,'Orçamento Base'!$D$12:$S$2588,5,FALSE)</f>
        <v>0</v>
      </c>
      <c r="D23" s="511"/>
      <c r="E23" s="448">
        <f t="shared" si="0"/>
        <v>0</v>
      </c>
      <c r="F23" s="449">
        <f>VLOOKUP($A23,'Orçamento Base'!$D$12:$S$2588,6,FALSE)</f>
        <v>0</v>
      </c>
      <c r="G23" s="449">
        <f t="shared" si="2"/>
        <v>0</v>
      </c>
      <c r="H23" s="449">
        <f t="shared" si="3"/>
        <v>0</v>
      </c>
      <c r="I23" s="448">
        <f t="shared" si="4"/>
        <v>0</v>
      </c>
      <c r="J23" s="448">
        <f t="shared" si="1"/>
        <v>0</v>
      </c>
      <c r="K23" s="448">
        <f t="shared" si="5"/>
        <v>0</v>
      </c>
      <c r="L23" s="450"/>
      <c r="M23" s="451"/>
      <c r="N23" s="451"/>
      <c r="O23" s="451"/>
      <c r="P23" s="451"/>
      <c r="Q23" s="451"/>
      <c r="R23" s="451"/>
      <c r="S23" s="452"/>
      <c r="T23" s="510" t="str">
        <f t="shared" si="6"/>
        <v>OK</v>
      </c>
      <c r="U23" s="453"/>
      <c r="V23" s="454"/>
      <c r="W23" s="450"/>
      <c r="X23" s="450"/>
      <c r="Y23" s="450"/>
      <c r="Z23" s="450"/>
      <c r="AA23" s="450"/>
    </row>
    <row r="24" spans="1:27" s="445" customFormat="1" ht="12.75" customHeight="1">
      <c r="A24" s="446" t="s">
        <v>180</v>
      </c>
      <c r="B24" s="447">
        <f>VLOOKUP($A24,'Orçamento Base'!$D$12:$S$2588,4,FALSE)</f>
        <v>0</v>
      </c>
      <c r="C24" s="446">
        <f>VLOOKUP($A24,'Orçamento Base'!$D$12:$S$2588,5,FALSE)</f>
        <v>0</v>
      </c>
      <c r="D24" s="511"/>
      <c r="E24" s="448">
        <f t="shared" si="0"/>
        <v>0</v>
      </c>
      <c r="F24" s="449">
        <f>VLOOKUP($A24,'Orçamento Base'!$D$12:$S$2588,6,FALSE)</f>
        <v>0</v>
      </c>
      <c r="G24" s="449">
        <f t="shared" si="2"/>
        <v>0</v>
      </c>
      <c r="H24" s="449">
        <f t="shared" si="3"/>
        <v>0</v>
      </c>
      <c r="I24" s="448">
        <f t="shared" si="4"/>
        <v>0</v>
      </c>
      <c r="J24" s="448">
        <f t="shared" si="1"/>
        <v>0</v>
      </c>
      <c r="K24" s="448">
        <f t="shared" si="5"/>
        <v>0</v>
      </c>
      <c r="L24" s="450"/>
      <c r="M24" s="451"/>
      <c r="N24" s="451"/>
      <c r="O24" s="451"/>
      <c r="P24" s="451"/>
      <c r="Q24" s="451"/>
      <c r="R24" s="451"/>
      <c r="S24" s="452"/>
      <c r="T24" s="510" t="str">
        <f t="shared" si="6"/>
        <v>OK</v>
      </c>
      <c r="U24" s="453"/>
      <c r="V24" s="454"/>
      <c r="W24" s="450"/>
      <c r="X24" s="450"/>
      <c r="Y24" s="450"/>
      <c r="Z24" s="450"/>
      <c r="AA24" s="450"/>
    </row>
    <row r="25" spans="1:27" s="445" customFormat="1" ht="12.75" customHeight="1">
      <c r="A25" s="446" t="s">
        <v>181</v>
      </c>
      <c r="B25" s="447">
        <f>VLOOKUP($A25,'Orçamento Base'!$D$12:$S$2588,4,FALSE)</f>
        <v>0</v>
      </c>
      <c r="C25" s="446">
        <f>VLOOKUP($A25,'Orçamento Base'!$D$12:$S$2588,5,FALSE)</f>
        <v>0</v>
      </c>
      <c r="D25" s="511"/>
      <c r="E25" s="448">
        <f t="shared" ref="E25:E37" si="7">TRUNC(D25*F25,2)</f>
        <v>0</v>
      </c>
      <c r="F25" s="449">
        <f>VLOOKUP($A25,'Orçamento Base'!$D$12:$S$2588,6,FALSE)</f>
        <v>0</v>
      </c>
      <c r="G25" s="449">
        <f t="shared" si="2"/>
        <v>0</v>
      </c>
      <c r="H25" s="449">
        <f t="shared" si="3"/>
        <v>0</v>
      </c>
      <c r="I25" s="448">
        <f t="shared" ref="I25:I37" si="8">TRUNC(D25*F25,2)</f>
        <v>0</v>
      </c>
      <c r="J25" s="448">
        <f t="shared" ref="J25:J37" si="9">TRUNC(D25*G25,2)</f>
        <v>0</v>
      </c>
      <c r="K25" s="448">
        <f t="shared" ref="K25:K37" si="10">TRUNC(D25*H25,2)</f>
        <v>0</v>
      </c>
      <c r="L25" s="450"/>
      <c r="M25" s="451"/>
      <c r="N25" s="451"/>
      <c r="O25" s="451"/>
      <c r="P25" s="451"/>
      <c r="Q25" s="451"/>
      <c r="R25" s="451"/>
      <c r="S25" s="452"/>
      <c r="T25" s="510" t="str">
        <f t="shared" ref="T25:T37" si="11">IF(H25&gt;F25,"ERRO","OK")</f>
        <v>OK</v>
      </c>
      <c r="U25" s="453"/>
      <c r="V25" s="454"/>
      <c r="W25" s="450"/>
      <c r="X25" s="450"/>
      <c r="Y25" s="450"/>
      <c r="Z25" s="450"/>
      <c r="AA25" s="450"/>
    </row>
    <row r="26" spans="1:27" s="445" customFormat="1" ht="12.75" customHeight="1">
      <c r="A26" s="446" t="s">
        <v>182</v>
      </c>
      <c r="B26" s="447">
        <f>VLOOKUP($A26,'Orçamento Base'!$D$12:$S$2588,4,FALSE)</f>
        <v>0</v>
      </c>
      <c r="C26" s="446">
        <f>VLOOKUP($A26,'Orçamento Base'!$D$12:$S$2588,5,FALSE)</f>
        <v>0</v>
      </c>
      <c r="D26" s="511"/>
      <c r="E26" s="448">
        <f t="shared" si="7"/>
        <v>0</v>
      </c>
      <c r="F26" s="449">
        <f>VLOOKUP($A26,'Orçamento Base'!$D$12:$S$2588,6,FALSE)</f>
        <v>0</v>
      </c>
      <c r="G26" s="449">
        <f t="shared" si="2"/>
        <v>0</v>
      </c>
      <c r="H26" s="449">
        <f t="shared" si="3"/>
        <v>0</v>
      </c>
      <c r="I26" s="448">
        <f t="shared" si="8"/>
        <v>0</v>
      </c>
      <c r="J26" s="448">
        <f t="shared" si="9"/>
        <v>0</v>
      </c>
      <c r="K26" s="448">
        <f t="shared" si="10"/>
        <v>0</v>
      </c>
      <c r="L26" s="450"/>
      <c r="M26" s="451"/>
      <c r="N26" s="451"/>
      <c r="O26" s="451"/>
      <c r="P26" s="451"/>
      <c r="Q26" s="451"/>
      <c r="R26" s="451"/>
      <c r="S26" s="452"/>
      <c r="T26" s="510" t="str">
        <f t="shared" si="11"/>
        <v>OK</v>
      </c>
      <c r="U26" s="453"/>
      <c r="V26" s="454"/>
      <c r="W26" s="450"/>
      <c r="X26" s="450"/>
      <c r="Y26" s="450"/>
      <c r="Z26" s="450"/>
      <c r="AA26" s="450"/>
    </row>
    <row r="27" spans="1:27" s="445" customFormat="1" ht="12.75" customHeight="1">
      <c r="A27" s="446" t="s">
        <v>183</v>
      </c>
      <c r="B27" s="447">
        <f>VLOOKUP($A27,'Orçamento Base'!$D$12:$S$2588,4,FALSE)</f>
        <v>0</v>
      </c>
      <c r="C27" s="446">
        <f>VLOOKUP($A27,'Orçamento Base'!$D$12:$S$2588,5,FALSE)</f>
        <v>0</v>
      </c>
      <c r="D27" s="511"/>
      <c r="E27" s="448">
        <f t="shared" si="7"/>
        <v>0</v>
      </c>
      <c r="F27" s="449">
        <f>VLOOKUP($A27,'Orçamento Base'!$D$12:$S$2588,6,FALSE)</f>
        <v>0</v>
      </c>
      <c r="G27" s="449">
        <f t="shared" si="2"/>
        <v>0</v>
      </c>
      <c r="H27" s="449">
        <f t="shared" si="3"/>
        <v>0</v>
      </c>
      <c r="I27" s="448">
        <f t="shared" si="8"/>
        <v>0</v>
      </c>
      <c r="J27" s="448">
        <f t="shared" si="9"/>
        <v>0</v>
      </c>
      <c r="K27" s="448">
        <f t="shared" si="10"/>
        <v>0</v>
      </c>
      <c r="L27" s="450"/>
      <c r="M27" s="451"/>
      <c r="N27" s="451"/>
      <c r="O27" s="451"/>
      <c r="P27" s="451"/>
      <c r="Q27" s="451"/>
      <c r="R27" s="451"/>
      <c r="S27" s="452"/>
      <c r="T27" s="510" t="str">
        <f t="shared" si="11"/>
        <v>OK</v>
      </c>
      <c r="U27" s="453"/>
      <c r="V27" s="454"/>
      <c r="W27" s="450"/>
      <c r="X27" s="450"/>
      <c r="Y27" s="450"/>
      <c r="Z27" s="450"/>
      <c r="AA27" s="450"/>
    </row>
    <row r="28" spans="1:27" s="445" customFormat="1" ht="12.75" customHeight="1">
      <c r="A28" s="446" t="s">
        <v>184</v>
      </c>
      <c r="B28" s="447">
        <f>VLOOKUP($A28,'Orçamento Base'!$D$12:$S$2588,4,FALSE)</f>
        <v>0</v>
      </c>
      <c r="C28" s="446">
        <f>VLOOKUP($A28,'Orçamento Base'!$D$12:$S$2588,5,FALSE)</f>
        <v>0</v>
      </c>
      <c r="D28" s="511"/>
      <c r="E28" s="448">
        <f t="shared" si="7"/>
        <v>0</v>
      </c>
      <c r="F28" s="449">
        <f>VLOOKUP($A28,'Orçamento Base'!$D$12:$S$2588,6,FALSE)</f>
        <v>0</v>
      </c>
      <c r="G28" s="449">
        <f t="shared" si="2"/>
        <v>0</v>
      </c>
      <c r="H28" s="449">
        <f t="shared" si="3"/>
        <v>0</v>
      </c>
      <c r="I28" s="448">
        <f t="shared" si="8"/>
        <v>0</v>
      </c>
      <c r="J28" s="448">
        <f t="shared" si="9"/>
        <v>0</v>
      </c>
      <c r="K28" s="448">
        <f t="shared" si="10"/>
        <v>0</v>
      </c>
      <c r="L28" s="450"/>
      <c r="M28" s="451"/>
      <c r="N28" s="451"/>
      <c r="O28" s="451"/>
      <c r="P28" s="451"/>
      <c r="Q28" s="451"/>
      <c r="R28" s="451"/>
      <c r="S28" s="452"/>
      <c r="T28" s="510" t="str">
        <f t="shared" si="11"/>
        <v>OK</v>
      </c>
      <c r="U28" s="453"/>
      <c r="V28" s="454"/>
      <c r="W28" s="450"/>
      <c r="X28" s="450"/>
      <c r="Y28" s="450"/>
      <c r="Z28" s="450"/>
      <c r="AA28" s="450"/>
    </row>
    <row r="29" spans="1:27" s="445" customFormat="1" ht="12.75" customHeight="1">
      <c r="A29" s="446" t="s">
        <v>185</v>
      </c>
      <c r="B29" s="447">
        <f>VLOOKUP($A29,'Orçamento Base'!$D$12:$S$2588,4,FALSE)</f>
        <v>0</v>
      </c>
      <c r="C29" s="446">
        <f>VLOOKUP($A29,'Orçamento Base'!$D$12:$S$2588,5,FALSE)</f>
        <v>0</v>
      </c>
      <c r="D29" s="511"/>
      <c r="E29" s="448">
        <f t="shared" si="7"/>
        <v>0</v>
      </c>
      <c r="F29" s="449">
        <f>VLOOKUP($A29,'Orçamento Base'!$D$12:$S$2588,6,FALSE)</f>
        <v>0</v>
      </c>
      <c r="G29" s="449">
        <f t="shared" si="2"/>
        <v>0</v>
      </c>
      <c r="H29" s="449">
        <f t="shared" si="3"/>
        <v>0</v>
      </c>
      <c r="I29" s="448">
        <f t="shared" si="8"/>
        <v>0</v>
      </c>
      <c r="J29" s="448">
        <f t="shared" si="9"/>
        <v>0</v>
      </c>
      <c r="K29" s="448">
        <f t="shared" si="10"/>
        <v>0</v>
      </c>
      <c r="L29" s="450"/>
      <c r="M29" s="451"/>
      <c r="N29" s="451"/>
      <c r="O29" s="451"/>
      <c r="P29" s="451"/>
      <c r="Q29" s="451"/>
      <c r="R29" s="451"/>
      <c r="S29" s="452"/>
      <c r="T29" s="510" t="str">
        <f t="shared" si="11"/>
        <v>OK</v>
      </c>
      <c r="U29" s="453"/>
      <c r="V29" s="454"/>
      <c r="W29" s="450"/>
      <c r="X29" s="450"/>
      <c r="Y29" s="450"/>
      <c r="Z29" s="450"/>
      <c r="AA29" s="450"/>
    </row>
    <row r="30" spans="1:27" s="445" customFormat="1" ht="12.75" customHeight="1">
      <c r="A30" s="446" t="s">
        <v>186</v>
      </c>
      <c r="B30" s="447">
        <f>VLOOKUP($A30,'Orçamento Base'!$D$12:$S$2588,4,FALSE)</f>
        <v>0</v>
      </c>
      <c r="C30" s="446">
        <f>VLOOKUP($A30,'Orçamento Base'!$D$12:$S$2588,5,FALSE)</f>
        <v>0</v>
      </c>
      <c r="D30" s="511"/>
      <c r="E30" s="448">
        <f t="shared" si="7"/>
        <v>0</v>
      </c>
      <c r="F30" s="449">
        <f>VLOOKUP($A30,'Orçamento Base'!$D$12:$S$2588,6,FALSE)</f>
        <v>0</v>
      </c>
      <c r="G30" s="449">
        <f t="shared" si="2"/>
        <v>0</v>
      </c>
      <c r="H30" s="449">
        <f t="shared" si="3"/>
        <v>0</v>
      </c>
      <c r="I30" s="448">
        <f t="shared" si="8"/>
        <v>0</v>
      </c>
      <c r="J30" s="448">
        <f t="shared" si="9"/>
        <v>0</v>
      </c>
      <c r="K30" s="448">
        <f t="shared" si="10"/>
        <v>0</v>
      </c>
      <c r="L30" s="450"/>
      <c r="M30" s="451"/>
      <c r="N30" s="451"/>
      <c r="O30" s="451"/>
      <c r="P30" s="451"/>
      <c r="Q30" s="451"/>
      <c r="R30" s="451"/>
      <c r="S30" s="452"/>
      <c r="T30" s="510" t="str">
        <f t="shared" si="11"/>
        <v>OK</v>
      </c>
      <c r="U30" s="453"/>
      <c r="V30" s="454"/>
      <c r="W30" s="450"/>
      <c r="X30" s="450"/>
      <c r="Y30" s="450"/>
      <c r="Z30" s="450"/>
      <c r="AA30" s="450"/>
    </row>
    <row r="31" spans="1:27" s="445" customFormat="1" ht="12.75" customHeight="1">
      <c r="A31" s="446" t="s">
        <v>187</v>
      </c>
      <c r="B31" s="447">
        <f>VLOOKUP($A31,'Orçamento Base'!$D$12:$S$2588,4,FALSE)</f>
        <v>0</v>
      </c>
      <c r="C31" s="446">
        <f>VLOOKUP($A31,'Orçamento Base'!$D$12:$S$2588,5,FALSE)</f>
        <v>0</v>
      </c>
      <c r="D31" s="511"/>
      <c r="E31" s="448">
        <f t="shared" si="7"/>
        <v>0</v>
      </c>
      <c r="F31" s="449">
        <f>VLOOKUP($A31,'Orçamento Base'!$D$12:$S$2588,6,FALSE)</f>
        <v>0</v>
      </c>
      <c r="G31" s="449">
        <f t="shared" si="2"/>
        <v>0</v>
      </c>
      <c r="H31" s="449">
        <f t="shared" si="3"/>
        <v>0</v>
      </c>
      <c r="I31" s="448">
        <f t="shared" si="8"/>
        <v>0</v>
      </c>
      <c r="J31" s="448">
        <f t="shared" si="9"/>
        <v>0</v>
      </c>
      <c r="K31" s="448">
        <f t="shared" si="10"/>
        <v>0</v>
      </c>
      <c r="L31" s="450"/>
      <c r="M31" s="451"/>
      <c r="N31" s="451"/>
      <c r="O31" s="451"/>
      <c r="P31" s="451"/>
      <c r="Q31" s="451"/>
      <c r="R31" s="451"/>
      <c r="S31" s="452"/>
      <c r="T31" s="510" t="str">
        <f t="shared" si="11"/>
        <v>OK</v>
      </c>
      <c r="U31" s="453"/>
      <c r="V31" s="454"/>
      <c r="W31" s="450"/>
      <c r="X31" s="450"/>
      <c r="Y31" s="450"/>
      <c r="Z31" s="450"/>
      <c r="AA31" s="450"/>
    </row>
    <row r="32" spans="1:27" s="445" customFormat="1" ht="12.75" customHeight="1">
      <c r="A32" s="446" t="s">
        <v>188</v>
      </c>
      <c r="B32" s="447">
        <f>VLOOKUP($A32,'Orçamento Base'!$D$12:$S$2588,4,FALSE)</f>
        <v>0</v>
      </c>
      <c r="C32" s="446">
        <f>VLOOKUP($A32,'Orçamento Base'!$D$12:$S$2588,5,FALSE)</f>
        <v>0</v>
      </c>
      <c r="D32" s="511"/>
      <c r="E32" s="448">
        <f t="shared" si="7"/>
        <v>0</v>
      </c>
      <c r="F32" s="449">
        <f>VLOOKUP($A32,'Orçamento Base'!$D$12:$S$2588,6,FALSE)</f>
        <v>0</v>
      </c>
      <c r="G32" s="449">
        <f t="shared" si="2"/>
        <v>0</v>
      </c>
      <c r="H32" s="449">
        <f t="shared" si="3"/>
        <v>0</v>
      </c>
      <c r="I32" s="448">
        <f t="shared" si="8"/>
        <v>0</v>
      </c>
      <c r="J32" s="448">
        <f t="shared" si="9"/>
        <v>0</v>
      </c>
      <c r="K32" s="448">
        <f t="shared" si="10"/>
        <v>0</v>
      </c>
      <c r="L32" s="450"/>
      <c r="M32" s="451"/>
      <c r="N32" s="451"/>
      <c r="O32" s="451"/>
      <c r="P32" s="451"/>
      <c r="Q32" s="451"/>
      <c r="R32" s="451"/>
      <c r="S32" s="452"/>
      <c r="T32" s="510" t="str">
        <f t="shared" si="11"/>
        <v>OK</v>
      </c>
      <c r="U32" s="453"/>
      <c r="V32" s="454"/>
      <c r="W32" s="450"/>
      <c r="X32" s="450"/>
      <c r="Y32" s="450"/>
      <c r="Z32" s="450"/>
      <c r="AA32" s="450"/>
    </row>
    <row r="33" spans="1:27" s="445" customFormat="1" ht="12.75" customHeight="1">
      <c r="A33" s="446" t="s">
        <v>189</v>
      </c>
      <c r="B33" s="447">
        <f>VLOOKUP($A33,'Orçamento Base'!$D$12:$S$2588,4,FALSE)</f>
        <v>0</v>
      </c>
      <c r="C33" s="446">
        <f>VLOOKUP($A33,'Orçamento Base'!$D$12:$S$2588,5,FALSE)</f>
        <v>0</v>
      </c>
      <c r="D33" s="511"/>
      <c r="E33" s="448">
        <f t="shared" si="7"/>
        <v>0</v>
      </c>
      <c r="F33" s="449">
        <f>VLOOKUP($A33,'Orçamento Base'!$D$12:$S$2588,6,FALSE)</f>
        <v>0</v>
      </c>
      <c r="G33" s="449">
        <f t="shared" si="2"/>
        <v>0</v>
      </c>
      <c r="H33" s="449">
        <f t="shared" si="3"/>
        <v>0</v>
      </c>
      <c r="I33" s="448">
        <f t="shared" si="8"/>
        <v>0</v>
      </c>
      <c r="J33" s="448">
        <f t="shared" si="9"/>
        <v>0</v>
      </c>
      <c r="K33" s="448">
        <f t="shared" si="10"/>
        <v>0</v>
      </c>
      <c r="L33" s="450"/>
      <c r="M33" s="451"/>
      <c r="N33" s="451"/>
      <c r="O33" s="451"/>
      <c r="P33" s="451"/>
      <c r="Q33" s="451"/>
      <c r="R33" s="451"/>
      <c r="S33" s="452"/>
      <c r="T33" s="510" t="str">
        <f t="shared" si="11"/>
        <v>OK</v>
      </c>
      <c r="U33" s="453"/>
      <c r="V33" s="454"/>
      <c r="W33" s="450"/>
      <c r="X33" s="450"/>
      <c r="Y33" s="450"/>
      <c r="Z33" s="450"/>
      <c r="AA33" s="450"/>
    </row>
    <row r="34" spans="1:27" s="445" customFormat="1" ht="12.75" customHeight="1">
      <c r="A34" s="446" t="s">
        <v>190</v>
      </c>
      <c r="B34" s="447">
        <f>VLOOKUP($A34,'Orçamento Base'!$D$12:$S$2588,4,FALSE)</f>
        <v>0</v>
      </c>
      <c r="C34" s="446">
        <f>VLOOKUP($A34,'Orçamento Base'!$D$12:$S$2588,5,FALSE)</f>
        <v>0</v>
      </c>
      <c r="D34" s="511"/>
      <c r="E34" s="448">
        <f t="shared" si="7"/>
        <v>0</v>
      </c>
      <c r="F34" s="449">
        <f>VLOOKUP($A34,'Orçamento Base'!$D$12:$S$2588,6,FALSE)</f>
        <v>0</v>
      </c>
      <c r="G34" s="449">
        <f t="shared" si="2"/>
        <v>0</v>
      </c>
      <c r="H34" s="449">
        <f t="shared" si="3"/>
        <v>0</v>
      </c>
      <c r="I34" s="448">
        <f t="shared" si="8"/>
        <v>0</v>
      </c>
      <c r="J34" s="448">
        <f t="shared" si="9"/>
        <v>0</v>
      </c>
      <c r="K34" s="448">
        <f t="shared" si="10"/>
        <v>0</v>
      </c>
      <c r="L34" s="450"/>
      <c r="M34" s="451"/>
      <c r="N34" s="451"/>
      <c r="O34" s="451"/>
      <c r="P34" s="451"/>
      <c r="Q34" s="451"/>
      <c r="R34" s="451"/>
      <c r="S34" s="452"/>
      <c r="T34" s="510" t="str">
        <f t="shared" si="11"/>
        <v>OK</v>
      </c>
      <c r="U34" s="453"/>
      <c r="V34" s="454"/>
      <c r="W34" s="450"/>
      <c r="X34" s="450"/>
      <c r="Y34" s="450"/>
      <c r="Z34" s="450"/>
      <c r="AA34" s="450"/>
    </row>
    <row r="35" spans="1:27" s="445" customFormat="1" ht="12.75" customHeight="1">
      <c r="A35" s="446" t="s">
        <v>191</v>
      </c>
      <c r="B35" s="447">
        <f>VLOOKUP($A35,'Orçamento Base'!$D$12:$S$2588,4,FALSE)</f>
        <v>0</v>
      </c>
      <c r="C35" s="446">
        <f>VLOOKUP($A35,'Orçamento Base'!$D$12:$S$2588,5,FALSE)</f>
        <v>0</v>
      </c>
      <c r="D35" s="511"/>
      <c r="E35" s="448">
        <f t="shared" si="7"/>
        <v>0</v>
      </c>
      <c r="F35" s="449">
        <f>VLOOKUP($A35,'Orçamento Base'!$D$12:$S$2588,6,FALSE)</f>
        <v>0</v>
      </c>
      <c r="G35" s="449">
        <f t="shared" si="2"/>
        <v>0</v>
      </c>
      <c r="H35" s="449">
        <f t="shared" si="3"/>
        <v>0</v>
      </c>
      <c r="I35" s="448">
        <f t="shared" si="8"/>
        <v>0</v>
      </c>
      <c r="J35" s="448">
        <f t="shared" si="9"/>
        <v>0</v>
      </c>
      <c r="K35" s="448">
        <f t="shared" si="10"/>
        <v>0</v>
      </c>
      <c r="L35" s="450"/>
      <c r="M35" s="451"/>
      <c r="N35" s="451"/>
      <c r="O35" s="451"/>
      <c r="P35" s="451"/>
      <c r="Q35" s="451"/>
      <c r="R35" s="451"/>
      <c r="S35" s="452"/>
      <c r="T35" s="510" t="str">
        <f t="shared" si="11"/>
        <v>OK</v>
      </c>
      <c r="U35" s="453"/>
      <c r="V35" s="454"/>
      <c r="W35" s="450"/>
      <c r="X35" s="450"/>
      <c r="Y35" s="450"/>
      <c r="Z35" s="450"/>
      <c r="AA35" s="450"/>
    </row>
    <row r="36" spans="1:27" s="445" customFormat="1" ht="12.75" customHeight="1">
      <c r="A36" s="446" t="s">
        <v>192</v>
      </c>
      <c r="B36" s="447">
        <f>VLOOKUP($A36,'Orçamento Base'!$D$12:$S$2588,4,FALSE)</f>
        <v>0</v>
      </c>
      <c r="C36" s="446">
        <f>VLOOKUP($A36,'Orçamento Base'!$D$12:$S$2588,5,FALSE)</f>
        <v>0</v>
      </c>
      <c r="D36" s="511"/>
      <c r="E36" s="448">
        <f t="shared" si="7"/>
        <v>0</v>
      </c>
      <c r="F36" s="449">
        <f>VLOOKUP($A36,'Orçamento Base'!$D$12:$S$2588,6,FALSE)</f>
        <v>0</v>
      </c>
      <c r="G36" s="449">
        <f t="shared" si="2"/>
        <v>0</v>
      </c>
      <c r="H36" s="449">
        <f t="shared" si="3"/>
        <v>0</v>
      </c>
      <c r="I36" s="448">
        <f t="shared" si="8"/>
        <v>0</v>
      </c>
      <c r="J36" s="448">
        <f t="shared" si="9"/>
        <v>0</v>
      </c>
      <c r="K36" s="448">
        <f t="shared" si="10"/>
        <v>0</v>
      </c>
      <c r="L36" s="450"/>
      <c r="M36" s="451"/>
      <c r="N36" s="451"/>
      <c r="O36" s="451"/>
      <c r="P36" s="451"/>
      <c r="Q36" s="451"/>
      <c r="R36" s="451"/>
      <c r="S36" s="452"/>
      <c r="T36" s="510" t="str">
        <f t="shared" si="11"/>
        <v>OK</v>
      </c>
      <c r="U36" s="453"/>
      <c r="V36" s="454"/>
      <c r="W36" s="450"/>
      <c r="X36" s="450"/>
      <c r="Y36" s="450"/>
      <c r="Z36" s="450"/>
      <c r="AA36" s="450"/>
    </row>
    <row r="37" spans="1:27" s="445" customFormat="1" ht="12.75" customHeight="1">
      <c r="A37" s="446" t="s">
        <v>193</v>
      </c>
      <c r="B37" s="447">
        <f>VLOOKUP($A37,'Orçamento Base'!$D$12:$S$2588,4,FALSE)</f>
        <v>0</v>
      </c>
      <c r="C37" s="446">
        <f>VLOOKUP($A37,'Orçamento Base'!$D$12:$S$2588,5,FALSE)</f>
        <v>0</v>
      </c>
      <c r="D37" s="511"/>
      <c r="E37" s="448">
        <f t="shared" si="7"/>
        <v>0</v>
      </c>
      <c r="F37" s="449">
        <f>VLOOKUP($A37,'Orçamento Base'!$D$12:$S$2588,6,FALSE)</f>
        <v>0</v>
      </c>
      <c r="G37" s="449">
        <f t="shared" si="2"/>
        <v>0</v>
      </c>
      <c r="H37" s="449">
        <f t="shared" si="3"/>
        <v>0</v>
      </c>
      <c r="I37" s="448">
        <f t="shared" si="8"/>
        <v>0</v>
      </c>
      <c r="J37" s="448">
        <f t="shared" si="9"/>
        <v>0</v>
      </c>
      <c r="K37" s="448">
        <f t="shared" si="10"/>
        <v>0</v>
      </c>
      <c r="L37" s="450"/>
      <c r="M37" s="451"/>
      <c r="N37" s="451"/>
      <c r="O37" s="451"/>
      <c r="P37" s="451"/>
      <c r="Q37" s="451"/>
      <c r="R37" s="451"/>
      <c r="S37" s="452"/>
      <c r="T37" s="510" t="str">
        <f t="shared" si="11"/>
        <v>OK</v>
      </c>
      <c r="U37" s="453"/>
      <c r="V37" s="454"/>
      <c r="W37" s="450"/>
      <c r="X37" s="450"/>
      <c r="Y37" s="450"/>
      <c r="Z37" s="450"/>
      <c r="AA37" s="450"/>
    </row>
    <row r="38" spans="1:27" s="445" customFormat="1" ht="12.75" customHeight="1">
      <c r="A38" s="446" t="s">
        <v>194</v>
      </c>
      <c r="B38" s="447">
        <f>VLOOKUP($A38,'Orçamento Base'!$D$12:$S$2588,4,FALSE)</f>
        <v>0</v>
      </c>
      <c r="C38" s="446">
        <f>VLOOKUP($A38,'Orçamento Base'!$D$12:$S$2588,5,FALSE)</f>
        <v>0</v>
      </c>
      <c r="D38" s="511"/>
      <c r="E38" s="448">
        <f t="shared" ref="E38:E55" si="12">TRUNC(D38*F38,2)</f>
        <v>0</v>
      </c>
      <c r="F38" s="449">
        <f>VLOOKUP($A38,'Orçamento Base'!$D$12:$S$2588,6,FALSE)</f>
        <v>0</v>
      </c>
      <c r="G38" s="449">
        <f t="shared" si="2"/>
        <v>0</v>
      </c>
      <c r="H38" s="449">
        <f t="shared" si="3"/>
        <v>0</v>
      </c>
      <c r="I38" s="448">
        <f t="shared" ref="I38:I55" si="13">TRUNC(D38*F38,2)</f>
        <v>0</v>
      </c>
      <c r="J38" s="448">
        <f t="shared" ref="J38:J55" si="14">TRUNC(D38*G38,2)</f>
        <v>0</v>
      </c>
      <c r="K38" s="448">
        <f t="shared" ref="K38:K55" si="15">TRUNC(D38*H38,2)</f>
        <v>0</v>
      </c>
      <c r="L38" s="450"/>
      <c r="M38" s="451"/>
      <c r="N38" s="451"/>
      <c r="O38" s="451"/>
      <c r="P38" s="451"/>
      <c r="Q38" s="451"/>
      <c r="R38" s="451"/>
      <c r="S38" s="452"/>
      <c r="T38" s="510" t="str">
        <f t="shared" ref="T38:T55" si="16">IF(H38&gt;F38,"ERRO","OK")</f>
        <v>OK</v>
      </c>
      <c r="U38" s="453"/>
      <c r="V38" s="454"/>
      <c r="W38" s="450"/>
      <c r="X38" s="450"/>
      <c r="Y38" s="450"/>
      <c r="Z38" s="450"/>
      <c r="AA38" s="450"/>
    </row>
    <row r="39" spans="1:27" s="445" customFormat="1" ht="12.75" customHeight="1">
      <c r="A39" s="446" t="s">
        <v>195</v>
      </c>
      <c r="B39" s="447">
        <f>VLOOKUP($A39,'Orçamento Base'!$D$12:$S$2588,4,FALSE)</f>
        <v>0</v>
      </c>
      <c r="C39" s="446">
        <f>VLOOKUP($A39,'Orçamento Base'!$D$12:$S$2588,5,FALSE)</f>
        <v>0</v>
      </c>
      <c r="D39" s="511"/>
      <c r="E39" s="448">
        <f t="shared" si="12"/>
        <v>0</v>
      </c>
      <c r="F39" s="449">
        <f>VLOOKUP($A39,'Orçamento Base'!$D$12:$S$2588,6,FALSE)</f>
        <v>0</v>
      </c>
      <c r="G39" s="449">
        <f t="shared" si="2"/>
        <v>0</v>
      </c>
      <c r="H39" s="449">
        <f t="shared" si="3"/>
        <v>0</v>
      </c>
      <c r="I39" s="448">
        <f t="shared" si="13"/>
        <v>0</v>
      </c>
      <c r="J39" s="448">
        <f t="shared" si="14"/>
        <v>0</v>
      </c>
      <c r="K39" s="448">
        <f t="shared" si="15"/>
        <v>0</v>
      </c>
      <c r="L39" s="450"/>
      <c r="M39" s="451"/>
      <c r="N39" s="451"/>
      <c r="O39" s="451"/>
      <c r="P39" s="451"/>
      <c r="Q39" s="451"/>
      <c r="R39" s="451"/>
      <c r="S39" s="452"/>
      <c r="T39" s="510" t="str">
        <f t="shared" si="16"/>
        <v>OK</v>
      </c>
      <c r="U39" s="453"/>
      <c r="V39" s="454"/>
      <c r="W39" s="450"/>
      <c r="X39" s="450"/>
      <c r="Y39" s="450"/>
      <c r="Z39" s="450"/>
      <c r="AA39" s="450"/>
    </row>
    <row r="40" spans="1:27" s="445" customFormat="1" ht="12.75" customHeight="1">
      <c r="A40" s="446" t="s">
        <v>196</v>
      </c>
      <c r="B40" s="447">
        <f>VLOOKUP($A40,'Orçamento Base'!$D$12:$S$2588,4,FALSE)</f>
        <v>0</v>
      </c>
      <c r="C40" s="446">
        <f>VLOOKUP($A40,'Orçamento Base'!$D$12:$S$2588,5,FALSE)</f>
        <v>0</v>
      </c>
      <c r="D40" s="511"/>
      <c r="E40" s="448">
        <f t="shared" si="12"/>
        <v>0</v>
      </c>
      <c r="F40" s="449">
        <f>VLOOKUP($A40,'Orçamento Base'!$D$12:$S$2588,6,FALSE)</f>
        <v>0</v>
      </c>
      <c r="G40" s="449">
        <f t="shared" si="2"/>
        <v>0</v>
      </c>
      <c r="H40" s="449">
        <f t="shared" si="3"/>
        <v>0</v>
      </c>
      <c r="I40" s="448">
        <f t="shared" si="13"/>
        <v>0</v>
      </c>
      <c r="J40" s="448">
        <f t="shared" si="14"/>
        <v>0</v>
      </c>
      <c r="K40" s="448">
        <f t="shared" si="15"/>
        <v>0</v>
      </c>
      <c r="L40" s="450"/>
      <c r="M40" s="451"/>
      <c r="N40" s="451"/>
      <c r="O40" s="451"/>
      <c r="P40" s="451"/>
      <c r="Q40" s="451"/>
      <c r="R40" s="451"/>
      <c r="S40" s="452"/>
      <c r="T40" s="510" t="str">
        <f t="shared" si="16"/>
        <v>OK</v>
      </c>
      <c r="U40" s="453"/>
      <c r="V40" s="454"/>
      <c r="W40" s="450"/>
      <c r="X40" s="450"/>
      <c r="Y40" s="450"/>
      <c r="Z40" s="450"/>
      <c r="AA40" s="450"/>
    </row>
    <row r="41" spans="1:27" s="445" customFormat="1" ht="12.75" customHeight="1">
      <c r="A41" s="446" t="s">
        <v>197</v>
      </c>
      <c r="B41" s="447">
        <f>VLOOKUP($A41,'Orçamento Base'!$D$12:$S$2588,4,FALSE)</f>
        <v>0</v>
      </c>
      <c r="C41" s="446">
        <f>VLOOKUP($A41,'Orçamento Base'!$D$12:$S$2588,5,FALSE)</f>
        <v>0</v>
      </c>
      <c r="D41" s="511"/>
      <c r="E41" s="448">
        <f t="shared" si="12"/>
        <v>0</v>
      </c>
      <c r="F41" s="449">
        <f>VLOOKUP($A41,'Orçamento Base'!$D$12:$S$2588,6,FALSE)</f>
        <v>0</v>
      </c>
      <c r="G41" s="449">
        <f t="shared" si="2"/>
        <v>0</v>
      </c>
      <c r="H41" s="449">
        <f t="shared" si="3"/>
        <v>0</v>
      </c>
      <c r="I41" s="448">
        <f t="shared" si="13"/>
        <v>0</v>
      </c>
      <c r="J41" s="448">
        <f t="shared" si="14"/>
        <v>0</v>
      </c>
      <c r="K41" s="448">
        <f t="shared" si="15"/>
        <v>0</v>
      </c>
      <c r="L41" s="450"/>
      <c r="M41" s="451"/>
      <c r="N41" s="451"/>
      <c r="O41" s="451"/>
      <c r="P41" s="451"/>
      <c r="Q41" s="451"/>
      <c r="R41" s="451"/>
      <c r="S41" s="452"/>
      <c r="T41" s="510" t="str">
        <f t="shared" si="16"/>
        <v>OK</v>
      </c>
      <c r="U41" s="453"/>
      <c r="V41" s="454"/>
      <c r="W41" s="450"/>
      <c r="X41" s="450"/>
      <c r="Y41" s="450"/>
      <c r="Z41" s="450"/>
      <c r="AA41" s="450"/>
    </row>
    <row r="42" spans="1:27" s="445" customFormat="1" ht="12.75" customHeight="1">
      <c r="A42" s="446" t="s">
        <v>198</v>
      </c>
      <c r="B42" s="447">
        <f>VLOOKUP($A42,'Orçamento Base'!$D$12:$S$2588,4,FALSE)</f>
        <v>0</v>
      </c>
      <c r="C42" s="446">
        <f>VLOOKUP($A42,'Orçamento Base'!$D$12:$S$2588,5,FALSE)</f>
        <v>0</v>
      </c>
      <c r="D42" s="511"/>
      <c r="E42" s="448">
        <f t="shared" si="12"/>
        <v>0</v>
      </c>
      <c r="F42" s="449">
        <f>VLOOKUP($A42,'Orçamento Base'!$D$12:$S$2588,6,FALSE)</f>
        <v>0</v>
      </c>
      <c r="G42" s="449">
        <f t="shared" si="2"/>
        <v>0</v>
      </c>
      <c r="H42" s="449">
        <f t="shared" si="3"/>
        <v>0</v>
      </c>
      <c r="I42" s="448">
        <f t="shared" si="13"/>
        <v>0</v>
      </c>
      <c r="J42" s="448">
        <f t="shared" si="14"/>
        <v>0</v>
      </c>
      <c r="K42" s="448">
        <f t="shared" si="15"/>
        <v>0</v>
      </c>
      <c r="L42" s="450"/>
      <c r="M42" s="451"/>
      <c r="N42" s="451"/>
      <c r="O42" s="451"/>
      <c r="P42" s="451"/>
      <c r="Q42" s="451"/>
      <c r="R42" s="451"/>
      <c r="S42" s="452"/>
      <c r="T42" s="510" t="str">
        <f t="shared" si="16"/>
        <v>OK</v>
      </c>
      <c r="U42" s="453"/>
      <c r="V42" s="454"/>
      <c r="W42" s="450"/>
      <c r="X42" s="450"/>
      <c r="Y42" s="450"/>
      <c r="Z42" s="450"/>
      <c r="AA42" s="450"/>
    </row>
    <row r="43" spans="1:27" s="445" customFormat="1" ht="12.75" customHeight="1">
      <c r="A43" s="446" t="s">
        <v>199</v>
      </c>
      <c r="B43" s="447">
        <f>VLOOKUP($A43,'Orçamento Base'!$D$12:$S$2588,4,FALSE)</f>
        <v>0</v>
      </c>
      <c r="C43" s="446">
        <f>VLOOKUP($A43,'Orçamento Base'!$D$12:$S$2588,5,FALSE)</f>
        <v>0</v>
      </c>
      <c r="D43" s="511"/>
      <c r="E43" s="448">
        <f t="shared" si="12"/>
        <v>0</v>
      </c>
      <c r="F43" s="449">
        <f>VLOOKUP($A43,'Orçamento Base'!$D$12:$S$2588,6,FALSE)</f>
        <v>0</v>
      </c>
      <c r="G43" s="449">
        <f t="shared" si="2"/>
        <v>0</v>
      </c>
      <c r="H43" s="449">
        <f t="shared" si="3"/>
        <v>0</v>
      </c>
      <c r="I43" s="448">
        <f t="shared" si="13"/>
        <v>0</v>
      </c>
      <c r="J43" s="448">
        <f t="shared" si="14"/>
        <v>0</v>
      </c>
      <c r="K43" s="448">
        <f t="shared" si="15"/>
        <v>0</v>
      </c>
      <c r="L43" s="450"/>
      <c r="M43" s="451"/>
      <c r="N43" s="451"/>
      <c r="O43" s="451"/>
      <c r="P43" s="451"/>
      <c r="Q43" s="451"/>
      <c r="R43" s="451"/>
      <c r="S43" s="452"/>
      <c r="T43" s="510" t="str">
        <f t="shared" si="16"/>
        <v>OK</v>
      </c>
      <c r="U43" s="453"/>
      <c r="V43" s="454"/>
      <c r="W43" s="450"/>
      <c r="X43" s="450"/>
      <c r="Y43" s="450"/>
      <c r="Z43" s="450"/>
      <c r="AA43" s="450"/>
    </row>
    <row r="44" spans="1:27" s="445" customFormat="1" ht="12.75" customHeight="1">
      <c r="A44" s="446" t="s">
        <v>200</v>
      </c>
      <c r="B44" s="447">
        <f>VLOOKUP($A44,'Orçamento Base'!$D$12:$S$2588,4,FALSE)</f>
        <v>0</v>
      </c>
      <c r="C44" s="446">
        <f>VLOOKUP($A44,'Orçamento Base'!$D$12:$S$2588,5,FALSE)</f>
        <v>0</v>
      </c>
      <c r="D44" s="511"/>
      <c r="E44" s="448">
        <f t="shared" si="12"/>
        <v>0</v>
      </c>
      <c r="F44" s="449">
        <f>VLOOKUP($A44,'Orçamento Base'!$D$12:$S$2588,6,FALSE)</f>
        <v>0</v>
      </c>
      <c r="G44" s="449">
        <f t="shared" si="2"/>
        <v>0</v>
      </c>
      <c r="H44" s="449">
        <f t="shared" si="3"/>
        <v>0</v>
      </c>
      <c r="I44" s="448">
        <f t="shared" si="13"/>
        <v>0</v>
      </c>
      <c r="J44" s="448">
        <f t="shared" si="14"/>
        <v>0</v>
      </c>
      <c r="K44" s="448">
        <f t="shared" si="15"/>
        <v>0</v>
      </c>
      <c r="L44" s="450"/>
      <c r="M44" s="451"/>
      <c r="N44" s="451"/>
      <c r="O44" s="451"/>
      <c r="P44" s="451"/>
      <c r="Q44" s="451"/>
      <c r="R44" s="451"/>
      <c r="S44" s="452"/>
      <c r="T44" s="510" t="str">
        <f t="shared" si="16"/>
        <v>OK</v>
      </c>
      <c r="U44" s="453"/>
      <c r="V44" s="454"/>
      <c r="W44" s="450"/>
      <c r="X44" s="450"/>
      <c r="Y44" s="450"/>
      <c r="Z44" s="450"/>
      <c r="AA44" s="450"/>
    </row>
    <row r="45" spans="1:27" s="445" customFormat="1" ht="12.75" customHeight="1">
      <c r="A45" s="446" t="s">
        <v>201</v>
      </c>
      <c r="B45" s="447">
        <f>VLOOKUP($A45,'Orçamento Base'!$D$12:$S$2588,4,FALSE)</f>
        <v>0</v>
      </c>
      <c r="C45" s="446">
        <f>VLOOKUP($A45,'Orçamento Base'!$D$12:$S$2588,5,FALSE)</f>
        <v>0</v>
      </c>
      <c r="D45" s="511"/>
      <c r="E45" s="448">
        <f t="shared" si="12"/>
        <v>0</v>
      </c>
      <c r="F45" s="449">
        <f>VLOOKUP($A45,'Orçamento Base'!$D$12:$S$2588,6,FALSE)</f>
        <v>0</v>
      </c>
      <c r="G45" s="449">
        <f t="shared" si="2"/>
        <v>0</v>
      </c>
      <c r="H45" s="449">
        <f t="shared" si="3"/>
        <v>0</v>
      </c>
      <c r="I45" s="448">
        <f t="shared" si="13"/>
        <v>0</v>
      </c>
      <c r="J45" s="448">
        <f t="shared" si="14"/>
        <v>0</v>
      </c>
      <c r="K45" s="448">
        <f t="shared" si="15"/>
        <v>0</v>
      </c>
      <c r="L45" s="450"/>
      <c r="M45" s="451"/>
      <c r="N45" s="451"/>
      <c r="O45" s="451"/>
      <c r="P45" s="451"/>
      <c r="Q45" s="451"/>
      <c r="R45" s="451"/>
      <c r="S45" s="452"/>
      <c r="T45" s="510" t="str">
        <f t="shared" si="16"/>
        <v>OK</v>
      </c>
      <c r="U45" s="453"/>
      <c r="V45" s="454"/>
      <c r="W45" s="450"/>
      <c r="X45" s="450"/>
      <c r="Y45" s="450"/>
      <c r="Z45" s="450"/>
      <c r="AA45" s="450"/>
    </row>
    <row r="46" spans="1:27" s="445" customFormat="1" ht="12.75" customHeight="1">
      <c r="A46" s="446" t="s">
        <v>202</v>
      </c>
      <c r="B46" s="447">
        <f>VLOOKUP($A46,'Orçamento Base'!$D$12:$S$2588,4,FALSE)</f>
        <v>0</v>
      </c>
      <c r="C46" s="446">
        <f>VLOOKUP($A46,'Orçamento Base'!$D$12:$S$2588,5,FALSE)</f>
        <v>0</v>
      </c>
      <c r="D46" s="511"/>
      <c r="E46" s="448">
        <f t="shared" si="12"/>
        <v>0</v>
      </c>
      <c r="F46" s="449">
        <f>VLOOKUP($A46,'Orçamento Base'!$D$12:$S$2588,6,FALSE)</f>
        <v>0</v>
      </c>
      <c r="G46" s="449">
        <f t="shared" si="2"/>
        <v>0</v>
      </c>
      <c r="H46" s="449">
        <f t="shared" si="3"/>
        <v>0</v>
      </c>
      <c r="I46" s="448">
        <f t="shared" si="13"/>
        <v>0</v>
      </c>
      <c r="J46" s="448">
        <f t="shared" si="14"/>
        <v>0</v>
      </c>
      <c r="K46" s="448">
        <f t="shared" si="15"/>
        <v>0</v>
      </c>
      <c r="L46" s="450"/>
      <c r="M46" s="451"/>
      <c r="N46" s="451"/>
      <c r="O46" s="451"/>
      <c r="P46" s="451"/>
      <c r="Q46" s="451"/>
      <c r="R46" s="451"/>
      <c r="S46" s="452"/>
      <c r="T46" s="510" t="str">
        <f t="shared" si="16"/>
        <v>OK</v>
      </c>
      <c r="U46" s="453"/>
      <c r="V46" s="454"/>
      <c r="W46" s="450"/>
      <c r="X46" s="450"/>
      <c r="Y46" s="450"/>
      <c r="Z46" s="450"/>
      <c r="AA46" s="450"/>
    </row>
    <row r="47" spans="1:27" s="445" customFormat="1" ht="12.75" customHeight="1">
      <c r="A47" s="446" t="s">
        <v>203</v>
      </c>
      <c r="B47" s="447">
        <f>VLOOKUP($A47,'Orçamento Base'!$D$12:$S$2588,4,FALSE)</f>
        <v>0</v>
      </c>
      <c r="C47" s="446">
        <f>VLOOKUP($A47,'Orçamento Base'!$D$12:$S$2588,5,FALSE)</f>
        <v>0</v>
      </c>
      <c r="D47" s="511"/>
      <c r="E47" s="448">
        <f t="shared" si="12"/>
        <v>0</v>
      </c>
      <c r="F47" s="449">
        <f>VLOOKUP($A47,'Orçamento Base'!$D$12:$S$2588,6,FALSE)</f>
        <v>0</v>
      </c>
      <c r="G47" s="449">
        <f t="shared" si="2"/>
        <v>0</v>
      </c>
      <c r="H47" s="449">
        <f t="shared" si="3"/>
        <v>0</v>
      </c>
      <c r="I47" s="448">
        <f t="shared" si="13"/>
        <v>0</v>
      </c>
      <c r="J47" s="448">
        <f t="shared" si="14"/>
        <v>0</v>
      </c>
      <c r="K47" s="448">
        <f t="shared" si="15"/>
        <v>0</v>
      </c>
      <c r="L47" s="450"/>
      <c r="M47" s="451"/>
      <c r="N47" s="451"/>
      <c r="O47" s="451"/>
      <c r="P47" s="451"/>
      <c r="Q47" s="451"/>
      <c r="R47" s="451"/>
      <c r="S47" s="452"/>
      <c r="T47" s="510" t="str">
        <f t="shared" si="16"/>
        <v>OK</v>
      </c>
      <c r="U47" s="453"/>
      <c r="V47" s="454"/>
      <c r="W47" s="450"/>
      <c r="X47" s="450"/>
      <c r="Y47" s="450"/>
      <c r="Z47" s="450"/>
      <c r="AA47" s="450"/>
    </row>
    <row r="48" spans="1:27" s="445" customFormat="1" ht="12.75" customHeight="1">
      <c r="A48" s="446" t="s">
        <v>204</v>
      </c>
      <c r="B48" s="447">
        <f>VLOOKUP($A48,'Orçamento Base'!$D$12:$S$2588,4,FALSE)</f>
        <v>0</v>
      </c>
      <c r="C48" s="446">
        <f>VLOOKUP($A48,'Orçamento Base'!$D$12:$S$2588,5,FALSE)</f>
        <v>0</v>
      </c>
      <c r="D48" s="511"/>
      <c r="E48" s="448">
        <f t="shared" si="12"/>
        <v>0</v>
      </c>
      <c r="F48" s="449">
        <f>VLOOKUP($A48,'Orçamento Base'!$D$12:$S$2588,6,FALSE)</f>
        <v>0</v>
      </c>
      <c r="G48" s="449">
        <f t="shared" si="2"/>
        <v>0</v>
      </c>
      <c r="H48" s="449">
        <f t="shared" si="3"/>
        <v>0</v>
      </c>
      <c r="I48" s="448">
        <f t="shared" si="13"/>
        <v>0</v>
      </c>
      <c r="J48" s="448">
        <f t="shared" si="14"/>
        <v>0</v>
      </c>
      <c r="K48" s="448">
        <f t="shared" si="15"/>
        <v>0</v>
      </c>
      <c r="L48" s="450"/>
      <c r="M48" s="451"/>
      <c r="N48" s="451"/>
      <c r="O48" s="451"/>
      <c r="P48" s="451"/>
      <c r="Q48" s="451"/>
      <c r="R48" s="451"/>
      <c r="S48" s="452"/>
      <c r="T48" s="510" t="str">
        <f t="shared" si="16"/>
        <v>OK</v>
      </c>
      <c r="U48" s="453"/>
      <c r="V48" s="454"/>
      <c r="W48" s="450"/>
      <c r="X48" s="450"/>
      <c r="Y48" s="450"/>
      <c r="Z48" s="450"/>
      <c r="AA48" s="450"/>
    </row>
    <row r="49" spans="1:27" s="445" customFormat="1" ht="12.75" customHeight="1">
      <c r="A49" s="446" t="s">
        <v>205</v>
      </c>
      <c r="B49" s="447">
        <f>VLOOKUP($A49,'Orçamento Base'!$D$12:$S$2588,4,FALSE)</f>
        <v>0</v>
      </c>
      <c r="C49" s="446">
        <f>VLOOKUP($A49,'Orçamento Base'!$D$12:$S$2588,5,FALSE)</f>
        <v>0</v>
      </c>
      <c r="D49" s="511"/>
      <c r="E49" s="448">
        <f t="shared" si="12"/>
        <v>0</v>
      </c>
      <c r="F49" s="449">
        <f>VLOOKUP($A49,'Orçamento Base'!$D$12:$S$2588,6,FALSE)</f>
        <v>0</v>
      </c>
      <c r="G49" s="449">
        <f t="shared" si="2"/>
        <v>0</v>
      </c>
      <c r="H49" s="449">
        <f t="shared" si="3"/>
        <v>0</v>
      </c>
      <c r="I49" s="448">
        <f t="shared" si="13"/>
        <v>0</v>
      </c>
      <c r="J49" s="448">
        <f t="shared" si="14"/>
        <v>0</v>
      </c>
      <c r="K49" s="448">
        <f t="shared" si="15"/>
        <v>0</v>
      </c>
      <c r="L49" s="450"/>
      <c r="M49" s="451"/>
      <c r="N49" s="451"/>
      <c r="O49" s="451"/>
      <c r="P49" s="451"/>
      <c r="Q49" s="451"/>
      <c r="R49" s="451"/>
      <c r="S49" s="452"/>
      <c r="T49" s="510" t="str">
        <f t="shared" si="16"/>
        <v>OK</v>
      </c>
      <c r="U49" s="453"/>
      <c r="V49" s="454"/>
      <c r="W49" s="450"/>
      <c r="X49" s="450"/>
      <c r="Y49" s="450"/>
      <c r="Z49" s="450"/>
      <c r="AA49" s="450"/>
    </row>
    <row r="50" spans="1:27" s="445" customFormat="1" ht="12.75" customHeight="1">
      <c r="A50" s="446" t="s">
        <v>206</v>
      </c>
      <c r="B50" s="447">
        <f>VLOOKUP($A50,'Orçamento Base'!$D$12:$S$2588,4,FALSE)</f>
        <v>0</v>
      </c>
      <c r="C50" s="446">
        <f>VLOOKUP($A50,'Orçamento Base'!$D$12:$S$2588,5,FALSE)</f>
        <v>0</v>
      </c>
      <c r="D50" s="511"/>
      <c r="E50" s="448">
        <f t="shared" si="12"/>
        <v>0</v>
      </c>
      <c r="F50" s="449">
        <f>VLOOKUP($A50,'Orçamento Base'!$D$12:$S$2588,6,FALSE)</f>
        <v>0</v>
      </c>
      <c r="G50" s="449">
        <f t="shared" si="2"/>
        <v>0</v>
      </c>
      <c r="H50" s="449">
        <f t="shared" si="3"/>
        <v>0</v>
      </c>
      <c r="I50" s="448">
        <f t="shared" si="13"/>
        <v>0</v>
      </c>
      <c r="J50" s="448">
        <f t="shared" si="14"/>
        <v>0</v>
      </c>
      <c r="K50" s="448">
        <f t="shared" si="15"/>
        <v>0</v>
      </c>
      <c r="L50" s="450"/>
      <c r="M50" s="451"/>
      <c r="N50" s="451"/>
      <c r="O50" s="451"/>
      <c r="P50" s="451"/>
      <c r="Q50" s="451"/>
      <c r="R50" s="451"/>
      <c r="S50" s="452"/>
      <c r="T50" s="510" t="str">
        <f t="shared" si="16"/>
        <v>OK</v>
      </c>
      <c r="U50" s="453"/>
      <c r="V50" s="454"/>
      <c r="W50" s="450"/>
      <c r="X50" s="450"/>
      <c r="Y50" s="450"/>
      <c r="Z50" s="450"/>
      <c r="AA50" s="450"/>
    </row>
    <row r="51" spans="1:27" s="445" customFormat="1" ht="12.75" customHeight="1">
      <c r="A51" s="446" t="s">
        <v>207</v>
      </c>
      <c r="B51" s="447">
        <f>VLOOKUP($A51,'Orçamento Base'!$D$12:$S$2588,4,FALSE)</f>
        <v>0</v>
      </c>
      <c r="C51" s="446">
        <f>VLOOKUP($A51,'Orçamento Base'!$D$12:$S$2588,5,FALSE)</f>
        <v>0</v>
      </c>
      <c r="D51" s="511"/>
      <c r="E51" s="448">
        <f t="shared" si="12"/>
        <v>0</v>
      </c>
      <c r="F51" s="449">
        <f>VLOOKUP($A51,'Orçamento Base'!$D$12:$S$2588,6,FALSE)</f>
        <v>0</v>
      </c>
      <c r="G51" s="449">
        <f t="shared" si="2"/>
        <v>0</v>
      </c>
      <c r="H51" s="449">
        <f t="shared" si="3"/>
        <v>0</v>
      </c>
      <c r="I51" s="448">
        <f t="shared" si="13"/>
        <v>0</v>
      </c>
      <c r="J51" s="448">
        <f t="shared" si="14"/>
        <v>0</v>
      </c>
      <c r="K51" s="448">
        <f t="shared" si="15"/>
        <v>0</v>
      </c>
      <c r="L51" s="450"/>
      <c r="M51" s="451"/>
      <c r="N51" s="451"/>
      <c r="O51" s="451"/>
      <c r="P51" s="451"/>
      <c r="Q51" s="451"/>
      <c r="R51" s="451"/>
      <c r="S51" s="452"/>
      <c r="T51" s="510" t="str">
        <f t="shared" si="16"/>
        <v>OK</v>
      </c>
      <c r="U51" s="453"/>
      <c r="V51" s="454"/>
      <c r="W51" s="450"/>
      <c r="X51" s="450"/>
      <c r="Y51" s="450"/>
      <c r="Z51" s="450"/>
      <c r="AA51" s="450"/>
    </row>
    <row r="52" spans="1:27" s="445" customFormat="1" ht="12.75" customHeight="1">
      <c r="A52" s="446" t="s">
        <v>208</v>
      </c>
      <c r="B52" s="447">
        <f>VLOOKUP($A52,'Orçamento Base'!$D$12:$S$2588,4,FALSE)</f>
        <v>0</v>
      </c>
      <c r="C52" s="446">
        <f>VLOOKUP($A52,'Orçamento Base'!$D$12:$S$2588,5,FALSE)</f>
        <v>0</v>
      </c>
      <c r="D52" s="511"/>
      <c r="E52" s="448">
        <f t="shared" si="12"/>
        <v>0</v>
      </c>
      <c r="F52" s="449">
        <f>VLOOKUP($A52,'Orçamento Base'!$D$12:$S$2588,6,FALSE)</f>
        <v>0</v>
      </c>
      <c r="G52" s="449">
        <f t="shared" si="2"/>
        <v>0</v>
      </c>
      <c r="H52" s="449">
        <f t="shared" si="3"/>
        <v>0</v>
      </c>
      <c r="I52" s="448">
        <f t="shared" si="13"/>
        <v>0</v>
      </c>
      <c r="J52" s="448">
        <f t="shared" si="14"/>
        <v>0</v>
      </c>
      <c r="K52" s="448">
        <f t="shared" si="15"/>
        <v>0</v>
      </c>
      <c r="L52" s="450"/>
      <c r="M52" s="451"/>
      <c r="N52" s="451"/>
      <c r="O52" s="451"/>
      <c r="P52" s="451"/>
      <c r="Q52" s="451"/>
      <c r="R52" s="451"/>
      <c r="S52" s="452"/>
      <c r="T52" s="510" t="str">
        <f t="shared" si="16"/>
        <v>OK</v>
      </c>
      <c r="U52" s="453"/>
      <c r="V52" s="454"/>
      <c r="W52" s="450"/>
      <c r="X52" s="450"/>
      <c r="Y52" s="450"/>
      <c r="Z52" s="450"/>
      <c r="AA52" s="450"/>
    </row>
    <row r="53" spans="1:27" s="445" customFormat="1" ht="12.75" customHeight="1">
      <c r="A53" s="446" t="s">
        <v>209</v>
      </c>
      <c r="B53" s="447">
        <f>VLOOKUP($A53,'Orçamento Base'!$D$12:$S$2588,4,FALSE)</f>
        <v>0</v>
      </c>
      <c r="C53" s="446">
        <f>VLOOKUP($A53,'Orçamento Base'!$D$12:$S$2588,5,FALSE)</f>
        <v>0</v>
      </c>
      <c r="D53" s="511"/>
      <c r="E53" s="448">
        <f t="shared" si="12"/>
        <v>0</v>
      </c>
      <c r="F53" s="449">
        <f>VLOOKUP($A53,'Orçamento Base'!$D$12:$S$2588,6,FALSE)</f>
        <v>0</v>
      </c>
      <c r="G53" s="449">
        <f t="shared" si="2"/>
        <v>0</v>
      </c>
      <c r="H53" s="449">
        <f t="shared" si="3"/>
        <v>0</v>
      </c>
      <c r="I53" s="448">
        <f t="shared" si="13"/>
        <v>0</v>
      </c>
      <c r="J53" s="448">
        <f t="shared" si="14"/>
        <v>0</v>
      </c>
      <c r="K53" s="448">
        <f t="shared" si="15"/>
        <v>0</v>
      </c>
      <c r="L53" s="450"/>
      <c r="M53" s="451"/>
      <c r="N53" s="451"/>
      <c r="O53" s="451"/>
      <c r="P53" s="451"/>
      <c r="Q53" s="451"/>
      <c r="R53" s="451"/>
      <c r="S53" s="452"/>
      <c r="T53" s="510" t="str">
        <f t="shared" si="16"/>
        <v>OK</v>
      </c>
      <c r="U53" s="453"/>
      <c r="V53" s="454"/>
      <c r="W53" s="450"/>
      <c r="X53" s="450"/>
      <c r="Y53" s="450"/>
      <c r="Z53" s="450"/>
      <c r="AA53" s="450"/>
    </row>
    <row r="54" spans="1:27" s="445" customFormat="1" ht="12.75" customHeight="1">
      <c r="A54" s="446" t="s">
        <v>210</v>
      </c>
      <c r="B54" s="447">
        <f>VLOOKUP($A54,'Orçamento Base'!$D$12:$S$2588,4,FALSE)</f>
        <v>0</v>
      </c>
      <c r="C54" s="446">
        <f>VLOOKUP($A54,'Orçamento Base'!$D$12:$S$2588,5,FALSE)</f>
        <v>0</v>
      </c>
      <c r="D54" s="511"/>
      <c r="E54" s="448">
        <f t="shared" si="12"/>
        <v>0</v>
      </c>
      <c r="F54" s="449">
        <f>VLOOKUP($A54,'Orçamento Base'!$D$12:$S$2588,6,FALSE)</f>
        <v>0</v>
      </c>
      <c r="G54" s="449">
        <f t="shared" si="2"/>
        <v>0</v>
      </c>
      <c r="H54" s="449">
        <f t="shared" si="3"/>
        <v>0</v>
      </c>
      <c r="I54" s="448">
        <f t="shared" si="13"/>
        <v>0</v>
      </c>
      <c r="J54" s="448">
        <f t="shared" si="14"/>
        <v>0</v>
      </c>
      <c r="K54" s="448">
        <f t="shared" si="15"/>
        <v>0</v>
      </c>
      <c r="L54" s="450"/>
      <c r="M54" s="451"/>
      <c r="N54" s="451"/>
      <c r="O54" s="451"/>
      <c r="P54" s="451"/>
      <c r="Q54" s="451"/>
      <c r="R54" s="451"/>
      <c r="S54" s="452"/>
      <c r="T54" s="510" t="str">
        <f t="shared" si="16"/>
        <v>OK</v>
      </c>
      <c r="U54" s="453"/>
      <c r="V54" s="454"/>
      <c r="W54" s="450"/>
      <c r="X54" s="450"/>
      <c r="Y54" s="450"/>
      <c r="Z54" s="450"/>
      <c r="AA54" s="450"/>
    </row>
    <row r="55" spans="1:27" s="445" customFormat="1" ht="12.75" customHeight="1">
      <c r="A55" s="446" t="s">
        <v>211</v>
      </c>
      <c r="B55" s="447">
        <f>VLOOKUP($A55,'Orçamento Base'!$D$12:$S$2588,4,FALSE)</f>
        <v>0</v>
      </c>
      <c r="C55" s="446">
        <f>VLOOKUP($A55,'Orçamento Base'!$D$12:$S$2588,5,FALSE)</f>
        <v>0</v>
      </c>
      <c r="D55" s="511"/>
      <c r="E55" s="448">
        <f t="shared" si="12"/>
        <v>0</v>
      </c>
      <c r="F55" s="449">
        <f>VLOOKUP($A55,'Orçamento Base'!$D$12:$S$2588,6,FALSE)</f>
        <v>0</v>
      </c>
      <c r="G55" s="449">
        <f t="shared" si="2"/>
        <v>0</v>
      </c>
      <c r="H55" s="449">
        <f t="shared" si="3"/>
        <v>0</v>
      </c>
      <c r="I55" s="448">
        <f t="shared" si="13"/>
        <v>0</v>
      </c>
      <c r="J55" s="448">
        <f t="shared" si="14"/>
        <v>0</v>
      </c>
      <c r="K55" s="448">
        <f t="shared" si="15"/>
        <v>0</v>
      </c>
      <c r="L55" s="450"/>
      <c r="M55" s="451"/>
      <c r="N55" s="451"/>
      <c r="O55" s="451"/>
      <c r="P55" s="451"/>
      <c r="Q55" s="451"/>
      <c r="R55" s="451"/>
      <c r="S55" s="452"/>
      <c r="T55" s="510" t="str">
        <f t="shared" si="16"/>
        <v>OK</v>
      </c>
      <c r="U55" s="453"/>
      <c r="V55" s="454"/>
      <c r="W55" s="450"/>
      <c r="X55" s="450"/>
      <c r="Y55" s="450"/>
      <c r="Z55" s="450"/>
      <c r="AA55" s="450"/>
    </row>
    <row r="56" spans="1:27" s="445" customFormat="1" ht="12.75" customHeight="1">
      <c r="A56" s="446" t="s">
        <v>212</v>
      </c>
      <c r="B56" s="447">
        <f>VLOOKUP($A56,'Orçamento Base'!$D$12:$S$2588,4,FALSE)</f>
        <v>0</v>
      </c>
      <c r="C56" s="446">
        <f>VLOOKUP($A56,'Orçamento Base'!$D$12:$S$2588,5,FALSE)</f>
        <v>0</v>
      </c>
      <c r="D56" s="511"/>
      <c r="E56" s="448">
        <f t="shared" ref="E56:E62" si="17">TRUNC(D56*F56,2)</f>
        <v>0</v>
      </c>
      <c r="F56" s="449">
        <f>VLOOKUP($A56,'Orçamento Base'!$D$12:$S$2588,6,FALSE)</f>
        <v>0</v>
      </c>
      <c r="G56" s="449">
        <f t="shared" si="2"/>
        <v>0</v>
      </c>
      <c r="H56" s="449">
        <f t="shared" si="3"/>
        <v>0</v>
      </c>
      <c r="I56" s="448">
        <f t="shared" ref="I56:I62" si="18">TRUNC(D56*F56,2)</f>
        <v>0</v>
      </c>
      <c r="J56" s="448">
        <f t="shared" ref="J56:J62" si="19">TRUNC(D56*G56,2)</f>
        <v>0</v>
      </c>
      <c r="K56" s="448">
        <f t="shared" ref="K56:K62" si="20">TRUNC(D56*H56,2)</f>
        <v>0</v>
      </c>
      <c r="L56" s="450"/>
      <c r="M56" s="451"/>
      <c r="N56" s="451"/>
      <c r="O56" s="451"/>
      <c r="P56" s="451"/>
      <c r="Q56" s="451"/>
      <c r="R56" s="451"/>
      <c r="S56" s="452"/>
      <c r="T56" s="510" t="str">
        <f t="shared" ref="T56:T62" si="21">IF(H56&gt;F56,"ERRO","OK")</f>
        <v>OK</v>
      </c>
      <c r="U56" s="453"/>
      <c r="V56" s="454"/>
      <c r="W56" s="450"/>
      <c r="X56" s="450"/>
      <c r="Y56" s="450"/>
      <c r="Z56" s="450"/>
      <c r="AA56" s="450"/>
    </row>
    <row r="57" spans="1:27" s="445" customFormat="1" ht="12.75" customHeight="1">
      <c r="A57" s="446" t="s">
        <v>213</v>
      </c>
      <c r="B57" s="447">
        <f>VLOOKUP($A57,'Orçamento Base'!$D$12:$S$2588,4,FALSE)</f>
        <v>0</v>
      </c>
      <c r="C57" s="446">
        <f>VLOOKUP($A57,'Orçamento Base'!$D$12:$S$2588,5,FALSE)</f>
        <v>0</v>
      </c>
      <c r="D57" s="511"/>
      <c r="E57" s="448">
        <f t="shared" si="17"/>
        <v>0</v>
      </c>
      <c r="F57" s="449">
        <f>VLOOKUP($A57,'Orçamento Base'!$D$12:$S$2588,6,FALSE)</f>
        <v>0</v>
      </c>
      <c r="G57" s="449">
        <f t="shared" si="2"/>
        <v>0</v>
      </c>
      <c r="H57" s="449">
        <f t="shared" si="3"/>
        <v>0</v>
      </c>
      <c r="I57" s="448">
        <f t="shared" si="18"/>
        <v>0</v>
      </c>
      <c r="J57" s="448">
        <f t="shared" si="19"/>
        <v>0</v>
      </c>
      <c r="K57" s="448">
        <f t="shared" si="20"/>
        <v>0</v>
      </c>
      <c r="L57" s="450"/>
      <c r="M57" s="451"/>
      <c r="N57" s="451"/>
      <c r="O57" s="451"/>
      <c r="P57" s="451"/>
      <c r="Q57" s="451"/>
      <c r="R57" s="451"/>
      <c r="S57" s="452"/>
      <c r="T57" s="510" t="str">
        <f t="shared" si="21"/>
        <v>OK</v>
      </c>
      <c r="U57" s="453"/>
      <c r="V57" s="454"/>
      <c r="W57" s="450"/>
      <c r="X57" s="450"/>
      <c r="Y57" s="450"/>
      <c r="Z57" s="450"/>
      <c r="AA57" s="450"/>
    </row>
    <row r="58" spans="1:27" s="445" customFormat="1" ht="12.75" customHeight="1">
      <c r="A58" s="446" t="s">
        <v>214</v>
      </c>
      <c r="B58" s="447">
        <f>VLOOKUP($A58,'Orçamento Base'!$D$12:$S$2588,4,FALSE)</f>
        <v>0</v>
      </c>
      <c r="C58" s="446">
        <f>VLOOKUP($A58,'Orçamento Base'!$D$12:$S$2588,5,FALSE)</f>
        <v>0</v>
      </c>
      <c r="D58" s="511"/>
      <c r="E58" s="448">
        <f t="shared" si="17"/>
        <v>0</v>
      </c>
      <c r="F58" s="449">
        <f>VLOOKUP($A58,'Orçamento Base'!$D$12:$S$2588,6,FALSE)</f>
        <v>0</v>
      </c>
      <c r="G58" s="449">
        <f t="shared" si="2"/>
        <v>0</v>
      </c>
      <c r="H58" s="449">
        <f t="shared" si="3"/>
        <v>0</v>
      </c>
      <c r="I58" s="448">
        <f t="shared" si="18"/>
        <v>0</v>
      </c>
      <c r="J58" s="448">
        <f t="shared" si="19"/>
        <v>0</v>
      </c>
      <c r="K58" s="448">
        <f t="shared" si="20"/>
        <v>0</v>
      </c>
      <c r="L58" s="450"/>
      <c r="M58" s="451"/>
      <c r="N58" s="451"/>
      <c r="O58" s="451"/>
      <c r="P58" s="451"/>
      <c r="Q58" s="451"/>
      <c r="R58" s="451"/>
      <c r="S58" s="452"/>
      <c r="T58" s="510" t="str">
        <f t="shared" si="21"/>
        <v>OK</v>
      </c>
      <c r="U58" s="453"/>
      <c r="V58" s="454"/>
      <c r="W58" s="450"/>
      <c r="X58" s="450"/>
      <c r="Y58" s="450"/>
      <c r="Z58" s="450"/>
      <c r="AA58" s="450"/>
    </row>
    <row r="59" spans="1:27" s="445" customFormat="1" ht="12.75" customHeight="1">
      <c r="A59" s="446" t="s">
        <v>215</v>
      </c>
      <c r="B59" s="447">
        <f>VLOOKUP($A59,'Orçamento Base'!$D$12:$S$2588,4,FALSE)</f>
        <v>0</v>
      </c>
      <c r="C59" s="446">
        <f>VLOOKUP($A59,'Orçamento Base'!$D$12:$S$2588,5,FALSE)</f>
        <v>0</v>
      </c>
      <c r="D59" s="511"/>
      <c r="E59" s="448">
        <f t="shared" si="17"/>
        <v>0</v>
      </c>
      <c r="F59" s="449">
        <f>VLOOKUP($A59,'Orçamento Base'!$D$12:$S$2588,6,FALSE)</f>
        <v>0</v>
      </c>
      <c r="G59" s="449">
        <f t="shared" si="2"/>
        <v>0</v>
      </c>
      <c r="H59" s="449">
        <f t="shared" si="3"/>
        <v>0</v>
      </c>
      <c r="I59" s="448">
        <f t="shared" si="18"/>
        <v>0</v>
      </c>
      <c r="J59" s="448">
        <f t="shared" si="19"/>
        <v>0</v>
      </c>
      <c r="K59" s="448">
        <f t="shared" si="20"/>
        <v>0</v>
      </c>
      <c r="L59" s="450"/>
      <c r="M59" s="451"/>
      <c r="N59" s="451"/>
      <c r="O59" s="451"/>
      <c r="P59" s="451"/>
      <c r="Q59" s="451"/>
      <c r="R59" s="451"/>
      <c r="S59" s="452"/>
      <c r="T59" s="510" t="str">
        <f t="shared" si="21"/>
        <v>OK</v>
      </c>
      <c r="U59" s="453"/>
      <c r="V59" s="454"/>
      <c r="W59" s="450"/>
      <c r="X59" s="450"/>
      <c r="Y59" s="450"/>
      <c r="Z59" s="450"/>
      <c r="AA59" s="450"/>
    </row>
    <row r="60" spans="1:27" s="445" customFormat="1" ht="12.75" customHeight="1">
      <c r="A60" s="446" t="s">
        <v>216</v>
      </c>
      <c r="B60" s="447">
        <f>VLOOKUP($A60,'Orçamento Base'!$D$12:$S$2588,4,FALSE)</f>
        <v>0</v>
      </c>
      <c r="C60" s="446">
        <f>VLOOKUP($A60,'Orçamento Base'!$D$12:$S$2588,5,FALSE)</f>
        <v>0</v>
      </c>
      <c r="D60" s="511"/>
      <c r="E60" s="448">
        <f t="shared" si="17"/>
        <v>0</v>
      </c>
      <c r="F60" s="449">
        <f>VLOOKUP($A60,'Orçamento Base'!$D$12:$S$2588,6,FALSE)</f>
        <v>0</v>
      </c>
      <c r="G60" s="449">
        <f t="shared" si="2"/>
        <v>0</v>
      </c>
      <c r="H60" s="449">
        <f t="shared" si="3"/>
        <v>0</v>
      </c>
      <c r="I60" s="448">
        <f t="shared" si="18"/>
        <v>0</v>
      </c>
      <c r="J60" s="448">
        <f t="shared" si="19"/>
        <v>0</v>
      </c>
      <c r="K60" s="448">
        <f t="shared" si="20"/>
        <v>0</v>
      </c>
      <c r="L60" s="450"/>
      <c r="M60" s="451"/>
      <c r="N60" s="451"/>
      <c r="O60" s="451"/>
      <c r="P60" s="451"/>
      <c r="Q60" s="451"/>
      <c r="R60" s="451"/>
      <c r="S60" s="452"/>
      <c r="T60" s="510" t="str">
        <f t="shared" si="21"/>
        <v>OK</v>
      </c>
      <c r="U60" s="453"/>
      <c r="V60" s="454"/>
      <c r="W60" s="450"/>
      <c r="X60" s="450"/>
      <c r="Y60" s="450"/>
      <c r="Z60" s="450"/>
      <c r="AA60" s="450"/>
    </row>
    <row r="61" spans="1:27" s="445" customFormat="1" ht="12.75" customHeight="1">
      <c r="A61" s="446" t="s">
        <v>217</v>
      </c>
      <c r="B61" s="447">
        <f>VLOOKUP($A61,'Orçamento Base'!$D$12:$S$2588,4,FALSE)</f>
        <v>0</v>
      </c>
      <c r="C61" s="446">
        <f>VLOOKUP($A61,'Orçamento Base'!$D$12:$S$2588,5,FALSE)</f>
        <v>0</v>
      </c>
      <c r="D61" s="511"/>
      <c r="E61" s="448">
        <f t="shared" si="17"/>
        <v>0</v>
      </c>
      <c r="F61" s="449">
        <f>VLOOKUP($A61,'Orçamento Base'!$D$12:$S$2588,6,FALSE)</f>
        <v>0</v>
      </c>
      <c r="G61" s="449">
        <f t="shared" si="2"/>
        <v>0</v>
      </c>
      <c r="H61" s="449">
        <f t="shared" si="3"/>
        <v>0</v>
      </c>
      <c r="I61" s="448">
        <f t="shared" si="18"/>
        <v>0</v>
      </c>
      <c r="J61" s="448">
        <f t="shared" si="19"/>
        <v>0</v>
      </c>
      <c r="K61" s="448">
        <f t="shared" si="20"/>
        <v>0</v>
      </c>
      <c r="L61" s="450"/>
      <c r="M61" s="451"/>
      <c r="N61" s="451"/>
      <c r="O61" s="451"/>
      <c r="P61" s="451"/>
      <c r="Q61" s="451"/>
      <c r="R61" s="451"/>
      <c r="S61" s="452"/>
      <c r="T61" s="510" t="str">
        <f t="shared" si="21"/>
        <v>OK</v>
      </c>
      <c r="U61" s="453"/>
      <c r="V61" s="454"/>
      <c r="W61" s="450"/>
      <c r="X61" s="450"/>
      <c r="Y61" s="450"/>
      <c r="Z61" s="450"/>
      <c r="AA61" s="450"/>
    </row>
    <row r="62" spans="1:27" s="445" customFormat="1" ht="12.75" customHeight="1">
      <c r="A62" s="446" t="s">
        <v>218</v>
      </c>
      <c r="B62" s="447">
        <f>VLOOKUP($A62,'Orçamento Base'!$D$12:$S$2588,4,FALSE)</f>
        <v>0</v>
      </c>
      <c r="C62" s="446">
        <f>VLOOKUP($A62,'Orçamento Base'!$D$12:$S$2588,5,FALSE)</f>
        <v>0</v>
      </c>
      <c r="D62" s="511"/>
      <c r="E62" s="448">
        <f t="shared" si="17"/>
        <v>0</v>
      </c>
      <c r="F62" s="449">
        <f>VLOOKUP($A62,'Orçamento Base'!$D$12:$S$2588,6,FALSE)</f>
        <v>0</v>
      </c>
      <c r="G62" s="449">
        <f t="shared" si="2"/>
        <v>0</v>
      </c>
      <c r="H62" s="449">
        <f t="shared" si="3"/>
        <v>0</v>
      </c>
      <c r="I62" s="448">
        <f t="shared" si="18"/>
        <v>0</v>
      </c>
      <c r="J62" s="448">
        <f t="shared" si="19"/>
        <v>0</v>
      </c>
      <c r="K62" s="448">
        <f t="shared" si="20"/>
        <v>0</v>
      </c>
      <c r="L62" s="450"/>
      <c r="M62" s="451"/>
      <c r="N62" s="451"/>
      <c r="O62" s="451"/>
      <c r="P62" s="451"/>
      <c r="Q62" s="451"/>
      <c r="R62" s="451"/>
      <c r="S62" s="452"/>
      <c r="T62" s="510" t="str">
        <f t="shared" si="21"/>
        <v>OK</v>
      </c>
      <c r="U62" s="453"/>
      <c r="V62" s="454"/>
      <c r="W62" s="450"/>
      <c r="X62" s="450"/>
      <c r="Y62" s="450"/>
      <c r="Z62" s="450"/>
      <c r="AA62" s="450"/>
    </row>
    <row r="63" spans="1:27" s="445" customFormat="1" ht="12.75" customHeight="1">
      <c r="A63" s="446" t="s">
        <v>219</v>
      </c>
      <c r="B63" s="447">
        <f>VLOOKUP($A63,'Orçamento Base'!$D$12:$S$2588,4,FALSE)</f>
        <v>0</v>
      </c>
      <c r="C63" s="446">
        <f>VLOOKUP($A63,'Orçamento Base'!$D$12:$S$2588,5,FALSE)</f>
        <v>0</v>
      </c>
      <c r="D63" s="511"/>
      <c r="E63" s="448">
        <f t="shared" ref="E63:E66" si="22">TRUNC(D63*F63,2)</f>
        <v>0</v>
      </c>
      <c r="F63" s="449">
        <f>VLOOKUP($A63,'Orçamento Base'!$D$12:$S$2588,6,FALSE)</f>
        <v>0</v>
      </c>
      <c r="G63" s="449">
        <f t="shared" si="2"/>
        <v>0</v>
      </c>
      <c r="H63" s="449">
        <f t="shared" si="3"/>
        <v>0</v>
      </c>
      <c r="I63" s="448">
        <f t="shared" ref="I63:I66" si="23">TRUNC(D63*F63,2)</f>
        <v>0</v>
      </c>
      <c r="J63" s="448">
        <f t="shared" ref="J63:J66" si="24">TRUNC(D63*G63,2)</f>
        <v>0</v>
      </c>
      <c r="K63" s="448">
        <f t="shared" ref="K63:K66" si="25">TRUNC(D63*H63,2)</f>
        <v>0</v>
      </c>
      <c r="L63" s="450"/>
      <c r="M63" s="451"/>
      <c r="N63" s="451"/>
      <c r="O63" s="451"/>
      <c r="P63" s="451"/>
      <c r="Q63" s="451"/>
      <c r="R63" s="451"/>
      <c r="S63" s="452"/>
      <c r="T63" s="510" t="str">
        <f t="shared" ref="T63:T66" si="26">IF(H63&gt;F63,"ERRO","OK")</f>
        <v>OK</v>
      </c>
      <c r="U63" s="453"/>
      <c r="V63" s="454"/>
      <c r="W63" s="450"/>
      <c r="X63" s="450"/>
      <c r="Y63" s="450"/>
      <c r="Z63" s="450"/>
      <c r="AA63" s="450"/>
    </row>
    <row r="64" spans="1:27" s="445" customFormat="1" ht="12.75" customHeight="1">
      <c r="A64" s="446" t="s">
        <v>220</v>
      </c>
      <c r="B64" s="447">
        <f>VLOOKUP($A64,'Orçamento Base'!$D$12:$S$2588,4,FALSE)</f>
        <v>0</v>
      </c>
      <c r="C64" s="446">
        <f>VLOOKUP($A64,'Orçamento Base'!$D$12:$S$2588,5,FALSE)</f>
        <v>0</v>
      </c>
      <c r="D64" s="511"/>
      <c r="E64" s="448">
        <f t="shared" si="22"/>
        <v>0</v>
      </c>
      <c r="F64" s="449">
        <f>VLOOKUP($A64,'Orçamento Base'!$D$12:$S$2588,6,FALSE)</f>
        <v>0</v>
      </c>
      <c r="G64" s="449">
        <f t="shared" si="2"/>
        <v>0</v>
      </c>
      <c r="H64" s="449">
        <f t="shared" si="3"/>
        <v>0</v>
      </c>
      <c r="I64" s="448">
        <f t="shared" si="23"/>
        <v>0</v>
      </c>
      <c r="J64" s="448">
        <f t="shared" si="24"/>
        <v>0</v>
      </c>
      <c r="K64" s="448">
        <f t="shared" si="25"/>
        <v>0</v>
      </c>
      <c r="L64" s="450"/>
      <c r="M64" s="451"/>
      <c r="N64" s="451"/>
      <c r="O64" s="451"/>
      <c r="P64" s="451"/>
      <c r="Q64" s="451"/>
      <c r="R64" s="451"/>
      <c r="S64" s="452"/>
      <c r="T64" s="510" t="str">
        <f t="shared" si="26"/>
        <v>OK</v>
      </c>
      <c r="U64" s="453"/>
      <c r="V64" s="454"/>
      <c r="W64" s="450"/>
      <c r="X64" s="450"/>
      <c r="Y64" s="450"/>
      <c r="Z64" s="450"/>
      <c r="AA64" s="450"/>
    </row>
    <row r="65" spans="1:27" s="445" customFormat="1" ht="12.75" customHeight="1">
      <c r="A65" s="446" t="s">
        <v>221</v>
      </c>
      <c r="B65" s="447">
        <f>VLOOKUP($A65,'Orçamento Base'!$D$12:$S$2588,4,FALSE)</f>
        <v>0</v>
      </c>
      <c r="C65" s="446">
        <f>VLOOKUP($A65,'Orçamento Base'!$D$12:$S$2588,5,FALSE)</f>
        <v>0</v>
      </c>
      <c r="D65" s="511"/>
      <c r="E65" s="448">
        <f t="shared" si="22"/>
        <v>0</v>
      </c>
      <c r="F65" s="449">
        <f>VLOOKUP($A65,'Orçamento Base'!$D$12:$S$2588,6,FALSE)</f>
        <v>0</v>
      </c>
      <c r="G65" s="449">
        <f t="shared" si="2"/>
        <v>0</v>
      </c>
      <c r="H65" s="449">
        <f t="shared" si="3"/>
        <v>0</v>
      </c>
      <c r="I65" s="448">
        <f t="shared" si="23"/>
        <v>0</v>
      </c>
      <c r="J65" s="448">
        <f t="shared" si="24"/>
        <v>0</v>
      </c>
      <c r="K65" s="448">
        <f t="shared" si="25"/>
        <v>0</v>
      </c>
      <c r="L65" s="450"/>
      <c r="M65" s="451"/>
      <c r="N65" s="451"/>
      <c r="O65" s="451"/>
      <c r="P65" s="451"/>
      <c r="Q65" s="451"/>
      <c r="R65" s="451"/>
      <c r="S65" s="452"/>
      <c r="T65" s="510" t="str">
        <f t="shared" si="26"/>
        <v>OK</v>
      </c>
      <c r="U65" s="453"/>
      <c r="V65" s="454"/>
      <c r="W65" s="450"/>
      <c r="X65" s="450"/>
      <c r="Y65" s="450"/>
      <c r="Z65" s="450"/>
      <c r="AA65" s="450"/>
    </row>
    <row r="66" spans="1:27" s="445" customFormat="1" ht="12.75" customHeight="1">
      <c r="A66" s="446" t="s">
        <v>222</v>
      </c>
      <c r="B66" s="447">
        <f>VLOOKUP($A66,'Orçamento Base'!$D$12:$S$2588,4,FALSE)</f>
        <v>0</v>
      </c>
      <c r="C66" s="446">
        <f>VLOOKUP($A66,'Orçamento Base'!$D$12:$S$2588,5,FALSE)</f>
        <v>0</v>
      </c>
      <c r="D66" s="511"/>
      <c r="E66" s="448">
        <f t="shared" si="22"/>
        <v>0</v>
      </c>
      <c r="F66" s="449">
        <f>VLOOKUP($A66,'Orçamento Base'!$D$12:$S$2588,6,FALSE)</f>
        <v>0</v>
      </c>
      <c r="G66" s="449">
        <f t="shared" si="2"/>
        <v>0</v>
      </c>
      <c r="H66" s="449">
        <f t="shared" si="3"/>
        <v>0</v>
      </c>
      <c r="I66" s="448">
        <f t="shared" si="23"/>
        <v>0</v>
      </c>
      <c r="J66" s="448">
        <f t="shared" si="24"/>
        <v>0</v>
      </c>
      <c r="K66" s="448">
        <f t="shared" si="25"/>
        <v>0</v>
      </c>
      <c r="L66" s="450"/>
      <c r="M66" s="451"/>
      <c r="N66" s="451"/>
      <c r="O66" s="451"/>
      <c r="P66" s="451"/>
      <c r="Q66" s="451"/>
      <c r="R66" s="451"/>
      <c r="S66" s="452"/>
      <c r="T66" s="510" t="str">
        <f t="shared" si="26"/>
        <v>OK</v>
      </c>
      <c r="U66" s="453"/>
      <c r="V66" s="454"/>
      <c r="W66" s="450"/>
      <c r="X66" s="450"/>
      <c r="Y66" s="450"/>
      <c r="Z66" s="450"/>
      <c r="AA66" s="450"/>
    </row>
    <row r="67" spans="1:27" s="445" customFormat="1" ht="12.75" customHeight="1">
      <c r="A67" s="446"/>
      <c r="B67" s="447"/>
      <c r="C67" s="446"/>
      <c r="D67" s="449"/>
      <c r="E67" s="449"/>
      <c r="F67" s="449"/>
      <c r="G67" s="449"/>
      <c r="H67" s="449"/>
      <c r="I67" s="448"/>
      <c r="J67" s="448"/>
      <c r="K67" s="448"/>
      <c r="L67" s="450"/>
      <c r="M67" s="451"/>
      <c r="N67" s="451"/>
      <c r="O67" s="451"/>
      <c r="P67" s="451"/>
      <c r="Q67" s="451"/>
      <c r="R67" s="451"/>
      <c r="S67" s="452"/>
      <c r="T67" s="453"/>
      <c r="U67" s="453"/>
      <c r="V67" s="454"/>
      <c r="W67" s="450"/>
      <c r="X67" s="450"/>
      <c r="Y67" s="450"/>
      <c r="Z67" s="450"/>
      <c r="AA67" s="450"/>
    </row>
    <row r="68" spans="1:27" s="445" customFormat="1" ht="12.75" customHeight="1">
      <c r="A68" s="455"/>
      <c r="B68" s="456"/>
      <c r="C68" s="456"/>
      <c r="D68" s="456"/>
      <c r="E68" s="457"/>
      <c r="F68" s="457"/>
      <c r="G68" s="457"/>
      <c r="H68" s="458" t="str">
        <f>CONCATENATE("Subtotal ",B16)</f>
        <v>Subtotal Projeto Executivo SPDA</v>
      </c>
      <c r="I68" s="459" t="e">
        <f t="shared" ref="I68:K68" si="27">SUM(I17:I67)</f>
        <v>#N/A</v>
      </c>
      <c r="J68" s="459">
        <f t="shared" si="27"/>
        <v>0</v>
      </c>
      <c r="K68" s="459">
        <f t="shared" si="27"/>
        <v>0</v>
      </c>
      <c r="L68" s="450"/>
      <c r="M68" s="451"/>
      <c r="N68" s="451"/>
      <c r="O68" s="451"/>
      <c r="P68" s="451"/>
      <c r="Q68" s="451"/>
      <c r="R68" s="451"/>
      <c r="S68" s="452"/>
      <c r="T68" s="453"/>
      <c r="U68" s="453"/>
      <c r="V68" s="454"/>
      <c r="W68" s="450"/>
      <c r="X68" s="450"/>
      <c r="Y68" s="450"/>
      <c r="Z68" s="450"/>
      <c r="AA68" s="450"/>
    </row>
    <row r="69" spans="1:27" s="445" customFormat="1" ht="7.5" customHeight="1">
      <c r="A69" s="460"/>
      <c r="B69" s="460"/>
      <c r="C69" s="460"/>
      <c r="D69" s="461"/>
      <c r="E69" s="462"/>
      <c r="F69" s="463"/>
      <c r="G69" s="464"/>
      <c r="H69" s="464"/>
      <c r="I69" s="465"/>
      <c r="J69" s="465"/>
      <c r="K69" s="466"/>
      <c r="L69" s="450"/>
      <c r="M69" s="451"/>
      <c r="N69" s="451"/>
      <c r="O69" s="451"/>
      <c r="P69" s="451"/>
      <c r="Q69" s="451"/>
      <c r="R69" s="451"/>
      <c r="S69" s="452"/>
      <c r="T69" s="453"/>
      <c r="U69" s="453"/>
      <c r="V69" s="454"/>
      <c r="W69" s="450"/>
      <c r="X69" s="450"/>
      <c r="Y69" s="450"/>
      <c r="Z69" s="450"/>
      <c r="AA69" s="450"/>
    </row>
    <row r="70" spans="1:27" s="445" customFormat="1" ht="12.75" customHeight="1">
      <c r="A70" s="467">
        <v>2</v>
      </c>
      <c r="B70" s="437">
        <f>VLOOKUP($A70,'Orçamento Base'!$D$1:$S$2588,4,FALSE)</f>
        <v>0</v>
      </c>
      <c r="C70" s="468"/>
      <c r="D70" s="468"/>
      <c r="E70" s="468"/>
      <c r="F70" s="469"/>
      <c r="G70" s="470"/>
      <c r="H70" s="470"/>
      <c r="I70" s="471"/>
      <c r="J70" s="471"/>
      <c r="K70" s="472"/>
      <c r="L70" s="450"/>
      <c r="M70" s="451"/>
      <c r="N70" s="451"/>
      <c r="O70" s="451"/>
      <c r="P70" s="451"/>
      <c r="Q70" s="451"/>
      <c r="R70" s="451"/>
      <c r="S70" s="452"/>
      <c r="T70" s="453"/>
      <c r="U70" s="453"/>
      <c r="V70" s="454"/>
      <c r="W70" s="450"/>
      <c r="X70" s="450"/>
      <c r="Y70" s="450"/>
      <c r="Z70" s="450"/>
      <c r="AA70" s="450"/>
    </row>
    <row r="71" spans="1:27" s="445" customFormat="1" ht="12.75" customHeight="1">
      <c r="A71" s="446" t="s">
        <v>223</v>
      </c>
      <c r="B71" s="447">
        <f>VLOOKUP($A71,'Orçamento Base'!$D$12:$S$2588,4,FALSE)</f>
        <v>0</v>
      </c>
      <c r="C71" s="446">
        <f>VLOOKUP($A71,'Orçamento Base'!$D$12:$S$2588,5,FALSE)</f>
        <v>0</v>
      </c>
      <c r="D71" s="512"/>
      <c r="E71" s="449">
        <f t="shared" ref="E71:E83" si="28">TRUNC(D71*F71,2)</f>
        <v>0</v>
      </c>
      <c r="F71" s="449">
        <f>VLOOKUP($A71,'Orçamento Base'!$D$12:$S$2588,6,FALSE)</f>
        <v>0</v>
      </c>
      <c r="G71" s="449">
        <f t="shared" ref="G71" si="29">SUMIF($M$14:$R$14,$G$3,M71:R71)</f>
        <v>0</v>
      </c>
      <c r="H71" s="449">
        <f t="shared" ref="H71" si="30">SUM(M71:R71)</f>
        <v>0</v>
      </c>
      <c r="I71" s="448">
        <f t="shared" ref="I71:I83" si="31">TRUNC(D71*F71,2)</f>
        <v>0</v>
      </c>
      <c r="J71" s="448">
        <f t="shared" ref="J71:J83" si="32">TRUNC(D71*G71,2)</f>
        <v>0</v>
      </c>
      <c r="K71" s="448">
        <f t="shared" ref="K71:K83" si="33">TRUNC(D71*H71,2)</f>
        <v>0</v>
      </c>
      <c r="L71" s="450"/>
      <c r="M71" s="451"/>
      <c r="N71" s="451"/>
      <c r="O71" s="451"/>
      <c r="P71" s="451"/>
      <c r="Q71" s="451"/>
      <c r="R71" s="451"/>
      <c r="S71" s="452"/>
      <c r="T71" s="453" t="str">
        <f t="shared" ref="T71:T83" si="34">IF(H71&gt;F71,"ERRO","OK")</f>
        <v>OK</v>
      </c>
      <c r="U71" s="453"/>
      <c r="V71" s="454"/>
      <c r="W71" s="450"/>
      <c r="X71" s="450"/>
      <c r="Y71" s="450"/>
      <c r="Z71" s="450"/>
      <c r="AA71" s="450"/>
    </row>
    <row r="72" spans="1:27" s="445" customFormat="1" ht="12.75" customHeight="1">
      <c r="A72" s="446" t="s">
        <v>224</v>
      </c>
      <c r="B72" s="447">
        <f>VLOOKUP($A72,'Orçamento Base'!$D$12:$S$2588,4,FALSE)</f>
        <v>0</v>
      </c>
      <c r="C72" s="446">
        <f>VLOOKUP($A72,'Orçamento Base'!$D$12:$S$2588,5,FALSE)</f>
        <v>0</v>
      </c>
      <c r="D72" s="512"/>
      <c r="E72" s="449">
        <f t="shared" si="28"/>
        <v>0</v>
      </c>
      <c r="F72" s="449">
        <f>VLOOKUP($A72,'Orçamento Base'!$D$12:$S$2588,6,FALSE)</f>
        <v>0</v>
      </c>
      <c r="G72" s="449">
        <f t="shared" ref="G72:G120" si="35">SUMIF($M$14:$R$14,$G$3,M72:R72)</f>
        <v>0</v>
      </c>
      <c r="H72" s="449">
        <f t="shared" ref="H72:H120" si="36">SUM(M72:R72)</f>
        <v>0</v>
      </c>
      <c r="I72" s="448">
        <f t="shared" si="31"/>
        <v>0</v>
      </c>
      <c r="J72" s="448">
        <f t="shared" si="32"/>
        <v>0</v>
      </c>
      <c r="K72" s="448">
        <f t="shared" si="33"/>
        <v>0</v>
      </c>
      <c r="L72" s="450"/>
      <c r="M72" s="451"/>
      <c r="N72" s="451"/>
      <c r="O72" s="451"/>
      <c r="P72" s="451"/>
      <c r="Q72" s="451"/>
      <c r="R72" s="451"/>
      <c r="S72" s="452"/>
      <c r="T72" s="453" t="str">
        <f t="shared" si="34"/>
        <v>OK</v>
      </c>
      <c r="U72" s="453"/>
      <c r="V72" s="454"/>
      <c r="W72" s="450"/>
      <c r="X72" s="450"/>
      <c r="Y72" s="450"/>
      <c r="Z72" s="450"/>
      <c r="AA72" s="450"/>
    </row>
    <row r="73" spans="1:27" s="445" customFormat="1" ht="12.75" customHeight="1">
      <c r="A73" s="446" t="s">
        <v>225</v>
      </c>
      <c r="B73" s="447">
        <f>VLOOKUP($A73,'Orçamento Base'!$D$12:$S$2588,4,FALSE)</f>
        <v>0</v>
      </c>
      <c r="C73" s="446">
        <f>VLOOKUP($A73,'Orçamento Base'!$D$12:$S$2588,5,FALSE)</f>
        <v>0</v>
      </c>
      <c r="D73" s="512"/>
      <c r="E73" s="449">
        <f t="shared" si="28"/>
        <v>0</v>
      </c>
      <c r="F73" s="449">
        <f>VLOOKUP($A73,'Orçamento Base'!$D$12:$S$2588,6,FALSE)</f>
        <v>0</v>
      </c>
      <c r="G73" s="449">
        <f t="shared" si="35"/>
        <v>0</v>
      </c>
      <c r="H73" s="449">
        <f t="shared" si="36"/>
        <v>0</v>
      </c>
      <c r="I73" s="448">
        <f t="shared" si="31"/>
        <v>0</v>
      </c>
      <c r="J73" s="448">
        <f t="shared" si="32"/>
        <v>0</v>
      </c>
      <c r="K73" s="448">
        <f t="shared" si="33"/>
        <v>0</v>
      </c>
      <c r="L73" s="450"/>
      <c r="M73" s="451"/>
      <c r="N73" s="451"/>
      <c r="O73" s="451"/>
      <c r="P73" s="451"/>
      <c r="Q73" s="451"/>
      <c r="R73" s="451"/>
      <c r="S73" s="452"/>
      <c r="T73" s="453" t="str">
        <f t="shared" si="34"/>
        <v>OK</v>
      </c>
      <c r="U73" s="453"/>
      <c r="V73" s="454"/>
      <c r="W73" s="450"/>
      <c r="X73" s="450"/>
      <c r="Y73" s="450"/>
      <c r="Z73" s="450"/>
      <c r="AA73" s="450"/>
    </row>
    <row r="74" spans="1:27" s="445" customFormat="1" ht="12.75" customHeight="1">
      <c r="A74" s="446" t="s">
        <v>226</v>
      </c>
      <c r="B74" s="447">
        <f>VLOOKUP($A74,'Orçamento Base'!$D$12:$S$2588,4,FALSE)</f>
        <v>0</v>
      </c>
      <c r="C74" s="446">
        <f>VLOOKUP($A74,'Orçamento Base'!$D$12:$S$2588,5,FALSE)</f>
        <v>0</v>
      </c>
      <c r="D74" s="512"/>
      <c r="E74" s="449">
        <f t="shared" si="28"/>
        <v>0</v>
      </c>
      <c r="F74" s="449">
        <f>VLOOKUP($A74,'Orçamento Base'!$D$12:$S$2588,6,FALSE)</f>
        <v>0</v>
      </c>
      <c r="G74" s="449">
        <f t="shared" si="35"/>
        <v>0</v>
      </c>
      <c r="H74" s="449">
        <f t="shared" si="36"/>
        <v>0</v>
      </c>
      <c r="I74" s="448">
        <f t="shared" si="31"/>
        <v>0</v>
      </c>
      <c r="J74" s="448">
        <f t="shared" si="32"/>
        <v>0</v>
      </c>
      <c r="K74" s="448">
        <f t="shared" si="33"/>
        <v>0</v>
      </c>
      <c r="L74" s="450"/>
      <c r="M74" s="451"/>
      <c r="N74" s="451"/>
      <c r="O74" s="451"/>
      <c r="P74" s="451"/>
      <c r="Q74" s="451"/>
      <c r="R74" s="451"/>
      <c r="S74" s="452"/>
      <c r="T74" s="453" t="str">
        <f t="shared" si="34"/>
        <v>OK</v>
      </c>
      <c r="U74" s="453"/>
      <c r="V74" s="454"/>
      <c r="W74" s="450"/>
      <c r="X74" s="450"/>
      <c r="Y74" s="450"/>
      <c r="Z74" s="450"/>
      <c r="AA74" s="450"/>
    </row>
    <row r="75" spans="1:27" s="445" customFormat="1" ht="12.75" customHeight="1">
      <c r="A75" s="446" t="s">
        <v>227</v>
      </c>
      <c r="B75" s="447">
        <f>VLOOKUP($A75,'Orçamento Base'!$D$12:$S$2588,4,FALSE)</f>
        <v>0</v>
      </c>
      <c r="C75" s="446">
        <f>VLOOKUP($A75,'Orçamento Base'!$D$12:$S$2588,5,FALSE)</f>
        <v>0</v>
      </c>
      <c r="D75" s="512"/>
      <c r="E75" s="449">
        <f t="shared" si="28"/>
        <v>0</v>
      </c>
      <c r="F75" s="449">
        <f>VLOOKUP($A75,'Orçamento Base'!$D$12:$S$2588,6,FALSE)</f>
        <v>0</v>
      </c>
      <c r="G75" s="449">
        <f t="shared" si="35"/>
        <v>0</v>
      </c>
      <c r="H75" s="449">
        <f t="shared" si="36"/>
        <v>0</v>
      </c>
      <c r="I75" s="448">
        <f t="shared" si="31"/>
        <v>0</v>
      </c>
      <c r="J75" s="448">
        <f t="shared" si="32"/>
        <v>0</v>
      </c>
      <c r="K75" s="448">
        <f t="shared" si="33"/>
        <v>0</v>
      </c>
      <c r="L75" s="450"/>
      <c r="M75" s="451"/>
      <c r="N75" s="451"/>
      <c r="O75" s="451"/>
      <c r="P75" s="451"/>
      <c r="Q75" s="451"/>
      <c r="R75" s="451"/>
      <c r="S75" s="452"/>
      <c r="T75" s="453" t="str">
        <f t="shared" si="34"/>
        <v>OK</v>
      </c>
      <c r="U75" s="453"/>
      <c r="V75" s="454"/>
      <c r="W75" s="450"/>
      <c r="X75" s="450"/>
      <c r="Y75" s="450"/>
      <c r="Z75" s="450"/>
      <c r="AA75" s="450"/>
    </row>
    <row r="76" spans="1:27" s="445" customFormat="1" ht="12.75" customHeight="1">
      <c r="A76" s="446" t="s">
        <v>228</v>
      </c>
      <c r="B76" s="447">
        <f>VLOOKUP($A76,'Orçamento Base'!$D$12:$S$2588,4,FALSE)</f>
        <v>0</v>
      </c>
      <c r="C76" s="446">
        <f>VLOOKUP($A76,'Orçamento Base'!$D$12:$S$2588,5,FALSE)</f>
        <v>0</v>
      </c>
      <c r="D76" s="512"/>
      <c r="E76" s="449">
        <f t="shared" si="28"/>
        <v>0</v>
      </c>
      <c r="F76" s="449">
        <f>VLOOKUP($A76,'Orçamento Base'!$D$12:$S$2588,6,FALSE)</f>
        <v>0</v>
      </c>
      <c r="G76" s="449">
        <f t="shared" si="35"/>
        <v>0</v>
      </c>
      <c r="H76" s="449">
        <f t="shared" si="36"/>
        <v>0</v>
      </c>
      <c r="I76" s="448">
        <f t="shared" si="31"/>
        <v>0</v>
      </c>
      <c r="J76" s="448">
        <f t="shared" si="32"/>
        <v>0</v>
      </c>
      <c r="K76" s="448">
        <f t="shared" si="33"/>
        <v>0</v>
      </c>
      <c r="L76" s="450"/>
      <c r="M76" s="451"/>
      <c r="N76" s="451"/>
      <c r="O76" s="451"/>
      <c r="P76" s="451"/>
      <c r="Q76" s="451"/>
      <c r="R76" s="451"/>
      <c r="S76" s="452"/>
      <c r="T76" s="453" t="str">
        <f t="shared" si="34"/>
        <v>OK</v>
      </c>
      <c r="U76" s="453"/>
      <c r="V76" s="454"/>
      <c r="W76" s="450"/>
      <c r="X76" s="450"/>
      <c r="Y76" s="450"/>
      <c r="Z76" s="450"/>
      <c r="AA76" s="450"/>
    </row>
    <row r="77" spans="1:27" s="445" customFormat="1" ht="12.75" customHeight="1">
      <c r="A77" s="446" t="s">
        <v>229</v>
      </c>
      <c r="B77" s="447">
        <f>VLOOKUP($A77,'Orçamento Base'!$D$12:$S$2588,4,FALSE)</f>
        <v>0</v>
      </c>
      <c r="C77" s="446">
        <f>VLOOKUP($A77,'Orçamento Base'!$D$12:$S$2588,5,FALSE)</f>
        <v>0</v>
      </c>
      <c r="D77" s="512"/>
      <c r="E77" s="449">
        <f t="shared" si="28"/>
        <v>0</v>
      </c>
      <c r="F77" s="449">
        <f>VLOOKUP($A77,'Orçamento Base'!$D$12:$S$2588,6,FALSE)</f>
        <v>0</v>
      </c>
      <c r="G77" s="449">
        <f t="shared" si="35"/>
        <v>0</v>
      </c>
      <c r="H77" s="449">
        <f t="shared" si="36"/>
        <v>0</v>
      </c>
      <c r="I77" s="448">
        <f t="shared" si="31"/>
        <v>0</v>
      </c>
      <c r="J77" s="448">
        <f t="shared" si="32"/>
        <v>0</v>
      </c>
      <c r="K77" s="448">
        <f t="shared" si="33"/>
        <v>0</v>
      </c>
      <c r="L77" s="450"/>
      <c r="M77" s="451"/>
      <c r="N77" s="451"/>
      <c r="O77" s="451"/>
      <c r="P77" s="451"/>
      <c r="Q77" s="451"/>
      <c r="R77" s="451"/>
      <c r="S77" s="452"/>
      <c r="T77" s="453" t="str">
        <f t="shared" si="34"/>
        <v>OK</v>
      </c>
      <c r="U77" s="453"/>
      <c r="V77" s="454"/>
      <c r="W77" s="450"/>
      <c r="X77" s="450"/>
      <c r="Y77" s="450"/>
      <c r="Z77" s="450"/>
      <c r="AA77" s="450"/>
    </row>
    <row r="78" spans="1:27" s="445" customFormat="1" ht="12.75" customHeight="1">
      <c r="A78" s="446" t="s">
        <v>230</v>
      </c>
      <c r="B78" s="447">
        <f>VLOOKUP($A78,'Orçamento Base'!$D$12:$S$2588,4,FALSE)</f>
        <v>0</v>
      </c>
      <c r="C78" s="446">
        <f>VLOOKUP($A78,'Orçamento Base'!$D$12:$S$2588,5,FALSE)</f>
        <v>0</v>
      </c>
      <c r="D78" s="512"/>
      <c r="E78" s="449">
        <f t="shared" si="28"/>
        <v>0</v>
      </c>
      <c r="F78" s="449">
        <f>VLOOKUP($A78,'Orçamento Base'!$D$12:$S$2588,6,FALSE)</f>
        <v>0</v>
      </c>
      <c r="G78" s="449">
        <f t="shared" si="35"/>
        <v>0</v>
      </c>
      <c r="H78" s="449">
        <f t="shared" si="36"/>
        <v>0</v>
      </c>
      <c r="I78" s="448">
        <f t="shared" si="31"/>
        <v>0</v>
      </c>
      <c r="J78" s="448">
        <f t="shared" si="32"/>
        <v>0</v>
      </c>
      <c r="K78" s="448">
        <f t="shared" si="33"/>
        <v>0</v>
      </c>
      <c r="L78" s="450"/>
      <c r="M78" s="451"/>
      <c r="N78" s="451"/>
      <c r="O78" s="451"/>
      <c r="P78" s="451"/>
      <c r="Q78" s="451"/>
      <c r="R78" s="451"/>
      <c r="S78" s="452"/>
      <c r="T78" s="453" t="str">
        <f t="shared" si="34"/>
        <v>OK</v>
      </c>
      <c r="U78" s="453"/>
      <c r="V78" s="454"/>
      <c r="W78" s="450"/>
      <c r="X78" s="450"/>
      <c r="Y78" s="450"/>
      <c r="Z78" s="450"/>
      <c r="AA78" s="450"/>
    </row>
    <row r="79" spans="1:27" s="445" customFormat="1" ht="12.75" customHeight="1">
      <c r="A79" s="446" t="s">
        <v>231</v>
      </c>
      <c r="B79" s="447">
        <f>VLOOKUP($A79,'Orçamento Base'!$D$12:$S$2588,4,FALSE)</f>
        <v>0</v>
      </c>
      <c r="C79" s="446">
        <f>VLOOKUP($A79,'Orçamento Base'!$D$12:$S$2588,5,FALSE)</f>
        <v>0</v>
      </c>
      <c r="D79" s="512"/>
      <c r="E79" s="449">
        <f t="shared" si="28"/>
        <v>0</v>
      </c>
      <c r="F79" s="449">
        <f>VLOOKUP($A79,'Orçamento Base'!$D$12:$S$2588,6,FALSE)</f>
        <v>0</v>
      </c>
      <c r="G79" s="449">
        <f t="shared" si="35"/>
        <v>0</v>
      </c>
      <c r="H79" s="449">
        <f t="shared" si="36"/>
        <v>0</v>
      </c>
      <c r="I79" s="448">
        <f t="shared" si="31"/>
        <v>0</v>
      </c>
      <c r="J79" s="448">
        <f t="shared" si="32"/>
        <v>0</v>
      </c>
      <c r="K79" s="448">
        <f t="shared" si="33"/>
        <v>0</v>
      </c>
      <c r="L79" s="450"/>
      <c r="M79" s="451"/>
      <c r="N79" s="451"/>
      <c r="O79" s="451"/>
      <c r="P79" s="451"/>
      <c r="Q79" s="451"/>
      <c r="R79" s="451"/>
      <c r="S79" s="452"/>
      <c r="T79" s="453" t="str">
        <f t="shared" si="34"/>
        <v>OK</v>
      </c>
      <c r="U79" s="453"/>
      <c r="V79" s="454"/>
      <c r="W79" s="450"/>
      <c r="X79" s="450"/>
      <c r="Y79" s="450"/>
      <c r="Z79" s="450"/>
      <c r="AA79" s="450"/>
    </row>
    <row r="80" spans="1:27" s="445" customFormat="1" ht="12.75" customHeight="1">
      <c r="A80" s="446" t="s">
        <v>232</v>
      </c>
      <c r="B80" s="447">
        <f>VLOOKUP($A80,'Orçamento Base'!$D$12:$S$2588,4,FALSE)</f>
        <v>0</v>
      </c>
      <c r="C80" s="446">
        <f>VLOOKUP($A80,'Orçamento Base'!$D$12:$S$2588,5,FALSE)</f>
        <v>0</v>
      </c>
      <c r="D80" s="512"/>
      <c r="E80" s="449">
        <f t="shared" si="28"/>
        <v>0</v>
      </c>
      <c r="F80" s="449">
        <f>VLOOKUP($A80,'Orçamento Base'!$D$12:$S$2588,6,FALSE)</f>
        <v>0</v>
      </c>
      <c r="G80" s="449">
        <f t="shared" si="35"/>
        <v>0</v>
      </c>
      <c r="H80" s="449">
        <f t="shared" si="36"/>
        <v>0</v>
      </c>
      <c r="I80" s="448">
        <f t="shared" si="31"/>
        <v>0</v>
      </c>
      <c r="J80" s="448">
        <f t="shared" si="32"/>
        <v>0</v>
      </c>
      <c r="K80" s="448">
        <f t="shared" si="33"/>
        <v>0</v>
      </c>
      <c r="L80" s="450"/>
      <c r="M80" s="451"/>
      <c r="N80" s="451"/>
      <c r="O80" s="451"/>
      <c r="P80" s="451"/>
      <c r="Q80" s="451"/>
      <c r="R80" s="451"/>
      <c r="S80" s="452"/>
      <c r="T80" s="453" t="str">
        <f t="shared" si="34"/>
        <v>OK</v>
      </c>
      <c r="U80" s="453"/>
      <c r="V80" s="454"/>
      <c r="W80" s="450"/>
      <c r="X80" s="450"/>
      <c r="Y80" s="450"/>
      <c r="Z80" s="450"/>
      <c r="AA80" s="450"/>
    </row>
    <row r="81" spans="1:27" s="445" customFormat="1" ht="12.75" customHeight="1">
      <c r="A81" s="446" t="s">
        <v>233</v>
      </c>
      <c r="B81" s="447">
        <f>VLOOKUP($A81,'Orçamento Base'!$D$12:$S$2588,4,FALSE)</f>
        <v>0</v>
      </c>
      <c r="C81" s="446">
        <f>VLOOKUP($A81,'Orçamento Base'!$D$12:$S$2588,5,FALSE)</f>
        <v>0</v>
      </c>
      <c r="D81" s="512"/>
      <c r="E81" s="449">
        <f t="shared" si="28"/>
        <v>0</v>
      </c>
      <c r="F81" s="449">
        <f>VLOOKUP($A81,'Orçamento Base'!$D$12:$S$2588,6,FALSE)</f>
        <v>0</v>
      </c>
      <c r="G81" s="449">
        <f t="shared" si="35"/>
        <v>0</v>
      </c>
      <c r="H81" s="449">
        <f t="shared" si="36"/>
        <v>0</v>
      </c>
      <c r="I81" s="448">
        <f t="shared" si="31"/>
        <v>0</v>
      </c>
      <c r="J81" s="448">
        <f t="shared" si="32"/>
        <v>0</v>
      </c>
      <c r="K81" s="448">
        <f t="shared" si="33"/>
        <v>0</v>
      </c>
      <c r="L81" s="450"/>
      <c r="M81" s="451"/>
      <c r="N81" s="451"/>
      <c r="O81" s="451"/>
      <c r="P81" s="451"/>
      <c r="Q81" s="451"/>
      <c r="R81" s="451"/>
      <c r="S81" s="452"/>
      <c r="T81" s="453" t="str">
        <f t="shared" si="34"/>
        <v>OK</v>
      </c>
      <c r="U81" s="453"/>
      <c r="V81" s="454"/>
      <c r="W81" s="450"/>
      <c r="X81" s="450"/>
      <c r="Y81" s="450"/>
      <c r="Z81" s="450"/>
      <c r="AA81" s="450"/>
    </row>
    <row r="82" spans="1:27" s="445" customFormat="1" ht="12.75" customHeight="1">
      <c r="A82" s="446" t="s">
        <v>234</v>
      </c>
      <c r="B82" s="447">
        <f>VLOOKUP($A82,'Orçamento Base'!$D$12:$S$2588,4,FALSE)</f>
        <v>0</v>
      </c>
      <c r="C82" s="446">
        <f>VLOOKUP($A82,'Orçamento Base'!$D$12:$S$2588,5,FALSE)</f>
        <v>0</v>
      </c>
      <c r="D82" s="512"/>
      <c r="E82" s="449">
        <f t="shared" si="28"/>
        <v>0</v>
      </c>
      <c r="F82" s="449">
        <f>VLOOKUP($A82,'Orçamento Base'!$D$12:$S$2588,6,FALSE)</f>
        <v>0</v>
      </c>
      <c r="G82" s="449">
        <f t="shared" si="35"/>
        <v>0</v>
      </c>
      <c r="H82" s="449">
        <f t="shared" si="36"/>
        <v>0</v>
      </c>
      <c r="I82" s="448">
        <f t="shared" si="31"/>
        <v>0</v>
      </c>
      <c r="J82" s="448">
        <f t="shared" si="32"/>
        <v>0</v>
      </c>
      <c r="K82" s="448">
        <f t="shared" si="33"/>
        <v>0</v>
      </c>
      <c r="L82" s="450"/>
      <c r="M82" s="451"/>
      <c r="N82" s="451"/>
      <c r="O82" s="451"/>
      <c r="P82" s="451"/>
      <c r="Q82" s="451"/>
      <c r="R82" s="451"/>
      <c r="S82" s="452"/>
      <c r="T82" s="453" t="str">
        <f t="shared" si="34"/>
        <v>OK</v>
      </c>
      <c r="U82" s="453"/>
      <c r="V82" s="454"/>
      <c r="W82" s="450"/>
      <c r="X82" s="450"/>
      <c r="Y82" s="450"/>
      <c r="Z82" s="450"/>
      <c r="AA82" s="450"/>
    </row>
    <row r="83" spans="1:27" s="445" customFormat="1" ht="12.75" customHeight="1">
      <c r="A83" s="446" t="s">
        <v>235</v>
      </c>
      <c r="B83" s="447">
        <f>VLOOKUP($A83,'Orçamento Base'!$D$12:$S$2588,4,FALSE)</f>
        <v>0</v>
      </c>
      <c r="C83" s="446">
        <f>VLOOKUP($A83,'Orçamento Base'!$D$12:$S$2588,5,FALSE)</f>
        <v>0</v>
      </c>
      <c r="D83" s="512"/>
      <c r="E83" s="449">
        <f t="shared" si="28"/>
        <v>0</v>
      </c>
      <c r="F83" s="449">
        <f>VLOOKUP($A83,'Orçamento Base'!$D$12:$S$2588,6,FALSE)</f>
        <v>0</v>
      </c>
      <c r="G83" s="449">
        <f t="shared" si="35"/>
        <v>0</v>
      </c>
      <c r="H83" s="449">
        <f t="shared" si="36"/>
        <v>0</v>
      </c>
      <c r="I83" s="448">
        <f t="shared" si="31"/>
        <v>0</v>
      </c>
      <c r="J83" s="448">
        <f t="shared" si="32"/>
        <v>0</v>
      </c>
      <c r="K83" s="448">
        <f t="shared" si="33"/>
        <v>0</v>
      </c>
      <c r="L83" s="450"/>
      <c r="M83" s="451"/>
      <c r="N83" s="451"/>
      <c r="O83" s="451"/>
      <c r="P83" s="451"/>
      <c r="Q83" s="451"/>
      <c r="R83" s="451"/>
      <c r="S83" s="452"/>
      <c r="T83" s="453" t="str">
        <f t="shared" si="34"/>
        <v>OK</v>
      </c>
      <c r="U83" s="453"/>
      <c r="V83" s="454"/>
      <c r="W83" s="450"/>
      <c r="X83" s="450"/>
      <c r="Y83" s="450"/>
      <c r="Z83" s="450"/>
      <c r="AA83" s="450"/>
    </row>
    <row r="84" spans="1:27" s="445" customFormat="1" ht="12.75" customHeight="1">
      <c r="A84" s="446" t="s">
        <v>236</v>
      </c>
      <c r="B84" s="447">
        <f>VLOOKUP($A84,'Orçamento Base'!$D$12:$S$2588,4,FALSE)</f>
        <v>0</v>
      </c>
      <c r="C84" s="446">
        <f>VLOOKUP($A84,'Orçamento Base'!$D$12:$S$2588,5,FALSE)</f>
        <v>0</v>
      </c>
      <c r="D84" s="512"/>
      <c r="E84" s="449">
        <f t="shared" ref="E84:E105" si="37">TRUNC(D84*F84,2)</f>
        <v>0</v>
      </c>
      <c r="F84" s="449">
        <f>VLOOKUP($A84,'Orçamento Base'!$D$12:$S$2588,6,FALSE)</f>
        <v>0</v>
      </c>
      <c r="G84" s="449">
        <f t="shared" si="35"/>
        <v>0</v>
      </c>
      <c r="H84" s="449">
        <f t="shared" si="36"/>
        <v>0</v>
      </c>
      <c r="I84" s="448">
        <f t="shared" ref="I84:I105" si="38">TRUNC(D84*F84,2)</f>
        <v>0</v>
      </c>
      <c r="J84" s="448">
        <f t="shared" ref="J84:J105" si="39">TRUNC(D84*G84,2)</f>
        <v>0</v>
      </c>
      <c r="K84" s="448">
        <f t="shared" ref="K84:K105" si="40">TRUNC(D84*H84,2)</f>
        <v>0</v>
      </c>
      <c r="L84" s="450"/>
      <c r="M84" s="451"/>
      <c r="N84" s="451"/>
      <c r="O84" s="451"/>
      <c r="P84" s="451"/>
      <c r="Q84" s="451"/>
      <c r="R84" s="451"/>
      <c r="S84" s="452"/>
      <c r="T84" s="453" t="str">
        <f t="shared" ref="T84:T105" si="41">IF(H84&gt;F84,"ERRO","OK")</f>
        <v>OK</v>
      </c>
      <c r="U84" s="453"/>
      <c r="V84" s="454"/>
      <c r="W84" s="450"/>
      <c r="X84" s="450"/>
      <c r="Y84" s="450"/>
      <c r="Z84" s="450"/>
      <c r="AA84" s="450"/>
    </row>
    <row r="85" spans="1:27" s="445" customFormat="1" ht="12.75" customHeight="1">
      <c r="A85" s="446" t="s">
        <v>237</v>
      </c>
      <c r="B85" s="447">
        <f>VLOOKUP($A85,'Orçamento Base'!$D$12:$S$2588,4,FALSE)</f>
        <v>0</v>
      </c>
      <c r="C85" s="446">
        <f>VLOOKUP($A85,'Orçamento Base'!$D$12:$S$2588,5,FALSE)</f>
        <v>0</v>
      </c>
      <c r="D85" s="512"/>
      <c r="E85" s="449">
        <f t="shared" si="37"/>
        <v>0</v>
      </c>
      <c r="F85" s="449">
        <f>VLOOKUP($A85,'Orçamento Base'!$D$12:$S$2588,6,FALSE)</f>
        <v>0</v>
      </c>
      <c r="G85" s="449">
        <f t="shared" si="35"/>
        <v>0</v>
      </c>
      <c r="H85" s="449">
        <f t="shared" si="36"/>
        <v>0</v>
      </c>
      <c r="I85" s="448">
        <f t="shared" si="38"/>
        <v>0</v>
      </c>
      <c r="J85" s="448">
        <f t="shared" si="39"/>
        <v>0</v>
      </c>
      <c r="K85" s="448">
        <f t="shared" si="40"/>
        <v>0</v>
      </c>
      <c r="L85" s="450"/>
      <c r="M85" s="451"/>
      <c r="N85" s="451"/>
      <c r="O85" s="451"/>
      <c r="P85" s="451"/>
      <c r="Q85" s="451"/>
      <c r="R85" s="451"/>
      <c r="S85" s="452"/>
      <c r="T85" s="453" t="str">
        <f t="shared" si="41"/>
        <v>OK</v>
      </c>
      <c r="U85" s="453"/>
      <c r="V85" s="454"/>
      <c r="W85" s="450"/>
      <c r="X85" s="450"/>
      <c r="Y85" s="450"/>
      <c r="Z85" s="450"/>
      <c r="AA85" s="450"/>
    </row>
    <row r="86" spans="1:27" s="445" customFormat="1" ht="12.75" customHeight="1">
      <c r="A86" s="446" t="s">
        <v>238</v>
      </c>
      <c r="B86" s="447">
        <f>VLOOKUP($A86,'Orçamento Base'!$D$12:$S$2588,4,FALSE)</f>
        <v>0</v>
      </c>
      <c r="C86" s="446">
        <f>VLOOKUP($A86,'Orçamento Base'!$D$12:$S$2588,5,FALSE)</f>
        <v>0</v>
      </c>
      <c r="D86" s="512"/>
      <c r="E86" s="449">
        <f t="shared" si="37"/>
        <v>0</v>
      </c>
      <c r="F86" s="449">
        <f>VLOOKUP($A86,'Orçamento Base'!$D$12:$S$2588,6,FALSE)</f>
        <v>0</v>
      </c>
      <c r="G86" s="449">
        <f t="shared" si="35"/>
        <v>0</v>
      </c>
      <c r="H86" s="449">
        <f t="shared" si="36"/>
        <v>0</v>
      </c>
      <c r="I86" s="448">
        <f t="shared" si="38"/>
        <v>0</v>
      </c>
      <c r="J86" s="448">
        <f t="shared" si="39"/>
        <v>0</v>
      </c>
      <c r="K86" s="448">
        <f t="shared" si="40"/>
        <v>0</v>
      </c>
      <c r="L86" s="450"/>
      <c r="M86" s="451"/>
      <c r="N86" s="451"/>
      <c r="O86" s="451"/>
      <c r="P86" s="451"/>
      <c r="Q86" s="451"/>
      <c r="R86" s="451"/>
      <c r="S86" s="452"/>
      <c r="T86" s="453" t="str">
        <f t="shared" si="41"/>
        <v>OK</v>
      </c>
      <c r="U86" s="453"/>
      <c r="V86" s="454"/>
      <c r="W86" s="450"/>
      <c r="X86" s="450"/>
      <c r="Y86" s="450"/>
      <c r="Z86" s="450"/>
      <c r="AA86" s="450"/>
    </row>
    <row r="87" spans="1:27" s="445" customFormat="1" ht="12.75" customHeight="1">
      <c r="A87" s="446" t="s">
        <v>239</v>
      </c>
      <c r="B87" s="447">
        <f>VLOOKUP($A87,'Orçamento Base'!$D$12:$S$2588,4,FALSE)</f>
        <v>0</v>
      </c>
      <c r="C87" s="446">
        <f>VLOOKUP($A87,'Orçamento Base'!$D$12:$S$2588,5,FALSE)</f>
        <v>0</v>
      </c>
      <c r="D87" s="512"/>
      <c r="E87" s="449">
        <f t="shared" si="37"/>
        <v>0</v>
      </c>
      <c r="F87" s="449">
        <f>VLOOKUP($A87,'Orçamento Base'!$D$12:$S$2588,6,FALSE)</f>
        <v>0</v>
      </c>
      <c r="G87" s="449">
        <f t="shared" si="35"/>
        <v>0</v>
      </c>
      <c r="H87" s="449">
        <f t="shared" si="36"/>
        <v>0</v>
      </c>
      <c r="I87" s="448">
        <f t="shared" si="38"/>
        <v>0</v>
      </c>
      <c r="J87" s="448">
        <f t="shared" si="39"/>
        <v>0</v>
      </c>
      <c r="K87" s="448">
        <f t="shared" si="40"/>
        <v>0</v>
      </c>
      <c r="L87" s="450"/>
      <c r="M87" s="451"/>
      <c r="N87" s="451"/>
      <c r="O87" s="451"/>
      <c r="P87" s="451"/>
      <c r="Q87" s="451"/>
      <c r="R87" s="451"/>
      <c r="S87" s="452"/>
      <c r="T87" s="453" t="str">
        <f t="shared" si="41"/>
        <v>OK</v>
      </c>
      <c r="U87" s="453"/>
      <c r="V87" s="454"/>
      <c r="W87" s="450"/>
      <c r="X87" s="450"/>
      <c r="Y87" s="450"/>
      <c r="Z87" s="450"/>
      <c r="AA87" s="450"/>
    </row>
    <row r="88" spans="1:27" s="445" customFormat="1" ht="12.75" customHeight="1">
      <c r="A88" s="446" t="s">
        <v>240</v>
      </c>
      <c r="B88" s="447">
        <f>VLOOKUP($A88,'Orçamento Base'!$D$12:$S$2588,4,FALSE)</f>
        <v>0</v>
      </c>
      <c r="C88" s="446">
        <f>VLOOKUP($A88,'Orçamento Base'!$D$12:$S$2588,5,FALSE)</f>
        <v>0</v>
      </c>
      <c r="D88" s="512"/>
      <c r="E88" s="449">
        <f t="shared" si="37"/>
        <v>0</v>
      </c>
      <c r="F88" s="449">
        <f>VLOOKUP($A88,'Orçamento Base'!$D$12:$S$2588,6,FALSE)</f>
        <v>0</v>
      </c>
      <c r="G88" s="449">
        <f t="shared" si="35"/>
        <v>0</v>
      </c>
      <c r="H88" s="449">
        <f t="shared" si="36"/>
        <v>0</v>
      </c>
      <c r="I88" s="448">
        <f t="shared" si="38"/>
        <v>0</v>
      </c>
      <c r="J88" s="448">
        <f t="shared" si="39"/>
        <v>0</v>
      </c>
      <c r="K88" s="448">
        <f t="shared" si="40"/>
        <v>0</v>
      </c>
      <c r="L88" s="450"/>
      <c r="M88" s="451"/>
      <c r="N88" s="451"/>
      <c r="O88" s="451"/>
      <c r="P88" s="451"/>
      <c r="Q88" s="451"/>
      <c r="R88" s="451"/>
      <c r="S88" s="452"/>
      <c r="T88" s="453" t="str">
        <f t="shared" si="41"/>
        <v>OK</v>
      </c>
      <c r="U88" s="453"/>
      <c r="V88" s="454"/>
      <c r="W88" s="450"/>
      <c r="X88" s="450"/>
      <c r="Y88" s="450"/>
      <c r="Z88" s="450"/>
      <c r="AA88" s="450"/>
    </row>
    <row r="89" spans="1:27" s="445" customFormat="1" ht="12.75" customHeight="1">
      <c r="A89" s="446" t="s">
        <v>241</v>
      </c>
      <c r="B89" s="447">
        <f>VLOOKUP($A89,'Orçamento Base'!$D$12:$S$2588,4,FALSE)</f>
        <v>0</v>
      </c>
      <c r="C89" s="446">
        <f>VLOOKUP($A89,'Orçamento Base'!$D$12:$S$2588,5,FALSE)</f>
        <v>0</v>
      </c>
      <c r="D89" s="512"/>
      <c r="E89" s="449">
        <f t="shared" si="37"/>
        <v>0</v>
      </c>
      <c r="F89" s="449">
        <f>VLOOKUP($A89,'Orçamento Base'!$D$12:$S$2588,6,FALSE)</f>
        <v>0</v>
      </c>
      <c r="G89" s="449">
        <f t="shared" si="35"/>
        <v>0</v>
      </c>
      <c r="H89" s="449">
        <f t="shared" si="36"/>
        <v>0</v>
      </c>
      <c r="I89" s="448">
        <f t="shared" si="38"/>
        <v>0</v>
      </c>
      <c r="J89" s="448">
        <f t="shared" si="39"/>
        <v>0</v>
      </c>
      <c r="K89" s="448">
        <f t="shared" si="40"/>
        <v>0</v>
      </c>
      <c r="L89" s="450"/>
      <c r="M89" s="451"/>
      <c r="N89" s="451"/>
      <c r="O89" s="451"/>
      <c r="P89" s="451"/>
      <c r="Q89" s="451"/>
      <c r="R89" s="451"/>
      <c r="S89" s="452"/>
      <c r="T89" s="453" t="str">
        <f t="shared" si="41"/>
        <v>OK</v>
      </c>
      <c r="U89" s="453"/>
      <c r="V89" s="454"/>
      <c r="W89" s="450"/>
      <c r="X89" s="450"/>
      <c r="Y89" s="450"/>
      <c r="Z89" s="450"/>
      <c r="AA89" s="450"/>
    </row>
    <row r="90" spans="1:27" s="445" customFormat="1" ht="12.75" customHeight="1">
      <c r="A90" s="446" t="s">
        <v>242</v>
      </c>
      <c r="B90" s="447">
        <f>VLOOKUP($A90,'Orçamento Base'!$D$12:$S$2588,4,FALSE)</f>
        <v>0</v>
      </c>
      <c r="C90" s="446">
        <f>VLOOKUP($A90,'Orçamento Base'!$D$12:$S$2588,5,FALSE)</f>
        <v>0</v>
      </c>
      <c r="D90" s="512"/>
      <c r="E90" s="449">
        <f t="shared" si="37"/>
        <v>0</v>
      </c>
      <c r="F90" s="449">
        <f>VLOOKUP($A90,'Orçamento Base'!$D$12:$S$2588,6,FALSE)</f>
        <v>0</v>
      </c>
      <c r="G90" s="449">
        <f t="shared" si="35"/>
        <v>0</v>
      </c>
      <c r="H90" s="449">
        <f t="shared" si="36"/>
        <v>0</v>
      </c>
      <c r="I90" s="448">
        <f t="shared" si="38"/>
        <v>0</v>
      </c>
      <c r="J90" s="448">
        <f t="shared" si="39"/>
        <v>0</v>
      </c>
      <c r="K90" s="448">
        <f t="shared" si="40"/>
        <v>0</v>
      </c>
      <c r="L90" s="450"/>
      <c r="M90" s="451"/>
      <c r="N90" s="451"/>
      <c r="O90" s="451"/>
      <c r="P90" s="451"/>
      <c r="Q90" s="451"/>
      <c r="R90" s="451"/>
      <c r="S90" s="452"/>
      <c r="T90" s="453" t="str">
        <f t="shared" si="41"/>
        <v>OK</v>
      </c>
      <c r="U90" s="453"/>
      <c r="V90" s="454"/>
      <c r="W90" s="450"/>
      <c r="X90" s="450"/>
      <c r="Y90" s="450"/>
      <c r="Z90" s="450"/>
      <c r="AA90" s="450"/>
    </row>
    <row r="91" spans="1:27" s="445" customFormat="1" ht="12.75" customHeight="1">
      <c r="A91" s="446" t="s">
        <v>243</v>
      </c>
      <c r="B91" s="447">
        <f>VLOOKUP($A91,'Orçamento Base'!$D$12:$S$2588,4,FALSE)</f>
        <v>0</v>
      </c>
      <c r="C91" s="446">
        <f>VLOOKUP($A91,'Orçamento Base'!$D$12:$S$2588,5,FALSE)</f>
        <v>0</v>
      </c>
      <c r="D91" s="512"/>
      <c r="E91" s="449">
        <f t="shared" si="37"/>
        <v>0</v>
      </c>
      <c r="F91" s="449">
        <f>VLOOKUP($A91,'Orçamento Base'!$D$12:$S$2588,6,FALSE)</f>
        <v>0</v>
      </c>
      <c r="G91" s="449">
        <f t="shared" si="35"/>
        <v>0</v>
      </c>
      <c r="H91" s="449">
        <f t="shared" si="36"/>
        <v>0</v>
      </c>
      <c r="I91" s="448">
        <f t="shared" si="38"/>
        <v>0</v>
      </c>
      <c r="J91" s="448">
        <f t="shared" si="39"/>
        <v>0</v>
      </c>
      <c r="K91" s="448">
        <f t="shared" si="40"/>
        <v>0</v>
      </c>
      <c r="L91" s="450"/>
      <c r="M91" s="451"/>
      <c r="N91" s="451"/>
      <c r="O91" s="451"/>
      <c r="P91" s="451"/>
      <c r="Q91" s="451"/>
      <c r="R91" s="451"/>
      <c r="S91" s="452"/>
      <c r="T91" s="453" t="str">
        <f t="shared" si="41"/>
        <v>OK</v>
      </c>
      <c r="U91" s="453"/>
      <c r="V91" s="454"/>
      <c r="W91" s="450"/>
      <c r="X91" s="450"/>
      <c r="Y91" s="450"/>
      <c r="Z91" s="450"/>
      <c r="AA91" s="450"/>
    </row>
    <row r="92" spans="1:27" s="445" customFormat="1" ht="12.75" customHeight="1">
      <c r="A92" s="446" t="s">
        <v>244</v>
      </c>
      <c r="B92" s="447">
        <f>VLOOKUP($A92,'Orçamento Base'!$D$12:$S$2588,4,FALSE)</f>
        <v>0</v>
      </c>
      <c r="C92" s="446">
        <f>VLOOKUP($A92,'Orçamento Base'!$D$12:$S$2588,5,FALSE)</f>
        <v>0</v>
      </c>
      <c r="D92" s="512"/>
      <c r="E92" s="449">
        <f t="shared" si="37"/>
        <v>0</v>
      </c>
      <c r="F92" s="449">
        <f>VLOOKUP($A92,'Orçamento Base'!$D$12:$S$2588,6,FALSE)</f>
        <v>0</v>
      </c>
      <c r="G92" s="449">
        <f t="shared" si="35"/>
        <v>0</v>
      </c>
      <c r="H92" s="449">
        <f t="shared" si="36"/>
        <v>0</v>
      </c>
      <c r="I92" s="448">
        <f t="shared" si="38"/>
        <v>0</v>
      </c>
      <c r="J92" s="448">
        <f t="shared" si="39"/>
        <v>0</v>
      </c>
      <c r="K92" s="448">
        <f t="shared" si="40"/>
        <v>0</v>
      </c>
      <c r="L92" s="450"/>
      <c r="M92" s="451"/>
      <c r="N92" s="451"/>
      <c r="O92" s="451"/>
      <c r="P92" s="451"/>
      <c r="Q92" s="451"/>
      <c r="R92" s="451"/>
      <c r="S92" s="452"/>
      <c r="T92" s="453" t="str">
        <f t="shared" si="41"/>
        <v>OK</v>
      </c>
      <c r="U92" s="453"/>
      <c r="V92" s="454"/>
      <c r="W92" s="450"/>
      <c r="X92" s="450"/>
      <c r="Y92" s="450"/>
      <c r="Z92" s="450"/>
      <c r="AA92" s="450"/>
    </row>
    <row r="93" spans="1:27" s="445" customFormat="1" ht="12.75" customHeight="1">
      <c r="A93" s="446" t="s">
        <v>245</v>
      </c>
      <c r="B93" s="447">
        <f>VLOOKUP($A93,'Orçamento Base'!$D$12:$S$2588,4,FALSE)</f>
        <v>0</v>
      </c>
      <c r="C93" s="446">
        <f>VLOOKUP($A93,'Orçamento Base'!$D$12:$S$2588,5,FALSE)</f>
        <v>0</v>
      </c>
      <c r="D93" s="512"/>
      <c r="E93" s="449">
        <f t="shared" si="37"/>
        <v>0</v>
      </c>
      <c r="F93" s="449">
        <f>VLOOKUP($A93,'Orçamento Base'!$D$12:$S$2588,6,FALSE)</f>
        <v>0</v>
      </c>
      <c r="G93" s="449">
        <f t="shared" si="35"/>
        <v>0</v>
      </c>
      <c r="H93" s="449">
        <f t="shared" si="36"/>
        <v>0</v>
      </c>
      <c r="I93" s="448">
        <f t="shared" si="38"/>
        <v>0</v>
      </c>
      <c r="J93" s="448">
        <f t="shared" si="39"/>
        <v>0</v>
      </c>
      <c r="K93" s="448">
        <f t="shared" si="40"/>
        <v>0</v>
      </c>
      <c r="L93" s="450"/>
      <c r="M93" s="451"/>
      <c r="N93" s="451"/>
      <c r="O93" s="451"/>
      <c r="P93" s="451"/>
      <c r="Q93" s="451"/>
      <c r="R93" s="451"/>
      <c r="S93" s="452"/>
      <c r="T93" s="453" t="str">
        <f t="shared" si="41"/>
        <v>OK</v>
      </c>
      <c r="U93" s="453"/>
      <c r="V93" s="454"/>
      <c r="W93" s="450"/>
      <c r="X93" s="450"/>
      <c r="Y93" s="450"/>
      <c r="Z93" s="450"/>
      <c r="AA93" s="450"/>
    </row>
    <row r="94" spans="1:27" s="445" customFormat="1" ht="12.75" customHeight="1">
      <c r="A94" s="446" t="s">
        <v>246</v>
      </c>
      <c r="B94" s="447">
        <f>VLOOKUP($A94,'Orçamento Base'!$D$12:$S$2588,4,FALSE)</f>
        <v>0</v>
      </c>
      <c r="C94" s="446">
        <f>VLOOKUP($A94,'Orçamento Base'!$D$12:$S$2588,5,FALSE)</f>
        <v>0</v>
      </c>
      <c r="D94" s="512"/>
      <c r="E94" s="449">
        <f t="shared" si="37"/>
        <v>0</v>
      </c>
      <c r="F94" s="449">
        <f>VLOOKUP($A94,'Orçamento Base'!$D$12:$S$2588,6,FALSE)</f>
        <v>0</v>
      </c>
      <c r="G94" s="449">
        <f t="shared" si="35"/>
        <v>0</v>
      </c>
      <c r="H94" s="449">
        <f t="shared" si="36"/>
        <v>0</v>
      </c>
      <c r="I94" s="448">
        <f t="shared" si="38"/>
        <v>0</v>
      </c>
      <c r="J94" s="448">
        <f t="shared" si="39"/>
        <v>0</v>
      </c>
      <c r="K94" s="448">
        <f t="shared" si="40"/>
        <v>0</v>
      </c>
      <c r="L94" s="450"/>
      <c r="M94" s="451"/>
      <c r="N94" s="451"/>
      <c r="O94" s="451"/>
      <c r="P94" s="451"/>
      <c r="Q94" s="451"/>
      <c r="R94" s="451"/>
      <c r="S94" s="452"/>
      <c r="T94" s="453" t="str">
        <f t="shared" si="41"/>
        <v>OK</v>
      </c>
      <c r="U94" s="453"/>
      <c r="V94" s="454"/>
      <c r="W94" s="450"/>
      <c r="X94" s="450"/>
      <c r="Y94" s="450"/>
      <c r="Z94" s="450"/>
      <c r="AA94" s="450"/>
    </row>
    <row r="95" spans="1:27" s="445" customFormat="1" ht="12.75" customHeight="1">
      <c r="A95" s="446" t="s">
        <v>247</v>
      </c>
      <c r="B95" s="447">
        <f>VLOOKUP($A95,'Orçamento Base'!$D$12:$S$2588,4,FALSE)</f>
        <v>0</v>
      </c>
      <c r="C95" s="446">
        <f>VLOOKUP($A95,'Orçamento Base'!$D$12:$S$2588,5,FALSE)</f>
        <v>0</v>
      </c>
      <c r="D95" s="512"/>
      <c r="E95" s="449">
        <f t="shared" si="37"/>
        <v>0</v>
      </c>
      <c r="F95" s="449">
        <f>VLOOKUP($A95,'Orçamento Base'!$D$12:$S$2588,6,FALSE)</f>
        <v>0</v>
      </c>
      <c r="G95" s="449">
        <f t="shared" si="35"/>
        <v>0</v>
      </c>
      <c r="H95" s="449">
        <f t="shared" si="36"/>
        <v>0</v>
      </c>
      <c r="I95" s="448">
        <f t="shared" si="38"/>
        <v>0</v>
      </c>
      <c r="J95" s="448">
        <f t="shared" si="39"/>
        <v>0</v>
      </c>
      <c r="K95" s="448">
        <f t="shared" si="40"/>
        <v>0</v>
      </c>
      <c r="L95" s="450"/>
      <c r="M95" s="451"/>
      <c r="N95" s="451"/>
      <c r="O95" s="451"/>
      <c r="P95" s="451"/>
      <c r="Q95" s="451"/>
      <c r="R95" s="451"/>
      <c r="S95" s="452"/>
      <c r="T95" s="453" t="str">
        <f t="shared" si="41"/>
        <v>OK</v>
      </c>
      <c r="U95" s="453"/>
      <c r="V95" s="454"/>
      <c r="W95" s="450"/>
      <c r="X95" s="450"/>
      <c r="Y95" s="450"/>
      <c r="Z95" s="450"/>
      <c r="AA95" s="450"/>
    </row>
    <row r="96" spans="1:27" s="445" customFormat="1" ht="12.75" customHeight="1">
      <c r="A96" s="446" t="s">
        <v>248</v>
      </c>
      <c r="B96" s="447">
        <f>VLOOKUP($A96,'Orçamento Base'!$D$12:$S$2588,4,FALSE)</f>
        <v>0</v>
      </c>
      <c r="C96" s="446">
        <f>VLOOKUP($A96,'Orçamento Base'!$D$12:$S$2588,5,FALSE)</f>
        <v>0</v>
      </c>
      <c r="D96" s="512"/>
      <c r="E96" s="449">
        <f t="shared" si="37"/>
        <v>0</v>
      </c>
      <c r="F96" s="449">
        <f>VLOOKUP($A96,'Orçamento Base'!$D$12:$S$2588,6,FALSE)</f>
        <v>0</v>
      </c>
      <c r="G96" s="449">
        <f t="shared" si="35"/>
        <v>0</v>
      </c>
      <c r="H96" s="449">
        <f t="shared" si="36"/>
        <v>0</v>
      </c>
      <c r="I96" s="448">
        <f t="shared" si="38"/>
        <v>0</v>
      </c>
      <c r="J96" s="448">
        <f t="shared" si="39"/>
        <v>0</v>
      </c>
      <c r="K96" s="448">
        <f t="shared" si="40"/>
        <v>0</v>
      </c>
      <c r="L96" s="450"/>
      <c r="M96" s="451"/>
      <c r="N96" s="451"/>
      <c r="O96" s="451"/>
      <c r="P96" s="451"/>
      <c r="Q96" s="451"/>
      <c r="R96" s="451"/>
      <c r="S96" s="452"/>
      <c r="T96" s="453" t="str">
        <f t="shared" si="41"/>
        <v>OK</v>
      </c>
      <c r="U96" s="453"/>
      <c r="V96" s="454"/>
      <c r="W96" s="450"/>
      <c r="X96" s="450"/>
      <c r="Y96" s="450"/>
      <c r="Z96" s="450"/>
      <c r="AA96" s="450"/>
    </row>
    <row r="97" spans="1:27" s="445" customFormat="1" ht="12.75" customHeight="1">
      <c r="A97" s="446" t="s">
        <v>249</v>
      </c>
      <c r="B97" s="447">
        <f>VLOOKUP($A97,'Orçamento Base'!$D$12:$S$2588,4,FALSE)</f>
        <v>0</v>
      </c>
      <c r="C97" s="446">
        <f>VLOOKUP($A97,'Orçamento Base'!$D$12:$S$2588,5,FALSE)</f>
        <v>0</v>
      </c>
      <c r="D97" s="512"/>
      <c r="E97" s="449">
        <f t="shared" si="37"/>
        <v>0</v>
      </c>
      <c r="F97" s="449">
        <f>VLOOKUP($A97,'Orçamento Base'!$D$12:$S$2588,6,FALSE)</f>
        <v>0</v>
      </c>
      <c r="G97" s="449">
        <f t="shared" si="35"/>
        <v>0</v>
      </c>
      <c r="H97" s="449">
        <f t="shared" si="36"/>
        <v>0</v>
      </c>
      <c r="I97" s="448">
        <f t="shared" si="38"/>
        <v>0</v>
      </c>
      <c r="J97" s="448">
        <f t="shared" si="39"/>
        <v>0</v>
      </c>
      <c r="K97" s="448">
        <f t="shared" si="40"/>
        <v>0</v>
      </c>
      <c r="L97" s="450"/>
      <c r="M97" s="451"/>
      <c r="N97" s="451"/>
      <c r="O97" s="451"/>
      <c r="P97" s="451"/>
      <c r="Q97" s="451"/>
      <c r="R97" s="451"/>
      <c r="S97" s="452"/>
      <c r="T97" s="453" t="str">
        <f t="shared" si="41"/>
        <v>OK</v>
      </c>
      <c r="U97" s="453"/>
      <c r="V97" s="454"/>
      <c r="W97" s="450"/>
      <c r="X97" s="450"/>
      <c r="Y97" s="450"/>
      <c r="Z97" s="450"/>
      <c r="AA97" s="450"/>
    </row>
    <row r="98" spans="1:27" s="445" customFormat="1" ht="12.75" customHeight="1">
      <c r="A98" s="446" t="s">
        <v>250</v>
      </c>
      <c r="B98" s="447">
        <f>VLOOKUP($A98,'Orçamento Base'!$D$12:$S$2588,4,FALSE)</f>
        <v>0</v>
      </c>
      <c r="C98" s="446">
        <f>VLOOKUP($A98,'Orçamento Base'!$D$12:$S$2588,5,FALSE)</f>
        <v>0</v>
      </c>
      <c r="D98" s="512"/>
      <c r="E98" s="449">
        <f t="shared" si="37"/>
        <v>0</v>
      </c>
      <c r="F98" s="449">
        <f>VLOOKUP($A98,'Orçamento Base'!$D$12:$S$2588,6,FALSE)</f>
        <v>0</v>
      </c>
      <c r="G98" s="449">
        <f t="shared" si="35"/>
        <v>0</v>
      </c>
      <c r="H98" s="449">
        <f t="shared" si="36"/>
        <v>0</v>
      </c>
      <c r="I98" s="448">
        <f t="shared" si="38"/>
        <v>0</v>
      </c>
      <c r="J98" s="448">
        <f t="shared" si="39"/>
        <v>0</v>
      </c>
      <c r="K98" s="448">
        <f t="shared" si="40"/>
        <v>0</v>
      </c>
      <c r="L98" s="450"/>
      <c r="M98" s="451"/>
      <c r="N98" s="451"/>
      <c r="O98" s="451"/>
      <c r="P98" s="451"/>
      <c r="Q98" s="451"/>
      <c r="R98" s="451"/>
      <c r="S98" s="452"/>
      <c r="T98" s="453" t="str">
        <f t="shared" si="41"/>
        <v>OK</v>
      </c>
      <c r="U98" s="453"/>
      <c r="V98" s="454"/>
      <c r="W98" s="450"/>
      <c r="X98" s="450"/>
      <c r="Y98" s="450"/>
      <c r="Z98" s="450"/>
      <c r="AA98" s="450"/>
    </row>
    <row r="99" spans="1:27" s="445" customFormat="1" ht="12.75" customHeight="1">
      <c r="A99" s="446" t="s">
        <v>251</v>
      </c>
      <c r="B99" s="447">
        <f>VLOOKUP($A99,'Orçamento Base'!$D$12:$S$2588,4,FALSE)</f>
        <v>0</v>
      </c>
      <c r="C99" s="446">
        <f>VLOOKUP($A99,'Orçamento Base'!$D$12:$S$2588,5,FALSE)</f>
        <v>0</v>
      </c>
      <c r="D99" s="512"/>
      <c r="E99" s="449">
        <f t="shared" si="37"/>
        <v>0</v>
      </c>
      <c r="F99" s="449">
        <f>VLOOKUP($A99,'Orçamento Base'!$D$12:$S$2588,6,FALSE)</f>
        <v>0</v>
      </c>
      <c r="G99" s="449">
        <f t="shared" si="35"/>
        <v>0</v>
      </c>
      <c r="H99" s="449">
        <f t="shared" si="36"/>
        <v>0</v>
      </c>
      <c r="I99" s="448">
        <f t="shared" si="38"/>
        <v>0</v>
      </c>
      <c r="J99" s="448">
        <f t="shared" si="39"/>
        <v>0</v>
      </c>
      <c r="K99" s="448">
        <f t="shared" si="40"/>
        <v>0</v>
      </c>
      <c r="L99" s="450"/>
      <c r="M99" s="451"/>
      <c r="N99" s="451"/>
      <c r="O99" s="451"/>
      <c r="P99" s="451"/>
      <c r="Q99" s="451"/>
      <c r="R99" s="451"/>
      <c r="S99" s="452"/>
      <c r="T99" s="453" t="str">
        <f t="shared" si="41"/>
        <v>OK</v>
      </c>
      <c r="U99" s="453"/>
      <c r="V99" s="454"/>
      <c r="W99" s="450"/>
      <c r="X99" s="450"/>
      <c r="Y99" s="450"/>
      <c r="Z99" s="450"/>
      <c r="AA99" s="450"/>
    </row>
    <row r="100" spans="1:27" s="445" customFormat="1" ht="12.75" customHeight="1">
      <c r="A100" s="446" t="s">
        <v>252</v>
      </c>
      <c r="B100" s="447">
        <f>VLOOKUP($A100,'Orçamento Base'!$D$12:$S$2588,4,FALSE)</f>
        <v>0</v>
      </c>
      <c r="C100" s="446">
        <f>VLOOKUP($A100,'Orçamento Base'!$D$12:$S$2588,5,FALSE)</f>
        <v>0</v>
      </c>
      <c r="D100" s="512"/>
      <c r="E100" s="449">
        <f t="shared" si="37"/>
        <v>0</v>
      </c>
      <c r="F100" s="449">
        <f>VLOOKUP($A100,'Orçamento Base'!$D$12:$S$2588,6,FALSE)</f>
        <v>0</v>
      </c>
      <c r="G100" s="449">
        <f t="shared" si="35"/>
        <v>0</v>
      </c>
      <c r="H100" s="449">
        <f t="shared" si="36"/>
        <v>0</v>
      </c>
      <c r="I100" s="448">
        <f t="shared" si="38"/>
        <v>0</v>
      </c>
      <c r="J100" s="448">
        <f t="shared" si="39"/>
        <v>0</v>
      </c>
      <c r="K100" s="448">
        <f t="shared" si="40"/>
        <v>0</v>
      </c>
      <c r="L100" s="450"/>
      <c r="M100" s="451"/>
      <c r="N100" s="451"/>
      <c r="O100" s="451"/>
      <c r="P100" s="451"/>
      <c r="Q100" s="451"/>
      <c r="R100" s="451"/>
      <c r="S100" s="452"/>
      <c r="T100" s="453" t="str">
        <f t="shared" si="41"/>
        <v>OK</v>
      </c>
      <c r="U100" s="453"/>
      <c r="V100" s="454"/>
      <c r="W100" s="450"/>
      <c r="X100" s="450"/>
      <c r="Y100" s="450"/>
      <c r="Z100" s="450"/>
      <c r="AA100" s="450"/>
    </row>
    <row r="101" spans="1:27" s="445" customFormat="1" ht="12.75" customHeight="1">
      <c r="A101" s="446" t="s">
        <v>253</v>
      </c>
      <c r="B101" s="447">
        <f>VLOOKUP($A101,'Orçamento Base'!$D$12:$S$2588,4,FALSE)</f>
        <v>0</v>
      </c>
      <c r="C101" s="446">
        <f>VLOOKUP($A101,'Orçamento Base'!$D$12:$S$2588,5,FALSE)</f>
        <v>0</v>
      </c>
      <c r="D101" s="512"/>
      <c r="E101" s="449">
        <f t="shared" si="37"/>
        <v>0</v>
      </c>
      <c r="F101" s="449">
        <f>VLOOKUP($A101,'Orçamento Base'!$D$12:$S$2588,6,FALSE)</f>
        <v>0</v>
      </c>
      <c r="G101" s="449">
        <f t="shared" si="35"/>
        <v>0</v>
      </c>
      <c r="H101" s="449">
        <f t="shared" si="36"/>
        <v>0</v>
      </c>
      <c r="I101" s="448">
        <f t="shared" si="38"/>
        <v>0</v>
      </c>
      <c r="J101" s="448">
        <f t="shared" si="39"/>
        <v>0</v>
      </c>
      <c r="K101" s="448">
        <f t="shared" si="40"/>
        <v>0</v>
      </c>
      <c r="L101" s="450"/>
      <c r="M101" s="451"/>
      <c r="N101" s="451"/>
      <c r="O101" s="451"/>
      <c r="P101" s="451"/>
      <c r="Q101" s="451"/>
      <c r="R101" s="451"/>
      <c r="S101" s="452"/>
      <c r="T101" s="453" t="str">
        <f t="shared" si="41"/>
        <v>OK</v>
      </c>
      <c r="U101" s="453"/>
      <c r="V101" s="454"/>
      <c r="W101" s="450"/>
      <c r="X101" s="450"/>
      <c r="Y101" s="450"/>
      <c r="Z101" s="450"/>
      <c r="AA101" s="450"/>
    </row>
    <row r="102" spans="1:27" s="445" customFormat="1" ht="12.75" customHeight="1">
      <c r="A102" s="446" t="s">
        <v>254</v>
      </c>
      <c r="B102" s="447">
        <f>VLOOKUP($A102,'Orçamento Base'!$D$12:$S$2588,4,FALSE)</f>
        <v>0</v>
      </c>
      <c r="C102" s="446">
        <f>VLOOKUP($A102,'Orçamento Base'!$D$12:$S$2588,5,FALSE)</f>
        <v>0</v>
      </c>
      <c r="D102" s="512"/>
      <c r="E102" s="449">
        <f t="shared" si="37"/>
        <v>0</v>
      </c>
      <c r="F102" s="449">
        <f>VLOOKUP($A102,'Orçamento Base'!$D$12:$S$2588,6,FALSE)</f>
        <v>0</v>
      </c>
      <c r="G102" s="449">
        <f t="shared" si="35"/>
        <v>0</v>
      </c>
      <c r="H102" s="449">
        <f t="shared" si="36"/>
        <v>0</v>
      </c>
      <c r="I102" s="448">
        <f t="shared" si="38"/>
        <v>0</v>
      </c>
      <c r="J102" s="448">
        <f t="shared" si="39"/>
        <v>0</v>
      </c>
      <c r="K102" s="448">
        <f t="shared" si="40"/>
        <v>0</v>
      </c>
      <c r="L102" s="450"/>
      <c r="M102" s="451"/>
      <c r="N102" s="451"/>
      <c r="O102" s="451"/>
      <c r="P102" s="451"/>
      <c r="Q102" s="451"/>
      <c r="R102" s="451"/>
      <c r="S102" s="452"/>
      <c r="T102" s="453" t="str">
        <f t="shared" si="41"/>
        <v>OK</v>
      </c>
      <c r="U102" s="453"/>
      <c r="V102" s="454"/>
      <c r="W102" s="450"/>
      <c r="X102" s="450"/>
      <c r="Y102" s="450"/>
      <c r="Z102" s="450"/>
      <c r="AA102" s="450"/>
    </row>
    <row r="103" spans="1:27" s="445" customFormat="1" ht="12.75" customHeight="1">
      <c r="A103" s="446" t="s">
        <v>255</v>
      </c>
      <c r="B103" s="447">
        <f>VLOOKUP($A103,'Orçamento Base'!$D$12:$S$2588,4,FALSE)</f>
        <v>0</v>
      </c>
      <c r="C103" s="446">
        <f>VLOOKUP($A103,'Orçamento Base'!$D$12:$S$2588,5,FALSE)</f>
        <v>0</v>
      </c>
      <c r="D103" s="512"/>
      <c r="E103" s="449">
        <f t="shared" si="37"/>
        <v>0</v>
      </c>
      <c r="F103" s="449">
        <f>VLOOKUP($A103,'Orçamento Base'!$D$12:$S$2588,6,FALSE)</f>
        <v>0</v>
      </c>
      <c r="G103" s="449">
        <f t="shared" si="35"/>
        <v>0</v>
      </c>
      <c r="H103" s="449">
        <f t="shared" si="36"/>
        <v>0</v>
      </c>
      <c r="I103" s="448">
        <f t="shared" si="38"/>
        <v>0</v>
      </c>
      <c r="J103" s="448">
        <f t="shared" si="39"/>
        <v>0</v>
      </c>
      <c r="K103" s="448">
        <f t="shared" si="40"/>
        <v>0</v>
      </c>
      <c r="L103" s="450"/>
      <c r="M103" s="451"/>
      <c r="N103" s="451"/>
      <c r="O103" s="451"/>
      <c r="P103" s="451"/>
      <c r="Q103" s="451"/>
      <c r="R103" s="451"/>
      <c r="S103" s="452"/>
      <c r="T103" s="453" t="str">
        <f t="shared" si="41"/>
        <v>OK</v>
      </c>
      <c r="U103" s="453"/>
      <c r="V103" s="454"/>
      <c r="W103" s="450"/>
      <c r="X103" s="450"/>
      <c r="Y103" s="450"/>
      <c r="Z103" s="450"/>
      <c r="AA103" s="450"/>
    </row>
    <row r="104" spans="1:27" s="445" customFormat="1" ht="12.75" customHeight="1">
      <c r="A104" s="446" t="s">
        <v>256</v>
      </c>
      <c r="B104" s="447">
        <f>VLOOKUP($A104,'Orçamento Base'!$D$12:$S$2588,4,FALSE)</f>
        <v>0</v>
      </c>
      <c r="C104" s="446">
        <f>VLOOKUP($A104,'Orçamento Base'!$D$12:$S$2588,5,FALSE)</f>
        <v>0</v>
      </c>
      <c r="D104" s="512"/>
      <c r="E104" s="449">
        <f t="shared" si="37"/>
        <v>0</v>
      </c>
      <c r="F104" s="449">
        <f>VLOOKUP($A104,'Orçamento Base'!$D$12:$S$2588,6,FALSE)</f>
        <v>0</v>
      </c>
      <c r="G104" s="449">
        <f t="shared" si="35"/>
        <v>0</v>
      </c>
      <c r="H104" s="449">
        <f t="shared" si="36"/>
        <v>0</v>
      </c>
      <c r="I104" s="448">
        <f t="shared" si="38"/>
        <v>0</v>
      </c>
      <c r="J104" s="448">
        <f t="shared" si="39"/>
        <v>0</v>
      </c>
      <c r="K104" s="448">
        <f t="shared" si="40"/>
        <v>0</v>
      </c>
      <c r="L104" s="450"/>
      <c r="M104" s="451"/>
      <c r="N104" s="451"/>
      <c r="O104" s="451"/>
      <c r="P104" s="451"/>
      <c r="Q104" s="451"/>
      <c r="R104" s="451"/>
      <c r="S104" s="452"/>
      <c r="T104" s="453" t="str">
        <f t="shared" si="41"/>
        <v>OK</v>
      </c>
      <c r="U104" s="453"/>
      <c r="V104" s="454"/>
      <c r="W104" s="450"/>
      <c r="X104" s="450"/>
      <c r="Y104" s="450"/>
      <c r="Z104" s="450"/>
      <c r="AA104" s="450"/>
    </row>
    <row r="105" spans="1:27" s="445" customFormat="1" ht="12.75" customHeight="1">
      <c r="A105" s="446" t="s">
        <v>257</v>
      </c>
      <c r="B105" s="447">
        <f>VLOOKUP($A105,'Orçamento Base'!$D$12:$S$2588,4,FALSE)</f>
        <v>0</v>
      </c>
      <c r="C105" s="446">
        <f>VLOOKUP($A105,'Orçamento Base'!$D$12:$S$2588,5,FALSE)</f>
        <v>0</v>
      </c>
      <c r="D105" s="512"/>
      <c r="E105" s="449">
        <f t="shared" si="37"/>
        <v>0</v>
      </c>
      <c r="F105" s="449">
        <f>VLOOKUP($A105,'Orçamento Base'!$D$12:$S$2588,6,FALSE)</f>
        <v>0</v>
      </c>
      <c r="G105" s="449">
        <f t="shared" si="35"/>
        <v>0</v>
      </c>
      <c r="H105" s="449">
        <f t="shared" si="36"/>
        <v>0</v>
      </c>
      <c r="I105" s="448">
        <f t="shared" si="38"/>
        <v>0</v>
      </c>
      <c r="J105" s="448">
        <f t="shared" si="39"/>
        <v>0</v>
      </c>
      <c r="K105" s="448">
        <f t="shared" si="40"/>
        <v>0</v>
      </c>
      <c r="L105" s="450"/>
      <c r="M105" s="451"/>
      <c r="N105" s="451"/>
      <c r="O105" s="451"/>
      <c r="P105" s="451"/>
      <c r="Q105" s="451"/>
      <c r="R105" s="451"/>
      <c r="S105" s="452"/>
      <c r="T105" s="453" t="str">
        <f t="shared" si="41"/>
        <v>OK</v>
      </c>
      <c r="U105" s="453"/>
      <c r="V105" s="454"/>
      <c r="W105" s="450"/>
      <c r="X105" s="450"/>
      <c r="Y105" s="450"/>
      <c r="Z105" s="450"/>
      <c r="AA105" s="450"/>
    </row>
    <row r="106" spans="1:27" s="445" customFormat="1" ht="12.75" customHeight="1">
      <c r="A106" s="446" t="s">
        <v>258</v>
      </c>
      <c r="B106" s="447">
        <f>VLOOKUP($A106,'Orçamento Base'!$D$12:$S$2588,4,FALSE)</f>
        <v>0</v>
      </c>
      <c r="C106" s="446">
        <f>VLOOKUP($A106,'Orçamento Base'!$D$12:$S$2588,5,FALSE)</f>
        <v>0</v>
      </c>
      <c r="D106" s="512"/>
      <c r="E106" s="449">
        <f t="shared" ref="E106:E117" si="42">TRUNC(D106*F106,2)</f>
        <v>0</v>
      </c>
      <c r="F106" s="449">
        <f>VLOOKUP($A106,'Orçamento Base'!$D$12:$S$2588,6,FALSE)</f>
        <v>0</v>
      </c>
      <c r="G106" s="449">
        <f t="shared" si="35"/>
        <v>0</v>
      </c>
      <c r="H106" s="449">
        <f t="shared" si="36"/>
        <v>0</v>
      </c>
      <c r="I106" s="448">
        <f t="shared" ref="I106:I117" si="43">TRUNC(D106*F106,2)</f>
        <v>0</v>
      </c>
      <c r="J106" s="448">
        <f t="shared" ref="J106:J117" si="44">TRUNC(D106*G106,2)</f>
        <v>0</v>
      </c>
      <c r="K106" s="448">
        <f t="shared" ref="K106:K117" si="45">TRUNC(D106*H106,2)</f>
        <v>0</v>
      </c>
      <c r="L106" s="450"/>
      <c r="M106" s="451"/>
      <c r="N106" s="451"/>
      <c r="O106" s="451"/>
      <c r="P106" s="451"/>
      <c r="Q106" s="451"/>
      <c r="R106" s="451"/>
      <c r="S106" s="452"/>
      <c r="T106" s="453" t="str">
        <f t="shared" ref="T106:T117" si="46">IF(H106&gt;F106,"ERRO","OK")</f>
        <v>OK</v>
      </c>
      <c r="U106" s="453"/>
      <c r="V106" s="454"/>
      <c r="W106" s="450"/>
      <c r="X106" s="450"/>
      <c r="Y106" s="450"/>
      <c r="Z106" s="450"/>
      <c r="AA106" s="450"/>
    </row>
    <row r="107" spans="1:27" s="445" customFormat="1" ht="12.75" customHeight="1">
      <c r="A107" s="446" t="s">
        <v>259</v>
      </c>
      <c r="B107" s="447">
        <f>VLOOKUP($A107,'Orçamento Base'!$D$12:$S$2588,4,FALSE)</f>
        <v>0</v>
      </c>
      <c r="C107" s="446">
        <f>VLOOKUP($A107,'Orçamento Base'!$D$12:$S$2588,5,FALSE)</f>
        <v>0</v>
      </c>
      <c r="D107" s="512"/>
      <c r="E107" s="449">
        <f t="shared" si="42"/>
        <v>0</v>
      </c>
      <c r="F107" s="449">
        <f>VLOOKUP($A107,'Orçamento Base'!$D$12:$S$2588,6,FALSE)</f>
        <v>0</v>
      </c>
      <c r="G107" s="449">
        <f t="shared" si="35"/>
        <v>0</v>
      </c>
      <c r="H107" s="449">
        <f t="shared" si="36"/>
        <v>0</v>
      </c>
      <c r="I107" s="448">
        <f t="shared" si="43"/>
        <v>0</v>
      </c>
      <c r="J107" s="448">
        <f t="shared" si="44"/>
        <v>0</v>
      </c>
      <c r="K107" s="448">
        <f t="shared" si="45"/>
        <v>0</v>
      </c>
      <c r="L107" s="450"/>
      <c r="M107" s="451"/>
      <c r="N107" s="451"/>
      <c r="O107" s="451"/>
      <c r="P107" s="451"/>
      <c r="Q107" s="451"/>
      <c r="R107" s="451"/>
      <c r="S107" s="452"/>
      <c r="T107" s="453" t="str">
        <f t="shared" si="46"/>
        <v>OK</v>
      </c>
      <c r="U107" s="453"/>
      <c r="V107" s="454"/>
      <c r="W107" s="450"/>
      <c r="X107" s="450"/>
      <c r="Y107" s="450"/>
      <c r="Z107" s="450"/>
      <c r="AA107" s="450"/>
    </row>
    <row r="108" spans="1:27" s="445" customFormat="1" ht="12.75" customHeight="1">
      <c r="A108" s="446" t="s">
        <v>260</v>
      </c>
      <c r="B108" s="447">
        <f>VLOOKUP($A108,'Orçamento Base'!$D$12:$S$2588,4,FALSE)</f>
        <v>0</v>
      </c>
      <c r="C108" s="446">
        <f>VLOOKUP($A108,'Orçamento Base'!$D$12:$S$2588,5,FALSE)</f>
        <v>0</v>
      </c>
      <c r="D108" s="512"/>
      <c r="E108" s="449">
        <f t="shared" si="42"/>
        <v>0</v>
      </c>
      <c r="F108" s="449">
        <f>VLOOKUP($A108,'Orçamento Base'!$D$12:$S$2588,6,FALSE)</f>
        <v>0</v>
      </c>
      <c r="G108" s="449">
        <f t="shared" si="35"/>
        <v>0</v>
      </c>
      <c r="H108" s="449">
        <f t="shared" si="36"/>
        <v>0</v>
      </c>
      <c r="I108" s="448">
        <f t="shared" si="43"/>
        <v>0</v>
      </c>
      <c r="J108" s="448">
        <f t="shared" si="44"/>
        <v>0</v>
      </c>
      <c r="K108" s="448">
        <f t="shared" si="45"/>
        <v>0</v>
      </c>
      <c r="L108" s="450"/>
      <c r="M108" s="451"/>
      <c r="N108" s="451"/>
      <c r="O108" s="451"/>
      <c r="P108" s="451"/>
      <c r="Q108" s="451"/>
      <c r="R108" s="451"/>
      <c r="S108" s="452"/>
      <c r="T108" s="453" t="str">
        <f t="shared" si="46"/>
        <v>OK</v>
      </c>
      <c r="U108" s="453"/>
      <c r="V108" s="454"/>
      <c r="W108" s="450"/>
      <c r="X108" s="450"/>
      <c r="Y108" s="450"/>
      <c r="Z108" s="450"/>
      <c r="AA108" s="450"/>
    </row>
    <row r="109" spans="1:27" s="445" customFormat="1" ht="12.75" customHeight="1">
      <c r="A109" s="446" t="s">
        <v>261</v>
      </c>
      <c r="B109" s="447">
        <f>VLOOKUP($A109,'Orçamento Base'!$D$12:$S$2588,4,FALSE)</f>
        <v>0</v>
      </c>
      <c r="C109" s="446">
        <f>VLOOKUP($A109,'Orçamento Base'!$D$12:$S$2588,5,FALSE)</f>
        <v>0</v>
      </c>
      <c r="D109" s="512"/>
      <c r="E109" s="449">
        <f t="shared" si="42"/>
        <v>0</v>
      </c>
      <c r="F109" s="449">
        <f>VLOOKUP($A109,'Orçamento Base'!$D$12:$S$2588,6,FALSE)</f>
        <v>0</v>
      </c>
      <c r="G109" s="449">
        <f t="shared" si="35"/>
        <v>0</v>
      </c>
      <c r="H109" s="449">
        <f t="shared" si="36"/>
        <v>0</v>
      </c>
      <c r="I109" s="448">
        <f t="shared" si="43"/>
        <v>0</v>
      </c>
      <c r="J109" s="448">
        <f t="shared" si="44"/>
        <v>0</v>
      </c>
      <c r="K109" s="448">
        <f t="shared" si="45"/>
        <v>0</v>
      </c>
      <c r="L109" s="450"/>
      <c r="M109" s="451"/>
      <c r="N109" s="451"/>
      <c r="O109" s="451"/>
      <c r="P109" s="451"/>
      <c r="Q109" s="451"/>
      <c r="R109" s="451"/>
      <c r="S109" s="452"/>
      <c r="T109" s="453" t="str">
        <f t="shared" si="46"/>
        <v>OK</v>
      </c>
      <c r="U109" s="453"/>
      <c r="V109" s="454"/>
      <c r="W109" s="450"/>
      <c r="X109" s="450"/>
      <c r="Y109" s="450"/>
      <c r="Z109" s="450"/>
      <c r="AA109" s="450"/>
    </row>
    <row r="110" spans="1:27" s="445" customFormat="1" ht="12.75" customHeight="1">
      <c r="A110" s="446" t="s">
        <v>262</v>
      </c>
      <c r="B110" s="447">
        <f>VLOOKUP($A110,'Orçamento Base'!$D$12:$S$2588,4,FALSE)</f>
        <v>0</v>
      </c>
      <c r="C110" s="446">
        <f>VLOOKUP($A110,'Orçamento Base'!$D$12:$S$2588,5,FALSE)</f>
        <v>0</v>
      </c>
      <c r="D110" s="512"/>
      <c r="E110" s="449">
        <f t="shared" si="42"/>
        <v>0</v>
      </c>
      <c r="F110" s="449">
        <f>VLOOKUP($A110,'Orçamento Base'!$D$12:$S$2588,6,FALSE)</f>
        <v>0</v>
      </c>
      <c r="G110" s="449">
        <f t="shared" si="35"/>
        <v>0</v>
      </c>
      <c r="H110" s="449">
        <f t="shared" si="36"/>
        <v>0</v>
      </c>
      <c r="I110" s="448">
        <f t="shared" si="43"/>
        <v>0</v>
      </c>
      <c r="J110" s="448">
        <f t="shared" si="44"/>
        <v>0</v>
      </c>
      <c r="K110" s="448">
        <f t="shared" si="45"/>
        <v>0</v>
      </c>
      <c r="L110" s="450"/>
      <c r="M110" s="451"/>
      <c r="N110" s="451"/>
      <c r="O110" s="451"/>
      <c r="P110" s="451"/>
      <c r="Q110" s="451"/>
      <c r="R110" s="451"/>
      <c r="S110" s="452"/>
      <c r="T110" s="453" t="str">
        <f t="shared" si="46"/>
        <v>OK</v>
      </c>
      <c r="U110" s="453"/>
      <c r="V110" s="454"/>
      <c r="W110" s="450"/>
      <c r="X110" s="450"/>
      <c r="Y110" s="450"/>
      <c r="Z110" s="450"/>
      <c r="AA110" s="450"/>
    </row>
    <row r="111" spans="1:27" s="445" customFormat="1" ht="12.75" customHeight="1">
      <c r="A111" s="446" t="s">
        <v>263</v>
      </c>
      <c r="B111" s="447">
        <f>VLOOKUP($A111,'Orçamento Base'!$D$12:$S$2588,4,FALSE)</f>
        <v>0</v>
      </c>
      <c r="C111" s="446">
        <f>VLOOKUP($A111,'Orçamento Base'!$D$12:$S$2588,5,FALSE)</f>
        <v>0</v>
      </c>
      <c r="D111" s="512"/>
      <c r="E111" s="449">
        <f t="shared" si="42"/>
        <v>0</v>
      </c>
      <c r="F111" s="449">
        <f>VLOOKUP($A111,'Orçamento Base'!$D$12:$S$2588,6,FALSE)</f>
        <v>0</v>
      </c>
      <c r="G111" s="449">
        <f t="shared" si="35"/>
        <v>0</v>
      </c>
      <c r="H111" s="449">
        <f t="shared" si="36"/>
        <v>0</v>
      </c>
      <c r="I111" s="448">
        <f t="shared" si="43"/>
        <v>0</v>
      </c>
      <c r="J111" s="448">
        <f t="shared" si="44"/>
        <v>0</v>
      </c>
      <c r="K111" s="448">
        <f t="shared" si="45"/>
        <v>0</v>
      </c>
      <c r="L111" s="450"/>
      <c r="M111" s="451"/>
      <c r="N111" s="451"/>
      <c r="O111" s="451"/>
      <c r="P111" s="451"/>
      <c r="Q111" s="451"/>
      <c r="R111" s="451"/>
      <c r="S111" s="452"/>
      <c r="T111" s="453" t="str">
        <f t="shared" si="46"/>
        <v>OK</v>
      </c>
      <c r="U111" s="453"/>
      <c r="V111" s="454"/>
      <c r="W111" s="450"/>
      <c r="X111" s="450"/>
      <c r="Y111" s="450"/>
      <c r="Z111" s="450"/>
      <c r="AA111" s="450"/>
    </row>
    <row r="112" spans="1:27" s="445" customFormat="1" ht="12.75" customHeight="1">
      <c r="A112" s="446" t="s">
        <v>264</v>
      </c>
      <c r="B112" s="447">
        <f>VLOOKUP($A112,'Orçamento Base'!$D$12:$S$2588,4,FALSE)</f>
        <v>0</v>
      </c>
      <c r="C112" s="446">
        <f>VLOOKUP($A112,'Orçamento Base'!$D$12:$S$2588,5,FALSE)</f>
        <v>0</v>
      </c>
      <c r="D112" s="512"/>
      <c r="E112" s="449">
        <f t="shared" si="42"/>
        <v>0</v>
      </c>
      <c r="F112" s="449">
        <f>VLOOKUP($A112,'Orçamento Base'!$D$12:$S$2588,6,FALSE)</f>
        <v>0</v>
      </c>
      <c r="G112" s="449">
        <f t="shared" si="35"/>
        <v>0</v>
      </c>
      <c r="H112" s="449">
        <f t="shared" si="36"/>
        <v>0</v>
      </c>
      <c r="I112" s="448">
        <f t="shared" si="43"/>
        <v>0</v>
      </c>
      <c r="J112" s="448">
        <f t="shared" si="44"/>
        <v>0</v>
      </c>
      <c r="K112" s="448">
        <f t="shared" si="45"/>
        <v>0</v>
      </c>
      <c r="L112" s="450"/>
      <c r="M112" s="451"/>
      <c r="N112" s="451"/>
      <c r="O112" s="451"/>
      <c r="P112" s="451"/>
      <c r="Q112" s="451"/>
      <c r="R112" s="451"/>
      <c r="S112" s="452"/>
      <c r="T112" s="453" t="str">
        <f t="shared" si="46"/>
        <v>OK</v>
      </c>
      <c r="U112" s="453"/>
      <c r="V112" s="454"/>
      <c r="W112" s="450"/>
      <c r="X112" s="450"/>
      <c r="Y112" s="450"/>
      <c r="Z112" s="450"/>
      <c r="AA112" s="450"/>
    </row>
    <row r="113" spans="1:27" s="445" customFormat="1" ht="12.75" customHeight="1">
      <c r="A113" s="446" t="s">
        <v>265</v>
      </c>
      <c r="B113" s="447">
        <f>VLOOKUP($A113,'Orçamento Base'!$D$12:$S$2588,4,FALSE)</f>
        <v>0</v>
      </c>
      <c r="C113" s="446">
        <f>VLOOKUP($A113,'Orçamento Base'!$D$12:$S$2588,5,FALSE)</f>
        <v>0</v>
      </c>
      <c r="D113" s="512"/>
      <c r="E113" s="449">
        <f t="shared" si="42"/>
        <v>0</v>
      </c>
      <c r="F113" s="449">
        <f>VLOOKUP($A113,'Orçamento Base'!$D$12:$S$2588,6,FALSE)</f>
        <v>0</v>
      </c>
      <c r="G113" s="449">
        <f t="shared" si="35"/>
        <v>0</v>
      </c>
      <c r="H113" s="449">
        <f t="shared" si="36"/>
        <v>0</v>
      </c>
      <c r="I113" s="448">
        <f t="shared" si="43"/>
        <v>0</v>
      </c>
      <c r="J113" s="448">
        <f t="shared" si="44"/>
        <v>0</v>
      </c>
      <c r="K113" s="448">
        <f t="shared" si="45"/>
        <v>0</v>
      </c>
      <c r="L113" s="450"/>
      <c r="M113" s="451"/>
      <c r="N113" s="451"/>
      <c r="O113" s="451"/>
      <c r="P113" s="451"/>
      <c r="Q113" s="451"/>
      <c r="R113" s="451"/>
      <c r="S113" s="452"/>
      <c r="T113" s="453" t="str">
        <f t="shared" si="46"/>
        <v>OK</v>
      </c>
      <c r="U113" s="453"/>
      <c r="V113" s="454"/>
      <c r="W113" s="450"/>
      <c r="X113" s="450"/>
      <c r="Y113" s="450"/>
      <c r="Z113" s="450"/>
      <c r="AA113" s="450"/>
    </row>
    <row r="114" spans="1:27" s="445" customFormat="1" ht="12.75" customHeight="1">
      <c r="A114" s="446" t="s">
        <v>266</v>
      </c>
      <c r="B114" s="447">
        <f>VLOOKUP($A114,'Orçamento Base'!$D$12:$S$2588,4,FALSE)</f>
        <v>0</v>
      </c>
      <c r="C114" s="446">
        <f>VLOOKUP($A114,'Orçamento Base'!$D$12:$S$2588,5,FALSE)</f>
        <v>0</v>
      </c>
      <c r="D114" s="512"/>
      <c r="E114" s="449">
        <f t="shared" si="42"/>
        <v>0</v>
      </c>
      <c r="F114" s="449">
        <f>VLOOKUP($A114,'Orçamento Base'!$D$12:$S$2588,6,FALSE)</f>
        <v>0</v>
      </c>
      <c r="G114" s="449">
        <f t="shared" si="35"/>
        <v>0</v>
      </c>
      <c r="H114" s="449">
        <f t="shared" si="36"/>
        <v>0</v>
      </c>
      <c r="I114" s="448">
        <f t="shared" si="43"/>
        <v>0</v>
      </c>
      <c r="J114" s="448">
        <f t="shared" si="44"/>
        <v>0</v>
      </c>
      <c r="K114" s="448">
        <f t="shared" si="45"/>
        <v>0</v>
      </c>
      <c r="L114" s="450"/>
      <c r="M114" s="451"/>
      <c r="N114" s="451"/>
      <c r="O114" s="451"/>
      <c r="P114" s="451"/>
      <c r="Q114" s="451"/>
      <c r="R114" s="451"/>
      <c r="S114" s="452"/>
      <c r="T114" s="453" t="str">
        <f t="shared" si="46"/>
        <v>OK</v>
      </c>
      <c r="U114" s="453"/>
      <c r="V114" s="454"/>
      <c r="W114" s="450"/>
      <c r="X114" s="450"/>
      <c r="Y114" s="450"/>
      <c r="Z114" s="450"/>
      <c r="AA114" s="450"/>
    </row>
    <row r="115" spans="1:27" s="445" customFormat="1" ht="12.75" customHeight="1">
      <c r="A115" s="446" t="s">
        <v>267</v>
      </c>
      <c r="B115" s="447">
        <f>VLOOKUP($A115,'Orçamento Base'!$D$12:$S$2588,4,FALSE)</f>
        <v>0</v>
      </c>
      <c r="C115" s="446">
        <f>VLOOKUP($A115,'Orçamento Base'!$D$12:$S$2588,5,FALSE)</f>
        <v>0</v>
      </c>
      <c r="D115" s="512"/>
      <c r="E115" s="449">
        <f t="shared" si="42"/>
        <v>0</v>
      </c>
      <c r="F115" s="449">
        <f>VLOOKUP($A115,'Orçamento Base'!$D$12:$S$2588,6,FALSE)</f>
        <v>0</v>
      </c>
      <c r="G115" s="449">
        <f t="shared" si="35"/>
        <v>0</v>
      </c>
      <c r="H115" s="449">
        <f t="shared" si="36"/>
        <v>0</v>
      </c>
      <c r="I115" s="448">
        <f t="shared" si="43"/>
        <v>0</v>
      </c>
      <c r="J115" s="448">
        <f t="shared" si="44"/>
        <v>0</v>
      </c>
      <c r="K115" s="448">
        <f t="shared" si="45"/>
        <v>0</v>
      </c>
      <c r="L115" s="450"/>
      <c r="M115" s="451"/>
      <c r="N115" s="451"/>
      <c r="O115" s="451"/>
      <c r="P115" s="451"/>
      <c r="Q115" s="451"/>
      <c r="R115" s="451"/>
      <c r="S115" s="452"/>
      <c r="T115" s="453" t="str">
        <f t="shared" si="46"/>
        <v>OK</v>
      </c>
      <c r="U115" s="453"/>
      <c r="V115" s="454"/>
      <c r="W115" s="450"/>
      <c r="X115" s="450"/>
      <c r="Y115" s="450"/>
      <c r="Z115" s="450"/>
      <c r="AA115" s="450"/>
    </row>
    <row r="116" spans="1:27" s="445" customFormat="1" ht="12.75" customHeight="1">
      <c r="A116" s="446" t="s">
        <v>268</v>
      </c>
      <c r="B116" s="447">
        <f>VLOOKUP($A116,'Orçamento Base'!$D$12:$S$2588,4,FALSE)</f>
        <v>0</v>
      </c>
      <c r="C116" s="446">
        <f>VLOOKUP($A116,'Orçamento Base'!$D$12:$S$2588,5,FALSE)</f>
        <v>0</v>
      </c>
      <c r="D116" s="512"/>
      <c r="E116" s="449">
        <f t="shared" si="42"/>
        <v>0</v>
      </c>
      <c r="F116" s="449">
        <f>VLOOKUP($A116,'Orçamento Base'!$D$12:$S$2588,6,FALSE)</f>
        <v>0</v>
      </c>
      <c r="G116" s="449">
        <f t="shared" si="35"/>
        <v>0</v>
      </c>
      <c r="H116" s="449">
        <f t="shared" si="36"/>
        <v>0</v>
      </c>
      <c r="I116" s="448">
        <f t="shared" si="43"/>
        <v>0</v>
      </c>
      <c r="J116" s="448">
        <f t="shared" si="44"/>
        <v>0</v>
      </c>
      <c r="K116" s="448">
        <f t="shared" si="45"/>
        <v>0</v>
      </c>
      <c r="L116" s="450"/>
      <c r="M116" s="451"/>
      <c r="N116" s="451"/>
      <c r="O116" s="451"/>
      <c r="P116" s="451"/>
      <c r="Q116" s="451"/>
      <c r="R116" s="451"/>
      <c r="S116" s="452"/>
      <c r="T116" s="453" t="str">
        <f t="shared" si="46"/>
        <v>OK</v>
      </c>
      <c r="U116" s="453"/>
      <c r="V116" s="454"/>
      <c r="W116" s="450"/>
      <c r="X116" s="450"/>
      <c r="Y116" s="450"/>
      <c r="Z116" s="450"/>
      <c r="AA116" s="450"/>
    </row>
    <row r="117" spans="1:27" s="445" customFormat="1" ht="12.75" customHeight="1">
      <c r="A117" s="446" t="s">
        <v>269</v>
      </c>
      <c r="B117" s="447">
        <f>VLOOKUP($A117,'Orçamento Base'!$D$12:$S$2588,4,FALSE)</f>
        <v>0</v>
      </c>
      <c r="C117" s="446">
        <f>VLOOKUP($A117,'Orçamento Base'!$D$12:$S$2588,5,FALSE)</f>
        <v>0</v>
      </c>
      <c r="D117" s="512"/>
      <c r="E117" s="449">
        <f t="shared" si="42"/>
        <v>0</v>
      </c>
      <c r="F117" s="449">
        <f>VLOOKUP($A117,'Orçamento Base'!$D$12:$S$2588,6,FALSE)</f>
        <v>0</v>
      </c>
      <c r="G117" s="449">
        <f t="shared" si="35"/>
        <v>0</v>
      </c>
      <c r="H117" s="449">
        <f t="shared" si="36"/>
        <v>0</v>
      </c>
      <c r="I117" s="448">
        <f t="shared" si="43"/>
        <v>0</v>
      </c>
      <c r="J117" s="448">
        <f t="shared" si="44"/>
        <v>0</v>
      </c>
      <c r="K117" s="448">
        <f t="shared" si="45"/>
        <v>0</v>
      </c>
      <c r="L117" s="450"/>
      <c r="M117" s="451"/>
      <c r="N117" s="451"/>
      <c r="O117" s="451"/>
      <c r="P117" s="451"/>
      <c r="Q117" s="451"/>
      <c r="R117" s="451"/>
      <c r="S117" s="452"/>
      <c r="T117" s="453" t="str">
        <f t="shared" si="46"/>
        <v>OK</v>
      </c>
      <c r="U117" s="453"/>
      <c r="V117" s="454"/>
      <c r="W117" s="450"/>
      <c r="X117" s="450"/>
      <c r="Y117" s="450"/>
      <c r="Z117" s="450"/>
      <c r="AA117" s="450"/>
    </row>
    <row r="118" spans="1:27" s="445" customFormat="1" ht="12.75" customHeight="1">
      <c r="A118" s="446" t="s">
        <v>270</v>
      </c>
      <c r="B118" s="447">
        <f>VLOOKUP($A118,'Orçamento Base'!$D$12:$S$2588,4,FALSE)</f>
        <v>0</v>
      </c>
      <c r="C118" s="446">
        <f>VLOOKUP($A118,'Orçamento Base'!$D$12:$S$2588,5,FALSE)</f>
        <v>0</v>
      </c>
      <c r="D118" s="512"/>
      <c r="E118" s="449">
        <f t="shared" ref="E118:E120" si="47">TRUNC(D118*F118,2)</f>
        <v>0</v>
      </c>
      <c r="F118" s="449">
        <f>VLOOKUP($A118,'Orçamento Base'!$D$12:$S$2588,6,FALSE)</f>
        <v>0</v>
      </c>
      <c r="G118" s="449">
        <f t="shared" si="35"/>
        <v>0</v>
      </c>
      <c r="H118" s="449">
        <f t="shared" si="36"/>
        <v>0</v>
      </c>
      <c r="I118" s="448">
        <f t="shared" ref="I118:I120" si="48">TRUNC(D118*F118,2)</f>
        <v>0</v>
      </c>
      <c r="J118" s="448">
        <f t="shared" ref="J118:J120" si="49">TRUNC(D118*G118,2)</f>
        <v>0</v>
      </c>
      <c r="K118" s="448">
        <f t="shared" ref="K118:K120" si="50">TRUNC(D118*H118,2)</f>
        <v>0</v>
      </c>
      <c r="L118" s="450"/>
      <c r="M118" s="451"/>
      <c r="N118" s="451"/>
      <c r="O118" s="451"/>
      <c r="P118" s="451"/>
      <c r="Q118" s="451"/>
      <c r="R118" s="451"/>
      <c r="S118" s="452"/>
      <c r="T118" s="453" t="str">
        <f t="shared" ref="T118:T120" si="51">IF(H118&gt;F118,"ERRO","OK")</f>
        <v>OK</v>
      </c>
      <c r="U118" s="453"/>
      <c r="V118" s="454"/>
      <c r="W118" s="450"/>
      <c r="X118" s="450"/>
      <c r="Y118" s="450"/>
      <c r="Z118" s="450"/>
      <c r="AA118" s="450"/>
    </row>
    <row r="119" spans="1:27" s="445" customFormat="1" ht="12.75" customHeight="1">
      <c r="A119" s="446" t="s">
        <v>271</v>
      </c>
      <c r="B119" s="447">
        <f>VLOOKUP($A119,'Orçamento Base'!$D$12:$S$2588,4,FALSE)</f>
        <v>0</v>
      </c>
      <c r="C119" s="446">
        <f>VLOOKUP($A119,'Orçamento Base'!$D$12:$S$2588,5,FALSE)</f>
        <v>0</v>
      </c>
      <c r="D119" s="512"/>
      <c r="E119" s="449">
        <f t="shared" si="47"/>
        <v>0</v>
      </c>
      <c r="F119" s="449">
        <f>VLOOKUP($A119,'Orçamento Base'!$D$12:$S$2588,6,FALSE)</f>
        <v>0</v>
      </c>
      <c r="G119" s="449">
        <f t="shared" si="35"/>
        <v>0</v>
      </c>
      <c r="H119" s="449">
        <f t="shared" si="36"/>
        <v>0</v>
      </c>
      <c r="I119" s="448">
        <f t="shared" si="48"/>
        <v>0</v>
      </c>
      <c r="J119" s="448">
        <f t="shared" si="49"/>
        <v>0</v>
      </c>
      <c r="K119" s="448">
        <f t="shared" si="50"/>
        <v>0</v>
      </c>
      <c r="L119" s="450"/>
      <c r="M119" s="451"/>
      <c r="N119" s="451"/>
      <c r="O119" s="451"/>
      <c r="P119" s="451"/>
      <c r="Q119" s="451"/>
      <c r="R119" s="451"/>
      <c r="S119" s="452"/>
      <c r="T119" s="453" t="str">
        <f t="shared" si="51"/>
        <v>OK</v>
      </c>
      <c r="U119" s="453"/>
      <c r="V119" s="454"/>
      <c r="W119" s="450"/>
      <c r="X119" s="450"/>
      <c r="Y119" s="450"/>
      <c r="Z119" s="450"/>
      <c r="AA119" s="450"/>
    </row>
    <row r="120" spans="1:27" s="445" customFormat="1" ht="12.75" customHeight="1">
      <c r="A120" s="446" t="s">
        <v>272</v>
      </c>
      <c r="B120" s="447">
        <f>VLOOKUP($A120,'Orçamento Base'!$D$12:$S$2588,4,FALSE)</f>
        <v>0</v>
      </c>
      <c r="C120" s="446">
        <f>VLOOKUP($A120,'Orçamento Base'!$D$12:$S$2588,5,FALSE)</f>
        <v>0</v>
      </c>
      <c r="D120" s="512"/>
      <c r="E120" s="449">
        <f t="shared" si="47"/>
        <v>0</v>
      </c>
      <c r="F120" s="449">
        <f>VLOOKUP($A120,'Orçamento Base'!$D$12:$S$2588,6,FALSE)</f>
        <v>0</v>
      </c>
      <c r="G120" s="449">
        <f t="shared" si="35"/>
        <v>0</v>
      </c>
      <c r="H120" s="449">
        <f t="shared" si="36"/>
        <v>0</v>
      </c>
      <c r="I120" s="448">
        <f t="shared" si="48"/>
        <v>0</v>
      </c>
      <c r="J120" s="448">
        <f t="shared" si="49"/>
        <v>0</v>
      </c>
      <c r="K120" s="448">
        <f t="shared" si="50"/>
        <v>0</v>
      </c>
      <c r="L120" s="450"/>
      <c r="M120" s="451"/>
      <c r="N120" s="451"/>
      <c r="O120" s="451"/>
      <c r="P120" s="451"/>
      <c r="Q120" s="451"/>
      <c r="R120" s="451"/>
      <c r="S120" s="452"/>
      <c r="T120" s="453" t="str">
        <f t="shared" si="51"/>
        <v>OK</v>
      </c>
      <c r="U120" s="453"/>
      <c r="V120" s="454"/>
      <c r="W120" s="450"/>
      <c r="X120" s="450"/>
      <c r="Y120" s="450"/>
      <c r="Z120" s="450"/>
      <c r="AA120" s="450"/>
    </row>
    <row r="121" spans="1:27" s="445" customFormat="1" ht="12.75" customHeight="1">
      <c r="A121" s="446"/>
      <c r="B121" s="447"/>
      <c r="C121" s="446"/>
      <c r="D121" s="473"/>
      <c r="E121" s="474"/>
      <c r="F121" s="449"/>
      <c r="G121" s="449"/>
      <c r="H121" s="449"/>
      <c r="I121" s="448"/>
      <c r="J121" s="448"/>
      <c r="K121" s="448"/>
      <c r="L121" s="450"/>
      <c r="M121" s="451"/>
      <c r="N121" s="451"/>
      <c r="O121" s="451"/>
      <c r="P121" s="451"/>
      <c r="Q121" s="451"/>
      <c r="R121" s="451"/>
      <c r="S121" s="452"/>
      <c r="T121" s="453"/>
      <c r="U121" s="453"/>
      <c r="V121" s="454"/>
      <c r="W121" s="450"/>
      <c r="X121" s="450"/>
      <c r="Y121" s="450"/>
      <c r="Z121" s="450"/>
      <c r="AA121" s="450"/>
    </row>
    <row r="122" spans="1:27" s="445" customFormat="1" ht="12.75" customHeight="1">
      <c r="A122" s="455"/>
      <c r="B122" s="456"/>
      <c r="C122" s="456"/>
      <c r="D122" s="456"/>
      <c r="E122" s="457"/>
      <c r="F122" s="457"/>
      <c r="G122" s="457"/>
      <c r="H122" s="458" t="str">
        <f>CONCATENATE("Subtotal ",B70)</f>
        <v>Subtotal 0</v>
      </c>
      <c r="I122" s="459">
        <f>SUM(I71:I121)</f>
        <v>0</v>
      </c>
      <c r="J122" s="459">
        <f>SUM(J71:J121)</f>
        <v>0</v>
      </c>
      <c r="K122" s="459">
        <f>SUM(K71:K121)</f>
        <v>0</v>
      </c>
      <c r="L122" s="450"/>
      <c r="M122" s="451"/>
      <c r="N122" s="451"/>
      <c r="O122" s="451"/>
      <c r="P122" s="451"/>
      <c r="Q122" s="451"/>
      <c r="R122" s="451"/>
      <c r="S122" s="452"/>
      <c r="T122" s="453"/>
      <c r="U122" s="453"/>
      <c r="V122" s="454"/>
      <c r="W122" s="450"/>
      <c r="X122" s="450"/>
      <c r="Y122" s="450"/>
      <c r="Z122" s="450"/>
      <c r="AA122" s="450"/>
    </row>
    <row r="123" spans="1:27" s="445" customFormat="1" ht="7.5" customHeight="1">
      <c r="A123" s="460"/>
      <c r="B123" s="460"/>
      <c r="C123" s="460"/>
      <c r="D123" s="461"/>
      <c r="E123" s="462"/>
      <c r="F123" s="463"/>
      <c r="G123" s="464"/>
      <c r="H123" s="464"/>
      <c r="I123" s="465"/>
      <c r="J123" s="465"/>
      <c r="K123" s="466"/>
      <c r="L123" s="450"/>
      <c r="M123" s="451"/>
      <c r="N123" s="451"/>
      <c r="O123" s="451"/>
      <c r="P123" s="451"/>
      <c r="Q123" s="451"/>
      <c r="R123" s="451"/>
      <c r="S123" s="452"/>
      <c r="T123" s="453"/>
      <c r="U123" s="453"/>
      <c r="V123" s="454"/>
      <c r="W123" s="450"/>
      <c r="X123" s="450"/>
      <c r="Y123" s="450"/>
      <c r="Z123" s="450"/>
      <c r="AA123" s="450"/>
    </row>
    <row r="124" spans="1:27" s="445" customFormat="1" ht="12.75" customHeight="1">
      <c r="A124" s="467">
        <v>3</v>
      </c>
      <c r="B124" s="437" t="str">
        <f>VLOOKUP($A124,'Orçamento Base'!$D$1:$S$2588,4,FALSE)</f>
        <v>(digite a descrição do item aqui)</v>
      </c>
      <c r="C124" s="468"/>
      <c r="D124" s="468"/>
      <c r="E124" s="468"/>
      <c r="F124" s="469"/>
      <c r="G124" s="470"/>
      <c r="H124" s="470"/>
      <c r="I124" s="471"/>
      <c r="J124" s="471"/>
      <c r="K124" s="472"/>
      <c r="L124" s="450"/>
      <c r="M124" s="451"/>
      <c r="N124" s="451"/>
      <c r="O124" s="451"/>
      <c r="P124" s="451"/>
      <c r="Q124" s="451"/>
      <c r="R124" s="451"/>
      <c r="S124" s="452"/>
      <c r="T124" s="453"/>
      <c r="U124" s="453"/>
      <c r="V124" s="454"/>
      <c r="W124" s="450"/>
      <c r="X124" s="450"/>
      <c r="Y124" s="450"/>
      <c r="Z124" s="450"/>
      <c r="AA124" s="450"/>
    </row>
    <row r="125" spans="1:27" s="445" customFormat="1" ht="12.75" customHeight="1">
      <c r="A125" s="446" t="s">
        <v>273</v>
      </c>
      <c r="B125" s="447">
        <f>VLOOKUP($A125,'Orçamento Base'!$D$12:$S$2588,4,FALSE)</f>
        <v>0</v>
      </c>
      <c r="C125" s="446">
        <f>VLOOKUP($A125,'Orçamento Base'!$D$12:$S$2588,5,FALSE)</f>
        <v>0</v>
      </c>
      <c r="D125" s="512"/>
      <c r="E125" s="449">
        <f t="shared" ref="E125:E174" si="52">TRUNC(D125*F125,2)</f>
        <v>0</v>
      </c>
      <c r="F125" s="449">
        <f>VLOOKUP($A125,'Orçamento Base'!$D$12:$S$2588,6,FALSE)</f>
        <v>0</v>
      </c>
      <c r="G125" s="449">
        <f t="shared" ref="G125" si="53">SUMIF($M$14:$R$14,$G$3,M125:R125)</f>
        <v>0</v>
      </c>
      <c r="H125" s="449">
        <f t="shared" ref="H125" si="54">SUM(M125:R125)</f>
        <v>0</v>
      </c>
      <c r="I125" s="448">
        <f t="shared" ref="I125:I174" si="55">TRUNC(D125*F125,2)</f>
        <v>0</v>
      </c>
      <c r="J125" s="448">
        <f t="shared" ref="J125:J174" si="56">TRUNC(D125*G125,2)</f>
        <v>0</v>
      </c>
      <c r="K125" s="448">
        <f t="shared" ref="K125:K174" si="57">TRUNC(D125*H125,2)</f>
        <v>0</v>
      </c>
      <c r="L125" s="450"/>
      <c r="M125" s="451"/>
      <c r="N125" s="451"/>
      <c r="O125" s="451"/>
      <c r="P125" s="451"/>
      <c r="Q125" s="451"/>
      <c r="R125" s="451"/>
      <c r="S125" s="452"/>
      <c r="T125" s="453" t="str">
        <f t="shared" ref="T125:T174" si="58">IF(H125&gt;F125,"ERRO","OK")</f>
        <v>OK</v>
      </c>
      <c r="U125" s="453"/>
      <c r="V125" s="454"/>
      <c r="W125" s="450"/>
      <c r="X125" s="450"/>
      <c r="Y125" s="450"/>
      <c r="Z125" s="450"/>
      <c r="AA125" s="450"/>
    </row>
    <row r="126" spans="1:27" s="445" customFormat="1" ht="12.75" customHeight="1">
      <c r="A126" s="446" t="s">
        <v>274</v>
      </c>
      <c r="B126" s="447">
        <f>VLOOKUP($A126,'Orçamento Base'!$D$12:$S$2588,4,FALSE)</f>
        <v>0</v>
      </c>
      <c r="C126" s="446">
        <f>VLOOKUP($A126,'Orçamento Base'!$D$12:$S$2588,5,FALSE)</f>
        <v>0</v>
      </c>
      <c r="D126" s="512"/>
      <c r="E126" s="449">
        <f t="shared" si="52"/>
        <v>0</v>
      </c>
      <c r="F126" s="449">
        <f>VLOOKUP($A126,'Orçamento Base'!$D$12:$S$2588,6,FALSE)</f>
        <v>0</v>
      </c>
      <c r="G126" s="449">
        <f t="shared" ref="G126:G174" si="59">SUMIF($M$14:$R$14,$G$3,M126:R126)</f>
        <v>0</v>
      </c>
      <c r="H126" s="449">
        <f t="shared" ref="H126:H174" si="60">SUM(M126:R126)</f>
        <v>0</v>
      </c>
      <c r="I126" s="448">
        <f t="shared" si="55"/>
        <v>0</v>
      </c>
      <c r="J126" s="448">
        <f t="shared" si="56"/>
        <v>0</v>
      </c>
      <c r="K126" s="448">
        <f t="shared" si="57"/>
        <v>0</v>
      </c>
      <c r="L126" s="450"/>
      <c r="M126" s="451"/>
      <c r="N126" s="451"/>
      <c r="O126" s="451"/>
      <c r="P126" s="451"/>
      <c r="Q126" s="451"/>
      <c r="R126" s="451"/>
      <c r="S126" s="452"/>
      <c r="T126" s="453" t="str">
        <f t="shared" si="58"/>
        <v>OK</v>
      </c>
      <c r="U126" s="453"/>
      <c r="V126" s="454"/>
      <c r="W126" s="450"/>
      <c r="X126" s="450"/>
      <c r="Y126" s="450"/>
      <c r="Z126" s="450"/>
      <c r="AA126" s="450"/>
    </row>
    <row r="127" spans="1:27" s="445" customFormat="1" ht="12.75" customHeight="1">
      <c r="A127" s="446" t="s">
        <v>275</v>
      </c>
      <c r="B127" s="447">
        <f>VLOOKUP($A127,'Orçamento Base'!$D$12:$S$2588,4,FALSE)</f>
        <v>0</v>
      </c>
      <c r="C127" s="446">
        <f>VLOOKUP($A127,'Orçamento Base'!$D$12:$S$2588,5,FALSE)</f>
        <v>0</v>
      </c>
      <c r="D127" s="512"/>
      <c r="E127" s="449">
        <f t="shared" si="52"/>
        <v>0</v>
      </c>
      <c r="F127" s="449">
        <f>VLOOKUP($A127,'Orçamento Base'!$D$12:$S$2588,6,FALSE)</f>
        <v>0</v>
      </c>
      <c r="G127" s="449">
        <f t="shared" si="59"/>
        <v>0</v>
      </c>
      <c r="H127" s="449">
        <f t="shared" si="60"/>
        <v>0</v>
      </c>
      <c r="I127" s="448">
        <f t="shared" si="55"/>
        <v>0</v>
      </c>
      <c r="J127" s="448">
        <f t="shared" si="56"/>
        <v>0</v>
      </c>
      <c r="K127" s="448">
        <f t="shared" si="57"/>
        <v>0</v>
      </c>
      <c r="L127" s="450"/>
      <c r="M127" s="451"/>
      <c r="N127" s="451"/>
      <c r="O127" s="451"/>
      <c r="P127" s="451"/>
      <c r="Q127" s="451"/>
      <c r="R127" s="451"/>
      <c r="S127" s="452"/>
      <c r="T127" s="453" t="str">
        <f t="shared" si="58"/>
        <v>OK</v>
      </c>
      <c r="U127" s="453"/>
      <c r="V127" s="454"/>
      <c r="W127" s="450"/>
      <c r="X127" s="450"/>
      <c r="Y127" s="450"/>
      <c r="Z127" s="450"/>
      <c r="AA127" s="450"/>
    </row>
    <row r="128" spans="1:27" s="445" customFormat="1" ht="12.75" customHeight="1">
      <c r="A128" s="446" t="s">
        <v>276</v>
      </c>
      <c r="B128" s="447">
        <f>VLOOKUP($A128,'Orçamento Base'!$D$12:$S$2588,4,FALSE)</f>
        <v>0</v>
      </c>
      <c r="C128" s="446">
        <f>VLOOKUP($A128,'Orçamento Base'!$D$12:$S$2588,5,FALSE)</f>
        <v>0</v>
      </c>
      <c r="D128" s="512"/>
      <c r="E128" s="449">
        <f t="shared" si="52"/>
        <v>0</v>
      </c>
      <c r="F128" s="449">
        <f>VLOOKUP($A128,'Orçamento Base'!$D$12:$S$2588,6,FALSE)</f>
        <v>0</v>
      </c>
      <c r="G128" s="449">
        <f t="shared" si="59"/>
        <v>0</v>
      </c>
      <c r="H128" s="449">
        <f t="shared" si="60"/>
        <v>0</v>
      </c>
      <c r="I128" s="448">
        <f t="shared" si="55"/>
        <v>0</v>
      </c>
      <c r="J128" s="448">
        <f t="shared" si="56"/>
        <v>0</v>
      </c>
      <c r="K128" s="448">
        <f t="shared" si="57"/>
        <v>0</v>
      </c>
      <c r="L128" s="450"/>
      <c r="M128" s="451"/>
      <c r="N128" s="451"/>
      <c r="O128" s="451"/>
      <c r="P128" s="451"/>
      <c r="Q128" s="451"/>
      <c r="R128" s="451"/>
      <c r="S128" s="452"/>
      <c r="T128" s="453" t="str">
        <f t="shared" si="58"/>
        <v>OK</v>
      </c>
      <c r="U128" s="453"/>
      <c r="V128" s="454"/>
      <c r="W128" s="450"/>
      <c r="X128" s="450"/>
      <c r="Y128" s="450"/>
      <c r="Z128" s="450"/>
      <c r="AA128" s="450"/>
    </row>
    <row r="129" spans="1:27" s="445" customFormat="1" ht="12.75" customHeight="1">
      <c r="A129" s="446" t="s">
        <v>277</v>
      </c>
      <c r="B129" s="447">
        <f>VLOOKUP($A129,'Orçamento Base'!$D$12:$S$2588,4,FALSE)</f>
        <v>0</v>
      </c>
      <c r="C129" s="446">
        <f>VLOOKUP($A129,'Orçamento Base'!$D$12:$S$2588,5,FALSE)</f>
        <v>0</v>
      </c>
      <c r="D129" s="512"/>
      <c r="E129" s="449">
        <f t="shared" si="52"/>
        <v>0</v>
      </c>
      <c r="F129" s="449">
        <f>VLOOKUP($A129,'Orçamento Base'!$D$12:$S$2588,6,FALSE)</f>
        <v>0</v>
      </c>
      <c r="G129" s="449">
        <f t="shared" si="59"/>
        <v>0</v>
      </c>
      <c r="H129" s="449">
        <f t="shared" si="60"/>
        <v>0</v>
      </c>
      <c r="I129" s="448">
        <f t="shared" si="55"/>
        <v>0</v>
      </c>
      <c r="J129" s="448">
        <f t="shared" si="56"/>
        <v>0</v>
      </c>
      <c r="K129" s="448">
        <f t="shared" si="57"/>
        <v>0</v>
      </c>
      <c r="L129" s="450"/>
      <c r="M129" s="451"/>
      <c r="N129" s="451"/>
      <c r="O129" s="451"/>
      <c r="P129" s="451"/>
      <c r="Q129" s="451"/>
      <c r="R129" s="451"/>
      <c r="S129" s="452"/>
      <c r="T129" s="453" t="str">
        <f t="shared" si="58"/>
        <v>OK</v>
      </c>
      <c r="U129" s="453"/>
      <c r="V129" s="454"/>
      <c r="W129" s="450"/>
      <c r="X129" s="450"/>
      <c r="Y129" s="450"/>
      <c r="Z129" s="450"/>
      <c r="AA129" s="450"/>
    </row>
    <row r="130" spans="1:27" s="445" customFormat="1" ht="12.75" customHeight="1">
      <c r="A130" s="446" t="s">
        <v>278</v>
      </c>
      <c r="B130" s="447">
        <f>VLOOKUP($A130,'Orçamento Base'!$D$12:$S$2588,4,FALSE)</f>
        <v>0</v>
      </c>
      <c r="C130" s="446">
        <f>VLOOKUP($A130,'Orçamento Base'!$D$12:$S$2588,5,FALSE)</f>
        <v>0</v>
      </c>
      <c r="D130" s="512"/>
      <c r="E130" s="449">
        <f t="shared" si="52"/>
        <v>0</v>
      </c>
      <c r="F130" s="449">
        <f>VLOOKUP($A130,'Orçamento Base'!$D$12:$S$2588,6,FALSE)</f>
        <v>0</v>
      </c>
      <c r="G130" s="449">
        <f t="shared" si="59"/>
        <v>0</v>
      </c>
      <c r="H130" s="449">
        <f t="shared" si="60"/>
        <v>0</v>
      </c>
      <c r="I130" s="448">
        <f t="shared" si="55"/>
        <v>0</v>
      </c>
      <c r="J130" s="448">
        <f t="shared" si="56"/>
        <v>0</v>
      </c>
      <c r="K130" s="448">
        <f t="shared" si="57"/>
        <v>0</v>
      </c>
      <c r="L130" s="450"/>
      <c r="M130" s="451"/>
      <c r="N130" s="451"/>
      <c r="O130" s="451"/>
      <c r="P130" s="451"/>
      <c r="Q130" s="451"/>
      <c r="R130" s="451"/>
      <c r="S130" s="452"/>
      <c r="T130" s="453" t="str">
        <f t="shared" si="58"/>
        <v>OK</v>
      </c>
      <c r="U130" s="453"/>
      <c r="V130" s="454"/>
      <c r="W130" s="450"/>
      <c r="X130" s="450"/>
      <c r="Y130" s="450"/>
      <c r="Z130" s="450"/>
      <c r="AA130" s="450"/>
    </row>
    <row r="131" spans="1:27" s="445" customFormat="1" ht="12.75" customHeight="1">
      <c r="A131" s="446" t="s">
        <v>279</v>
      </c>
      <c r="B131" s="447">
        <f>VLOOKUP($A131,'Orçamento Base'!$D$12:$S$2588,4,FALSE)</f>
        <v>0</v>
      </c>
      <c r="C131" s="446">
        <f>VLOOKUP($A131,'Orçamento Base'!$D$12:$S$2588,5,FALSE)</f>
        <v>0</v>
      </c>
      <c r="D131" s="512"/>
      <c r="E131" s="449">
        <f t="shared" si="52"/>
        <v>0</v>
      </c>
      <c r="F131" s="449">
        <f>VLOOKUP($A131,'Orçamento Base'!$D$12:$S$2588,6,FALSE)</f>
        <v>0</v>
      </c>
      <c r="G131" s="449">
        <f t="shared" si="59"/>
        <v>0</v>
      </c>
      <c r="H131" s="449">
        <f t="shared" si="60"/>
        <v>0</v>
      </c>
      <c r="I131" s="448">
        <f t="shared" si="55"/>
        <v>0</v>
      </c>
      <c r="J131" s="448">
        <f t="shared" si="56"/>
        <v>0</v>
      </c>
      <c r="K131" s="448">
        <f t="shared" si="57"/>
        <v>0</v>
      </c>
      <c r="L131" s="450"/>
      <c r="M131" s="451"/>
      <c r="N131" s="451"/>
      <c r="O131" s="451"/>
      <c r="P131" s="451"/>
      <c r="Q131" s="451"/>
      <c r="R131" s="451"/>
      <c r="S131" s="452"/>
      <c r="T131" s="453" t="str">
        <f t="shared" si="58"/>
        <v>OK</v>
      </c>
      <c r="U131" s="453"/>
      <c r="V131" s="454"/>
      <c r="W131" s="450"/>
      <c r="X131" s="450"/>
      <c r="Y131" s="450"/>
      <c r="Z131" s="450"/>
      <c r="AA131" s="450"/>
    </row>
    <row r="132" spans="1:27" s="445" customFormat="1" ht="12.75" customHeight="1">
      <c r="A132" s="446" t="s">
        <v>280</v>
      </c>
      <c r="B132" s="447">
        <f>VLOOKUP($A132,'Orçamento Base'!$D$12:$S$2588,4,FALSE)</f>
        <v>0</v>
      </c>
      <c r="C132" s="446">
        <f>VLOOKUP($A132,'Orçamento Base'!$D$12:$S$2588,5,FALSE)</f>
        <v>0</v>
      </c>
      <c r="D132" s="512"/>
      <c r="E132" s="449">
        <f t="shared" si="52"/>
        <v>0</v>
      </c>
      <c r="F132" s="449">
        <f>VLOOKUP($A132,'Orçamento Base'!$D$12:$S$2588,6,FALSE)</f>
        <v>0</v>
      </c>
      <c r="G132" s="449">
        <f t="shared" si="59"/>
        <v>0</v>
      </c>
      <c r="H132" s="449">
        <f t="shared" si="60"/>
        <v>0</v>
      </c>
      <c r="I132" s="448">
        <f t="shared" si="55"/>
        <v>0</v>
      </c>
      <c r="J132" s="448">
        <f t="shared" si="56"/>
        <v>0</v>
      </c>
      <c r="K132" s="448">
        <f t="shared" si="57"/>
        <v>0</v>
      </c>
      <c r="L132" s="450"/>
      <c r="M132" s="451"/>
      <c r="N132" s="451"/>
      <c r="O132" s="451"/>
      <c r="P132" s="451"/>
      <c r="Q132" s="451"/>
      <c r="R132" s="451"/>
      <c r="S132" s="452"/>
      <c r="T132" s="453" t="str">
        <f t="shared" si="58"/>
        <v>OK</v>
      </c>
      <c r="U132" s="453"/>
      <c r="V132" s="454"/>
      <c r="W132" s="450"/>
      <c r="X132" s="450"/>
      <c r="Y132" s="450"/>
      <c r="Z132" s="450"/>
      <c r="AA132" s="450"/>
    </row>
    <row r="133" spans="1:27" s="445" customFormat="1" ht="12.75" customHeight="1">
      <c r="A133" s="446" t="s">
        <v>281</v>
      </c>
      <c r="B133" s="447">
        <f>VLOOKUP($A133,'Orçamento Base'!$D$12:$S$2588,4,FALSE)</f>
        <v>0</v>
      </c>
      <c r="C133" s="446">
        <f>VLOOKUP($A133,'Orçamento Base'!$D$12:$S$2588,5,FALSE)</f>
        <v>0</v>
      </c>
      <c r="D133" s="512"/>
      <c r="E133" s="449">
        <f t="shared" si="52"/>
        <v>0</v>
      </c>
      <c r="F133" s="449">
        <f>VLOOKUP($A133,'Orçamento Base'!$D$12:$S$2588,6,FALSE)</f>
        <v>0</v>
      </c>
      <c r="G133" s="449">
        <f t="shared" si="59"/>
        <v>0</v>
      </c>
      <c r="H133" s="449">
        <f t="shared" si="60"/>
        <v>0</v>
      </c>
      <c r="I133" s="448">
        <f t="shared" si="55"/>
        <v>0</v>
      </c>
      <c r="J133" s="448">
        <f t="shared" si="56"/>
        <v>0</v>
      </c>
      <c r="K133" s="448">
        <f t="shared" si="57"/>
        <v>0</v>
      </c>
      <c r="L133" s="450"/>
      <c r="M133" s="451"/>
      <c r="N133" s="451"/>
      <c r="O133" s="451"/>
      <c r="P133" s="451"/>
      <c r="Q133" s="451"/>
      <c r="R133" s="451"/>
      <c r="S133" s="452"/>
      <c r="T133" s="453" t="str">
        <f t="shared" si="58"/>
        <v>OK</v>
      </c>
      <c r="U133" s="453"/>
      <c r="V133" s="454"/>
      <c r="W133" s="450"/>
      <c r="X133" s="450"/>
      <c r="Y133" s="450"/>
      <c r="Z133" s="450"/>
      <c r="AA133" s="450"/>
    </row>
    <row r="134" spans="1:27" s="445" customFormat="1" ht="12.75" customHeight="1">
      <c r="A134" s="446" t="s">
        <v>282</v>
      </c>
      <c r="B134" s="447">
        <f>VLOOKUP($A134,'Orçamento Base'!$D$12:$S$2588,4,FALSE)</f>
        <v>0</v>
      </c>
      <c r="C134" s="446">
        <f>VLOOKUP($A134,'Orçamento Base'!$D$12:$S$2588,5,FALSE)</f>
        <v>0</v>
      </c>
      <c r="D134" s="512"/>
      <c r="E134" s="449">
        <f t="shared" si="52"/>
        <v>0</v>
      </c>
      <c r="F134" s="449">
        <f>VLOOKUP($A134,'Orçamento Base'!$D$12:$S$2588,6,FALSE)</f>
        <v>0</v>
      </c>
      <c r="G134" s="449">
        <f t="shared" si="59"/>
        <v>0</v>
      </c>
      <c r="H134" s="449">
        <f t="shared" si="60"/>
        <v>0</v>
      </c>
      <c r="I134" s="448">
        <f t="shared" si="55"/>
        <v>0</v>
      </c>
      <c r="J134" s="448">
        <f t="shared" si="56"/>
        <v>0</v>
      </c>
      <c r="K134" s="448">
        <f t="shared" si="57"/>
        <v>0</v>
      </c>
      <c r="L134" s="450"/>
      <c r="M134" s="451"/>
      <c r="N134" s="451"/>
      <c r="O134" s="451"/>
      <c r="P134" s="451"/>
      <c r="Q134" s="451"/>
      <c r="R134" s="451"/>
      <c r="S134" s="452"/>
      <c r="T134" s="453" t="str">
        <f t="shared" si="58"/>
        <v>OK</v>
      </c>
      <c r="U134" s="453"/>
      <c r="V134" s="454"/>
      <c r="W134" s="450"/>
      <c r="X134" s="450"/>
      <c r="Y134" s="450"/>
      <c r="Z134" s="450"/>
      <c r="AA134" s="450"/>
    </row>
    <row r="135" spans="1:27" s="445" customFormat="1" ht="12.75" customHeight="1">
      <c r="A135" s="446" t="s">
        <v>283</v>
      </c>
      <c r="B135" s="447">
        <f>VLOOKUP($A135,'Orçamento Base'!$D$12:$S$2588,4,FALSE)</f>
        <v>0</v>
      </c>
      <c r="C135" s="446">
        <f>VLOOKUP($A135,'Orçamento Base'!$D$12:$S$2588,5,FALSE)</f>
        <v>0</v>
      </c>
      <c r="D135" s="512"/>
      <c r="E135" s="449">
        <f t="shared" si="52"/>
        <v>0</v>
      </c>
      <c r="F135" s="449">
        <f>VLOOKUP($A135,'Orçamento Base'!$D$12:$S$2588,6,FALSE)</f>
        <v>0</v>
      </c>
      <c r="G135" s="449">
        <f t="shared" si="59"/>
        <v>0</v>
      </c>
      <c r="H135" s="449">
        <f t="shared" si="60"/>
        <v>0</v>
      </c>
      <c r="I135" s="448">
        <f t="shared" si="55"/>
        <v>0</v>
      </c>
      <c r="J135" s="448">
        <f t="shared" si="56"/>
        <v>0</v>
      </c>
      <c r="K135" s="448">
        <f t="shared" si="57"/>
        <v>0</v>
      </c>
      <c r="L135" s="450"/>
      <c r="M135" s="451"/>
      <c r="N135" s="451"/>
      <c r="O135" s="451"/>
      <c r="P135" s="451"/>
      <c r="Q135" s="451"/>
      <c r="R135" s="451"/>
      <c r="S135" s="452"/>
      <c r="T135" s="453" t="str">
        <f t="shared" si="58"/>
        <v>OK</v>
      </c>
      <c r="U135" s="453"/>
      <c r="V135" s="454"/>
      <c r="W135" s="450"/>
      <c r="X135" s="450"/>
      <c r="Y135" s="450"/>
      <c r="Z135" s="450"/>
      <c r="AA135" s="450"/>
    </row>
    <row r="136" spans="1:27" s="445" customFormat="1" ht="12.75" customHeight="1">
      <c r="A136" s="446" t="s">
        <v>284</v>
      </c>
      <c r="B136" s="447">
        <f>VLOOKUP($A136,'Orçamento Base'!$D$12:$S$2588,4,FALSE)</f>
        <v>0</v>
      </c>
      <c r="C136" s="446">
        <f>VLOOKUP($A136,'Orçamento Base'!$D$12:$S$2588,5,FALSE)</f>
        <v>0</v>
      </c>
      <c r="D136" s="512"/>
      <c r="E136" s="449">
        <f t="shared" si="52"/>
        <v>0</v>
      </c>
      <c r="F136" s="449">
        <f>VLOOKUP($A136,'Orçamento Base'!$D$12:$S$2588,6,FALSE)</f>
        <v>0</v>
      </c>
      <c r="G136" s="449">
        <f t="shared" si="59"/>
        <v>0</v>
      </c>
      <c r="H136" s="449">
        <f t="shared" si="60"/>
        <v>0</v>
      </c>
      <c r="I136" s="448">
        <f t="shared" si="55"/>
        <v>0</v>
      </c>
      <c r="J136" s="448">
        <f t="shared" si="56"/>
        <v>0</v>
      </c>
      <c r="K136" s="448">
        <f t="shared" si="57"/>
        <v>0</v>
      </c>
      <c r="L136" s="450"/>
      <c r="M136" s="451"/>
      <c r="N136" s="451"/>
      <c r="O136" s="451"/>
      <c r="P136" s="451"/>
      <c r="Q136" s="451"/>
      <c r="R136" s="451"/>
      <c r="S136" s="452"/>
      <c r="T136" s="453" t="str">
        <f t="shared" si="58"/>
        <v>OK</v>
      </c>
      <c r="U136" s="453"/>
      <c r="V136" s="454"/>
      <c r="W136" s="450"/>
      <c r="X136" s="450"/>
      <c r="Y136" s="450"/>
      <c r="Z136" s="450"/>
      <c r="AA136" s="450"/>
    </row>
    <row r="137" spans="1:27" s="445" customFormat="1" ht="12.75" customHeight="1">
      <c r="A137" s="446" t="s">
        <v>285</v>
      </c>
      <c r="B137" s="447">
        <f>VLOOKUP($A137,'Orçamento Base'!$D$12:$S$2588,4,FALSE)</f>
        <v>0</v>
      </c>
      <c r="C137" s="446">
        <f>VLOOKUP($A137,'Orçamento Base'!$D$12:$S$2588,5,FALSE)</f>
        <v>0</v>
      </c>
      <c r="D137" s="512"/>
      <c r="E137" s="449">
        <f t="shared" si="52"/>
        <v>0</v>
      </c>
      <c r="F137" s="449">
        <f>VLOOKUP($A137,'Orçamento Base'!$D$12:$S$2588,6,FALSE)</f>
        <v>0</v>
      </c>
      <c r="G137" s="449">
        <f t="shared" si="59"/>
        <v>0</v>
      </c>
      <c r="H137" s="449">
        <f t="shared" si="60"/>
        <v>0</v>
      </c>
      <c r="I137" s="448">
        <f t="shared" si="55"/>
        <v>0</v>
      </c>
      <c r="J137" s="448">
        <f t="shared" si="56"/>
        <v>0</v>
      </c>
      <c r="K137" s="448">
        <f t="shared" si="57"/>
        <v>0</v>
      </c>
      <c r="L137" s="450"/>
      <c r="M137" s="451"/>
      <c r="N137" s="451"/>
      <c r="O137" s="451"/>
      <c r="P137" s="451"/>
      <c r="Q137" s="451"/>
      <c r="R137" s="451"/>
      <c r="S137" s="452"/>
      <c r="T137" s="453" t="str">
        <f t="shared" si="58"/>
        <v>OK</v>
      </c>
      <c r="U137" s="453"/>
      <c r="V137" s="454"/>
      <c r="W137" s="450"/>
      <c r="X137" s="450"/>
      <c r="Y137" s="450"/>
      <c r="Z137" s="450"/>
      <c r="AA137" s="450"/>
    </row>
    <row r="138" spans="1:27" s="445" customFormat="1" ht="12.75" customHeight="1">
      <c r="A138" s="446" t="s">
        <v>286</v>
      </c>
      <c r="B138" s="447">
        <f>VLOOKUP($A138,'Orçamento Base'!$D$12:$S$2588,4,FALSE)</f>
        <v>0</v>
      </c>
      <c r="C138" s="446">
        <f>VLOOKUP($A138,'Orçamento Base'!$D$12:$S$2588,5,FALSE)</f>
        <v>0</v>
      </c>
      <c r="D138" s="512"/>
      <c r="E138" s="449">
        <f t="shared" si="52"/>
        <v>0</v>
      </c>
      <c r="F138" s="449">
        <f>VLOOKUP($A138,'Orçamento Base'!$D$12:$S$2588,6,FALSE)</f>
        <v>0</v>
      </c>
      <c r="G138" s="449">
        <f t="shared" si="59"/>
        <v>0</v>
      </c>
      <c r="H138" s="449">
        <f t="shared" si="60"/>
        <v>0</v>
      </c>
      <c r="I138" s="448">
        <f t="shared" si="55"/>
        <v>0</v>
      </c>
      <c r="J138" s="448">
        <f t="shared" si="56"/>
        <v>0</v>
      </c>
      <c r="K138" s="448">
        <f t="shared" si="57"/>
        <v>0</v>
      </c>
      <c r="L138" s="450"/>
      <c r="M138" s="451"/>
      <c r="N138" s="451"/>
      <c r="O138" s="451"/>
      <c r="P138" s="451"/>
      <c r="Q138" s="451"/>
      <c r="R138" s="451"/>
      <c r="S138" s="452"/>
      <c r="T138" s="453" t="str">
        <f t="shared" si="58"/>
        <v>OK</v>
      </c>
      <c r="U138" s="453"/>
      <c r="V138" s="454"/>
      <c r="W138" s="450"/>
      <c r="X138" s="450"/>
      <c r="Y138" s="450"/>
      <c r="Z138" s="450"/>
      <c r="AA138" s="450"/>
    </row>
    <row r="139" spans="1:27" s="445" customFormat="1" ht="12.75" customHeight="1">
      <c r="A139" s="446" t="s">
        <v>287</v>
      </c>
      <c r="B139" s="447">
        <f>VLOOKUP($A139,'Orçamento Base'!$D$12:$S$2588,4,FALSE)</f>
        <v>0</v>
      </c>
      <c r="C139" s="446">
        <f>VLOOKUP($A139,'Orçamento Base'!$D$12:$S$2588,5,FALSE)</f>
        <v>0</v>
      </c>
      <c r="D139" s="512"/>
      <c r="E139" s="449">
        <f t="shared" si="52"/>
        <v>0</v>
      </c>
      <c r="F139" s="449">
        <f>VLOOKUP($A139,'Orçamento Base'!$D$12:$S$2588,6,FALSE)</f>
        <v>0</v>
      </c>
      <c r="G139" s="449">
        <f t="shared" si="59"/>
        <v>0</v>
      </c>
      <c r="H139" s="449">
        <f t="shared" si="60"/>
        <v>0</v>
      </c>
      <c r="I139" s="448">
        <f t="shared" si="55"/>
        <v>0</v>
      </c>
      <c r="J139" s="448">
        <f t="shared" si="56"/>
        <v>0</v>
      </c>
      <c r="K139" s="448">
        <f t="shared" si="57"/>
        <v>0</v>
      </c>
      <c r="L139" s="450"/>
      <c r="M139" s="451"/>
      <c r="N139" s="451"/>
      <c r="O139" s="451"/>
      <c r="P139" s="451"/>
      <c r="Q139" s="451"/>
      <c r="R139" s="451"/>
      <c r="S139" s="452"/>
      <c r="T139" s="453" t="str">
        <f t="shared" si="58"/>
        <v>OK</v>
      </c>
      <c r="U139" s="453"/>
      <c r="V139" s="454"/>
      <c r="W139" s="450"/>
      <c r="X139" s="450"/>
      <c r="Y139" s="450"/>
      <c r="Z139" s="450"/>
      <c r="AA139" s="450"/>
    </row>
    <row r="140" spans="1:27" s="445" customFormat="1" ht="12.75" customHeight="1">
      <c r="A140" s="446" t="s">
        <v>288</v>
      </c>
      <c r="B140" s="447">
        <f>VLOOKUP($A140,'Orçamento Base'!$D$12:$S$2588,4,FALSE)</f>
        <v>0</v>
      </c>
      <c r="C140" s="446">
        <f>VLOOKUP($A140,'Orçamento Base'!$D$12:$S$2588,5,FALSE)</f>
        <v>0</v>
      </c>
      <c r="D140" s="512"/>
      <c r="E140" s="449">
        <f t="shared" si="52"/>
        <v>0</v>
      </c>
      <c r="F140" s="449">
        <f>VLOOKUP($A140,'Orçamento Base'!$D$12:$S$2588,6,FALSE)</f>
        <v>0</v>
      </c>
      <c r="G140" s="449">
        <f t="shared" si="59"/>
        <v>0</v>
      </c>
      <c r="H140" s="449">
        <f t="shared" si="60"/>
        <v>0</v>
      </c>
      <c r="I140" s="448">
        <f t="shared" si="55"/>
        <v>0</v>
      </c>
      <c r="J140" s="448">
        <f t="shared" si="56"/>
        <v>0</v>
      </c>
      <c r="K140" s="448">
        <f t="shared" si="57"/>
        <v>0</v>
      </c>
      <c r="L140" s="450"/>
      <c r="M140" s="451"/>
      <c r="N140" s="451"/>
      <c r="O140" s="451"/>
      <c r="P140" s="451"/>
      <c r="Q140" s="451"/>
      <c r="R140" s="451"/>
      <c r="S140" s="452"/>
      <c r="T140" s="453" t="str">
        <f t="shared" si="58"/>
        <v>OK</v>
      </c>
      <c r="U140" s="453"/>
      <c r="V140" s="454"/>
      <c r="W140" s="450"/>
      <c r="X140" s="450"/>
      <c r="Y140" s="450"/>
      <c r="Z140" s="450"/>
      <c r="AA140" s="450"/>
    </row>
    <row r="141" spans="1:27" s="445" customFormat="1" ht="12.75" customHeight="1">
      <c r="A141" s="446" t="s">
        <v>289</v>
      </c>
      <c r="B141" s="447">
        <f>VLOOKUP($A141,'Orçamento Base'!$D$12:$S$2588,4,FALSE)</f>
        <v>0</v>
      </c>
      <c r="C141" s="446">
        <f>VLOOKUP($A141,'Orçamento Base'!$D$12:$S$2588,5,FALSE)</f>
        <v>0</v>
      </c>
      <c r="D141" s="512"/>
      <c r="E141" s="449">
        <f t="shared" si="52"/>
        <v>0</v>
      </c>
      <c r="F141" s="449">
        <f>VLOOKUP($A141,'Orçamento Base'!$D$12:$S$2588,6,FALSE)</f>
        <v>0</v>
      </c>
      <c r="G141" s="449">
        <f t="shared" si="59"/>
        <v>0</v>
      </c>
      <c r="H141" s="449">
        <f t="shared" si="60"/>
        <v>0</v>
      </c>
      <c r="I141" s="448">
        <f t="shared" si="55"/>
        <v>0</v>
      </c>
      <c r="J141" s="448">
        <f t="shared" si="56"/>
        <v>0</v>
      </c>
      <c r="K141" s="448">
        <f t="shared" si="57"/>
        <v>0</v>
      </c>
      <c r="L141" s="450"/>
      <c r="M141" s="451"/>
      <c r="N141" s="451"/>
      <c r="O141" s="451"/>
      <c r="P141" s="451"/>
      <c r="Q141" s="451"/>
      <c r="R141" s="451"/>
      <c r="S141" s="452"/>
      <c r="T141" s="453" t="str">
        <f t="shared" si="58"/>
        <v>OK</v>
      </c>
      <c r="U141" s="453"/>
      <c r="V141" s="454"/>
      <c r="W141" s="450"/>
      <c r="X141" s="450"/>
      <c r="Y141" s="450"/>
      <c r="Z141" s="450"/>
      <c r="AA141" s="450"/>
    </row>
    <row r="142" spans="1:27" s="445" customFormat="1" ht="12.75" customHeight="1">
      <c r="A142" s="446" t="s">
        <v>290</v>
      </c>
      <c r="B142" s="447">
        <f>VLOOKUP($A142,'Orçamento Base'!$D$12:$S$2588,4,FALSE)</f>
        <v>0</v>
      </c>
      <c r="C142" s="446">
        <f>VLOOKUP($A142,'Orçamento Base'!$D$12:$S$2588,5,FALSE)</f>
        <v>0</v>
      </c>
      <c r="D142" s="512"/>
      <c r="E142" s="449">
        <f t="shared" si="52"/>
        <v>0</v>
      </c>
      <c r="F142" s="449">
        <f>VLOOKUP($A142,'Orçamento Base'!$D$12:$S$2588,6,FALSE)</f>
        <v>0</v>
      </c>
      <c r="G142" s="449">
        <f t="shared" si="59"/>
        <v>0</v>
      </c>
      <c r="H142" s="449">
        <f t="shared" si="60"/>
        <v>0</v>
      </c>
      <c r="I142" s="448">
        <f t="shared" si="55"/>
        <v>0</v>
      </c>
      <c r="J142" s="448">
        <f t="shared" si="56"/>
        <v>0</v>
      </c>
      <c r="K142" s="448">
        <f t="shared" si="57"/>
        <v>0</v>
      </c>
      <c r="L142" s="450"/>
      <c r="M142" s="451"/>
      <c r="N142" s="451"/>
      <c r="O142" s="451"/>
      <c r="P142" s="451"/>
      <c r="Q142" s="451"/>
      <c r="R142" s="451"/>
      <c r="S142" s="452"/>
      <c r="T142" s="453" t="str">
        <f t="shared" si="58"/>
        <v>OK</v>
      </c>
      <c r="U142" s="453"/>
      <c r="V142" s="454"/>
      <c r="W142" s="450"/>
      <c r="X142" s="450"/>
      <c r="Y142" s="450"/>
      <c r="Z142" s="450"/>
      <c r="AA142" s="450"/>
    </row>
    <row r="143" spans="1:27" s="445" customFormat="1" ht="12.75" customHeight="1">
      <c r="A143" s="446" t="s">
        <v>291</v>
      </c>
      <c r="B143" s="447">
        <f>VLOOKUP($A143,'Orçamento Base'!$D$12:$S$2588,4,FALSE)</f>
        <v>0</v>
      </c>
      <c r="C143" s="446">
        <f>VLOOKUP($A143,'Orçamento Base'!$D$12:$S$2588,5,FALSE)</f>
        <v>0</v>
      </c>
      <c r="D143" s="512"/>
      <c r="E143" s="449">
        <f t="shared" si="52"/>
        <v>0</v>
      </c>
      <c r="F143" s="449">
        <f>VLOOKUP($A143,'Orçamento Base'!$D$12:$S$2588,6,FALSE)</f>
        <v>0</v>
      </c>
      <c r="G143" s="449">
        <f t="shared" si="59"/>
        <v>0</v>
      </c>
      <c r="H143" s="449">
        <f t="shared" si="60"/>
        <v>0</v>
      </c>
      <c r="I143" s="448">
        <f t="shared" si="55"/>
        <v>0</v>
      </c>
      <c r="J143" s="448">
        <f t="shared" si="56"/>
        <v>0</v>
      </c>
      <c r="K143" s="448">
        <f t="shared" si="57"/>
        <v>0</v>
      </c>
      <c r="L143" s="450"/>
      <c r="M143" s="451"/>
      <c r="N143" s="451"/>
      <c r="O143" s="451"/>
      <c r="P143" s="451"/>
      <c r="Q143" s="451"/>
      <c r="R143" s="451"/>
      <c r="S143" s="452"/>
      <c r="T143" s="453" t="str">
        <f t="shared" si="58"/>
        <v>OK</v>
      </c>
      <c r="U143" s="453"/>
      <c r="V143" s="454"/>
      <c r="W143" s="450"/>
      <c r="X143" s="450"/>
      <c r="Y143" s="450"/>
      <c r="Z143" s="450"/>
      <c r="AA143" s="450"/>
    </row>
    <row r="144" spans="1:27" s="445" customFormat="1" ht="12.75" customHeight="1">
      <c r="A144" s="446" t="s">
        <v>292</v>
      </c>
      <c r="B144" s="447">
        <f>VLOOKUP($A144,'Orçamento Base'!$D$12:$S$2588,4,FALSE)</f>
        <v>0</v>
      </c>
      <c r="C144" s="446">
        <f>VLOOKUP($A144,'Orçamento Base'!$D$12:$S$2588,5,FALSE)</f>
        <v>0</v>
      </c>
      <c r="D144" s="512"/>
      <c r="E144" s="449">
        <f t="shared" si="52"/>
        <v>0</v>
      </c>
      <c r="F144" s="449">
        <f>VLOOKUP($A144,'Orçamento Base'!$D$12:$S$2588,6,FALSE)</f>
        <v>0</v>
      </c>
      <c r="G144" s="449">
        <f t="shared" si="59"/>
        <v>0</v>
      </c>
      <c r="H144" s="449">
        <f t="shared" si="60"/>
        <v>0</v>
      </c>
      <c r="I144" s="448">
        <f t="shared" si="55"/>
        <v>0</v>
      </c>
      <c r="J144" s="448">
        <f t="shared" si="56"/>
        <v>0</v>
      </c>
      <c r="K144" s="448">
        <f t="shared" si="57"/>
        <v>0</v>
      </c>
      <c r="L144" s="450"/>
      <c r="M144" s="451"/>
      <c r="N144" s="451"/>
      <c r="O144" s="451"/>
      <c r="P144" s="451"/>
      <c r="Q144" s="451"/>
      <c r="R144" s="451"/>
      <c r="S144" s="452"/>
      <c r="T144" s="453" t="str">
        <f t="shared" si="58"/>
        <v>OK</v>
      </c>
      <c r="U144" s="453"/>
      <c r="V144" s="454"/>
      <c r="W144" s="450"/>
      <c r="X144" s="450"/>
      <c r="Y144" s="450"/>
      <c r="Z144" s="450"/>
      <c r="AA144" s="450"/>
    </row>
    <row r="145" spans="1:27" s="445" customFormat="1" ht="12.75" customHeight="1">
      <c r="A145" s="446" t="s">
        <v>293</v>
      </c>
      <c r="B145" s="447">
        <f>VLOOKUP($A145,'Orçamento Base'!$D$12:$S$2588,4,FALSE)</f>
        <v>0</v>
      </c>
      <c r="C145" s="446">
        <f>VLOOKUP($A145,'Orçamento Base'!$D$12:$S$2588,5,FALSE)</f>
        <v>0</v>
      </c>
      <c r="D145" s="512"/>
      <c r="E145" s="449">
        <f t="shared" si="52"/>
        <v>0</v>
      </c>
      <c r="F145" s="449">
        <f>VLOOKUP($A145,'Orçamento Base'!$D$12:$S$2588,6,FALSE)</f>
        <v>0</v>
      </c>
      <c r="G145" s="449">
        <f t="shared" si="59"/>
        <v>0</v>
      </c>
      <c r="H145" s="449">
        <f t="shared" si="60"/>
        <v>0</v>
      </c>
      <c r="I145" s="448">
        <f t="shared" si="55"/>
        <v>0</v>
      </c>
      <c r="J145" s="448">
        <f t="shared" si="56"/>
        <v>0</v>
      </c>
      <c r="K145" s="448">
        <f t="shared" si="57"/>
        <v>0</v>
      </c>
      <c r="L145" s="450"/>
      <c r="M145" s="451"/>
      <c r="N145" s="451"/>
      <c r="O145" s="451"/>
      <c r="P145" s="451"/>
      <c r="Q145" s="451"/>
      <c r="R145" s="451"/>
      <c r="S145" s="452"/>
      <c r="T145" s="453" t="str">
        <f t="shared" si="58"/>
        <v>OK</v>
      </c>
      <c r="U145" s="453"/>
      <c r="V145" s="454"/>
      <c r="W145" s="450"/>
      <c r="X145" s="450"/>
      <c r="Y145" s="450"/>
      <c r="Z145" s="450"/>
      <c r="AA145" s="450"/>
    </row>
    <row r="146" spans="1:27" s="445" customFormat="1" ht="12.75" customHeight="1">
      <c r="A146" s="446" t="s">
        <v>294</v>
      </c>
      <c r="B146" s="447">
        <f>VLOOKUP($A146,'Orçamento Base'!$D$12:$S$2588,4,FALSE)</f>
        <v>0</v>
      </c>
      <c r="C146" s="446">
        <f>VLOOKUP($A146,'Orçamento Base'!$D$12:$S$2588,5,FALSE)</f>
        <v>0</v>
      </c>
      <c r="D146" s="512"/>
      <c r="E146" s="449">
        <f t="shared" si="52"/>
        <v>0</v>
      </c>
      <c r="F146" s="449">
        <f>VLOOKUP($A146,'Orçamento Base'!$D$12:$S$2588,6,FALSE)</f>
        <v>0</v>
      </c>
      <c r="G146" s="449">
        <f t="shared" si="59"/>
        <v>0</v>
      </c>
      <c r="H146" s="449">
        <f t="shared" si="60"/>
        <v>0</v>
      </c>
      <c r="I146" s="448">
        <f t="shared" si="55"/>
        <v>0</v>
      </c>
      <c r="J146" s="448">
        <f t="shared" si="56"/>
        <v>0</v>
      </c>
      <c r="K146" s="448">
        <f t="shared" si="57"/>
        <v>0</v>
      </c>
      <c r="L146" s="450"/>
      <c r="M146" s="451"/>
      <c r="N146" s="451"/>
      <c r="O146" s="451"/>
      <c r="P146" s="451"/>
      <c r="Q146" s="451"/>
      <c r="R146" s="451"/>
      <c r="S146" s="452"/>
      <c r="T146" s="453" t="str">
        <f t="shared" si="58"/>
        <v>OK</v>
      </c>
      <c r="U146" s="453"/>
      <c r="V146" s="454"/>
      <c r="W146" s="450"/>
      <c r="X146" s="450"/>
      <c r="Y146" s="450"/>
      <c r="Z146" s="450"/>
      <c r="AA146" s="450"/>
    </row>
    <row r="147" spans="1:27" s="445" customFormat="1" ht="12.75" customHeight="1">
      <c r="A147" s="446" t="s">
        <v>295</v>
      </c>
      <c r="B147" s="447">
        <f>VLOOKUP($A147,'Orçamento Base'!$D$12:$S$2588,4,FALSE)</f>
        <v>0</v>
      </c>
      <c r="C147" s="446">
        <f>VLOOKUP($A147,'Orçamento Base'!$D$12:$S$2588,5,FALSE)</f>
        <v>0</v>
      </c>
      <c r="D147" s="512"/>
      <c r="E147" s="449">
        <f t="shared" si="52"/>
        <v>0</v>
      </c>
      <c r="F147" s="449">
        <f>VLOOKUP($A147,'Orçamento Base'!$D$12:$S$2588,6,FALSE)</f>
        <v>0</v>
      </c>
      <c r="G147" s="449">
        <f t="shared" si="59"/>
        <v>0</v>
      </c>
      <c r="H147" s="449">
        <f t="shared" si="60"/>
        <v>0</v>
      </c>
      <c r="I147" s="448">
        <f t="shared" si="55"/>
        <v>0</v>
      </c>
      <c r="J147" s="448">
        <f t="shared" si="56"/>
        <v>0</v>
      </c>
      <c r="K147" s="448">
        <f t="shared" si="57"/>
        <v>0</v>
      </c>
      <c r="L147" s="450"/>
      <c r="M147" s="451"/>
      <c r="N147" s="451"/>
      <c r="O147" s="451"/>
      <c r="P147" s="451"/>
      <c r="Q147" s="451"/>
      <c r="R147" s="451"/>
      <c r="S147" s="452"/>
      <c r="T147" s="453" t="str">
        <f t="shared" si="58"/>
        <v>OK</v>
      </c>
      <c r="U147" s="453"/>
      <c r="V147" s="454"/>
      <c r="W147" s="450"/>
      <c r="X147" s="450"/>
      <c r="Y147" s="450"/>
      <c r="Z147" s="450"/>
      <c r="AA147" s="450"/>
    </row>
    <row r="148" spans="1:27" s="445" customFormat="1" ht="12.75" customHeight="1">
      <c r="A148" s="446" t="s">
        <v>296</v>
      </c>
      <c r="B148" s="447">
        <f>VLOOKUP($A148,'Orçamento Base'!$D$12:$S$2588,4,FALSE)</f>
        <v>0</v>
      </c>
      <c r="C148" s="446">
        <f>VLOOKUP($A148,'Orçamento Base'!$D$12:$S$2588,5,FALSE)</f>
        <v>0</v>
      </c>
      <c r="D148" s="512"/>
      <c r="E148" s="449">
        <f t="shared" si="52"/>
        <v>0</v>
      </c>
      <c r="F148" s="449">
        <f>VLOOKUP($A148,'Orçamento Base'!$D$12:$S$2588,6,FALSE)</f>
        <v>0</v>
      </c>
      <c r="G148" s="449">
        <f t="shared" si="59"/>
        <v>0</v>
      </c>
      <c r="H148" s="449">
        <f t="shared" si="60"/>
        <v>0</v>
      </c>
      <c r="I148" s="448">
        <f t="shared" si="55"/>
        <v>0</v>
      </c>
      <c r="J148" s="448">
        <f t="shared" si="56"/>
        <v>0</v>
      </c>
      <c r="K148" s="448">
        <f t="shared" si="57"/>
        <v>0</v>
      </c>
      <c r="L148" s="450"/>
      <c r="M148" s="451"/>
      <c r="N148" s="451"/>
      <c r="O148" s="451"/>
      <c r="P148" s="451"/>
      <c r="Q148" s="451"/>
      <c r="R148" s="451"/>
      <c r="S148" s="452"/>
      <c r="T148" s="453" t="str">
        <f t="shared" si="58"/>
        <v>OK</v>
      </c>
      <c r="U148" s="453"/>
      <c r="V148" s="454"/>
      <c r="W148" s="450"/>
      <c r="X148" s="450"/>
      <c r="Y148" s="450"/>
      <c r="Z148" s="450"/>
      <c r="AA148" s="450"/>
    </row>
    <row r="149" spans="1:27" s="445" customFormat="1" ht="12.75" customHeight="1">
      <c r="A149" s="446" t="s">
        <v>297</v>
      </c>
      <c r="B149" s="447">
        <f>VLOOKUP($A149,'Orçamento Base'!$D$12:$S$2588,4,FALSE)</f>
        <v>0</v>
      </c>
      <c r="C149" s="446">
        <f>VLOOKUP($A149,'Orçamento Base'!$D$12:$S$2588,5,FALSE)</f>
        <v>0</v>
      </c>
      <c r="D149" s="512"/>
      <c r="E149" s="449">
        <f t="shared" si="52"/>
        <v>0</v>
      </c>
      <c r="F149" s="449">
        <f>VLOOKUP($A149,'Orçamento Base'!$D$12:$S$2588,6,FALSE)</f>
        <v>0</v>
      </c>
      <c r="G149" s="449">
        <f t="shared" si="59"/>
        <v>0</v>
      </c>
      <c r="H149" s="449">
        <f t="shared" si="60"/>
        <v>0</v>
      </c>
      <c r="I149" s="448">
        <f t="shared" si="55"/>
        <v>0</v>
      </c>
      <c r="J149" s="448">
        <f t="shared" si="56"/>
        <v>0</v>
      </c>
      <c r="K149" s="448">
        <f t="shared" si="57"/>
        <v>0</v>
      </c>
      <c r="L149" s="450"/>
      <c r="M149" s="451"/>
      <c r="N149" s="451"/>
      <c r="O149" s="451"/>
      <c r="P149" s="451"/>
      <c r="Q149" s="451"/>
      <c r="R149" s="451"/>
      <c r="S149" s="452"/>
      <c r="T149" s="453" t="str">
        <f t="shared" si="58"/>
        <v>OK</v>
      </c>
      <c r="U149" s="453"/>
      <c r="V149" s="454"/>
      <c r="W149" s="450"/>
      <c r="X149" s="450"/>
      <c r="Y149" s="450"/>
      <c r="Z149" s="450"/>
      <c r="AA149" s="450"/>
    </row>
    <row r="150" spans="1:27" s="445" customFormat="1" ht="12.75" customHeight="1">
      <c r="A150" s="446" t="s">
        <v>298</v>
      </c>
      <c r="B150" s="447">
        <f>VLOOKUP($A150,'Orçamento Base'!$D$12:$S$2588,4,FALSE)</f>
        <v>0</v>
      </c>
      <c r="C150" s="446">
        <f>VLOOKUP($A150,'Orçamento Base'!$D$12:$S$2588,5,FALSE)</f>
        <v>0</v>
      </c>
      <c r="D150" s="512"/>
      <c r="E150" s="449">
        <f t="shared" si="52"/>
        <v>0</v>
      </c>
      <c r="F150" s="449">
        <f>VLOOKUP($A150,'Orçamento Base'!$D$12:$S$2588,6,FALSE)</f>
        <v>0</v>
      </c>
      <c r="G150" s="449">
        <f t="shared" si="59"/>
        <v>0</v>
      </c>
      <c r="H150" s="449">
        <f t="shared" si="60"/>
        <v>0</v>
      </c>
      <c r="I150" s="448">
        <f t="shared" si="55"/>
        <v>0</v>
      </c>
      <c r="J150" s="448">
        <f t="shared" si="56"/>
        <v>0</v>
      </c>
      <c r="K150" s="448">
        <f t="shared" si="57"/>
        <v>0</v>
      </c>
      <c r="L150" s="450"/>
      <c r="M150" s="451"/>
      <c r="N150" s="451"/>
      <c r="O150" s="451"/>
      <c r="P150" s="451"/>
      <c r="Q150" s="451"/>
      <c r="R150" s="451"/>
      <c r="S150" s="452"/>
      <c r="T150" s="453" t="str">
        <f t="shared" si="58"/>
        <v>OK</v>
      </c>
      <c r="U150" s="453"/>
      <c r="V150" s="454"/>
      <c r="W150" s="450"/>
      <c r="X150" s="450"/>
      <c r="Y150" s="450"/>
      <c r="Z150" s="450"/>
      <c r="AA150" s="450"/>
    </row>
    <row r="151" spans="1:27" s="445" customFormat="1" ht="12.75" customHeight="1">
      <c r="A151" s="446" t="s">
        <v>299</v>
      </c>
      <c r="B151" s="447">
        <f>VLOOKUP($A151,'Orçamento Base'!$D$12:$S$2588,4,FALSE)</f>
        <v>0</v>
      </c>
      <c r="C151" s="446">
        <f>VLOOKUP($A151,'Orçamento Base'!$D$12:$S$2588,5,FALSE)</f>
        <v>0</v>
      </c>
      <c r="D151" s="512"/>
      <c r="E151" s="449">
        <f t="shared" si="52"/>
        <v>0</v>
      </c>
      <c r="F151" s="449">
        <f>VLOOKUP($A151,'Orçamento Base'!$D$12:$S$2588,6,FALSE)</f>
        <v>0</v>
      </c>
      <c r="G151" s="449">
        <f t="shared" si="59"/>
        <v>0</v>
      </c>
      <c r="H151" s="449">
        <f t="shared" si="60"/>
        <v>0</v>
      </c>
      <c r="I151" s="448">
        <f t="shared" si="55"/>
        <v>0</v>
      </c>
      <c r="J151" s="448">
        <f t="shared" si="56"/>
        <v>0</v>
      </c>
      <c r="K151" s="448">
        <f t="shared" si="57"/>
        <v>0</v>
      </c>
      <c r="L151" s="450"/>
      <c r="M151" s="451"/>
      <c r="N151" s="451"/>
      <c r="O151" s="451"/>
      <c r="P151" s="451"/>
      <c r="Q151" s="451"/>
      <c r="R151" s="451"/>
      <c r="S151" s="452"/>
      <c r="T151" s="453" t="str">
        <f t="shared" si="58"/>
        <v>OK</v>
      </c>
      <c r="U151" s="453"/>
      <c r="V151" s="454"/>
      <c r="W151" s="450"/>
      <c r="X151" s="450"/>
      <c r="Y151" s="450"/>
      <c r="Z151" s="450"/>
      <c r="AA151" s="450"/>
    </row>
    <row r="152" spans="1:27" s="445" customFormat="1" ht="12.75" customHeight="1">
      <c r="A152" s="446" t="s">
        <v>300</v>
      </c>
      <c r="B152" s="447">
        <f>VLOOKUP($A152,'Orçamento Base'!$D$12:$S$2588,4,FALSE)</f>
        <v>0</v>
      </c>
      <c r="C152" s="446">
        <f>VLOOKUP($A152,'Orçamento Base'!$D$12:$S$2588,5,FALSE)</f>
        <v>0</v>
      </c>
      <c r="D152" s="512"/>
      <c r="E152" s="449">
        <f t="shared" si="52"/>
        <v>0</v>
      </c>
      <c r="F152" s="449">
        <f>VLOOKUP($A152,'Orçamento Base'!$D$12:$S$2588,6,FALSE)</f>
        <v>0</v>
      </c>
      <c r="G152" s="449">
        <f t="shared" si="59"/>
        <v>0</v>
      </c>
      <c r="H152" s="449">
        <f t="shared" si="60"/>
        <v>0</v>
      </c>
      <c r="I152" s="448">
        <f t="shared" si="55"/>
        <v>0</v>
      </c>
      <c r="J152" s="448">
        <f t="shared" si="56"/>
        <v>0</v>
      </c>
      <c r="K152" s="448">
        <f t="shared" si="57"/>
        <v>0</v>
      </c>
      <c r="L152" s="450"/>
      <c r="M152" s="451"/>
      <c r="N152" s="451"/>
      <c r="O152" s="451"/>
      <c r="P152" s="451"/>
      <c r="Q152" s="451"/>
      <c r="R152" s="451"/>
      <c r="S152" s="452"/>
      <c r="T152" s="453" t="str">
        <f t="shared" si="58"/>
        <v>OK</v>
      </c>
      <c r="U152" s="453"/>
      <c r="V152" s="454"/>
      <c r="W152" s="450"/>
      <c r="X152" s="450"/>
      <c r="Y152" s="450"/>
      <c r="Z152" s="450"/>
      <c r="AA152" s="450"/>
    </row>
    <row r="153" spans="1:27" s="445" customFormat="1" ht="12.75" customHeight="1">
      <c r="A153" s="446" t="s">
        <v>301</v>
      </c>
      <c r="B153" s="447">
        <f>VLOOKUP($A153,'Orçamento Base'!$D$12:$S$2588,4,FALSE)</f>
        <v>0</v>
      </c>
      <c r="C153" s="446">
        <f>VLOOKUP($A153,'Orçamento Base'!$D$12:$S$2588,5,FALSE)</f>
        <v>0</v>
      </c>
      <c r="D153" s="512"/>
      <c r="E153" s="449">
        <f t="shared" si="52"/>
        <v>0</v>
      </c>
      <c r="F153" s="449">
        <f>VLOOKUP($A153,'Orçamento Base'!$D$12:$S$2588,6,FALSE)</f>
        <v>0</v>
      </c>
      <c r="G153" s="449">
        <f t="shared" si="59"/>
        <v>0</v>
      </c>
      <c r="H153" s="449">
        <f t="shared" si="60"/>
        <v>0</v>
      </c>
      <c r="I153" s="448">
        <f t="shared" si="55"/>
        <v>0</v>
      </c>
      <c r="J153" s="448">
        <f t="shared" si="56"/>
        <v>0</v>
      </c>
      <c r="K153" s="448">
        <f t="shared" si="57"/>
        <v>0</v>
      </c>
      <c r="L153" s="450"/>
      <c r="M153" s="451"/>
      <c r="N153" s="451"/>
      <c r="O153" s="451"/>
      <c r="P153" s="451"/>
      <c r="Q153" s="451"/>
      <c r="R153" s="451"/>
      <c r="S153" s="452"/>
      <c r="T153" s="453" t="str">
        <f t="shared" si="58"/>
        <v>OK</v>
      </c>
      <c r="U153" s="453"/>
      <c r="V153" s="454"/>
      <c r="W153" s="450"/>
      <c r="X153" s="450"/>
      <c r="Y153" s="450"/>
      <c r="Z153" s="450"/>
      <c r="AA153" s="450"/>
    </row>
    <row r="154" spans="1:27" s="445" customFormat="1" ht="12.75" customHeight="1">
      <c r="A154" s="446" t="s">
        <v>302</v>
      </c>
      <c r="B154" s="447">
        <f>VLOOKUP($A154,'Orçamento Base'!$D$12:$S$2588,4,FALSE)</f>
        <v>0</v>
      </c>
      <c r="C154" s="446">
        <f>VLOOKUP($A154,'Orçamento Base'!$D$12:$S$2588,5,FALSE)</f>
        <v>0</v>
      </c>
      <c r="D154" s="512"/>
      <c r="E154" s="449">
        <f t="shared" si="52"/>
        <v>0</v>
      </c>
      <c r="F154" s="449">
        <f>VLOOKUP($A154,'Orçamento Base'!$D$12:$S$2588,6,FALSE)</f>
        <v>0</v>
      </c>
      <c r="G154" s="449">
        <f t="shared" si="59"/>
        <v>0</v>
      </c>
      <c r="H154" s="449">
        <f t="shared" si="60"/>
        <v>0</v>
      </c>
      <c r="I154" s="448">
        <f t="shared" si="55"/>
        <v>0</v>
      </c>
      <c r="J154" s="448">
        <f t="shared" si="56"/>
        <v>0</v>
      </c>
      <c r="K154" s="448">
        <f t="shared" si="57"/>
        <v>0</v>
      </c>
      <c r="L154" s="450"/>
      <c r="M154" s="451"/>
      <c r="N154" s="451"/>
      <c r="O154" s="451"/>
      <c r="P154" s="451"/>
      <c r="Q154" s="451"/>
      <c r="R154" s="451"/>
      <c r="S154" s="452"/>
      <c r="T154" s="453" t="str">
        <f t="shared" si="58"/>
        <v>OK</v>
      </c>
      <c r="U154" s="453"/>
      <c r="V154" s="454"/>
      <c r="W154" s="450"/>
      <c r="X154" s="450"/>
      <c r="Y154" s="450"/>
      <c r="Z154" s="450"/>
      <c r="AA154" s="450"/>
    </row>
    <row r="155" spans="1:27" s="445" customFormat="1" ht="12.75" customHeight="1">
      <c r="A155" s="446" t="s">
        <v>303</v>
      </c>
      <c r="B155" s="447">
        <f>VLOOKUP($A155,'Orçamento Base'!$D$12:$S$2588,4,FALSE)</f>
        <v>0</v>
      </c>
      <c r="C155" s="446">
        <f>VLOOKUP($A155,'Orçamento Base'!$D$12:$S$2588,5,FALSE)</f>
        <v>0</v>
      </c>
      <c r="D155" s="512"/>
      <c r="E155" s="449">
        <f t="shared" si="52"/>
        <v>0</v>
      </c>
      <c r="F155" s="449">
        <f>VLOOKUP($A155,'Orçamento Base'!$D$12:$S$2588,6,FALSE)</f>
        <v>0</v>
      </c>
      <c r="G155" s="449">
        <f t="shared" si="59"/>
        <v>0</v>
      </c>
      <c r="H155" s="449">
        <f t="shared" si="60"/>
        <v>0</v>
      </c>
      <c r="I155" s="448">
        <f t="shared" si="55"/>
        <v>0</v>
      </c>
      <c r="J155" s="448">
        <f t="shared" si="56"/>
        <v>0</v>
      </c>
      <c r="K155" s="448">
        <f t="shared" si="57"/>
        <v>0</v>
      </c>
      <c r="L155" s="450"/>
      <c r="M155" s="451"/>
      <c r="N155" s="451"/>
      <c r="O155" s="451"/>
      <c r="P155" s="451"/>
      <c r="Q155" s="451"/>
      <c r="R155" s="451"/>
      <c r="S155" s="452"/>
      <c r="T155" s="453" t="str">
        <f t="shared" si="58"/>
        <v>OK</v>
      </c>
      <c r="U155" s="453"/>
      <c r="V155" s="454"/>
      <c r="W155" s="450"/>
      <c r="X155" s="450"/>
      <c r="Y155" s="450"/>
      <c r="Z155" s="450"/>
      <c r="AA155" s="450"/>
    </row>
    <row r="156" spans="1:27" s="445" customFormat="1" ht="12.75" customHeight="1">
      <c r="A156" s="446" t="s">
        <v>304</v>
      </c>
      <c r="B156" s="447">
        <f>VLOOKUP($A156,'Orçamento Base'!$D$12:$S$2588,4,FALSE)</f>
        <v>0</v>
      </c>
      <c r="C156" s="446">
        <f>VLOOKUP($A156,'Orçamento Base'!$D$12:$S$2588,5,FALSE)</f>
        <v>0</v>
      </c>
      <c r="D156" s="512"/>
      <c r="E156" s="449">
        <f t="shared" si="52"/>
        <v>0</v>
      </c>
      <c r="F156" s="449">
        <f>VLOOKUP($A156,'Orçamento Base'!$D$12:$S$2588,6,FALSE)</f>
        <v>0</v>
      </c>
      <c r="G156" s="449">
        <f t="shared" si="59"/>
        <v>0</v>
      </c>
      <c r="H156" s="449">
        <f t="shared" si="60"/>
        <v>0</v>
      </c>
      <c r="I156" s="448">
        <f t="shared" si="55"/>
        <v>0</v>
      </c>
      <c r="J156" s="448">
        <f t="shared" si="56"/>
        <v>0</v>
      </c>
      <c r="K156" s="448">
        <f t="shared" si="57"/>
        <v>0</v>
      </c>
      <c r="L156" s="450"/>
      <c r="M156" s="451"/>
      <c r="N156" s="451"/>
      <c r="O156" s="451"/>
      <c r="P156" s="451"/>
      <c r="Q156" s="451"/>
      <c r="R156" s="451"/>
      <c r="S156" s="452"/>
      <c r="T156" s="453" t="str">
        <f t="shared" si="58"/>
        <v>OK</v>
      </c>
      <c r="U156" s="453"/>
      <c r="V156" s="454"/>
      <c r="W156" s="450"/>
      <c r="X156" s="450"/>
      <c r="Y156" s="450"/>
      <c r="Z156" s="450"/>
      <c r="AA156" s="450"/>
    </row>
    <row r="157" spans="1:27" s="445" customFormat="1" ht="12.75" customHeight="1">
      <c r="A157" s="446" t="s">
        <v>305</v>
      </c>
      <c r="B157" s="447">
        <f>VLOOKUP($A157,'Orçamento Base'!$D$12:$S$2588,4,FALSE)</f>
        <v>0</v>
      </c>
      <c r="C157" s="446">
        <f>VLOOKUP($A157,'Orçamento Base'!$D$12:$S$2588,5,FALSE)</f>
        <v>0</v>
      </c>
      <c r="D157" s="512"/>
      <c r="E157" s="449">
        <f t="shared" si="52"/>
        <v>0</v>
      </c>
      <c r="F157" s="449">
        <f>VLOOKUP($A157,'Orçamento Base'!$D$12:$S$2588,6,FALSE)</f>
        <v>0</v>
      </c>
      <c r="G157" s="449">
        <f t="shared" si="59"/>
        <v>0</v>
      </c>
      <c r="H157" s="449">
        <f t="shared" si="60"/>
        <v>0</v>
      </c>
      <c r="I157" s="448">
        <f t="shared" si="55"/>
        <v>0</v>
      </c>
      <c r="J157" s="448">
        <f t="shared" si="56"/>
        <v>0</v>
      </c>
      <c r="K157" s="448">
        <f t="shared" si="57"/>
        <v>0</v>
      </c>
      <c r="L157" s="450"/>
      <c r="M157" s="451"/>
      <c r="N157" s="451"/>
      <c r="O157" s="451"/>
      <c r="P157" s="451"/>
      <c r="Q157" s="451"/>
      <c r="R157" s="451"/>
      <c r="S157" s="452"/>
      <c r="T157" s="453" t="str">
        <f t="shared" si="58"/>
        <v>OK</v>
      </c>
      <c r="U157" s="453"/>
      <c r="V157" s="454"/>
      <c r="W157" s="450"/>
      <c r="X157" s="450"/>
      <c r="Y157" s="450"/>
      <c r="Z157" s="450"/>
      <c r="AA157" s="450"/>
    </row>
    <row r="158" spans="1:27" s="445" customFormat="1" ht="12.75" customHeight="1">
      <c r="A158" s="446" t="s">
        <v>306</v>
      </c>
      <c r="B158" s="447">
        <f>VLOOKUP($A158,'Orçamento Base'!$D$12:$S$2588,4,FALSE)</f>
        <v>0</v>
      </c>
      <c r="C158" s="446">
        <f>VLOOKUP($A158,'Orçamento Base'!$D$12:$S$2588,5,FALSE)</f>
        <v>0</v>
      </c>
      <c r="D158" s="512"/>
      <c r="E158" s="449">
        <f t="shared" si="52"/>
        <v>0</v>
      </c>
      <c r="F158" s="449">
        <f>VLOOKUP($A158,'Orçamento Base'!$D$12:$S$2588,6,FALSE)</f>
        <v>0</v>
      </c>
      <c r="G158" s="449">
        <f t="shared" si="59"/>
        <v>0</v>
      </c>
      <c r="H158" s="449">
        <f t="shared" si="60"/>
        <v>0</v>
      </c>
      <c r="I158" s="448">
        <f t="shared" si="55"/>
        <v>0</v>
      </c>
      <c r="J158" s="448">
        <f t="shared" si="56"/>
        <v>0</v>
      </c>
      <c r="K158" s="448">
        <f t="shared" si="57"/>
        <v>0</v>
      </c>
      <c r="L158" s="450"/>
      <c r="M158" s="451"/>
      <c r="N158" s="451"/>
      <c r="O158" s="451"/>
      <c r="P158" s="451"/>
      <c r="Q158" s="451"/>
      <c r="R158" s="451"/>
      <c r="S158" s="452"/>
      <c r="T158" s="453" t="str">
        <f t="shared" si="58"/>
        <v>OK</v>
      </c>
      <c r="U158" s="453"/>
      <c r="V158" s="454"/>
      <c r="W158" s="450"/>
      <c r="X158" s="450"/>
      <c r="Y158" s="450"/>
      <c r="Z158" s="450"/>
      <c r="AA158" s="450"/>
    </row>
    <row r="159" spans="1:27" s="445" customFormat="1" ht="12.75" customHeight="1">
      <c r="A159" s="446" t="s">
        <v>307</v>
      </c>
      <c r="B159" s="447">
        <f>VLOOKUP($A159,'Orçamento Base'!$D$12:$S$2588,4,FALSE)</f>
        <v>0</v>
      </c>
      <c r="C159" s="446">
        <f>VLOOKUP($A159,'Orçamento Base'!$D$12:$S$2588,5,FALSE)</f>
        <v>0</v>
      </c>
      <c r="D159" s="512"/>
      <c r="E159" s="449">
        <f t="shared" si="52"/>
        <v>0</v>
      </c>
      <c r="F159" s="449">
        <f>VLOOKUP($A159,'Orçamento Base'!$D$12:$S$2588,6,FALSE)</f>
        <v>0</v>
      </c>
      <c r="G159" s="449">
        <f t="shared" si="59"/>
        <v>0</v>
      </c>
      <c r="H159" s="449">
        <f t="shared" si="60"/>
        <v>0</v>
      </c>
      <c r="I159" s="448">
        <f t="shared" si="55"/>
        <v>0</v>
      </c>
      <c r="J159" s="448">
        <f t="shared" si="56"/>
        <v>0</v>
      </c>
      <c r="K159" s="448">
        <f t="shared" si="57"/>
        <v>0</v>
      </c>
      <c r="L159" s="450"/>
      <c r="M159" s="451"/>
      <c r="N159" s="451"/>
      <c r="O159" s="451"/>
      <c r="P159" s="451"/>
      <c r="Q159" s="451"/>
      <c r="R159" s="451"/>
      <c r="S159" s="452"/>
      <c r="T159" s="453" t="str">
        <f t="shared" si="58"/>
        <v>OK</v>
      </c>
      <c r="U159" s="453"/>
      <c r="V159" s="454"/>
      <c r="W159" s="450"/>
      <c r="X159" s="450"/>
      <c r="Y159" s="450"/>
      <c r="Z159" s="450"/>
      <c r="AA159" s="450"/>
    </row>
    <row r="160" spans="1:27" s="445" customFormat="1" ht="12.75" customHeight="1">
      <c r="A160" s="446" t="s">
        <v>308</v>
      </c>
      <c r="B160" s="447">
        <f>VLOOKUP($A160,'Orçamento Base'!$D$12:$S$2588,4,FALSE)</f>
        <v>0</v>
      </c>
      <c r="C160" s="446">
        <f>VLOOKUP($A160,'Orçamento Base'!$D$12:$S$2588,5,FALSE)</f>
        <v>0</v>
      </c>
      <c r="D160" s="512"/>
      <c r="E160" s="449">
        <f t="shared" si="52"/>
        <v>0</v>
      </c>
      <c r="F160" s="449">
        <f>VLOOKUP($A160,'Orçamento Base'!$D$12:$S$2588,6,FALSE)</f>
        <v>0</v>
      </c>
      <c r="G160" s="449">
        <f t="shared" si="59"/>
        <v>0</v>
      </c>
      <c r="H160" s="449">
        <f t="shared" si="60"/>
        <v>0</v>
      </c>
      <c r="I160" s="448">
        <f t="shared" si="55"/>
        <v>0</v>
      </c>
      <c r="J160" s="448">
        <f t="shared" si="56"/>
        <v>0</v>
      </c>
      <c r="K160" s="448">
        <f t="shared" si="57"/>
        <v>0</v>
      </c>
      <c r="L160" s="450"/>
      <c r="M160" s="451"/>
      <c r="N160" s="451"/>
      <c r="O160" s="451"/>
      <c r="P160" s="451"/>
      <c r="Q160" s="451"/>
      <c r="R160" s="451"/>
      <c r="S160" s="452"/>
      <c r="T160" s="453" t="str">
        <f t="shared" si="58"/>
        <v>OK</v>
      </c>
      <c r="U160" s="453"/>
      <c r="V160" s="454"/>
      <c r="W160" s="450"/>
      <c r="X160" s="450"/>
      <c r="Y160" s="450"/>
      <c r="Z160" s="450"/>
      <c r="AA160" s="450"/>
    </row>
    <row r="161" spans="1:27" s="445" customFormat="1" ht="12.75" customHeight="1">
      <c r="A161" s="446" t="s">
        <v>309</v>
      </c>
      <c r="B161" s="447">
        <f>VLOOKUP($A161,'Orçamento Base'!$D$12:$S$2588,4,FALSE)</f>
        <v>0</v>
      </c>
      <c r="C161" s="446">
        <f>VLOOKUP($A161,'Orçamento Base'!$D$12:$S$2588,5,FALSE)</f>
        <v>0</v>
      </c>
      <c r="D161" s="512"/>
      <c r="E161" s="449">
        <f t="shared" si="52"/>
        <v>0</v>
      </c>
      <c r="F161" s="449">
        <f>VLOOKUP($A161,'Orçamento Base'!$D$12:$S$2588,6,FALSE)</f>
        <v>0</v>
      </c>
      <c r="G161" s="449">
        <f t="shared" si="59"/>
        <v>0</v>
      </c>
      <c r="H161" s="449">
        <f t="shared" si="60"/>
        <v>0</v>
      </c>
      <c r="I161" s="448">
        <f t="shared" si="55"/>
        <v>0</v>
      </c>
      <c r="J161" s="448">
        <f t="shared" si="56"/>
        <v>0</v>
      </c>
      <c r="K161" s="448">
        <f t="shared" si="57"/>
        <v>0</v>
      </c>
      <c r="L161" s="450"/>
      <c r="M161" s="451"/>
      <c r="N161" s="451"/>
      <c r="O161" s="451"/>
      <c r="P161" s="451"/>
      <c r="Q161" s="451"/>
      <c r="R161" s="451"/>
      <c r="S161" s="452"/>
      <c r="T161" s="453" t="str">
        <f t="shared" si="58"/>
        <v>OK</v>
      </c>
      <c r="U161" s="453"/>
      <c r="V161" s="454"/>
      <c r="W161" s="450"/>
      <c r="X161" s="450"/>
      <c r="Y161" s="450"/>
      <c r="Z161" s="450"/>
      <c r="AA161" s="450"/>
    </row>
    <row r="162" spans="1:27" s="445" customFormat="1" ht="12.75" customHeight="1">
      <c r="A162" s="446" t="s">
        <v>310</v>
      </c>
      <c r="B162" s="447">
        <f>VLOOKUP($A162,'Orçamento Base'!$D$12:$S$2588,4,FALSE)</f>
        <v>0</v>
      </c>
      <c r="C162" s="446">
        <f>VLOOKUP($A162,'Orçamento Base'!$D$12:$S$2588,5,FALSE)</f>
        <v>0</v>
      </c>
      <c r="D162" s="512"/>
      <c r="E162" s="449">
        <f t="shared" si="52"/>
        <v>0</v>
      </c>
      <c r="F162" s="449">
        <f>VLOOKUP($A162,'Orçamento Base'!$D$12:$S$2588,6,FALSE)</f>
        <v>0</v>
      </c>
      <c r="G162" s="449">
        <f t="shared" si="59"/>
        <v>0</v>
      </c>
      <c r="H162" s="449">
        <f t="shared" si="60"/>
        <v>0</v>
      </c>
      <c r="I162" s="448">
        <f t="shared" si="55"/>
        <v>0</v>
      </c>
      <c r="J162" s="448">
        <f t="shared" si="56"/>
        <v>0</v>
      </c>
      <c r="K162" s="448">
        <f t="shared" si="57"/>
        <v>0</v>
      </c>
      <c r="L162" s="450"/>
      <c r="M162" s="451"/>
      <c r="N162" s="451"/>
      <c r="O162" s="451"/>
      <c r="P162" s="451"/>
      <c r="Q162" s="451"/>
      <c r="R162" s="451"/>
      <c r="S162" s="452"/>
      <c r="T162" s="453" t="str">
        <f t="shared" si="58"/>
        <v>OK</v>
      </c>
      <c r="U162" s="453"/>
      <c r="V162" s="454"/>
      <c r="W162" s="450"/>
      <c r="X162" s="450"/>
      <c r="Y162" s="450"/>
      <c r="Z162" s="450"/>
      <c r="AA162" s="450"/>
    </row>
    <row r="163" spans="1:27" s="445" customFormat="1" ht="12.75" customHeight="1">
      <c r="A163" s="446" t="s">
        <v>311</v>
      </c>
      <c r="B163" s="447">
        <f>VLOOKUP($A163,'Orçamento Base'!$D$12:$S$2588,4,FALSE)</f>
        <v>0</v>
      </c>
      <c r="C163" s="446">
        <f>VLOOKUP($A163,'Orçamento Base'!$D$12:$S$2588,5,FALSE)</f>
        <v>0</v>
      </c>
      <c r="D163" s="512"/>
      <c r="E163" s="449">
        <f t="shared" si="52"/>
        <v>0</v>
      </c>
      <c r="F163" s="449">
        <f>VLOOKUP($A163,'Orçamento Base'!$D$12:$S$2588,6,FALSE)</f>
        <v>0</v>
      </c>
      <c r="G163" s="449">
        <f t="shared" si="59"/>
        <v>0</v>
      </c>
      <c r="H163" s="449">
        <f t="shared" si="60"/>
        <v>0</v>
      </c>
      <c r="I163" s="448">
        <f t="shared" si="55"/>
        <v>0</v>
      </c>
      <c r="J163" s="448">
        <f t="shared" si="56"/>
        <v>0</v>
      </c>
      <c r="K163" s="448">
        <f t="shared" si="57"/>
        <v>0</v>
      </c>
      <c r="L163" s="450"/>
      <c r="M163" s="451"/>
      <c r="N163" s="451"/>
      <c r="O163" s="451"/>
      <c r="P163" s="451"/>
      <c r="Q163" s="451"/>
      <c r="R163" s="451"/>
      <c r="S163" s="452"/>
      <c r="T163" s="453" t="str">
        <f t="shared" si="58"/>
        <v>OK</v>
      </c>
      <c r="U163" s="453"/>
      <c r="V163" s="454"/>
      <c r="W163" s="450"/>
      <c r="X163" s="450"/>
      <c r="Y163" s="450"/>
      <c r="Z163" s="450"/>
      <c r="AA163" s="450"/>
    </row>
    <row r="164" spans="1:27" s="445" customFormat="1" ht="12.75" customHeight="1">
      <c r="A164" s="446" t="s">
        <v>312</v>
      </c>
      <c r="B164" s="447">
        <f>VLOOKUP($A164,'Orçamento Base'!$D$12:$S$2588,4,FALSE)</f>
        <v>0</v>
      </c>
      <c r="C164" s="446">
        <f>VLOOKUP($A164,'Orçamento Base'!$D$12:$S$2588,5,FALSE)</f>
        <v>0</v>
      </c>
      <c r="D164" s="512"/>
      <c r="E164" s="449">
        <f t="shared" si="52"/>
        <v>0</v>
      </c>
      <c r="F164" s="449">
        <f>VLOOKUP($A164,'Orçamento Base'!$D$12:$S$2588,6,FALSE)</f>
        <v>0</v>
      </c>
      <c r="G164" s="449">
        <f t="shared" si="59"/>
        <v>0</v>
      </c>
      <c r="H164" s="449">
        <f t="shared" si="60"/>
        <v>0</v>
      </c>
      <c r="I164" s="448">
        <f t="shared" si="55"/>
        <v>0</v>
      </c>
      <c r="J164" s="448">
        <f t="shared" si="56"/>
        <v>0</v>
      </c>
      <c r="K164" s="448">
        <f t="shared" si="57"/>
        <v>0</v>
      </c>
      <c r="L164" s="450"/>
      <c r="M164" s="451"/>
      <c r="N164" s="451"/>
      <c r="O164" s="451"/>
      <c r="P164" s="451"/>
      <c r="Q164" s="451"/>
      <c r="R164" s="451"/>
      <c r="S164" s="452"/>
      <c r="T164" s="453" t="str">
        <f t="shared" si="58"/>
        <v>OK</v>
      </c>
      <c r="U164" s="453"/>
      <c r="V164" s="454"/>
      <c r="W164" s="450"/>
      <c r="X164" s="450"/>
      <c r="Y164" s="450"/>
      <c r="Z164" s="450"/>
      <c r="AA164" s="450"/>
    </row>
    <row r="165" spans="1:27" s="445" customFormat="1" ht="12.75" customHeight="1">
      <c r="A165" s="446" t="s">
        <v>313</v>
      </c>
      <c r="B165" s="447">
        <f>VLOOKUP($A165,'Orçamento Base'!$D$12:$S$2588,4,FALSE)</f>
        <v>0</v>
      </c>
      <c r="C165" s="446">
        <f>VLOOKUP($A165,'Orçamento Base'!$D$12:$S$2588,5,FALSE)</f>
        <v>0</v>
      </c>
      <c r="D165" s="512"/>
      <c r="E165" s="449">
        <f t="shared" si="52"/>
        <v>0</v>
      </c>
      <c r="F165" s="449">
        <f>VLOOKUP($A165,'Orçamento Base'!$D$12:$S$2588,6,FALSE)</f>
        <v>0</v>
      </c>
      <c r="G165" s="449">
        <f t="shared" si="59"/>
        <v>0</v>
      </c>
      <c r="H165" s="449">
        <f t="shared" si="60"/>
        <v>0</v>
      </c>
      <c r="I165" s="448">
        <f t="shared" si="55"/>
        <v>0</v>
      </c>
      <c r="J165" s="448">
        <f t="shared" si="56"/>
        <v>0</v>
      </c>
      <c r="K165" s="448">
        <f t="shared" si="57"/>
        <v>0</v>
      </c>
      <c r="L165" s="450"/>
      <c r="M165" s="451"/>
      <c r="N165" s="451"/>
      <c r="O165" s="451"/>
      <c r="P165" s="451"/>
      <c r="Q165" s="451"/>
      <c r="R165" s="451"/>
      <c r="S165" s="452"/>
      <c r="T165" s="453" t="str">
        <f t="shared" si="58"/>
        <v>OK</v>
      </c>
      <c r="U165" s="453"/>
      <c r="V165" s="454"/>
      <c r="W165" s="450"/>
      <c r="X165" s="450"/>
      <c r="Y165" s="450"/>
      <c r="Z165" s="450"/>
      <c r="AA165" s="450"/>
    </row>
    <row r="166" spans="1:27" s="445" customFormat="1" ht="12.75" customHeight="1">
      <c r="A166" s="446" t="s">
        <v>314</v>
      </c>
      <c r="B166" s="447">
        <f>VLOOKUP($A166,'Orçamento Base'!$D$12:$S$2588,4,FALSE)</f>
        <v>0</v>
      </c>
      <c r="C166" s="446">
        <f>VLOOKUP($A166,'Orçamento Base'!$D$12:$S$2588,5,FALSE)</f>
        <v>0</v>
      </c>
      <c r="D166" s="512"/>
      <c r="E166" s="449">
        <f t="shared" si="52"/>
        <v>0</v>
      </c>
      <c r="F166" s="449">
        <f>VLOOKUP($A166,'Orçamento Base'!$D$12:$S$2588,6,FALSE)</f>
        <v>0</v>
      </c>
      <c r="G166" s="449">
        <f t="shared" si="59"/>
        <v>0</v>
      </c>
      <c r="H166" s="449">
        <f t="shared" si="60"/>
        <v>0</v>
      </c>
      <c r="I166" s="448">
        <f t="shared" si="55"/>
        <v>0</v>
      </c>
      <c r="J166" s="448">
        <f t="shared" si="56"/>
        <v>0</v>
      </c>
      <c r="K166" s="448">
        <f t="shared" si="57"/>
        <v>0</v>
      </c>
      <c r="L166" s="450"/>
      <c r="M166" s="451"/>
      <c r="N166" s="451"/>
      <c r="O166" s="451"/>
      <c r="P166" s="451"/>
      <c r="Q166" s="451"/>
      <c r="R166" s="451"/>
      <c r="S166" s="452"/>
      <c r="T166" s="453" t="str">
        <f t="shared" si="58"/>
        <v>OK</v>
      </c>
      <c r="U166" s="453"/>
      <c r="V166" s="454"/>
      <c r="W166" s="450"/>
      <c r="X166" s="450"/>
      <c r="Y166" s="450"/>
      <c r="Z166" s="450"/>
      <c r="AA166" s="450"/>
    </row>
    <row r="167" spans="1:27" s="445" customFormat="1" ht="12.75" customHeight="1">
      <c r="A167" s="446" t="s">
        <v>315</v>
      </c>
      <c r="B167" s="447">
        <f>VLOOKUP($A167,'Orçamento Base'!$D$12:$S$2588,4,FALSE)</f>
        <v>0</v>
      </c>
      <c r="C167" s="446">
        <f>VLOOKUP($A167,'Orçamento Base'!$D$12:$S$2588,5,FALSE)</f>
        <v>0</v>
      </c>
      <c r="D167" s="512"/>
      <c r="E167" s="449">
        <f t="shared" si="52"/>
        <v>0</v>
      </c>
      <c r="F167" s="449">
        <f>VLOOKUP($A167,'Orçamento Base'!$D$12:$S$2588,6,FALSE)</f>
        <v>0</v>
      </c>
      <c r="G167" s="449">
        <f t="shared" si="59"/>
        <v>0</v>
      </c>
      <c r="H167" s="449">
        <f t="shared" si="60"/>
        <v>0</v>
      </c>
      <c r="I167" s="448">
        <f t="shared" si="55"/>
        <v>0</v>
      </c>
      <c r="J167" s="448">
        <f t="shared" si="56"/>
        <v>0</v>
      </c>
      <c r="K167" s="448">
        <f t="shared" si="57"/>
        <v>0</v>
      </c>
      <c r="L167" s="450"/>
      <c r="M167" s="451"/>
      <c r="N167" s="451"/>
      <c r="O167" s="451"/>
      <c r="P167" s="451"/>
      <c r="Q167" s="451"/>
      <c r="R167" s="451"/>
      <c r="S167" s="452"/>
      <c r="T167" s="453" t="str">
        <f t="shared" si="58"/>
        <v>OK</v>
      </c>
      <c r="U167" s="453"/>
      <c r="V167" s="454"/>
      <c r="W167" s="450"/>
      <c r="X167" s="450"/>
      <c r="Y167" s="450"/>
      <c r="Z167" s="450"/>
      <c r="AA167" s="450"/>
    </row>
    <row r="168" spans="1:27" s="445" customFormat="1" ht="12.75" customHeight="1">
      <c r="A168" s="446" t="s">
        <v>316</v>
      </c>
      <c r="B168" s="447">
        <f>VLOOKUP($A168,'Orçamento Base'!$D$12:$S$2588,4,FALSE)</f>
        <v>0</v>
      </c>
      <c r="C168" s="446">
        <f>VLOOKUP($A168,'Orçamento Base'!$D$12:$S$2588,5,FALSE)</f>
        <v>0</v>
      </c>
      <c r="D168" s="512"/>
      <c r="E168" s="449">
        <f t="shared" si="52"/>
        <v>0</v>
      </c>
      <c r="F168" s="449">
        <f>VLOOKUP($A168,'Orçamento Base'!$D$12:$S$2588,6,FALSE)</f>
        <v>0</v>
      </c>
      <c r="G168" s="449">
        <f t="shared" si="59"/>
        <v>0</v>
      </c>
      <c r="H168" s="449">
        <f t="shared" si="60"/>
        <v>0</v>
      </c>
      <c r="I168" s="448">
        <f t="shared" si="55"/>
        <v>0</v>
      </c>
      <c r="J168" s="448">
        <f t="shared" si="56"/>
        <v>0</v>
      </c>
      <c r="K168" s="448">
        <f t="shared" si="57"/>
        <v>0</v>
      </c>
      <c r="L168" s="450"/>
      <c r="M168" s="451"/>
      <c r="N168" s="451"/>
      <c r="O168" s="451"/>
      <c r="P168" s="451"/>
      <c r="Q168" s="451"/>
      <c r="R168" s="451"/>
      <c r="S168" s="452"/>
      <c r="T168" s="453" t="str">
        <f t="shared" si="58"/>
        <v>OK</v>
      </c>
      <c r="U168" s="453"/>
      <c r="V168" s="454"/>
      <c r="W168" s="450"/>
      <c r="X168" s="450"/>
      <c r="Y168" s="450"/>
      <c r="Z168" s="450"/>
      <c r="AA168" s="450"/>
    </row>
    <row r="169" spans="1:27" s="445" customFormat="1" ht="12.75" customHeight="1">
      <c r="A169" s="446" t="s">
        <v>317</v>
      </c>
      <c r="B169" s="447">
        <f>VLOOKUP($A169,'Orçamento Base'!$D$12:$S$2588,4,FALSE)</f>
        <v>0</v>
      </c>
      <c r="C169" s="446">
        <f>VLOOKUP($A169,'Orçamento Base'!$D$12:$S$2588,5,FALSE)</f>
        <v>0</v>
      </c>
      <c r="D169" s="512"/>
      <c r="E169" s="449">
        <f t="shared" si="52"/>
        <v>0</v>
      </c>
      <c r="F169" s="449">
        <f>VLOOKUP($A169,'Orçamento Base'!$D$12:$S$2588,6,FALSE)</f>
        <v>0</v>
      </c>
      <c r="G169" s="449">
        <f t="shared" si="59"/>
        <v>0</v>
      </c>
      <c r="H169" s="449">
        <f t="shared" si="60"/>
        <v>0</v>
      </c>
      <c r="I169" s="448">
        <f t="shared" si="55"/>
        <v>0</v>
      </c>
      <c r="J169" s="448">
        <f t="shared" si="56"/>
        <v>0</v>
      </c>
      <c r="K169" s="448">
        <f t="shared" si="57"/>
        <v>0</v>
      </c>
      <c r="L169" s="450"/>
      <c r="M169" s="451"/>
      <c r="N169" s="451"/>
      <c r="O169" s="451"/>
      <c r="P169" s="451"/>
      <c r="Q169" s="451"/>
      <c r="R169" s="451"/>
      <c r="S169" s="452"/>
      <c r="T169" s="453" t="str">
        <f t="shared" si="58"/>
        <v>OK</v>
      </c>
      <c r="U169" s="453"/>
      <c r="V169" s="454"/>
      <c r="W169" s="450"/>
      <c r="X169" s="450"/>
      <c r="Y169" s="450"/>
      <c r="Z169" s="450"/>
      <c r="AA169" s="450"/>
    </row>
    <row r="170" spans="1:27" s="445" customFormat="1" ht="12.75" customHeight="1">
      <c r="A170" s="446" t="s">
        <v>318</v>
      </c>
      <c r="B170" s="447">
        <f>VLOOKUP($A170,'Orçamento Base'!$D$12:$S$2588,4,FALSE)</f>
        <v>0</v>
      </c>
      <c r="C170" s="446">
        <f>VLOOKUP($A170,'Orçamento Base'!$D$12:$S$2588,5,FALSE)</f>
        <v>0</v>
      </c>
      <c r="D170" s="512"/>
      <c r="E170" s="449">
        <f t="shared" si="52"/>
        <v>0</v>
      </c>
      <c r="F170" s="449">
        <f>VLOOKUP($A170,'Orçamento Base'!$D$12:$S$2588,6,FALSE)</f>
        <v>0</v>
      </c>
      <c r="G170" s="449">
        <f t="shared" si="59"/>
        <v>0</v>
      </c>
      <c r="H170" s="449">
        <f t="shared" si="60"/>
        <v>0</v>
      </c>
      <c r="I170" s="448">
        <f t="shared" si="55"/>
        <v>0</v>
      </c>
      <c r="J170" s="448">
        <f t="shared" si="56"/>
        <v>0</v>
      </c>
      <c r="K170" s="448">
        <f t="shared" si="57"/>
        <v>0</v>
      </c>
      <c r="L170" s="450"/>
      <c r="M170" s="451"/>
      <c r="N170" s="451"/>
      <c r="O170" s="451"/>
      <c r="P170" s="451"/>
      <c r="Q170" s="451"/>
      <c r="R170" s="451"/>
      <c r="S170" s="452"/>
      <c r="T170" s="453" t="str">
        <f t="shared" si="58"/>
        <v>OK</v>
      </c>
      <c r="U170" s="453"/>
      <c r="V170" s="454"/>
      <c r="W170" s="450"/>
      <c r="X170" s="450"/>
      <c r="Y170" s="450"/>
      <c r="Z170" s="450"/>
      <c r="AA170" s="450"/>
    </row>
    <row r="171" spans="1:27" s="445" customFormat="1" ht="12.75" customHeight="1">
      <c r="A171" s="446" t="s">
        <v>319</v>
      </c>
      <c r="B171" s="447">
        <f>VLOOKUP($A171,'Orçamento Base'!$D$12:$S$2588,4,FALSE)</f>
        <v>0</v>
      </c>
      <c r="C171" s="446">
        <f>VLOOKUP($A171,'Orçamento Base'!$D$12:$S$2588,5,FALSE)</f>
        <v>0</v>
      </c>
      <c r="D171" s="512"/>
      <c r="E171" s="449">
        <f t="shared" si="52"/>
        <v>0</v>
      </c>
      <c r="F171" s="449">
        <f>VLOOKUP($A171,'Orçamento Base'!$D$12:$S$2588,6,FALSE)</f>
        <v>0</v>
      </c>
      <c r="G171" s="449">
        <f t="shared" si="59"/>
        <v>0</v>
      </c>
      <c r="H171" s="449">
        <f t="shared" si="60"/>
        <v>0</v>
      </c>
      <c r="I171" s="448">
        <f t="shared" si="55"/>
        <v>0</v>
      </c>
      <c r="J171" s="448">
        <f t="shared" si="56"/>
        <v>0</v>
      </c>
      <c r="K171" s="448">
        <f t="shared" si="57"/>
        <v>0</v>
      </c>
      <c r="L171" s="450"/>
      <c r="M171" s="451"/>
      <c r="N171" s="451"/>
      <c r="O171" s="451"/>
      <c r="P171" s="451"/>
      <c r="Q171" s="451"/>
      <c r="R171" s="451"/>
      <c r="S171" s="452"/>
      <c r="T171" s="453" t="str">
        <f t="shared" si="58"/>
        <v>OK</v>
      </c>
      <c r="U171" s="453"/>
      <c r="V171" s="454"/>
      <c r="W171" s="450"/>
      <c r="X171" s="450"/>
      <c r="Y171" s="450"/>
      <c r="Z171" s="450"/>
      <c r="AA171" s="450"/>
    </row>
    <row r="172" spans="1:27" s="445" customFormat="1" ht="12.75" customHeight="1">
      <c r="A172" s="446" t="s">
        <v>320</v>
      </c>
      <c r="B172" s="447">
        <f>VLOOKUP($A172,'Orçamento Base'!$D$12:$S$2588,4,FALSE)</f>
        <v>0</v>
      </c>
      <c r="C172" s="446">
        <f>VLOOKUP($A172,'Orçamento Base'!$D$12:$S$2588,5,FALSE)</f>
        <v>0</v>
      </c>
      <c r="D172" s="512"/>
      <c r="E172" s="449">
        <f t="shared" si="52"/>
        <v>0</v>
      </c>
      <c r="F172" s="449">
        <f>VLOOKUP($A172,'Orçamento Base'!$D$12:$S$2588,6,FALSE)</f>
        <v>0</v>
      </c>
      <c r="G172" s="449">
        <f t="shared" si="59"/>
        <v>0</v>
      </c>
      <c r="H172" s="449">
        <f t="shared" si="60"/>
        <v>0</v>
      </c>
      <c r="I172" s="448">
        <f t="shared" si="55"/>
        <v>0</v>
      </c>
      <c r="J172" s="448">
        <f t="shared" si="56"/>
        <v>0</v>
      </c>
      <c r="K172" s="448">
        <f t="shared" si="57"/>
        <v>0</v>
      </c>
      <c r="L172" s="450"/>
      <c r="M172" s="451"/>
      <c r="N172" s="451"/>
      <c r="O172" s="451"/>
      <c r="P172" s="451"/>
      <c r="Q172" s="451"/>
      <c r="R172" s="451"/>
      <c r="S172" s="452"/>
      <c r="T172" s="453" t="str">
        <f t="shared" si="58"/>
        <v>OK</v>
      </c>
      <c r="U172" s="453"/>
      <c r="V172" s="454"/>
      <c r="W172" s="450"/>
      <c r="X172" s="450"/>
      <c r="Y172" s="450"/>
      <c r="Z172" s="450"/>
      <c r="AA172" s="450"/>
    </row>
    <row r="173" spans="1:27" s="445" customFormat="1" ht="12.75" customHeight="1">
      <c r="A173" s="446" t="s">
        <v>321</v>
      </c>
      <c r="B173" s="447">
        <f>VLOOKUP($A173,'Orçamento Base'!$D$12:$S$2588,4,FALSE)</f>
        <v>0</v>
      </c>
      <c r="C173" s="446">
        <f>VLOOKUP($A173,'Orçamento Base'!$D$12:$S$2588,5,FALSE)</f>
        <v>0</v>
      </c>
      <c r="D173" s="512"/>
      <c r="E173" s="449">
        <f t="shared" si="52"/>
        <v>0</v>
      </c>
      <c r="F173" s="449">
        <f>VLOOKUP($A173,'Orçamento Base'!$D$12:$S$2588,6,FALSE)</f>
        <v>0</v>
      </c>
      <c r="G173" s="449">
        <f t="shared" si="59"/>
        <v>0</v>
      </c>
      <c r="H173" s="449">
        <f t="shared" si="60"/>
        <v>0</v>
      </c>
      <c r="I173" s="448">
        <f t="shared" si="55"/>
        <v>0</v>
      </c>
      <c r="J173" s="448">
        <f t="shared" si="56"/>
        <v>0</v>
      </c>
      <c r="K173" s="448">
        <f t="shared" si="57"/>
        <v>0</v>
      </c>
      <c r="L173" s="450"/>
      <c r="M173" s="451"/>
      <c r="N173" s="451"/>
      <c r="O173" s="451"/>
      <c r="P173" s="451"/>
      <c r="Q173" s="451"/>
      <c r="R173" s="451"/>
      <c r="S173" s="452"/>
      <c r="T173" s="453" t="str">
        <f t="shared" si="58"/>
        <v>OK</v>
      </c>
      <c r="U173" s="453"/>
      <c r="V173" s="454"/>
      <c r="W173" s="450"/>
      <c r="X173" s="450"/>
      <c r="Y173" s="450"/>
      <c r="Z173" s="450"/>
      <c r="AA173" s="450"/>
    </row>
    <row r="174" spans="1:27" s="445" customFormat="1" ht="12.75" customHeight="1">
      <c r="A174" s="446" t="s">
        <v>322</v>
      </c>
      <c r="B174" s="447">
        <f>VLOOKUP($A174,'Orçamento Base'!$D$12:$S$2588,4,FALSE)</f>
        <v>0</v>
      </c>
      <c r="C174" s="446">
        <f>VLOOKUP($A174,'Orçamento Base'!$D$12:$S$2588,5,FALSE)</f>
        <v>0</v>
      </c>
      <c r="D174" s="512"/>
      <c r="E174" s="449">
        <f t="shared" si="52"/>
        <v>0</v>
      </c>
      <c r="F174" s="449">
        <f>VLOOKUP($A174,'Orçamento Base'!$D$12:$S$2588,6,FALSE)</f>
        <v>0</v>
      </c>
      <c r="G174" s="449">
        <f t="shared" si="59"/>
        <v>0</v>
      </c>
      <c r="H174" s="449">
        <f t="shared" si="60"/>
        <v>0</v>
      </c>
      <c r="I174" s="448">
        <f t="shared" si="55"/>
        <v>0</v>
      </c>
      <c r="J174" s="448">
        <f t="shared" si="56"/>
        <v>0</v>
      </c>
      <c r="K174" s="448">
        <f t="shared" si="57"/>
        <v>0</v>
      </c>
      <c r="L174" s="450"/>
      <c r="M174" s="451"/>
      <c r="N174" s="451"/>
      <c r="O174" s="451"/>
      <c r="P174" s="451"/>
      <c r="Q174" s="451"/>
      <c r="R174" s="451"/>
      <c r="S174" s="452"/>
      <c r="T174" s="453" t="str">
        <f t="shared" si="58"/>
        <v>OK</v>
      </c>
      <c r="U174" s="453"/>
      <c r="V174" s="454"/>
      <c r="W174" s="450"/>
      <c r="X174" s="450"/>
      <c r="Y174" s="450"/>
      <c r="Z174" s="450"/>
      <c r="AA174" s="450"/>
    </row>
    <row r="175" spans="1:27" s="445" customFormat="1" ht="12.75" customHeight="1">
      <c r="A175" s="446"/>
      <c r="B175" s="447"/>
      <c r="C175" s="446"/>
      <c r="D175" s="473"/>
      <c r="E175" s="474"/>
      <c r="F175" s="449"/>
      <c r="G175" s="449"/>
      <c r="H175" s="449"/>
      <c r="I175" s="448"/>
      <c r="J175" s="448"/>
      <c r="K175" s="448"/>
      <c r="L175" s="450"/>
      <c r="M175" s="451"/>
      <c r="N175" s="451"/>
      <c r="O175" s="451"/>
      <c r="P175" s="451"/>
      <c r="Q175" s="451"/>
      <c r="R175" s="451"/>
      <c r="S175" s="452"/>
      <c r="T175" s="453"/>
      <c r="U175" s="453"/>
      <c r="V175" s="454"/>
      <c r="W175" s="450"/>
      <c r="X175" s="450"/>
      <c r="Y175" s="450"/>
      <c r="Z175" s="450"/>
      <c r="AA175" s="450"/>
    </row>
    <row r="176" spans="1:27" s="445" customFormat="1" ht="12.75" customHeight="1">
      <c r="A176" s="455"/>
      <c r="B176" s="456"/>
      <c r="C176" s="456"/>
      <c r="D176" s="456"/>
      <c r="E176" s="457"/>
      <c r="F176" s="457"/>
      <c r="G176" s="457"/>
      <c r="H176" s="458" t="str">
        <f>CONCATENATE("Subtotal ",B124)</f>
        <v>Subtotal (digite a descrição do item aqui)</v>
      </c>
      <c r="I176" s="459">
        <f>SUM(I125:I175)</f>
        <v>0</v>
      </c>
      <c r="J176" s="459">
        <f>SUM(J125:J175)</f>
        <v>0</v>
      </c>
      <c r="K176" s="459">
        <f>SUM(K125:K175)</f>
        <v>0</v>
      </c>
      <c r="L176" s="450"/>
      <c r="M176" s="451"/>
      <c r="N176" s="451"/>
      <c r="O176" s="451"/>
      <c r="P176" s="451"/>
      <c r="Q176" s="451"/>
      <c r="R176" s="451"/>
      <c r="S176" s="452"/>
      <c r="T176" s="453"/>
      <c r="U176" s="453"/>
      <c r="V176" s="454"/>
      <c r="W176" s="450"/>
      <c r="X176" s="450"/>
      <c r="Y176" s="450"/>
      <c r="Z176" s="450"/>
      <c r="AA176" s="450"/>
    </row>
    <row r="177" spans="1:27" s="445" customFormat="1" ht="7.5" customHeight="1">
      <c r="A177" s="475"/>
      <c r="B177" s="476"/>
      <c r="C177" s="476"/>
      <c r="D177" s="477"/>
      <c r="E177" s="478"/>
      <c r="F177" s="479"/>
      <c r="G177" s="480"/>
      <c r="H177" s="480"/>
      <c r="I177" s="481"/>
      <c r="J177" s="481"/>
      <c r="K177" s="482"/>
      <c r="L177" s="441"/>
      <c r="M177" s="483"/>
      <c r="N177" s="483"/>
      <c r="O177" s="483"/>
      <c r="P177" s="483"/>
      <c r="Q177" s="483"/>
      <c r="R177" s="483"/>
      <c r="S177" s="484"/>
      <c r="T177" s="453"/>
      <c r="U177" s="485"/>
      <c r="V177" s="444"/>
      <c r="W177" s="441"/>
      <c r="X177" s="441"/>
      <c r="Y177" s="441"/>
      <c r="Z177" s="441"/>
      <c r="AA177" s="441"/>
    </row>
    <row r="178" spans="1:27" s="445" customFormat="1" ht="12.75" customHeight="1">
      <c r="A178" s="467">
        <v>4</v>
      </c>
      <c r="B178" s="437" t="str">
        <f>VLOOKUP($A178,'Orçamento Base'!$D$1:$S$2588,4,FALSE)</f>
        <v>(digite a descrição do item aqui)</v>
      </c>
      <c r="C178" s="468"/>
      <c r="D178" s="468"/>
      <c r="E178" s="468"/>
      <c r="F178" s="469"/>
      <c r="G178" s="470"/>
      <c r="H178" s="470"/>
      <c r="I178" s="471"/>
      <c r="J178" s="471"/>
      <c r="K178" s="472"/>
      <c r="L178" s="450"/>
      <c r="M178" s="451"/>
      <c r="N178" s="451"/>
      <c r="O178" s="451"/>
      <c r="P178" s="451"/>
      <c r="Q178" s="451"/>
      <c r="R178" s="451"/>
      <c r="S178" s="452"/>
      <c r="T178" s="453"/>
      <c r="U178" s="453"/>
      <c r="V178" s="454"/>
      <c r="W178" s="450"/>
      <c r="X178" s="450"/>
      <c r="Y178" s="450"/>
      <c r="Z178" s="450"/>
      <c r="AA178" s="450"/>
    </row>
    <row r="179" spans="1:27" s="445" customFormat="1" ht="12.75" customHeight="1">
      <c r="A179" s="446" t="s">
        <v>323</v>
      </c>
      <c r="B179" s="447">
        <f>VLOOKUP($A179,'Orçamento Base'!$D$12:$S$2588,4,FALSE)</f>
        <v>0</v>
      </c>
      <c r="C179" s="446">
        <f>VLOOKUP($A179,'Orçamento Base'!$D$12:$S$2588,5,FALSE)</f>
        <v>0</v>
      </c>
      <c r="D179" s="512"/>
      <c r="E179" s="449">
        <f t="shared" ref="E179:E228" si="61">TRUNC(D179*F179,2)</f>
        <v>0</v>
      </c>
      <c r="F179" s="449">
        <f>VLOOKUP($A179,'Orçamento Base'!$D$12:$S$2588,6,FALSE)</f>
        <v>0</v>
      </c>
      <c r="G179" s="449">
        <f t="shared" ref="G179" si="62">SUMIF($M$14:$R$14,$G$3,M179:R179)</f>
        <v>0</v>
      </c>
      <c r="H179" s="449">
        <f t="shared" ref="H179" si="63">SUM(M179:R179)</f>
        <v>0</v>
      </c>
      <c r="I179" s="448">
        <f t="shared" ref="I179:I228" si="64">TRUNC(D179*F179,2)</f>
        <v>0</v>
      </c>
      <c r="J179" s="448">
        <f t="shared" ref="J179:J228" si="65">TRUNC(D179*G179,2)</f>
        <v>0</v>
      </c>
      <c r="K179" s="448">
        <f t="shared" ref="K179:K228" si="66">TRUNC(D179*H179,2)</f>
        <v>0</v>
      </c>
      <c r="L179" s="450"/>
      <c r="M179" s="451"/>
      <c r="N179" s="451"/>
      <c r="O179" s="451"/>
      <c r="P179" s="451"/>
      <c r="Q179" s="451"/>
      <c r="R179" s="451"/>
      <c r="S179" s="452"/>
      <c r="T179" s="453" t="str">
        <f t="shared" ref="T179:T228" si="67">IF(H179&gt;F179,"ERRO","OK")</f>
        <v>OK</v>
      </c>
      <c r="U179" s="453"/>
      <c r="V179" s="454"/>
      <c r="W179" s="450"/>
      <c r="X179" s="450"/>
      <c r="Y179" s="450"/>
      <c r="Z179" s="450"/>
      <c r="AA179" s="450"/>
    </row>
    <row r="180" spans="1:27" s="445" customFormat="1" ht="12.75" customHeight="1">
      <c r="A180" s="446" t="s">
        <v>324</v>
      </c>
      <c r="B180" s="447">
        <f>VLOOKUP($A180,'Orçamento Base'!$D$12:$S$2588,4,FALSE)</f>
        <v>0</v>
      </c>
      <c r="C180" s="446">
        <f>VLOOKUP($A180,'Orçamento Base'!$D$12:$S$2588,5,FALSE)</f>
        <v>0</v>
      </c>
      <c r="D180" s="512"/>
      <c r="E180" s="449">
        <f t="shared" si="61"/>
        <v>0</v>
      </c>
      <c r="F180" s="449">
        <f>VLOOKUP($A180,'Orçamento Base'!$D$12:$S$2588,6,FALSE)</f>
        <v>0</v>
      </c>
      <c r="G180" s="449">
        <f t="shared" ref="G180:G228" si="68">SUMIF($M$14:$R$14,$G$3,M180:R180)</f>
        <v>0</v>
      </c>
      <c r="H180" s="449">
        <f t="shared" ref="H180:H228" si="69">SUM(M180:R180)</f>
        <v>0</v>
      </c>
      <c r="I180" s="448">
        <f t="shared" si="64"/>
        <v>0</v>
      </c>
      <c r="J180" s="448">
        <f t="shared" si="65"/>
        <v>0</v>
      </c>
      <c r="K180" s="448">
        <f t="shared" si="66"/>
        <v>0</v>
      </c>
      <c r="L180" s="450"/>
      <c r="M180" s="451"/>
      <c r="N180" s="451"/>
      <c r="O180" s="451"/>
      <c r="P180" s="451"/>
      <c r="Q180" s="451"/>
      <c r="R180" s="451"/>
      <c r="S180" s="452"/>
      <c r="T180" s="453" t="str">
        <f t="shared" si="67"/>
        <v>OK</v>
      </c>
      <c r="U180" s="453"/>
      <c r="V180" s="454"/>
      <c r="W180" s="450"/>
      <c r="X180" s="450"/>
      <c r="Y180" s="450"/>
      <c r="Z180" s="450"/>
      <c r="AA180" s="450"/>
    </row>
    <row r="181" spans="1:27" s="445" customFormat="1" ht="12.75" customHeight="1">
      <c r="A181" s="446" t="s">
        <v>325</v>
      </c>
      <c r="B181" s="447">
        <f>VLOOKUP($A181,'Orçamento Base'!$D$12:$S$2588,4,FALSE)</f>
        <v>0</v>
      </c>
      <c r="C181" s="446">
        <f>VLOOKUP($A181,'Orçamento Base'!$D$12:$S$2588,5,FALSE)</f>
        <v>0</v>
      </c>
      <c r="D181" s="512"/>
      <c r="E181" s="449">
        <f t="shared" si="61"/>
        <v>0</v>
      </c>
      <c r="F181" s="449">
        <f>VLOOKUP($A181,'Orçamento Base'!$D$12:$S$2588,6,FALSE)</f>
        <v>0</v>
      </c>
      <c r="G181" s="449">
        <f t="shared" si="68"/>
        <v>0</v>
      </c>
      <c r="H181" s="449">
        <f t="shared" si="69"/>
        <v>0</v>
      </c>
      <c r="I181" s="448">
        <f t="shared" si="64"/>
        <v>0</v>
      </c>
      <c r="J181" s="448">
        <f t="shared" si="65"/>
        <v>0</v>
      </c>
      <c r="K181" s="448">
        <f t="shared" si="66"/>
        <v>0</v>
      </c>
      <c r="L181" s="450"/>
      <c r="M181" s="451"/>
      <c r="N181" s="451"/>
      <c r="O181" s="451"/>
      <c r="P181" s="451"/>
      <c r="Q181" s="451"/>
      <c r="R181" s="451"/>
      <c r="S181" s="452"/>
      <c r="T181" s="453" t="str">
        <f t="shared" si="67"/>
        <v>OK</v>
      </c>
      <c r="U181" s="453"/>
      <c r="V181" s="454"/>
      <c r="W181" s="450"/>
      <c r="X181" s="450"/>
      <c r="Y181" s="450"/>
      <c r="Z181" s="450"/>
      <c r="AA181" s="450"/>
    </row>
    <row r="182" spans="1:27" s="445" customFormat="1" ht="12.75" customHeight="1">
      <c r="A182" s="446" t="s">
        <v>326</v>
      </c>
      <c r="B182" s="447">
        <f>VLOOKUP($A182,'Orçamento Base'!$D$12:$S$2588,4,FALSE)</f>
        <v>0</v>
      </c>
      <c r="C182" s="446">
        <f>VLOOKUP($A182,'Orçamento Base'!$D$12:$S$2588,5,FALSE)</f>
        <v>0</v>
      </c>
      <c r="D182" s="512"/>
      <c r="E182" s="449">
        <f t="shared" si="61"/>
        <v>0</v>
      </c>
      <c r="F182" s="449">
        <f>VLOOKUP($A182,'Orçamento Base'!$D$12:$S$2588,6,FALSE)</f>
        <v>0</v>
      </c>
      <c r="G182" s="449">
        <f t="shared" si="68"/>
        <v>0</v>
      </c>
      <c r="H182" s="449">
        <f t="shared" si="69"/>
        <v>0</v>
      </c>
      <c r="I182" s="448">
        <f t="shared" si="64"/>
        <v>0</v>
      </c>
      <c r="J182" s="448">
        <f t="shared" si="65"/>
        <v>0</v>
      </c>
      <c r="K182" s="448">
        <f t="shared" si="66"/>
        <v>0</v>
      </c>
      <c r="L182" s="450"/>
      <c r="M182" s="451"/>
      <c r="N182" s="451"/>
      <c r="O182" s="451"/>
      <c r="P182" s="451"/>
      <c r="Q182" s="451"/>
      <c r="R182" s="451"/>
      <c r="S182" s="452"/>
      <c r="T182" s="453" t="str">
        <f t="shared" si="67"/>
        <v>OK</v>
      </c>
      <c r="U182" s="453"/>
      <c r="V182" s="454"/>
      <c r="W182" s="450"/>
      <c r="X182" s="450"/>
      <c r="Y182" s="450"/>
      <c r="Z182" s="450"/>
      <c r="AA182" s="450"/>
    </row>
    <row r="183" spans="1:27" s="445" customFormat="1" ht="12.75" customHeight="1">
      <c r="A183" s="446" t="s">
        <v>327</v>
      </c>
      <c r="B183" s="447">
        <f>VLOOKUP($A183,'Orçamento Base'!$D$12:$S$2588,4,FALSE)</f>
        <v>0</v>
      </c>
      <c r="C183" s="446">
        <f>VLOOKUP($A183,'Orçamento Base'!$D$12:$S$2588,5,FALSE)</f>
        <v>0</v>
      </c>
      <c r="D183" s="512"/>
      <c r="E183" s="449">
        <f t="shared" si="61"/>
        <v>0</v>
      </c>
      <c r="F183" s="449">
        <f>VLOOKUP($A183,'Orçamento Base'!$D$12:$S$2588,6,FALSE)</f>
        <v>0</v>
      </c>
      <c r="G183" s="449">
        <f t="shared" si="68"/>
        <v>0</v>
      </c>
      <c r="H183" s="449">
        <f t="shared" si="69"/>
        <v>0</v>
      </c>
      <c r="I183" s="448">
        <f t="shared" si="64"/>
        <v>0</v>
      </c>
      <c r="J183" s="448">
        <f t="shared" si="65"/>
        <v>0</v>
      </c>
      <c r="K183" s="448">
        <f t="shared" si="66"/>
        <v>0</v>
      </c>
      <c r="L183" s="450"/>
      <c r="M183" s="451"/>
      <c r="N183" s="451"/>
      <c r="O183" s="451"/>
      <c r="P183" s="451"/>
      <c r="Q183" s="451"/>
      <c r="R183" s="451"/>
      <c r="S183" s="452"/>
      <c r="T183" s="453" t="str">
        <f t="shared" si="67"/>
        <v>OK</v>
      </c>
      <c r="U183" s="453"/>
      <c r="V183" s="454"/>
      <c r="W183" s="450"/>
      <c r="X183" s="450"/>
      <c r="Y183" s="450"/>
      <c r="Z183" s="450"/>
      <c r="AA183" s="450"/>
    </row>
    <row r="184" spans="1:27" s="445" customFormat="1" ht="12.75" customHeight="1">
      <c r="A184" s="446" t="s">
        <v>328</v>
      </c>
      <c r="B184" s="447">
        <f>VLOOKUP($A184,'Orçamento Base'!$D$12:$S$2588,4,FALSE)</f>
        <v>0</v>
      </c>
      <c r="C184" s="446">
        <f>VLOOKUP($A184,'Orçamento Base'!$D$12:$S$2588,5,FALSE)</f>
        <v>0</v>
      </c>
      <c r="D184" s="512"/>
      <c r="E184" s="449">
        <f t="shared" si="61"/>
        <v>0</v>
      </c>
      <c r="F184" s="449">
        <f>VLOOKUP($A184,'Orçamento Base'!$D$12:$S$2588,6,FALSE)</f>
        <v>0</v>
      </c>
      <c r="G184" s="449">
        <f t="shared" si="68"/>
        <v>0</v>
      </c>
      <c r="H184" s="449">
        <f t="shared" si="69"/>
        <v>0</v>
      </c>
      <c r="I184" s="448">
        <f t="shared" si="64"/>
        <v>0</v>
      </c>
      <c r="J184" s="448">
        <f t="shared" si="65"/>
        <v>0</v>
      </c>
      <c r="K184" s="448">
        <f t="shared" si="66"/>
        <v>0</v>
      </c>
      <c r="L184" s="450"/>
      <c r="M184" s="451"/>
      <c r="N184" s="451"/>
      <c r="O184" s="451"/>
      <c r="P184" s="451"/>
      <c r="Q184" s="451"/>
      <c r="R184" s="451"/>
      <c r="S184" s="452"/>
      <c r="T184" s="453" t="str">
        <f t="shared" si="67"/>
        <v>OK</v>
      </c>
      <c r="U184" s="453"/>
      <c r="V184" s="454"/>
      <c r="W184" s="450"/>
      <c r="X184" s="450"/>
      <c r="Y184" s="450"/>
      <c r="Z184" s="450"/>
      <c r="AA184" s="450"/>
    </row>
    <row r="185" spans="1:27" s="445" customFormat="1" ht="12.75" customHeight="1">
      <c r="A185" s="446" t="s">
        <v>329</v>
      </c>
      <c r="B185" s="447">
        <f>VLOOKUP($A185,'Orçamento Base'!$D$12:$S$2588,4,FALSE)</f>
        <v>0</v>
      </c>
      <c r="C185" s="446">
        <f>VLOOKUP($A185,'Orçamento Base'!$D$12:$S$2588,5,FALSE)</f>
        <v>0</v>
      </c>
      <c r="D185" s="512"/>
      <c r="E185" s="449">
        <f t="shared" si="61"/>
        <v>0</v>
      </c>
      <c r="F185" s="449">
        <f>VLOOKUP($A185,'Orçamento Base'!$D$12:$S$2588,6,FALSE)</f>
        <v>0</v>
      </c>
      <c r="G185" s="449">
        <f t="shared" si="68"/>
        <v>0</v>
      </c>
      <c r="H185" s="449">
        <f t="shared" si="69"/>
        <v>0</v>
      </c>
      <c r="I185" s="448">
        <f t="shared" si="64"/>
        <v>0</v>
      </c>
      <c r="J185" s="448">
        <f t="shared" si="65"/>
        <v>0</v>
      </c>
      <c r="K185" s="448">
        <f t="shared" si="66"/>
        <v>0</v>
      </c>
      <c r="L185" s="450"/>
      <c r="M185" s="451"/>
      <c r="N185" s="451"/>
      <c r="O185" s="451"/>
      <c r="P185" s="451"/>
      <c r="Q185" s="451"/>
      <c r="R185" s="451"/>
      <c r="S185" s="452"/>
      <c r="T185" s="453" t="str">
        <f t="shared" si="67"/>
        <v>OK</v>
      </c>
      <c r="U185" s="453"/>
      <c r="V185" s="454"/>
      <c r="W185" s="450"/>
      <c r="X185" s="450"/>
      <c r="Y185" s="450"/>
      <c r="Z185" s="450"/>
      <c r="AA185" s="450"/>
    </row>
    <row r="186" spans="1:27" s="445" customFormat="1" ht="12.75" customHeight="1">
      <c r="A186" s="446" t="s">
        <v>330</v>
      </c>
      <c r="B186" s="447">
        <f>VLOOKUP($A186,'Orçamento Base'!$D$12:$S$2588,4,FALSE)</f>
        <v>0</v>
      </c>
      <c r="C186" s="446">
        <f>VLOOKUP($A186,'Orçamento Base'!$D$12:$S$2588,5,FALSE)</f>
        <v>0</v>
      </c>
      <c r="D186" s="512"/>
      <c r="E186" s="449">
        <f t="shared" si="61"/>
        <v>0</v>
      </c>
      <c r="F186" s="449">
        <f>VLOOKUP($A186,'Orçamento Base'!$D$12:$S$2588,6,FALSE)</f>
        <v>0</v>
      </c>
      <c r="G186" s="449">
        <f t="shared" si="68"/>
        <v>0</v>
      </c>
      <c r="H186" s="449">
        <f t="shared" si="69"/>
        <v>0</v>
      </c>
      <c r="I186" s="448">
        <f t="shared" si="64"/>
        <v>0</v>
      </c>
      <c r="J186" s="448">
        <f t="shared" si="65"/>
        <v>0</v>
      </c>
      <c r="K186" s="448">
        <f t="shared" si="66"/>
        <v>0</v>
      </c>
      <c r="L186" s="450"/>
      <c r="M186" s="451"/>
      <c r="N186" s="451"/>
      <c r="O186" s="451"/>
      <c r="P186" s="451"/>
      <c r="Q186" s="451"/>
      <c r="R186" s="451"/>
      <c r="S186" s="452"/>
      <c r="T186" s="453" t="str">
        <f t="shared" si="67"/>
        <v>OK</v>
      </c>
      <c r="U186" s="453"/>
      <c r="V186" s="454"/>
      <c r="W186" s="450"/>
      <c r="X186" s="450"/>
      <c r="Y186" s="450"/>
      <c r="Z186" s="450"/>
      <c r="AA186" s="450"/>
    </row>
    <row r="187" spans="1:27" s="445" customFormat="1" ht="12.75" customHeight="1">
      <c r="A187" s="446" t="s">
        <v>331</v>
      </c>
      <c r="B187" s="447">
        <f>VLOOKUP($A187,'Orçamento Base'!$D$12:$S$2588,4,FALSE)</f>
        <v>0</v>
      </c>
      <c r="C187" s="446">
        <f>VLOOKUP($A187,'Orçamento Base'!$D$12:$S$2588,5,FALSE)</f>
        <v>0</v>
      </c>
      <c r="D187" s="512"/>
      <c r="E187" s="449">
        <f t="shared" si="61"/>
        <v>0</v>
      </c>
      <c r="F187" s="449">
        <f>VLOOKUP($A187,'Orçamento Base'!$D$12:$S$2588,6,FALSE)</f>
        <v>0</v>
      </c>
      <c r="G187" s="449">
        <f t="shared" si="68"/>
        <v>0</v>
      </c>
      <c r="H187" s="449">
        <f t="shared" si="69"/>
        <v>0</v>
      </c>
      <c r="I187" s="448">
        <f t="shared" si="64"/>
        <v>0</v>
      </c>
      <c r="J187" s="448">
        <f t="shared" si="65"/>
        <v>0</v>
      </c>
      <c r="K187" s="448">
        <f t="shared" si="66"/>
        <v>0</v>
      </c>
      <c r="L187" s="450"/>
      <c r="M187" s="451"/>
      <c r="N187" s="451"/>
      <c r="O187" s="451"/>
      <c r="P187" s="451"/>
      <c r="Q187" s="451"/>
      <c r="R187" s="451"/>
      <c r="S187" s="452"/>
      <c r="T187" s="453" t="str">
        <f t="shared" si="67"/>
        <v>OK</v>
      </c>
      <c r="U187" s="453"/>
      <c r="V187" s="454"/>
      <c r="W187" s="450"/>
      <c r="X187" s="450"/>
      <c r="Y187" s="450"/>
      <c r="Z187" s="450"/>
      <c r="AA187" s="450"/>
    </row>
    <row r="188" spans="1:27" s="445" customFormat="1" ht="12.75" customHeight="1">
      <c r="A188" s="446" t="s">
        <v>332</v>
      </c>
      <c r="B188" s="447">
        <f>VLOOKUP($A188,'Orçamento Base'!$D$12:$S$2588,4,FALSE)</f>
        <v>0</v>
      </c>
      <c r="C188" s="446">
        <f>VLOOKUP($A188,'Orçamento Base'!$D$12:$S$2588,5,FALSE)</f>
        <v>0</v>
      </c>
      <c r="D188" s="512"/>
      <c r="E188" s="449">
        <f t="shared" si="61"/>
        <v>0</v>
      </c>
      <c r="F188" s="449">
        <f>VLOOKUP($A188,'Orçamento Base'!$D$12:$S$2588,6,FALSE)</f>
        <v>0</v>
      </c>
      <c r="G188" s="449">
        <f t="shared" si="68"/>
        <v>0</v>
      </c>
      <c r="H188" s="449">
        <f t="shared" si="69"/>
        <v>0</v>
      </c>
      <c r="I188" s="448">
        <f t="shared" si="64"/>
        <v>0</v>
      </c>
      <c r="J188" s="448">
        <f t="shared" si="65"/>
        <v>0</v>
      </c>
      <c r="K188" s="448">
        <f t="shared" si="66"/>
        <v>0</v>
      </c>
      <c r="L188" s="450"/>
      <c r="M188" s="451"/>
      <c r="N188" s="451"/>
      <c r="O188" s="451"/>
      <c r="P188" s="451"/>
      <c r="Q188" s="451"/>
      <c r="R188" s="451"/>
      <c r="S188" s="452"/>
      <c r="T188" s="453" t="str">
        <f t="shared" si="67"/>
        <v>OK</v>
      </c>
      <c r="U188" s="453"/>
      <c r="V188" s="454"/>
      <c r="W188" s="450"/>
      <c r="X188" s="450"/>
      <c r="Y188" s="450"/>
      <c r="Z188" s="450"/>
      <c r="AA188" s="450"/>
    </row>
    <row r="189" spans="1:27" s="445" customFormat="1" ht="12.75" customHeight="1">
      <c r="A189" s="446" t="s">
        <v>333</v>
      </c>
      <c r="B189" s="447">
        <f>VLOOKUP($A189,'Orçamento Base'!$D$12:$S$2588,4,FALSE)</f>
        <v>0</v>
      </c>
      <c r="C189" s="446">
        <f>VLOOKUP($A189,'Orçamento Base'!$D$12:$S$2588,5,FALSE)</f>
        <v>0</v>
      </c>
      <c r="D189" s="512"/>
      <c r="E189" s="449">
        <f t="shared" si="61"/>
        <v>0</v>
      </c>
      <c r="F189" s="449">
        <f>VLOOKUP($A189,'Orçamento Base'!$D$12:$S$2588,6,FALSE)</f>
        <v>0</v>
      </c>
      <c r="G189" s="449">
        <f t="shared" si="68"/>
        <v>0</v>
      </c>
      <c r="H189" s="449">
        <f t="shared" si="69"/>
        <v>0</v>
      </c>
      <c r="I189" s="448">
        <f t="shared" si="64"/>
        <v>0</v>
      </c>
      <c r="J189" s="448">
        <f t="shared" si="65"/>
        <v>0</v>
      </c>
      <c r="K189" s="448">
        <f t="shared" si="66"/>
        <v>0</v>
      </c>
      <c r="L189" s="450"/>
      <c r="M189" s="451"/>
      <c r="N189" s="451"/>
      <c r="O189" s="451"/>
      <c r="P189" s="451"/>
      <c r="Q189" s="451"/>
      <c r="R189" s="451"/>
      <c r="S189" s="452"/>
      <c r="T189" s="453" t="str">
        <f t="shared" si="67"/>
        <v>OK</v>
      </c>
      <c r="U189" s="453"/>
      <c r="V189" s="454"/>
      <c r="W189" s="450"/>
      <c r="X189" s="450"/>
      <c r="Y189" s="450"/>
      <c r="Z189" s="450"/>
      <c r="AA189" s="450"/>
    </row>
    <row r="190" spans="1:27" s="445" customFormat="1" ht="12.75" customHeight="1">
      <c r="A190" s="446" t="s">
        <v>334</v>
      </c>
      <c r="B190" s="447">
        <f>VLOOKUP($A190,'Orçamento Base'!$D$12:$S$2588,4,FALSE)</f>
        <v>0</v>
      </c>
      <c r="C190" s="446">
        <f>VLOOKUP($A190,'Orçamento Base'!$D$12:$S$2588,5,FALSE)</f>
        <v>0</v>
      </c>
      <c r="D190" s="512"/>
      <c r="E190" s="449">
        <f t="shared" si="61"/>
        <v>0</v>
      </c>
      <c r="F190" s="449">
        <f>VLOOKUP($A190,'Orçamento Base'!$D$12:$S$2588,6,FALSE)</f>
        <v>0</v>
      </c>
      <c r="G190" s="449">
        <f t="shared" si="68"/>
        <v>0</v>
      </c>
      <c r="H190" s="449">
        <f t="shared" si="69"/>
        <v>0</v>
      </c>
      <c r="I190" s="448">
        <f t="shared" si="64"/>
        <v>0</v>
      </c>
      <c r="J190" s="448">
        <f t="shared" si="65"/>
        <v>0</v>
      </c>
      <c r="K190" s="448">
        <f t="shared" si="66"/>
        <v>0</v>
      </c>
      <c r="L190" s="450"/>
      <c r="M190" s="451"/>
      <c r="N190" s="451"/>
      <c r="O190" s="451"/>
      <c r="P190" s="451"/>
      <c r="Q190" s="451"/>
      <c r="R190" s="451"/>
      <c r="S190" s="452"/>
      <c r="T190" s="453" t="str">
        <f t="shared" si="67"/>
        <v>OK</v>
      </c>
      <c r="U190" s="453"/>
      <c r="V190" s="454"/>
      <c r="W190" s="450"/>
      <c r="X190" s="450"/>
      <c r="Y190" s="450"/>
      <c r="Z190" s="450"/>
      <c r="AA190" s="450"/>
    </row>
    <row r="191" spans="1:27" s="445" customFormat="1" ht="12.75" customHeight="1">
      <c r="A191" s="446" t="s">
        <v>335</v>
      </c>
      <c r="B191" s="447">
        <f>VLOOKUP($A191,'Orçamento Base'!$D$12:$S$2588,4,FALSE)</f>
        <v>0</v>
      </c>
      <c r="C191" s="446">
        <f>VLOOKUP($A191,'Orçamento Base'!$D$12:$S$2588,5,FALSE)</f>
        <v>0</v>
      </c>
      <c r="D191" s="512"/>
      <c r="E191" s="449">
        <f t="shared" si="61"/>
        <v>0</v>
      </c>
      <c r="F191" s="449">
        <f>VLOOKUP($A191,'Orçamento Base'!$D$12:$S$2588,6,FALSE)</f>
        <v>0</v>
      </c>
      <c r="G191" s="449">
        <f t="shared" si="68"/>
        <v>0</v>
      </c>
      <c r="H191" s="449">
        <f t="shared" si="69"/>
        <v>0</v>
      </c>
      <c r="I191" s="448">
        <f t="shared" si="64"/>
        <v>0</v>
      </c>
      <c r="J191" s="448">
        <f t="shared" si="65"/>
        <v>0</v>
      </c>
      <c r="K191" s="448">
        <f t="shared" si="66"/>
        <v>0</v>
      </c>
      <c r="L191" s="450"/>
      <c r="M191" s="451"/>
      <c r="N191" s="451"/>
      <c r="O191" s="451"/>
      <c r="P191" s="451"/>
      <c r="Q191" s="451"/>
      <c r="R191" s="451"/>
      <c r="S191" s="452"/>
      <c r="T191" s="453" t="str">
        <f t="shared" si="67"/>
        <v>OK</v>
      </c>
      <c r="U191" s="453"/>
      <c r="V191" s="454"/>
      <c r="W191" s="450"/>
      <c r="X191" s="450"/>
      <c r="Y191" s="450"/>
      <c r="Z191" s="450"/>
      <c r="AA191" s="450"/>
    </row>
    <row r="192" spans="1:27" s="445" customFormat="1" ht="12.75" customHeight="1">
      <c r="A192" s="446" t="s">
        <v>336</v>
      </c>
      <c r="B192" s="447">
        <f>VLOOKUP($A192,'Orçamento Base'!$D$12:$S$2588,4,FALSE)</f>
        <v>0</v>
      </c>
      <c r="C192" s="446">
        <f>VLOOKUP($A192,'Orçamento Base'!$D$12:$S$2588,5,FALSE)</f>
        <v>0</v>
      </c>
      <c r="D192" s="512"/>
      <c r="E192" s="449">
        <f t="shared" si="61"/>
        <v>0</v>
      </c>
      <c r="F192" s="449">
        <f>VLOOKUP($A192,'Orçamento Base'!$D$12:$S$2588,6,FALSE)</f>
        <v>0</v>
      </c>
      <c r="G192" s="449">
        <f t="shared" si="68"/>
        <v>0</v>
      </c>
      <c r="H192" s="449">
        <f t="shared" si="69"/>
        <v>0</v>
      </c>
      <c r="I192" s="448">
        <f t="shared" si="64"/>
        <v>0</v>
      </c>
      <c r="J192" s="448">
        <f t="shared" si="65"/>
        <v>0</v>
      </c>
      <c r="K192" s="448">
        <f t="shared" si="66"/>
        <v>0</v>
      </c>
      <c r="L192" s="450"/>
      <c r="M192" s="451"/>
      <c r="N192" s="451"/>
      <c r="O192" s="451"/>
      <c r="P192" s="451"/>
      <c r="Q192" s="451"/>
      <c r="R192" s="451"/>
      <c r="S192" s="452"/>
      <c r="T192" s="453" t="str">
        <f t="shared" si="67"/>
        <v>OK</v>
      </c>
      <c r="U192" s="453"/>
      <c r="V192" s="454"/>
      <c r="W192" s="450"/>
      <c r="X192" s="450"/>
      <c r="Y192" s="450"/>
      <c r="Z192" s="450"/>
      <c r="AA192" s="450"/>
    </row>
    <row r="193" spans="1:27" s="445" customFormat="1" ht="12.75" customHeight="1">
      <c r="A193" s="446" t="s">
        <v>337</v>
      </c>
      <c r="B193" s="447">
        <f>VLOOKUP($A193,'Orçamento Base'!$D$12:$S$2588,4,FALSE)</f>
        <v>0</v>
      </c>
      <c r="C193" s="446">
        <f>VLOOKUP($A193,'Orçamento Base'!$D$12:$S$2588,5,FALSE)</f>
        <v>0</v>
      </c>
      <c r="D193" s="512"/>
      <c r="E193" s="449">
        <f t="shared" si="61"/>
        <v>0</v>
      </c>
      <c r="F193" s="449">
        <f>VLOOKUP($A193,'Orçamento Base'!$D$12:$S$2588,6,FALSE)</f>
        <v>0</v>
      </c>
      <c r="G193" s="449">
        <f t="shared" si="68"/>
        <v>0</v>
      </c>
      <c r="H193" s="449">
        <f t="shared" si="69"/>
        <v>0</v>
      </c>
      <c r="I193" s="448">
        <f t="shared" si="64"/>
        <v>0</v>
      </c>
      <c r="J193" s="448">
        <f t="shared" si="65"/>
        <v>0</v>
      </c>
      <c r="K193" s="448">
        <f t="shared" si="66"/>
        <v>0</v>
      </c>
      <c r="L193" s="450"/>
      <c r="M193" s="451"/>
      <c r="N193" s="451"/>
      <c r="O193" s="451"/>
      <c r="P193" s="451"/>
      <c r="Q193" s="451"/>
      <c r="R193" s="451"/>
      <c r="S193" s="452"/>
      <c r="T193" s="453" t="str">
        <f t="shared" si="67"/>
        <v>OK</v>
      </c>
      <c r="U193" s="453"/>
      <c r="V193" s="454"/>
      <c r="W193" s="450"/>
      <c r="X193" s="450"/>
      <c r="Y193" s="450"/>
      <c r="Z193" s="450"/>
      <c r="AA193" s="450"/>
    </row>
    <row r="194" spans="1:27" s="445" customFormat="1" ht="12.75" customHeight="1">
      <c r="A194" s="446" t="s">
        <v>338</v>
      </c>
      <c r="B194" s="447">
        <f>VLOOKUP($A194,'Orçamento Base'!$D$12:$S$2588,4,FALSE)</f>
        <v>0</v>
      </c>
      <c r="C194" s="446">
        <f>VLOOKUP($A194,'Orçamento Base'!$D$12:$S$2588,5,FALSE)</f>
        <v>0</v>
      </c>
      <c r="D194" s="512"/>
      <c r="E194" s="449">
        <f t="shared" si="61"/>
        <v>0</v>
      </c>
      <c r="F194" s="449">
        <f>VLOOKUP($A194,'Orçamento Base'!$D$12:$S$2588,6,FALSE)</f>
        <v>0</v>
      </c>
      <c r="G194" s="449">
        <f t="shared" si="68"/>
        <v>0</v>
      </c>
      <c r="H194" s="449">
        <f t="shared" si="69"/>
        <v>0</v>
      </c>
      <c r="I194" s="448">
        <f t="shared" si="64"/>
        <v>0</v>
      </c>
      <c r="J194" s="448">
        <f t="shared" si="65"/>
        <v>0</v>
      </c>
      <c r="K194" s="448">
        <f t="shared" si="66"/>
        <v>0</v>
      </c>
      <c r="L194" s="450"/>
      <c r="M194" s="451"/>
      <c r="N194" s="451"/>
      <c r="O194" s="451"/>
      <c r="P194" s="451"/>
      <c r="Q194" s="451"/>
      <c r="R194" s="451"/>
      <c r="S194" s="452"/>
      <c r="T194" s="453" t="str">
        <f t="shared" si="67"/>
        <v>OK</v>
      </c>
      <c r="U194" s="453"/>
      <c r="V194" s="454"/>
      <c r="W194" s="450"/>
      <c r="X194" s="450"/>
      <c r="Y194" s="450"/>
      <c r="Z194" s="450"/>
      <c r="AA194" s="450"/>
    </row>
    <row r="195" spans="1:27" s="445" customFormat="1" ht="12.75" customHeight="1">
      <c r="A195" s="446" t="s">
        <v>339</v>
      </c>
      <c r="B195" s="447">
        <f>VLOOKUP($A195,'Orçamento Base'!$D$12:$S$2588,4,FALSE)</f>
        <v>0</v>
      </c>
      <c r="C195" s="446">
        <f>VLOOKUP($A195,'Orçamento Base'!$D$12:$S$2588,5,FALSE)</f>
        <v>0</v>
      </c>
      <c r="D195" s="512"/>
      <c r="E195" s="449">
        <f t="shared" si="61"/>
        <v>0</v>
      </c>
      <c r="F195" s="449">
        <f>VLOOKUP($A195,'Orçamento Base'!$D$12:$S$2588,6,FALSE)</f>
        <v>0</v>
      </c>
      <c r="G195" s="449">
        <f t="shared" si="68"/>
        <v>0</v>
      </c>
      <c r="H195" s="449">
        <f t="shared" si="69"/>
        <v>0</v>
      </c>
      <c r="I195" s="448">
        <f t="shared" si="64"/>
        <v>0</v>
      </c>
      <c r="J195" s="448">
        <f t="shared" si="65"/>
        <v>0</v>
      </c>
      <c r="K195" s="448">
        <f t="shared" si="66"/>
        <v>0</v>
      </c>
      <c r="L195" s="450"/>
      <c r="M195" s="451"/>
      <c r="N195" s="451"/>
      <c r="O195" s="451"/>
      <c r="P195" s="451"/>
      <c r="Q195" s="451"/>
      <c r="R195" s="451"/>
      <c r="S195" s="452"/>
      <c r="T195" s="453" t="str">
        <f t="shared" si="67"/>
        <v>OK</v>
      </c>
      <c r="U195" s="453"/>
      <c r="V195" s="454"/>
      <c r="W195" s="450"/>
      <c r="X195" s="450"/>
      <c r="Y195" s="450"/>
      <c r="Z195" s="450"/>
      <c r="AA195" s="450"/>
    </row>
    <row r="196" spans="1:27" s="445" customFormat="1" ht="12.75" customHeight="1">
      <c r="A196" s="446" t="s">
        <v>340</v>
      </c>
      <c r="B196" s="447">
        <f>VLOOKUP($A196,'Orçamento Base'!$D$12:$S$2588,4,FALSE)</f>
        <v>0</v>
      </c>
      <c r="C196" s="446">
        <f>VLOOKUP($A196,'Orçamento Base'!$D$12:$S$2588,5,FALSE)</f>
        <v>0</v>
      </c>
      <c r="D196" s="512"/>
      <c r="E196" s="449">
        <f t="shared" si="61"/>
        <v>0</v>
      </c>
      <c r="F196" s="449">
        <f>VLOOKUP($A196,'Orçamento Base'!$D$12:$S$2588,6,FALSE)</f>
        <v>0</v>
      </c>
      <c r="G196" s="449">
        <f t="shared" si="68"/>
        <v>0</v>
      </c>
      <c r="H196" s="449">
        <f t="shared" si="69"/>
        <v>0</v>
      </c>
      <c r="I196" s="448">
        <f t="shared" si="64"/>
        <v>0</v>
      </c>
      <c r="J196" s="448">
        <f t="shared" si="65"/>
        <v>0</v>
      </c>
      <c r="K196" s="448">
        <f t="shared" si="66"/>
        <v>0</v>
      </c>
      <c r="L196" s="450"/>
      <c r="M196" s="451"/>
      <c r="N196" s="451"/>
      <c r="O196" s="451"/>
      <c r="P196" s="451"/>
      <c r="Q196" s="451"/>
      <c r="R196" s="451"/>
      <c r="S196" s="452"/>
      <c r="T196" s="453" t="str">
        <f t="shared" si="67"/>
        <v>OK</v>
      </c>
      <c r="U196" s="453"/>
      <c r="V196" s="454"/>
      <c r="W196" s="450"/>
      <c r="X196" s="450"/>
      <c r="Y196" s="450"/>
      <c r="Z196" s="450"/>
      <c r="AA196" s="450"/>
    </row>
    <row r="197" spans="1:27" s="445" customFormat="1" ht="12.75" customHeight="1">
      <c r="A197" s="446" t="s">
        <v>341</v>
      </c>
      <c r="B197" s="447">
        <f>VLOOKUP($A197,'Orçamento Base'!$D$12:$S$2588,4,FALSE)</f>
        <v>0</v>
      </c>
      <c r="C197" s="446">
        <f>VLOOKUP($A197,'Orçamento Base'!$D$12:$S$2588,5,FALSE)</f>
        <v>0</v>
      </c>
      <c r="D197" s="512"/>
      <c r="E197" s="449">
        <f t="shared" si="61"/>
        <v>0</v>
      </c>
      <c r="F197" s="449">
        <f>VLOOKUP($A197,'Orçamento Base'!$D$12:$S$2588,6,FALSE)</f>
        <v>0</v>
      </c>
      <c r="G197" s="449">
        <f t="shared" si="68"/>
        <v>0</v>
      </c>
      <c r="H197" s="449">
        <f t="shared" si="69"/>
        <v>0</v>
      </c>
      <c r="I197" s="448">
        <f t="shared" si="64"/>
        <v>0</v>
      </c>
      <c r="J197" s="448">
        <f t="shared" si="65"/>
        <v>0</v>
      </c>
      <c r="K197" s="448">
        <f t="shared" si="66"/>
        <v>0</v>
      </c>
      <c r="L197" s="450"/>
      <c r="M197" s="451"/>
      <c r="N197" s="451"/>
      <c r="O197" s="451"/>
      <c r="P197" s="451"/>
      <c r="Q197" s="451"/>
      <c r="R197" s="451"/>
      <c r="S197" s="452"/>
      <c r="T197" s="453" t="str">
        <f t="shared" si="67"/>
        <v>OK</v>
      </c>
      <c r="U197" s="453"/>
      <c r="V197" s="454"/>
      <c r="W197" s="450"/>
      <c r="X197" s="450"/>
      <c r="Y197" s="450"/>
      <c r="Z197" s="450"/>
      <c r="AA197" s="450"/>
    </row>
    <row r="198" spans="1:27" s="445" customFormat="1" ht="12.75" customHeight="1">
      <c r="A198" s="446" t="s">
        <v>342</v>
      </c>
      <c r="B198" s="447">
        <f>VLOOKUP($A198,'Orçamento Base'!$D$12:$S$2588,4,FALSE)</f>
        <v>0</v>
      </c>
      <c r="C198" s="446">
        <f>VLOOKUP($A198,'Orçamento Base'!$D$12:$S$2588,5,FALSE)</f>
        <v>0</v>
      </c>
      <c r="D198" s="512"/>
      <c r="E198" s="449">
        <f t="shared" si="61"/>
        <v>0</v>
      </c>
      <c r="F198" s="449">
        <f>VLOOKUP($A198,'Orçamento Base'!$D$12:$S$2588,6,FALSE)</f>
        <v>0</v>
      </c>
      <c r="G198" s="449">
        <f t="shared" si="68"/>
        <v>0</v>
      </c>
      <c r="H198" s="449">
        <f t="shared" si="69"/>
        <v>0</v>
      </c>
      <c r="I198" s="448">
        <f t="shared" si="64"/>
        <v>0</v>
      </c>
      <c r="J198" s="448">
        <f t="shared" si="65"/>
        <v>0</v>
      </c>
      <c r="K198" s="448">
        <f t="shared" si="66"/>
        <v>0</v>
      </c>
      <c r="L198" s="450"/>
      <c r="M198" s="451"/>
      <c r="N198" s="451"/>
      <c r="O198" s="451"/>
      <c r="P198" s="451"/>
      <c r="Q198" s="451"/>
      <c r="R198" s="451"/>
      <c r="S198" s="452"/>
      <c r="T198" s="453" t="str">
        <f t="shared" si="67"/>
        <v>OK</v>
      </c>
      <c r="U198" s="453"/>
      <c r="V198" s="454"/>
      <c r="W198" s="450"/>
      <c r="X198" s="450"/>
      <c r="Y198" s="450"/>
      <c r="Z198" s="450"/>
      <c r="AA198" s="450"/>
    </row>
    <row r="199" spans="1:27" s="445" customFormat="1" ht="12.75" customHeight="1">
      <c r="A199" s="446" t="s">
        <v>343</v>
      </c>
      <c r="B199" s="447">
        <f>VLOOKUP($A199,'Orçamento Base'!$D$12:$S$2588,4,FALSE)</f>
        <v>0</v>
      </c>
      <c r="C199" s="446">
        <f>VLOOKUP($A199,'Orçamento Base'!$D$12:$S$2588,5,FALSE)</f>
        <v>0</v>
      </c>
      <c r="D199" s="512"/>
      <c r="E199" s="449">
        <f t="shared" si="61"/>
        <v>0</v>
      </c>
      <c r="F199" s="449">
        <f>VLOOKUP($A199,'Orçamento Base'!$D$12:$S$2588,6,FALSE)</f>
        <v>0</v>
      </c>
      <c r="G199" s="449">
        <f t="shared" si="68"/>
        <v>0</v>
      </c>
      <c r="H199" s="449">
        <f t="shared" si="69"/>
        <v>0</v>
      </c>
      <c r="I199" s="448">
        <f t="shared" si="64"/>
        <v>0</v>
      </c>
      <c r="J199" s="448">
        <f t="shared" si="65"/>
        <v>0</v>
      </c>
      <c r="K199" s="448">
        <f t="shared" si="66"/>
        <v>0</v>
      </c>
      <c r="L199" s="450"/>
      <c r="M199" s="451"/>
      <c r="N199" s="451"/>
      <c r="O199" s="451"/>
      <c r="P199" s="451"/>
      <c r="Q199" s="451"/>
      <c r="R199" s="451"/>
      <c r="S199" s="452"/>
      <c r="T199" s="453" t="str">
        <f t="shared" si="67"/>
        <v>OK</v>
      </c>
      <c r="U199" s="453"/>
      <c r="V199" s="454"/>
      <c r="W199" s="450"/>
      <c r="X199" s="450"/>
      <c r="Y199" s="450"/>
      <c r="Z199" s="450"/>
      <c r="AA199" s="450"/>
    </row>
    <row r="200" spans="1:27" s="445" customFormat="1" ht="12.75" customHeight="1">
      <c r="A200" s="446" t="s">
        <v>344</v>
      </c>
      <c r="B200" s="447">
        <f>VLOOKUP($A200,'Orçamento Base'!$D$12:$S$2588,4,FALSE)</f>
        <v>0</v>
      </c>
      <c r="C200" s="446">
        <f>VLOOKUP($A200,'Orçamento Base'!$D$12:$S$2588,5,FALSE)</f>
        <v>0</v>
      </c>
      <c r="D200" s="512"/>
      <c r="E200" s="449">
        <f t="shared" si="61"/>
        <v>0</v>
      </c>
      <c r="F200" s="449">
        <f>VLOOKUP($A200,'Orçamento Base'!$D$12:$S$2588,6,FALSE)</f>
        <v>0</v>
      </c>
      <c r="G200" s="449">
        <f t="shared" si="68"/>
        <v>0</v>
      </c>
      <c r="H200" s="449">
        <f t="shared" si="69"/>
        <v>0</v>
      </c>
      <c r="I200" s="448">
        <f t="shared" si="64"/>
        <v>0</v>
      </c>
      <c r="J200" s="448">
        <f t="shared" si="65"/>
        <v>0</v>
      </c>
      <c r="K200" s="448">
        <f t="shared" si="66"/>
        <v>0</v>
      </c>
      <c r="L200" s="450"/>
      <c r="M200" s="451"/>
      <c r="N200" s="451"/>
      <c r="O200" s="451"/>
      <c r="P200" s="451"/>
      <c r="Q200" s="451"/>
      <c r="R200" s="451"/>
      <c r="S200" s="452"/>
      <c r="T200" s="453" t="str">
        <f t="shared" si="67"/>
        <v>OK</v>
      </c>
      <c r="U200" s="453"/>
      <c r="V200" s="454"/>
      <c r="W200" s="450"/>
      <c r="X200" s="450"/>
      <c r="Y200" s="450"/>
      <c r="Z200" s="450"/>
      <c r="AA200" s="450"/>
    </row>
    <row r="201" spans="1:27" s="445" customFormat="1" ht="12.75" customHeight="1">
      <c r="A201" s="446" t="s">
        <v>345</v>
      </c>
      <c r="B201" s="447">
        <f>VLOOKUP($A201,'Orçamento Base'!$D$12:$S$2588,4,FALSE)</f>
        <v>0</v>
      </c>
      <c r="C201" s="446">
        <f>VLOOKUP($A201,'Orçamento Base'!$D$12:$S$2588,5,FALSE)</f>
        <v>0</v>
      </c>
      <c r="D201" s="512"/>
      <c r="E201" s="449">
        <f t="shared" si="61"/>
        <v>0</v>
      </c>
      <c r="F201" s="449">
        <f>VLOOKUP($A201,'Orçamento Base'!$D$12:$S$2588,6,FALSE)</f>
        <v>0</v>
      </c>
      <c r="G201" s="449">
        <f t="shared" si="68"/>
        <v>0</v>
      </c>
      <c r="H201" s="449">
        <f t="shared" si="69"/>
        <v>0</v>
      </c>
      <c r="I201" s="448">
        <f t="shared" si="64"/>
        <v>0</v>
      </c>
      <c r="J201" s="448">
        <f t="shared" si="65"/>
        <v>0</v>
      </c>
      <c r="K201" s="448">
        <f t="shared" si="66"/>
        <v>0</v>
      </c>
      <c r="L201" s="450"/>
      <c r="M201" s="451"/>
      <c r="N201" s="451"/>
      <c r="O201" s="451"/>
      <c r="P201" s="451"/>
      <c r="Q201" s="451"/>
      <c r="R201" s="451"/>
      <c r="S201" s="452"/>
      <c r="T201" s="453" t="str">
        <f t="shared" si="67"/>
        <v>OK</v>
      </c>
      <c r="U201" s="453"/>
      <c r="V201" s="454"/>
      <c r="W201" s="450"/>
      <c r="X201" s="450"/>
      <c r="Y201" s="450"/>
      <c r="Z201" s="450"/>
      <c r="AA201" s="450"/>
    </row>
    <row r="202" spans="1:27" s="445" customFormat="1" ht="12.75" customHeight="1">
      <c r="A202" s="446" t="s">
        <v>346</v>
      </c>
      <c r="B202" s="447">
        <f>VLOOKUP($A202,'Orçamento Base'!$D$12:$S$2588,4,FALSE)</f>
        <v>0</v>
      </c>
      <c r="C202" s="446">
        <f>VLOOKUP($A202,'Orçamento Base'!$D$12:$S$2588,5,FALSE)</f>
        <v>0</v>
      </c>
      <c r="D202" s="512"/>
      <c r="E202" s="449">
        <f t="shared" si="61"/>
        <v>0</v>
      </c>
      <c r="F202" s="449">
        <f>VLOOKUP($A202,'Orçamento Base'!$D$12:$S$2588,6,FALSE)</f>
        <v>0</v>
      </c>
      <c r="G202" s="449">
        <f t="shared" si="68"/>
        <v>0</v>
      </c>
      <c r="H202" s="449">
        <f t="shared" si="69"/>
        <v>0</v>
      </c>
      <c r="I202" s="448">
        <f t="shared" si="64"/>
        <v>0</v>
      </c>
      <c r="J202" s="448">
        <f t="shared" si="65"/>
        <v>0</v>
      </c>
      <c r="K202" s="448">
        <f t="shared" si="66"/>
        <v>0</v>
      </c>
      <c r="L202" s="450"/>
      <c r="M202" s="451"/>
      <c r="N202" s="451"/>
      <c r="O202" s="451"/>
      <c r="P202" s="451"/>
      <c r="Q202" s="451"/>
      <c r="R202" s="451"/>
      <c r="S202" s="452"/>
      <c r="T202" s="453" t="str">
        <f t="shared" si="67"/>
        <v>OK</v>
      </c>
      <c r="U202" s="453"/>
      <c r="V202" s="454"/>
      <c r="W202" s="450"/>
      <c r="X202" s="450"/>
      <c r="Y202" s="450"/>
      <c r="Z202" s="450"/>
      <c r="AA202" s="450"/>
    </row>
    <row r="203" spans="1:27" s="445" customFormat="1" ht="12.75" customHeight="1">
      <c r="A203" s="446" t="s">
        <v>347</v>
      </c>
      <c r="B203" s="447">
        <f>VLOOKUP($A203,'Orçamento Base'!$D$12:$S$2588,4,FALSE)</f>
        <v>0</v>
      </c>
      <c r="C203" s="446">
        <f>VLOOKUP($A203,'Orçamento Base'!$D$12:$S$2588,5,FALSE)</f>
        <v>0</v>
      </c>
      <c r="D203" s="512"/>
      <c r="E203" s="449">
        <f t="shared" si="61"/>
        <v>0</v>
      </c>
      <c r="F203" s="449">
        <f>VLOOKUP($A203,'Orçamento Base'!$D$12:$S$2588,6,FALSE)</f>
        <v>0</v>
      </c>
      <c r="G203" s="449">
        <f t="shared" si="68"/>
        <v>0</v>
      </c>
      <c r="H203" s="449">
        <f t="shared" si="69"/>
        <v>0</v>
      </c>
      <c r="I203" s="448">
        <f t="shared" si="64"/>
        <v>0</v>
      </c>
      <c r="J203" s="448">
        <f t="shared" si="65"/>
        <v>0</v>
      </c>
      <c r="K203" s="448">
        <f t="shared" si="66"/>
        <v>0</v>
      </c>
      <c r="L203" s="450"/>
      <c r="M203" s="451"/>
      <c r="N203" s="451"/>
      <c r="O203" s="451"/>
      <c r="P203" s="451"/>
      <c r="Q203" s="451"/>
      <c r="R203" s="451"/>
      <c r="S203" s="452"/>
      <c r="T203" s="453" t="str">
        <f t="shared" si="67"/>
        <v>OK</v>
      </c>
      <c r="U203" s="453"/>
      <c r="V203" s="454"/>
      <c r="W203" s="450"/>
      <c r="X203" s="450"/>
      <c r="Y203" s="450"/>
      <c r="Z203" s="450"/>
      <c r="AA203" s="450"/>
    </row>
    <row r="204" spans="1:27" s="445" customFormat="1" ht="12.75" customHeight="1">
      <c r="A204" s="446" t="s">
        <v>348</v>
      </c>
      <c r="B204" s="447">
        <f>VLOOKUP($A204,'Orçamento Base'!$D$12:$S$2588,4,FALSE)</f>
        <v>0</v>
      </c>
      <c r="C204" s="446">
        <f>VLOOKUP($A204,'Orçamento Base'!$D$12:$S$2588,5,FALSE)</f>
        <v>0</v>
      </c>
      <c r="D204" s="512"/>
      <c r="E204" s="449">
        <f t="shared" si="61"/>
        <v>0</v>
      </c>
      <c r="F204" s="449">
        <f>VLOOKUP($A204,'Orçamento Base'!$D$12:$S$2588,6,FALSE)</f>
        <v>0</v>
      </c>
      <c r="G204" s="449">
        <f t="shared" si="68"/>
        <v>0</v>
      </c>
      <c r="H204" s="449">
        <f t="shared" si="69"/>
        <v>0</v>
      </c>
      <c r="I204" s="448">
        <f t="shared" si="64"/>
        <v>0</v>
      </c>
      <c r="J204" s="448">
        <f t="shared" si="65"/>
        <v>0</v>
      </c>
      <c r="K204" s="448">
        <f t="shared" si="66"/>
        <v>0</v>
      </c>
      <c r="L204" s="450"/>
      <c r="M204" s="451"/>
      <c r="N204" s="451"/>
      <c r="O204" s="451"/>
      <c r="P204" s="451"/>
      <c r="Q204" s="451"/>
      <c r="R204" s="451"/>
      <c r="S204" s="452"/>
      <c r="T204" s="453" t="str">
        <f t="shared" si="67"/>
        <v>OK</v>
      </c>
      <c r="U204" s="453"/>
      <c r="V204" s="454"/>
      <c r="W204" s="450"/>
      <c r="X204" s="450"/>
      <c r="Y204" s="450"/>
      <c r="Z204" s="450"/>
      <c r="AA204" s="450"/>
    </row>
    <row r="205" spans="1:27" s="445" customFormat="1" ht="12.75" customHeight="1">
      <c r="A205" s="446" t="s">
        <v>349</v>
      </c>
      <c r="B205" s="447">
        <f>VLOOKUP($A205,'Orçamento Base'!$D$12:$S$2588,4,FALSE)</f>
        <v>0</v>
      </c>
      <c r="C205" s="446">
        <f>VLOOKUP($A205,'Orçamento Base'!$D$12:$S$2588,5,FALSE)</f>
        <v>0</v>
      </c>
      <c r="D205" s="512"/>
      <c r="E205" s="449">
        <f t="shared" si="61"/>
        <v>0</v>
      </c>
      <c r="F205" s="449">
        <f>VLOOKUP($A205,'Orçamento Base'!$D$12:$S$2588,6,FALSE)</f>
        <v>0</v>
      </c>
      <c r="G205" s="449">
        <f t="shared" si="68"/>
        <v>0</v>
      </c>
      <c r="H205" s="449">
        <f t="shared" si="69"/>
        <v>0</v>
      </c>
      <c r="I205" s="448">
        <f t="shared" si="64"/>
        <v>0</v>
      </c>
      <c r="J205" s="448">
        <f t="shared" si="65"/>
        <v>0</v>
      </c>
      <c r="K205" s="448">
        <f t="shared" si="66"/>
        <v>0</v>
      </c>
      <c r="L205" s="450"/>
      <c r="M205" s="451"/>
      <c r="N205" s="451"/>
      <c r="O205" s="451"/>
      <c r="P205" s="451"/>
      <c r="Q205" s="451"/>
      <c r="R205" s="451"/>
      <c r="S205" s="452"/>
      <c r="T205" s="453" t="str">
        <f t="shared" si="67"/>
        <v>OK</v>
      </c>
      <c r="U205" s="453"/>
      <c r="V205" s="454"/>
      <c r="W205" s="450"/>
      <c r="X205" s="450"/>
      <c r="Y205" s="450"/>
      <c r="Z205" s="450"/>
      <c r="AA205" s="450"/>
    </row>
    <row r="206" spans="1:27" s="445" customFormat="1" ht="12.75" customHeight="1">
      <c r="A206" s="446" t="s">
        <v>350</v>
      </c>
      <c r="B206" s="447">
        <f>VLOOKUP($A206,'Orçamento Base'!$D$12:$S$2588,4,FALSE)</f>
        <v>0</v>
      </c>
      <c r="C206" s="446">
        <f>VLOOKUP($A206,'Orçamento Base'!$D$12:$S$2588,5,FALSE)</f>
        <v>0</v>
      </c>
      <c r="D206" s="512"/>
      <c r="E206" s="449">
        <f t="shared" si="61"/>
        <v>0</v>
      </c>
      <c r="F206" s="449">
        <f>VLOOKUP($A206,'Orçamento Base'!$D$12:$S$2588,6,FALSE)</f>
        <v>0</v>
      </c>
      <c r="G206" s="449">
        <f t="shared" si="68"/>
        <v>0</v>
      </c>
      <c r="H206" s="449">
        <f t="shared" si="69"/>
        <v>0</v>
      </c>
      <c r="I206" s="448">
        <f t="shared" si="64"/>
        <v>0</v>
      </c>
      <c r="J206" s="448">
        <f t="shared" si="65"/>
        <v>0</v>
      </c>
      <c r="K206" s="448">
        <f t="shared" si="66"/>
        <v>0</v>
      </c>
      <c r="L206" s="450"/>
      <c r="M206" s="451"/>
      <c r="N206" s="451"/>
      <c r="O206" s="451"/>
      <c r="P206" s="451"/>
      <c r="Q206" s="451"/>
      <c r="R206" s="451"/>
      <c r="S206" s="452"/>
      <c r="T206" s="453" t="str">
        <f t="shared" si="67"/>
        <v>OK</v>
      </c>
      <c r="U206" s="453"/>
      <c r="V206" s="454"/>
      <c r="W206" s="450"/>
      <c r="X206" s="450"/>
      <c r="Y206" s="450"/>
      <c r="Z206" s="450"/>
      <c r="AA206" s="450"/>
    </row>
    <row r="207" spans="1:27" s="445" customFormat="1" ht="12.75" customHeight="1">
      <c r="A207" s="446" t="s">
        <v>351</v>
      </c>
      <c r="B207" s="447">
        <f>VLOOKUP($A207,'Orçamento Base'!$D$12:$S$2588,4,FALSE)</f>
        <v>0</v>
      </c>
      <c r="C207" s="446">
        <f>VLOOKUP($A207,'Orçamento Base'!$D$12:$S$2588,5,FALSE)</f>
        <v>0</v>
      </c>
      <c r="D207" s="512"/>
      <c r="E207" s="449">
        <f t="shared" si="61"/>
        <v>0</v>
      </c>
      <c r="F207" s="449">
        <f>VLOOKUP($A207,'Orçamento Base'!$D$12:$S$2588,6,FALSE)</f>
        <v>0</v>
      </c>
      <c r="G207" s="449">
        <f t="shared" si="68"/>
        <v>0</v>
      </c>
      <c r="H207" s="449">
        <f t="shared" si="69"/>
        <v>0</v>
      </c>
      <c r="I207" s="448">
        <f t="shared" si="64"/>
        <v>0</v>
      </c>
      <c r="J207" s="448">
        <f t="shared" si="65"/>
        <v>0</v>
      </c>
      <c r="K207" s="448">
        <f t="shared" si="66"/>
        <v>0</v>
      </c>
      <c r="L207" s="450"/>
      <c r="M207" s="451"/>
      <c r="N207" s="451"/>
      <c r="O207" s="451"/>
      <c r="P207" s="451"/>
      <c r="Q207" s="451"/>
      <c r="R207" s="451"/>
      <c r="S207" s="452"/>
      <c r="T207" s="453" t="str">
        <f t="shared" si="67"/>
        <v>OK</v>
      </c>
      <c r="U207" s="453"/>
      <c r="V207" s="454"/>
      <c r="W207" s="450"/>
      <c r="X207" s="450"/>
      <c r="Y207" s="450"/>
      <c r="Z207" s="450"/>
      <c r="AA207" s="450"/>
    </row>
    <row r="208" spans="1:27" s="445" customFormat="1" ht="12.75" customHeight="1">
      <c r="A208" s="446" t="s">
        <v>352</v>
      </c>
      <c r="B208" s="447">
        <f>VLOOKUP($A208,'Orçamento Base'!$D$12:$S$2588,4,FALSE)</f>
        <v>0</v>
      </c>
      <c r="C208" s="446">
        <f>VLOOKUP($A208,'Orçamento Base'!$D$12:$S$2588,5,FALSE)</f>
        <v>0</v>
      </c>
      <c r="D208" s="512"/>
      <c r="E208" s="449">
        <f t="shared" si="61"/>
        <v>0</v>
      </c>
      <c r="F208" s="449">
        <f>VLOOKUP($A208,'Orçamento Base'!$D$12:$S$2588,6,FALSE)</f>
        <v>0</v>
      </c>
      <c r="G208" s="449">
        <f t="shared" si="68"/>
        <v>0</v>
      </c>
      <c r="H208" s="449">
        <f t="shared" si="69"/>
        <v>0</v>
      </c>
      <c r="I208" s="448">
        <f t="shared" si="64"/>
        <v>0</v>
      </c>
      <c r="J208" s="448">
        <f t="shared" si="65"/>
        <v>0</v>
      </c>
      <c r="K208" s="448">
        <f t="shared" si="66"/>
        <v>0</v>
      </c>
      <c r="L208" s="450"/>
      <c r="M208" s="451"/>
      <c r="N208" s="451"/>
      <c r="O208" s="451"/>
      <c r="P208" s="451"/>
      <c r="Q208" s="451"/>
      <c r="R208" s="451"/>
      <c r="S208" s="452"/>
      <c r="T208" s="453" t="str">
        <f t="shared" si="67"/>
        <v>OK</v>
      </c>
      <c r="U208" s="453"/>
      <c r="V208" s="454"/>
      <c r="W208" s="450"/>
      <c r="X208" s="450"/>
      <c r="Y208" s="450"/>
      <c r="Z208" s="450"/>
      <c r="AA208" s="450"/>
    </row>
    <row r="209" spans="1:27" s="445" customFormat="1" ht="12.75" customHeight="1">
      <c r="A209" s="446" t="s">
        <v>353</v>
      </c>
      <c r="B209" s="447">
        <f>VLOOKUP($A209,'Orçamento Base'!$D$12:$S$2588,4,FALSE)</f>
        <v>0</v>
      </c>
      <c r="C209" s="446">
        <f>VLOOKUP($A209,'Orçamento Base'!$D$12:$S$2588,5,FALSE)</f>
        <v>0</v>
      </c>
      <c r="D209" s="512"/>
      <c r="E209" s="449">
        <f t="shared" si="61"/>
        <v>0</v>
      </c>
      <c r="F209" s="449">
        <f>VLOOKUP($A209,'Orçamento Base'!$D$12:$S$2588,6,FALSE)</f>
        <v>0</v>
      </c>
      <c r="G209" s="449">
        <f t="shared" si="68"/>
        <v>0</v>
      </c>
      <c r="H209" s="449">
        <f t="shared" si="69"/>
        <v>0</v>
      </c>
      <c r="I209" s="448">
        <f t="shared" si="64"/>
        <v>0</v>
      </c>
      <c r="J209" s="448">
        <f t="shared" si="65"/>
        <v>0</v>
      </c>
      <c r="K209" s="448">
        <f t="shared" si="66"/>
        <v>0</v>
      </c>
      <c r="L209" s="450"/>
      <c r="M209" s="451"/>
      <c r="N209" s="451"/>
      <c r="O209" s="451"/>
      <c r="P209" s="451"/>
      <c r="Q209" s="451"/>
      <c r="R209" s="451"/>
      <c r="S209" s="452"/>
      <c r="T209" s="453" t="str">
        <f t="shared" si="67"/>
        <v>OK</v>
      </c>
      <c r="U209" s="453"/>
      <c r="V209" s="454"/>
      <c r="W209" s="450"/>
      <c r="X209" s="450"/>
      <c r="Y209" s="450"/>
      <c r="Z209" s="450"/>
      <c r="AA209" s="450"/>
    </row>
    <row r="210" spans="1:27" s="445" customFormat="1" ht="12.75" customHeight="1">
      <c r="A210" s="446" t="s">
        <v>354</v>
      </c>
      <c r="B210" s="447">
        <f>VLOOKUP($A210,'Orçamento Base'!$D$12:$S$2588,4,FALSE)</f>
        <v>0</v>
      </c>
      <c r="C210" s="446">
        <f>VLOOKUP($A210,'Orçamento Base'!$D$12:$S$2588,5,FALSE)</f>
        <v>0</v>
      </c>
      <c r="D210" s="512"/>
      <c r="E210" s="449">
        <f t="shared" si="61"/>
        <v>0</v>
      </c>
      <c r="F210" s="449">
        <f>VLOOKUP($A210,'Orçamento Base'!$D$12:$S$2588,6,FALSE)</f>
        <v>0</v>
      </c>
      <c r="G210" s="449">
        <f t="shared" si="68"/>
        <v>0</v>
      </c>
      <c r="H210" s="449">
        <f t="shared" si="69"/>
        <v>0</v>
      </c>
      <c r="I210" s="448">
        <f t="shared" si="64"/>
        <v>0</v>
      </c>
      <c r="J210" s="448">
        <f t="shared" si="65"/>
        <v>0</v>
      </c>
      <c r="K210" s="448">
        <f t="shared" si="66"/>
        <v>0</v>
      </c>
      <c r="L210" s="450"/>
      <c r="M210" s="451"/>
      <c r="N210" s="451"/>
      <c r="O210" s="451"/>
      <c r="P210" s="451"/>
      <c r="Q210" s="451"/>
      <c r="R210" s="451"/>
      <c r="S210" s="452"/>
      <c r="T210" s="453" t="str">
        <f t="shared" si="67"/>
        <v>OK</v>
      </c>
      <c r="U210" s="453"/>
      <c r="V210" s="454"/>
      <c r="W210" s="450"/>
      <c r="X210" s="450"/>
      <c r="Y210" s="450"/>
      <c r="Z210" s="450"/>
      <c r="AA210" s="450"/>
    </row>
    <row r="211" spans="1:27" s="445" customFormat="1" ht="12.75" customHeight="1">
      <c r="A211" s="446" t="s">
        <v>355</v>
      </c>
      <c r="B211" s="447">
        <f>VLOOKUP($A211,'Orçamento Base'!$D$12:$S$2588,4,FALSE)</f>
        <v>0</v>
      </c>
      <c r="C211" s="446">
        <f>VLOOKUP($A211,'Orçamento Base'!$D$12:$S$2588,5,FALSE)</f>
        <v>0</v>
      </c>
      <c r="D211" s="512"/>
      <c r="E211" s="449">
        <f t="shared" si="61"/>
        <v>0</v>
      </c>
      <c r="F211" s="449">
        <f>VLOOKUP($A211,'Orçamento Base'!$D$12:$S$2588,6,FALSE)</f>
        <v>0</v>
      </c>
      <c r="G211" s="449">
        <f t="shared" si="68"/>
        <v>0</v>
      </c>
      <c r="H211" s="449">
        <f t="shared" si="69"/>
        <v>0</v>
      </c>
      <c r="I211" s="448">
        <f t="shared" si="64"/>
        <v>0</v>
      </c>
      <c r="J211" s="448">
        <f t="shared" si="65"/>
        <v>0</v>
      </c>
      <c r="K211" s="448">
        <f t="shared" si="66"/>
        <v>0</v>
      </c>
      <c r="L211" s="450"/>
      <c r="M211" s="451"/>
      <c r="N211" s="451"/>
      <c r="O211" s="451"/>
      <c r="P211" s="451"/>
      <c r="Q211" s="451"/>
      <c r="R211" s="451"/>
      <c r="S211" s="452"/>
      <c r="T211" s="453" t="str">
        <f t="shared" si="67"/>
        <v>OK</v>
      </c>
      <c r="U211" s="453"/>
      <c r="V211" s="454"/>
      <c r="W211" s="450"/>
      <c r="X211" s="450"/>
      <c r="Y211" s="450"/>
      <c r="Z211" s="450"/>
      <c r="AA211" s="450"/>
    </row>
    <row r="212" spans="1:27" s="445" customFormat="1" ht="12.75" customHeight="1">
      <c r="A212" s="446" t="s">
        <v>356</v>
      </c>
      <c r="B212" s="447">
        <f>VLOOKUP($A212,'Orçamento Base'!$D$12:$S$2588,4,FALSE)</f>
        <v>0</v>
      </c>
      <c r="C212" s="446">
        <f>VLOOKUP($A212,'Orçamento Base'!$D$12:$S$2588,5,FALSE)</f>
        <v>0</v>
      </c>
      <c r="D212" s="512"/>
      <c r="E212" s="449">
        <f t="shared" si="61"/>
        <v>0</v>
      </c>
      <c r="F212" s="449">
        <f>VLOOKUP($A212,'Orçamento Base'!$D$12:$S$2588,6,FALSE)</f>
        <v>0</v>
      </c>
      <c r="G212" s="449">
        <f t="shared" si="68"/>
        <v>0</v>
      </c>
      <c r="H212" s="449">
        <f t="shared" si="69"/>
        <v>0</v>
      </c>
      <c r="I212" s="448">
        <f t="shared" si="64"/>
        <v>0</v>
      </c>
      <c r="J212" s="448">
        <f t="shared" si="65"/>
        <v>0</v>
      </c>
      <c r="K212" s="448">
        <f t="shared" si="66"/>
        <v>0</v>
      </c>
      <c r="L212" s="450"/>
      <c r="M212" s="451"/>
      <c r="N212" s="451"/>
      <c r="O212" s="451"/>
      <c r="P212" s="451"/>
      <c r="Q212" s="451"/>
      <c r="R212" s="451"/>
      <c r="S212" s="452"/>
      <c r="T212" s="453" t="str">
        <f t="shared" si="67"/>
        <v>OK</v>
      </c>
      <c r="U212" s="453"/>
      <c r="V212" s="454"/>
      <c r="W212" s="450"/>
      <c r="X212" s="450"/>
      <c r="Y212" s="450"/>
      <c r="Z212" s="450"/>
      <c r="AA212" s="450"/>
    </row>
    <row r="213" spans="1:27" s="445" customFormat="1" ht="12.75" customHeight="1">
      <c r="A213" s="446" t="s">
        <v>357</v>
      </c>
      <c r="B213" s="447">
        <f>VLOOKUP($A213,'Orçamento Base'!$D$12:$S$2588,4,FALSE)</f>
        <v>0</v>
      </c>
      <c r="C213" s="446">
        <f>VLOOKUP($A213,'Orçamento Base'!$D$12:$S$2588,5,FALSE)</f>
        <v>0</v>
      </c>
      <c r="D213" s="512"/>
      <c r="E213" s="449">
        <f t="shared" si="61"/>
        <v>0</v>
      </c>
      <c r="F213" s="449">
        <f>VLOOKUP($A213,'Orçamento Base'!$D$12:$S$2588,6,FALSE)</f>
        <v>0</v>
      </c>
      <c r="G213" s="449">
        <f t="shared" si="68"/>
        <v>0</v>
      </c>
      <c r="H213" s="449">
        <f t="shared" si="69"/>
        <v>0</v>
      </c>
      <c r="I213" s="448">
        <f t="shared" si="64"/>
        <v>0</v>
      </c>
      <c r="J213" s="448">
        <f t="shared" si="65"/>
        <v>0</v>
      </c>
      <c r="K213" s="448">
        <f t="shared" si="66"/>
        <v>0</v>
      </c>
      <c r="L213" s="450"/>
      <c r="M213" s="451"/>
      <c r="N213" s="451"/>
      <c r="O213" s="451"/>
      <c r="P213" s="451"/>
      <c r="Q213" s="451"/>
      <c r="R213" s="451"/>
      <c r="S213" s="452"/>
      <c r="T213" s="453" t="str">
        <f t="shared" si="67"/>
        <v>OK</v>
      </c>
      <c r="U213" s="453"/>
      <c r="V213" s="454"/>
      <c r="W213" s="450"/>
      <c r="X213" s="450"/>
      <c r="Y213" s="450"/>
      <c r="Z213" s="450"/>
      <c r="AA213" s="450"/>
    </row>
    <row r="214" spans="1:27" s="445" customFormat="1" ht="12.75" customHeight="1">
      <c r="A214" s="446" t="s">
        <v>358</v>
      </c>
      <c r="B214" s="447">
        <f>VLOOKUP($A214,'Orçamento Base'!$D$12:$S$2588,4,FALSE)</f>
        <v>0</v>
      </c>
      <c r="C214" s="446">
        <f>VLOOKUP($A214,'Orçamento Base'!$D$12:$S$2588,5,FALSE)</f>
        <v>0</v>
      </c>
      <c r="D214" s="512"/>
      <c r="E214" s="449">
        <f t="shared" si="61"/>
        <v>0</v>
      </c>
      <c r="F214" s="449">
        <f>VLOOKUP($A214,'Orçamento Base'!$D$12:$S$2588,6,FALSE)</f>
        <v>0</v>
      </c>
      <c r="G214" s="449">
        <f t="shared" si="68"/>
        <v>0</v>
      </c>
      <c r="H214" s="449">
        <f t="shared" si="69"/>
        <v>0</v>
      </c>
      <c r="I214" s="448">
        <f t="shared" si="64"/>
        <v>0</v>
      </c>
      <c r="J214" s="448">
        <f t="shared" si="65"/>
        <v>0</v>
      </c>
      <c r="K214" s="448">
        <f t="shared" si="66"/>
        <v>0</v>
      </c>
      <c r="L214" s="450"/>
      <c r="M214" s="451"/>
      <c r="N214" s="451"/>
      <c r="O214" s="451"/>
      <c r="P214" s="451"/>
      <c r="Q214" s="451"/>
      <c r="R214" s="451"/>
      <c r="S214" s="452"/>
      <c r="T214" s="453" t="str">
        <f t="shared" si="67"/>
        <v>OK</v>
      </c>
      <c r="U214" s="453"/>
      <c r="V214" s="454"/>
      <c r="W214" s="450"/>
      <c r="X214" s="450"/>
      <c r="Y214" s="450"/>
      <c r="Z214" s="450"/>
      <c r="AA214" s="450"/>
    </row>
    <row r="215" spans="1:27" s="445" customFormat="1" ht="12.75" customHeight="1">
      <c r="A215" s="446" t="s">
        <v>359</v>
      </c>
      <c r="B215" s="447">
        <f>VLOOKUP($A215,'Orçamento Base'!$D$12:$S$2588,4,FALSE)</f>
        <v>0</v>
      </c>
      <c r="C215" s="446">
        <f>VLOOKUP($A215,'Orçamento Base'!$D$12:$S$2588,5,FALSE)</f>
        <v>0</v>
      </c>
      <c r="D215" s="512"/>
      <c r="E215" s="449">
        <f t="shared" si="61"/>
        <v>0</v>
      </c>
      <c r="F215" s="449">
        <f>VLOOKUP($A215,'Orçamento Base'!$D$12:$S$2588,6,FALSE)</f>
        <v>0</v>
      </c>
      <c r="G215" s="449">
        <f t="shared" si="68"/>
        <v>0</v>
      </c>
      <c r="H215" s="449">
        <f t="shared" si="69"/>
        <v>0</v>
      </c>
      <c r="I215" s="448">
        <f t="shared" si="64"/>
        <v>0</v>
      </c>
      <c r="J215" s="448">
        <f t="shared" si="65"/>
        <v>0</v>
      </c>
      <c r="K215" s="448">
        <f t="shared" si="66"/>
        <v>0</v>
      </c>
      <c r="L215" s="450"/>
      <c r="M215" s="451"/>
      <c r="N215" s="451"/>
      <c r="O215" s="451"/>
      <c r="P215" s="451"/>
      <c r="Q215" s="451"/>
      <c r="R215" s="451"/>
      <c r="S215" s="452"/>
      <c r="T215" s="453" t="str">
        <f t="shared" si="67"/>
        <v>OK</v>
      </c>
      <c r="U215" s="453"/>
      <c r="V215" s="454"/>
      <c r="W215" s="450"/>
      <c r="X215" s="450"/>
      <c r="Y215" s="450"/>
      <c r="Z215" s="450"/>
      <c r="AA215" s="450"/>
    </row>
    <row r="216" spans="1:27" s="445" customFormat="1" ht="12.75" customHeight="1">
      <c r="A216" s="446" t="s">
        <v>360</v>
      </c>
      <c r="B216" s="447">
        <f>VLOOKUP($A216,'Orçamento Base'!$D$12:$S$2588,4,FALSE)</f>
        <v>0</v>
      </c>
      <c r="C216" s="446">
        <f>VLOOKUP($A216,'Orçamento Base'!$D$12:$S$2588,5,FALSE)</f>
        <v>0</v>
      </c>
      <c r="D216" s="512"/>
      <c r="E216" s="449">
        <f t="shared" si="61"/>
        <v>0</v>
      </c>
      <c r="F216" s="449">
        <f>VLOOKUP($A216,'Orçamento Base'!$D$12:$S$2588,6,FALSE)</f>
        <v>0</v>
      </c>
      <c r="G216" s="449">
        <f t="shared" si="68"/>
        <v>0</v>
      </c>
      <c r="H216" s="449">
        <f t="shared" si="69"/>
        <v>0</v>
      </c>
      <c r="I216" s="448">
        <f t="shared" si="64"/>
        <v>0</v>
      </c>
      <c r="J216" s="448">
        <f t="shared" si="65"/>
        <v>0</v>
      </c>
      <c r="K216" s="448">
        <f t="shared" si="66"/>
        <v>0</v>
      </c>
      <c r="L216" s="450"/>
      <c r="M216" s="451"/>
      <c r="N216" s="451"/>
      <c r="O216" s="451"/>
      <c r="P216" s="451"/>
      <c r="Q216" s="451"/>
      <c r="R216" s="451"/>
      <c r="S216" s="452"/>
      <c r="T216" s="453" t="str">
        <f t="shared" si="67"/>
        <v>OK</v>
      </c>
      <c r="U216" s="453"/>
      <c r="V216" s="454"/>
      <c r="W216" s="450"/>
      <c r="X216" s="450"/>
      <c r="Y216" s="450"/>
      <c r="Z216" s="450"/>
      <c r="AA216" s="450"/>
    </row>
    <row r="217" spans="1:27" s="445" customFormat="1" ht="12.75" customHeight="1">
      <c r="A217" s="446" t="s">
        <v>361</v>
      </c>
      <c r="B217" s="447">
        <f>VLOOKUP($A217,'Orçamento Base'!$D$12:$S$2588,4,FALSE)</f>
        <v>0</v>
      </c>
      <c r="C217" s="446">
        <f>VLOOKUP($A217,'Orçamento Base'!$D$12:$S$2588,5,FALSE)</f>
        <v>0</v>
      </c>
      <c r="D217" s="512"/>
      <c r="E217" s="449">
        <f t="shared" si="61"/>
        <v>0</v>
      </c>
      <c r="F217" s="449">
        <f>VLOOKUP($A217,'Orçamento Base'!$D$12:$S$2588,6,FALSE)</f>
        <v>0</v>
      </c>
      <c r="G217" s="449">
        <f t="shared" si="68"/>
        <v>0</v>
      </c>
      <c r="H217" s="449">
        <f t="shared" si="69"/>
        <v>0</v>
      </c>
      <c r="I217" s="448">
        <f t="shared" si="64"/>
        <v>0</v>
      </c>
      <c r="J217" s="448">
        <f t="shared" si="65"/>
        <v>0</v>
      </c>
      <c r="K217" s="448">
        <f t="shared" si="66"/>
        <v>0</v>
      </c>
      <c r="L217" s="450"/>
      <c r="M217" s="451"/>
      <c r="N217" s="451"/>
      <c r="O217" s="451"/>
      <c r="P217" s="451"/>
      <c r="Q217" s="451"/>
      <c r="R217" s="451"/>
      <c r="S217" s="452"/>
      <c r="T217" s="453" t="str">
        <f t="shared" si="67"/>
        <v>OK</v>
      </c>
      <c r="U217" s="453"/>
      <c r="V217" s="454"/>
      <c r="W217" s="450"/>
      <c r="X217" s="450"/>
      <c r="Y217" s="450"/>
      <c r="Z217" s="450"/>
      <c r="AA217" s="450"/>
    </row>
    <row r="218" spans="1:27" s="445" customFormat="1" ht="12.75" customHeight="1">
      <c r="A218" s="446" t="s">
        <v>362</v>
      </c>
      <c r="B218" s="447">
        <f>VLOOKUP($A218,'Orçamento Base'!$D$12:$S$2588,4,FALSE)</f>
        <v>0</v>
      </c>
      <c r="C218" s="446">
        <f>VLOOKUP($A218,'Orçamento Base'!$D$12:$S$2588,5,FALSE)</f>
        <v>0</v>
      </c>
      <c r="D218" s="512"/>
      <c r="E218" s="449">
        <f t="shared" si="61"/>
        <v>0</v>
      </c>
      <c r="F218" s="449">
        <f>VLOOKUP($A218,'Orçamento Base'!$D$12:$S$2588,6,FALSE)</f>
        <v>0</v>
      </c>
      <c r="G218" s="449">
        <f t="shared" si="68"/>
        <v>0</v>
      </c>
      <c r="H218" s="449">
        <f t="shared" si="69"/>
        <v>0</v>
      </c>
      <c r="I218" s="448">
        <f t="shared" si="64"/>
        <v>0</v>
      </c>
      <c r="J218" s="448">
        <f t="shared" si="65"/>
        <v>0</v>
      </c>
      <c r="K218" s="448">
        <f t="shared" si="66"/>
        <v>0</v>
      </c>
      <c r="L218" s="450"/>
      <c r="M218" s="451"/>
      <c r="N218" s="451"/>
      <c r="O218" s="451"/>
      <c r="P218" s="451"/>
      <c r="Q218" s="451"/>
      <c r="R218" s="451"/>
      <c r="S218" s="452"/>
      <c r="T218" s="453" t="str">
        <f t="shared" si="67"/>
        <v>OK</v>
      </c>
      <c r="U218" s="453"/>
      <c r="V218" s="454"/>
      <c r="W218" s="450"/>
      <c r="X218" s="450"/>
      <c r="Y218" s="450"/>
      <c r="Z218" s="450"/>
      <c r="AA218" s="450"/>
    </row>
    <row r="219" spans="1:27" s="445" customFormat="1" ht="12.75" customHeight="1">
      <c r="A219" s="446" t="s">
        <v>363</v>
      </c>
      <c r="B219" s="447">
        <f>VLOOKUP($A219,'Orçamento Base'!$D$12:$S$2588,4,FALSE)</f>
        <v>0</v>
      </c>
      <c r="C219" s="446">
        <f>VLOOKUP($A219,'Orçamento Base'!$D$12:$S$2588,5,FALSE)</f>
        <v>0</v>
      </c>
      <c r="D219" s="512"/>
      <c r="E219" s="449">
        <f t="shared" si="61"/>
        <v>0</v>
      </c>
      <c r="F219" s="449">
        <f>VLOOKUP($A219,'Orçamento Base'!$D$12:$S$2588,6,FALSE)</f>
        <v>0</v>
      </c>
      <c r="G219" s="449">
        <f t="shared" si="68"/>
        <v>0</v>
      </c>
      <c r="H219" s="449">
        <f t="shared" si="69"/>
        <v>0</v>
      </c>
      <c r="I219" s="448">
        <f t="shared" si="64"/>
        <v>0</v>
      </c>
      <c r="J219" s="448">
        <f t="shared" si="65"/>
        <v>0</v>
      </c>
      <c r="K219" s="448">
        <f t="shared" si="66"/>
        <v>0</v>
      </c>
      <c r="L219" s="450"/>
      <c r="M219" s="451"/>
      <c r="N219" s="451"/>
      <c r="O219" s="451"/>
      <c r="P219" s="451"/>
      <c r="Q219" s="451"/>
      <c r="R219" s="451"/>
      <c r="S219" s="452"/>
      <c r="T219" s="453" t="str">
        <f t="shared" si="67"/>
        <v>OK</v>
      </c>
      <c r="U219" s="453"/>
      <c r="V219" s="454"/>
      <c r="W219" s="450"/>
      <c r="X219" s="450"/>
      <c r="Y219" s="450"/>
      <c r="Z219" s="450"/>
      <c r="AA219" s="450"/>
    </row>
    <row r="220" spans="1:27" s="445" customFormat="1" ht="12.75" customHeight="1">
      <c r="A220" s="446" t="s">
        <v>364</v>
      </c>
      <c r="B220" s="447">
        <f>VLOOKUP($A220,'Orçamento Base'!$D$12:$S$2588,4,FALSE)</f>
        <v>0</v>
      </c>
      <c r="C220" s="446">
        <f>VLOOKUP($A220,'Orçamento Base'!$D$12:$S$2588,5,FALSE)</f>
        <v>0</v>
      </c>
      <c r="D220" s="512"/>
      <c r="E220" s="449">
        <f t="shared" si="61"/>
        <v>0</v>
      </c>
      <c r="F220" s="449">
        <f>VLOOKUP($A220,'Orçamento Base'!$D$12:$S$2588,6,FALSE)</f>
        <v>0</v>
      </c>
      <c r="G220" s="449">
        <f t="shared" si="68"/>
        <v>0</v>
      </c>
      <c r="H220" s="449">
        <f t="shared" si="69"/>
        <v>0</v>
      </c>
      <c r="I220" s="448">
        <f t="shared" si="64"/>
        <v>0</v>
      </c>
      <c r="J220" s="448">
        <f t="shared" si="65"/>
        <v>0</v>
      </c>
      <c r="K220" s="448">
        <f t="shared" si="66"/>
        <v>0</v>
      </c>
      <c r="L220" s="450"/>
      <c r="M220" s="451"/>
      <c r="N220" s="451"/>
      <c r="O220" s="451"/>
      <c r="P220" s="451"/>
      <c r="Q220" s="451"/>
      <c r="R220" s="451"/>
      <c r="S220" s="452"/>
      <c r="T220" s="453" t="str">
        <f t="shared" si="67"/>
        <v>OK</v>
      </c>
      <c r="U220" s="453"/>
      <c r="V220" s="454"/>
      <c r="W220" s="450"/>
      <c r="X220" s="450"/>
      <c r="Y220" s="450"/>
      <c r="Z220" s="450"/>
      <c r="AA220" s="450"/>
    </row>
    <row r="221" spans="1:27" s="445" customFormat="1" ht="12.75" customHeight="1">
      <c r="A221" s="446" t="s">
        <v>365</v>
      </c>
      <c r="B221" s="447">
        <f>VLOOKUP($A221,'Orçamento Base'!$D$12:$S$2588,4,FALSE)</f>
        <v>0</v>
      </c>
      <c r="C221" s="446">
        <f>VLOOKUP($A221,'Orçamento Base'!$D$12:$S$2588,5,FALSE)</f>
        <v>0</v>
      </c>
      <c r="D221" s="512"/>
      <c r="E221" s="449">
        <f t="shared" si="61"/>
        <v>0</v>
      </c>
      <c r="F221" s="449">
        <f>VLOOKUP($A221,'Orçamento Base'!$D$12:$S$2588,6,FALSE)</f>
        <v>0</v>
      </c>
      <c r="G221" s="449">
        <f t="shared" si="68"/>
        <v>0</v>
      </c>
      <c r="H221" s="449">
        <f t="shared" si="69"/>
        <v>0</v>
      </c>
      <c r="I221" s="448">
        <f t="shared" si="64"/>
        <v>0</v>
      </c>
      <c r="J221" s="448">
        <f t="shared" si="65"/>
        <v>0</v>
      </c>
      <c r="K221" s="448">
        <f t="shared" si="66"/>
        <v>0</v>
      </c>
      <c r="L221" s="450"/>
      <c r="M221" s="451"/>
      <c r="N221" s="451"/>
      <c r="O221" s="451"/>
      <c r="P221" s="451"/>
      <c r="Q221" s="451"/>
      <c r="R221" s="451"/>
      <c r="S221" s="452"/>
      <c r="T221" s="453" t="str">
        <f t="shared" si="67"/>
        <v>OK</v>
      </c>
      <c r="U221" s="453"/>
      <c r="V221" s="454"/>
      <c r="W221" s="450"/>
      <c r="X221" s="450"/>
      <c r="Y221" s="450"/>
      <c r="Z221" s="450"/>
      <c r="AA221" s="450"/>
    </row>
    <row r="222" spans="1:27" s="445" customFormat="1" ht="12.75" customHeight="1">
      <c r="A222" s="446" t="s">
        <v>366</v>
      </c>
      <c r="B222" s="447">
        <f>VLOOKUP($A222,'Orçamento Base'!$D$12:$S$2588,4,FALSE)</f>
        <v>0</v>
      </c>
      <c r="C222" s="446">
        <f>VLOOKUP($A222,'Orçamento Base'!$D$12:$S$2588,5,FALSE)</f>
        <v>0</v>
      </c>
      <c r="D222" s="512"/>
      <c r="E222" s="449">
        <f t="shared" si="61"/>
        <v>0</v>
      </c>
      <c r="F222" s="449">
        <f>VLOOKUP($A222,'Orçamento Base'!$D$12:$S$2588,6,FALSE)</f>
        <v>0</v>
      </c>
      <c r="G222" s="449">
        <f t="shared" si="68"/>
        <v>0</v>
      </c>
      <c r="H222" s="449">
        <f t="shared" si="69"/>
        <v>0</v>
      </c>
      <c r="I222" s="448">
        <f t="shared" si="64"/>
        <v>0</v>
      </c>
      <c r="J222" s="448">
        <f t="shared" si="65"/>
        <v>0</v>
      </c>
      <c r="K222" s="448">
        <f t="shared" si="66"/>
        <v>0</v>
      </c>
      <c r="L222" s="450"/>
      <c r="M222" s="451"/>
      <c r="N222" s="451"/>
      <c r="O222" s="451"/>
      <c r="P222" s="451"/>
      <c r="Q222" s="451"/>
      <c r="R222" s="451"/>
      <c r="S222" s="452"/>
      <c r="T222" s="453" t="str">
        <f t="shared" si="67"/>
        <v>OK</v>
      </c>
      <c r="U222" s="453"/>
      <c r="V222" s="454"/>
      <c r="W222" s="450"/>
      <c r="X222" s="450"/>
      <c r="Y222" s="450"/>
      <c r="Z222" s="450"/>
      <c r="AA222" s="450"/>
    </row>
    <row r="223" spans="1:27" s="445" customFormat="1" ht="12.75" customHeight="1">
      <c r="A223" s="446" t="s">
        <v>367</v>
      </c>
      <c r="B223" s="447">
        <f>VLOOKUP($A223,'Orçamento Base'!$D$12:$S$2588,4,FALSE)</f>
        <v>0</v>
      </c>
      <c r="C223" s="446">
        <f>VLOOKUP($A223,'Orçamento Base'!$D$12:$S$2588,5,FALSE)</f>
        <v>0</v>
      </c>
      <c r="D223" s="512"/>
      <c r="E223" s="449">
        <f t="shared" si="61"/>
        <v>0</v>
      </c>
      <c r="F223" s="449">
        <f>VLOOKUP($A223,'Orçamento Base'!$D$12:$S$2588,6,FALSE)</f>
        <v>0</v>
      </c>
      <c r="G223" s="449">
        <f t="shared" si="68"/>
        <v>0</v>
      </c>
      <c r="H223" s="449">
        <f t="shared" si="69"/>
        <v>0</v>
      </c>
      <c r="I223" s="448">
        <f t="shared" si="64"/>
        <v>0</v>
      </c>
      <c r="J223" s="448">
        <f t="shared" si="65"/>
        <v>0</v>
      </c>
      <c r="K223" s="448">
        <f t="shared" si="66"/>
        <v>0</v>
      </c>
      <c r="L223" s="450"/>
      <c r="M223" s="451"/>
      <c r="N223" s="451"/>
      <c r="O223" s="451"/>
      <c r="P223" s="451"/>
      <c r="Q223" s="451"/>
      <c r="R223" s="451"/>
      <c r="S223" s="452"/>
      <c r="T223" s="453" t="str">
        <f t="shared" si="67"/>
        <v>OK</v>
      </c>
      <c r="U223" s="453"/>
      <c r="V223" s="454"/>
      <c r="W223" s="450"/>
      <c r="X223" s="450"/>
      <c r="Y223" s="450"/>
      <c r="Z223" s="450"/>
      <c r="AA223" s="450"/>
    </row>
    <row r="224" spans="1:27" s="445" customFormat="1" ht="12.75" customHeight="1">
      <c r="A224" s="446" t="s">
        <v>368</v>
      </c>
      <c r="B224" s="447">
        <f>VLOOKUP($A224,'Orçamento Base'!$D$12:$S$2588,4,FALSE)</f>
        <v>0</v>
      </c>
      <c r="C224" s="446">
        <f>VLOOKUP($A224,'Orçamento Base'!$D$12:$S$2588,5,FALSE)</f>
        <v>0</v>
      </c>
      <c r="D224" s="512"/>
      <c r="E224" s="449">
        <f t="shared" si="61"/>
        <v>0</v>
      </c>
      <c r="F224" s="449">
        <f>VLOOKUP($A224,'Orçamento Base'!$D$12:$S$2588,6,FALSE)</f>
        <v>0</v>
      </c>
      <c r="G224" s="449">
        <f t="shared" si="68"/>
        <v>0</v>
      </c>
      <c r="H224" s="449">
        <f t="shared" si="69"/>
        <v>0</v>
      </c>
      <c r="I224" s="448">
        <f t="shared" si="64"/>
        <v>0</v>
      </c>
      <c r="J224" s="448">
        <f t="shared" si="65"/>
        <v>0</v>
      </c>
      <c r="K224" s="448">
        <f t="shared" si="66"/>
        <v>0</v>
      </c>
      <c r="L224" s="450"/>
      <c r="M224" s="451"/>
      <c r="N224" s="451"/>
      <c r="O224" s="451"/>
      <c r="P224" s="451"/>
      <c r="Q224" s="451"/>
      <c r="R224" s="451"/>
      <c r="S224" s="452"/>
      <c r="T224" s="453" t="str">
        <f t="shared" si="67"/>
        <v>OK</v>
      </c>
      <c r="U224" s="453"/>
      <c r="V224" s="454"/>
      <c r="W224" s="450"/>
      <c r="X224" s="450"/>
      <c r="Y224" s="450"/>
      <c r="Z224" s="450"/>
      <c r="AA224" s="450"/>
    </row>
    <row r="225" spans="1:27" s="445" customFormat="1" ht="12.75" customHeight="1">
      <c r="A225" s="446" t="s">
        <v>369</v>
      </c>
      <c r="B225" s="447">
        <f>VLOOKUP($A225,'Orçamento Base'!$D$12:$S$2588,4,FALSE)</f>
        <v>0</v>
      </c>
      <c r="C225" s="446">
        <f>VLOOKUP($A225,'Orçamento Base'!$D$12:$S$2588,5,FALSE)</f>
        <v>0</v>
      </c>
      <c r="D225" s="512"/>
      <c r="E225" s="449">
        <f t="shared" si="61"/>
        <v>0</v>
      </c>
      <c r="F225" s="449">
        <f>VLOOKUP($A225,'Orçamento Base'!$D$12:$S$2588,6,FALSE)</f>
        <v>0</v>
      </c>
      <c r="G225" s="449">
        <f t="shared" si="68"/>
        <v>0</v>
      </c>
      <c r="H225" s="449">
        <f t="shared" si="69"/>
        <v>0</v>
      </c>
      <c r="I225" s="448">
        <f t="shared" si="64"/>
        <v>0</v>
      </c>
      <c r="J225" s="448">
        <f t="shared" si="65"/>
        <v>0</v>
      </c>
      <c r="K225" s="448">
        <f t="shared" si="66"/>
        <v>0</v>
      </c>
      <c r="L225" s="450"/>
      <c r="M225" s="451"/>
      <c r="N225" s="451"/>
      <c r="O225" s="451"/>
      <c r="P225" s="451"/>
      <c r="Q225" s="451"/>
      <c r="R225" s="451"/>
      <c r="S225" s="452"/>
      <c r="T225" s="453" t="str">
        <f t="shared" si="67"/>
        <v>OK</v>
      </c>
      <c r="U225" s="453"/>
      <c r="V225" s="454"/>
      <c r="W225" s="450"/>
      <c r="X225" s="450"/>
      <c r="Y225" s="450"/>
      <c r="Z225" s="450"/>
      <c r="AA225" s="450"/>
    </row>
    <row r="226" spans="1:27" s="445" customFormat="1" ht="12.75" customHeight="1">
      <c r="A226" s="446" t="s">
        <v>370</v>
      </c>
      <c r="B226" s="447">
        <f>VLOOKUP($A226,'Orçamento Base'!$D$12:$S$2588,4,FALSE)</f>
        <v>0</v>
      </c>
      <c r="C226" s="446">
        <f>VLOOKUP($A226,'Orçamento Base'!$D$12:$S$2588,5,FALSE)</f>
        <v>0</v>
      </c>
      <c r="D226" s="512"/>
      <c r="E226" s="449">
        <f t="shared" si="61"/>
        <v>0</v>
      </c>
      <c r="F226" s="449">
        <f>VLOOKUP($A226,'Orçamento Base'!$D$12:$S$2588,6,FALSE)</f>
        <v>0</v>
      </c>
      <c r="G226" s="449">
        <f t="shared" si="68"/>
        <v>0</v>
      </c>
      <c r="H226" s="449">
        <f t="shared" si="69"/>
        <v>0</v>
      </c>
      <c r="I226" s="448">
        <f t="shared" si="64"/>
        <v>0</v>
      </c>
      <c r="J226" s="448">
        <f t="shared" si="65"/>
        <v>0</v>
      </c>
      <c r="K226" s="448">
        <f t="shared" si="66"/>
        <v>0</v>
      </c>
      <c r="L226" s="450"/>
      <c r="M226" s="451"/>
      <c r="N226" s="451"/>
      <c r="O226" s="451"/>
      <c r="P226" s="451"/>
      <c r="Q226" s="451"/>
      <c r="R226" s="451"/>
      <c r="S226" s="452"/>
      <c r="T226" s="453" t="str">
        <f t="shared" si="67"/>
        <v>OK</v>
      </c>
      <c r="U226" s="453"/>
      <c r="V226" s="454"/>
      <c r="W226" s="450"/>
      <c r="X226" s="450"/>
      <c r="Y226" s="450"/>
      <c r="Z226" s="450"/>
      <c r="AA226" s="450"/>
    </row>
    <row r="227" spans="1:27" s="445" customFormat="1" ht="12.75" customHeight="1">
      <c r="A227" s="446" t="s">
        <v>371</v>
      </c>
      <c r="B227" s="447">
        <f>VLOOKUP($A227,'Orçamento Base'!$D$12:$S$2588,4,FALSE)</f>
        <v>0</v>
      </c>
      <c r="C227" s="446">
        <f>VLOOKUP($A227,'Orçamento Base'!$D$12:$S$2588,5,FALSE)</f>
        <v>0</v>
      </c>
      <c r="D227" s="512"/>
      <c r="E227" s="449">
        <f t="shared" si="61"/>
        <v>0</v>
      </c>
      <c r="F227" s="449">
        <f>VLOOKUP($A227,'Orçamento Base'!$D$12:$S$2588,6,FALSE)</f>
        <v>0</v>
      </c>
      <c r="G227" s="449">
        <f t="shared" si="68"/>
        <v>0</v>
      </c>
      <c r="H227" s="449">
        <f t="shared" si="69"/>
        <v>0</v>
      </c>
      <c r="I227" s="448">
        <f t="shared" si="64"/>
        <v>0</v>
      </c>
      <c r="J227" s="448">
        <f t="shared" si="65"/>
        <v>0</v>
      </c>
      <c r="K227" s="448">
        <f t="shared" si="66"/>
        <v>0</v>
      </c>
      <c r="L227" s="450"/>
      <c r="M227" s="451"/>
      <c r="N227" s="451"/>
      <c r="O227" s="451"/>
      <c r="P227" s="451"/>
      <c r="Q227" s="451"/>
      <c r="R227" s="451"/>
      <c r="S227" s="452"/>
      <c r="T227" s="453" t="str">
        <f t="shared" si="67"/>
        <v>OK</v>
      </c>
      <c r="U227" s="453"/>
      <c r="V227" s="454"/>
      <c r="W227" s="450"/>
      <c r="X227" s="450"/>
      <c r="Y227" s="450"/>
      <c r="Z227" s="450"/>
      <c r="AA227" s="450"/>
    </row>
    <row r="228" spans="1:27" s="445" customFormat="1" ht="12.75" customHeight="1">
      <c r="A228" s="446" t="s">
        <v>372</v>
      </c>
      <c r="B228" s="447">
        <f>VLOOKUP($A228,'Orçamento Base'!$D$12:$S$2588,4,FALSE)</f>
        <v>0</v>
      </c>
      <c r="C228" s="446">
        <f>VLOOKUP($A228,'Orçamento Base'!$D$12:$S$2588,5,FALSE)</f>
        <v>0</v>
      </c>
      <c r="D228" s="512"/>
      <c r="E228" s="449">
        <f t="shared" si="61"/>
        <v>0</v>
      </c>
      <c r="F228" s="449">
        <f>VLOOKUP($A228,'Orçamento Base'!$D$12:$S$2588,6,FALSE)</f>
        <v>0</v>
      </c>
      <c r="G228" s="449">
        <f t="shared" si="68"/>
        <v>0</v>
      </c>
      <c r="H228" s="449">
        <f t="shared" si="69"/>
        <v>0</v>
      </c>
      <c r="I228" s="448">
        <f t="shared" si="64"/>
        <v>0</v>
      </c>
      <c r="J228" s="448">
        <f t="shared" si="65"/>
        <v>0</v>
      </c>
      <c r="K228" s="448">
        <f t="shared" si="66"/>
        <v>0</v>
      </c>
      <c r="L228" s="450"/>
      <c r="M228" s="451"/>
      <c r="N228" s="451"/>
      <c r="O228" s="451"/>
      <c r="P228" s="451"/>
      <c r="Q228" s="451"/>
      <c r="R228" s="451"/>
      <c r="S228" s="452"/>
      <c r="T228" s="453" t="str">
        <f t="shared" si="67"/>
        <v>OK</v>
      </c>
      <c r="U228" s="453"/>
      <c r="V228" s="454"/>
      <c r="W228" s="450"/>
      <c r="X228" s="450"/>
      <c r="Y228" s="450"/>
      <c r="Z228" s="450"/>
      <c r="AA228" s="450"/>
    </row>
    <row r="229" spans="1:27" s="445" customFormat="1" ht="12.75" customHeight="1">
      <c r="A229" s="446"/>
      <c r="B229" s="447"/>
      <c r="C229" s="446"/>
      <c r="D229" s="473"/>
      <c r="E229" s="474"/>
      <c r="F229" s="449"/>
      <c r="G229" s="449"/>
      <c r="H229" s="449"/>
      <c r="I229" s="448"/>
      <c r="J229" s="448"/>
      <c r="K229" s="448"/>
      <c r="L229" s="450"/>
      <c r="M229" s="451"/>
      <c r="N229" s="451"/>
      <c r="O229" s="451"/>
      <c r="P229" s="451"/>
      <c r="Q229" s="451"/>
      <c r="R229" s="451"/>
      <c r="S229" s="452"/>
      <c r="T229" s="453"/>
      <c r="U229" s="453"/>
      <c r="V229" s="454"/>
      <c r="W229" s="450"/>
      <c r="X229" s="450"/>
      <c r="Y229" s="450"/>
      <c r="Z229" s="450"/>
      <c r="AA229" s="450"/>
    </row>
    <row r="230" spans="1:27" s="445" customFormat="1" ht="12.75" customHeight="1">
      <c r="A230" s="455"/>
      <c r="B230" s="456"/>
      <c r="C230" s="456"/>
      <c r="D230" s="456"/>
      <c r="E230" s="457"/>
      <c r="F230" s="457"/>
      <c r="G230" s="457"/>
      <c r="H230" s="458" t="str">
        <f>CONCATENATE("Subtotal ",B178)</f>
        <v>Subtotal (digite a descrição do item aqui)</v>
      </c>
      <c r="I230" s="459">
        <f>SUM(I179:I229)</f>
        <v>0</v>
      </c>
      <c r="J230" s="459">
        <f>SUM(J179:J229)</f>
        <v>0</v>
      </c>
      <c r="K230" s="459">
        <f>SUM(K179:K229)</f>
        <v>0</v>
      </c>
      <c r="L230" s="450"/>
      <c r="M230" s="451"/>
      <c r="N230" s="451"/>
      <c r="O230" s="451"/>
      <c r="P230" s="451"/>
      <c r="Q230" s="451"/>
      <c r="R230" s="451"/>
      <c r="S230" s="452"/>
      <c r="T230" s="453"/>
      <c r="U230" s="453"/>
      <c r="V230" s="454"/>
      <c r="W230" s="450"/>
      <c r="X230" s="450"/>
      <c r="Y230" s="450"/>
      <c r="Z230" s="450"/>
      <c r="AA230" s="450"/>
    </row>
    <row r="231" spans="1:27" s="445" customFormat="1" ht="7.5" customHeight="1">
      <c r="A231" s="475"/>
      <c r="B231" s="476"/>
      <c r="C231" s="476"/>
      <c r="D231" s="477"/>
      <c r="E231" s="478"/>
      <c r="F231" s="479"/>
      <c r="G231" s="480"/>
      <c r="H231" s="480"/>
      <c r="I231" s="481"/>
      <c r="J231" s="481"/>
      <c r="K231" s="482"/>
      <c r="L231" s="441"/>
      <c r="M231" s="483"/>
      <c r="N231" s="483"/>
      <c r="O231" s="483"/>
      <c r="P231" s="483"/>
      <c r="Q231" s="483"/>
      <c r="R231" s="483"/>
      <c r="S231" s="484"/>
      <c r="T231" s="453"/>
      <c r="U231" s="485"/>
      <c r="V231" s="444"/>
      <c r="W231" s="441"/>
      <c r="X231" s="441"/>
      <c r="Y231" s="441"/>
      <c r="Z231" s="441"/>
      <c r="AA231" s="441"/>
    </row>
    <row r="232" spans="1:27" s="445" customFormat="1" ht="12.75" customHeight="1">
      <c r="A232" s="467">
        <v>5</v>
      </c>
      <c r="B232" s="437" t="str">
        <f>VLOOKUP($A232,'Orçamento Base'!$D$1:$S$2588,4,FALSE)</f>
        <v>(digite a descrição do item aqui)</v>
      </c>
      <c r="C232" s="468"/>
      <c r="D232" s="468"/>
      <c r="E232" s="468"/>
      <c r="F232" s="469"/>
      <c r="G232" s="470"/>
      <c r="H232" s="470"/>
      <c r="I232" s="471"/>
      <c r="J232" s="471"/>
      <c r="K232" s="472"/>
      <c r="L232" s="450"/>
      <c r="M232" s="451"/>
      <c r="N232" s="451"/>
      <c r="O232" s="451"/>
      <c r="P232" s="451"/>
      <c r="Q232" s="451"/>
      <c r="R232" s="451"/>
      <c r="S232" s="452"/>
      <c r="T232" s="453"/>
      <c r="U232" s="453"/>
      <c r="V232" s="454"/>
      <c r="W232" s="450"/>
      <c r="X232" s="450"/>
      <c r="Y232" s="450"/>
      <c r="Z232" s="450"/>
      <c r="AA232" s="450"/>
    </row>
    <row r="233" spans="1:27" s="445" customFormat="1" ht="12.75" customHeight="1">
      <c r="A233" s="446" t="s">
        <v>393</v>
      </c>
      <c r="B233" s="447">
        <f>VLOOKUP($A233,'Orçamento Base'!$D$12:$S$2588,4,FALSE)</f>
        <v>0</v>
      </c>
      <c r="C233" s="446">
        <f>VLOOKUP($A233,'Orçamento Base'!$D$12:$S$2588,5,FALSE)</f>
        <v>0</v>
      </c>
      <c r="D233" s="512"/>
      <c r="E233" s="449">
        <f t="shared" ref="E233:E268" si="70">TRUNC(D233*F233,2)</f>
        <v>0</v>
      </c>
      <c r="F233" s="449">
        <f>VLOOKUP($A233,'Orçamento Base'!$D$12:$S$2588,6,FALSE)</f>
        <v>0</v>
      </c>
      <c r="G233" s="449">
        <f t="shared" ref="G233" si="71">SUMIF($M$14:$R$14,$G$3,M233:R233)</f>
        <v>0</v>
      </c>
      <c r="H233" s="449">
        <f t="shared" ref="H233" si="72">SUM(M233:R233)</f>
        <v>0</v>
      </c>
      <c r="I233" s="448">
        <f t="shared" ref="I233:I268" si="73">TRUNC(D233*F233,2)</f>
        <v>0</v>
      </c>
      <c r="J233" s="448">
        <f t="shared" ref="J233:J268" si="74">TRUNC(D233*G233,2)</f>
        <v>0</v>
      </c>
      <c r="K233" s="448">
        <f t="shared" ref="K233:K268" si="75">TRUNC(D233*H233,2)</f>
        <v>0</v>
      </c>
      <c r="L233" s="450"/>
      <c r="M233" s="451"/>
      <c r="N233" s="451"/>
      <c r="O233" s="451"/>
      <c r="P233" s="451"/>
      <c r="Q233" s="451"/>
      <c r="R233" s="451"/>
      <c r="S233" s="452"/>
      <c r="T233" s="453" t="str">
        <f t="shared" ref="T233:T272" si="76">IF(H233&gt;F233,"ERRO","OK")</f>
        <v>OK</v>
      </c>
      <c r="U233" s="453"/>
      <c r="V233" s="454"/>
      <c r="W233" s="450"/>
      <c r="X233" s="450"/>
      <c r="Y233" s="450"/>
      <c r="Z233" s="450"/>
      <c r="AA233" s="450"/>
    </row>
    <row r="234" spans="1:27" s="445" customFormat="1" ht="12.75" customHeight="1">
      <c r="A234" s="446" t="s">
        <v>394</v>
      </c>
      <c r="B234" s="447">
        <f>VLOOKUP($A234,'Orçamento Base'!$D$12:$S$2588,4,FALSE)</f>
        <v>0</v>
      </c>
      <c r="C234" s="446">
        <f>VLOOKUP($A234,'Orçamento Base'!$D$12:$S$2588,5,FALSE)</f>
        <v>0</v>
      </c>
      <c r="D234" s="512"/>
      <c r="E234" s="449">
        <f t="shared" si="70"/>
        <v>0</v>
      </c>
      <c r="F234" s="449">
        <f>VLOOKUP($A234,'Orçamento Base'!$D$12:$S$2588,6,FALSE)</f>
        <v>0</v>
      </c>
      <c r="G234" s="449">
        <f t="shared" ref="G234:G282" si="77">SUMIF($M$14:$R$14,$G$3,M234:R234)</f>
        <v>0</v>
      </c>
      <c r="H234" s="449">
        <f t="shared" ref="H234:H282" si="78">SUM(M234:R234)</f>
        <v>0</v>
      </c>
      <c r="I234" s="448">
        <f t="shared" si="73"/>
        <v>0</v>
      </c>
      <c r="J234" s="448">
        <f t="shared" si="74"/>
        <v>0</v>
      </c>
      <c r="K234" s="448">
        <f t="shared" si="75"/>
        <v>0</v>
      </c>
      <c r="L234" s="450"/>
      <c r="M234" s="451"/>
      <c r="N234" s="451"/>
      <c r="O234" s="451"/>
      <c r="P234" s="451"/>
      <c r="Q234" s="451"/>
      <c r="R234" s="451"/>
      <c r="S234" s="452"/>
      <c r="T234" s="453" t="str">
        <f t="shared" si="76"/>
        <v>OK</v>
      </c>
      <c r="U234" s="453"/>
      <c r="V234" s="454"/>
      <c r="W234" s="450"/>
      <c r="X234" s="450"/>
      <c r="Y234" s="450"/>
      <c r="Z234" s="450"/>
      <c r="AA234" s="450"/>
    </row>
    <row r="235" spans="1:27" s="445" customFormat="1" ht="12.75" customHeight="1">
      <c r="A235" s="446" t="s">
        <v>395</v>
      </c>
      <c r="B235" s="447">
        <f>VLOOKUP($A235,'Orçamento Base'!$D$12:$S$2588,4,FALSE)</f>
        <v>0</v>
      </c>
      <c r="C235" s="446">
        <f>VLOOKUP($A235,'Orçamento Base'!$D$12:$S$2588,5,FALSE)</f>
        <v>0</v>
      </c>
      <c r="D235" s="512"/>
      <c r="E235" s="449">
        <f t="shared" si="70"/>
        <v>0</v>
      </c>
      <c r="F235" s="449">
        <f>VLOOKUP($A235,'Orçamento Base'!$D$12:$S$2588,6,FALSE)</f>
        <v>0</v>
      </c>
      <c r="G235" s="449">
        <f t="shared" si="77"/>
        <v>0</v>
      </c>
      <c r="H235" s="449">
        <f t="shared" si="78"/>
        <v>0</v>
      </c>
      <c r="I235" s="448">
        <f t="shared" si="73"/>
        <v>0</v>
      </c>
      <c r="J235" s="448">
        <f t="shared" si="74"/>
        <v>0</v>
      </c>
      <c r="K235" s="448">
        <f t="shared" si="75"/>
        <v>0</v>
      </c>
      <c r="L235" s="450"/>
      <c r="M235" s="451"/>
      <c r="N235" s="451"/>
      <c r="O235" s="451"/>
      <c r="P235" s="451"/>
      <c r="Q235" s="451"/>
      <c r="R235" s="451"/>
      <c r="S235" s="452"/>
      <c r="T235" s="453" t="str">
        <f t="shared" si="76"/>
        <v>OK</v>
      </c>
      <c r="U235" s="453"/>
      <c r="V235" s="454"/>
      <c r="W235" s="450"/>
      <c r="X235" s="450"/>
      <c r="Y235" s="450"/>
      <c r="Z235" s="450"/>
      <c r="AA235" s="450"/>
    </row>
    <row r="236" spans="1:27" s="445" customFormat="1" ht="12.75" customHeight="1">
      <c r="A236" s="446" t="s">
        <v>396</v>
      </c>
      <c r="B236" s="447">
        <f>VLOOKUP($A236,'Orçamento Base'!$D$12:$S$2588,4,FALSE)</f>
        <v>0</v>
      </c>
      <c r="C236" s="446">
        <f>VLOOKUP($A236,'Orçamento Base'!$D$12:$S$2588,5,FALSE)</f>
        <v>0</v>
      </c>
      <c r="D236" s="512"/>
      <c r="E236" s="449">
        <f t="shared" si="70"/>
        <v>0</v>
      </c>
      <c r="F236" s="449">
        <f>VLOOKUP($A236,'Orçamento Base'!$D$12:$S$2588,6,FALSE)</f>
        <v>0</v>
      </c>
      <c r="G236" s="449">
        <f t="shared" si="77"/>
        <v>0</v>
      </c>
      <c r="H236" s="449">
        <f t="shared" si="78"/>
        <v>0</v>
      </c>
      <c r="I236" s="448">
        <f t="shared" si="73"/>
        <v>0</v>
      </c>
      <c r="J236" s="448">
        <f t="shared" si="74"/>
        <v>0</v>
      </c>
      <c r="K236" s="448">
        <f t="shared" si="75"/>
        <v>0</v>
      </c>
      <c r="L236" s="450"/>
      <c r="M236" s="451"/>
      <c r="N236" s="451"/>
      <c r="O236" s="451"/>
      <c r="P236" s="451"/>
      <c r="Q236" s="451"/>
      <c r="R236" s="451"/>
      <c r="S236" s="452"/>
      <c r="T236" s="453" t="str">
        <f t="shared" si="76"/>
        <v>OK</v>
      </c>
      <c r="U236" s="453"/>
      <c r="V236" s="454"/>
      <c r="W236" s="450"/>
      <c r="X236" s="450"/>
      <c r="Y236" s="450"/>
      <c r="Z236" s="450"/>
      <c r="AA236" s="450"/>
    </row>
    <row r="237" spans="1:27" s="445" customFormat="1" ht="12.75" customHeight="1">
      <c r="A237" s="446" t="s">
        <v>397</v>
      </c>
      <c r="B237" s="447">
        <f>VLOOKUP($A237,'Orçamento Base'!$D$12:$S$2588,4,FALSE)</f>
        <v>0</v>
      </c>
      <c r="C237" s="446">
        <f>VLOOKUP($A237,'Orçamento Base'!$D$12:$S$2588,5,FALSE)</f>
        <v>0</v>
      </c>
      <c r="D237" s="512"/>
      <c r="E237" s="449">
        <f t="shared" si="70"/>
        <v>0</v>
      </c>
      <c r="F237" s="449">
        <f>VLOOKUP($A237,'Orçamento Base'!$D$12:$S$2588,6,FALSE)</f>
        <v>0</v>
      </c>
      <c r="G237" s="449">
        <f t="shared" si="77"/>
        <v>0</v>
      </c>
      <c r="H237" s="449">
        <f t="shared" si="78"/>
        <v>0</v>
      </c>
      <c r="I237" s="448">
        <f t="shared" si="73"/>
        <v>0</v>
      </c>
      <c r="J237" s="448">
        <f t="shared" si="74"/>
        <v>0</v>
      </c>
      <c r="K237" s="448">
        <f t="shared" si="75"/>
        <v>0</v>
      </c>
      <c r="L237" s="450"/>
      <c r="M237" s="451"/>
      <c r="N237" s="451"/>
      <c r="O237" s="451"/>
      <c r="P237" s="451"/>
      <c r="Q237" s="451"/>
      <c r="R237" s="451"/>
      <c r="S237" s="452"/>
      <c r="T237" s="453" t="str">
        <f t="shared" si="76"/>
        <v>OK</v>
      </c>
      <c r="U237" s="453"/>
      <c r="V237" s="454"/>
      <c r="W237" s="450"/>
      <c r="X237" s="450"/>
      <c r="Y237" s="450"/>
      <c r="Z237" s="450"/>
      <c r="AA237" s="450"/>
    </row>
    <row r="238" spans="1:27" s="445" customFormat="1" ht="12.75" customHeight="1">
      <c r="A238" s="446" t="s">
        <v>398</v>
      </c>
      <c r="B238" s="447">
        <f>VLOOKUP($A238,'Orçamento Base'!$D$12:$S$2588,4,FALSE)</f>
        <v>0</v>
      </c>
      <c r="C238" s="446">
        <f>VLOOKUP($A238,'Orçamento Base'!$D$12:$S$2588,5,FALSE)</f>
        <v>0</v>
      </c>
      <c r="D238" s="512"/>
      <c r="E238" s="449">
        <f t="shared" si="70"/>
        <v>0</v>
      </c>
      <c r="F238" s="449">
        <f>VLOOKUP($A238,'Orçamento Base'!$D$12:$S$2588,6,FALSE)</f>
        <v>0</v>
      </c>
      <c r="G238" s="449">
        <f t="shared" si="77"/>
        <v>0</v>
      </c>
      <c r="H238" s="449">
        <f t="shared" si="78"/>
        <v>0</v>
      </c>
      <c r="I238" s="448">
        <f t="shared" si="73"/>
        <v>0</v>
      </c>
      <c r="J238" s="448">
        <f t="shared" si="74"/>
        <v>0</v>
      </c>
      <c r="K238" s="448">
        <f t="shared" si="75"/>
        <v>0</v>
      </c>
      <c r="L238" s="450"/>
      <c r="M238" s="451"/>
      <c r="N238" s="451"/>
      <c r="O238" s="451"/>
      <c r="P238" s="451"/>
      <c r="Q238" s="451"/>
      <c r="R238" s="451"/>
      <c r="S238" s="452"/>
      <c r="T238" s="453" t="str">
        <f t="shared" si="76"/>
        <v>OK</v>
      </c>
      <c r="U238" s="453"/>
      <c r="V238" s="454"/>
      <c r="W238" s="450"/>
      <c r="X238" s="450"/>
      <c r="Y238" s="450"/>
      <c r="Z238" s="450"/>
      <c r="AA238" s="450"/>
    </row>
    <row r="239" spans="1:27" s="445" customFormat="1" ht="12.75" customHeight="1">
      <c r="A239" s="446" t="s">
        <v>399</v>
      </c>
      <c r="B239" s="447">
        <f>VLOOKUP($A239,'Orçamento Base'!$D$12:$S$2588,4,FALSE)</f>
        <v>0</v>
      </c>
      <c r="C239" s="446">
        <f>VLOOKUP($A239,'Orçamento Base'!$D$12:$S$2588,5,FALSE)</f>
        <v>0</v>
      </c>
      <c r="D239" s="512"/>
      <c r="E239" s="449">
        <f t="shared" si="70"/>
        <v>0</v>
      </c>
      <c r="F239" s="449">
        <f>VLOOKUP($A239,'Orçamento Base'!$D$12:$S$2588,6,FALSE)</f>
        <v>0</v>
      </c>
      <c r="G239" s="449">
        <f t="shared" si="77"/>
        <v>0</v>
      </c>
      <c r="H239" s="449">
        <f t="shared" si="78"/>
        <v>0</v>
      </c>
      <c r="I239" s="448">
        <f t="shared" si="73"/>
        <v>0</v>
      </c>
      <c r="J239" s="448">
        <f t="shared" si="74"/>
        <v>0</v>
      </c>
      <c r="K239" s="448">
        <f t="shared" si="75"/>
        <v>0</v>
      </c>
      <c r="L239" s="450"/>
      <c r="M239" s="451"/>
      <c r="N239" s="451"/>
      <c r="O239" s="451"/>
      <c r="P239" s="451"/>
      <c r="Q239" s="451"/>
      <c r="R239" s="451"/>
      <c r="S239" s="452"/>
      <c r="T239" s="453" t="str">
        <f t="shared" si="76"/>
        <v>OK</v>
      </c>
      <c r="U239" s="453"/>
      <c r="V239" s="454"/>
      <c r="W239" s="450"/>
      <c r="X239" s="450"/>
      <c r="Y239" s="450"/>
      <c r="Z239" s="450"/>
      <c r="AA239" s="450"/>
    </row>
    <row r="240" spans="1:27" s="445" customFormat="1" ht="12.75" customHeight="1">
      <c r="A240" s="446" t="s">
        <v>400</v>
      </c>
      <c r="B240" s="447">
        <f>VLOOKUP($A240,'Orçamento Base'!$D$12:$S$2588,4,FALSE)</f>
        <v>0</v>
      </c>
      <c r="C240" s="446">
        <f>VLOOKUP($A240,'Orçamento Base'!$D$12:$S$2588,5,FALSE)</f>
        <v>0</v>
      </c>
      <c r="D240" s="512"/>
      <c r="E240" s="449">
        <f t="shared" si="70"/>
        <v>0</v>
      </c>
      <c r="F240" s="449">
        <f>VLOOKUP($A240,'Orçamento Base'!$D$12:$S$2588,6,FALSE)</f>
        <v>0</v>
      </c>
      <c r="G240" s="449">
        <f t="shared" si="77"/>
        <v>0</v>
      </c>
      <c r="H240" s="449">
        <f t="shared" si="78"/>
        <v>0</v>
      </c>
      <c r="I240" s="448">
        <f t="shared" si="73"/>
        <v>0</v>
      </c>
      <c r="J240" s="448">
        <f t="shared" si="74"/>
        <v>0</v>
      </c>
      <c r="K240" s="448">
        <f t="shared" si="75"/>
        <v>0</v>
      </c>
      <c r="L240" s="450"/>
      <c r="M240" s="451"/>
      <c r="N240" s="451"/>
      <c r="O240" s="451"/>
      <c r="P240" s="451"/>
      <c r="Q240" s="451"/>
      <c r="R240" s="451"/>
      <c r="S240" s="452"/>
      <c r="T240" s="453" t="str">
        <f t="shared" si="76"/>
        <v>OK</v>
      </c>
      <c r="U240" s="453"/>
      <c r="V240" s="454"/>
      <c r="W240" s="450"/>
      <c r="X240" s="450"/>
      <c r="Y240" s="450"/>
      <c r="Z240" s="450"/>
      <c r="AA240" s="450"/>
    </row>
    <row r="241" spans="1:27" s="445" customFormat="1" ht="12.75" customHeight="1">
      <c r="A241" s="446" t="s">
        <v>401</v>
      </c>
      <c r="B241" s="447">
        <f>VLOOKUP($A241,'Orçamento Base'!$D$12:$S$2588,4,FALSE)</f>
        <v>0</v>
      </c>
      <c r="C241" s="446">
        <f>VLOOKUP($A241,'Orçamento Base'!$D$12:$S$2588,5,FALSE)</f>
        <v>0</v>
      </c>
      <c r="D241" s="512"/>
      <c r="E241" s="449">
        <f t="shared" si="70"/>
        <v>0</v>
      </c>
      <c r="F241" s="449">
        <f>VLOOKUP($A241,'Orçamento Base'!$D$12:$S$2588,6,FALSE)</f>
        <v>0</v>
      </c>
      <c r="G241" s="449">
        <f t="shared" si="77"/>
        <v>0</v>
      </c>
      <c r="H241" s="449">
        <f t="shared" si="78"/>
        <v>0</v>
      </c>
      <c r="I241" s="448">
        <f t="shared" si="73"/>
        <v>0</v>
      </c>
      <c r="J241" s="448">
        <f t="shared" si="74"/>
        <v>0</v>
      </c>
      <c r="K241" s="448">
        <f t="shared" si="75"/>
        <v>0</v>
      </c>
      <c r="L241" s="450"/>
      <c r="M241" s="451"/>
      <c r="N241" s="451"/>
      <c r="O241" s="451"/>
      <c r="P241" s="451"/>
      <c r="Q241" s="451"/>
      <c r="R241" s="451"/>
      <c r="S241" s="452"/>
      <c r="T241" s="453" t="str">
        <f t="shared" si="76"/>
        <v>OK</v>
      </c>
      <c r="U241" s="453"/>
      <c r="V241" s="454"/>
      <c r="W241" s="450"/>
      <c r="X241" s="450"/>
      <c r="Y241" s="450"/>
      <c r="Z241" s="450"/>
      <c r="AA241" s="450"/>
    </row>
    <row r="242" spans="1:27" s="445" customFormat="1" ht="12.75" customHeight="1">
      <c r="A242" s="446" t="s">
        <v>402</v>
      </c>
      <c r="B242" s="447">
        <f>VLOOKUP($A242,'Orçamento Base'!$D$12:$S$2588,4,FALSE)</f>
        <v>0</v>
      </c>
      <c r="C242" s="446">
        <f>VLOOKUP($A242,'Orçamento Base'!$D$12:$S$2588,5,FALSE)</f>
        <v>0</v>
      </c>
      <c r="D242" s="512"/>
      <c r="E242" s="449">
        <f t="shared" si="70"/>
        <v>0</v>
      </c>
      <c r="F242" s="449">
        <f>VLOOKUP($A242,'Orçamento Base'!$D$12:$S$2588,6,FALSE)</f>
        <v>0</v>
      </c>
      <c r="G242" s="449">
        <f t="shared" si="77"/>
        <v>0</v>
      </c>
      <c r="H242" s="449">
        <f t="shared" si="78"/>
        <v>0</v>
      </c>
      <c r="I242" s="448">
        <f t="shared" si="73"/>
        <v>0</v>
      </c>
      <c r="J242" s="448">
        <f t="shared" si="74"/>
        <v>0</v>
      </c>
      <c r="K242" s="448">
        <f t="shared" si="75"/>
        <v>0</v>
      </c>
      <c r="L242" s="450"/>
      <c r="M242" s="451"/>
      <c r="N242" s="451"/>
      <c r="O242" s="451"/>
      <c r="P242" s="451"/>
      <c r="Q242" s="451"/>
      <c r="R242" s="451"/>
      <c r="S242" s="452"/>
      <c r="T242" s="453" t="str">
        <f t="shared" si="76"/>
        <v>OK</v>
      </c>
      <c r="U242" s="453"/>
      <c r="V242" s="454"/>
      <c r="W242" s="450"/>
      <c r="X242" s="450"/>
      <c r="Y242" s="450"/>
      <c r="Z242" s="450"/>
      <c r="AA242" s="450"/>
    </row>
    <row r="243" spans="1:27" s="445" customFormat="1" ht="12.75" customHeight="1">
      <c r="A243" s="446" t="s">
        <v>403</v>
      </c>
      <c r="B243" s="447">
        <f>VLOOKUP($A243,'Orçamento Base'!$D$12:$S$2588,4,FALSE)</f>
        <v>0</v>
      </c>
      <c r="C243" s="446">
        <f>VLOOKUP($A243,'Orçamento Base'!$D$12:$S$2588,5,FALSE)</f>
        <v>0</v>
      </c>
      <c r="D243" s="512"/>
      <c r="E243" s="449">
        <f t="shared" si="70"/>
        <v>0</v>
      </c>
      <c r="F243" s="449">
        <f>VLOOKUP($A243,'Orçamento Base'!$D$12:$S$2588,6,FALSE)</f>
        <v>0</v>
      </c>
      <c r="G243" s="449">
        <f t="shared" si="77"/>
        <v>0</v>
      </c>
      <c r="H243" s="449">
        <f t="shared" si="78"/>
        <v>0</v>
      </c>
      <c r="I243" s="448">
        <f t="shared" si="73"/>
        <v>0</v>
      </c>
      <c r="J243" s="448">
        <f t="shared" si="74"/>
        <v>0</v>
      </c>
      <c r="K243" s="448">
        <f t="shared" si="75"/>
        <v>0</v>
      </c>
      <c r="L243" s="450"/>
      <c r="M243" s="451"/>
      <c r="N243" s="451"/>
      <c r="O243" s="451"/>
      <c r="P243" s="451"/>
      <c r="Q243" s="451"/>
      <c r="R243" s="451"/>
      <c r="S243" s="452"/>
      <c r="T243" s="453" t="str">
        <f t="shared" si="76"/>
        <v>OK</v>
      </c>
      <c r="U243" s="453"/>
      <c r="V243" s="454"/>
      <c r="W243" s="450"/>
      <c r="X243" s="450"/>
      <c r="Y243" s="450"/>
      <c r="Z243" s="450"/>
      <c r="AA243" s="450"/>
    </row>
    <row r="244" spans="1:27" s="445" customFormat="1" ht="12.75" customHeight="1">
      <c r="A244" s="446" t="s">
        <v>404</v>
      </c>
      <c r="B244" s="447">
        <f>VLOOKUP($A244,'Orçamento Base'!$D$12:$S$2588,4,FALSE)</f>
        <v>0</v>
      </c>
      <c r="C244" s="446">
        <f>VLOOKUP($A244,'Orçamento Base'!$D$12:$S$2588,5,FALSE)</f>
        <v>0</v>
      </c>
      <c r="D244" s="512"/>
      <c r="E244" s="449">
        <f t="shared" si="70"/>
        <v>0</v>
      </c>
      <c r="F244" s="449">
        <f>VLOOKUP($A244,'Orçamento Base'!$D$12:$S$2588,6,FALSE)</f>
        <v>0</v>
      </c>
      <c r="G244" s="449">
        <f t="shared" si="77"/>
        <v>0</v>
      </c>
      <c r="H244" s="449">
        <f t="shared" si="78"/>
        <v>0</v>
      </c>
      <c r="I244" s="448">
        <f t="shared" si="73"/>
        <v>0</v>
      </c>
      <c r="J244" s="448">
        <f t="shared" si="74"/>
        <v>0</v>
      </c>
      <c r="K244" s="448">
        <f t="shared" si="75"/>
        <v>0</v>
      </c>
      <c r="L244" s="450"/>
      <c r="M244" s="451"/>
      <c r="N244" s="451"/>
      <c r="O244" s="451"/>
      <c r="P244" s="451"/>
      <c r="Q244" s="451"/>
      <c r="R244" s="451"/>
      <c r="S244" s="452"/>
      <c r="T244" s="453" t="str">
        <f t="shared" si="76"/>
        <v>OK</v>
      </c>
      <c r="U244" s="453"/>
      <c r="V244" s="454"/>
      <c r="W244" s="450"/>
      <c r="X244" s="450"/>
      <c r="Y244" s="450"/>
      <c r="Z244" s="450"/>
      <c r="AA244" s="450"/>
    </row>
    <row r="245" spans="1:27" s="445" customFormat="1" ht="12.75" customHeight="1">
      <c r="A245" s="446" t="s">
        <v>405</v>
      </c>
      <c r="B245" s="447">
        <f>VLOOKUP($A245,'Orçamento Base'!$D$12:$S$2588,4,FALSE)</f>
        <v>0</v>
      </c>
      <c r="C245" s="446">
        <f>VLOOKUP($A245,'Orçamento Base'!$D$12:$S$2588,5,FALSE)</f>
        <v>0</v>
      </c>
      <c r="D245" s="512"/>
      <c r="E245" s="449">
        <f t="shared" si="70"/>
        <v>0</v>
      </c>
      <c r="F245" s="449">
        <f>VLOOKUP($A245,'Orçamento Base'!$D$12:$S$2588,6,FALSE)</f>
        <v>0</v>
      </c>
      <c r="G245" s="449">
        <f t="shared" si="77"/>
        <v>0</v>
      </c>
      <c r="H245" s="449">
        <f t="shared" si="78"/>
        <v>0</v>
      </c>
      <c r="I245" s="448">
        <f t="shared" si="73"/>
        <v>0</v>
      </c>
      <c r="J245" s="448">
        <f t="shared" si="74"/>
        <v>0</v>
      </c>
      <c r="K245" s="448">
        <f t="shared" si="75"/>
        <v>0</v>
      </c>
      <c r="L245" s="450"/>
      <c r="M245" s="451"/>
      <c r="N245" s="451"/>
      <c r="O245" s="451"/>
      <c r="P245" s="451"/>
      <c r="Q245" s="451"/>
      <c r="R245" s="451"/>
      <c r="S245" s="452"/>
      <c r="T245" s="453" t="str">
        <f t="shared" si="76"/>
        <v>OK</v>
      </c>
      <c r="U245" s="453"/>
      <c r="V245" s="454"/>
      <c r="W245" s="450"/>
      <c r="X245" s="450"/>
      <c r="Y245" s="450"/>
      <c r="Z245" s="450"/>
      <c r="AA245" s="450"/>
    </row>
    <row r="246" spans="1:27" s="445" customFormat="1" ht="12.75" customHeight="1">
      <c r="A246" s="446" t="s">
        <v>406</v>
      </c>
      <c r="B246" s="447">
        <f>VLOOKUP($A246,'Orçamento Base'!$D$12:$S$2588,4,FALSE)</f>
        <v>0</v>
      </c>
      <c r="C246" s="446">
        <f>VLOOKUP($A246,'Orçamento Base'!$D$12:$S$2588,5,FALSE)</f>
        <v>0</v>
      </c>
      <c r="D246" s="512"/>
      <c r="E246" s="449">
        <f t="shared" si="70"/>
        <v>0</v>
      </c>
      <c r="F246" s="449">
        <f>VLOOKUP($A246,'Orçamento Base'!$D$12:$S$2588,6,FALSE)</f>
        <v>0</v>
      </c>
      <c r="G246" s="449">
        <f t="shared" si="77"/>
        <v>0</v>
      </c>
      <c r="H246" s="449">
        <f t="shared" si="78"/>
        <v>0</v>
      </c>
      <c r="I246" s="448">
        <f t="shared" si="73"/>
        <v>0</v>
      </c>
      <c r="J246" s="448">
        <f t="shared" si="74"/>
        <v>0</v>
      </c>
      <c r="K246" s="448">
        <f t="shared" si="75"/>
        <v>0</v>
      </c>
      <c r="L246" s="450"/>
      <c r="M246" s="451"/>
      <c r="N246" s="451"/>
      <c r="O246" s="451"/>
      <c r="P246" s="451"/>
      <c r="Q246" s="451"/>
      <c r="R246" s="451"/>
      <c r="S246" s="452"/>
      <c r="T246" s="453" t="str">
        <f t="shared" si="76"/>
        <v>OK</v>
      </c>
      <c r="U246" s="453"/>
      <c r="V246" s="454"/>
      <c r="W246" s="450"/>
      <c r="X246" s="450"/>
      <c r="Y246" s="450"/>
      <c r="Z246" s="450"/>
      <c r="AA246" s="450"/>
    </row>
    <row r="247" spans="1:27" s="445" customFormat="1" ht="12.75" customHeight="1">
      <c r="A247" s="446" t="s">
        <v>407</v>
      </c>
      <c r="B247" s="447">
        <f>VLOOKUP($A247,'Orçamento Base'!$D$12:$S$2588,4,FALSE)</f>
        <v>0</v>
      </c>
      <c r="C247" s="446">
        <f>VLOOKUP($A247,'Orçamento Base'!$D$12:$S$2588,5,FALSE)</f>
        <v>0</v>
      </c>
      <c r="D247" s="512"/>
      <c r="E247" s="449">
        <f t="shared" si="70"/>
        <v>0</v>
      </c>
      <c r="F247" s="449">
        <f>VLOOKUP($A247,'Orçamento Base'!$D$12:$S$2588,6,FALSE)</f>
        <v>0</v>
      </c>
      <c r="G247" s="449">
        <f t="shared" si="77"/>
        <v>0</v>
      </c>
      <c r="H247" s="449">
        <f t="shared" si="78"/>
        <v>0</v>
      </c>
      <c r="I247" s="448">
        <f t="shared" si="73"/>
        <v>0</v>
      </c>
      <c r="J247" s="448">
        <f t="shared" si="74"/>
        <v>0</v>
      </c>
      <c r="K247" s="448">
        <f t="shared" si="75"/>
        <v>0</v>
      </c>
      <c r="L247" s="450"/>
      <c r="M247" s="451"/>
      <c r="N247" s="451"/>
      <c r="O247" s="451"/>
      <c r="P247" s="451"/>
      <c r="Q247" s="451"/>
      <c r="R247" s="451"/>
      <c r="S247" s="452"/>
      <c r="T247" s="453" t="str">
        <f t="shared" si="76"/>
        <v>OK</v>
      </c>
      <c r="U247" s="453"/>
      <c r="V247" s="454"/>
      <c r="W247" s="450"/>
      <c r="X247" s="450"/>
      <c r="Y247" s="450"/>
      <c r="Z247" s="450"/>
      <c r="AA247" s="450"/>
    </row>
    <row r="248" spans="1:27" s="445" customFormat="1" ht="12.75" customHeight="1">
      <c r="A248" s="446" t="s">
        <v>408</v>
      </c>
      <c r="B248" s="447">
        <f>VLOOKUP($A248,'Orçamento Base'!$D$12:$S$2588,4,FALSE)</f>
        <v>0</v>
      </c>
      <c r="C248" s="446">
        <f>VLOOKUP($A248,'Orçamento Base'!$D$12:$S$2588,5,FALSE)</f>
        <v>0</v>
      </c>
      <c r="D248" s="512"/>
      <c r="E248" s="449">
        <f t="shared" si="70"/>
        <v>0</v>
      </c>
      <c r="F248" s="449">
        <f>VLOOKUP($A248,'Orçamento Base'!$D$12:$S$2588,6,FALSE)</f>
        <v>0</v>
      </c>
      <c r="G248" s="449">
        <f t="shared" si="77"/>
        <v>0</v>
      </c>
      <c r="H248" s="449">
        <f t="shared" si="78"/>
        <v>0</v>
      </c>
      <c r="I248" s="448">
        <f t="shared" si="73"/>
        <v>0</v>
      </c>
      <c r="J248" s="448">
        <f t="shared" si="74"/>
        <v>0</v>
      </c>
      <c r="K248" s="448">
        <f t="shared" si="75"/>
        <v>0</v>
      </c>
      <c r="L248" s="450"/>
      <c r="M248" s="451"/>
      <c r="N248" s="451"/>
      <c r="O248" s="451"/>
      <c r="P248" s="451"/>
      <c r="Q248" s="451"/>
      <c r="R248" s="451"/>
      <c r="S248" s="452"/>
      <c r="T248" s="453" t="str">
        <f t="shared" si="76"/>
        <v>OK</v>
      </c>
      <c r="U248" s="453"/>
      <c r="V248" s="454"/>
      <c r="W248" s="450"/>
      <c r="X248" s="450"/>
      <c r="Y248" s="450"/>
      <c r="Z248" s="450"/>
      <c r="AA248" s="450"/>
    </row>
    <row r="249" spans="1:27" s="445" customFormat="1" ht="12.75" customHeight="1">
      <c r="A249" s="446" t="s">
        <v>409</v>
      </c>
      <c r="B249" s="447">
        <f>VLOOKUP($A249,'Orçamento Base'!$D$12:$S$2588,4,FALSE)</f>
        <v>0</v>
      </c>
      <c r="C249" s="446">
        <f>VLOOKUP($A249,'Orçamento Base'!$D$12:$S$2588,5,FALSE)</f>
        <v>0</v>
      </c>
      <c r="D249" s="512"/>
      <c r="E249" s="449">
        <f t="shared" si="70"/>
        <v>0</v>
      </c>
      <c r="F249" s="449">
        <f>VLOOKUP($A249,'Orçamento Base'!$D$12:$S$2588,6,FALSE)</f>
        <v>0</v>
      </c>
      <c r="G249" s="449">
        <f t="shared" si="77"/>
        <v>0</v>
      </c>
      <c r="H249" s="449">
        <f t="shared" si="78"/>
        <v>0</v>
      </c>
      <c r="I249" s="448">
        <f t="shared" si="73"/>
        <v>0</v>
      </c>
      <c r="J249" s="448">
        <f t="shared" si="74"/>
        <v>0</v>
      </c>
      <c r="K249" s="448">
        <f t="shared" si="75"/>
        <v>0</v>
      </c>
      <c r="L249" s="450"/>
      <c r="M249" s="451"/>
      <c r="N249" s="451"/>
      <c r="O249" s="451"/>
      <c r="P249" s="451"/>
      <c r="Q249" s="451"/>
      <c r="R249" s="451"/>
      <c r="S249" s="452"/>
      <c r="T249" s="453" t="str">
        <f t="shared" si="76"/>
        <v>OK</v>
      </c>
      <c r="U249" s="453"/>
      <c r="V249" s="454"/>
      <c r="W249" s="450"/>
      <c r="X249" s="450"/>
      <c r="Y249" s="450"/>
      <c r="Z249" s="450"/>
      <c r="AA249" s="450"/>
    </row>
    <row r="250" spans="1:27" s="445" customFormat="1" ht="12.75" customHeight="1">
      <c r="A250" s="446" t="s">
        <v>410</v>
      </c>
      <c r="B250" s="447">
        <f>VLOOKUP($A250,'Orçamento Base'!$D$12:$S$2588,4,FALSE)</f>
        <v>0</v>
      </c>
      <c r="C250" s="446">
        <f>VLOOKUP($A250,'Orçamento Base'!$D$12:$S$2588,5,FALSE)</f>
        <v>0</v>
      </c>
      <c r="D250" s="512"/>
      <c r="E250" s="449">
        <f t="shared" si="70"/>
        <v>0</v>
      </c>
      <c r="F250" s="449">
        <f>VLOOKUP($A250,'Orçamento Base'!$D$12:$S$2588,6,FALSE)</f>
        <v>0</v>
      </c>
      <c r="G250" s="449">
        <f t="shared" si="77"/>
        <v>0</v>
      </c>
      <c r="H250" s="449">
        <f t="shared" si="78"/>
        <v>0</v>
      </c>
      <c r="I250" s="448">
        <f t="shared" si="73"/>
        <v>0</v>
      </c>
      <c r="J250" s="448">
        <f t="shared" si="74"/>
        <v>0</v>
      </c>
      <c r="K250" s="448">
        <f t="shared" si="75"/>
        <v>0</v>
      </c>
      <c r="L250" s="450"/>
      <c r="M250" s="451"/>
      <c r="N250" s="451"/>
      <c r="O250" s="451"/>
      <c r="P250" s="451"/>
      <c r="Q250" s="451"/>
      <c r="R250" s="451"/>
      <c r="S250" s="452"/>
      <c r="T250" s="453" t="str">
        <f t="shared" si="76"/>
        <v>OK</v>
      </c>
      <c r="U250" s="453"/>
      <c r="V250" s="454"/>
      <c r="W250" s="450"/>
      <c r="X250" s="450"/>
      <c r="Y250" s="450"/>
      <c r="Z250" s="450"/>
      <c r="AA250" s="450"/>
    </row>
    <row r="251" spans="1:27" s="445" customFormat="1" ht="12.75" customHeight="1">
      <c r="A251" s="446" t="s">
        <v>411</v>
      </c>
      <c r="B251" s="447">
        <f>VLOOKUP($A251,'Orçamento Base'!$D$12:$S$2588,4,FALSE)</f>
        <v>0</v>
      </c>
      <c r="C251" s="446">
        <f>VLOOKUP($A251,'Orçamento Base'!$D$12:$S$2588,5,FALSE)</f>
        <v>0</v>
      </c>
      <c r="D251" s="512"/>
      <c r="E251" s="449">
        <f t="shared" si="70"/>
        <v>0</v>
      </c>
      <c r="F251" s="449">
        <f>VLOOKUP($A251,'Orçamento Base'!$D$12:$S$2588,6,FALSE)</f>
        <v>0</v>
      </c>
      <c r="G251" s="449">
        <f t="shared" si="77"/>
        <v>0</v>
      </c>
      <c r="H251" s="449">
        <f t="shared" si="78"/>
        <v>0</v>
      </c>
      <c r="I251" s="448">
        <f t="shared" si="73"/>
        <v>0</v>
      </c>
      <c r="J251" s="448">
        <f t="shared" si="74"/>
        <v>0</v>
      </c>
      <c r="K251" s="448">
        <f t="shared" si="75"/>
        <v>0</v>
      </c>
      <c r="L251" s="450"/>
      <c r="M251" s="451"/>
      <c r="N251" s="451"/>
      <c r="O251" s="451"/>
      <c r="P251" s="451"/>
      <c r="Q251" s="451"/>
      <c r="R251" s="451"/>
      <c r="S251" s="452"/>
      <c r="T251" s="453" t="str">
        <f t="shared" si="76"/>
        <v>OK</v>
      </c>
      <c r="U251" s="453"/>
      <c r="V251" s="454"/>
      <c r="W251" s="450"/>
      <c r="X251" s="450"/>
      <c r="Y251" s="450"/>
      <c r="Z251" s="450"/>
      <c r="AA251" s="450"/>
    </row>
    <row r="252" spans="1:27" s="445" customFormat="1" ht="12.75" customHeight="1">
      <c r="A252" s="446" t="s">
        <v>412</v>
      </c>
      <c r="B252" s="447">
        <f>VLOOKUP($A252,'Orçamento Base'!$D$12:$S$2588,4,FALSE)</f>
        <v>0</v>
      </c>
      <c r="C252" s="446">
        <f>VLOOKUP($A252,'Orçamento Base'!$D$12:$S$2588,5,FALSE)</f>
        <v>0</v>
      </c>
      <c r="D252" s="512"/>
      <c r="E252" s="449">
        <f t="shared" si="70"/>
        <v>0</v>
      </c>
      <c r="F252" s="449">
        <f>VLOOKUP($A252,'Orçamento Base'!$D$12:$S$2588,6,FALSE)</f>
        <v>0</v>
      </c>
      <c r="G252" s="449">
        <f t="shared" si="77"/>
        <v>0</v>
      </c>
      <c r="H252" s="449">
        <f t="shared" si="78"/>
        <v>0</v>
      </c>
      <c r="I252" s="448">
        <f t="shared" si="73"/>
        <v>0</v>
      </c>
      <c r="J252" s="448">
        <f t="shared" si="74"/>
        <v>0</v>
      </c>
      <c r="K252" s="448">
        <f t="shared" si="75"/>
        <v>0</v>
      </c>
      <c r="L252" s="450"/>
      <c r="M252" s="451"/>
      <c r="N252" s="451"/>
      <c r="O252" s="451"/>
      <c r="P252" s="451"/>
      <c r="Q252" s="451"/>
      <c r="R252" s="451"/>
      <c r="S252" s="452"/>
      <c r="T252" s="453" t="str">
        <f t="shared" si="76"/>
        <v>OK</v>
      </c>
      <c r="U252" s="453"/>
      <c r="V252" s="454"/>
      <c r="W252" s="450"/>
      <c r="X252" s="450"/>
      <c r="Y252" s="450"/>
      <c r="Z252" s="450"/>
      <c r="AA252" s="450"/>
    </row>
    <row r="253" spans="1:27" s="445" customFormat="1" ht="12.75" customHeight="1">
      <c r="A253" s="446" t="s">
        <v>413</v>
      </c>
      <c r="B253" s="447">
        <f>VLOOKUP($A253,'Orçamento Base'!$D$12:$S$2588,4,FALSE)</f>
        <v>0</v>
      </c>
      <c r="C253" s="446">
        <f>VLOOKUP($A253,'Orçamento Base'!$D$12:$S$2588,5,FALSE)</f>
        <v>0</v>
      </c>
      <c r="D253" s="512"/>
      <c r="E253" s="449">
        <f t="shared" si="70"/>
        <v>0</v>
      </c>
      <c r="F253" s="449">
        <f>VLOOKUP($A253,'Orçamento Base'!$D$12:$S$2588,6,FALSE)</f>
        <v>0</v>
      </c>
      <c r="G253" s="449">
        <f t="shared" si="77"/>
        <v>0</v>
      </c>
      <c r="H253" s="449">
        <f t="shared" si="78"/>
        <v>0</v>
      </c>
      <c r="I253" s="448">
        <f t="shared" si="73"/>
        <v>0</v>
      </c>
      <c r="J253" s="448">
        <f t="shared" si="74"/>
        <v>0</v>
      </c>
      <c r="K253" s="448">
        <f t="shared" si="75"/>
        <v>0</v>
      </c>
      <c r="L253" s="450"/>
      <c r="M253" s="451"/>
      <c r="N253" s="451"/>
      <c r="O253" s="451"/>
      <c r="P253" s="451"/>
      <c r="Q253" s="451"/>
      <c r="R253" s="451"/>
      <c r="S253" s="452"/>
      <c r="T253" s="453" t="str">
        <f t="shared" si="76"/>
        <v>OK</v>
      </c>
      <c r="U253" s="453"/>
      <c r="V253" s="454"/>
      <c r="W253" s="450"/>
      <c r="X253" s="450"/>
      <c r="Y253" s="450"/>
      <c r="Z253" s="450"/>
      <c r="AA253" s="450"/>
    </row>
    <row r="254" spans="1:27" s="445" customFormat="1" ht="12.75" customHeight="1">
      <c r="A254" s="446" t="s">
        <v>414</v>
      </c>
      <c r="B254" s="447">
        <f>VLOOKUP($A254,'Orçamento Base'!$D$12:$S$2588,4,FALSE)</f>
        <v>0</v>
      </c>
      <c r="C254" s="446">
        <f>VLOOKUP($A254,'Orçamento Base'!$D$12:$S$2588,5,FALSE)</f>
        <v>0</v>
      </c>
      <c r="D254" s="512"/>
      <c r="E254" s="449">
        <f t="shared" si="70"/>
        <v>0</v>
      </c>
      <c r="F254" s="449">
        <f>VLOOKUP($A254,'Orçamento Base'!$D$12:$S$2588,6,FALSE)</f>
        <v>0</v>
      </c>
      <c r="G254" s="449">
        <f t="shared" si="77"/>
        <v>0</v>
      </c>
      <c r="H254" s="449">
        <f t="shared" si="78"/>
        <v>0</v>
      </c>
      <c r="I254" s="448">
        <f t="shared" si="73"/>
        <v>0</v>
      </c>
      <c r="J254" s="448">
        <f t="shared" si="74"/>
        <v>0</v>
      </c>
      <c r="K254" s="448">
        <f t="shared" si="75"/>
        <v>0</v>
      </c>
      <c r="L254" s="450"/>
      <c r="M254" s="451"/>
      <c r="N254" s="451"/>
      <c r="O254" s="451"/>
      <c r="P254" s="451"/>
      <c r="Q254" s="451"/>
      <c r="R254" s="451"/>
      <c r="S254" s="452"/>
      <c r="T254" s="453" t="str">
        <f t="shared" si="76"/>
        <v>OK</v>
      </c>
      <c r="U254" s="453"/>
      <c r="V254" s="454"/>
      <c r="W254" s="450"/>
      <c r="X254" s="450"/>
      <c r="Y254" s="450"/>
      <c r="Z254" s="450"/>
      <c r="AA254" s="450"/>
    </row>
    <row r="255" spans="1:27" s="445" customFormat="1" ht="12.75" customHeight="1">
      <c r="A255" s="446" t="s">
        <v>415</v>
      </c>
      <c r="B255" s="447">
        <f>VLOOKUP($A255,'Orçamento Base'!$D$12:$S$2588,4,FALSE)</f>
        <v>0</v>
      </c>
      <c r="C255" s="446">
        <f>VLOOKUP($A255,'Orçamento Base'!$D$12:$S$2588,5,FALSE)</f>
        <v>0</v>
      </c>
      <c r="D255" s="512"/>
      <c r="E255" s="449">
        <f t="shared" si="70"/>
        <v>0</v>
      </c>
      <c r="F255" s="449">
        <f>VLOOKUP($A255,'Orçamento Base'!$D$12:$S$2588,6,FALSE)</f>
        <v>0</v>
      </c>
      <c r="G255" s="449">
        <f t="shared" si="77"/>
        <v>0</v>
      </c>
      <c r="H255" s="449">
        <f t="shared" si="78"/>
        <v>0</v>
      </c>
      <c r="I255" s="448">
        <f t="shared" si="73"/>
        <v>0</v>
      </c>
      <c r="J255" s="448">
        <f t="shared" si="74"/>
        <v>0</v>
      </c>
      <c r="K255" s="448">
        <f t="shared" si="75"/>
        <v>0</v>
      </c>
      <c r="L255" s="450"/>
      <c r="M255" s="451"/>
      <c r="N255" s="451"/>
      <c r="O255" s="451"/>
      <c r="P255" s="451"/>
      <c r="Q255" s="451"/>
      <c r="R255" s="451"/>
      <c r="S255" s="452"/>
      <c r="T255" s="453" t="str">
        <f t="shared" si="76"/>
        <v>OK</v>
      </c>
      <c r="U255" s="453"/>
      <c r="V255" s="454"/>
      <c r="W255" s="450"/>
      <c r="X255" s="450"/>
      <c r="Y255" s="450"/>
      <c r="Z255" s="450"/>
      <c r="AA255" s="450"/>
    </row>
    <row r="256" spans="1:27" s="445" customFormat="1" ht="12.75" customHeight="1">
      <c r="A256" s="446" t="s">
        <v>416</v>
      </c>
      <c r="B256" s="447">
        <f>VLOOKUP($A256,'Orçamento Base'!$D$12:$S$2588,4,FALSE)</f>
        <v>0</v>
      </c>
      <c r="C256" s="446">
        <f>VLOOKUP($A256,'Orçamento Base'!$D$12:$S$2588,5,FALSE)</f>
        <v>0</v>
      </c>
      <c r="D256" s="512"/>
      <c r="E256" s="449">
        <f t="shared" si="70"/>
        <v>0</v>
      </c>
      <c r="F256" s="449">
        <f>VLOOKUP($A256,'Orçamento Base'!$D$12:$S$2588,6,FALSE)</f>
        <v>0</v>
      </c>
      <c r="G256" s="449">
        <f t="shared" si="77"/>
        <v>0</v>
      </c>
      <c r="H256" s="449">
        <f t="shared" si="78"/>
        <v>0</v>
      </c>
      <c r="I256" s="448">
        <f t="shared" si="73"/>
        <v>0</v>
      </c>
      <c r="J256" s="448">
        <f t="shared" si="74"/>
        <v>0</v>
      </c>
      <c r="K256" s="448">
        <f t="shared" si="75"/>
        <v>0</v>
      </c>
      <c r="L256" s="450"/>
      <c r="M256" s="451"/>
      <c r="N256" s="451"/>
      <c r="O256" s="451"/>
      <c r="P256" s="451"/>
      <c r="Q256" s="451"/>
      <c r="R256" s="451"/>
      <c r="S256" s="452"/>
      <c r="T256" s="453" t="str">
        <f t="shared" si="76"/>
        <v>OK</v>
      </c>
      <c r="U256" s="453"/>
      <c r="V256" s="454"/>
      <c r="W256" s="450"/>
      <c r="X256" s="450"/>
      <c r="Y256" s="450"/>
      <c r="Z256" s="450"/>
      <c r="AA256" s="450"/>
    </row>
    <row r="257" spans="1:27" s="445" customFormat="1" ht="12.75" customHeight="1">
      <c r="A257" s="446" t="s">
        <v>417</v>
      </c>
      <c r="B257" s="447">
        <f>VLOOKUP($A257,'Orçamento Base'!$D$12:$S$2588,4,FALSE)</f>
        <v>0</v>
      </c>
      <c r="C257" s="446">
        <f>VLOOKUP($A257,'Orçamento Base'!$D$12:$S$2588,5,FALSE)</f>
        <v>0</v>
      </c>
      <c r="D257" s="512"/>
      <c r="E257" s="449">
        <f t="shared" si="70"/>
        <v>0</v>
      </c>
      <c r="F257" s="449">
        <f>VLOOKUP($A257,'Orçamento Base'!$D$12:$S$2588,6,FALSE)</f>
        <v>0</v>
      </c>
      <c r="G257" s="449">
        <f t="shared" si="77"/>
        <v>0</v>
      </c>
      <c r="H257" s="449">
        <f t="shared" si="78"/>
        <v>0</v>
      </c>
      <c r="I257" s="448">
        <f t="shared" si="73"/>
        <v>0</v>
      </c>
      <c r="J257" s="448">
        <f t="shared" si="74"/>
        <v>0</v>
      </c>
      <c r="K257" s="448">
        <f t="shared" si="75"/>
        <v>0</v>
      </c>
      <c r="L257" s="450"/>
      <c r="M257" s="451"/>
      <c r="N257" s="451"/>
      <c r="O257" s="451"/>
      <c r="P257" s="451"/>
      <c r="Q257" s="451"/>
      <c r="R257" s="451"/>
      <c r="S257" s="452"/>
      <c r="T257" s="453" t="str">
        <f t="shared" si="76"/>
        <v>OK</v>
      </c>
      <c r="U257" s="453"/>
      <c r="V257" s="454"/>
      <c r="W257" s="450"/>
      <c r="X257" s="450"/>
      <c r="Y257" s="450"/>
      <c r="Z257" s="450"/>
      <c r="AA257" s="450"/>
    </row>
    <row r="258" spans="1:27" s="445" customFormat="1" ht="12.75" customHeight="1">
      <c r="A258" s="446" t="s">
        <v>418</v>
      </c>
      <c r="B258" s="447">
        <f>VLOOKUP($A258,'Orçamento Base'!$D$12:$S$2588,4,FALSE)</f>
        <v>0</v>
      </c>
      <c r="C258" s="446">
        <f>VLOOKUP($A258,'Orçamento Base'!$D$12:$S$2588,5,FALSE)</f>
        <v>0</v>
      </c>
      <c r="D258" s="512"/>
      <c r="E258" s="449">
        <f t="shared" si="70"/>
        <v>0</v>
      </c>
      <c r="F258" s="449">
        <f>VLOOKUP($A258,'Orçamento Base'!$D$12:$S$2588,6,FALSE)</f>
        <v>0</v>
      </c>
      <c r="G258" s="449">
        <f t="shared" si="77"/>
        <v>0</v>
      </c>
      <c r="H258" s="449">
        <f t="shared" si="78"/>
        <v>0</v>
      </c>
      <c r="I258" s="448">
        <f t="shared" si="73"/>
        <v>0</v>
      </c>
      <c r="J258" s="448">
        <f t="shared" si="74"/>
        <v>0</v>
      </c>
      <c r="K258" s="448">
        <f t="shared" si="75"/>
        <v>0</v>
      </c>
      <c r="L258" s="450"/>
      <c r="M258" s="451"/>
      <c r="N258" s="451"/>
      <c r="O258" s="451"/>
      <c r="P258" s="451"/>
      <c r="Q258" s="451"/>
      <c r="R258" s="451"/>
      <c r="S258" s="452"/>
      <c r="T258" s="453" t="str">
        <f t="shared" si="76"/>
        <v>OK</v>
      </c>
      <c r="U258" s="453"/>
      <c r="V258" s="454"/>
      <c r="W258" s="450"/>
      <c r="X258" s="450"/>
      <c r="Y258" s="450"/>
      <c r="Z258" s="450"/>
      <c r="AA258" s="450"/>
    </row>
    <row r="259" spans="1:27" s="445" customFormat="1" ht="12.75" customHeight="1">
      <c r="A259" s="446" t="s">
        <v>419</v>
      </c>
      <c r="B259" s="447">
        <f>VLOOKUP($A259,'Orçamento Base'!$D$12:$S$2588,4,FALSE)</f>
        <v>0</v>
      </c>
      <c r="C259" s="446">
        <f>VLOOKUP($A259,'Orçamento Base'!$D$12:$S$2588,5,FALSE)</f>
        <v>0</v>
      </c>
      <c r="D259" s="512"/>
      <c r="E259" s="449">
        <f t="shared" si="70"/>
        <v>0</v>
      </c>
      <c r="F259" s="449">
        <f>VLOOKUP($A259,'Orçamento Base'!$D$12:$S$2588,6,FALSE)</f>
        <v>0</v>
      </c>
      <c r="G259" s="449">
        <f t="shared" si="77"/>
        <v>0</v>
      </c>
      <c r="H259" s="449">
        <f t="shared" si="78"/>
        <v>0</v>
      </c>
      <c r="I259" s="448">
        <f t="shared" si="73"/>
        <v>0</v>
      </c>
      <c r="J259" s="448">
        <f t="shared" si="74"/>
        <v>0</v>
      </c>
      <c r="K259" s="448">
        <f t="shared" si="75"/>
        <v>0</v>
      </c>
      <c r="L259" s="450"/>
      <c r="M259" s="451"/>
      <c r="N259" s="451"/>
      <c r="O259" s="451"/>
      <c r="P259" s="451"/>
      <c r="Q259" s="451"/>
      <c r="R259" s="451"/>
      <c r="S259" s="452"/>
      <c r="T259" s="453" t="str">
        <f t="shared" si="76"/>
        <v>OK</v>
      </c>
      <c r="U259" s="453"/>
      <c r="V259" s="454"/>
      <c r="W259" s="450"/>
      <c r="X259" s="450"/>
      <c r="Y259" s="450"/>
      <c r="Z259" s="450"/>
      <c r="AA259" s="450"/>
    </row>
    <row r="260" spans="1:27" s="445" customFormat="1" ht="12.75" customHeight="1">
      <c r="A260" s="446" t="s">
        <v>420</v>
      </c>
      <c r="B260" s="447">
        <f>VLOOKUP($A260,'Orçamento Base'!$D$12:$S$2588,4,FALSE)</f>
        <v>0</v>
      </c>
      <c r="C260" s="446">
        <f>VLOOKUP($A260,'Orçamento Base'!$D$12:$S$2588,5,FALSE)</f>
        <v>0</v>
      </c>
      <c r="D260" s="512"/>
      <c r="E260" s="449">
        <f t="shared" si="70"/>
        <v>0</v>
      </c>
      <c r="F260" s="449">
        <f>VLOOKUP($A260,'Orçamento Base'!$D$12:$S$2588,6,FALSE)</f>
        <v>0</v>
      </c>
      <c r="G260" s="449">
        <f t="shared" si="77"/>
        <v>0</v>
      </c>
      <c r="H260" s="449">
        <f t="shared" si="78"/>
        <v>0</v>
      </c>
      <c r="I260" s="448">
        <f t="shared" si="73"/>
        <v>0</v>
      </c>
      <c r="J260" s="448">
        <f t="shared" si="74"/>
        <v>0</v>
      </c>
      <c r="K260" s="448">
        <f t="shared" si="75"/>
        <v>0</v>
      </c>
      <c r="L260" s="450"/>
      <c r="M260" s="451"/>
      <c r="N260" s="451"/>
      <c r="O260" s="451"/>
      <c r="P260" s="451"/>
      <c r="Q260" s="451"/>
      <c r="R260" s="451"/>
      <c r="S260" s="452"/>
      <c r="T260" s="453" t="str">
        <f t="shared" si="76"/>
        <v>OK</v>
      </c>
      <c r="U260" s="453"/>
      <c r="V260" s="454"/>
      <c r="W260" s="450"/>
      <c r="X260" s="450"/>
      <c r="Y260" s="450"/>
      <c r="Z260" s="450"/>
      <c r="AA260" s="450"/>
    </row>
    <row r="261" spans="1:27" s="445" customFormat="1" ht="12.75" customHeight="1">
      <c r="A261" s="446" t="s">
        <v>421</v>
      </c>
      <c r="B261" s="447">
        <f>VLOOKUP($A261,'Orçamento Base'!$D$12:$S$2588,4,FALSE)</f>
        <v>0</v>
      </c>
      <c r="C261" s="446">
        <f>VLOOKUP($A261,'Orçamento Base'!$D$12:$S$2588,5,FALSE)</f>
        <v>0</v>
      </c>
      <c r="D261" s="512"/>
      <c r="E261" s="449">
        <f t="shared" si="70"/>
        <v>0</v>
      </c>
      <c r="F261" s="449">
        <f>VLOOKUP($A261,'Orçamento Base'!$D$12:$S$2588,6,FALSE)</f>
        <v>0</v>
      </c>
      <c r="G261" s="449">
        <f t="shared" si="77"/>
        <v>0</v>
      </c>
      <c r="H261" s="449">
        <f t="shared" si="78"/>
        <v>0</v>
      </c>
      <c r="I261" s="448">
        <f t="shared" si="73"/>
        <v>0</v>
      </c>
      <c r="J261" s="448">
        <f t="shared" si="74"/>
        <v>0</v>
      </c>
      <c r="K261" s="448">
        <f t="shared" si="75"/>
        <v>0</v>
      </c>
      <c r="L261" s="450"/>
      <c r="M261" s="451"/>
      <c r="N261" s="451"/>
      <c r="O261" s="451"/>
      <c r="P261" s="451"/>
      <c r="Q261" s="451"/>
      <c r="R261" s="451"/>
      <c r="S261" s="452"/>
      <c r="T261" s="453" t="str">
        <f t="shared" si="76"/>
        <v>OK</v>
      </c>
      <c r="U261" s="453"/>
      <c r="V261" s="454"/>
      <c r="W261" s="450"/>
      <c r="X261" s="450"/>
      <c r="Y261" s="450"/>
      <c r="Z261" s="450"/>
      <c r="AA261" s="450"/>
    </row>
    <row r="262" spans="1:27" s="445" customFormat="1" ht="12.75" customHeight="1">
      <c r="A262" s="446" t="s">
        <v>422</v>
      </c>
      <c r="B262" s="447">
        <f>VLOOKUP($A262,'Orçamento Base'!$D$12:$S$2588,4,FALSE)</f>
        <v>0</v>
      </c>
      <c r="C262" s="446">
        <f>VLOOKUP($A262,'Orçamento Base'!$D$12:$S$2588,5,FALSE)</f>
        <v>0</v>
      </c>
      <c r="D262" s="512"/>
      <c r="E262" s="449">
        <f t="shared" si="70"/>
        <v>0</v>
      </c>
      <c r="F262" s="449">
        <f>VLOOKUP($A262,'Orçamento Base'!$D$12:$S$2588,6,FALSE)</f>
        <v>0</v>
      </c>
      <c r="G262" s="449">
        <f t="shared" si="77"/>
        <v>0</v>
      </c>
      <c r="H262" s="449">
        <f t="shared" si="78"/>
        <v>0</v>
      </c>
      <c r="I262" s="448">
        <f t="shared" si="73"/>
        <v>0</v>
      </c>
      <c r="J262" s="448">
        <f t="shared" si="74"/>
        <v>0</v>
      </c>
      <c r="K262" s="448">
        <f t="shared" si="75"/>
        <v>0</v>
      </c>
      <c r="L262" s="450"/>
      <c r="M262" s="451"/>
      <c r="N262" s="451"/>
      <c r="O262" s="451"/>
      <c r="P262" s="451"/>
      <c r="Q262" s="451"/>
      <c r="R262" s="451"/>
      <c r="S262" s="452"/>
      <c r="T262" s="453" t="str">
        <f t="shared" si="76"/>
        <v>OK</v>
      </c>
      <c r="U262" s="453"/>
      <c r="V262" s="454"/>
      <c r="W262" s="450"/>
      <c r="X262" s="450"/>
      <c r="Y262" s="450"/>
      <c r="Z262" s="450"/>
      <c r="AA262" s="450"/>
    </row>
    <row r="263" spans="1:27" s="445" customFormat="1" ht="12.75" customHeight="1">
      <c r="A263" s="446" t="s">
        <v>423</v>
      </c>
      <c r="B263" s="447">
        <f>VLOOKUP($A263,'Orçamento Base'!$D$12:$S$2588,4,FALSE)</f>
        <v>0</v>
      </c>
      <c r="C263" s="446">
        <f>VLOOKUP($A263,'Orçamento Base'!$D$12:$S$2588,5,FALSE)</f>
        <v>0</v>
      </c>
      <c r="D263" s="512"/>
      <c r="E263" s="449">
        <f t="shared" si="70"/>
        <v>0</v>
      </c>
      <c r="F263" s="449">
        <f>VLOOKUP($A263,'Orçamento Base'!$D$12:$S$2588,6,FALSE)</f>
        <v>0</v>
      </c>
      <c r="G263" s="449">
        <f t="shared" si="77"/>
        <v>0</v>
      </c>
      <c r="H263" s="449">
        <f t="shared" si="78"/>
        <v>0</v>
      </c>
      <c r="I263" s="448">
        <f t="shared" si="73"/>
        <v>0</v>
      </c>
      <c r="J263" s="448">
        <f t="shared" si="74"/>
        <v>0</v>
      </c>
      <c r="K263" s="448">
        <f t="shared" si="75"/>
        <v>0</v>
      </c>
      <c r="L263" s="450"/>
      <c r="M263" s="451"/>
      <c r="N263" s="451"/>
      <c r="O263" s="451"/>
      <c r="P263" s="451"/>
      <c r="Q263" s="451"/>
      <c r="R263" s="451"/>
      <c r="S263" s="452"/>
      <c r="T263" s="453" t="str">
        <f t="shared" si="76"/>
        <v>OK</v>
      </c>
      <c r="U263" s="453"/>
      <c r="V263" s="454"/>
      <c r="W263" s="450"/>
      <c r="X263" s="450"/>
      <c r="Y263" s="450"/>
      <c r="Z263" s="450"/>
      <c r="AA263" s="450"/>
    </row>
    <row r="264" spans="1:27" s="445" customFormat="1" ht="12.75" customHeight="1">
      <c r="A264" s="446" t="s">
        <v>424</v>
      </c>
      <c r="B264" s="447">
        <f>VLOOKUP($A264,'Orçamento Base'!$D$12:$S$2588,4,FALSE)</f>
        <v>0</v>
      </c>
      <c r="C264" s="446">
        <f>VLOOKUP($A264,'Orçamento Base'!$D$12:$S$2588,5,FALSE)</f>
        <v>0</v>
      </c>
      <c r="D264" s="512"/>
      <c r="E264" s="449">
        <f t="shared" si="70"/>
        <v>0</v>
      </c>
      <c r="F264" s="449">
        <f>VLOOKUP($A264,'Orçamento Base'!$D$12:$S$2588,6,FALSE)</f>
        <v>0</v>
      </c>
      <c r="G264" s="449">
        <f t="shared" si="77"/>
        <v>0</v>
      </c>
      <c r="H264" s="449">
        <f t="shared" si="78"/>
        <v>0</v>
      </c>
      <c r="I264" s="448">
        <f t="shared" si="73"/>
        <v>0</v>
      </c>
      <c r="J264" s="448">
        <f t="shared" si="74"/>
        <v>0</v>
      </c>
      <c r="K264" s="448">
        <f t="shared" si="75"/>
        <v>0</v>
      </c>
      <c r="L264" s="450"/>
      <c r="M264" s="451"/>
      <c r="N264" s="451"/>
      <c r="O264" s="451"/>
      <c r="P264" s="451"/>
      <c r="Q264" s="451"/>
      <c r="R264" s="451"/>
      <c r="S264" s="452"/>
      <c r="T264" s="453" t="str">
        <f t="shared" si="76"/>
        <v>OK</v>
      </c>
      <c r="U264" s="453"/>
      <c r="V264" s="454"/>
      <c r="W264" s="450"/>
      <c r="X264" s="450"/>
      <c r="Y264" s="450"/>
      <c r="Z264" s="450"/>
      <c r="AA264" s="450"/>
    </row>
    <row r="265" spans="1:27" s="445" customFormat="1" ht="12.75" customHeight="1">
      <c r="A265" s="446" t="s">
        <v>425</v>
      </c>
      <c r="B265" s="447">
        <f>VLOOKUP($A265,'Orçamento Base'!$D$12:$S$2588,4,FALSE)</f>
        <v>0</v>
      </c>
      <c r="C265" s="446">
        <f>VLOOKUP($A265,'Orçamento Base'!$D$12:$S$2588,5,FALSE)</f>
        <v>0</v>
      </c>
      <c r="D265" s="512"/>
      <c r="E265" s="449">
        <f t="shared" si="70"/>
        <v>0</v>
      </c>
      <c r="F265" s="449">
        <f>VLOOKUP($A265,'Orçamento Base'!$D$12:$S$2588,6,FALSE)</f>
        <v>0</v>
      </c>
      <c r="G265" s="449">
        <f t="shared" si="77"/>
        <v>0</v>
      </c>
      <c r="H265" s="449">
        <f t="shared" si="78"/>
        <v>0</v>
      </c>
      <c r="I265" s="448">
        <f t="shared" si="73"/>
        <v>0</v>
      </c>
      <c r="J265" s="448">
        <f t="shared" si="74"/>
        <v>0</v>
      </c>
      <c r="K265" s="448">
        <f t="shared" si="75"/>
        <v>0</v>
      </c>
      <c r="L265" s="450"/>
      <c r="M265" s="451"/>
      <c r="N265" s="451"/>
      <c r="O265" s="451"/>
      <c r="P265" s="451"/>
      <c r="Q265" s="451"/>
      <c r="R265" s="451"/>
      <c r="S265" s="452"/>
      <c r="T265" s="453" t="str">
        <f t="shared" si="76"/>
        <v>OK</v>
      </c>
      <c r="U265" s="453"/>
      <c r="V265" s="454"/>
      <c r="W265" s="450"/>
      <c r="X265" s="450"/>
      <c r="Y265" s="450"/>
      <c r="Z265" s="450"/>
      <c r="AA265" s="450"/>
    </row>
    <row r="266" spans="1:27" s="445" customFormat="1" ht="12.75" customHeight="1">
      <c r="A266" s="446" t="s">
        <v>426</v>
      </c>
      <c r="B266" s="447">
        <f>VLOOKUP($A266,'Orçamento Base'!$D$12:$S$2588,4,FALSE)</f>
        <v>0</v>
      </c>
      <c r="C266" s="446">
        <f>VLOOKUP($A266,'Orçamento Base'!$D$12:$S$2588,5,FALSE)</f>
        <v>0</v>
      </c>
      <c r="D266" s="512"/>
      <c r="E266" s="449">
        <f t="shared" si="70"/>
        <v>0</v>
      </c>
      <c r="F266" s="449">
        <f>VLOOKUP($A266,'Orçamento Base'!$D$12:$S$2588,6,FALSE)</f>
        <v>0</v>
      </c>
      <c r="G266" s="449">
        <f t="shared" si="77"/>
        <v>0</v>
      </c>
      <c r="H266" s="449">
        <f t="shared" si="78"/>
        <v>0</v>
      </c>
      <c r="I266" s="448">
        <f t="shared" si="73"/>
        <v>0</v>
      </c>
      <c r="J266" s="448">
        <f t="shared" si="74"/>
        <v>0</v>
      </c>
      <c r="K266" s="448">
        <f t="shared" si="75"/>
        <v>0</v>
      </c>
      <c r="L266" s="450"/>
      <c r="M266" s="451"/>
      <c r="N266" s="451"/>
      <c r="O266" s="451"/>
      <c r="P266" s="451"/>
      <c r="Q266" s="451"/>
      <c r="R266" s="451"/>
      <c r="S266" s="452"/>
      <c r="T266" s="453" t="str">
        <f t="shared" si="76"/>
        <v>OK</v>
      </c>
      <c r="U266" s="453"/>
      <c r="V266" s="454"/>
      <c r="W266" s="450"/>
      <c r="X266" s="450"/>
      <c r="Y266" s="450"/>
      <c r="Z266" s="450"/>
      <c r="AA266" s="450"/>
    </row>
    <row r="267" spans="1:27" s="445" customFormat="1" ht="12.75" customHeight="1">
      <c r="A267" s="446" t="s">
        <v>427</v>
      </c>
      <c r="B267" s="447">
        <f>VLOOKUP($A267,'Orçamento Base'!$D$12:$S$2588,4,FALSE)</f>
        <v>0</v>
      </c>
      <c r="C267" s="446">
        <f>VLOOKUP($A267,'Orçamento Base'!$D$12:$S$2588,5,FALSE)</f>
        <v>0</v>
      </c>
      <c r="D267" s="512"/>
      <c r="E267" s="449">
        <f t="shared" si="70"/>
        <v>0</v>
      </c>
      <c r="F267" s="449">
        <f>VLOOKUP($A267,'Orçamento Base'!$D$12:$S$2588,6,FALSE)</f>
        <v>0</v>
      </c>
      <c r="G267" s="449">
        <f t="shared" si="77"/>
        <v>0</v>
      </c>
      <c r="H267" s="449">
        <f t="shared" si="78"/>
        <v>0</v>
      </c>
      <c r="I267" s="448">
        <f t="shared" si="73"/>
        <v>0</v>
      </c>
      <c r="J267" s="448">
        <f t="shared" si="74"/>
        <v>0</v>
      </c>
      <c r="K267" s="448">
        <f t="shared" si="75"/>
        <v>0</v>
      </c>
      <c r="L267" s="450"/>
      <c r="M267" s="451"/>
      <c r="N267" s="451"/>
      <c r="O267" s="451"/>
      <c r="P267" s="451"/>
      <c r="Q267" s="451"/>
      <c r="R267" s="451"/>
      <c r="S267" s="452"/>
      <c r="T267" s="453" t="str">
        <f t="shared" si="76"/>
        <v>OK</v>
      </c>
      <c r="U267" s="453"/>
      <c r="V267" s="454"/>
      <c r="W267" s="450"/>
      <c r="X267" s="450"/>
      <c r="Y267" s="450"/>
      <c r="Z267" s="450"/>
      <c r="AA267" s="450"/>
    </row>
    <row r="268" spans="1:27" s="445" customFormat="1" ht="12.75" customHeight="1">
      <c r="A268" s="446" t="s">
        <v>428</v>
      </c>
      <c r="B268" s="447">
        <f>VLOOKUP($A268,'Orçamento Base'!$D$12:$S$2588,4,FALSE)</f>
        <v>0</v>
      </c>
      <c r="C268" s="446">
        <f>VLOOKUP($A268,'Orçamento Base'!$D$12:$S$2588,5,FALSE)</f>
        <v>0</v>
      </c>
      <c r="D268" s="512"/>
      <c r="E268" s="449">
        <f t="shared" si="70"/>
        <v>0</v>
      </c>
      <c r="F268" s="449">
        <f>VLOOKUP($A268,'Orçamento Base'!$D$12:$S$2588,6,FALSE)</f>
        <v>0</v>
      </c>
      <c r="G268" s="449">
        <f t="shared" si="77"/>
        <v>0</v>
      </c>
      <c r="H268" s="449">
        <f t="shared" si="78"/>
        <v>0</v>
      </c>
      <c r="I268" s="448">
        <f t="shared" si="73"/>
        <v>0</v>
      </c>
      <c r="J268" s="448">
        <f t="shared" si="74"/>
        <v>0</v>
      </c>
      <c r="K268" s="448">
        <f t="shared" si="75"/>
        <v>0</v>
      </c>
      <c r="L268" s="450"/>
      <c r="M268" s="451"/>
      <c r="N268" s="451"/>
      <c r="O268" s="451"/>
      <c r="P268" s="451"/>
      <c r="Q268" s="451"/>
      <c r="R268" s="451"/>
      <c r="S268" s="452"/>
      <c r="T268" s="453" t="str">
        <f t="shared" si="76"/>
        <v>OK</v>
      </c>
      <c r="U268" s="453"/>
      <c r="V268" s="454"/>
      <c r="W268" s="450"/>
      <c r="X268" s="450"/>
      <c r="Y268" s="450"/>
      <c r="Z268" s="450"/>
      <c r="AA268" s="450"/>
    </row>
    <row r="269" spans="1:27" s="445" customFormat="1" ht="12.75" customHeight="1">
      <c r="A269" s="446" t="s">
        <v>429</v>
      </c>
      <c r="B269" s="447">
        <f>VLOOKUP($A269,'Orçamento Base'!$D$12:$S$2588,4,FALSE)</f>
        <v>0</v>
      </c>
      <c r="C269" s="446">
        <f>VLOOKUP($A269,'Orçamento Base'!$D$12:$S$2588,5,FALSE)</f>
        <v>0</v>
      </c>
      <c r="D269" s="512"/>
      <c r="E269" s="449">
        <f t="shared" ref="E269:E282" si="79">TRUNC(D269*F269,2)</f>
        <v>0</v>
      </c>
      <c r="F269" s="449">
        <f>VLOOKUP($A269,'Orçamento Base'!$D$12:$S$2588,6,FALSE)</f>
        <v>0</v>
      </c>
      <c r="G269" s="449">
        <f t="shared" si="77"/>
        <v>0</v>
      </c>
      <c r="H269" s="449">
        <f t="shared" si="78"/>
        <v>0</v>
      </c>
      <c r="I269" s="448">
        <f t="shared" ref="I269:I282" si="80">TRUNC(D269*F269,2)</f>
        <v>0</v>
      </c>
      <c r="J269" s="448">
        <f t="shared" ref="J269:J282" si="81">TRUNC(D269*G269,2)</f>
        <v>0</v>
      </c>
      <c r="K269" s="448">
        <f t="shared" ref="K269:K282" si="82">TRUNC(D269*H269,2)</f>
        <v>0</v>
      </c>
      <c r="L269" s="450"/>
      <c r="M269" s="451"/>
      <c r="N269" s="451"/>
      <c r="O269" s="451"/>
      <c r="P269" s="451"/>
      <c r="Q269" s="451"/>
      <c r="R269" s="451"/>
      <c r="S269" s="452"/>
      <c r="T269" s="453" t="str">
        <f t="shared" si="76"/>
        <v>OK</v>
      </c>
      <c r="U269" s="453"/>
      <c r="V269" s="454"/>
      <c r="W269" s="450"/>
      <c r="X269" s="450"/>
      <c r="Y269" s="450"/>
      <c r="Z269" s="450"/>
      <c r="AA269" s="450"/>
    </row>
    <row r="270" spans="1:27" s="445" customFormat="1" ht="12.75" customHeight="1">
      <c r="A270" s="446" t="s">
        <v>430</v>
      </c>
      <c r="B270" s="447">
        <f>VLOOKUP($A270,'Orçamento Base'!$D$12:$S$2588,4,FALSE)</f>
        <v>0</v>
      </c>
      <c r="C270" s="446">
        <f>VLOOKUP($A270,'Orçamento Base'!$D$12:$S$2588,5,FALSE)</f>
        <v>0</v>
      </c>
      <c r="D270" s="512"/>
      <c r="E270" s="449">
        <f t="shared" si="79"/>
        <v>0</v>
      </c>
      <c r="F270" s="449">
        <f>VLOOKUP($A270,'Orçamento Base'!$D$12:$S$2588,6,FALSE)</f>
        <v>0</v>
      </c>
      <c r="G270" s="449">
        <f t="shared" si="77"/>
        <v>0</v>
      </c>
      <c r="H270" s="449">
        <f t="shared" si="78"/>
        <v>0</v>
      </c>
      <c r="I270" s="448">
        <f t="shared" si="80"/>
        <v>0</v>
      </c>
      <c r="J270" s="448">
        <f t="shared" si="81"/>
        <v>0</v>
      </c>
      <c r="K270" s="448">
        <f t="shared" si="82"/>
        <v>0</v>
      </c>
      <c r="L270" s="450"/>
      <c r="M270" s="451"/>
      <c r="N270" s="451"/>
      <c r="O270" s="451"/>
      <c r="P270" s="451"/>
      <c r="Q270" s="451"/>
      <c r="R270" s="451"/>
      <c r="S270" s="452"/>
      <c r="T270" s="453" t="str">
        <f t="shared" si="76"/>
        <v>OK</v>
      </c>
      <c r="U270" s="453"/>
      <c r="V270" s="454"/>
      <c r="W270" s="450"/>
      <c r="X270" s="450"/>
      <c r="Y270" s="450"/>
      <c r="Z270" s="450"/>
      <c r="AA270" s="450"/>
    </row>
    <row r="271" spans="1:27" s="445" customFormat="1" ht="12.75" customHeight="1">
      <c r="A271" s="446" t="s">
        <v>431</v>
      </c>
      <c r="B271" s="447">
        <f>VLOOKUP($A271,'Orçamento Base'!$D$12:$S$2588,4,FALSE)</f>
        <v>0</v>
      </c>
      <c r="C271" s="446">
        <f>VLOOKUP($A271,'Orçamento Base'!$D$12:$S$2588,5,FALSE)</f>
        <v>0</v>
      </c>
      <c r="D271" s="512"/>
      <c r="E271" s="449">
        <f t="shared" si="79"/>
        <v>0</v>
      </c>
      <c r="F271" s="449">
        <f>VLOOKUP($A271,'Orçamento Base'!$D$12:$S$2588,6,FALSE)</f>
        <v>0</v>
      </c>
      <c r="G271" s="449">
        <f t="shared" si="77"/>
        <v>0</v>
      </c>
      <c r="H271" s="449">
        <f t="shared" si="78"/>
        <v>0</v>
      </c>
      <c r="I271" s="448">
        <f t="shared" si="80"/>
        <v>0</v>
      </c>
      <c r="J271" s="448">
        <f t="shared" si="81"/>
        <v>0</v>
      </c>
      <c r="K271" s="448">
        <f t="shared" si="82"/>
        <v>0</v>
      </c>
      <c r="L271" s="450"/>
      <c r="M271" s="451"/>
      <c r="N271" s="451"/>
      <c r="O271" s="451"/>
      <c r="P271" s="451"/>
      <c r="Q271" s="451"/>
      <c r="R271" s="451"/>
      <c r="S271" s="452"/>
      <c r="T271" s="453" t="str">
        <f t="shared" si="76"/>
        <v>OK</v>
      </c>
      <c r="U271" s="453"/>
      <c r="V271" s="454"/>
      <c r="W271" s="450"/>
      <c r="X271" s="450"/>
      <c r="Y271" s="450"/>
      <c r="Z271" s="450"/>
      <c r="AA271" s="450"/>
    </row>
    <row r="272" spans="1:27" s="445" customFormat="1" ht="12.75" customHeight="1">
      <c r="A272" s="446" t="s">
        <v>432</v>
      </c>
      <c r="B272" s="447">
        <f>VLOOKUP($A272,'Orçamento Base'!$D$12:$S$2588,4,FALSE)</f>
        <v>0</v>
      </c>
      <c r="C272" s="446">
        <f>VLOOKUP($A272,'Orçamento Base'!$D$12:$S$2588,5,FALSE)</f>
        <v>0</v>
      </c>
      <c r="D272" s="512"/>
      <c r="E272" s="449">
        <f t="shared" si="79"/>
        <v>0</v>
      </c>
      <c r="F272" s="449">
        <f>VLOOKUP($A272,'Orçamento Base'!$D$12:$S$2588,6,FALSE)</f>
        <v>0</v>
      </c>
      <c r="G272" s="449">
        <f t="shared" si="77"/>
        <v>0</v>
      </c>
      <c r="H272" s="449">
        <f t="shared" si="78"/>
        <v>0</v>
      </c>
      <c r="I272" s="448">
        <f t="shared" si="80"/>
        <v>0</v>
      </c>
      <c r="J272" s="448">
        <f t="shared" si="81"/>
        <v>0</v>
      </c>
      <c r="K272" s="448">
        <f t="shared" si="82"/>
        <v>0</v>
      </c>
      <c r="L272" s="450"/>
      <c r="M272" s="451"/>
      <c r="N272" s="451"/>
      <c r="O272" s="451"/>
      <c r="P272" s="451"/>
      <c r="Q272" s="451"/>
      <c r="R272" s="451"/>
      <c r="S272" s="452"/>
      <c r="T272" s="453" t="str">
        <f t="shared" si="76"/>
        <v>OK</v>
      </c>
      <c r="U272" s="453"/>
      <c r="V272" s="454"/>
      <c r="W272" s="450"/>
      <c r="X272" s="450"/>
      <c r="Y272" s="450"/>
      <c r="Z272" s="450"/>
      <c r="AA272" s="450"/>
    </row>
    <row r="273" spans="1:27" s="445" customFormat="1" ht="12.75" customHeight="1">
      <c r="A273" s="446" t="s">
        <v>433</v>
      </c>
      <c r="B273" s="447">
        <f>VLOOKUP($A273,'Orçamento Base'!$D$12:$S$2588,4,FALSE)</f>
        <v>0</v>
      </c>
      <c r="C273" s="446">
        <f>VLOOKUP($A273,'Orçamento Base'!$D$12:$S$2588,5,FALSE)</f>
        <v>0</v>
      </c>
      <c r="D273" s="512"/>
      <c r="E273" s="449">
        <f t="shared" si="79"/>
        <v>0</v>
      </c>
      <c r="F273" s="449">
        <f>VLOOKUP($A273,'Orçamento Base'!$D$12:$S$2588,6,FALSE)</f>
        <v>0</v>
      </c>
      <c r="G273" s="449">
        <f t="shared" si="77"/>
        <v>0</v>
      </c>
      <c r="H273" s="449">
        <f t="shared" si="78"/>
        <v>0</v>
      </c>
      <c r="I273" s="448">
        <f t="shared" si="80"/>
        <v>0</v>
      </c>
      <c r="J273" s="448">
        <f t="shared" si="81"/>
        <v>0</v>
      </c>
      <c r="K273" s="448">
        <f t="shared" si="82"/>
        <v>0</v>
      </c>
      <c r="L273" s="450"/>
      <c r="M273" s="451"/>
      <c r="N273" s="451"/>
      <c r="O273" s="451"/>
      <c r="P273" s="451"/>
      <c r="Q273" s="451"/>
      <c r="R273" s="451"/>
      <c r="S273" s="452"/>
      <c r="T273" s="453" t="str">
        <f t="shared" ref="T273:T282" si="83">IF(H273&gt;F273,"ERRO","OK")</f>
        <v>OK</v>
      </c>
      <c r="U273" s="453"/>
      <c r="V273" s="454"/>
      <c r="W273" s="450"/>
      <c r="X273" s="450"/>
      <c r="Y273" s="450"/>
      <c r="Z273" s="450"/>
      <c r="AA273" s="450"/>
    </row>
    <row r="274" spans="1:27" s="445" customFormat="1" ht="12.75" customHeight="1">
      <c r="A274" s="446" t="s">
        <v>434</v>
      </c>
      <c r="B274" s="447">
        <f>VLOOKUP($A274,'Orçamento Base'!$D$12:$S$2588,4,FALSE)</f>
        <v>0</v>
      </c>
      <c r="C274" s="446">
        <f>VLOOKUP($A274,'Orçamento Base'!$D$12:$S$2588,5,FALSE)</f>
        <v>0</v>
      </c>
      <c r="D274" s="512"/>
      <c r="E274" s="449">
        <f t="shared" si="79"/>
        <v>0</v>
      </c>
      <c r="F274" s="449">
        <f>VLOOKUP($A274,'Orçamento Base'!$D$12:$S$2588,6,FALSE)</f>
        <v>0</v>
      </c>
      <c r="G274" s="449">
        <f t="shared" si="77"/>
        <v>0</v>
      </c>
      <c r="H274" s="449">
        <f t="shared" si="78"/>
        <v>0</v>
      </c>
      <c r="I274" s="448">
        <f t="shared" si="80"/>
        <v>0</v>
      </c>
      <c r="J274" s="448">
        <f t="shared" si="81"/>
        <v>0</v>
      </c>
      <c r="K274" s="448">
        <f t="shared" si="82"/>
        <v>0</v>
      </c>
      <c r="L274" s="450"/>
      <c r="M274" s="451"/>
      <c r="N274" s="451"/>
      <c r="O274" s="451"/>
      <c r="P274" s="451"/>
      <c r="Q274" s="451"/>
      <c r="R274" s="451"/>
      <c r="S274" s="452"/>
      <c r="T274" s="453" t="str">
        <f t="shared" si="83"/>
        <v>OK</v>
      </c>
      <c r="U274" s="453"/>
      <c r="V274" s="454"/>
      <c r="W274" s="450"/>
      <c r="X274" s="450"/>
      <c r="Y274" s="450"/>
      <c r="Z274" s="450"/>
      <c r="AA274" s="450"/>
    </row>
    <row r="275" spans="1:27" s="445" customFormat="1" ht="12.75" customHeight="1">
      <c r="A275" s="446" t="s">
        <v>435</v>
      </c>
      <c r="B275" s="447">
        <f>VLOOKUP($A275,'Orçamento Base'!$D$12:$S$2588,4,FALSE)</f>
        <v>0</v>
      </c>
      <c r="C275" s="446">
        <f>VLOOKUP($A275,'Orçamento Base'!$D$12:$S$2588,5,FALSE)</f>
        <v>0</v>
      </c>
      <c r="D275" s="512"/>
      <c r="E275" s="449">
        <f t="shared" si="79"/>
        <v>0</v>
      </c>
      <c r="F275" s="449">
        <f>VLOOKUP($A275,'Orçamento Base'!$D$12:$S$2588,6,FALSE)</f>
        <v>0</v>
      </c>
      <c r="G275" s="449">
        <f t="shared" si="77"/>
        <v>0</v>
      </c>
      <c r="H275" s="449">
        <f t="shared" si="78"/>
        <v>0</v>
      </c>
      <c r="I275" s="448">
        <f t="shared" si="80"/>
        <v>0</v>
      </c>
      <c r="J275" s="448">
        <f t="shared" si="81"/>
        <v>0</v>
      </c>
      <c r="K275" s="448">
        <f t="shared" si="82"/>
        <v>0</v>
      </c>
      <c r="L275" s="450"/>
      <c r="M275" s="451"/>
      <c r="N275" s="451"/>
      <c r="O275" s="451"/>
      <c r="P275" s="451"/>
      <c r="Q275" s="451"/>
      <c r="R275" s="451"/>
      <c r="S275" s="452"/>
      <c r="T275" s="453" t="str">
        <f t="shared" si="83"/>
        <v>OK</v>
      </c>
      <c r="U275" s="453"/>
      <c r="V275" s="454"/>
      <c r="W275" s="450"/>
      <c r="X275" s="450"/>
      <c r="Y275" s="450"/>
      <c r="Z275" s="450"/>
      <c r="AA275" s="450"/>
    </row>
    <row r="276" spans="1:27" s="445" customFormat="1" ht="12.75" customHeight="1">
      <c r="A276" s="446" t="s">
        <v>436</v>
      </c>
      <c r="B276" s="447">
        <f>VLOOKUP($A276,'Orçamento Base'!$D$12:$S$2588,4,FALSE)</f>
        <v>0</v>
      </c>
      <c r="C276" s="446">
        <f>VLOOKUP($A276,'Orçamento Base'!$D$12:$S$2588,5,FALSE)</f>
        <v>0</v>
      </c>
      <c r="D276" s="512"/>
      <c r="E276" s="449">
        <f t="shared" si="79"/>
        <v>0</v>
      </c>
      <c r="F276" s="449">
        <f>VLOOKUP($A276,'Orçamento Base'!$D$12:$S$2588,6,FALSE)</f>
        <v>0</v>
      </c>
      <c r="G276" s="449">
        <f t="shared" si="77"/>
        <v>0</v>
      </c>
      <c r="H276" s="449">
        <f t="shared" si="78"/>
        <v>0</v>
      </c>
      <c r="I276" s="448">
        <f t="shared" si="80"/>
        <v>0</v>
      </c>
      <c r="J276" s="448">
        <f t="shared" si="81"/>
        <v>0</v>
      </c>
      <c r="K276" s="448">
        <f t="shared" si="82"/>
        <v>0</v>
      </c>
      <c r="L276" s="450"/>
      <c r="M276" s="451"/>
      <c r="N276" s="451"/>
      <c r="O276" s="451"/>
      <c r="P276" s="451"/>
      <c r="Q276" s="451"/>
      <c r="R276" s="451"/>
      <c r="S276" s="452"/>
      <c r="T276" s="453" t="str">
        <f t="shared" si="83"/>
        <v>OK</v>
      </c>
      <c r="U276" s="453"/>
      <c r="V276" s="454"/>
      <c r="W276" s="450"/>
      <c r="X276" s="450"/>
      <c r="Y276" s="450"/>
      <c r="Z276" s="450"/>
      <c r="AA276" s="450"/>
    </row>
    <row r="277" spans="1:27" s="445" customFormat="1" ht="12.75" customHeight="1">
      <c r="A277" s="446" t="s">
        <v>437</v>
      </c>
      <c r="B277" s="447">
        <f>VLOOKUP($A277,'Orçamento Base'!$D$12:$S$2588,4,FALSE)</f>
        <v>0</v>
      </c>
      <c r="C277" s="446">
        <f>VLOOKUP($A277,'Orçamento Base'!$D$12:$S$2588,5,FALSE)</f>
        <v>0</v>
      </c>
      <c r="D277" s="512"/>
      <c r="E277" s="449">
        <f t="shared" si="79"/>
        <v>0</v>
      </c>
      <c r="F277" s="449">
        <f>VLOOKUP($A277,'Orçamento Base'!$D$12:$S$2588,6,FALSE)</f>
        <v>0</v>
      </c>
      <c r="G277" s="449">
        <f t="shared" si="77"/>
        <v>0</v>
      </c>
      <c r="H277" s="449">
        <f t="shared" si="78"/>
        <v>0</v>
      </c>
      <c r="I277" s="448">
        <f t="shared" si="80"/>
        <v>0</v>
      </c>
      <c r="J277" s="448">
        <f t="shared" si="81"/>
        <v>0</v>
      </c>
      <c r="K277" s="448">
        <f t="shared" si="82"/>
        <v>0</v>
      </c>
      <c r="L277" s="450"/>
      <c r="M277" s="451"/>
      <c r="N277" s="451"/>
      <c r="O277" s="451"/>
      <c r="P277" s="451"/>
      <c r="Q277" s="451"/>
      <c r="R277" s="451"/>
      <c r="S277" s="452"/>
      <c r="T277" s="453" t="str">
        <f t="shared" si="83"/>
        <v>OK</v>
      </c>
      <c r="U277" s="453"/>
      <c r="V277" s="454"/>
      <c r="W277" s="450"/>
      <c r="X277" s="450"/>
      <c r="Y277" s="450"/>
      <c r="Z277" s="450"/>
      <c r="AA277" s="450"/>
    </row>
    <row r="278" spans="1:27" s="445" customFormat="1" ht="12.75" customHeight="1">
      <c r="A278" s="446" t="s">
        <v>438</v>
      </c>
      <c r="B278" s="447">
        <f>VLOOKUP($A278,'Orçamento Base'!$D$12:$S$2588,4,FALSE)</f>
        <v>0</v>
      </c>
      <c r="C278" s="446">
        <f>VLOOKUP($A278,'Orçamento Base'!$D$12:$S$2588,5,FALSE)</f>
        <v>0</v>
      </c>
      <c r="D278" s="512"/>
      <c r="E278" s="449">
        <f t="shared" si="79"/>
        <v>0</v>
      </c>
      <c r="F278" s="449">
        <f>VLOOKUP($A278,'Orçamento Base'!$D$12:$S$2588,6,FALSE)</f>
        <v>0</v>
      </c>
      <c r="G278" s="449">
        <f t="shared" si="77"/>
        <v>0</v>
      </c>
      <c r="H278" s="449">
        <f t="shared" si="78"/>
        <v>0</v>
      </c>
      <c r="I278" s="448">
        <f t="shared" si="80"/>
        <v>0</v>
      </c>
      <c r="J278" s="448">
        <f t="shared" si="81"/>
        <v>0</v>
      </c>
      <c r="K278" s="448">
        <f t="shared" si="82"/>
        <v>0</v>
      </c>
      <c r="L278" s="450"/>
      <c r="M278" s="451"/>
      <c r="N278" s="451"/>
      <c r="O278" s="451"/>
      <c r="P278" s="451"/>
      <c r="Q278" s="451"/>
      <c r="R278" s="451"/>
      <c r="S278" s="452"/>
      <c r="T278" s="453" t="str">
        <f t="shared" si="83"/>
        <v>OK</v>
      </c>
      <c r="U278" s="453"/>
      <c r="V278" s="454"/>
      <c r="W278" s="450"/>
      <c r="X278" s="450"/>
      <c r="Y278" s="450"/>
      <c r="Z278" s="450"/>
      <c r="AA278" s="450"/>
    </row>
    <row r="279" spans="1:27" s="445" customFormat="1" ht="12.75" customHeight="1">
      <c r="A279" s="446" t="s">
        <v>439</v>
      </c>
      <c r="B279" s="447">
        <f>VLOOKUP($A279,'Orçamento Base'!$D$12:$S$2588,4,FALSE)</f>
        <v>0</v>
      </c>
      <c r="C279" s="446">
        <f>VLOOKUP($A279,'Orçamento Base'!$D$12:$S$2588,5,FALSE)</f>
        <v>0</v>
      </c>
      <c r="D279" s="512"/>
      <c r="E279" s="449">
        <f t="shared" si="79"/>
        <v>0</v>
      </c>
      <c r="F279" s="449">
        <f>VLOOKUP($A279,'Orçamento Base'!$D$12:$S$2588,6,FALSE)</f>
        <v>0</v>
      </c>
      <c r="G279" s="449">
        <f t="shared" si="77"/>
        <v>0</v>
      </c>
      <c r="H279" s="449">
        <f t="shared" si="78"/>
        <v>0</v>
      </c>
      <c r="I279" s="448">
        <f t="shared" si="80"/>
        <v>0</v>
      </c>
      <c r="J279" s="448">
        <f t="shared" si="81"/>
        <v>0</v>
      </c>
      <c r="K279" s="448">
        <f t="shared" si="82"/>
        <v>0</v>
      </c>
      <c r="L279" s="450"/>
      <c r="M279" s="451"/>
      <c r="N279" s="451"/>
      <c r="O279" s="451"/>
      <c r="P279" s="451"/>
      <c r="Q279" s="451"/>
      <c r="R279" s="451"/>
      <c r="S279" s="452"/>
      <c r="T279" s="453" t="str">
        <f t="shared" si="83"/>
        <v>OK</v>
      </c>
      <c r="U279" s="453"/>
      <c r="V279" s="454"/>
      <c r="W279" s="450"/>
      <c r="X279" s="450"/>
      <c r="Y279" s="450"/>
      <c r="Z279" s="450"/>
      <c r="AA279" s="450"/>
    </row>
    <row r="280" spans="1:27" s="445" customFormat="1" ht="12.75" customHeight="1">
      <c r="A280" s="446" t="s">
        <v>440</v>
      </c>
      <c r="B280" s="447">
        <f>VLOOKUP($A280,'Orçamento Base'!$D$12:$S$2588,4,FALSE)</f>
        <v>0</v>
      </c>
      <c r="C280" s="446">
        <f>VLOOKUP($A280,'Orçamento Base'!$D$12:$S$2588,5,FALSE)</f>
        <v>0</v>
      </c>
      <c r="D280" s="512"/>
      <c r="E280" s="449">
        <f t="shared" si="79"/>
        <v>0</v>
      </c>
      <c r="F280" s="449">
        <f>VLOOKUP($A280,'Orçamento Base'!$D$12:$S$2588,6,FALSE)</f>
        <v>0</v>
      </c>
      <c r="G280" s="449">
        <f t="shared" si="77"/>
        <v>0</v>
      </c>
      <c r="H280" s="449">
        <f t="shared" si="78"/>
        <v>0</v>
      </c>
      <c r="I280" s="448">
        <f t="shared" si="80"/>
        <v>0</v>
      </c>
      <c r="J280" s="448">
        <f t="shared" si="81"/>
        <v>0</v>
      </c>
      <c r="K280" s="448">
        <f t="shared" si="82"/>
        <v>0</v>
      </c>
      <c r="L280" s="450"/>
      <c r="M280" s="451"/>
      <c r="N280" s="451"/>
      <c r="O280" s="451"/>
      <c r="P280" s="451"/>
      <c r="Q280" s="451"/>
      <c r="R280" s="451"/>
      <c r="S280" s="452"/>
      <c r="T280" s="453" t="str">
        <f t="shared" si="83"/>
        <v>OK</v>
      </c>
      <c r="U280" s="453"/>
      <c r="V280" s="454"/>
      <c r="W280" s="450"/>
      <c r="X280" s="450"/>
      <c r="Y280" s="450"/>
      <c r="Z280" s="450"/>
      <c r="AA280" s="450"/>
    </row>
    <row r="281" spans="1:27" s="445" customFormat="1" ht="12.75" customHeight="1">
      <c r="A281" s="446" t="s">
        <v>441</v>
      </c>
      <c r="B281" s="447">
        <f>VLOOKUP($A281,'Orçamento Base'!$D$12:$S$2588,4,FALSE)</f>
        <v>0</v>
      </c>
      <c r="C281" s="446">
        <f>VLOOKUP($A281,'Orçamento Base'!$D$12:$S$2588,5,FALSE)</f>
        <v>0</v>
      </c>
      <c r="D281" s="512"/>
      <c r="E281" s="449">
        <f t="shared" si="79"/>
        <v>0</v>
      </c>
      <c r="F281" s="449">
        <f>VLOOKUP($A281,'Orçamento Base'!$D$12:$S$2588,6,FALSE)</f>
        <v>0</v>
      </c>
      <c r="G281" s="449">
        <f t="shared" si="77"/>
        <v>0</v>
      </c>
      <c r="H281" s="449">
        <f t="shared" si="78"/>
        <v>0</v>
      </c>
      <c r="I281" s="448">
        <f t="shared" si="80"/>
        <v>0</v>
      </c>
      <c r="J281" s="448">
        <f t="shared" si="81"/>
        <v>0</v>
      </c>
      <c r="K281" s="448">
        <f t="shared" si="82"/>
        <v>0</v>
      </c>
      <c r="L281" s="450"/>
      <c r="M281" s="451"/>
      <c r="N281" s="451"/>
      <c r="O281" s="451"/>
      <c r="P281" s="451"/>
      <c r="Q281" s="451"/>
      <c r="R281" s="451"/>
      <c r="S281" s="452"/>
      <c r="T281" s="453" t="str">
        <f t="shared" si="83"/>
        <v>OK</v>
      </c>
      <c r="U281" s="453"/>
      <c r="V281" s="454"/>
      <c r="W281" s="450"/>
      <c r="X281" s="450"/>
      <c r="Y281" s="450"/>
      <c r="Z281" s="450"/>
      <c r="AA281" s="450"/>
    </row>
    <row r="282" spans="1:27" s="445" customFormat="1" ht="12.75" customHeight="1">
      <c r="A282" s="446" t="s">
        <v>442</v>
      </c>
      <c r="B282" s="447">
        <f>VLOOKUP($A282,'Orçamento Base'!$D$12:$S$2588,4,FALSE)</f>
        <v>0</v>
      </c>
      <c r="C282" s="446">
        <f>VLOOKUP($A282,'Orçamento Base'!$D$12:$S$2588,5,FALSE)</f>
        <v>0</v>
      </c>
      <c r="D282" s="512"/>
      <c r="E282" s="449">
        <f t="shared" si="79"/>
        <v>0</v>
      </c>
      <c r="F282" s="449">
        <f>VLOOKUP($A282,'Orçamento Base'!$D$12:$S$2588,6,FALSE)</f>
        <v>0</v>
      </c>
      <c r="G282" s="449">
        <f t="shared" si="77"/>
        <v>0</v>
      </c>
      <c r="H282" s="449">
        <f t="shared" si="78"/>
        <v>0</v>
      </c>
      <c r="I282" s="448">
        <f t="shared" si="80"/>
        <v>0</v>
      </c>
      <c r="J282" s="448">
        <f t="shared" si="81"/>
        <v>0</v>
      </c>
      <c r="K282" s="448">
        <f t="shared" si="82"/>
        <v>0</v>
      </c>
      <c r="L282" s="450"/>
      <c r="M282" s="451"/>
      <c r="N282" s="451"/>
      <c r="O282" s="451"/>
      <c r="P282" s="451"/>
      <c r="Q282" s="451"/>
      <c r="R282" s="451"/>
      <c r="S282" s="452"/>
      <c r="T282" s="453" t="str">
        <f t="shared" si="83"/>
        <v>OK</v>
      </c>
      <c r="U282" s="453"/>
      <c r="V282" s="454"/>
      <c r="W282" s="450"/>
      <c r="X282" s="450"/>
      <c r="Y282" s="450"/>
      <c r="Z282" s="450"/>
      <c r="AA282" s="450"/>
    </row>
    <row r="283" spans="1:27" s="445" customFormat="1" ht="12.75" customHeight="1">
      <c r="A283" s="446"/>
      <c r="B283" s="447"/>
      <c r="C283" s="446"/>
      <c r="D283" s="473"/>
      <c r="E283" s="474"/>
      <c r="F283" s="449"/>
      <c r="G283" s="449"/>
      <c r="H283" s="449"/>
      <c r="I283" s="448"/>
      <c r="J283" s="448"/>
      <c r="K283" s="448"/>
      <c r="L283" s="450"/>
      <c r="M283" s="451"/>
      <c r="N283" s="451"/>
      <c r="O283" s="451"/>
      <c r="P283" s="451"/>
      <c r="Q283" s="451"/>
      <c r="R283" s="451"/>
      <c r="S283" s="452"/>
      <c r="T283" s="453"/>
      <c r="U283" s="453"/>
      <c r="V283" s="454"/>
      <c r="W283" s="450"/>
      <c r="X283" s="450"/>
      <c r="Y283" s="450"/>
      <c r="Z283" s="450"/>
      <c r="AA283" s="450"/>
    </row>
    <row r="284" spans="1:27" s="445" customFormat="1" ht="12.75" customHeight="1">
      <c r="A284" s="455"/>
      <c r="B284" s="456"/>
      <c r="C284" s="456"/>
      <c r="D284" s="456"/>
      <c r="E284" s="457"/>
      <c r="F284" s="457"/>
      <c r="G284" s="457"/>
      <c r="H284" s="458" t="str">
        <f>CONCATENATE("Subtotal ",B232)</f>
        <v>Subtotal (digite a descrição do item aqui)</v>
      </c>
      <c r="I284" s="459">
        <f t="shared" ref="I284:K284" si="84">SUM(I233:I283)</f>
        <v>0</v>
      </c>
      <c r="J284" s="459">
        <f t="shared" si="84"/>
        <v>0</v>
      </c>
      <c r="K284" s="459">
        <f t="shared" si="84"/>
        <v>0</v>
      </c>
      <c r="L284" s="450"/>
      <c r="M284" s="451"/>
      <c r="N284" s="451"/>
      <c r="O284" s="451"/>
      <c r="P284" s="451"/>
      <c r="Q284" s="451"/>
      <c r="R284" s="451"/>
      <c r="S284" s="452"/>
      <c r="T284" s="453"/>
      <c r="U284" s="453"/>
      <c r="V284" s="454"/>
      <c r="W284" s="450"/>
      <c r="X284" s="450"/>
      <c r="Y284" s="450"/>
      <c r="Z284" s="450"/>
      <c r="AA284" s="450"/>
    </row>
    <row r="285" spans="1:27" s="445" customFormat="1" ht="7.5" customHeight="1">
      <c r="A285" s="475"/>
      <c r="B285" s="476"/>
      <c r="C285" s="476"/>
      <c r="D285" s="477"/>
      <c r="E285" s="478"/>
      <c r="F285" s="479"/>
      <c r="G285" s="480"/>
      <c r="H285" s="480"/>
      <c r="I285" s="481"/>
      <c r="J285" s="481"/>
      <c r="K285" s="482"/>
      <c r="L285" s="441"/>
      <c r="M285" s="483"/>
      <c r="N285" s="483"/>
      <c r="O285" s="483"/>
      <c r="P285" s="483"/>
      <c r="Q285" s="483"/>
      <c r="R285" s="483"/>
      <c r="S285" s="484"/>
      <c r="T285" s="453"/>
      <c r="U285" s="485"/>
      <c r="V285" s="444"/>
      <c r="W285" s="441"/>
      <c r="X285" s="441"/>
      <c r="Y285" s="441"/>
      <c r="Z285" s="441"/>
      <c r="AA285" s="441"/>
    </row>
    <row r="286" spans="1:27" s="445" customFormat="1" ht="12.75" customHeight="1">
      <c r="A286" s="467">
        <v>6</v>
      </c>
      <c r="B286" s="437" t="str">
        <f>VLOOKUP($A286,'Orçamento Base'!$D$1:$S$2588,4,FALSE)</f>
        <v>(digite a descrição do item aqui)</v>
      </c>
      <c r="C286" s="468"/>
      <c r="D286" s="468"/>
      <c r="E286" s="468"/>
      <c r="F286" s="469"/>
      <c r="G286" s="470"/>
      <c r="H286" s="470"/>
      <c r="I286" s="471"/>
      <c r="J286" s="471"/>
      <c r="K286" s="472"/>
      <c r="L286" s="450"/>
      <c r="M286" s="451"/>
      <c r="N286" s="451"/>
      <c r="O286" s="451"/>
      <c r="P286" s="451"/>
      <c r="Q286" s="451"/>
      <c r="R286" s="451"/>
      <c r="S286" s="452"/>
      <c r="T286" s="453"/>
      <c r="U286" s="453"/>
      <c r="V286" s="454"/>
      <c r="W286" s="450"/>
      <c r="X286" s="450"/>
      <c r="Y286" s="450"/>
      <c r="Z286" s="450"/>
      <c r="AA286" s="450"/>
    </row>
    <row r="287" spans="1:27" s="445" customFormat="1" ht="12.75" customHeight="1">
      <c r="A287" s="446" t="s">
        <v>463</v>
      </c>
      <c r="B287" s="447">
        <f>VLOOKUP($A287,'Orçamento Base'!$D$12:$S$2588,4,FALSE)</f>
        <v>0</v>
      </c>
      <c r="C287" s="446">
        <f>VLOOKUP($A287,'Orçamento Base'!$D$12:$S$2588,5,FALSE)</f>
        <v>0</v>
      </c>
      <c r="D287" s="512"/>
      <c r="E287" s="449">
        <f t="shared" ref="E287:E304" si="85">TRUNC(D287*F287,2)</f>
        <v>0</v>
      </c>
      <c r="F287" s="449">
        <f>VLOOKUP($A287,'Orçamento Base'!$D$12:$S$2588,6,FALSE)</f>
        <v>0</v>
      </c>
      <c r="G287" s="449">
        <f t="shared" ref="G287" si="86">SUMIF($M$14:$R$14,$G$3,M287:R287)</f>
        <v>0</v>
      </c>
      <c r="H287" s="449">
        <f t="shared" ref="H287" si="87">SUM(M287:R287)</f>
        <v>0</v>
      </c>
      <c r="I287" s="448">
        <f t="shared" ref="I287:I304" si="88">TRUNC(D287*F287,2)</f>
        <v>0</v>
      </c>
      <c r="J287" s="448">
        <f t="shared" ref="J287:J304" si="89">TRUNC(D287*G287,2)</f>
        <v>0</v>
      </c>
      <c r="K287" s="448">
        <f t="shared" ref="K287:K304" si="90">TRUNC(D287*H287,2)</f>
        <v>0</v>
      </c>
      <c r="L287" s="450"/>
      <c r="M287" s="451"/>
      <c r="N287" s="451"/>
      <c r="O287" s="451"/>
      <c r="P287" s="451"/>
      <c r="Q287" s="451"/>
      <c r="R287" s="451"/>
      <c r="S287" s="452"/>
      <c r="T287" s="453" t="str">
        <f t="shared" ref="T287:T336" si="91">IF(H287&gt;F287,"ERRO","OK")</f>
        <v>OK</v>
      </c>
      <c r="U287" s="453"/>
      <c r="V287" s="454"/>
      <c r="W287" s="450"/>
      <c r="X287" s="450"/>
      <c r="Y287" s="450"/>
      <c r="Z287" s="450"/>
      <c r="AA287" s="450"/>
    </row>
    <row r="288" spans="1:27" s="445" customFormat="1" ht="12.75" customHeight="1">
      <c r="A288" s="446" t="s">
        <v>464</v>
      </c>
      <c r="B288" s="447">
        <f>VLOOKUP($A288,'Orçamento Base'!$D$12:$S$2588,4,FALSE)</f>
        <v>0</v>
      </c>
      <c r="C288" s="446">
        <f>VLOOKUP($A288,'Orçamento Base'!$D$12:$S$2588,5,FALSE)</f>
        <v>0</v>
      </c>
      <c r="D288" s="512"/>
      <c r="E288" s="449">
        <f t="shared" si="85"/>
        <v>0</v>
      </c>
      <c r="F288" s="449">
        <f>VLOOKUP($A288,'Orçamento Base'!$D$12:$S$2588,6,FALSE)</f>
        <v>0</v>
      </c>
      <c r="G288" s="449">
        <f t="shared" ref="G288:G336" si="92">SUMIF($M$14:$R$14,$G$3,M288:R288)</f>
        <v>0</v>
      </c>
      <c r="H288" s="449">
        <f t="shared" ref="H288:H336" si="93">SUM(M288:R288)</f>
        <v>0</v>
      </c>
      <c r="I288" s="448">
        <f t="shared" si="88"/>
        <v>0</v>
      </c>
      <c r="J288" s="448">
        <f t="shared" si="89"/>
        <v>0</v>
      </c>
      <c r="K288" s="448">
        <f t="shared" si="90"/>
        <v>0</v>
      </c>
      <c r="L288" s="450"/>
      <c r="M288" s="451"/>
      <c r="N288" s="451"/>
      <c r="O288" s="451"/>
      <c r="P288" s="451"/>
      <c r="Q288" s="451"/>
      <c r="R288" s="451"/>
      <c r="S288" s="452"/>
      <c r="T288" s="453" t="str">
        <f t="shared" si="91"/>
        <v>OK</v>
      </c>
      <c r="U288" s="453"/>
      <c r="V288" s="454"/>
      <c r="W288" s="450"/>
      <c r="X288" s="450"/>
      <c r="Y288" s="450"/>
      <c r="Z288" s="450"/>
      <c r="AA288" s="450"/>
    </row>
    <row r="289" spans="1:27" s="445" customFormat="1" ht="12.75" customHeight="1">
      <c r="A289" s="446" t="s">
        <v>465</v>
      </c>
      <c r="B289" s="447">
        <f>VLOOKUP($A289,'Orçamento Base'!$D$12:$S$2588,4,FALSE)</f>
        <v>0</v>
      </c>
      <c r="C289" s="446">
        <f>VLOOKUP($A289,'Orçamento Base'!$D$12:$S$2588,5,FALSE)</f>
        <v>0</v>
      </c>
      <c r="D289" s="512"/>
      <c r="E289" s="449">
        <f t="shared" si="85"/>
        <v>0</v>
      </c>
      <c r="F289" s="449">
        <f>VLOOKUP($A289,'Orçamento Base'!$D$12:$S$2588,6,FALSE)</f>
        <v>0</v>
      </c>
      <c r="G289" s="449">
        <f t="shared" si="92"/>
        <v>0</v>
      </c>
      <c r="H289" s="449">
        <f t="shared" si="93"/>
        <v>0</v>
      </c>
      <c r="I289" s="448">
        <f t="shared" si="88"/>
        <v>0</v>
      </c>
      <c r="J289" s="448">
        <f t="shared" si="89"/>
        <v>0</v>
      </c>
      <c r="K289" s="448">
        <f t="shared" si="90"/>
        <v>0</v>
      </c>
      <c r="L289" s="450"/>
      <c r="M289" s="451"/>
      <c r="N289" s="451"/>
      <c r="O289" s="451"/>
      <c r="P289" s="451"/>
      <c r="Q289" s="451"/>
      <c r="R289" s="451"/>
      <c r="S289" s="452"/>
      <c r="T289" s="453" t="str">
        <f t="shared" si="91"/>
        <v>OK</v>
      </c>
      <c r="U289" s="453"/>
      <c r="V289" s="454"/>
      <c r="W289" s="450"/>
      <c r="X289" s="450"/>
      <c r="Y289" s="450"/>
      <c r="Z289" s="450"/>
      <c r="AA289" s="450"/>
    </row>
    <row r="290" spans="1:27" s="445" customFormat="1" ht="12.75" customHeight="1">
      <c r="A290" s="446" t="s">
        <v>466</v>
      </c>
      <c r="B290" s="447">
        <f>VLOOKUP($A290,'Orçamento Base'!$D$12:$S$2588,4,FALSE)</f>
        <v>0</v>
      </c>
      <c r="C290" s="446">
        <f>VLOOKUP($A290,'Orçamento Base'!$D$12:$S$2588,5,FALSE)</f>
        <v>0</v>
      </c>
      <c r="D290" s="512"/>
      <c r="E290" s="449">
        <f t="shared" si="85"/>
        <v>0</v>
      </c>
      <c r="F290" s="449">
        <f>VLOOKUP($A290,'Orçamento Base'!$D$12:$S$2588,6,FALSE)</f>
        <v>0</v>
      </c>
      <c r="G290" s="449">
        <f t="shared" si="92"/>
        <v>0</v>
      </c>
      <c r="H290" s="449">
        <f t="shared" si="93"/>
        <v>0</v>
      </c>
      <c r="I290" s="448">
        <f t="shared" si="88"/>
        <v>0</v>
      </c>
      <c r="J290" s="448">
        <f t="shared" si="89"/>
        <v>0</v>
      </c>
      <c r="K290" s="448">
        <f t="shared" si="90"/>
        <v>0</v>
      </c>
      <c r="L290" s="450"/>
      <c r="M290" s="451"/>
      <c r="N290" s="451"/>
      <c r="O290" s="451"/>
      <c r="P290" s="451"/>
      <c r="Q290" s="451"/>
      <c r="R290" s="451"/>
      <c r="S290" s="452"/>
      <c r="T290" s="453" t="str">
        <f t="shared" si="91"/>
        <v>OK</v>
      </c>
      <c r="U290" s="453"/>
      <c r="V290" s="454"/>
      <c r="W290" s="450"/>
      <c r="X290" s="450"/>
      <c r="Y290" s="450"/>
      <c r="Z290" s="450"/>
      <c r="AA290" s="450"/>
    </row>
    <row r="291" spans="1:27" s="445" customFormat="1" ht="12.75" customHeight="1">
      <c r="A291" s="446" t="s">
        <v>467</v>
      </c>
      <c r="B291" s="447">
        <f>VLOOKUP($A291,'Orçamento Base'!$D$12:$S$2588,4,FALSE)</f>
        <v>0</v>
      </c>
      <c r="C291" s="446">
        <f>VLOOKUP($A291,'Orçamento Base'!$D$12:$S$2588,5,FALSE)</f>
        <v>0</v>
      </c>
      <c r="D291" s="512"/>
      <c r="E291" s="449">
        <f t="shared" si="85"/>
        <v>0</v>
      </c>
      <c r="F291" s="449">
        <f>VLOOKUP($A291,'Orçamento Base'!$D$12:$S$2588,6,FALSE)</f>
        <v>0</v>
      </c>
      <c r="G291" s="449">
        <f t="shared" si="92"/>
        <v>0</v>
      </c>
      <c r="H291" s="449">
        <f t="shared" si="93"/>
        <v>0</v>
      </c>
      <c r="I291" s="448">
        <f t="shared" si="88"/>
        <v>0</v>
      </c>
      <c r="J291" s="448">
        <f t="shared" si="89"/>
        <v>0</v>
      </c>
      <c r="K291" s="448">
        <f t="shared" si="90"/>
        <v>0</v>
      </c>
      <c r="L291" s="450"/>
      <c r="M291" s="451"/>
      <c r="N291" s="451"/>
      <c r="O291" s="451"/>
      <c r="P291" s="451"/>
      <c r="Q291" s="451"/>
      <c r="R291" s="451"/>
      <c r="S291" s="452"/>
      <c r="T291" s="453" t="str">
        <f t="shared" si="91"/>
        <v>OK</v>
      </c>
      <c r="U291" s="453"/>
      <c r="V291" s="454"/>
      <c r="W291" s="450"/>
      <c r="X291" s="450"/>
      <c r="Y291" s="450"/>
      <c r="Z291" s="450"/>
      <c r="AA291" s="450"/>
    </row>
    <row r="292" spans="1:27" s="445" customFormat="1" ht="12.75" customHeight="1">
      <c r="A292" s="446" t="s">
        <v>468</v>
      </c>
      <c r="B292" s="447">
        <f>VLOOKUP($A292,'Orçamento Base'!$D$12:$S$2588,4,FALSE)</f>
        <v>0</v>
      </c>
      <c r="C292" s="446">
        <f>VLOOKUP($A292,'Orçamento Base'!$D$12:$S$2588,5,FALSE)</f>
        <v>0</v>
      </c>
      <c r="D292" s="512"/>
      <c r="E292" s="449">
        <f t="shared" si="85"/>
        <v>0</v>
      </c>
      <c r="F292" s="449">
        <f>VLOOKUP($A292,'Orçamento Base'!$D$12:$S$2588,6,FALSE)</f>
        <v>0</v>
      </c>
      <c r="G292" s="449">
        <f t="shared" si="92"/>
        <v>0</v>
      </c>
      <c r="H292" s="449">
        <f t="shared" si="93"/>
        <v>0</v>
      </c>
      <c r="I292" s="448">
        <f t="shared" si="88"/>
        <v>0</v>
      </c>
      <c r="J292" s="448">
        <f t="shared" si="89"/>
        <v>0</v>
      </c>
      <c r="K292" s="448">
        <f t="shared" si="90"/>
        <v>0</v>
      </c>
      <c r="L292" s="450"/>
      <c r="M292" s="451"/>
      <c r="N292" s="451"/>
      <c r="O292" s="451"/>
      <c r="P292" s="451"/>
      <c r="Q292" s="451"/>
      <c r="R292" s="451"/>
      <c r="S292" s="452"/>
      <c r="T292" s="453" t="str">
        <f t="shared" si="91"/>
        <v>OK</v>
      </c>
      <c r="U292" s="453"/>
      <c r="V292" s="454"/>
      <c r="W292" s="450"/>
      <c r="X292" s="450"/>
      <c r="Y292" s="450"/>
      <c r="Z292" s="450"/>
      <c r="AA292" s="450"/>
    </row>
    <row r="293" spans="1:27" s="445" customFormat="1" ht="12.75" customHeight="1">
      <c r="A293" s="446" t="s">
        <v>469</v>
      </c>
      <c r="B293" s="447">
        <f>VLOOKUP($A293,'Orçamento Base'!$D$12:$S$2588,4,FALSE)</f>
        <v>0</v>
      </c>
      <c r="C293" s="446">
        <f>VLOOKUP($A293,'Orçamento Base'!$D$12:$S$2588,5,FALSE)</f>
        <v>0</v>
      </c>
      <c r="D293" s="512"/>
      <c r="E293" s="449">
        <f t="shared" si="85"/>
        <v>0</v>
      </c>
      <c r="F293" s="449">
        <f>VLOOKUP($A293,'Orçamento Base'!$D$12:$S$2588,6,FALSE)</f>
        <v>0</v>
      </c>
      <c r="G293" s="449">
        <f t="shared" si="92"/>
        <v>0</v>
      </c>
      <c r="H293" s="449">
        <f t="shared" si="93"/>
        <v>0</v>
      </c>
      <c r="I293" s="448">
        <f t="shared" si="88"/>
        <v>0</v>
      </c>
      <c r="J293" s="448">
        <f t="shared" si="89"/>
        <v>0</v>
      </c>
      <c r="K293" s="448">
        <f t="shared" si="90"/>
        <v>0</v>
      </c>
      <c r="L293" s="450"/>
      <c r="M293" s="451"/>
      <c r="N293" s="451"/>
      <c r="O293" s="451"/>
      <c r="P293" s="451"/>
      <c r="Q293" s="451"/>
      <c r="R293" s="451"/>
      <c r="S293" s="452"/>
      <c r="T293" s="453" t="str">
        <f t="shared" si="91"/>
        <v>OK</v>
      </c>
      <c r="U293" s="453"/>
      <c r="V293" s="454"/>
      <c r="W293" s="450"/>
      <c r="X293" s="450"/>
      <c r="Y293" s="450"/>
      <c r="Z293" s="450"/>
      <c r="AA293" s="450"/>
    </row>
    <row r="294" spans="1:27" s="445" customFormat="1" ht="12.75" customHeight="1">
      <c r="A294" s="446" t="s">
        <v>470</v>
      </c>
      <c r="B294" s="447">
        <f>VLOOKUP($A294,'Orçamento Base'!$D$12:$S$2588,4,FALSE)</f>
        <v>0</v>
      </c>
      <c r="C294" s="446">
        <f>VLOOKUP($A294,'Orçamento Base'!$D$12:$S$2588,5,FALSE)</f>
        <v>0</v>
      </c>
      <c r="D294" s="512"/>
      <c r="E294" s="449">
        <f t="shared" si="85"/>
        <v>0</v>
      </c>
      <c r="F294" s="449">
        <f>VLOOKUP($A294,'Orçamento Base'!$D$12:$S$2588,6,FALSE)</f>
        <v>0</v>
      </c>
      <c r="G294" s="449">
        <f t="shared" si="92"/>
        <v>0</v>
      </c>
      <c r="H294" s="449">
        <f t="shared" si="93"/>
        <v>0</v>
      </c>
      <c r="I294" s="448">
        <f t="shared" si="88"/>
        <v>0</v>
      </c>
      <c r="J294" s="448">
        <f t="shared" si="89"/>
        <v>0</v>
      </c>
      <c r="K294" s="448">
        <f t="shared" si="90"/>
        <v>0</v>
      </c>
      <c r="L294" s="450"/>
      <c r="M294" s="451"/>
      <c r="N294" s="451"/>
      <c r="O294" s="451"/>
      <c r="P294" s="451"/>
      <c r="Q294" s="451"/>
      <c r="R294" s="451"/>
      <c r="S294" s="452"/>
      <c r="T294" s="453" t="str">
        <f t="shared" si="91"/>
        <v>OK</v>
      </c>
      <c r="U294" s="453"/>
      <c r="V294" s="454"/>
      <c r="W294" s="450"/>
      <c r="X294" s="450"/>
      <c r="Y294" s="450"/>
      <c r="Z294" s="450"/>
      <c r="AA294" s="450"/>
    </row>
    <row r="295" spans="1:27" s="445" customFormat="1" ht="12.75" customHeight="1">
      <c r="A295" s="446" t="s">
        <v>471</v>
      </c>
      <c r="B295" s="447">
        <f>VLOOKUP($A295,'Orçamento Base'!$D$12:$S$2588,4,FALSE)</f>
        <v>0</v>
      </c>
      <c r="C295" s="446">
        <f>VLOOKUP($A295,'Orçamento Base'!$D$12:$S$2588,5,FALSE)</f>
        <v>0</v>
      </c>
      <c r="D295" s="512"/>
      <c r="E295" s="449">
        <f t="shared" si="85"/>
        <v>0</v>
      </c>
      <c r="F295" s="449">
        <f>VLOOKUP($A295,'Orçamento Base'!$D$12:$S$2588,6,FALSE)</f>
        <v>0</v>
      </c>
      <c r="G295" s="449">
        <f t="shared" si="92"/>
        <v>0</v>
      </c>
      <c r="H295" s="449">
        <f t="shared" si="93"/>
        <v>0</v>
      </c>
      <c r="I295" s="448">
        <f t="shared" si="88"/>
        <v>0</v>
      </c>
      <c r="J295" s="448">
        <f t="shared" si="89"/>
        <v>0</v>
      </c>
      <c r="K295" s="448">
        <f t="shared" si="90"/>
        <v>0</v>
      </c>
      <c r="L295" s="450"/>
      <c r="M295" s="451"/>
      <c r="N295" s="451"/>
      <c r="O295" s="451"/>
      <c r="P295" s="451"/>
      <c r="Q295" s="451"/>
      <c r="R295" s="451"/>
      <c r="S295" s="452"/>
      <c r="T295" s="453" t="str">
        <f t="shared" si="91"/>
        <v>OK</v>
      </c>
      <c r="U295" s="453"/>
      <c r="V295" s="454"/>
      <c r="W295" s="450"/>
      <c r="X295" s="450"/>
      <c r="Y295" s="450"/>
      <c r="Z295" s="450"/>
      <c r="AA295" s="450"/>
    </row>
    <row r="296" spans="1:27" s="445" customFormat="1" ht="12.75" customHeight="1">
      <c r="A296" s="446" t="s">
        <v>472</v>
      </c>
      <c r="B296" s="447">
        <f>VLOOKUP($A296,'Orçamento Base'!$D$12:$S$2588,4,FALSE)</f>
        <v>0</v>
      </c>
      <c r="C296" s="446">
        <f>VLOOKUP($A296,'Orçamento Base'!$D$12:$S$2588,5,FALSE)</f>
        <v>0</v>
      </c>
      <c r="D296" s="512"/>
      <c r="E296" s="449">
        <f t="shared" si="85"/>
        <v>0</v>
      </c>
      <c r="F296" s="449">
        <f>VLOOKUP($A296,'Orçamento Base'!$D$12:$S$2588,6,FALSE)</f>
        <v>0</v>
      </c>
      <c r="G296" s="449">
        <f t="shared" si="92"/>
        <v>0</v>
      </c>
      <c r="H296" s="449">
        <f t="shared" si="93"/>
        <v>0</v>
      </c>
      <c r="I296" s="448">
        <f t="shared" si="88"/>
        <v>0</v>
      </c>
      <c r="J296" s="448">
        <f t="shared" si="89"/>
        <v>0</v>
      </c>
      <c r="K296" s="448">
        <f t="shared" si="90"/>
        <v>0</v>
      </c>
      <c r="L296" s="450"/>
      <c r="M296" s="451"/>
      <c r="N296" s="451"/>
      <c r="O296" s="451"/>
      <c r="P296" s="451"/>
      <c r="Q296" s="451"/>
      <c r="R296" s="451"/>
      <c r="S296" s="452"/>
      <c r="T296" s="453" t="str">
        <f t="shared" si="91"/>
        <v>OK</v>
      </c>
      <c r="U296" s="453"/>
      <c r="V296" s="454"/>
      <c r="W296" s="450"/>
      <c r="X296" s="450"/>
      <c r="Y296" s="450"/>
      <c r="Z296" s="450"/>
      <c r="AA296" s="450"/>
    </row>
    <row r="297" spans="1:27" s="445" customFormat="1" ht="12.75" customHeight="1">
      <c r="A297" s="446" t="s">
        <v>473</v>
      </c>
      <c r="B297" s="447">
        <f>VLOOKUP($A297,'Orçamento Base'!$D$12:$S$2588,4,FALSE)</f>
        <v>0</v>
      </c>
      <c r="C297" s="446">
        <f>VLOOKUP($A297,'Orçamento Base'!$D$12:$S$2588,5,FALSE)</f>
        <v>0</v>
      </c>
      <c r="D297" s="512"/>
      <c r="E297" s="449">
        <f t="shared" si="85"/>
        <v>0</v>
      </c>
      <c r="F297" s="449">
        <f>VLOOKUP($A297,'Orçamento Base'!$D$12:$S$2588,6,FALSE)</f>
        <v>0</v>
      </c>
      <c r="G297" s="449">
        <f t="shared" si="92"/>
        <v>0</v>
      </c>
      <c r="H297" s="449">
        <f t="shared" si="93"/>
        <v>0</v>
      </c>
      <c r="I297" s="448">
        <f t="shared" si="88"/>
        <v>0</v>
      </c>
      <c r="J297" s="448">
        <f t="shared" si="89"/>
        <v>0</v>
      </c>
      <c r="K297" s="448">
        <f t="shared" si="90"/>
        <v>0</v>
      </c>
      <c r="L297" s="450"/>
      <c r="M297" s="451"/>
      <c r="N297" s="451"/>
      <c r="O297" s="451"/>
      <c r="P297" s="451"/>
      <c r="Q297" s="451"/>
      <c r="R297" s="451"/>
      <c r="S297" s="452"/>
      <c r="T297" s="453" t="str">
        <f t="shared" si="91"/>
        <v>OK</v>
      </c>
      <c r="U297" s="453"/>
      <c r="V297" s="454"/>
      <c r="W297" s="450"/>
      <c r="X297" s="450"/>
      <c r="Y297" s="450"/>
      <c r="Z297" s="450"/>
      <c r="AA297" s="450"/>
    </row>
    <row r="298" spans="1:27" s="445" customFormat="1" ht="12.75" customHeight="1">
      <c r="A298" s="446" t="s">
        <v>474</v>
      </c>
      <c r="B298" s="447">
        <f>VLOOKUP($A298,'Orçamento Base'!$D$12:$S$2588,4,FALSE)</f>
        <v>0</v>
      </c>
      <c r="C298" s="446">
        <f>VLOOKUP($A298,'Orçamento Base'!$D$12:$S$2588,5,FALSE)</f>
        <v>0</v>
      </c>
      <c r="D298" s="512"/>
      <c r="E298" s="449">
        <f t="shared" si="85"/>
        <v>0</v>
      </c>
      <c r="F298" s="449">
        <f>VLOOKUP($A298,'Orçamento Base'!$D$12:$S$2588,6,FALSE)</f>
        <v>0</v>
      </c>
      <c r="G298" s="449">
        <f t="shared" si="92"/>
        <v>0</v>
      </c>
      <c r="H298" s="449">
        <f t="shared" si="93"/>
        <v>0</v>
      </c>
      <c r="I298" s="448">
        <f t="shared" si="88"/>
        <v>0</v>
      </c>
      <c r="J298" s="448">
        <f t="shared" si="89"/>
        <v>0</v>
      </c>
      <c r="K298" s="448">
        <f t="shared" si="90"/>
        <v>0</v>
      </c>
      <c r="L298" s="450"/>
      <c r="M298" s="451"/>
      <c r="N298" s="451"/>
      <c r="O298" s="451"/>
      <c r="P298" s="451"/>
      <c r="Q298" s="451"/>
      <c r="R298" s="451"/>
      <c r="S298" s="452"/>
      <c r="T298" s="453" t="str">
        <f t="shared" si="91"/>
        <v>OK</v>
      </c>
      <c r="U298" s="453"/>
      <c r="V298" s="454"/>
      <c r="W298" s="450"/>
      <c r="X298" s="450"/>
      <c r="Y298" s="450"/>
      <c r="Z298" s="450"/>
      <c r="AA298" s="450"/>
    </row>
    <row r="299" spans="1:27" s="445" customFormat="1" ht="12.75" customHeight="1">
      <c r="A299" s="446" t="s">
        <v>475</v>
      </c>
      <c r="B299" s="447">
        <f>VLOOKUP($A299,'Orçamento Base'!$D$12:$S$2588,4,FALSE)</f>
        <v>0</v>
      </c>
      <c r="C299" s="446">
        <f>VLOOKUP($A299,'Orçamento Base'!$D$12:$S$2588,5,FALSE)</f>
        <v>0</v>
      </c>
      <c r="D299" s="512"/>
      <c r="E299" s="449">
        <f t="shared" si="85"/>
        <v>0</v>
      </c>
      <c r="F299" s="449">
        <f>VLOOKUP($A299,'Orçamento Base'!$D$12:$S$2588,6,FALSE)</f>
        <v>0</v>
      </c>
      <c r="G299" s="449">
        <f t="shared" si="92"/>
        <v>0</v>
      </c>
      <c r="H299" s="449">
        <f t="shared" si="93"/>
        <v>0</v>
      </c>
      <c r="I299" s="448">
        <f t="shared" si="88"/>
        <v>0</v>
      </c>
      <c r="J299" s="448">
        <f t="shared" si="89"/>
        <v>0</v>
      </c>
      <c r="K299" s="448">
        <f t="shared" si="90"/>
        <v>0</v>
      </c>
      <c r="L299" s="450"/>
      <c r="M299" s="451"/>
      <c r="N299" s="451"/>
      <c r="O299" s="451"/>
      <c r="P299" s="451"/>
      <c r="Q299" s="451"/>
      <c r="R299" s="451"/>
      <c r="S299" s="452"/>
      <c r="T299" s="453" t="str">
        <f t="shared" si="91"/>
        <v>OK</v>
      </c>
      <c r="U299" s="453"/>
      <c r="V299" s="454"/>
      <c r="W299" s="450"/>
      <c r="X299" s="450"/>
      <c r="Y299" s="450"/>
      <c r="Z299" s="450"/>
      <c r="AA299" s="450"/>
    </row>
    <row r="300" spans="1:27" s="445" customFormat="1" ht="12.75" customHeight="1">
      <c r="A300" s="446" t="s">
        <v>406</v>
      </c>
      <c r="B300" s="447">
        <f>VLOOKUP($A300,'Orçamento Base'!$D$12:$S$2588,4,FALSE)</f>
        <v>0</v>
      </c>
      <c r="C300" s="446">
        <f>VLOOKUP($A300,'Orçamento Base'!$D$12:$S$2588,5,FALSE)</f>
        <v>0</v>
      </c>
      <c r="D300" s="512"/>
      <c r="E300" s="449">
        <f t="shared" si="85"/>
        <v>0</v>
      </c>
      <c r="F300" s="449">
        <f>VLOOKUP($A300,'Orçamento Base'!$D$12:$S$2588,6,FALSE)</f>
        <v>0</v>
      </c>
      <c r="G300" s="449">
        <f t="shared" si="92"/>
        <v>0</v>
      </c>
      <c r="H300" s="449">
        <f t="shared" si="93"/>
        <v>0</v>
      </c>
      <c r="I300" s="448">
        <f t="shared" si="88"/>
        <v>0</v>
      </c>
      <c r="J300" s="448">
        <f t="shared" si="89"/>
        <v>0</v>
      </c>
      <c r="K300" s="448">
        <f t="shared" si="90"/>
        <v>0</v>
      </c>
      <c r="L300" s="450"/>
      <c r="M300" s="451"/>
      <c r="N300" s="451"/>
      <c r="O300" s="451"/>
      <c r="P300" s="451"/>
      <c r="Q300" s="451"/>
      <c r="R300" s="451"/>
      <c r="S300" s="452"/>
      <c r="T300" s="453" t="str">
        <f t="shared" si="91"/>
        <v>OK</v>
      </c>
      <c r="U300" s="453"/>
      <c r="V300" s="454"/>
      <c r="W300" s="450"/>
      <c r="X300" s="450"/>
      <c r="Y300" s="450"/>
      <c r="Z300" s="450"/>
      <c r="AA300" s="450"/>
    </row>
    <row r="301" spans="1:27" s="445" customFormat="1" ht="12.75" customHeight="1">
      <c r="A301" s="446" t="s">
        <v>407</v>
      </c>
      <c r="B301" s="447">
        <f>VLOOKUP($A301,'Orçamento Base'!$D$12:$S$2588,4,FALSE)</f>
        <v>0</v>
      </c>
      <c r="C301" s="446">
        <f>VLOOKUP($A301,'Orçamento Base'!$D$12:$S$2588,5,FALSE)</f>
        <v>0</v>
      </c>
      <c r="D301" s="512"/>
      <c r="E301" s="449">
        <f t="shared" si="85"/>
        <v>0</v>
      </c>
      <c r="F301" s="449">
        <f>VLOOKUP($A301,'Orçamento Base'!$D$12:$S$2588,6,FALSE)</f>
        <v>0</v>
      </c>
      <c r="G301" s="449">
        <f t="shared" si="92"/>
        <v>0</v>
      </c>
      <c r="H301" s="449">
        <f t="shared" si="93"/>
        <v>0</v>
      </c>
      <c r="I301" s="448">
        <f t="shared" si="88"/>
        <v>0</v>
      </c>
      <c r="J301" s="448">
        <f t="shared" si="89"/>
        <v>0</v>
      </c>
      <c r="K301" s="448">
        <f t="shared" si="90"/>
        <v>0</v>
      </c>
      <c r="L301" s="450"/>
      <c r="M301" s="451"/>
      <c r="N301" s="451"/>
      <c r="O301" s="451"/>
      <c r="P301" s="451"/>
      <c r="Q301" s="451"/>
      <c r="R301" s="451"/>
      <c r="S301" s="452"/>
      <c r="T301" s="453" t="str">
        <f t="shared" si="91"/>
        <v>OK</v>
      </c>
      <c r="U301" s="453"/>
      <c r="V301" s="454"/>
      <c r="W301" s="450"/>
      <c r="X301" s="450"/>
      <c r="Y301" s="450"/>
      <c r="Z301" s="450"/>
      <c r="AA301" s="450"/>
    </row>
    <row r="302" spans="1:27" s="445" customFormat="1" ht="12.75" customHeight="1">
      <c r="A302" s="446" t="s">
        <v>408</v>
      </c>
      <c r="B302" s="447">
        <f>VLOOKUP($A302,'Orçamento Base'!$D$12:$S$2588,4,FALSE)</f>
        <v>0</v>
      </c>
      <c r="C302" s="446">
        <f>VLOOKUP($A302,'Orçamento Base'!$D$12:$S$2588,5,FALSE)</f>
        <v>0</v>
      </c>
      <c r="D302" s="512"/>
      <c r="E302" s="449">
        <f t="shared" si="85"/>
        <v>0</v>
      </c>
      <c r="F302" s="449">
        <f>VLOOKUP($A302,'Orçamento Base'!$D$12:$S$2588,6,FALSE)</f>
        <v>0</v>
      </c>
      <c r="G302" s="449">
        <f t="shared" si="92"/>
        <v>0</v>
      </c>
      <c r="H302" s="449">
        <f t="shared" si="93"/>
        <v>0</v>
      </c>
      <c r="I302" s="448">
        <f t="shared" si="88"/>
        <v>0</v>
      </c>
      <c r="J302" s="448">
        <f t="shared" si="89"/>
        <v>0</v>
      </c>
      <c r="K302" s="448">
        <f t="shared" si="90"/>
        <v>0</v>
      </c>
      <c r="L302" s="450"/>
      <c r="M302" s="451"/>
      <c r="N302" s="451"/>
      <c r="O302" s="451"/>
      <c r="P302" s="451"/>
      <c r="Q302" s="451"/>
      <c r="R302" s="451"/>
      <c r="S302" s="452"/>
      <c r="T302" s="453" t="str">
        <f t="shared" si="91"/>
        <v>OK</v>
      </c>
      <c r="U302" s="453"/>
      <c r="V302" s="454"/>
      <c r="W302" s="450"/>
      <c r="X302" s="450"/>
      <c r="Y302" s="450"/>
      <c r="Z302" s="450"/>
      <c r="AA302" s="450"/>
    </row>
    <row r="303" spans="1:27" s="445" customFormat="1" ht="12.75" customHeight="1">
      <c r="A303" s="446" t="s">
        <v>409</v>
      </c>
      <c r="B303" s="447">
        <f>VLOOKUP($A303,'Orçamento Base'!$D$12:$S$2588,4,FALSE)</f>
        <v>0</v>
      </c>
      <c r="C303" s="446">
        <f>VLOOKUP($A303,'Orçamento Base'!$D$12:$S$2588,5,FALSE)</f>
        <v>0</v>
      </c>
      <c r="D303" s="512"/>
      <c r="E303" s="449">
        <f t="shared" si="85"/>
        <v>0</v>
      </c>
      <c r="F303" s="449">
        <f>VLOOKUP($A303,'Orçamento Base'!$D$12:$S$2588,6,FALSE)</f>
        <v>0</v>
      </c>
      <c r="G303" s="449">
        <f t="shared" si="92"/>
        <v>0</v>
      </c>
      <c r="H303" s="449">
        <f t="shared" si="93"/>
        <v>0</v>
      </c>
      <c r="I303" s="448">
        <f t="shared" si="88"/>
        <v>0</v>
      </c>
      <c r="J303" s="448">
        <f t="shared" si="89"/>
        <v>0</v>
      </c>
      <c r="K303" s="448">
        <f t="shared" si="90"/>
        <v>0</v>
      </c>
      <c r="L303" s="450"/>
      <c r="M303" s="451"/>
      <c r="N303" s="451"/>
      <c r="O303" s="451"/>
      <c r="P303" s="451"/>
      <c r="Q303" s="451"/>
      <c r="R303" s="451"/>
      <c r="S303" s="452"/>
      <c r="T303" s="453" t="str">
        <f t="shared" si="91"/>
        <v>OK</v>
      </c>
      <c r="U303" s="453"/>
      <c r="V303" s="454"/>
      <c r="W303" s="450"/>
      <c r="X303" s="450"/>
      <c r="Y303" s="450"/>
      <c r="Z303" s="450"/>
      <c r="AA303" s="450"/>
    </row>
    <row r="304" spans="1:27" s="445" customFormat="1" ht="12.75" customHeight="1">
      <c r="A304" s="446" t="s">
        <v>410</v>
      </c>
      <c r="B304" s="447">
        <f>VLOOKUP($A304,'Orçamento Base'!$D$12:$S$2588,4,FALSE)</f>
        <v>0</v>
      </c>
      <c r="C304" s="446">
        <f>VLOOKUP($A304,'Orçamento Base'!$D$12:$S$2588,5,FALSE)</f>
        <v>0</v>
      </c>
      <c r="D304" s="512"/>
      <c r="E304" s="449">
        <f t="shared" si="85"/>
        <v>0</v>
      </c>
      <c r="F304" s="449">
        <f>VLOOKUP($A304,'Orçamento Base'!$D$12:$S$2588,6,FALSE)</f>
        <v>0</v>
      </c>
      <c r="G304" s="449">
        <f t="shared" si="92"/>
        <v>0</v>
      </c>
      <c r="H304" s="449">
        <f t="shared" si="93"/>
        <v>0</v>
      </c>
      <c r="I304" s="448">
        <f t="shared" si="88"/>
        <v>0</v>
      </c>
      <c r="J304" s="448">
        <f t="shared" si="89"/>
        <v>0</v>
      </c>
      <c r="K304" s="448">
        <f t="shared" si="90"/>
        <v>0</v>
      </c>
      <c r="L304" s="450"/>
      <c r="M304" s="451"/>
      <c r="N304" s="451"/>
      <c r="O304" s="451"/>
      <c r="P304" s="451"/>
      <c r="Q304" s="451"/>
      <c r="R304" s="451"/>
      <c r="S304" s="452"/>
      <c r="T304" s="453" t="str">
        <f t="shared" si="91"/>
        <v>OK</v>
      </c>
      <c r="U304" s="453"/>
      <c r="V304" s="454"/>
      <c r="W304" s="450"/>
      <c r="X304" s="450"/>
      <c r="Y304" s="450"/>
      <c r="Z304" s="450"/>
      <c r="AA304" s="450"/>
    </row>
    <row r="305" spans="1:27" s="445" customFormat="1" ht="12.75" customHeight="1">
      <c r="A305" s="446" t="s">
        <v>411</v>
      </c>
      <c r="B305" s="447">
        <f>VLOOKUP($A305,'Orçamento Base'!$D$12:$S$2588,4,FALSE)</f>
        <v>0</v>
      </c>
      <c r="C305" s="446">
        <f>VLOOKUP($A305,'Orçamento Base'!$D$12:$S$2588,5,FALSE)</f>
        <v>0</v>
      </c>
      <c r="D305" s="512"/>
      <c r="E305" s="449">
        <f t="shared" ref="E305:E336" si="94">TRUNC(D305*F305,2)</f>
        <v>0</v>
      </c>
      <c r="F305" s="449">
        <f>VLOOKUP($A305,'Orçamento Base'!$D$12:$S$2588,6,FALSE)</f>
        <v>0</v>
      </c>
      <c r="G305" s="449">
        <f t="shared" si="92"/>
        <v>0</v>
      </c>
      <c r="H305" s="449">
        <f t="shared" si="93"/>
        <v>0</v>
      </c>
      <c r="I305" s="448">
        <f t="shared" ref="I305:I336" si="95">TRUNC(D305*F305,2)</f>
        <v>0</v>
      </c>
      <c r="J305" s="448">
        <f t="shared" ref="J305:J336" si="96">TRUNC(D305*G305,2)</f>
        <v>0</v>
      </c>
      <c r="K305" s="448">
        <f t="shared" ref="K305:K336" si="97">TRUNC(D305*H305,2)</f>
        <v>0</v>
      </c>
      <c r="L305" s="450"/>
      <c r="M305" s="451"/>
      <c r="N305" s="451"/>
      <c r="O305" s="451"/>
      <c r="P305" s="451"/>
      <c r="Q305" s="451"/>
      <c r="R305" s="451"/>
      <c r="S305" s="452"/>
      <c r="T305" s="453" t="str">
        <f t="shared" si="91"/>
        <v>OK</v>
      </c>
      <c r="U305" s="453"/>
      <c r="V305" s="454"/>
      <c r="W305" s="450"/>
      <c r="X305" s="450"/>
      <c r="Y305" s="450"/>
      <c r="Z305" s="450"/>
      <c r="AA305" s="450"/>
    </row>
    <row r="306" spans="1:27" s="445" customFormat="1" ht="12.75" customHeight="1">
      <c r="A306" s="446" t="s">
        <v>412</v>
      </c>
      <c r="B306" s="447">
        <f>VLOOKUP($A306,'Orçamento Base'!$D$12:$S$2588,4,FALSE)</f>
        <v>0</v>
      </c>
      <c r="C306" s="446">
        <f>VLOOKUP($A306,'Orçamento Base'!$D$12:$S$2588,5,FALSE)</f>
        <v>0</v>
      </c>
      <c r="D306" s="512"/>
      <c r="E306" s="449">
        <f t="shared" si="94"/>
        <v>0</v>
      </c>
      <c r="F306" s="449">
        <f>VLOOKUP($A306,'Orçamento Base'!$D$12:$S$2588,6,FALSE)</f>
        <v>0</v>
      </c>
      <c r="G306" s="449">
        <f t="shared" si="92"/>
        <v>0</v>
      </c>
      <c r="H306" s="449">
        <f t="shared" si="93"/>
        <v>0</v>
      </c>
      <c r="I306" s="448">
        <f t="shared" si="95"/>
        <v>0</v>
      </c>
      <c r="J306" s="448">
        <f t="shared" si="96"/>
        <v>0</v>
      </c>
      <c r="K306" s="448">
        <f t="shared" si="97"/>
        <v>0</v>
      </c>
      <c r="L306" s="450"/>
      <c r="M306" s="451"/>
      <c r="N306" s="451"/>
      <c r="O306" s="451"/>
      <c r="P306" s="451"/>
      <c r="Q306" s="451"/>
      <c r="R306" s="451"/>
      <c r="S306" s="452"/>
      <c r="T306" s="453" t="str">
        <f t="shared" si="91"/>
        <v>OK</v>
      </c>
      <c r="U306" s="453"/>
      <c r="V306" s="454"/>
      <c r="W306" s="450"/>
      <c r="X306" s="450"/>
      <c r="Y306" s="450"/>
      <c r="Z306" s="450"/>
      <c r="AA306" s="450"/>
    </row>
    <row r="307" spans="1:27" s="445" customFormat="1" ht="12.75" customHeight="1">
      <c r="A307" s="446" t="s">
        <v>413</v>
      </c>
      <c r="B307" s="447">
        <f>VLOOKUP($A307,'Orçamento Base'!$D$12:$S$2588,4,FALSE)</f>
        <v>0</v>
      </c>
      <c r="C307" s="446">
        <f>VLOOKUP($A307,'Orçamento Base'!$D$12:$S$2588,5,FALSE)</f>
        <v>0</v>
      </c>
      <c r="D307" s="512"/>
      <c r="E307" s="449">
        <f t="shared" si="94"/>
        <v>0</v>
      </c>
      <c r="F307" s="449">
        <f>VLOOKUP($A307,'Orçamento Base'!$D$12:$S$2588,6,FALSE)</f>
        <v>0</v>
      </c>
      <c r="G307" s="449">
        <f t="shared" si="92"/>
        <v>0</v>
      </c>
      <c r="H307" s="449">
        <f t="shared" si="93"/>
        <v>0</v>
      </c>
      <c r="I307" s="448">
        <f t="shared" si="95"/>
        <v>0</v>
      </c>
      <c r="J307" s="448">
        <f t="shared" si="96"/>
        <v>0</v>
      </c>
      <c r="K307" s="448">
        <f t="shared" si="97"/>
        <v>0</v>
      </c>
      <c r="L307" s="450"/>
      <c r="M307" s="451"/>
      <c r="N307" s="451"/>
      <c r="O307" s="451"/>
      <c r="P307" s="451"/>
      <c r="Q307" s="451"/>
      <c r="R307" s="451"/>
      <c r="S307" s="452"/>
      <c r="T307" s="453" t="str">
        <f t="shared" si="91"/>
        <v>OK</v>
      </c>
      <c r="U307" s="453"/>
      <c r="V307" s="454"/>
      <c r="W307" s="450"/>
      <c r="X307" s="450"/>
      <c r="Y307" s="450"/>
      <c r="Z307" s="450"/>
      <c r="AA307" s="450"/>
    </row>
    <row r="308" spans="1:27" s="445" customFormat="1" ht="12.75" customHeight="1">
      <c r="A308" s="446" t="s">
        <v>414</v>
      </c>
      <c r="B308" s="447">
        <f>VLOOKUP($A308,'Orçamento Base'!$D$12:$S$2588,4,FALSE)</f>
        <v>0</v>
      </c>
      <c r="C308" s="446">
        <f>VLOOKUP($A308,'Orçamento Base'!$D$12:$S$2588,5,FALSE)</f>
        <v>0</v>
      </c>
      <c r="D308" s="512"/>
      <c r="E308" s="449">
        <f t="shared" si="94"/>
        <v>0</v>
      </c>
      <c r="F308" s="449">
        <f>VLOOKUP($A308,'Orçamento Base'!$D$12:$S$2588,6,FALSE)</f>
        <v>0</v>
      </c>
      <c r="G308" s="449">
        <f t="shared" si="92"/>
        <v>0</v>
      </c>
      <c r="H308" s="449">
        <f t="shared" si="93"/>
        <v>0</v>
      </c>
      <c r="I308" s="448">
        <f t="shared" si="95"/>
        <v>0</v>
      </c>
      <c r="J308" s="448">
        <f t="shared" si="96"/>
        <v>0</v>
      </c>
      <c r="K308" s="448">
        <f t="shared" si="97"/>
        <v>0</v>
      </c>
      <c r="L308" s="450"/>
      <c r="M308" s="451"/>
      <c r="N308" s="451"/>
      <c r="O308" s="451"/>
      <c r="P308" s="451"/>
      <c r="Q308" s="451"/>
      <c r="R308" s="451"/>
      <c r="S308" s="452"/>
      <c r="T308" s="453" t="str">
        <f t="shared" si="91"/>
        <v>OK</v>
      </c>
      <c r="U308" s="453"/>
      <c r="V308" s="454"/>
      <c r="W308" s="450"/>
      <c r="X308" s="450"/>
      <c r="Y308" s="450"/>
      <c r="Z308" s="450"/>
      <c r="AA308" s="450"/>
    </row>
    <row r="309" spans="1:27" s="445" customFormat="1" ht="12.75" customHeight="1">
      <c r="A309" s="446" t="s">
        <v>415</v>
      </c>
      <c r="B309" s="447">
        <f>VLOOKUP($A309,'Orçamento Base'!$D$12:$S$2588,4,FALSE)</f>
        <v>0</v>
      </c>
      <c r="C309" s="446">
        <f>VLOOKUP($A309,'Orçamento Base'!$D$12:$S$2588,5,FALSE)</f>
        <v>0</v>
      </c>
      <c r="D309" s="512"/>
      <c r="E309" s="449">
        <f t="shared" si="94"/>
        <v>0</v>
      </c>
      <c r="F309" s="449">
        <f>VLOOKUP($A309,'Orçamento Base'!$D$12:$S$2588,6,FALSE)</f>
        <v>0</v>
      </c>
      <c r="G309" s="449">
        <f t="shared" si="92"/>
        <v>0</v>
      </c>
      <c r="H309" s="449">
        <f t="shared" si="93"/>
        <v>0</v>
      </c>
      <c r="I309" s="448">
        <f t="shared" si="95"/>
        <v>0</v>
      </c>
      <c r="J309" s="448">
        <f t="shared" si="96"/>
        <v>0</v>
      </c>
      <c r="K309" s="448">
        <f t="shared" si="97"/>
        <v>0</v>
      </c>
      <c r="L309" s="450"/>
      <c r="M309" s="451"/>
      <c r="N309" s="451"/>
      <c r="O309" s="451"/>
      <c r="P309" s="451"/>
      <c r="Q309" s="451"/>
      <c r="R309" s="451"/>
      <c r="S309" s="452"/>
      <c r="T309" s="453" t="str">
        <f t="shared" si="91"/>
        <v>OK</v>
      </c>
      <c r="U309" s="453"/>
      <c r="V309" s="454"/>
      <c r="W309" s="450"/>
      <c r="X309" s="450"/>
      <c r="Y309" s="450"/>
      <c r="Z309" s="450"/>
      <c r="AA309" s="450"/>
    </row>
    <row r="310" spans="1:27" s="445" customFormat="1" ht="12.75" customHeight="1">
      <c r="A310" s="446" t="s">
        <v>416</v>
      </c>
      <c r="B310" s="447">
        <f>VLOOKUP($A310,'Orçamento Base'!$D$12:$S$2588,4,FALSE)</f>
        <v>0</v>
      </c>
      <c r="C310" s="446">
        <f>VLOOKUP($A310,'Orçamento Base'!$D$12:$S$2588,5,FALSE)</f>
        <v>0</v>
      </c>
      <c r="D310" s="512"/>
      <c r="E310" s="449">
        <f t="shared" si="94"/>
        <v>0</v>
      </c>
      <c r="F310" s="449">
        <f>VLOOKUP($A310,'Orçamento Base'!$D$12:$S$2588,6,FALSE)</f>
        <v>0</v>
      </c>
      <c r="G310" s="449">
        <f t="shared" si="92"/>
        <v>0</v>
      </c>
      <c r="H310" s="449">
        <f t="shared" si="93"/>
        <v>0</v>
      </c>
      <c r="I310" s="448">
        <f t="shared" si="95"/>
        <v>0</v>
      </c>
      <c r="J310" s="448">
        <f t="shared" si="96"/>
        <v>0</v>
      </c>
      <c r="K310" s="448">
        <f t="shared" si="97"/>
        <v>0</v>
      </c>
      <c r="L310" s="450"/>
      <c r="M310" s="451"/>
      <c r="N310" s="451"/>
      <c r="O310" s="451"/>
      <c r="P310" s="451"/>
      <c r="Q310" s="451"/>
      <c r="R310" s="451"/>
      <c r="S310" s="452"/>
      <c r="T310" s="453" t="str">
        <f t="shared" si="91"/>
        <v>OK</v>
      </c>
      <c r="U310" s="453"/>
      <c r="V310" s="454"/>
      <c r="W310" s="450"/>
      <c r="X310" s="450"/>
      <c r="Y310" s="450"/>
      <c r="Z310" s="450"/>
      <c r="AA310" s="450"/>
    </row>
    <row r="311" spans="1:27" s="445" customFormat="1" ht="12.75" customHeight="1">
      <c r="A311" s="446" t="s">
        <v>417</v>
      </c>
      <c r="B311" s="447">
        <f>VLOOKUP($A311,'Orçamento Base'!$D$12:$S$2588,4,FALSE)</f>
        <v>0</v>
      </c>
      <c r="C311" s="446">
        <f>VLOOKUP($A311,'Orçamento Base'!$D$12:$S$2588,5,FALSE)</f>
        <v>0</v>
      </c>
      <c r="D311" s="512"/>
      <c r="E311" s="449">
        <f t="shared" si="94"/>
        <v>0</v>
      </c>
      <c r="F311" s="449">
        <f>VLOOKUP($A311,'Orçamento Base'!$D$12:$S$2588,6,FALSE)</f>
        <v>0</v>
      </c>
      <c r="G311" s="449">
        <f t="shared" si="92"/>
        <v>0</v>
      </c>
      <c r="H311" s="449">
        <f t="shared" si="93"/>
        <v>0</v>
      </c>
      <c r="I311" s="448">
        <f t="shared" si="95"/>
        <v>0</v>
      </c>
      <c r="J311" s="448">
        <f t="shared" si="96"/>
        <v>0</v>
      </c>
      <c r="K311" s="448">
        <f t="shared" si="97"/>
        <v>0</v>
      </c>
      <c r="L311" s="450"/>
      <c r="M311" s="451"/>
      <c r="N311" s="451"/>
      <c r="O311" s="451"/>
      <c r="P311" s="451"/>
      <c r="Q311" s="451"/>
      <c r="R311" s="451"/>
      <c r="S311" s="452"/>
      <c r="T311" s="453" t="str">
        <f t="shared" si="91"/>
        <v>OK</v>
      </c>
      <c r="U311" s="453"/>
      <c r="V311" s="454"/>
      <c r="W311" s="450"/>
      <c r="X311" s="450"/>
      <c r="Y311" s="450"/>
      <c r="Z311" s="450"/>
      <c r="AA311" s="450"/>
    </row>
    <row r="312" spans="1:27" s="445" customFormat="1" ht="12.75" customHeight="1">
      <c r="A312" s="446" t="s">
        <v>418</v>
      </c>
      <c r="B312" s="447">
        <f>VLOOKUP($A312,'Orçamento Base'!$D$12:$S$2588,4,FALSE)</f>
        <v>0</v>
      </c>
      <c r="C312" s="446">
        <f>VLOOKUP($A312,'Orçamento Base'!$D$12:$S$2588,5,FALSE)</f>
        <v>0</v>
      </c>
      <c r="D312" s="512"/>
      <c r="E312" s="449">
        <f t="shared" si="94"/>
        <v>0</v>
      </c>
      <c r="F312" s="449">
        <f>VLOOKUP($A312,'Orçamento Base'!$D$12:$S$2588,6,FALSE)</f>
        <v>0</v>
      </c>
      <c r="G312" s="449">
        <f t="shared" si="92"/>
        <v>0</v>
      </c>
      <c r="H312" s="449">
        <f t="shared" si="93"/>
        <v>0</v>
      </c>
      <c r="I312" s="448">
        <f t="shared" si="95"/>
        <v>0</v>
      </c>
      <c r="J312" s="448">
        <f t="shared" si="96"/>
        <v>0</v>
      </c>
      <c r="K312" s="448">
        <f t="shared" si="97"/>
        <v>0</v>
      </c>
      <c r="L312" s="450"/>
      <c r="M312" s="451"/>
      <c r="N312" s="451"/>
      <c r="O312" s="451"/>
      <c r="P312" s="451"/>
      <c r="Q312" s="451"/>
      <c r="R312" s="451"/>
      <c r="S312" s="452"/>
      <c r="T312" s="453" t="str">
        <f t="shared" si="91"/>
        <v>OK</v>
      </c>
      <c r="U312" s="453"/>
      <c r="V312" s="454"/>
      <c r="W312" s="450"/>
      <c r="X312" s="450"/>
      <c r="Y312" s="450"/>
      <c r="Z312" s="450"/>
      <c r="AA312" s="450"/>
    </row>
    <row r="313" spans="1:27" s="445" customFormat="1" ht="12.75" customHeight="1">
      <c r="A313" s="446" t="s">
        <v>419</v>
      </c>
      <c r="B313" s="447">
        <f>VLOOKUP($A313,'Orçamento Base'!$D$12:$S$2588,4,FALSE)</f>
        <v>0</v>
      </c>
      <c r="C313" s="446">
        <f>VLOOKUP($A313,'Orçamento Base'!$D$12:$S$2588,5,FALSE)</f>
        <v>0</v>
      </c>
      <c r="D313" s="512"/>
      <c r="E313" s="449">
        <f t="shared" si="94"/>
        <v>0</v>
      </c>
      <c r="F313" s="449">
        <f>VLOOKUP($A313,'Orçamento Base'!$D$12:$S$2588,6,FALSE)</f>
        <v>0</v>
      </c>
      <c r="G313" s="449">
        <f t="shared" si="92"/>
        <v>0</v>
      </c>
      <c r="H313" s="449">
        <f t="shared" si="93"/>
        <v>0</v>
      </c>
      <c r="I313" s="448">
        <f t="shared" si="95"/>
        <v>0</v>
      </c>
      <c r="J313" s="448">
        <f t="shared" si="96"/>
        <v>0</v>
      </c>
      <c r="K313" s="448">
        <f t="shared" si="97"/>
        <v>0</v>
      </c>
      <c r="L313" s="450"/>
      <c r="M313" s="451"/>
      <c r="N313" s="451"/>
      <c r="O313" s="451"/>
      <c r="P313" s="451"/>
      <c r="Q313" s="451"/>
      <c r="R313" s="451"/>
      <c r="S313" s="452"/>
      <c r="T313" s="453" t="str">
        <f t="shared" si="91"/>
        <v>OK</v>
      </c>
      <c r="U313" s="453"/>
      <c r="V313" s="454"/>
      <c r="W313" s="450"/>
      <c r="X313" s="450"/>
      <c r="Y313" s="450"/>
      <c r="Z313" s="450"/>
      <c r="AA313" s="450"/>
    </row>
    <row r="314" spans="1:27" s="445" customFormat="1" ht="12.75" customHeight="1">
      <c r="A314" s="446" t="s">
        <v>420</v>
      </c>
      <c r="B314" s="447">
        <f>VLOOKUP($A314,'Orçamento Base'!$D$12:$S$2588,4,FALSE)</f>
        <v>0</v>
      </c>
      <c r="C314" s="446">
        <f>VLOOKUP($A314,'Orçamento Base'!$D$12:$S$2588,5,FALSE)</f>
        <v>0</v>
      </c>
      <c r="D314" s="512"/>
      <c r="E314" s="449">
        <f t="shared" si="94"/>
        <v>0</v>
      </c>
      <c r="F314" s="449">
        <f>VLOOKUP($A314,'Orçamento Base'!$D$12:$S$2588,6,FALSE)</f>
        <v>0</v>
      </c>
      <c r="G314" s="449">
        <f t="shared" si="92"/>
        <v>0</v>
      </c>
      <c r="H314" s="449">
        <f t="shared" si="93"/>
        <v>0</v>
      </c>
      <c r="I314" s="448">
        <f t="shared" si="95"/>
        <v>0</v>
      </c>
      <c r="J314" s="448">
        <f t="shared" si="96"/>
        <v>0</v>
      </c>
      <c r="K314" s="448">
        <f t="shared" si="97"/>
        <v>0</v>
      </c>
      <c r="L314" s="450"/>
      <c r="M314" s="451"/>
      <c r="N314" s="451"/>
      <c r="O314" s="451"/>
      <c r="P314" s="451"/>
      <c r="Q314" s="451"/>
      <c r="R314" s="451"/>
      <c r="S314" s="452"/>
      <c r="T314" s="453" t="str">
        <f t="shared" si="91"/>
        <v>OK</v>
      </c>
      <c r="U314" s="453"/>
      <c r="V314" s="454"/>
      <c r="W314" s="450"/>
      <c r="X314" s="450"/>
      <c r="Y314" s="450"/>
      <c r="Z314" s="450"/>
      <c r="AA314" s="450"/>
    </row>
    <row r="315" spans="1:27" s="445" customFormat="1" ht="12.75" customHeight="1">
      <c r="A315" s="446" t="s">
        <v>421</v>
      </c>
      <c r="B315" s="447">
        <f>VLOOKUP($A315,'Orçamento Base'!$D$12:$S$2588,4,FALSE)</f>
        <v>0</v>
      </c>
      <c r="C315" s="446">
        <f>VLOOKUP($A315,'Orçamento Base'!$D$12:$S$2588,5,FALSE)</f>
        <v>0</v>
      </c>
      <c r="D315" s="512"/>
      <c r="E315" s="449">
        <f t="shared" si="94"/>
        <v>0</v>
      </c>
      <c r="F315" s="449">
        <f>VLOOKUP($A315,'Orçamento Base'!$D$12:$S$2588,6,FALSE)</f>
        <v>0</v>
      </c>
      <c r="G315" s="449">
        <f t="shared" si="92"/>
        <v>0</v>
      </c>
      <c r="H315" s="449">
        <f t="shared" si="93"/>
        <v>0</v>
      </c>
      <c r="I315" s="448">
        <f t="shared" si="95"/>
        <v>0</v>
      </c>
      <c r="J315" s="448">
        <f t="shared" si="96"/>
        <v>0</v>
      </c>
      <c r="K315" s="448">
        <f t="shared" si="97"/>
        <v>0</v>
      </c>
      <c r="L315" s="450"/>
      <c r="M315" s="451"/>
      <c r="N315" s="451"/>
      <c r="O315" s="451"/>
      <c r="P315" s="451"/>
      <c r="Q315" s="451"/>
      <c r="R315" s="451"/>
      <c r="S315" s="452"/>
      <c r="T315" s="453" t="str">
        <f t="shared" si="91"/>
        <v>OK</v>
      </c>
      <c r="U315" s="453"/>
      <c r="V315" s="454"/>
      <c r="W315" s="450"/>
      <c r="X315" s="450"/>
      <c r="Y315" s="450"/>
      <c r="Z315" s="450"/>
      <c r="AA315" s="450"/>
    </row>
    <row r="316" spans="1:27" s="445" customFormat="1" ht="12.75" customHeight="1">
      <c r="A316" s="446" t="s">
        <v>422</v>
      </c>
      <c r="B316" s="447">
        <f>VLOOKUP($A316,'Orçamento Base'!$D$12:$S$2588,4,FALSE)</f>
        <v>0</v>
      </c>
      <c r="C316" s="446">
        <f>VLOOKUP($A316,'Orçamento Base'!$D$12:$S$2588,5,FALSE)</f>
        <v>0</v>
      </c>
      <c r="D316" s="512"/>
      <c r="E316" s="449">
        <f t="shared" si="94"/>
        <v>0</v>
      </c>
      <c r="F316" s="449">
        <f>VLOOKUP($A316,'Orçamento Base'!$D$12:$S$2588,6,FALSE)</f>
        <v>0</v>
      </c>
      <c r="G316" s="449">
        <f t="shared" si="92"/>
        <v>0</v>
      </c>
      <c r="H316" s="449">
        <f t="shared" si="93"/>
        <v>0</v>
      </c>
      <c r="I316" s="448">
        <f t="shared" si="95"/>
        <v>0</v>
      </c>
      <c r="J316" s="448">
        <f t="shared" si="96"/>
        <v>0</v>
      </c>
      <c r="K316" s="448">
        <f t="shared" si="97"/>
        <v>0</v>
      </c>
      <c r="L316" s="450"/>
      <c r="M316" s="451"/>
      <c r="N316" s="451"/>
      <c r="O316" s="451"/>
      <c r="P316" s="451"/>
      <c r="Q316" s="451"/>
      <c r="R316" s="451"/>
      <c r="S316" s="452"/>
      <c r="T316" s="453" t="str">
        <f t="shared" si="91"/>
        <v>OK</v>
      </c>
      <c r="U316" s="453"/>
      <c r="V316" s="454"/>
      <c r="W316" s="450"/>
      <c r="X316" s="450"/>
      <c r="Y316" s="450"/>
      <c r="Z316" s="450"/>
      <c r="AA316" s="450"/>
    </row>
    <row r="317" spans="1:27" s="445" customFormat="1" ht="12.75" customHeight="1">
      <c r="A317" s="446" t="s">
        <v>423</v>
      </c>
      <c r="B317" s="447">
        <f>VLOOKUP($A317,'Orçamento Base'!$D$12:$S$2588,4,FALSE)</f>
        <v>0</v>
      </c>
      <c r="C317" s="446">
        <f>VLOOKUP($A317,'Orçamento Base'!$D$12:$S$2588,5,FALSE)</f>
        <v>0</v>
      </c>
      <c r="D317" s="512"/>
      <c r="E317" s="449">
        <f t="shared" si="94"/>
        <v>0</v>
      </c>
      <c r="F317" s="449">
        <f>VLOOKUP($A317,'Orçamento Base'!$D$12:$S$2588,6,FALSE)</f>
        <v>0</v>
      </c>
      <c r="G317" s="449">
        <f t="shared" si="92"/>
        <v>0</v>
      </c>
      <c r="H317" s="449">
        <f t="shared" si="93"/>
        <v>0</v>
      </c>
      <c r="I317" s="448">
        <f t="shared" si="95"/>
        <v>0</v>
      </c>
      <c r="J317" s="448">
        <f t="shared" si="96"/>
        <v>0</v>
      </c>
      <c r="K317" s="448">
        <f t="shared" si="97"/>
        <v>0</v>
      </c>
      <c r="L317" s="450"/>
      <c r="M317" s="451"/>
      <c r="N317" s="451"/>
      <c r="O317" s="451"/>
      <c r="P317" s="451"/>
      <c r="Q317" s="451"/>
      <c r="R317" s="451"/>
      <c r="S317" s="452"/>
      <c r="T317" s="453" t="str">
        <f t="shared" si="91"/>
        <v>OK</v>
      </c>
      <c r="U317" s="453"/>
      <c r="V317" s="454"/>
      <c r="W317" s="450"/>
      <c r="X317" s="450"/>
      <c r="Y317" s="450"/>
      <c r="Z317" s="450"/>
      <c r="AA317" s="450"/>
    </row>
    <row r="318" spans="1:27" s="445" customFormat="1" ht="12.75" customHeight="1">
      <c r="A318" s="446" t="s">
        <v>424</v>
      </c>
      <c r="B318" s="447">
        <f>VLOOKUP($A318,'Orçamento Base'!$D$12:$S$2588,4,FALSE)</f>
        <v>0</v>
      </c>
      <c r="C318" s="446">
        <f>VLOOKUP($A318,'Orçamento Base'!$D$12:$S$2588,5,FALSE)</f>
        <v>0</v>
      </c>
      <c r="D318" s="512"/>
      <c r="E318" s="449">
        <f t="shared" si="94"/>
        <v>0</v>
      </c>
      <c r="F318" s="449">
        <f>VLOOKUP($A318,'Orçamento Base'!$D$12:$S$2588,6,FALSE)</f>
        <v>0</v>
      </c>
      <c r="G318" s="449">
        <f t="shared" si="92"/>
        <v>0</v>
      </c>
      <c r="H318" s="449">
        <f t="shared" si="93"/>
        <v>0</v>
      </c>
      <c r="I318" s="448">
        <f t="shared" si="95"/>
        <v>0</v>
      </c>
      <c r="J318" s="448">
        <f t="shared" si="96"/>
        <v>0</v>
      </c>
      <c r="K318" s="448">
        <f t="shared" si="97"/>
        <v>0</v>
      </c>
      <c r="L318" s="450"/>
      <c r="M318" s="451"/>
      <c r="N318" s="451"/>
      <c r="O318" s="451"/>
      <c r="P318" s="451"/>
      <c r="Q318" s="451"/>
      <c r="R318" s="451"/>
      <c r="S318" s="452"/>
      <c r="T318" s="453" t="str">
        <f t="shared" si="91"/>
        <v>OK</v>
      </c>
      <c r="U318" s="453"/>
      <c r="V318" s="454"/>
      <c r="W318" s="450"/>
      <c r="X318" s="450"/>
      <c r="Y318" s="450"/>
      <c r="Z318" s="450"/>
      <c r="AA318" s="450"/>
    </row>
    <row r="319" spans="1:27" s="445" customFormat="1" ht="12.75" customHeight="1">
      <c r="A319" s="446" t="s">
        <v>425</v>
      </c>
      <c r="B319" s="447">
        <f>VLOOKUP($A319,'Orçamento Base'!$D$12:$S$2588,4,FALSE)</f>
        <v>0</v>
      </c>
      <c r="C319" s="446">
        <f>VLOOKUP($A319,'Orçamento Base'!$D$12:$S$2588,5,FALSE)</f>
        <v>0</v>
      </c>
      <c r="D319" s="512"/>
      <c r="E319" s="449">
        <f t="shared" si="94"/>
        <v>0</v>
      </c>
      <c r="F319" s="449">
        <f>VLOOKUP($A319,'Orçamento Base'!$D$12:$S$2588,6,FALSE)</f>
        <v>0</v>
      </c>
      <c r="G319" s="449">
        <f t="shared" si="92"/>
        <v>0</v>
      </c>
      <c r="H319" s="449">
        <f t="shared" si="93"/>
        <v>0</v>
      </c>
      <c r="I319" s="448">
        <f t="shared" si="95"/>
        <v>0</v>
      </c>
      <c r="J319" s="448">
        <f t="shared" si="96"/>
        <v>0</v>
      </c>
      <c r="K319" s="448">
        <f t="shared" si="97"/>
        <v>0</v>
      </c>
      <c r="L319" s="450"/>
      <c r="M319" s="451"/>
      <c r="N319" s="451"/>
      <c r="O319" s="451"/>
      <c r="P319" s="451"/>
      <c r="Q319" s="451"/>
      <c r="R319" s="451"/>
      <c r="S319" s="452"/>
      <c r="T319" s="453" t="str">
        <f t="shared" si="91"/>
        <v>OK</v>
      </c>
      <c r="U319" s="453"/>
      <c r="V319" s="454"/>
      <c r="W319" s="450"/>
      <c r="X319" s="450"/>
      <c r="Y319" s="450"/>
      <c r="Z319" s="450"/>
      <c r="AA319" s="450"/>
    </row>
    <row r="320" spans="1:27" s="445" customFormat="1" ht="12.75" customHeight="1">
      <c r="A320" s="446" t="s">
        <v>426</v>
      </c>
      <c r="B320" s="447">
        <f>VLOOKUP($A320,'Orçamento Base'!$D$12:$S$2588,4,FALSE)</f>
        <v>0</v>
      </c>
      <c r="C320" s="446">
        <f>VLOOKUP($A320,'Orçamento Base'!$D$12:$S$2588,5,FALSE)</f>
        <v>0</v>
      </c>
      <c r="D320" s="512"/>
      <c r="E320" s="449">
        <f t="shared" si="94"/>
        <v>0</v>
      </c>
      <c r="F320" s="449">
        <f>VLOOKUP($A320,'Orçamento Base'!$D$12:$S$2588,6,FALSE)</f>
        <v>0</v>
      </c>
      <c r="G320" s="449">
        <f t="shared" si="92"/>
        <v>0</v>
      </c>
      <c r="H320" s="449">
        <f t="shared" si="93"/>
        <v>0</v>
      </c>
      <c r="I320" s="448">
        <f t="shared" si="95"/>
        <v>0</v>
      </c>
      <c r="J320" s="448">
        <f t="shared" si="96"/>
        <v>0</v>
      </c>
      <c r="K320" s="448">
        <f t="shared" si="97"/>
        <v>0</v>
      </c>
      <c r="L320" s="450"/>
      <c r="M320" s="451"/>
      <c r="N320" s="451"/>
      <c r="O320" s="451"/>
      <c r="P320" s="451"/>
      <c r="Q320" s="451"/>
      <c r="R320" s="451"/>
      <c r="S320" s="452"/>
      <c r="T320" s="453" t="str">
        <f t="shared" si="91"/>
        <v>OK</v>
      </c>
      <c r="U320" s="453"/>
      <c r="V320" s="454"/>
      <c r="W320" s="450"/>
      <c r="X320" s="450"/>
      <c r="Y320" s="450"/>
      <c r="Z320" s="450"/>
      <c r="AA320" s="450"/>
    </row>
    <row r="321" spans="1:27" s="445" customFormat="1" ht="12.75" customHeight="1">
      <c r="A321" s="446" t="s">
        <v>427</v>
      </c>
      <c r="B321" s="447">
        <f>VLOOKUP($A321,'Orçamento Base'!$D$12:$S$2588,4,FALSE)</f>
        <v>0</v>
      </c>
      <c r="C321" s="446">
        <f>VLOOKUP($A321,'Orçamento Base'!$D$12:$S$2588,5,FALSE)</f>
        <v>0</v>
      </c>
      <c r="D321" s="512"/>
      <c r="E321" s="449">
        <f t="shared" si="94"/>
        <v>0</v>
      </c>
      <c r="F321" s="449">
        <f>VLOOKUP($A321,'Orçamento Base'!$D$12:$S$2588,6,FALSE)</f>
        <v>0</v>
      </c>
      <c r="G321" s="449">
        <f t="shared" si="92"/>
        <v>0</v>
      </c>
      <c r="H321" s="449">
        <f t="shared" si="93"/>
        <v>0</v>
      </c>
      <c r="I321" s="448">
        <f t="shared" si="95"/>
        <v>0</v>
      </c>
      <c r="J321" s="448">
        <f t="shared" si="96"/>
        <v>0</v>
      </c>
      <c r="K321" s="448">
        <f t="shared" si="97"/>
        <v>0</v>
      </c>
      <c r="L321" s="450"/>
      <c r="M321" s="451"/>
      <c r="N321" s="451"/>
      <c r="O321" s="451"/>
      <c r="P321" s="451"/>
      <c r="Q321" s="451"/>
      <c r="R321" s="451"/>
      <c r="S321" s="452"/>
      <c r="T321" s="453" t="str">
        <f t="shared" si="91"/>
        <v>OK</v>
      </c>
      <c r="U321" s="453"/>
      <c r="V321" s="454"/>
      <c r="W321" s="450"/>
      <c r="X321" s="450"/>
      <c r="Y321" s="450"/>
      <c r="Z321" s="450"/>
      <c r="AA321" s="450"/>
    </row>
    <row r="322" spans="1:27" s="445" customFormat="1" ht="12.75" customHeight="1">
      <c r="A322" s="446" t="s">
        <v>428</v>
      </c>
      <c r="B322" s="447">
        <f>VLOOKUP($A322,'Orçamento Base'!$D$12:$S$2588,4,FALSE)</f>
        <v>0</v>
      </c>
      <c r="C322" s="446">
        <f>VLOOKUP($A322,'Orçamento Base'!$D$12:$S$2588,5,FALSE)</f>
        <v>0</v>
      </c>
      <c r="D322" s="512"/>
      <c r="E322" s="449">
        <f t="shared" si="94"/>
        <v>0</v>
      </c>
      <c r="F322" s="449">
        <f>VLOOKUP($A322,'Orçamento Base'!$D$12:$S$2588,6,FALSE)</f>
        <v>0</v>
      </c>
      <c r="G322" s="449">
        <f t="shared" si="92"/>
        <v>0</v>
      </c>
      <c r="H322" s="449">
        <f t="shared" si="93"/>
        <v>0</v>
      </c>
      <c r="I322" s="448">
        <f t="shared" si="95"/>
        <v>0</v>
      </c>
      <c r="J322" s="448">
        <f t="shared" si="96"/>
        <v>0</v>
      </c>
      <c r="K322" s="448">
        <f t="shared" si="97"/>
        <v>0</v>
      </c>
      <c r="L322" s="450"/>
      <c r="M322" s="451"/>
      <c r="N322" s="451"/>
      <c r="O322" s="451"/>
      <c r="P322" s="451"/>
      <c r="Q322" s="451"/>
      <c r="R322" s="451"/>
      <c r="S322" s="452"/>
      <c r="T322" s="453" t="str">
        <f t="shared" si="91"/>
        <v>OK</v>
      </c>
      <c r="U322" s="453"/>
      <c r="V322" s="454"/>
      <c r="W322" s="450"/>
      <c r="X322" s="450"/>
      <c r="Y322" s="450"/>
      <c r="Z322" s="450"/>
      <c r="AA322" s="450"/>
    </row>
    <row r="323" spans="1:27" s="445" customFormat="1" ht="12.75" customHeight="1">
      <c r="A323" s="446" t="s">
        <v>429</v>
      </c>
      <c r="B323" s="447">
        <f>VLOOKUP($A323,'Orçamento Base'!$D$12:$S$2588,4,FALSE)</f>
        <v>0</v>
      </c>
      <c r="C323" s="446">
        <f>VLOOKUP($A323,'Orçamento Base'!$D$12:$S$2588,5,FALSE)</f>
        <v>0</v>
      </c>
      <c r="D323" s="512"/>
      <c r="E323" s="449">
        <f t="shared" si="94"/>
        <v>0</v>
      </c>
      <c r="F323" s="449">
        <f>VLOOKUP($A323,'Orçamento Base'!$D$12:$S$2588,6,FALSE)</f>
        <v>0</v>
      </c>
      <c r="G323" s="449">
        <f t="shared" si="92"/>
        <v>0</v>
      </c>
      <c r="H323" s="449">
        <f t="shared" si="93"/>
        <v>0</v>
      </c>
      <c r="I323" s="448">
        <f t="shared" si="95"/>
        <v>0</v>
      </c>
      <c r="J323" s="448">
        <f t="shared" si="96"/>
        <v>0</v>
      </c>
      <c r="K323" s="448">
        <f t="shared" si="97"/>
        <v>0</v>
      </c>
      <c r="L323" s="450"/>
      <c r="M323" s="451"/>
      <c r="N323" s="451"/>
      <c r="O323" s="451"/>
      <c r="P323" s="451"/>
      <c r="Q323" s="451"/>
      <c r="R323" s="451"/>
      <c r="S323" s="452"/>
      <c r="T323" s="453" t="str">
        <f t="shared" si="91"/>
        <v>OK</v>
      </c>
      <c r="U323" s="453"/>
      <c r="V323" s="454"/>
      <c r="W323" s="450"/>
      <c r="X323" s="450"/>
      <c r="Y323" s="450"/>
      <c r="Z323" s="450"/>
      <c r="AA323" s="450"/>
    </row>
    <row r="324" spans="1:27" s="445" customFormat="1" ht="12.75" customHeight="1">
      <c r="A324" s="446" t="s">
        <v>430</v>
      </c>
      <c r="B324" s="447">
        <f>VLOOKUP($A324,'Orçamento Base'!$D$12:$S$2588,4,FALSE)</f>
        <v>0</v>
      </c>
      <c r="C324" s="446">
        <f>VLOOKUP($A324,'Orçamento Base'!$D$12:$S$2588,5,FALSE)</f>
        <v>0</v>
      </c>
      <c r="D324" s="512"/>
      <c r="E324" s="449">
        <f t="shared" si="94"/>
        <v>0</v>
      </c>
      <c r="F324" s="449">
        <f>VLOOKUP($A324,'Orçamento Base'!$D$12:$S$2588,6,FALSE)</f>
        <v>0</v>
      </c>
      <c r="G324" s="449">
        <f t="shared" si="92"/>
        <v>0</v>
      </c>
      <c r="H324" s="449">
        <f t="shared" si="93"/>
        <v>0</v>
      </c>
      <c r="I324" s="448">
        <f t="shared" si="95"/>
        <v>0</v>
      </c>
      <c r="J324" s="448">
        <f t="shared" si="96"/>
        <v>0</v>
      </c>
      <c r="K324" s="448">
        <f t="shared" si="97"/>
        <v>0</v>
      </c>
      <c r="L324" s="450"/>
      <c r="M324" s="451"/>
      <c r="N324" s="451"/>
      <c r="O324" s="451"/>
      <c r="P324" s="451"/>
      <c r="Q324" s="451"/>
      <c r="R324" s="451"/>
      <c r="S324" s="452"/>
      <c r="T324" s="453" t="str">
        <f t="shared" si="91"/>
        <v>OK</v>
      </c>
      <c r="U324" s="453"/>
      <c r="V324" s="454"/>
      <c r="W324" s="450"/>
      <c r="X324" s="450"/>
      <c r="Y324" s="450"/>
      <c r="Z324" s="450"/>
      <c r="AA324" s="450"/>
    </row>
    <row r="325" spans="1:27" s="445" customFormat="1" ht="12.75" customHeight="1">
      <c r="A325" s="446" t="s">
        <v>431</v>
      </c>
      <c r="B325" s="447">
        <f>VLOOKUP($A325,'Orçamento Base'!$D$12:$S$2588,4,FALSE)</f>
        <v>0</v>
      </c>
      <c r="C325" s="446">
        <f>VLOOKUP($A325,'Orçamento Base'!$D$12:$S$2588,5,FALSE)</f>
        <v>0</v>
      </c>
      <c r="D325" s="512"/>
      <c r="E325" s="449">
        <f t="shared" si="94"/>
        <v>0</v>
      </c>
      <c r="F325" s="449">
        <f>VLOOKUP($A325,'Orçamento Base'!$D$12:$S$2588,6,FALSE)</f>
        <v>0</v>
      </c>
      <c r="G325" s="449">
        <f t="shared" si="92"/>
        <v>0</v>
      </c>
      <c r="H325" s="449">
        <f t="shared" si="93"/>
        <v>0</v>
      </c>
      <c r="I325" s="448">
        <f t="shared" si="95"/>
        <v>0</v>
      </c>
      <c r="J325" s="448">
        <f t="shared" si="96"/>
        <v>0</v>
      </c>
      <c r="K325" s="448">
        <f t="shared" si="97"/>
        <v>0</v>
      </c>
      <c r="L325" s="450"/>
      <c r="M325" s="451"/>
      <c r="N325" s="451"/>
      <c r="O325" s="451"/>
      <c r="P325" s="451"/>
      <c r="Q325" s="451"/>
      <c r="R325" s="451"/>
      <c r="S325" s="452"/>
      <c r="T325" s="453" t="str">
        <f t="shared" si="91"/>
        <v>OK</v>
      </c>
      <c r="U325" s="453"/>
      <c r="V325" s="454"/>
      <c r="W325" s="450"/>
      <c r="X325" s="450"/>
      <c r="Y325" s="450"/>
      <c r="Z325" s="450"/>
      <c r="AA325" s="450"/>
    </row>
    <row r="326" spans="1:27" s="445" customFormat="1" ht="12.75" customHeight="1">
      <c r="A326" s="446" t="s">
        <v>432</v>
      </c>
      <c r="B326" s="447">
        <f>VLOOKUP($A326,'Orçamento Base'!$D$12:$S$2588,4,FALSE)</f>
        <v>0</v>
      </c>
      <c r="C326" s="446">
        <f>VLOOKUP($A326,'Orçamento Base'!$D$12:$S$2588,5,FALSE)</f>
        <v>0</v>
      </c>
      <c r="D326" s="512"/>
      <c r="E326" s="449">
        <f t="shared" si="94"/>
        <v>0</v>
      </c>
      <c r="F326" s="449">
        <f>VLOOKUP($A326,'Orçamento Base'!$D$12:$S$2588,6,FALSE)</f>
        <v>0</v>
      </c>
      <c r="G326" s="449">
        <f t="shared" si="92"/>
        <v>0</v>
      </c>
      <c r="H326" s="449">
        <f t="shared" si="93"/>
        <v>0</v>
      </c>
      <c r="I326" s="448">
        <f t="shared" si="95"/>
        <v>0</v>
      </c>
      <c r="J326" s="448">
        <f t="shared" si="96"/>
        <v>0</v>
      </c>
      <c r="K326" s="448">
        <f t="shared" si="97"/>
        <v>0</v>
      </c>
      <c r="L326" s="450"/>
      <c r="M326" s="451"/>
      <c r="N326" s="451"/>
      <c r="O326" s="451"/>
      <c r="P326" s="451"/>
      <c r="Q326" s="451"/>
      <c r="R326" s="451"/>
      <c r="S326" s="452"/>
      <c r="T326" s="453" t="str">
        <f t="shared" si="91"/>
        <v>OK</v>
      </c>
      <c r="U326" s="453"/>
      <c r="V326" s="454"/>
      <c r="W326" s="450"/>
      <c r="X326" s="450"/>
      <c r="Y326" s="450"/>
      <c r="Z326" s="450"/>
      <c r="AA326" s="450"/>
    </row>
    <row r="327" spans="1:27" s="445" customFormat="1" ht="12.75" customHeight="1">
      <c r="A327" s="446" t="s">
        <v>433</v>
      </c>
      <c r="B327" s="447">
        <f>VLOOKUP($A327,'Orçamento Base'!$D$12:$S$2588,4,FALSE)</f>
        <v>0</v>
      </c>
      <c r="C327" s="446">
        <f>VLOOKUP($A327,'Orçamento Base'!$D$12:$S$2588,5,FALSE)</f>
        <v>0</v>
      </c>
      <c r="D327" s="512"/>
      <c r="E327" s="449">
        <f t="shared" si="94"/>
        <v>0</v>
      </c>
      <c r="F327" s="449">
        <f>VLOOKUP($A327,'Orçamento Base'!$D$12:$S$2588,6,FALSE)</f>
        <v>0</v>
      </c>
      <c r="G327" s="449">
        <f t="shared" si="92"/>
        <v>0</v>
      </c>
      <c r="H327" s="449">
        <f t="shared" si="93"/>
        <v>0</v>
      </c>
      <c r="I327" s="448">
        <f t="shared" si="95"/>
        <v>0</v>
      </c>
      <c r="J327" s="448">
        <f t="shared" si="96"/>
        <v>0</v>
      </c>
      <c r="K327" s="448">
        <f t="shared" si="97"/>
        <v>0</v>
      </c>
      <c r="L327" s="450"/>
      <c r="M327" s="451"/>
      <c r="N327" s="451"/>
      <c r="O327" s="451"/>
      <c r="P327" s="451"/>
      <c r="Q327" s="451"/>
      <c r="R327" s="451"/>
      <c r="S327" s="452"/>
      <c r="T327" s="453" t="str">
        <f t="shared" si="91"/>
        <v>OK</v>
      </c>
      <c r="U327" s="453"/>
      <c r="V327" s="454"/>
      <c r="W327" s="450"/>
      <c r="X327" s="450"/>
      <c r="Y327" s="450"/>
      <c r="Z327" s="450"/>
      <c r="AA327" s="450"/>
    </row>
    <row r="328" spans="1:27" s="445" customFormat="1" ht="12.75" customHeight="1">
      <c r="A328" s="446" t="s">
        <v>434</v>
      </c>
      <c r="B328" s="447">
        <f>VLOOKUP($A328,'Orçamento Base'!$D$12:$S$2588,4,FALSE)</f>
        <v>0</v>
      </c>
      <c r="C328" s="446">
        <f>VLOOKUP($A328,'Orçamento Base'!$D$12:$S$2588,5,FALSE)</f>
        <v>0</v>
      </c>
      <c r="D328" s="512"/>
      <c r="E328" s="449">
        <f t="shared" si="94"/>
        <v>0</v>
      </c>
      <c r="F328" s="449">
        <f>VLOOKUP($A328,'Orçamento Base'!$D$12:$S$2588,6,FALSE)</f>
        <v>0</v>
      </c>
      <c r="G328" s="449">
        <f t="shared" si="92"/>
        <v>0</v>
      </c>
      <c r="H328" s="449">
        <f t="shared" si="93"/>
        <v>0</v>
      </c>
      <c r="I328" s="448">
        <f t="shared" si="95"/>
        <v>0</v>
      </c>
      <c r="J328" s="448">
        <f t="shared" si="96"/>
        <v>0</v>
      </c>
      <c r="K328" s="448">
        <f t="shared" si="97"/>
        <v>0</v>
      </c>
      <c r="L328" s="450"/>
      <c r="M328" s="451"/>
      <c r="N328" s="451"/>
      <c r="O328" s="451"/>
      <c r="P328" s="451"/>
      <c r="Q328" s="451"/>
      <c r="R328" s="451"/>
      <c r="S328" s="452"/>
      <c r="T328" s="453" t="str">
        <f t="shared" si="91"/>
        <v>OK</v>
      </c>
      <c r="U328" s="453"/>
      <c r="V328" s="454"/>
      <c r="W328" s="450"/>
      <c r="X328" s="450"/>
      <c r="Y328" s="450"/>
      <c r="Z328" s="450"/>
      <c r="AA328" s="450"/>
    </row>
    <row r="329" spans="1:27" s="445" customFormat="1" ht="12.75" customHeight="1">
      <c r="A329" s="446" t="s">
        <v>435</v>
      </c>
      <c r="B329" s="447">
        <f>VLOOKUP($A329,'Orçamento Base'!$D$12:$S$2588,4,FALSE)</f>
        <v>0</v>
      </c>
      <c r="C329" s="446">
        <f>VLOOKUP($A329,'Orçamento Base'!$D$12:$S$2588,5,FALSE)</f>
        <v>0</v>
      </c>
      <c r="D329" s="512"/>
      <c r="E329" s="449">
        <f t="shared" si="94"/>
        <v>0</v>
      </c>
      <c r="F329" s="449">
        <f>VLOOKUP($A329,'Orçamento Base'!$D$12:$S$2588,6,FALSE)</f>
        <v>0</v>
      </c>
      <c r="G329" s="449">
        <f t="shared" si="92"/>
        <v>0</v>
      </c>
      <c r="H329" s="449">
        <f t="shared" si="93"/>
        <v>0</v>
      </c>
      <c r="I329" s="448">
        <f t="shared" si="95"/>
        <v>0</v>
      </c>
      <c r="J329" s="448">
        <f t="shared" si="96"/>
        <v>0</v>
      </c>
      <c r="K329" s="448">
        <f t="shared" si="97"/>
        <v>0</v>
      </c>
      <c r="L329" s="450"/>
      <c r="M329" s="451"/>
      <c r="N329" s="451"/>
      <c r="O329" s="451"/>
      <c r="P329" s="451"/>
      <c r="Q329" s="451"/>
      <c r="R329" s="451"/>
      <c r="S329" s="452"/>
      <c r="T329" s="453" t="str">
        <f t="shared" si="91"/>
        <v>OK</v>
      </c>
      <c r="U329" s="453"/>
      <c r="V329" s="454"/>
      <c r="W329" s="450"/>
      <c r="X329" s="450"/>
      <c r="Y329" s="450"/>
      <c r="Z329" s="450"/>
      <c r="AA329" s="450"/>
    </row>
    <row r="330" spans="1:27" s="445" customFormat="1" ht="12.75" customHeight="1">
      <c r="A330" s="446" t="s">
        <v>436</v>
      </c>
      <c r="B330" s="447">
        <f>VLOOKUP($A330,'Orçamento Base'!$D$12:$S$2588,4,FALSE)</f>
        <v>0</v>
      </c>
      <c r="C330" s="446">
        <f>VLOOKUP($A330,'Orçamento Base'!$D$12:$S$2588,5,FALSE)</f>
        <v>0</v>
      </c>
      <c r="D330" s="512"/>
      <c r="E330" s="449">
        <f t="shared" si="94"/>
        <v>0</v>
      </c>
      <c r="F330" s="449">
        <f>VLOOKUP($A330,'Orçamento Base'!$D$12:$S$2588,6,FALSE)</f>
        <v>0</v>
      </c>
      <c r="G330" s="449">
        <f t="shared" si="92"/>
        <v>0</v>
      </c>
      <c r="H330" s="449">
        <f t="shared" si="93"/>
        <v>0</v>
      </c>
      <c r="I330" s="448">
        <f t="shared" si="95"/>
        <v>0</v>
      </c>
      <c r="J330" s="448">
        <f t="shared" si="96"/>
        <v>0</v>
      </c>
      <c r="K330" s="448">
        <f t="shared" si="97"/>
        <v>0</v>
      </c>
      <c r="L330" s="450"/>
      <c r="M330" s="451"/>
      <c r="N330" s="451"/>
      <c r="O330" s="451"/>
      <c r="P330" s="451"/>
      <c r="Q330" s="451"/>
      <c r="R330" s="451"/>
      <c r="S330" s="452"/>
      <c r="T330" s="453" t="str">
        <f t="shared" si="91"/>
        <v>OK</v>
      </c>
      <c r="U330" s="453"/>
      <c r="V330" s="454"/>
      <c r="W330" s="450"/>
      <c r="X330" s="450"/>
      <c r="Y330" s="450"/>
      <c r="Z330" s="450"/>
      <c r="AA330" s="450"/>
    </row>
    <row r="331" spans="1:27" s="445" customFormat="1" ht="12.75" customHeight="1">
      <c r="A331" s="446" t="s">
        <v>437</v>
      </c>
      <c r="B331" s="447">
        <f>VLOOKUP($A331,'Orçamento Base'!$D$12:$S$2588,4,FALSE)</f>
        <v>0</v>
      </c>
      <c r="C331" s="446">
        <f>VLOOKUP($A331,'Orçamento Base'!$D$12:$S$2588,5,FALSE)</f>
        <v>0</v>
      </c>
      <c r="D331" s="512"/>
      <c r="E331" s="449">
        <f t="shared" si="94"/>
        <v>0</v>
      </c>
      <c r="F331" s="449">
        <f>VLOOKUP($A331,'Orçamento Base'!$D$12:$S$2588,6,FALSE)</f>
        <v>0</v>
      </c>
      <c r="G331" s="449">
        <f t="shared" si="92"/>
        <v>0</v>
      </c>
      <c r="H331" s="449">
        <f t="shared" si="93"/>
        <v>0</v>
      </c>
      <c r="I331" s="448">
        <f t="shared" si="95"/>
        <v>0</v>
      </c>
      <c r="J331" s="448">
        <f t="shared" si="96"/>
        <v>0</v>
      </c>
      <c r="K331" s="448">
        <f t="shared" si="97"/>
        <v>0</v>
      </c>
      <c r="L331" s="450"/>
      <c r="M331" s="451"/>
      <c r="N331" s="451"/>
      <c r="O331" s="451"/>
      <c r="P331" s="451"/>
      <c r="Q331" s="451"/>
      <c r="R331" s="451"/>
      <c r="S331" s="452"/>
      <c r="T331" s="453" t="str">
        <f t="shared" si="91"/>
        <v>OK</v>
      </c>
      <c r="U331" s="453"/>
      <c r="V331" s="454"/>
      <c r="W331" s="450"/>
      <c r="X331" s="450"/>
      <c r="Y331" s="450"/>
      <c r="Z331" s="450"/>
      <c r="AA331" s="450"/>
    </row>
    <row r="332" spans="1:27" s="445" customFormat="1" ht="12.75" customHeight="1">
      <c r="A332" s="446" t="s">
        <v>438</v>
      </c>
      <c r="B332" s="447">
        <f>VLOOKUP($A332,'Orçamento Base'!$D$12:$S$2588,4,FALSE)</f>
        <v>0</v>
      </c>
      <c r="C332" s="446">
        <f>VLOOKUP($A332,'Orçamento Base'!$D$12:$S$2588,5,FALSE)</f>
        <v>0</v>
      </c>
      <c r="D332" s="512"/>
      <c r="E332" s="449">
        <f t="shared" si="94"/>
        <v>0</v>
      </c>
      <c r="F332" s="449">
        <f>VLOOKUP($A332,'Orçamento Base'!$D$12:$S$2588,6,FALSE)</f>
        <v>0</v>
      </c>
      <c r="G332" s="449">
        <f t="shared" si="92"/>
        <v>0</v>
      </c>
      <c r="H332" s="449">
        <f t="shared" si="93"/>
        <v>0</v>
      </c>
      <c r="I332" s="448">
        <f t="shared" si="95"/>
        <v>0</v>
      </c>
      <c r="J332" s="448">
        <f t="shared" si="96"/>
        <v>0</v>
      </c>
      <c r="K332" s="448">
        <f t="shared" si="97"/>
        <v>0</v>
      </c>
      <c r="L332" s="450"/>
      <c r="M332" s="451"/>
      <c r="N332" s="451"/>
      <c r="O332" s="451"/>
      <c r="P332" s="451"/>
      <c r="Q332" s="451"/>
      <c r="R332" s="451"/>
      <c r="S332" s="452"/>
      <c r="T332" s="453" t="str">
        <f t="shared" si="91"/>
        <v>OK</v>
      </c>
      <c r="U332" s="453"/>
      <c r="V332" s="454"/>
      <c r="W332" s="450"/>
      <c r="X332" s="450"/>
      <c r="Y332" s="450"/>
      <c r="Z332" s="450"/>
      <c r="AA332" s="450"/>
    </row>
    <row r="333" spans="1:27" s="445" customFormat="1" ht="12.75" customHeight="1">
      <c r="A333" s="446" t="s">
        <v>439</v>
      </c>
      <c r="B333" s="447">
        <f>VLOOKUP($A333,'Orçamento Base'!$D$12:$S$2588,4,FALSE)</f>
        <v>0</v>
      </c>
      <c r="C333" s="446">
        <f>VLOOKUP($A333,'Orçamento Base'!$D$12:$S$2588,5,FALSE)</f>
        <v>0</v>
      </c>
      <c r="D333" s="512"/>
      <c r="E333" s="449">
        <f t="shared" si="94"/>
        <v>0</v>
      </c>
      <c r="F333" s="449">
        <f>VLOOKUP($A333,'Orçamento Base'!$D$12:$S$2588,6,FALSE)</f>
        <v>0</v>
      </c>
      <c r="G333" s="449">
        <f t="shared" si="92"/>
        <v>0</v>
      </c>
      <c r="H333" s="449">
        <f t="shared" si="93"/>
        <v>0</v>
      </c>
      <c r="I333" s="448">
        <f t="shared" si="95"/>
        <v>0</v>
      </c>
      <c r="J333" s="448">
        <f t="shared" si="96"/>
        <v>0</v>
      </c>
      <c r="K333" s="448">
        <f t="shared" si="97"/>
        <v>0</v>
      </c>
      <c r="L333" s="450"/>
      <c r="M333" s="451"/>
      <c r="N333" s="451"/>
      <c r="O333" s="451"/>
      <c r="P333" s="451"/>
      <c r="Q333" s="451"/>
      <c r="R333" s="451"/>
      <c r="S333" s="452"/>
      <c r="T333" s="453" t="str">
        <f t="shared" si="91"/>
        <v>OK</v>
      </c>
      <c r="U333" s="453"/>
      <c r="V333" s="454"/>
      <c r="W333" s="450"/>
      <c r="X333" s="450"/>
      <c r="Y333" s="450"/>
      <c r="Z333" s="450"/>
      <c r="AA333" s="450"/>
    </row>
    <row r="334" spans="1:27" s="445" customFormat="1" ht="12.75" customHeight="1">
      <c r="A334" s="446" t="s">
        <v>440</v>
      </c>
      <c r="B334" s="447">
        <f>VLOOKUP($A334,'Orçamento Base'!$D$12:$S$2588,4,FALSE)</f>
        <v>0</v>
      </c>
      <c r="C334" s="446">
        <f>VLOOKUP($A334,'Orçamento Base'!$D$12:$S$2588,5,FALSE)</f>
        <v>0</v>
      </c>
      <c r="D334" s="512"/>
      <c r="E334" s="449">
        <f t="shared" si="94"/>
        <v>0</v>
      </c>
      <c r="F334" s="449">
        <f>VLOOKUP($A334,'Orçamento Base'!$D$12:$S$2588,6,FALSE)</f>
        <v>0</v>
      </c>
      <c r="G334" s="449">
        <f t="shared" si="92"/>
        <v>0</v>
      </c>
      <c r="H334" s="449">
        <f t="shared" si="93"/>
        <v>0</v>
      </c>
      <c r="I334" s="448">
        <f t="shared" si="95"/>
        <v>0</v>
      </c>
      <c r="J334" s="448">
        <f t="shared" si="96"/>
        <v>0</v>
      </c>
      <c r="K334" s="448">
        <f t="shared" si="97"/>
        <v>0</v>
      </c>
      <c r="L334" s="450"/>
      <c r="M334" s="451"/>
      <c r="N334" s="451"/>
      <c r="O334" s="451"/>
      <c r="P334" s="451"/>
      <c r="Q334" s="451"/>
      <c r="R334" s="451"/>
      <c r="S334" s="452"/>
      <c r="T334" s="453" t="str">
        <f t="shared" si="91"/>
        <v>OK</v>
      </c>
      <c r="U334" s="453"/>
      <c r="V334" s="454"/>
      <c r="W334" s="450"/>
      <c r="X334" s="450"/>
      <c r="Y334" s="450"/>
      <c r="Z334" s="450"/>
      <c r="AA334" s="450"/>
    </row>
    <row r="335" spans="1:27" s="445" customFormat="1" ht="12.75" customHeight="1">
      <c r="A335" s="446" t="s">
        <v>441</v>
      </c>
      <c r="B335" s="447">
        <f>VLOOKUP($A335,'Orçamento Base'!$D$12:$S$2588,4,FALSE)</f>
        <v>0</v>
      </c>
      <c r="C335" s="446">
        <f>VLOOKUP($A335,'Orçamento Base'!$D$12:$S$2588,5,FALSE)</f>
        <v>0</v>
      </c>
      <c r="D335" s="512"/>
      <c r="E335" s="449">
        <f t="shared" si="94"/>
        <v>0</v>
      </c>
      <c r="F335" s="449">
        <f>VLOOKUP($A335,'Orçamento Base'!$D$12:$S$2588,6,FALSE)</f>
        <v>0</v>
      </c>
      <c r="G335" s="449">
        <f t="shared" si="92"/>
        <v>0</v>
      </c>
      <c r="H335" s="449">
        <f t="shared" si="93"/>
        <v>0</v>
      </c>
      <c r="I335" s="448">
        <f t="shared" si="95"/>
        <v>0</v>
      </c>
      <c r="J335" s="448">
        <f t="shared" si="96"/>
        <v>0</v>
      </c>
      <c r="K335" s="448">
        <f t="shared" si="97"/>
        <v>0</v>
      </c>
      <c r="L335" s="450"/>
      <c r="M335" s="451"/>
      <c r="N335" s="451"/>
      <c r="O335" s="451"/>
      <c r="P335" s="451"/>
      <c r="Q335" s="451"/>
      <c r="R335" s="451"/>
      <c r="S335" s="452"/>
      <c r="T335" s="453" t="str">
        <f t="shared" si="91"/>
        <v>OK</v>
      </c>
      <c r="U335" s="453"/>
      <c r="V335" s="454"/>
      <c r="W335" s="450"/>
      <c r="X335" s="450"/>
      <c r="Y335" s="450"/>
      <c r="Z335" s="450"/>
      <c r="AA335" s="450"/>
    </row>
    <row r="336" spans="1:27" s="445" customFormat="1" ht="12.75" customHeight="1">
      <c r="A336" s="446" t="s">
        <v>442</v>
      </c>
      <c r="B336" s="447">
        <f>VLOOKUP($A336,'Orçamento Base'!$D$12:$S$2588,4,FALSE)</f>
        <v>0</v>
      </c>
      <c r="C336" s="446">
        <f>VLOOKUP($A336,'Orçamento Base'!$D$12:$S$2588,5,FALSE)</f>
        <v>0</v>
      </c>
      <c r="D336" s="512"/>
      <c r="E336" s="449">
        <f t="shared" si="94"/>
        <v>0</v>
      </c>
      <c r="F336" s="449">
        <f>VLOOKUP($A336,'Orçamento Base'!$D$12:$S$2588,6,FALSE)</f>
        <v>0</v>
      </c>
      <c r="G336" s="449">
        <f t="shared" si="92"/>
        <v>0</v>
      </c>
      <c r="H336" s="449">
        <f t="shared" si="93"/>
        <v>0</v>
      </c>
      <c r="I336" s="448">
        <f t="shared" si="95"/>
        <v>0</v>
      </c>
      <c r="J336" s="448">
        <f t="shared" si="96"/>
        <v>0</v>
      </c>
      <c r="K336" s="448">
        <f t="shared" si="97"/>
        <v>0</v>
      </c>
      <c r="L336" s="450"/>
      <c r="M336" s="451"/>
      <c r="N336" s="451"/>
      <c r="O336" s="451"/>
      <c r="P336" s="451"/>
      <c r="Q336" s="451"/>
      <c r="R336" s="451"/>
      <c r="S336" s="452"/>
      <c r="T336" s="453" t="str">
        <f t="shared" si="91"/>
        <v>OK</v>
      </c>
      <c r="U336" s="453"/>
      <c r="V336" s="454"/>
      <c r="W336" s="450"/>
      <c r="X336" s="450"/>
      <c r="Y336" s="450"/>
      <c r="Z336" s="450"/>
      <c r="AA336" s="450"/>
    </row>
    <row r="337" spans="1:27" s="445" customFormat="1" ht="12.75" customHeight="1">
      <c r="A337" s="446"/>
      <c r="B337" s="447"/>
      <c r="C337" s="446"/>
      <c r="D337" s="473"/>
      <c r="E337" s="474"/>
      <c r="F337" s="449"/>
      <c r="G337" s="449"/>
      <c r="H337" s="449"/>
      <c r="I337" s="448"/>
      <c r="J337" s="448"/>
      <c r="K337" s="448"/>
      <c r="L337" s="450"/>
      <c r="M337" s="451"/>
      <c r="N337" s="451"/>
      <c r="O337" s="451"/>
      <c r="P337" s="451"/>
      <c r="Q337" s="451"/>
      <c r="R337" s="451"/>
      <c r="S337" s="452"/>
      <c r="T337" s="453"/>
      <c r="U337" s="453"/>
      <c r="V337" s="454"/>
      <c r="W337" s="450"/>
      <c r="X337" s="450"/>
      <c r="Y337" s="450"/>
      <c r="Z337" s="450"/>
      <c r="AA337" s="450"/>
    </row>
    <row r="338" spans="1:27" s="445" customFormat="1" ht="12.75" customHeight="1">
      <c r="A338" s="455"/>
      <c r="B338" s="456"/>
      <c r="C338" s="456"/>
      <c r="D338" s="456"/>
      <c r="E338" s="457"/>
      <c r="F338" s="457"/>
      <c r="G338" s="457"/>
      <c r="H338" s="458" t="str">
        <f>CONCATENATE("Subtotal ",B286)</f>
        <v>Subtotal (digite a descrição do item aqui)</v>
      </c>
      <c r="I338" s="459">
        <f t="shared" ref="I338:K338" si="98">SUM(I287:I337)</f>
        <v>0</v>
      </c>
      <c r="J338" s="459">
        <f t="shared" si="98"/>
        <v>0</v>
      </c>
      <c r="K338" s="459">
        <f t="shared" si="98"/>
        <v>0</v>
      </c>
      <c r="L338" s="450"/>
      <c r="M338" s="451"/>
      <c r="N338" s="451"/>
      <c r="O338" s="451"/>
      <c r="P338" s="451"/>
      <c r="Q338" s="451"/>
      <c r="R338" s="451"/>
      <c r="S338" s="452"/>
      <c r="T338" s="453"/>
      <c r="U338" s="453"/>
      <c r="V338" s="454"/>
      <c r="W338" s="450"/>
      <c r="X338" s="450"/>
      <c r="Y338" s="450"/>
      <c r="Z338" s="450"/>
      <c r="AA338" s="450"/>
    </row>
    <row r="339" spans="1:27" s="445" customFormat="1" ht="7.5" customHeight="1">
      <c r="A339" s="475"/>
      <c r="B339" s="476"/>
      <c r="C339" s="476"/>
      <c r="D339" s="477"/>
      <c r="E339" s="478"/>
      <c r="F339" s="479"/>
      <c r="G339" s="480"/>
      <c r="H339" s="480"/>
      <c r="I339" s="481"/>
      <c r="J339" s="481"/>
      <c r="K339" s="482"/>
      <c r="L339" s="441"/>
      <c r="M339" s="483"/>
      <c r="N339" s="483"/>
      <c r="O339" s="483"/>
      <c r="P339" s="483"/>
      <c r="Q339" s="483"/>
      <c r="R339" s="483"/>
      <c r="S339" s="484"/>
      <c r="T339" s="453"/>
      <c r="U339" s="485"/>
      <c r="V339" s="444"/>
      <c r="W339" s="441"/>
      <c r="X339" s="441"/>
      <c r="Y339" s="441"/>
      <c r="Z339" s="441"/>
      <c r="AA339" s="441"/>
    </row>
    <row r="340" spans="1:27" s="445" customFormat="1" ht="12.75" customHeight="1">
      <c r="A340" s="467">
        <v>7</v>
      </c>
      <c r="B340" s="437" t="str">
        <f>VLOOKUP($A340,'Orçamento Base'!$D$1:$S$2588,4,FALSE)</f>
        <v>(digite a descrição do item aqui)</v>
      </c>
      <c r="C340" s="468"/>
      <c r="D340" s="468"/>
      <c r="E340" s="468"/>
      <c r="F340" s="469"/>
      <c r="G340" s="470"/>
      <c r="H340" s="470"/>
      <c r="I340" s="471"/>
      <c r="J340" s="471"/>
      <c r="K340" s="472"/>
      <c r="L340" s="450"/>
      <c r="M340" s="451"/>
      <c r="N340" s="451"/>
      <c r="O340" s="451"/>
      <c r="P340" s="451"/>
      <c r="Q340" s="451"/>
      <c r="R340" s="451"/>
      <c r="S340" s="452"/>
      <c r="T340" s="453"/>
      <c r="U340" s="453"/>
      <c r="V340" s="454"/>
      <c r="W340" s="450"/>
      <c r="X340" s="450"/>
      <c r="Y340" s="450"/>
      <c r="Z340" s="450"/>
      <c r="AA340" s="450"/>
    </row>
    <row r="341" spans="1:27" s="445" customFormat="1" ht="12.75" customHeight="1">
      <c r="A341" s="446" t="s">
        <v>513</v>
      </c>
      <c r="B341" s="447">
        <f>VLOOKUP($A341,'Orçamento Base'!$D$12:$S$2588,4,FALSE)</f>
        <v>0</v>
      </c>
      <c r="C341" s="446">
        <f>VLOOKUP($A341,'Orçamento Base'!$D$12:$S$2588,5,FALSE)</f>
        <v>0</v>
      </c>
      <c r="D341" s="512"/>
      <c r="E341" s="449">
        <f t="shared" ref="E341:E353" si="99">TRUNC(D341*F341,2)</f>
        <v>0</v>
      </c>
      <c r="F341" s="449">
        <f>VLOOKUP($A341,'Orçamento Base'!$D$12:$S$2588,6,FALSE)</f>
        <v>0</v>
      </c>
      <c r="G341" s="449">
        <f t="shared" ref="G341" si="100">SUMIF($M$14:$R$14,$G$3,M341:R341)</f>
        <v>0</v>
      </c>
      <c r="H341" s="449">
        <f t="shared" ref="H341" si="101">SUM(M341:R341)</f>
        <v>0</v>
      </c>
      <c r="I341" s="448">
        <f t="shared" ref="I341:I353" si="102">TRUNC(D341*F341,2)</f>
        <v>0</v>
      </c>
      <c r="J341" s="448">
        <f t="shared" ref="J341:J353" si="103">TRUNC(D341*G341,2)</f>
        <v>0</v>
      </c>
      <c r="K341" s="448">
        <f t="shared" ref="K341:K353" si="104">TRUNC(D341*H341,2)</f>
        <v>0</v>
      </c>
      <c r="L341" s="450"/>
      <c r="M341" s="451"/>
      <c r="N341" s="451"/>
      <c r="O341" s="451"/>
      <c r="P341" s="451"/>
      <c r="Q341" s="451"/>
      <c r="R341" s="451"/>
      <c r="S341" s="452"/>
      <c r="T341" s="453" t="str">
        <f t="shared" ref="T341:T390" si="105">IF(H341&gt;F341,"ERRO","OK")</f>
        <v>OK</v>
      </c>
      <c r="U341" s="453"/>
      <c r="V341" s="454"/>
      <c r="W341" s="450"/>
      <c r="X341" s="450"/>
      <c r="Y341" s="450"/>
      <c r="Z341" s="450"/>
      <c r="AA341" s="450"/>
    </row>
    <row r="342" spans="1:27" s="445" customFormat="1" ht="12.75" customHeight="1">
      <c r="A342" s="446" t="s">
        <v>514</v>
      </c>
      <c r="B342" s="447">
        <f>VLOOKUP($A342,'Orçamento Base'!$D$12:$S$2588,4,FALSE)</f>
        <v>0</v>
      </c>
      <c r="C342" s="446">
        <f>VLOOKUP($A342,'Orçamento Base'!$D$12:$S$2588,5,FALSE)</f>
        <v>0</v>
      </c>
      <c r="D342" s="512"/>
      <c r="E342" s="449">
        <f t="shared" si="99"/>
        <v>0</v>
      </c>
      <c r="F342" s="449">
        <f>VLOOKUP($A342,'Orçamento Base'!$D$12:$S$2588,6,FALSE)</f>
        <v>0</v>
      </c>
      <c r="G342" s="449">
        <f t="shared" ref="G342:G390" si="106">SUMIF($M$14:$R$14,$G$3,M342:R342)</f>
        <v>0</v>
      </c>
      <c r="H342" s="449">
        <f t="shared" ref="H342:H390" si="107">SUM(M342:R342)</f>
        <v>0</v>
      </c>
      <c r="I342" s="448">
        <f t="shared" si="102"/>
        <v>0</v>
      </c>
      <c r="J342" s="448">
        <f t="shared" si="103"/>
        <v>0</v>
      </c>
      <c r="K342" s="448">
        <f t="shared" si="104"/>
        <v>0</v>
      </c>
      <c r="L342" s="450"/>
      <c r="M342" s="451"/>
      <c r="N342" s="451"/>
      <c r="O342" s="451"/>
      <c r="P342" s="451"/>
      <c r="Q342" s="451"/>
      <c r="R342" s="451"/>
      <c r="S342" s="452"/>
      <c r="T342" s="453" t="str">
        <f t="shared" si="105"/>
        <v>OK</v>
      </c>
      <c r="U342" s="453"/>
      <c r="V342" s="454"/>
      <c r="W342" s="450"/>
      <c r="X342" s="450"/>
      <c r="Y342" s="450"/>
      <c r="Z342" s="450"/>
      <c r="AA342" s="450"/>
    </row>
    <row r="343" spans="1:27" s="445" customFormat="1" ht="12.75" customHeight="1">
      <c r="A343" s="446" t="s">
        <v>515</v>
      </c>
      <c r="B343" s="447">
        <f>VLOOKUP($A343,'Orçamento Base'!$D$12:$S$2588,4,FALSE)</f>
        <v>0</v>
      </c>
      <c r="C343" s="446">
        <f>VLOOKUP($A343,'Orçamento Base'!$D$12:$S$2588,5,FALSE)</f>
        <v>0</v>
      </c>
      <c r="D343" s="512"/>
      <c r="E343" s="449">
        <f t="shared" si="99"/>
        <v>0</v>
      </c>
      <c r="F343" s="449">
        <f>VLOOKUP($A343,'Orçamento Base'!$D$12:$S$2588,6,FALSE)</f>
        <v>0</v>
      </c>
      <c r="G343" s="449">
        <f t="shared" si="106"/>
        <v>0</v>
      </c>
      <c r="H343" s="449">
        <f t="shared" si="107"/>
        <v>0</v>
      </c>
      <c r="I343" s="448">
        <f t="shared" si="102"/>
        <v>0</v>
      </c>
      <c r="J343" s="448">
        <f t="shared" si="103"/>
        <v>0</v>
      </c>
      <c r="K343" s="448">
        <f t="shared" si="104"/>
        <v>0</v>
      </c>
      <c r="L343" s="450"/>
      <c r="M343" s="451"/>
      <c r="N343" s="451"/>
      <c r="O343" s="451"/>
      <c r="P343" s="451"/>
      <c r="Q343" s="451"/>
      <c r="R343" s="451"/>
      <c r="S343" s="452"/>
      <c r="T343" s="453" t="str">
        <f t="shared" si="105"/>
        <v>OK</v>
      </c>
      <c r="U343" s="453"/>
      <c r="V343" s="454"/>
      <c r="W343" s="450"/>
      <c r="X343" s="450"/>
      <c r="Y343" s="450"/>
      <c r="Z343" s="450"/>
      <c r="AA343" s="450"/>
    </row>
    <row r="344" spans="1:27" s="445" customFormat="1" ht="12.75" customHeight="1">
      <c r="A344" s="446" t="s">
        <v>516</v>
      </c>
      <c r="B344" s="447">
        <f>VLOOKUP($A344,'Orçamento Base'!$D$12:$S$2588,4,FALSE)</f>
        <v>0</v>
      </c>
      <c r="C344" s="446">
        <f>VLOOKUP($A344,'Orçamento Base'!$D$12:$S$2588,5,FALSE)</f>
        <v>0</v>
      </c>
      <c r="D344" s="512"/>
      <c r="E344" s="449">
        <f t="shared" si="99"/>
        <v>0</v>
      </c>
      <c r="F344" s="449">
        <f>VLOOKUP($A344,'Orçamento Base'!$D$12:$S$2588,6,FALSE)</f>
        <v>0</v>
      </c>
      <c r="G344" s="449">
        <f t="shared" si="106"/>
        <v>0</v>
      </c>
      <c r="H344" s="449">
        <f t="shared" si="107"/>
        <v>0</v>
      </c>
      <c r="I344" s="448">
        <f t="shared" si="102"/>
        <v>0</v>
      </c>
      <c r="J344" s="448">
        <f t="shared" si="103"/>
        <v>0</v>
      </c>
      <c r="K344" s="448">
        <f t="shared" si="104"/>
        <v>0</v>
      </c>
      <c r="L344" s="450"/>
      <c r="M344" s="451"/>
      <c r="N344" s="451"/>
      <c r="O344" s="451"/>
      <c r="P344" s="451"/>
      <c r="Q344" s="451"/>
      <c r="R344" s="451"/>
      <c r="S344" s="452"/>
      <c r="T344" s="453" t="str">
        <f t="shared" si="105"/>
        <v>OK</v>
      </c>
      <c r="U344" s="453"/>
      <c r="V344" s="454"/>
      <c r="W344" s="450"/>
      <c r="X344" s="450"/>
      <c r="Y344" s="450"/>
      <c r="Z344" s="450"/>
      <c r="AA344" s="450"/>
    </row>
    <row r="345" spans="1:27" s="445" customFormat="1" ht="12.75" customHeight="1">
      <c r="A345" s="446" t="s">
        <v>517</v>
      </c>
      <c r="B345" s="447">
        <f>VLOOKUP($A345,'Orçamento Base'!$D$12:$S$2588,4,FALSE)</f>
        <v>0</v>
      </c>
      <c r="C345" s="446">
        <f>VLOOKUP($A345,'Orçamento Base'!$D$12:$S$2588,5,FALSE)</f>
        <v>0</v>
      </c>
      <c r="D345" s="512"/>
      <c r="E345" s="449">
        <f t="shared" si="99"/>
        <v>0</v>
      </c>
      <c r="F345" s="449">
        <f>VLOOKUP($A345,'Orçamento Base'!$D$12:$S$2588,6,FALSE)</f>
        <v>0</v>
      </c>
      <c r="G345" s="449">
        <f t="shared" si="106"/>
        <v>0</v>
      </c>
      <c r="H345" s="449">
        <f t="shared" si="107"/>
        <v>0</v>
      </c>
      <c r="I345" s="448">
        <f t="shared" si="102"/>
        <v>0</v>
      </c>
      <c r="J345" s="448">
        <f t="shared" si="103"/>
        <v>0</v>
      </c>
      <c r="K345" s="448">
        <f t="shared" si="104"/>
        <v>0</v>
      </c>
      <c r="L345" s="450"/>
      <c r="M345" s="451"/>
      <c r="N345" s="451"/>
      <c r="O345" s="451"/>
      <c r="P345" s="451"/>
      <c r="Q345" s="451"/>
      <c r="R345" s="451"/>
      <c r="S345" s="452"/>
      <c r="T345" s="453" t="str">
        <f t="shared" si="105"/>
        <v>OK</v>
      </c>
      <c r="U345" s="453"/>
      <c r="V345" s="454"/>
      <c r="W345" s="450"/>
      <c r="X345" s="450"/>
      <c r="Y345" s="450"/>
      <c r="Z345" s="450"/>
      <c r="AA345" s="450"/>
    </row>
    <row r="346" spans="1:27" s="445" customFormat="1" ht="12.75" customHeight="1">
      <c r="A346" s="446" t="s">
        <v>518</v>
      </c>
      <c r="B346" s="447">
        <f>VLOOKUP($A346,'Orçamento Base'!$D$12:$S$2588,4,FALSE)</f>
        <v>0</v>
      </c>
      <c r="C346" s="446">
        <f>VLOOKUP($A346,'Orçamento Base'!$D$12:$S$2588,5,FALSE)</f>
        <v>0</v>
      </c>
      <c r="D346" s="512"/>
      <c r="E346" s="449">
        <f t="shared" si="99"/>
        <v>0</v>
      </c>
      <c r="F346" s="449">
        <f>VLOOKUP($A346,'Orçamento Base'!$D$12:$S$2588,6,FALSE)</f>
        <v>0</v>
      </c>
      <c r="G346" s="449">
        <f t="shared" si="106"/>
        <v>0</v>
      </c>
      <c r="H346" s="449">
        <f t="shared" si="107"/>
        <v>0</v>
      </c>
      <c r="I346" s="448">
        <f t="shared" si="102"/>
        <v>0</v>
      </c>
      <c r="J346" s="448">
        <f t="shared" si="103"/>
        <v>0</v>
      </c>
      <c r="K346" s="448">
        <f t="shared" si="104"/>
        <v>0</v>
      </c>
      <c r="L346" s="450"/>
      <c r="M346" s="451"/>
      <c r="N346" s="451"/>
      <c r="O346" s="451"/>
      <c r="P346" s="451"/>
      <c r="Q346" s="451"/>
      <c r="R346" s="451"/>
      <c r="S346" s="452"/>
      <c r="T346" s="453" t="str">
        <f t="shared" si="105"/>
        <v>OK</v>
      </c>
      <c r="U346" s="453"/>
      <c r="V346" s="454"/>
      <c r="W346" s="450"/>
      <c r="X346" s="450"/>
      <c r="Y346" s="450"/>
      <c r="Z346" s="450"/>
      <c r="AA346" s="450"/>
    </row>
    <row r="347" spans="1:27" s="445" customFormat="1" ht="12.75" customHeight="1">
      <c r="A347" s="446" t="s">
        <v>519</v>
      </c>
      <c r="B347" s="447">
        <f>VLOOKUP($A347,'Orçamento Base'!$D$12:$S$2588,4,FALSE)</f>
        <v>0</v>
      </c>
      <c r="C347" s="446">
        <f>VLOOKUP($A347,'Orçamento Base'!$D$12:$S$2588,5,FALSE)</f>
        <v>0</v>
      </c>
      <c r="D347" s="512"/>
      <c r="E347" s="449">
        <f t="shared" si="99"/>
        <v>0</v>
      </c>
      <c r="F347" s="449">
        <f>VLOOKUP($A347,'Orçamento Base'!$D$12:$S$2588,6,FALSE)</f>
        <v>0</v>
      </c>
      <c r="G347" s="449">
        <f t="shared" si="106"/>
        <v>0</v>
      </c>
      <c r="H347" s="449">
        <f t="shared" si="107"/>
        <v>0</v>
      </c>
      <c r="I347" s="448">
        <f t="shared" si="102"/>
        <v>0</v>
      </c>
      <c r="J347" s="448">
        <f t="shared" si="103"/>
        <v>0</v>
      </c>
      <c r="K347" s="448">
        <f t="shared" si="104"/>
        <v>0</v>
      </c>
      <c r="L347" s="450"/>
      <c r="M347" s="451"/>
      <c r="N347" s="451"/>
      <c r="O347" s="451"/>
      <c r="P347" s="451"/>
      <c r="Q347" s="451"/>
      <c r="R347" s="451"/>
      <c r="S347" s="452"/>
      <c r="T347" s="453" t="str">
        <f t="shared" si="105"/>
        <v>OK</v>
      </c>
      <c r="U347" s="453"/>
      <c r="V347" s="454"/>
      <c r="W347" s="450"/>
      <c r="X347" s="450"/>
      <c r="Y347" s="450"/>
      <c r="Z347" s="450"/>
      <c r="AA347" s="450"/>
    </row>
    <row r="348" spans="1:27" s="445" customFormat="1" ht="12.75" customHeight="1">
      <c r="A348" s="446" t="s">
        <v>520</v>
      </c>
      <c r="B348" s="447">
        <f>VLOOKUP($A348,'Orçamento Base'!$D$12:$S$2588,4,FALSE)</f>
        <v>0</v>
      </c>
      <c r="C348" s="446">
        <f>VLOOKUP($A348,'Orçamento Base'!$D$12:$S$2588,5,FALSE)</f>
        <v>0</v>
      </c>
      <c r="D348" s="512"/>
      <c r="E348" s="449">
        <f t="shared" si="99"/>
        <v>0</v>
      </c>
      <c r="F348" s="449">
        <f>VLOOKUP($A348,'Orçamento Base'!$D$12:$S$2588,6,FALSE)</f>
        <v>0</v>
      </c>
      <c r="G348" s="449">
        <f t="shared" si="106"/>
        <v>0</v>
      </c>
      <c r="H348" s="449">
        <f t="shared" si="107"/>
        <v>0</v>
      </c>
      <c r="I348" s="448">
        <f t="shared" si="102"/>
        <v>0</v>
      </c>
      <c r="J348" s="448">
        <f t="shared" si="103"/>
        <v>0</v>
      </c>
      <c r="K348" s="448">
        <f t="shared" si="104"/>
        <v>0</v>
      </c>
      <c r="L348" s="450"/>
      <c r="M348" s="451"/>
      <c r="N348" s="451"/>
      <c r="O348" s="451"/>
      <c r="P348" s="451"/>
      <c r="Q348" s="451"/>
      <c r="R348" s="451"/>
      <c r="S348" s="452"/>
      <c r="T348" s="453" t="str">
        <f t="shared" si="105"/>
        <v>OK</v>
      </c>
      <c r="U348" s="453"/>
      <c r="V348" s="454"/>
      <c r="W348" s="450"/>
      <c r="X348" s="450"/>
      <c r="Y348" s="450"/>
      <c r="Z348" s="450"/>
      <c r="AA348" s="450"/>
    </row>
    <row r="349" spans="1:27" s="445" customFormat="1" ht="12.75" customHeight="1">
      <c r="A349" s="446" t="s">
        <v>521</v>
      </c>
      <c r="B349" s="447">
        <f>VLOOKUP($A349,'Orçamento Base'!$D$12:$S$2588,4,FALSE)</f>
        <v>0</v>
      </c>
      <c r="C349" s="446">
        <f>VLOOKUP($A349,'Orçamento Base'!$D$12:$S$2588,5,FALSE)</f>
        <v>0</v>
      </c>
      <c r="D349" s="512"/>
      <c r="E349" s="449">
        <f t="shared" si="99"/>
        <v>0</v>
      </c>
      <c r="F349" s="449">
        <f>VLOOKUP($A349,'Orçamento Base'!$D$12:$S$2588,6,FALSE)</f>
        <v>0</v>
      </c>
      <c r="G349" s="449">
        <f t="shared" si="106"/>
        <v>0</v>
      </c>
      <c r="H349" s="449">
        <f t="shared" si="107"/>
        <v>0</v>
      </c>
      <c r="I349" s="448">
        <f t="shared" si="102"/>
        <v>0</v>
      </c>
      <c r="J349" s="448">
        <f t="shared" si="103"/>
        <v>0</v>
      </c>
      <c r="K349" s="448">
        <f t="shared" si="104"/>
        <v>0</v>
      </c>
      <c r="L349" s="450"/>
      <c r="M349" s="451"/>
      <c r="N349" s="451"/>
      <c r="O349" s="451"/>
      <c r="P349" s="451"/>
      <c r="Q349" s="451"/>
      <c r="R349" s="451"/>
      <c r="S349" s="452"/>
      <c r="T349" s="453" t="str">
        <f t="shared" si="105"/>
        <v>OK</v>
      </c>
      <c r="U349" s="453"/>
      <c r="V349" s="454"/>
      <c r="W349" s="450"/>
      <c r="X349" s="450"/>
      <c r="Y349" s="450"/>
      <c r="Z349" s="450"/>
      <c r="AA349" s="450"/>
    </row>
    <row r="350" spans="1:27" s="445" customFormat="1" ht="12.75" customHeight="1">
      <c r="A350" s="446" t="s">
        <v>522</v>
      </c>
      <c r="B350" s="447">
        <f>VLOOKUP($A350,'Orçamento Base'!$D$12:$S$2588,4,FALSE)</f>
        <v>0</v>
      </c>
      <c r="C350" s="446">
        <f>VLOOKUP($A350,'Orçamento Base'!$D$12:$S$2588,5,FALSE)</f>
        <v>0</v>
      </c>
      <c r="D350" s="512"/>
      <c r="E350" s="449">
        <f t="shared" si="99"/>
        <v>0</v>
      </c>
      <c r="F350" s="449">
        <f>VLOOKUP($A350,'Orçamento Base'!$D$12:$S$2588,6,FALSE)</f>
        <v>0</v>
      </c>
      <c r="G350" s="449">
        <f t="shared" si="106"/>
        <v>0</v>
      </c>
      <c r="H350" s="449">
        <f t="shared" si="107"/>
        <v>0</v>
      </c>
      <c r="I350" s="448">
        <f t="shared" si="102"/>
        <v>0</v>
      </c>
      <c r="J350" s="448">
        <f t="shared" si="103"/>
        <v>0</v>
      </c>
      <c r="K350" s="448">
        <f t="shared" si="104"/>
        <v>0</v>
      </c>
      <c r="L350" s="450"/>
      <c r="M350" s="451"/>
      <c r="N350" s="451"/>
      <c r="O350" s="451"/>
      <c r="P350" s="451"/>
      <c r="Q350" s="451"/>
      <c r="R350" s="451"/>
      <c r="S350" s="452"/>
      <c r="T350" s="453" t="str">
        <f t="shared" si="105"/>
        <v>OK</v>
      </c>
      <c r="U350" s="453"/>
      <c r="V350" s="454"/>
      <c r="W350" s="450"/>
      <c r="X350" s="450"/>
      <c r="Y350" s="450"/>
      <c r="Z350" s="450"/>
      <c r="AA350" s="450"/>
    </row>
    <row r="351" spans="1:27" s="445" customFormat="1" ht="12.75" customHeight="1">
      <c r="A351" s="446" t="s">
        <v>523</v>
      </c>
      <c r="B351" s="447">
        <f>VLOOKUP($A351,'Orçamento Base'!$D$12:$S$2588,4,FALSE)</f>
        <v>0</v>
      </c>
      <c r="C351" s="446">
        <f>VLOOKUP($A351,'Orçamento Base'!$D$12:$S$2588,5,FALSE)</f>
        <v>0</v>
      </c>
      <c r="D351" s="512"/>
      <c r="E351" s="449">
        <f t="shared" si="99"/>
        <v>0</v>
      </c>
      <c r="F351" s="449">
        <f>VLOOKUP($A351,'Orçamento Base'!$D$12:$S$2588,6,FALSE)</f>
        <v>0</v>
      </c>
      <c r="G351" s="449">
        <f t="shared" si="106"/>
        <v>0</v>
      </c>
      <c r="H351" s="449">
        <f t="shared" si="107"/>
        <v>0</v>
      </c>
      <c r="I351" s="448">
        <f t="shared" si="102"/>
        <v>0</v>
      </c>
      <c r="J351" s="448">
        <f t="shared" si="103"/>
        <v>0</v>
      </c>
      <c r="K351" s="448">
        <f t="shared" si="104"/>
        <v>0</v>
      </c>
      <c r="L351" s="450"/>
      <c r="M351" s="451"/>
      <c r="N351" s="451"/>
      <c r="O351" s="451"/>
      <c r="P351" s="451"/>
      <c r="Q351" s="451"/>
      <c r="R351" s="451"/>
      <c r="S351" s="452"/>
      <c r="T351" s="453" t="str">
        <f t="shared" si="105"/>
        <v>OK</v>
      </c>
      <c r="U351" s="453"/>
      <c r="V351" s="454"/>
      <c r="W351" s="450"/>
      <c r="X351" s="450"/>
      <c r="Y351" s="450"/>
      <c r="Z351" s="450"/>
      <c r="AA351" s="450"/>
    </row>
    <row r="352" spans="1:27" s="445" customFormat="1" ht="12.75" customHeight="1">
      <c r="A352" s="446" t="s">
        <v>524</v>
      </c>
      <c r="B352" s="447">
        <f>VLOOKUP($A352,'Orçamento Base'!$D$12:$S$2588,4,FALSE)</f>
        <v>0</v>
      </c>
      <c r="C352" s="446">
        <f>VLOOKUP($A352,'Orçamento Base'!$D$12:$S$2588,5,FALSE)</f>
        <v>0</v>
      </c>
      <c r="D352" s="512"/>
      <c r="E352" s="449">
        <f t="shared" si="99"/>
        <v>0</v>
      </c>
      <c r="F352" s="449">
        <f>VLOOKUP($A352,'Orçamento Base'!$D$12:$S$2588,6,FALSE)</f>
        <v>0</v>
      </c>
      <c r="G352" s="449">
        <f t="shared" si="106"/>
        <v>0</v>
      </c>
      <c r="H352" s="449">
        <f t="shared" si="107"/>
        <v>0</v>
      </c>
      <c r="I352" s="448">
        <f t="shared" si="102"/>
        <v>0</v>
      </c>
      <c r="J352" s="448">
        <f t="shared" si="103"/>
        <v>0</v>
      </c>
      <c r="K352" s="448">
        <f t="shared" si="104"/>
        <v>0</v>
      </c>
      <c r="L352" s="450"/>
      <c r="M352" s="451"/>
      <c r="N352" s="451"/>
      <c r="O352" s="451"/>
      <c r="P352" s="451"/>
      <c r="Q352" s="451"/>
      <c r="R352" s="451"/>
      <c r="S352" s="452"/>
      <c r="T352" s="453" t="str">
        <f t="shared" si="105"/>
        <v>OK</v>
      </c>
      <c r="U352" s="453"/>
      <c r="V352" s="454"/>
      <c r="W352" s="450"/>
      <c r="X352" s="450"/>
      <c r="Y352" s="450"/>
      <c r="Z352" s="450"/>
      <c r="AA352" s="450"/>
    </row>
    <row r="353" spans="1:27" s="445" customFormat="1" ht="12.75" customHeight="1">
      <c r="A353" s="446" t="s">
        <v>525</v>
      </c>
      <c r="B353" s="447">
        <f>VLOOKUP($A353,'Orçamento Base'!$D$12:$S$2588,4,FALSE)</f>
        <v>0</v>
      </c>
      <c r="C353" s="446">
        <f>VLOOKUP($A353,'Orçamento Base'!$D$12:$S$2588,5,FALSE)</f>
        <v>0</v>
      </c>
      <c r="D353" s="512"/>
      <c r="E353" s="449">
        <f t="shared" si="99"/>
        <v>0</v>
      </c>
      <c r="F353" s="449">
        <f>VLOOKUP($A353,'Orçamento Base'!$D$12:$S$2588,6,FALSE)</f>
        <v>0</v>
      </c>
      <c r="G353" s="449">
        <f t="shared" si="106"/>
        <v>0</v>
      </c>
      <c r="H353" s="449">
        <f t="shared" si="107"/>
        <v>0</v>
      </c>
      <c r="I353" s="448">
        <f t="shared" si="102"/>
        <v>0</v>
      </c>
      <c r="J353" s="448">
        <f t="shared" si="103"/>
        <v>0</v>
      </c>
      <c r="K353" s="448">
        <f t="shared" si="104"/>
        <v>0</v>
      </c>
      <c r="L353" s="450"/>
      <c r="M353" s="451"/>
      <c r="N353" s="451"/>
      <c r="O353" s="451"/>
      <c r="P353" s="451"/>
      <c r="Q353" s="451"/>
      <c r="R353" s="451"/>
      <c r="S353" s="452"/>
      <c r="T353" s="453" t="str">
        <f t="shared" si="105"/>
        <v>OK</v>
      </c>
      <c r="U353" s="453"/>
      <c r="V353" s="454"/>
      <c r="W353" s="450"/>
      <c r="X353" s="450"/>
      <c r="Y353" s="450"/>
      <c r="Z353" s="450"/>
      <c r="AA353" s="450"/>
    </row>
    <row r="354" spans="1:27" s="445" customFormat="1" ht="12.75" customHeight="1">
      <c r="A354" s="446" t="s">
        <v>526</v>
      </c>
      <c r="B354" s="447">
        <f>VLOOKUP($A354,'Orçamento Base'!$D$12:$S$2588,4,FALSE)</f>
        <v>0</v>
      </c>
      <c r="C354" s="446">
        <f>VLOOKUP($A354,'Orçamento Base'!$D$12:$S$2588,5,FALSE)</f>
        <v>0</v>
      </c>
      <c r="D354" s="512"/>
      <c r="E354" s="449">
        <f t="shared" ref="E354:E390" si="108">TRUNC(D354*F354,2)</f>
        <v>0</v>
      </c>
      <c r="F354" s="449">
        <f>VLOOKUP($A354,'Orçamento Base'!$D$12:$S$2588,6,FALSE)</f>
        <v>0</v>
      </c>
      <c r="G354" s="449">
        <f t="shared" si="106"/>
        <v>0</v>
      </c>
      <c r="H354" s="449">
        <f t="shared" si="107"/>
        <v>0</v>
      </c>
      <c r="I354" s="448">
        <f t="shared" ref="I354:I390" si="109">TRUNC(D354*F354,2)</f>
        <v>0</v>
      </c>
      <c r="J354" s="448">
        <f t="shared" ref="J354:J390" si="110">TRUNC(D354*G354,2)</f>
        <v>0</v>
      </c>
      <c r="K354" s="448">
        <f t="shared" ref="K354:K390" si="111">TRUNC(D354*H354,2)</f>
        <v>0</v>
      </c>
      <c r="L354" s="450"/>
      <c r="M354" s="451"/>
      <c r="N354" s="451"/>
      <c r="O354" s="451"/>
      <c r="P354" s="451"/>
      <c r="Q354" s="451"/>
      <c r="R354" s="451"/>
      <c r="S354" s="452"/>
      <c r="T354" s="453" t="str">
        <f t="shared" si="105"/>
        <v>OK</v>
      </c>
      <c r="U354" s="453"/>
      <c r="V354" s="454"/>
      <c r="W354" s="450"/>
      <c r="X354" s="450"/>
      <c r="Y354" s="450"/>
      <c r="Z354" s="450"/>
      <c r="AA354" s="450"/>
    </row>
    <row r="355" spans="1:27" s="445" customFormat="1" ht="12.75" customHeight="1">
      <c r="A355" s="446" t="s">
        <v>527</v>
      </c>
      <c r="B355" s="447">
        <f>VLOOKUP($A355,'Orçamento Base'!$D$12:$S$2588,4,FALSE)</f>
        <v>0</v>
      </c>
      <c r="C355" s="446">
        <f>VLOOKUP($A355,'Orçamento Base'!$D$12:$S$2588,5,FALSE)</f>
        <v>0</v>
      </c>
      <c r="D355" s="512"/>
      <c r="E355" s="449">
        <f t="shared" si="108"/>
        <v>0</v>
      </c>
      <c r="F355" s="449">
        <f>VLOOKUP($A355,'Orçamento Base'!$D$12:$S$2588,6,FALSE)</f>
        <v>0</v>
      </c>
      <c r="G355" s="449">
        <f t="shared" si="106"/>
        <v>0</v>
      </c>
      <c r="H355" s="449">
        <f t="shared" si="107"/>
        <v>0</v>
      </c>
      <c r="I355" s="448">
        <f t="shared" si="109"/>
        <v>0</v>
      </c>
      <c r="J355" s="448">
        <f t="shared" si="110"/>
        <v>0</v>
      </c>
      <c r="K355" s="448">
        <f t="shared" si="111"/>
        <v>0</v>
      </c>
      <c r="L355" s="450"/>
      <c r="M355" s="451"/>
      <c r="N355" s="451"/>
      <c r="O355" s="451"/>
      <c r="P355" s="451"/>
      <c r="Q355" s="451"/>
      <c r="R355" s="451"/>
      <c r="S355" s="452"/>
      <c r="T355" s="453" t="str">
        <f t="shared" si="105"/>
        <v>OK</v>
      </c>
      <c r="U355" s="453"/>
      <c r="V355" s="454"/>
      <c r="W355" s="450"/>
      <c r="X355" s="450"/>
      <c r="Y355" s="450"/>
      <c r="Z355" s="450"/>
      <c r="AA355" s="450"/>
    </row>
    <row r="356" spans="1:27" s="445" customFormat="1" ht="12.75" customHeight="1">
      <c r="A356" s="446" t="s">
        <v>528</v>
      </c>
      <c r="B356" s="447">
        <f>VLOOKUP($A356,'Orçamento Base'!$D$12:$S$2588,4,FALSE)</f>
        <v>0</v>
      </c>
      <c r="C356" s="446">
        <f>VLOOKUP($A356,'Orçamento Base'!$D$12:$S$2588,5,FALSE)</f>
        <v>0</v>
      </c>
      <c r="D356" s="512"/>
      <c r="E356" s="449">
        <f t="shared" si="108"/>
        <v>0</v>
      </c>
      <c r="F356" s="449">
        <f>VLOOKUP($A356,'Orçamento Base'!$D$12:$S$2588,6,FALSE)</f>
        <v>0</v>
      </c>
      <c r="G356" s="449">
        <f t="shared" si="106"/>
        <v>0</v>
      </c>
      <c r="H356" s="449">
        <f t="shared" si="107"/>
        <v>0</v>
      </c>
      <c r="I356" s="448">
        <f t="shared" si="109"/>
        <v>0</v>
      </c>
      <c r="J356" s="448">
        <f t="shared" si="110"/>
        <v>0</v>
      </c>
      <c r="K356" s="448">
        <f t="shared" si="111"/>
        <v>0</v>
      </c>
      <c r="L356" s="450"/>
      <c r="M356" s="451"/>
      <c r="N356" s="451"/>
      <c r="O356" s="451"/>
      <c r="P356" s="451"/>
      <c r="Q356" s="451"/>
      <c r="R356" s="451"/>
      <c r="S356" s="452"/>
      <c r="T356" s="453" t="str">
        <f t="shared" si="105"/>
        <v>OK</v>
      </c>
      <c r="U356" s="453"/>
      <c r="V356" s="454"/>
      <c r="W356" s="450"/>
      <c r="X356" s="450"/>
      <c r="Y356" s="450"/>
      <c r="Z356" s="450"/>
      <c r="AA356" s="450"/>
    </row>
    <row r="357" spans="1:27" s="445" customFormat="1" ht="12.75" customHeight="1">
      <c r="A357" s="446" t="s">
        <v>529</v>
      </c>
      <c r="B357" s="447">
        <f>VLOOKUP($A357,'Orçamento Base'!$D$12:$S$2588,4,FALSE)</f>
        <v>0</v>
      </c>
      <c r="C357" s="446">
        <f>VLOOKUP($A357,'Orçamento Base'!$D$12:$S$2588,5,FALSE)</f>
        <v>0</v>
      </c>
      <c r="D357" s="512"/>
      <c r="E357" s="449">
        <f t="shared" si="108"/>
        <v>0</v>
      </c>
      <c r="F357" s="449">
        <f>VLOOKUP($A357,'Orçamento Base'!$D$12:$S$2588,6,FALSE)</f>
        <v>0</v>
      </c>
      <c r="G357" s="449">
        <f t="shared" si="106"/>
        <v>0</v>
      </c>
      <c r="H357" s="449">
        <f t="shared" si="107"/>
        <v>0</v>
      </c>
      <c r="I357" s="448">
        <f t="shared" si="109"/>
        <v>0</v>
      </c>
      <c r="J357" s="448">
        <f t="shared" si="110"/>
        <v>0</v>
      </c>
      <c r="K357" s="448">
        <f t="shared" si="111"/>
        <v>0</v>
      </c>
      <c r="L357" s="450"/>
      <c r="M357" s="451"/>
      <c r="N357" s="451"/>
      <c r="O357" s="451"/>
      <c r="P357" s="451"/>
      <c r="Q357" s="451"/>
      <c r="R357" s="451"/>
      <c r="S357" s="452"/>
      <c r="T357" s="453" t="str">
        <f t="shared" si="105"/>
        <v>OK</v>
      </c>
      <c r="U357" s="453"/>
      <c r="V357" s="454"/>
      <c r="W357" s="450"/>
      <c r="X357" s="450"/>
      <c r="Y357" s="450"/>
      <c r="Z357" s="450"/>
      <c r="AA357" s="450"/>
    </row>
    <row r="358" spans="1:27" s="445" customFormat="1" ht="12.75" customHeight="1">
      <c r="A358" s="446" t="s">
        <v>530</v>
      </c>
      <c r="B358" s="447">
        <f>VLOOKUP($A358,'Orçamento Base'!$D$12:$S$2588,4,FALSE)</f>
        <v>0</v>
      </c>
      <c r="C358" s="446">
        <f>VLOOKUP($A358,'Orçamento Base'!$D$12:$S$2588,5,FALSE)</f>
        <v>0</v>
      </c>
      <c r="D358" s="512"/>
      <c r="E358" s="449">
        <f t="shared" si="108"/>
        <v>0</v>
      </c>
      <c r="F358" s="449">
        <f>VLOOKUP($A358,'Orçamento Base'!$D$12:$S$2588,6,FALSE)</f>
        <v>0</v>
      </c>
      <c r="G358" s="449">
        <f t="shared" si="106"/>
        <v>0</v>
      </c>
      <c r="H358" s="449">
        <f t="shared" si="107"/>
        <v>0</v>
      </c>
      <c r="I358" s="448">
        <f t="shared" si="109"/>
        <v>0</v>
      </c>
      <c r="J358" s="448">
        <f t="shared" si="110"/>
        <v>0</v>
      </c>
      <c r="K358" s="448">
        <f t="shared" si="111"/>
        <v>0</v>
      </c>
      <c r="L358" s="450"/>
      <c r="M358" s="451"/>
      <c r="N358" s="451"/>
      <c r="O358" s="451"/>
      <c r="P358" s="451"/>
      <c r="Q358" s="451"/>
      <c r="R358" s="451"/>
      <c r="S358" s="452"/>
      <c r="T358" s="453" t="str">
        <f t="shared" si="105"/>
        <v>OK</v>
      </c>
      <c r="U358" s="453"/>
      <c r="V358" s="454"/>
      <c r="W358" s="450"/>
      <c r="X358" s="450"/>
      <c r="Y358" s="450"/>
      <c r="Z358" s="450"/>
      <c r="AA358" s="450"/>
    </row>
    <row r="359" spans="1:27" s="445" customFormat="1" ht="12.75" customHeight="1">
      <c r="A359" s="446" t="s">
        <v>531</v>
      </c>
      <c r="B359" s="447">
        <f>VLOOKUP($A359,'Orçamento Base'!$D$12:$S$2588,4,FALSE)</f>
        <v>0</v>
      </c>
      <c r="C359" s="446">
        <f>VLOOKUP($A359,'Orçamento Base'!$D$12:$S$2588,5,FALSE)</f>
        <v>0</v>
      </c>
      <c r="D359" s="512"/>
      <c r="E359" s="449">
        <f t="shared" si="108"/>
        <v>0</v>
      </c>
      <c r="F359" s="449">
        <f>VLOOKUP($A359,'Orçamento Base'!$D$12:$S$2588,6,FALSE)</f>
        <v>0</v>
      </c>
      <c r="G359" s="449">
        <f t="shared" si="106"/>
        <v>0</v>
      </c>
      <c r="H359" s="449">
        <f t="shared" si="107"/>
        <v>0</v>
      </c>
      <c r="I359" s="448">
        <f t="shared" si="109"/>
        <v>0</v>
      </c>
      <c r="J359" s="448">
        <f t="shared" si="110"/>
        <v>0</v>
      </c>
      <c r="K359" s="448">
        <f t="shared" si="111"/>
        <v>0</v>
      </c>
      <c r="L359" s="450"/>
      <c r="M359" s="451"/>
      <c r="N359" s="451"/>
      <c r="O359" s="451"/>
      <c r="P359" s="451"/>
      <c r="Q359" s="451"/>
      <c r="R359" s="451"/>
      <c r="S359" s="452"/>
      <c r="T359" s="453" t="str">
        <f t="shared" si="105"/>
        <v>OK</v>
      </c>
      <c r="U359" s="453"/>
      <c r="V359" s="454"/>
      <c r="W359" s="450"/>
      <c r="X359" s="450"/>
      <c r="Y359" s="450"/>
      <c r="Z359" s="450"/>
      <c r="AA359" s="450"/>
    </row>
    <row r="360" spans="1:27" s="445" customFormat="1" ht="12.75" customHeight="1">
      <c r="A360" s="446" t="s">
        <v>532</v>
      </c>
      <c r="B360" s="447">
        <f>VLOOKUP($A360,'Orçamento Base'!$D$12:$S$2588,4,FALSE)</f>
        <v>0</v>
      </c>
      <c r="C360" s="446">
        <f>VLOOKUP($A360,'Orçamento Base'!$D$12:$S$2588,5,FALSE)</f>
        <v>0</v>
      </c>
      <c r="D360" s="512"/>
      <c r="E360" s="449">
        <f t="shared" si="108"/>
        <v>0</v>
      </c>
      <c r="F360" s="449">
        <f>VLOOKUP($A360,'Orçamento Base'!$D$12:$S$2588,6,FALSE)</f>
        <v>0</v>
      </c>
      <c r="G360" s="449">
        <f t="shared" si="106"/>
        <v>0</v>
      </c>
      <c r="H360" s="449">
        <f t="shared" si="107"/>
        <v>0</v>
      </c>
      <c r="I360" s="448">
        <f t="shared" si="109"/>
        <v>0</v>
      </c>
      <c r="J360" s="448">
        <f t="shared" si="110"/>
        <v>0</v>
      </c>
      <c r="K360" s="448">
        <f t="shared" si="111"/>
        <v>0</v>
      </c>
      <c r="L360" s="450"/>
      <c r="M360" s="451"/>
      <c r="N360" s="451"/>
      <c r="O360" s="451"/>
      <c r="P360" s="451"/>
      <c r="Q360" s="451"/>
      <c r="R360" s="451"/>
      <c r="S360" s="452"/>
      <c r="T360" s="453" t="str">
        <f t="shared" si="105"/>
        <v>OK</v>
      </c>
      <c r="U360" s="453"/>
      <c r="V360" s="454"/>
      <c r="W360" s="450"/>
      <c r="X360" s="450"/>
      <c r="Y360" s="450"/>
      <c r="Z360" s="450"/>
      <c r="AA360" s="450"/>
    </row>
    <row r="361" spans="1:27" s="445" customFormat="1" ht="12.75" customHeight="1">
      <c r="A361" s="446" t="s">
        <v>533</v>
      </c>
      <c r="B361" s="447">
        <f>VLOOKUP($A361,'Orçamento Base'!$D$12:$S$2588,4,FALSE)</f>
        <v>0</v>
      </c>
      <c r="C361" s="446">
        <f>VLOOKUP($A361,'Orçamento Base'!$D$12:$S$2588,5,FALSE)</f>
        <v>0</v>
      </c>
      <c r="D361" s="512"/>
      <c r="E361" s="449">
        <f t="shared" si="108"/>
        <v>0</v>
      </c>
      <c r="F361" s="449">
        <f>VLOOKUP($A361,'Orçamento Base'!$D$12:$S$2588,6,FALSE)</f>
        <v>0</v>
      </c>
      <c r="G361" s="449">
        <f t="shared" si="106"/>
        <v>0</v>
      </c>
      <c r="H361" s="449">
        <f t="shared" si="107"/>
        <v>0</v>
      </c>
      <c r="I361" s="448">
        <f t="shared" si="109"/>
        <v>0</v>
      </c>
      <c r="J361" s="448">
        <f t="shared" si="110"/>
        <v>0</v>
      </c>
      <c r="K361" s="448">
        <f t="shared" si="111"/>
        <v>0</v>
      </c>
      <c r="L361" s="450"/>
      <c r="M361" s="451"/>
      <c r="N361" s="451"/>
      <c r="O361" s="451"/>
      <c r="P361" s="451"/>
      <c r="Q361" s="451"/>
      <c r="R361" s="451"/>
      <c r="S361" s="452"/>
      <c r="T361" s="453" t="str">
        <f t="shared" si="105"/>
        <v>OK</v>
      </c>
      <c r="U361" s="453"/>
      <c r="V361" s="454"/>
      <c r="W361" s="450"/>
      <c r="X361" s="450"/>
      <c r="Y361" s="450"/>
      <c r="Z361" s="450"/>
      <c r="AA361" s="450"/>
    </row>
    <row r="362" spans="1:27" s="445" customFormat="1" ht="12.75" customHeight="1">
      <c r="A362" s="446" t="s">
        <v>534</v>
      </c>
      <c r="B362" s="447">
        <f>VLOOKUP($A362,'Orçamento Base'!$D$12:$S$2588,4,FALSE)</f>
        <v>0</v>
      </c>
      <c r="C362" s="446">
        <f>VLOOKUP($A362,'Orçamento Base'!$D$12:$S$2588,5,FALSE)</f>
        <v>0</v>
      </c>
      <c r="D362" s="512"/>
      <c r="E362" s="449">
        <f t="shared" si="108"/>
        <v>0</v>
      </c>
      <c r="F362" s="449">
        <f>VLOOKUP($A362,'Orçamento Base'!$D$12:$S$2588,6,FALSE)</f>
        <v>0</v>
      </c>
      <c r="G362" s="449">
        <f t="shared" si="106"/>
        <v>0</v>
      </c>
      <c r="H362" s="449">
        <f t="shared" si="107"/>
        <v>0</v>
      </c>
      <c r="I362" s="448">
        <f t="shared" si="109"/>
        <v>0</v>
      </c>
      <c r="J362" s="448">
        <f t="shared" si="110"/>
        <v>0</v>
      </c>
      <c r="K362" s="448">
        <f t="shared" si="111"/>
        <v>0</v>
      </c>
      <c r="L362" s="450"/>
      <c r="M362" s="451"/>
      <c r="N362" s="451"/>
      <c r="O362" s="451"/>
      <c r="P362" s="451"/>
      <c r="Q362" s="451"/>
      <c r="R362" s="451"/>
      <c r="S362" s="452"/>
      <c r="T362" s="453" t="str">
        <f t="shared" si="105"/>
        <v>OK</v>
      </c>
      <c r="U362" s="453"/>
      <c r="V362" s="454"/>
      <c r="W362" s="450"/>
      <c r="X362" s="450"/>
      <c r="Y362" s="450"/>
      <c r="Z362" s="450"/>
      <c r="AA362" s="450"/>
    </row>
    <row r="363" spans="1:27" s="445" customFormat="1" ht="12.75" customHeight="1">
      <c r="A363" s="446" t="s">
        <v>535</v>
      </c>
      <c r="B363" s="447">
        <f>VLOOKUP($A363,'Orçamento Base'!$D$12:$S$2588,4,FALSE)</f>
        <v>0</v>
      </c>
      <c r="C363" s="446">
        <f>VLOOKUP($A363,'Orçamento Base'!$D$12:$S$2588,5,FALSE)</f>
        <v>0</v>
      </c>
      <c r="D363" s="512"/>
      <c r="E363" s="449">
        <f t="shared" si="108"/>
        <v>0</v>
      </c>
      <c r="F363" s="449">
        <f>VLOOKUP($A363,'Orçamento Base'!$D$12:$S$2588,6,FALSE)</f>
        <v>0</v>
      </c>
      <c r="G363" s="449">
        <f t="shared" si="106"/>
        <v>0</v>
      </c>
      <c r="H363" s="449">
        <f t="shared" si="107"/>
        <v>0</v>
      </c>
      <c r="I363" s="448">
        <f t="shared" si="109"/>
        <v>0</v>
      </c>
      <c r="J363" s="448">
        <f t="shared" si="110"/>
        <v>0</v>
      </c>
      <c r="K363" s="448">
        <f t="shared" si="111"/>
        <v>0</v>
      </c>
      <c r="L363" s="450"/>
      <c r="M363" s="451"/>
      <c r="N363" s="451"/>
      <c r="O363" s="451"/>
      <c r="P363" s="451"/>
      <c r="Q363" s="451"/>
      <c r="R363" s="451"/>
      <c r="S363" s="452"/>
      <c r="T363" s="453" t="str">
        <f t="shared" si="105"/>
        <v>OK</v>
      </c>
      <c r="U363" s="453"/>
      <c r="V363" s="454"/>
      <c r="W363" s="450"/>
      <c r="X363" s="450"/>
      <c r="Y363" s="450"/>
      <c r="Z363" s="450"/>
      <c r="AA363" s="450"/>
    </row>
    <row r="364" spans="1:27" s="445" customFormat="1" ht="12.75" customHeight="1">
      <c r="A364" s="446" t="s">
        <v>536</v>
      </c>
      <c r="B364" s="447">
        <f>VLOOKUP($A364,'Orçamento Base'!$D$12:$S$2588,4,FALSE)</f>
        <v>0</v>
      </c>
      <c r="C364" s="446">
        <f>VLOOKUP($A364,'Orçamento Base'!$D$12:$S$2588,5,FALSE)</f>
        <v>0</v>
      </c>
      <c r="D364" s="512"/>
      <c r="E364" s="449">
        <f t="shared" si="108"/>
        <v>0</v>
      </c>
      <c r="F364" s="449">
        <f>VLOOKUP($A364,'Orçamento Base'!$D$12:$S$2588,6,FALSE)</f>
        <v>0</v>
      </c>
      <c r="G364" s="449">
        <f t="shared" si="106"/>
        <v>0</v>
      </c>
      <c r="H364" s="449">
        <f t="shared" si="107"/>
        <v>0</v>
      </c>
      <c r="I364" s="448">
        <f t="shared" si="109"/>
        <v>0</v>
      </c>
      <c r="J364" s="448">
        <f t="shared" si="110"/>
        <v>0</v>
      </c>
      <c r="K364" s="448">
        <f t="shared" si="111"/>
        <v>0</v>
      </c>
      <c r="L364" s="450"/>
      <c r="M364" s="451"/>
      <c r="N364" s="451"/>
      <c r="O364" s="451"/>
      <c r="P364" s="451"/>
      <c r="Q364" s="451"/>
      <c r="R364" s="451"/>
      <c r="S364" s="452"/>
      <c r="T364" s="453" t="str">
        <f t="shared" si="105"/>
        <v>OK</v>
      </c>
      <c r="U364" s="453"/>
      <c r="V364" s="454"/>
      <c r="W364" s="450"/>
      <c r="X364" s="450"/>
      <c r="Y364" s="450"/>
      <c r="Z364" s="450"/>
      <c r="AA364" s="450"/>
    </row>
    <row r="365" spans="1:27" s="445" customFormat="1" ht="12.75" customHeight="1">
      <c r="A365" s="446" t="s">
        <v>537</v>
      </c>
      <c r="B365" s="447">
        <f>VLOOKUP($A365,'Orçamento Base'!$D$12:$S$2588,4,FALSE)</f>
        <v>0</v>
      </c>
      <c r="C365" s="446">
        <f>VLOOKUP($A365,'Orçamento Base'!$D$12:$S$2588,5,FALSE)</f>
        <v>0</v>
      </c>
      <c r="D365" s="512"/>
      <c r="E365" s="449">
        <f t="shared" si="108"/>
        <v>0</v>
      </c>
      <c r="F365" s="449">
        <f>VLOOKUP($A365,'Orçamento Base'!$D$12:$S$2588,6,FALSE)</f>
        <v>0</v>
      </c>
      <c r="G365" s="449">
        <f t="shared" si="106"/>
        <v>0</v>
      </c>
      <c r="H365" s="449">
        <f t="shared" si="107"/>
        <v>0</v>
      </c>
      <c r="I365" s="448">
        <f t="shared" si="109"/>
        <v>0</v>
      </c>
      <c r="J365" s="448">
        <f t="shared" si="110"/>
        <v>0</v>
      </c>
      <c r="K365" s="448">
        <f t="shared" si="111"/>
        <v>0</v>
      </c>
      <c r="L365" s="450"/>
      <c r="M365" s="451"/>
      <c r="N365" s="451"/>
      <c r="O365" s="451"/>
      <c r="P365" s="451"/>
      <c r="Q365" s="451"/>
      <c r="R365" s="451"/>
      <c r="S365" s="452"/>
      <c r="T365" s="453" t="str">
        <f t="shared" si="105"/>
        <v>OK</v>
      </c>
      <c r="U365" s="453"/>
      <c r="V365" s="454"/>
      <c r="W365" s="450"/>
      <c r="X365" s="450"/>
      <c r="Y365" s="450"/>
      <c r="Z365" s="450"/>
      <c r="AA365" s="450"/>
    </row>
    <row r="366" spans="1:27" s="445" customFormat="1" ht="12.75" customHeight="1">
      <c r="A366" s="446" t="s">
        <v>538</v>
      </c>
      <c r="B366" s="447">
        <f>VLOOKUP($A366,'Orçamento Base'!$D$12:$S$2588,4,FALSE)</f>
        <v>0</v>
      </c>
      <c r="C366" s="446">
        <f>VLOOKUP($A366,'Orçamento Base'!$D$12:$S$2588,5,FALSE)</f>
        <v>0</v>
      </c>
      <c r="D366" s="512"/>
      <c r="E366" s="449">
        <f t="shared" si="108"/>
        <v>0</v>
      </c>
      <c r="F366" s="449">
        <f>VLOOKUP($A366,'Orçamento Base'!$D$12:$S$2588,6,FALSE)</f>
        <v>0</v>
      </c>
      <c r="G366" s="449">
        <f t="shared" si="106"/>
        <v>0</v>
      </c>
      <c r="H366" s="449">
        <f t="shared" si="107"/>
        <v>0</v>
      </c>
      <c r="I366" s="448">
        <f t="shared" si="109"/>
        <v>0</v>
      </c>
      <c r="J366" s="448">
        <f t="shared" si="110"/>
        <v>0</v>
      </c>
      <c r="K366" s="448">
        <f t="shared" si="111"/>
        <v>0</v>
      </c>
      <c r="L366" s="450"/>
      <c r="M366" s="451"/>
      <c r="N366" s="451"/>
      <c r="O366" s="451"/>
      <c r="P366" s="451"/>
      <c r="Q366" s="451"/>
      <c r="R366" s="451"/>
      <c r="S366" s="452"/>
      <c r="T366" s="453" t="str">
        <f t="shared" si="105"/>
        <v>OK</v>
      </c>
      <c r="U366" s="453"/>
      <c r="V366" s="454"/>
      <c r="W366" s="450"/>
      <c r="X366" s="450"/>
      <c r="Y366" s="450"/>
      <c r="Z366" s="450"/>
      <c r="AA366" s="450"/>
    </row>
    <row r="367" spans="1:27" s="445" customFormat="1" ht="12.75" customHeight="1">
      <c r="A367" s="446" t="s">
        <v>539</v>
      </c>
      <c r="B367" s="447">
        <f>VLOOKUP($A367,'Orçamento Base'!$D$12:$S$2588,4,FALSE)</f>
        <v>0</v>
      </c>
      <c r="C367" s="446">
        <f>VLOOKUP($A367,'Orçamento Base'!$D$12:$S$2588,5,FALSE)</f>
        <v>0</v>
      </c>
      <c r="D367" s="512"/>
      <c r="E367" s="449">
        <f t="shared" si="108"/>
        <v>0</v>
      </c>
      <c r="F367" s="449">
        <f>VLOOKUP($A367,'Orçamento Base'!$D$12:$S$2588,6,FALSE)</f>
        <v>0</v>
      </c>
      <c r="G367" s="449">
        <f t="shared" si="106"/>
        <v>0</v>
      </c>
      <c r="H367" s="449">
        <f t="shared" si="107"/>
        <v>0</v>
      </c>
      <c r="I367" s="448">
        <f t="shared" si="109"/>
        <v>0</v>
      </c>
      <c r="J367" s="448">
        <f t="shared" si="110"/>
        <v>0</v>
      </c>
      <c r="K367" s="448">
        <f t="shared" si="111"/>
        <v>0</v>
      </c>
      <c r="L367" s="450"/>
      <c r="M367" s="451"/>
      <c r="N367" s="451"/>
      <c r="O367" s="451"/>
      <c r="P367" s="451"/>
      <c r="Q367" s="451"/>
      <c r="R367" s="451"/>
      <c r="S367" s="452"/>
      <c r="T367" s="453" t="str">
        <f t="shared" si="105"/>
        <v>OK</v>
      </c>
      <c r="U367" s="453"/>
      <c r="V367" s="454"/>
      <c r="W367" s="450"/>
      <c r="X367" s="450"/>
      <c r="Y367" s="450"/>
      <c r="Z367" s="450"/>
      <c r="AA367" s="450"/>
    </row>
    <row r="368" spans="1:27" s="445" customFormat="1" ht="12.75" customHeight="1">
      <c r="A368" s="446" t="s">
        <v>540</v>
      </c>
      <c r="B368" s="447">
        <f>VLOOKUP($A368,'Orçamento Base'!$D$12:$S$2588,4,FALSE)</f>
        <v>0</v>
      </c>
      <c r="C368" s="446">
        <f>VLOOKUP($A368,'Orçamento Base'!$D$12:$S$2588,5,FALSE)</f>
        <v>0</v>
      </c>
      <c r="D368" s="512"/>
      <c r="E368" s="449">
        <f t="shared" si="108"/>
        <v>0</v>
      </c>
      <c r="F368" s="449">
        <f>VLOOKUP($A368,'Orçamento Base'!$D$12:$S$2588,6,FALSE)</f>
        <v>0</v>
      </c>
      <c r="G368" s="449">
        <f t="shared" si="106"/>
        <v>0</v>
      </c>
      <c r="H368" s="449">
        <f t="shared" si="107"/>
        <v>0</v>
      </c>
      <c r="I368" s="448">
        <f t="shared" si="109"/>
        <v>0</v>
      </c>
      <c r="J368" s="448">
        <f t="shared" si="110"/>
        <v>0</v>
      </c>
      <c r="K368" s="448">
        <f t="shared" si="111"/>
        <v>0</v>
      </c>
      <c r="L368" s="450"/>
      <c r="M368" s="451"/>
      <c r="N368" s="451"/>
      <c r="O368" s="451"/>
      <c r="P368" s="451"/>
      <c r="Q368" s="451"/>
      <c r="R368" s="451"/>
      <c r="S368" s="452"/>
      <c r="T368" s="453" t="str">
        <f t="shared" si="105"/>
        <v>OK</v>
      </c>
      <c r="U368" s="453"/>
      <c r="V368" s="454"/>
      <c r="W368" s="450"/>
      <c r="X368" s="450"/>
      <c r="Y368" s="450"/>
      <c r="Z368" s="450"/>
      <c r="AA368" s="450"/>
    </row>
    <row r="369" spans="1:27" s="445" customFormat="1" ht="12.75" customHeight="1">
      <c r="A369" s="446" t="s">
        <v>541</v>
      </c>
      <c r="B369" s="447">
        <f>VLOOKUP($A369,'Orçamento Base'!$D$12:$S$2588,4,FALSE)</f>
        <v>0</v>
      </c>
      <c r="C369" s="446">
        <f>VLOOKUP($A369,'Orçamento Base'!$D$12:$S$2588,5,FALSE)</f>
        <v>0</v>
      </c>
      <c r="D369" s="512"/>
      <c r="E369" s="449">
        <f t="shared" si="108"/>
        <v>0</v>
      </c>
      <c r="F369" s="449">
        <f>VLOOKUP($A369,'Orçamento Base'!$D$12:$S$2588,6,FALSE)</f>
        <v>0</v>
      </c>
      <c r="G369" s="449">
        <f t="shared" si="106"/>
        <v>0</v>
      </c>
      <c r="H369" s="449">
        <f t="shared" si="107"/>
        <v>0</v>
      </c>
      <c r="I369" s="448">
        <f t="shared" si="109"/>
        <v>0</v>
      </c>
      <c r="J369" s="448">
        <f t="shared" si="110"/>
        <v>0</v>
      </c>
      <c r="K369" s="448">
        <f t="shared" si="111"/>
        <v>0</v>
      </c>
      <c r="L369" s="450"/>
      <c r="M369" s="451"/>
      <c r="N369" s="451"/>
      <c r="O369" s="451"/>
      <c r="P369" s="451"/>
      <c r="Q369" s="451"/>
      <c r="R369" s="451"/>
      <c r="S369" s="452"/>
      <c r="T369" s="453" t="str">
        <f t="shared" si="105"/>
        <v>OK</v>
      </c>
      <c r="U369" s="453"/>
      <c r="V369" s="454"/>
      <c r="W369" s="450"/>
      <c r="X369" s="450"/>
      <c r="Y369" s="450"/>
      <c r="Z369" s="450"/>
      <c r="AA369" s="450"/>
    </row>
    <row r="370" spans="1:27" s="445" customFormat="1" ht="12.75" customHeight="1">
      <c r="A370" s="446" t="s">
        <v>542</v>
      </c>
      <c r="B370" s="447">
        <f>VLOOKUP($A370,'Orçamento Base'!$D$12:$S$2588,4,FALSE)</f>
        <v>0</v>
      </c>
      <c r="C370" s="446">
        <f>VLOOKUP($A370,'Orçamento Base'!$D$12:$S$2588,5,FALSE)</f>
        <v>0</v>
      </c>
      <c r="D370" s="512"/>
      <c r="E370" s="449">
        <f t="shared" si="108"/>
        <v>0</v>
      </c>
      <c r="F370" s="449">
        <f>VLOOKUP($A370,'Orçamento Base'!$D$12:$S$2588,6,FALSE)</f>
        <v>0</v>
      </c>
      <c r="G370" s="449">
        <f t="shared" si="106"/>
        <v>0</v>
      </c>
      <c r="H370" s="449">
        <f t="shared" si="107"/>
        <v>0</v>
      </c>
      <c r="I370" s="448">
        <f t="shared" si="109"/>
        <v>0</v>
      </c>
      <c r="J370" s="448">
        <f t="shared" si="110"/>
        <v>0</v>
      </c>
      <c r="K370" s="448">
        <f t="shared" si="111"/>
        <v>0</v>
      </c>
      <c r="L370" s="450"/>
      <c r="M370" s="451"/>
      <c r="N370" s="451"/>
      <c r="O370" s="451"/>
      <c r="P370" s="451"/>
      <c r="Q370" s="451"/>
      <c r="R370" s="451"/>
      <c r="S370" s="452"/>
      <c r="T370" s="453" t="str">
        <f t="shared" si="105"/>
        <v>OK</v>
      </c>
      <c r="U370" s="453"/>
      <c r="V370" s="454"/>
      <c r="W370" s="450"/>
      <c r="X370" s="450"/>
      <c r="Y370" s="450"/>
      <c r="Z370" s="450"/>
      <c r="AA370" s="450"/>
    </row>
    <row r="371" spans="1:27" s="445" customFormat="1" ht="12.75" customHeight="1">
      <c r="A371" s="446" t="s">
        <v>543</v>
      </c>
      <c r="B371" s="447">
        <f>VLOOKUP($A371,'Orçamento Base'!$D$12:$S$2588,4,FALSE)</f>
        <v>0</v>
      </c>
      <c r="C371" s="446">
        <f>VLOOKUP($A371,'Orçamento Base'!$D$12:$S$2588,5,FALSE)</f>
        <v>0</v>
      </c>
      <c r="D371" s="512"/>
      <c r="E371" s="449">
        <f t="shared" si="108"/>
        <v>0</v>
      </c>
      <c r="F371" s="449">
        <f>VLOOKUP($A371,'Orçamento Base'!$D$12:$S$2588,6,FALSE)</f>
        <v>0</v>
      </c>
      <c r="G371" s="449">
        <f t="shared" si="106"/>
        <v>0</v>
      </c>
      <c r="H371" s="449">
        <f t="shared" si="107"/>
        <v>0</v>
      </c>
      <c r="I371" s="448">
        <f t="shared" si="109"/>
        <v>0</v>
      </c>
      <c r="J371" s="448">
        <f t="shared" si="110"/>
        <v>0</v>
      </c>
      <c r="K371" s="448">
        <f t="shared" si="111"/>
        <v>0</v>
      </c>
      <c r="L371" s="450"/>
      <c r="M371" s="451"/>
      <c r="N371" s="451"/>
      <c r="O371" s="451"/>
      <c r="P371" s="451"/>
      <c r="Q371" s="451"/>
      <c r="R371" s="451"/>
      <c r="S371" s="452"/>
      <c r="T371" s="453" t="str">
        <f t="shared" si="105"/>
        <v>OK</v>
      </c>
      <c r="U371" s="453"/>
      <c r="V371" s="454"/>
      <c r="W371" s="450"/>
      <c r="X371" s="450"/>
      <c r="Y371" s="450"/>
      <c r="Z371" s="450"/>
      <c r="AA371" s="450"/>
    </row>
    <row r="372" spans="1:27" s="445" customFormat="1" ht="12.75" customHeight="1">
      <c r="A372" s="446" t="s">
        <v>544</v>
      </c>
      <c r="B372" s="447">
        <f>VLOOKUP($A372,'Orçamento Base'!$D$12:$S$2588,4,FALSE)</f>
        <v>0</v>
      </c>
      <c r="C372" s="446">
        <f>VLOOKUP($A372,'Orçamento Base'!$D$12:$S$2588,5,FALSE)</f>
        <v>0</v>
      </c>
      <c r="D372" s="512"/>
      <c r="E372" s="449">
        <f t="shared" si="108"/>
        <v>0</v>
      </c>
      <c r="F372" s="449">
        <f>VLOOKUP($A372,'Orçamento Base'!$D$12:$S$2588,6,FALSE)</f>
        <v>0</v>
      </c>
      <c r="G372" s="449">
        <f t="shared" si="106"/>
        <v>0</v>
      </c>
      <c r="H372" s="449">
        <f t="shared" si="107"/>
        <v>0</v>
      </c>
      <c r="I372" s="448">
        <f t="shared" si="109"/>
        <v>0</v>
      </c>
      <c r="J372" s="448">
        <f t="shared" si="110"/>
        <v>0</v>
      </c>
      <c r="K372" s="448">
        <f t="shared" si="111"/>
        <v>0</v>
      </c>
      <c r="L372" s="450"/>
      <c r="M372" s="451"/>
      <c r="N372" s="451"/>
      <c r="O372" s="451"/>
      <c r="P372" s="451"/>
      <c r="Q372" s="451"/>
      <c r="R372" s="451"/>
      <c r="S372" s="452"/>
      <c r="T372" s="453" t="str">
        <f t="shared" si="105"/>
        <v>OK</v>
      </c>
      <c r="U372" s="453"/>
      <c r="V372" s="454"/>
      <c r="W372" s="450"/>
      <c r="X372" s="450"/>
      <c r="Y372" s="450"/>
      <c r="Z372" s="450"/>
      <c r="AA372" s="450"/>
    </row>
    <row r="373" spans="1:27" s="445" customFormat="1" ht="12.75" customHeight="1">
      <c r="A373" s="446" t="s">
        <v>545</v>
      </c>
      <c r="B373" s="447">
        <f>VLOOKUP($A373,'Orçamento Base'!$D$12:$S$2588,4,FALSE)</f>
        <v>0</v>
      </c>
      <c r="C373" s="446">
        <f>VLOOKUP($A373,'Orçamento Base'!$D$12:$S$2588,5,FALSE)</f>
        <v>0</v>
      </c>
      <c r="D373" s="512"/>
      <c r="E373" s="449">
        <f t="shared" si="108"/>
        <v>0</v>
      </c>
      <c r="F373" s="449">
        <f>VLOOKUP($A373,'Orçamento Base'!$D$12:$S$2588,6,FALSE)</f>
        <v>0</v>
      </c>
      <c r="G373" s="449">
        <f t="shared" si="106"/>
        <v>0</v>
      </c>
      <c r="H373" s="449">
        <f t="shared" si="107"/>
        <v>0</v>
      </c>
      <c r="I373" s="448">
        <f t="shared" si="109"/>
        <v>0</v>
      </c>
      <c r="J373" s="448">
        <f t="shared" si="110"/>
        <v>0</v>
      </c>
      <c r="K373" s="448">
        <f t="shared" si="111"/>
        <v>0</v>
      </c>
      <c r="L373" s="450"/>
      <c r="M373" s="451"/>
      <c r="N373" s="451"/>
      <c r="O373" s="451"/>
      <c r="P373" s="451"/>
      <c r="Q373" s="451"/>
      <c r="R373" s="451"/>
      <c r="S373" s="452"/>
      <c r="T373" s="453" t="str">
        <f t="shared" si="105"/>
        <v>OK</v>
      </c>
      <c r="U373" s="453"/>
      <c r="V373" s="454"/>
      <c r="W373" s="450"/>
      <c r="X373" s="450"/>
      <c r="Y373" s="450"/>
      <c r="Z373" s="450"/>
      <c r="AA373" s="450"/>
    </row>
    <row r="374" spans="1:27" s="445" customFormat="1" ht="12.75" customHeight="1">
      <c r="A374" s="446" t="s">
        <v>546</v>
      </c>
      <c r="B374" s="447">
        <f>VLOOKUP($A374,'Orçamento Base'!$D$12:$S$2588,4,FALSE)</f>
        <v>0</v>
      </c>
      <c r="C374" s="446">
        <f>VLOOKUP($A374,'Orçamento Base'!$D$12:$S$2588,5,FALSE)</f>
        <v>0</v>
      </c>
      <c r="D374" s="512"/>
      <c r="E374" s="449">
        <f t="shared" si="108"/>
        <v>0</v>
      </c>
      <c r="F374" s="449">
        <f>VLOOKUP($A374,'Orçamento Base'!$D$12:$S$2588,6,FALSE)</f>
        <v>0</v>
      </c>
      <c r="G374" s="449">
        <f t="shared" si="106"/>
        <v>0</v>
      </c>
      <c r="H374" s="449">
        <f t="shared" si="107"/>
        <v>0</v>
      </c>
      <c r="I374" s="448">
        <f t="shared" si="109"/>
        <v>0</v>
      </c>
      <c r="J374" s="448">
        <f t="shared" si="110"/>
        <v>0</v>
      </c>
      <c r="K374" s="448">
        <f t="shared" si="111"/>
        <v>0</v>
      </c>
      <c r="L374" s="450"/>
      <c r="M374" s="451"/>
      <c r="N374" s="451"/>
      <c r="O374" s="451"/>
      <c r="P374" s="451"/>
      <c r="Q374" s="451"/>
      <c r="R374" s="451"/>
      <c r="S374" s="452"/>
      <c r="T374" s="453" t="str">
        <f t="shared" si="105"/>
        <v>OK</v>
      </c>
      <c r="U374" s="453"/>
      <c r="V374" s="454"/>
      <c r="W374" s="450"/>
      <c r="X374" s="450"/>
      <c r="Y374" s="450"/>
      <c r="Z374" s="450"/>
      <c r="AA374" s="450"/>
    </row>
    <row r="375" spans="1:27" s="445" customFormat="1" ht="12.75" customHeight="1">
      <c r="A375" s="446" t="s">
        <v>547</v>
      </c>
      <c r="B375" s="447">
        <f>VLOOKUP($A375,'Orçamento Base'!$D$12:$S$2588,4,FALSE)</f>
        <v>0</v>
      </c>
      <c r="C375" s="446">
        <f>VLOOKUP($A375,'Orçamento Base'!$D$12:$S$2588,5,FALSE)</f>
        <v>0</v>
      </c>
      <c r="D375" s="512"/>
      <c r="E375" s="449">
        <f t="shared" si="108"/>
        <v>0</v>
      </c>
      <c r="F375" s="449">
        <f>VLOOKUP($A375,'Orçamento Base'!$D$12:$S$2588,6,FALSE)</f>
        <v>0</v>
      </c>
      <c r="G375" s="449">
        <f t="shared" si="106"/>
        <v>0</v>
      </c>
      <c r="H375" s="449">
        <f t="shared" si="107"/>
        <v>0</v>
      </c>
      <c r="I375" s="448">
        <f t="shared" si="109"/>
        <v>0</v>
      </c>
      <c r="J375" s="448">
        <f t="shared" si="110"/>
        <v>0</v>
      </c>
      <c r="K375" s="448">
        <f t="shared" si="111"/>
        <v>0</v>
      </c>
      <c r="L375" s="450"/>
      <c r="M375" s="451"/>
      <c r="N375" s="451"/>
      <c r="O375" s="451"/>
      <c r="P375" s="451"/>
      <c r="Q375" s="451"/>
      <c r="R375" s="451"/>
      <c r="S375" s="452"/>
      <c r="T375" s="453" t="str">
        <f t="shared" si="105"/>
        <v>OK</v>
      </c>
      <c r="U375" s="453"/>
      <c r="V375" s="454"/>
      <c r="W375" s="450"/>
      <c r="X375" s="450"/>
      <c r="Y375" s="450"/>
      <c r="Z375" s="450"/>
      <c r="AA375" s="450"/>
    </row>
    <row r="376" spans="1:27" s="445" customFormat="1" ht="12.75" customHeight="1">
      <c r="A376" s="446" t="s">
        <v>548</v>
      </c>
      <c r="B376" s="447">
        <f>VLOOKUP($A376,'Orçamento Base'!$D$12:$S$2588,4,FALSE)</f>
        <v>0</v>
      </c>
      <c r="C376" s="446">
        <f>VLOOKUP($A376,'Orçamento Base'!$D$12:$S$2588,5,FALSE)</f>
        <v>0</v>
      </c>
      <c r="D376" s="512"/>
      <c r="E376" s="449">
        <f t="shared" si="108"/>
        <v>0</v>
      </c>
      <c r="F376" s="449">
        <f>VLOOKUP($A376,'Orçamento Base'!$D$12:$S$2588,6,FALSE)</f>
        <v>0</v>
      </c>
      <c r="G376" s="449">
        <f t="shared" si="106"/>
        <v>0</v>
      </c>
      <c r="H376" s="449">
        <f t="shared" si="107"/>
        <v>0</v>
      </c>
      <c r="I376" s="448">
        <f t="shared" si="109"/>
        <v>0</v>
      </c>
      <c r="J376" s="448">
        <f t="shared" si="110"/>
        <v>0</v>
      </c>
      <c r="K376" s="448">
        <f t="shared" si="111"/>
        <v>0</v>
      </c>
      <c r="L376" s="450"/>
      <c r="M376" s="451"/>
      <c r="N376" s="451"/>
      <c r="O376" s="451"/>
      <c r="P376" s="451"/>
      <c r="Q376" s="451"/>
      <c r="R376" s="451"/>
      <c r="S376" s="452"/>
      <c r="T376" s="453" t="str">
        <f t="shared" si="105"/>
        <v>OK</v>
      </c>
      <c r="U376" s="453"/>
      <c r="V376" s="454"/>
      <c r="W376" s="450"/>
      <c r="X376" s="450"/>
      <c r="Y376" s="450"/>
      <c r="Z376" s="450"/>
      <c r="AA376" s="450"/>
    </row>
    <row r="377" spans="1:27" s="445" customFormat="1" ht="12.75" customHeight="1">
      <c r="A377" s="446" t="s">
        <v>549</v>
      </c>
      <c r="B377" s="447">
        <f>VLOOKUP($A377,'Orçamento Base'!$D$12:$S$2588,4,FALSE)</f>
        <v>0</v>
      </c>
      <c r="C377" s="446">
        <f>VLOOKUP($A377,'Orçamento Base'!$D$12:$S$2588,5,FALSE)</f>
        <v>0</v>
      </c>
      <c r="D377" s="512"/>
      <c r="E377" s="449">
        <f t="shared" si="108"/>
        <v>0</v>
      </c>
      <c r="F377" s="449">
        <f>VLOOKUP($A377,'Orçamento Base'!$D$12:$S$2588,6,FALSE)</f>
        <v>0</v>
      </c>
      <c r="G377" s="449">
        <f t="shared" si="106"/>
        <v>0</v>
      </c>
      <c r="H377" s="449">
        <f t="shared" si="107"/>
        <v>0</v>
      </c>
      <c r="I377" s="448">
        <f t="shared" si="109"/>
        <v>0</v>
      </c>
      <c r="J377" s="448">
        <f t="shared" si="110"/>
        <v>0</v>
      </c>
      <c r="K377" s="448">
        <f t="shared" si="111"/>
        <v>0</v>
      </c>
      <c r="L377" s="450"/>
      <c r="M377" s="451"/>
      <c r="N377" s="451"/>
      <c r="O377" s="451"/>
      <c r="P377" s="451"/>
      <c r="Q377" s="451"/>
      <c r="R377" s="451"/>
      <c r="S377" s="452"/>
      <c r="T377" s="453" t="str">
        <f t="shared" si="105"/>
        <v>OK</v>
      </c>
      <c r="U377" s="453"/>
      <c r="V377" s="454"/>
      <c r="W377" s="450"/>
      <c r="X377" s="450"/>
      <c r="Y377" s="450"/>
      <c r="Z377" s="450"/>
      <c r="AA377" s="450"/>
    </row>
    <row r="378" spans="1:27" s="445" customFormat="1" ht="12.75" customHeight="1">
      <c r="A378" s="446" t="s">
        <v>550</v>
      </c>
      <c r="B378" s="447">
        <f>VLOOKUP($A378,'Orçamento Base'!$D$12:$S$2588,4,FALSE)</f>
        <v>0</v>
      </c>
      <c r="C378" s="446">
        <f>VLOOKUP($A378,'Orçamento Base'!$D$12:$S$2588,5,FALSE)</f>
        <v>0</v>
      </c>
      <c r="D378" s="512"/>
      <c r="E378" s="449">
        <f t="shared" si="108"/>
        <v>0</v>
      </c>
      <c r="F378" s="449">
        <f>VLOOKUP($A378,'Orçamento Base'!$D$12:$S$2588,6,FALSE)</f>
        <v>0</v>
      </c>
      <c r="G378" s="449">
        <f t="shared" si="106"/>
        <v>0</v>
      </c>
      <c r="H378" s="449">
        <f t="shared" si="107"/>
        <v>0</v>
      </c>
      <c r="I378" s="448">
        <f t="shared" si="109"/>
        <v>0</v>
      </c>
      <c r="J378" s="448">
        <f t="shared" si="110"/>
        <v>0</v>
      </c>
      <c r="K378" s="448">
        <f t="shared" si="111"/>
        <v>0</v>
      </c>
      <c r="L378" s="450"/>
      <c r="M378" s="451"/>
      <c r="N378" s="451"/>
      <c r="O378" s="451"/>
      <c r="P378" s="451"/>
      <c r="Q378" s="451"/>
      <c r="R378" s="451"/>
      <c r="S378" s="452"/>
      <c r="T378" s="453" t="str">
        <f t="shared" si="105"/>
        <v>OK</v>
      </c>
      <c r="U378" s="453"/>
      <c r="V378" s="454"/>
      <c r="W378" s="450"/>
      <c r="X378" s="450"/>
      <c r="Y378" s="450"/>
      <c r="Z378" s="450"/>
      <c r="AA378" s="450"/>
    </row>
    <row r="379" spans="1:27" s="445" customFormat="1" ht="12.75" customHeight="1">
      <c r="A379" s="446" t="s">
        <v>551</v>
      </c>
      <c r="B379" s="447">
        <f>VLOOKUP($A379,'Orçamento Base'!$D$12:$S$2588,4,FALSE)</f>
        <v>0</v>
      </c>
      <c r="C379" s="446">
        <f>VLOOKUP($A379,'Orçamento Base'!$D$12:$S$2588,5,FALSE)</f>
        <v>0</v>
      </c>
      <c r="D379" s="512"/>
      <c r="E379" s="449">
        <f t="shared" si="108"/>
        <v>0</v>
      </c>
      <c r="F379" s="449">
        <f>VLOOKUP($A379,'Orçamento Base'!$D$12:$S$2588,6,FALSE)</f>
        <v>0</v>
      </c>
      <c r="G379" s="449">
        <f t="shared" si="106"/>
        <v>0</v>
      </c>
      <c r="H379" s="449">
        <f t="shared" si="107"/>
        <v>0</v>
      </c>
      <c r="I379" s="448">
        <f t="shared" si="109"/>
        <v>0</v>
      </c>
      <c r="J379" s="448">
        <f t="shared" si="110"/>
        <v>0</v>
      </c>
      <c r="K379" s="448">
        <f t="shared" si="111"/>
        <v>0</v>
      </c>
      <c r="L379" s="450"/>
      <c r="M379" s="451"/>
      <c r="N379" s="451"/>
      <c r="O379" s="451"/>
      <c r="P379" s="451"/>
      <c r="Q379" s="451"/>
      <c r="R379" s="451"/>
      <c r="S379" s="452"/>
      <c r="T379" s="453" t="str">
        <f t="shared" si="105"/>
        <v>OK</v>
      </c>
      <c r="U379" s="453"/>
      <c r="V379" s="454"/>
      <c r="W379" s="450"/>
      <c r="X379" s="450"/>
      <c r="Y379" s="450"/>
      <c r="Z379" s="450"/>
      <c r="AA379" s="450"/>
    </row>
    <row r="380" spans="1:27" s="445" customFormat="1" ht="12.75" customHeight="1">
      <c r="A380" s="446" t="s">
        <v>552</v>
      </c>
      <c r="B380" s="447">
        <f>VLOOKUP($A380,'Orçamento Base'!$D$12:$S$2588,4,FALSE)</f>
        <v>0</v>
      </c>
      <c r="C380" s="446">
        <f>VLOOKUP($A380,'Orçamento Base'!$D$12:$S$2588,5,FALSE)</f>
        <v>0</v>
      </c>
      <c r="D380" s="512"/>
      <c r="E380" s="449">
        <f t="shared" si="108"/>
        <v>0</v>
      </c>
      <c r="F380" s="449">
        <f>VLOOKUP($A380,'Orçamento Base'!$D$12:$S$2588,6,FALSE)</f>
        <v>0</v>
      </c>
      <c r="G380" s="449">
        <f t="shared" si="106"/>
        <v>0</v>
      </c>
      <c r="H380" s="449">
        <f t="shared" si="107"/>
        <v>0</v>
      </c>
      <c r="I380" s="448">
        <f t="shared" si="109"/>
        <v>0</v>
      </c>
      <c r="J380" s="448">
        <f t="shared" si="110"/>
        <v>0</v>
      </c>
      <c r="K380" s="448">
        <f t="shared" si="111"/>
        <v>0</v>
      </c>
      <c r="L380" s="450"/>
      <c r="M380" s="451"/>
      <c r="N380" s="451"/>
      <c r="O380" s="451"/>
      <c r="P380" s="451"/>
      <c r="Q380" s="451"/>
      <c r="R380" s="451"/>
      <c r="S380" s="452"/>
      <c r="T380" s="453" t="str">
        <f t="shared" si="105"/>
        <v>OK</v>
      </c>
      <c r="U380" s="453"/>
      <c r="V380" s="454"/>
      <c r="W380" s="450"/>
      <c r="X380" s="450"/>
      <c r="Y380" s="450"/>
      <c r="Z380" s="450"/>
      <c r="AA380" s="450"/>
    </row>
    <row r="381" spans="1:27" s="445" customFormat="1" ht="12.75" customHeight="1">
      <c r="A381" s="446" t="s">
        <v>553</v>
      </c>
      <c r="B381" s="447">
        <f>VLOOKUP($A381,'Orçamento Base'!$D$12:$S$2588,4,FALSE)</f>
        <v>0</v>
      </c>
      <c r="C381" s="446">
        <f>VLOOKUP($A381,'Orçamento Base'!$D$12:$S$2588,5,FALSE)</f>
        <v>0</v>
      </c>
      <c r="D381" s="512"/>
      <c r="E381" s="449">
        <f t="shared" si="108"/>
        <v>0</v>
      </c>
      <c r="F381" s="449">
        <f>VLOOKUP($A381,'Orçamento Base'!$D$12:$S$2588,6,FALSE)</f>
        <v>0</v>
      </c>
      <c r="G381" s="449">
        <f t="shared" si="106"/>
        <v>0</v>
      </c>
      <c r="H381" s="449">
        <f t="shared" si="107"/>
        <v>0</v>
      </c>
      <c r="I381" s="448">
        <f t="shared" si="109"/>
        <v>0</v>
      </c>
      <c r="J381" s="448">
        <f t="shared" si="110"/>
        <v>0</v>
      </c>
      <c r="K381" s="448">
        <f t="shared" si="111"/>
        <v>0</v>
      </c>
      <c r="L381" s="450"/>
      <c r="M381" s="451"/>
      <c r="N381" s="451"/>
      <c r="O381" s="451"/>
      <c r="P381" s="451"/>
      <c r="Q381" s="451"/>
      <c r="R381" s="451"/>
      <c r="S381" s="452"/>
      <c r="T381" s="453" t="str">
        <f t="shared" si="105"/>
        <v>OK</v>
      </c>
      <c r="U381" s="453"/>
      <c r="V381" s="454"/>
      <c r="W381" s="450"/>
      <c r="X381" s="450"/>
      <c r="Y381" s="450"/>
      <c r="Z381" s="450"/>
      <c r="AA381" s="450"/>
    </row>
    <row r="382" spans="1:27" s="445" customFormat="1" ht="12.75" customHeight="1">
      <c r="A382" s="446" t="s">
        <v>554</v>
      </c>
      <c r="B382" s="447">
        <f>VLOOKUP($A382,'Orçamento Base'!$D$12:$S$2588,4,FALSE)</f>
        <v>0</v>
      </c>
      <c r="C382" s="446">
        <f>VLOOKUP($A382,'Orçamento Base'!$D$12:$S$2588,5,FALSE)</f>
        <v>0</v>
      </c>
      <c r="D382" s="512"/>
      <c r="E382" s="449">
        <f t="shared" si="108"/>
        <v>0</v>
      </c>
      <c r="F382" s="449">
        <f>VLOOKUP($A382,'Orçamento Base'!$D$12:$S$2588,6,FALSE)</f>
        <v>0</v>
      </c>
      <c r="G382" s="449">
        <f t="shared" si="106"/>
        <v>0</v>
      </c>
      <c r="H382" s="449">
        <f t="shared" si="107"/>
        <v>0</v>
      </c>
      <c r="I382" s="448">
        <f t="shared" si="109"/>
        <v>0</v>
      </c>
      <c r="J382" s="448">
        <f t="shared" si="110"/>
        <v>0</v>
      </c>
      <c r="K382" s="448">
        <f t="shared" si="111"/>
        <v>0</v>
      </c>
      <c r="L382" s="450"/>
      <c r="M382" s="451"/>
      <c r="N382" s="451"/>
      <c r="O382" s="451"/>
      <c r="P382" s="451"/>
      <c r="Q382" s="451"/>
      <c r="R382" s="451"/>
      <c r="S382" s="452"/>
      <c r="T382" s="453" t="str">
        <f t="shared" si="105"/>
        <v>OK</v>
      </c>
      <c r="U382" s="453"/>
      <c r="V382" s="454"/>
      <c r="W382" s="450"/>
      <c r="X382" s="450"/>
      <c r="Y382" s="450"/>
      <c r="Z382" s="450"/>
      <c r="AA382" s="450"/>
    </row>
    <row r="383" spans="1:27" s="445" customFormat="1" ht="12.75" customHeight="1">
      <c r="A383" s="446" t="s">
        <v>555</v>
      </c>
      <c r="B383" s="447">
        <f>VLOOKUP($A383,'Orçamento Base'!$D$12:$S$2588,4,FALSE)</f>
        <v>0</v>
      </c>
      <c r="C383" s="446">
        <f>VLOOKUP($A383,'Orçamento Base'!$D$12:$S$2588,5,FALSE)</f>
        <v>0</v>
      </c>
      <c r="D383" s="512"/>
      <c r="E383" s="449">
        <f t="shared" si="108"/>
        <v>0</v>
      </c>
      <c r="F383" s="449">
        <f>VLOOKUP($A383,'Orçamento Base'!$D$12:$S$2588,6,FALSE)</f>
        <v>0</v>
      </c>
      <c r="G383" s="449">
        <f t="shared" si="106"/>
        <v>0</v>
      </c>
      <c r="H383" s="449">
        <f t="shared" si="107"/>
        <v>0</v>
      </c>
      <c r="I383" s="448">
        <f t="shared" si="109"/>
        <v>0</v>
      </c>
      <c r="J383" s="448">
        <f t="shared" si="110"/>
        <v>0</v>
      </c>
      <c r="K383" s="448">
        <f t="shared" si="111"/>
        <v>0</v>
      </c>
      <c r="L383" s="450"/>
      <c r="M383" s="451"/>
      <c r="N383" s="451"/>
      <c r="O383" s="451"/>
      <c r="P383" s="451"/>
      <c r="Q383" s="451"/>
      <c r="R383" s="451"/>
      <c r="S383" s="452"/>
      <c r="T383" s="453" t="str">
        <f t="shared" si="105"/>
        <v>OK</v>
      </c>
      <c r="U383" s="453"/>
      <c r="V383" s="454"/>
      <c r="W383" s="450"/>
      <c r="X383" s="450"/>
      <c r="Y383" s="450"/>
      <c r="Z383" s="450"/>
      <c r="AA383" s="450"/>
    </row>
    <row r="384" spans="1:27" s="445" customFormat="1" ht="12.75" customHeight="1">
      <c r="A384" s="446" t="s">
        <v>556</v>
      </c>
      <c r="B384" s="447">
        <f>VLOOKUP($A384,'Orçamento Base'!$D$12:$S$2588,4,FALSE)</f>
        <v>0</v>
      </c>
      <c r="C384" s="446">
        <f>VLOOKUP($A384,'Orçamento Base'!$D$12:$S$2588,5,FALSE)</f>
        <v>0</v>
      </c>
      <c r="D384" s="512"/>
      <c r="E384" s="449">
        <f t="shared" si="108"/>
        <v>0</v>
      </c>
      <c r="F384" s="449">
        <f>VLOOKUP($A384,'Orçamento Base'!$D$12:$S$2588,6,FALSE)</f>
        <v>0</v>
      </c>
      <c r="G384" s="449">
        <f t="shared" si="106"/>
        <v>0</v>
      </c>
      <c r="H384" s="449">
        <f t="shared" si="107"/>
        <v>0</v>
      </c>
      <c r="I384" s="448">
        <f t="shared" si="109"/>
        <v>0</v>
      </c>
      <c r="J384" s="448">
        <f t="shared" si="110"/>
        <v>0</v>
      </c>
      <c r="K384" s="448">
        <f t="shared" si="111"/>
        <v>0</v>
      </c>
      <c r="L384" s="450"/>
      <c r="M384" s="451"/>
      <c r="N384" s="451"/>
      <c r="O384" s="451"/>
      <c r="P384" s="451"/>
      <c r="Q384" s="451"/>
      <c r="R384" s="451"/>
      <c r="S384" s="452"/>
      <c r="T384" s="453" t="str">
        <f t="shared" si="105"/>
        <v>OK</v>
      </c>
      <c r="U384" s="453"/>
      <c r="V384" s="454"/>
      <c r="W384" s="450"/>
      <c r="X384" s="450"/>
      <c r="Y384" s="450"/>
      <c r="Z384" s="450"/>
      <c r="AA384" s="450"/>
    </row>
    <row r="385" spans="1:27" s="445" customFormat="1" ht="12.75" customHeight="1">
      <c r="A385" s="446" t="s">
        <v>557</v>
      </c>
      <c r="B385" s="447">
        <f>VLOOKUP($A385,'Orçamento Base'!$D$12:$S$2588,4,FALSE)</f>
        <v>0</v>
      </c>
      <c r="C385" s="446">
        <f>VLOOKUP($A385,'Orçamento Base'!$D$12:$S$2588,5,FALSE)</f>
        <v>0</v>
      </c>
      <c r="D385" s="512"/>
      <c r="E385" s="449">
        <f t="shared" si="108"/>
        <v>0</v>
      </c>
      <c r="F385" s="449">
        <f>VLOOKUP($A385,'Orçamento Base'!$D$12:$S$2588,6,FALSE)</f>
        <v>0</v>
      </c>
      <c r="G385" s="449">
        <f t="shared" si="106"/>
        <v>0</v>
      </c>
      <c r="H385" s="449">
        <f t="shared" si="107"/>
        <v>0</v>
      </c>
      <c r="I385" s="448">
        <f t="shared" si="109"/>
        <v>0</v>
      </c>
      <c r="J385" s="448">
        <f t="shared" si="110"/>
        <v>0</v>
      </c>
      <c r="K385" s="448">
        <f t="shared" si="111"/>
        <v>0</v>
      </c>
      <c r="L385" s="450"/>
      <c r="M385" s="451"/>
      <c r="N385" s="451"/>
      <c r="O385" s="451"/>
      <c r="P385" s="451"/>
      <c r="Q385" s="451"/>
      <c r="R385" s="451"/>
      <c r="S385" s="452"/>
      <c r="T385" s="453" t="str">
        <f t="shared" si="105"/>
        <v>OK</v>
      </c>
      <c r="U385" s="453"/>
      <c r="V385" s="454"/>
      <c r="W385" s="450"/>
      <c r="X385" s="450"/>
      <c r="Y385" s="450"/>
      <c r="Z385" s="450"/>
      <c r="AA385" s="450"/>
    </row>
    <row r="386" spans="1:27" s="445" customFormat="1" ht="12.75" customHeight="1">
      <c r="A386" s="446" t="s">
        <v>558</v>
      </c>
      <c r="B386" s="447">
        <f>VLOOKUP($A386,'Orçamento Base'!$D$12:$S$2588,4,FALSE)</f>
        <v>0</v>
      </c>
      <c r="C386" s="446">
        <f>VLOOKUP($A386,'Orçamento Base'!$D$12:$S$2588,5,FALSE)</f>
        <v>0</v>
      </c>
      <c r="D386" s="512"/>
      <c r="E386" s="449">
        <f t="shared" si="108"/>
        <v>0</v>
      </c>
      <c r="F386" s="449">
        <f>VLOOKUP($A386,'Orçamento Base'!$D$12:$S$2588,6,FALSE)</f>
        <v>0</v>
      </c>
      <c r="G386" s="449">
        <f t="shared" si="106"/>
        <v>0</v>
      </c>
      <c r="H386" s="449">
        <f t="shared" si="107"/>
        <v>0</v>
      </c>
      <c r="I386" s="448">
        <f t="shared" si="109"/>
        <v>0</v>
      </c>
      <c r="J386" s="448">
        <f t="shared" si="110"/>
        <v>0</v>
      </c>
      <c r="K386" s="448">
        <f t="shared" si="111"/>
        <v>0</v>
      </c>
      <c r="L386" s="450"/>
      <c r="M386" s="451"/>
      <c r="N386" s="451"/>
      <c r="O386" s="451"/>
      <c r="P386" s="451"/>
      <c r="Q386" s="451"/>
      <c r="R386" s="451"/>
      <c r="S386" s="452"/>
      <c r="T386" s="453" t="str">
        <f t="shared" si="105"/>
        <v>OK</v>
      </c>
      <c r="U386" s="453"/>
      <c r="V386" s="454"/>
      <c r="W386" s="450"/>
      <c r="X386" s="450"/>
      <c r="Y386" s="450"/>
      <c r="Z386" s="450"/>
      <c r="AA386" s="450"/>
    </row>
    <row r="387" spans="1:27" s="445" customFormat="1" ht="12.75" customHeight="1">
      <c r="A387" s="446" t="s">
        <v>559</v>
      </c>
      <c r="B387" s="447">
        <f>VLOOKUP($A387,'Orçamento Base'!$D$12:$S$2588,4,FALSE)</f>
        <v>0</v>
      </c>
      <c r="C387" s="446">
        <f>VLOOKUP($A387,'Orçamento Base'!$D$12:$S$2588,5,FALSE)</f>
        <v>0</v>
      </c>
      <c r="D387" s="512"/>
      <c r="E387" s="449">
        <f t="shared" si="108"/>
        <v>0</v>
      </c>
      <c r="F387" s="449">
        <f>VLOOKUP($A387,'Orçamento Base'!$D$12:$S$2588,6,FALSE)</f>
        <v>0</v>
      </c>
      <c r="G387" s="449">
        <f t="shared" si="106"/>
        <v>0</v>
      </c>
      <c r="H387" s="449">
        <f t="shared" si="107"/>
        <v>0</v>
      </c>
      <c r="I387" s="448">
        <f t="shared" si="109"/>
        <v>0</v>
      </c>
      <c r="J387" s="448">
        <f t="shared" si="110"/>
        <v>0</v>
      </c>
      <c r="K387" s="448">
        <f t="shared" si="111"/>
        <v>0</v>
      </c>
      <c r="L387" s="450"/>
      <c r="M387" s="451"/>
      <c r="N387" s="451"/>
      <c r="O387" s="451"/>
      <c r="P387" s="451"/>
      <c r="Q387" s="451"/>
      <c r="R387" s="451"/>
      <c r="S387" s="452"/>
      <c r="T387" s="453" t="str">
        <f t="shared" si="105"/>
        <v>OK</v>
      </c>
      <c r="U387" s="453"/>
      <c r="V387" s="454"/>
      <c r="W387" s="450"/>
      <c r="X387" s="450"/>
      <c r="Y387" s="450"/>
      <c r="Z387" s="450"/>
      <c r="AA387" s="450"/>
    </row>
    <row r="388" spans="1:27" s="445" customFormat="1" ht="12.75" customHeight="1">
      <c r="A388" s="446" t="s">
        <v>560</v>
      </c>
      <c r="B388" s="447">
        <f>VLOOKUP($A388,'Orçamento Base'!$D$12:$S$2588,4,FALSE)</f>
        <v>0</v>
      </c>
      <c r="C388" s="446">
        <f>VLOOKUP($A388,'Orçamento Base'!$D$12:$S$2588,5,FALSE)</f>
        <v>0</v>
      </c>
      <c r="D388" s="512"/>
      <c r="E388" s="449">
        <f t="shared" si="108"/>
        <v>0</v>
      </c>
      <c r="F388" s="449">
        <f>VLOOKUP($A388,'Orçamento Base'!$D$12:$S$2588,6,FALSE)</f>
        <v>0</v>
      </c>
      <c r="G388" s="449">
        <f t="shared" si="106"/>
        <v>0</v>
      </c>
      <c r="H388" s="449">
        <f t="shared" si="107"/>
        <v>0</v>
      </c>
      <c r="I388" s="448">
        <f t="shared" si="109"/>
        <v>0</v>
      </c>
      <c r="J388" s="448">
        <f t="shared" si="110"/>
        <v>0</v>
      </c>
      <c r="K388" s="448">
        <f t="shared" si="111"/>
        <v>0</v>
      </c>
      <c r="L388" s="450"/>
      <c r="M388" s="451"/>
      <c r="N388" s="451"/>
      <c r="O388" s="451"/>
      <c r="P388" s="451"/>
      <c r="Q388" s="451"/>
      <c r="R388" s="451"/>
      <c r="S388" s="452"/>
      <c r="T388" s="453" t="str">
        <f t="shared" si="105"/>
        <v>OK</v>
      </c>
      <c r="U388" s="453"/>
      <c r="V388" s="454"/>
      <c r="W388" s="450"/>
      <c r="X388" s="450"/>
      <c r="Y388" s="450"/>
      <c r="Z388" s="450"/>
      <c r="AA388" s="450"/>
    </row>
    <row r="389" spans="1:27" s="445" customFormat="1" ht="12.75" customHeight="1">
      <c r="A389" s="446" t="s">
        <v>561</v>
      </c>
      <c r="B389" s="447">
        <f>VLOOKUP($A389,'Orçamento Base'!$D$12:$S$2588,4,FALSE)</f>
        <v>0</v>
      </c>
      <c r="C389" s="446">
        <f>VLOOKUP($A389,'Orçamento Base'!$D$12:$S$2588,5,FALSE)</f>
        <v>0</v>
      </c>
      <c r="D389" s="512"/>
      <c r="E389" s="449">
        <f t="shared" si="108"/>
        <v>0</v>
      </c>
      <c r="F389" s="449">
        <f>VLOOKUP($A389,'Orçamento Base'!$D$12:$S$2588,6,FALSE)</f>
        <v>0</v>
      </c>
      <c r="G389" s="449">
        <f t="shared" si="106"/>
        <v>0</v>
      </c>
      <c r="H389" s="449">
        <f t="shared" si="107"/>
        <v>0</v>
      </c>
      <c r="I389" s="448">
        <f t="shared" si="109"/>
        <v>0</v>
      </c>
      <c r="J389" s="448">
        <f t="shared" si="110"/>
        <v>0</v>
      </c>
      <c r="K389" s="448">
        <f t="shared" si="111"/>
        <v>0</v>
      </c>
      <c r="L389" s="450"/>
      <c r="M389" s="451"/>
      <c r="N389" s="451"/>
      <c r="O389" s="451"/>
      <c r="P389" s="451"/>
      <c r="Q389" s="451"/>
      <c r="R389" s="451"/>
      <c r="S389" s="452"/>
      <c r="T389" s="453" t="str">
        <f t="shared" si="105"/>
        <v>OK</v>
      </c>
      <c r="U389" s="453"/>
      <c r="V389" s="454"/>
      <c r="W389" s="450"/>
      <c r="X389" s="450"/>
      <c r="Y389" s="450"/>
      <c r="Z389" s="450"/>
      <c r="AA389" s="450"/>
    </row>
    <row r="390" spans="1:27" s="445" customFormat="1" ht="12.75" customHeight="1">
      <c r="A390" s="446" t="s">
        <v>562</v>
      </c>
      <c r="B390" s="447">
        <f>VLOOKUP($A390,'Orçamento Base'!$D$12:$S$2588,4,FALSE)</f>
        <v>0</v>
      </c>
      <c r="C390" s="446">
        <f>VLOOKUP($A390,'Orçamento Base'!$D$12:$S$2588,5,FALSE)</f>
        <v>0</v>
      </c>
      <c r="D390" s="512"/>
      <c r="E390" s="449">
        <f t="shared" si="108"/>
        <v>0</v>
      </c>
      <c r="F390" s="449">
        <f>VLOOKUP($A390,'Orçamento Base'!$D$12:$S$2588,6,FALSE)</f>
        <v>0</v>
      </c>
      <c r="G390" s="449">
        <f t="shared" si="106"/>
        <v>0</v>
      </c>
      <c r="H390" s="449">
        <f t="shared" si="107"/>
        <v>0</v>
      </c>
      <c r="I390" s="448">
        <f t="shared" si="109"/>
        <v>0</v>
      </c>
      <c r="J390" s="448">
        <f t="shared" si="110"/>
        <v>0</v>
      </c>
      <c r="K390" s="448">
        <f t="shared" si="111"/>
        <v>0</v>
      </c>
      <c r="L390" s="450"/>
      <c r="M390" s="451"/>
      <c r="N390" s="451"/>
      <c r="O390" s="451"/>
      <c r="P390" s="451"/>
      <c r="Q390" s="451"/>
      <c r="R390" s="451"/>
      <c r="S390" s="452"/>
      <c r="T390" s="453" t="str">
        <f t="shared" si="105"/>
        <v>OK</v>
      </c>
      <c r="U390" s="453"/>
      <c r="V390" s="454"/>
      <c r="W390" s="450"/>
      <c r="X390" s="450"/>
      <c r="Y390" s="450"/>
      <c r="Z390" s="450"/>
      <c r="AA390" s="450"/>
    </row>
    <row r="391" spans="1:27" s="445" customFormat="1" ht="12.75" customHeight="1">
      <c r="A391" s="446"/>
      <c r="B391" s="447"/>
      <c r="C391" s="446"/>
      <c r="D391" s="473"/>
      <c r="E391" s="474"/>
      <c r="F391" s="449"/>
      <c r="G391" s="449"/>
      <c r="H391" s="449"/>
      <c r="I391" s="448"/>
      <c r="J391" s="448"/>
      <c r="K391" s="448"/>
      <c r="L391" s="450"/>
      <c r="M391" s="451"/>
      <c r="N391" s="451"/>
      <c r="O391" s="451"/>
      <c r="P391" s="451"/>
      <c r="Q391" s="451"/>
      <c r="R391" s="451"/>
      <c r="S391" s="452"/>
      <c r="T391" s="453"/>
      <c r="U391" s="453"/>
      <c r="V391" s="454"/>
      <c r="W391" s="450"/>
      <c r="X391" s="450"/>
      <c r="Y391" s="450"/>
      <c r="Z391" s="450"/>
      <c r="AA391" s="450"/>
    </row>
    <row r="392" spans="1:27" s="445" customFormat="1" ht="12.75" customHeight="1">
      <c r="A392" s="455"/>
      <c r="B392" s="456"/>
      <c r="C392" s="456"/>
      <c r="D392" s="456"/>
      <c r="E392" s="457"/>
      <c r="F392" s="457"/>
      <c r="G392" s="457"/>
      <c r="H392" s="458" t="str">
        <f>CONCATENATE("Subtotal ",B340)</f>
        <v>Subtotal (digite a descrição do item aqui)</v>
      </c>
      <c r="I392" s="459">
        <f t="shared" ref="I392:K392" si="112">SUM(I341:I391)</f>
        <v>0</v>
      </c>
      <c r="J392" s="459">
        <f t="shared" si="112"/>
        <v>0</v>
      </c>
      <c r="K392" s="459">
        <f t="shared" si="112"/>
        <v>0</v>
      </c>
      <c r="L392" s="450"/>
      <c r="M392" s="451"/>
      <c r="N392" s="451"/>
      <c r="O392" s="451"/>
      <c r="P392" s="451"/>
      <c r="Q392" s="451"/>
      <c r="R392" s="451"/>
      <c r="S392" s="452"/>
      <c r="T392" s="453"/>
      <c r="U392" s="453"/>
      <c r="V392" s="454"/>
      <c r="W392" s="450"/>
      <c r="X392" s="450"/>
      <c r="Y392" s="450"/>
      <c r="Z392" s="450"/>
      <c r="AA392" s="450"/>
    </row>
    <row r="393" spans="1:27" s="445" customFormat="1" ht="7.5" customHeight="1">
      <c r="A393" s="475"/>
      <c r="B393" s="476"/>
      <c r="C393" s="476"/>
      <c r="D393" s="477"/>
      <c r="E393" s="478"/>
      <c r="F393" s="479"/>
      <c r="G393" s="480"/>
      <c r="H393" s="480"/>
      <c r="I393" s="481"/>
      <c r="J393" s="481"/>
      <c r="K393" s="482"/>
      <c r="L393" s="441"/>
      <c r="M393" s="483"/>
      <c r="N393" s="483"/>
      <c r="O393" s="483"/>
      <c r="P393" s="483"/>
      <c r="Q393" s="483"/>
      <c r="R393" s="483"/>
      <c r="S393" s="484"/>
      <c r="T393" s="453"/>
      <c r="U393" s="485"/>
      <c r="V393" s="444"/>
      <c r="W393" s="441"/>
      <c r="X393" s="441"/>
      <c r="Y393" s="441"/>
      <c r="Z393" s="441"/>
      <c r="AA393" s="441"/>
    </row>
    <row r="394" spans="1:27" s="445" customFormat="1" ht="12.75" customHeight="1">
      <c r="A394" s="467">
        <v>8</v>
      </c>
      <c r="B394" s="437" t="str">
        <f>VLOOKUP($A394,'Orçamento Base'!$D$1:$S$2588,4,FALSE)</f>
        <v>(digite a descrição do item aqui)</v>
      </c>
      <c r="C394" s="468"/>
      <c r="D394" s="468"/>
      <c r="E394" s="468"/>
      <c r="F394" s="469"/>
      <c r="G394" s="470"/>
      <c r="H394" s="470"/>
      <c r="I394" s="471"/>
      <c r="J394" s="471"/>
      <c r="K394" s="472"/>
      <c r="L394" s="450"/>
      <c r="M394" s="451"/>
      <c r="N394" s="451"/>
      <c r="O394" s="451"/>
      <c r="P394" s="451"/>
      <c r="Q394" s="451"/>
      <c r="R394" s="451"/>
      <c r="S394" s="452"/>
      <c r="T394" s="453"/>
      <c r="U394" s="453"/>
      <c r="V394" s="454"/>
      <c r="W394" s="450"/>
      <c r="X394" s="450"/>
      <c r="Y394" s="450"/>
      <c r="Z394" s="450"/>
      <c r="AA394" s="450"/>
    </row>
    <row r="395" spans="1:27" s="445" customFormat="1" ht="12.75" customHeight="1">
      <c r="A395" s="446" t="s">
        <v>563</v>
      </c>
      <c r="B395" s="447">
        <f>VLOOKUP($A395,'Orçamento Base'!$D$12:$S$2588,4,FALSE)</f>
        <v>0</v>
      </c>
      <c r="C395" s="446">
        <f>VLOOKUP($A395,'Orçamento Base'!$D$12:$S$2588,5,FALSE)</f>
        <v>0</v>
      </c>
      <c r="D395" s="512"/>
      <c r="E395" s="449">
        <f t="shared" ref="E395:E407" si="113">TRUNC(D395*F395,2)</f>
        <v>0</v>
      </c>
      <c r="F395" s="449">
        <f>VLOOKUP($A395,'Orçamento Base'!$D$12:$S$2588,6,FALSE)</f>
        <v>0</v>
      </c>
      <c r="G395" s="449">
        <f t="shared" ref="G395" si="114">SUMIF($M$14:$R$14,$G$3,M395:R395)</f>
        <v>0</v>
      </c>
      <c r="H395" s="449">
        <f t="shared" ref="H395" si="115">SUM(M395:R395)</f>
        <v>0</v>
      </c>
      <c r="I395" s="448">
        <f t="shared" ref="I395:I407" si="116">TRUNC(D395*F395,2)</f>
        <v>0</v>
      </c>
      <c r="J395" s="448">
        <f t="shared" ref="J395:J407" si="117">TRUNC(D395*G395,2)</f>
        <v>0</v>
      </c>
      <c r="K395" s="448">
        <f t="shared" ref="K395:K407" si="118">TRUNC(D395*H395,2)</f>
        <v>0</v>
      </c>
      <c r="L395" s="450"/>
      <c r="M395" s="451"/>
      <c r="N395" s="451"/>
      <c r="O395" s="451"/>
      <c r="P395" s="451"/>
      <c r="Q395" s="451"/>
      <c r="R395" s="451"/>
      <c r="S395" s="452"/>
      <c r="T395" s="453" t="str">
        <f t="shared" ref="T395:T444" si="119">IF(H395&gt;F395,"ERRO","OK")</f>
        <v>OK</v>
      </c>
      <c r="U395" s="453"/>
      <c r="V395" s="454"/>
      <c r="W395" s="450"/>
      <c r="X395" s="450"/>
      <c r="Y395" s="450"/>
      <c r="Z395" s="450"/>
      <c r="AA395" s="450"/>
    </row>
    <row r="396" spans="1:27" s="445" customFormat="1" ht="12.75" customHeight="1">
      <c r="A396" s="446" t="s">
        <v>564</v>
      </c>
      <c r="B396" s="447">
        <f>VLOOKUP($A396,'Orçamento Base'!$D$12:$S$2588,4,FALSE)</f>
        <v>0</v>
      </c>
      <c r="C396" s="446">
        <f>VLOOKUP($A396,'Orçamento Base'!$D$12:$S$2588,5,FALSE)</f>
        <v>0</v>
      </c>
      <c r="D396" s="512"/>
      <c r="E396" s="449">
        <f t="shared" si="113"/>
        <v>0</v>
      </c>
      <c r="F396" s="449">
        <f>VLOOKUP($A396,'Orçamento Base'!$D$12:$S$2588,6,FALSE)</f>
        <v>0</v>
      </c>
      <c r="G396" s="449">
        <f t="shared" ref="G396:G444" si="120">SUMIF($M$14:$R$14,$G$3,M396:R396)</f>
        <v>0</v>
      </c>
      <c r="H396" s="449">
        <f t="shared" ref="H396:H444" si="121">SUM(M396:R396)</f>
        <v>0</v>
      </c>
      <c r="I396" s="448">
        <f t="shared" si="116"/>
        <v>0</v>
      </c>
      <c r="J396" s="448">
        <f t="shared" si="117"/>
        <v>0</v>
      </c>
      <c r="K396" s="448">
        <f t="shared" si="118"/>
        <v>0</v>
      </c>
      <c r="L396" s="450"/>
      <c r="M396" s="451"/>
      <c r="N396" s="451"/>
      <c r="O396" s="451"/>
      <c r="P396" s="451"/>
      <c r="Q396" s="451"/>
      <c r="R396" s="451"/>
      <c r="S396" s="452"/>
      <c r="T396" s="453" t="str">
        <f t="shared" si="119"/>
        <v>OK</v>
      </c>
      <c r="U396" s="453"/>
      <c r="V396" s="454"/>
      <c r="W396" s="450"/>
      <c r="X396" s="450"/>
      <c r="Y396" s="450"/>
      <c r="Z396" s="450"/>
      <c r="AA396" s="450"/>
    </row>
    <row r="397" spans="1:27" s="445" customFormat="1" ht="12.75" customHeight="1">
      <c r="A397" s="446" t="s">
        <v>565</v>
      </c>
      <c r="B397" s="447">
        <f>VLOOKUP($A397,'Orçamento Base'!$D$12:$S$2588,4,FALSE)</f>
        <v>0</v>
      </c>
      <c r="C397" s="446">
        <f>VLOOKUP($A397,'Orçamento Base'!$D$12:$S$2588,5,FALSE)</f>
        <v>0</v>
      </c>
      <c r="D397" s="512"/>
      <c r="E397" s="449">
        <f t="shared" si="113"/>
        <v>0</v>
      </c>
      <c r="F397" s="449">
        <f>VLOOKUP($A397,'Orçamento Base'!$D$12:$S$2588,6,FALSE)</f>
        <v>0</v>
      </c>
      <c r="G397" s="449">
        <f t="shared" si="120"/>
        <v>0</v>
      </c>
      <c r="H397" s="449">
        <f t="shared" si="121"/>
        <v>0</v>
      </c>
      <c r="I397" s="448">
        <f t="shared" si="116"/>
        <v>0</v>
      </c>
      <c r="J397" s="448">
        <f t="shared" si="117"/>
        <v>0</v>
      </c>
      <c r="K397" s="448">
        <f t="shared" si="118"/>
        <v>0</v>
      </c>
      <c r="L397" s="450"/>
      <c r="M397" s="451"/>
      <c r="N397" s="451"/>
      <c r="O397" s="451"/>
      <c r="P397" s="451"/>
      <c r="Q397" s="451"/>
      <c r="R397" s="451"/>
      <c r="S397" s="452"/>
      <c r="T397" s="453" t="str">
        <f t="shared" si="119"/>
        <v>OK</v>
      </c>
      <c r="U397" s="453"/>
      <c r="V397" s="454"/>
      <c r="W397" s="450"/>
      <c r="X397" s="450"/>
      <c r="Y397" s="450"/>
      <c r="Z397" s="450"/>
      <c r="AA397" s="450"/>
    </row>
    <row r="398" spans="1:27" s="445" customFormat="1" ht="12.75" customHeight="1">
      <c r="A398" s="446" t="s">
        <v>566</v>
      </c>
      <c r="B398" s="447">
        <f>VLOOKUP($A398,'Orçamento Base'!$D$12:$S$2588,4,FALSE)</f>
        <v>0</v>
      </c>
      <c r="C398" s="446">
        <f>VLOOKUP($A398,'Orçamento Base'!$D$12:$S$2588,5,FALSE)</f>
        <v>0</v>
      </c>
      <c r="D398" s="512"/>
      <c r="E398" s="449">
        <f t="shared" si="113"/>
        <v>0</v>
      </c>
      <c r="F398" s="449">
        <f>VLOOKUP($A398,'Orçamento Base'!$D$12:$S$2588,6,FALSE)</f>
        <v>0</v>
      </c>
      <c r="G398" s="449">
        <f t="shared" si="120"/>
        <v>0</v>
      </c>
      <c r="H398" s="449">
        <f t="shared" si="121"/>
        <v>0</v>
      </c>
      <c r="I398" s="448">
        <f t="shared" si="116"/>
        <v>0</v>
      </c>
      <c r="J398" s="448">
        <f t="shared" si="117"/>
        <v>0</v>
      </c>
      <c r="K398" s="448">
        <f t="shared" si="118"/>
        <v>0</v>
      </c>
      <c r="L398" s="450"/>
      <c r="M398" s="451"/>
      <c r="N398" s="451"/>
      <c r="O398" s="451"/>
      <c r="P398" s="451"/>
      <c r="Q398" s="451"/>
      <c r="R398" s="451"/>
      <c r="S398" s="452"/>
      <c r="T398" s="453" t="str">
        <f t="shared" si="119"/>
        <v>OK</v>
      </c>
      <c r="U398" s="453"/>
      <c r="V398" s="454"/>
      <c r="W398" s="450"/>
      <c r="X398" s="450"/>
      <c r="Y398" s="450"/>
      <c r="Z398" s="450"/>
      <c r="AA398" s="450"/>
    </row>
    <row r="399" spans="1:27" s="445" customFormat="1" ht="12.75" customHeight="1">
      <c r="A399" s="446" t="s">
        <v>567</v>
      </c>
      <c r="B399" s="447">
        <f>VLOOKUP($A399,'Orçamento Base'!$D$12:$S$2588,4,FALSE)</f>
        <v>0</v>
      </c>
      <c r="C399" s="446">
        <f>VLOOKUP($A399,'Orçamento Base'!$D$12:$S$2588,5,FALSE)</f>
        <v>0</v>
      </c>
      <c r="D399" s="512"/>
      <c r="E399" s="449">
        <f t="shared" si="113"/>
        <v>0</v>
      </c>
      <c r="F399" s="449">
        <f>VLOOKUP($A399,'Orçamento Base'!$D$12:$S$2588,6,FALSE)</f>
        <v>0</v>
      </c>
      <c r="G399" s="449">
        <f t="shared" si="120"/>
        <v>0</v>
      </c>
      <c r="H399" s="449">
        <f t="shared" si="121"/>
        <v>0</v>
      </c>
      <c r="I399" s="448">
        <f t="shared" si="116"/>
        <v>0</v>
      </c>
      <c r="J399" s="448">
        <f t="shared" si="117"/>
        <v>0</v>
      </c>
      <c r="K399" s="448">
        <f t="shared" si="118"/>
        <v>0</v>
      </c>
      <c r="L399" s="450"/>
      <c r="M399" s="451"/>
      <c r="N399" s="451"/>
      <c r="O399" s="451"/>
      <c r="P399" s="451"/>
      <c r="Q399" s="451"/>
      <c r="R399" s="451"/>
      <c r="S399" s="452"/>
      <c r="T399" s="453" t="str">
        <f t="shared" si="119"/>
        <v>OK</v>
      </c>
      <c r="U399" s="453"/>
      <c r="V399" s="454"/>
      <c r="W399" s="450"/>
      <c r="X399" s="450"/>
      <c r="Y399" s="450"/>
      <c r="Z399" s="450"/>
      <c r="AA399" s="450"/>
    </row>
    <row r="400" spans="1:27" s="445" customFormat="1" ht="12.75" customHeight="1">
      <c r="A400" s="446" t="s">
        <v>568</v>
      </c>
      <c r="B400" s="447">
        <f>VLOOKUP($A400,'Orçamento Base'!$D$12:$S$2588,4,FALSE)</f>
        <v>0</v>
      </c>
      <c r="C400" s="446">
        <f>VLOOKUP($A400,'Orçamento Base'!$D$12:$S$2588,5,FALSE)</f>
        <v>0</v>
      </c>
      <c r="D400" s="512"/>
      <c r="E400" s="449">
        <f t="shared" si="113"/>
        <v>0</v>
      </c>
      <c r="F400" s="449">
        <f>VLOOKUP($A400,'Orçamento Base'!$D$12:$S$2588,6,FALSE)</f>
        <v>0</v>
      </c>
      <c r="G400" s="449">
        <f t="shared" si="120"/>
        <v>0</v>
      </c>
      <c r="H400" s="449">
        <f t="shared" si="121"/>
        <v>0</v>
      </c>
      <c r="I400" s="448">
        <f t="shared" si="116"/>
        <v>0</v>
      </c>
      <c r="J400" s="448">
        <f t="shared" si="117"/>
        <v>0</v>
      </c>
      <c r="K400" s="448">
        <f t="shared" si="118"/>
        <v>0</v>
      </c>
      <c r="L400" s="450"/>
      <c r="M400" s="451"/>
      <c r="N400" s="451"/>
      <c r="O400" s="451"/>
      <c r="P400" s="451"/>
      <c r="Q400" s="451"/>
      <c r="R400" s="451"/>
      <c r="S400" s="452"/>
      <c r="T400" s="453" t="str">
        <f t="shared" si="119"/>
        <v>OK</v>
      </c>
      <c r="U400" s="453"/>
      <c r="V400" s="454"/>
      <c r="W400" s="450"/>
      <c r="X400" s="450"/>
      <c r="Y400" s="450"/>
      <c r="Z400" s="450"/>
      <c r="AA400" s="450"/>
    </row>
    <row r="401" spans="1:27" s="445" customFormat="1" ht="12.75" customHeight="1">
      <c r="A401" s="446" t="s">
        <v>569</v>
      </c>
      <c r="B401" s="447">
        <f>VLOOKUP($A401,'Orçamento Base'!$D$12:$S$2588,4,FALSE)</f>
        <v>0</v>
      </c>
      <c r="C401" s="446">
        <f>VLOOKUP($A401,'Orçamento Base'!$D$12:$S$2588,5,FALSE)</f>
        <v>0</v>
      </c>
      <c r="D401" s="512"/>
      <c r="E401" s="449">
        <f t="shared" si="113"/>
        <v>0</v>
      </c>
      <c r="F401" s="449">
        <f>VLOOKUP($A401,'Orçamento Base'!$D$12:$S$2588,6,FALSE)</f>
        <v>0</v>
      </c>
      <c r="G401" s="449">
        <f t="shared" si="120"/>
        <v>0</v>
      </c>
      <c r="H401" s="449">
        <f t="shared" si="121"/>
        <v>0</v>
      </c>
      <c r="I401" s="448">
        <f t="shared" si="116"/>
        <v>0</v>
      </c>
      <c r="J401" s="448">
        <f t="shared" si="117"/>
        <v>0</v>
      </c>
      <c r="K401" s="448">
        <f t="shared" si="118"/>
        <v>0</v>
      </c>
      <c r="L401" s="450"/>
      <c r="M401" s="451"/>
      <c r="N401" s="451"/>
      <c r="O401" s="451"/>
      <c r="P401" s="451"/>
      <c r="Q401" s="451"/>
      <c r="R401" s="451"/>
      <c r="S401" s="452"/>
      <c r="T401" s="453" t="str">
        <f t="shared" si="119"/>
        <v>OK</v>
      </c>
      <c r="U401" s="453"/>
      <c r="V401" s="454"/>
      <c r="W401" s="450"/>
      <c r="X401" s="450"/>
      <c r="Y401" s="450"/>
      <c r="Z401" s="450"/>
      <c r="AA401" s="450"/>
    </row>
    <row r="402" spans="1:27" s="445" customFormat="1" ht="12.75" customHeight="1">
      <c r="A402" s="446" t="s">
        <v>570</v>
      </c>
      <c r="B402" s="447">
        <f>VLOOKUP($A402,'Orçamento Base'!$D$12:$S$2588,4,FALSE)</f>
        <v>0</v>
      </c>
      <c r="C402" s="446">
        <f>VLOOKUP($A402,'Orçamento Base'!$D$12:$S$2588,5,FALSE)</f>
        <v>0</v>
      </c>
      <c r="D402" s="512"/>
      <c r="E402" s="449">
        <f t="shared" si="113"/>
        <v>0</v>
      </c>
      <c r="F402" s="449">
        <f>VLOOKUP($A402,'Orçamento Base'!$D$12:$S$2588,6,FALSE)</f>
        <v>0</v>
      </c>
      <c r="G402" s="449">
        <f t="shared" si="120"/>
        <v>0</v>
      </c>
      <c r="H402" s="449">
        <f t="shared" si="121"/>
        <v>0</v>
      </c>
      <c r="I402" s="448">
        <f t="shared" si="116"/>
        <v>0</v>
      </c>
      <c r="J402" s="448">
        <f t="shared" si="117"/>
        <v>0</v>
      </c>
      <c r="K402" s="448">
        <f t="shared" si="118"/>
        <v>0</v>
      </c>
      <c r="L402" s="450"/>
      <c r="M402" s="451"/>
      <c r="N402" s="451"/>
      <c r="O402" s="451"/>
      <c r="P402" s="451"/>
      <c r="Q402" s="451"/>
      <c r="R402" s="451"/>
      <c r="S402" s="452"/>
      <c r="T402" s="453" t="str">
        <f t="shared" si="119"/>
        <v>OK</v>
      </c>
      <c r="U402" s="453"/>
      <c r="V402" s="454"/>
      <c r="W402" s="450"/>
      <c r="X402" s="450"/>
      <c r="Y402" s="450"/>
      <c r="Z402" s="450"/>
      <c r="AA402" s="450"/>
    </row>
    <row r="403" spans="1:27" s="445" customFormat="1" ht="12.75" customHeight="1">
      <c r="A403" s="446" t="s">
        <v>571</v>
      </c>
      <c r="B403" s="447">
        <f>VLOOKUP($A403,'Orçamento Base'!$D$12:$S$2588,4,FALSE)</f>
        <v>0</v>
      </c>
      <c r="C403" s="446">
        <f>VLOOKUP($A403,'Orçamento Base'!$D$12:$S$2588,5,FALSE)</f>
        <v>0</v>
      </c>
      <c r="D403" s="512"/>
      <c r="E403" s="449">
        <f t="shared" si="113"/>
        <v>0</v>
      </c>
      <c r="F403" s="449">
        <f>VLOOKUP($A403,'Orçamento Base'!$D$12:$S$2588,6,FALSE)</f>
        <v>0</v>
      </c>
      <c r="G403" s="449">
        <f t="shared" si="120"/>
        <v>0</v>
      </c>
      <c r="H403" s="449">
        <f t="shared" si="121"/>
        <v>0</v>
      </c>
      <c r="I403" s="448">
        <f t="shared" si="116"/>
        <v>0</v>
      </c>
      <c r="J403" s="448">
        <f t="shared" si="117"/>
        <v>0</v>
      </c>
      <c r="K403" s="448">
        <f t="shared" si="118"/>
        <v>0</v>
      </c>
      <c r="L403" s="450"/>
      <c r="M403" s="451"/>
      <c r="N403" s="451"/>
      <c r="O403" s="451"/>
      <c r="P403" s="451"/>
      <c r="Q403" s="451"/>
      <c r="R403" s="451"/>
      <c r="S403" s="452"/>
      <c r="T403" s="453" t="str">
        <f t="shared" si="119"/>
        <v>OK</v>
      </c>
      <c r="U403" s="453"/>
      <c r="V403" s="454"/>
      <c r="W403" s="450"/>
      <c r="X403" s="450"/>
      <c r="Y403" s="450"/>
      <c r="Z403" s="450"/>
      <c r="AA403" s="450"/>
    </row>
    <row r="404" spans="1:27" s="445" customFormat="1" ht="12.75" customHeight="1">
      <c r="A404" s="446" t="s">
        <v>572</v>
      </c>
      <c r="B404" s="447">
        <f>VLOOKUP($A404,'Orçamento Base'!$D$12:$S$2588,4,FALSE)</f>
        <v>0</v>
      </c>
      <c r="C404" s="446">
        <f>VLOOKUP($A404,'Orçamento Base'!$D$12:$S$2588,5,FALSE)</f>
        <v>0</v>
      </c>
      <c r="D404" s="512"/>
      <c r="E404" s="449">
        <f t="shared" si="113"/>
        <v>0</v>
      </c>
      <c r="F404" s="449">
        <f>VLOOKUP($A404,'Orçamento Base'!$D$12:$S$2588,6,FALSE)</f>
        <v>0</v>
      </c>
      <c r="G404" s="449">
        <f t="shared" si="120"/>
        <v>0</v>
      </c>
      <c r="H404" s="449">
        <f t="shared" si="121"/>
        <v>0</v>
      </c>
      <c r="I404" s="448">
        <f t="shared" si="116"/>
        <v>0</v>
      </c>
      <c r="J404" s="448">
        <f t="shared" si="117"/>
        <v>0</v>
      </c>
      <c r="K404" s="448">
        <f t="shared" si="118"/>
        <v>0</v>
      </c>
      <c r="L404" s="450"/>
      <c r="M404" s="451"/>
      <c r="N404" s="451"/>
      <c r="O404" s="451"/>
      <c r="P404" s="451"/>
      <c r="Q404" s="451"/>
      <c r="R404" s="451"/>
      <c r="S404" s="452"/>
      <c r="T404" s="453" t="str">
        <f t="shared" si="119"/>
        <v>OK</v>
      </c>
      <c r="U404" s="453"/>
      <c r="V404" s="454"/>
      <c r="W404" s="450"/>
      <c r="X404" s="450"/>
      <c r="Y404" s="450"/>
      <c r="Z404" s="450"/>
      <c r="AA404" s="450"/>
    </row>
    <row r="405" spans="1:27" s="445" customFormat="1" ht="12.75" customHeight="1">
      <c r="A405" s="446" t="s">
        <v>573</v>
      </c>
      <c r="B405" s="447">
        <f>VLOOKUP($A405,'Orçamento Base'!$D$12:$S$2588,4,FALSE)</f>
        <v>0</v>
      </c>
      <c r="C405" s="446">
        <f>VLOOKUP($A405,'Orçamento Base'!$D$12:$S$2588,5,FALSE)</f>
        <v>0</v>
      </c>
      <c r="D405" s="512"/>
      <c r="E405" s="449">
        <f t="shared" si="113"/>
        <v>0</v>
      </c>
      <c r="F405" s="449">
        <f>VLOOKUP($A405,'Orçamento Base'!$D$12:$S$2588,6,FALSE)</f>
        <v>0</v>
      </c>
      <c r="G405" s="449">
        <f t="shared" si="120"/>
        <v>0</v>
      </c>
      <c r="H405" s="449">
        <f t="shared" si="121"/>
        <v>0</v>
      </c>
      <c r="I405" s="448">
        <f t="shared" si="116"/>
        <v>0</v>
      </c>
      <c r="J405" s="448">
        <f t="shared" si="117"/>
        <v>0</v>
      </c>
      <c r="K405" s="448">
        <f t="shared" si="118"/>
        <v>0</v>
      </c>
      <c r="L405" s="450"/>
      <c r="M405" s="451"/>
      <c r="N405" s="451"/>
      <c r="O405" s="451"/>
      <c r="P405" s="451"/>
      <c r="Q405" s="451"/>
      <c r="R405" s="451"/>
      <c r="S405" s="452"/>
      <c r="T405" s="453" t="str">
        <f t="shared" si="119"/>
        <v>OK</v>
      </c>
      <c r="U405" s="453"/>
      <c r="V405" s="454"/>
      <c r="W405" s="450"/>
      <c r="X405" s="450"/>
      <c r="Y405" s="450"/>
      <c r="Z405" s="450"/>
      <c r="AA405" s="450"/>
    </row>
    <row r="406" spans="1:27" s="445" customFormat="1" ht="12.75" customHeight="1">
      <c r="A406" s="446" t="s">
        <v>574</v>
      </c>
      <c r="B406" s="447">
        <f>VLOOKUP($A406,'Orçamento Base'!$D$12:$S$2588,4,FALSE)</f>
        <v>0</v>
      </c>
      <c r="C406" s="446">
        <f>VLOOKUP($A406,'Orçamento Base'!$D$12:$S$2588,5,FALSE)</f>
        <v>0</v>
      </c>
      <c r="D406" s="512"/>
      <c r="E406" s="449">
        <f t="shared" si="113"/>
        <v>0</v>
      </c>
      <c r="F406" s="449">
        <f>VLOOKUP($A406,'Orçamento Base'!$D$12:$S$2588,6,FALSE)</f>
        <v>0</v>
      </c>
      <c r="G406" s="449">
        <f t="shared" si="120"/>
        <v>0</v>
      </c>
      <c r="H406" s="449">
        <f t="shared" si="121"/>
        <v>0</v>
      </c>
      <c r="I406" s="448">
        <f t="shared" si="116"/>
        <v>0</v>
      </c>
      <c r="J406" s="448">
        <f t="shared" si="117"/>
        <v>0</v>
      </c>
      <c r="K406" s="448">
        <f t="shared" si="118"/>
        <v>0</v>
      </c>
      <c r="L406" s="450"/>
      <c r="M406" s="451"/>
      <c r="N406" s="451"/>
      <c r="O406" s="451"/>
      <c r="P406" s="451"/>
      <c r="Q406" s="451"/>
      <c r="R406" s="451"/>
      <c r="S406" s="452"/>
      <c r="T406" s="453" t="str">
        <f t="shared" si="119"/>
        <v>OK</v>
      </c>
      <c r="U406" s="453"/>
      <c r="V406" s="454"/>
      <c r="W406" s="450"/>
      <c r="X406" s="450"/>
      <c r="Y406" s="450"/>
      <c r="Z406" s="450"/>
      <c r="AA406" s="450"/>
    </row>
    <row r="407" spans="1:27" s="445" customFormat="1" ht="12.75" customHeight="1">
      <c r="A407" s="446" t="s">
        <v>575</v>
      </c>
      <c r="B407" s="447">
        <f>VLOOKUP($A407,'Orçamento Base'!$D$12:$S$2588,4,FALSE)</f>
        <v>0</v>
      </c>
      <c r="C407" s="446">
        <f>VLOOKUP($A407,'Orçamento Base'!$D$12:$S$2588,5,FALSE)</f>
        <v>0</v>
      </c>
      <c r="D407" s="512"/>
      <c r="E407" s="449">
        <f t="shared" si="113"/>
        <v>0</v>
      </c>
      <c r="F407" s="449">
        <f>VLOOKUP($A407,'Orçamento Base'!$D$12:$S$2588,6,FALSE)</f>
        <v>0</v>
      </c>
      <c r="G407" s="449">
        <f t="shared" si="120"/>
        <v>0</v>
      </c>
      <c r="H407" s="449">
        <f t="shared" si="121"/>
        <v>0</v>
      </c>
      <c r="I407" s="448">
        <f t="shared" si="116"/>
        <v>0</v>
      </c>
      <c r="J407" s="448">
        <f t="shared" si="117"/>
        <v>0</v>
      </c>
      <c r="K407" s="448">
        <f t="shared" si="118"/>
        <v>0</v>
      </c>
      <c r="L407" s="450"/>
      <c r="M407" s="451"/>
      <c r="N407" s="451"/>
      <c r="O407" s="451"/>
      <c r="P407" s="451"/>
      <c r="Q407" s="451"/>
      <c r="R407" s="451"/>
      <c r="S407" s="452"/>
      <c r="T407" s="453" t="str">
        <f t="shared" si="119"/>
        <v>OK</v>
      </c>
      <c r="U407" s="453"/>
      <c r="V407" s="454"/>
      <c r="W407" s="450"/>
      <c r="X407" s="450"/>
      <c r="Y407" s="450"/>
      <c r="Z407" s="450"/>
      <c r="AA407" s="450"/>
    </row>
    <row r="408" spans="1:27" s="445" customFormat="1" ht="12.75" customHeight="1">
      <c r="A408" s="446" t="s">
        <v>576</v>
      </c>
      <c r="B408" s="447">
        <f>VLOOKUP($A408,'Orçamento Base'!$D$12:$S$2588,4,FALSE)</f>
        <v>0</v>
      </c>
      <c r="C408" s="446">
        <f>VLOOKUP($A408,'Orçamento Base'!$D$12:$S$2588,5,FALSE)</f>
        <v>0</v>
      </c>
      <c r="D408" s="512"/>
      <c r="E408" s="449">
        <f t="shared" ref="E408:E444" si="122">TRUNC(D408*F408,2)</f>
        <v>0</v>
      </c>
      <c r="F408" s="449">
        <f>VLOOKUP($A408,'Orçamento Base'!$D$12:$S$2588,6,FALSE)</f>
        <v>0</v>
      </c>
      <c r="G408" s="449">
        <f t="shared" si="120"/>
        <v>0</v>
      </c>
      <c r="H408" s="449">
        <f t="shared" si="121"/>
        <v>0</v>
      </c>
      <c r="I408" s="448">
        <f t="shared" ref="I408:I444" si="123">TRUNC(D408*F408,2)</f>
        <v>0</v>
      </c>
      <c r="J408" s="448">
        <f t="shared" ref="J408:J444" si="124">TRUNC(D408*G408,2)</f>
        <v>0</v>
      </c>
      <c r="K408" s="448">
        <f t="shared" ref="K408:K444" si="125">TRUNC(D408*H408,2)</f>
        <v>0</v>
      </c>
      <c r="L408" s="450"/>
      <c r="M408" s="451"/>
      <c r="N408" s="451"/>
      <c r="O408" s="451"/>
      <c r="P408" s="451"/>
      <c r="Q408" s="451"/>
      <c r="R408" s="451"/>
      <c r="S408" s="452"/>
      <c r="T408" s="453" t="str">
        <f t="shared" si="119"/>
        <v>OK</v>
      </c>
      <c r="U408" s="453"/>
      <c r="V408" s="454"/>
      <c r="W408" s="450"/>
      <c r="X408" s="450"/>
      <c r="Y408" s="450"/>
      <c r="Z408" s="450"/>
      <c r="AA408" s="450"/>
    </row>
    <row r="409" spans="1:27" s="445" customFormat="1" ht="12.75" customHeight="1">
      <c r="A409" s="446" t="s">
        <v>577</v>
      </c>
      <c r="B409" s="447">
        <f>VLOOKUP($A409,'Orçamento Base'!$D$12:$S$2588,4,FALSE)</f>
        <v>0</v>
      </c>
      <c r="C409" s="446">
        <f>VLOOKUP($A409,'Orçamento Base'!$D$12:$S$2588,5,FALSE)</f>
        <v>0</v>
      </c>
      <c r="D409" s="512"/>
      <c r="E409" s="449">
        <f t="shared" si="122"/>
        <v>0</v>
      </c>
      <c r="F409" s="449">
        <f>VLOOKUP($A409,'Orçamento Base'!$D$12:$S$2588,6,FALSE)</f>
        <v>0</v>
      </c>
      <c r="G409" s="449">
        <f t="shared" si="120"/>
        <v>0</v>
      </c>
      <c r="H409" s="449">
        <f t="shared" si="121"/>
        <v>0</v>
      </c>
      <c r="I409" s="448">
        <f t="shared" si="123"/>
        <v>0</v>
      </c>
      <c r="J409" s="448">
        <f t="shared" si="124"/>
        <v>0</v>
      </c>
      <c r="K409" s="448">
        <f t="shared" si="125"/>
        <v>0</v>
      </c>
      <c r="L409" s="450"/>
      <c r="M409" s="451"/>
      <c r="N409" s="451"/>
      <c r="O409" s="451"/>
      <c r="P409" s="451"/>
      <c r="Q409" s="451"/>
      <c r="R409" s="451"/>
      <c r="S409" s="452"/>
      <c r="T409" s="453" t="str">
        <f t="shared" si="119"/>
        <v>OK</v>
      </c>
      <c r="U409" s="453"/>
      <c r="V409" s="454"/>
      <c r="W409" s="450"/>
      <c r="X409" s="450"/>
      <c r="Y409" s="450"/>
      <c r="Z409" s="450"/>
      <c r="AA409" s="450"/>
    </row>
    <row r="410" spans="1:27" s="445" customFormat="1" ht="12.75" customHeight="1">
      <c r="A410" s="446" t="s">
        <v>578</v>
      </c>
      <c r="B410" s="447">
        <f>VLOOKUP($A410,'Orçamento Base'!$D$12:$S$2588,4,FALSE)</f>
        <v>0</v>
      </c>
      <c r="C410" s="446">
        <f>VLOOKUP($A410,'Orçamento Base'!$D$12:$S$2588,5,FALSE)</f>
        <v>0</v>
      </c>
      <c r="D410" s="512"/>
      <c r="E410" s="449">
        <f t="shared" si="122"/>
        <v>0</v>
      </c>
      <c r="F410" s="449">
        <f>VLOOKUP($A410,'Orçamento Base'!$D$12:$S$2588,6,FALSE)</f>
        <v>0</v>
      </c>
      <c r="G410" s="449">
        <f t="shared" si="120"/>
        <v>0</v>
      </c>
      <c r="H410" s="449">
        <f t="shared" si="121"/>
        <v>0</v>
      </c>
      <c r="I410" s="448">
        <f t="shared" si="123"/>
        <v>0</v>
      </c>
      <c r="J410" s="448">
        <f t="shared" si="124"/>
        <v>0</v>
      </c>
      <c r="K410" s="448">
        <f t="shared" si="125"/>
        <v>0</v>
      </c>
      <c r="L410" s="450"/>
      <c r="M410" s="451"/>
      <c r="N410" s="451"/>
      <c r="O410" s="451"/>
      <c r="P410" s="451"/>
      <c r="Q410" s="451"/>
      <c r="R410" s="451"/>
      <c r="S410" s="452"/>
      <c r="T410" s="453" t="str">
        <f t="shared" si="119"/>
        <v>OK</v>
      </c>
      <c r="U410" s="453"/>
      <c r="V410" s="454"/>
      <c r="W410" s="450"/>
      <c r="X410" s="450"/>
      <c r="Y410" s="450"/>
      <c r="Z410" s="450"/>
      <c r="AA410" s="450"/>
    </row>
    <row r="411" spans="1:27" s="445" customFormat="1" ht="12.75" customHeight="1">
      <c r="A411" s="446" t="s">
        <v>579</v>
      </c>
      <c r="B411" s="447">
        <f>VLOOKUP($A411,'Orçamento Base'!$D$12:$S$2588,4,FALSE)</f>
        <v>0</v>
      </c>
      <c r="C411" s="446">
        <f>VLOOKUP($A411,'Orçamento Base'!$D$12:$S$2588,5,FALSE)</f>
        <v>0</v>
      </c>
      <c r="D411" s="512"/>
      <c r="E411" s="449">
        <f t="shared" si="122"/>
        <v>0</v>
      </c>
      <c r="F411" s="449">
        <f>VLOOKUP($A411,'Orçamento Base'!$D$12:$S$2588,6,FALSE)</f>
        <v>0</v>
      </c>
      <c r="G411" s="449">
        <f t="shared" si="120"/>
        <v>0</v>
      </c>
      <c r="H411" s="449">
        <f t="shared" si="121"/>
        <v>0</v>
      </c>
      <c r="I411" s="448">
        <f t="shared" si="123"/>
        <v>0</v>
      </c>
      <c r="J411" s="448">
        <f t="shared" si="124"/>
        <v>0</v>
      </c>
      <c r="K411" s="448">
        <f t="shared" si="125"/>
        <v>0</v>
      </c>
      <c r="L411" s="450"/>
      <c r="M411" s="451"/>
      <c r="N411" s="451"/>
      <c r="O411" s="451"/>
      <c r="P411" s="451"/>
      <c r="Q411" s="451"/>
      <c r="R411" s="451"/>
      <c r="S411" s="452"/>
      <c r="T411" s="453" t="str">
        <f t="shared" si="119"/>
        <v>OK</v>
      </c>
      <c r="U411" s="453"/>
      <c r="V411" s="454"/>
      <c r="W411" s="450"/>
      <c r="X411" s="450"/>
      <c r="Y411" s="450"/>
      <c r="Z411" s="450"/>
      <c r="AA411" s="450"/>
    </row>
    <row r="412" spans="1:27" s="445" customFormat="1" ht="12.75" customHeight="1">
      <c r="A412" s="446" t="s">
        <v>580</v>
      </c>
      <c r="B412" s="447">
        <f>VLOOKUP($A412,'Orçamento Base'!$D$12:$S$2588,4,FALSE)</f>
        <v>0</v>
      </c>
      <c r="C412" s="446">
        <f>VLOOKUP($A412,'Orçamento Base'!$D$12:$S$2588,5,FALSE)</f>
        <v>0</v>
      </c>
      <c r="D412" s="512"/>
      <c r="E412" s="449">
        <f t="shared" si="122"/>
        <v>0</v>
      </c>
      <c r="F412" s="449">
        <f>VLOOKUP($A412,'Orçamento Base'!$D$12:$S$2588,6,FALSE)</f>
        <v>0</v>
      </c>
      <c r="G412" s="449">
        <f t="shared" si="120"/>
        <v>0</v>
      </c>
      <c r="H412" s="449">
        <f t="shared" si="121"/>
        <v>0</v>
      </c>
      <c r="I412" s="448">
        <f t="shared" si="123"/>
        <v>0</v>
      </c>
      <c r="J412" s="448">
        <f t="shared" si="124"/>
        <v>0</v>
      </c>
      <c r="K412" s="448">
        <f t="shared" si="125"/>
        <v>0</v>
      </c>
      <c r="L412" s="450"/>
      <c r="M412" s="451"/>
      <c r="N412" s="451"/>
      <c r="O412" s="451"/>
      <c r="P412" s="451"/>
      <c r="Q412" s="451"/>
      <c r="R412" s="451"/>
      <c r="S412" s="452"/>
      <c r="T412" s="453" t="str">
        <f t="shared" si="119"/>
        <v>OK</v>
      </c>
      <c r="U412" s="453"/>
      <c r="V412" s="454"/>
      <c r="W412" s="450"/>
      <c r="X412" s="450"/>
      <c r="Y412" s="450"/>
      <c r="Z412" s="450"/>
      <c r="AA412" s="450"/>
    </row>
    <row r="413" spans="1:27" s="445" customFormat="1" ht="12.75" customHeight="1">
      <c r="A413" s="446" t="s">
        <v>581</v>
      </c>
      <c r="B413" s="447">
        <f>VLOOKUP($A413,'Orçamento Base'!$D$12:$S$2588,4,FALSE)</f>
        <v>0</v>
      </c>
      <c r="C413" s="446">
        <f>VLOOKUP($A413,'Orçamento Base'!$D$12:$S$2588,5,FALSE)</f>
        <v>0</v>
      </c>
      <c r="D413" s="512"/>
      <c r="E413" s="449">
        <f t="shared" si="122"/>
        <v>0</v>
      </c>
      <c r="F413" s="449">
        <f>VLOOKUP($A413,'Orçamento Base'!$D$12:$S$2588,6,FALSE)</f>
        <v>0</v>
      </c>
      <c r="G413" s="449">
        <f t="shared" si="120"/>
        <v>0</v>
      </c>
      <c r="H413" s="449">
        <f t="shared" si="121"/>
        <v>0</v>
      </c>
      <c r="I413" s="448">
        <f t="shared" si="123"/>
        <v>0</v>
      </c>
      <c r="J413" s="448">
        <f t="shared" si="124"/>
        <v>0</v>
      </c>
      <c r="K413" s="448">
        <f t="shared" si="125"/>
        <v>0</v>
      </c>
      <c r="L413" s="450"/>
      <c r="M413" s="451"/>
      <c r="N413" s="451"/>
      <c r="O413" s="451"/>
      <c r="P413" s="451"/>
      <c r="Q413" s="451"/>
      <c r="R413" s="451"/>
      <c r="S413" s="452"/>
      <c r="T413" s="453" t="str">
        <f t="shared" si="119"/>
        <v>OK</v>
      </c>
      <c r="U413" s="453"/>
      <c r="V413" s="454"/>
      <c r="W413" s="450"/>
      <c r="X413" s="450"/>
      <c r="Y413" s="450"/>
      <c r="Z413" s="450"/>
      <c r="AA413" s="450"/>
    </row>
    <row r="414" spans="1:27" s="445" customFormat="1" ht="12.75" customHeight="1">
      <c r="A414" s="446" t="s">
        <v>582</v>
      </c>
      <c r="B414" s="447">
        <f>VLOOKUP($A414,'Orçamento Base'!$D$12:$S$2588,4,FALSE)</f>
        <v>0</v>
      </c>
      <c r="C414" s="446">
        <f>VLOOKUP($A414,'Orçamento Base'!$D$12:$S$2588,5,FALSE)</f>
        <v>0</v>
      </c>
      <c r="D414" s="512"/>
      <c r="E414" s="449">
        <f t="shared" si="122"/>
        <v>0</v>
      </c>
      <c r="F414" s="449">
        <f>VLOOKUP($A414,'Orçamento Base'!$D$12:$S$2588,6,FALSE)</f>
        <v>0</v>
      </c>
      <c r="G414" s="449">
        <f t="shared" si="120"/>
        <v>0</v>
      </c>
      <c r="H414" s="449">
        <f t="shared" si="121"/>
        <v>0</v>
      </c>
      <c r="I414" s="448">
        <f t="shared" si="123"/>
        <v>0</v>
      </c>
      <c r="J414" s="448">
        <f t="shared" si="124"/>
        <v>0</v>
      </c>
      <c r="K414" s="448">
        <f t="shared" si="125"/>
        <v>0</v>
      </c>
      <c r="L414" s="450"/>
      <c r="M414" s="451"/>
      <c r="N414" s="451"/>
      <c r="O414" s="451"/>
      <c r="P414" s="451"/>
      <c r="Q414" s="451"/>
      <c r="R414" s="451"/>
      <c r="S414" s="452"/>
      <c r="T414" s="453" t="str">
        <f t="shared" si="119"/>
        <v>OK</v>
      </c>
      <c r="U414" s="453"/>
      <c r="V414" s="454"/>
      <c r="W414" s="450"/>
      <c r="X414" s="450"/>
      <c r="Y414" s="450"/>
      <c r="Z414" s="450"/>
      <c r="AA414" s="450"/>
    </row>
    <row r="415" spans="1:27" s="445" customFormat="1" ht="12.75" customHeight="1">
      <c r="A415" s="446" t="s">
        <v>583</v>
      </c>
      <c r="B415" s="447">
        <f>VLOOKUP($A415,'Orçamento Base'!$D$12:$S$2588,4,FALSE)</f>
        <v>0</v>
      </c>
      <c r="C415" s="446">
        <f>VLOOKUP($A415,'Orçamento Base'!$D$12:$S$2588,5,FALSE)</f>
        <v>0</v>
      </c>
      <c r="D415" s="512"/>
      <c r="E415" s="449">
        <f t="shared" si="122"/>
        <v>0</v>
      </c>
      <c r="F415" s="449">
        <f>VLOOKUP($A415,'Orçamento Base'!$D$12:$S$2588,6,FALSE)</f>
        <v>0</v>
      </c>
      <c r="G415" s="449">
        <f t="shared" si="120"/>
        <v>0</v>
      </c>
      <c r="H415" s="449">
        <f t="shared" si="121"/>
        <v>0</v>
      </c>
      <c r="I415" s="448">
        <f t="shared" si="123"/>
        <v>0</v>
      </c>
      <c r="J415" s="448">
        <f t="shared" si="124"/>
        <v>0</v>
      </c>
      <c r="K415" s="448">
        <f t="shared" si="125"/>
        <v>0</v>
      </c>
      <c r="L415" s="450"/>
      <c r="M415" s="451"/>
      <c r="N415" s="451"/>
      <c r="O415" s="451"/>
      <c r="P415" s="451"/>
      <c r="Q415" s="451"/>
      <c r="R415" s="451"/>
      <c r="S415" s="452"/>
      <c r="T415" s="453" t="str">
        <f t="shared" si="119"/>
        <v>OK</v>
      </c>
      <c r="U415" s="453"/>
      <c r="V415" s="454"/>
      <c r="W415" s="450"/>
      <c r="X415" s="450"/>
      <c r="Y415" s="450"/>
      <c r="Z415" s="450"/>
      <c r="AA415" s="450"/>
    </row>
    <row r="416" spans="1:27" s="445" customFormat="1" ht="12.75" customHeight="1">
      <c r="A416" s="446" t="s">
        <v>584</v>
      </c>
      <c r="B416" s="447">
        <f>VLOOKUP($A416,'Orçamento Base'!$D$12:$S$2588,4,FALSE)</f>
        <v>0</v>
      </c>
      <c r="C416" s="446">
        <f>VLOOKUP($A416,'Orçamento Base'!$D$12:$S$2588,5,FALSE)</f>
        <v>0</v>
      </c>
      <c r="D416" s="512"/>
      <c r="E416" s="449">
        <f t="shared" si="122"/>
        <v>0</v>
      </c>
      <c r="F416" s="449">
        <f>VLOOKUP($A416,'Orçamento Base'!$D$12:$S$2588,6,FALSE)</f>
        <v>0</v>
      </c>
      <c r="G416" s="449">
        <f t="shared" si="120"/>
        <v>0</v>
      </c>
      <c r="H416" s="449">
        <f t="shared" si="121"/>
        <v>0</v>
      </c>
      <c r="I416" s="448">
        <f t="shared" si="123"/>
        <v>0</v>
      </c>
      <c r="J416" s="448">
        <f t="shared" si="124"/>
        <v>0</v>
      </c>
      <c r="K416" s="448">
        <f t="shared" si="125"/>
        <v>0</v>
      </c>
      <c r="L416" s="450"/>
      <c r="M416" s="451"/>
      <c r="N416" s="451"/>
      <c r="O416" s="451"/>
      <c r="P416" s="451"/>
      <c r="Q416" s="451"/>
      <c r="R416" s="451"/>
      <c r="S416" s="452"/>
      <c r="T416" s="453" t="str">
        <f t="shared" si="119"/>
        <v>OK</v>
      </c>
      <c r="U416" s="453"/>
      <c r="V416" s="454"/>
      <c r="W416" s="450"/>
      <c r="X416" s="450"/>
      <c r="Y416" s="450"/>
      <c r="Z416" s="450"/>
      <c r="AA416" s="450"/>
    </row>
    <row r="417" spans="1:27" s="445" customFormat="1" ht="12.75" customHeight="1">
      <c r="A417" s="446" t="s">
        <v>585</v>
      </c>
      <c r="B417" s="447">
        <f>VLOOKUP($A417,'Orçamento Base'!$D$12:$S$2588,4,FALSE)</f>
        <v>0</v>
      </c>
      <c r="C417" s="446">
        <f>VLOOKUP($A417,'Orçamento Base'!$D$12:$S$2588,5,FALSE)</f>
        <v>0</v>
      </c>
      <c r="D417" s="512"/>
      <c r="E417" s="449">
        <f t="shared" si="122"/>
        <v>0</v>
      </c>
      <c r="F417" s="449">
        <f>VLOOKUP($A417,'Orçamento Base'!$D$12:$S$2588,6,FALSE)</f>
        <v>0</v>
      </c>
      <c r="G417" s="449">
        <f t="shared" si="120"/>
        <v>0</v>
      </c>
      <c r="H417" s="449">
        <f t="shared" si="121"/>
        <v>0</v>
      </c>
      <c r="I417" s="448">
        <f t="shared" si="123"/>
        <v>0</v>
      </c>
      <c r="J417" s="448">
        <f t="shared" si="124"/>
        <v>0</v>
      </c>
      <c r="K417" s="448">
        <f t="shared" si="125"/>
        <v>0</v>
      </c>
      <c r="L417" s="450"/>
      <c r="M417" s="451"/>
      <c r="N417" s="451"/>
      <c r="O417" s="451"/>
      <c r="P417" s="451"/>
      <c r="Q417" s="451"/>
      <c r="R417" s="451"/>
      <c r="S417" s="452"/>
      <c r="T417" s="453" t="str">
        <f t="shared" si="119"/>
        <v>OK</v>
      </c>
      <c r="U417" s="453"/>
      <c r="V417" s="454"/>
      <c r="W417" s="450"/>
      <c r="X417" s="450"/>
      <c r="Y417" s="450"/>
      <c r="Z417" s="450"/>
      <c r="AA417" s="450"/>
    </row>
    <row r="418" spans="1:27" s="445" customFormat="1" ht="12.75" customHeight="1">
      <c r="A418" s="446" t="s">
        <v>586</v>
      </c>
      <c r="B418" s="447">
        <f>VLOOKUP($A418,'Orçamento Base'!$D$12:$S$2588,4,FALSE)</f>
        <v>0</v>
      </c>
      <c r="C418" s="446">
        <f>VLOOKUP($A418,'Orçamento Base'!$D$12:$S$2588,5,FALSE)</f>
        <v>0</v>
      </c>
      <c r="D418" s="512"/>
      <c r="E418" s="449">
        <f t="shared" si="122"/>
        <v>0</v>
      </c>
      <c r="F418" s="449">
        <f>VLOOKUP($A418,'Orçamento Base'!$D$12:$S$2588,6,FALSE)</f>
        <v>0</v>
      </c>
      <c r="G418" s="449">
        <f t="shared" si="120"/>
        <v>0</v>
      </c>
      <c r="H418" s="449">
        <f t="shared" si="121"/>
        <v>0</v>
      </c>
      <c r="I418" s="448">
        <f t="shared" si="123"/>
        <v>0</v>
      </c>
      <c r="J418" s="448">
        <f t="shared" si="124"/>
        <v>0</v>
      </c>
      <c r="K418" s="448">
        <f t="shared" si="125"/>
        <v>0</v>
      </c>
      <c r="L418" s="450"/>
      <c r="M418" s="451"/>
      <c r="N418" s="451"/>
      <c r="O418" s="451"/>
      <c r="P418" s="451"/>
      <c r="Q418" s="451"/>
      <c r="R418" s="451"/>
      <c r="S418" s="452"/>
      <c r="T418" s="453" t="str">
        <f t="shared" si="119"/>
        <v>OK</v>
      </c>
      <c r="U418" s="453"/>
      <c r="V418" s="454"/>
      <c r="W418" s="450"/>
      <c r="X418" s="450"/>
      <c r="Y418" s="450"/>
      <c r="Z418" s="450"/>
      <c r="AA418" s="450"/>
    </row>
    <row r="419" spans="1:27" s="445" customFormat="1" ht="12.75" customHeight="1">
      <c r="A419" s="446" t="s">
        <v>587</v>
      </c>
      <c r="B419" s="447">
        <f>VLOOKUP($A419,'Orçamento Base'!$D$12:$S$2588,4,FALSE)</f>
        <v>0</v>
      </c>
      <c r="C419" s="446">
        <f>VLOOKUP($A419,'Orçamento Base'!$D$12:$S$2588,5,FALSE)</f>
        <v>0</v>
      </c>
      <c r="D419" s="512"/>
      <c r="E419" s="449">
        <f t="shared" si="122"/>
        <v>0</v>
      </c>
      <c r="F419" s="449">
        <f>VLOOKUP($A419,'Orçamento Base'!$D$12:$S$2588,6,FALSE)</f>
        <v>0</v>
      </c>
      <c r="G419" s="449">
        <f t="shared" si="120"/>
        <v>0</v>
      </c>
      <c r="H419" s="449">
        <f t="shared" si="121"/>
        <v>0</v>
      </c>
      <c r="I419" s="448">
        <f t="shared" si="123"/>
        <v>0</v>
      </c>
      <c r="J419" s="448">
        <f t="shared" si="124"/>
        <v>0</v>
      </c>
      <c r="K419" s="448">
        <f t="shared" si="125"/>
        <v>0</v>
      </c>
      <c r="L419" s="450"/>
      <c r="M419" s="451"/>
      <c r="N419" s="451"/>
      <c r="O419" s="451"/>
      <c r="P419" s="451"/>
      <c r="Q419" s="451"/>
      <c r="R419" s="451"/>
      <c r="S419" s="452"/>
      <c r="T419" s="453" t="str">
        <f t="shared" si="119"/>
        <v>OK</v>
      </c>
      <c r="U419" s="453"/>
      <c r="V419" s="454"/>
      <c r="W419" s="450"/>
      <c r="X419" s="450"/>
      <c r="Y419" s="450"/>
      <c r="Z419" s="450"/>
      <c r="AA419" s="450"/>
    </row>
    <row r="420" spans="1:27" s="445" customFormat="1" ht="12.75" customHeight="1">
      <c r="A420" s="446" t="s">
        <v>588</v>
      </c>
      <c r="B420" s="447">
        <f>VLOOKUP($A420,'Orçamento Base'!$D$12:$S$2588,4,FALSE)</f>
        <v>0</v>
      </c>
      <c r="C420" s="446">
        <f>VLOOKUP($A420,'Orçamento Base'!$D$12:$S$2588,5,FALSE)</f>
        <v>0</v>
      </c>
      <c r="D420" s="512"/>
      <c r="E420" s="449">
        <f t="shared" si="122"/>
        <v>0</v>
      </c>
      <c r="F420" s="449">
        <f>VLOOKUP($A420,'Orçamento Base'!$D$12:$S$2588,6,FALSE)</f>
        <v>0</v>
      </c>
      <c r="G420" s="449">
        <f t="shared" si="120"/>
        <v>0</v>
      </c>
      <c r="H420" s="449">
        <f t="shared" si="121"/>
        <v>0</v>
      </c>
      <c r="I420" s="448">
        <f t="shared" si="123"/>
        <v>0</v>
      </c>
      <c r="J420" s="448">
        <f t="shared" si="124"/>
        <v>0</v>
      </c>
      <c r="K420" s="448">
        <f t="shared" si="125"/>
        <v>0</v>
      </c>
      <c r="L420" s="450"/>
      <c r="M420" s="451"/>
      <c r="N420" s="451"/>
      <c r="O420" s="451"/>
      <c r="P420" s="451"/>
      <c r="Q420" s="451"/>
      <c r="R420" s="451"/>
      <c r="S420" s="452"/>
      <c r="T420" s="453" t="str">
        <f t="shared" si="119"/>
        <v>OK</v>
      </c>
      <c r="U420" s="453"/>
      <c r="V420" s="454"/>
      <c r="W420" s="450"/>
      <c r="X420" s="450"/>
      <c r="Y420" s="450"/>
      <c r="Z420" s="450"/>
      <c r="AA420" s="450"/>
    </row>
    <row r="421" spans="1:27" s="445" customFormat="1" ht="12.75" customHeight="1">
      <c r="A421" s="446" t="s">
        <v>589</v>
      </c>
      <c r="B421" s="447">
        <f>VLOOKUP($A421,'Orçamento Base'!$D$12:$S$2588,4,FALSE)</f>
        <v>0</v>
      </c>
      <c r="C421" s="446">
        <f>VLOOKUP($A421,'Orçamento Base'!$D$12:$S$2588,5,FALSE)</f>
        <v>0</v>
      </c>
      <c r="D421" s="512"/>
      <c r="E421" s="449">
        <f t="shared" si="122"/>
        <v>0</v>
      </c>
      <c r="F421" s="449">
        <f>VLOOKUP($A421,'Orçamento Base'!$D$12:$S$2588,6,FALSE)</f>
        <v>0</v>
      </c>
      <c r="G421" s="449">
        <f t="shared" si="120"/>
        <v>0</v>
      </c>
      <c r="H421" s="449">
        <f t="shared" si="121"/>
        <v>0</v>
      </c>
      <c r="I421" s="448">
        <f t="shared" si="123"/>
        <v>0</v>
      </c>
      <c r="J421" s="448">
        <f t="shared" si="124"/>
        <v>0</v>
      </c>
      <c r="K421" s="448">
        <f t="shared" si="125"/>
        <v>0</v>
      </c>
      <c r="L421" s="450"/>
      <c r="M421" s="451"/>
      <c r="N421" s="451"/>
      <c r="O421" s="451"/>
      <c r="P421" s="451"/>
      <c r="Q421" s="451"/>
      <c r="R421" s="451"/>
      <c r="S421" s="452"/>
      <c r="T421" s="453" t="str">
        <f t="shared" si="119"/>
        <v>OK</v>
      </c>
      <c r="U421" s="453"/>
      <c r="V421" s="454"/>
      <c r="W421" s="450"/>
      <c r="X421" s="450"/>
      <c r="Y421" s="450"/>
      <c r="Z421" s="450"/>
      <c r="AA421" s="450"/>
    </row>
    <row r="422" spans="1:27" s="445" customFormat="1" ht="12.75" customHeight="1">
      <c r="A422" s="446" t="s">
        <v>590</v>
      </c>
      <c r="B422" s="447">
        <f>VLOOKUP($A422,'Orçamento Base'!$D$12:$S$2588,4,FALSE)</f>
        <v>0</v>
      </c>
      <c r="C422" s="446">
        <f>VLOOKUP($A422,'Orçamento Base'!$D$12:$S$2588,5,FALSE)</f>
        <v>0</v>
      </c>
      <c r="D422" s="512"/>
      <c r="E422" s="449">
        <f t="shared" si="122"/>
        <v>0</v>
      </c>
      <c r="F422" s="449">
        <f>VLOOKUP($A422,'Orçamento Base'!$D$12:$S$2588,6,FALSE)</f>
        <v>0</v>
      </c>
      <c r="G422" s="449">
        <f t="shared" si="120"/>
        <v>0</v>
      </c>
      <c r="H422" s="449">
        <f t="shared" si="121"/>
        <v>0</v>
      </c>
      <c r="I422" s="448">
        <f t="shared" si="123"/>
        <v>0</v>
      </c>
      <c r="J422" s="448">
        <f t="shared" si="124"/>
        <v>0</v>
      </c>
      <c r="K422" s="448">
        <f t="shared" si="125"/>
        <v>0</v>
      </c>
      <c r="L422" s="450"/>
      <c r="M422" s="451"/>
      <c r="N422" s="451"/>
      <c r="O422" s="451"/>
      <c r="P422" s="451"/>
      <c r="Q422" s="451"/>
      <c r="R422" s="451"/>
      <c r="S422" s="452"/>
      <c r="T422" s="453" t="str">
        <f t="shared" si="119"/>
        <v>OK</v>
      </c>
      <c r="U422" s="453"/>
      <c r="V422" s="454"/>
      <c r="W422" s="450"/>
      <c r="X422" s="450"/>
      <c r="Y422" s="450"/>
      <c r="Z422" s="450"/>
      <c r="AA422" s="450"/>
    </row>
    <row r="423" spans="1:27" s="445" customFormat="1" ht="12.75" customHeight="1">
      <c r="A423" s="446" t="s">
        <v>591</v>
      </c>
      <c r="B423" s="447">
        <f>VLOOKUP($A423,'Orçamento Base'!$D$12:$S$2588,4,FALSE)</f>
        <v>0</v>
      </c>
      <c r="C423" s="446">
        <f>VLOOKUP($A423,'Orçamento Base'!$D$12:$S$2588,5,FALSE)</f>
        <v>0</v>
      </c>
      <c r="D423" s="512"/>
      <c r="E423" s="449">
        <f t="shared" si="122"/>
        <v>0</v>
      </c>
      <c r="F423" s="449">
        <f>VLOOKUP($A423,'Orçamento Base'!$D$12:$S$2588,6,FALSE)</f>
        <v>0</v>
      </c>
      <c r="G423" s="449">
        <f t="shared" si="120"/>
        <v>0</v>
      </c>
      <c r="H423" s="449">
        <f t="shared" si="121"/>
        <v>0</v>
      </c>
      <c r="I423" s="448">
        <f t="shared" si="123"/>
        <v>0</v>
      </c>
      <c r="J423" s="448">
        <f t="shared" si="124"/>
        <v>0</v>
      </c>
      <c r="K423" s="448">
        <f t="shared" si="125"/>
        <v>0</v>
      </c>
      <c r="L423" s="450"/>
      <c r="M423" s="451"/>
      <c r="N423" s="451"/>
      <c r="O423" s="451"/>
      <c r="P423" s="451"/>
      <c r="Q423" s="451"/>
      <c r="R423" s="451"/>
      <c r="S423" s="452"/>
      <c r="T423" s="453" t="str">
        <f t="shared" si="119"/>
        <v>OK</v>
      </c>
      <c r="U423" s="453"/>
      <c r="V423" s="454"/>
      <c r="W423" s="450"/>
      <c r="X423" s="450"/>
      <c r="Y423" s="450"/>
      <c r="Z423" s="450"/>
      <c r="AA423" s="450"/>
    </row>
    <row r="424" spans="1:27" s="445" customFormat="1" ht="12.75" customHeight="1">
      <c r="A424" s="446" t="s">
        <v>592</v>
      </c>
      <c r="B424" s="447">
        <f>VLOOKUP($A424,'Orçamento Base'!$D$12:$S$2588,4,FALSE)</f>
        <v>0</v>
      </c>
      <c r="C424" s="446">
        <f>VLOOKUP($A424,'Orçamento Base'!$D$12:$S$2588,5,FALSE)</f>
        <v>0</v>
      </c>
      <c r="D424" s="512"/>
      <c r="E424" s="449">
        <f t="shared" si="122"/>
        <v>0</v>
      </c>
      <c r="F424" s="449">
        <f>VLOOKUP($A424,'Orçamento Base'!$D$12:$S$2588,6,FALSE)</f>
        <v>0</v>
      </c>
      <c r="G424" s="449">
        <f t="shared" si="120"/>
        <v>0</v>
      </c>
      <c r="H424" s="449">
        <f t="shared" si="121"/>
        <v>0</v>
      </c>
      <c r="I424" s="448">
        <f t="shared" si="123"/>
        <v>0</v>
      </c>
      <c r="J424" s="448">
        <f t="shared" si="124"/>
        <v>0</v>
      </c>
      <c r="K424" s="448">
        <f t="shared" si="125"/>
        <v>0</v>
      </c>
      <c r="L424" s="450"/>
      <c r="M424" s="451"/>
      <c r="N424" s="451"/>
      <c r="O424" s="451"/>
      <c r="P424" s="451"/>
      <c r="Q424" s="451"/>
      <c r="R424" s="451"/>
      <c r="S424" s="452"/>
      <c r="T424" s="453" t="str">
        <f t="shared" si="119"/>
        <v>OK</v>
      </c>
      <c r="U424" s="453"/>
      <c r="V424" s="454"/>
      <c r="W424" s="450"/>
      <c r="X424" s="450"/>
      <c r="Y424" s="450"/>
      <c r="Z424" s="450"/>
      <c r="AA424" s="450"/>
    </row>
    <row r="425" spans="1:27" s="445" customFormat="1" ht="12.75" customHeight="1">
      <c r="A425" s="446" t="s">
        <v>593</v>
      </c>
      <c r="B425" s="447">
        <f>VLOOKUP($A425,'Orçamento Base'!$D$12:$S$2588,4,FALSE)</f>
        <v>0</v>
      </c>
      <c r="C425" s="446">
        <f>VLOOKUP($A425,'Orçamento Base'!$D$12:$S$2588,5,FALSE)</f>
        <v>0</v>
      </c>
      <c r="D425" s="512"/>
      <c r="E425" s="449">
        <f t="shared" si="122"/>
        <v>0</v>
      </c>
      <c r="F425" s="449">
        <f>VLOOKUP($A425,'Orçamento Base'!$D$12:$S$2588,6,FALSE)</f>
        <v>0</v>
      </c>
      <c r="G425" s="449">
        <f t="shared" si="120"/>
        <v>0</v>
      </c>
      <c r="H425" s="449">
        <f t="shared" si="121"/>
        <v>0</v>
      </c>
      <c r="I425" s="448">
        <f t="shared" si="123"/>
        <v>0</v>
      </c>
      <c r="J425" s="448">
        <f t="shared" si="124"/>
        <v>0</v>
      </c>
      <c r="K425" s="448">
        <f t="shared" si="125"/>
        <v>0</v>
      </c>
      <c r="L425" s="450"/>
      <c r="M425" s="451"/>
      <c r="N425" s="451"/>
      <c r="O425" s="451"/>
      <c r="P425" s="451"/>
      <c r="Q425" s="451"/>
      <c r="R425" s="451"/>
      <c r="S425" s="452"/>
      <c r="T425" s="453" t="str">
        <f t="shared" si="119"/>
        <v>OK</v>
      </c>
      <c r="U425" s="453"/>
      <c r="V425" s="454"/>
      <c r="W425" s="450"/>
      <c r="X425" s="450"/>
      <c r="Y425" s="450"/>
      <c r="Z425" s="450"/>
      <c r="AA425" s="450"/>
    </row>
    <row r="426" spans="1:27" s="445" customFormat="1" ht="12.75" customHeight="1">
      <c r="A426" s="446" t="s">
        <v>594</v>
      </c>
      <c r="B426" s="447">
        <f>VLOOKUP($A426,'Orçamento Base'!$D$12:$S$2588,4,FALSE)</f>
        <v>0</v>
      </c>
      <c r="C426" s="446">
        <f>VLOOKUP($A426,'Orçamento Base'!$D$12:$S$2588,5,FALSE)</f>
        <v>0</v>
      </c>
      <c r="D426" s="512"/>
      <c r="E426" s="449">
        <f t="shared" si="122"/>
        <v>0</v>
      </c>
      <c r="F426" s="449">
        <f>VLOOKUP($A426,'Orçamento Base'!$D$12:$S$2588,6,FALSE)</f>
        <v>0</v>
      </c>
      <c r="G426" s="449">
        <f t="shared" si="120"/>
        <v>0</v>
      </c>
      <c r="H426" s="449">
        <f t="shared" si="121"/>
        <v>0</v>
      </c>
      <c r="I426" s="448">
        <f t="shared" si="123"/>
        <v>0</v>
      </c>
      <c r="J426" s="448">
        <f t="shared" si="124"/>
        <v>0</v>
      </c>
      <c r="K426" s="448">
        <f t="shared" si="125"/>
        <v>0</v>
      </c>
      <c r="L426" s="450"/>
      <c r="M426" s="451"/>
      <c r="N426" s="451"/>
      <c r="O426" s="451"/>
      <c r="P426" s="451"/>
      <c r="Q426" s="451"/>
      <c r="R426" s="451"/>
      <c r="S426" s="452"/>
      <c r="T426" s="453" t="str">
        <f t="shared" si="119"/>
        <v>OK</v>
      </c>
      <c r="U426" s="453"/>
      <c r="V426" s="454"/>
      <c r="W426" s="450"/>
      <c r="X426" s="450"/>
      <c r="Y426" s="450"/>
      <c r="Z426" s="450"/>
      <c r="AA426" s="450"/>
    </row>
    <row r="427" spans="1:27" s="445" customFormat="1" ht="12.75" customHeight="1">
      <c r="A427" s="446" t="s">
        <v>595</v>
      </c>
      <c r="B427" s="447">
        <f>VLOOKUP($A427,'Orçamento Base'!$D$12:$S$2588,4,FALSE)</f>
        <v>0</v>
      </c>
      <c r="C427" s="446">
        <f>VLOOKUP($A427,'Orçamento Base'!$D$12:$S$2588,5,FALSE)</f>
        <v>0</v>
      </c>
      <c r="D427" s="512"/>
      <c r="E427" s="449">
        <f t="shared" si="122"/>
        <v>0</v>
      </c>
      <c r="F427" s="449">
        <f>VLOOKUP($A427,'Orçamento Base'!$D$12:$S$2588,6,FALSE)</f>
        <v>0</v>
      </c>
      <c r="G427" s="449">
        <f t="shared" si="120"/>
        <v>0</v>
      </c>
      <c r="H427" s="449">
        <f t="shared" si="121"/>
        <v>0</v>
      </c>
      <c r="I427" s="448">
        <f t="shared" si="123"/>
        <v>0</v>
      </c>
      <c r="J427" s="448">
        <f t="shared" si="124"/>
        <v>0</v>
      </c>
      <c r="K427" s="448">
        <f t="shared" si="125"/>
        <v>0</v>
      </c>
      <c r="L427" s="450"/>
      <c r="M427" s="451"/>
      <c r="N427" s="451"/>
      <c r="O427" s="451"/>
      <c r="P427" s="451"/>
      <c r="Q427" s="451"/>
      <c r="R427" s="451"/>
      <c r="S427" s="452"/>
      <c r="T427" s="453" t="str">
        <f t="shared" si="119"/>
        <v>OK</v>
      </c>
      <c r="U427" s="453"/>
      <c r="V427" s="454"/>
      <c r="W427" s="450"/>
      <c r="X427" s="450"/>
      <c r="Y427" s="450"/>
      <c r="Z427" s="450"/>
      <c r="AA427" s="450"/>
    </row>
    <row r="428" spans="1:27" s="445" customFormat="1" ht="12.75" customHeight="1">
      <c r="A428" s="446" t="s">
        <v>596</v>
      </c>
      <c r="B428" s="447">
        <f>VLOOKUP($A428,'Orçamento Base'!$D$12:$S$2588,4,FALSE)</f>
        <v>0</v>
      </c>
      <c r="C428" s="446">
        <f>VLOOKUP($A428,'Orçamento Base'!$D$12:$S$2588,5,FALSE)</f>
        <v>0</v>
      </c>
      <c r="D428" s="512"/>
      <c r="E428" s="449">
        <f t="shared" si="122"/>
        <v>0</v>
      </c>
      <c r="F428" s="449">
        <f>VLOOKUP($A428,'Orçamento Base'!$D$12:$S$2588,6,FALSE)</f>
        <v>0</v>
      </c>
      <c r="G428" s="449">
        <f t="shared" si="120"/>
        <v>0</v>
      </c>
      <c r="H428" s="449">
        <f t="shared" si="121"/>
        <v>0</v>
      </c>
      <c r="I428" s="448">
        <f t="shared" si="123"/>
        <v>0</v>
      </c>
      <c r="J428" s="448">
        <f t="shared" si="124"/>
        <v>0</v>
      </c>
      <c r="K428" s="448">
        <f t="shared" si="125"/>
        <v>0</v>
      </c>
      <c r="L428" s="450"/>
      <c r="M428" s="451"/>
      <c r="N428" s="451"/>
      <c r="O428" s="451"/>
      <c r="P428" s="451"/>
      <c r="Q428" s="451"/>
      <c r="R428" s="451"/>
      <c r="S428" s="452"/>
      <c r="T428" s="453" t="str">
        <f t="shared" si="119"/>
        <v>OK</v>
      </c>
      <c r="U428" s="453"/>
      <c r="V428" s="454"/>
      <c r="W428" s="450"/>
      <c r="X428" s="450"/>
      <c r="Y428" s="450"/>
      <c r="Z428" s="450"/>
      <c r="AA428" s="450"/>
    </row>
    <row r="429" spans="1:27" s="445" customFormat="1" ht="12.75" customHeight="1">
      <c r="A429" s="446" t="s">
        <v>597</v>
      </c>
      <c r="B429" s="447">
        <f>VLOOKUP($A429,'Orçamento Base'!$D$12:$S$2588,4,FALSE)</f>
        <v>0</v>
      </c>
      <c r="C429" s="446">
        <f>VLOOKUP($A429,'Orçamento Base'!$D$12:$S$2588,5,FALSE)</f>
        <v>0</v>
      </c>
      <c r="D429" s="512"/>
      <c r="E429" s="449">
        <f t="shared" si="122"/>
        <v>0</v>
      </c>
      <c r="F429" s="449">
        <f>VLOOKUP($A429,'Orçamento Base'!$D$12:$S$2588,6,FALSE)</f>
        <v>0</v>
      </c>
      <c r="G429" s="449">
        <f t="shared" si="120"/>
        <v>0</v>
      </c>
      <c r="H429" s="449">
        <f t="shared" si="121"/>
        <v>0</v>
      </c>
      <c r="I429" s="448">
        <f t="shared" si="123"/>
        <v>0</v>
      </c>
      <c r="J429" s="448">
        <f t="shared" si="124"/>
        <v>0</v>
      </c>
      <c r="K429" s="448">
        <f t="shared" si="125"/>
        <v>0</v>
      </c>
      <c r="L429" s="450"/>
      <c r="M429" s="451"/>
      <c r="N429" s="451"/>
      <c r="O429" s="451"/>
      <c r="P429" s="451"/>
      <c r="Q429" s="451"/>
      <c r="R429" s="451"/>
      <c r="S429" s="452"/>
      <c r="T429" s="453" t="str">
        <f t="shared" si="119"/>
        <v>OK</v>
      </c>
      <c r="U429" s="453"/>
      <c r="V429" s="454"/>
      <c r="W429" s="450"/>
      <c r="X429" s="450"/>
      <c r="Y429" s="450"/>
      <c r="Z429" s="450"/>
      <c r="AA429" s="450"/>
    </row>
    <row r="430" spans="1:27" s="445" customFormat="1" ht="12.75" customHeight="1">
      <c r="A430" s="446" t="s">
        <v>598</v>
      </c>
      <c r="B430" s="447">
        <f>VLOOKUP($A430,'Orçamento Base'!$D$12:$S$2588,4,FALSE)</f>
        <v>0</v>
      </c>
      <c r="C430" s="446">
        <f>VLOOKUP($A430,'Orçamento Base'!$D$12:$S$2588,5,FALSE)</f>
        <v>0</v>
      </c>
      <c r="D430" s="512"/>
      <c r="E430" s="449">
        <f t="shared" si="122"/>
        <v>0</v>
      </c>
      <c r="F430" s="449">
        <f>VLOOKUP($A430,'Orçamento Base'!$D$12:$S$2588,6,FALSE)</f>
        <v>0</v>
      </c>
      <c r="G430" s="449">
        <f t="shared" si="120"/>
        <v>0</v>
      </c>
      <c r="H430" s="449">
        <f t="shared" si="121"/>
        <v>0</v>
      </c>
      <c r="I430" s="448">
        <f t="shared" si="123"/>
        <v>0</v>
      </c>
      <c r="J430" s="448">
        <f t="shared" si="124"/>
        <v>0</v>
      </c>
      <c r="K430" s="448">
        <f t="shared" si="125"/>
        <v>0</v>
      </c>
      <c r="L430" s="450"/>
      <c r="M430" s="451"/>
      <c r="N430" s="451"/>
      <c r="O430" s="451"/>
      <c r="P430" s="451"/>
      <c r="Q430" s="451"/>
      <c r="R430" s="451"/>
      <c r="S430" s="452"/>
      <c r="T430" s="453" t="str">
        <f t="shared" si="119"/>
        <v>OK</v>
      </c>
      <c r="U430" s="453"/>
      <c r="V430" s="454"/>
      <c r="W430" s="450"/>
      <c r="X430" s="450"/>
      <c r="Y430" s="450"/>
      <c r="Z430" s="450"/>
      <c r="AA430" s="450"/>
    </row>
    <row r="431" spans="1:27" s="445" customFormat="1" ht="12.75" customHeight="1">
      <c r="A431" s="446" t="s">
        <v>599</v>
      </c>
      <c r="B431" s="447">
        <f>VLOOKUP($A431,'Orçamento Base'!$D$12:$S$2588,4,FALSE)</f>
        <v>0</v>
      </c>
      <c r="C431" s="446">
        <f>VLOOKUP($A431,'Orçamento Base'!$D$12:$S$2588,5,FALSE)</f>
        <v>0</v>
      </c>
      <c r="D431" s="512"/>
      <c r="E431" s="449">
        <f t="shared" si="122"/>
        <v>0</v>
      </c>
      <c r="F431" s="449">
        <f>VLOOKUP($A431,'Orçamento Base'!$D$12:$S$2588,6,FALSE)</f>
        <v>0</v>
      </c>
      <c r="G431" s="449">
        <f t="shared" si="120"/>
        <v>0</v>
      </c>
      <c r="H431" s="449">
        <f t="shared" si="121"/>
        <v>0</v>
      </c>
      <c r="I431" s="448">
        <f t="shared" si="123"/>
        <v>0</v>
      </c>
      <c r="J431" s="448">
        <f t="shared" si="124"/>
        <v>0</v>
      </c>
      <c r="K431" s="448">
        <f t="shared" si="125"/>
        <v>0</v>
      </c>
      <c r="L431" s="450"/>
      <c r="M431" s="451"/>
      <c r="N431" s="451"/>
      <c r="O431" s="451"/>
      <c r="P431" s="451"/>
      <c r="Q431" s="451"/>
      <c r="R431" s="451"/>
      <c r="S431" s="452"/>
      <c r="T431" s="453" t="str">
        <f t="shared" si="119"/>
        <v>OK</v>
      </c>
      <c r="U431" s="453"/>
      <c r="V431" s="454"/>
      <c r="W431" s="450"/>
      <c r="X431" s="450"/>
      <c r="Y431" s="450"/>
      <c r="Z431" s="450"/>
      <c r="AA431" s="450"/>
    </row>
    <row r="432" spans="1:27" s="445" customFormat="1" ht="12.75" customHeight="1">
      <c r="A432" s="446" t="s">
        <v>600</v>
      </c>
      <c r="B432" s="447">
        <f>VLOOKUP($A432,'Orçamento Base'!$D$12:$S$2588,4,FALSE)</f>
        <v>0</v>
      </c>
      <c r="C432" s="446">
        <f>VLOOKUP($A432,'Orçamento Base'!$D$12:$S$2588,5,FALSE)</f>
        <v>0</v>
      </c>
      <c r="D432" s="512"/>
      <c r="E432" s="449">
        <f t="shared" si="122"/>
        <v>0</v>
      </c>
      <c r="F432" s="449">
        <f>VLOOKUP($A432,'Orçamento Base'!$D$12:$S$2588,6,FALSE)</f>
        <v>0</v>
      </c>
      <c r="G432" s="449">
        <f t="shared" si="120"/>
        <v>0</v>
      </c>
      <c r="H432" s="449">
        <f t="shared" si="121"/>
        <v>0</v>
      </c>
      <c r="I432" s="448">
        <f t="shared" si="123"/>
        <v>0</v>
      </c>
      <c r="J432" s="448">
        <f t="shared" si="124"/>
        <v>0</v>
      </c>
      <c r="K432" s="448">
        <f t="shared" si="125"/>
        <v>0</v>
      </c>
      <c r="L432" s="450"/>
      <c r="M432" s="451"/>
      <c r="N432" s="451"/>
      <c r="O432" s="451"/>
      <c r="P432" s="451"/>
      <c r="Q432" s="451"/>
      <c r="R432" s="451"/>
      <c r="S432" s="452"/>
      <c r="T432" s="453" t="str">
        <f t="shared" si="119"/>
        <v>OK</v>
      </c>
      <c r="U432" s="453"/>
      <c r="V432" s="454"/>
      <c r="W432" s="450"/>
      <c r="X432" s="450"/>
      <c r="Y432" s="450"/>
      <c r="Z432" s="450"/>
      <c r="AA432" s="450"/>
    </row>
    <row r="433" spans="1:27" s="445" customFormat="1" ht="12.75" customHeight="1">
      <c r="A433" s="446" t="s">
        <v>601</v>
      </c>
      <c r="B433" s="447">
        <f>VLOOKUP($A433,'Orçamento Base'!$D$12:$S$2588,4,FALSE)</f>
        <v>0</v>
      </c>
      <c r="C433" s="446">
        <f>VLOOKUP($A433,'Orçamento Base'!$D$12:$S$2588,5,FALSE)</f>
        <v>0</v>
      </c>
      <c r="D433" s="512"/>
      <c r="E433" s="449">
        <f t="shared" si="122"/>
        <v>0</v>
      </c>
      <c r="F433" s="449">
        <f>VLOOKUP($A433,'Orçamento Base'!$D$12:$S$2588,6,FALSE)</f>
        <v>0</v>
      </c>
      <c r="G433" s="449">
        <f t="shared" si="120"/>
        <v>0</v>
      </c>
      <c r="H433" s="449">
        <f t="shared" si="121"/>
        <v>0</v>
      </c>
      <c r="I433" s="448">
        <f t="shared" si="123"/>
        <v>0</v>
      </c>
      <c r="J433" s="448">
        <f t="shared" si="124"/>
        <v>0</v>
      </c>
      <c r="K433" s="448">
        <f t="shared" si="125"/>
        <v>0</v>
      </c>
      <c r="L433" s="450"/>
      <c r="M433" s="451"/>
      <c r="N433" s="451"/>
      <c r="O433" s="451"/>
      <c r="P433" s="451"/>
      <c r="Q433" s="451"/>
      <c r="R433" s="451"/>
      <c r="S433" s="452"/>
      <c r="T433" s="453" t="str">
        <f t="shared" si="119"/>
        <v>OK</v>
      </c>
      <c r="U433" s="453"/>
      <c r="V433" s="454"/>
      <c r="W433" s="450"/>
      <c r="X433" s="450"/>
      <c r="Y433" s="450"/>
      <c r="Z433" s="450"/>
      <c r="AA433" s="450"/>
    </row>
    <row r="434" spans="1:27" s="445" customFormat="1" ht="12.75" customHeight="1">
      <c r="A434" s="446" t="s">
        <v>602</v>
      </c>
      <c r="B434" s="447">
        <f>VLOOKUP($A434,'Orçamento Base'!$D$12:$S$2588,4,FALSE)</f>
        <v>0</v>
      </c>
      <c r="C434" s="446">
        <f>VLOOKUP($A434,'Orçamento Base'!$D$12:$S$2588,5,FALSE)</f>
        <v>0</v>
      </c>
      <c r="D434" s="512"/>
      <c r="E434" s="449">
        <f t="shared" si="122"/>
        <v>0</v>
      </c>
      <c r="F434" s="449">
        <f>VLOOKUP($A434,'Orçamento Base'!$D$12:$S$2588,6,FALSE)</f>
        <v>0</v>
      </c>
      <c r="G434" s="449">
        <f t="shared" si="120"/>
        <v>0</v>
      </c>
      <c r="H434" s="449">
        <f t="shared" si="121"/>
        <v>0</v>
      </c>
      <c r="I434" s="448">
        <f t="shared" si="123"/>
        <v>0</v>
      </c>
      <c r="J434" s="448">
        <f t="shared" si="124"/>
        <v>0</v>
      </c>
      <c r="K434" s="448">
        <f t="shared" si="125"/>
        <v>0</v>
      </c>
      <c r="L434" s="450"/>
      <c r="M434" s="451"/>
      <c r="N434" s="451"/>
      <c r="O434" s="451"/>
      <c r="P434" s="451"/>
      <c r="Q434" s="451"/>
      <c r="R434" s="451"/>
      <c r="S434" s="452"/>
      <c r="T434" s="453" t="str">
        <f t="shared" si="119"/>
        <v>OK</v>
      </c>
      <c r="U434" s="453"/>
      <c r="V434" s="454"/>
      <c r="W434" s="450"/>
      <c r="X434" s="450"/>
      <c r="Y434" s="450"/>
      <c r="Z434" s="450"/>
      <c r="AA434" s="450"/>
    </row>
    <row r="435" spans="1:27" s="445" customFormat="1" ht="12.75" customHeight="1">
      <c r="A435" s="446" t="s">
        <v>603</v>
      </c>
      <c r="B435" s="447">
        <f>VLOOKUP($A435,'Orçamento Base'!$D$12:$S$2588,4,FALSE)</f>
        <v>0</v>
      </c>
      <c r="C435" s="446">
        <f>VLOOKUP($A435,'Orçamento Base'!$D$12:$S$2588,5,FALSE)</f>
        <v>0</v>
      </c>
      <c r="D435" s="512"/>
      <c r="E435" s="449">
        <f t="shared" si="122"/>
        <v>0</v>
      </c>
      <c r="F435" s="449">
        <f>VLOOKUP($A435,'Orçamento Base'!$D$12:$S$2588,6,FALSE)</f>
        <v>0</v>
      </c>
      <c r="G435" s="449">
        <f t="shared" si="120"/>
        <v>0</v>
      </c>
      <c r="H435" s="449">
        <f t="shared" si="121"/>
        <v>0</v>
      </c>
      <c r="I435" s="448">
        <f t="shared" si="123"/>
        <v>0</v>
      </c>
      <c r="J435" s="448">
        <f t="shared" si="124"/>
        <v>0</v>
      </c>
      <c r="K435" s="448">
        <f t="shared" si="125"/>
        <v>0</v>
      </c>
      <c r="L435" s="450"/>
      <c r="M435" s="451"/>
      <c r="N435" s="451"/>
      <c r="O435" s="451"/>
      <c r="P435" s="451"/>
      <c r="Q435" s="451"/>
      <c r="R435" s="451"/>
      <c r="S435" s="452"/>
      <c r="T435" s="453" t="str">
        <f t="shared" si="119"/>
        <v>OK</v>
      </c>
      <c r="U435" s="453"/>
      <c r="V435" s="454"/>
      <c r="W435" s="450"/>
      <c r="X435" s="450"/>
      <c r="Y435" s="450"/>
      <c r="Z435" s="450"/>
      <c r="AA435" s="450"/>
    </row>
    <row r="436" spans="1:27" s="445" customFormat="1" ht="12.75" customHeight="1">
      <c r="A436" s="446" t="s">
        <v>604</v>
      </c>
      <c r="B436" s="447">
        <f>VLOOKUP($A436,'Orçamento Base'!$D$12:$S$2588,4,FALSE)</f>
        <v>0</v>
      </c>
      <c r="C436" s="446">
        <f>VLOOKUP($A436,'Orçamento Base'!$D$12:$S$2588,5,FALSE)</f>
        <v>0</v>
      </c>
      <c r="D436" s="512"/>
      <c r="E436" s="449">
        <f t="shared" si="122"/>
        <v>0</v>
      </c>
      <c r="F436" s="449">
        <f>VLOOKUP($A436,'Orçamento Base'!$D$12:$S$2588,6,FALSE)</f>
        <v>0</v>
      </c>
      <c r="G436" s="449">
        <f t="shared" si="120"/>
        <v>0</v>
      </c>
      <c r="H436" s="449">
        <f t="shared" si="121"/>
        <v>0</v>
      </c>
      <c r="I436" s="448">
        <f t="shared" si="123"/>
        <v>0</v>
      </c>
      <c r="J436" s="448">
        <f t="shared" si="124"/>
        <v>0</v>
      </c>
      <c r="K436" s="448">
        <f t="shared" si="125"/>
        <v>0</v>
      </c>
      <c r="L436" s="450"/>
      <c r="M436" s="451"/>
      <c r="N436" s="451"/>
      <c r="O436" s="451"/>
      <c r="P436" s="451"/>
      <c r="Q436" s="451"/>
      <c r="R436" s="451"/>
      <c r="S436" s="452"/>
      <c r="T436" s="453" t="str">
        <f t="shared" si="119"/>
        <v>OK</v>
      </c>
      <c r="U436" s="453"/>
      <c r="V436" s="454"/>
      <c r="W436" s="450"/>
      <c r="X436" s="450"/>
      <c r="Y436" s="450"/>
      <c r="Z436" s="450"/>
      <c r="AA436" s="450"/>
    </row>
    <row r="437" spans="1:27" s="445" customFormat="1" ht="12.75" customHeight="1">
      <c r="A437" s="446" t="s">
        <v>605</v>
      </c>
      <c r="B437" s="447">
        <f>VLOOKUP($A437,'Orçamento Base'!$D$12:$S$2588,4,FALSE)</f>
        <v>0</v>
      </c>
      <c r="C437" s="446">
        <f>VLOOKUP($A437,'Orçamento Base'!$D$12:$S$2588,5,FALSE)</f>
        <v>0</v>
      </c>
      <c r="D437" s="512"/>
      <c r="E437" s="449">
        <f t="shared" si="122"/>
        <v>0</v>
      </c>
      <c r="F437" s="449">
        <f>VLOOKUP($A437,'Orçamento Base'!$D$12:$S$2588,6,FALSE)</f>
        <v>0</v>
      </c>
      <c r="G437" s="449">
        <f t="shared" si="120"/>
        <v>0</v>
      </c>
      <c r="H437" s="449">
        <f t="shared" si="121"/>
        <v>0</v>
      </c>
      <c r="I437" s="448">
        <f t="shared" si="123"/>
        <v>0</v>
      </c>
      <c r="J437" s="448">
        <f t="shared" si="124"/>
        <v>0</v>
      </c>
      <c r="K437" s="448">
        <f t="shared" si="125"/>
        <v>0</v>
      </c>
      <c r="L437" s="450"/>
      <c r="M437" s="451"/>
      <c r="N437" s="451"/>
      <c r="O437" s="451"/>
      <c r="P437" s="451"/>
      <c r="Q437" s="451"/>
      <c r="R437" s="451"/>
      <c r="S437" s="452"/>
      <c r="T437" s="453" t="str">
        <f t="shared" si="119"/>
        <v>OK</v>
      </c>
      <c r="U437" s="453"/>
      <c r="V437" s="454"/>
      <c r="W437" s="450"/>
      <c r="X437" s="450"/>
      <c r="Y437" s="450"/>
      <c r="Z437" s="450"/>
      <c r="AA437" s="450"/>
    </row>
    <row r="438" spans="1:27" s="445" customFormat="1" ht="12.75" customHeight="1">
      <c r="A438" s="446" t="s">
        <v>606</v>
      </c>
      <c r="B438" s="447">
        <f>VLOOKUP($A438,'Orçamento Base'!$D$12:$S$2588,4,FALSE)</f>
        <v>0</v>
      </c>
      <c r="C438" s="446">
        <f>VLOOKUP($A438,'Orçamento Base'!$D$12:$S$2588,5,FALSE)</f>
        <v>0</v>
      </c>
      <c r="D438" s="512"/>
      <c r="E438" s="449">
        <f t="shared" si="122"/>
        <v>0</v>
      </c>
      <c r="F438" s="449">
        <f>VLOOKUP($A438,'Orçamento Base'!$D$12:$S$2588,6,FALSE)</f>
        <v>0</v>
      </c>
      <c r="G438" s="449">
        <f t="shared" si="120"/>
        <v>0</v>
      </c>
      <c r="H438" s="449">
        <f t="shared" si="121"/>
        <v>0</v>
      </c>
      <c r="I438" s="448">
        <f t="shared" si="123"/>
        <v>0</v>
      </c>
      <c r="J438" s="448">
        <f t="shared" si="124"/>
        <v>0</v>
      </c>
      <c r="K438" s="448">
        <f t="shared" si="125"/>
        <v>0</v>
      </c>
      <c r="L438" s="450"/>
      <c r="M438" s="451"/>
      <c r="N438" s="451"/>
      <c r="O438" s="451"/>
      <c r="P438" s="451"/>
      <c r="Q438" s="451"/>
      <c r="R438" s="451"/>
      <c r="S438" s="452"/>
      <c r="T438" s="453" t="str">
        <f t="shared" si="119"/>
        <v>OK</v>
      </c>
      <c r="U438" s="453"/>
      <c r="V438" s="454"/>
      <c r="W438" s="450"/>
      <c r="X438" s="450"/>
      <c r="Y438" s="450"/>
      <c r="Z438" s="450"/>
      <c r="AA438" s="450"/>
    </row>
    <row r="439" spans="1:27" s="445" customFormat="1" ht="12.75" customHeight="1">
      <c r="A439" s="446" t="s">
        <v>607</v>
      </c>
      <c r="B439" s="447">
        <f>VLOOKUP($A439,'Orçamento Base'!$D$12:$S$2588,4,FALSE)</f>
        <v>0</v>
      </c>
      <c r="C439" s="446">
        <f>VLOOKUP($A439,'Orçamento Base'!$D$12:$S$2588,5,FALSE)</f>
        <v>0</v>
      </c>
      <c r="D439" s="512"/>
      <c r="E439" s="449">
        <f t="shared" si="122"/>
        <v>0</v>
      </c>
      <c r="F439" s="449">
        <f>VLOOKUP($A439,'Orçamento Base'!$D$12:$S$2588,6,FALSE)</f>
        <v>0</v>
      </c>
      <c r="G439" s="449">
        <f t="shared" si="120"/>
        <v>0</v>
      </c>
      <c r="H439" s="449">
        <f t="shared" si="121"/>
        <v>0</v>
      </c>
      <c r="I439" s="448">
        <f t="shared" si="123"/>
        <v>0</v>
      </c>
      <c r="J439" s="448">
        <f t="shared" si="124"/>
        <v>0</v>
      </c>
      <c r="K439" s="448">
        <f t="shared" si="125"/>
        <v>0</v>
      </c>
      <c r="L439" s="450"/>
      <c r="M439" s="451"/>
      <c r="N439" s="451"/>
      <c r="O439" s="451"/>
      <c r="P439" s="451"/>
      <c r="Q439" s="451"/>
      <c r="R439" s="451"/>
      <c r="S439" s="452"/>
      <c r="T439" s="453" t="str">
        <f t="shared" si="119"/>
        <v>OK</v>
      </c>
      <c r="U439" s="453"/>
      <c r="V439" s="454"/>
      <c r="W439" s="450"/>
      <c r="X439" s="450"/>
      <c r="Y439" s="450"/>
      <c r="Z439" s="450"/>
      <c r="AA439" s="450"/>
    </row>
    <row r="440" spans="1:27" s="445" customFormat="1" ht="12.75" customHeight="1">
      <c r="A440" s="446" t="s">
        <v>608</v>
      </c>
      <c r="B440" s="447">
        <f>VLOOKUP($A440,'Orçamento Base'!$D$12:$S$2588,4,FALSE)</f>
        <v>0</v>
      </c>
      <c r="C440" s="446">
        <f>VLOOKUP($A440,'Orçamento Base'!$D$12:$S$2588,5,FALSE)</f>
        <v>0</v>
      </c>
      <c r="D440" s="512"/>
      <c r="E440" s="449">
        <f t="shared" si="122"/>
        <v>0</v>
      </c>
      <c r="F440" s="449">
        <f>VLOOKUP($A440,'Orçamento Base'!$D$12:$S$2588,6,FALSE)</f>
        <v>0</v>
      </c>
      <c r="G440" s="449">
        <f t="shared" si="120"/>
        <v>0</v>
      </c>
      <c r="H440" s="449">
        <f t="shared" si="121"/>
        <v>0</v>
      </c>
      <c r="I440" s="448">
        <f t="shared" si="123"/>
        <v>0</v>
      </c>
      <c r="J440" s="448">
        <f t="shared" si="124"/>
        <v>0</v>
      </c>
      <c r="K440" s="448">
        <f t="shared" si="125"/>
        <v>0</v>
      </c>
      <c r="L440" s="450"/>
      <c r="M440" s="451"/>
      <c r="N440" s="451"/>
      <c r="O440" s="451"/>
      <c r="P440" s="451"/>
      <c r="Q440" s="451"/>
      <c r="R440" s="451"/>
      <c r="S440" s="452"/>
      <c r="T440" s="453" t="str">
        <f t="shared" si="119"/>
        <v>OK</v>
      </c>
      <c r="U440" s="453"/>
      <c r="V440" s="454"/>
      <c r="W440" s="450"/>
      <c r="X440" s="450"/>
      <c r="Y440" s="450"/>
      <c r="Z440" s="450"/>
      <c r="AA440" s="450"/>
    </row>
    <row r="441" spans="1:27" s="445" customFormat="1" ht="12.75" customHeight="1">
      <c r="A441" s="446" t="s">
        <v>609</v>
      </c>
      <c r="B441" s="447">
        <f>VLOOKUP($A441,'Orçamento Base'!$D$12:$S$2588,4,FALSE)</f>
        <v>0</v>
      </c>
      <c r="C441" s="446">
        <f>VLOOKUP($A441,'Orçamento Base'!$D$12:$S$2588,5,FALSE)</f>
        <v>0</v>
      </c>
      <c r="D441" s="512"/>
      <c r="E441" s="449">
        <f t="shared" si="122"/>
        <v>0</v>
      </c>
      <c r="F441" s="449">
        <f>VLOOKUP($A441,'Orçamento Base'!$D$12:$S$2588,6,FALSE)</f>
        <v>0</v>
      </c>
      <c r="G441" s="449">
        <f t="shared" si="120"/>
        <v>0</v>
      </c>
      <c r="H441" s="449">
        <f t="shared" si="121"/>
        <v>0</v>
      </c>
      <c r="I441" s="448">
        <f t="shared" si="123"/>
        <v>0</v>
      </c>
      <c r="J441" s="448">
        <f t="shared" si="124"/>
        <v>0</v>
      </c>
      <c r="K441" s="448">
        <f t="shared" si="125"/>
        <v>0</v>
      </c>
      <c r="L441" s="450"/>
      <c r="M441" s="451"/>
      <c r="N441" s="451"/>
      <c r="O441" s="451"/>
      <c r="P441" s="451"/>
      <c r="Q441" s="451"/>
      <c r="R441" s="451"/>
      <c r="S441" s="452"/>
      <c r="T441" s="453" t="str">
        <f t="shared" si="119"/>
        <v>OK</v>
      </c>
      <c r="U441" s="453"/>
      <c r="V441" s="454"/>
      <c r="W441" s="450"/>
      <c r="X441" s="450"/>
      <c r="Y441" s="450"/>
      <c r="Z441" s="450"/>
      <c r="AA441" s="450"/>
    </row>
    <row r="442" spans="1:27" s="445" customFormat="1" ht="12.75" customHeight="1">
      <c r="A442" s="446" t="s">
        <v>610</v>
      </c>
      <c r="B442" s="447">
        <f>VLOOKUP($A442,'Orçamento Base'!$D$12:$S$2588,4,FALSE)</f>
        <v>0</v>
      </c>
      <c r="C442" s="446">
        <f>VLOOKUP($A442,'Orçamento Base'!$D$12:$S$2588,5,FALSE)</f>
        <v>0</v>
      </c>
      <c r="D442" s="512"/>
      <c r="E442" s="449">
        <f t="shared" si="122"/>
        <v>0</v>
      </c>
      <c r="F442" s="449">
        <f>VLOOKUP($A442,'Orçamento Base'!$D$12:$S$2588,6,FALSE)</f>
        <v>0</v>
      </c>
      <c r="G442" s="449">
        <f t="shared" si="120"/>
        <v>0</v>
      </c>
      <c r="H442" s="449">
        <f t="shared" si="121"/>
        <v>0</v>
      </c>
      <c r="I442" s="448">
        <f t="shared" si="123"/>
        <v>0</v>
      </c>
      <c r="J442" s="448">
        <f t="shared" si="124"/>
        <v>0</v>
      </c>
      <c r="K442" s="448">
        <f t="shared" si="125"/>
        <v>0</v>
      </c>
      <c r="L442" s="450"/>
      <c r="M442" s="451"/>
      <c r="N442" s="451"/>
      <c r="O442" s="451"/>
      <c r="P442" s="451"/>
      <c r="Q442" s="451"/>
      <c r="R442" s="451"/>
      <c r="S442" s="452"/>
      <c r="T442" s="453" t="str">
        <f t="shared" si="119"/>
        <v>OK</v>
      </c>
      <c r="U442" s="453"/>
      <c r="V442" s="454"/>
      <c r="W442" s="450"/>
      <c r="X442" s="450"/>
      <c r="Y442" s="450"/>
      <c r="Z442" s="450"/>
      <c r="AA442" s="450"/>
    </row>
    <row r="443" spans="1:27" s="445" customFormat="1" ht="12.75" customHeight="1">
      <c r="A443" s="446" t="s">
        <v>611</v>
      </c>
      <c r="B443" s="447">
        <f>VLOOKUP($A443,'Orçamento Base'!$D$12:$S$2588,4,FALSE)</f>
        <v>0</v>
      </c>
      <c r="C443" s="446">
        <f>VLOOKUP($A443,'Orçamento Base'!$D$12:$S$2588,5,FALSE)</f>
        <v>0</v>
      </c>
      <c r="D443" s="512"/>
      <c r="E443" s="449">
        <f t="shared" si="122"/>
        <v>0</v>
      </c>
      <c r="F443" s="449">
        <f>VLOOKUP($A443,'Orçamento Base'!$D$12:$S$2588,6,FALSE)</f>
        <v>0</v>
      </c>
      <c r="G443" s="449">
        <f t="shared" si="120"/>
        <v>0</v>
      </c>
      <c r="H443" s="449">
        <f t="shared" si="121"/>
        <v>0</v>
      </c>
      <c r="I443" s="448">
        <f t="shared" si="123"/>
        <v>0</v>
      </c>
      <c r="J443" s="448">
        <f t="shared" si="124"/>
        <v>0</v>
      </c>
      <c r="K443" s="448">
        <f t="shared" si="125"/>
        <v>0</v>
      </c>
      <c r="L443" s="450"/>
      <c r="M443" s="451"/>
      <c r="N443" s="451"/>
      <c r="O443" s="451"/>
      <c r="P443" s="451"/>
      <c r="Q443" s="451"/>
      <c r="R443" s="451"/>
      <c r="S443" s="452"/>
      <c r="T443" s="453" t="str">
        <f t="shared" si="119"/>
        <v>OK</v>
      </c>
      <c r="U443" s="453"/>
      <c r="V443" s="454"/>
      <c r="W443" s="450"/>
      <c r="X443" s="450"/>
      <c r="Y443" s="450"/>
      <c r="Z443" s="450"/>
      <c r="AA443" s="450"/>
    </row>
    <row r="444" spans="1:27" s="445" customFormat="1" ht="12.75" customHeight="1">
      <c r="A444" s="446" t="s">
        <v>612</v>
      </c>
      <c r="B444" s="447">
        <f>VLOOKUP($A444,'Orçamento Base'!$D$12:$S$2588,4,FALSE)</f>
        <v>0</v>
      </c>
      <c r="C444" s="446">
        <f>VLOOKUP($A444,'Orçamento Base'!$D$12:$S$2588,5,FALSE)</f>
        <v>0</v>
      </c>
      <c r="D444" s="512"/>
      <c r="E444" s="449">
        <f t="shared" si="122"/>
        <v>0</v>
      </c>
      <c r="F444" s="449">
        <f>VLOOKUP($A444,'Orçamento Base'!$D$12:$S$2588,6,FALSE)</f>
        <v>0</v>
      </c>
      <c r="G444" s="449">
        <f t="shared" si="120"/>
        <v>0</v>
      </c>
      <c r="H444" s="449">
        <f t="shared" si="121"/>
        <v>0</v>
      </c>
      <c r="I444" s="448">
        <f t="shared" si="123"/>
        <v>0</v>
      </c>
      <c r="J444" s="448">
        <f t="shared" si="124"/>
        <v>0</v>
      </c>
      <c r="K444" s="448">
        <f t="shared" si="125"/>
        <v>0</v>
      </c>
      <c r="L444" s="450"/>
      <c r="M444" s="451"/>
      <c r="N444" s="451"/>
      <c r="O444" s="451"/>
      <c r="P444" s="451"/>
      <c r="Q444" s="451"/>
      <c r="R444" s="451"/>
      <c r="S444" s="452"/>
      <c r="T444" s="453" t="str">
        <f t="shared" si="119"/>
        <v>OK</v>
      </c>
      <c r="U444" s="453"/>
      <c r="V444" s="454"/>
      <c r="W444" s="450"/>
      <c r="X444" s="450"/>
      <c r="Y444" s="450"/>
      <c r="Z444" s="450"/>
      <c r="AA444" s="450"/>
    </row>
    <row r="445" spans="1:27" s="445" customFormat="1" ht="12.75" customHeight="1">
      <c r="A445" s="446"/>
      <c r="B445" s="447"/>
      <c r="C445" s="446"/>
      <c r="D445" s="473"/>
      <c r="E445" s="474"/>
      <c r="F445" s="449"/>
      <c r="G445" s="449"/>
      <c r="H445" s="449"/>
      <c r="I445" s="448"/>
      <c r="J445" s="448"/>
      <c r="K445" s="448"/>
      <c r="L445" s="450"/>
      <c r="M445" s="451"/>
      <c r="N445" s="451"/>
      <c r="O445" s="451"/>
      <c r="P445" s="451"/>
      <c r="Q445" s="451"/>
      <c r="R445" s="451"/>
      <c r="S445" s="452"/>
      <c r="T445" s="453"/>
      <c r="U445" s="453"/>
      <c r="V445" s="454"/>
      <c r="W445" s="450"/>
      <c r="X445" s="450"/>
      <c r="Y445" s="450"/>
      <c r="Z445" s="450"/>
      <c r="AA445" s="450"/>
    </row>
    <row r="446" spans="1:27" s="445" customFormat="1" ht="12.75" customHeight="1">
      <c r="A446" s="455"/>
      <c r="B446" s="456"/>
      <c r="C446" s="456"/>
      <c r="D446" s="456"/>
      <c r="E446" s="457"/>
      <c r="F446" s="457"/>
      <c r="G446" s="457"/>
      <c r="H446" s="458" t="str">
        <f>CONCATENATE("Subtotal ",B394)</f>
        <v>Subtotal (digite a descrição do item aqui)</v>
      </c>
      <c r="I446" s="459">
        <f t="shared" ref="I446:K446" si="126">SUM(I395:I445)</f>
        <v>0</v>
      </c>
      <c r="J446" s="459">
        <f t="shared" si="126"/>
        <v>0</v>
      </c>
      <c r="K446" s="459">
        <f t="shared" si="126"/>
        <v>0</v>
      </c>
      <c r="L446" s="450"/>
      <c r="M446" s="451"/>
      <c r="N446" s="451"/>
      <c r="O446" s="451"/>
      <c r="P446" s="451"/>
      <c r="Q446" s="451"/>
      <c r="R446" s="451"/>
      <c r="S446" s="452"/>
      <c r="T446" s="453"/>
      <c r="U446" s="453"/>
      <c r="V446" s="454"/>
      <c r="W446" s="450"/>
      <c r="X446" s="450"/>
      <c r="Y446" s="450"/>
      <c r="Z446" s="450"/>
      <c r="AA446" s="450"/>
    </row>
    <row r="447" spans="1:27" s="445" customFormat="1" ht="7.5" customHeight="1">
      <c r="A447" s="475"/>
      <c r="B447" s="476"/>
      <c r="C447" s="476"/>
      <c r="D447" s="477"/>
      <c r="E447" s="478"/>
      <c r="F447" s="479"/>
      <c r="G447" s="480"/>
      <c r="H447" s="480"/>
      <c r="I447" s="481"/>
      <c r="J447" s="481"/>
      <c r="K447" s="482"/>
      <c r="L447" s="441"/>
      <c r="M447" s="483"/>
      <c r="N447" s="483"/>
      <c r="O447" s="483"/>
      <c r="P447" s="483"/>
      <c r="Q447" s="483"/>
      <c r="R447" s="483"/>
      <c r="S447" s="484"/>
      <c r="T447" s="453"/>
      <c r="U447" s="485"/>
      <c r="V447" s="444"/>
      <c r="W447" s="441"/>
      <c r="X447" s="441"/>
      <c r="Y447" s="441"/>
      <c r="Z447" s="441"/>
      <c r="AA447" s="441"/>
    </row>
    <row r="448" spans="1:27" s="445" customFormat="1" ht="12.75" customHeight="1">
      <c r="A448" s="467">
        <v>9</v>
      </c>
      <c r="B448" s="437" t="str">
        <f>VLOOKUP($A448,'Orçamento Base'!$D$1:$S$2588,4,FALSE)</f>
        <v>(digite a descrição do item aqui)</v>
      </c>
      <c r="C448" s="468"/>
      <c r="D448" s="468"/>
      <c r="E448" s="468"/>
      <c r="F448" s="469"/>
      <c r="G448" s="470"/>
      <c r="H448" s="470"/>
      <c r="I448" s="471"/>
      <c r="J448" s="471"/>
      <c r="K448" s="472"/>
      <c r="L448" s="450"/>
      <c r="M448" s="451"/>
      <c r="N448" s="451"/>
      <c r="O448" s="451"/>
      <c r="P448" s="451"/>
      <c r="Q448" s="451"/>
      <c r="R448" s="451"/>
      <c r="S448" s="452"/>
      <c r="T448" s="453"/>
      <c r="U448" s="453"/>
      <c r="V448" s="454"/>
      <c r="W448" s="450"/>
      <c r="X448" s="450"/>
      <c r="Y448" s="450"/>
      <c r="Z448" s="450"/>
      <c r="AA448" s="450"/>
    </row>
    <row r="449" spans="1:27" s="445" customFormat="1" ht="12.75" customHeight="1">
      <c r="A449" s="446" t="s">
        <v>613</v>
      </c>
      <c r="B449" s="447">
        <f>VLOOKUP($A449,'Orçamento Base'!$D$12:$S$2588,4,FALSE)</f>
        <v>0</v>
      </c>
      <c r="C449" s="446">
        <f>VLOOKUP($A449,'Orçamento Base'!$D$12:$S$2588,5,FALSE)</f>
        <v>0</v>
      </c>
      <c r="D449" s="512"/>
      <c r="E449" s="449">
        <f t="shared" ref="E449:E459" si="127">TRUNC(D449*F449,2)</f>
        <v>0</v>
      </c>
      <c r="F449" s="449">
        <f>VLOOKUP($A449,'Orçamento Base'!$D$12:$S$2588,6,FALSE)</f>
        <v>0</v>
      </c>
      <c r="G449" s="449">
        <f t="shared" ref="G449" si="128">SUMIF($M$14:$R$14,$G$3,M449:R449)</f>
        <v>0</v>
      </c>
      <c r="H449" s="449">
        <f t="shared" ref="H449" si="129">SUM(M449:R449)</f>
        <v>0</v>
      </c>
      <c r="I449" s="448">
        <f t="shared" ref="I449:I459" si="130">TRUNC(D449*F449,2)</f>
        <v>0</v>
      </c>
      <c r="J449" s="448">
        <f t="shared" ref="J449:J459" si="131">TRUNC(D449*G449,2)</f>
        <v>0</v>
      </c>
      <c r="K449" s="448">
        <f t="shared" ref="K449:K459" si="132">TRUNC(D449*H449,2)</f>
        <v>0</v>
      </c>
      <c r="L449" s="450"/>
      <c r="M449" s="451"/>
      <c r="N449" s="451"/>
      <c r="O449" s="451"/>
      <c r="P449" s="451"/>
      <c r="Q449" s="451"/>
      <c r="R449" s="451"/>
      <c r="S449" s="452"/>
      <c r="T449" s="453" t="str">
        <f t="shared" ref="T449:T498" si="133">IF(H449&gt;F449,"ERRO","OK")</f>
        <v>OK</v>
      </c>
      <c r="U449" s="453"/>
      <c r="V449" s="454"/>
      <c r="W449" s="450"/>
      <c r="X449" s="450"/>
      <c r="Y449" s="450"/>
      <c r="Z449" s="450"/>
      <c r="AA449" s="450"/>
    </row>
    <row r="450" spans="1:27" s="445" customFormat="1" ht="12.75" customHeight="1">
      <c r="A450" s="446" t="s">
        <v>614</v>
      </c>
      <c r="B450" s="447">
        <f>VLOOKUP($A450,'Orçamento Base'!$D$12:$S$2588,4,FALSE)</f>
        <v>0</v>
      </c>
      <c r="C450" s="446">
        <f>VLOOKUP($A450,'Orçamento Base'!$D$12:$S$2588,5,FALSE)</f>
        <v>0</v>
      </c>
      <c r="D450" s="512"/>
      <c r="E450" s="449">
        <f t="shared" si="127"/>
        <v>0</v>
      </c>
      <c r="F450" s="449">
        <f>VLOOKUP($A450,'Orçamento Base'!$D$12:$S$2588,6,FALSE)</f>
        <v>0</v>
      </c>
      <c r="G450" s="449">
        <f t="shared" ref="G450:G498" si="134">SUMIF($M$14:$R$14,$G$3,M450:R450)</f>
        <v>0</v>
      </c>
      <c r="H450" s="449">
        <f t="shared" ref="H450:H498" si="135">SUM(M450:R450)</f>
        <v>0</v>
      </c>
      <c r="I450" s="448">
        <f t="shared" si="130"/>
        <v>0</v>
      </c>
      <c r="J450" s="448">
        <f t="shared" si="131"/>
        <v>0</v>
      </c>
      <c r="K450" s="448">
        <f t="shared" si="132"/>
        <v>0</v>
      </c>
      <c r="L450" s="450"/>
      <c r="M450" s="451"/>
      <c r="N450" s="451"/>
      <c r="O450" s="451"/>
      <c r="P450" s="451"/>
      <c r="Q450" s="451"/>
      <c r="R450" s="451"/>
      <c r="S450" s="452"/>
      <c r="T450" s="453" t="str">
        <f t="shared" si="133"/>
        <v>OK</v>
      </c>
      <c r="U450" s="453"/>
      <c r="V450" s="454"/>
      <c r="W450" s="450"/>
      <c r="X450" s="450"/>
      <c r="Y450" s="450"/>
      <c r="Z450" s="450"/>
      <c r="AA450" s="450"/>
    </row>
    <row r="451" spans="1:27" s="445" customFormat="1" ht="12.75" customHeight="1">
      <c r="A451" s="446" t="s">
        <v>615</v>
      </c>
      <c r="B451" s="447">
        <f>VLOOKUP($A451,'Orçamento Base'!$D$12:$S$2588,4,FALSE)</f>
        <v>0</v>
      </c>
      <c r="C451" s="446">
        <f>VLOOKUP($A451,'Orçamento Base'!$D$12:$S$2588,5,FALSE)</f>
        <v>0</v>
      </c>
      <c r="D451" s="512"/>
      <c r="E451" s="449">
        <f t="shared" si="127"/>
        <v>0</v>
      </c>
      <c r="F451" s="449">
        <f>VLOOKUP($A451,'Orçamento Base'!$D$12:$S$2588,6,FALSE)</f>
        <v>0</v>
      </c>
      <c r="G451" s="449">
        <f t="shared" si="134"/>
        <v>0</v>
      </c>
      <c r="H451" s="449">
        <f t="shared" si="135"/>
        <v>0</v>
      </c>
      <c r="I451" s="448">
        <f t="shared" si="130"/>
        <v>0</v>
      </c>
      <c r="J451" s="448">
        <f t="shared" si="131"/>
        <v>0</v>
      </c>
      <c r="K451" s="448">
        <f t="shared" si="132"/>
        <v>0</v>
      </c>
      <c r="L451" s="450"/>
      <c r="M451" s="451"/>
      <c r="N451" s="451"/>
      <c r="O451" s="451"/>
      <c r="P451" s="451"/>
      <c r="Q451" s="451"/>
      <c r="R451" s="451"/>
      <c r="S451" s="452"/>
      <c r="T451" s="453" t="str">
        <f t="shared" si="133"/>
        <v>OK</v>
      </c>
      <c r="U451" s="453"/>
      <c r="V451" s="454"/>
      <c r="W451" s="450"/>
      <c r="X451" s="450"/>
      <c r="Y451" s="450"/>
      <c r="Z451" s="450"/>
      <c r="AA451" s="450"/>
    </row>
    <row r="452" spans="1:27" s="445" customFormat="1" ht="12.75" customHeight="1">
      <c r="A452" s="446" t="s">
        <v>616</v>
      </c>
      <c r="B452" s="447">
        <f>VLOOKUP($A452,'Orçamento Base'!$D$12:$S$2588,4,FALSE)</f>
        <v>0</v>
      </c>
      <c r="C452" s="446">
        <f>VLOOKUP($A452,'Orçamento Base'!$D$12:$S$2588,5,FALSE)</f>
        <v>0</v>
      </c>
      <c r="D452" s="512"/>
      <c r="E452" s="449">
        <f t="shared" si="127"/>
        <v>0</v>
      </c>
      <c r="F452" s="449">
        <f>VLOOKUP($A452,'Orçamento Base'!$D$12:$S$2588,6,FALSE)</f>
        <v>0</v>
      </c>
      <c r="G452" s="449">
        <f t="shared" si="134"/>
        <v>0</v>
      </c>
      <c r="H452" s="449">
        <f t="shared" si="135"/>
        <v>0</v>
      </c>
      <c r="I452" s="448">
        <f t="shared" si="130"/>
        <v>0</v>
      </c>
      <c r="J452" s="448">
        <f t="shared" si="131"/>
        <v>0</v>
      </c>
      <c r="K452" s="448">
        <f t="shared" si="132"/>
        <v>0</v>
      </c>
      <c r="L452" s="450"/>
      <c r="M452" s="451"/>
      <c r="N452" s="451"/>
      <c r="O452" s="451"/>
      <c r="P452" s="451"/>
      <c r="Q452" s="451"/>
      <c r="R452" s="451"/>
      <c r="S452" s="452"/>
      <c r="T452" s="453" t="str">
        <f t="shared" si="133"/>
        <v>OK</v>
      </c>
      <c r="U452" s="453"/>
      <c r="V452" s="454"/>
      <c r="W452" s="450"/>
      <c r="X452" s="450"/>
      <c r="Y452" s="450"/>
      <c r="Z452" s="450"/>
      <c r="AA452" s="450"/>
    </row>
    <row r="453" spans="1:27" s="445" customFormat="1" ht="12.75" customHeight="1">
      <c r="A453" s="446" t="s">
        <v>617</v>
      </c>
      <c r="B453" s="447">
        <f>VLOOKUP($A453,'Orçamento Base'!$D$12:$S$2588,4,FALSE)</f>
        <v>0</v>
      </c>
      <c r="C453" s="446">
        <f>VLOOKUP($A453,'Orçamento Base'!$D$12:$S$2588,5,FALSE)</f>
        <v>0</v>
      </c>
      <c r="D453" s="512"/>
      <c r="E453" s="449">
        <f t="shared" si="127"/>
        <v>0</v>
      </c>
      <c r="F453" s="449">
        <f>VLOOKUP($A453,'Orçamento Base'!$D$12:$S$2588,6,FALSE)</f>
        <v>0</v>
      </c>
      <c r="G453" s="449">
        <f t="shared" si="134"/>
        <v>0</v>
      </c>
      <c r="H453" s="449">
        <f t="shared" si="135"/>
        <v>0</v>
      </c>
      <c r="I453" s="448">
        <f t="shared" si="130"/>
        <v>0</v>
      </c>
      <c r="J453" s="448">
        <f t="shared" si="131"/>
        <v>0</v>
      </c>
      <c r="K453" s="448">
        <f t="shared" si="132"/>
        <v>0</v>
      </c>
      <c r="L453" s="450"/>
      <c r="M453" s="451"/>
      <c r="N453" s="451"/>
      <c r="O453" s="451"/>
      <c r="P453" s="451"/>
      <c r="Q453" s="451"/>
      <c r="R453" s="451"/>
      <c r="S453" s="452"/>
      <c r="T453" s="453" t="str">
        <f t="shared" si="133"/>
        <v>OK</v>
      </c>
      <c r="U453" s="453"/>
      <c r="V453" s="454"/>
      <c r="W453" s="450"/>
      <c r="X453" s="450"/>
      <c r="Y453" s="450"/>
      <c r="Z453" s="450"/>
      <c r="AA453" s="450"/>
    </row>
    <row r="454" spans="1:27" s="445" customFormat="1" ht="12.75" customHeight="1">
      <c r="A454" s="446" t="s">
        <v>618</v>
      </c>
      <c r="B454" s="447">
        <f>VLOOKUP($A454,'Orçamento Base'!$D$12:$S$2588,4,FALSE)</f>
        <v>0</v>
      </c>
      <c r="C454" s="446">
        <f>VLOOKUP($A454,'Orçamento Base'!$D$12:$S$2588,5,FALSE)</f>
        <v>0</v>
      </c>
      <c r="D454" s="512"/>
      <c r="E454" s="449">
        <f t="shared" si="127"/>
        <v>0</v>
      </c>
      <c r="F454" s="449">
        <f>VLOOKUP($A454,'Orçamento Base'!$D$12:$S$2588,6,FALSE)</f>
        <v>0</v>
      </c>
      <c r="G454" s="449">
        <f t="shared" si="134"/>
        <v>0</v>
      </c>
      <c r="H454" s="449">
        <f t="shared" si="135"/>
        <v>0</v>
      </c>
      <c r="I454" s="448">
        <f t="shared" si="130"/>
        <v>0</v>
      </c>
      <c r="J454" s="448">
        <f t="shared" si="131"/>
        <v>0</v>
      </c>
      <c r="K454" s="448">
        <f t="shared" si="132"/>
        <v>0</v>
      </c>
      <c r="L454" s="450"/>
      <c r="M454" s="451"/>
      <c r="N454" s="451"/>
      <c r="O454" s="451"/>
      <c r="P454" s="451"/>
      <c r="Q454" s="451"/>
      <c r="R454" s="451"/>
      <c r="S454" s="452"/>
      <c r="T454" s="453" t="str">
        <f t="shared" si="133"/>
        <v>OK</v>
      </c>
      <c r="U454" s="453"/>
      <c r="V454" s="454"/>
      <c r="W454" s="450"/>
      <c r="X454" s="450"/>
      <c r="Y454" s="450"/>
      <c r="Z454" s="450"/>
      <c r="AA454" s="450"/>
    </row>
    <row r="455" spans="1:27" s="445" customFormat="1" ht="12.75" customHeight="1">
      <c r="A455" s="446" t="s">
        <v>619</v>
      </c>
      <c r="B455" s="447">
        <f>VLOOKUP($A455,'Orçamento Base'!$D$12:$S$2588,4,FALSE)</f>
        <v>0</v>
      </c>
      <c r="C455" s="446">
        <f>VLOOKUP($A455,'Orçamento Base'!$D$12:$S$2588,5,FALSE)</f>
        <v>0</v>
      </c>
      <c r="D455" s="512"/>
      <c r="E455" s="449">
        <f t="shared" si="127"/>
        <v>0</v>
      </c>
      <c r="F455" s="449">
        <f>VLOOKUP($A455,'Orçamento Base'!$D$12:$S$2588,6,FALSE)</f>
        <v>0</v>
      </c>
      <c r="G455" s="449">
        <f t="shared" si="134"/>
        <v>0</v>
      </c>
      <c r="H455" s="449">
        <f t="shared" si="135"/>
        <v>0</v>
      </c>
      <c r="I455" s="448">
        <f t="shared" si="130"/>
        <v>0</v>
      </c>
      <c r="J455" s="448">
        <f t="shared" si="131"/>
        <v>0</v>
      </c>
      <c r="K455" s="448">
        <f t="shared" si="132"/>
        <v>0</v>
      </c>
      <c r="L455" s="450"/>
      <c r="M455" s="451"/>
      <c r="N455" s="451"/>
      <c r="O455" s="451"/>
      <c r="P455" s="451"/>
      <c r="Q455" s="451"/>
      <c r="R455" s="451"/>
      <c r="S455" s="452"/>
      <c r="T455" s="453" t="str">
        <f t="shared" si="133"/>
        <v>OK</v>
      </c>
      <c r="U455" s="453"/>
      <c r="V455" s="454"/>
      <c r="W455" s="450"/>
      <c r="X455" s="450"/>
      <c r="Y455" s="450"/>
      <c r="Z455" s="450"/>
      <c r="AA455" s="450"/>
    </row>
    <row r="456" spans="1:27" s="445" customFormat="1" ht="12.75" customHeight="1">
      <c r="A456" s="446" t="s">
        <v>620</v>
      </c>
      <c r="B456" s="447">
        <f>VLOOKUP($A456,'Orçamento Base'!$D$12:$S$2588,4,FALSE)</f>
        <v>0</v>
      </c>
      <c r="C456" s="446">
        <f>VLOOKUP($A456,'Orçamento Base'!$D$12:$S$2588,5,FALSE)</f>
        <v>0</v>
      </c>
      <c r="D456" s="512"/>
      <c r="E456" s="449">
        <f t="shared" si="127"/>
        <v>0</v>
      </c>
      <c r="F456" s="449">
        <f>VLOOKUP($A456,'Orçamento Base'!$D$12:$S$2588,6,FALSE)</f>
        <v>0</v>
      </c>
      <c r="G456" s="449">
        <f t="shared" si="134"/>
        <v>0</v>
      </c>
      <c r="H456" s="449">
        <f t="shared" si="135"/>
        <v>0</v>
      </c>
      <c r="I456" s="448">
        <f t="shared" si="130"/>
        <v>0</v>
      </c>
      <c r="J456" s="448">
        <f t="shared" si="131"/>
        <v>0</v>
      </c>
      <c r="K456" s="448">
        <f t="shared" si="132"/>
        <v>0</v>
      </c>
      <c r="L456" s="450"/>
      <c r="M456" s="451"/>
      <c r="N456" s="451"/>
      <c r="O456" s="451"/>
      <c r="P456" s="451"/>
      <c r="Q456" s="451"/>
      <c r="R456" s="451"/>
      <c r="S456" s="452"/>
      <c r="T456" s="453" t="str">
        <f t="shared" si="133"/>
        <v>OK</v>
      </c>
      <c r="U456" s="453"/>
      <c r="V456" s="454"/>
      <c r="W456" s="450"/>
      <c r="X456" s="450"/>
      <c r="Y456" s="450"/>
      <c r="Z456" s="450"/>
      <c r="AA456" s="450"/>
    </row>
    <row r="457" spans="1:27" s="445" customFormat="1" ht="12.75" customHeight="1">
      <c r="A457" s="446" t="s">
        <v>621</v>
      </c>
      <c r="B457" s="447">
        <f>VLOOKUP($A457,'Orçamento Base'!$D$12:$S$2588,4,FALSE)</f>
        <v>0</v>
      </c>
      <c r="C457" s="446">
        <f>VLOOKUP($A457,'Orçamento Base'!$D$12:$S$2588,5,FALSE)</f>
        <v>0</v>
      </c>
      <c r="D457" s="512"/>
      <c r="E457" s="449">
        <f t="shared" si="127"/>
        <v>0</v>
      </c>
      <c r="F457" s="449">
        <f>VLOOKUP($A457,'Orçamento Base'!$D$12:$S$2588,6,FALSE)</f>
        <v>0</v>
      </c>
      <c r="G457" s="449">
        <f t="shared" si="134"/>
        <v>0</v>
      </c>
      <c r="H457" s="449">
        <f t="shared" si="135"/>
        <v>0</v>
      </c>
      <c r="I457" s="448">
        <f t="shared" si="130"/>
        <v>0</v>
      </c>
      <c r="J457" s="448">
        <f t="shared" si="131"/>
        <v>0</v>
      </c>
      <c r="K457" s="448">
        <f t="shared" si="132"/>
        <v>0</v>
      </c>
      <c r="L457" s="450"/>
      <c r="M457" s="451"/>
      <c r="N457" s="451"/>
      <c r="O457" s="451"/>
      <c r="P457" s="451"/>
      <c r="Q457" s="451"/>
      <c r="R457" s="451"/>
      <c r="S457" s="452"/>
      <c r="T457" s="453" t="str">
        <f t="shared" si="133"/>
        <v>OK</v>
      </c>
      <c r="U457" s="453"/>
      <c r="V457" s="454"/>
      <c r="W457" s="450"/>
      <c r="X457" s="450"/>
      <c r="Y457" s="450"/>
      <c r="Z457" s="450"/>
      <c r="AA457" s="450"/>
    </row>
    <row r="458" spans="1:27" s="445" customFormat="1" ht="12.75" customHeight="1">
      <c r="A458" s="446" t="s">
        <v>622</v>
      </c>
      <c r="B458" s="447">
        <f>VLOOKUP($A458,'Orçamento Base'!$D$12:$S$2588,4,FALSE)</f>
        <v>0</v>
      </c>
      <c r="C458" s="446">
        <f>VLOOKUP($A458,'Orçamento Base'!$D$12:$S$2588,5,FALSE)</f>
        <v>0</v>
      </c>
      <c r="D458" s="512"/>
      <c r="E458" s="449">
        <f t="shared" si="127"/>
        <v>0</v>
      </c>
      <c r="F458" s="449">
        <f>VLOOKUP($A458,'Orçamento Base'!$D$12:$S$2588,6,FALSE)</f>
        <v>0</v>
      </c>
      <c r="G458" s="449">
        <f t="shared" si="134"/>
        <v>0</v>
      </c>
      <c r="H458" s="449">
        <f t="shared" si="135"/>
        <v>0</v>
      </c>
      <c r="I458" s="448">
        <f t="shared" si="130"/>
        <v>0</v>
      </c>
      <c r="J458" s="448">
        <f t="shared" si="131"/>
        <v>0</v>
      </c>
      <c r="K458" s="448">
        <f t="shared" si="132"/>
        <v>0</v>
      </c>
      <c r="L458" s="450"/>
      <c r="M458" s="451"/>
      <c r="N458" s="451"/>
      <c r="O458" s="451"/>
      <c r="P458" s="451"/>
      <c r="Q458" s="451"/>
      <c r="R458" s="451"/>
      <c r="S458" s="452"/>
      <c r="T458" s="453" t="str">
        <f t="shared" si="133"/>
        <v>OK</v>
      </c>
      <c r="U458" s="453"/>
      <c r="V458" s="454"/>
      <c r="W458" s="450"/>
      <c r="X458" s="450"/>
      <c r="Y458" s="450"/>
      <c r="Z458" s="450"/>
      <c r="AA458" s="450"/>
    </row>
    <row r="459" spans="1:27" s="445" customFormat="1" ht="12.75" customHeight="1">
      <c r="A459" s="446" t="s">
        <v>623</v>
      </c>
      <c r="B459" s="447">
        <f>VLOOKUP($A459,'Orçamento Base'!$D$12:$S$2588,4,FALSE)</f>
        <v>0</v>
      </c>
      <c r="C459" s="446">
        <f>VLOOKUP($A459,'Orçamento Base'!$D$12:$S$2588,5,FALSE)</f>
        <v>0</v>
      </c>
      <c r="D459" s="512"/>
      <c r="E459" s="449">
        <f t="shared" si="127"/>
        <v>0</v>
      </c>
      <c r="F459" s="449">
        <f>VLOOKUP($A459,'Orçamento Base'!$D$12:$S$2588,6,FALSE)</f>
        <v>0</v>
      </c>
      <c r="G459" s="449">
        <f t="shared" si="134"/>
        <v>0</v>
      </c>
      <c r="H459" s="449">
        <f t="shared" si="135"/>
        <v>0</v>
      </c>
      <c r="I459" s="448">
        <f t="shared" si="130"/>
        <v>0</v>
      </c>
      <c r="J459" s="448">
        <f t="shared" si="131"/>
        <v>0</v>
      </c>
      <c r="K459" s="448">
        <f t="shared" si="132"/>
        <v>0</v>
      </c>
      <c r="L459" s="450"/>
      <c r="M459" s="451"/>
      <c r="N459" s="451"/>
      <c r="O459" s="451"/>
      <c r="P459" s="451"/>
      <c r="Q459" s="451"/>
      <c r="R459" s="451"/>
      <c r="S459" s="452"/>
      <c r="T459" s="453" t="str">
        <f t="shared" si="133"/>
        <v>OK</v>
      </c>
      <c r="U459" s="453"/>
      <c r="V459" s="454"/>
      <c r="W459" s="450"/>
      <c r="X459" s="450"/>
      <c r="Y459" s="450"/>
      <c r="Z459" s="450"/>
      <c r="AA459" s="450"/>
    </row>
    <row r="460" spans="1:27" s="445" customFormat="1" ht="12.75" customHeight="1">
      <c r="A460" s="446" t="s">
        <v>624</v>
      </c>
      <c r="B460" s="447">
        <f>VLOOKUP($A460,'Orçamento Base'!$D$12:$S$2588,4,FALSE)</f>
        <v>0</v>
      </c>
      <c r="C460" s="446">
        <f>VLOOKUP($A460,'Orçamento Base'!$D$12:$S$2588,5,FALSE)</f>
        <v>0</v>
      </c>
      <c r="D460" s="512"/>
      <c r="E460" s="449">
        <f t="shared" ref="E460:E498" si="136">TRUNC(D460*F460,2)</f>
        <v>0</v>
      </c>
      <c r="F460" s="449">
        <f>VLOOKUP($A460,'Orçamento Base'!$D$12:$S$2588,6,FALSE)</f>
        <v>0</v>
      </c>
      <c r="G460" s="449">
        <f t="shared" si="134"/>
        <v>0</v>
      </c>
      <c r="H460" s="449">
        <f t="shared" si="135"/>
        <v>0</v>
      </c>
      <c r="I460" s="448">
        <f t="shared" ref="I460:I498" si="137">TRUNC(D460*F460,2)</f>
        <v>0</v>
      </c>
      <c r="J460" s="448">
        <f t="shared" ref="J460:J498" si="138">TRUNC(D460*G460,2)</f>
        <v>0</v>
      </c>
      <c r="K460" s="448">
        <f t="shared" ref="K460:K498" si="139">TRUNC(D460*H460,2)</f>
        <v>0</v>
      </c>
      <c r="L460" s="450"/>
      <c r="M460" s="451"/>
      <c r="N460" s="451"/>
      <c r="O460" s="451"/>
      <c r="P460" s="451"/>
      <c r="Q460" s="451"/>
      <c r="R460" s="451"/>
      <c r="S460" s="452"/>
      <c r="T460" s="453" t="str">
        <f t="shared" si="133"/>
        <v>OK</v>
      </c>
      <c r="U460" s="453"/>
      <c r="V460" s="454"/>
      <c r="W460" s="450"/>
      <c r="X460" s="450"/>
      <c r="Y460" s="450"/>
      <c r="Z460" s="450"/>
      <c r="AA460" s="450"/>
    </row>
    <row r="461" spans="1:27" s="445" customFormat="1" ht="12.75" customHeight="1">
      <c r="A461" s="446" t="s">
        <v>625</v>
      </c>
      <c r="B461" s="447">
        <f>VLOOKUP($A461,'Orçamento Base'!$D$12:$S$2588,4,FALSE)</f>
        <v>0</v>
      </c>
      <c r="C461" s="446">
        <f>VLOOKUP($A461,'Orçamento Base'!$D$12:$S$2588,5,FALSE)</f>
        <v>0</v>
      </c>
      <c r="D461" s="512"/>
      <c r="E461" s="449">
        <f t="shared" si="136"/>
        <v>0</v>
      </c>
      <c r="F461" s="449">
        <f>VLOOKUP($A461,'Orçamento Base'!$D$12:$S$2588,6,FALSE)</f>
        <v>0</v>
      </c>
      <c r="G461" s="449">
        <f t="shared" si="134"/>
        <v>0</v>
      </c>
      <c r="H461" s="449">
        <f t="shared" si="135"/>
        <v>0</v>
      </c>
      <c r="I461" s="448">
        <f t="shared" si="137"/>
        <v>0</v>
      </c>
      <c r="J461" s="448">
        <f t="shared" si="138"/>
        <v>0</v>
      </c>
      <c r="K461" s="448">
        <f t="shared" si="139"/>
        <v>0</v>
      </c>
      <c r="L461" s="450"/>
      <c r="M461" s="451"/>
      <c r="N461" s="451"/>
      <c r="O461" s="451"/>
      <c r="P461" s="451"/>
      <c r="Q461" s="451"/>
      <c r="R461" s="451"/>
      <c r="S461" s="452"/>
      <c r="T461" s="453" t="str">
        <f t="shared" si="133"/>
        <v>OK</v>
      </c>
      <c r="U461" s="453"/>
      <c r="V461" s="454"/>
      <c r="W461" s="450"/>
      <c r="X461" s="450"/>
      <c r="Y461" s="450"/>
      <c r="Z461" s="450"/>
      <c r="AA461" s="450"/>
    </row>
    <row r="462" spans="1:27" s="445" customFormat="1" ht="12.75" customHeight="1">
      <c r="A462" s="446" t="s">
        <v>626</v>
      </c>
      <c r="B462" s="447">
        <f>VLOOKUP($A462,'Orçamento Base'!$D$12:$S$2588,4,FALSE)</f>
        <v>0</v>
      </c>
      <c r="C462" s="446">
        <f>VLOOKUP($A462,'Orçamento Base'!$D$12:$S$2588,5,FALSE)</f>
        <v>0</v>
      </c>
      <c r="D462" s="512"/>
      <c r="E462" s="449">
        <f t="shared" si="136"/>
        <v>0</v>
      </c>
      <c r="F462" s="449">
        <f>VLOOKUP($A462,'Orçamento Base'!$D$12:$S$2588,6,FALSE)</f>
        <v>0</v>
      </c>
      <c r="G462" s="449">
        <f t="shared" si="134"/>
        <v>0</v>
      </c>
      <c r="H462" s="449">
        <f t="shared" si="135"/>
        <v>0</v>
      </c>
      <c r="I462" s="448">
        <f t="shared" si="137"/>
        <v>0</v>
      </c>
      <c r="J462" s="448">
        <f t="shared" si="138"/>
        <v>0</v>
      </c>
      <c r="K462" s="448">
        <f t="shared" si="139"/>
        <v>0</v>
      </c>
      <c r="L462" s="450"/>
      <c r="M462" s="451"/>
      <c r="N462" s="451"/>
      <c r="O462" s="451"/>
      <c r="P462" s="451"/>
      <c r="Q462" s="451"/>
      <c r="R462" s="451"/>
      <c r="S462" s="452"/>
      <c r="T462" s="453" t="str">
        <f t="shared" si="133"/>
        <v>OK</v>
      </c>
      <c r="U462" s="453"/>
      <c r="V462" s="454"/>
      <c r="W462" s="450"/>
      <c r="X462" s="450"/>
      <c r="Y462" s="450"/>
      <c r="Z462" s="450"/>
      <c r="AA462" s="450"/>
    </row>
    <row r="463" spans="1:27" s="445" customFormat="1" ht="12.75" customHeight="1">
      <c r="A463" s="446" t="s">
        <v>627</v>
      </c>
      <c r="B463" s="447">
        <f>VLOOKUP($A463,'Orçamento Base'!$D$12:$S$2588,4,FALSE)</f>
        <v>0</v>
      </c>
      <c r="C463" s="446">
        <f>VLOOKUP($A463,'Orçamento Base'!$D$12:$S$2588,5,FALSE)</f>
        <v>0</v>
      </c>
      <c r="D463" s="512"/>
      <c r="E463" s="449">
        <f t="shared" si="136"/>
        <v>0</v>
      </c>
      <c r="F463" s="449">
        <f>VLOOKUP($A463,'Orçamento Base'!$D$12:$S$2588,6,FALSE)</f>
        <v>0</v>
      </c>
      <c r="G463" s="449">
        <f t="shared" si="134"/>
        <v>0</v>
      </c>
      <c r="H463" s="449">
        <f t="shared" si="135"/>
        <v>0</v>
      </c>
      <c r="I463" s="448">
        <f t="shared" si="137"/>
        <v>0</v>
      </c>
      <c r="J463" s="448">
        <f t="shared" si="138"/>
        <v>0</v>
      </c>
      <c r="K463" s="448">
        <f t="shared" si="139"/>
        <v>0</v>
      </c>
      <c r="L463" s="450"/>
      <c r="M463" s="451"/>
      <c r="N463" s="451"/>
      <c r="O463" s="451"/>
      <c r="P463" s="451"/>
      <c r="Q463" s="451"/>
      <c r="R463" s="451"/>
      <c r="S463" s="452"/>
      <c r="T463" s="453" t="str">
        <f t="shared" si="133"/>
        <v>OK</v>
      </c>
      <c r="U463" s="453"/>
      <c r="V463" s="454"/>
      <c r="W463" s="450"/>
      <c r="X463" s="450"/>
      <c r="Y463" s="450"/>
      <c r="Z463" s="450"/>
      <c r="AA463" s="450"/>
    </row>
    <row r="464" spans="1:27" s="445" customFormat="1" ht="12.75" customHeight="1">
      <c r="A464" s="446" t="s">
        <v>628</v>
      </c>
      <c r="B464" s="447">
        <f>VLOOKUP($A464,'Orçamento Base'!$D$12:$S$2588,4,FALSE)</f>
        <v>0</v>
      </c>
      <c r="C464" s="446">
        <f>VLOOKUP($A464,'Orçamento Base'!$D$12:$S$2588,5,FALSE)</f>
        <v>0</v>
      </c>
      <c r="D464" s="512"/>
      <c r="E464" s="449">
        <f t="shared" si="136"/>
        <v>0</v>
      </c>
      <c r="F464" s="449">
        <f>VLOOKUP($A464,'Orçamento Base'!$D$12:$S$2588,6,FALSE)</f>
        <v>0</v>
      </c>
      <c r="G464" s="449">
        <f t="shared" si="134"/>
        <v>0</v>
      </c>
      <c r="H464" s="449">
        <f t="shared" si="135"/>
        <v>0</v>
      </c>
      <c r="I464" s="448">
        <f t="shared" si="137"/>
        <v>0</v>
      </c>
      <c r="J464" s="448">
        <f t="shared" si="138"/>
        <v>0</v>
      </c>
      <c r="K464" s="448">
        <f t="shared" si="139"/>
        <v>0</v>
      </c>
      <c r="L464" s="450"/>
      <c r="M464" s="451"/>
      <c r="N464" s="451"/>
      <c r="O464" s="451"/>
      <c r="P464" s="451"/>
      <c r="Q464" s="451"/>
      <c r="R464" s="451"/>
      <c r="S464" s="452"/>
      <c r="T464" s="453" t="str">
        <f t="shared" si="133"/>
        <v>OK</v>
      </c>
      <c r="U464" s="453"/>
      <c r="V464" s="454"/>
      <c r="W464" s="450"/>
      <c r="X464" s="450"/>
      <c r="Y464" s="450"/>
      <c r="Z464" s="450"/>
      <c r="AA464" s="450"/>
    </row>
    <row r="465" spans="1:27" s="445" customFormat="1" ht="12.75" customHeight="1">
      <c r="A465" s="446" t="s">
        <v>629</v>
      </c>
      <c r="B465" s="447">
        <f>VLOOKUP($A465,'Orçamento Base'!$D$12:$S$2588,4,FALSE)</f>
        <v>0</v>
      </c>
      <c r="C465" s="446">
        <f>VLOOKUP($A465,'Orçamento Base'!$D$12:$S$2588,5,FALSE)</f>
        <v>0</v>
      </c>
      <c r="D465" s="512"/>
      <c r="E465" s="449">
        <f t="shared" si="136"/>
        <v>0</v>
      </c>
      <c r="F465" s="449">
        <f>VLOOKUP($A465,'Orçamento Base'!$D$12:$S$2588,6,FALSE)</f>
        <v>0</v>
      </c>
      <c r="G465" s="449">
        <f t="shared" si="134"/>
        <v>0</v>
      </c>
      <c r="H465" s="449">
        <f t="shared" si="135"/>
        <v>0</v>
      </c>
      <c r="I465" s="448">
        <f t="shared" si="137"/>
        <v>0</v>
      </c>
      <c r="J465" s="448">
        <f t="shared" si="138"/>
        <v>0</v>
      </c>
      <c r="K465" s="448">
        <f t="shared" si="139"/>
        <v>0</v>
      </c>
      <c r="L465" s="450"/>
      <c r="M465" s="451"/>
      <c r="N465" s="451"/>
      <c r="O465" s="451"/>
      <c r="P465" s="451"/>
      <c r="Q465" s="451"/>
      <c r="R465" s="451"/>
      <c r="S465" s="452"/>
      <c r="T465" s="453" t="str">
        <f t="shared" si="133"/>
        <v>OK</v>
      </c>
      <c r="U465" s="453"/>
      <c r="V465" s="454"/>
      <c r="W465" s="450"/>
      <c r="X465" s="450"/>
      <c r="Y465" s="450"/>
      <c r="Z465" s="450"/>
      <c r="AA465" s="450"/>
    </row>
    <row r="466" spans="1:27" s="445" customFormat="1" ht="12.75" customHeight="1">
      <c r="A466" s="446" t="s">
        <v>630</v>
      </c>
      <c r="B466" s="447">
        <f>VLOOKUP($A466,'Orçamento Base'!$D$12:$S$2588,4,FALSE)</f>
        <v>0</v>
      </c>
      <c r="C466" s="446">
        <f>VLOOKUP($A466,'Orçamento Base'!$D$12:$S$2588,5,FALSE)</f>
        <v>0</v>
      </c>
      <c r="D466" s="512"/>
      <c r="E466" s="449">
        <f t="shared" si="136"/>
        <v>0</v>
      </c>
      <c r="F466" s="449">
        <f>VLOOKUP($A466,'Orçamento Base'!$D$12:$S$2588,6,FALSE)</f>
        <v>0</v>
      </c>
      <c r="G466" s="449">
        <f t="shared" si="134"/>
        <v>0</v>
      </c>
      <c r="H466" s="449">
        <f t="shared" si="135"/>
        <v>0</v>
      </c>
      <c r="I466" s="448">
        <f t="shared" si="137"/>
        <v>0</v>
      </c>
      <c r="J466" s="448">
        <f t="shared" si="138"/>
        <v>0</v>
      </c>
      <c r="K466" s="448">
        <f t="shared" si="139"/>
        <v>0</v>
      </c>
      <c r="L466" s="450"/>
      <c r="M466" s="451"/>
      <c r="N466" s="451"/>
      <c r="O466" s="451"/>
      <c r="P466" s="451"/>
      <c r="Q466" s="451"/>
      <c r="R466" s="451"/>
      <c r="S466" s="452"/>
      <c r="T466" s="453" t="str">
        <f t="shared" si="133"/>
        <v>OK</v>
      </c>
      <c r="U466" s="453"/>
      <c r="V466" s="454"/>
      <c r="W466" s="450"/>
      <c r="X466" s="450"/>
      <c r="Y466" s="450"/>
      <c r="Z466" s="450"/>
      <c r="AA466" s="450"/>
    </row>
    <row r="467" spans="1:27" s="445" customFormat="1" ht="12.75" customHeight="1">
      <c r="A467" s="446" t="s">
        <v>631</v>
      </c>
      <c r="B467" s="447">
        <f>VLOOKUP($A467,'Orçamento Base'!$D$12:$S$2588,4,FALSE)</f>
        <v>0</v>
      </c>
      <c r="C467" s="446">
        <f>VLOOKUP($A467,'Orçamento Base'!$D$12:$S$2588,5,FALSE)</f>
        <v>0</v>
      </c>
      <c r="D467" s="512"/>
      <c r="E467" s="449">
        <f t="shared" si="136"/>
        <v>0</v>
      </c>
      <c r="F467" s="449">
        <f>VLOOKUP($A467,'Orçamento Base'!$D$12:$S$2588,6,FALSE)</f>
        <v>0</v>
      </c>
      <c r="G467" s="449">
        <f t="shared" si="134"/>
        <v>0</v>
      </c>
      <c r="H467" s="449">
        <f t="shared" si="135"/>
        <v>0</v>
      </c>
      <c r="I467" s="448">
        <f t="shared" si="137"/>
        <v>0</v>
      </c>
      <c r="J467" s="448">
        <f t="shared" si="138"/>
        <v>0</v>
      </c>
      <c r="K467" s="448">
        <f t="shared" si="139"/>
        <v>0</v>
      </c>
      <c r="L467" s="450"/>
      <c r="M467" s="451"/>
      <c r="N467" s="451"/>
      <c r="O467" s="451"/>
      <c r="P467" s="451"/>
      <c r="Q467" s="451"/>
      <c r="R467" s="451"/>
      <c r="S467" s="452"/>
      <c r="T467" s="453" t="str">
        <f t="shared" si="133"/>
        <v>OK</v>
      </c>
      <c r="U467" s="453"/>
      <c r="V467" s="454"/>
      <c r="W467" s="450"/>
      <c r="X467" s="450"/>
      <c r="Y467" s="450"/>
      <c r="Z467" s="450"/>
      <c r="AA467" s="450"/>
    </row>
    <row r="468" spans="1:27" s="445" customFormat="1" ht="12.75" customHeight="1">
      <c r="A468" s="446" t="s">
        <v>632</v>
      </c>
      <c r="B468" s="447">
        <f>VLOOKUP($A468,'Orçamento Base'!$D$12:$S$2588,4,FALSE)</f>
        <v>0</v>
      </c>
      <c r="C468" s="446">
        <f>VLOOKUP($A468,'Orçamento Base'!$D$12:$S$2588,5,FALSE)</f>
        <v>0</v>
      </c>
      <c r="D468" s="512"/>
      <c r="E468" s="449">
        <f t="shared" si="136"/>
        <v>0</v>
      </c>
      <c r="F468" s="449">
        <f>VLOOKUP($A468,'Orçamento Base'!$D$12:$S$2588,6,FALSE)</f>
        <v>0</v>
      </c>
      <c r="G468" s="449">
        <f t="shared" si="134"/>
        <v>0</v>
      </c>
      <c r="H468" s="449">
        <f t="shared" si="135"/>
        <v>0</v>
      </c>
      <c r="I468" s="448">
        <f t="shared" si="137"/>
        <v>0</v>
      </c>
      <c r="J468" s="448">
        <f t="shared" si="138"/>
        <v>0</v>
      </c>
      <c r="K468" s="448">
        <f t="shared" si="139"/>
        <v>0</v>
      </c>
      <c r="L468" s="450"/>
      <c r="M468" s="451"/>
      <c r="N468" s="451"/>
      <c r="O468" s="451"/>
      <c r="P468" s="451"/>
      <c r="Q468" s="451"/>
      <c r="R468" s="451"/>
      <c r="S468" s="452"/>
      <c r="T468" s="453" t="str">
        <f t="shared" si="133"/>
        <v>OK</v>
      </c>
      <c r="U468" s="453"/>
      <c r="V468" s="454"/>
      <c r="W468" s="450"/>
      <c r="X468" s="450"/>
      <c r="Y468" s="450"/>
      <c r="Z468" s="450"/>
      <c r="AA468" s="450"/>
    </row>
    <row r="469" spans="1:27" s="445" customFormat="1" ht="12.75" customHeight="1">
      <c r="A469" s="446" t="s">
        <v>633</v>
      </c>
      <c r="B469" s="447">
        <f>VLOOKUP($A469,'Orçamento Base'!$D$12:$S$2588,4,FALSE)</f>
        <v>0</v>
      </c>
      <c r="C469" s="446">
        <f>VLOOKUP($A469,'Orçamento Base'!$D$12:$S$2588,5,FALSE)</f>
        <v>0</v>
      </c>
      <c r="D469" s="512"/>
      <c r="E469" s="449">
        <f t="shared" si="136"/>
        <v>0</v>
      </c>
      <c r="F469" s="449">
        <f>VLOOKUP($A469,'Orçamento Base'!$D$12:$S$2588,6,FALSE)</f>
        <v>0</v>
      </c>
      <c r="G469" s="449">
        <f t="shared" si="134"/>
        <v>0</v>
      </c>
      <c r="H469" s="449">
        <f t="shared" si="135"/>
        <v>0</v>
      </c>
      <c r="I469" s="448">
        <f t="shared" si="137"/>
        <v>0</v>
      </c>
      <c r="J469" s="448">
        <f t="shared" si="138"/>
        <v>0</v>
      </c>
      <c r="K469" s="448">
        <f t="shared" si="139"/>
        <v>0</v>
      </c>
      <c r="L469" s="450"/>
      <c r="M469" s="451"/>
      <c r="N469" s="451"/>
      <c r="O469" s="451"/>
      <c r="P469" s="451"/>
      <c r="Q469" s="451"/>
      <c r="R469" s="451"/>
      <c r="S469" s="452"/>
      <c r="T469" s="453" t="str">
        <f t="shared" si="133"/>
        <v>OK</v>
      </c>
      <c r="U469" s="453"/>
      <c r="V469" s="454"/>
      <c r="W469" s="450"/>
      <c r="X469" s="450"/>
      <c r="Y469" s="450"/>
      <c r="Z469" s="450"/>
      <c r="AA469" s="450"/>
    </row>
    <row r="470" spans="1:27" s="445" customFormat="1" ht="12.75" customHeight="1">
      <c r="A470" s="446" t="s">
        <v>634</v>
      </c>
      <c r="B470" s="447">
        <f>VLOOKUP($A470,'Orçamento Base'!$D$12:$S$2588,4,FALSE)</f>
        <v>0</v>
      </c>
      <c r="C470" s="446">
        <f>VLOOKUP($A470,'Orçamento Base'!$D$12:$S$2588,5,FALSE)</f>
        <v>0</v>
      </c>
      <c r="D470" s="512"/>
      <c r="E470" s="449">
        <f t="shared" si="136"/>
        <v>0</v>
      </c>
      <c r="F470" s="449">
        <f>VLOOKUP($A470,'Orçamento Base'!$D$12:$S$2588,6,FALSE)</f>
        <v>0</v>
      </c>
      <c r="G470" s="449">
        <f t="shared" si="134"/>
        <v>0</v>
      </c>
      <c r="H470" s="449">
        <f t="shared" si="135"/>
        <v>0</v>
      </c>
      <c r="I470" s="448">
        <f t="shared" si="137"/>
        <v>0</v>
      </c>
      <c r="J470" s="448">
        <f t="shared" si="138"/>
        <v>0</v>
      </c>
      <c r="K470" s="448">
        <f t="shared" si="139"/>
        <v>0</v>
      </c>
      <c r="L470" s="450"/>
      <c r="M470" s="451"/>
      <c r="N470" s="451"/>
      <c r="O470" s="451"/>
      <c r="P470" s="451"/>
      <c r="Q470" s="451"/>
      <c r="R470" s="451"/>
      <c r="S470" s="452"/>
      <c r="T470" s="453" t="str">
        <f t="shared" si="133"/>
        <v>OK</v>
      </c>
      <c r="U470" s="453"/>
      <c r="V470" s="454"/>
      <c r="W470" s="450"/>
      <c r="X470" s="450"/>
      <c r="Y470" s="450"/>
      <c r="Z470" s="450"/>
      <c r="AA470" s="450"/>
    </row>
    <row r="471" spans="1:27" s="445" customFormat="1" ht="12.75" customHeight="1">
      <c r="A471" s="446" t="s">
        <v>635</v>
      </c>
      <c r="B471" s="447">
        <f>VLOOKUP($A471,'Orçamento Base'!$D$12:$S$2588,4,FALSE)</f>
        <v>0</v>
      </c>
      <c r="C471" s="446">
        <f>VLOOKUP($A471,'Orçamento Base'!$D$12:$S$2588,5,FALSE)</f>
        <v>0</v>
      </c>
      <c r="D471" s="512"/>
      <c r="E471" s="449">
        <f t="shared" si="136"/>
        <v>0</v>
      </c>
      <c r="F471" s="449">
        <f>VLOOKUP($A471,'Orçamento Base'!$D$12:$S$2588,6,FALSE)</f>
        <v>0</v>
      </c>
      <c r="G471" s="449">
        <f t="shared" si="134"/>
        <v>0</v>
      </c>
      <c r="H471" s="449">
        <f t="shared" si="135"/>
        <v>0</v>
      </c>
      <c r="I471" s="448">
        <f t="shared" si="137"/>
        <v>0</v>
      </c>
      <c r="J471" s="448">
        <f t="shared" si="138"/>
        <v>0</v>
      </c>
      <c r="K471" s="448">
        <f t="shared" si="139"/>
        <v>0</v>
      </c>
      <c r="L471" s="450"/>
      <c r="M471" s="451"/>
      <c r="N471" s="451"/>
      <c r="O471" s="451"/>
      <c r="P471" s="451"/>
      <c r="Q471" s="451"/>
      <c r="R471" s="451"/>
      <c r="S471" s="452"/>
      <c r="T471" s="453" t="str">
        <f t="shared" si="133"/>
        <v>OK</v>
      </c>
      <c r="U471" s="453"/>
      <c r="V471" s="454"/>
      <c r="W471" s="450"/>
      <c r="X471" s="450"/>
      <c r="Y471" s="450"/>
      <c r="Z471" s="450"/>
      <c r="AA471" s="450"/>
    </row>
    <row r="472" spans="1:27" s="445" customFormat="1" ht="12.75" customHeight="1">
      <c r="A472" s="446" t="s">
        <v>636</v>
      </c>
      <c r="B472" s="447">
        <f>VLOOKUP($A472,'Orçamento Base'!$D$12:$S$2588,4,FALSE)</f>
        <v>0</v>
      </c>
      <c r="C472" s="446">
        <f>VLOOKUP($A472,'Orçamento Base'!$D$12:$S$2588,5,FALSE)</f>
        <v>0</v>
      </c>
      <c r="D472" s="512"/>
      <c r="E472" s="449">
        <f t="shared" si="136"/>
        <v>0</v>
      </c>
      <c r="F472" s="449">
        <f>VLOOKUP($A472,'Orçamento Base'!$D$12:$S$2588,6,FALSE)</f>
        <v>0</v>
      </c>
      <c r="G472" s="449">
        <f t="shared" si="134"/>
        <v>0</v>
      </c>
      <c r="H472" s="449">
        <f t="shared" si="135"/>
        <v>0</v>
      </c>
      <c r="I472" s="448">
        <f t="shared" si="137"/>
        <v>0</v>
      </c>
      <c r="J472" s="448">
        <f t="shared" si="138"/>
        <v>0</v>
      </c>
      <c r="K472" s="448">
        <f t="shared" si="139"/>
        <v>0</v>
      </c>
      <c r="L472" s="450"/>
      <c r="M472" s="451"/>
      <c r="N472" s="451"/>
      <c r="O472" s="451"/>
      <c r="P472" s="451"/>
      <c r="Q472" s="451"/>
      <c r="R472" s="451"/>
      <c r="S472" s="452"/>
      <c r="T472" s="453" t="str">
        <f t="shared" si="133"/>
        <v>OK</v>
      </c>
      <c r="U472" s="453"/>
      <c r="V472" s="454"/>
      <c r="W472" s="450"/>
      <c r="X472" s="450"/>
      <c r="Y472" s="450"/>
      <c r="Z472" s="450"/>
      <c r="AA472" s="450"/>
    </row>
    <row r="473" spans="1:27" s="445" customFormat="1" ht="12.75" customHeight="1">
      <c r="A473" s="446" t="s">
        <v>637</v>
      </c>
      <c r="B473" s="447">
        <f>VLOOKUP($A473,'Orçamento Base'!$D$12:$S$2588,4,FALSE)</f>
        <v>0</v>
      </c>
      <c r="C473" s="446">
        <f>VLOOKUP($A473,'Orçamento Base'!$D$12:$S$2588,5,FALSE)</f>
        <v>0</v>
      </c>
      <c r="D473" s="512"/>
      <c r="E473" s="449">
        <f t="shared" si="136"/>
        <v>0</v>
      </c>
      <c r="F473" s="449">
        <f>VLOOKUP($A473,'Orçamento Base'!$D$12:$S$2588,6,FALSE)</f>
        <v>0</v>
      </c>
      <c r="G473" s="449">
        <f t="shared" si="134"/>
        <v>0</v>
      </c>
      <c r="H473" s="449">
        <f t="shared" si="135"/>
        <v>0</v>
      </c>
      <c r="I473" s="448">
        <f t="shared" si="137"/>
        <v>0</v>
      </c>
      <c r="J473" s="448">
        <f t="shared" si="138"/>
        <v>0</v>
      </c>
      <c r="K473" s="448">
        <f t="shared" si="139"/>
        <v>0</v>
      </c>
      <c r="L473" s="450"/>
      <c r="M473" s="451"/>
      <c r="N473" s="451"/>
      <c r="O473" s="451"/>
      <c r="P473" s="451"/>
      <c r="Q473" s="451"/>
      <c r="R473" s="451"/>
      <c r="S473" s="452"/>
      <c r="T473" s="453" t="str">
        <f t="shared" si="133"/>
        <v>OK</v>
      </c>
      <c r="U473" s="453"/>
      <c r="V473" s="454"/>
      <c r="W473" s="450"/>
      <c r="X473" s="450"/>
      <c r="Y473" s="450"/>
      <c r="Z473" s="450"/>
      <c r="AA473" s="450"/>
    </row>
    <row r="474" spans="1:27" s="445" customFormat="1" ht="12.75" customHeight="1">
      <c r="A474" s="446" t="s">
        <v>638</v>
      </c>
      <c r="B474" s="447">
        <f>VLOOKUP($A474,'Orçamento Base'!$D$12:$S$2588,4,FALSE)</f>
        <v>0</v>
      </c>
      <c r="C474" s="446">
        <f>VLOOKUP($A474,'Orçamento Base'!$D$12:$S$2588,5,FALSE)</f>
        <v>0</v>
      </c>
      <c r="D474" s="512"/>
      <c r="E474" s="449">
        <f t="shared" si="136"/>
        <v>0</v>
      </c>
      <c r="F474" s="449">
        <f>VLOOKUP($A474,'Orçamento Base'!$D$12:$S$2588,6,FALSE)</f>
        <v>0</v>
      </c>
      <c r="G474" s="449">
        <f t="shared" si="134"/>
        <v>0</v>
      </c>
      <c r="H474" s="449">
        <f t="shared" si="135"/>
        <v>0</v>
      </c>
      <c r="I474" s="448">
        <f t="shared" si="137"/>
        <v>0</v>
      </c>
      <c r="J474" s="448">
        <f t="shared" si="138"/>
        <v>0</v>
      </c>
      <c r="K474" s="448">
        <f t="shared" si="139"/>
        <v>0</v>
      </c>
      <c r="L474" s="450"/>
      <c r="M474" s="451"/>
      <c r="N474" s="451"/>
      <c r="O474" s="451"/>
      <c r="P474" s="451"/>
      <c r="Q474" s="451"/>
      <c r="R474" s="451"/>
      <c r="S474" s="452"/>
      <c r="T474" s="453" t="str">
        <f t="shared" si="133"/>
        <v>OK</v>
      </c>
      <c r="U474" s="453"/>
      <c r="V474" s="454"/>
      <c r="W474" s="450"/>
      <c r="X474" s="450"/>
      <c r="Y474" s="450"/>
      <c r="Z474" s="450"/>
      <c r="AA474" s="450"/>
    </row>
    <row r="475" spans="1:27" s="445" customFormat="1" ht="12.75" customHeight="1">
      <c r="A475" s="446" t="s">
        <v>639</v>
      </c>
      <c r="B475" s="447">
        <f>VLOOKUP($A475,'Orçamento Base'!$D$12:$S$2588,4,FALSE)</f>
        <v>0</v>
      </c>
      <c r="C475" s="446">
        <f>VLOOKUP($A475,'Orçamento Base'!$D$12:$S$2588,5,FALSE)</f>
        <v>0</v>
      </c>
      <c r="D475" s="512"/>
      <c r="E475" s="449">
        <f t="shared" si="136"/>
        <v>0</v>
      </c>
      <c r="F475" s="449">
        <f>VLOOKUP($A475,'Orçamento Base'!$D$12:$S$2588,6,FALSE)</f>
        <v>0</v>
      </c>
      <c r="G475" s="449">
        <f t="shared" si="134"/>
        <v>0</v>
      </c>
      <c r="H475" s="449">
        <f t="shared" si="135"/>
        <v>0</v>
      </c>
      <c r="I475" s="448">
        <f t="shared" si="137"/>
        <v>0</v>
      </c>
      <c r="J475" s="448">
        <f t="shared" si="138"/>
        <v>0</v>
      </c>
      <c r="K475" s="448">
        <f t="shared" si="139"/>
        <v>0</v>
      </c>
      <c r="L475" s="450"/>
      <c r="M475" s="451"/>
      <c r="N475" s="451"/>
      <c r="O475" s="451"/>
      <c r="P475" s="451"/>
      <c r="Q475" s="451"/>
      <c r="R475" s="451"/>
      <c r="S475" s="452"/>
      <c r="T475" s="453" t="str">
        <f t="shared" si="133"/>
        <v>OK</v>
      </c>
      <c r="U475" s="453"/>
      <c r="V475" s="454"/>
      <c r="W475" s="450"/>
      <c r="X475" s="450"/>
      <c r="Y475" s="450"/>
      <c r="Z475" s="450"/>
      <c r="AA475" s="450"/>
    </row>
    <row r="476" spans="1:27" s="445" customFormat="1" ht="12.75" customHeight="1">
      <c r="A476" s="446" t="s">
        <v>640</v>
      </c>
      <c r="B476" s="447">
        <f>VLOOKUP($A476,'Orçamento Base'!$D$12:$S$2588,4,FALSE)</f>
        <v>0</v>
      </c>
      <c r="C476" s="446">
        <f>VLOOKUP($A476,'Orçamento Base'!$D$12:$S$2588,5,FALSE)</f>
        <v>0</v>
      </c>
      <c r="D476" s="512"/>
      <c r="E476" s="449">
        <f t="shared" si="136"/>
        <v>0</v>
      </c>
      <c r="F476" s="449">
        <f>VLOOKUP($A476,'Orçamento Base'!$D$12:$S$2588,6,FALSE)</f>
        <v>0</v>
      </c>
      <c r="G476" s="449">
        <f t="shared" si="134"/>
        <v>0</v>
      </c>
      <c r="H476" s="449">
        <f t="shared" si="135"/>
        <v>0</v>
      </c>
      <c r="I476" s="448">
        <f t="shared" si="137"/>
        <v>0</v>
      </c>
      <c r="J476" s="448">
        <f t="shared" si="138"/>
        <v>0</v>
      </c>
      <c r="K476" s="448">
        <f t="shared" si="139"/>
        <v>0</v>
      </c>
      <c r="L476" s="450"/>
      <c r="M476" s="451"/>
      <c r="N476" s="451"/>
      <c r="O476" s="451"/>
      <c r="P476" s="451"/>
      <c r="Q476" s="451"/>
      <c r="R476" s="451"/>
      <c r="S476" s="452"/>
      <c r="T476" s="453" t="str">
        <f t="shared" si="133"/>
        <v>OK</v>
      </c>
      <c r="U476" s="453"/>
      <c r="V476" s="454"/>
      <c r="W476" s="450"/>
      <c r="X476" s="450"/>
      <c r="Y476" s="450"/>
      <c r="Z476" s="450"/>
      <c r="AA476" s="450"/>
    </row>
    <row r="477" spans="1:27" s="445" customFormat="1" ht="12.75" customHeight="1">
      <c r="A477" s="446" t="s">
        <v>641</v>
      </c>
      <c r="B477" s="447">
        <f>VLOOKUP($A477,'Orçamento Base'!$D$12:$S$2588,4,FALSE)</f>
        <v>0</v>
      </c>
      <c r="C477" s="446">
        <f>VLOOKUP($A477,'Orçamento Base'!$D$12:$S$2588,5,FALSE)</f>
        <v>0</v>
      </c>
      <c r="D477" s="512"/>
      <c r="E477" s="449">
        <f t="shared" si="136"/>
        <v>0</v>
      </c>
      <c r="F477" s="449">
        <f>VLOOKUP($A477,'Orçamento Base'!$D$12:$S$2588,6,FALSE)</f>
        <v>0</v>
      </c>
      <c r="G477" s="449">
        <f t="shared" si="134"/>
        <v>0</v>
      </c>
      <c r="H477" s="449">
        <f t="shared" si="135"/>
        <v>0</v>
      </c>
      <c r="I477" s="448">
        <f t="shared" si="137"/>
        <v>0</v>
      </c>
      <c r="J477" s="448">
        <f t="shared" si="138"/>
        <v>0</v>
      </c>
      <c r="K477" s="448">
        <f t="shared" si="139"/>
        <v>0</v>
      </c>
      <c r="L477" s="450"/>
      <c r="M477" s="451"/>
      <c r="N477" s="451"/>
      <c r="O477" s="451"/>
      <c r="P477" s="451"/>
      <c r="Q477" s="451"/>
      <c r="R477" s="451"/>
      <c r="S477" s="452"/>
      <c r="T477" s="453" t="str">
        <f t="shared" si="133"/>
        <v>OK</v>
      </c>
      <c r="U477" s="453"/>
      <c r="V477" s="454"/>
      <c r="W477" s="450"/>
      <c r="X477" s="450"/>
      <c r="Y477" s="450"/>
      <c r="Z477" s="450"/>
      <c r="AA477" s="450"/>
    </row>
    <row r="478" spans="1:27" s="445" customFormat="1" ht="12.75" customHeight="1">
      <c r="A478" s="446" t="s">
        <v>642</v>
      </c>
      <c r="B478" s="447">
        <f>VLOOKUP($A478,'Orçamento Base'!$D$12:$S$2588,4,FALSE)</f>
        <v>0</v>
      </c>
      <c r="C478" s="446">
        <f>VLOOKUP($A478,'Orçamento Base'!$D$12:$S$2588,5,FALSE)</f>
        <v>0</v>
      </c>
      <c r="D478" s="512"/>
      <c r="E478" s="449">
        <f t="shared" si="136"/>
        <v>0</v>
      </c>
      <c r="F478" s="449">
        <f>VLOOKUP($A478,'Orçamento Base'!$D$12:$S$2588,6,FALSE)</f>
        <v>0</v>
      </c>
      <c r="G478" s="449">
        <f t="shared" si="134"/>
        <v>0</v>
      </c>
      <c r="H478" s="449">
        <f t="shared" si="135"/>
        <v>0</v>
      </c>
      <c r="I478" s="448">
        <f t="shared" si="137"/>
        <v>0</v>
      </c>
      <c r="J478" s="448">
        <f t="shared" si="138"/>
        <v>0</v>
      </c>
      <c r="K478" s="448">
        <f t="shared" si="139"/>
        <v>0</v>
      </c>
      <c r="L478" s="450"/>
      <c r="M478" s="451"/>
      <c r="N478" s="451"/>
      <c r="O478" s="451"/>
      <c r="P478" s="451"/>
      <c r="Q478" s="451"/>
      <c r="R478" s="451"/>
      <c r="S478" s="452"/>
      <c r="T478" s="453" t="str">
        <f t="shared" si="133"/>
        <v>OK</v>
      </c>
      <c r="U478" s="453"/>
      <c r="V478" s="454"/>
      <c r="W478" s="450"/>
      <c r="X478" s="450"/>
      <c r="Y478" s="450"/>
      <c r="Z478" s="450"/>
      <c r="AA478" s="450"/>
    </row>
    <row r="479" spans="1:27" s="445" customFormat="1" ht="12.75" customHeight="1">
      <c r="A479" s="446" t="s">
        <v>643</v>
      </c>
      <c r="B479" s="447">
        <f>VLOOKUP($A479,'Orçamento Base'!$D$12:$S$2588,4,FALSE)</f>
        <v>0</v>
      </c>
      <c r="C479" s="446">
        <f>VLOOKUP($A479,'Orçamento Base'!$D$12:$S$2588,5,FALSE)</f>
        <v>0</v>
      </c>
      <c r="D479" s="512"/>
      <c r="E479" s="449">
        <f t="shared" si="136"/>
        <v>0</v>
      </c>
      <c r="F479" s="449">
        <f>VLOOKUP($A479,'Orçamento Base'!$D$12:$S$2588,6,FALSE)</f>
        <v>0</v>
      </c>
      <c r="G479" s="449">
        <f t="shared" si="134"/>
        <v>0</v>
      </c>
      <c r="H479" s="449">
        <f t="shared" si="135"/>
        <v>0</v>
      </c>
      <c r="I479" s="448">
        <f t="shared" si="137"/>
        <v>0</v>
      </c>
      <c r="J479" s="448">
        <f t="shared" si="138"/>
        <v>0</v>
      </c>
      <c r="K479" s="448">
        <f t="shared" si="139"/>
        <v>0</v>
      </c>
      <c r="L479" s="450"/>
      <c r="M479" s="451"/>
      <c r="N479" s="451"/>
      <c r="O479" s="451"/>
      <c r="P479" s="451"/>
      <c r="Q479" s="451"/>
      <c r="R479" s="451"/>
      <c r="S479" s="452"/>
      <c r="T479" s="453" t="str">
        <f t="shared" si="133"/>
        <v>OK</v>
      </c>
      <c r="U479" s="453"/>
      <c r="V479" s="454"/>
      <c r="W479" s="450"/>
      <c r="X479" s="450"/>
      <c r="Y479" s="450"/>
      <c r="Z479" s="450"/>
      <c r="AA479" s="450"/>
    </row>
    <row r="480" spans="1:27" s="445" customFormat="1" ht="12.75" customHeight="1">
      <c r="A480" s="446" t="s">
        <v>644</v>
      </c>
      <c r="B480" s="447">
        <f>VLOOKUP($A480,'Orçamento Base'!$D$12:$S$2588,4,FALSE)</f>
        <v>0</v>
      </c>
      <c r="C480" s="446">
        <f>VLOOKUP($A480,'Orçamento Base'!$D$12:$S$2588,5,FALSE)</f>
        <v>0</v>
      </c>
      <c r="D480" s="512"/>
      <c r="E480" s="449">
        <f t="shared" si="136"/>
        <v>0</v>
      </c>
      <c r="F480" s="449">
        <f>VLOOKUP($A480,'Orçamento Base'!$D$12:$S$2588,6,FALSE)</f>
        <v>0</v>
      </c>
      <c r="G480" s="449">
        <f t="shared" si="134"/>
        <v>0</v>
      </c>
      <c r="H480" s="449">
        <f t="shared" si="135"/>
        <v>0</v>
      </c>
      <c r="I480" s="448">
        <f t="shared" si="137"/>
        <v>0</v>
      </c>
      <c r="J480" s="448">
        <f t="shared" si="138"/>
        <v>0</v>
      </c>
      <c r="K480" s="448">
        <f t="shared" si="139"/>
        <v>0</v>
      </c>
      <c r="L480" s="450"/>
      <c r="M480" s="451"/>
      <c r="N480" s="451"/>
      <c r="O480" s="451"/>
      <c r="P480" s="451"/>
      <c r="Q480" s="451"/>
      <c r="R480" s="451"/>
      <c r="S480" s="452"/>
      <c r="T480" s="453" t="str">
        <f t="shared" si="133"/>
        <v>OK</v>
      </c>
      <c r="U480" s="453"/>
      <c r="V480" s="454"/>
      <c r="W480" s="450"/>
      <c r="X480" s="450"/>
      <c r="Y480" s="450"/>
      <c r="Z480" s="450"/>
      <c r="AA480" s="450"/>
    </row>
    <row r="481" spans="1:27" s="445" customFormat="1" ht="12.75" customHeight="1">
      <c r="A481" s="446" t="s">
        <v>645</v>
      </c>
      <c r="B481" s="447">
        <f>VLOOKUP($A481,'Orçamento Base'!$D$12:$S$2588,4,FALSE)</f>
        <v>0</v>
      </c>
      <c r="C481" s="446">
        <f>VLOOKUP($A481,'Orçamento Base'!$D$12:$S$2588,5,FALSE)</f>
        <v>0</v>
      </c>
      <c r="D481" s="512"/>
      <c r="E481" s="449">
        <f t="shared" si="136"/>
        <v>0</v>
      </c>
      <c r="F481" s="449">
        <f>VLOOKUP($A481,'Orçamento Base'!$D$12:$S$2588,6,FALSE)</f>
        <v>0</v>
      </c>
      <c r="G481" s="449">
        <f t="shared" si="134"/>
        <v>0</v>
      </c>
      <c r="H481" s="449">
        <f t="shared" si="135"/>
        <v>0</v>
      </c>
      <c r="I481" s="448">
        <f t="shared" si="137"/>
        <v>0</v>
      </c>
      <c r="J481" s="448">
        <f t="shared" si="138"/>
        <v>0</v>
      </c>
      <c r="K481" s="448">
        <f t="shared" si="139"/>
        <v>0</v>
      </c>
      <c r="L481" s="450"/>
      <c r="M481" s="451"/>
      <c r="N481" s="451"/>
      <c r="O481" s="451"/>
      <c r="P481" s="451"/>
      <c r="Q481" s="451"/>
      <c r="R481" s="451"/>
      <c r="S481" s="452"/>
      <c r="T481" s="453" t="str">
        <f t="shared" si="133"/>
        <v>OK</v>
      </c>
      <c r="U481" s="453"/>
      <c r="V481" s="454"/>
      <c r="W481" s="450"/>
      <c r="X481" s="450"/>
      <c r="Y481" s="450"/>
      <c r="Z481" s="450"/>
      <c r="AA481" s="450"/>
    </row>
    <row r="482" spans="1:27" s="445" customFormat="1" ht="12.75" customHeight="1">
      <c r="A482" s="446" t="s">
        <v>646</v>
      </c>
      <c r="B482" s="447">
        <f>VLOOKUP($A482,'Orçamento Base'!$D$12:$S$2588,4,FALSE)</f>
        <v>0</v>
      </c>
      <c r="C482" s="446">
        <f>VLOOKUP($A482,'Orçamento Base'!$D$12:$S$2588,5,FALSE)</f>
        <v>0</v>
      </c>
      <c r="D482" s="512"/>
      <c r="E482" s="449">
        <f t="shared" si="136"/>
        <v>0</v>
      </c>
      <c r="F482" s="449">
        <f>VLOOKUP($A482,'Orçamento Base'!$D$12:$S$2588,6,FALSE)</f>
        <v>0</v>
      </c>
      <c r="G482" s="449">
        <f t="shared" si="134"/>
        <v>0</v>
      </c>
      <c r="H482" s="449">
        <f t="shared" si="135"/>
        <v>0</v>
      </c>
      <c r="I482" s="448">
        <f t="shared" si="137"/>
        <v>0</v>
      </c>
      <c r="J482" s="448">
        <f t="shared" si="138"/>
        <v>0</v>
      </c>
      <c r="K482" s="448">
        <f t="shared" si="139"/>
        <v>0</v>
      </c>
      <c r="L482" s="450"/>
      <c r="M482" s="451"/>
      <c r="N482" s="451"/>
      <c r="O482" s="451"/>
      <c r="P482" s="451"/>
      <c r="Q482" s="451"/>
      <c r="R482" s="451"/>
      <c r="S482" s="452"/>
      <c r="T482" s="453" t="str">
        <f t="shared" si="133"/>
        <v>OK</v>
      </c>
      <c r="U482" s="453"/>
      <c r="V482" s="454"/>
      <c r="W482" s="450"/>
      <c r="X482" s="450"/>
      <c r="Y482" s="450"/>
      <c r="Z482" s="450"/>
      <c r="AA482" s="450"/>
    </row>
    <row r="483" spans="1:27" s="445" customFormat="1" ht="12.75" customHeight="1">
      <c r="A483" s="446" t="s">
        <v>647</v>
      </c>
      <c r="B483" s="447">
        <f>VLOOKUP($A483,'Orçamento Base'!$D$12:$S$2588,4,FALSE)</f>
        <v>0</v>
      </c>
      <c r="C483" s="446">
        <f>VLOOKUP($A483,'Orçamento Base'!$D$12:$S$2588,5,FALSE)</f>
        <v>0</v>
      </c>
      <c r="D483" s="512"/>
      <c r="E483" s="449">
        <f t="shared" si="136"/>
        <v>0</v>
      </c>
      <c r="F483" s="449">
        <f>VLOOKUP($A483,'Orçamento Base'!$D$12:$S$2588,6,FALSE)</f>
        <v>0</v>
      </c>
      <c r="G483" s="449">
        <f t="shared" si="134"/>
        <v>0</v>
      </c>
      <c r="H483" s="449">
        <f t="shared" si="135"/>
        <v>0</v>
      </c>
      <c r="I483" s="448">
        <f t="shared" si="137"/>
        <v>0</v>
      </c>
      <c r="J483" s="448">
        <f t="shared" si="138"/>
        <v>0</v>
      </c>
      <c r="K483" s="448">
        <f t="shared" si="139"/>
        <v>0</v>
      </c>
      <c r="L483" s="450"/>
      <c r="M483" s="451"/>
      <c r="N483" s="451"/>
      <c r="O483" s="451"/>
      <c r="P483" s="451"/>
      <c r="Q483" s="451"/>
      <c r="R483" s="451"/>
      <c r="S483" s="452"/>
      <c r="T483" s="453" t="str">
        <f t="shared" si="133"/>
        <v>OK</v>
      </c>
      <c r="U483" s="453"/>
      <c r="V483" s="454"/>
      <c r="W483" s="450"/>
      <c r="X483" s="450"/>
      <c r="Y483" s="450"/>
      <c r="Z483" s="450"/>
      <c r="AA483" s="450"/>
    </row>
    <row r="484" spans="1:27" s="445" customFormat="1" ht="12.75" customHeight="1">
      <c r="A484" s="446" t="s">
        <v>648</v>
      </c>
      <c r="B484" s="447">
        <f>VLOOKUP($A484,'Orçamento Base'!$D$12:$S$2588,4,FALSE)</f>
        <v>0</v>
      </c>
      <c r="C484" s="446">
        <f>VLOOKUP($A484,'Orçamento Base'!$D$12:$S$2588,5,FALSE)</f>
        <v>0</v>
      </c>
      <c r="D484" s="512"/>
      <c r="E484" s="449">
        <f t="shared" si="136"/>
        <v>0</v>
      </c>
      <c r="F484" s="449">
        <f>VLOOKUP($A484,'Orçamento Base'!$D$12:$S$2588,6,FALSE)</f>
        <v>0</v>
      </c>
      <c r="G484" s="449">
        <f t="shared" si="134"/>
        <v>0</v>
      </c>
      <c r="H484" s="449">
        <f t="shared" si="135"/>
        <v>0</v>
      </c>
      <c r="I484" s="448">
        <f t="shared" si="137"/>
        <v>0</v>
      </c>
      <c r="J484" s="448">
        <f t="shared" si="138"/>
        <v>0</v>
      </c>
      <c r="K484" s="448">
        <f t="shared" si="139"/>
        <v>0</v>
      </c>
      <c r="L484" s="450"/>
      <c r="M484" s="451"/>
      <c r="N484" s="451"/>
      <c r="O484" s="451"/>
      <c r="P484" s="451"/>
      <c r="Q484" s="451"/>
      <c r="R484" s="451"/>
      <c r="S484" s="452"/>
      <c r="T484" s="453" t="str">
        <f t="shared" si="133"/>
        <v>OK</v>
      </c>
      <c r="U484" s="453"/>
      <c r="V484" s="454"/>
      <c r="W484" s="450"/>
      <c r="X484" s="450"/>
      <c r="Y484" s="450"/>
      <c r="Z484" s="450"/>
      <c r="AA484" s="450"/>
    </row>
    <row r="485" spans="1:27" s="445" customFormat="1" ht="12.75" customHeight="1">
      <c r="A485" s="446" t="s">
        <v>649</v>
      </c>
      <c r="B485" s="447">
        <f>VLOOKUP($A485,'Orçamento Base'!$D$12:$S$2588,4,FALSE)</f>
        <v>0</v>
      </c>
      <c r="C485" s="446">
        <f>VLOOKUP($A485,'Orçamento Base'!$D$12:$S$2588,5,FALSE)</f>
        <v>0</v>
      </c>
      <c r="D485" s="512"/>
      <c r="E485" s="449">
        <f t="shared" si="136"/>
        <v>0</v>
      </c>
      <c r="F485" s="449">
        <f>VLOOKUP($A485,'Orçamento Base'!$D$12:$S$2588,6,FALSE)</f>
        <v>0</v>
      </c>
      <c r="G485" s="449">
        <f t="shared" si="134"/>
        <v>0</v>
      </c>
      <c r="H485" s="449">
        <f t="shared" si="135"/>
        <v>0</v>
      </c>
      <c r="I485" s="448">
        <f t="shared" si="137"/>
        <v>0</v>
      </c>
      <c r="J485" s="448">
        <f t="shared" si="138"/>
        <v>0</v>
      </c>
      <c r="K485" s="448">
        <f t="shared" si="139"/>
        <v>0</v>
      </c>
      <c r="L485" s="450"/>
      <c r="M485" s="451"/>
      <c r="N485" s="451"/>
      <c r="O485" s="451"/>
      <c r="P485" s="451"/>
      <c r="Q485" s="451"/>
      <c r="R485" s="451"/>
      <c r="S485" s="452"/>
      <c r="T485" s="453" t="str">
        <f t="shared" si="133"/>
        <v>OK</v>
      </c>
      <c r="U485" s="453"/>
      <c r="V485" s="454"/>
      <c r="W485" s="450"/>
      <c r="X485" s="450"/>
      <c r="Y485" s="450"/>
      <c r="Z485" s="450"/>
      <c r="AA485" s="450"/>
    </row>
    <row r="486" spans="1:27" s="445" customFormat="1" ht="12.75" customHeight="1">
      <c r="A486" s="446" t="s">
        <v>650</v>
      </c>
      <c r="B486" s="447">
        <f>VLOOKUP($A486,'Orçamento Base'!$D$12:$S$2588,4,FALSE)</f>
        <v>0</v>
      </c>
      <c r="C486" s="446">
        <f>VLOOKUP($A486,'Orçamento Base'!$D$12:$S$2588,5,FALSE)</f>
        <v>0</v>
      </c>
      <c r="D486" s="512"/>
      <c r="E486" s="449">
        <f t="shared" si="136"/>
        <v>0</v>
      </c>
      <c r="F486" s="449">
        <f>VLOOKUP($A486,'Orçamento Base'!$D$12:$S$2588,6,FALSE)</f>
        <v>0</v>
      </c>
      <c r="G486" s="449">
        <f t="shared" si="134"/>
        <v>0</v>
      </c>
      <c r="H486" s="449">
        <f t="shared" si="135"/>
        <v>0</v>
      </c>
      <c r="I486" s="448">
        <f t="shared" si="137"/>
        <v>0</v>
      </c>
      <c r="J486" s="448">
        <f t="shared" si="138"/>
        <v>0</v>
      </c>
      <c r="K486" s="448">
        <f t="shared" si="139"/>
        <v>0</v>
      </c>
      <c r="L486" s="450"/>
      <c r="M486" s="451"/>
      <c r="N486" s="451"/>
      <c r="O486" s="451"/>
      <c r="P486" s="451"/>
      <c r="Q486" s="451"/>
      <c r="R486" s="451"/>
      <c r="S486" s="452"/>
      <c r="T486" s="453" t="str">
        <f t="shared" si="133"/>
        <v>OK</v>
      </c>
      <c r="U486" s="453"/>
      <c r="V486" s="454"/>
      <c r="W486" s="450"/>
      <c r="X486" s="450"/>
      <c r="Y486" s="450"/>
      <c r="Z486" s="450"/>
      <c r="AA486" s="450"/>
    </row>
    <row r="487" spans="1:27" s="445" customFormat="1" ht="12.75" customHeight="1">
      <c r="A487" s="446" t="s">
        <v>651</v>
      </c>
      <c r="B487" s="447">
        <f>VLOOKUP($A487,'Orçamento Base'!$D$12:$S$2588,4,FALSE)</f>
        <v>0</v>
      </c>
      <c r="C487" s="446">
        <f>VLOOKUP($A487,'Orçamento Base'!$D$12:$S$2588,5,FALSE)</f>
        <v>0</v>
      </c>
      <c r="D487" s="512"/>
      <c r="E487" s="449">
        <f t="shared" si="136"/>
        <v>0</v>
      </c>
      <c r="F487" s="449">
        <f>VLOOKUP($A487,'Orçamento Base'!$D$12:$S$2588,6,FALSE)</f>
        <v>0</v>
      </c>
      <c r="G487" s="449">
        <f t="shared" si="134"/>
        <v>0</v>
      </c>
      <c r="H487" s="449">
        <f t="shared" si="135"/>
        <v>0</v>
      </c>
      <c r="I487" s="448">
        <f t="shared" si="137"/>
        <v>0</v>
      </c>
      <c r="J487" s="448">
        <f t="shared" si="138"/>
        <v>0</v>
      </c>
      <c r="K487" s="448">
        <f t="shared" si="139"/>
        <v>0</v>
      </c>
      <c r="L487" s="450"/>
      <c r="M487" s="451"/>
      <c r="N487" s="451"/>
      <c r="O487" s="451"/>
      <c r="P487" s="451"/>
      <c r="Q487" s="451"/>
      <c r="R487" s="451"/>
      <c r="S487" s="452"/>
      <c r="T487" s="453" t="str">
        <f t="shared" si="133"/>
        <v>OK</v>
      </c>
      <c r="U487" s="453"/>
      <c r="V487" s="454"/>
      <c r="W487" s="450"/>
      <c r="X487" s="450"/>
      <c r="Y487" s="450"/>
      <c r="Z487" s="450"/>
      <c r="AA487" s="450"/>
    </row>
    <row r="488" spans="1:27" s="445" customFormat="1" ht="12.75" customHeight="1">
      <c r="A488" s="446" t="s">
        <v>652</v>
      </c>
      <c r="B488" s="447">
        <f>VLOOKUP($A488,'Orçamento Base'!$D$12:$S$2588,4,FALSE)</f>
        <v>0</v>
      </c>
      <c r="C488" s="446">
        <f>VLOOKUP($A488,'Orçamento Base'!$D$12:$S$2588,5,FALSE)</f>
        <v>0</v>
      </c>
      <c r="D488" s="512"/>
      <c r="E488" s="449">
        <f t="shared" si="136"/>
        <v>0</v>
      </c>
      <c r="F488" s="449">
        <f>VLOOKUP($A488,'Orçamento Base'!$D$12:$S$2588,6,FALSE)</f>
        <v>0</v>
      </c>
      <c r="G488" s="449">
        <f t="shared" si="134"/>
        <v>0</v>
      </c>
      <c r="H488" s="449">
        <f t="shared" si="135"/>
        <v>0</v>
      </c>
      <c r="I488" s="448">
        <f t="shared" si="137"/>
        <v>0</v>
      </c>
      <c r="J488" s="448">
        <f t="shared" si="138"/>
        <v>0</v>
      </c>
      <c r="K488" s="448">
        <f t="shared" si="139"/>
        <v>0</v>
      </c>
      <c r="L488" s="450"/>
      <c r="M488" s="451"/>
      <c r="N488" s="451"/>
      <c r="O488" s="451"/>
      <c r="P488" s="451"/>
      <c r="Q488" s="451"/>
      <c r="R488" s="451"/>
      <c r="S488" s="452"/>
      <c r="T488" s="453" t="str">
        <f t="shared" si="133"/>
        <v>OK</v>
      </c>
      <c r="U488" s="453"/>
      <c r="V488" s="454"/>
      <c r="W488" s="450"/>
      <c r="X488" s="450"/>
      <c r="Y488" s="450"/>
      <c r="Z488" s="450"/>
      <c r="AA488" s="450"/>
    </row>
    <row r="489" spans="1:27" s="445" customFormat="1" ht="12.75" customHeight="1">
      <c r="A489" s="446" t="s">
        <v>653</v>
      </c>
      <c r="B489" s="447">
        <f>VLOOKUP($A489,'Orçamento Base'!$D$12:$S$2588,4,FALSE)</f>
        <v>0</v>
      </c>
      <c r="C489" s="446">
        <f>VLOOKUP($A489,'Orçamento Base'!$D$12:$S$2588,5,FALSE)</f>
        <v>0</v>
      </c>
      <c r="D489" s="512"/>
      <c r="E489" s="449">
        <f t="shared" si="136"/>
        <v>0</v>
      </c>
      <c r="F489" s="449">
        <f>VLOOKUP($A489,'Orçamento Base'!$D$12:$S$2588,6,FALSE)</f>
        <v>0</v>
      </c>
      <c r="G489" s="449">
        <f t="shared" si="134"/>
        <v>0</v>
      </c>
      <c r="H489" s="449">
        <f t="shared" si="135"/>
        <v>0</v>
      </c>
      <c r="I489" s="448">
        <f t="shared" si="137"/>
        <v>0</v>
      </c>
      <c r="J489" s="448">
        <f t="shared" si="138"/>
        <v>0</v>
      </c>
      <c r="K489" s="448">
        <f t="shared" si="139"/>
        <v>0</v>
      </c>
      <c r="L489" s="450"/>
      <c r="M489" s="451"/>
      <c r="N489" s="451"/>
      <c r="O489" s="451"/>
      <c r="P489" s="451"/>
      <c r="Q489" s="451"/>
      <c r="R489" s="451"/>
      <c r="S489" s="452"/>
      <c r="T489" s="453" t="str">
        <f t="shared" si="133"/>
        <v>OK</v>
      </c>
      <c r="U489" s="453"/>
      <c r="V489" s="454"/>
      <c r="W489" s="450"/>
      <c r="X489" s="450"/>
      <c r="Y489" s="450"/>
      <c r="Z489" s="450"/>
      <c r="AA489" s="450"/>
    </row>
    <row r="490" spans="1:27" s="445" customFormat="1" ht="12.75" customHeight="1">
      <c r="A490" s="446" t="s">
        <v>654</v>
      </c>
      <c r="B490" s="447">
        <f>VLOOKUP($A490,'Orçamento Base'!$D$12:$S$2588,4,FALSE)</f>
        <v>0</v>
      </c>
      <c r="C490" s="446">
        <f>VLOOKUP($A490,'Orçamento Base'!$D$12:$S$2588,5,FALSE)</f>
        <v>0</v>
      </c>
      <c r="D490" s="512"/>
      <c r="E490" s="449">
        <f t="shared" si="136"/>
        <v>0</v>
      </c>
      <c r="F490" s="449">
        <f>VLOOKUP($A490,'Orçamento Base'!$D$12:$S$2588,6,FALSE)</f>
        <v>0</v>
      </c>
      <c r="G490" s="449">
        <f t="shared" si="134"/>
        <v>0</v>
      </c>
      <c r="H490" s="449">
        <f t="shared" si="135"/>
        <v>0</v>
      </c>
      <c r="I490" s="448">
        <f t="shared" si="137"/>
        <v>0</v>
      </c>
      <c r="J490" s="448">
        <f t="shared" si="138"/>
        <v>0</v>
      </c>
      <c r="K490" s="448">
        <f t="shared" si="139"/>
        <v>0</v>
      </c>
      <c r="L490" s="450"/>
      <c r="M490" s="451"/>
      <c r="N490" s="451"/>
      <c r="O490" s="451"/>
      <c r="P490" s="451"/>
      <c r="Q490" s="451"/>
      <c r="R490" s="451"/>
      <c r="S490" s="452"/>
      <c r="T490" s="453" t="str">
        <f t="shared" si="133"/>
        <v>OK</v>
      </c>
      <c r="U490" s="453"/>
      <c r="V490" s="454"/>
      <c r="W490" s="450"/>
      <c r="X490" s="450"/>
      <c r="Y490" s="450"/>
      <c r="Z490" s="450"/>
      <c r="AA490" s="450"/>
    </row>
    <row r="491" spans="1:27" s="445" customFormat="1" ht="12.75" customHeight="1">
      <c r="A491" s="446" t="s">
        <v>655</v>
      </c>
      <c r="B491" s="447">
        <f>VLOOKUP($A491,'Orçamento Base'!$D$12:$S$2588,4,FALSE)</f>
        <v>0</v>
      </c>
      <c r="C491" s="446">
        <f>VLOOKUP($A491,'Orçamento Base'!$D$12:$S$2588,5,FALSE)</f>
        <v>0</v>
      </c>
      <c r="D491" s="512"/>
      <c r="E491" s="449">
        <f t="shared" si="136"/>
        <v>0</v>
      </c>
      <c r="F491" s="449">
        <f>VLOOKUP($A491,'Orçamento Base'!$D$12:$S$2588,6,FALSE)</f>
        <v>0</v>
      </c>
      <c r="G491" s="449">
        <f t="shared" si="134"/>
        <v>0</v>
      </c>
      <c r="H491" s="449">
        <f t="shared" si="135"/>
        <v>0</v>
      </c>
      <c r="I491" s="448">
        <f t="shared" si="137"/>
        <v>0</v>
      </c>
      <c r="J491" s="448">
        <f t="shared" si="138"/>
        <v>0</v>
      </c>
      <c r="K491" s="448">
        <f t="shared" si="139"/>
        <v>0</v>
      </c>
      <c r="L491" s="450"/>
      <c r="M491" s="451"/>
      <c r="N491" s="451"/>
      <c r="O491" s="451"/>
      <c r="P491" s="451"/>
      <c r="Q491" s="451"/>
      <c r="R491" s="451"/>
      <c r="S491" s="452"/>
      <c r="T491" s="453" t="str">
        <f t="shared" si="133"/>
        <v>OK</v>
      </c>
      <c r="U491" s="453"/>
      <c r="V491" s="454"/>
      <c r="W491" s="450"/>
      <c r="X491" s="450"/>
      <c r="Y491" s="450"/>
      <c r="Z491" s="450"/>
      <c r="AA491" s="450"/>
    </row>
    <row r="492" spans="1:27" s="445" customFormat="1" ht="12.75" customHeight="1">
      <c r="A492" s="446" t="s">
        <v>656</v>
      </c>
      <c r="B492" s="447">
        <f>VLOOKUP($A492,'Orçamento Base'!$D$12:$S$2588,4,FALSE)</f>
        <v>0</v>
      </c>
      <c r="C492" s="446">
        <f>VLOOKUP($A492,'Orçamento Base'!$D$12:$S$2588,5,FALSE)</f>
        <v>0</v>
      </c>
      <c r="D492" s="512"/>
      <c r="E492" s="449">
        <f t="shared" si="136"/>
        <v>0</v>
      </c>
      <c r="F492" s="449">
        <f>VLOOKUP($A492,'Orçamento Base'!$D$12:$S$2588,6,FALSE)</f>
        <v>0</v>
      </c>
      <c r="G492" s="449">
        <f t="shared" si="134"/>
        <v>0</v>
      </c>
      <c r="H492" s="449">
        <f t="shared" si="135"/>
        <v>0</v>
      </c>
      <c r="I492" s="448">
        <f t="shared" si="137"/>
        <v>0</v>
      </c>
      <c r="J492" s="448">
        <f t="shared" si="138"/>
        <v>0</v>
      </c>
      <c r="K492" s="448">
        <f t="shared" si="139"/>
        <v>0</v>
      </c>
      <c r="L492" s="450"/>
      <c r="M492" s="451"/>
      <c r="N492" s="451"/>
      <c r="O492" s="451"/>
      <c r="P492" s="451"/>
      <c r="Q492" s="451"/>
      <c r="R492" s="451"/>
      <c r="S492" s="452"/>
      <c r="T492" s="453" t="str">
        <f t="shared" si="133"/>
        <v>OK</v>
      </c>
      <c r="U492" s="453"/>
      <c r="V492" s="454"/>
      <c r="W492" s="450"/>
      <c r="X492" s="450"/>
      <c r="Y492" s="450"/>
      <c r="Z492" s="450"/>
      <c r="AA492" s="450"/>
    </row>
    <row r="493" spans="1:27" s="445" customFormat="1" ht="12.75" customHeight="1">
      <c r="A493" s="446" t="s">
        <v>657</v>
      </c>
      <c r="B493" s="447">
        <f>VLOOKUP($A493,'Orçamento Base'!$D$12:$S$2588,4,FALSE)</f>
        <v>0</v>
      </c>
      <c r="C493" s="446">
        <f>VLOOKUP($A493,'Orçamento Base'!$D$12:$S$2588,5,FALSE)</f>
        <v>0</v>
      </c>
      <c r="D493" s="512"/>
      <c r="E493" s="449">
        <f t="shared" si="136"/>
        <v>0</v>
      </c>
      <c r="F493" s="449">
        <f>VLOOKUP($A493,'Orçamento Base'!$D$12:$S$2588,6,FALSE)</f>
        <v>0</v>
      </c>
      <c r="G493" s="449">
        <f t="shared" si="134"/>
        <v>0</v>
      </c>
      <c r="H493" s="449">
        <f t="shared" si="135"/>
        <v>0</v>
      </c>
      <c r="I493" s="448">
        <f t="shared" si="137"/>
        <v>0</v>
      </c>
      <c r="J493" s="448">
        <f t="shared" si="138"/>
        <v>0</v>
      </c>
      <c r="K493" s="448">
        <f t="shared" si="139"/>
        <v>0</v>
      </c>
      <c r="L493" s="450"/>
      <c r="M493" s="451"/>
      <c r="N493" s="451"/>
      <c r="O493" s="451"/>
      <c r="P493" s="451"/>
      <c r="Q493" s="451"/>
      <c r="R493" s="451"/>
      <c r="S493" s="452"/>
      <c r="T493" s="453" t="str">
        <f t="shared" si="133"/>
        <v>OK</v>
      </c>
      <c r="U493" s="453"/>
      <c r="V493" s="454"/>
      <c r="W493" s="450"/>
      <c r="X493" s="450"/>
      <c r="Y493" s="450"/>
      <c r="Z493" s="450"/>
      <c r="AA493" s="450"/>
    </row>
    <row r="494" spans="1:27" s="445" customFormat="1" ht="12.75" customHeight="1">
      <c r="A494" s="446" t="s">
        <v>658</v>
      </c>
      <c r="B494" s="447">
        <f>VLOOKUP($A494,'Orçamento Base'!$D$12:$S$2588,4,FALSE)</f>
        <v>0</v>
      </c>
      <c r="C494" s="446">
        <f>VLOOKUP($A494,'Orçamento Base'!$D$12:$S$2588,5,FALSE)</f>
        <v>0</v>
      </c>
      <c r="D494" s="512"/>
      <c r="E494" s="449">
        <f t="shared" si="136"/>
        <v>0</v>
      </c>
      <c r="F494" s="449">
        <f>VLOOKUP($A494,'Orçamento Base'!$D$12:$S$2588,6,FALSE)</f>
        <v>0</v>
      </c>
      <c r="G494" s="449">
        <f t="shared" si="134"/>
        <v>0</v>
      </c>
      <c r="H494" s="449">
        <f t="shared" si="135"/>
        <v>0</v>
      </c>
      <c r="I494" s="448">
        <f t="shared" si="137"/>
        <v>0</v>
      </c>
      <c r="J494" s="448">
        <f t="shared" si="138"/>
        <v>0</v>
      </c>
      <c r="K494" s="448">
        <f t="shared" si="139"/>
        <v>0</v>
      </c>
      <c r="L494" s="450"/>
      <c r="M494" s="451"/>
      <c r="N494" s="451"/>
      <c r="O494" s="451"/>
      <c r="P494" s="451"/>
      <c r="Q494" s="451"/>
      <c r="R494" s="451"/>
      <c r="S494" s="452"/>
      <c r="T494" s="453" t="str">
        <f t="shared" si="133"/>
        <v>OK</v>
      </c>
      <c r="U494" s="453"/>
      <c r="V494" s="454"/>
      <c r="W494" s="450"/>
      <c r="X494" s="450"/>
      <c r="Y494" s="450"/>
      <c r="Z494" s="450"/>
      <c r="AA494" s="450"/>
    </row>
    <row r="495" spans="1:27" s="445" customFormat="1" ht="12.75" customHeight="1">
      <c r="A495" s="446" t="s">
        <v>659</v>
      </c>
      <c r="B495" s="447">
        <f>VLOOKUP($A495,'Orçamento Base'!$D$12:$S$2588,4,FALSE)</f>
        <v>0</v>
      </c>
      <c r="C495" s="446">
        <f>VLOOKUP($A495,'Orçamento Base'!$D$12:$S$2588,5,FALSE)</f>
        <v>0</v>
      </c>
      <c r="D495" s="512"/>
      <c r="E495" s="449">
        <f t="shared" si="136"/>
        <v>0</v>
      </c>
      <c r="F495" s="449">
        <f>VLOOKUP($A495,'Orçamento Base'!$D$12:$S$2588,6,FALSE)</f>
        <v>0</v>
      </c>
      <c r="G495" s="449">
        <f t="shared" si="134"/>
        <v>0</v>
      </c>
      <c r="H495" s="449">
        <f t="shared" si="135"/>
        <v>0</v>
      </c>
      <c r="I495" s="448">
        <f t="shared" si="137"/>
        <v>0</v>
      </c>
      <c r="J495" s="448">
        <f t="shared" si="138"/>
        <v>0</v>
      </c>
      <c r="K495" s="448">
        <f t="shared" si="139"/>
        <v>0</v>
      </c>
      <c r="L495" s="450"/>
      <c r="M495" s="451"/>
      <c r="N495" s="451"/>
      <c r="O495" s="451"/>
      <c r="P495" s="451"/>
      <c r="Q495" s="451"/>
      <c r="R495" s="451"/>
      <c r="S495" s="452"/>
      <c r="T495" s="453" t="str">
        <f t="shared" si="133"/>
        <v>OK</v>
      </c>
      <c r="U495" s="453"/>
      <c r="V495" s="454"/>
      <c r="W495" s="450"/>
      <c r="X495" s="450"/>
      <c r="Y495" s="450"/>
      <c r="Z495" s="450"/>
      <c r="AA495" s="450"/>
    </row>
    <row r="496" spans="1:27" s="445" customFormat="1" ht="12.75" customHeight="1">
      <c r="A496" s="446" t="s">
        <v>660</v>
      </c>
      <c r="B496" s="447">
        <f>VLOOKUP($A496,'Orçamento Base'!$D$12:$S$2588,4,FALSE)</f>
        <v>0</v>
      </c>
      <c r="C496" s="446">
        <f>VLOOKUP($A496,'Orçamento Base'!$D$12:$S$2588,5,FALSE)</f>
        <v>0</v>
      </c>
      <c r="D496" s="512"/>
      <c r="E496" s="449">
        <f t="shared" si="136"/>
        <v>0</v>
      </c>
      <c r="F496" s="449">
        <f>VLOOKUP($A496,'Orçamento Base'!$D$12:$S$2588,6,FALSE)</f>
        <v>0</v>
      </c>
      <c r="G496" s="449">
        <f t="shared" si="134"/>
        <v>0</v>
      </c>
      <c r="H496" s="449">
        <f t="shared" si="135"/>
        <v>0</v>
      </c>
      <c r="I496" s="448">
        <f t="shared" si="137"/>
        <v>0</v>
      </c>
      <c r="J496" s="448">
        <f t="shared" si="138"/>
        <v>0</v>
      </c>
      <c r="K496" s="448">
        <f t="shared" si="139"/>
        <v>0</v>
      </c>
      <c r="L496" s="450"/>
      <c r="M496" s="451"/>
      <c r="N496" s="451"/>
      <c r="O496" s="451"/>
      <c r="P496" s="451"/>
      <c r="Q496" s="451"/>
      <c r="R496" s="451"/>
      <c r="S496" s="452"/>
      <c r="T496" s="453" t="str">
        <f t="shared" si="133"/>
        <v>OK</v>
      </c>
      <c r="U496" s="453"/>
      <c r="V496" s="454"/>
      <c r="W496" s="450"/>
      <c r="X496" s="450"/>
      <c r="Y496" s="450"/>
      <c r="Z496" s="450"/>
      <c r="AA496" s="450"/>
    </row>
    <row r="497" spans="1:27" s="445" customFormat="1" ht="12.75" customHeight="1">
      <c r="A497" s="446" t="s">
        <v>661</v>
      </c>
      <c r="B497" s="447">
        <f>VLOOKUP($A497,'Orçamento Base'!$D$12:$S$2588,4,FALSE)</f>
        <v>0</v>
      </c>
      <c r="C497" s="446">
        <f>VLOOKUP($A497,'Orçamento Base'!$D$12:$S$2588,5,FALSE)</f>
        <v>0</v>
      </c>
      <c r="D497" s="512"/>
      <c r="E497" s="449">
        <f t="shared" si="136"/>
        <v>0</v>
      </c>
      <c r="F497" s="449">
        <f>VLOOKUP($A497,'Orçamento Base'!$D$12:$S$2588,6,FALSE)</f>
        <v>0</v>
      </c>
      <c r="G497" s="449">
        <f t="shared" si="134"/>
        <v>0</v>
      </c>
      <c r="H497" s="449">
        <f t="shared" si="135"/>
        <v>0</v>
      </c>
      <c r="I497" s="448">
        <f t="shared" si="137"/>
        <v>0</v>
      </c>
      <c r="J497" s="448">
        <f t="shared" si="138"/>
        <v>0</v>
      </c>
      <c r="K497" s="448">
        <f t="shared" si="139"/>
        <v>0</v>
      </c>
      <c r="L497" s="450"/>
      <c r="M497" s="451"/>
      <c r="N497" s="451"/>
      <c r="O497" s="451"/>
      <c r="P497" s="451"/>
      <c r="Q497" s="451"/>
      <c r="R497" s="451"/>
      <c r="S497" s="452"/>
      <c r="T497" s="453" t="str">
        <f t="shared" si="133"/>
        <v>OK</v>
      </c>
      <c r="U497" s="453"/>
      <c r="V497" s="454"/>
      <c r="W497" s="450"/>
      <c r="X497" s="450"/>
      <c r="Y497" s="450"/>
      <c r="Z497" s="450"/>
      <c r="AA497" s="450"/>
    </row>
    <row r="498" spans="1:27" s="445" customFormat="1" ht="12.75" customHeight="1">
      <c r="A498" s="446" t="s">
        <v>662</v>
      </c>
      <c r="B498" s="447">
        <f>VLOOKUP($A498,'Orçamento Base'!$D$12:$S$2588,4,FALSE)</f>
        <v>0</v>
      </c>
      <c r="C498" s="446">
        <f>VLOOKUP($A498,'Orçamento Base'!$D$12:$S$2588,5,FALSE)</f>
        <v>0</v>
      </c>
      <c r="D498" s="512"/>
      <c r="E498" s="449">
        <f t="shared" si="136"/>
        <v>0</v>
      </c>
      <c r="F498" s="449">
        <f>VLOOKUP($A498,'Orçamento Base'!$D$12:$S$2588,6,FALSE)</f>
        <v>0</v>
      </c>
      <c r="G498" s="449">
        <f t="shared" si="134"/>
        <v>0</v>
      </c>
      <c r="H498" s="449">
        <f t="shared" si="135"/>
        <v>0</v>
      </c>
      <c r="I498" s="448">
        <f t="shared" si="137"/>
        <v>0</v>
      </c>
      <c r="J498" s="448">
        <f t="shared" si="138"/>
        <v>0</v>
      </c>
      <c r="K498" s="448">
        <f t="shared" si="139"/>
        <v>0</v>
      </c>
      <c r="L498" s="450"/>
      <c r="M498" s="451"/>
      <c r="N498" s="451"/>
      <c r="O498" s="451"/>
      <c r="P498" s="451"/>
      <c r="Q498" s="451"/>
      <c r="R498" s="451"/>
      <c r="S498" s="452"/>
      <c r="T498" s="453" t="str">
        <f t="shared" si="133"/>
        <v>OK</v>
      </c>
      <c r="U498" s="453"/>
      <c r="V498" s="454"/>
      <c r="W498" s="450"/>
      <c r="X498" s="450"/>
      <c r="Y498" s="450"/>
      <c r="Z498" s="450"/>
      <c r="AA498" s="450"/>
    </row>
    <row r="499" spans="1:27" s="445" customFormat="1" ht="12.75" customHeight="1">
      <c r="A499" s="446"/>
      <c r="B499" s="447"/>
      <c r="C499" s="446"/>
      <c r="D499" s="473"/>
      <c r="E499" s="474"/>
      <c r="F499" s="449"/>
      <c r="G499" s="449"/>
      <c r="H499" s="449"/>
      <c r="I499" s="448"/>
      <c r="J499" s="448"/>
      <c r="K499" s="448"/>
      <c r="L499" s="450"/>
      <c r="M499" s="451"/>
      <c r="N499" s="451"/>
      <c r="O499" s="451"/>
      <c r="P499" s="451"/>
      <c r="Q499" s="451"/>
      <c r="R499" s="451"/>
      <c r="S499" s="452"/>
      <c r="T499" s="453"/>
      <c r="U499" s="453"/>
      <c r="V499" s="454"/>
      <c r="W499" s="450"/>
      <c r="X499" s="450"/>
      <c r="Y499" s="450"/>
      <c r="Z499" s="450"/>
      <c r="AA499" s="450"/>
    </row>
    <row r="500" spans="1:27" s="445" customFormat="1" ht="12.75" customHeight="1">
      <c r="A500" s="455"/>
      <c r="B500" s="456"/>
      <c r="C500" s="456"/>
      <c r="D500" s="456"/>
      <c r="E500" s="457"/>
      <c r="F500" s="457"/>
      <c r="G500" s="457"/>
      <c r="H500" s="458" t="str">
        <f>CONCATENATE("Subtotal ",B448)</f>
        <v>Subtotal (digite a descrição do item aqui)</v>
      </c>
      <c r="I500" s="459">
        <f t="shared" ref="I500:K500" si="140">SUM(I449:I499)</f>
        <v>0</v>
      </c>
      <c r="J500" s="459">
        <f t="shared" si="140"/>
        <v>0</v>
      </c>
      <c r="K500" s="459">
        <f t="shared" si="140"/>
        <v>0</v>
      </c>
      <c r="L500" s="450"/>
      <c r="M500" s="451"/>
      <c r="N500" s="451"/>
      <c r="O500" s="451"/>
      <c r="P500" s="451"/>
      <c r="Q500" s="451"/>
      <c r="R500" s="451"/>
      <c r="S500" s="452"/>
      <c r="T500" s="453"/>
      <c r="U500" s="453"/>
      <c r="V500" s="454"/>
      <c r="W500" s="450"/>
      <c r="X500" s="450"/>
      <c r="Y500" s="450"/>
      <c r="Z500" s="450"/>
      <c r="AA500" s="450"/>
    </row>
    <row r="501" spans="1:27" s="445" customFormat="1" ht="7.5" customHeight="1">
      <c r="A501" s="475"/>
      <c r="B501" s="476"/>
      <c r="C501" s="476"/>
      <c r="D501" s="477"/>
      <c r="E501" s="478"/>
      <c r="F501" s="479"/>
      <c r="G501" s="480"/>
      <c r="H501" s="480"/>
      <c r="I501" s="481"/>
      <c r="J501" s="481"/>
      <c r="K501" s="482"/>
      <c r="L501" s="441"/>
      <c r="M501" s="483"/>
      <c r="N501" s="483"/>
      <c r="O501" s="483"/>
      <c r="P501" s="483"/>
      <c r="Q501" s="483"/>
      <c r="R501" s="483"/>
      <c r="S501" s="484"/>
      <c r="T501" s="453"/>
      <c r="U501" s="485"/>
      <c r="V501" s="444"/>
      <c r="W501" s="441"/>
      <c r="X501" s="441"/>
      <c r="Y501" s="441"/>
      <c r="Z501" s="441"/>
      <c r="AA501" s="441"/>
    </row>
    <row r="502" spans="1:27" s="445" customFormat="1" ht="12.75" customHeight="1">
      <c r="A502" s="467">
        <v>10</v>
      </c>
      <c r="B502" s="437" t="str">
        <f>VLOOKUP($A502,'Orçamento Base'!$D$1:$S$2588,4,FALSE)</f>
        <v>(digite a descrição do item aqui)</v>
      </c>
      <c r="C502" s="468"/>
      <c r="D502" s="468"/>
      <c r="E502" s="468"/>
      <c r="F502" s="469"/>
      <c r="G502" s="470"/>
      <c r="H502" s="470"/>
      <c r="I502" s="471"/>
      <c r="J502" s="471"/>
      <c r="K502" s="472"/>
      <c r="L502" s="450"/>
      <c r="M502" s="451"/>
      <c r="N502" s="451"/>
      <c r="O502" s="451"/>
      <c r="P502" s="451"/>
      <c r="Q502" s="451"/>
      <c r="R502" s="451"/>
      <c r="S502" s="452"/>
      <c r="T502" s="453"/>
      <c r="U502" s="453"/>
      <c r="V502" s="454"/>
      <c r="W502" s="450"/>
      <c r="X502" s="450"/>
      <c r="Y502" s="450"/>
      <c r="Z502" s="450"/>
      <c r="AA502" s="450"/>
    </row>
    <row r="503" spans="1:27" s="445" customFormat="1" ht="12.75" customHeight="1">
      <c r="A503" s="446" t="s">
        <v>663</v>
      </c>
      <c r="B503" s="447">
        <f>VLOOKUP($A503,'Orçamento Base'!$D$12:$S$2588,4,FALSE)</f>
        <v>0</v>
      </c>
      <c r="C503" s="446">
        <f>VLOOKUP($A503,'Orçamento Base'!$D$12:$S$2588,5,FALSE)</f>
        <v>0</v>
      </c>
      <c r="D503" s="512"/>
      <c r="E503" s="449">
        <f t="shared" ref="E503:E512" si="141">TRUNC(D503*F503,2)</f>
        <v>0</v>
      </c>
      <c r="F503" s="449">
        <f>VLOOKUP($A503,'Orçamento Base'!$D$12:$S$2588,6,FALSE)</f>
        <v>0</v>
      </c>
      <c r="G503" s="449">
        <f t="shared" ref="G503" si="142">SUMIF($M$14:$R$14,$G$3,M503:R503)</f>
        <v>0</v>
      </c>
      <c r="H503" s="449">
        <f t="shared" ref="H503" si="143">SUM(M503:R503)</f>
        <v>0</v>
      </c>
      <c r="I503" s="448">
        <f t="shared" ref="I503:I512" si="144">TRUNC(D503*F503,2)</f>
        <v>0</v>
      </c>
      <c r="J503" s="448">
        <f t="shared" ref="J503:J512" si="145">TRUNC(D503*G503,2)</f>
        <v>0</v>
      </c>
      <c r="K503" s="448">
        <f t="shared" ref="K503:K512" si="146">TRUNC(D503*H503,2)</f>
        <v>0</v>
      </c>
      <c r="L503" s="450"/>
      <c r="M503" s="451"/>
      <c r="N503" s="451"/>
      <c r="O503" s="451"/>
      <c r="P503" s="451"/>
      <c r="Q503" s="451"/>
      <c r="R503" s="451"/>
      <c r="S503" s="452"/>
      <c r="T503" s="453" t="str">
        <f t="shared" ref="T503:T552" si="147">IF(H503&gt;F503,"ERRO","OK")</f>
        <v>OK</v>
      </c>
      <c r="U503" s="453"/>
      <c r="V503" s="454"/>
      <c r="W503" s="450"/>
      <c r="X503" s="450"/>
      <c r="Y503" s="450"/>
      <c r="Z503" s="450"/>
      <c r="AA503" s="450"/>
    </row>
    <row r="504" spans="1:27" s="445" customFormat="1" ht="12.75" customHeight="1">
      <c r="A504" s="446" t="s">
        <v>664</v>
      </c>
      <c r="B504" s="447">
        <f>VLOOKUP($A504,'Orçamento Base'!$D$12:$S$2588,4,FALSE)</f>
        <v>0</v>
      </c>
      <c r="C504" s="446">
        <f>VLOOKUP($A504,'Orçamento Base'!$D$12:$S$2588,5,FALSE)</f>
        <v>0</v>
      </c>
      <c r="D504" s="512"/>
      <c r="E504" s="449">
        <f t="shared" si="141"/>
        <v>0</v>
      </c>
      <c r="F504" s="449">
        <f>VLOOKUP($A504,'Orçamento Base'!$D$12:$S$2588,6,FALSE)</f>
        <v>0</v>
      </c>
      <c r="G504" s="449">
        <f t="shared" ref="G504:G552" si="148">SUMIF($M$14:$R$14,$G$3,M504:R504)</f>
        <v>0</v>
      </c>
      <c r="H504" s="449">
        <f t="shared" ref="H504:H552" si="149">SUM(M504:R504)</f>
        <v>0</v>
      </c>
      <c r="I504" s="448">
        <f t="shared" si="144"/>
        <v>0</v>
      </c>
      <c r="J504" s="448">
        <f t="shared" si="145"/>
        <v>0</v>
      </c>
      <c r="K504" s="448">
        <f t="shared" si="146"/>
        <v>0</v>
      </c>
      <c r="L504" s="450"/>
      <c r="M504" s="451"/>
      <c r="N504" s="451"/>
      <c r="O504" s="451"/>
      <c r="P504" s="451"/>
      <c r="Q504" s="451"/>
      <c r="R504" s="451"/>
      <c r="S504" s="452"/>
      <c r="T504" s="453" t="str">
        <f t="shared" si="147"/>
        <v>OK</v>
      </c>
      <c r="U504" s="453"/>
      <c r="V504" s="454"/>
      <c r="W504" s="450"/>
      <c r="X504" s="450"/>
      <c r="Y504" s="450"/>
      <c r="Z504" s="450"/>
      <c r="AA504" s="450"/>
    </row>
    <row r="505" spans="1:27" s="445" customFormat="1" ht="12.75" customHeight="1">
      <c r="A505" s="446" t="s">
        <v>665</v>
      </c>
      <c r="B505" s="447">
        <f>VLOOKUP($A505,'Orçamento Base'!$D$12:$S$2588,4,FALSE)</f>
        <v>0</v>
      </c>
      <c r="C505" s="446">
        <f>VLOOKUP($A505,'Orçamento Base'!$D$12:$S$2588,5,FALSE)</f>
        <v>0</v>
      </c>
      <c r="D505" s="512"/>
      <c r="E505" s="449">
        <f t="shared" si="141"/>
        <v>0</v>
      </c>
      <c r="F505" s="449">
        <f>VLOOKUP($A505,'Orçamento Base'!$D$12:$S$2588,6,FALSE)</f>
        <v>0</v>
      </c>
      <c r="G505" s="449">
        <f t="shared" si="148"/>
        <v>0</v>
      </c>
      <c r="H505" s="449">
        <f t="shared" si="149"/>
        <v>0</v>
      </c>
      <c r="I505" s="448">
        <f t="shared" si="144"/>
        <v>0</v>
      </c>
      <c r="J505" s="448">
        <f t="shared" si="145"/>
        <v>0</v>
      </c>
      <c r="K505" s="448">
        <f t="shared" si="146"/>
        <v>0</v>
      </c>
      <c r="L505" s="450"/>
      <c r="M505" s="451"/>
      <c r="N505" s="451"/>
      <c r="O505" s="451"/>
      <c r="P505" s="451"/>
      <c r="Q505" s="451"/>
      <c r="R505" s="451"/>
      <c r="S505" s="452"/>
      <c r="T505" s="453" t="str">
        <f t="shared" si="147"/>
        <v>OK</v>
      </c>
      <c r="U505" s="453"/>
      <c r="V505" s="454"/>
      <c r="W505" s="450"/>
      <c r="X505" s="450"/>
      <c r="Y505" s="450"/>
      <c r="Z505" s="450"/>
      <c r="AA505" s="450"/>
    </row>
    <row r="506" spans="1:27" s="445" customFormat="1" ht="12.75" customHeight="1">
      <c r="A506" s="446" t="s">
        <v>666</v>
      </c>
      <c r="B506" s="447">
        <f>VLOOKUP($A506,'Orçamento Base'!$D$12:$S$2588,4,FALSE)</f>
        <v>0</v>
      </c>
      <c r="C506" s="446">
        <f>VLOOKUP($A506,'Orçamento Base'!$D$12:$S$2588,5,FALSE)</f>
        <v>0</v>
      </c>
      <c r="D506" s="512"/>
      <c r="E506" s="449">
        <f t="shared" si="141"/>
        <v>0</v>
      </c>
      <c r="F506" s="449">
        <f>VLOOKUP($A506,'Orçamento Base'!$D$12:$S$2588,6,FALSE)</f>
        <v>0</v>
      </c>
      <c r="G506" s="449">
        <f t="shared" si="148"/>
        <v>0</v>
      </c>
      <c r="H506" s="449">
        <f t="shared" si="149"/>
        <v>0</v>
      </c>
      <c r="I506" s="448">
        <f t="shared" si="144"/>
        <v>0</v>
      </c>
      <c r="J506" s="448">
        <f t="shared" si="145"/>
        <v>0</v>
      </c>
      <c r="K506" s="448">
        <f t="shared" si="146"/>
        <v>0</v>
      </c>
      <c r="L506" s="450"/>
      <c r="M506" s="451"/>
      <c r="N506" s="451"/>
      <c r="O506" s="451"/>
      <c r="P506" s="451"/>
      <c r="Q506" s="451"/>
      <c r="R506" s="451"/>
      <c r="S506" s="452"/>
      <c r="T506" s="453" t="str">
        <f t="shared" si="147"/>
        <v>OK</v>
      </c>
      <c r="U506" s="453"/>
      <c r="V506" s="454"/>
      <c r="W506" s="450"/>
      <c r="X506" s="450"/>
      <c r="Y506" s="450"/>
      <c r="Z506" s="450"/>
      <c r="AA506" s="450"/>
    </row>
    <row r="507" spans="1:27" s="445" customFormat="1" ht="12.75" customHeight="1">
      <c r="A507" s="446" t="s">
        <v>667</v>
      </c>
      <c r="B507" s="447">
        <f>VLOOKUP($A507,'Orçamento Base'!$D$12:$S$2588,4,FALSE)</f>
        <v>0</v>
      </c>
      <c r="C507" s="446">
        <f>VLOOKUP($A507,'Orçamento Base'!$D$12:$S$2588,5,FALSE)</f>
        <v>0</v>
      </c>
      <c r="D507" s="512"/>
      <c r="E507" s="449">
        <f t="shared" si="141"/>
        <v>0</v>
      </c>
      <c r="F507" s="449">
        <f>VLOOKUP($A507,'Orçamento Base'!$D$12:$S$2588,6,FALSE)</f>
        <v>0</v>
      </c>
      <c r="G507" s="449">
        <f t="shared" si="148"/>
        <v>0</v>
      </c>
      <c r="H507" s="449">
        <f t="shared" si="149"/>
        <v>0</v>
      </c>
      <c r="I507" s="448">
        <f t="shared" si="144"/>
        <v>0</v>
      </c>
      <c r="J507" s="448">
        <f t="shared" si="145"/>
        <v>0</v>
      </c>
      <c r="K507" s="448">
        <f t="shared" si="146"/>
        <v>0</v>
      </c>
      <c r="L507" s="450"/>
      <c r="M507" s="451"/>
      <c r="N507" s="451"/>
      <c r="O507" s="451"/>
      <c r="P507" s="451"/>
      <c r="Q507" s="451"/>
      <c r="R507" s="451"/>
      <c r="S507" s="452"/>
      <c r="T507" s="453" t="str">
        <f t="shared" si="147"/>
        <v>OK</v>
      </c>
      <c r="U507" s="453"/>
      <c r="V507" s="454"/>
      <c r="W507" s="450"/>
      <c r="X507" s="450"/>
      <c r="Y507" s="450"/>
      <c r="Z507" s="450"/>
      <c r="AA507" s="450"/>
    </row>
    <row r="508" spans="1:27" s="445" customFormat="1" ht="12.75" customHeight="1">
      <c r="A508" s="446" t="s">
        <v>668</v>
      </c>
      <c r="B508" s="447">
        <f>VLOOKUP($A508,'Orçamento Base'!$D$12:$S$2588,4,FALSE)</f>
        <v>0</v>
      </c>
      <c r="C508" s="446">
        <f>VLOOKUP($A508,'Orçamento Base'!$D$12:$S$2588,5,FALSE)</f>
        <v>0</v>
      </c>
      <c r="D508" s="512"/>
      <c r="E508" s="449">
        <f t="shared" si="141"/>
        <v>0</v>
      </c>
      <c r="F508" s="449">
        <f>VLOOKUP($A508,'Orçamento Base'!$D$12:$S$2588,6,FALSE)</f>
        <v>0</v>
      </c>
      <c r="G508" s="449">
        <f t="shared" si="148"/>
        <v>0</v>
      </c>
      <c r="H508" s="449">
        <f t="shared" si="149"/>
        <v>0</v>
      </c>
      <c r="I508" s="448">
        <f t="shared" si="144"/>
        <v>0</v>
      </c>
      <c r="J508" s="448">
        <f t="shared" si="145"/>
        <v>0</v>
      </c>
      <c r="K508" s="448">
        <f t="shared" si="146"/>
        <v>0</v>
      </c>
      <c r="L508" s="450"/>
      <c r="M508" s="451"/>
      <c r="N508" s="451"/>
      <c r="O508" s="451"/>
      <c r="P508" s="451"/>
      <c r="Q508" s="451"/>
      <c r="R508" s="451"/>
      <c r="S508" s="452"/>
      <c r="T508" s="453" t="str">
        <f t="shared" si="147"/>
        <v>OK</v>
      </c>
      <c r="U508" s="453"/>
      <c r="V508" s="454"/>
      <c r="W508" s="450"/>
      <c r="X508" s="450"/>
      <c r="Y508" s="450"/>
      <c r="Z508" s="450"/>
      <c r="AA508" s="450"/>
    </row>
    <row r="509" spans="1:27" s="445" customFormat="1" ht="12.75" customHeight="1">
      <c r="A509" s="446" t="s">
        <v>669</v>
      </c>
      <c r="B509" s="447">
        <f>VLOOKUP($A509,'Orçamento Base'!$D$12:$S$2588,4,FALSE)</f>
        <v>0</v>
      </c>
      <c r="C509" s="446">
        <f>VLOOKUP($A509,'Orçamento Base'!$D$12:$S$2588,5,FALSE)</f>
        <v>0</v>
      </c>
      <c r="D509" s="512"/>
      <c r="E509" s="449">
        <f t="shared" si="141"/>
        <v>0</v>
      </c>
      <c r="F509" s="449">
        <f>VLOOKUP($A509,'Orçamento Base'!$D$12:$S$2588,6,FALSE)</f>
        <v>0</v>
      </c>
      <c r="G509" s="449">
        <f t="shared" si="148"/>
        <v>0</v>
      </c>
      <c r="H509" s="449">
        <f t="shared" si="149"/>
        <v>0</v>
      </c>
      <c r="I509" s="448">
        <f t="shared" si="144"/>
        <v>0</v>
      </c>
      <c r="J509" s="448">
        <f t="shared" si="145"/>
        <v>0</v>
      </c>
      <c r="K509" s="448">
        <f t="shared" si="146"/>
        <v>0</v>
      </c>
      <c r="L509" s="450"/>
      <c r="M509" s="451"/>
      <c r="N509" s="451"/>
      <c r="O509" s="451"/>
      <c r="P509" s="451"/>
      <c r="Q509" s="451"/>
      <c r="R509" s="451"/>
      <c r="S509" s="452"/>
      <c r="T509" s="453" t="str">
        <f t="shared" si="147"/>
        <v>OK</v>
      </c>
      <c r="U509" s="453"/>
      <c r="V509" s="454"/>
      <c r="W509" s="450"/>
      <c r="X509" s="450"/>
      <c r="Y509" s="450"/>
      <c r="Z509" s="450"/>
      <c r="AA509" s="450"/>
    </row>
    <row r="510" spans="1:27" s="445" customFormat="1" ht="12.75" customHeight="1">
      <c r="A510" s="446" t="s">
        <v>670</v>
      </c>
      <c r="B510" s="447">
        <f>VLOOKUP($A510,'Orçamento Base'!$D$12:$S$2588,4,FALSE)</f>
        <v>0</v>
      </c>
      <c r="C510" s="446">
        <f>VLOOKUP($A510,'Orçamento Base'!$D$12:$S$2588,5,FALSE)</f>
        <v>0</v>
      </c>
      <c r="D510" s="512"/>
      <c r="E510" s="449">
        <f t="shared" si="141"/>
        <v>0</v>
      </c>
      <c r="F510" s="449">
        <f>VLOOKUP($A510,'Orçamento Base'!$D$12:$S$2588,6,FALSE)</f>
        <v>0</v>
      </c>
      <c r="G510" s="449">
        <f t="shared" si="148"/>
        <v>0</v>
      </c>
      <c r="H510" s="449">
        <f t="shared" si="149"/>
        <v>0</v>
      </c>
      <c r="I510" s="448">
        <f t="shared" si="144"/>
        <v>0</v>
      </c>
      <c r="J510" s="448">
        <f t="shared" si="145"/>
        <v>0</v>
      </c>
      <c r="K510" s="448">
        <f t="shared" si="146"/>
        <v>0</v>
      </c>
      <c r="L510" s="450"/>
      <c r="M510" s="451"/>
      <c r="N510" s="451"/>
      <c r="O510" s="451"/>
      <c r="P510" s="451"/>
      <c r="Q510" s="451"/>
      <c r="R510" s="451"/>
      <c r="S510" s="452"/>
      <c r="T510" s="453" t="str">
        <f t="shared" si="147"/>
        <v>OK</v>
      </c>
      <c r="U510" s="453"/>
      <c r="V510" s="454"/>
      <c r="W510" s="450"/>
      <c r="X510" s="450"/>
      <c r="Y510" s="450"/>
      <c r="Z510" s="450"/>
      <c r="AA510" s="450"/>
    </row>
    <row r="511" spans="1:27" s="445" customFormat="1" ht="12.75" customHeight="1">
      <c r="A511" s="446" t="s">
        <v>671</v>
      </c>
      <c r="B511" s="447">
        <f>VLOOKUP($A511,'Orçamento Base'!$D$12:$S$2588,4,FALSE)</f>
        <v>0</v>
      </c>
      <c r="C511" s="446">
        <f>VLOOKUP($A511,'Orçamento Base'!$D$12:$S$2588,5,FALSE)</f>
        <v>0</v>
      </c>
      <c r="D511" s="512"/>
      <c r="E511" s="449">
        <f t="shared" si="141"/>
        <v>0</v>
      </c>
      <c r="F511" s="449">
        <f>VLOOKUP($A511,'Orçamento Base'!$D$12:$S$2588,6,FALSE)</f>
        <v>0</v>
      </c>
      <c r="G511" s="449">
        <f t="shared" si="148"/>
        <v>0</v>
      </c>
      <c r="H511" s="449">
        <f t="shared" si="149"/>
        <v>0</v>
      </c>
      <c r="I511" s="448">
        <f t="shared" si="144"/>
        <v>0</v>
      </c>
      <c r="J511" s="448">
        <f t="shared" si="145"/>
        <v>0</v>
      </c>
      <c r="K511" s="448">
        <f t="shared" si="146"/>
        <v>0</v>
      </c>
      <c r="L511" s="450"/>
      <c r="M511" s="451"/>
      <c r="N511" s="451"/>
      <c r="O511" s="451"/>
      <c r="P511" s="451"/>
      <c r="Q511" s="451"/>
      <c r="R511" s="451"/>
      <c r="S511" s="452"/>
      <c r="T511" s="453" t="str">
        <f t="shared" si="147"/>
        <v>OK</v>
      </c>
      <c r="U511" s="453"/>
      <c r="V511" s="454"/>
      <c r="W511" s="450"/>
      <c r="X511" s="450"/>
      <c r="Y511" s="450"/>
      <c r="Z511" s="450"/>
      <c r="AA511" s="450"/>
    </row>
    <row r="512" spans="1:27" s="445" customFormat="1" ht="12.75" customHeight="1">
      <c r="A512" s="446" t="s">
        <v>672</v>
      </c>
      <c r="B512" s="447">
        <f>VLOOKUP($A512,'Orçamento Base'!$D$12:$S$2588,4,FALSE)</f>
        <v>0</v>
      </c>
      <c r="C512" s="446">
        <f>VLOOKUP($A512,'Orçamento Base'!$D$12:$S$2588,5,FALSE)</f>
        <v>0</v>
      </c>
      <c r="D512" s="512"/>
      <c r="E512" s="449">
        <f t="shared" si="141"/>
        <v>0</v>
      </c>
      <c r="F512" s="449">
        <f>VLOOKUP($A512,'Orçamento Base'!$D$12:$S$2588,6,FALSE)</f>
        <v>0</v>
      </c>
      <c r="G512" s="449">
        <f t="shared" si="148"/>
        <v>0</v>
      </c>
      <c r="H512" s="449">
        <f t="shared" si="149"/>
        <v>0</v>
      </c>
      <c r="I512" s="448">
        <f t="shared" si="144"/>
        <v>0</v>
      </c>
      <c r="J512" s="448">
        <f t="shared" si="145"/>
        <v>0</v>
      </c>
      <c r="K512" s="448">
        <f t="shared" si="146"/>
        <v>0</v>
      </c>
      <c r="L512" s="450"/>
      <c r="M512" s="451"/>
      <c r="N512" s="451"/>
      <c r="O512" s="451"/>
      <c r="P512" s="451"/>
      <c r="Q512" s="451"/>
      <c r="R512" s="451"/>
      <c r="S512" s="452"/>
      <c r="T512" s="453" t="str">
        <f t="shared" si="147"/>
        <v>OK</v>
      </c>
      <c r="U512" s="453"/>
      <c r="V512" s="454"/>
      <c r="W512" s="450"/>
      <c r="X512" s="450"/>
      <c r="Y512" s="450"/>
      <c r="Z512" s="450"/>
      <c r="AA512" s="450"/>
    </row>
    <row r="513" spans="1:27" s="445" customFormat="1" ht="12.75" customHeight="1">
      <c r="A513" s="446" t="s">
        <v>673</v>
      </c>
      <c r="B513" s="447">
        <f>VLOOKUP($A513,'Orçamento Base'!$D$12:$S$2588,4,FALSE)</f>
        <v>0</v>
      </c>
      <c r="C513" s="446">
        <f>VLOOKUP($A513,'Orçamento Base'!$D$12:$S$2588,5,FALSE)</f>
        <v>0</v>
      </c>
      <c r="D513" s="512"/>
      <c r="E513" s="449">
        <f t="shared" ref="E513:E552" si="150">TRUNC(D513*F513,2)</f>
        <v>0</v>
      </c>
      <c r="F513" s="449">
        <f>VLOOKUP($A513,'Orçamento Base'!$D$12:$S$2588,6,FALSE)</f>
        <v>0</v>
      </c>
      <c r="G513" s="449">
        <f t="shared" si="148"/>
        <v>0</v>
      </c>
      <c r="H513" s="449">
        <f t="shared" si="149"/>
        <v>0</v>
      </c>
      <c r="I513" s="448">
        <f t="shared" ref="I513:I552" si="151">TRUNC(D513*F513,2)</f>
        <v>0</v>
      </c>
      <c r="J513" s="448">
        <f t="shared" ref="J513:J552" si="152">TRUNC(D513*G513,2)</f>
        <v>0</v>
      </c>
      <c r="K513" s="448">
        <f t="shared" ref="K513:K552" si="153">TRUNC(D513*H513,2)</f>
        <v>0</v>
      </c>
      <c r="L513" s="450"/>
      <c r="M513" s="451"/>
      <c r="N513" s="451"/>
      <c r="O513" s="451"/>
      <c r="P513" s="451"/>
      <c r="Q513" s="451"/>
      <c r="R513" s="451"/>
      <c r="S513" s="452"/>
      <c r="T513" s="453" t="str">
        <f t="shared" si="147"/>
        <v>OK</v>
      </c>
      <c r="U513" s="453"/>
      <c r="V513" s="454"/>
      <c r="W513" s="450"/>
      <c r="X513" s="450"/>
      <c r="Y513" s="450"/>
      <c r="Z513" s="450"/>
      <c r="AA513" s="450"/>
    </row>
    <row r="514" spans="1:27" s="445" customFormat="1" ht="12.75" customHeight="1">
      <c r="A514" s="446" t="s">
        <v>674</v>
      </c>
      <c r="B514" s="447">
        <f>VLOOKUP($A514,'Orçamento Base'!$D$12:$S$2588,4,FALSE)</f>
        <v>0</v>
      </c>
      <c r="C514" s="446">
        <f>VLOOKUP($A514,'Orçamento Base'!$D$12:$S$2588,5,FALSE)</f>
        <v>0</v>
      </c>
      <c r="D514" s="512"/>
      <c r="E514" s="449">
        <f t="shared" si="150"/>
        <v>0</v>
      </c>
      <c r="F514" s="449">
        <f>VLOOKUP($A514,'Orçamento Base'!$D$12:$S$2588,6,FALSE)</f>
        <v>0</v>
      </c>
      <c r="G514" s="449">
        <f t="shared" si="148"/>
        <v>0</v>
      </c>
      <c r="H514" s="449">
        <f t="shared" si="149"/>
        <v>0</v>
      </c>
      <c r="I514" s="448">
        <f t="shared" si="151"/>
        <v>0</v>
      </c>
      <c r="J514" s="448">
        <f t="shared" si="152"/>
        <v>0</v>
      </c>
      <c r="K514" s="448">
        <f t="shared" si="153"/>
        <v>0</v>
      </c>
      <c r="L514" s="450"/>
      <c r="M514" s="451"/>
      <c r="N514" s="451"/>
      <c r="O514" s="451"/>
      <c r="P514" s="451"/>
      <c r="Q514" s="451"/>
      <c r="R514" s="451"/>
      <c r="S514" s="452"/>
      <c r="T514" s="453" t="str">
        <f t="shared" si="147"/>
        <v>OK</v>
      </c>
      <c r="U514" s="453"/>
      <c r="V514" s="454"/>
      <c r="W514" s="450"/>
      <c r="X514" s="450"/>
      <c r="Y514" s="450"/>
      <c r="Z514" s="450"/>
      <c r="AA514" s="450"/>
    </row>
    <row r="515" spans="1:27" s="445" customFormat="1" ht="12.75" customHeight="1">
      <c r="A515" s="446" t="s">
        <v>675</v>
      </c>
      <c r="B515" s="447">
        <f>VLOOKUP($A515,'Orçamento Base'!$D$12:$S$2588,4,FALSE)</f>
        <v>0</v>
      </c>
      <c r="C515" s="446">
        <f>VLOOKUP($A515,'Orçamento Base'!$D$12:$S$2588,5,FALSE)</f>
        <v>0</v>
      </c>
      <c r="D515" s="512"/>
      <c r="E515" s="449">
        <f t="shared" si="150"/>
        <v>0</v>
      </c>
      <c r="F515" s="449">
        <f>VLOOKUP($A515,'Orçamento Base'!$D$12:$S$2588,6,FALSE)</f>
        <v>0</v>
      </c>
      <c r="G515" s="449">
        <f t="shared" si="148"/>
        <v>0</v>
      </c>
      <c r="H515" s="449">
        <f t="shared" si="149"/>
        <v>0</v>
      </c>
      <c r="I515" s="448">
        <f t="shared" si="151"/>
        <v>0</v>
      </c>
      <c r="J515" s="448">
        <f t="shared" si="152"/>
        <v>0</v>
      </c>
      <c r="K515" s="448">
        <f t="shared" si="153"/>
        <v>0</v>
      </c>
      <c r="L515" s="450"/>
      <c r="M515" s="451"/>
      <c r="N515" s="451"/>
      <c r="O515" s="451"/>
      <c r="P515" s="451"/>
      <c r="Q515" s="451"/>
      <c r="R515" s="451"/>
      <c r="S515" s="452"/>
      <c r="T515" s="453" t="str">
        <f t="shared" si="147"/>
        <v>OK</v>
      </c>
      <c r="U515" s="453"/>
      <c r="V515" s="454"/>
      <c r="W515" s="450"/>
      <c r="X515" s="450"/>
      <c r="Y515" s="450"/>
      <c r="Z515" s="450"/>
      <c r="AA515" s="450"/>
    </row>
    <row r="516" spans="1:27" s="445" customFormat="1" ht="12.75" customHeight="1">
      <c r="A516" s="446" t="s">
        <v>676</v>
      </c>
      <c r="B516" s="447">
        <f>VLOOKUP($A516,'Orçamento Base'!$D$12:$S$2588,4,FALSE)</f>
        <v>0</v>
      </c>
      <c r="C516" s="446">
        <f>VLOOKUP($A516,'Orçamento Base'!$D$12:$S$2588,5,FALSE)</f>
        <v>0</v>
      </c>
      <c r="D516" s="512"/>
      <c r="E516" s="449">
        <f t="shared" si="150"/>
        <v>0</v>
      </c>
      <c r="F516" s="449">
        <f>VLOOKUP($A516,'Orçamento Base'!$D$12:$S$2588,6,FALSE)</f>
        <v>0</v>
      </c>
      <c r="G516" s="449">
        <f t="shared" si="148"/>
        <v>0</v>
      </c>
      <c r="H516" s="449">
        <f t="shared" si="149"/>
        <v>0</v>
      </c>
      <c r="I516" s="448">
        <f t="shared" si="151"/>
        <v>0</v>
      </c>
      <c r="J516" s="448">
        <f t="shared" si="152"/>
        <v>0</v>
      </c>
      <c r="K516" s="448">
        <f t="shared" si="153"/>
        <v>0</v>
      </c>
      <c r="L516" s="450"/>
      <c r="M516" s="451"/>
      <c r="N516" s="451"/>
      <c r="O516" s="451"/>
      <c r="P516" s="451"/>
      <c r="Q516" s="451"/>
      <c r="R516" s="451"/>
      <c r="S516" s="452"/>
      <c r="T516" s="453" t="str">
        <f t="shared" si="147"/>
        <v>OK</v>
      </c>
      <c r="U516" s="453"/>
      <c r="V516" s="454"/>
      <c r="W516" s="450"/>
      <c r="X516" s="450"/>
      <c r="Y516" s="450"/>
      <c r="Z516" s="450"/>
      <c r="AA516" s="450"/>
    </row>
    <row r="517" spans="1:27" s="445" customFormat="1" ht="12.75" customHeight="1">
      <c r="A517" s="446" t="s">
        <v>677</v>
      </c>
      <c r="B517" s="447">
        <f>VLOOKUP($A517,'Orçamento Base'!$D$12:$S$2588,4,FALSE)</f>
        <v>0</v>
      </c>
      <c r="C517" s="446">
        <f>VLOOKUP($A517,'Orçamento Base'!$D$12:$S$2588,5,FALSE)</f>
        <v>0</v>
      </c>
      <c r="D517" s="512"/>
      <c r="E517" s="449">
        <f t="shared" si="150"/>
        <v>0</v>
      </c>
      <c r="F517" s="449">
        <f>VLOOKUP($A517,'Orçamento Base'!$D$12:$S$2588,6,FALSE)</f>
        <v>0</v>
      </c>
      <c r="G517" s="449">
        <f t="shared" si="148"/>
        <v>0</v>
      </c>
      <c r="H517" s="449">
        <f t="shared" si="149"/>
        <v>0</v>
      </c>
      <c r="I517" s="448">
        <f t="shared" si="151"/>
        <v>0</v>
      </c>
      <c r="J517" s="448">
        <f t="shared" si="152"/>
        <v>0</v>
      </c>
      <c r="K517" s="448">
        <f t="shared" si="153"/>
        <v>0</v>
      </c>
      <c r="L517" s="450"/>
      <c r="M517" s="451"/>
      <c r="N517" s="451"/>
      <c r="O517" s="451"/>
      <c r="P517" s="451"/>
      <c r="Q517" s="451"/>
      <c r="R517" s="451"/>
      <c r="S517" s="452"/>
      <c r="T517" s="453" t="str">
        <f t="shared" si="147"/>
        <v>OK</v>
      </c>
      <c r="U517" s="453"/>
      <c r="V517" s="454"/>
      <c r="W517" s="450"/>
      <c r="X517" s="450"/>
      <c r="Y517" s="450"/>
      <c r="Z517" s="450"/>
      <c r="AA517" s="450"/>
    </row>
    <row r="518" spans="1:27" s="445" customFormat="1" ht="12.75" customHeight="1">
      <c r="A518" s="446" t="s">
        <v>678</v>
      </c>
      <c r="B518" s="447">
        <f>VLOOKUP($A518,'Orçamento Base'!$D$12:$S$2588,4,FALSE)</f>
        <v>0</v>
      </c>
      <c r="C518" s="446">
        <f>VLOOKUP($A518,'Orçamento Base'!$D$12:$S$2588,5,FALSE)</f>
        <v>0</v>
      </c>
      <c r="D518" s="512"/>
      <c r="E518" s="449">
        <f t="shared" si="150"/>
        <v>0</v>
      </c>
      <c r="F518" s="449">
        <f>VLOOKUP($A518,'Orçamento Base'!$D$12:$S$2588,6,FALSE)</f>
        <v>0</v>
      </c>
      <c r="G518" s="449">
        <f t="shared" si="148"/>
        <v>0</v>
      </c>
      <c r="H518" s="449">
        <f t="shared" si="149"/>
        <v>0</v>
      </c>
      <c r="I518" s="448">
        <f t="shared" si="151"/>
        <v>0</v>
      </c>
      <c r="J518" s="448">
        <f t="shared" si="152"/>
        <v>0</v>
      </c>
      <c r="K518" s="448">
        <f t="shared" si="153"/>
        <v>0</v>
      </c>
      <c r="L518" s="450"/>
      <c r="M518" s="451"/>
      <c r="N518" s="451"/>
      <c r="O518" s="451"/>
      <c r="P518" s="451"/>
      <c r="Q518" s="451"/>
      <c r="R518" s="451"/>
      <c r="S518" s="452"/>
      <c r="T518" s="453" t="str">
        <f t="shared" si="147"/>
        <v>OK</v>
      </c>
      <c r="U518" s="453"/>
      <c r="V518" s="454"/>
      <c r="W518" s="450"/>
      <c r="X518" s="450"/>
      <c r="Y518" s="450"/>
      <c r="Z518" s="450"/>
      <c r="AA518" s="450"/>
    </row>
    <row r="519" spans="1:27" s="445" customFormat="1" ht="12.75" customHeight="1">
      <c r="A519" s="446" t="s">
        <v>679</v>
      </c>
      <c r="B519" s="447">
        <f>VLOOKUP($A519,'Orçamento Base'!$D$12:$S$2588,4,FALSE)</f>
        <v>0</v>
      </c>
      <c r="C519" s="446">
        <f>VLOOKUP($A519,'Orçamento Base'!$D$12:$S$2588,5,FALSE)</f>
        <v>0</v>
      </c>
      <c r="D519" s="512"/>
      <c r="E519" s="449">
        <f t="shared" si="150"/>
        <v>0</v>
      </c>
      <c r="F519" s="449">
        <f>VLOOKUP($A519,'Orçamento Base'!$D$12:$S$2588,6,FALSE)</f>
        <v>0</v>
      </c>
      <c r="G519" s="449">
        <f t="shared" si="148"/>
        <v>0</v>
      </c>
      <c r="H519" s="449">
        <f t="shared" si="149"/>
        <v>0</v>
      </c>
      <c r="I519" s="448">
        <f t="shared" si="151"/>
        <v>0</v>
      </c>
      <c r="J519" s="448">
        <f t="shared" si="152"/>
        <v>0</v>
      </c>
      <c r="K519" s="448">
        <f t="shared" si="153"/>
        <v>0</v>
      </c>
      <c r="L519" s="450"/>
      <c r="M519" s="451"/>
      <c r="N519" s="451"/>
      <c r="O519" s="451"/>
      <c r="P519" s="451"/>
      <c r="Q519" s="451"/>
      <c r="R519" s="451"/>
      <c r="S519" s="452"/>
      <c r="T519" s="453" t="str">
        <f t="shared" si="147"/>
        <v>OK</v>
      </c>
      <c r="U519" s="453"/>
      <c r="V519" s="454"/>
      <c r="W519" s="450"/>
      <c r="X519" s="450"/>
      <c r="Y519" s="450"/>
      <c r="Z519" s="450"/>
      <c r="AA519" s="450"/>
    </row>
    <row r="520" spans="1:27" s="445" customFormat="1" ht="12.75" customHeight="1">
      <c r="A520" s="446" t="s">
        <v>680</v>
      </c>
      <c r="B520" s="447">
        <f>VLOOKUP($A520,'Orçamento Base'!$D$12:$S$2588,4,FALSE)</f>
        <v>0</v>
      </c>
      <c r="C520" s="446">
        <f>VLOOKUP($A520,'Orçamento Base'!$D$12:$S$2588,5,FALSE)</f>
        <v>0</v>
      </c>
      <c r="D520" s="512"/>
      <c r="E520" s="449">
        <f t="shared" si="150"/>
        <v>0</v>
      </c>
      <c r="F520" s="449">
        <f>VLOOKUP($A520,'Orçamento Base'!$D$12:$S$2588,6,FALSE)</f>
        <v>0</v>
      </c>
      <c r="G520" s="449">
        <f t="shared" si="148"/>
        <v>0</v>
      </c>
      <c r="H520" s="449">
        <f t="shared" si="149"/>
        <v>0</v>
      </c>
      <c r="I520" s="448">
        <f t="shared" si="151"/>
        <v>0</v>
      </c>
      <c r="J520" s="448">
        <f t="shared" si="152"/>
        <v>0</v>
      </c>
      <c r="K520" s="448">
        <f t="shared" si="153"/>
        <v>0</v>
      </c>
      <c r="L520" s="450"/>
      <c r="M520" s="451"/>
      <c r="N520" s="451"/>
      <c r="O520" s="451"/>
      <c r="P520" s="451"/>
      <c r="Q520" s="451"/>
      <c r="R520" s="451"/>
      <c r="S520" s="452"/>
      <c r="T520" s="453" t="str">
        <f t="shared" si="147"/>
        <v>OK</v>
      </c>
      <c r="U520" s="453"/>
      <c r="V520" s="454"/>
      <c r="W520" s="450"/>
      <c r="X520" s="450"/>
      <c r="Y520" s="450"/>
      <c r="Z520" s="450"/>
      <c r="AA520" s="450"/>
    </row>
    <row r="521" spans="1:27" s="445" customFormat="1" ht="12.75" customHeight="1">
      <c r="A521" s="446" t="s">
        <v>681</v>
      </c>
      <c r="B521" s="447">
        <f>VLOOKUP($A521,'Orçamento Base'!$D$12:$S$2588,4,FALSE)</f>
        <v>0</v>
      </c>
      <c r="C521" s="446">
        <f>VLOOKUP($A521,'Orçamento Base'!$D$12:$S$2588,5,FALSE)</f>
        <v>0</v>
      </c>
      <c r="D521" s="512"/>
      <c r="E521" s="449">
        <f t="shared" si="150"/>
        <v>0</v>
      </c>
      <c r="F521" s="449">
        <f>VLOOKUP($A521,'Orçamento Base'!$D$12:$S$2588,6,FALSE)</f>
        <v>0</v>
      </c>
      <c r="G521" s="449">
        <f t="shared" si="148"/>
        <v>0</v>
      </c>
      <c r="H521" s="449">
        <f t="shared" si="149"/>
        <v>0</v>
      </c>
      <c r="I521" s="448">
        <f t="shared" si="151"/>
        <v>0</v>
      </c>
      <c r="J521" s="448">
        <f t="shared" si="152"/>
        <v>0</v>
      </c>
      <c r="K521" s="448">
        <f t="shared" si="153"/>
        <v>0</v>
      </c>
      <c r="L521" s="450"/>
      <c r="M521" s="451"/>
      <c r="N521" s="451"/>
      <c r="O521" s="451"/>
      <c r="P521" s="451"/>
      <c r="Q521" s="451"/>
      <c r="R521" s="451"/>
      <c r="S521" s="452"/>
      <c r="T521" s="453" t="str">
        <f t="shared" si="147"/>
        <v>OK</v>
      </c>
      <c r="U521" s="453"/>
      <c r="V521" s="454"/>
      <c r="W521" s="450"/>
      <c r="X521" s="450"/>
      <c r="Y521" s="450"/>
      <c r="Z521" s="450"/>
      <c r="AA521" s="450"/>
    </row>
    <row r="522" spans="1:27" s="445" customFormat="1" ht="12.75" customHeight="1">
      <c r="A522" s="446" t="s">
        <v>682</v>
      </c>
      <c r="B522" s="447">
        <f>VLOOKUP($A522,'Orçamento Base'!$D$12:$S$2588,4,FALSE)</f>
        <v>0</v>
      </c>
      <c r="C522" s="446">
        <f>VLOOKUP($A522,'Orçamento Base'!$D$12:$S$2588,5,FALSE)</f>
        <v>0</v>
      </c>
      <c r="D522" s="512"/>
      <c r="E522" s="449">
        <f t="shared" si="150"/>
        <v>0</v>
      </c>
      <c r="F522" s="449">
        <f>VLOOKUP($A522,'Orçamento Base'!$D$12:$S$2588,6,FALSE)</f>
        <v>0</v>
      </c>
      <c r="G522" s="449">
        <f t="shared" si="148"/>
        <v>0</v>
      </c>
      <c r="H522" s="449">
        <f t="shared" si="149"/>
        <v>0</v>
      </c>
      <c r="I522" s="448">
        <f t="shared" si="151"/>
        <v>0</v>
      </c>
      <c r="J522" s="448">
        <f t="shared" si="152"/>
        <v>0</v>
      </c>
      <c r="K522" s="448">
        <f t="shared" si="153"/>
        <v>0</v>
      </c>
      <c r="L522" s="450"/>
      <c r="M522" s="451"/>
      <c r="N522" s="451"/>
      <c r="O522" s="451"/>
      <c r="P522" s="451"/>
      <c r="Q522" s="451"/>
      <c r="R522" s="451"/>
      <c r="S522" s="452"/>
      <c r="T522" s="453" t="str">
        <f t="shared" si="147"/>
        <v>OK</v>
      </c>
      <c r="U522" s="453"/>
      <c r="V522" s="454"/>
      <c r="W522" s="450"/>
      <c r="X522" s="450"/>
      <c r="Y522" s="450"/>
      <c r="Z522" s="450"/>
      <c r="AA522" s="450"/>
    </row>
    <row r="523" spans="1:27" s="445" customFormat="1" ht="12.75" customHeight="1">
      <c r="A523" s="446" t="s">
        <v>683</v>
      </c>
      <c r="B523" s="447">
        <f>VLOOKUP($A523,'Orçamento Base'!$D$12:$S$2588,4,FALSE)</f>
        <v>0</v>
      </c>
      <c r="C523" s="446">
        <f>VLOOKUP($A523,'Orçamento Base'!$D$12:$S$2588,5,FALSE)</f>
        <v>0</v>
      </c>
      <c r="D523" s="512"/>
      <c r="E523" s="449">
        <f t="shared" si="150"/>
        <v>0</v>
      </c>
      <c r="F523" s="449">
        <f>VLOOKUP($A523,'Orçamento Base'!$D$12:$S$2588,6,FALSE)</f>
        <v>0</v>
      </c>
      <c r="G523" s="449">
        <f t="shared" si="148"/>
        <v>0</v>
      </c>
      <c r="H523" s="449">
        <f t="shared" si="149"/>
        <v>0</v>
      </c>
      <c r="I523" s="448">
        <f t="shared" si="151"/>
        <v>0</v>
      </c>
      <c r="J523" s="448">
        <f t="shared" si="152"/>
        <v>0</v>
      </c>
      <c r="K523" s="448">
        <f t="shared" si="153"/>
        <v>0</v>
      </c>
      <c r="L523" s="450"/>
      <c r="M523" s="451"/>
      <c r="N523" s="451"/>
      <c r="O523" s="451"/>
      <c r="P523" s="451"/>
      <c r="Q523" s="451"/>
      <c r="R523" s="451"/>
      <c r="S523" s="452"/>
      <c r="T523" s="453" t="str">
        <f t="shared" si="147"/>
        <v>OK</v>
      </c>
      <c r="U523" s="453"/>
      <c r="V523" s="454"/>
      <c r="W523" s="450"/>
      <c r="X523" s="450"/>
      <c r="Y523" s="450"/>
      <c r="Z523" s="450"/>
      <c r="AA523" s="450"/>
    </row>
    <row r="524" spans="1:27" s="445" customFormat="1" ht="12.75" customHeight="1">
      <c r="A524" s="446" t="s">
        <v>684</v>
      </c>
      <c r="B524" s="447">
        <f>VLOOKUP($A524,'Orçamento Base'!$D$12:$S$2588,4,FALSE)</f>
        <v>0</v>
      </c>
      <c r="C524" s="446">
        <f>VLOOKUP($A524,'Orçamento Base'!$D$12:$S$2588,5,FALSE)</f>
        <v>0</v>
      </c>
      <c r="D524" s="512"/>
      <c r="E524" s="449">
        <f t="shared" si="150"/>
        <v>0</v>
      </c>
      <c r="F524" s="449">
        <f>VLOOKUP($A524,'Orçamento Base'!$D$12:$S$2588,6,FALSE)</f>
        <v>0</v>
      </c>
      <c r="G524" s="449">
        <f t="shared" si="148"/>
        <v>0</v>
      </c>
      <c r="H524" s="449">
        <f t="shared" si="149"/>
        <v>0</v>
      </c>
      <c r="I524" s="448">
        <f t="shared" si="151"/>
        <v>0</v>
      </c>
      <c r="J524" s="448">
        <f t="shared" si="152"/>
        <v>0</v>
      </c>
      <c r="K524" s="448">
        <f t="shared" si="153"/>
        <v>0</v>
      </c>
      <c r="L524" s="450"/>
      <c r="M524" s="451"/>
      <c r="N524" s="451"/>
      <c r="O524" s="451"/>
      <c r="P524" s="451"/>
      <c r="Q524" s="451"/>
      <c r="R524" s="451"/>
      <c r="S524" s="452"/>
      <c r="T524" s="453" t="str">
        <f t="shared" si="147"/>
        <v>OK</v>
      </c>
      <c r="U524" s="453"/>
      <c r="V524" s="454"/>
      <c r="W524" s="450"/>
      <c r="X524" s="450"/>
      <c r="Y524" s="450"/>
      <c r="Z524" s="450"/>
      <c r="AA524" s="450"/>
    </row>
    <row r="525" spans="1:27" s="445" customFormat="1" ht="12.75" customHeight="1">
      <c r="A525" s="446" t="s">
        <v>685</v>
      </c>
      <c r="B525" s="447">
        <f>VLOOKUP($A525,'Orçamento Base'!$D$12:$S$2588,4,FALSE)</f>
        <v>0</v>
      </c>
      <c r="C525" s="446">
        <f>VLOOKUP($A525,'Orçamento Base'!$D$12:$S$2588,5,FALSE)</f>
        <v>0</v>
      </c>
      <c r="D525" s="512"/>
      <c r="E525" s="449">
        <f t="shared" si="150"/>
        <v>0</v>
      </c>
      <c r="F525" s="449">
        <f>VLOOKUP($A525,'Orçamento Base'!$D$12:$S$2588,6,FALSE)</f>
        <v>0</v>
      </c>
      <c r="G525" s="449">
        <f t="shared" si="148"/>
        <v>0</v>
      </c>
      <c r="H525" s="449">
        <f t="shared" si="149"/>
        <v>0</v>
      </c>
      <c r="I525" s="448">
        <f t="shared" si="151"/>
        <v>0</v>
      </c>
      <c r="J525" s="448">
        <f t="shared" si="152"/>
        <v>0</v>
      </c>
      <c r="K525" s="448">
        <f t="shared" si="153"/>
        <v>0</v>
      </c>
      <c r="L525" s="450"/>
      <c r="M525" s="451"/>
      <c r="N525" s="451"/>
      <c r="O525" s="451"/>
      <c r="P525" s="451"/>
      <c r="Q525" s="451"/>
      <c r="R525" s="451"/>
      <c r="S525" s="452"/>
      <c r="T525" s="453" t="str">
        <f t="shared" si="147"/>
        <v>OK</v>
      </c>
      <c r="U525" s="453"/>
      <c r="V525" s="454"/>
      <c r="W525" s="450"/>
      <c r="X525" s="450"/>
      <c r="Y525" s="450"/>
      <c r="Z525" s="450"/>
      <c r="AA525" s="450"/>
    </row>
    <row r="526" spans="1:27" s="445" customFormat="1" ht="12.75" customHeight="1">
      <c r="A526" s="446" t="s">
        <v>686</v>
      </c>
      <c r="B526" s="447">
        <f>VLOOKUP($A526,'Orçamento Base'!$D$12:$S$2588,4,FALSE)</f>
        <v>0</v>
      </c>
      <c r="C526" s="446">
        <f>VLOOKUP($A526,'Orçamento Base'!$D$12:$S$2588,5,FALSE)</f>
        <v>0</v>
      </c>
      <c r="D526" s="512"/>
      <c r="E526" s="449">
        <f t="shared" si="150"/>
        <v>0</v>
      </c>
      <c r="F526" s="449">
        <f>VLOOKUP($A526,'Orçamento Base'!$D$12:$S$2588,6,FALSE)</f>
        <v>0</v>
      </c>
      <c r="G526" s="449">
        <f t="shared" si="148"/>
        <v>0</v>
      </c>
      <c r="H526" s="449">
        <f t="shared" si="149"/>
        <v>0</v>
      </c>
      <c r="I526" s="448">
        <f t="shared" si="151"/>
        <v>0</v>
      </c>
      <c r="J526" s="448">
        <f t="shared" si="152"/>
        <v>0</v>
      </c>
      <c r="K526" s="448">
        <f t="shared" si="153"/>
        <v>0</v>
      </c>
      <c r="L526" s="450"/>
      <c r="M526" s="451"/>
      <c r="N526" s="451"/>
      <c r="O526" s="451"/>
      <c r="P526" s="451"/>
      <c r="Q526" s="451"/>
      <c r="R526" s="451"/>
      <c r="S526" s="452"/>
      <c r="T526" s="453" t="str">
        <f t="shared" si="147"/>
        <v>OK</v>
      </c>
      <c r="U526" s="453"/>
      <c r="V526" s="454"/>
      <c r="W526" s="450"/>
      <c r="X526" s="450"/>
      <c r="Y526" s="450"/>
      <c r="Z526" s="450"/>
      <c r="AA526" s="450"/>
    </row>
    <row r="527" spans="1:27" s="445" customFormat="1" ht="12.75" customHeight="1">
      <c r="A527" s="446" t="s">
        <v>687</v>
      </c>
      <c r="B527" s="447">
        <f>VLOOKUP($A527,'Orçamento Base'!$D$12:$S$2588,4,FALSE)</f>
        <v>0</v>
      </c>
      <c r="C527" s="446">
        <f>VLOOKUP($A527,'Orçamento Base'!$D$12:$S$2588,5,FALSE)</f>
        <v>0</v>
      </c>
      <c r="D527" s="512"/>
      <c r="E527" s="449">
        <f t="shared" si="150"/>
        <v>0</v>
      </c>
      <c r="F527" s="449">
        <f>VLOOKUP($A527,'Orçamento Base'!$D$12:$S$2588,6,FALSE)</f>
        <v>0</v>
      </c>
      <c r="G527" s="449">
        <f t="shared" si="148"/>
        <v>0</v>
      </c>
      <c r="H527" s="449">
        <f t="shared" si="149"/>
        <v>0</v>
      </c>
      <c r="I527" s="448">
        <f t="shared" si="151"/>
        <v>0</v>
      </c>
      <c r="J527" s="448">
        <f t="shared" si="152"/>
        <v>0</v>
      </c>
      <c r="K527" s="448">
        <f t="shared" si="153"/>
        <v>0</v>
      </c>
      <c r="L527" s="450"/>
      <c r="M527" s="451"/>
      <c r="N527" s="451"/>
      <c r="O527" s="451"/>
      <c r="P527" s="451"/>
      <c r="Q527" s="451"/>
      <c r="R527" s="451"/>
      <c r="S527" s="452"/>
      <c r="T527" s="453" t="str">
        <f t="shared" si="147"/>
        <v>OK</v>
      </c>
      <c r="U527" s="453"/>
      <c r="V527" s="454"/>
      <c r="W527" s="450"/>
      <c r="X527" s="450"/>
      <c r="Y527" s="450"/>
      <c r="Z527" s="450"/>
      <c r="AA527" s="450"/>
    </row>
    <row r="528" spans="1:27" s="445" customFormat="1" ht="12.75" customHeight="1">
      <c r="A528" s="446" t="s">
        <v>688</v>
      </c>
      <c r="B528" s="447">
        <f>VLOOKUP($A528,'Orçamento Base'!$D$12:$S$2588,4,FALSE)</f>
        <v>0</v>
      </c>
      <c r="C528" s="446">
        <f>VLOOKUP($A528,'Orçamento Base'!$D$12:$S$2588,5,FALSE)</f>
        <v>0</v>
      </c>
      <c r="D528" s="512"/>
      <c r="E528" s="449">
        <f t="shared" si="150"/>
        <v>0</v>
      </c>
      <c r="F528" s="449">
        <f>VLOOKUP($A528,'Orçamento Base'!$D$12:$S$2588,6,FALSE)</f>
        <v>0</v>
      </c>
      <c r="G528" s="449">
        <f t="shared" si="148"/>
        <v>0</v>
      </c>
      <c r="H528" s="449">
        <f t="shared" si="149"/>
        <v>0</v>
      </c>
      <c r="I528" s="448">
        <f t="shared" si="151"/>
        <v>0</v>
      </c>
      <c r="J528" s="448">
        <f t="shared" si="152"/>
        <v>0</v>
      </c>
      <c r="K528" s="448">
        <f t="shared" si="153"/>
        <v>0</v>
      </c>
      <c r="L528" s="450"/>
      <c r="M528" s="451"/>
      <c r="N528" s="451"/>
      <c r="O528" s="451"/>
      <c r="P528" s="451"/>
      <c r="Q528" s="451"/>
      <c r="R528" s="451"/>
      <c r="S528" s="452"/>
      <c r="T528" s="453" t="str">
        <f t="shared" si="147"/>
        <v>OK</v>
      </c>
      <c r="U528" s="453"/>
      <c r="V528" s="454"/>
      <c r="W528" s="450"/>
      <c r="X528" s="450"/>
      <c r="Y528" s="450"/>
      <c r="Z528" s="450"/>
      <c r="AA528" s="450"/>
    </row>
    <row r="529" spans="1:27" s="445" customFormat="1" ht="12.75" customHeight="1">
      <c r="A529" s="446" t="s">
        <v>689</v>
      </c>
      <c r="B529" s="447">
        <f>VLOOKUP($A529,'Orçamento Base'!$D$12:$S$2588,4,FALSE)</f>
        <v>0</v>
      </c>
      <c r="C529" s="446">
        <f>VLOOKUP($A529,'Orçamento Base'!$D$12:$S$2588,5,FALSE)</f>
        <v>0</v>
      </c>
      <c r="D529" s="512"/>
      <c r="E529" s="449">
        <f t="shared" si="150"/>
        <v>0</v>
      </c>
      <c r="F529" s="449">
        <f>VLOOKUP($A529,'Orçamento Base'!$D$12:$S$2588,6,FALSE)</f>
        <v>0</v>
      </c>
      <c r="G529" s="449">
        <f t="shared" si="148"/>
        <v>0</v>
      </c>
      <c r="H529" s="449">
        <f t="shared" si="149"/>
        <v>0</v>
      </c>
      <c r="I529" s="448">
        <f t="shared" si="151"/>
        <v>0</v>
      </c>
      <c r="J529" s="448">
        <f t="shared" si="152"/>
        <v>0</v>
      </c>
      <c r="K529" s="448">
        <f t="shared" si="153"/>
        <v>0</v>
      </c>
      <c r="L529" s="450"/>
      <c r="M529" s="451"/>
      <c r="N529" s="451"/>
      <c r="O529" s="451"/>
      <c r="P529" s="451"/>
      <c r="Q529" s="451"/>
      <c r="R529" s="451"/>
      <c r="S529" s="452"/>
      <c r="T529" s="453" t="str">
        <f t="shared" si="147"/>
        <v>OK</v>
      </c>
      <c r="U529" s="453"/>
      <c r="V529" s="454"/>
      <c r="W529" s="450"/>
      <c r="X529" s="450"/>
      <c r="Y529" s="450"/>
      <c r="Z529" s="450"/>
      <c r="AA529" s="450"/>
    </row>
    <row r="530" spans="1:27" s="445" customFormat="1" ht="12.75" customHeight="1">
      <c r="A530" s="446" t="s">
        <v>690</v>
      </c>
      <c r="B530" s="447">
        <f>VLOOKUP($A530,'Orçamento Base'!$D$12:$S$2588,4,FALSE)</f>
        <v>0</v>
      </c>
      <c r="C530" s="446">
        <f>VLOOKUP($A530,'Orçamento Base'!$D$12:$S$2588,5,FALSE)</f>
        <v>0</v>
      </c>
      <c r="D530" s="512"/>
      <c r="E530" s="449">
        <f t="shared" si="150"/>
        <v>0</v>
      </c>
      <c r="F530" s="449">
        <f>VLOOKUP($A530,'Orçamento Base'!$D$12:$S$2588,6,FALSE)</f>
        <v>0</v>
      </c>
      <c r="G530" s="449">
        <f t="shared" si="148"/>
        <v>0</v>
      </c>
      <c r="H530" s="449">
        <f t="shared" si="149"/>
        <v>0</v>
      </c>
      <c r="I530" s="448">
        <f t="shared" si="151"/>
        <v>0</v>
      </c>
      <c r="J530" s="448">
        <f t="shared" si="152"/>
        <v>0</v>
      </c>
      <c r="K530" s="448">
        <f t="shared" si="153"/>
        <v>0</v>
      </c>
      <c r="L530" s="450"/>
      <c r="M530" s="451"/>
      <c r="N530" s="451"/>
      <c r="O530" s="451"/>
      <c r="P530" s="451"/>
      <c r="Q530" s="451"/>
      <c r="R530" s="451"/>
      <c r="S530" s="452"/>
      <c r="T530" s="453" t="str">
        <f t="shared" si="147"/>
        <v>OK</v>
      </c>
      <c r="U530" s="453"/>
      <c r="V530" s="454"/>
      <c r="W530" s="450"/>
      <c r="X530" s="450"/>
      <c r="Y530" s="450"/>
      <c r="Z530" s="450"/>
      <c r="AA530" s="450"/>
    </row>
    <row r="531" spans="1:27" s="445" customFormat="1" ht="12.75" customHeight="1">
      <c r="A531" s="446" t="s">
        <v>691</v>
      </c>
      <c r="B531" s="447">
        <f>VLOOKUP($A531,'Orçamento Base'!$D$12:$S$2588,4,FALSE)</f>
        <v>0</v>
      </c>
      <c r="C531" s="446">
        <f>VLOOKUP($A531,'Orçamento Base'!$D$12:$S$2588,5,FALSE)</f>
        <v>0</v>
      </c>
      <c r="D531" s="512"/>
      <c r="E531" s="449">
        <f t="shared" si="150"/>
        <v>0</v>
      </c>
      <c r="F531" s="449">
        <f>VLOOKUP($A531,'Orçamento Base'!$D$12:$S$2588,6,FALSE)</f>
        <v>0</v>
      </c>
      <c r="G531" s="449">
        <f t="shared" si="148"/>
        <v>0</v>
      </c>
      <c r="H531" s="449">
        <f t="shared" si="149"/>
        <v>0</v>
      </c>
      <c r="I531" s="448">
        <f t="shared" si="151"/>
        <v>0</v>
      </c>
      <c r="J531" s="448">
        <f t="shared" si="152"/>
        <v>0</v>
      </c>
      <c r="K531" s="448">
        <f t="shared" si="153"/>
        <v>0</v>
      </c>
      <c r="L531" s="450"/>
      <c r="M531" s="451"/>
      <c r="N531" s="451"/>
      <c r="O531" s="451"/>
      <c r="P531" s="451"/>
      <c r="Q531" s="451"/>
      <c r="R531" s="451"/>
      <c r="S531" s="452"/>
      <c r="T531" s="453" t="str">
        <f t="shared" si="147"/>
        <v>OK</v>
      </c>
      <c r="U531" s="453"/>
      <c r="V531" s="454"/>
      <c r="W531" s="450"/>
      <c r="X531" s="450"/>
      <c r="Y531" s="450"/>
      <c r="Z531" s="450"/>
      <c r="AA531" s="450"/>
    </row>
    <row r="532" spans="1:27" s="445" customFormat="1" ht="12.75" customHeight="1">
      <c r="A532" s="446" t="s">
        <v>692</v>
      </c>
      <c r="B532" s="447">
        <f>VLOOKUP($A532,'Orçamento Base'!$D$12:$S$2588,4,FALSE)</f>
        <v>0</v>
      </c>
      <c r="C532" s="446">
        <f>VLOOKUP($A532,'Orçamento Base'!$D$12:$S$2588,5,FALSE)</f>
        <v>0</v>
      </c>
      <c r="D532" s="512"/>
      <c r="E532" s="449">
        <f t="shared" si="150"/>
        <v>0</v>
      </c>
      <c r="F532" s="449">
        <f>VLOOKUP($A532,'Orçamento Base'!$D$12:$S$2588,6,FALSE)</f>
        <v>0</v>
      </c>
      <c r="G532" s="449">
        <f t="shared" si="148"/>
        <v>0</v>
      </c>
      <c r="H532" s="449">
        <f t="shared" si="149"/>
        <v>0</v>
      </c>
      <c r="I532" s="448">
        <f t="shared" si="151"/>
        <v>0</v>
      </c>
      <c r="J532" s="448">
        <f t="shared" si="152"/>
        <v>0</v>
      </c>
      <c r="K532" s="448">
        <f t="shared" si="153"/>
        <v>0</v>
      </c>
      <c r="L532" s="450"/>
      <c r="M532" s="451"/>
      <c r="N532" s="451"/>
      <c r="O532" s="451"/>
      <c r="P532" s="451"/>
      <c r="Q532" s="451"/>
      <c r="R532" s="451"/>
      <c r="S532" s="452"/>
      <c r="T532" s="453" t="str">
        <f t="shared" si="147"/>
        <v>OK</v>
      </c>
      <c r="U532" s="453"/>
      <c r="V532" s="454"/>
      <c r="W532" s="450"/>
      <c r="X532" s="450"/>
      <c r="Y532" s="450"/>
      <c r="Z532" s="450"/>
      <c r="AA532" s="450"/>
    </row>
    <row r="533" spans="1:27" s="445" customFormat="1" ht="12.75" customHeight="1">
      <c r="A533" s="446" t="s">
        <v>693</v>
      </c>
      <c r="B533" s="447">
        <f>VLOOKUP($A533,'Orçamento Base'!$D$12:$S$2588,4,FALSE)</f>
        <v>0</v>
      </c>
      <c r="C533" s="446">
        <f>VLOOKUP($A533,'Orçamento Base'!$D$12:$S$2588,5,FALSE)</f>
        <v>0</v>
      </c>
      <c r="D533" s="512"/>
      <c r="E533" s="449">
        <f t="shared" si="150"/>
        <v>0</v>
      </c>
      <c r="F533" s="449">
        <f>VLOOKUP($A533,'Orçamento Base'!$D$12:$S$2588,6,FALSE)</f>
        <v>0</v>
      </c>
      <c r="G533" s="449">
        <f t="shared" si="148"/>
        <v>0</v>
      </c>
      <c r="H533" s="449">
        <f t="shared" si="149"/>
        <v>0</v>
      </c>
      <c r="I533" s="448">
        <f t="shared" si="151"/>
        <v>0</v>
      </c>
      <c r="J533" s="448">
        <f t="shared" si="152"/>
        <v>0</v>
      </c>
      <c r="K533" s="448">
        <f t="shared" si="153"/>
        <v>0</v>
      </c>
      <c r="L533" s="450"/>
      <c r="M533" s="451"/>
      <c r="N533" s="451"/>
      <c r="O533" s="451"/>
      <c r="P533" s="451"/>
      <c r="Q533" s="451"/>
      <c r="R533" s="451"/>
      <c r="S533" s="452"/>
      <c r="T533" s="453" t="str">
        <f t="shared" si="147"/>
        <v>OK</v>
      </c>
      <c r="U533" s="453"/>
      <c r="V533" s="454"/>
      <c r="W533" s="450"/>
      <c r="X533" s="450"/>
      <c r="Y533" s="450"/>
      <c r="Z533" s="450"/>
      <c r="AA533" s="450"/>
    </row>
    <row r="534" spans="1:27" s="445" customFormat="1" ht="12.75" customHeight="1">
      <c r="A534" s="446" t="s">
        <v>694</v>
      </c>
      <c r="B534" s="447">
        <f>VLOOKUP($A534,'Orçamento Base'!$D$12:$S$2588,4,FALSE)</f>
        <v>0</v>
      </c>
      <c r="C534" s="446">
        <f>VLOOKUP($A534,'Orçamento Base'!$D$12:$S$2588,5,FALSE)</f>
        <v>0</v>
      </c>
      <c r="D534" s="512"/>
      <c r="E534" s="449">
        <f t="shared" si="150"/>
        <v>0</v>
      </c>
      <c r="F534" s="449">
        <f>VLOOKUP($A534,'Orçamento Base'!$D$12:$S$2588,6,FALSE)</f>
        <v>0</v>
      </c>
      <c r="G534" s="449">
        <f t="shared" si="148"/>
        <v>0</v>
      </c>
      <c r="H534" s="449">
        <f t="shared" si="149"/>
        <v>0</v>
      </c>
      <c r="I534" s="448">
        <f t="shared" si="151"/>
        <v>0</v>
      </c>
      <c r="J534" s="448">
        <f t="shared" si="152"/>
        <v>0</v>
      </c>
      <c r="K534" s="448">
        <f t="shared" si="153"/>
        <v>0</v>
      </c>
      <c r="L534" s="450"/>
      <c r="M534" s="451"/>
      <c r="N534" s="451"/>
      <c r="O534" s="451"/>
      <c r="P534" s="451"/>
      <c r="Q534" s="451"/>
      <c r="R534" s="451"/>
      <c r="S534" s="452"/>
      <c r="T534" s="453" t="str">
        <f t="shared" si="147"/>
        <v>OK</v>
      </c>
      <c r="U534" s="453"/>
      <c r="V534" s="454"/>
      <c r="W534" s="450"/>
      <c r="X534" s="450"/>
      <c r="Y534" s="450"/>
      <c r="Z534" s="450"/>
      <c r="AA534" s="450"/>
    </row>
    <row r="535" spans="1:27" s="445" customFormat="1" ht="12.75" customHeight="1">
      <c r="A535" s="446" t="s">
        <v>695</v>
      </c>
      <c r="B535" s="447">
        <f>VLOOKUP($A535,'Orçamento Base'!$D$12:$S$2588,4,FALSE)</f>
        <v>0</v>
      </c>
      <c r="C535" s="446">
        <f>VLOOKUP($A535,'Orçamento Base'!$D$12:$S$2588,5,FALSE)</f>
        <v>0</v>
      </c>
      <c r="D535" s="512"/>
      <c r="E535" s="449">
        <f t="shared" si="150"/>
        <v>0</v>
      </c>
      <c r="F535" s="449">
        <f>VLOOKUP($A535,'Orçamento Base'!$D$12:$S$2588,6,FALSE)</f>
        <v>0</v>
      </c>
      <c r="G535" s="449">
        <f t="shared" si="148"/>
        <v>0</v>
      </c>
      <c r="H535" s="449">
        <f t="shared" si="149"/>
        <v>0</v>
      </c>
      <c r="I535" s="448">
        <f t="shared" si="151"/>
        <v>0</v>
      </c>
      <c r="J535" s="448">
        <f t="shared" si="152"/>
        <v>0</v>
      </c>
      <c r="K535" s="448">
        <f t="shared" si="153"/>
        <v>0</v>
      </c>
      <c r="L535" s="450"/>
      <c r="M535" s="451"/>
      <c r="N535" s="451"/>
      <c r="O535" s="451"/>
      <c r="P535" s="451"/>
      <c r="Q535" s="451"/>
      <c r="R535" s="451"/>
      <c r="S535" s="452"/>
      <c r="T535" s="453" t="str">
        <f t="shared" si="147"/>
        <v>OK</v>
      </c>
      <c r="U535" s="453"/>
      <c r="V535" s="454"/>
      <c r="W535" s="450"/>
      <c r="X535" s="450"/>
      <c r="Y535" s="450"/>
      <c r="Z535" s="450"/>
      <c r="AA535" s="450"/>
    </row>
    <row r="536" spans="1:27" s="445" customFormat="1" ht="12.75" customHeight="1">
      <c r="A536" s="446" t="s">
        <v>696</v>
      </c>
      <c r="B536" s="447">
        <f>VLOOKUP($A536,'Orçamento Base'!$D$12:$S$2588,4,FALSE)</f>
        <v>0</v>
      </c>
      <c r="C536" s="446">
        <f>VLOOKUP($A536,'Orçamento Base'!$D$12:$S$2588,5,FALSE)</f>
        <v>0</v>
      </c>
      <c r="D536" s="512"/>
      <c r="E536" s="449">
        <f t="shared" si="150"/>
        <v>0</v>
      </c>
      <c r="F536" s="449">
        <f>VLOOKUP($A536,'Orçamento Base'!$D$12:$S$2588,6,FALSE)</f>
        <v>0</v>
      </c>
      <c r="G536" s="449">
        <f t="shared" si="148"/>
        <v>0</v>
      </c>
      <c r="H536" s="449">
        <f t="shared" si="149"/>
        <v>0</v>
      </c>
      <c r="I536" s="448">
        <f t="shared" si="151"/>
        <v>0</v>
      </c>
      <c r="J536" s="448">
        <f t="shared" si="152"/>
        <v>0</v>
      </c>
      <c r="K536" s="448">
        <f t="shared" si="153"/>
        <v>0</v>
      </c>
      <c r="L536" s="450"/>
      <c r="M536" s="451"/>
      <c r="N536" s="451"/>
      <c r="O536" s="451"/>
      <c r="P536" s="451"/>
      <c r="Q536" s="451"/>
      <c r="R536" s="451"/>
      <c r="S536" s="452"/>
      <c r="T536" s="453" t="str">
        <f t="shared" si="147"/>
        <v>OK</v>
      </c>
      <c r="U536" s="453"/>
      <c r="V536" s="454"/>
      <c r="W536" s="450"/>
      <c r="X536" s="450"/>
      <c r="Y536" s="450"/>
      <c r="Z536" s="450"/>
      <c r="AA536" s="450"/>
    </row>
    <row r="537" spans="1:27" s="445" customFormat="1" ht="12.75" customHeight="1">
      <c r="A537" s="446" t="s">
        <v>697</v>
      </c>
      <c r="B537" s="447">
        <f>VLOOKUP($A537,'Orçamento Base'!$D$12:$S$2588,4,FALSE)</f>
        <v>0</v>
      </c>
      <c r="C537" s="446">
        <f>VLOOKUP($A537,'Orçamento Base'!$D$12:$S$2588,5,FALSE)</f>
        <v>0</v>
      </c>
      <c r="D537" s="512"/>
      <c r="E537" s="449">
        <f t="shared" si="150"/>
        <v>0</v>
      </c>
      <c r="F537" s="449">
        <f>VLOOKUP($A537,'Orçamento Base'!$D$12:$S$2588,6,FALSE)</f>
        <v>0</v>
      </c>
      <c r="G537" s="449">
        <f t="shared" si="148"/>
        <v>0</v>
      </c>
      <c r="H537" s="449">
        <f t="shared" si="149"/>
        <v>0</v>
      </c>
      <c r="I537" s="448">
        <f t="shared" si="151"/>
        <v>0</v>
      </c>
      <c r="J537" s="448">
        <f t="shared" si="152"/>
        <v>0</v>
      </c>
      <c r="K537" s="448">
        <f t="shared" si="153"/>
        <v>0</v>
      </c>
      <c r="L537" s="450"/>
      <c r="M537" s="451"/>
      <c r="N537" s="451"/>
      <c r="O537" s="451"/>
      <c r="P537" s="451"/>
      <c r="Q537" s="451"/>
      <c r="R537" s="451"/>
      <c r="S537" s="452"/>
      <c r="T537" s="453" t="str">
        <f t="shared" si="147"/>
        <v>OK</v>
      </c>
      <c r="U537" s="453"/>
      <c r="V537" s="454"/>
      <c r="W537" s="450"/>
      <c r="X537" s="450"/>
      <c r="Y537" s="450"/>
      <c r="Z537" s="450"/>
      <c r="AA537" s="450"/>
    </row>
    <row r="538" spans="1:27" s="445" customFormat="1" ht="12.75" customHeight="1">
      <c r="A538" s="446" t="s">
        <v>698</v>
      </c>
      <c r="B538" s="447">
        <f>VLOOKUP($A538,'Orçamento Base'!$D$12:$S$2588,4,FALSE)</f>
        <v>0</v>
      </c>
      <c r="C538" s="446">
        <f>VLOOKUP($A538,'Orçamento Base'!$D$12:$S$2588,5,FALSE)</f>
        <v>0</v>
      </c>
      <c r="D538" s="512"/>
      <c r="E538" s="449">
        <f t="shared" si="150"/>
        <v>0</v>
      </c>
      <c r="F538" s="449">
        <f>VLOOKUP($A538,'Orçamento Base'!$D$12:$S$2588,6,FALSE)</f>
        <v>0</v>
      </c>
      <c r="G538" s="449">
        <f t="shared" si="148"/>
        <v>0</v>
      </c>
      <c r="H538" s="449">
        <f t="shared" si="149"/>
        <v>0</v>
      </c>
      <c r="I538" s="448">
        <f t="shared" si="151"/>
        <v>0</v>
      </c>
      <c r="J538" s="448">
        <f t="shared" si="152"/>
        <v>0</v>
      </c>
      <c r="K538" s="448">
        <f t="shared" si="153"/>
        <v>0</v>
      </c>
      <c r="L538" s="450"/>
      <c r="M538" s="451"/>
      <c r="N538" s="451"/>
      <c r="O538" s="451"/>
      <c r="P538" s="451"/>
      <c r="Q538" s="451"/>
      <c r="R538" s="451"/>
      <c r="S538" s="452"/>
      <c r="T538" s="453" t="str">
        <f t="shared" si="147"/>
        <v>OK</v>
      </c>
      <c r="U538" s="453"/>
      <c r="V538" s="454"/>
      <c r="W538" s="450"/>
      <c r="X538" s="450"/>
      <c r="Y538" s="450"/>
      <c r="Z538" s="450"/>
      <c r="AA538" s="450"/>
    </row>
    <row r="539" spans="1:27" s="445" customFormat="1" ht="12.75" customHeight="1">
      <c r="A539" s="446" t="s">
        <v>699</v>
      </c>
      <c r="B539" s="447">
        <f>VLOOKUP($A539,'Orçamento Base'!$D$12:$S$2588,4,FALSE)</f>
        <v>0</v>
      </c>
      <c r="C539" s="446">
        <f>VLOOKUP($A539,'Orçamento Base'!$D$12:$S$2588,5,FALSE)</f>
        <v>0</v>
      </c>
      <c r="D539" s="512"/>
      <c r="E539" s="449">
        <f t="shared" si="150"/>
        <v>0</v>
      </c>
      <c r="F539" s="449">
        <f>VLOOKUP($A539,'Orçamento Base'!$D$12:$S$2588,6,FALSE)</f>
        <v>0</v>
      </c>
      <c r="G539" s="449">
        <f t="shared" si="148"/>
        <v>0</v>
      </c>
      <c r="H539" s="449">
        <f t="shared" si="149"/>
        <v>0</v>
      </c>
      <c r="I539" s="448">
        <f t="shared" si="151"/>
        <v>0</v>
      </c>
      <c r="J539" s="448">
        <f t="shared" si="152"/>
        <v>0</v>
      </c>
      <c r="K539" s="448">
        <f t="shared" si="153"/>
        <v>0</v>
      </c>
      <c r="L539" s="450"/>
      <c r="M539" s="451"/>
      <c r="N539" s="451"/>
      <c r="O539" s="451"/>
      <c r="P539" s="451"/>
      <c r="Q539" s="451"/>
      <c r="R539" s="451"/>
      <c r="S539" s="452"/>
      <c r="T539" s="453" t="str">
        <f t="shared" si="147"/>
        <v>OK</v>
      </c>
      <c r="U539" s="453"/>
      <c r="V539" s="454"/>
      <c r="W539" s="450"/>
      <c r="X539" s="450"/>
      <c r="Y539" s="450"/>
      <c r="Z539" s="450"/>
      <c r="AA539" s="450"/>
    </row>
    <row r="540" spans="1:27" s="445" customFormat="1" ht="12.75" customHeight="1">
      <c r="A540" s="446" t="s">
        <v>700</v>
      </c>
      <c r="B540" s="447">
        <f>VLOOKUP($A540,'Orçamento Base'!$D$12:$S$2588,4,FALSE)</f>
        <v>0</v>
      </c>
      <c r="C540" s="446">
        <f>VLOOKUP($A540,'Orçamento Base'!$D$12:$S$2588,5,FALSE)</f>
        <v>0</v>
      </c>
      <c r="D540" s="512"/>
      <c r="E540" s="449">
        <f t="shared" si="150"/>
        <v>0</v>
      </c>
      <c r="F540" s="449">
        <f>VLOOKUP($A540,'Orçamento Base'!$D$12:$S$2588,6,FALSE)</f>
        <v>0</v>
      </c>
      <c r="G540" s="449">
        <f t="shared" si="148"/>
        <v>0</v>
      </c>
      <c r="H540" s="449">
        <f t="shared" si="149"/>
        <v>0</v>
      </c>
      <c r="I540" s="448">
        <f t="shared" si="151"/>
        <v>0</v>
      </c>
      <c r="J540" s="448">
        <f t="shared" si="152"/>
        <v>0</v>
      </c>
      <c r="K540" s="448">
        <f t="shared" si="153"/>
        <v>0</v>
      </c>
      <c r="L540" s="450"/>
      <c r="M540" s="451"/>
      <c r="N540" s="451"/>
      <c r="O540" s="451"/>
      <c r="P540" s="451"/>
      <c r="Q540" s="451"/>
      <c r="R540" s="451"/>
      <c r="S540" s="452"/>
      <c r="T540" s="453" t="str">
        <f t="shared" si="147"/>
        <v>OK</v>
      </c>
      <c r="U540" s="453"/>
      <c r="V540" s="454"/>
      <c r="W540" s="450"/>
      <c r="X540" s="450"/>
      <c r="Y540" s="450"/>
      <c r="Z540" s="450"/>
      <c r="AA540" s="450"/>
    </row>
    <row r="541" spans="1:27" s="445" customFormat="1" ht="12.75" customHeight="1">
      <c r="A541" s="446" t="s">
        <v>701</v>
      </c>
      <c r="B541" s="447">
        <f>VLOOKUP($A541,'Orçamento Base'!$D$12:$S$2588,4,FALSE)</f>
        <v>0</v>
      </c>
      <c r="C541" s="446">
        <f>VLOOKUP($A541,'Orçamento Base'!$D$12:$S$2588,5,FALSE)</f>
        <v>0</v>
      </c>
      <c r="D541" s="512"/>
      <c r="E541" s="449">
        <f t="shared" si="150"/>
        <v>0</v>
      </c>
      <c r="F541" s="449">
        <f>VLOOKUP($A541,'Orçamento Base'!$D$12:$S$2588,6,FALSE)</f>
        <v>0</v>
      </c>
      <c r="G541" s="449">
        <f t="shared" si="148"/>
        <v>0</v>
      </c>
      <c r="H541" s="449">
        <f t="shared" si="149"/>
        <v>0</v>
      </c>
      <c r="I541" s="448">
        <f t="shared" si="151"/>
        <v>0</v>
      </c>
      <c r="J541" s="448">
        <f t="shared" si="152"/>
        <v>0</v>
      </c>
      <c r="K541" s="448">
        <f t="shared" si="153"/>
        <v>0</v>
      </c>
      <c r="L541" s="450"/>
      <c r="M541" s="451"/>
      <c r="N541" s="451"/>
      <c r="O541" s="451"/>
      <c r="P541" s="451"/>
      <c r="Q541" s="451"/>
      <c r="R541" s="451"/>
      <c r="S541" s="452"/>
      <c r="T541" s="453" t="str">
        <f t="shared" si="147"/>
        <v>OK</v>
      </c>
      <c r="U541" s="453"/>
      <c r="V541" s="454"/>
      <c r="W541" s="450"/>
      <c r="X541" s="450"/>
      <c r="Y541" s="450"/>
      <c r="Z541" s="450"/>
      <c r="AA541" s="450"/>
    </row>
    <row r="542" spans="1:27" s="445" customFormat="1" ht="12.75" customHeight="1">
      <c r="A542" s="446" t="s">
        <v>702</v>
      </c>
      <c r="B542" s="447">
        <f>VLOOKUP($A542,'Orçamento Base'!$D$12:$S$2588,4,FALSE)</f>
        <v>0</v>
      </c>
      <c r="C542" s="446">
        <f>VLOOKUP($A542,'Orçamento Base'!$D$12:$S$2588,5,FALSE)</f>
        <v>0</v>
      </c>
      <c r="D542" s="512"/>
      <c r="E542" s="449">
        <f t="shared" si="150"/>
        <v>0</v>
      </c>
      <c r="F542" s="449">
        <f>VLOOKUP($A542,'Orçamento Base'!$D$12:$S$2588,6,FALSE)</f>
        <v>0</v>
      </c>
      <c r="G542" s="449">
        <f t="shared" si="148"/>
        <v>0</v>
      </c>
      <c r="H542" s="449">
        <f t="shared" si="149"/>
        <v>0</v>
      </c>
      <c r="I542" s="448">
        <f t="shared" si="151"/>
        <v>0</v>
      </c>
      <c r="J542" s="448">
        <f t="shared" si="152"/>
        <v>0</v>
      </c>
      <c r="K542" s="448">
        <f t="shared" si="153"/>
        <v>0</v>
      </c>
      <c r="L542" s="450"/>
      <c r="M542" s="451"/>
      <c r="N542" s="451"/>
      <c r="O542" s="451"/>
      <c r="P542" s="451"/>
      <c r="Q542" s="451"/>
      <c r="R542" s="451"/>
      <c r="S542" s="452"/>
      <c r="T542" s="453" t="str">
        <f t="shared" si="147"/>
        <v>OK</v>
      </c>
      <c r="U542" s="453"/>
      <c r="V542" s="454"/>
      <c r="W542" s="450"/>
      <c r="X542" s="450"/>
      <c r="Y542" s="450"/>
      <c r="Z542" s="450"/>
      <c r="AA542" s="450"/>
    </row>
    <row r="543" spans="1:27" s="445" customFormat="1" ht="12.75" customHeight="1">
      <c r="A543" s="446" t="s">
        <v>703</v>
      </c>
      <c r="B543" s="447">
        <f>VLOOKUP($A543,'Orçamento Base'!$D$12:$S$2588,4,FALSE)</f>
        <v>0</v>
      </c>
      <c r="C543" s="446">
        <f>VLOOKUP($A543,'Orçamento Base'!$D$12:$S$2588,5,FALSE)</f>
        <v>0</v>
      </c>
      <c r="D543" s="512"/>
      <c r="E543" s="449">
        <f t="shared" si="150"/>
        <v>0</v>
      </c>
      <c r="F543" s="449">
        <f>VLOOKUP($A543,'Orçamento Base'!$D$12:$S$2588,6,FALSE)</f>
        <v>0</v>
      </c>
      <c r="G543" s="449">
        <f t="shared" si="148"/>
        <v>0</v>
      </c>
      <c r="H543" s="449">
        <f t="shared" si="149"/>
        <v>0</v>
      </c>
      <c r="I543" s="448">
        <f t="shared" si="151"/>
        <v>0</v>
      </c>
      <c r="J543" s="448">
        <f t="shared" si="152"/>
        <v>0</v>
      </c>
      <c r="K543" s="448">
        <f t="shared" si="153"/>
        <v>0</v>
      </c>
      <c r="L543" s="450"/>
      <c r="M543" s="451"/>
      <c r="N543" s="451"/>
      <c r="O543" s="451"/>
      <c r="P543" s="451"/>
      <c r="Q543" s="451"/>
      <c r="R543" s="451"/>
      <c r="S543" s="452"/>
      <c r="T543" s="453" t="str">
        <f t="shared" si="147"/>
        <v>OK</v>
      </c>
      <c r="U543" s="453"/>
      <c r="V543" s="454"/>
      <c r="W543" s="450"/>
      <c r="X543" s="450"/>
      <c r="Y543" s="450"/>
      <c r="Z543" s="450"/>
      <c r="AA543" s="450"/>
    </row>
    <row r="544" spans="1:27" s="445" customFormat="1" ht="12.75" customHeight="1">
      <c r="A544" s="446" t="s">
        <v>704</v>
      </c>
      <c r="B544" s="447">
        <f>VLOOKUP($A544,'Orçamento Base'!$D$12:$S$2588,4,FALSE)</f>
        <v>0</v>
      </c>
      <c r="C544" s="446">
        <f>VLOOKUP($A544,'Orçamento Base'!$D$12:$S$2588,5,FALSE)</f>
        <v>0</v>
      </c>
      <c r="D544" s="512"/>
      <c r="E544" s="449">
        <f t="shared" si="150"/>
        <v>0</v>
      </c>
      <c r="F544" s="449">
        <f>VLOOKUP($A544,'Orçamento Base'!$D$12:$S$2588,6,FALSE)</f>
        <v>0</v>
      </c>
      <c r="G544" s="449">
        <f t="shared" si="148"/>
        <v>0</v>
      </c>
      <c r="H544" s="449">
        <f t="shared" si="149"/>
        <v>0</v>
      </c>
      <c r="I544" s="448">
        <f t="shared" si="151"/>
        <v>0</v>
      </c>
      <c r="J544" s="448">
        <f t="shared" si="152"/>
        <v>0</v>
      </c>
      <c r="K544" s="448">
        <f t="shared" si="153"/>
        <v>0</v>
      </c>
      <c r="L544" s="450"/>
      <c r="M544" s="451"/>
      <c r="N544" s="451"/>
      <c r="O544" s="451"/>
      <c r="P544" s="451"/>
      <c r="Q544" s="451"/>
      <c r="R544" s="451"/>
      <c r="S544" s="452"/>
      <c r="T544" s="453" t="str">
        <f t="shared" si="147"/>
        <v>OK</v>
      </c>
      <c r="U544" s="453"/>
      <c r="V544" s="454"/>
      <c r="W544" s="450"/>
      <c r="X544" s="450"/>
      <c r="Y544" s="450"/>
      <c r="Z544" s="450"/>
      <c r="AA544" s="450"/>
    </row>
    <row r="545" spans="1:27" s="445" customFormat="1" ht="12.75" customHeight="1">
      <c r="A545" s="446" t="s">
        <v>705</v>
      </c>
      <c r="B545" s="447">
        <f>VLOOKUP($A545,'Orçamento Base'!$D$12:$S$2588,4,FALSE)</f>
        <v>0</v>
      </c>
      <c r="C545" s="446">
        <f>VLOOKUP($A545,'Orçamento Base'!$D$12:$S$2588,5,FALSE)</f>
        <v>0</v>
      </c>
      <c r="D545" s="512"/>
      <c r="E545" s="449">
        <f t="shared" si="150"/>
        <v>0</v>
      </c>
      <c r="F545" s="449">
        <f>VLOOKUP($A545,'Orçamento Base'!$D$12:$S$2588,6,FALSE)</f>
        <v>0</v>
      </c>
      <c r="G545" s="449">
        <f t="shared" si="148"/>
        <v>0</v>
      </c>
      <c r="H545" s="449">
        <f t="shared" si="149"/>
        <v>0</v>
      </c>
      <c r="I545" s="448">
        <f t="shared" si="151"/>
        <v>0</v>
      </c>
      <c r="J545" s="448">
        <f t="shared" si="152"/>
        <v>0</v>
      </c>
      <c r="K545" s="448">
        <f t="shared" si="153"/>
        <v>0</v>
      </c>
      <c r="L545" s="450"/>
      <c r="M545" s="451"/>
      <c r="N545" s="451"/>
      <c r="O545" s="451"/>
      <c r="P545" s="451"/>
      <c r="Q545" s="451"/>
      <c r="R545" s="451"/>
      <c r="S545" s="452"/>
      <c r="T545" s="453" t="str">
        <f t="shared" si="147"/>
        <v>OK</v>
      </c>
      <c r="U545" s="453"/>
      <c r="V545" s="454"/>
      <c r="W545" s="450"/>
      <c r="X545" s="450"/>
      <c r="Y545" s="450"/>
      <c r="Z545" s="450"/>
      <c r="AA545" s="450"/>
    </row>
    <row r="546" spans="1:27" s="445" customFormat="1" ht="12.75" customHeight="1">
      <c r="A546" s="446" t="s">
        <v>706</v>
      </c>
      <c r="B546" s="447">
        <f>VLOOKUP($A546,'Orçamento Base'!$D$12:$S$2588,4,FALSE)</f>
        <v>0</v>
      </c>
      <c r="C546" s="446">
        <f>VLOOKUP($A546,'Orçamento Base'!$D$12:$S$2588,5,FALSE)</f>
        <v>0</v>
      </c>
      <c r="D546" s="512"/>
      <c r="E546" s="449">
        <f t="shared" si="150"/>
        <v>0</v>
      </c>
      <c r="F546" s="449">
        <f>VLOOKUP($A546,'Orçamento Base'!$D$12:$S$2588,6,FALSE)</f>
        <v>0</v>
      </c>
      <c r="G546" s="449">
        <f t="shared" si="148"/>
        <v>0</v>
      </c>
      <c r="H546" s="449">
        <f t="shared" si="149"/>
        <v>0</v>
      </c>
      <c r="I546" s="448">
        <f t="shared" si="151"/>
        <v>0</v>
      </c>
      <c r="J546" s="448">
        <f t="shared" si="152"/>
        <v>0</v>
      </c>
      <c r="K546" s="448">
        <f t="shared" si="153"/>
        <v>0</v>
      </c>
      <c r="L546" s="450"/>
      <c r="M546" s="451"/>
      <c r="N546" s="451"/>
      <c r="O546" s="451"/>
      <c r="P546" s="451"/>
      <c r="Q546" s="451"/>
      <c r="R546" s="451"/>
      <c r="S546" s="452"/>
      <c r="T546" s="453" t="str">
        <f t="shared" si="147"/>
        <v>OK</v>
      </c>
      <c r="U546" s="453"/>
      <c r="V546" s="454"/>
      <c r="W546" s="450"/>
      <c r="X546" s="450"/>
      <c r="Y546" s="450"/>
      <c r="Z546" s="450"/>
      <c r="AA546" s="450"/>
    </row>
    <row r="547" spans="1:27" s="445" customFormat="1" ht="12.75" customHeight="1">
      <c r="A547" s="446" t="s">
        <v>707</v>
      </c>
      <c r="B547" s="447">
        <f>VLOOKUP($A547,'Orçamento Base'!$D$12:$S$2588,4,FALSE)</f>
        <v>0</v>
      </c>
      <c r="C547" s="446">
        <f>VLOOKUP($A547,'Orçamento Base'!$D$12:$S$2588,5,FALSE)</f>
        <v>0</v>
      </c>
      <c r="D547" s="512"/>
      <c r="E547" s="449">
        <f t="shared" si="150"/>
        <v>0</v>
      </c>
      <c r="F547" s="449">
        <f>VLOOKUP($A547,'Orçamento Base'!$D$12:$S$2588,6,FALSE)</f>
        <v>0</v>
      </c>
      <c r="G547" s="449">
        <f t="shared" si="148"/>
        <v>0</v>
      </c>
      <c r="H547" s="449">
        <f t="shared" si="149"/>
        <v>0</v>
      </c>
      <c r="I547" s="448">
        <f t="shared" si="151"/>
        <v>0</v>
      </c>
      <c r="J547" s="448">
        <f t="shared" si="152"/>
        <v>0</v>
      </c>
      <c r="K547" s="448">
        <f t="shared" si="153"/>
        <v>0</v>
      </c>
      <c r="L547" s="450"/>
      <c r="M547" s="451"/>
      <c r="N547" s="451"/>
      <c r="O547" s="451"/>
      <c r="P547" s="451"/>
      <c r="Q547" s="451"/>
      <c r="R547" s="451"/>
      <c r="S547" s="452"/>
      <c r="T547" s="453" t="str">
        <f t="shared" si="147"/>
        <v>OK</v>
      </c>
      <c r="U547" s="453"/>
      <c r="V547" s="454"/>
      <c r="W547" s="450"/>
      <c r="X547" s="450"/>
      <c r="Y547" s="450"/>
      <c r="Z547" s="450"/>
      <c r="AA547" s="450"/>
    </row>
    <row r="548" spans="1:27" s="445" customFormat="1" ht="12.75" customHeight="1">
      <c r="A548" s="446" t="s">
        <v>708</v>
      </c>
      <c r="B548" s="447">
        <f>VLOOKUP($A548,'Orçamento Base'!$D$12:$S$2588,4,FALSE)</f>
        <v>0</v>
      </c>
      <c r="C548" s="446">
        <f>VLOOKUP($A548,'Orçamento Base'!$D$12:$S$2588,5,FALSE)</f>
        <v>0</v>
      </c>
      <c r="D548" s="512"/>
      <c r="E548" s="449">
        <f t="shared" si="150"/>
        <v>0</v>
      </c>
      <c r="F548" s="449">
        <f>VLOOKUP($A548,'Orçamento Base'!$D$12:$S$2588,6,FALSE)</f>
        <v>0</v>
      </c>
      <c r="G548" s="449">
        <f t="shared" si="148"/>
        <v>0</v>
      </c>
      <c r="H548" s="449">
        <f t="shared" si="149"/>
        <v>0</v>
      </c>
      <c r="I548" s="448">
        <f t="shared" si="151"/>
        <v>0</v>
      </c>
      <c r="J548" s="448">
        <f t="shared" si="152"/>
        <v>0</v>
      </c>
      <c r="K548" s="448">
        <f t="shared" si="153"/>
        <v>0</v>
      </c>
      <c r="L548" s="450"/>
      <c r="M548" s="451"/>
      <c r="N548" s="451"/>
      <c r="O548" s="451"/>
      <c r="P548" s="451"/>
      <c r="Q548" s="451"/>
      <c r="R548" s="451"/>
      <c r="S548" s="452"/>
      <c r="T548" s="453" t="str">
        <f t="shared" si="147"/>
        <v>OK</v>
      </c>
      <c r="U548" s="453"/>
      <c r="V548" s="454"/>
      <c r="W548" s="450"/>
      <c r="X548" s="450"/>
      <c r="Y548" s="450"/>
      <c r="Z548" s="450"/>
      <c r="AA548" s="450"/>
    </row>
    <row r="549" spans="1:27" s="445" customFormat="1" ht="12.75" customHeight="1">
      <c r="A549" s="446" t="s">
        <v>709</v>
      </c>
      <c r="B549" s="447">
        <f>VLOOKUP($A549,'Orçamento Base'!$D$12:$S$2588,4,FALSE)</f>
        <v>0</v>
      </c>
      <c r="C549" s="446">
        <f>VLOOKUP($A549,'Orçamento Base'!$D$12:$S$2588,5,FALSE)</f>
        <v>0</v>
      </c>
      <c r="D549" s="512"/>
      <c r="E549" s="449">
        <f t="shared" si="150"/>
        <v>0</v>
      </c>
      <c r="F549" s="449">
        <f>VLOOKUP($A549,'Orçamento Base'!$D$12:$S$2588,6,FALSE)</f>
        <v>0</v>
      </c>
      <c r="G549" s="449">
        <f t="shared" si="148"/>
        <v>0</v>
      </c>
      <c r="H549" s="449">
        <f t="shared" si="149"/>
        <v>0</v>
      </c>
      <c r="I549" s="448">
        <f t="shared" si="151"/>
        <v>0</v>
      </c>
      <c r="J549" s="448">
        <f t="shared" si="152"/>
        <v>0</v>
      </c>
      <c r="K549" s="448">
        <f t="shared" si="153"/>
        <v>0</v>
      </c>
      <c r="L549" s="450"/>
      <c r="M549" s="451"/>
      <c r="N549" s="451"/>
      <c r="O549" s="451"/>
      <c r="P549" s="451"/>
      <c r="Q549" s="451"/>
      <c r="R549" s="451"/>
      <c r="S549" s="452"/>
      <c r="T549" s="453" t="str">
        <f t="shared" si="147"/>
        <v>OK</v>
      </c>
      <c r="U549" s="453"/>
      <c r="V549" s="454"/>
      <c r="W549" s="450"/>
      <c r="X549" s="450"/>
      <c r="Y549" s="450"/>
      <c r="Z549" s="450"/>
      <c r="AA549" s="450"/>
    </row>
    <row r="550" spans="1:27" s="445" customFormat="1" ht="12.75" customHeight="1">
      <c r="A550" s="446" t="s">
        <v>710</v>
      </c>
      <c r="B550" s="447">
        <f>VLOOKUP($A550,'Orçamento Base'!$D$12:$S$2588,4,FALSE)</f>
        <v>0</v>
      </c>
      <c r="C550" s="446">
        <f>VLOOKUP($A550,'Orçamento Base'!$D$12:$S$2588,5,FALSE)</f>
        <v>0</v>
      </c>
      <c r="D550" s="512"/>
      <c r="E550" s="449">
        <f t="shared" si="150"/>
        <v>0</v>
      </c>
      <c r="F550" s="449">
        <f>VLOOKUP($A550,'Orçamento Base'!$D$12:$S$2588,6,FALSE)</f>
        <v>0</v>
      </c>
      <c r="G550" s="449">
        <f t="shared" si="148"/>
        <v>0</v>
      </c>
      <c r="H550" s="449">
        <f t="shared" si="149"/>
        <v>0</v>
      </c>
      <c r="I550" s="448">
        <f t="shared" si="151"/>
        <v>0</v>
      </c>
      <c r="J550" s="448">
        <f t="shared" si="152"/>
        <v>0</v>
      </c>
      <c r="K550" s="448">
        <f t="shared" si="153"/>
        <v>0</v>
      </c>
      <c r="L550" s="450"/>
      <c r="M550" s="451"/>
      <c r="N550" s="451"/>
      <c r="O550" s="451"/>
      <c r="P550" s="451"/>
      <c r="Q550" s="451"/>
      <c r="R550" s="451"/>
      <c r="S550" s="452"/>
      <c r="T550" s="453" t="str">
        <f t="shared" si="147"/>
        <v>OK</v>
      </c>
      <c r="U550" s="453"/>
      <c r="V550" s="454"/>
      <c r="W550" s="450"/>
      <c r="X550" s="450"/>
      <c r="Y550" s="450"/>
      <c r="Z550" s="450"/>
      <c r="AA550" s="450"/>
    </row>
    <row r="551" spans="1:27" s="445" customFormat="1" ht="12.75" customHeight="1">
      <c r="A551" s="446" t="s">
        <v>711</v>
      </c>
      <c r="B551" s="447">
        <f>VLOOKUP($A551,'Orçamento Base'!$D$12:$S$2588,4,FALSE)</f>
        <v>0</v>
      </c>
      <c r="C551" s="446">
        <f>VLOOKUP($A551,'Orçamento Base'!$D$12:$S$2588,5,FALSE)</f>
        <v>0</v>
      </c>
      <c r="D551" s="512"/>
      <c r="E551" s="449">
        <f t="shared" si="150"/>
        <v>0</v>
      </c>
      <c r="F551" s="449">
        <f>VLOOKUP($A551,'Orçamento Base'!$D$12:$S$2588,6,FALSE)</f>
        <v>0</v>
      </c>
      <c r="G551" s="449">
        <f t="shared" si="148"/>
        <v>0</v>
      </c>
      <c r="H551" s="449">
        <f t="shared" si="149"/>
        <v>0</v>
      </c>
      <c r="I551" s="448">
        <f t="shared" si="151"/>
        <v>0</v>
      </c>
      <c r="J551" s="448">
        <f t="shared" si="152"/>
        <v>0</v>
      </c>
      <c r="K551" s="448">
        <f t="shared" si="153"/>
        <v>0</v>
      </c>
      <c r="L551" s="450"/>
      <c r="M551" s="451"/>
      <c r="N551" s="451"/>
      <c r="O551" s="451"/>
      <c r="P551" s="451"/>
      <c r="Q551" s="451"/>
      <c r="R551" s="451"/>
      <c r="S551" s="452"/>
      <c r="T551" s="453" t="str">
        <f t="shared" si="147"/>
        <v>OK</v>
      </c>
      <c r="U551" s="453"/>
      <c r="V551" s="454"/>
      <c r="W551" s="450"/>
      <c r="X551" s="450"/>
      <c r="Y551" s="450"/>
      <c r="Z551" s="450"/>
      <c r="AA551" s="450"/>
    </row>
    <row r="552" spans="1:27" s="445" customFormat="1" ht="12.75" customHeight="1">
      <c r="A552" s="446" t="s">
        <v>712</v>
      </c>
      <c r="B552" s="447">
        <f>VLOOKUP($A552,'Orçamento Base'!$D$12:$S$2588,4,FALSE)</f>
        <v>0</v>
      </c>
      <c r="C552" s="446">
        <f>VLOOKUP($A552,'Orçamento Base'!$D$12:$S$2588,5,FALSE)</f>
        <v>0</v>
      </c>
      <c r="D552" s="512"/>
      <c r="E552" s="449">
        <f t="shared" si="150"/>
        <v>0</v>
      </c>
      <c r="F552" s="449">
        <f>VLOOKUP($A552,'Orçamento Base'!$D$12:$S$2588,6,FALSE)</f>
        <v>0</v>
      </c>
      <c r="G552" s="449">
        <f t="shared" si="148"/>
        <v>0</v>
      </c>
      <c r="H552" s="449">
        <f t="shared" si="149"/>
        <v>0</v>
      </c>
      <c r="I552" s="448">
        <f t="shared" si="151"/>
        <v>0</v>
      </c>
      <c r="J552" s="448">
        <f t="shared" si="152"/>
        <v>0</v>
      </c>
      <c r="K552" s="448">
        <f t="shared" si="153"/>
        <v>0</v>
      </c>
      <c r="L552" s="450"/>
      <c r="M552" s="451"/>
      <c r="N552" s="451"/>
      <c r="O552" s="451"/>
      <c r="P552" s="451"/>
      <c r="Q552" s="451"/>
      <c r="R552" s="451"/>
      <c r="S552" s="452"/>
      <c r="T552" s="453" t="str">
        <f t="shared" si="147"/>
        <v>OK</v>
      </c>
      <c r="U552" s="453"/>
      <c r="V552" s="454"/>
      <c r="W552" s="450"/>
      <c r="X552" s="450"/>
      <c r="Y552" s="450"/>
      <c r="Z552" s="450"/>
      <c r="AA552" s="450"/>
    </row>
    <row r="553" spans="1:27" s="445" customFormat="1" ht="12.75" customHeight="1">
      <c r="A553" s="446"/>
      <c r="B553" s="447"/>
      <c r="C553" s="446"/>
      <c r="D553" s="473"/>
      <c r="E553" s="474"/>
      <c r="F553" s="449"/>
      <c r="G553" s="449"/>
      <c r="H553" s="449"/>
      <c r="I553" s="448"/>
      <c r="J553" s="448"/>
      <c r="K553" s="448"/>
      <c r="L553" s="450"/>
      <c r="M553" s="451"/>
      <c r="N553" s="451"/>
      <c r="O553" s="451"/>
      <c r="P553" s="451"/>
      <c r="Q553" s="451"/>
      <c r="R553" s="451"/>
      <c r="S553" s="452"/>
      <c r="T553" s="453"/>
      <c r="U553" s="453"/>
      <c r="V553" s="454"/>
      <c r="W553" s="450"/>
      <c r="X553" s="450"/>
      <c r="Y553" s="450"/>
      <c r="Z553" s="450"/>
      <c r="AA553" s="450"/>
    </row>
    <row r="554" spans="1:27" s="445" customFormat="1" ht="12.75" customHeight="1">
      <c r="A554" s="455"/>
      <c r="B554" s="456"/>
      <c r="C554" s="456"/>
      <c r="D554" s="456"/>
      <c r="E554" s="457"/>
      <c r="F554" s="457"/>
      <c r="G554" s="457"/>
      <c r="H554" s="458" t="str">
        <f>CONCATENATE("Subtotal ",B502)</f>
        <v>Subtotal (digite a descrição do item aqui)</v>
      </c>
      <c r="I554" s="459">
        <f t="shared" ref="I554:K554" si="154">SUM(I503:I553)</f>
        <v>0</v>
      </c>
      <c r="J554" s="459">
        <f t="shared" si="154"/>
        <v>0</v>
      </c>
      <c r="K554" s="459">
        <f t="shared" si="154"/>
        <v>0</v>
      </c>
      <c r="L554" s="450"/>
      <c r="M554" s="451"/>
      <c r="N554" s="451"/>
      <c r="O554" s="451"/>
      <c r="P554" s="451"/>
      <c r="Q554" s="451"/>
      <c r="R554" s="451"/>
      <c r="S554" s="452"/>
      <c r="T554" s="453"/>
      <c r="U554" s="453"/>
      <c r="V554" s="454"/>
      <c r="W554" s="450"/>
      <c r="X554" s="450"/>
      <c r="Y554" s="450"/>
      <c r="Z554" s="450"/>
      <c r="AA554" s="450"/>
    </row>
    <row r="555" spans="1:27" s="445" customFormat="1" ht="7.5" customHeight="1">
      <c r="A555" s="476"/>
      <c r="B555" s="476"/>
      <c r="C555" s="476"/>
      <c r="D555" s="477"/>
      <c r="E555" s="478"/>
      <c r="F555" s="479"/>
      <c r="G555" s="480"/>
      <c r="H555" s="480"/>
      <c r="I555" s="481"/>
      <c r="J555" s="481"/>
      <c r="K555" s="486"/>
      <c r="L555" s="441"/>
      <c r="M555" s="485"/>
      <c r="N555" s="485"/>
      <c r="O555" s="485"/>
      <c r="P555" s="485"/>
      <c r="Q555" s="485"/>
      <c r="R555" s="485"/>
      <c r="S555" s="485"/>
      <c r="T555" s="485"/>
      <c r="U555" s="485"/>
      <c r="V555" s="444"/>
      <c r="W555" s="441"/>
      <c r="X555" s="441"/>
      <c r="Y555" s="441"/>
      <c r="Z555" s="441"/>
      <c r="AA555" s="441"/>
    </row>
    <row r="556" spans="1:27" s="445" customFormat="1" ht="12.75" customHeight="1">
      <c r="A556" s="1024" t="s">
        <v>1354</v>
      </c>
      <c r="B556" s="1025"/>
      <c r="C556" s="1025"/>
      <c r="D556" s="1025"/>
      <c r="E556" s="1025"/>
      <c r="F556" s="1025"/>
      <c r="G556" s="1025"/>
      <c r="H556" s="1026"/>
      <c r="I556" s="487" t="e">
        <f>SUM(I122,I68,I176,I230,I284,I338,I392,I446,I500,I554)</f>
        <v>#N/A</v>
      </c>
      <c r="J556" s="487">
        <f>SUM(J122,J68,J176,J230,J284,J338,J392,J446,J500,J554)</f>
        <v>0</v>
      </c>
      <c r="K556" s="487">
        <f>SUM(K122,K68,K176,K230,K284,K338,K392,K446,K500,K554)</f>
        <v>0</v>
      </c>
      <c r="L556" s="441"/>
      <c r="M556" s="444"/>
      <c r="N556" s="444"/>
      <c r="O556" s="444"/>
      <c r="P556" s="444"/>
      <c r="Q556" s="444"/>
      <c r="R556" s="444"/>
      <c r="S556" s="444"/>
      <c r="T556" s="444"/>
      <c r="U556" s="444"/>
      <c r="V556" s="444"/>
      <c r="W556" s="441"/>
      <c r="X556" s="441"/>
      <c r="Y556" s="441"/>
      <c r="Z556" s="441"/>
      <c r="AA556" s="441"/>
    </row>
    <row r="557" spans="1:27" s="445" customFormat="1" ht="19.5" customHeight="1">
      <c r="A557" s="488"/>
      <c r="B557" s="488"/>
      <c r="C557" s="488"/>
      <c r="D557" s="488"/>
      <c r="E557" s="488"/>
      <c r="F557" s="488"/>
      <c r="G557" s="488"/>
      <c r="H557" s="488"/>
      <c r="I557" s="489"/>
      <c r="J557" s="489"/>
      <c r="K557" s="489"/>
      <c r="L557" s="441"/>
      <c r="M557" s="444"/>
      <c r="N557" s="444"/>
      <c r="O557" s="444"/>
      <c r="P557" s="444"/>
      <c r="Q557" s="444"/>
      <c r="R557" s="444"/>
      <c r="S557" s="444"/>
      <c r="T557" s="444"/>
      <c r="U557" s="444"/>
      <c r="V557" s="444"/>
      <c r="W557" s="441"/>
      <c r="X557" s="441"/>
      <c r="Y557" s="441"/>
      <c r="Z557" s="441"/>
      <c r="AA557" s="441"/>
    </row>
    <row r="558" spans="1:27" s="445" customFormat="1" ht="16.5" customHeight="1">
      <c r="A558" s="490"/>
      <c r="B558" s="490"/>
      <c r="C558" s="490"/>
      <c r="D558" s="490"/>
      <c r="E558" s="490"/>
      <c r="F558" s="491"/>
      <c r="G558" s="492"/>
      <c r="H558" s="492"/>
      <c r="I558" s="493"/>
      <c r="J558" s="493"/>
      <c r="K558" s="493"/>
      <c r="L558" s="441"/>
      <c r="M558" s="444"/>
      <c r="N558" s="444"/>
      <c r="O558" s="444"/>
      <c r="P558" s="444"/>
      <c r="Q558" s="444"/>
      <c r="R558" s="444"/>
      <c r="S558" s="444"/>
      <c r="T558" s="444"/>
      <c r="U558" s="444"/>
      <c r="V558" s="444"/>
      <c r="W558" s="441"/>
      <c r="X558" s="441"/>
      <c r="Y558" s="441"/>
      <c r="Z558" s="441"/>
      <c r="AA558" s="441"/>
    </row>
    <row r="559" spans="1:27" s="445" customFormat="1" ht="12.75" customHeight="1">
      <c r="A559" s="492"/>
      <c r="B559" s="492"/>
      <c r="C559" s="492"/>
      <c r="D559" s="492"/>
      <c r="E559" s="492"/>
      <c r="F559" s="268"/>
      <c r="G559" s="492"/>
      <c r="H559" s="492"/>
      <c r="I559" s="493"/>
      <c r="J559" s="493"/>
      <c r="K559" s="493"/>
      <c r="L559" s="441"/>
      <c r="M559" s="444"/>
      <c r="N559" s="444"/>
      <c r="O559" s="444"/>
      <c r="P559" s="444"/>
      <c r="Q559" s="444"/>
      <c r="R559" s="444"/>
      <c r="S559" s="444"/>
      <c r="T559" s="444"/>
      <c r="U559" s="444"/>
      <c r="V559" s="444"/>
      <c r="W559" s="441"/>
      <c r="X559" s="441"/>
      <c r="Y559" s="441"/>
      <c r="Z559" s="441"/>
      <c r="AA559" s="441"/>
    </row>
    <row r="560" spans="1:27" s="445" customFormat="1" ht="12.75" customHeight="1">
      <c r="A560" s="492"/>
      <c r="B560" s="494" t="str">
        <f>A9</f>
        <v xml:space="preserve">Contratada: </v>
      </c>
      <c r="C560" s="492"/>
      <c r="D560" s="1027" t="s">
        <v>1355</v>
      </c>
      <c r="E560" s="1028"/>
      <c r="F560" s="1028"/>
      <c r="G560" s="1029"/>
      <c r="H560" s="492"/>
      <c r="I560" s="1030"/>
      <c r="J560" s="1031"/>
      <c r="K560" s="1032"/>
      <c r="L560" s="441"/>
      <c r="M560" s="444"/>
      <c r="N560" s="444"/>
      <c r="O560" s="444"/>
      <c r="P560" s="444"/>
      <c r="Q560" s="444"/>
      <c r="R560" s="444"/>
      <c r="S560" s="444"/>
      <c r="T560" s="444"/>
      <c r="U560" s="444"/>
      <c r="V560" s="444"/>
      <c r="W560" s="441"/>
      <c r="X560" s="441"/>
      <c r="Y560" s="441"/>
      <c r="Z560" s="441"/>
      <c r="AA560" s="441"/>
    </row>
    <row r="561" spans="1:27" s="445" customFormat="1" ht="12.75" customHeight="1">
      <c r="A561" s="492"/>
      <c r="B561" s="495" t="s">
        <v>1356</v>
      </c>
      <c r="C561" s="492"/>
      <c r="D561" s="1018" t="s">
        <v>1357</v>
      </c>
      <c r="E561" s="1019"/>
      <c r="F561" s="1019"/>
      <c r="G561" s="1020"/>
      <c r="H561" s="492"/>
      <c r="I561" s="1021" t="s">
        <v>1358</v>
      </c>
      <c r="J561" s="1022"/>
      <c r="K561" s="1023"/>
      <c r="L561" s="441"/>
      <c r="M561" s="444"/>
      <c r="N561" s="444"/>
      <c r="O561" s="444"/>
      <c r="P561" s="444"/>
      <c r="Q561" s="444"/>
      <c r="R561" s="444"/>
      <c r="S561" s="444"/>
      <c r="T561" s="444"/>
      <c r="U561" s="444"/>
      <c r="V561" s="444"/>
      <c r="W561" s="441"/>
      <c r="X561" s="441"/>
      <c r="Y561" s="441"/>
      <c r="Z561" s="441"/>
      <c r="AA561" s="441"/>
    </row>
    <row r="562" spans="1:27" s="445" customFormat="1" ht="12.75" customHeight="1">
      <c r="A562" s="492"/>
      <c r="B562" s="496"/>
      <c r="C562" s="492"/>
      <c r="D562" s="1018" t="s">
        <v>1359</v>
      </c>
      <c r="E562" s="1019"/>
      <c r="F562" s="1019"/>
      <c r="G562" s="1020"/>
      <c r="H562" s="492"/>
      <c r="I562" s="1021" t="s">
        <v>1360</v>
      </c>
      <c r="J562" s="1022"/>
      <c r="K562" s="1023"/>
      <c r="L562" s="441"/>
      <c r="M562" s="444"/>
      <c r="N562" s="444"/>
      <c r="O562" s="444"/>
      <c r="P562" s="444"/>
      <c r="Q562" s="444"/>
      <c r="R562" s="444"/>
      <c r="S562" s="444"/>
      <c r="T562" s="444"/>
      <c r="U562" s="444"/>
      <c r="V562" s="444"/>
      <c r="W562" s="441"/>
      <c r="X562" s="441"/>
      <c r="Y562" s="441"/>
      <c r="Z562" s="441"/>
      <c r="AA562" s="441"/>
    </row>
    <row r="563" spans="1:27" ht="12.75" customHeight="1">
      <c r="A563" s="497"/>
      <c r="B563" s="498"/>
      <c r="C563" s="497"/>
      <c r="D563" s="497"/>
      <c r="E563" s="497"/>
      <c r="F563" s="319"/>
      <c r="G563" s="497"/>
      <c r="H563" s="497"/>
      <c r="I563" s="499"/>
      <c r="J563" s="499"/>
      <c r="K563" s="499"/>
      <c r="L563" s="411"/>
      <c r="M563" s="374"/>
      <c r="N563" s="374"/>
      <c r="O563" s="374"/>
      <c r="P563" s="374"/>
      <c r="Q563" s="374"/>
      <c r="R563" s="374"/>
      <c r="S563" s="374"/>
      <c r="T563" s="374"/>
      <c r="U563" s="374"/>
      <c r="V563" s="374"/>
      <c r="W563" s="411"/>
      <c r="X563" s="411"/>
      <c r="Y563" s="411"/>
      <c r="Z563" s="411"/>
      <c r="AA563" s="411"/>
    </row>
    <row r="564" spans="1:27" ht="12.75" customHeight="1">
      <c r="A564" s="411"/>
      <c r="B564" s="411"/>
      <c r="C564" s="411"/>
      <c r="D564" s="411"/>
      <c r="E564" s="411"/>
      <c r="F564" s="374"/>
      <c r="G564" s="411"/>
      <c r="H564" s="411"/>
      <c r="I564" s="500"/>
      <c r="J564" s="500"/>
      <c r="K564" s="500"/>
      <c r="L564" s="411"/>
      <c r="M564" s="374"/>
      <c r="N564" s="374"/>
      <c r="O564" s="374"/>
      <c r="P564" s="374"/>
      <c r="Q564" s="374"/>
      <c r="R564" s="374"/>
      <c r="S564" s="374"/>
      <c r="T564" s="374"/>
      <c r="U564" s="374"/>
      <c r="V564" s="374"/>
      <c r="W564" s="411"/>
      <c r="X564" s="411"/>
      <c r="Y564" s="411"/>
      <c r="Z564" s="411"/>
      <c r="AA564" s="411"/>
    </row>
    <row r="565" spans="1:27" ht="12.75" customHeight="1">
      <c r="A565" s="411"/>
      <c r="B565" s="411"/>
      <c r="C565" s="411"/>
      <c r="D565" s="411"/>
      <c r="E565" s="411"/>
      <c r="F565" s="374"/>
      <c r="G565" s="411"/>
      <c r="H565" s="411"/>
      <c r="I565" s="500"/>
      <c r="J565" s="500"/>
      <c r="K565" s="500"/>
      <c r="L565" s="411"/>
      <c r="M565" s="374"/>
      <c r="N565" s="374"/>
      <c r="O565" s="374"/>
      <c r="P565" s="374"/>
      <c r="Q565" s="374"/>
      <c r="R565" s="374"/>
      <c r="S565" s="374"/>
      <c r="T565" s="374"/>
      <c r="U565" s="374"/>
      <c r="V565" s="374"/>
      <c r="W565" s="411"/>
      <c r="X565" s="411"/>
      <c r="Y565" s="411"/>
      <c r="Z565" s="411"/>
      <c r="AA565" s="411"/>
    </row>
    <row r="566" spans="1:27" ht="12.75" customHeight="1">
      <c r="A566" s="411"/>
      <c r="B566" s="411"/>
      <c r="C566" s="411"/>
      <c r="D566" s="411"/>
      <c r="E566" s="411"/>
      <c r="F566" s="374"/>
      <c r="G566" s="411"/>
      <c r="H566" s="411"/>
      <c r="I566" s="500"/>
      <c r="J566" s="500"/>
      <c r="K566" s="500"/>
      <c r="L566" s="411"/>
      <c r="M566" s="374"/>
      <c r="N566" s="374"/>
      <c r="O566" s="374"/>
      <c r="P566" s="374"/>
      <c r="Q566" s="374"/>
      <c r="R566" s="374"/>
      <c r="S566" s="374"/>
      <c r="T566" s="374"/>
      <c r="U566" s="374"/>
      <c r="V566" s="374"/>
      <c r="W566" s="411"/>
      <c r="X566" s="411"/>
      <c r="Y566" s="411"/>
      <c r="Z566" s="411"/>
      <c r="AA566" s="411"/>
    </row>
    <row r="567" spans="1:27" ht="12.75" customHeight="1">
      <c r="A567" s="411"/>
      <c r="B567" s="411"/>
      <c r="C567" s="411"/>
      <c r="D567" s="411"/>
      <c r="E567" s="411"/>
      <c r="F567" s="374"/>
      <c r="G567" s="411"/>
      <c r="H567" s="411"/>
      <c r="I567" s="500"/>
      <c r="J567" s="500"/>
      <c r="K567" s="500"/>
      <c r="L567" s="411"/>
      <c r="M567" s="374"/>
      <c r="N567" s="374"/>
      <c r="O567" s="374"/>
      <c r="P567" s="374"/>
      <c r="Q567" s="374"/>
      <c r="R567" s="374"/>
      <c r="S567" s="374"/>
      <c r="T567" s="374"/>
      <c r="U567" s="374"/>
      <c r="V567" s="374"/>
      <c r="W567" s="411"/>
      <c r="X567" s="411"/>
      <c r="Y567" s="411"/>
      <c r="Z567" s="411"/>
      <c r="AA567" s="411"/>
    </row>
    <row r="568" spans="1:27" ht="12.75" customHeight="1">
      <c r="A568" s="411"/>
      <c r="B568" s="411"/>
      <c r="C568" s="411"/>
      <c r="D568" s="411"/>
      <c r="E568" s="411"/>
      <c r="F568" s="374"/>
      <c r="G568" s="411"/>
      <c r="H568" s="411"/>
      <c r="I568" s="500"/>
      <c r="J568" s="500"/>
      <c r="K568" s="500"/>
      <c r="L568" s="411"/>
      <c r="M568" s="374"/>
      <c r="N568" s="374"/>
      <c r="O568" s="374"/>
      <c r="P568" s="374"/>
      <c r="Q568" s="374"/>
      <c r="R568" s="374"/>
      <c r="S568" s="374"/>
      <c r="T568" s="374"/>
      <c r="U568" s="374"/>
      <c r="V568" s="374"/>
      <c r="W568" s="411"/>
      <c r="X568" s="411"/>
      <c r="Y568" s="411"/>
      <c r="Z568" s="411"/>
      <c r="AA568" s="411"/>
    </row>
    <row r="569" spans="1:27" ht="12.75" customHeight="1">
      <c r="A569" s="411"/>
      <c r="B569" s="411"/>
      <c r="C569" s="411"/>
      <c r="D569" s="411"/>
      <c r="E569" s="411"/>
      <c r="F569" s="374"/>
      <c r="G569" s="411"/>
      <c r="H569" s="411"/>
      <c r="I569" s="500"/>
      <c r="J569" s="500"/>
      <c r="K569" s="500"/>
      <c r="L569" s="411"/>
      <c r="M569" s="374"/>
      <c r="N569" s="374"/>
      <c r="O569" s="374"/>
      <c r="P569" s="374"/>
      <c r="Q569" s="374"/>
      <c r="R569" s="374"/>
      <c r="S569" s="374"/>
      <c r="T569" s="374"/>
      <c r="U569" s="374"/>
      <c r="V569" s="374"/>
      <c r="W569" s="411"/>
      <c r="X569" s="411"/>
      <c r="Y569" s="411"/>
      <c r="Z569" s="411"/>
      <c r="AA569" s="411"/>
    </row>
    <row r="570" spans="1:27" ht="12.75" customHeight="1">
      <c r="A570" s="411"/>
      <c r="B570" s="411"/>
      <c r="C570" s="411"/>
      <c r="D570" s="411"/>
      <c r="E570" s="411"/>
      <c r="F570" s="374"/>
      <c r="G570" s="411"/>
      <c r="H570" s="411"/>
      <c r="I570" s="500"/>
      <c r="J570" s="500"/>
      <c r="K570" s="500"/>
      <c r="L570" s="411"/>
      <c r="M570" s="374"/>
      <c r="N570" s="374"/>
      <c r="O570" s="374"/>
      <c r="P570" s="374"/>
      <c r="Q570" s="374"/>
      <c r="R570" s="374"/>
      <c r="S570" s="374"/>
      <c r="T570" s="374"/>
      <c r="U570" s="374"/>
      <c r="V570" s="374"/>
      <c r="W570" s="411"/>
      <c r="X570" s="411"/>
      <c r="Y570" s="411"/>
      <c r="Z570" s="411"/>
      <c r="AA570" s="411"/>
    </row>
    <row r="571" spans="1:27" ht="12.75" customHeight="1">
      <c r="A571" s="411"/>
      <c r="B571" s="411"/>
      <c r="C571" s="411"/>
      <c r="D571" s="411"/>
      <c r="E571" s="411"/>
      <c r="F571" s="374"/>
      <c r="G571" s="411"/>
      <c r="H571" s="411"/>
      <c r="I571" s="500"/>
      <c r="J571" s="500"/>
      <c r="K571" s="500"/>
      <c r="L571" s="411"/>
      <c r="M571" s="374"/>
      <c r="N571" s="374"/>
      <c r="O571" s="374"/>
      <c r="P571" s="374"/>
      <c r="Q571" s="374"/>
      <c r="R571" s="374"/>
      <c r="S571" s="374"/>
      <c r="T571" s="374"/>
      <c r="U571" s="374"/>
      <c r="V571" s="374"/>
      <c r="W571" s="411"/>
      <c r="X571" s="411"/>
      <c r="Y571" s="411"/>
      <c r="Z571" s="411"/>
      <c r="AA571" s="411"/>
    </row>
    <row r="572" spans="1:27" ht="12.75" customHeight="1">
      <c r="A572" s="411"/>
      <c r="B572" s="411"/>
      <c r="C572" s="411"/>
      <c r="D572" s="411"/>
      <c r="E572" s="411"/>
      <c r="F572" s="374"/>
      <c r="G572" s="411"/>
      <c r="H572" s="411"/>
      <c r="I572" s="500"/>
      <c r="J572" s="500"/>
      <c r="K572" s="500"/>
      <c r="L572" s="411"/>
      <c r="M572" s="374"/>
      <c r="N572" s="374"/>
      <c r="O572" s="374"/>
      <c r="P572" s="374"/>
      <c r="Q572" s="374"/>
      <c r="R572" s="374"/>
      <c r="S572" s="374"/>
      <c r="T572" s="374"/>
      <c r="U572" s="374"/>
      <c r="V572" s="374"/>
      <c r="W572" s="411"/>
      <c r="X572" s="411"/>
      <c r="Y572" s="411"/>
      <c r="Z572" s="411"/>
      <c r="AA572" s="411"/>
    </row>
    <row r="573" spans="1:27" ht="12.75" customHeight="1">
      <c r="A573" s="411"/>
      <c r="B573" s="411"/>
      <c r="C573" s="411"/>
      <c r="D573" s="411"/>
      <c r="E573" s="411"/>
      <c r="F573" s="374"/>
      <c r="G573" s="411"/>
      <c r="H573" s="411"/>
      <c r="I573" s="500"/>
      <c r="J573" s="500"/>
      <c r="K573" s="500"/>
      <c r="L573" s="411"/>
      <c r="M573" s="374"/>
      <c r="N573" s="374"/>
      <c r="O573" s="374"/>
      <c r="P573" s="374"/>
      <c r="Q573" s="374"/>
      <c r="R573" s="374"/>
      <c r="S573" s="374"/>
      <c r="T573" s="374"/>
      <c r="U573" s="374"/>
      <c r="V573" s="374"/>
      <c r="W573" s="411"/>
      <c r="X573" s="411"/>
      <c r="Y573" s="411"/>
      <c r="Z573" s="411"/>
      <c r="AA573" s="411"/>
    </row>
    <row r="574" spans="1:27" ht="12.75" customHeight="1">
      <c r="A574" s="411"/>
      <c r="B574" s="411"/>
      <c r="C574" s="411"/>
      <c r="D574" s="411"/>
      <c r="E574" s="411"/>
      <c r="F574" s="374"/>
      <c r="G574" s="411"/>
      <c r="H574" s="411"/>
      <c r="I574" s="500"/>
      <c r="J574" s="500"/>
      <c r="K574" s="500"/>
      <c r="L574" s="411"/>
      <c r="M574" s="374"/>
      <c r="N574" s="374"/>
      <c r="O574" s="374"/>
      <c r="P574" s="374"/>
      <c r="Q574" s="374"/>
      <c r="R574" s="374"/>
      <c r="S574" s="374"/>
      <c r="T574" s="374"/>
      <c r="U574" s="374"/>
      <c r="V574" s="374"/>
      <c r="W574" s="411"/>
      <c r="X574" s="411"/>
      <c r="Y574" s="411"/>
      <c r="Z574" s="411"/>
      <c r="AA574" s="411"/>
    </row>
    <row r="575" spans="1:27" ht="12.75" customHeight="1">
      <c r="A575" s="411"/>
      <c r="B575" s="411"/>
      <c r="C575" s="411"/>
      <c r="D575" s="411"/>
      <c r="E575" s="411"/>
      <c r="F575" s="374"/>
      <c r="G575" s="411"/>
      <c r="H575" s="411"/>
      <c r="I575" s="500"/>
      <c r="J575" s="500"/>
      <c r="K575" s="500"/>
      <c r="L575" s="411"/>
      <c r="M575" s="374"/>
      <c r="N575" s="374"/>
      <c r="O575" s="374"/>
      <c r="P575" s="374"/>
      <c r="Q575" s="374"/>
      <c r="R575" s="374"/>
      <c r="S575" s="374"/>
      <c r="T575" s="374"/>
      <c r="U575" s="374"/>
      <c r="V575" s="374"/>
      <c r="W575" s="411"/>
      <c r="X575" s="411"/>
      <c r="Y575" s="411"/>
      <c r="Z575" s="411"/>
      <c r="AA575" s="411"/>
    </row>
    <row r="576" spans="1:27" ht="12.75" customHeight="1">
      <c r="A576" s="411"/>
      <c r="B576" s="411"/>
      <c r="C576" s="411"/>
      <c r="D576" s="411"/>
      <c r="E576" s="411"/>
      <c r="F576" s="374"/>
      <c r="G576" s="411"/>
      <c r="H576" s="411"/>
      <c r="I576" s="500"/>
      <c r="J576" s="500"/>
      <c r="K576" s="500"/>
      <c r="L576" s="411"/>
      <c r="M576" s="374"/>
      <c r="N576" s="374"/>
      <c r="O576" s="374"/>
      <c r="P576" s="374"/>
      <c r="Q576" s="374"/>
      <c r="R576" s="374"/>
      <c r="S576" s="374"/>
      <c r="T576" s="374"/>
      <c r="U576" s="374"/>
      <c r="V576" s="374"/>
      <c r="W576" s="411"/>
      <c r="X576" s="411"/>
      <c r="Y576" s="411"/>
      <c r="Z576" s="411"/>
      <c r="AA576" s="411"/>
    </row>
    <row r="577" spans="1:27" ht="12.75" customHeight="1">
      <c r="A577" s="411"/>
      <c r="B577" s="411"/>
      <c r="C577" s="411"/>
      <c r="D577" s="411"/>
      <c r="E577" s="411"/>
      <c r="F577" s="374"/>
      <c r="G577" s="411"/>
      <c r="H577" s="411"/>
      <c r="I577" s="500"/>
      <c r="J577" s="500"/>
      <c r="K577" s="500"/>
      <c r="L577" s="411"/>
      <c r="M577" s="374"/>
      <c r="N577" s="374"/>
      <c r="O577" s="374"/>
      <c r="P577" s="374"/>
      <c r="Q577" s="374"/>
      <c r="R577" s="374"/>
      <c r="S577" s="374"/>
      <c r="T577" s="374"/>
      <c r="U577" s="374"/>
      <c r="V577" s="374"/>
      <c r="W577" s="411"/>
      <c r="X577" s="411"/>
      <c r="Y577" s="411"/>
      <c r="Z577" s="411"/>
      <c r="AA577" s="411"/>
    </row>
    <row r="578" spans="1:27" ht="12.75" customHeight="1">
      <c r="A578" s="411"/>
      <c r="B578" s="411"/>
      <c r="C578" s="411"/>
      <c r="D578" s="411"/>
      <c r="E578" s="411"/>
      <c r="F578" s="374"/>
      <c r="G578" s="411"/>
      <c r="H578" s="411"/>
      <c r="I578" s="500"/>
      <c r="J578" s="500"/>
      <c r="K578" s="500"/>
      <c r="L578" s="411"/>
      <c r="M578" s="374"/>
      <c r="N578" s="374"/>
      <c r="O578" s="374"/>
      <c r="P578" s="374"/>
      <c r="Q578" s="374"/>
      <c r="R578" s="374"/>
      <c r="S578" s="374"/>
      <c r="T578" s="374"/>
      <c r="U578" s="374"/>
      <c r="V578" s="374"/>
      <c r="W578" s="411"/>
      <c r="X578" s="411"/>
      <c r="Y578" s="411"/>
      <c r="Z578" s="411"/>
      <c r="AA578" s="411"/>
    </row>
    <row r="579" spans="1:27" ht="12.75" customHeight="1">
      <c r="A579" s="411"/>
      <c r="B579" s="411"/>
      <c r="C579" s="411"/>
      <c r="D579" s="411"/>
      <c r="E579" s="411"/>
      <c r="F579" s="374"/>
      <c r="G579" s="411"/>
      <c r="H579" s="411"/>
      <c r="I579" s="500"/>
      <c r="J579" s="500"/>
      <c r="K579" s="500"/>
      <c r="L579" s="411"/>
      <c r="M579" s="374"/>
      <c r="N579" s="374"/>
      <c r="O579" s="374"/>
      <c r="P579" s="374"/>
      <c r="Q579" s="374"/>
      <c r="R579" s="374"/>
      <c r="S579" s="374"/>
      <c r="T579" s="374"/>
      <c r="U579" s="374"/>
      <c r="V579" s="374"/>
      <c r="W579" s="411"/>
      <c r="X579" s="411"/>
      <c r="Y579" s="411"/>
      <c r="Z579" s="411"/>
      <c r="AA579" s="411"/>
    </row>
    <row r="580" spans="1:27" ht="12.75" customHeight="1">
      <c r="A580" s="411"/>
      <c r="B580" s="411"/>
      <c r="C580" s="411"/>
      <c r="D580" s="411"/>
      <c r="E580" s="411"/>
      <c r="F580" s="374"/>
      <c r="G580" s="411"/>
      <c r="H580" s="411"/>
      <c r="I580" s="500"/>
      <c r="J580" s="500"/>
      <c r="K580" s="500"/>
      <c r="L580" s="411"/>
      <c r="M580" s="374"/>
      <c r="N580" s="374"/>
      <c r="O580" s="374"/>
      <c r="P580" s="374"/>
      <c r="Q580" s="374"/>
      <c r="R580" s="374"/>
      <c r="S580" s="374"/>
      <c r="T580" s="374"/>
      <c r="U580" s="374"/>
      <c r="V580" s="374"/>
      <c r="W580" s="411"/>
      <c r="X580" s="411"/>
      <c r="Y580" s="411"/>
      <c r="Z580" s="411"/>
      <c r="AA580" s="411"/>
    </row>
    <row r="581" spans="1:27" ht="12.75" customHeight="1">
      <c r="A581" s="411"/>
      <c r="B581" s="411"/>
      <c r="C581" s="411"/>
      <c r="D581" s="411"/>
      <c r="E581" s="411"/>
      <c r="F581" s="374"/>
      <c r="G581" s="411"/>
      <c r="H581" s="411"/>
      <c r="I581" s="500"/>
      <c r="J581" s="500"/>
      <c r="K581" s="500"/>
      <c r="L581" s="411"/>
      <c r="M581" s="374"/>
      <c r="N581" s="374"/>
      <c r="O581" s="374"/>
      <c r="P581" s="374"/>
      <c r="Q581" s="374"/>
      <c r="R581" s="374"/>
      <c r="S581" s="374"/>
      <c r="T581" s="374"/>
      <c r="U581" s="374"/>
      <c r="V581" s="374"/>
      <c r="W581" s="411"/>
      <c r="X581" s="411"/>
      <c r="Y581" s="411"/>
      <c r="Z581" s="411"/>
      <c r="AA581" s="411"/>
    </row>
    <row r="582" spans="1:27" ht="12.75" customHeight="1">
      <c r="A582" s="411"/>
      <c r="B582" s="411"/>
      <c r="C582" s="411"/>
      <c r="D582" s="411"/>
      <c r="E582" s="411"/>
      <c r="F582" s="374"/>
      <c r="G582" s="411"/>
      <c r="H582" s="411"/>
      <c r="I582" s="500"/>
      <c r="J582" s="500"/>
      <c r="K582" s="500"/>
      <c r="L582" s="411"/>
      <c r="M582" s="374"/>
      <c r="N582" s="374"/>
      <c r="O582" s="374"/>
      <c r="P582" s="374"/>
      <c r="Q582" s="374"/>
      <c r="R582" s="374"/>
      <c r="S582" s="374"/>
      <c r="T582" s="374"/>
      <c r="U582" s="374"/>
      <c r="V582" s="374"/>
      <c r="W582" s="411"/>
      <c r="X582" s="411"/>
      <c r="Y582" s="411"/>
      <c r="Z582" s="411"/>
      <c r="AA582" s="411"/>
    </row>
    <row r="583" spans="1:27" ht="12.75" customHeight="1">
      <c r="A583" s="411"/>
      <c r="B583" s="411"/>
      <c r="C583" s="411"/>
      <c r="D583" s="411"/>
      <c r="E583" s="411"/>
      <c r="F583" s="374"/>
      <c r="G583" s="411"/>
      <c r="H583" s="411"/>
      <c r="I583" s="500"/>
      <c r="J583" s="500"/>
      <c r="K583" s="500"/>
      <c r="L583" s="411"/>
      <c r="M583" s="374"/>
      <c r="N583" s="374"/>
      <c r="O583" s="374"/>
      <c r="P583" s="374"/>
      <c r="Q583" s="374"/>
      <c r="R583" s="374"/>
      <c r="S583" s="374"/>
      <c r="T583" s="374"/>
      <c r="U583" s="374"/>
      <c r="V583" s="374"/>
      <c r="W583" s="411"/>
      <c r="X583" s="411"/>
      <c r="Y583" s="411"/>
      <c r="Z583" s="411"/>
      <c r="AA583" s="411"/>
    </row>
    <row r="584" spans="1:27" ht="12.75" customHeight="1">
      <c r="A584" s="411"/>
      <c r="B584" s="411"/>
      <c r="C584" s="411"/>
      <c r="D584" s="411"/>
      <c r="E584" s="411"/>
      <c r="F584" s="374"/>
      <c r="G584" s="411"/>
      <c r="H584" s="411"/>
      <c r="I584" s="500"/>
      <c r="J584" s="500"/>
      <c r="K584" s="500"/>
      <c r="L584" s="411"/>
      <c r="M584" s="374"/>
      <c r="N584" s="374"/>
      <c r="O584" s="374"/>
      <c r="P584" s="374"/>
      <c r="Q584" s="374"/>
      <c r="R584" s="374"/>
      <c r="S584" s="374"/>
      <c r="T584" s="374"/>
      <c r="U584" s="374"/>
      <c r="V584" s="374"/>
      <c r="W584" s="411"/>
      <c r="X584" s="411"/>
      <c r="Y584" s="411"/>
      <c r="Z584" s="411"/>
      <c r="AA584" s="411"/>
    </row>
    <row r="585" spans="1:27" ht="12.75" customHeight="1">
      <c r="A585" s="411"/>
      <c r="B585" s="411"/>
      <c r="C585" s="411"/>
      <c r="D585" s="411"/>
      <c r="E585" s="411"/>
      <c r="F585" s="374"/>
      <c r="G585" s="411"/>
      <c r="H585" s="411"/>
      <c r="I585" s="500"/>
      <c r="J585" s="500"/>
      <c r="K585" s="500"/>
      <c r="L585" s="411"/>
      <c r="M585" s="374"/>
      <c r="N585" s="374"/>
      <c r="O585" s="374"/>
      <c r="P585" s="374"/>
      <c r="Q585" s="374"/>
      <c r="R585" s="374"/>
      <c r="S585" s="374"/>
      <c r="T585" s="374"/>
      <c r="U585" s="374"/>
      <c r="V585" s="374"/>
      <c r="W585" s="411"/>
      <c r="X585" s="411"/>
      <c r="Y585" s="411"/>
      <c r="Z585" s="411"/>
      <c r="AA585" s="411"/>
    </row>
    <row r="586" spans="1:27" ht="12.75" customHeight="1">
      <c r="A586" s="411"/>
      <c r="B586" s="411"/>
      <c r="C586" s="411"/>
      <c r="D586" s="411"/>
      <c r="E586" s="411"/>
      <c r="F586" s="374"/>
      <c r="G586" s="411"/>
      <c r="H586" s="411"/>
      <c r="I586" s="500"/>
      <c r="J586" s="500"/>
      <c r="K586" s="500"/>
      <c r="L586" s="411"/>
      <c r="M586" s="374"/>
      <c r="N586" s="374"/>
      <c r="O586" s="374"/>
      <c r="P586" s="374"/>
      <c r="Q586" s="374"/>
      <c r="R586" s="374"/>
      <c r="S586" s="374"/>
      <c r="T586" s="374"/>
      <c r="U586" s="374"/>
      <c r="V586" s="374"/>
      <c r="W586" s="411"/>
      <c r="X586" s="411"/>
      <c r="Y586" s="411"/>
      <c r="Z586" s="411"/>
      <c r="AA586" s="411"/>
    </row>
    <row r="587" spans="1:27" ht="12.75" customHeight="1">
      <c r="A587" s="411"/>
      <c r="B587" s="411"/>
      <c r="C587" s="411"/>
      <c r="D587" s="411"/>
      <c r="E587" s="411"/>
      <c r="F587" s="374"/>
      <c r="G587" s="411"/>
      <c r="H587" s="411"/>
      <c r="I587" s="500"/>
      <c r="J587" s="500"/>
      <c r="K587" s="500"/>
      <c r="L587" s="411"/>
      <c r="M587" s="374"/>
      <c r="N587" s="374"/>
      <c r="O587" s="374"/>
      <c r="P587" s="374"/>
      <c r="Q587" s="374"/>
      <c r="R587" s="374"/>
      <c r="S587" s="374"/>
      <c r="T587" s="374"/>
      <c r="U587" s="374"/>
      <c r="V587" s="374"/>
      <c r="W587" s="411"/>
      <c r="X587" s="411"/>
      <c r="Y587" s="411"/>
      <c r="Z587" s="411"/>
      <c r="AA587" s="411"/>
    </row>
    <row r="588" spans="1:27" ht="12.75" customHeight="1">
      <c r="A588" s="411"/>
      <c r="B588" s="411"/>
      <c r="C588" s="411"/>
      <c r="D588" s="411"/>
      <c r="E588" s="411"/>
      <c r="F588" s="374"/>
      <c r="G588" s="411"/>
      <c r="H588" s="411"/>
      <c r="I588" s="500"/>
      <c r="J588" s="500"/>
      <c r="K588" s="500"/>
      <c r="L588" s="411"/>
      <c r="M588" s="374"/>
      <c r="N588" s="374"/>
      <c r="O588" s="374"/>
      <c r="P588" s="374"/>
      <c r="Q588" s="374"/>
      <c r="R588" s="374"/>
      <c r="S588" s="374"/>
      <c r="T588" s="374"/>
      <c r="U588" s="374"/>
      <c r="V588" s="374"/>
      <c r="W588" s="411"/>
      <c r="X588" s="411"/>
      <c r="Y588" s="411"/>
      <c r="Z588" s="411"/>
      <c r="AA588" s="411"/>
    </row>
    <row r="589" spans="1:27" ht="12.75" customHeight="1">
      <c r="A589" s="411"/>
      <c r="B589" s="411"/>
      <c r="C589" s="411"/>
      <c r="D589" s="411"/>
      <c r="E589" s="411"/>
      <c r="F589" s="374"/>
      <c r="G589" s="411"/>
      <c r="H589" s="411"/>
      <c r="I589" s="500"/>
      <c r="J589" s="500"/>
      <c r="K589" s="500"/>
      <c r="L589" s="411"/>
      <c r="M589" s="374"/>
      <c r="N589" s="374"/>
      <c r="O589" s="374"/>
      <c r="P589" s="374"/>
      <c r="Q589" s="374"/>
      <c r="R589" s="374"/>
      <c r="S589" s="374"/>
      <c r="T589" s="374"/>
      <c r="U589" s="374"/>
      <c r="V589" s="374"/>
      <c r="W589" s="411"/>
      <c r="X589" s="411"/>
      <c r="Y589" s="411"/>
      <c r="Z589" s="411"/>
      <c r="AA589" s="411"/>
    </row>
    <row r="590" spans="1:27" ht="12.75" customHeight="1">
      <c r="A590" s="411"/>
      <c r="B590" s="411"/>
      <c r="C590" s="411"/>
      <c r="D590" s="411"/>
      <c r="E590" s="411"/>
      <c r="F590" s="374"/>
      <c r="G590" s="411"/>
      <c r="H590" s="411"/>
      <c r="I590" s="500"/>
      <c r="J590" s="500"/>
      <c r="K590" s="500"/>
      <c r="L590" s="411"/>
      <c r="M590" s="374"/>
      <c r="N590" s="374"/>
      <c r="O590" s="374"/>
      <c r="P590" s="374"/>
      <c r="Q590" s="374"/>
      <c r="R590" s="374"/>
      <c r="S590" s="374"/>
      <c r="T590" s="374"/>
      <c r="U590" s="374"/>
      <c r="V590" s="374"/>
      <c r="W590" s="411"/>
      <c r="X590" s="411"/>
      <c r="Y590" s="411"/>
      <c r="Z590" s="411"/>
      <c r="AA590" s="411"/>
    </row>
    <row r="591" spans="1:27" ht="12.75" customHeight="1">
      <c r="A591" s="411"/>
      <c r="B591" s="411"/>
      <c r="C591" s="411"/>
      <c r="D591" s="411"/>
      <c r="E591" s="411"/>
      <c r="F591" s="374"/>
      <c r="G591" s="411"/>
      <c r="H591" s="411"/>
      <c r="I591" s="500"/>
      <c r="J591" s="500"/>
      <c r="K591" s="500"/>
      <c r="L591" s="411"/>
      <c r="M591" s="374"/>
      <c r="N591" s="374"/>
      <c r="O591" s="374"/>
      <c r="P591" s="374"/>
      <c r="Q591" s="374"/>
      <c r="R591" s="374"/>
      <c r="S591" s="374"/>
      <c r="T591" s="374"/>
      <c r="U591" s="374"/>
      <c r="V591" s="374"/>
      <c r="W591" s="411"/>
      <c r="X591" s="411"/>
      <c r="Y591" s="411"/>
      <c r="Z591" s="411"/>
      <c r="AA591" s="411"/>
    </row>
    <row r="592" spans="1:27" ht="12.75" customHeight="1">
      <c r="A592" s="411"/>
      <c r="B592" s="411"/>
      <c r="C592" s="411"/>
      <c r="D592" s="411"/>
      <c r="E592" s="411"/>
      <c r="F592" s="374"/>
      <c r="G592" s="411"/>
      <c r="H592" s="411"/>
      <c r="I592" s="500"/>
      <c r="J592" s="500"/>
      <c r="K592" s="500"/>
      <c r="L592" s="411"/>
      <c r="M592" s="374"/>
      <c r="N592" s="374"/>
      <c r="O592" s="374"/>
      <c r="P592" s="374"/>
      <c r="Q592" s="374"/>
      <c r="R592" s="374"/>
      <c r="S592" s="374"/>
      <c r="T592" s="374"/>
      <c r="U592" s="374"/>
      <c r="V592" s="374"/>
      <c r="W592" s="411"/>
      <c r="X592" s="411"/>
      <c r="Y592" s="411"/>
      <c r="Z592" s="411"/>
      <c r="AA592" s="411"/>
    </row>
    <row r="593" spans="1:27" ht="12.75" customHeight="1">
      <c r="A593" s="411"/>
      <c r="B593" s="411"/>
      <c r="C593" s="411"/>
      <c r="D593" s="411"/>
      <c r="E593" s="411"/>
      <c r="F593" s="374"/>
      <c r="G593" s="411"/>
      <c r="H593" s="411"/>
      <c r="I593" s="500"/>
      <c r="J593" s="500"/>
      <c r="K593" s="500"/>
      <c r="L593" s="411"/>
      <c r="M593" s="374"/>
      <c r="N593" s="374"/>
      <c r="O593" s="374"/>
      <c r="P593" s="374"/>
      <c r="Q593" s="374"/>
      <c r="R593" s="374"/>
      <c r="S593" s="374"/>
      <c r="T593" s="374"/>
      <c r="U593" s="374"/>
      <c r="V593" s="374"/>
      <c r="W593" s="411"/>
      <c r="X593" s="411"/>
      <c r="Y593" s="411"/>
      <c r="Z593" s="411"/>
      <c r="AA593" s="411"/>
    </row>
    <row r="594" spans="1:27" ht="12.75" customHeight="1">
      <c r="A594" s="411"/>
      <c r="B594" s="411"/>
      <c r="C594" s="411"/>
      <c r="D594" s="411"/>
      <c r="E594" s="411"/>
      <c r="F594" s="374"/>
      <c r="G594" s="411"/>
      <c r="H594" s="411"/>
      <c r="I594" s="500"/>
      <c r="J594" s="500"/>
      <c r="K594" s="500"/>
      <c r="L594" s="411"/>
      <c r="M594" s="374"/>
      <c r="N594" s="374"/>
      <c r="O594" s="374"/>
      <c r="P594" s="374"/>
      <c r="Q594" s="374"/>
      <c r="R594" s="374"/>
      <c r="S594" s="374"/>
      <c r="T594" s="374"/>
      <c r="U594" s="374"/>
      <c r="V594" s="374"/>
      <c r="W594" s="411"/>
      <c r="X594" s="411"/>
      <c r="Y594" s="411"/>
      <c r="Z594" s="411"/>
      <c r="AA594" s="411"/>
    </row>
    <row r="595" spans="1:27" ht="12.75" customHeight="1">
      <c r="A595" s="411"/>
      <c r="B595" s="411"/>
      <c r="C595" s="411"/>
      <c r="D595" s="411"/>
      <c r="E595" s="411"/>
      <c r="F595" s="374"/>
      <c r="G595" s="411"/>
      <c r="H595" s="411"/>
      <c r="I595" s="500"/>
      <c r="J595" s="500"/>
      <c r="K595" s="500"/>
      <c r="L595" s="411"/>
      <c r="M595" s="374"/>
      <c r="N595" s="374"/>
      <c r="O595" s="374"/>
      <c r="P595" s="374"/>
      <c r="Q595" s="374"/>
      <c r="R595" s="374"/>
      <c r="S595" s="374"/>
      <c r="T595" s="374"/>
      <c r="U595" s="374"/>
      <c r="V595" s="374"/>
      <c r="W595" s="411"/>
      <c r="X595" s="411"/>
      <c r="Y595" s="411"/>
      <c r="Z595" s="411"/>
      <c r="AA595" s="411"/>
    </row>
    <row r="596" spans="1:27" ht="12.75" customHeight="1">
      <c r="A596" s="411"/>
      <c r="B596" s="411"/>
      <c r="C596" s="411"/>
      <c r="D596" s="411"/>
      <c r="E596" s="411"/>
      <c r="F596" s="374"/>
      <c r="G596" s="411"/>
      <c r="H596" s="411"/>
      <c r="I596" s="500"/>
      <c r="J596" s="500"/>
      <c r="K596" s="500"/>
      <c r="L596" s="411"/>
      <c r="M596" s="374"/>
      <c r="N596" s="374"/>
      <c r="O596" s="374"/>
      <c r="P596" s="374"/>
      <c r="Q596" s="374"/>
      <c r="R596" s="374"/>
      <c r="S596" s="374"/>
      <c r="T596" s="374"/>
      <c r="U596" s="374"/>
      <c r="V596" s="374"/>
      <c r="W596" s="411"/>
      <c r="X596" s="411"/>
      <c r="Y596" s="411"/>
      <c r="Z596" s="411"/>
      <c r="AA596" s="411"/>
    </row>
    <row r="597" spans="1:27" ht="12.75" customHeight="1">
      <c r="A597" s="411"/>
      <c r="B597" s="411"/>
      <c r="C597" s="411"/>
      <c r="D597" s="411"/>
      <c r="E597" s="411"/>
      <c r="F597" s="374"/>
      <c r="G597" s="411"/>
      <c r="H597" s="411"/>
      <c r="I597" s="500"/>
      <c r="J597" s="500"/>
      <c r="K597" s="500"/>
      <c r="L597" s="411"/>
      <c r="M597" s="374"/>
      <c r="N597" s="374"/>
      <c r="O597" s="374"/>
      <c r="P597" s="374"/>
      <c r="Q597" s="374"/>
      <c r="R597" s="374"/>
      <c r="S597" s="374"/>
      <c r="T597" s="374"/>
      <c r="U597" s="374"/>
      <c r="V597" s="374"/>
      <c r="W597" s="411"/>
      <c r="X597" s="411"/>
      <c r="Y597" s="411"/>
      <c r="Z597" s="411"/>
      <c r="AA597" s="411"/>
    </row>
    <row r="598" spans="1:27" ht="12.75" customHeight="1">
      <c r="A598" s="411"/>
      <c r="B598" s="411"/>
      <c r="C598" s="411"/>
      <c r="D598" s="411"/>
      <c r="E598" s="411"/>
      <c r="F598" s="374"/>
      <c r="G598" s="411"/>
      <c r="H598" s="411"/>
      <c r="I598" s="500"/>
      <c r="J598" s="500"/>
      <c r="K598" s="500"/>
      <c r="L598" s="411"/>
      <c r="M598" s="374"/>
      <c r="N598" s="374"/>
      <c r="O598" s="374"/>
      <c r="P598" s="374"/>
      <c r="Q598" s="374"/>
      <c r="R598" s="374"/>
      <c r="S598" s="374"/>
      <c r="T598" s="374"/>
      <c r="U598" s="374"/>
      <c r="V598" s="374"/>
      <c r="W598" s="411"/>
      <c r="X598" s="411"/>
      <c r="Y598" s="411"/>
      <c r="Z598" s="411"/>
      <c r="AA598" s="411"/>
    </row>
    <row r="599" spans="1:27" ht="12.75" customHeight="1">
      <c r="A599" s="411"/>
      <c r="B599" s="411"/>
      <c r="C599" s="411"/>
      <c r="D599" s="411"/>
      <c r="E599" s="411"/>
      <c r="F599" s="374"/>
      <c r="G599" s="411"/>
      <c r="H599" s="411"/>
      <c r="I599" s="500"/>
      <c r="J599" s="500"/>
      <c r="K599" s="500"/>
      <c r="L599" s="411"/>
      <c r="M599" s="374"/>
      <c r="N599" s="374"/>
      <c r="O599" s="374"/>
      <c r="P599" s="374"/>
      <c r="Q599" s="374"/>
      <c r="R599" s="374"/>
      <c r="S599" s="374"/>
      <c r="T599" s="374"/>
      <c r="U599" s="374"/>
      <c r="V599" s="374"/>
      <c r="W599" s="411"/>
      <c r="X599" s="411"/>
      <c r="Y599" s="411"/>
      <c r="Z599" s="411"/>
      <c r="AA599" s="411"/>
    </row>
    <row r="600" spans="1:27" ht="12.75" customHeight="1">
      <c r="A600" s="411"/>
      <c r="B600" s="411"/>
      <c r="C600" s="411"/>
      <c r="D600" s="411"/>
      <c r="E600" s="411"/>
      <c r="F600" s="374"/>
      <c r="G600" s="411"/>
      <c r="H600" s="411"/>
      <c r="I600" s="500"/>
      <c r="J600" s="500"/>
      <c r="K600" s="500"/>
      <c r="L600" s="411"/>
      <c r="M600" s="374"/>
      <c r="N600" s="374"/>
      <c r="O600" s="374"/>
      <c r="P600" s="374"/>
      <c r="Q600" s="374"/>
      <c r="R600" s="374"/>
      <c r="S600" s="374"/>
      <c r="T600" s="374"/>
      <c r="U600" s="374"/>
      <c r="V600" s="374"/>
      <c r="W600" s="411"/>
      <c r="X600" s="411"/>
      <c r="Y600" s="411"/>
      <c r="Z600" s="411"/>
      <c r="AA600" s="411"/>
    </row>
    <row r="601" spans="1:27" ht="12.75" customHeight="1">
      <c r="A601" s="411"/>
      <c r="B601" s="411"/>
      <c r="C601" s="411"/>
      <c r="D601" s="411"/>
      <c r="E601" s="411"/>
      <c r="F601" s="374"/>
      <c r="G601" s="411"/>
      <c r="H601" s="411"/>
      <c r="I601" s="500"/>
      <c r="J601" s="500"/>
      <c r="K601" s="500"/>
      <c r="L601" s="411"/>
      <c r="M601" s="374"/>
      <c r="N601" s="374"/>
      <c r="O601" s="374"/>
      <c r="P601" s="374"/>
      <c r="Q601" s="374"/>
      <c r="R601" s="374"/>
      <c r="S601" s="374"/>
      <c r="T601" s="374"/>
      <c r="U601" s="374"/>
      <c r="V601" s="374"/>
      <c r="W601" s="411"/>
      <c r="X601" s="411"/>
      <c r="Y601" s="411"/>
      <c r="Z601" s="411"/>
      <c r="AA601" s="411"/>
    </row>
    <row r="602" spans="1:27" ht="12.75" customHeight="1">
      <c r="A602" s="411"/>
      <c r="B602" s="411"/>
      <c r="C602" s="411"/>
      <c r="D602" s="411"/>
      <c r="E602" s="411"/>
      <c r="F602" s="374"/>
      <c r="G602" s="411"/>
      <c r="H602" s="411"/>
      <c r="I602" s="500"/>
      <c r="J602" s="500"/>
      <c r="K602" s="500"/>
      <c r="L602" s="411"/>
      <c r="M602" s="374"/>
      <c r="N602" s="374"/>
      <c r="O602" s="374"/>
      <c r="P602" s="374"/>
      <c r="Q602" s="374"/>
      <c r="R602" s="374"/>
      <c r="S602" s="374"/>
      <c r="T602" s="374"/>
      <c r="U602" s="374"/>
      <c r="V602" s="374"/>
      <c r="W602" s="411"/>
      <c r="X602" s="411"/>
      <c r="Y602" s="411"/>
      <c r="Z602" s="411"/>
      <c r="AA602" s="411"/>
    </row>
    <row r="603" spans="1:27" ht="12.75" customHeight="1">
      <c r="A603" s="411"/>
      <c r="B603" s="411"/>
      <c r="C603" s="411"/>
      <c r="D603" s="411"/>
      <c r="E603" s="411"/>
      <c r="F603" s="374"/>
      <c r="G603" s="411"/>
      <c r="H603" s="411"/>
      <c r="I603" s="500"/>
      <c r="J603" s="500"/>
      <c r="K603" s="500"/>
      <c r="L603" s="411"/>
      <c r="M603" s="374"/>
      <c r="N603" s="374"/>
      <c r="O603" s="374"/>
      <c r="P603" s="374"/>
      <c r="Q603" s="374"/>
      <c r="R603" s="374"/>
      <c r="S603" s="374"/>
      <c r="T603" s="374"/>
      <c r="U603" s="374"/>
      <c r="V603" s="374"/>
      <c r="W603" s="411"/>
      <c r="X603" s="411"/>
      <c r="Y603" s="411"/>
      <c r="Z603" s="411"/>
      <c r="AA603" s="411"/>
    </row>
    <row r="604" spans="1:27" ht="12.75" customHeight="1">
      <c r="A604" s="411"/>
      <c r="B604" s="411"/>
      <c r="C604" s="411"/>
      <c r="D604" s="411"/>
      <c r="E604" s="411"/>
      <c r="F604" s="374"/>
      <c r="G604" s="411"/>
      <c r="H604" s="411"/>
      <c r="I604" s="500"/>
      <c r="J604" s="500"/>
      <c r="K604" s="500"/>
      <c r="L604" s="411"/>
      <c r="M604" s="374"/>
      <c r="N604" s="374"/>
      <c r="O604" s="374"/>
      <c r="P604" s="374"/>
      <c r="Q604" s="374"/>
      <c r="R604" s="374"/>
      <c r="S604" s="374"/>
      <c r="T604" s="374"/>
      <c r="U604" s="374"/>
      <c r="V604" s="374"/>
      <c r="W604" s="411"/>
      <c r="X604" s="411"/>
      <c r="Y604" s="411"/>
      <c r="Z604" s="411"/>
      <c r="AA604" s="411"/>
    </row>
    <row r="605" spans="1:27" ht="12.75" customHeight="1">
      <c r="A605" s="411"/>
      <c r="B605" s="411"/>
      <c r="C605" s="411"/>
      <c r="D605" s="411"/>
      <c r="E605" s="411"/>
      <c r="F605" s="374"/>
      <c r="G605" s="411"/>
      <c r="H605" s="411"/>
      <c r="I605" s="500"/>
      <c r="J605" s="500"/>
      <c r="K605" s="500"/>
      <c r="L605" s="411"/>
      <c r="M605" s="374"/>
      <c r="N605" s="374"/>
      <c r="O605" s="374"/>
      <c r="P605" s="374"/>
      <c r="Q605" s="374"/>
      <c r="R605" s="374"/>
      <c r="S605" s="374"/>
      <c r="T605" s="374"/>
      <c r="U605" s="374"/>
      <c r="V605" s="374"/>
      <c r="W605" s="411"/>
      <c r="X605" s="411"/>
      <c r="Y605" s="411"/>
      <c r="Z605" s="411"/>
      <c r="AA605" s="411"/>
    </row>
    <row r="606" spans="1:27" ht="12.75" customHeight="1">
      <c r="A606" s="411"/>
      <c r="B606" s="411"/>
      <c r="C606" s="411"/>
      <c r="D606" s="411"/>
      <c r="E606" s="411"/>
      <c r="F606" s="374"/>
      <c r="G606" s="411"/>
      <c r="H606" s="411"/>
      <c r="I606" s="500"/>
      <c r="J606" s="500"/>
      <c r="K606" s="500"/>
      <c r="L606" s="411"/>
      <c r="M606" s="374"/>
      <c r="N606" s="374"/>
      <c r="O606" s="374"/>
      <c r="P606" s="374"/>
      <c r="Q606" s="374"/>
      <c r="R606" s="374"/>
      <c r="S606" s="374"/>
      <c r="T606" s="374"/>
      <c r="U606" s="374"/>
      <c r="V606" s="374"/>
      <c r="W606" s="411"/>
      <c r="X606" s="411"/>
      <c r="Y606" s="411"/>
      <c r="Z606" s="411"/>
      <c r="AA606" s="411"/>
    </row>
    <row r="607" spans="1:27" ht="12.75" customHeight="1">
      <c r="A607" s="411"/>
      <c r="B607" s="411"/>
      <c r="C607" s="411"/>
      <c r="D607" s="411"/>
      <c r="E607" s="411"/>
      <c r="F607" s="374"/>
      <c r="G607" s="411"/>
      <c r="H607" s="411"/>
      <c r="I607" s="500"/>
      <c r="J607" s="500"/>
      <c r="K607" s="500"/>
      <c r="L607" s="411"/>
      <c r="M607" s="374"/>
      <c r="N607" s="374"/>
      <c r="O607" s="374"/>
      <c r="P607" s="374"/>
      <c r="Q607" s="374"/>
      <c r="R607" s="374"/>
      <c r="S607" s="374"/>
      <c r="T607" s="374"/>
      <c r="U607" s="374"/>
      <c r="V607" s="374"/>
      <c r="W607" s="411"/>
      <c r="X607" s="411"/>
      <c r="Y607" s="411"/>
      <c r="Z607" s="411"/>
      <c r="AA607" s="411"/>
    </row>
    <row r="608" spans="1:27" ht="12.75" customHeight="1">
      <c r="A608" s="411"/>
      <c r="B608" s="411"/>
      <c r="C608" s="411"/>
      <c r="D608" s="411"/>
      <c r="E608" s="411"/>
      <c r="F608" s="374"/>
      <c r="G608" s="411"/>
      <c r="H608" s="411"/>
      <c r="I608" s="500"/>
      <c r="J608" s="500"/>
      <c r="K608" s="500"/>
      <c r="L608" s="411"/>
      <c r="M608" s="374"/>
      <c r="N608" s="374"/>
      <c r="O608" s="374"/>
      <c r="P608" s="374"/>
      <c r="Q608" s="374"/>
      <c r="R608" s="374"/>
      <c r="S608" s="374"/>
      <c r="T608" s="374"/>
      <c r="U608" s="374"/>
      <c r="V608" s="374"/>
      <c r="W608" s="411"/>
      <c r="X608" s="411"/>
      <c r="Y608" s="411"/>
      <c r="Z608" s="411"/>
      <c r="AA608" s="411"/>
    </row>
    <row r="609" spans="1:27" ht="12.75" customHeight="1">
      <c r="A609" s="411"/>
      <c r="B609" s="411"/>
      <c r="C609" s="411"/>
      <c r="D609" s="411"/>
      <c r="E609" s="411"/>
      <c r="F609" s="374"/>
      <c r="G609" s="411"/>
      <c r="H609" s="411"/>
      <c r="I609" s="500"/>
      <c r="J609" s="500"/>
      <c r="K609" s="500"/>
      <c r="L609" s="411"/>
      <c r="M609" s="374"/>
      <c r="N609" s="374"/>
      <c r="O609" s="374"/>
      <c r="P609" s="374"/>
      <c r="Q609" s="374"/>
      <c r="R609" s="374"/>
      <c r="S609" s="374"/>
      <c r="T609" s="374"/>
      <c r="U609" s="374"/>
      <c r="V609" s="374"/>
      <c r="W609" s="411"/>
      <c r="X609" s="411"/>
      <c r="Y609" s="411"/>
      <c r="Z609" s="411"/>
      <c r="AA609" s="411"/>
    </row>
    <row r="610" spans="1:27" ht="12.75" customHeight="1">
      <c r="A610" s="411"/>
      <c r="B610" s="411"/>
      <c r="C610" s="411"/>
      <c r="D610" s="411"/>
      <c r="E610" s="411"/>
      <c r="F610" s="374"/>
      <c r="G610" s="411"/>
      <c r="H610" s="411"/>
      <c r="I610" s="500"/>
      <c r="J610" s="500"/>
      <c r="K610" s="500"/>
      <c r="L610" s="411"/>
      <c r="M610" s="374"/>
      <c r="N610" s="374"/>
      <c r="O610" s="374"/>
      <c r="P610" s="374"/>
      <c r="Q610" s="374"/>
      <c r="R610" s="374"/>
      <c r="S610" s="374"/>
      <c r="T610" s="374"/>
      <c r="U610" s="374"/>
      <c r="V610" s="374"/>
      <c r="W610" s="411"/>
      <c r="X610" s="411"/>
      <c r="Y610" s="411"/>
      <c r="Z610" s="411"/>
      <c r="AA610" s="411"/>
    </row>
    <row r="611" spans="1:27" ht="12.75" customHeight="1">
      <c r="A611" s="411"/>
      <c r="B611" s="411"/>
      <c r="C611" s="411"/>
      <c r="D611" s="411"/>
      <c r="E611" s="411"/>
      <c r="F611" s="374"/>
      <c r="G611" s="411"/>
      <c r="H611" s="411"/>
      <c r="I611" s="500"/>
      <c r="J611" s="500"/>
      <c r="K611" s="500"/>
      <c r="L611" s="411"/>
      <c r="M611" s="374"/>
      <c r="N611" s="374"/>
      <c r="O611" s="374"/>
      <c r="P611" s="374"/>
      <c r="Q611" s="374"/>
      <c r="R611" s="374"/>
      <c r="S611" s="374"/>
      <c r="T611" s="374"/>
      <c r="U611" s="374"/>
      <c r="V611" s="374"/>
      <c r="W611" s="411"/>
      <c r="X611" s="411"/>
      <c r="Y611" s="411"/>
      <c r="Z611" s="411"/>
      <c r="AA611" s="411"/>
    </row>
    <row r="612" spans="1:27" ht="12.75" customHeight="1">
      <c r="A612" s="411"/>
      <c r="B612" s="411"/>
      <c r="C612" s="411"/>
      <c r="D612" s="411"/>
      <c r="E612" s="411"/>
      <c r="F612" s="374"/>
      <c r="G612" s="411"/>
      <c r="H612" s="411"/>
      <c r="I612" s="500"/>
      <c r="J612" s="500"/>
      <c r="K612" s="500"/>
      <c r="L612" s="411"/>
      <c r="M612" s="374"/>
      <c r="N612" s="374"/>
      <c r="O612" s="374"/>
      <c r="P612" s="374"/>
      <c r="Q612" s="374"/>
      <c r="R612" s="374"/>
      <c r="S612" s="374"/>
      <c r="T612" s="374"/>
      <c r="U612" s="374"/>
      <c r="V612" s="374"/>
      <c r="W612" s="411"/>
      <c r="X612" s="411"/>
      <c r="Y612" s="411"/>
      <c r="Z612" s="411"/>
      <c r="AA612" s="411"/>
    </row>
    <row r="613" spans="1:27" ht="12.75" customHeight="1">
      <c r="A613" s="411"/>
      <c r="B613" s="411"/>
      <c r="C613" s="411"/>
      <c r="D613" s="411"/>
      <c r="E613" s="411"/>
      <c r="F613" s="374"/>
      <c r="G613" s="411"/>
      <c r="H613" s="411"/>
      <c r="I613" s="500"/>
      <c r="J613" s="500"/>
      <c r="K613" s="500"/>
      <c r="L613" s="411"/>
      <c r="M613" s="374"/>
      <c r="N613" s="374"/>
      <c r="O613" s="374"/>
      <c r="P613" s="374"/>
      <c r="Q613" s="374"/>
      <c r="R613" s="374"/>
      <c r="S613" s="374"/>
      <c r="T613" s="374"/>
      <c r="U613" s="374"/>
      <c r="V613" s="374"/>
      <c r="W613" s="411"/>
      <c r="X613" s="411"/>
      <c r="Y613" s="411"/>
      <c r="Z613" s="411"/>
      <c r="AA613" s="411"/>
    </row>
    <row r="614" spans="1:27" ht="12.75" customHeight="1">
      <c r="A614" s="411"/>
      <c r="B614" s="411"/>
      <c r="C614" s="411"/>
      <c r="D614" s="411"/>
      <c r="E614" s="411"/>
      <c r="F614" s="374"/>
      <c r="G614" s="411"/>
      <c r="H614" s="411"/>
      <c r="I614" s="500"/>
      <c r="J614" s="500"/>
      <c r="K614" s="500"/>
      <c r="L614" s="411"/>
      <c r="M614" s="374"/>
      <c r="N614" s="374"/>
      <c r="O614" s="374"/>
      <c r="P614" s="374"/>
      <c r="Q614" s="374"/>
      <c r="R614" s="374"/>
      <c r="S614" s="374"/>
      <c r="T614" s="374"/>
      <c r="U614" s="374"/>
      <c r="V614" s="374"/>
      <c r="W614" s="411"/>
      <c r="X614" s="411"/>
      <c r="Y614" s="411"/>
      <c r="Z614" s="411"/>
      <c r="AA614" s="411"/>
    </row>
    <row r="615" spans="1:27" ht="12.75" customHeight="1">
      <c r="A615" s="411"/>
      <c r="B615" s="411"/>
      <c r="C615" s="411"/>
      <c r="D615" s="411"/>
      <c r="E615" s="411"/>
      <c r="F615" s="374"/>
      <c r="G615" s="411"/>
      <c r="H615" s="411"/>
      <c r="I615" s="500"/>
      <c r="J615" s="500"/>
      <c r="K615" s="500"/>
      <c r="L615" s="411"/>
      <c r="M615" s="374"/>
      <c r="N615" s="374"/>
      <c r="O615" s="374"/>
      <c r="P615" s="374"/>
      <c r="Q615" s="374"/>
      <c r="R615" s="374"/>
      <c r="S615" s="374"/>
      <c r="T615" s="374"/>
      <c r="U615" s="374"/>
      <c r="V615" s="374"/>
      <c r="W615" s="411"/>
      <c r="X615" s="411"/>
      <c r="Y615" s="411"/>
      <c r="Z615" s="411"/>
      <c r="AA615" s="411"/>
    </row>
    <row r="616" spans="1:27" ht="12.75" customHeight="1">
      <c r="A616" s="411"/>
      <c r="B616" s="411"/>
      <c r="C616" s="411"/>
      <c r="D616" s="411"/>
      <c r="E616" s="411"/>
      <c r="F616" s="374"/>
      <c r="G616" s="411"/>
      <c r="H616" s="411"/>
      <c r="I616" s="500"/>
      <c r="J616" s="500"/>
      <c r="K616" s="500"/>
      <c r="L616" s="411"/>
      <c r="M616" s="374"/>
      <c r="N616" s="374"/>
      <c r="O616" s="374"/>
      <c r="P616" s="374"/>
      <c r="Q616" s="374"/>
      <c r="R616" s="374"/>
      <c r="S616" s="374"/>
      <c r="T616" s="374"/>
      <c r="U616" s="374"/>
      <c r="V616" s="374"/>
      <c r="W616" s="411"/>
      <c r="X616" s="411"/>
      <c r="Y616" s="411"/>
      <c r="Z616" s="411"/>
      <c r="AA616" s="411"/>
    </row>
    <row r="617" spans="1:27" ht="12.75" customHeight="1">
      <c r="A617" s="411"/>
      <c r="B617" s="411"/>
      <c r="C617" s="411"/>
      <c r="D617" s="411"/>
      <c r="E617" s="411"/>
      <c r="F617" s="374"/>
      <c r="G617" s="411"/>
      <c r="H617" s="411"/>
      <c r="I617" s="500"/>
      <c r="J617" s="500"/>
      <c r="K617" s="500"/>
      <c r="L617" s="411"/>
      <c r="M617" s="374"/>
      <c r="N617" s="374"/>
      <c r="O617" s="374"/>
      <c r="P617" s="374"/>
      <c r="Q617" s="374"/>
      <c r="R617" s="374"/>
      <c r="S617" s="374"/>
      <c r="T617" s="374"/>
      <c r="U617" s="374"/>
      <c r="V617" s="374"/>
      <c r="W617" s="411"/>
      <c r="X617" s="411"/>
      <c r="Y617" s="411"/>
      <c r="Z617" s="411"/>
      <c r="AA617" s="411"/>
    </row>
    <row r="618" spans="1:27" ht="12.75" customHeight="1">
      <c r="A618" s="411"/>
      <c r="B618" s="411"/>
      <c r="C618" s="411"/>
      <c r="D618" s="411"/>
      <c r="E618" s="411"/>
      <c r="F618" s="374"/>
      <c r="G618" s="411"/>
      <c r="H618" s="411"/>
      <c r="I618" s="500"/>
      <c r="J618" s="500"/>
      <c r="K618" s="500"/>
      <c r="L618" s="411"/>
      <c r="M618" s="374"/>
      <c r="N618" s="374"/>
      <c r="O618" s="374"/>
      <c r="P618" s="374"/>
      <c r="Q618" s="374"/>
      <c r="R618" s="374"/>
      <c r="S618" s="374"/>
      <c r="T618" s="374"/>
      <c r="U618" s="374"/>
      <c r="V618" s="374"/>
      <c r="W618" s="411"/>
      <c r="X618" s="411"/>
      <c r="Y618" s="411"/>
      <c r="Z618" s="411"/>
      <c r="AA618" s="411"/>
    </row>
    <row r="619" spans="1:27" ht="12.75" customHeight="1">
      <c r="A619" s="411"/>
      <c r="B619" s="411"/>
      <c r="C619" s="411"/>
      <c r="D619" s="411"/>
      <c r="E619" s="411"/>
      <c r="F619" s="374"/>
      <c r="G619" s="411"/>
      <c r="H619" s="411"/>
      <c r="I619" s="500"/>
      <c r="J619" s="500"/>
      <c r="K619" s="500"/>
      <c r="L619" s="411"/>
      <c r="M619" s="374"/>
      <c r="N619" s="374"/>
      <c r="O619" s="374"/>
      <c r="P619" s="374"/>
      <c r="Q619" s="374"/>
      <c r="R619" s="374"/>
      <c r="S619" s="374"/>
      <c r="T619" s="374"/>
      <c r="U619" s="374"/>
      <c r="V619" s="374"/>
      <c r="W619" s="411"/>
      <c r="X619" s="411"/>
      <c r="Y619" s="411"/>
      <c r="Z619" s="411"/>
      <c r="AA619" s="411"/>
    </row>
    <row r="620" spans="1:27" ht="12.75" customHeight="1">
      <c r="A620" s="411"/>
      <c r="B620" s="411"/>
      <c r="C620" s="411"/>
      <c r="D620" s="411"/>
      <c r="E620" s="411"/>
      <c r="F620" s="374"/>
      <c r="G620" s="411"/>
      <c r="H620" s="411"/>
      <c r="I620" s="500"/>
      <c r="J620" s="500"/>
      <c r="K620" s="500"/>
      <c r="L620" s="411"/>
      <c r="M620" s="374"/>
      <c r="N620" s="374"/>
      <c r="O620" s="374"/>
      <c r="P620" s="374"/>
      <c r="Q620" s="374"/>
      <c r="R620" s="374"/>
      <c r="S620" s="374"/>
      <c r="T620" s="374"/>
      <c r="U620" s="374"/>
      <c r="V620" s="374"/>
      <c r="W620" s="411"/>
      <c r="X620" s="411"/>
      <c r="Y620" s="411"/>
      <c r="Z620" s="411"/>
      <c r="AA620" s="411"/>
    </row>
    <row r="621" spans="1:27" ht="12.75" customHeight="1">
      <c r="A621" s="411"/>
      <c r="B621" s="411"/>
      <c r="C621" s="411"/>
      <c r="D621" s="411"/>
      <c r="E621" s="411"/>
      <c r="F621" s="374"/>
      <c r="G621" s="411"/>
      <c r="H621" s="411"/>
      <c r="I621" s="500"/>
      <c r="J621" s="500"/>
      <c r="K621" s="500"/>
      <c r="L621" s="411"/>
      <c r="M621" s="374"/>
      <c r="N621" s="374"/>
      <c r="O621" s="374"/>
      <c r="P621" s="374"/>
      <c r="Q621" s="374"/>
      <c r="R621" s="374"/>
      <c r="S621" s="374"/>
      <c r="T621" s="374"/>
      <c r="U621" s="374"/>
      <c r="V621" s="374"/>
      <c r="W621" s="411"/>
      <c r="X621" s="411"/>
      <c r="Y621" s="411"/>
      <c r="Z621" s="411"/>
      <c r="AA621" s="411"/>
    </row>
    <row r="622" spans="1:27" ht="12.75" customHeight="1">
      <c r="A622" s="411"/>
      <c r="B622" s="411"/>
      <c r="C622" s="411"/>
      <c r="D622" s="411"/>
      <c r="E622" s="411"/>
      <c r="F622" s="374"/>
      <c r="G622" s="411"/>
      <c r="H622" s="411"/>
      <c r="I622" s="500"/>
      <c r="J622" s="500"/>
      <c r="K622" s="500"/>
      <c r="L622" s="411"/>
      <c r="M622" s="374"/>
      <c r="N622" s="374"/>
      <c r="O622" s="374"/>
      <c r="P622" s="374"/>
      <c r="Q622" s="374"/>
      <c r="R622" s="374"/>
      <c r="S622" s="374"/>
      <c r="T622" s="374"/>
      <c r="U622" s="374"/>
      <c r="V622" s="374"/>
      <c r="W622" s="411"/>
      <c r="X622" s="411"/>
      <c r="Y622" s="411"/>
      <c r="Z622" s="411"/>
      <c r="AA622" s="411"/>
    </row>
    <row r="623" spans="1:27" ht="12.75" customHeight="1">
      <c r="A623" s="411"/>
      <c r="B623" s="411"/>
      <c r="C623" s="411"/>
      <c r="D623" s="411"/>
      <c r="E623" s="411"/>
      <c r="F623" s="374"/>
      <c r="G623" s="411"/>
      <c r="H623" s="411"/>
      <c r="I623" s="500"/>
      <c r="J623" s="500"/>
      <c r="K623" s="500"/>
      <c r="L623" s="411"/>
      <c r="M623" s="374"/>
      <c r="N623" s="374"/>
      <c r="O623" s="374"/>
      <c r="P623" s="374"/>
      <c r="Q623" s="374"/>
      <c r="R623" s="374"/>
      <c r="S623" s="374"/>
      <c r="T623" s="374"/>
      <c r="U623" s="374"/>
      <c r="V623" s="374"/>
      <c r="W623" s="411"/>
      <c r="X623" s="411"/>
      <c r="Y623" s="411"/>
      <c r="Z623" s="411"/>
      <c r="AA623" s="411"/>
    </row>
    <row r="624" spans="1:27" ht="12.75" customHeight="1">
      <c r="A624" s="411"/>
      <c r="B624" s="411"/>
      <c r="C624" s="411"/>
      <c r="D624" s="411"/>
      <c r="E624" s="411"/>
      <c r="F624" s="374"/>
      <c r="G624" s="411"/>
      <c r="H624" s="411"/>
      <c r="I624" s="500"/>
      <c r="J624" s="500"/>
      <c r="K624" s="500"/>
      <c r="L624" s="411"/>
      <c r="M624" s="374"/>
      <c r="N624" s="374"/>
      <c r="O624" s="374"/>
      <c r="P624" s="374"/>
      <c r="Q624" s="374"/>
      <c r="R624" s="374"/>
      <c r="S624" s="374"/>
      <c r="T624" s="374"/>
      <c r="U624" s="374"/>
      <c r="V624" s="374"/>
      <c r="W624" s="411"/>
      <c r="X624" s="411"/>
      <c r="Y624" s="411"/>
      <c r="Z624" s="411"/>
      <c r="AA624" s="411"/>
    </row>
    <row r="625" spans="1:27" ht="12.75" customHeight="1">
      <c r="A625" s="411"/>
      <c r="B625" s="411"/>
      <c r="C625" s="411"/>
      <c r="D625" s="411"/>
      <c r="E625" s="411"/>
      <c r="F625" s="374"/>
      <c r="G625" s="411"/>
      <c r="H625" s="411"/>
      <c r="I625" s="500"/>
      <c r="J625" s="500"/>
      <c r="K625" s="500"/>
      <c r="L625" s="411"/>
      <c r="M625" s="374"/>
      <c r="N625" s="374"/>
      <c r="O625" s="374"/>
      <c r="P625" s="374"/>
      <c r="Q625" s="374"/>
      <c r="R625" s="374"/>
      <c r="S625" s="374"/>
      <c r="T625" s="374"/>
      <c r="U625" s="374"/>
      <c r="V625" s="374"/>
      <c r="W625" s="411"/>
      <c r="X625" s="411"/>
      <c r="Y625" s="411"/>
      <c r="Z625" s="411"/>
      <c r="AA625" s="411"/>
    </row>
    <row r="626" spans="1:27" ht="12.75" customHeight="1">
      <c r="A626" s="411"/>
      <c r="B626" s="411"/>
      <c r="C626" s="411"/>
      <c r="D626" s="411"/>
      <c r="E626" s="411"/>
      <c r="F626" s="374"/>
      <c r="G626" s="411"/>
      <c r="H626" s="411"/>
      <c r="I626" s="500"/>
      <c r="J626" s="500"/>
      <c r="K626" s="500"/>
      <c r="L626" s="411"/>
      <c r="M626" s="374"/>
      <c r="N626" s="374"/>
      <c r="O626" s="374"/>
      <c r="P626" s="374"/>
      <c r="Q626" s="374"/>
      <c r="R626" s="374"/>
      <c r="S626" s="374"/>
      <c r="T626" s="374"/>
      <c r="U626" s="374"/>
      <c r="V626" s="374"/>
      <c r="W626" s="411"/>
      <c r="X626" s="411"/>
      <c r="Y626" s="411"/>
      <c r="Z626" s="411"/>
      <c r="AA626" s="411"/>
    </row>
    <row r="627" spans="1:27" ht="12.75" customHeight="1">
      <c r="A627" s="411"/>
      <c r="B627" s="411"/>
      <c r="C627" s="411"/>
      <c r="D627" s="411"/>
      <c r="E627" s="411"/>
      <c r="F627" s="374"/>
      <c r="G627" s="411"/>
      <c r="H627" s="411"/>
      <c r="I627" s="500"/>
      <c r="J627" s="500"/>
      <c r="K627" s="500"/>
      <c r="L627" s="411"/>
      <c r="M627" s="374"/>
      <c r="N627" s="374"/>
      <c r="O627" s="374"/>
      <c r="P627" s="374"/>
      <c r="Q627" s="374"/>
      <c r="R627" s="374"/>
      <c r="S627" s="374"/>
      <c r="T627" s="374"/>
      <c r="U627" s="374"/>
      <c r="V627" s="374"/>
      <c r="W627" s="411"/>
      <c r="X627" s="411"/>
      <c r="Y627" s="411"/>
      <c r="Z627" s="411"/>
      <c r="AA627" s="411"/>
    </row>
    <row r="628" spans="1:27" ht="12.75" customHeight="1">
      <c r="A628" s="411"/>
      <c r="B628" s="411"/>
      <c r="C628" s="411"/>
      <c r="D628" s="411"/>
      <c r="E628" s="411"/>
      <c r="F628" s="374"/>
      <c r="G628" s="411"/>
      <c r="H628" s="411"/>
      <c r="I628" s="500"/>
      <c r="J628" s="500"/>
      <c r="K628" s="500"/>
      <c r="L628" s="411"/>
      <c r="M628" s="374"/>
      <c r="N628" s="374"/>
      <c r="O628" s="374"/>
      <c r="P628" s="374"/>
      <c r="Q628" s="374"/>
      <c r="R628" s="374"/>
      <c r="S628" s="374"/>
      <c r="T628" s="374"/>
      <c r="U628" s="374"/>
      <c r="V628" s="374"/>
      <c r="W628" s="411"/>
      <c r="X628" s="411"/>
      <c r="Y628" s="411"/>
      <c r="Z628" s="411"/>
      <c r="AA628" s="411"/>
    </row>
    <row r="629" spans="1:27" ht="12.75" customHeight="1">
      <c r="A629" s="411"/>
      <c r="B629" s="411"/>
      <c r="C629" s="411"/>
      <c r="D629" s="411"/>
      <c r="E629" s="411"/>
      <c r="F629" s="374"/>
      <c r="G629" s="411"/>
      <c r="H629" s="411"/>
      <c r="I629" s="500"/>
      <c r="J629" s="500"/>
      <c r="K629" s="500"/>
      <c r="L629" s="411"/>
      <c r="M629" s="374"/>
      <c r="N629" s="374"/>
      <c r="O629" s="374"/>
      <c r="P629" s="374"/>
      <c r="Q629" s="374"/>
      <c r="R629" s="374"/>
      <c r="S629" s="374"/>
      <c r="T629" s="374"/>
      <c r="U629" s="374"/>
      <c r="V629" s="374"/>
      <c r="W629" s="411"/>
      <c r="X629" s="411"/>
      <c r="Y629" s="411"/>
      <c r="Z629" s="411"/>
      <c r="AA629" s="411"/>
    </row>
    <row r="630" spans="1:27" ht="12.75" customHeight="1">
      <c r="A630" s="411"/>
      <c r="B630" s="411"/>
      <c r="C630" s="411"/>
      <c r="D630" s="411"/>
      <c r="E630" s="411"/>
      <c r="F630" s="374"/>
      <c r="G630" s="411"/>
      <c r="H630" s="411"/>
      <c r="I630" s="500"/>
      <c r="J630" s="500"/>
      <c r="K630" s="500"/>
      <c r="L630" s="411"/>
      <c r="M630" s="374"/>
      <c r="N630" s="374"/>
      <c r="O630" s="374"/>
      <c r="P630" s="374"/>
      <c r="Q630" s="374"/>
      <c r="R630" s="374"/>
      <c r="S630" s="374"/>
      <c r="T630" s="374"/>
      <c r="U630" s="374"/>
      <c r="V630" s="374"/>
      <c r="W630" s="411"/>
      <c r="X630" s="411"/>
      <c r="Y630" s="411"/>
      <c r="Z630" s="411"/>
      <c r="AA630" s="411"/>
    </row>
    <row r="631" spans="1:27" ht="12.75" customHeight="1">
      <c r="A631" s="411"/>
      <c r="B631" s="411"/>
      <c r="C631" s="411"/>
      <c r="D631" s="411"/>
      <c r="E631" s="411"/>
      <c r="F631" s="374"/>
      <c r="G631" s="411"/>
      <c r="H631" s="411"/>
      <c r="I631" s="500"/>
      <c r="J631" s="500"/>
      <c r="K631" s="500"/>
      <c r="L631" s="411"/>
      <c r="M631" s="374"/>
      <c r="N631" s="374"/>
      <c r="O631" s="374"/>
      <c r="P631" s="374"/>
      <c r="Q631" s="374"/>
      <c r="R631" s="374"/>
      <c r="S631" s="374"/>
      <c r="T631" s="374"/>
      <c r="U631" s="374"/>
      <c r="V631" s="374"/>
      <c r="W631" s="411"/>
      <c r="X631" s="411"/>
      <c r="Y631" s="411"/>
      <c r="Z631" s="411"/>
      <c r="AA631" s="411"/>
    </row>
    <row r="632" spans="1:27" ht="12.75" customHeight="1">
      <c r="A632" s="411"/>
      <c r="B632" s="411"/>
      <c r="C632" s="411"/>
      <c r="D632" s="411"/>
      <c r="E632" s="411"/>
      <c r="F632" s="374"/>
      <c r="G632" s="411"/>
      <c r="H632" s="411"/>
      <c r="I632" s="500"/>
      <c r="J632" s="500"/>
      <c r="K632" s="500"/>
      <c r="L632" s="411"/>
      <c r="M632" s="374"/>
      <c r="N632" s="374"/>
      <c r="O632" s="374"/>
      <c r="P632" s="374"/>
      <c r="Q632" s="374"/>
      <c r="R632" s="374"/>
      <c r="S632" s="374"/>
      <c r="T632" s="374"/>
      <c r="U632" s="374"/>
      <c r="V632" s="374"/>
      <c r="W632" s="411"/>
      <c r="X632" s="411"/>
      <c r="Y632" s="411"/>
      <c r="Z632" s="411"/>
      <c r="AA632" s="411"/>
    </row>
    <row r="633" spans="1:27" ht="12.75" customHeight="1">
      <c r="A633" s="411"/>
      <c r="B633" s="411"/>
      <c r="C633" s="411"/>
      <c r="D633" s="411"/>
      <c r="E633" s="411"/>
      <c r="F633" s="374"/>
      <c r="G633" s="411"/>
      <c r="H633" s="411"/>
      <c r="I633" s="500"/>
      <c r="J633" s="500"/>
      <c r="K633" s="500"/>
      <c r="L633" s="411"/>
      <c r="M633" s="374"/>
      <c r="N633" s="374"/>
      <c r="O633" s="374"/>
      <c r="P633" s="374"/>
      <c r="Q633" s="374"/>
      <c r="R633" s="374"/>
      <c r="S633" s="374"/>
      <c r="T633" s="374"/>
      <c r="U633" s="374"/>
      <c r="V633" s="374"/>
      <c r="W633" s="411"/>
      <c r="X633" s="411"/>
      <c r="Y633" s="411"/>
      <c r="Z633" s="411"/>
      <c r="AA633" s="411"/>
    </row>
    <row r="634" spans="1:27" ht="12.75" customHeight="1">
      <c r="A634" s="411"/>
      <c r="B634" s="411"/>
      <c r="C634" s="411"/>
      <c r="D634" s="411"/>
      <c r="E634" s="411"/>
      <c r="F634" s="374"/>
      <c r="G634" s="411"/>
      <c r="H634" s="411"/>
      <c r="I634" s="500"/>
      <c r="J634" s="500"/>
      <c r="K634" s="500"/>
      <c r="L634" s="411"/>
      <c r="M634" s="374"/>
      <c r="N634" s="374"/>
      <c r="O634" s="374"/>
      <c r="P634" s="374"/>
      <c r="Q634" s="374"/>
      <c r="R634" s="374"/>
      <c r="S634" s="374"/>
      <c r="T634" s="374"/>
      <c r="U634" s="374"/>
      <c r="V634" s="374"/>
      <c r="W634" s="411"/>
      <c r="X634" s="411"/>
      <c r="Y634" s="411"/>
      <c r="Z634" s="411"/>
      <c r="AA634" s="411"/>
    </row>
    <row r="635" spans="1:27" ht="12.75" customHeight="1">
      <c r="A635" s="411"/>
      <c r="B635" s="411"/>
      <c r="C635" s="411"/>
      <c r="D635" s="411"/>
      <c r="E635" s="411"/>
      <c r="F635" s="374"/>
      <c r="G635" s="411"/>
      <c r="H635" s="411"/>
      <c r="I635" s="500"/>
      <c r="J635" s="500"/>
      <c r="K635" s="500"/>
      <c r="L635" s="411"/>
      <c r="M635" s="374"/>
      <c r="N635" s="374"/>
      <c r="O635" s="374"/>
      <c r="P635" s="374"/>
      <c r="Q635" s="374"/>
      <c r="R635" s="374"/>
      <c r="S635" s="374"/>
      <c r="T635" s="374"/>
      <c r="U635" s="374"/>
      <c r="V635" s="374"/>
      <c r="W635" s="411"/>
      <c r="X635" s="411"/>
      <c r="Y635" s="411"/>
      <c r="Z635" s="411"/>
      <c r="AA635" s="411"/>
    </row>
    <row r="636" spans="1:27" ht="12.75" customHeight="1">
      <c r="A636" s="411"/>
      <c r="B636" s="411"/>
      <c r="C636" s="411"/>
      <c r="D636" s="411"/>
      <c r="E636" s="411"/>
      <c r="F636" s="374"/>
      <c r="G636" s="411"/>
      <c r="H636" s="411"/>
      <c r="I636" s="500"/>
      <c r="J636" s="500"/>
      <c r="K636" s="500"/>
      <c r="L636" s="411"/>
      <c r="M636" s="374"/>
      <c r="N636" s="374"/>
      <c r="O636" s="374"/>
      <c r="P636" s="374"/>
      <c r="Q636" s="374"/>
      <c r="R636" s="374"/>
      <c r="S636" s="374"/>
      <c r="T636" s="374"/>
      <c r="U636" s="374"/>
      <c r="V636" s="374"/>
      <c r="W636" s="411"/>
      <c r="X636" s="411"/>
      <c r="Y636" s="411"/>
      <c r="Z636" s="411"/>
      <c r="AA636" s="411"/>
    </row>
    <row r="637" spans="1:27" ht="12.75" customHeight="1">
      <c r="A637" s="411"/>
      <c r="B637" s="411"/>
      <c r="C637" s="411"/>
      <c r="D637" s="411"/>
      <c r="E637" s="411"/>
      <c r="F637" s="374"/>
      <c r="G637" s="411"/>
      <c r="H637" s="411"/>
      <c r="I637" s="500"/>
      <c r="J637" s="500"/>
      <c r="K637" s="500"/>
      <c r="L637" s="411"/>
      <c r="M637" s="374"/>
      <c r="N637" s="374"/>
      <c r="O637" s="374"/>
      <c r="P637" s="374"/>
      <c r="Q637" s="374"/>
      <c r="R637" s="374"/>
      <c r="S637" s="374"/>
      <c r="T637" s="374"/>
      <c r="U637" s="374"/>
      <c r="V637" s="374"/>
      <c r="W637" s="411"/>
      <c r="X637" s="411"/>
      <c r="Y637" s="411"/>
      <c r="Z637" s="411"/>
      <c r="AA637" s="411"/>
    </row>
    <row r="638" spans="1:27" ht="12.75" customHeight="1">
      <c r="A638" s="411"/>
      <c r="B638" s="411"/>
      <c r="C638" s="411"/>
      <c r="D638" s="411"/>
      <c r="E638" s="411"/>
      <c r="F638" s="374"/>
      <c r="G638" s="411"/>
      <c r="H638" s="411"/>
      <c r="I638" s="500"/>
      <c r="J638" s="500"/>
      <c r="K638" s="500"/>
      <c r="L638" s="411"/>
      <c r="M638" s="374"/>
      <c r="N638" s="374"/>
      <c r="O638" s="374"/>
      <c r="P638" s="374"/>
      <c r="Q638" s="374"/>
      <c r="R638" s="374"/>
      <c r="S638" s="374"/>
      <c r="T638" s="374"/>
      <c r="U638" s="374"/>
      <c r="V638" s="374"/>
      <c r="W638" s="411"/>
      <c r="X638" s="411"/>
      <c r="Y638" s="411"/>
      <c r="Z638" s="411"/>
      <c r="AA638" s="411"/>
    </row>
    <row r="639" spans="1:27" ht="12.75" customHeight="1">
      <c r="A639" s="411"/>
      <c r="B639" s="411"/>
      <c r="C639" s="411"/>
      <c r="D639" s="411"/>
      <c r="E639" s="411"/>
      <c r="F639" s="374"/>
      <c r="G639" s="411"/>
      <c r="H639" s="411"/>
      <c r="I639" s="500"/>
      <c r="J639" s="500"/>
      <c r="K639" s="500"/>
      <c r="L639" s="411"/>
      <c r="M639" s="374"/>
      <c r="N639" s="374"/>
      <c r="O639" s="374"/>
      <c r="P639" s="374"/>
      <c r="Q639" s="374"/>
      <c r="R639" s="374"/>
      <c r="S639" s="374"/>
      <c r="T639" s="374"/>
      <c r="U639" s="374"/>
      <c r="V639" s="374"/>
      <c r="W639" s="411"/>
      <c r="X639" s="411"/>
      <c r="Y639" s="411"/>
      <c r="Z639" s="411"/>
      <c r="AA639" s="411"/>
    </row>
    <row r="640" spans="1:27" ht="12.75" customHeight="1">
      <c r="A640" s="411"/>
      <c r="B640" s="411"/>
      <c r="C640" s="411"/>
      <c r="D640" s="411"/>
      <c r="E640" s="411"/>
      <c r="F640" s="374"/>
      <c r="G640" s="411"/>
      <c r="H640" s="411"/>
      <c r="I640" s="500"/>
      <c r="J640" s="500"/>
      <c r="K640" s="500"/>
      <c r="L640" s="411"/>
      <c r="M640" s="374"/>
      <c r="N640" s="374"/>
      <c r="O640" s="374"/>
      <c r="P640" s="374"/>
      <c r="Q640" s="374"/>
      <c r="R640" s="374"/>
      <c r="S640" s="374"/>
      <c r="T640" s="374"/>
      <c r="U640" s="374"/>
      <c r="V640" s="374"/>
      <c r="W640" s="411"/>
      <c r="X640" s="411"/>
      <c r="Y640" s="411"/>
      <c r="Z640" s="411"/>
      <c r="AA640" s="411"/>
    </row>
    <row r="641" spans="1:27" ht="12.75" customHeight="1">
      <c r="A641" s="411"/>
      <c r="B641" s="411"/>
      <c r="C641" s="411"/>
      <c r="D641" s="411"/>
      <c r="E641" s="411"/>
      <c r="F641" s="374"/>
      <c r="G641" s="411"/>
      <c r="H641" s="411"/>
      <c r="I641" s="500"/>
      <c r="J641" s="500"/>
      <c r="K641" s="500"/>
      <c r="L641" s="411"/>
      <c r="M641" s="374"/>
      <c r="N641" s="374"/>
      <c r="O641" s="374"/>
      <c r="P641" s="374"/>
      <c r="Q641" s="374"/>
      <c r="R641" s="374"/>
      <c r="S641" s="374"/>
      <c r="T641" s="374"/>
      <c r="U641" s="374"/>
      <c r="V641" s="374"/>
      <c r="W641" s="411"/>
      <c r="X641" s="411"/>
      <c r="Y641" s="411"/>
      <c r="Z641" s="411"/>
      <c r="AA641" s="411"/>
    </row>
    <row r="642" spans="1:27" ht="12.75" customHeight="1">
      <c r="A642" s="411"/>
      <c r="B642" s="411"/>
      <c r="C642" s="411"/>
      <c r="D642" s="411"/>
      <c r="E642" s="411"/>
      <c r="F642" s="374"/>
      <c r="G642" s="411"/>
      <c r="H642" s="411"/>
      <c r="I642" s="500"/>
      <c r="J642" s="500"/>
      <c r="K642" s="500"/>
      <c r="L642" s="411"/>
      <c r="M642" s="374"/>
      <c r="N642" s="374"/>
      <c r="O642" s="374"/>
      <c r="P642" s="374"/>
      <c r="Q642" s="374"/>
      <c r="R642" s="374"/>
      <c r="S642" s="374"/>
      <c r="T642" s="374"/>
      <c r="U642" s="374"/>
      <c r="V642" s="374"/>
      <c r="W642" s="411"/>
      <c r="X642" s="411"/>
      <c r="Y642" s="411"/>
      <c r="Z642" s="411"/>
      <c r="AA642" s="411"/>
    </row>
    <row r="643" spans="1:27" ht="12.75" customHeight="1">
      <c r="A643" s="411"/>
      <c r="B643" s="411"/>
      <c r="C643" s="411"/>
      <c r="D643" s="411"/>
      <c r="E643" s="411"/>
      <c r="F643" s="374"/>
      <c r="G643" s="411"/>
      <c r="H643" s="411"/>
      <c r="I643" s="500"/>
      <c r="J643" s="500"/>
      <c r="K643" s="500"/>
      <c r="L643" s="411"/>
      <c r="M643" s="374"/>
      <c r="N643" s="374"/>
      <c r="O643" s="374"/>
      <c r="P643" s="374"/>
      <c r="Q643" s="374"/>
      <c r="R643" s="374"/>
      <c r="S643" s="374"/>
      <c r="T643" s="374"/>
      <c r="U643" s="374"/>
      <c r="V643" s="374"/>
      <c r="W643" s="411"/>
      <c r="X643" s="411"/>
      <c r="Y643" s="411"/>
      <c r="Z643" s="411"/>
      <c r="AA643" s="411"/>
    </row>
    <row r="644" spans="1:27" ht="12.75" customHeight="1">
      <c r="A644" s="411"/>
      <c r="B644" s="411"/>
      <c r="C644" s="411"/>
      <c r="D644" s="411"/>
      <c r="E644" s="411"/>
      <c r="F644" s="374"/>
      <c r="G644" s="411"/>
      <c r="H644" s="411"/>
      <c r="I644" s="500"/>
      <c r="J644" s="500"/>
      <c r="K644" s="500"/>
      <c r="L644" s="411"/>
      <c r="M644" s="374"/>
      <c r="N644" s="374"/>
      <c r="O644" s="374"/>
      <c r="P644" s="374"/>
      <c r="Q644" s="374"/>
      <c r="R644" s="374"/>
      <c r="S644" s="374"/>
      <c r="T644" s="374"/>
      <c r="U644" s="374"/>
      <c r="V644" s="374"/>
      <c r="W644" s="411"/>
      <c r="X644" s="411"/>
      <c r="Y644" s="411"/>
      <c r="Z644" s="411"/>
      <c r="AA644" s="411"/>
    </row>
    <row r="645" spans="1:27" ht="12.75" customHeight="1">
      <c r="A645" s="411"/>
      <c r="B645" s="411"/>
      <c r="C645" s="411"/>
      <c r="D645" s="411"/>
      <c r="E645" s="411"/>
      <c r="F645" s="374"/>
      <c r="G645" s="411"/>
      <c r="H645" s="411"/>
      <c r="I645" s="500"/>
      <c r="J645" s="500"/>
      <c r="K645" s="500"/>
      <c r="L645" s="411"/>
      <c r="M645" s="374"/>
      <c r="N645" s="374"/>
      <c r="O645" s="374"/>
      <c r="P645" s="374"/>
      <c r="Q645" s="374"/>
      <c r="R645" s="374"/>
      <c r="S645" s="374"/>
      <c r="T645" s="374"/>
      <c r="U645" s="374"/>
      <c r="V645" s="374"/>
      <c r="W645" s="411"/>
      <c r="X645" s="411"/>
      <c r="Y645" s="411"/>
      <c r="Z645" s="411"/>
      <c r="AA645" s="411"/>
    </row>
    <row r="646" spans="1:27" ht="12.75" customHeight="1">
      <c r="A646" s="411"/>
      <c r="B646" s="411"/>
      <c r="C646" s="411"/>
      <c r="D646" s="411"/>
      <c r="E646" s="411"/>
      <c r="F646" s="374"/>
      <c r="G646" s="411"/>
      <c r="H646" s="411"/>
      <c r="I646" s="500"/>
      <c r="J646" s="500"/>
      <c r="K646" s="500"/>
      <c r="L646" s="411"/>
      <c r="M646" s="374"/>
      <c r="N646" s="374"/>
      <c r="O646" s="374"/>
      <c r="P646" s="374"/>
      <c r="Q646" s="374"/>
      <c r="R646" s="374"/>
      <c r="S646" s="374"/>
      <c r="T646" s="374"/>
      <c r="U646" s="374"/>
      <c r="V646" s="374"/>
      <c r="W646" s="411"/>
      <c r="X646" s="411"/>
      <c r="Y646" s="411"/>
      <c r="Z646" s="411"/>
      <c r="AA646" s="411"/>
    </row>
    <row r="647" spans="1:27" ht="12.75" customHeight="1">
      <c r="A647" s="411"/>
      <c r="B647" s="411"/>
      <c r="C647" s="411"/>
      <c r="D647" s="411"/>
      <c r="E647" s="411"/>
      <c r="F647" s="374"/>
      <c r="G647" s="411"/>
      <c r="H647" s="411"/>
      <c r="I647" s="500"/>
      <c r="J647" s="500"/>
      <c r="K647" s="500"/>
      <c r="L647" s="411"/>
      <c r="M647" s="374"/>
      <c r="N647" s="374"/>
      <c r="O647" s="374"/>
      <c r="P647" s="374"/>
      <c r="Q647" s="374"/>
      <c r="R647" s="374"/>
      <c r="S647" s="374"/>
      <c r="T647" s="374"/>
      <c r="U647" s="374"/>
      <c r="V647" s="374"/>
      <c r="W647" s="411"/>
      <c r="X647" s="411"/>
      <c r="Y647" s="411"/>
      <c r="Z647" s="411"/>
      <c r="AA647" s="411"/>
    </row>
    <row r="648" spans="1:27" ht="12.75" customHeight="1">
      <c r="A648" s="411"/>
      <c r="B648" s="411"/>
      <c r="C648" s="411"/>
      <c r="D648" s="411"/>
      <c r="E648" s="411"/>
      <c r="F648" s="374"/>
      <c r="G648" s="411"/>
      <c r="H648" s="411"/>
      <c r="I648" s="500"/>
      <c r="J648" s="500"/>
      <c r="K648" s="500"/>
      <c r="L648" s="411"/>
      <c r="M648" s="374"/>
      <c r="N648" s="374"/>
      <c r="O648" s="374"/>
      <c r="P648" s="374"/>
      <c r="Q648" s="374"/>
      <c r="R648" s="374"/>
      <c r="S648" s="374"/>
      <c r="T648" s="374"/>
      <c r="U648" s="374"/>
      <c r="V648" s="374"/>
      <c r="W648" s="411"/>
      <c r="X648" s="411"/>
      <c r="Y648" s="411"/>
      <c r="Z648" s="411"/>
      <c r="AA648" s="411"/>
    </row>
    <row r="649" spans="1:27" ht="12.75" customHeight="1">
      <c r="A649" s="411"/>
      <c r="B649" s="411"/>
      <c r="C649" s="411"/>
      <c r="D649" s="411"/>
      <c r="E649" s="411"/>
      <c r="F649" s="374"/>
      <c r="G649" s="411"/>
      <c r="H649" s="411"/>
      <c r="I649" s="500"/>
      <c r="J649" s="500"/>
      <c r="K649" s="500"/>
      <c r="L649" s="411"/>
      <c r="M649" s="374"/>
      <c r="N649" s="374"/>
      <c r="O649" s="374"/>
      <c r="P649" s="374"/>
      <c r="Q649" s="374"/>
      <c r="R649" s="374"/>
      <c r="S649" s="374"/>
      <c r="T649" s="374"/>
      <c r="U649" s="374"/>
      <c r="V649" s="374"/>
      <c r="W649" s="411"/>
      <c r="X649" s="411"/>
      <c r="Y649" s="411"/>
      <c r="Z649" s="411"/>
      <c r="AA649" s="411"/>
    </row>
    <row r="650" spans="1:27" ht="12.75" customHeight="1">
      <c r="A650" s="411"/>
      <c r="B650" s="411"/>
      <c r="C650" s="411"/>
      <c r="D650" s="411"/>
      <c r="E650" s="411"/>
      <c r="F650" s="374"/>
      <c r="G650" s="411"/>
      <c r="H650" s="411"/>
      <c r="I650" s="500"/>
      <c r="J650" s="500"/>
      <c r="K650" s="500"/>
      <c r="L650" s="411"/>
      <c r="M650" s="374"/>
      <c r="N650" s="374"/>
      <c r="O650" s="374"/>
      <c r="P650" s="374"/>
      <c r="Q650" s="374"/>
      <c r="R650" s="374"/>
      <c r="S650" s="374"/>
      <c r="T650" s="374"/>
      <c r="U650" s="374"/>
      <c r="V650" s="374"/>
      <c r="W650" s="411"/>
      <c r="X650" s="411"/>
      <c r="Y650" s="411"/>
      <c r="Z650" s="411"/>
      <c r="AA650" s="411"/>
    </row>
    <row r="651" spans="1:27" ht="12.75" customHeight="1">
      <c r="A651" s="411"/>
      <c r="B651" s="411"/>
      <c r="C651" s="411"/>
      <c r="D651" s="411"/>
      <c r="E651" s="411"/>
      <c r="F651" s="374"/>
      <c r="G651" s="411"/>
      <c r="H651" s="411"/>
      <c r="I651" s="500"/>
      <c r="J651" s="500"/>
      <c r="K651" s="500"/>
      <c r="L651" s="411"/>
      <c r="M651" s="374"/>
      <c r="N651" s="374"/>
      <c r="O651" s="374"/>
      <c r="P651" s="374"/>
      <c r="Q651" s="374"/>
      <c r="R651" s="374"/>
      <c r="S651" s="374"/>
      <c r="T651" s="374"/>
      <c r="U651" s="374"/>
      <c r="V651" s="374"/>
      <c r="W651" s="411"/>
      <c r="X651" s="411"/>
      <c r="Y651" s="411"/>
      <c r="Z651" s="411"/>
      <c r="AA651" s="411"/>
    </row>
    <row r="652" spans="1:27" ht="12.75" customHeight="1">
      <c r="A652" s="411"/>
      <c r="B652" s="411"/>
      <c r="C652" s="411"/>
      <c r="D652" s="411"/>
      <c r="E652" s="411"/>
      <c r="F652" s="374"/>
      <c r="G652" s="411"/>
      <c r="H652" s="411"/>
      <c r="I652" s="500"/>
      <c r="J652" s="500"/>
      <c r="K652" s="500"/>
      <c r="L652" s="411"/>
      <c r="M652" s="374"/>
      <c r="N652" s="374"/>
      <c r="O652" s="374"/>
      <c r="P652" s="374"/>
      <c r="Q652" s="374"/>
      <c r="R652" s="374"/>
      <c r="S652" s="374"/>
      <c r="T652" s="374"/>
      <c r="U652" s="374"/>
      <c r="V652" s="374"/>
      <c r="W652" s="411"/>
      <c r="X652" s="411"/>
      <c r="Y652" s="411"/>
      <c r="Z652" s="411"/>
      <c r="AA652" s="411"/>
    </row>
    <row r="653" spans="1:27" ht="12.75" customHeight="1">
      <c r="A653" s="411"/>
      <c r="B653" s="411"/>
      <c r="C653" s="411"/>
      <c r="D653" s="411"/>
      <c r="E653" s="411"/>
      <c r="F653" s="374"/>
      <c r="G653" s="411"/>
      <c r="H653" s="411"/>
      <c r="I653" s="500"/>
      <c r="J653" s="500"/>
      <c r="K653" s="500"/>
      <c r="L653" s="411"/>
      <c r="M653" s="374"/>
      <c r="N653" s="374"/>
      <c r="O653" s="374"/>
      <c r="P653" s="374"/>
      <c r="Q653" s="374"/>
      <c r="R653" s="374"/>
      <c r="S653" s="374"/>
      <c r="T653" s="374"/>
      <c r="U653" s="374"/>
      <c r="V653" s="374"/>
      <c r="W653" s="411"/>
      <c r="X653" s="411"/>
      <c r="Y653" s="411"/>
      <c r="Z653" s="411"/>
      <c r="AA653" s="411"/>
    </row>
    <row r="654" spans="1:27" ht="12.75" customHeight="1">
      <c r="A654" s="411"/>
      <c r="B654" s="411"/>
      <c r="C654" s="411"/>
      <c r="D654" s="411"/>
      <c r="E654" s="411"/>
      <c r="F654" s="374"/>
      <c r="G654" s="411"/>
      <c r="H654" s="411"/>
      <c r="I654" s="500"/>
      <c r="J654" s="500"/>
      <c r="K654" s="500"/>
      <c r="L654" s="411"/>
      <c r="M654" s="374"/>
      <c r="N654" s="374"/>
      <c r="O654" s="374"/>
      <c r="P654" s="374"/>
      <c r="Q654" s="374"/>
      <c r="R654" s="374"/>
      <c r="S654" s="374"/>
      <c r="T654" s="374"/>
      <c r="U654" s="374"/>
      <c r="V654" s="374"/>
      <c r="W654" s="411"/>
      <c r="X654" s="411"/>
      <c r="Y654" s="411"/>
      <c r="Z654" s="411"/>
      <c r="AA654" s="411"/>
    </row>
    <row r="655" spans="1:27" ht="12.75" customHeight="1">
      <c r="A655" s="411"/>
      <c r="B655" s="411"/>
      <c r="C655" s="411"/>
      <c r="D655" s="411"/>
      <c r="E655" s="411"/>
      <c r="F655" s="374"/>
      <c r="G655" s="411"/>
      <c r="H655" s="411"/>
      <c r="I655" s="500"/>
      <c r="J655" s="500"/>
      <c r="K655" s="500"/>
      <c r="L655" s="411"/>
      <c r="M655" s="374"/>
      <c r="N655" s="374"/>
      <c r="O655" s="374"/>
      <c r="P655" s="374"/>
      <c r="Q655" s="374"/>
      <c r="R655" s="374"/>
      <c r="S655" s="374"/>
      <c r="T655" s="374"/>
      <c r="U655" s="374"/>
      <c r="V655" s="374"/>
      <c r="W655" s="411"/>
      <c r="X655" s="411"/>
      <c r="Y655" s="411"/>
      <c r="Z655" s="411"/>
      <c r="AA655" s="411"/>
    </row>
    <row r="656" spans="1:27" ht="12.75" customHeight="1">
      <c r="A656" s="411"/>
      <c r="B656" s="411"/>
      <c r="C656" s="411"/>
      <c r="D656" s="411"/>
      <c r="E656" s="411"/>
      <c r="F656" s="374"/>
      <c r="G656" s="411"/>
      <c r="H656" s="411"/>
      <c r="I656" s="500"/>
      <c r="J656" s="500"/>
      <c r="K656" s="500"/>
      <c r="L656" s="411"/>
      <c r="M656" s="374"/>
      <c r="N656" s="374"/>
      <c r="O656" s="374"/>
      <c r="P656" s="374"/>
      <c r="Q656" s="374"/>
      <c r="R656" s="374"/>
      <c r="S656" s="374"/>
      <c r="T656" s="374"/>
      <c r="U656" s="374"/>
      <c r="V656" s="374"/>
      <c r="W656" s="411"/>
      <c r="X656" s="411"/>
      <c r="Y656" s="411"/>
      <c r="Z656" s="411"/>
      <c r="AA656" s="411"/>
    </row>
    <row r="657" spans="1:27" ht="12.75" customHeight="1">
      <c r="A657" s="411"/>
      <c r="B657" s="411"/>
      <c r="C657" s="411"/>
      <c r="D657" s="411"/>
      <c r="E657" s="411"/>
      <c r="F657" s="374"/>
      <c r="G657" s="411"/>
      <c r="H657" s="411"/>
      <c r="I657" s="500"/>
      <c r="J657" s="500"/>
      <c r="K657" s="500"/>
      <c r="L657" s="411"/>
      <c r="M657" s="374"/>
      <c r="N657" s="374"/>
      <c r="O657" s="374"/>
      <c r="P657" s="374"/>
      <c r="Q657" s="374"/>
      <c r="R657" s="374"/>
      <c r="S657" s="374"/>
      <c r="T657" s="374"/>
      <c r="U657" s="374"/>
      <c r="V657" s="374"/>
      <c r="W657" s="411"/>
      <c r="X657" s="411"/>
      <c r="Y657" s="411"/>
      <c r="Z657" s="411"/>
      <c r="AA657" s="411"/>
    </row>
    <row r="658" spans="1:27" ht="12.75" customHeight="1">
      <c r="A658" s="411"/>
      <c r="B658" s="411"/>
      <c r="C658" s="411"/>
      <c r="D658" s="411"/>
      <c r="E658" s="411"/>
      <c r="F658" s="374"/>
      <c r="G658" s="411"/>
      <c r="H658" s="411"/>
      <c r="I658" s="500"/>
      <c r="J658" s="500"/>
      <c r="K658" s="500"/>
      <c r="L658" s="411"/>
      <c r="M658" s="374"/>
      <c r="N658" s="374"/>
      <c r="O658" s="374"/>
      <c r="P658" s="374"/>
      <c r="Q658" s="374"/>
      <c r="R658" s="374"/>
      <c r="S658" s="374"/>
      <c r="T658" s="374"/>
      <c r="U658" s="374"/>
      <c r="V658" s="374"/>
      <c r="W658" s="411"/>
      <c r="X658" s="411"/>
      <c r="Y658" s="411"/>
      <c r="Z658" s="411"/>
      <c r="AA658" s="411"/>
    </row>
    <row r="659" spans="1:27" ht="12.75" customHeight="1">
      <c r="A659" s="411"/>
      <c r="B659" s="411"/>
      <c r="C659" s="411"/>
      <c r="D659" s="411"/>
      <c r="E659" s="411"/>
      <c r="F659" s="374"/>
      <c r="G659" s="411"/>
      <c r="H659" s="411"/>
      <c r="I659" s="500"/>
      <c r="J659" s="500"/>
      <c r="K659" s="500"/>
      <c r="L659" s="411"/>
      <c r="M659" s="374"/>
      <c r="N659" s="374"/>
      <c r="O659" s="374"/>
      <c r="P659" s="374"/>
      <c r="Q659" s="374"/>
      <c r="R659" s="374"/>
      <c r="S659" s="374"/>
      <c r="T659" s="374"/>
      <c r="U659" s="374"/>
      <c r="V659" s="374"/>
      <c r="W659" s="411"/>
      <c r="X659" s="411"/>
      <c r="Y659" s="411"/>
      <c r="Z659" s="411"/>
      <c r="AA659" s="411"/>
    </row>
    <row r="660" spans="1:27" ht="12.75" customHeight="1">
      <c r="A660" s="411"/>
      <c r="B660" s="411"/>
      <c r="C660" s="411"/>
      <c r="D660" s="411"/>
      <c r="E660" s="411"/>
      <c r="F660" s="374"/>
      <c r="G660" s="411"/>
      <c r="H660" s="411"/>
      <c r="I660" s="500"/>
      <c r="J660" s="500"/>
      <c r="K660" s="500"/>
      <c r="L660" s="411"/>
      <c r="M660" s="374"/>
      <c r="N660" s="374"/>
      <c r="O660" s="374"/>
      <c r="P660" s="374"/>
      <c r="Q660" s="374"/>
      <c r="R660" s="374"/>
      <c r="S660" s="374"/>
      <c r="T660" s="374"/>
      <c r="U660" s="374"/>
      <c r="V660" s="374"/>
      <c r="W660" s="411"/>
      <c r="X660" s="411"/>
      <c r="Y660" s="411"/>
      <c r="Z660" s="411"/>
      <c r="AA660" s="411"/>
    </row>
    <row r="661" spans="1:27" ht="12.75" customHeight="1">
      <c r="A661" s="411"/>
      <c r="B661" s="411"/>
      <c r="C661" s="411"/>
      <c r="D661" s="411"/>
      <c r="E661" s="411"/>
      <c r="F661" s="374"/>
      <c r="G661" s="411"/>
      <c r="H661" s="411"/>
      <c r="I661" s="500"/>
      <c r="J661" s="500"/>
      <c r="K661" s="500"/>
      <c r="L661" s="411"/>
      <c r="M661" s="374"/>
      <c r="N661" s="374"/>
      <c r="O661" s="374"/>
      <c r="P661" s="374"/>
      <c r="Q661" s="374"/>
      <c r="R661" s="374"/>
      <c r="S661" s="374"/>
      <c r="T661" s="374"/>
      <c r="U661" s="374"/>
      <c r="V661" s="374"/>
      <c r="W661" s="411"/>
      <c r="X661" s="411"/>
      <c r="Y661" s="411"/>
      <c r="Z661" s="411"/>
      <c r="AA661" s="411"/>
    </row>
    <row r="662" spans="1:27" ht="12.75" customHeight="1">
      <c r="A662" s="411"/>
      <c r="B662" s="411"/>
      <c r="C662" s="411"/>
      <c r="D662" s="411"/>
      <c r="E662" s="411"/>
      <c r="F662" s="374"/>
      <c r="G662" s="411"/>
      <c r="H662" s="411"/>
      <c r="I662" s="500"/>
      <c r="J662" s="500"/>
      <c r="K662" s="500"/>
      <c r="L662" s="411"/>
      <c r="M662" s="374"/>
      <c r="N662" s="374"/>
      <c r="O662" s="374"/>
      <c r="P662" s="374"/>
      <c r="Q662" s="374"/>
      <c r="R662" s="374"/>
      <c r="S662" s="374"/>
      <c r="T662" s="374"/>
      <c r="U662" s="374"/>
      <c r="V662" s="374"/>
      <c r="W662" s="411"/>
      <c r="X662" s="411"/>
      <c r="Y662" s="411"/>
      <c r="Z662" s="411"/>
      <c r="AA662" s="411"/>
    </row>
    <row r="663" spans="1:27" ht="12.75" customHeight="1">
      <c r="A663" s="411"/>
      <c r="B663" s="411"/>
      <c r="C663" s="411"/>
      <c r="D663" s="411"/>
      <c r="E663" s="411"/>
      <c r="F663" s="374"/>
      <c r="G663" s="411"/>
      <c r="H663" s="411"/>
      <c r="I663" s="500"/>
      <c r="J663" s="500"/>
      <c r="K663" s="500"/>
      <c r="L663" s="411"/>
      <c r="M663" s="374"/>
      <c r="N663" s="374"/>
      <c r="O663" s="374"/>
      <c r="P663" s="374"/>
      <c r="Q663" s="374"/>
      <c r="R663" s="374"/>
      <c r="S663" s="374"/>
      <c r="T663" s="374"/>
      <c r="U663" s="374"/>
      <c r="V663" s="374"/>
      <c r="W663" s="411"/>
      <c r="X663" s="411"/>
      <c r="Y663" s="411"/>
      <c r="Z663" s="411"/>
      <c r="AA663" s="411"/>
    </row>
    <row r="664" spans="1:27" ht="12.75" customHeight="1">
      <c r="A664" s="411"/>
      <c r="B664" s="411"/>
      <c r="C664" s="411"/>
      <c r="D664" s="411"/>
      <c r="E664" s="411"/>
      <c r="F664" s="374"/>
      <c r="G664" s="411"/>
      <c r="H664" s="411"/>
      <c r="I664" s="500"/>
      <c r="J664" s="500"/>
      <c r="K664" s="500"/>
      <c r="L664" s="411"/>
      <c r="M664" s="374"/>
      <c r="N664" s="374"/>
      <c r="O664" s="374"/>
      <c r="P664" s="374"/>
      <c r="Q664" s="374"/>
      <c r="R664" s="374"/>
      <c r="S664" s="374"/>
      <c r="T664" s="374"/>
      <c r="U664" s="374"/>
      <c r="V664" s="374"/>
      <c r="W664" s="411"/>
      <c r="X664" s="411"/>
      <c r="Y664" s="411"/>
      <c r="Z664" s="411"/>
      <c r="AA664" s="411"/>
    </row>
    <row r="665" spans="1:27" ht="12.75" customHeight="1">
      <c r="A665" s="411"/>
      <c r="B665" s="411"/>
      <c r="C665" s="411"/>
      <c r="D665" s="411"/>
      <c r="E665" s="411"/>
      <c r="F665" s="374"/>
      <c r="G665" s="411"/>
      <c r="H665" s="411"/>
      <c r="I665" s="500"/>
      <c r="J665" s="500"/>
      <c r="K665" s="500"/>
      <c r="L665" s="411"/>
      <c r="M665" s="374"/>
      <c r="N665" s="374"/>
      <c r="O665" s="374"/>
      <c r="P665" s="374"/>
      <c r="Q665" s="374"/>
      <c r="R665" s="374"/>
      <c r="S665" s="374"/>
      <c r="T665" s="374"/>
      <c r="U665" s="374"/>
      <c r="V665" s="374"/>
      <c r="W665" s="411"/>
      <c r="X665" s="411"/>
      <c r="Y665" s="411"/>
      <c r="Z665" s="411"/>
      <c r="AA665" s="411"/>
    </row>
    <row r="666" spans="1:27" ht="12.75" customHeight="1">
      <c r="A666" s="411"/>
      <c r="B666" s="411"/>
      <c r="C666" s="411"/>
      <c r="D666" s="411"/>
      <c r="E666" s="411"/>
      <c r="F666" s="374"/>
      <c r="G666" s="411"/>
      <c r="H666" s="411"/>
      <c r="I666" s="500"/>
      <c r="J666" s="500"/>
      <c r="K666" s="500"/>
      <c r="L666" s="411"/>
      <c r="M666" s="374"/>
      <c r="N666" s="374"/>
      <c r="O666" s="374"/>
      <c r="P666" s="374"/>
      <c r="Q666" s="374"/>
      <c r="R666" s="374"/>
      <c r="S666" s="374"/>
      <c r="T666" s="374"/>
      <c r="U666" s="374"/>
      <c r="V666" s="374"/>
      <c r="W666" s="411"/>
      <c r="X666" s="411"/>
      <c r="Y666" s="411"/>
      <c r="Z666" s="411"/>
      <c r="AA666" s="411"/>
    </row>
    <row r="667" spans="1:27" ht="12.75" customHeight="1">
      <c r="A667" s="411"/>
      <c r="B667" s="411"/>
      <c r="C667" s="411"/>
      <c r="D667" s="411"/>
      <c r="E667" s="411"/>
      <c r="F667" s="374"/>
      <c r="G667" s="411"/>
      <c r="H667" s="411"/>
      <c r="I667" s="500"/>
      <c r="J667" s="500"/>
      <c r="K667" s="500"/>
      <c r="L667" s="411"/>
      <c r="M667" s="374"/>
      <c r="N667" s="374"/>
      <c r="O667" s="374"/>
      <c r="P667" s="374"/>
      <c r="Q667" s="374"/>
      <c r="R667" s="374"/>
      <c r="S667" s="374"/>
      <c r="T667" s="374"/>
      <c r="U667" s="374"/>
      <c r="V667" s="374"/>
      <c r="W667" s="411"/>
      <c r="X667" s="411"/>
      <c r="Y667" s="411"/>
      <c r="Z667" s="411"/>
      <c r="AA667" s="411"/>
    </row>
    <row r="668" spans="1:27" ht="12.75" customHeight="1">
      <c r="A668" s="411"/>
      <c r="B668" s="411"/>
      <c r="C668" s="411"/>
      <c r="D668" s="411"/>
      <c r="E668" s="411"/>
      <c r="F668" s="374"/>
      <c r="G668" s="411"/>
      <c r="H668" s="411"/>
      <c r="I668" s="500"/>
      <c r="J668" s="500"/>
      <c r="K668" s="500"/>
      <c r="L668" s="411"/>
      <c r="M668" s="374"/>
      <c r="N668" s="374"/>
      <c r="O668" s="374"/>
      <c r="P668" s="374"/>
      <c r="Q668" s="374"/>
      <c r="R668" s="374"/>
      <c r="S668" s="374"/>
      <c r="T668" s="374"/>
      <c r="U668" s="374"/>
      <c r="V668" s="374"/>
      <c r="W668" s="411"/>
      <c r="X668" s="411"/>
      <c r="Y668" s="411"/>
      <c r="Z668" s="411"/>
      <c r="AA668" s="411"/>
    </row>
    <row r="669" spans="1:27" ht="12.75" customHeight="1">
      <c r="A669" s="411"/>
      <c r="B669" s="411"/>
      <c r="C669" s="411"/>
      <c r="D669" s="411"/>
      <c r="E669" s="411"/>
      <c r="F669" s="374"/>
      <c r="G669" s="411"/>
      <c r="H669" s="411"/>
      <c r="I669" s="500"/>
      <c r="J669" s="500"/>
      <c r="K669" s="500"/>
      <c r="L669" s="411"/>
      <c r="M669" s="374"/>
      <c r="N669" s="374"/>
      <c r="O669" s="374"/>
      <c r="P669" s="374"/>
      <c r="Q669" s="374"/>
      <c r="R669" s="374"/>
      <c r="S669" s="374"/>
      <c r="T669" s="374"/>
      <c r="U669" s="374"/>
      <c r="V669" s="374"/>
      <c r="W669" s="411"/>
      <c r="X669" s="411"/>
      <c r="Y669" s="411"/>
      <c r="Z669" s="411"/>
      <c r="AA669" s="411"/>
    </row>
    <row r="670" spans="1:27" ht="12.75" customHeight="1">
      <c r="A670" s="411"/>
      <c r="B670" s="411"/>
      <c r="C670" s="411"/>
      <c r="D670" s="411"/>
      <c r="E670" s="411"/>
      <c r="F670" s="374"/>
      <c r="G670" s="411"/>
      <c r="H670" s="411"/>
      <c r="I670" s="500"/>
      <c r="J670" s="500"/>
      <c r="K670" s="500"/>
      <c r="L670" s="411"/>
      <c r="M670" s="374"/>
      <c r="N670" s="374"/>
      <c r="O670" s="374"/>
      <c r="P670" s="374"/>
      <c r="Q670" s="374"/>
      <c r="R670" s="374"/>
      <c r="S670" s="374"/>
      <c r="T670" s="374"/>
      <c r="U670" s="374"/>
      <c r="V670" s="374"/>
      <c r="W670" s="411"/>
      <c r="X670" s="411"/>
      <c r="Y670" s="411"/>
      <c r="Z670" s="411"/>
      <c r="AA670" s="411"/>
    </row>
    <row r="671" spans="1:27" ht="12.75" customHeight="1">
      <c r="A671" s="411"/>
      <c r="B671" s="411"/>
      <c r="C671" s="411"/>
      <c r="D671" s="411"/>
      <c r="E671" s="411"/>
      <c r="F671" s="374"/>
      <c r="G671" s="411"/>
      <c r="H671" s="411"/>
      <c r="I671" s="500"/>
      <c r="J671" s="500"/>
      <c r="K671" s="500"/>
      <c r="L671" s="411"/>
      <c r="M671" s="374"/>
      <c r="N671" s="374"/>
      <c r="O671" s="374"/>
      <c r="P671" s="374"/>
      <c r="Q671" s="374"/>
      <c r="R671" s="374"/>
      <c r="S671" s="374"/>
      <c r="T671" s="374"/>
      <c r="U671" s="374"/>
      <c r="V671" s="374"/>
      <c r="W671" s="411"/>
      <c r="X671" s="411"/>
      <c r="Y671" s="411"/>
      <c r="Z671" s="411"/>
      <c r="AA671" s="411"/>
    </row>
    <row r="672" spans="1:27" ht="12.75" customHeight="1">
      <c r="A672" s="411"/>
      <c r="B672" s="411"/>
      <c r="C672" s="411"/>
      <c r="D672" s="411"/>
      <c r="E672" s="411"/>
      <c r="F672" s="374"/>
      <c r="G672" s="411"/>
      <c r="H672" s="411"/>
      <c r="I672" s="500"/>
      <c r="J672" s="500"/>
      <c r="K672" s="500"/>
      <c r="L672" s="411"/>
      <c r="M672" s="374"/>
      <c r="N672" s="374"/>
      <c r="O672" s="374"/>
      <c r="P672" s="374"/>
      <c r="Q672" s="374"/>
      <c r="R672" s="374"/>
      <c r="S672" s="374"/>
      <c r="T672" s="374"/>
      <c r="U672" s="374"/>
      <c r="V672" s="374"/>
      <c r="W672" s="411"/>
      <c r="X672" s="411"/>
      <c r="Y672" s="411"/>
      <c r="Z672" s="411"/>
      <c r="AA672" s="411"/>
    </row>
    <row r="673" spans="1:27" ht="12.75" customHeight="1">
      <c r="A673" s="411"/>
      <c r="B673" s="411"/>
      <c r="C673" s="411"/>
      <c r="D673" s="411"/>
      <c r="E673" s="411"/>
      <c r="F673" s="374"/>
      <c r="G673" s="411"/>
      <c r="H673" s="411"/>
      <c r="I673" s="500"/>
      <c r="J673" s="500"/>
      <c r="K673" s="500"/>
      <c r="L673" s="411"/>
      <c r="M673" s="374"/>
      <c r="N673" s="374"/>
      <c r="O673" s="374"/>
      <c r="P673" s="374"/>
      <c r="Q673" s="374"/>
      <c r="R673" s="374"/>
      <c r="S673" s="374"/>
      <c r="T673" s="374"/>
      <c r="U673" s="374"/>
      <c r="V673" s="374"/>
      <c r="W673" s="411"/>
      <c r="X673" s="411"/>
      <c r="Y673" s="411"/>
      <c r="Z673" s="411"/>
      <c r="AA673" s="411"/>
    </row>
    <row r="674" spans="1:27" ht="12.75" customHeight="1">
      <c r="A674" s="411"/>
      <c r="B674" s="411"/>
      <c r="C674" s="411"/>
      <c r="D674" s="411"/>
      <c r="E674" s="411"/>
      <c r="F674" s="374"/>
      <c r="G674" s="411"/>
      <c r="H674" s="411"/>
      <c r="I674" s="500"/>
      <c r="J674" s="500"/>
      <c r="K674" s="500"/>
      <c r="L674" s="411"/>
      <c r="M674" s="374"/>
      <c r="N674" s="374"/>
      <c r="O674" s="374"/>
      <c r="P674" s="374"/>
      <c r="Q674" s="374"/>
      <c r="R674" s="374"/>
      <c r="S674" s="374"/>
      <c r="T674" s="374"/>
      <c r="U674" s="374"/>
      <c r="V674" s="374"/>
      <c r="W674" s="411"/>
      <c r="X674" s="411"/>
      <c r="Y674" s="411"/>
      <c r="Z674" s="411"/>
      <c r="AA674" s="411"/>
    </row>
    <row r="675" spans="1:27" ht="12.75" customHeight="1">
      <c r="A675" s="411"/>
      <c r="B675" s="411"/>
      <c r="C675" s="411"/>
      <c r="D675" s="411"/>
      <c r="E675" s="411"/>
      <c r="F675" s="374"/>
      <c r="G675" s="411"/>
      <c r="H675" s="411"/>
      <c r="I675" s="500"/>
      <c r="J675" s="500"/>
      <c r="K675" s="500"/>
      <c r="L675" s="411"/>
      <c r="M675" s="374"/>
      <c r="N675" s="374"/>
      <c r="O675" s="374"/>
      <c r="P675" s="374"/>
      <c r="Q675" s="374"/>
      <c r="R675" s="374"/>
      <c r="S675" s="374"/>
      <c r="T675" s="374"/>
      <c r="U675" s="374"/>
      <c r="V675" s="374"/>
      <c r="W675" s="411"/>
      <c r="X675" s="411"/>
      <c r="Y675" s="411"/>
      <c r="Z675" s="411"/>
      <c r="AA675" s="411"/>
    </row>
    <row r="676" spans="1:27" ht="12.75" customHeight="1">
      <c r="A676" s="411"/>
      <c r="B676" s="411"/>
      <c r="C676" s="411"/>
      <c r="D676" s="411"/>
      <c r="E676" s="411"/>
      <c r="F676" s="374"/>
      <c r="G676" s="411"/>
      <c r="H676" s="411"/>
      <c r="I676" s="500"/>
      <c r="J676" s="500"/>
      <c r="K676" s="500"/>
      <c r="L676" s="411"/>
      <c r="M676" s="374"/>
      <c r="N676" s="374"/>
      <c r="O676" s="374"/>
      <c r="P676" s="374"/>
      <c r="Q676" s="374"/>
      <c r="R676" s="374"/>
      <c r="S676" s="374"/>
      <c r="T676" s="374"/>
      <c r="U676" s="374"/>
      <c r="V676" s="374"/>
      <c r="W676" s="411"/>
      <c r="X676" s="411"/>
      <c r="Y676" s="411"/>
      <c r="Z676" s="411"/>
      <c r="AA676" s="411"/>
    </row>
    <row r="677" spans="1:27" ht="12.75" customHeight="1">
      <c r="A677" s="411"/>
      <c r="B677" s="411"/>
      <c r="C677" s="411"/>
      <c r="D677" s="411"/>
      <c r="E677" s="411"/>
      <c r="F677" s="374"/>
      <c r="G677" s="411"/>
      <c r="H677" s="411"/>
      <c r="I677" s="500"/>
      <c r="J677" s="500"/>
      <c r="K677" s="500"/>
      <c r="L677" s="411"/>
      <c r="M677" s="374"/>
      <c r="N677" s="374"/>
      <c r="O677" s="374"/>
      <c r="P677" s="374"/>
      <c r="Q677" s="374"/>
      <c r="R677" s="374"/>
      <c r="S677" s="374"/>
      <c r="T677" s="374"/>
      <c r="U677" s="374"/>
      <c r="V677" s="374"/>
      <c r="W677" s="411"/>
      <c r="X677" s="411"/>
      <c r="Y677" s="411"/>
      <c r="Z677" s="411"/>
      <c r="AA677" s="411"/>
    </row>
    <row r="678" spans="1:27" ht="12.75" customHeight="1">
      <c r="A678" s="411"/>
      <c r="B678" s="411"/>
      <c r="C678" s="411"/>
      <c r="D678" s="411"/>
      <c r="E678" s="411"/>
      <c r="F678" s="374"/>
      <c r="G678" s="411"/>
      <c r="H678" s="411"/>
      <c r="I678" s="500"/>
      <c r="J678" s="500"/>
      <c r="K678" s="500"/>
      <c r="L678" s="411"/>
      <c r="M678" s="374"/>
      <c r="N678" s="374"/>
      <c r="O678" s="374"/>
      <c r="P678" s="374"/>
      <c r="Q678" s="374"/>
      <c r="R678" s="374"/>
      <c r="S678" s="374"/>
      <c r="T678" s="374"/>
      <c r="U678" s="374"/>
      <c r="V678" s="374"/>
      <c r="W678" s="411"/>
      <c r="X678" s="411"/>
      <c r="Y678" s="411"/>
      <c r="Z678" s="411"/>
      <c r="AA678" s="411"/>
    </row>
    <row r="679" spans="1:27" ht="12.75" customHeight="1">
      <c r="A679" s="411"/>
      <c r="B679" s="411"/>
      <c r="C679" s="411"/>
      <c r="D679" s="411"/>
      <c r="E679" s="411"/>
      <c r="F679" s="374"/>
      <c r="G679" s="411"/>
      <c r="H679" s="411"/>
      <c r="I679" s="500"/>
      <c r="J679" s="500"/>
      <c r="K679" s="500"/>
      <c r="L679" s="411"/>
      <c r="M679" s="374"/>
      <c r="N679" s="374"/>
      <c r="O679" s="374"/>
      <c r="P679" s="374"/>
      <c r="Q679" s="374"/>
      <c r="R679" s="374"/>
      <c r="S679" s="374"/>
      <c r="T679" s="374"/>
      <c r="U679" s="374"/>
      <c r="V679" s="374"/>
      <c r="W679" s="411"/>
      <c r="X679" s="411"/>
      <c r="Y679" s="411"/>
      <c r="Z679" s="411"/>
      <c r="AA679" s="411"/>
    </row>
    <row r="680" spans="1:27" ht="12.75" customHeight="1">
      <c r="A680" s="411"/>
      <c r="B680" s="411"/>
      <c r="C680" s="411"/>
      <c r="D680" s="411"/>
      <c r="E680" s="411"/>
      <c r="F680" s="374"/>
      <c r="G680" s="411"/>
      <c r="H680" s="411"/>
      <c r="I680" s="500"/>
      <c r="J680" s="500"/>
      <c r="K680" s="500"/>
      <c r="L680" s="411"/>
      <c r="M680" s="374"/>
      <c r="N680" s="374"/>
      <c r="O680" s="374"/>
      <c r="P680" s="374"/>
      <c r="Q680" s="374"/>
      <c r="R680" s="374"/>
      <c r="S680" s="374"/>
      <c r="T680" s="374"/>
      <c r="U680" s="374"/>
      <c r="V680" s="374"/>
      <c r="W680" s="411"/>
      <c r="X680" s="411"/>
      <c r="Y680" s="411"/>
      <c r="Z680" s="411"/>
      <c r="AA680" s="411"/>
    </row>
    <row r="681" spans="1:27" ht="12.75" customHeight="1">
      <c r="A681" s="411"/>
      <c r="B681" s="411"/>
      <c r="C681" s="411"/>
      <c r="D681" s="411"/>
      <c r="E681" s="411"/>
      <c r="F681" s="374"/>
      <c r="G681" s="411"/>
      <c r="H681" s="411"/>
      <c r="I681" s="500"/>
      <c r="J681" s="500"/>
      <c r="K681" s="500"/>
      <c r="L681" s="411"/>
      <c r="M681" s="374"/>
      <c r="N681" s="374"/>
      <c r="O681" s="374"/>
      <c r="P681" s="374"/>
      <c r="Q681" s="374"/>
      <c r="R681" s="374"/>
      <c r="S681" s="374"/>
      <c r="T681" s="374"/>
      <c r="U681" s="374"/>
      <c r="V681" s="374"/>
      <c r="W681" s="411"/>
      <c r="X681" s="411"/>
      <c r="Y681" s="411"/>
      <c r="Z681" s="411"/>
      <c r="AA681" s="411"/>
    </row>
    <row r="682" spans="1:27" ht="12.75" customHeight="1">
      <c r="A682" s="411"/>
      <c r="B682" s="411"/>
      <c r="C682" s="411"/>
      <c r="D682" s="411"/>
      <c r="E682" s="411"/>
      <c r="F682" s="374"/>
      <c r="G682" s="411"/>
      <c r="H682" s="411"/>
      <c r="I682" s="500"/>
      <c r="J682" s="500"/>
      <c r="K682" s="500"/>
      <c r="L682" s="411"/>
      <c r="M682" s="374"/>
      <c r="N682" s="374"/>
      <c r="O682" s="374"/>
      <c r="P682" s="374"/>
      <c r="Q682" s="374"/>
      <c r="R682" s="374"/>
      <c r="S682" s="374"/>
      <c r="T682" s="374"/>
      <c r="U682" s="374"/>
      <c r="V682" s="374"/>
      <c r="W682" s="411"/>
      <c r="X682" s="411"/>
      <c r="Y682" s="411"/>
      <c r="Z682" s="411"/>
      <c r="AA682" s="411"/>
    </row>
    <row r="683" spans="1:27" ht="12.75" customHeight="1">
      <c r="A683" s="411"/>
      <c r="B683" s="411"/>
      <c r="C683" s="411"/>
      <c r="D683" s="411"/>
      <c r="E683" s="411"/>
      <c r="F683" s="374"/>
      <c r="G683" s="411"/>
      <c r="H683" s="411"/>
      <c r="I683" s="500"/>
      <c r="J683" s="500"/>
      <c r="K683" s="500"/>
      <c r="L683" s="411"/>
      <c r="M683" s="374"/>
      <c r="N683" s="374"/>
      <c r="O683" s="374"/>
      <c r="P683" s="374"/>
      <c r="Q683" s="374"/>
      <c r="R683" s="374"/>
      <c r="S683" s="374"/>
      <c r="T683" s="374"/>
      <c r="U683" s="374"/>
      <c r="V683" s="374"/>
      <c r="W683" s="411"/>
      <c r="X683" s="411"/>
      <c r="Y683" s="411"/>
      <c r="Z683" s="411"/>
      <c r="AA683" s="411"/>
    </row>
    <row r="684" spans="1:27" ht="12.75" customHeight="1">
      <c r="A684" s="411"/>
      <c r="B684" s="411"/>
      <c r="C684" s="411"/>
      <c r="D684" s="411"/>
      <c r="E684" s="411"/>
      <c r="F684" s="374"/>
      <c r="G684" s="411"/>
      <c r="H684" s="411"/>
      <c r="I684" s="500"/>
      <c r="J684" s="500"/>
      <c r="K684" s="500"/>
      <c r="L684" s="411"/>
      <c r="M684" s="374"/>
      <c r="N684" s="374"/>
      <c r="O684" s="374"/>
      <c r="P684" s="374"/>
      <c r="Q684" s="374"/>
      <c r="R684" s="374"/>
      <c r="S684" s="374"/>
      <c r="T684" s="374"/>
      <c r="U684" s="374"/>
      <c r="V684" s="374"/>
      <c r="W684" s="411"/>
      <c r="X684" s="411"/>
      <c r="Y684" s="411"/>
      <c r="Z684" s="411"/>
      <c r="AA684" s="411"/>
    </row>
    <row r="685" spans="1:27" ht="12.75" customHeight="1">
      <c r="A685" s="411"/>
      <c r="B685" s="411"/>
      <c r="C685" s="411"/>
      <c r="D685" s="411"/>
      <c r="E685" s="411"/>
      <c r="F685" s="374"/>
      <c r="G685" s="411"/>
      <c r="H685" s="411"/>
      <c r="I685" s="500"/>
      <c r="J685" s="500"/>
      <c r="K685" s="500"/>
      <c r="L685" s="411"/>
      <c r="M685" s="374"/>
      <c r="N685" s="374"/>
      <c r="O685" s="374"/>
      <c r="P685" s="374"/>
      <c r="Q685" s="374"/>
      <c r="R685" s="374"/>
      <c r="S685" s="374"/>
      <c r="T685" s="374"/>
      <c r="U685" s="374"/>
      <c r="V685" s="374"/>
      <c r="W685" s="411"/>
      <c r="X685" s="411"/>
      <c r="Y685" s="411"/>
      <c r="Z685" s="411"/>
      <c r="AA685" s="411"/>
    </row>
    <row r="686" spans="1:27" ht="12.75" customHeight="1">
      <c r="A686" s="411"/>
      <c r="B686" s="411"/>
      <c r="C686" s="411"/>
      <c r="D686" s="411"/>
      <c r="E686" s="411"/>
      <c r="F686" s="374"/>
      <c r="G686" s="411"/>
      <c r="H686" s="411"/>
      <c r="I686" s="500"/>
      <c r="J686" s="500"/>
      <c r="K686" s="500"/>
      <c r="L686" s="411"/>
      <c r="M686" s="374"/>
      <c r="N686" s="374"/>
      <c r="O686" s="374"/>
      <c r="P686" s="374"/>
      <c r="Q686" s="374"/>
      <c r="R686" s="374"/>
      <c r="S686" s="374"/>
      <c r="T686" s="374"/>
      <c r="U686" s="374"/>
      <c r="V686" s="374"/>
      <c r="W686" s="411"/>
      <c r="X686" s="411"/>
      <c r="Y686" s="411"/>
      <c r="Z686" s="411"/>
      <c r="AA686" s="411"/>
    </row>
    <row r="687" spans="1:27" ht="12.75" customHeight="1">
      <c r="A687" s="411"/>
      <c r="B687" s="411"/>
      <c r="C687" s="411"/>
      <c r="D687" s="411"/>
      <c r="E687" s="411"/>
      <c r="F687" s="374"/>
      <c r="G687" s="411"/>
      <c r="H687" s="411"/>
      <c r="I687" s="500"/>
      <c r="J687" s="500"/>
      <c r="K687" s="500"/>
      <c r="L687" s="411"/>
      <c r="M687" s="374"/>
      <c r="N687" s="374"/>
      <c r="O687" s="374"/>
      <c r="P687" s="374"/>
      <c r="Q687" s="374"/>
      <c r="R687" s="374"/>
      <c r="S687" s="374"/>
      <c r="T687" s="374"/>
      <c r="U687" s="374"/>
      <c r="V687" s="374"/>
      <c r="W687" s="411"/>
      <c r="X687" s="411"/>
      <c r="Y687" s="411"/>
      <c r="Z687" s="411"/>
      <c r="AA687" s="411"/>
    </row>
    <row r="688" spans="1:27" ht="12.75" customHeight="1">
      <c r="A688" s="411"/>
      <c r="B688" s="411"/>
      <c r="C688" s="411"/>
      <c r="D688" s="411"/>
      <c r="E688" s="411"/>
      <c r="F688" s="374"/>
      <c r="G688" s="411"/>
      <c r="H688" s="411"/>
      <c r="I688" s="500"/>
      <c r="J688" s="500"/>
      <c r="K688" s="500"/>
      <c r="L688" s="411"/>
      <c r="M688" s="374"/>
      <c r="N688" s="374"/>
      <c r="O688" s="374"/>
      <c r="P688" s="374"/>
      <c r="Q688" s="374"/>
      <c r="R688" s="374"/>
      <c r="S688" s="374"/>
      <c r="T688" s="374"/>
      <c r="U688" s="374"/>
      <c r="V688" s="374"/>
      <c r="W688" s="411"/>
      <c r="X688" s="411"/>
      <c r="Y688" s="411"/>
      <c r="Z688" s="411"/>
      <c r="AA688" s="411"/>
    </row>
    <row r="689" spans="1:27" ht="12.75" customHeight="1">
      <c r="A689" s="411"/>
      <c r="B689" s="411"/>
      <c r="C689" s="411"/>
      <c r="D689" s="411"/>
      <c r="E689" s="411"/>
      <c r="F689" s="374"/>
      <c r="G689" s="411"/>
      <c r="H689" s="411"/>
      <c r="I689" s="500"/>
      <c r="J689" s="500"/>
      <c r="K689" s="500"/>
      <c r="L689" s="411"/>
      <c r="M689" s="374"/>
      <c r="N689" s="374"/>
      <c r="O689" s="374"/>
      <c r="P689" s="374"/>
      <c r="Q689" s="374"/>
      <c r="R689" s="374"/>
      <c r="S689" s="374"/>
      <c r="T689" s="374"/>
      <c r="U689" s="374"/>
      <c r="V689" s="374"/>
      <c r="W689" s="411"/>
      <c r="X689" s="411"/>
      <c r="Y689" s="411"/>
      <c r="Z689" s="411"/>
      <c r="AA689" s="411"/>
    </row>
    <row r="690" spans="1:27" ht="12.75" customHeight="1">
      <c r="A690" s="411"/>
      <c r="B690" s="411"/>
      <c r="C690" s="411"/>
      <c r="D690" s="411"/>
      <c r="E690" s="411"/>
      <c r="F690" s="374"/>
      <c r="G690" s="411"/>
      <c r="H690" s="411"/>
      <c r="I690" s="500"/>
      <c r="J690" s="500"/>
      <c r="K690" s="500"/>
      <c r="L690" s="411"/>
      <c r="M690" s="374"/>
      <c r="N690" s="374"/>
      <c r="O690" s="374"/>
      <c r="P690" s="374"/>
      <c r="Q690" s="374"/>
      <c r="R690" s="374"/>
      <c r="S690" s="374"/>
      <c r="T690" s="374"/>
      <c r="U690" s="374"/>
      <c r="V690" s="374"/>
      <c r="W690" s="411"/>
      <c r="X690" s="411"/>
      <c r="Y690" s="411"/>
      <c r="Z690" s="411"/>
      <c r="AA690" s="411"/>
    </row>
    <row r="691" spans="1:27" ht="12.75" customHeight="1">
      <c r="A691" s="411"/>
      <c r="B691" s="411"/>
      <c r="C691" s="411"/>
      <c r="D691" s="411"/>
      <c r="E691" s="411"/>
      <c r="F691" s="374"/>
      <c r="G691" s="411"/>
      <c r="H691" s="411"/>
      <c r="I691" s="500"/>
      <c r="J691" s="500"/>
      <c r="K691" s="500"/>
      <c r="L691" s="411"/>
      <c r="M691" s="374"/>
      <c r="N691" s="374"/>
      <c r="O691" s="374"/>
      <c r="P691" s="374"/>
      <c r="Q691" s="374"/>
      <c r="R691" s="374"/>
      <c r="S691" s="374"/>
      <c r="T691" s="374"/>
      <c r="U691" s="374"/>
      <c r="V691" s="374"/>
      <c r="W691" s="411"/>
      <c r="X691" s="411"/>
      <c r="Y691" s="411"/>
      <c r="Z691" s="411"/>
      <c r="AA691" s="411"/>
    </row>
    <row r="692" spans="1:27" ht="12.75" customHeight="1">
      <c r="A692" s="411"/>
      <c r="B692" s="411"/>
      <c r="C692" s="411"/>
      <c r="D692" s="411"/>
      <c r="E692" s="411"/>
      <c r="F692" s="374"/>
      <c r="G692" s="411"/>
      <c r="H692" s="411"/>
      <c r="I692" s="411"/>
      <c r="J692" s="411"/>
      <c r="K692" s="411"/>
      <c r="L692" s="411"/>
      <c r="M692" s="374"/>
      <c r="N692" s="374"/>
      <c r="O692" s="374"/>
      <c r="P692" s="374"/>
      <c r="Q692" s="374"/>
      <c r="R692" s="374"/>
      <c r="S692" s="374"/>
      <c r="T692" s="374"/>
      <c r="U692" s="374"/>
      <c r="V692" s="374"/>
      <c r="W692" s="411"/>
      <c r="X692" s="411"/>
      <c r="Y692" s="411"/>
      <c r="Z692" s="411"/>
      <c r="AA692" s="411"/>
    </row>
    <row r="693" spans="1:27" ht="12.75" customHeight="1">
      <c r="A693" s="411"/>
      <c r="B693" s="411"/>
      <c r="C693" s="411"/>
      <c r="D693" s="411"/>
      <c r="E693" s="411"/>
      <c r="F693" s="374"/>
      <c r="G693" s="411"/>
      <c r="H693" s="411"/>
      <c r="I693" s="411"/>
      <c r="J693" s="411"/>
      <c r="K693" s="411"/>
      <c r="L693" s="411"/>
      <c r="M693" s="374"/>
      <c r="N693" s="374"/>
      <c r="O693" s="374"/>
      <c r="P693" s="374"/>
      <c r="Q693" s="374"/>
      <c r="R693" s="374"/>
      <c r="S693" s="374"/>
      <c r="T693" s="374"/>
      <c r="U693" s="374"/>
      <c r="V693" s="374"/>
      <c r="W693" s="411"/>
      <c r="X693" s="411"/>
      <c r="Y693" s="411"/>
      <c r="Z693" s="411"/>
      <c r="AA693" s="411"/>
    </row>
    <row r="694" spans="1:27" ht="12.75" customHeight="1">
      <c r="A694" s="411"/>
      <c r="B694" s="411"/>
      <c r="C694" s="411"/>
      <c r="D694" s="411"/>
      <c r="E694" s="411"/>
      <c r="F694" s="374"/>
      <c r="G694" s="411"/>
      <c r="H694" s="411"/>
      <c r="I694" s="411"/>
      <c r="J694" s="411"/>
      <c r="K694" s="411"/>
      <c r="L694" s="411"/>
      <c r="M694" s="374"/>
      <c r="N694" s="374"/>
      <c r="O694" s="374"/>
      <c r="P694" s="374"/>
      <c r="Q694" s="374"/>
      <c r="R694" s="374"/>
      <c r="S694" s="374"/>
      <c r="T694" s="374"/>
      <c r="U694" s="374"/>
      <c r="V694" s="374"/>
      <c r="W694" s="411"/>
      <c r="X694" s="411"/>
      <c r="Y694" s="411"/>
      <c r="Z694" s="411"/>
      <c r="AA694" s="411"/>
    </row>
    <row r="695" spans="1:27" ht="12.75" customHeight="1">
      <c r="A695" s="411"/>
      <c r="B695" s="411"/>
      <c r="C695" s="411"/>
      <c r="D695" s="411"/>
      <c r="E695" s="411"/>
      <c r="F695" s="374"/>
      <c r="G695" s="411"/>
      <c r="H695" s="411"/>
      <c r="I695" s="411"/>
      <c r="J695" s="411"/>
      <c r="K695" s="411"/>
      <c r="L695" s="411"/>
      <c r="M695" s="374"/>
      <c r="N695" s="374"/>
      <c r="O695" s="374"/>
      <c r="P695" s="374"/>
      <c r="Q695" s="374"/>
      <c r="R695" s="374"/>
      <c r="S695" s="374"/>
      <c r="T695" s="374"/>
      <c r="U695" s="374"/>
      <c r="V695" s="374"/>
      <c r="W695" s="411"/>
      <c r="X695" s="411"/>
      <c r="Y695" s="411"/>
      <c r="Z695" s="411"/>
      <c r="AA695" s="411"/>
    </row>
    <row r="696" spans="1:27" ht="12.75" customHeight="1">
      <c r="A696" s="411"/>
      <c r="B696" s="411"/>
      <c r="C696" s="411"/>
      <c r="D696" s="411"/>
      <c r="E696" s="411"/>
      <c r="F696" s="374"/>
      <c r="G696" s="411"/>
      <c r="H696" s="411"/>
      <c r="I696" s="411"/>
      <c r="J696" s="411"/>
      <c r="K696" s="411"/>
      <c r="L696" s="411"/>
      <c r="M696" s="374"/>
      <c r="N696" s="374"/>
      <c r="O696" s="374"/>
      <c r="P696" s="374"/>
      <c r="Q696" s="374"/>
      <c r="R696" s="374"/>
      <c r="S696" s="374"/>
      <c r="T696" s="374"/>
      <c r="U696" s="374"/>
      <c r="V696" s="374"/>
      <c r="W696" s="411"/>
      <c r="X696" s="411"/>
      <c r="Y696" s="411"/>
      <c r="Z696" s="411"/>
      <c r="AA696" s="411"/>
    </row>
    <row r="697" spans="1:27" ht="12.75" customHeight="1">
      <c r="A697" s="411"/>
      <c r="B697" s="411"/>
      <c r="C697" s="411"/>
      <c r="D697" s="411"/>
      <c r="E697" s="411"/>
      <c r="F697" s="374"/>
      <c r="G697" s="411"/>
      <c r="H697" s="411"/>
      <c r="I697" s="411"/>
      <c r="J697" s="411"/>
      <c r="K697" s="411"/>
      <c r="L697" s="411"/>
      <c r="M697" s="374"/>
      <c r="N697" s="374"/>
      <c r="O697" s="374"/>
      <c r="P697" s="374"/>
      <c r="Q697" s="374"/>
      <c r="R697" s="374"/>
      <c r="S697" s="374"/>
      <c r="T697" s="374"/>
      <c r="U697" s="374"/>
      <c r="V697" s="374"/>
      <c r="W697" s="411"/>
      <c r="X697" s="411"/>
      <c r="Y697" s="411"/>
      <c r="Z697" s="411"/>
      <c r="AA697" s="411"/>
    </row>
    <row r="698" spans="1:27" ht="12.75" customHeight="1">
      <c r="A698" s="411"/>
      <c r="B698" s="411"/>
      <c r="C698" s="411"/>
      <c r="D698" s="411"/>
      <c r="E698" s="411"/>
      <c r="F698" s="374"/>
      <c r="G698" s="411"/>
      <c r="H698" s="411"/>
      <c r="I698" s="411"/>
      <c r="J698" s="411"/>
      <c r="K698" s="411"/>
      <c r="L698" s="411"/>
      <c r="M698" s="374"/>
      <c r="N698" s="374"/>
      <c r="O698" s="374"/>
      <c r="P698" s="374"/>
      <c r="Q698" s="374"/>
      <c r="R698" s="374"/>
      <c r="S698" s="374"/>
      <c r="T698" s="374"/>
      <c r="U698" s="374"/>
      <c r="V698" s="374"/>
      <c r="W698" s="411"/>
      <c r="X698" s="411"/>
      <c r="Y698" s="411"/>
      <c r="Z698" s="411"/>
      <c r="AA698" s="411"/>
    </row>
    <row r="699" spans="1:27" ht="12.75" customHeight="1">
      <c r="A699" s="411"/>
      <c r="B699" s="411"/>
      <c r="C699" s="411"/>
      <c r="D699" s="411"/>
      <c r="E699" s="411"/>
      <c r="F699" s="374"/>
      <c r="G699" s="411"/>
      <c r="H699" s="411"/>
      <c r="I699" s="411"/>
      <c r="J699" s="411"/>
      <c r="K699" s="411"/>
      <c r="L699" s="411"/>
      <c r="M699" s="374"/>
      <c r="N699" s="374"/>
      <c r="O699" s="374"/>
      <c r="P699" s="374"/>
      <c r="Q699" s="374"/>
      <c r="R699" s="374"/>
      <c r="S699" s="374"/>
      <c r="T699" s="374"/>
      <c r="U699" s="374"/>
      <c r="V699" s="374"/>
      <c r="W699" s="411"/>
      <c r="X699" s="411"/>
      <c r="Y699" s="411"/>
      <c r="Z699" s="411"/>
      <c r="AA699" s="411"/>
    </row>
    <row r="700" spans="1:27" ht="12.75" customHeight="1">
      <c r="A700" s="411"/>
      <c r="B700" s="411"/>
      <c r="C700" s="411"/>
      <c r="D700" s="411"/>
      <c r="E700" s="411"/>
      <c r="F700" s="374"/>
      <c r="G700" s="411"/>
      <c r="H700" s="411"/>
      <c r="I700" s="411"/>
      <c r="J700" s="411"/>
      <c r="K700" s="411"/>
      <c r="L700" s="411"/>
      <c r="M700" s="374"/>
      <c r="N700" s="374"/>
      <c r="O700" s="374"/>
      <c r="P700" s="374"/>
      <c r="Q700" s="374"/>
      <c r="R700" s="374"/>
      <c r="S700" s="374"/>
      <c r="T700" s="374"/>
      <c r="U700" s="374"/>
      <c r="V700" s="374"/>
      <c r="W700" s="411"/>
      <c r="X700" s="411"/>
      <c r="Y700" s="411"/>
      <c r="Z700" s="411"/>
      <c r="AA700" s="411"/>
    </row>
    <row r="701" spans="1:27" ht="12.75" customHeight="1">
      <c r="A701" s="411"/>
      <c r="B701" s="411"/>
      <c r="C701" s="411"/>
      <c r="D701" s="411"/>
      <c r="E701" s="411"/>
      <c r="F701" s="374"/>
      <c r="G701" s="411"/>
      <c r="H701" s="411"/>
      <c r="I701" s="411"/>
      <c r="J701" s="411"/>
      <c r="K701" s="411"/>
      <c r="L701" s="411"/>
      <c r="M701" s="374"/>
      <c r="N701" s="374"/>
      <c r="O701" s="374"/>
      <c r="P701" s="374"/>
      <c r="Q701" s="374"/>
      <c r="R701" s="374"/>
      <c r="S701" s="374"/>
      <c r="T701" s="374"/>
      <c r="U701" s="374"/>
      <c r="V701" s="374"/>
      <c r="W701" s="411"/>
      <c r="X701" s="411"/>
      <c r="Y701" s="411"/>
      <c r="Z701" s="411"/>
      <c r="AA701" s="411"/>
    </row>
    <row r="702" spans="1:27" ht="12.75" customHeight="1">
      <c r="A702" s="411"/>
      <c r="B702" s="411"/>
      <c r="C702" s="411"/>
      <c r="D702" s="411"/>
      <c r="E702" s="411"/>
      <c r="F702" s="374"/>
      <c r="G702" s="411"/>
      <c r="H702" s="411"/>
      <c r="I702" s="411"/>
      <c r="J702" s="411"/>
      <c r="K702" s="411"/>
      <c r="L702" s="411"/>
      <c r="M702" s="374"/>
      <c r="N702" s="374"/>
      <c r="O702" s="374"/>
      <c r="P702" s="374"/>
      <c r="Q702" s="374"/>
      <c r="R702" s="374"/>
      <c r="S702" s="374"/>
      <c r="T702" s="374"/>
      <c r="U702" s="374"/>
      <c r="V702" s="374"/>
      <c r="W702" s="411"/>
      <c r="X702" s="411"/>
      <c r="Y702" s="411"/>
      <c r="Z702" s="411"/>
      <c r="AA702" s="411"/>
    </row>
    <row r="703" spans="1:27" ht="12.75" customHeight="1">
      <c r="A703" s="411"/>
      <c r="B703" s="411"/>
      <c r="C703" s="411"/>
      <c r="D703" s="411"/>
      <c r="E703" s="411"/>
      <c r="F703" s="374"/>
      <c r="G703" s="411"/>
      <c r="H703" s="411"/>
      <c r="I703" s="411"/>
      <c r="J703" s="411"/>
      <c r="K703" s="411"/>
      <c r="L703" s="411"/>
      <c r="M703" s="374"/>
      <c r="N703" s="374"/>
      <c r="O703" s="374"/>
      <c r="P703" s="374"/>
      <c r="Q703" s="374"/>
      <c r="R703" s="374"/>
      <c r="S703" s="374"/>
      <c r="T703" s="374"/>
      <c r="U703" s="374"/>
      <c r="V703" s="374"/>
      <c r="W703" s="411"/>
      <c r="X703" s="411"/>
      <c r="Y703" s="411"/>
      <c r="Z703" s="411"/>
      <c r="AA703" s="411"/>
    </row>
    <row r="704" spans="1:27" ht="12.75" customHeight="1">
      <c r="A704" s="411"/>
      <c r="B704" s="411"/>
      <c r="C704" s="411"/>
      <c r="D704" s="411"/>
      <c r="E704" s="411"/>
      <c r="F704" s="374"/>
      <c r="G704" s="411"/>
      <c r="H704" s="411"/>
      <c r="I704" s="411"/>
      <c r="J704" s="411"/>
      <c r="K704" s="411"/>
      <c r="L704" s="411"/>
      <c r="M704" s="374"/>
      <c r="N704" s="374"/>
      <c r="O704" s="374"/>
      <c r="P704" s="374"/>
      <c r="Q704" s="374"/>
      <c r="R704" s="374"/>
      <c r="S704" s="374"/>
      <c r="T704" s="374"/>
      <c r="U704" s="374"/>
      <c r="V704" s="374"/>
      <c r="W704" s="411"/>
      <c r="X704" s="411"/>
      <c r="Y704" s="411"/>
      <c r="Z704" s="411"/>
      <c r="AA704" s="411"/>
    </row>
    <row r="705" spans="1:27" ht="12.75" customHeight="1">
      <c r="A705" s="411"/>
      <c r="B705" s="411"/>
      <c r="C705" s="411"/>
      <c r="D705" s="411"/>
      <c r="E705" s="411"/>
      <c r="F705" s="374"/>
      <c r="G705" s="411"/>
      <c r="H705" s="411"/>
      <c r="I705" s="411"/>
      <c r="J705" s="411"/>
      <c r="K705" s="411"/>
      <c r="L705" s="411"/>
      <c r="M705" s="374"/>
      <c r="N705" s="374"/>
      <c r="O705" s="374"/>
      <c r="P705" s="374"/>
      <c r="Q705" s="374"/>
      <c r="R705" s="374"/>
      <c r="S705" s="374"/>
      <c r="T705" s="374"/>
      <c r="U705" s="374"/>
      <c r="V705" s="374"/>
      <c r="W705" s="411"/>
      <c r="X705" s="411"/>
      <c r="Y705" s="411"/>
      <c r="Z705" s="411"/>
      <c r="AA705" s="411"/>
    </row>
    <row r="706" spans="1:27" ht="12.75" customHeight="1">
      <c r="A706" s="411"/>
      <c r="B706" s="411"/>
      <c r="C706" s="411"/>
      <c r="D706" s="411"/>
      <c r="E706" s="411"/>
      <c r="F706" s="374"/>
      <c r="G706" s="411"/>
      <c r="H706" s="411"/>
      <c r="I706" s="411"/>
      <c r="J706" s="411"/>
      <c r="K706" s="411"/>
      <c r="L706" s="411"/>
      <c r="M706" s="374"/>
      <c r="N706" s="374"/>
      <c r="O706" s="374"/>
      <c r="P706" s="374"/>
      <c r="Q706" s="374"/>
      <c r="R706" s="374"/>
      <c r="S706" s="374"/>
      <c r="T706" s="374"/>
      <c r="U706" s="374"/>
      <c r="V706" s="374"/>
      <c r="W706" s="411"/>
      <c r="X706" s="411"/>
      <c r="Y706" s="411"/>
      <c r="Z706" s="411"/>
      <c r="AA706" s="411"/>
    </row>
    <row r="707" spans="1:27" ht="12.75" customHeight="1">
      <c r="A707" s="411"/>
      <c r="B707" s="411"/>
      <c r="C707" s="411"/>
      <c r="D707" s="411"/>
      <c r="E707" s="411"/>
      <c r="F707" s="374"/>
      <c r="G707" s="411"/>
      <c r="H707" s="411"/>
      <c r="I707" s="411"/>
      <c r="J707" s="411"/>
      <c r="K707" s="411"/>
      <c r="L707" s="411"/>
      <c r="M707" s="374"/>
      <c r="N707" s="374"/>
      <c r="O707" s="374"/>
      <c r="P707" s="374"/>
      <c r="Q707" s="374"/>
      <c r="R707" s="374"/>
      <c r="S707" s="374"/>
      <c r="T707" s="374"/>
      <c r="U707" s="374"/>
      <c r="V707" s="374"/>
      <c r="W707" s="411"/>
      <c r="X707" s="411"/>
      <c r="Y707" s="411"/>
      <c r="Z707" s="411"/>
      <c r="AA707" s="411"/>
    </row>
    <row r="708" spans="1:27" ht="12.75" customHeight="1">
      <c r="A708" s="411"/>
      <c r="B708" s="411"/>
      <c r="C708" s="411"/>
      <c r="D708" s="411"/>
      <c r="E708" s="411"/>
      <c r="F708" s="374"/>
      <c r="G708" s="411"/>
      <c r="H708" s="411"/>
      <c r="I708" s="411"/>
      <c r="J708" s="411"/>
      <c r="K708" s="411"/>
      <c r="L708" s="411"/>
      <c r="M708" s="374"/>
      <c r="N708" s="374"/>
      <c r="O708" s="374"/>
      <c r="P708" s="374"/>
      <c r="Q708" s="374"/>
      <c r="R708" s="374"/>
      <c r="S708" s="374"/>
      <c r="T708" s="374"/>
      <c r="U708" s="374"/>
      <c r="V708" s="374"/>
      <c r="W708" s="411"/>
      <c r="X708" s="411"/>
      <c r="Y708" s="411"/>
      <c r="Z708" s="411"/>
      <c r="AA708" s="411"/>
    </row>
    <row r="709" spans="1:27" ht="12.75" customHeight="1">
      <c r="A709" s="411"/>
      <c r="B709" s="411"/>
      <c r="C709" s="411"/>
      <c r="D709" s="411"/>
      <c r="E709" s="411"/>
      <c r="F709" s="374"/>
      <c r="G709" s="411"/>
      <c r="H709" s="411"/>
      <c r="I709" s="411"/>
      <c r="J709" s="411"/>
      <c r="K709" s="411"/>
      <c r="L709" s="411"/>
      <c r="M709" s="374"/>
      <c r="N709" s="374"/>
      <c r="O709" s="374"/>
      <c r="P709" s="374"/>
      <c r="Q709" s="374"/>
      <c r="R709" s="374"/>
      <c r="S709" s="374"/>
      <c r="T709" s="374"/>
      <c r="U709" s="374"/>
      <c r="V709" s="374"/>
      <c r="W709" s="411"/>
      <c r="X709" s="411"/>
      <c r="Y709" s="411"/>
      <c r="Z709" s="411"/>
      <c r="AA709" s="411"/>
    </row>
    <row r="710" spans="1:27" ht="12.75" customHeight="1">
      <c r="A710" s="411"/>
      <c r="B710" s="411"/>
      <c r="C710" s="411"/>
      <c r="D710" s="411"/>
      <c r="E710" s="411"/>
      <c r="F710" s="374"/>
      <c r="G710" s="411"/>
      <c r="H710" s="411"/>
      <c r="I710" s="411"/>
      <c r="J710" s="411"/>
      <c r="K710" s="411"/>
      <c r="L710" s="411"/>
      <c r="M710" s="374"/>
      <c r="N710" s="374"/>
      <c r="O710" s="374"/>
      <c r="P710" s="374"/>
      <c r="Q710" s="374"/>
      <c r="R710" s="374"/>
      <c r="S710" s="374"/>
      <c r="T710" s="374"/>
      <c r="U710" s="374"/>
      <c r="V710" s="374"/>
      <c r="W710" s="411"/>
      <c r="X710" s="411"/>
      <c r="Y710" s="411"/>
      <c r="Z710" s="411"/>
      <c r="AA710" s="411"/>
    </row>
    <row r="711" spans="1:27" ht="12.75" customHeight="1">
      <c r="A711" s="411"/>
      <c r="B711" s="411"/>
      <c r="C711" s="411"/>
      <c r="D711" s="411"/>
      <c r="E711" s="411"/>
      <c r="F711" s="374"/>
      <c r="G711" s="411"/>
      <c r="H711" s="411"/>
      <c r="I711" s="411"/>
      <c r="J711" s="411"/>
      <c r="K711" s="411"/>
      <c r="L711" s="411"/>
      <c r="M711" s="374"/>
      <c r="N711" s="374"/>
      <c r="O711" s="374"/>
      <c r="P711" s="374"/>
      <c r="Q711" s="374"/>
      <c r="R711" s="374"/>
      <c r="S711" s="374"/>
      <c r="T711" s="374"/>
      <c r="U711" s="374"/>
      <c r="V711" s="374"/>
      <c r="W711" s="411"/>
      <c r="X711" s="411"/>
      <c r="Y711" s="411"/>
      <c r="Z711" s="411"/>
      <c r="AA711" s="411"/>
    </row>
    <row r="712" spans="1:27" ht="12.75" customHeight="1">
      <c r="A712" s="411"/>
      <c r="B712" s="411"/>
      <c r="C712" s="411"/>
      <c r="D712" s="411"/>
      <c r="E712" s="411"/>
      <c r="F712" s="374"/>
      <c r="G712" s="411"/>
      <c r="H712" s="411"/>
      <c r="I712" s="411"/>
      <c r="J712" s="411"/>
      <c r="K712" s="411"/>
      <c r="L712" s="411"/>
      <c r="M712" s="374"/>
      <c r="N712" s="374"/>
      <c r="O712" s="374"/>
      <c r="P712" s="374"/>
      <c r="Q712" s="374"/>
      <c r="R712" s="374"/>
      <c r="S712" s="374"/>
      <c r="T712" s="374"/>
      <c r="U712" s="374"/>
      <c r="V712" s="374"/>
      <c r="W712" s="411"/>
      <c r="X712" s="411"/>
      <c r="Y712" s="411"/>
      <c r="Z712" s="411"/>
      <c r="AA712" s="411"/>
    </row>
    <row r="713" spans="1:27" ht="12.75" customHeight="1">
      <c r="A713" s="411"/>
      <c r="B713" s="411"/>
      <c r="C713" s="411"/>
      <c r="D713" s="411"/>
      <c r="E713" s="411"/>
      <c r="F713" s="374"/>
      <c r="G713" s="411"/>
      <c r="H713" s="411"/>
      <c r="I713" s="411"/>
      <c r="J713" s="411"/>
      <c r="K713" s="411"/>
      <c r="L713" s="411"/>
      <c r="M713" s="374"/>
      <c r="N713" s="374"/>
      <c r="O713" s="374"/>
      <c r="P713" s="374"/>
      <c r="Q713" s="374"/>
      <c r="R713" s="374"/>
      <c r="S713" s="374"/>
      <c r="T713" s="374"/>
      <c r="U713" s="374"/>
      <c r="V713" s="374"/>
      <c r="W713" s="411"/>
      <c r="X713" s="411"/>
      <c r="Y713" s="411"/>
      <c r="Z713" s="411"/>
      <c r="AA713" s="411"/>
    </row>
    <row r="714" spans="1:27" ht="12.75" customHeight="1">
      <c r="A714" s="411"/>
      <c r="B714" s="411"/>
      <c r="C714" s="411"/>
      <c r="D714" s="411"/>
      <c r="E714" s="411"/>
      <c r="F714" s="374"/>
      <c r="G714" s="411"/>
      <c r="H714" s="411"/>
      <c r="I714" s="411"/>
      <c r="J714" s="411"/>
      <c r="K714" s="411"/>
      <c r="L714" s="411"/>
      <c r="M714" s="374"/>
      <c r="N714" s="374"/>
      <c r="O714" s="374"/>
      <c r="P714" s="374"/>
      <c r="Q714" s="374"/>
      <c r="R714" s="374"/>
      <c r="S714" s="374"/>
      <c r="T714" s="374"/>
      <c r="U714" s="374"/>
      <c r="V714" s="374"/>
      <c r="W714" s="411"/>
      <c r="X714" s="411"/>
      <c r="Y714" s="411"/>
      <c r="Z714" s="411"/>
      <c r="AA714" s="411"/>
    </row>
    <row r="715" spans="1:27" ht="12.75" customHeight="1">
      <c r="A715" s="411"/>
      <c r="B715" s="411"/>
      <c r="C715" s="411"/>
      <c r="D715" s="411"/>
      <c r="E715" s="411"/>
      <c r="F715" s="374"/>
      <c r="G715" s="411"/>
      <c r="H715" s="411"/>
      <c r="I715" s="411"/>
      <c r="J715" s="411"/>
      <c r="K715" s="411"/>
      <c r="L715" s="411"/>
      <c r="M715" s="374"/>
      <c r="N715" s="374"/>
      <c r="O715" s="374"/>
      <c r="P715" s="374"/>
      <c r="Q715" s="374"/>
      <c r="R715" s="374"/>
      <c r="S715" s="374"/>
      <c r="T715" s="374"/>
      <c r="U715" s="374"/>
      <c r="V715" s="374"/>
      <c r="W715" s="411"/>
      <c r="X715" s="411"/>
      <c r="Y715" s="411"/>
      <c r="Z715" s="411"/>
      <c r="AA715" s="411"/>
    </row>
    <row r="716" spans="1:27" ht="12.75" customHeight="1">
      <c r="A716" s="411"/>
      <c r="B716" s="411"/>
      <c r="C716" s="411"/>
      <c r="D716" s="411"/>
      <c r="E716" s="411"/>
      <c r="F716" s="374"/>
      <c r="G716" s="411"/>
      <c r="H716" s="411"/>
      <c r="I716" s="411"/>
      <c r="J716" s="411"/>
      <c r="K716" s="411"/>
      <c r="L716" s="411"/>
      <c r="M716" s="374"/>
      <c r="N716" s="374"/>
      <c r="O716" s="374"/>
      <c r="P716" s="374"/>
      <c r="Q716" s="374"/>
      <c r="R716" s="374"/>
      <c r="S716" s="374"/>
      <c r="T716" s="374"/>
      <c r="U716" s="374"/>
      <c r="V716" s="374"/>
      <c r="W716" s="411"/>
      <c r="X716" s="411"/>
      <c r="Y716" s="411"/>
      <c r="Z716" s="411"/>
      <c r="AA716" s="411"/>
    </row>
    <row r="717" spans="1:27" ht="12.75" customHeight="1">
      <c r="A717" s="411"/>
      <c r="B717" s="411"/>
      <c r="C717" s="411"/>
      <c r="D717" s="411"/>
      <c r="E717" s="411"/>
      <c r="F717" s="374"/>
      <c r="G717" s="411"/>
      <c r="H717" s="411"/>
      <c r="I717" s="411"/>
      <c r="J717" s="411"/>
      <c r="K717" s="411"/>
      <c r="L717" s="411"/>
      <c r="M717" s="374"/>
      <c r="N717" s="374"/>
      <c r="O717" s="374"/>
      <c r="P717" s="374"/>
      <c r="Q717" s="374"/>
      <c r="R717" s="374"/>
      <c r="S717" s="374"/>
      <c r="T717" s="374"/>
      <c r="U717" s="374"/>
      <c r="V717" s="374"/>
      <c r="W717" s="411"/>
      <c r="X717" s="411"/>
      <c r="Y717" s="411"/>
      <c r="Z717" s="411"/>
      <c r="AA717" s="411"/>
    </row>
    <row r="718" spans="1:27" ht="12.75" customHeight="1">
      <c r="A718" s="411"/>
      <c r="B718" s="411"/>
      <c r="C718" s="411"/>
      <c r="D718" s="411"/>
      <c r="E718" s="411"/>
      <c r="F718" s="374"/>
      <c r="G718" s="411"/>
      <c r="H718" s="411"/>
      <c r="I718" s="411"/>
      <c r="J718" s="411"/>
      <c r="K718" s="411"/>
      <c r="L718" s="411"/>
      <c r="M718" s="374"/>
      <c r="N718" s="374"/>
      <c r="O718" s="374"/>
      <c r="P718" s="374"/>
      <c r="Q718" s="374"/>
      <c r="R718" s="374"/>
      <c r="S718" s="374"/>
      <c r="T718" s="374"/>
      <c r="U718" s="374"/>
      <c r="V718" s="374"/>
      <c r="W718" s="411"/>
      <c r="X718" s="411"/>
      <c r="Y718" s="411"/>
      <c r="Z718" s="411"/>
      <c r="AA718" s="411"/>
    </row>
    <row r="719" spans="1:27" ht="12.75" customHeight="1">
      <c r="A719" s="411"/>
      <c r="B719" s="411"/>
      <c r="C719" s="411"/>
      <c r="D719" s="411"/>
      <c r="E719" s="411"/>
      <c r="F719" s="374"/>
      <c r="G719" s="411"/>
      <c r="H719" s="411"/>
      <c r="I719" s="411"/>
      <c r="J719" s="411"/>
      <c r="K719" s="411"/>
      <c r="L719" s="411"/>
      <c r="M719" s="374"/>
      <c r="N719" s="374"/>
      <c r="O719" s="374"/>
      <c r="P719" s="374"/>
      <c r="Q719" s="374"/>
      <c r="R719" s="374"/>
      <c r="S719" s="374"/>
      <c r="T719" s="374"/>
      <c r="U719" s="374"/>
      <c r="V719" s="374"/>
      <c r="W719" s="411"/>
      <c r="X719" s="411"/>
      <c r="Y719" s="411"/>
      <c r="Z719" s="411"/>
      <c r="AA719" s="411"/>
    </row>
    <row r="720" spans="1:27" ht="12.75" customHeight="1">
      <c r="A720" s="411"/>
      <c r="B720" s="411"/>
      <c r="C720" s="411"/>
      <c r="D720" s="411"/>
      <c r="E720" s="411"/>
      <c r="F720" s="374"/>
      <c r="G720" s="411"/>
      <c r="H720" s="411"/>
      <c r="I720" s="411"/>
      <c r="J720" s="411"/>
      <c r="K720" s="411"/>
      <c r="L720" s="411"/>
      <c r="M720" s="374"/>
      <c r="N720" s="374"/>
      <c r="O720" s="374"/>
      <c r="P720" s="374"/>
      <c r="Q720" s="374"/>
      <c r="R720" s="374"/>
      <c r="S720" s="374"/>
      <c r="T720" s="374"/>
      <c r="U720" s="374"/>
      <c r="V720" s="374"/>
      <c r="W720" s="411"/>
      <c r="X720" s="411"/>
      <c r="Y720" s="411"/>
      <c r="Z720" s="411"/>
      <c r="AA720" s="411"/>
    </row>
    <row r="721" spans="1:27" ht="12.75" customHeight="1">
      <c r="A721" s="411"/>
      <c r="B721" s="411"/>
      <c r="C721" s="411"/>
      <c r="D721" s="411"/>
      <c r="E721" s="411"/>
      <c r="F721" s="374"/>
      <c r="G721" s="411"/>
      <c r="H721" s="411"/>
      <c r="I721" s="411"/>
      <c r="J721" s="411"/>
      <c r="K721" s="411"/>
      <c r="L721" s="411"/>
      <c r="M721" s="374"/>
      <c r="N721" s="374"/>
      <c r="O721" s="374"/>
      <c r="P721" s="374"/>
      <c r="Q721" s="374"/>
      <c r="R721" s="374"/>
      <c r="S721" s="374"/>
      <c r="T721" s="374"/>
      <c r="U721" s="374"/>
      <c r="V721" s="374"/>
      <c r="W721" s="411"/>
      <c r="X721" s="411"/>
      <c r="Y721" s="411"/>
      <c r="Z721" s="411"/>
      <c r="AA721" s="411"/>
    </row>
    <row r="722" spans="1:27" ht="12.75" customHeight="1">
      <c r="A722" s="411"/>
      <c r="B722" s="411"/>
      <c r="C722" s="411"/>
      <c r="D722" s="411"/>
      <c r="E722" s="411"/>
      <c r="F722" s="374"/>
      <c r="G722" s="411"/>
      <c r="H722" s="411"/>
      <c r="I722" s="411"/>
      <c r="J722" s="411"/>
      <c r="K722" s="411"/>
      <c r="L722" s="411"/>
      <c r="M722" s="374"/>
      <c r="N722" s="374"/>
      <c r="O722" s="374"/>
      <c r="P722" s="374"/>
      <c r="Q722" s="374"/>
      <c r="R722" s="374"/>
      <c r="S722" s="374"/>
      <c r="T722" s="374"/>
      <c r="U722" s="374"/>
      <c r="V722" s="374"/>
      <c r="W722" s="411"/>
      <c r="X722" s="411"/>
      <c r="Y722" s="411"/>
      <c r="Z722" s="411"/>
      <c r="AA722" s="411"/>
    </row>
    <row r="723" spans="1:27" ht="12.75" customHeight="1">
      <c r="A723" s="411"/>
      <c r="B723" s="411"/>
      <c r="C723" s="411"/>
      <c r="D723" s="411"/>
      <c r="E723" s="411"/>
      <c r="F723" s="374"/>
      <c r="G723" s="411"/>
      <c r="H723" s="411"/>
      <c r="I723" s="411"/>
      <c r="J723" s="411"/>
      <c r="K723" s="411"/>
      <c r="L723" s="411"/>
      <c r="M723" s="374"/>
      <c r="N723" s="374"/>
      <c r="O723" s="374"/>
      <c r="P723" s="374"/>
      <c r="Q723" s="374"/>
      <c r="R723" s="374"/>
      <c r="S723" s="374"/>
      <c r="T723" s="374"/>
      <c r="U723" s="374"/>
      <c r="V723" s="374"/>
      <c r="W723" s="411"/>
      <c r="X723" s="411"/>
      <c r="Y723" s="411"/>
      <c r="Z723" s="411"/>
      <c r="AA723" s="411"/>
    </row>
    <row r="724" spans="1:27" ht="12.75" customHeight="1">
      <c r="A724" s="411"/>
      <c r="B724" s="411"/>
      <c r="C724" s="411"/>
      <c r="D724" s="411"/>
      <c r="E724" s="411"/>
      <c r="F724" s="374"/>
      <c r="G724" s="411"/>
      <c r="H724" s="411"/>
      <c r="I724" s="411"/>
      <c r="J724" s="411"/>
      <c r="K724" s="411"/>
      <c r="L724" s="411"/>
      <c r="M724" s="374"/>
      <c r="N724" s="374"/>
      <c r="O724" s="374"/>
      <c r="P724" s="374"/>
      <c r="Q724" s="374"/>
      <c r="R724" s="374"/>
      <c r="S724" s="374"/>
      <c r="T724" s="374"/>
      <c r="U724" s="374"/>
      <c r="V724" s="374"/>
      <c r="W724" s="411"/>
      <c r="X724" s="411"/>
      <c r="Y724" s="411"/>
      <c r="Z724" s="411"/>
      <c r="AA724" s="411"/>
    </row>
    <row r="725" spans="1:27" ht="12.75" customHeight="1">
      <c r="A725" s="411"/>
      <c r="B725" s="411"/>
      <c r="C725" s="411"/>
      <c r="D725" s="411"/>
      <c r="E725" s="411"/>
      <c r="F725" s="374"/>
      <c r="G725" s="411"/>
      <c r="H725" s="411"/>
      <c r="I725" s="411"/>
      <c r="J725" s="411"/>
      <c r="K725" s="411"/>
      <c r="L725" s="411"/>
      <c r="M725" s="374"/>
      <c r="N725" s="374"/>
      <c r="O725" s="374"/>
      <c r="P725" s="374"/>
      <c r="Q725" s="374"/>
      <c r="R725" s="374"/>
      <c r="S725" s="374"/>
      <c r="T725" s="374"/>
      <c r="U725" s="374"/>
      <c r="V725" s="374"/>
      <c r="W725" s="411"/>
      <c r="X725" s="411"/>
      <c r="Y725" s="411"/>
      <c r="Z725" s="411"/>
      <c r="AA725" s="411"/>
    </row>
    <row r="726" spans="1:27" ht="12.75" customHeight="1">
      <c r="A726" s="411"/>
      <c r="B726" s="411"/>
      <c r="C726" s="411"/>
      <c r="D726" s="411"/>
      <c r="E726" s="411"/>
      <c r="F726" s="374"/>
      <c r="G726" s="411"/>
      <c r="H726" s="411"/>
      <c r="I726" s="411"/>
      <c r="J726" s="411"/>
      <c r="K726" s="411"/>
      <c r="L726" s="411"/>
      <c r="M726" s="374"/>
      <c r="N726" s="374"/>
      <c r="O726" s="374"/>
      <c r="P726" s="374"/>
      <c r="Q726" s="374"/>
      <c r="R726" s="374"/>
      <c r="S726" s="374"/>
      <c r="T726" s="374"/>
      <c r="U726" s="374"/>
      <c r="V726" s="374"/>
      <c r="W726" s="411"/>
      <c r="X726" s="411"/>
      <c r="Y726" s="411"/>
      <c r="Z726" s="411"/>
      <c r="AA726" s="411"/>
    </row>
    <row r="727" spans="1:27" ht="12.75" customHeight="1">
      <c r="A727" s="411"/>
      <c r="B727" s="411"/>
      <c r="C727" s="411"/>
      <c r="D727" s="411"/>
      <c r="E727" s="411"/>
      <c r="F727" s="374"/>
      <c r="G727" s="411"/>
      <c r="H727" s="411"/>
      <c r="I727" s="411"/>
      <c r="J727" s="411"/>
      <c r="K727" s="411"/>
      <c r="L727" s="411"/>
      <c r="M727" s="374"/>
      <c r="N727" s="374"/>
      <c r="O727" s="374"/>
      <c r="P727" s="374"/>
      <c r="Q727" s="374"/>
      <c r="R727" s="374"/>
      <c r="S727" s="374"/>
      <c r="T727" s="374"/>
      <c r="U727" s="374"/>
      <c r="V727" s="374"/>
      <c r="W727" s="411"/>
      <c r="X727" s="411"/>
      <c r="Y727" s="411"/>
      <c r="Z727" s="411"/>
      <c r="AA727" s="411"/>
    </row>
    <row r="728" spans="1:27" ht="12.75" customHeight="1">
      <c r="A728" s="411"/>
      <c r="B728" s="411"/>
      <c r="C728" s="411"/>
      <c r="D728" s="411"/>
      <c r="E728" s="411"/>
      <c r="F728" s="374"/>
      <c r="G728" s="411"/>
      <c r="H728" s="411"/>
      <c r="I728" s="411"/>
      <c r="J728" s="411"/>
      <c r="K728" s="411"/>
      <c r="L728" s="411"/>
      <c r="M728" s="374"/>
      <c r="N728" s="374"/>
      <c r="O728" s="374"/>
      <c r="P728" s="374"/>
      <c r="Q728" s="374"/>
      <c r="R728" s="374"/>
      <c r="S728" s="374"/>
      <c r="T728" s="374"/>
      <c r="U728" s="374"/>
      <c r="V728" s="374"/>
      <c r="W728" s="411"/>
      <c r="X728" s="411"/>
      <c r="Y728" s="411"/>
      <c r="Z728" s="411"/>
      <c r="AA728" s="411"/>
    </row>
    <row r="729" spans="1:27" ht="12.75" customHeight="1">
      <c r="A729" s="411"/>
      <c r="B729" s="411"/>
      <c r="C729" s="411"/>
      <c r="D729" s="411"/>
      <c r="E729" s="411"/>
      <c r="F729" s="374"/>
      <c r="G729" s="411"/>
      <c r="H729" s="411"/>
      <c r="I729" s="411"/>
      <c r="J729" s="411"/>
      <c r="K729" s="411"/>
      <c r="L729" s="411"/>
      <c r="M729" s="374"/>
      <c r="N729" s="374"/>
      <c r="O729" s="374"/>
      <c r="P729" s="374"/>
      <c r="Q729" s="374"/>
      <c r="R729" s="374"/>
      <c r="S729" s="374"/>
      <c r="T729" s="374"/>
      <c r="U729" s="374"/>
      <c r="V729" s="374"/>
      <c r="W729" s="411"/>
      <c r="X729" s="411"/>
      <c r="Y729" s="411"/>
      <c r="Z729" s="411"/>
      <c r="AA729" s="411"/>
    </row>
    <row r="730" spans="1:27" ht="12.75" customHeight="1">
      <c r="A730" s="411"/>
      <c r="B730" s="411"/>
      <c r="C730" s="411"/>
      <c r="D730" s="411"/>
      <c r="E730" s="411"/>
      <c r="F730" s="374"/>
      <c r="G730" s="411"/>
      <c r="H730" s="411"/>
      <c r="I730" s="411"/>
      <c r="J730" s="411"/>
      <c r="K730" s="411"/>
      <c r="L730" s="411"/>
      <c r="M730" s="374"/>
      <c r="N730" s="374"/>
      <c r="O730" s="374"/>
      <c r="P730" s="374"/>
      <c r="Q730" s="374"/>
      <c r="R730" s="374"/>
      <c r="S730" s="374"/>
      <c r="T730" s="374"/>
      <c r="U730" s="374"/>
      <c r="V730" s="374"/>
      <c r="W730" s="411"/>
      <c r="X730" s="411"/>
      <c r="Y730" s="411"/>
      <c r="Z730" s="411"/>
      <c r="AA730" s="411"/>
    </row>
    <row r="731" spans="1:27" ht="12.75" customHeight="1">
      <c r="A731" s="411"/>
      <c r="B731" s="411"/>
      <c r="C731" s="411"/>
      <c r="D731" s="411"/>
      <c r="E731" s="411"/>
      <c r="F731" s="374"/>
      <c r="G731" s="411"/>
      <c r="H731" s="411"/>
      <c r="I731" s="411"/>
      <c r="J731" s="411"/>
      <c r="K731" s="411"/>
      <c r="L731" s="411"/>
      <c r="M731" s="374"/>
      <c r="N731" s="374"/>
      <c r="O731" s="374"/>
      <c r="P731" s="374"/>
      <c r="Q731" s="374"/>
      <c r="R731" s="374"/>
      <c r="S731" s="374"/>
      <c r="T731" s="374"/>
      <c r="U731" s="374"/>
      <c r="V731" s="374"/>
      <c r="W731" s="411"/>
      <c r="X731" s="411"/>
      <c r="Y731" s="411"/>
      <c r="Z731" s="411"/>
      <c r="AA731" s="411"/>
    </row>
    <row r="732" spans="1:27" ht="12.75" customHeight="1">
      <c r="A732" s="411"/>
      <c r="B732" s="411"/>
      <c r="C732" s="411"/>
      <c r="D732" s="411"/>
      <c r="E732" s="411"/>
      <c r="F732" s="374"/>
      <c r="G732" s="411"/>
      <c r="H732" s="411"/>
      <c r="I732" s="411"/>
      <c r="J732" s="411"/>
      <c r="K732" s="411"/>
      <c r="L732" s="411"/>
      <c r="M732" s="374"/>
      <c r="N732" s="374"/>
      <c r="O732" s="374"/>
      <c r="P732" s="374"/>
      <c r="Q732" s="374"/>
      <c r="R732" s="374"/>
      <c r="S732" s="374"/>
      <c r="T732" s="374"/>
      <c r="U732" s="374"/>
      <c r="V732" s="374"/>
      <c r="W732" s="411"/>
      <c r="X732" s="411"/>
      <c r="Y732" s="411"/>
      <c r="Z732" s="411"/>
      <c r="AA732" s="411"/>
    </row>
    <row r="733" spans="1:27" ht="12.75" customHeight="1">
      <c r="A733" s="411"/>
      <c r="B733" s="411"/>
      <c r="C733" s="411"/>
      <c r="D733" s="411"/>
      <c r="E733" s="411"/>
      <c r="F733" s="374"/>
      <c r="G733" s="411"/>
      <c r="H733" s="411"/>
      <c r="I733" s="411"/>
      <c r="J733" s="411"/>
      <c r="K733" s="411"/>
      <c r="L733" s="411"/>
      <c r="M733" s="374"/>
      <c r="N733" s="374"/>
      <c r="O733" s="374"/>
      <c r="P733" s="374"/>
      <c r="Q733" s="374"/>
      <c r="R733" s="374"/>
      <c r="S733" s="374"/>
      <c r="T733" s="374"/>
      <c r="U733" s="374"/>
      <c r="V733" s="374"/>
      <c r="W733" s="411"/>
      <c r="X733" s="411"/>
      <c r="Y733" s="411"/>
      <c r="Z733" s="411"/>
      <c r="AA733" s="411"/>
    </row>
    <row r="734" spans="1:27" ht="12.75" customHeight="1">
      <c r="A734" s="411"/>
      <c r="B734" s="411"/>
      <c r="C734" s="411"/>
      <c r="D734" s="411"/>
      <c r="E734" s="411"/>
      <c r="F734" s="374"/>
      <c r="G734" s="411"/>
      <c r="H734" s="411"/>
      <c r="I734" s="411"/>
      <c r="J734" s="411"/>
      <c r="K734" s="411"/>
      <c r="L734" s="411"/>
      <c r="M734" s="374"/>
      <c r="N734" s="374"/>
      <c r="O734" s="374"/>
      <c r="P734" s="374"/>
      <c r="Q734" s="374"/>
      <c r="R734" s="374"/>
      <c r="S734" s="374"/>
      <c r="T734" s="374"/>
      <c r="U734" s="374"/>
      <c r="V734" s="374"/>
      <c r="W734" s="411"/>
      <c r="X734" s="411"/>
      <c r="Y734" s="411"/>
      <c r="Z734" s="411"/>
      <c r="AA734" s="411"/>
    </row>
    <row r="735" spans="1:27" ht="12.75" customHeight="1">
      <c r="A735" s="411"/>
      <c r="B735" s="411"/>
      <c r="C735" s="411"/>
      <c r="D735" s="411"/>
      <c r="E735" s="411"/>
      <c r="F735" s="374"/>
      <c r="G735" s="411"/>
      <c r="H735" s="411"/>
      <c r="I735" s="411"/>
      <c r="J735" s="411"/>
      <c r="K735" s="411"/>
      <c r="L735" s="411"/>
      <c r="M735" s="374"/>
      <c r="N735" s="374"/>
      <c r="O735" s="374"/>
      <c r="P735" s="374"/>
      <c r="Q735" s="374"/>
      <c r="R735" s="374"/>
      <c r="S735" s="374"/>
      <c r="T735" s="374"/>
      <c r="U735" s="374"/>
      <c r="V735" s="374"/>
      <c r="W735" s="411"/>
      <c r="X735" s="411"/>
      <c r="Y735" s="411"/>
      <c r="Z735" s="411"/>
      <c r="AA735" s="411"/>
    </row>
    <row r="736" spans="1:27" ht="12.75" customHeight="1">
      <c r="A736" s="411"/>
      <c r="B736" s="411"/>
      <c r="C736" s="411"/>
      <c r="D736" s="411"/>
      <c r="E736" s="411"/>
      <c r="F736" s="374"/>
      <c r="G736" s="411"/>
      <c r="H736" s="411"/>
      <c r="I736" s="411"/>
      <c r="J736" s="411"/>
      <c r="K736" s="411"/>
      <c r="L736" s="411"/>
      <c r="M736" s="374"/>
      <c r="N736" s="374"/>
      <c r="O736" s="374"/>
      <c r="P736" s="374"/>
      <c r="Q736" s="374"/>
      <c r="R736" s="374"/>
      <c r="S736" s="374"/>
      <c r="T736" s="374"/>
      <c r="U736" s="374"/>
      <c r="V736" s="374"/>
      <c r="W736" s="411"/>
      <c r="X736" s="411"/>
      <c r="Y736" s="411"/>
      <c r="Z736" s="411"/>
      <c r="AA736" s="411"/>
    </row>
    <row r="737" spans="1:27" ht="12.75" customHeight="1">
      <c r="A737" s="411"/>
      <c r="B737" s="411"/>
      <c r="C737" s="411"/>
      <c r="D737" s="411"/>
      <c r="E737" s="411"/>
      <c r="F737" s="374"/>
      <c r="G737" s="411"/>
      <c r="H737" s="411"/>
      <c r="I737" s="411"/>
      <c r="J737" s="411"/>
      <c r="K737" s="411"/>
      <c r="L737" s="411"/>
      <c r="M737" s="374"/>
      <c r="N737" s="374"/>
      <c r="O737" s="374"/>
      <c r="P737" s="374"/>
      <c r="Q737" s="374"/>
      <c r="R737" s="374"/>
      <c r="S737" s="374"/>
      <c r="T737" s="374"/>
      <c r="U737" s="374"/>
      <c r="V737" s="374"/>
      <c r="W737" s="411"/>
      <c r="X737" s="411"/>
      <c r="Y737" s="411"/>
      <c r="Z737" s="411"/>
      <c r="AA737" s="411"/>
    </row>
    <row r="738" spans="1:27" ht="12.75" customHeight="1">
      <c r="A738" s="411"/>
      <c r="B738" s="411"/>
      <c r="C738" s="411"/>
      <c r="D738" s="411"/>
      <c r="E738" s="411"/>
      <c r="F738" s="374"/>
      <c r="G738" s="411"/>
      <c r="H738" s="411"/>
      <c r="I738" s="411"/>
      <c r="J738" s="411"/>
      <c r="K738" s="411"/>
      <c r="L738" s="411"/>
      <c r="M738" s="374"/>
      <c r="N738" s="374"/>
      <c r="O738" s="374"/>
      <c r="P738" s="374"/>
      <c r="Q738" s="374"/>
      <c r="R738" s="374"/>
      <c r="S738" s="374"/>
      <c r="T738" s="374"/>
      <c r="U738" s="374"/>
      <c r="V738" s="374"/>
      <c r="W738" s="411"/>
      <c r="X738" s="411"/>
      <c r="Y738" s="411"/>
      <c r="Z738" s="411"/>
      <c r="AA738" s="411"/>
    </row>
    <row r="739" spans="1:27" ht="12.75" customHeight="1">
      <c r="A739" s="411"/>
      <c r="B739" s="411"/>
      <c r="C739" s="411"/>
      <c r="D739" s="411"/>
      <c r="E739" s="411"/>
      <c r="F739" s="374"/>
      <c r="G739" s="411"/>
      <c r="H739" s="411"/>
      <c r="I739" s="411"/>
      <c r="J739" s="411"/>
      <c r="K739" s="411"/>
      <c r="L739" s="411"/>
      <c r="M739" s="374"/>
      <c r="N739" s="374"/>
      <c r="O739" s="374"/>
      <c r="P739" s="374"/>
      <c r="Q739" s="374"/>
      <c r="R739" s="374"/>
      <c r="S739" s="374"/>
      <c r="T739" s="374"/>
      <c r="U739" s="374"/>
      <c r="V739" s="374"/>
      <c r="W739" s="411"/>
      <c r="X739" s="411"/>
      <c r="Y739" s="411"/>
      <c r="Z739" s="411"/>
      <c r="AA739" s="411"/>
    </row>
    <row r="740" spans="1:27" ht="12.75" customHeight="1">
      <c r="A740" s="411"/>
      <c r="B740" s="411"/>
      <c r="C740" s="411"/>
      <c r="D740" s="411"/>
      <c r="E740" s="411"/>
      <c r="F740" s="374"/>
      <c r="G740" s="411"/>
      <c r="H740" s="411"/>
      <c r="I740" s="411"/>
      <c r="J740" s="411"/>
      <c r="K740" s="411"/>
      <c r="L740" s="411"/>
      <c r="M740" s="374"/>
      <c r="N740" s="374"/>
      <c r="O740" s="374"/>
      <c r="P740" s="374"/>
      <c r="Q740" s="374"/>
      <c r="R740" s="374"/>
      <c r="S740" s="374"/>
      <c r="T740" s="374"/>
      <c r="U740" s="374"/>
      <c r="V740" s="374"/>
      <c r="W740" s="411"/>
      <c r="X740" s="411"/>
      <c r="Y740" s="411"/>
      <c r="Z740" s="411"/>
      <c r="AA740" s="411"/>
    </row>
    <row r="741" spans="1:27" ht="12.75" customHeight="1">
      <c r="A741" s="411"/>
      <c r="B741" s="411"/>
      <c r="C741" s="411"/>
      <c r="D741" s="411"/>
      <c r="E741" s="411"/>
      <c r="F741" s="374"/>
      <c r="G741" s="411"/>
      <c r="H741" s="411"/>
      <c r="I741" s="411"/>
      <c r="J741" s="411"/>
      <c r="K741" s="411"/>
      <c r="L741" s="411"/>
      <c r="M741" s="374"/>
      <c r="N741" s="374"/>
      <c r="O741" s="374"/>
      <c r="P741" s="374"/>
      <c r="Q741" s="374"/>
      <c r="R741" s="374"/>
      <c r="S741" s="374"/>
      <c r="T741" s="374"/>
      <c r="U741" s="374"/>
      <c r="V741" s="374"/>
      <c r="W741" s="411"/>
      <c r="X741" s="411"/>
      <c r="Y741" s="411"/>
      <c r="Z741" s="411"/>
      <c r="AA741" s="411"/>
    </row>
    <row r="742" spans="1:27" ht="12.75" customHeight="1">
      <c r="A742" s="411"/>
      <c r="B742" s="411"/>
      <c r="C742" s="411"/>
      <c r="D742" s="411"/>
      <c r="E742" s="411"/>
      <c r="F742" s="374"/>
      <c r="G742" s="411"/>
      <c r="H742" s="411"/>
      <c r="I742" s="411"/>
      <c r="J742" s="411"/>
      <c r="K742" s="411"/>
      <c r="L742" s="411"/>
      <c r="M742" s="374"/>
      <c r="N742" s="374"/>
      <c r="O742" s="374"/>
      <c r="P742" s="374"/>
      <c r="Q742" s="374"/>
      <c r="R742" s="374"/>
      <c r="S742" s="374"/>
      <c r="T742" s="374"/>
      <c r="U742" s="374"/>
      <c r="V742" s="374"/>
      <c r="W742" s="411"/>
      <c r="X742" s="411"/>
      <c r="Y742" s="411"/>
      <c r="Z742" s="411"/>
      <c r="AA742" s="411"/>
    </row>
    <row r="743" spans="1:27" ht="12.75" customHeight="1">
      <c r="A743" s="411"/>
      <c r="B743" s="411"/>
      <c r="C743" s="411"/>
      <c r="D743" s="411"/>
      <c r="E743" s="411"/>
      <c r="F743" s="374"/>
      <c r="G743" s="411"/>
      <c r="H743" s="411"/>
      <c r="I743" s="411"/>
      <c r="J743" s="411"/>
      <c r="K743" s="411"/>
      <c r="L743" s="411"/>
      <c r="M743" s="374"/>
      <c r="N743" s="374"/>
      <c r="O743" s="374"/>
      <c r="P743" s="374"/>
      <c r="Q743" s="374"/>
      <c r="R743" s="374"/>
      <c r="S743" s="374"/>
      <c r="T743" s="374"/>
      <c r="U743" s="374"/>
      <c r="V743" s="374"/>
      <c r="W743" s="411"/>
      <c r="X743" s="411"/>
      <c r="Y743" s="411"/>
      <c r="Z743" s="411"/>
      <c r="AA743" s="411"/>
    </row>
    <row r="744" spans="1:27" ht="12.75" customHeight="1">
      <c r="A744" s="411"/>
      <c r="B744" s="411"/>
      <c r="C744" s="411"/>
      <c r="D744" s="411"/>
      <c r="E744" s="411"/>
      <c r="F744" s="374"/>
      <c r="G744" s="411"/>
      <c r="H744" s="411"/>
      <c r="I744" s="411"/>
      <c r="J744" s="411"/>
      <c r="K744" s="411"/>
      <c r="L744" s="411"/>
      <c r="M744" s="374"/>
      <c r="N744" s="374"/>
      <c r="O744" s="374"/>
      <c r="P744" s="374"/>
      <c r="Q744" s="374"/>
      <c r="R744" s="374"/>
      <c r="S744" s="374"/>
      <c r="T744" s="374"/>
      <c r="U744" s="374"/>
      <c r="V744" s="374"/>
      <c r="W744" s="411"/>
      <c r="X744" s="411"/>
      <c r="Y744" s="411"/>
      <c r="Z744" s="411"/>
      <c r="AA744" s="411"/>
    </row>
    <row r="745" spans="1:27" ht="12.75" customHeight="1">
      <c r="A745" s="411"/>
      <c r="B745" s="411"/>
      <c r="C745" s="411"/>
      <c r="D745" s="411"/>
      <c r="E745" s="411"/>
      <c r="F745" s="374"/>
      <c r="G745" s="411"/>
      <c r="H745" s="411"/>
      <c r="I745" s="411"/>
      <c r="J745" s="411"/>
      <c r="K745" s="411"/>
      <c r="L745" s="411"/>
      <c r="M745" s="374"/>
      <c r="N745" s="374"/>
      <c r="O745" s="374"/>
      <c r="P745" s="374"/>
      <c r="Q745" s="374"/>
      <c r="R745" s="374"/>
      <c r="S745" s="374"/>
      <c r="T745" s="374"/>
      <c r="U745" s="374"/>
      <c r="V745" s="374"/>
      <c r="W745" s="411"/>
      <c r="X745" s="411"/>
      <c r="Y745" s="411"/>
      <c r="Z745" s="411"/>
      <c r="AA745" s="411"/>
    </row>
    <row r="746" spans="1:27" ht="12.75" customHeight="1">
      <c r="A746" s="411"/>
      <c r="B746" s="411"/>
      <c r="C746" s="411"/>
      <c r="D746" s="411"/>
      <c r="E746" s="411"/>
      <c r="F746" s="374"/>
      <c r="G746" s="411"/>
      <c r="H746" s="411"/>
      <c r="I746" s="411"/>
      <c r="J746" s="411"/>
      <c r="K746" s="411"/>
      <c r="L746" s="411"/>
      <c r="M746" s="374"/>
      <c r="N746" s="374"/>
      <c r="O746" s="374"/>
      <c r="P746" s="374"/>
      <c r="Q746" s="374"/>
      <c r="R746" s="374"/>
      <c r="S746" s="374"/>
      <c r="T746" s="374"/>
      <c r="U746" s="374"/>
      <c r="V746" s="374"/>
      <c r="W746" s="411"/>
      <c r="X746" s="411"/>
      <c r="Y746" s="411"/>
      <c r="Z746" s="411"/>
      <c r="AA746" s="411"/>
    </row>
    <row r="747" spans="1:27" ht="12.75" customHeight="1">
      <c r="A747" s="411"/>
      <c r="B747" s="411"/>
      <c r="C747" s="411"/>
      <c r="D747" s="411"/>
      <c r="E747" s="411"/>
      <c r="F747" s="374"/>
      <c r="G747" s="411"/>
      <c r="H747" s="411"/>
      <c r="I747" s="411"/>
      <c r="J747" s="411"/>
      <c r="K747" s="411"/>
      <c r="L747" s="411"/>
      <c r="M747" s="374"/>
      <c r="N747" s="374"/>
      <c r="O747" s="374"/>
      <c r="P747" s="374"/>
      <c r="Q747" s="374"/>
      <c r="R747" s="374"/>
      <c r="S747" s="374"/>
      <c r="T747" s="374"/>
      <c r="U747" s="374"/>
      <c r="V747" s="374"/>
      <c r="W747" s="411"/>
      <c r="X747" s="411"/>
      <c r="Y747" s="411"/>
      <c r="Z747" s="411"/>
      <c r="AA747" s="411"/>
    </row>
    <row r="748" spans="1:27" ht="12.75" customHeight="1">
      <c r="A748" s="411"/>
      <c r="B748" s="411"/>
      <c r="C748" s="411"/>
      <c r="D748" s="411"/>
      <c r="E748" s="411"/>
      <c r="F748" s="374"/>
      <c r="G748" s="411"/>
      <c r="H748" s="411"/>
      <c r="I748" s="411"/>
      <c r="J748" s="411"/>
      <c r="K748" s="411"/>
      <c r="L748" s="411"/>
      <c r="M748" s="374"/>
      <c r="N748" s="374"/>
      <c r="O748" s="374"/>
      <c r="P748" s="374"/>
      <c r="Q748" s="374"/>
      <c r="R748" s="374"/>
      <c r="S748" s="374"/>
      <c r="T748" s="374"/>
      <c r="U748" s="374"/>
      <c r="V748" s="374"/>
      <c r="W748" s="411"/>
      <c r="X748" s="411"/>
      <c r="Y748" s="411"/>
      <c r="Z748" s="411"/>
      <c r="AA748" s="411"/>
    </row>
    <row r="749" spans="1:27" ht="12.75" customHeight="1">
      <c r="A749" s="411"/>
      <c r="B749" s="411"/>
      <c r="C749" s="411"/>
      <c r="D749" s="411"/>
      <c r="E749" s="411"/>
      <c r="F749" s="374"/>
      <c r="G749" s="411"/>
      <c r="H749" s="411"/>
      <c r="I749" s="411"/>
      <c r="J749" s="411"/>
      <c r="K749" s="411"/>
      <c r="L749" s="411"/>
      <c r="M749" s="374"/>
      <c r="N749" s="374"/>
      <c r="O749" s="374"/>
      <c r="P749" s="374"/>
      <c r="Q749" s="374"/>
      <c r="R749" s="374"/>
      <c r="S749" s="374"/>
      <c r="T749" s="374"/>
      <c r="U749" s="374"/>
      <c r="V749" s="374"/>
      <c r="W749" s="411"/>
      <c r="X749" s="411"/>
      <c r="Y749" s="411"/>
      <c r="Z749" s="411"/>
      <c r="AA749" s="411"/>
    </row>
    <row r="750" spans="1:27" ht="12.75" customHeight="1">
      <c r="A750" s="411"/>
      <c r="B750" s="411"/>
      <c r="C750" s="411"/>
      <c r="D750" s="411"/>
      <c r="E750" s="411"/>
      <c r="F750" s="374"/>
      <c r="G750" s="411"/>
      <c r="H750" s="411"/>
      <c r="I750" s="411"/>
      <c r="J750" s="411"/>
      <c r="K750" s="411"/>
      <c r="L750" s="411"/>
      <c r="M750" s="374"/>
      <c r="N750" s="374"/>
      <c r="O750" s="374"/>
      <c r="P750" s="374"/>
      <c r="Q750" s="374"/>
      <c r="R750" s="374"/>
      <c r="S750" s="374"/>
      <c r="T750" s="374"/>
      <c r="U750" s="374"/>
      <c r="V750" s="374"/>
      <c r="W750" s="411"/>
      <c r="X750" s="411"/>
      <c r="Y750" s="411"/>
      <c r="Z750" s="411"/>
      <c r="AA750" s="411"/>
    </row>
    <row r="751" spans="1:27" ht="12.75" customHeight="1">
      <c r="A751" s="411"/>
      <c r="B751" s="411"/>
      <c r="C751" s="411"/>
      <c r="D751" s="411"/>
      <c r="E751" s="411"/>
      <c r="F751" s="374"/>
      <c r="G751" s="411"/>
      <c r="H751" s="411"/>
      <c r="I751" s="411"/>
      <c r="J751" s="411"/>
      <c r="K751" s="411"/>
      <c r="L751" s="411"/>
      <c r="M751" s="374"/>
      <c r="N751" s="374"/>
      <c r="O751" s="374"/>
      <c r="P751" s="374"/>
      <c r="Q751" s="374"/>
      <c r="R751" s="374"/>
      <c r="S751" s="374"/>
      <c r="T751" s="374"/>
      <c r="U751" s="374"/>
      <c r="V751" s="374"/>
      <c r="W751" s="411"/>
      <c r="X751" s="411"/>
      <c r="Y751" s="411"/>
      <c r="Z751" s="411"/>
      <c r="AA751" s="411"/>
    </row>
    <row r="752" spans="1:27" ht="12.75" customHeight="1">
      <c r="A752" s="411"/>
      <c r="B752" s="411"/>
      <c r="C752" s="411"/>
      <c r="D752" s="411"/>
      <c r="E752" s="411"/>
      <c r="F752" s="374"/>
      <c r="G752" s="411"/>
      <c r="H752" s="411"/>
      <c r="I752" s="411"/>
      <c r="J752" s="411"/>
      <c r="K752" s="411"/>
      <c r="L752" s="411"/>
      <c r="M752" s="374"/>
      <c r="N752" s="374"/>
      <c r="O752" s="374"/>
      <c r="P752" s="374"/>
      <c r="Q752" s="374"/>
      <c r="R752" s="374"/>
      <c r="S752" s="374"/>
      <c r="T752" s="374"/>
      <c r="U752" s="374"/>
      <c r="V752" s="374"/>
      <c r="W752" s="411"/>
      <c r="X752" s="411"/>
      <c r="Y752" s="411"/>
      <c r="Z752" s="411"/>
      <c r="AA752" s="411"/>
    </row>
    <row r="753" spans="1:27" ht="12.75" customHeight="1">
      <c r="A753" s="411"/>
      <c r="B753" s="411"/>
      <c r="C753" s="411"/>
      <c r="D753" s="411"/>
      <c r="E753" s="411"/>
      <c r="F753" s="374"/>
      <c r="G753" s="411"/>
      <c r="H753" s="411"/>
      <c r="I753" s="411"/>
      <c r="J753" s="411"/>
      <c r="K753" s="411"/>
      <c r="L753" s="411"/>
      <c r="M753" s="374"/>
      <c r="N753" s="374"/>
      <c r="O753" s="374"/>
      <c r="P753" s="374"/>
      <c r="Q753" s="374"/>
      <c r="R753" s="374"/>
      <c r="S753" s="374"/>
      <c r="T753" s="374"/>
      <c r="U753" s="374"/>
      <c r="V753" s="374"/>
      <c r="W753" s="411"/>
      <c r="X753" s="411"/>
      <c r="Y753" s="411"/>
      <c r="Z753" s="411"/>
      <c r="AA753" s="411"/>
    </row>
    <row r="754" spans="1:27" ht="12.75" customHeight="1">
      <c r="A754" s="411"/>
      <c r="B754" s="411"/>
      <c r="C754" s="411"/>
      <c r="D754" s="411"/>
      <c r="E754" s="411"/>
      <c r="F754" s="374"/>
      <c r="G754" s="411"/>
      <c r="H754" s="411"/>
      <c r="I754" s="411"/>
      <c r="J754" s="411"/>
      <c r="K754" s="411"/>
      <c r="L754" s="411"/>
      <c r="M754" s="374"/>
      <c r="N754" s="374"/>
      <c r="O754" s="374"/>
      <c r="P754" s="374"/>
      <c r="Q754" s="374"/>
      <c r="R754" s="374"/>
      <c r="S754" s="374"/>
      <c r="T754" s="374"/>
      <c r="U754" s="374"/>
      <c r="V754" s="374"/>
      <c r="W754" s="411"/>
      <c r="X754" s="411"/>
      <c r="Y754" s="411"/>
      <c r="Z754" s="411"/>
      <c r="AA754" s="411"/>
    </row>
    <row r="755" spans="1:27" ht="12.75" customHeight="1">
      <c r="A755" s="411"/>
      <c r="B755" s="411"/>
      <c r="C755" s="411"/>
      <c r="D755" s="411"/>
      <c r="E755" s="411"/>
      <c r="F755" s="374"/>
      <c r="G755" s="411"/>
      <c r="H755" s="411"/>
      <c r="I755" s="411"/>
      <c r="J755" s="411"/>
      <c r="K755" s="411"/>
      <c r="L755" s="411"/>
      <c r="M755" s="374"/>
      <c r="N755" s="374"/>
      <c r="O755" s="374"/>
      <c r="P755" s="374"/>
      <c r="Q755" s="374"/>
      <c r="R755" s="374"/>
      <c r="S755" s="374"/>
      <c r="T755" s="374"/>
      <c r="U755" s="374"/>
      <c r="V755" s="374"/>
      <c r="W755" s="411"/>
      <c r="X755" s="411"/>
      <c r="Y755" s="411"/>
      <c r="Z755" s="411"/>
      <c r="AA755" s="411"/>
    </row>
    <row r="756" spans="1:27" ht="12.75" customHeight="1">
      <c r="A756" s="411"/>
      <c r="B756" s="411"/>
      <c r="C756" s="411"/>
      <c r="D756" s="411"/>
      <c r="E756" s="411"/>
      <c r="F756" s="374"/>
      <c r="G756" s="411"/>
      <c r="H756" s="411"/>
      <c r="I756" s="411"/>
      <c r="J756" s="411"/>
      <c r="K756" s="411"/>
      <c r="L756" s="411"/>
      <c r="M756" s="374"/>
      <c r="N756" s="374"/>
      <c r="O756" s="374"/>
      <c r="P756" s="374"/>
      <c r="Q756" s="374"/>
      <c r="R756" s="374"/>
      <c r="S756" s="374"/>
      <c r="T756" s="374"/>
      <c r="U756" s="374"/>
      <c r="V756" s="374"/>
      <c r="W756" s="411"/>
      <c r="X756" s="411"/>
      <c r="Y756" s="411"/>
      <c r="Z756" s="411"/>
      <c r="AA756" s="411"/>
    </row>
    <row r="757" spans="1:27" ht="12.75" customHeight="1">
      <c r="A757" s="411"/>
      <c r="B757" s="411"/>
      <c r="C757" s="411"/>
      <c r="D757" s="411"/>
      <c r="E757" s="411"/>
      <c r="F757" s="374"/>
      <c r="G757" s="411"/>
      <c r="H757" s="411"/>
      <c r="I757" s="411"/>
      <c r="J757" s="411"/>
      <c r="K757" s="411"/>
      <c r="L757" s="411"/>
      <c r="M757" s="374"/>
      <c r="N757" s="374"/>
      <c r="O757" s="374"/>
      <c r="P757" s="374"/>
      <c r="Q757" s="374"/>
      <c r="R757" s="374"/>
      <c r="S757" s="374"/>
      <c r="T757" s="374"/>
      <c r="U757" s="374"/>
      <c r="V757" s="374"/>
      <c r="W757" s="411"/>
      <c r="X757" s="411"/>
      <c r="Y757" s="411"/>
      <c r="Z757" s="411"/>
      <c r="AA757" s="411"/>
    </row>
    <row r="758" spans="1:27" ht="12.75" customHeight="1">
      <c r="A758" s="411"/>
      <c r="B758" s="411"/>
      <c r="C758" s="411"/>
      <c r="D758" s="411"/>
      <c r="E758" s="411"/>
      <c r="F758" s="374"/>
      <c r="G758" s="411"/>
      <c r="H758" s="411"/>
      <c r="I758" s="411"/>
      <c r="J758" s="411"/>
      <c r="K758" s="411"/>
      <c r="L758" s="411"/>
      <c r="M758" s="374"/>
      <c r="N758" s="374"/>
      <c r="O758" s="374"/>
      <c r="P758" s="374"/>
      <c r="Q758" s="374"/>
      <c r="R758" s="374"/>
      <c r="S758" s="374"/>
      <c r="T758" s="374"/>
      <c r="U758" s="374"/>
      <c r="V758" s="374"/>
      <c r="W758" s="411"/>
      <c r="X758" s="411"/>
      <c r="Y758" s="411"/>
      <c r="Z758" s="411"/>
      <c r="AA758" s="411"/>
    </row>
    <row r="759" spans="1:27" ht="12.75" customHeight="1">
      <c r="A759" s="411"/>
      <c r="B759" s="411"/>
      <c r="C759" s="411"/>
      <c r="D759" s="411"/>
      <c r="E759" s="411"/>
      <c r="F759" s="374"/>
      <c r="G759" s="411"/>
      <c r="H759" s="411"/>
      <c r="I759" s="411"/>
      <c r="J759" s="411"/>
      <c r="K759" s="411"/>
      <c r="L759" s="411"/>
      <c r="M759" s="374"/>
      <c r="N759" s="374"/>
      <c r="O759" s="374"/>
      <c r="P759" s="374"/>
      <c r="Q759" s="374"/>
      <c r="R759" s="374"/>
      <c r="S759" s="374"/>
      <c r="T759" s="374"/>
      <c r="U759" s="374"/>
      <c r="V759" s="374"/>
      <c r="W759" s="411"/>
      <c r="X759" s="411"/>
      <c r="Y759" s="411"/>
      <c r="Z759" s="411"/>
      <c r="AA759" s="411"/>
    </row>
    <row r="760" spans="1:27" ht="12.75" customHeight="1">
      <c r="A760" s="411"/>
      <c r="B760" s="411"/>
      <c r="C760" s="411"/>
      <c r="D760" s="411"/>
      <c r="E760" s="411"/>
      <c r="F760" s="374"/>
      <c r="G760" s="411"/>
      <c r="H760" s="411"/>
      <c r="I760" s="411"/>
      <c r="J760" s="411"/>
      <c r="K760" s="411"/>
      <c r="L760" s="411"/>
      <c r="M760" s="374"/>
      <c r="N760" s="374"/>
      <c r="O760" s="374"/>
      <c r="P760" s="374"/>
      <c r="Q760" s="374"/>
      <c r="R760" s="374"/>
      <c r="S760" s="374"/>
      <c r="T760" s="374"/>
      <c r="U760" s="374"/>
      <c r="V760" s="374"/>
      <c r="W760" s="411"/>
      <c r="X760" s="411"/>
      <c r="Y760" s="411"/>
      <c r="Z760" s="411"/>
      <c r="AA760" s="411"/>
    </row>
    <row r="761" spans="1:27" ht="12.75" customHeight="1">
      <c r="A761" s="411"/>
      <c r="B761" s="411"/>
      <c r="C761" s="411"/>
      <c r="D761" s="411"/>
      <c r="E761" s="411"/>
      <c r="F761" s="374"/>
      <c r="G761" s="411"/>
      <c r="H761" s="411"/>
      <c r="I761" s="411"/>
      <c r="J761" s="411"/>
      <c r="K761" s="411"/>
      <c r="L761" s="411"/>
      <c r="M761" s="374"/>
      <c r="N761" s="374"/>
      <c r="O761" s="374"/>
      <c r="P761" s="374"/>
      <c r="Q761" s="374"/>
      <c r="R761" s="374"/>
      <c r="S761" s="374"/>
      <c r="T761" s="374"/>
      <c r="U761" s="374"/>
      <c r="V761" s="374"/>
      <c r="W761" s="411"/>
      <c r="X761" s="411"/>
      <c r="Y761" s="411"/>
      <c r="Z761" s="411"/>
      <c r="AA761" s="411"/>
    </row>
    <row r="762" spans="1:27" ht="12.75" customHeight="1">
      <c r="A762" s="411"/>
      <c r="B762" s="411"/>
      <c r="C762" s="411"/>
      <c r="D762" s="411"/>
      <c r="E762" s="411"/>
      <c r="F762" s="374"/>
      <c r="G762" s="411"/>
      <c r="H762" s="411"/>
      <c r="I762" s="411"/>
      <c r="J762" s="411"/>
      <c r="K762" s="411"/>
      <c r="L762" s="411"/>
      <c r="M762" s="374"/>
      <c r="N762" s="374"/>
      <c r="O762" s="374"/>
      <c r="P762" s="374"/>
      <c r="Q762" s="374"/>
      <c r="R762" s="374"/>
      <c r="S762" s="374"/>
      <c r="T762" s="374"/>
      <c r="U762" s="374"/>
      <c r="V762" s="374"/>
      <c r="W762" s="411"/>
      <c r="X762" s="411"/>
      <c r="Y762" s="411"/>
      <c r="Z762" s="411"/>
      <c r="AA762" s="411"/>
    </row>
    <row r="763" spans="1:27" ht="12.75" customHeight="1">
      <c r="A763" s="411"/>
      <c r="B763" s="411"/>
      <c r="C763" s="411"/>
      <c r="D763" s="411"/>
      <c r="E763" s="411"/>
      <c r="F763" s="374"/>
      <c r="G763" s="411"/>
      <c r="H763" s="411"/>
      <c r="I763" s="411"/>
      <c r="J763" s="411"/>
      <c r="K763" s="411"/>
      <c r="L763" s="411"/>
      <c r="M763" s="374"/>
      <c r="N763" s="374"/>
      <c r="O763" s="374"/>
      <c r="P763" s="374"/>
      <c r="Q763" s="374"/>
      <c r="R763" s="374"/>
      <c r="S763" s="374"/>
      <c r="T763" s="374"/>
      <c r="U763" s="374"/>
      <c r="V763" s="374"/>
      <c r="W763" s="411"/>
      <c r="X763" s="411"/>
      <c r="Y763" s="411"/>
      <c r="Z763" s="411"/>
      <c r="AA763" s="411"/>
    </row>
    <row r="764" spans="1:27" ht="12.75" customHeight="1">
      <c r="A764" s="411"/>
      <c r="B764" s="411"/>
      <c r="C764" s="411"/>
      <c r="D764" s="411"/>
      <c r="E764" s="411"/>
      <c r="F764" s="374"/>
      <c r="G764" s="411"/>
      <c r="H764" s="411"/>
      <c r="I764" s="411"/>
      <c r="J764" s="411"/>
      <c r="K764" s="411"/>
      <c r="L764" s="411"/>
      <c r="M764" s="374"/>
      <c r="N764" s="374"/>
      <c r="O764" s="374"/>
      <c r="P764" s="374"/>
      <c r="Q764" s="374"/>
      <c r="R764" s="374"/>
      <c r="S764" s="374"/>
      <c r="T764" s="374"/>
      <c r="U764" s="374"/>
      <c r="V764" s="374"/>
      <c r="W764" s="411"/>
      <c r="X764" s="411"/>
      <c r="Y764" s="411"/>
      <c r="Z764" s="411"/>
      <c r="AA764" s="411"/>
    </row>
    <row r="765" spans="1:27" ht="12.75" customHeight="1">
      <c r="A765" s="411"/>
      <c r="B765" s="411"/>
      <c r="C765" s="411"/>
      <c r="D765" s="411"/>
      <c r="E765" s="411"/>
      <c r="F765" s="374"/>
      <c r="G765" s="411"/>
      <c r="H765" s="411"/>
      <c r="I765" s="411"/>
      <c r="J765" s="411"/>
      <c r="K765" s="411"/>
      <c r="L765" s="411"/>
      <c r="M765" s="374"/>
      <c r="N765" s="374"/>
      <c r="O765" s="374"/>
      <c r="P765" s="374"/>
      <c r="Q765" s="374"/>
      <c r="R765" s="374"/>
      <c r="S765" s="374"/>
      <c r="T765" s="374"/>
      <c r="U765" s="374"/>
      <c r="V765" s="374"/>
      <c r="W765" s="411"/>
      <c r="X765" s="411"/>
      <c r="Y765" s="411"/>
      <c r="Z765" s="411"/>
      <c r="AA765" s="411"/>
    </row>
    <row r="766" spans="1:27" ht="12.75" customHeight="1">
      <c r="A766" s="411"/>
      <c r="B766" s="411"/>
      <c r="C766" s="411"/>
      <c r="D766" s="411"/>
      <c r="E766" s="411"/>
      <c r="F766" s="374"/>
      <c r="G766" s="411"/>
      <c r="H766" s="411"/>
      <c r="I766" s="411"/>
      <c r="J766" s="411"/>
      <c r="K766" s="411"/>
      <c r="L766" s="411"/>
      <c r="M766" s="374"/>
      <c r="N766" s="374"/>
      <c r="O766" s="374"/>
      <c r="P766" s="374"/>
      <c r="Q766" s="374"/>
      <c r="R766" s="374"/>
      <c r="S766" s="374"/>
      <c r="T766" s="374"/>
      <c r="U766" s="374"/>
      <c r="V766" s="374"/>
      <c r="W766" s="411"/>
      <c r="X766" s="411"/>
      <c r="Y766" s="411"/>
      <c r="Z766" s="411"/>
      <c r="AA766" s="411"/>
    </row>
    <row r="767" spans="1:27" ht="12.75" customHeight="1">
      <c r="A767" s="411"/>
      <c r="B767" s="411"/>
      <c r="C767" s="411"/>
      <c r="D767" s="411"/>
      <c r="E767" s="411"/>
      <c r="F767" s="374"/>
      <c r="G767" s="411"/>
      <c r="H767" s="411"/>
      <c r="I767" s="411"/>
      <c r="J767" s="411"/>
      <c r="K767" s="411"/>
      <c r="L767" s="411"/>
      <c r="M767" s="374"/>
      <c r="N767" s="374"/>
      <c r="O767" s="374"/>
      <c r="P767" s="374"/>
      <c r="Q767" s="374"/>
      <c r="R767" s="374"/>
      <c r="S767" s="374"/>
      <c r="T767" s="374"/>
      <c r="U767" s="374"/>
      <c r="V767" s="374"/>
      <c r="W767" s="411"/>
      <c r="X767" s="411"/>
      <c r="Y767" s="411"/>
      <c r="Z767" s="411"/>
      <c r="AA767" s="411"/>
    </row>
    <row r="768" spans="1:27" ht="12.75" customHeight="1">
      <c r="A768" s="411"/>
      <c r="B768" s="411"/>
      <c r="C768" s="411"/>
      <c r="D768" s="411"/>
      <c r="E768" s="411"/>
      <c r="F768" s="374"/>
      <c r="G768" s="411"/>
      <c r="H768" s="411"/>
      <c r="I768" s="411"/>
      <c r="J768" s="411"/>
      <c r="K768" s="411"/>
      <c r="L768" s="411"/>
      <c r="M768" s="374"/>
      <c r="N768" s="374"/>
      <c r="O768" s="374"/>
      <c r="P768" s="374"/>
      <c r="Q768" s="374"/>
      <c r="R768" s="374"/>
      <c r="S768" s="374"/>
      <c r="T768" s="374"/>
      <c r="U768" s="374"/>
      <c r="V768" s="374"/>
      <c r="W768" s="411"/>
      <c r="X768" s="411"/>
      <c r="Y768" s="411"/>
      <c r="Z768" s="411"/>
      <c r="AA768" s="411"/>
    </row>
    <row r="769" spans="1:27" ht="12.75" customHeight="1">
      <c r="A769" s="411"/>
      <c r="B769" s="411"/>
      <c r="C769" s="411"/>
      <c r="D769" s="411"/>
      <c r="E769" s="411"/>
      <c r="F769" s="374"/>
      <c r="G769" s="411"/>
      <c r="H769" s="411"/>
      <c r="I769" s="411"/>
      <c r="J769" s="411"/>
      <c r="K769" s="411"/>
      <c r="L769" s="411"/>
      <c r="M769" s="374"/>
      <c r="N769" s="374"/>
      <c r="O769" s="374"/>
      <c r="P769" s="374"/>
      <c r="Q769" s="374"/>
      <c r="R769" s="374"/>
      <c r="S769" s="374"/>
      <c r="T769" s="374"/>
      <c r="U769" s="374"/>
      <c r="V769" s="374"/>
      <c r="W769" s="411"/>
      <c r="X769" s="411"/>
      <c r="Y769" s="411"/>
      <c r="Z769" s="411"/>
      <c r="AA769" s="411"/>
    </row>
    <row r="770" spans="1:27" ht="12.75" customHeight="1">
      <c r="A770" s="411"/>
      <c r="B770" s="411"/>
      <c r="C770" s="411"/>
      <c r="D770" s="411"/>
      <c r="E770" s="411"/>
      <c r="F770" s="374"/>
      <c r="G770" s="411"/>
      <c r="H770" s="411"/>
      <c r="I770" s="411"/>
      <c r="J770" s="411"/>
      <c r="K770" s="411"/>
      <c r="L770" s="411"/>
      <c r="M770" s="374"/>
      <c r="N770" s="374"/>
      <c r="O770" s="374"/>
      <c r="P770" s="374"/>
      <c r="Q770" s="374"/>
      <c r="R770" s="374"/>
      <c r="S770" s="374"/>
      <c r="T770" s="374"/>
      <c r="U770" s="374"/>
      <c r="V770" s="374"/>
      <c r="W770" s="411"/>
      <c r="X770" s="411"/>
      <c r="Y770" s="411"/>
      <c r="Z770" s="411"/>
      <c r="AA770" s="411"/>
    </row>
    <row r="771" spans="1:27" ht="12.75" customHeight="1">
      <c r="A771" s="411"/>
      <c r="B771" s="411"/>
      <c r="C771" s="411"/>
      <c r="D771" s="411"/>
      <c r="E771" s="411"/>
      <c r="F771" s="374"/>
      <c r="G771" s="411"/>
      <c r="H771" s="411"/>
      <c r="I771" s="411"/>
      <c r="J771" s="411"/>
      <c r="K771" s="411"/>
      <c r="L771" s="411"/>
      <c r="M771" s="374"/>
      <c r="N771" s="374"/>
      <c r="O771" s="374"/>
      <c r="P771" s="374"/>
      <c r="Q771" s="374"/>
      <c r="R771" s="374"/>
      <c r="S771" s="374"/>
      <c r="T771" s="374"/>
      <c r="U771" s="374"/>
      <c r="V771" s="374"/>
      <c r="W771" s="411"/>
      <c r="X771" s="411"/>
      <c r="Y771" s="411"/>
      <c r="Z771" s="411"/>
      <c r="AA771" s="411"/>
    </row>
    <row r="772" spans="1:27" ht="12.75" customHeight="1">
      <c r="A772" s="411"/>
      <c r="B772" s="411"/>
      <c r="C772" s="411"/>
      <c r="D772" s="411"/>
      <c r="E772" s="411"/>
      <c r="F772" s="374"/>
      <c r="G772" s="411"/>
      <c r="H772" s="411"/>
      <c r="I772" s="411"/>
      <c r="J772" s="411"/>
      <c r="K772" s="411"/>
      <c r="L772" s="411"/>
      <c r="M772" s="374"/>
      <c r="N772" s="374"/>
      <c r="O772" s="374"/>
      <c r="P772" s="374"/>
      <c r="Q772" s="374"/>
      <c r="R772" s="374"/>
      <c r="S772" s="374"/>
      <c r="T772" s="374"/>
      <c r="U772" s="374"/>
      <c r="V772" s="374"/>
      <c r="W772" s="411"/>
      <c r="X772" s="411"/>
      <c r="Y772" s="411"/>
      <c r="Z772" s="411"/>
      <c r="AA772" s="411"/>
    </row>
    <row r="773" spans="1:27" ht="12.75" customHeight="1">
      <c r="A773" s="411"/>
      <c r="B773" s="411"/>
      <c r="C773" s="411"/>
      <c r="D773" s="411"/>
      <c r="E773" s="411"/>
      <c r="F773" s="374"/>
      <c r="G773" s="411"/>
      <c r="H773" s="411"/>
      <c r="I773" s="411"/>
      <c r="J773" s="411"/>
      <c r="K773" s="411"/>
      <c r="L773" s="411"/>
      <c r="M773" s="374"/>
      <c r="N773" s="374"/>
      <c r="O773" s="374"/>
      <c r="P773" s="374"/>
      <c r="Q773" s="374"/>
      <c r="R773" s="374"/>
      <c r="S773" s="374"/>
      <c r="T773" s="374"/>
      <c r="U773" s="374"/>
      <c r="V773" s="374"/>
      <c r="W773" s="411"/>
      <c r="X773" s="411"/>
      <c r="Y773" s="411"/>
      <c r="Z773" s="411"/>
      <c r="AA773" s="411"/>
    </row>
    <row r="774" spans="1:27" ht="12.75" customHeight="1">
      <c r="A774" s="411"/>
      <c r="B774" s="411"/>
      <c r="C774" s="411"/>
      <c r="D774" s="411"/>
      <c r="E774" s="411"/>
      <c r="F774" s="374"/>
      <c r="G774" s="411"/>
      <c r="H774" s="411"/>
      <c r="I774" s="411"/>
      <c r="J774" s="411"/>
      <c r="K774" s="411"/>
      <c r="L774" s="411"/>
      <c r="M774" s="374"/>
      <c r="N774" s="374"/>
      <c r="O774" s="374"/>
      <c r="P774" s="374"/>
      <c r="Q774" s="374"/>
      <c r="R774" s="374"/>
      <c r="S774" s="374"/>
      <c r="T774" s="374"/>
      <c r="U774" s="374"/>
      <c r="V774" s="374"/>
      <c r="W774" s="411"/>
      <c r="X774" s="411"/>
      <c r="Y774" s="411"/>
      <c r="Z774" s="411"/>
      <c r="AA774" s="411"/>
    </row>
    <row r="775" spans="1:27" ht="12.75" customHeight="1">
      <c r="A775" s="411"/>
      <c r="B775" s="411"/>
      <c r="C775" s="411"/>
      <c r="D775" s="411"/>
      <c r="E775" s="411"/>
      <c r="F775" s="374"/>
      <c r="G775" s="411"/>
      <c r="H775" s="411"/>
      <c r="I775" s="411"/>
      <c r="J775" s="411"/>
      <c r="K775" s="411"/>
      <c r="L775" s="411"/>
      <c r="M775" s="374"/>
      <c r="N775" s="374"/>
      <c r="O775" s="374"/>
      <c r="P775" s="374"/>
      <c r="Q775" s="374"/>
      <c r="R775" s="374"/>
      <c r="S775" s="374"/>
      <c r="T775" s="374"/>
      <c r="U775" s="374"/>
      <c r="V775" s="374"/>
      <c r="W775" s="411"/>
      <c r="X775" s="411"/>
      <c r="Y775" s="411"/>
      <c r="Z775" s="411"/>
      <c r="AA775" s="411"/>
    </row>
    <row r="776" spans="1:27" ht="12.75" customHeight="1">
      <c r="A776" s="411"/>
      <c r="B776" s="411"/>
      <c r="C776" s="411"/>
      <c r="D776" s="411"/>
      <c r="E776" s="411"/>
      <c r="F776" s="374"/>
      <c r="G776" s="411"/>
      <c r="H776" s="411"/>
      <c r="I776" s="411"/>
      <c r="J776" s="411"/>
      <c r="K776" s="411"/>
      <c r="L776" s="411"/>
      <c r="M776" s="374"/>
      <c r="N776" s="374"/>
      <c r="O776" s="374"/>
      <c r="P776" s="374"/>
      <c r="Q776" s="374"/>
      <c r="R776" s="374"/>
      <c r="S776" s="374"/>
      <c r="T776" s="374"/>
      <c r="U776" s="374"/>
      <c r="V776" s="374"/>
      <c r="W776" s="411"/>
      <c r="X776" s="411"/>
      <c r="Y776" s="411"/>
      <c r="Z776" s="411"/>
      <c r="AA776" s="411"/>
    </row>
    <row r="777" spans="1:27" ht="12.75" customHeight="1">
      <c r="A777" s="411"/>
      <c r="B777" s="411"/>
      <c r="C777" s="411"/>
      <c r="D777" s="411"/>
      <c r="E777" s="411"/>
      <c r="F777" s="374"/>
      <c r="G777" s="411"/>
      <c r="H777" s="411"/>
      <c r="I777" s="411"/>
      <c r="J777" s="411"/>
      <c r="K777" s="411"/>
      <c r="L777" s="411"/>
      <c r="M777" s="374"/>
      <c r="N777" s="374"/>
      <c r="O777" s="374"/>
      <c r="P777" s="374"/>
      <c r="Q777" s="374"/>
      <c r="R777" s="374"/>
      <c r="S777" s="374"/>
      <c r="T777" s="374"/>
      <c r="U777" s="374"/>
      <c r="V777" s="374"/>
      <c r="W777" s="411"/>
      <c r="X777" s="411"/>
      <c r="Y777" s="411"/>
      <c r="Z777" s="411"/>
      <c r="AA777" s="411"/>
    </row>
    <row r="778" spans="1:27" ht="12.75" customHeight="1">
      <c r="A778" s="411"/>
      <c r="B778" s="411"/>
      <c r="C778" s="411"/>
      <c r="D778" s="411"/>
      <c r="E778" s="411"/>
      <c r="F778" s="374"/>
      <c r="G778" s="411"/>
      <c r="H778" s="411"/>
      <c r="I778" s="411"/>
      <c r="J778" s="411"/>
      <c r="K778" s="411"/>
      <c r="L778" s="411"/>
      <c r="M778" s="374"/>
      <c r="N778" s="374"/>
      <c r="O778" s="374"/>
      <c r="P778" s="374"/>
      <c r="Q778" s="374"/>
      <c r="R778" s="374"/>
      <c r="S778" s="374"/>
      <c r="T778" s="374"/>
      <c r="U778" s="374"/>
      <c r="V778" s="374"/>
      <c r="W778" s="411"/>
      <c r="X778" s="411"/>
      <c r="Y778" s="411"/>
      <c r="Z778" s="411"/>
      <c r="AA778" s="411"/>
    </row>
    <row r="779" spans="1:27" ht="12.75" customHeight="1">
      <c r="A779" s="411"/>
      <c r="B779" s="411"/>
      <c r="C779" s="411"/>
      <c r="D779" s="411"/>
      <c r="E779" s="411"/>
      <c r="F779" s="374"/>
      <c r="G779" s="411"/>
      <c r="H779" s="411"/>
      <c r="I779" s="411"/>
      <c r="J779" s="411"/>
      <c r="K779" s="411"/>
      <c r="L779" s="411"/>
      <c r="M779" s="374"/>
      <c r="N779" s="374"/>
      <c r="O779" s="374"/>
      <c r="P779" s="374"/>
      <c r="Q779" s="374"/>
      <c r="R779" s="374"/>
      <c r="S779" s="374"/>
      <c r="T779" s="374"/>
      <c r="U779" s="374"/>
      <c r="V779" s="374"/>
      <c r="W779" s="411"/>
      <c r="X779" s="411"/>
      <c r="Y779" s="411"/>
      <c r="Z779" s="411"/>
      <c r="AA779" s="411"/>
    </row>
    <row r="780" spans="1:27" ht="12.75" customHeight="1">
      <c r="A780" s="411"/>
      <c r="B780" s="411"/>
      <c r="C780" s="411"/>
      <c r="D780" s="411"/>
      <c r="E780" s="411"/>
      <c r="F780" s="374"/>
      <c r="G780" s="411"/>
      <c r="H780" s="411"/>
      <c r="I780" s="411"/>
      <c r="J780" s="411"/>
      <c r="K780" s="411"/>
      <c r="L780" s="411"/>
      <c r="M780" s="374"/>
      <c r="N780" s="374"/>
      <c r="O780" s="374"/>
      <c r="P780" s="374"/>
      <c r="Q780" s="374"/>
      <c r="R780" s="374"/>
      <c r="S780" s="374"/>
      <c r="T780" s="374"/>
      <c r="U780" s="374"/>
      <c r="V780" s="374"/>
      <c r="W780" s="411"/>
      <c r="X780" s="411"/>
      <c r="Y780" s="411"/>
      <c r="Z780" s="411"/>
      <c r="AA780" s="411"/>
    </row>
    <row r="781" spans="1:27" ht="12.75" customHeight="1">
      <c r="A781" s="411"/>
      <c r="B781" s="411"/>
      <c r="C781" s="411"/>
      <c r="D781" s="411"/>
      <c r="E781" s="411"/>
      <c r="F781" s="374"/>
      <c r="G781" s="411"/>
      <c r="H781" s="411"/>
      <c r="I781" s="411"/>
      <c r="J781" s="411"/>
      <c r="K781" s="411"/>
      <c r="L781" s="411"/>
      <c r="M781" s="374"/>
      <c r="N781" s="374"/>
      <c r="O781" s="374"/>
      <c r="P781" s="374"/>
      <c r="Q781" s="374"/>
      <c r="R781" s="374"/>
      <c r="S781" s="374"/>
      <c r="T781" s="374"/>
      <c r="U781" s="374"/>
      <c r="V781" s="374"/>
      <c r="W781" s="411"/>
      <c r="X781" s="411"/>
      <c r="Y781" s="411"/>
      <c r="Z781" s="411"/>
      <c r="AA781" s="411"/>
    </row>
    <row r="782" spans="1:27" ht="12.75" customHeight="1">
      <c r="A782" s="411"/>
      <c r="B782" s="411"/>
      <c r="C782" s="411"/>
      <c r="D782" s="411"/>
      <c r="E782" s="411"/>
      <c r="F782" s="374"/>
      <c r="G782" s="411"/>
      <c r="H782" s="411"/>
      <c r="I782" s="411"/>
      <c r="J782" s="411"/>
      <c r="K782" s="411"/>
      <c r="L782" s="411"/>
      <c r="M782" s="374"/>
      <c r="N782" s="374"/>
      <c r="O782" s="374"/>
      <c r="P782" s="374"/>
      <c r="Q782" s="374"/>
      <c r="R782" s="374"/>
      <c r="S782" s="374"/>
      <c r="T782" s="374"/>
      <c r="U782" s="374"/>
      <c r="V782" s="374"/>
      <c r="W782" s="411"/>
      <c r="X782" s="411"/>
      <c r="Y782" s="411"/>
      <c r="Z782" s="411"/>
      <c r="AA782" s="411"/>
    </row>
    <row r="783" spans="1:27" ht="12.75" customHeight="1">
      <c r="A783" s="411"/>
      <c r="B783" s="411"/>
      <c r="C783" s="411"/>
      <c r="D783" s="411"/>
      <c r="E783" s="411"/>
      <c r="F783" s="374"/>
      <c r="G783" s="411"/>
      <c r="H783" s="411"/>
      <c r="I783" s="411"/>
      <c r="J783" s="411"/>
      <c r="K783" s="411"/>
      <c r="L783" s="411"/>
      <c r="M783" s="374"/>
      <c r="N783" s="374"/>
      <c r="O783" s="374"/>
      <c r="P783" s="374"/>
      <c r="Q783" s="374"/>
      <c r="R783" s="374"/>
      <c r="S783" s="374"/>
      <c r="T783" s="374"/>
      <c r="U783" s="374"/>
      <c r="V783" s="374"/>
      <c r="W783" s="411"/>
      <c r="X783" s="411"/>
      <c r="Y783" s="411"/>
      <c r="Z783" s="411"/>
      <c r="AA783" s="411"/>
    </row>
    <row r="784" spans="1:27" ht="12.75" customHeight="1">
      <c r="A784" s="411"/>
      <c r="B784" s="411"/>
      <c r="C784" s="411"/>
      <c r="D784" s="411"/>
      <c r="E784" s="411"/>
      <c r="F784" s="374"/>
      <c r="G784" s="411"/>
      <c r="H784" s="411"/>
      <c r="I784" s="411"/>
      <c r="J784" s="411"/>
      <c r="K784" s="411"/>
      <c r="L784" s="411"/>
      <c r="M784" s="374"/>
      <c r="N784" s="374"/>
      <c r="O784" s="374"/>
      <c r="P784" s="374"/>
      <c r="Q784" s="374"/>
      <c r="R784" s="374"/>
      <c r="S784" s="374"/>
      <c r="T784" s="374"/>
      <c r="U784" s="374"/>
      <c r="V784" s="374"/>
      <c r="W784" s="411"/>
      <c r="X784" s="411"/>
      <c r="Y784" s="411"/>
      <c r="Z784" s="411"/>
      <c r="AA784" s="411"/>
    </row>
    <row r="785" spans="1:27" ht="12.75" customHeight="1">
      <c r="A785" s="411"/>
      <c r="B785" s="411"/>
      <c r="C785" s="411"/>
      <c r="D785" s="411"/>
      <c r="E785" s="411"/>
      <c r="F785" s="374"/>
      <c r="G785" s="411"/>
      <c r="H785" s="411"/>
      <c r="I785" s="411"/>
      <c r="J785" s="411"/>
      <c r="K785" s="411"/>
      <c r="L785" s="411"/>
      <c r="M785" s="374"/>
      <c r="N785" s="374"/>
      <c r="O785" s="374"/>
      <c r="P785" s="374"/>
      <c r="Q785" s="374"/>
      <c r="R785" s="374"/>
      <c r="S785" s="374"/>
      <c r="T785" s="374"/>
      <c r="U785" s="374"/>
      <c r="V785" s="374"/>
      <c r="W785" s="411"/>
      <c r="X785" s="411"/>
      <c r="Y785" s="411"/>
      <c r="Z785" s="411"/>
      <c r="AA785" s="411"/>
    </row>
    <row r="786" spans="1:27" ht="12.75" customHeight="1">
      <c r="A786" s="411"/>
      <c r="B786" s="411"/>
      <c r="C786" s="411"/>
      <c r="D786" s="411"/>
      <c r="E786" s="411"/>
      <c r="F786" s="374"/>
      <c r="G786" s="411"/>
      <c r="H786" s="411"/>
      <c r="I786" s="411"/>
      <c r="J786" s="411"/>
      <c r="K786" s="411"/>
      <c r="L786" s="411"/>
      <c r="M786" s="374"/>
      <c r="N786" s="374"/>
      <c r="O786" s="374"/>
      <c r="P786" s="374"/>
      <c r="Q786" s="374"/>
      <c r="R786" s="374"/>
      <c r="S786" s="374"/>
      <c r="T786" s="374"/>
      <c r="U786" s="374"/>
      <c r="V786" s="374"/>
      <c r="W786" s="411"/>
      <c r="X786" s="411"/>
      <c r="Y786" s="411"/>
      <c r="Z786" s="411"/>
      <c r="AA786" s="411"/>
    </row>
    <row r="787" spans="1:27" ht="12.75" customHeight="1">
      <c r="A787" s="411"/>
      <c r="B787" s="411"/>
      <c r="C787" s="411"/>
      <c r="D787" s="411"/>
      <c r="E787" s="411"/>
      <c r="F787" s="374"/>
      <c r="G787" s="411"/>
      <c r="H787" s="411"/>
      <c r="I787" s="411"/>
      <c r="J787" s="411"/>
      <c r="K787" s="411"/>
      <c r="L787" s="411"/>
      <c r="M787" s="374"/>
      <c r="N787" s="374"/>
      <c r="O787" s="374"/>
      <c r="P787" s="374"/>
      <c r="Q787" s="374"/>
      <c r="R787" s="374"/>
      <c r="S787" s="374"/>
      <c r="T787" s="374"/>
      <c r="U787" s="374"/>
      <c r="V787" s="374"/>
      <c r="W787" s="411"/>
      <c r="X787" s="411"/>
      <c r="Y787" s="411"/>
      <c r="Z787" s="411"/>
      <c r="AA787" s="411"/>
    </row>
    <row r="788" spans="1:27" ht="12.75" customHeight="1">
      <c r="A788" s="411"/>
      <c r="B788" s="411"/>
      <c r="C788" s="411"/>
      <c r="D788" s="411"/>
      <c r="E788" s="411"/>
      <c r="F788" s="374"/>
      <c r="G788" s="411"/>
      <c r="H788" s="411"/>
      <c r="I788" s="411"/>
      <c r="J788" s="411"/>
      <c r="K788" s="411"/>
      <c r="L788" s="411"/>
      <c r="M788" s="374"/>
      <c r="N788" s="374"/>
      <c r="O788" s="374"/>
      <c r="P788" s="374"/>
      <c r="Q788" s="374"/>
      <c r="R788" s="374"/>
      <c r="S788" s="374"/>
      <c r="T788" s="374"/>
      <c r="U788" s="374"/>
      <c r="V788" s="374"/>
      <c r="W788" s="411"/>
      <c r="X788" s="411"/>
      <c r="Y788" s="411"/>
      <c r="Z788" s="411"/>
      <c r="AA788" s="411"/>
    </row>
    <row r="789" spans="1:27" ht="12.75" customHeight="1">
      <c r="A789" s="411"/>
      <c r="B789" s="411"/>
      <c r="C789" s="411"/>
      <c r="D789" s="411"/>
      <c r="E789" s="411"/>
      <c r="F789" s="374"/>
      <c r="G789" s="411"/>
      <c r="H789" s="411"/>
      <c r="I789" s="411"/>
      <c r="J789" s="411"/>
      <c r="K789" s="411"/>
      <c r="L789" s="411"/>
      <c r="M789" s="374"/>
      <c r="N789" s="374"/>
      <c r="O789" s="374"/>
      <c r="P789" s="374"/>
      <c r="Q789" s="374"/>
      <c r="R789" s="374"/>
      <c r="S789" s="374"/>
      <c r="T789" s="374"/>
      <c r="U789" s="374"/>
      <c r="V789" s="374"/>
      <c r="W789" s="411"/>
      <c r="X789" s="411"/>
      <c r="Y789" s="411"/>
      <c r="Z789" s="411"/>
      <c r="AA789" s="411"/>
    </row>
    <row r="790" spans="1:27" ht="12.75" customHeight="1">
      <c r="A790" s="411"/>
      <c r="B790" s="411"/>
      <c r="C790" s="411"/>
      <c r="D790" s="411"/>
      <c r="E790" s="411"/>
      <c r="F790" s="374"/>
      <c r="G790" s="411"/>
      <c r="H790" s="411"/>
      <c r="I790" s="411"/>
      <c r="J790" s="411"/>
      <c r="K790" s="411"/>
      <c r="L790" s="411"/>
      <c r="M790" s="374"/>
      <c r="N790" s="374"/>
      <c r="O790" s="374"/>
      <c r="P790" s="374"/>
      <c r="Q790" s="374"/>
      <c r="R790" s="374"/>
      <c r="S790" s="374"/>
      <c r="T790" s="374"/>
      <c r="U790" s="374"/>
      <c r="V790" s="374"/>
      <c r="W790" s="411"/>
      <c r="X790" s="411"/>
      <c r="Y790" s="411"/>
      <c r="Z790" s="411"/>
      <c r="AA790" s="411"/>
    </row>
    <row r="791" spans="1:27" ht="12.75" customHeight="1">
      <c r="A791" s="411"/>
      <c r="B791" s="411"/>
      <c r="C791" s="411"/>
      <c r="D791" s="411"/>
      <c r="E791" s="411"/>
      <c r="F791" s="374"/>
      <c r="G791" s="411"/>
      <c r="H791" s="411"/>
      <c r="I791" s="411"/>
      <c r="J791" s="411"/>
      <c r="K791" s="411"/>
      <c r="L791" s="411"/>
      <c r="M791" s="374"/>
      <c r="N791" s="374"/>
      <c r="O791" s="374"/>
      <c r="P791" s="374"/>
      <c r="Q791" s="374"/>
      <c r="R791" s="374"/>
      <c r="S791" s="374"/>
      <c r="T791" s="374"/>
      <c r="U791" s="374"/>
      <c r="V791" s="374"/>
      <c r="W791" s="411"/>
      <c r="X791" s="411"/>
      <c r="Y791" s="411"/>
      <c r="Z791" s="411"/>
      <c r="AA791" s="411"/>
    </row>
    <row r="792" spans="1:27" ht="12.75" customHeight="1">
      <c r="A792" s="411"/>
      <c r="B792" s="411"/>
      <c r="C792" s="411"/>
      <c r="D792" s="411"/>
      <c r="E792" s="411"/>
      <c r="F792" s="374"/>
      <c r="G792" s="411"/>
      <c r="H792" s="411"/>
      <c r="I792" s="411"/>
      <c r="J792" s="411"/>
      <c r="K792" s="411"/>
      <c r="L792" s="411"/>
      <c r="M792" s="374"/>
      <c r="N792" s="374"/>
      <c r="O792" s="374"/>
      <c r="P792" s="374"/>
      <c r="Q792" s="374"/>
      <c r="R792" s="374"/>
      <c r="S792" s="374"/>
      <c r="T792" s="374"/>
      <c r="U792" s="374"/>
      <c r="V792" s="374"/>
      <c r="W792" s="411"/>
      <c r="X792" s="411"/>
      <c r="Y792" s="411"/>
      <c r="Z792" s="411"/>
      <c r="AA792" s="411"/>
    </row>
    <row r="793" spans="1:27" ht="12.75" customHeight="1">
      <c r="A793" s="411"/>
      <c r="B793" s="411"/>
      <c r="C793" s="411"/>
      <c r="D793" s="411"/>
      <c r="E793" s="411"/>
      <c r="F793" s="374"/>
      <c r="G793" s="411"/>
      <c r="H793" s="411"/>
      <c r="I793" s="411"/>
      <c r="J793" s="411"/>
      <c r="K793" s="411"/>
      <c r="L793" s="411"/>
      <c r="M793" s="374"/>
      <c r="N793" s="374"/>
      <c r="O793" s="374"/>
      <c r="P793" s="374"/>
      <c r="Q793" s="374"/>
      <c r="R793" s="374"/>
      <c r="S793" s="374"/>
      <c r="T793" s="374"/>
      <c r="U793" s="374"/>
      <c r="V793" s="374"/>
      <c r="W793" s="411"/>
      <c r="X793" s="411"/>
      <c r="Y793" s="411"/>
      <c r="Z793" s="411"/>
      <c r="AA793" s="411"/>
    </row>
    <row r="794" spans="1:27" ht="12.75" customHeight="1">
      <c r="A794" s="411"/>
      <c r="B794" s="411"/>
      <c r="C794" s="411"/>
      <c r="D794" s="411"/>
      <c r="E794" s="411"/>
      <c r="F794" s="374"/>
      <c r="G794" s="411"/>
      <c r="H794" s="411"/>
      <c r="I794" s="411"/>
      <c r="J794" s="411"/>
      <c r="K794" s="411"/>
      <c r="L794" s="411"/>
      <c r="M794" s="374"/>
      <c r="N794" s="374"/>
      <c r="O794" s="374"/>
      <c r="P794" s="374"/>
      <c r="Q794" s="374"/>
      <c r="R794" s="374"/>
      <c r="S794" s="374"/>
      <c r="T794" s="374"/>
      <c r="U794" s="374"/>
      <c r="V794" s="374"/>
      <c r="W794" s="411"/>
      <c r="X794" s="411"/>
      <c r="Y794" s="411"/>
      <c r="Z794" s="411"/>
      <c r="AA794" s="411"/>
    </row>
    <row r="795" spans="1:27" ht="12.75" customHeight="1">
      <c r="A795" s="411"/>
      <c r="B795" s="411"/>
      <c r="C795" s="411"/>
      <c r="D795" s="411"/>
      <c r="E795" s="411"/>
      <c r="F795" s="374"/>
      <c r="G795" s="411"/>
      <c r="H795" s="411"/>
      <c r="I795" s="411"/>
      <c r="J795" s="411"/>
      <c r="K795" s="411"/>
      <c r="L795" s="411"/>
      <c r="M795" s="374"/>
      <c r="N795" s="374"/>
      <c r="O795" s="374"/>
      <c r="P795" s="374"/>
      <c r="Q795" s="374"/>
      <c r="R795" s="374"/>
      <c r="S795" s="374"/>
      <c r="T795" s="374"/>
      <c r="U795" s="374"/>
      <c r="V795" s="374"/>
      <c r="W795" s="411"/>
      <c r="X795" s="411"/>
      <c r="Y795" s="411"/>
      <c r="Z795" s="411"/>
      <c r="AA795" s="411"/>
    </row>
    <row r="796" spans="1:27" ht="12.75" customHeight="1">
      <c r="A796" s="411"/>
      <c r="B796" s="411"/>
      <c r="C796" s="411"/>
      <c r="D796" s="411"/>
      <c r="E796" s="411"/>
      <c r="F796" s="374"/>
      <c r="G796" s="411"/>
      <c r="H796" s="411"/>
      <c r="I796" s="411"/>
      <c r="J796" s="411"/>
      <c r="K796" s="411"/>
      <c r="L796" s="411"/>
      <c r="M796" s="374"/>
      <c r="N796" s="374"/>
      <c r="O796" s="374"/>
      <c r="P796" s="374"/>
      <c r="Q796" s="374"/>
      <c r="R796" s="374"/>
      <c r="S796" s="374"/>
      <c r="T796" s="374"/>
      <c r="U796" s="374"/>
      <c r="V796" s="374"/>
      <c r="W796" s="411"/>
      <c r="X796" s="411"/>
      <c r="Y796" s="411"/>
      <c r="Z796" s="411"/>
      <c r="AA796" s="411"/>
    </row>
    <row r="797" spans="1:27" ht="12.75" customHeight="1">
      <c r="A797" s="411"/>
      <c r="B797" s="411"/>
      <c r="C797" s="411"/>
      <c r="D797" s="411"/>
      <c r="E797" s="411"/>
      <c r="F797" s="374"/>
      <c r="G797" s="411"/>
      <c r="H797" s="411"/>
      <c r="I797" s="411"/>
      <c r="J797" s="411"/>
      <c r="K797" s="411"/>
      <c r="L797" s="411"/>
      <c r="M797" s="374"/>
      <c r="N797" s="374"/>
      <c r="O797" s="374"/>
      <c r="P797" s="374"/>
      <c r="Q797" s="374"/>
      <c r="R797" s="374"/>
      <c r="S797" s="374"/>
      <c r="T797" s="374"/>
      <c r="U797" s="374"/>
      <c r="V797" s="374"/>
      <c r="W797" s="411"/>
      <c r="X797" s="411"/>
      <c r="Y797" s="411"/>
      <c r="Z797" s="411"/>
      <c r="AA797" s="411"/>
    </row>
    <row r="798" spans="1:27" ht="12.75" customHeight="1">
      <c r="A798" s="411"/>
      <c r="B798" s="411"/>
      <c r="C798" s="411"/>
      <c r="D798" s="411"/>
      <c r="E798" s="411"/>
      <c r="F798" s="374"/>
      <c r="G798" s="411"/>
      <c r="H798" s="411"/>
      <c r="I798" s="411"/>
      <c r="J798" s="411"/>
      <c r="K798" s="411"/>
      <c r="L798" s="411"/>
      <c r="M798" s="374"/>
      <c r="N798" s="374"/>
      <c r="O798" s="374"/>
      <c r="P798" s="374"/>
      <c r="Q798" s="374"/>
      <c r="R798" s="374"/>
      <c r="S798" s="374"/>
      <c r="T798" s="374"/>
      <c r="U798" s="374"/>
      <c r="V798" s="374"/>
      <c r="W798" s="411"/>
      <c r="X798" s="411"/>
      <c r="Y798" s="411"/>
      <c r="Z798" s="411"/>
      <c r="AA798" s="411"/>
    </row>
    <row r="799" spans="1:27" ht="12.75" customHeight="1">
      <c r="A799" s="411"/>
      <c r="B799" s="411"/>
      <c r="C799" s="411"/>
      <c r="D799" s="411"/>
      <c r="E799" s="411"/>
      <c r="F799" s="374"/>
      <c r="G799" s="411"/>
      <c r="H799" s="411"/>
      <c r="I799" s="411"/>
      <c r="J799" s="411"/>
      <c r="K799" s="411"/>
      <c r="L799" s="411"/>
      <c r="M799" s="374"/>
      <c r="N799" s="374"/>
      <c r="O799" s="374"/>
      <c r="P799" s="374"/>
      <c r="Q799" s="374"/>
      <c r="R799" s="374"/>
      <c r="S799" s="374"/>
      <c r="T799" s="374"/>
      <c r="U799" s="374"/>
      <c r="V799" s="374"/>
      <c r="W799" s="411"/>
      <c r="X799" s="411"/>
      <c r="Y799" s="411"/>
      <c r="Z799" s="411"/>
      <c r="AA799" s="411"/>
    </row>
    <row r="800" spans="1:27" ht="12.75" customHeight="1">
      <c r="A800" s="411"/>
      <c r="B800" s="411"/>
      <c r="C800" s="411"/>
      <c r="D800" s="411"/>
      <c r="E800" s="411"/>
      <c r="F800" s="374"/>
      <c r="G800" s="411"/>
      <c r="H800" s="411"/>
      <c r="I800" s="411"/>
      <c r="J800" s="411"/>
      <c r="K800" s="411"/>
      <c r="L800" s="411"/>
      <c r="M800" s="374"/>
      <c r="N800" s="374"/>
      <c r="O800" s="374"/>
      <c r="P800" s="374"/>
      <c r="Q800" s="374"/>
      <c r="R800" s="374"/>
      <c r="S800" s="374"/>
      <c r="T800" s="374"/>
      <c r="U800" s="374"/>
      <c r="V800" s="374"/>
      <c r="W800" s="411"/>
      <c r="X800" s="411"/>
      <c r="Y800" s="411"/>
      <c r="Z800" s="411"/>
      <c r="AA800" s="411"/>
    </row>
    <row r="801" spans="1:27" ht="12.75" customHeight="1">
      <c r="A801" s="411"/>
      <c r="B801" s="411"/>
      <c r="C801" s="411"/>
      <c r="D801" s="411"/>
      <c r="E801" s="411"/>
      <c r="F801" s="374"/>
      <c r="G801" s="411"/>
      <c r="H801" s="411"/>
      <c r="I801" s="411"/>
      <c r="J801" s="411"/>
      <c r="K801" s="411"/>
      <c r="L801" s="411"/>
      <c r="M801" s="374"/>
      <c r="N801" s="374"/>
      <c r="O801" s="374"/>
      <c r="P801" s="374"/>
      <c r="Q801" s="374"/>
      <c r="R801" s="374"/>
      <c r="S801" s="374"/>
      <c r="T801" s="374"/>
      <c r="U801" s="374"/>
      <c r="V801" s="374"/>
      <c r="W801" s="411"/>
      <c r="X801" s="411"/>
      <c r="Y801" s="411"/>
      <c r="Z801" s="411"/>
      <c r="AA801" s="411"/>
    </row>
    <row r="802" spans="1:27" ht="12.75" customHeight="1">
      <c r="A802" s="411"/>
      <c r="B802" s="411"/>
      <c r="C802" s="411"/>
      <c r="D802" s="411"/>
      <c r="E802" s="411"/>
      <c r="F802" s="374"/>
      <c r="G802" s="411"/>
      <c r="H802" s="411"/>
      <c r="I802" s="411"/>
      <c r="J802" s="411"/>
      <c r="K802" s="411"/>
      <c r="L802" s="411"/>
      <c r="M802" s="374"/>
      <c r="N802" s="374"/>
      <c r="O802" s="374"/>
      <c r="P802" s="374"/>
      <c r="Q802" s="374"/>
      <c r="R802" s="374"/>
      <c r="S802" s="374"/>
      <c r="T802" s="374"/>
      <c r="U802" s="374"/>
      <c r="V802" s="374"/>
      <c r="W802" s="411"/>
      <c r="X802" s="411"/>
      <c r="Y802" s="411"/>
      <c r="Z802" s="411"/>
      <c r="AA802" s="411"/>
    </row>
    <row r="803" spans="1:27" ht="12.75" customHeight="1">
      <c r="A803" s="411"/>
      <c r="B803" s="411"/>
      <c r="C803" s="411"/>
      <c r="D803" s="411"/>
      <c r="E803" s="411"/>
      <c r="F803" s="374"/>
      <c r="G803" s="411"/>
      <c r="H803" s="411"/>
      <c r="I803" s="411"/>
      <c r="J803" s="411"/>
      <c r="K803" s="411"/>
      <c r="L803" s="411"/>
      <c r="M803" s="374"/>
      <c r="N803" s="374"/>
      <c r="O803" s="374"/>
      <c r="P803" s="374"/>
      <c r="Q803" s="374"/>
      <c r="R803" s="374"/>
      <c r="S803" s="374"/>
      <c r="T803" s="374"/>
      <c r="U803" s="374"/>
      <c r="V803" s="374"/>
      <c r="W803" s="411"/>
      <c r="X803" s="411"/>
      <c r="Y803" s="411"/>
      <c r="Z803" s="411"/>
      <c r="AA803" s="411"/>
    </row>
    <row r="804" spans="1:27" ht="12.75" customHeight="1">
      <c r="A804" s="411"/>
      <c r="B804" s="411"/>
      <c r="C804" s="411"/>
      <c r="D804" s="411"/>
      <c r="E804" s="411"/>
      <c r="F804" s="374"/>
      <c r="G804" s="411"/>
      <c r="H804" s="411"/>
      <c r="I804" s="411"/>
      <c r="J804" s="411"/>
      <c r="K804" s="411"/>
      <c r="L804" s="411"/>
      <c r="M804" s="374"/>
      <c r="N804" s="374"/>
      <c r="O804" s="374"/>
      <c r="P804" s="374"/>
      <c r="Q804" s="374"/>
      <c r="R804" s="374"/>
      <c r="S804" s="374"/>
      <c r="T804" s="374"/>
      <c r="U804" s="374"/>
      <c r="V804" s="374"/>
      <c r="W804" s="411"/>
      <c r="X804" s="411"/>
      <c r="Y804" s="411"/>
      <c r="Z804" s="411"/>
      <c r="AA804" s="411"/>
    </row>
    <row r="805" spans="1:27" ht="12.75" customHeight="1">
      <c r="A805" s="411"/>
      <c r="B805" s="411"/>
      <c r="C805" s="411"/>
      <c r="D805" s="411"/>
      <c r="E805" s="411"/>
      <c r="F805" s="374"/>
      <c r="G805" s="411"/>
      <c r="H805" s="411"/>
      <c r="I805" s="411"/>
      <c r="J805" s="411"/>
      <c r="K805" s="411"/>
      <c r="L805" s="411"/>
      <c r="M805" s="374"/>
      <c r="N805" s="374"/>
      <c r="O805" s="374"/>
      <c r="P805" s="374"/>
      <c r="Q805" s="374"/>
      <c r="R805" s="374"/>
      <c r="S805" s="374"/>
      <c r="T805" s="374"/>
      <c r="U805" s="374"/>
      <c r="V805" s="374"/>
      <c r="W805" s="411"/>
      <c r="X805" s="411"/>
      <c r="Y805" s="411"/>
      <c r="Z805" s="411"/>
      <c r="AA805" s="411"/>
    </row>
    <row r="806" spans="1:27" ht="12.75" customHeight="1">
      <c r="A806" s="411"/>
      <c r="B806" s="411"/>
      <c r="C806" s="411"/>
      <c r="D806" s="411"/>
      <c r="E806" s="411"/>
      <c r="F806" s="374"/>
      <c r="G806" s="411"/>
      <c r="H806" s="411"/>
      <c r="I806" s="411"/>
      <c r="J806" s="411"/>
      <c r="K806" s="411"/>
      <c r="L806" s="411"/>
      <c r="M806" s="374"/>
      <c r="N806" s="374"/>
      <c r="O806" s="374"/>
      <c r="P806" s="374"/>
      <c r="Q806" s="374"/>
      <c r="R806" s="374"/>
      <c r="S806" s="374"/>
      <c r="T806" s="374"/>
      <c r="U806" s="374"/>
      <c r="V806" s="374"/>
      <c r="W806" s="411"/>
      <c r="X806" s="411"/>
      <c r="Y806" s="411"/>
      <c r="Z806" s="411"/>
      <c r="AA806" s="411"/>
    </row>
    <row r="807" spans="1:27" ht="12.75" customHeight="1">
      <c r="A807" s="411"/>
      <c r="B807" s="411"/>
      <c r="C807" s="411"/>
      <c r="D807" s="411"/>
      <c r="E807" s="411"/>
      <c r="F807" s="374"/>
      <c r="G807" s="411"/>
      <c r="H807" s="411"/>
      <c r="I807" s="411"/>
      <c r="J807" s="411"/>
      <c r="K807" s="411"/>
      <c r="L807" s="411"/>
      <c r="M807" s="374"/>
      <c r="N807" s="374"/>
      <c r="O807" s="374"/>
      <c r="P807" s="374"/>
      <c r="Q807" s="374"/>
      <c r="R807" s="374"/>
      <c r="S807" s="374"/>
      <c r="T807" s="374"/>
      <c r="U807" s="374"/>
      <c r="V807" s="374"/>
      <c r="W807" s="411"/>
      <c r="X807" s="411"/>
      <c r="Y807" s="411"/>
      <c r="Z807" s="411"/>
      <c r="AA807" s="411"/>
    </row>
    <row r="808" spans="1:27" ht="12.75" customHeight="1">
      <c r="A808" s="411"/>
      <c r="B808" s="411"/>
      <c r="C808" s="411"/>
      <c r="D808" s="411"/>
      <c r="E808" s="411"/>
      <c r="F808" s="374"/>
      <c r="G808" s="411"/>
      <c r="H808" s="411"/>
      <c r="I808" s="411"/>
      <c r="J808" s="411"/>
      <c r="K808" s="411"/>
      <c r="L808" s="411"/>
      <c r="M808" s="374"/>
      <c r="N808" s="374"/>
      <c r="O808" s="374"/>
      <c r="P808" s="374"/>
      <c r="Q808" s="374"/>
      <c r="R808" s="374"/>
      <c r="S808" s="374"/>
      <c r="T808" s="374"/>
      <c r="U808" s="374"/>
      <c r="V808" s="374"/>
      <c r="W808" s="411"/>
      <c r="X808" s="411"/>
      <c r="Y808" s="411"/>
      <c r="Z808" s="411"/>
      <c r="AA808" s="411"/>
    </row>
    <row r="809" spans="1:27" ht="12.75" customHeight="1">
      <c r="A809" s="411"/>
      <c r="B809" s="411"/>
      <c r="C809" s="411"/>
      <c r="D809" s="411"/>
      <c r="E809" s="411"/>
      <c r="F809" s="374"/>
      <c r="G809" s="411"/>
      <c r="H809" s="411"/>
      <c r="I809" s="411"/>
      <c r="J809" s="411"/>
      <c r="K809" s="411"/>
      <c r="L809" s="411"/>
      <c r="M809" s="374"/>
      <c r="N809" s="374"/>
      <c r="O809" s="374"/>
      <c r="P809" s="374"/>
      <c r="Q809" s="374"/>
      <c r="R809" s="374"/>
      <c r="S809" s="374"/>
      <c r="T809" s="374"/>
      <c r="U809" s="374"/>
      <c r="V809" s="374"/>
      <c r="W809" s="411"/>
      <c r="X809" s="411"/>
      <c r="Y809" s="411"/>
      <c r="Z809" s="411"/>
      <c r="AA809" s="411"/>
    </row>
    <row r="810" spans="1:27" ht="12.75" customHeight="1">
      <c r="A810" s="411"/>
      <c r="B810" s="411"/>
      <c r="C810" s="411"/>
      <c r="D810" s="411"/>
      <c r="E810" s="411"/>
      <c r="F810" s="374"/>
      <c r="G810" s="411"/>
      <c r="H810" s="411"/>
      <c r="I810" s="411"/>
      <c r="J810" s="411"/>
      <c r="K810" s="411"/>
      <c r="L810" s="411"/>
      <c r="M810" s="374"/>
      <c r="N810" s="374"/>
      <c r="O810" s="374"/>
      <c r="P810" s="374"/>
      <c r="Q810" s="374"/>
      <c r="R810" s="374"/>
      <c r="S810" s="374"/>
      <c r="T810" s="374"/>
      <c r="U810" s="374"/>
      <c r="V810" s="374"/>
      <c r="W810" s="411"/>
      <c r="X810" s="411"/>
      <c r="Y810" s="411"/>
      <c r="Z810" s="411"/>
      <c r="AA810" s="411"/>
    </row>
    <row r="811" spans="1:27" ht="12.75" customHeight="1">
      <c r="A811" s="411"/>
      <c r="B811" s="411"/>
      <c r="C811" s="411"/>
      <c r="D811" s="411"/>
      <c r="E811" s="411"/>
      <c r="F811" s="374"/>
      <c r="G811" s="411"/>
      <c r="H811" s="411"/>
      <c r="I811" s="411"/>
      <c r="J811" s="411"/>
      <c r="K811" s="411"/>
      <c r="L811" s="411"/>
      <c r="M811" s="374"/>
      <c r="N811" s="374"/>
      <c r="O811" s="374"/>
      <c r="P811" s="374"/>
      <c r="Q811" s="374"/>
      <c r="R811" s="374"/>
      <c r="S811" s="374"/>
      <c r="T811" s="374"/>
      <c r="U811" s="374"/>
      <c r="V811" s="374"/>
      <c r="W811" s="411"/>
      <c r="X811" s="411"/>
      <c r="Y811" s="411"/>
      <c r="Z811" s="411"/>
      <c r="AA811" s="411"/>
    </row>
    <row r="812" spans="1:27" ht="12.75" customHeight="1">
      <c r="A812" s="411"/>
      <c r="B812" s="411"/>
      <c r="C812" s="411"/>
      <c r="D812" s="411"/>
      <c r="E812" s="411"/>
      <c r="F812" s="374"/>
      <c r="G812" s="411"/>
      <c r="H812" s="411"/>
      <c r="I812" s="411"/>
      <c r="J812" s="411"/>
      <c r="K812" s="411"/>
      <c r="L812" s="411"/>
      <c r="M812" s="374"/>
      <c r="N812" s="374"/>
      <c r="O812" s="374"/>
      <c r="P812" s="374"/>
      <c r="Q812" s="374"/>
      <c r="R812" s="374"/>
      <c r="S812" s="374"/>
      <c r="T812" s="374"/>
      <c r="U812" s="374"/>
      <c r="V812" s="374"/>
      <c r="W812" s="411"/>
      <c r="X812" s="411"/>
      <c r="Y812" s="411"/>
      <c r="Z812" s="411"/>
      <c r="AA812" s="411"/>
    </row>
    <row r="813" spans="1:27" ht="12.75" customHeight="1">
      <c r="A813" s="411"/>
      <c r="B813" s="411"/>
      <c r="C813" s="411"/>
      <c r="D813" s="411"/>
      <c r="E813" s="411"/>
      <c r="F813" s="374"/>
      <c r="G813" s="411"/>
      <c r="H813" s="411"/>
      <c r="I813" s="411"/>
      <c r="J813" s="411"/>
      <c r="K813" s="411"/>
      <c r="L813" s="411"/>
      <c r="M813" s="374"/>
      <c r="N813" s="374"/>
      <c r="O813" s="374"/>
      <c r="P813" s="374"/>
      <c r="Q813" s="374"/>
      <c r="R813" s="374"/>
      <c r="S813" s="374"/>
      <c r="T813" s="374"/>
      <c r="U813" s="374"/>
      <c r="V813" s="374"/>
      <c r="W813" s="411"/>
      <c r="X813" s="411"/>
      <c r="Y813" s="411"/>
      <c r="Z813" s="411"/>
      <c r="AA813" s="411"/>
    </row>
    <row r="814" spans="1:27" ht="12.75" customHeight="1">
      <c r="A814" s="411"/>
      <c r="B814" s="411"/>
      <c r="C814" s="411"/>
      <c r="D814" s="411"/>
      <c r="E814" s="411"/>
      <c r="F814" s="374"/>
      <c r="G814" s="411"/>
      <c r="H814" s="411"/>
      <c r="I814" s="411"/>
      <c r="J814" s="411"/>
      <c r="K814" s="411"/>
      <c r="L814" s="411"/>
      <c r="M814" s="374"/>
      <c r="N814" s="374"/>
      <c r="O814" s="374"/>
      <c r="P814" s="374"/>
      <c r="Q814" s="374"/>
      <c r="R814" s="374"/>
      <c r="S814" s="374"/>
      <c r="T814" s="374"/>
      <c r="U814" s="374"/>
      <c r="V814" s="374"/>
      <c r="W814" s="411"/>
      <c r="X814" s="411"/>
      <c r="Y814" s="411"/>
      <c r="Z814" s="411"/>
      <c r="AA814" s="411"/>
    </row>
    <row r="815" spans="1:27" ht="12.75" customHeight="1">
      <c r="A815" s="411"/>
      <c r="B815" s="411"/>
      <c r="C815" s="411"/>
      <c r="D815" s="411"/>
      <c r="E815" s="411"/>
      <c r="F815" s="374"/>
      <c r="G815" s="411"/>
      <c r="H815" s="411"/>
      <c r="I815" s="411"/>
      <c r="J815" s="411"/>
      <c r="K815" s="411"/>
      <c r="L815" s="411"/>
      <c r="M815" s="374"/>
      <c r="N815" s="374"/>
      <c r="O815" s="374"/>
      <c r="P815" s="374"/>
      <c r="Q815" s="374"/>
      <c r="R815" s="374"/>
      <c r="S815" s="374"/>
      <c r="T815" s="374"/>
      <c r="U815" s="374"/>
      <c r="V815" s="374"/>
      <c r="W815" s="411"/>
      <c r="X815" s="411"/>
      <c r="Y815" s="411"/>
      <c r="Z815" s="411"/>
      <c r="AA815" s="411"/>
    </row>
    <row r="816" spans="1:27" ht="12.75" customHeight="1">
      <c r="A816" s="411"/>
      <c r="B816" s="411"/>
      <c r="C816" s="411"/>
      <c r="D816" s="411"/>
      <c r="E816" s="411"/>
      <c r="F816" s="374"/>
      <c r="G816" s="411"/>
      <c r="H816" s="411"/>
      <c r="I816" s="411"/>
      <c r="J816" s="411"/>
      <c r="K816" s="411"/>
      <c r="L816" s="411"/>
      <c r="M816" s="374"/>
      <c r="N816" s="374"/>
      <c r="O816" s="374"/>
      <c r="P816" s="374"/>
      <c r="Q816" s="374"/>
      <c r="R816" s="374"/>
      <c r="S816" s="374"/>
      <c r="T816" s="374"/>
      <c r="U816" s="374"/>
      <c r="V816" s="374"/>
      <c r="W816" s="411"/>
      <c r="X816" s="411"/>
      <c r="Y816" s="411"/>
      <c r="Z816" s="411"/>
      <c r="AA816" s="411"/>
    </row>
    <row r="817" spans="1:27" ht="12.75" customHeight="1">
      <c r="A817" s="411"/>
      <c r="B817" s="411"/>
      <c r="C817" s="411"/>
      <c r="D817" s="411"/>
      <c r="E817" s="411"/>
      <c r="F817" s="374"/>
      <c r="G817" s="411"/>
      <c r="H817" s="411"/>
      <c r="I817" s="411"/>
      <c r="J817" s="411"/>
      <c r="K817" s="411"/>
      <c r="L817" s="411"/>
      <c r="M817" s="374"/>
      <c r="N817" s="374"/>
      <c r="O817" s="374"/>
      <c r="P817" s="374"/>
      <c r="Q817" s="374"/>
      <c r="R817" s="374"/>
      <c r="S817" s="374"/>
      <c r="T817" s="374"/>
      <c r="U817" s="374"/>
      <c r="V817" s="374"/>
      <c r="W817" s="411"/>
      <c r="X817" s="411"/>
      <c r="Y817" s="411"/>
      <c r="Z817" s="411"/>
      <c r="AA817" s="411"/>
    </row>
    <row r="818" spans="1:27" ht="12.75" customHeight="1">
      <c r="A818" s="411"/>
      <c r="B818" s="411"/>
      <c r="C818" s="411"/>
      <c r="D818" s="411"/>
      <c r="E818" s="411"/>
      <c r="F818" s="374"/>
      <c r="G818" s="411"/>
      <c r="H818" s="411"/>
      <c r="I818" s="411"/>
      <c r="J818" s="411"/>
      <c r="K818" s="411"/>
      <c r="L818" s="411"/>
      <c r="M818" s="374"/>
      <c r="N818" s="374"/>
      <c r="O818" s="374"/>
      <c r="P818" s="374"/>
      <c r="Q818" s="374"/>
      <c r="R818" s="374"/>
      <c r="S818" s="374"/>
      <c r="T818" s="374"/>
      <c r="U818" s="374"/>
      <c r="V818" s="374"/>
      <c r="W818" s="411"/>
      <c r="X818" s="411"/>
      <c r="Y818" s="411"/>
      <c r="Z818" s="411"/>
      <c r="AA818" s="411"/>
    </row>
    <row r="819" spans="1:27" ht="12.75" customHeight="1">
      <c r="A819" s="411"/>
      <c r="B819" s="411"/>
      <c r="C819" s="411"/>
      <c r="D819" s="411"/>
      <c r="E819" s="411"/>
      <c r="F819" s="374"/>
      <c r="G819" s="411"/>
      <c r="H819" s="411"/>
      <c r="I819" s="411"/>
      <c r="J819" s="411"/>
      <c r="K819" s="411"/>
      <c r="L819" s="411"/>
      <c r="M819" s="374"/>
      <c r="N819" s="374"/>
      <c r="O819" s="374"/>
      <c r="P819" s="374"/>
      <c r="Q819" s="374"/>
      <c r="R819" s="374"/>
      <c r="S819" s="374"/>
      <c r="T819" s="374"/>
      <c r="U819" s="374"/>
      <c r="V819" s="374"/>
      <c r="W819" s="411"/>
      <c r="X819" s="411"/>
      <c r="Y819" s="411"/>
      <c r="Z819" s="411"/>
      <c r="AA819" s="411"/>
    </row>
    <row r="820" spans="1:27" ht="12.75" customHeight="1">
      <c r="A820" s="411"/>
      <c r="B820" s="411"/>
      <c r="C820" s="411"/>
      <c r="D820" s="411"/>
      <c r="E820" s="411"/>
      <c r="F820" s="374"/>
      <c r="G820" s="411"/>
      <c r="H820" s="411"/>
      <c r="I820" s="411"/>
      <c r="J820" s="411"/>
      <c r="K820" s="411"/>
      <c r="L820" s="411"/>
      <c r="M820" s="374"/>
      <c r="N820" s="374"/>
      <c r="O820" s="374"/>
      <c r="P820" s="374"/>
      <c r="Q820" s="374"/>
      <c r="R820" s="374"/>
      <c r="S820" s="374"/>
      <c r="T820" s="374"/>
      <c r="U820" s="374"/>
      <c r="V820" s="374"/>
      <c r="W820" s="411"/>
      <c r="X820" s="411"/>
      <c r="Y820" s="411"/>
      <c r="Z820" s="411"/>
      <c r="AA820" s="411"/>
    </row>
    <row r="821" spans="1:27" ht="12.75" customHeight="1">
      <c r="A821" s="411"/>
      <c r="B821" s="411"/>
      <c r="C821" s="411"/>
      <c r="D821" s="411"/>
      <c r="E821" s="411"/>
      <c r="F821" s="374"/>
      <c r="G821" s="411"/>
      <c r="H821" s="411"/>
      <c r="I821" s="411"/>
      <c r="J821" s="411"/>
      <c r="K821" s="411"/>
      <c r="L821" s="411"/>
      <c r="M821" s="374"/>
      <c r="N821" s="374"/>
      <c r="O821" s="374"/>
      <c r="P821" s="374"/>
      <c r="Q821" s="374"/>
      <c r="R821" s="374"/>
      <c r="S821" s="374"/>
      <c r="T821" s="374"/>
      <c r="U821" s="374"/>
      <c r="V821" s="374"/>
      <c r="W821" s="411"/>
      <c r="X821" s="411"/>
      <c r="Y821" s="411"/>
      <c r="Z821" s="411"/>
      <c r="AA821" s="411"/>
    </row>
    <row r="822" spans="1:27" ht="12.75" customHeight="1">
      <c r="A822" s="411"/>
      <c r="B822" s="411"/>
      <c r="C822" s="411"/>
      <c r="D822" s="411"/>
      <c r="E822" s="411"/>
      <c r="F822" s="374"/>
      <c r="G822" s="411"/>
      <c r="H822" s="411"/>
      <c r="I822" s="411"/>
      <c r="J822" s="411"/>
      <c r="K822" s="411"/>
      <c r="L822" s="411"/>
      <c r="M822" s="374"/>
      <c r="N822" s="374"/>
      <c r="O822" s="374"/>
      <c r="P822" s="374"/>
      <c r="Q822" s="374"/>
      <c r="R822" s="374"/>
      <c r="S822" s="374"/>
      <c r="T822" s="374"/>
      <c r="U822" s="374"/>
      <c r="V822" s="374"/>
      <c r="W822" s="411"/>
      <c r="X822" s="411"/>
      <c r="Y822" s="411"/>
      <c r="Z822" s="411"/>
      <c r="AA822" s="411"/>
    </row>
    <row r="823" spans="1:27" ht="12.75" customHeight="1">
      <c r="A823" s="411"/>
      <c r="B823" s="411"/>
      <c r="C823" s="411"/>
      <c r="D823" s="411"/>
      <c r="E823" s="411"/>
      <c r="F823" s="374"/>
      <c r="G823" s="411"/>
      <c r="H823" s="411"/>
      <c r="I823" s="411"/>
      <c r="J823" s="411"/>
      <c r="K823" s="411"/>
      <c r="L823" s="411"/>
      <c r="M823" s="374"/>
      <c r="N823" s="374"/>
      <c r="O823" s="374"/>
      <c r="P823" s="374"/>
      <c r="Q823" s="374"/>
      <c r="R823" s="374"/>
      <c r="S823" s="374"/>
      <c r="T823" s="374"/>
      <c r="U823" s="374"/>
      <c r="V823" s="374"/>
      <c r="W823" s="411"/>
      <c r="X823" s="411"/>
      <c r="Y823" s="411"/>
      <c r="Z823" s="411"/>
      <c r="AA823" s="411"/>
    </row>
    <row r="824" spans="1:27" ht="12.75" customHeight="1">
      <c r="A824" s="411"/>
      <c r="B824" s="411"/>
      <c r="C824" s="411"/>
      <c r="D824" s="411"/>
      <c r="E824" s="411"/>
      <c r="F824" s="374"/>
      <c r="G824" s="411"/>
      <c r="H824" s="411"/>
      <c r="I824" s="411"/>
      <c r="J824" s="411"/>
      <c r="K824" s="411"/>
      <c r="L824" s="411"/>
      <c r="M824" s="374"/>
      <c r="N824" s="374"/>
      <c r="O824" s="374"/>
      <c r="P824" s="374"/>
      <c r="Q824" s="374"/>
      <c r="R824" s="374"/>
      <c r="S824" s="374"/>
      <c r="T824" s="374"/>
      <c r="U824" s="374"/>
      <c r="V824" s="374"/>
      <c r="W824" s="411"/>
      <c r="X824" s="411"/>
      <c r="Y824" s="411"/>
      <c r="Z824" s="411"/>
      <c r="AA824" s="411"/>
    </row>
    <row r="825" spans="1:27" ht="12.75" customHeight="1">
      <c r="A825" s="411"/>
      <c r="B825" s="411"/>
      <c r="C825" s="411"/>
      <c r="D825" s="411"/>
      <c r="E825" s="411"/>
      <c r="F825" s="374"/>
      <c r="G825" s="411"/>
      <c r="H825" s="411"/>
      <c r="I825" s="411"/>
      <c r="J825" s="411"/>
      <c r="K825" s="411"/>
      <c r="L825" s="411"/>
      <c r="M825" s="374"/>
      <c r="N825" s="374"/>
      <c r="O825" s="374"/>
      <c r="P825" s="374"/>
      <c r="Q825" s="374"/>
      <c r="R825" s="374"/>
      <c r="S825" s="374"/>
      <c r="T825" s="374"/>
      <c r="U825" s="374"/>
      <c r="V825" s="374"/>
      <c r="W825" s="411"/>
      <c r="X825" s="411"/>
      <c r="Y825" s="411"/>
      <c r="Z825" s="411"/>
      <c r="AA825" s="411"/>
    </row>
    <row r="826" spans="1:27" ht="12.75" customHeight="1">
      <c r="A826" s="411"/>
      <c r="B826" s="411"/>
      <c r="C826" s="411"/>
      <c r="D826" s="411"/>
      <c r="E826" s="411"/>
      <c r="F826" s="374"/>
      <c r="G826" s="411"/>
      <c r="H826" s="411"/>
      <c r="I826" s="411"/>
      <c r="J826" s="411"/>
      <c r="K826" s="411"/>
      <c r="L826" s="411"/>
      <c r="M826" s="374"/>
      <c r="N826" s="374"/>
      <c r="O826" s="374"/>
      <c r="P826" s="374"/>
      <c r="Q826" s="374"/>
      <c r="R826" s="374"/>
      <c r="S826" s="374"/>
      <c r="T826" s="374"/>
      <c r="U826" s="374"/>
      <c r="V826" s="374"/>
      <c r="W826" s="411"/>
      <c r="X826" s="411"/>
      <c r="Y826" s="411"/>
      <c r="Z826" s="411"/>
      <c r="AA826" s="411"/>
    </row>
    <row r="827" spans="1:27" ht="12.75" customHeight="1">
      <c r="A827" s="411"/>
      <c r="B827" s="411"/>
      <c r="C827" s="411"/>
      <c r="D827" s="411"/>
      <c r="E827" s="411"/>
      <c r="F827" s="374"/>
      <c r="G827" s="411"/>
      <c r="H827" s="411"/>
      <c r="I827" s="411"/>
      <c r="J827" s="411"/>
      <c r="K827" s="411"/>
      <c r="L827" s="411"/>
      <c r="M827" s="374"/>
      <c r="N827" s="374"/>
      <c r="O827" s="374"/>
      <c r="P827" s="374"/>
      <c r="Q827" s="374"/>
      <c r="R827" s="374"/>
      <c r="S827" s="374"/>
      <c r="T827" s="374"/>
      <c r="U827" s="374"/>
      <c r="V827" s="374"/>
      <c r="W827" s="411"/>
      <c r="X827" s="411"/>
      <c r="Y827" s="411"/>
      <c r="Z827" s="411"/>
      <c r="AA827" s="411"/>
    </row>
    <row r="828" spans="1:27" ht="12.75" customHeight="1">
      <c r="A828" s="411"/>
      <c r="B828" s="411"/>
      <c r="C828" s="411"/>
      <c r="D828" s="411"/>
      <c r="E828" s="411"/>
      <c r="F828" s="374"/>
      <c r="G828" s="411"/>
      <c r="H828" s="411"/>
      <c r="I828" s="411"/>
      <c r="J828" s="411"/>
      <c r="K828" s="411"/>
      <c r="L828" s="411"/>
      <c r="M828" s="374"/>
      <c r="N828" s="374"/>
      <c r="O828" s="374"/>
      <c r="P828" s="374"/>
      <c r="Q828" s="374"/>
      <c r="R828" s="374"/>
      <c r="S828" s="374"/>
      <c r="T828" s="374"/>
      <c r="U828" s="374"/>
      <c r="V828" s="374"/>
      <c r="W828" s="411"/>
      <c r="X828" s="411"/>
      <c r="Y828" s="411"/>
      <c r="Z828" s="411"/>
      <c r="AA828" s="411"/>
    </row>
    <row r="829" spans="1:27" ht="12.75" customHeight="1">
      <c r="A829" s="411"/>
      <c r="B829" s="411"/>
      <c r="C829" s="411"/>
      <c r="D829" s="411"/>
      <c r="E829" s="411"/>
      <c r="F829" s="374"/>
      <c r="G829" s="411"/>
      <c r="H829" s="411"/>
      <c r="I829" s="411"/>
      <c r="J829" s="411"/>
      <c r="K829" s="411"/>
      <c r="L829" s="411"/>
      <c r="M829" s="374"/>
      <c r="N829" s="374"/>
      <c r="O829" s="374"/>
      <c r="P829" s="374"/>
      <c r="Q829" s="374"/>
      <c r="R829" s="374"/>
      <c r="S829" s="374"/>
      <c r="T829" s="374"/>
      <c r="U829" s="374"/>
      <c r="V829" s="374"/>
      <c r="W829" s="411"/>
      <c r="X829" s="411"/>
      <c r="Y829" s="411"/>
      <c r="Z829" s="411"/>
      <c r="AA829" s="411"/>
    </row>
    <row r="830" spans="1:27" ht="12.75" customHeight="1">
      <c r="A830" s="411"/>
      <c r="B830" s="411"/>
      <c r="C830" s="411"/>
      <c r="D830" s="411"/>
      <c r="E830" s="411"/>
      <c r="F830" s="374"/>
      <c r="G830" s="411"/>
      <c r="H830" s="411"/>
      <c r="I830" s="411"/>
      <c r="J830" s="411"/>
      <c r="K830" s="411"/>
      <c r="L830" s="411"/>
      <c r="M830" s="374"/>
      <c r="N830" s="374"/>
      <c r="O830" s="374"/>
      <c r="P830" s="374"/>
      <c r="Q830" s="374"/>
      <c r="R830" s="374"/>
      <c r="S830" s="374"/>
      <c r="T830" s="374"/>
      <c r="U830" s="374"/>
      <c r="V830" s="374"/>
      <c r="W830" s="411"/>
      <c r="X830" s="411"/>
      <c r="Y830" s="411"/>
      <c r="Z830" s="411"/>
      <c r="AA830" s="411"/>
    </row>
    <row r="831" spans="1:27" ht="12.75" customHeight="1">
      <c r="A831" s="411"/>
      <c r="B831" s="411"/>
      <c r="C831" s="411"/>
      <c r="D831" s="411"/>
      <c r="E831" s="411"/>
      <c r="F831" s="374"/>
      <c r="G831" s="411"/>
      <c r="H831" s="411"/>
      <c r="I831" s="411"/>
      <c r="J831" s="411"/>
      <c r="K831" s="411"/>
      <c r="L831" s="411"/>
      <c r="M831" s="374"/>
      <c r="N831" s="374"/>
      <c r="O831" s="374"/>
      <c r="P831" s="374"/>
      <c r="Q831" s="374"/>
      <c r="R831" s="374"/>
      <c r="S831" s="374"/>
      <c r="T831" s="374"/>
      <c r="U831" s="374"/>
      <c r="V831" s="374"/>
      <c r="W831" s="411"/>
      <c r="X831" s="411"/>
      <c r="Y831" s="411"/>
      <c r="Z831" s="411"/>
      <c r="AA831" s="411"/>
    </row>
    <row r="832" spans="1:27" ht="12.75" customHeight="1">
      <c r="A832" s="411"/>
      <c r="B832" s="411"/>
      <c r="C832" s="411"/>
      <c r="D832" s="411"/>
      <c r="E832" s="411"/>
      <c r="F832" s="374"/>
      <c r="G832" s="411"/>
      <c r="H832" s="411"/>
      <c r="I832" s="411"/>
      <c r="J832" s="411"/>
      <c r="K832" s="411"/>
      <c r="L832" s="411"/>
      <c r="M832" s="374"/>
      <c r="N832" s="374"/>
      <c r="O832" s="374"/>
      <c r="P832" s="374"/>
      <c r="Q832" s="374"/>
      <c r="R832" s="374"/>
      <c r="S832" s="374"/>
      <c r="T832" s="374"/>
      <c r="U832" s="374"/>
      <c r="V832" s="374"/>
      <c r="W832" s="411"/>
      <c r="X832" s="411"/>
      <c r="Y832" s="411"/>
      <c r="Z832" s="411"/>
      <c r="AA832" s="411"/>
    </row>
    <row r="833" spans="1:27" ht="12.75" customHeight="1">
      <c r="A833" s="411"/>
      <c r="B833" s="411"/>
      <c r="C833" s="411"/>
      <c r="D833" s="411"/>
      <c r="E833" s="411"/>
      <c r="F833" s="374"/>
      <c r="G833" s="411"/>
      <c r="H833" s="411"/>
      <c r="I833" s="411"/>
      <c r="J833" s="411"/>
      <c r="K833" s="411"/>
      <c r="L833" s="411"/>
      <c r="M833" s="374"/>
      <c r="N833" s="374"/>
      <c r="O833" s="374"/>
      <c r="P833" s="374"/>
      <c r="Q833" s="374"/>
      <c r="R833" s="374"/>
      <c r="S833" s="374"/>
      <c r="T833" s="374"/>
      <c r="U833" s="374"/>
      <c r="V833" s="374"/>
      <c r="W833" s="411"/>
      <c r="X833" s="411"/>
      <c r="Y833" s="411"/>
      <c r="Z833" s="411"/>
      <c r="AA833" s="411"/>
    </row>
    <row r="834" spans="1:27" ht="12.75" customHeight="1">
      <c r="A834" s="411"/>
      <c r="B834" s="411"/>
      <c r="C834" s="411"/>
      <c r="D834" s="411"/>
      <c r="E834" s="411"/>
      <c r="F834" s="374"/>
      <c r="G834" s="411"/>
      <c r="H834" s="411"/>
      <c r="I834" s="411"/>
      <c r="J834" s="411"/>
      <c r="K834" s="411"/>
      <c r="L834" s="411"/>
      <c r="M834" s="374"/>
      <c r="N834" s="374"/>
      <c r="O834" s="374"/>
      <c r="P834" s="374"/>
      <c r="Q834" s="374"/>
      <c r="R834" s="374"/>
      <c r="S834" s="374"/>
      <c r="T834" s="374"/>
      <c r="U834" s="374"/>
      <c r="V834" s="374"/>
      <c r="W834" s="411"/>
      <c r="X834" s="411"/>
      <c r="Y834" s="411"/>
      <c r="Z834" s="411"/>
      <c r="AA834" s="411"/>
    </row>
    <row r="835" spans="1:27" ht="12.75" customHeight="1">
      <c r="A835" s="411"/>
      <c r="B835" s="411"/>
      <c r="C835" s="411"/>
      <c r="D835" s="411"/>
      <c r="E835" s="411"/>
      <c r="F835" s="374"/>
      <c r="G835" s="411"/>
      <c r="H835" s="411"/>
      <c r="I835" s="411"/>
      <c r="J835" s="411"/>
      <c r="K835" s="411"/>
      <c r="L835" s="411"/>
      <c r="M835" s="374"/>
      <c r="N835" s="374"/>
      <c r="O835" s="374"/>
      <c r="P835" s="374"/>
      <c r="Q835" s="374"/>
      <c r="R835" s="374"/>
      <c r="S835" s="374"/>
      <c r="T835" s="374"/>
      <c r="U835" s="374"/>
      <c r="V835" s="374"/>
      <c r="W835" s="411"/>
      <c r="X835" s="411"/>
      <c r="Y835" s="411"/>
      <c r="Z835" s="411"/>
      <c r="AA835" s="411"/>
    </row>
    <row r="836" spans="1:27" ht="12.75" customHeight="1">
      <c r="A836" s="411"/>
      <c r="B836" s="411"/>
      <c r="C836" s="411"/>
      <c r="D836" s="411"/>
      <c r="E836" s="411"/>
      <c r="F836" s="374"/>
      <c r="G836" s="411"/>
      <c r="H836" s="411"/>
      <c r="I836" s="411"/>
      <c r="J836" s="411"/>
      <c r="K836" s="411"/>
      <c r="L836" s="411"/>
      <c r="M836" s="374"/>
      <c r="N836" s="374"/>
      <c r="O836" s="374"/>
      <c r="P836" s="374"/>
      <c r="Q836" s="374"/>
      <c r="R836" s="374"/>
      <c r="S836" s="374"/>
      <c r="T836" s="374"/>
      <c r="U836" s="374"/>
      <c r="V836" s="374"/>
      <c r="W836" s="411"/>
      <c r="X836" s="411"/>
      <c r="Y836" s="411"/>
      <c r="Z836" s="411"/>
      <c r="AA836" s="411"/>
    </row>
    <row r="837" spans="1:27" ht="12.75" customHeight="1">
      <c r="A837" s="411"/>
      <c r="B837" s="411"/>
      <c r="C837" s="411"/>
      <c r="D837" s="411"/>
      <c r="E837" s="411"/>
      <c r="F837" s="374"/>
      <c r="G837" s="411"/>
      <c r="H837" s="411"/>
      <c r="I837" s="411"/>
      <c r="J837" s="411"/>
      <c r="K837" s="411"/>
      <c r="L837" s="411"/>
      <c r="M837" s="374"/>
      <c r="N837" s="374"/>
      <c r="O837" s="374"/>
      <c r="P837" s="374"/>
      <c r="Q837" s="374"/>
      <c r="R837" s="374"/>
      <c r="S837" s="374"/>
      <c r="T837" s="374"/>
      <c r="U837" s="374"/>
      <c r="V837" s="374"/>
      <c r="W837" s="411"/>
      <c r="X837" s="411"/>
      <c r="Y837" s="411"/>
      <c r="Z837" s="411"/>
      <c r="AA837" s="411"/>
    </row>
    <row r="838" spans="1:27" ht="12.75" customHeight="1">
      <c r="A838" s="411"/>
      <c r="B838" s="411"/>
      <c r="C838" s="411"/>
      <c r="D838" s="411"/>
      <c r="E838" s="411"/>
      <c r="F838" s="374"/>
      <c r="G838" s="411"/>
      <c r="H838" s="411"/>
      <c r="I838" s="411"/>
      <c r="J838" s="411"/>
      <c r="K838" s="411"/>
      <c r="L838" s="411"/>
      <c r="M838" s="374"/>
      <c r="N838" s="374"/>
      <c r="O838" s="374"/>
      <c r="P838" s="374"/>
      <c r="Q838" s="374"/>
      <c r="R838" s="374"/>
      <c r="S838" s="374"/>
      <c r="T838" s="374"/>
      <c r="U838" s="374"/>
      <c r="V838" s="374"/>
      <c r="W838" s="411"/>
      <c r="X838" s="411"/>
      <c r="Y838" s="411"/>
      <c r="Z838" s="411"/>
      <c r="AA838" s="411"/>
    </row>
    <row r="839" spans="1:27" ht="12.75" customHeight="1">
      <c r="A839" s="411"/>
      <c r="B839" s="411"/>
      <c r="C839" s="411"/>
      <c r="D839" s="411"/>
      <c r="E839" s="411"/>
      <c r="F839" s="374"/>
      <c r="G839" s="411"/>
      <c r="H839" s="411"/>
      <c r="I839" s="411"/>
      <c r="J839" s="411"/>
      <c r="K839" s="411"/>
      <c r="L839" s="411"/>
      <c r="M839" s="374"/>
      <c r="N839" s="374"/>
      <c r="O839" s="374"/>
      <c r="P839" s="374"/>
      <c r="Q839" s="374"/>
      <c r="R839" s="374"/>
      <c r="S839" s="374"/>
      <c r="T839" s="374"/>
      <c r="U839" s="374"/>
      <c r="V839" s="374"/>
      <c r="W839" s="411"/>
      <c r="X839" s="411"/>
      <c r="Y839" s="411"/>
      <c r="Z839" s="411"/>
      <c r="AA839" s="411"/>
    </row>
    <row r="840" spans="1:27" ht="12.75" customHeight="1">
      <c r="A840" s="411"/>
      <c r="B840" s="411"/>
      <c r="C840" s="411"/>
      <c r="D840" s="411"/>
      <c r="E840" s="411"/>
      <c r="F840" s="374"/>
      <c r="G840" s="411"/>
      <c r="H840" s="411"/>
      <c r="I840" s="411"/>
      <c r="J840" s="411"/>
      <c r="K840" s="411"/>
      <c r="L840" s="411"/>
      <c r="M840" s="374"/>
      <c r="N840" s="374"/>
      <c r="O840" s="374"/>
      <c r="P840" s="374"/>
      <c r="Q840" s="374"/>
      <c r="R840" s="374"/>
      <c r="S840" s="374"/>
      <c r="T840" s="374"/>
      <c r="U840" s="374"/>
      <c r="V840" s="374"/>
      <c r="W840" s="411"/>
      <c r="X840" s="411"/>
      <c r="Y840" s="411"/>
      <c r="Z840" s="411"/>
      <c r="AA840" s="411"/>
    </row>
    <row r="841" spans="1:27" ht="12.75" customHeight="1">
      <c r="A841" s="411"/>
      <c r="B841" s="411"/>
      <c r="C841" s="411"/>
      <c r="D841" s="411"/>
      <c r="E841" s="411"/>
      <c r="F841" s="374"/>
      <c r="G841" s="411"/>
      <c r="H841" s="411"/>
      <c r="I841" s="411"/>
      <c r="J841" s="411"/>
      <c r="K841" s="411"/>
      <c r="L841" s="411"/>
      <c r="M841" s="374"/>
      <c r="N841" s="374"/>
      <c r="O841" s="374"/>
      <c r="P841" s="374"/>
      <c r="Q841" s="374"/>
      <c r="R841" s="374"/>
      <c r="S841" s="374"/>
      <c r="T841" s="374"/>
      <c r="U841" s="374"/>
      <c r="V841" s="374"/>
      <c r="W841" s="411"/>
      <c r="X841" s="411"/>
      <c r="Y841" s="411"/>
      <c r="Z841" s="411"/>
      <c r="AA841" s="411"/>
    </row>
    <row r="842" spans="1:27" ht="12.75" customHeight="1">
      <c r="A842" s="411"/>
      <c r="B842" s="411"/>
      <c r="C842" s="411"/>
      <c r="D842" s="411"/>
      <c r="E842" s="411"/>
      <c r="F842" s="374"/>
      <c r="G842" s="411"/>
      <c r="H842" s="411"/>
      <c r="I842" s="411"/>
      <c r="J842" s="411"/>
      <c r="K842" s="411"/>
      <c r="L842" s="411"/>
      <c r="M842" s="374"/>
      <c r="N842" s="374"/>
      <c r="O842" s="374"/>
      <c r="P842" s="374"/>
      <c r="Q842" s="374"/>
      <c r="R842" s="374"/>
      <c r="S842" s="374"/>
      <c r="T842" s="374"/>
      <c r="U842" s="374"/>
      <c r="V842" s="374"/>
      <c r="W842" s="411"/>
      <c r="X842" s="411"/>
      <c r="Y842" s="411"/>
      <c r="Z842" s="411"/>
      <c r="AA842" s="411"/>
    </row>
    <row r="843" spans="1:27" ht="12.75" customHeight="1">
      <c r="A843" s="411"/>
      <c r="B843" s="411"/>
      <c r="C843" s="411"/>
      <c r="D843" s="411"/>
      <c r="E843" s="411"/>
      <c r="F843" s="374"/>
      <c r="G843" s="411"/>
      <c r="H843" s="411"/>
      <c r="I843" s="411"/>
      <c r="J843" s="411"/>
      <c r="K843" s="411"/>
      <c r="L843" s="411"/>
      <c r="M843" s="374"/>
      <c r="N843" s="374"/>
      <c r="O843" s="374"/>
      <c r="P843" s="374"/>
      <c r="Q843" s="374"/>
      <c r="R843" s="374"/>
      <c r="S843" s="374"/>
      <c r="T843" s="374"/>
      <c r="U843" s="374"/>
      <c r="V843" s="374"/>
      <c r="W843" s="411"/>
      <c r="X843" s="411"/>
      <c r="Y843" s="411"/>
      <c r="Z843" s="411"/>
      <c r="AA843" s="411"/>
    </row>
    <row r="844" spans="1:27" ht="12.75" customHeight="1">
      <c r="A844" s="411"/>
      <c r="B844" s="411"/>
      <c r="C844" s="411"/>
      <c r="D844" s="411"/>
      <c r="E844" s="411"/>
      <c r="F844" s="374"/>
      <c r="G844" s="411"/>
      <c r="H844" s="411"/>
      <c r="I844" s="411"/>
      <c r="J844" s="411"/>
      <c r="K844" s="411"/>
      <c r="L844" s="411"/>
      <c r="M844" s="374"/>
      <c r="N844" s="374"/>
      <c r="O844" s="374"/>
      <c r="P844" s="374"/>
      <c r="Q844" s="374"/>
      <c r="R844" s="374"/>
      <c r="S844" s="374"/>
      <c r="T844" s="374"/>
      <c r="U844" s="374"/>
      <c r="V844" s="374"/>
      <c r="W844" s="411"/>
      <c r="X844" s="411"/>
      <c r="Y844" s="411"/>
      <c r="Z844" s="411"/>
      <c r="AA844" s="411"/>
    </row>
    <row r="845" spans="1:27" ht="12.75" customHeight="1">
      <c r="A845" s="411"/>
      <c r="B845" s="411"/>
      <c r="C845" s="411"/>
      <c r="D845" s="411"/>
      <c r="E845" s="411"/>
      <c r="F845" s="374"/>
      <c r="G845" s="411"/>
      <c r="H845" s="411"/>
      <c r="I845" s="411"/>
      <c r="J845" s="411"/>
      <c r="K845" s="411"/>
      <c r="L845" s="411"/>
      <c r="M845" s="374"/>
      <c r="N845" s="374"/>
      <c r="O845" s="374"/>
      <c r="P845" s="374"/>
      <c r="Q845" s="374"/>
      <c r="R845" s="374"/>
      <c r="S845" s="374"/>
      <c r="T845" s="374"/>
      <c r="U845" s="374"/>
      <c r="V845" s="374"/>
      <c r="W845" s="411"/>
      <c r="X845" s="411"/>
      <c r="Y845" s="411"/>
      <c r="Z845" s="411"/>
      <c r="AA845" s="411"/>
    </row>
    <row r="846" spans="1:27" ht="12.75" customHeight="1">
      <c r="A846" s="411"/>
      <c r="B846" s="411"/>
      <c r="C846" s="411"/>
      <c r="D846" s="411"/>
      <c r="E846" s="411"/>
      <c r="F846" s="374"/>
      <c r="G846" s="411"/>
      <c r="H846" s="411"/>
      <c r="I846" s="411"/>
      <c r="J846" s="411"/>
      <c r="K846" s="411"/>
      <c r="L846" s="411"/>
      <c r="M846" s="374"/>
      <c r="N846" s="374"/>
      <c r="O846" s="374"/>
      <c r="P846" s="374"/>
      <c r="Q846" s="374"/>
      <c r="R846" s="374"/>
      <c r="S846" s="374"/>
      <c r="T846" s="374"/>
      <c r="U846" s="374"/>
      <c r="V846" s="374"/>
      <c r="W846" s="411"/>
      <c r="X846" s="411"/>
      <c r="Y846" s="411"/>
      <c r="Z846" s="411"/>
      <c r="AA846" s="411"/>
    </row>
    <row r="847" spans="1:27" ht="12.75" customHeight="1">
      <c r="A847" s="411"/>
      <c r="B847" s="411"/>
      <c r="C847" s="411"/>
      <c r="D847" s="411"/>
      <c r="E847" s="411"/>
      <c r="F847" s="374"/>
      <c r="G847" s="411"/>
      <c r="H847" s="411"/>
      <c r="I847" s="411"/>
      <c r="J847" s="411"/>
      <c r="K847" s="411"/>
      <c r="L847" s="411"/>
      <c r="M847" s="374"/>
      <c r="N847" s="374"/>
      <c r="O847" s="374"/>
      <c r="P847" s="374"/>
      <c r="Q847" s="374"/>
      <c r="R847" s="374"/>
      <c r="S847" s="374"/>
      <c r="T847" s="374"/>
      <c r="U847" s="374"/>
      <c r="V847" s="374"/>
      <c r="W847" s="411"/>
      <c r="X847" s="411"/>
      <c r="Y847" s="411"/>
      <c r="Z847" s="411"/>
      <c r="AA847" s="411"/>
    </row>
    <row r="848" spans="1:27" ht="12.75" customHeight="1">
      <c r="A848" s="411"/>
      <c r="B848" s="411"/>
      <c r="C848" s="411"/>
      <c r="D848" s="411"/>
      <c r="E848" s="411"/>
      <c r="F848" s="374"/>
      <c r="G848" s="411"/>
      <c r="H848" s="411"/>
      <c r="I848" s="411"/>
      <c r="J848" s="411"/>
      <c r="K848" s="411"/>
      <c r="L848" s="411"/>
      <c r="M848" s="374"/>
      <c r="N848" s="374"/>
      <c r="O848" s="374"/>
      <c r="P848" s="374"/>
      <c r="Q848" s="374"/>
      <c r="R848" s="374"/>
      <c r="S848" s="374"/>
      <c r="T848" s="374"/>
      <c r="U848" s="374"/>
      <c r="V848" s="374"/>
      <c r="W848" s="411"/>
      <c r="X848" s="411"/>
      <c r="Y848" s="411"/>
      <c r="Z848" s="411"/>
      <c r="AA848" s="411"/>
    </row>
    <row r="849" spans="1:27" ht="12.75" customHeight="1">
      <c r="A849" s="411"/>
      <c r="B849" s="411"/>
      <c r="C849" s="411"/>
      <c r="D849" s="411"/>
      <c r="E849" s="411"/>
      <c r="F849" s="374"/>
      <c r="G849" s="411"/>
      <c r="H849" s="411"/>
      <c r="I849" s="411"/>
      <c r="J849" s="411"/>
      <c r="K849" s="411"/>
      <c r="L849" s="411"/>
      <c r="M849" s="374"/>
      <c r="N849" s="374"/>
      <c r="O849" s="374"/>
      <c r="P849" s="374"/>
      <c r="Q849" s="374"/>
      <c r="R849" s="374"/>
      <c r="S849" s="374"/>
      <c r="T849" s="374"/>
      <c r="U849" s="374"/>
      <c r="V849" s="374"/>
      <c r="W849" s="411"/>
      <c r="X849" s="411"/>
      <c r="Y849" s="411"/>
      <c r="Z849" s="411"/>
      <c r="AA849" s="411"/>
    </row>
    <row r="850" spans="1:27" ht="12.75" customHeight="1">
      <c r="A850" s="411"/>
      <c r="B850" s="411"/>
      <c r="C850" s="411"/>
      <c r="D850" s="411"/>
      <c r="E850" s="411"/>
      <c r="F850" s="374"/>
      <c r="G850" s="411"/>
      <c r="H850" s="411"/>
      <c r="I850" s="411"/>
      <c r="J850" s="411"/>
      <c r="K850" s="411"/>
      <c r="L850" s="411"/>
      <c r="M850" s="374"/>
      <c r="N850" s="374"/>
      <c r="O850" s="374"/>
      <c r="P850" s="374"/>
      <c r="Q850" s="374"/>
      <c r="R850" s="374"/>
      <c r="S850" s="374"/>
      <c r="T850" s="374"/>
      <c r="U850" s="374"/>
      <c r="V850" s="374"/>
      <c r="W850" s="411"/>
      <c r="X850" s="411"/>
      <c r="Y850" s="411"/>
      <c r="Z850" s="411"/>
      <c r="AA850" s="411"/>
    </row>
    <row r="851" spans="1:27" ht="12.75" customHeight="1">
      <c r="A851" s="411"/>
      <c r="B851" s="411"/>
      <c r="C851" s="411"/>
      <c r="D851" s="411"/>
      <c r="E851" s="411"/>
      <c r="F851" s="374"/>
      <c r="G851" s="411"/>
      <c r="H851" s="411"/>
      <c r="I851" s="411"/>
      <c r="J851" s="411"/>
      <c r="K851" s="411"/>
      <c r="L851" s="411"/>
      <c r="M851" s="374"/>
      <c r="N851" s="374"/>
      <c r="O851" s="374"/>
      <c r="P851" s="374"/>
      <c r="Q851" s="374"/>
      <c r="R851" s="374"/>
      <c r="S851" s="374"/>
      <c r="T851" s="374"/>
      <c r="U851" s="374"/>
      <c r="V851" s="374"/>
      <c r="W851" s="411"/>
      <c r="X851" s="411"/>
      <c r="Y851" s="411"/>
      <c r="Z851" s="411"/>
      <c r="AA851" s="411"/>
    </row>
    <row r="852" spans="1:27" ht="12.75" customHeight="1">
      <c r="A852" s="411"/>
      <c r="B852" s="411"/>
      <c r="C852" s="411"/>
      <c r="D852" s="411"/>
      <c r="E852" s="411"/>
      <c r="F852" s="374"/>
      <c r="G852" s="411"/>
      <c r="H852" s="411"/>
      <c r="I852" s="411"/>
      <c r="J852" s="411"/>
      <c r="K852" s="411"/>
      <c r="L852" s="411"/>
      <c r="M852" s="374"/>
      <c r="N852" s="374"/>
      <c r="O852" s="374"/>
      <c r="P852" s="374"/>
      <c r="Q852" s="374"/>
      <c r="R852" s="374"/>
      <c r="S852" s="374"/>
      <c r="T852" s="374"/>
      <c r="U852" s="374"/>
      <c r="V852" s="374"/>
      <c r="W852" s="411"/>
      <c r="X852" s="411"/>
      <c r="Y852" s="411"/>
      <c r="Z852" s="411"/>
      <c r="AA852" s="411"/>
    </row>
    <row r="853" spans="1:27" ht="12.75" customHeight="1">
      <c r="A853" s="411"/>
      <c r="B853" s="411"/>
      <c r="C853" s="411"/>
      <c r="D853" s="411"/>
      <c r="E853" s="411"/>
      <c r="F853" s="374"/>
      <c r="G853" s="411"/>
      <c r="H853" s="411"/>
      <c r="I853" s="411"/>
      <c r="J853" s="411"/>
      <c r="K853" s="411"/>
      <c r="L853" s="411"/>
      <c r="M853" s="374"/>
      <c r="N853" s="374"/>
      <c r="O853" s="374"/>
      <c r="P853" s="374"/>
      <c r="Q853" s="374"/>
      <c r="R853" s="374"/>
      <c r="S853" s="374"/>
      <c r="T853" s="374"/>
      <c r="U853" s="374"/>
      <c r="V853" s="374"/>
      <c r="W853" s="411"/>
      <c r="X853" s="411"/>
      <c r="Y853" s="411"/>
      <c r="Z853" s="411"/>
      <c r="AA853" s="411"/>
    </row>
    <row r="854" spans="1:27" ht="12.75" customHeight="1">
      <c r="A854" s="411"/>
      <c r="B854" s="411"/>
      <c r="C854" s="411"/>
      <c r="D854" s="411"/>
      <c r="E854" s="411"/>
      <c r="F854" s="374"/>
      <c r="G854" s="411"/>
      <c r="H854" s="411"/>
      <c r="I854" s="411"/>
      <c r="J854" s="411"/>
      <c r="K854" s="411"/>
      <c r="L854" s="411"/>
      <c r="M854" s="374"/>
      <c r="N854" s="374"/>
      <c r="O854" s="374"/>
      <c r="P854" s="374"/>
      <c r="Q854" s="374"/>
      <c r="R854" s="374"/>
      <c r="S854" s="374"/>
      <c r="T854" s="374"/>
      <c r="U854" s="374"/>
      <c r="V854" s="374"/>
      <c r="W854" s="411"/>
      <c r="X854" s="411"/>
      <c r="Y854" s="411"/>
      <c r="Z854" s="411"/>
      <c r="AA854" s="411"/>
    </row>
    <row r="855" spans="1:27" ht="12.75" customHeight="1">
      <c r="A855" s="411"/>
      <c r="B855" s="411"/>
      <c r="C855" s="411"/>
      <c r="D855" s="411"/>
      <c r="E855" s="411"/>
      <c r="F855" s="374"/>
      <c r="G855" s="411"/>
      <c r="H855" s="411"/>
      <c r="I855" s="411"/>
      <c r="J855" s="411"/>
      <c r="K855" s="411"/>
      <c r="L855" s="411"/>
      <c r="M855" s="374"/>
      <c r="N855" s="374"/>
      <c r="O855" s="374"/>
      <c r="P855" s="374"/>
      <c r="Q855" s="374"/>
      <c r="R855" s="374"/>
      <c r="S855" s="374"/>
      <c r="T855" s="374"/>
      <c r="U855" s="374"/>
      <c r="V855" s="374"/>
      <c r="W855" s="411"/>
      <c r="X855" s="411"/>
      <c r="Y855" s="411"/>
      <c r="Z855" s="411"/>
      <c r="AA855" s="411"/>
    </row>
    <row r="856" spans="1:27" ht="12.75" customHeight="1">
      <c r="A856" s="411"/>
      <c r="B856" s="411"/>
      <c r="C856" s="411"/>
      <c r="D856" s="411"/>
      <c r="E856" s="411"/>
      <c r="F856" s="374"/>
      <c r="G856" s="411"/>
      <c r="H856" s="411"/>
      <c r="I856" s="411"/>
      <c r="J856" s="411"/>
      <c r="K856" s="411"/>
      <c r="L856" s="411"/>
      <c r="M856" s="374"/>
      <c r="N856" s="374"/>
      <c r="O856" s="374"/>
      <c r="P856" s="374"/>
      <c r="Q856" s="374"/>
      <c r="R856" s="374"/>
      <c r="S856" s="374"/>
      <c r="T856" s="374"/>
      <c r="U856" s="374"/>
      <c r="V856" s="374"/>
      <c r="W856" s="411"/>
      <c r="X856" s="411"/>
      <c r="Y856" s="411"/>
      <c r="Z856" s="411"/>
      <c r="AA856" s="411"/>
    </row>
    <row r="857" spans="1:27" ht="12.75" customHeight="1">
      <c r="A857" s="411"/>
      <c r="B857" s="411"/>
      <c r="C857" s="411"/>
      <c r="D857" s="411"/>
      <c r="E857" s="411"/>
      <c r="F857" s="374"/>
      <c r="G857" s="411"/>
      <c r="H857" s="411"/>
      <c r="I857" s="411"/>
      <c r="J857" s="411"/>
      <c r="K857" s="411"/>
      <c r="L857" s="411"/>
      <c r="M857" s="374"/>
      <c r="N857" s="374"/>
      <c r="O857" s="374"/>
      <c r="P857" s="374"/>
      <c r="Q857" s="374"/>
      <c r="R857" s="374"/>
      <c r="S857" s="374"/>
      <c r="T857" s="374"/>
      <c r="U857" s="374"/>
      <c r="V857" s="374"/>
      <c r="W857" s="411"/>
      <c r="X857" s="411"/>
      <c r="Y857" s="411"/>
      <c r="Z857" s="411"/>
      <c r="AA857" s="411"/>
    </row>
    <row r="858" spans="1:27" ht="12.75" customHeight="1">
      <c r="A858" s="411"/>
      <c r="B858" s="411"/>
      <c r="C858" s="411"/>
      <c r="D858" s="411"/>
      <c r="E858" s="411"/>
      <c r="F858" s="374"/>
      <c r="G858" s="411"/>
      <c r="H858" s="411"/>
      <c r="I858" s="411"/>
      <c r="J858" s="411"/>
      <c r="K858" s="411"/>
      <c r="L858" s="411"/>
      <c r="M858" s="374"/>
      <c r="N858" s="374"/>
      <c r="O858" s="374"/>
      <c r="P858" s="374"/>
      <c r="Q858" s="374"/>
      <c r="R858" s="374"/>
      <c r="S858" s="374"/>
      <c r="T858" s="374"/>
      <c r="U858" s="374"/>
      <c r="V858" s="374"/>
      <c r="W858" s="411"/>
      <c r="X858" s="411"/>
      <c r="Y858" s="411"/>
      <c r="Z858" s="411"/>
      <c r="AA858" s="411"/>
    </row>
    <row r="859" spans="1:27" ht="12.75" customHeight="1">
      <c r="A859" s="411"/>
      <c r="B859" s="411"/>
      <c r="C859" s="411"/>
      <c r="D859" s="411"/>
      <c r="E859" s="411"/>
      <c r="F859" s="374"/>
      <c r="G859" s="411"/>
      <c r="H859" s="411"/>
      <c r="I859" s="411"/>
      <c r="J859" s="411"/>
      <c r="K859" s="411"/>
      <c r="L859" s="411"/>
      <c r="M859" s="374"/>
      <c r="N859" s="374"/>
      <c r="O859" s="374"/>
      <c r="P859" s="374"/>
      <c r="Q859" s="374"/>
      <c r="R859" s="374"/>
      <c r="S859" s="374"/>
      <c r="T859" s="374"/>
      <c r="U859" s="374"/>
      <c r="V859" s="374"/>
      <c r="W859" s="411"/>
      <c r="X859" s="411"/>
      <c r="Y859" s="411"/>
      <c r="Z859" s="411"/>
      <c r="AA859" s="411"/>
    </row>
    <row r="860" spans="1:27" ht="12.75" customHeight="1">
      <c r="A860" s="411"/>
      <c r="B860" s="411"/>
      <c r="C860" s="411"/>
      <c r="D860" s="411"/>
      <c r="E860" s="411"/>
      <c r="F860" s="374"/>
      <c r="G860" s="411"/>
      <c r="H860" s="411"/>
      <c r="I860" s="411"/>
      <c r="J860" s="411"/>
      <c r="K860" s="411"/>
      <c r="L860" s="411"/>
      <c r="M860" s="374"/>
      <c r="N860" s="374"/>
      <c r="O860" s="374"/>
      <c r="P860" s="374"/>
      <c r="Q860" s="374"/>
      <c r="R860" s="374"/>
      <c r="S860" s="374"/>
      <c r="T860" s="374"/>
      <c r="U860" s="374"/>
      <c r="V860" s="374"/>
      <c r="W860" s="411"/>
      <c r="X860" s="411"/>
      <c r="Y860" s="411"/>
      <c r="Z860" s="411"/>
      <c r="AA860" s="411"/>
    </row>
    <row r="861" spans="1:27" ht="12.75" customHeight="1">
      <c r="A861" s="411"/>
      <c r="B861" s="411"/>
      <c r="C861" s="411"/>
      <c r="D861" s="411"/>
      <c r="E861" s="411"/>
      <c r="F861" s="374"/>
      <c r="G861" s="411"/>
      <c r="H861" s="411"/>
      <c r="I861" s="411"/>
      <c r="J861" s="411"/>
      <c r="K861" s="411"/>
      <c r="L861" s="411"/>
      <c r="M861" s="374"/>
      <c r="N861" s="374"/>
      <c r="O861" s="374"/>
      <c r="P861" s="374"/>
      <c r="Q861" s="374"/>
      <c r="R861" s="374"/>
      <c r="S861" s="374"/>
      <c r="T861" s="374"/>
      <c r="U861" s="374"/>
      <c r="V861" s="374"/>
      <c r="W861" s="411"/>
      <c r="X861" s="411"/>
      <c r="Y861" s="411"/>
      <c r="Z861" s="411"/>
      <c r="AA861" s="411"/>
    </row>
    <row r="862" spans="1:27" ht="12.75" customHeight="1">
      <c r="A862" s="411"/>
      <c r="B862" s="411"/>
      <c r="C862" s="411"/>
      <c r="D862" s="411"/>
      <c r="E862" s="411"/>
      <c r="F862" s="374"/>
      <c r="G862" s="411"/>
      <c r="H862" s="411"/>
      <c r="I862" s="411"/>
      <c r="J862" s="411"/>
      <c r="K862" s="411"/>
      <c r="L862" s="411"/>
      <c r="M862" s="374"/>
      <c r="N862" s="374"/>
      <c r="O862" s="374"/>
      <c r="P862" s="374"/>
      <c r="Q862" s="374"/>
      <c r="R862" s="374"/>
      <c r="S862" s="374"/>
      <c r="T862" s="374"/>
      <c r="U862" s="374"/>
      <c r="V862" s="374"/>
      <c r="W862" s="411"/>
      <c r="X862" s="411"/>
      <c r="Y862" s="411"/>
      <c r="Z862" s="411"/>
      <c r="AA862" s="411"/>
    </row>
    <row r="863" spans="1:27" ht="12.75" customHeight="1">
      <c r="A863" s="411"/>
      <c r="B863" s="411"/>
      <c r="C863" s="411"/>
      <c r="D863" s="411"/>
      <c r="E863" s="411"/>
      <c r="F863" s="374"/>
      <c r="G863" s="411"/>
      <c r="H863" s="411"/>
      <c r="I863" s="411"/>
      <c r="J863" s="411"/>
      <c r="K863" s="411"/>
      <c r="L863" s="411"/>
      <c r="M863" s="374"/>
      <c r="N863" s="374"/>
      <c r="O863" s="374"/>
      <c r="P863" s="374"/>
      <c r="Q863" s="374"/>
      <c r="R863" s="374"/>
      <c r="S863" s="374"/>
      <c r="T863" s="374"/>
      <c r="U863" s="374"/>
      <c r="V863" s="374"/>
      <c r="W863" s="411"/>
      <c r="X863" s="411"/>
      <c r="Y863" s="411"/>
      <c r="Z863" s="411"/>
      <c r="AA863" s="411"/>
    </row>
    <row r="864" spans="1:27" ht="12.75" customHeight="1">
      <c r="A864" s="411"/>
      <c r="B864" s="411"/>
      <c r="C864" s="411"/>
      <c r="D864" s="411"/>
      <c r="E864" s="411"/>
      <c r="F864" s="374"/>
      <c r="G864" s="411"/>
      <c r="H864" s="411"/>
      <c r="I864" s="411"/>
      <c r="J864" s="411"/>
      <c r="K864" s="411"/>
      <c r="L864" s="411"/>
      <c r="M864" s="374"/>
      <c r="N864" s="374"/>
      <c r="O864" s="374"/>
      <c r="P864" s="374"/>
      <c r="Q864" s="374"/>
      <c r="R864" s="374"/>
      <c r="S864" s="374"/>
      <c r="T864" s="374"/>
      <c r="U864" s="374"/>
      <c r="V864" s="374"/>
      <c r="W864" s="411"/>
      <c r="X864" s="411"/>
      <c r="Y864" s="411"/>
      <c r="Z864" s="411"/>
      <c r="AA864" s="411"/>
    </row>
    <row r="865" spans="1:27" ht="12.75" customHeight="1">
      <c r="A865" s="411"/>
      <c r="B865" s="411"/>
      <c r="C865" s="411"/>
      <c r="D865" s="411"/>
      <c r="E865" s="411"/>
      <c r="F865" s="374"/>
      <c r="G865" s="411"/>
      <c r="H865" s="411"/>
      <c r="I865" s="411"/>
      <c r="J865" s="411"/>
      <c r="K865" s="411"/>
      <c r="L865" s="411"/>
      <c r="M865" s="374"/>
      <c r="N865" s="374"/>
      <c r="O865" s="374"/>
      <c r="P865" s="374"/>
      <c r="Q865" s="374"/>
      <c r="R865" s="374"/>
      <c r="S865" s="374"/>
      <c r="T865" s="374"/>
      <c r="U865" s="374"/>
      <c r="V865" s="374"/>
      <c r="W865" s="411"/>
      <c r="X865" s="411"/>
      <c r="Y865" s="411"/>
      <c r="Z865" s="411"/>
      <c r="AA865" s="411"/>
    </row>
    <row r="866" spans="1:27" ht="12.75" customHeight="1">
      <c r="A866" s="411"/>
      <c r="B866" s="411"/>
      <c r="C866" s="411"/>
      <c r="D866" s="411"/>
      <c r="E866" s="411"/>
      <c r="F866" s="374"/>
      <c r="G866" s="411"/>
      <c r="H866" s="411"/>
      <c r="I866" s="411"/>
      <c r="J866" s="411"/>
      <c r="K866" s="411"/>
      <c r="L866" s="411"/>
      <c r="M866" s="374"/>
      <c r="N866" s="374"/>
      <c r="O866" s="374"/>
      <c r="P866" s="374"/>
      <c r="Q866" s="374"/>
      <c r="R866" s="374"/>
      <c r="S866" s="374"/>
      <c r="T866" s="374"/>
      <c r="U866" s="374"/>
      <c r="V866" s="374"/>
      <c r="W866" s="411"/>
      <c r="X866" s="411"/>
      <c r="Y866" s="411"/>
      <c r="Z866" s="411"/>
      <c r="AA866" s="411"/>
    </row>
    <row r="867" spans="1:27" ht="12.75" customHeight="1">
      <c r="A867" s="411"/>
      <c r="B867" s="411"/>
      <c r="C867" s="411"/>
      <c r="D867" s="411"/>
      <c r="E867" s="411"/>
      <c r="F867" s="374"/>
      <c r="G867" s="411"/>
      <c r="H867" s="411"/>
      <c r="I867" s="411"/>
      <c r="J867" s="411"/>
      <c r="K867" s="411"/>
      <c r="L867" s="411"/>
      <c r="M867" s="374"/>
      <c r="N867" s="374"/>
      <c r="O867" s="374"/>
      <c r="P867" s="374"/>
      <c r="Q867" s="374"/>
      <c r="R867" s="374"/>
      <c r="S867" s="374"/>
      <c r="T867" s="374"/>
      <c r="U867" s="374"/>
      <c r="V867" s="374"/>
      <c r="W867" s="411"/>
      <c r="X867" s="411"/>
      <c r="Y867" s="411"/>
      <c r="Z867" s="411"/>
      <c r="AA867" s="411"/>
    </row>
    <row r="868" spans="1:27" ht="12.75" customHeight="1">
      <c r="A868" s="411"/>
      <c r="B868" s="411"/>
      <c r="C868" s="411"/>
      <c r="D868" s="411"/>
      <c r="E868" s="411"/>
      <c r="F868" s="374"/>
      <c r="G868" s="411"/>
      <c r="H868" s="411"/>
      <c r="I868" s="411"/>
      <c r="J868" s="411"/>
      <c r="K868" s="411"/>
      <c r="L868" s="411"/>
      <c r="M868" s="374"/>
      <c r="N868" s="374"/>
      <c r="O868" s="374"/>
      <c r="P868" s="374"/>
      <c r="Q868" s="374"/>
      <c r="R868" s="374"/>
      <c r="S868" s="374"/>
      <c r="T868" s="374"/>
      <c r="U868" s="374"/>
      <c r="V868" s="374"/>
      <c r="W868" s="411"/>
      <c r="X868" s="411"/>
      <c r="Y868" s="411"/>
      <c r="Z868" s="411"/>
      <c r="AA868" s="411"/>
    </row>
    <row r="869" spans="1:27" ht="12.75" customHeight="1">
      <c r="A869" s="411"/>
      <c r="B869" s="411"/>
      <c r="C869" s="411"/>
      <c r="D869" s="411"/>
      <c r="E869" s="411"/>
      <c r="F869" s="374"/>
      <c r="G869" s="411"/>
      <c r="H869" s="411"/>
      <c r="I869" s="411"/>
      <c r="J869" s="411"/>
      <c r="K869" s="411"/>
      <c r="L869" s="411"/>
      <c r="M869" s="374"/>
      <c r="N869" s="374"/>
      <c r="O869" s="374"/>
      <c r="P869" s="374"/>
      <c r="Q869" s="374"/>
      <c r="R869" s="374"/>
      <c r="S869" s="374"/>
      <c r="T869" s="374"/>
      <c r="U869" s="374"/>
      <c r="V869" s="374"/>
      <c r="W869" s="411"/>
      <c r="X869" s="411"/>
      <c r="Y869" s="411"/>
      <c r="Z869" s="411"/>
      <c r="AA869" s="411"/>
    </row>
    <row r="870" spans="1:27" ht="12.75" customHeight="1">
      <c r="A870" s="411"/>
      <c r="B870" s="411"/>
      <c r="C870" s="411"/>
      <c r="D870" s="411"/>
      <c r="E870" s="411"/>
      <c r="F870" s="374"/>
      <c r="G870" s="411"/>
      <c r="H870" s="411"/>
      <c r="I870" s="411"/>
      <c r="J870" s="411"/>
      <c r="K870" s="411"/>
      <c r="L870" s="411"/>
      <c r="M870" s="374"/>
      <c r="N870" s="374"/>
      <c r="O870" s="374"/>
      <c r="P870" s="374"/>
      <c r="Q870" s="374"/>
      <c r="R870" s="374"/>
      <c r="S870" s="374"/>
      <c r="T870" s="374"/>
      <c r="U870" s="374"/>
      <c r="V870" s="374"/>
      <c r="W870" s="411"/>
      <c r="X870" s="411"/>
      <c r="Y870" s="411"/>
      <c r="Z870" s="411"/>
      <c r="AA870" s="411"/>
    </row>
    <row r="871" spans="1:27" ht="12.75" customHeight="1">
      <c r="A871" s="411"/>
      <c r="B871" s="411"/>
      <c r="C871" s="411"/>
      <c r="D871" s="411"/>
      <c r="E871" s="411"/>
      <c r="F871" s="374"/>
      <c r="G871" s="411"/>
      <c r="H871" s="411"/>
      <c r="I871" s="411"/>
      <c r="J871" s="411"/>
      <c r="K871" s="411"/>
      <c r="L871" s="411"/>
      <c r="M871" s="374"/>
      <c r="N871" s="374"/>
      <c r="O871" s="374"/>
      <c r="P871" s="374"/>
      <c r="Q871" s="374"/>
      <c r="R871" s="374"/>
      <c r="S871" s="374"/>
      <c r="T871" s="374"/>
      <c r="U871" s="374"/>
      <c r="V871" s="374"/>
      <c r="W871" s="411"/>
      <c r="X871" s="411"/>
      <c r="Y871" s="411"/>
      <c r="Z871" s="411"/>
      <c r="AA871" s="411"/>
    </row>
    <row r="872" spans="1:27" ht="12.75" customHeight="1">
      <c r="A872" s="411"/>
      <c r="B872" s="411"/>
      <c r="C872" s="411"/>
      <c r="D872" s="411"/>
      <c r="E872" s="411"/>
      <c r="F872" s="374"/>
      <c r="G872" s="411"/>
      <c r="H872" s="411"/>
      <c r="I872" s="411"/>
      <c r="J872" s="411"/>
      <c r="K872" s="411"/>
      <c r="L872" s="411"/>
      <c r="M872" s="374"/>
      <c r="N872" s="374"/>
      <c r="O872" s="374"/>
      <c r="P872" s="374"/>
      <c r="Q872" s="374"/>
      <c r="R872" s="374"/>
      <c r="S872" s="374"/>
      <c r="T872" s="374"/>
      <c r="U872" s="374"/>
      <c r="V872" s="374"/>
      <c r="W872" s="411"/>
      <c r="X872" s="411"/>
      <c r="Y872" s="411"/>
      <c r="Z872" s="411"/>
      <c r="AA872" s="411"/>
    </row>
    <row r="873" spans="1:27" ht="12.75" customHeight="1">
      <c r="A873" s="411"/>
      <c r="B873" s="411"/>
      <c r="C873" s="411"/>
      <c r="D873" s="411"/>
      <c r="E873" s="411"/>
      <c r="F873" s="374"/>
      <c r="G873" s="411"/>
      <c r="H873" s="411"/>
      <c r="I873" s="411"/>
      <c r="J873" s="411"/>
      <c r="K873" s="411"/>
      <c r="L873" s="411"/>
      <c r="M873" s="374"/>
      <c r="N873" s="374"/>
      <c r="O873" s="374"/>
      <c r="P873" s="374"/>
      <c r="Q873" s="374"/>
      <c r="R873" s="374"/>
      <c r="S873" s="374"/>
      <c r="T873" s="374"/>
      <c r="U873" s="374"/>
      <c r="V873" s="374"/>
      <c r="W873" s="411"/>
      <c r="X873" s="411"/>
      <c r="Y873" s="411"/>
      <c r="Z873" s="411"/>
      <c r="AA873" s="411"/>
    </row>
    <row r="874" spans="1:27" ht="12.75" customHeight="1">
      <c r="A874" s="411"/>
      <c r="B874" s="411"/>
      <c r="C874" s="411"/>
      <c r="D874" s="411"/>
      <c r="E874" s="411"/>
      <c r="F874" s="374"/>
      <c r="G874" s="411"/>
      <c r="H874" s="411"/>
      <c r="I874" s="411"/>
      <c r="J874" s="411"/>
      <c r="K874" s="411"/>
      <c r="L874" s="411"/>
      <c r="M874" s="374"/>
      <c r="N874" s="374"/>
      <c r="O874" s="374"/>
      <c r="P874" s="374"/>
      <c r="Q874" s="374"/>
      <c r="R874" s="374"/>
      <c r="S874" s="374"/>
      <c r="T874" s="374"/>
      <c r="U874" s="374"/>
      <c r="V874" s="374"/>
      <c r="W874" s="411"/>
      <c r="X874" s="411"/>
      <c r="Y874" s="411"/>
      <c r="Z874" s="411"/>
      <c r="AA874" s="411"/>
    </row>
    <row r="875" spans="1:27" ht="12.75" customHeight="1">
      <c r="A875" s="411"/>
      <c r="B875" s="411"/>
      <c r="C875" s="411"/>
      <c r="D875" s="411"/>
      <c r="E875" s="411"/>
      <c r="F875" s="374"/>
      <c r="G875" s="411"/>
      <c r="H875" s="411"/>
      <c r="I875" s="411"/>
      <c r="J875" s="411"/>
      <c r="K875" s="411"/>
      <c r="L875" s="411"/>
      <c r="M875" s="374"/>
      <c r="N875" s="374"/>
      <c r="O875" s="374"/>
      <c r="P875" s="374"/>
      <c r="Q875" s="374"/>
      <c r="R875" s="374"/>
      <c r="S875" s="374"/>
      <c r="T875" s="374"/>
      <c r="U875" s="374"/>
      <c r="V875" s="374"/>
      <c r="W875" s="411"/>
      <c r="X875" s="411"/>
      <c r="Y875" s="411"/>
      <c r="Z875" s="411"/>
      <c r="AA875" s="411"/>
    </row>
    <row r="876" spans="1:27" ht="12.75" customHeight="1">
      <c r="A876" s="411"/>
      <c r="B876" s="411"/>
      <c r="C876" s="411"/>
      <c r="D876" s="411"/>
      <c r="E876" s="411"/>
      <c r="F876" s="374"/>
      <c r="G876" s="411"/>
      <c r="H876" s="411"/>
      <c r="I876" s="411"/>
      <c r="J876" s="411"/>
      <c r="K876" s="411"/>
      <c r="L876" s="411"/>
      <c r="M876" s="374"/>
      <c r="N876" s="374"/>
      <c r="O876" s="374"/>
      <c r="P876" s="374"/>
      <c r="Q876" s="374"/>
      <c r="R876" s="374"/>
      <c r="S876" s="374"/>
      <c r="T876" s="374"/>
      <c r="U876" s="374"/>
      <c r="V876" s="374"/>
      <c r="W876" s="411"/>
      <c r="X876" s="411"/>
      <c r="Y876" s="411"/>
      <c r="Z876" s="411"/>
      <c r="AA876" s="411"/>
    </row>
    <row r="877" spans="1:27" ht="12.75" customHeight="1">
      <c r="A877" s="411"/>
      <c r="B877" s="411"/>
      <c r="C877" s="411"/>
      <c r="D877" s="411"/>
      <c r="E877" s="411"/>
      <c r="F877" s="374"/>
      <c r="G877" s="411"/>
      <c r="H877" s="411"/>
      <c r="I877" s="411"/>
      <c r="J877" s="411"/>
      <c r="K877" s="411"/>
      <c r="L877" s="411"/>
      <c r="M877" s="374"/>
      <c r="N877" s="374"/>
      <c r="O877" s="374"/>
      <c r="P877" s="374"/>
      <c r="Q877" s="374"/>
      <c r="R877" s="374"/>
      <c r="S877" s="374"/>
      <c r="T877" s="374"/>
      <c r="U877" s="374"/>
      <c r="V877" s="374"/>
      <c r="W877" s="411"/>
      <c r="X877" s="411"/>
      <c r="Y877" s="411"/>
      <c r="Z877" s="411"/>
      <c r="AA877" s="411"/>
    </row>
    <row r="878" spans="1:27" ht="12.75" customHeight="1">
      <c r="A878" s="411"/>
      <c r="B878" s="411"/>
      <c r="C878" s="411"/>
      <c r="D878" s="411"/>
      <c r="E878" s="411"/>
      <c r="F878" s="374"/>
      <c r="G878" s="411"/>
      <c r="H878" s="411"/>
      <c r="I878" s="411"/>
      <c r="J878" s="411"/>
      <c r="K878" s="411"/>
      <c r="L878" s="411"/>
      <c r="M878" s="374"/>
      <c r="N878" s="374"/>
      <c r="O878" s="374"/>
      <c r="P878" s="374"/>
      <c r="Q878" s="374"/>
      <c r="R878" s="374"/>
      <c r="S878" s="374"/>
      <c r="T878" s="374"/>
      <c r="U878" s="374"/>
      <c r="V878" s="374"/>
      <c r="W878" s="411"/>
      <c r="X878" s="411"/>
      <c r="Y878" s="411"/>
      <c r="Z878" s="411"/>
      <c r="AA878" s="411"/>
    </row>
    <row r="879" spans="1:27" ht="12.75" customHeight="1">
      <c r="A879" s="411"/>
      <c r="B879" s="411"/>
      <c r="C879" s="411"/>
      <c r="D879" s="411"/>
      <c r="E879" s="411"/>
      <c r="F879" s="374"/>
      <c r="G879" s="411"/>
      <c r="H879" s="411"/>
      <c r="I879" s="411"/>
      <c r="J879" s="411"/>
      <c r="K879" s="411"/>
      <c r="L879" s="411"/>
      <c r="M879" s="374"/>
      <c r="N879" s="374"/>
      <c r="O879" s="374"/>
      <c r="P879" s="374"/>
      <c r="Q879" s="374"/>
      <c r="R879" s="374"/>
      <c r="S879" s="374"/>
      <c r="T879" s="374"/>
      <c r="U879" s="374"/>
      <c r="V879" s="374"/>
      <c r="W879" s="411"/>
      <c r="X879" s="411"/>
      <c r="Y879" s="411"/>
      <c r="Z879" s="411"/>
      <c r="AA879" s="411"/>
    </row>
    <row r="880" spans="1:27" ht="12.75" customHeight="1">
      <c r="A880" s="411"/>
      <c r="B880" s="411"/>
      <c r="C880" s="411"/>
      <c r="D880" s="411"/>
      <c r="E880" s="411"/>
      <c r="F880" s="374"/>
      <c r="G880" s="411"/>
      <c r="H880" s="411"/>
      <c r="I880" s="411"/>
      <c r="J880" s="411"/>
      <c r="K880" s="411"/>
      <c r="L880" s="411"/>
      <c r="M880" s="374"/>
      <c r="N880" s="374"/>
      <c r="O880" s="374"/>
      <c r="P880" s="374"/>
      <c r="Q880" s="374"/>
      <c r="R880" s="374"/>
      <c r="S880" s="374"/>
      <c r="T880" s="374"/>
      <c r="U880" s="374"/>
      <c r="V880" s="374"/>
      <c r="W880" s="411"/>
      <c r="X880" s="411"/>
      <c r="Y880" s="411"/>
      <c r="Z880" s="411"/>
      <c r="AA880" s="411"/>
    </row>
    <row r="881" spans="1:27" ht="12.75" customHeight="1">
      <c r="A881" s="411"/>
      <c r="B881" s="411"/>
      <c r="C881" s="411"/>
      <c r="D881" s="411"/>
      <c r="E881" s="411"/>
      <c r="F881" s="374"/>
      <c r="G881" s="411"/>
      <c r="H881" s="411"/>
      <c r="I881" s="411"/>
      <c r="J881" s="411"/>
      <c r="K881" s="411"/>
      <c r="L881" s="411"/>
      <c r="M881" s="374"/>
      <c r="N881" s="374"/>
      <c r="O881" s="374"/>
      <c r="P881" s="374"/>
      <c r="Q881" s="374"/>
      <c r="R881" s="374"/>
      <c r="S881" s="374"/>
      <c r="T881" s="374"/>
      <c r="U881" s="374"/>
      <c r="V881" s="374"/>
      <c r="W881" s="411"/>
      <c r="X881" s="411"/>
      <c r="Y881" s="411"/>
      <c r="Z881" s="411"/>
      <c r="AA881" s="411"/>
    </row>
    <row r="882" spans="1:27" ht="12.75" customHeight="1">
      <c r="A882" s="411"/>
      <c r="B882" s="411"/>
      <c r="C882" s="411"/>
      <c r="D882" s="411"/>
      <c r="E882" s="411"/>
      <c r="F882" s="374"/>
      <c r="G882" s="411"/>
      <c r="H882" s="411"/>
      <c r="I882" s="411"/>
      <c r="J882" s="411"/>
      <c r="K882" s="411"/>
      <c r="L882" s="411"/>
      <c r="M882" s="374"/>
      <c r="N882" s="374"/>
      <c r="O882" s="374"/>
      <c r="P882" s="374"/>
      <c r="Q882" s="374"/>
      <c r="R882" s="374"/>
      <c r="S882" s="374"/>
      <c r="T882" s="374"/>
      <c r="U882" s="374"/>
      <c r="V882" s="374"/>
      <c r="W882" s="411"/>
      <c r="X882" s="411"/>
      <c r="Y882" s="411"/>
      <c r="Z882" s="411"/>
      <c r="AA882" s="411"/>
    </row>
    <row r="883" spans="1:27" ht="12.75" customHeight="1">
      <c r="A883" s="411"/>
      <c r="B883" s="411"/>
      <c r="C883" s="411"/>
      <c r="D883" s="411"/>
      <c r="E883" s="411"/>
      <c r="F883" s="374"/>
      <c r="G883" s="411"/>
      <c r="H883" s="411"/>
      <c r="I883" s="411"/>
      <c r="J883" s="411"/>
      <c r="K883" s="411"/>
      <c r="L883" s="411"/>
      <c r="M883" s="374"/>
      <c r="N883" s="374"/>
      <c r="O883" s="374"/>
      <c r="P883" s="374"/>
      <c r="Q883" s="374"/>
      <c r="R883" s="374"/>
      <c r="S883" s="374"/>
      <c r="T883" s="374"/>
      <c r="U883" s="374"/>
      <c r="V883" s="374"/>
      <c r="W883" s="411"/>
      <c r="X883" s="411"/>
      <c r="Y883" s="411"/>
      <c r="Z883" s="411"/>
      <c r="AA883" s="411"/>
    </row>
    <row r="884" spans="1:27" ht="12.75" customHeight="1">
      <c r="A884" s="411"/>
      <c r="B884" s="411"/>
      <c r="C884" s="411"/>
      <c r="D884" s="411"/>
      <c r="E884" s="411"/>
      <c r="F884" s="374"/>
      <c r="G884" s="411"/>
      <c r="H884" s="411"/>
      <c r="I884" s="411"/>
      <c r="J884" s="411"/>
      <c r="K884" s="411"/>
      <c r="L884" s="411"/>
      <c r="M884" s="374"/>
      <c r="N884" s="374"/>
      <c r="O884" s="374"/>
      <c r="P884" s="374"/>
      <c r="Q884" s="374"/>
      <c r="R884" s="374"/>
      <c r="S884" s="374"/>
      <c r="T884" s="374"/>
      <c r="U884" s="374"/>
      <c r="V884" s="374"/>
      <c r="W884" s="411"/>
      <c r="X884" s="411"/>
      <c r="Y884" s="411"/>
      <c r="Z884" s="411"/>
      <c r="AA884" s="411"/>
    </row>
    <row r="885" spans="1:27" ht="12.75" customHeight="1">
      <c r="A885" s="411"/>
      <c r="B885" s="411"/>
      <c r="C885" s="411"/>
      <c r="D885" s="411"/>
      <c r="E885" s="411"/>
      <c r="F885" s="374"/>
      <c r="G885" s="411"/>
      <c r="H885" s="411"/>
      <c r="I885" s="411"/>
      <c r="J885" s="411"/>
      <c r="K885" s="411"/>
      <c r="L885" s="411"/>
      <c r="M885" s="374"/>
      <c r="N885" s="374"/>
      <c r="O885" s="374"/>
      <c r="P885" s="374"/>
      <c r="Q885" s="374"/>
      <c r="R885" s="374"/>
      <c r="S885" s="374"/>
      <c r="T885" s="374"/>
      <c r="U885" s="374"/>
      <c r="V885" s="374"/>
      <c r="W885" s="411"/>
      <c r="X885" s="411"/>
      <c r="Y885" s="411"/>
      <c r="Z885" s="411"/>
      <c r="AA885" s="411"/>
    </row>
    <row r="886" spans="1:27" ht="12.75" customHeight="1">
      <c r="A886" s="411"/>
      <c r="B886" s="411"/>
      <c r="C886" s="411"/>
      <c r="D886" s="411"/>
      <c r="E886" s="411"/>
      <c r="F886" s="374"/>
      <c r="G886" s="411"/>
      <c r="H886" s="411"/>
      <c r="I886" s="411"/>
      <c r="J886" s="411"/>
      <c r="K886" s="411"/>
      <c r="L886" s="411"/>
      <c r="M886" s="374"/>
      <c r="N886" s="374"/>
      <c r="O886" s="374"/>
      <c r="P886" s="374"/>
      <c r="Q886" s="374"/>
      <c r="R886" s="374"/>
      <c r="S886" s="374"/>
      <c r="T886" s="374"/>
      <c r="U886" s="374"/>
      <c r="V886" s="374"/>
      <c r="W886" s="411"/>
      <c r="X886" s="411"/>
      <c r="Y886" s="411"/>
      <c r="Z886" s="411"/>
      <c r="AA886" s="411"/>
    </row>
    <row r="887" spans="1:27" ht="12.75" customHeight="1">
      <c r="A887" s="411"/>
      <c r="B887" s="411"/>
      <c r="C887" s="411"/>
      <c r="D887" s="411"/>
      <c r="E887" s="411"/>
      <c r="F887" s="374"/>
      <c r="G887" s="411"/>
      <c r="H887" s="411"/>
      <c r="I887" s="411"/>
      <c r="J887" s="411"/>
      <c r="K887" s="411"/>
      <c r="L887" s="411"/>
      <c r="M887" s="374"/>
      <c r="N887" s="374"/>
      <c r="O887" s="374"/>
      <c r="P887" s="374"/>
      <c r="Q887" s="374"/>
      <c r="R887" s="374"/>
      <c r="S887" s="374"/>
      <c r="T887" s="374"/>
      <c r="U887" s="374"/>
      <c r="V887" s="374"/>
      <c r="W887" s="411"/>
      <c r="X887" s="411"/>
      <c r="Y887" s="411"/>
      <c r="Z887" s="411"/>
      <c r="AA887" s="411"/>
    </row>
    <row r="888" spans="1:27" ht="12.75" customHeight="1">
      <c r="A888" s="411"/>
      <c r="B888" s="411"/>
      <c r="C888" s="411"/>
      <c r="D888" s="411"/>
      <c r="E888" s="411"/>
      <c r="F888" s="374"/>
      <c r="G888" s="411"/>
      <c r="H888" s="411"/>
      <c r="I888" s="411"/>
      <c r="J888" s="411"/>
      <c r="K888" s="411"/>
      <c r="L888" s="411"/>
      <c r="M888" s="374"/>
      <c r="N888" s="374"/>
      <c r="O888" s="374"/>
      <c r="P888" s="374"/>
      <c r="Q888" s="374"/>
      <c r="R888" s="374"/>
      <c r="S888" s="374"/>
      <c r="T888" s="374"/>
      <c r="U888" s="374"/>
      <c r="V888" s="374"/>
      <c r="W888" s="411"/>
      <c r="X888" s="411"/>
      <c r="Y888" s="411"/>
      <c r="Z888" s="411"/>
      <c r="AA888" s="411"/>
    </row>
    <row r="889" spans="1:27" ht="12.75" customHeight="1">
      <c r="A889" s="411"/>
      <c r="B889" s="411"/>
      <c r="C889" s="411"/>
      <c r="D889" s="411"/>
      <c r="E889" s="411"/>
      <c r="F889" s="374"/>
      <c r="G889" s="411"/>
      <c r="H889" s="411"/>
      <c r="I889" s="411"/>
      <c r="J889" s="411"/>
      <c r="K889" s="411"/>
      <c r="L889" s="411"/>
      <c r="M889" s="374"/>
      <c r="N889" s="374"/>
      <c r="O889" s="374"/>
      <c r="P889" s="374"/>
      <c r="Q889" s="374"/>
      <c r="R889" s="374"/>
      <c r="S889" s="374"/>
      <c r="T889" s="374"/>
      <c r="U889" s="374"/>
      <c r="V889" s="374"/>
      <c r="W889" s="411"/>
      <c r="X889" s="411"/>
      <c r="Y889" s="411"/>
      <c r="Z889" s="411"/>
      <c r="AA889" s="411"/>
    </row>
    <row r="890" spans="1:27" ht="12.75" customHeight="1">
      <c r="A890" s="411"/>
      <c r="B890" s="411"/>
      <c r="C890" s="411"/>
      <c r="D890" s="411"/>
      <c r="E890" s="411"/>
      <c r="F890" s="374"/>
      <c r="G890" s="411"/>
      <c r="H890" s="411"/>
      <c r="I890" s="411"/>
      <c r="J890" s="411"/>
      <c r="K890" s="411"/>
      <c r="L890" s="411"/>
      <c r="M890" s="374"/>
      <c r="N890" s="374"/>
      <c r="O890" s="374"/>
      <c r="P890" s="374"/>
      <c r="Q890" s="374"/>
      <c r="R890" s="374"/>
      <c r="S890" s="374"/>
      <c r="T890" s="374"/>
      <c r="U890" s="374"/>
      <c r="V890" s="374"/>
      <c r="W890" s="411"/>
      <c r="X890" s="411"/>
      <c r="Y890" s="411"/>
      <c r="Z890" s="411"/>
      <c r="AA890" s="411"/>
    </row>
    <row r="891" spans="1:27" ht="12.75" customHeight="1">
      <c r="A891" s="411"/>
      <c r="B891" s="411"/>
      <c r="C891" s="411"/>
      <c r="D891" s="411"/>
      <c r="E891" s="411"/>
      <c r="F891" s="374"/>
      <c r="G891" s="411"/>
      <c r="H891" s="411"/>
      <c r="I891" s="411"/>
      <c r="J891" s="411"/>
      <c r="K891" s="411"/>
      <c r="L891" s="411"/>
      <c r="M891" s="374"/>
      <c r="N891" s="374"/>
      <c r="O891" s="374"/>
      <c r="P891" s="374"/>
      <c r="Q891" s="374"/>
      <c r="R891" s="374"/>
      <c r="S891" s="374"/>
      <c r="T891" s="374"/>
      <c r="U891" s="374"/>
      <c r="V891" s="374"/>
      <c r="W891" s="411"/>
      <c r="X891" s="411"/>
      <c r="Y891" s="411"/>
      <c r="Z891" s="411"/>
      <c r="AA891" s="411"/>
    </row>
    <row r="892" spans="1:27" ht="12.75" customHeight="1">
      <c r="A892" s="411"/>
      <c r="B892" s="411"/>
      <c r="C892" s="411"/>
      <c r="D892" s="411"/>
      <c r="E892" s="411"/>
      <c r="F892" s="374"/>
      <c r="G892" s="411"/>
      <c r="H892" s="411"/>
      <c r="I892" s="411"/>
      <c r="J892" s="411"/>
      <c r="K892" s="411"/>
      <c r="L892" s="411"/>
      <c r="M892" s="374"/>
      <c r="N892" s="374"/>
      <c r="O892" s="374"/>
      <c r="P892" s="374"/>
      <c r="Q892" s="374"/>
      <c r="R892" s="374"/>
      <c r="S892" s="374"/>
      <c r="T892" s="374"/>
      <c r="U892" s="374"/>
      <c r="V892" s="374"/>
      <c r="W892" s="411"/>
      <c r="X892" s="411"/>
      <c r="Y892" s="411"/>
      <c r="Z892" s="411"/>
      <c r="AA892" s="411"/>
    </row>
    <row r="893" spans="1:27" ht="12.75" customHeight="1">
      <c r="A893" s="411"/>
      <c r="B893" s="411"/>
      <c r="C893" s="411"/>
      <c r="D893" s="411"/>
      <c r="E893" s="411"/>
      <c r="F893" s="374"/>
      <c r="G893" s="411"/>
      <c r="H893" s="411"/>
      <c r="I893" s="411"/>
      <c r="J893" s="411"/>
      <c r="K893" s="411"/>
      <c r="L893" s="411"/>
      <c r="M893" s="374"/>
      <c r="N893" s="374"/>
      <c r="O893" s="374"/>
      <c r="P893" s="374"/>
      <c r="Q893" s="374"/>
      <c r="R893" s="374"/>
      <c r="S893" s="374"/>
      <c r="T893" s="374"/>
      <c r="U893" s="374"/>
      <c r="V893" s="374"/>
      <c r="W893" s="411"/>
      <c r="X893" s="411"/>
      <c r="Y893" s="411"/>
      <c r="Z893" s="411"/>
      <c r="AA893" s="411"/>
    </row>
    <row r="894" spans="1:27" ht="12.75" customHeight="1">
      <c r="A894" s="411"/>
      <c r="B894" s="411"/>
      <c r="C894" s="411"/>
      <c r="D894" s="411"/>
      <c r="E894" s="411"/>
      <c r="F894" s="374"/>
      <c r="G894" s="411"/>
      <c r="H894" s="411"/>
      <c r="I894" s="411"/>
      <c r="J894" s="411"/>
      <c r="K894" s="411"/>
      <c r="L894" s="411"/>
      <c r="M894" s="374"/>
      <c r="N894" s="374"/>
      <c r="O894" s="374"/>
      <c r="P894" s="374"/>
      <c r="Q894" s="374"/>
      <c r="R894" s="374"/>
      <c r="S894" s="374"/>
      <c r="T894" s="374"/>
      <c r="U894" s="374"/>
      <c r="V894" s="374"/>
      <c r="W894" s="411"/>
      <c r="X894" s="411"/>
      <c r="Y894" s="411"/>
      <c r="Z894" s="411"/>
      <c r="AA894" s="411"/>
    </row>
    <row r="895" spans="1:27" ht="12.75" customHeight="1">
      <c r="A895" s="411"/>
      <c r="B895" s="411"/>
      <c r="C895" s="411"/>
      <c r="D895" s="411"/>
      <c r="E895" s="411"/>
      <c r="F895" s="374"/>
      <c r="G895" s="411"/>
      <c r="H895" s="411"/>
      <c r="I895" s="411"/>
      <c r="J895" s="411"/>
      <c r="K895" s="411"/>
      <c r="L895" s="411"/>
      <c r="M895" s="374"/>
      <c r="N895" s="374"/>
      <c r="O895" s="374"/>
      <c r="P895" s="374"/>
      <c r="Q895" s="374"/>
      <c r="R895" s="374"/>
      <c r="S895" s="374"/>
      <c r="T895" s="374"/>
      <c r="U895" s="374"/>
      <c r="V895" s="374"/>
      <c r="W895" s="411"/>
      <c r="X895" s="411"/>
      <c r="Y895" s="411"/>
      <c r="Z895" s="411"/>
      <c r="AA895" s="411"/>
    </row>
    <row r="896" spans="1:27" ht="12.75" customHeight="1">
      <c r="A896" s="411"/>
      <c r="B896" s="411"/>
      <c r="C896" s="411"/>
      <c r="D896" s="411"/>
      <c r="E896" s="411"/>
      <c r="F896" s="374"/>
      <c r="G896" s="411"/>
      <c r="H896" s="411"/>
      <c r="I896" s="411"/>
      <c r="J896" s="411"/>
      <c r="K896" s="411"/>
      <c r="L896" s="411"/>
      <c r="M896" s="374"/>
      <c r="N896" s="374"/>
      <c r="O896" s="374"/>
      <c r="P896" s="374"/>
      <c r="Q896" s="374"/>
      <c r="R896" s="374"/>
      <c r="S896" s="374"/>
      <c r="T896" s="374"/>
      <c r="U896" s="374"/>
      <c r="V896" s="374"/>
      <c r="W896" s="411"/>
      <c r="X896" s="411"/>
      <c r="Y896" s="411"/>
      <c r="Z896" s="411"/>
      <c r="AA896" s="411"/>
    </row>
    <row r="897" spans="1:27" ht="12.75" customHeight="1">
      <c r="A897" s="411"/>
      <c r="B897" s="411"/>
      <c r="C897" s="411"/>
      <c r="D897" s="411"/>
      <c r="E897" s="411"/>
      <c r="F897" s="374"/>
      <c r="G897" s="411"/>
      <c r="H897" s="411"/>
      <c r="I897" s="411"/>
      <c r="J897" s="411"/>
      <c r="K897" s="411"/>
      <c r="L897" s="411"/>
      <c r="M897" s="374"/>
      <c r="N897" s="374"/>
      <c r="O897" s="374"/>
      <c r="P897" s="374"/>
      <c r="Q897" s="374"/>
      <c r="R897" s="374"/>
      <c r="S897" s="374"/>
      <c r="T897" s="374"/>
      <c r="U897" s="374"/>
      <c r="V897" s="374"/>
      <c r="W897" s="411"/>
      <c r="X897" s="411"/>
      <c r="Y897" s="411"/>
      <c r="Z897" s="411"/>
      <c r="AA897" s="411"/>
    </row>
    <row r="898" spans="1:27" ht="12.75" customHeight="1">
      <c r="A898" s="411"/>
      <c r="B898" s="411"/>
      <c r="C898" s="411"/>
      <c r="D898" s="411"/>
      <c r="E898" s="411"/>
      <c r="F898" s="374"/>
      <c r="G898" s="411"/>
      <c r="H898" s="411"/>
      <c r="I898" s="411"/>
      <c r="J898" s="411"/>
      <c r="K898" s="411"/>
      <c r="L898" s="411"/>
      <c r="M898" s="374"/>
      <c r="N898" s="374"/>
      <c r="O898" s="374"/>
      <c r="P898" s="374"/>
      <c r="Q898" s="374"/>
      <c r="R898" s="374"/>
      <c r="S898" s="374"/>
      <c r="T898" s="374"/>
      <c r="U898" s="374"/>
      <c r="V898" s="374"/>
      <c r="W898" s="411"/>
      <c r="X898" s="411"/>
      <c r="Y898" s="411"/>
      <c r="Z898" s="411"/>
      <c r="AA898" s="411"/>
    </row>
    <row r="899" spans="1:27" ht="12.75" customHeight="1">
      <c r="A899" s="411"/>
      <c r="B899" s="411"/>
      <c r="C899" s="411"/>
      <c r="D899" s="411"/>
      <c r="E899" s="411"/>
      <c r="F899" s="374"/>
      <c r="G899" s="411"/>
      <c r="H899" s="411"/>
      <c r="I899" s="411"/>
      <c r="J899" s="411"/>
      <c r="K899" s="411"/>
      <c r="L899" s="411"/>
      <c r="M899" s="374"/>
      <c r="N899" s="374"/>
      <c r="O899" s="374"/>
      <c r="P899" s="374"/>
      <c r="Q899" s="374"/>
      <c r="R899" s="374"/>
      <c r="S899" s="374"/>
      <c r="T899" s="374"/>
      <c r="U899" s="374"/>
      <c r="V899" s="374"/>
      <c r="W899" s="411"/>
      <c r="X899" s="411"/>
      <c r="Y899" s="411"/>
      <c r="Z899" s="411"/>
      <c r="AA899" s="411"/>
    </row>
    <row r="900" spans="1:27" ht="12.75" customHeight="1">
      <c r="A900" s="411"/>
      <c r="B900" s="411"/>
      <c r="C900" s="411"/>
      <c r="D900" s="411"/>
      <c r="E900" s="411"/>
      <c r="F900" s="374"/>
      <c r="G900" s="411"/>
      <c r="H900" s="411"/>
      <c r="I900" s="411"/>
      <c r="J900" s="411"/>
      <c r="K900" s="411"/>
      <c r="L900" s="411"/>
      <c r="M900" s="374"/>
      <c r="N900" s="374"/>
      <c r="O900" s="374"/>
      <c r="P900" s="374"/>
      <c r="Q900" s="374"/>
      <c r="R900" s="374"/>
      <c r="S900" s="374"/>
      <c r="T900" s="374"/>
      <c r="U900" s="374"/>
      <c r="V900" s="374"/>
      <c r="W900" s="411"/>
      <c r="X900" s="411"/>
      <c r="Y900" s="411"/>
      <c r="Z900" s="411"/>
      <c r="AA900" s="411"/>
    </row>
    <row r="901" spans="1:27" ht="12.75" customHeight="1">
      <c r="A901" s="411"/>
      <c r="B901" s="411"/>
      <c r="C901" s="411"/>
      <c r="D901" s="411"/>
      <c r="E901" s="411"/>
      <c r="F901" s="374"/>
      <c r="G901" s="411"/>
      <c r="H901" s="411"/>
      <c r="I901" s="411"/>
      <c r="J901" s="411"/>
      <c r="K901" s="411"/>
      <c r="L901" s="411"/>
      <c r="M901" s="374"/>
      <c r="N901" s="374"/>
      <c r="O901" s="374"/>
      <c r="P901" s="374"/>
      <c r="Q901" s="374"/>
      <c r="R901" s="374"/>
      <c r="S901" s="374"/>
      <c r="T901" s="374"/>
      <c r="U901" s="374"/>
      <c r="V901" s="374"/>
      <c r="W901" s="411"/>
      <c r="X901" s="411"/>
      <c r="Y901" s="411"/>
      <c r="Z901" s="411"/>
      <c r="AA901" s="411"/>
    </row>
    <row r="902" spans="1:27" ht="12.75" customHeight="1">
      <c r="A902" s="411"/>
      <c r="B902" s="411"/>
      <c r="C902" s="411"/>
      <c r="D902" s="411"/>
      <c r="E902" s="411"/>
      <c r="F902" s="374"/>
      <c r="G902" s="411"/>
      <c r="H902" s="411"/>
      <c r="I902" s="411"/>
      <c r="J902" s="411"/>
      <c r="K902" s="411"/>
      <c r="L902" s="411"/>
      <c r="M902" s="374"/>
      <c r="N902" s="374"/>
      <c r="O902" s="374"/>
      <c r="P902" s="374"/>
      <c r="Q902" s="374"/>
      <c r="R902" s="374"/>
      <c r="S902" s="374"/>
      <c r="T902" s="374"/>
      <c r="U902" s="374"/>
      <c r="V902" s="374"/>
      <c r="W902" s="411"/>
      <c r="X902" s="411"/>
      <c r="Y902" s="411"/>
      <c r="Z902" s="411"/>
      <c r="AA902" s="411"/>
    </row>
    <row r="903" spans="1:27" ht="12.75" customHeight="1">
      <c r="A903" s="411"/>
      <c r="B903" s="411"/>
      <c r="C903" s="411"/>
      <c r="D903" s="411"/>
      <c r="E903" s="411"/>
      <c r="F903" s="374"/>
      <c r="G903" s="411"/>
      <c r="H903" s="411"/>
      <c r="I903" s="411"/>
      <c r="J903" s="411"/>
      <c r="K903" s="411"/>
      <c r="L903" s="411"/>
      <c r="M903" s="374"/>
      <c r="N903" s="374"/>
      <c r="O903" s="374"/>
      <c r="P903" s="374"/>
      <c r="Q903" s="374"/>
      <c r="R903" s="374"/>
      <c r="S903" s="374"/>
      <c r="T903" s="374"/>
      <c r="U903" s="374"/>
      <c r="V903" s="374"/>
      <c r="W903" s="411"/>
      <c r="X903" s="411"/>
      <c r="Y903" s="411"/>
      <c r="Z903" s="411"/>
      <c r="AA903" s="411"/>
    </row>
    <row r="904" spans="1:27" ht="12.75" customHeight="1">
      <c r="A904" s="411"/>
      <c r="B904" s="411"/>
      <c r="C904" s="411"/>
      <c r="D904" s="411"/>
      <c r="E904" s="411"/>
      <c r="F904" s="374"/>
      <c r="G904" s="411"/>
      <c r="H904" s="411"/>
      <c r="I904" s="411"/>
      <c r="J904" s="411"/>
      <c r="K904" s="411"/>
      <c r="L904" s="411"/>
      <c r="M904" s="374"/>
      <c r="N904" s="374"/>
      <c r="O904" s="374"/>
      <c r="P904" s="374"/>
      <c r="Q904" s="374"/>
      <c r="R904" s="374"/>
      <c r="S904" s="374"/>
      <c r="T904" s="374"/>
      <c r="U904" s="374"/>
      <c r="V904" s="374"/>
      <c r="W904" s="411"/>
      <c r="X904" s="411"/>
      <c r="Y904" s="411"/>
      <c r="Z904" s="411"/>
      <c r="AA904" s="411"/>
    </row>
    <row r="905" spans="1:27" ht="12.75" customHeight="1">
      <c r="A905" s="411"/>
      <c r="B905" s="411"/>
      <c r="C905" s="411"/>
      <c r="D905" s="411"/>
      <c r="E905" s="411"/>
      <c r="F905" s="374"/>
      <c r="G905" s="411"/>
      <c r="H905" s="411"/>
      <c r="I905" s="411"/>
      <c r="J905" s="411"/>
      <c r="K905" s="411"/>
      <c r="L905" s="411"/>
      <c r="M905" s="374"/>
      <c r="N905" s="374"/>
      <c r="O905" s="374"/>
      <c r="P905" s="374"/>
      <c r="Q905" s="374"/>
      <c r="R905" s="374"/>
      <c r="S905" s="374"/>
      <c r="T905" s="374"/>
      <c r="U905" s="374"/>
      <c r="V905" s="374"/>
      <c r="W905" s="411"/>
      <c r="X905" s="411"/>
      <c r="Y905" s="411"/>
      <c r="Z905" s="411"/>
      <c r="AA905" s="411"/>
    </row>
    <row r="906" spans="1:27" ht="12.75" customHeight="1">
      <c r="A906" s="411"/>
      <c r="B906" s="411"/>
      <c r="C906" s="411"/>
      <c r="D906" s="411"/>
      <c r="E906" s="411"/>
      <c r="F906" s="374"/>
      <c r="G906" s="411"/>
      <c r="H906" s="411"/>
      <c r="I906" s="411"/>
      <c r="J906" s="411"/>
      <c r="K906" s="411"/>
      <c r="L906" s="411"/>
      <c r="M906" s="374"/>
      <c r="N906" s="374"/>
      <c r="O906" s="374"/>
      <c r="P906" s="374"/>
      <c r="Q906" s="374"/>
      <c r="R906" s="374"/>
      <c r="S906" s="374"/>
      <c r="T906" s="374"/>
      <c r="U906" s="374"/>
      <c r="V906" s="374"/>
      <c r="W906" s="411"/>
      <c r="X906" s="411"/>
      <c r="Y906" s="411"/>
      <c r="Z906" s="411"/>
      <c r="AA906" s="411"/>
    </row>
    <row r="907" spans="1:27" ht="12.75" customHeight="1">
      <c r="A907" s="411"/>
      <c r="B907" s="411"/>
      <c r="C907" s="411"/>
      <c r="D907" s="411"/>
      <c r="E907" s="411"/>
      <c r="F907" s="374"/>
      <c r="G907" s="411"/>
      <c r="H907" s="411"/>
      <c r="I907" s="411"/>
      <c r="J907" s="411"/>
      <c r="K907" s="411"/>
      <c r="L907" s="411"/>
      <c r="M907" s="374"/>
      <c r="N907" s="374"/>
      <c r="O907" s="374"/>
      <c r="P907" s="374"/>
      <c r="Q907" s="374"/>
      <c r="R907" s="374"/>
      <c r="S907" s="374"/>
      <c r="T907" s="374"/>
      <c r="U907" s="374"/>
      <c r="V907" s="374"/>
      <c r="W907" s="411"/>
      <c r="X907" s="411"/>
      <c r="Y907" s="411"/>
      <c r="Z907" s="411"/>
      <c r="AA907" s="411"/>
    </row>
    <row r="908" spans="1:27" ht="12.75" customHeight="1">
      <c r="A908" s="411"/>
      <c r="B908" s="411"/>
      <c r="C908" s="411"/>
      <c r="D908" s="411"/>
      <c r="E908" s="411"/>
      <c r="F908" s="374"/>
      <c r="G908" s="411"/>
      <c r="H908" s="411"/>
      <c r="I908" s="411"/>
      <c r="J908" s="411"/>
      <c r="K908" s="411"/>
      <c r="L908" s="411"/>
      <c r="M908" s="374"/>
      <c r="N908" s="374"/>
      <c r="O908" s="374"/>
      <c r="P908" s="374"/>
      <c r="Q908" s="374"/>
      <c r="R908" s="374"/>
      <c r="S908" s="374"/>
      <c r="T908" s="374"/>
      <c r="U908" s="374"/>
      <c r="V908" s="374"/>
      <c r="W908" s="411"/>
      <c r="X908" s="411"/>
      <c r="Y908" s="411"/>
      <c r="Z908" s="411"/>
      <c r="AA908" s="411"/>
    </row>
    <row r="909" spans="1:27" ht="12.75" customHeight="1">
      <c r="A909" s="411"/>
      <c r="B909" s="411"/>
      <c r="C909" s="411"/>
      <c r="D909" s="411"/>
      <c r="E909" s="411"/>
      <c r="F909" s="374"/>
      <c r="G909" s="411"/>
      <c r="H909" s="411"/>
      <c r="I909" s="411"/>
      <c r="J909" s="411"/>
      <c r="K909" s="411"/>
      <c r="L909" s="411"/>
      <c r="M909" s="374"/>
      <c r="N909" s="374"/>
      <c r="O909" s="374"/>
      <c r="P909" s="374"/>
      <c r="Q909" s="374"/>
      <c r="R909" s="374"/>
      <c r="S909" s="374"/>
      <c r="T909" s="374"/>
      <c r="U909" s="374"/>
      <c r="V909" s="374"/>
      <c r="W909" s="411"/>
      <c r="X909" s="411"/>
      <c r="Y909" s="411"/>
      <c r="Z909" s="411"/>
      <c r="AA909" s="411"/>
    </row>
    <row r="910" spans="1:27" ht="12.75" customHeight="1">
      <c r="A910" s="411"/>
      <c r="B910" s="411"/>
      <c r="C910" s="411"/>
      <c r="D910" s="411"/>
      <c r="E910" s="411"/>
      <c r="F910" s="374"/>
      <c r="G910" s="411"/>
      <c r="H910" s="411"/>
      <c r="I910" s="411"/>
      <c r="J910" s="411"/>
      <c r="K910" s="411"/>
      <c r="L910" s="411"/>
      <c r="M910" s="374"/>
      <c r="N910" s="374"/>
      <c r="O910" s="374"/>
      <c r="P910" s="374"/>
      <c r="Q910" s="374"/>
      <c r="R910" s="374"/>
      <c r="S910" s="374"/>
      <c r="T910" s="374"/>
      <c r="U910" s="374"/>
      <c r="V910" s="374"/>
      <c r="W910" s="411"/>
      <c r="X910" s="411"/>
      <c r="Y910" s="411"/>
      <c r="Z910" s="411"/>
      <c r="AA910" s="411"/>
    </row>
    <row r="911" spans="1:27" ht="12.75" customHeight="1">
      <c r="A911" s="411"/>
      <c r="B911" s="411"/>
      <c r="C911" s="411"/>
      <c r="D911" s="411"/>
      <c r="E911" s="411"/>
      <c r="F911" s="374"/>
      <c r="G911" s="411"/>
      <c r="H911" s="411"/>
      <c r="I911" s="411"/>
      <c r="J911" s="411"/>
      <c r="K911" s="411"/>
      <c r="L911" s="411"/>
      <c r="M911" s="374"/>
      <c r="N911" s="374"/>
      <c r="O911" s="374"/>
      <c r="P911" s="374"/>
      <c r="Q911" s="374"/>
      <c r="R911" s="374"/>
      <c r="S911" s="374"/>
      <c r="T911" s="374"/>
      <c r="U911" s="374"/>
      <c r="V911" s="374"/>
      <c r="W911" s="411"/>
      <c r="X911" s="411"/>
      <c r="Y911" s="411"/>
      <c r="Z911" s="411"/>
      <c r="AA911" s="411"/>
    </row>
    <row r="912" spans="1:27" ht="12.75" customHeight="1">
      <c r="A912" s="411"/>
      <c r="B912" s="411"/>
      <c r="C912" s="411"/>
      <c r="D912" s="411"/>
      <c r="E912" s="411"/>
      <c r="F912" s="374"/>
      <c r="G912" s="411"/>
      <c r="H912" s="411"/>
      <c r="I912" s="411"/>
      <c r="J912" s="411"/>
      <c r="K912" s="411"/>
      <c r="L912" s="411"/>
      <c r="M912" s="374"/>
      <c r="N912" s="374"/>
      <c r="O912" s="374"/>
      <c r="P912" s="374"/>
      <c r="Q912" s="374"/>
      <c r="R912" s="374"/>
      <c r="S912" s="374"/>
      <c r="T912" s="374"/>
      <c r="U912" s="374"/>
      <c r="V912" s="374"/>
      <c r="W912" s="411"/>
      <c r="X912" s="411"/>
      <c r="Y912" s="411"/>
      <c r="Z912" s="411"/>
      <c r="AA912" s="411"/>
    </row>
    <row r="913" spans="1:27" ht="12.75" customHeight="1">
      <c r="A913" s="411"/>
      <c r="B913" s="411"/>
      <c r="C913" s="411"/>
      <c r="D913" s="411"/>
      <c r="E913" s="411"/>
      <c r="F913" s="374"/>
      <c r="G913" s="411"/>
      <c r="H913" s="411"/>
      <c r="I913" s="411"/>
      <c r="J913" s="411"/>
      <c r="K913" s="411"/>
      <c r="L913" s="411"/>
      <c r="M913" s="374"/>
      <c r="N913" s="374"/>
      <c r="O913" s="374"/>
      <c r="P913" s="374"/>
      <c r="Q913" s="374"/>
      <c r="R913" s="374"/>
      <c r="S913" s="374"/>
      <c r="T913" s="374"/>
      <c r="U913" s="374"/>
      <c r="V913" s="374"/>
      <c r="W913" s="411"/>
      <c r="X913" s="411"/>
      <c r="Y913" s="411"/>
      <c r="Z913" s="411"/>
      <c r="AA913" s="411"/>
    </row>
    <row r="914" spans="1:27" ht="12.75" customHeight="1">
      <c r="A914" s="411"/>
      <c r="B914" s="411"/>
      <c r="C914" s="411"/>
      <c r="D914" s="411"/>
      <c r="E914" s="411"/>
      <c r="F914" s="374"/>
      <c r="G914" s="411"/>
      <c r="H914" s="411"/>
      <c r="I914" s="411"/>
      <c r="J914" s="411"/>
      <c r="K914" s="411"/>
      <c r="L914" s="411"/>
      <c r="M914" s="374"/>
      <c r="N914" s="374"/>
      <c r="O914" s="374"/>
      <c r="P914" s="374"/>
      <c r="Q914" s="374"/>
      <c r="R914" s="374"/>
      <c r="S914" s="374"/>
      <c r="T914" s="374"/>
      <c r="U914" s="374"/>
      <c r="V914" s="374"/>
      <c r="W914" s="411"/>
      <c r="X914" s="411"/>
      <c r="Y914" s="411"/>
      <c r="Z914" s="411"/>
      <c r="AA914" s="411"/>
    </row>
    <row r="915" spans="1:27" ht="12.75" customHeight="1">
      <c r="A915" s="411"/>
      <c r="B915" s="411"/>
      <c r="C915" s="411"/>
      <c r="D915" s="411"/>
      <c r="E915" s="411"/>
      <c r="F915" s="374"/>
      <c r="G915" s="411"/>
      <c r="H915" s="411"/>
      <c r="I915" s="411"/>
      <c r="J915" s="411"/>
      <c r="K915" s="411"/>
      <c r="L915" s="411"/>
      <c r="M915" s="374"/>
      <c r="N915" s="374"/>
      <c r="O915" s="374"/>
      <c r="P915" s="374"/>
      <c r="Q915" s="374"/>
      <c r="R915" s="374"/>
      <c r="S915" s="374"/>
      <c r="T915" s="374"/>
      <c r="U915" s="374"/>
      <c r="V915" s="374"/>
      <c r="W915" s="411"/>
      <c r="X915" s="411"/>
      <c r="Y915" s="411"/>
      <c r="Z915" s="411"/>
      <c r="AA915" s="411"/>
    </row>
    <row r="916" spans="1:27" ht="12.75" customHeight="1">
      <c r="A916" s="411"/>
      <c r="B916" s="411"/>
      <c r="C916" s="411"/>
      <c r="D916" s="411"/>
      <c r="E916" s="411"/>
      <c r="F916" s="374"/>
      <c r="G916" s="411"/>
      <c r="H916" s="411"/>
      <c r="I916" s="411"/>
      <c r="J916" s="411"/>
      <c r="K916" s="411"/>
      <c r="L916" s="411"/>
      <c r="M916" s="374"/>
      <c r="N916" s="374"/>
      <c r="O916" s="374"/>
      <c r="P916" s="374"/>
      <c r="Q916" s="374"/>
      <c r="R916" s="374"/>
      <c r="S916" s="374"/>
      <c r="T916" s="374"/>
      <c r="U916" s="374"/>
      <c r="V916" s="374"/>
      <c r="W916" s="411"/>
      <c r="X916" s="411"/>
      <c r="Y916" s="411"/>
      <c r="Z916" s="411"/>
      <c r="AA916" s="411"/>
    </row>
    <row r="917" spans="1:27" ht="12.75" customHeight="1">
      <c r="A917" s="411"/>
      <c r="B917" s="411"/>
      <c r="C917" s="411"/>
      <c r="D917" s="411"/>
      <c r="E917" s="411"/>
      <c r="F917" s="374"/>
      <c r="G917" s="411"/>
      <c r="H917" s="411"/>
      <c r="I917" s="411"/>
      <c r="J917" s="411"/>
      <c r="K917" s="411"/>
      <c r="L917" s="411"/>
      <c r="M917" s="374"/>
      <c r="N917" s="374"/>
      <c r="O917" s="374"/>
      <c r="P917" s="374"/>
      <c r="Q917" s="374"/>
      <c r="R917" s="374"/>
      <c r="S917" s="374"/>
      <c r="T917" s="374"/>
      <c r="U917" s="374"/>
      <c r="V917" s="374"/>
      <c r="W917" s="411"/>
      <c r="X917" s="411"/>
      <c r="Y917" s="411"/>
      <c r="Z917" s="411"/>
      <c r="AA917" s="411"/>
    </row>
    <row r="918" spans="1:27" ht="12.75" customHeight="1">
      <c r="A918" s="411"/>
      <c r="B918" s="411"/>
      <c r="C918" s="411"/>
      <c r="D918" s="411"/>
      <c r="E918" s="411"/>
      <c r="F918" s="374"/>
      <c r="G918" s="411"/>
      <c r="H918" s="411"/>
      <c r="I918" s="411"/>
      <c r="J918" s="411"/>
      <c r="K918" s="411"/>
      <c r="L918" s="411"/>
      <c r="M918" s="374"/>
      <c r="N918" s="374"/>
      <c r="O918" s="374"/>
      <c r="P918" s="374"/>
      <c r="Q918" s="374"/>
      <c r="R918" s="374"/>
      <c r="S918" s="374"/>
      <c r="T918" s="374"/>
      <c r="U918" s="374"/>
      <c r="V918" s="374"/>
      <c r="W918" s="411"/>
      <c r="X918" s="411"/>
      <c r="Y918" s="411"/>
      <c r="Z918" s="411"/>
      <c r="AA918" s="411"/>
    </row>
    <row r="919" spans="1:27" ht="12.75" customHeight="1">
      <c r="A919" s="411"/>
      <c r="B919" s="411"/>
      <c r="C919" s="411"/>
      <c r="D919" s="411"/>
      <c r="E919" s="411"/>
      <c r="F919" s="374"/>
      <c r="G919" s="411"/>
      <c r="H919" s="411"/>
      <c r="I919" s="411"/>
      <c r="J919" s="411"/>
      <c r="K919" s="411"/>
      <c r="L919" s="411"/>
      <c r="M919" s="374"/>
      <c r="N919" s="374"/>
      <c r="O919" s="374"/>
      <c r="P919" s="374"/>
      <c r="Q919" s="374"/>
      <c r="R919" s="374"/>
      <c r="S919" s="374"/>
      <c r="T919" s="374"/>
      <c r="U919" s="374"/>
      <c r="V919" s="374"/>
      <c r="W919" s="411"/>
      <c r="X919" s="411"/>
      <c r="Y919" s="411"/>
      <c r="Z919" s="411"/>
      <c r="AA919" s="411"/>
    </row>
    <row r="920" spans="1:27" ht="12.75" customHeight="1">
      <c r="A920" s="411"/>
      <c r="B920" s="411"/>
      <c r="C920" s="411"/>
      <c r="D920" s="411"/>
      <c r="E920" s="411"/>
      <c r="F920" s="374"/>
      <c r="G920" s="411"/>
      <c r="H920" s="411"/>
      <c r="I920" s="411"/>
      <c r="J920" s="411"/>
      <c r="K920" s="411"/>
      <c r="L920" s="411"/>
      <c r="M920" s="374"/>
      <c r="N920" s="374"/>
      <c r="O920" s="374"/>
      <c r="P920" s="374"/>
      <c r="Q920" s="374"/>
      <c r="R920" s="374"/>
      <c r="S920" s="374"/>
      <c r="T920" s="374"/>
      <c r="U920" s="374"/>
      <c r="V920" s="374"/>
      <c r="W920" s="411"/>
      <c r="X920" s="411"/>
      <c r="Y920" s="411"/>
      <c r="Z920" s="411"/>
      <c r="AA920" s="411"/>
    </row>
    <row r="921" spans="1:27" ht="12.75" customHeight="1">
      <c r="A921" s="411"/>
      <c r="B921" s="411"/>
      <c r="C921" s="411"/>
      <c r="D921" s="411"/>
      <c r="E921" s="411"/>
      <c r="F921" s="374"/>
      <c r="G921" s="411"/>
      <c r="H921" s="411"/>
      <c r="I921" s="411"/>
      <c r="J921" s="411"/>
      <c r="K921" s="411"/>
      <c r="L921" s="411"/>
      <c r="M921" s="374"/>
      <c r="N921" s="374"/>
      <c r="O921" s="374"/>
      <c r="P921" s="374"/>
      <c r="Q921" s="374"/>
      <c r="R921" s="374"/>
      <c r="S921" s="374"/>
      <c r="T921" s="374"/>
      <c r="U921" s="374"/>
      <c r="V921" s="374"/>
      <c r="W921" s="411"/>
      <c r="X921" s="411"/>
      <c r="Y921" s="411"/>
      <c r="Z921" s="411"/>
      <c r="AA921" s="411"/>
    </row>
    <row r="922" spans="1:27" ht="12.75" customHeight="1">
      <c r="A922" s="411"/>
      <c r="B922" s="411"/>
      <c r="C922" s="411"/>
      <c r="D922" s="411"/>
      <c r="E922" s="411"/>
      <c r="F922" s="374"/>
      <c r="G922" s="411"/>
      <c r="H922" s="411"/>
      <c r="I922" s="411"/>
      <c r="J922" s="411"/>
      <c r="K922" s="411"/>
      <c r="L922" s="411"/>
      <c r="M922" s="374"/>
      <c r="N922" s="374"/>
      <c r="O922" s="374"/>
      <c r="P922" s="374"/>
      <c r="Q922" s="374"/>
      <c r="R922" s="374"/>
      <c r="S922" s="374"/>
      <c r="T922" s="374"/>
      <c r="U922" s="374"/>
      <c r="V922" s="374"/>
      <c r="W922" s="411"/>
      <c r="X922" s="411"/>
      <c r="Y922" s="411"/>
      <c r="Z922" s="411"/>
      <c r="AA922" s="411"/>
    </row>
    <row r="923" spans="1:27" ht="12.75" customHeight="1">
      <c r="A923" s="411"/>
      <c r="B923" s="411"/>
      <c r="C923" s="411"/>
      <c r="D923" s="411"/>
      <c r="E923" s="411"/>
      <c r="F923" s="374"/>
      <c r="G923" s="411"/>
      <c r="H923" s="411"/>
      <c r="I923" s="411"/>
      <c r="J923" s="411"/>
      <c r="K923" s="411"/>
      <c r="L923" s="411"/>
      <c r="M923" s="374"/>
      <c r="N923" s="374"/>
      <c r="O923" s="374"/>
      <c r="P923" s="374"/>
      <c r="Q923" s="374"/>
      <c r="R923" s="374"/>
      <c r="S923" s="374"/>
      <c r="T923" s="374"/>
      <c r="U923" s="374"/>
      <c r="V923" s="374"/>
      <c r="W923" s="411"/>
      <c r="X923" s="411"/>
      <c r="Y923" s="411"/>
      <c r="Z923" s="411"/>
      <c r="AA923" s="411"/>
    </row>
    <row r="924" spans="1:27" ht="12.75" customHeight="1">
      <c r="A924" s="411"/>
      <c r="B924" s="411"/>
      <c r="C924" s="411"/>
      <c r="D924" s="411"/>
      <c r="E924" s="411"/>
      <c r="F924" s="374"/>
      <c r="G924" s="411"/>
      <c r="H924" s="411"/>
      <c r="I924" s="411"/>
      <c r="J924" s="411"/>
      <c r="K924" s="411"/>
      <c r="L924" s="411"/>
      <c r="M924" s="374"/>
      <c r="N924" s="374"/>
      <c r="O924" s="374"/>
      <c r="P924" s="374"/>
      <c r="Q924" s="374"/>
      <c r="R924" s="374"/>
      <c r="S924" s="374"/>
      <c r="T924" s="374"/>
      <c r="U924" s="374"/>
      <c r="V924" s="374"/>
      <c r="W924" s="411"/>
      <c r="X924" s="411"/>
      <c r="Y924" s="411"/>
      <c r="Z924" s="411"/>
      <c r="AA924" s="411"/>
    </row>
    <row r="925" spans="1:27" ht="12.75" customHeight="1">
      <c r="A925" s="411"/>
      <c r="B925" s="411"/>
      <c r="C925" s="411"/>
      <c r="D925" s="411"/>
      <c r="E925" s="411"/>
      <c r="F925" s="374"/>
      <c r="G925" s="411"/>
      <c r="H925" s="411"/>
      <c r="I925" s="411"/>
      <c r="J925" s="411"/>
      <c r="K925" s="411"/>
      <c r="L925" s="411"/>
      <c r="M925" s="374"/>
      <c r="N925" s="374"/>
      <c r="O925" s="374"/>
      <c r="P925" s="374"/>
      <c r="Q925" s="374"/>
      <c r="R925" s="374"/>
      <c r="S925" s="374"/>
      <c r="T925" s="374"/>
      <c r="U925" s="374"/>
      <c r="V925" s="374"/>
      <c r="W925" s="411"/>
      <c r="X925" s="411"/>
      <c r="Y925" s="411"/>
      <c r="Z925" s="411"/>
      <c r="AA925" s="411"/>
    </row>
    <row r="926" spans="1:27" ht="12.75" customHeight="1">
      <c r="A926" s="411"/>
      <c r="B926" s="411"/>
      <c r="C926" s="411"/>
      <c r="D926" s="411"/>
      <c r="E926" s="411"/>
      <c r="F926" s="374"/>
      <c r="G926" s="411"/>
      <c r="H926" s="411"/>
      <c r="I926" s="411"/>
      <c r="J926" s="411"/>
      <c r="K926" s="411"/>
      <c r="L926" s="411"/>
      <c r="M926" s="374"/>
      <c r="N926" s="374"/>
      <c r="O926" s="374"/>
      <c r="P926" s="374"/>
      <c r="Q926" s="374"/>
      <c r="R926" s="374"/>
      <c r="S926" s="374"/>
      <c r="T926" s="374"/>
      <c r="U926" s="374"/>
      <c r="V926" s="374"/>
      <c r="W926" s="411"/>
      <c r="X926" s="411"/>
      <c r="Y926" s="411"/>
      <c r="Z926" s="411"/>
      <c r="AA926" s="411"/>
    </row>
    <row r="927" spans="1:27" ht="12.75" customHeight="1">
      <c r="A927" s="411"/>
      <c r="B927" s="411"/>
      <c r="C927" s="411"/>
      <c r="D927" s="411"/>
      <c r="E927" s="411"/>
      <c r="F927" s="374"/>
      <c r="G927" s="411"/>
      <c r="H927" s="411"/>
      <c r="I927" s="411"/>
      <c r="J927" s="411"/>
      <c r="K927" s="411"/>
      <c r="L927" s="411"/>
      <c r="M927" s="374"/>
      <c r="N927" s="374"/>
      <c r="O927" s="374"/>
      <c r="P927" s="374"/>
      <c r="Q927" s="374"/>
      <c r="R927" s="374"/>
      <c r="S927" s="374"/>
      <c r="T927" s="374"/>
      <c r="U927" s="374"/>
      <c r="V927" s="374"/>
      <c r="W927" s="411"/>
      <c r="X927" s="411"/>
      <c r="Y927" s="411"/>
      <c r="Z927" s="411"/>
      <c r="AA927" s="411"/>
    </row>
    <row r="928" spans="1:27" ht="12.75" customHeight="1">
      <c r="A928" s="411"/>
      <c r="B928" s="411"/>
      <c r="C928" s="411"/>
      <c r="D928" s="411"/>
      <c r="E928" s="411"/>
      <c r="F928" s="374"/>
      <c r="G928" s="411"/>
      <c r="H928" s="411"/>
      <c r="I928" s="411"/>
      <c r="J928" s="411"/>
      <c r="K928" s="411"/>
      <c r="L928" s="411"/>
      <c r="M928" s="374"/>
      <c r="N928" s="374"/>
      <c r="O928" s="374"/>
      <c r="P928" s="374"/>
      <c r="Q928" s="374"/>
      <c r="R928" s="374"/>
      <c r="S928" s="374"/>
      <c r="T928" s="374"/>
      <c r="U928" s="374"/>
      <c r="V928" s="374"/>
      <c r="W928" s="411"/>
      <c r="X928" s="411"/>
      <c r="Y928" s="411"/>
      <c r="Z928" s="411"/>
      <c r="AA928" s="411"/>
    </row>
    <row r="929" spans="1:27" ht="12.75" customHeight="1">
      <c r="A929" s="411"/>
      <c r="B929" s="411"/>
      <c r="C929" s="411"/>
      <c r="D929" s="411"/>
      <c r="E929" s="411"/>
      <c r="F929" s="374"/>
      <c r="G929" s="411"/>
      <c r="H929" s="411"/>
      <c r="I929" s="411"/>
      <c r="J929" s="411"/>
      <c r="K929" s="411"/>
      <c r="L929" s="411"/>
      <c r="M929" s="374"/>
      <c r="N929" s="374"/>
      <c r="O929" s="374"/>
      <c r="P929" s="374"/>
      <c r="Q929" s="374"/>
      <c r="R929" s="374"/>
      <c r="S929" s="374"/>
      <c r="T929" s="374"/>
      <c r="U929" s="374"/>
      <c r="V929" s="374"/>
      <c r="W929" s="411"/>
      <c r="X929" s="411"/>
      <c r="Y929" s="411"/>
      <c r="Z929" s="411"/>
      <c r="AA929" s="411"/>
    </row>
    <row r="930" spans="1:27" ht="12.75" customHeight="1">
      <c r="A930" s="411"/>
      <c r="B930" s="411"/>
      <c r="C930" s="411"/>
      <c r="D930" s="411"/>
      <c r="E930" s="411"/>
      <c r="F930" s="374"/>
      <c r="G930" s="411"/>
      <c r="H930" s="411"/>
      <c r="I930" s="411"/>
      <c r="J930" s="411"/>
      <c r="K930" s="411"/>
      <c r="L930" s="411"/>
      <c r="M930" s="374"/>
      <c r="N930" s="374"/>
      <c r="O930" s="374"/>
      <c r="P930" s="374"/>
      <c r="Q930" s="374"/>
      <c r="R930" s="374"/>
      <c r="S930" s="374"/>
      <c r="T930" s="374"/>
      <c r="U930" s="374"/>
      <c r="V930" s="374"/>
      <c r="W930" s="411"/>
      <c r="X930" s="411"/>
      <c r="Y930" s="411"/>
      <c r="Z930" s="411"/>
      <c r="AA930" s="411"/>
    </row>
    <row r="931" spans="1:27" ht="12.75" customHeight="1">
      <c r="A931" s="411"/>
      <c r="B931" s="411"/>
      <c r="C931" s="411"/>
      <c r="D931" s="411"/>
      <c r="E931" s="411"/>
      <c r="F931" s="374"/>
      <c r="G931" s="411"/>
      <c r="H931" s="411"/>
      <c r="I931" s="411"/>
      <c r="J931" s="411"/>
      <c r="K931" s="411"/>
      <c r="L931" s="411"/>
      <c r="M931" s="374"/>
      <c r="N931" s="374"/>
      <c r="O931" s="374"/>
      <c r="P931" s="374"/>
      <c r="Q931" s="374"/>
      <c r="R931" s="374"/>
      <c r="S931" s="374"/>
      <c r="T931" s="374"/>
      <c r="U931" s="374"/>
      <c r="V931" s="374"/>
      <c r="W931" s="411"/>
      <c r="X931" s="411"/>
      <c r="Y931" s="411"/>
      <c r="Z931" s="411"/>
      <c r="AA931" s="411"/>
    </row>
    <row r="932" spans="1:27" ht="12.75" customHeight="1">
      <c r="A932" s="411"/>
      <c r="B932" s="411"/>
      <c r="C932" s="411"/>
      <c r="D932" s="411"/>
      <c r="E932" s="411"/>
      <c r="F932" s="374"/>
      <c r="G932" s="411"/>
      <c r="H932" s="411"/>
      <c r="I932" s="411"/>
      <c r="J932" s="411"/>
      <c r="K932" s="411"/>
      <c r="L932" s="411"/>
      <c r="M932" s="374"/>
      <c r="N932" s="374"/>
      <c r="O932" s="374"/>
      <c r="P932" s="374"/>
      <c r="Q932" s="374"/>
      <c r="R932" s="374"/>
      <c r="S932" s="374"/>
      <c r="T932" s="374"/>
      <c r="U932" s="374"/>
      <c r="V932" s="374"/>
      <c r="W932" s="411"/>
      <c r="X932" s="411"/>
      <c r="Y932" s="411"/>
      <c r="Z932" s="411"/>
      <c r="AA932" s="411"/>
    </row>
    <row r="933" spans="1:27" ht="12.75" customHeight="1">
      <c r="A933" s="411"/>
      <c r="B933" s="411"/>
      <c r="C933" s="411"/>
      <c r="D933" s="411"/>
      <c r="E933" s="411"/>
      <c r="F933" s="374"/>
      <c r="G933" s="411"/>
      <c r="H933" s="411"/>
      <c r="I933" s="411"/>
      <c r="J933" s="411"/>
      <c r="K933" s="411"/>
      <c r="L933" s="411"/>
      <c r="M933" s="374"/>
      <c r="N933" s="374"/>
      <c r="O933" s="374"/>
      <c r="P933" s="374"/>
      <c r="Q933" s="374"/>
      <c r="R933" s="374"/>
      <c r="S933" s="374"/>
      <c r="T933" s="374"/>
      <c r="U933" s="374"/>
      <c r="V933" s="374"/>
      <c r="W933" s="411"/>
      <c r="X933" s="411"/>
      <c r="Y933" s="411"/>
      <c r="Z933" s="411"/>
      <c r="AA933" s="411"/>
    </row>
    <row r="934" spans="1:27" ht="12.75" customHeight="1">
      <c r="A934" s="411"/>
      <c r="B934" s="411"/>
      <c r="C934" s="411"/>
      <c r="D934" s="411"/>
      <c r="E934" s="411"/>
      <c r="F934" s="374"/>
      <c r="G934" s="411"/>
      <c r="H934" s="411"/>
      <c r="I934" s="411"/>
      <c r="J934" s="411"/>
      <c r="K934" s="411"/>
      <c r="L934" s="411"/>
      <c r="M934" s="374"/>
      <c r="N934" s="374"/>
      <c r="O934" s="374"/>
      <c r="P934" s="374"/>
      <c r="Q934" s="374"/>
      <c r="R934" s="374"/>
      <c r="S934" s="374"/>
      <c r="T934" s="374"/>
      <c r="U934" s="374"/>
      <c r="V934" s="374"/>
      <c r="W934" s="411"/>
      <c r="X934" s="411"/>
      <c r="Y934" s="411"/>
      <c r="Z934" s="411"/>
      <c r="AA934" s="411"/>
    </row>
    <row r="935" spans="1:27" ht="12.75" customHeight="1">
      <c r="A935" s="411"/>
      <c r="B935" s="411"/>
      <c r="C935" s="411"/>
      <c r="D935" s="411"/>
      <c r="E935" s="411"/>
      <c r="F935" s="374"/>
      <c r="G935" s="411"/>
      <c r="H935" s="411"/>
      <c r="I935" s="411"/>
      <c r="J935" s="411"/>
      <c r="K935" s="411"/>
      <c r="L935" s="411"/>
      <c r="M935" s="374"/>
      <c r="N935" s="374"/>
      <c r="O935" s="374"/>
      <c r="P935" s="374"/>
      <c r="Q935" s="374"/>
      <c r="R935" s="374"/>
      <c r="S935" s="374"/>
      <c r="T935" s="374"/>
      <c r="U935" s="374"/>
      <c r="V935" s="374"/>
      <c r="W935" s="411"/>
      <c r="X935" s="411"/>
      <c r="Y935" s="411"/>
      <c r="Z935" s="411"/>
      <c r="AA935" s="411"/>
    </row>
    <row r="936" spans="1:27" ht="12.75" customHeight="1">
      <c r="A936" s="411"/>
      <c r="B936" s="411"/>
      <c r="C936" s="411"/>
      <c r="D936" s="411"/>
      <c r="E936" s="411"/>
      <c r="F936" s="374"/>
      <c r="G936" s="411"/>
      <c r="H936" s="411"/>
      <c r="I936" s="411"/>
      <c r="J936" s="411"/>
      <c r="K936" s="411"/>
      <c r="L936" s="411"/>
      <c r="M936" s="374"/>
      <c r="N936" s="374"/>
      <c r="O936" s="374"/>
      <c r="P936" s="374"/>
      <c r="Q936" s="374"/>
      <c r="R936" s="374"/>
      <c r="S936" s="374"/>
      <c r="T936" s="374"/>
      <c r="U936" s="374"/>
      <c r="V936" s="374"/>
      <c r="W936" s="411"/>
      <c r="X936" s="411"/>
      <c r="Y936" s="411"/>
      <c r="Z936" s="411"/>
      <c r="AA936" s="411"/>
    </row>
    <row r="937" spans="1:27" ht="12.75" customHeight="1">
      <c r="A937" s="411"/>
      <c r="B937" s="411"/>
      <c r="C937" s="411"/>
      <c r="D937" s="411"/>
      <c r="E937" s="411"/>
      <c r="F937" s="374"/>
      <c r="G937" s="411"/>
      <c r="H937" s="411"/>
      <c r="I937" s="411"/>
      <c r="J937" s="411"/>
      <c r="K937" s="411"/>
      <c r="L937" s="411"/>
      <c r="M937" s="374"/>
      <c r="N937" s="374"/>
      <c r="O937" s="374"/>
      <c r="P937" s="374"/>
      <c r="Q937" s="374"/>
      <c r="R937" s="374"/>
      <c r="S937" s="374"/>
      <c r="T937" s="374"/>
      <c r="U937" s="374"/>
      <c r="V937" s="374"/>
      <c r="W937" s="411"/>
      <c r="X937" s="411"/>
      <c r="Y937" s="411"/>
      <c r="Z937" s="411"/>
      <c r="AA937" s="411"/>
    </row>
    <row r="938" spans="1:27" ht="12.75" customHeight="1">
      <c r="A938" s="411"/>
      <c r="B938" s="411"/>
      <c r="C938" s="411"/>
      <c r="D938" s="411"/>
      <c r="E938" s="411"/>
      <c r="F938" s="374"/>
      <c r="G938" s="411"/>
      <c r="H938" s="411"/>
      <c r="I938" s="411"/>
      <c r="J938" s="411"/>
      <c r="K938" s="411"/>
      <c r="L938" s="411"/>
      <c r="M938" s="374"/>
      <c r="N938" s="374"/>
      <c r="O938" s="374"/>
      <c r="P938" s="374"/>
      <c r="Q938" s="374"/>
      <c r="R938" s="374"/>
      <c r="S938" s="374"/>
      <c r="T938" s="374"/>
      <c r="U938" s="374"/>
      <c r="V938" s="374"/>
      <c r="W938" s="411"/>
      <c r="X938" s="411"/>
      <c r="Y938" s="411"/>
      <c r="Z938" s="411"/>
      <c r="AA938" s="411"/>
    </row>
    <row r="939" spans="1:27" ht="12.75" customHeight="1">
      <c r="A939" s="411"/>
      <c r="B939" s="411"/>
      <c r="C939" s="411"/>
      <c r="D939" s="411"/>
      <c r="E939" s="411"/>
      <c r="F939" s="374"/>
      <c r="G939" s="411"/>
      <c r="H939" s="411"/>
      <c r="I939" s="411"/>
      <c r="J939" s="411"/>
      <c r="K939" s="411"/>
      <c r="L939" s="411"/>
      <c r="M939" s="374"/>
      <c r="N939" s="374"/>
      <c r="O939" s="374"/>
      <c r="P939" s="374"/>
      <c r="Q939" s="374"/>
      <c r="R939" s="374"/>
      <c r="S939" s="374"/>
      <c r="T939" s="374"/>
      <c r="U939" s="374"/>
      <c r="V939" s="374"/>
      <c r="W939" s="411"/>
      <c r="X939" s="411"/>
      <c r="Y939" s="411"/>
      <c r="Z939" s="411"/>
      <c r="AA939" s="411"/>
    </row>
    <row r="940" spans="1:27" ht="12.75" customHeight="1">
      <c r="A940" s="411"/>
      <c r="B940" s="411"/>
      <c r="C940" s="411"/>
      <c r="D940" s="411"/>
      <c r="E940" s="411"/>
      <c r="F940" s="374"/>
      <c r="G940" s="411"/>
      <c r="H940" s="411"/>
      <c r="I940" s="411"/>
      <c r="J940" s="411"/>
      <c r="K940" s="411"/>
      <c r="L940" s="411"/>
      <c r="M940" s="374"/>
      <c r="N940" s="374"/>
      <c r="O940" s="374"/>
      <c r="P940" s="374"/>
      <c r="Q940" s="374"/>
      <c r="R940" s="374"/>
      <c r="S940" s="374"/>
      <c r="T940" s="374"/>
      <c r="U940" s="374"/>
      <c r="V940" s="374"/>
      <c r="W940" s="411"/>
      <c r="X940" s="411"/>
      <c r="Y940" s="411"/>
      <c r="Z940" s="411"/>
      <c r="AA940" s="411"/>
    </row>
    <row r="941" spans="1:27" ht="12.75" customHeight="1">
      <c r="A941" s="411"/>
      <c r="B941" s="411"/>
      <c r="C941" s="411"/>
      <c r="D941" s="411"/>
      <c r="E941" s="411"/>
      <c r="F941" s="374"/>
      <c r="G941" s="411"/>
      <c r="H941" s="411"/>
      <c r="I941" s="411"/>
      <c r="J941" s="411"/>
      <c r="K941" s="411"/>
      <c r="L941" s="411"/>
      <c r="M941" s="374"/>
      <c r="N941" s="374"/>
      <c r="O941" s="374"/>
      <c r="P941" s="374"/>
      <c r="Q941" s="374"/>
      <c r="R941" s="374"/>
      <c r="S941" s="374"/>
      <c r="T941" s="374"/>
      <c r="U941" s="374"/>
      <c r="V941" s="374"/>
      <c r="W941" s="411"/>
      <c r="X941" s="411"/>
      <c r="Y941" s="411"/>
      <c r="Z941" s="411"/>
      <c r="AA941" s="411"/>
    </row>
    <row r="942" spans="1:27" ht="12.75" customHeight="1">
      <c r="A942" s="411"/>
      <c r="B942" s="411"/>
      <c r="C942" s="411"/>
      <c r="D942" s="411"/>
      <c r="E942" s="411"/>
      <c r="F942" s="374"/>
      <c r="G942" s="411"/>
      <c r="H942" s="411"/>
      <c r="I942" s="411"/>
      <c r="J942" s="411"/>
      <c r="K942" s="411"/>
      <c r="L942" s="411"/>
      <c r="M942" s="374"/>
      <c r="N942" s="374"/>
      <c r="O942" s="374"/>
      <c r="P942" s="374"/>
      <c r="Q942" s="374"/>
      <c r="R942" s="374"/>
      <c r="S942" s="374"/>
      <c r="T942" s="374"/>
      <c r="U942" s="374"/>
      <c r="V942" s="374"/>
      <c r="W942" s="411"/>
      <c r="X942" s="411"/>
      <c r="Y942" s="411"/>
      <c r="Z942" s="411"/>
      <c r="AA942" s="411"/>
    </row>
    <row r="943" spans="1:27" ht="12.75" customHeight="1">
      <c r="A943" s="411"/>
      <c r="B943" s="411"/>
      <c r="C943" s="411"/>
      <c r="D943" s="411"/>
      <c r="E943" s="411"/>
      <c r="F943" s="374"/>
      <c r="G943" s="411"/>
      <c r="H943" s="411"/>
      <c r="I943" s="411"/>
      <c r="J943" s="411"/>
      <c r="K943" s="411"/>
      <c r="L943" s="411"/>
      <c r="M943" s="374"/>
      <c r="N943" s="374"/>
      <c r="O943" s="374"/>
      <c r="P943" s="374"/>
      <c r="Q943" s="374"/>
      <c r="R943" s="374"/>
      <c r="S943" s="374"/>
      <c r="T943" s="374"/>
      <c r="U943" s="374"/>
      <c r="V943" s="374"/>
      <c r="W943" s="411"/>
      <c r="X943" s="411"/>
      <c r="Y943" s="411"/>
      <c r="Z943" s="411"/>
      <c r="AA943" s="411"/>
    </row>
    <row r="944" spans="1:27" ht="12.75" customHeight="1">
      <c r="A944" s="411"/>
      <c r="B944" s="411"/>
      <c r="C944" s="411"/>
      <c r="D944" s="411"/>
      <c r="E944" s="411"/>
      <c r="F944" s="374"/>
      <c r="G944" s="411"/>
      <c r="H944" s="411"/>
      <c r="I944" s="411"/>
      <c r="J944" s="411"/>
      <c r="K944" s="411"/>
      <c r="L944" s="411"/>
      <c r="M944" s="374"/>
      <c r="N944" s="374"/>
      <c r="O944" s="374"/>
      <c r="P944" s="374"/>
      <c r="Q944" s="374"/>
      <c r="R944" s="374"/>
      <c r="S944" s="374"/>
      <c r="T944" s="374"/>
      <c r="U944" s="374"/>
      <c r="V944" s="374"/>
      <c r="W944" s="411"/>
      <c r="X944" s="411"/>
      <c r="Y944" s="411"/>
      <c r="Z944" s="411"/>
      <c r="AA944" s="411"/>
    </row>
    <row r="945" spans="1:27" ht="12.75" customHeight="1">
      <c r="A945" s="411"/>
      <c r="B945" s="411"/>
      <c r="C945" s="411"/>
      <c r="D945" s="411"/>
      <c r="E945" s="411"/>
      <c r="F945" s="374"/>
      <c r="G945" s="411"/>
      <c r="H945" s="411"/>
      <c r="I945" s="411"/>
      <c r="J945" s="411"/>
      <c r="K945" s="411"/>
      <c r="L945" s="411"/>
      <c r="M945" s="374"/>
      <c r="N945" s="374"/>
      <c r="O945" s="374"/>
      <c r="P945" s="374"/>
      <c r="Q945" s="374"/>
      <c r="R945" s="374"/>
      <c r="S945" s="374"/>
      <c r="T945" s="374"/>
      <c r="U945" s="374"/>
      <c r="V945" s="374"/>
      <c r="W945" s="411"/>
      <c r="X945" s="411"/>
      <c r="Y945" s="411"/>
      <c r="Z945" s="411"/>
      <c r="AA945" s="411"/>
    </row>
    <row r="946" spans="1:27" ht="12.75" customHeight="1">
      <c r="A946" s="411"/>
      <c r="B946" s="411"/>
      <c r="C946" s="411"/>
      <c r="D946" s="411"/>
      <c r="E946" s="411"/>
      <c r="F946" s="374"/>
      <c r="G946" s="411"/>
      <c r="H946" s="411"/>
      <c r="I946" s="411"/>
      <c r="J946" s="411"/>
      <c r="K946" s="411"/>
      <c r="L946" s="411"/>
      <c r="M946" s="374"/>
      <c r="N946" s="374"/>
      <c r="O946" s="374"/>
      <c r="P946" s="374"/>
      <c r="Q946" s="374"/>
      <c r="R946" s="374"/>
      <c r="S946" s="374"/>
      <c r="T946" s="374"/>
      <c r="U946" s="374"/>
      <c r="V946" s="374"/>
      <c r="W946" s="411"/>
      <c r="X946" s="411"/>
      <c r="Y946" s="411"/>
      <c r="Z946" s="411"/>
      <c r="AA946" s="411"/>
    </row>
    <row r="947" spans="1:27" ht="12.75" customHeight="1">
      <c r="A947" s="411"/>
      <c r="B947" s="411"/>
      <c r="C947" s="411"/>
      <c r="D947" s="411"/>
      <c r="E947" s="411"/>
      <c r="F947" s="374"/>
      <c r="G947" s="411"/>
      <c r="H947" s="411"/>
      <c r="I947" s="411"/>
      <c r="J947" s="411"/>
      <c r="K947" s="411"/>
      <c r="L947" s="411"/>
      <c r="M947" s="374"/>
      <c r="N947" s="374"/>
      <c r="O947" s="374"/>
      <c r="P947" s="374"/>
      <c r="Q947" s="374"/>
      <c r="R947" s="374"/>
      <c r="S947" s="374"/>
      <c r="T947" s="374"/>
      <c r="U947" s="374"/>
      <c r="V947" s="374"/>
      <c r="W947" s="411"/>
      <c r="X947" s="411"/>
      <c r="Y947" s="411"/>
      <c r="Z947" s="411"/>
      <c r="AA947" s="411"/>
    </row>
    <row r="948" spans="1:27" ht="12.75" customHeight="1">
      <c r="A948" s="411"/>
      <c r="B948" s="411"/>
      <c r="C948" s="411"/>
      <c r="D948" s="411"/>
      <c r="E948" s="411"/>
      <c r="F948" s="374"/>
      <c r="G948" s="411"/>
      <c r="H948" s="411"/>
      <c r="I948" s="411"/>
      <c r="J948" s="411"/>
      <c r="K948" s="411"/>
      <c r="L948" s="411"/>
      <c r="M948" s="374"/>
      <c r="N948" s="374"/>
      <c r="O948" s="374"/>
      <c r="P948" s="374"/>
      <c r="Q948" s="374"/>
      <c r="R948" s="374"/>
      <c r="S948" s="374"/>
      <c r="T948" s="374"/>
      <c r="U948" s="374"/>
      <c r="V948" s="374"/>
      <c r="W948" s="411"/>
      <c r="X948" s="411"/>
      <c r="Y948" s="411"/>
      <c r="Z948" s="411"/>
      <c r="AA948" s="411"/>
    </row>
    <row r="949" spans="1:27" ht="12.75" customHeight="1">
      <c r="A949" s="411"/>
      <c r="B949" s="411"/>
      <c r="C949" s="411"/>
      <c r="D949" s="411"/>
      <c r="E949" s="411"/>
      <c r="F949" s="374"/>
      <c r="G949" s="411"/>
      <c r="H949" s="411"/>
      <c r="I949" s="411"/>
      <c r="J949" s="411"/>
      <c r="K949" s="411"/>
      <c r="L949" s="411"/>
      <c r="M949" s="374"/>
      <c r="N949" s="374"/>
      <c r="O949" s="374"/>
      <c r="P949" s="374"/>
      <c r="Q949" s="374"/>
      <c r="R949" s="374"/>
      <c r="S949" s="374"/>
      <c r="T949" s="374"/>
      <c r="U949" s="374"/>
      <c r="V949" s="374"/>
      <c r="W949" s="411"/>
      <c r="X949" s="411"/>
      <c r="Y949" s="411"/>
      <c r="Z949" s="411"/>
      <c r="AA949" s="411"/>
    </row>
    <row r="950" spans="1:27" ht="12.75" customHeight="1">
      <c r="A950" s="411"/>
      <c r="B950" s="411"/>
      <c r="C950" s="411"/>
      <c r="D950" s="411"/>
      <c r="E950" s="411"/>
      <c r="F950" s="374"/>
      <c r="G950" s="411"/>
      <c r="H950" s="411"/>
      <c r="I950" s="411"/>
      <c r="J950" s="411"/>
      <c r="K950" s="411"/>
      <c r="L950" s="411"/>
      <c r="M950" s="374"/>
      <c r="N950" s="374"/>
      <c r="O950" s="374"/>
      <c r="P950" s="374"/>
      <c r="Q950" s="374"/>
      <c r="R950" s="374"/>
      <c r="S950" s="374"/>
      <c r="T950" s="374"/>
      <c r="U950" s="374"/>
      <c r="V950" s="374"/>
      <c r="W950" s="411"/>
      <c r="X950" s="411"/>
      <c r="Y950" s="411"/>
      <c r="Z950" s="411"/>
      <c r="AA950" s="411"/>
    </row>
    <row r="951" spans="1:27" ht="12.75" customHeight="1">
      <c r="A951" s="411"/>
      <c r="B951" s="411"/>
      <c r="C951" s="411"/>
      <c r="D951" s="411"/>
      <c r="E951" s="411"/>
      <c r="F951" s="374"/>
      <c r="G951" s="411"/>
      <c r="H951" s="411"/>
      <c r="I951" s="411"/>
      <c r="J951" s="411"/>
      <c r="K951" s="411"/>
      <c r="L951" s="411"/>
      <c r="M951" s="374"/>
      <c r="N951" s="374"/>
      <c r="O951" s="374"/>
      <c r="P951" s="374"/>
      <c r="Q951" s="374"/>
      <c r="R951" s="374"/>
      <c r="S951" s="374"/>
      <c r="T951" s="374"/>
      <c r="U951" s="374"/>
      <c r="V951" s="374"/>
      <c r="W951" s="411"/>
      <c r="X951" s="411"/>
      <c r="Y951" s="411"/>
      <c r="Z951" s="411"/>
      <c r="AA951" s="411"/>
    </row>
    <row r="952" spans="1:27" ht="12.75" customHeight="1">
      <c r="A952" s="411"/>
      <c r="B952" s="411"/>
      <c r="C952" s="411"/>
      <c r="D952" s="411"/>
      <c r="E952" s="411"/>
      <c r="F952" s="374"/>
      <c r="G952" s="411"/>
      <c r="H952" s="411"/>
      <c r="I952" s="411"/>
      <c r="J952" s="411"/>
      <c r="K952" s="411"/>
      <c r="L952" s="411"/>
      <c r="M952" s="374"/>
      <c r="N952" s="374"/>
      <c r="O952" s="374"/>
      <c r="P952" s="374"/>
      <c r="Q952" s="374"/>
      <c r="R952" s="374"/>
      <c r="S952" s="374"/>
      <c r="T952" s="374"/>
      <c r="U952" s="374"/>
      <c r="V952" s="374"/>
      <c r="W952" s="411"/>
      <c r="X952" s="411"/>
      <c r="Y952" s="411"/>
      <c r="Z952" s="411"/>
      <c r="AA952" s="411"/>
    </row>
    <row r="953" spans="1:27" ht="12.75" customHeight="1">
      <c r="A953" s="411"/>
      <c r="B953" s="411"/>
      <c r="C953" s="411"/>
      <c r="D953" s="411"/>
      <c r="E953" s="411"/>
      <c r="F953" s="374"/>
      <c r="G953" s="411"/>
      <c r="H953" s="411"/>
      <c r="I953" s="411"/>
      <c r="J953" s="411"/>
      <c r="K953" s="411"/>
      <c r="L953" s="411"/>
      <c r="M953" s="374"/>
      <c r="N953" s="374"/>
      <c r="O953" s="374"/>
      <c r="P953" s="374"/>
      <c r="Q953" s="374"/>
      <c r="R953" s="374"/>
      <c r="S953" s="374"/>
      <c r="T953" s="374"/>
      <c r="U953" s="374"/>
      <c r="V953" s="374"/>
      <c r="W953" s="411"/>
      <c r="X953" s="411"/>
      <c r="Y953" s="411"/>
      <c r="Z953" s="411"/>
      <c r="AA953" s="411"/>
    </row>
    <row r="954" spans="1:27" ht="12.75" customHeight="1">
      <c r="A954" s="411"/>
      <c r="B954" s="411"/>
      <c r="C954" s="411"/>
      <c r="D954" s="411"/>
      <c r="E954" s="411"/>
      <c r="F954" s="374"/>
      <c r="G954" s="411"/>
      <c r="H954" s="411"/>
      <c r="I954" s="411"/>
      <c r="J954" s="411"/>
      <c r="K954" s="411"/>
      <c r="L954" s="411"/>
      <c r="M954" s="374"/>
      <c r="N954" s="374"/>
      <c r="O954" s="374"/>
      <c r="P954" s="374"/>
      <c r="Q954" s="374"/>
      <c r="R954" s="374"/>
      <c r="S954" s="374"/>
      <c r="T954" s="374"/>
      <c r="U954" s="374"/>
      <c r="V954" s="374"/>
      <c r="W954" s="411"/>
      <c r="X954" s="411"/>
      <c r="Y954" s="411"/>
      <c r="Z954" s="411"/>
      <c r="AA954" s="411"/>
    </row>
    <row r="955" spans="1:27" ht="12.75" customHeight="1">
      <c r="A955" s="411"/>
      <c r="B955" s="411"/>
      <c r="C955" s="411"/>
      <c r="D955" s="411"/>
      <c r="E955" s="411"/>
      <c r="F955" s="374"/>
      <c r="G955" s="411"/>
      <c r="H955" s="411"/>
      <c r="I955" s="411"/>
      <c r="J955" s="411"/>
      <c r="K955" s="411"/>
      <c r="L955" s="411"/>
      <c r="M955" s="374"/>
      <c r="N955" s="374"/>
      <c r="O955" s="374"/>
      <c r="P955" s="374"/>
      <c r="Q955" s="374"/>
      <c r="R955" s="374"/>
      <c r="S955" s="374"/>
      <c r="T955" s="374"/>
      <c r="U955" s="374"/>
      <c r="V955" s="374"/>
      <c r="W955" s="411"/>
      <c r="X955" s="411"/>
      <c r="Y955" s="411"/>
      <c r="Z955" s="411"/>
      <c r="AA955" s="411"/>
    </row>
    <row r="956" spans="1:27" ht="12.75" customHeight="1">
      <c r="A956" s="411"/>
      <c r="B956" s="411"/>
      <c r="C956" s="411"/>
      <c r="D956" s="411"/>
      <c r="E956" s="411"/>
      <c r="F956" s="374"/>
      <c r="G956" s="411"/>
      <c r="H956" s="411"/>
      <c r="I956" s="411"/>
      <c r="J956" s="411"/>
      <c r="K956" s="411"/>
      <c r="L956" s="411"/>
      <c r="M956" s="374"/>
      <c r="N956" s="374"/>
      <c r="O956" s="374"/>
      <c r="P956" s="374"/>
      <c r="Q956" s="374"/>
      <c r="R956" s="374"/>
      <c r="S956" s="374"/>
      <c r="T956" s="374"/>
      <c r="U956" s="374"/>
      <c r="V956" s="374"/>
      <c r="W956" s="411"/>
      <c r="X956" s="411"/>
      <c r="Y956" s="411"/>
      <c r="Z956" s="411"/>
      <c r="AA956" s="411"/>
    </row>
    <row r="957" spans="1:27" ht="12.75" customHeight="1">
      <c r="A957" s="411"/>
      <c r="B957" s="411"/>
      <c r="C957" s="411"/>
      <c r="D957" s="411"/>
      <c r="E957" s="411"/>
      <c r="F957" s="374"/>
      <c r="G957" s="411"/>
      <c r="H957" s="411"/>
      <c r="I957" s="411"/>
      <c r="J957" s="411"/>
      <c r="K957" s="411"/>
      <c r="L957" s="411"/>
      <c r="M957" s="374"/>
      <c r="N957" s="374"/>
      <c r="O957" s="374"/>
      <c r="P957" s="374"/>
      <c r="Q957" s="374"/>
      <c r="R957" s="374"/>
      <c r="S957" s="374"/>
      <c r="T957" s="374"/>
      <c r="U957" s="374"/>
      <c r="V957" s="374"/>
      <c r="W957" s="411"/>
      <c r="X957" s="411"/>
      <c r="Y957" s="411"/>
      <c r="Z957" s="411"/>
      <c r="AA957" s="411"/>
    </row>
    <row r="958" spans="1:27" ht="12.75" customHeight="1">
      <c r="A958" s="411"/>
      <c r="B958" s="411"/>
      <c r="C958" s="411"/>
      <c r="D958" s="411"/>
      <c r="E958" s="411"/>
      <c r="F958" s="374"/>
      <c r="G958" s="411"/>
      <c r="H958" s="411"/>
      <c r="I958" s="411"/>
      <c r="J958" s="411"/>
      <c r="K958" s="411"/>
      <c r="L958" s="411"/>
      <c r="M958" s="374"/>
      <c r="N958" s="374"/>
      <c r="O958" s="374"/>
      <c r="P958" s="374"/>
      <c r="Q958" s="374"/>
      <c r="R958" s="374"/>
      <c r="S958" s="374"/>
      <c r="T958" s="374"/>
      <c r="U958" s="374"/>
      <c r="V958" s="374"/>
      <c r="W958" s="411"/>
      <c r="X958" s="411"/>
      <c r="Y958" s="411"/>
      <c r="Z958" s="411"/>
      <c r="AA958" s="411"/>
    </row>
    <row r="959" spans="1:27" ht="12.75" customHeight="1">
      <c r="A959" s="411"/>
      <c r="B959" s="411"/>
      <c r="C959" s="411"/>
      <c r="D959" s="411"/>
      <c r="E959" s="411"/>
      <c r="F959" s="374"/>
      <c r="G959" s="411"/>
      <c r="H959" s="411"/>
      <c r="I959" s="411"/>
      <c r="J959" s="411"/>
      <c r="K959" s="411"/>
      <c r="L959" s="411"/>
      <c r="M959" s="374"/>
      <c r="N959" s="374"/>
      <c r="O959" s="374"/>
      <c r="P959" s="374"/>
      <c r="Q959" s="374"/>
      <c r="R959" s="374"/>
      <c r="S959" s="374"/>
      <c r="T959" s="374"/>
      <c r="U959" s="374"/>
      <c r="V959" s="374"/>
      <c r="W959" s="411"/>
      <c r="X959" s="411"/>
      <c r="Y959" s="411"/>
      <c r="Z959" s="411"/>
      <c r="AA959" s="411"/>
    </row>
    <row r="960" spans="1:27" ht="12.75" customHeight="1">
      <c r="A960" s="411"/>
      <c r="B960" s="411"/>
      <c r="C960" s="411"/>
      <c r="D960" s="411"/>
      <c r="E960" s="411"/>
      <c r="F960" s="374"/>
      <c r="G960" s="411"/>
      <c r="H960" s="411"/>
      <c r="I960" s="411"/>
      <c r="J960" s="411"/>
      <c r="K960" s="411"/>
      <c r="L960" s="411"/>
      <c r="M960" s="374"/>
      <c r="N960" s="374"/>
      <c r="O960" s="374"/>
      <c r="P960" s="374"/>
      <c r="Q960" s="374"/>
      <c r="R960" s="374"/>
      <c r="S960" s="374"/>
      <c r="T960" s="374"/>
      <c r="U960" s="374"/>
      <c r="V960" s="374"/>
      <c r="W960" s="411"/>
      <c r="X960" s="411"/>
      <c r="Y960" s="411"/>
      <c r="Z960" s="411"/>
      <c r="AA960" s="411"/>
    </row>
    <row r="961" spans="1:27" ht="12.75" customHeight="1">
      <c r="A961" s="411"/>
      <c r="B961" s="411"/>
      <c r="C961" s="411"/>
      <c r="D961" s="411"/>
      <c r="E961" s="411"/>
      <c r="F961" s="374"/>
      <c r="G961" s="411"/>
      <c r="H961" s="411"/>
      <c r="I961" s="411"/>
      <c r="J961" s="411"/>
      <c r="K961" s="411"/>
      <c r="L961" s="411"/>
      <c r="M961" s="374"/>
      <c r="N961" s="374"/>
      <c r="O961" s="374"/>
      <c r="P961" s="374"/>
      <c r="Q961" s="374"/>
      <c r="R961" s="374"/>
      <c r="S961" s="374"/>
      <c r="T961" s="374"/>
      <c r="U961" s="374"/>
      <c r="V961" s="374"/>
      <c r="W961" s="411"/>
      <c r="X961" s="411"/>
      <c r="Y961" s="411"/>
      <c r="Z961" s="411"/>
      <c r="AA961" s="411"/>
    </row>
    <row r="962" spans="1:27" ht="12.75" customHeight="1">
      <c r="A962" s="411"/>
      <c r="B962" s="411"/>
      <c r="C962" s="411"/>
      <c r="D962" s="411"/>
      <c r="E962" s="411"/>
      <c r="F962" s="374"/>
      <c r="G962" s="411"/>
      <c r="H962" s="411"/>
      <c r="I962" s="411"/>
      <c r="J962" s="411"/>
      <c r="K962" s="411"/>
      <c r="L962" s="411"/>
      <c r="M962" s="374"/>
      <c r="N962" s="374"/>
      <c r="O962" s="374"/>
      <c r="P962" s="374"/>
      <c r="Q962" s="374"/>
      <c r="R962" s="374"/>
      <c r="S962" s="374"/>
      <c r="T962" s="374"/>
      <c r="U962" s="374"/>
      <c r="V962" s="374"/>
      <c r="W962" s="411"/>
      <c r="X962" s="411"/>
      <c r="Y962" s="411"/>
      <c r="Z962" s="411"/>
      <c r="AA962" s="411"/>
    </row>
    <row r="963" spans="1:27" ht="12.75" customHeight="1">
      <c r="A963" s="411"/>
      <c r="B963" s="411"/>
      <c r="C963" s="411"/>
      <c r="D963" s="411"/>
      <c r="E963" s="411"/>
      <c r="F963" s="374"/>
      <c r="G963" s="411"/>
      <c r="H963" s="411"/>
      <c r="I963" s="411"/>
      <c r="J963" s="411"/>
      <c r="K963" s="411"/>
      <c r="L963" s="411"/>
      <c r="M963" s="374"/>
      <c r="N963" s="374"/>
      <c r="O963" s="374"/>
      <c r="P963" s="374"/>
      <c r="Q963" s="374"/>
      <c r="R963" s="374"/>
      <c r="S963" s="374"/>
      <c r="T963" s="374"/>
      <c r="U963" s="374"/>
      <c r="V963" s="374"/>
      <c r="W963" s="411"/>
      <c r="X963" s="411"/>
      <c r="Y963" s="411"/>
      <c r="Z963" s="411"/>
      <c r="AA963" s="411"/>
    </row>
    <row r="964" spans="1:27" ht="12.75" customHeight="1">
      <c r="A964" s="411"/>
      <c r="B964" s="411"/>
      <c r="C964" s="411"/>
      <c r="D964" s="411"/>
      <c r="E964" s="411"/>
      <c r="F964" s="374"/>
      <c r="G964" s="411"/>
      <c r="H964" s="411"/>
      <c r="I964" s="411"/>
      <c r="J964" s="411"/>
      <c r="K964" s="411"/>
      <c r="L964" s="411"/>
      <c r="M964" s="374"/>
      <c r="N964" s="374"/>
      <c r="O964" s="374"/>
      <c r="P964" s="374"/>
      <c r="Q964" s="374"/>
      <c r="R964" s="374"/>
      <c r="S964" s="374"/>
      <c r="T964" s="374"/>
      <c r="U964" s="374"/>
      <c r="V964" s="374"/>
      <c r="W964" s="411"/>
      <c r="X964" s="411"/>
      <c r="Y964" s="411"/>
      <c r="Z964" s="411"/>
      <c r="AA964" s="411"/>
    </row>
    <row r="965" spans="1:27" ht="12.75" customHeight="1">
      <c r="A965" s="411"/>
      <c r="B965" s="411"/>
      <c r="C965" s="411"/>
      <c r="D965" s="411"/>
      <c r="E965" s="411"/>
      <c r="F965" s="374"/>
      <c r="G965" s="411"/>
      <c r="H965" s="411"/>
      <c r="I965" s="411"/>
      <c r="J965" s="411"/>
      <c r="K965" s="411"/>
      <c r="L965" s="411"/>
      <c r="M965" s="374"/>
      <c r="N965" s="374"/>
      <c r="O965" s="374"/>
      <c r="P965" s="374"/>
      <c r="Q965" s="374"/>
      <c r="R965" s="374"/>
      <c r="S965" s="374"/>
      <c r="T965" s="374"/>
      <c r="U965" s="374"/>
      <c r="V965" s="374"/>
      <c r="W965" s="411"/>
      <c r="X965" s="411"/>
      <c r="Y965" s="411"/>
      <c r="Z965" s="411"/>
      <c r="AA965" s="411"/>
    </row>
    <row r="966" spans="1:27" ht="12.75" customHeight="1">
      <c r="A966" s="411"/>
      <c r="B966" s="411"/>
      <c r="C966" s="411"/>
      <c r="D966" s="411"/>
      <c r="E966" s="411"/>
      <c r="F966" s="374"/>
      <c r="G966" s="411"/>
      <c r="H966" s="411"/>
      <c r="I966" s="411"/>
      <c r="J966" s="411"/>
      <c r="K966" s="411"/>
      <c r="L966" s="411"/>
      <c r="M966" s="374"/>
      <c r="N966" s="374"/>
      <c r="O966" s="374"/>
      <c r="P966" s="374"/>
      <c r="Q966" s="374"/>
      <c r="R966" s="374"/>
      <c r="S966" s="374"/>
      <c r="T966" s="374"/>
      <c r="U966" s="374"/>
      <c r="V966" s="374"/>
      <c r="W966" s="411"/>
      <c r="X966" s="411"/>
      <c r="Y966" s="411"/>
      <c r="Z966" s="411"/>
      <c r="AA966" s="411"/>
    </row>
    <row r="967" spans="1:27" ht="12.75" customHeight="1">
      <c r="A967" s="411"/>
      <c r="B967" s="411"/>
      <c r="C967" s="411"/>
      <c r="D967" s="411"/>
      <c r="E967" s="411"/>
      <c r="F967" s="374"/>
      <c r="G967" s="411"/>
      <c r="H967" s="411"/>
      <c r="I967" s="411"/>
      <c r="J967" s="411"/>
      <c r="K967" s="411"/>
      <c r="L967" s="411"/>
      <c r="M967" s="374"/>
      <c r="N967" s="374"/>
      <c r="O967" s="374"/>
      <c r="P967" s="374"/>
      <c r="Q967" s="374"/>
      <c r="R967" s="374"/>
      <c r="S967" s="374"/>
      <c r="T967" s="374"/>
      <c r="U967" s="374"/>
      <c r="V967" s="374"/>
      <c r="W967" s="411"/>
      <c r="X967" s="411"/>
      <c r="Y967" s="411"/>
      <c r="Z967" s="411"/>
      <c r="AA967" s="411"/>
    </row>
    <row r="968" spans="1:27" ht="12.75" customHeight="1">
      <c r="A968" s="411"/>
      <c r="B968" s="411"/>
      <c r="C968" s="411"/>
      <c r="D968" s="411"/>
      <c r="E968" s="411"/>
      <c r="F968" s="374"/>
      <c r="G968" s="411"/>
      <c r="H968" s="411"/>
      <c r="I968" s="411"/>
      <c r="J968" s="411"/>
      <c r="K968" s="411"/>
      <c r="L968" s="411"/>
      <c r="M968" s="374"/>
      <c r="N968" s="374"/>
      <c r="O968" s="374"/>
      <c r="P968" s="374"/>
      <c r="Q968" s="374"/>
      <c r="R968" s="374"/>
      <c r="S968" s="374"/>
      <c r="T968" s="374"/>
      <c r="U968" s="374"/>
      <c r="V968" s="374"/>
      <c r="W968" s="411"/>
      <c r="X968" s="411"/>
      <c r="Y968" s="411"/>
      <c r="Z968" s="411"/>
      <c r="AA968" s="411"/>
    </row>
    <row r="969" spans="1:27" ht="12.75" customHeight="1">
      <c r="A969" s="411"/>
      <c r="B969" s="411"/>
      <c r="C969" s="411"/>
      <c r="D969" s="411"/>
      <c r="E969" s="411"/>
      <c r="F969" s="374"/>
      <c r="G969" s="411"/>
      <c r="H969" s="411"/>
      <c r="I969" s="411"/>
      <c r="J969" s="411"/>
      <c r="K969" s="411"/>
      <c r="L969" s="411"/>
      <c r="M969" s="374"/>
      <c r="N969" s="374"/>
      <c r="O969" s="374"/>
      <c r="P969" s="374"/>
      <c r="Q969" s="374"/>
      <c r="R969" s="374"/>
      <c r="S969" s="374"/>
      <c r="T969" s="374"/>
      <c r="U969" s="374"/>
      <c r="V969" s="374"/>
      <c r="W969" s="411"/>
      <c r="X969" s="411"/>
      <c r="Y969" s="411"/>
      <c r="Z969" s="411"/>
      <c r="AA969" s="411"/>
    </row>
    <row r="970" spans="1:27" ht="12.75" customHeight="1">
      <c r="A970" s="411"/>
      <c r="B970" s="411"/>
      <c r="C970" s="411"/>
      <c r="D970" s="411"/>
      <c r="E970" s="411"/>
      <c r="F970" s="374"/>
      <c r="G970" s="411"/>
      <c r="H970" s="411"/>
      <c r="I970" s="411"/>
      <c r="J970" s="411"/>
      <c r="K970" s="411"/>
      <c r="L970" s="411"/>
      <c r="M970" s="374"/>
      <c r="N970" s="374"/>
      <c r="O970" s="374"/>
      <c r="P970" s="374"/>
      <c r="Q970" s="374"/>
      <c r="R970" s="374"/>
      <c r="S970" s="374"/>
      <c r="T970" s="374"/>
      <c r="U970" s="374"/>
      <c r="V970" s="374"/>
      <c r="W970" s="411"/>
      <c r="X970" s="411"/>
      <c r="Y970" s="411"/>
      <c r="Z970" s="411"/>
      <c r="AA970" s="411"/>
    </row>
    <row r="971" spans="1:27" ht="12.75" customHeight="1">
      <c r="A971" s="411"/>
      <c r="B971" s="411"/>
      <c r="C971" s="411"/>
      <c r="D971" s="411"/>
      <c r="E971" s="411"/>
      <c r="F971" s="374"/>
      <c r="G971" s="411"/>
      <c r="H971" s="411"/>
      <c r="I971" s="411"/>
      <c r="J971" s="411"/>
      <c r="K971" s="411"/>
      <c r="L971" s="411"/>
      <c r="M971" s="374"/>
      <c r="N971" s="374"/>
      <c r="O971" s="374"/>
      <c r="P971" s="374"/>
      <c r="Q971" s="374"/>
      <c r="R971" s="374"/>
      <c r="S971" s="374"/>
      <c r="T971" s="374"/>
      <c r="U971" s="374"/>
      <c r="V971" s="374"/>
      <c r="W971" s="411"/>
      <c r="X971" s="411"/>
      <c r="Y971" s="411"/>
      <c r="Z971" s="411"/>
      <c r="AA971" s="411"/>
    </row>
    <row r="972" spans="1:27" ht="12.75" customHeight="1">
      <c r="A972" s="411"/>
      <c r="B972" s="411"/>
      <c r="C972" s="411"/>
      <c r="D972" s="411"/>
      <c r="E972" s="411"/>
      <c r="F972" s="374"/>
      <c r="G972" s="411"/>
      <c r="H972" s="411"/>
      <c r="I972" s="411"/>
      <c r="J972" s="411"/>
      <c r="K972" s="411"/>
      <c r="L972" s="411"/>
      <c r="M972" s="374"/>
      <c r="N972" s="374"/>
      <c r="O972" s="374"/>
      <c r="P972" s="374"/>
      <c r="Q972" s="374"/>
      <c r="R972" s="374"/>
      <c r="S972" s="374"/>
      <c r="T972" s="374"/>
      <c r="U972" s="374"/>
      <c r="V972" s="374"/>
      <c r="W972" s="411"/>
      <c r="X972" s="411"/>
      <c r="Y972" s="411"/>
      <c r="Z972" s="411"/>
      <c r="AA972" s="411"/>
    </row>
    <row r="973" spans="1:27" ht="12.75" customHeight="1">
      <c r="A973" s="411"/>
      <c r="B973" s="411"/>
      <c r="C973" s="411"/>
      <c r="D973" s="411"/>
      <c r="E973" s="411"/>
      <c r="F973" s="374"/>
      <c r="G973" s="411"/>
      <c r="H973" s="411"/>
      <c r="I973" s="411"/>
      <c r="J973" s="411"/>
      <c r="K973" s="411"/>
      <c r="L973" s="411"/>
      <c r="M973" s="374"/>
      <c r="N973" s="374"/>
      <c r="O973" s="374"/>
      <c r="P973" s="374"/>
      <c r="Q973" s="374"/>
      <c r="R973" s="374"/>
      <c r="S973" s="374"/>
      <c r="T973" s="374"/>
      <c r="U973" s="374"/>
      <c r="V973" s="374"/>
      <c r="W973" s="411"/>
      <c r="X973" s="411"/>
      <c r="Y973" s="411"/>
      <c r="Z973" s="411"/>
      <c r="AA973" s="411"/>
    </row>
    <row r="974" spans="1:27" ht="12.75" customHeight="1">
      <c r="A974" s="411"/>
      <c r="B974" s="411"/>
      <c r="C974" s="411"/>
      <c r="D974" s="411"/>
      <c r="E974" s="411"/>
      <c r="F974" s="374"/>
      <c r="G974" s="411"/>
      <c r="H974" s="411"/>
      <c r="I974" s="411"/>
      <c r="J974" s="411"/>
      <c r="K974" s="411"/>
      <c r="L974" s="411"/>
      <c r="M974" s="374"/>
      <c r="N974" s="374"/>
      <c r="O974" s="374"/>
      <c r="P974" s="374"/>
      <c r="Q974" s="374"/>
      <c r="R974" s="374"/>
      <c r="S974" s="374"/>
      <c r="T974" s="374"/>
      <c r="U974" s="374"/>
      <c r="V974" s="374"/>
      <c r="W974" s="411"/>
      <c r="X974" s="411"/>
      <c r="Y974" s="411"/>
      <c r="Z974" s="411"/>
      <c r="AA974" s="411"/>
    </row>
    <row r="975" spans="1:27" ht="12.75" customHeight="1">
      <c r="A975" s="411"/>
      <c r="B975" s="411"/>
      <c r="C975" s="411"/>
      <c r="D975" s="411"/>
      <c r="E975" s="411"/>
      <c r="F975" s="374"/>
      <c r="G975" s="411"/>
      <c r="H975" s="411"/>
      <c r="I975" s="411"/>
      <c r="J975" s="411"/>
      <c r="K975" s="411"/>
      <c r="L975" s="411"/>
      <c r="M975" s="374"/>
      <c r="N975" s="374"/>
      <c r="O975" s="374"/>
      <c r="P975" s="374"/>
      <c r="Q975" s="374"/>
      <c r="R975" s="374"/>
      <c r="S975" s="374"/>
      <c r="T975" s="374"/>
      <c r="U975" s="374"/>
      <c r="V975" s="374"/>
      <c r="W975" s="411"/>
      <c r="X975" s="411"/>
      <c r="Y975" s="411"/>
      <c r="Z975" s="411"/>
      <c r="AA975" s="411"/>
    </row>
    <row r="976" spans="1:27" ht="12.75" customHeight="1">
      <c r="A976" s="411"/>
      <c r="B976" s="411"/>
      <c r="C976" s="411"/>
      <c r="D976" s="411"/>
      <c r="E976" s="411"/>
      <c r="F976" s="374"/>
      <c r="G976" s="411"/>
      <c r="H976" s="411"/>
      <c r="I976" s="411"/>
      <c r="J976" s="411"/>
      <c r="K976" s="411"/>
      <c r="L976" s="411"/>
      <c r="M976" s="374"/>
      <c r="N976" s="374"/>
      <c r="O976" s="374"/>
      <c r="P976" s="374"/>
      <c r="Q976" s="374"/>
      <c r="R976" s="374"/>
      <c r="S976" s="374"/>
      <c r="T976" s="374"/>
      <c r="U976" s="374"/>
      <c r="V976" s="374"/>
      <c r="W976" s="411"/>
      <c r="X976" s="411"/>
      <c r="Y976" s="411"/>
      <c r="Z976" s="411"/>
      <c r="AA976" s="411"/>
    </row>
    <row r="977" spans="1:27" ht="12.75" customHeight="1">
      <c r="A977" s="411"/>
      <c r="B977" s="411"/>
      <c r="C977" s="411"/>
      <c r="D977" s="411"/>
      <c r="E977" s="411"/>
      <c r="F977" s="374"/>
      <c r="G977" s="411"/>
      <c r="H977" s="411"/>
      <c r="I977" s="411"/>
      <c r="J977" s="411"/>
      <c r="K977" s="411"/>
      <c r="L977" s="411"/>
      <c r="M977" s="374"/>
      <c r="N977" s="374"/>
      <c r="O977" s="374"/>
      <c r="P977" s="374"/>
      <c r="Q977" s="374"/>
      <c r="R977" s="374"/>
      <c r="S977" s="374"/>
      <c r="T977" s="374"/>
      <c r="U977" s="374"/>
      <c r="V977" s="374"/>
      <c r="W977" s="411"/>
      <c r="X977" s="411"/>
      <c r="Y977" s="411"/>
      <c r="Z977" s="411"/>
      <c r="AA977" s="411"/>
    </row>
    <row r="978" spans="1:27" ht="12.75" customHeight="1">
      <c r="A978" s="411"/>
      <c r="B978" s="411"/>
      <c r="C978" s="411"/>
      <c r="D978" s="411"/>
      <c r="E978" s="411"/>
      <c r="F978" s="374"/>
      <c r="G978" s="411"/>
      <c r="H978" s="411"/>
      <c r="I978" s="411"/>
      <c r="J978" s="411"/>
      <c r="K978" s="411"/>
      <c r="L978" s="411"/>
      <c r="M978" s="374"/>
      <c r="N978" s="374"/>
      <c r="O978" s="374"/>
      <c r="P978" s="374"/>
      <c r="Q978" s="374"/>
      <c r="R978" s="374"/>
      <c r="S978" s="374"/>
      <c r="T978" s="374"/>
      <c r="U978" s="374"/>
      <c r="V978" s="374"/>
      <c r="W978" s="411"/>
      <c r="X978" s="411"/>
      <c r="Y978" s="411"/>
      <c r="Z978" s="411"/>
      <c r="AA978" s="411"/>
    </row>
    <row r="979" spans="1:27" ht="12.75" customHeight="1">
      <c r="A979" s="411"/>
      <c r="B979" s="411"/>
      <c r="C979" s="411"/>
      <c r="D979" s="411"/>
      <c r="E979" s="411"/>
      <c r="F979" s="374"/>
      <c r="G979" s="411"/>
      <c r="H979" s="411"/>
      <c r="I979" s="411"/>
      <c r="J979" s="411"/>
      <c r="K979" s="411"/>
      <c r="L979" s="411"/>
      <c r="M979" s="374"/>
      <c r="N979" s="374"/>
      <c r="O979" s="374"/>
      <c r="P979" s="374"/>
      <c r="Q979" s="374"/>
      <c r="R979" s="374"/>
      <c r="S979" s="374"/>
      <c r="T979" s="374"/>
      <c r="U979" s="374"/>
      <c r="V979" s="374"/>
      <c r="W979" s="411"/>
      <c r="X979" s="411"/>
      <c r="Y979" s="411"/>
      <c r="Z979" s="411"/>
      <c r="AA979" s="411"/>
    </row>
    <row r="980" spans="1:27" ht="12.75" customHeight="1">
      <c r="A980" s="411"/>
      <c r="B980" s="411"/>
      <c r="C980" s="411"/>
      <c r="D980" s="411"/>
      <c r="E980" s="411"/>
      <c r="F980" s="374"/>
      <c r="G980" s="411"/>
      <c r="H980" s="411"/>
      <c r="I980" s="411"/>
      <c r="J980" s="411"/>
      <c r="K980" s="411"/>
      <c r="L980" s="411"/>
      <c r="M980" s="374"/>
      <c r="N980" s="374"/>
      <c r="O980" s="374"/>
      <c r="P980" s="374"/>
      <c r="Q980" s="374"/>
      <c r="R980" s="374"/>
      <c r="S980" s="374"/>
      <c r="T980" s="374"/>
      <c r="U980" s="374"/>
      <c r="V980" s="374"/>
      <c r="W980" s="411"/>
      <c r="X980" s="411"/>
      <c r="Y980" s="411"/>
      <c r="Z980" s="411"/>
      <c r="AA980" s="411"/>
    </row>
    <row r="981" spans="1:27" ht="12.75" customHeight="1">
      <c r="A981" s="411"/>
      <c r="B981" s="411"/>
      <c r="C981" s="411"/>
      <c r="D981" s="411"/>
      <c r="E981" s="411"/>
      <c r="F981" s="374"/>
      <c r="G981" s="411"/>
      <c r="H981" s="411"/>
      <c r="I981" s="411"/>
      <c r="J981" s="411"/>
      <c r="K981" s="411"/>
      <c r="L981" s="411"/>
      <c r="M981" s="374"/>
      <c r="N981" s="374"/>
      <c r="O981" s="374"/>
      <c r="P981" s="374"/>
      <c r="Q981" s="374"/>
      <c r="R981" s="374"/>
      <c r="S981" s="374"/>
      <c r="T981" s="374"/>
      <c r="U981" s="374"/>
      <c r="V981" s="374"/>
      <c r="W981" s="411"/>
      <c r="X981" s="411"/>
      <c r="Y981" s="411"/>
      <c r="Z981" s="411"/>
      <c r="AA981" s="411"/>
    </row>
    <row r="982" spans="1:27" ht="12.75" customHeight="1">
      <c r="A982" s="411"/>
      <c r="B982" s="411"/>
      <c r="C982" s="411"/>
      <c r="D982" s="411"/>
      <c r="E982" s="411"/>
      <c r="F982" s="374"/>
      <c r="G982" s="411"/>
      <c r="H982" s="411"/>
      <c r="I982" s="411"/>
      <c r="J982" s="411"/>
      <c r="K982" s="411"/>
      <c r="L982" s="411"/>
      <c r="M982" s="374"/>
      <c r="N982" s="374"/>
      <c r="O982" s="374"/>
      <c r="P982" s="374"/>
      <c r="Q982" s="374"/>
      <c r="R982" s="374"/>
      <c r="S982" s="374"/>
      <c r="T982" s="374"/>
      <c r="U982" s="374"/>
      <c r="V982" s="374"/>
      <c r="W982" s="411"/>
      <c r="X982" s="411"/>
      <c r="Y982" s="411"/>
      <c r="Z982" s="411"/>
      <c r="AA982" s="411"/>
    </row>
    <row r="983" spans="1:27" ht="12.75" customHeight="1">
      <c r="A983" s="411"/>
      <c r="B983" s="411"/>
      <c r="C983" s="411"/>
      <c r="D983" s="411"/>
      <c r="E983" s="411"/>
      <c r="F983" s="374"/>
      <c r="G983" s="411"/>
      <c r="H983" s="411"/>
      <c r="I983" s="411"/>
      <c r="J983" s="411"/>
      <c r="K983" s="411"/>
      <c r="L983" s="411"/>
      <c r="M983" s="374"/>
      <c r="N983" s="374"/>
      <c r="O983" s="374"/>
      <c r="P983" s="374"/>
      <c r="Q983" s="374"/>
      <c r="R983" s="374"/>
      <c r="S983" s="374"/>
      <c r="T983" s="374"/>
      <c r="U983" s="374"/>
      <c r="V983" s="374"/>
      <c r="W983" s="411"/>
      <c r="X983" s="411"/>
      <c r="Y983" s="411"/>
      <c r="Z983" s="411"/>
      <c r="AA983" s="411"/>
    </row>
    <row r="984" spans="1:27" ht="12.75" customHeight="1">
      <c r="A984" s="411"/>
      <c r="B984" s="411"/>
      <c r="C984" s="411"/>
      <c r="D984" s="411"/>
      <c r="E984" s="411"/>
      <c r="F984" s="374"/>
      <c r="G984" s="411"/>
      <c r="H984" s="411"/>
      <c r="I984" s="411"/>
      <c r="J984" s="411"/>
      <c r="K984" s="411"/>
      <c r="L984" s="411"/>
      <c r="M984" s="374"/>
      <c r="N984" s="374"/>
      <c r="O984" s="374"/>
      <c r="P984" s="374"/>
      <c r="Q984" s="374"/>
      <c r="R984" s="374"/>
      <c r="S984" s="374"/>
      <c r="T984" s="374"/>
      <c r="U984" s="374"/>
      <c r="V984" s="374"/>
      <c r="W984" s="411"/>
      <c r="X984" s="411"/>
      <c r="Y984" s="411"/>
      <c r="Z984" s="411"/>
      <c r="AA984" s="411"/>
    </row>
    <row r="985" spans="1:27" ht="12.75" customHeight="1">
      <c r="A985" s="411"/>
      <c r="B985" s="411"/>
      <c r="C985" s="411"/>
      <c r="D985" s="411"/>
      <c r="E985" s="411"/>
      <c r="F985" s="374"/>
      <c r="G985" s="411"/>
      <c r="H985" s="411"/>
      <c r="I985" s="411"/>
      <c r="J985" s="411"/>
      <c r="K985" s="411"/>
      <c r="L985" s="411"/>
      <c r="M985" s="374"/>
      <c r="N985" s="374"/>
      <c r="O985" s="374"/>
      <c r="P985" s="374"/>
      <c r="Q985" s="374"/>
      <c r="R985" s="374"/>
      <c r="S985" s="374"/>
      <c r="T985" s="374"/>
      <c r="U985" s="374"/>
      <c r="V985" s="374"/>
      <c r="W985" s="411"/>
      <c r="X985" s="411"/>
      <c r="Y985" s="411"/>
      <c r="Z985" s="411"/>
      <c r="AA985" s="411"/>
    </row>
    <row r="986" spans="1:27" ht="12.75" customHeight="1">
      <c r="A986" s="411"/>
      <c r="B986" s="411"/>
      <c r="C986" s="411"/>
      <c r="D986" s="411"/>
      <c r="E986" s="411"/>
      <c r="F986" s="374"/>
      <c r="G986" s="411"/>
      <c r="H986" s="411"/>
      <c r="I986" s="411"/>
      <c r="J986" s="411"/>
      <c r="K986" s="411"/>
      <c r="L986" s="411"/>
      <c r="M986" s="374"/>
      <c r="N986" s="374"/>
      <c r="O986" s="374"/>
      <c r="P986" s="374"/>
      <c r="Q986" s="374"/>
      <c r="R986" s="374"/>
      <c r="S986" s="374"/>
      <c r="T986" s="374"/>
      <c r="U986" s="374"/>
      <c r="V986" s="374"/>
      <c r="W986" s="411"/>
      <c r="X986" s="411"/>
      <c r="Y986" s="411"/>
      <c r="Z986" s="411"/>
      <c r="AA986" s="411"/>
    </row>
    <row r="987" spans="1:27" ht="12.75" customHeight="1">
      <c r="A987" s="411"/>
      <c r="B987" s="411"/>
      <c r="C987" s="411"/>
      <c r="D987" s="411"/>
      <c r="E987" s="411"/>
      <c r="F987" s="374"/>
      <c r="G987" s="411"/>
      <c r="H987" s="411"/>
      <c r="I987" s="411"/>
      <c r="J987" s="411"/>
      <c r="K987" s="411"/>
      <c r="L987" s="411"/>
      <c r="M987" s="374"/>
      <c r="N987" s="374"/>
      <c r="O987" s="374"/>
      <c r="P987" s="374"/>
      <c r="Q987" s="374"/>
      <c r="R987" s="374"/>
      <c r="S987" s="374"/>
      <c r="T987" s="374"/>
      <c r="U987" s="374"/>
      <c r="V987" s="374"/>
      <c r="W987" s="411"/>
      <c r="X987" s="411"/>
      <c r="Y987" s="411"/>
      <c r="Z987" s="411"/>
      <c r="AA987" s="411"/>
    </row>
    <row r="988" spans="1:27" ht="12.75" customHeight="1">
      <c r="A988" s="411"/>
      <c r="B988" s="411"/>
      <c r="C988" s="411"/>
      <c r="D988" s="411"/>
      <c r="E988" s="411"/>
      <c r="F988" s="374"/>
      <c r="G988" s="411"/>
      <c r="H988" s="411"/>
      <c r="I988" s="411"/>
      <c r="J988" s="411"/>
      <c r="K988" s="411"/>
      <c r="L988" s="411"/>
      <c r="M988" s="374"/>
      <c r="N988" s="374"/>
      <c r="O988" s="374"/>
      <c r="P988" s="374"/>
      <c r="Q988" s="374"/>
      <c r="R988" s="374"/>
      <c r="S988" s="374"/>
      <c r="T988" s="374"/>
      <c r="U988" s="374"/>
      <c r="V988" s="374"/>
      <c r="W988" s="411"/>
      <c r="X988" s="411"/>
      <c r="Y988" s="411"/>
      <c r="Z988" s="411"/>
      <c r="AA988" s="411"/>
    </row>
    <row r="989" spans="1:27" ht="12.75" customHeight="1">
      <c r="A989" s="411"/>
      <c r="B989" s="411"/>
      <c r="C989" s="411"/>
      <c r="D989" s="411"/>
      <c r="E989" s="411"/>
      <c r="F989" s="374"/>
      <c r="G989" s="411"/>
      <c r="H989" s="411"/>
      <c r="I989" s="411"/>
      <c r="J989" s="411"/>
      <c r="K989" s="411"/>
      <c r="L989" s="411"/>
      <c r="M989" s="374"/>
      <c r="N989" s="374"/>
      <c r="O989" s="374"/>
      <c r="P989" s="374"/>
      <c r="Q989" s="374"/>
      <c r="R989" s="374"/>
      <c r="S989" s="374"/>
      <c r="T989" s="374"/>
      <c r="U989" s="374"/>
      <c r="V989" s="374"/>
      <c r="W989" s="411"/>
      <c r="X989" s="411"/>
      <c r="Y989" s="411"/>
      <c r="Z989" s="411"/>
      <c r="AA989" s="411"/>
    </row>
    <row r="990" spans="1:27" ht="12.75" customHeight="1">
      <c r="A990" s="411"/>
      <c r="B990" s="411"/>
      <c r="C990" s="411"/>
      <c r="D990" s="411"/>
      <c r="E990" s="411"/>
      <c r="F990" s="374"/>
      <c r="G990" s="411"/>
      <c r="H990" s="411"/>
      <c r="I990" s="411"/>
      <c r="J990" s="411"/>
      <c r="K990" s="411"/>
      <c r="L990" s="411"/>
      <c r="M990" s="374"/>
      <c r="N990" s="374"/>
      <c r="O990" s="374"/>
      <c r="P990" s="374"/>
      <c r="Q990" s="374"/>
      <c r="R990" s="374"/>
      <c r="S990" s="374"/>
      <c r="T990" s="374"/>
      <c r="U990" s="374"/>
      <c r="V990" s="374"/>
      <c r="W990" s="411"/>
      <c r="X990" s="411"/>
      <c r="Y990" s="411"/>
      <c r="Z990" s="411"/>
      <c r="AA990" s="411"/>
    </row>
    <row r="991" spans="1:27" ht="12.75" customHeight="1">
      <c r="A991" s="411"/>
      <c r="B991" s="411"/>
      <c r="C991" s="411"/>
      <c r="D991" s="411"/>
      <c r="E991" s="411"/>
      <c r="F991" s="374"/>
      <c r="G991" s="411"/>
      <c r="H991" s="411"/>
      <c r="I991" s="411"/>
      <c r="J991" s="411"/>
      <c r="K991" s="411"/>
      <c r="L991" s="411"/>
      <c r="M991" s="374"/>
      <c r="N991" s="374"/>
      <c r="O991" s="374"/>
      <c r="P991" s="374"/>
      <c r="Q991" s="374"/>
      <c r="R991" s="374"/>
      <c r="S991" s="374"/>
      <c r="T991" s="374"/>
      <c r="U991" s="374"/>
      <c r="V991" s="374"/>
      <c r="W991" s="411"/>
      <c r="X991" s="411"/>
      <c r="Y991" s="411"/>
      <c r="Z991" s="411"/>
      <c r="AA991" s="411"/>
    </row>
    <row r="992" spans="1:27" ht="12.75" customHeight="1">
      <c r="A992" s="411"/>
      <c r="B992" s="411"/>
      <c r="C992" s="411"/>
      <c r="D992" s="411"/>
      <c r="E992" s="411"/>
      <c r="F992" s="374"/>
      <c r="G992" s="411"/>
      <c r="H992" s="411"/>
      <c r="I992" s="411"/>
      <c r="J992" s="411"/>
      <c r="K992" s="411"/>
      <c r="L992" s="411"/>
      <c r="M992" s="374"/>
      <c r="N992" s="374"/>
      <c r="O992" s="374"/>
      <c r="P992" s="374"/>
      <c r="Q992" s="374"/>
      <c r="R992" s="374"/>
      <c r="S992" s="374"/>
      <c r="T992" s="374"/>
      <c r="U992" s="374"/>
      <c r="V992" s="374"/>
      <c r="W992" s="411"/>
      <c r="X992" s="411"/>
      <c r="Y992" s="411"/>
      <c r="Z992" s="411"/>
      <c r="AA992" s="411"/>
    </row>
    <row r="993" spans="1:27" ht="12.75" customHeight="1">
      <c r="A993" s="411"/>
      <c r="B993" s="411"/>
      <c r="C993" s="411"/>
      <c r="D993" s="411"/>
      <c r="E993" s="411"/>
      <c r="F993" s="374"/>
      <c r="G993" s="411"/>
      <c r="H993" s="411"/>
      <c r="I993" s="411"/>
      <c r="J993" s="411"/>
      <c r="K993" s="411"/>
      <c r="L993" s="411"/>
      <c r="M993" s="374"/>
      <c r="N993" s="374"/>
      <c r="O993" s="374"/>
      <c r="P993" s="374"/>
      <c r="Q993" s="374"/>
      <c r="R993" s="374"/>
      <c r="S993" s="374"/>
      <c r="T993" s="374"/>
      <c r="U993" s="374"/>
      <c r="V993" s="374"/>
      <c r="W993" s="411"/>
      <c r="X993" s="411"/>
      <c r="Y993" s="411"/>
      <c r="Z993" s="411"/>
      <c r="AA993" s="411"/>
    </row>
    <row r="994" spans="1:27" ht="12.75" customHeight="1">
      <c r="A994" s="411"/>
      <c r="B994" s="411"/>
      <c r="C994" s="411"/>
      <c r="D994" s="411"/>
      <c r="E994" s="411"/>
      <c r="F994" s="374"/>
      <c r="G994" s="411"/>
      <c r="H994" s="411"/>
      <c r="I994" s="411"/>
      <c r="J994" s="411"/>
      <c r="K994" s="411"/>
      <c r="L994" s="411"/>
      <c r="M994" s="374"/>
      <c r="N994" s="374"/>
      <c r="O994" s="374"/>
      <c r="P994" s="374"/>
      <c r="Q994" s="374"/>
      <c r="R994" s="374"/>
      <c r="S994" s="374"/>
      <c r="T994" s="374"/>
      <c r="U994" s="374"/>
      <c r="V994" s="374"/>
      <c r="W994" s="411"/>
      <c r="X994" s="411"/>
      <c r="Y994" s="411"/>
      <c r="Z994" s="411"/>
      <c r="AA994" s="411"/>
    </row>
    <row r="995" spans="1:27" ht="12.75" customHeight="1">
      <c r="A995" s="411"/>
      <c r="B995" s="411"/>
      <c r="C995" s="411"/>
      <c r="D995" s="411"/>
      <c r="E995" s="411"/>
      <c r="F995" s="374"/>
      <c r="G995" s="411"/>
      <c r="H995" s="411"/>
      <c r="I995" s="411"/>
      <c r="J995" s="411"/>
      <c r="K995" s="411"/>
      <c r="L995" s="411"/>
      <c r="M995" s="374"/>
      <c r="N995" s="374"/>
      <c r="O995" s="374"/>
      <c r="P995" s="374"/>
      <c r="Q995" s="374"/>
      <c r="R995" s="374"/>
      <c r="S995" s="374"/>
      <c r="T995" s="374"/>
      <c r="U995" s="374"/>
      <c r="V995" s="374"/>
      <c r="W995" s="411"/>
      <c r="X995" s="411"/>
      <c r="Y995" s="411"/>
      <c r="Z995" s="411"/>
      <c r="AA995" s="411"/>
    </row>
    <row r="996" spans="1:27" ht="12.75" customHeight="1">
      <c r="A996" s="411"/>
      <c r="B996" s="411"/>
      <c r="C996" s="411"/>
      <c r="D996" s="411"/>
      <c r="E996" s="411"/>
      <c r="F996" s="374"/>
      <c r="G996" s="411"/>
      <c r="H996" s="411"/>
      <c r="I996" s="411"/>
      <c r="J996" s="411"/>
      <c r="K996" s="411"/>
      <c r="L996" s="411"/>
      <c r="M996" s="374"/>
      <c r="N996" s="374"/>
      <c r="O996" s="374"/>
      <c r="P996" s="374"/>
      <c r="Q996" s="374"/>
      <c r="R996" s="374"/>
      <c r="S996" s="374"/>
      <c r="T996" s="374"/>
      <c r="U996" s="374"/>
      <c r="V996" s="374"/>
      <c r="W996" s="411"/>
      <c r="X996" s="411"/>
      <c r="Y996" s="411"/>
      <c r="Z996" s="411"/>
      <c r="AA996" s="411"/>
    </row>
    <row r="997" spans="1:27" ht="12.75" customHeight="1">
      <c r="A997" s="411"/>
      <c r="B997" s="411"/>
      <c r="C997" s="411"/>
      <c r="D997" s="411"/>
      <c r="E997" s="411"/>
      <c r="F997" s="374"/>
      <c r="G997" s="411"/>
      <c r="H997" s="411"/>
      <c r="I997" s="411"/>
      <c r="J997" s="411"/>
      <c r="K997" s="411"/>
      <c r="L997" s="411"/>
      <c r="M997" s="374"/>
      <c r="N997" s="374"/>
      <c r="O997" s="374"/>
      <c r="P997" s="374"/>
      <c r="Q997" s="374"/>
      <c r="R997" s="374"/>
      <c r="S997" s="374"/>
      <c r="T997" s="374"/>
      <c r="U997" s="374"/>
      <c r="V997" s="374"/>
      <c r="W997" s="411"/>
      <c r="X997" s="411"/>
      <c r="Y997" s="411"/>
      <c r="Z997" s="411"/>
      <c r="AA997" s="411"/>
    </row>
    <row r="998" spans="1:27" ht="12.75" customHeight="1">
      <c r="A998" s="411"/>
      <c r="B998" s="411"/>
      <c r="C998" s="411"/>
      <c r="D998" s="411"/>
      <c r="E998" s="411"/>
      <c r="F998" s="374"/>
      <c r="G998" s="411"/>
      <c r="H998" s="411"/>
      <c r="I998" s="411"/>
      <c r="J998" s="411"/>
      <c r="K998" s="411"/>
      <c r="L998" s="411"/>
      <c r="M998" s="374"/>
      <c r="N998" s="374"/>
      <c r="O998" s="374"/>
      <c r="P998" s="374"/>
      <c r="Q998" s="374"/>
      <c r="R998" s="374"/>
      <c r="S998" s="374"/>
      <c r="T998" s="374"/>
      <c r="U998" s="374"/>
      <c r="V998" s="374"/>
      <c r="W998" s="411"/>
      <c r="X998" s="411"/>
      <c r="Y998" s="411"/>
      <c r="Z998" s="411"/>
      <c r="AA998" s="411"/>
    </row>
    <row r="999" spans="1:27" ht="12.75" customHeight="1">
      <c r="A999" s="411"/>
      <c r="B999" s="411"/>
      <c r="C999" s="411"/>
      <c r="D999" s="411"/>
      <c r="E999" s="411"/>
      <c r="F999" s="374"/>
      <c r="G999" s="411"/>
      <c r="H999" s="411"/>
      <c r="I999" s="411"/>
      <c r="J999" s="411"/>
      <c r="K999" s="411"/>
      <c r="L999" s="411"/>
      <c r="M999" s="374"/>
      <c r="N999" s="374"/>
      <c r="O999" s="374"/>
      <c r="P999" s="374"/>
      <c r="Q999" s="374"/>
      <c r="R999" s="374"/>
      <c r="S999" s="374"/>
      <c r="T999" s="374"/>
      <c r="U999" s="374"/>
      <c r="V999" s="374"/>
      <c r="W999" s="411"/>
      <c r="X999" s="411"/>
      <c r="Y999" s="411"/>
      <c r="Z999" s="411"/>
      <c r="AA999" s="411"/>
    </row>
    <row r="1000" spans="1:27" ht="12.75" customHeight="1">
      <c r="A1000" s="411"/>
      <c r="B1000" s="411"/>
      <c r="C1000" s="411"/>
      <c r="D1000" s="411"/>
      <c r="E1000" s="411"/>
      <c r="F1000" s="374"/>
      <c r="G1000" s="411"/>
      <c r="H1000" s="411"/>
      <c r="I1000" s="411"/>
      <c r="J1000" s="411"/>
      <c r="K1000" s="411"/>
      <c r="L1000" s="411"/>
      <c r="M1000" s="374"/>
      <c r="N1000" s="374"/>
      <c r="O1000" s="374"/>
      <c r="P1000" s="374"/>
      <c r="Q1000" s="374"/>
      <c r="R1000" s="374"/>
      <c r="S1000" s="374"/>
      <c r="T1000" s="374"/>
      <c r="U1000" s="374"/>
      <c r="V1000" s="374"/>
      <c r="W1000" s="411"/>
      <c r="X1000" s="411"/>
      <c r="Y1000" s="411"/>
      <c r="Z1000" s="411"/>
      <c r="AA1000" s="411"/>
    </row>
    <row r="1001" spans="1:27" ht="12.75" customHeight="1">
      <c r="A1001" s="411"/>
      <c r="B1001" s="411"/>
      <c r="C1001" s="411"/>
      <c r="D1001" s="411"/>
      <c r="E1001" s="411"/>
      <c r="F1001" s="374"/>
      <c r="G1001" s="411"/>
      <c r="H1001" s="411"/>
      <c r="I1001" s="411"/>
      <c r="J1001" s="411"/>
      <c r="K1001" s="411"/>
      <c r="L1001" s="411"/>
      <c r="M1001" s="374"/>
      <c r="N1001" s="374"/>
      <c r="O1001" s="374"/>
      <c r="P1001" s="374"/>
      <c r="Q1001" s="374"/>
      <c r="R1001" s="374"/>
      <c r="S1001" s="374"/>
      <c r="T1001" s="374"/>
      <c r="U1001" s="374"/>
      <c r="V1001" s="374"/>
      <c r="W1001" s="411"/>
      <c r="X1001" s="411"/>
      <c r="Y1001" s="411"/>
      <c r="Z1001" s="411"/>
      <c r="AA1001" s="411"/>
    </row>
    <row r="1002" spans="1:27" ht="12.75" customHeight="1">
      <c r="A1002" s="411"/>
      <c r="B1002" s="411"/>
      <c r="C1002" s="411"/>
      <c r="D1002" s="411"/>
      <c r="E1002" s="411"/>
      <c r="F1002" s="374"/>
      <c r="G1002" s="411"/>
      <c r="H1002" s="411"/>
      <c r="I1002" s="411"/>
      <c r="J1002" s="411"/>
      <c r="K1002" s="411"/>
      <c r="L1002" s="411"/>
      <c r="M1002" s="374"/>
      <c r="N1002" s="374"/>
      <c r="O1002" s="374"/>
      <c r="P1002" s="374"/>
      <c r="Q1002" s="374"/>
      <c r="R1002" s="374"/>
      <c r="S1002" s="374"/>
      <c r="T1002" s="374"/>
      <c r="U1002" s="374"/>
      <c r="V1002" s="374"/>
      <c r="W1002" s="411"/>
      <c r="X1002" s="411"/>
      <c r="Y1002" s="411"/>
      <c r="Z1002" s="411"/>
      <c r="AA1002" s="411"/>
    </row>
    <row r="1003" spans="1:27" ht="12.75" customHeight="1">
      <c r="A1003" s="411"/>
      <c r="B1003" s="411"/>
      <c r="C1003" s="411"/>
      <c r="D1003" s="411"/>
      <c r="E1003" s="411"/>
      <c r="F1003" s="374"/>
      <c r="G1003" s="411"/>
      <c r="H1003" s="411"/>
      <c r="I1003" s="411"/>
      <c r="J1003" s="411"/>
      <c r="K1003" s="411"/>
      <c r="L1003" s="411"/>
      <c r="M1003" s="374"/>
      <c r="N1003" s="374"/>
      <c r="O1003" s="374"/>
      <c r="P1003" s="374"/>
      <c r="Q1003" s="374"/>
      <c r="R1003" s="374"/>
      <c r="S1003" s="374"/>
      <c r="T1003" s="374"/>
      <c r="U1003" s="374"/>
      <c r="V1003" s="374"/>
      <c r="W1003" s="411"/>
      <c r="X1003" s="411"/>
      <c r="Y1003" s="411"/>
      <c r="Z1003" s="411"/>
      <c r="AA1003" s="411"/>
    </row>
    <row r="1004" spans="1:27" ht="12.75" customHeight="1">
      <c r="A1004" s="411"/>
      <c r="B1004" s="411"/>
      <c r="C1004" s="411"/>
      <c r="D1004" s="411"/>
      <c r="E1004" s="411"/>
      <c r="F1004" s="374"/>
      <c r="G1004" s="411"/>
      <c r="H1004" s="411"/>
      <c r="I1004" s="411"/>
      <c r="J1004" s="411"/>
      <c r="K1004" s="411"/>
      <c r="L1004" s="411"/>
      <c r="M1004" s="374"/>
      <c r="N1004" s="374"/>
      <c r="O1004" s="374"/>
      <c r="P1004" s="374"/>
      <c r="Q1004" s="374"/>
      <c r="R1004" s="374"/>
      <c r="S1004" s="374"/>
      <c r="T1004" s="374"/>
      <c r="U1004" s="374"/>
      <c r="V1004" s="374"/>
      <c r="W1004" s="411"/>
      <c r="X1004" s="411"/>
      <c r="Y1004" s="411"/>
      <c r="Z1004" s="411"/>
      <c r="AA1004" s="411"/>
    </row>
    <row r="1005" spans="1:27" ht="12.75" customHeight="1">
      <c r="A1005" s="411"/>
      <c r="B1005" s="411"/>
      <c r="C1005" s="411"/>
      <c r="D1005" s="411"/>
      <c r="E1005" s="411"/>
      <c r="F1005" s="374"/>
      <c r="G1005" s="411"/>
      <c r="H1005" s="411"/>
      <c r="I1005" s="411"/>
      <c r="J1005" s="411"/>
      <c r="K1005" s="411"/>
      <c r="L1005" s="411"/>
      <c r="M1005" s="374"/>
      <c r="N1005" s="374"/>
      <c r="O1005" s="374"/>
      <c r="P1005" s="374"/>
      <c r="Q1005" s="374"/>
      <c r="R1005" s="374"/>
      <c r="S1005" s="374"/>
      <c r="T1005" s="374"/>
      <c r="U1005" s="374"/>
      <c r="V1005" s="374"/>
      <c r="W1005" s="411"/>
      <c r="X1005" s="411"/>
      <c r="Y1005" s="411"/>
      <c r="Z1005" s="411"/>
      <c r="AA1005" s="411"/>
    </row>
    <row r="1006" spans="1:27" ht="12.75" customHeight="1">
      <c r="A1006" s="411"/>
      <c r="B1006" s="411"/>
      <c r="C1006" s="411"/>
      <c r="D1006" s="411"/>
      <c r="E1006" s="411"/>
      <c r="F1006" s="374"/>
      <c r="G1006" s="411"/>
      <c r="H1006" s="411"/>
      <c r="I1006" s="411"/>
      <c r="J1006" s="411"/>
      <c r="K1006" s="411"/>
      <c r="L1006" s="411"/>
      <c r="M1006" s="374"/>
      <c r="N1006" s="374"/>
      <c r="O1006" s="374"/>
      <c r="P1006" s="374"/>
      <c r="Q1006" s="374"/>
      <c r="R1006" s="374"/>
      <c r="S1006" s="374"/>
      <c r="T1006" s="374"/>
      <c r="U1006" s="374"/>
      <c r="V1006" s="374"/>
      <c r="W1006" s="411"/>
      <c r="X1006" s="411"/>
      <c r="Y1006" s="411"/>
      <c r="Z1006" s="411"/>
      <c r="AA1006" s="411"/>
    </row>
    <row r="1007" spans="1:27" ht="12.75" customHeight="1">
      <c r="A1007" s="411"/>
      <c r="B1007" s="411"/>
      <c r="C1007" s="411"/>
      <c r="D1007" s="411"/>
      <c r="E1007" s="411"/>
      <c r="F1007" s="374"/>
      <c r="G1007" s="411"/>
      <c r="H1007" s="411"/>
      <c r="I1007" s="411"/>
      <c r="J1007" s="411"/>
      <c r="K1007" s="411"/>
      <c r="L1007" s="411"/>
      <c r="M1007" s="374"/>
      <c r="N1007" s="374"/>
      <c r="O1007" s="374"/>
      <c r="P1007" s="374"/>
      <c r="Q1007" s="374"/>
      <c r="R1007" s="374"/>
      <c r="S1007" s="374"/>
      <c r="T1007" s="374"/>
      <c r="U1007" s="374"/>
      <c r="V1007" s="374"/>
      <c r="W1007" s="411"/>
      <c r="X1007" s="411"/>
      <c r="Y1007" s="411"/>
      <c r="Z1007" s="411"/>
      <c r="AA1007" s="411"/>
    </row>
    <row r="1008" spans="1:27" ht="12.75" customHeight="1">
      <c r="A1008" s="411"/>
      <c r="B1008" s="411"/>
      <c r="C1008" s="411"/>
      <c r="D1008" s="411"/>
      <c r="E1008" s="411"/>
      <c r="F1008" s="374"/>
      <c r="G1008" s="411"/>
      <c r="H1008" s="411"/>
      <c r="I1008" s="411"/>
      <c r="J1008" s="411"/>
      <c r="K1008" s="411"/>
      <c r="L1008" s="411"/>
      <c r="M1008" s="374"/>
      <c r="N1008" s="374"/>
      <c r="O1008" s="374"/>
      <c r="P1008" s="374"/>
      <c r="Q1008" s="374"/>
      <c r="R1008" s="374"/>
      <c r="S1008" s="374"/>
      <c r="T1008" s="374"/>
      <c r="U1008" s="374"/>
      <c r="V1008" s="374"/>
      <c r="W1008" s="411"/>
      <c r="X1008" s="411"/>
      <c r="Y1008" s="411"/>
      <c r="Z1008" s="411"/>
      <c r="AA1008" s="411"/>
    </row>
    <row r="1009" spans="1:27" ht="12.75" customHeight="1">
      <c r="A1009" s="411"/>
      <c r="B1009" s="411"/>
      <c r="C1009" s="411"/>
      <c r="D1009" s="411"/>
      <c r="E1009" s="411"/>
      <c r="F1009" s="374"/>
      <c r="G1009" s="411"/>
      <c r="H1009" s="411"/>
      <c r="I1009" s="411"/>
      <c r="J1009" s="411"/>
      <c r="K1009" s="411"/>
      <c r="L1009" s="411"/>
      <c r="M1009" s="374"/>
      <c r="N1009" s="374"/>
      <c r="O1009" s="374"/>
      <c r="P1009" s="374"/>
      <c r="Q1009" s="374"/>
      <c r="R1009" s="374"/>
      <c r="S1009" s="374"/>
      <c r="T1009" s="374"/>
      <c r="U1009" s="374"/>
      <c r="V1009" s="374"/>
      <c r="W1009" s="411"/>
      <c r="X1009" s="411"/>
      <c r="Y1009" s="411"/>
      <c r="Z1009" s="411"/>
      <c r="AA1009" s="411"/>
    </row>
    <row r="1010" spans="1:27" ht="12.75" customHeight="1">
      <c r="A1010" s="411"/>
      <c r="B1010" s="411"/>
      <c r="C1010" s="411"/>
      <c r="D1010" s="411"/>
      <c r="E1010" s="411"/>
      <c r="F1010" s="374"/>
      <c r="G1010" s="411"/>
      <c r="H1010" s="411"/>
      <c r="I1010" s="411"/>
      <c r="J1010" s="411"/>
      <c r="K1010" s="411"/>
      <c r="L1010" s="411"/>
      <c r="M1010" s="374"/>
      <c r="N1010" s="374"/>
      <c r="O1010" s="374"/>
      <c r="P1010" s="374"/>
      <c r="Q1010" s="374"/>
      <c r="R1010" s="374"/>
      <c r="S1010" s="374"/>
      <c r="T1010" s="374"/>
      <c r="U1010" s="374"/>
      <c r="V1010" s="374"/>
      <c r="W1010" s="411"/>
      <c r="X1010" s="411"/>
      <c r="Y1010" s="411"/>
      <c r="Z1010" s="411"/>
      <c r="AA1010" s="411"/>
    </row>
    <row r="1011" spans="1:27" ht="12.75" customHeight="1">
      <c r="A1011" s="411"/>
      <c r="B1011" s="411"/>
      <c r="C1011" s="411"/>
      <c r="D1011" s="411"/>
      <c r="E1011" s="411"/>
      <c r="F1011" s="374"/>
      <c r="G1011" s="411"/>
      <c r="H1011" s="411"/>
      <c r="I1011" s="411"/>
      <c r="J1011" s="411"/>
      <c r="K1011" s="411"/>
      <c r="L1011" s="411"/>
      <c r="M1011" s="374"/>
      <c r="N1011" s="374"/>
      <c r="O1011" s="374"/>
      <c r="P1011" s="374"/>
      <c r="Q1011" s="374"/>
      <c r="R1011" s="374"/>
      <c r="S1011" s="374"/>
      <c r="T1011" s="374"/>
      <c r="U1011" s="374"/>
      <c r="V1011" s="374"/>
      <c r="W1011" s="411"/>
      <c r="X1011" s="411"/>
      <c r="Y1011" s="411"/>
      <c r="Z1011" s="411"/>
      <c r="AA1011" s="411"/>
    </row>
    <row r="1012" spans="1:27" ht="12.75" customHeight="1">
      <c r="A1012" s="411"/>
      <c r="B1012" s="411"/>
      <c r="C1012" s="411"/>
      <c r="D1012" s="411"/>
      <c r="E1012" s="411"/>
      <c r="F1012" s="374"/>
      <c r="G1012" s="411"/>
      <c r="H1012" s="411"/>
      <c r="I1012" s="411"/>
      <c r="J1012" s="411"/>
      <c r="K1012" s="411"/>
      <c r="L1012" s="411"/>
      <c r="M1012" s="374"/>
      <c r="N1012" s="374"/>
      <c r="O1012" s="374"/>
      <c r="P1012" s="374"/>
      <c r="Q1012" s="374"/>
      <c r="R1012" s="374"/>
      <c r="S1012" s="374"/>
      <c r="T1012" s="374"/>
      <c r="U1012" s="374"/>
      <c r="V1012" s="374"/>
      <c r="W1012" s="411"/>
      <c r="X1012" s="411"/>
      <c r="Y1012" s="411"/>
      <c r="Z1012" s="411"/>
      <c r="AA1012" s="411"/>
    </row>
    <row r="1013" spans="1:27" ht="12.75" customHeight="1">
      <c r="A1013" s="411"/>
      <c r="B1013" s="411"/>
      <c r="C1013" s="411"/>
      <c r="D1013" s="411"/>
      <c r="E1013" s="411"/>
      <c r="F1013" s="374"/>
      <c r="G1013" s="411"/>
      <c r="H1013" s="411"/>
      <c r="I1013" s="411"/>
      <c r="J1013" s="411"/>
      <c r="K1013" s="411"/>
      <c r="L1013" s="411"/>
      <c r="M1013" s="374"/>
      <c r="N1013" s="374"/>
      <c r="O1013" s="374"/>
      <c r="P1013" s="374"/>
      <c r="Q1013" s="374"/>
      <c r="R1013" s="374"/>
      <c r="S1013" s="374"/>
      <c r="T1013" s="374"/>
      <c r="U1013" s="374"/>
      <c r="V1013" s="374"/>
      <c r="W1013" s="411"/>
      <c r="X1013" s="411"/>
      <c r="Y1013" s="411"/>
      <c r="Z1013" s="411"/>
      <c r="AA1013" s="411"/>
    </row>
    <row r="1014" spans="1:27" ht="12.75" customHeight="1">
      <c r="A1014" s="411"/>
      <c r="B1014" s="411"/>
      <c r="C1014" s="411"/>
      <c r="D1014" s="411"/>
      <c r="E1014" s="411"/>
      <c r="F1014" s="374"/>
      <c r="G1014" s="411"/>
      <c r="H1014" s="411"/>
      <c r="I1014" s="411"/>
      <c r="J1014" s="411"/>
      <c r="K1014" s="411"/>
      <c r="L1014" s="411"/>
      <c r="M1014" s="374"/>
      <c r="N1014" s="374"/>
      <c r="O1014" s="374"/>
      <c r="P1014" s="374"/>
      <c r="Q1014" s="374"/>
      <c r="R1014" s="374"/>
      <c r="S1014" s="374"/>
      <c r="T1014" s="374"/>
      <c r="U1014" s="374"/>
      <c r="V1014" s="374"/>
      <c r="W1014" s="411"/>
      <c r="X1014" s="411"/>
      <c r="Y1014" s="411"/>
      <c r="Z1014" s="411"/>
      <c r="AA1014" s="411"/>
    </row>
    <row r="1015" spans="1:27" ht="12.75" customHeight="1">
      <c r="A1015" s="411"/>
      <c r="B1015" s="411"/>
      <c r="C1015" s="411"/>
      <c r="D1015" s="411"/>
      <c r="E1015" s="411"/>
      <c r="F1015" s="374"/>
      <c r="G1015" s="411"/>
      <c r="H1015" s="411"/>
      <c r="I1015" s="411"/>
      <c r="J1015" s="411"/>
      <c r="K1015" s="411"/>
      <c r="L1015" s="411"/>
      <c r="M1015" s="374"/>
      <c r="N1015" s="374"/>
      <c r="O1015" s="374"/>
      <c r="P1015" s="374"/>
      <c r="Q1015" s="374"/>
      <c r="R1015" s="374"/>
      <c r="S1015" s="374"/>
      <c r="T1015" s="374"/>
      <c r="U1015" s="374"/>
      <c r="V1015" s="374"/>
      <c r="W1015" s="411"/>
      <c r="X1015" s="411"/>
      <c r="Y1015" s="411"/>
      <c r="Z1015" s="411"/>
      <c r="AA1015" s="411"/>
    </row>
    <row r="1016" spans="1:27" ht="12.75" customHeight="1">
      <c r="A1016" s="411"/>
      <c r="B1016" s="411"/>
      <c r="C1016" s="411"/>
      <c r="D1016" s="411"/>
      <c r="E1016" s="411"/>
      <c r="F1016" s="374"/>
      <c r="G1016" s="411"/>
      <c r="H1016" s="411"/>
      <c r="I1016" s="411"/>
      <c r="J1016" s="411"/>
      <c r="K1016" s="411"/>
      <c r="L1016" s="411"/>
      <c r="M1016" s="374"/>
      <c r="N1016" s="374"/>
      <c r="O1016" s="374"/>
      <c r="P1016" s="374"/>
      <c r="Q1016" s="374"/>
      <c r="R1016" s="374"/>
      <c r="S1016" s="374"/>
      <c r="T1016" s="374"/>
      <c r="U1016" s="374"/>
      <c r="V1016" s="374"/>
      <c r="W1016" s="411"/>
      <c r="X1016" s="411"/>
      <c r="Y1016" s="411"/>
      <c r="Z1016" s="411"/>
      <c r="AA1016" s="411"/>
    </row>
    <row r="1017" spans="1:27" ht="12.75" customHeight="1">
      <c r="A1017" s="411"/>
      <c r="B1017" s="411"/>
      <c r="C1017" s="411"/>
      <c r="D1017" s="411"/>
      <c r="E1017" s="411"/>
      <c r="F1017" s="374"/>
      <c r="G1017" s="411"/>
      <c r="H1017" s="411"/>
      <c r="I1017" s="411"/>
      <c r="J1017" s="411"/>
      <c r="K1017" s="411"/>
      <c r="L1017" s="411"/>
      <c r="M1017" s="374"/>
      <c r="N1017" s="374"/>
      <c r="O1017" s="374"/>
      <c r="P1017" s="374"/>
      <c r="Q1017" s="374"/>
      <c r="R1017" s="374"/>
      <c r="S1017" s="374"/>
      <c r="T1017" s="374"/>
      <c r="U1017" s="374"/>
      <c r="V1017" s="374"/>
      <c r="W1017" s="411"/>
      <c r="X1017" s="411"/>
      <c r="Y1017" s="411"/>
      <c r="Z1017" s="411"/>
      <c r="AA1017" s="411"/>
    </row>
    <row r="1018" spans="1:27" ht="12.75" customHeight="1">
      <c r="A1018" s="411"/>
      <c r="B1018" s="411"/>
      <c r="C1018" s="411"/>
      <c r="D1018" s="411"/>
      <c r="E1018" s="411"/>
      <c r="F1018" s="374"/>
      <c r="G1018" s="411"/>
      <c r="H1018" s="411"/>
      <c r="I1018" s="411"/>
      <c r="J1018" s="411"/>
      <c r="K1018" s="411"/>
      <c r="L1018" s="411"/>
      <c r="M1018" s="374"/>
      <c r="N1018" s="374"/>
      <c r="O1018" s="374"/>
      <c r="P1018" s="374"/>
      <c r="Q1018" s="374"/>
      <c r="R1018" s="374"/>
      <c r="S1018" s="374"/>
      <c r="T1018" s="374"/>
      <c r="U1018" s="374"/>
      <c r="V1018" s="374"/>
      <c r="W1018" s="411"/>
      <c r="X1018" s="411"/>
      <c r="Y1018" s="411"/>
      <c r="Z1018" s="411"/>
      <c r="AA1018" s="411"/>
    </row>
    <row r="1019" spans="1:27" ht="12.75" customHeight="1">
      <c r="A1019" s="411"/>
      <c r="B1019" s="411"/>
      <c r="C1019" s="411"/>
      <c r="D1019" s="411"/>
      <c r="E1019" s="411"/>
      <c r="F1019" s="374"/>
      <c r="G1019" s="411"/>
      <c r="H1019" s="411"/>
      <c r="I1019" s="411"/>
      <c r="J1019" s="411"/>
      <c r="K1019" s="411"/>
      <c r="L1019" s="411"/>
      <c r="M1019" s="374"/>
      <c r="N1019" s="374"/>
      <c r="O1019" s="374"/>
      <c r="P1019" s="374"/>
      <c r="Q1019" s="374"/>
      <c r="R1019" s="374"/>
      <c r="S1019" s="374"/>
      <c r="T1019" s="374"/>
      <c r="U1019" s="374"/>
      <c r="V1019" s="374"/>
      <c r="W1019" s="411"/>
      <c r="X1019" s="411"/>
      <c r="Y1019" s="411"/>
      <c r="Z1019" s="411"/>
      <c r="AA1019" s="411"/>
    </row>
    <row r="1020" spans="1:27" ht="12.75" customHeight="1">
      <c r="A1020" s="411"/>
      <c r="B1020" s="411"/>
      <c r="C1020" s="411"/>
      <c r="D1020" s="411"/>
      <c r="E1020" s="411"/>
      <c r="F1020" s="374"/>
      <c r="G1020" s="411"/>
      <c r="H1020" s="411"/>
      <c r="I1020" s="411"/>
      <c r="J1020" s="411"/>
      <c r="K1020" s="411"/>
      <c r="L1020" s="411"/>
      <c r="M1020" s="374"/>
      <c r="N1020" s="374"/>
      <c r="O1020" s="374"/>
      <c r="P1020" s="374"/>
      <c r="Q1020" s="374"/>
      <c r="R1020" s="374"/>
      <c r="S1020" s="374"/>
      <c r="T1020" s="374"/>
      <c r="U1020" s="374"/>
      <c r="V1020" s="374"/>
      <c r="W1020" s="411"/>
      <c r="X1020" s="411"/>
      <c r="Y1020" s="411"/>
      <c r="Z1020" s="411"/>
      <c r="AA1020" s="411"/>
    </row>
    <row r="1021" spans="1:27" ht="12.75" customHeight="1">
      <c r="A1021" s="411"/>
      <c r="B1021" s="411"/>
      <c r="C1021" s="411"/>
      <c r="D1021" s="411"/>
      <c r="E1021" s="411"/>
      <c r="F1021" s="374"/>
      <c r="G1021" s="411"/>
      <c r="H1021" s="411"/>
      <c r="I1021" s="411"/>
      <c r="J1021" s="411"/>
      <c r="K1021" s="411"/>
      <c r="L1021" s="411"/>
      <c r="M1021" s="374"/>
      <c r="N1021" s="374"/>
      <c r="O1021" s="374"/>
      <c r="P1021" s="374"/>
      <c r="Q1021" s="374"/>
      <c r="R1021" s="374"/>
      <c r="S1021" s="374"/>
      <c r="T1021" s="374"/>
      <c r="U1021" s="374"/>
      <c r="V1021" s="374"/>
      <c r="W1021" s="411"/>
      <c r="X1021" s="411"/>
      <c r="Y1021" s="411"/>
      <c r="Z1021" s="411"/>
      <c r="AA1021" s="411"/>
    </row>
    <row r="1022" spans="1:27" ht="12.75" customHeight="1">
      <c r="A1022" s="411"/>
      <c r="B1022" s="411"/>
      <c r="C1022" s="411"/>
      <c r="D1022" s="411"/>
      <c r="E1022" s="411"/>
      <c r="F1022" s="374"/>
      <c r="G1022" s="411"/>
      <c r="H1022" s="411"/>
      <c r="I1022" s="411"/>
      <c r="J1022" s="411"/>
      <c r="K1022" s="411"/>
      <c r="L1022" s="411"/>
      <c r="M1022" s="374"/>
      <c r="N1022" s="374"/>
      <c r="O1022" s="374"/>
      <c r="P1022" s="374"/>
      <c r="Q1022" s="374"/>
      <c r="R1022" s="374"/>
      <c r="S1022" s="374"/>
      <c r="T1022" s="374"/>
      <c r="U1022" s="374"/>
      <c r="V1022" s="374"/>
      <c r="W1022" s="411"/>
      <c r="X1022" s="411"/>
      <c r="Y1022" s="411"/>
      <c r="Z1022" s="411"/>
      <c r="AA1022" s="411"/>
    </row>
    <row r="1023" spans="1:27" ht="12.75" customHeight="1">
      <c r="A1023" s="411"/>
      <c r="B1023" s="411"/>
      <c r="C1023" s="411"/>
      <c r="D1023" s="411"/>
      <c r="E1023" s="411"/>
      <c r="F1023" s="374"/>
      <c r="G1023" s="411"/>
      <c r="H1023" s="411"/>
      <c r="I1023" s="411"/>
      <c r="J1023" s="411"/>
      <c r="K1023" s="411"/>
      <c r="L1023" s="411"/>
      <c r="M1023" s="374"/>
      <c r="N1023" s="374"/>
      <c r="O1023" s="374"/>
      <c r="P1023" s="374"/>
      <c r="Q1023" s="374"/>
      <c r="R1023" s="374"/>
      <c r="S1023" s="374"/>
      <c r="T1023" s="374"/>
      <c r="U1023" s="374"/>
      <c r="V1023" s="374"/>
      <c r="W1023" s="411"/>
      <c r="X1023" s="411"/>
      <c r="Y1023" s="411"/>
      <c r="Z1023" s="411"/>
      <c r="AA1023" s="411"/>
    </row>
    <row r="1024" spans="1:27" ht="12.75" customHeight="1">
      <c r="A1024" s="411"/>
      <c r="B1024" s="411"/>
      <c r="C1024" s="411"/>
      <c r="D1024" s="411"/>
      <c r="E1024" s="411"/>
      <c r="F1024" s="374"/>
      <c r="G1024" s="411"/>
      <c r="H1024" s="411"/>
      <c r="I1024" s="411"/>
      <c r="J1024" s="411"/>
      <c r="K1024" s="411"/>
      <c r="L1024" s="411"/>
      <c r="M1024" s="374"/>
      <c r="N1024" s="374"/>
      <c r="O1024" s="374"/>
      <c r="P1024" s="374"/>
      <c r="Q1024" s="374"/>
      <c r="R1024" s="374"/>
      <c r="S1024" s="374"/>
      <c r="T1024" s="374"/>
      <c r="U1024" s="374"/>
      <c r="V1024" s="374"/>
      <c r="W1024" s="411"/>
      <c r="X1024" s="411"/>
      <c r="Y1024" s="411"/>
      <c r="Z1024" s="411"/>
      <c r="AA1024" s="411"/>
    </row>
    <row r="1025" spans="1:27" ht="12.75" customHeight="1">
      <c r="A1025" s="411"/>
      <c r="B1025" s="411"/>
      <c r="C1025" s="411"/>
      <c r="D1025" s="411"/>
      <c r="E1025" s="411"/>
      <c r="F1025" s="374"/>
      <c r="G1025" s="411"/>
      <c r="H1025" s="411"/>
      <c r="I1025" s="411"/>
      <c r="J1025" s="411"/>
      <c r="K1025" s="411"/>
      <c r="L1025" s="411"/>
      <c r="M1025" s="374"/>
      <c r="N1025" s="374"/>
      <c r="O1025" s="374"/>
      <c r="P1025" s="374"/>
      <c r="Q1025" s="374"/>
      <c r="R1025" s="374"/>
      <c r="S1025" s="374"/>
      <c r="T1025" s="374"/>
      <c r="U1025" s="374"/>
      <c r="V1025" s="374"/>
      <c r="W1025" s="411"/>
      <c r="X1025" s="411"/>
      <c r="Y1025" s="411"/>
      <c r="Z1025" s="411"/>
      <c r="AA1025" s="411"/>
    </row>
    <row r="1026" spans="1:27" ht="12.75" customHeight="1">
      <c r="A1026" s="411"/>
      <c r="B1026" s="411"/>
      <c r="C1026" s="411"/>
      <c r="D1026" s="411"/>
      <c r="E1026" s="411"/>
      <c r="F1026" s="374"/>
      <c r="G1026" s="411"/>
      <c r="H1026" s="411"/>
      <c r="I1026" s="411"/>
      <c r="J1026" s="411"/>
      <c r="K1026" s="411"/>
      <c r="L1026" s="411"/>
      <c r="M1026" s="374"/>
      <c r="N1026" s="374"/>
      <c r="O1026" s="374"/>
      <c r="P1026" s="374"/>
      <c r="Q1026" s="374"/>
      <c r="R1026" s="374"/>
      <c r="S1026" s="374"/>
      <c r="T1026" s="374"/>
      <c r="U1026" s="374"/>
      <c r="V1026" s="374"/>
      <c r="W1026" s="411"/>
      <c r="X1026" s="411"/>
      <c r="Y1026" s="411"/>
      <c r="Z1026" s="411"/>
      <c r="AA1026" s="411"/>
    </row>
    <row r="1027" spans="1:27" ht="12.75" customHeight="1">
      <c r="A1027" s="411"/>
      <c r="B1027" s="411"/>
      <c r="C1027" s="411"/>
      <c r="D1027" s="411"/>
      <c r="E1027" s="411"/>
      <c r="F1027" s="374"/>
      <c r="G1027" s="411"/>
      <c r="H1027" s="411"/>
      <c r="I1027" s="411"/>
      <c r="J1027" s="411"/>
      <c r="K1027" s="411"/>
      <c r="L1027" s="411"/>
      <c r="M1027" s="374"/>
      <c r="N1027" s="374"/>
      <c r="O1027" s="374"/>
      <c r="P1027" s="374"/>
      <c r="Q1027" s="374"/>
      <c r="R1027" s="374"/>
      <c r="S1027" s="374"/>
      <c r="T1027" s="374"/>
      <c r="U1027" s="374"/>
      <c r="V1027" s="374"/>
      <c r="W1027" s="411"/>
      <c r="X1027" s="411"/>
      <c r="Y1027" s="411"/>
      <c r="Z1027" s="411"/>
      <c r="AA1027" s="411"/>
    </row>
    <row r="1028" spans="1:27" ht="12.75" customHeight="1">
      <c r="A1028" s="411"/>
      <c r="B1028" s="411"/>
      <c r="C1028" s="411"/>
      <c r="D1028" s="411"/>
      <c r="E1028" s="411"/>
      <c r="F1028" s="374"/>
      <c r="G1028" s="411"/>
      <c r="H1028" s="411"/>
      <c r="I1028" s="411"/>
      <c r="J1028" s="411"/>
      <c r="K1028" s="411"/>
      <c r="L1028" s="411"/>
      <c r="M1028" s="374"/>
      <c r="N1028" s="374"/>
      <c r="O1028" s="374"/>
      <c r="P1028" s="374"/>
      <c r="Q1028" s="374"/>
      <c r="R1028" s="374"/>
      <c r="S1028" s="374"/>
      <c r="T1028" s="374"/>
      <c r="U1028" s="374"/>
      <c r="V1028" s="374"/>
      <c r="W1028" s="411"/>
      <c r="X1028" s="411"/>
      <c r="Y1028" s="411"/>
      <c r="Z1028" s="411"/>
      <c r="AA1028" s="411"/>
    </row>
    <row r="1029" spans="1:27" ht="12.75" customHeight="1">
      <c r="A1029" s="411"/>
      <c r="B1029" s="411"/>
      <c r="C1029" s="411"/>
      <c r="D1029" s="411"/>
      <c r="E1029" s="411"/>
      <c r="F1029" s="374"/>
      <c r="G1029" s="411"/>
      <c r="H1029" s="411"/>
      <c r="I1029" s="411"/>
      <c r="J1029" s="411"/>
      <c r="K1029" s="411"/>
      <c r="L1029" s="411"/>
      <c r="M1029" s="374"/>
      <c r="N1029" s="374"/>
      <c r="O1029" s="374"/>
      <c r="P1029" s="374"/>
      <c r="Q1029" s="374"/>
      <c r="R1029" s="374"/>
      <c r="S1029" s="374"/>
      <c r="T1029" s="374"/>
      <c r="U1029" s="374"/>
      <c r="V1029" s="374"/>
      <c r="W1029" s="411"/>
      <c r="X1029" s="411"/>
      <c r="Y1029" s="411"/>
      <c r="Z1029" s="411"/>
      <c r="AA1029" s="411"/>
    </row>
    <row r="1030" spans="1:27" ht="12.75" customHeight="1">
      <c r="A1030" s="411"/>
      <c r="B1030" s="411"/>
      <c r="C1030" s="411"/>
      <c r="D1030" s="411"/>
      <c r="E1030" s="411"/>
      <c r="F1030" s="374"/>
      <c r="G1030" s="411"/>
      <c r="H1030" s="411"/>
      <c r="I1030" s="411"/>
      <c r="J1030" s="411"/>
      <c r="K1030" s="411"/>
      <c r="L1030" s="411"/>
      <c r="M1030" s="374"/>
      <c r="N1030" s="374"/>
      <c r="O1030" s="374"/>
      <c r="P1030" s="374"/>
      <c r="Q1030" s="374"/>
      <c r="R1030" s="374"/>
      <c r="S1030" s="374"/>
      <c r="T1030" s="374"/>
      <c r="U1030" s="374"/>
      <c r="V1030" s="374"/>
      <c r="W1030" s="411"/>
      <c r="X1030" s="411"/>
      <c r="Y1030" s="411"/>
      <c r="Z1030" s="411"/>
      <c r="AA1030" s="411"/>
    </row>
    <row r="1031" spans="1:27" ht="12.75" customHeight="1">
      <c r="A1031" s="411"/>
      <c r="B1031" s="411"/>
      <c r="C1031" s="411"/>
      <c r="D1031" s="411"/>
      <c r="E1031" s="411"/>
      <c r="F1031" s="374"/>
      <c r="G1031" s="411"/>
      <c r="H1031" s="411"/>
      <c r="I1031" s="411"/>
      <c r="J1031" s="411"/>
      <c r="K1031" s="411"/>
      <c r="L1031" s="411"/>
      <c r="M1031" s="374"/>
      <c r="N1031" s="374"/>
      <c r="O1031" s="374"/>
      <c r="P1031" s="374"/>
      <c r="Q1031" s="374"/>
      <c r="R1031" s="374"/>
      <c r="S1031" s="374"/>
      <c r="T1031" s="374"/>
      <c r="U1031" s="374"/>
      <c r="V1031" s="374"/>
      <c r="W1031" s="411"/>
      <c r="X1031" s="411"/>
      <c r="Y1031" s="411"/>
      <c r="Z1031" s="411"/>
      <c r="AA1031" s="411"/>
    </row>
    <row r="1032" spans="1:27" ht="12.75" customHeight="1">
      <c r="A1032" s="411"/>
      <c r="B1032" s="411"/>
      <c r="C1032" s="411"/>
      <c r="D1032" s="411"/>
      <c r="E1032" s="411"/>
      <c r="F1032" s="374"/>
      <c r="G1032" s="411"/>
      <c r="H1032" s="411"/>
      <c r="I1032" s="411"/>
      <c r="J1032" s="411"/>
      <c r="K1032" s="411"/>
      <c r="L1032" s="411"/>
      <c r="M1032" s="374"/>
      <c r="N1032" s="374"/>
      <c r="O1032" s="374"/>
      <c r="P1032" s="374"/>
      <c r="Q1032" s="374"/>
      <c r="R1032" s="374"/>
      <c r="S1032" s="374"/>
      <c r="T1032" s="374"/>
      <c r="U1032" s="374"/>
      <c r="V1032" s="374"/>
      <c r="W1032" s="411"/>
      <c r="X1032" s="411"/>
      <c r="Y1032" s="411"/>
      <c r="Z1032" s="411"/>
      <c r="AA1032" s="411"/>
    </row>
    <row r="1033" spans="1:27" ht="12.75" customHeight="1">
      <c r="A1033" s="411"/>
      <c r="B1033" s="411"/>
      <c r="C1033" s="411"/>
      <c r="D1033" s="411"/>
      <c r="E1033" s="411"/>
      <c r="F1033" s="374"/>
      <c r="G1033" s="411"/>
      <c r="H1033" s="411"/>
      <c r="I1033" s="411"/>
      <c r="J1033" s="411"/>
      <c r="K1033" s="411"/>
      <c r="L1033" s="411"/>
      <c r="M1033" s="374"/>
      <c r="N1033" s="374"/>
      <c r="O1033" s="374"/>
      <c r="P1033" s="374"/>
      <c r="Q1033" s="374"/>
      <c r="R1033" s="374"/>
      <c r="S1033" s="374"/>
      <c r="T1033" s="374"/>
      <c r="U1033" s="374"/>
      <c r="V1033" s="374"/>
      <c r="W1033" s="411"/>
      <c r="X1033" s="411"/>
      <c r="Y1033" s="411"/>
      <c r="Z1033" s="411"/>
      <c r="AA1033" s="411"/>
    </row>
    <row r="1034" spans="1:27" ht="12.75" customHeight="1">
      <c r="A1034" s="411"/>
      <c r="B1034" s="411"/>
      <c r="C1034" s="411"/>
      <c r="D1034" s="411"/>
      <c r="E1034" s="411"/>
      <c r="F1034" s="374"/>
      <c r="G1034" s="411"/>
      <c r="H1034" s="411"/>
      <c r="I1034" s="411"/>
      <c r="J1034" s="411"/>
      <c r="K1034" s="411"/>
      <c r="L1034" s="411"/>
      <c r="M1034" s="374"/>
      <c r="N1034" s="374"/>
      <c r="O1034" s="374"/>
      <c r="P1034" s="374"/>
      <c r="Q1034" s="374"/>
      <c r="R1034" s="374"/>
      <c r="S1034" s="374"/>
      <c r="T1034" s="374"/>
      <c r="U1034" s="374"/>
      <c r="V1034" s="374"/>
      <c r="W1034" s="411"/>
      <c r="X1034" s="411"/>
      <c r="Y1034" s="411"/>
      <c r="Z1034" s="411"/>
      <c r="AA1034" s="411"/>
    </row>
    <row r="1035" spans="1:27" ht="12.75" customHeight="1">
      <c r="A1035" s="411"/>
      <c r="B1035" s="411"/>
      <c r="C1035" s="411"/>
      <c r="D1035" s="411"/>
      <c r="E1035" s="411"/>
      <c r="F1035" s="374"/>
      <c r="G1035" s="411"/>
      <c r="H1035" s="411"/>
      <c r="I1035" s="411"/>
      <c r="J1035" s="411"/>
      <c r="K1035" s="411"/>
      <c r="L1035" s="411"/>
      <c r="M1035" s="374"/>
      <c r="N1035" s="374"/>
      <c r="O1035" s="374"/>
      <c r="P1035" s="374"/>
      <c r="Q1035" s="374"/>
      <c r="R1035" s="374"/>
      <c r="S1035" s="374"/>
      <c r="T1035" s="374"/>
      <c r="U1035" s="374"/>
      <c r="V1035" s="374"/>
      <c r="W1035" s="411"/>
      <c r="X1035" s="411"/>
      <c r="Y1035" s="411"/>
      <c r="Z1035" s="411"/>
      <c r="AA1035" s="411"/>
    </row>
    <row r="1036" spans="1:27" ht="12.75" customHeight="1">
      <c r="A1036" s="411"/>
      <c r="B1036" s="411"/>
      <c r="C1036" s="411"/>
      <c r="D1036" s="411"/>
      <c r="E1036" s="411"/>
      <c r="F1036" s="374"/>
      <c r="G1036" s="411"/>
      <c r="H1036" s="411"/>
      <c r="I1036" s="411"/>
      <c r="J1036" s="411"/>
      <c r="K1036" s="411"/>
      <c r="L1036" s="411"/>
      <c r="M1036" s="374"/>
      <c r="N1036" s="374"/>
      <c r="O1036" s="374"/>
      <c r="P1036" s="374"/>
      <c r="Q1036" s="374"/>
      <c r="R1036" s="374"/>
      <c r="S1036" s="374"/>
      <c r="T1036" s="374"/>
      <c r="U1036" s="374"/>
      <c r="V1036" s="374"/>
      <c r="W1036" s="411"/>
      <c r="X1036" s="411"/>
      <c r="Y1036" s="411"/>
      <c r="Z1036" s="411"/>
      <c r="AA1036" s="411"/>
    </row>
    <row r="1037" spans="1:27" ht="12.75" customHeight="1">
      <c r="A1037" s="411"/>
      <c r="B1037" s="411"/>
      <c r="C1037" s="411"/>
      <c r="D1037" s="411"/>
      <c r="E1037" s="411"/>
      <c r="F1037" s="374"/>
      <c r="G1037" s="411"/>
      <c r="H1037" s="411"/>
      <c r="I1037" s="411"/>
      <c r="J1037" s="411"/>
      <c r="K1037" s="411"/>
      <c r="L1037" s="411"/>
      <c r="M1037" s="374"/>
      <c r="N1037" s="374"/>
      <c r="O1037" s="374"/>
      <c r="P1037" s="374"/>
      <c r="Q1037" s="374"/>
      <c r="R1037" s="374"/>
      <c r="S1037" s="374"/>
      <c r="T1037" s="374"/>
      <c r="U1037" s="374"/>
      <c r="V1037" s="374"/>
      <c r="W1037" s="411"/>
      <c r="X1037" s="411"/>
      <c r="Y1037" s="411"/>
      <c r="Z1037" s="411"/>
      <c r="AA1037" s="411"/>
    </row>
    <row r="1038" spans="1:27" ht="12.75" customHeight="1">
      <c r="A1038" s="411"/>
      <c r="B1038" s="411"/>
      <c r="C1038" s="411"/>
      <c r="D1038" s="411"/>
      <c r="E1038" s="411"/>
      <c r="F1038" s="374"/>
      <c r="G1038" s="411"/>
      <c r="H1038" s="411"/>
      <c r="I1038" s="411"/>
      <c r="J1038" s="411"/>
      <c r="K1038" s="411"/>
      <c r="L1038" s="411"/>
      <c r="M1038" s="374"/>
      <c r="N1038" s="374"/>
      <c r="O1038" s="374"/>
      <c r="P1038" s="374"/>
      <c r="Q1038" s="374"/>
      <c r="R1038" s="374"/>
      <c r="S1038" s="374"/>
      <c r="T1038" s="374"/>
      <c r="U1038" s="374"/>
      <c r="V1038" s="374"/>
      <c r="W1038" s="411"/>
      <c r="X1038" s="411"/>
      <c r="Y1038" s="411"/>
      <c r="Z1038" s="411"/>
      <c r="AA1038" s="411"/>
    </row>
    <row r="1039" spans="1:27" ht="12.75" customHeight="1">
      <c r="A1039" s="411"/>
      <c r="B1039" s="411"/>
      <c r="C1039" s="411"/>
      <c r="D1039" s="411"/>
      <c r="E1039" s="411"/>
      <c r="F1039" s="374"/>
      <c r="G1039" s="411"/>
      <c r="H1039" s="411"/>
      <c r="I1039" s="411"/>
      <c r="J1039" s="411"/>
      <c r="K1039" s="411"/>
      <c r="L1039" s="411"/>
      <c r="M1039" s="374"/>
      <c r="N1039" s="374"/>
      <c r="O1039" s="374"/>
      <c r="P1039" s="374"/>
      <c r="Q1039" s="374"/>
      <c r="R1039" s="374"/>
      <c r="S1039" s="374"/>
      <c r="T1039" s="374"/>
      <c r="U1039" s="374"/>
      <c r="V1039" s="374"/>
      <c r="W1039" s="411"/>
      <c r="X1039" s="411"/>
      <c r="Y1039" s="411"/>
      <c r="Z1039" s="411"/>
      <c r="AA1039" s="411"/>
    </row>
    <row r="1040" spans="1:27" ht="12.75" customHeight="1">
      <c r="A1040" s="411"/>
      <c r="B1040" s="411"/>
      <c r="C1040" s="411"/>
      <c r="D1040" s="411"/>
      <c r="E1040" s="411"/>
      <c r="F1040" s="374"/>
      <c r="G1040" s="411"/>
      <c r="H1040" s="411"/>
      <c r="I1040" s="411"/>
      <c r="J1040" s="411"/>
      <c r="K1040" s="411"/>
      <c r="L1040" s="411"/>
      <c r="M1040" s="374"/>
      <c r="N1040" s="374"/>
      <c r="O1040" s="374"/>
      <c r="P1040" s="374"/>
      <c r="Q1040" s="374"/>
      <c r="R1040" s="374"/>
      <c r="S1040" s="374"/>
      <c r="T1040" s="374"/>
      <c r="U1040" s="374"/>
      <c r="V1040" s="374"/>
      <c r="W1040" s="411"/>
      <c r="X1040" s="411"/>
      <c r="Y1040" s="411"/>
      <c r="Z1040" s="411"/>
      <c r="AA1040" s="411"/>
    </row>
    <row r="1041" spans="1:27" ht="12.75" customHeight="1">
      <c r="A1041" s="411"/>
      <c r="B1041" s="411"/>
      <c r="C1041" s="411"/>
      <c r="D1041" s="411"/>
      <c r="E1041" s="411"/>
      <c r="F1041" s="374"/>
      <c r="G1041" s="411"/>
      <c r="H1041" s="411"/>
      <c r="I1041" s="411"/>
      <c r="J1041" s="411"/>
      <c r="K1041" s="411"/>
      <c r="L1041" s="411"/>
      <c r="M1041" s="374"/>
      <c r="N1041" s="374"/>
      <c r="O1041" s="374"/>
      <c r="P1041" s="374"/>
      <c r="Q1041" s="374"/>
      <c r="R1041" s="374"/>
      <c r="S1041" s="374"/>
      <c r="T1041" s="374"/>
      <c r="U1041" s="374"/>
      <c r="V1041" s="374"/>
      <c r="W1041" s="411"/>
      <c r="X1041" s="411"/>
      <c r="Y1041" s="411"/>
      <c r="Z1041" s="411"/>
      <c r="AA1041" s="411"/>
    </row>
    <row r="1042" spans="1:27" ht="12.75" customHeight="1">
      <c r="A1042" s="411"/>
      <c r="B1042" s="411"/>
      <c r="C1042" s="411"/>
      <c r="D1042" s="411"/>
      <c r="E1042" s="411"/>
      <c r="F1042" s="374"/>
      <c r="G1042" s="411"/>
      <c r="H1042" s="411"/>
      <c r="I1042" s="411"/>
      <c r="J1042" s="411"/>
      <c r="K1042" s="411"/>
      <c r="L1042" s="411"/>
      <c r="M1042" s="374"/>
      <c r="N1042" s="374"/>
      <c r="O1042" s="374"/>
      <c r="P1042" s="374"/>
      <c r="Q1042" s="374"/>
      <c r="R1042" s="374"/>
      <c r="S1042" s="374"/>
      <c r="T1042" s="374"/>
      <c r="U1042" s="374"/>
      <c r="V1042" s="374"/>
      <c r="W1042" s="411"/>
      <c r="X1042" s="411"/>
      <c r="Y1042" s="411"/>
      <c r="Z1042" s="411"/>
      <c r="AA1042" s="411"/>
    </row>
    <row r="1043" spans="1:27" ht="12.75" customHeight="1">
      <c r="A1043" s="411"/>
      <c r="B1043" s="411"/>
      <c r="C1043" s="411"/>
      <c r="D1043" s="411"/>
      <c r="E1043" s="411"/>
      <c r="F1043" s="374"/>
      <c r="G1043" s="411"/>
      <c r="H1043" s="411"/>
      <c r="I1043" s="411"/>
      <c r="J1043" s="411"/>
      <c r="K1043" s="411"/>
      <c r="L1043" s="411"/>
      <c r="M1043" s="374"/>
      <c r="N1043" s="374"/>
      <c r="O1043" s="374"/>
      <c r="P1043" s="374"/>
      <c r="Q1043" s="374"/>
      <c r="R1043" s="374"/>
      <c r="S1043" s="374"/>
      <c r="T1043" s="374"/>
      <c r="U1043" s="374"/>
      <c r="V1043" s="374"/>
      <c r="W1043" s="411"/>
      <c r="X1043" s="411"/>
      <c r="Y1043" s="411"/>
      <c r="Z1043" s="411"/>
      <c r="AA1043" s="411"/>
    </row>
    <row r="1044" spans="1:27" ht="12.75" customHeight="1">
      <c r="A1044" s="411"/>
      <c r="B1044" s="411"/>
      <c r="C1044" s="411"/>
      <c r="D1044" s="411"/>
      <c r="E1044" s="411"/>
      <c r="F1044" s="374"/>
      <c r="G1044" s="411"/>
      <c r="H1044" s="411"/>
      <c r="I1044" s="411"/>
      <c r="J1044" s="411"/>
      <c r="K1044" s="411"/>
      <c r="L1044" s="411"/>
      <c r="M1044" s="374"/>
      <c r="N1044" s="374"/>
      <c r="O1044" s="374"/>
      <c r="P1044" s="374"/>
      <c r="Q1044" s="374"/>
      <c r="R1044" s="374"/>
      <c r="S1044" s="374"/>
      <c r="T1044" s="374"/>
      <c r="U1044" s="374"/>
      <c r="V1044" s="374"/>
      <c r="W1044" s="411"/>
      <c r="X1044" s="411"/>
      <c r="Y1044" s="411"/>
      <c r="Z1044" s="411"/>
      <c r="AA1044" s="411"/>
    </row>
    <row r="1045" spans="1:27" ht="12.75" customHeight="1">
      <c r="A1045" s="411"/>
      <c r="B1045" s="411"/>
      <c r="C1045" s="411"/>
      <c r="D1045" s="411"/>
      <c r="E1045" s="411"/>
      <c r="F1045" s="374"/>
      <c r="G1045" s="411"/>
      <c r="H1045" s="411"/>
      <c r="I1045" s="411"/>
      <c r="J1045" s="411"/>
      <c r="K1045" s="411"/>
      <c r="L1045" s="411"/>
      <c r="M1045" s="374"/>
      <c r="N1045" s="374"/>
      <c r="O1045" s="374"/>
      <c r="P1045" s="374"/>
      <c r="Q1045" s="374"/>
      <c r="R1045" s="374"/>
      <c r="S1045" s="374"/>
      <c r="T1045" s="374"/>
      <c r="U1045" s="374"/>
      <c r="V1045" s="374"/>
      <c r="W1045" s="411"/>
      <c r="X1045" s="411"/>
      <c r="Y1045" s="411"/>
      <c r="Z1045" s="411"/>
      <c r="AA1045" s="411"/>
    </row>
    <row r="1046" spans="1:27" ht="12.75" customHeight="1">
      <c r="A1046" s="411"/>
      <c r="B1046" s="411"/>
      <c r="C1046" s="411"/>
      <c r="D1046" s="411"/>
      <c r="E1046" s="411"/>
      <c r="F1046" s="374"/>
      <c r="G1046" s="411"/>
      <c r="H1046" s="411"/>
      <c r="I1046" s="411"/>
      <c r="J1046" s="411"/>
      <c r="K1046" s="411"/>
      <c r="L1046" s="411"/>
      <c r="M1046" s="374"/>
      <c r="N1046" s="374"/>
      <c r="O1046" s="374"/>
      <c r="P1046" s="374"/>
      <c r="Q1046" s="374"/>
      <c r="R1046" s="374"/>
      <c r="S1046" s="374"/>
      <c r="T1046" s="374"/>
      <c r="U1046" s="374"/>
      <c r="V1046" s="374"/>
      <c r="W1046" s="411"/>
      <c r="X1046" s="411"/>
      <c r="Y1046" s="411"/>
      <c r="Z1046" s="411"/>
      <c r="AA1046" s="411"/>
    </row>
    <row r="1047" spans="1:27" ht="12.75" customHeight="1">
      <c r="A1047" s="411"/>
      <c r="B1047" s="411"/>
      <c r="C1047" s="411"/>
      <c r="D1047" s="411"/>
      <c r="E1047" s="411"/>
      <c r="F1047" s="374"/>
      <c r="G1047" s="411"/>
      <c r="H1047" s="411"/>
      <c r="I1047" s="411"/>
      <c r="J1047" s="411"/>
      <c r="K1047" s="411"/>
      <c r="L1047" s="411"/>
      <c r="M1047" s="374"/>
      <c r="N1047" s="374"/>
      <c r="O1047" s="374"/>
      <c r="P1047" s="374"/>
      <c r="Q1047" s="374"/>
      <c r="R1047" s="374"/>
      <c r="S1047" s="374"/>
      <c r="T1047" s="374"/>
      <c r="U1047" s="374"/>
      <c r="V1047" s="374"/>
      <c r="W1047" s="411"/>
      <c r="X1047" s="411"/>
      <c r="Y1047" s="411"/>
      <c r="Z1047" s="411"/>
      <c r="AA1047" s="411"/>
    </row>
    <row r="1048" spans="1:27" ht="12.75" customHeight="1">
      <c r="A1048" s="411"/>
      <c r="B1048" s="411"/>
      <c r="C1048" s="411"/>
      <c r="D1048" s="411"/>
      <c r="E1048" s="411"/>
      <c r="F1048" s="374"/>
      <c r="G1048" s="411"/>
      <c r="H1048" s="411"/>
      <c r="I1048" s="411"/>
      <c r="J1048" s="411"/>
      <c r="K1048" s="411"/>
      <c r="L1048" s="411"/>
      <c r="M1048" s="374"/>
      <c r="N1048" s="374"/>
      <c r="O1048" s="374"/>
      <c r="P1048" s="374"/>
      <c r="Q1048" s="374"/>
      <c r="R1048" s="374"/>
      <c r="S1048" s="374"/>
      <c r="T1048" s="374"/>
      <c r="U1048" s="374"/>
      <c r="V1048" s="374"/>
      <c r="W1048" s="411"/>
      <c r="X1048" s="411"/>
      <c r="Y1048" s="411"/>
      <c r="Z1048" s="411"/>
      <c r="AA1048" s="411"/>
    </row>
    <row r="1049" spans="1:27" ht="12.75" customHeight="1">
      <c r="A1049" s="411"/>
      <c r="B1049" s="411"/>
      <c r="C1049" s="411"/>
      <c r="D1049" s="411"/>
      <c r="E1049" s="411"/>
      <c r="F1049" s="374"/>
      <c r="G1049" s="411"/>
      <c r="H1049" s="411"/>
      <c r="I1049" s="411"/>
      <c r="J1049" s="411"/>
      <c r="K1049" s="411"/>
      <c r="L1049" s="411"/>
      <c r="M1049" s="374"/>
      <c r="N1049" s="374"/>
      <c r="O1049" s="374"/>
      <c r="P1049" s="374"/>
      <c r="Q1049" s="374"/>
      <c r="R1049" s="374"/>
      <c r="S1049" s="374"/>
      <c r="T1049" s="374"/>
      <c r="U1049" s="374"/>
      <c r="V1049" s="374"/>
      <c r="W1049" s="411"/>
      <c r="X1049" s="411"/>
      <c r="Y1049" s="411"/>
      <c r="Z1049" s="411"/>
      <c r="AA1049" s="411"/>
    </row>
    <row r="1050" spans="1:27" ht="12.75" customHeight="1">
      <c r="A1050" s="411"/>
      <c r="B1050" s="411"/>
      <c r="C1050" s="411"/>
      <c r="D1050" s="411"/>
      <c r="E1050" s="411"/>
      <c r="F1050" s="374"/>
      <c r="G1050" s="411"/>
      <c r="H1050" s="411"/>
      <c r="I1050" s="411"/>
      <c r="J1050" s="411"/>
      <c r="K1050" s="411"/>
      <c r="L1050" s="411"/>
      <c r="M1050" s="374"/>
      <c r="N1050" s="374"/>
      <c r="O1050" s="374"/>
      <c r="P1050" s="374"/>
      <c r="Q1050" s="374"/>
      <c r="R1050" s="374"/>
      <c r="S1050" s="374"/>
      <c r="T1050" s="374"/>
      <c r="U1050" s="374"/>
      <c r="V1050" s="374"/>
      <c r="W1050" s="411"/>
      <c r="X1050" s="411"/>
      <c r="Y1050" s="411"/>
      <c r="Z1050" s="411"/>
      <c r="AA1050" s="411"/>
    </row>
    <row r="1051" spans="1:27" ht="12.75" customHeight="1">
      <c r="A1051" s="411"/>
      <c r="B1051" s="411"/>
      <c r="C1051" s="411"/>
      <c r="D1051" s="411"/>
      <c r="E1051" s="411"/>
      <c r="F1051" s="374"/>
      <c r="G1051" s="411"/>
      <c r="H1051" s="411"/>
      <c r="I1051" s="411"/>
      <c r="J1051" s="411"/>
      <c r="K1051" s="411"/>
      <c r="L1051" s="411"/>
      <c r="M1051" s="374"/>
      <c r="N1051" s="374"/>
      <c r="O1051" s="374"/>
      <c r="P1051" s="374"/>
      <c r="Q1051" s="374"/>
      <c r="R1051" s="374"/>
      <c r="S1051" s="374"/>
      <c r="T1051" s="374"/>
      <c r="U1051" s="374"/>
      <c r="V1051" s="374"/>
      <c r="W1051" s="411"/>
      <c r="X1051" s="411"/>
      <c r="Y1051" s="411"/>
      <c r="Z1051" s="411"/>
      <c r="AA1051" s="411"/>
    </row>
    <row r="1052" spans="1:27" ht="12.75" customHeight="1">
      <c r="A1052" s="411"/>
      <c r="B1052" s="411"/>
      <c r="C1052" s="411"/>
      <c r="D1052" s="411"/>
      <c r="E1052" s="411"/>
      <c r="F1052" s="374"/>
      <c r="G1052" s="411"/>
      <c r="H1052" s="411"/>
      <c r="I1052" s="411"/>
      <c r="J1052" s="411"/>
      <c r="K1052" s="411"/>
      <c r="L1052" s="411"/>
      <c r="M1052" s="374"/>
      <c r="N1052" s="374"/>
      <c r="O1052" s="374"/>
      <c r="P1052" s="374"/>
      <c r="Q1052" s="374"/>
      <c r="R1052" s="374"/>
      <c r="S1052" s="374"/>
      <c r="T1052" s="374"/>
      <c r="U1052" s="374"/>
      <c r="V1052" s="374"/>
      <c r="W1052" s="411"/>
      <c r="X1052" s="411"/>
      <c r="Y1052" s="411"/>
      <c r="Z1052" s="411"/>
      <c r="AA1052" s="411"/>
    </row>
    <row r="1053" spans="1:27" ht="12.75" customHeight="1">
      <c r="A1053" s="411"/>
      <c r="B1053" s="411"/>
      <c r="C1053" s="411"/>
      <c r="D1053" s="411"/>
      <c r="E1053" s="411"/>
      <c r="F1053" s="374"/>
      <c r="G1053" s="411"/>
      <c r="H1053" s="411"/>
      <c r="I1053" s="411"/>
      <c r="J1053" s="411"/>
      <c r="K1053" s="411"/>
      <c r="L1053" s="411"/>
      <c r="M1053" s="374"/>
      <c r="N1053" s="374"/>
      <c r="O1053" s="374"/>
      <c r="P1053" s="374"/>
      <c r="Q1053" s="374"/>
      <c r="R1053" s="374"/>
      <c r="S1053" s="374"/>
      <c r="T1053" s="374"/>
      <c r="U1053" s="374"/>
      <c r="V1053" s="374"/>
      <c r="W1053" s="411"/>
      <c r="X1053" s="411"/>
      <c r="Y1053" s="411"/>
      <c r="Z1053" s="411"/>
      <c r="AA1053" s="411"/>
    </row>
    <row r="1054" spans="1:27" ht="12.75" customHeight="1">
      <c r="A1054" s="411"/>
      <c r="B1054" s="411"/>
      <c r="C1054" s="411"/>
      <c r="D1054" s="411"/>
      <c r="E1054" s="411"/>
      <c r="F1054" s="374"/>
      <c r="G1054" s="411"/>
      <c r="H1054" s="411"/>
      <c r="I1054" s="411"/>
      <c r="J1054" s="411"/>
      <c r="K1054" s="411"/>
      <c r="L1054" s="411"/>
      <c r="M1054" s="374"/>
      <c r="N1054" s="374"/>
      <c r="O1054" s="374"/>
      <c r="P1054" s="374"/>
      <c r="Q1054" s="374"/>
      <c r="R1054" s="374"/>
      <c r="S1054" s="374"/>
      <c r="T1054" s="374"/>
      <c r="U1054" s="374"/>
      <c r="V1054" s="374"/>
      <c r="W1054" s="411"/>
      <c r="X1054" s="411"/>
      <c r="Y1054" s="411"/>
      <c r="Z1054" s="411"/>
      <c r="AA1054" s="411"/>
    </row>
    <row r="1055" spans="1:27" ht="12.75" customHeight="1">
      <c r="A1055" s="411"/>
      <c r="B1055" s="411"/>
      <c r="C1055" s="411"/>
      <c r="D1055" s="411"/>
      <c r="E1055" s="411"/>
      <c r="F1055" s="374"/>
      <c r="G1055" s="411"/>
      <c r="H1055" s="411"/>
      <c r="I1055" s="411"/>
      <c r="J1055" s="411"/>
      <c r="K1055" s="411"/>
      <c r="L1055" s="411"/>
      <c r="M1055" s="374"/>
      <c r="N1055" s="374"/>
      <c r="O1055" s="374"/>
      <c r="P1055" s="374"/>
      <c r="Q1055" s="374"/>
      <c r="R1055" s="374"/>
      <c r="S1055" s="374"/>
      <c r="T1055" s="374"/>
      <c r="U1055" s="374"/>
      <c r="V1055" s="374"/>
      <c r="W1055" s="411"/>
      <c r="X1055" s="411"/>
      <c r="Y1055" s="411"/>
      <c r="Z1055" s="411"/>
      <c r="AA1055" s="411"/>
    </row>
    <row r="1056" spans="1:27" ht="12.75" customHeight="1">
      <c r="A1056" s="411"/>
      <c r="B1056" s="411"/>
      <c r="C1056" s="411"/>
      <c r="D1056" s="411"/>
      <c r="E1056" s="411"/>
      <c r="F1056" s="374"/>
      <c r="G1056" s="411"/>
      <c r="H1056" s="411"/>
      <c r="I1056" s="411"/>
      <c r="J1056" s="411"/>
      <c r="K1056" s="411"/>
      <c r="L1056" s="411"/>
      <c r="M1056" s="374"/>
      <c r="N1056" s="374"/>
      <c r="O1056" s="374"/>
      <c r="P1056" s="374"/>
      <c r="Q1056" s="374"/>
      <c r="R1056" s="374"/>
      <c r="S1056" s="374"/>
      <c r="T1056" s="374"/>
      <c r="U1056" s="374"/>
      <c r="V1056" s="374"/>
      <c r="W1056" s="411"/>
      <c r="X1056" s="411"/>
      <c r="Y1056" s="411"/>
      <c r="Z1056" s="411"/>
      <c r="AA1056" s="411"/>
    </row>
    <row r="1057" spans="1:27" ht="12.75" customHeight="1">
      <c r="A1057" s="411"/>
      <c r="B1057" s="411"/>
      <c r="C1057" s="411"/>
      <c r="D1057" s="411"/>
      <c r="E1057" s="411"/>
      <c r="F1057" s="374"/>
      <c r="G1057" s="411"/>
      <c r="H1057" s="411"/>
      <c r="I1057" s="411"/>
      <c r="J1057" s="411"/>
      <c r="K1057" s="411"/>
      <c r="L1057" s="411"/>
      <c r="M1057" s="374"/>
      <c r="N1057" s="374"/>
      <c r="O1057" s="374"/>
      <c r="P1057" s="374"/>
      <c r="Q1057" s="374"/>
      <c r="R1057" s="374"/>
      <c r="S1057" s="374"/>
      <c r="T1057" s="374"/>
      <c r="U1057" s="374"/>
      <c r="V1057" s="374"/>
      <c r="W1057" s="411"/>
      <c r="X1057" s="411"/>
      <c r="Y1057" s="411"/>
      <c r="Z1057" s="411"/>
      <c r="AA1057" s="411"/>
    </row>
    <row r="1058" spans="1:27" ht="12.75" customHeight="1">
      <c r="A1058" s="411"/>
      <c r="B1058" s="411"/>
      <c r="C1058" s="411"/>
      <c r="D1058" s="411"/>
      <c r="E1058" s="411"/>
      <c r="F1058" s="374"/>
      <c r="G1058" s="411"/>
      <c r="H1058" s="411"/>
      <c r="I1058" s="411"/>
      <c r="J1058" s="411"/>
      <c r="K1058" s="411"/>
      <c r="L1058" s="411"/>
      <c r="M1058" s="374"/>
      <c r="N1058" s="374"/>
      <c r="O1058" s="374"/>
      <c r="P1058" s="374"/>
      <c r="Q1058" s="374"/>
      <c r="R1058" s="374"/>
      <c r="S1058" s="374"/>
      <c r="T1058" s="374"/>
      <c r="U1058" s="374"/>
      <c r="V1058" s="374"/>
      <c r="W1058" s="411"/>
      <c r="X1058" s="411"/>
      <c r="Y1058" s="411"/>
      <c r="Z1058" s="411"/>
      <c r="AA1058" s="411"/>
    </row>
    <row r="1059" spans="1:27" ht="12.75" customHeight="1">
      <c r="A1059" s="411"/>
      <c r="B1059" s="411"/>
      <c r="C1059" s="411"/>
      <c r="D1059" s="411"/>
      <c r="E1059" s="411"/>
      <c r="F1059" s="374"/>
      <c r="G1059" s="411"/>
      <c r="H1059" s="411"/>
      <c r="I1059" s="411"/>
      <c r="J1059" s="411"/>
      <c r="K1059" s="411"/>
      <c r="L1059" s="411"/>
      <c r="M1059" s="374"/>
      <c r="N1059" s="374"/>
      <c r="O1059" s="374"/>
      <c r="P1059" s="374"/>
      <c r="Q1059" s="374"/>
      <c r="R1059" s="374"/>
      <c r="S1059" s="374"/>
      <c r="T1059" s="374"/>
      <c r="U1059" s="374"/>
      <c r="V1059" s="374"/>
      <c r="W1059" s="411"/>
      <c r="X1059" s="411"/>
      <c r="Y1059" s="411"/>
      <c r="Z1059" s="411"/>
      <c r="AA1059" s="411"/>
    </row>
    <row r="1060" spans="1:27" ht="12.75" customHeight="1">
      <c r="A1060" s="411"/>
      <c r="B1060" s="411"/>
      <c r="C1060" s="411"/>
      <c r="D1060" s="411"/>
      <c r="E1060" s="411"/>
      <c r="F1060" s="374"/>
      <c r="G1060" s="411"/>
      <c r="H1060" s="411"/>
      <c r="I1060" s="411"/>
      <c r="J1060" s="411"/>
      <c r="K1060" s="411"/>
      <c r="L1060" s="411"/>
      <c r="M1060" s="374"/>
      <c r="N1060" s="374"/>
      <c r="O1060" s="374"/>
      <c r="P1060" s="374"/>
      <c r="Q1060" s="374"/>
      <c r="R1060" s="374"/>
      <c r="S1060" s="374"/>
      <c r="T1060" s="374"/>
      <c r="U1060" s="374"/>
      <c r="V1060" s="374"/>
      <c r="W1060" s="411"/>
      <c r="X1060" s="411"/>
      <c r="Y1060" s="411"/>
      <c r="Z1060" s="411"/>
      <c r="AA1060" s="411"/>
    </row>
    <row r="1061" spans="1:27" ht="12.75" customHeight="1">
      <c r="A1061" s="411"/>
      <c r="B1061" s="411"/>
      <c r="C1061" s="411"/>
      <c r="D1061" s="411"/>
      <c r="E1061" s="411"/>
      <c r="F1061" s="374"/>
      <c r="G1061" s="411"/>
      <c r="H1061" s="411"/>
      <c r="I1061" s="411"/>
      <c r="J1061" s="411"/>
      <c r="K1061" s="411"/>
      <c r="L1061" s="411"/>
      <c r="M1061" s="374"/>
      <c r="N1061" s="374"/>
      <c r="O1061" s="374"/>
      <c r="P1061" s="374"/>
      <c r="Q1061" s="374"/>
      <c r="R1061" s="374"/>
      <c r="S1061" s="374"/>
      <c r="T1061" s="374"/>
      <c r="U1061" s="374"/>
      <c r="V1061" s="374"/>
      <c r="W1061" s="411"/>
      <c r="X1061" s="411"/>
      <c r="Y1061" s="411"/>
      <c r="Z1061" s="411"/>
      <c r="AA1061" s="411"/>
    </row>
    <row r="1062" spans="1:27" ht="12.75" customHeight="1">
      <c r="A1062" s="411"/>
      <c r="B1062" s="411"/>
      <c r="C1062" s="411"/>
      <c r="D1062" s="411"/>
      <c r="E1062" s="411"/>
      <c r="F1062" s="374"/>
      <c r="G1062" s="411"/>
      <c r="H1062" s="411"/>
      <c r="I1062" s="411"/>
      <c r="J1062" s="411"/>
      <c r="K1062" s="411"/>
      <c r="L1062" s="411"/>
      <c r="M1062" s="374"/>
      <c r="N1062" s="374"/>
      <c r="O1062" s="374"/>
      <c r="P1062" s="374"/>
      <c r="Q1062" s="374"/>
      <c r="R1062" s="374"/>
      <c r="S1062" s="374"/>
      <c r="T1062" s="374"/>
      <c r="U1062" s="374"/>
      <c r="V1062" s="374"/>
      <c r="W1062" s="411"/>
      <c r="X1062" s="411"/>
      <c r="Y1062" s="411"/>
      <c r="Z1062" s="411"/>
      <c r="AA1062" s="411"/>
    </row>
    <row r="1063" spans="1:27" ht="12.75" customHeight="1">
      <c r="A1063" s="411"/>
      <c r="B1063" s="411"/>
      <c r="C1063" s="411"/>
      <c r="D1063" s="411"/>
      <c r="E1063" s="411"/>
      <c r="F1063" s="374"/>
      <c r="G1063" s="411"/>
      <c r="H1063" s="411"/>
      <c r="I1063" s="411"/>
      <c r="J1063" s="411"/>
      <c r="K1063" s="411"/>
      <c r="L1063" s="411"/>
      <c r="M1063" s="374"/>
      <c r="N1063" s="374"/>
      <c r="O1063" s="374"/>
      <c r="P1063" s="374"/>
      <c r="Q1063" s="374"/>
      <c r="R1063" s="374"/>
      <c r="S1063" s="374"/>
      <c r="T1063" s="374"/>
      <c r="U1063" s="374"/>
      <c r="V1063" s="374"/>
      <c r="W1063" s="411"/>
      <c r="X1063" s="411"/>
      <c r="Y1063" s="411"/>
      <c r="Z1063" s="411"/>
      <c r="AA1063" s="411"/>
    </row>
    <row r="1064" spans="1:27" ht="12.75" customHeight="1">
      <c r="A1064" s="411"/>
      <c r="B1064" s="411"/>
      <c r="C1064" s="411"/>
      <c r="D1064" s="411"/>
      <c r="E1064" s="411"/>
      <c r="F1064" s="374"/>
      <c r="G1064" s="411"/>
      <c r="H1064" s="411"/>
      <c r="I1064" s="411"/>
      <c r="J1064" s="411"/>
      <c r="K1064" s="411"/>
      <c r="L1064" s="411"/>
      <c r="M1064" s="374"/>
      <c r="N1064" s="374"/>
      <c r="O1064" s="374"/>
      <c r="P1064" s="374"/>
      <c r="Q1064" s="374"/>
      <c r="R1064" s="374"/>
      <c r="S1064" s="374"/>
      <c r="T1064" s="374"/>
      <c r="U1064" s="374"/>
      <c r="V1064" s="374"/>
      <c r="W1064" s="411"/>
      <c r="X1064" s="411"/>
      <c r="Y1064" s="411"/>
      <c r="Z1064" s="411"/>
      <c r="AA1064" s="411"/>
    </row>
    <row r="1065" spans="1:27" ht="12.75" customHeight="1">
      <c r="A1065" s="411"/>
      <c r="B1065" s="411"/>
      <c r="C1065" s="411"/>
      <c r="D1065" s="411"/>
      <c r="E1065" s="411"/>
      <c r="F1065" s="374"/>
      <c r="G1065" s="411"/>
      <c r="H1065" s="411"/>
      <c r="I1065" s="411"/>
      <c r="J1065" s="411"/>
      <c r="K1065" s="411"/>
      <c r="L1065" s="411"/>
      <c r="M1065" s="374"/>
      <c r="N1065" s="374"/>
      <c r="O1065" s="374"/>
      <c r="P1065" s="374"/>
      <c r="Q1065" s="374"/>
      <c r="R1065" s="374"/>
      <c r="S1065" s="374"/>
      <c r="T1065" s="374"/>
      <c r="U1065" s="374"/>
      <c r="V1065" s="374"/>
      <c r="W1065" s="411"/>
      <c r="X1065" s="411"/>
      <c r="Y1065" s="411"/>
      <c r="Z1065" s="411"/>
      <c r="AA1065" s="411"/>
    </row>
    <row r="1066" spans="1:27" ht="12.75" customHeight="1">
      <c r="A1066" s="411"/>
      <c r="B1066" s="411"/>
      <c r="C1066" s="411"/>
      <c r="D1066" s="411"/>
      <c r="E1066" s="411"/>
      <c r="F1066" s="374"/>
      <c r="G1066" s="411"/>
      <c r="H1066" s="411"/>
      <c r="I1066" s="411"/>
      <c r="J1066" s="411"/>
      <c r="K1066" s="411"/>
      <c r="L1066" s="411"/>
      <c r="M1066" s="374"/>
      <c r="N1066" s="374"/>
      <c r="O1066" s="374"/>
      <c r="P1066" s="374"/>
      <c r="Q1066" s="374"/>
      <c r="R1066" s="374"/>
      <c r="S1066" s="374"/>
      <c r="T1066" s="374"/>
      <c r="U1066" s="374"/>
      <c r="V1066" s="374"/>
      <c r="W1066" s="411"/>
      <c r="X1066" s="411"/>
      <c r="Y1066" s="411"/>
      <c r="Z1066" s="411"/>
      <c r="AA1066" s="411"/>
    </row>
    <row r="1067" spans="1:27" ht="12.75" customHeight="1">
      <c r="A1067" s="411"/>
      <c r="B1067" s="411"/>
      <c r="C1067" s="411"/>
      <c r="D1067" s="411"/>
      <c r="E1067" s="411"/>
      <c r="F1067" s="374"/>
      <c r="G1067" s="411"/>
      <c r="H1067" s="411"/>
      <c r="I1067" s="411"/>
      <c r="J1067" s="411"/>
      <c r="K1067" s="411"/>
      <c r="L1067" s="411"/>
      <c r="M1067" s="374"/>
      <c r="N1067" s="374"/>
      <c r="O1067" s="374"/>
      <c r="P1067" s="374"/>
      <c r="Q1067" s="374"/>
      <c r="R1067" s="374"/>
      <c r="S1067" s="374"/>
      <c r="T1067" s="374"/>
      <c r="U1067" s="374"/>
      <c r="V1067" s="374"/>
      <c r="W1067" s="411"/>
      <c r="X1067" s="411"/>
      <c r="Y1067" s="411"/>
      <c r="Z1067" s="411"/>
      <c r="AA1067" s="411"/>
    </row>
    <row r="1068" spans="1:27" ht="12.75" customHeight="1">
      <c r="A1068" s="411"/>
      <c r="B1068" s="411"/>
      <c r="C1068" s="411"/>
      <c r="D1068" s="411"/>
      <c r="E1068" s="411"/>
      <c r="F1068" s="374"/>
      <c r="G1068" s="411"/>
      <c r="H1068" s="411"/>
      <c r="I1068" s="411"/>
      <c r="J1068" s="411"/>
      <c r="K1068" s="411"/>
      <c r="L1068" s="411"/>
      <c r="M1068" s="374"/>
      <c r="N1068" s="374"/>
      <c r="O1068" s="374"/>
      <c r="P1068" s="374"/>
      <c r="Q1068" s="374"/>
      <c r="R1068" s="374"/>
      <c r="S1068" s="374"/>
      <c r="T1068" s="374"/>
      <c r="U1068" s="374"/>
      <c r="V1068" s="374"/>
      <c r="W1068" s="411"/>
      <c r="X1068" s="411"/>
      <c r="Y1068" s="411"/>
      <c r="Z1068" s="411"/>
      <c r="AA1068" s="411"/>
    </row>
    <row r="1069" spans="1:27" ht="12.75" customHeight="1">
      <c r="A1069" s="411"/>
      <c r="B1069" s="411"/>
      <c r="C1069" s="411"/>
      <c r="D1069" s="411"/>
      <c r="E1069" s="411"/>
      <c r="F1069" s="374"/>
      <c r="G1069" s="411"/>
      <c r="H1069" s="411"/>
      <c r="I1069" s="411"/>
      <c r="J1069" s="411"/>
      <c r="K1069" s="411"/>
      <c r="L1069" s="411"/>
      <c r="M1069" s="374"/>
      <c r="N1069" s="374"/>
      <c r="O1069" s="374"/>
      <c r="P1069" s="374"/>
      <c r="Q1069" s="374"/>
      <c r="R1069" s="374"/>
      <c r="S1069" s="374"/>
      <c r="T1069" s="374"/>
      <c r="U1069" s="374"/>
      <c r="V1069" s="374"/>
      <c r="W1069" s="411"/>
      <c r="X1069" s="411"/>
      <c r="Y1069" s="411"/>
      <c r="Z1069" s="411"/>
      <c r="AA1069" s="411"/>
    </row>
    <row r="1070" spans="1:27" ht="12.75" customHeight="1">
      <c r="A1070" s="411"/>
      <c r="B1070" s="411"/>
      <c r="C1070" s="411"/>
      <c r="D1070" s="411"/>
      <c r="E1070" s="411"/>
      <c r="F1070" s="374"/>
      <c r="G1070" s="411"/>
      <c r="H1070" s="411"/>
      <c r="I1070" s="411"/>
      <c r="J1070" s="411"/>
      <c r="K1070" s="411"/>
      <c r="L1070" s="411"/>
      <c r="M1070" s="374"/>
      <c r="N1070" s="374"/>
      <c r="O1070" s="374"/>
      <c r="P1070" s="374"/>
      <c r="Q1070" s="374"/>
      <c r="R1070" s="374"/>
      <c r="S1070" s="374"/>
      <c r="T1070" s="374"/>
      <c r="U1070" s="374"/>
      <c r="V1070" s="374"/>
      <c r="W1070" s="411"/>
      <c r="X1070" s="411"/>
      <c r="Y1070" s="411"/>
      <c r="Z1070" s="411"/>
      <c r="AA1070" s="411"/>
    </row>
    <row r="1071" spans="1:27" ht="12.75" customHeight="1">
      <c r="A1071" s="411"/>
      <c r="B1071" s="411"/>
      <c r="C1071" s="411"/>
      <c r="D1071" s="411"/>
      <c r="E1071" s="411"/>
      <c r="F1071" s="374"/>
      <c r="G1071" s="411"/>
      <c r="H1071" s="411"/>
      <c r="I1071" s="411"/>
      <c r="J1071" s="411"/>
      <c r="K1071" s="411"/>
      <c r="L1071" s="411"/>
      <c r="M1071" s="374"/>
      <c r="N1071" s="374"/>
      <c r="O1071" s="374"/>
      <c r="P1071" s="374"/>
      <c r="Q1071" s="374"/>
      <c r="R1071" s="374"/>
      <c r="S1071" s="374"/>
      <c r="T1071" s="374"/>
      <c r="U1071" s="374"/>
      <c r="V1071" s="374"/>
      <c r="W1071" s="411"/>
      <c r="X1071" s="411"/>
      <c r="Y1071" s="411"/>
      <c r="Z1071" s="411"/>
      <c r="AA1071" s="411"/>
    </row>
    <row r="1072" spans="1:27" ht="12.75" customHeight="1">
      <c r="A1072" s="411"/>
      <c r="B1072" s="411"/>
      <c r="C1072" s="411"/>
      <c r="D1072" s="411"/>
      <c r="E1072" s="411"/>
      <c r="F1072" s="374"/>
      <c r="G1072" s="411"/>
      <c r="H1072" s="411"/>
      <c r="I1072" s="411"/>
      <c r="J1072" s="411"/>
      <c r="K1072" s="411"/>
      <c r="L1072" s="411"/>
      <c r="M1072" s="374"/>
      <c r="N1072" s="374"/>
      <c r="O1072" s="374"/>
      <c r="P1072" s="374"/>
      <c r="Q1072" s="374"/>
      <c r="R1072" s="374"/>
      <c r="S1072" s="374"/>
      <c r="T1072" s="374"/>
      <c r="U1072" s="374"/>
      <c r="V1072" s="374"/>
      <c r="W1072" s="411"/>
      <c r="X1072" s="411"/>
      <c r="Y1072" s="411"/>
      <c r="Z1072" s="411"/>
      <c r="AA1072" s="411"/>
    </row>
    <row r="1073" spans="1:27" ht="12.75" customHeight="1">
      <c r="A1073" s="411"/>
      <c r="B1073" s="411"/>
      <c r="C1073" s="411"/>
      <c r="D1073" s="411"/>
      <c r="E1073" s="411"/>
      <c r="F1073" s="374"/>
      <c r="G1073" s="411"/>
      <c r="H1073" s="411"/>
      <c r="I1073" s="411"/>
      <c r="J1073" s="411"/>
      <c r="K1073" s="411"/>
      <c r="L1073" s="411"/>
      <c r="M1073" s="374"/>
      <c r="N1073" s="374"/>
      <c r="O1073" s="374"/>
      <c r="P1073" s="374"/>
      <c r="Q1073" s="374"/>
      <c r="R1073" s="374"/>
      <c r="S1073" s="374"/>
      <c r="T1073" s="374"/>
      <c r="U1073" s="374"/>
      <c r="V1073" s="374"/>
      <c r="W1073" s="411"/>
      <c r="X1073" s="411"/>
      <c r="Y1073" s="411"/>
      <c r="Z1073" s="411"/>
      <c r="AA1073" s="411"/>
    </row>
    <row r="1074" spans="1:27" ht="12.75" customHeight="1">
      <c r="A1074" s="411"/>
      <c r="B1074" s="411"/>
      <c r="C1074" s="411"/>
      <c r="D1074" s="411"/>
      <c r="E1074" s="411"/>
      <c r="F1074" s="374"/>
      <c r="G1074" s="411"/>
      <c r="H1074" s="411"/>
      <c r="I1074" s="411"/>
      <c r="J1074" s="411"/>
      <c r="K1074" s="411"/>
      <c r="L1074" s="411"/>
      <c r="M1074" s="374"/>
      <c r="N1074" s="374"/>
      <c r="O1074" s="374"/>
      <c r="P1074" s="374"/>
      <c r="Q1074" s="374"/>
      <c r="R1074" s="374"/>
      <c r="S1074" s="374"/>
      <c r="T1074" s="374"/>
      <c r="U1074" s="374"/>
      <c r="V1074" s="374"/>
      <c r="W1074" s="411"/>
      <c r="X1074" s="411"/>
      <c r="Y1074" s="411"/>
      <c r="Z1074" s="411"/>
      <c r="AA1074" s="411"/>
    </row>
    <row r="1075" spans="1:27" ht="12.75" customHeight="1">
      <c r="A1075" s="411"/>
      <c r="B1075" s="411"/>
      <c r="C1075" s="411"/>
      <c r="D1075" s="411"/>
      <c r="E1075" s="411"/>
      <c r="F1075" s="374"/>
      <c r="G1075" s="411"/>
      <c r="H1075" s="411"/>
      <c r="I1075" s="411"/>
      <c r="J1075" s="411"/>
      <c r="K1075" s="411"/>
      <c r="L1075" s="411"/>
      <c r="M1075" s="374"/>
      <c r="N1075" s="374"/>
      <c r="O1075" s="374"/>
      <c r="P1075" s="374"/>
      <c r="Q1075" s="374"/>
      <c r="R1075" s="374"/>
      <c r="S1075" s="374"/>
      <c r="T1075" s="374"/>
      <c r="U1075" s="374"/>
      <c r="V1075" s="374"/>
      <c r="W1075" s="411"/>
      <c r="X1075" s="411"/>
      <c r="Y1075" s="411"/>
      <c r="Z1075" s="411"/>
      <c r="AA1075" s="411"/>
    </row>
    <row r="1076" spans="1:27" ht="12.75" customHeight="1">
      <c r="A1076" s="411"/>
      <c r="B1076" s="411"/>
      <c r="C1076" s="411"/>
      <c r="D1076" s="411"/>
      <c r="E1076" s="411"/>
      <c r="F1076" s="374"/>
      <c r="G1076" s="411"/>
      <c r="H1076" s="411"/>
      <c r="I1076" s="411"/>
      <c r="J1076" s="411"/>
      <c r="K1076" s="411"/>
      <c r="L1076" s="411"/>
      <c r="M1076" s="374"/>
      <c r="N1076" s="374"/>
      <c r="O1076" s="374"/>
      <c r="P1076" s="374"/>
      <c r="Q1076" s="374"/>
      <c r="R1076" s="374"/>
      <c r="S1076" s="374"/>
      <c r="T1076" s="374"/>
      <c r="U1076" s="374"/>
      <c r="V1076" s="374"/>
      <c r="W1076" s="411"/>
      <c r="X1076" s="411"/>
      <c r="Y1076" s="411"/>
      <c r="Z1076" s="411"/>
      <c r="AA1076" s="411"/>
    </row>
    <row r="1077" spans="1:27" ht="12.75" customHeight="1">
      <c r="A1077" s="411"/>
      <c r="B1077" s="411"/>
      <c r="C1077" s="411"/>
      <c r="D1077" s="411"/>
      <c r="E1077" s="411"/>
      <c r="F1077" s="374"/>
      <c r="G1077" s="411"/>
      <c r="H1077" s="411"/>
      <c r="I1077" s="411"/>
      <c r="J1077" s="411"/>
      <c r="K1077" s="411"/>
      <c r="L1077" s="411"/>
      <c r="M1077" s="374"/>
      <c r="N1077" s="374"/>
      <c r="O1077" s="374"/>
      <c r="P1077" s="374"/>
      <c r="Q1077" s="374"/>
      <c r="R1077" s="374"/>
      <c r="S1077" s="374"/>
      <c r="T1077" s="374"/>
      <c r="U1077" s="374"/>
      <c r="V1077" s="374"/>
      <c r="W1077" s="411"/>
      <c r="X1077" s="411"/>
      <c r="Y1077" s="411"/>
      <c r="Z1077" s="411"/>
      <c r="AA1077" s="411"/>
    </row>
    <row r="1078" spans="1:27" ht="12.75" customHeight="1">
      <c r="A1078" s="411"/>
      <c r="B1078" s="411"/>
      <c r="C1078" s="411"/>
      <c r="D1078" s="411"/>
      <c r="E1078" s="411"/>
      <c r="F1078" s="374"/>
      <c r="G1078" s="411"/>
      <c r="H1078" s="411"/>
      <c r="I1078" s="411"/>
      <c r="J1078" s="411"/>
      <c r="K1078" s="411"/>
      <c r="L1078" s="411"/>
      <c r="M1078" s="374"/>
      <c r="N1078" s="374"/>
      <c r="O1078" s="374"/>
      <c r="P1078" s="374"/>
      <c r="Q1078" s="374"/>
      <c r="R1078" s="374"/>
      <c r="S1078" s="374"/>
      <c r="T1078" s="374"/>
      <c r="U1078" s="374"/>
      <c r="V1078" s="374"/>
      <c r="W1078" s="411"/>
      <c r="X1078" s="411"/>
      <c r="Y1078" s="411"/>
      <c r="Z1078" s="411"/>
      <c r="AA1078" s="411"/>
    </row>
    <row r="1079" spans="1:27" ht="12.75" customHeight="1">
      <c r="A1079" s="411"/>
      <c r="B1079" s="411"/>
      <c r="C1079" s="411"/>
      <c r="D1079" s="411"/>
      <c r="E1079" s="411"/>
      <c r="F1079" s="374"/>
      <c r="G1079" s="411"/>
      <c r="H1079" s="411"/>
      <c r="I1079" s="411"/>
      <c r="J1079" s="411"/>
      <c r="K1079" s="411"/>
      <c r="L1079" s="411"/>
      <c r="M1079" s="374"/>
      <c r="N1079" s="374"/>
      <c r="O1079" s="374"/>
      <c r="P1079" s="374"/>
      <c r="Q1079" s="374"/>
      <c r="R1079" s="374"/>
      <c r="S1079" s="374"/>
      <c r="T1079" s="374"/>
      <c r="U1079" s="374"/>
      <c r="V1079" s="374"/>
      <c r="W1079" s="411"/>
      <c r="X1079" s="411"/>
      <c r="Y1079" s="411"/>
      <c r="Z1079" s="411"/>
      <c r="AA1079" s="411"/>
    </row>
    <row r="1080" spans="1:27" ht="12.75" customHeight="1">
      <c r="A1080" s="411"/>
      <c r="B1080" s="411"/>
      <c r="C1080" s="411"/>
      <c r="D1080" s="411"/>
      <c r="E1080" s="411"/>
      <c r="F1080" s="374"/>
      <c r="G1080" s="411"/>
      <c r="H1080" s="411"/>
      <c r="I1080" s="411"/>
      <c r="J1080" s="411"/>
      <c r="K1080" s="411"/>
      <c r="L1080" s="411"/>
      <c r="M1080" s="374"/>
      <c r="N1080" s="374"/>
      <c r="O1080" s="374"/>
      <c r="P1080" s="374"/>
      <c r="Q1080" s="374"/>
      <c r="R1080" s="374"/>
      <c r="S1080" s="374"/>
      <c r="T1080" s="374"/>
      <c r="U1080" s="374"/>
      <c r="V1080" s="374"/>
      <c r="W1080" s="411"/>
      <c r="X1080" s="411"/>
      <c r="Y1080" s="411"/>
      <c r="Z1080" s="411"/>
      <c r="AA1080" s="411"/>
    </row>
    <row r="1081" spans="1:27" ht="12.75" customHeight="1">
      <c r="A1081" s="411"/>
      <c r="B1081" s="411"/>
      <c r="C1081" s="411"/>
      <c r="D1081" s="411"/>
      <c r="E1081" s="411"/>
      <c r="F1081" s="374"/>
      <c r="G1081" s="411"/>
      <c r="H1081" s="411"/>
      <c r="I1081" s="411"/>
      <c r="J1081" s="411"/>
      <c r="K1081" s="411"/>
      <c r="L1081" s="411"/>
      <c r="M1081" s="374"/>
      <c r="N1081" s="374"/>
      <c r="O1081" s="374"/>
      <c r="P1081" s="374"/>
      <c r="Q1081" s="374"/>
      <c r="R1081" s="374"/>
      <c r="S1081" s="374"/>
      <c r="T1081" s="374"/>
      <c r="U1081" s="374"/>
      <c r="V1081" s="374"/>
      <c r="W1081" s="411"/>
      <c r="X1081" s="411"/>
      <c r="Y1081" s="411"/>
      <c r="Z1081" s="411"/>
      <c r="AA1081" s="411"/>
    </row>
    <row r="1082" spans="1:27" ht="12.75" customHeight="1">
      <c r="A1082" s="411"/>
      <c r="B1082" s="411"/>
      <c r="C1082" s="411"/>
      <c r="D1082" s="411"/>
      <c r="E1082" s="411"/>
      <c r="F1082" s="374"/>
      <c r="G1082" s="411"/>
      <c r="H1082" s="411"/>
      <c r="I1082" s="411"/>
      <c r="J1082" s="411"/>
      <c r="K1082" s="411"/>
      <c r="L1082" s="411"/>
      <c r="M1082" s="374"/>
      <c r="N1082" s="374"/>
      <c r="O1082" s="374"/>
      <c r="P1082" s="374"/>
      <c r="Q1082" s="374"/>
      <c r="R1082" s="374"/>
      <c r="S1082" s="374"/>
      <c r="T1082" s="374"/>
      <c r="U1082" s="374"/>
      <c r="V1082" s="374"/>
      <c r="W1082" s="411"/>
      <c r="X1082" s="411"/>
      <c r="Y1082" s="411"/>
      <c r="Z1082" s="411"/>
      <c r="AA1082" s="411"/>
    </row>
    <row r="1083" spans="1:27" ht="12.75" customHeight="1">
      <c r="A1083" s="411"/>
      <c r="B1083" s="411"/>
      <c r="C1083" s="411"/>
      <c r="D1083" s="411"/>
      <c r="E1083" s="411"/>
      <c r="F1083" s="374"/>
      <c r="G1083" s="411"/>
      <c r="H1083" s="411"/>
      <c r="I1083" s="411"/>
      <c r="J1083" s="411"/>
      <c r="K1083" s="411"/>
      <c r="L1083" s="411"/>
      <c r="M1083" s="374"/>
      <c r="N1083" s="374"/>
      <c r="O1083" s="374"/>
      <c r="P1083" s="374"/>
      <c r="Q1083" s="374"/>
      <c r="R1083" s="374"/>
      <c r="S1083" s="374"/>
      <c r="T1083" s="374"/>
      <c r="U1083" s="374"/>
      <c r="V1083" s="374"/>
      <c r="W1083" s="411"/>
      <c r="X1083" s="411"/>
      <c r="Y1083" s="411"/>
      <c r="Z1083" s="411"/>
      <c r="AA1083" s="411"/>
    </row>
    <row r="1084" spans="1:27" ht="12.75" customHeight="1">
      <c r="A1084" s="411"/>
      <c r="B1084" s="411"/>
      <c r="C1084" s="411"/>
      <c r="D1084" s="411"/>
      <c r="E1084" s="411"/>
      <c r="F1084" s="374"/>
      <c r="G1084" s="411"/>
      <c r="H1084" s="411"/>
      <c r="I1084" s="411"/>
      <c r="J1084" s="411"/>
      <c r="K1084" s="411"/>
      <c r="L1084" s="411"/>
      <c r="M1084" s="374"/>
      <c r="N1084" s="374"/>
      <c r="O1084" s="374"/>
      <c r="P1084" s="374"/>
      <c r="Q1084" s="374"/>
      <c r="R1084" s="374"/>
      <c r="S1084" s="374"/>
      <c r="T1084" s="374"/>
      <c r="U1084" s="374"/>
      <c r="V1084" s="374"/>
      <c r="W1084" s="411"/>
      <c r="X1084" s="411"/>
      <c r="Y1084" s="411"/>
      <c r="Z1084" s="411"/>
      <c r="AA1084" s="411"/>
    </row>
    <row r="1085" spans="1:27" ht="12.75" customHeight="1">
      <c r="A1085" s="411"/>
      <c r="B1085" s="411"/>
      <c r="C1085" s="411"/>
      <c r="D1085" s="411"/>
      <c r="E1085" s="411"/>
      <c r="F1085" s="374"/>
      <c r="G1085" s="411"/>
      <c r="H1085" s="411"/>
      <c r="I1085" s="411"/>
      <c r="J1085" s="411"/>
      <c r="K1085" s="411"/>
      <c r="L1085" s="411"/>
      <c r="M1085" s="374"/>
      <c r="N1085" s="374"/>
      <c r="O1085" s="374"/>
      <c r="P1085" s="374"/>
      <c r="Q1085" s="374"/>
      <c r="R1085" s="374"/>
      <c r="S1085" s="374"/>
      <c r="T1085" s="374"/>
      <c r="U1085" s="374"/>
      <c r="V1085" s="374"/>
      <c r="W1085" s="411"/>
      <c r="X1085" s="411"/>
      <c r="Y1085" s="411"/>
      <c r="Z1085" s="411"/>
      <c r="AA1085" s="411"/>
    </row>
    <row r="1086" spans="1:27" ht="12.75" customHeight="1">
      <c r="A1086" s="411"/>
      <c r="B1086" s="411"/>
      <c r="C1086" s="411"/>
      <c r="D1086" s="411"/>
      <c r="E1086" s="411"/>
      <c r="F1086" s="374"/>
      <c r="G1086" s="411"/>
      <c r="H1086" s="411"/>
      <c r="I1086" s="411"/>
      <c r="J1086" s="411"/>
      <c r="K1086" s="411"/>
      <c r="L1086" s="411"/>
      <c r="M1086" s="374"/>
      <c r="N1086" s="374"/>
      <c r="O1086" s="374"/>
      <c r="P1086" s="374"/>
      <c r="Q1086" s="374"/>
      <c r="R1086" s="374"/>
      <c r="S1086" s="374"/>
      <c r="T1086" s="374"/>
      <c r="U1086" s="374"/>
      <c r="V1086" s="374"/>
      <c r="W1086" s="411"/>
      <c r="X1086" s="411"/>
      <c r="Y1086" s="411"/>
      <c r="Z1086" s="411"/>
      <c r="AA1086" s="411"/>
    </row>
    <row r="1087" spans="1:27" ht="12.75" customHeight="1">
      <c r="A1087" s="411"/>
      <c r="B1087" s="411"/>
      <c r="C1087" s="411"/>
      <c r="D1087" s="411"/>
      <c r="E1087" s="411"/>
      <c r="F1087" s="374"/>
      <c r="G1087" s="411"/>
      <c r="H1087" s="411"/>
      <c r="I1087" s="411"/>
      <c r="J1087" s="411"/>
      <c r="K1087" s="411"/>
      <c r="L1087" s="411"/>
      <c r="M1087" s="374"/>
      <c r="N1087" s="374"/>
      <c r="O1087" s="374"/>
      <c r="P1087" s="374"/>
      <c r="Q1087" s="374"/>
      <c r="R1087" s="374"/>
      <c r="S1087" s="374"/>
      <c r="T1087" s="374"/>
      <c r="U1087" s="374"/>
      <c r="V1087" s="374"/>
      <c r="W1087" s="411"/>
      <c r="X1087" s="411"/>
      <c r="Y1087" s="411"/>
      <c r="Z1087" s="411"/>
      <c r="AA1087" s="411"/>
    </row>
    <row r="1088" spans="1:27" ht="12.75" customHeight="1">
      <c r="A1088" s="411"/>
      <c r="B1088" s="411"/>
      <c r="C1088" s="411"/>
      <c r="D1088" s="411"/>
      <c r="E1088" s="411"/>
      <c r="F1088" s="374"/>
      <c r="G1088" s="411"/>
      <c r="H1088" s="411"/>
      <c r="I1088" s="411"/>
      <c r="J1088" s="411"/>
      <c r="K1088" s="411"/>
      <c r="L1088" s="411"/>
      <c r="M1088" s="374"/>
      <c r="N1088" s="374"/>
      <c r="O1088" s="374"/>
      <c r="P1088" s="374"/>
      <c r="Q1088" s="374"/>
      <c r="R1088" s="374"/>
      <c r="S1088" s="374"/>
      <c r="T1088" s="374"/>
      <c r="U1088" s="374"/>
      <c r="V1088" s="374"/>
      <c r="W1088" s="411"/>
      <c r="X1088" s="411"/>
      <c r="Y1088" s="411"/>
      <c r="Z1088" s="411"/>
      <c r="AA1088" s="411"/>
    </row>
    <row r="1089" spans="1:27" ht="12.75" customHeight="1">
      <c r="A1089" s="411"/>
      <c r="B1089" s="411"/>
      <c r="C1089" s="411"/>
      <c r="D1089" s="411"/>
      <c r="E1089" s="411"/>
      <c r="F1089" s="374"/>
      <c r="G1089" s="411"/>
      <c r="H1089" s="411"/>
      <c r="I1089" s="411"/>
      <c r="J1089" s="411"/>
      <c r="K1089" s="411"/>
      <c r="L1089" s="411"/>
      <c r="M1089" s="374"/>
      <c r="N1089" s="374"/>
      <c r="O1089" s="374"/>
      <c r="P1089" s="374"/>
      <c r="Q1089" s="374"/>
      <c r="R1089" s="374"/>
      <c r="S1089" s="374"/>
      <c r="T1089" s="374"/>
      <c r="U1089" s="374"/>
      <c r="V1089" s="374"/>
      <c r="W1089" s="411"/>
      <c r="X1089" s="411"/>
      <c r="Y1089" s="411"/>
      <c r="Z1089" s="411"/>
      <c r="AA1089" s="411"/>
    </row>
    <row r="1090" spans="1:27" ht="12.75" customHeight="1">
      <c r="A1090" s="411"/>
      <c r="B1090" s="411"/>
      <c r="C1090" s="411"/>
      <c r="D1090" s="411"/>
      <c r="E1090" s="411"/>
      <c r="F1090" s="374"/>
      <c r="G1090" s="411"/>
      <c r="H1090" s="411"/>
      <c r="I1090" s="411"/>
      <c r="J1090" s="411"/>
      <c r="K1090" s="411"/>
      <c r="L1090" s="411"/>
      <c r="M1090" s="374"/>
      <c r="N1090" s="374"/>
      <c r="O1090" s="374"/>
      <c r="P1090" s="374"/>
      <c r="Q1090" s="374"/>
      <c r="R1090" s="374"/>
      <c r="S1090" s="374"/>
      <c r="T1090" s="374"/>
      <c r="U1090" s="374"/>
      <c r="V1090" s="374"/>
      <c r="W1090" s="411"/>
      <c r="X1090" s="411"/>
      <c r="Y1090" s="411"/>
      <c r="Z1090" s="411"/>
      <c r="AA1090" s="411"/>
    </row>
    <row r="1091" spans="1:27" ht="12.75" customHeight="1">
      <c r="A1091" s="411"/>
      <c r="B1091" s="411"/>
      <c r="C1091" s="411"/>
      <c r="D1091" s="411"/>
      <c r="E1091" s="411"/>
      <c r="F1091" s="374"/>
      <c r="G1091" s="411"/>
      <c r="H1091" s="411"/>
      <c r="I1091" s="411"/>
      <c r="J1091" s="411"/>
      <c r="K1091" s="411"/>
      <c r="L1091" s="411"/>
      <c r="M1091" s="374"/>
      <c r="N1091" s="374"/>
      <c r="O1091" s="374"/>
      <c r="P1091" s="374"/>
      <c r="Q1091" s="374"/>
      <c r="R1091" s="374"/>
      <c r="S1091" s="374"/>
      <c r="T1091" s="374"/>
      <c r="U1091" s="374"/>
      <c r="V1091" s="374"/>
      <c r="W1091" s="411"/>
      <c r="X1091" s="411"/>
      <c r="Y1091" s="411"/>
      <c r="Z1091" s="411"/>
      <c r="AA1091" s="411"/>
    </row>
    <row r="1092" spans="1:27" ht="12.75" customHeight="1">
      <c r="A1092" s="411"/>
      <c r="B1092" s="411"/>
      <c r="C1092" s="411"/>
      <c r="D1092" s="411"/>
      <c r="E1092" s="411"/>
      <c r="F1092" s="374"/>
      <c r="G1092" s="411"/>
      <c r="H1092" s="411"/>
      <c r="I1092" s="411"/>
      <c r="J1092" s="411"/>
      <c r="K1092" s="411"/>
      <c r="L1092" s="411"/>
      <c r="M1092" s="374"/>
      <c r="N1092" s="374"/>
      <c r="O1092" s="374"/>
      <c r="P1092" s="374"/>
      <c r="Q1092" s="374"/>
      <c r="R1092" s="374"/>
      <c r="S1092" s="374"/>
      <c r="T1092" s="374"/>
      <c r="U1092" s="374"/>
      <c r="V1092" s="374"/>
      <c r="W1092" s="411"/>
      <c r="X1092" s="411"/>
      <c r="Y1092" s="411"/>
      <c r="Z1092" s="411"/>
      <c r="AA1092" s="411"/>
    </row>
    <row r="1093" spans="1:27" ht="12.75" customHeight="1">
      <c r="A1093" s="411"/>
      <c r="B1093" s="411"/>
      <c r="C1093" s="411"/>
      <c r="D1093" s="411"/>
      <c r="E1093" s="411"/>
      <c r="F1093" s="374"/>
      <c r="G1093" s="411"/>
      <c r="H1093" s="411"/>
      <c r="I1093" s="411"/>
      <c r="J1093" s="411"/>
      <c r="K1093" s="411"/>
      <c r="L1093" s="411"/>
      <c r="M1093" s="374"/>
      <c r="N1093" s="374"/>
      <c r="O1093" s="374"/>
      <c r="P1093" s="374"/>
      <c r="Q1093" s="374"/>
      <c r="R1093" s="374"/>
      <c r="S1093" s="374"/>
      <c r="T1093" s="374"/>
      <c r="U1093" s="374"/>
      <c r="V1093" s="374"/>
      <c r="W1093" s="411"/>
      <c r="X1093" s="411"/>
      <c r="Y1093" s="411"/>
      <c r="Z1093" s="411"/>
      <c r="AA1093" s="411"/>
    </row>
    <row r="1094" spans="1:27" ht="12.75" customHeight="1">
      <c r="A1094" s="411"/>
      <c r="B1094" s="411"/>
      <c r="C1094" s="411"/>
      <c r="D1094" s="411"/>
      <c r="E1094" s="411"/>
      <c r="F1094" s="374"/>
      <c r="G1094" s="411"/>
      <c r="H1094" s="411"/>
      <c r="I1094" s="411"/>
      <c r="J1094" s="411"/>
      <c r="K1094" s="411"/>
      <c r="L1094" s="411"/>
      <c r="M1094" s="374"/>
      <c r="N1094" s="374"/>
      <c r="O1094" s="374"/>
      <c r="P1094" s="374"/>
      <c r="Q1094" s="374"/>
      <c r="R1094" s="374"/>
      <c r="S1094" s="374"/>
      <c r="T1094" s="374"/>
      <c r="U1094" s="374"/>
      <c r="V1094" s="374"/>
      <c r="W1094" s="411"/>
      <c r="X1094" s="411"/>
      <c r="Y1094" s="411"/>
      <c r="Z1094" s="411"/>
      <c r="AA1094" s="411"/>
    </row>
    <row r="1095" spans="1:27" ht="12.75" customHeight="1">
      <c r="A1095" s="411"/>
      <c r="B1095" s="411"/>
      <c r="C1095" s="411"/>
      <c r="D1095" s="411"/>
      <c r="E1095" s="411"/>
      <c r="F1095" s="374"/>
      <c r="G1095" s="411"/>
      <c r="H1095" s="411"/>
      <c r="I1095" s="411"/>
      <c r="J1095" s="411"/>
      <c r="K1095" s="411"/>
      <c r="L1095" s="411"/>
      <c r="M1095" s="374"/>
      <c r="N1095" s="374"/>
      <c r="O1095" s="374"/>
      <c r="P1095" s="374"/>
      <c r="Q1095" s="374"/>
      <c r="R1095" s="374"/>
      <c r="S1095" s="374"/>
      <c r="T1095" s="374"/>
      <c r="U1095" s="374"/>
      <c r="V1095" s="374"/>
      <c r="W1095" s="411"/>
      <c r="X1095" s="411"/>
      <c r="Y1095" s="411"/>
      <c r="Z1095" s="411"/>
      <c r="AA1095" s="411"/>
    </row>
    <row r="1096" spans="1:27" ht="12.75" customHeight="1">
      <c r="A1096" s="411"/>
      <c r="B1096" s="411"/>
      <c r="C1096" s="411"/>
      <c r="D1096" s="411"/>
      <c r="E1096" s="411"/>
      <c r="F1096" s="374"/>
      <c r="G1096" s="411"/>
      <c r="H1096" s="411"/>
      <c r="I1096" s="411"/>
      <c r="J1096" s="411"/>
      <c r="K1096" s="411"/>
      <c r="L1096" s="411"/>
      <c r="M1096" s="374"/>
      <c r="N1096" s="374"/>
      <c r="O1096" s="374"/>
      <c r="P1096" s="374"/>
      <c r="Q1096" s="374"/>
      <c r="R1096" s="374"/>
      <c r="S1096" s="374"/>
      <c r="T1096" s="374"/>
      <c r="U1096" s="374"/>
      <c r="V1096" s="374"/>
      <c r="W1096" s="411"/>
      <c r="X1096" s="411"/>
      <c r="Y1096" s="411"/>
      <c r="Z1096" s="411"/>
      <c r="AA1096" s="411"/>
    </row>
    <row r="1097" spans="1:27" ht="12.75" customHeight="1">
      <c r="A1097" s="411"/>
      <c r="B1097" s="411"/>
      <c r="C1097" s="411"/>
      <c r="D1097" s="411"/>
      <c r="E1097" s="411"/>
      <c r="F1097" s="374"/>
      <c r="G1097" s="411"/>
      <c r="H1097" s="411"/>
      <c r="I1097" s="411"/>
      <c r="J1097" s="411"/>
      <c r="K1097" s="411"/>
      <c r="L1097" s="411"/>
      <c r="M1097" s="374"/>
      <c r="N1097" s="374"/>
      <c r="O1097" s="374"/>
      <c r="P1097" s="374"/>
      <c r="Q1097" s="374"/>
      <c r="R1097" s="374"/>
      <c r="S1097" s="374"/>
      <c r="T1097" s="374"/>
      <c r="U1097" s="374"/>
      <c r="V1097" s="374"/>
      <c r="W1097" s="411"/>
      <c r="X1097" s="411"/>
      <c r="Y1097" s="411"/>
      <c r="Z1097" s="411"/>
      <c r="AA1097" s="411"/>
    </row>
    <row r="1098" spans="1:27" ht="12.75" customHeight="1">
      <c r="A1098" s="411"/>
      <c r="B1098" s="411"/>
      <c r="C1098" s="411"/>
      <c r="D1098" s="411"/>
      <c r="E1098" s="411"/>
      <c r="F1098" s="374"/>
      <c r="G1098" s="411"/>
      <c r="H1098" s="411"/>
      <c r="I1098" s="411"/>
      <c r="J1098" s="411"/>
      <c r="K1098" s="411"/>
      <c r="L1098" s="411"/>
      <c r="M1098" s="374"/>
      <c r="N1098" s="374"/>
      <c r="O1098" s="374"/>
      <c r="P1098" s="374"/>
      <c r="Q1098" s="374"/>
      <c r="R1098" s="374"/>
      <c r="S1098" s="374"/>
      <c r="T1098" s="374"/>
      <c r="U1098" s="374"/>
      <c r="V1098" s="374"/>
      <c r="W1098" s="411"/>
      <c r="X1098" s="411"/>
      <c r="Y1098" s="411"/>
      <c r="Z1098" s="411"/>
      <c r="AA1098" s="411"/>
    </row>
    <row r="1099" spans="1:27" ht="12.75" customHeight="1">
      <c r="A1099" s="411"/>
      <c r="B1099" s="411"/>
      <c r="C1099" s="411"/>
      <c r="D1099" s="411"/>
      <c r="E1099" s="411"/>
      <c r="F1099" s="374"/>
      <c r="G1099" s="411"/>
      <c r="H1099" s="411"/>
      <c r="I1099" s="411"/>
      <c r="J1099" s="411"/>
      <c r="K1099" s="411"/>
      <c r="L1099" s="411"/>
      <c r="M1099" s="374"/>
      <c r="N1099" s="374"/>
      <c r="O1099" s="374"/>
      <c r="P1099" s="374"/>
      <c r="Q1099" s="374"/>
      <c r="R1099" s="374"/>
      <c r="S1099" s="374"/>
      <c r="T1099" s="374"/>
      <c r="U1099" s="374"/>
      <c r="V1099" s="374"/>
      <c r="W1099" s="411"/>
      <c r="X1099" s="411"/>
      <c r="Y1099" s="411"/>
      <c r="Z1099" s="411"/>
      <c r="AA1099" s="411"/>
    </row>
    <row r="1100" spans="1:27" ht="12.75" customHeight="1">
      <c r="A1100" s="411"/>
      <c r="B1100" s="411"/>
      <c r="C1100" s="411"/>
      <c r="D1100" s="411"/>
      <c r="E1100" s="411"/>
      <c r="F1100" s="374"/>
      <c r="G1100" s="411"/>
      <c r="H1100" s="411"/>
      <c r="I1100" s="411"/>
      <c r="J1100" s="411"/>
      <c r="K1100" s="411"/>
      <c r="L1100" s="411"/>
      <c r="M1100" s="374"/>
      <c r="N1100" s="374"/>
      <c r="O1100" s="374"/>
      <c r="P1100" s="374"/>
      <c r="Q1100" s="374"/>
      <c r="R1100" s="374"/>
      <c r="S1100" s="374"/>
      <c r="T1100" s="374"/>
      <c r="U1100" s="374"/>
      <c r="V1100" s="374"/>
      <c r="W1100" s="411"/>
      <c r="X1100" s="411"/>
      <c r="Y1100" s="411"/>
      <c r="Z1100" s="411"/>
      <c r="AA1100" s="411"/>
    </row>
    <row r="1101" spans="1:27" ht="12.75" customHeight="1">
      <c r="A1101" s="411"/>
      <c r="B1101" s="411"/>
      <c r="C1101" s="411"/>
      <c r="D1101" s="411"/>
      <c r="E1101" s="411"/>
      <c r="F1101" s="374"/>
      <c r="G1101" s="411"/>
      <c r="H1101" s="411"/>
      <c r="I1101" s="411"/>
      <c r="J1101" s="411"/>
      <c r="K1101" s="411"/>
      <c r="L1101" s="411"/>
      <c r="M1101" s="374"/>
      <c r="N1101" s="374"/>
      <c r="O1101" s="374"/>
      <c r="P1101" s="374"/>
      <c r="Q1101" s="374"/>
      <c r="R1101" s="374"/>
      <c r="S1101" s="374"/>
      <c r="T1101" s="374"/>
      <c r="U1101" s="374"/>
      <c r="V1101" s="374"/>
      <c r="W1101" s="411"/>
      <c r="X1101" s="411"/>
      <c r="Y1101" s="411"/>
      <c r="Z1101" s="411"/>
      <c r="AA1101" s="411"/>
    </row>
    <row r="1102" spans="1:27" ht="12.75" customHeight="1">
      <c r="A1102" s="411"/>
      <c r="B1102" s="411"/>
      <c r="C1102" s="411"/>
      <c r="D1102" s="411"/>
      <c r="E1102" s="411"/>
      <c r="F1102" s="374"/>
      <c r="G1102" s="411"/>
      <c r="H1102" s="411"/>
      <c r="I1102" s="411"/>
      <c r="J1102" s="411"/>
      <c r="K1102" s="411"/>
      <c r="L1102" s="411"/>
      <c r="M1102" s="374"/>
      <c r="N1102" s="374"/>
      <c r="O1102" s="374"/>
      <c r="P1102" s="374"/>
      <c r="Q1102" s="374"/>
      <c r="R1102" s="374"/>
      <c r="S1102" s="374"/>
      <c r="T1102" s="374"/>
      <c r="U1102" s="374"/>
      <c r="V1102" s="374"/>
      <c r="W1102" s="411"/>
      <c r="X1102" s="411"/>
      <c r="Y1102" s="411"/>
      <c r="Z1102" s="411"/>
      <c r="AA1102" s="411"/>
    </row>
    <row r="1103" spans="1:27" ht="12.75" customHeight="1">
      <c r="A1103" s="411"/>
      <c r="B1103" s="411"/>
      <c r="C1103" s="411"/>
      <c r="D1103" s="411"/>
      <c r="E1103" s="411"/>
      <c r="F1103" s="374"/>
      <c r="G1103" s="411"/>
      <c r="H1103" s="411"/>
      <c r="I1103" s="411"/>
      <c r="J1103" s="411"/>
      <c r="K1103" s="411"/>
      <c r="L1103" s="411"/>
      <c r="M1103" s="374"/>
      <c r="N1103" s="374"/>
      <c r="O1103" s="374"/>
      <c r="P1103" s="374"/>
      <c r="Q1103" s="374"/>
      <c r="R1103" s="374"/>
      <c r="S1103" s="374"/>
      <c r="T1103" s="374"/>
      <c r="U1103" s="374"/>
      <c r="V1103" s="374"/>
      <c r="W1103" s="411"/>
      <c r="X1103" s="411"/>
      <c r="Y1103" s="411"/>
      <c r="Z1103" s="411"/>
      <c r="AA1103" s="411"/>
    </row>
    <row r="1104" spans="1:27" ht="12.75" customHeight="1">
      <c r="A1104" s="411"/>
      <c r="B1104" s="411"/>
      <c r="C1104" s="411"/>
      <c r="D1104" s="411"/>
      <c r="E1104" s="411"/>
      <c r="F1104" s="374"/>
      <c r="G1104" s="411"/>
      <c r="H1104" s="411"/>
      <c r="I1104" s="411"/>
      <c r="J1104" s="411"/>
      <c r="K1104" s="411"/>
      <c r="L1104" s="411"/>
      <c r="M1104" s="374"/>
      <c r="N1104" s="374"/>
      <c r="O1104" s="374"/>
      <c r="P1104" s="374"/>
      <c r="Q1104" s="374"/>
      <c r="R1104" s="374"/>
      <c r="S1104" s="374"/>
      <c r="T1104" s="374"/>
      <c r="U1104" s="374"/>
      <c r="V1104" s="374"/>
      <c r="W1104" s="411"/>
      <c r="X1104" s="411"/>
      <c r="Y1104" s="411"/>
      <c r="Z1104" s="411"/>
      <c r="AA1104" s="411"/>
    </row>
    <row r="1105" spans="1:27" ht="12.75" customHeight="1">
      <c r="A1105" s="411"/>
      <c r="B1105" s="411"/>
      <c r="C1105" s="411"/>
      <c r="D1105" s="411"/>
      <c r="E1105" s="411"/>
      <c r="F1105" s="374"/>
      <c r="G1105" s="411"/>
      <c r="H1105" s="411"/>
      <c r="I1105" s="411"/>
      <c r="J1105" s="411"/>
      <c r="K1105" s="411"/>
      <c r="L1105" s="411"/>
      <c r="M1105" s="374"/>
      <c r="N1105" s="374"/>
      <c r="O1105" s="374"/>
      <c r="P1105" s="374"/>
      <c r="Q1105" s="374"/>
      <c r="R1105" s="374"/>
      <c r="S1105" s="374"/>
      <c r="T1105" s="374"/>
      <c r="U1105" s="374"/>
      <c r="V1105" s="374"/>
      <c r="W1105" s="411"/>
      <c r="X1105" s="411"/>
      <c r="Y1105" s="411"/>
      <c r="Z1105" s="411"/>
      <c r="AA1105" s="411"/>
    </row>
    <row r="1106" spans="1:27" ht="12.75" customHeight="1">
      <c r="A1106" s="411"/>
      <c r="B1106" s="411"/>
      <c r="C1106" s="411"/>
      <c r="D1106" s="411"/>
      <c r="E1106" s="411"/>
      <c r="F1106" s="374"/>
      <c r="G1106" s="411"/>
      <c r="H1106" s="411"/>
      <c r="I1106" s="411"/>
      <c r="J1106" s="411"/>
      <c r="K1106" s="411"/>
      <c r="L1106" s="411"/>
      <c r="M1106" s="374"/>
      <c r="N1106" s="374"/>
      <c r="O1106" s="374"/>
      <c r="P1106" s="374"/>
      <c r="Q1106" s="374"/>
      <c r="R1106" s="374"/>
      <c r="S1106" s="374"/>
      <c r="T1106" s="374"/>
      <c r="U1106" s="374"/>
      <c r="V1106" s="374"/>
      <c r="W1106" s="411"/>
      <c r="X1106" s="411"/>
      <c r="Y1106" s="411"/>
      <c r="Z1106" s="411"/>
      <c r="AA1106" s="411"/>
    </row>
    <row r="1107" spans="1:27" ht="12.75" customHeight="1">
      <c r="A1107" s="411"/>
      <c r="B1107" s="411"/>
      <c r="C1107" s="411"/>
      <c r="D1107" s="411"/>
      <c r="E1107" s="411"/>
      <c r="F1107" s="374"/>
      <c r="G1107" s="411"/>
      <c r="H1107" s="411"/>
      <c r="I1107" s="411"/>
      <c r="J1107" s="411"/>
      <c r="K1107" s="411"/>
      <c r="L1107" s="411"/>
      <c r="M1107" s="374"/>
      <c r="N1107" s="374"/>
      <c r="O1107" s="374"/>
      <c r="P1107" s="374"/>
      <c r="Q1107" s="374"/>
      <c r="R1107" s="374"/>
      <c r="S1107" s="374"/>
      <c r="T1107" s="374"/>
      <c r="U1107" s="374"/>
      <c r="V1107" s="374"/>
      <c r="W1107" s="411"/>
      <c r="X1107" s="411"/>
      <c r="Y1107" s="411"/>
      <c r="Z1107" s="411"/>
      <c r="AA1107" s="411"/>
    </row>
    <row r="1108" spans="1:27" ht="12.75" customHeight="1">
      <c r="A1108" s="411"/>
      <c r="B1108" s="411"/>
      <c r="C1108" s="411"/>
      <c r="D1108" s="411"/>
      <c r="E1108" s="411"/>
      <c r="F1108" s="374"/>
      <c r="G1108" s="411"/>
      <c r="H1108" s="411"/>
      <c r="I1108" s="411"/>
      <c r="J1108" s="411"/>
      <c r="K1108" s="411"/>
      <c r="L1108" s="411"/>
      <c r="M1108" s="374"/>
      <c r="N1108" s="374"/>
      <c r="O1108" s="374"/>
      <c r="P1108" s="374"/>
      <c r="Q1108" s="374"/>
      <c r="R1108" s="374"/>
      <c r="S1108" s="374"/>
      <c r="T1108" s="374"/>
      <c r="U1108" s="374"/>
      <c r="V1108" s="374"/>
      <c r="W1108" s="411"/>
      <c r="X1108" s="411"/>
      <c r="Y1108" s="411"/>
      <c r="Z1108" s="411"/>
      <c r="AA1108" s="411"/>
    </row>
    <row r="1109" spans="1:27" ht="12.75" customHeight="1">
      <c r="A1109" s="411"/>
      <c r="B1109" s="411"/>
      <c r="C1109" s="411"/>
      <c r="D1109" s="411"/>
      <c r="E1109" s="411"/>
      <c r="F1109" s="374"/>
      <c r="G1109" s="411"/>
      <c r="H1109" s="411"/>
      <c r="I1109" s="411"/>
      <c r="J1109" s="411"/>
      <c r="K1109" s="411"/>
      <c r="L1109" s="411"/>
      <c r="M1109" s="374"/>
      <c r="N1109" s="374"/>
      <c r="O1109" s="374"/>
      <c r="P1109" s="374"/>
      <c r="Q1109" s="374"/>
      <c r="R1109" s="374"/>
      <c r="S1109" s="374"/>
      <c r="T1109" s="374"/>
      <c r="U1109" s="374"/>
      <c r="V1109" s="374"/>
      <c r="W1109" s="411"/>
      <c r="X1109" s="411"/>
      <c r="Y1109" s="411"/>
      <c r="Z1109" s="411"/>
      <c r="AA1109" s="411"/>
    </row>
    <row r="1110" spans="1:27" ht="12.75" customHeight="1">
      <c r="A1110" s="411"/>
      <c r="B1110" s="411"/>
      <c r="C1110" s="411"/>
      <c r="D1110" s="411"/>
      <c r="E1110" s="411"/>
      <c r="F1110" s="374"/>
      <c r="G1110" s="411"/>
      <c r="H1110" s="411"/>
      <c r="I1110" s="411"/>
      <c r="J1110" s="411"/>
      <c r="K1110" s="411"/>
      <c r="L1110" s="411"/>
      <c r="M1110" s="374"/>
      <c r="N1110" s="374"/>
      <c r="O1110" s="374"/>
      <c r="P1110" s="374"/>
      <c r="Q1110" s="374"/>
      <c r="R1110" s="374"/>
      <c r="S1110" s="374"/>
      <c r="T1110" s="374"/>
      <c r="U1110" s="374"/>
      <c r="V1110" s="374"/>
      <c r="W1110" s="411"/>
      <c r="X1110" s="411"/>
      <c r="Y1110" s="411"/>
      <c r="Z1110" s="411"/>
      <c r="AA1110" s="411"/>
    </row>
    <row r="1111" spans="1:27" ht="12.75" customHeight="1">
      <c r="A1111" s="411"/>
      <c r="B1111" s="411"/>
      <c r="C1111" s="411"/>
      <c r="D1111" s="411"/>
      <c r="E1111" s="411"/>
      <c r="F1111" s="374"/>
      <c r="G1111" s="411"/>
      <c r="H1111" s="411"/>
      <c r="I1111" s="411"/>
      <c r="J1111" s="411"/>
      <c r="K1111" s="411"/>
      <c r="L1111" s="411"/>
      <c r="M1111" s="374"/>
      <c r="N1111" s="374"/>
      <c r="O1111" s="374"/>
      <c r="P1111" s="374"/>
      <c r="Q1111" s="374"/>
      <c r="R1111" s="374"/>
      <c r="S1111" s="374"/>
      <c r="T1111" s="374"/>
      <c r="U1111" s="374"/>
      <c r="V1111" s="374"/>
      <c r="W1111" s="411"/>
      <c r="X1111" s="411"/>
      <c r="Y1111" s="411"/>
      <c r="Z1111" s="411"/>
      <c r="AA1111" s="411"/>
    </row>
    <row r="1112" spans="1:27" ht="12.75" customHeight="1">
      <c r="A1112" s="411"/>
      <c r="B1112" s="411"/>
      <c r="C1112" s="411"/>
      <c r="D1112" s="411"/>
      <c r="E1112" s="411"/>
      <c r="F1112" s="374"/>
      <c r="G1112" s="411"/>
      <c r="H1112" s="411"/>
      <c r="I1112" s="411"/>
      <c r="J1112" s="411"/>
      <c r="K1112" s="411"/>
      <c r="L1112" s="411"/>
      <c r="M1112" s="374"/>
      <c r="N1112" s="374"/>
      <c r="O1112" s="374"/>
      <c r="P1112" s="374"/>
      <c r="Q1112" s="374"/>
      <c r="R1112" s="374"/>
      <c r="S1112" s="374"/>
      <c r="T1112" s="374"/>
      <c r="U1112" s="374"/>
      <c r="V1112" s="374"/>
      <c r="W1112" s="411"/>
      <c r="X1112" s="411"/>
      <c r="Y1112" s="411"/>
      <c r="Z1112" s="411"/>
      <c r="AA1112" s="411"/>
    </row>
    <row r="1113" spans="1:27" ht="12.75" customHeight="1">
      <c r="A1113" s="411"/>
      <c r="B1113" s="411"/>
      <c r="C1113" s="411"/>
      <c r="D1113" s="411"/>
      <c r="E1113" s="411"/>
      <c r="F1113" s="374"/>
      <c r="G1113" s="411"/>
      <c r="H1113" s="411"/>
      <c r="I1113" s="411"/>
      <c r="J1113" s="411"/>
      <c r="K1113" s="411"/>
      <c r="L1113" s="411"/>
      <c r="M1113" s="374"/>
      <c r="N1113" s="374"/>
      <c r="O1113" s="374"/>
      <c r="P1113" s="374"/>
      <c r="Q1113" s="374"/>
      <c r="R1113" s="374"/>
      <c r="S1113" s="374"/>
      <c r="T1113" s="374"/>
      <c r="U1113" s="374"/>
      <c r="V1113" s="374"/>
      <c r="W1113" s="411"/>
      <c r="X1113" s="411"/>
      <c r="Y1113" s="411"/>
      <c r="Z1113" s="411"/>
      <c r="AA1113" s="411"/>
    </row>
    <row r="1114" spans="1:27" ht="12.75" customHeight="1">
      <c r="A1114" s="411"/>
      <c r="B1114" s="411"/>
      <c r="C1114" s="411"/>
      <c r="D1114" s="411"/>
      <c r="E1114" s="411"/>
      <c r="F1114" s="374"/>
      <c r="G1114" s="411"/>
      <c r="H1114" s="411"/>
      <c r="I1114" s="411"/>
      <c r="J1114" s="411"/>
      <c r="K1114" s="411"/>
      <c r="L1114" s="411"/>
      <c r="M1114" s="374"/>
      <c r="N1114" s="374"/>
      <c r="O1114" s="374"/>
      <c r="P1114" s="374"/>
      <c r="Q1114" s="374"/>
      <c r="R1114" s="374"/>
      <c r="S1114" s="374"/>
      <c r="T1114" s="374"/>
      <c r="U1114" s="374"/>
      <c r="V1114" s="374"/>
      <c r="W1114" s="411"/>
      <c r="X1114" s="411"/>
      <c r="Y1114" s="411"/>
      <c r="Z1114" s="411"/>
      <c r="AA1114" s="411"/>
    </row>
    <row r="1115" spans="1:27" ht="12.75" customHeight="1">
      <c r="A1115" s="411"/>
      <c r="B1115" s="411"/>
      <c r="C1115" s="411"/>
      <c r="D1115" s="411"/>
      <c r="E1115" s="411"/>
      <c r="F1115" s="374"/>
      <c r="G1115" s="411"/>
      <c r="H1115" s="411"/>
      <c r="I1115" s="411"/>
      <c r="J1115" s="411"/>
      <c r="K1115" s="411"/>
      <c r="L1115" s="411"/>
      <c r="M1115" s="374"/>
      <c r="N1115" s="374"/>
      <c r="O1115" s="374"/>
      <c r="P1115" s="374"/>
      <c r="Q1115" s="374"/>
      <c r="R1115" s="374"/>
      <c r="S1115" s="374"/>
      <c r="T1115" s="374"/>
      <c r="U1115" s="374"/>
      <c r="V1115" s="374"/>
      <c r="W1115" s="411"/>
      <c r="X1115" s="411"/>
      <c r="Y1115" s="411"/>
      <c r="Z1115" s="411"/>
      <c r="AA1115" s="411"/>
    </row>
    <row r="1116" spans="1:27" ht="12.75" customHeight="1">
      <c r="A1116" s="411"/>
      <c r="B1116" s="411"/>
      <c r="C1116" s="411"/>
      <c r="D1116" s="411"/>
      <c r="E1116" s="411"/>
      <c r="F1116" s="374"/>
      <c r="G1116" s="411"/>
      <c r="H1116" s="411"/>
      <c r="I1116" s="411"/>
      <c r="J1116" s="411"/>
      <c r="K1116" s="411"/>
      <c r="L1116" s="411"/>
      <c r="M1116" s="374"/>
      <c r="N1116" s="374"/>
      <c r="O1116" s="374"/>
      <c r="P1116" s="374"/>
      <c r="Q1116" s="374"/>
      <c r="R1116" s="374"/>
      <c r="S1116" s="374"/>
      <c r="T1116" s="374"/>
      <c r="U1116" s="374"/>
      <c r="V1116" s="374"/>
      <c r="W1116" s="411"/>
      <c r="X1116" s="411"/>
      <c r="Y1116" s="411"/>
      <c r="Z1116" s="411"/>
      <c r="AA1116" s="411"/>
    </row>
    <row r="1117" spans="1:27" ht="12.75" customHeight="1">
      <c r="A1117" s="411"/>
      <c r="B1117" s="411"/>
      <c r="C1117" s="411"/>
      <c r="D1117" s="411"/>
      <c r="E1117" s="411"/>
      <c r="F1117" s="374"/>
      <c r="G1117" s="411"/>
      <c r="H1117" s="411"/>
      <c r="I1117" s="411"/>
      <c r="J1117" s="411"/>
      <c r="K1117" s="411"/>
      <c r="L1117" s="411"/>
      <c r="M1117" s="374"/>
      <c r="N1117" s="374"/>
      <c r="O1117" s="374"/>
      <c r="P1117" s="374"/>
      <c r="Q1117" s="374"/>
      <c r="R1117" s="374"/>
      <c r="S1117" s="374"/>
      <c r="T1117" s="374"/>
      <c r="U1117" s="374"/>
      <c r="V1117" s="374"/>
      <c r="W1117" s="411"/>
      <c r="X1117" s="411"/>
      <c r="Y1117" s="411"/>
      <c r="Z1117" s="411"/>
      <c r="AA1117" s="411"/>
    </row>
    <row r="1118" spans="1:27" ht="12.75" customHeight="1">
      <c r="A1118" s="411"/>
      <c r="B1118" s="411"/>
      <c r="C1118" s="411"/>
      <c r="D1118" s="411"/>
      <c r="E1118" s="411"/>
      <c r="F1118" s="374"/>
      <c r="G1118" s="411"/>
      <c r="H1118" s="411"/>
      <c r="I1118" s="411"/>
      <c r="J1118" s="411"/>
      <c r="K1118" s="411"/>
      <c r="L1118" s="411"/>
      <c r="M1118" s="374"/>
      <c r="N1118" s="374"/>
      <c r="O1118" s="374"/>
      <c r="P1118" s="374"/>
      <c r="Q1118" s="374"/>
      <c r="R1118" s="374"/>
      <c r="S1118" s="374"/>
      <c r="T1118" s="374"/>
      <c r="U1118" s="374"/>
      <c r="V1118" s="374"/>
      <c r="W1118" s="411"/>
      <c r="X1118" s="411"/>
      <c r="Y1118" s="411"/>
      <c r="Z1118" s="411"/>
      <c r="AA1118" s="411"/>
    </row>
    <row r="1119" spans="1:27" ht="12.75" customHeight="1">
      <c r="A1119" s="411"/>
      <c r="B1119" s="411"/>
      <c r="C1119" s="411"/>
      <c r="D1119" s="411"/>
      <c r="E1119" s="411"/>
      <c r="F1119" s="374"/>
      <c r="G1119" s="411"/>
      <c r="H1119" s="411"/>
      <c r="I1119" s="411"/>
      <c r="J1119" s="411"/>
      <c r="K1119" s="411"/>
      <c r="L1119" s="411"/>
      <c r="M1119" s="374"/>
      <c r="N1119" s="374"/>
      <c r="O1119" s="374"/>
      <c r="P1119" s="374"/>
      <c r="Q1119" s="374"/>
      <c r="R1119" s="374"/>
      <c r="S1119" s="374"/>
      <c r="T1119" s="374"/>
      <c r="U1119" s="374"/>
      <c r="V1119" s="374"/>
      <c r="W1119" s="411"/>
      <c r="X1119" s="411"/>
      <c r="Y1119" s="411"/>
      <c r="Z1119" s="411"/>
      <c r="AA1119" s="411"/>
    </row>
    <row r="1120" spans="1:27" ht="12.75" customHeight="1">
      <c r="A1120" s="411"/>
      <c r="B1120" s="411"/>
      <c r="C1120" s="411"/>
      <c r="D1120" s="411"/>
      <c r="E1120" s="411"/>
      <c r="F1120" s="374"/>
      <c r="G1120" s="411"/>
      <c r="H1120" s="411"/>
      <c r="I1120" s="411"/>
      <c r="J1120" s="411"/>
      <c r="K1120" s="411"/>
      <c r="L1120" s="411"/>
      <c r="M1120" s="374"/>
      <c r="N1120" s="374"/>
      <c r="O1120" s="374"/>
      <c r="P1120" s="374"/>
      <c r="Q1120" s="374"/>
      <c r="R1120" s="374"/>
      <c r="S1120" s="374"/>
      <c r="T1120" s="374"/>
      <c r="U1120" s="374"/>
      <c r="V1120" s="374"/>
      <c r="W1120" s="411"/>
      <c r="X1120" s="411"/>
      <c r="Y1120" s="411"/>
      <c r="Z1120" s="411"/>
      <c r="AA1120" s="411"/>
    </row>
    <row r="1121" spans="1:27" ht="12.75" customHeight="1">
      <c r="A1121" s="411"/>
      <c r="B1121" s="411"/>
      <c r="C1121" s="411"/>
      <c r="D1121" s="411"/>
      <c r="E1121" s="411"/>
      <c r="F1121" s="374"/>
      <c r="G1121" s="411"/>
      <c r="H1121" s="411"/>
      <c r="I1121" s="411"/>
      <c r="J1121" s="411"/>
      <c r="K1121" s="411"/>
      <c r="L1121" s="411"/>
      <c r="M1121" s="374"/>
      <c r="N1121" s="374"/>
      <c r="O1121" s="374"/>
      <c r="P1121" s="374"/>
      <c r="Q1121" s="374"/>
      <c r="R1121" s="374"/>
      <c r="S1121" s="374"/>
      <c r="T1121" s="374"/>
      <c r="U1121" s="374"/>
      <c r="V1121" s="374"/>
      <c r="W1121" s="411"/>
      <c r="X1121" s="411"/>
      <c r="Y1121" s="411"/>
      <c r="Z1121" s="411"/>
      <c r="AA1121" s="411"/>
    </row>
    <row r="1122" spans="1:27" ht="12.75" customHeight="1">
      <c r="A1122" s="411"/>
      <c r="B1122" s="411"/>
      <c r="C1122" s="411"/>
      <c r="D1122" s="411"/>
      <c r="E1122" s="411"/>
      <c r="F1122" s="374"/>
      <c r="G1122" s="411"/>
      <c r="H1122" s="411"/>
      <c r="I1122" s="411"/>
      <c r="J1122" s="411"/>
      <c r="K1122" s="411"/>
      <c r="L1122" s="411"/>
      <c r="M1122" s="374"/>
      <c r="N1122" s="374"/>
      <c r="O1122" s="374"/>
      <c r="P1122" s="374"/>
      <c r="Q1122" s="374"/>
      <c r="R1122" s="374"/>
      <c r="S1122" s="374"/>
      <c r="T1122" s="374"/>
      <c r="U1122" s="374"/>
      <c r="V1122" s="374"/>
      <c r="W1122" s="411"/>
      <c r="X1122" s="411"/>
      <c r="Y1122" s="411"/>
      <c r="Z1122" s="411"/>
      <c r="AA1122" s="411"/>
    </row>
    <row r="1123" spans="1:27" ht="12.75" customHeight="1">
      <c r="A1123" s="411"/>
      <c r="B1123" s="411"/>
      <c r="C1123" s="411"/>
      <c r="D1123" s="411"/>
      <c r="E1123" s="411"/>
      <c r="F1123" s="374"/>
      <c r="G1123" s="411"/>
      <c r="H1123" s="411"/>
      <c r="I1123" s="411"/>
      <c r="J1123" s="411"/>
      <c r="K1123" s="411"/>
      <c r="L1123" s="411"/>
      <c r="M1123" s="374"/>
      <c r="N1123" s="374"/>
      <c r="O1123" s="374"/>
      <c r="P1123" s="374"/>
      <c r="Q1123" s="374"/>
      <c r="R1123" s="374"/>
      <c r="S1123" s="374"/>
      <c r="T1123" s="374"/>
      <c r="U1123" s="374"/>
      <c r="V1123" s="374"/>
      <c r="W1123" s="411"/>
      <c r="X1123" s="411"/>
      <c r="Y1123" s="411"/>
      <c r="Z1123" s="411"/>
      <c r="AA1123" s="411"/>
    </row>
    <row r="1124" spans="1:27" ht="12.75" customHeight="1">
      <c r="A1124" s="411"/>
      <c r="B1124" s="411"/>
      <c r="C1124" s="411"/>
      <c r="D1124" s="411"/>
      <c r="E1124" s="411"/>
      <c r="F1124" s="374"/>
      <c r="G1124" s="411"/>
      <c r="H1124" s="411"/>
      <c r="I1124" s="411"/>
      <c r="J1124" s="411"/>
      <c r="K1124" s="411"/>
      <c r="L1124" s="411"/>
      <c r="M1124" s="374"/>
      <c r="N1124" s="374"/>
      <c r="O1124" s="374"/>
      <c r="P1124" s="374"/>
      <c r="Q1124" s="374"/>
      <c r="R1124" s="374"/>
      <c r="S1124" s="374"/>
      <c r="T1124" s="374"/>
      <c r="U1124" s="374"/>
      <c r="V1124" s="374"/>
      <c r="W1124" s="411"/>
      <c r="X1124" s="411"/>
      <c r="Y1124" s="411"/>
      <c r="Z1124" s="411"/>
      <c r="AA1124" s="411"/>
    </row>
    <row r="1125" spans="1:27" ht="12.75" customHeight="1">
      <c r="A1125" s="411"/>
      <c r="B1125" s="411"/>
      <c r="C1125" s="411"/>
      <c r="D1125" s="411"/>
      <c r="E1125" s="411"/>
      <c r="F1125" s="374"/>
      <c r="G1125" s="411"/>
      <c r="H1125" s="411"/>
      <c r="I1125" s="411"/>
      <c r="J1125" s="411"/>
      <c r="K1125" s="411"/>
      <c r="L1125" s="411"/>
      <c r="M1125" s="374"/>
      <c r="N1125" s="374"/>
      <c r="O1125" s="374"/>
      <c r="P1125" s="374"/>
      <c r="Q1125" s="374"/>
      <c r="R1125" s="374"/>
      <c r="S1125" s="374"/>
      <c r="T1125" s="374"/>
      <c r="U1125" s="374"/>
      <c r="V1125" s="374"/>
      <c r="W1125" s="411"/>
      <c r="X1125" s="411"/>
      <c r="Y1125" s="411"/>
      <c r="Z1125" s="411"/>
      <c r="AA1125" s="411"/>
    </row>
    <row r="1126" spans="1:27" ht="12.75" customHeight="1">
      <c r="A1126" s="411"/>
      <c r="B1126" s="411"/>
      <c r="C1126" s="411"/>
      <c r="D1126" s="411"/>
      <c r="E1126" s="411"/>
      <c r="F1126" s="374"/>
      <c r="G1126" s="411"/>
      <c r="H1126" s="411"/>
      <c r="I1126" s="411"/>
      <c r="J1126" s="411"/>
      <c r="K1126" s="411"/>
      <c r="L1126" s="411"/>
      <c r="M1126" s="374"/>
      <c r="N1126" s="374"/>
      <c r="O1126" s="374"/>
      <c r="P1126" s="374"/>
      <c r="Q1126" s="374"/>
      <c r="R1126" s="374"/>
      <c r="S1126" s="374"/>
      <c r="T1126" s="374"/>
      <c r="U1126" s="374"/>
      <c r="V1126" s="374"/>
      <c r="W1126" s="411"/>
      <c r="X1126" s="411"/>
      <c r="Y1126" s="411"/>
      <c r="Z1126" s="411"/>
      <c r="AA1126" s="411"/>
    </row>
    <row r="1127" spans="1:27" ht="12.75" customHeight="1">
      <c r="A1127" s="411"/>
      <c r="B1127" s="411"/>
      <c r="C1127" s="411"/>
      <c r="D1127" s="411"/>
      <c r="E1127" s="411"/>
      <c r="F1127" s="374"/>
      <c r="G1127" s="411"/>
      <c r="H1127" s="411"/>
      <c r="I1127" s="411"/>
      <c r="J1127" s="411"/>
      <c r="K1127" s="411"/>
      <c r="L1127" s="411"/>
      <c r="M1127" s="374"/>
      <c r="N1127" s="374"/>
      <c r="O1127" s="374"/>
      <c r="P1127" s="374"/>
      <c r="Q1127" s="374"/>
      <c r="R1127" s="374"/>
      <c r="S1127" s="374"/>
      <c r="T1127" s="374"/>
      <c r="U1127" s="374"/>
      <c r="V1127" s="374"/>
      <c r="W1127" s="411"/>
      <c r="X1127" s="411"/>
      <c r="Y1127" s="411"/>
      <c r="Z1127" s="411"/>
      <c r="AA1127" s="411"/>
    </row>
    <row r="1128" spans="1:27" ht="12.75" customHeight="1">
      <c r="A1128" s="411"/>
      <c r="B1128" s="411"/>
      <c r="C1128" s="411"/>
      <c r="D1128" s="411"/>
      <c r="E1128" s="411"/>
      <c r="F1128" s="374"/>
      <c r="G1128" s="411"/>
      <c r="H1128" s="411"/>
      <c r="I1128" s="411"/>
      <c r="J1128" s="411"/>
      <c r="K1128" s="411"/>
      <c r="L1128" s="411"/>
      <c r="M1128" s="374"/>
      <c r="N1128" s="374"/>
      <c r="O1128" s="374"/>
      <c r="P1128" s="374"/>
      <c r="Q1128" s="374"/>
      <c r="R1128" s="374"/>
      <c r="S1128" s="374"/>
      <c r="T1128" s="374"/>
      <c r="U1128" s="374"/>
      <c r="V1128" s="374"/>
      <c r="W1128" s="411"/>
      <c r="X1128" s="411"/>
      <c r="Y1128" s="411"/>
      <c r="Z1128" s="411"/>
      <c r="AA1128" s="411"/>
    </row>
    <row r="1129" spans="1:27" ht="12.75" customHeight="1">
      <c r="A1129" s="411"/>
      <c r="B1129" s="411"/>
      <c r="C1129" s="411"/>
      <c r="D1129" s="411"/>
      <c r="E1129" s="411"/>
      <c r="F1129" s="374"/>
      <c r="G1129" s="411"/>
      <c r="H1129" s="411"/>
      <c r="I1129" s="411"/>
      <c r="J1129" s="411"/>
      <c r="K1129" s="411"/>
      <c r="L1129" s="411"/>
      <c r="M1129" s="374"/>
      <c r="N1129" s="374"/>
      <c r="O1129" s="374"/>
      <c r="P1129" s="374"/>
      <c r="Q1129" s="374"/>
      <c r="R1129" s="374"/>
      <c r="S1129" s="374"/>
      <c r="T1129" s="374"/>
      <c r="U1129" s="374"/>
      <c r="V1129" s="374"/>
      <c r="W1129" s="411"/>
      <c r="X1129" s="411"/>
      <c r="Y1129" s="411"/>
      <c r="Z1129" s="411"/>
      <c r="AA1129" s="411"/>
    </row>
    <row r="1130" spans="1:27" ht="12.75" customHeight="1">
      <c r="A1130" s="411"/>
      <c r="B1130" s="411"/>
      <c r="C1130" s="411"/>
      <c r="D1130" s="411"/>
      <c r="E1130" s="411"/>
      <c r="F1130" s="374"/>
      <c r="G1130" s="411"/>
      <c r="H1130" s="411"/>
      <c r="I1130" s="411"/>
      <c r="J1130" s="411"/>
      <c r="K1130" s="411"/>
      <c r="L1130" s="411"/>
      <c r="M1130" s="374"/>
      <c r="N1130" s="374"/>
      <c r="O1130" s="374"/>
      <c r="P1130" s="374"/>
      <c r="Q1130" s="374"/>
      <c r="R1130" s="374"/>
      <c r="S1130" s="374"/>
      <c r="T1130" s="374"/>
      <c r="U1130" s="374"/>
      <c r="V1130" s="374"/>
      <c r="W1130" s="411"/>
      <c r="X1130" s="411"/>
      <c r="Y1130" s="411"/>
      <c r="Z1130" s="411"/>
      <c r="AA1130" s="411"/>
    </row>
    <row r="1131" spans="1:27" ht="12.75" customHeight="1">
      <c r="A1131" s="411"/>
      <c r="B1131" s="411"/>
      <c r="C1131" s="411"/>
      <c r="D1131" s="411"/>
      <c r="E1131" s="411"/>
      <c r="F1131" s="374"/>
      <c r="G1131" s="411"/>
      <c r="H1131" s="411"/>
      <c r="I1131" s="411"/>
      <c r="J1131" s="411"/>
      <c r="K1131" s="411"/>
      <c r="L1131" s="411"/>
      <c r="M1131" s="374"/>
      <c r="N1131" s="374"/>
      <c r="O1131" s="374"/>
      <c r="P1131" s="374"/>
      <c r="Q1131" s="374"/>
      <c r="R1131" s="374"/>
      <c r="S1131" s="374"/>
      <c r="T1131" s="374"/>
      <c r="U1131" s="374"/>
      <c r="V1131" s="374"/>
      <c r="W1131" s="411"/>
      <c r="X1131" s="411"/>
      <c r="Y1131" s="411"/>
      <c r="Z1131" s="411"/>
      <c r="AA1131" s="411"/>
    </row>
    <row r="1132" spans="1:27" ht="12.75" customHeight="1">
      <c r="A1132" s="411"/>
      <c r="B1132" s="411"/>
      <c r="C1132" s="411"/>
      <c r="D1132" s="411"/>
      <c r="E1132" s="411"/>
      <c r="F1132" s="374"/>
      <c r="G1132" s="411"/>
      <c r="H1132" s="411"/>
      <c r="I1132" s="411"/>
      <c r="J1132" s="411"/>
      <c r="K1132" s="411"/>
      <c r="L1132" s="411"/>
      <c r="M1132" s="374"/>
      <c r="N1132" s="374"/>
      <c r="O1132" s="374"/>
      <c r="P1132" s="374"/>
      <c r="Q1132" s="374"/>
      <c r="R1132" s="374"/>
      <c r="S1132" s="374"/>
      <c r="T1132" s="374"/>
      <c r="U1132" s="374"/>
      <c r="V1132" s="374"/>
      <c r="W1132" s="411"/>
      <c r="X1132" s="411"/>
      <c r="Y1132" s="411"/>
      <c r="Z1132" s="411"/>
      <c r="AA1132" s="411"/>
    </row>
    <row r="1133" spans="1:27" ht="12.75" customHeight="1">
      <c r="A1133" s="411"/>
      <c r="B1133" s="411"/>
      <c r="C1133" s="411"/>
      <c r="D1133" s="411"/>
      <c r="E1133" s="411"/>
      <c r="F1133" s="374"/>
      <c r="G1133" s="411"/>
      <c r="H1133" s="411"/>
      <c r="I1133" s="411"/>
      <c r="J1133" s="411"/>
      <c r="K1133" s="411"/>
      <c r="L1133" s="411"/>
      <c r="M1133" s="374"/>
      <c r="N1133" s="374"/>
      <c r="O1133" s="374"/>
      <c r="P1133" s="374"/>
      <c r="Q1133" s="374"/>
      <c r="R1133" s="374"/>
      <c r="S1133" s="374"/>
      <c r="T1133" s="374"/>
      <c r="U1133" s="374"/>
      <c r="V1133" s="374"/>
      <c r="W1133" s="411"/>
      <c r="X1133" s="411"/>
      <c r="Y1133" s="411"/>
      <c r="Z1133" s="411"/>
      <c r="AA1133" s="411"/>
    </row>
    <row r="1134" spans="1:27" ht="12.75" customHeight="1">
      <c r="A1134" s="411"/>
      <c r="B1134" s="411"/>
      <c r="C1134" s="411"/>
      <c r="D1134" s="411"/>
      <c r="E1134" s="411"/>
      <c r="F1134" s="374"/>
      <c r="G1134" s="411"/>
      <c r="H1134" s="411"/>
      <c r="I1134" s="411"/>
      <c r="J1134" s="411"/>
      <c r="K1134" s="411"/>
      <c r="L1134" s="411"/>
      <c r="M1134" s="374"/>
      <c r="N1134" s="374"/>
      <c r="O1134" s="374"/>
      <c r="P1134" s="374"/>
      <c r="Q1134" s="374"/>
      <c r="R1134" s="374"/>
      <c r="S1134" s="374"/>
      <c r="T1134" s="374"/>
      <c r="U1134" s="374"/>
      <c r="V1134" s="374"/>
      <c r="W1134" s="411"/>
      <c r="X1134" s="411"/>
      <c r="Y1134" s="411"/>
      <c r="Z1134" s="411"/>
      <c r="AA1134" s="411"/>
    </row>
    <row r="1135" spans="1:27" ht="12.75" customHeight="1">
      <c r="A1135" s="411"/>
      <c r="B1135" s="411"/>
      <c r="C1135" s="411"/>
      <c r="D1135" s="411"/>
      <c r="E1135" s="411"/>
      <c r="F1135" s="374"/>
      <c r="G1135" s="411"/>
      <c r="H1135" s="411"/>
      <c r="I1135" s="411"/>
      <c r="J1135" s="411"/>
      <c r="K1135" s="411"/>
      <c r="L1135" s="411"/>
      <c r="M1135" s="374"/>
      <c r="N1135" s="374"/>
      <c r="O1135" s="374"/>
      <c r="P1135" s="374"/>
      <c r="Q1135" s="374"/>
      <c r="R1135" s="374"/>
      <c r="S1135" s="374"/>
      <c r="T1135" s="374"/>
      <c r="U1135" s="374"/>
      <c r="V1135" s="374"/>
      <c r="W1135" s="411"/>
      <c r="X1135" s="411"/>
      <c r="Y1135" s="411"/>
      <c r="Z1135" s="411"/>
      <c r="AA1135" s="411"/>
    </row>
    <row r="1136" spans="1:27" ht="12.75" customHeight="1">
      <c r="A1136" s="411"/>
      <c r="B1136" s="411"/>
      <c r="C1136" s="411"/>
      <c r="D1136" s="411"/>
      <c r="E1136" s="411"/>
      <c r="F1136" s="374"/>
      <c r="G1136" s="411"/>
      <c r="H1136" s="411"/>
      <c r="I1136" s="411"/>
      <c r="J1136" s="411"/>
      <c r="K1136" s="411"/>
      <c r="L1136" s="411"/>
      <c r="M1136" s="374"/>
      <c r="N1136" s="374"/>
      <c r="O1136" s="374"/>
      <c r="P1136" s="374"/>
      <c r="Q1136" s="374"/>
      <c r="R1136" s="374"/>
      <c r="S1136" s="374"/>
      <c r="T1136" s="374"/>
      <c r="U1136" s="374"/>
      <c r="V1136" s="374"/>
      <c r="W1136" s="411"/>
      <c r="X1136" s="411"/>
      <c r="Y1136" s="411"/>
      <c r="Z1136" s="411"/>
      <c r="AA1136" s="411"/>
    </row>
    <row r="1137" spans="1:27" ht="12.75" customHeight="1">
      <c r="A1137" s="411"/>
      <c r="B1137" s="411"/>
      <c r="C1137" s="411"/>
      <c r="D1137" s="411"/>
      <c r="E1137" s="411"/>
      <c r="F1137" s="374"/>
      <c r="G1137" s="411"/>
      <c r="H1137" s="411"/>
      <c r="I1137" s="411"/>
      <c r="J1137" s="411"/>
      <c r="K1137" s="411"/>
      <c r="L1137" s="411"/>
      <c r="M1137" s="374"/>
      <c r="N1137" s="374"/>
      <c r="O1137" s="374"/>
      <c r="P1137" s="374"/>
      <c r="Q1137" s="374"/>
      <c r="R1137" s="374"/>
      <c r="S1137" s="374"/>
      <c r="T1137" s="374"/>
      <c r="U1137" s="374"/>
      <c r="V1137" s="374"/>
      <c r="W1137" s="411"/>
      <c r="X1137" s="411"/>
      <c r="Y1137" s="411"/>
      <c r="Z1137" s="411"/>
      <c r="AA1137" s="411"/>
    </row>
    <row r="1138" spans="1:27" ht="12.75" customHeight="1">
      <c r="A1138" s="411"/>
      <c r="B1138" s="411"/>
      <c r="C1138" s="411"/>
      <c r="D1138" s="411"/>
      <c r="E1138" s="411"/>
      <c r="F1138" s="374"/>
      <c r="G1138" s="411"/>
      <c r="H1138" s="411"/>
      <c r="I1138" s="411"/>
      <c r="J1138" s="411"/>
      <c r="K1138" s="411"/>
      <c r="L1138" s="411"/>
      <c r="M1138" s="374"/>
      <c r="N1138" s="374"/>
      <c r="O1138" s="374"/>
      <c r="P1138" s="374"/>
      <c r="Q1138" s="374"/>
      <c r="R1138" s="374"/>
      <c r="S1138" s="374"/>
      <c r="T1138" s="374"/>
      <c r="U1138" s="374"/>
      <c r="V1138" s="374"/>
      <c r="W1138" s="411"/>
      <c r="X1138" s="411"/>
      <c r="Y1138" s="411"/>
      <c r="Z1138" s="411"/>
      <c r="AA1138" s="411"/>
    </row>
    <row r="1139" spans="1:27" ht="12.75" customHeight="1">
      <c r="A1139" s="411"/>
      <c r="B1139" s="411"/>
      <c r="C1139" s="411"/>
      <c r="D1139" s="411"/>
      <c r="E1139" s="411"/>
      <c r="F1139" s="374"/>
      <c r="G1139" s="411"/>
      <c r="H1139" s="411"/>
      <c r="I1139" s="411"/>
      <c r="J1139" s="411"/>
      <c r="K1139" s="411"/>
      <c r="L1139" s="411"/>
      <c r="M1139" s="374"/>
      <c r="N1139" s="374"/>
      <c r="O1139" s="374"/>
      <c r="P1139" s="374"/>
      <c r="Q1139" s="374"/>
      <c r="R1139" s="374"/>
      <c r="S1139" s="374"/>
      <c r="T1139" s="374"/>
      <c r="U1139" s="374"/>
      <c r="V1139" s="374"/>
      <c r="W1139" s="411"/>
      <c r="X1139" s="411"/>
      <c r="Y1139" s="411"/>
      <c r="Z1139" s="411"/>
      <c r="AA1139" s="411"/>
    </row>
    <row r="1140" spans="1:27" ht="12.75" customHeight="1">
      <c r="A1140" s="411"/>
      <c r="B1140" s="411"/>
      <c r="C1140" s="411"/>
      <c r="D1140" s="411"/>
      <c r="E1140" s="411"/>
      <c r="F1140" s="374"/>
      <c r="G1140" s="411"/>
      <c r="H1140" s="411"/>
      <c r="I1140" s="411"/>
      <c r="J1140" s="411"/>
      <c r="K1140" s="411"/>
      <c r="L1140" s="411"/>
      <c r="M1140" s="374"/>
      <c r="N1140" s="374"/>
      <c r="O1140" s="374"/>
      <c r="P1140" s="374"/>
      <c r="Q1140" s="374"/>
      <c r="R1140" s="374"/>
      <c r="S1140" s="374"/>
      <c r="T1140" s="374"/>
      <c r="U1140" s="374"/>
      <c r="V1140" s="374"/>
      <c r="W1140" s="411"/>
      <c r="X1140" s="411"/>
      <c r="Y1140" s="411"/>
      <c r="Z1140" s="411"/>
      <c r="AA1140" s="411"/>
    </row>
    <row r="1141" spans="1:27" ht="12.75" customHeight="1">
      <c r="A1141" s="411"/>
      <c r="B1141" s="411"/>
      <c r="C1141" s="411"/>
      <c r="D1141" s="411"/>
      <c r="E1141" s="411"/>
      <c r="F1141" s="374"/>
      <c r="G1141" s="411"/>
      <c r="H1141" s="411"/>
      <c r="I1141" s="411"/>
      <c r="J1141" s="411"/>
      <c r="K1141" s="411"/>
      <c r="L1141" s="411"/>
      <c r="M1141" s="374"/>
      <c r="N1141" s="374"/>
      <c r="O1141" s="374"/>
      <c r="P1141" s="374"/>
      <c r="Q1141" s="374"/>
      <c r="R1141" s="374"/>
      <c r="S1141" s="374"/>
      <c r="T1141" s="374"/>
      <c r="U1141" s="374"/>
      <c r="V1141" s="374"/>
      <c r="W1141" s="411"/>
      <c r="X1141" s="411"/>
      <c r="Y1141" s="411"/>
      <c r="Z1141" s="411"/>
      <c r="AA1141" s="411"/>
    </row>
    <row r="1142" spans="1:27" ht="12.75" customHeight="1">
      <c r="A1142" s="411"/>
      <c r="B1142" s="411"/>
      <c r="C1142" s="411"/>
      <c r="D1142" s="411"/>
      <c r="E1142" s="411"/>
      <c r="F1142" s="374"/>
      <c r="G1142" s="411"/>
      <c r="H1142" s="411"/>
      <c r="I1142" s="411"/>
      <c r="J1142" s="411"/>
      <c r="K1142" s="411"/>
      <c r="L1142" s="411"/>
      <c r="M1142" s="374"/>
      <c r="N1142" s="374"/>
      <c r="O1142" s="374"/>
      <c r="P1142" s="374"/>
      <c r="Q1142" s="374"/>
      <c r="R1142" s="374"/>
      <c r="S1142" s="374"/>
      <c r="T1142" s="374"/>
      <c r="U1142" s="374"/>
      <c r="V1142" s="374"/>
      <c r="W1142" s="411"/>
      <c r="X1142" s="411"/>
      <c r="Y1142" s="411"/>
      <c r="Z1142" s="411"/>
      <c r="AA1142" s="411"/>
    </row>
    <row r="1143" spans="1:27" ht="12.75" customHeight="1">
      <c r="A1143" s="411"/>
      <c r="B1143" s="411"/>
      <c r="C1143" s="411"/>
      <c r="D1143" s="411"/>
      <c r="E1143" s="411"/>
      <c r="F1143" s="374"/>
      <c r="G1143" s="411"/>
      <c r="H1143" s="411"/>
      <c r="I1143" s="411"/>
      <c r="J1143" s="411"/>
      <c r="K1143" s="411"/>
      <c r="L1143" s="411"/>
      <c r="M1143" s="374"/>
      <c r="N1143" s="374"/>
      <c r="O1143" s="374"/>
      <c r="P1143" s="374"/>
      <c r="Q1143" s="374"/>
      <c r="R1143" s="374"/>
      <c r="S1143" s="374"/>
      <c r="T1143" s="374"/>
      <c r="U1143" s="374"/>
      <c r="V1143" s="374"/>
      <c r="W1143" s="411"/>
      <c r="X1143" s="411"/>
      <c r="Y1143" s="411"/>
      <c r="Z1143" s="411"/>
      <c r="AA1143" s="411"/>
    </row>
    <row r="1144" spans="1:27" ht="12.75" customHeight="1">
      <c r="A1144" s="411"/>
      <c r="B1144" s="411"/>
      <c r="C1144" s="411"/>
      <c r="D1144" s="411"/>
      <c r="E1144" s="411"/>
      <c r="F1144" s="374"/>
      <c r="G1144" s="411"/>
      <c r="H1144" s="411"/>
      <c r="I1144" s="411"/>
      <c r="J1144" s="411"/>
      <c r="K1144" s="411"/>
      <c r="L1144" s="411"/>
      <c r="M1144" s="374"/>
      <c r="N1144" s="374"/>
      <c r="O1144" s="374"/>
      <c r="P1144" s="374"/>
      <c r="Q1144" s="374"/>
      <c r="R1144" s="374"/>
      <c r="S1144" s="374"/>
      <c r="T1144" s="374"/>
      <c r="U1144" s="374"/>
      <c r="V1144" s="374"/>
      <c r="W1144" s="411"/>
      <c r="X1144" s="411"/>
      <c r="Y1144" s="411"/>
      <c r="Z1144" s="411"/>
      <c r="AA1144" s="411"/>
    </row>
    <row r="1145" spans="1:27" ht="12.75" customHeight="1">
      <c r="A1145" s="411"/>
      <c r="B1145" s="411"/>
      <c r="C1145" s="411"/>
      <c r="D1145" s="411"/>
      <c r="E1145" s="411"/>
      <c r="F1145" s="374"/>
      <c r="G1145" s="411"/>
      <c r="H1145" s="411"/>
      <c r="I1145" s="411"/>
      <c r="J1145" s="411"/>
      <c r="K1145" s="411"/>
      <c r="L1145" s="411"/>
      <c r="M1145" s="374"/>
      <c r="N1145" s="374"/>
      <c r="O1145" s="374"/>
      <c r="P1145" s="374"/>
      <c r="Q1145" s="374"/>
      <c r="R1145" s="374"/>
      <c r="S1145" s="374"/>
      <c r="T1145" s="374"/>
      <c r="U1145" s="374"/>
      <c r="V1145" s="374"/>
      <c r="W1145" s="411"/>
      <c r="X1145" s="411"/>
      <c r="Y1145" s="411"/>
      <c r="Z1145" s="411"/>
      <c r="AA1145" s="411"/>
    </row>
    <row r="1146" spans="1:27" ht="12.75" customHeight="1">
      <c r="A1146" s="411"/>
      <c r="B1146" s="411"/>
      <c r="C1146" s="411"/>
      <c r="D1146" s="411"/>
      <c r="E1146" s="411"/>
      <c r="F1146" s="374"/>
      <c r="G1146" s="411"/>
      <c r="H1146" s="411"/>
      <c r="I1146" s="411"/>
      <c r="J1146" s="411"/>
      <c r="K1146" s="411"/>
      <c r="L1146" s="411"/>
      <c r="M1146" s="374"/>
      <c r="N1146" s="374"/>
      <c r="O1146" s="374"/>
      <c r="P1146" s="374"/>
      <c r="Q1146" s="374"/>
      <c r="R1146" s="374"/>
      <c r="S1146" s="374"/>
      <c r="T1146" s="374"/>
      <c r="U1146" s="374"/>
      <c r="V1146" s="374"/>
      <c r="W1146" s="411"/>
      <c r="X1146" s="411"/>
      <c r="Y1146" s="411"/>
      <c r="Z1146" s="411"/>
      <c r="AA1146" s="411"/>
    </row>
    <row r="1147" spans="1:27" ht="12.75" customHeight="1">
      <c r="A1147" s="411"/>
      <c r="B1147" s="411"/>
      <c r="C1147" s="411"/>
      <c r="D1147" s="411"/>
      <c r="E1147" s="411"/>
      <c r="F1147" s="374"/>
      <c r="G1147" s="411"/>
      <c r="H1147" s="411"/>
      <c r="I1147" s="411"/>
      <c r="J1147" s="411"/>
      <c r="K1147" s="411"/>
      <c r="L1147" s="411"/>
      <c r="M1147" s="374"/>
      <c r="N1147" s="374"/>
      <c r="O1147" s="374"/>
      <c r="P1147" s="374"/>
      <c r="Q1147" s="374"/>
      <c r="R1147" s="374"/>
      <c r="S1147" s="374"/>
      <c r="T1147" s="374"/>
      <c r="U1147" s="374"/>
      <c r="V1147" s="374"/>
      <c r="W1147" s="411"/>
      <c r="X1147" s="411"/>
      <c r="Y1147" s="411"/>
      <c r="Z1147" s="411"/>
      <c r="AA1147" s="411"/>
    </row>
    <row r="1148" spans="1:27" ht="12.75" customHeight="1">
      <c r="A1148" s="411"/>
      <c r="B1148" s="411"/>
      <c r="C1148" s="411"/>
      <c r="D1148" s="411"/>
      <c r="E1148" s="411"/>
      <c r="F1148" s="374"/>
      <c r="G1148" s="411"/>
      <c r="H1148" s="411"/>
      <c r="I1148" s="411"/>
      <c r="J1148" s="411"/>
      <c r="K1148" s="411"/>
      <c r="L1148" s="411"/>
      <c r="M1148" s="374"/>
      <c r="N1148" s="374"/>
      <c r="O1148" s="374"/>
      <c r="P1148" s="374"/>
      <c r="Q1148" s="374"/>
      <c r="R1148" s="374"/>
      <c r="S1148" s="374"/>
      <c r="T1148" s="374"/>
      <c r="U1148" s="374"/>
      <c r="V1148" s="374"/>
      <c r="W1148" s="411"/>
      <c r="X1148" s="411"/>
      <c r="Y1148" s="411"/>
      <c r="Z1148" s="411"/>
      <c r="AA1148" s="411"/>
    </row>
    <row r="1149" spans="1:27" ht="12.75" customHeight="1">
      <c r="A1149" s="411"/>
      <c r="B1149" s="411"/>
      <c r="C1149" s="411"/>
      <c r="D1149" s="411"/>
      <c r="E1149" s="411"/>
      <c r="F1149" s="374"/>
      <c r="G1149" s="411"/>
      <c r="H1149" s="411"/>
      <c r="I1149" s="411"/>
      <c r="J1149" s="411"/>
      <c r="K1149" s="411"/>
      <c r="L1149" s="411"/>
      <c r="M1149" s="374"/>
      <c r="N1149" s="374"/>
      <c r="O1149" s="374"/>
      <c r="P1149" s="374"/>
      <c r="Q1149" s="374"/>
      <c r="R1149" s="374"/>
      <c r="S1149" s="374"/>
      <c r="T1149" s="374"/>
      <c r="U1149" s="374"/>
      <c r="V1149" s="374"/>
      <c r="W1149" s="411"/>
      <c r="X1149" s="411"/>
      <c r="Y1149" s="411"/>
      <c r="Z1149" s="411"/>
      <c r="AA1149" s="411"/>
    </row>
    <row r="1150" spans="1:27" ht="12.75" customHeight="1">
      <c r="A1150" s="411"/>
      <c r="B1150" s="411"/>
      <c r="C1150" s="411"/>
      <c r="D1150" s="411"/>
      <c r="E1150" s="411"/>
      <c r="F1150" s="374"/>
      <c r="G1150" s="411"/>
      <c r="H1150" s="411"/>
      <c r="I1150" s="411"/>
      <c r="J1150" s="411"/>
      <c r="K1150" s="411"/>
      <c r="L1150" s="411"/>
      <c r="M1150" s="374"/>
      <c r="N1150" s="374"/>
      <c r="O1150" s="374"/>
      <c r="P1150" s="374"/>
      <c r="Q1150" s="374"/>
      <c r="R1150" s="374"/>
      <c r="S1150" s="374"/>
      <c r="T1150" s="374"/>
      <c r="U1150" s="374"/>
      <c r="V1150" s="374"/>
      <c r="W1150" s="411"/>
      <c r="X1150" s="411"/>
      <c r="Y1150" s="411"/>
      <c r="Z1150" s="411"/>
      <c r="AA1150" s="411"/>
    </row>
    <row r="1151" spans="1:27" ht="12.75" customHeight="1">
      <c r="A1151" s="411"/>
      <c r="B1151" s="411"/>
      <c r="C1151" s="411"/>
      <c r="D1151" s="411"/>
      <c r="E1151" s="411"/>
      <c r="F1151" s="374"/>
      <c r="G1151" s="411"/>
      <c r="H1151" s="411"/>
      <c r="I1151" s="411"/>
      <c r="J1151" s="411"/>
      <c r="K1151" s="411"/>
      <c r="L1151" s="411"/>
      <c r="M1151" s="374"/>
      <c r="N1151" s="374"/>
      <c r="O1151" s="374"/>
      <c r="P1151" s="374"/>
      <c r="Q1151" s="374"/>
      <c r="R1151" s="374"/>
      <c r="S1151" s="374"/>
      <c r="T1151" s="374"/>
      <c r="U1151" s="374"/>
      <c r="V1151" s="374"/>
      <c r="W1151" s="411"/>
      <c r="X1151" s="411"/>
      <c r="Y1151" s="411"/>
      <c r="Z1151" s="411"/>
      <c r="AA1151" s="411"/>
    </row>
    <row r="1152" spans="1:27" ht="12.75" customHeight="1">
      <c r="A1152" s="411"/>
      <c r="B1152" s="411"/>
      <c r="C1152" s="411"/>
      <c r="D1152" s="411"/>
      <c r="E1152" s="411"/>
      <c r="F1152" s="374"/>
      <c r="G1152" s="411"/>
      <c r="H1152" s="411"/>
      <c r="I1152" s="411"/>
      <c r="J1152" s="411"/>
      <c r="K1152" s="411"/>
      <c r="L1152" s="411"/>
      <c r="M1152" s="374"/>
      <c r="N1152" s="374"/>
      <c r="O1152" s="374"/>
      <c r="P1152" s="374"/>
      <c r="Q1152" s="374"/>
      <c r="R1152" s="374"/>
      <c r="S1152" s="374"/>
      <c r="T1152" s="374"/>
      <c r="U1152" s="374"/>
      <c r="V1152" s="374"/>
      <c r="W1152" s="411"/>
      <c r="X1152" s="411"/>
      <c r="Y1152" s="411"/>
      <c r="Z1152" s="411"/>
      <c r="AA1152" s="411"/>
    </row>
    <row r="1153" spans="1:27" ht="12.75" customHeight="1">
      <c r="A1153" s="411"/>
      <c r="B1153" s="411"/>
      <c r="C1153" s="411"/>
      <c r="D1153" s="411"/>
      <c r="E1153" s="411"/>
      <c r="F1153" s="374"/>
      <c r="G1153" s="411"/>
      <c r="H1153" s="411"/>
      <c r="I1153" s="411"/>
      <c r="J1153" s="411"/>
      <c r="K1153" s="411"/>
      <c r="L1153" s="411"/>
      <c r="M1153" s="374"/>
      <c r="N1153" s="374"/>
      <c r="O1153" s="374"/>
      <c r="P1153" s="374"/>
      <c r="Q1153" s="374"/>
      <c r="R1153" s="374"/>
      <c r="S1153" s="374"/>
      <c r="T1153" s="374"/>
      <c r="U1153" s="374"/>
      <c r="V1153" s="374"/>
      <c r="W1153" s="411"/>
      <c r="X1153" s="411"/>
      <c r="Y1153" s="411"/>
      <c r="Z1153" s="411"/>
      <c r="AA1153" s="411"/>
    </row>
    <row r="1154" spans="1:27" ht="12.75" customHeight="1">
      <c r="A1154" s="411"/>
      <c r="B1154" s="411"/>
      <c r="C1154" s="411"/>
      <c r="D1154" s="411"/>
      <c r="E1154" s="411"/>
      <c r="F1154" s="374"/>
      <c r="G1154" s="411"/>
      <c r="H1154" s="411"/>
      <c r="I1154" s="411"/>
      <c r="J1154" s="411"/>
      <c r="K1154" s="411"/>
      <c r="L1154" s="411"/>
      <c r="M1154" s="374"/>
      <c r="N1154" s="374"/>
      <c r="O1154" s="374"/>
      <c r="P1154" s="374"/>
      <c r="Q1154" s="374"/>
      <c r="R1154" s="374"/>
      <c r="S1154" s="374"/>
      <c r="T1154" s="374"/>
      <c r="U1154" s="374"/>
      <c r="V1154" s="374"/>
      <c r="W1154" s="411"/>
      <c r="X1154" s="411"/>
      <c r="Y1154" s="411"/>
      <c r="Z1154" s="411"/>
      <c r="AA1154" s="411"/>
    </row>
    <row r="1155" spans="1:27" ht="12.75" customHeight="1">
      <c r="A1155" s="411"/>
      <c r="B1155" s="411"/>
      <c r="C1155" s="411"/>
      <c r="D1155" s="411"/>
      <c r="E1155" s="411"/>
      <c r="F1155" s="374"/>
      <c r="G1155" s="411"/>
      <c r="H1155" s="411"/>
      <c r="I1155" s="411"/>
      <c r="J1155" s="411"/>
      <c r="K1155" s="411"/>
      <c r="L1155" s="411"/>
      <c r="M1155" s="374"/>
      <c r="N1155" s="374"/>
      <c r="O1155" s="374"/>
      <c r="P1155" s="374"/>
      <c r="Q1155" s="374"/>
      <c r="R1155" s="374"/>
      <c r="S1155" s="374"/>
      <c r="T1155" s="374"/>
      <c r="U1155" s="374"/>
      <c r="V1155" s="374"/>
      <c r="W1155" s="411"/>
      <c r="X1155" s="411"/>
      <c r="Y1155" s="411"/>
      <c r="Z1155" s="411"/>
      <c r="AA1155" s="411"/>
    </row>
    <row r="1156" spans="1:27" ht="12.75" customHeight="1">
      <c r="A1156" s="411"/>
      <c r="B1156" s="411"/>
      <c r="C1156" s="411"/>
      <c r="D1156" s="411"/>
      <c r="E1156" s="411"/>
      <c r="F1156" s="374"/>
      <c r="G1156" s="411"/>
      <c r="H1156" s="411"/>
      <c r="I1156" s="411"/>
      <c r="J1156" s="411"/>
      <c r="K1156" s="411"/>
      <c r="L1156" s="411"/>
      <c r="M1156" s="374"/>
      <c r="N1156" s="374"/>
      <c r="O1156" s="374"/>
      <c r="P1156" s="374"/>
      <c r="Q1156" s="374"/>
      <c r="R1156" s="374"/>
      <c r="S1156" s="374"/>
      <c r="T1156" s="374"/>
      <c r="U1156" s="374"/>
      <c r="V1156" s="374"/>
      <c r="W1156" s="411"/>
      <c r="X1156" s="411"/>
      <c r="Y1156" s="411"/>
      <c r="Z1156" s="411"/>
      <c r="AA1156" s="411"/>
    </row>
    <row r="1157" spans="1:27" ht="12.75" customHeight="1">
      <c r="A1157" s="411"/>
      <c r="B1157" s="411"/>
      <c r="C1157" s="411"/>
      <c r="D1157" s="411"/>
      <c r="E1157" s="411"/>
      <c r="F1157" s="374"/>
      <c r="G1157" s="411"/>
      <c r="H1157" s="411"/>
      <c r="I1157" s="411"/>
      <c r="J1157" s="411"/>
      <c r="K1157" s="411"/>
      <c r="L1157" s="411"/>
      <c r="M1157" s="374"/>
      <c r="N1157" s="374"/>
      <c r="O1157" s="374"/>
      <c r="P1157" s="374"/>
      <c r="Q1157" s="374"/>
      <c r="R1157" s="374"/>
      <c r="S1157" s="374"/>
      <c r="T1157" s="374"/>
      <c r="U1157" s="374"/>
      <c r="V1157" s="374"/>
      <c r="W1157" s="411"/>
      <c r="X1157" s="411"/>
      <c r="Y1157" s="411"/>
      <c r="Z1157" s="411"/>
      <c r="AA1157" s="411"/>
    </row>
    <row r="1158" spans="1:27" ht="12.75" customHeight="1">
      <c r="A1158" s="411"/>
      <c r="B1158" s="411"/>
      <c r="C1158" s="411"/>
      <c r="D1158" s="411"/>
      <c r="E1158" s="411"/>
      <c r="F1158" s="374"/>
      <c r="G1158" s="411"/>
      <c r="H1158" s="411"/>
      <c r="I1158" s="411"/>
      <c r="J1158" s="411"/>
      <c r="K1158" s="411"/>
      <c r="L1158" s="411"/>
      <c r="M1158" s="374"/>
      <c r="N1158" s="374"/>
      <c r="O1158" s="374"/>
      <c r="P1158" s="374"/>
      <c r="Q1158" s="374"/>
      <c r="R1158" s="374"/>
      <c r="S1158" s="374"/>
      <c r="T1158" s="374"/>
      <c r="U1158" s="374"/>
      <c r="V1158" s="374"/>
      <c r="W1158" s="411"/>
      <c r="X1158" s="411"/>
      <c r="Y1158" s="411"/>
      <c r="Z1158" s="411"/>
      <c r="AA1158" s="411"/>
    </row>
    <row r="1159" spans="1:27" ht="12.75" customHeight="1">
      <c r="A1159" s="411"/>
      <c r="B1159" s="411"/>
      <c r="C1159" s="411"/>
      <c r="D1159" s="411"/>
      <c r="E1159" s="411"/>
      <c r="F1159" s="374"/>
      <c r="G1159" s="411"/>
      <c r="H1159" s="411"/>
      <c r="I1159" s="411"/>
      <c r="J1159" s="411"/>
      <c r="K1159" s="411"/>
      <c r="L1159" s="411"/>
      <c r="M1159" s="374"/>
      <c r="N1159" s="374"/>
      <c r="O1159" s="374"/>
      <c r="P1159" s="374"/>
      <c r="Q1159" s="374"/>
      <c r="R1159" s="374"/>
      <c r="S1159" s="374"/>
      <c r="T1159" s="374"/>
      <c r="U1159" s="374"/>
      <c r="V1159" s="374"/>
      <c r="W1159" s="411"/>
      <c r="X1159" s="411"/>
      <c r="Y1159" s="411"/>
      <c r="Z1159" s="411"/>
      <c r="AA1159" s="411"/>
    </row>
    <row r="1160" spans="1:27" ht="12.75" customHeight="1">
      <c r="A1160" s="411"/>
      <c r="B1160" s="411"/>
      <c r="C1160" s="411"/>
      <c r="D1160" s="411"/>
      <c r="E1160" s="411"/>
      <c r="F1160" s="374"/>
      <c r="G1160" s="411"/>
      <c r="H1160" s="411"/>
      <c r="I1160" s="411"/>
      <c r="J1160" s="411"/>
      <c r="K1160" s="411"/>
      <c r="L1160" s="411"/>
      <c r="M1160" s="374"/>
      <c r="N1160" s="374"/>
      <c r="O1160" s="374"/>
      <c r="P1160" s="374"/>
      <c r="Q1160" s="374"/>
      <c r="R1160" s="374"/>
      <c r="S1160" s="374"/>
      <c r="T1160" s="374"/>
      <c r="U1160" s="374"/>
      <c r="V1160" s="374"/>
      <c r="W1160" s="411"/>
      <c r="X1160" s="411"/>
      <c r="Y1160" s="411"/>
      <c r="Z1160" s="411"/>
      <c r="AA1160" s="411"/>
    </row>
    <row r="1161" spans="1:27" ht="12.75" customHeight="1">
      <c r="A1161" s="411"/>
      <c r="B1161" s="411"/>
      <c r="C1161" s="411"/>
      <c r="D1161" s="411"/>
      <c r="E1161" s="411"/>
      <c r="F1161" s="374"/>
      <c r="G1161" s="411"/>
      <c r="H1161" s="411"/>
      <c r="I1161" s="411"/>
      <c r="J1161" s="411"/>
      <c r="K1161" s="411"/>
      <c r="L1161" s="411"/>
      <c r="M1161" s="374"/>
      <c r="N1161" s="374"/>
      <c r="O1161" s="374"/>
      <c r="P1161" s="374"/>
      <c r="Q1161" s="374"/>
      <c r="R1161" s="374"/>
      <c r="S1161" s="374"/>
      <c r="T1161" s="374"/>
      <c r="U1161" s="374"/>
      <c r="V1161" s="374"/>
      <c r="W1161" s="411"/>
      <c r="X1161" s="411"/>
      <c r="Y1161" s="411"/>
      <c r="Z1161" s="411"/>
      <c r="AA1161" s="411"/>
    </row>
    <row r="1162" spans="1:27" ht="12.75" customHeight="1">
      <c r="A1162" s="411"/>
      <c r="B1162" s="411"/>
      <c r="C1162" s="411"/>
      <c r="D1162" s="411"/>
      <c r="E1162" s="411"/>
      <c r="F1162" s="374"/>
      <c r="G1162" s="411"/>
      <c r="H1162" s="411"/>
      <c r="I1162" s="411"/>
      <c r="J1162" s="411"/>
      <c r="K1162" s="411"/>
      <c r="L1162" s="411"/>
      <c r="M1162" s="374"/>
      <c r="N1162" s="374"/>
      <c r="O1162" s="374"/>
      <c r="P1162" s="374"/>
      <c r="Q1162" s="374"/>
      <c r="R1162" s="374"/>
      <c r="S1162" s="374"/>
      <c r="T1162" s="374"/>
      <c r="U1162" s="374"/>
      <c r="V1162" s="374"/>
      <c r="W1162" s="411"/>
      <c r="X1162" s="411"/>
      <c r="Y1162" s="411"/>
      <c r="Z1162" s="411"/>
      <c r="AA1162" s="411"/>
    </row>
    <row r="1163" spans="1:27" ht="12.75" customHeight="1">
      <c r="A1163" s="411"/>
      <c r="B1163" s="411"/>
      <c r="C1163" s="411"/>
      <c r="D1163" s="411"/>
      <c r="E1163" s="411"/>
      <c r="F1163" s="374"/>
      <c r="G1163" s="411"/>
      <c r="H1163" s="411"/>
      <c r="I1163" s="411"/>
      <c r="J1163" s="411"/>
      <c r="K1163" s="411"/>
      <c r="L1163" s="411"/>
      <c r="M1163" s="374"/>
      <c r="N1163" s="374"/>
      <c r="O1163" s="374"/>
      <c r="P1163" s="374"/>
      <c r="Q1163" s="374"/>
      <c r="R1163" s="374"/>
      <c r="S1163" s="374"/>
      <c r="T1163" s="374"/>
      <c r="U1163" s="374"/>
      <c r="V1163" s="374"/>
      <c r="W1163" s="411"/>
      <c r="X1163" s="411"/>
      <c r="Y1163" s="411"/>
      <c r="Z1163" s="411"/>
      <c r="AA1163" s="411"/>
    </row>
    <row r="1164" spans="1:27" ht="12.75" customHeight="1">
      <c r="A1164" s="411"/>
      <c r="B1164" s="411"/>
      <c r="C1164" s="411"/>
      <c r="D1164" s="411"/>
      <c r="E1164" s="411"/>
      <c r="F1164" s="374"/>
      <c r="G1164" s="411"/>
      <c r="H1164" s="411"/>
      <c r="I1164" s="411"/>
      <c r="J1164" s="411"/>
      <c r="K1164" s="411"/>
      <c r="L1164" s="411"/>
      <c r="M1164" s="374"/>
      <c r="N1164" s="374"/>
      <c r="O1164" s="374"/>
      <c r="P1164" s="374"/>
      <c r="Q1164" s="374"/>
      <c r="R1164" s="374"/>
      <c r="S1164" s="374"/>
      <c r="T1164" s="374"/>
      <c r="U1164" s="374"/>
      <c r="V1164" s="374"/>
      <c r="W1164" s="411"/>
      <c r="X1164" s="411"/>
      <c r="Y1164" s="411"/>
      <c r="Z1164" s="411"/>
      <c r="AA1164" s="411"/>
    </row>
    <row r="1165" spans="1:27" ht="12.75" customHeight="1">
      <c r="A1165" s="411"/>
      <c r="B1165" s="411"/>
      <c r="C1165" s="411"/>
      <c r="D1165" s="411"/>
      <c r="E1165" s="411"/>
      <c r="F1165" s="374"/>
      <c r="G1165" s="411"/>
      <c r="H1165" s="411"/>
      <c r="I1165" s="411"/>
      <c r="J1165" s="411"/>
      <c r="K1165" s="411"/>
      <c r="L1165" s="411"/>
      <c r="M1165" s="374"/>
      <c r="N1165" s="374"/>
      <c r="O1165" s="374"/>
      <c r="P1165" s="374"/>
      <c r="Q1165" s="374"/>
      <c r="R1165" s="374"/>
      <c r="S1165" s="374"/>
      <c r="T1165" s="374"/>
      <c r="U1165" s="374"/>
      <c r="V1165" s="374"/>
      <c r="W1165" s="411"/>
      <c r="X1165" s="411"/>
      <c r="Y1165" s="411"/>
      <c r="Z1165" s="411"/>
      <c r="AA1165" s="411"/>
    </row>
    <row r="1166" spans="1:27" ht="12.75" customHeight="1">
      <c r="A1166" s="411"/>
      <c r="B1166" s="411"/>
      <c r="C1166" s="411"/>
      <c r="D1166" s="411"/>
      <c r="E1166" s="411"/>
      <c r="F1166" s="374"/>
      <c r="G1166" s="411"/>
      <c r="H1166" s="411"/>
      <c r="I1166" s="411"/>
      <c r="J1166" s="411"/>
      <c r="K1166" s="411"/>
      <c r="L1166" s="411"/>
      <c r="M1166" s="374"/>
      <c r="N1166" s="374"/>
      <c r="O1166" s="374"/>
      <c r="P1166" s="374"/>
      <c r="Q1166" s="374"/>
      <c r="R1166" s="374"/>
      <c r="S1166" s="374"/>
      <c r="T1166" s="374"/>
      <c r="U1166" s="374"/>
      <c r="V1166" s="374"/>
      <c r="W1166" s="411"/>
      <c r="X1166" s="411"/>
      <c r="Y1166" s="411"/>
      <c r="Z1166" s="411"/>
      <c r="AA1166" s="411"/>
    </row>
    <row r="1167" spans="1:27" ht="12.75" customHeight="1">
      <c r="A1167" s="411"/>
      <c r="B1167" s="411"/>
      <c r="C1167" s="411"/>
      <c r="D1167" s="411"/>
      <c r="E1167" s="411"/>
      <c r="F1167" s="374"/>
      <c r="G1167" s="411"/>
      <c r="H1167" s="411"/>
      <c r="I1167" s="411"/>
      <c r="J1167" s="411"/>
      <c r="K1167" s="411"/>
      <c r="L1167" s="411"/>
      <c r="M1167" s="374"/>
      <c r="N1167" s="374"/>
      <c r="O1167" s="374"/>
      <c r="P1167" s="374"/>
      <c r="Q1167" s="374"/>
      <c r="R1167" s="374"/>
      <c r="S1167" s="374"/>
      <c r="T1167" s="374"/>
      <c r="U1167" s="374"/>
      <c r="V1167" s="374"/>
      <c r="W1167" s="411"/>
      <c r="X1167" s="411"/>
      <c r="Y1167" s="411"/>
      <c r="Z1167" s="411"/>
      <c r="AA1167" s="411"/>
    </row>
    <row r="1168" spans="1:27" ht="12.75" customHeight="1">
      <c r="A1168" s="411"/>
      <c r="B1168" s="411"/>
      <c r="C1168" s="411"/>
      <c r="D1168" s="411"/>
      <c r="E1168" s="411"/>
      <c r="F1168" s="374"/>
      <c r="G1168" s="411"/>
      <c r="H1168" s="411"/>
      <c r="I1168" s="411"/>
      <c r="J1168" s="411"/>
      <c r="K1168" s="411"/>
      <c r="L1168" s="411"/>
      <c r="M1168" s="374"/>
      <c r="N1168" s="374"/>
      <c r="O1168" s="374"/>
      <c r="P1168" s="374"/>
      <c r="Q1168" s="374"/>
      <c r="R1168" s="374"/>
      <c r="S1168" s="374"/>
      <c r="T1168" s="374"/>
      <c r="U1168" s="374"/>
      <c r="V1168" s="374"/>
      <c r="W1168" s="411"/>
      <c r="X1168" s="411"/>
      <c r="Y1168" s="411"/>
      <c r="Z1168" s="411"/>
      <c r="AA1168" s="411"/>
    </row>
    <row r="1169" spans="1:27" ht="12.75" customHeight="1">
      <c r="A1169" s="411"/>
      <c r="B1169" s="411"/>
      <c r="C1169" s="411"/>
      <c r="D1169" s="411"/>
      <c r="E1169" s="411"/>
      <c r="F1169" s="374"/>
      <c r="G1169" s="411"/>
      <c r="H1169" s="411"/>
      <c r="I1169" s="411"/>
      <c r="J1169" s="411"/>
      <c r="K1169" s="411"/>
      <c r="L1169" s="411"/>
      <c r="M1169" s="374"/>
      <c r="N1169" s="374"/>
      <c r="O1169" s="374"/>
      <c r="P1169" s="374"/>
      <c r="Q1169" s="374"/>
      <c r="R1169" s="374"/>
      <c r="S1169" s="374"/>
      <c r="T1169" s="374"/>
      <c r="U1169" s="374"/>
      <c r="V1169" s="374"/>
      <c r="W1169" s="411"/>
      <c r="X1169" s="411"/>
      <c r="Y1169" s="411"/>
      <c r="Z1169" s="411"/>
      <c r="AA1169" s="411"/>
    </row>
    <row r="1170" spans="1:27" ht="12.75" customHeight="1">
      <c r="A1170" s="411"/>
      <c r="B1170" s="411"/>
      <c r="C1170" s="411"/>
      <c r="D1170" s="411"/>
      <c r="E1170" s="411"/>
      <c r="F1170" s="374"/>
      <c r="G1170" s="411"/>
      <c r="H1170" s="411"/>
      <c r="I1170" s="411"/>
      <c r="J1170" s="411"/>
      <c r="K1170" s="411"/>
      <c r="L1170" s="411"/>
      <c r="M1170" s="374"/>
      <c r="N1170" s="374"/>
      <c r="O1170" s="374"/>
      <c r="P1170" s="374"/>
      <c r="Q1170" s="374"/>
      <c r="R1170" s="374"/>
      <c r="S1170" s="374"/>
      <c r="T1170" s="374"/>
      <c r="U1170" s="374"/>
      <c r="V1170" s="374"/>
      <c r="W1170" s="411"/>
      <c r="X1170" s="411"/>
      <c r="Y1170" s="411"/>
      <c r="Z1170" s="411"/>
      <c r="AA1170" s="411"/>
    </row>
    <row r="1171" spans="1:27" ht="12.75" customHeight="1">
      <c r="A1171" s="411"/>
      <c r="B1171" s="411"/>
      <c r="C1171" s="411"/>
      <c r="D1171" s="411"/>
      <c r="E1171" s="411"/>
      <c r="F1171" s="374"/>
      <c r="G1171" s="411"/>
      <c r="H1171" s="411"/>
      <c r="I1171" s="411"/>
      <c r="J1171" s="411"/>
      <c r="K1171" s="411"/>
      <c r="L1171" s="411"/>
      <c r="M1171" s="374"/>
      <c r="N1171" s="374"/>
      <c r="O1171" s="374"/>
      <c r="P1171" s="374"/>
      <c r="Q1171" s="374"/>
      <c r="R1171" s="374"/>
      <c r="S1171" s="374"/>
      <c r="T1171" s="374"/>
      <c r="U1171" s="374"/>
      <c r="V1171" s="374"/>
      <c r="W1171" s="411"/>
      <c r="X1171" s="411"/>
      <c r="Y1171" s="411"/>
      <c r="Z1171" s="411"/>
      <c r="AA1171" s="411"/>
    </row>
    <row r="1172" spans="1:27" ht="12.75" customHeight="1">
      <c r="A1172" s="411"/>
      <c r="B1172" s="411"/>
      <c r="C1172" s="411"/>
      <c r="D1172" s="411"/>
      <c r="E1172" s="411"/>
      <c r="F1172" s="374"/>
      <c r="G1172" s="411"/>
      <c r="H1172" s="411"/>
      <c r="I1172" s="411"/>
      <c r="J1172" s="411"/>
      <c r="K1172" s="411"/>
      <c r="L1172" s="411"/>
      <c r="M1172" s="374"/>
      <c r="N1172" s="374"/>
      <c r="O1172" s="374"/>
      <c r="P1172" s="374"/>
      <c r="Q1172" s="374"/>
      <c r="R1172" s="374"/>
      <c r="S1172" s="374"/>
      <c r="T1172" s="374"/>
      <c r="U1172" s="374"/>
      <c r="V1172" s="374"/>
      <c r="W1172" s="411"/>
      <c r="X1172" s="411"/>
      <c r="Y1172" s="411"/>
      <c r="Z1172" s="411"/>
      <c r="AA1172" s="411"/>
    </row>
    <row r="1173" spans="1:27" ht="12.75" customHeight="1">
      <c r="A1173" s="411"/>
      <c r="B1173" s="411"/>
      <c r="C1173" s="411"/>
      <c r="D1173" s="411"/>
      <c r="E1173" s="411"/>
      <c r="F1173" s="374"/>
      <c r="G1173" s="411"/>
      <c r="H1173" s="411"/>
      <c r="I1173" s="411"/>
      <c r="J1173" s="411"/>
      <c r="K1173" s="411"/>
      <c r="L1173" s="411"/>
      <c r="M1173" s="374"/>
      <c r="N1173" s="374"/>
      <c r="O1173" s="374"/>
      <c r="P1173" s="374"/>
      <c r="Q1173" s="374"/>
      <c r="R1173" s="374"/>
      <c r="S1173" s="374"/>
      <c r="T1173" s="374"/>
      <c r="U1173" s="374"/>
      <c r="V1173" s="374"/>
      <c r="W1173" s="411"/>
      <c r="X1173" s="411"/>
      <c r="Y1173" s="411"/>
      <c r="Z1173" s="411"/>
      <c r="AA1173" s="411"/>
    </row>
    <row r="1174" spans="1:27" ht="12.75" customHeight="1">
      <c r="A1174" s="411"/>
      <c r="B1174" s="411"/>
      <c r="C1174" s="411"/>
      <c r="D1174" s="411"/>
      <c r="E1174" s="411"/>
      <c r="F1174" s="374"/>
      <c r="G1174" s="411"/>
      <c r="H1174" s="411"/>
      <c r="I1174" s="411"/>
      <c r="J1174" s="411"/>
      <c r="K1174" s="411"/>
      <c r="L1174" s="411"/>
      <c r="M1174" s="374"/>
      <c r="N1174" s="374"/>
      <c r="O1174" s="374"/>
      <c r="P1174" s="374"/>
      <c r="Q1174" s="374"/>
      <c r="R1174" s="374"/>
      <c r="S1174" s="374"/>
      <c r="T1174" s="374"/>
      <c r="U1174" s="374"/>
      <c r="V1174" s="374"/>
      <c r="W1174" s="411"/>
      <c r="X1174" s="411"/>
      <c r="Y1174" s="411"/>
      <c r="Z1174" s="411"/>
      <c r="AA1174" s="411"/>
    </row>
    <row r="1175" spans="1:27" ht="12.75" customHeight="1">
      <c r="A1175" s="411"/>
      <c r="B1175" s="411"/>
      <c r="C1175" s="411"/>
      <c r="D1175" s="411"/>
      <c r="E1175" s="411"/>
      <c r="F1175" s="374"/>
      <c r="G1175" s="411"/>
      <c r="H1175" s="411"/>
      <c r="I1175" s="411"/>
      <c r="J1175" s="411"/>
      <c r="K1175" s="411"/>
      <c r="L1175" s="411"/>
      <c r="M1175" s="374"/>
      <c r="N1175" s="374"/>
      <c r="O1175" s="374"/>
      <c r="P1175" s="374"/>
      <c r="Q1175" s="374"/>
      <c r="R1175" s="374"/>
      <c r="S1175" s="374"/>
      <c r="T1175" s="374"/>
      <c r="U1175" s="374"/>
      <c r="V1175" s="374"/>
      <c r="W1175" s="411"/>
      <c r="X1175" s="411"/>
      <c r="Y1175" s="411"/>
      <c r="Z1175" s="411"/>
      <c r="AA1175" s="411"/>
    </row>
    <row r="1176" spans="1:27" ht="12.75" customHeight="1">
      <c r="A1176" s="411"/>
      <c r="B1176" s="411"/>
      <c r="C1176" s="411"/>
      <c r="D1176" s="411"/>
      <c r="E1176" s="411"/>
      <c r="F1176" s="374"/>
      <c r="G1176" s="411"/>
      <c r="H1176" s="411"/>
      <c r="I1176" s="411"/>
      <c r="J1176" s="411"/>
      <c r="K1176" s="411"/>
      <c r="L1176" s="411"/>
      <c r="M1176" s="374"/>
      <c r="N1176" s="374"/>
      <c r="O1176" s="374"/>
      <c r="P1176" s="374"/>
      <c r="Q1176" s="374"/>
      <c r="R1176" s="374"/>
      <c r="S1176" s="374"/>
      <c r="T1176" s="374"/>
      <c r="U1176" s="374"/>
      <c r="V1176" s="374"/>
      <c r="W1176" s="411"/>
      <c r="X1176" s="411"/>
      <c r="Y1176" s="411"/>
      <c r="Z1176" s="411"/>
      <c r="AA1176" s="411"/>
    </row>
    <row r="1177" spans="1:27" ht="12.75" customHeight="1">
      <c r="A1177" s="411"/>
      <c r="B1177" s="411"/>
      <c r="C1177" s="411"/>
      <c r="D1177" s="411"/>
      <c r="E1177" s="411"/>
      <c r="F1177" s="374"/>
      <c r="G1177" s="411"/>
      <c r="H1177" s="411"/>
      <c r="I1177" s="411"/>
      <c r="J1177" s="411"/>
      <c r="K1177" s="411"/>
      <c r="L1177" s="411"/>
      <c r="M1177" s="374"/>
      <c r="N1177" s="374"/>
      <c r="O1177" s="374"/>
      <c r="P1177" s="374"/>
      <c r="Q1177" s="374"/>
      <c r="R1177" s="374"/>
      <c r="S1177" s="374"/>
      <c r="T1177" s="374"/>
      <c r="U1177" s="374"/>
      <c r="V1177" s="374"/>
      <c r="W1177" s="411"/>
      <c r="X1177" s="411"/>
      <c r="Y1177" s="411"/>
      <c r="Z1177" s="411"/>
      <c r="AA1177" s="411"/>
    </row>
    <row r="1178" spans="1:27" ht="12.75" customHeight="1">
      <c r="A1178" s="411"/>
      <c r="B1178" s="411"/>
      <c r="C1178" s="411"/>
      <c r="D1178" s="411"/>
      <c r="E1178" s="411"/>
      <c r="F1178" s="374"/>
      <c r="G1178" s="411"/>
      <c r="H1178" s="411"/>
      <c r="I1178" s="411"/>
      <c r="J1178" s="411"/>
      <c r="K1178" s="411"/>
      <c r="L1178" s="411"/>
      <c r="M1178" s="374"/>
      <c r="N1178" s="374"/>
      <c r="O1178" s="374"/>
      <c r="P1178" s="374"/>
      <c r="Q1178" s="374"/>
      <c r="R1178" s="374"/>
      <c r="S1178" s="374"/>
      <c r="T1178" s="374"/>
      <c r="U1178" s="374"/>
      <c r="V1178" s="374"/>
      <c r="W1178" s="411"/>
      <c r="X1178" s="411"/>
      <c r="Y1178" s="411"/>
      <c r="Z1178" s="411"/>
      <c r="AA1178" s="411"/>
    </row>
    <row r="1179" spans="1:27" ht="12.75" customHeight="1">
      <c r="A1179" s="411"/>
      <c r="B1179" s="411"/>
      <c r="C1179" s="411"/>
      <c r="D1179" s="411"/>
      <c r="E1179" s="411"/>
      <c r="F1179" s="374"/>
      <c r="G1179" s="411"/>
      <c r="H1179" s="411"/>
      <c r="I1179" s="411"/>
      <c r="J1179" s="411"/>
      <c r="K1179" s="411"/>
      <c r="L1179" s="411"/>
      <c r="M1179" s="374"/>
      <c r="N1179" s="374"/>
      <c r="O1179" s="374"/>
      <c r="P1179" s="374"/>
      <c r="Q1179" s="374"/>
      <c r="R1179" s="374"/>
      <c r="S1179" s="374"/>
      <c r="T1179" s="374"/>
      <c r="U1179" s="374"/>
      <c r="V1179" s="374"/>
      <c r="W1179" s="411"/>
      <c r="X1179" s="411"/>
      <c r="Y1179" s="411"/>
      <c r="Z1179" s="411"/>
      <c r="AA1179" s="411"/>
    </row>
    <row r="1180" spans="1:27" ht="12.75" customHeight="1">
      <c r="A1180" s="411"/>
      <c r="B1180" s="411"/>
      <c r="C1180" s="411"/>
      <c r="D1180" s="411"/>
      <c r="E1180" s="411"/>
      <c r="F1180" s="374"/>
      <c r="G1180" s="411"/>
      <c r="H1180" s="411"/>
      <c r="I1180" s="411"/>
      <c r="J1180" s="411"/>
      <c r="K1180" s="411"/>
      <c r="L1180" s="411"/>
      <c r="M1180" s="374"/>
      <c r="N1180" s="374"/>
      <c r="O1180" s="374"/>
      <c r="P1180" s="374"/>
      <c r="Q1180" s="374"/>
      <c r="R1180" s="374"/>
      <c r="S1180" s="374"/>
      <c r="T1180" s="374"/>
      <c r="U1180" s="374"/>
      <c r="V1180" s="374"/>
      <c r="W1180" s="411"/>
      <c r="X1180" s="411"/>
      <c r="Y1180" s="411"/>
      <c r="Z1180" s="411"/>
      <c r="AA1180" s="411"/>
    </row>
    <row r="1181" spans="1:27" ht="12.75" customHeight="1">
      <c r="A1181" s="411"/>
      <c r="B1181" s="411"/>
      <c r="C1181" s="411"/>
      <c r="D1181" s="411"/>
      <c r="E1181" s="411"/>
      <c r="F1181" s="374"/>
      <c r="G1181" s="411"/>
      <c r="H1181" s="411"/>
      <c r="I1181" s="411"/>
      <c r="J1181" s="411"/>
      <c r="K1181" s="411"/>
      <c r="L1181" s="411"/>
      <c r="M1181" s="374"/>
      <c r="N1181" s="374"/>
      <c r="O1181" s="374"/>
      <c r="P1181" s="374"/>
      <c r="Q1181" s="374"/>
      <c r="R1181" s="374"/>
      <c r="S1181" s="374"/>
      <c r="T1181" s="374"/>
      <c r="U1181" s="374"/>
      <c r="V1181" s="374"/>
      <c r="W1181" s="411"/>
      <c r="X1181" s="411"/>
      <c r="Y1181" s="411"/>
      <c r="Z1181" s="411"/>
      <c r="AA1181" s="411"/>
    </row>
    <row r="1182" spans="1:27" ht="12.75" customHeight="1">
      <c r="A1182" s="411"/>
      <c r="B1182" s="411"/>
      <c r="C1182" s="411"/>
      <c r="D1182" s="411"/>
      <c r="E1182" s="411"/>
      <c r="F1182" s="374"/>
      <c r="G1182" s="411"/>
      <c r="H1182" s="411"/>
      <c r="I1182" s="411"/>
      <c r="J1182" s="411"/>
      <c r="K1182" s="411"/>
      <c r="L1182" s="411"/>
      <c r="M1182" s="374"/>
      <c r="N1182" s="374"/>
      <c r="O1182" s="374"/>
      <c r="P1182" s="374"/>
      <c r="Q1182" s="374"/>
      <c r="R1182" s="374"/>
      <c r="S1182" s="374"/>
      <c r="T1182" s="374"/>
      <c r="U1182" s="374"/>
      <c r="V1182" s="374"/>
      <c r="W1182" s="411"/>
      <c r="X1182" s="411"/>
      <c r="Y1182" s="411"/>
      <c r="Z1182" s="411"/>
      <c r="AA1182" s="411"/>
    </row>
    <row r="1183" spans="1:27" ht="12.75" customHeight="1">
      <c r="A1183" s="411"/>
      <c r="B1183" s="411"/>
      <c r="C1183" s="411"/>
      <c r="D1183" s="411"/>
      <c r="E1183" s="411"/>
      <c r="F1183" s="374"/>
      <c r="G1183" s="411"/>
      <c r="H1183" s="411"/>
      <c r="I1183" s="411"/>
      <c r="J1183" s="411"/>
      <c r="K1183" s="411"/>
      <c r="L1183" s="411"/>
      <c r="M1183" s="374"/>
      <c r="N1183" s="374"/>
      <c r="O1183" s="374"/>
      <c r="P1183" s="374"/>
      <c r="Q1183" s="374"/>
      <c r="R1183" s="374"/>
      <c r="S1183" s="374"/>
      <c r="T1183" s="374"/>
      <c r="U1183" s="374"/>
      <c r="V1183" s="374"/>
      <c r="W1183" s="411"/>
      <c r="X1183" s="411"/>
      <c r="Y1183" s="411"/>
      <c r="Z1183" s="411"/>
      <c r="AA1183" s="411"/>
    </row>
    <row r="1184" spans="1:27" ht="12.75" customHeight="1">
      <c r="A1184" s="411"/>
      <c r="B1184" s="411"/>
      <c r="C1184" s="411"/>
      <c r="D1184" s="411"/>
      <c r="E1184" s="411"/>
      <c r="F1184" s="374"/>
      <c r="G1184" s="411"/>
      <c r="H1184" s="411"/>
      <c r="I1184" s="411"/>
      <c r="J1184" s="411"/>
      <c r="K1184" s="411"/>
      <c r="L1184" s="411"/>
      <c r="M1184" s="374"/>
      <c r="N1184" s="374"/>
      <c r="O1184" s="374"/>
      <c r="P1184" s="374"/>
      <c r="Q1184" s="374"/>
      <c r="R1184" s="374"/>
      <c r="S1184" s="374"/>
      <c r="T1184" s="374"/>
      <c r="U1184" s="374"/>
      <c r="V1184" s="374"/>
      <c r="W1184" s="411"/>
      <c r="X1184" s="411"/>
      <c r="Y1184" s="411"/>
      <c r="Z1184" s="411"/>
      <c r="AA1184" s="411"/>
    </row>
    <row r="1185" spans="1:27" ht="12.75" customHeight="1">
      <c r="A1185" s="411"/>
      <c r="B1185" s="411"/>
      <c r="C1185" s="411"/>
      <c r="D1185" s="411"/>
      <c r="E1185" s="411"/>
      <c r="F1185" s="374"/>
      <c r="G1185" s="411"/>
      <c r="H1185" s="411"/>
      <c r="I1185" s="411"/>
      <c r="J1185" s="411"/>
      <c r="K1185" s="411"/>
      <c r="L1185" s="411"/>
      <c r="M1185" s="374"/>
      <c r="N1185" s="374"/>
      <c r="O1185" s="374"/>
      <c r="P1185" s="374"/>
      <c r="Q1185" s="374"/>
      <c r="R1185" s="374"/>
      <c r="S1185" s="374"/>
      <c r="T1185" s="374"/>
      <c r="U1185" s="374"/>
      <c r="V1185" s="374"/>
      <c r="W1185" s="411"/>
      <c r="X1185" s="411"/>
      <c r="Y1185" s="411"/>
      <c r="Z1185" s="411"/>
      <c r="AA1185" s="411"/>
    </row>
    <row r="1186" spans="1:27" ht="12.75" customHeight="1">
      <c r="A1186" s="411"/>
      <c r="B1186" s="411"/>
      <c r="C1186" s="411"/>
      <c r="D1186" s="411"/>
      <c r="E1186" s="411"/>
      <c r="F1186" s="374"/>
      <c r="G1186" s="411"/>
      <c r="H1186" s="411"/>
      <c r="I1186" s="411"/>
      <c r="J1186" s="411"/>
      <c r="K1186" s="411"/>
      <c r="L1186" s="411"/>
      <c r="M1186" s="374"/>
      <c r="N1186" s="374"/>
      <c r="O1186" s="374"/>
      <c r="P1186" s="374"/>
      <c r="Q1186" s="374"/>
      <c r="R1186" s="374"/>
      <c r="S1186" s="374"/>
      <c r="T1186" s="374"/>
      <c r="U1186" s="374"/>
      <c r="V1186" s="374"/>
      <c r="W1186" s="411"/>
      <c r="X1186" s="411"/>
      <c r="Y1186" s="411"/>
      <c r="Z1186" s="411"/>
      <c r="AA1186" s="411"/>
    </row>
    <row r="1187" spans="1:27" ht="12.75" customHeight="1">
      <c r="A1187" s="411"/>
      <c r="B1187" s="411"/>
      <c r="C1187" s="411"/>
      <c r="D1187" s="411"/>
      <c r="E1187" s="411"/>
      <c r="F1187" s="374"/>
      <c r="G1187" s="411"/>
      <c r="H1187" s="411"/>
      <c r="I1187" s="411"/>
      <c r="J1187" s="411"/>
      <c r="K1187" s="411"/>
      <c r="L1187" s="411"/>
      <c r="M1187" s="374"/>
      <c r="N1187" s="374"/>
      <c r="O1187" s="374"/>
      <c r="P1187" s="374"/>
      <c r="Q1187" s="374"/>
      <c r="R1187" s="374"/>
      <c r="S1187" s="374"/>
      <c r="T1187" s="374"/>
      <c r="U1187" s="374"/>
      <c r="V1187" s="374"/>
      <c r="W1187" s="411"/>
      <c r="X1187" s="411"/>
      <c r="Y1187" s="411"/>
      <c r="Z1187" s="411"/>
      <c r="AA1187" s="411"/>
    </row>
    <row r="1188" spans="1:27" ht="12.75" customHeight="1">
      <c r="A1188" s="411"/>
      <c r="B1188" s="411"/>
      <c r="C1188" s="411"/>
      <c r="D1188" s="411"/>
      <c r="E1188" s="411"/>
      <c r="F1188" s="374"/>
      <c r="G1188" s="411"/>
      <c r="H1188" s="411"/>
      <c r="I1188" s="411"/>
      <c r="J1188" s="411"/>
      <c r="K1188" s="411"/>
      <c r="L1188" s="411"/>
      <c r="M1188" s="374"/>
      <c r="N1188" s="374"/>
      <c r="O1188" s="374"/>
      <c r="P1188" s="374"/>
      <c r="Q1188" s="374"/>
      <c r="R1188" s="374"/>
      <c r="S1188" s="374"/>
      <c r="T1188" s="374"/>
      <c r="U1188" s="374"/>
      <c r="V1188" s="374"/>
      <c r="W1188" s="411"/>
      <c r="X1188" s="411"/>
      <c r="Y1188" s="411"/>
      <c r="Z1188" s="411"/>
      <c r="AA1188" s="411"/>
    </row>
    <row r="1189" spans="1:27" ht="12.75" customHeight="1">
      <c r="A1189" s="411"/>
      <c r="B1189" s="411"/>
      <c r="C1189" s="411"/>
      <c r="D1189" s="411"/>
      <c r="E1189" s="411"/>
      <c r="F1189" s="374"/>
      <c r="G1189" s="411"/>
      <c r="H1189" s="411"/>
      <c r="I1189" s="411"/>
      <c r="J1189" s="411"/>
      <c r="K1189" s="411"/>
      <c r="L1189" s="411"/>
      <c r="M1189" s="374"/>
      <c r="N1189" s="374"/>
      <c r="O1189" s="374"/>
      <c r="P1189" s="374"/>
      <c r="Q1189" s="374"/>
      <c r="R1189" s="374"/>
      <c r="S1189" s="374"/>
      <c r="T1189" s="374"/>
      <c r="U1189" s="374"/>
      <c r="V1189" s="374"/>
      <c r="W1189" s="411"/>
      <c r="X1189" s="411"/>
      <c r="Y1189" s="411"/>
      <c r="Z1189" s="411"/>
      <c r="AA1189" s="411"/>
    </row>
    <row r="1190" spans="1:27" ht="12.75" customHeight="1">
      <c r="A1190" s="411"/>
      <c r="B1190" s="411"/>
      <c r="C1190" s="411"/>
      <c r="D1190" s="411"/>
      <c r="E1190" s="411"/>
      <c r="F1190" s="374"/>
      <c r="G1190" s="411"/>
      <c r="H1190" s="411"/>
      <c r="I1190" s="411"/>
      <c r="J1190" s="411"/>
      <c r="K1190" s="411"/>
      <c r="L1190" s="411"/>
      <c r="M1190" s="374"/>
      <c r="N1190" s="374"/>
      <c r="O1190" s="374"/>
      <c r="P1190" s="374"/>
      <c r="Q1190" s="374"/>
      <c r="R1190" s="374"/>
      <c r="S1190" s="374"/>
      <c r="T1190" s="374"/>
      <c r="U1190" s="374"/>
      <c r="V1190" s="374"/>
      <c r="W1190" s="411"/>
      <c r="X1190" s="411"/>
      <c r="Y1190" s="411"/>
      <c r="Z1190" s="411"/>
      <c r="AA1190" s="411"/>
    </row>
    <row r="1191" spans="1:27" ht="12.75" customHeight="1">
      <c r="A1191" s="411"/>
      <c r="B1191" s="411"/>
      <c r="C1191" s="411"/>
      <c r="D1191" s="411"/>
      <c r="E1191" s="411"/>
      <c r="F1191" s="374"/>
      <c r="G1191" s="411"/>
      <c r="H1191" s="411"/>
      <c r="I1191" s="411"/>
      <c r="J1191" s="411"/>
      <c r="K1191" s="411"/>
      <c r="L1191" s="411"/>
      <c r="M1191" s="374"/>
      <c r="N1191" s="374"/>
      <c r="O1191" s="374"/>
      <c r="P1191" s="374"/>
      <c r="Q1191" s="374"/>
      <c r="R1191" s="374"/>
      <c r="S1191" s="374"/>
      <c r="T1191" s="374"/>
      <c r="U1191" s="374"/>
      <c r="V1191" s="374"/>
      <c r="W1191" s="411"/>
      <c r="X1191" s="411"/>
      <c r="Y1191" s="411"/>
      <c r="Z1191" s="411"/>
      <c r="AA1191" s="411"/>
    </row>
    <row r="1192" spans="1:27" ht="12.75" customHeight="1">
      <c r="A1192" s="411"/>
      <c r="B1192" s="411"/>
      <c r="C1192" s="411"/>
      <c r="D1192" s="411"/>
      <c r="E1192" s="411"/>
      <c r="F1192" s="374"/>
      <c r="G1192" s="411"/>
      <c r="H1192" s="411"/>
      <c r="I1192" s="411"/>
      <c r="J1192" s="411"/>
      <c r="K1192" s="411"/>
      <c r="L1192" s="411"/>
      <c r="M1192" s="374"/>
      <c r="N1192" s="374"/>
      <c r="O1192" s="374"/>
      <c r="P1192" s="374"/>
      <c r="Q1192" s="374"/>
      <c r="R1192" s="374"/>
      <c r="S1192" s="374"/>
      <c r="T1192" s="374"/>
      <c r="U1192" s="374"/>
      <c r="V1192" s="374"/>
      <c r="W1192" s="411"/>
      <c r="X1192" s="411"/>
      <c r="Y1192" s="411"/>
      <c r="Z1192" s="411"/>
      <c r="AA1192" s="411"/>
    </row>
    <row r="1193" spans="1:27" ht="12.75" customHeight="1">
      <c r="A1193" s="411"/>
      <c r="B1193" s="411"/>
      <c r="C1193" s="411"/>
      <c r="D1193" s="411"/>
      <c r="E1193" s="411"/>
      <c r="F1193" s="374"/>
      <c r="G1193" s="411"/>
      <c r="H1193" s="411"/>
      <c r="I1193" s="411"/>
      <c r="J1193" s="411"/>
      <c r="K1193" s="411"/>
      <c r="L1193" s="411"/>
      <c r="M1193" s="374"/>
      <c r="N1193" s="374"/>
      <c r="O1193" s="374"/>
      <c r="P1193" s="374"/>
      <c r="Q1193" s="374"/>
      <c r="R1193" s="374"/>
      <c r="S1193" s="374"/>
      <c r="T1193" s="374"/>
      <c r="U1193" s="374"/>
      <c r="V1193" s="374"/>
      <c r="W1193" s="411"/>
      <c r="X1193" s="411"/>
      <c r="Y1193" s="411"/>
      <c r="Z1193" s="411"/>
      <c r="AA1193" s="411"/>
    </row>
    <row r="1194" spans="1:27" ht="12.75" customHeight="1">
      <c r="A1194" s="411"/>
      <c r="B1194" s="411"/>
      <c r="C1194" s="411"/>
      <c r="D1194" s="411"/>
      <c r="E1194" s="411"/>
      <c r="F1194" s="374"/>
      <c r="G1194" s="411"/>
      <c r="H1194" s="411"/>
      <c r="I1194" s="411"/>
      <c r="J1194" s="411"/>
      <c r="K1194" s="411"/>
      <c r="L1194" s="411"/>
      <c r="M1194" s="374"/>
      <c r="N1194" s="374"/>
      <c r="O1194" s="374"/>
      <c r="P1194" s="374"/>
      <c r="Q1194" s="374"/>
      <c r="R1194" s="374"/>
      <c r="S1194" s="374"/>
      <c r="T1194" s="374"/>
      <c r="U1194" s="374"/>
      <c r="V1194" s="374"/>
      <c r="W1194" s="411"/>
      <c r="X1194" s="411"/>
      <c r="Y1194" s="411"/>
      <c r="Z1194" s="411"/>
      <c r="AA1194" s="411"/>
    </row>
    <row r="1195" spans="1:27" ht="12.75" customHeight="1">
      <c r="A1195" s="411"/>
      <c r="B1195" s="411"/>
      <c r="C1195" s="411"/>
      <c r="D1195" s="411"/>
      <c r="E1195" s="411"/>
      <c r="F1195" s="374"/>
      <c r="G1195" s="411"/>
      <c r="H1195" s="411"/>
      <c r="I1195" s="411"/>
      <c r="J1195" s="411"/>
      <c r="K1195" s="411"/>
      <c r="L1195" s="411"/>
      <c r="M1195" s="374"/>
      <c r="N1195" s="374"/>
      <c r="O1195" s="374"/>
      <c r="P1195" s="374"/>
      <c r="Q1195" s="374"/>
      <c r="R1195" s="374"/>
      <c r="S1195" s="374"/>
      <c r="T1195" s="374"/>
      <c r="U1195" s="374"/>
      <c r="V1195" s="374"/>
      <c r="W1195" s="411"/>
      <c r="X1195" s="411"/>
      <c r="Y1195" s="411"/>
      <c r="Z1195" s="411"/>
      <c r="AA1195" s="411"/>
    </row>
    <row r="1196" spans="1:27" ht="12.75" customHeight="1">
      <c r="A1196" s="411"/>
      <c r="B1196" s="411"/>
      <c r="C1196" s="411"/>
      <c r="D1196" s="411"/>
      <c r="E1196" s="411"/>
      <c r="F1196" s="374"/>
      <c r="G1196" s="411"/>
      <c r="H1196" s="411"/>
      <c r="I1196" s="411"/>
      <c r="J1196" s="411"/>
      <c r="K1196" s="411"/>
      <c r="L1196" s="411"/>
      <c r="M1196" s="374"/>
      <c r="N1196" s="374"/>
      <c r="O1196" s="374"/>
      <c r="P1196" s="374"/>
      <c r="Q1196" s="374"/>
      <c r="R1196" s="374"/>
      <c r="S1196" s="374"/>
      <c r="T1196" s="374"/>
      <c r="U1196" s="374"/>
      <c r="V1196" s="374"/>
      <c r="W1196" s="411"/>
      <c r="X1196" s="411"/>
      <c r="Y1196" s="411"/>
      <c r="Z1196" s="411"/>
      <c r="AA1196" s="411"/>
    </row>
    <row r="1197" spans="1:27" ht="12.75" customHeight="1">
      <c r="A1197" s="411"/>
      <c r="B1197" s="411"/>
      <c r="C1197" s="411"/>
      <c r="D1197" s="411"/>
      <c r="E1197" s="411"/>
      <c r="F1197" s="374"/>
      <c r="G1197" s="411"/>
      <c r="H1197" s="411"/>
      <c r="I1197" s="411"/>
      <c r="J1197" s="411"/>
      <c r="K1197" s="411"/>
      <c r="L1197" s="411"/>
      <c r="M1197" s="374"/>
      <c r="N1197" s="374"/>
      <c r="O1197" s="374"/>
      <c r="P1197" s="374"/>
      <c r="Q1197" s="374"/>
      <c r="R1197" s="374"/>
      <c r="S1197" s="374"/>
      <c r="T1197" s="374"/>
      <c r="U1197" s="374"/>
      <c r="V1197" s="374"/>
      <c r="W1197" s="411"/>
      <c r="X1197" s="411"/>
      <c r="Y1197" s="411"/>
      <c r="Z1197" s="411"/>
      <c r="AA1197" s="411"/>
    </row>
    <row r="1198" spans="1:27" ht="12.75" customHeight="1">
      <c r="A1198" s="411"/>
      <c r="B1198" s="411"/>
      <c r="C1198" s="411"/>
      <c r="D1198" s="411"/>
      <c r="E1198" s="411"/>
      <c r="F1198" s="374"/>
      <c r="G1198" s="411"/>
      <c r="H1198" s="411"/>
      <c r="I1198" s="411"/>
      <c r="J1198" s="411"/>
      <c r="K1198" s="411"/>
      <c r="L1198" s="411"/>
      <c r="M1198" s="374"/>
      <c r="N1198" s="374"/>
      <c r="O1198" s="374"/>
      <c r="P1198" s="374"/>
      <c r="Q1198" s="374"/>
      <c r="R1198" s="374"/>
      <c r="S1198" s="374"/>
      <c r="T1198" s="374"/>
      <c r="U1198" s="374"/>
      <c r="V1198" s="374"/>
      <c r="W1198" s="411"/>
      <c r="X1198" s="411"/>
      <c r="Y1198" s="411"/>
      <c r="Z1198" s="411"/>
      <c r="AA1198" s="411"/>
    </row>
    <row r="1199" spans="1:27" ht="12.75" customHeight="1">
      <c r="A1199" s="411"/>
      <c r="B1199" s="411"/>
      <c r="C1199" s="411"/>
      <c r="D1199" s="411"/>
      <c r="E1199" s="411"/>
      <c r="F1199" s="374"/>
      <c r="G1199" s="411"/>
      <c r="H1199" s="411"/>
      <c r="I1199" s="411"/>
      <c r="J1199" s="411"/>
      <c r="K1199" s="411"/>
      <c r="L1199" s="411"/>
      <c r="M1199" s="374"/>
      <c r="N1199" s="374"/>
      <c r="O1199" s="374"/>
      <c r="P1199" s="374"/>
      <c r="Q1199" s="374"/>
      <c r="R1199" s="374"/>
      <c r="S1199" s="374"/>
      <c r="T1199" s="374"/>
      <c r="U1199" s="374"/>
      <c r="V1199" s="374"/>
      <c r="W1199" s="411"/>
      <c r="X1199" s="411"/>
      <c r="Y1199" s="411"/>
      <c r="Z1199" s="411"/>
      <c r="AA1199" s="411"/>
    </row>
    <row r="1200" spans="1:27" ht="12.75" customHeight="1">
      <c r="A1200" s="411"/>
      <c r="B1200" s="411"/>
      <c r="C1200" s="411"/>
      <c r="D1200" s="411"/>
      <c r="E1200" s="411"/>
      <c r="F1200" s="374"/>
      <c r="G1200" s="411"/>
      <c r="H1200" s="411"/>
      <c r="I1200" s="411"/>
      <c r="J1200" s="411"/>
      <c r="K1200" s="411"/>
      <c r="L1200" s="411"/>
      <c r="M1200" s="374"/>
      <c r="N1200" s="374"/>
      <c r="O1200" s="374"/>
      <c r="P1200" s="374"/>
      <c r="Q1200" s="374"/>
      <c r="R1200" s="374"/>
      <c r="S1200" s="374"/>
      <c r="T1200" s="374"/>
      <c r="U1200" s="374"/>
      <c r="V1200" s="374"/>
      <c r="W1200" s="411"/>
      <c r="X1200" s="411"/>
      <c r="Y1200" s="411"/>
      <c r="Z1200" s="411"/>
      <c r="AA1200" s="411"/>
    </row>
    <row r="1201" spans="1:27" ht="12.75" customHeight="1">
      <c r="A1201" s="411"/>
      <c r="B1201" s="411"/>
      <c r="C1201" s="411"/>
      <c r="D1201" s="411"/>
      <c r="E1201" s="411"/>
      <c r="F1201" s="374"/>
      <c r="G1201" s="411"/>
      <c r="H1201" s="411"/>
      <c r="I1201" s="411"/>
      <c r="J1201" s="411"/>
      <c r="K1201" s="411"/>
      <c r="L1201" s="411"/>
      <c r="M1201" s="374"/>
      <c r="N1201" s="374"/>
      <c r="O1201" s="374"/>
      <c r="P1201" s="374"/>
      <c r="Q1201" s="374"/>
      <c r="R1201" s="374"/>
      <c r="S1201" s="374"/>
      <c r="T1201" s="374"/>
      <c r="U1201" s="374"/>
      <c r="V1201" s="374"/>
      <c r="W1201" s="411"/>
      <c r="X1201" s="411"/>
      <c r="Y1201" s="411"/>
      <c r="Z1201" s="411"/>
      <c r="AA1201" s="411"/>
    </row>
    <row r="1202" spans="1:27" ht="12.75" customHeight="1">
      <c r="A1202" s="411"/>
      <c r="B1202" s="411"/>
      <c r="C1202" s="411"/>
      <c r="D1202" s="411"/>
      <c r="E1202" s="411"/>
      <c r="F1202" s="374"/>
      <c r="G1202" s="411"/>
      <c r="H1202" s="411"/>
      <c r="I1202" s="411"/>
      <c r="J1202" s="411"/>
      <c r="K1202" s="411"/>
      <c r="L1202" s="411"/>
      <c r="M1202" s="374"/>
      <c r="N1202" s="374"/>
      <c r="O1202" s="374"/>
      <c r="P1202" s="374"/>
      <c r="Q1202" s="374"/>
      <c r="R1202" s="374"/>
      <c r="S1202" s="374"/>
      <c r="T1202" s="374"/>
      <c r="U1202" s="374"/>
      <c r="V1202" s="374"/>
      <c r="W1202" s="411"/>
      <c r="X1202" s="411"/>
      <c r="Y1202" s="411"/>
      <c r="Z1202" s="411"/>
      <c r="AA1202" s="411"/>
    </row>
    <row r="1203" spans="1:27" ht="12.75" customHeight="1">
      <c r="A1203" s="411"/>
      <c r="B1203" s="411"/>
      <c r="C1203" s="411"/>
      <c r="D1203" s="411"/>
      <c r="E1203" s="411"/>
      <c r="F1203" s="374"/>
      <c r="G1203" s="411"/>
      <c r="H1203" s="411"/>
      <c r="I1203" s="411"/>
      <c r="J1203" s="411"/>
      <c r="K1203" s="411"/>
      <c r="L1203" s="411"/>
      <c r="M1203" s="374"/>
      <c r="N1203" s="374"/>
      <c r="O1203" s="374"/>
      <c r="P1203" s="374"/>
      <c r="Q1203" s="374"/>
      <c r="R1203" s="374"/>
      <c r="S1203" s="374"/>
      <c r="T1203" s="374"/>
      <c r="U1203" s="374"/>
      <c r="V1203" s="374"/>
      <c r="W1203" s="411"/>
      <c r="X1203" s="411"/>
      <c r="Y1203" s="411"/>
      <c r="Z1203" s="411"/>
      <c r="AA1203" s="411"/>
    </row>
    <row r="1204" spans="1:27" ht="12.75" customHeight="1">
      <c r="A1204" s="411"/>
      <c r="B1204" s="411"/>
      <c r="C1204" s="411"/>
      <c r="D1204" s="411"/>
      <c r="E1204" s="411"/>
      <c r="F1204" s="374"/>
      <c r="G1204" s="411"/>
      <c r="H1204" s="411"/>
      <c r="I1204" s="411"/>
      <c r="J1204" s="411"/>
      <c r="K1204" s="411"/>
      <c r="L1204" s="411"/>
      <c r="M1204" s="374"/>
      <c r="N1204" s="374"/>
      <c r="O1204" s="374"/>
      <c r="P1204" s="374"/>
      <c r="Q1204" s="374"/>
      <c r="R1204" s="374"/>
      <c r="S1204" s="374"/>
      <c r="T1204" s="374"/>
      <c r="U1204" s="374"/>
      <c r="V1204" s="374"/>
      <c r="W1204" s="411"/>
      <c r="X1204" s="411"/>
      <c r="Y1204" s="411"/>
      <c r="Z1204" s="411"/>
      <c r="AA1204" s="411"/>
    </row>
    <row r="1205" spans="1:27" ht="12.75" customHeight="1">
      <c r="A1205" s="411"/>
      <c r="B1205" s="411"/>
      <c r="C1205" s="411"/>
      <c r="D1205" s="411"/>
      <c r="E1205" s="411"/>
      <c r="F1205" s="374"/>
      <c r="G1205" s="411"/>
      <c r="H1205" s="411"/>
      <c r="I1205" s="411"/>
      <c r="J1205" s="411"/>
      <c r="K1205" s="411"/>
      <c r="L1205" s="411"/>
      <c r="M1205" s="374"/>
      <c r="N1205" s="374"/>
      <c r="O1205" s="374"/>
      <c r="P1205" s="374"/>
      <c r="Q1205" s="374"/>
      <c r="R1205" s="374"/>
      <c r="S1205" s="374"/>
      <c r="T1205" s="374"/>
      <c r="U1205" s="374"/>
      <c r="V1205" s="374"/>
      <c r="W1205" s="411"/>
      <c r="X1205" s="411"/>
      <c r="Y1205" s="411"/>
      <c r="Z1205" s="411"/>
      <c r="AA1205" s="411"/>
    </row>
    <row r="1206" spans="1:27" ht="12.75" customHeight="1">
      <c r="A1206" s="411"/>
      <c r="B1206" s="411"/>
      <c r="C1206" s="411"/>
      <c r="D1206" s="411"/>
      <c r="E1206" s="411"/>
      <c r="F1206" s="374"/>
      <c r="G1206" s="411"/>
      <c r="H1206" s="411"/>
      <c r="I1206" s="411"/>
      <c r="J1206" s="411"/>
      <c r="K1206" s="411"/>
      <c r="L1206" s="411"/>
      <c r="M1206" s="374"/>
      <c r="N1206" s="374"/>
      <c r="O1206" s="374"/>
      <c r="P1206" s="374"/>
      <c r="Q1206" s="374"/>
      <c r="R1206" s="374"/>
      <c r="S1206" s="374"/>
      <c r="T1206" s="374"/>
      <c r="U1206" s="374"/>
      <c r="V1206" s="374"/>
      <c r="W1206" s="411"/>
      <c r="X1206" s="411"/>
      <c r="Y1206" s="411"/>
      <c r="Z1206" s="411"/>
      <c r="AA1206" s="411"/>
    </row>
    <row r="1207" spans="1:27" ht="12.75" customHeight="1">
      <c r="A1207" s="411"/>
      <c r="B1207" s="411"/>
      <c r="C1207" s="411"/>
      <c r="D1207" s="411"/>
      <c r="E1207" s="411"/>
      <c r="F1207" s="374"/>
      <c r="G1207" s="411"/>
      <c r="H1207" s="411"/>
      <c r="I1207" s="411"/>
      <c r="J1207" s="411"/>
      <c r="K1207" s="411"/>
      <c r="L1207" s="411"/>
      <c r="M1207" s="374"/>
      <c r="N1207" s="374"/>
      <c r="O1207" s="374"/>
      <c r="P1207" s="374"/>
      <c r="Q1207" s="374"/>
      <c r="R1207" s="374"/>
      <c r="S1207" s="374"/>
      <c r="T1207" s="374"/>
      <c r="U1207" s="374"/>
      <c r="V1207" s="374"/>
      <c r="W1207" s="411"/>
      <c r="X1207" s="411"/>
      <c r="Y1207" s="411"/>
      <c r="Z1207" s="411"/>
      <c r="AA1207" s="411"/>
    </row>
    <row r="1208" spans="1:27" ht="12.75" customHeight="1">
      <c r="A1208" s="411"/>
      <c r="B1208" s="411"/>
      <c r="C1208" s="411"/>
      <c r="D1208" s="411"/>
      <c r="E1208" s="411"/>
      <c r="F1208" s="374"/>
      <c r="G1208" s="411"/>
      <c r="H1208" s="411"/>
      <c r="I1208" s="411"/>
      <c r="J1208" s="411"/>
      <c r="K1208" s="411"/>
      <c r="L1208" s="411"/>
      <c r="M1208" s="374"/>
      <c r="N1208" s="374"/>
      <c r="O1208" s="374"/>
      <c r="P1208" s="374"/>
      <c r="Q1208" s="374"/>
      <c r="R1208" s="374"/>
      <c r="S1208" s="374"/>
      <c r="T1208" s="374"/>
      <c r="U1208" s="374"/>
      <c r="V1208" s="374"/>
      <c r="W1208" s="411"/>
      <c r="X1208" s="411"/>
      <c r="Y1208" s="411"/>
      <c r="Z1208" s="411"/>
      <c r="AA1208" s="411"/>
    </row>
    <row r="1209" spans="1:27" ht="12.75" customHeight="1">
      <c r="A1209" s="411"/>
      <c r="B1209" s="411"/>
      <c r="C1209" s="411"/>
      <c r="D1209" s="411"/>
      <c r="E1209" s="411"/>
      <c r="F1209" s="374"/>
      <c r="G1209" s="411"/>
      <c r="H1209" s="411"/>
      <c r="I1209" s="411"/>
      <c r="J1209" s="411"/>
      <c r="K1209" s="411"/>
      <c r="L1209" s="411"/>
      <c r="M1209" s="374"/>
      <c r="N1209" s="374"/>
      <c r="O1209" s="374"/>
      <c r="P1209" s="374"/>
      <c r="Q1209" s="374"/>
      <c r="R1209" s="374"/>
      <c r="S1209" s="374"/>
      <c r="T1209" s="374"/>
      <c r="U1209" s="374"/>
      <c r="V1209" s="374"/>
      <c r="W1209" s="411"/>
      <c r="X1209" s="411"/>
      <c r="Y1209" s="411"/>
      <c r="Z1209" s="411"/>
      <c r="AA1209" s="411"/>
    </row>
    <row r="1210" spans="1:27" ht="12.75" customHeight="1">
      <c r="A1210" s="411"/>
      <c r="B1210" s="411"/>
      <c r="C1210" s="411"/>
      <c r="D1210" s="411"/>
      <c r="E1210" s="411"/>
      <c r="F1210" s="374"/>
      <c r="G1210" s="411"/>
      <c r="H1210" s="411"/>
      <c r="I1210" s="411"/>
      <c r="J1210" s="411"/>
      <c r="K1210" s="411"/>
      <c r="L1210" s="411"/>
      <c r="M1210" s="374"/>
      <c r="N1210" s="374"/>
      <c r="O1210" s="374"/>
      <c r="P1210" s="374"/>
      <c r="Q1210" s="374"/>
      <c r="R1210" s="374"/>
      <c r="S1210" s="374"/>
      <c r="T1210" s="374"/>
      <c r="U1210" s="374"/>
      <c r="V1210" s="374"/>
      <c r="W1210" s="411"/>
      <c r="X1210" s="411"/>
      <c r="Y1210" s="411"/>
      <c r="Z1210" s="411"/>
      <c r="AA1210" s="411"/>
    </row>
    <row r="1211" spans="1:27" ht="12.75" customHeight="1">
      <c r="A1211" s="411"/>
      <c r="B1211" s="411"/>
      <c r="C1211" s="411"/>
      <c r="D1211" s="411"/>
      <c r="E1211" s="411"/>
      <c r="F1211" s="374"/>
      <c r="G1211" s="411"/>
      <c r="H1211" s="411"/>
      <c r="I1211" s="411"/>
      <c r="J1211" s="411"/>
      <c r="K1211" s="411"/>
      <c r="L1211" s="411"/>
      <c r="M1211" s="374"/>
      <c r="N1211" s="374"/>
      <c r="O1211" s="374"/>
      <c r="P1211" s="374"/>
      <c r="Q1211" s="374"/>
      <c r="R1211" s="374"/>
      <c r="S1211" s="374"/>
      <c r="T1211" s="374"/>
      <c r="U1211" s="374"/>
      <c r="V1211" s="374"/>
      <c r="W1211" s="411"/>
      <c r="X1211" s="411"/>
      <c r="Y1211" s="411"/>
      <c r="Z1211" s="411"/>
      <c r="AA1211" s="411"/>
    </row>
    <row r="1212" spans="1:27" ht="12.75" customHeight="1">
      <c r="A1212" s="411"/>
      <c r="B1212" s="411"/>
      <c r="C1212" s="411"/>
      <c r="D1212" s="411"/>
      <c r="E1212" s="411"/>
      <c r="F1212" s="374"/>
      <c r="G1212" s="411"/>
      <c r="H1212" s="411"/>
      <c r="I1212" s="411"/>
      <c r="J1212" s="411"/>
      <c r="K1212" s="411"/>
      <c r="L1212" s="411"/>
      <c r="M1212" s="374"/>
      <c r="N1212" s="374"/>
      <c r="O1212" s="374"/>
      <c r="P1212" s="374"/>
      <c r="Q1212" s="374"/>
      <c r="R1212" s="374"/>
      <c r="S1212" s="374"/>
      <c r="T1212" s="374"/>
      <c r="U1212" s="374"/>
      <c r="V1212" s="374"/>
      <c r="W1212" s="411"/>
      <c r="X1212" s="411"/>
      <c r="Y1212" s="411"/>
      <c r="Z1212" s="411"/>
      <c r="AA1212" s="411"/>
    </row>
    <row r="1213" spans="1:27" ht="12.75" customHeight="1">
      <c r="A1213" s="411"/>
      <c r="B1213" s="411"/>
      <c r="C1213" s="411"/>
      <c r="D1213" s="411"/>
      <c r="E1213" s="411"/>
      <c r="F1213" s="374"/>
      <c r="G1213" s="411"/>
      <c r="H1213" s="411"/>
      <c r="I1213" s="411"/>
      <c r="J1213" s="411"/>
      <c r="K1213" s="411"/>
      <c r="L1213" s="411"/>
      <c r="M1213" s="374"/>
      <c r="N1213" s="374"/>
      <c r="O1213" s="374"/>
      <c r="P1213" s="374"/>
      <c r="Q1213" s="374"/>
      <c r="R1213" s="374"/>
      <c r="S1213" s="374"/>
      <c r="T1213" s="374"/>
      <c r="U1213" s="374"/>
      <c r="V1213" s="374"/>
      <c r="W1213" s="411"/>
      <c r="X1213" s="411"/>
      <c r="Y1213" s="411"/>
      <c r="Z1213" s="411"/>
      <c r="AA1213" s="411"/>
    </row>
    <row r="1214" spans="1:27" ht="12.75" customHeight="1">
      <c r="A1214" s="411"/>
      <c r="B1214" s="411"/>
      <c r="C1214" s="411"/>
      <c r="D1214" s="411"/>
      <c r="E1214" s="411"/>
      <c r="F1214" s="374"/>
      <c r="G1214" s="411"/>
      <c r="H1214" s="411"/>
      <c r="I1214" s="411"/>
      <c r="J1214" s="411"/>
      <c r="K1214" s="411"/>
      <c r="L1214" s="411"/>
      <c r="M1214" s="374"/>
      <c r="N1214" s="374"/>
      <c r="O1214" s="374"/>
      <c r="P1214" s="374"/>
      <c r="Q1214" s="374"/>
      <c r="R1214" s="374"/>
      <c r="S1214" s="374"/>
      <c r="T1214" s="374"/>
      <c r="U1214" s="374"/>
      <c r="V1214" s="374"/>
      <c r="W1214" s="411"/>
      <c r="X1214" s="411"/>
      <c r="Y1214" s="411"/>
      <c r="Z1214" s="411"/>
      <c r="AA1214" s="411"/>
    </row>
    <row r="1215" spans="1:27" ht="12.75" customHeight="1">
      <c r="A1215" s="411"/>
      <c r="B1215" s="411"/>
      <c r="C1215" s="411"/>
      <c r="D1215" s="411"/>
      <c r="E1215" s="411"/>
      <c r="F1215" s="374"/>
      <c r="G1215" s="411"/>
      <c r="H1215" s="411"/>
      <c r="I1215" s="411"/>
      <c r="J1215" s="411"/>
      <c r="K1215" s="411"/>
      <c r="L1215" s="411"/>
      <c r="M1215" s="374"/>
      <c r="N1215" s="374"/>
      <c r="O1215" s="374"/>
      <c r="P1215" s="374"/>
      <c r="Q1215" s="374"/>
      <c r="R1215" s="374"/>
      <c r="S1215" s="374"/>
      <c r="T1215" s="374"/>
      <c r="U1215" s="374"/>
      <c r="V1215" s="374"/>
      <c r="W1215" s="411"/>
      <c r="X1215" s="411"/>
      <c r="Y1215" s="411"/>
      <c r="Z1215" s="411"/>
      <c r="AA1215" s="411"/>
    </row>
    <row r="1216" spans="1:27" ht="12.75" customHeight="1">
      <c r="A1216" s="411"/>
      <c r="B1216" s="411"/>
      <c r="C1216" s="411"/>
      <c r="D1216" s="411"/>
      <c r="E1216" s="411"/>
      <c r="F1216" s="374"/>
      <c r="G1216" s="411"/>
      <c r="H1216" s="411"/>
      <c r="I1216" s="411"/>
      <c r="J1216" s="411"/>
      <c r="K1216" s="411"/>
      <c r="L1216" s="411"/>
      <c r="M1216" s="374"/>
      <c r="N1216" s="374"/>
      <c r="O1216" s="374"/>
      <c r="P1216" s="374"/>
      <c r="Q1216" s="374"/>
      <c r="R1216" s="374"/>
      <c r="S1216" s="374"/>
      <c r="T1216" s="374"/>
      <c r="U1216" s="374"/>
      <c r="V1216" s="374"/>
      <c r="W1216" s="411"/>
      <c r="X1216" s="411"/>
      <c r="Y1216" s="411"/>
      <c r="Z1216" s="411"/>
      <c r="AA1216" s="411"/>
    </row>
    <row r="1217" spans="1:27" ht="12.75" customHeight="1">
      <c r="A1217" s="411"/>
      <c r="B1217" s="411"/>
      <c r="C1217" s="411"/>
      <c r="D1217" s="411"/>
      <c r="E1217" s="411"/>
      <c r="F1217" s="374"/>
      <c r="G1217" s="411"/>
      <c r="H1217" s="411"/>
      <c r="I1217" s="411"/>
      <c r="J1217" s="411"/>
      <c r="K1217" s="411"/>
      <c r="L1217" s="411"/>
      <c r="M1217" s="374"/>
      <c r="N1217" s="374"/>
      <c r="O1217" s="374"/>
      <c r="P1217" s="374"/>
      <c r="Q1217" s="374"/>
      <c r="R1217" s="374"/>
      <c r="S1217" s="374"/>
      <c r="T1217" s="374"/>
      <c r="U1217" s="374"/>
      <c r="V1217" s="374"/>
      <c r="W1217" s="411"/>
      <c r="X1217" s="411"/>
      <c r="Y1217" s="411"/>
      <c r="Z1217" s="411"/>
      <c r="AA1217" s="411"/>
    </row>
    <row r="1218" spans="1:27" ht="12.75" customHeight="1">
      <c r="A1218" s="411"/>
      <c r="B1218" s="411"/>
      <c r="C1218" s="411"/>
      <c r="D1218" s="411"/>
      <c r="E1218" s="411"/>
      <c r="F1218" s="374"/>
      <c r="G1218" s="411"/>
      <c r="H1218" s="411"/>
      <c r="I1218" s="411"/>
      <c r="J1218" s="411"/>
      <c r="K1218" s="411"/>
      <c r="L1218" s="411"/>
      <c r="M1218" s="374"/>
      <c r="N1218" s="374"/>
      <c r="O1218" s="374"/>
      <c r="P1218" s="374"/>
      <c r="Q1218" s="374"/>
      <c r="R1218" s="374"/>
      <c r="S1218" s="374"/>
      <c r="T1218" s="374"/>
      <c r="U1218" s="374"/>
      <c r="V1218" s="374"/>
      <c r="W1218" s="411"/>
      <c r="X1218" s="411"/>
      <c r="Y1218" s="411"/>
      <c r="Z1218" s="411"/>
      <c r="AA1218" s="411"/>
    </row>
    <row r="1219" spans="1:27" ht="12.75" customHeight="1">
      <c r="A1219" s="411"/>
      <c r="B1219" s="411"/>
      <c r="C1219" s="411"/>
      <c r="D1219" s="411"/>
      <c r="E1219" s="411"/>
      <c r="F1219" s="374"/>
      <c r="G1219" s="411"/>
      <c r="H1219" s="411"/>
      <c r="I1219" s="411"/>
      <c r="J1219" s="411"/>
      <c r="K1219" s="411"/>
      <c r="L1219" s="411"/>
      <c r="M1219" s="374"/>
      <c r="N1219" s="374"/>
      <c r="O1219" s="374"/>
      <c r="P1219" s="374"/>
      <c r="Q1219" s="374"/>
      <c r="R1219" s="374"/>
      <c r="S1219" s="374"/>
      <c r="T1219" s="374"/>
      <c r="U1219" s="374"/>
      <c r="V1219" s="374"/>
      <c r="W1219" s="411"/>
      <c r="X1219" s="411"/>
      <c r="Y1219" s="411"/>
      <c r="Z1219" s="411"/>
      <c r="AA1219" s="411"/>
    </row>
    <row r="1220" spans="1:27" ht="12.75" customHeight="1">
      <c r="A1220" s="411"/>
      <c r="B1220" s="411"/>
      <c r="C1220" s="411"/>
      <c r="D1220" s="411"/>
      <c r="E1220" s="411"/>
      <c r="F1220" s="374"/>
      <c r="G1220" s="411"/>
      <c r="H1220" s="411"/>
      <c r="I1220" s="411"/>
      <c r="J1220" s="411"/>
      <c r="K1220" s="411"/>
      <c r="L1220" s="411"/>
      <c r="M1220" s="374"/>
      <c r="N1220" s="374"/>
      <c r="O1220" s="374"/>
      <c r="P1220" s="374"/>
      <c r="Q1220" s="374"/>
      <c r="R1220" s="374"/>
      <c r="S1220" s="374"/>
      <c r="T1220" s="374"/>
      <c r="U1220" s="374"/>
      <c r="V1220" s="374"/>
      <c r="W1220" s="411"/>
      <c r="X1220" s="411"/>
      <c r="Y1220" s="411"/>
      <c r="Z1220" s="411"/>
      <c r="AA1220" s="411"/>
    </row>
    <row r="1221" spans="1:27" ht="12.75" customHeight="1">
      <c r="A1221" s="411"/>
      <c r="B1221" s="411"/>
      <c r="C1221" s="411"/>
      <c r="D1221" s="411"/>
      <c r="E1221" s="411"/>
      <c r="F1221" s="374"/>
      <c r="G1221" s="411"/>
      <c r="H1221" s="411"/>
      <c r="I1221" s="411"/>
      <c r="J1221" s="411"/>
      <c r="K1221" s="411"/>
      <c r="L1221" s="411"/>
      <c r="M1221" s="374"/>
      <c r="N1221" s="374"/>
      <c r="O1221" s="374"/>
      <c r="P1221" s="374"/>
      <c r="Q1221" s="374"/>
      <c r="R1221" s="374"/>
      <c r="S1221" s="374"/>
      <c r="T1221" s="374"/>
      <c r="U1221" s="374"/>
      <c r="V1221" s="374"/>
      <c r="W1221" s="411"/>
      <c r="X1221" s="411"/>
      <c r="Y1221" s="411"/>
      <c r="Z1221" s="411"/>
      <c r="AA1221" s="411"/>
    </row>
    <row r="1222" spans="1:27" ht="12.75" customHeight="1">
      <c r="A1222" s="411"/>
      <c r="B1222" s="411"/>
      <c r="C1222" s="411"/>
      <c r="D1222" s="411"/>
      <c r="E1222" s="411"/>
      <c r="F1222" s="374"/>
      <c r="G1222" s="411"/>
      <c r="H1222" s="411"/>
      <c r="I1222" s="411"/>
      <c r="J1222" s="411"/>
      <c r="K1222" s="411"/>
      <c r="L1222" s="411"/>
      <c r="M1222" s="374"/>
      <c r="N1222" s="374"/>
      <c r="O1222" s="374"/>
      <c r="P1222" s="374"/>
      <c r="Q1222" s="374"/>
      <c r="R1222" s="374"/>
      <c r="S1222" s="374"/>
      <c r="T1222" s="374"/>
      <c r="U1222" s="374"/>
      <c r="V1222" s="374"/>
      <c r="W1222" s="411"/>
      <c r="X1222" s="411"/>
      <c r="Y1222" s="411"/>
      <c r="Z1222" s="411"/>
      <c r="AA1222" s="411"/>
    </row>
    <row r="1223" spans="1:27" ht="12.75" customHeight="1">
      <c r="A1223" s="411"/>
      <c r="B1223" s="411"/>
      <c r="C1223" s="411"/>
      <c r="D1223" s="411"/>
      <c r="E1223" s="411"/>
      <c r="F1223" s="374"/>
      <c r="G1223" s="411"/>
      <c r="H1223" s="411"/>
      <c r="I1223" s="411"/>
      <c r="J1223" s="411"/>
      <c r="K1223" s="411"/>
      <c r="L1223" s="411"/>
      <c r="M1223" s="374"/>
      <c r="N1223" s="374"/>
      <c r="O1223" s="374"/>
      <c r="P1223" s="374"/>
      <c r="Q1223" s="374"/>
      <c r="R1223" s="374"/>
      <c r="S1223" s="374"/>
      <c r="T1223" s="374"/>
      <c r="U1223" s="374"/>
      <c r="V1223" s="374"/>
      <c r="W1223" s="411"/>
      <c r="X1223" s="411"/>
      <c r="Y1223" s="411"/>
      <c r="Z1223" s="411"/>
      <c r="AA1223" s="411"/>
    </row>
    <row r="1224" spans="1:27" ht="12.75" customHeight="1">
      <c r="A1224" s="411"/>
      <c r="B1224" s="411"/>
      <c r="C1224" s="411"/>
      <c r="D1224" s="411"/>
      <c r="E1224" s="411"/>
      <c r="F1224" s="374"/>
      <c r="G1224" s="411"/>
      <c r="H1224" s="411"/>
      <c r="I1224" s="411"/>
      <c r="J1224" s="411"/>
      <c r="K1224" s="411"/>
      <c r="L1224" s="411"/>
      <c r="M1224" s="374"/>
      <c r="N1224" s="374"/>
      <c r="O1224" s="374"/>
      <c r="P1224" s="374"/>
      <c r="Q1224" s="374"/>
      <c r="R1224" s="374"/>
      <c r="S1224" s="374"/>
      <c r="T1224" s="374"/>
      <c r="U1224" s="374"/>
      <c r="V1224" s="374"/>
      <c r="W1224" s="411"/>
      <c r="X1224" s="411"/>
      <c r="Y1224" s="411"/>
      <c r="Z1224" s="411"/>
      <c r="AA1224" s="411"/>
    </row>
    <row r="1225" spans="1:27" ht="12.75" customHeight="1">
      <c r="A1225" s="411"/>
      <c r="B1225" s="411"/>
      <c r="C1225" s="411"/>
      <c r="D1225" s="411"/>
      <c r="E1225" s="411"/>
      <c r="F1225" s="374"/>
      <c r="G1225" s="411"/>
      <c r="H1225" s="411"/>
      <c r="I1225" s="411"/>
      <c r="J1225" s="411"/>
      <c r="K1225" s="411"/>
      <c r="L1225" s="411"/>
      <c r="M1225" s="374"/>
      <c r="N1225" s="374"/>
      <c r="O1225" s="374"/>
      <c r="P1225" s="374"/>
      <c r="Q1225" s="374"/>
      <c r="R1225" s="374"/>
      <c r="S1225" s="374"/>
      <c r="T1225" s="374"/>
      <c r="U1225" s="374"/>
      <c r="V1225" s="374"/>
      <c r="W1225" s="411"/>
      <c r="X1225" s="411"/>
      <c r="Y1225" s="411"/>
      <c r="Z1225" s="411"/>
      <c r="AA1225" s="411"/>
    </row>
    <row r="1226" spans="1:27" ht="12.75" customHeight="1">
      <c r="A1226" s="411"/>
      <c r="B1226" s="411"/>
      <c r="C1226" s="411"/>
      <c r="D1226" s="411"/>
      <c r="E1226" s="411"/>
      <c r="F1226" s="374"/>
      <c r="G1226" s="411"/>
      <c r="H1226" s="411"/>
      <c r="I1226" s="411"/>
      <c r="J1226" s="411"/>
      <c r="K1226" s="411"/>
      <c r="L1226" s="411"/>
      <c r="M1226" s="374"/>
      <c r="N1226" s="374"/>
      <c r="O1226" s="374"/>
      <c r="P1226" s="374"/>
      <c r="Q1226" s="374"/>
      <c r="R1226" s="374"/>
      <c r="S1226" s="374"/>
      <c r="T1226" s="374"/>
      <c r="U1226" s="374"/>
      <c r="V1226" s="374"/>
      <c r="W1226" s="411"/>
      <c r="X1226" s="411"/>
      <c r="Y1226" s="411"/>
      <c r="Z1226" s="411"/>
      <c r="AA1226" s="411"/>
    </row>
    <row r="1227" spans="1:27" ht="12.75" customHeight="1">
      <c r="A1227" s="411"/>
      <c r="B1227" s="411"/>
      <c r="C1227" s="411"/>
      <c r="D1227" s="411"/>
      <c r="E1227" s="411"/>
      <c r="F1227" s="374"/>
      <c r="G1227" s="411"/>
      <c r="H1227" s="411"/>
      <c r="I1227" s="411"/>
      <c r="J1227" s="411"/>
      <c r="K1227" s="411"/>
      <c r="L1227" s="411"/>
      <c r="M1227" s="374"/>
      <c r="N1227" s="374"/>
      <c r="O1227" s="374"/>
      <c r="P1227" s="374"/>
      <c r="Q1227" s="374"/>
      <c r="R1227" s="374"/>
      <c r="S1227" s="374"/>
      <c r="T1227" s="374"/>
      <c r="U1227" s="374"/>
      <c r="V1227" s="374"/>
      <c r="W1227" s="411"/>
      <c r="X1227" s="411"/>
      <c r="Y1227" s="411"/>
      <c r="Z1227" s="411"/>
      <c r="AA1227" s="411"/>
    </row>
    <row r="1228" spans="1:27" ht="12.75" customHeight="1">
      <c r="A1228" s="411"/>
      <c r="B1228" s="411"/>
      <c r="C1228" s="411"/>
      <c r="D1228" s="411"/>
      <c r="E1228" s="411"/>
      <c r="F1228" s="374"/>
      <c r="G1228" s="411"/>
      <c r="H1228" s="411"/>
      <c r="I1228" s="411"/>
      <c r="J1228" s="411"/>
      <c r="K1228" s="411"/>
      <c r="L1228" s="411"/>
      <c r="M1228" s="374"/>
      <c r="N1228" s="374"/>
      <c r="O1228" s="374"/>
      <c r="P1228" s="374"/>
      <c r="Q1228" s="374"/>
      <c r="R1228" s="374"/>
      <c r="S1228" s="374"/>
      <c r="T1228" s="374"/>
      <c r="U1228" s="374"/>
      <c r="V1228" s="374"/>
      <c r="W1228" s="411"/>
      <c r="X1228" s="411"/>
      <c r="Y1228" s="411"/>
      <c r="Z1228" s="411"/>
      <c r="AA1228" s="411"/>
    </row>
    <row r="1229" spans="1:27" ht="12.75" customHeight="1">
      <c r="A1229" s="411"/>
      <c r="B1229" s="411"/>
      <c r="C1229" s="411"/>
      <c r="D1229" s="411"/>
      <c r="E1229" s="411"/>
      <c r="F1229" s="374"/>
      <c r="G1229" s="411"/>
      <c r="H1229" s="411"/>
      <c r="I1229" s="411"/>
      <c r="J1229" s="411"/>
      <c r="K1229" s="411"/>
      <c r="L1229" s="411"/>
      <c r="M1229" s="374"/>
      <c r="N1229" s="374"/>
      <c r="O1229" s="374"/>
      <c r="P1229" s="374"/>
      <c r="Q1229" s="374"/>
      <c r="R1229" s="374"/>
      <c r="S1229" s="374"/>
      <c r="T1229" s="374"/>
      <c r="U1229" s="374"/>
      <c r="V1229" s="374"/>
      <c r="W1229" s="411"/>
      <c r="X1229" s="411"/>
      <c r="Y1229" s="411"/>
      <c r="Z1229" s="411"/>
      <c r="AA1229" s="411"/>
    </row>
    <row r="1230" spans="1:27" ht="12.75" customHeight="1">
      <c r="A1230" s="411"/>
      <c r="B1230" s="411"/>
      <c r="C1230" s="411"/>
      <c r="D1230" s="411"/>
      <c r="E1230" s="411"/>
      <c r="F1230" s="374"/>
      <c r="G1230" s="411"/>
      <c r="H1230" s="411"/>
      <c r="I1230" s="411"/>
      <c r="J1230" s="411"/>
      <c r="K1230" s="411"/>
      <c r="L1230" s="411"/>
      <c r="M1230" s="374"/>
      <c r="N1230" s="374"/>
      <c r="O1230" s="374"/>
      <c r="P1230" s="374"/>
      <c r="Q1230" s="374"/>
      <c r="R1230" s="374"/>
      <c r="S1230" s="374"/>
      <c r="T1230" s="374"/>
      <c r="U1230" s="374"/>
      <c r="V1230" s="374"/>
      <c r="W1230" s="411"/>
      <c r="X1230" s="411"/>
      <c r="Y1230" s="411"/>
      <c r="Z1230" s="411"/>
      <c r="AA1230" s="411"/>
    </row>
    <row r="1231" spans="1:27" ht="12.75" customHeight="1">
      <c r="A1231" s="411"/>
      <c r="B1231" s="411"/>
      <c r="C1231" s="411"/>
      <c r="D1231" s="411"/>
      <c r="E1231" s="411"/>
      <c r="F1231" s="374"/>
      <c r="G1231" s="411"/>
      <c r="H1231" s="411"/>
      <c r="I1231" s="411"/>
      <c r="J1231" s="411"/>
      <c r="K1231" s="411"/>
      <c r="L1231" s="411"/>
      <c r="M1231" s="374"/>
      <c r="N1231" s="374"/>
      <c r="O1231" s="374"/>
      <c r="P1231" s="374"/>
      <c r="Q1231" s="374"/>
      <c r="R1231" s="374"/>
      <c r="S1231" s="374"/>
      <c r="T1231" s="374"/>
      <c r="U1231" s="374"/>
      <c r="V1231" s="374"/>
      <c r="W1231" s="411"/>
      <c r="X1231" s="411"/>
      <c r="Y1231" s="411"/>
      <c r="Z1231" s="411"/>
      <c r="AA1231" s="411"/>
    </row>
    <row r="1232" spans="1:27" ht="12.75" customHeight="1">
      <c r="A1232" s="411"/>
      <c r="B1232" s="411"/>
      <c r="C1232" s="411"/>
      <c r="D1232" s="411"/>
      <c r="E1232" s="411"/>
      <c r="F1232" s="374"/>
      <c r="G1232" s="411"/>
      <c r="H1232" s="411"/>
      <c r="I1232" s="411"/>
      <c r="J1232" s="411"/>
      <c r="K1232" s="411"/>
      <c r="L1232" s="411"/>
      <c r="M1232" s="374"/>
      <c r="N1232" s="374"/>
      <c r="O1232" s="374"/>
      <c r="P1232" s="374"/>
      <c r="Q1232" s="374"/>
      <c r="R1232" s="374"/>
      <c r="S1232" s="374"/>
      <c r="T1232" s="374"/>
      <c r="U1232" s="374"/>
      <c r="V1232" s="374"/>
      <c r="W1232" s="411"/>
      <c r="X1232" s="411"/>
      <c r="Y1232" s="411"/>
      <c r="Z1232" s="411"/>
      <c r="AA1232" s="411"/>
    </row>
    <row r="1233" spans="1:27" ht="12.75" customHeight="1">
      <c r="A1233" s="411"/>
      <c r="B1233" s="411"/>
      <c r="C1233" s="411"/>
      <c r="D1233" s="411"/>
      <c r="E1233" s="411"/>
      <c r="F1233" s="374"/>
      <c r="G1233" s="411"/>
      <c r="H1233" s="411"/>
      <c r="I1233" s="411"/>
      <c r="J1233" s="411"/>
      <c r="K1233" s="411"/>
      <c r="L1233" s="411"/>
      <c r="M1233" s="374"/>
      <c r="N1233" s="374"/>
      <c r="O1233" s="374"/>
      <c r="P1233" s="374"/>
      <c r="Q1233" s="374"/>
      <c r="R1233" s="374"/>
      <c r="S1233" s="374"/>
      <c r="T1233" s="374"/>
      <c r="U1233" s="374"/>
      <c r="V1233" s="374"/>
      <c r="W1233" s="411"/>
      <c r="X1233" s="411"/>
      <c r="Y1233" s="411"/>
      <c r="Z1233" s="411"/>
      <c r="AA1233" s="411"/>
    </row>
    <row r="1234" spans="1:27" ht="12.75" customHeight="1">
      <c r="A1234" s="411"/>
      <c r="B1234" s="411"/>
      <c r="C1234" s="411"/>
      <c r="D1234" s="411"/>
      <c r="E1234" s="411"/>
      <c r="F1234" s="374"/>
      <c r="G1234" s="411"/>
      <c r="H1234" s="411"/>
      <c r="I1234" s="411"/>
      <c r="J1234" s="411"/>
      <c r="K1234" s="411"/>
      <c r="L1234" s="411"/>
      <c r="M1234" s="374"/>
      <c r="N1234" s="374"/>
      <c r="O1234" s="374"/>
      <c r="P1234" s="374"/>
      <c r="Q1234" s="374"/>
      <c r="R1234" s="374"/>
      <c r="S1234" s="374"/>
      <c r="T1234" s="374"/>
      <c r="U1234" s="374"/>
      <c r="V1234" s="374"/>
      <c r="W1234" s="411"/>
      <c r="X1234" s="411"/>
      <c r="Y1234" s="411"/>
      <c r="Z1234" s="411"/>
      <c r="AA1234" s="411"/>
    </row>
    <row r="1235" spans="1:27" ht="12.75" customHeight="1">
      <c r="A1235" s="411"/>
      <c r="B1235" s="411"/>
      <c r="C1235" s="411"/>
      <c r="D1235" s="411"/>
      <c r="E1235" s="411"/>
      <c r="F1235" s="374"/>
      <c r="G1235" s="411"/>
      <c r="H1235" s="411"/>
      <c r="I1235" s="411"/>
      <c r="J1235" s="411"/>
      <c r="K1235" s="411"/>
      <c r="L1235" s="411"/>
      <c r="M1235" s="374"/>
      <c r="N1235" s="374"/>
      <c r="O1235" s="374"/>
      <c r="P1235" s="374"/>
      <c r="Q1235" s="374"/>
      <c r="R1235" s="374"/>
      <c r="S1235" s="374"/>
      <c r="T1235" s="374"/>
      <c r="U1235" s="374"/>
      <c r="V1235" s="374"/>
      <c r="W1235" s="411"/>
      <c r="X1235" s="411"/>
      <c r="Y1235" s="411"/>
      <c r="Z1235" s="411"/>
      <c r="AA1235" s="411"/>
    </row>
    <row r="1236" spans="1:27" ht="12.75" customHeight="1">
      <c r="A1236" s="411"/>
      <c r="B1236" s="411"/>
      <c r="C1236" s="411"/>
      <c r="D1236" s="411"/>
      <c r="E1236" s="411"/>
      <c r="F1236" s="374"/>
      <c r="G1236" s="411"/>
      <c r="H1236" s="411"/>
      <c r="I1236" s="411"/>
      <c r="J1236" s="411"/>
      <c r="K1236" s="411"/>
      <c r="L1236" s="411"/>
      <c r="M1236" s="374"/>
      <c r="N1236" s="374"/>
      <c r="O1236" s="374"/>
      <c r="P1236" s="374"/>
      <c r="Q1236" s="374"/>
      <c r="R1236" s="374"/>
      <c r="S1236" s="374"/>
      <c r="T1236" s="374"/>
      <c r="U1236" s="374"/>
      <c r="V1236" s="374"/>
      <c r="W1236" s="411"/>
      <c r="X1236" s="411"/>
      <c r="Y1236" s="411"/>
      <c r="Z1236" s="411"/>
      <c r="AA1236" s="411"/>
    </row>
    <row r="1237" spans="1:27" ht="12.75" customHeight="1">
      <c r="A1237" s="411"/>
      <c r="B1237" s="411"/>
      <c r="C1237" s="411"/>
      <c r="D1237" s="411"/>
      <c r="E1237" s="411"/>
      <c r="F1237" s="374"/>
      <c r="G1237" s="411"/>
      <c r="H1237" s="411"/>
      <c r="I1237" s="411"/>
      <c r="J1237" s="411"/>
      <c r="K1237" s="411"/>
      <c r="L1237" s="411"/>
      <c r="M1237" s="374"/>
      <c r="N1237" s="374"/>
      <c r="O1237" s="374"/>
      <c r="P1237" s="374"/>
      <c r="Q1237" s="374"/>
      <c r="R1237" s="374"/>
      <c r="S1237" s="374"/>
      <c r="T1237" s="374"/>
      <c r="U1237" s="374"/>
      <c r="V1237" s="374"/>
      <c r="W1237" s="411"/>
      <c r="X1237" s="411"/>
      <c r="Y1237" s="411"/>
      <c r="Z1237" s="411"/>
      <c r="AA1237" s="411"/>
    </row>
    <row r="1238" spans="1:27" ht="12.75" customHeight="1">
      <c r="A1238" s="411"/>
      <c r="B1238" s="411"/>
      <c r="C1238" s="411"/>
      <c r="D1238" s="411"/>
      <c r="E1238" s="411"/>
      <c r="F1238" s="374"/>
      <c r="G1238" s="411"/>
      <c r="H1238" s="411"/>
      <c r="I1238" s="411"/>
      <c r="J1238" s="411"/>
      <c r="K1238" s="411"/>
      <c r="L1238" s="411"/>
      <c r="M1238" s="374"/>
      <c r="N1238" s="374"/>
      <c r="O1238" s="374"/>
      <c r="P1238" s="374"/>
      <c r="Q1238" s="374"/>
      <c r="R1238" s="374"/>
      <c r="S1238" s="374"/>
      <c r="T1238" s="374"/>
      <c r="U1238" s="374"/>
      <c r="V1238" s="374"/>
      <c r="W1238" s="411"/>
      <c r="X1238" s="411"/>
      <c r="Y1238" s="411"/>
      <c r="Z1238" s="411"/>
      <c r="AA1238" s="411"/>
    </row>
    <row r="1239" spans="1:27" ht="12.75" customHeight="1">
      <c r="A1239" s="411"/>
      <c r="B1239" s="411"/>
      <c r="C1239" s="411"/>
      <c r="D1239" s="411"/>
      <c r="E1239" s="411"/>
      <c r="F1239" s="374"/>
      <c r="G1239" s="411"/>
      <c r="H1239" s="411"/>
      <c r="I1239" s="411"/>
      <c r="J1239" s="411"/>
      <c r="K1239" s="411"/>
      <c r="L1239" s="411"/>
      <c r="M1239" s="374"/>
      <c r="N1239" s="374"/>
      <c r="O1239" s="374"/>
      <c r="P1239" s="374"/>
      <c r="Q1239" s="374"/>
      <c r="R1239" s="374"/>
      <c r="S1239" s="374"/>
      <c r="T1239" s="374"/>
      <c r="U1239" s="374"/>
      <c r="V1239" s="374"/>
      <c r="W1239" s="411"/>
      <c r="X1239" s="411"/>
      <c r="Y1239" s="411"/>
      <c r="Z1239" s="411"/>
      <c r="AA1239" s="411"/>
    </row>
    <row r="1240" spans="1:27" ht="12.75" customHeight="1">
      <c r="A1240" s="411"/>
      <c r="B1240" s="411"/>
      <c r="C1240" s="411"/>
      <c r="D1240" s="411"/>
      <c r="E1240" s="411"/>
      <c r="F1240" s="374"/>
      <c r="G1240" s="411"/>
      <c r="H1240" s="411"/>
      <c r="I1240" s="411"/>
      <c r="J1240" s="411"/>
      <c r="K1240" s="411"/>
      <c r="L1240" s="411"/>
      <c r="M1240" s="374"/>
      <c r="N1240" s="374"/>
      <c r="O1240" s="374"/>
      <c r="P1240" s="374"/>
      <c r="Q1240" s="374"/>
      <c r="R1240" s="374"/>
      <c r="S1240" s="374"/>
      <c r="T1240" s="374"/>
      <c r="U1240" s="374"/>
      <c r="V1240" s="374"/>
      <c r="W1240" s="411"/>
      <c r="X1240" s="411"/>
      <c r="Y1240" s="411"/>
      <c r="Z1240" s="411"/>
      <c r="AA1240" s="411"/>
    </row>
    <row r="1241" spans="1:27" ht="12.75" customHeight="1">
      <c r="A1241" s="411"/>
      <c r="B1241" s="411"/>
      <c r="C1241" s="411"/>
      <c r="D1241" s="411"/>
      <c r="E1241" s="411"/>
      <c r="F1241" s="374"/>
      <c r="G1241" s="411"/>
      <c r="H1241" s="411"/>
      <c r="I1241" s="411"/>
      <c r="J1241" s="411"/>
      <c r="K1241" s="411"/>
      <c r="L1241" s="411"/>
      <c r="M1241" s="374"/>
      <c r="N1241" s="374"/>
      <c r="O1241" s="374"/>
      <c r="P1241" s="374"/>
      <c r="Q1241" s="374"/>
      <c r="R1241" s="374"/>
      <c r="S1241" s="374"/>
      <c r="T1241" s="374"/>
      <c r="U1241" s="374"/>
      <c r="V1241" s="374"/>
      <c r="W1241" s="411"/>
      <c r="X1241" s="411"/>
      <c r="Y1241" s="411"/>
      <c r="Z1241" s="411"/>
      <c r="AA1241" s="411"/>
    </row>
    <row r="1242" spans="1:27" ht="12.75" customHeight="1">
      <c r="A1242" s="411"/>
      <c r="B1242" s="411"/>
      <c r="C1242" s="411"/>
      <c r="D1242" s="411"/>
      <c r="E1242" s="411"/>
      <c r="F1242" s="374"/>
      <c r="G1242" s="411"/>
      <c r="H1242" s="411"/>
      <c r="I1242" s="411"/>
      <c r="J1242" s="411"/>
      <c r="K1242" s="411"/>
      <c r="L1242" s="411"/>
      <c r="M1242" s="374"/>
      <c r="N1242" s="374"/>
      <c r="O1242" s="374"/>
      <c r="P1242" s="374"/>
      <c r="Q1242" s="374"/>
      <c r="R1242" s="374"/>
      <c r="S1242" s="374"/>
      <c r="T1242" s="374"/>
      <c r="U1242" s="374"/>
      <c r="V1242" s="374"/>
      <c r="W1242" s="411"/>
      <c r="X1242" s="411"/>
      <c r="Y1242" s="411"/>
      <c r="Z1242" s="411"/>
      <c r="AA1242" s="411"/>
    </row>
    <row r="1243" spans="1:27" ht="12.75" customHeight="1">
      <c r="A1243" s="411"/>
      <c r="B1243" s="411"/>
      <c r="C1243" s="411"/>
      <c r="D1243" s="411"/>
      <c r="E1243" s="411"/>
      <c r="F1243" s="374"/>
      <c r="G1243" s="411"/>
      <c r="H1243" s="411"/>
      <c r="I1243" s="411"/>
      <c r="J1243" s="411"/>
      <c r="K1243" s="411"/>
      <c r="L1243" s="411"/>
      <c r="M1243" s="374"/>
      <c r="N1243" s="374"/>
      <c r="O1243" s="374"/>
      <c r="P1243" s="374"/>
      <c r="Q1243" s="374"/>
      <c r="R1243" s="374"/>
      <c r="S1243" s="374"/>
      <c r="T1243" s="374"/>
      <c r="U1243" s="374"/>
      <c r="V1243" s="374"/>
      <c r="W1243" s="411"/>
      <c r="X1243" s="411"/>
      <c r="Y1243" s="411"/>
      <c r="Z1243" s="411"/>
      <c r="AA1243" s="411"/>
    </row>
    <row r="1244" spans="1:27" ht="12.75" customHeight="1">
      <c r="A1244" s="411"/>
      <c r="B1244" s="411"/>
      <c r="C1244" s="411"/>
      <c r="D1244" s="411"/>
      <c r="E1244" s="411"/>
      <c r="F1244" s="374"/>
      <c r="G1244" s="411"/>
      <c r="H1244" s="411"/>
      <c r="I1244" s="411"/>
      <c r="J1244" s="411"/>
      <c r="K1244" s="411"/>
      <c r="L1244" s="411"/>
      <c r="M1244" s="374"/>
      <c r="N1244" s="374"/>
      <c r="O1244" s="374"/>
      <c r="P1244" s="374"/>
      <c r="Q1244" s="374"/>
      <c r="R1244" s="374"/>
      <c r="S1244" s="374"/>
      <c r="T1244" s="374"/>
      <c r="U1244" s="374"/>
      <c r="V1244" s="374"/>
      <c r="W1244" s="411"/>
      <c r="X1244" s="411"/>
      <c r="Y1244" s="411"/>
      <c r="Z1244" s="411"/>
      <c r="AA1244" s="411"/>
    </row>
    <row r="1245" spans="1:27" ht="12.75" customHeight="1">
      <c r="A1245" s="411"/>
      <c r="B1245" s="411"/>
      <c r="C1245" s="411"/>
      <c r="D1245" s="411"/>
      <c r="E1245" s="411"/>
      <c r="F1245" s="374"/>
      <c r="G1245" s="411"/>
      <c r="H1245" s="411"/>
      <c r="I1245" s="411"/>
      <c r="J1245" s="411"/>
      <c r="K1245" s="411"/>
      <c r="L1245" s="411"/>
      <c r="M1245" s="374"/>
      <c r="N1245" s="374"/>
      <c r="O1245" s="374"/>
      <c r="P1245" s="374"/>
      <c r="Q1245" s="374"/>
      <c r="R1245" s="374"/>
      <c r="S1245" s="374"/>
      <c r="T1245" s="374"/>
      <c r="U1245" s="374"/>
      <c r="V1245" s="374"/>
      <c r="W1245" s="411"/>
      <c r="X1245" s="411"/>
      <c r="Y1245" s="411"/>
      <c r="Z1245" s="411"/>
      <c r="AA1245" s="411"/>
    </row>
    <row r="1246" spans="1:27" ht="12.75" customHeight="1">
      <c r="A1246" s="411"/>
      <c r="B1246" s="411"/>
      <c r="C1246" s="411"/>
      <c r="D1246" s="411"/>
      <c r="E1246" s="411"/>
      <c r="F1246" s="374"/>
      <c r="G1246" s="411"/>
      <c r="H1246" s="411"/>
      <c r="I1246" s="411"/>
      <c r="J1246" s="411"/>
      <c r="K1246" s="411"/>
      <c r="L1246" s="411"/>
      <c r="M1246" s="374"/>
      <c r="N1246" s="374"/>
      <c r="O1246" s="374"/>
      <c r="P1246" s="374"/>
      <c r="Q1246" s="374"/>
      <c r="R1246" s="374"/>
      <c r="S1246" s="374"/>
      <c r="T1246" s="374"/>
      <c r="U1246" s="374"/>
      <c r="V1246" s="374"/>
      <c r="W1246" s="411"/>
      <c r="X1246" s="411"/>
      <c r="Y1246" s="411"/>
      <c r="Z1246" s="411"/>
      <c r="AA1246" s="411"/>
    </row>
    <row r="1247" spans="1:27" ht="12.75" customHeight="1">
      <c r="A1247" s="411"/>
      <c r="B1247" s="411"/>
      <c r="C1247" s="411"/>
      <c r="D1247" s="411"/>
      <c r="E1247" s="411"/>
      <c r="F1247" s="374"/>
      <c r="G1247" s="411"/>
      <c r="H1247" s="411"/>
      <c r="I1247" s="411"/>
      <c r="J1247" s="411"/>
      <c r="K1247" s="411"/>
      <c r="L1247" s="411"/>
      <c r="M1247" s="374"/>
      <c r="N1247" s="374"/>
      <c r="O1247" s="374"/>
      <c r="P1247" s="374"/>
      <c r="Q1247" s="374"/>
      <c r="R1247" s="374"/>
      <c r="S1247" s="374"/>
      <c r="T1247" s="374"/>
      <c r="U1247" s="374"/>
      <c r="V1247" s="374"/>
      <c r="W1247" s="411"/>
      <c r="X1247" s="411"/>
      <c r="Y1247" s="411"/>
      <c r="Z1247" s="411"/>
      <c r="AA1247" s="411"/>
    </row>
    <row r="1248" spans="1:27" ht="12.75" customHeight="1">
      <c r="A1248" s="411"/>
      <c r="B1248" s="411"/>
      <c r="C1248" s="411"/>
      <c r="D1248" s="411"/>
      <c r="E1248" s="411"/>
      <c r="F1248" s="374"/>
      <c r="G1248" s="411"/>
      <c r="H1248" s="411"/>
      <c r="I1248" s="411"/>
      <c r="J1248" s="411"/>
      <c r="K1248" s="411"/>
      <c r="L1248" s="411"/>
      <c r="M1248" s="374"/>
      <c r="N1248" s="374"/>
      <c r="O1248" s="374"/>
      <c r="P1248" s="374"/>
      <c r="Q1248" s="374"/>
      <c r="R1248" s="374"/>
      <c r="S1248" s="374"/>
      <c r="T1248" s="374"/>
      <c r="U1248" s="374"/>
      <c r="V1248" s="374"/>
      <c r="W1248" s="411"/>
      <c r="X1248" s="411"/>
      <c r="Y1248" s="411"/>
      <c r="Z1248" s="411"/>
      <c r="AA1248" s="411"/>
    </row>
    <row r="1249" spans="1:27" ht="12.75" customHeight="1">
      <c r="A1249" s="411"/>
      <c r="B1249" s="411"/>
      <c r="C1249" s="411"/>
      <c r="D1249" s="411"/>
      <c r="E1249" s="411"/>
      <c r="F1249" s="374"/>
      <c r="G1249" s="411"/>
      <c r="H1249" s="411"/>
      <c r="I1249" s="411"/>
      <c r="J1249" s="411"/>
      <c r="K1249" s="411"/>
      <c r="L1249" s="411"/>
      <c r="M1249" s="374"/>
      <c r="N1249" s="374"/>
      <c r="O1249" s="374"/>
      <c r="P1249" s="374"/>
      <c r="Q1249" s="374"/>
      <c r="R1249" s="374"/>
      <c r="S1249" s="374"/>
      <c r="T1249" s="374"/>
      <c r="U1249" s="374"/>
      <c r="V1249" s="374"/>
      <c r="W1249" s="411"/>
      <c r="X1249" s="411"/>
      <c r="Y1249" s="411"/>
      <c r="Z1249" s="411"/>
      <c r="AA1249" s="411"/>
    </row>
    <row r="1250" spans="1:27" ht="12.75" customHeight="1">
      <c r="A1250" s="411"/>
      <c r="B1250" s="411"/>
      <c r="C1250" s="411"/>
      <c r="D1250" s="411"/>
      <c r="E1250" s="411"/>
      <c r="F1250" s="374"/>
      <c r="G1250" s="411"/>
      <c r="H1250" s="411"/>
      <c r="I1250" s="411"/>
      <c r="J1250" s="411"/>
      <c r="K1250" s="411"/>
      <c r="L1250" s="411"/>
      <c r="M1250" s="374"/>
      <c r="N1250" s="374"/>
      <c r="O1250" s="374"/>
      <c r="P1250" s="374"/>
      <c r="Q1250" s="374"/>
      <c r="R1250" s="374"/>
      <c r="S1250" s="374"/>
      <c r="T1250" s="374"/>
      <c r="U1250" s="374"/>
      <c r="V1250" s="374"/>
      <c r="W1250" s="411"/>
      <c r="X1250" s="411"/>
      <c r="Y1250" s="411"/>
      <c r="Z1250" s="411"/>
      <c r="AA1250" s="411"/>
    </row>
    <row r="1251" spans="1:27" ht="12.75" customHeight="1">
      <c r="A1251" s="411"/>
      <c r="B1251" s="411"/>
      <c r="C1251" s="411"/>
      <c r="D1251" s="411"/>
      <c r="E1251" s="411"/>
      <c r="F1251" s="374"/>
      <c r="G1251" s="411"/>
      <c r="H1251" s="411"/>
      <c r="I1251" s="411"/>
      <c r="J1251" s="411"/>
      <c r="K1251" s="411"/>
      <c r="L1251" s="411"/>
      <c r="M1251" s="374"/>
      <c r="N1251" s="374"/>
      <c r="O1251" s="374"/>
      <c r="P1251" s="374"/>
      <c r="Q1251" s="374"/>
      <c r="R1251" s="374"/>
      <c r="S1251" s="374"/>
      <c r="T1251" s="374"/>
      <c r="U1251" s="374"/>
      <c r="V1251" s="374"/>
      <c r="W1251" s="411"/>
      <c r="X1251" s="411"/>
      <c r="Y1251" s="411"/>
      <c r="Z1251" s="411"/>
      <c r="AA1251" s="411"/>
    </row>
    <row r="1252" spans="1:27" ht="12.75" customHeight="1">
      <c r="A1252" s="411"/>
      <c r="B1252" s="411"/>
      <c r="C1252" s="411"/>
      <c r="D1252" s="411"/>
      <c r="E1252" s="411"/>
      <c r="F1252" s="374"/>
      <c r="G1252" s="411"/>
      <c r="H1252" s="411"/>
      <c r="I1252" s="411"/>
      <c r="J1252" s="411"/>
      <c r="K1252" s="411"/>
      <c r="L1252" s="411"/>
      <c r="M1252" s="374"/>
      <c r="N1252" s="374"/>
      <c r="O1252" s="374"/>
      <c r="P1252" s="374"/>
      <c r="Q1252" s="374"/>
      <c r="R1252" s="374"/>
      <c r="S1252" s="374"/>
      <c r="T1252" s="374"/>
      <c r="U1252" s="374"/>
      <c r="V1252" s="374"/>
      <c r="W1252" s="411"/>
      <c r="X1252" s="411"/>
      <c r="Y1252" s="411"/>
      <c r="Z1252" s="411"/>
      <c r="AA1252" s="411"/>
    </row>
    <row r="1253" spans="1:27" ht="12.75" customHeight="1">
      <c r="A1253" s="411"/>
      <c r="B1253" s="411"/>
      <c r="C1253" s="411"/>
      <c r="D1253" s="411"/>
      <c r="E1253" s="411"/>
      <c r="F1253" s="374"/>
      <c r="G1253" s="411"/>
      <c r="H1253" s="411"/>
      <c r="I1253" s="411"/>
      <c r="J1253" s="411"/>
      <c r="K1253" s="411"/>
      <c r="L1253" s="411"/>
      <c r="M1253" s="374"/>
      <c r="N1253" s="374"/>
      <c r="O1253" s="374"/>
      <c r="P1253" s="374"/>
      <c r="Q1253" s="374"/>
      <c r="R1253" s="374"/>
      <c r="S1253" s="374"/>
      <c r="T1253" s="374"/>
      <c r="U1253" s="374"/>
      <c r="V1253" s="374"/>
      <c r="W1253" s="411"/>
      <c r="X1253" s="411"/>
      <c r="Y1253" s="411"/>
      <c r="Z1253" s="411"/>
      <c r="AA1253" s="411"/>
    </row>
    <row r="1254" spans="1:27" ht="12.75" customHeight="1">
      <c r="A1254" s="411"/>
      <c r="B1254" s="411"/>
      <c r="C1254" s="411"/>
      <c r="D1254" s="411"/>
      <c r="E1254" s="411"/>
      <c r="F1254" s="374"/>
      <c r="G1254" s="411"/>
      <c r="H1254" s="411"/>
      <c r="I1254" s="411"/>
      <c r="J1254" s="411"/>
      <c r="K1254" s="411"/>
      <c r="L1254" s="411"/>
      <c r="M1254" s="374"/>
      <c r="N1254" s="374"/>
      <c r="O1254" s="374"/>
      <c r="P1254" s="374"/>
      <c r="Q1254" s="374"/>
      <c r="R1254" s="374"/>
      <c r="S1254" s="374"/>
      <c r="T1254" s="374"/>
      <c r="U1254" s="374"/>
      <c r="V1254" s="374"/>
      <c r="W1254" s="411"/>
      <c r="X1254" s="411"/>
      <c r="Y1254" s="411"/>
      <c r="Z1254" s="411"/>
      <c r="AA1254" s="411"/>
    </row>
    <row r="1255" spans="1:27" ht="12.75" customHeight="1">
      <c r="A1255" s="411"/>
      <c r="B1255" s="411"/>
      <c r="C1255" s="411"/>
      <c r="D1255" s="411"/>
      <c r="E1255" s="411"/>
      <c r="F1255" s="374"/>
      <c r="G1255" s="411"/>
      <c r="H1255" s="411"/>
      <c r="I1255" s="411"/>
      <c r="J1255" s="411"/>
      <c r="K1255" s="411"/>
      <c r="L1255" s="411"/>
      <c r="M1255" s="374"/>
      <c r="N1255" s="374"/>
      <c r="O1255" s="374"/>
      <c r="P1255" s="374"/>
      <c r="Q1255" s="374"/>
      <c r="R1255" s="374"/>
      <c r="S1255" s="374"/>
      <c r="T1255" s="374"/>
      <c r="U1255" s="374"/>
      <c r="V1255" s="374"/>
      <c r="W1255" s="411"/>
      <c r="X1255" s="411"/>
      <c r="Y1255" s="411"/>
      <c r="Z1255" s="411"/>
      <c r="AA1255" s="411"/>
    </row>
    <row r="1256" spans="1:27" ht="12.75" customHeight="1">
      <c r="A1256" s="411"/>
      <c r="B1256" s="411"/>
      <c r="C1256" s="411"/>
      <c r="D1256" s="411"/>
      <c r="E1256" s="411"/>
      <c r="F1256" s="374"/>
      <c r="G1256" s="411"/>
      <c r="H1256" s="411"/>
      <c r="I1256" s="411"/>
      <c r="J1256" s="411"/>
      <c r="K1256" s="411"/>
      <c r="L1256" s="411"/>
      <c r="M1256" s="374"/>
      <c r="N1256" s="374"/>
      <c r="O1256" s="374"/>
      <c r="P1256" s="374"/>
      <c r="Q1256" s="374"/>
      <c r="R1256" s="374"/>
      <c r="S1256" s="374"/>
      <c r="T1256" s="374"/>
      <c r="U1256" s="374"/>
      <c r="V1256" s="374"/>
      <c r="W1256" s="411"/>
      <c r="X1256" s="411"/>
      <c r="Y1256" s="411"/>
      <c r="Z1256" s="411"/>
      <c r="AA1256" s="411"/>
    </row>
    <row r="1257" spans="1:27" ht="12.75" customHeight="1">
      <c r="A1257" s="411"/>
      <c r="B1257" s="411"/>
      <c r="C1257" s="411"/>
      <c r="D1257" s="411"/>
      <c r="E1257" s="411"/>
      <c r="F1257" s="374"/>
      <c r="G1257" s="411"/>
      <c r="H1257" s="411"/>
      <c r="I1257" s="411"/>
      <c r="J1257" s="411"/>
      <c r="K1257" s="411"/>
      <c r="L1257" s="411"/>
      <c r="M1257" s="374"/>
      <c r="N1257" s="374"/>
      <c r="O1257" s="374"/>
      <c r="P1257" s="374"/>
      <c r="Q1257" s="374"/>
      <c r="R1257" s="374"/>
      <c r="S1257" s="374"/>
      <c r="T1257" s="374"/>
      <c r="U1257" s="374"/>
      <c r="V1257" s="374"/>
      <c r="W1257" s="411"/>
      <c r="X1257" s="411"/>
      <c r="Y1257" s="411"/>
      <c r="Z1257" s="411"/>
      <c r="AA1257" s="411"/>
    </row>
    <row r="1258" spans="1:27" ht="12.75" customHeight="1">
      <c r="A1258" s="411"/>
      <c r="B1258" s="411"/>
      <c r="C1258" s="411"/>
      <c r="D1258" s="411"/>
      <c r="E1258" s="411"/>
      <c r="F1258" s="374"/>
      <c r="G1258" s="411"/>
      <c r="H1258" s="411"/>
      <c r="I1258" s="411"/>
      <c r="J1258" s="411"/>
      <c r="K1258" s="411"/>
      <c r="L1258" s="411"/>
      <c r="M1258" s="374"/>
      <c r="N1258" s="374"/>
      <c r="O1258" s="374"/>
      <c r="P1258" s="374"/>
      <c r="Q1258" s="374"/>
      <c r="R1258" s="374"/>
      <c r="S1258" s="374"/>
      <c r="T1258" s="374"/>
      <c r="U1258" s="374"/>
      <c r="V1258" s="374"/>
      <c r="W1258" s="411"/>
      <c r="X1258" s="411"/>
      <c r="Y1258" s="411"/>
      <c r="Z1258" s="411"/>
      <c r="AA1258" s="411"/>
    </row>
    <row r="1259" spans="1:27" ht="12.75" customHeight="1">
      <c r="A1259" s="411"/>
      <c r="B1259" s="411"/>
      <c r="C1259" s="411"/>
      <c r="D1259" s="411"/>
      <c r="E1259" s="411"/>
      <c r="F1259" s="374"/>
      <c r="G1259" s="411"/>
      <c r="H1259" s="411"/>
      <c r="I1259" s="411"/>
      <c r="J1259" s="411"/>
      <c r="K1259" s="411"/>
      <c r="L1259" s="411"/>
      <c r="M1259" s="374"/>
      <c r="N1259" s="374"/>
      <c r="O1259" s="374"/>
      <c r="P1259" s="374"/>
      <c r="Q1259" s="374"/>
      <c r="R1259" s="374"/>
      <c r="S1259" s="374"/>
      <c r="T1259" s="374"/>
      <c r="U1259" s="374"/>
      <c r="V1259" s="374"/>
      <c r="W1259" s="411"/>
      <c r="X1259" s="411"/>
      <c r="Y1259" s="411"/>
      <c r="Z1259" s="411"/>
      <c r="AA1259" s="411"/>
    </row>
    <row r="1260" spans="1:27" ht="12.75" customHeight="1">
      <c r="A1260" s="411"/>
      <c r="B1260" s="411"/>
      <c r="C1260" s="411"/>
      <c r="D1260" s="411"/>
      <c r="E1260" s="411"/>
      <c r="F1260" s="374"/>
      <c r="G1260" s="411"/>
      <c r="H1260" s="411"/>
      <c r="I1260" s="411"/>
      <c r="J1260" s="411"/>
      <c r="K1260" s="411"/>
      <c r="L1260" s="411"/>
      <c r="M1260" s="374"/>
      <c r="N1260" s="374"/>
      <c r="O1260" s="374"/>
      <c r="P1260" s="374"/>
      <c r="Q1260" s="374"/>
      <c r="R1260" s="374"/>
      <c r="S1260" s="374"/>
      <c r="T1260" s="374"/>
      <c r="U1260" s="374"/>
      <c r="V1260" s="374"/>
      <c r="W1260" s="411"/>
      <c r="X1260" s="411"/>
      <c r="Y1260" s="411"/>
      <c r="Z1260" s="411"/>
      <c r="AA1260" s="411"/>
    </row>
    <row r="1261" spans="1:27" ht="12.75" customHeight="1">
      <c r="A1261" s="411"/>
      <c r="B1261" s="411"/>
      <c r="C1261" s="411"/>
      <c r="D1261" s="411"/>
      <c r="E1261" s="411"/>
      <c r="F1261" s="374"/>
      <c r="G1261" s="411"/>
      <c r="H1261" s="411"/>
      <c r="I1261" s="411"/>
      <c r="J1261" s="411"/>
      <c r="K1261" s="411"/>
      <c r="L1261" s="411"/>
      <c r="M1261" s="374"/>
      <c r="N1261" s="374"/>
      <c r="O1261" s="374"/>
      <c r="P1261" s="374"/>
      <c r="Q1261" s="374"/>
      <c r="R1261" s="374"/>
      <c r="S1261" s="374"/>
      <c r="T1261" s="374"/>
      <c r="U1261" s="374"/>
      <c r="V1261" s="374"/>
      <c r="W1261" s="411"/>
      <c r="X1261" s="411"/>
      <c r="Y1261" s="411"/>
      <c r="Z1261" s="411"/>
      <c r="AA1261" s="411"/>
    </row>
    <row r="1262" spans="1:27" ht="12.75" customHeight="1">
      <c r="A1262" s="411"/>
      <c r="B1262" s="411"/>
      <c r="C1262" s="411"/>
      <c r="D1262" s="411"/>
      <c r="E1262" s="411"/>
      <c r="F1262" s="374"/>
      <c r="G1262" s="411"/>
      <c r="H1262" s="411"/>
      <c r="I1262" s="411"/>
      <c r="J1262" s="411"/>
      <c r="K1262" s="411"/>
      <c r="L1262" s="411"/>
      <c r="M1262" s="374"/>
      <c r="N1262" s="374"/>
      <c r="O1262" s="374"/>
      <c r="P1262" s="374"/>
      <c r="Q1262" s="374"/>
      <c r="R1262" s="374"/>
      <c r="S1262" s="374"/>
      <c r="T1262" s="374"/>
      <c r="U1262" s="374"/>
      <c r="V1262" s="374"/>
      <c r="W1262" s="411"/>
      <c r="X1262" s="411"/>
      <c r="Y1262" s="411"/>
      <c r="Z1262" s="411"/>
      <c r="AA1262" s="411"/>
    </row>
    <row r="1263" spans="1:27" ht="12.75" customHeight="1">
      <c r="A1263" s="411"/>
      <c r="B1263" s="411"/>
      <c r="C1263" s="411"/>
      <c r="D1263" s="411"/>
      <c r="E1263" s="411"/>
      <c r="F1263" s="374"/>
      <c r="G1263" s="411"/>
      <c r="H1263" s="411"/>
      <c r="I1263" s="411"/>
      <c r="J1263" s="411"/>
      <c r="K1263" s="411"/>
      <c r="L1263" s="411"/>
      <c r="M1263" s="374"/>
      <c r="N1263" s="374"/>
      <c r="O1263" s="374"/>
      <c r="P1263" s="374"/>
      <c r="Q1263" s="374"/>
      <c r="R1263" s="374"/>
      <c r="S1263" s="374"/>
      <c r="T1263" s="374"/>
      <c r="U1263" s="374"/>
      <c r="V1263" s="374"/>
      <c r="W1263" s="411"/>
      <c r="X1263" s="411"/>
      <c r="Y1263" s="411"/>
      <c r="Z1263" s="411"/>
      <c r="AA1263" s="411"/>
    </row>
    <row r="1264" spans="1:27" ht="12.75" customHeight="1">
      <c r="A1264" s="411"/>
      <c r="B1264" s="411"/>
      <c r="C1264" s="411"/>
      <c r="D1264" s="411"/>
      <c r="E1264" s="411"/>
      <c r="F1264" s="374"/>
      <c r="G1264" s="411"/>
      <c r="H1264" s="411"/>
      <c r="I1264" s="411"/>
      <c r="J1264" s="411"/>
      <c r="K1264" s="411"/>
      <c r="L1264" s="411"/>
      <c r="M1264" s="374"/>
      <c r="N1264" s="374"/>
      <c r="O1264" s="374"/>
      <c r="P1264" s="374"/>
      <c r="Q1264" s="374"/>
      <c r="R1264" s="374"/>
      <c r="S1264" s="374"/>
      <c r="T1264" s="374"/>
      <c r="U1264" s="374"/>
      <c r="V1264" s="374"/>
      <c r="W1264" s="411"/>
      <c r="X1264" s="411"/>
      <c r="Y1264" s="411"/>
      <c r="Z1264" s="411"/>
      <c r="AA1264" s="411"/>
    </row>
    <row r="1265" spans="1:27" ht="12.75" customHeight="1">
      <c r="A1265" s="411"/>
      <c r="B1265" s="411"/>
      <c r="C1265" s="411"/>
      <c r="D1265" s="411"/>
      <c r="E1265" s="411"/>
      <c r="F1265" s="374"/>
      <c r="G1265" s="411"/>
      <c r="H1265" s="411"/>
      <c r="I1265" s="411"/>
      <c r="J1265" s="411"/>
      <c r="K1265" s="411"/>
      <c r="L1265" s="411"/>
      <c r="M1265" s="374"/>
      <c r="N1265" s="374"/>
      <c r="O1265" s="374"/>
      <c r="P1265" s="374"/>
      <c r="Q1265" s="374"/>
      <c r="R1265" s="374"/>
      <c r="S1265" s="374"/>
      <c r="T1265" s="374"/>
      <c r="U1265" s="374"/>
      <c r="V1265" s="374"/>
      <c r="W1265" s="411"/>
      <c r="X1265" s="411"/>
      <c r="Y1265" s="411"/>
      <c r="Z1265" s="411"/>
      <c r="AA1265" s="411"/>
    </row>
    <row r="1266" spans="1:27" ht="12.75" customHeight="1">
      <c r="A1266" s="411"/>
      <c r="B1266" s="411"/>
      <c r="C1266" s="411"/>
      <c r="D1266" s="411"/>
      <c r="E1266" s="411"/>
      <c r="F1266" s="374"/>
      <c r="G1266" s="411"/>
      <c r="H1266" s="411"/>
      <c r="I1266" s="411"/>
      <c r="J1266" s="411"/>
      <c r="K1266" s="411"/>
      <c r="L1266" s="411"/>
      <c r="M1266" s="374"/>
      <c r="N1266" s="374"/>
      <c r="O1266" s="374"/>
      <c r="P1266" s="374"/>
      <c r="Q1266" s="374"/>
      <c r="R1266" s="374"/>
      <c r="S1266" s="374"/>
      <c r="T1266" s="374"/>
      <c r="U1266" s="374"/>
      <c r="V1266" s="374"/>
      <c r="W1266" s="411"/>
      <c r="X1266" s="411"/>
      <c r="Y1266" s="411"/>
      <c r="Z1266" s="411"/>
      <c r="AA1266" s="411"/>
    </row>
    <row r="1267" spans="1:27" ht="12.75" customHeight="1">
      <c r="A1267" s="411"/>
      <c r="B1267" s="411"/>
      <c r="C1267" s="411"/>
      <c r="D1267" s="411"/>
      <c r="E1267" s="411"/>
      <c r="F1267" s="374"/>
      <c r="G1267" s="411"/>
      <c r="H1267" s="411"/>
      <c r="I1267" s="411"/>
      <c r="J1267" s="411"/>
      <c r="K1267" s="411"/>
      <c r="L1267" s="411"/>
      <c r="M1267" s="374"/>
      <c r="N1267" s="374"/>
      <c r="O1267" s="374"/>
      <c r="P1267" s="374"/>
      <c r="Q1267" s="374"/>
      <c r="R1267" s="374"/>
      <c r="S1267" s="374"/>
      <c r="T1267" s="374"/>
      <c r="U1267" s="374"/>
      <c r="V1267" s="374"/>
      <c r="W1267" s="411"/>
      <c r="X1267" s="411"/>
      <c r="Y1267" s="411"/>
      <c r="Z1267" s="411"/>
      <c r="AA1267" s="411"/>
    </row>
    <row r="1268" spans="1:27" ht="12.75" customHeight="1">
      <c r="A1268" s="411"/>
      <c r="B1268" s="411"/>
      <c r="C1268" s="411"/>
      <c r="D1268" s="411"/>
      <c r="E1268" s="411"/>
      <c r="F1268" s="374"/>
      <c r="G1268" s="411"/>
      <c r="H1268" s="411"/>
      <c r="I1268" s="411"/>
      <c r="J1268" s="411"/>
      <c r="K1268" s="411"/>
      <c r="L1268" s="411"/>
      <c r="M1268" s="374"/>
      <c r="N1268" s="374"/>
      <c r="O1268" s="374"/>
      <c r="P1268" s="374"/>
      <c r="Q1268" s="374"/>
      <c r="R1268" s="374"/>
      <c r="S1268" s="374"/>
      <c r="T1268" s="374"/>
      <c r="U1268" s="374"/>
      <c r="V1268" s="374"/>
      <c r="W1268" s="411"/>
      <c r="X1268" s="411"/>
      <c r="Y1268" s="411"/>
      <c r="Z1268" s="411"/>
      <c r="AA1268" s="411"/>
    </row>
    <row r="1269" spans="1:27" ht="12.75" customHeight="1">
      <c r="A1269" s="411"/>
      <c r="B1269" s="411"/>
      <c r="C1269" s="411"/>
      <c r="D1269" s="411"/>
      <c r="E1269" s="411"/>
      <c r="F1269" s="374"/>
      <c r="G1269" s="411"/>
      <c r="H1269" s="411"/>
      <c r="I1269" s="411"/>
      <c r="J1269" s="411"/>
      <c r="K1269" s="411"/>
      <c r="L1269" s="411"/>
      <c r="M1269" s="374"/>
      <c r="N1269" s="374"/>
      <c r="O1269" s="374"/>
      <c r="P1269" s="374"/>
      <c r="Q1269" s="374"/>
      <c r="R1269" s="374"/>
      <c r="S1269" s="374"/>
      <c r="T1269" s="374"/>
      <c r="U1269" s="374"/>
      <c r="V1269" s="374"/>
      <c r="W1269" s="411"/>
      <c r="X1269" s="411"/>
      <c r="Y1269" s="411"/>
      <c r="Z1269" s="411"/>
      <c r="AA1269" s="411"/>
    </row>
    <row r="1270" spans="1:27" ht="12.75" customHeight="1">
      <c r="A1270" s="411"/>
      <c r="B1270" s="411"/>
      <c r="C1270" s="411"/>
      <c r="D1270" s="411"/>
      <c r="E1270" s="411"/>
      <c r="F1270" s="374"/>
      <c r="G1270" s="411"/>
      <c r="H1270" s="411"/>
      <c r="I1270" s="411"/>
      <c r="J1270" s="411"/>
      <c r="K1270" s="411"/>
      <c r="L1270" s="411"/>
      <c r="M1270" s="374"/>
      <c r="N1270" s="374"/>
      <c r="O1270" s="374"/>
      <c r="P1270" s="374"/>
      <c r="Q1270" s="374"/>
      <c r="R1270" s="374"/>
      <c r="S1270" s="374"/>
      <c r="T1270" s="374"/>
      <c r="U1270" s="374"/>
      <c r="V1270" s="374"/>
      <c r="W1270" s="411"/>
      <c r="X1270" s="411"/>
      <c r="Y1270" s="411"/>
      <c r="Z1270" s="411"/>
      <c r="AA1270" s="411"/>
    </row>
    <row r="1271" spans="1:27" ht="12.75" customHeight="1">
      <c r="A1271" s="411"/>
      <c r="B1271" s="411"/>
      <c r="C1271" s="411"/>
      <c r="D1271" s="411"/>
      <c r="E1271" s="411"/>
      <c r="F1271" s="374"/>
      <c r="G1271" s="411"/>
      <c r="H1271" s="411"/>
      <c r="I1271" s="411"/>
      <c r="J1271" s="411"/>
      <c r="K1271" s="411"/>
      <c r="L1271" s="411"/>
      <c r="M1271" s="374"/>
      <c r="N1271" s="374"/>
      <c r="O1271" s="374"/>
      <c r="P1271" s="374"/>
      <c r="Q1271" s="374"/>
      <c r="R1271" s="374"/>
      <c r="S1271" s="374"/>
      <c r="T1271" s="374"/>
      <c r="U1271" s="374"/>
      <c r="V1271" s="374"/>
      <c r="W1271" s="411"/>
      <c r="X1271" s="411"/>
      <c r="Y1271" s="411"/>
      <c r="Z1271" s="411"/>
      <c r="AA1271" s="411"/>
    </row>
    <row r="1272" spans="1:27" ht="12.75" customHeight="1">
      <c r="A1272" s="411"/>
      <c r="B1272" s="411"/>
      <c r="C1272" s="411"/>
      <c r="D1272" s="411"/>
      <c r="E1272" s="411"/>
      <c r="F1272" s="374"/>
      <c r="G1272" s="411"/>
      <c r="H1272" s="411"/>
      <c r="I1272" s="411"/>
      <c r="J1272" s="411"/>
      <c r="K1272" s="411"/>
      <c r="L1272" s="411"/>
      <c r="M1272" s="374"/>
      <c r="N1272" s="374"/>
      <c r="O1272" s="374"/>
      <c r="P1272" s="374"/>
      <c r="Q1272" s="374"/>
      <c r="R1272" s="374"/>
      <c r="S1272" s="374"/>
      <c r="T1272" s="374"/>
      <c r="U1272" s="374"/>
      <c r="V1272" s="374"/>
      <c r="W1272" s="411"/>
      <c r="X1272" s="411"/>
      <c r="Y1272" s="411"/>
      <c r="Z1272" s="411"/>
      <c r="AA1272" s="411"/>
    </row>
    <row r="1273" spans="1:27" ht="12.75" customHeight="1">
      <c r="A1273" s="411"/>
      <c r="B1273" s="411"/>
      <c r="C1273" s="411"/>
      <c r="D1273" s="411"/>
      <c r="E1273" s="411"/>
      <c r="F1273" s="374"/>
      <c r="G1273" s="411"/>
      <c r="H1273" s="411"/>
      <c r="I1273" s="411"/>
      <c r="J1273" s="411"/>
      <c r="K1273" s="411"/>
      <c r="L1273" s="411"/>
      <c r="M1273" s="374"/>
      <c r="N1273" s="374"/>
      <c r="O1273" s="374"/>
      <c r="P1273" s="374"/>
      <c r="Q1273" s="374"/>
      <c r="R1273" s="374"/>
      <c r="S1273" s="374"/>
      <c r="T1273" s="374"/>
      <c r="U1273" s="374"/>
      <c r="V1273" s="374"/>
      <c r="W1273" s="411"/>
      <c r="X1273" s="411"/>
      <c r="Y1273" s="411"/>
      <c r="Z1273" s="411"/>
      <c r="AA1273" s="411"/>
    </row>
    <row r="1274" spans="1:27" ht="12.75" customHeight="1">
      <c r="A1274" s="411"/>
      <c r="B1274" s="411"/>
      <c r="C1274" s="411"/>
      <c r="D1274" s="411"/>
      <c r="E1274" s="411"/>
      <c r="F1274" s="374"/>
      <c r="G1274" s="411"/>
      <c r="H1274" s="411"/>
      <c r="I1274" s="411"/>
      <c r="J1274" s="411"/>
      <c r="K1274" s="411"/>
      <c r="L1274" s="411"/>
      <c r="M1274" s="374"/>
      <c r="N1274" s="374"/>
      <c r="O1274" s="374"/>
      <c r="P1274" s="374"/>
      <c r="Q1274" s="374"/>
      <c r="R1274" s="374"/>
      <c r="S1274" s="374"/>
      <c r="T1274" s="374"/>
      <c r="U1274" s="374"/>
      <c r="V1274" s="374"/>
      <c r="W1274" s="411"/>
      <c r="X1274" s="411"/>
      <c r="Y1274" s="411"/>
      <c r="Z1274" s="411"/>
      <c r="AA1274" s="411"/>
    </row>
    <row r="1275" spans="1:27" ht="12.75" customHeight="1">
      <c r="A1275" s="411"/>
      <c r="B1275" s="411"/>
      <c r="C1275" s="411"/>
      <c r="D1275" s="411"/>
      <c r="E1275" s="411"/>
      <c r="F1275" s="374"/>
      <c r="G1275" s="411"/>
      <c r="H1275" s="411"/>
      <c r="I1275" s="411"/>
      <c r="J1275" s="411"/>
      <c r="K1275" s="411"/>
      <c r="L1275" s="411"/>
      <c r="M1275" s="374"/>
      <c r="N1275" s="374"/>
      <c r="O1275" s="374"/>
      <c r="P1275" s="374"/>
      <c r="Q1275" s="374"/>
      <c r="R1275" s="374"/>
      <c r="S1275" s="374"/>
      <c r="T1275" s="374"/>
      <c r="U1275" s="374"/>
      <c r="V1275" s="374"/>
      <c r="W1275" s="411"/>
      <c r="X1275" s="411"/>
      <c r="Y1275" s="411"/>
      <c r="Z1275" s="411"/>
      <c r="AA1275" s="411"/>
    </row>
    <row r="1276" spans="1:27" ht="12.75" customHeight="1">
      <c r="A1276" s="411"/>
      <c r="B1276" s="411"/>
      <c r="C1276" s="411"/>
      <c r="D1276" s="411"/>
      <c r="E1276" s="411"/>
      <c r="F1276" s="374"/>
      <c r="G1276" s="411"/>
      <c r="H1276" s="411"/>
      <c r="I1276" s="411"/>
      <c r="J1276" s="411"/>
      <c r="K1276" s="411"/>
      <c r="L1276" s="411"/>
      <c r="M1276" s="374"/>
      <c r="N1276" s="374"/>
      <c r="O1276" s="374"/>
      <c r="P1276" s="374"/>
      <c r="Q1276" s="374"/>
      <c r="R1276" s="374"/>
      <c r="S1276" s="374"/>
      <c r="T1276" s="374"/>
      <c r="U1276" s="374"/>
      <c r="V1276" s="374"/>
      <c r="W1276" s="411"/>
      <c r="X1276" s="411"/>
      <c r="Y1276" s="411"/>
      <c r="Z1276" s="411"/>
      <c r="AA1276" s="411"/>
    </row>
    <row r="1277" spans="1:27" ht="12.75" customHeight="1">
      <c r="A1277" s="411"/>
      <c r="B1277" s="411"/>
      <c r="C1277" s="411"/>
      <c r="D1277" s="411"/>
      <c r="E1277" s="411"/>
      <c r="F1277" s="374"/>
      <c r="G1277" s="411"/>
      <c r="H1277" s="411"/>
      <c r="I1277" s="411"/>
      <c r="J1277" s="411"/>
      <c r="K1277" s="411"/>
      <c r="L1277" s="411"/>
      <c r="M1277" s="374"/>
      <c r="N1277" s="374"/>
      <c r="O1277" s="374"/>
      <c r="P1277" s="374"/>
      <c r="Q1277" s="374"/>
      <c r="R1277" s="374"/>
      <c r="S1277" s="374"/>
      <c r="T1277" s="374"/>
      <c r="U1277" s="374"/>
      <c r="V1277" s="374"/>
      <c r="W1277" s="411"/>
      <c r="X1277" s="411"/>
      <c r="Y1277" s="411"/>
      <c r="Z1277" s="411"/>
      <c r="AA1277" s="411"/>
    </row>
    <row r="1278" spans="1:27" ht="12.75" customHeight="1">
      <c r="A1278" s="411"/>
      <c r="B1278" s="411"/>
      <c r="C1278" s="411"/>
      <c r="D1278" s="411"/>
      <c r="E1278" s="411"/>
      <c r="F1278" s="374"/>
      <c r="G1278" s="411"/>
      <c r="H1278" s="411"/>
      <c r="I1278" s="411"/>
      <c r="J1278" s="411"/>
      <c r="K1278" s="411"/>
      <c r="L1278" s="411"/>
      <c r="M1278" s="374"/>
      <c r="N1278" s="374"/>
      <c r="O1278" s="374"/>
      <c r="P1278" s="374"/>
      <c r="Q1278" s="374"/>
      <c r="R1278" s="374"/>
      <c r="S1278" s="374"/>
      <c r="T1278" s="374"/>
      <c r="U1278" s="374"/>
      <c r="V1278" s="374"/>
      <c r="W1278" s="411"/>
      <c r="X1278" s="411"/>
      <c r="Y1278" s="411"/>
      <c r="Z1278" s="411"/>
      <c r="AA1278" s="411"/>
    </row>
    <row r="1279" spans="1:27" ht="12.75" customHeight="1">
      <c r="A1279" s="411"/>
      <c r="B1279" s="411"/>
      <c r="C1279" s="411"/>
      <c r="D1279" s="411"/>
      <c r="E1279" s="411"/>
      <c r="F1279" s="374"/>
      <c r="G1279" s="411"/>
      <c r="H1279" s="411"/>
      <c r="I1279" s="411"/>
      <c r="J1279" s="411"/>
      <c r="K1279" s="411"/>
      <c r="L1279" s="411"/>
      <c r="M1279" s="374"/>
      <c r="N1279" s="374"/>
      <c r="O1279" s="374"/>
      <c r="P1279" s="374"/>
      <c r="Q1279" s="374"/>
      <c r="R1279" s="374"/>
      <c r="S1279" s="374"/>
      <c r="T1279" s="374"/>
      <c r="U1279" s="374"/>
      <c r="V1279" s="374"/>
      <c r="W1279" s="411"/>
      <c r="X1279" s="411"/>
      <c r="Y1279" s="411"/>
      <c r="Z1279" s="411"/>
      <c r="AA1279" s="411"/>
    </row>
    <row r="1280" spans="1:27" ht="12.75" customHeight="1">
      <c r="A1280" s="411"/>
      <c r="B1280" s="411"/>
      <c r="C1280" s="411"/>
      <c r="D1280" s="411"/>
      <c r="E1280" s="411"/>
      <c r="F1280" s="374"/>
      <c r="G1280" s="411"/>
      <c r="H1280" s="411"/>
      <c r="I1280" s="411"/>
      <c r="J1280" s="411"/>
      <c r="K1280" s="411"/>
      <c r="L1280" s="411"/>
      <c r="M1280" s="374"/>
      <c r="N1280" s="374"/>
      <c r="O1280" s="374"/>
      <c r="P1280" s="374"/>
      <c r="Q1280" s="374"/>
      <c r="R1280" s="374"/>
      <c r="S1280" s="374"/>
      <c r="T1280" s="374"/>
      <c r="U1280" s="374"/>
      <c r="V1280" s="374"/>
      <c r="W1280" s="411"/>
      <c r="X1280" s="411"/>
      <c r="Y1280" s="411"/>
      <c r="Z1280" s="411"/>
      <c r="AA1280" s="411"/>
    </row>
    <row r="1281" spans="1:27" ht="12.75" customHeight="1">
      <c r="A1281" s="411"/>
      <c r="B1281" s="411"/>
      <c r="C1281" s="411"/>
      <c r="D1281" s="411"/>
      <c r="E1281" s="411"/>
      <c r="F1281" s="374"/>
      <c r="G1281" s="411"/>
      <c r="H1281" s="411"/>
      <c r="I1281" s="411"/>
      <c r="J1281" s="411"/>
      <c r="K1281" s="411"/>
      <c r="L1281" s="411"/>
      <c r="M1281" s="374"/>
      <c r="N1281" s="374"/>
      <c r="O1281" s="374"/>
      <c r="P1281" s="374"/>
      <c r="Q1281" s="374"/>
      <c r="R1281" s="374"/>
      <c r="S1281" s="374"/>
      <c r="T1281" s="374"/>
      <c r="U1281" s="374"/>
      <c r="V1281" s="374"/>
      <c r="W1281" s="411"/>
      <c r="X1281" s="411"/>
      <c r="Y1281" s="411"/>
      <c r="Z1281" s="411"/>
      <c r="AA1281" s="411"/>
    </row>
    <row r="1282" spans="1:27" ht="12.75" customHeight="1">
      <c r="A1282" s="411"/>
      <c r="B1282" s="411"/>
      <c r="C1282" s="411"/>
      <c r="D1282" s="411"/>
      <c r="E1282" s="411"/>
      <c r="F1282" s="374"/>
      <c r="G1282" s="411"/>
      <c r="H1282" s="411"/>
      <c r="I1282" s="411"/>
      <c r="J1282" s="411"/>
      <c r="K1282" s="411"/>
      <c r="L1282" s="411"/>
      <c r="M1282" s="374"/>
      <c r="N1282" s="374"/>
      <c r="O1282" s="374"/>
      <c r="P1282" s="374"/>
      <c r="Q1282" s="374"/>
      <c r="R1282" s="374"/>
      <c r="S1282" s="374"/>
      <c r="T1282" s="374"/>
      <c r="U1282" s="374"/>
      <c r="V1282" s="374"/>
      <c r="W1282" s="411"/>
      <c r="X1282" s="411"/>
      <c r="Y1282" s="411"/>
      <c r="Z1282" s="411"/>
      <c r="AA1282" s="411"/>
    </row>
    <row r="1283" spans="1:27" ht="12.75" customHeight="1">
      <c r="A1283" s="411"/>
      <c r="B1283" s="411"/>
      <c r="C1283" s="411"/>
      <c r="D1283" s="411"/>
      <c r="E1283" s="411"/>
      <c r="F1283" s="374"/>
      <c r="G1283" s="411"/>
      <c r="H1283" s="411"/>
      <c r="I1283" s="411"/>
      <c r="J1283" s="411"/>
      <c r="K1283" s="411"/>
      <c r="L1283" s="411"/>
      <c r="M1283" s="374"/>
      <c r="N1283" s="374"/>
      <c r="O1283" s="374"/>
      <c r="P1283" s="374"/>
      <c r="Q1283" s="374"/>
      <c r="R1283" s="374"/>
      <c r="S1283" s="374"/>
      <c r="T1283" s="374"/>
      <c r="U1283" s="374"/>
      <c r="V1283" s="374"/>
      <c r="W1283" s="411"/>
      <c r="X1283" s="411"/>
      <c r="Y1283" s="411"/>
      <c r="Z1283" s="411"/>
      <c r="AA1283" s="411"/>
    </row>
    <row r="1284" spans="1:27" ht="12.75" customHeight="1">
      <c r="A1284" s="411"/>
      <c r="B1284" s="411"/>
      <c r="C1284" s="411"/>
      <c r="D1284" s="411"/>
      <c r="E1284" s="411"/>
      <c r="F1284" s="374"/>
      <c r="G1284" s="411"/>
      <c r="H1284" s="411"/>
      <c r="I1284" s="411"/>
      <c r="J1284" s="411"/>
      <c r="K1284" s="411"/>
      <c r="L1284" s="411"/>
      <c r="M1284" s="374"/>
      <c r="N1284" s="374"/>
      <c r="O1284" s="374"/>
      <c r="P1284" s="374"/>
      <c r="Q1284" s="374"/>
      <c r="R1284" s="374"/>
      <c r="S1284" s="374"/>
      <c r="T1284" s="374"/>
      <c r="U1284" s="374"/>
      <c r="V1284" s="374"/>
      <c r="W1284" s="411"/>
      <c r="X1284" s="411"/>
      <c r="Y1284" s="411"/>
      <c r="Z1284" s="411"/>
      <c r="AA1284" s="411"/>
    </row>
    <row r="1285" spans="1:27" ht="12.75" customHeight="1">
      <c r="A1285" s="411"/>
      <c r="B1285" s="411"/>
      <c r="C1285" s="411"/>
      <c r="D1285" s="411"/>
      <c r="E1285" s="411"/>
      <c r="F1285" s="374"/>
      <c r="G1285" s="411"/>
      <c r="H1285" s="411"/>
      <c r="I1285" s="411"/>
      <c r="J1285" s="411"/>
      <c r="K1285" s="411"/>
      <c r="L1285" s="411"/>
      <c r="M1285" s="374"/>
      <c r="N1285" s="374"/>
      <c r="O1285" s="374"/>
      <c r="P1285" s="374"/>
      <c r="Q1285" s="374"/>
      <c r="R1285" s="374"/>
      <c r="S1285" s="374"/>
      <c r="T1285" s="374"/>
      <c r="U1285" s="374"/>
      <c r="V1285" s="374"/>
      <c r="W1285" s="411"/>
      <c r="X1285" s="411"/>
      <c r="Y1285" s="411"/>
      <c r="Z1285" s="411"/>
      <c r="AA1285" s="411"/>
    </row>
    <row r="1286" spans="1:27" ht="12.75" customHeight="1">
      <c r="A1286" s="411"/>
      <c r="B1286" s="411"/>
      <c r="C1286" s="411"/>
      <c r="D1286" s="411"/>
      <c r="E1286" s="411"/>
      <c r="F1286" s="374"/>
      <c r="G1286" s="411"/>
      <c r="H1286" s="411"/>
      <c r="I1286" s="411"/>
      <c r="J1286" s="411"/>
      <c r="K1286" s="411"/>
      <c r="L1286" s="411"/>
      <c r="M1286" s="374"/>
      <c r="N1286" s="374"/>
      <c r="O1286" s="374"/>
      <c r="P1286" s="374"/>
      <c r="Q1286" s="374"/>
      <c r="R1286" s="374"/>
      <c r="S1286" s="374"/>
      <c r="T1286" s="374"/>
      <c r="U1286" s="374"/>
      <c r="V1286" s="374"/>
      <c r="W1286" s="411"/>
      <c r="X1286" s="411"/>
      <c r="Y1286" s="411"/>
      <c r="Z1286" s="411"/>
      <c r="AA1286" s="411"/>
    </row>
    <row r="1287" spans="1:27" ht="12.75" customHeight="1">
      <c r="A1287" s="411"/>
      <c r="B1287" s="411"/>
      <c r="C1287" s="411"/>
      <c r="D1287" s="411"/>
      <c r="E1287" s="411"/>
      <c r="F1287" s="374"/>
      <c r="G1287" s="411"/>
      <c r="H1287" s="411"/>
      <c r="I1287" s="411"/>
      <c r="J1287" s="411"/>
      <c r="K1287" s="411"/>
      <c r="L1287" s="411"/>
      <c r="M1287" s="374"/>
      <c r="N1287" s="374"/>
      <c r="O1287" s="374"/>
      <c r="P1287" s="374"/>
      <c r="Q1287" s="374"/>
      <c r="R1287" s="374"/>
      <c r="S1287" s="374"/>
      <c r="T1287" s="374"/>
      <c r="U1287" s="374"/>
      <c r="V1287" s="374"/>
      <c r="W1287" s="411"/>
      <c r="X1287" s="411"/>
      <c r="Y1287" s="411"/>
      <c r="Z1287" s="411"/>
      <c r="AA1287" s="411"/>
    </row>
    <row r="1288" spans="1:27" ht="12.75" customHeight="1">
      <c r="A1288" s="411"/>
      <c r="B1288" s="411"/>
      <c r="C1288" s="411"/>
      <c r="D1288" s="411"/>
      <c r="E1288" s="411"/>
      <c r="F1288" s="374"/>
      <c r="G1288" s="411"/>
      <c r="H1288" s="411"/>
      <c r="I1288" s="411"/>
      <c r="J1288" s="411"/>
      <c r="K1288" s="411"/>
      <c r="L1288" s="411"/>
      <c r="M1288" s="374"/>
      <c r="N1288" s="374"/>
      <c r="O1288" s="374"/>
      <c r="P1288" s="374"/>
      <c r="Q1288" s="374"/>
      <c r="R1288" s="374"/>
      <c r="S1288" s="374"/>
      <c r="T1288" s="374"/>
      <c r="U1288" s="374"/>
      <c r="V1288" s="374"/>
      <c r="W1288" s="411"/>
      <c r="X1288" s="411"/>
      <c r="Y1288" s="411"/>
      <c r="Z1288" s="411"/>
      <c r="AA1288" s="411"/>
    </row>
    <row r="1289" spans="1:27" ht="12.75" customHeight="1">
      <c r="A1289" s="411"/>
      <c r="B1289" s="411"/>
      <c r="C1289" s="411"/>
      <c r="D1289" s="411"/>
      <c r="E1289" s="411"/>
      <c r="F1289" s="374"/>
      <c r="G1289" s="411"/>
      <c r="H1289" s="411"/>
      <c r="I1289" s="411"/>
      <c r="J1289" s="411"/>
      <c r="K1289" s="411"/>
      <c r="L1289" s="411"/>
      <c r="M1289" s="374"/>
      <c r="N1289" s="374"/>
      <c r="O1289" s="374"/>
      <c r="P1289" s="374"/>
      <c r="Q1289" s="374"/>
      <c r="R1289" s="374"/>
      <c r="S1289" s="374"/>
      <c r="T1289" s="374"/>
      <c r="U1289" s="374"/>
      <c r="V1289" s="374"/>
      <c r="W1289" s="411"/>
      <c r="X1289" s="411"/>
      <c r="Y1289" s="411"/>
      <c r="Z1289" s="411"/>
      <c r="AA1289" s="411"/>
    </row>
    <row r="1290" spans="1:27" ht="12.75" customHeight="1">
      <c r="A1290" s="411"/>
      <c r="B1290" s="411"/>
      <c r="C1290" s="411"/>
      <c r="D1290" s="411"/>
      <c r="E1290" s="411"/>
      <c r="F1290" s="374"/>
      <c r="G1290" s="411"/>
      <c r="H1290" s="411"/>
      <c r="I1290" s="411"/>
      <c r="J1290" s="411"/>
      <c r="K1290" s="411"/>
      <c r="L1290" s="411"/>
      <c r="M1290" s="374"/>
      <c r="N1290" s="374"/>
      <c r="O1290" s="374"/>
      <c r="P1290" s="374"/>
      <c r="Q1290" s="374"/>
      <c r="R1290" s="374"/>
      <c r="S1290" s="374"/>
      <c r="T1290" s="374"/>
      <c r="U1290" s="374"/>
      <c r="V1290" s="374"/>
      <c r="W1290" s="411"/>
      <c r="X1290" s="411"/>
      <c r="Y1290" s="411"/>
      <c r="Z1290" s="411"/>
      <c r="AA1290" s="411"/>
    </row>
    <row r="1291" spans="1:27" ht="12.75" customHeight="1">
      <c r="A1291" s="411"/>
      <c r="B1291" s="411"/>
      <c r="C1291" s="411"/>
      <c r="D1291" s="411"/>
      <c r="E1291" s="411"/>
      <c r="F1291" s="374"/>
      <c r="G1291" s="411"/>
      <c r="H1291" s="411"/>
      <c r="I1291" s="411"/>
      <c r="J1291" s="411"/>
      <c r="K1291" s="411"/>
      <c r="L1291" s="411"/>
      <c r="M1291" s="374"/>
      <c r="N1291" s="374"/>
      <c r="O1291" s="374"/>
      <c r="P1291" s="374"/>
      <c r="Q1291" s="374"/>
      <c r="R1291" s="374"/>
      <c r="S1291" s="374"/>
      <c r="T1291" s="374"/>
      <c r="U1291" s="374"/>
      <c r="V1291" s="374"/>
      <c r="W1291" s="411"/>
      <c r="X1291" s="411"/>
      <c r="Y1291" s="411"/>
      <c r="Z1291" s="411"/>
      <c r="AA1291" s="411"/>
    </row>
    <row r="1292" spans="1:27" ht="12.75" customHeight="1">
      <c r="A1292" s="411"/>
      <c r="B1292" s="411"/>
      <c r="C1292" s="411"/>
      <c r="D1292" s="411"/>
      <c r="E1292" s="411"/>
      <c r="F1292" s="374"/>
      <c r="G1292" s="411"/>
      <c r="H1292" s="411"/>
      <c r="I1292" s="411"/>
      <c r="J1292" s="411"/>
      <c r="K1292" s="411"/>
      <c r="L1292" s="411"/>
      <c r="M1292" s="374"/>
      <c r="N1292" s="374"/>
      <c r="O1292" s="374"/>
      <c r="P1292" s="374"/>
      <c r="Q1292" s="374"/>
      <c r="R1292" s="374"/>
      <c r="S1292" s="374"/>
      <c r="T1292" s="374"/>
      <c r="U1292" s="374"/>
      <c r="V1292" s="374"/>
      <c r="W1292" s="411"/>
      <c r="X1292" s="411"/>
      <c r="Y1292" s="411"/>
      <c r="Z1292" s="411"/>
      <c r="AA1292" s="411"/>
    </row>
    <row r="1293" spans="1:27" ht="12.75" customHeight="1">
      <c r="A1293" s="411"/>
      <c r="B1293" s="411"/>
      <c r="C1293" s="411"/>
      <c r="D1293" s="411"/>
      <c r="E1293" s="411"/>
      <c r="F1293" s="374"/>
      <c r="G1293" s="411"/>
      <c r="H1293" s="411"/>
      <c r="I1293" s="411"/>
      <c r="J1293" s="411"/>
      <c r="K1293" s="411"/>
      <c r="L1293" s="411"/>
      <c r="M1293" s="374"/>
      <c r="N1293" s="374"/>
      <c r="O1293" s="374"/>
      <c r="P1293" s="374"/>
      <c r="Q1293" s="374"/>
      <c r="R1293" s="374"/>
      <c r="S1293" s="374"/>
      <c r="T1293" s="374"/>
      <c r="U1293" s="374"/>
      <c r="V1293" s="374"/>
      <c r="W1293" s="411"/>
      <c r="X1293" s="411"/>
      <c r="Y1293" s="411"/>
      <c r="Z1293" s="411"/>
      <c r="AA1293" s="411"/>
    </row>
    <row r="1294" spans="1:27" ht="12.75" customHeight="1">
      <c r="A1294" s="411"/>
      <c r="B1294" s="411"/>
      <c r="C1294" s="411"/>
      <c r="D1294" s="411"/>
      <c r="E1294" s="411"/>
      <c r="F1294" s="374"/>
      <c r="G1294" s="411"/>
      <c r="H1294" s="411"/>
      <c r="I1294" s="411"/>
      <c r="J1294" s="411"/>
      <c r="K1294" s="411"/>
      <c r="L1294" s="411"/>
      <c r="M1294" s="374"/>
      <c r="N1294" s="374"/>
      <c r="O1294" s="374"/>
      <c r="P1294" s="374"/>
      <c r="Q1294" s="374"/>
      <c r="R1294" s="374"/>
      <c r="S1294" s="374"/>
      <c r="T1294" s="374"/>
      <c r="U1294" s="374"/>
      <c r="V1294" s="374"/>
      <c r="W1294" s="411"/>
      <c r="X1294" s="411"/>
      <c r="Y1294" s="411"/>
      <c r="Z1294" s="411"/>
      <c r="AA1294" s="411"/>
    </row>
    <row r="1295" spans="1:27" ht="12.75" customHeight="1">
      <c r="A1295" s="411"/>
      <c r="B1295" s="411"/>
      <c r="C1295" s="411"/>
      <c r="D1295" s="411"/>
      <c r="E1295" s="411"/>
      <c r="F1295" s="374"/>
      <c r="G1295" s="411"/>
      <c r="H1295" s="411"/>
      <c r="I1295" s="411"/>
      <c r="J1295" s="411"/>
      <c r="K1295" s="411"/>
      <c r="L1295" s="411"/>
      <c r="M1295" s="374"/>
      <c r="N1295" s="374"/>
      <c r="O1295" s="374"/>
      <c r="P1295" s="374"/>
      <c r="Q1295" s="374"/>
      <c r="R1295" s="374"/>
      <c r="S1295" s="374"/>
      <c r="T1295" s="374"/>
      <c r="U1295" s="374"/>
      <c r="V1295" s="374"/>
      <c r="W1295" s="411"/>
      <c r="X1295" s="411"/>
      <c r="Y1295" s="411"/>
      <c r="Z1295" s="411"/>
      <c r="AA1295" s="411"/>
    </row>
    <row r="1296" spans="1:27" ht="12.75" customHeight="1">
      <c r="A1296" s="411"/>
      <c r="B1296" s="411"/>
      <c r="C1296" s="411"/>
      <c r="D1296" s="411"/>
      <c r="E1296" s="411"/>
      <c r="F1296" s="374"/>
      <c r="G1296" s="411"/>
      <c r="H1296" s="411"/>
      <c r="I1296" s="411"/>
      <c r="J1296" s="411"/>
      <c r="K1296" s="411"/>
      <c r="L1296" s="411"/>
      <c r="M1296" s="374"/>
      <c r="N1296" s="374"/>
      <c r="O1296" s="374"/>
      <c r="P1296" s="374"/>
      <c r="Q1296" s="374"/>
      <c r="R1296" s="374"/>
      <c r="S1296" s="374"/>
      <c r="T1296" s="374"/>
      <c r="U1296" s="374"/>
      <c r="V1296" s="374"/>
      <c r="W1296" s="411"/>
      <c r="X1296" s="411"/>
      <c r="Y1296" s="411"/>
      <c r="Z1296" s="411"/>
      <c r="AA1296" s="411"/>
    </row>
    <row r="1297" spans="1:27" ht="12.75" customHeight="1">
      <c r="A1297" s="411"/>
      <c r="B1297" s="411"/>
      <c r="C1297" s="411"/>
      <c r="D1297" s="411"/>
      <c r="E1297" s="411"/>
      <c r="F1297" s="374"/>
      <c r="G1297" s="411"/>
      <c r="H1297" s="411"/>
      <c r="I1297" s="411"/>
      <c r="J1297" s="411"/>
      <c r="K1297" s="411"/>
      <c r="L1297" s="411"/>
      <c r="M1297" s="374"/>
      <c r="N1297" s="374"/>
      <c r="O1297" s="374"/>
      <c r="P1297" s="374"/>
      <c r="Q1297" s="374"/>
      <c r="R1297" s="374"/>
      <c r="S1297" s="374"/>
      <c r="T1297" s="374"/>
      <c r="U1297" s="374"/>
      <c r="V1297" s="374"/>
      <c r="W1297" s="411"/>
      <c r="X1297" s="411"/>
      <c r="Y1297" s="411"/>
      <c r="Z1297" s="411"/>
      <c r="AA1297" s="411"/>
    </row>
    <row r="1298" spans="1:27" ht="12.75" customHeight="1">
      <c r="A1298" s="411"/>
      <c r="B1298" s="411"/>
      <c r="C1298" s="411"/>
      <c r="D1298" s="411"/>
      <c r="E1298" s="411"/>
      <c r="F1298" s="374"/>
      <c r="G1298" s="411"/>
      <c r="H1298" s="411"/>
      <c r="I1298" s="411"/>
      <c r="J1298" s="411"/>
      <c r="K1298" s="411"/>
      <c r="L1298" s="411"/>
      <c r="M1298" s="374"/>
      <c r="N1298" s="374"/>
      <c r="O1298" s="374"/>
      <c r="P1298" s="374"/>
      <c r="Q1298" s="374"/>
      <c r="R1298" s="374"/>
      <c r="S1298" s="374"/>
      <c r="T1298" s="374"/>
      <c r="U1298" s="374"/>
      <c r="V1298" s="374"/>
      <c r="W1298" s="411"/>
      <c r="X1298" s="411"/>
      <c r="Y1298" s="411"/>
      <c r="Z1298" s="411"/>
      <c r="AA1298" s="411"/>
    </row>
    <row r="1299" spans="1:27" ht="12.75" customHeight="1">
      <c r="A1299" s="411"/>
      <c r="B1299" s="411"/>
      <c r="C1299" s="411"/>
      <c r="D1299" s="411"/>
      <c r="E1299" s="411"/>
      <c r="F1299" s="374"/>
      <c r="G1299" s="411"/>
      <c r="H1299" s="411"/>
      <c r="I1299" s="411"/>
      <c r="J1299" s="411"/>
      <c r="K1299" s="411"/>
      <c r="L1299" s="411"/>
      <c r="M1299" s="374"/>
      <c r="N1299" s="374"/>
      <c r="O1299" s="374"/>
      <c r="P1299" s="374"/>
      <c r="Q1299" s="374"/>
      <c r="R1299" s="374"/>
      <c r="S1299" s="374"/>
      <c r="T1299" s="374"/>
      <c r="U1299" s="374"/>
      <c r="V1299" s="374"/>
      <c r="W1299" s="411"/>
      <c r="X1299" s="411"/>
      <c r="Y1299" s="411"/>
      <c r="Z1299" s="411"/>
      <c r="AA1299" s="411"/>
    </row>
    <row r="1300" spans="1:27" ht="12.75" customHeight="1">
      <c r="A1300" s="411"/>
      <c r="B1300" s="411"/>
      <c r="C1300" s="411"/>
      <c r="D1300" s="411"/>
      <c r="E1300" s="411"/>
      <c r="F1300" s="374"/>
      <c r="G1300" s="411"/>
      <c r="H1300" s="411"/>
      <c r="I1300" s="411"/>
      <c r="J1300" s="411"/>
      <c r="K1300" s="411"/>
      <c r="L1300" s="411"/>
      <c r="M1300" s="374"/>
      <c r="N1300" s="374"/>
      <c r="O1300" s="374"/>
      <c r="P1300" s="374"/>
      <c r="Q1300" s="374"/>
      <c r="R1300" s="374"/>
      <c r="S1300" s="374"/>
      <c r="T1300" s="374"/>
      <c r="U1300" s="374"/>
      <c r="V1300" s="374"/>
      <c r="W1300" s="411"/>
      <c r="X1300" s="411"/>
      <c r="Y1300" s="411"/>
      <c r="Z1300" s="411"/>
      <c r="AA1300" s="411"/>
    </row>
    <row r="1301" spans="1:27" ht="12.75" customHeight="1">
      <c r="A1301" s="411"/>
      <c r="B1301" s="411"/>
      <c r="C1301" s="411"/>
      <c r="D1301" s="411"/>
      <c r="E1301" s="411"/>
      <c r="F1301" s="374"/>
      <c r="G1301" s="411"/>
      <c r="H1301" s="411"/>
      <c r="I1301" s="411"/>
      <c r="J1301" s="411"/>
      <c r="K1301" s="411"/>
      <c r="L1301" s="411"/>
      <c r="M1301" s="374"/>
      <c r="N1301" s="374"/>
      <c r="O1301" s="374"/>
      <c r="P1301" s="374"/>
      <c r="Q1301" s="374"/>
      <c r="R1301" s="374"/>
      <c r="S1301" s="374"/>
      <c r="T1301" s="374"/>
      <c r="U1301" s="374"/>
      <c r="V1301" s="374"/>
      <c r="W1301" s="411"/>
      <c r="X1301" s="411"/>
      <c r="Y1301" s="411"/>
      <c r="Z1301" s="411"/>
      <c r="AA1301" s="411"/>
    </row>
    <row r="1302" spans="1:27" ht="12.75" customHeight="1">
      <c r="A1302" s="411"/>
      <c r="B1302" s="411"/>
      <c r="C1302" s="411"/>
      <c r="D1302" s="411"/>
      <c r="E1302" s="411"/>
      <c r="F1302" s="374"/>
      <c r="G1302" s="411"/>
      <c r="H1302" s="411"/>
      <c r="I1302" s="411"/>
      <c r="J1302" s="411"/>
      <c r="K1302" s="411"/>
      <c r="L1302" s="411"/>
      <c r="M1302" s="374"/>
      <c r="N1302" s="374"/>
      <c r="O1302" s="374"/>
      <c r="P1302" s="374"/>
      <c r="Q1302" s="374"/>
      <c r="R1302" s="374"/>
      <c r="S1302" s="374"/>
      <c r="T1302" s="374"/>
      <c r="U1302" s="374"/>
      <c r="V1302" s="374"/>
      <c r="W1302" s="411"/>
      <c r="X1302" s="411"/>
      <c r="Y1302" s="411"/>
      <c r="Z1302" s="411"/>
      <c r="AA1302" s="411"/>
    </row>
    <row r="1303" spans="1:27" ht="12.75" customHeight="1">
      <c r="A1303" s="411"/>
      <c r="B1303" s="411"/>
      <c r="C1303" s="411"/>
      <c r="D1303" s="411"/>
      <c r="E1303" s="411"/>
      <c r="F1303" s="374"/>
      <c r="G1303" s="411"/>
      <c r="H1303" s="411"/>
      <c r="I1303" s="411"/>
      <c r="J1303" s="411"/>
      <c r="K1303" s="411"/>
      <c r="L1303" s="411"/>
      <c r="M1303" s="374"/>
      <c r="N1303" s="374"/>
      <c r="O1303" s="374"/>
      <c r="P1303" s="374"/>
      <c r="Q1303" s="374"/>
      <c r="R1303" s="374"/>
      <c r="S1303" s="374"/>
      <c r="T1303" s="374"/>
      <c r="U1303" s="374"/>
      <c r="V1303" s="374"/>
      <c r="W1303" s="411"/>
      <c r="X1303" s="411"/>
      <c r="Y1303" s="411"/>
      <c r="Z1303" s="411"/>
      <c r="AA1303" s="411"/>
    </row>
    <row r="1304" spans="1:27" ht="12.75" customHeight="1">
      <c r="A1304" s="411"/>
      <c r="B1304" s="411"/>
      <c r="C1304" s="411"/>
      <c r="D1304" s="411"/>
      <c r="E1304" s="411"/>
      <c r="F1304" s="374"/>
      <c r="G1304" s="411"/>
      <c r="H1304" s="411"/>
      <c r="I1304" s="411"/>
      <c r="J1304" s="411"/>
      <c r="K1304" s="411"/>
      <c r="L1304" s="411"/>
      <c r="M1304" s="374"/>
      <c r="N1304" s="374"/>
      <c r="O1304" s="374"/>
      <c r="P1304" s="374"/>
      <c r="Q1304" s="374"/>
      <c r="R1304" s="374"/>
      <c r="S1304" s="374"/>
      <c r="T1304" s="374"/>
      <c r="U1304" s="374"/>
      <c r="V1304" s="374"/>
      <c r="W1304" s="411"/>
      <c r="X1304" s="411"/>
      <c r="Y1304" s="411"/>
      <c r="Z1304" s="411"/>
      <c r="AA1304" s="411"/>
    </row>
    <row r="1305" spans="1:27" ht="12.75" customHeight="1">
      <c r="A1305" s="411"/>
      <c r="B1305" s="411"/>
      <c r="C1305" s="411"/>
      <c r="D1305" s="411"/>
      <c r="E1305" s="411"/>
      <c r="F1305" s="374"/>
      <c r="G1305" s="411"/>
      <c r="H1305" s="411"/>
      <c r="I1305" s="411"/>
      <c r="J1305" s="411"/>
      <c r="K1305" s="411"/>
      <c r="L1305" s="411"/>
      <c r="M1305" s="374"/>
      <c r="N1305" s="374"/>
      <c r="O1305" s="374"/>
      <c r="P1305" s="374"/>
      <c r="Q1305" s="374"/>
      <c r="R1305" s="374"/>
      <c r="S1305" s="374"/>
      <c r="T1305" s="374"/>
      <c r="U1305" s="374"/>
      <c r="V1305" s="374"/>
      <c r="W1305" s="411"/>
      <c r="X1305" s="411"/>
      <c r="Y1305" s="411"/>
      <c r="Z1305" s="411"/>
      <c r="AA1305" s="411"/>
    </row>
    <row r="1306" spans="1:27" ht="12.75" customHeight="1">
      <c r="A1306" s="411"/>
      <c r="B1306" s="411"/>
      <c r="C1306" s="411"/>
      <c r="D1306" s="411"/>
      <c r="E1306" s="411"/>
      <c r="F1306" s="374"/>
      <c r="G1306" s="411"/>
      <c r="H1306" s="411"/>
      <c r="I1306" s="411"/>
      <c r="J1306" s="411"/>
      <c r="K1306" s="411"/>
      <c r="L1306" s="411"/>
      <c r="M1306" s="374"/>
      <c r="N1306" s="374"/>
      <c r="O1306" s="374"/>
      <c r="P1306" s="374"/>
      <c r="Q1306" s="374"/>
      <c r="R1306" s="374"/>
      <c r="S1306" s="374"/>
      <c r="T1306" s="374"/>
      <c r="U1306" s="374"/>
      <c r="V1306" s="374"/>
      <c r="W1306" s="411"/>
      <c r="X1306" s="411"/>
      <c r="Y1306" s="411"/>
      <c r="Z1306" s="411"/>
      <c r="AA1306" s="411"/>
    </row>
    <row r="1307" spans="1:27" ht="12.75" customHeight="1">
      <c r="A1307" s="411"/>
      <c r="B1307" s="411"/>
      <c r="C1307" s="411"/>
      <c r="D1307" s="411"/>
      <c r="E1307" s="411"/>
      <c r="F1307" s="374"/>
      <c r="G1307" s="411"/>
      <c r="H1307" s="411"/>
      <c r="I1307" s="411"/>
      <c r="J1307" s="411"/>
      <c r="K1307" s="411"/>
      <c r="L1307" s="411"/>
      <c r="M1307" s="374"/>
      <c r="N1307" s="374"/>
      <c r="O1307" s="374"/>
      <c r="P1307" s="374"/>
      <c r="Q1307" s="374"/>
      <c r="R1307" s="374"/>
      <c r="S1307" s="374"/>
      <c r="T1307" s="374"/>
      <c r="U1307" s="374"/>
      <c r="V1307" s="374"/>
      <c r="W1307" s="411"/>
      <c r="X1307" s="411"/>
      <c r="Y1307" s="411"/>
      <c r="Z1307" s="411"/>
      <c r="AA1307" s="411"/>
    </row>
    <row r="1308" spans="1:27" ht="12.75" customHeight="1">
      <c r="A1308" s="411"/>
      <c r="B1308" s="411"/>
      <c r="C1308" s="411"/>
      <c r="D1308" s="411"/>
      <c r="E1308" s="411"/>
      <c r="F1308" s="374"/>
      <c r="G1308" s="411"/>
      <c r="H1308" s="411"/>
      <c r="I1308" s="411"/>
      <c r="J1308" s="411"/>
      <c r="K1308" s="411"/>
      <c r="L1308" s="411"/>
      <c r="M1308" s="374"/>
      <c r="N1308" s="374"/>
      <c r="O1308" s="374"/>
      <c r="P1308" s="374"/>
      <c r="Q1308" s="374"/>
      <c r="R1308" s="374"/>
      <c r="S1308" s="374"/>
      <c r="T1308" s="374"/>
      <c r="U1308" s="374"/>
      <c r="V1308" s="374"/>
      <c r="W1308" s="411"/>
      <c r="X1308" s="411"/>
      <c r="Y1308" s="411"/>
      <c r="Z1308" s="411"/>
      <c r="AA1308" s="411"/>
    </row>
    <row r="1309" spans="1:27" ht="12.75" customHeight="1">
      <c r="A1309" s="411"/>
      <c r="B1309" s="411"/>
      <c r="C1309" s="411"/>
      <c r="D1309" s="411"/>
      <c r="E1309" s="411"/>
      <c r="F1309" s="374"/>
      <c r="G1309" s="411"/>
      <c r="H1309" s="411"/>
      <c r="I1309" s="411"/>
      <c r="J1309" s="411"/>
      <c r="K1309" s="411"/>
      <c r="L1309" s="411"/>
      <c r="M1309" s="374"/>
      <c r="N1309" s="374"/>
      <c r="O1309" s="374"/>
      <c r="P1309" s="374"/>
      <c r="Q1309" s="374"/>
      <c r="R1309" s="374"/>
      <c r="S1309" s="374"/>
      <c r="T1309" s="374"/>
      <c r="U1309" s="374"/>
      <c r="V1309" s="374"/>
      <c r="W1309" s="411"/>
      <c r="X1309" s="411"/>
      <c r="Y1309" s="411"/>
      <c r="Z1309" s="411"/>
      <c r="AA1309" s="411"/>
    </row>
    <row r="1310" spans="1:27" ht="12.75" customHeight="1">
      <c r="A1310" s="411"/>
      <c r="B1310" s="411"/>
      <c r="C1310" s="411"/>
      <c r="D1310" s="411"/>
      <c r="E1310" s="411"/>
      <c r="F1310" s="374"/>
      <c r="G1310" s="411"/>
      <c r="H1310" s="411"/>
      <c r="I1310" s="411"/>
      <c r="J1310" s="411"/>
      <c r="K1310" s="411"/>
      <c r="L1310" s="411"/>
      <c r="M1310" s="374"/>
      <c r="N1310" s="374"/>
      <c r="O1310" s="374"/>
      <c r="P1310" s="374"/>
      <c r="Q1310" s="374"/>
      <c r="R1310" s="374"/>
      <c r="S1310" s="374"/>
      <c r="T1310" s="374"/>
      <c r="U1310" s="374"/>
      <c r="V1310" s="374"/>
      <c r="W1310" s="411"/>
      <c r="X1310" s="411"/>
      <c r="Y1310" s="411"/>
      <c r="Z1310" s="411"/>
      <c r="AA1310" s="411"/>
    </row>
    <row r="1311" spans="1:27" ht="12.75" customHeight="1">
      <c r="A1311" s="411"/>
      <c r="B1311" s="411"/>
      <c r="C1311" s="411"/>
      <c r="D1311" s="411"/>
      <c r="E1311" s="411"/>
      <c r="F1311" s="374"/>
      <c r="G1311" s="411"/>
      <c r="H1311" s="411"/>
      <c r="I1311" s="411"/>
      <c r="J1311" s="411"/>
      <c r="K1311" s="411"/>
      <c r="L1311" s="411"/>
      <c r="M1311" s="374"/>
      <c r="N1311" s="374"/>
      <c r="O1311" s="374"/>
      <c r="P1311" s="374"/>
      <c r="Q1311" s="374"/>
      <c r="R1311" s="374"/>
      <c r="S1311" s="374"/>
      <c r="T1311" s="374"/>
      <c r="U1311" s="374"/>
      <c r="V1311" s="374"/>
      <c r="W1311" s="411"/>
      <c r="X1311" s="411"/>
      <c r="Y1311" s="411"/>
      <c r="Z1311" s="411"/>
      <c r="AA1311" s="411"/>
    </row>
    <row r="1312" spans="1:27" ht="12.75" customHeight="1">
      <c r="A1312" s="411"/>
      <c r="B1312" s="411"/>
      <c r="C1312" s="411"/>
      <c r="D1312" s="411"/>
      <c r="E1312" s="411"/>
      <c r="F1312" s="374"/>
      <c r="G1312" s="411"/>
      <c r="H1312" s="411"/>
      <c r="I1312" s="411"/>
      <c r="J1312" s="411"/>
      <c r="K1312" s="411"/>
      <c r="L1312" s="411"/>
      <c r="M1312" s="374"/>
      <c r="N1312" s="374"/>
      <c r="O1312" s="374"/>
      <c r="P1312" s="374"/>
      <c r="Q1312" s="374"/>
      <c r="R1312" s="374"/>
      <c r="S1312" s="374"/>
      <c r="T1312" s="374"/>
      <c r="U1312" s="374"/>
      <c r="V1312" s="374"/>
      <c r="W1312" s="411"/>
      <c r="X1312" s="411"/>
      <c r="Y1312" s="411"/>
      <c r="Z1312" s="411"/>
      <c r="AA1312" s="411"/>
    </row>
    <row r="1313" spans="1:27" ht="12.75" customHeight="1">
      <c r="A1313" s="411"/>
      <c r="B1313" s="411"/>
      <c r="C1313" s="411"/>
      <c r="D1313" s="411"/>
      <c r="E1313" s="411"/>
      <c r="F1313" s="374"/>
      <c r="G1313" s="411"/>
      <c r="H1313" s="411"/>
      <c r="I1313" s="411"/>
      <c r="J1313" s="411"/>
      <c r="K1313" s="411"/>
      <c r="L1313" s="411"/>
      <c r="M1313" s="374"/>
      <c r="N1313" s="374"/>
      <c r="O1313" s="374"/>
      <c r="P1313" s="374"/>
      <c r="Q1313" s="374"/>
      <c r="R1313" s="374"/>
      <c r="S1313" s="374"/>
      <c r="T1313" s="374"/>
      <c r="U1313" s="374"/>
      <c r="V1313" s="374"/>
      <c r="W1313" s="411"/>
      <c r="X1313" s="411"/>
      <c r="Y1313" s="411"/>
      <c r="Z1313" s="411"/>
      <c r="AA1313" s="411"/>
    </row>
    <row r="1314" spans="1:27" ht="12.75" customHeight="1">
      <c r="A1314" s="411"/>
      <c r="B1314" s="411"/>
      <c r="C1314" s="411"/>
      <c r="D1314" s="411"/>
      <c r="E1314" s="411"/>
      <c r="F1314" s="374"/>
      <c r="G1314" s="411"/>
      <c r="H1314" s="411"/>
      <c r="I1314" s="411"/>
      <c r="J1314" s="411"/>
      <c r="K1314" s="411"/>
      <c r="L1314" s="411"/>
      <c r="M1314" s="374"/>
      <c r="N1314" s="374"/>
      <c r="O1314" s="374"/>
      <c r="P1314" s="374"/>
      <c r="Q1314" s="374"/>
      <c r="R1314" s="374"/>
      <c r="S1314" s="374"/>
      <c r="T1314" s="374"/>
      <c r="U1314" s="374"/>
      <c r="V1314" s="374"/>
      <c r="W1314" s="411"/>
      <c r="X1314" s="411"/>
      <c r="Y1314" s="411"/>
      <c r="Z1314" s="411"/>
      <c r="AA1314" s="411"/>
    </row>
    <row r="1315" spans="1:27" ht="12.75" customHeight="1">
      <c r="A1315" s="411"/>
      <c r="B1315" s="411"/>
      <c r="C1315" s="411"/>
      <c r="D1315" s="411"/>
      <c r="E1315" s="411"/>
      <c r="F1315" s="374"/>
      <c r="G1315" s="411"/>
      <c r="H1315" s="411"/>
      <c r="I1315" s="411"/>
      <c r="J1315" s="411"/>
      <c r="K1315" s="411"/>
      <c r="L1315" s="411"/>
      <c r="M1315" s="374"/>
      <c r="N1315" s="374"/>
      <c r="O1315" s="374"/>
      <c r="P1315" s="374"/>
      <c r="Q1315" s="374"/>
      <c r="R1315" s="374"/>
      <c r="S1315" s="374"/>
      <c r="T1315" s="374"/>
      <c r="U1315" s="374"/>
      <c r="V1315" s="374"/>
      <c r="W1315" s="411"/>
      <c r="X1315" s="411"/>
      <c r="Y1315" s="411"/>
      <c r="Z1315" s="411"/>
      <c r="AA1315" s="411"/>
    </row>
    <row r="1316" spans="1:27" ht="12.75" customHeight="1">
      <c r="A1316" s="411"/>
      <c r="B1316" s="411"/>
      <c r="C1316" s="411"/>
      <c r="D1316" s="411"/>
      <c r="E1316" s="411"/>
      <c r="F1316" s="374"/>
      <c r="G1316" s="411"/>
      <c r="H1316" s="411"/>
      <c r="I1316" s="411"/>
      <c r="J1316" s="411"/>
      <c r="K1316" s="411"/>
      <c r="L1316" s="411"/>
      <c r="M1316" s="374"/>
      <c r="N1316" s="374"/>
      <c r="O1316" s="374"/>
      <c r="P1316" s="374"/>
      <c r="Q1316" s="374"/>
      <c r="R1316" s="374"/>
      <c r="S1316" s="374"/>
      <c r="T1316" s="374"/>
      <c r="U1316" s="374"/>
      <c r="V1316" s="374"/>
      <c r="W1316" s="411"/>
      <c r="X1316" s="411"/>
      <c r="Y1316" s="411"/>
      <c r="Z1316" s="411"/>
      <c r="AA1316" s="411"/>
    </row>
    <row r="1317" spans="1:27" ht="12.75" customHeight="1">
      <c r="A1317" s="411"/>
      <c r="B1317" s="411"/>
      <c r="C1317" s="411"/>
      <c r="D1317" s="411"/>
      <c r="E1317" s="411"/>
      <c r="F1317" s="374"/>
      <c r="G1317" s="411"/>
      <c r="H1317" s="411"/>
      <c r="I1317" s="411"/>
      <c r="J1317" s="411"/>
      <c r="K1317" s="411"/>
      <c r="L1317" s="411"/>
      <c r="M1317" s="374"/>
      <c r="N1317" s="374"/>
      <c r="O1317" s="374"/>
      <c r="P1317" s="374"/>
      <c r="Q1317" s="374"/>
      <c r="R1317" s="374"/>
      <c r="S1317" s="374"/>
      <c r="T1317" s="374"/>
      <c r="U1317" s="374"/>
      <c r="V1317" s="374"/>
      <c r="W1317" s="411"/>
      <c r="X1317" s="411"/>
      <c r="Y1317" s="411"/>
      <c r="Z1317" s="411"/>
      <c r="AA1317" s="411"/>
    </row>
    <row r="1318" spans="1:27" ht="12.75" customHeight="1">
      <c r="A1318" s="411"/>
      <c r="B1318" s="411"/>
      <c r="C1318" s="411"/>
      <c r="D1318" s="411"/>
      <c r="E1318" s="411"/>
      <c r="F1318" s="374"/>
      <c r="G1318" s="411"/>
      <c r="H1318" s="411"/>
      <c r="I1318" s="411"/>
      <c r="J1318" s="411"/>
      <c r="K1318" s="411"/>
      <c r="L1318" s="411"/>
      <c r="M1318" s="374"/>
      <c r="N1318" s="374"/>
      <c r="O1318" s="374"/>
      <c r="P1318" s="374"/>
      <c r="Q1318" s="374"/>
      <c r="R1318" s="374"/>
      <c r="S1318" s="374"/>
      <c r="T1318" s="374"/>
      <c r="U1318" s="374"/>
      <c r="V1318" s="374"/>
      <c r="W1318" s="411"/>
      <c r="X1318" s="411"/>
      <c r="Y1318" s="411"/>
      <c r="Z1318" s="411"/>
      <c r="AA1318" s="411"/>
    </row>
    <row r="1319" spans="1:27" ht="12.75" customHeight="1">
      <c r="A1319" s="411"/>
      <c r="B1319" s="411"/>
      <c r="C1319" s="411"/>
      <c r="D1319" s="411"/>
      <c r="E1319" s="411"/>
      <c r="F1319" s="374"/>
      <c r="G1319" s="411"/>
      <c r="H1319" s="411"/>
      <c r="I1319" s="411"/>
      <c r="J1319" s="411"/>
      <c r="K1319" s="411"/>
      <c r="L1319" s="411"/>
      <c r="M1319" s="374"/>
      <c r="N1319" s="374"/>
      <c r="O1319" s="374"/>
      <c r="P1319" s="374"/>
      <c r="Q1319" s="374"/>
      <c r="R1319" s="374"/>
      <c r="S1319" s="374"/>
      <c r="T1319" s="374"/>
      <c r="U1319" s="374"/>
      <c r="V1319" s="374"/>
      <c r="W1319" s="411"/>
      <c r="X1319" s="411"/>
      <c r="Y1319" s="411"/>
      <c r="Z1319" s="411"/>
      <c r="AA1319" s="411"/>
    </row>
    <row r="1320" spans="1:27" ht="12.75" customHeight="1">
      <c r="A1320" s="411"/>
      <c r="B1320" s="411"/>
      <c r="C1320" s="411"/>
      <c r="D1320" s="411"/>
      <c r="E1320" s="411"/>
      <c r="F1320" s="374"/>
      <c r="G1320" s="411"/>
      <c r="H1320" s="411"/>
      <c r="I1320" s="411"/>
      <c r="J1320" s="411"/>
      <c r="K1320" s="411"/>
      <c r="L1320" s="411"/>
      <c r="M1320" s="374"/>
      <c r="N1320" s="374"/>
      <c r="O1320" s="374"/>
      <c r="P1320" s="374"/>
      <c r="Q1320" s="374"/>
      <c r="R1320" s="374"/>
      <c r="S1320" s="374"/>
      <c r="T1320" s="374"/>
      <c r="U1320" s="374"/>
      <c r="V1320" s="374"/>
      <c r="W1320" s="411"/>
      <c r="X1320" s="411"/>
      <c r="Y1320" s="411"/>
      <c r="Z1320" s="411"/>
      <c r="AA1320" s="411"/>
    </row>
    <row r="1321" spans="1:27" ht="12.75" customHeight="1">
      <c r="A1321" s="411"/>
      <c r="B1321" s="411"/>
      <c r="C1321" s="411"/>
      <c r="D1321" s="411"/>
      <c r="E1321" s="411"/>
      <c r="F1321" s="374"/>
      <c r="G1321" s="411"/>
      <c r="H1321" s="411"/>
      <c r="I1321" s="411"/>
      <c r="J1321" s="411"/>
      <c r="K1321" s="411"/>
      <c r="L1321" s="411"/>
      <c r="M1321" s="374"/>
      <c r="N1321" s="374"/>
      <c r="O1321" s="374"/>
      <c r="P1321" s="374"/>
      <c r="Q1321" s="374"/>
      <c r="R1321" s="374"/>
      <c r="S1321" s="374"/>
      <c r="T1321" s="374"/>
      <c r="U1321" s="374"/>
      <c r="V1321" s="374"/>
      <c r="W1321" s="411"/>
      <c r="X1321" s="411"/>
      <c r="Y1321" s="411"/>
      <c r="Z1321" s="411"/>
      <c r="AA1321" s="411"/>
    </row>
    <row r="1322" spans="1:27" ht="12.75" customHeight="1">
      <c r="A1322" s="411"/>
      <c r="B1322" s="411"/>
      <c r="C1322" s="411"/>
      <c r="D1322" s="411"/>
      <c r="E1322" s="411"/>
      <c r="F1322" s="374"/>
      <c r="G1322" s="411"/>
      <c r="H1322" s="411"/>
      <c r="I1322" s="411"/>
      <c r="J1322" s="411"/>
      <c r="K1322" s="411"/>
      <c r="L1322" s="411"/>
      <c r="M1322" s="374"/>
      <c r="N1322" s="374"/>
      <c r="O1322" s="374"/>
      <c r="P1322" s="374"/>
      <c r="Q1322" s="374"/>
      <c r="R1322" s="374"/>
      <c r="S1322" s="374"/>
      <c r="T1322" s="374"/>
      <c r="U1322" s="374"/>
      <c r="V1322" s="374"/>
      <c r="W1322" s="411"/>
      <c r="X1322" s="411"/>
      <c r="Y1322" s="411"/>
      <c r="Z1322" s="411"/>
      <c r="AA1322" s="411"/>
    </row>
    <row r="1323" spans="1:27" ht="12.75" customHeight="1">
      <c r="A1323" s="411"/>
      <c r="B1323" s="411"/>
      <c r="C1323" s="411"/>
      <c r="D1323" s="411"/>
      <c r="E1323" s="411"/>
      <c r="F1323" s="374"/>
      <c r="G1323" s="411"/>
      <c r="H1323" s="411"/>
      <c r="I1323" s="411"/>
      <c r="J1323" s="411"/>
      <c r="K1323" s="411"/>
      <c r="L1323" s="411"/>
      <c r="M1323" s="374"/>
      <c r="N1323" s="374"/>
      <c r="O1323" s="374"/>
      <c r="P1323" s="374"/>
      <c r="Q1323" s="374"/>
      <c r="R1323" s="374"/>
      <c r="S1323" s="374"/>
      <c r="T1323" s="374"/>
      <c r="U1323" s="374"/>
      <c r="V1323" s="374"/>
      <c r="W1323" s="411"/>
      <c r="X1323" s="411"/>
      <c r="Y1323" s="411"/>
      <c r="Z1323" s="411"/>
      <c r="AA1323" s="411"/>
    </row>
    <row r="1324" spans="1:27" ht="12.75" customHeight="1">
      <c r="A1324" s="411"/>
      <c r="B1324" s="411"/>
      <c r="C1324" s="411"/>
      <c r="D1324" s="411"/>
      <c r="E1324" s="411"/>
      <c r="F1324" s="374"/>
      <c r="G1324" s="411"/>
      <c r="H1324" s="411"/>
      <c r="I1324" s="411"/>
      <c r="J1324" s="411"/>
      <c r="K1324" s="411"/>
      <c r="L1324" s="411"/>
      <c r="M1324" s="374"/>
      <c r="N1324" s="374"/>
      <c r="O1324" s="374"/>
      <c r="P1324" s="374"/>
      <c r="Q1324" s="374"/>
      <c r="R1324" s="374"/>
      <c r="S1324" s="374"/>
      <c r="T1324" s="374"/>
      <c r="U1324" s="374"/>
      <c r="V1324" s="374"/>
      <c r="W1324" s="411"/>
      <c r="X1324" s="411"/>
      <c r="Y1324" s="411"/>
      <c r="Z1324" s="411"/>
      <c r="AA1324" s="411"/>
    </row>
    <row r="1325" spans="1:27" ht="12.75" customHeight="1">
      <c r="A1325" s="411"/>
      <c r="B1325" s="411"/>
      <c r="C1325" s="411"/>
      <c r="D1325" s="411"/>
      <c r="E1325" s="411"/>
      <c r="F1325" s="374"/>
      <c r="G1325" s="411"/>
      <c r="H1325" s="411"/>
      <c r="I1325" s="411"/>
      <c r="J1325" s="411"/>
      <c r="K1325" s="411"/>
      <c r="L1325" s="411"/>
      <c r="M1325" s="374"/>
      <c r="N1325" s="374"/>
      <c r="O1325" s="374"/>
      <c r="P1325" s="374"/>
      <c r="Q1325" s="374"/>
      <c r="R1325" s="374"/>
      <c r="S1325" s="374"/>
      <c r="T1325" s="374"/>
      <c r="U1325" s="374"/>
      <c r="V1325" s="374"/>
      <c r="W1325" s="411"/>
      <c r="X1325" s="411"/>
      <c r="Y1325" s="411"/>
      <c r="Z1325" s="411"/>
      <c r="AA1325" s="411"/>
    </row>
    <row r="1326" spans="1:27" ht="12.75" customHeight="1">
      <c r="A1326" s="411"/>
      <c r="B1326" s="411"/>
      <c r="C1326" s="411"/>
      <c r="D1326" s="411"/>
      <c r="E1326" s="411"/>
      <c r="F1326" s="374"/>
      <c r="G1326" s="411"/>
      <c r="H1326" s="411"/>
      <c r="I1326" s="411"/>
      <c r="J1326" s="411"/>
      <c r="K1326" s="411"/>
      <c r="L1326" s="411"/>
      <c r="M1326" s="374"/>
      <c r="N1326" s="374"/>
      <c r="O1326" s="374"/>
      <c r="P1326" s="374"/>
      <c r="Q1326" s="374"/>
      <c r="R1326" s="374"/>
      <c r="S1326" s="374"/>
      <c r="T1326" s="374"/>
      <c r="U1326" s="374"/>
      <c r="V1326" s="374"/>
      <c r="W1326" s="411"/>
      <c r="X1326" s="411"/>
      <c r="Y1326" s="411"/>
      <c r="Z1326" s="411"/>
      <c r="AA1326" s="411"/>
    </row>
    <row r="1327" spans="1:27" ht="12.75" customHeight="1">
      <c r="A1327" s="411"/>
      <c r="B1327" s="411"/>
      <c r="C1327" s="411"/>
      <c r="D1327" s="411"/>
      <c r="E1327" s="411"/>
      <c r="F1327" s="374"/>
      <c r="G1327" s="411"/>
      <c r="H1327" s="411"/>
      <c r="I1327" s="411"/>
      <c r="J1327" s="411"/>
      <c r="K1327" s="411"/>
      <c r="L1327" s="411"/>
      <c r="M1327" s="374"/>
      <c r="N1327" s="374"/>
      <c r="O1327" s="374"/>
      <c r="P1327" s="374"/>
      <c r="Q1327" s="374"/>
      <c r="R1327" s="374"/>
      <c r="S1327" s="374"/>
      <c r="T1327" s="374"/>
      <c r="U1327" s="374"/>
      <c r="V1327" s="374"/>
      <c r="W1327" s="411"/>
      <c r="X1327" s="411"/>
      <c r="Y1327" s="411"/>
      <c r="Z1327" s="411"/>
      <c r="AA1327" s="411"/>
    </row>
    <row r="1328" spans="1:27" ht="12.75" customHeight="1">
      <c r="A1328" s="411"/>
      <c r="B1328" s="411"/>
      <c r="C1328" s="411"/>
      <c r="D1328" s="411"/>
      <c r="E1328" s="411"/>
      <c r="F1328" s="374"/>
      <c r="G1328" s="411"/>
      <c r="H1328" s="411"/>
      <c r="I1328" s="411"/>
      <c r="J1328" s="411"/>
      <c r="K1328" s="411"/>
      <c r="L1328" s="411"/>
      <c r="M1328" s="374"/>
      <c r="N1328" s="374"/>
      <c r="O1328" s="374"/>
      <c r="P1328" s="374"/>
      <c r="Q1328" s="374"/>
      <c r="R1328" s="374"/>
      <c r="S1328" s="374"/>
      <c r="T1328" s="374"/>
      <c r="U1328" s="374"/>
      <c r="V1328" s="374"/>
      <c r="W1328" s="411"/>
      <c r="X1328" s="411"/>
      <c r="Y1328" s="411"/>
      <c r="Z1328" s="411"/>
      <c r="AA1328" s="411"/>
    </row>
    <row r="1329" spans="1:27" ht="12.75" customHeight="1">
      <c r="A1329" s="411"/>
      <c r="B1329" s="411"/>
      <c r="C1329" s="411"/>
      <c r="D1329" s="411"/>
      <c r="E1329" s="411"/>
      <c r="F1329" s="374"/>
      <c r="G1329" s="411"/>
      <c r="H1329" s="411"/>
      <c r="I1329" s="411"/>
      <c r="J1329" s="411"/>
      <c r="K1329" s="411"/>
      <c r="L1329" s="411"/>
      <c r="M1329" s="374"/>
      <c r="N1329" s="374"/>
      <c r="O1329" s="374"/>
      <c r="P1329" s="374"/>
      <c r="Q1329" s="374"/>
      <c r="R1329" s="374"/>
      <c r="S1329" s="374"/>
      <c r="T1329" s="374"/>
      <c r="U1329" s="374"/>
      <c r="V1329" s="374"/>
      <c r="W1329" s="411"/>
      <c r="X1329" s="411"/>
      <c r="Y1329" s="411"/>
      <c r="Z1329" s="411"/>
      <c r="AA1329" s="411"/>
    </row>
    <row r="1330" spans="1:27" ht="12.75" customHeight="1">
      <c r="A1330" s="411"/>
      <c r="B1330" s="411"/>
      <c r="C1330" s="411"/>
      <c r="D1330" s="411"/>
      <c r="E1330" s="411"/>
      <c r="F1330" s="374"/>
      <c r="G1330" s="411"/>
      <c r="H1330" s="411"/>
      <c r="I1330" s="411"/>
      <c r="J1330" s="411"/>
      <c r="K1330" s="411"/>
      <c r="L1330" s="411"/>
      <c r="M1330" s="374"/>
      <c r="N1330" s="374"/>
      <c r="O1330" s="374"/>
      <c r="P1330" s="374"/>
      <c r="Q1330" s="374"/>
      <c r="R1330" s="374"/>
      <c r="S1330" s="374"/>
      <c r="T1330" s="374"/>
      <c r="U1330" s="374"/>
      <c r="V1330" s="374"/>
      <c r="W1330" s="411"/>
      <c r="X1330" s="411"/>
      <c r="Y1330" s="411"/>
      <c r="Z1330" s="411"/>
      <c r="AA1330" s="411"/>
    </row>
    <row r="1331" spans="1:27" ht="12.75" customHeight="1">
      <c r="A1331" s="411"/>
      <c r="B1331" s="411"/>
      <c r="C1331" s="411"/>
      <c r="D1331" s="411"/>
      <c r="E1331" s="411"/>
      <c r="F1331" s="374"/>
      <c r="G1331" s="411"/>
      <c r="H1331" s="411"/>
      <c r="I1331" s="411"/>
      <c r="J1331" s="411"/>
      <c r="K1331" s="411"/>
      <c r="L1331" s="411"/>
      <c r="M1331" s="374"/>
      <c r="N1331" s="374"/>
      <c r="O1331" s="374"/>
      <c r="P1331" s="374"/>
      <c r="Q1331" s="374"/>
      <c r="R1331" s="374"/>
      <c r="S1331" s="374"/>
      <c r="T1331" s="374"/>
      <c r="U1331" s="374"/>
      <c r="V1331" s="374"/>
      <c r="W1331" s="411"/>
      <c r="X1331" s="411"/>
      <c r="Y1331" s="411"/>
      <c r="Z1331" s="411"/>
      <c r="AA1331" s="411"/>
    </row>
    <row r="1332" spans="1:27" ht="12.75" customHeight="1">
      <c r="A1332" s="411"/>
      <c r="B1332" s="411"/>
      <c r="C1332" s="411"/>
      <c r="D1332" s="411"/>
      <c r="E1332" s="411"/>
      <c r="F1332" s="374"/>
      <c r="G1332" s="411"/>
      <c r="H1332" s="411"/>
      <c r="I1332" s="411"/>
      <c r="J1332" s="411"/>
      <c r="K1332" s="411"/>
      <c r="L1332" s="411"/>
      <c r="M1332" s="374"/>
      <c r="N1332" s="374"/>
      <c r="O1332" s="374"/>
      <c r="P1332" s="374"/>
      <c r="Q1332" s="374"/>
      <c r="R1332" s="374"/>
      <c r="S1332" s="374"/>
      <c r="T1332" s="374"/>
      <c r="U1332" s="374"/>
      <c r="V1332" s="374"/>
      <c r="W1332" s="411"/>
      <c r="X1332" s="411"/>
      <c r="Y1332" s="411"/>
      <c r="Z1332" s="411"/>
      <c r="AA1332" s="411"/>
    </row>
    <row r="1333" spans="1:27" ht="12.75" customHeight="1">
      <c r="A1333" s="411"/>
      <c r="B1333" s="411"/>
      <c r="C1333" s="411"/>
      <c r="D1333" s="411"/>
      <c r="E1333" s="411"/>
      <c r="F1333" s="374"/>
      <c r="G1333" s="411"/>
      <c r="H1333" s="411"/>
      <c r="I1333" s="411"/>
      <c r="J1333" s="411"/>
      <c r="K1333" s="411"/>
      <c r="L1333" s="411"/>
      <c r="M1333" s="374"/>
      <c r="N1333" s="374"/>
      <c r="O1333" s="374"/>
      <c r="P1333" s="374"/>
      <c r="Q1333" s="374"/>
      <c r="R1333" s="374"/>
      <c r="S1333" s="374"/>
      <c r="T1333" s="374"/>
      <c r="U1333" s="374"/>
      <c r="V1333" s="374"/>
      <c r="W1333" s="411"/>
      <c r="X1333" s="411"/>
      <c r="Y1333" s="411"/>
      <c r="Z1333" s="411"/>
      <c r="AA1333" s="411"/>
    </row>
    <row r="1334" spans="1:27" ht="12.75" customHeight="1">
      <c r="A1334" s="411"/>
      <c r="B1334" s="411"/>
      <c r="C1334" s="411"/>
      <c r="D1334" s="411"/>
      <c r="E1334" s="411"/>
      <c r="F1334" s="374"/>
      <c r="G1334" s="411"/>
      <c r="H1334" s="411"/>
      <c r="I1334" s="411"/>
      <c r="J1334" s="411"/>
      <c r="K1334" s="411"/>
      <c r="L1334" s="411"/>
      <c r="M1334" s="374"/>
      <c r="N1334" s="374"/>
      <c r="O1334" s="374"/>
      <c r="P1334" s="374"/>
      <c r="Q1334" s="374"/>
      <c r="R1334" s="374"/>
      <c r="S1334" s="374"/>
      <c r="T1334" s="374"/>
      <c r="U1334" s="374"/>
      <c r="V1334" s="374"/>
      <c r="W1334" s="411"/>
      <c r="X1334" s="411"/>
      <c r="Y1334" s="411"/>
      <c r="Z1334" s="411"/>
      <c r="AA1334" s="411"/>
    </row>
    <row r="1335" spans="1:27" ht="12.75" customHeight="1">
      <c r="A1335" s="411"/>
      <c r="B1335" s="411"/>
      <c r="C1335" s="411"/>
      <c r="D1335" s="411"/>
      <c r="E1335" s="411"/>
      <c r="F1335" s="374"/>
      <c r="G1335" s="411"/>
      <c r="H1335" s="411"/>
      <c r="I1335" s="411"/>
      <c r="J1335" s="411"/>
      <c r="K1335" s="411"/>
      <c r="L1335" s="411"/>
      <c r="M1335" s="374"/>
      <c r="N1335" s="374"/>
      <c r="O1335" s="374"/>
      <c r="P1335" s="374"/>
      <c r="Q1335" s="374"/>
      <c r="R1335" s="374"/>
      <c r="S1335" s="374"/>
      <c r="T1335" s="374"/>
      <c r="U1335" s="374"/>
      <c r="V1335" s="374"/>
      <c r="W1335" s="411"/>
      <c r="X1335" s="411"/>
      <c r="Y1335" s="411"/>
      <c r="Z1335" s="411"/>
      <c r="AA1335" s="411"/>
    </row>
    <row r="1336" spans="1:27" ht="12.75" customHeight="1">
      <c r="A1336" s="411"/>
      <c r="B1336" s="411"/>
      <c r="C1336" s="411"/>
      <c r="D1336" s="411"/>
      <c r="E1336" s="411"/>
      <c r="F1336" s="374"/>
      <c r="G1336" s="411"/>
      <c r="H1336" s="411"/>
      <c r="I1336" s="411"/>
      <c r="J1336" s="411"/>
      <c r="K1336" s="411"/>
      <c r="L1336" s="411"/>
      <c r="M1336" s="374"/>
      <c r="N1336" s="374"/>
      <c r="O1336" s="374"/>
      <c r="P1336" s="374"/>
      <c r="Q1336" s="374"/>
      <c r="R1336" s="374"/>
      <c r="S1336" s="374"/>
      <c r="T1336" s="374"/>
      <c r="U1336" s="374"/>
      <c r="V1336" s="374"/>
      <c r="W1336" s="411"/>
      <c r="X1336" s="411"/>
      <c r="Y1336" s="411"/>
      <c r="Z1336" s="411"/>
      <c r="AA1336" s="411"/>
    </row>
    <row r="1337" spans="1:27" ht="12.75" customHeight="1">
      <c r="A1337" s="411"/>
      <c r="B1337" s="411"/>
      <c r="C1337" s="411"/>
      <c r="D1337" s="411"/>
      <c r="E1337" s="411"/>
      <c r="F1337" s="374"/>
      <c r="G1337" s="411"/>
      <c r="H1337" s="411"/>
      <c r="I1337" s="411"/>
      <c r="J1337" s="411"/>
      <c r="K1337" s="411"/>
      <c r="L1337" s="411"/>
      <c r="M1337" s="374"/>
      <c r="N1337" s="374"/>
      <c r="O1337" s="374"/>
      <c r="P1337" s="374"/>
      <c r="Q1337" s="374"/>
      <c r="R1337" s="374"/>
      <c r="S1337" s="374"/>
      <c r="T1337" s="374"/>
      <c r="U1337" s="374"/>
      <c r="V1337" s="374"/>
      <c r="W1337" s="411"/>
      <c r="X1337" s="411"/>
      <c r="Y1337" s="411"/>
      <c r="Z1337" s="411"/>
      <c r="AA1337" s="411"/>
    </row>
    <row r="1338" spans="1:27" ht="12.75" customHeight="1">
      <c r="A1338" s="411"/>
      <c r="B1338" s="411"/>
      <c r="C1338" s="411"/>
      <c r="D1338" s="411"/>
      <c r="E1338" s="411"/>
      <c r="F1338" s="374"/>
      <c r="G1338" s="411"/>
      <c r="H1338" s="411"/>
      <c r="I1338" s="411"/>
      <c r="J1338" s="411"/>
      <c r="K1338" s="411"/>
      <c r="L1338" s="411"/>
      <c r="M1338" s="374"/>
      <c r="N1338" s="374"/>
      <c r="O1338" s="374"/>
      <c r="P1338" s="374"/>
      <c r="Q1338" s="374"/>
      <c r="R1338" s="374"/>
      <c r="S1338" s="374"/>
      <c r="T1338" s="374"/>
      <c r="U1338" s="374"/>
      <c r="V1338" s="374"/>
      <c r="W1338" s="411"/>
      <c r="X1338" s="411"/>
      <c r="Y1338" s="411"/>
      <c r="Z1338" s="411"/>
      <c r="AA1338" s="411"/>
    </row>
    <row r="1339" spans="1:27" ht="12.75" customHeight="1">
      <c r="A1339" s="411"/>
      <c r="B1339" s="411"/>
      <c r="C1339" s="411"/>
      <c r="D1339" s="411"/>
      <c r="E1339" s="411"/>
      <c r="F1339" s="374"/>
      <c r="G1339" s="411"/>
      <c r="H1339" s="411"/>
      <c r="I1339" s="411"/>
      <c r="J1339" s="411"/>
      <c r="K1339" s="411"/>
      <c r="L1339" s="411"/>
      <c r="M1339" s="374"/>
      <c r="N1339" s="374"/>
      <c r="O1339" s="374"/>
      <c r="P1339" s="374"/>
      <c r="Q1339" s="374"/>
      <c r="R1339" s="374"/>
      <c r="S1339" s="374"/>
      <c r="T1339" s="374"/>
      <c r="U1339" s="374"/>
      <c r="V1339" s="374"/>
      <c r="W1339" s="411"/>
      <c r="X1339" s="411"/>
      <c r="Y1339" s="411"/>
      <c r="Z1339" s="411"/>
      <c r="AA1339" s="411"/>
    </row>
    <row r="1340" spans="1:27" ht="12.75" customHeight="1">
      <c r="A1340" s="411"/>
      <c r="B1340" s="411"/>
      <c r="C1340" s="411"/>
      <c r="D1340" s="411"/>
      <c r="E1340" s="411"/>
      <c r="F1340" s="374"/>
      <c r="G1340" s="411"/>
      <c r="H1340" s="411"/>
      <c r="I1340" s="411"/>
      <c r="J1340" s="411"/>
      <c r="K1340" s="411"/>
      <c r="L1340" s="411"/>
      <c r="M1340" s="374"/>
      <c r="N1340" s="374"/>
      <c r="O1340" s="374"/>
      <c r="P1340" s="374"/>
      <c r="Q1340" s="374"/>
      <c r="R1340" s="374"/>
      <c r="S1340" s="374"/>
      <c r="T1340" s="374"/>
      <c r="U1340" s="374"/>
      <c r="V1340" s="374"/>
      <c r="W1340" s="411"/>
      <c r="X1340" s="411"/>
      <c r="Y1340" s="411"/>
      <c r="Z1340" s="411"/>
      <c r="AA1340" s="411"/>
    </row>
    <row r="1341" spans="1:27" ht="12.75" customHeight="1">
      <c r="A1341" s="411"/>
      <c r="B1341" s="411"/>
      <c r="C1341" s="411"/>
      <c r="D1341" s="411"/>
      <c r="E1341" s="411"/>
      <c r="F1341" s="374"/>
      <c r="G1341" s="411"/>
      <c r="H1341" s="411"/>
      <c r="I1341" s="411"/>
      <c r="J1341" s="411"/>
      <c r="K1341" s="411"/>
      <c r="L1341" s="411"/>
      <c r="M1341" s="374"/>
      <c r="N1341" s="374"/>
      <c r="O1341" s="374"/>
      <c r="P1341" s="374"/>
      <c r="Q1341" s="374"/>
      <c r="R1341" s="374"/>
      <c r="S1341" s="374"/>
      <c r="T1341" s="374"/>
      <c r="U1341" s="374"/>
      <c r="V1341" s="374"/>
      <c r="W1341" s="411"/>
      <c r="X1341" s="411"/>
      <c r="Y1341" s="411"/>
      <c r="Z1341" s="411"/>
      <c r="AA1341" s="411"/>
    </row>
    <row r="1342" spans="1:27" ht="12.75" customHeight="1">
      <c r="A1342" s="411"/>
      <c r="B1342" s="411"/>
      <c r="C1342" s="411"/>
      <c r="D1342" s="411"/>
      <c r="E1342" s="411"/>
      <c r="F1342" s="374"/>
      <c r="G1342" s="411"/>
      <c r="H1342" s="411"/>
      <c r="I1342" s="411"/>
      <c r="J1342" s="411"/>
      <c r="K1342" s="411"/>
      <c r="L1342" s="411"/>
      <c r="M1342" s="374"/>
      <c r="N1342" s="374"/>
      <c r="O1342" s="374"/>
      <c r="P1342" s="374"/>
      <c r="Q1342" s="374"/>
      <c r="R1342" s="374"/>
      <c r="S1342" s="374"/>
      <c r="T1342" s="374"/>
      <c r="U1342" s="374"/>
      <c r="V1342" s="374"/>
      <c r="W1342" s="411"/>
      <c r="X1342" s="411"/>
      <c r="Y1342" s="411"/>
      <c r="Z1342" s="411"/>
      <c r="AA1342" s="411"/>
    </row>
    <row r="1343" spans="1:27" ht="12.75" customHeight="1">
      <c r="A1343" s="411"/>
      <c r="B1343" s="411"/>
      <c r="C1343" s="411"/>
      <c r="D1343" s="411"/>
      <c r="E1343" s="411"/>
      <c r="F1343" s="374"/>
      <c r="G1343" s="411"/>
      <c r="H1343" s="411"/>
      <c r="I1343" s="411"/>
      <c r="J1343" s="411"/>
      <c r="K1343" s="411"/>
      <c r="L1343" s="411"/>
      <c r="M1343" s="374"/>
      <c r="N1343" s="374"/>
      <c r="O1343" s="374"/>
      <c r="P1343" s="374"/>
      <c r="Q1343" s="374"/>
      <c r="R1343" s="374"/>
      <c r="S1343" s="374"/>
      <c r="T1343" s="374"/>
      <c r="U1343" s="374"/>
      <c r="V1343" s="374"/>
      <c r="W1343" s="411"/>
      <c r="X1343" s="411"/>
      <c r="Y1343" s="411"/>
      <c r="Z1343" s="411"/>
      <c r="AA1343" s="411"/>
    </row>
    <row r="1344" spans="1:27" ht="12.75" customHeight="1">
      <c r="A1344" s="411"/>
      <c r="B1344" s="411"/>
      <c r="C1344" s="411"/>
      <c r="D1344" s="411"/>
      <c r="E1344" s="411"/>
      <c r="F1344" s="374"/>
      <c r="G1344" s="411"/>
      <c r="H1344" s="411"/>
      <c r="I1344" s="411"/>
      <c r="J1344" s="411"/>
      <c r="K1344" s="411"/>
      <c r="L1344" s="411"/>
      <c r="M1344" s="374"/>
      <c r="N1344" s="374"/>
      <c r="O1344" s="374"/>
      <c r="P1344" s="374"/>
      <c r="Q1344" s="374"/>
      <c r="R1344" s="374"/>
      <c r="S1344" s="374"/>
      <c r="T1344" s="374"/>
      <c r="U1344" s="374"/>
      <c r="V1344" s="374"/>
      <c r="W1344" s="411"/>
      <c r="X1344" s="411"/>
      <c r="Y1344" s="411"/>
      <c r="Z1344" s="411"/>
      <c r="AA1344" s="411"/>
    </row>
    <row r="1345" spans="1:27" ht="12.75" customHeight="1">
      <c r="A1345" s="411"/>
      <c r="B1345" s="411"/>
      <c r="C1345" s="411"/>
      <c r="D1345" s="411"/>
      <c r="E1345" s="411"/>
      <c r="F1345" s="374"/>
      <c r="G1345" s="411"/>
      <c r="H1345" s="411"/>
      <c r="I1345" s="411"/>
      <c r="J1345" s="411"/>
      <c r="K1345" s="411"/>
      <c r="L1345" s="411"/>
      <c r="M1345" s="374"/>
      <c r="N1345" s="374"/>
      <c r="O1345" s="374"/>
      <c r="P1345" s="374"/>
      <c r="Q1345" s="374"/>
      <c r="R1345" s="374"/>
      <c r="S1345" s="374"/>
      <c r="T1345" s="374"/>
      <c r="U1345" s="374"/>
      <c r="V1345" s="374"/>
      <c r="W1345" s="411"/>
      <c r="X1345" s="411"/>
      <c r="Y1345" s="411"/>
      <c r="Z1345" s="411"/>
      <c r="AA1345" s="411"/>
    </row>
    <row r="1346" spans="1:27" ht="12.75" customHeight="1">
      <c r="A1346" s="411"/>
      <c r="B1346" s="411"/>
      <c r="C1346" s="411"/>
      <c r="D1346" s="411"/>
      <c r="E1346" s="411"/>
      <c r="F1346" s="374"/>
      <c r="G1346" s="411"/>
      <c r="H1346" s="411"/>
      <c r="I1346" s="411"/>
      <c r="J1346" s="411"/>
      <c r="K1346" s="411"/>
      <c r="L1346" s="411"/>
      <c r="M1346" s="374"/>
      <c r="N1346" s="374"/>
      <c r="O1346" s="374"/>
      <c r="P1346" s="374"/>
      <c r="Q1346" s="374"/>
      <c r="R1346" s="374"/>
      <c r="S1346" s="374"/>
      <c r="T1346" s="374"/>
      <c r="U1346" s="374"/>
      <c r="V1346" s="374"/>
      <c r="W1346" s="411"/>
      <c r="X1346" s="411"/>
      <c r="Y1346" s="411"/>
      <c r="Z1346" s="411"/>
      <c r="AA1346" s="411"/>
    </row>
    <row r="1347" spans="1:27" ht="12.75" customHeight="1">
      <c r="A1347" s="411"/>
      <c r="B1347" s="411"/>
      <c r="C1347" s="411"/>
      <c r="D1347" s="411"/>
      <c r="E1347" s="411"/>
      <c r="F1347" s="374"/>
      <c r="G1347" s="411"/>
      <c r="H1347" s="411"/>
      <c r="I1347" s="411"/>
      <c r="J1347" s="411"/>
      <c r="K1347" s="411"/>
      <c r="L1347" s="411"/>
      <c r="M1347" s="374"/>
      <c r="N1347" s="374"/>
      <c r="O1347" s="374"/>
      <c r="P1347" s="374"/>
      <c r="Q1347" s="374"/>
      <c r="R1347" s="374"/>
      <c r="S1347" s="374"/>
      <c r="T1347" s="374"/>
      <c r="U1347" s="374"/>
      <c r="V1347" s="374"/>
      <c r="W1347" s="411"/>
      <c r="X1347" s="411"/>
      <c r="Y1347" s="411"/>
      <c r="Z1347" s="411"/>
      <c r="AA1347" s="411"/>
    </row>
    <row r="1348" spans="1:27" ht="12.75" customHeight="1">
      <c r="A1348" s="411"/>
      <c r="B1348" s="411"/>
      <c r="C1348" s="411"/>
      <c r="D1348" s="411"/>
      <c r="E1348" s="411"/>
      <c r="F1348" s="374"/>
      <c r="G1348" s="411"/>
      <c r="H1348" s="411"/>
      <c r="I1348" s="411"/>
      <c r="J1348" s="411"/>
      <c r="K1348" s="411"/>
      <c r="L1348" s="411"/>
      <c r="M1348" s="374"/>
      <c r="N1348" s="374"/>
      <c r="O1348" s="374"/>
      <c r="P1348" s="374"/>
      <c r="Q1348" s="374"/>
      <c r="R1348" s="374"/>
      <c r="S1348" s="374"/>
      <c r="T1348" s="374"/>
      <c r="U1348" s="374"/>
      <c r="V1348" s="374"/>
      <c r="W1348" s="411"/>
      <c r="X1348" s="411"/>
      <c r="Y1348" s="411"/>
      <c r="Z1348" s="411"/>
      <c r="AA1348" s="411"/>
    </row>
    <row r="1349" spans="1:27" ht="12.75" customHeight="1">
      <c r="A1349" s="411"/>
      <c r="B1349" s="411"/>
      <c r="C1349" s="411"/>
      <c r="D1349" s="411"/>
      <c r="E1349" s="411"/>
      <c r="F1349" s="374"/>
      <c r="G1349" s="411"/>
      <c r="H1349" s="411"/>
      <c r="I1349" s="411"/>
      <c r="J1349" s="411"/>
      <c r="K1349" s="411"/>
      <c r="L1349" s="411"/>
      <c r="M1349" s="374"/>
      <c r="N1349" s="374"/>
      <c r="O1349" s="374"/>
      <c r="P1349" s="374"/>
      <c r="Q1349" s="374"/>
      <c r="R1349" s="374"/>
      <c r="S1349" s="374"/>
      <c r="T1349" s="374"/>
      <c r="U1349" s="374"/>
      <c r="V1349" s="374"/>
      <c r="W1349" s="411"/>
      <c r="X1349" s="411"/>
      <c r="Y1349" s="411"/>
      <c r="Z1349" s="411"/>
      <c r="AA1349" s="411"/>
    </row>
    <row r="1350" spans="1:27" ht="12.75" customHeight="1">
      <c r="A1350" s="411"/>
      <c r="B1350" s="411"/>
      <c r="C1350" s="411"/>
      <c r="D1350" s="411"/>
      <c r="E1350" s="411"/>
      <c r="F1350" s="374"/>
      <c r="G1350" s="411"/>
      <c r="H1350" s="411"/>
      <c r="I1350" s="411"/>
      <c r="J1350" s="411"/>
      <c r="K1350" s="411"/>
      <c r="L1350" s="411"/>
      <c r="M1350" s="374"/>
      <c r="N1350" s="374"/>
      <c r="O1350" s="374"/>
      <c r="P1350" s="374"/>
      <c r="Q1350" s="374"/>
      <c r="R1350" s="374"/>
      <c r="S1350" s="374"/>
      <c r="T1350" s="374"/>
      <c r="U1350" s="374"/>
      <c r="V1350" s="374"/>
      <c r="W1350" s="411"/>
      <c r="X1350" s="411"/>
      <c r="Y1350" s="411"/>
      <c r="Z1350" s="411"/>
      <c r="AA1350" s="411"/>
    </row>
    <row r="1351" spans="1:27" ht="12.75" customHeight="1">
      <c r="A1351" s="411"/>
      <c r="B1351" s="411"/>
      <c r="C1351" s="411"/>
      <c r="D1351" s="411"/>
      <c r="E1351" s="411"/>
      <c r="F1351" s="374"/>
      <c r="G1351" s="411"/>
      <c r="H1351" s="411"/>
      <c r="I1351" s="411"/>
      <c r="J1351" s="411"/>
      <c r="K1351" s="411"/>
      <c r="L1351" s="411"/>
      <c r="M1351" s="374"/>
      <c r="N1351" s="374"/>
      <c r="O1351" s="374"/>
      <c r="P1351" s="374"/>
      <c r="Q1351" s="374"/>
      <c r="R1351" s="374"/>
      <c r="S1351" s="374"/>
      <c r="T1351" s="374"/>
      <c r="U1351" s="374"/>
      <c r="V1351" s="374"/>
      <c r="W1351" s="411"/>
      <c r="X1351" s="411"/>
      <c r="Y1351" s="411"/>
      <c r="Z1351" s="411"/>
      <c r="AA1351" s="411"/>
    </row>
    <row r="1352" spans="1:27" ht="12.75" customHeight="1">
      <c r="A1352" s="411"/>
      <c r="B1352" s="411"/>
      <c r="C1352" s="411"/>
      <c r="D1352" s="411"/>
      <c r="E1352" s="411"/>
      <c r="F1352" s="374"/>
      <c r="G1352" s="411"/>
      <c r="H1352" s="411"/>
      <c r="I1352" s="411"/>
      <c r="J1352" s="411"/>
      <c r="K1352" s="411"/>
      <c r="L1352" s="411"/>
      <c r="M1352" s="374"/>
      <c r="N1352" s="374"/>
      <c r="O1352" s="374"/>
      <c r="P1352" s="374"/>
      <c r="Q1352" s="374"/>
      <c r="R1352" s="374"/>
      <c r="S1352" s="374"/>
      <c r="T1352" s="374"/>
      <c r="U1352" s="374"/>
      <c r="V1352" s="374"/>
      <c r="W1352" s="411"/>
      <c r="X1352" s="411"/>
      <c r="Y1352" s="411"/>
      <c r="Z1352" s="411"/>
      <c r="AA1352" s="411"/>
    </row>
    <row r="1353" spans="1:27" ht="12.75" customHeight="1">
      <c r="A1353" s="411"/>
      <c r="B1353" s="411"/>
      <c r="C1353" s="411"/>
      <c r="D1353" s="411"/>
      <c r="E1353" s="411"/>
      <c r="F1353" s="374"/>
      <c r="G1353" s="411"/>
      <c r="H1353" s="411"/>
      <c r="I1353" s="411"/>
      <c r="J1353" s="411"/>
      <c r="K1353" s="411"/>
      <c r="L1353" s="411"/>
      <c r="M1353" s="374"/>
      <c r="N1353" s="374"/>
      <c r="O1353" s="374"/>
      <c r="P1353" s="374"/>
      <c r="Q1353" s="374"/>
      <c r="R1353" s="374"/>
      <c r="S1353" s="374"/>
      <c r="T1353" s="374"/>
      <c r="U1353" s="374"/>
      <c r="V1353" s="374"/>
      <c r="W1353" s="411"/>
      <c r="X1353" s="411"/>
      <c r="Y1353" s="411"/>
      <c r="Z1353" s="411"/>
      <c r="AA1353" s="411"/>
    </row>
    <row r="1354" spans="1:27" ht="12.75" customHeight="1">
      <c r="A1354" s="411"/>
      <c r="B1354" s="411"/>
      <c r="C1354" s="411"/>
      <c r="D1354" s="411"/>
      <c r="E1354" s="411"/>
      <c r="F1354" s="374"/>
      <c r="G1354" s="411"/>
      <c r="H1354" s="411"/>
      <c r="I1354" s="411"/>
      <c r="J1354" s="411"/>
      <c r="K1354" s="411"/>
      <c r="L1354" s="411"/>
      <c r="M1354" s="374"/>
      <c r="N1354" s="374"/>
      <c r="O1354" s="374"/>
      <c r="P1354" s="374"/>
      <c r="Q1354" s="374"/>
      <c r="R1354" s="374"/>
      <c r="S1354" s="374"/>
      <c r="T1354" s="374"/>
      <c r="U1354" s="374"/>
      <c r="V1354" s="374"/>
      <c r="W1354" s="411"/>
      <c r="X1354" s="411"/>
      <c r="Y1354" s="411"/>
      <c r="Z1354" s="411"/>
      <c r="AA1354" s="411"/>
    </row>
    <row r="1355" spans="1:27" ht="12.75" customHeight="1">
      <c r="A1355" s="411"/>
      <c r="B1355" s="411"/>
      <c r="C1355" s="411"/>
      <c r="D1355" s="411"/>
      <c r="E1355" s="411"/>
      <c r="F1355" s="374"/>
      <c r="G1355" s="411"/>
      <c r="H1355" s="411"/>
      <c r="I1355" s="411"/>
      <c r="J1355" s="411"/>
      <c r="K1355" s="411"/>
      <c r="L1355" s="411"/>
      <c r="M1355" s="374"/>
      <c r="N1355" s="374"/>
      <c r="O1355" s="374"/>
      <c r="P1355" s="374"/>
      <c r="Q1355" s="374"/>
      <c r="R1355" s="374"/>
      <c r="S1355" s="374"/>
      <c r="T1355" s="374"/>
      <c r="U1355" s="374"/>
      <c r="V1355" s="374"/>
      <c r="W1355" s="411"/>
      <c r="X1355" s="411"/>
      <c r="Y1355" s="411"/>
      <c r="Z1355" s="411"/>
      <c r="AA1355" s="411"/>
    </row>
    <row r="1356" spans="1:27" ht="12.75" customHeight="1">
      <c r="A1356" s="411"/>
      <c r="B1356" s="411"/>
      <c r="C1356" s="411"/>
      <c r="D1356" s="411"/>
      <c r="E1356" s="411"/>
      <c r="F1356" s="374"/>
      <c r="G1356" s="411"/>
      <c r="H1356" s="411"/>
      <c r="I1356" s="411"/>
      <c r="J1356" s="411"/>
      <c r="K1356" s="411"/>
      <c r="L1356" s="411"/>
      <c r="M1356" s="374"/>
      <c r="N1356" s="374"/>
      <c r="O1356" s="374"/>
      <c r="P1356" s="374"/>
      <c r="Q1356" s="374"/>
      <c r="R1356" s="374"/>
      <c r="S1356" s="374"/>
      <c r="T1356" s="374"/>
      <c r="U1356" s="374"/>
      <c r="V1356" s="374"/>
      <c r="W1356" s="411"/>
      <c r="X1356" s="411"/>
      <c r="Y1356" s="411"/>
      <c r="Z1356" s="411"/>
      <c r="AA1356" s="411"/>
    </row>
    <row r="1357" spans="1:27" ht="12.75" customHeight="1">
      <c r="A1357" s="411"/>
      <c r="B1357" s="411"/>
      <c r="C1357" s="411"/>
      <c r="D1357" s="411"/>
      <c r="E1357" s="411"/>
      <c r="F1357" s="374"/>
      <c r="G1357" s="411"/>
      <c r="H1357" s="411"/>
      <c r="I1357" s="411"/>
      <c r="J1357" s="411"/>
      <c r="K1357" s="411"/>
      <c r="L1357" s="411"/>
      <c r="M1357" s="374"/>
      <c r="N1357" s="374"/>
      <c r="O1357" s="374"/>
      <c r="P1357" s="374"/>
      <c r="Q1357" s="374"/>
      <c r="R1357" s="374"/>
      <c r="S1357" s="374"/>
      <c r="T1357" s="374"/>
      <c r="U1357" s="374"/>
      <c r="V1357" s="374"/>
      <c r="W1357" s="411"/>
      <c r="X1357" s="411"/>
      <c r="Y1357" s="411"/>
      <c r="Z1357" s="411"/>
      <c r="AA1357" s="411"/>
    </row>
    <row r="1358" spans="1:27" ht="12.75" customHeight="1">
      <c r="A1358" s="411"/>
      <c r="B1358" s="411"/>
      <c r="C1358" s="411"/>
      <c r="D1358" s="411"/>
      <c r="E1358" s="411"/>
      <c r="F1358" s="374"/>
      <c r="G1358" s="411"/>
      <c r="H1358" s="411"/>
      <c r="I1358" s="411"/>
      <c r="J1358" s="411"/>
      <c r="K1358" s="411"/>
      <c r="L1358" s="411"/>
      <c r="M1358" s="374"/>
      <c r="N1358" s="374"/>
      <c r="O1358" s="374"/>
      <c r="P1358" s="374"/>
      <c r="Q1358" s="374"/>
      <c r="R1358" s="374"/>
      <c r="S1358" s="374"/>
      <c r="T1358" s="374"/>
      <c r="U1358" s="374"/>
      <c r="V1358" s="374"/>
      <c r="W1358" s="411"/>
      <c r="X1358" s="411"/>
      <c r="Y1358" s="411"/>
      <c r="Z1358" s="411"/>
      <c r="AA1358" s="411"/>
    </row>
    <row r="1359" spans="1:27" ht="12.75" customHeight="1">
      <c r="A1359" s="411"/>
      <c r="B1359" s="411"/>
      <c r="C1359" s="411"/>
      <c r="D1359" s="411"/>
      <c r="E1359" s="411"/>
      <c r="F1359" s="374"/>
      <c r="G1359" s="411"/>
      <c r="H1359" s="411"/>
      <c r="I1359" s="411"/>
      <c r="J1359" s="411"/>
      <c r="K1359" s="411"/>
      <c r="L1359" s="411"/>
      <c r="M1359" s="374"/>
      <c r="N1359" s="374"/>
      <c r="O1359" s="374"/>
      <c r="P1359" s="374"/>
      <c r="Q1359" s="374"/>
      <c r="R1359" s="374"/>
      <c r="S1359" s="374"/>
      <c r="T1359" s="374"/>
      <c r="U1359" s="374"/>
      <c r="V1359" s="374"/>
      <c r="W1359" s="411"/>
      <c r="X1359" s="411"/>
      <c r="Y1359" s="411"/>
      <c r="Z1359" s="411"/>
      <c r="AA1359" s="411"/>
    </row>
    <row r="1360" spans="1:27" ht="12.75" customHeight="1">
      <c r="A1360" s="411"/>
      <c r="B1360" s="411"/>
      <c r="C1360" s="411"/>
      <c r="D1360" s="411"/>
      <c r="E1360" s="411"/>
      <c r="F1360" s="374"/>
      <c r="G1360" s="411"/>
      <c r="H1360" s="411"/>
      <c r="I1360" s="411"/>
      <c r="J1360" s="411"/>
      <c r="K1360" s="411"/>
      <c r="L1360" s="411"/>
      <c r="M1360" s="374"/>
      <c r="N1360" s="374"/>
      <c r="O1360" s="374"/>
      <c r="P1360" s="374"/>
      <c r="Q1360" s="374"/>
      <c r="R1360" s="374"/>
      <c r="S1360" s="374"/>
      <c r="T1360" s="374"/>
      <c r="U1360" s="374"/>
      <c r="V1360" s="374"/>
      <c r="W1360" s="411"/>
      <c r="X1360" s="411"/>
      <c r="Y1360" s="411"/>
      <c r="Z1360" s="411"/>
      <c r="AA1360" s="411"/>
    </row>
    <row r="1361" spans="1:27" ht="12.75" customHeight="1">
      <c r="A1361" s="411"/>
      <c r="B1361" s="411"/>
      <c r="C1361" s="411"/>
      <c r="D1361" s="411"/>
      <c r="E1361" s="411"/>
      <c r="F1361" s="374"/>
      <c r="G1361" s="411"/>
      <c r="H1361" s="411"/>
      <c r="I1361" s="411"/>
      <c r="J1361" s="411"/>
      <c r="K1361" s="411"/>
      <c r="L1361" s="411"/>
      <c r="M1361" s="374"/>
      <c r="N1361" s="374"/>
      <c r="O1361" s="374"/>
      <c r="P1361" s="374"/>
      <c r="Q1361" s="374"/>
      <c r="R1361" s="374"/>
      <c r="S1361" s="374"/>
      <c r="T1361" s="374"/>
      <c r="U1361" s="374"/>
      <c r="V1361" s="374"/>
      <c r="W1361" s="411"/>
      <c r="X1361" s="411"/>
      <c r="Y1361" s="411"/>
      <c r="Z1361" s="411"/>
      <c r="AA1361" s="411"/>
    </row>
    <row r="1362" spans="1:27" ht="12.75" customHeight="1">
      <c r="A1362" s="411"/>
      <c r="B1362" s="411"/>
      <c r="C1362" s="411"/>
      <c r="D1362" s="411"/>
      <c r="E1362" s="411"/>
      <c r="F1362" s="374"/>
      <c r="G1362" s="411"/>
      <c r="H1362" s="411"/>
      <c r="I1362" s="411"/>
      <c r="J1362" s="411"/>
      <c r="K1362" s="411"/>
      <c r="L1362" s="411"/>
      <c r="M1362" s="374"/>
      <c r="N1362" s="374"/>
      <c r="O1362" s="374"/>
      <c r="P1362" s="374"/>
      <c r="Q1362" s="374"/>
      <c r="R1362" s="374"/>
      <c r="S1362" s="374"/>
      <c r="T1362" s="374"/>
      <c r="U1362" s="374"/>
      <c r="V1362" s="374"/>
      <c r="W1362" s="411"/>
      <c r="X1362" s="411"/>
      <c r="Y1362" s="411"/>
      <c r="Z1362" s="411"/>
      <c r="AA1362" s="411"/>
    </row>
    <row r="1363" spans="1:27" ht="12.75" customHeight="1">
      <c r="A1363" s="411"/>
      <c r="B1363" s="411"/>
      <c r="C1363" s="411"/>
      <c r="D1363" s="411"/>
      <c r="E1363" s="411"/>
      <c r="F1363" s="374"/>
      <c r="G1363" s="411"/>
      <c r="H1363" s="411"/>
      <c r="I1363" s="411"/>
      <c r="J1363" s="411"/>
      <c r="K1363" s="411"/>
      <c r="L1363" s="411"/>
      <c r="M1363" s="374"/>
      <c r="N1363" s="374"/>
      <c r="O1363" s="374"/>
      <c r="P1363" s="374"/>
      <c r="Q1363" s="374"/>
      <c r="R1363" s="374"/>
      <c r="S1363" s="374"/>
      <c r="T1363" s="374"/>
      <c r="U1363" s="374"/>
      <c r="V1363" s="374"/>
      <c r="W1363" s="411"/>
      <c r="X1363" s="411"/>
      <c r="Y1363" s="411"/>
      <c r="Z1363" s="411"/>
      <c r="AA1363" s="411"/>
    </row>
    <row r="1364" spans="1:27" ht="12.75" customHeight="1">
      <c r="A1364" s="411"/>
      <c r="B1364" s="411"/>
      <c r="C1364" s="411"/>
      <c r="D1364" s="411"/>
      <c r="E1364" s="411"/>
      <c r="F1364" s="374"/>
      <c r="G1364" s="411"/>
      <c r="H1364" s="411"/>
      <c r="I1364" s="411"/>
      <c r="J1364" s="411"/>
      <c r="K1364" s="411"/>
      <c r="L1364" s="411"/>
      <c r="M1364" s="374"/>
      <c r="N1364" s="374"/>
      <c r="O1364" s="374"/>
      <c r="P1364" s="374"/>
      <c r="Q1364" s="374"/>
      <c r="R1364" s="374"/>
      <c r="S1364" s="374"/>
      <c r="T1364" s="374"/>
      <c r="U1364" s="374"/>
      <c r="V1364" s="374"/>
      <c r="W1364" s="411"/>
      <c r="X1364" s="411"/>
      <c r="Y1364" s="411"/>
      <c r="Z1364" s="411"/>
      <c r="AA1364" s="411"/>
    </row>
    <row r="1365" spans="1:27" ht="12.75" customHeight="1">
      <c r="A1365" s="411"/>
      <c r="B1365" s="411"/>
      <c r="C1365" s="411"/>
      <c r="D1365" s="411"/>
      <c r="E1365" s="411"/>
      <c r="F1365" s="374"/>
      <c r="G1365" s="411"/>
      <c r="H1365" s="411"/>
      <c r="I1365" s="411"/>
      <c r="J1365" s="411"/>
      <c r="K1365" s="411"/>
      <c r="L1365" s="411"/>
      <c r="M1365" s="374"/>
      <c r="N1365" s="374"/>
      <c r="O1365" s="374"/>
      <c r="P1365" s="374"/>
      <c r="Q1365" s="374"/>
      <c r="R1365" s="374"/>
      <c r="S1365" s="374"/>
      <c r="T1365" s="374"/>
      <c r="U1365" s="374"/>
      <c r="V1365" s="374"/>
      <c r="W1365" s="411"/>
      <c r="X1365" s="411"/>
      <c r="Y1365" s="411"/>
      <c r="Z1365" s="411"/>
      <c r="AA1365" s="411"/>
    </row>
    <row r="1366" spans="1:27" ht="12.75" customHeight="1">
      <c r="A1366" s="411"/>
      <c r="B1366" s="411"/>
      <c r="C1366" s="411"/>
      <c r="D1366" s="411"/>
      <c r="E1366" s="411"/>
      <c r="F1366" s="374"/>
      <c r="G1366" s="411"/>
      <c r="H1366" s="411"/>
      <c r="I1366" s="411"/>
      <c r="J1366" s="411"/>
      <c r="K1366" s="411"/>
      <c r="L1366" s="411"/>
      <c r="M1366" s="374"/>
      <c r="N1366" s="374"/>
      <c r="O1366" s="374"/>
      <c r="P1366" s="374"/>
      <c r="Q1366" s="374"/>
      <c r="R1366" s="374"/>
      <c r="S1366" s="374"/>
      <c r="T1366" s="374"/>
      <c r="U1366" s="374"/>
      <c r="V1366" s="374"/>
      <c r="W1366" s="411"/>
      <c r="X1366" s="411"/>
      <c r="Y1366" s="411"/>
      <c r="Z1366" s="411"/>
      <c r="AA1366" s="411"/>
    </row>
    <row r="1367" spans="1:27" ht="12.75" customHeight="1">
      <c r="A1367" s="411"/>
      <c r="B1367" s="411"/>
      <c r="C1367" s="411"/>
      <c r="D1367" s="411"/>
      <c r="E1367" s="411"/>
      <c r="F1367" s="374"/>
      <c r="G1367" s="411"/>
      <c r="H1367" s="411"/>
      <c r="I1367" s="411"/>
      <c r="J1367" s="411"/>
      <c r="K1367" s="411"/>
      <c r="L1367" s="411"/>
      <c r="M1367" s="374"/>
      <c r="N1367" s="374"/>
      <c r="O1367" s="374"/>
      <c r="P1367" s="374"/>
      <c r="Q1367" s="374"/>
      <c r="R1367" s="374"/>
      <c r="S1367" s="374"/>
      <c r="T1367" s="374"/>
      <c r="U1367" s="374"/>
      <c r="V1367" s="374"/>
      <c r="W1367" s="411"/>
      <c r="X1367" s="411"/>
      <c r="Y1367" s="411"/>
      <c r="Z1367" s="411"/>
      <c r="AA1367" s="411"/>
    </row>
    <row r="1368" spans="1:27" ht="12.75" customHeight="1">
      <c r="A1368" s="411"/>
      <c r="B1368" s="411"/>
      <c r="C1368" s="411"/>
      <c r="D1368" s="411"/>
      <c r="E1368" s="411"/>
      <c r="F1368" s="374"/>
      <c r="G1368" s="411"/>
      <c r="H1368" s="411"/>
      <c r="I1368" s="411"/>
      <c r="J1368" s="411"/>
      <c r="K1368" s="411"/>
      <c r="L1368" s="411"/>
      <c r="M1368" s="374"/>
      <c r="N1368" s="374"/>
      <c r="O1368" s="374"/>
      <c r="P1368" s="374"/>
      <c r="Q1368" s="374"/>
      <c r="R1368" s="374"/>
      <c r="S1368" s="374"/>
      <c r="T1368" s="374"/>
      <c r="U1368" s="374"/>
      <c r="V1368" s="374"/>
      <c r="W1368" s="411"/>
      <c r="X1368" s="411"/>
      <c r="Y1368" s="411"/>
      <c r="Z1368" s="411"/>
      <c r="AA1368" s="411"/>
    </row>
    <row r="1369" spans="1:27" ht="12.75" customHeight="1">
      <c r="A1369" s="411"/>
      <c r="B1369" s="411"/>
      <c r="C1369" s="411"/>
      <c r="D1369" s="411"/>
      <c r="E1369" s="411"/>
      <c r="F1369" s="374"/>
      <c r="G1369" s="411"/>
      <c r="H1369" s="411"/>
      <c r="I1369" s="411"/>
      <c r="J1369" s="411"/>
      <c r="K1369" s="411"/>
      <c r="L1369" s="411"/>
      <c r="M1369" s="374"/>
      <c r="N1369" s="374"/>
      <c r="O1369" s="374"/>
      <c r="P1369" s="374"/>
      <c r="Q1369" s="374"/>
      <c r="R1369" s="374"/>
      <c r="S1369" s="374"/>
      <c r="T1369" s="374"/>
      <c r="U1369" s="374"/>
      <c r="V1369" s="374"/>
      <c r="W1369" s="411"/>
      <c r="X1369" s="411"/>
      <c r="Y1369" s="411"/>
      <c r="Z1369" s="411"/>
      <c r="AA1369" s="411"/>
    </row>
    <row r="1370" spans="1:27" ht="12.75" customHeight="1">
      <c r="A1370" s="411"/>
      <c r="B1370" s="411"/>
      <c r="C1370" s="411"/>
      <c r="D1370" s="411"/>
      <c r="E1370" s="411"/>
      <c r="F1370" s="374"/>
      <c r="G1370" s="411"/>
      <c r="H1370" s="411"/>
      <c r="I1370" s="411"/>
      <c r="J1370" s="411"/>
      <c r="K1370" s="411"/>
      <c r="L1370" s="411"/>
      <c r="M1370" s="374"/>
      <c r="N1370" s="374"/>
      <c r="O1370" s="374"/>
      <c r="P1370" s="374"/>
      <c r="Q1370" s="374"/>
      <c r="R1370" s="374"/>
      <c r="S1370" s="374"/>
      <c r="T1370" s="374"/>
      <c r="U1370" s="374"/>
      <c r="V1370" s="374"/>
      <c r="W1370" s="411"/>
      <c r="X1370" s="411"/>
      <c r="Y1370" s="411"/>
      <c r="Z1370" s="411"/>
      <c r="AA1370" s="411"/>
    </row>
  </sheetData>
  <sheetProtection formatCells="0" formatColumns="0" formatRows="0" insertColumns="0" insertRows="0"/>
  <mergeCells count="19">
    <mergeCell ref="D13:D14"/>
    <mergeCell ref="E13:E14"/>
    <mergeCell ref="M1:R12"/>
    <mergeCell ref="T1:T12"/>
    <mergeCell ref="D561:G561"/>
    <mergeCell ref="F13:H13"/>
    <mergeCell ref="I13:K13"/>
    <mergeCell ref="M13:Q13"/>
    <mergeCell ref="A1:K2"/>
    <mergeCell ref="A11:K12"/>
    <mergeCell ref="A13:A14"/>
    <mergeCell ref="B13:B14"/>
    <mergeCell ref="C13:C14"/>
    <mergeCell ref="D562:G562"/>
    <mergeCell ref="I562:K562"/>
    <mergeCell ref="A556:H556"/>
    <mergeCell ref="D560:G560"/>
    <mergeCell ref="I560:K560"/>
    <mergeCell ref="I561:K561"/>
  </mergeCells>
  <conditionalFormatting sqref="T1 T67:T83 T229:T245 T283:T299 T121:T137 T175:T191 T337:T353 T391:T407 T445:T461 T499:T515 T553:T1370 T13:T24">
    <cfRule type="cellIs" dxfId="62" priority="64" operator="equal">
      <formula>"ERRO"</formula>
    </cfRule>
  </conditionalFormatting>
  <conditionalFormatting sqref="T25:T31">
    <cfRule type="cellIs" dxfId="61" priority="63" operator="equal">
      <formula>"ERRO"</formula>
    </cfRule>
  </conditionalFormatting>
  <conditionalFormatting sqref="T32:T37">
    <cfRule type="cellIs" dxfId="60" priority="62" operator="equal">
      <formula>"ERRO"</formula>
    </cfRule>
  </conditionalFormatting>
  <conditionalFormatting sqref="T38:T44">
    <cfRule type="cellIs" dxfId="59" priority="61" operator="equal">
      <formula>"ERRO"</formula>
    </cfRule>
  </conditionalFormatting>
  <conditionalFormatting sqref="T45:T49">
    <cfRule type="cellIs" dxfId="58" priority="60" operator="equal">
      <formula>"ERRO"</formula>
    </cfRule>
  </conditionalFormatting>
  <conditionalFormatting sqref="T50:T55">
    <cfRule type="cellIs" dxfId="57" priority="59" operator="equal">
      <formula>"ERRO"</formula>
    </cfRule>
  </conditionalFormatting>
  <conditionalFormatting sqref="T56:T62">
    <cfRule type="cellIs" dxfId="56" priority="58" operator="equal">
      <formula>"ERRO"</formula>
    </cfRule>
  </conditionalFormatting>
  <conditionalFormatting sqref="T63:T66">
    <cfRule type="cellIs" dxfId="55" priority="57" operator="equal">
      <formula>"ERRO"</formula>
    </cfRule>
  </conditionalFormatting>
  <conditionalFormatting sqref="T84:T95">
    <cfRule type="cellIs" dxfId="54" priority="56" operator="equal">
      <formula>"ERRO"</formula>
    </cfRule>
  </conditionalFormatting>
  <conditionalFormatting sqref="T96:T105">
    <cfRule type="cellIs" dxfId="53" priority="55" operator="equal">
      <formula>"ERRO"</formula>
    </cfRule>
  </conditionalFormatting>
  <conditionalFormatting sqref="T106:T117">
    <cfRule type="cellIs" dxfId="52" priority="54" operator="equal">
      <formula>"ERRO"</formula>
    </cfRule>
  </conditionalFormatting>
  <conditionalFormatting sqref="T118:T120">
    <cfRule type="cellIs" dxfId="51" priority="53" operator="equal">
      <formula>"ERRO"</formula>
    </cfRule>
  </conditionalFormatting>
  <conditionalFormatting sqref="T138:T140">
    <cfRule type="cellIs" dxfId="50" priority="52" operator="equal">
      <formula>"ERRO"</formula>
    </cfRule>
  </conditionalFormatting>
  <conditionalFormatting sqref="T141:T152">
    <cfRule type="cellIs" dxfId="49" priority="51" operator="equal">
      <formula>"ERRO"</formula>
    </cfRule>
  </conditionalFormatting>
  <conditionalFormatting sqref="T153:T162">
    <cfRule type="cellIs" dxfId="48" priority="50" operator="equal">
      <formula>"ERRO"</formula>
    </cfRule>
  </conditionalFormatting>
  <conditionalFormatting sqref="T163:T174">
    <cfRule type="cellIs" dxfId="47" priority="49" operator="equal">
      <formula>"ERRO"</formula>
    </cfRule>
  </conditionalFormatting>
  <conditionalFormatting sqref="T220:T228">
    <cfRule type="cellIs" dxfId="46" priority="43" operator="equal">
      <formula>"ERRO"</formula>
    </cfRule>
  </conditionalFormatting>
  <conditionalFormatting sqref="T192:T194">
    <cfRule type="cellIs" dxfId="45" priority="47" operator="equal">
      <formula>"ERRO"</formula>
    </cfRule>
  </conditionalFormatting>
  <conditionalFormatting sqref="T195:T197">
    <cfRule type="cellIs" dxfId="44" priority="46" operator="equal">
      <formula>"ERRO"</formula>
    </cfRule>
  </conditionalFormatting>
  <conditionalFormatting sqref="T198:T209">
    <cfRule type="cellIs" dxfId="43" priority="45" operator="equal">
      <formula>"ERRO"</formula>
    </cfRule>
  </conditionalFormatting>
  <conditionalFormatting sqref="T210:T219">
    <cfRule type="cellIs" dxfId="42" priority="44" operator="equal">
      <formula>"ERRO"</formula>
    </cfRule>
  </conditionalFormatting>
  <conditionalFormatting sqref="T264:T272">
    <cfRule type="cellIs" dxfId="41" priority="40" operator="equal">
      <formula>"ERRO"</formula>
    </cfRule>
  </conditionalFormatting>
  <conditionalFormatting sqref="T246:T253">
    <cfRule type="cellIs" dxfId="40" priority="42" operator="equal">
      <formula>"ERRO"</formula>
    </cfRule>
  </conditionalFormatting>
  <conditionalFormatting sqref="T254:T263">
    <cfRule type="cellIs" dxfId="39" priority="41" operator="equal">
      <formula>"ERRO"</formula>
    </cfRule>
  </conditionalFormatting>
  <conditionalFormatting sqref="T17:T272 T283:T299 T337:T353 T391:T407 T445:T461 T499:T515 T553:T742">
    <cfRule type="cellIs" dxfId="38" priority="39" operator="equal">
      <formula>"""erro"""</formula>
    </cfRule>
  </conditionalFormatting>
  <conditionalFormatting sqref="T274:T282">
    <cfRule type="cellIs" dxfId="37" priority="37" operator="equal">
      <formula>"ERRO"</formula>
    </cfRule>
  </conditionalFormatting>
  <conditionalFormatting sqref="T273">
    <cfRule type="cellIs" dxfId="36" priority="38" operator="equal">
      <formula>"ERRO"</formula>
    </cfRule>
  </conditionalFormatting>
  <conditionalFormatting sqref="T273:T282">
    <cfRule type="cellIs" dxfId="35" priority="36" operator="equal">
      <formula>"""erro"""</formula>
    </cfRule>
  </conditionalFormatting>
  <conditionalFormatting sqref="T318:T326">
    <cfRule type="cellIs" dxfId="34" priority="33" operator="equal">
      <formula>"ERRO"</formula>
    </cfRule>
  </conditionalFormatting>
  <conditionalFormatting sqref="T300:T307">
    <cfRule type="cellIs" dxfId="33" priority="35" operator="equal">
      <formula>"ERRO"</formula>
    </cfRule>
  </conditionalFormatting>
  <conditionalFormatting sqref="T308:T317">
    <cfRule type="cellIs" dxfId="32" priority="34" operator="equal">
      <formula>"ERRO"</formula>
    </cfRule>
  </conditionalFormatting>
  <conditionalFormatting sqref="T300:T326">
    <cfRule type="cellIs" dxfId="31" priority="32" operator="equal">
      <formula>"""erro"""</formula>
    </cfRule>
  </conditionalFormatting>
  <conditionalFormatting sqref="T328:T336">
    <cfRule type="cellIs" dxfId="30" priority="30" operator="equal">
      <formula>"ERRO"</formula>
    </cfRule>
  </conditionalFormatting>
  <conditionalFormatting sqref="T327">
    <cfRule type="cellIs" dxfId="29" priority="31" operator="equal">
      <formula>"ERRO"</formula>
    </cfRule>
  </conditionalFormatting>
  <conditionalFormatting sqref="T327:T336">
    <cfRule type="cellIs" dxfId="28" priority="29" operator="equal">
      <formula>"""erro"""</formula>
    </cfRule>
  </conditionalFormatting>
  <conditionalFormatting sqref="T372:T380">
    <cfRule type="cellIs" dxfId="27" priority="26" operator="equal">
      <formula>"ERRO"</formula>
    </cfRule>
  </conditionalFormatting>
  <conditionalFormatting sqref="T354:T361">
    <cfRule type="cellIs" dxfId="26" priority="28" operator="equal">
      <formula>"ERRO"</formula>
    </cfRule>
  </conditionalFormatting>
  <conditionalFormatting sqref="T362:T371">
    <cfRule type="cellIs" dxfId="25" priority="27" operator="equal">
      <formula>"ERRO"</formula>
    </cfRule>
  </conditionalFormatting>
  <conditionalFormatting sqref="T354:T380">
    <cfRule type="cellIs" dxfId="24" priority="25" operator="equal">
      <formula>"""erro"""</formula>
    </cfRule>
  </conditionalFormatting>
  <conditionalFormatting sqref="T382:T390">
    <cfRule type="cellIs" dxfId="23" priority="23" operator="equal">
      <formula>"ERRO"</formula>
    </cfRule>
  </conditionalFormatting>
  <conditionalFormatting sqref="T381">
    <cfRule type="cellIs" dxfId="22" priority="24" operator="equal">
      <formula>"ERRO"</formula>
    </cfRule>
  </conditionalFormatting>
  <conditionalFormatting sqref="T381:T390">
    <cfRule type="cellIs" dxfId="21" priority="22" operator="equal">
      <formula>"""erro"""</formula>
    </cfRule>
  </conditionalFormatting>
  <conditionalFormatting sqref="T426:T434">
    <cfRule type="cellIs" dxfId="20" priority="19" operator="equal">
      <formula>"ERRO"</formula>
    </cfRule>
  </conditionalFormatting>
  <conditionalFormatting sqref="T408:T415">
    <cfRule type="cellIs" dxfId="19" priority="21" operator="equal">
      <formula>"ERRO"</formula>
    </cfRule>
  </conditionalFormatting>
  <conditionalFormatting sqref="T416:T425">
    <cfRule type="cellIs" dxfId="18" priority="20" operator="equal">
      <formula>"ERRO"</formula>
    </cfRule>
  </conditionalFormatting>
  <conditionalFormatting sqref="T408:T434">
    <cfRule type="cellIs" dxfId="17" priority="18" operator="equal">
      <formula>"""erro"""</formula>
    </cfRule>
  </conditionalFormatting>
  <conditionalFormatting sqref="T436:T444">
    <cfRule type="cellIs" dxfId="16" priority="16" operator="equal">
      <formula>"ERRO"</formula>
    </cfRule>
  </conditionalFormatting>
  <conditionalFormatting sqref="T435">
    <cfRule type="cellIs" dxfId="15" priority="17" operator="equal">
      <formula>"ERRO"</formula>
    </cfRule>
  </conditionalFormatting>
  <conditionalFormatting sqref="T435:T444">
    <cfRule type="cellIs" dxfId="14" priority="15" operator="equal">
      <formula>"""erro"""</formula>
    </cfRule>
  </conditionalFormatting>
  <conditionalFormatting sqref="T480:T488">
    <cfRule type="cellIs" dxfId="13" priority="12" operator="equal">
      <formula>"ERRO"</formula>
    </cfRule>
  </conditionalFormatting>
  <conditionalFormatting sqref="T462:T469">
    <cfRule type="cellIs" dxfId="12" priority="14" operator="equal">
      <formula>"ERRO"</formula>
    </cfRule>
  </conditionalFormatting>
  <conditionalFormatting sqref="T470:T479">
    <cfRule type="cellIs" dxfId="11" priority="13" operator="equal">
      <formula>"ERRO"</formula>
    </cfRule>
  </conditionalFormatting>
  <conditionalFormatting sqref="T462:T488">
    <cfRule type="cellIs" dxfId="10" priority="11" operator="equal">
      <formula>"""erro"""</formula>
    </cfRule>
  </conditionalFormatting>
  <conditionalFormatting sqref="T490:T498">
    <cfRule type="cellIs" dxfId="9" priority="9" operator="equal">
      <formula>"ERRO"</formula>
    </cfRule>
  </conditionalFormatting>
  <conditionalFormatting sqref="T489">
    <cfRule type="cellIs" dxfId="8" priority="10" operator="equal">
      <formula>"ERRO"</formula>
    </cfRule>
  </conditionalFormatting>
  <conditionalFormatting sqref="T489:T498">
    <cfRule type="cellIs" dxfId="7" priority="8" operator="equal">
      <formula>"""erro"""</formula>
    </cfRule>
  </conditionalFormatting>
  <conditionalFormatting sqref="T534:T542">
    <cfRule type="cellIs" dxfId="6" priority="5" operator="equal">
      <formula>"ERRO"</formula>
    </cfRule>
  </conditionalFormatting>
  <conditionalFormatting sqref="T516:T523">
    <cfRule type="cellIs" dxfId="5" priority="7" operator="equal">
      <formula>"ERRO"</formula>
    </cfRule>
  </conditionalFormatting>
  <conditionalFormatting sqref="T524:T533">
    <cfRule type="cellIs" dxfId="4" priority="6" operator="equal">
      <formula>"ERRO"</formula>
    </cfRule>
  </conditionalFormatting>
  <conditionalFormatting sqref="T516:T542">
    <cfRule type="cellIs" dxfId="3" priority="4" operator="equal">
      <formula>"""erro"""</formula>
    </cfRule>
  </conditionalFormatting>
  <conditionalFormatting sqref="T544:T552">
    <cfRule type="cellIs" dxfId="2" priority="2" operator="equal">
      <formula>"ERRO"</formula>
    </cfRule>
  </conditionalFormatting>
  <conditionalFormatting sqref="T543">
    <cfRule type="cellIs" dxfId="1" priority="3" operator="equal">
      <formula>"ERRO"</formula>
    </cfRule>
  </conditionalFormatting>
  <conditionalFormatting sqref="T543:T552">
    <cfRule type="cellIs" dxfId="0" priority="1" operator="equal">
      <formula>"""erro"""</formula>
    </cfRule>
  </conditionalFormatting>
  <printOptions horizontalCentered="1"/>
  <pageMargins left="0.39370078740157483" right="0.39370078740157483" top="0.78740157480314965" bottom="0.39370078740157483"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6" sqref="B6"/>
    </sheetView>
  </sheetViews>
  <sheetFormatPr defaultColWidth="12.625" defaultRowHeight="15" customHeight="1"/>
  <cols>
    <col min="1" max="1" width="24" style="396" customWidth="1"/>
    <col min="2" max="2" width="20.125" style="396" customWidth="1"/>
    <col min="3" max="3" width="7.625" style="396" hidden="1" customWidth="1"/>
    <col min="4" max="6" width="8" style="396" hidden="1" customWidth="1"/>
    <col min="7" max="26" width="7.625" style="396" customWidth="1"/>
    <col min="27" max="16384" width="12.625" style="396"/>
  </cols>
  <sheetData>
    <row r="1" spans="1:26">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row>
    <row r="2" spans="1:26" ht="45" customHeight="1">
      <c r="A2" s="405" t="s">
        <v>59</v>
      </c>
      <c r="B2" s="405" t="s">
        <v>60</v>
      </c>
      <c r="C2" s="397"/>
      <c r="D2" s="397"/>
      <c r="E2" s="397"/>
      <c r="F2" s="397"/>
      <c r="G2" s="397"/>
      <c r="H2" s="397"/>
      <c r="I2" s="397"/>
      <c r="J2" s="397"/>
      <c r="K2" s="397"/>
      <c r="L2" s="397"/>
      <c r="M2" s="397"/>
      <c r="N2" s="397"/>
      <c r="O2" s="397"/>
      <c r="P2" s="397"/>
      <c r="Q2" s="397"/>
      <c r="R2" s="397"/>
      <c r="S2" s="397"/>
      <c r="T2" s="397"/>
      <c r="U2" s="397"/>
      <c r="V2" s="397"/>
      <c r="W2" s="397"/>
      <c r="X2" s="397"/>
      <c r="Y2" s="397"/>
      <c r="Z2" s="397"/>
    </row>
    <row r="3" spans="1:26" ht="45" customHeight="1">
      <c r="A3" s="398" t="s">
        <v>61</v>
      </c>
      <c r="B3" s="399">
        <f>'Orçamento Base'!$S$1671</f>
        <v>30000</v>
      </c>
      <c r="C3" s="400" t="str">
        <f t="shared" ref="C3:C4" si="0">A3</f>
        <v>orçamento não desonerado</v>
      </c>
      <c r="D3" s="397"/>
      <c r="E3" s="400" t="s">
        <v>27</v>
      </c>
      <c r="F3" s="397"/>
      <c r="G3" s="397"/>
      <c r="H3" s="397"/>
      <c r="I3" s="397"/>
      <c r="J3" s="397"/>
      <c r="K3" s="397"/>
      <c r="L3" s="397"/>
      <c r="M3" s="397"/>
      <c r="N3" s="397"/>
      <c r="O3" s="397"/>
      <c r="P3" s="397"/>
      <c r="Q3" s="397"/>
      <c r="R3" s="397"/>
      <c r="S3" s="397"/>
      <c r="T3" s="397"/>
      <c r="U3" s="397"/>
      <c r="V3" s="397"/>
      <c r="W3" s="397"/>
      <c r="X3" s="397"/>
      <c r="Y3" s="397"/>
      <c r="Z3" s="397"/>
    </row>
    <row r="4" spans="1:26" ht="45" customHeight="1">
      <c r="A4" s="398" t="s">
        <v>62</v>
      </c>
      <c r="B4" s="399">
        <f>B3</f>
        <v>30000</v>
      </c>
      <c r="C4" s="400" t="str">
        <f t="shared" si="0"/>
        <v>orçamento desonerado</v>
      </c>
      <c r="D4" s="397"/>
      <c r="E4" s="400" t="s">
        <v>25</v>
      </c>
      <c r="F4" s="397"/>
      <c r="G4" s="397"/>
      <c r="H4" s="397"/>
      <c r="I4" s="397"/>
      <c r="J4" s="397"/>
      <c r="K4" s="397"/>
      <c r="L4" s="397"/>
      <c r="M4" s="397"/>
      <c r="N4" s="397"/>
      <c r="O4" s="397"/>
      <c r="P4" s="397"/>
      <c r="Q4" s="397"/>
      <c r="R4" s="397"/>
      <c r="S4" s="397"/>
      <c r="T4" s="397"/>
      <c r="U4" s="397"/>
      <c r="V4" s="397"/>
      <c r="W4" s="397"/>
      <c r="X4" s="397"/>
      <c r="Y4" s="397"/>
      <c r="Z4" s="397"/>
    </row>
    <row r="5" spans="1:26" ht="9" customHeight="1">
      <c r="A5" s="401"/>
      <c r="B5" s="402"/>
    </row>
    <row r="6" spans="1:26" ht="86.25" customHeight="1">
      <c r="A6" s="403" t="str">
        <f>CONCATENATE("Valor adotado: ",VLOOKUP(B6,B3:C4,2,FALSE))</f>
        <v>Valor adotado: orçamento não desonerado</v>
      </c>
      <c r="B6" s="404">
        <f>SMALL(B3:B4,1)</f>
        <v>30000</v>
      </c>
      <c r="C6" s="397"/>
      <c r="D6" s="397"/>
      <c r="E6" s="400" t="str">
        <f>VLOOKUP(B6,B3:E4,4,FALSE)</f>
        <v>Tabela Não Desonerada</v>
      </c>
      <c r="F6" s="397"/>
      <c r="G6" s="397"/>
      <c r="H6" s="397"/>
      <c r="I6" s="397"/>
      <c r="J6" s="397"/>
      <c r="K6" s="397"/>
      <c r="L6" s="397"/>
      <c r="M6" s="397"/>
      <c r="N6" s="397"/>
      <c r="O6" s="397"/>
      <c r="P6" s="397"/>
      <c r="Q6" s="397"/>
      <c r="R6" s="397"/>
      <c r="S6" s="397"/>
      <c r="T6" s="397"/>
      <c r="U6" s="397"/>
      <c r="V6" s="397"/>
      <c r="W6" s="397"/>
      <c r="X6" s="397"/>
      <c r="Y6" s="397"/>
      <c r="Z6" s="397"/>
    </row>
    <row r="7" spans="1:26" ht="39" customHeight="1"/>
    <row r="8" spans="1:26" ht="39" customHeight="1"/>
    <row r="9" spans="1:26" ht="39" customHeight="1"/>
    <row r="10" spans="1:26" ht="39" customHeight="1"/>
    <row r="11" spans="1:26" ht="39" customHeight="1"/>
    <row r="12" spans="1:26" ht="39" customHeight="1"/>
    <row r="13" spans="1:26" ht="39" customHeight="1"/>
    <row r="14" spans="1:26" ht="39" customHeight="1"/>
    <row r="15" spans="1:26" ht="39" customHeight="1"/>
    <row r="16" spans="1:26" ht="39" customHeight="1"/>
    <row r="17" ht="39" customHeight="1"/>
    <row r="18" ht="39" customHeight="1"/>
    <row r="19" ht="39" customHeight="1"/>
    <row r="20" ht="39" customHeight="1"/>
    <row r="21" ht="39" customHeight="1"/>
    <row r="22" ht="39"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D7Lb9zLeEy1JADKbd+Raa3oAzCx8HsL0ApYMEVJmQZvpj2REl91CFTy2tW0ewkBpPP5zmGi3aC9Z2k9o+S92Tw==" saltValue="6eunZhnVSFh/J1VRym5Bnw==" spinCount="100000" sheet="1" objects="1" scenarios="1"/>
  <pageMargins left="0.511811024" right="0.511811024" top="0.78740157499999996" bottom="0.78740157499999996" header="0" footer="0"/>
  <pageSetup paperSize="9"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2"/>
  <sheetViews>
    <sheetView workbookViewId="0">
      <selection activeCell="B27" sqref="B27"/>
    </sheetView>
  </sheetViews>
  <sheetFormatPr defaultColWidth="9.125" defaultRowHeight="14.25"/>
  <cols>
    <col min="1" max="1" width="20.375" style="200" customWidth="1"/>
    <col min="2" max="2" width="53.375" style="201" customWidth="1"/>
    <col min="3" max="3" width="16.625" style="202" bestFit="1" customWidth="1"/>
    <col min="4" max="4" width="4.625" style="202" bestFit="1" customWidth="1"/>
    <col min="5" max="5" width="6.875" style="169" customWidth="1"/>
    <col min="6" max="6" width="6.875" style="169" bestFit="1" customWidth="1"/>
    <col min="7" max="7" width="17" style="169" customWidth="1"/>
    <col min="8" max="16384" width="9.125" style="169"/>
  </cols>
  <sheetData>
    <row r="1" spans="1:8" ht="16.5" thickBot="1">
      <c r="A1" s="803" t="s">
        <v>1390</v>
      </c>
      <c r="B1" s="804"/>
      <c r="C1" s="804"/>
      <c r="D1" s="804"/>
      <c r="E1" s="804"/>
      <c r="F1" s="804"/>
      <c r="G1" s="805"/>
    </row>
    <row r="2" spans="1:8" s="174" customFormat="1" ht="15.75" thickBot="1">
      <c r="A2" s="170" t="s">
        <v>1391</v>
      </c>
      <c r="B2" s="806"/>
      <c r="C2" s="806"/>
      <c r="D2" s="171" t="s">
        <v>1392</v>
      </c>
      <c r="E2" s="270"/>
      <c r="F2" s="172" t="s">
        <v>1393</v>
      </c>
      <c r="G2" s="271"/>
      <c r="H2" s="173"/>
    </row>
    <row r="3" spans="1:8" s="174" customFormat="1" ht="31.5" customHeight="1" thickBot="1">
      <c r="A3" s="175" t="s">
        <v>1364</v>
      </c>
      <c r="B3" s="807" t="str">
        <f>Dados!C5</f>
        <v>Projeto Executivo de SPDA</v>
      </c>
      <c r="C3" s="807"/>
      <c r="D3" s="807"/>
      <c r="E3" s="807"/>
      <c r="F3" s="807"/>
      <c r="G3" s="808"/>
    </row>
    <row r="4" spans="1:8" s="174" customFormat="1" ht="15.75" thickBot="1">
      <c r="A4" s="170" t="s">
        <v>1394</v>
      </c>
      <c r="B4" s="809" t="str">
        <f>Dados!C3</f>
        <v>Secretaria Municipal de Saúde</v>
      </c>
      <c r="C4" s="809"/>
      <c r="D4" s="809"/>
      <c r="E4" s="810"/>
      <c r="F4" s="176" t="s">
        <v>1395</v>
      </c>
      <c r="G4" s="272"/>
    </row>
    <row r="5" spans="1:8" s="174" customFormat="1" ht="15.75" thickBot="1">
      <c r="A5" s="170" t="s">
        <v>1396</v>
      </c>
      <c r="B5" s="273"/>
      <c r="C5" s="170" t="s">
        <v>1397</v>
      </c>
      <c r="D5" s="170"/>
      <c r="E5" s="170"/>
      <c r="F5" s="811"/>
      <c r="G5" s="812"/>
    </row>
    <row r="6" spans="1:8" s="181" customFormat="1" ht="15.75" thickBot="1">
      <c r="A6" s="170" t="s">
        <v>1398</v>
      </c>
      <c r="B6" s="375">
        <f>'Orçamento-TCE'!C6</f>
        <v>30000</v>
      </c>
      <c r="C6" s="177"/>
      <c r="D6" s="177"/>
      <c r="E6" s="178"/>
      <c r="F6" s="177"/>
      <c r="G6" s="179"/>
      <c r="H6" s="180"/>
    </row>
    <row r="7" spans="1:8" s="181" customFormat="1" ht="15.75" thickBot="1">
      <c r="A7" s="170" t="s">
        <v>1399</v>
      </c>
      <c r="B7" s="375">
        <f>'Proposta-TCE'!C6</f>
        <v>30000</v>
      </c>
      <c r="C7" s="177"/>
      <c r="D7" s="177"/>
      <c r="E7" s="178"/>
      <c r="F7" s="177"/>
      <c r="G7" s="179"/>
      <c r="H7" s="180"/>
    </row>
    <row r="8" spans="1:8" s="187" customFormat="1" ht="15.75" thickBot="1">
      <c r="A8" s="170" t="s">
        <v>1400</v>
      </c>
      <c r="B8" s="182">
        <f>COUNTIF('Orçamento-TCE'!$H$12:$H$1687,"&lt;&gt;0")</f>
        <v>1</v>
      </c>
      <c r="C8" s="183"/>
      <c r="D8" s="183"/>
      <c r="E8" s="184"/>
      <c r="F8" s="183"/>
      <c r="G8" s="185"/>
      <c r="H8" s="186"/>
    </row>
    <row r="9" spans="1:8" s="187" customFormat="1" ht="15">
      <c r="A9" s="188" t="s">
        <v>1401</v>
      </c>
      <c r="B9" s="189"/>
      <c r="C9" s="183"/>
      <c r="D9" s="183"/>
      <c r="E9" s="184"/>
      <c r="F9" s="183"/>
      <c r="G9" s="185"/>
      <c r="H9" s="186"/>
    </row>
    <row r="10" spans="1:8" s="181" customFormat="1" ht="15">
      <c r="A10" s="190" t="s">
        <v>1402</v>
      </c>
      <c r="B10" s="191"/>
      <c r="C10" s="190" t="s">
        <v>1403</v>
      </c>
      <c r="D10" s="192"/>
      <c r="E10" s="193"/>
      <c r="F10" s="192"/>
      <c r="G10" s="194"/>
      <c r="H10" s="180"/>
    </row>
    <row r="11" spans="1:8" ht="13.5" customHeight="1">
      <c r="A11" s="800" t="s">
        <v>1404</v>
      </c>
      <c r="B11" s="801" t="s">
        <v>1405</v>
      </c>
      <c r="C11" s="195" t="s">
        <v>1380</v>
      </c>
      <c r="D11" s="196"/>
      <c r="E11" s="196"/>
      <c r="F11" s="196"/>
      <c r="G11" s="195" t="s">
        <v>1406</v>
      </c>
    </row>
    <row r="12" spans="1:8" ht="15">
      <c r="A12" s="800"/>
      <c r="B12" s="802"/>
      <c r="C12" s="197" t="s">
        <v>1407</v>
      </c>
      <c r="D12" s="196"/>
      <c r="E12" s="198"/>
      <c r="F12" s="198"/>
      <c r="G12" s="197" t="s">
        <v>1407</v>
      </c>
    </row>
    <row r="13" spans="1:8" ht="15">
      <c r="A13" s="382">
        <v>1</v>
      </c>
      <c r="B13" s="381" t="str">
        <f>B3</f>
        <v>Projeto Executivo de SPDA</v>
      </c>
      <c r="C13" s="199">
        <f>B6</f>
        <v>30000</v>
      </c>
      <c r="D13" s="196"/>
      <c r="E13" s="198"/>
      <c r="F13" s="198"/>
      <c r="G13" s="199">
        <f>B7</f>
        <v>30000</v>
      </c>
    </row>
    <row r="14" spans="1:8" ht="15">
      <c r="A14" s="274"/>
      <c r="B14" s="275"/>
      <c r="C14" s="199">
        <v>0</v>
      </c>
      <c r="D14" s="196"/>
      <c r="E14" s="198"/>
      <c r="F14" s="198"/>
      <c r="G14" s="199">
        <v>0</v>
      </c>
    </row>
    <row r="15" spans="1:8" ht="15">
      <c r="A15" s="274"/>
      <c r="B15" s="275"/>
      <c r="C15" s="199">
        <v>0</v>
      </c>
      <c r="D15" s="196"/>
      <c r="E15" s="198"/>
      <c r="F15" s="198"/>
      <c r="G15" s="199">
        <v>0</v>
      </c>
    </row>
    <row r="16" spans="1:8" ht="15">
      <c r="A16" s="274"/>
      <c r="B16" s="275"/>
      <c r="C16" s="199">
        <v>0</v>
      </c>
      <c r="D16" s="196"/>
      <c r="E16" s="198"/>
      <c r="F16" s="198"/>
      <c r="G16" s="199">
        <v>0</v>
      </c>
    </row>
    <row r="17" spans="1:7" ht="15">
      <c r="A17" s="274"/>
      <c r="B17" s="275"/>
      <c r="C17" s="199">
        <v>0</v>
      </c>
      <c r="D17" s="196"/>
      <c r="E17" s="198"/>
      <c r="F17" s="198"/>
      <c r="G17" s="199">
        <v>0</v>
      </c>
    </row>
    <row r="18" spans="1:7" ht="15">
      <c r="A18" s="274"/>
      <c r="B18" s="275"/>
      <c r="C18" s="199">
        <v>0</v>
      </c>
      <c r="D18" s="196"/>
      <c r="E18" s="198"/>
      <c r="F18" s="198"/>
      <c r="G18" s="199">
        <v>0</v>
      </c>
    </row>
    <row r="19" spans="1:7" ht="15">
      <c r="A19" s="274"/>
      <c r="B19" s="275"/>
      <c r="C19" s="199">
        <v>0</v>
      </c>
      <c r="D19" s="196"/>
      <c r="E19" s="198"/>
      <c r="F19" s="198"/>
      <c r="G19" s="199">
        <v>0</v>
      </c>
    </row>
    <row r="20" spans="1:7" ht="15">
      <c r="A20" s="274"/>
      <c r="B20" s="275"/>
      <c r="C20" s="199">
        <v>0</v>
      </c>
      <c r="D20" s="196"/>
      <c r="E20" s="198"/>
      <c r="F20" s="198"/>
      <c r="G20" s="199">
        <v>0</v>
      </c>
    </row>
    <row r="21" spans="1:7" ht="15">
      <c r="A21" s="274"/>
      <c r="B21" s="275"/>
      <c r="C21" s="199">
        <v>0</v>
      </c>
      <c r="D21" s="196"/>
      <c r="E21" s="198"/>
      <c r="F21" s="198"/>
      <c r="G21" s="199">
        <v>0</v>
      </c>
    </row>
    <row r="22" spans="1:7" ht="15">
      <c r="A22" s="274"/>
      <c r="B22" s="275"/>
      <c r="C22" s="199">
        <v>0</v>
      </c>
      <c r="D22" s="196"/>
      <c r="E22" s="198"/>
      <c r="F22" s="198"/>
      <c r="G22" s="199">
        <v>0</v>
      </c>
    </row>
    <row r="23" spans="1:7" ht="15">
      <c r="A23" s="274"/>
      <c r="B23" s="275"/>
      <c r="C23" s="199">
        <v>0</v>
      </c>
      <c r="D23" s="196"/>
      <c r="E23" s="198"/>
      <c r="F23" s="198"/>
      <c r="G23" s="199">
        <v>0</v>
      </c>
    </row>
    <row r="24" spans="1:7" ht="15">
      <c r="A24" s="274"/>
      <c r="B24" s="275"/>
      <c r="C24" s="199">
        <v>0</v>
      </c>
      <c r="D24" s="196"/>
      <c r="E24" s="198"/>
      <c r="F24" s="198"/>
      <c r="G24" s="199">
        <v>0</v>
      </c>
    </row>
    <row r="25" spans="1:7" ht="15">
      <c r="A25" s="274"/>
      <c r="B25" s="275"/>
      <c r="C25" s="199">
        <v>0</v>
      </c>
      <c r="D25" s="196"/>
      <c r="E25" s="198"/>
      <c r="F25" s="198"/>
      <c r="G25" s="199">
        <v>0</v>
      </c>
    </row>
    <row r="26" spans="1:7" ht="15">
      <c r="A26" s="274"/>
      <c r="B26" s="275"/>
      <c r="C26" s="199">
        <v>0</v>
      </c>
      <c r="D26" s="196"/>
      <c r="E26" s="198"/>
      <c r="F26" s="198"/>
      <c r="G26" s="199">
        <v>0</v>
      </c>
    </row>
    <row r="27" spans="1:7" ht="15">
      <c r="A27" s="274"/>
      <c r="B27" s="275"/>
      <c r="C27" s="199">
        <v>0</v>
      </c>
      <c r="D27" s="196"/>
      <c r="E27" s="198"/>
      <c r="F27" s="198"/>
      <c r="G27" s="199">
        <v>0</v>
      </c>
    </row>
    <row r="28" spans="1:7" ht="15">
      <c r="A28" s="274"/>
      <c r="B28" s="275"/>
      <c r="C28" s="199">
        <v>0</v>
      </c>
      <c r="D28" s="196"/>
      <c r="E28" s="198"/>
      <c r="F28" s="198"/>
      <c r="G28" s="199">
        <v>0</v>
      </c>
    </row>
    <row r="29" spans="1:7" ht="15">
      <c r="A29" s="274"/>
      <c r="B29" s="275"/>
      <c r="C29" s="199">
        <v>0</v>
      </c>
      <c r="D29" s="196"/>
      <c r="E29" s="198"/>
      <c r="F29" s="198"/>
      <c r="G29" s="199">
        <v>0</v>
      </c>
    </row>
    <row r="30" spans="1:7" ht="15">
      <c r="A30" s="274"/>
      <c r="B30" s="275"/>
      <c r="C30" s="199">
        <v>0</v>
      </c>
      <c r="D30" s="196"/>
      <c r="E30" s="198"/>
      <c r="F30" s="198"/>
      <c r="G30" s="199">
        <v>0</v>
      </c>
    </row>
    <row r="31" spans="1:7" ht="15">
      <c r="A31" s="274"/>
      <c r="B31" s="275"/>
      <c r="C31" s="199">
        <v>0</v>
      </c>
      <c r="D31" s="196"/>
      <c r="E31" s="198"/>
      <c r="F31" s="198"/>
      <c r="G31" s="199">
        <v>0</v>
      </c>
    </row>
    <row r="32" spans="1:7" ht="15">
      <c r="A32" s="274"/>
      <c r="B32" s="275"/>
      <c r="C32" s="199">
        <v>0</v>
      </c>
      <c r="D32" s="196"/>
      <c r="E32" s="198"/>
      <c r="F32" s="198"/>
      <c r="G32" s="199">
        <v>0</v>
      </c>
    </row>
    <row r="33" spans="1:7" ht="15">
      <c r="A33" s="274"/>
      <c r="B33" s="275"/>
      <c r="C33" s="199">
        <v>0</v>
      </c>
      <c r="D33" s="196"/>
      <c r="E33" s="198"/>
      <c r="F33" s="198"/>
      <c r="G33" s="199">
        <v>0</v>
      </c>
    </row>
    <row r="34" spans="1:7" ht="15">
      <c r="A34" s="274"/>
      <c r="B34" s="275"/>
      <c r="C34" s="199">
        <v>0</v>
      </c>
      <c r="D34" s="196"/>
      <c r="E34" s="198"/>
      <c r="F34" s="198"/>
      <c r="G34" s="199">
        <v>0</v>
      </c>
    </row>
    <row r="35" spans="1:7" ht="15">
      <c r="A35" s="274"/>
      <c r="B35" s="275"/>
      <c r="C35" s="199">
        <v>0</v>
      </c>
      <c r="D35" s="196"/>
      <c r="E35" s="198"/>
      <c r="F35" s="198"/>
      <c r="G35" s="199">
        <v>0</v>
      </c>
    </row>
    <row r="36" spans="1:7" ht="15">
      <c r="A36" s="274"/>
      <c r="B36" s="275"/>
      <c r="C36" s="199">
        <v>0</v>
      </c>
      <c r="D36" s="196"/>
      <c r="E36" s="198"/>
      <c r="F36" s="198"/>
      <c r="G36" s="199">
        <v>0</v>
      </c>
    </row>
    <row r="37" spans="1:7" ht="15">
      <c r="A37" s="274"/>
      <c r="B37" s="275"/>
      <c r="C37" s="199">
        <v>0</v>
      </c>
      <c r="D37" s="196"/>
      <c r="E37" s="198"/>
      <c r="F37" s="198"/>
      <c r="G37" s="199">
        <v>0</v>
      </c>
    </row>
    <row r="38" spans="1:7" ht="15">
      <c r="A38" s="274"/>
      <c r="B38" s="275"/>
      <c r="C38" s="199">
        <v>0</v>
      </c>
      <c r="D38" s="196"/>
      <c r="E38" s="198"/>
      <c r="F38" s="198"/>
      <c r="G38" s="199">
        <v>0</v>
      </c>
    </row>
    <row r="39" spans="1:7" ht="15">
      <c r="A39" s="274"/>
      <c r="B39" s="275"/>
      <c r="C39" s="199">
        <v>0</v>
      </c>
      <c r="D39" s="196"/>
      <c r="E39" s="198"/>
      <c r="F39" s="198"/>
      <c r="G39" s="199">
        <v>0</v>
      </c>
    </row>
    <row r="40" spans="1:7" ht="15">
      <c r="A40" s="274"/>
      <c r="B40" s="275"/>
      <c r="C40" s="199">
        <v>0</v>
      </c>
      <c r="D40" s="196"/>
      <c r="E40" s="198"/>
      <c r="F40" s="198"/>
      <c r="G40" s="199">
        <v>0</v>
      </c>
    </row>
    <row r="41" spans="1:7" ht="15">
      <c r="A41" s="274"/>
      <c r="B41" s="275"/>
      <c r="C41" s="199">
        <v>0</v>
      </c>
      <c r="D41" s="196"/>
      <c r="E41" s="198"/>
      <c r="F41" s="198"/>
      <c r="G41" s="199">
        <v>0</v>
      </c>
    </row>
    <row r="42" spans="1:7" ht="15">
      <c r="A42" s="274"/>
      <c r="B42" s="275"/>
      <c r="C42" s="199">
        <v>0</v>
      </c>
      <c r="D42" s="196"/>
      <c r="E42" s="198"/>
      <c r="F42" s="198"/>
      <c r="G42" s="199">
        <v>0</v>
      </c>
    </row>
    <row r="43" spans="1:7" ht="15">
      <c r="A43" s="274"/>
      <c r="B43" s="275"/>
      <c r="C43" s="199">
        <v>0</v>
      </c>
      <c r="D43" s="196"/>
      <c r="E43" s="198"/>
      <c r="F43" s="198"/>
      <c r="G43" s="199">
        <v>0</v>
      </c>
    </row>
    <row r="44" spans="1:7" ht="15">
      <c r="A44" s="274"/>
      <c r="B44" s="275"/>
      <c r="C44" s="199">
        <v>0</v>
      </c>
      <c r="D44" s="196"/>
      <c r="E44" s="198"/>
      <c r="F44" s="198"/>
      <c r="G44" s="199">
        <v>0</v>
      </c>
    </row>
    <row r="45" spans="1:7" ht="15">
      <c r="A45" s="274"/>
      <c r="B45" s="275"/>
      <c r="C45" s="199">
        <v>0</v>
      </c>
      <c r="D45" s="196"/>
      <c r="E45" s="198"/>
      <c r="F45" s="198"/>
      <c r="G45" s="199">
        <v>0</v>
      </c>
    </row>
    <row r="46" spans="1:7" ht="15">
      <c r="A46" s="274"/>
      <c r="B46" s="275"/>
      <c r="C46" s="199">
        <v>0</v>
      </c>
      <c r="D46" s="196"/>
      <c r="E46" s="198"/>
      <c r="F46" s="198"/>
      <c r="G46" s="199">
        <v>0</v>
      </c>
    </row>
    <row r="47" spans="1:7" ht="15">
      <c r="A47" s="274"/>
      <c r="B47" s="275"/>
      <c r="C47" s="199">
        <v>0</v>
      </c>
      <c r="D47" s="196"/>
      <c r="E47" s="198"/>
      <c r="F47" s="198"/>
      <c r="G47" s="199">
        <v>0</v>
      </c>
    </row>
    <row r="48" spans="1:7" ht="15">
      <c r="A48" s="274"/>
      <c r="B48" s="275"/>
      <c r="C48" s="199">
        <v>0</v>
      </c>
      <c r="D48" s="196"/>
      <c r="E48" s="198"/>
      <c r="F48" s="198"/>
      <c r="G48" s="199">
        <v>0</v>
      </c>
    </row>
    <row r="49" spans="1:7" ht="15">
      <c r="A49" s="274"/>
      <c r="B49" s="275"/>
      <c r="C49" s="199">
        <v>0</v>
      </c>
      <c r="D49" s="196"/>
      <c r="E49" s="198"/>
      <c r="F49" s="198"/>
      <c r="G49" s="199">
        <v>0</v>
      </c>
    </row>
    <row r="50" spans="1:7" ht="15">
      <c r="A50" s="274"/>
      <c r="B50" s="275"/>
      <c r="C50" s="199">
        <v>0</v>
      </c>
      <c r="D50" s="196"/>
      <c r="E50" s="198"/>
      <c r="F50" s="198"/>
      <c r="G50" s="199">
        <v>0</v>
      </c>
    </row>
    <row r="51" spans="1:7" ht="15">
      <c r="A51" s="274"/>
      <c r="B51" s="275"/>
      <c r="C51" s="199">
        <v>0</v>
      </c>
      <c r="D51" s="196"/>
      <c r="E51" s="198"/>
      <c r="F51" s="198"/>
      <c r="G51" s="199">
        <v>0</v>
      </c>
    </row>
    <row r="52" spans="1:7" ht="15">
      <c r="A52" s="274"/>
      <c r="B52" s="275"/>
      <c r="C52" s="199">
        <v>0</v>
      </c>
      <c r="D52" s="196"/>
      <c r="E52" s="198"/>
      <c r="F52" s="198"/>
      <c r="G52" s="199">
        <v>0</v>
      </c>
    </row>
    <row r="53" spans="1:7" ht="15">
      <c r="A53" s="274"/>
      <c r="B53" s="275"/>
      <c r="C53" s="199">
        <v>0</v>
      </c>
      <c r="D53" s="196"/>
      <c r="E53" s="198"/>
      <c r="F53" s="198"/>
      <c r="G53" s="199">
        <v>0</v>
      </c>
    </row>
    <row r="54" spans="1:7" ht="15">
      <c r="A54" s="274"/>
      <c r="B54" s="275"/>
      <c r="C54" s="199">
        <v>0</v>
      </c>
      <c r="D54" s="196"/>
      <c r="E54" s="198"/>
      <c r="F54" s="198"/>
      <c r="G54" s="199">
        <v>0</v>
      </c>
    </row>
    <row r="55" spans="1:7" ht="15">
      <c r="A55" s="274"/>
      <c r="B55" s="275"/>
      <c r="C55" s="199">
        <v>0</v>
      </c>
      <c r="D55" s="196"/>
      <c r="E55" s="198"/>
      <c r="F55" s="198"/>
      <c r="G55" s="199">
        <v>0</v>
      </c>
    </row>
    <row r="56" spans="1:7" ht="15">
      <c r="A56" s="274"/>
      <c r="B56" s="275"/>
      <c r="C56" s="199">
        <v>0</v>
      </c>
      <c r="D56" s="196"/>
      <c r="E56" s="198"/>
      <c r="F56" s="198"/>
      <c r="G56" s="199">
        <v>0</v>
      </c>
    </row>
    <row r="57" spans="1:7" ht="15">
      <c r="A57" s="274"/>
      <c r="B57" s="275"/>
      <c r="C57" s="199">
        <v>0</v>
      </c>
      <c r="D57" s="196"/>
      <c r="E57" s="198"/>
      <c r="F57" s="198"/>
      <c r="G57" s="199">
        <v>0</v>
      </c>
    </row>
    <row r="58" spans="1:7" ht="15">
      <c r="A58" s="274"/>
      <c r="B58" s="275"/>
      <c r="C58" s="199">
        <v>0</v>
      </c>
      <c r="D58" s="196"/>
      <c r="E58" s="198"/>
      <c r="F58" s="198"/>
      <c r="G58" s="199">
        <v>0</v>
      </c>
    </row>
    <row r="59" spans="1:7" ht="15">
      <c r="A59" s="274"/>
      <c r="B59" s="275"/>
      <c r="C59" s="199">
        <v>0</v>
      </c>
      <c r="D59" s="196"/>
      <c r="E59" s="198"/>
      <c r="F59" s="198"/>
      <c r="G59" s="199">
        <v>0</v>
      </c>
    </row>
    <row r="60" spans="1:7" ht="15">
      <c r="A60" s="274"/>
      <c r="B60" s="275"/>
      <c r="C60" s="199">
        <v>0</v>
      </c>
      <c r="D60" s="196"/>
      <c r="E60" s="198"/>
      <c r="F60" s="198"/>
      <c r="G60" s="199">
        <v>0</v>
      </c>
    </row>
    <row r="61" spans="1:7" ht="15">
      <c r="A61" s="274"/>
      <c r="B61" s="275"/>
      <c r="C61" s="199">
        <v>0</v>
      </c>
      <c r="D61" s="196"/>
      <c r="E61" s="198"/>
      <c r="F61" s="198"/>
      <c r="G61" s="199">
        <v>0</v>
      </c>
    </row>
    <row r="62" spans="1:7" ht="15">
      <c r="A62" s="274"/>
      <c r="B62" s="275"/>
      <c r="C62" s="199">
        <v>0</v>
      </c>
      <c r="D62" s="196"/>
      <c r="E62" s="198"/>
      <c r="F62" s="198"/>
      <c r="G62" s="199">
        <v>0</v>
      </c>
    </row>
  </sheetData>
  <sheetProtection algorithmName="SHA-512" hashValue="I6a64n5jw5ZvRZva2MFjciyqG1SHsI7hL3VJ0GJ1pWcBWPZBqLwt6UcFGOiQvvEDAxOcfkBPL6QvV9u2lfNw1g==" saltValue="5SEHP6FRQ3erRLW8XItGuQ==" spinCount="100000" sheet="1" objects="1" scenarios="1"/>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errorTitle="Modalidade Inválida" error="A modalidade informada é inválida. _x000a_Selecione a Modalidade na lista suspensa.">
          <x14:formula1>
            <xm:f>[1]base!#REF!</xm:f>
          </x14:formula1>
          <xm:sqref>B2:C2</xm:sqref>
        </x14:dataValidation>
        <x14:dataValidation type="list" allowBlank="1" showInputMessage="1" showErrorMessage="1" errorTitle="Tipo de Objeto Inválido" error="O tipo de objeto informado é inválido. _x000a_Selecione o Tipo de Objeto na lista suspensa.">
          <x14:formula1>
            <xm:f>[1]base!#REF!</xm:f>
          </x14:formula1>
          <xm:sqref>B5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687"/>
  <sheetViews>
    <sheetView workbookViewId="0">
      <selection activeCell="L20" sqref="L20"/>
    </sheetView>
  </sheetViews>
  <sheetFormatPr defaultColWidth="9.125" defaultRowHeight="15"/>
  <cols>
    <col min="1" max="1" width="8.25" style="134" customWidth="1"/>
    <col min="2" max="2" width="8.625" style="134" customWidth="1"/>
    <col min="3" max="3" width="6.25" style="324" customWidth="1"/>
    <col min="4" max="4" width="14.125" style="134" customWidth="1"/>
    <col min="5" max="5" width="10.875" style="325" customWidth="1"/>
    <col min="6" max="6" width="11" style="326" customWidth="1"/>
    <col min="7" max="7" width="51.875" style="327" customWidth="1"/>
    <col min="8" max="8" width="11.125" style="328" bestFit="1" customWidth="1"/>
    <col min="9" max="9" width="9.75" style="329" customWidth="1"/>
    <col min="10" max="10" width="11.375" style="330" customWidth="1"/>
    <col min="11" max="11" width="16.375" style="327" bestFit="1" customWidth="1"/>
    <col min="12" max="12" width="8" style="130" customWidth="1"/>
    <col min="13" max="13" width="12.75" style="131" customWidth="1"/>
    <col min="14" max="14" width="7.125" style="132" hidden="1" customWidth="1"/>
    <col min="15" max="15" width="57.25" style="133" hidden="1" customWidth="1"/>
    <col min="16" max="16" width="7.125" style="133" hidden="1" customWidth="1"/>
    <col min="17" max="17" width="47.75" style="133" hidden="1" customWidth="1"/>
    <col min="18" max="18" width="26.875" style="134" hidden="1" customWidth="1"/>
    <col min="19" max="20" width="9.75" style="323" hidden="1" customWidth="1"/>
    <col min="21" max="22" width="9.125" style="134"/>
    <col min="23" max="23" width="9.125" style="642"/>
    <col min="24" max="16384" width="9.125" style="134"/>
  </cols>
  <sheetData>
    <row r="1" spans="1:23" ht="16.5" thickBot="1">
      <c r="A1" s="815" t="s">
        <v>3</v>
      </c>
      <c r="B1" s="816"/>
      <c r="C1" s="816"/>
      <c r="D1" s="816"/>
      <c r="E1" s="816"/>
      <c r="F1" s="816"/>
      <c r="G1" s="816"/>
      <c r="H1" s="816"/>
      <c r="I1" s="816"/>
      <c r="J1" s="816"/>
      <c r="K1" s="817"/>
      <c r="S1" s="134"/>
      <c r="T1" s="134"/>
    </row>
    <row r="2" spans="1:23" s="140" customFormat="1" ht="15.75" thickBot="1">
      <c r="A2" s="135" t="s">
        <v>1361</v>
      </c>
      <c r="B2" s="136"/>
      <c r="C2" s="818" t="s">
        <v>101</v>
      </c>
      <c r="D2" s="818"/>
      <c r="E2" s="818"/>
      <c r="F2" s="818"/>
      <c r="G2" s="818"/>
      <c r="H2" s="137" t="s">
        <v>1362</v>
      </c>
      <c r="I2" s="138" t="s">
        <v>101</v>
      </c>
      <c r="J2" s="137" t="s">
        <v>1363</v>
      </c>
      <c r="K2" s="138" t="s">
        <v>101</v>
      </c>
      <c r="L2" s="139"/>
      <c r="M2" s="139"/>
      <c r="W2" s="642"/>
    </row>
    <row r="3" spans="1:23" s="140" customFormat="1" ht="32.25" customHeight="1" thickBot="1">
      <c r="A3" s="819" t="s">
        <v>1364</v>
      </c>
      <c r="B3" s="820"/>
      <c r="C3" s="821" t="str">
        <f>Dados!C5</f>
        <v>Projeto Executivo de SPDA</v>
      </c>
      <c r="D3" s="821"/>
      <c r="E3" s="821"/>
      <c r="F3" s="821"/>
      <c r="G3" s="821"/>
      <c r="H3" s="821"/>
      <c r="I3" s="821"/>
      <c r="J3" s="821"/>
      <c r="K3" s="822"/>
      <c r="L3" s="139"/>
      <c r="M3" s="139"/>
      <c r="W3" s="642"/>
    </row>
    <row r="4" spans="1:23" s="140" customFormat="1" ht="15.75" thickBot="1">
      <c r="A4" s="141" t="s">
        <v>1365</v>
      </c>
      <c r="B4" s="142"/>
      <c r="C4" s="813" t="str">
        <f>Dados!C3</f>
        <v>Secretaria Municipal de Saúde</v>
      </c>
      <c r="D4" s="813"/>
      <c r="E4" s="813"/>
      <c r="F4" s="813"/>
      <c r="G4" s="813"/>
      <c r="H4" s="813"/>
      <c r="I4" s="813"/>
      <c r="J4" s="143" t="s">
        <v>1366</v>
      </c>
      <c r="K4" s="144" t="s">
        <v>101</v>
      </c>
      <c r="L4" s="139"/>
      <c r="M4" s="139"/>
      <c r="W4" s="642"/>
    </row>
    <row r="5" spans="1:23" s="140" customFormat="1" ht="15.75" thickBot="1">
      <c r="A5" s="141" t="s">
        <v>1367</v>
      </c>
      <c r="B5" s="142"/>
      <c r="C5" s="813" t="s">
        <v>101</v>
      </c>
      <c r="D5" s="813"/>
      <c r="E5" s="813"/>
      <c r="F5" s="813"/>
      <c r="G5" s="814"/>
      <c r="I5" s="206"/>
      <c r="J5" s="145"/>
      <c r="K5" s="146"/>
      <c r="L5" s="147"/>
      <c r="M5" s="139"/>
      <c r="S5" s="206"/>
      <c r="T5" s="206"/>
      <c r="W5" s="642"/>
    </row>
    <row r="6" spans="1:23" s="140" customFormat="1" ht="15.75" thickBot="1">
      <c r="A6" s="141" t="s">
        <v>1368</v>
      </c>
      <c r="B6" s="148"/>
      <c r="C6" s="824">
        <f>SUM(K12:K1147)</f>
        <v>30000</v>
      </c>
      <c r="D6" s="824"/>
      <c r="E6" s="824"/>
      <c r="F6" s="824"/>
      <c r="G6" s="825"/>
      <c r="I6" s="149"/>
      <c r="J6" s="149"/>
      <c r="K6" s="150"/>
      <c r="L6" s="139"/>
      <c r="M6" s="139"/>
      <c r="S6" s="149"/>
      <c r="T6" s="149"/>
      <c r="W6" s="642"/>
    </row>
    <row r="7" spans="1:23" s="140" customFormat="1">
      <c r="A7" s="151"/>
      <c r="B7" s="151"/>
      <c r="C7" s="151"/>
      <c r="G7" s="152"/>
      <c r="H7" s="152"/>
      <c r="I7" s="149"/>
      <c r="J7" s="149"/>
      <c r="K7" s="150"/>
      <c r="L7" s="139"/>
      <c r="M7" s="139"/>
      <c r="S7" s="149"/>
      <c r="T7" s="149"/>
      <c r="W7" s="642"/>
    </row>
    <row r="8" spans="1:23" s="140" customFormat="1" ht="19.5" customHeight="1">
      <c r="A8" s="153" t="s">
        <v>1369</v>
      </c>
      <c r="B8" s="151"/>
      <c r="C8" s="151"/>
      <c r="G8" s="152"/>
      <c r="I8" s="149"/>
      <c r="J8" s="149"/>
      <c r="K8" s="150"/>
      <c r="L8" s="139"/>
      <c r="M8" s="139"/>
      <c r="S8" s="149"/>
      <c r="T8" s="149"/>
      <c r="W8" s="642"/>
    </row>
    <row r="9" spans="1:23" s="156" customFormat="1">
      <c r="A9" s="154" t="s">
        <v>1370</v>
      </c>
      <c r="B9" s="154"/>
      <c r="C9" s="155"/>
      <c r="F9" s="157" t="s">
        <v>1371</v>
      </c>
      <c r="H9" s="158" t="s">
        <v>1372</v>
      </c>
      <c r="J9" s="159"/>
      <c r="K9" s="160"/>
      <c r="L9" s="161"/>
      <c r="M9" s="161"/>
      <c r="R9" s="140"/>
      <c r="W9" s="642"/>
    </row>
    <row r="10" spans="1:23" ht="15" customHeight="1">
      <c r="A10" s="826" t="s">
        <v>1373</v>
      </c>
      <c r="B10" s="826" t="s">
        <v>1374</v>
      </c>
      <c r="C10" s="826" t="s">
        <v>1375</v>
      </c>
      <c r="D10" s="828" t="s">
        <v>1376</v>
      </c>
      <c r="E10" s="830" t="s">
        <v>1377</v>
      </c>
      <c r="F10" s="832" t="s">
        <v>1378</v>
      </c>
      <c r="G10" s="828" t="s">
        <v>1379</v>
      </c>
      <c r="H10" s="834" t="s">
        <v>1380</v>
      </c>
      <c r="I10" s="835"/>
      <c r="J10" s="835"/>
      <c r="K10" s="835"/>
      <c r="L10" s="835"/>
      <c r="M10" s="836"/>
      <c r="N10" s="837" t="s">
        <v>1381</v>
      </c>
      <c r="O10" s="838"/>
      <c r="P10" s="839" t="s">
        <v>1382</v>
      </c>
      <c r="Q10" s="840"/>
      <c r="R10" s="823" t="s">
        <v>59</v>
      </c>
      <c r="S10" s="823" t="s">
        <v>1383</v>
      </c>
      <c r="T10" s="823" t="s">
        <v>1384</v>
      </c>
    </row>
    <row r="11" spans="1:23" ht="45">
      <c r="A11" s="827"/>
      <c r="B11" s="827"/>
      <c r="C11" s="827"/>
      <c r="D11" s="829"/>
      <c r="E11" s="831"/>
      <c r="F11" s="833"/>
      <c r="G11" s="829"/>
      <c r="H11" s="162" t="s">
        <v>1385</v>
      </c>
      <c r="I11" s="262" t="s">
        <v>1386</v>
      </c>
      <c r="J11" s="163" t="s">
        <v>1387</v>
      </c>
      <c r="K11" s="163" t="s">
        <v>51</v>
      </c>
      <c r="L11" s="164" t="s">
        <v>1388</v>
      </c>
      <c r="M11" s="164" t="s">
        <v>1389</v>
      </c>
      <c r="N11" s="165" t="s">
        <v>43</v>
      </c>
      <c r="O11" s="262" t="s">
        <v>45</v>
      </c>
      <c r="P11" s="165" t="s">
        <v>43</v>
      </c>
      <c r="Q11" s="262" t="s">
        <v>45</v>
      </c>
      <c r="R11" s="823"/>
      <c r="S11" s="823"/>
      <c r="T11" s="823"/>
    </row>
    <row r="12" spans="1:23">
      <c r="A12" s="207">
        <f>'Identificação-TCE'!$A$13</f>
        <v>1</v>
      </c>
      <c r="B12" s="168">
        <f>IF(AND(G12&lt;&gt;"",H12&gt;0,I12&lt;&gt;"",J12&lt;&gt;0,K12&lt;&gt;0),COUNT($B$11:B11)+1,"")</f>
        <v>1</v>
      </c>
      <c r="C12" s="207" t="str">
        <f>IF('Orçamento Base'!$M11=0,0,'Orçamento Base'!$D11)</f>
        <v>1.1</v>
      </c>
      <c r="D12" s="212" t="str">
        <f>IF('Orçamento Base'!$F11=Aux.!$G$11,"CONTRATACAO_PUBLICA",IF(VLOOKUP($C12,'Orçamento Base'!$D$11:$G$2116,3,FALSE)="INDEXADO",VLOOKUP(VLOOKUP($C11,'Orçamento Base'!$D$11:$G$2116,2,FALSE),'Index N_DESON.'!$A$9:$B$604,2),VLOOKUP($C12,'Orçamento Base'!$D$11:$G$2116,3,FALSE)))</f>
        <v>MERCADO</v>
      </c>
      <c r="E12" s="208" t="str">
        <f>VLOOKUP($C12,'Orçamento Base'!$D$11:$S$1673,2,FALSE)</f>
        <v>COT-01</v>
      </c>
      <c r="F12" s="211">
        <f>Dados!$C$7</f>
        <v>44652</v>
      </c>
      <c r="G12" s="226" t="str">
        <f>VLOOKUP($C12,'Orçamento Base'!$D$11:$S$1673,4,FALSE)</f>
        <v>Projeto Executivo SPDA</v>
      </c>
      <c r="H12" s="377">
        <f>IFERROR(VLOOKUP($C12,'Orçamento Base'!$D$11:$S$1673,6,FALSE),0)</f>
        <v>1</v>
      </c>
      <c r="I12" s="208" t="str">
        <f>VLOOKUP($C12,'Orçamento Base'!$D$11:$S$1673,5,FALSE)</f>
        <v>PC</v>
      </c>
      <c r="J12" s="167">
        <f>IF(Comparativo!$E$6="Tabela Não Desonerada",VLOOKUP($C12,'Orçamento Base'!$D$11:$S$1673,12,FALSE),VLOOKUP($C12,#REF!,12,FALSE))</f>
        <v>30000</v>
      </c>
      <c r="K12" s="167">
        <f>IFERROR(IF(Comparativo!$E$6="Tabela Não Desonerada",VLOOKUP($C12,'Orçamento Base'!$D$11:$S$1673,16,FALSE),VLOOKUP($C12,#REF!,16,FALSE)),0)</f>
        <v>30000</v>
      </c>
      <c r="L12" s="575">
        <f>IF(AND($D12="COMPOSICAO_PROPRIA",'Orçamento Base'!$N12="-"),"14,18%",IF(AND($D12="MERCADO",'Orçamento Base'!$N12="-"),"15,38%",IF(Comparativo!$E$6="Tabela Não Desonerada",VLOOKUP($C12,'Orçamento Base'!$D$11:$S$1673,11,FALSE),VLOOKUP($C12,#REF!,11,FALSE))))</f>
        <v>0</v>
      </c>
      <c r="M12" s="209">
        <f>IF(Comparativo!$E$6="Tabela Não Desonerada",Encargos!$F$44,Encargos!$D$44)</f>
        <v>1.1122000000000001</v>
      </c>
      <c r="N12" s="320"/>
      <c r="O12" s="166" t="s">
        <v>101</v>
      </c>
      <c r="P12" s="321"/>
      <c r="Q12" s="166" t="s">
        <v>101</v>
      </c>
      <c r="R12" s="321"/>
      <c r="S12" s="322"/>
      <c r="T12" s="322"/>
    </row>
    <row r="13" spans="1:23">
      <c r="A13" s="207">
        <f>'Identificação-TCE'!$A$13</f>
        <v>1</v>
      </c>
      <c r="B13" s="168" t="e">
        <f>IF(AND(G13&lt;&gt;"",H13&gt;0,I13&lt;&gt;"",J13&lt;&gt;0,K13&lt;&gt;0),COUNT($B$11:B12)+1,"")</f>
        <v>#N/A</v>
      </c>
      <c r="C13" s="207">
        <f>IF('Orçamento Base'!$M12=0,0,'Orçamento Base'!$D12)</f>
        <v>0</v>
      </c>
      <c r="D13" s="212" t="e">
        <f>IF('Orçamento Base'!$F12=Aux.!$G$11,"CONTRATACAO_PUBLICA",IF(VLOOKUP($C13,'Orçamento Base'!$D$11:$G$2116,3,FALSE)="INDEXADO",VLOOKUP(VLOOKUP($C12,'Orçamento Base'!$D$11:$G$2116,2,FALSE),'Index N_DESON.'!$A$9:$B$604,2),VLOOKUP($C13,'Orçamento Base'!$D$11:$G$2116,3,FALSE)))</f>
        <v>#N/A</v>
      </c>
      <c r="E13" s="208" t="e">
        <f>VLOOKUP($C13,'Orçamento Base'!$D$11:$S$1673,2,FALSE)</f>
        <v>#N/A</v>
      </c>
      <c r="F13" s="211">
        <f>Dados!$C$7</f>
        <v>44652</v>
      </c>
      <c r="G13" s="226" t="e">
        <f>VLOOKUP($C13,'Orçamento Base'!$D$11:$S$1673,4,FALSE)</f>
        <v>#N/A</v>
      </c>
      <c r="H13" s="377">
        <f>IFERROR(VLOOKUP($C13,'Orçamento Base'!$D$11:$S$1673,6,FALSE),0)</f>
        <v>0</v>
      </c>
      <c r="I13" s="208" t="e">
        <f>VLOOKUP($C13,'Orçamento Base'!$D$11:$S$1673,5,FALSE)</f>
        <v>#N/A</v>
      </c>
      <c r="J13" s="167" t="e">
        <f>IF(Comparativo!$E$6="Tabela Não Desonerada",VLOOKUP($C13,'Orçamento Base'!$D$11:$S$1673,12,FALSE),VLOOKUP($C13,#REF!,12,FALSE))</f>
        <v>#N/A</v>
      </c>
      <c r="K13" s="167">
        <f>IFERROR(IF(Comparativo!$E$6="Tabela Não Desonerada",VLOOKUP($C13,'Orçamento Base'!$D$11:$S$1673,16,FALSE),VLOOKUP($C13,#REF!,16,FALSE)),0)</f>
        <v>0</v>
      </c>
      <c r="L13" s="575" t="e">
        <f>IF(AND($D13="COMPOSICAO_PROPRIA",'Orçamento Base'!$N13="-"),"14,18%",IF(AND($D13="MERCADO",'Orçamento Base'!$N13="-"),"15,38%",IF(Comparativo!$E$6="Tabela Não Desonerada",VLOOKUP($C13,'Orçamento Base'!$D$11:$S$1673,11,FALSE),VLOOKUP($C13,#REF!,11,FALSE))))</f>
        <v>#N/A</v>
      </c>
      <c r="M13" s="209">
        <f>IF(Comparativo!$E$6="Tabela Não Desonerada",Encargos!$F$44,Encargos!$D$44)</f>
        <v>1.1122000000000001</v>
      </c>
      <c r="N13" s="320"/>
      <c r="O13" s="166" t="s">
        <v>101</v>
      </c>
      <c r="P13" s="321"/>
      <c r="Q13" s="166" t="s">
        <v>101</v>
      </c>
      <c r="R13" s="321"/>
      <c r="S13" s="322"/>
      <c r="T13" s="322"/>
    </row>
    <row r="14" spans="1:23">
      <c r="A14" s="207">
        <f>'Identificação-TCE'!$A$13</f>
        <v>1</v>
      </c>
      <c r="B14" s="168" t="e">
        <f>IF(AND(G14&lt;&gt;"",H14&gt;0,I14&lt;&gt;"",J14&lt;&gt;0,K14&lt;&gt;0),COUNT($B$11:B13)+1,"")</f>
        <v>#N/A</v>
      </c>
      <c r="C14" s="207">
        <f>IF('Orçamento Base'!$M13=0,0,'Orçamento Base'!$D13)</f>
        <v>0</v>
      </c>
      <c r="D14" s="212" t="e">
        <f>IF('Orçamento Base'!$F13=Aux.!$G$11,"CONTRATACAO_PUBLICA",IF(VLOOKUP($C14,'Orçamento Base'!$D$11:$G$2116,3,FALSE)="INDEXADO",VLOOKUP(VLOOKUP($C13,'Orçamento Base'!$D$11:$G$2116,2,FALSE),'Index N_DESON.'!$A$9:$B$604,2),VLOOKUP($C14,'Orçamento Base'!$D$11:$G$2116,3,FALSE)))</f>
        <v>#N/A</v>
      </c>
      <c r="E14" s="208" t="e">
        <f>VLOOKUP($C14,'Orçamento Base'!$D$11:$S$1673,2,FALSE)</f>
        <v>#N/A</v>
      </c>
      <c r="F14" s="211">
        <f>Dados!$C$7</f>
        <v>44652</v>
      </c>
      <c r="G14" s="226" t="e">
        <f>VLOOKUP($C14,'Orçamento Base'!$D$11:$S$1673,4,FALSE)</f>
        <v>#N/A</v>
      </c>
      <c r="H14" s="377">
        <f>IFERROR(VLOOKUP($C14,'Orçamento Base'!$D$11:$S$1673,6,FALSE),0)</f>
        <v>0</v>
      </c>
      <c r="I14" s="208" t="e">
        <f>VLOOKUP($C14,'Orçamento Base'!$D$11:$S$1673,5,FALSE)</f>
        <v>#N/A</v>
      </c>
      <c r="J14" s="167" t="e">
        <f>IF(Comparativo!$E$6="Tabela Não Desonerada",VLOOKUP($C14,'Orçamento Base'!$D$11:$S$1673,12,FALSE),VLOOKUP($C14,#REF!,12,FALSE))</f>
        <v>#N/A</v>
      </c>
      <c r="K14" s="167">
        <f>IFERROR(IF(Comparativo!$E$6="Tabela Não Desonerada",VLOOKUP($C14,'Orçamento Base'!$D$11:$S$1673,16,FALSE),VLOOKUP($C14,#REF!,16,FALSE)),0)</f>
        <v>0</v>
      </c>
      <c r="L14" s="575" t="e">
        <f>IF(AND($D14="COMPOSICAO_PROPRIA",'Orçamento Base'!$N14="-"),"14,18%",IF(AND($D14="MERCADO",'Orçamento Base'!$N14="-"),"15,38%",IF(Comparativo!$E$6="Tabela Não Desonerada",VLOOKUP($C14,'Orçamento Base'!$D$11:$S$1673,11,FALSE),VLOOKUP($C14,#REF!,11,FALSE))))</f>
        <v>#N/A</v>
      </c>
      <c r="M14" s="209">
        <f>IF(Comparativo!$E$6="Tabela Não Desonerada",Encargos!$F$44,Encargos!$D$44)</f>
        <v>1.1122000000000001</v>
      </c>
      <c r="N14" s="320"/>
      <c r="O14" s="166" t="s">
        <v>101</v>
      </c>
      <c r="P14" s="321"/>
      <c r="Q14" s="166" t="s">
        <v>101</v>
      </c>
      <c r="R14" s="321"/>
      <c r="S14" s="322"/>
      <c r="T14" s="322"/>
    </row>
    <row r="15" spans="1:23">
      <c r="A15" s="207">
        <f>'Identificação-TCE'!$A$13</f>
        <v>1</v>
      </c>
      <c r="B15" s="168" t="e">
        <f>IF(AND(G15&lt;&gt;"",H15&gt;0,I15&lt;&gt;"",J15&lt;&gt;0,K15&lt;&gt;0),COUNT($B$11:B14)+1,"")</f>
        <v>#N/A</v>
      </c>
      <c r="C15" s="207">
        <f>IF('Orçamento Base'!$M14=0,0,'Orçamento Base'!$D14)</f>
        <v>0</v>
      </c>
      <c r="D15" s="212" t="e">
        <f>IF('Orçamento Base'!$F14=Aux.!$G$11,"CONTRATACAO_PUBLICA",IF(VLOOKUP($C15,'Orçamento Base'!$D$11:$G$2116,3,FALSE)="INDEXADO",VLOOKUP(VLOOKUP($C14,'Orçamento Base'!$D$11:$G$2116,2,FALSE),'Index N_DESON.'!$A$9:$B$604,2),VLOOKUP($C15,'Orçamento Base'!$D$11:$G$2116,3,FALSE)))</f>
        <v>#N/A</v>
      </c>
      <c r="E15" s="208" t="e">
        <f>VLOOKUP($C15,'Orçamento Base'!$D$11:$S$1673,2,FALSE)</f>
        <v>#N/A</v>
      </c>
      <c r="F15" s="211">
        <f>Dados!$C$7</f>
        <v>44652</v>
      </c>
      <c r="G15" s="226" t="e">
        <f>VLOOKUP($C15,'Orçamento Base'!$D$11:$S$1673,4,FALSE)</f>
        <v>#N/A</v>
      </c>
      <c r="H15" s="377">
        <f>IFERROR(VLOOKUP($C15,'Orçamento Base'!$D$11:$S$1673,6,FALSE),0)</f>
        <v>0</v>
      </c>
      <c r="I15" s="208" t="e">
        <f>VLOOKUP($C15,'Orçamento Base'!$D$11:$S$1673,5,FALSE)</f>
        <v>#N/A</v>
      </c>
      <c r="J15" s="167" t="e">
        <f>IF(Comparativo!$E$6="Tabela Não Desonerada",VLOOKUP($C15,'Orçamento Base'!$D$11:$S$1673,12,FALSE),VLOOKUP($C15,#REF!,12,FALSE))</f>
        <v>#N/A</v>
      </c>
      <c r="K15" s="167">
        <f>IFERROR(IF(Comparativo!$E$6="Tabela Não Desonerada",VLOOKUP($C15,'Orçamento Base'!$D$11:$S$1673,16,FALSE),VLOOKUP($C15,#REF!,16,FALSE)),0)</f>
        <v>0</v>
      </c>
      <c r="L15" s="575" t="e">
        <f>IF(AND($D15="COMPOSICAO_PROPRIA",'Orçamento Base'!$N15="-"),"14,18%",IF(AND($D15="MERCADO",'Orçamento Base'!$N15="-"),"15,38%",IF(Comparativo!$E$6="Tabela Não Desonerada",VLOOKUP($C15,'Orçamento Base'!$D$11:$S$1673,11,FALSE),VLOOKUP($C15,#REF!,11,FALSE))))</f>
        <v>#N/A</v>
      </c>
      <c r="M15" s="209">
        <f>IF(Comparativo!$E$6="Tabela Não Desonerada",Encargos!$F$44,Encargos!$D$44)</f>
        <v>1.1122000000000001</v>
      </c>
      <c r="N15" s="320"/>
      <c r="O15" s="166" t="s">
        <v>101</v>
      </c>
      <c r="P15" s="321"/>
      <c r="Q15" s="166" t="s">
        <v>101</v>
      </c>
      <c r="R15" s="321"/>
      <c r="S15" s="322"/>
      <c r="T15" s="322"/>
    </row>
    <row r="16" spans="1:23">
      <c r="A16" s="207">
        <f>'Identificação-TCE'!$A$13</f>
        <v>1</v>
      </c>
      <c r="B16" s="168" t="e">
        <f>IF(AND(G16&lt;&gt;"",H16&gt;0,I16&lt;&gt;"",J16&lt;&gt;0,K16&lt;&gt;0),COUNT($B$11:B15)+1,"")</f>
        <v>#N/A</v>
      </c>
      <c r="C16" s="207">
        <f>IF('Orçamento Base'!$M15=0,0,'Orçamento Base'!$D15)</f>
        <v>0</v>
      </c>
      <c r="D16" s="212" t="e">
        <f>IF('Orçamento Base'!$F15=Aux.!$G$11,"CONTRATACAO_PUBLICA",IF(VLOOKUP($C16,'Orçamento Base'!$D$11:$G$2116,3,FALSE)="INDEXADO",VLOOKUP(VLOOKUP($C15,'Orçamento Base'!$D$11:$G$2116,2,FALSE),'Index N_DESON.'!$A$9:$B$604,2),VLOOKUP($C16,'Orçamento Base'!$D$11:$G$2116,3,FALSE)))</f>
        <v>#N/A</v>
      </c>
      <c r="E16" s="208" t="e">
        <f>VLOOKUP($C16,'Orçamento Base'!$D$11:$S$1673,2,FALSE)</f>
        <v>#N/A</v>
      </c>
      <c r="F16" s="211">
        <f>Dados!$C$7</f>
        <v>44652</v>
      </c>
      <c r="G16" s="226" t="e">
        <f>VLOOKUP($C16,'Orçamento Base'!$D$11:$S$1673,4,FALSE)</f>
        <v>#N/A</v>
      </c>
      <c r="H16" s="377">
        <f>IFERROR(VLOOKUP($C16,'Orçamento Base'!$D$11:$S$1673,6,FALSE),0)</f>
        <v>0</v>
      </c>
      <c r="I16" s="208" t="e">
        <f>VLOOKUP($C16,'Orçamento Base'!$D$11:$S$1673,5,FALSE)</f>
        <v>#N/A</v>
      </c>
      <c r="J16" s="167" t="e">
        <f>IF(Comparativo!$E$6="Tabela Não Desonerada",VLOOKUP($C16,'Orçamento Base'!$D$11:$S$1673,12,FALSE),VLOOKUP($C16,#REF!,12,FALSE))</f>
        <v>#N/A</v>
      </c>
      <c r="K16" s="167">
        <f>IFERROR(IF(Comparativo!$E$6="Tabela Não Desonerada",VLOOKUP($C16,'Orçamento Base'!$D$11:$S$1673,16,FALSE),VLOOKUP($C16,#REF!,16,FALSE)),0)</f>
        <v>0</v>
      </c>
      <c r="L16" s="575" t="e">
        <f>IF(AND($D16="COMPOSICAO_PROPRIA",'Orçamento Base'!$N16="-"),"14,18%",IF(AND($D16="MERCADO",'Orçamento Base'!$N16="-"),"15,38%",IF(Comparativo!$E$6="Tabela Não Desonerada",VLOOKUP($C16,'Orçamento Base'!$D$11:$S$1673,11,FALSE),VLOOKUP($C16,#REF!,11,FALSE))))</f>
        <v>#N/A</v>
      </c>
      <c r="M16" s="209">
        <f>IF(Comparativo!$E$6="Tabela Não Desonerada",Encargos!$F$44,Encargos!$D$44)</f>
        <v>1.1122000000000001</v>
      </c>
      <c r="N16" s="320"/>
      <c r="O16" s="166" t="s">
        <v>101</v>
      </c>
      <c r="P16" s="321"/>
      <c r="Q16" s="166" t="s">
        <v>101</v>
      </c>
      <c r="R16" s="321"/>
      <c r="S16" s="322"/>
      <c r="T16" s="322"/>
    </row>
    <row r="17" spans="1:20">
      <c r="A17" s="207">
        <f>'Identificação-TCE'!$A$13</f>
        <v>1</v>
      </c>
      <c r="B17" s="168" t="e">
        <f>IF(AND(G17&lt;&gt;"",H17&gt;0,I17&lt;&gt;"",J17&lt;&gt;0,K17&lt;&gt;0),COUNT($B$11:B16)+1,"")</f>
        <v>#N/A</v>
      </c>
      <c r="C17" s="207">
        <f>IF('Orçamento Base'!$M16=0,0,'Orçamento Base'!$D16)</f>
        <v>0</v>
      </c>
      <c r="D17" s="212" t="e">
        <f>IF('Orçamento Base'!$F16=Aux.!$G$11,"CONTRATACAO_PUBLICA",IF(VLOOKUP($C17,'Orçamento Base'!$D$11:$G$2116,3,FALSE)="INDEXADO",VLOOKUP(VLOOKUP($C16,'Orçamento Base'!$D$11:$G$2116,2,FALSE),'Index N_DESON.'!$A$9:$B$604,2),VLOOKUP($C17,'Orçamento Base'!$D$11:$G$2116,3,FALSE)))</f>
        <v>#N/A</v>
      </c>
      <c r="E17" s="208" t="e">
        <f>VLOOKUP($C17,'Orçamento Base'!$D$11:$S$1673,2,FALSE)</f>
        <v>#N/A</v>
      </c>
      <c r="F17" s="211">
        <f>Dados!$C$7</f>
        <v>44652</v>
      </c>
      <c r="G17" s="226" t="e">
        <f>VLOOKUP($C17,'Orçamento Base'!$D$11:$S$1673,4,FALSE)</f>
        <v>#N/A</v>
      </c>
      <c r="H17" s="377">
        <f>IFERROR(VLOOKUP($C17,'Orçamento Base'!$D$11:$S$1673,6,FALSE),0)</f>
        <v>0</v>
      </c>
      <c r="I17" s="208" t="e">
        <f>VLOOKUP($C17,'Orçamento Base'!$D$11:$S$1673,5,FALSE)</f>
        <v>#N/A</v>
      </c>
      <c r="J17" s="167" t="e">
        <f>IF(Comparativo!$E$6="Tabela Não Desonerada",VLOOKUP($C17,'Orçamento Base'!$D$11:$S$1673,12,FALSE),VLOOKUP($C17,#REF!,12,FALSE))</f>
        <v>#N/A</v>
      </c>
      <c r="K17" s="167">
        <f>IFERROR(IF(Comparativo!$E$6="Tabela Não Desonerada",VLOOKUP($C17,'Orçamento Base'!$D$11:$S$1673,16,FALSE),VLOOKUP($C17,#REF!,16,FALSE)),0)</f>
        <v>0</v>
      </c>
      <c r="L17" s="575" t="e">
        <f>IF(AND($D17="COMPOSICAO_PROPRIA",'Orçamento Base'!$N17="-"),"14,18%",IF(AND($D17="MERCADO",'Orçamento Base'!$N17="-"),"15,38%",IF(Comparativo!$E$6="Tabela Não Desonerada",VLOOKUP($C17,'Orçamento Base'!$D$11:$S$1673,11,FALSE),VLOOKUP($C17,#REF!,11,FALSE))))</f>
        <v>#N/A</v>
      </c>
      <c r="M17" s="209">
        <f>IF(Comparativo!$E$6="Tabela Não Desonerada",Encargos!$F$44,Encargos!$D$44)</f>
        <v>1.1122000000000001</v>
      </c>
      <c r="N17" s="320"/>
      <c r="O17" s="166" t="s">
        <v>101</v>
      </c>
      <c r="P17" s="321"/>
      <c r="Q17" s="166" t="s">
        <v>101</v>
      </c>
      <c r="R17" s="321"/>
      <c r="S17" s="322"/>
      <c r="T17" s="322"/>
    </row>
    <row r="18" spans="1:20">
      <c r="A18" s="207">
        <f>'Identificação-TCE'!$A$13</f>
        <v>1</v>
      </c>
      <c r="B18" s="168" t="e">
        <f>IF(AND(G18&lt;&gt;"",H18&gt;0,I18&lt;&gt;"",J18&lt;&gt;0,K18&lt;&gt;0),COUNT($B$11:B17)+1,"")</f>
        <v>#N/A</v>
      </c>
      <c r="C18" s="207">
        <f>IF('Orçamento Base'!$M17=0,0,'Orçamento Base'!$D17)</f>
        <v>0</v>
      </c>
      <c r="D18" s="212" t="e">
        <f>IF('Orçamento Base'!$F17=Aux.!$G$11,"CONTRATACAO_PUBLICA",IF(VLOOKUP($C18,'Orçamento Base'!$D$11:$G$2116,3,FALSE)="INDEXADO",VLOOKUP(VLOOKUP($C17,'Orçamento Base'!$D$11:$G$2116,2,FALSE),'Index N_DESON.'!$A$9:$B$604,2),VLOOKUP($C18,'Orçamento Base'!$D$11:$G$2116,3,FALSE)))</f>
        <v>#N/A</v>
      </c>
      <c r="E18" s="208" t="e">
        <f>VLOOKUP($C18,'Orçamento Base'!$D$11:$S$1673,2,FALSE)</f>
        <v>#N/A</v>
      </c>
      <c r="F18" s="211">
        <f>Dados!$C$7</f>
        <v>44652</v>
      </c>
      <c r="G18" s="226" t="e">
        <f>VLOOKUP($C18,'Orçamento Base'!$D$11:$S$1673,4,FALSE)</f>
        <v>#N/A</v>
      </c>
      <c r="H18" s="377">
        <f>IFERROR(VLOOKUP($C18,'Orçamento Base'!$D$11:$S$1673,6,FALSE),0)</f>
        <v>0</v>
      </c>
      <c r="I18" s="208" t="e">
        <f>VLOOKUP($C18,'Orçamento Base'!$D$11:$S$1673,5,FALSE)</f>
        <v>#N/A</v>
      </c>
      <c r="J18" s="167" t="e">
        <f>IF(Comparativo!$E$6="Tabela Não Desonerada",VLOOKUP($C18,'Orçamento Base'!$D$11:$S$1673,12,FALSE),VLOOKUP($C18,#REF!,12,FALSE))</f>
        <v>#N/A</v>
      </c>
      <c r="K18" s="167">
        <f>IFERROR(IF(Comparativo!$E$6="Tabela Não Desonerada",VLOOKUP($C18,'Orçamento Base'!$D$11:$S$1673,16,FALSE),VLOOKUP($C18,#REF!,16,FALSE)),0)</f>
        <v>0</v>
      </c>
      <c r="L18" s="575" t="e">
        <f>IF(AND($D18="COMPOSICAO_PROPRIA",'Orçamento Base'!$N18="-"),"14,18%",IF(AND($D18="MERCADO",'Orçamento Base'!$N18="-"),"15,38%",IF(Comparativo!$E$6="Tabela Não Desonerada",VLOOKUP($C18,'Orçamento Base'!$D$11:$S$1673,11,FALSE),VLOOKUP($C18,#REF!,11,FALSE))))</f>
        <v>#N/A</v>
      </c>
      <c r="M18" s="209">
        <f>IF(Comparativo!$E$6="Tabela Não Desonerada",Encargos!$F$44,Encargos!$D$44)</f>
        <v>1.1122000000000001</v>
      </c>
      <c r="N18" s="320"/>
      <c r="O18" s="166" t="s">
        <v>101</v>
      </c>
      <c r="P18" s="321"/>
      <c r="Q18" s="166" t="s">
        <v>101</v>
      </c>
      <c r="R18" s="321"/>
      <c r="S18" s="322"/>
      <c r="T18" s="322"/>
    </row>
    <row r="19" spans="1:20">
      <c r="A19" s="207">
        <f>'Identificação-TCE'!$A$13</f>
        <v>1</v>
      </c>
      <c r="B19" s="168" t="e">
        <f>IF(AND(G19&lt;&gt;"",H19&gt;0,I19&lt;&gt;"",J19&lt;&gt;0,K19&lt;&gt;0),COUNT($B$11:B18)+1,"")</f>
        <v>#N/A</v>
      </c>
      <c r="C19" s="207">
        <f>IF('Orçamento Base'!$M18=0,0,'Orçamento Base'!$D18)</f>
        <v>0</v>
      </c>
      <c r="D19" s="212" t="e">
        <f>IF('Orçamento Base'!$F18=Aux.!$G$11,"CONTRATACAO_PUBLICA",IF(VLOOKUP($C19,'Orçamento Base'!$D$11:$G$2116,3,FALSE)="INDEXADO",VLOOKUP(VLOOKUP($C18,'Orçamento Base'!$D$11:$G$2116,2,FALSE),'Index N_DESON.'!$A$9:$B$604,2),VLOOKUP($C19,'Orçamento Base'!$D$11:$G$2116,3,FALSE)))</f>
        <v>#N/A</v>
      </c>
      <c r="E19" s="208" t="e">
        <f>VLOOKUP($C19,'Orçamento Base'!$D$11:$S$1673,2,FALSE)</f>
        <v>#N/A</v>
      </c>
      <c r="F19" s="211">
        <f>Dados!$C$7</f>
        <v>44652</v>
      </c>
      <c r="G19" s="226" t="e">
        <f>VLOOKUP($C19,'Orçamento Base'!$D$11:$S$1673,4,FALSE)</f>
        <v>#N/A</v>
      </c>
      <c r="H19" s="377">
        <f>IFERROR(VLOOKUP($C19,'Orçamento Base'!$D$11:$S$1673,6,FALSE),0)</f>
        <v>0</v>
      </c>
      <c r="I19" s="208" t="e">
        <f>VLOOKUP($C19,'Orçamento Base'!$D$11:$S$1673,5,FALSE)</f>
        <v>#N/A</v>
      </c>
      <c r="J19" s="167" t="e">
        <f>IF(Comparativo!$E$6="Tabela Não Desonerada",VLOOKUP($C19,'Orçamento Base'!$D$11:$S$1673,12,FALSE),VLOOKUP($C19,#REF!,12,FALSE))</f>
        <v>#N/A</v>
      </c>
      <c r="K19" s="167">
        <f>IFERROR(IF(Comparativo!$E$6="Tabela Não Desonerada",VLOOKUP($C19,'Orçamento Base'!$D$11:$S$1673,16,FALSE),VLOOKUP($C19,#REF!,16,FALSE)),0)</f>
        <v>0</v>
      </c>
      <c r="L19" s="575" t="e">
        <f>IF(AND($D19="COMPOSICAO_PROPRIA",'Orçamento Base'!$N19="-"),"14,18%",IF(AND($D19="MERCADO",'Orçamento Base'!$N19="-"),"15,38%",IF(Comparativo!$E$6="Tabela Não Desonerada",VLOOKUP($C19,'Orçamento Base'!$D$11:$S$1673,11,FALSE),VLOOKUP($C19,#REF!,11,FALSE))))</f>
        <v>#N/A</v>
      </c>
      <c r="M19" s="209">
        <f>IF(Comparativo!$E$6="Tabela Não Desonerada",Encargos!$F$44,Encargos!$D$44)</f>
        <v>1.1122000000000001</v>
      </c>
      <c r="N19" s="320"/>
      <c r="O19" s="166" t="s">
        <v>101</v>
      </c>
      <c r="P19" s="321"/>
      <c r="Q19" s="166" t="s">
        <v>101</v>
      </c>
      <c r="R19" s="321"/>
      <c r="S19" s="322"/>
      <c r="T19" s="322"/>
    </row>
    <row r="20" spans="1:20">
      <c r="A20" s="207">
        <f>'Identificação-TCE'!$A$13</f>
        <v>1</v>
      </c>
      <c r="B20" s="168" t="e">
        <f>IF(AND(G20&lt;&gt;"",H20&gt;0,I20&lt;&gt;"",J20&lt;&gt;0,K20&lt;&gt;0),COUNT($B$11:B19)+1,"")</f>
        <v>#N/A</v>
      </c>
      <c r="C20" s="207">
        <f>IF('Orçamento Base'!$M19=0,0,'Orçamento Base'!$D19)</f>
        <v>0</v>
      </c>
      <c r="D20" s="212" t="e">
        <f>IF('Orçamento Base'!$F19=Aux.!$G$11,"CONTRATACAO_PUBLICA",IF(VLOOKUP($C20,'Orçamento Base'!$D$11:$G$2116,3,FALSE)="INDEXADO",VLOOKUP(VLOOKUP($C19,'Orçamento Base'!$D$11:$G$2116,2,FALSE),'Index N_DESON.'!$A$9:$B$604,2),VLOOKUP($C20,'Orçamento Base'!$D$11:$G$2116,3,FALSE)))</f>
        <v>#N/A</v>
      </c>
      <c r="E20" s="208" t="e">
        <f>VLOOKUP($C20,'Orçamento Base'!$D$11:$S$1673,2,FALSE)</f>
        <v>#N/A</v>
      </c>
      <c r="F20" s="211">
        <f>Dados!$C$7</f>
        <v>44652</v>
      </c>
      <c r="G20" s="226" t="e">
        <f>VLOOKUP($C20,'Orçamento Base'!$D$11:$S$1673,4,FALSE)</f>
        <v>#N/A</v>
      </c>
      <c r="H20" s="377">
        <f>IFERROR(VLOOKUP($C20,'Orçamento Base'!$D$11:$S$1673,6,FALSE),0)</f>
        <v>0</v>
      </c>
      <c r="I20" s="208" t="e">
        <f>VLOOKUP($C20,'Orçamento Base'!$D$11:$S$1673,5,FALSE)</f>
        <v>#N/A</v>
      </c>
      <c r="J20" s="167" t="e">
        <f>IF(Comparativo!$E$6="Tabela Não Desonerada",VLOOKUP($C20,'Orçamento Base'!$D$11:$S$1673,12,FALSE),VLOOKUP($C20,#REF!,12,FALSE))</f>
        <v>#N/A</v>
      </c>
      <c r="K20" s="167">
        <f>IFERROR(IF(Comparativo!$E$6="Tabela Não Desonerada",VLOOKUP($C20,'Orçamento Base'!$D$11:$S$1673,16,FALSE),VLOOKUP($C20,#REF!,16,FALSE)),0)</f>
        <v>0</v>
      </c>
      <c r="L20" s="575" t="e">
        <f>IF(AND($D20="COMPOSICAO_PROPRIA",'Orçamento Base'!$N20="-"),"14,18%",IF(AND($D20="MERCADO",'Orçamento Base'!$N20="-"),"15,38%",IF(Comparativo!$E$6="Tabela Não Desonerada",VLOOKUP($C20,'Orçamento Base'!$D$11:$S$1673,11,FALSE),VLOOKUP($C20,#REF!,11,FALSE))))</f>
        <v>#N/A</v>
      </c>
      <c r="M20" s="209">
        <f>IF(Comparativo!$E$6="Tabela Não Desonerada",Encargos!$F$44,Encargos!$D$44)</f>
        <v>1.1122000000000001</v>
      </c>
      <c r="N20" s="320"/>
      <c r="O20" s="166" t="s">
        <v>101</v>
      </c>
      <c r="P20" s="321"/>
      <c r="Q20" s="166" t="s">
        <v>101</v>
      </c>
      <c r="R20" s="321"/>
      <c r="S20" s="322"/>
      <c r="T20" s="322"/>
    </row>
    <row r="21" spans="1:20">
      <c r="A21" s="207">
        <f>'Identificação-TCE'!$A$13</f>
        <v>1</v>
      </c>
      <c r="B21" s="168" t="e">
        <f>IF(AND(G21&lt;&gt;"",H21&gt;0,I21&lt;&gt;"",J21&lt;&gt;0,K21&lt;&gt;0),COUNT($B$11:B20)+1,"")</f>
        <v>#N/A</v>
      </c>
      <c r="C21" s="207">
        <f>IF('Orçamento Base'!$M20=0,0,'Orçamento Base'!$D20)</f>
        <v>0</v>
      </c>
      <c r="D21" s="212" t="e">
        <f>IF('Orçamento Base'!$F20=Aux.!$G$11,"CONTRATACAO_PUBLICA",IF(VLOOKUP($C21,'Orçamento Base'!$D$11:$G$2116,3,FALSE)="INDEXADO",VLOOKUP(VLOOKUP($C20,'Orçamento Base'!$D$11:$G$2116,2,FALSE),'Index N_DESON.'!$A$9:$B$604,2),VLOOKUP($C21,'Orçamento Base'!$D$11:$G$2116,3,FALSE)))</f>
        <v>#N/A</v>
      </c>
      <c r="E21" s="208" t="e">
        <f>VLOOKUP($C21,'Orçamento Base'!$D$11:$S$1673,2,FALSE)</f>
        <v>#N/A</v>
      </c>
      <c r="F21" s="211">
        <f>Dados!$C$7</f>
        <v>44652</v>
      </c>
      <c r="G21" s="226" t="e">
        <f>VLOOKUP($C21,'Orçamento Base'!$D$11:$S$1673,4,FALSE)</f>
        <v>#N/A</v>
      </c>
      <c r="H21" s="377">
        <f>IFERROR(VLOOKUP($C21,'Orçamento Base'!$D$11:$S$1673,6,FALSE),0)</f>
        <v>0</v>
      </c>
      <c r="I21" s="208" t="e">
        <f>VLOOKUP($C21,'Orçamento Base'!$D$11:$S$1673,5,FALSE)</f>
        <v>#N/A</v>
      </c>
      <c r="J21" s="167" t="e">
        <f>IF(Comparativo!$E$6="Tabela Não Desonerada",VLOOKUP($C21,'Orçamento Base'!$D$11:$S$1673,12,FALSE),VLOOKUP($C21,#REF!,12,FALSE))</f>
        <v>#N/A</v>
      </c>
      <c r="K21" s="167">
        <f>IFERROR(IF(Comparativo!$E$6="Tabela Não Desonerada",VLOOKUP($C21,'Orçamento Base'!$D$11:$S$1673,16,FALSE),VLOOKUP($C21,#REF!,16,FALSE)),0)</f>
        <v>0</v>
      </c>
      <c r="L21" s="575" t="e">
        <f>IF(AND($D21="COMPOSICAO_PROPRIA",'Orçamento Base'!$N21="-"),"14,18%",IF(AND($D21="MERCADO",'Orçamento Base'!$N21="-"),"15,38%",IF(Comparativo!$E$6="Tabela Não Desonerada",VLOOKUP($C21,'Orçamento Base'!$D$11:$S$1673,11,FALSE),VLOOKUP($C21,#REF!,11,FALSE))))</f>
        <v>#N/A</v>
      </c>
      <c r="M21" s="209">
        <f>IF(Comparativo!$E$6="Tabela Não Desonerada",Encargos!$F$44,Encargos!$D$44)</f>
        <v>1.1122000000000001</v>
      </c>
      <c r="N21" s="320"/>
      <c r="O21" s="166" t="s">
        <v>101</v>
      </c>
      <c r="P21" s="321"/>
      <c r="Q21" s="166" t="s">
        <v>101</v>
      </c>
      <c r="R21" s="321"/>
      <c r="S21" s="322"/>
      <c r="T21" s="322"/>
    </row>
    <row r="22" spans="1:20">
      <c r="A22" s="207">
        <f>'Identificação-TCE'!$A$13</f>
        <v>1</v>
      </c>
      <c r="B22" s="168" t="e">
        <f>IF(AND(G22&lt;&gt;"",H22&gt;0,I22&lt;&gt;"",J22&lt;&gt;0,K22&lt;&gt;0),COUNT($B$11:B21)+1,"")</f>
        <v>#N/A</v>
      </c>
      <c r="C22" s="207">
        <f>IF('Orçamento Base'!$M21=0,0,'Orçamento Base'!$D21)</f>
        <v>0</v>
      </c>
      <c r="D22" s="212" t="e">
        <f>IF('Orçamento Base'!$F21=Aux.!$G$11,"CONTRATACAO_PUBLICA",IF(VLOOKUP($C22,'Orçamento Base'!$D$11:$G$2116,3,FALSE)="INDEXADO",VLOOKUP(VLOOKUP($C21,'Orçamento Base'!$D$11:$G$2116,2,FALSE),'Index N_DESON.'!$A$9:$B$604,2),VLOOKUP($C22,'Orçamento Base'!$D$11:$G$2116,3,FALSE)))</f>
        <v>#N/A</v>
      </c>
      <c r="E22" s="208" t="e">
        <f>VLOOKUP($C22,'Orçamento Base'!$D$11:$S$1673,2,FALSE)</f>
        <v>#N/A</v>
      </c>
      <c r="F22" s="211">
        <f>Dados!$C$7</f>
        <v>44652</v>
      </c>
      <c r="G22" s="226" t="e">
        <f>VLOOKUP($C22,'Orçamento Base'!$D$11:$S$1673,4,FALSE)</f>
        <v>#N/A</v>
      </c>
      <c r="H22" s="377">
        <f>IFERROR(VLOOKUP($C22,'Orçamento Base'!$D$11:$S$1673,6,FALSE),0)</f>
        <v>0</v>
      </c>
      <c r="I22" s="208" t="e">
        <f>VLOOKUP($C22,'Orçamento Base'!$D$11:$S$1673,5,FALSE)</f>
        <v>#N/A</v>
      </c>
      <c r="J22" s="167" t="e">
        <f>IF(Comparativo!$E$6="Tabela Não Desonerada",VLOOKUP($C22,'Orçamento Base'!$D$11:$S$1673,12,FALSE),VLOOKUP($C22,#REF!,12,FALSE))</f>
        <v>#N/A</v>
      </c>
      <c r="K22" s="167">
        <f>IFERROR(IF(Comparativo!$E$6="Tabela Não Desonerada",VLOOKUP($C22,'Orçamento Base'!$D$11:$S$1673,16,FALSE),VLOOKUP($C22,#REF!,16,FALSE)),0)</f>
        <v>0</v>
      </c>
      <c r="L22" s="575" t="e">
        <f>IF(AND($D22="COMPOSICAO_PROPRIA",'Orçamento Base'!$N22="-"),"14,18%",IF(AND($D22="MERCADO",'Orçamento Base'!$N22="-"),"15,38%",IF(Comparativo!$E$6="Tabela Não Desonerada",VLOOKUP($C22,'Orçamento Base'!$D$11:$S$1673,11,FALSE),VLOOKUP($C22,#REF!,11,FALSE))))</f>
        <v>#N/A</v>
      </c>
      <c r="M22" s="209">
        <f>IF(Comparativo!$E$6="Tabela Não Desonerada",Encargos!$F$44,Encargos!$D$44)</f>
        <v>1.1122000000000001</v>
      </c>
      <c r="N22" s="320"/>
      <c r="O22" s="166" t="s">
        <v>101</v>
      </c>
      <c r="P22" s="321"/>
      <c r="Q22" s="166" t="s">
        <v>101</v>
      </c>
      <c r="R22" s="321"/>
      <c r="S22" s="322"/>
      <c r="T22" s="322"/>
    </row>
    <row r="23" spans="1:20">
      <c r="A23" s="207">
        <f>'Identificação-TCE'!$A$13</f>
        <v>1</v>
      </c>
      <c r="B23" s="168" t="e">
        <f>IF(AND(G23&lt;&gt;"",H23&gt;0,I23&lt;&gt;"",J23&lt;&gt;0,K23&lt;&gt;0),COUNT($B$11:B22)+1,"")</f>
        <v>#N/A</v>
      </c>
      <c r="C23" s="207">
        <f>IF('Orçamento Base'!$M22=0,0,'Orçamento Base'!$D22)</f>
        <v>0</v>
      </c>
      <c r="D23" s="212" t="e">
        <f>IF('Orçamento Base'!$F22=Aux.!$G$11,"CONTRATACAO_PUBLICA",IF(VLOOKUP($C23,'Orçamento Base'!$D$11:$G$2116,3,FALSE)="INDEXADO",VLOOKUP(VLOOKUP($C22,'Orçamento Base'!$D$11:$G$2116,2,FALSE),'Index N_DESON.'!$A$9:$B$604,2),VLOOKUP($C23,'Orçamento Base'!$D$11:$G$2116,3,FALSE)))</f>
        <v>#N/A</v>
      </c>
      <c r="E23" s="208" t="e">
        <f>VLOOKUP($C23,'Orçamento Base'!$D$11:$S$1673,2,FALSE)</f>
        <v>#N/A</v>
      </c>
      <c r="F23" s="211">
        <f>Dados!$C$7</f>
        <v>44652</v>
      </c>
      <c r="G23" s="226" t="e">
        <f>VLOOKUP($C23,'Orçamento Base'!$D$11:$S$1673,4,FALSE)</f>
        <v>#N/A</v>
      </c>
      <c r="H23" s="377">
        <f>IFERROR(VLOOKUP($C23,'Orçamento Base'!$D$11:$S$1673,6,FALSE),0)</f>
        <v>0</v>
      </c>
      <c r="I23" s="208" t="e">
        <f>VLOOKUP($C23,'Orçamento Base'!$D$11:$S$1673,5,FALSE)</f>
        <v>#N/A</v>
      </c>
      <c r="J23" s="167" t="e">
        <f>IF(Comparativo!$E$6="Tabela Não Desonerada",VLOOKUP($C23,'Orçamento Base'!$D$11:$S$1673,12,FALSE),VLOOKUP($C23,#REF!,12,FALSE))</f>
        <v>#N/A</v>
      </c>
      <c r="K23" s="167">
        <f>IFERROR(IF(Comparativo!$E$6="Tabela Não Desonerada",VLOOKUP($C23,'Orçamento Base'!$D$11:$S$1673,16,FALSE),VLOOKUP($C23,#REF!,16,FALSE)),0)</f>
        <v>0</v>
      </c>
      <c r="L23" s="575" t="e">
        <f>IF(AND($D23="COMPOSICAO_PROPRIA",'Orçamento Base'!$N23="-"),"14,18%",IF(AND($D23="MERCADO",'Orçamento Base'!$N23="-"),"15,38%",IF(Comparativo!$E$6="Tabela Não Desonerada",VLOOKUP($C23,'Orçamento Base'!$D$11:$S$1673,11,FALSE),VLOOKUP($C23,#REF!,11,FALSE))))</f>
        <v>#N/A</v>
      </c>
      <c r="M23" s="209">
        <f>IF(Comparativo!$E$6="Tabela Não Desonerada",Encargos!$F$44,Encargos!$D$44)</f>
        <v>1.1122000000000001</v>
      </c>
      <c r="N23" s="320"/>
      <c r="O23" s="166" t="s">
        <v>101</v>
      </c>
      <c r="P23" s="321"/>
      <c r="Q23" s="166" t="s">
        <v>101</v>
      </c>
      <c r="R23" s="321"/>
      <c r="S23" s="322"/>
      <c r="T23" s="322"/>
    </row>
    <row r="24" spans="1:20">
      <c r="A24" s="207">
        <f>'Identificação-TCE'!$A$13</f>
        <v>1</v>
      </c>
      <c r="B24" s="168" t="e">
        <f>IF(AND(G24&lt;&gt;"",H24&gt;0,I24&lt;&gt;"",J24&lt;&gt;0,K24&lt;&gt;0),COUNT($B$11:B23)+1,"")</f>
        <v>#N/A</v>
      </c>
      <c r="C24" s="207">
        <f>IF('Orçamento Base'!$M23=0,0,'Orçamento Base'!$D23)</f>
        <v>0</v>
      </c>
      <c r="D24" s="212" t="e">
        <f>IF('Orçamento Base'!$F23=Aux.!$G$11,"CONTRATACAO_PUBLICA",IF(VLOOKUP($C24,'Orçamento Base'!$D$11:$G$2116,3,FALSE)="INDEXADO",VLOOKUP(VLOOKUP($C23,'Orçamento Base'!$D$11:$G$2116,2,FALSE),'Index N_DESON.'!$A$9:$B$604,2),VLOOKUP($C24,'Orçamento Base'!$D$11:$G$2116,3,FALSE)))</f>
        <v>#N/A</v>
      </c>
      <c r="E24" s="208" t="e">
        <f>VLOOKUP($C24,'Orçamento Base'!$D$11:$S$1673,2,FALSE)</f>
        <v>#N/A</v>
      </c>
      <c r="F24" s="211">
        <f>Dados!$C$7</f>
        <v>44652</v>
      </c>
      <c r="G24" s="226" t="e">
        <f>VLOOKUP($C24,'Orçamento Base'!$D$11:$S$1673,4,FALSE)</f>
        <v>#N/A</v>
      </c>
      <c r="H24" s="377">
        <f>IFERROR(VLOOKUP($C24,'Orçamento Base'!$D$11:$S$1673,6,FALSE),0)</f>
        <v>0</v>
      </c>
      <c r="I24" s="208" t="e">
        <f>VLOOKUP($C24,'Orçamento Base'!$D$11:$S$1673,5,FALSE)</f>
        <v>#N/A</v>
      </c>
      <c r="J24" s="167" t="e">
        <f>IF(Comparativo!$E$6="Tabela Não Desonerada",VLOOKUP($C24,'Orçamento Base'!$D$11:$S$1673,12,FALSE),VLOOKUP($C24,#REF!,12,FALSE))</f>
        <v>#N/A</v>
      </c>
      <c r="K24" s="167">
        <f>IFERROR(IF(Comparativo!$E$6="Tabela Não Desonerada",VLOOKUP($C24,'Orçamento Base'!$D$11:$S$1673,16,FALSE),VLOOKUP($C24,#REF!,16,FALSE)),0)</f>
        <v>0</v>
      </c>
      <c r="L24" s="575" t="e">
        <f>IF(AND($D24="COMPOSICAO_PROPRIA",'Orçamento Base'!$N24="-"),"14,18%",IF(AND($D24="MERCADO",'Orçamento Base'!$N24="-"),"15,38%",IF(Comparativo!$E$6="Tabela Não Desonerada",VLOOKUP($C24,'Orçamento Base'!$D$11:$S$1673,11,FALSE),VLOOKUP($C24,#REF!,11,FALSE))))</f>
        <v>#N/A</v>
      </c>
      <c r="M24" s="209">
        <f>IF(Comparativo!$E$6="Tabela Não Desonerada",Encargos!$F$44,Encargos!$D$44)</f>
        <v>1.1122000000000001</v>
      </c>
      <c r="N24" s="320"/>
      <c r="O24" s="166" t="s">
        <v>101</v>
      </c>
      <c r="P24" s="321"/>
      <c r="Q24" s="166" t="s">
        <v>101</v>
      </c>
      <c r="R24" s="321"/>
      <c r="S24" s="322"/>
      <c r="T24" s="322"/>
    </row>
    <row r="25" spans="1:20">
      <c r="A25" s="207">
        <f>'Identificação-TCE'!$A$13</f>
        <v>1</v>
      </c>
      <c r="B25" s="168" t="e">
        <f>IF(AND(G25&lt;&gt;"",H25&gt;0,I25&lt;&gt;"",J25&lt;&gt;0,K25&lt;&gt;0),COUNT($B$11:B24)+1,"")</f>
        <v>#N/A</v>
      </c>
      <c r="C25" s="207">
        <f>IF('Orçamento Base'!$M24=0,0,'Orçamento Base'!$D24)</f>
        <v>0</v>
      </c>
      <c r="D25" s="212" t="e">
        <f>IF('Orçamento Base'!$F24=Aux.!$G$11,"CONTRATACAO_PUBLICA",IF(VLOOKUP($C25,'Orçamento Base'!$D$11:$G$2116,3,FALSE)="INDEXADO",VLOOKUP(VLOOKUP($C24,'Orçamento Base'!$D$11:$G$2116,2,FALSE),'Index N_DESON.'!$A$9:$B$604,2),VLOOKUP($C25,'Orçamento Base'!$D$11:$G$2116,3,FALSE)))</f>
        <v>#N/A</v>
      </c>
      <c r="E25" s="208" t="e">
        <f>VLOOKUP($C25,'Orçamento Base'!$D$11:$S$1673,2,FALSE)</f>
        <v>#N/A</v>
      </c>
      <c r="F25" s="211">
        <f>Dados!$C$7</f>
        <v>44652</v>
      </c>
      <c r="G25" s="226" t="e">
        <f>VLOOKUP($C25,'Orçamento Base'!$D$11:$S$1673,4,FALSE)</f>
        <v>#N/A</v>
      </c>
      <c r="H25" s="377">
        <f>IFERROR(VLOOKUP($C25,'Orçamento Base'!$D$11:$S$1673,6,FALSE),0)</f>
        <v>0</v>
      </c>
      <c r="I25" s="208" t="e">
        <f>VLOOKUP($C25,'Orçamento Base'!$D$11:$S$1673,5,FALSE)</f>
        <v>#N/A</v>
      </c>
      <c r="J25" s="167" t="e">
        <f>IF(Comparativo!$E$6="Tabela Não Desonerada",VLOOKUP($C25,'Orçamento Base'!$D$11:$S$1673,12,FALSE),VLOOKUP($C25,#REF!,12,FALSE))</f>
        <v>#N/A</v>
      </c>
      <c r="K25" s="167">
        <f>IFERROR(IF(Comparativo!$E$6="Tabela Não Desonerada",VLOOKUP($C25,'Orçamento Base'!$D$11:$S$1673,16,FALSE),VLOOKUP($C25,#REF!,16,FALSE)),0)</f>
        <v>0</v>
      </c>
      <c r="L25" s="575" t="e">
        <f>IF(AND($D25="COMPOSICAO_PROPRIA",'Orçamento Base'!$N25="-"),"14,18%",IF(AND($D25="MERCADO",'Orçamento Base'!$N25="-"),"15,38%",IF(Comparativo!$E$6="Tabela Não Desonerada",VLOOKUP($C25,'Orçamento Base'!$D$11:$S$1673,11,FALSE),VLOOKUP($C25,#REF!,11,FALSE))))</f>
        <v>#N/A</v>
      </c>
      <c r="M25" s="209">
        <f>IF(Comparativo!$E$6="Tabela Não Desonerada",Encargos!$F$44,Encargos!$D$44)</f>
        <v>1.1122000000000001</v>
      </c>
      <c r="N25" s="320"/>
      <c r="O25" s="166" t="s">
        <v>101</v>
      </c>
      <c r="P25" s="321"/>
      <c r="Q25" s="166" t="s">
        <v>101</v>
      </c>
      <c r="R25" s="321"/>
      <c r="S25" s="322"/>
      <c r="T25" s="322"/>
    </row>
    <row r="26" spans="1:20">
      <c r="A26" s="207">
        <f>'Identificação-TCE'!$A$13</f>
        <v>1</v>
      </c>
      <c r="B26" s="168" t="e">
        <f>IF(AND(G26&lt;&gt;"",H26&gt;0,I26&lt;&gt;"",J26&lt;&gt;0,K26&lt;&gt;0),COUNT($B$11:B25)+1,"")</f>
        <v>#N/A</v>
      </c>
      <c r="C26" s="207">
        <f>IF('Orçamento Base'!$M25=0,0,'Orçamento Base'!$D25)</f>
        <v>0</v>
      </c>
      <c r="D26" s="212" t="e">
        <f>IF('Orçamento Base'!$F25=Aux.!$G$11,"CONTRATACAO_PUBLICA",IF(VLOOKUP($C26,'Orçamento Base'!$D$11:$G$2116,3,FALSE)="INDEXADO",VLOOKUP(VLOOKUP($C25,'Orçamento Base'!$D$11:$G$2116,2,FALSE),'Index N_DESON.'!$A$9:$B$604,2),VLOOKUP($C26,'Orçamento Base'!$D$11:$G$2116,3,FALSE)))</f>
        <v>#N/A</v>
      </c>
      <c r="E26" s="208" t="e">
        <f>VLOOKUP($C26,'Orçamento Base'!$D$11:$S$1673,2,FALSE)</f>
        <v>#N/A</v>
      </c>
      <c r="F26" s="211">
        <f>Dados!$C$7</f>
        <v>44652</v>
      </c>
      <c r="G26" s="226" t="e">
        <f>VLOOKUP($C26,'Orçamento Base'!$D$11:$S$1673,4,FALSE)</f>
        <v>#N/A</v>
      </c>
      <c r="H26" s="377">
        <f>IFERROR(VLOOKUP($C26,'Orçamento Base'!$D$11:$S$1673,6,FALSE),0)</f>
        <v>0</v>
      </c>
      <c r="I26" s="208" t="e">
        <f>VLOOKUP($C26,'Orçamento Base'!$D$11:$S$1673,5,FALSE)</f>
        <v>#N/A</v>
      </c>
      <c r="J26" s="167" t="e">
        <f>IF(Comparativo!$E$6="Tabela Não Desonerada",VLOOKUP($C26,'Orçamento Base'!$D$11:$S$1673,12,FALSE),VLOOKUP($C26,#REF!,12,FALSE))</f>
        <v>#N/A</v>
      </c>
      <c r="K26" s="167">
        <f>IFERROR(IF(Comparativo!$E$6="Tabela Não Desonerada",VLOOKUP($C26,'Orçamento Base'!$D$11:$S$1673,16,FALSE),VLOOKUP($C26,#REF!,16,FALSE)),0)</f>
        <v>0</v>
      </c>
      <c r="L26" s="575" t="e">
        <f>IF(AND($D26="COMPOSICAO_PROPRIA",'Orçamento Base'!$N26="-"),"14,18%",IF(AND($D26="MERCADO",'Orçamento Base'!$N26="-"),"15,38%",IF(Comparativo!$E$6="Tabela Não Desonerada",VLOOKUP($C26,'Orçamento Base'!$D$11:$S$1673,11,FALSE),VLOOKUP($C26,#REF!,11,FALSE))))</f>
        <v>#N/A</v>
      </c>
      <c r="M26" s="209">
        <f>IF(Comparativo!$E$6="Tabela Não Desonerada",Encargos!$F$44,Encargos!$D$44)</f>
        <v>1.1122000000000001</v>
      </c>
      <c r="N26" s="320"/>
      <c r="O26" s="166" t="s">
        <v>101</v>
      </c>
      <c r="P26" s="321"/>
      <c r="Q26" s="166" t="s">
        <v>101</v>
      </c>
      <c r="R26" s="321"/>
      <c r="S26" s="322"/>
      <c r="T26" s="322"/>
    </row>
    <row r="27" spans="1:20">
      <c r="A27" s="207">
        <f>'Identificação-TCE'!$A$13</f>
        <v>1</v>
      </c>
      <c r="B27" s="168" t="e">
        <f>IF(AND(G27&lt;&gt;"",H27&gt;0,I27&lt;&gt;"",J27&lt;&gt;0,K27&lt;&gt;0),COUNT($B$11:B26)+1,"")</f>
        <v>#N/A</v>
      </c>
      <c r="C27" s="207">
        <f>IF('Orçamento Base'!$M26=0,0,'Orçamento Base'!$D26)</f>
        <v>0</v>
      </c>
      <c r="D27" s="212" t="e">
        <f>IF('Orçamento Base'!$F26=Aux.!$G$11,"CONTRATACAO_PUBLICA",IF(VLOOKUP($C27,'Orçamento Base'!$D$11:$G$2116,3,FALSE)="INDEXADO",VLOOKUP(VLOOKUP($C26,'Orçamento Base'!$D$11:$G$2116,2,FALSE),'Index N_DESON.'!$A$9:$B$604,2),VLOOKUP($C27,'Orçamento Base'!$D$11:$G$2116,3,FALSE)))</f>
        <v>#N/A</v>
      </c>
      <c r="E27" s="208" t="e">
        <f>VLOOKUP($C27,'Orçamento Base'!$D$11:$S$1673,2,FALSE)</f>
        <v>#N/A</v>
      </c>
      <c r="F27" s="211">
        <f>Dados!$C$7</f>
        <v>44652</v>
      </c>
      <c r="G27" s="226" t="e">
        <f>VLOOKUP($C27,'Orçamento Base'!$D$11:$S$1673,4,FALSE)</f>
        <v>#N/A</v>
      </c>
      <c r="H27" s="377">
        <f>IFERROR(VLOOKUP($C27,'Orçamento Base'!$D$11:$S$1673,6,FALSE),0)</f>
        <v>0</v>
      </c>
      <c r="I27" s="208" t="e">
        <f>VLOOKUP($C27,'Orçamento Base'!$D$11:$S$1673,5,FALSE)</f>
        <v>#N/A</v>
      </c>
      <c r="J27" s="167" t="e">
        <f>IF(Comparativo!$E$6="Tabela Não Desonerada",VLOOKUP($C27,'Orçamento Base'!$D$11:$S$1673,12,FALSE),VLOOKUP($C27,#REF!,12,FALSE))</f>
        <v>#N/A</v>
      </c>
      <c r="K27" s="167">
        <f>IFERROR(IF(Comparativo!$E$6="Tabela Não Desonerada",VLOOKUP($C27,'Orçamento Base'!$D$11:$S$1673,16,FALSE),VLOOKUP($C27,#REF!,16,FALSE)),0)</f>
        <v>0</v>
      </c>
      <c r="L27" s="575" t="e">
        <f>IF(AND($D27="COMPOSICAO_PROPRIA",'Orçamento Base'!$N27="-"),"14,18%",IF(AND($D27="MERCADO",'Orçamento Base'!$N27="-"),"15,38%",IF(Comparativo!$E$6="Tabela Não Desonerada",VLOOKUP($C27,'Orçamento Base'!$D$11:$S$1673,11,FALSE),VLOOKUP($C27,#REF!,11,FALSE))))</f>
        <v>#N/A</v>
      </c>
      <c r="M27" s="209">
        <f>IF(Comparativo!$E$6="Tabela Não Desonerada",Encargos!$F$44,Encargos!$D$44)</f>
        <v>1.1122000000000001</v>
      </c>
      <c r="N27" s="320"/>
      <c r="O27" s="166" t="s">
        <v>101</v>
      </c>
      <c r="P27" s="321"/>
      <c r="Q27" s="166" t="s">
        <v>101</v>
      </c>
      <c r="R27" s="321"/>
      <c r="S27" s="322"/>
      <c r="T27" s="322"/>
    </row>
    <row r="28" spans="1:20">
      <c r="A28" s="207">
        <f>'Identificação-TCE'!$A$13</f>
        <v>1</v>
      </c>
      <c r="B28" s="168" t="e">
        <f>IF(AND(G28&lt;&gt;"",H28&gt;0,I28&lt;&gt;"",J28&lt;&gt;0,K28&lt;&gt;0),COUNT($B$11:B27)+1,"")</f>
        <v>#N/A</v>
      </c>
      <c r="C28" s="207">
        <f>IF('Orçamento Base'!$M27=0,0,'Orçamento Base'!$D27)</f>
        <v>0</v>
      </c>
      <c r="D28" s="212" t="e">
        <f>IF('Orçamento Base'!$F27=Aux.!$G$11,"CONTRATACAO_PUBLICA",IF(VLOOKUP($C28,'Orçamento Base'!$D$11:$G$2116,3,FALSE)="INDEXADO",VLOOKUP(VLOOKUP($C27,'Orçamento Base'!$D$11:$G$2116,2,FALSE),'Index N_DESON.'!$A$9:$B$604,2),VLOOKUP($C28,'Orçamento Base'!$D$11:$G$2116,3,FALSE)))</f>
        <v>#N/A</v>
      </c>
      <c r="E28" s="208" t="e">
        <f>VLOOKUP($C28,'Orçamento Base'!$D$11:$S$1673,2,FALSE)</f>
        <v>#N/A</v>
      </c>
      <c r="F28" s="211">
        <f>Dados!$C$7</f>
        <v>44652</v>
      </c>
      <c r="G28" s="226" t="e">
        <f>VLOOKUP($C28,'Orçamento Base'!$D$11:$S$1673,4,FALSE)</f>
        <v>#N/A</v>
      </c>
      <c r="H28" s="377">
        <f>IFERROR(VLOOKUP($C28,'Orçamento Base'!$D$11:$S$1673,6,FALSE),0)</f>
        <v>0</v>
      </c>
      <c r="I28" s="208" t="e">
        <f>VLOOKUP($C28,'Orçamento Base'!$D$11:$S$1673,5,FALSE)</f>
        <v>#N/A</v>
      </c>
      <c r="J28" s="167" t="e">
        <f>IF(Comparativo!$E$6="Tabela Não Desonerada",VLOOKUP($C28,'Orçamento Base'!$D$11:$S$1673,12,FALSE),VLOOKUP($C28,#REF!,12,FALSE))</f>
        <v>#N/A</v>
      </c>
      <c r="K28" s="167">
        <f>IFERROR(IF(Comparativo!$E$6="Tabela Não Desonerada",VLOOKUP($C28,'Orçamento Base'!$D$11:$S$1673,16,FALSE),VLOOKUP($C28,#REF!,16,FALSE)),0)</f>
        <v>0</v>
      </c>
      <c r="L28" s="575" t="e">
        <f>IF(AND($D28="COMPOSICAO_PROPRIA",'Orçamento Base'!$N28="-"),"14,18%",IF(AND($D28="MERCADO",'Orçamento Base'!$N28="-"),"15,38%",IF(Comparativo!$E$6="Tabela Não Desonerada",VLOOKUP($C28,'Orçamento Base'!$D$11:$S$1673,11,FALSE),VLOOKUP($C28,#REF!,11,FALSE))))</f>
        <v>#N/A</v>
      </c>
      <c r="M28" s="209">
        <f>IF(Comparativo!$E$6="Tabela Não Desonerada",Encargos!$F$44,Encargos!$D$44)</f>
        <v>1.1122000000000001</v>
      </c>
      <c r="N28" s="320"/>
      <c r="O28" s="166" t="s">
        <v>101</v>
      </c>
      <c r="P28" s="321"/>
      <c r="Q28" s="166" t="s">
        <v>101</v>
      </c>
      <c r="R28" s="321"/>
      <c r="S28" s="322"/>
      <c r="T28" s="322"/>
    </row>
    <row r="29" spans="1:20">
      <c r="A29" s="207">
        <f>'Identificação-TCE'!$A$13</f>
        <v>1</v>
      </c>
      <c r="B29" s="168" t="e">
        <f>IF(AND(G29&lt;&gt;"",H29&gt;0,I29&lt;&gt;"",J29&lt;&gt;0,K29&lt;&gt;0),COUNT($B$11:B28)+1,"")</f>
        <v>#N/A</v>
      </c>
      <c r="C29" s="207">
        <f>IF('Orçamento Base'!$M28=0,0,'Orçamento Base'!$D28)</f>
        <v>0</v>
      </c>
      <c r="D29" s="212" t="e">
        <f>IF('Orçamento Base'!$F28=Aux.!$G$11,"CONTRATACAO_PUBLICA",IF(VLOOKUP($C29,'Orçamento Base'!$D$11:$G$2116,3,FALSE)="INDEXADO",VLOOKUP(VLOOKUP($C28,'Orçamento Base'!$D$11:$G$2116,2,FALSE),'Index N_DESON.'!$A$9:$B$604,2),VLOOKUP($C29,'Orçamento Base'!$D$11:$G$2116,3,FALSE)))</f>
        <v>#N/A</v>
      </c>
      <c r="E29" s="208" t="e">
        <f>VLOOKUP($C29,'Orçamento Base'!$D$11:$S$1673,2,FALSE)</f>
        <v>#N/A</v>
      </c>
      <c r="F29" s="211">
        <f>Dados!$C$7</f>
        <v>44652</v>
      </c>
      <c r="G29" s="226" t="e">
        <f>VLOOKUP($C29,'Orçamento Base'!$D$11:$S$1673,4,FALSE)</f>
        <v>#N/A</v>
      </c>
      <c r="H29" s="377">
        <f>IFERROR(VLOOKUP($C29,'Orçamento Base'!$D$11:$S$1673,6,FALSE),0)</f>
        <v>0</v>
      </c>
      <c r="I29" s="208" t="e">
        <f>VLOOKUP($C29,'Orçamento Base'!$D$11:$S$1673,5,FALSE)</f>
        <v>#N/A</v>
      </c>
      <c r="J29" s="167" t="e">
        <f>IF(Comparativo!$E$6="Tabela Não Desonerada",VLOOKUP($C29,'Orçamento Base'!$D$11:$S$1673,12,FALSE),VLOOKUP($C29,#REF!,12,FALSE))</f>
        <v>#N/A</v>
      </c>
      <c r="K29" s="167">
        <f>IFERROR(IF(Comparativo!$E$6="Tabela Não Desonerada",VLOOKUP($C29,'Orçamento Base'!$D$11:$S$1673,16,FALSE),VLOOKUP($C29,#REF!,16,FALSE)),0)</f>
        <v>0</v>
      </c>
      <c r="L29" s="575" t="e">
        <f>IF(AND($D29="COMPOSICAO_PROPRIA",'Orçamento Base'!$N29="-"),"14,18%",IF(AND($D29="MERCADO",'Orçamento Base'!$N29="-"),"15,38%",IF(Comparativo!$E$6="Tabela Não Desonerada",VLOOKUP($C29,'Orçamento Base'!$D$11:$S$1673,11,FALSE),VLOOKUP($C29,#REF!,11,FALSE))))</f>
        <v>#N/A</v>
      </c>
      <c r="M29" s="209">
        <f>IF(Comparativo!$E$6="Tabela Não Desonerada",Encargos!$F$44,Encargos!$D$44)</f>
        <v>1.1122000000000001</v>
      </c>
      <c r="N29" s="320"/>
      <c r="O29" s="166" t="s">
        <v>101</v>
      </c>
      <c r="P29" s="321"/>
      <c r="Q29" s="166" t="s">
        <v>101</v>
      </c>
      <c r="R29" s="321"/>
      <c r="S29" s="322"/>
      <c r="T29" s="322"/>
    </row>
    <row r="30" spans="1:20">
      <c r="A30" s="207">
        <f>'Identificação-TCE'!$A$13</f>
        <v>1</v>
      </c>
      <c r="B30" s="168" t="e">
        <f>IF(AND(G30&lt;&gt;"",H30&gt;0,I30&lt;&gt;"",J30&lt;&gt;0,K30&lt;&gt;0),COUNT($B$11:B29)+1,"")</f>
        <v>#N/A</v>
      </c>
      <c r="C30" s="207">
        <f>IF('Orçamento Base'!$M29=0,0,'Orçamento Base'!$D29)</f>
        <v>0</v>
      </c>
      <c r="D30" s="212" t="e">
        <f>IF('Orçamento Base'!$F29=Aux.!$G$11,"CONTRATACAO_PUBLICA",IF(VLOOKUP($C30,'Orçamento Base'!$D$11:$G$2116,3,FALSE)="INDEXADO",VLOOKUP(VLOOKUP($C29,'Orçamento Base'!$D$11:$G$2116,2,FALSE),'Index N_DESON.'!$A$9:$B$604,2),VLOOKUP($C30,'Orçamento Base'!$D$11:$G$2116,3,FALSE)))</f>
        <v>#N/A</v>
      </c>
      <c r="E30" s="208" t="e">
        <f>VLOOKUP($C30,'Orçamento Base'!$D$11:$S$1673,2,FALSE)</f>
        <v>#N/A</v>
      </c>
      <c r="F30" s="211">
        <f>Dados!$C$7</f>
        <v>44652</v>
      </c>
      <c r="G30" s="226" t="e">
        <f>VLOOKUP($C30,'Orçamento Base'!$D$11:$S$1673,4,FALSE)</f>
        <v>#N/A</v>
      </c>
      <c r="H30" s="377">
        <f>IFERROR(VLOOKUP($C30,'Orçamento Base'!$D$11:$S$1673,6,FALSE),0)</f>
        <v>0</v>
      </c>
      <c r="I30" s="208" t="e">
        <f>VLOOKUP($C30,'Orçamento Base'!$D$11:$S$1673,5,FALSE)</f>
        <v>#N/A</v>
      </c>
      <c r="J30" s="167" t="e">
        <f>IF(Comparativo!$E$6="Tabela Não Desonerada",VLOOKUP($C30,'Orçamento Base'!$D$11:$S$1673,12,FALSE),VLOOKUP($C30,#REF!,12,FALSE))</f>
        <v>#N/A</v>
      </c>
      <c r="K30" s="167">
        <f>IFERROR(IF(Comparativo!$E$6="Tabela Não Desonerada",VLOOKUP($C30,'Orçamento Base'!$D$11:$S$1673,16,FALSE),VLOOKUP($C30,#REF!,16,FALSE)),0)</f>
        <v>0</v>
      </c>
      <c r="L30" s="575" t="e">
        <f>IF(AND($D30="COMPOSICAO_PROPRIA",'Orçamento Base'!$N30="-"),"14,18%",IF(AND($D30="MERCADO",'Orçamento Base'!$N30="-"),"15,38%",IF(Comparativo!$E$6="Tabela Não Desonerada",VLOOKUP($C30,'Orçamento Base'!$D$11:$S$1673,11,FALSE),VLOOKUP($C30,#REF!,11,FALSE))))</f>
        <v>#N/A</v>
      </c>
      <c r="M30" s="209">
        <f>IF(Comparativo!$E$6="Tabela Não Desonerada",Encargos!$F$44,Encargos!$D$44)</f>
        <v>1.1122000000000001</v>
      </c>
      <c r="N30" s="320"/>
      <c r="O30" s="166" t="s">
        <v>101</v>
      </c>
      <c r="P30" s="321"/>
      <c r="Q30" s="166" t="s">
        <v>101</v>
      </c>
      <c r="R30" s="321"/>
      <c r="S30" s="322"/>
      <c r="T30" s="322"/>
    </row>
    <row r="31" spans="1:20">
      <c r="A31" s="207">
        <f>'Identificação-TCE'!$A$13</f>
        <v>1</v>
      </c>
      <c r="B31" s="168" t="e">
        <f>IF(AND(G31&lt;&gt;"",H31&gt;0,I31&lt;&gt;"",J31&lt;&gt;0,K31&lt;&gt;0),COUNT($B$11:B30)+1,"")</f>
        <v>#N/A</v>
      </c>
      <c r="C31" s="207">
        <f>IF('Orçamento Base'!$M30=0,0,'Orçamento Base'!$D30)</f>
        <v>0</v>
      </c>
      <c r="D31" s="212" t="e">
        <f>IF('Orçamento Base'!$F30=Aux.!$G$11,"CONTRATACAO_PUBLICA",IF(VLOOKUP($C31,'Orçamento Base'!$D$11:$G$2116,3,FALSE)="INDEXADO",VLOOKUP(VLOOKUP($C30,'Orçamento Base'!$D$11:$G$2116,2,FALSE),'Index N_DESON.'!$A$9:$B$604,2),VLOOKUP($C31,'Orçamento Base'!$D$11:$G$2116,3,FALSE)))</f>
        <v>#N/A</v>
      </c>
      <c r="E31" s="208" t="e">
        <f>VLOOKUP($C31,'Orçamento Base'!$D$11:$S$1673,2,FALSE)</f>
        <v>#N/A</v>
      </c>
      <c r="F31" s="211">
        <f>Dados!$C$7</f>
        <v>44652</v>
      </c>
      <c r="G31" s="226" t="e">
        <f>VLOOKUP($C31,'Orçamento Base'!$D$11:$S$1673,4,FALSE)</f>
        <v>#N/A</v>
      </c>
      <c r="H31" s="377">
        <f>IFERROR(VLOOKUP($C31,'Orçamento Base'!$D$11:$S$1673,6,FALSE),0)</f>
        <v>0</v>
      </c>
      <c r="I31" s="208" t="e">
        <f>VLOOKUP($C31,'Orçamento Base'!$D$11:$S$1673,5,FALSE)</f>
        <v>#N/A</v>
      </c>
      <c r="J31" s="167" t="e">
        <f>IF(Comparativo!$E$6="Tabela Não Desonerada",VLOOKUP($C31,'Orçamento Base'!$D$11:$S$1673,12,FALSE),VLOOKUP($C31,#REF!,12,FALSE))</f>
        <v>#N/A</v>
      </c>
      <c r="K31" s="167">
        <f>IFERROR(IF(Comparativo!$E$6="Tabela Não Desonerada",VLOOKUP($C31,'Orçamento Base'!$D$11:$S$1673,16,FALSE),VLOOKUP($C31,#REF!,16,FALSE)),0)</f>
        <v>0</v>
      </c>
      <c r="L31" s="575" t="e">
        <f>IF(AND($D31="COMPOSICAO_PROPRIA",'Orçamento Base'!$N31="-"),"14,18%",IF(AND($D31="MERCADO",'Orçamento Base'!$N31="-"),"15,38%",IF(Comparativo!$E$6="Tabela Não Desonerada",VLOOKUP($C31,'Orçamento Base'!$D$11:$S$1673,11,FALSE),VLOOKUP($C31,#REF!,11,FALSE))))</f>
        <v>#N/A</v>
      </c>
      <c r="M31" s="209">
        <f>IF(Comparativo!$E$6="Tabela Não Desonerada",Encargos!$F$44,Encargos!$D$44)</f>
        <v>1.1122000000000001</v>
      </c>
      <c r="N31" s="320"/>
      <c r="O31" s="166" t="s">
        <v>101</v>
      </c>
      <c r="P31" s="321"/>
      <c r="Q31" s="166" t="s">
        <v>101</v>
      </c>
      <c r="R31" s="321"/>
      <c r="S31" s="322"/>
      <c r="T31" s="322"/>
    </row>
    <row r="32" spans="1:20">
      <c r="A32" s="207">
        <f>'Identificação-TCE'!$A$13</f>
        <v>1</v>
      </c>
      <c r="B32" s="168" t="e">
        <f>IF(AND(G32&lt;&gt;"",H32&gt;0,I32&lt;&gt;"",J32&lt;&gt;0,K32&lt;&gt;0),COUNT($B$11:B31)+1,"")</f>
        <v>#N/A</v>
      </c>
      <c r="C32" s="207">
        <f>IF('Orçamento Base'!$M31=0,0,'Orçamento Base'!$D31)</f>
        <v>0</v>
      </c>
      <c r="D32" s="212" t="e">
        <f>IF('Orçamento Base'!$F31=Aux.!$G$11,"CONTRATACAO_PUBLICA",IF(VLOOKUP($C32,'Orçamento Base'!$D$11:$G$2116,3,FALSE)="INDEXADO",VLOOKUP(VLOOKUP($C31,'Orçamento Base'!$D$11:$G$2116,2,FALSE),'Index N_DESON.'!$A$9:$B$604,2),VLOOKUP($C32,'Orçamento Base'!$D$11:$G$2116,3,FALSE)))</f>
        <v>#N/A</v>
      </c>
      <c r="E32" s="208" t="e">
        <f>VLOOKUP($C32,'Orçamento Base'!$D$11:$S$1673,2,FALSE)</f>
        <v>#N/A</v>
      </c>
      <c r="F32" s="211">
        <f>Dados!$C$7</f>
        <v>44652</v>
      </c>
      <c r="G32" s="226" t="e">
        <f>VLOOKUP($C32,'Orçamento Base'!$D$11:$S$1673,4,FALSE)</f>
        <v>#N/A</v>
      </c>
      <c r="H32" s="377">
        <f>IFERROR(VLOOKUP($C32,'Orçamento Base'!$D$11:$S$1673,6,FALSE),0)</f>
        <v>0</v>
      </c>
      <c r="I32" s="208" t="e">
        <f>VLOOKUP($C32,'Orçamento Base'!$D$11:$S$1673,5,FALSE)</f>
        <v>#N/A</v>
      </c>
      <c r="J32" s="167" t="e">
        <f>IF(Comparativo!$E$6="Tabela Não Desonerada",VLOOKUP($C32,'Orçamento Base'!$D$11:$S$1673,12,FALSE),VLOOKUP($C32,#REF!,12,FALSE))</f>
        <v>#N/A</v>
      </c>
      <c r="K32" s="167">
        <f>IFERROR(IF(Comparativo!$E$6="Tabela Não Desonerada",VLOOKUP($C32,'Orçamento Base'!$D$11:$S$1673,16,FALSE),VLOOKUP($C32,#REF!,16,FALSE)),0)</f>
        <v>0</v>
      </c>
      <c r="L32" s="575" t="e">
        <f>IF(AND($D32="COMPOSICAO_PROPRIA",'Orçamento Base'!$N32="-"),"14,18%",IF(AND($D32="MERCADO",'Orçamento Base'!$N32="-"),"15,38%",IF(Comparativo!$E$6="Tabela Não Desonerada",VLOOKUP($C32,'Orçamento Base'!$D$11:$S$1673,11,FALSE),VLOOKUP($C32,#REF!,11,FALSE))))</f>
        <v>#N/A</v>
      </c>
      <c r="M32" s="209">
        <f>IF(Comparativo!$E$6="Tabela Não Desonerada",Encargos!$F$44,Encargos!$D$44)</f>
        <v>1.1122000000000001</v>
      </c>
      <c r="N32" s="320"/>
      <c r="O32" s="166" t="s">
        <v>101</v>
      </c>
      <c r="P32" s="321"/>
      <c r="Q32" s="166" t="s">
        <v>101</v>
      </c>
      <c r="R32" s="321"/>
      <c r="S32" s="322"/>
      <c r="T32" s="322"/>
    </row>
    <row r="33" spans="1:20">
      <c r="A33" s="207">
        <f>'Identificação-TCE'!$A$13</f>
        <v>1</v>
      </c>
      <c r="B33" s="168" t="e">
        <f>IF(AND(G33&lt;&gt;"",H33&gt;0,I33&lt;&gt;"",J33&lt;&gt;0,K33&lt;&gt;0),COUNT($B$11:B32)+1,"")</f>
        <v>#N/A</v>
      </c>
      <c r="C33" s="207">
        <f>IF('Orçamento Base'!$M32=0,0,'Orçamento Base'!$D32)</f>
        <v>0</v>
      </c>
      <c r="D33" s="212" t="e">
        <f>IF('Orçamento Base'!$F32=Aux.!$G$11,"CONTRATACAO_PUBLICA",IF(VLOOKUP($C33,'Orçamento Base'!$D$11:$G$2116,3,FALSE)="INDEXADO",VLOOKUP(VLOOKUP($C32,'Orçamento Base'!$D$11:$G$2116,2,FALSE),'Index N_DESON.'!$A$9:$B$604,2),VLOOKUP($C33,'Orçamento Base'!$D$11:$G$2116,3,FALSE)))</f>
        <v>#N/A</v>
      </c>
      <c r="E33" s="208" t="e">
        <f>VLOOKUP($C33,'Orçamento Base'!$D$11:$S$1673,2,FALSE)</f>
        <v>#N/A</v>
      </c>
      <c r="F33" s="211">
        <f>Dados!$C$7</f>
        <v>44652</v>
      </c>
      <c r="G33" s="226" t="e">
        <f>VLOOKUP($C33,'Orçamento Base'!$D$11:$S$1673,4,FALSE)</f>
        <v>#N/A</v>
      </c>
      <c r="H33" s="377">
        <f>IFERROR(VLOOKUP($C33,'Orçamento Base'!$D$11:$S$1673,6,FALSE),0)</f>
        <v>0</v>
      </c>
      <c r="I33" s="208" t="e">
        <f>VLOOKUP($C33,'Orçamento Base'!$D$11:$S$1673,5,FALSE)</f>
        <v>#N/A</v>
      </c>
      <c r="J33" s="167" t="e">
        <f>IF(Comparativo!$E$6="Tabela Não Desonerada",VLOOKUP($C33,'Orçamento Base'!$D$11:$S$1673,12,FALSE),VLOOKUP($C33,#REF!,12,FALSE))</f>
        <v>#N/A</v>
      </c>
      <c r="K33" s="167">
        <f>IFERROR(IF(Comparativo!$E$6="Tabela Não Desonerada",VLOOKUP($C33,'Orçamento Base'!$D$11:$S$1673,16,FALSE),VLOOKUP($C33,#REF!,16,FALSE)),0)</f>
        <v>0</v>
      </c>
      <c r="L33" s="575" t="e">
        <f>IF(AND($D33="COMPOSICAO_PROPRIA",'Orçamento Base'!$N33="-"),"14,18%",IF(AND($D33="MERCADO",'Orçamento Base'!$N33="-"),"15,38%",IF(Comparativo!$E$6="Tabela Não Desonerada",VLOOKUP($C33,'Orçamento Base'!$D$11:$S$1673,11,FALSE),VLOOKUP($C33,#REF!,11,FALSE))))</f>
        <v>#N/A</v>
      </c>
      <c r="M33" s="209">
        <f>IF(Comparativo!$E$6="Tabela Não Desonerada",Encargos!$F$44,Encargos!$D$44)</f>
        <v>1.1122000000000001</v>
      </c>
      <c r="N33" s="320"/>
      <c r="O33" s="166" t="s">
        <v>101</v>
      </c>
      <c r="P33" s="321"/>
      <c r="Q33" s="166" t="s">
        <v>101</v>
      </c>
      <c r="R33" s="321"/>
      <c r="S33" s="322"/>
      <c r="T33" s="322"/>
    </row>
    <row r="34" spans="1:20">
      <c r="A34" s="207">
        <f>'Identificação-TCE'!$A$13</f>
        <v>1</v>
      </c>
      <c r="B34" s="168" t="e">
        <f>IF(AND(G34&lt;&gt;"",H34&gt;0,I34&lt;&gt;"",J34&lt;&gt;0,K34&lt;&gt;0),COUNT($B$11:B33)+1,"")</f>
        <v>#N/A</v>
      </c>
      <c r="C34" s="207">
        <f>IF('Orçamento Base'!$M33=0,0,'Orçamento Base'!$D33)</f>
        <v>0</v>
      </c>
      <c r="D34" s="212" t="e">
        <f>IF('Orçamento Base'!$F33=Aux.!$G$11,"CONTRATACAO_PUBLICA",IF(VLOOKUP($C34,'Orçamento Base'!$D$11:$G$2116,3,FALSE)="INDEXADO",VLOOKUP(VLOOKUP($C33,'Orçamento Base'!$D$11:$G$2116,2,FALSE),'Index N_DESON.'!$A$9:$B$604,2),VLOOKUP($C34,'Orçamento Base'!$D$11:$G$2116,3,FALSE)))</f>
        <v>#N/A</v>
      </c>
      <c r="E34" s="208" t="e">
        <f>VLOOKUP($C34,'Orçamento Base'!$D$11:$S$1673,2,FALSE)</f>
        <v>#N/A</v>
      </c>
      <c r="F34" s="211">
        <f>Dados!$C$7</f>
        <v>44652</v>
      </c>
      <c r="G34" s="226" t="e">
        <f>VLOOKUP($C34,'Orçamento Base'!$D$11:$S$1673,4,FALSE)</f>
        <v>#N/A</v>
      </c>
      <c r="H34" s="377">
        <f>IFERROR(VLOOKUP($C34,'Orçamento Base'!$D$11:$S$1673,6,FALSE),0)</f>
        <v>0</v>
      </c>
      <c r="I34" s="208" t="e">
        <f>VLOOKUP($C34,'Orçamento Base'!$D$11:$S$1673,5,FALSE)</f>
        <v>#N/A</v>
      </c>
      <c r="J34" s="167" t="e">
        <f>IF(Comparativo!$E$6="Tabela Não Desonerada",VLOOKUP($C34,'Orçamento Base'!$D$11:$S$1673,12,FALSE),VLOOKUP($C34,#REF!,12,FALSE))</f>
        <v>#N/A</v>
      </c>
      <c r="K34" s="167">
        <f>IFERROR(IF(Comparativo!$E$6="Tabela Não Desonerada",VLOOKUP($C34,'Orçamento Base'!$D$11:$S$1673,16,FALSE),VLOOKUP($C34,#REF!,16,FALSE)),0)</f>
        <v>0</v>
      </c>
      <c r="L34" s="575" t="e">
        <f>IF(AND($D34="COMPOSICAO_PROPRIA",'Orçamento Base'!$N34="-"),"14,18%",IF(AND($D34="MERCADO",'Orçamento Base'!$N34="-"),"15,38%",IF(Comparativo!$E$6="Tabela Não Desonerada",VLOOKUP($C34,'Orçamento Base'!$D$11:$S$1673,11,FALSE),VLOOKUP($C34,#REF!,11,FALSE))))</f>
        <v>#N/A</v>
      </c>
      <c r="M34" s="209">
        <f>IF(Comparativo!$E$6="Tabela Não Desonerada",Encargos!$F$44,Encargos!$D$44)</f>
        <v>1.1122000000000001</v>
      </c>
      <c r="N34" s="320"/>
      <c r="O34" s="166" t="s">
        <v>101</v>
      </c>
      <c r="P34" s="321"/>
      <c r="Q34" s="166" t="s">
        <v>101</v>
      </c>
      <c r="R34" s="321"/>
      <c r="S34" s="322"/>
      <c r="T34" s="322"/>
    </row>
    <row r="35" spans="1:20">
      <c r="A35" s="207">
        <f>'Identificação-TCE'!$A$13</f>
        <v>1</v>
      </c>
      <c r="B35" s="168" t="e">
        <f>IF(AND(G35&lt;&gt;"",H35&gt;0,I35&lt;&gt;"",J35&lt;&gt;0,K35&lt;&gt;0),COUNT($B$11:B34)+1,"")</f>
        <v>#N/A</v>
      </c>
      <c r="C35" s="207">
        <f>IF('Orçamento Base'!$M34=0,0,'Orçamento Base'!$D34)</f>
        <v>0</v>
      </c>
      <c r="D35" s="212" t="e">
        <f>IF('Orçamento Base'!$F34=Aux.!$G$11,"CONTRATACAO_PUBLICA",IF(VLOOKUP($C35,'Orçamento Base'!$D$11:$G$2116,3,FALSE)="INDEXADO",VLOOKUP(VLOOKUP($C34,'Orçamento Base'!$D$11:$G$2116,2,FALSE),'Index N_DESON.'!$A$9:$B$604,2),VLOOKUP($C35,'Orçamento Base'!$D$11:$G$2116,3,FALSE)))</f>
        <v>#N/A</v>
      </c>
      <c r="E35" s="208" t="e">
        <f>VLOOKUP($C35,'Orçamento Base'!$D$11:$S$1673,2,FALSE)</f>
        <v>#N/A</v>
      </c>
      <c r="F35" s="211">
        <f>Dados!$C$7</f>
        <v>44652</v>
      </c>
      <c r="G35" s="226" t="e">
        <f>VLOOKUP($C35,'Orçamento Base'!$D$11:$S$1673,4,FALSE)</f>
        <v>#N/A</v>
      </c>
      <c r="H35" s="377">
        <f>IFERROR(VLOOKUP($C35,'Orçamento Base'!$D$11:$S$1673,6,FALSE),0)</f>
        <v>0</v>
      </c>
      <c r="I35" s="208" t="e">
        <f>VLOOKUP($C35,'Orçamento Base'!$D$11:$S$1673,5,FALSE)</f>
        <v>#N/A</v>
      </c>
      <c r="J35" s="167" t="e">
        <f>IF(Comparativo!$E$6="Tabela Não Desonerada",VLOOKUP($C35,'Orçamento Base'!$D$11:$S$1673,12,FALSE),VLOOKUP($C35,#REF!,12,FALSE))</f>
        <v>#N/A</v>
      </c>
      <c r="K35" s="167">
        <f>IFERROR(IF(Comparativo!$E$6="Tabela Não Desonerada",VLOOKUP($C35,'Orçamento Base'!$D$11:$S$1673,16,FALSE),VLOOKUP($C35,#REF!,16,FALSE)),0)</f>
        <v>0</v>
      </c>
      <c r="L35" s="575" t="e">
        <f>IF(AND($D35="COMPOSICAO_PROPRIA",'Orçamento Base'!$N35="-"),"14,18%",IF(AND($D35="MERCADO",'Orçamento Base'!$N35="-"),"15,38%",IF(Comparativo!$E$6="Tabela Não Desonerada",VLOOKUP($C35,'Orçamento Base'!$D$11:$S$1673,11,FALSE),VLOOKUP($C35,#REF!,11,FALSE))))</f>
        <v>#N/A</v>
      </c>
      <c r="M35" s="209">
        <f>IF(Comparativo!$E$6="Tabela Não Desonerada",Encargos!$F$44,Encargos!$D$44)</f>
        <v>1.1122000000000001</v>
      </c>
      <c r="N35" s="320"/>
      <c r="O35" s="166" t="s">
        <v>101</v>
      </c>
      <c r="P35" s="321"/>
      <c r="Q35" s="166" t="s">
        <v>101</v>
      </c>
      <c r="R35" s="321"/>
      <c r="S35" s="322"/>
      <c r="T35" s="322"/>
    </row>
    <row r="36" spans="1:20">
      <c r="A36" s="207">
        <f>'Identificação-TCE'!$A$13</f>
        <v>1</v>
      </c>
      <c r="B36" s="168" t="e">
        <f>IF(AND(G36&lt;&gt;"",H36&gt;0,I36&lt;&gt;"",J36&lt;&gt;0,K36&lt;&gt;0),COUNT($B$11:B35)+1,"")</f>
        <v>#N/A</v>
      </c>
      <c r="C36" s="207">
        <f>IF('Orçamento Base'!$M35=0,0,'Orçamento Base'!$D35)</f>
        <v>0</v>
      </c>
      <c r="D36" s="212" t="e">
        <f>IF('Orçamento Base'!$F35=Aux.!$G$11,"CONTRATACAO_PUBLICA",IF(VLOOKUP($C36,'Orçamento Base'!$D$11:$G$2116,3,FALSE)="INDEXADO",VLOOKUP(VLOOKUP($C35,'Orçamento Base'!$D$11:$G$2116,2,FALSE),'Index N_DESON.'!$A$9:$B$604,2),VLOOKUP($C36,'Orçamento Base'!$D$11:$G$2116,3,FALSE)))</f>
        <v>#N/A</v>
      </c>
      <c r="E36" s="208" t="e">
        <f>VLOOKUP($C36,'Orçamento Base'!$D$11:$S$1673,2,FALSE)</f>
        <v>#N/A</v>
      </c>
      <c r="F36" s="211">
        <f>Dados!$C$7</f>
        <v>44652</v>
      </c>
      <c r="G36" s="226" t="e">
        <f>VLOOKUP($C36,'Orçamento Base'!$D$11:$S$1673,4,FALSE)</f>
        <v>#N/A</v>
      </c>
      <c r="H36" s="377">
        <f>IFERROR(VLOOKUP($C36,'Orçamento Base'!$D$11:$S$1673,6,FALSE),0)</f>
        <v>0</v>
      </c>
      <c r="I36" s="208" t="e">
        <f>VLOOKUP($C36,'Orçamento Base'!$D$11:$S$1673,5,FALSE)</f>
        <v>#N/A</v>
      </c>
      <c r="J36" s="167" t="e">
        <f>IF(Comparativo!$E$6="Tabela Não Desonerada",VLOOKUP($C36,'Orçamento Base'!$D$11:$S$1673,12,FALSE),VLOOKUP($C36,#REF!,12,FALSE))</f>
        <v>#N/A</v>
      </c>
      <c r="K36" s="167">
        <f>IFERROR(IF(Comparativo!$E$6="Tabela Não Desonerada",VLOOKUP($C36,'Orçamento Base'!$D$11:$S$1673,16,FALSE),VLOOKUP($C36,#REF!,16,FALSE)),0)</f>
        <v>0</v>
      </c>
      <c r="L36" s="575" t="e">
        <f>IF(AND($D36="COMPOSICAO_PROPRIA",'Orçamento Base'!$N36="-"),"14,18%",IF(AND($D36="MERCADO",'Orçamento Base'!$N36="-"),"15,38%",IF(Comparativo!$E$6="Tabela Não Desonerada",VLOOKUP($C36,'Orçamento Base'!$D$11:$S$1673,11,FALSE),VLOOKUP($C36,#REF!,11,FALSE))))</f>
        <v>#N/A</v>
      </c>
      <c r="M36" s="209">
        <f>IF(Comparativo!$E$6="Tabela Não Desonerada",Encargos!$F$44,Encargos!$D$44)</f>
        <v>1.1122000000000001</v>
      </c>
      <c r="N36" s="320"/>
      <c r="O36" s="166" t="s">
        <v>101</v>
      </c>
      <c r="P36" s="321"/>
      <c r="Q36" s="166" t="s">
        <v>101</v>
      </c>
      <c r="R36" s="321"/>
      <c r="S36" s="322"/>
      <c r="T36" s="322"/>
    </row>
    <row r="37" spans="1:20">
      <c r="A37" s="207">
        <f>'Identificação-TCE'!$A$13</f>
        <v>1</v>
      </c>
      <c r="B37" s="168" t="e">
        <f>IF(AND(G37&lt;&gt;"",H37&gt;0,I37&lt;&gt;"",J37&lt;&gt;0,K37&lt;&gt;0),COUNT($B$11:B36)+1,"")</f>
        <v>#N/A</v>
      </c>
      <c r="C37" s="207">
        <f>IF('Orçamento Base'!$M36=0,0,'Orçamento Base'!$D36)</f>
        <v>0</v>
      </c>
      <c r="D37" s="212" t="e">
        <f>IF('Orçamento Base'!$F36=Aux.!$G$11,"CONTRATACAO_PUBLICA",IF(VLOOKUP($C37,'Orçamento Base'!$D$11:$G$2116,3,FALSE)="INDEXADO",VLOOKUP(VLOOKUP($C36,'Orçamento Base'!$D$11:$G$2116,2,FALSE),'Index N_DESON.'!$A$9:$B$604,2),VLOOKUP($C37,'Orçamento Base'!$D$11:$G$2116,3,FALSE)))</f>
        <v>#N/A</v>
      </c>
      <c r="E37" s="208" t="e">
        <f>VLOOKUP($C37,'Orçamento Base'!$D$11:$S$1673,2,FALSE)</f>
        <v>#N/A</v>
      </c>
      <c r="F37" s="211">
        <f>Dados!$C$7</f>
        <v>44652</v>
      </c>
      <c r="G37" s="226" t="e">
        <f>VLOOKUP($C37,'Orçamento Base'!$D$11:$S$1673,4,FALSE)</f>
        <v>#N/A</v>
      </c>
      <c r="H37" s="377">
        <f>IFERROR(VLOOKUP($C37,'Orçamento Base'!$D$11:$S$1673,6,FALSE),0)</f>
        <v>0</v>
      </c>
      <c r="I37" s="208" t="e">
        <f>VLOOKUP($C37,'Orçamento Base'!$D$11:$S$1673,5,FALSE)</f>
        <v>#N/A</v>
      </c>
      <c r="J37" s="167" t="e">
        <f>IF(Comparativo!$E$6="Tabela Não Desonerada",VLOOKUP($C37,'Orçamento Base'!$D$11:$S$1673,12,FALSE),VLOOKUP($C37,#REF!,12,FALSE))</f>
        <v>#N/A</v>
      </c>
      <c r="K37" s="167">
        <f>IFERROR(IF(Comparativo!$E$6="Tabela Não Desonerada",VLOOKUP($C37,'Orçamento Base'!$D$11:$S$1673,16,FALSE),VLOOKUP($C37,#REF!,16,FALSE)),0)</f>
        <v>0</v>
      </c>
      <c r="L37" s="575" t="e">
        <f>IF(AND($D37="COMPOSICAO_PROPRIA",'Orçamento Base'!$N37="-"),"14,18%",IF(AND($D37="MERCADO",'Orçamento Base'!$N37="-"),"15,38%",IF(Comparativo!$E$6="Tabela Não Desonerada",VLOOKUP($C37,'Orçamento Base'!$D$11:$S$1673,11,FALSE),VLOOKUP($C37,#REF!,11,FALSE))))</f>
        <v>#N/A</v>
      </c>
      <c r="M37" s="209">
        <f>IF(Comparativo!$E$6="Tabela Não Desonerada",Encargos!$F$44,Encargos!$D$44)</f>
        <v>1.1122000000000001</v>
      </c>
      <c r="N37" s="320"/>
      <c r="O37" s="166" t="s">
        <v>101</v>
      </c>
      <c r="P37" s="321"/>
      <c r="Q37" s="166" t="s">
        <v>101</v>
      </c>
      <c r="R37" s="321"/>
      <c r="S37" s="322"/>
      <c r="T37" s="322"/>
    </row>
    <row r="38" spans="1:20">
      <c r="A38" s="207">
        <f>'Identificação-TCE'!$A$13</f>
        <v>1</v>
      </c>
      <c r="B38" s="168" t="e">
        <f>IF(AND(G38&lt;&gt;"",H38&gt;0,I38&lt;&gt;"",J38&lt;&gt;0,K38&lt;&gt;0),COUNT($B$11:B37)+1,"")</f>
        <v>#N/A</v>
      </c>
      <c r="C38" s="207">
        <f>IF('Orçamento Base'!$M37=0,0,'Orçamento Base'!$D37)</f>
        <v>0</v>
      </c>
      <c r="D38" s="212" t="e">
        <f>IF('Orçamento Base'!$F37=Aux.!$G$11,"CONTRATACAO_PUBLICA",IF(VLOOKUP($C38,'Orçamento Base'!$D$11:$G$2116,3,FALSE)="INDEXADO",VLOOKUP(VLOOKUP($C37,'Orçamento Base'!$D$11:$G$2116,2,FALSE),'Index N_DESON.'!$A$9:$B$604,2),VLOOKUP($C38,'Orçamento Base'!$D$11:$G$2116,3,FALSE)))</f>
        <v>#N/A</v>
      </c>
      <c r="E38" s="208" t="e">
        <f>VLOOKUP($C38,'Orçamento Base'!$D$11:$S$1673,2,FALSE)</f>
        <v>#N/A</v>
      </c>
      <c r="F38" s="211">
        <f>Dados!$C$7</f>
        <v>44652</v>
      </c>
      <c r="G38" s="226" t="e">
        <f>VLOOKUP($C38,'Orçamento Base'!$D$11:$S$1673,4,FALSE)</f>
        <v>#N/A</v>
      </c>
      <c r="H38" s="377">
        <f>IFERROR(VLOOKUP($C38,'Orçamento Base'!$D$11:$S$1673,6,FALSE),0)</f>
        <v>0</v>
      </c>
      <c r="I38" s="208" t="e">
        <f>VLOOKUP($C38,'Orçamento Base'!$D$11:$S$1673,5,FALSE)</f>
        <v>#N/A</v>
      </c>
      <c r="J38" s="167" t="e">
        <f>IF(Comparativo!$E$6="Tabela Não Desonerada",VLOOKUP($C38,'Orçamento Base'!$D$11:$S$1673,12,FALSE),VLOOKUP($C38,#REF!,12,FALSE))</f>
        <v>#N/A</v>
      </c>
      <c r="K38" s="167">
        <f>IFERROR(IF(Comparativo!$E$6="Tabela Não Desonerada",VLOOKUP($C38,'Orçamento Base'!$D$11:$S$1673,16,FALSE),VLOOKUP($C38,#REF!,16,FALSE)),0)</f>
        <v>0</v>
      </c>
      <c r="L38" s="575" t="e">
        <f>IF(AND($D38="COMPOSICAO_PROPRIA",'Orçamento Base'!$N38="-"),"14,18%",IF(AND($D38="MERCADO",'Orçamento Base'!$N38="-"),"15,38%",IF(Comparativo!$E$6="Tabela Não Desonerada",VLOOKUP($C38,'Orçamento Base'!$D$11:$S$1673,11,FALSE),VLOOKUP($C38,#REF!,11,FALSE))))</f>
        <v>#N/A</v>
      </c>
      <c r="M38" s="209">
        <f>IF(Comparativo!$E$6="Tabela Não Desonerada",Encargos!$F$44,Encargos!$D$44)</f>
        <v>1.1122000000000001</v>
      </c>
      <c r="N38" s="320"/>
      <c r="O38" s="166" t="s">
        <v>101</v>
      </c>
      <c r="P38" s="321"/>
      <c r="Q38" s="166" t="s">
        <v>101</v>
      </c>
      <c r="R38" s="321"/>
      <c r="S38" s="322"/>
      <c r="T38" s="322"/>
    </row>
    <row r="39" spans="1:20">
      <c r="A39" s="207">
        <f>'Identificação-TCE'!$A$13</f>
        <v>1</v>
      </c>
      <c r="B39" s="168" t="e">
        <f>IF(AND(G39&lt;&gt;"",H39&gt;0,I39&lt;&gt;"",J39&lt;&gt;0,K39&lt;&gt;0),COUNT($B$11:B38)+1,"")</f>
        <v>#N/A</v>
      </c>
      <c r="C39" s="207">
        <f>IF('Orçamento Base'!$M38=0,0,'Orçamento Base'!$D38)</f>
        <v>0</v>
      </c>
      <c r="D39" s="212" t="e">
        <f>IF('Orçamento Base'!$F38=Aux.!$G$11,"CONTRATACAO_PUBLICA",IF(VLOOKUP($C39,'Orçamento Base'!$D$11:$G$2116,3,FALSE)="INDEXADO",VLOOKUP(VLOOKUP($C38,'Orçamento Base'!$D$11:$G$2116,2,FALSE),'Index N_DESON.'!$A$9:$B$604,2),VLOOKUP($C39,'Orçamento Base'!$D$11:$G$2116,3,FALSE)))</f>
        <v>#N/A</v>
      </c>
      <c r="E39" s="208" t="e">
        <f>VLOOKUP($C39,'Orçamento Base'!$D$11:$S$1673,2,FALSE)</f>
        <v>#N/A</v>
      </c>
      <c r="F39" s="211">
        <f>Dados!$C$7</f>
        <v>44652</v>
      </c>
      <c r="G39" s="226" t="e">
        <f>VLOOKUP($C39,'Orçamento Base'!$D$11:$S$1673,4,FALSE)</f>
        <v>#N/A</v>
      </c>
      <c r="H39" s="377">
        <f>IFERROR(VLOOKUP($C39,'Orçamento Base'!$D$11:$S$1673,6,FALSE),0)</f>
        <v>0</v>
      </c>
      <c r="I39" s="208" t="e">
        <f>VLOOKUP($C39,'Orçamento Base'!$D$11:$S$1673,5,FALSE)</f>
        <v>#N/A</v>
      </c>
      <c r="J39" s="167" t="e">
        <f>IF(Comparativo!$E$6="Tabela Não Desonerada",VLOOKUP($C39,'Orçamento Base'!$D$11:$S$1673,12,FALSE),VLOOKUP($C39,#REF!,12,FALSE))</f>
        <v>#N/A</v>
      </c>
      <c r="K39" s="167">
        <f>IFERROR(IF(Comparativo!$E$6="Tabela Não Desonerada",VLOOKUP($C39,'Orçamento Base'!$D$11:$S$1673,16,FALSE),VLOOKUP($C39,#REF!,16,FALSE)),0)</f>
        <v>0</v>
      </c>
      <c r="L39" s="575" t="e">
        <f>IF(AND($D39="COMPOSICAO_PROPRIA",'Orçamento Base'!$N39="-"),"14,18%",IF(AND($D39="MERCADO",'Orçamento Base'!$N39="-"),"15,38%",IF(Comparativo!$E$6="Tabela Não Desonerada",VLOOKUP($C39,'Orçamento Base'!$D$11:$S$1673,11,FALSE),VLOOKUP($C39,#REF!,11,FALSE))))</f>
        <v>#N/A</v>
      </c>
      <c r="M39" s="209">
        <f>IF(Comparativo!$E$6="Tabela Não Desonerada",Encargos!$F$44,Encargos!$D$44)</f>
        <v>1.1122000000000001</v>
      </c>
      <c r="N39" s="320"/>
      <c r="O39" s="166" t="s">
        <v>101</v>
      </c>
      <c r="P39" s="321"/>
      <c r="Q39" s="166" t="s">
        <v>101</v>
      </c>
      <c r="R39" s="321"/>
      <c r="S39" s="322"/>
      <c r="T39" s="322"/>
    </row>
    <row r="40" spans="1:20">
      <c r="A40" s="207">
        <f>'Identificação-TCE'!$A$13</f>
        <v>1</v>
      </c>
      <c r="B40" s="168" t="e">
        <f>IF(AND(G40&lt;&gt;"",H40&gt;0,I40&lt;&gt;"",J40&lt;&gt;0,K40&lt;&gt;0),COUNT($B$11:B39)+1,"")</f>
        <v>#N/A</v>
      </c>
      <c r="C40" s="207">
        <f>IF('Orçamento Base'!$M39=0,0,'Orçamento Base'!$D39)</f>
        <v>0</v>
      </c>
      <c r="D40" s="212" t="e">
        <f>IF('Orçamento Base'!$F39=Aux.!$G$11,"CONTRATACAO_PUBLICA",IF(VLOOKUP($C40,'Orçamento Base'!$D$11:$G$2116,3,FALSE)="INDEXADO",VLOOKUP(VLOOKUP($C39,'Orçamento Base'!$D$11:$G$2116,2,FALSE),'Index N_DESON.'!$A$9:$B$604,2),VLOOKUP($C40,'Orçamento Base'!$D$11:$G$2116,3,FALSE)))</f>
        <v>#N/A</v>
      </c>
      <c r="E40" s="208" t="e">
        <f>VLOOKUP($C40,'Orçamento Base'!$D$11:$S$1673,2,FALSE)</f>
        <v>#N/A</v>
      </c>
      <c r="F40" s="211">
        <f>Dados!$C$7</f>
        <v>44652</v>
      </c>
      <c r="G40" s="226" t="e">
        <f>VLOOKUP($C40,'Orçamento Base'!$D$11:$S$1673,4,FALSE)</f>
        <v>#N/A</v>
      </c>
      <c r="H40" s="377">
        <f>IFERROR(VLOOKUP($C40,'Orçamento Base'!$D$11:$S$1673,6,FALSE),0)</f>
        <v>0</v>
      </c>
      <c r="I40" s="208" t="e">
        <f>VLOOKUP($C40,'Orçamento Base'!$D$11:$S$1673,5,FALSE)</f>
        <v>#N/A</v>
      </c>
      <c r="J40" s="167" t="e">
        <f>IF(Comparativo!$E$6="Tabela Não Desonerada",VLOOKUP($C40,'Orçamento Base'!$D$11:$S$1673,12,FALSE),VLOOKUP($C40,#REF!,12,FALSE))</f>
        <v>#N/A</v>
      </c>
      <c r="K40" s="167">
        <f>IFERROR(IF(Comparativo!$E$6="Tabela Não Desonerada",VLOOKUP($C40,'Orçamento Base'!$D$11:$S$1673,16,FALSE),VLOOKUP($C40,#REF!,16,FALSE)),0)</f>
        <v>0</v>
      </c>
      <c r="L40" s="575" t="e">
        <f>IF(AND($D40="COMPOSICAO_PROPRIA",'Orçamento Base'!$N40="-"),"14,18%",IF(AND($D40="MERCADO",'Orçamento Base'!$N40="-"),"15,38%",IF(Comparativo!$E$6="Tabela Não Desonerada",VLOOKUP($C40,'Orçamento Base'!$D$11:$S$1673,11,FALSE),VLOOKUP($C40,#REF!,11,FALSE))))</f>
        <v>#N/A</v>
      </c>
      <c r="M40" s="209">
        <f>IF(Comparativo!$E$6="Tabela Não Desonerada",Encargos!$F$44,Encargos!$D$44)</f>
        <v>1.1122000000000001</v>
      </c>
      <c r="N40" s="320"/>
      <c r="O40" s="166" t="s">
        <v>101</v>
      </c>
      <c r="P40" s="321"/>
      <c r="Q40" s="166" t="s">
        <v>101</v>
      </c>
      <c r="R40" s="321"/>
      <c r="S40" s="322"/>
      <c r="T40" s="322"/>
    </row>
    <row r="41" spans="1:20">
      <c r="A41" s="207">
        <f>'Identificação-TCE'!$A$13</f>
        <v>1</v>
      </c>
      <c r="B41" s="168" t="e">
        <f>IF(AND(G41&lt;&gt;"",H41&gt;0,I41&lt;&gt;"",J41&lt;&gt;0,K41&lt;&gt;0),COUNT($B$11:B40)+1,"")</f>
        <v>#N/A</v>
      </c>
      <c r="C41" s="207">
        <f>IF('Orçamento Base'!$M40=0,0,'Orçamento Base'!$D40)</f>
        <v>0</v>
      </c>
      <c r="D41" s="212" t="e">
        <f>IF('Orçamento Base'!$F40=Aux.!$G$11,"CONTRATACAO_PUBLICA",IF(VLOOKUP($C41,'Orçamento Base'!$D$11:$G$2116,3,FALSE)="INDEXADO",VLOOKUP(VLOOKUP($C40,'Orçamento Base'!$D$11:$G$2116,2,FALSE),'Index N_DESON.'!$A$9:$B$604,2),VLOOKUP($C41,'Orçamento Base'!$D$11:$G$2116,3,FALSE)))</f>
        <v>#N/A</v>
      </c>
      <c r="E41" s="208" t="e">
        <f>VLOOKUP($C41,'Orçamento Base'!$D$11:$S$1673,2,FALSE)</f>
        <v>#N/A</v>
      </c>
      <c r="F41" s="211">
        <f>Dados!$C$7</f>
        <v>44652</v>
      </c>
      <c r="G41" s="226" t="e">
        <f>VLOOKUP($C41,'Orçamento Base'!$D$11:$S$1673,4,FALSE)</f>
        <v>#N/A</v>
      </c>
      <c r="H41" s="377">
        <f>IFERROR(VLOOKUP($C41,'Orçamento Base'!$D$11:$S$1673,6,FALSE),0)</f>
        <v>0</v>
      </c>
      <c r="I41" s="208" t="e">
        <f>VLOOKUP($C41,'Orçamento Base'!$D$11:$S$1673,5,FALSE)</f>
        <v>#N/A</v>
      </c>
      <c r="J41" s="167" t="e">
        <f>IF(Comparativo!$E$6="Tabela Não Desonerada",VLOOKUP($C41,'Orçamento Base'!$D$11:$S$1673,12,FALSE),VLOOKUP($C41,#REF!,12,FALSE))</f>
        <v>#N/A</v>
      </c>
      <c r="K41" s="167">
        <f>IFERROR(IF(Comparativo!$E$6="Tabela Não Desonerada",VLOOKUP($C41,'Orçamento Base'!$D$11:$S$1673,16,FALSE),VLOOKUP($C41,#REF!,16,FALSE)),0)</f>
        <v>0</v>
      </c>
      <c r="L41" s="575" t="e">
        <f>IF(AND($D41="COMPOSICAO_PROPRIA",'Orçamento Base'!$N41="-"),"14,18%",IF(AND($D41="MERCADO",'Orçamento Base'!$N41="-"),"15,38%",IF(Comparativo!$E$6="Tabela Não Desonerada",VLOOKUP($C41,'Orçamento Base'!$D$11:$S$1673,11,FALSE),VLOOKUP($C41,#REF!,11,FALSE))))</f>
        <v>#N/A</v>
      </c>
      <c r="M41" s="209">
        <f>IF(Comparativo!$E$6="Tabela Não Desonerada",Encargos!$F$44,Encargos!$D$44)</f>
        <v>1.1122000000000001</v>
      </c>
      <c r="N41" s="320"/>
      <c r="O41" s="166" t="s">
        <v>101</v>
      </c>
      <c r="P41" s="321"/>
      <c r="Q41" s="166" t="s">
        <v>101</v>
      </c>
      <c r="R41" s="321"/>
      <c r="S41" s="322"/>
      <c r="T41" s="322"/>
    </row>
    <row r="42" spans="1:20">
      <c r="A42" s="207">
        <f>'Identificação-TCE'!$A$13</f>
        <v>1</v>
      </c>
      <c r="B42" s="168" t="e">
        <f>IF(AND(G42&lt;&gt;"",H42&gt;0,I42&lt;&gt;"",J42&lt;&gt;0,K42&lt;&gt;0),COUNT($B$11:B41)+1,"")</f>
        <v>#N/A</v>
      </c>
      <c r="C42" s="207">
        <f>IF('Orçamento Base'!$M41=0,0,'Orçamento Base'!$D41)</f>
        <v>0</v>
      </c>
      <c r="D42" s="212" t="e">
        <f>IF('Orçamento Base'!$F41=Aux.!$G$11,"CONTRATACAO_PUBLICA",IF(VLOOKUP($C42,'Orçamento Base'!$D$11:$G$2116,3,FALSE)="INDEXADO",VLOOKUP(VLOOKUP($C41,'Orçamento Base'!$D$11:$G$2116,2,FALSE),'Index N_DESON.'!$A$9:$B$604,2),VLOOKUP($C42,'Orçamento Base'!$D$11:$G$2116,3,FALSE)))</f>
        <v>#N/A</v>
      </c>
      <c r="E42" s="208" t="e">
        <f>VLOOKUP($C42,'Orçamento Base'!$D$11:$S$1673,2,FALSE)</f>
        <v>#N/A</v>
      </c>
      <c r="F42" s="211">
        <f>Dados!$C$7</f>
        <v>44652</v>
      </c>
      <c r="G42" s="226" t="e">
        <f>VLOOKUP($C42,'Orçamento Base'!$D$11:$S$1673,4,FALSE)</f>
        <v>#N/A</v>
      </c>
      <c r="H42" s="377">
        <f>IFERROR(VLOOKUP($C42,'Orçamento Base'!$D$11:$S$1673,6,FALSE),0)</f>
        <v>0</v>
      </c>
      <c r="I42" s="208" t="e">
        <f>VLOOKUP($C42,'Orçamento Base'!$D$11:$S$1673,5,FALSE)</f>
        <v>#N/A</v>
      </c>
      <c r="J42" s="167" t="e">
        <f>IF(Comparativo!$E$6="Tabela Não Desonerada",VLOOKUP($C42,'Orçamento Base'!$D$11:$S$1673,12,FALSE),VLOOKUP($C42,#REF!,12,FALSE))</f>
        <v>#N/A</v>
      </c>
      <c r="K42" s="167">
        <f>IFERROR(IF(Comparativo!$E$6="Tabela Não Desonerada",VLOOKUP($C42,'Orçamento Base'!$D$11:$S$1673,16,FALSE),VLOOKUP($C42,#REF!,16,FALSE)),0)</f>
        <v>0</v>
      </c>
      <c r="L42" s="575" t="e">
        <f>IF(AND($D42="COMPOSICAO_PROPRIA",'Orçamento Base'!$N42="-"),"14,18%",IF(AND($D42="MERCADO",'Orçamento Base'!$N42="-"),"15,38%",IF(Comparativo!$E$6="Tabela Não Desonerada",VLOOKUP($C42,'Orçamento Base'!$D$11:$S$1673,11,FALSE),VLOOKUP($C42,#REF!,11,FALSE))))</f>
        <v>#N/A</v>
      </c>
      <c r="M42" s="209">
        <f>IF(Comparativo!$E$6="Tabela Não Desonerada",Encargos!$F$44,Encargos!$D$44)</f>
        <v>1.1122000000000001</v>
      </c>
      <c r="N42" s="320"/>
      <c r="O42" s="166" t="s">
        <v>101</v>
      </c>
      <c r="P42" s="321"/>
      <c r="Q42" s="166" t="s">
        <v>101</v>
      </c>
      <c r="R42" s="321"/>
      <c r="S42" s="322"/>
      <c r="T42" s="322"/>
    </row>
    <row r="43" spans="1:20">
      <c r="A43" s="207">
        <f>'Identificação-TCE'!$A$13</f>
        <v>1</v>
      </c>
      <c r="B43" s="168" t="e">
        <f>IF(AND(G43&lt;&gt;"",H43&gt;0,I43&lt;&gt;"",J43&lt;&gt;0,K43&lt;&gt;0),COUNT($B$11:B42)+1,"")</f>
        <v>#N/A</v>
      </c>
      <c r="C43" s="207">
        <f>IF('Orçamento Base'!$M42=0,0,'Orçamento Base'!$D42)</f>
        <v>0</v>
      </c>
      <c r="D43" s="212" t="e">
        <f>IF('Orçamento Base'!$F42=Aux.!$G$11,"CONTRATACAO_PUBLICA",IF(VLOOKUP($C43,'Orçamento Base'!$D$11:$G$2116,3,FALSE)="INDEXADO",VLOOKUP(VLOOKUP($C42,'Orçamento Base'!$D$11:$G$2116,2,FALSE),'Index N_DESON.'!$A$9:$B$604,2),VLOOKUP($C43,'Orçamento Base'!$D$11:$G$2116,3,FALSE)))</f>
        <v>#N/A</v>
      </c>
      <c r="E43" s="208" t="e">
        <f>VLOOKUP($C43,'Orçamento Base'!$D$11:$S$1673,2,FALSE)</f>
        <v>#N/A</v>
      </c>
      <c r="F43" s="211">
        <f>Dados!$C$7</f>
        <v>44652</v>
      </c>
      <c r="G43" s="226" t="e">
        <f>VLOOKUP($C43,'Orçamento Base'!$D$11:$S$1673,4,FALSE)</f>
        <v>#N/A</v>
      </c>
      <c r="H43" s="377">
        <f>IFERROR(VLOOKUP($C43,'Orçamento Base'!$D$11:$S$1673,6,FALSE),0)</f>
        <v>0</v>
      </c>
      <c r="I43" s="208" t="e">
        <f>VLOOKUP($C43,'Orçamento Base'!$D$11:$S$1673,5,FALSE)</f>
        <v>#N/A</v>
      </c>
      <c r="J43" s="167" t="e">
        <f>IF(Comparativo!$E$6="Tabela Não Desonerada",VLOOKUP($C43,'Orçamento Base'!$D$11:$S$1673,12,FALSE),VLOOKUP($C43,#REF!,12,FALSE))</f>
        <v>#N/A</v>
      </c>
      <c r="K43" s="167">
        <f>IFERROR(IF(Comparativo!$E$6="Tabela Não Desonerada",VLOOKUP($C43,'Orçamento Base'!$D$11:$S$1673,16,FALSE),VLOOKUP($C43,#REF!,16,FALSE)),0)</f>
        <v>0</v>
      </c>
      <c r="L43" s="575" t="e">
        <f>IF(AND($D43="COMPOSICAO_PROPRIA",'Orçamento Base'!$N43="-"),"14,18%",IF(AND($D43="MERCADO",'Orçamento Base'!$N43="-"),"15,38%",IF(Comparativo!$E$6="Tabela Não Desonerada",VLOOKUP($C43,'Orçamento Base'!$D$11:$S$1673,11,FALSE),VLOOKUP($C43,#REF!,11,FALSE))))</f>
        <v>#N/A</v>
      </c>
      <c r="M43" s="209">
        <f>IF(Comparativo!$E$6="Tabela Não Desonerada",Encargos!$F$44,Encargos!$D$44)</f>
        <v>1.1122000000000001</v>
      </c>
      <c r="N43" s="320"/>
      <c r="O43" s="166" t="s">
        <v>101</v>
      </c>
      <c r="P43" s="321"/>
      <c r="Q43" s="166" t="s">
        <v>101</v>
      </c>
      <c r="R43" s="321"/>
      <c r="S43" s="322"/>
      <c r="T43" s="322"/>
    </row>
    <row r="44" spans="1:20">
      <c r="A44" s="207">
        <f>'Identificação-TCE'!$A$13</f>
        <v>1</v>
      </c>
      <c r="B44" s="168" t="e">
        <f>IF(AND(G44&lt;&gt;"",H44&gt;0,I44&lt;&gt;"",J44&lt;&gt;0,K44&lt;&gt;0),COUNT($B$11:B43)+1,"")</f>
        <v>#N/A</v>
      </c>
      <c r="C44" s="207">
        <f>IF('Orçamento Base'!$M43=0,0,'Orçamento Base'!$D43)</f>
        <v>0</v>
      </c>
      <c r="D44" s="212" t="e">
        <f>IF('Orçamento Base'!$F43=Aux.!$G$11,"CONTRATACAO_PUBLICA",IF(VLOOKUP($C44,'Orçamento Base'!$D$11:$G$2116,3,FALSE)="INDEXADO",VLOOKUP(VLOOKUP($C43,'Orçamento Base'!$D$11:$G$2116,2,FALSE),'Index N_DESON.'!$A$9:$B$604,2),VLOOKUP($C44,'Orçamento Base'!$D$11:$G$2116,3,FALSE)))</f>
        <v>#N/A</v>
      </c>
      <c r="E44" s="208" t="e">
        <f>VLOOKUP($C44,'Orçamento Base'!$D$11:$S$1673,2,FALSE)</f>
        <v>#N/A</v>
      </c>
      <c r="F44" s="211">
        <f>Dados!$C$7</f>
        <v>44652</v>
      </c>
      <c r="G44" s="226" t="e">
        <f>VLOOKUP($C44,'Orçamento Base'!$D$11:$S$1673,4,FALSE)</f>
        <v>#N/A</v>
      </c>
      <c r="H44" s="377">
        <f>IFERROR(VLOOKUP($C44,'Orçamento Base'!$D$11:$S$1673,6,FALSE),0)</f>
        <v>0</v>
      </c>
      <c r="I44" s="208" t="e">
        <f>VLOOKUP($C44,'Orçamento Base'!$D$11:$S$1673,5,FALSE)</f>
        <v>#N/A</v>
      </c>
      <c r="J44" s="167" t="e">
        <f>IF(Comparativo!$E$6="Tabela Não Desonerada",VLOOKUP($C44,'Orçamento Base'!$D$11:$S$1673,12,FALSE),VLOOKUP($C44,#REF!,12,FALSE))</f>
        <v>#N/A</v>
      </c>
      <c r="K44" s="167">
        <f>IFERROR(IF(Comparativo!$E$6="Tabela Não Desonerada",VLOOKUP($C44,'Orçamento Base'!$D$11:$S$1673,16,FALSE),VLOOKUP($C44,#REF!,16,FALSE)),0)</f>
        <v>0</v>
      </c>
      <c r="L44" s="575" t="e">
        <f>IF(AND($D44="COMPOSICAO_PROPRIA",'Orçamento Base'!$N44="-"),"14,18%",IF(AND($D44="MERCADO",'Orçamento Base'!$N44="-"),"15,38%",IF(Comparativo!$E$6="Tabela Não Desonerada",VLOOKUP($C44,'Orçamento Base'!$D$11:$S$1673,11,FALSE),VLOOKUP($C44,#REF!,11,FALSE))))</f>
        <v>#N/A</v>
      </c>
      <c r="M44" s="209">
        <f>IF(Comparativo!$E$6="Tabela Não Desonerada",Encargos!$F$44,Encargos!$D$44)</f>
        <v>1.1122000000000001</v>
      </c>
      <c r="N44" s="320"/>
      <c r="O44" s="166" t="s">
        <v>101</v>
      </c>
      <c r="P44" s="321"/>
      <c r="Q44" s="166" t="s">
        <v>101</v>
      </c>
      <c r="R44" s="321"/>
      <c r="S44" s="322"/>
      <c r="T44" s="322"/>
    </row>
    <row r="45" spans="1:20">
      <c r="A45" s="207">
        <f>'Identificação-TCE'!$A$13</f>
        <v>1</v>
      </c>
      <c r="B45" s="168" t="e">
        <f>IF(AND(G45&lt;&gt;"",H45&gt;0,I45&lt;&gt;"",J45&lt;&gt;0,K45&lt;&gt;0),COUNT($B$11:B44)+1,"")</f>
        <v>#N/A</v>
      </c>
      <c r="C45" s="207">
        <f>IF('Orçamento Base'!$M44=0,0,'Orçamento Base'!$D44)</f>
        <v>0</v>
      </c>
      <c r="D45" s="212" t="e">
        <f>IF('Orçamento Base'!$F44=Aux.!$G$11,"CONTRATACAO_PUBLICA",IF(VLOOKUP($C45,'Orçamento Base'!$D$11:$G$2116,3,FALSE)="INDEXADO",VLOOKUP(VLOOKUP($C44,'Orçamento Base'!$D$11:$G$2116,2,FALSE),'Index N_DESON.'!$A$9:$B$604,2),VLOOKUP($C45,'Orçamento Base'!$D$11:$G$2116,3,FALSE)))</f>
        <v>#N/A</v>
      </c>
      <c r="E45" s="208" t="e">
        <f>VLOOKUP($C45,'Orçamento Base'!$D$11:$S$1673,2,FALSE)</f>
        <v>#N/A</v>
      </c>
      <c r="F45" s="211">
        <f>Dados!$C$7</f>
        <v>44652</v>
      </c>
      <c r="G45" s="226" t="e">
        <f>VLOOKUP($C45,'Orçamento Base'!$D$11:$S$1673,4,FALSE)</f>
        <v>#N/A</v>
      </c>
      <c r="H45" s="377">
        <f>IFERROR(VLOOKUP($C45,'Orçamento Base'!$D$11:$S$1673,6,FALSE),0)</f>
        <v>0</v>
      </c>
      <c r="I45" s="208" t="e">
        <f>VLOOKUP($C45,'Orçamento Base'!$D$11:$S$1673,5,FALSE)</f>
        <v>#N/A</v>
      </c>
      <c r="J45" s="167" t="e">
        <f>IF(Comparativo!$E$6="Tabela Não Desonerada",VLOOKUP($C45,'Orçamento Base'!$D$11:$S$1673,12,FALSE),VLOOKUP($C45,#REF!,12,FALSE))</f>
        <v>#N/A</v>
      </c>
      <c r="K45" s="167">
        <f>IFERROR(IF(Comparativo!$E$6="Tabela Não Desonerada",VLOOKUP($C45,'Orçamento Base'!$D$11:$S$1673,16,FALSE),VLOOKUP($C45,#REF!,16,FALSE)),0)</f>
        <v>0</v>
      </c>
      <c r="L45" s="575" t="e">
        <f>IF(AND($D45="COMPOSICAO_PROPRIA",'Orçamento Base'!$N45="-"),"14,18%",IF(AND($D45="MERCADO",'Orçamento Base'!$N45="-"),"15,38%",IF(Comparativo!$E$6="Tabela Não Desonerada",VLOOKUP($C45,'Orçamento Base'!$D$11:$S$1673,11,FALSE),VLOOKUP($C45,#REF!,11,FALSE))))</f>
        <v>#N/A</v>
      </c>
      <c r="M45" s="209">
        <f>IF(Comparativo!$E$6="Tabela Não Desonerada",Encargos!$F$44,Encargos!$D$44)</f>
        <v>1.1122000000000001</v>
      </c>
      <c r="N45" s="320"/>
      <c r="O45" s="166" t="s">
        <v>101</v>
      </c>
      <c r="P45" s="321"/>
      <c r="Q45" s="166" t="s">
        <v>101</v>
      </c>
      <c r="R45" s="321"/>
      <c r="S45" s="322"/>
      <c r="T45" s="322"/>
    </row>
    <row r="46" spans="1:20">
      <c r="A46" s="207">
        <f>'Identificação-TCE'!$A$13</f>
        <v>1</v>
      </c>
      <c r="B46" s="168" t="e">
        <f>IF(AND(G46&lt;&gt;"",H46&gt;0,I46&lt;&gt;"",J46&lt;&gt;0,K46&lt;&gt;0),COUNT($B$11:B45)+1,"")</f>
        <v>#N/A</v>
      </c>
      <c r="C46" s="207">
        <f>IF('Orçamento Base'!$M45=0,0,'Orçamento Base'!$D45)</f>
        <v>0</v>
      </c>
      <c r="D46" s="212" t="e">
        <f>IF('Orçamento Base'!$F45=Aux.!$G$11,"CONTRATACAO_PUBLICA",IF(VLOOKUP($C46,'Orçamento Base'!$D$11:$G$2116,3,FALSE)="INDEXADO",VLOOKUP(VLOOKUP($C45,'Orçamento Base'!$D$11:$G$2116,2,FALSE),'Index N_DESON.'!$A$9:$B$604,2),VLOOKUP($C46,'Orçamento Base'!$D$11:$G$2116,3,FALSE)))</f>
        <v>#N/A</v>
      </c>
      <c r="E46" s="208" t="e">
        <f>VLOOKUP($C46,'Orçamento Base'!$D$11:$S$1673,2,FALSE)</f>
        <v>#N/A</v>
      </c>
      <c r="F46" s="211">
        <f>Dados!$C$7</f>
        <v>44652</v>
      </c>
      <c r="G46" s="226" t="e">
        <f>VLOOKUP($C46,'Orçamento Base'!$D$11:$S$1673,4,FALSE)</f>
        <v>#N/A</v>
      </c>
      <c r="H46" s="377">
        <f>IFERROR(VLOOKUP($C46,'Orçamento Base'!$D$11:$S$1673,6,FALSE),0)</f>
        <v>0</v>
      </c>
      <c r="I46" s="208" t="e">
        <f>VLOOKUP($C46,'Orçamento Base'!$D$11:$S$1673,5,FALSE)</f>
        <v>#N/A</v>
      </c>
      <c r="J46" s="167" t="e">
        <f>IF(Comparativo!$E$6="Tabela Não Desonerada",VLOOKUP($C46,'Orçamento Base'!$D$11:$S$1673,12,FALSE),VLOOKUP($C46,#REF!,12,FALSE))</f>
        <v>#N/A</v>
      </c>
      <c r="K46" s="167">
        <f>IFERROR(IF(Comparativo!$E$6="Tabela Não Desonerada",VLOOKUP($C46,'Orçamento Base'!$D$11:$S$1673,16,FALSE),VLOOKUP($C46,#REF!,16,FALSE)),0)</f>
        <v>0</v>
      </c>
      <c r="L46" s="575" t="e">
        <f>IF(AND($D46="COMPOSICAO_PROPRIA",'Orçamento Base'!$N46="-"),"14,18%",IF(AND($D46="MERCADO",'Orçamento Base'!$N46="-"),"15,38%",IF(Comparativo!$E$6="Tabela Não Desonerada",VLOOKUP($C46,'Orçamento Base'!$D$11:$S$1673,11,FALSE),VLOOKUP($C46,#REF!,11,FALSE))))</f>
        <v>#N/A</v>
      </c>
      <c r="M46" s="209">
        <f>IF(Comparativo!$E$6="Tabela Não Desonerada",Encargos!$F$44,Encargos!$D$44)</f>
        <v>1.1122000000000001</v>
      </c>
      <c r="N46" s="320"/>
      <c r="O46" s="166" t="s">
        <v>101</v>
      </c>
      <c r="P46" s="321"/>
      <c r="Q46" s="166" t="s">
        <v>101</v>
      </c>
      <c r="R46" s="321"/>
      <c r="S46" s="322"/>
      <c r="T46" s="322"/>
    </row>
    <row r="47" spans="1:20">
      <c r="A47" s="207">
        <f>'Identificação-TCE'!$A$13</f>
        <v>1</v>
      </c>
      <c r="B47" s="168" t="e">
        <f>IF(AND(G47&lt;&gt;"",H47&gt;0,I47&lt;&gt;"",J47&lt;&gt;0,K47&lt;&gt;0),COUNT($B$11:B46)+1,"")</f>
        <v>#N/A</v>
      </c>
      <c r="C47" s="207">
        <f>IF('Orçamento Base'!$M46=0,0,'Orçamento Base'!$D46)</f>
        <v>0</v>
      </c>
      <c r="D47" s="212" t="e">
        <f>IF('Orçamento Base'!$F46=Aux.!$G$11,"CONTRATACAO_PUBLICA",IF(VLOOKUP($C47,'Orçamento Base'!$D$11:$G$2116,3,FALSE)="INDEXADO",VLOOKUP(VLOOKUP($C46,'Orçamento Base'!$D$11:$G$2116,2,FALSE),'Index N_DESON.'!$A$9:$B$604,2),VLOOKUP($C47,'Orçamento Base'!$D$11:$G$2116,3,FALSE)))</f>
        <v>#N/A</v>
      </c>
      <c r="E47" s="208" t="e">
        <f>VLOOKUP($C47,'Orçamento Base'!$D$11:$S$1673,2,FALSE)</f>
        <v>#N/A</v>
      </c>
      <c r="F47" s="211">
        <f>Dados!$C$7</f>
        <v>44652</v>
      </c>
      <c r="G47" s="226" t="e">
        <f>VLOOKUP($C47,'Orçamento Base'!$D$11:$S$1673,4,FALSE)</f>
        <v>#N/A</v>
      </c>
      <c r="H47" s="377">
        <f>IFERROR(VLOOKUP($C47,'Orçamento Base'!$D$11:$S$1673,6,FALSE),0)</f>
        <v>0</v>
      </c>
      <c r="I47" s="208" t="e">
        <f>VLOOKUP($C47,'Orçamento Base'!$D$11:$S$1673,5,FALSE)</f>
        <v>#N/A</v>
      </c>
      <c r="J47" s="167" t="e">
        <f>IF(Comparativo!$E$6="Tabela Não Desonerada",VLOOKUP($C47,'Orçamento Base'!$D$11:$S$1673,12,FALSE),VLOOKUP($C47,#REF!,12,FALSE))</f>
        <v>#N/A</v>
      </c>
      <c r="K47" s="167">
        <f>IFERROR(IF(Comparativo!$E$6="Tabela Não Desonerada",VLOOKUP($C47,'Orçamento Base'!$D$11:$S$1673,16,FALSE),VLOOKUP($C47,#REF!,16,FALSE)),0)</f>
        <v>0</v>
      </c>
      <c r="L47" s="575" t="e">
        <f>IF(AND($D47="COMPOSICAO_PROPRIA",'Orçamento Base'!$N47="-"),"14,18%",IF(AND($D47="MERCADO",'Orçamento Base'!$N47="-"),"15,38%",IF(Comparativo!$E$6="Tabela Não Desonerada",VLOOKUP($C47,'Orçamento Base'!$D$11:$S$1673,11,FALSE),VLOOKUP($C47,#REF!,11,FALSE))))</f>
        <v>#N/A</v>
      </c>
      <c r="M47" s="209">
        <f>IF(Comparativo!$E$6="Tabela Não Desonerada",Encargos!$F$44,Encargos!$D$44)</f>
        <v>1.1122000000000001</v>
      </c>
      <c r="N47" s="320"/>
      <c r="O47" s="166" t="s">
        <v>101</v>
      </c>
      <c r="P47" s="321"/>
      <c r="Q47" s="166" t="s">
        <v>101</v>
      </c>
      <c r="R47" s="321"/>
      <c r="S47" s="322"/>
      <c r="T47" s="322"/>
    </row>
    <row r="48" spans="1:20">
      <c r="A48" s="207">
        <f>'Identificação-TCE'!$A$13</f>
        <v>1</v>
      </c>
      <c r="B48" s="168" t="e">
        <f>IF(AND(G48&lt;&gt;"",H48&gt;0,I48&lt;&gt;"",J48&lt;&gt;0,K48&lt;&gt;0),COUNT($B$11:B47)+1,"")</f>
        <v>#N/A</v>
      </c>
      <c r="C48" s="207">
        <f>IF('Orçamento Base'!$M47=0,0,'Orçamento Base'!$D47)</f>
        <v>0</v>
      </c>
      <c r="D48" s="212" t="e">
        <f>IF('Orçamento Base'!$F47=Aux.!$G$11,"CONTRATACAO_PUBLICA",IF(VLOOKUP($C48,'Orçamento Base'!$D$11:$G$2116,3,FALSE)="INDEXADO",VLOOKUP(VLOOKUP($C47,'Orçamento Base'!$D$11:$G$2116,2,FALSE),'Index N_DESON.'!$A$9:$B$604,2),VLOOKUP($C48,'Orçamento Base'!$D$11:$G$2116,3,FALSE)))</f>
        <v>#N/A</v>
      </c>
      <c r="E48" s="208" t="e">
        <f>VLOOKUP($C48,'Orçamento Base'!$D$11:$S$1673,2,FALSE)</f>
        <v>#N/A</v>
      </c>
      <c r="F48" s="211">
        <f>Dados!$C$7</f>
        <v>44652</v>
      </c>
      <c r="G48" s="226" t="e">
        <f>VLOOKUP($C48,'Orçamento Base'!$D$11:$S$1673,4,FALSE)</f>
        <v>#N/A</v>
      </c>
      <c r="H48" s="377">
        <f>IFERROR(VLOOKUP($C48,'Orçamento Base'!$D$11:$S$1673,6,FALSE),0)</f>
        <v>0</v>
      </c>
      <c r="I48" s="208" t="e">
        <f>VLOOKUP($C48,'Orçamento Base'!$D$11:$S$1673,5,FALSE)</f>
        <v>#N/A</v>
      </c>
      <c r="J48" s="167" t="e">
        <f>IF(Comparativo!$E$6="Tabela Não Desonerada",VLOOKUP($C48,'Orçamento Base'!$D$11:$S$1673,12,FALSE),VLOOKUP($C48,#REF!,12,FALSE))</f>
        <v>#N/A</v>
      </c>
      <c r="K48" s="167">
        <f>IFERROR(IF(Comparativo!$E$6="Tabela Não Desonerada",VLOOKUP($C48,'Orçamento Base'!$D$11:$S$1673,16,FALSE),VLOOKUP($C48,#REF!,16,FALSE)),0)</f>
        <v>0</v>
      </c>
      <c r="L48" s="575" t="e">
        <f>IF(AND($D48="COMPOSICAO_PROPRIA",'Orçamento Base'!$N48="-"),"14,18%",IF(AND($D48="MERCADO",'Orçamento Base'!$N48="-"),"15,38%",IF(Comparativo!$E$6="Tabela Não Desonerada",VLOOKUP($C48,'Orçamento Base'!$D$11:$S$1673,11,FALSE),VLOOKUP($C48,#REF!,11,FALSE))))</f>
        <v>#N/A</v>
      </c>
      <c r="M48" s="209">
        <f>IF(Comparativo!$E$6="Tabela Não Desonerada",Encargos!$F$44,Encargos!$D$44)</f>
        <v>1.1122000000000001</v>
      </c>
      <c r="N48" s="320"/>
      <c r="O48" s="166" t="s">
        <v>101</v>
      </c>
      <c r="P48" s="321"/>
      <c r="Q48" s="166" t="s">
        <v>101</v>
      </c>
      <c r="R48" s="321"/>
      <c r="S48" s="322"/>
      <c r="T48" s="322"/>
    </row>
    <row r="49" spans="1:20">
      <c r="A49" s="207">
        <f>'Identificação-TCE'!$A$13</f>
        <v>1</v>
      </c>
      <c r="B49" s="168" t="e">
        <f>IF(AND(G49&lt;&gt;"",H49&gt;0,I49&lt;&gt;"",J49&lt;&gt;0,K49&lt;&gt;0),COUNT($B$11:B48)+1,"")</f>
        <v>#N/A</v>
      </c>
      <c r="C49" s="207">
        <f>IF('Orçamento Base'!$M48=0,0,'Orçamento Base'!$D48)</f>
        <v>0</v>
      </c>
      <c r="D49" s="212" t="e">
        <f>IF('Orçamento Base'!$F48=Aux.!$G$11,"CONTRATACAO_PUBLICA",IF(VLOOKUP($C49,'Orçamento Base'!$D$11:$G$2116,3,FALSE)="INDEXADO",VLOOKUP(VLOOKUP($C48,'Orçamento Base'!$D$11:$G$2116,2,FALSE),'Index N_DESON.'!$A$9:$B$604,2),VLOOKUP($C49,'Orçamento Base'!$D$11:$G$2116,3,FALSE)))</f>
        <v>#N/A</v>
      </c>
      <c r="E49" s="208" t="e">
        <f>VLOOKUP($C49,'Orçamento Base'!$D$11:$S$1673,2,FALSE)</f>
        <v>#N/A</v>
      </c>
      <c r="F49" s="211">
        <f>Dados!$C$7</f>
        <v>44652</v>
      </c>
      <c r="G49" s="226" t="e">
        <f>VLOOKUP($C49,'Orçamento Base'!$D$11:$S$1673,4,FALSE)</f>
        <v>#N/A</v>
      </c>
      <c r="H49" s="377">
        <f>IFERROR(VLOOKUP($C49,'Orçamento Base'!$D$11:$S$1673,6,FALSE),0)</f>
        <v>0</v>
      </c>
      <c r="I49" s="208" t="e">
        <f>VLOOKUP($C49,'Orçamento Base'!$D$11:$S$1673,5,FALSE)</f>
        <v>#N/A</v>
      </c>
      <c r="J49" s="167" t="e">
        <f>IF(Comparativo!$E$6="Tabela Não Desonerada",VLOOKUP($C49,'Orçamento Base'!$D$11:$S$1673,12,FALSE),VLOOKUP($C49,#REF!,12,FALSE))</f>
        <v>#N/A</v>
      </c>
      <c r="K49" s="167">
        <f>IFERROR(IF(Comparativo!$E$6="Tabela Não Desonerada",VLOOKUP($C49,'Orçamento Base'!$D$11:$S$1673,16,FALSE),VLOOKUP($C49,#REF!,16,FALSE)),0)</f>
        <v>0</v>
      </c>
      <c r="L49" s="575" t="e">
        <f>IF(AND($D49="COMPOSICAO_PROPRIA",'Orçamento Base'!$N49="-"),"14,18%",IF(AND($D49="MERCADO",'Orçamento Base'!$N49="-"),"15,38%",IF(Comparativo!$E$6="Tabela Não Desonerada",VLOOKUP($C49,'Orçamento Base'!$D$11:$S$1673,11,FALSE),VLOOKUP($C49,#REF!,11,FALSE))))</f>
        <v>#N/A</v>
      </c>
      <c r="M49" s="209">
        <f>IF(Comparativo!$E$6="Tabela Não Desonerada",Encargos!$F$44,Encargos!$D$44)</f>
        <v>1.1122000000000001</v>
      </c>
      <c r="N49" s="320"/>
      <c r="O49" s="166" t="s">
        <v>101</v>
      </c>
      <c r="P49" s="321"/>
      <c r="Q49" s="166" t="s">
        <v>101</v>
      </c>
      <c r="R49" s="321"/>
      <c r="S49" s="322"/>
      <c r="T49" s="322"/>
    </row>
    <row r="50" spans="1:20">
      <c r="A50" s="207">
        <f>'Identificação-TCE'!$A$13</f>
        <v>1</v>
      </c>
      <c r="B50" s="168" t="e">
        <f>IF(AND(G50&lt;&gt;"",H50&gt;0,I50&lt;&gt;"",J50&lt;&gt;0,K50&lt;&gt;0),COUNT($B$11:B49)+1,"")</f>
        <v>#N/A</v>
      </c>
      <c r="C50" s="207">
        <f>IF('Orçamento Base'!$M49=0,0,'Orçamento Base'!$D49)</f>
        <v>0</v>
      </c>
      <c r="D50" s="212" t="e">
        <f>IF('Orçamento Base'!$F49=Aux.!$G$11,"CONTRATACAO_PUBLICA",IF(VLOOKUP($C50,'Orçamento Base'!$D$11:$G$2116,3,FALSE)="INDEXADO",VLOOKUP(VLOOKUP($C49,'Orçamento Base'!$D$11:$G$2116,2,FALSE),'Index N_DESON.'!$A$9:$B$604,2),VLOOKUP($C50,'Orçamento Base'!$D$11:$G$2116,3,FALSE)))</f>
        <v>#N/A</v>
      </c>
      <c r="E50" s="208" t="e">
        <f>VLOOKUP($C50,'Orçamento Base'!$D$11:$S$1673,2,FALSE)</f>
        <v>#N/A</v>
      </c>
      <c r="F50" s="211">
        <f>Dados!$C$7</f>
        <v>44652</v>
      </c>
      <c r="G50" s="226" t="e">
        <f>VLOOKUP($C50,'Orçamento Base'!$D$11:$S$1673,4,FALSE)</f>
        <v>#N/A</v>
      </c>
      <c r="H50" s="377">
        <f>IFERROR(VLOOKUP($C50,'Orçamento Base'!$D$11:$S$1673,6,FALSE),0)</f>
        <v>0</v>
      </c>
      <c r="I50" s="208" t="e">
        <f>VLOOKUP($C50,'Orçamento Base'!$D$11:$S$1673,5,FALSE)</f>
        <v>#N/A</v>
      </c>
      <c r="J50" s="167" t="e">
        <f>IF(Comparativo!$E$6="Tabela Não Desonerada",VLOOKUP($C50,'Orçamento Base'!$D$11:$S$1673,12,FALSE),VLOOKUP($C50,#REF!,12,FALSE))</f>
        <v>#N/A</v>
      </c>
      <c r="K50" s="167">
        <f>IFERROR(IF(Comparativo!$E$6="Tabela Não Desonerada",VLOOKUP($C50,'Orçamento Base'!$D$11:$S$1673,16,FALSE),VLOOKUP($C50,#REF!,16,FALSE)),0)</f>
        <v>0</v>
      </c>
      <c r="L50" s="575" t="e">
        <f>IF(AND($D50="COMPOSICAO_PROPRIA",'Orçamento Base'!$N50="-"),"14,18%",IF(AND($D50="MERCADO",'Orçamento Base'!$N50="-"),"15,38%",IF(Comparativo!$E$6="Tabela Não Desonerada",VLOOKUP($C50,'Orçamento Base'!$D$11:$S$1673,11,FALSE),VLOOKUP($C50,#REF!,11,FALSE))))</f>
        <v>#N/A</v>
      </c>
      <c r="M50" s="209">
        <f>IF(Comparativo!$E$6="Tabela Não Desonerada",Encargos!$F$44,Encargos!$D$44)</f>
        <v>1.1122000000000001</v>
      </c>
      <c r="N50" s="320"/>
      <c r="O50" s="166" t="s">
        <v>101</v>
      </c>
      <c r="P50" s="321"/>
      <c r="Q50" s="166" t="s">
        <v>101</v>
      </c>
      <c r="R50" s="321"/>
      <c r="S50" s="322"/>
      <c r="T50" s="322"/>
    </row>
    <row r="51" spans="1:20">
      <c r="A51" s="207">
        <f>'Identificação-TCE'!$A$13</f>
        <v>1</v>
      </c>
      <c r="B51" s="168" t="e">
        <f>IF(AND(G51&lt;&gt;"",H51&gt;0,I51&lt;&gt;"",J51&lt;&gt;0,K51&lt;&gt;0),COUNT($B$11:B50)+1,"")</f>
        <v>#N/A</v>
      </c>
      <c r="C51" s="207">
        <f>IF('Orçamento Base'!$M50=0,0,'Orçamento Base'!$D50)</f>
        <v>0</v>
      </c>
      <c r="D51" s="212" t="e">
        <f>IF('Orçamento Base'!$F50=Aux.!$G$11,"CONTRATACAO_PUBLICA",IF(VLOOKUP($C51,'Orçamento Base'!$D$11:$G$2116,3,FALSE)="INDEXADO",VLOOKUP(VLOOKUP($C50,'Orçamento Base'!$D$11:$G$2116,2,FALSE),'Index N_DESON.'!$A$9:$B$604,2),VLOOKUP($C51,'Orçamento Base'!$D$11:$G$2116,3,FALSE)))</f>
        <v>#N/A</v>
      </c>
      <c r="E51" s="208" t="e">
        <f>VLOOKUP($C51,'Orçamento Base'!$D$11:$S$1673,2,FALSE)</f>
        <v>#N/A</v>
      </c>
      <c r="F51" s="211">
        <f>Dados!$C$7</f>
        <v>44652</v>
      </c>
      <c r="G51" s="226" t="e">
        <f>VLOOKUP($C51,'Orçamento Base'!$D$11:$S$1673,4,FALSE)</f>
        <v>#N/A</v>
      </c>
      <c r="H51" s="377">
        <f>IFERROR(VLOOKUP($C51,'Orçamento Base'!$D$11:$S$1673,6,FALSE),0)</f>
        <v>0</v>
      </c>
      <c r="I51" s="208" t="e">
        <f>VLOOKUP($C51,'Orçamento Base'!$D$11:$S$1673,5,FALSE)</f>
        <v>#N/A</v>
      </c>
      <c r="J51" s="167" t="e">
        <f>IF(Comparativo!$E$6="Tabela Não Desonerada",VLOOKUP($C51,'Orçamento Base'!$D$11:$S$1673,12,FALSE),VLOOKUP($C51,#REF!,12,FALSE))</f>
        <v>#N/A</v>
      </c>
      <c r="K51" s="167">
        <f>IFERROR(IF(Comparativo!$E$6="Tabela Não Desonerada",VLOOKUP($C51,'Orçamento Base'!$D$11:$S$1673,16,FALSE),VLOOKUP($C51,#REF!,16,FALSE)),0)</f>
        <v>0</v>
      </c>
      <c r="L51" s="575" t="e">
        <f>IF(AND($D51="COMPOSICAO_PROPRIA",'Orçamento Base'!$N51="-"),"14,18%",IF(AND($D51="MERCADO",'Orçamento Base'!$N51="-"),"15,38%",IF(Comparativo!$E$6="Tabela Não Desonerada",VLOOKUP($C51,'Orçamento Base'!$D$11:$S$1673,11,FALSE),VLOOKUP($C51,#REF!,11,FALSE))))</f>
        <v>#N/A</v>
      </c>
      <c r="M51" s="209">
        <f>IF(Comparativo!$E$6="Tabela Não Desonerada",Encargos!$F$44,Encargos!$D$44)</f>
        <v>1.1122000000000001</v>
      </c>
      <c r="N51" s="320"/>
      <c r="O51" s="166" t="s">
        <v>101</v>
      </c>
      <c r="P51" s="321"/>
      <c r="Q51" s="166" t="s">
        <v>101</v>
      </c>
      <c r="R51" s="321"/>
      <c r="S51" s="322"/>
      <c r="T51" s="322"/>
    </row>
    <row r="52" spans="1:20">
      <c r="A52" s="207">
        <f>'Identificação-TCE'!$A$13</f>
        <v>1</v>
      </c>
      <c r="B52" s="168" t="e">
        <f>IF(AND(G52&lt;&gt;"",H52&gt;0,I52&lt;&gt;"",J52&lt;&gt;0,K52&lt;&gt;0),COUNT($B$11:B51)+1,"")</f>
        <v>#N/A</v>
      </c>
      <c r="C52" s="207">
        <f>IF('Orçamento Base'!$M51=0,0,'Orçamento Base'!$D51)</f>
        <v>0</v>
      </c>
      <c r="D52" s="212" t="e">
        <f>IF('Orçamento Base'!$F51=Aux.!$G$11,"CONTRATACAO_PUBLICA",IF(VLOOKUP($C52,'Orçamento Base'!$D$11:$G$2116,3,FALSE)="INDEXADO",VLOOKUP(VLOOKUP($C51,'Orçamento Base'!$D$11:$G$2116,2,FALSE),'Index N_DESON.'!$A$9:$B$604,2),VLOOKUP($C52,'Orçamento Base'!$D$11:$G$2116,3,FALSE)))</f>
        <v>#N/A</v>
      </c>
      <c r="E52" s="208" t="e">
        <f>VLOOKUP($C52,'Orçamento Base'!$D$11:$S$1673,2,FALSE)</f>
        <v>#N/A</v>
      </c>
      <c r="F52" s="211">
        <f>Dados!$C$7</f>
        <v>44652</v>
      </c>
      <c r="G52" s="226" t="e">
        <f>VLOOKUP($C52,'Orçamento Base'!$D$11:$S$1673,4,FALSE)</f>
        <v>#N/A</v>
      </c>
      <c r="H52" s="377">
        <f>IFERROR(VLOOKUP($C52,'Orçamento Base'!$D$11:$S$1673,6,FALSE),0)</f>
        <v>0</v>
      </c>
      <c r="I52" s="208" t="e">
        <f>VLOOKUP($C52,'Orçamento Base'!$D$11:$S$1673,5,FALSE)</f>
        <v>#N/A</v>
      </c>
      <c r="J52" s="167" t="e">
        <f>IF(Comparativo!$E$6="Tabela Não Desonerada",VLOOKUP($C52,'Orçamento Base'!$D$11:$S$1673,12,FALSE),VLOOKUP($C52,#REF!,12,FALSE))</f>
        <v>#N/A</v>
      </c>
      <c r="K52" s="167">
        <f>IFERROR(IF(Comparativo!$E$6="Tabela Não Desonerada",VLOOKUP($C52,'Orçamento Base'!$D$11:$S$1673,16,FALSE),VLOOKUP($C52,#REF!,16,FALSE)),0)</f>
        <v>0</v>
      </c>
      <c r="L52" s="575" t="e">
        <f>IF(AND($D52="COMPOSICAO_PROPRIA",'Orçamento Base'!$N52="-"),"14,18%",IF(AND($D52="MERCADO",'Orçamento Base'!$N52="-"),"15,38%",IF(Comparativo!$E$6="Tabela Não Desonerada",VLOOKUP($C52,'Orçamento Base'!$D$11:$S$1673,11,FALSE),VLOOKUP($C52,#REF!,11,FALSE))))</f>
        <v>#N/A</v>
      </c>
      <c r="M52" s="209">
        <f>IF(Comparativo!$E$6="Tabela Não Desonerada",Encargos!$F$44,Encargos!$D$44)</f>
        <v>1.1122000000000001</v>
      </c>
      <c r="N52" s="320"/>
      <c r="O52" s="166" t="s">
        <v>101</v>
      </c>
      <c r="P52" s="321"/>
      <c r="Q52" s="166" t="s">
        <v>101</v>
      </c>
      <c r="R52" s="321"/>
      <c r="S52" s="322"/>
      <c r="T52" s="322"/>
    </row>
    <row r="53" spans="1:20">
      <c r="A53" s="207">
        <f>'Identificação-TCE'!$A$13</f>
        <v>1</v>
      </c>
      <c r="B53" s="168" t="e">
        <f>IF(AND(G53&lt;&gt;"",H53&gt;0,I53&lt;&gt;"",J53&lt;&gt;0,K53&lt;&gt;0),COUNT($B$11:B52)+1,"")</f>
        <v>#N/A</v>
      </c>
      <c r="C53" s="207">
        <f>IF('Orçamento Base'!$M52=0,0,'Orçamento Base'!$D52)</f>
        <v>0</v>
      </c>
      <c r="D53" s="212" t="e">
        <f>IF('Orçamento Base'!$F52=Aux.!$G$11,"CONTRATACAO_PUBLICA",IF(VLOOKUP($C53,'Orçamento Base'!$D$11:$G$2116,3,FALSE)="INDEXADO",VLOOKUP(VLOOKUP($C52,'Orçamento Base'!$D$11:$G$2116,2,FALSE),'Index N_DESON.'!$A$9:$B$604,2),VLOOKUP($C53,'Orçamento Base'!$D$11:$G$2116,3,FALSE)))</f>
        <v>#N/A</v>
      </c>
      <c r="E53" s="208" t="e">
        <f>VLOOKUP($C53,'Orçamento Base'!$D$11:$S$1673,2,FALSE)</f>
        <v>#N/A</v>
      </c>
      <c r="F53" s="211">
        <f>Dados!$C$7</f>
        <v>44652</v>
      </c>
      <c r="G53" s="226" t="e">
        <f>VLOOKUP($C53,'Orçamento Base'!$D$11:$S$1673,4,FALSE)</f>
        <v>#N/A</v>
      </c>
      <c r="H53" s="377">
        <f>IFERROR(VLOOKUP($C53,'Orçamento Base'!$D$11:$S$1673,6,FALSE),0)</f>
        <v>0</v>
      </c>
      <c r="I53" s="208" t="e">
        <f>VLOOKUP($C53,'Orçamento Base'!$D$11:$S$1673,5,FALSE)</f>
        <v>#N/A</v>
      </c>
      <c r="J53" s="167" t="e">
        <f>IF(Comparativo!$E$6="Tabela Não Desonerada",VLOOKUP($C53,'Orçamento Base'!$D$11:$S$1673,12,FALSE),VLOOKUP($C53,#REF!,12,FALSE))</f>
        <v>#N/A</v>
      </c>
      <c r="K53" s="167">
        <f>IFERROR(IF(Comparativo!$E$6="Tabela Não Desonerada",VLOOKUP($C53,'Orçamento Base'!$D$11:$S$1673,16,FALSE),VLOOKUP($C53,#REF!,16,FALSE)),0)</f>
        <v>0</v>
      </c>
      <c r="L53" s="575" t="e">
        <f>IF(AND($D53="COMPOSICAO_PROPRIA",'Orçamento Base'!$N53="-"),"14,18%",IF(AND($D53="MERCADO",'Orçamento Base'!$N53="-"),"15,38%",IF(Comparativo!$E$6="Tabela Não Desonerada",VLOOKUP($C53,'Orçamento Base'!$D$11:$S$1673,11,FALSE),VLOOKUP($C53,#REF!,11,FALSE))))</f>
        <v>#N/A</v>
      </c>
      <c r="M53" s="209">
        <f>IF(Comparativo!$E$6="Tabela Não Desonerada",Encargos!$F$44,Encargos!$D$44)</f>
        <v>1.1122000000000001</v>
      </c>
      <c r="N53" s="320"/>
      <c r="O53" s="166" t="s">
        <v>101</v>
      </c>
      <c r="P53" s="321"/>
      <c r="Q53" s="166" t="s">
        <v>101</v>
      </c>
      <c r="R53" s="321"/>
      <c r="S53" s="322"/>
      <c r="T53" s="322"/>
    </row>
    <row r="54" spans="1:20">
      <c r="A54" s="207">
        <f>'Identificação-TCE'!$A$13</f>
        <v>1</v>
      </c>
      <c r="B54" s="168" t="e">
        <f>IF(AND(G54&lt;&gt;"",H54&gt;0,I54&lt;&gt;"",J54&lt;&gt;0,K54&lt;&gt;0),COUNT($B$11:B53)+1,"")</f>
        <v>#N/A</v>
      </c>
      <c r="C54" s="207">
        <f>IF('Orçamento Base'!$M53=0,0,'Orçamento Base'!$D53)</f>
        <v>0</v>
      </c>
      <c r="D54" s="212" t="e">
        <f>IF('Orçamento Base'!$F53=Aux.!$G$11,"CONTRATACAO_PUBLICA",IF(VLOOKUP($C54,'Orçamento Base'!$D$11:$G$2116,3,FALSE)="INDEXADO",VLOOKUP(VLOOKUP($C53,'Orçamento Base'!$D$11:$G$2116,2,FALSE),'Index N_DESON.'!$A$9:$B$604,2),VLOOKUP($C54,'Orçamento Base'!$D$11:$G$2116,3,FALSE)))</f>
        <v>#N/A</v>
      </c>
      <c r="E54" s="208" t="e">
        <f>VLOOKUP($C54,'Orçamento Base'!$D$11:$S$1673,2,FALSE)</f>
        <v>#N/A</v>
      </c>
      <c r="F54" s="211">
        <f>Dados!$C$7</f>
        <v>44652</v>
      </c>
      <c r="G54" s="226" t="e">
        <f>VLOOKUP($C54,'Orçamento Base'!$D$11:$S$1673,4,FALSE)</f>
        <v>#N/A</v>
      </c>
      <c r="H54" s="377">
        <f>IFERROR(VLOOKUP($C54,'Orçamento Base'!$D$11:$S$1673,6,FALSE),0)</f>
        <v>0</v>
      </c>
      <c r="I54" s="208" t="e">
        <f>VLOOKUP($C54,'Orçamento Base'!$D$11:$S$1673,5,FALSE)</f>
        <v>#N/A</v>
      </c>
      <c r="J54" s="167" t="e">
        <f>IF(Comparativo!$E$6="Tabela Não Desonerada",VLOOKUP($C54,'Orçamento Base'!$D$11:$S$1673,12,FALSE),VLOOKUP($C54,#REF!,12,FALSE))</f>
        <v>#N/A</v>
      </c>
      <c r="K54" s="167">
        <f>IFERROR(IF(Comparativo!$E$6="Tabela Não Desonerada",VLOOKUP($C54,'Orçamento Base'!$D$11:$S$1673,16,FALSE),VLOOKUP($C54,#REF!,16,FALSE)),0)</f>
        <v>0</v>
      </c>
      <c r="L54" s="575" t="e">
        <f>IF(AND($D54="COMPOSICAO_PROPRIA",'Orçamento Base'!$N54="-"),"14,18%",IF(AND($D54="MERCADO",'Orçamento Base'!$N54="-"),"15,38%",IF(Comparativo!$E$6="Tabela Não Desonerada",VLOOKUP($C54,'Orçamento Base'!$D$11:$S$1673,11,FALSE),VLOOKUP($C54,#REF!,11,FALSE))))</f>
        <v>#N/A</v>
      </c>
      <c r="M54" s="209">
        <f>IF(Comparativo!$E$6="Tabela Não Desonerada",Encargos!$F$44,Encargos!$D$44)</f>
        <v>1.1122000000000001</v>
      </c>
      <c r="N54" s="320"/>
      <c r="O54" s="166" t="s">
        <v>101</v>
      </c>
      <c r="P54" s="321"/>
      <c r="Q54" s="166" t="s">
        <v>101</v>
      </c>
      <c r="R54" s="321"/>
      <c r="S54" s="322"/>
      <c r="T54" s="322"/>
    </row>
    <row r="55" spans="1:20">
      <c r="A55" s="207">
        <f>'Identificação-TCE'!$A$13</f>
        <v>1</v>
      </c>
      <c r="B55" s="168" t="e">
        <f>IF(AND(G55&lt;&gt;"",H55&gt;0,I55&lt;&gt;"",J55&lt;&gt;0,K55&lt;&gt;0),COUNT($B$11:B54)+1,"")</f>
        <v>#N/A</v>
      </c>
      <c r="C55" s="207">
        <f>IF('Orçamento Base'!$M54=0,0,'Orçamento Base'!$D54)</f>
        <v>0</v>
      </c>
      <c r="D55" s="212" t="e">
        <f>IF('Orçamento Base'!$F54=Aux.!$G$11,"CONTRATACAO_PUBLICA",IF(VLOOKUP($C55,'Orçamento Base'!$D$11:$G$2116,3,FALSE)="INDEXADO",VLOOKUP(VLOOKUP($C54,'Orçamento Base'!$D$11:$G$2116,2,FALSE),'Index N_DESON.'!$A$9:$B$604,2),VLOOKUP($C55,'Orçamento Base'!$D$11:$G$2116,3,FALSE)))</f>
        <v>#N/A</v>
      </c>
      <c r="E55" s="208" t="e">
        <f>VLOOKUP($C55,'Orçamento Base'!$D$11:$S$1673,2,FALSE)</f>
        <v>#N/A</v>
      </c>
      <c r="F55" s="211">
        <f>Dados!$C$7</f>
        <v>44652</v>
      </c>
      <c r="G55" s="226" t="e">
        <f>VLOOKUP($C55,'Orçamento Base'!$D$11:$S$1673,4,FALSE)</f>
        <v>#N/A</v>
      </c>
      <c r="H55" s="377">
        <f>IFERROR(VLOOKUP($C55,'Orçamento Base'!$D$11:$S$1673,6,FALSE),0)</f>
        <v>0</v>
      </c>
      <c r="I55" s="208" t="e">
        <f>VLOOKUP($C55,'Orçamento Base'!$D$11:$S$1673,5,FALSE)</f>
        <v>#N/A</v>
      </c>
      <c r="J55" s="167" t="e">
        <f>IF(Comparativo!$E$6="Tabela Não Desonerada",VLOOKUP($C55,'Orçamento Base'!$D$11:$S$1673,12,FALSE),VLOOKUP($C55,#REF!,12,FALSE))</f>
        <v>#N/A</v>
      </c>
      <c r="K55" s="167">
        <f>IFERROR(IF(Comparativo!$E$6="Tabela Não Desonerada",VLOOKUP($C55,'Orçamento Base'!$D$11:$S$1673,16,FALSE),VLOOKUP($C55,#REF!,16,FALSE)),0)</f>
        <v>0</v>
      </c>
      <c r="L55" s="575" t="e">
        <f>IF(AND($D55="COMPOSICAO_PROPRIA",'Orçamento Base'!$N55="-"),"14,18%",IF(AND($D55="MERCADO",'Orçamento Base'!$N55="-"),"15,38%",IF(Comparativo!$E$6="Tabela Não Desonerada",VLOOKUP($C55,'Orçamento Base'!$D$11:$S$1673,11,FALSE),VLOOKUP($C55,#REF!,11,FALSE))))</f>
        <v>#N/A</v>
      </c>
      <c r="M55" s="209">
        <f>IF(Comparativo!$E$6="Tabela Não Desonerada",Encargos!$F$44,Encargos!$D$44)</f>
        <v>1.1122000000000001</v>
      </c>
      <c r="N55" s="320"/>
      <c r="O55" s="166" t="s">
        <v>101</v>
      </c>
      <c r="P55" s="321"/>
      <c r="Q55" s="166" t="s">
        <v>101</v>
      </c>
      <c r="R55" s="321"/>
      <c r="S55" s="322"/>
      <c r="T55" s="322"/>
    </row>
    <row r="56" spans="1:20">
      <c r="A56" s="207">
        <f>'Identificação-TCE'!$A$13</f>
        <v>1</v>
      </c>
      <c r="B56" s="168" t="e">
        <f>IF(AND(G56&lt;&gt;"",H56&gt;0,I56&lt;&gt;"",J56&lt;&gt;0,K56&lt;&gt;0),COUNT($B$11:B55)+1,"")</f>
        <v>#N/A</v>
      </c>
      <c r="C56" s="207">
        <f>IF('Orçamento Base'!$M55=0,0,'Orçamento Base'!$D55)</f>
        <v>0</v>
      </c>
      <c r="D56" s="212" t="e">
        <f>IF('Orçamento Base'!$F55=Aux.!$G$11,"CONTRATACAO_PUBLICA",IF(VLOOKUP($C56,'Orçamento Base'!$D$11:$G$2116,3,FALSE)="INDEXADO",VLOOKUP(VLOOKUP($C55,'Orçamento Base'!$D$11:$G$2116,2,FALSE),'Index N_DESON.'!$A$9:$B$604,2),VLOOKUP($C56,'Orçamento Base'!$D$11:$G$2116,3,FALSE)))</f>
        <v>#N/A</v>
      </c>
      <c r="E56" s="208" t="e">
        <f>VLOOKUP($C56,'Orçamento Base'!$D$11:$S$1673,2,FALSE)</f>
        <v>#N/A</v>
      </c>
      <c r="F56" s="211">
        <f>Dados!$C$7</f>
        <v>44652</v>
      </c>
      <c r="G56" s="226" t="e">
        <f>VLOOKUP($C56,'Orçamento Base'!$D$11:$S$1673,4,FALSE)</f>
        <v>#N/A</v>
      </c>
      <c r="H56" s="377">
        <f>IFERROR(VLOOKUP($C56,'Orçamento Base'!$D$11:$S$1673,6,FALSE),0)</f>
        <v>0</v>
      </c>
      <c r="I56" s="208" t="e">
        <f>VLOOKUP($C56,'Orçamento Base'!$D$11:$S$1673,5,FALSE)</f>
        <v>#N/A</v>
      </c>
      <c r="J56" s="167" t="e">
        <f>IF(Comparativo!$E$6="Tabela Não Desonerada",VLOOKUP($C56,'Orçamento Base'!$D$11:$S$1673,12,FALSE),VLOOKUP($C56,#REF!,12,FALSE))</f>
        <v>#N/A</v>
      </c>
      <c r="K56" s="167">
        <f>IFERROR(IF(Comparativo!$E$6="Tabela Não Desonerada",VLOOKUP($C56,'Orçamento Base'!$D$11:$S$1673,16,FALSE),VLOOKUP($C56,#REF!,16,FALSE)),0)</f>
        <v>0</v>
      </c>
      <c r="L56" s="575" t="e">
        <f>IF(AND($D56="COMPOSICAO_PROPRIA",'Orçamento Base'!$N56="-"),"14,18%",IF(AND($D56="MERCADO",'Orçamento Base'!$N56="-"),"15,38%",IF(Comparativo!$E$6="Tabela Não Desonerada",VLOOKUP($C56,'Orçamento Base'!$D$11:$S$1673,11,FALSE),VLOOKUP($C56,#REF!,11,FALSE))))</f>
        <v>#N/A</v>
      </c>
      <c r="M56" s="209">
        <f>IF(Comparativo!$E$6="Tabela Não Desonerada",Encargos!$F$44,Encargos!$D$44)</f>
        <v>1.1122000000000001</v>
      </c>
      <c r="N56" s="320"/>
      <c r="O56" s="166" t="s">
        <v>101</v>
      </c>
      <c r="P56" s="321"/>
      <c r="Q56" s="166" t="s">
        <v>101</v>
      </c>
      <c r="R56" s="321"/>
      <c r="S56" s="322"/>
      <c r="T56" s="322"/>
    </row>
    <row r="57" spans="1:20">
      <c r="A57" s="207">
        <f>'Identificação-TCE'!$A$13</f>
        <v>1</v>
      </c>
      <c r="B57" s="168" t="e">
        <f>IF(AND(G57&lt;&gt;"",H57&gt;0,I57&lt;&gt;"",J57&lt;&gt;0,K57&lt;&gt;0),COUNT($B$11:B56)+1,"")</f>
        <v>#N/A</v>
      </c>
      <c r="C57" s="207">
        <f>IF('Orçamento Base'!$M56=0,0,'Orçamento Base'!$D56)</f>
        <v>0</v>
      </c>
      <c r="D57" s="212" t="e">
        <f>IF('Orçamento Base'!$F56=Aux.!$G$11,"CONTRATACAO_PUBLICA",IF(VLOOKUP($C57,'Orçamento Base'!$D$11:$G$2116,3,FALSE)="INDEXADO",VLOOKUP(VLOOKUP($C56,'Orçamento Base'!$D$11:$G$2116,2,FALSE),'Index N_DESON.'!$A$9:$B$604,2),VLOOKUP($C57,'Orçamento Base'!$D$11:$G$2116,3,FALSE)))</f>
        <v>#N/A</v>
      </c>
      <c r="E57" s="208" t="e">
        <f>VLOOKUP($C57,'Orçamento Base'!$D$11:$S$1673,2,FALSE)</f>
        <v>#N/A</v>
      </c>
      <c r="F57" s="211">
        <f>Dados!$C$7</f>
        <v>44652</v>
      </c>
      <c r="G57" s="226" t="e">
        <f>VLOOKUP($C57,'Orçamento Base'!$D$11:$S$1673,4,FALSE)</f>
        <v>#N/A</v>
      </c>
      <c r="H57" s="377">
        <f>IFERROR(VLOOKUP($C57,'Orçamento Base'!$D$11:$S$1673,6,FALSE),0)</f>
        <v>0</v>
      </c>
      <c r="I57" s="208" t="e">
        <f>VLOOKUP($C57,'Orçamento Base'!$D$11:$S$1673,5,FALSE)</f>
        <v>#N/A</v>
      </c>
      <c r="J57" s="167" t="e">
        <f>IF(Comparativo!$E$6="Tabela Não Desonerada",VLOOKUP($C57,'Orçamento Base'!$D$11:$S$1673,12,FALSE),VLOOKUP($C57,#REF!,12,FALSE))</f>
        <v>#N/A</v>
      </c>
      <c r="K57" s="167">
        <f>IFERROR(IF(Comparativo!$E$6="Tabela Não Desonerada",VLOOKUP($C57,'Orçamento Base'!$D$11:$S$1673,16,FALSE),VLOOKUP($C57,#REF!,16,FALSE)),0)</f>
        <v>0</v>
      </c>
      <c r="L57" s="575" t="e">
        <f>IF(AND($D57="COMPOSICAO_PROPRIA",'Orçamento Base'!$N57="-"),"14,18%",IF(AND($D57="MERCADO",'Orçamento Base'!$N57="-"),"15,38%",IF(Comparativo!$E$6="Tabela Não Desonerada",VLOOKUP($C57,'Orçamento Base'!$D$11:$S$1673,11,FALSE),VLOOKUP($C57,#REF!,11,FALSE))))</f>
        <v>#N/A</v>
      </c>
      <c r="M57" s="209">
        <f>IF(Comparativo!$E$6="Tabela Não Desonerada",Encargos!$F$44,Encargos!$D$44)</f>
        <v>1.1122000000000001</v>
      </c>
      <c r="N57" s="320"/>
      <c r="O57" s="166" t="s">
        <v>101</v>
      </c>
      <c r="P57" s="321"/>
      <c r="Q57" s="166" t="s">
        <v>101</v>
      </c>
      <c r="R57" s="321"/>
      <c r="S57" s="322"/>
      <c r="T57" s="322"/>
    </row>
    <row r="58" spans="1:20">
      <c r="A58" s="207">
        <f>'Identificação-TCE'!$A$13</f>
        <v>1</v>
      </c>
      <c r="B58" s="168" t="e">
        <f>IF(AND(G58&lt;&gt;"",H58&gt;0,I58&lt;&gt;"",J58&lt;&gt;0,K58&lt;&gt;0),COUNT($B$11:B57)+1,"")</f>
        <v>#N/A</v>
      </c>
      <c r="C58" s="207">
        <f>IF('Orçamento Base'!$M57=0,0,'Orçamento Base'!$D57)</f>
        <v>0</v>
      </c>
      <c r="D58" s="212" t="e">
        <f>IF('Orçamento Base'!$F57=Aux.!$G$11,"CONTRATACAO_PUBLICA",IF(VLOOKUP($C58,'Orçamento Base'!$D$11:$G$2116,3,FALSE)="INDEXADO",VLOOKUP(VLOOKUP($C57,'Orçamento Base'!$D$11:$G$2116,2,FALSE),'Index N_DESON.'!$A$9:$B$604,2),VLOOKUP($C58,'Orçamento Base'!$D$11:$G$2116,3,FALSE)))</f>
        <v>#N/A</v>
      </c>
      <c r="E58" s="208" t="e">
        <f>VLOOKUP($C58,'Orçamento Base'!$D$11:$S$1673,2,FALSE)</f>
        <v>#N/A</v>
      </c>
      <c r="F58" s="211">
        <f>Dados!$C$7</f>
        <v>44652</v>
      </c>
      <c r="G58" s="226" t="e">
        <f>VLOOKUP($C58,'Orçamento Base'!$D$11:$S$1673,4,FALSE)</f>
        <v>#N/A</v>
      </c>
      <c r="H58" s="377">
        <f>IFERROR(VLOOKUP($C58,'Orçamento Base'!$D$11:$S$1673,6,FALSE),0)</f>
        <v>0</v>
      </c>
      <c r="I58" s="208" t="e">
        <f>VLOOKUP($C58,'Orçamento Base'!$D$11:$S$1673,5,FALSE)</f>
        <v>#N/A</v>
      </c>
      <c r="J58" s="167" t="e">
        <f>IF(Comparativo!$E$6="Tabela Não Desonerada",VLOOKUP($C58,'Orçamento Base'!$D$11:$S$1673,12,FALSE),VLOOKUP($C58,#REF!,12,FALSE))</f>
        <v>#N/A</v>
      </c>
      <c r="K58" s="167">
        <f>IFERROR(IF(Comparativo!$E$6="Tabela Não Desonerada",VLOOKUP($C58,'Orçamento Base'!$D$11:$S$1673,16,FALSE),VLOOKUP($C58,#REF!,16,FALSE)),0)</f>
        <v>0</v>
      </c>
      <c r="L58" s="575" t="e">
        <f>IF(AND($D58="COMPOSICAO_PROPRIA",'Orçamento Base'!$N58="-"),"14,18%",IF(AND($D58="MERCADO",'Orçamento Base'!$N58="-"),"15,38%",IF(Comparativo!$E$6="Tabela Não Desonerada",VLOOKUP($C58,'Orçamento Base'!$D$11:$S$1673,11,FALSE),VLOOKUP($C58,#REF!,11,FALSE))))</f>
        <v>#N/A</v>
      </c>
      <c r="M58" s="209">
        <f>IF(Comparativo!$E$6="Tabela Não Desonerada",Encargos!$F$44,Encargos!$D$44)</f>
        <v>1.1122000000000001</v>
      </c>
      <c r="N58" s="320"/>
      <c r="O58" s="166" t="s">
        <v>101</v>
      </c>
      <c r="P58" s="321"/>
      <c r="Q58" s="166" t="s">
        <v>101</v>
      </c>
      <c r="R58" s="321"/>
      <c r="S58" s="322"/>
      <c r="T58" s="322"/>
    </row>
    <row r="59" spans="1:20">
      <c r="A59" s="207">
        <f>'Identificação-TCE'!$A$13</f>
        <v>1</v>
      </c>
      <c r="B59" s="168" t="e">
        <f>IF(AND(G59&lt;&gt;"",H59&gt;0,I59&lt;&gt;"",J59&lt;&gt;0,K59&lt;&gt;0),COUNT($B$11:B58)+1,"")</f>
        <v>#N/A</v>
      </c>
      <c r="C59" s="207">
        <f>IF('Orçamento Base'!$M58=0,0,'Orçamento Base'!$D58)</f>
        <v>0</v>
      </c>
      <c r="D59" s="212" t="e">
        <f>IF('Orçamento Base'!$F58=Aux.!$G$11,"CONTRATACAO_PUBLICA",IF(VLOOKUP($C59,'Orçamento Base'!$D$11:$G$2116,3,FALSE)="INDEXADO",VLOOKUP(VLOOKUP($C58,'Orçamento Base'!$D$11:$G$2116,2,FALSE),'Index N_DESON.'!$A$9:$B$604,2),VLOOKUP($C59,'Orçamento Base'!$D$11:$G$2116,3,FALSE)))</f>
        <v>#N/A</v>
      </c>
      <c r="E59" s="208" t="e">
        <f>VLOOKUP($C59,'Orçamento Base'!$D$11:$S$1673,2,FALSE)</f>
        <v>#N/A</v>
      </c>
      <c r="F59" s="211">
        <f>Dados!$C$7</f>
        <v>44652</v>
      </c>
      <c r="G59" s="226" t="e">
        <f>VLOOKUP($C59,'Orçamento Base'!$D$11:$S$1673,4,FALSE)</f>
        <v>#N/A</v>
      </c>
      <c r="H59" s="377">
        <f>IFERROR(VLOOKUP($C59,'Orçamento Base'!$D$11:$S$1673,6,FALSE),0)</f>
        <v>0</v>
      </c>
      <c r="I59" s="208" t="e">
        <f>VLOOKUP($C59,'Orçamento Base'!$D$11:$S$1673,5,FALSE)</f>
        <v>#N/A</v>
      </c>
      <c r="J59" s="167" t="e">
        <f>IF(Comparativo!$E$6="Tabela Não Desonerada",VLOOKUP($C59,'Orçamento Base'!$D$11:$S$1673,12,FALSE),VLOOKUP($C59,#REF!,12,FALSE))</f>
        <v>#N/A</v>
      </c>
      <c r="K59" s="167">
        <f>IFERROR(IF(Comparativo!$E$6="Tabela Não Desonerada",VLOOKUP($C59,'Orçamento Base'!$D$11:$S$1673,16,FALSE),VLOOKUP($C59,#REF!,16,FALSE)),0)</f>
        <v>0</v>
      </c>
      <c r="L59" s="575" t="e">
        <f>IF(AND($D59="COMPOSICAO_PROPRIA",'Orçamento Base'!$N59="-"),"14,18%",IF(AND($D59="MERCADO",'Orçamento Base'!$N59="-"),"15,38%",IF(Comparativo!$E$6="Tabela Não Desonerada",VLOOKUP($C59,'Orçamento Base'!$D$11:$S$1673,11,FALSE),VLOOKUP($C59,#REF!,11,FALSE))))</f>
        <v>#N/A</v>
      </c>
      <c r="M59" s="209">
        <f>IF(Comparativo!$E$6="Tabela Não Desonerada",Encargos!$F$44,Encargos!$D$44)</f>
        <v>1.1122000000000001</v>
      </c>
      <c r="N59" s="320"/>
      <c r="O59" s="166" t="s">
        <v>101</v>
      </c>
      <c r="P59" s="321"/>
      <c r="Q59" s="166" t="s">
        <v>101</v>
      </c>
      <c r="R59" s="321"/>
      <c r="S59" s="322"/>
      <c r="T59" s="322"/>
    </row>
    <row r="60" spans="1:20">
      <c r="A60" s="207">
        <f>'Identificação-TCE'!$A$13</f>
        <v>1</v>
      </c>
      <c r="B60" s="168" t="e">
        <f>IF(AND(G60&lt;&gt;"",H60&gt;0,I60&lt;&gt;"",J60&lt;&gt;0,K60&lt;&gt;0),COUNT($B$11:B59)+1,"")</f>
        <v>#N/A</v>
      </c>
      <c r="C60" s="207">
        <f>IF('Orçamento Base'!$M59=0,0,'Orçamento Base'!$D59)</f>
        <v>0</v>
      </c>
      <c r="D60" s="212" t="e">
        <f>IF('Orçamento Base'!$F59=Aux.!$G$11,"CONTRATACAO_PUBLICA",IF(VLOOKUP($C60,'Orçamento Base'!$D$11:$G$2116,3,FALSE)="INDEXADO",VLOOKUP(VLOOKUP($C59,'Orçamento Base'!$D$11:$G$2116,2,FALSE),'Index N_DESON.'!$A$9:$B$604,2),VLOOKUP($C60,'Orçamento Base'!$D$11:$G$2116,3,FALSE)))</f>
        <v>#N/A</v>
      </c>
      <c r="E60" s="208" t="e">
        <f>VLOOKUP($C60,'Orçamento Base'!$D$11:$S$1673,2,FALSE)</f>
        <v>#N/A</v>
      </c>
      <c r="F60" s="211">
        <f>Dados!$C$7</f>
        <v>44652</v>
      </c>
      <c r="G60" s="226" t="e">
        <f>VLOOKUP($C60,'Orçamento Base'!$D$11:$S$1673,4,FALSE)</f>
        <v>#N/A</v>
      </c>
      <c r="H60" s="377">
        <f>IFERROR(VLOOKUP($C60,'Orçamento Base'!$D$11:$S$1673,6,FALSE),0)</f>
        <v>0</v>
      </c>
      <c r="I60" s="208" t="e">
        <f>VLOOKUP($C60,'Orçamento Base'!$D$11:$S$1673,5,FALSE)</f>
        <v>#N/A</v>
      </c>
      <c r="J60" s="167" t="e">
        <f>IF(Comparativo!$E$6="Tabela Não Desonerada",VLOOKUP($C60,'Orçamento Base'!$D$11:$S$1673,12,FALSE),VLOOKUP($C60,#REF!,12,FALSE))</f>
        <v>#N/A</v>
      </c>
      <c r="K60" s="167">
        <f>IFERROR(IF(Comparativo!$E$6="Tabela Não Desonerada",VLOOKUP($C60,'Orçamento Base'!$D$11:$S$1673,16,FALSE),VLOOKUP($C60,#REF!,16,FALSE)),0)</f>
        <v>0</v>
      </c>
      <c r="L60" s="575" t="e">
        <f>IF(AND($D60="COMPOSICAO_PROPRIA",'Orçamento Base'!$N60="-"),"14,18%",IF(AND($D60="MERCADO",'Orçamento Base'!$N60="-"),"15,38%",IF(Comparativo!$E$6="Tabela Não Desonerada",VLOOKUP($C60,'Orçamento Base'!$D$11:$S$1673,11,FALSE),VLOOKUP($C60,#REF!,11,FALSE))))</f>
        <v>#N/A</v>
      </c>
      <c r="M60" s="209">
        <f>IF(Comparativo!$E$6="Tabela Não Desonerada",Encargos!$F$44,Encargos!$D$44)</f>
        <v>1.1122000000000001</v>
      </c>
      <c r="N60" s="320"/>
      <c r="O60" s="166" t="s">
        <v>101</v>
      </c>
      <c r="P60" s="321"/>
      <c r="Q60" s="166" t="s">
        <v>101</v>
      </c>
      <c r="R60" s="321"/>
      <c r="S60" s="322"/>
      <c r="T60" s="322"/>
    </row>
    <row r="61" spans="1:20">
      <c r="A61" s="207">
        <f>'Identificação-TCE'!$A$13</f>
        <v>1</v>
      </c>
      <c r="B61" s="168" t="e">
        <f>IF(AND(G61&lt;&gt;"",H61&gt;0,I61&lt;&gt;"",J61&lt;&gt;0,K61&lt;&gt;0),COUNT($B$11:B60)+1,"")</f>
        <v>#N/A</v>
      </c>
      <c r="C61" s="207">
        <f>IF('Orçamento Base'!$M60=0,0,'Orçamento Base'!$D60)</f>
        <v>0</v>
      </c>
      <c r="D61" s="212" t="e">
        <f>IF('Orçamento Base'!$F60=Aux.!$G$11,"CONTRATACAO_PUBLICA",IF(VLOOKUP($C61,'Orçamento Base'!$D$11:$G$2116,3,FALSE)="INDEXADO",VLOOKUP(VLOOKUP($C60,'Orçamento Base'!$D$11:$G$2116,2,FALSE),'Index N_DESON.'!$A$9:$B$604,2),VLOOKUP($C61,'Orçamento Base'!$D$11:$G$2116,3,FALSE)))</f>
        <v>#N/A</v>
      </c>
      <c r="E61" s="208" t="e">
        <f>VLOOKUP($C61,'Orçamento Base'!$D$11:$S$1673,2,FALSE)</f>
        <v>#N/A</v>
      </c>
      <c r="F61" s="211">
        <f>Dados!$C$7</f>
        <v>44652</v>
      </c>
      <c r="G61" s="226" t="e">
        <f>VLOOKUP($C61,'Orçamento Base'!$D$11:$S$1673,4,FALSE)</f>
        <v>#N/A</v>
      </c>
      <c r="H61" s="377">
        <f>IFERROR(VLOOKUP($C61,'Orçamento Base'!$D$11:$S$1673,6,FALSE),0)</f>
        <v>0</v>
      </c>
      <c r="I61" s="208" t="e">
        <f>VLOOKUP($C61,'Orçamento Base'!$D$11:$S$1673,5,FALSE)</f>
        <v>#N/A</v>
      </c>
      <c r="J61" s="167" t="e">
        <f>IF(Comparativo!$E$6="Tabela Não Desonerada",VLOOKUP($C61,'Orçamento Base'!$D$11:$S$1673,12,FALSE),VLOOKUP($C61,#REF!,12,FALSE))</f>
        <v>#N/A</v>
      </c>
      <c r="K61" s="167">
        <f>IFERROR(IF(Comparativo!$E$6="Tabela Não Desonerada",VLOOKUP($C61,'Orçamento Base'!$D$11:$S$1673,16,FALSE),VLOOKUP($C61,#REF!,16,FALSE)),0)</f>
        <v>0</v>
      </c>
      <c r="L61" s="575" t="e">
        <f>IF(AND($D61="COMPOSICAO_PROPRIA",'Orçamento Base'!$N61="-"),"14,18%",IF(AND($D61="MERCADO",'Orçamento Base'!$N61="-"),"15,38%",IF(Comparativo!$E$6="Tabela Não Desonerada",VLOOKUP($C61,'Orçamento Base'!$D$11:$S$1673,11,FALSE),VLOOKUP($C61,#REF!,11,FALSE))))</f>
        <v>#N/A</v>
      </c>
      <c r="M61" s="209">
        <f>IF(Comparativo!$E$6="Tabela Não Desonerada",Encargos!$F$44,Encargos!$D$44)</f>
        <v>1.1122000000000001</v>
      </c>
      <c r="N61" s="320"/>
      <c r="O61" s="166" t="s">
        <v>101</v>
      </c>
      <c r="P61" s="321"/>
      <c r="Q61" s="166" t="s">
        <v>101</v>
      </c>
      <c r="R61" s="321"/>
      <c r="S61" s="322"/>
      <c r="T61" s="322"/>
    </row>
    <row r="62" spans="1:20">
      <c r="A62" s="207">
        <f>'Identificação-TCE'!$A$13</f>
        <v>1</v>
      </c>
      <c r="B62" s="168" t="e">
        <f>IF(AND(G62&lt;&gt;"",H62&gt;0,I62&lt;&gt;"",J62&lt;&gt;0,K62&lt;&gt;0),COUNT($B$11:B61)+1,"")</f>
        <v>#N/A</v>
      </c>
      <c r="C62" s="207">
        <f>IF('Orçamento Base'!$M61=0,0,'Orçamento Base'!$D61)</f>
        <v>0</v>
      </c>
      <c r="D62" s="212" t="e">
        <f>IF('Orçamento Base'!$F61=Aux.!$G$11,"CONTRATACAO_PUBLICA",IF(VLOOKUP($C62,'Orçamento Base'!$D$11:$G$2116,3,FALSE)="INDEXADO",VLOOKUP(VLOOKUP($C61,'Orçamento Base'!$D$11:$G$2116,2,FALSE),'Index N_DESON.'!$A$9:$B$604,2),VLOOKUP($C62,'Orçamento Base'!$D$11:$G$2116,3,FALSE)))</f>
        <v>#N/A</v>
      </c>
      <c r="E62" s="208" t="e">
        <f>VLOOKUP($C62,'Orçamento Base'!$D$11:$S$1673,2,FALSE)</f>
        <v>#N/A</v>
      </c>
      <c r="F62" s="211">
        <f>Dados!$C$7</f>
        <v>44652</v>
      </c>
      <c r="G62" s="226" t="e">
        <f>VLOOKUP($C62,'Orçamento Base'!$D$11:$S$1673,4,FALSE)</f>
        <v>#N/A</v>
      </c>
      <c r="H62" s="377">
        <f>IFERROR(VLOOKUP($C62,'Orçamento Base'!$D$11:$S$1673,6,FALSE),0)</f>
        <v>0</v>
      </c>
      <c r="I62" s="208" t="e">
        <f>VLOOKUP($C62,'Orçamento Base'!$D$11:$S$1673,5,FALSE)</f>
        <v>#N/A</v>
      </c>
      <c r="J62" s="167" t="e">
        <f>IF(Comparativo!$E$6="Tabela Não Desonerada",VLOOKUP($C62,'Orçamento Base'!$D$11:$S$1673,12,FALSE),VLOOKUP($C62,#REF!,12,FALSE))</f>
        <v>#N/A</v>
      </c>
      <c r="K62" s="167">
        <f>IFERROR(IF(Comparativo!$E$6="Tabela Não Desonerada",VLOOKUP($C62,'Orçamento Base'!$D$11:$S$1673,16,FALSE),VLOOKUP($C62,#REF!,16,FALSE)),0)</f>
        <v>0</v>
      </c>
      <c r="L62" s="575" t="e">
        <f>IF(AND($D62="COMPOSICAO_PROPRIA",'Orçamento Base'!$N62="-"),"14,18%",IF(AND($D62="MERCADO",'Orçamento Base'!$N62="-"),"15,38%",IF(Comparativo!$E$6="Tabela Não Desonerada",VLOOKUP($C62,'Orçamento Base'!$D$11:$S$1673,11,FALSE),VLOOKUP($C62,#REF!,11,FALSE))))</f>
        <v>#N/A</v>
      </c>
      <c r="M62" s="209">
        <f>IF(Comparativo!$E$6="Tabela Não Desonerada",Encargos!$F$44,Encargos!$D$44)</f>
        <v>1.1122000000000001</v>
      </c>
      <c r="N62" s="320"/>
      <c r="O62" s="166" t="s">
        <v>101</v>
      </c>
      <c r="P62" s="321"/>
      <c r="Q62" s="166" t="s">
        <v>101</v>
      </c>
      <c r="R62" s="321"/>
      <c r="S62" s="322"/>
      <c r="T62" s="322"/>
    </row>
    <row r="63" spans="1:20">
      <c r="A63" s="207">
        <f>'Identificação-TCE'!$A$13</f>
        <v>1</v>
      </c>
      <c r="B63" s="168" t="e">
        <f>IF(AND(G63&lt;&gt;"",H63&gt;0,I63&lt;&gt;"",J63&lt;&gt;0,K63&lt;&gt;0),COUNT($B$11:B62)+1,"")</f>
        <v>#N/A</v>
      </c>
      <c r="C63" s="207">
        <f>IF('Orçamento Base'!$M62=0,0,'Orçamento Base'!$D62)</f>
        <v>0</v>
      </c>
      <c r="D63" s="212" t="e">
        <f>IF('Orçamento Base'!$F62=Aux.!$G$11,"CONTRATACAO_PUBLICA",IF(VLOOKUP($C63,'Orçamento Base'!$D$11:$G$2116,3,FALSE)="INDEXADO",VLOOKUP(VLOOKUP($C62,'Orçamento Base'!$D$11:$G$2116,2,FALSE),'Index N_DESON.'!$A$9:$B$604,2),VLOOKUP($C63,'Orçamento Base'!$D$11:$G$2116,3,FALSE)))</f>
        <v>#N/A</v>
      </c>
      <c r="E63" s="208" t="e">
        <f>VLOOKUP($C63,'Orçamento Base'!$D$11:$S$1673,2,FALSE)</f>
        <v>#N/A</v>
      </c>
      <c r="F63" s="211">
        <f>Dados!$C$7</f>
        <v>44652</v>
      </c>
      <c r="G63" s="226" t="e">
        <f>VLOOKUP($C63,'Orçamento Base'!$D$11:$S$1673,4,FALSE)</f>
        <v>#N/A</v>
      </c>
      <c r="H63" s="377">
        <f>IFERROR(VLOOKUP($C63,'Orçamento Base'!$D$11:$S$1673,6,FALSE),0)</f>
        <v>0</v>
      </c>
      <c r="I63" s="208" t="e">
        <f>VLOOKUP($C63,'Orçamento Base'!$D$11:$S$1673,5,FALSE)</f>
        <v>#N/A</v>
      </c>
      <c r="J63" s="167" t="e">
        <f>IF(Comparativo!$E$6="Tabela Não Desonerada",VLOOKUP($C63,'Orçamento Base'!$D$11:$S$1673,12,FALSE),VLOOKUP($C63,#REF!,12,FALSE))</f>
        <v>#N/A</v>
      </c>
      <c r="K63" s="167">
        <f>IFERROR(IF(Comparativo!$E$6="Tabela Não Desonerada",VLOOKUP($C63,'Orçamento Base'!$D$11:$S$1673,16,FALSE),VLOOKUP($C63,#REF!,16,FALSE)),0)</f>
        <v>0</v>
      </c>
      <c r="L63" s="575" t="e">
        <f>IF(AND($D63="COMPOSICAO_PROPRIA",'Orçamento Base'!$N63="-"),"14,18%",IF(AND($D63="MERCADO",'Orçamento Base'!$N63="-"),"15,38%",IF(Comparativo!$E$6="Tabela Não Desonerada",VLOOKUP($C63,'Orçamento Base'!$D$11:$S$1673,11,FALSE),VLOOKUP($C63,#REF!,11,FALSE))))</f>
        <v>#N/A</v>
      </c>
      <c r="M63" s="209">
        <f>IF(Comparativo!$E$6="Tabela Não Desonerada",Encargos!$F$44,Encargos!$D$44)</f>
        <v>1.1122000000000001</v>
      </c>
      <c r="N63" s="320"/>
      <c r="O63" s="166" t="s">
        <v>101</v>
      </c>
      <c r="P63" s="321"/>
      <c r="Q63" s="166" t="s">
        <v>101</v>
      </c>
      <c r="R63" s="321"/>
      <c r="S63" s="322"/>
      <c r="T63" s="322"/>
    </row>
    <row r="64" spans="1:20">
      <c r="A64" s="207">
        <f>'Identificação-TCE'!$A$13</f>
        <v>1</v>
      </c>
      <c r="B64" s="168" t="e">
        <f>IF(AND(G64&lt;&gt;"",H64&gt;0,I64&lt;&gt;"",J64&lt;&gt;0,K64&lt;&gt;0),COUNT($B$11:B63)+1,"")</f>
        <v>#N/A</v>
      </c>
      <c r="C64" s="207">
        <f>IF('Orçamento Base'!$M63=0,0,'Orçamento Base'!$D63)</f>
        <v>0</v>
      </c>
      <c r="D64" s="212" t="e">
        <f>IF('Orçamento Base'!$F63=Aux.!$G$11,"CONTRATACAO_PUBLICA",IF(VLOOKUP($C64,'Orçamento Base'!$D$11:$G$2116,3,FALSE)="INDEXADO",VLOOKUP(VLOOKUP($C63,'Orçamento Base'!$D$11:$G$2116,2,FALSE),'Index N_DESON.'!$A$9:$B$604,2),VLOOKUP($C64,'Orçamento Base'!$D$11:$G$2116,3,FALSE)))</f>
        <v>#N/A</v>
      </c>
      <c r="E64" s="208" t="e">
        <f>VLOOKUP($C64,'Orçamento Base'!$D$11:$S$1673,2,FALSE)</f>
        <v>#N/A</v>
      </c>
      <c r="F64" s="211">
        <f>Dados!$C$7</f>
        <v>44652</v>
      </c>
      <c r="G64" s="226" t="e">
        <f>VLOOKUP($C64,'Orçamento Base'!$D$11:$S$1673,4,FALSE)</f>
        <v>#N/A</v>
      </c>
      <c r="H64" s="377">
        <f>IFERROR(VLOOKUP($C64,'Orçamento Base'!$D$11:$S$1673,6,FALSE),0)</f>
        <v>0</v>
      </c>
      <c r="I64" s="208" t="e">
        <f>VLOOKUP($C64,'Orçamento Base'!$D$11:$S$1673,5,FALSE)</f>
        <v>#N/A</v>
      </c>
      <c r="J64" s="167" t="e">
        <f>IF(Comparativo!$E$6="Tabela Não Desonerada",VLOOKUP($C64,'Orçamento Base'!$D$11:$S$1673,12,FALSE),VLOOKUP($C64,#REF!,12,FALSE))</f>
        <v>#N/A</v>
      </c>
      <c r="K64" s="167">
        <f>IFERROR(IF(Comparativo!$E$6="Tabela Não Desonerada",VLOOKUP($C64,'Orçamento Base'!$D$11:$S$1673,16,FALSE),VLOOKUP($C64,#REF!,16,FALSE)),0)</f>
        <v>0</v>
      </c>
      <c r="L64" s="575" t="e">
        <f>IF(AND($D64="COMPOSICAO_PROPRIA",'Orçamento Base'!$N64="-"),"14,18%",IF(AND($D64="MERCADO",'Orçamento Base'!$N64="-"),"15,38%",IF(Comparativo!$E$6="Tabela Não Desonerada",VLOOKUP($C64,'Orçamento Base'!$D$11:$S$1673,11,FALSE),VLOOKUP($C64,#REF!,11,FALSE))))</f>
        <v>#N/A</v>
      </c>
      <c r="M64" s="209">
        <f>IF(Comparativo!$E$6="Tabela Não Desonerada",Encargos!$F$44,Encargos!$D$44)</f>
        <v>1.1122000000000001</v>
      </c>
      <c r="N64" s="320"/>
      <c r="O64" s="166" t="s">
        <v>101</v>
      </c>
      <c r="P64" s="321"/>
      <c r="Q64" s="166" t="s">
        <v>101</v>
      </c>
      <c r="R64" s="321"/>
      <c r="S64" s="322"/>
      <c r="T64" s="322"/>
    </row>
    <row r="65" spans="1:20">
      <c r="A65" s="207">
        <f>'Identificação-TCE'!$A$13</f>
        <v>1</v>
      </c>
      <c r="B65" s="168" t="e">
        <f>IF(AND(G65&lt;&gt;"",H65&gt;0,I65&lt;&gt;"",J65&lt;&gt;0,K65&lt;&gt;0),COUNT($B$11:B64)+1,"")</f>
        <v>#N/A</v>
      </c>
      <c r="C65" s="207">
        <f>IF('Orçamento Base'!$M64=0,0,'Orçamento Base'!$D64)</f>
        <v>0</v>
      </c>
      <c r="D65" s="212" t="e">
        <f>IF('Orçamento Base'!$F64=Aux.!$G$11,"CONTRATACAO_PUBLICA",IF(VLOOKUP($C65,'Orçamento Base'!$D$11:$G$2116,3,FALSE)="INDEXADO",VLOOKUP(VLOOKUP($C64,'Orçamento Base'!$D$11:$G$2116,2,FALSE),'Index N_DESON.'!$A$9:$B$604,2),VLOOKUP($C65,'Orçamento Base'!$D$11:$G$2116,3,FALSE)))</f>
        <v>#N/A</v>
      </c>
      <c r="E65" s="208" t="e">
        <f>VLOOKUP($C65,'Orçamento Base'!$D$11:$S$1673,2,FALSE)</f>
        <v>#N/A</v>
      </c>
      <c r="F65" s="211">
        <f>Dados!$C$7</f>
        <v>44652</v>
      </c>
      <c r="G65" s="226" t="e">
        <f>VLOOKUP($C65,'Orçamento Base'!$D$11:$S$1673,4,FALSE)</f>
        <v>#N/A</v>
      </c>
      <c r="H65" s="377">
        <f>IFERROR(VLOOKUP($C65,'Orçamento Base'!$D$11:$S$1673,6,FALSE),0)</f>
        <v>0</v>
      </c>
      <c r="I65" s="208" t="e">
        <f>VLOOKUP($C65,'Orçamento Base'!$D$11:$S$1673,5,FALSE)</f>
        <v>#N/A</v>
      </c>
      <c r="J65" s="167" t="e">
        <f>IF(Comparativo!$E$6="Tabela Não Desonerada",VLOOKUP($C65,'Orçamento Base'!$D$11:$S$1673,12,FALSE),VLOOKUP($C65,#REF!,12,FALSE))</f>
        <v>#N/A</v>
      </c>
      <c r="K65" s="167">
        <f>IFERROR(IF(Comparativo!$E$6="Tabela Não Desonerada",VLOOKUP($C65,'Orçamento Base'!$D$11:$S$1673,16,FALSE),VLOOKUP($C65,#REF!,16,FALSE)),0)</f>
        <v>0</v>
      </c>
      <c r="L65" s="575" t="e">
        <f>IF(AND($D65="COMPOSICAO_PROPRIA",'Orçamento Base'!$N65="-"),"14,18%",IF(AND($D65="MERCADO",'Orçamento Base'!$N65="-"),"15,38%",IF(Comparativo!$E$6="Tabela Não Desonerada",VLOOKUP($C65,'Orçamento Base'!$D$11:$S$1673,11,FALSE),VLOOKUP($C65,#REF!,11,FALSE))))</f>
        <v>#N/A</v>
      </c>
      <c r="M65" s="209">
        <f>IF(Comparativo!$E$6="Tabela Não Desonerada",Encargos!$F$44,Encargos!$D$44)</f>
        <v>1.1122000000000001</v>
      </c>
      <c r="N65" s="320"/>
      <c r="O65" s="166" t="s">
        <v>101</v>
      </c>
      <c r="P65" s="321"/>
      <c r="Q65" s="166" t="s">
        <v>101</v>
      </c>
      <c r="R65" s="321"/>
      <c r="S65" s="322"/>
      <c r="T65" s="322"/>
    </row>
    <row r="66" spans="1:20">
      <c r="A66" s="207">
        <f>'Identificação-TCE'!$A$13</f>
        <v>1</v>
      </c>
      <c r="B66" s="168" t="e">
        <f>IF(AND(G66&lt;&gt;"",H66&gt;0,I66&lt;&gt;"",J66&lt;&gt;0,K66&lt;&gt;0),COUNT($B$11:B65)+1,"")</f>
        <v>#N/A</v>
      </c>
      <c r="C66" s="207">
        <f>IF('Orçamento Base'!$M65=0,0,'Orçamento Base'!$D65)</f>
        <v>0</v>
      </c>
      <c r="D66" s="212" t="e">
        <f>IF('Orçamento Base'!$F65=Aux.!$G$11,"CONTRATACAO_PUBLICA",IF(VLOOKUP($C66,'Orçamento Base'!$D$11:$G$2116,3,FALSE)="INDEXADO",VLOOKUP(VLOOKUP($C65,'Orçamento Base'!$D$11:$G$2116,2,FALSE),'Index N_DESON.'!$A$9:$B$604,2),VLOOKUP($C66,'Orçamento Base'!$D$11:$G$2116,3,FALSE)))</f>
        <v>#N/A</v>
      </c>
      <c r="E66" s="208" t="e">
        <f>VLOOKUP($C66,'Orçamento Base'!$D$11:$S$1673,2,FALSE)</f>
        <v>#N/A</v>
      </c>
      <c r="F66" s="211">
        <f>Dados!$C$7</f>
        <v>44652</v>
      </c>
      <c r="G66" s="226" t="e">
        <f>VLOOKUP($C66,'Orçamento Base'!$D$11:$S$1673,4,FALSE)</f>
        <v>#N/A</v>
      </c>
      <c r="H66" s="377">
        <f>IFERROR(VLOOKUP($C66,'Orçamento Base'!$D$11:$S$1673,6,FALSE),0)</f>
        <v>0</v>
      </c>
      <c r="I66" s="208" t="e">
        <f>VLOOKUP($C66,'Orçamento Base'!$D$11:$S$1673,5,FALSE)</f>
        <v>#N/A</v>
      </c>
      <c r="J66" s="167" t="e">
        <f>IF(Comparativo!$E$6="Tabela Não Desonerada",VLOOKUP($C66,'Orçamento Base'!$D$11:$S$1673,12,FALSE),VLOOKUP($C66,#REF!,12,FALSE))</f>
        <v>#N/A</v>
      </c>
      <c r="K66" s="167">
        <f>IFERROR(IF(Comparativo!$E$6="Tabela Não Desonerada",VLOOKUP($C66,'Orçamento Base'!$D$11:$S$1673,16,FALSE),VLOOKUP($C66,#REF!,16,FALSE)),0)</f>
        <v>0</v>
      </c>
      <c r="L66" s="575" t="e">
        <f>IF(AND($D66="COMPOSICAO_PROPRIA",'Orçamento Base'!$N66="-"),"14,18%",IF(AND($D66="MERCADO",'Orçamento Base'!$N66="-"),"15,38%",IF(Comparativo!$E$6="Tabela Não Desonerada",VLOOKUP($C66,'Orçamento Base'!$D$11:$S$1673,11,FALSE),VLOOKUP($C66,#REF!,11,FALSE))))</f>
        <v>#N/A</v>
      </c>
      <c r="M66" s="209">
        <f>IF(Comparativo!$E$6="Tabela Não Desonerada",Encargos!$F$44,Encargos!$D$44)</f>
        <v>1.1122000000000001</v>
      </c>
      <c r="N66" s="320"/>
      <c r="O66" s="166" t="s">
        <v>101</v>
      </c>
      <c r="P66" s="321"/>
      <c r="Q66" s="166" t="s">
        <v>101</v>
      </c>
      <c r="R66" s="321"/>
      <c r="S66" s="322"/>
      <c r="T66" s="322"/>
    </row>
    <row r="67" spans="1:20">
      <c r="A67" s="207">
        <f>'Identificação-TCE'!$A$13</f>
        <v>1</v>
      </c>
      <c r="B67" s="168" t="e">
        <f>IF(AND(G67&lt;&gt;"",H67&gt;0,I67&lt;&gt;"",J67&lt;&gt;0,K67&lt;&gt;0),COUNT($B$11:B66)+1,"")</f>
        <v>#N/A</v>
      </c>
      <c r="C67" s="207">
        <f>IF('Orçamento Base'!$M66=0,0,'Orçamento Base'!$D66)</f>
        <v>0</v>
      </c>
      <c r="D67" s="212" t="e">
        <f>IF('Orçamento Base'!$F66=Aux.!$G$11,"CONTRATACAO_PUBLICA",IF(VLOOKUP($C67,'Orçamento Base'!$D$11:$G$2116,3,FALSE)="INDEXADO",VLOOKUP(VLOOKUP($C66,'Orçamento Base'!$D$11:$G$2116,2,FALSE),'Index N_DESON.'!$A$9:$B$604,2),VLOOKUP($C67,'Orçamento Base'!$D$11:$G$2116,3,FALSE)))</f>
        <v>#N/A</v>
      </c>
      <c r="E67" s="208" t="e">
        <f>VLOOKUP($C67,'Orçamento Base'!$D$11:$S$1673,2,FALSE)</f>
        <v>#N/A</v>
      </c>
      <c r="F67" s="211">
        <f>Dados!$C$7</f>
        <v>44652</v>
      </c>
      <c r="G67" s="226" t="e">
        <f>VLOOKUP($C67,'Orçamento Base'!$D$11:$S$1673,4,FALSE)</f>
        <v>#N/A</v>
      </c>
      <c r="H67" s="377">
        <f>IFERROR(VLOOKUP($C67,'Orçamento Base'!$D$11:$S$1673,6,FALSE),0)</f>
        <v>0</v>
      </c>
      <c r="I67" s="208" t="e">
        <f>VLOOKUP($C67,'Orçamento Base'!$D$11:$S$1673,5,FALSE)</f>
        <v>#N/A</v>
      </c>
      <c r="J67" s="167" t="e">
        <f>IF(Comparativo!$E$6="Tabela Não Desonerada",VLOOKUP($C67,'Orçamento Base'!$D$11:$S$1673,12,FALSE),VLOOKUP($C67,#REF!,12,FALSE))</f>
        <v>#N/A</v>
      </c>
      <c r="K67" s="167">
        <f>IFERROR(IF(Comparativo!$E$6="Tabela Não Desonerada",VLOOKUP($C67,'Orçamento Base'!$D$11:$S$1673,16,FALSE),VLOOKUP($C67,#REF!,16,FALSE)),0)</f>
        <v>0</v>
      </c>
      <c r="L67" s="575" t="e">
        <f>IF(AND($D67="COMPOSICAO_PROPRIA",'Orçamento Base'!$N67="-"),"14,18%",IF(AND($D67="MERCADO",'Orçamento Base'!$N67="-"),"15,38%",IF(Comparativo!$E$6="Tabela Não Desonerada",VLOOKUP($C67,'Orçamento Base'!$D$11:$S$1673,11,FALSE),VLOOKUP($C67,#REF!,11,FALSE))))</f>
        <v>#N/A</v>
      </c>
      <c r="M67" s="209">
        <f>IF(Comparativo!$E$6="Tabela Não Desonerada",Encargos!$F$44,Encargos!$D$44)</f>
        <v>1.1122000000000001</v>
      </c>
      <c r="N67" s="320"/>
      <c r="O67" s="166" t="s">
        <v>101</v>
      </c>
      <c r="P67" s="321"/>
      <c r="Q67" s="166" t="s">
        <v>101</v>
      </c>
      <c r="R67" s="321"/>
      <c r="S67" s="322"/>
      <c r="T67" s="322"/>
    </row>
    <row r="68" spans="1:20">
      <c r="A68" s="207">
        <f>'Identificação-TCE'!$A$13</f>
        <v>1</v>
      </c>
      <c r="B68" s="168" t="e">
        <f>IF(AND(G68&lt;&gt;"",H68&gt;0,I68&lt;&gt;"",J68&lt;&gt;0,K68&lt;&gt;0),COUNT($B$11:B67)+1,"")</f>
        <v>#N/A</v>
      </c>
      <c r="C68" s="207">
        <f>IF('Orçamento Base'!$M67=0,0,'Orçamento Base'!$D67)</f>
        <v>0</v>
      </c>
      <c r="D68" s="212" t="e">
        <f>IF('Orçamento Base'!$F67=Aux.!$G$11,"CONTRATACAO_PUBLICA",IF(VLOOKUP($C68,'Orçamento Base'!$D$11:$G$2116,3,FALSE)="INDEXADO",VLOOKUP(VLOOKUP($C67,'Orçamento Base'!$D$11:$G$2116,2,FALSE),'Index N_DESON.'!$A$9:$B$604,2),VLOOKUP($C68,'Orçamento Base'!$D$11:$G$2116,3,FALSE)))</f>
        <v>#N/A</v>
      </c>
      <c r="E68" s="208" t="e">
        <f>VLOOKUP($C68,'Orçamento Base'!$D$11:$S$1673,2,FALSE)</f>
        <v>#N/A</v>
      </c>
      <c r="F68" s="211">
        <f>Dados!$C$7</f>
        <v>44652</v>
      </c>
      <c r="G68" s="226" t="e">
        <f>VLOOKUP($C68,'Orçamento Base'!$D$11:$S$1673,4,FALSE)</f>
        <v>#N/A</v>
      </c>
      <c r="H68" s="377">
        <f>IFERROR(VLOOKUP($C68,'Orçamento Base'!$D$11:$S$1673,6,FALSE),0)</f>
        <v>0</v>
      </c>
      <c r="I68" s="208" t="e">
        <f>VLOOKUP($C68,'Orçamento Base'!$D$11:$S$1673,5,FALSE)</f>
        <v>#N/A</v>
      </c>
      <c r="J68" s="167" t="e">
        <f>IF(Comparativo!$E$6="Tabela Não Desonerada",VLOOKUP($C68,'Orçamento Base'!$D$11:$S$1673,12,FALSE),VLOOKUP($C68,#REF!,12,FALSE))</f>
        <v>#N/A</v>
      </c>
      <c r="K68" s="167">
        <f>IFERROR(IF(Comparativo!$E$6="Tabela Não Desonerada",VLOOKUP($C68,'Orçamento Base'!$D$11:$S$1673,16,FALSE),VLOOKUP($C68,#REF!,16,FALSE)),0)</f>
        <v>0</v>
      </c>
      <c r="L68" s="575" t="e">
        <f>IF(AND($D68="COMPOSICAO_PROPRIA",'Orçamento Base'!$N68="-"),"14,18%",IF(AND($D68="MERCADO",'Orçamento Base'!$N68="-"),"15,38%",IF(Comparativo!$E$6="Tabela Não Desonerada",VLOOKUP($C68,'Orçamento Base'!$D$11:$S$1673,11,FALSE),VLOOKUP($C68,#REF!,11,FALSE))))</f>
        <v>#N/A</v>
      </c>
      <c r="M68" s="209">
        <f>IF(Comparativo!$E$6="Tabela Não Desonerada",Encargos!$F$44,Encargos!$D$44)</f>
        <v>1.1122000000000001</v>
      </c>
      <c r="N68" s="320"/>
      <c r="O68" s="166" t="s">
        <v>101</v>
      </c>
      <c r="P68" s="321"/>
      <c r="Q68" s="166" t="s">
        <v>101</v>
      </c>
      <c r="R68" s="321"/>
      <c r="S68" s="322"/>
      <c r="T68" s="322"/>
    </row>
    <row r="69" spans="1:20">
      <c r="A69" s="207">
        <f>'Identificação-TCE'!$A$13</f>
        <v>1</v>
      </c>
      <c r="B69" s="168" t="e">
        <f>IF(AND(G69&lt;&gt;"",H69&gt;0,I69&lt;&gt;"",J69&lt;&gt;0,K69&lt;&gt;0),COUNT($B$11:B68)+1,"")</f>
        <v>#N/A</v>
      </c>
      <c r="C69" s="207">
        <f>IF('Orçamento Base'!$M68=0,0,'Orçamento Base'!$D68)</f>
        <v>0</v>
      </c>
      <c r="D69" s="212" t="e">
        <f>IF('Orçamento Base'!$F68=Aux.!$G$11,"CONTRATACAO_PUBLICA",IF(VLOOKUP($C69,'Orçamento Base'!$D$11:$G$2116,3,FALSE)="INDEXADO",VLOOKUP(VLOOKUP($C68,'Orçamento Base'!$D$11:$G$2116,2,FALSE),'Index N_DESON.'!$A$9:$B$604,2),VLOOKUP($C69,'Orçamento Base'!$D$11:$G$2116,3,FALSE)))</f>
        <v>#N/A</v>
      </c>
      <c r="E69" s="208" t="e">
        <f>VLOOKUP($C69,'Orçamento Base'!$D$11:$S$1673,2,FALSE)</f>
        <v>#N/A</v>
      </c>
      <c r="F69" s="211">
        <f>Dados!$C$7</f>
        <v>44652</v>
      </c>
      <c r="G69" s="226" t="e">
        <f>VLOOKUP($C69,'Orçamento Base'!$D$11:$S$1673,4,FALSE)</f>
        <v>#N/A</v>
      </c>
      <c r="H69" s="377">
        <f>IFERROR(VLOOKUP($C69,'Orçamento Base'!$D$11:$S$1673,6,FALSE),0)</f>
        <v>0</v>
      </c>
      <c r="I69" s="208" t="e">
        <f>VLOOKUP($C69,'Orçamento Base'!$D$11:$S$1673,5,FALSE)</f>
        <v>#N/A</v>
      </c>
      <c r="J69" s="167" t="e">
        <f>IF(Comparativo!$E$6="Tabela Não Desonerada",VLOOKUP($C69,'Orçamento Base'!$D$11:$S$1673,12,FALSE),VLOOKUP($C69,#REF!,12,FALSE))</f>
        <v>#N/A</v>
      </c>
      <c r="K69" s="167">
        <f>IFERROR(IF(Comparativo!$E$6="Tabela Não Desonerada",VLOOKUP($C69,'Orçamento Base'!$D$11:$S$1673,16,FALSE),VLOOKUP($C69,#REF!,16,FALSE)),0)</f>
        <v>0</v>
      </c>
      <c r="L69" s="575" t="e">
        <f>IF(AND($D69="COMPOSICAO_PROPRIA",'Orçamento Base'!$N69="-"),"14,18%",IF(AND($D69="MERCADO",'Orçamento Base'!$N69="-"),"15,38%",IF(Comparativo!$E$6="Tabela Não Desonerada",VLOOKUP($C69,'Orçamento Base'!$D$11:$S$1673,11,FALSE),VLOOKUP($C69,#REF!,11,FALSE))))</f>
        <v>#N/A</v>
      </c>
      <c r="M69" s="209">
        <f>IF(Comparativo!$E$6="Tabela Não Desonerada",Encargos!$F$44,Encargos!$D$44)</f>
        <v>1.1122000000000001</v>
      </c>
      <c r="N69" s="320"/>
      <c r="O69" s="166" t="s">
        <v>101</v>
      </c>
      <c r="P69" s="321"/>
      <c r="Q69" s="166" t="s">
        <v>101</v>
      </c>
      <c r="R69" s="321"/>
      <c r="S69" s="322"/>
      <c r="T69" s="322"/>
    </row>
    <row r="70" spans="1:20">
      <c r="A70" s="207">
        <f>'Identificação-TCE'!$A$13</f>
        <v>1</v>
      </c>
      <c r="B70" s="168" t="e">
        <f>IF(AND(G70&lt;&gt;"",H70&gt;0,I70&lt;&gt;"",J70&lt;&gt;0,K70&lt;&gt;0),COUNT($B$11:B69)+1,"")</f>
        <v>#N/A</v>
      </c>
      <c r="C70" s="207">
        <f>IF('Orçamento Base'!$M69=0,0,'Orçamento Base'!$D69)</f>
        <v>0</v>
      </c>
      <c r="D70" s="212" t="e">
        <f>IF('Orçamento Base'!$F69=Aux.!$G$11,"CONTRATACAO_PUBLICA",IF(VLOOKUP($C70,'Orçamento Base'!$D$11:$G$2116,3,FALSE)="INDEXADO",VLOOKUP(VLOOKUP($C69,'Orçamento Base'!$D$11:$G$2116,2,FALSE),'Index N_DESON.'!$A$9:$B$604,2),VLOOKUP($C70,'Orçamento Base'!$D$11:$G$2116,3,FALSE)))</f>
        <v>#N/A</v>
      </c>
      <c r="E70" s="208" t="e">
        <f>VLOOKUP($C70,'Orçamento Base'!$D$11:$S$1673,2,FALSE)</f>
        <v>#N/A</v>
      </c>
      <c r="F70" s="211">
        <f>Dados!$C$7</f>
        <v>44652</v>
      </c>
      <c r="G70" s="226" t="e">
        <f>VLOOKUP($C70,'Orçamento Base'!$D$11:$S$1673,4,FALSE)</f>
        <v>#N/A</v>
      </c>
      <c r="H70" s="377">
        <f>IFERROR(VLOOKUP($C70,'Orçamento Base'!$D$11:$S$1673,6,FALSE),0)</f>
        <v>0</v>
      </c>
      <c r="I70" s="208" t="e">
        <f>VLOOKUP($C70,'Orçamento Base'!$D$11:$S$1673,5,FALSE)</f>
        <v>#N/A</v>
      </c>
      <c r="J70" s="167" t="e">
        <f>IF(Comparativo!$E$6="Tabela Não Desonerada",VLOOKUP($C70,'Orçamento Base'!$D$11:$S$1673,12,FALSE),VLOOKUP($C70,#REF!,12,FALSE))</f>
        <v>#N/A</v>
      </c>
      <c r="K70" s="167">
        <f>IFERROR(IF(Comparativo!$E$6="Tabela Não Desonerada",VLOOKUP($C70,'Orçamento Base'!$D$11:$S$1673,16,FALSE),VLOOKUP($C70,#REF!,16,FALSE)),0)</f>
        <v>0</v>
      </c>
      <c r="L70" s="575" t="e">
        <f>IF(AND($D70="COMPOSICAO_PROPRIA",'Orçamento Base'!$N70="-"),"14,18%",IF(AND($D70="MERCADO",'Orçamento Base'!$N70="-"),"15,38%",IF(Comparativo!$E$6="Tabela Não Desonerada",VLOOKUP($C70,'Orçamento Base'!$D$11:$S$1673,11,FALSE),VLOOKUP($C70,#REF!,11,FALSE))))</f>
        <v>#N/A</v>
      </c>
      <c r="M70" s="209">
        <f>IF(Comparativo!$E$6="Tabela Não Desonerada",Encargos!$F$44,Encargos!$D$44)</f>
        <v>1.1122000000000001</v>
      </c>
      <c r="N70" s="320"/>
      <c r="O70" s="166" t="s">
        <v>101</v>
      </c>
      <c r="P70" s="321"/>
      <c r="Q70" s="166" t="s">
        <v>101</v>
      </c>
      <c r="R70" s="321"/>
      <c r="S70" s="322"/>
      <c r="T70" s="322"/>
    </row>
    <row r="71" spans="1:20">
      <c r="A71" s="207">
        <f>'Identificação-TCE'!$A$13</f>
        <v>1</v>
      </c>
      <c r="B71" s="168" t="e">
        <f>IF(AND(G71&lt;&gt;"",H71&gt;0,I71&lt;&gt;"",J71&lt;&gt;0,K71&lt;&gt;0),COUNT($B$11:B70)+1,"")</f>
        <v>#N/A</v>
      </c>
      <c r="C71" s="207">
        <f>IF('Orçamento Base'!$M70=0,0,'Orçamento Base'!$D70)</f>
        <v>0</v>
      </c>
      <c r="D71" s="212" t="e">
        <f>IF('Orçamento Base'!$F70=Aux.!$G$11,"CONTRATACAO_PUBLICA",IF(VLOOKUP($C71,'Orçamento Base'!$D$11:$G$2116,3,FALSE)="INDEXADO",VLOOKUP(VLOOKUP($C70,'Orçamento Base'!$D$11:$G$2116,2,FALSE),'Index N_DESON.'!$A$9:$B$604,2),VLOOKUP($C71,'Orçamento Base'!$D$11:$G$2116,3,FALSE)))</f>
        <v>#N/A</v>
      </c>
      <c r="E71" s="208" t="e">
        <f>VLOOKUP($C71,'Orçamento Base'!$D$11:$S$1673,2,FALSE)</f>
        <v>#N/A</v>
      </c>
      <c r="F71" s="211">
        <f>Dados!$C$7</f>
        <v>44652</v>
      </c>
      <c r="G71" s="226" t="e">
        <f>VLOOKUP($C71,'Orçamento Base'!$D$11:$S$1673,4,FALSE)</f>
        <v>#N/A</v>
      </c>
      <c r="H71" s="377">
        <f>IFERROR(VLOOKUP($C71,'Orçamento Base'!$D$11:$S$1673,6,FALSE),0)</f>
        <v>0</v>
      </c>
      <c r="I71" s="208" t="e">
        <f>VLOOKUP($C71,'Orçamento Base'!$D$11:$S$1673,5,FALSE)</f>
        <v>#N/A</v>
      </c>
      <c r="J71" s="167" t="e">
        <f>IF(Comparativo!$E$6="Tabela Não Desonerada",VLOOKUP($C71,'Orçamento Base'!$D$11:$S$1673,12,FALSE),VLOOKUP($C71,#REF!,12,FALSE))</f>
        <v>#N/A</v>
      </c>
      <c r="K71" s="167">
        <f>IFERROR(IF(Comparativo!$E$6="Tabela Não Desonerada",VLOOKUP($C71,'Orçamento Base'!$D$11:$S$1673,16,FALSE),VLOOKUP($C71,#REF!,16,FALSE)),0)</f>
        <v>0</v>
      </c>
      <c r="L71" s="575" t="e">
        <f>IF(AND($D71="COMPOSICAO_PROPRIA",'Orçamento Base'!$N71="-"),"14,18%",IF(AND($D71="MERCADO",'Orçamento Base'!$N71="-"),"15,38%",IF(Comparativo!$E$6="Tabela Não Desonerada",VLOOKUP($C71,'Orçamento Base'!$D$11:$S$1673,11,FALSE),VLOOKUP($C71,#REF!,11,FALSE))))</f>
        <v>#N/A</v>
      </c>
      <c r="M71" s="209">
        <f>IF(Comparativo!$E$6="Tabela Não Desonerada",Encargos!$F$44,Encargos!$D$44)</f>
        <v>1.1122000000000001</v>
      </c>
      <c r="N71" s="320"/>
      <c r="O71" s="166" t="s">
        <v>101</v>
      </c>
      <c r="P71" s="321"/>
      <c r="Q71" s="166" t="s">
        <v>101</v>
      </c>
      <c r="R71" s="321"/>
      <c r="S71" s="322"/>
      <c r="T71" s="322"/>
    </row>
    <row r="72" spans="1:20">
      <c r="A72" s="207">
        <f>'Identificação-TCE'!$A$13</f>
        <v>1</v>
      </c>
      <c r="B72" s="168" t="e">
        <f>IF(AND(G72&lt;&gt;"",H72&gt;0,I72&lt;&gt;"",J72&lt;&gt;0,K72&lt;&gt;0),COUNT($B$11:B71)+1,"")</f>
        <v>#N/A</v>
      </c>
      <c r="C72" s="207">
        <f>IF('Orçamento Base'!$M71=0,0,'Orçamento Base'!$D71)</f>
        <v>0</v>
      </c>
      <c r="D72" s="212" t="e">
        <f>IF('Orçamento Base'!$F71=Aux.!$G$11,"CONTRATACAO_PUBLICA",IF(VLOOKUP($C72,'Orçamento Base'!$D$11:$G$2116,3,FALSE)="INDEXADO",VLOOKUP(VLOOKUP($C71,'Orçamento Base'!$D$11:$G$2116,2,FALSE),'Index N_DESON.'!$A$9:$B$604,2),VLOOKUP($C72,'Orçamento Base'!$D$11:$G$2116,3,FALSE)))</f>
        <v>#N/A</v>
      </c>
      <c r="E72" s="208" t="e">
        <f>VLOOKUP($C72,'Orçamento Base'!$D$11:$S$1673,2,FALSE)</f>
        <v>#N/A</v>
      </c>
      <c r="F72" s="211">
        <f>Dados!$C$7</f>
        <v>44652</v>
      </c>
      <c r="G72" s="226" t="e">
        <f>VLOOKUP($C72,'Orçamento Base'!$D$11:$S$1673,4,FALSE)</f>
        <v>#N/A</v>
      </c>
      <c r="H72" s="377">
        <f>IFERROR(VLOOKUP($C72,'Orçamento Base'!$D$11:$S$1673,6,FALSE),0)</f>
        <v>0</v>
      </c>
      <c r="I72" s="208" t="e">
        <f>VLOOKUP($C72,'Orçamento Base'!$D$11:$S$1673,5,FALSE)</f>
        <v>#N/A</v>
      </c>
      <c r="J72" s="167" t="e">
        <f>IF(Comparativo!$E$6="Tabela Não Desonerada",VLOOKUP($C72,'Orçamento Base'!$D$11:$S$1673,12,FALSE),VLOOKUP($C72,#REF!,12,FALSE))</f>
        <v>#N/A</v>
      </c>
      <c r="K72" s="167">
        <f>IFERROR(IF(Comparativo!$E$6="Tabela Não Desonerada",VLOOKUP($C72,'Orçamento Base'!$D$11:$S$1673,16,FALSE),VLOOKUP($C72,#REF!,16,FALSE)),0)</f>
        <v>0</v>
      </c>
      <c r="L72" s="575" t="e">
        <f>IF(AND($D72="COMPOSICAO_PROPRIA",'Orçamento Base'!$N72="-"),"14,18%",IF(AND($D72="MERCADO",'Orçamento Base'!$N72="-"),"15,38%",IF(Comparativo!$E$6="Tabela Não Desonerada",VLOOKUP($C72,'Orçamento Base'!$D$11:$S$1673,11,FALSE),VLOOKUP($C72,#REF!,11,FALSE))))</f>
        <v>#N/A</v>
      </c>
      <c r="M72" s="209">
        <f>IF(Comparativo!$E$6="Tabela Não Desonerada",Encargos!$F$44,Encargos!$D$44)</f>
        <v>1.1122000000000001</v>
      </c>
      <c r="N72" s="320"/>
      <c r="O72" s="166" t="s">
        <v>101</v>
      </c>
      <c r="P72" s="321"/>
      <c r="Q72" s="166" t="s">
        <v>101</v>
      </c>
      <c r="R72" s="321"/>
      <c r="S72" s="322"/>
      <c r="T72" s="322"/>
    </row>
    <row r="73" spans="1:20">
      <c r="A73" s="207">
        <f>'Identificação-TCE'!$A$13</f>
        <v>1</v>
      </c>
      <c r="B73" s="168" t="e">
        <f>IF(AND(G73&lt;&gt;"",H73&gt;0,I73&lt;&gt;"",J73&lt;&gt;0,K73&lt;&gt;0),COUNT($B$11:B72)+1,"")</f>
        <v>#N/A</v>
      </c>
      <c r="C73" s="207">
        <f>IF('Orçamento Base'!$M72=0,0,'Orçamento Base'!$D72)</f>
        <v>0</v>
      </c>
      <c r="D73" s="212" t="e">
        <f>IF('Orçamento Base'!$F72=Aux.!$G$11,"CONTRATACAO_PUBLICA",IF(VLOOKUP($C73,'Orçamento Base'!$D$11:$G$2116,3,FALSE)="INDEXADO",VLOOKUP(VLOOKUP($C72,'Orçamento Base'!$D$11:$G$2116,2,FALSE),'Index N_DESON.'!$A$9:$B$604,2),VLOOKUP($C73,'Orçamento Base'!$D$11:$G$2116,3,FALSE)))</f>
        <v>#N/A</v>
      </c>
      <c r="E73" s="208" t="e">
        <f>VLOOKUP($C73,'Orçamento Base'!$D$11:$S$1673,2,FALSE)</f>
        <v>#N/A</v>
      </c>
      <c r="F73" s="211">
        <f>Dados!$C$7</f>
        <v>44652</v>
      </c>
      <c r="G73" s="226" t="e">
        <f>VLOOKUP($C73,'Orçamento Base'!$D$11:$S$1673,4,FALSE)</f>
        <v>#N/A</v>
      </c>
      <c r="H73" s="377">
        <f>IFERROR(VLOOKUP($C73,'Orçamento Base'!$D$11:$S$1673,6,FALSE),0)</f>
        <v>0</v>
      </c>
      <c r="I73" s="208" t="e">
        <f>VLOOKUP($C73,'Orçamento Base'!$D$11:$S$1673,5,FALSE)</f>
        <v>#N/A</v>
      </c>
      <c r="J73" s="167" t="e">
        <f>IF(Comparativo!$E$6="Tabela Não Desonerada",VLOOKUP($C73,'Orçamento Base'!$D$11:$S$1673,12,FALSE),VLOOKUP($C73,#REF!,12,FALSE))</f>
        <v>#N/A</v>
      </c>
      <c r="K73" s="167">
        <f>IFERROR(IF(Comparativo!$E$6="Tabela Não Desonerada",VLOOKUP($C73,'Orçamento Base'!$D$11:$S$1673,16,FALSE),VLOOKUP($C73,#REF!,16,FALSE)),0)</f>
        <v>0</v>
      </c>
      <c r="L73" s="575" t="e">
        <f>IF(AND($D73="COMPOSICAO_PROPRIA",'Orçamento Base'!$N73="-"),"14,18%",IF(AND($D73="MERCADO",'Orçamento Base'!$N73="-"),"15,38%",IF(Comparativo!$E$6="Tabela Não Desonerada",VLOOKUP($C73,'Orçamento Base'!$D$11:$S$1673,11,FALSE),VLOOKUP($C73,#REF!,11,FALSE))))</f>
        <v>#N/A</v>
      </c>
      <c r="M73" s="209">
        <f>IF(Comparativo!$E$6="Tabela Não Desonerada",Encargos!$F$44,Encargos!$D$44)</f>
        <v>1.1122000000000001</v>
      </c>
      <c r="N73" s="320"/>
      <c r="O73" s="166" t="s">
        <v>101</v>
      </c>
      <c r="P73" s="321"/>
      <c r="Q73" s="166" t="s">
        <v>101</v>
      </c>
      <c r="R73" s="321"/>
      <c r="S73" s="322"/>
      <c r="T73" s="322"/>
    </row>
    <row r="74" spans="1:20">
      <c r="A74" s="207">
        <f>'Identificação-TCE'!$A$13</f>
        <v>1</v>
      </c>
      <c r="B74" s="168" t="e">
        <f>IF(AND(G74&lt;&gt;"",H74&gt;0,I74&lt;&gt;"",J74&lt;&gt;0,K74&lt;&gt;0),COUNT($B$11:B73)+1,"")</f>
        <v>#N/A</v>
      </c>
      <c r="C74" s="207">
        <f>IF('Orçamento Base'!$M73=0,0,'Orçamento Base'!$D73)</f>
        <v>0</v>
      </c>
      <c r="D74" s="212" t="e">
        <f>IF('Orçamento Base'!$F73=Aux.!$G$11,"CONTRATACAO_PUBLICA",IF(VLOOKUP($C74,'Orçamento Base'!$D$11:$G$2116,3,FALSE)="INDEXADO",VLOOKUP(VLOOKUP($C73,'Orçamento Base'!$D$11:$G$2116,2,FALSE),'Index N_DESON.'!$A$9:$B$604,2),VLOOKUP($C74,'Orçamento Base'!$D$11:$G$2116,3,FALSE)))</f>
        <v>#N/A</v>
      </c>
      <c r="E74" s="208" t="e">
        <f>VLOOKUP($C74,'Orçamento Base'!$D$11:$S$1673,2,FALSE)</f>
        <v>#N/A</v>
      </c>
      <c r="F74" s="211">
        <f>Dados!$C$7</f>
        <v>44652</v>
      </c>
      <c r="G74" s="226" t="e">
        <f>VLOOKUP($C74,'Orçamento Base'!$D$11:$S$1673,4,FALSE)</f>
        <v>#N/A</v>
      </c>
      <c r="H74" s="377">
        <f>IFERROR(VLOOKUP($C74,'Orçamento Base'!$D$11:$S$1673,6,FALSE),0)</f>
        <v>0</v>
      </c>
      <c r="I74" s="208" t="e">
        <f>VLOOKUP($C74,'Orçamento Base'!$D$11:$S$1673,5,FALSE)</f>
        <v>#N/A</v>
      </c>
      <c r="J74" s="167" t="e">
        <f>IF(Comparativo!$E$6="Tabela Não Desonerada",VLOOKUP($C74,'Orçamento Base'!$D$11:$S$1673,12,FALSE),VLOOKUP($C74,#REF!,12,FALSE))</f>
        <v>#N/A</v>
      </c>
      <c r="K74" s="167">
        <f>IFERROR(IF(Comparativo!$E$6="Tabela Não Desonerada",VLOOKUP($C74,'Orçamento Base'!$D$11:$S$1673,16,FALSE),VLOOKUP($C74,#REF!,16,FALSE)),0)</f>
        <v>0</v>
      </c>
      <c r="L74" s="575" t="e">
        <f>IF(AND($D74="COMPOSICAO_PROPRIA",'Orçamento Base'!$N74="-"),"14,18%",IF(AND($D74="MERCADO",'Orçamento Base'!$N74="-"),"15,38%",IF(Comparativo!$E$6="Tabela Não Desonerada",VLOOKUP($C74,'Orçamento Base'!$D$11:$S$1673,11,FALSE),VLOOKUP($C74,#REF!,11,FALSE))))</f>
        <v>#N/A</v>
      </c>
      <c r="M74" s="209">
        <f>IF(Comparativo!$E$6="Tabela Não Desonerada",Encargos!$F$44,Encargos!$D$44)</f>
        <v>1.1122000000000001</v>
      </c>
      <c r="N74" s="320"/>
      <c r="O74" s="166" t="s">
        <v>101</v>
      </c>
      <c r="P74" s="321"/>
      <c r="Q74" s="166" t="s">
        <v>101</v>
      </c>
      <c r="R74" s="321"/>
      <c r="S74" s="322"/>
      <c r="T74" s="322"/>
    </row>
    <row r="75" spans="1:20">
      <c r="A75" s="207">
        <f>'Identificação-TCE'!$A$13</f>
        <v>1</v>
      </c>
      <c r="B75" s="168" t="e">
        <f>IF(AND(G75&lt;&gt;"",H75&gt;0,I75&lt;&gt;"",J75&lt;&gt;0,K75&lt;&gt;0),COUNT($B$11:B74)+1,"")</f>
        <v>#N/A</v>
      </c>
      <c r="C75" s="207">
        <f>IF('Orçamento Base'!$M74=0,0,'Orçamento Base'!$D74)</f>
        <v>0</v>
      </c>
      <c r="D75" s="212" t="e">
        <f>IF('Orçamento Base'!$F74=Aux.!$G$11,"CONTRATACAO_PUBLICA",IF(VLOOKUP($C75,'Orçamento Base'!$D$11:$G$2116,3,FALSE)="INDEXADO",VLOOKUP(VLOOKUP($C74,'Orçamento Base'!$D$11:$G$2116,2,FALSE),'Index N_DESON.'!$A$9:$B$604,2),VLOOKUP($C75,'Orçamento Base'!$D$11:$G$2116,3,FALSE)))</f>
        <v>#N/A</v>
      </c>
      <c r="E75" s="208" t="e">
        <f>VLOOKUP($C75,'Orçamento Base'!$D$11:$S$1673,2,FALSE)</f>
        <v>#N/A</v>
      </c>
      <c r="F75" s="211">
        <f>Dados!$C$7</f>
        <v>44652</v>
      </c>
      <c r="G75" s="226" t="e">
        <f>VLOOKUP($C75,'Orçamento Base'!$D$11:$S$1673,4,FALSE)</f>
        <v>#N/A</v>
      </c>
      <c r="H75" s="377">
        <f>IFERROR(VLOOKUP($C75,'Orçamento Base'!$D$11:$S$1673,6,FALSE),0)</f>
        <v>0</v>
      </c>
      <c r="I75" s="208" t="e">
        <f>VLOOKUP($C75,'Orçamento Base'!$D$11:$S$1673,5,FALSE)</f>
        <v>#N/A</v>
      </c>
      <c r="J75" s="167" t="e">
        <f>IF(Comparativo!$E$6="Tabela Não Desonerada",VLOOKUP($C75,'Orçamento Base'!$D$11:$S$1673,12,FALSE),VLOOKUP($C75,#REF!,12,FALSE))</f>
        <v>#N/A</v>
      </c>
      <c r="K75" s="167">
        <f>IFERROR(IF(Comparativo!$E$6="Tabela Não Desonerada",VLOOKUP($C75,'Orçamento Base'!$D$11:$S$1673,16,FALSE),VLOOKUP($C75,#REF!,16,FALSE)),0)</f>
        <v>0</v>
      </c>
      <c r="L75" s="575" t="e">
        <f>IF(AND($D75="COMPOSICAO_PROPRIA",'Orçamento Base'!$N75="-"),"14,18%",IF(AND($D75="MERCADO",'Orçamento Base'!$N75="-"),"15,38%",IF(Comparativo!$E$6="Tabela Não Desonerada",VLOOKUP($C75,'Orçamento Base'!$D$11:$S$1673,11,FALSE),VLOOKUP($C75,#REF!,11,FALSE))))</f>
        <v>#N/A</v>
      </c>
      <c r="M75" s="209">
        <f>IF(Comparativo!$E$6="Tabela Não Desonerada",Encargos!$F$44,Encargos!$D$44)</f>
        <v>1.1122000000000001</v>
      </c>
      <c r="N75" s="320"/>
      <c r="O75" s="166" t="s">
        <v>101</v>
      </c>
      <c r="P75" s="321"/>
      <c r="Q75" s="166" t="s">
        <v>101</v>
      </c>
      <c r="R75" s="321"/>
      <c r="S75" s="322"/>
      <c r="T75" s="322"/>
    </row>
    <row r="76" spans="1:20">
      <c r="A76" s="207">
        <f>'Identificação-TCE'!$A$13</f>
        <v>1</v>
      </c>
      <c r="B76" s="168" t="e">
        <f>IF(AND(G76&lt;&gt;"",H76&gt;0,I76&lt;&gt;"",J76&lt;&gt;0,K76&lt;&gt;0),COUNT($B$11:B75)+1,"")</f>
        <v>#N/A</v>
      </c>
      <c r="C76" s="207">
        <f>IF('Orçamento Base'!$M75=0,0,'Orçamento Base'!$D75)</f>
        <v>0</v>
      </c>
      <c r="D76" s="212" t="e">
        <f>IF('Orçamento Base'!$F75=Aux.!$G$11,"CONTRATACAO_PUBLICA",IF(VLOOKUP($C76,'Orçamento Base'!$D$11:$G$2116,3,FALSE)="INDEXADO",VLOOKUP(VLOOKUP($C75,'Orçamento Base'!$D$11:$G$2116,2,FALSE),'Index N_DESON.'!$A$9:$B$604,2),VLOOKUP($C76,'Orçamento Base'!$D$11:$G$2116,3,FALSE)))</f>
        <v>#N/A</v>
      </c>
      <c r="E76" s="208" t="e">
        <f>VLOOKUP($C76,'Orçamento Base'!$D$11:$S$1673,2,FALSE)</f>
        <v>#N/A</v>
      </c>
      <c r="F76" s="211">
        <f>Dados!$C$7</f>
        <v>44652</v>
      </c>
      <c r="G76" s="226" t="e">
        <f>VLOOKUP($C76,'Orçamento Base'!$D$11:$S$1673,4,FALSE)</f>
        <v>#N/A</v>
      </c>
      <c r="H76" s="377">
        <f>IFERROR(VLOOKUP($C76,'Orçamento Base'!$D$11:$S$1673,6,FALSE),0)</f>
        <v>0</v>
      </c>
      <c r="I76" s="208" t="e">
        <f>VLOOKUP($C76,'Orçamento Base'!$D$11:$S$1673,5,FALSE)</f>
        <v>#N/A</v>
      </c>
      <c r="J76" s="167" t="e">
        <f>IF(Comparativo!$E$6="Tabela Não Desonerada",VLOOKUP($C76,'Orçamento Base'!$D$11:$S$1673,12,FALSE),VLOOKUP($C76,#REF!,12,FALSE))</f>
        <v>#N/A</v>
      </c>
      <c r="K76" s="167">
        <f>IFERROR(IF(Comparativo!$E$6="Tabela Não Desonerada",VLOOKUP($C76,'Orçamento Base'!$D$11:$S$1673,16,FALSE),VLOOKUP($C76,#REF!,16,FALSE)),0)</f>
        <v>0</v>
      </c>
      <c r="L76" s="575" t="e">
        <f>IF(AND($D76="COMPOSICAO_PROPRIA",'Orçamento Base'!$N76="-"),"14,18%",IF(AND($D76="MERCADO",'Orçamento Base'!$N76="-"),"15,38%",IF(Comparativo!$E$6="Tabela Não Desonerada",VLOOKUP($C76,'Orçamento Base'!$D$11:$S$1673,11,FALSE),VLOOKUP($C76,#REF!,11,FALSE))))</f>
        <v>#N/A</v>
      </c>
      <c r="M76" s="209">
        <f>IF(Comparativo!$E$6="Tabela Não Desonerada",Encargos!$F$44,Encargos!$D$44)</f>
        <v>1.1122000000000001</v>
      </c>
      <c r="N76" s="320"/>
      <c r="O76" s="166" t="s">
        <v>101</v>
      </c>
      <c r="P76" s="321"/>
      <c r="Q76" s="166" t="s">
        <v>101</v>
      </c>
      <c r="R76" s="321"/>
      <c r="S76" s="322"/>
      <c r="T76" s="322"/>
    </row>
    <row r="77" spans="1:20">
      <c r="A77" s="207">
        <f>'Identificação-TCE'!$A$13</f>
        <v>1</v>
      </c>
      <c r="B77" s="168" t="e">
        <f>IF(AND(G77&lt;&gt;"",H77&gt;0,I77&lt;&gt;"",J77&lt;&gt;0,K77&lt;&gt;0),COUNT($B$11:B76)+1,"")</f>
        <v>#N/A</v>
      </c>
      <c r="C77" s="207">
        <f>IF('Orçamento Base'!$M76=0,0,'Orçamento Base'!$D76)</f>
        <v>0</v>
      </c>
      <c r="D77" s="212" t="e">
        <f>IF('Orçamento Base'!$F76=Aux.!$G$11,"CONTRATACAO_PUBLICA",IF(VLOOKUP($C77,'Orçamento Base'!$D$11:$G$2116,3,FALSE)="INDEXADO",VLOOKUP(VLOOKUP($C76,'Orçamento Base'!$D$11:$G$2116,2,FALSE),'Index N_DESON.'!$A$9:$B$604,2),VLOOKUP($C77,'Orçamento Base'!$D$11:$G$2116,3,FALSE)))</f>
        <v>#N/A</v>
      </c>
      <c r="E77" s="208" t="e">
        <f>VLOOKUP($C77,'Orçamento Base'!$D$11:$S$1673,2,FALSE)</f>
        <v>#N/A</v>
      </c>
      <c r="F77" s="211">
        <f>Dados!$C$7</f>
        <v>44652</v>
      </c>
      <c r="G77" s="226" t="e">
        <f>VLOOKUP($C77,'Orçamento Base'!$D$11:$S$1673,4,FALSE)</f>
        <v>#N/A</v>
      </c>
      <c r="H77" s="377">
        <f>IFERROR(VLOOKUP($C77,'Orçamento Base'!$D$11:$S$1673,6,FALSE),0)</f>
        <v>0</v>
      </c>
      <c r="I77" s="208" t="e">
        <f>VLOOKUP($C77,'Orçamento Base'!$D$11:$S$1673,5,FALSE)</f>
        <v>#N/A</v>
      </c>
      <c r="J77" s="167" t="e">
        <f>IF(Comparativo!$E$6="Tabela Não Desonerada",VLOOKUP($C77,'Orçamento Base'!$D$11:$S$1673,12,FALSE),VLOOKUP($C77,#REF!,12,FALSE))</f>
        <v>#N/A</v>
      </c>
      <c r="K77" s="167">
        <f>IFERROR(IF(Comparativo!$E$6="Tabela Não Desonerada",VLOOKUP($C77,'Orçamento Base'!$D$11:$S$1673,16,FALSE),VLOOKUP($C77,#REF!,16,FALSE)),0)</f>
        <v>0</v>
      </c>
      <c r="L77" s="575" t="e">
        <f>IF(AND($D77="COMPOSICAO_PROPRIA",'Orçamento Base'!$N77="-"),"14,18%",IF(AND($D77="MERCADO",'Orçamento Base'!$N77="-"),"15,38%",IF(Comparativo!$E$6="Tabela Não Desonerada",VLOOKUP($C77,'Orçamento Base'!$D$11:$S$1673,11,FALSE),VLOOKUP($C77,#REF!,11,FALSE))))</f>
        <v>#N/A</v>
      </c>
      <c r="M77" s="209">
        <f>IF(Comparativo!$E$6="Tabela Não Desonerada",Encargos!$F$44,Encargos!$D$44)</f>
        <v>1.1122000000000001</v>
      </c>
      <c r="N77" s="320"/>
      <c r="O77" s="166" t="s">
        <v>101</v>
      </c>
      <c r="P77" s="321"/>
      <c r="Q77" s="166" t="s">
        <v>101</v>
      </c>
      <c r="R77" s="321"/>
      <c r="S77" s="322"/>
      <c r="T77" s="322"/>
    </row>
    <row r="78" spans="1:20">
      <c r="A78" s="207">
        <f>'Identificação-TCE'!$A$13</f>
        <v>1</v>
      </c>
      <c r="B78" s="168" t="e">
        <f>IF(AND(G78&lt;&gt;"",H78&gt;0,I78&lt;&gt;"",J78&lt;&gt;0,K78&lt;&gt;0),COUNT($B$11:B77)+1,"")</f>
        <v>#N/A</v>
      </c>
      <c r="C78" s="207">
        <f>IF('Orçamento Base'!$M77=0,0,'Orçamento Base'!$D77)</f>
        <v>0</v>
      </c>
      <c r="D78" s="212" t="e">
        <f>IF('Orçamento Base'!$F77=Aux.!$G$11,"CONTRATACAO_PUBLICA",IF(VLOOKUP($C78,'Orçamento Base'!$D$11:$G$2116,3,FALSE)="INDEXADO",VLOOKUP(VLOOKUP($C77,'Orçamento Base'!$D$11:$G$2116,2,FALSE),'Index N_DESON.'!$A$9:$B$604,2),VLOOKUP($C78,'Orçamento Base'!$D$11:$G$2116,3,FALSE)))</f>
        <v>#N/A</v>
      </c>
      <c r="E78" s="208" t="e">
        <f>VLOOKUP($C78,'Orçamento Base'!$D$11:$S$1673,2,FALSE)</f>
        <v>#N/A</v>
      </c>
      <c r="F78" s="211">
        <f>Dados!$C$7</f>
        <v>44652</v>
      </c>
      <c r="G78" s="226" t="e">
        <f>VLOOKUP($C78,'Orçamento Base'!$D$11:$S$1673,4,FALSE)</f>
        <v>#N/A</v>
      </c>
      <c r="H78" s="377">
        <f>IFERROR(VLOOKUP($C78,'Orçamento Base'!$D$11:$S$1673,6,FALSE),0)</f>
        <v>0</v>
      </c>
      <c r="I78" s="208" t="e">
        <f>VLOOKUP($C78,'Orçamento Base'!$D$11:$S$1673,5,FALSE)</f>
        <v>#N/A</v>
      </c>
      <c r="J78" s="167" t="e">
        <f>IF(Comparativo!$E$6="Tabela Não Desonerada",VLOOKUP($C78,'Orçamento Base'!$D$11:$S$1673,12,FALSE),VLOOKUP($C78,#REF!,12,FALSE))</f>
        <v>#N/A</v>
      </c>
      <c r="K78" s="167">
        <f>IFERROR(IF(Comparativo!$E$6="Tabela Não Desonerada",VLOOKUP($C78,'Orçamento Base'!$D$11:$S$1673,16,FALSE),VLOOKUP($C78,#REF!,16,FALSE)),0)</f>
        <v>0</v>
      </c>
      <c r="L78" s="575" t="e">
        <f>IF(AND($D78="COMPOSICAO_PROPRIA",'Orçamento Base'!$N78="-"),"14,18%",IF(AND($D78="MERCADO",'Orçamento Base'!$N78="-"),"15,38%",IF(Comparativo!$E$6="Tabela Não Desonerada",VLOOKUP($C78,'Orçamento Base'!$D$11:$S$1673,11,FALSE),VLOOKUP($C78,#REF!,11,FALSE))))</f>
        <v>#N/A</v>
      </c>
      <c r="M78" s="209">
        <f>IF(Comparativo!$E$6="Tabela Não Desonerada",Encargos!$F$44,Encargos!$D$44)</f>
        <v>1.1122000000000001</v>
      </c>
      <c r="N78" s="320"/>
      <c r="O78" s="166" t="s">
        <v>101</v>
      </c>
      <c r="P78" s="321"/>
      <c r="Q78" s="166" t="s">
        <v>101</v>
      </c>
      <c r="R78" s="321"/>
      <c r="S78" s="322"/>
      <c r="T78" s="322"/>
    </row>
    <row r="79" spans="1:20">
      <c r="A79" s="207">
        <f>'Identificação-TCE'!$A$13</f>
        <v>1</v>
      </c>
      <c r="B79" s="168" t="e">
        <f>IF(AND(G79&lt;&gt;"",H79&gt;0,I79&lt;&gt;"",J79&lt;&gt;0,K79&lt;&gt;0),COUNT($B$11:B78)+1,"")</f>
        <v>#N/A</v>
      </c>
      <c r="C79" s="207">
        <f>IF('Orçamento Base'!$M78=0,0,'Orçamento Base'!$D78)</f>
        <v>0</v>
      </c>
      <c r="D79" s="212" t="e">
        <f>IF('Orçamento Base'!$F78=Aux.!$G$11,"CONTRATACAO_PUBLICA",IF(VLOOKUP($C79,'Orçamento Base'!$D$11:$G$2116,3,FALSE)="INDEXADO",VLOOKUP(VLOOKUP($C78,'Orçamento Base'!$D$11:$G$2116,2,FALSE),'Index N_DESON.'!$A$9:$B$604,2),VLOOKUP($C79,'Orçamento Base'!$D$11:$G$2116,3,FALSE)))</f>
        <v>#N/A</v>
      </c>
      <c r="E79" s="208" t="e">
        <f>VLOOKUP($C79,'Orçamento Base'!$D$11:$S$1673,2,FALSE)</f>
        <v>#N/A</v>
      </c>
      <c r="F79" s="211">
        <f>Dados!$C$7</f>
        <v>44652</v>
      </c>
      <c r="G79" s="226" t="e">
        <f>VLOOKUP($C79,'Orçamento Base'!$D$11:$S$1673,4,FALSE)</f>
        <v>#N/A</v>
      </c>
      <c r="H79" s="377">
        <f>IFERROR(VLOOKUP($C79,'Orçamento Base'!$D$11:$S$1673,6,FALSE),0)</f>
        <v>0</v>
      </c>
      <c r="I79" s="208" t="e">
        <f>VLOOKUP($C79,'Orçamento Base'!$D$11:$S$1673,5,FALSE)</f>
        <v>#N/A</v>
      </c>
      <c r="J79" s="167" t="e">
        <f>IF(Comparativo!$E$6="Tabela Não Desonerada",VLOOKUP($C79,'Orçamento Base'!$D$11:$S$1673,12,FALSE),VLOOKUP($C79,#REF!,12,FALSE))</f>
        <v>#N/A</v>
      </c>
      <c r="K79" s="167">
        <f>IFERROR(IF(Comparativo!$E$6="Tabela Não Desonerada",VLOOKUP($C79,'Orçamento Base'!$D$11:$S$1673,16,FALSE),VLOOKUP($C79,#REF!,16,FALSE)),0)</f>
        <v>0</v>
      </c>
      <c r="L79" s="575" t="e">
        <f>IF(AND($D79="COMPOSICAO_PROPRIA",'Orçamento Base'!$N79="-"),"14,18%",IF(AND($D79="MERCADO",'Orçamento Base'!$N79="-"),"15,38%",IF(Comparativo!$E$6="Tabela Não Desonerada",VLOOKUP($C79,'Orçamento Base'!$D$11:$S$1673,11,FALSE),VLOOKUP($C79,#REF!,11,FALSE))))</f>
        <v>#N/A</v>
      </c>
      <c r="M79" s="209">
        <f>IF(Comparativo!$E$6="Tabela Não Desonerada",Encargos!$F$44,Encargos!$D$44)</f>
        <v>1.1122000000000001</v>
      </c>
      <c r="N79" s="320"/>
      <c r="O79" s="166" t="s">
        <v>101</v>
      </c>
      <c r="P79" s="321"/>
      <c r="Q79" s="166" t="s">
        <v>101</v>
      </c>
      <c r="R79" s="321"/>
      <c r="S79" s="322"/>
      <c r="T79" s="322"/>
    </row>
    <row r="80" spans="1:20">
      <c r="A80" s="207">
        <f>'Identificação-TCE'!$A$13</f>
        <v>1</v>
      </c>
      <c r="B80" s="168" t="e">
        <f>IF(AND(G80&lt;&gt;"",H80&gt;0,I80&lt;&gt;"",J80&lt;&gt;0,K80&lt;&gt;0),COUNT($B$11:B79)+1,"")</f>
        <v>#N/A</v>
      </c>
      <c r="C80" s="207">
        <f>IF('Orçamento Base'!$M79=0,0,'Orçamento Base'!$D79)</f>
        <v>0</v>
      </c>
      <c r="D80" s="212" t="e">
        <f>IF('Orçamento Base'!$F79=Aux.!$G$11,"CONTRATACAO_PUBLICA",IF(VLOOKUP($C80,'Orçamento Base'!$D$11:$G$2116,3,FALSE)="INDEXADO",VLOOKUP(VLOOKUP($C79,'Orçamento Base'!$D$11:$G$2116,2,FALSE),'Index N_DESON.'!$A$9:$B$604,2),VLOOKUP($C80,'Orçamento Base'!$D$11:$G$2116,3,FALSE)))</f>
        <v>#N/A</v>
      </c>
      <c r="E80" s="208" t="e">
        <f>VLOOKUP($C80,'Orçamento Base'!$D$11:$S$1673,2,FALSE)</f>
        <v>#N/A</v>
      </c>
      <c r="F80" s="211">
        <f>Dados!$C$7</f>
        <v>44652</v>
      </c>
      <c r="G80" s="226" t="e">
        <f>VLOOKUP($C80,'Orçamento Base'!$D$11:$S$1673,4,FALSE)</f>
        <v>#N/A</v>
      </c>
      <c r="H80" s="377">
        <f>IFERROR(VLOOKUP($C80,'Orçamento Base'!$D$11:$S$1673,6,FALSE),0)</f>
        <v>0</v>
      </c>
      <c r="I80" s="208" t="e">
        <f>VLOOKUP($C80,'Orçamento Base'!$D$11:$S$1673,5,FALSE)</f>
        <v>#N/A</v>
      </c>
      <c r="J80" s="167" t="e">
        <f>IF(Comparativo!$E$6="Tabela Não Desonerada",VLOOKUP($C80,'Orçamento Base'!$D$11:$S$1673,12,FALSE),VLOOKUP($C80,#REF!,12,FALSE))</f>
        <v>#N/A</v>
      </c>
      <c r="K80" s="167">
        <f>IFERROR(IF(Comparativo!$E$6="Tabela Não Desonerada",VLOOKUP($C80,'Orçamento Base'!$D$11:$S$1673,16,FALSE),VLOOKUP($C80,#REF!,16,FALSE)),0)</f>
        <v>0</v>
      </c>
      <c r="L80" s="575" t="e">
        <f>IF(AND($D80="COMPOSICAO_PROPRIA",'Orçamento Base'!$N80="-"),"14,18%",IF(AND($D80="MERCADO",'Orçamento Base'!$N80="-"),"15,38%",IF(Comparativo!$E$6="Tabela Não Desonerada",VLOOKUP($C80,'Orçamento Base'!$D$11:$S$1673,11,FALSE),VLOOKUP($C80,#REF!,11,FALSE))))</f>
        <v>#N/A</v>
      </c>
      <c r="M80" s="209">
        <f>IF(Comparativo!$E$6="Tabela Não Desonerada",Encargos!$F$44,Encargos!$D$44)</f>
        <v>1.1122000000000001</v>
      </c>
      <c r="N80" s="320"/>
      <c r="O80" s="166" t="s">
        <v>101</v>
      </c>
      <c r="P80" s="321"/>
      <c r="Q80" s="166" t="s">
        <v>101</v>
      </c>
      <c r="R80" s="321"/>
      <c r="S80" s="322"/>
      <c r="T80" s="322"/>
    </row>
    <row r="81" spans="1:20">
      <c r="A81" s="207">
        <f>'Identificação-TCE'!$A$13</f>
        <v>1</v>
      </c>
      <c r="B81" s="168" t="e">
        <f>IF(AND(G81&lt;&gt;"",H81&gt;0,I81&lt;&gt;"",J81&lt;&gt;0,K81&lt;&gt;0),COUNT($B$11:B80)+1,"")</f>
        <v>#N/A</v>
      </c>
      <c r="C81" s="207">
        <f>IF('Orçamento Base'!$M80=0,0,'Orçamento Base'!$D80)</f>
        <v>0</v>
      </c>
      <c r="D81" s="212" t="e">
        <f>IF('Orçamento Base'!$F80=Aux.!$G$11,"CONTRATACAO_PUBLICA",IF(VLOOKUP($C81,'Orçamento Base'!$D$11:$G$2116,3,FALSE)="INDEXADO",VLOOKUP(VLOOKUP($C80,'Orçamento Base'!$D$11:$G$2116,2,FALSE),'Index N_DESON.'!$A$9:$B$604,2),VLOOKUP($C81,'Orçamento Base'!$D$11:$G$2116,3,FALSE)))</f>
        <v>#N/A</v>
      </c>
      <c r="E81" s="208" t="e">
        <f>VLOOKUP($C81,'Orçamento Base'!$D$11:$S$1673,2,FALSE)</f>
        <v>#N/A</v>
      </c>
      <c r="F81" s="211">
        <f>Dados!$C$7</f>
        <v>44652</v>
      </c>
      <c r="G81" s="226" t="e">
        <f>VLOOKUP($C81,'Orçamento Base'!$D$11:$S$1673,4,FALSE)</f>
        <v>#N/A</v>
      </c>
      <c r="H81" s="377">
        <f>IFERROR(VLOOKUP($C81,'Orçamento Base'!$D$11:$S$1673,6,FALSE),0)</f>
        <v>0</v>
      </c>
      <c r="I81" s="208" t="e">
        <f>VLOOKUP($C81,'Orçamento Base'!$D$11:$S$1673,5,FALSE)</f>
        <v>#N/A</v>
      </c>
      <c r="J81" s="167" t="e">
        <f>IF(Comparativo!$E$6="Tabela Não Desonerada",VLOOKUP($C81,'Orçamento Base'!$D$11:$S$1673,12,FALSE),VLOOKUP($C81,#REF!,12,FALSE))</f>
        <v>#N/A</v>
      </c>
      <c r="K81" s="167">
        <f>IFERROR(IF(Comparativo!$E$6="Tabela Não Desonerada",VLOOKUP($C81,'Orçamento Base'!$D$11:$S$1673,16,FALSE),VLOOKUP($C81,#REF!,16,FALSE)),0)</f>
        <v>0</v>
      </c>
      <c r="L81" s="575" t="e">
        <f>IF(AND($D81="COMPOSICAO_PROPRIA",'Orçamento Base'!$N81="-"),"14,18%",IF(AND($D81="MERCADO",'Orçamento Base'!$N81="-"),"15,38%",IF(Comparativo!$E$6="Tabela Não Desonerada",VLOOKUP($C81,'Orçamento Base'!$D$11:$S$1673,11,FALSE),VLOOKUP($C81,#REF!,11,FALSE))))</f>
        <v>#N/A</v>
      </c>
      <c r="M81" s="209">
        <f>IF(Comparativo!$E$6="Tabela Não Desonerada",Encargos!$F$44,Encargos!$D$44)</f>
        <v>1.1122000000000001</v>
      </c>
      <c r="N81" s="320"/>
      <c r="O81" s="166" t="s">
        <v>101</v>
      </c>
      <c r="P81" s="321"/>
      <c r="Q81" s="166" t="s">
        <v>101</v>
      </c>
      <c r="R81" s="321"/>
      <c r="S81" s="322"/>
      <c r="T81" s="322"/>
    </row>
    <row r="82" spans="1:20">
      <c r="A82" s="207">
        <f>'Identificação-TCE'!$A$13</f>
        <v>1</v>
      </c>
      <c r="B82" s="168" t="e">
        <f>IF(AND(G82&lt;&gt;"",H82&gt;0,I82&lt;&gt;"",J82&lt;&gt;0,K82&lt;&gt;0),COUNT($B$11:B81)+1,"")</f>
        <v>#N/A</v>
      </c>
      <c r="C82" s="207">
        <f>IF('Orçamento Base'!$M81=0,0,'Orçamento Base'!$D81)</f>
        <v>0</v>
      </c>
      <c r="D82" s="212" t="e">
        <f>IF('Orçamento Base'!$F81=Aux.!$G$11,"CONTRATACAO_PUBLICA",IF(VLOOKUP($C82,'Orçamento Base'!$D$11:$G$2116,3,FALSE)="INDEXADO",VLOOKUP(VLOOKUP($C81,'Orçamento Base'!$D$11:$G$2116,2,FALSE),'Index N_DESON.'!$A$9:$B$604,2),VLOOKUP($C82,'Orçamento Base'!$D$11:$G$2116,3,FALSE)))</f>
        <v>#N/A</v>
      </c>
      <c r="E82" s="208" t="e">
        <f>VLOOKUP($C82,'Orçamento Base'!$D$11:$S$1673,2,FALSE)</f>
        <v>#N/A</v>
      </c>
      <c r="F82" s="211">
        <f>Dados!$C$7</f>
        <v>44652</v>
      </c>
      <c r="G82" s="226" t="e">
        <f>VLOOKUP($C82,'Orçamento Base'!$D$11:$S$1673,4,FALSE)</f>
        <v>#N/A</v>
      </c>
      <c r="H82" s="377">
        <f>IFERROR(VLOOKUP($C82,'Orçamento Base'!$D$11:$S$1673,6,FALSE),0)</f>
        <v>0</v>
      </c>
      <c r="I82" s="208" t="e">
        <f>VLOOKUP($C82,'Orçamento Base'!$D$11:$S$1673,5,FALSE)</f>
        <v>#N/A</v>
      </c>
      <c r="J82" s="167" t="e">
        <f>IF(Comparativo!$E$6="Tabela Não Desonerada",VLOOKUP($C82,'Orçamento Base'!$D$11:$S$1673,12,FALSE),VLOOKUP($C82,#REF!,12,FALSE))</f>
        <v>#N/A</v>
      </c>
      <c r="K82" s="167">
        <f>IFERROR(IF(Comparativo!$E$6="Tabela Não Desonerada",VLOOKUP($C82,'Orçamento Base'!$D$11:$S$1673,16,FALSE),VLOOKUP($C82,#REF!,16,FALSE)),0)</f>
        <v>0</v>
      </c>
      <c r="L82" s="575" t="e">
        <f>IF(AND($D82="COMPOSICAO_PROPRIA",'Orçamento Base'!$N82="-"),"14,18%",IF(AND($D82="MERCADO",'Orçamento Base'!$N82="-"),"15,38%",IF(Comparativo!$E$6="Tabela Não Desonerada",VLOOKUP($C82,'Orçamento Base'!$D$11:$S$1673,11,FALSE),VLOOKUP($C82,#REF!,11,FALSE))))</f>
        <v>#N/A</v>
      </c>
      <c r="M82" s="209">
        <f>IF(Comparativo!$E$6="Tabela Não Desonerada",Encargos!$F$44,Encargos!$D$44)</f>
        <v>1.1122000000000001</v>
      </c>
      <c r="N82" s="320"/>
      <c r="O82" s="166" t="s">
        <v>101</v>
      </c>
      <c r="P82" s="321"/>
      <c r="Q82" s="166" t="s">
        <v>101</v>
      </c>
      <c r="R82" s="321"/>
      <c r="S82" s="322"/>
      <c r="T82" s="322"/>
    </row>
    <row r="83" spans="1:20">
      <c r="A83" s="207">
        <f>'Identificação-TCE'!$A$13</f>
        <v>1</v>
      </c>
      <c r="B83" s="168" t="e">
        <f>IF(AND(G83&lt;&gt;"",H83&gt;0,I83&lt;&gt;"",J83&lt;&gt;0,K83&lt;&gt;0),COUNT($B$11:B82)+1,"")</f>
        <v>#N/A</v>
      </c>
      <c r="C83" s="207">
        <f>IF('Orçamento Base'!$M82=0,0,'Orçamento Base'!$D82)</f>
        <v>0</v>
      </c>
      <c r="D83" s="212" t="e">
        <f>IF('Orçamento Base'!$F82=Aux.!$G$11,"CONTRATACAO_PUBLICA",IF(VLOOKUP($C83,'Orçamento Base'!$D$11:$G$2116,3,FALSE)="INDEXADO",VLOOKUP(VLOOKUP($C82,'Orçamento Base'!$D$11:$G$2116,2,FALSE),'Index N_DESON.'!$A$9:$B$604,2),VLOOKUP($C83,'Orçamento Base'!$D$11:$G$2116,3,FALSE)))</f>
        <v>#N/A</v>
      </c>
      <c r="E83" s="208" t="e">
        <f>VLOOKUP($C83,'Orçamento Base'!$D$11:$S$1673,2,FALSE)</f>
        <v>#N/A</v>
      </c>
      <c r="F83" s="211">
        <f>Dados!$C$7</f>
        <v>44652</v>
      </c>
      <c r="G83" s="226" t="e">
        <f>VLOOKUP($C83,'Orçamento Base'!$D$11:$S$1673,4,FALSE)</f>
        <v>#N/A</v>
      </c>
      <c r="H83" s="377">
        <f>IFERROR(VLOOKUP($C83,'Orçamento Base'!$D$11:$S$1673,6,FALSE),0)</f>
        <v>0</v>
      </c>
      <c r="I83" s="208" t="e">
        <f>VLOOKUP($C83,'Orçamento Base'!$D$11:$S$1673,5,FALSE)</f>
        <v>#N/A</v>
      </c>
      <c r="J83" s="167" t="e">
        <f>IF(Comparativo!$E$6="Tabela Não Desonerada",VLOOKUP($C83,'Orçamento Base'!$D$11:$S$1673,12,FALSE),VLOOKUP($C83,#REF!,12,FALSE))</f>
        <v>#N/A</v>
      </c>
      <c r="K83" s="167">
        <f>IFERROR(IF(Comparativo!$E$6="Tabela Não Desonerada",VLOOKUP($C83,'Orçamento Base'!$D$11:$S$1673,16,FALSE),VLOOKUP($C83,#REF!,16,FALSE)),0)</f>
        <v>0</v>
      </c>
      <c r="L83" s="575" t="e">
        <f>IF(AND($D83="COMPOSICAO_PROPRIA",'Orçamento Base'!$N83="-"),"14,18%",IF(AND($D83="MERCADO",'Orçamento Base'!$N83="-"),"15,38%",IF(Comparativo!$E$6="Tabela Não Desonerada",VLOOKUP($C83,'Orçamento Base'!$D$11:$S$1673,11,FALSE),VLOOKUP($C83,#REF!,11,FALSE))))</f>
        <v>#N/A</v>
      </c>
      <c r="M83" s="209">
        <f>IF(Comparativo!$E$6="Tabela Não Desonerada",Encargos!$F$44,Encargos!$D$44)</f>
        <v>1.1122000000000001</v>
      </c>
      <c r="N83" s="320"/>
      <c r="O83" s="166" t="s">
        <v>101</v>
      </c>
      <c r="P83" s="321"/>
      <c r="Q83" s="166" t="s">
        <v>101</v>
      </c>
      <c r="R83" s="321"/>
      <c r="S83" s="322"/>
      <c r="T83" s="322"/>
    </row>
    <row r="84" spans="1:20">
      <c r="A84" s="207">
        <f>'Identificação-TCE'!$A$13</f>
        <v>1</v>
      </c>
      <c r="B84" s="168" t="e">
        <f>IF(AND(G84&lt;&gt;"",H84&gt;0,I84&lt;&gt;"",J84&lt;&gt;0,K84&lt;&gt;0),COUNT($B$11:B83)+1,"")</f>
        <v>#N/A</v>
      </c>
      <c r="C84" s="207">
        <f>IF('Orçamento Base'!$M83=0,0,'Orçamento Base'!$D83)</f>
        <v>0</v>
      </c>
      <c r="D84" s="212" t="e">
        <f>IF('Orçamento Base'!$F83=Aux.!$G$11,"CONTRATACAO_PUBLICA",IF(VLOOKUP($C84,'Orçamento Base'!$D$11:$G$2116,3,FALSE)="INDEXADO",VLOOKUP(VLOOKUP($C83,'Orçamento Base'!$D$11:$G$2116,2,FALSE),'Index N_DESON.'!$A$9:$B$604,2),VLOOKUP($C84,'Orçamento Base'!$D$11:$G$2116,3,FALSE)))</f>
        <v>#N/A</v>
      </c>
      <c r="E84" s="208" t="e">
        <f>VLOOKUP($C84,'Orçamento Base'!$D$11:$S$1673,2,FALSE)</f>
        <v>#N/A</v>
      </c>
      <c r="F84" s="211">
        <f>Dados!$C$7</f>
        <v>44652</v>
      </c>
      <c r="G84" s="226" t="e">
        <f>VLOOKUP($C84,'Orçamento Base'!$D$11:$S$1673,4,FALSE)</f>
        <v>#N/A</v>
      </c>
      <c r="H84" s="377">
        <f>IFERROR(VLOOKUP($C84,'Orçamento Base'!$D$11:$S$1673,6,FALSE),0)</f>
        <v>0</v>
      </c>
      <c r="I84" s="208" t="e">
        <f>VLOOKUP($C84,'Orçamento Base'!$D$11:$S$1673,5,FALSE)</f>
        <v>#N/A</v>
      </c>
      <c r="J84" s="167" t="e">
        <f>IF(Comparativo!$E$6="Tabela Não Desonerada",VLOOKUP($C84,'Orçamento Base'!$D$11:$S$1673,12,FALSE),VLOOKUP($C84,#REF!,12,FALSE))</f>
        <v>#N/A</v>
      </c>
      <c r="K84" s="167">
        <f>IFERROR(IF(Comparativo!$E$6="Tabela Não Desonerada",VLOOKUP($C84,'Orçamento Base'!$D$11:$S$1673,16,FALSE),VLOOKUP($C84,#REF!,16,FALSE)),0)</f>
        <v>0</v>
      </c>
      <c r="L84" s="575" t="e">
        <f>IF(AND($D84="COMPOSICAO_PROPRIA",'Orçamento Base'!$N84="-"),"14,18%",IF(AND($D84="MERCADO",'Orçamento Base'!$N84="-"),"15,38%",IF(Comparativo!$E$6="Tabela Não Desonerada",VLOOKUP($C84,'Orçamento Base'!$D$11:$S$1673,11,FALSE),VLOOKUP($C84,#REF!,11,FALSE))))</f>
        <v>#N/A</v>
      </c>
      <c r="M84" s="209">
        <f>IF(Comparativo!$E$6="Tabela Não Desonerada",Encargos!$F$44,Encargos!$D$44)</f>
        <v>1.1122000000000001</v>
      </c>
      <c r="N84" s="320"/>
      <c r="O84" s="166" t="s">
        <v>101</v>
      </c>
      <c r="P84" s="321"/>
      <c r="Q84" s="166" t="s">
        <v>101</v>
      </c>
      <c r="R84" s="321"/>
      <c r="S84" s="322"/>
      <c r="T84" s="322"/>
    </row>
    <row r="85" spans="1:20">
      <c r="A85" s="207">
        <f>'Identificação-TCE'!$A$13</f>
        <v>1</v>
      </c>
      <c r="B85" s="168" t="e">
        <f>IF(AND(G85&lt;&gt;"",H85&gt;0,I85&lt;&gt;"",J85&lt;&gt;0,K85&lt;&gt;0),COUNT($B$11:B84)+1,"")</f>
        <v>#N/A</v>
      </c>
      <c r="C85" s="207">
        <f>IF('Orçamento Base'!$M84=0,0,'Orçamento Base'!$D84)</f>
        <v>0</v>
      </c>
      <c r="D85" s="212" t="e">
        <f>IF('Orçamento Base'!$F84=Aux.!$G$11,"CONTRATACAO_PUBLICA",IF(VLOOKUP($C85,'Orçamento Base'!$D$11:$G$2116,3,FALSE)="INDEXADO",VLOOKUP(VLOOKUP($C84,'Orçamento Base'!$D$11:$G$2116,2,FALSE),'Index N_DESON.'!$A$9:$B$604,2),VLOOKUP($C85,'Orçamento Base'!$D$11:$G$2116,3,FALSE)))</f>
        <v>#N/A</v>
      </c>
      <c r="E85" s="208" t="e">
        <f>VLOOKUP($C85,'Orçamento Base'!$D$11:$S$1673,2,FALSE)</f>
        <v>#N/A</v>
      </c>
      <c r="F85" s="211">
        <f>Dados!$C$7</f>
        <v>44652</v>
      </c>
      <c r="G85" s="226" t="e">
        <f>VLOOKUP($C85,'Orçamento Base'!$D$11:$S$1673,4,FALSE)</f>
        <v>#N/A</v>
      </c>
      <c r="H85" s="377">
        <f>IFERROR(VLOOKUP($C85,'Orçamento Base'!$D$11:$S$1673,6,FALSE),0)</f>
        <v>0</v>
      </c>
      <c r="I85" s="208" t="e">
        <f>VLOOKUP($C85,'Orçamento Base'!$D$11:$S$1673,5,FALSE)</f>
        <v>#N/A</v>
      </c>
      <c r="J85" s="167" t="e">
        <f>IF(Comparativo!$E$6="Tabela Não Desonerada",VLOOKUP($C85,'Orçamento Base'!$D$11:$S$1673,12,FALSE),VLOOKUP($C85,#REF!,12,FALSE))</f>
        <v>#N/A</v>
      </c>
      <c r="K85" s="167">
        <f>IFERROR(IF(Comparativo!$E$6="Tabela Não Desonerada",VLOOKUP($C85,'Orçamento Base'!$D$11:$S$1673,16,FALSE),VLOOKUP($C85,#REF!,16,FALSE)),0)</f>
        <v>0</v>
      </c>
      <c r="L85" s="575" t="e">
        <f>IF(AND($D85="COMPOSICAO_PROPRIA",'Orçamento Base'!$N85="-"),"14,18%",IF(AND($D85="MERCADO",'Orçamento Base'!$N85="-"),"15,38%",IF(Comparativo!$E$6="Tabela Não Desonerada",VLOOKUP($C85,'Orçamento Base'!$D$11:$S$1673,11,FALSE),VLOOKUP($C85,#REF!,11,FALSE))))</f>
        <v>#N/A</v>
      </c>
      <c r="M85" s="209">
        <f>IF(Comparativo!$E$6="Tabela Não Desonerada",Encargos!$F$44,Encargos!$D$44)</f>
        <v>1.1122000000000001</v>
      </c>
      <c r="N85" s="320"/>
      <c r="O85" s="166" t="s">
        <v>101</v>
      </c>
      <c r="P85" s="321"/>
      <c r="Q85" s="166" t="s">
        <v>101</v>
      </c>
      <c r="R85" s="321"/>
      <c r="S85" s="322"/>
      <c r="T85" s="322"/>
    </row>
    <row r="86" spans="1:20">
      <c r="A86" s="207">
        <f>'Identificação-TCE'!$A$13</f>
        <v>1</v>
      </c>
      <c r="B86" s="168" t="e">
        <f>IF(AND(G86&lt;&gt;"",H86&gt;0,I86&lt;&gt;"",J86&lt;&gt;0,K86&lt;&gt;0),COUNT($B$11:B85)+1,"")</f>
        <v>#N/A</v>
      </c>
      <c r="C86" s="207">
        <f>IF('Orçamento Base'!$M85=0,0,'Orçamento Base'!$D85)</f>
        <v>0</v>
      </c>
      <c r="D86" s="212" t="e">
        <f>IF('Orçamento Base'!$F85=Aux.!$G$11,"CONTRATACAO_PUBLICA",IF(VLOOKUP($C86,'Orçamento Base'!$D$11:$G$2116,3,FALSE)="INDEXADO",VLOOKUP(VLOOKUP($C85,'Orçamento Base'!$D$11:$G$2116,2,FALSE),'Index N_DESON.'!$A$9:$B$604,2),VLOOKUP($C86,'Orçamento Base'!$D$11:$G$2116,3,FALSE)))</f>
        <v>#N/A</v>
      </c>
      <c r="E86" s="208" t="e">
        <f>VLOOKUP($C86,'Orçamento Base'!$D$11:$S$1673,2,FALSE)</f>
        <v>#N/A</v>
      </c>
      <c r="F86" s="211">
        <f>Dados!$C$7</f>
        <v>44652</v>
      </c>
      <c r="G86" s="226" t="e">
        <f>VLOOKUP($C86,'Orçamento Base'!$D$11:$S$1673,4,FALSE)</f>
        <v>#N/A</v>
      </c>
      <c r="H86" s="377">
        <f>IFERROR(VLOOKUP($C86,'Orçamento Base'!$D$11:$S$1673,6,FALSE),0)</f>
        <v>0</v>
      </c>
      <c r="I86" s="208" t="e">
        <f>VLOOKUP($C86,'Orçamento Base'!$D$11:$S$1673,5,FALSE)</f>
        <v>#N/A</v>
      </c>
      <c r="J86" s="167" t="e">
        <f>IF(Comparativo!$E$6="Tabela Não Desonerada",VLOOKUP($C86,'Orçamento Base'!$D$11:$S$1673,12,FALSE),VLOOKUP($C86,#REF!,12,FALSE))</f>
        <v>#N/A</v>
      </c>
      <c r="K86" s="167">
        <f>IFERROR(IF(Comparativo!$E$6="Tabela Não Desonerada",VLOOKUP($C86,'Orçamento Base'!$D$11:$S$1673,16,FALSE),VLOOKUP($C86,#REF!,16,FALSE)),0)</f>
        <v>0</v>
      </c>
      <c r="L86" s="575" t="e">
        <f>IF(AND($D86="COMPOSICAO_PROPRIA",'Orçamento Base'!$N86="-"),"14,18%",IF(AND($D86="MERCADO",'Orçamento Base'!$N86="-"),"15,38%",IF(Comparativo!$E$6="Tabela Não Desonerada",VLOOKUP($C86,'Orçamento Base'!$D$11:$S$1673,11,FALSE),VLOOKUP($C86,#REF!,11,FALSE))))</f>
        <v>#N/A</v>
      </c>
      <c r="M86" s="209">
        <f>IF(Comparativo!$E$6="Tabela Não Desonerada",Encargos!$F$44,Encargos!$D$44)</f>
        <v>1.1122000000000001</v>
      </c>
      <c r="N86" s="320"/>
      <c r="O86" s="166" t="s">
        <v>101</v>
      </c>
      <c r="P86" s="321"/>
      <c r="Q86" s="166" t="s">
        <v>101</v>
      </c>
      <c r="R86" s="321"/>
      <c r="S86" s="322"/>
      <c r="T86" s="322"/>
    </row>
    <row r="87" spans="1:20">
      <c r="A87" s="207">
        <f>'Identificação-TCE'!$A$13</f>
        <v>1</v>
      </c>
      <c r="B87" s="168" t="e">
        <f>IF(AND(G87&lt;&gt;"",H87&gt;0,I87&lt;&gt;"",J87&lt;&gt;0,K87&lt;&gt;0),COUNT($B$11:B86)+1,"")</f>
        <v>#N/A</v>
      </c>
      <c r="C87" s="207">
        <f>IF('Orçamento Base'!$M86=0,0,'Orçamento Base'!$D86)</f>
        <v>0</v>
      </c>
      <c r="D87" s="212" t="e">
        <f>IF('Orçamento Base'!$F86=Aux.!$G$11,"CONTRATACAO_PUBLICA",IF(VLOOKUP($C87,'Orçamento Base'!$D$11:$G$2116,3,FALSE)="INDEXADO",VLOOKUP(VLOOKUP($C86,'Orçamento Base'!$D$11:$G$2116,2,FALSE),'Index N_DESON.'!$A$9:$B$604,2),VLOOKUP($C87,'Orçamento Base'!$D$11:$G$2116,3,FALSE)))</f>
        <v>#N/A</v>
      </c>
      <c r="E87" s="208" t="e">
        <f>VLOOKUP($C87,'Orçamento Base'!$D$11:$S$1673,2,FALSE)</f>
        <v>#N/A</v>
      </c>
      <c r="F87" s="211">
        <f>Dados!$C$7</f>
        <v>44652</v>
      </c>
      <c r="G87" s="226" t="e">
        <f>VLOOKUP($C87,'Orçamento Base'!$D$11:$S$1673,4,FALSE)</f>
        <v>#N/A</v>
      </c>
      <c r="H87" s="377">
        <f>IFERROR(VLOOKUP($C87,'Orçamento Base'!$D$11:$S$1673,6,FALSE),0)</f>
        <v>0</v>
      </c>
      <c r="I87" s="208" t="e">
        <f>VLOOKUP($C87,'Orçamento Base'!$D$11:$S$1673,5,FALSE)</f>
        <v>#N/A</v>
      </c>
      <c r="J87" s="167" t="e">
        <f>IF(Comparativo!$E$6="Tabela Não Desonerada",VLOOKUP($C87,'Orçamento Base'!$D$11:$S$1673,12,FALSE),VLOOKUP($C87,#REF!,12,FALSE))</f>
        <v>#N/A</v>
      </c>
      <c r="K87" s="167">
        <f>IFERROR(IF(Comparativo!$E$6="Tabela Não Desonerada",VLOOKUP($C87,'Orçamento Base'!$D$11:$S$1673,16,FALSE),VLOOKUP($C87,#REF!,16,FALSE)),0)</f>
        <v>0</v>
      </c>
      <c r="L87" s="575" t="e">
        <f>IF(AND($D87="COMPOSICAO_PROPRIA",'Orçamento Base'!$N87="-"),"14,18%",IF(AND($D87="MERCADO",'Orçamento Base'!$N87="-"),"15,38%",IF(Comparativo!$E$6="Tabela Não Desonerada",VLOOKUP($C87,'Orçamento Base'!$D$11:$S$1673,11,FALSE),VLOOKUP($C87,#REF!,11,FALSE))))</f>
        <v>#N/A</v>
      </c>
      <c r="M87" s="209">
        <f>IF(Comparativo!$E$6="Tabela Não Desonerada",Encargos!$F$44,Encargos!$D$44)</f>
        <v>1.1122000000000001</v>
      </c>
      <c r="N87" s="320"/>
      <c r="O87" s="166" t="s">
        <v>101</v>
      </c>
      <c r="P87" s="321"/>
      <c r="Q87" s="166" t="s">
        <v>101</v>
      </c>
      <c r="R87" s="321"/>
      <c r="S87" s="322"/>
      <c r="T87" s="322"/>
    </row>
    <row r="88" spans="1:20">
      <c r="A88" s="207">
        <f>'Identificação-TCE'!$A$13</f>
        <v>1</v>
      </c>
      <c r="B88" s="168" t="e">
        <f>IF(AND(G88&lt;&gt;"",H88&gt;0,I88&lt;&gt;"",J88&lt;&gt;0,K88&lt;&gt;0),COUNT($B$11:B87)+1,"")</f>
        <v>#N/A</v>
      </c>
      <c r="C88" s="207">
        <f>IF('Orçamento Base'!$M87=0,0,'Orçamento Base'!$D87)</f>
        <v>0</v>
      </c>
      <c r="D88" s="212" t="e">
        <f>IF('Orçamento Base'!$F87=Aux.!$G$11,"CONTRATACAO_PUBLICA",IF(VLOOKUP($C88,'Orçamento Base'!$D$11:$G$2116,3,FALSE)="INDEXADO",VLOOKUP(VLOOKUP($C87,'Orçamento Base'!$D$11:$G$2116,2,FALSE),'Index N_DESON.'!$A$9:$B$604,2),VLOOKUP($C88,'Orçamento Base'!$D$11:$G$2116,3,FALSE)))</f>
        <v>#N/A</v>
      </c>
      <c r="E88" s="208" t="e">
        <f>VLOOKUP($C88,'Orçamento Base'!$D$11:$S$1673,2,FALSE)</f>
        <v>#N/A</v>
      </c>
      <c r="F88" s="211">
        <f>Dados!$C$7</f>
        <v>44652</v>
      </c>
      <c r="G88" s="226" t="e">
        <f>VLOOKUP($C88,'Orçamento Base'!$D$11:$S$1673,4,FALSE)</f>
        <v>#N/A</v>
      </c>
      <c r="H88" s="377">
        <f>IFERROR(VLOOKUP($C88,'Orçamento Base'!$D$11:$S$1673,6,FALSE),0)</f>
        <v>0</v>
      </c>
      <c r="I88" s="208" t="e">
        <f>VLOOKUP($C88,'Orçamento Base'!$D$11:$S$1673,5,FALSE)</f>
        <v>#N/A</v>
      </c>
      <c r="J88" s="167" t="e">
        <f>IF(Comparativo!$E$6="Tabela Não Desonerada",VLOOKUP($C88,'Orçamento Base'!$D$11:$S$1673,12,FALSE),VLOOKUP($C88,#REF!,12,FALSE))</f>
        <v>#N/A</v>
      </c>
      <c r="K88" s="167">
        <f>IFERROR(IF(Comparativo!$E$6="Tabela Não Desonerada",VLOOKUP($C88,'Orçamento Base'!$D$11:$S$1673,16,FALSE),VLOOKUP($C88,#REF!,16,FALSE)),0)</f>
        <v>0</v>
      </c>
      <c r="L88" s="575" t="e">
        <f>IF(AND($D88="COMPOSICAO_PROPRIA",'Orçamento Base'!$N88="-"),"14,18%",IF(AND($D88="MERCADO",'Orçamento Base'!$N88="-"),"15,38%",IF(Comparativo!$E$6="Tabela Não Desonerada",VLOOKUP($C88,'Orçamento Base'!$D$11:$S$1673,11,FALSE),VLOOKUP($C88,#REF!,11,FALSE))))</f>
        <v>#N/A</v>
      </c>
      <c r="M88" s="209">
        <f>IF(Comparativo!$E$6="Tabela Não Desonerada",Encargos!$F$44,Encargos!$D$44)</f>
        <v>1.1122000000000001</v>
      </c>
      <c r="N88" s="320"/>
      <c r="O88" s="166" t="s">
        <v>101</v>
      </c>
      <c r="P88" s="321"/>
      <c r="Q88" s="166" t="s">
        <v>101</v>
      </c>
      <c r="R88" s="321"/>
      <c r="S88" s="322"/>
      <c r="T88" s="322"/>
    </row>
    <row r="89" spans="1:20">
      <c r="A89" s="207">
        <f>'Identificação-TCE'!$A$13</f>
        <v>1</v>
      </c>
      <c r="B89" s="168" t="e">
        <f>IF(AND(G89&lt;&gt;"",H89&gt;0,I89&lt;&gt;"",J89&lt;&gt;0,K89&lt;&gt;0),COUNT($B$11:B88)+1,"")</f>
        <v>#N/A</v>
      </c>
      <c r="C89" s="207">
        <f>IF('Orçamento Base'!$M88=0,0,'Orçamento Base'!$D88)</f>
        <v>0</v>
      </c>
      <c r="D89" s="212" t="e">
        <f>IF('Orçamento Base'!$F88=Aux.!$G$11,"CONTRATACAO_PUBLICA",IF(VLOOKUP($C89,'Orçamento Base'!$D$11:$G$2116,3,FALSE)="INDEXADO",VLOOKUP(VLOOKUP($C88,'Orçamento Base'!$D$11:$G$2116,2,FALSE),'Index N_DESON.'!$A$9:$B$604,2),VLOOKUP($C89,'Orçamento Base'!$D$11:$G$2116,3,FALSE)))</f>
        <v>#N/A</v>
      </c>
      <c r="E89" s="208" t="e">
        <f>VLOOKUP($C89,'Orçamento Base'!$D$11:$S$1673,2,FALSE)</f>
        <v>#N/A</v>
      </c>
      <c r="F89" s="211">
        <f>Dados!$C$7</f>
        <v>44652</v>
      </c>
      <c r="G89" s="226" t="e">
        <f>VLOOKUP($C89,'Orçamento Base'!$D$11:$S$1673,4,FALSE)</f>
        <v>#N/A</v>
      </c>
      <c r="H89" s="377">
        <f>IFERROR(VLOOKUP($C89,'Orçamento Base'!$D$11:$S$1673,6,FALSE),0)</f>
        <v>0</v>
      </c>
      <c r="I89" s="208" t="e">
        <f>VLOOKUP($C89,'Orçamento Base'!$D$11:$S$1673,5,FALSE)</f>
        <v>#N/A</v>
      </c>
      <c r="J89" s="167" t="e">
        <f>IF(Comparativo!$E$6="Tabela Não Desonerada",VLOOKUP($C89,'Orçamento Base'!$D$11:$S$1673,12,FALSE),VLOOKUP($C89,#REF!,12,FALSE))</f>
        <v>#N/A</v>
      </c>
      <c r="K89" s="167">
        <f>IFERROR(IF(Comparativo!$E$6="Tabela Não Desonerada",VLOOKUP($C89,'Orçamento Base'!$D$11:$S$1673,16,FALSE),VLOOKUP($C89,#REF!,16,FALSE)),0)</f>
        <v>0</v>
      </c>
      <c r="L89" s="575" t="e">
        <f>IF(AND($D89="COMPOSICAO_PROPRIA",'Orçamento Base'!$N89="-"),"14,18%",IF(AND($D89="MERCADO",'Orçamento Base'!$N89="-"),"15,38%",IF(Comparativo!$E$6="Tabela Não Desonerada",VLOOKUP($C89,'Orçamento Base'!$D$11:$S$1673,11,FALSE),VLOOKUP($C89,#REF!,11,FALSE))))</f>
        <v>#N/A</v>
      </c>
      <c r="M89" s="209">
        <f>IF(Comparativo!$E$6="Tabela Não Desonerada",Encargos!$F$44,Encargos!$D$44)</f>
        <v>1.1122000000000001</v>
      </c>
      <c r="N89" s="320"/>
      <c r="O89" s="166" t="s">
        <v>101</v>
      </c>
      <c r="P89" s="321"/>
      <c r="Q89" s="166" t="s">
        <v>101</v>
      </c>
      <c r="R89" s="321"/>
      <c r="S89" s="322"/>
      <c r="T89" s="322"/>
    </row>
    <row r="90" spans="1:20">
      <c r="A90" s="207">
        <f>'Identificação-TCE'!$A$13</f>
        <v>1</v>
      </c>
      <c r="B90" s="168" t="e">
        <f>IF(AND(G90&lt;&gt;"",H90&gt;0,I90&lt;&gt;"",J90&lt;&gt;0,K90&lt;&gt;0),COUNT($B$11:B89)+1,"")</f>
        <v>#N/A</v>
      </c>
      <c r="C90" s="207">
        <f>IF('Orçamento Base'!$M89=0,0,'Orçamento Base'!$D89)</f>
        <v>0</v>
      </c>
      <c r="D90" s="212" t="e">
        <f>IF('Orçamento Base'!$F89=Aux.!$G$11,"CONTRATACAO_PUBLICA",IF(VLOOKUP($C90,'Orçamento Base'!$D$11:$G$2116,3,FALSE)="INDEXADO",VLOOKUP(VLOOKUP($C89,'Orçamento Base'!$D$11:$G$2116,2,FALSE),'Index N_DESON.'!$A$9:$B$604,2),VLOOKUP($C90,'Orçamento Base'!$D$11:$G$2116,3,FALSE)))</f>
        <v>#N/A</v>
      </c>
      <c r="E90" s="208" t="e">
        <f>VLOOKUP($C90,'Orçamento Base'!$D$11:$S$1673,2,FALSE)</f>
        <v>#N/A</v>
      </c>
      <c r="F90" s="211">
        <f>Dados!$C$7</f>
        <v>44652</v>
      </c>
      <c r="G90" s="226" t="e">
        <f>VLOOKUP($C90,'Orçamento Base'!$D$11:$S$1673,4,FALSE)</f>
        <v>#N/A</v>
      </c>
      <c r="H90" s="377">
        <f>IFERROR(VLOOKUP($C90,'Orçamento Base'!$D$11:$S$1673,6,FALSE),0)</f>
        <v>0</v>
      </c>
      <c r="I90" s="208" t="e">
        <f>VLOOKUP($C90,'Orçamento Base'!$D$11:$S$1673,5,FALSE)</f>
        <v>#N/A</v>
      </c>
      <c r="J90" s="167" t="e">
        <f>IF(Comparativo!$E$6="Tabela Não Desonerada",VLOOKUP($C90,'Orçamento Base'!$D$11:$S$1673,12,FALSE),VLOOKUP($C90,#REF!,12,FALSE))</f>
        <v>#N/A</v>
      </c>
      <c r="K90" s="167">
        <f>IFERROR(IF(Comparativo!$E$6="Tabela Não Desonerada",VLOOKUP($C90,'Orçamento Base'!$D$11:$S$1673,16,FALSE),VLOOKUP($C90,#REF!,16,FALSE)),0)</f>
        <v>0</v>
      </c>
      <c r="L90" s="575" t="e">
        <f>IF(AND($D90="COMPOSICAO_PROPRIA",'Orçamento Base'!$N90="-"),"14,18%",IF(AND($D90="MERCADO",'Orçamento Base'!$N90="-"),"15,38%",IF(Comparativo!$E$6="Tabela Não Desonerada",VLOOKUP($C90,'Orçamento Base'!$D$11:$S$1673,11,FALSE),VLOOKUP($C90,#REF!,11,FALSE))))</f>
        <v>#N/A</v>
      </c>
      <c r="M90" s="209">
        <f>IF(Comparativo!$E$6="Tabela Não Desonerada",Encargos!$F$44,Encargos!$D$44)</f>
        <v>1.1122000000000001</v>
      </c>
      <c r="N90" s="320"/>
      <c r="O90" s="166" t="s">
        <v>101</v>
      </c>
      <c r="P90" s="321"/>
      <c r="Q90" s="166" t="s">
        <v>101</v>
      </c>
      <c r="R90" s="321"/>
      <c r="S90" s="322"/>
      <c r="T90" s="322"/>
    </row>
    <row r="91" spans="1:20">
      <c r="A91" s="207">
        <f>'Identificação-TCE'!$A$13</f>
        <v>1</v>
      </c>
      <c r="B91" s="168" t="e">
        <f>IF(AND(G91&lt;&gt;"",H91&gt;0,I91&lt;&gt;"",J91&lt;&gt;0,K91&lt;&gt;0),COUNT($B$11:B90)+1,"")</f>
        <v>#N/A</v>
      </c>
      <c r="C91" s="207">
        <f>IF('Orçamento Base'!$M90=0,0,'Orçamento Base'!$D90)</f>
        <v>0</v>
      </c>
      <c r="D91" s="212" t="e">
        <f>IF('Orçamento Base'!$F90=Aux.!$G$11,"CONTRATACAO_PUBLICA",IF(VLOOKUP($C91,'Orçamento Base'!$D$11:$G$2116,3,FALSE)="INDEXADO",VLOOKUP(VLOOKUP($C90,'Orçamento Base'!$D$11:$G$2116,2,FALSE),'Index N_DESON.'!$A$9:$B$604,2),VLOOKUP($C91,'Orçamento Base'!$D$11:$G$2116,3,FALSE)))</f>
        <v>#N/A</v>
      </c>
      <c r="E91" s="208" t="e">
        <f>VLOOKUP($C91,'Orçamento Base'!$D$11:$S$1673,2,FALSE)</f>
        <v>#N/A</v>
      </c>
      <c r="F91" s="211">
        <f>Dados!$C$7</f>
        <v>44652</v>
      </c>
      <c r="G91" s="226" t="e">
        <f>VLOOKUP($C91,'Orçamento Base'!$D$11:$S$1673,4,FALSE)</f>
        <v>#N/A</v>
      </c>
      <c r="H91" s="377">
        <f>IFERROR(VLOOKUP($C91,'Orçamento Base'!$D$11:$S$1673,6,FALSE),0)</f>
        <v>0</v>
      </c>
      <c r="I91" s="208" t="e">
        <f>VLOOKUP($C91,'Orçamento Base'!$D$11:$S$1673,5,FALSE)</f>
        <v>#N/A</v>
      </c>
      <c r="J91" s="167" t="e">
        <f>IF(Comparativo!$E$6="Tabela Não Desonerada",VLOOKUP($C91,'Orçamento Base'!$D$11:$S$1673,12,FALSE),VLOOKUP($C91,#REF!,12,FALSE))</f>
        <v>#N/A</v>
      </c>
      <c r="K91" s="167">
        <f>IFERROR(IF(Comparativo!$E$6="Tabela Não Desonerada",VLOOKUP($C91,'Orçamento Base'!$D$11:$S$1673,16,FALSE),VLOOKUP($C91,#REF!,16,FALSE)),0)</f>
        <v>0</v>
      </c>
      <c r="L91" s="575" t="e">
        <f>IF(AND($D91="COMPOSICAO_PROPRIA",'Orçamento Base'!$N91="-"),"14,18%",IF(AND($D91="MERCADO",'Orçamento Base'!$N91="-"),"15,38%",IF(Comparativo!$E$6="Tabela Não Desonerada",VLOOKUP($C91,'Orçamento Base'!$D$11:$S$1673,11,FALSE),VLOOKUP($C91,#REF!,11,FALSE))))</f>
        <v>#N/A</v>
      </c>
      <c r="M91" s="209">
        <f>IF(Comparativo!$E$6="Tabela Não Desonerada",Encargos!$F$44,Encargos!$D$44)</f>
        <v>1.1122000000000001</v>
      </c>
      <c r="N91" s="320"/>
      <c r="O91" s="166" t="s">
        <v>101</v>
      </c>
      <c r="P91" s="321"/>
      <c r="Q91" s="166" t="s">
        <v>101</v>
      </c>
      <c r="R91" s="321"/>
      <c r="S91" s="322"/>
      <c r="T91" s="322"/>
    </row>
    <row r="92" spans="1:20">
      <c r="A92" s="207">
        <f>'Identificação-TCE'!$A$13</f>
        <v>1</v>
      </c>
      <c r="B92" s="168" t="e">
        <f>IF(AND(G92&lt;&gt;"",H92&gt;0,I92&lt;&gt;"",J92&lt;&gt;0,K92&lt;&gt;0),COUNT($B$11:B91)+1,"")</f>
        <v>#N/A</v>
      </c>
      <c r="C92" s="207">
        <f>IF('Orçamento Base'!$M91=0,0,'Orçamento Base'!$D91)</f>
        <v>0</v>
      </c>
      <c r="D92" s="212" t="e">
        <f>IF('Orçamento Base'!$F91=Aux.!$G$11,"CONTRATACAO_PUBLICA",IF(VLOOKUP($C92,'Orçamento Base'!$D$11:$G$2116,3,FALSE)="INDEXADO",VLOOKUP(VLOOKUP($C91,'Orçamento Base'!$D$11:$G$2116,2,FALSE),'Index N_DESON.'!$A$9:$B$604,2),VLOOKUP($C92,'Orçamento Base'!$D$11:$G$2116,3,FALSE)))</f>
        <v>#N/A</v>
      </c>
      <c r="E92" s="208" t="e">
        <f>VLOOKUP($C92,'Orçamento Base'!$D$11:$S$1673,2,FALSE)</f>
        <v>#N/A</v>
      </c>
      <c r="F92" s="211">
        <f>Dados!$C$7</f>
        <v>44652</v>
      </c>
      <c r="G92" s="226" t="e">
        <f>VLOOKUP($C92,'Orçamento Base'!$D$11:$S$1673,4,FALSE)</f>
        <v>#N/A</v>
      </c>
      <c r="H92" s="377">
        <f>IFERROR(VLOOKUP($C92,'Orçamento Base'!$D$11:$S$1673,6,FALSE),0)</f>
        <v>0</v>
      </c>
      <c r="I92" s="208" t="e">
        <f>VLOOKUP($C92,'Orçamento Base'!$D$11:$S$1673,5,FALSE)</f>
        <v>#N/A</v>
      </c>
      <c r="J92" s="167" t="e">
        <f>IF(Comparativo!$E$6="Tabela Não Desonerada",VLOOKUP($C92,'Orçamento Base'!$D$11:$S$1673,12,FALSE),VLOOKUP($C92,#REF!,12,FALSE))</f>
        <v>#N/A</v>
      </c>
      <c r="K92" s="167">
        <f>IFERROR(IF(Comparativo!$E$6="Tabela Não Desonerada",VLOOKUP($C92,'Orçamento Base'!$D$11:$S$1673,16,FALSE),VLOOKUP($C92,#REF!,16,FALSE)),0)</f>
        <v>0</v>
      </c>
      <c r="L92" s="575" t="e">
        <f>IF(AND($D92="COMPOSICAO_PROPRIA",'Orçamento Base'!$N92="-"),"14,18%",IF(AND($D92="MERCADO",'Orçamento Base'!$N92="-"),"15,38%",IF(Comparativo!$E$6="Tabela Não Desonerada",VLOOKUP($C92,'Orçamento Base'!$D$11:$S$1673,11,FALSE),VLOOKUP($C92,#REF!,11,FALSE))))</f>
        <v>#N/A</v>
      </c>
      <c r="M92" s="209">
        <f>IF(Comparativo!$E$6="Tabela Não Desonerada",Encargos!$F$44,Encargos!$D$44)</f>
        <v>1.1122000000000001</v>
      </c>
      <c r="N92" s="320"/>
      <c r="O92" s="166" t="s">
        <v>101</v>
      </c>
      <c r="P92" s="321"/>
      <c r="Q92" s="166" t="s">
        <v>101</v>
      </c>
      <c r="R92" s="321"/>
      <c r="S92" s="322"/>
      <c r="T92" s="322"/>
    </row>
    <row r="93" spans="1:20">
      <c r="A93" s="207">
        <f>'Identificação-TCE'!$A$13</f>
        <v>1</v>
      </c>
      <c r="B93" s="168" t="e">
        <f>IF(AND(G93&lt;&gt;"",H93&gt;0,I93&lt;&gt;"",J93&lt;&gt;0,K93&lt;&gt;0),COUNT($B$11:B92)+1,"")</f>
        <v>#N/A</v>
      </c>
      <c r="C93" s="207">
        <f>IF('Orçamento Base'!$M92=0,0,'Orçamento Base'!$D92)</f>
        <v>0</v>
      </c>
      <c r="D93" s="212" t="e">
        <f>IF('Orçamento Base'!$F92=Aux.!$G$11,"CONTRATACAO_PUBLICA",IF(VLOOKUP($C93,'Orçamento Base'!$D$11:$G$2116,3,FALSE)="INDEXADO",VLOOKUP(VLOOKUP($C92,'Orçamento Base'!$D$11:$G$2116,2,FALSE),'Index N_DESON.'!$A$9:$B$604,2),VLOOKUP($C93,'Orçamento Base'!$D$11:$G$2116,3,FALSE)))</f>
        <v>#N/A</v>
      </c>
      <c r="E93" s="208" t="e">
        <f>VLOOKUP($C93,'Orçamento Base'!$D$11:$S$1673,2,FALSE)</f>
        <v>#N/A</v>
      </c>
      <c r="F93" s="211">
        <f>Dados!$C$7</f>
        <v>44652</v>
      </c>
      <c r="G93" s="226" t="e">
        <f>VLOOKUP($C93,'Orçamento Base'!$D$11:$S$1673,4,FALSE)</f>
        <v>#N/A</v>
      </c>
      <c r="H93" s="377">
        <f>IFERROR(VLOOKUP($C93,'Orçamento Base'!$D$11:$S$1673,6,FALSE),0)</f>
        <v>0</v>
      </c>
      <c r="I93" s="208" t="e">
        <f>VLOOKUP($C93,'Orçamento Base'!$D$11:$S$1673,5,FALSE)</f>
        <v>#N/A</v>
      </c>
      <c r="J93" s="167" t="e">
        <f>IF(Comparativo!$E$6="Tabela Não Desonerada",VLOOKUP($C93,'Orçamento Base'!$D$11:$S$1673,12,FALSE),VLOOKUP($C93,#REF!,12,FALSE))</f>
        <v>#N/A</v>
      </c>
      <c r="K93" s="167">
        <f>IFERROR(IF(Comparativo!$E$6="Tabela Não Desonerada",VLOOKUP($C93,'Orçamento Base'!$D$11:$S$1673,16,FALSE),VLOOKUP($C93,#REF!,16,FALSE)),0)</f>
        <v>0</v>
      </c>
      <c r="L93" s="575" t="e">
        <f>IF(AND($D93="COMPOSICAO_PROPRIA",'Orçamento Base'!$N93="-"),"14,18%",IF(AND($D93="MERCADO",'Orçamento Base'!$N93="-"),"15,38%",IF(Comparativo!$E$6="Tabela Não Desonerada",VLOOKUP($C93,'Orçamento Base'!$D$11:$S$1673,11,FALSE),VLOOKUP($C93,#REF!,11,FALSE))))</f>
        <v>#N/A</v>
      </c>
      <c r="M93" s="209">
        <f>IF(Comparativo!$E$6="Tabela Não Desonerada",Encargos!$F$44,Encargos!$D$44)</f>
        <v>1.1122000000000001</v>
      </c>
      <c r="N93" s="320"/>
      <c r="O93" s="166" t="s">
        <v>101</v>
      </c>
      <c r="P93" s="321"/>
      <c r="Q93" s="166" t="s">
        <v>101</v>
      </c>
      <c r="R93" s="321"/>
      <c r="S93" s="322"/>
      <c r="T93" s="322"/>
    </row>
    <row r="94" spans="1:20">
      <c r="A94" s="207">
        <f>'Identificação-TCE'!$A$13</f>
        <v>1</v>
      </c>
      <c r="B94" s="168" t="e">
        <f>IF(AND(G94&lt;&gt;"",H94&gt;0,I94&lt;&gt;"",J94&lt;&gt;0,K94&lt;&gt;0),COUNT($B$11:B93)+1,"")</f>
        <v>#N/A</v>
      </c>
      <c r="C94" s="207">
        <f>IF('Orçamento Base'!$M93=0,0,'Orçamento Base'!$D93)</f>
        <v>0</v>
      </c>
      <c r="D94" s="212" t="e">
        <f>IF('Orçamento Base'!$F93=Aux.!$G$11,"CONTRATACAO_PUBLICA",IF(VLOOKUP($C94,'Orçamento Base'!$D$11:$G$2116,3,FALSE)="INDEXADO",VLOOKUP(VLOOKUP($C93,'Orçamento Base'!$D$11:$G$2116,2,FALSE),'Index N_DESON.'!$A$9:$B$604,2),VLOOKUP($C94,'Orçamento Base'!$D$11:$G$2116,3,FALSE)))</f>
        <v>#N/A</v>
      </c>
      <c r="E94" s="208" t="e">
        <f>VLOOKUP($C94,'Orçamento Base'!$D$11:$S$1673,2,FALSE)</f>
        <v>#N/A</v>
      </c>
      <c r="F94" s="211">
        <f>Dados!$C$7</f>
        <v>44652</v>
      </c>
      <c r="G94" s="226" t="e">
        <f>VLOOKUP($C94,'Orçamento Base'!$D$11:$S$1673,4,FALSE)</f>
        <v>#N/A</v>
      </c>
      <c r="H94" s="377">
        <f>IFERROR(VLOOKUP($C94,'Orçamento Base'!$D$11:$S$1673,6,FALSE),0)</f>
        <v>0</v>
      </c>
      <c r="I94" s="208" t="e">
        <f>VLOOKUP($C94,'Orçamento Base'!$D$11:$S$1673,5,FALSE)</f>
        <v>#N/A</v>
      </c>
      <c r="J94" s="167" t="e">
        <f>IF(Comparativo!$E$6="Tabela Não Desonerada",VLOOKUP($C94,'Orçamento Base'!$D$11:$S$1673,12,FALSE),VLOOKUP($C94,#REF!,12,FALSE))</f>
        <v>#N/A</v>
      </c>
      <c r="K94" s="167">
        <f>IFERROR(IF(Comparativo!$E$6="Tabela Não Desonerada",VLOOKUP($C94,'Orçamento Base'!$D$11:$S$1673,16,FALSE),VLOOKUP($C94,#REF!,16,FALSE)),0)</f>
        <v>0</v>
      </c>
      <c r="L94" s="575" t="e">
        <f>IF(AND($D94="COMPOSICAO_PROPRIA",'Orçamento Base'!$N94="-"),"14,18%",IF(AND($D94="MERCADO",'Orçamento Base'!$N94="-"),"15,38%",IF(Comparativo!$E$6="Tabela Não Desonerada",VLOOKUP($C94,'Orçamento Base'!$D$11:$S$1673,11,FALSE),VLOOKUP($C94,#REF!,11,FALSE))))</f>
        <v>#N/A</v>
      </c>
      <c r="M94" s="209">
        <f>IF(Comparativo!$E$6="Tabela Não Desonerada",Encargos!$F$44,Encargos!$D$44)</f>
        <v>1.1122000000000001</v>
      </c>
      <c r="N94" s="320"/>
      <c r="O94" s="166" t="s">
        <v>101</v>
      </c>
      <c r="P94" s="321"/>
      <c r="Q94" s="166" t="s">
        <v>101</v>
      </c>
      <c r="R94" s="321"/>
      <c r="S94" s="322"/>
      <c r="T94" s="322"/>
    </row>
    <row r="95" spans="1:20">
      <c r="A95" s="207">
        <f>'Identificação-TCE'!$A$13</f>
        <v>1</v>
      </c>
      <c r="B95" s="168" t="e">
        <f>IF(AND(G95&lt;&gt;"",H95&gt;0,I95&lt;&gt;"",J95&lt;&gt;0,K95&lt;&gt;0),COUNT($B$11:B94)+1,"")</f>
        <v>#N/A</v>
      </c>
      <c r="C95" s="207">
        <f>IF('Orçamento Base'!$M94=0,0,'Orçamento Base'!$D94)</f>
        <v>0</v>
      </c>
      <c r="D95" s="212" t="e">
        <f>IF('Orçamento Base'!$F94=Aux.!$G$11,"CONTRATACAO_PUBLICA",IF(VLOOKUP($C95,'Orçamento Base'!$D$11:$G$2116,3,FALSE)="INDEXADO",VLOOKUP(VLOOKUP($C94,'Orçamento Base'!$D$11:$G$2116,2,FALSE),'Index N_DESON.'!$A$9:$B$604,2),VLOOKUP($C95,'Orçamento Base'!$D$11:$G$2116,3,FALSE)))</f>
        <v>#N/A</v>
      </c>
      <c r="E95" s="208" t="e">
        <f>VLOOKUP($C95,'Orçamento Base'!$D$11:$S$1673,2,FALSE)</f>
        <v>#N/A</v>
      </c>
      <c r="F95" s="211">
        <f>Dados!$C$7</f>
        <v>44652</v>
      </c>
      <c r="G95" s="226" t="e">
        <f>VLOOKUP($C95,'Orçamento Base'!$D$11:$S$1673,4,FALSE)</f>
        <v>#N/A</v>
      </c>
      <c r="H95" s="377">
        <f>IFERROR(VLOOKUP($C95,'Orçamento Base'!$D$11:$S$1673,6,FALSE),0)</f>
        <v>0</v>
      </c>
      <c r="I95" s="208" t="e">
        <f>VLOOKUP($C95,'Orçamento Base'!$D$11:$S$1673,5,FALSE)</f>
        <v>#N/A</v>
      </c>
      <c r="J95" s="167" t="e">
        <f>IF(Comparativo!$E$6="Tabela Não Desonerada",VLOOKUP($C95,'Orçamento Base'!$D$11:$S$1673,12,FALSE),VLOOKUP($C95,#REF!,12,FALSE))</f>
        <v>#N/A</v>
      </c>
      <c r="K95" s="167">
        <f>IFERROR(IF(Comparativo!$E$6="Tabela Não Desonerada",VLOOKUP($C95,'Orçamento Base'!$D$11:$S$1673,16,FALSE),VLOOKUP($C95,#REF!,16,FALSE)),0)</f>
        <v>0</v>
      </c>
      <c r="L95" s="575" t="e">
        <f>IF(AND($D95="COMPOSICAO_PROPRIA",'Orçamento Base'!$N95="-"),"14,18%",IF(AND($D95="MERCADO",'Orçamento Base'!$N95="-"),"15,38%",IF(Comparativo!$E$6="Tabela Não Desonerada",VLOOKUP($C95,'Orçamento Base'!$D$11:$S$1673,11,FALSE),VLOOKUP($C95,#REF!,11,FALSE))))</f>
        <v>#N/A</v>
      </c>
      <c r="M95" s="209">
        <f>IF(Comparativo!$E$6="Tabela Não Desonerada",Encargos!$F$44,Encargos!$D$44)</f>
        <v>1.1122000000000001</v>
      </c>
      <c r="N95" s="320"/>
      <c r="O95" s="166" t="s">
        <v>101</v>
      </c>
      <c r="P95" s="321"/>
      <c r="Q95" s="166" t="s">
        <v>101</v>
      </c>
      <c r="R95" s="321"/>
      <c r="S95" s="322"/>
      <c r="T95" s="322"/>
    </row>
    <row r="96" spans="1:20">
      <c r="A96" s="207">
        <f>'Identificação-TCE'!$A$13</f>
        <v>1</v>
      </c>
      <c r="B96" s="168" t="e">
        <f>IF(AND(G96&lt;&gt;"",H96&gt;0,I96&lt;&gt;"",J96&lt;&gt;0,K96&lt;&gt;0),COUNT($B$11:B95)+1,"")</f>
        <v>#N/A</v>
      </c>
      <c r="C96" s="207">
        <f>IF('Orçamento Base'!$M95=0,0,'Orçamento Base'!$D95)</f>
        <v>0</v>
      </c>
      <c r="D96" s="212" t="e">
        <f>IF('Orçamento Base'!$F95=Aux.!$G$11,"CONTRATACAO_PUBLICA",IF(VLOOKUP($C96,'Orçamento Base'!$D$11:$G$2116,3,FALSE)="INDEXADO",VLOOKUP(VLOOKUP($C95,'Orçamento Base'!$D$11:$G$2116,2,FALSE),'Index N_DESON.'!$A$9:$B$604,2),VLOOKUP($C96,'Orçamento Base'!$D$11:$G$2116,3,FALSE)))</f>
        <v>#N/A</v>
      </c>
      <c r="E96" s="208" t="e">
        <f>VLOOKUP($C96,'Orçamento Base'!$D$11:$S$1673,2,FALSE)</f>
        <v>#N/A</v>
      </c>
      <c r="F96" s="211">
        <f>Dados!$C$7</f>
        <v>44652</v>
      </c>
      <c r="G96" s="226" t="e">
        <f>VLOOKUP($C96,'Orçamento Base'!$D$11:$S$1673,4,FALSE)</f>
        <v>#N/A</v>
      </c>
      <c r="H96" s="377">
        <f>IFERROR(VLOOKUP($C96,'Orçamento Base'!$D$11:$S$1673,6,FALSE),0)</f>
        <v>0</v>
      </c>
      <c r="I96" s="208" t="e">
        <f>VLOOKUP($C96,'Orçamento Base'!$D$11:$S$1673,5,FALSE)</f>
        <v>#N/A</v>
      </c>
      <c r="J96" s="167" t="e">
        <f>IF(Comparativo!$E$6="Tabela Não Desonerada",VLOOKUP($C96,'Orçamento Base'!$D$11:$S$1673,12,FALSE),VLOOKUP($C96,#REF!,12,FALSE))</f>
        <v>#N/A</v>
      </c>
      <c r="K96" s="167">
        <f>IFERROR(IF(Comparativo!$E$6="Tabela Não Desonerada",VLOOKUP($C96,'Orçamento Base'!$D$11:$S$1673,16,FALSE),VLOOKUP($C96,#REF!,16,FALSE)),0)</f>
        <v>0</v>
      </c>
      <c r="L96" s="575" t="e">
        <f>IF(AND($D96="COMPOSICAO_PROPRIA",'Orçamento Base'!$N96="-"),"14,18%",IF(AND($D96="MERCADO",'Orçamento Base'!$N96="-"),"15,38%",IF(Comparativo!$E$6="Tabela Não Desonerada",VLOOKUP($C96,'Orçamento Base'!$D$11:$S$1673,11,FALSE),VLOOKUP($C96,#REF!,11,FALSE))))</f>
        <v>#N/A</v>
      </c>
      <c r="M96" s="209">
        <f>IF(Comparativo!$E$6="Tabela Não Desonerada",Encargos!$F$44,Encargos!$D$44)</f>
        <v>1.1122000000000001</v>
      </c>
      <c r="N96" s="320"/>
      <c r="O96" s="166" t="s">
        <v>101</v>
      </c>
      <c r="P96" s="321"/>
      <c r="Q96" s="166" t="s">
        <v>101</v>
      </c>
      <c r="R96" s="321"/>
      <c r="S96" s="322"/>
      <c r="T96" s="322"/>
    </row>
    <row r="97" spans="1:20">
      <c r="A97" s="207">
        <f>'Identificação-TCE'!$A$13</f>
        <v>1</v>
      </c>
      <c r="B97" s="168" t="e">
        <f>IF(AND(G97&lt;&gt;"",H97&gt;0,I97&lt;&gt;"",J97&lt;&gt;0,K97&lt;&gt;0),COUNT($B$11:B96)+1,"")</f>
        <v>#N/A</v>
      </c>
      <c r="C97" s="207">
        <f>IF('Orçamento Base'!$M96=0,0,'Orçamento Base'!$D96)</f>
        <v>0</v>
      </c>
      <c r="D97" s="212" t="e">
        <f>IF('Orçamento Base'!$F96=Aux.!$G$11,"CONTRATACAO_PUBLICA",IF(VLOOKUP($C97,'Orçamento Base'!$D$11:$G$2116,3,FALSE)="INDEXADO",VLOOKUP(VLOOKUP($C96,'Orçamento Base'!$D$11:$G$2116,2,FALSE),'Index N_DESON.'!$A$9:$B$604,2),VLOOKUP($C97,'Orçamento Base'!$D$11:$G$2116,3,FALSE)))</f>
        <v>#N/A</v>
      </c>
      <c r="E97" s="208" t="e">
        <f>VLOOKUP($C97,'Orçamento Base'!$D$11:$S$1673,2,FALSE)</f>
        <v>#N/A</v>
      </c>
      <c r="F97" s="211">
        <f>Dados!$C$7</f>
        <v>44652</v>
      </c>
      <c r="G97" s="226" t="e">
        <f>VLOOKUP($C97,'Orçamento Base'!$D$11:$S$1673,4,FALSE)</f>
        <v>#N/A</v>
      </c>
      <c r="H97" s="377">
        <f>IFERROR(VLOOKUP($C97,'Orçamento Base'!$D$11:$S$1673,6,FALSE),0)</f>
        <v>0</v>
      </c>
      <c r="I97" s="208" t="e">
        <f>VLOOKUP($C97,'Orçamento Base'!$D$11:$S$1673,5,FALSE)</f>
        <v>#N/A</v>
      </c>
      <c r="J97" s="167" t="e">
        <f>IF(Comparativo!$E$6="Tabela Não Desonerada",VLOOKUP($C97,'Orçamento Base'!$D$11:$S$1673,12,FALSE),VLOOKUP($C97,#REF!,12,FALSE))</f>
        <v>#N/A</v>
      </c>
      <c r="K97" s="167">
        <f>IFERROR(IF(Comparativo!$E$6="Tabela Não Desonerada",VLOOKUP($C97,'Orçamento Base'!$D$11:$S$1673,16,FALSE),VLOOKUP($C97,#REF!,16,FALSE)),0)</f>
        <v>0</v>
      </c>
      <c r="L97" s="575" t="e">
        <f>IF(AND($D97="COMPOSICAO_PROPRIA",'Orçamento Base'!$N97="-"),"14,18%",IF(AND($D97="MERCADO",'Orçamento Base'!$N97="-"),"15,38%",IF(Comparativo!$E$6="Tabela Não Desonerada",VLOOKUP($C97,'Orçamento Base'!$D$11:$S$1673,11,FALSE),VLOOKUP($C97,#REF!,11,FALSE))))</f>
        <v>#N/A</v>
      </c>
      <c r="M97" s="209">
        <f>IF(Comparativo!$E$6="Tabela Não Desonerada",Encargos!$F$44,Encargos!$D$44)</f>
        <v>1.1122000000000001</v>
      </c>
      <c r="N97" s="320"/>
      <c r="O97" s="166" t="s">
        <v>101</v>
      </c>
      <c r="P97" s="321"/>
      <c r="Q97" s="166" t="s">
        <v>101</v>
      </c>
      <c r="R97" s="321"/>
      <c r="S97" s="322"/>
      <c r="T97" s="322"/>
    </row>
    <row r="98" spans="1:20">
      <c r="A98" s="207">
        <f>'Identificação-TCE'!$A$13</f>
        <v>1</v>
      </c>
      <c r="B98" s="168" t="e">
        <f>IF(AND(G98&lt;&gt;"",H98&gt;0,I98&lt;&gt;"",J98&lt;&gt;0,K98&lt;&gt;0),COUNT($B$11:B97)+1,"")</f>
        <v>#N/A</v>
      </c>
      <c r="C98" s="207">
        <f>IF('Orçamento Base'!$M97=0,0,'Orçamento Base'!$D97)</f>
        <v>0</v>
      </c>
      <c r="D98" s="212" t="e">
        <f>IF('Orçamento Base'!$F97=Aux.!$G$11,"CONTRATACAO_PUBLICA",IF(VLOOKUP($C98,'Orçamento Base'!$D$11:$G$2116,3,FALSE)="INDEXADO",VLOOKUP(VLOOKUP($C97,'Orçamento Base'!$D$11:$G$2116,2,FALSE),'Index N_DESON.'!$A$9:$B$604,2),VLOOKUP($C98,'Orçamento Base'!$D$11:$G$2116,3,FALSE)))</f>
        <v>#N/A</v>
      </c>
      <c r="E98" s="208" t="e">
        <f>VLOOKUP($C98,'Orçamento Base'!$D$11:$S$1673,2,FALSE)</f>
        <v>#N/A</v>
      </c>
      <c r="F98" s="211">
        <f>Dados!$C$7</f>
        <v>44652</v>
      </c>
      <c r="G98" s="226" t="e">
        <f>VLOOKUP($C98,'Orçamento Base'!$D$11:$S$1673,4,FALSE)</f>
        <v>#N/A</v>
      </c>
      <c r="H98" s="377">
        <f>IFERROR(VLOOKUP($C98,'Orçamento Base'!$D$11:$S$1673,6,FALSE),0)</f>
        <v>0</v>
      </c>
      <c r="I98" s="208" t="e">
        <f>VLOOKUP($C98,'Orçamento Base'!$D$11:$S$1673,5,FALSE)</f>
        <v>#N/A</v>
      </c>
      <c r="J98" s="167" t="e">
        <f>IF(Comparativo!$E$6="Tabela Não Desonerada",VLOOKUP($C98,'Orçamento Base'!$D$11:$S$1673,12,FALSE),VLOOKUP($C98,#REF!,12,FALSE))</f>
        <v>#N/A</v>
      </c>
      <c r="K98" s="167">
        <f>IFERROR(IF(Comparativo!$E$6="Tabela Não Desonerada",VLOOKUP($C98,'Orçamento Base'!$D$11:$S$1673,16,FALSE),VLOOKUP($C98,#REF!,16,FALSE)),0)</f>
        <v>0</v>
      </c>
      <c r="L98" s="575" t="e">
        <f>IF(AND($D98="COMPOSICAO_PROPRIA",'Orçamento Base'!$N98="-"),"14,18%",IF(AND($D98="MERCADO",'Orçamento Base'!$N98="-"),"15,38%",IF(Comparativo!$E$6="Tabela Não Desonerada",VLOOKUP($C98,'Orçamento Base'!$D$11:$S$1673,11,FALSE),VLOOKUP($C98,#REF!,11,FALSE))))</f>
        <v>#N/A</v>
      </c>
      <c r="M98" s="209">
        <f>IF(Comparativo!$E$6="Tabela Não Desonerada",Encargos!$F$44,Encargos!$D$44)</f>
        <v>1.1122000000000001</v>
      </c>
      <c r="N98" s="320"/>
      <c r="O98" s="166" t="s">
        <v>101</v>
      </c>
      <c r="P98" s="321"/>
      <c r="Q98" s="166" t="s">
        <v>101</v>
      </c>
      <c r="R98" s="321"/>
      <c r="S98" s="322"/>
      <c r="T98" s="322"/>
    </row>
    <row r="99" spans="1:20">
      <c r="A99" s="207">
        <f>'Identificação-TCE'!$A$13</f>
        <v>1</v>
      </c>
      <c r="B99" s="168" t="e">
        <f>IF(AND(G99&lt;&gt;"",H99&gt;0,I99&lt;&gt;"",J99&lt;&gt;0,K99&lt;&gt;0),COUNT($B$11:B98)+1,"")</f>
        <v>#N/A</v>
      </c>
      <c r="C99" s="207">
        <f>IF('Orçamento Base'!$M98=0,0,'Orçamento Base'!$D98)</f>
        <v>0</v>
      </c>
      <c r="D99" s="212" t="e">
        <f>IF('Orçamento Base'!$F98=Aux.!$G$11,"CONTRATACAO_PUBLICA",IF(VLOOKUP($C99,'Orçamento Base'!$D$11:$G$2116,3,FALSE)="INDEXADO",VLOOKUP(VLOOKUP($C98,'Orçamento Base'!$D$11:$G$2116,2,FALSE),'Index N_DESON.'!$A$9:$B$604,2),VLOOKUP($C99,'Orçamento Base'!$D$11:$G$2116,3,FALSE)))</f>
        <v>#N/A</v>
      </c>
      <c r="E99" s="208" t="e">
        <f>VLOOKUP($C99,'Orçamento Base'!$D$11:$S$1673,2,FALSE)</f>
        <v>#N/A</v>
      </c>
      <c r="F99" s="211">
        <f>Dados!$C$7</f>
        <v>44652</v>
      </c>
      <c r="G99" s="226" t="e">
        <f>VLOOKUP($C99,'Orçamento Base'!$D$11:$S$1673,4,FALSE)</f>
        <v>#N/A</v>
      </c>
      <c r="H99" s="377">
        <f>IFERROR(VLOOKUP($C99,'Orçamento Base'!$D$11:$S$1673,6,FALSE),0)</f>
        <v>0</v>
      </c>
      <c r="I99" s="208" t="e">
        <f>VLOOKUP($C99,'Orçamento Base'!$D$11:$S$1673,5,FALSE)</f>
        <v>#N/A</v>
      </c>
      <c r="J99" s="167" t="e">
        <f>IF(Comparativo!$E$6="Tabela Não Desonerada",VLOOKUP($C99,'Orçamento Base'!$D$11:$S$1673,12,FALSE),VLOOKUP($C99,#REF!,12,FALSE))</f>
        <v>#N/A</v>
      </c>
      <c r="K99" s="167">
        <f>IFERROR(IF(Comparativo!$E$6="Tabela Não Desonerada",VLOOKUP($C99,'Orçamento Base'!$D$11:$S$1673,16,FALSE),VLOOKUP($C99,#REF!,16,FALSE)),0)</f>
        <v>0</v>
      </c>
      <c r="L99" s="575" t="e">
        <f>IF(AND($D99="COMPOSICAO_PROPRIA",'Orçamento Base'!$N99="-"),"14,18%",IF(AND($D99="MERCADO",'Orçamento Base'!$N99="-"),"15,38%",IF(Comparativo!$E$6="Tabela Não Desonerada",VLOOKUP($C99,'Orçamento Base'!$D$11:$S$1673,11,FALSE),VLOOKUP($C99,#REF!,11,FALSE))))</f>
        <v>#N/A</v>
      </c>
      <c r="M99" s="209">
        <f>IF(Comparativo!$E$6="Tabela Não Desonerada",Encargos!$F$44,Encargos!$D$44)</f>
        <v>1.1122000000000001</v>
      </c>
      <c r="N99" s="320"/>
      <c r="O99" s="166" t="s">
        <v>101</v>
      </c>
      <c r="P99" s="321"/>
      <c r="Q99" s="166" t="s">
        <v>101</v>
      </c>
      <c r="R99" s="321"/>
      <c r="S99" s="322"/>
      <c r="T99" s="322"/>
    </row>
    <row r="100" spans="1:20">
      <c r="A100" s="207">
        <f>'Identificação-TCE'!$A$13</f>
        <v>1</v>
      </c>
      <c r="B100" s="168" t="e">
        <f>IF(AND(G100&lt;&gt;"",H100&gt;0,I100&lt;&gt;"",J100&lt;&gt;0,K100&lt;&gt;0),COUNT($B$11:B99)+1,"")</f>
        <v>#N/A</v>
      </c>
      <c r="C100" s="207">
        <f>IF('Orçamento Base'!$M99=0,0,'Orçamento Base'!$D99)</f>
        <v>0</v>
      </c>
      <c r="D100" s="212" t="e">
        <f>IF('Orçamento Base'!$F99=Aux.!$G$11,"CONTRATACAO_PUBLICA",IF(VLOOKUP($C100,'Orçamento Base'!$D$11:$G$2116,3,FALSE)="INDEXADO",VLOOKUP(VLOOKUP($C99,'Orçamento Base'!$D$11:$G$2116,2,FALSE),'Index N_DESON.'!$A$9:$B$604,2),VLOOKUP($C100,'Orçamento Base'!$D$11:$G$2116,3,FALSE)))</f>
        <v>#N/A</v>
      </c>
      <c r="E100" s="208" t="e">
        <f>VLOOKUP($C100,'Orçamento Base'!$D$11:$S$1673,2,FALSE)</f>
        <v>#N/A</v>
      </c>
      <c r="F100" s="211">
        <f>Dados!$C$7</f>
        <v>44652</v>
      </c>
      <c r="G100" s="226" t="e">
        <f>VLOOKUP($C100,'Orçamento Base'!$D$11:$S$1673,4,FALSE)</f>
        <v>#N/A</v>
      </c>
      <c r="H100" s="377">
        <f>IFERROR(VLOOKUP($C100,'Orçamento Base'!$D$11:$S$1673,6,FALSE),0)</f>
        <v>0</v>
      </c>
      <c r="I100" s="208" t="e">
        <f>VLOOKUP($C100,'Orçamento Base'!$D$11:$S$1673,5,FALSE)</f>
        <v>#N/A</v>
      </c>
      <c r="J100" s="167" t="e">
        <f>IF(Comparativo!$E$6="Tabela Não Desonerada",VLOOKUP($C100,'Orçamento Base'!$D$11:$S$1673,12,FALSE),VLOOKUP($C100,#REF!,12,FALSE))</f>
        <v>#N/A</v>
      </c>
      <c r="K100" s="167">
        <f>IFERROR(IF(Comparativo!$E$6="Tabela Não Desonerada",VLOOKUP($C100,'Orçamento Base'!$D$11:$S$1673,16,FALSE),VLOOKUP($C100,#REF!,16,FALSE)),0)</f>
        <v>0</v>
      </c>
      <c r="L100" s="575" t="e">
        <f>IF(AND($D100="COMPOSICAO_PROPRIA",'Orçamento Base'!$N100="-"),"14,18%",IF(AND($D100="MERCADO",'Orçamento Base'!$N100="-"),"15,38%",IF(Comparativo!$E$6="Tabela Não Desonerada",VLOOKUP($C100,'Orçamento Base'!$D$11:$S$1673,11,FALSE),VLOOKUP($C100,#REF!,11,FALSE))))</f>
        <v>#N/A</v>
      </c>
      <c r="M100" s="209">
        <f>IF(Comparativo!$E$6="Tabela Não Desonerada",Encargos!$F$44,Encargos!$D$44)</f>
        <v>1.1122000000000001</v>
      </c>
      <c r="N100" s="320"/>
      <c r="O100" s="166" t="s">
        <v>101</v>
      </c>
      <c r="P100" s="321"/>
      <c r="Q100" s="166" t="s">
        <v>101</v>
      </c>
      <c r="R100" s="321"/>
      <c r="S100" s="322"/>
      <c r="T100" s="322"/>
    </row>
    <row r="101" spans="1:20">
      <c r="A101" s="207">
        <f>'Identificação-TCE'!$A$13</f>
        <v>1</v>
      </c>
      <c r="B101" s="168" t="e">
        <f>IF(AND(G101&lt;&gt;"",H101&gt;0,I101&lt;&gt;"",J101&lt;&gt;0,K101&lt;&gt;0),COUNT($B$11:B100)+1,"")</f>
        <v>#N/A</v>
      </c>
      <c r="C101" s="207">
        <f>IF('Orçamento Base'!$M100=0,0,'Orçamento Base'!$D100)</f>
        <v>0</v>
      </c>
      <c r="D101" s="212" t="e">
        <f>IF('Orçamento Base'!$F100=Aux.!$G$11,"CONTRATACAO_PUBLICA",IF(VLOOKUP($C101,'Orçamento Base'!$D$11:$G$2116,3,FALSE)="INDEXADO",VLOOKUP(VLOOKUP($C100,'Orçamento Base'!$D$11:$G$2116,2,FALSE),'Index N_DESON.'!$A$9:$B$604,2),VLOOKUP($C101,'Orçamento Base'!$D$11:$G$2116,3,FALSE)))</f>
        <v>#N/A</v>
      </c>
      <c r="E101" s="208" t="e">
        <f>VLOOKUP($C101,'Orçamento Base'!$D$11:$S$1673,2,FALSE)</f>
        <v>#N/A</v>
      </c>
      <c r="F101" s="211">
        <f>Dados!$C$7</f>
        <v>44652</v>
      </c>
      <c r="G101" s="226" t="e">
        <f>VLOOKUP($C101,'Orçamento Base'!$D$11:$S$1673,4,FALSE)</f>
        <v>#N/A</v>
      </c>
      <c r="H101" s="377">
        <f>IFERROR(VLOOKUP($C101,'Orçamento Base'!$D$11:$S$1673,6,FALSE),0)</f>
        <v>0</v>
      </c>
      <c r="I101" s="208" t="e">
        <f>VLOOKUP($C101,'Orçamento Base'!$D$11:$S$1673,5,FALSE)</f>
        <v>#N/A</v>
      </c>
      <c r="J101" s="167" t="e">
        <f>IF(Comparativo!$E$6="Tabela Não Desonerada",VLOOKUP($C101,'Orçamento Base'!$D$11:$S$1673,12,FALSE),VLOOKUP($C101,#REF!,12,FALSE))</f>
        <v>#N/A</v>
      </c>
      <c r="K101" s="167">
        <f>IFERROR(IF(Comparativo!$E$6="Tabela Não Desonerada",VLOOKUP($C101,'Orçamento Base'!$D$11:$S$1673,16,FALSE),VLOOKUP($C101,#REF!,16,FALSE)),0)</f>
        <v>0</v>
      </c>
      <c r="L101" s="575" t="e">
        <f>IF(AND($D101="COMPOSICAO_PROPRIA",'Orçamento Base'!$N101="-"),"14,18%",IF(AND($D101="MERCADO",'Orçamento Base'!$N101="-"),"15,38%",IF(Comparativo!$E$6="Tabela Não Desonerada",VLOOKUP($C101,'Orçamento Base'!$D$11:$S$1673,11,FALSE),VLOOKUP($C101,#REF!,11,FALSE))))</f>
        <v>#N/A</v>
      </c>
      <c r="M101" s="209">
        <f>IF(Comparativo!$E$6="Tabela Não Desonerada",Encargos!$F$44,Encargos!$D$44)</f>
        <v>1.1122000000000001</v>
      </c>
      <c r="N101" s="320"/>
      <c r="O101" s="166" t="s">
        <v>101</v>
      </c>
      <c r="P101" s="321"/>
      <c r="Q101" s="166" t="s">
        <v>101</v>
      </c>
      <c r="R101" s="321"/>
      <c r="S101" s="322"/>
      <c r="T101" s="322"/>
    </row>
    <row r="102" spans="1:20">
      <c r="A102" s="207">
        <f>'Identificação-TCE'!$A$13</f>
        <v>1</v>
      </c>
      <c r="B102" s="168" t="e">
        <f>IF(AND(G102&lt;&gt;"",H102&gt;0,I102&lt;&gt;"",J102&lt;&gt;0,K102&lt;&gt;0),COUNT($B$11:B101)+1,"")</f>
        <v>#N/A</v>
      </c>
      <c r="C102" s="207">
        <f>IF('Orçamento Base'!$M101=0,0,'Orçamento Base'!$D101)</f>
        <v>0</v>
      </c>
      <c r="D102" s="212" t="e">
        <f>IF('Orçamento Base'!$F101=Aux.!$G$11,"CONTRATACAO_PUBLICA",IF(VLOOKUP($C102,'Orçamento Base'!$D$11:$G$2116,3,FALSE)="INDEXADO",VLOOKUP(VLOOKUP($C101,'Orçamento Base'!$D$11:$G$2116,2,FALSE),'Index N_DESON.'!$A$9:$B$604,2),VLOOKUP($C102,'Orçamento Base'!$D$11:$G$2116,3,FALSE)))</f>
        <v>#N/A</v>
      </c>
      <c r="E102" s="208" t="e">
        <f>VLOOKUP($C102,'Orçamento Base'!$D$11:$S$1673,2,FALSE)</f>
        <v>#N/A</v>
      </c>
      <c r="F102" s="211">
        <f>Dados!$C$7</f>
        <v>44652</v>
      </c>
      <c r="G102" s="226" t="e">
        <f>VLOOKUP($C102,'Orçamento Base'!$D$11:$S$1673,4,FALSE)</f>
        <v>#N/A</v>
      </c>
      <c r="H102" s="377">
        <f>IFERROR(VLOOKUP($C102,'Orçamento Base'!$D$11:$S$1673,6,FALSE),0)</f>
        <v>0</v>
      </c>
      <c r="I102" s="208" t="e">
        <f>VLOOKUP($C102,'Orçamento Base'!$D$11:$S$1673,5,FALSE)</f>
        <v>#N/A</v>
      </c>
      <c r="J102" s="167" t="e">
        <f>IF(Comparativo!$E$6="Tabela Não Desonerada",VLOOKUP($C102,'Orçamento Base'!$D$11:$S$1673,12,FALSE),VLOOKUP($C102,#REF!,12,FALSE))</f>
        <v>#N/A</v>
      </c>
      <c r="K102" s="167">
        <f>IFERROR(IF(Comparativo!$E$6="Tabela Não Desonerada",VLOOKUP($C102,'Orçamento Base'!$D$11:$S$1673,16,FALSE),VLOOKUP($C102,#REF!,16,FALSE)),0)</f>
        <v>0</v>
      </c>
      <c r="L102" s="575" t="e">
        <f>IF(AND($D102="COMPOSICAO_PROPRIA",'Orçamento Base'!$N102="-"),"14,18%",IF(AND($D102="MERCADO",'Orçamento Base'!$N102="-"),"15,38%",IF(Comparativo!$E$6="Tabela Não Desonerada",VLOOKUP($C102,'Orçamento Base'!$D$11:$S$1673,11,FALSE),VLOOKUP($C102,#REF!,11,FALSE))))</f>
        <v>#N/A</v>
      </c>
      <c r="M102" s="209">
        <f>IF(Comparativo!$E$6="Tabela Não Desonerada",Encargos!$F$44,Encargos!$D$44)</f>
        <v>1.1122000000000001</v>
      </c>
      <c r="N102" s="320"/>
      <c r="O102" s="166" t="s">
        <v>101</v>
      </c>
      <c r="P102" s="321"/>
      <c r="Q102" s="166" t="s">
        <v>101</v>
      </c>
      <c r="R102" s="321"/>
      <c r="S102" s="322"/>
      <c r="T102" s="322"/>
    </row>
    <row r="103" spans="1:20">
      <c r="A103" s="207">
        <f>'Identificação-TCE'!$A$13</f>
        <v>1</v>
      </c>
      <c r="B103" s="168" t="e">
        <f>IF(AND(G103&lt;&gt;"",H103&gt;0,I103&lt;&gt;"",J103&lt;&gt;0,K103&lt;&gt;0),COUNT($B$11:B102)+1,"")</f>
        <v>#N/A</v>
      </c>
      <c r="C103" s="207">
        <f>IF('Orçamento Base'!$M102=0,0,'Orçamento Base'!$D102)</f>
        <v>0</v>
      </c>
      <c r="D103" s="212" t="e">
        <f>IF('Orçamento Base'!$F102=Aux.!$G$11,"CONTRATACAO_PUBLICA",IF(VLOOKUP($C103,'Orçamento Base'!$D$11:$G$2116,3,FALSE)="INDEXADO",VLOOKUP(VLOOKUP($C102,'Orçamento Base'!$D$11:$G$2116,2,FALSE),'Index N_DESON.'!$A$9:$B$604,2),VLOOKUP($C103,'Orçamento Base'!$D$11:$G$2116,3,FALSE)))</f>
        <v>#N/A</v>
      </c>
      <c r="E103" s="208" t="e">
        <f>VLOOKUP($C103,'Orçamento Base'!$D$11:$S$1673,2,FALSE)</f>
        <v>#N/A</v>
      </c>
      <c r="F103" s="211">
        <f>Dados!$C$7</f>
        <v>44652</v>
      </c>
      <c r="G103" s="226" t="e">
        <f>VLOOKUP($C103,'Orçamento Base'!$D$11:$S$1673,4,FALSE)</f>
        <v>#N/A</v>
      </c>
      <c r="H103" s="377">
        <f>IFERROR(VLOOKUP($C103,'Orçamento Base'!$D$11:$S$1673,6,FALSE),0)</f>
        <v>0</v>
      </c>
      <c r="I103" s="208" t="e">
        <f>VLOOKUP($C103,'Orçamento Base'!$D$11:$S$1673,5,FALSE)</f>
        <v>#N/A</v>
      </c>
      <c r="J103" s="167" t="e">
        <f>IF(Comparativo!$E$6="Tabela Não Desonerada",VLOOKUP($C103,'Orçamento Base'!$D$11:$S$1673,12,FALSE),VLOOKUP($C103,#REF!,12,FALSE))</f>
        <v>#N/A</v>
      </c>
      <c r="K103" s="167">
        <f>IFERROR(IF(Comparativo!$E$6="Tabela Não Desonerada",VLOOKUP($C103,'Orçamento Base'!$D$11:$S$1673,16,FALSE),VLOOKUP($C103,#REF!,16,FALSE)),0)</f>
        <v>0</v>
      </c>
      <c r="L103" s="575" t="e">
        <f>IF(AND($D103="COMPOSICAO_PROPRIA",'Orçamento Base'!$N103="-"),"14,18%",IF(AND($D103="MERCADO",'Orçamento Base'!$N103="-"),"15,38%",IF(Comparativo!$E$6="Tabela Não Desonerada",VLOOKUP($C103,'Orçamento Base'!$D$11:$S$1673,11,FALSE),VLOOKUP($C103,#REF!,11,FALSE))))</f>
        <v>#N/A</v>
      </c>
      <c r="M103" s="209">
        <f>IF(Comparativo!$E$6="Tabela Não Desonerada",Encargos!$F$44,Encargos!$D$44)</f>
        <v>1.1122000000000001</v>
      </c>
      <c r="N103" s="320"/>
      <c r="O103" s="166" t="s">
        <v>101</v>
      </c>
      <c r="P103" s="321"/>
      <c r="Q103" s="166" t="s">
        <v>101</v>
      </c>
      <c r="R103" s="321"/>
      <c r="S103" s="322"/>
      <c r="T103" s="322"/>
    </row>
    <row r="104" spans="1:20">
      <c r="A104" s="207">
        <f>'Identificação-TCE'!$A$13</f>
        <v>1</v>
      </c>
      <c r="B104" s="168" t="e">
        <f>IF(AND(G104&lt;&gt;"",H104&gt;0,I104&lt;&gt;"",J104&lt;&gt;0,K104&lt;&gt;0),COUNT($B$11:B103)+1,"")</f>
        <v>#N/A</v>
      </c>
      <c r="C104" s="207">
        <f>IF('Orçamento Base'!$M103=0,0,'Orçamento Base'!$D103)</f>
        <v>0</v>
      </c>
      <c r="D104" s="212" t="e">
        <f>IF('Orçamento Base'!$F103=Aux.!$G$11,"CONTRATACAO_PUBLICA",IF(VLOOKUP($C104,'Orçamento Base'!$D$11:$G$2116,3,FALSE)="INDEXADO",VLOOKUP(VLOOKUP($C103,'Orçamento Base'!$D$11:$G$2116,2,FALSE),'Index N_DESON.'!$A$9:$B$604,2),VLOOKUP($C104,'Orçamento Base'!$D$11:$G$2116,3,FALSE)))</f>
        <v>#N/A</v>
      </c>
      <c r="E104" s="208" t="e">
        <f>VLOOKUP($C104,'Orçamento Base'!$D$11:$S$1673,2,FALSE)</f>
        <v>#N/A</v>
      </c>
      <c r="F104" s="211">
        <f>Dados!$C$7</f>
        <v>44652</v>
      </c>
      <c r="G104" s="226" t="e">
        <f>VLOOKUP($C104,'Orçamento Base'!$D$11:$S$1673,4,FALSE)</f>
        <v>#N/A</v>
      </c>
      <c r="H104" s="377">
        <f>IFERROR(VLOOKUP($C104,'Orçamento Base'!$D$11:$S$1673,6,FALSE),0)</f>
        <v>0</v>
      </c>
      <c r="I104" s="208" t="e">
        <f>VLOOKUP($C104,'Orçamento Base'!$D$11:$S$1673,5,FALSE)</f>
        <v>#N/A</v>
      </c>
      <c r="J104" s="167" t="e">
        <f>IF(Comparativo!$E$6="Tabela Não Desonerada",VLOOKUP($C104,'Orçamento Base'!$D$11:$S$1673,12,FALSE),VLOOKUP($C104,#REF!,12,FALSE))</f>
        <v>#N/A</v>
      </c>
      <c r="K104" s="167">
        <f>IFERROR(IF(Comparativo!$E$6="Tabela Não Desonerada",VLOOKUP($C104,'Orçamento Base'!$D$11:$S$1673,16,FALSE),VLOOKUP($C104,#REF!,16,FALSE)),0)</f>
        <v>0</v>
      </c>
      <c r="L104" s="575" t="e">
        <f>IF(AND($D104="COMPOSICAO_PROPRIA",'Orçamento Base'!$N104="-"),"14,18%",IF(AND($D104="MERCADO",'Orçamento Base'!$N104="-"),"15,38%",IF(Comparativo!$E$6="Tabela Não Desonerada",VLOOKUP($C104,'Orçamento Base'!$D$11:$S$1673,11,FALSE),VLOOKUP($C104,#REF!,11,FALSE))))</f>
        <v>#N/A</v>
      </c>
      <c r="M104" s="209">
        <f>IF(Comparativo!$E$6="Tabela Não Desonerada",Encargos!$F$44,Encargos!$D$44)</f>
        <v>1.1122000000000001</v>
      </c>
      <c r="N104" s="320"/>
      <c r="O104" s="166" t="s">
        <v>101</v>
      </c>
      <c r="P104" s="321"/>
      <c r="Q104" s="166" t="s">
        <v>101</v>
      </c>
      <c r="R104" s="321"/>
      <c r="S104" s="322"/>
      <c r="T104" s="322"/>
    </row>
    <row r="105" spans="1:20">
      <c r="A105" s="207">
        <f>'Identificação-TCE'!$A$13</f>
        <v>1</v>
      </c>
      <c r="B105" s="168" t="e">
        <f>IF(AND(G105&lt;&gt;"",H105&gt;0,I105&lt;&gt;"",J105&lt;&gt;0,K105&lt;&gt;0),COUNT($B$11:B104)+1,"")</f>
        <v>#N/A</v>
      </c>
      <c r="C105" s="207">
        <f>IF('Orçamento Base'!$M104=0,0,'Orçamento Base'!$D104)</f>
        <v>0</v>
      </c>
      <c r="D105" s="212" t="e">
        <f>IF('Orçamento Base'!$F104=Aux.!$G$11,"CONTRATACAO_PUBLICA",IF(VLOOKUP($C105,'Orçamento Base'!$D$11:$G$2116,3,FALSE)="INDEXADO",VLOOKUP(VLOOKUP($C104,'Orçamento Base'!$D$11:$G$2116,2,FALSE),'Index N_DESON.'!$A$9:$B$604,2),VLOOKUP($C105,'Orçamento Base'!$D$11:$G$2116,3,FALSE)))</f>
        <v>#N/A</v>
      </c>
      <c r="E105" s="208" t="e">
        <f>VLOOKUP($C105,'Orçamento Base'!$D$11:$S$1673,2,FALSE)</f>
        <v>#N/A</v>
      </c>
      <c r="F105" s="211">
        <f>Dados!$C$7</f>
        <v>44652</v>
      </c>
      <c r="G105" s="226" t="e">
        <f>VLOOKUP($C105,'Orçamento Base'!$D$11:$S$1673,4,FALSE)</f>
        <v>#N/A</v>
      </c>
      <c r="H105" s="377">
        <f>IFERROR(VLOOKUP($C105,'Orçamento Base'!$D$11:$S$1673,6,FALSE),0)</f>
        <v>0</v>
      </c>
      <c r="I105" s="208" t="e">
        <f>VLOOKUP($C105,'Orçamento Base'!$D$11:$S$1673,5,FALSE)</f>
        <v>#N/A</v>
      </c>
      <c r="J105" s="167" t="e">
        <f>IF(Comparativo!$E$6="Tabela Não Desonerada",VLOOKUP($C105,'Orçamento Base'!$D$11:$S$1673,12,FALSE),VLOOKUP($C105,#REF!,12,FALSE))</f>
        <v>#N/A</v>
      </c>
      <c r="K105" s="167">
        <f>IFERROR(IF(Comparativo!$E$6="Tabela Não Desonerada",VLOOKUP($C105,'Orçamento Base'!$D$11:$S$1673,16,FALSE),VLOOKUP($C105,#REF!,16,FALSE)),0)</f>
        <v>0</v>
      </c>
      <c r="L105" s="575" t="e">
        <f>IF(AND($D105="COMPOSICAO_PROPRIA",'Orçamento Base'!$N105="-"),"14,18%",IF(AND($D105="MERCADO",'Orçamento Base'!$N105="-"),"15,38%",IF(Comparativo!$E$6="Tabela Não Desonerada",VLOOKUP($C105,'Orçamento Base'!$D$11:$S$1673,11,FALSE),VLOOKUP($C105,#REF!,11,FALSE))))</f>
        <v>#N/A</v>
      </c>
      <c r="M105" s="209">
        <f>IF(Comparativo!$E$6="Tabela Não Desonerada",Encargos!$F$44,Encargos!$D$44)</f>
        <v>1.1122000000000001</v>
      </c>
      <c r="N105" s="320"/>
      <c r="O105" s="166" t="s">
        <v>101</v>
      </c>
      <c r="P105" s="321"/>
      <c r="Q105" s="166" t="s">
        <v>101</v>
      </c>
      <c r="R105" s="321"/>
      <c r="S105" s="322"/>
      <c r="T105" s="322"/>
    </row>
    <row r="106" spans="1:20">
      <c r="A106" s="207">
        <f>'Identificação-TCE'!$A$13</f>
        <v>1</v>
      </c>
      <c r="B106" s="168" t="e">
        <f>IF(AND(G106&lt;&gt;"",H106&gt;0,I106&lt;&gt;"",J106&lt;&gt;0,K106&lt;&gt;0),COUNT($B$11:B105)+1,"")</f>
        <v>#N/A</v>
      </c>
      <c r="C106" s="207">
        <f>IF('Orçamento Base'!$M105=0,0,'Orçamento Base'!$D105)</f>
        <v>0</v>
      </c>
      <c r="D106" s="212" t="e">
        <f>IF('Orçamento Base'!$F105=Aux.!$G$11,"CONTRATACAO_PUBLICA",IF(VLOOKUP($C106,'Orçamento Base'!$D$11:$G$2116,3,FALSE)="INDEXADO",VLOOKUP(VLOOKUP($C105,'Orçamento Base'!$D$11:$G$2116,2,FALSE),'Index N_DESON.'!$A$9:$B$604,2),VLOOKUP($C106,'Orçamento Base'!$D$11:$G$2116,3,FALSE)))</f>
        <v>#N/A</v>
      </c>
      <c r="E106" s="208" t="e">
        <f>VLOOKUP($C106,'Orçamento Base'!$D$11:$S$1673,2,FALSE)</f>
        <v>#N/A</v>
      </c>
      <c r="F106" s="211">
        <f>Dados!$C$7</f>
        <v>44652</v>
      </c>
      <c r="G106" s="226" t="e">
        <f>VLOOKUP($C106,'Orçamento Base'!$D$11:$S$1673,4,FALSE)</f>
        <v>#N/A</v>
      </c>
      <c r="H106" s="377">
        <f>IFERROR(VLOOKUP($C106,'Orçamento Base'!$D$11:$S$1673,6,FALSE),0)</f>
        <v>0</v>
      </c>
      <c r="I106" s="208" t="e">
        <f>VLOOKUP($C106,'Orçamento Base'!$D$11:$S$1673,5,FALSE)</f>
        <v>#N/A</v>
      </c>
      <c r="J106" s="167" t="e">
        <f>IF(Comparativo!$E$6="Tabela Não Desonerada",VLOOKUP($C106,'Orçamento Base'!$D$11:$S$1673,12,FALSE),VLOOKUP($C106,#REF!,12,FALSE))</f>
        <v>#N/A</v>
      </c>
      <c r="K106" s="167">
        <f>IFERROR(IF(Comparativo!$E$6="Tabela Não Desonerada",VLOOKUP($C106,'Orçamento Base'!$D$11:$S$1673,16,FALSE),VLOOKUP($C106,#REF!,16,FALSE)),0)</f>
        <v>0</v>
      </c>
      <c r="L106" s="575" t="e">
        <f>IF(AND($D106="COMPOSICAO_PROPRIA",'Orçamento Base'!$N106="-"),"14,18%",IF(AND($D106="MERCADO",'Orçamento Base'!$N106="-"),"15,38%",IF(Comparativo!$E$6="Tabela Não Desonerada",VLOOKUP($C106,'Orçamento Base'!$D$11:$S$1673,11,FALSE),VLOOKUP($C106,#REF!,11,FALSE))))</f>
        <v>#N/A</v>
      </c>
      <c r="M106" s="209">
        <f>IF(Comparativo!$E$6="Tabela Não Desonerada",Encargos!$F$44,Encargos!$D$44)</f>
        <v>1.1122000000000001</v>
      </c>
      <c r="N106" s="320"/>
      <c r="O106" s="166" t="s">
        <v>101</v>
      </c>
      <c r="P106" s="321"/>
      <c r="Q106" s="166" t="s">
        <v>101</v>
      </c>
      <c r="R106" s="321"/>
      <c r="S106" s="322"/>
      <c r="T106" s="322"/>
    </row>
    <row r="107" spans="1:20">
      <c r="A107" s="207">
        <f>'Identificação-TCE'!$A$13</f>
        <v>1</v>
      </c>
      <c r="B107" s="168" t="e">
        <f>IF(AND(G107&lt;&gt;"",H107&gt;0,I107&lt;&gt;"",J107&lt;&gt;0,K107&lt;&gt;0),COUNT($B$11:B106)+1,"")</f>
        <v>#N/A</v>
      </c>
      <c r="C107" s="207">
        <f>IF('Orçamento Base'!$M106=0,0,'Orçamento Base'!$D106)</f>
        <v>0</v>
      </c>
      <c r="D107" s="212" t="e">
        <f>IF('Orçamento Base'!$F106=Aux.!$G$11,"CONTRATACAO_PUBLICA",IF(VLOOKUP($C107,'Orçamento Base'!$D$11:$G$2116,3,FALSE)="INDEXADO",VLOOKUP(VLOOKUP($C106,'Orçamento Base'!$D$11:$G$2116,2,FALSE),'Index N_DESON.'!$A$9:$B$604,2),VLOOKUP($C107,'Orçamento Base'!$D$11:$G$2116,3,FALSE)))</f>
        <v>#N/A</v>
      </c>
      <c r="E107" s="208" t="e">
        <f>VLOOKUP($C107,'Orçamento Base'!$D$11:$S$1673,2,FALSE)</f>
        <v>#N/A</v>
      </c>
      <c r="F107" s="211">
        <f>Dados!$C$7</f>
        <v>44652</v>
      </c>
      <c r="G107" s="226" t="e">
        <f>VLOOKUP($C107,'Orçamento Base'!$D$11:$S$1673,4,FALSE)</f>
        <v>#N/A</v>
      </c>
      <c r="H107" s="377">
        <f>IFERROR(VLOOKUP($C107,'Orçamento Base'!$D$11:$S$1673,6,FALSE),0)</f>
        <v>0</v>
      </c>
      <c r="I107" s="208" t="e">
        <f>VLOOKUP($C107,'Orçamento Base'!$D$11:$S$1673,5,FALSE)</f>
        <v>#N/A</v>
      </c>
      <c r="J107" s="167" t="e">
        <f>IF(Comparativo!$E$6="Tabela Não Desonerada",VLOOKUP($C107,'Orçamento Base'!$D$11:$S$1673,12,FALSE),VLOOKUP($C107,#REF!,12,FALSE))</f>
        <v>#N/A</v>
      </c>
      <c r="K107" s="167">
        <f>IFERROR(IF(Comparativo!$E$6="Tabela Não Desonerada",VLOOKUP($C107,'Orçamento Base'!$D$11:$S$1673,16,FALSE),VLOOKUP($C107,#REF!,16,FALSE)),0)</f>
        <v>0</v>
      </c>
      <c r="L107" s="575" t="e">
        <f>IF(AND($D107="COMPOSICAO_PROPRIA",'Orçamento Base'!$N107="-"),"14,18%",IF(AND($D107="MERCADO",'Orçamento Base'!$N107="-"),"15,38%",IF(Comparativo!$E$6="Tabela Não Desonerada",VLOOKUP($C107,'Orçamento Base'!$D$11:$S$1673,11,FALSE),VLOOKUP($C107,#REF!,11,FALSE))))</f>
        <v>#N/A</v>
      </c>
      <c r="M107" s="209">
        <f>IF(Comparativo!$E$6="Tabela Não Desonerada",Encargos!$F$44,Encargos!$D$44)</f>
        <v>1.1122000000000001</v>
      </c>
      <c r="N107" s="320"/>
      <c r="O107" s="166" t="s">
        <v>101</v>
      </c>
      <c r="P107" s="321"/>
      <c r="Q107" s="166" t="s">
        <v>101</v>
      </c>
      <c r="R107" s="321"/>
      <c r="S107" s="322"/>
      <c r="T107" s="322"/>
    </row>
    <row r="108" spans="1:20">
      <c r="A108" s="207">
        <f>'Identificação-TCE'!$A$13</f>
        <v>1</v>
      </c>
      <c r="B108" s="168" t="e">
        <f>IF(AND(G108&lt;&gt;"",H108&gt;0,I108&lt;&gt;"",J108&lt;&gt;0,K108&lt;&gt;0),COUNT($B$11:B107)+1,"")</f>
        <v>#N/A</v>
      </c>
      <c r="C108" s="207">
        <f>IF('Orçamento Base'!$M107=0,0,'Orçamento Base'!$D107)</f>
        <v>0</v>
      </c>
      <c r="D108" s="212" t="e">
        <f>IF('Orçamento Base'!$F107=Aux.!$G$11,"CONTRATACAO_PUBLICA",IF(VLOOKUP($C108,'Orçamento Base'!$D$11:$G$2116,3,FALSE)="INDEXADO",VLOOKUP(VLOOKUP($C107,'Orçamento Base'!$D$11:$G$2116,2,FALSE),'Index N_DESON.'!$A$9:$B$604,2),VLOOKUP($C108,'Orçamento Base'!$D$11:$G$2116,3,FALSE)))</f>
        <v>#N/A</v>
      </c>
      <c r="E108" s="208" t="e">
        <f>VLOOKUP($C108,'Orçamento Base'!$D$11:$S$1673,2,FALSE)</f>
        <v>#N/A</v>
      </c>
      <c r="F108" s="211">
        <f>Dados!$C$7</f>
        <v>44652</v>
      </c>
      <c r="G108" s="226" t="e">
        <f>VLOOKUP($C108,'Orçamento Base'!$D$11:$S$1673,4,FALSE)</f>
        <v>#N/A</v>
      </c>
      <c r="H108" s="377">
        <f>IFERROR(VLOOKUP($C108,'Orçamento Base'!$D$11:$S$1673,6,FALSE),0)</f>
        <v>0</v>
      </c>
      <c r="I108" s="208" t="e">
        <f>VLOOKUP($C108,'Orçamento Base'!$D$11:$S$1673,5,FALSE)</f>
        <v>#N/A</v>
      </c>
      <c r="J108" s="167" t="e">
        <f>IF(Comparativo!$E$6="Tabela Não Desonerada",VLOOKUP($C108,'Orçamento Base'!$D$11:$S$1673,12,FALSE),VLOOKUP($C108,#REF!,12,FALSE))</f>
        <v>#N/A</v>
      </c>
      <c r="K108" s="167">
        <f>IFERROR(IF(Comparativo!$E$6="Tabela Não Desonerada",VLOOKUP($C108,'Orçamento Base'!$D$11:$S$1673,16,FALSE),VLOOKUP($C108,#REF!,16,FALSE)),0)</f>
        <v>0</v>
      </c>
      <c r="L108" s="575" t="e">
        <f>IF(AND($D108="COMPOSICAO_PROPRIA",'Orçamento Base'!$N108="-"),"14,18%",IF(AND($D108="MERCADO",'Orçamento Base'!$N108="-"),"15,38%",IF(Comparativo!$E$6="Tabela Não Desonerada",VLOOKUP($C108,'Orçamento Base'!$D$11:$S$1673,11,FALSE),VLOOKUP($C108,#REF!,11,FALSE))))</f>
        <v>#N/A</v>
      </c>
      <c r="M108" s="209">
        <f>IF(Comparativo!$E$6="Tabela Não Desonerada",Encargos!$F$44,Encargos!$D$44)</f>
        <v>1.1122000000000001</v>
      </c>
      <c r="N108" s="320"/>
      <c r="O108" s="166" t="s">
        <v>101</v>
      </c>
      <c r="P108" s="321"/>
      <c r="Q108" s="166" t="s">
        <v>101</v>
      </c>
      <c r="R108" s="321"/>
      <c r="S108" s="322"/>
      <c r="T108" s="322"/>
    </row>
    <row r="109" spans="1:20">
      <c r="A109" s="207">
        <f>'Identificação-TCE'!$A$13</f>
        <v>1</v>
      </c>
      <c r="B109" s="168" t="e">
        <f>IF(AND(G109&lt;&gt;"",H109&gt;0,I109&lt;&gt;"",J109&lt;&gt;0,K109&lt;&gt;0),COUNT($B$11:B108)+1,"")</f>
        <v>#N/A</v>
      </c>
      <c r="C109" s="207">
        <f>IF('Orçamento Base'!$M108=0,0,'Orçamento Base'!$D108)</f>
        <v>0</v>
      </c>
      <c r="D109" s="212" t="e">
        <f>IF('Orçamento Base'!$F108=Aux.!$G$11,"CONTRATACAO_PUBLICA",IF(VLOOKUP($C109,'Orçamento Base'!$D$11:$G$2116,3,FALSE)="INDEXADO",VLOOKUP(VLOOKUP($C108,'Orçamento Base'!$D$11:$G$2116,2,FALSE),'Index N_DESON.'!$A$9:$B$604,2),VLOOKUP($C109,'Orçamento Base'!$D$11:$G$2116,3,FALSE)))</f>
        <v>#N/A</v>
      </c>
      <c r="E109" s="208" t="e">
        <f>VLOOKUP($C109,'Orçamento Base'!$D$11:$S$1673,2,FALSE)</f>
        <v>#N/A</v>
      </c>
      <c r="F109" s="211">
        <f>Dados!$C$7</f>
        <v>44652</v>
      </c>
      <c r="G109" s="226" t="e">
        <f>VLOOKUP($C109,'Orçamento Base'!$D$11:$S$1673,4,FALSE)</f>
        <v>#N/A</v>
      </c>
      <c r="H109" s="377">
        <f>IFERROR(VLOOKUP($C109,'Orçamento Base'!$D$11:$S$1673,6,FALSE),0)</f>
        <v>0</v>
      </c>
      <c r="I109" s="208" t="e">
        <f>VLOOKUP($C109,'Orçamento Base'!$D$11:$S$1673,5,FALSE)</f>
        <v>#N/A</v>
      </c>
      <c r="J109" s="167" t="e">
        <f>IF(Comparativo!$E$6="Tabela Não Desonerada",VLOOKUP($C109,'Orçamento Base'!$D$11:$S$1673,12,FALSE),VLOOKUP($C109,#REF!,12,FALSE))</f>
        <v>#N/A</v>
      </c>
      <c r="K109" s="167">
        <f>IFERROR(IF(Comparativo!$E$6="Tabela Não Desonerada",VLOOKUP($C109,'Orçamento Base'!$D$11:$S$1673,16,FALSE),VLOOKUP($C109,#REF!,16,FALSE)),0)</f>
        <v>0</v>
      </c>
      <c r="L109" s="575" t="e">
        <f>IF(AND($D109="COMPOSICAO_PROPRIA",'Orçamento Base'!$N109="-"),"14,18%",IF(AND($D109="MERCADO",'Orçamento Base'!$N109="-"),"15,38%",IF(Comparativo!$E$6="Tabela Não Desonerada",VLOOKUP($C109,'Orçamento Base'!$D$11:$S$1673,11,FALSE),VLOOKUP($C109,#REF!,11,FALSE))))</f>
        <v>#N/A</v>
      </c>
      <c r="M109" s="209">
        <f>IF(Comparativo!$E$6="Tabela Não Desonerada",Encargos!$F$44,Encargos!$D$44)</f>
        <v>1.1122000000000001</v>
      </c>
      <c r="N109" s="320"/>
      <c r="O109" s="166" t="s">
        <v>101</v>
      </c>
      <c r="P109" s="321"/>
      <c r="Q109" s="166" t="s">
        <v>101</v>
      </c>
      <c r="R109" s="321"/>
      <c r="S109" s="322"/>
      <c r="T109" s="322"/>
    </row>
    <row r="110" spans="1:20">
      <c r="A110" s="207">
        <f>'Identificação-TCE'!$A$13</f>
        <v>1</v>
      </c>
      <c r="B110" s="168" t="e">
        <f>IF(AND(G110&lt;&gt;"",H110&gt;0,I110&lt;&gt;"",J110&lt;&gt;0,K110&lt;&gt;0),COUNT($B$11:B109)+1,"")</f>
        <v>#N/A</v>
      </c>
      <c r="C110" s="207">
        <f>IF('Orçamento Base'!$M109=0,0,'Orçamento Base'!$D109)</f>
        <v>0</v>
      </c>
      <c r="D110" s="212" t="e">
        <f>IF('Orçamento Base'!$F109=Aux.!$G$11,"CONTRATACAO_PUBLICA",IF(VLOOKUP($C110,'Orçamento Base'!$D$11:$G$2116,3,FALSE)="INDEXADO",VLOOKUP(VLOOKUP($C109,'Orçamento Base'!$D$11:$G$2116,2,FALSE),'Index N_DESON.'!$A$9:$B$604,2),VLOOKUP($C110,'Orçamento Base'!$D$11:$G$2116,3,FALSE)))</f>
        <v>#N/A</v>
      </c>
      <c r="E110" s="208" t="e">
        <f>VLOOKUP($C110,'Orçamento Base'!$D$11:$S$1673,2,FALSE)</f>
        <v>#N/A</v>
      </c>
      <c r="F110" s="211">
        <f>Dados!$C$7</f>
        <v>44652</v>
      </c>
      <c r="G110" s="226" t="e">
        <f>VLOOKUP($C110,'Orçamento Base'!$D$11:$S$1673,4,FALSE)</f>
        <v>#N/A</v>
      </c>
      <c r="H110" s="377">
        <f>IFERROR(VLOOKUP($C110,'Orçamento Base'!$D$11:$S$1673,6,FALSE),0)</f>
        <v>0</v>
      </c>
      <c r="I110" s="208" t="e">
        <f>VLOOKUP($C110,'Orçamento Base'!$D$11:$S$1673,5,FALSE)</f>
        <v>#N/A</v>
      </c>
      <c r="J110" s="167" t="e">
        <f>IF(Comparativo!$E$6="Tabela Não Desonerada",VLOOKUP($C110,'Orçamento Base'!$D$11:$S$1673,12,FALSE),VLOOKUP($C110,#REF!,12,FALSE))</f>
        <v>#N/A</v>
      </c>
      <c r="K110" s="167">
        <f>IFERROR(IF(Comparativo!$E$6="Tabela Não Desonerada",VLOOKUP($C110,'Orçamento Base'!$D$11:$S$1673,16,FALSE),VLOOKUP($C110,#REF!,16,FALSE)),0)</f>
        <v>0</v>
      </c>
      <c r="L110" s="575" t="e">
        <f>IF(AND($D110="COMPOSICAO_PROPRIA",'Orçamento Base'!$N110="-"),"14,18%",IF(AND($D110="MERCADO",'Orçamento Base'!$N110="-"),"15,38%",IF(Comparativo!$E$6="Tabela Não Desonerada",VLOOKUP($C110,'Orçamento Base'!$D$11:$S$1673,11,FALSE),VLOOKUP($C110,#REF!,11,FALSE))))</f>
        <v>#N/A</v>
      </c>
      <c r="M110" s="209">
        <f>IF(Comparativo!$E$6="Tabela Não Desonerada",Encargos!$F$44,Encargos!$D$44)</f>
        <v>1.1122000000000001</v>
      </c>
      <c r="N110" s="320"/>
      <c r="O110" s="166" t="s">
        <v>101</v>
      </c>
      <c r="P110" s="321"/>
      <c r="Q110" s="166" t="s">
        <v>101</v>
      </c>
      <c r="R110" s="321"/>
      <c r="S110" s="322"/>
      <c r="T110" s="322"/>
    </row>
    <row r="111" spans="1:20">
      <c r="A111" s="207">
        <f>'Identificação-TCE'!$A$13</f>
        <v>1</v>
      </c>
      <c r="B111" s="168" t="e">
        <f>IF(AND(G111&lt;&gt;"",H111&gt;0,I111&lt;&gt;"",J111&lt;&gt;0,K111&lt;&gt;0),COUNT($B$11:B110)+1,"")</f>
        <v>#N/A</v>
      </c>
      <c r="C111" s="207">
        <f>IF('Orçamento Base'!$M110=0,0,'Orçamento Base'!$D110)</f>
        <v>0</v>
      </c>
      <c r="D111" s="212" t="e">
        <f>IF('Orçamento Base'!$F110=Aux.!$G$11,"CONTRATACAO_PUBLICA",IF(VLOOKUP($C111,'Orçamento Base'!$D$11:$G$2116,3,FALSE)="INDEXADO",VLOOKUP(VLOOKUP($C110,'Orçamento Base'!$D$11:$G$2116,2,FALSE),'Index N_DESON.'!$A$9:$B$604,2),VLOOKUP($C111,'Orçamento Base'!$D$11:$G$2116,3,FALSE)))</f>
        <v>#N/A</v>
      </c>
      <c r="E111" s="208" t="e">
        <f>VLOOKUP($C111,'Orçamento Base'!$D$11:$S$1673,2,FALSE)</f>
        <v>#N/A</v>
      </c>
      <c r="F111" s="211">
        <f>Dados!$C$7</f>
        <v>44652</v>
      </c>
      <c r="G111" s="226" t="e">
        <f>VLOOKUP($C111,'Orçamento Base'!$D$11:$S$1673,4,FALSE)</f>
        <v>#N/A</v>
      </c>
      <c r="H111" s="377">
        <f>IFERROR(VLOOKUP($C111,'Orçamento Base'!$D$11:$S$1673,6,FALSE),0)</f>
        <v>0</v>
      </c>
      <c r="I111" s="208" t="e">
        <f>VLOOKUP($C111,'Orçamento Base'!$D$11:$S$1673,5,FALSE)</f>
        <v>#N/A</v>
      </c>
      <c r="J111" s="167" t="e">
        <f>IF(Comparativo!$E$6="Tabela Não Desonerada",VLOOKUP($C111,'Orçamento Base'!$D$11:$S$1673,12,FALSE),VLOOKUP($C111,#REF!,12,FALSE))</f>
        <v>#N/A</v>
      </c>
      <c r="K111" s="167">
        <f>IFERROR(IF(Comparativo!$E$6="Tabela Não Desonerada",VLOOKUP($C111,'Orçamento Base'!$D$11:$S$1673,16,FALSE),VLOOKUP($C111,#REF!,16,FALSE)),0)</f>
        <v>0</v>
      </c>
      <c r="L111" s="575" t="e">
        <f>IF(AND($D111="COMPOSICAO_PROPRIA",'Orçamento Base'!$N111="-"),"14,18%",IF(AND($D111="MERCADO",'Orçamento Base'!$N111="-"),"15,38%",IF(Comparativo!$E$6="Tabela Não Desonerada",VLOOKUP($C111,'Orçamento Base'!$D$11:$S$1673,11,FALSE),VLOOKUP($C111,#REF!,11,FALSE))))</f>
        <v>#N/A</v>
      </c>
      <c r="M111" s="209">
        <f>IF(Comparativo!$E$6="Tabela Não Desonerada",Encargos!$F$44,Encargos!$D$44)</f>
        <v>1.1122000000000001</v>
      </c>
      <c r="N111" s="320"/>
      <c r="O111" s="166" t="s">
        <v>101</v>
      </c>
      <c r="P111" s="321"/>
      <c r="Q111" s="166" t="s">
        <v>101</v>
      </c>
      <c r="R111" s="321"/>
      <c r="S111" s="322"/>
      <c r="T111" s="322"/>
    </row>
    <row r="112" spans="1:20">
      <c r="A112" s="207">
        <f>'Identificação-TCE'!$A$13</f>
        <v>1</v>
      </c>
      <c r="B112" s="168" t="e">
        <f>IF(AND(G112&lt;&gt;"",H112&gt;0,I112&lt;&gt;"",J112&lt;&gt;0,K112&lt;&gt;0),COUNT($B$11:B111)+1,"")</f>
        <v>#N/A</v>
      </c>
      <c r="C112" s="207">
        <f>IF('Orçamento Base'!$M111=0,0,'Orçamento Base'!$D111)</f>
        <v>0</v>
      </c>
      <c r="D112" s="212" t="e">
        <f>IF('Orçamento Base'!$F111=Aux.!$G$11,"CONTRATACAO_PUBLICA",IF(VLOOKUP($C112,'Orçamento Base'!$D$11:$G$2116,3,FALSE)="INDEXADO",VLOOKUP(VLOOKUP($C111,'Orçamento Base'!$D$11:$G$2116,2,FALSE),'Index N_DESON.'!$A$9:$B$604,2),VLOOKUP($C112,'Orçamento Base'!$D$11:$G$2116,3,FALSE)))</f>
        <v>#N/A</v>
      </c>
      <c r="E112" s="208" t="e">
        <f>VLOOKUP($C112,'Orçamento Base'!$D$11:$S$1673,2,FALSE)</f>
        <v>#N/A</v>
      </c>
      <c r="F112" s="211">
        <f>Dados!$C$7</f>
        <v>44652</v>
      </c>
      <c r="G112" s="226" t="e">
        <f>VLOOKUP($C112,'Orçamento Base'!$D$11:$S$1673,4,FALSE)</f>
        <v>#N/A</v>
      </c>
      <c r="H112" s="377">
        <f>IFERROR(VLOOKUP($C112,'Orçamento Base'!$D$11:$S$1673,6,FALSE),0)</f>
        <v>0</v>
      </c>
      <c r="I112" s="208" t="e">
        <f>VLOOKUP($C112,'Orçamento Base'!$D$11:$S$1673,5,FALSE)</f>
        <v>#N/A</v>
      </c>
      <c r="J112" s="167" t="e">
        <f>IF(Comparativo!$E$6="Tabela Não Desonerada",VLOOKUP($C112,'Orçamento Base'!$D$11:$S$1673,12,FALSE),VLOOKUP($C112,#REF!,12,FALSE))</f>
        <v>#N/A</v>
      </c>
      <c r="K112" s="167">
        <f>IFERROR(IF(Comparativo!$E$6="Tabela Não Desonerada",VLOOKUP($C112,'Orçamento Base'!$D$11:$S$1673,16,FALSE),VLOOKUP($C112,#REF!,16,FALSE)),0)</f>
        <v>0</v>
      </c>
      <c r="L112" s="575" t="e">
        <f>IF(AND($D112="COMPOSICAO_PROPRIA",'Orçamento Base'!$N112="-"),"14,18%",IF(AND($D112="MERCADO",'Orçamento Base'!$N112="-"),"15,38%",IF(Comparativo!$E$6="Tabela Não Desonerada",VLOOKUP($C112,'Orçamento Base'!$D$11:$S$1673,11,FALSE),VLOOKUP($C112,#REF!,11,FALSE))))</f>
        <v>#N/A</v>
      </c>
      <c r="M112" s="209">
        <f>IF(Comparativo!$E$6="Tabela Não Desonerada",Encargos!$F$44,Encargos!$D$44)</f>
        <v>1.1122000000000001</v>
      </c>
      <c r="N112" s="320"/>
      <c r="O112" s="166" t="s">
        <v>101</v>
      </c>
      <c r="P112" s="321"/>
      <c r="Q112" s="166" t="s">
        <v>101</v>
      </c>
      <c r="R112" s="321"/>
      <c r="S112" s="322"/>
      <c r="T112" s="322"/>
    </row>
    <row r="113" spans="1:20">
      <c r="A113" s="207">
        <f>'Identificação-TCE'!$A$13</f>
        <v>1</v>
      </c>
      <c r="B113" s="168" t="e">
        <f>IF(AND(G113&lt;&gt;"",H113&gt;0,I113&lt;&gt;"",J113&lt;&gt;0,K113&lt;&gt;0),COUNT($B$11:B112)+1,"")</f>
        <v>#N/A</v>
      </c>
      <c r="C113" s="207">
        <f>IF('Orçamento Base'!$M112=0,0,'Orçamento Base'!$D112)</f>
        <v>0</v>
      </c>
      <c r="D113" s="212" t="e">
        <f>IF('Orçamento Base'!$F112=Aux.!$G$11,"CONTRATACAO_PUBLICA",IF(VLOOKUP($C113,'Orçamento Base'!$D$11:$G$2116,3,FALSE)="INDEXADO",VLOOKUP(VLOOKUP($C112,'Orçamento Base'!$D$11:$G$2116,2,FALSE),'Index N_DESON.'!$A$9:$B$604,2),VLOOKUP($C113,'Orçamento Base'!$D$11:$G$2116,3,FALSE)))</f>
        <v>#N/A</v>
      </c>
      <c r="E113" s="208" t="e">
        <f>VLOOKUP($C113,'Orçamento Base'!$D$11:$S$1673,2,FALSE)</f>
        <v>#N/A</v>
      </c>
      <c r="F113" s="211">
        <f>Dados!$C$7</f>
        <v>44652</v>
      </c>
      <c r="G113" s="226" t="e">
        <f>VLOOKUP($C113,'Orçamento Base'!$D$11:$S$1673,4,FALSE)</f>
        <v>#N/A</v>
      </c>
      <c r="H113" s="377">
        <f>IFERROR(VLOOKUP($C113,'Orçamento Base'!$D$11:$S$1673,6,FALSE),0)</f>
        <v>0</v>
      </c>
      <c r="I113" s="208" t="e">
        <f>VLOOKUP($C113,'Orçamento Base'!$D$11:$S$1673,5,FALSE)</f>
        <v>#N/A</v>
      </c>
      <c r="J113" s="167" t="e">
        <f>IF(Comparativo!$E$6="Tabela Não Desonerada",VLOOKUP($C113,'Orçamento Base'!$D$11:$S$1673,12,FALSE),VLOOKUP($C113,#REF!,12,FALSE))</f>
        <v>#N/A</v>
      </c>
      <c r="K113" s="167">
        <f>IFERROR(IF(Comparativo!$E$6="Tabela Não Desonerada",VLOOKUP($C113,'Orçamento Base'!$D$11:$S$1673,16,FALSE),VLOOKUP($C113,#REF!,16,FALSE)),0)</f>
        <v>0</v>
      </c>
      <c r="L113" s="575" t="e">
        <f>IF(AND($D113="COMPOSICAO_PROPRIA",'Orçamento Base'!$N113="-"),"14,18%",IF(AND($D113="MERCADO",'Orçamento Base'!$N113="-"),"15,38%",IF(Comparativo!$E$6="Tabela Não Desonerada",VLOOKUP($C113,'Orçamento Base'!$D$11:$S$1673,11,FALSE),VLOOKUP($C113,#REF!,11,FALSE))))</f>
        <v>#N/A</v>
      </c>
      <c r="M113" s="209">
        <f>IF(Comparativo!$E$6="Tabela Não Desonerada",Encargos!$F$44,Encargos!$D$44)</f>
        <v>1.1122000000000001</v>
      </c>
      <c r="N113" s="320"/>
      <c r="O113" s="166" t="s">
        <v>101</v>
      </c>
      <c r="P113" s="321"/>
      <c r="Q113" s="166" t="s">
        <v>101</v>
      </c>
      <c r="R113" s="321"/>
      <c r="S113" s="322"/>
      <c r="T113" s="322"/>
    </row>
    <row r="114" spans="1:20">
      <c r="A114" s="207">
        <f>'Identificação-TCE'!$A$13</f>
        <v>1</v>
      </c>
      <c r="B114" s="168" t="e">
        <f>IF(AND(G114&lt;&gt;"",H114&gt;0,I114&lt;&gt;"",J114&lt;&gt;0,K114&lt;&gt;0),COUNT($B$11:B113)+1,"")</f>
        <v>#N/A</v>
      </c>
      <c r="C114" s="207">
        <f>IF('Orçamento Base'!$M113=0,0,'Orçamento Base'!$D113)</f>
        <v>0</v>
      </c>
      <c r="D114" s="212" t="e">
        <f>IF('Orçamento Base'!$F113=Aux.!$G$11,"CONTRATACAO_PUBLICA",IF(VLOOKUP($C114,'Orçamento Base'!$D$11:$G$2116,3,FALSE)="INDEXADO",VLOOKUP(VLOOKUP($C113,'Orçamento Base'!$D$11:$G$2116,2,FALSE),'Index N_DESON.'!$A$9:$B$604,2),VLOOKUP($C114,'Orçamento Base'!$D$11:$G$2116,3,FALSE)))</f>
        <v>#N/A</v>
      </c>
      <c r="E114" s="208" t="e">
        <f>VLOOKUP($C114,'Orçamento Base'!$D$11:$S$1673,2,FALSE)</f>
        <v>#N/A</v>
      </c>
      <c r="F114" s="211">
        <f>Dados!$C$7</f>
        <v>44652</v>
      </c>
      <c r="G114" s="226" t="e">
        <f>VLOOKUP($C114,'Orçamento Base'!$D$11:$S$1673,4,FALSE)</f>
        <v>#N/A</v>
      </c>
      <c r="H114" s="377">
        <f>IFERROR(VLOOKUP($C114,'Orçamento Base'!$D$11:$S$1673,6,FALSE),0)</f>
        <v>0</v>
      </c>
      <c r="I114" s="208" t="e">
        <f>VLOOKUP($C114,'Orçamento Base'!$D$11:$S$1673,5,FALSE)</f>
        <v>#N/A</v>
      </c>
      <c r="J114" s="167" t="e">
        <f>IF(Comparativo!$E$6="Tabela Não Desonerada",VLOOKUP($C114,'Orçamento Base'!$D$11:$S$1673,12,FALSE),VLOOKUP($C114,#REF!,12,FALSE))</f>
        <v>#N/A</v>
      </c>
      <c r="K114" s="167">
        <f>IFERROR(IF(Comparativo!$E$6="Tabela Não Desonerada",VLOOKUP($C114,'Orçamento Base'!$D$11:$S$1673,16,FALSE),VLOOKUP($C114,#REF!,16,FALSE)),0)</f>
        <v>0</v>
      </c>
      <c r="L114" s="575" t="e">
        <f>IF(AND($D114="COMPOSICAO_PROPRIA",'Orçamento Base'!$N114="-"),"14,18%",IF(AND($D114="MERCADO",'Orçamento Base'!$N114="-"),"15,38%",IF(Comparativo!$E$6="Tabela Não Desonerada",VLOOKUP($C114,'Orçamento Base'!$D$11:$S$1673,11,FALSE),VLOOKUP($C114,#REF!,11,FALSE))))</f>
        <v>#N/A</v>
      </c>
      <c r="M114" s="209">
        <f>IF(Comparativo!$E$6="Tabela Não Desonerada",Encargos!$F$44,Encargos!$D$44)</f>
        <v>1.1122000000000001</v>
      </c>
      <c r="N114" s="320"/>
      <c r="O114" s="166" t="s">
        <v>101</v>
      </c>
      <c r="P114" s="321"/>
      <c r="Q114" s="166" t="s">
        <v>101</v>
      </c>
      <c r="R114" s="321"/>
      <c r="S114" s="322"/>
      <c r="T114" s="322"/>
    </row>
    <row r="115" spans="1:20">
      <c r="A115" s="207">
        <f>'Identificação-TCE'!$A$13</f>
        <v>1</v>
      </c>
      <c r="B115" s="168" t="e">
        <f>IF(AND(G115&lt;&gt;"",H115&gt;0,I115&lt;&gt;"",J115&lt;&gt;0,K115&lt;&gt;0),COUNT($B$11:B114)+1,"")</f>
        <v>#N/A</v>
      </c>
      <c r="C115" s="207">
        <f>IF('Orçamento Base'!$M114=0,0,'Orçamento Base'!$D114)</f>
        <v>0</v>
      </c>
      <c r="D115" s="212" t="e">
        <f>IF('Orçamento Base'!$F114=Aux.!$G$11,"CONTRATACAO_PUBLICA",IF(VLOOKUP($C115,'Orçamento Base'!$D$11:$G$2116,3,FALSE)="INDEXADO",VLOOKUP(VLOOKUP($C114,'Orçamento Base'!$D$11:$G$2116,2,FALSE),'Index N_DESON.'!$A$9:$B$604,2),VLOOKUP($C115,'Orçamento Base'!$D$11:$G$2116,3,FALSE)))</f>
        <v>#N/A</v>
      </c>
      <c r="E115" s="208" t="e">
        <f>VLOOKUP($C115,'Orçamento Base'!$D$11:$S$1673,2,FALSE)</f>
        <v>#N/A</v>
      </c>
      <c r="F115" s="211">
        <f>Dados!$C$7</f>
        <v>44652</v>
      </c>
      <c r="G115" s="226" t="e">
        <f>VLOOKUP($C115,'Orçamento Base'!$D$11:$S$1673,4,FALSE)</f>
        <v>#N/A</v>
      </c>
      <c r="H115" s="377">
        <f>IFERROR(VLOOKUP($C115,'Orçamento Base'!$D$11:$S$1673,6,FALSE),0)</f>
        <v>0</v>
      </c>
      <c r="I115" s="208" t="e">
        <f>VLOOKUP($C115,'Orçamento Base'!$D$11:$S$1673,5,FALSE)</f>
        <v>#N/A</v>
      </c>
      <c r="J115" s="167" t="e">
        <f>IF(Comparativo!$E$6="Tabela Não Desonerada",VLOOKUP($C115,'Orçamento Base'!$D$11:$S$1673,12,FALSE),VLOOKUP($C115,#REF!,12,FALSE))</f>
        <v>#N/A</v>
      </c>
      <c r="K115" s="167">
        <f>IFERROR(IF(Comparativo!$E$6="Tabela Não Desonerada",VLOOKUP($C115,'Orçamento Base'!$D$11:$S$1673,16,FALSE),VLOOKUP($C115,#REF!,16,FALSE)),0)</f>
        <v>0</v>
      </c>
      <c r="L115" s="575" t="e">
        <f>IF(AND($D115="COMPOSICAO_PROPRIA",'Orçamento Base'!$N115="-"),"14,18%",IF(AND($D115="MERCADO",'Orçamento Base'!$N115="-"),"15,38%",IF(Comparativo!$E$6="Tabela Não Desonerada",VLOOKUP($C115,'Orçamento Base'!$D$11:$S$1673,11,FALSE),VLOOKUP($C115,#REF!,11,FALSE))))</f>
        <v>#N/A</v>
      </c>
      <c r="M115" s="209">
        <f>IF(Comparativo!$E$6="Tabela Não Desonerada",Encargos!$F$44,Encargos!$D$44)</f>
        <v>1.1122000000000001</v>
      </c>
      <c r="N115" s="320"/>
      <c r="O115" s="166" t="s">
        <v>101</v>
      </c>
      <c r="P115" s="321"/>
      <c r="Q115" s="166" t="s">
        <v>101</v>
      </c>
      <c r="R115" s="321"/>
      <c r="S115" s="322"/>
      <c r="T115" s="322"/>
    </row>
    <row r="116" spans="1:20">
      <c r="A116" s="207">
        <f>'Identificação-TCE'!$A$13</f>
        <v>1</v>
      </c>
      <c r="B116" s="168" t="e">
        <f>IF(AND(G116&lt;&gt;"",H116&gt;0,I116&lt;&gt;"",J116&lt;&gt;0,K116&lt;&gt;0),COUNT($B$11:B115)+1,"")</f>
        <v>#N/A</v>
      </c>
      <c r="C116" s="207">
        <f>IF('Orçamento Base'!$M115=0,0,'Orçamento Base'!$D115)</f>
        <v>0</v>
      </c>
      <c r="D116" s="212" t="e">
        <f>IF('Orçamento Base'!$F115=Aux.!$G$11,"CONTRATACAO_PUBLICA",IF(VLOOKUP($C116,'Orçamento Base'!$D$11:$G$2116,3,FALSE)="INDEXADO",VLOOKUP(VLOOKUP($C115,'Orçamento Base'!$D$11:$G$2116,2,FALSE),'Index N_DESON.'!$A$9:$B$604,2),VLOOKUP($C116,'Orçamento Base'!$D$11:$G$2116,3,FALSE)))</f>
        <v>#N/A</v>
      </c>
      <c r="E116" s="208" t="e">
        <f>VLOOKUP($C116,'Orçamento Base'!$D$11:$S$1673,2,FALSE)</f>
        <v>#N/A</v>
      </c>
      <c r="F116" s="211">
        <f>Dados!$C$7</f>
        <v>44652</v>
      </c>
      <c r="G116" s="226" t="e">
        <f>VLOOKUP($C116,'Orçamento Base'!$D$11:$S$1673,4,FALSE)</f>
        <v>#N/A</v>
      </c>
      <c r="H116" s="377">
        <f>IFERROR(VLOOKUP($C116,'Orçamento Base'!$D$11:$S$1673,6,FALSE),0)</f>
        <v>0</v>
      </c>
      <c r="I116" s="208" t="e">
        <f>VLOOKUP($C116,'Orçamento Base'!$D$11:$S$1673,5,FALSE)</f>
        <v>#N/A</v>
      </c>
      <c r="J116" s="167" t="e">
        <f>IF(Comparativo!$E$6="Tabela Não Desonerada",VLOOKUP($C116,'Orçamento Base'!$D$11:$S$1673,12,FALSE),VLOOKUP($C116,#REF!,12,FALSE))</f>
        <v>#N/A</v>
      </c>
      <c r="K116" s="167">
        <f>IFERROR(IF(Comparativo!$E$6="Tabela Não Desonerada",VLOOKUP($C116,'Orçamento Base'!$D$11:$S$1673,16,FALSE),VLOOKUP($C116,#REF!,16,FALSE)),0)</f>
        <v>0</v>
      </c>
      <c r="L116" s="575" t="e">
        <f>IF(AND($D116="COMPOSICAO_PROPRIA",'Orçamento Base'!$N116="-"),"14,18%",IF(AND($D116="MERCADO",'Orçamento Base'!$N116="-"),"15,38%",IF(Comparativo!$E$6="Tabela Não Desonerada",VLOOKUP($C116,'Orçamento Base'!$D$11:$S$1673,11,FALSE),VLOOKUP($C116,#REF!,11,FALSE))))</f>
        <v>#N/A</v>
      </c>
      <c r="M116" s="209">
        <f>IF(Comparativo!$E$6="Tabela Não Desonerada",Encargos!$F$44,Encargos!$D$44)</f>
        <v>1.1122000000000001</v>
      </c>
      <c r="N116" s="320"/>
      <c r="O116" s="166" t="s">
        <v>101</v>
      </c>
      <c r="P116" s="321"/>
      <c r="Q116" s="166" t="s">
        <v>101</v>
      </c>
      <c r="R116" s="321"/>
      <c r="S116" s="322"/>
      <c r="T116" s="322"/>
    </row>
    <row r="117" spans="1:20">
      <c r="A117" s="207">
        <f>'Identificação-TCE'!$A$13</f>
        <v>1</v>
      </c>
      <c r="B117" s="168" t="e">
        <f>IF(AND(G117&lt;&gt;"",H117&gt;0,I117&lt;&gt;"",J117&lt;&gt;0,K117&lt;&gt;0),COUNT($B$11:B116)+1,"")</f>
        <v>#N/A</v>
      </c>
      <c r="C117" s="207">
        <f>IF('Orçamento Base'!$M116=0,0,'Orçamento Base'!$D116)</f>
        <v>0</v>
      </c>
      <c r="D117" s="212" t="e">
        <f>IF('Orçamento Base'!$F116=Aux.!$G$11,"CONTRATACAO_PUBLICA",IF(VLOOKUP($C117,'Orçamento Base'!$D$11:$G$2116,3,FALSE)="INDEXADO",VLOOKUP(VLOOKUP($C116,'Orçamento Base'!$D$11:$G$2116,2,FALSE),'Index N_DESON.'!$A$9:$B$604,2),VLOOKUP($C117,'Orçamento Base'!$D$11:$G$2116,3,FALSE)))</f>
        <v>#N/A</v>
      </c>
      <c r="E117" s="208" t="e">
        <f>VLOOKUP($C117,'Orçamento Base'!$D$11:$S$1673,2,FALSE)</f>
        <v>#N/A</v>
      </c>
      <c r="F117" s="211">
        <f>Dados!$C$7</f>
        <v>44652</v>
      </c>
      <c r="G117" s="226" t="e">
        <f>VLOOKUP($C117,'Orçamento Base'!$D$11:$S$1673,4,FALSE)</f>
        <v>#N/A</v>
      </c>
      <c r="H117" s="377">
        <f>IFERROR(VLOOKUP($C117,'Orçamento Base'!$D$11:$S$1673,6,FALSE),0)</f>
        <v>0</v>
      </c>
      <c r="I117" s="208" t="e">
        <f>VLOOKUP($C117,'Orçamento Base'!$D$11:$S$1673,5,FALSE)</f>
        <v>#N/A</v>
      </c>
      <c r="J117" s="167" t="e">
        <f>IF(Comparativo!$E$6="Tabela Não Desonerada",VLOOKUP($C117,'Orçamento Base'!$D$11:$S$1673,12,FALSE),VLOOKUP($C117,#REF!,12,FALSE))</f>
        <v>#N/A</v>
      </c>
      <c r="K117" s="167">
        <f>IFERROR(IF(Comparativo!$E$6="Tabela Não Desonerada",VLOOKUP($C117,'Orçamento Base'!$D$11:$S$1673,16,FALSE),VLOOKUP($C117,#REF!,16,FALSE)),0)</f>
        <v>0</v>
      </c>
      <c r="L117" s="575" t="e">
        <f>IF(AND($D117="COMPOSICAO_PROPRIA",'Orçamento Base'!$N117="-"),"14,18%",IF(AND($D117="MERCADO",'Orçamento Base'!$N117="-"),"15,38%",IF(Comparativo!$E$6="Tabela Não Desonerada",VLOOKUP($C117,'Orçamento Base'!$D$11:$S$1673,11,FALSE),VLOOKUP($C117,#REF!,11,FALSE))))</f>
        <v>#N/A</v>
      </c>
      <c r="M117" s="209">
        <f>IF(Comparativo!$E$6="Tabela Não Desonerada",Encargos!$F$44,Encargos!$D$44)</f>
        <v>1.1122000000000001</v>
      </c>
      <c r="N117" s="320"/>
      <c r="O117" s="166" t="s">
        <v>101</v>
      </c>
      <c r="P117" s="321"/>
      <c r="Q117" s="166" t="s">
        <v>101</v>
      </c>
      <c r="R117" s="321"/>
      <c r="S117" s="322"/>
      <c r="T117" s="322"/>
    </row>
    <row r="118" spans="1:20">
      <c r="A118" s="207">
        <f>'Identificação-TCE'!$A$13</f>
        <v>1</v>
      </c>
      <c r="B118" s="168" t="e">
        <f>IF(AND(G118&lt;&gt;"",H118&gt;0,I118&lt;&gt;"",J118&lt;&gt;0,K118&lt;&gt;0),COUNT($B$11:B117)+1,"")</f>
        <v>#N/A</v>
      </c>
      <c r="C118" s="207">
        <f>IF('Orçamento Base'!$M117=0,0,'Orçamento Base'!$D117)</f>
        <v>0</v>
      </c>
      <c r="D118" s="212" t="e">
        <f>IF('Orçamento Base'!$F117=Aux.!$G$11,"CONTRATACAO_PUBLICA",IF(VLOOKUP($C118,'Orçamento Base'!$D$11:$G$2116,3,FALSE)="INDEXADO",VLOOKUP(VLOOKUP($C117,'Orçamento Base'!$D$11:$G$2116,2,FALSE),'Index N_DESON.'!$A$9:$B$604,2),VLOOKUP($C118,'Orçamento Base'!$D$11:$G$2116,3,FALSE)))</f>
        <v>#N/A</v>
      </c>
      <c r="E118" s="208" t="e">
        <f>VLOOKUP($C118,'Orçamento Base'!$D$11:$S$1673,2,FALSE)</f>
        <v>#N/A</v>
      </c>
      <c r="F118" s="211">
        <f>Dados!$C$7</f>
        <v>44652</v>
      </c>
      <c r="G118" s="226" t="e">
        <f>VLOOKUP($C118,'Orçamento Base'!$D$11:$S$1673,4,FALSE)</f>
        <v>#N/A</v>
      </c>
      <c r="H118" s="377">
        <f>IFERROR(VLOOKUP($C118,'Orçamento Base'!$D$11:$S$1673,6,FALSE),0)</f>
        <v>0</v>
      </c>
      <c r="I118" s="208" t="e">
        <f>VLOOKUP($C118,'Orçamento Base'!$D$11:$S$1673,5,FALSE)</f>
        <v>#N/A</v>
      </c>
      <c r="J118" s="167" t="e">
        <f>IF(Comparativo!$E$6="Tabela Não Desonerada",VLOOKUP($C118,'Orçamento Base'!$D$11:$S$1673,12,FALSE),VLOOKUP($C118,#REF!,12,FALSE))</f>
        <v>#N/A</v>
      </c>
      <c r="K118" s="167">
        <f>IFERROR(IF(Comparativo!$E$6="Tabela Não Desonerada",VLOOKUP($C118,'Orçamento Base'!$D$11:$S$1673,16,FALSE),VLOOKUP($C118,#REF!,16,FALSE)),0)</f>
        <v>0</v>
      </c>
      <c r="L118" s="575" t="e">
        <f>IF(AND($D118="COMPOSICAO_PROPRIA",'Orçamento Base'!$N118="-"),"14,18%",IF(AND($D118="MERCADO",'Orçamento Base'!$N118="-"),"15,38%",IF(Comparativo!$E$6="Tabela Não Desonerada",VLOOKUP($C118,'Orçamento Base'!$D$11:$S$1673,11,FALSE),VLOOKUP($C118,#REF!,11,FALSE))))</f>
        <v>#N/A</v>
      </c>
      <c r="M118" s="209">
        <f>IF(Comparativo!$E$6="Tabela Não Desonerada",Encargos!$F$44,Encargos!$D$44)</f>
        <v>1.1122000000000001</v>
      </c>
      <c r="N118" s="320"/>
      <c r="O118" s="166" t="s">
        <v>101</v>
      </c>
      <c r="P118" s="321"/>
      <c r="Q118" s="166" t="s">
        <v>101</v>
      </c>
      <c r="R118" s="321"/>
      <c r="S118" s="322"/>
      <c r="T118" s="322"/>
    </row>
    <row r="119" spans="1:20">
      <c r="A119" s="207">
        <f>'Identificação-TCE'!$A$13</f>
        <v>1</v>
      </c>
      <c r="B119" s="168" t="e">
        <f>IF(AND(G119&lt;&gt;"",H119&gt;0,I119&lt;&gt;"",J119&lt;&gt;0,K119&lt;&gt;0),COUNT($B$11:B118)+1,"")</f>
        <v>#N/A</v>
      </c>
      <c r="C119" s="207">
        <f>IF('Orçamento Base'!$M118=0,0,'Orçamento Base'!$D118)</f>
        <v>0</v>
      </c>
      <c r="D119" s="212" t="e">
        <f>IF('Orçamento Base'!$F118=Aux.!$G$11,"CONTRATACAO_PUBLICA",IF(VLOOKUP($C119,'Orçamento Base'!$D$11:$G$2116,3,FALSE)="INDEXADO",VLOOKUP(VLOOKUP($C118,'Orçamento Base'!$D$11:$G$2116,2,FALSE),'Index N_DESON.'!$A$9:$B$604,2),VLOOKUP($C119,'Orçamento Base'!$D$11:$G$2116,3,FALSE)))</f>
        <v>#N/A</v>
      </c>
      <c r="E119" s="208" t="e">
        <f>VLOOKUP($C119,'Orçamento Base'!$D$11:$S$1673,2,FALSE)</f>
        <v>#N/A</v>
      </c>
      <c r="F119" s="211">
        <f>Dados!$C$7</f>
        <v>44652</v>
      </c>
      <c r="G119" s="226" t="e">
        <f>VLOOKUP($C119,'Orçamento Base'!$D$11:$S$1673,4,FALSE)</f>
        <v>#N/A</v>
      </c>
      <c r="H119" s="377">
        <f>IFERROR(VLOOKUP($C119,'Orçamento Base'!$D$11:$S$1673,6,FALSE),0)</f>
        <v>0</v>
      </c>
      <c r="I119" s="208" t="e">
        <f>VLOOKUP($C119,'Orçamento Base'!$D$11:$S$1673,5,FALSE)</f>
        <v>#N/A</v>
      </c>
      <c r="J119" s="167" t="e">
        <f>IF(Comparativo!$E$6="Tabela Não Desonerada",VLOOKUP($C119,'Orçamento Base'!$D$11:$S$1673,12,FALSE),VLOOKUP($C119,#REF!,12,FALSE))</f>
        <v>#N/A</v>
      </c>
      <c r="K119" s="167">
        <f>IFERROR(IF(Comparativo!$E$6="Tabela Não Desonerada",VLOOKUP($C119,'Orçamento Base'!$D$11:$S$1673,16,FALSE),VLOOKUP($C119,#REF!,16,FALSE)),0)</f>
        <v>0</v>
      </c>
      <c r="L119" s="575" t="e">
        <f>IF(AND($D119="COMPOSICAO_PROPRIA",'Orçamento Base'!$N119="-"),"14,18%",IF(AND($D119="MERCADO",'Orçamento Base'!$N119="-"),"15,38%",IF(Comparativo!$E$6="Tabela Não Desonerada",VLOOKUP($C119,'Orçamento Base'!$D$11:$S$1673,11,FALSE),VLOOKUP($C119,#REF!,11,FALSE))))</f>
        <v>#N/A</v>
      </c>
      <c r="M119" s="209">
        <f>IF(Comparativo!$E$6="Tabela Não Desonerada",Encargos!$F$44,Encargos!$D$44)</f>
        <v>1.1122000000000001</v>
      </c>
      <c r="N119" s="320"/>
      <c r="O119" s="166" t="s">
        <v>101</v>
      </c>
      <c r="P119" s="321"/>
      <c r="Q119" s="166" t="s">
        <v>101</v>
      </c>
      <c r="R119" s="321"/>
      <c r="S119" s="322"/>
      <c r="T119" s="322"/>
    </row>
    <row r="120" spans="1:20">
      <c r="A120" s="207">
        <f>'Identificação-TCE'!$A$13</f>
        <v>1</v>
      </c>
      <c r="B120" s="168" t="e">
        <f>IF(AND(G120&lt;&gt;"",H120&gt;0,I120&lt;&gt;"",J120&lt;&gt;0,K120&lt;&gt;0),COUNT($B$11:B119)+1,"")</f>
        <v>#N/A</v>
      </c>
      <c r="C120" s="207">
        <f>IF('Orçamento Base'!$M119=0,0,'Orçamento Base'!$D119)</f>
        <v>0</v>
      </c>
      <c r="D120" s="212" t="e">
        <f>IF('Orçamento Base'!$F119=Aux.!$G$11,"CONTRATACAO_PUBLICA",IF(VLOOKUP($C120,'Orçamento Base'!$D$11:$G$2116,3,FALSE)="INDEXADO",VLOOKUP(VLOOKUP($C119,'Orçamento Base'!$D$11:$G$2116,2,FALSE),'Index N_DESON.'!$A$9:$B$604,2),VLOOKUP($C120,'Orçamento Base'!$D$11:$G$2116,3,FALSE)))</f>
        <v>#N/A</v>
      </c>
      <c r="E120" s="208" t="e">
        <f>VLOOKUP($C120,'Orçamento Base'!$D$11:$S$1673,2,FALSE)</f>
        <v>#N/A</v>
      </c>
      <c r="F120" s="211">
        <f>Dados!$C$7</f>
        <v>44652</v>
      </c>
      <c r="G120" s="226" t="e">
        <f>VLOOKUP($C120,'Orçamento Base'!$D$11:$S$1673,4,FALSE)</f>
        <v>#N/A</v>
      </c>
      <c r="H120" s="377">
        <f>IFERROR(VLOOKUP($C120,'Orçamento Base'!$D$11:$S$1673,6,FALSE),0)</f>
        <v>0</v>
      </c>
      <c r="I120" s="208" t="e">
        <f>VLOOKUP($C120,'Orçamento Base'!$D$11:$S$1673,5,FALSE)</f>
        <v>#N/A</v>
      </c>
      <c r="J120" s="167" t="e">
        <f>IF(Comparativo!$E$6="Tabela Não Desonerada",VLOOKUP($C120,'Orçamento Base'!$D$11:$S$1673,12,FALSE),VLOOKUP($C120,#REF!,12,FALSE))</f>
        <v>#N/A</v>
      </c>
      <c r="K120" s="167">
        <f>IFERROR(IF(Comparativo!$E$6="Tabela Não Desonerada",VLOOKUP($C120,'Orçamento Base'!$D$11:$S$1673,16,FALSE),VLOOKUP($C120,#REF!,16,FALSE)),0)</f>
        <v>0</v>
      </c>
      <c r="L120" s="575" t="e">
        <f>IF(AND($D120="COMPOSICAO_PROPRIA",'Orçamento Base'!$N120="-"),"14,18%",IF(AND($D120="MERCADO",'Orçamento Base'!$N120="-"),"15,38%",IF(Comparativo!$E$6="Tabela Não Desonerada",VLOOKUP($C120,'Orçamento Base'!$D$11:$S$1673,11,FALSE),VLOOKUP($C120,#REF!,11,FALSE))))</f>
        <v>#N/A</v>
      </c>
      <c r="M120" s="209">
        <f>IF(Comparativo!$E$6="Tabela Não Desonerada",Encargos!$F$44,Encargos!$D$44)</f>
        <v>1.1122000000000001</v>
      </c>
      <c r="N120" s="320"/>
      <c r="O120" s="166" t="s">
        <v>101</v>
      </c>
      <c r="P120" s="321"/>
      <c r="Q120" s="166" t="s">
        <v>101</v>
      </c>
      <c r="R120" s="321"/>
      <c r="S120" s="322"/>
      <c r="T120" s="322"/>
    </row>
    <row r="121" spans="1:20">
      <c r="A121" s="207">
        <f>'Identificação-TCE'!$A$13</f>
        <v>1</v>
      </c>
      <c r="B121" s="168" t="e">
        <f>IF(AND(G121&lt;&gt;"",H121&gt;0,I121&lt;&gt;"",J121&lt;&gt;0,K121&lt;&gt;0),COUNT($B$11:B120)+1,"")</f>
        <v>#N/A</v>
      </c>
      <c r="C121" s="207">
        <f>IF('Orçamento Base'!$M120=0,0,'Orçamento Base'!$D120)</f>
        <v>0</v>
      </c>
      <c r="D121" s="212" t="e">
        <f>IF('Orçamento Base'!$F120=Aux.!$G$11,"CONTRATACAO_PUBLICA",IF(VLOOKUP($C121,'Orçamento Base'!$D$11:$G$2116,3,FALSE)="INDEXADO",VLOOKUP(VLOOKUP($C120,'Orçamento Base'!$D$11:$G$2116,2,FALSE),'Index N_DESON.'!$A$9:$B$604,2),VLOOKUP($C121,'Orçamento Base'!$D$11:$G$2116,3,FALSE)))</f>
        <v>#N/A</v>
      </c>
      <c r="E121" s="208" t="e">
        <f>VLOOKUP($C121,'Orçamento Base'!$D$11:$S$1673,2,FALSE)</f>
        <v>#N/A</v>
      </c>
      <c r="F121" s="211">
        <f>Dados!$C$7</f>
        <v>44652</v>
      </c>
      <c r="G121" s="226" t="e">
        <f>VLOOKUP($C121,'Orçamento Base'!$D$11:$S$1673,4,FALSE)</f>
        <v>#N/A</v>
      </c>
      <c r="H121" s="377">
        <f>IFERROR(VLOOKUP($C121,'Orçamento Base'!$D$11:$S$1673,6,FALSE),0)</f>
        <v>0</v>
      </c>
      <c r="I121" s="208" t="e">
        <f>VLOOKUP($C121,'Orçamento Base'!$D$11:$S$1673,5,FALSE)</f>
        <v>#N/A</v>
      </c>
      <c r="J121" s="167" t="e">
        <f>IF(Comparativo!$E$6="Tabela Não Desonerada",VLOOKUP($C121,'Orçamento Base'!$D$11:$S$1673,12,FALSE),VLOOKUP($C121,#REF!,12,FALSE))</f>
        <v>#N/A</v>
      </c>
      <c r="K121" s="167">
        <f>IFERROR(IF(Comparativo!$E$6="Tabela Não Desonerada",VLOOKUP($C121,'Orçamento Base'!$D$11:$S$1673,16,FALSE),VLOOKUP($C121,#REF!,16,FALSE)),0)</f>
        <v>0</v>
      </c>
      <c r="L121" s="575" t="e">
        <f>IF(AND($D121="COMPOSICAO_PROPRIA",'Orçamento Base'!$N121="-"),"14,18%",IF(AND($D121="MERCADO",'Orçamento Base'!$N121="-"),"15,38%",IF(Comparativo!$E$6="Tabela Não Desonerada",VLOOKUP($C121,'Orçamento Base'!$D$11:$S$1673,11,FALSE),VLOOKUP($C121,#REF!,11,FALSE))))</f>
        <v>#N/A</v>
      </c>
      <c r="M121" s="209">
        <f>IF(Comparativo!$E$6="Tabela Não Desonerada",Encargos!$F$44,Encargos!$D$44)</f>
        <v>1.1122000000000001</v>
      </c>
      <c r="N121" s="320"/>
      <c r="O121" s="166" t="s">
        <v>101</v>
      </c>
      <c r="P121" s="321"/>
      <c r="Q121" s="166" t="s">
        <v>101</v>
      </c>
      <c r="R121" s="321"/>
      <c r="S121" s="322"/>
      <c r="T121" s="322"/>
    </row>
    <row r="122" spans="1:20">
      <c r="A122" s="207">
        <f>'Identificação-TCE'!$A$13</f>
        <v>1</v>
      </c>
      <c r="B122" s="168" t="e">
        <f>IF(AND(G122&lt;&gt;"",H122&gt;0,I122&lt;&gt;"",J122&lt;&gt;0,K122&lt;&gt;0),COUNT($B$11:B121)+1,"")</f>
        <v>#N/A</v>
      </c>
      <c r="C122" s="207">
        <f>IF('Orçamento Base'!$M121=0,0,'Orçamento Base'!$D121)</f>
        <v>0</v>
      </c>
      <c r="D122" s="212" t="e">
        <f>IF('Orçamento Base'!$F121=Aux.!$G$11,"CONTRATACAO_PUBLICA",IF(VLOOKUP($C122,'Orçamento Base'!$D$11:$G$2116,3,FALSE)="INDEXADO",VLOOKUP(VLOOKUP($C121,'Orçamento Base'!$D$11:$G$2116,2,FALSE),'Index N_DESON.'!$A$9:$B$604,2),VLOOKUP($C122,'Orçamento Base'!$D$11:$G$2116,3,FALSE)))</f>
        <v>#N/A</v>
      </c>
      <c r="E122" s="208" t="e">
        <f>VLOOKUP($C122,'Orçamento Base'!$D$11:$S$1673,2,FALSE)</f>
        <v>#N/A</v>
      </c>
      <c r="F122" s="211">
        <f>Dados!$C$7</f>
        <v>44652</v>
      </c>
      <c r="G122" s="226" t="e">
        <f>VLOOKUP($C122,'Orçamento Base'!$D$11:$S$1673,4,FALSE)</f>
        <v>#N/A</v>
      </c>
      <c r="H122" s="377">
        <f>IFERROR(VLOOKUP($C122,'Orçamento Base'!$D$11:$S$1673,6,FALSE),0)</f>
        <v>0</v>
      </c>
      <c r="I122" s="208" t="e">
        <f>VLOOKUP($C122,'Orçamento Base'!$D$11:$S$1673,5,FALSE)</f>
        <v>#N/A</v>
      </c>
      <c r="J122" s="167" t="e">
        <f>IF(Comparativo!$E$6="Tabela Não Desonerada",VLOOKUP($C122,'Orçamento Base'!$D$11:$S$1673,12,FALSE),VLOOKUP($C122,#REF!,12,FALSE))</f>
        <v>#N/A</v>
      </c>
      <c r="K122" s="167">
        <f>IFERROR(IF(Comparativo!$E$6="Tabela Não Desonerada",VLOOKUP($C122,'Orçamento Base'!$D$11:$S$1673,16,FALSE),VLOOKUP($C122,#REF!,16,FALSE)),0)</f>
        <v>0</v>
      </c>
      <c r="L122" s="575" t="e">
        <f>IF(AND($D122="COMPOSICAO_PROPRIA",'Orçamento Base'!$N122="-"),"14,18%",IF(AND($D122="MERCADO",'Orçamento Base'!$N122="-"),"15,38%",IF(Comparativo!$E$6="Tabela Não Desonerada",VLOOKUP($C122,'Orçamento Base'!$D$11:$S$1673,11,FALSE),VLOOKUP($C122,#REF!,11,FALSE))))</f>
        <v>#N/A</v>
      </c>
      <c r="M122" s="209">
        <f>IF(Comparativo!$E$6="Tabela Não Desonerada",Encargos!$F$44,Encargos!$D$44)</f>
        <v>1.1122000000000001</v>
      </c>
      <c r="N122" s="320"/>
      <c r="O122" s="166" t="s">
        <v>101</v>
      </c>
      <c r="P122" s="321"/>
      <c r="Q122" s="166" t="s">
        <v>101</v>
      </c>
      <c r="R122" s="321"/>
      <c r="S122" s="322"/>
      <c r="T122" s="322"/>
    </row>
    <row r="123" spans="1:20">
      <c r="A123" s="207">
        <f>'Identificação-TCE'!$A$13</f>
        <v>1</v>
      </c>
      <c r="B123" s="168" t="e">
        <f>IF(AND(G123&lt;&gt;"",H123&gt;0,I123&lt;&gt;"",J123&lt;&gt;0,K123&lt;&gt;0),COUNT($B$11:B122)+1,"")</f>
        <v>#N/A</v>
      </c>
      <c r="C123" s="207">
        <f>IF('Orçamento Base'!$M122=0,0,'Orçamento Base'!$D122)</f>
        <v>0</v>
      </c>
      <c r="D123" s="212" t="e">
        <f>IF('Orçamento Base'!$F122=Aux.!$G$11,"CONTRATACAO_PUBLICA",IF(VLOOKUP($C123,'Orçamento Base'!$D$11:$G$2116,3,FALSE)="INDEXADO",VLOOKUP(VLOOKUP($C122,'Orçamento Base'!$D$11:$G$2116,2,FALSE),'Index N_DESON.'!$A$9:$B$604,2),VLOOKUP($C123,'Orçamento Base'!$D$11:$G$2116,3,FALSE)))</f>
        <v>#N/A</v>
      </c>
      <c r="E123" s="208" t="e">
        <f>VLOOKUP($C123,'Orçamento Base'!$D$11:$S$1673,2,FALSE)</f>
        <v>#N/A</v>
      </c>
      <c r="F123" s="211">
        <f>Dados!$C$7</f>
        <v>44652</v>
      </c>
      <c r="G123" s="226" t="e">
        <f>VLOOKUP($C123,'Orçamento Base'!$D$11:$S$1673,4,FALSE)</f>
        <v>#N/A</v>
      </c>
      <c r="H123" s="377">
        <f>IFERROR(VLOOKUP($C123,'Orçamento Base'!$D$11:$S$1673,6,FALSE),0)</f>
        <v>0</v>
      </c>
      <c r="I123" s="208" t="e">
        <f>VLOOKUP($C123,'Orçamento Base'!$D$11:$S$1673,5,FALSE)</f>
        <v>#N/A</v>
      </c>
      <c r="J123" s="167" t="e">
        <f>IF(Comparativo!$E$6="Tabela Não Desonerada",VLOOKUP($C123,'Orçamento Base'!$D$11:$S$1673,12,FALSE),VLOOKUP($C123,#REF!,12,FALSE))</f>
        <v>#N/A</v>
      </c>
      <c r="K123" s="167">
        <f>IFERROR(IF(Comparativo!$E$6="Tabela Não Desonerada",VLOOKUP($C123,'Orçamento Base'!$D$11:$S$1673,16,FALSE),VLOOKUP($C123,#REF!,16,FALSE)),0)</f>
        <v>0</v>
      </c>
      <c r="L123" s="575" t="e">
        <f>IF(AND($D123="COMPOSICAO_PROPRIA",'Orçamento Base'!$N123="-"),"14,18%",IF(AND($D123="MERCADO",'Orçamento Base'!$N123="-"),"15,38%",IF(Comparativo!$E$6="Tabela Não Desonerada",VLOOKUP($C123,'Orçamento Base'!$D$11:$S$1673,11,FALSE),VLOOKUP($C123,#REF!,11,FALSE))))</f>
        <v>#N/A</v>
      </c>
      <c r="M123" s="209">
        <f>IF(Comparativo!$E$6="Tabela Não Desonerada",Encargos!$F$44,Encargos!$D$44)</f>
        <v>1.1122000000000001</v>
      </c>
      <c r="N123" s="320"/>
      <c r="O123" s="166" t="s">
        <v>101</v>
      </c>
      <c r="P123" s="321"/>
      <c r="Q123" s="166" t="s">
        <v>101</v>
      </c>
      <c r="R123" s="321"/>
      <c r="S123" s="322"/>
      <c r="T123" s="322"/>
    </row>
    <row r="124" spans="1:20">
      <c r="A124" s="207">
        <f>'Identificação-TCE'!$A$13</f>
        <v>1</v>
      </c>
      <c r="B124" s="168" t="e">
        <f>IF(AND(G124&lt;&gt;"",H124&gt;0,I124&lt;&gt;"",J124&lt;&gt;0,K124&lt;&gt;0),COUNT($B$11:B123)+1,"")</f>
        <v>#N/A</v>
      </c>
      <c r="C124" s="207">
        <f>IF('Orçamento Base'!$M123=0,0,'Orçamento Base'!$D123)</f>
        <v>0</v>
      </c>
      <c r="D124" s="212" t="e">
        <f>IF('Orçamento Base'!$F123=Aux.!$G$11,"CONTRATACAO_PUBLICA",IF(VLOOKUP($C124,'Orçamento Base'!$D$11:$G$2116,3,FALSE)="INDEXADO",VLOOKUP(VLOOKUP($C123,'Orçamento Base'!$D$11:$G$2116,2,FALSE),'Index N_DESON.'!$A$9:$B$604,2),VLOOKUP($C124,'Orçamento Base'!$D$11:$G$2116,3,FALSE)))</f>
        <v>#N/A</v>
      </c>
      <c r="E124" s="208" t="e">
        <f>VLOOKUP($C124,'Orçamento Base'!$D$11:$S$1673,2,FALSE)</f>
        <v>#N/A</v>
      </c>
      <c r="F124" s="211">
        <f>Dados!$C$7</f>
        <v>44652</v>
      </c>
      <c r="G124" s="226" t="e">
        <f>VLOOKUP($C124,'Orçamento Base'!$D$11:$S$1673,4,FALSE)</f>
        <v>#N/A</v>
      </c>
      <c r="H124" s="377">
        <f>IFERROR(VLOOKUP($C124,'Orçamento Base'!$D$11:$S$1673,6,FALSE),0)</f>
        <v>0</v>
      </c>
      <c r="I124" s="208" t="e">
        <f>VLOOKUP($C124,'Orçamento Base'!$D$11:$S$1673,5,FALSE)</f>
        <v>#N/A</v>
      </c>
      <c r="J124" s="167" t="e">
        <f>IF(Comparativo!$E$6="Tabela Não Desonerada",VLOOKUP($C124,'Orçamento Base'!$D$11:$S$1673,12,FALSE),VLOOKUP($C124,#REF!,12,FALSE))</f>
        <v>#N/A</v>
      </c>
      <c r="K124" s="167">
        <f>IFERROR(IF(Comparativo!$E$6="Tabela Não Desonerada",VLOOKUP($C124,'Orçamento Base'!$D$11:$S$1673,16,FALSE),VLOOKUP($C124,#REF!,16,FALSE)),0)</f>
        <v>0</v>
      </c>
      <c r="L124" s="575" t="e">
        <f>IF(AND($D124="COMPOSICAO_PROPRIA",'Orçamento Base'!$N124="-"),"14,18%",IF(AND($D124="MERCADO",'Orçamento Base'!$N124="-"),"15,38%",IF(Comparativo!$E$6="Tabela Não Desonerada",VLOOKUP($C124,'Orçamento Base'!$D$11:$S$1673,11,FALSE),VLOOKUP($C124,#REF!,11,FALSE))))</f>
        <v>#N/A</v>
      </c>
      <c r="M124" s="209">
        <f>IF(Comparativo!$E$6="Tabela Não Desonerada",Encargos!$F$44,Encargos!$D$44)</f>
        <v>1.1122000000000001</v>
      </c>
      <c r="N124" s="320"/>
      <c r="O124" s="166" t="s">
        <v>101</v>
      </c>
      <c r="P124" s="321"/>
      <c r="Q124" s="166" t="s">
        <v>101</v>
      </c>
      <c r="R124" s="321"/>
      <c r="S124" s="322"/>
      <c r="T124" s="322"/>
    </row>
    <row r="125" spans="1:20">
      <c r="A125" s="207">
        <f>'Identificação-TCE'!$A$13</f>
        <v>1</v>
      </c>
      <c r="B125" s="168" t="e">
        <f>IF(AND(G125&lt;&gt;"",H125&gt;0,I125&lt;&gt;"",J125&lt;&gt;0,K125&lt;&gt;0),COUNT($B$11:B124)+1,"")</f>
        <v>#N/A</v>
      </c>
      <c r="C125" s="207">
        <f>IF('Orçamento Base'!$M124=0,0,'Orçamento Base'!$D124)</f>
        <v>0</v>
      </c>
      <c r="D125" s="212" t="e">
        <f>IF('Orçamento Base'!$F124=Aux.!$G$11,"CONTRATACAO_PUBLICA",IF(VLOOKUP($C125,'Orçamento Base'!$D$11:$G$2116,3,FALSE)="INDEXADO",VLOOKUP(VLOOKUP($C124,'Orçamento Base'!$D$11:$G$2116,2,FALSE),'Index N_DESON.'!$A$9:$B$604,2),VLOOKUP($C125,'Orçamento Base'!$D$11:$G$2116,3,FALSE)))</f>
        <v>#N/A</v>
      </c>
      <c r="E125" s="208" t="e">
        <f>VLOOKUP($C125,'Orçamento Base'!$D$11:$S$1673,2,FALSE)</f>
        <v>#N/A</v>
      </c>
      <c r="F125" s="211">
        <f>Dados!$C$7</f>
        <v>44652</v>
      </c>
      <c r="G125" s="226" t="e">
        <f>VLOOKUP($C125,'Orçamento Base'!$D$11:$S$1673,4,FALSE)</f>
        <v>#N/A</v>
      </c>
      <c r="H125" s="377">
        <f>IFERROR(VLOOKUP($C125,'Orçamento Base'!$D$11:$S$1673,6,FALSE),0)</f>
        <v>0</v>
      </c>
      <c r="I125" s="208" t="e">
        <f>VLOOKUP($C125,'Orçamento Base'!$D$11:$S$1673,5,FALSE)</f>
        <v>#N/A</v>
      </c>
      <c r="J125" s="167" t="e">
        <f>IF(Comparativo!$E$6="Tabela Não Desonerada",VLOOKUP($C125,'Orçamento Base'!$D$11:$S$1673,12,FALSE),VLOOKUP($C125,#REF!,12,FALSE))</f>
        <v>#N/A</v>
      </c>
      <c r="K125" s="167">
        <f>IFERROR(IF(Comparativo!$E$6="Tabela Não Desonerada",VLOOKUP($C125,'Orçamento Base'!$D$11:$S$1673,16,FALSE),VLOOKUP($C125,#REF!,16,FALSE)),0)</f>
        <v>0</v>
      </c>
      <c r="L125" s="575" t="e">
        <f>IF(AND($D125="COMPOSICAO_PROPRIA",'Orçamento Base'!$N125="-"),"14,18%",IF(AND($D125="MERCADO",'Orçamento Base'!$N125="-"),"15,38%",IF(Comparativo!$E$6="Tabela Não Desonerada",VLOOKUP($C125,'Orçamento Base'!$D$11:$S$1673,11,FALSE),VLOOKUP($C125,#REF!,11,FALSE))))</f>
        <v>#N/A</v>
      </c>
      <c r="M125" s="209">
        <f>IF(Comparativo!$E$6="Tabela Não Desonerada",Encargos!$F$44,Encargos!$D$44)</f>
        <v>1.1122000000000001</v>
      </c>
      <c r="N125" s="320"/>
      <c r="O125" s="166" t="s">
        <v>101</v>
      </c>
      <c r="P125" s="321"/>
      <c r="Q125" s="166" t="s">
        <v>101</v>
      </c>
      <c r="R125" s="321"/>
      <c r="S125" s="322"/>
      <c r="T125" s="322"/>
    </row>
    <row r="126" spans="1:20">
      <c r="A126" s="207">
        <f>'Identificação-TCE'!$A$13</f>
        <v>1</v>
      </c>
      <c r="B126" s="168" t="e">
        <f>IF(AND(G126&lt;&gt;"",H126&gt;0,I126&lt;&gt;"",J126&lt;&gt;0,K126&lt;&gt;0),COUNT($B$11:B125)+1,"")</f>
        <v>#N/A</v>
      </c>
      <c r="C126" s="207">
        <f>IF('Orçamento Base'!$M125=0,0,'Orçamento Base'!$D125)</f>
        <v>0</v>
      </c>
      <c r="D126" s="212" t="e">
        <f>IF('Orçamento Base'!$F125=Aux.!$G$11,"CONTRATACAO_PUBLICA",IF(VLOOKUP($C126,'Orçamento Base'!$D$11:$G$2116,3,FALSE)="INDEXADO",VLOOKUP(VLOOKUP($C125,'Orçamento Base'!$D$11:$G$2116,2,FALSE),'Index N_DESON.'!$A$9:$B$604,2),VLOOKUP($C126,'Orçamento Base'!$D$11:$G$2116,3,FALSE)))</f>
        <v>#N/A</v>
      </c>
      <c r="E126" s="208" t="e">
        <f>VLOOKUP($C126,'Orçamento Base'!$D$11:$S$1673,2,FALSE)</f>
        <v>#N/A</v>
      </c>
      <c r="F126" s="211">
        <f>Dados!$C$7</f>
        <v>44652</v>
      </c>
      <c r="G126" s="226" t="e">
        <f>VLOOKUP($C126,'Orçamento Base'!$D$11:$S$1673,4,FALSE)</f>
        <v>#N/A</v>
      </c>
      <c r="H126" s="377">
        <f>IFERROR(VLOOKUP($C126,'Orçamento Base'!$D$11:$S$1673,6,FALSE),0)</f>
        <v>0</v>
      </c>
      <c r="I126" s="208" t="e">
        <f>VLOOKUP($C126,'Orçamento Base'!$D$11:$S$1673,5,FALSE)</f>
        <v>#N/A</v>
      </c>
      <c r="J126" s="167" t="e">
        <f>IF(Comparativo!$E$6="Tabela Não Desonerada",VLOOKUP($C126,'Orçamento Base'!$D$11:$S$1673,12,FALSE),VLOOKUP($C126,#REF!,12,FALSE))</f>
        <v>#N/A</v>
      </c>
      <c r="K126" s="167">
        <f>IFERROR(IF(Comparativo!$E$6="Tabela Não Desonerada",VLOOKUP($C126,'Orçamento Base'!$D$11:$S$1673,16,FALSE),VLOOKUP($C126,#REF!,16,FALSE)),0)</f>
        <v>0</v>
      </c>
      <c r="L126" s="575" t="e">
        <f>IF(AND($D126="COMPOSICAO_PROPRIA",'Orçamento Base'!$N126="-"),"14,18%",IF(AND($D126="MERCADO",'Orçamento Base'!$N126="-"),"15,38%",IF(Comparativo!$E$6="Tabela Não Desonerada",VLOOKUP($C126,'Orçamento Base'!$D$11:$S$1673,11,FALSE),VLOOKUP($C126,#REF!,11,FALSE))))</f>
        <v>#N/A</v>
      </c>
      <c r="M126" s="209">
        <f>IF(Comparativo!$E$6="Tabela Não Desonerada",Encargos!$F$44,Encargos!$D$44)</f>
        <v>1.1122000000000001</v>
      </c>
      <c r="N126" s="320"/>
      <c r="O126" s="166" t="s">
        <v>101</v>
      </c>
      <c r="P126" s="321"/>
      <c r="Q126" s="166" t="s">
        <v>101</v>
      </c>
      <c r="R126" s="321"/>
      <c r="S126" s="322"/>
      <c r="T126" s="322"/>
    </row>
    <row r="127" spans="1:20">
      <c r="A127" s="207">
        <f>'Identificação-TCE'!$A$13</f>
        <v>1</v>
      </c>
      <c r="B127" s="168" t="e">
        <f>IF(AND(G127&lt;&gt;"",H127&gt;0,I127&lt;&gt;"",J127&lt;&gt;0,K127&lt;&gt;0),COUNT($B$11:B126)+1,"")</f>
        <v>#N/A</v>
      </c>
      <c r="C127" s="207">
        <f>IF('Orçamento Base'!$M126=0,0,'Orçamento Base'!$D126)</f>
        <v>0</v>
      </c>
      <c r="D127" s="212" t="e">
        <f>IF('Orçamento Base'!$F126=Aux.!$G$11,"CONTRATACAO_PUBLICA",IF(VLOOKUP($C127,'Orçamento Base'!$D$11:$G$2116,3,FALSE)="INDEXADO",VLOOKUP(VLOOKUP($C126,'Orçamento Base'!$D$11:$G$2116,2,FALSE),'Index N_DESON.'!$A$9:$B$604,2),VLOOKUP($C127,'Orçamento Base'!$D$11:$G$2116,3,FALSE)))</f>
        <v>#N/A</v>
      </c>
      <c r="E127" s="208" t="e">
        <f>VLOOKUP($C127,'Orçamento Base'!$D$11:$S$1673,2,FALSE)</f>
        <v>#N/A</v>
      </c>
      <c r="F127" s="211">
        <f>Dados!$C$7</f>
        <v>44652</v>
      </c>
      <c r="G127" s="226" t="e">
        <f>VLOOKUP($C127,'Orçamento Base'!$D$11:$S$1673,4,FALSE)</f>
        <v>#N/A</v>
      </c>
      <c r="H127" s="377">
        <f>IFERROR(VLOOKUP($C127,'Orçamento Base'!$D$11:$S$1673,6,FALSE),0)</f>
        <v>0</v>
      </c>
      <c r="I127" s="208" t="e">
        <f>VLOOKUP($C127,'Orçamento Base'!$D$11:$S$1673,5,FALSE)</f>
        <v>#N/A</v>
      </c>
      <c r="J127" s="167" t="e">
        <f>IF(Comparativo!$E$6="Tabela Não Desonerada",VLOOKUP($C127,'Orçamento Base'!$D$11:$S$1673,12,FALSE),VLOOKUP($C127,#REF!,12,FALSE))</f>
        <v>#N/A</v>
      </c>
      <c r="K127" s="167">
        <f>IFERROR(IF(Comparativo!$E$6="Tabela Não Desonerada",VLOOKUP($C127,'Orçamento Base'!$D$11:$S$1673,16,FALSE),VLOOKUP($C127,#REF!,16,FALSE)),0)</f>
        <v>0</v>
      </c>
      <c r="L127" s="575" t="e">
        <f>IF(AND($D127="COMPOSICAO_PROPRIA",'Orçamento Base'!$N127="-"),"14,18%",IF(AND($D127="MERCADO",'Orçamento Base'!$N127="-"),"15,38%",IF(Comparativo!$E$6="Tabela Não Desonerada",VLOOKUP($C127,'Orçamento Base'!$D$11:$S$1673,11,FALSE),VLOOKUP($C127,#REF!,11,FALSE))))</f>
        <v>#N/A</v>
      </c>
      <c r="M127" s="209">
        <f>IF(Comparativo!$E$6="Tabela Não Desonerada",Encargos!$F$44,Encargos!$D$44)</f>
        <v>1.1122000000000001</v>
      </c>
      <c r="N127" s="320"/>
      <c r="O127" s="166" t="s">
        <v>101</v>
      </c>
      <c r="P127" s="321"/>
      <c r="Q127" s="166" t="s">
        <v>101</v>
      </c>
      <c r="R127" s="321"/>
      <c r="S127" s="322"/>
      <c r="T127" s="322"/>
    </row>
    <row r="128" spans="1:20">
      <c r="A128" s="207">
        <f>'Identificação-TCE'!$A$13</f>
        <v>1</v>
      </c>
      <c r="B128" s="168" t="e">
        <f>IF(AND(G128&lt;&gt;"",H128&gt;0,I128&lt;&gt;"",J128&lt;&gt;0,K128&lt;&gt;0),COUNT($B$11:B127)+1,"")</f>
        <v>#N/A</v>
      </c>
      <c r="C128" s="207">
        <f>IF('Orçamento Base'!$M127=0,0,'Orçamento Base'!$D127)</f>
        <v>0</v>
      </c>
      <c r="D128" s="212" t="e">
        <f>IF('Orçamento Base'!$F127=Aux.!$G$11,"CONTRATACAO_PUBLICA",IF(VLOOKUP($C128,'Orçamento Base'!$D$11:$G$2116,3,FALSE)="INDEXADO",VLOOKUP(VLOOKUP($C127,'Orçamento Base'!$D$11:$G$2116,2,FALSE),'Index N_DESON.'!$A$9:$B$604,2),VLOOKUP($C128,'Orçamento Base'!$D$11:$G$2116,3,FALSE)))</f>
        <v>#N/A</v>
      </c>
      <c r="E128" s="208" t="e">
        <f>VLOOKUP($C128,'Orçamento Base'!$D$11:$S$1673,2,FALSE)</f>
        <v>#N/A</v>
      </c>
      <c r="F128" s="211">
        <f>Dados!$C$7</f>
        <v>44652</v>
      </c>
      <c r="G128" s="226" t="e">
        <f>VLOOKUP($C128,'Orçamento Base'!$D$11:$S$1673,4,FALSE)</f>
        <v>#N/A</v>
      </c>
      <c r="H128" s="377">
        <f>IFERROR(VLOOKUP($C128,'Orçamento Base'!$D$11:$S$1673,6,FALSE),0)</f>
        <v>0</v>
      </c>
      <c r="I128" s="208" t="e">
        <f>VLOOKUP($C128,'Orçamento Base'!$D$11:$S$1673,5,FALSE)</f>
        <v>#N/A</v>
      </c>
      <c r="J128" s="167" t="e">
        <f>IF(Comparativo!$E$6="Tabela Não Desonerada",VLOOKUP($C128,'Orçamento Base'!$D$11:$S$1673,12,FALSE),VLOOKUP($C128,#REF!,12,FALSE))</f>
        <v>#N/A</v>
      </c>
      <c r="K128" s="167">
        <f>IFERROR(IF(Comparativo!$E$6="Tabela Não Desonerada",VLOOKUP($C128,'Orçamento Base'!$D$11:$S$1673,16,FALSE),VLOOKUP($C128,#REF!,16,FALSE)),0)</f>
        <v>0</v>
      </c>
      <c r="L128" s="575" t="e">
        <f>IF(AND($D128="COMPOSICAO_PROPRIA",'Orçamento Base'!$N128="-"),"14,18%",IF(AND($D128="MERCADO",'Orçamento Base'!$N128="-"),"15,38%",IF(Comparativo!$E$6="Tabela Não Desonerada",VLOOKUP($C128,'Orçamento Base'!$D$11:$S$1673,11,FALSE),VLOOKUP($C128,#REF!,11,FALSE))))</f>
        <v>#N/A</v>
      </c>
      <c r="M128" s="209">
        <f>IF(Comparativo!$E$6="Tabela Não Desonerada",Encargos!$F$44,Encargos!$D$44)</f>
        <v>1.1122000000000001</v>
      </c>
      <c r="N128" s="320"/>
      <c r="O128" s="166" t="s">
        <v>101</v>
      </c>
      <c r="P128" s="321"/>
      <c r="Q128" s="166" t="s">
        <v>101</v>
      </c>
      <c r="R128" s="321"/>
      <c r="S128" s="322"/>
      <c r="T128" s="322"/>
    </row>
    <row r="129" spans="1:20">
      <c r="A129" s="207">
        <f>'Identificação-TCE'!$A$13</f>
        <v>1</v>
      </c>
      <c r="B129" s="168" t="e">
        <f>IF(AND(G129&lt;&gt;"",H129&gt;0,I129&lt;&gt;"",J129&lt;&gt;0,K129&lt;&gt;0),COUNT($B$11:B128)+1,"")</f>
        <v>#N/A</v>
      </c>
      <c r="C129" s="207">
        <f>IF('Orçamento Base'!$M128=0,0,'Orçamento Base'!$D128)</f>
        <v>0</v>
      </c>
      <c r="D129" s="212" t="e">
        <f>IF('Orçamento Base'!$F128=Aux.!$G$11,"CONTRATACAO_PUBLICA",IF(VLOOKUP($C129,'Orçamento Base'!$D$11:$G$2116,3,FALSE)="INDEXADO",VLOOKUP(VLOOKUP($C128,'Orçamento Base'!$D$11:$G$2116,2,FALSE),'Index N_DESON.'!$A$9:$B$604,2),VLOOKUP($C129,'Orçamento Base'!$D$11:$G$2116,3,FALSE)))</f>
        <v>#N/A</v>
      </c>
      <c r="E129" s="208" t="e">
        <f>VLOOKUP($C129,'Orçamento Base'!$D$11:$S$1673,2,FALSE)</f>
        <v>#N/A</v>
      </c>
      <c r="F129" s="211">
        <f>Dados!$C$7</f>
        <v>44652</v>
      </c>
      <c r="G129" s="226" t="e">
        <f>VLOOKUP($C129,'Orçamento Base'!$D$11:$S$1673,4,FALSE)</f>
        <v>#N/A</v>
      </c>
      <c r="H129" s="377">
        <f>IFERROR(VLOOKUP($C129,'Orçamento Base'!$D$11:$S$1673,6,FALSE),0)</f>
        <v>0</v>
      </c>
      <c r="I129" s="208" t="e">
        <f>VLOOKUP($C129,'Orçamento Base'!$D$11:$S$1673,5,FALSE)</f>
        <v>#N/A</v>
      </c>
      <c r="J129" s="167" t="e">
        <f>IF(Comparativo!$E$6="Tabela Não Desonerada",VLOOKUP($C129,'Orçamento Base'!$D$11:$S$1673,12,FALSE),VLOOKUP($C129,#REF!,12,FALSE))</f>
        <v>#N/A</v>
      </c>
      <c r="K129" s="167">
        <f>IFERROR(IF(Comparativo!$E$6="Tabela Não Desonerada",VLOOKUP($C129,'Orçamento Base'!$D$11:$S$1673,16,FALSE),VLOOKUP($C129,#REF!,16,FALSE)),0)</f>
        <v>0</v>
      </c>
      <c r="L129" s="575" t="e">
        <f>IF(AND($D129="COMPOSICAO_PROPRIA",'Orçamento Base'!$N129="-"),"14,18%",IF(AND($D129="MERCADO",'Orçamento Base'!$N129="-"),"15,38%",IF(Comparativo!$E$6="Tabela Não Desonerada",VLOOKUP($C129,'Orçamento Base'!$D$11:$S$1673,11,FALSE),VLOOKUP($C129,#REF!,11,FALSE))))</f>
        <v>#N/A</v>
      </c>
      <c r="M129" s="209">
        <f>IF(Comparativo!$E$6="Tabela Não Desonerada",Encargos!$F$44,Encargos!$D$44)</f>
        <v>1.1122000000000001</v>
      </c>
      <c r="N129" s="320"/>
      <c r="O129" s="166" t="s">
        <v>101</v>
      </c>
      <c r="P129" s="321"/>
      <c r="Q129" s="166" t="s">
        <v>101</v>
      </c>
      <c r="R129" s="321"/>
      <c r="S129" s="322"/>
      <c r="T129" s="322"/>
    </row>
    <row r="130" spans="1:20">
      <c r="A130" s="207">
        <f>'Identificação-TCE'!$A$13</f>
        <v>1</v>
      </c>
      <c r="B130" s="168" t="e">
        <f>IF(AND(G130&lt;&gt;"",H130&gt;0,I130&lt;&gt;"",J130&lt;&gt;0,K130&lt;&gt;0),COUNT($B$11:B129)+1,"")</f>
        <v>#N/A</v>
      </c>
      <c r="C130" s="207">
        <f>IF('Orçamento Base'!$M129=0,0,'Orçamento Base'!$D129)</f>
        <v>0</v>
      </c>
      <c r="D130" s="212" t="e">
        <f>IF('Orçamento Base'!$F129=Aux.!$G$11,"CONTRATACAO_PUBLICA",IF(VLOOKUP($C130,'Orçamento Base'!$D$11:$G$2116,3,FALSE)="INDEXADO",VLOOKUP(VLOOKUP($C129,'Orçamento Base'!$D$11:$G$2116,2,FALSE),'Index N_DESON.'!$A$9:$B$604,2),VLOOKUP($C130,'Orçamento Base'!$D$11:$G$2116,3,FALSE)))</f>
        <v>#N/A</v>
      </c>
      <c r="E130" s="208" t="e">
        <f>VLOOKUP($C130,'Orçamento Base'!$D$11:$S$1673,2,FALSE)</f>
        <v>#N/A</v>
      </c>
      <c r="F130" s="211">
        <f>Dados!$C$7</f>
        <v>44652</v>
      </c>
      <c r="G130" s="226" t="e">
        <f>VLOOKUP($C130,'Orçamento Base'!$D$11:$S$1673,4,FALSE)</f>
        <v>#N/A</v>
      </c>
      <c r="H130" s="377">
        <f>IFERROR(VLOOKUP($C130,'Orçamento Base'!$D$11:$S$1673,6,FALSE),0)</f>
        <v>0</v>
      </c>
      <c r="I130" s="208" t="e">
        <f>VLOOKUP($C130,'Orçamento Base'!$D$11:$S$1673,5,FALSE)</f>
        <v>#N/A</v>
      </c>
      <c r="J130" s="167" t="e">
        <f>IF(Comparativo!$E$6="Tabela Não Desonerada",VLOOKUP($C130,'Orçamento Base'!$D$11:$S$1673,12,FALSE),VLOOKUP($C130,#REF!,12,FALSE))</f>
        <v>#N/A</v>
      </c>
      <c r="K130" s="167">
        <f>IFERROR(IF(Comparativo!$E$6="Tabela Não Desonerada",VLOOKUP($C130,'Orçamento Base'!$D$11:$S$1673,16,FALSE),VLOOKUP($C130,#REF!,16,FALSE)),0)</f>
        <v>0</v>
      </c>
      <c r="L130" s="575" t="e">
        <f>IF(AND($D130="COMPOSICAO_PROPRIA",'Orçamento Base'!$N130="-"),"14,18%",IF(AND($D130="MERCADO",'Orçamento Base'!$N130="-"),"15,38%",IF(Comparativo!$E$6="Tabela Não Desonerada",VLOOKUP($C130,'Orçamento Base'!$D$11:$S$1673,11,FALSE),VLOOKUP($C130,#REF!,11,FALSE))))</f>
        <v>#N/A</v>
      </c>
      <c r="M130" s="209">
        <f>IF(Comparativo!$E$6="Tabela Não Desonerada",Encargos!$F$44,Encargos!$D$44)</f>
        <v>1.1122000000000001</v>
      </c>
      <c r="N130" s="320"/>
      <c r="O130" s="166" t="s">
        <v>101</v>
      </c>
      <c r="P130" s="321"/>
      <c r="Q130" s="166" t="s">
        <v>101</v>
      </c>
      <c r="R130" s="321"/>
      <c r="S130" s="322"/>
      <c r="T130" s="322"/>
    </row>
    <row r="131" spans="1:20">
      <c r="A131" s="207">
        <f>'Identificação-TCE'!$A$13</f>
        <v>1</v>
      </c>
      <c r="B131" s="168" t="e">
        <f>IF(AND(G131&lt;&gt;"",H131&gt;0,I131&lt;&gt;"",J131&lt;&gt;0,K131&lt;&gt;0),COUNT($B$11:B130)+1,"")</f>
        <v>#N/A</v>
      </c>
      <c r="C131" s="207">
        <f>IF('Orçamento Base'!$M130=0,0,'Orçamento Base'!$D130)</f>
        <v>0</v>
      </c>
      <c r="D131" s="212" t="e">
        <f>IF('Orçamento Base'!$F130=Aux.!$G$11,"CONTRATACAO_PUBLICA",IF(VLOOKUP($C131,'Orçamento Base'!$D$11:$G$2116,3,FALSE)="INDEXADO",VLOOKUP(VLOOKUP($C130,'Orçamento Base'!$D$11:$G$2116,2,FALSE),'Index N_DESON.'!$A$9:$B$604,2),VLOOKUP($C131,'Orçamento Base'!$D$11:$G$2116,3,FALSE)))</f>
        <v>#N/A</v>
      </c>
      <c r="E131" s="208" t="e">
        <f>VLOOKUP($C131,'Orçamento Base'!$D$11:$S$1673,2,FALSE)</f>
        <v>#N/A</v>
      </c>
      <c r="F131" s="211">
        <f>Dados!$C$7</f>
        <v>44652</v>
      </c>
      <c r="G131" s="226" t="e">
        <f>VLOOKUP($C131,'Orçamento Base'!$D$11:$S$1673,4,FALSE)</f>
        <v>#N/A</v>
      </c>
      <c r="H131" s="377">
        <f>IFERROR(VLOOKUP($C131,'Orçamento Base'!$D$11:$S$1673,6,FALSE),0)</f>
        <v>0</v>
      </c>
      <c r="I131" s="208" t="e">
        <f>VLOOKUP($C131,'Orçamento Base'!$D$11:$S$1673,5,FALSE)</f>
        <v>#N/A</v>
      </c>
      <c r="J131" s="167" t="e">
        <f>IF(Comparativo!$E$6="Tabela Não Desonerada",VLOOKUP($C131,'Orçamento Base'!$D$11:$S$1673,12,FALSE),VLOOKUP($C131,#REF!,12,FALSE))</f>
        <v>#N/A</v>
      </c>
      <c r="K131" s="167">
        <f>IFERROR(IF(Comparativo!$E$6="Tabela Não Desonerada",VLOOKUP($C131,'Orçamento Base'!$D$11:$S$1673,16,FALSE),VLOOKUP($C131,#REF!,16,FALSE)),0)</f>
        <v>0</v>
      </c>
      <c r="L131" s="575" t="e">
        <f>IF(AND($D131="COMPOSICAO_PROPRIA",'Orçamento Base'!$N131="-"),"14,18%",IF(AND($D131="MERCADO",'Orçamento Base'!$N131="-"),"15,38%",IF(Comparativo!$E$6="Tabela Não Desonerada",VLOOKUP($C131,'Orçamento Base'!$D$11:$S$1673,11,FALSE),VLOOKUP($C131,#REF!,11,FALSE))))</f>
        <v>#N/A</v>
      </c>
      <c r="M131" s="209">
        <f>IF(Comparativo!$E$6="Tabela Não Desonerada",Encargos!$F$44,Encargos!$D$44)</f>
        <v>1.1122000000000001</v>
      </c>
      <c r="N131" s="320"/>
      <c r="O131" s="166" t="s">
        <v>101</v>
      </c>
      <c r="P131" s="321"/>
      <c r="Q131" s="166" t="s">
        <v>101</v>
      </c>
      <c r="R131" s="321"/>
      <c r="S131" s="322"/>
      <c r="T131" s="322"/>
    </row>
    <row r="132" spans="1:20">
      <c r="A132" s="207">
        <f>'Identificação-TCE'!$A$13</f>
        <v>1</v>
      </c>
      <c r="B132" s="168" t="e">
        <f>IF(AND(G132&lt;&gt;"",H132&gt;0,I132&lt;&gt;"",J132&lt;&gt;0,K132&lt;&gt;0),COUNT($B$11:B131)+1,"")</f>
        <v>#N/A</v>
      </c>
      <c r="C132" s="207">
        <f>IF('Orçamento Base'!$M131=0,0,'Orçamento Base'!$D131)</f>
        <v>0</v>
      </c>
      <c r="D132" s="212" t="e">
        <f>IF('Orçamento Base'!$F131=Aux.!$G$11,"CONTRATACAO_PUBLICA",IF(VLOOKUP($C132,'Orçamento Base'!$D$11:$G$2116,3,FALSE)="INDEXADO",VLOOKUP(VLOOKUP($C131,'Orçamento Base'!$D$11:$G$2116,2,FALSE),'Index N_DESON.'!$A$9:$B$604,2),VLOOKUP($C132,'Orçamento Base'!$D$11:$G$2116,3,FALSE)))</f>
        <v>#N/A</v>
      </c>
      <c r="E132" s="208" t="e">
        <f>VLOOKUP($C132,'Orçamento Base'!$D$11:$S$1673,2,FALSE)</f>
        <v>#N/A</v>
      </c>
      <c r="F132" s="211">
        <f>Dados!$C$7</f>
        <v>44652</v>
      </c>
      <c r="G132" s="226" t="e">
        <f>VLOOKUP($C132,'Orçamento Base'!$D$11:$S$1673,4,FALSE)</f>
        <v>#N/A</v>
      </c>
      <c r="H132" s="377">
        <f>IFERROR(VLOOKUP($C132,'Orçamento Base'!$D$11:$S$1673,6,FALSE),0)</f>
        <v>0</v>
      </c>
      <c r="I132" s="208" t="e">
        <f>VLOOKUP($C132,'Orçamento Base'!$D$11:$S$1673,5,FALSE)</f>
        <v>#N/A</v>
      </c>
      <c r="J132" s="167" t="e">
        <f>IF(Comparativo!$E$6="Tabela Não Desonerada",VLOOKUP($C132,'Orçamento Base'!$D$11:$S$1673,12,FALSE),VLOOKUP($C132,#REF!,12,FALSE))</f>
        <v>#N/A</v>
      </c>
      <c r="K132" s="167">
        <f>IFERROR(IF(Comparativo!$E$6="Tabela Não Desonerada",VLOOKUP($C132,'Orçamento Base'!$D$11:$S$1673,16,FALSE),VLOOKUP($C132,#REF!,16,FALSE)),0)</f>
        <v>0</v>
      </c>
      <c r="L132" s="575" t="e">
        <f>IF(AND($D132="COMPOSICAO_PROPRIA",'Orçamento Base'!$N132="-"),"14,18%",IF(AND($D132="MERCADO",'Orçamento Base'!$N132="-"),"15,38%",IF(Comparativo!$E$6="Tabela Não Desonerada",VLOOKUP($C132,'Orçamento Base'!$D$11:$S$1673,11,FALSE),VLOOKUP($C132,#REF!,11,FALSE))))</f>
        <v>#N/A</v>
      </c>
      <c r="M132" s="209">
        <f>IF(Comparativo!$E$6="Tabela Não Desonerada",Encargos!$F$44,Encargos!$D$44)</f>
        <v>1.1122000000000001</v>
      </c>
      <c r="N132" s="320"/>
      <c r="O132" s="166" t="s">
        <v>101</v>
      </c>
      <c r="P132" s="321"/>
      <c r="Q132" s="166" t="s">
        <v>101</v>
      </c>
      <c r="R132" s="321"/>
      <c r="S132" s="322"/>
      <c r="T132" s="322"/>
    </row>
    <row r="133" spans="1:20">
      <c r="A133" s="207">
        <f>'Identificação-TCE'!$A$13</f>
        <v>1</v>
      </c>
      <c r="B133" s="168" t="e">
        <f>IF(AND(G133&lt;&gt;"",H133&gt;0,I133&lt;&gt;"",J133&lt;&gt;0,K133&lt;&gt;0),COUNT($B$11:B132)+1,"")</f>
        <v>#N/A</v>
      </c>
      <c r="C133" s="207">
        <f>IF('Orçamento Base'!$M132=0,0,'Orçamento Base'!$D132)</f>
        <v>0</v>
      </c>
      <c r="D133" s="212" t="e">
        <f>IF('Orçamento Base'!$F132=Aux.!$G$11,"CONTRATACAO_PUBLICA",IF(VLOOKUP($C133,'Orçamento Base'!$D$11:$G$2116,3,FALSE)="INDEXADO",VLOOKUP(VLOOKUP($C132,'Orçamento Base'!$D$11:$G$2116,2,FALSE),'Index N_DESON.'!$A$9:$B$604,2),VLOOKUP($C133,'Orçamento Base'!$D$11:$G$2116,3,FALSE)))</f>
        <v>#N/A</v>
      </c>
      <c r="E133" s="208" t="e">
        <f>VLOOKUP($C133,'Orçamento Base'!$D$11:$S$1673,2,FALSE)</f>
        <v>#N/A</v>
      </c>
      <c r="F133" s="211">
        <f>Dados!$C$7</f>
        <v>44652</v>
      </c>
      <c r="G133" s="226" t="e">
        <f>VLOOKUP($C133,'Orçamento Base'!$D$11:$S$1673,4,FALSE)</f>
        <v>#N/A</v>
      </c>
      <c r="H133" s="377">
        <f>IFERROR(VLOOKUP($C133,'Orçamento Base'!$D$11:$S$1673,6,FALSE),0)</f>
        <v>0</v>
      </c>
      <c r="I133" s="208" t="e">
        <f>VLOOKUP($C133,'Orçamento Base'!$D$11:$S$1673,5,FALSE)</f>
        <v>#N/A</v>
      </c>
      <c r="J133" s="167" t="e">
        <f>IF(Comparativo!$E$6="Tabela Não Desonerada",VLOOKUP($C133,'Orçamento Base'!$D$11:$S$1673,12,FALSE),VLOOKUP($C133,#REF!,12,FALSE))</f>
        <v>#N/A</v>
      </c>
      <c r="K133" s="167">
        <f>IFERROR(IF(Comparativo!$E$6="Tabela Não Desonerada",VLOOKUP($C133,'Orçamento Base'!$D$11:$S$1673,16,FALSE),VLOOKUP($C133,#REF!,16,FALSE)),0)</f>
        <v>0</v>
      </c>
      <c r="L133" s="575" t="e">
        <f>IF(AND($D133="COMPOSICAO_PROPRIA",'Orçamento Base'!$N133="-"),"14,18%",IF(AND($D133="MERCADO",'Orçamento Base'!$N133="-"),"15,38%",IF(Comparativo!$E$6="Tabela Não Desonerada",VLOOKUP($C133,'Orçamento Base'!$D$11:$S$1673,11,FALSE),VLOOKUP($C133,#REF!,11,FALSE))))</f>
        <v>#N/A</v>
      </c>
      <c r="M133" s="209">
        <f>IF(Comparativo!$E$6="Tabela Não Desonerada",Encargos!$F$44,Encargos!$D$44)</f>
        <v>1.1122000000000001</v>
      </c>
      <c r="N133" s="320"/>
      <c r="O133" s="166" t="s">
        <v>101</v>
      </c>
      <c r="P133" s="321"/>
      <c r="Q133" s="166" t="s">
        <v>101</v>
      </c>
      <c r="R133" s="321"/>
      <c r="S133" s="322"/>
      <c r="T133" s="322"/>
    </row>
    <row r="134" spans="1:20">
      <c r="A134" s="207">
        <f>'Identificação-TCE'!$A$13</f>
        <v>1</v>
      </c>
      <c r="B134" s="168" t="e">
        <f>IF(AND(G134&lt;&gt;"",H134&gt;0,I134&lt;&gt;"",J134&lt;&gt;0,K134&lt;&gt;0),COUNT($B$11:B133)+1,"")</f>
        <v>#N/A</v>
      </c>
      <c r="C134" s="207">
        <f>IF('Orçamento Base'!$M133=0,0,'Orçamento Base'!$D133)</f>
        <v>0</v>
      </c>
      <c r="D134" s="212" t="e">
        <f>IF('Orçamento Base'!$F133=Aux.!$G$11,"CONTRATACAO_PUBLICA",IF(VLOOKUP($C134,'Orçamento Base'!$D$11:$G$2116,3,FALSE)="INDEXADO",VLOOKUP(VLOOKUP($C133,'Orçamento Base'!$D$11:$G$2116,2,FALSE),'Index N_DESON.'!$A$9:$B$604,2),VLOOKUP($C134,'Orçamento Base'!$D$11:$G$2116,3,FALSE)))</f>
        <v>#N/A</v>
      </c>
      <c r="E134" s="208" t="e">
        <f>VLOOKUP($C134,'Orçamento Base'!$D$11:$S$1673,2,FALSE)</f>
        <v>#N/A</v>
      </c>
      <c r="F134" s="211">
        <f>Dados!$C$7</f>
        <v>44652</v>
      </c>
      <c r="G134" s="226" t="e">
        <f>VLOOKUP($C134,'Orçamento Base'!$D$11:$S$1673,4,FALSE)</f>
        <v>#N/A</v>
      </c>
      <c r="H134" s="377">
        <f>IFERROR(VLOOKUP($C134,'Orçamento Base'!$D$11:$S$1673,6,FALSE),0)</f>
        <v>0</v>
      </c>
      <c r="I134" s="208" t="e">
        <f>VLOOKUP($C134,'Orçamento Base'!$D$11:$S$1673,5,FALSE)</f>
        <v>#N/A</v>
      </c>
      <c r="J134" s="167" t="e">
        <f>IF(Comparativo!$E$6="Tabela Não Desonerada",VLOOKUP($C134,'Orçamento Base'!$D$11:$S$1673,12,FALSE),VLOOKUP($C134,#REF!,12,FALSE))</f>
        <v>#N/A</v>
      </c>
      <c r="K134" s="167">
        <f>IFERROR(IF(Comparativo!$E$6="Tabela Não Desonerada",VLOOKUP($C134,'Orçamento Base'!$D$11:$S$1673,16,FALSE),VLOOKUP($C134,#REF!,16,FALSE)),0)</f>
        <v>0</v>
      </c>
      <c r="L134" s="575" t="e">
        <f>IF(AND($D134="COMPOSICAO_PROPRIA",'Orçamento Base'!$N134="-"),"14,18%",IF(AND($D134="MERCADO",'Orçamento Base'!$N134="-"),"15,38%",IF(Comparativo!$E$6="Tabela Não Desonerada",VLOOKUP($C134,'Orçamento Base'!$D$11:$S$1673,11,FALSE),VLOOKUP($C134,#REF!,11,FALSE))))</f>
        <v>#N/A</v>
      </c>
      <c r="M134" s="209">
        <f>IF(Comparativo!$E$6="Tabela Não Desonerada",Encargos!$F$44,Encargos!$D$44)</f>
        <v>1.1122000000000001</v>
      </c>
      <c r="N134" s="320"/>
      <c r="O134" s="166" t="s">
        <v>101</v>
      </c>
      <c r="P134" s="321"/>
      <c r="Q134" s="166" t="s">
        <v>101</v>
      </c>
      <c r="R134" s="321"/>
      <c r="S134" s="322"/>
      <c r="T134" s="322"/>
    </row>
    <row r="135" spans="1:20">
      <c r="A135" s="207">
        <f>'Identificação-TCE'!$A$13</f>
        <v>1</v>
      </c>
      <c r="B135" s="168" t="e">
        <f>IF(AND(G135&lt;&gt;"",H135&gt;0,I135&lt;&gt;"",J135&lt;&gt;0,K135&lt;&gt;0),COUNT($B$11:B134)+1,"")</f>
        <v>#N/A</v>
      </c>
      <c r="C135" s="207">
        <f>IF('Orçamento Base'!$M134=0,0,'Orçamento Base'!$D134)</f>
        <v>0</v>
      </c>
      <c r="D135" s="212" t="e">
        <f>IF('Orçamento Base'!$F134=Aux.!$G$11,"CONTRATACAO_PUBLICA",IF(VLOOKUP($C135,'Orçamento Base'!$D$11:$G$2116,3,FALSE)="INDEXADO",VLOOKUP(VLOOKUP($C134,'Orçamento Base'!$D$11:$G$2116,2,FALSE),'Index N_DESON.'!$A$9:$B$604,2),VLOOKUP($C135,'Orçamento Base'!$D$11:$G$2116,3,FALSE)))</f>
        <v>#N/A</v>
      </c>
      <c r="E135" s="208" t="e">
        <f>VLOOKUP($C135,'Orçamento Base'!$D$11:$S$1673,2,FALSE)</f>
        <v>#N/A</v>
      </c>
      <c r="F135" s="211">
        <f>Dados!$C$7</f>
        <v>44652</v>
      </c>
      <c r="G135" s="226" t="e">
        <f>VLOOKUP($C135,'Orçamento Base'!$D$11:$S$1673,4,FALSE)</f>
        <v>#N/A</v>
      </c>
      <c r="H135" s="377">
        <f>IFERROR(VLOOKUP($C135,'Orçamento Base'!$D$11:$S$1673,6,FALSE),0)</f>
        <v>0</v>
      </c>
      <c r="I135" s="208" t="e">
        <f>VLOOKUP($C135,'Orçamento Base'!$D$11:$S$1673,5,FALSE)</f>
        <v>#N/A</v>
      </c>
      <c r="J135" s="167" t="e">
        <f>IF(Comparativo!$E$6="Tabela Não Desonerada",VLOOKUP($C135,'Orçamento Base'!$D$11:$S$1673,12,FALSE),VLOOKUP($C135,#REF!,12,FALSE))</f>
        <v>#N/A</v>
      </c>
      <c r="K135" s="167">
        <f>IFERROR(IF(Comparativo!$E$6="Tabela Não Desonerada",VLOOKUP($C135,'Orçamento Base'!$D$11:$S$1673,16,FALSE),VLOOKUP($C135,#REF!,16,FALSE)),0)</f>
        <v>0</v>
      </c>
      <c r="L135" s="575" t="e">
        <f>IF(AND($D135="COMPOSICAO_PROPRIA",'Orçamento Base'!$N135="-"),"14,18%",IF(AND($D135="MERCADO",'Orçamento Base'!$N135="-"),"15,38%",IF(Comparativo!$E$6="Tabela Não Desonerada",VLOOKUP($C135,'Orçamento Base'!$D$11:$S$1673,11,FALSE),VLOOKUP($C135,#REF!,11,FALSE))))</f>
        <v>#N/A</v>
      </c>
      <c r="M135" s="209">
        <f>IF(Comparativo!$E$6="Tabela Não Desonerada",Encargos!$F$44,Encargos!$D$44)</f>
        <v>1.1122000000000001</v>
      </c>
      <c r="N135" s="320"/>
      <c r="O135" s="166" t="s">
        <v>101</v>
      </c>
      <c r="P135" s="321"/>
      <c r="Q135" s="166" t="s">
        <v>101</v>
      </c>
      <c r="R135" s="321"/>
      <c r="S135" s="322"/>
      <c r="T135" s="322"/>
    </row>
    <row r="136" spans="1:20">
      <c r="A136" s="207">
        <f>'Identificação-TCE'!$A$13</f>
        <v>1</v>
      </c>
      <c r="B136" s="168" t="e">
        <f>IF(AND(G136&lt;&gt;"",H136&gt;0,I136&lt;&gt;"",J136&lt;&gt;0,K136&lt;&gt;0),COUNT($B$11:B135)+1,"")</f>
        <v>#N/A</v>
      </c>
      <c r="C136" s="207">
        <f>IF('Orçamento Base'!$M135=0,0,'Orçamento Base'!$D135)</f>
        <v>0</v>
      </c>
      <c r="D136" s="212" t="e">
        <f>IF('Orçamento Base'!$F135=Aux.!$G$11,"CONTRATACAO_PUBLICA",IF(VLOOKUP($C136,'Orçamento Base'!$D$11:$G$2116,3,FALSE)="INDEXADO",VLOOKUP(VLOOKUP($C135,'Orçamento Base'!$D$11:$G$2116,2,FALSE),'Index N_DESON.'!$A$9:$B$604,2),VLOOKUP($C136,'Orçamento Base'!$D$11:$G$2116,3,FALSE)))</f>
        <v>#N/A</v>
      </c>
      <c r="E136" s="208" t="e">
        <f>VLOOKUP($C136,'Orçamento Base'!$D$11:$S$1673,2,FALSE)</f>
        <v>#N/A</v>
      </c>
      <c r="F136" s="211">
        <f>Dados!$C$7</f>
        <v>44652</v>
      </c>
      <c r="G136" s="226" t="e">
        <f>VLOOKUP($C136,'Orçamento Base'!$D$11:$S$1673,4,FALSE)</f>
        <v>#N/A</v>
      </c>
      <c r="H136" s="377">
        <f>IFERROR(VLOOKUP($C136,'Orçamento Base'!$D$11:$S$1673,6,FALSE),0)</f>
        <v>0</v>
      </c>
      <c r="I136" s="208" t="e">
        <f>VLOOKUP($C136,'Orçamento Base'!$D$11:$S$1673,5,FALSE)</f>
        <v>#N/A</v>
      </c>
      <c r="J136" s="167" t="e">
        <f>IF(Comparativo!$E$6="Tabela Não Desonerada",VLOOKUP($C136,'Orçamento Base'!$D$11:$S$1673,12,FALSE),VLOOKUP($C136,#REF!,12,FALSE))</f>
        <v>#N/A</v>
      </c>
      <c r="K136" s="167">
        <f>IFERROR(IF(Comparativo!$E$6="Tabela Não Desonerada",VLOOKUP($C136,'Orçamento Base'!$D$11:$S$1673,16,FALSE),VLOOKUP($C136,#REF!,16,FALSE)),0)</f>
        <v>0</v>
      </c>
      <c r="L136" s="575" t="e">
        <f>IF(AND($D136="COMPOSICAO_PROPRIA",'Orçamento Base'!$N136="-"),"14,18%",IF(AND($D136="MERCADO",'Orçamento Base'!$N136="-"),"15,38%",IF(Comparativo!$E$6="Tabela Não Desonerada",VLOOKUP($C136,'Orçamento Base'!$D$11:$S$1673,11,FALSE),VLOOKUP($C136,#REF!,11,FALSE))))</f>
        <v>#N/A</v>
      </c>
      <c r="M136" s="209">
        <f>IF(Comparativo!$E$6="Tabela Não Desonerada",Encargos!$F$44,Encargos!$D$44)</f>
        <v>1.1122000000000001</v>
      </c>
      <c r="N136" s="320"/>
      <c r="O136" s="166" t="s">
        <v>101</v>
      </c>
      <c r="P136" s="321"/>
      <c r="Q136" s="166" t="s">
        <v>101</v>
      </c>
      <c r="R136" s="321"/>
      <c r="S136" s="322"/>
      <c r="T136" s="322"/>
    </row>
    <row r="137" spans="1:20">
      <c r="A137" s="207">
        <f>'Identificação-TCE'!$A$13</f>
        <v>1</v>
      </c>
      <c r="B137" s="168" t="e">
        <f>IF(AND(G137&lt;&gt;"",H137&gt;0,I137&lt;&gt;"",J137&lt;&gt;0,K137&lt;&gt;0),COUNT($B$11:B136)+1,"")</f>
        <v>#N/A</v>
      </c>
      <c r="C137" s="207">
        <f>IF('Orçamento Base'!$M136=0,0,'Orçamento Base'!$D136)</f>
        <v>0</v>
      </c>
      <c r="D137" s="212" t="e">
        <f>IF('Orçamento Base'!$F136=Aux.!$G$11,"CONTRATACAO_PUBLICA",IF(VLOOKUP($C137,'Orçamento Base'!$D$11:$G$2116,3,FALSE)="INDEXADO",VLOOKUP(VLOOKUP($C136,'Orçamento Base'!$D$11:$G$2116,2,FALSE),'Index N_DESON.'!$A$9:$B$604,2),VLOOKUP($C137,'Orçamento Base'!$D$11:$G$2116,3,FALSE)))</f>
        <v>#N/A</v>
      </c>
      <c r="E137" s="208" t="e">
        <f>VLOOKUP($C137,'Orçamento Base'!$D$11:$S$1673,2,FALSE)</f>
        <v>#N/A</v>
      </c>
      <c r="F137" s="211">
        <f>Dados!$C$7</f>
        <v>44652</v>
      </c>
      <c r="G137" s="226" t="e">
        <f>VLOOKUP($C137,'Orçamento Base'!$D$11:$S$1673,4,FALSE)</f>
        <v>#N/A</v>
      </c>
      <c r="H137" s="377">
        <f>IFERROR(VLOOKUP($C137,'Orçamento Base'!$D$11:$S$1673,6,FALSE),0)</f>
        <v>0</v>
      </c>
      <c r="I137" s="208" t="e">
        <f>VLOOKUP($C137,'Orçamento Base'!$D$11:$S$1673,5,FALSE)</f>
        <v>#N/A</v>
      </c>
      <c r="J137" s="167" t="e">
        <f>IF(Comparativo!$E$6="Tabela Não Desonerada",VLOOKUP($C137,'Orçamento Base'!$D$11:$S$1673,12,FALSE),VLOOKUP($C137,#REF!,12,FALSE))</f>
        <v>#N/A</v>
      </c>
      <c r="K137" s="167">
        <f>IFERROR(IF(Comparativo!$E$6="Tabela Não Desonerada",VLOOKUP($C137,'Orçamento Base'!$D$11:$S$1673,16,FALSE),VLOOKUP($C137,#REF!,16,FALSE)),0)</f>
        <v>0</v>
      </c>
      <c r="L137" s="575" t="e">
        <f>IF(AND($D137="COMPOSICAO_PROPRIA",'Orçamento Base'!$N137="-"),"14,18%",IF(AND($D137="MERCADO",'Orçamento Base'!$N137="-"),"15,38%",IF(Comparativo!$E$6="Tabela Não Desonerada",VLOOKUP($C137,'Orçamento Base'!$D$11:$S$1673,11,FALSE),VLOOKUP($C137,#REF!,11,FALSE))))</f>
        <v>#N/A</v>
      </c>
      <c r="M137" s="209">
        <f>IF(Comparativo!$E$6="Tabela Não Desonerada",Encargos!$F$44,Encargos!$D$44)</f>
        <v>1.1122000000000001</v>
      </c>
      <c r="N137" s="320"/>
      <c r="O137" s="166" t="s">
        <v>101</v>
      </c>
      <c r="P137" s="321"/>
      <c r="Q137" s="166" t="s">
        <v>101</v>
      </c>
      <c r="R137" s="321"/>
      <c r="S137" s="322"/>
      <c r="T137" s="322"/>
    </row>
    <row r="138" spans="1:20">
      <c r="A138" s="207">
        <f>'Identificação-TCE'!$A$13</f>
        <v>1</v>
      </c>
      <c r="B138" s="168" t="e">
        <f>IF(AND(G138&lt;&gt;"",H138&gt;0,I138&lt;&gt;"",J138&lt;&gt;0,K138&lt;&gt;0),COUNT($B$11:B137)+1,"")</f>
        <v>#N/A</v>
      </c>
      <c r="C138" s="207">
        <f>IF('Orçamento Base'!$M137=0,0,'Orçamento Base'!$D137)</f>
        <v>0</v>
      </c>
      <c r="D138" s="212" t="e">
        <f>IF('Orçamento Base'!$F137=Aux.!$G$11,"CONTRATACAO_PUBLICA",IF(VLOOKUP($C138,'Orçamento Base'!$D$11:$G$2116,3,FALSE)="INDEXADO",VLOOKUP(VLOOKUP($C137,'Orçamento Base'!$D$11:$G$2116,2,FALSE),'Index N_DESON.'!$A$9:$B$604,2),VLOOKUP($C138,'Orçamento Base'!$D$11:$G$2116,3,FALSE)))</f>
        <v>#N/A</v>
      </c>
      <c r="E138" s="208" t="e">
        <f>VLOOKUP($C138,'Orçamento Base'!$D$11:$S$1673,2,FALSE)</f>
        <v>#N/A</v>
      </c>
      <c r="F138" s="211">
        <f>Dados!$C$7</f>
        <v>44652</v>
      </c>
      <c r="G138" s="226" t="e">
        <f>VLOOKUP($C138,'Orçamento Base'!$D$11:$S$1673,4,FALSE)</f>
        <v>#N/A</v>
      </c>
      <c r="H138" s="377">
        <f>IFERROR(VLOOKUP($C138,'Orçamento Base'!$D$11:$S$1673,6,FALSE),0)</f>
        <v>0</v>
      </c>
      <c r="I138" s="208" t="e">
        <f>VLOOKUP($C138,'Orçamento Base'!$D$11:$S$1673,5,FALSE)</f>
        <v>#N/A</v>
      </c>
      <c r="J138" s="167" t="e">
        <f>IF(Comparativo!$E$6="Tabela Não Desonerada",VLOOKUP($C138,'Orçamento Base'!$D$11:$S$1673,12,FALSE),VLOOKUP($C138,#REF!,12,FALSE))</f>
        <v>#N/A</v>
      </c>
      <c r="K138" s="167">
        <f>IFERROR(IF(Comparativo!$E$6="Tabela Não Desonerada",VLOOKUP($C138,'Orçamento Base'!$D$11:$S$1673,16,FALSE),VLOOKUP($C138,#REF!,16,FALSE)),0)</f>
        <v>0</v>
      </c>
      <c r="L138" s="575" t="e">
        <f>IF(AND($D138="COMPOSICAO_PROPRIA",'Orçamento Base'!$N138="-"),"14,18%",IF(AND($D138="MERCADO",'Orçamento Base'!$N138="-"),"15,38%",IF(Comparativo!$E$6="Tabela Não Desonerada",VLOOKUP($C138,'Orçamento Base'!$D$11:$S$1673,11,FALSE),VLOOKUP($C138,#REF!,11,FALSE))))</f>
        <v>#N/A</v>
      </c>
      <c r="M138" s="209">
        <f>IF(Comparativo!$E$6="Tabela Não Desonerada",Encargos!$F$44,Encargos!$D$44)</f>
        <v>1.1122000000000001</v>
      </c>
      <c r="N138" s="320"/>
      <c r="O138" s="166" t="s">
        <v>101</v>
      </c>
      <c r="P138" s="321"/>
      <c r="Q138" s="166" t="s">
        <v>101</v>
      </c>
      <c r="R138" s="321"/>
      <c r="S138" s="322"/>
      <c r="T138" s="322"/>
    </row>
    <row r="139" spans="1:20">
      <c r="A139" s="207">
        <f>'Identificação-TCE'!$A$13</f>
        <v>1</v>
      </c>
      <c r="B139" s="168" t="e">
        <f>IF(AND(G139&lt;&gt;"",H139&gt;0,I139&lt;&gt;"",J139&lt;&gt;0,K139&lt;&gt;0),COUNT($B$11:B138)+1,"")</f>
        <v>#N/A</v>
      </c>
      <c r="C139" s="207">
        <f>IF('Orçamento Base'!$M138=0,0,'Orçamento Base'!$D138)</f>
        <v>0</v>
      </c>
      <c r="D139" s="212" t="e">
        <f>IF('Orçamento Base'!$F138=Aux.!$G$11,"CONTRATACAO_PUBLICA",IF(VLOOKUP($C139,'Orçamento Base'!$D$11:$G$2116,3,FALSE)="INDEXADO",VLOOKUP(VLOOKUP($C138,'Orçamento Base'!$D$11:$G$2116,2,FALSE),'Index N_DESON.'!$A$9:$B$604,2),VLOOKUP($C139,'Orçamento Base'!$D$11:$G$2116,3,FALSE)))</f>
        <v>#N/A</v>
      </c>
      <c r="E139" s="208" t="e">
        <f>VLOOKUP($C139,'Orçamento Base'!$D$11:$S$1673,2,FALSE)</f>
        <v>#N/A</v>
      </c>
      <c r="F139" s="211">
        <f>Dados!$C$7</f>
        <v>44652</v>
      </c>
      <c r="G139" s="226" t="e">
        <f>VLOOKUP($C139,'Orçamento Base'!$D$11:$S$1673,4,FALSE)</f>
        <v>#N/A</v>
      </c>
      <c r="H139" s="377">
        <f>IFERROR(VLOOKUP($C139,'Orçamento Base'!$D$11:$S$1673,6,FALSE),0)</f>
        <v>0</v>
      </c>
      <c r="I139" s="208" t="e">
        <f>VLOOKUP($C139,'Orçamento Base'!$D$11:$S$1673,5,FALSE)</f>
        <v>#N/A</v>
      </c>
      <c r="J139" s="167" t="e">
        <f>IF(Comparativo!$E$6="Tabela Não Desonerada",VLOOKUP($C139,'Orçamento Base'!$D$11:$S$1673,12,FALSE),VLOOKUP($C139,#REF!,12,FALSE))</f>
        <v>#N/A</v>
      </c>
      <c r="K139" s="167">
        <f>IFERROR(IF(Comparativo!$E$6="Tabela Não Desonerada",VLOOKUP($C139,'Orçamento Base'!$D$11:$S$1673,16,FALSE),VLOOKUP($C139,#REF!,16,FALSE)),0)</f>
        <v>0</v>
      </c>
      <c r="L139" s="575" t="e">
        <f>IF(AND($D139="COMPOSICAO_PROPRIA",'Orçamento Base'!$N139="-"),"14,18%",IF(AND($D139="MERCADO",'Orçamento Base'!$N139="-"),"15,38%",IF(Comparativo!$E$6="Tabela Não Desonerada",VLOOKUP($C139,'Orçamento Base'!$D$11:$S$1673,11,FALSE),VLOOKUP($C139,#REF!,11,FALSE))))</f>
        <v>#N/A</v>
      </c>
      <c r="M139" s="209">
        <f>IF(Comparativo!$E$6="Tabela Não Desonerada",Encargos!$F$44,Encargos!$D$44)</f>
        <v>1.1122000000000001</v>
      </c>
      <c r="N139" s="320"/>
      <c r="O139" s="166" t="s">
        <v>101</v>
      </c>
      <c r="P139" s="321"/>
      <c r="Q139" s="166" t="s">
        <v>101</v>
      </c>
      <c r="R139" s="321"/>
      <c r="S139" s="322"/>
      <c r="T139" s="322"/>
    </row>
    <row r="140" spans="1:20">
      <c r="A140" s="207">
        <f>'Identificação-TCE'!$A$13</f>
        <v>1</v>
      </c>
      <c r="B140" s="168" t="e">
        <f>IF(AND(G140&lt;&gt;"",H140&gt;0,I140&lt;&gt;"",J140&lt;&gt;0,K140&lt;&gt;0),COUNT($B$11:B139)+1,"")</f>
        <v>#N/A</v>
      </c>
      <c r="C140" s="207">
        <f>IF('Orçamento Base'!$M139=0,0,'Orçamento Base'!$D139)</f>
        <v>0</v>
      </c>
      <c r="D140" s="212" t="e">
        <f>IF('Orçamento Base'!$F139=Aux.!$G$11,"CONTRATACAO_PUBLICA",IF(VLOOKUP($C140,'Orçamento Base'!$D$11:$G$2116,3,FALSE)="INDEXADO",VLOOKUP(VLOOKUP($C139,'Orçamento Base'!$D$11:$G$2116,2,FALSE),'Index N_DESON.'!$A$9:$B$604,2),VLOOKUP($C140,'Orçamento Base'!$D$11:$G$2116,3,FALSE)))</f>
        <v>#N/A</v>
      </c>
      <c r="E140" s="208" t="e">
        <f>VLOOKUP($C140,'Orçamento Base'!$D$11:$S$1673,2,FALSE)</f>
        <v>#N/A</v>
      </c>
      <c r="F140" s="211">
        <f>Dados!$C$7</f>
        <v>44652</v>
      </c>
      <c r="G140" s="226" t="e">
        <f>VLOOKUP($C140,'Orçamento Base'!$D$11:$S$1673,4,FALSE)</f>
        <v>#N/A</v>
      </c>
      <c r="H140" s="377">
        <f>IFERROR(VLOOKUP($C140,'Orçamento Base'!$D$11:$S$1673,6,FALSE),0)</f>
        <v>0</v>
      </c>
      <c r="I140" s="208" t="e">
        <f>VLOOKUP($C140,'Orçamento Base'!$D$11:$S$1673,5,FALSE)</f>
        <v>#N/A</v>
      </c>
      <c r="J140" s="167" t="e">
        <f>IF(Comparativo!$E$6="Tabela Não Desonerada",VLOOKUP($C140,'Orçamento Base'!$D$11:$S$1673,12,FALSE),VLOOKUP($C140,#REF!,12,FALSE))</f>
        <v>#N/A</v>
      </c>
      <c r="K140" s="167">
        <f>IFERROR(IF(Comparativo!$E$6="Tabela Não Desonerada",VLOOKUP($C140,'Orçamento Base'!$D$11:$S$1673,16,FALSE),VLOOKUP($C140,#REF!,16,FALSE)),0)</f>
        <v>0</v>
      </c>
      <c r="L140" s="575" t="e">
        <f>IF(AND($D140="COMPOSICAO_PROPRIA",'Orçamento Base'!$N140="-"),"14,18%",IF(AND($D140="MERCADO",'Orçamento Base'!$N140="-"),"15,38%",IF(Comparativo!$E$6="Tabela Não Desonerada",VLOOKUP($C140,'Orçamento Base'!$D$11:$S$1673,11,FALSE),VLOOKUP($C140,#REF!,11,FALSE))))</f>
        <v>#N/A</v>
      </c>
      <c r="M140" s="209">
        <f>IF(Comparativo!$E$6="Tabela Não Desonerada",Encargos!$F$44,Encargos!$D$44)</f>
        <v>1.1122000000000001</v>
      </c>
      <c r="N140" s="320"/>
      <c r="O140" s="166" t="s">
        <v>101</v>
      </c>
      <c r="P140" s="321"/>
      <c r="Q140" s="166" t="s">
        <v>101</v>
      </c>
      <c r="R140" s="321"/>
      <c r="S140" s="322"/>
      <c r="T140" s="322"/>
    </row>
    <row r="141" spans="1:20">
      <c r="A141" s="207">
        <f>'Identificação-TCE'!$A$13</f>
        <v>1</v>
      </c>
      <c r="B141" s="168" t="e">
        <f>IF(AND(G141&lt;&gt;"",H141&gt;0,I141&lt;&gt;"",J141&lt;&gt;0,K141&lt;&gt;0),COUNT($B$11:B140)+1,"")</f>
        <v>#N/A</v>
      </c>
      <c r="C141" s="207">
        <f>IF('Orçamento Base'!$M140=0,0,'Orçamento Base'!$D140)</f>
        <v>0</v>
      </c>
      <c r="D141" s="212" t="e">
        <f>IF('Orçamento Base'!$F140=Aux.!$G$11,"CONTRATACAO_PUBLICA",IF(VLOOKUP($C141,'Orçamento Base'!$D$11:$G$2116,3,FALSE)="INDEXADO",VLOOKUP(VLOOKUP($C140,'Orçamento Base'!$D$11:$G$2116,2,FALSE),'Index N_DESON.'!$A$9:$B$604,2),VLOOKUP($C141,'Orçamento Base'!$D$11:$G$2116,3,FALSE)))</f>
        <v>#N/A</v>
      </c>
      <c r="E141" s="208" t="e">
        <f>VLOOKUP($C141,'Orçamento Base'!$D$11:$S$1673,2,FALSE)</f>
        <v>#N/A</v>
      </c>
      <c r="F141" s="211">
        <f>Dados!$C$7</f>
        <v>44652</v>
      </c>
      <c r="G141" s="226" t="e">
        <f>VLOOKUP($C141,'Orçamento Base'!$D$11:$S$1673,4,FALSE)</f>
        <v>#N/A</v>
      </c>
      <c r="H141" s="377">
        <f>IFERROR(VLOOKUP($C141,'Orçamento Base'!$D$11:$S$1673,6,FALSE),0)</f>
        <v>0</v>
      </c>
      <c r="I141" s="208" t="e">
        <f>VLOOKUP($C141,'Orçamento Base'!$D$11:$S$1673,5,FALSE)</f>
        <v>#N/A</v>
      </c>
      <c r="J141" s="167" t="e">
        <f>IF(Comparativo!$E$6="Tabela Não Desonerada",VLOOKUP($C141,'Orçamento Base'!$D$11:$S$1673,12,FALSE),VLOOKUP($C141,#REF!,12,FALSE))</f>
        <v>#N/A</v>
      </c>
      <c r="K141" s="167">
        <f>IFERROR(IF(Comparativo!$E$6="Tabela Não Desonerada",VLOOKUP($C141,'Orçamento Base'!$D$11:$S$1673,16,FALSE),VLOOKUP($C141,#REF!,16,FALSE)),0)</f>
        <v>0</v>
      </c>
      <c r="L141" s="575" t="e">
        <f>IF(AND($D141="COMPOSICAO_PROPRIA",'Orçamento Base'!$N141="-"),"14,18%",IF(AND($D141="MERCADO",'Orçamento Base'!$N141="-"),"15,38%",IF(Comparativo!$E$6="Tabela Não Desonerada",VLOOKUP($C141,'Orçamento Base'!$D$11:$S$1673,11,FALSE),VLOOKUP($C141,#REF!,11,FALSE))))</f>
        <v>#N/A</v>
      </c>
      <c r="M141" s="209">
        <f>IF(Comparativo!$E$6="Tabela Não Desonerada",Encargos!$F$44,Encargos!$D$44)</f>
        <v>1.1122000000000001</v>
      </c>
      <c r="N141" s="320"/>
      <c r="O141" s="166" t="s">
        <v>101</v>
      </c>
      <c r="P141" s="321"/>
      <c r="Q141" s="166" t="s">
        <v>101</v>
      </c>
      <c r="R141" s="321"/>
      <c r="S141" s="322"/>
      <c r="T141" s="322"/>
    </row>
    <row r="142" spans="1:20">
      <c r="A142" s="207">
        <f>'Identificação-TCE'!$A$13</f>
        <v>1</v>
      </c>
      <c r="B142" s="168" t="e">
        <f>IF(AND(G142&lt;&gt;"",H142&gt;0,I142&lt;&gt;"",J142&lt;&gt;0,K142&lt;&gt;0),COUNT($B$11:B141)+1,"")</f>
        <v>#N/A</v>
      </c>
      <c r="C142" s="207">
        <f>IF('Orçamento Base'!$M141=0,0,'Orçamento Base'!$D141)</f>
        <v>0</v>
      </c>
      <c r="D142" s="212" t="e">
        <f>IF('Orçamento Base'!$F141=Aux.!$G$11,"CONTRATACAO_PUBLICA",IF(VLOOKUP($C142,'Orçamento Base'!$D$11:$G$2116,3,FALSE)="INDEXADO",VLOOKUP(VLOOKUP($C141,'Orçamento Base'!$D$11:$G$2116,2,FALSE),'Index N_DESON.'!$A$9:$B$604,2),VLOOKUP($C142,'Orçamento Base'!$D$11:$G$2116,3,FALSE)))</f>
        <v>#N/A</v>
      </c>
      <c r="E142" s="208" t="e">
        <f>VLOOKUP($C142,'Orçamento Base'!$D$11:$S$1673,2,FALSE)</f>
        <v>#N/A</v>
      </c>
      <c r="F142" s="211">
        <f>Dados!$C$7</f>
        <v>44652</v>
      </c>
      <c r="G142" s="226" t="e">
        <f>VLOOKUP($C142,'Orçamento Base'!$D$11:$S$1673,4,FALSE)</f>
        <v>#N/A</v>
      </c>
      <c r="H142" s="377">
        <f>IFERROR(VLOOKUP($C142,'Orçamento Base'!$D$11:$S$1673,6,FALSE),0)</f>
        <v>0</v>
      </c>
      <c r="I142" s="208" t="e">
        <f>VLOOKUP($C142,'Orçamento Base'!$D$11:$S$1673,5,FALSE)</f>
        <v>#N/A</v>
      </c>
      <c r="J142" s="167" t="e">
        <f>IF(Comparativo!$E$6="Tabela Não Desonerada",VLOOKUP($C142,'Orçamento Base'!$D$11:$S$1673,12,FALSE),VLOOKUP($C142,#REF!,12,FALSE))</f>
        <v>#N/A</v>
      </c>
      <c r="K142" s="167">
        <f>IFERROR(IF(Comparativo!$E$6="Tabela Não Desonerada",VLOOKUP($C142,'Orçamento Base'!$D$11:$S$1673,16,FALSE),VLOOKUP($C142,#REF!,16,FALSE)),0)</f>
        <v>0</v>
      </c>
      <c r="L142" s="575" t="e">
        <f>IF(AND($D142="COMPOSICAO_PROPRIA",'Orçamento Base'!$N142="-"),"14,18%",IF(AND($D142="MERCADO",'Orçamento Base'!$N142="-"),"15,38%",IF(Comparativo!$E$6="Tabela Não Desonerada",VLOOKUP($C142,'Orçamento Base'!$D$11:$S$1673,11,FALSE),VLOOKUP($C142,#REF!,11,FALSE))))</f>
        <v>#N/A</v>
      </c>
      <c r="M142" s="209">
        <f>IF(Comparativo!$E$6="Tabela Não Desonerada",Encargos!$F$44,Encargos!$D$44)</f>
        <v>1.1122000000000001</v>
      </c>
      <c r="N142" s="320"/>
      <c r="O142" s="166" t="s">
        <v>101</v>
      </c>
      <c r="P142" s="321"/>
      <c r="Q142" s="166" t="s">
        <v>101</v>
      </c>
      <c r="R142" s="321"/>
      <c r="S142" s="322"/>
      <c r="T142" s="322"/>
    </row>
    <row r="143" spans="1:20">
      <c r="A143" s="207">
        <f>'Identificação-TCE'!$A$13</f>
        <v>1</v>
      </c>
      <c r="B143" s="168" t="e">
        <f>IF(AND(G143&lt;&gt;"",H143&gt;0,I143&lt;&gt;"",J143&lt;&gt;0,K143&lt;&gt;0),COUNT($B$11:B142)+1,"")</f>
        <v>#N/A</v>
      </c>
      <c r="C143" s="207">
        <f>IF('Orçamento Base'!$M142=0,0,'Orçamento Base'!$D142)</f>
        <v>0</v>
      </c>
      <c r="D143" s="212" t="e">
        <f>IF('Orçamento Base'!$F142=Aux.!$G$11,"CONTRATACAO_PUBLICA",IF(VLOOKUP($C143,'Orçamento Base'!$D$11:$G$2116,3,FALSE)="INDEXADO",VLOOKUP(VLOOKUP($C142,'Orçamento Base'!$D$11:$G$2116,2,FALSE),'Index N_DESON.'!$A$9:$B$604,2),VLOOKUP($C143,'Orçamento Base'!$D$11:$G$2116,3,FALSE)))</f>
        <v>#N/A</v>
      </c>
      <c r="E143" s="208" t="e">
        <f>VLOOKUP($C143,'Orçamento Base'!$D$11:$S$1673,2,FALSE)</f>
        <v>#N/A</v>
      </c>
      <c r="F143" s="211">
        <f>Dados!$C$7</f>
        <v>44652</v>
      </c>
      <c r="G143" s="226" t="e">
        <f>VLOOKUP($C143,'Orçamento Base'!$D$11:$S$1673,4,FALSE)</f>
        <v>#N/A</v>
      </c>
      <c r="H143" s="377">
        <f>IFERROR(VLOOKUP($C143,'Orçamento Base'!$D$11:$S$1673,6,FALSE),0)</f>
        <v>0</v>
      </c>
      <c r="I143" s="208" t="e">
        <f>VLOOKUP($C143,'Orçamento Base'!$D$11:$S$1673,5,FALSE)</f>
        <v>#N/A</v>
      </c>
      <c r="J143" s="167" t="e">
        <f>IF(Comparativo!$E$6="Tabela Não Desonerada",VLOOKUP($C143,'Orçamento Base'!$D$11:$S$1673,12,FALSE),VLOOKUP($C143,#REF!,12,FALSE))</f>
        <v>#N/A</v>
      </c>
      <c r="K143" s="167">
        <f>IFERROR(IF(Comparativo!$E$6="Tabela Não Desonerada",VLOOKUP($C143,'Orçamento Base'!$D$11:$S$1673,16,FALSE),VLOOKUP($C143,#REF!,16,FALSE)),0)</f>
        <v>0</v>
      </c>
      <c r="L143" s="575" t="e">
        <f>IF(AND($D143="COMPOSICAO_PROPRIA",'Orçamento Base'!$N143="-"),"14,18%",IF(AND($D143="MERCADO",'Orçamento Base'!$N143="-"),"15,38%",IF(Comparativo!$E$6="Tabela Não Desonerada",VLOOKUP($C143,'Orçamento Base'!$D$11:$S$1673,11,FALSE),VLOOKUP($C143,#REF!,11,FALSE))))</f>
        <v>#N/A</v>
      </c>
      <c r="M143" s="209">
        <f>IF(Comparativo!$E$6="Tabela Não Desonerada",Encargos!$F$44,Encargos!$D$44)</f>
        <v>1.1122000000000001</v>
      </c>
      <c r="N143" s="320"/>
      <c r="O143" s="166" t="s">
        <v>101</v>
      </c>
      <c r="P143" s="321"/>
      <c r="Q143" s="166" t="s">
        <v>101</v>
      </c>
      <c r="R143" s="321"/>
      <c r="S143" s="322"/>
      <c r="T143" s="322"/>
    </row>
    <row r="144" spans="1:20">
      <c r="A144" s="207">
        <f>'Identificação-TCE'!$A$13</f>
        <v>1</v>
      </c>
      <c r="B144" s="168" t="e">
        <f>IF(AND(G144&lt;&gt;"",H144&gt;0,I144&lt;&gt;"",J144&lt;&gt;0,K144&lt;&gt;0),COUNT($B$11:B143)+1,"")</f>
        <v>#N/A</v>
      </c>
      <c r="C144" s="207">
        <f>IF('Orçamento Base'!$M143=0,0,'Orçamento Base'!$D143)</f>
        <v>0</v>
      </c>
      <c r="D144" s="212" t="e">
        <f>IF('Orçamento Base'!$F143=Aux.!$G$11,"CONTRATACAO_PUBLICA",IF(VLOOKUP($C144,'Orçamento Base'!$D$11:$G$2116,3,FALSE)="INDEXADO",VLOOKUP(VLOOKUP($C143,'Orçamento Base'!$D$11:$G$2116,2,FALSE),'Index N_DESON.'!$A$9:$B$604,2),VLOOKUP($C144,'Orçamento Base'!$D$11:$G$2116,3,FALSE)))</f>
        <v>#N/A</v>
      </c>
      <c r="E144" s="208" t="e">
        <f>VLOOKUP($C144,'Orçamento Base'!$D$11:$S$1673,2,FALSE)</f>
        <v>#N/A</v>
      </c>
      <c r="F144" s="211">
        <f>Dados!$C$7</f>
        <v>44652</v>
      </c>
      <c r="G144" s="226" t="e">
        <f>VLOOKUP($C144,'Orçamento Base'!$D$11:$S$1673,4,FALSE)</f>
        <v>#N/A</v>
      </c>
      <c r="H144" s="377">
        <f>IFERROR(VLOOKUP($C144,'Orçamento Base'!$D$11:$S$1673,6,FALSE),0)</f>
        <v>0</v>
      </c>
      <c r="I144" s="208" t="e">
        <f>VLOOKUP($C144,'Orçamento Base'!$D$11:$S$1673,5,FALSE)</f>
        <v>#N/A</v>
      </c>
      <c r="J144" s="167" t="e">
        <f>IF(Comparativo!$E$6="Tabela Não Desonerada",VLOOKUP($C144,'Orçamento Base'!$D$11:$S$1673,12,FALSE),VLOOKUP($C144,#REF!,12,FALSE))</f>
        <v>#N/A</v>
      </c>
      <c r="K144" s="167">
        <f>IFERROR(IF(Comparativo!$E$6="Tabela Não Desonerada",VLOOKUP($C144,'Orçamento Base'!$D$11:$S$1673,16,FALSE),VLOOKUP($C144,#REF!,16,FALSE)),0)</f>
        <v>0</v>
      </c>
      <c r="L144" s="575" t="e">
        <f>IF(AND($D144="COMPOSICAO_PROPRIA",'Orçamento Base'!$N144="-"),"14,18%",IF(AND($D144="MERCADO",'Orçamento Base'!$N144="-"),"15,38%",IF(Comparativo!$E$6="Tabela Não Desonerada",VLOOKUP($C144,'Orçamento Base'!$D$11:$S$1673,11,FALSE),VLOOKUP($C144,#REF!,11,FALSE))))</f>
        <v>#N/A</v>
      </c>
      <c r="M144" s="209">
        <f>IF(Comparativo!$E$6="Tabela Não Desonerada",Encargos!$F$44,Encargos!$D$44)</f>
        <v>1.1122000000000001</v>
      </c>
      <c r="N144" s="320"/>
      <c r="O144" s="166" t="s">
        <v>101</v>
      </c>
      <c r="P144" s="321"/>
      <c r="Q144" s="166" t="s">
        <v>101</v>
      </c>
      <c r="R144" s="321"/>
      <c r="S144" s="322"/>
      <c r="T144" s="322"/>
    </row>
    <row r="145" spans="1:20">
      <c r="A145" s="207">
        <f>'Identificação-TCE'!$A$13</f>
        <v>1</v>
      </c>
      <c r="B145" s="168" t="e">
        <f>IF(AND(G145&lt;&gt;"",H145&gt;0,I145&lt;&gt;"",J145&lt;&gt;0,K145&lt;&gt;0),COUNT($B$11:B144)+1,"")</f>
        <v>#N/A</v>
      </c>
      <c r="C145" s="207">
        <f>IF('Orçamento Base'!$M144=0,0,'Orçamento Base'!$D144)</f>
        <v>0</v>
      </c>
      <c r="D145" s="212" t="e">
        <f>IF('Orçamento Base'!$F144=Aux.!$G$11,"CONTRATACAO_PUBLICA",IF(VLOOKUP($C145,'Orçamento Base'!$D$11:$G$2116,3,FALSE)="INDEXADO",VLOOKUP(VLOOKUP($C144,'Orçamento Base'!$D$11:$G$2116,2,FALSE),'Index N_DESON.'!$A$9:$B$604,2),VLOOKUP($C145,'Orçamento Base'!$D$11:$G$2116,3,FALSE)))</f>
        <v>#N/A</v>
      </c>
      <c r="E145" s="208" t="e">
        <f>VLOOKUP($C145,'Orçamento Base'!$D$11:$S$1673,2,FALSE)</f>
        <v>#N/A</v>
      </c>
      <c r="F145" s="211">
        <f>Dados!$C$7</f>
        <v>44652</v>
      </c>
      <c r="G145" s="226" t="e">
        <f>VLOOKUP($C145,'Orçamento Base'!$D$11:$S$1673,4,FALSE)</f>
        <v>#N/A</v>
      </c>
      <c r="H145" s="377">
        <f>IFERROR(VLOOKUP($C145,'Orçamento Base'!$D$11:$S$1673,6,FALSE),0)</f>
        <v>0</v>
      </c>
      <c r="I145" s="208" t="e">
        <f>VLOOKUP($C145,'Orçamento Base'!$D$11:$S$1673,5,FALSE)</f>
        <v>#N/A</v>
      </c>
      <c r="J145" s="167" t="e">
        <f>IF(Comparativo!$E$6="Tabela Não Desonerada",VLOOKUP($C145,'Orçamento Base'!$D$11:$S$1673,12,FALSE),VLOOKUP($C145,#REF!,12,FALSE))</f>
        <v>#N/A</v>
      </c>
      <c r="K145" s="167">
        <f>IFERROR(IF(Comparativo!$E$6="Tabela Não Desonerada",VLOOKUP($C145,'Orçamento Base'!$D$11:$S$1673,16,FALSE),VLOOKUP($C145,#REF!,16,FALSE)),0)</f>
        <v>0</v>
      </c>
      <c r="L145" s="575" t="e">
        <f>IF(AND($D145="COMPOSICAO_PROPRIA",'Orçamento Base'!$N145="-"),"14,18%",IF(AND($D145="MERCADO",'Orçamento Base'!$N145="-"),"15,38%",IF(Comparativo!$E$6="Tabela Não Desonerada",VLOOKUP($C145,'Orçamento Base'!$D$11:$S$1673,11,FALSE),VLOOKUP($C145,#REF!,11,FALSE))))</f>
        <v>#N/A</v>
      </c>
      <c r="M145" s="209">
        <f>IF(Comparativo!$E$6="Tabela Não Desonerada",Encargos!$F$44,Encargos!$D$44)</f>
        <v>1.1122000000000001</v>
      </c>
      <c r="N145" s="320"/>
      <c r="O145" s="166" t="s">
        <v>101</v>
      </c>
      <c r="P145" s="321"/>
      <c r="Q145" s="166" t="s">
        <v>101</v>
      </c>
      <c r="R145" s="321"/>
      <c r="S145" s="322"/>
      <c r="T145" s="322"/>
    </row>
    <row r="146" spans="1:20">
      <c r="A146" s="207">
        <f>'Identificação-TCE'!$A$13</f>
        <v>1</v>
      </c>
      <c r="B146" s="168" t="e">
        <f>IF(AND(G146&lt;&gt;"",H146&gt;0,I146&lt;&gt;"",J146&lt;&gt;0,K146&lt;&gt;0),COUNT($B$11:B145)+1,"")</f>
        <v>#N/A</v>
      </c>
      <c r="C146" s="207">
        <f>IF('Orçamento Base'!$M145=0,0,'Orçamento Base'!$D145)</f>
        <v>0</v>
      </c>
      <c r="D146" s="212" t="e">
        <f>IF('Orçamento Base'!$F145=Aux.!$G$11,"CONTRATACAO_PUBLICA",IF(VLOOKUP($C146,'Orçamento Base'!$D$11:$G$2116,3,FALSE)="INDEXADO",VLOOKUP(VLOOKUP($C145,'Orçamento Base'!$D$11:$G$2116,2,FALSE),'Index N_DESON.'!$A$9:$B$604,2),VLOOKUP($C146,'Orçamento Base'!$D$11:$G$2116,3,FALSE)))</f>
        <v>#N/A</v>
      </c>
      <c r="E146" s="208" t="e">
        <f>VLOOKUP($C146,'Orçamento Base'!$D$11:$S$1673,2,FALSE)</f>
        <v>#N/A</v>
      </c>
      <c r="F146" s="211">
        <f>Dados!$C$7</f>
        <v>44652</v>
      </c>
      <c r="G146" s="226" t="e">
        <f>VLOOKUP($C146,'Orçamento Base'!$D$11:$S$1673,4,FALSE)</f>
        <v>#N/A</v>
      </c>
      <c r="H146" s="377">
        <f>IFERROR(VLOOKUP($C146,'Orçamento Base'!$D$11:$S$1673,6,FALSE),0)</f>
        <v>0</v>
      </c>
      <c r="I146" s="208" t="e">
        <f>VLOOKUP($C146,'Orçamento Base'!$D$11:$S$1673,5,FALSE)</f>
        <v>#N/A</v>
      </c>
      <c r="J146" s="167" t="e">
        <f>IF(Comparativo!$E$6="Tabela Não Desonerada",VLOOKUP($C146,'Orçamento Base'!$D$11:$S$1673,12,FALSE),VLOOKUP($C146,#REF!,12,FALSE))</f>
        <v>#N/A</v>
      </c>
      <c r="K146" s="167">
        <f>IFERROR(IF(Comparativo!$E$6="Tabela Não Desonerada",VLOOKUP($C146,'Orçamento Base'!$D$11:$S$1673,16,FALSE),VLOOKUP($C146,#REF!,16,FALSE)),0)</f>
        <v>0</v>
      </c>
      <c r="L146" s="575" t="e">
        <f>IF(AND($D146="COMPOSICAO_PROPRIA",'Orçamento Base'!$N146="-"),"14,18%",IF(AND($D146="MERCADO",'Orçamento Base'!$N146="-"),"15,38%",IF(Comparativo!$E$6="Tabela Não Desonerada",VLOOKUP($C146,'Orçamento Base'!$D$11:$S$1673,11,FALSE),VLOOKUP($C146,#REF!,11,FALSE))))</f>
        <v>#N/A</v>
      </c>
      <c r="M146" s="209">
        <f>IF(Comparativo!$E$6="Tabela Não Desonerada",Encargos!$F$44,Encargos!$D$44)</f>
        <v>1.1122000000000001</v>
      </c>
      <c r="N146" s="320"/>
      <c r="O146" s="166" t="s">
        <v>101</v>
      </c>
      <c r="P146" s="321"/>
      <c r="Q146" s="166" t="s">
        <v>101</v>
      </c>
      <c r="R146" s="321"/>
      <c r="S146" s="322"/>
      <c r="T146" s="322"/>
    </row>
    <row r="147" spans="1:20">
      <c r="A147" s="207">
        <f>'Identificação-TCE'!$A$13</f>
        <v>1</v>
      </c>
      <c r="B147" s="168" t="e">
        <f>IF(AND(G147&lt;&gt;"",H147&gt;0,I147&lt;&gt;"",J147&lt;&gt;0,K147&lt;&gt;0),COUNT($B$11:B146)+1,"")</f>
        <v>#N/A</v>
      </c>
      <c r="C147" s="207">
        <f>IF('Orçamento Base'!$M146=0,0,'Orçamento Base'!$D146)</f>
        <v>0</v>
      </c>
      <c r="D147" s="212" t="e">
        <f>IF('Orçamento Base'!$F146=Aux.!$G$11,"CONTRATACAO_PUBLICA",IF(VLOOKUP($C147,'Orçamento Base'!$D$11:$G$2116,3,FALSE)="INDEXADO",VLOOKUP(VLOOKUP($C146,'Orçamento Base'!$D$11:$G$2116,2,FALSE),'Index N_DESON.'!$A$9:$B$604,2),VLOOKUP($C147,'Orçamento Base'!$D$11:$G$2116,3,FALSE)))</f>
        <v>#N/A</v>
      </c>
      <c r="E147" s="208" t="e">
        <f>VLOOKUP($C147,'Orçamento Base'!$D$11:$S$1673,2,FALSE)</f>
        <v>#N/A</v>
      </c>
      <c r="F147" s="211">
        <f>Dados!$C$7</f>
        <v>44652</v>
      </c>
      <c r="G147" s="226" t="e">
        <f>VLOOKUP($C147,'Orçamento Base'!$D$11:$S$1673,4,FALSE)</f>
        <v>#N/A</v>
      </c>
      <c r="H147" s="377">
        <f>IFERROR(VLOOKUP($C147,'Orçamento Base'!$D$11:$S$1673,6,FALSE),0)</f>
        <v>0</v>
      </c>
      <c r="I147" s="208" t="e">
        <f>VLOOKUP($C147,'Orçamento Base'!$D$11:$S$1673,5,FALSE)</f>
        <v>#N/A</v>
      </c>
      <c r="J147" s="167" t="e">
        <f>IF(Comparativo!$E$6="Tabela Não Desonerada",VLOOKUP($C147,'Orçamento Base'!$D$11:$S$1673,12,FALSE),VLOOKUP($C147,#REF!,12,FALSE))</f>
        <v>#N/A</v>
      </c>
      <c r="K147" s="167">
        <f>IFERROR(IF(Comparativo!$E$6="Tabela Não Desonerada",VLOOKUP($C147,'Orçamento Base'!$D$11:$S$1673,16,FALSE),VLOOKUP($C147,#REF!,16,FALSE)),0)</f>
        <v>0</v>
      </c>
      <c r="L147" s="575" t="e">
        <f>IF(AND($D147="COMPOSICAO_PROPRIA",'Orçamento Base'!$N147="-"),"14,18%",IF(AND($D147="MERCADO",'Orçamento Base'!$N147="-"),"15,38%",IF(Comparativo!$E$6="Tabela Não Desonerada",VLOOKUP($C147,'Orçamento Base'!$D$11:$S$1673,11,FALSE),VLOOKUP($C147,#REF!,11,FALSE))))</f>
        <v>#N/A</v>
      </c>
      <c r="M147" s="209">
        <f>IF(Comparativo!$E$6="Tabela Não Desonerada",Encargos!$F$44,Encargos!$D$44)</f>
        <v>1.1122000000000001</v>
      </c>
      <c r="N147" s="320"/>
      <c r="O147" s="166" t="s">
        <v>101</v>
      </c>
      <c r="P147" s="321"/>
      <c r="Q147" s="166" t="s">
        <v>101</v>
      </c>
      <c r="R147" s="321"/>
      <c r="S147" s="322"/>
      <c r="T147" s="322"/>
    </row>
    <row r="148" spans="1:20">
      <c r="A148" s="207">
        <f>'Identificação-TCE'!$A$13</f>
        <v>1</v>
      </c>
      <c r="B148" s="168" t="e">
        <f>IF(AND(G148&lt;&gt;"",H148&gt;0,I148&lt;&gt;"",J148&lt;&gt;0,K148&lt;&gt;0),COUNT($B$11:B147)+1,"")</f>
        <v>#N/A</v>
      </c>
      <c r="C148" s="207">
        <f>IF('Orçamento Base'!$M147=0,0,'Orçamento Base'!$D147)</f>
        <v>0</v>
      </c>
      <c r="D148" s="212" t="e">
        <f>IF('Orçamento Base'!$F147=Aux.!$G$11,"CONTRATACAO_PUBLICA",IF(VLOOKUP($C148,'Orçamento Base'!$D$11:$G$2116,3,FALSE)="INDEXADO",VLOOKUP(VLOOKUP($C147,'Orçamento Base'!$D$11:$G$2116,2,FALSE),'Index N_DESON.'!$A$9:$B$604,2),VLOOKUP($C148,'Orçamento Base'!$D$11:$G$2116,3,FALSE)))</f>
        <v>#N/A</v>
      </c>
      <c r="E148" s="208" t="e">
        <f>VLOOKUP($C148,'Orçamento Base'!$D$11:$S$1673,2,FALSE)</f>
        <v>#N/A</v>
      </c>
      <c r="F148" s="211">
        <f>Dados!$C$7</f>
        <v>44652</v>
      </c>
      <c r="G148" s="226" t="e">
        <f>VLOOKUP($C148,'Orçamento Base'!$D$11:$S$1673,4,FALSE)</f>
        <v>#N/A</v>
      </c>
      <c r="H148" s="377">
        <f>IFERROR(VLOOKUP($C148,'Orçamento Base'!$D$11:$S$1673,6,FALSE),0)</f>
        <v>0</v>
      </c>
      <c r="I148" s="208" t="e">
        <f>VLOOKUP($C148,'Orçamento Base'!$D$11:$S$1673,5,FALSE)</f>
        <v>#N/A</v>
      </c>
      <c r="J148" s="167" t="e">
        <f>IF(Comparativo!$E$6="Tabela Não Desonerada",VLOOKUP($C148,'Orçamento Base'!$D$11:$S$1673,12,FALSE),VLOOKUP($C148,#REF!,12,FALSE))</f>
        <v>#N/A</v>
      </c>
      <c r="K148" s="167">
        <f>IFERROR(IF(Comparativo!$E$6="Tabela Não Desonerada",VLOOKUP($C148,'Orçamento Base'!$D$11:$S$1673,16,FALSE),VLOOKUP($C148,#REF!,16,FALSE)),0)</f>
        <v>0</v>
      </c>
      <c r="L148" s="575" t="e">
        <f>IF(AND($D148="COMPOSICAO_PROPRIA",'Orçamento Base'!$N148="-"),"14,18%",IF(AND($D148="MERCADO",'Orçamento Base'!$N148="-"),"15,38%",IF(Comparativo!$E$6="Tabela Não Desonerada",VLOOKUP($C148,'Orçamento Base'!$D$11:$S$1673,11,FALSE),VLOOKUP($C148,#REF!,11,FALSE))))</f>
        <v>#N/A</v>
      </c>
      <c r="M148" s="209">
        <f>IF(Comparativo!$E$6="Tabela Não Desonerada",Encargos!$F$44,Encargos!$D$44)</f>
        <v>1.1122000000000001</v>
      </c>
      <c r="N148" s="320"/>
      <c r="O148" s="166" t="s">
        <v>101</v>
      </c>
      <c r="P148" s="321"/>
      <c r="Q148" s="166" t="s">
        <v>101</v>
      </c>
      <c r="R148" s="321"/>
      <c r="S148" s="322"/>
      <c r="T148" s="322"/>
    </row>
    <row r="149" spans="1:20">
      <c r="A149" s="207">
        <f>'Identificação-TCE'!$A$13</f>
        <v>1</v>
      </c>
      <c r="B149" s="168" t="e">
        <f>IF(AND(G149&lt;&gt;"",H149&gt;0,I149&lt;&gt;"",J149&lt;&gt;0,K149&lt;&gt;0),COUNT($B$11:B148)+1,"")</f>
        <v>#N/A</v>
      </c>
      <c r="C149" s="207">
        <f>IF('Orçamento Base'!$M148=0,0,'Orçamento Base'!$D148)</f>
        <v>0</v>
      </c>
      <c r="D149" s="212" t="e">
        <f>IF('Orçamento Base'!$F148=Aux.!$G$11,"CONTRATACAO_PUBLICA",IF(VLOOKUP($C149,'Orçamento Base'!$D$11:$G$2116,3,FALSE)="INDEXADO",VLOOKUP(VLOOKUP($C148,'Orçamento Base'!$D$11:$G$2116,2,FALSE),'Index N_DESON.'!$A$9:$B$604,2),VLOOKUP($C149,'Orçamento Base'!$D$11:$G$2116,3,FALSE)))</f>
        <v>#N/A</v>
      </c>
      <c r="E149" s="208" t="e">
        <f>VLOOKUP($C149,'Orçamento Base'!$D$11:$S$1673,2,FALSE)</f>
        <v>#N/A</v>
      </c>
      <c r="F149" s="211">
        <f>Dados!$C$7</f>
        <v>44652</v>
      </c>
      <c r="G149" s="226" t="e">
        <f>VLOOKUP($C149,'Orçamento Base'!$D$11:$S$1673,4,FALSE)</f>
        <v>#N/A</v>
      </c>
      <c r="H149" s="377">
        <f>IFERROR(VLOOKUP($C149,'Orçamento Base'!$D$11:$S$1673,6,FALSE),0)</f>
        <v>0</v>
      </c>
      <c r="I149" s="208" t="e">
        <f>VLOOKUP($C149,'Orçamento Base'!$D$11:$S$1673,5,FALSE)</f>
        <v>#N/A</v>
      </c>
      <c r="J149" s="167" t="e">
        <f>IF(Comparativo!$E$6="Tabela Não Desonerada",VLOOKUP($C149,'Orçamento Base'!$D$11:$S$1673,12,FALSE),VLOOKUP($C149,#REF!,12,FALSE))</f>
        <v>#N/A</v>
      </c>
      <c r="K149" s="167">
        <f>IFERROR(IF(Comparativo!$E$6="Tabela Não Desonerada",VLOOKUP($C149,'Orçamento Base'!$D$11:$S$1673,16,FALSE),VLOOKUP($C149,#REF!,16,FALSE)),0)</f>
        <v>0</v>
      </c>
      <c r="L149" s="575" t="e">
        <f>IF(AND($D149="COMPOSICAO_PROPRIA",'Orçamento Base'!$N149="-"),"14,18%",IF(AND($D149="MERCADO",'Orçamento Base'!$N149="-"),"15,38%",IF(Comparativo!$E$6="Tabela Não Desonerada",VLOOKUP($C149,'Orçamento Base'!$D$11:$S$1673,11,FALSE),VLOOKUP($C149,#REF!,11,FALSE))))</f>
        <v>#N/A</v>
      </c>
      <c r="M149" s="209">
        <f>IF(Comparativo!$E$6="Tabela Não Desonerada",Encargos!$F$44,Encargos!$D$44)</f>
        <v>1.1122000000000001</v>
      </c>
      <c r="N149" s="320"/>
      <c r="O149" s="166" t="s">
        <v>101</v>
      </c>
      <c r="P149" s="321"/>
      <c r="Q149" s="166" t="s">
        <v>101</v>
      </c>
      <c r="R149" s="321"/>
      <c r="S149" s="322"/>
      <c r="T149" s="322"/>
    </row>
    <row r="150" spans="1:20">
      <c r="A150" s="207">
        <f>'Identificação-TCE'!$A$13</f>
        <v>1</v>
      </c>
      <c r="B150" s="168" t="e">
        <f>IF(AND(G150&lt;&gt;"",H150&gt;0,I150&lt;&gt;"",J150&lt;&gt;0,K150&lt;&gt;0),COUNT($B$11:B149)+1,"")</f>
        <v>#N/A</v>
      </c>
      <c r="C150" s="207">
        <f>IF('Orçamento Base'!$M149=0,0,'Orçamento Base'!$D149)</f>
        <v>0</v>
      </c>
      <c r="D150" s="212" t="e">
        <f>IF('Orçamento Base'!$F149=Aux.!$G$11,"CONTRATACAO_PUBLICA",IF(VLOOKUP($C150,'Orçamento Base'!$D$11:$G$2116,3,FALSE)="INDEXADO",VLOOKUP(VLOOKUP($C149,'Orçamento Base'!$D$11:$G$2116,2,FALSE),'Index N_DESON.'!$A$9:$B$604,2),VLOOKUP($C150,'Orçamento Base'!$D$11:$G$2116,3,FALSE)))</f>
        <v>#N/A</v>
      </c>
      <c r="E150" s="208" t="e">
        <f>VLOOKUP($C150,'Orçamento Base'!$D$11:$S$1673,2,FALSE)</f>
        <v>#N/A</v>
      </c>
      <c r="F150" s="211">
        <f>Dados!$C$7</f>
        <v>44652</v>
      </c>
      <c r="G150" s="226" t="e">
        <f>VLOOKUP($C150,'Orçamento Base'!$D$11:$S$1673,4,FALSE)</f>
        <v>#N/A</v>
      </c>
      <c r="H150" s="377">
        <f>IFERROR(VLOOKUP($C150,'Orçamento Base'!$D$11:$S$1673,6,FALSE),0)</f>
        <v>0</v>
      </c>
      <c r="I150" s="208" t="e">
        <f>VLOOKUP($C150,'Orçamento Base'!$D$11:$S$1673,5,FALSE)</f>
        <v>#N/A</v>
      </c>
      <c r="J150" s="167" t="e">
        <f>IF(Comparativo!$E$6="Tabela Não Desonerada",VLOOKUP($C150,'Orçamento Base'!$D$11:$S$1673,12,FALSE),VLOOKUP($C150,#REF!,12,FALSE))</f>
        <v>#N/A</v>
      </c>
      <c r="K150" s="167">
        <f>IFERROR(IF(Comparativo!$E$6="Tabela Não Desonerada",VLOOKUP($C150,'Orçamento Base'!$D$11:$S$1673,16,FALSE),VLOOKUP($C150,#REF!,16,FALSE)),0)</f>
        <v>0</v>
      </c>
      <c r="L150" s="575" t="e">
        <f>IF(AND($D150="COMPOSICAO_PROPRIA",'Orçamento Base'!$N150="-"),"14,18%",IF(AND($D150="MERCADO",'Orçamento Base'!$N150="-"),"15,38%",IF(Comparativo!$E$6="Tabela Não Desonerada",VLOOKUP($C150,'Orçamento Base'!$D$11:$S$1673,11,FALSE),VLOOKUP($C150,#REF!,11,FALSE))))</f>
        <v>#N/A</v>
      </c>
      <c r="M150" s="209">
        <f>IF(Comparativo!$E$6="Tabela Não Desonerada",Encargos!$F$44,Encargos!$D$44)</f>
        <v>1.1122000000000001</v>
      </c>
      <c r="N150" s="320"/>
      <c r="O150" s="166" t="s">
        <v>101</v>
      </c>
      <c r="P150" s="321"/>
      <c r="Q150" s="166" t="s">
        <v>101</v>
      </c>
      <c r="R150" s="321"/>
      <c r="S150" s="322"/>
      <c r="T150" s="322"/>
    </row>
    <row r="151" spans="1:20">
      <c r="A151" s="207">
        <f>'Identificação-TCE'!$A$13</f>
        <v>1</v>
      </c>
      <c r="B151" s="168" t="e">
        <f>IF(AND(G151&lt;&gt;"",H151&gt;0,I151&lt;&gt;"",J151&lt;&gt;0,K151&lt;&gt;0),COUNT($B$11:B150)+1,"")</f>
        <v>#N/A</v>
      </c>
      <c r="C151" s="207">
        <f>IF('Orçamento Base'!$M150=0,0,'Orçamento Base'!$D150)</f>
        <v>0</v>
      </c>
      <c r="D151" s="212" t="e">
        <f>IF('Orçamento Base'!$F150=Aux.!$G$11,"CONTRATACAO_PUBLICA",IF(VLOOKUP($C151,'Orçamento Base'!$D$11:$G$2116,3,FALSE)="INDEXADO",VLOOKUP(VLOOKUP($C150,'Orçamento Base'!$D$11:$G$2116,2,FALSE),'Index N_DESON.'!$A$9:$B$604,2),VLOOKUP($C151,'Orçamento Base'!$D$11:$G$2116,3,FALSE)))</f>
        <v>#N/A</v>
      </c>
      <c r="E151" s="208" t="e">
        <f>VLOOKUP($C151,'Orçamento Base'!$D$11:$S$1673,2,FALSE)</f>
        <v>#N/A</v>
      </c>
      <c r="F151" s="211">
        <f>Dados!$C$7</f>
        <v>44652</v>
      </c>
      <c r="G151" s="226" t="e">
        <f>VLOOKUP($C151,'Orçamento Base'!$D$11:$S$1673,4,FALSE)</f>
        <v>#N/A</v>
      </c>
      <c r="H151" s="377">
        <f>IFERROR(VLOOKUP($C151,'Orçamento Base'!$D$11:$S$1673,6,FALSE),0)</f>
        <v>0</v>
      </c>
      <c r="I151" s="208" t="e">
        <f>VLOOKUP($C151,'Orçamento Base'!$D$11:$S$1673,5,FALSE)</f>
        <v>#N/A</v>
      </c>
      <c r="J151" s="167" t="e">
        <f>IF(Comparativo!$E$6="Tabela Não Desonerada",VLOOKUP($C151,'Orçamento Base'!$D$11:$S$1673,12,FALSE),VLOOKUP($C151,#REF!,12,FALSE))</f>
        <v>#N/A</v>
      </c>
      <c r="K151" s="167">
        <f>IFERROR(IF(Comparativo!$E$6="Tabela Não Desonerada",VLOOKUP($C151,'Orçamento Base'!$D$11:$S$1673,16,FALSE),VLOOKUP($C151,#REF!,16,FALSE)),0)</f>
        <v>0</v>
      </c>
      <c r="L151" s="575" t="e">
        <f>IF(AND($D151="COMPOSICAO_PROPRIA",'Orçamento Base'!$N151="-"),"14,18%",IF(AND($D151="MERCADO",'Orçamento Base'!$N151="-"),"15,38%",IF(Comparativo!$E$6="Tabela Não Desonerada",VLOOKUP($C151,'Orçamento Base'!$D$11:$S$1673,11,FALSE),VLOOKUP($C151,#REF!,11,FALSE))))</f>
        <v>#N/A</v>
      </c>
      <c r="M151" s="209">
        <f>IF(Comparativo!$E$6="Tabela Não Desonerada",Encargos!$F$44,Encargos!$D$44)</f>
        <v>1.1122000000000001</v>
      </c>
      <c r="N151" s="320"/>
      <c r="O151" s="166" t="s">
        <v>101</v>
      </c>
      <c r="P151" s="321"/>
      <c r="Q151" s="166" t="s">
        <v>101</v>
      </c>
      <c r="R151" s="321"/>
      <c r="S151" s="322"/>
      <c r="T151" s="322"/>
    </row>
    <row r="152" spans="1:20">
      <c r="A152" s="207">
        <f>'Identificação-TCE'!$A$13</f>
        <v>1</v>
      </c>
      <c r="B152" s="168" t="e">
        <f>IF(AND(G152&lt;&gt;"",H152&gt;0,I152&lt;&gt;"",J152&lt;&gt;0,K152&lt;&gt;0),COUNT($B$11:B151)+1,"")</f>
        <v>#N/A</v>
      </c>
      <c r="C152" s="207">
        <f>IF('Orçamento Base'!$M151=0,0,'Orçamento Base'!$D151)</f>
        <v>0</v>
      </c>
      <c r="D152" s="212" t="e">
        <f>IF('Orçamento Base'!$F151=Aux.!$G$11,"CONTRATACAO_PUBLICA",IF(VLOOKUP($C152,'Orçamento Base'!$D$11:$G$2116,3,FALSE)="INDEXADO",VLOOKUP(VLOOKUP($C151,'Orçamento Base'!$D$11:$G$2116,2,FALSE),'Index N_DESON.'!$A$9:$B$604,2),VLOOKUP($C152,'Orçamento Base'!$D$11:$G$2116,3,FALSE)))</f>
        <v>#N/A</v>
      </c>
      <c r="E152" s="208" t="e">
        <f>VLOOKUP($C152,'Orçamento Base'!$D$11:$S$1673,2,FALSE)</f>
        <v>#N/A</v>
      </c>
      <c r="F152" s="211">
        <f>Dados!$C$7</f>
        <v>44652</v>
      </c>
      <c r="G152" s="226" t="e">
        <f>VLOOKUP($C152,'Orçamento Base'!$D$11:$S$1673,4,FALSE)</f>
        <v>#N/A</v>
      </c>
      <c r="H152" s="377">
        <f>IFERROR(VLOOKUP($C152,'Orçamento Base'!$D$11:$S$1673,6,FALSE),0)</f>
        <v>0</v>
      </c>
      <c r="I152" s="208" t="e">
        <f>VLOOKUP($C152,'Orçamento Base'!$D$11:$S$1673,5,FALSE)</f>
        <v>#N/A</v>
      </c>
      <c r="J152" s="167" t="e">
        <f>IF(Comparativo!$E$6="Tabela Não Desonerada",VLOOKUP($C152,'Orçamento Base'!$D$11:$S$1673,12,FALSE),VLOOKUP($C152,#REF!,12,FALSE))</f>
        <v>#N/A</v>
      </c>
      <c r="K152" s="167">
        <f>IFERROR(IF(Comparativo!$E$6="Tabela Não Desonerada",VLOOKUP($C152,'Orçamento Base'!$D$11:$S$1673,16,FALSE),VLOOKUP($C152,#REF!,16,FALSE)),0)</f>
        <v>0</v>
      </c>
      <c r="L152" s="575" t="e">
        <f>IF(AND($D152="COMPOSICAO_PROPRIA",'Orçamento Base'!$N152="-"),"14,18%",IF(AND($D152="MERCADO",'Orçamento Base'!$N152="-"),"15,38%",IF(Comparativo!$E$6="Tabela Não Desonerada",VLOOKUP($C152,'Orçamento Base'!$D$11:$S$1673,11,FALSE),VLOOKUP($C152,#REF!,11,FALSE))))</f>
        <v>#N/A</v>
      </c>
      <c r="M152" s="209">
        <f>IF(Comparativo!$E$6="Tabela Não Desonerada",Encargos!$F$44,Encargos!$D$44)</f>
        <v>1.1122000000000001</v>
      </c>
      <c r="N152" s="320"/>
      <c r="O152" s="166" t="s">
        <v>101</v>
      </c>
      <c r="P152" s="321"/>
      <c r="Q152" s="166" t="s">
        <v>101</v>
      </c>
      <c r="R152" s="321"/>
      <c r="S152" s="322"/>
      <c r="T152" s="322"/>
    </row>
    <row r="153" spans="1:20">
      <c r="A153" s="207">
        <f>'Identificação-TCE'!$A$13</f>
        <v>1</v>
      </c>
      <c r="B153" s="168" t="e">
        <f>IF(AND(G153&lt;&gt;"",H153&gt;0,I153&lt;&gt;"",J153&lt;&gt;0,K153&lt;&gt;0),COUNT($B$11:B152)+1,"")</f>
        <v>#N/A</v>
      </c>
      <c r="C153" s="207">
        <f>IF('Orçamento Base'!$M152=0,0,'Orçamento Base'!$D152)</f>
        <v>0</v>
      </c>
      <c r="D153" s="212" t="e">
        <f>IF('Orçamento Base'!$F152=Aux.!$G$11,"CONTRATACAO_PUBLICA",IF(VLOOKUP($C153,'Orçamento Base'!$D$11:$G$2116,3,FALSE)="INDEXADO",VLOOKUP(VLOOKUP($C152,'Orçamento Base'!$D$11:$G$2116,2,FALSE),'Index N_DESON.'!$A$9:$B$604,2),VLOOKUP($C153,'Orçamento Base'!$D$11:$G$2116,3,FALSE)))</f>
        <v>#N/A</v>
      </c>
      <c r="E153" s="208" t="e">
        <f>VLOOKUP($C153,'Orçamento Base'!$D$11:$S$1673,2,FALSE)</f>
        <v>#N/A</v>
      </c>
      <c r="F153" s="211">
        <f>Dados!$C$7</f>
        <v>44652</v>
      </c>
      <c r="G153" s="226" t="e">
        <f>VLOOKUP($C153,'Orçamento Base'!$D$11:$S$1673,4,FALSE)</f>
        <v>#N/A</v>
      </c>
      <c r="H153" s="377">
        <f>IFERROR(VLOOKUP($C153,'Orçamento Base'!$D$11:$S$1673,6,FALSE),0)</f>
        <v>0</v>
      </c>
      <c r="I153" s="208" t="e">
        <f>VLOOKUP($C153,'Orçamento Base'!$D$11:$S$1673,5,FALSE)</f>
        <v>#N/A</v>
      </c>
      <c r="J153" s="167" t="e">
        <f>IF(Comparativo!$E$6="Tabela Não Desonerada",VLOOKUP($C153,'Orçamento Base'!$D$11:$S$1673,12,FALSE),VLOOKUP($C153,#REF!,12,FALSE))</f>
        <v>#N/A</v>
      </c>
      <c r="K153" s="167">
        <f>IFERROR(IF(Comparativo!$E$6="Tabela Não Desonerada",VLOOKUP($C153,'Orçamento Base'!$D$11:$S$1673,16,FALSE),VLOOKUP($C153,#REF!,16,FALSE)),0)</f>
        <v>0</v>
      </c>
      <c r="L153" s="575" t="e">
        <f>IF(AND($D153="COMPOSICAO_PROPRIA",'Orçamento Base'!$N153="-"),"14,18%",IF(AND($D153="MERCADO",'Orçamento Base'!$N153="-"),"15,38%",IF(Comparativo!$E$6="Tabela Não Desonerada",VLOOKUP($C153,'Orçamento Base'!$D$11:$S$1673,11,FALSE),VLOOKUP($C153,#REF!,11,FALSE))))</f>
        <v>#N/A</v>
      </c>
      <c r="M153" s="209">
        <f>IF(Comparativo!$E$6="Tabela Não Desonerada",Encargos!$F$44,Encargos!$D$44)</f>
        <v>1.1122000000000001</v>
      </c>
      <c r="N153" s="320"/>
      <c r="O153" s="166" t="s">
        <v>101</v>
      </c>
      <c r="P153" s="321"/>
      <c r="Q153" s="166" t="s">
        <v>101</v>
      </c>
      <c r="R153" s="321"/>
      <c r="S153" s="322"/>
      <c r="T153" s="322"/>
    </row>
    <row r="154" spans="1:20">
      <c r="A154" s="207">
        <f>'Identificação-TCE'!$A$13</f>
        <v>1</v>
      </c>
      <c r="B154" s="168" t="e">
        <f>IF(AND(G154&lt;&gt;"",H154&gt;0,I154&lt;&gt;"",J154&lt;&gt;0,K154&lt;&gt;0),COUNT($B$11:B153)+1,"")</f>
        <v>#N/A</v>
      </c>
      <c r="C154" s="207">
        <f>IF('Orçamento Base'!$M153=0,0,'Orçamento Base'!$D153)</f>
        <v>0</v>
      </c>
      <c r="D154" s="212" t="e">
        <f>IF('Orçamento Base'!$F153=Aux.!$G$11,"CONTRATACAO_PUBLICA",IF(VLOOKUP($C154,'Orçamento Base'!$D$11:$G$2116,3,FALSE)="INDEXADO",VLOOKUP(VLOOKUP($C153,'Orçamento Base'!$D$11:$G$2116,2,FALSE),'Index N_DESON.'!$A$9:$B$604,2),VLOOKUP($C154,'Orçamento Base'!$D$11:$G$2116,3,FALSE)))</f>
        <v>#N/A</v>
      </c>
      <c r="E154" s="208" t="e">
        <f>VLOOKUP($C154,'Orçamento Base'!$D$11:$S$1673,2,FALSE)</f>
        <v>#N/A</v>
      </c>
      <c r="F154" s="211">
        <f>Dados!$C$7</f>
        <v>44652</v>
      </c>
      <c r="G154" s="226" t="e">
        <f>VLOOKUP($C154,'Orçamento Base'!$D$11:$S$1673,4,FALSE)</f>
        <v>#N/A</v>
      </c>
      <c r="H154" s="377">
        <f>IFERROR(VLOOKUP($C154,'Orçamento Base'!$D$11:$S$1673,6,FALSE),0)</f>
        <v>0</v>
      </c>
      <c r="I154" s="208" t="e">
        <f>VLOOKUP($C154,'Orçamento Base'!$D$11:$S$1673,5,FALSE)</f>
        <v>#N/A</v>
      </c>
      <c r="J154" s="167" t="e">
        <f>IF(Comparativo!$E$6="Tabela Não Desonerada",VLOOKUP($C154,'Orçamento Base'!$D$11:$S$1673,12,FALSE),VLOOKUP($C154,#REF!,12,FALSE))</f>
        <v>#N/A</v>
      </c>
      <c r="K154" s="167">
        <f>IFERROR(IF(Comparativo!$E$6="Tabela Não Desonerada",VLOOKUP($C154,'Orçamento Base'!$D$11:$S$1673,16,FALSE),VLOOKUP($C154,#REF!,16,FALSE)),0)</f>
        <v>0</v>
      </c>
      <c r="L154" s="575" t="e">
        <f>IF(AND($D154="COMPOSICAO_PROPRIA",'Orçamento Base'!$N154="-"),"14,18%",IF(AND($D154="MERCADO",'Orçamento Base'!$N154="-"),"15,38%",IF(Comparativo!$E$6="Tabela Não Desonerada",VLOOKUP($C154,'Orçamento Base'!$D$11:$S$1673,11,FALSE),VLOOKUP($C154,#REF!,11,FALSE))))</f>
        <v>#N/A</v>
      </c>
      <c r="M154" s="209">
        <f>IF(Comparativo!$E$6="Tabela Não Desonerada",Encargos!$F$44,Encargos!$D$44)</f>
        <v>1.1122000000000001</v>
      </c>
      <c r="N154" s="320"/>
      <c r="O154" s="166" t="s">
        <v>101</v>
      </c>
      <c r="P154" s="321"/>
      <c r="Q154" s="166" t="s">
        <v>101</v>
      </c>
      <c r="R154" s="321"/>
      <c r="S154" s="322"/>
      <c r="T154" s="322"/>
    </row>
    <row r="155" spans="1:20">
      <c r="A155" s="207">
        <f>'Identificação-TCE'!$A$13</f>
        <v>1</v>
      </c>
      <c r="B155" s="168" t="e">
        <f>IF(AND(G155&lt;&gt;"",H155&gt;0,I155&lt;&gt;"",J155&lt;&gt;0,K155&lt;&gt;0),COUNT($B$11:B154)+1,"")</f>
        <v>#N/A</v>
      </c>
      <c r="C155" s="207">
        <f>IF('Orçamento Base'!$M154=0,0,'Orçamento Base'!$D154)</f>
        <v>0</v>
      </c>
      <c r="D155" s="212" t="e">
        <f>IF('Orçamento Base'!$F154=Aux.!$G$11,"CONTRATACAO_PUBLICA",IF(VLOOKUP($C155,'Orçamento Base'!$D$11:$G$2116,3,FALSE)="INDEXADO",VLOOKUP(VLOOKUP($C154,'Orçamento Base'!$D$11:$G$2116,2,FALSE),'Index N_DESON.'!$A$9:$B$604,2),VLOOKUP($C155,'Orçamento Base'!$D$11:$G$2116,3,FALSE)))</f>
        <v>#N/A</v>
      </c>
      <c r="E155" s="208" t="e">
        <f>VLOOKUP($C155,'Orçamento Base'!$D$11:$S$1673,2,FALSE)</f>
        <v>#N/A</v>
      </c>
      <c r="F155" s="211">
        <f>Dados!$C$7</f>
        <v>44652</v>
      </c>
      <c r="G155" s="226" t="e">
        <f>VLOOKUP($C155,'Orçamento Base'!$D$11:$S$1673,4,FALSE)</f>
        <v>#N/A</v>
      </c>
      <c r="H155" s="377">
        <f>IFERROR(VLOOKUP($C155,'Orçamento Base'!$D$11:$S$1673,6,FALSE),0)</f>
        <v>0</v>
      </c>
      <c r="I155" s="208" t="e">
        <f>VLOOKUP($C155,'Orçamento Base'!$D$11:$S$1673,5,FALSE)</f>
        <v>#N/A</v>
      </c>
      <c r="J155" s="167" t="e">
        <f>IF(Comparativo!$E$6="Tabela Não Desonerada",VLOOKUP($C155,'Orçamento Base'!$D$11:$S$1673,12,FALSE),VLOOKUP($C155,#REF!,12,FALSE))</f>
        <v>#N/A</v>
      </c>
      <c r="K155" s="167">
        <f>IFERROR(IF(Comparativo!$E$6="Tabela Não Desonerada",VLOOKUP($C155,'Orçamento Base'!$D$11:$S$1673,16,FALSE),VLOOKUP($C155,#REF!,16,FALSE)),0)</f>
        <v>0</v>
      </c>
      <c r="L155" s="575" t="e">
        <f>IF(AND($D155="COMPOSICAO_PROPRIA",'Orçamento Base'!$N155="-"),"14,18%",IF(AND($D155="MERCADO",'Orçamento Base'!$N155="-"),"15,38%",IF(Comparativo!$E$6="Tabela Não Desonerada",VLOOKUP($C155,'Orçamento Base'!$D$11:$S$1673,11,FALSE),VLOOKUP($C155,#REF!,11,FALSE))))</f>
        <v>#N/A</v>
      </c>
      <c r="M155" s="209">
        <f>IF(Comparativo!$E$6="Tabela Não Desonerada",Encargos!$F$44,Encargos!$D$44)</f>
        <v>1.1122000000000001</v>
      </c>
      <c r="N155" s="320"/>
      <c r="O155" s="166" t="s">
        <v>101</v>
      </c>
      <c r="P155" s="321"/>
      <c r="Q155" s="166" t="s">
        <v>101</v>
      </c>
      <c r="R155" s="321"/>
      <c r="S155" s="322"/>
      <c r="T155" s="322"/>
    </row>
    <row r="156" spans="1:20">
      <c r="A156" s="207">
        <f>'Identificação-TCE'!$A$13</f>
        <v>1</v>
      </c>
      <c r="B156" s="168" t="e">
        <f>IF(AND(G156&lt;&gt;"",H156&gt;0,I156&lt;&gt;"",J156&lt;&gt;0,K156&lt;&gt;0),COUNT($B$11:B155)+1,"")</f>
        <v>#N/A</v>
      </c>
      <c r="C156" s="207">
        <f>IF('Orçamento Base'!$M155=0,0,'Orçamento Base'!$D155)</f>
        <v>0</v>
      </c>
      <c r="D156" s="212" t="e">
        <f>IF('Orçamento Base'!$F155=Aux.!$G$11,"CONTRATACAO_PUBLICA",IF(VLOOKUP($C156,'Orçamento Base'!$D$11:$G$2116,3,FALSE)="INDEXADO",VLOOKUP(VLOOKUP($C155,'Orçamento Base'!$D$11:$G$2116,2,FALSE),'Index N_DESON.'!$A$9:$B$604,2),VLOOKUP($C156,'Orçamento Base'!$D$11:$G$2116,3,FALSE)))</f>
        <v>#N/A</v>
      </c>
      <c r="E156" s="208" t="e">
        <f>VLOOKUP($C156,'Orçamento Base'!$D$11:$S$1673,2,FALSE)</f>
        <v>#N/A</v>
      </c>
      <c r="F156" s="211">
        <f>Dados!$C$7</f>
        <v>44652</v>
      </c>
      <c r="G156" s="226" t="e">
        <f>VLOOKUP($C156,'Orçamento Base'!$D$11:$S$1673,4,FALSE)</f>
        <v>#N/A</v>
      </c>
      <c r="H156" s="377">
        <f>IFERROR(VLOOKUP($C156,'Orçamento Base'!$D$11:$S$1673,6,FALSE),0)</f>
        <v>0</v>
      </c>
      <c r="I156" s="208" t="e">
        <f>VLOOKUP($C156,'Orçamento Base'!$D$11:$S$1673,5,FALSE)</f>
        <v>#N/A</v>
      </c>
      <c r="J156" s="167" t="e">
        <f>IF(Comparativo!$E$6="Tabela Não Desonerada",VLOOKUP($C156,'Orçamento Base'!$D$11:$S$1673,12,FALSE),VLOOKUP($C156,#REF!,12,FALSE))</f>
        <v>#N/A</v>
      </c>
      <c r="K156" s="167">
        <f>IFERROR(IF(Comparativo!$E$6="Tabela Não Desonerada",VLOOKUP($C156,'Orçamento Base'!$D$11:$S$1673,16,FALSE),VLOOKUP($C156,#REF!,16,FALSE)),0)</f>
        <v>0</v>
      </c>
      <c r="L156" s="575" t="e">
        <f>IF(AND($D156="COMPOSICAO_PROPRIA",'Orçamento Base'!$N156="-"),"14,18%",IF(AND($D156="MERCADO",'Orçamento Base'!$N156="-"),"15,38%",IF(Comparativo!$E$6="Tabela Não Desonerada",VLOOKUP($C156,'Orçamento Base'!$D$11:$S$1673,11,FALSE),VLOOKUP($C156,#REF!,11,FALSE))))</f>
        <v>#N/A</v>
      </c>
      <c r="M156" s="209">
        <f>IF(Comparativo!$E$6="Tabela Não Desonerada",Encargos!$F$44,Encargos!$D$44)</f>
        <v>1.1122000000000001</v>
      </c>
      <c r="N156" s="320"/>
      <c r="O156" s="166" t="s">
        <v>101</v>
      </c>
      <c r="P156" s="321"/>
      <c r="Q156" s="166" t="s">
        <v>101</v>
      </c>
      <c r="R156" s="321"/>
      <c r="S156" s="322"/>
      <c r="T156" s="322"/>
    </row>
    <row r="157" spans="1:20">
      <c r="A157" s="207">
        <f>'Identificação-TCE'!$A$13</f>
        <v>1</v>
      </c>
      <c r="B157" s="168" t="e">
        <f>IF(AND(G157&lt;&gt;"",H157&gt;0,I157&lt;&gt;"",J157&lt;&gt;0,K157&lt;&gt;0),COUNT($B$11:B156)+1,"")</f>
        <v>#N/A</v>
      </c>
      <c r="C157" s="207">
        <f>IF('Orçamento Base'!$M156=0,0,'Orçamento Base'!$D156)</f>
        <v>0</v>
      </c>
      <c r="D157" s="212" t="e">
        <f>IF('Orçamento Base'!$F156=Aux.!$G$11,"CONTRATACAO_PUBLICA",IF(VLOOKUP($C157,'Orçamento Base'!$D$11:$G$2116,3,FALSE)="INDEXADO",VLOOKUP(VLOOKUP($C156,'Orçamento Base'!$D$11:$G$2116,2,FALSE),'Index N_DESON.'!$A$9:$B$604,2),VLOOKUP($C157,'Orçamento Base'!$D$11:$G$2116,3,FALSE)))</f>
        <v>#N/A</v>
      </c>
      <c r="E157" s="208" t="e">
        <f>VLOOKUP($C157,'Orçamento Base'!$D$11:$S$1673,2,FALSE)</f>
        <v>#N/A</v>
      </c>
      <c r="F157" s="211">
        <f>Dados!$C$7</f>
        <v>44652</v>
      </c>
      <c r="G157" s="226" t="e">
        <f>VLOOKUP($C157,'Orçamento Base'!$D$11:$S$1673,4,FALSE)</f>
        <v>#N/A</v>
      </c>
      <c r="H157" s="377">
        <f>IFERROR(VLOOKUP($C157,'Orçamento Base'!$D$11:$S$1673,6,FALSE),0)</f>
        <v>0</v>
      </c>
      <c r="I157" s="208" t="e">
        <f>VLOOKUP($C157,'Orçamento Base'!$D$11:$S$1673,5,FALSE)</f>
        <v>#N/A</v>
      </c>
      <c r="J157" s="167" t="e">
        <f>IF(Comparativo!$E$6="Tabela Não Desonerada",VLOOKUP($C157,'Orçamento Base'!$D$11:$S$1673,12,FALSE),VLOOKUP($C157,#REF!,12,FALSE))</f>
        <v>#N/A</v>
      </c>
      <c r="K157" s="167">
        <f>IFERROR(IF(Comparativo!$E$6="Tabela Não Desonerada",VLOOKUP($C157,'Orçamento Base'!$D$11:$S$1673,16,FALSE),VLOOKUP($C157,#REF!,16,FALSE)),0)</f>
        <v>0</v>
      </c>
      <c r="L157" s="575" t="e">
        <f>IF(AND($D157="COMPOSICAO_PROPRIA",'Orçamento Base'!$N157="-"),"14,18%",IF(AND($D157="MERCADO",'Orçamento Base'!$N157="-"),"15,38%",IF(Comparativo!$E$6="Tabela Não Desonerada",VLOOKUP($C157,'Orçamento Base'!$D$11:$S$1673,11,FALSE),VLOOKUP($C157,#REF!,11,FALSE))))</f>
        <v>#N/A</v>
      </c>
      <c r="M157" s="209">
        <f>IF(Comparativo!$E$6="Tabela Não Desonerada",Encargos!$F$44,Encargos!$D$44)</f>
        <v>1.1122000000000001</v>
      </c>
      <c r="N157" s="320"/>
      <c r="O157" s="166" t="s">
        <v>101</v>
      </c>
      <c r="P157" s="321"/>
      <c r="Q157" s="166" t="s">
        <v>101</v>
      </c>
      <c r="R157" s="321"/>
      <c r="S157" s="322"/>
      <c r="T157" s="322"/>
    </row>
    <row r="158" spans="1:20">
      <c r="A158" s="207">
        <f>'Identificação-TCE'!$A$13</f>
        <v>1</v>
      </c>
      <c r="B158" s="168" t="e">
        <f>IF(AND(G158&lt;&gt;"",H158&gt;0,I158&lt;&gt;"",J158&lt;&gt;0,K158&lt;&gt;0),COUNT($B$11:B157)+1,"")</f>
        <v>#N/A</v>
      </c>
      <c r="C158" s="207">
        <f>IF('Orçamento Base'!$M157=0,0,'Orçamento Base'!$D157)</f>
        <v>0</v>
      </c>
      <c r="D158" s="212" t="e">
        <f>IF('Orçamento Base'!$F157=Aux.!$G$11,"CONTRATACAO_PUBLICA",IF(VLOOKUP($C158,'Orçamento Base'!$D$11:$G$2116,3,FALSE)="INDEXADO",VLOOKUP(VLOOKUP($C157,'Orçamento Base'!$D$11:$G$2116,2,FALSE),'Index N_DESON.'!$A$9:$B$604,2),VLOOKUP($C158,'Orçamento Base'!$D$11:$G$2116,3,FALSE)))</f>
        <v>#N/A</v>
      </c>
      <c r="E158" s="208" t="e">
        <f>VLOOKUP($C158,'Orçamento Base'!$D$11:$S$1673,2,FALSE)</f>
        <v>#N/A</v>
      </c>
      <c r="F158" s="211">
        <f>Dados!$C$7</f>
        <v>44652</v>
      </c>
      <c r="G158" s="226" t="e">
        <f>VLOOKUP($C158,'Orçamento Base'!$D$11:$S$1673,4,FALSE)</f>
        <v>#N/A</v>
      </c>
      <c r="H158" s="377">
        <f>IFERROR(VLOOKUP($C158,'Orçamento Base'!$D$11:$S$1673,6,FALSE),0)</f>
        <v>0</v>
      </c>
      <c r="I158" s="208" t="e">
        <f>VLOOKUP($C158,'Orçamento Base'!$D$11:$S$1673,5,FALSE)</f>
        <v>#N/A</v>
      </c>
      <c r="J158" s="167" t="e">
        <f>IF(Comparativo!$E$6="Tabela Não Desonerada",VLOOKUP($C158,'Orçamento Base'!$D$11:$S$1673,12,FALSE),VLOOKUP($C158,#REF!,12,FALSE))</f>
        <v>#N/A</v>
      </c>
      <c r="K158" s="167">
        <f>IFERROR(IF(Comparativo!$E$6="Tabela Não Desonerada",VLOOKUP($C158,'Orçamento Base'!$D$11:$S$1673,16,FALSE),VLOOKUP($C158,#REF!,16,FALSE)),0)</f>
        <v>0</v>
      </c>
      <c r="L158" s="575" t="e">
        <f>IF(AND($D158="COMPOSICAO_PROPRIA",'Orçamento Base'!$N158="-"),"14,18%",IF(AND($D158="MERCADO",'Orçamento Base'!$N158="-"),"15,38%",IF(Comparativo!$E$6="Tabela Não Desonerada",VLOOKUP($C158,'Orçamento Base'!$D$11:$S$1673,11,FALSE),VLOOKUP($C158,#REF!,11,FALSE))))</f>
        <v>#N/A</v>
      </c>
      <c r="M158" s="209">
        <f>IF(Comparativo!$E$6="Tabela Não Desonerada",Encargos!$F$44,Encargos!$D$44)</f>
        <v>1.1122000000000001</v>
      </c>
      <c r="N158" s="320"/>
      <c r="O158" s="166" t="s">
        <v>101</v>
      </c>
      <c r="P158" s="321"/>
      <c r="Q158" s="166" t="s">
        <v>101</v>
      </c>
      <c r="R158" s="321"/>
      <c r="S158" s="322"/>
      <c r="T158" s="322"/>
    </row>
    <row r="159" spans="1:20">
      <c r="A159" s="207">
        <f>'Identificação-TCE'!$A$13</f>
        <v>1</v>
      </c>
      <c r="B159" s="168" t="e">
        <f>IF(AND(G159&lt;&gt;"",H159&gt;0,I159&lt;&gt;"",J159&lt;&gt;0,K159&lt;&gt;0),COUNT($B$11:B158)+1,"")</f>
        <v>#N/A</v>
      </c>
      <c r="C159" s="207">
        <f>IF('Orçamento Base'!$M158=0,0,'Orçamento Base'!$D158)</f>
        <v>0</v>
      </c>
      <c r="D159" s="212" t="e">
        <f>IF('Orçamento Base'!$F158=Aux.!$G$11,"CONTRATACAO_PUBLICA",IF(VLOOKUP($C159,'Orçamento Base'!$D$11:$G$2116,3,FALSE)="INDEXADO",VLOOKUP(VLOOKUP($C158,'Orçamento Base'!$D$11:$G$2116,2,FALSE),'Index N_DESON.'!$A$9:$B$604,2),VLOOKUP($C159,'Orçamento Base'!$D$11:$G$2116,3,FALSE)))</f>
        <v>#N/A</v>
      </c>
      <c r="E159" s="208" t="e">
        <f>VLOOKUP($C159,'Orçamento Base'!$D$11:$S$1673,2,FALSE)</f>
        <v>#N/A</v>
      </c>
      <c r="F159" s="211">
        <f>Dados!$C$7</f>
        <v>44652</v>
      </c>
      <c r="G159" s="226" t="e">
        <f>VLOOKUP($C159,'Orçamento Base'!$D$11:$S$1673,4,FALSE)</f>
        <v>#N/A</v>
      </c>
      <c r="H159" s="377">
        <f>IFERROR(VLOOKUP($C159,'Orçamento Base'!$D$11:$S$1673,6,FALSE),0)</f>
        <v>0</v>
      </c>
      <c r="I159" s="208" t="e">
        <f>VLOOKUP($C159,'Orçamento Base'!$D$11:$S$1673,5,FALSE)</f>
        <v>#N/A</v>
      </c>
      <c r="J159" s="167" t="e">
        <f>IF(Comparativo!$E$6="Tabela Não Desonerada",VLOOKUP($C159,'Orçamento Base'!$D$11:$S$1673,12,FALSE),VLOOKUP($C159,#REF!,12,FALSE))</f>
        <v>#N/A</v>
      </c>
      <c r="K159" s="167">
        <f>IFERROR(IF(Comparativo!$E$6="Tabela Não Desonerada",VLOOKUP($C159,'Orçamento Base'!$D$11:$S$1673,16,FALSE),VLOOKUP($C159,#REF!,16,FALSE)),0)</f>
        <v>0</v>
      </c>
      <c r="L159" s="575" t="e">
        <f>IF(AND($D159="COMPOSICAO_PROPRIA",'Orçamento Base'!$N159="-"),"14,18%",IF(AND($D159="MERCADO",'Orçamento Base'!$N159="-"),"15,38%",IF(Comparativo!$E$6="Tabela Não Desonerada",VLOOKUP($C159,'Orçamento Base'!$D$11:$S$1673,11,FALSE),VLOOKUP($C159,#REF!,11,FALSE))))</f>
        <v>#N/A</v>
      </c>
      <c r="M159" s="209">
        <f>IF(Comparativo!$E$6="Tabela Não Desonerada",Encargos!$F$44,Encargos!$D$44)</f>
        <v>1.1122000000000001</v>
      </c>
      <c r="N159" s="320"/>
      <c r="O159" s="166" t="s">
        <v>101</v>
      </c>
      <c r="P159" s="321"/>
      <c r="Q159" s="166" t="s">
        <v>101</v>
      </c>
      <c r="R159" s="321"/>
      <c r="S159" s="322"/>
      <c r="T159" s="322"/>
    </row>
    <row r="160" spans="1:20">
      <c r="A160" s="207">
        <f>'Identificação-TCE'!$A$13</f>
        <v>1</v>
      </c>
      <c r="B160" s="168" t="e">
        <f>IF(AND(G160&lt;&gt;"",H160&gt;0,I160&lt;&gt;"",J160&lt;&gt;0,K160&lt;&gt;0),COUNT($B$11:B159)+1,"")</f>
        <v>#N/A</v>
      </c>
      <c r="C160" s="207">
        <f>IF('Orçamento Base'!$M159=0,0,'Orçamento Base'!$D159)</f>
        <v>0</v>
      </c>
      <c r="D160" s="212" t="e">
        <f>IF('Orçamento Base'!$F159=Aux.!$G$11,"CONTRATACAO_PUBLICA",IF(VLOOKUP($C160,'Orçamento Base'!$D$11:$G$2116,3,FALSE)="INDEXADO",VLOOKUP(VLOOKUP($C159,'Orçamento Base'!$D$11:$G$2116,2,FALSE),'Index N_DESON.'!$A$9:$B$604,2),VLOOKUP($C160,'Orçamento Base'!$D$11:$G$2116,3,FALSE)))</f>
        <v>#N/A</v>
      </c>
      <c r="E160" s="208" t="e">
        <f>VLOOKUP($C160,'Orçamento Base'!$D$11:$S$1673,2,FALSE)</f>
        <v>#N/A</v>
      </c>
      <c r="F160" s="211">
        <f>Dados!$C$7</f>
        <v>44652</v>
      </c>
      <c r="G160" s="226" t="e">
        <f>VLOOKUP($C160,'Orçamento Base'!$D$11:$S$1673,4,FALSE)</f>
        <v>#N/A</v>
      </c>
      <c r="H160" s="377">
        <f>IFERROR(VLOOKUP($C160,'Orçamento Base'!$D$11:$S$1673,6,FALSE),0)</f>
        <v>0</v>
      </c>
      <c r="I160" s="208" t="e">
        <f>VLOOKUP($C160,'Orçamento Base'!$D$11:$S$1673,5,FALSE)</f>
        <v>#N/A</v>
      </c>
      <c r="J160" s="167" t="e">
        <f>IF(Comparativo!$E$6="Tabela Não Desonerada",VLOOKUP($C160,'Orçamento Base'!$D$11:$S$1673,12,FALSE),VLOOKUP($C160,#REF!,12,FALSE))</f>
        <v>#N/A</v>
      </c>
      <c r="K160" s="167">
        <f>IFERROR(IF(Comparativo!$E$6="Tabela Não Desonerada",VLOOKUP($C160,'Orçamento Base'!$D$11:$S$1673,16,FALSE),VLOOKUP($C160,#REF!,16,FALSE)),0)</f>
        <v>0</v>
      </c>
      <c r="L160" s="575" t="e">
        <f>IF(AND($D160="COMPOSICAO_PROPRIA",'Orçamento Base'!$N160="-"),"14,18%",IF(AND($D160="MERCADO",'Orçamento Base'!$N160="-"),"15,38%",IF(Comparativo!$E$6="Tabela Não Desonerada",VLOOKUP($C160,'Orçamento Base'!$D$11:$S$1673,11,FALSE),VLOOKUP($C160,#REF!,11,FALSE))))</f>
        <v>#N/A</v>
      </c>
      <c r="M160" s="209">
        <f>IF(Comparativo!$E$6="Tabela Não Desonerada",Encargos!$F$44,Encargos!$D$44)</f>
        <v>1.1122000000000001</v>
      </c>
      <c r="N160" s="320"/>
      <c r="O160" s="166" t="s">
        <v>101</v>
      </c>
      <c r="P160" s="321"/>
      <c r="Q160" s="166" t="s">
        <v>101</v>
      </c>
      <c r="R160" s="321"/>
      <c r="S160" s="322"/>
      <c r="T160" s="322"/>
    </row>
    <row r="161" spans="1:20">
      <c r="A161" s="207">
        <f>'Identificação-TCE'!$A$13</f>
        <v>1</v>
      </c>
      <c r="B161" s="168" t="e">
        <f>IF(AND(G161&lt;&gt;"",H161&gt;0,I161&lt;&gt;"",J161&lt;&gt;0,K161&lt;&gt;0),COUNT($B$11:B160)+1,"")</f>
        <v>#N/A</v>
      </c>
      <c r="C161" s="207">
        <f>IF('Orçamento Base'!$M160=0,0,'Orçamento Base'!$D160)</f>
        <v>0</v>
      </c>
      <c r="D161" s="212" t="e">
        <f>IF('Orçamento Base'!$F160=Aux.!$G$11,"CONTRATACAO_PUBLICA",IF(VLOOKUP($C161,'Orçamento Base'!$D$11:$G$2116,3,FALSE)="INDEXADO",VLOOKUP(VLOOKUP($C160,'Orçamento Base'!$D$11:$G$2116,2,FALSE),'Index N_DESON.'!$A$9:$B$604,2),VLOOKUP($C161,'Orçamento Base'!$D$11:$G$2116,3,FALSE)))</f>
        <v>#N/A</v>
      </c>
      <c r="E161" s="208" t="e">
        <f>VLOOKUP($C161,'Orçamento Base'!$D$11:$S$1673,2,FALSE)</f>
        <v>#N/A</v>
      </c>
      <c r="F161" s="211">
        <f>Dados!$C$7</f>
        <v>44652</v>
      </c>
      <c r="G161" s="226" t="e">
        <f>VLOOKUP($C161,'Orçamento Base'!$D$11:$S$1673,4,FALSE)</f>
        <v>#N/A</v>
      </c>
      <c r="H161" s="377">
        <f>IFERROR(VLOOKUP($C161,'Orçamento Base'!$D$11:$S$1673,6,FALSE),0)</f>
        <v>0</v>
      </c>
      <c r="I161" s="208" t="e">
        <f>VLOOKUP($C161,'Orçamento Base'!$D$11:$S$1673,5,FALSE)</f>
        <v>#N/A</v>
      </c>
      <c r="J161" s="167" t="e">
        <f>IF(Comparativo!$E$6="Tabela Não Desonerada",VLOOKUP($C161,'Orçamento Base'!$D$11:$S$1673,12,FALSE),VLOOKUP($C161,#REF!,12,FALSE))</f>
        <v>#N/A</v>
      </c>
      <c r="K161" s="167">
        <f>IFERROR(IF(Comparativo!$E$6="Tabela Não Desonerada",VLOOKUP($C161,'Orçamento Base'!$D$11:$S$1673,16,FALSE),VLOOKUP($C161,#REF!,16,FALSE)),0)</f>
        <v>0</v>
      </c>
      <c r="L161" s="575" t="e">
        <f>IF(AND($D161="COMPOSICAO_PROPRIA",'Orçamento Base'!$N161="-"),"14,18%",IF(AND($D161="MERCADO",'Orçamento Base'!$N161="-"),"15,38%",IF(Comparativo!$E$6="Tabela Não Desonerada",VLOOKUP($C161,'Orçamento Base'!$D$11:$S$1673,11,FALSE),VLOOKUP($C161,#REF!,11,FALSE))))</f>
        <v>#N/A</v>
      </c>
      <c r="M161" s="209">
        <f>IF(Comparativo!$E$6="Tabela Não Desonerada",Encargos!$F$44,Encargos!$D$44)</f>
        <v>1.1122000000000001</v>
      </c>
      <c r="N161" s="320"/>
      <c r="O161" s="166" t="s">
        <v>101</v>
      </c>
      <c r="P161" s="321"/>
      <c r="Q161" s="166" t="s">
        <v>101</v>
      </c>
      <c r="R161" s="321"/>
      <c r="S161" s="322"/>
      <c r="T161" s="322"/>
    </row>
    <row r="162" spans="1:20">
      <c r="A162" s="207">
        <f>'Identificação-TCE'!$A$13</f>
        <v>1</v>
      </c>
      <c r="B162" s="168" t="e">
        <f>IF(AND(G162&lt;&gt;"",H162&gt;0,I162&lt;&gt;"",J162&lt;&gt;0,K162&lt;&gt;0),COUNT($B$11:B161)+1,"")</f>
        <v>#N/A</v>
      </c>
      <c r="C162" s="207">
        <f>IF('Orçamento Base'!$M161=0,0,'Orçamento Base'!$D161)</f>
        <v>0</v>
      </c>
      <c r="D162" s="212" t="e">
        <f>IF('Orçamento Base'!$F161=Aux.!$G$11,"CONTRATACAO_PUBLICA",IF(VLOOKUP($C162,'Orçamento Base'!$D$11:$G$2116,3,FALSE)="INDEXADO",VLOOKUP(VLOOKUP($C161,'Orçamento Base'!$D$11:$G$2116,2,FALSE),'Index N_DESON.'!$A$9:$B$604,2),VLOOKUP($C162,'Orçamento Base'!$D$11:$G$2116,3,FALSE)))</f>
        <v>#N/A</v>
      </c>
      <c r="E162" s="208" t="e">
        <f>VLOOKUP($C162,'Orçamento Base'!$D$11:$S$1673,2,FALSE)</f>
        <v>#N/A</v>
      </c>
      <c r="F162" s="211">
        <f>Dados!$C$7</f>
        <v>44652</v>
      </c>
      <c r="G162" s="226" t="e">
        <f>VLOOKUP($C162,'Orçamento Base'!$D$11:$S$1673,4,FALSE)</f>
        <v>#N/A</v>
      </c>
      <c r="H162" s="377">
        <f>IFERROR(VLOOKUP($C162,'Orçamento Base'!$D$11:$S$1673,6,FALSE),0)</f>
        <v>0</v>
      </c>
      <c r="I162" s="208" t="e">
        <f>VLOOKUP($C162,'Orçamento Base'!$D$11:$S$1673,5,FALSE)</f>
        <v>#N/A</v>
      </c>
      <c r="J162" s="167" t="e">
        <f>IF(Comparativo!$E$6="Tabela Não Desonerada",VLOOKUP($C162,'Orçamento Base'!$D$11:$S$1673,12,FALSE),VLOOKUP($C162,#REF!,12,FALSE))</f>
        <v>#N/A</v>
      </c>
      <c r="K162" s="167">
        <f>IFERROR(IF(Comparativo!$E$6="Tabela Não Desonerada",VLOOKUP($C162,'Orçamento Base'!$D$11:$S$1673,16,FALSE),VLOOKUP($C162,#REF!,16,FALSE)),0)</f>
        <v>0</v>
      </c>
      <c r="L162" s="575" t="e">
        <f>IF(AND($D162="COMPOSICAO_PROPRIA",'Orçamento Base'!$N162="-"),"14,18%",IF(AND($D162="MERCADO",'Orçamento Base'!$N162="-"),"15,38%",IF(Comparativo!$E$6="Tabela Não Desonerada",VLOOKUP($C162,'Orçamento Base'!$D$11:$S$1673,11,FALSE),VLOOKUP($C162,#REF!,11,FALSE))))</f>
        <v>#N/A</v>
      </c>
      <c r="M162" s="209">
        <f>IF(Comparativo!$E$6="Tabela Não Desonerada",Encargos!$F$44,Encargos!$D$44)</f>
        <v>1.1122000000000001</v>
      </c>
      <c r="N162" s="320"/>
      <c r="O162" s="166" t="s">
        <v>101</v>
      </c>
      <c r="P162" s="321"/>
      <c r="Q162" s="166" t="s">
        <v>101</v>
      </c>
      <c r="R162" s="321"/>
      <c r="S162" s="322"/>
      <c r="T162" s="322"/>
    </row>
    <row r="163" spans="1:20">
      <c r="A163" s="207">
        <f>'Identificação-TCE'!$A$13</f>
        <v>1</v>
      </c>
      <c r="B163" s="168" t="e">
        <f>IF(AND(G163&lt;&gt;"",H163&gt;0,I163&lt;&gt;"",J163&lt;&gt;0,K163&lt;&gt;0),COUNT($B$11:B162)+1,"")</f>
        <v>#N/A</v>
      </c>
      <c r="C163" s="207">
        <f>IF('Orçamento Base'!$M162=0,0,'Orçamento Base'!$D162)</f>
        <v>0</v>
      </c>
      <c r="D163" s="212" t="e">
        <f>IF('Orçamento Base'!$F162=Aux.!$G$11,"CONTRATACAO_PUBLICA",IF(VLOOKUP($C163,'Orçamento Base'!$D$11:$G$2116,3,FALSE)="INDEXADO",VLOOKUP(VLOOKUP($C162,'Orçamento Base'!$D$11:$G$2116,2,FALSE),'Index N_DESON.'!$A$9:$B$604,2),VLOOKUP($C163,'Orçamento Base'!$D$11:$G$2116,3,FALSE)))</f>
        <v>#N/A</v>
      </c>
      <c r="E163" s="208" t="e">
        <f>VLOOKUP($C163,'Orçamento Base'!$D$11:$S$1673,2,FALSE)</f>
        <v>#N/A</v>
      </c>
      <c r="F163" s="211">
        <f>Dados!$C$7</f>
        <v>44652</v>
      </c>
      <c r="G163" s="226" t="e">
        <f>VLOOKUP($C163,'Orçamento Base'!$D$11:$S$1673,4,FALSE)</f>
        <v>#N/A</v>
      </c>
      <c r="H163" s="377">
        <f>IFERROR(VLOOKUP($C163,'Orçamento Base'!$D$11:$S$1673,6,FALSE),0)</f>
        <v>0</v>
      </c>
      <c r="I163" s="208" t="e">
        <f>VLOOKUP($C163,'Orçamento Base'!$D$11:$S$1673,5,FALSE)</f>
        <v>#N/A</v>
      </c>
      <c r="J163" s="167" t="e">
        <f>IF(Comparativo!$E$6="Tabela Não Desonerada",VLOOKUP($C163,'Orçamento Base'!$D$11:$S$1673,12,FALSE),VLOOKUP($C163,#REF!,12,FALSE))</f>
        <v>#N/A</v>
      </c>
      <c r="K163" s="167">
        <f>IFERROR(IF(Comparativo!$E$6="Tabela Não Desonerada",VLOOKUP($C163,'Orçamento Base'!$D$11:$S$1673,16,FALSE),VLOOKUP($C163,#REF!,16,FALSE)),0)</f>
        <v>0</v>
      </c>
      <c r="L163" s="575" t="e">
        <f>IF(AND($D163="COMPOSICAO_PROPRIA",'Orçamento Base'!$N163="-"),"14,18%",IF(AND($D163="MERCADO",'Orçamento Base'!$N163="-"),"15,38%",IF(Comparativo!$E$6="Tabela Não Desonerada",VLOOKUP($C163,'Orçamento Base'!$D$11:$S$1673,11,FALSE),VLOOKUP($C163,#REF!,11,FALSE))))</f>
        <v>#N/A</v>
      </c>
      <c r="M163" s="209">
        <f>IF(Comparativo!$E$6="Tabela Não Desonerada",Encargos!$F$44,Encargos!$D$44)</f>
        <v>1.1122000000000001</v>
      </c>
      <c r="N163" s="320"/>
      <c r="O163" s="166" t="s">
        <v>101</v>
      </c>
      <c r="P163" s="321"/>
      <c r="Q163" s="166" t="s">
        <v>101</v>
      </c>
      <c r="R163" s="321"/>
      <c r="S163" s="322"/>
      <c r="T163" s="322"/>
    </row>
    <row r="164" spans="1:20">
      <c r="A164" s="207">
        <f>'Identificação-TCE'!$A$13</f>
        <v>1</v>
      </c>
      <c r="B164" s="168" t="e">
        <f>IF(AND(G164&lt;&gt;"",H164&gt;0,I164&lt;&gt;"",J164&lt;&gt;0,K164&lt;&gt;0),COUNT($B$11:B163)+1,"")</f>
        <v>#N/A</v>
      </c>
      <c r="C164" s="207">
        <f>IF('Orçamento Base'!$M163=0,0,'Orçamento Base'!$D163)</f>
        <v>0</v>
      </c>
      <c r="D164" s="212" t="e">
        <f>IF('Orçamento Base'!$F163=Aux.!$G$11,"CONTRATACAO_PUBLICA",IF(VLOOKUP($C164,'Orçamento Base'!$D$11:$G$2116,3,FALSE)="INDEXADO",VLOOKUP(VLOOKUP($C163,'Orçamento Base'!$D$11:$G$2116,2,FALSE),'Index N_DESON.'!$A$9:$B$604,2),VLOOKUP($C164,'Orçamento Base'!$D$11:$G$2116,3,FALSE)))</f>
        <v>#N/A</v>
      </c>
      <c r="E164" s="208" t="e">
        <f>VLOOKUP($C164,'Orçamento Base'!$D$11:$S$1673,2,FALSE)</f>
        <v>#N/A</v>
      </c>
      <c r="F164" s="211">
        <f>Dados!$C$7</f>
        <v>44652</v>
      </c>
      <c r="G164" s="226" t="e">
        <f>VLOOKUP($C164,'Orçamento Base'!$D$11:$S$1673,4,FALSE)</f>
        <v>#N/A</v>
      </c>
      <c r="H164" s="377">
        <f>IFERROR(VLOOKUP($C164,'Orçamento Base'!$D$11:$S$1673,6,FALSE),0)</f>
        <v>0</v>
      </c>
      <c r="I164" s="208" t="e">
        <f>VLOOKUP($C164,'Orçamento Base'!$D$11:$S$1673,5,FALSE)</f>
        <v>#N/A</v>
      </c>
      <c r="J164" s="167" t="e">
        <f>IF(Comparativo!$E$6="Tabela Não Desonerada",VLOOKUP($C164,'Orçamento Base'!$D$11:$S$1673,12,FALSE),VLOOKUP($C164,#REF!,12,FALSE))</f>
        <v>#N/A</v>
      </c>
      <c r="K164" s="167">
        <f>IFERROR(IF(Comparativo!$E$6="Tabela Não Desonerada",VLOOKUP($C164,'Orçamento Base'!$D$11:$S$1673,16,FALSE),VLOOKUP($C164,#REF!,16,FALSE)),0)</f>
        <v>0</v>
      </c>
      <c r="L164" s="575" t="e">
        <f>IF(AND($D164="COMPOSICAO_PROPRIA",'Orçamento Base'!$N164="-"),"14,18%",IF(AND($D164="MERCADO",'Orçamento Base'!$N164="-"),"15,38%",IF(Comparativo!$E$6="Tabela Não Desonerada",VLOOKUP($C164,'Orçamento Base'!$D$11:$S$1673,11,FALSE),VLOOKUP($C164,#REF!,11,FALSE))))</f>
        <v>#N/A</v>
      </c>
      <c r="M164" s="209">
        <f>IF(Comparativo!$E$6="Tabela Não Desonerada",Encargos!$F$44,Encargos!$D$44)</f>
        <v>1.1122000000000001</v>
      </c>
      <c r="N164" s="320"/>
      <c r="O164" s="166" t="s">
        <v>101</v>
      </c>
      <c r="P164" s="321"/>
      <c r="Q164" s="166" t="s">
        <v>101</v>
      </c>
      <c r="R164" s="321"/>
      <c r="S164" s="322"/>
      <c r="T164" s="322"/>
    </row>
    <row r="165" spans="1:20">
      <c r="A165" s="207">
        <f>'Identificação-TCE'!$A$13</f>
        <v>1</v>
      </c>
      <c r="B165" s="168" t="e">
        <f>IF(AND(G165&lt;&gt;"",H165&gt;0,I165&lt;&gt;"",J165&lt;&gt;0,K165&lt;&gt;0),COUNT($B$11:B164)+1,"")</f>
        <v>#N/A</v>
      </c>
      <c r="C165" s="207">
        <f>IF('Orçamento Base'!$M164=0,0,'Orçamento Base'!$D164)</f>
        <v>0</v>
      </c>
      <c r="D165" s="212" t="e">
        <f>IF('Orçamento Base'!$F164=Aux.!$G$11,"CONTRATACAO_PUBLICA",IF(VLOOKUP($C165,'Orçamento Base'!$D$11:$G$2116,3,FALSE)="INDEXADO",VLOOKUP(VLOOKUP($C164,'Orçamento Base'!$D$11:$G$2116,2,FALSE),'Index N_DESON.'!$A$9:$B$604,2),VLOOKUP($C165,'Orçamento Base'!$D$11:$G$2116,3,FALSE)))</f>
        <v>#N/A</v>
      </c>
      <c r="E165" s="208" t="e">
        <f>VLOOKUP($C165,'Orçamento Base'!$D$11:$S$1673,2,FALSE)</f>
        <v>#N/A</v>
      </c>
      <c r="F165" s="211">
        <f>Dados!$C$7</f>
        <v>44652</v>
      </c>
      <c r="G165" s="226" t="e">
        <f>VLOOKUP($C165,'Orçamento Base'!$D$11:$S$1673,4,FALSE)</f>
        <v>#N/A</v>
      </c>
      <c r="H165" s="377">
        <f>IFERROR(VLOOKUP($C165,'Orçamento Base'!$D$11:$S$1673,6,FALSE),0)</f>
        <v>0</v>
      </c>
      <c r="I165" s="208" t="e">
        <f>VLOOKUP($C165,'Orçamento Base'!$D$11:$S$1673,5,FALSE)</f>
        <v>#N/A</v>
      </c>
      <c r="J165" s="167" t="e">
        <f>IF(Comparativo!$E$6="Tabela Não Desonerada",VLOOKUP($C165,'Orçamento Base'!$D$11:$S$1673,12,FALSE),VLOOKUP($C165,#REF!,12,FALSE))</f>
        <v>#N/A</v>
      </c>
      <c r="K165" s="167">
        <f>IFERROR(IF(Comparativo!$E$6="Tabela Não Desonerada",VLOOKUP($C165,'Orçamento Base'!$D$11:$S$1673,16,FALSE),VLOOKUP($C165,#REF!,16,FALSE)),0)</f>
        <v>0</v>
      </c>
      <c r="L165" s="575" t="e">
        <f>IF(AND($D165="COMPOSICAO_PROPRIA",'Orçamento Base'!$N165="-"),"14,18%",IF(AND($D165="MERCADO",'Orçamento Base'!$N165="-"),"15,38%",IF(Comparativo!$E$6="Tabela Não Desonerada",VLOOKUP($C165,'Orçamento Base'!$D$11:$S$1673,11,FALSE),VLOOKUP($C165,#REF!,11,FALSE))))</f>
        <v>#N/A</v>
      </c>
      <c r="M165" s="209">
        <f>IF(Comparativo!$E$6="Tabela Não Desonerada",Encargos!$F$44,Encargos!$D$44)</f>
        <v>1.1122000000000001</v>
      </c>
      <c r="N165" s="320"/>
      <c r="O165" s="166" t="s">
        <v>101</v>
      </c>
      <c r="P165" s="321"/>
      <c r="Q165" s="166" t="s">
        <v>101</v>
      </c>
      <c r="R165" s="321"/>
      <c r="S165" s="322"/>
      <c r="T165" s="322"/>
    </row>
    <row r="166" spans="1:20">
      <c r="A166" s="207">
        <f>'Identificação-TCE'!$A$13</f>
        <v>1</v>
      </c>
      <c r="B166" s="168" t="e">
        <f>IF(AND(G166&lt;&gt;"",H166&gt;0,I166&lt;&gt;"",J166&lt;&gt;0,K166&lt;&gt;0),COUNT($B$11:B165)+1,"")</f>
        <v>#N/A</v>
      </c>
      <c r="C166" s="207">
        <f>IF('Orçamento Base'!$M165=0,0,'Orçamento Base'!$D165)</f>
        <v>0</v>
      </c>
      <c r="D166" s="212" t="e">
        <f>IF('Orçamento Base'!$F165=Aux.!$G$11,"CONTRATACAO_PUBLICA",IF(VLOOKUP($C166,'Orçamento Base'!$D$11:$G$2116,3,FALSE)="INDEXADO",VLOOKUP(VLOOKUP($C165,'Orçamento Base'!$D$11:$G$2116,2,FALSE),'Index N_DESON.'!$A$9:$B$604,2),VLOOKUP($C166,'Orçamento Base'!$D$11:$G$2116,3,FALSE)))</f>
        <v>#N/A</v>
      </c>
      <c r="E166" s="208" t="e">
        <f>VLOOKUP($C166,'Orçamento Base'!$D$11:$S$1673,2,FALSE)</f>
        <v>#N/A</v>
      </c>
      <c r="F166" s="211">
        <f>Dados!$C$7</f>
        <v>44652</v>
      </c>
      <c r="G166" s="226" t="e">
        <f>VLOOKUP($C166,'Orçamento Base'!$D$11:$S$1673,4,FALSE)</f>
        <v>#N/A</v>
      </c>
      <c r="H166" s="377">
        <f>IFERROR(VLOOKUP($C166,'Orçamento Base'!$D$11:$S$1673,6,FALSE),0)</f>
        <v>0</v>
      </c>
      <c r="I166" s="208" t="e">
        <f>VLOOKUP($C166,'Orçamento Base'!$D$11:$S$1673,5,FALSE)</f>
        <v>#N/A</v>
      </c>
      <c r="J166" s="167" t="e">
        <f>IF(Comparativo!$E$6="Tabela Não Desonerada",VLOOKUP($C166,'Orçamento Base'!$D$11:$S$1673,12,FALSE),VLOOKUP($C166,#REF!,12,FALSE))</f>
        <v>#N/A</v>
      </c>
      <c r="K166" s="167">
        <f>IFERROR(IF(Comparativo!$E$6="Tabela Não Desonerada",VLOOKUP($C166,'Orçamento Base'!$D$11:$S$1673,16,FALSE),VLOOKUP($C166,#REF!,16,FALSE)),0)</f>
        <v>0</v>
      </c>
      <c r="L166" s="575" t="e">
        <f>IF(AND($D166="COMPOSICAO_PROPRIA",'Orçamento Base'!$N166="-"),"14,18%",IF(AND($D166="MERCADO",'Orçamento Base'!$N166="-"),"15,38%",IF(Comparativo!$E$6="Tabela Não Desonerada",VLOOKUP($C166,'Orçamento Base'!$D$11:$S$1673,11,FALSE),VLOOKUP($C166,#REF!,11,FALSE))))</f>
        <v>#N/A</v>
      </c>
      <c r="M166" s="209">
        <f>IF(Comparativo!$E$6="Tabela Não Desonerada",Encargos!$F$44,Encargos!$D$44)</f>
        <v>1.1122000000000001</v>
      </c>
      <c r="N166" s="320"/>
      <c r="O166" s="166" t="s">
        <v>101</v>
      </c>
      <c r="P166" s="321"/>
      <c r="Q166" s="166" t="s">
        <v>101</v>
      </c>
      <c r="R166" s="321"/>
      <c r="S166" s="322"/>
      <c r="T166" s="322"/>
    </row>
    <row r="167" spans="1:20">
      <c r="A167" s="207">
        <f>'Identificação-TCE'!$A$13</f>
        <v>1</v>
      </c>
      <c r="B167" s="168" t="e">
        <f>IF(AND(G167&lt;&gt;"",H167&gt;0,I167&lt;&gt;"",J167&lt;&gt;0,K167&lt;&gt;0),COUNT($B$11:B166)+1,"")</f>
        <v>#N/A</v>
      </c>
      <c r="C167" s="207">
        <f>IF('Orçamento Base'!$M166=0,0,'Orçamento Base'!$D166)</f>
        <v>0</v>
      </c>
      <c r="D167" s="212" t="e">
        <f>IF('Orçamento Base'!$F166=Aux.!$G$11,"CONTRATACAO_PUBLICA",IF(VLOOKUP($C167,'Orçamento Base'!$D$11:$G$2116,3,FALSE)="INDEXADO",VLOOKUP(VLOOKUP($C166,'Orçamento Base'!$D$11:$G$2116,2,FALSE),'Index N_DESON.'!$A$9:$B$604,2),VLOOKUP($C167,'Orçamento Base'!$D$11:$G$2116,3,FALSE)))</f>
        <v>#N/A</v>
      </c>
      <c r="E167" s="208" t="e">
        <f>VLOOKUP($C167,'Orçamento Base'!$D$11:$S$1673,2,FALSE)</f>
        <v>#N/A</v>
      </c>
      <c r="F167" s="211">
        <f>Dados!$C$7</f>
        <v>44652</v>
      </c>
      <c r="G167" s="226" t="e">
        <f>VLOOKUP($C167,'Orçamento Base'!$D$11:$S$1673,4,FALSE)</f>
        <v>#N/A</v>
      </c>
      <c r="H167" s="377">
        <f>IFERROR(VLOOKUP($C167,'Orçamento Base'!$D$11:$S$1673,6,FALSE),0)</f>
        <v>0</v>
      </c>
      <c r="I167" s="208" t="e">
        <f>VLOOKUP($C167,'Orçamento Base'!$D$11:$S$1673,5,FALSE)</f>
        <v>#N/A</v>
      </c>
      <c r="J167" s="167" t="e">
        <f>IF(Comparativo!$E$6="Tabela Não Desonerada",VLOOKUP($C167,'Orçamento Base'!$D$11:$S$1673,12,FALSE),VLOOKUP($C167,#REF!,12,FALSE))</f>
        <v>#N/A</v>
      </c>
      <c r="K167" s="167">
        <f>IFERROR(IF(Comparativo!$E$6="Tabela Não Desonerada",VLOOKUP($C167,'Orçamento Base'!$D$11:$S$1673,16,FALSE),VLOOKUP($C167,#REF!,16,FALSE)),0)</f>
        <v>0</v>
      </c>
      <c r="L167" s="575" t="e">
        <f>IF(AND($D167="COMPOSICAO_PROPRIA",'Orçamento Base'!$N167="-"),"14,18%",IF(AND($D167="MERCADO",'Orçamento Base'!$N167="-"),"15,38%",IF(Comparativo!$E$6="Tabela Não Desonerada",VLOOKUP($C167,'Orçamento Base'!$D$11:$S$1673,11,FALSE),VLOOKUP($C167,#REF!,11,FALSE))))</f>
        <v>#N/A</v>
      </c>
      <c r="M167" s="209">
        <f>IF(Comparativo!$E$6="Tabela Não Desonerada",Encargos!$F$44,Encargos!$D$44)</f>
        <v>1.1122000000000001</v>
      </c>
      <c r="N167" s="320"/>
      <c r="O167" s="166" t="s">
        <v>101</v>
      </c>
      <c r="P167" s="321"/>
      <c r="Q167" s="166" t="s">
        <v>101</v>
      </c>
      <c r="R167" s="321"/>
      <c r="S167" s="322"/>
      <c r="T167" s="322"/>
    </row>
    <row r="168" spans="1:20">
      <c r="A168" s="207">
        <f>'Identificação-TCE'!$A$13</f>
        <v>1</v>
      </c>
      <c r="B168" s="168" t="e">
        <f>IF(AND(G168&lt;&gt;"",H168&gt;0,I168&lt;&gt;"",J168&lt;&gt;0,K168&lt;&gt;0),COUNT($B$11:B167)+1,"")</f>
        <v>#N/A</v>
      </c>
      <c r="C168" s="207">
        <f>IF('Orçamento Base'!$M167=0,0,'Orçamento Base'!$D167)</f>
        <v>0</v>
      </c>
      <c r="D168" s="212" t="e">
        <f>IF('Orçamento Base'!$F167=Aux.!$G$11,"CONTRATACAO_PUBLICA",IF(VLOOKUP($C168,'Orçamento Base'!$D$11:$G$2116,3,FALSE)="INDEXADO",VLOOKUP(VLOOKUP($C167,'Orçamento Base'!$D$11:$G$2116,2,FALSE),'Index N_DESON.'!$A$9:$B$604,2),VLOOKUP($C168,'Orçamento Base'!$D$11:$G$2116,3,FALSE)))</f>
        <v>#N/A</v>
      </c>
      <c r="E168" s="208" t="e">
        <f>VLOOKUP($C168,'Orçamento Base'!$D$11:$S$1673,2,FALSE)</f>
        <v>#N/A</v>
      </c>
      <c r="F168" s="211">
        <f>Dados!$C$7</f>
        <v>44652</v>
      </c>
      <c r="G168" s="226" t="e">
        <f>VLOOKUP($C168,'Orçamento Base'!$D$11:$S$1673,4,FALSE)</f>
        <v>#N/A</v>
      </c>
      <c r="H168" s="377">
        <f>IFERROR(VLOOKUP($C168,'Orçamento Base'!$D$11:$S$1673,6,FALSE),0)</f>
        <v>0</v>
      </c>
      <c r="I168" s="208" t="e">
        <f>VLOOKUP($C168,'Orçamento Base'!$D$11:$S$1673,5,FALSE)</f>
        <v>#N/A</v>
      </c>
      <c r="J168" s="167" t="e">
        <f>IF(Comparativo!$E$6="Tabela Não Desonerada",VLOOKUP($C168,'Orçamento Base'!$D$11:$S$1673,12,FALSE),VLOOKUP($C168,#REF!,12,FALSE))</f>
        <v>#N/A</v>
      </c>
      <c r="K168" s="167">
        <f>IFERROR(IF(Comparativo!$E$6="Tabela Não Desonerada",VLOOKUP($C168,'Orçamento Base'!$D$11:$S$1673,16,FALSE),VLOOKUP($C168,#REF!,16,FALSE)),0)</f>
        <v>0</v>
      </c>
      <c r="L168" s="575" t="e">
        <f>IF(AND($D168="COMPOSICAO_PROPRIA",'Orçamento Base'!$N168="-"),"14,18%",IF(AND($D168="MERCADO",'Orçamento Base'!$N168="-"),"15,38%",IF(Comparativo!$E$6="Tabela Não Desonerada",VLOOKUP($C168,'Orçamento Base'!$D$11:$S$1673,11,FALSE),VLOOKUP($C168,#REF!,11,FALSE))))</f>
        <v>#N/A</v>
      </c>
      <c r="M168" s="209">
        <f>IF(Comparativo!$E$6="Tabela Não Desonerada",Encargos!$F$44,Encargos!$D$44)</f>
        <v>1.1122000000000001</v>
      </c>
      <c r="N168" s="320"/>
      <c r="O168" s="166" t="s">
        <v>101</v>
      </c>
      <c r="P168" s="321"/>
      <c r="Q168" s="166" t="s">
        <v>101</v>
      </c>
      <c r="R168" s="321"/>
      <c r="S168" s="322"/>
      <c r="T168" s="322"/>
    </row>
    <row r="169" spans="1:20">
      <c r="A169" s="207">
        <f>'Identificação-TCE'!$A$13</f>
        <v>1</v>
      </c>
      <c r="B169" s="168" t="e">
        <f>IF(AND(G169&lt;&gt;"",H169&gt;0,I169&lt;&gt;"",J169&lt;&gt;0,K169&lt;&gt;0),COUNT($B$11:B168)+1,"")</f>
        <v>#N/A</v>
      </c>
      <c r="C169" s="207">
        <f>IF('Orçamento Base'!$M168=0,0,'Orçamento Base'!$D168)</f>
        <v>0</v>
      </c>
      <c r="D169" s="212" t="e">
        <f>IF('Orçamento Base'!$F168=Aux.!$G$11,"CONTRATACAO_PUBLICA",IF(VLOOKUP($C169,'Orçamento Base'!$D$11:$G$2116,3,FALSE)="INDEXADO",VLOOKUP(VLOOKUP($C168,'Orçamento Base'!$D$11:$G$2116,2,FALSE),'Index N_DESON.'!$A$9:$B$604,2),VLOOKUP($C169,'Orçamento Base'!$D$11:$G$2116,3,FALSE)))</f>
        <v>#N/A</v>
      </c>
      <c r="E169" s="208" t="e">
        <f>VLOOKUP($C169,'Orçamento Base'!$D$11:$S$1673,2,FALSE)</f>
        <v>#N/A</v>
      </c>
      <c r="F169" s="211">
        <f>Dados!$C$7</f>
        <v>44652</v>
      </c>
      <c r="G169" s="226" t="e">
        <f>VLOOKUP($C169,'Orçamento Base'!$D$11:$S$1673,4,FALSE)</f>
        <v>#N/A</v>
      </c>
      <c r="H169" s="377">
        <f>IFERROR(VLOOKUP($C169,'Orçamento Base'!$D$11:$S$1673,6,FALSE),0)</f>
        <v>0</v>
      </c>
      <c r="I169" s="208" t="e">
        <f>VLOOKUP($C169,'Orçamento Base'!$D$11:$S$1673,5,FALSE)</f>
        <v>#N/A</v>
      </c>
      <c r="J169" s="167" t="e">
        <f>IF(Comparativo!$E$6="Tabela Não Desonerada",VLOOKUP($C169,'Orçamento Base'!$D$11:$S$1673,12,FALSE),VLOOKUP($C169,#REF!,12,FALSE))</f>
        <v>#N/A</v>
      </c>
      <c r="K169" s="167">
        <f>IFERROR(IF(Comparativo!$E$6="Tabela Não Desonerada",VLOOKUP($C169,'Orçamento Base'!$D$11:$S$1673,16,FALSE),VLOOKUP($C169,#REF!,16,FALSE)),0)</f>
        <v>0</v>
      </c>
      <c r="L169" s="575" t="e">
        <f>IF(AND($D169="COMPOSICAO_PROPRIA",'Orçamento Base'!$N169="-"),"14,18%",IF(AND($D169="MERCADO",'Orçamento Base'!$N169="-"),"15,38%",IF(Comparativo!$E$6="Tabela Não Desonerada",VLOOKUP($C169,'Orçamento Base'!$D$11:$S$1673,11,FALSE),VLOOKUP($C169,#REF!,11,FALSE))))</f>
        <v>#N/A</v>
      </c>
      <c r="M169" s="209">
        <f>IF(Comparativo!$E$6="Tabela Não Desonerada",Encargos!$F$44,Encargos!$D$44)</f>
        <v>1.1122000000000001</v>
      </c>
      <c r="N169" s="320"/>
      <c r="O169" s="166" t="s">
        <v>101</v>
      </c>
      <c r="P169" s="321"/>
      <c r="Q169" s="166" t="s">
        <v>101</v>
      </c>
      <c r="R169" s="321"/>
      <c r="S169" s="322"/>
      <c r="T169" s="322"/>
    </row>
    <row r="170" spans="1:20">
      <c r="A170" s="207">
        <f>'Identificação-TCE'!$A$13</f>
        <v>1</v>
      </c>
      <c r="B170" s="168" t="e">
        <f>IF(AND(G170&lt;&gt;"",H170&gt;0,I170&lt;&gt;"",J170&lt;&gt;0,K170&lt;&gt;0),COUNT($B$11:B169)+1,"")</f>
        <v>#N/A</v>
      </c>
      <c r="C170" s="207">
        <f>IF('Orçamento Base'!$M169=0,0,'Orçamento Base'!$D169)</f>
        <v>0</v>
      </c>
      <c r="D170" s="212" t="e">
        <f>IF('Orçamento Base'!$F169=Aux.!$G$11,"CONTRATACAO_PUBLICA",IF(VLOOKUP($C170,'Orçamento Base'!$D$11:$G$2116,3,FALSE)="INDEXADO",VLOOKUP(VLOOKUP($C169,'Orçamento Base'!$D$11:$G$2116,2,FALSE),'Index N_DESON.'!$A$9:$B$604,2),VLOOKUP($C170,'Orçamento Base'!$D$11:$G$2116,3,FALSE)))</f>
        <v>#N/A</v>
      </c>
      <c r="E170" s="208" t="e">
        <f>VLOOKUP($C170,'Orçamento Base'!$D$11:$S$1673,2,FALSE)</f>
        <v>#N/A</v>
      </c>
      <c r="F170" s="211">
        <f>Dados!$C$7</f>
        <v>44652</v>
      </c>
      <c r="G170" s="226" t="e">
        <f>VLOOKUP($C170,'Orçamento Base'!$D$11:$S$1673,4,FALSE)</f>
        <v>#N/A</v>
      </c>
      <c r="H170" s="377">
        <f>IFERROR(VLOOKUP($C170,'Orçamento Base'!$D$11:$S$1673,6,FALSE),0)</f>
        <v>0</v>
      </c>
      <c r="I170" s="208" t="e">
        <f>VLOOKUP($C170,'Orçamento Base'!$D$11:$S$1673,5,FALSE)</f>
        <v>#N/A</v>
      </c>
      <c r="J170" s="167" t="e">
        <f>IF(Comparativo!$E$6="Tabela Não Desonerada",VLOOKUP($C170,'Orçamento Base'!$D$11:$S$1673,12,FALSE),VLOOKUP($C170,#REF!,12,FALSE))</f>
        <v>#N/A</v>
      </c>
      <c r="K170" s="167">
        <f>IFERROR(IF(Comparativo!$E$6="Tabela Não Desonerada",VLOOKUP($C170,'Orçamento Base'!$D$11:$S$1673,16,FALSE),VLOOKUP($C170,#REF!,16,FALSE)),0)</f>
        <v>0</v>
      </c>
      <c r="L170" s="575" t="e">
        <f>IF(AND($D170="COMPOSICAO_PROPRIA",'Orçamento Base'!$N170="-"),"14,18%",IF(AND($D170="MERCADO",'Orçamento Base'!$N170="-"),"15,38%",IF(Comparativo!$E$6="Tabela Não Desonerada",VLOOKUP($C170,'Orçamento Base'!$D$11:$S$1673,11,FALSE),VLOOKUP($C170,#REF!,11,FALSE))))</f>
        <v>#N/A</v>
      </c>
      <c r="M170" s="209">
        <f>IF(Comparativo!$E$6="Tabela Não Desonerada",Encargos!$F$44,Encargos!$D$44)</f>
        <v>1.1122000000000001</v>
      </c>
      <c r="N170" s="320"/>
      <c r="O170" s="166" t="s">
        <v>101</v>
      </c>
      <c r="P170" s="321"/>
      <c r="Q170" s="166" t="s">
        <v>101</v>
      </c>
      <c r="R170" s="321"/>
      <c r="S170" s="322"/>
      <c r="T170" s="322"/>
    </row>
    <row r="171" spans="1:20">
      <c r="A171" s="207">
        <f>'Identificação-TCE'!$A$13</f>
        <v>1</v>
      </c>
      <c r="B171" s="168" t="e">
        <f>IF(AND(G171&lt;&gt;"",H171&gt;0,I171&lt;&gt;"",J171&lt;&gt;0,K171&lt;&gt;0),COUNT($B$11:B170)+1,"")</f>
        <v>#N/A</v>
      </c>
      <c r="C171" s="207">
        <f>IF('Orçamento Base'!$M170=0,0,'Orçamento Base'!$D170)</f>
        <v>0</v>
      </c>
      <c r="D171" s="212" t="e">
        <f>IF('Orçamento Base'!$F170=Aux.!$G$11,"CONTRATACAO_PUBLICA",IF(VLOOKUP($C171,'Orçamento Base'!$D$11:$G$2116,3,FALSE)="INDEXADO",VLOOKUP(VLOOKUP($C170,'Orçamento Base'!$D$11:$G$2116,2,FALSE),'Index N_DESON.'!$A$9:$B$604,2),VLOOKUP($C171,'Orçamento Base'!$D$11:$G$2116,3,FALSE)))</f>
        <v>#N/A</v>
      </c>
      <c r="E171" s="208" t="e">
        <f>VLOOKUP($C171,'Orçamento Base'!$D$11:$S$1673,2,FALSE)</f>
        <v>#N/A</v>
      </c>
      <c r="F171" s="211">
        <f>Dados!$C$7</f>
        <v>44652</v>
      </c>
      <c r="G171" s="226" t="e">
        <f>VLOOKUP($C171,'Orçamento Base'!$D$11:$S$1673,4,FALSE)</f>
        <v>#N/A</v>
      </c>
      <c r="H171" s="377">
        <f>IFERROR(VLOOKUP($C171,'Orçamento Base'!$D$11:$S$1673,6,FALSE),0)</f>
        <v>0</v>
      </c>
      <c r="I171" s="208" t="e">
        <f>VLOOKUP($C171,'Orçamento Base'!$D$11:$S$1673,5,FALSE)</f>
        <v>#N/A</v>
      </c>
      <c r="J171" s="167" t="e">
        <f>IF(Comparativo!$E$6="Tabela Não Desonerada",VLOOKUP($C171,'Orçamento Base'!$D$11:$S$1673,12,FALSE),VLOOKUP($C171,#REF!,12,FALSE))</f>
        <v>#N/A</v>
      </c>
      <c r="K171" s="167">
        <f>IFERROR(IF(Comparativo!$E$6="Tabela Não Desonerada",VLOOKUP($C171,'Orçamento Base'!$D$11:$S$1673,16,FALSE),VLOOKUP($C171,#REF!,16,FALSE)),0)</f>
        <v>0</v>
      </c>
      <c r="L171" s="575" t="e">
        <f>IF(AND($D171="COMPOSICAO_PROPRIA",'Orçamento Base'!$N171="-"),"14,18%",IF(AND($D171="MERCADO",'Orçamento Base'!$N171="-"),"15,38%",IF(Comparativo!$E$6="Tabela Não Desonerada",VLOOKUP($C171,'Orçamento Base'!$D$11:$S$1673,11,FALSE),VLOOKUP($C171,#REF!,11,FALSE))))</f>
        <v>#N/A</v>
      </c>
      <c r="M171" s="209">
        <f>IF(Comparativo!$E$6="Tabela Não Desonerada",Encargos!$F$44,Encargos!$D$44)</f>
        <v>1.1122000000000001</v>
      </c>
      <c r="N171" s="320"/>
      <c r="O171" s="166" t="s">
        <v>101</v>
      </c>
      <c r="P171" s="321"/>
      <c r="Q171" s="166" t="s">
        <v>101</v>
      </c>
      <c r="R171" s="321"/>
      <c r="S171" s="322"/>
      <c r="T171" s="322"/>
    </row>
    <row r="172" spans="1:20">
      <c r="A172" s="207">
        <f>'Identificação-TCE'!$A$13</f>
        <v>1</v>
      </c>
      <c r="B172" s="168" t="e">
        <f>IF(AND(G172&lt;&gt;"",H172&gt;0,I172&lt;&gt;"",J172&lt;&gt;0,K172&lt;&gt;0),COUNT($B$11:B171)+1,"")</f>
        <v>#N/A</v>
      </c>
      <c r="C172" s="207">
        <f>IF('Orçamento Base'!$M171=0,0,'Orçamento Base'!$D171)</f>
        <v>0</v>
      </c>
      <c r="D172" s="212" t="e">
        <f>IF('Orçamento Base'!$F171=Aux.!$G$11,"CONTRATACAO_PUBLICA",IF(VLOOKUP($C172,'Orçamento Base'!$D$11:$G$2116,3,FALSE)="INDEXADO",VLOOKUP(VLOOKUP($C171,'Orçamento Base'!$D$11:$G$2116,2,FALSE),'Index N_DESON.'!$A$9:$B$604,2),VLOOKUP($C172,'Orçamento Base'!$D$11:$G$2116,3,FALSE)))</f>
        <v>#N/A</v>
      </c>
      <c r="E172" s="208" t="e">
        <f>VLOOKUP($C172,'Orçamento Base'!$D$11:$S$1673,2,FALSE)</f>
        <v>#N/A</v>
      </c>
      <c r="F172" s="211">
        <f>Dados!$C$7</f>
        <v>44652</v>
      </c>
      <c r="G172" s="226" t="e">
        <f>VLOOKUP($C172,'Orçamento Base'!$D$11:$S$1673,4,FALSE)</f>
        <v>#N/A</v>
      </c>
      <c r="H172" s="377">
        <f>IFERROR(VLOOKUP($C172,'Orçamento Base'!$D$11:$S$1673,6,FALSE),0)</f>
        <v>0</v>
      </c>
      <c r="I172" s="208" t="e">
        <f>VLOOKUP($C172,'Orçamento Base'!$D$11:$S$1673,5,FALSE)</f>
        <v>#N/A</v>
      </c>
      <c r="J172" s="167" t="e">
        <f>IF(Comparativo!$E$6="Tabela Não Desonerada",VLOOKUP($C172,'Orçamento Base'!$D$11:$S$1673,12,FALSE),VLOOKUP($C172,#REF!,12,FALSE))</f>
        <v>#N/A</v>
      </c>
      <c r="K172" s="167">
        <f>IFERROR(IF(Comparativo!$E$6="Tabela Não Desonerada",VLOOKUP($C172,'Orçamento Base'!$D$11:$S$1673,16,FALSE),VLOOKUP($C172,#REF!,16,FALSE)),0)</f>
        <v>0</v>
      </c>
      <c r="L172" s="575" t="e">
        <f>IF(AND($D172="COMPOSICAO_PROPRIA",'Orçamento Base'!$N172="-"),"14,18%",IF(AND($D172="MERCADO",'Orçamento Base'!$N172="-"),"15,38%",IF(Comparativo!$E$6="Tabela Não Desonerada",VLOOKUP($C172,'Orçamento Base'!$D$11:$S$1673,11,FALSE),VLOOKUP($C172,#REF!,11,FALSE))))</f>
        <v>#N/A</v>
      </c>
      <c r="M172" s="209">
        <f>IF(Comparativo!$E$6="Tabela Não Desonerada",Encargos!$F$44,Encargos!$D$44)</f>
        <v>1.1122000000000001</v>
      </c>
      <c r="N172" s="320"/>
      <c r="O172" s="166" t="s">
        <v>101</v>
      </c>
      <c r="P172" s="321"/>
      <c r="Q172" s="166" t="s">
        <v>101</v>
      </c>
      <c r="R172" s="321"/>
      <c r="S172" s="322"/>
      <c r="T172" s="322"/>
    </row>
    <row r="173" spans="1:20">
      <c r="A173" s="207">
        <f>'Identificação-TCE'!$A$13</f>
        <v>1</v>
      </c>
      <c r="B173" s="168" t="e">
        <f>IF(AND(G173&lt;&gt;"",H173&gt;0,I173&lt;&gt;"",J173&lt;&gt;0,K173&lt;&gt;0),COUNT($B$11:B172)+1,"")</f>
        <v>#N/A</v>
      </c>
      <c r="C173" s="207">
        <f>IF('Orçamento Base'!$M172=0,0,'Orçamento Base'!$D172)</f>
        <v>0</v>
      </c>
      <c r="D173" s="212" t="e">
        <f>IF('Orçamento Base'!$F172=Aux.!$G$11,"CONTRATACAO_PUBLICA",IF(VLOOKUP($C173,'Orçamento Base'!$D$11:$G$2116,3,FALSE)="INDEXADO",VLOOKUP(VLOOKUP($C172,'Orçamento Base'!$D$11:$G$2116,2,FALSE),'Index N_DESON.'!$A$9:$B$604,2),VLOOKUP($C173,'Orçamento Base'!$D$11:$G$2116,3,FALSE)))</f>
        <v>#N/A</v>
      </c>
      <c r="E173" s="208" t="e">
        <f>VLOOKUP($C173,'Orçamento Base'!$D$11:$S$1673,2,FALSE)</f>
        <v>#N/A</v>
      </c>
      <c r="F173" s="211">
        <f>Dados!$C$7</f>
        <v>44652</v>
      </c>
      <c r="G173" s="226" t="e">
        <f>VLOOKUP($C173,'Orçamento Base'!$D$11:$S$1673,4,FALSE)</f>
        <v>#N/A</v>
      </c>
      <c r="H173" s="377">
        <f>IFERROR(VLOOKUP($C173,'Orçamento Base'!$D$11:$S$1673,6,FALSE),0)</f>
        <v>0</v>
      </c>
      <c r="I173" s="208" t="e">
        <f>VLOOKUP($C173,'Orçamento Base'!$D$11:$S$1673,5,FALSE)</f>
        <v>#N/A</v>
      </c>
      <c r="J173" s="167" t="e">
        <f>IF(Comparativo!$E$6="Tabela Não Desonerada",VLOOKUP($C173,'Orçamento Base'!$D$11:$S$1673,12,FALSE),VLOOKUP($C173,#REF!,12,FALSE))</f>
        <v>#N/A</v>
      </c>
      <c r="K173" s="167">
        <f>IFERROR(IF(Comparativo!$E$6="Tabela Não Desonerada",VLOOKUP($C173,'Orçamento Base'!$D$11:$S$1673,16,FALSE),VLOOKUP($C173,#REF!,16,FALSE)),0)</f>
        <v>0</v>
      </c>
      <c r="L173" s="575" t="e">
        <f>IF(AND($D173="COMPOSICAO_PROPRIA",'Orçamento Base'!$N173="-"),"14,18%",IF(AND($D173="MERCADO",'Orçamento Base'!$N173="-"),"15,38%",IF(Comparativo!$E$6="Tabela Não Desonerada",VLOOKUP($C173,'Orçamento Base'!$D$11:$S$1673,11,FALSE),VLOOKUP($C173,#REF!,11,FALSE))))</f>
        <v>#N/A</v>
      </c>
      <c r="M173" s="209">
        <f>IF(Comparativo!$E$6="Tabela Não Desonerada",Encargos!$F$44,Encargos!$D$44)</f>
        <v>1.1122000000000001</v>
      </c>
      <c r="N173" s="320"/>
      <c r="O173" s="166" t="s">
        <v>101</v>
      </c>
      <c r="P173" s="321"/>
      <c r="Q173" s="166" t="s">
        <v>101</v>
      </c>
      <c r="R173" s="321"/>
      <c r="S173" s="322"/>
      <c r="T173" s="322"/>
    </row>
    <row r="174" spans="1:20">
      <c r="A174" s="207">
        <f>'Identificação-TCE'!$A$13</f>
        <v>1</v>
      </c>
      <c r="B174" s="168" t="e">
        <f>IF(AND(G174&lt;&gt;"",H174&gt;0,I174&lt;&gt;"",J174&lt;&gt;0,K174&lt;&gt;0),COUNT($B$11:B173)+1,"")</f>
        <v>#N/A</v>
      </c>
      <c r="C174" s="207">
        <f>IF('Orçamento Base'!$M173=0,0,'Orçamento Base'!$D173)</f>
        <v>0</v>
      </c>
      <c r="D174" s="212" t="e">
        <f>IF('Orçamento Base'!$F173=Aux.!$G$11,"CONTRATACAO_PUBLICA",IF(VLOOKUP($C174,'Orçamento Base'!$D$11:$G$2116,3,FALSE)="INDEXADO",VLOOKUP(VLOOKUP($C173,'Orçamento Base'!$D$11:$G$2116,2,FALSE),'Index N_DESON.'!$A$9:$B$604,2),VLOOKUP($C174,'Orçamento Base'!$D$11:$G$2116,3,FALSE)))</f>
        <v>#N/A</v>
      </c>
      <c r="E174" s="208" t="e">
        <f>VLOOKUP($C174,'Orçamento Base'!$D$11:$S$1673,2,FALSE)</f>
        <v>#N/A</v>
      </c>
      <c r="F174" s="211">
        <f>Dados!$C$7</f>
        <v>44652</v>
      </c>
      <c r="G174" s="226" t="e">
        <f>VLOOKUP($C174,'Orçamento Base'!$D$11:$S$1673,4,FALSE)</f>
        <v>#N/A</v>
      </c>
      <c r="H174" s="377">
        <f>IFERROR(VLOOKUP($C174,'Orçamento Base'!$D$11:$S$1673,6,FALSE),0)</f>
        <v>0</v>
      </c>
      <c r="I174" s="208" t="e">
        <f>VLOOKUP($C174,'Orçamento Base'!$D$11:$S$1673,5,FALSE)</f>
        <v>#N/A</v>
      </c>
      <c r="J174" s="167" t="e">
        <f>IF(Comparativo!$E$6="Tabela Não Desonerada",VLOOKUP($C174,'Orçamento Base'!$D$11:$S$1673,12,FALSE),VLOOKUP($C174,#REF!,12,FALSE))</f>
        <v>#N/A</v>
      </c>
      <c r="K174" s="167">
        <f>IFERROR(IF(Comparativo!$E$6="Tabela Não Desonerada",VLOOKUP($C174,'Orçamento Base'!$D$11:$S$1673,16,FALSE),VLOOKUP($C174,#REF!,16,FALSE)),0)</f>
        <v>0</v>
      </c>
      <c r="L174" s="575" t="e">
        <f>IF(AND($D174="COMPOSICAO_PROPRIA",'Orçamento Base'!$N174="-"),"14,18%",IF(AND($D174="MERCADO",'Orçamento Base'!$N174="-"),"15,38%",IF(Comparativo!$E$6="Tabela Não Desonerada",VLOOKUP($C174,'Orçamento Base'!$D$11:$S$1673,11,FALSE),VLOOKUP($C174,#REF!,11,FALSE))))</f>
        <v>#N/A</v>
      </c>
      <c r="M174" s="209">
        <f>IF(Comparativo!$E$6="Tabela Não Desonerada",Encargos!$F$44,Encargos!$D$44)</f>
        <v>1.1122000000000001</v>
      </c>
      <c r="N174" s="320"/>
      <c r="O174" s="166" t="s">
        <v>101</v>
      </c>
      <c r="P174" s="321"/>
      <c r="Q174" s="166" t="s">
        <v>101</v>
      </c>
      <c r="R174" s="321"/>
      <c r="S174" s="322"/>
      <c r="T174" s="322"/>
    </row>
    <row r="175" spans="1:20">
      <c r="A175" s="207">
        <f>'Identificação-TCE'!$A$13</f>
        <v>1</v>
      </c>
      <c r="B175" s="168" t="e">
        <f>IF(AND(G175&lt;&gt;"",H175&gt;0,I175&lt;&gt;"",J175&lt;&gt;0,K175&lt;&gt;0),COUNT($B$11:B174)+1,"")</f>
        <v>#N/A</v>
      </c>
      <c r="C175" s="207">
        <f>IF('Orçamento Base'!$M174=0,0,'Orçamento Base'!$D174)</f>
        <v>0</v>
      </c>
      <c r="D175" s="212" t="e">
        <f>IF('Orçamento Base'!$F174=Aux.!$G$11,"CONTRATACAO_PUBLICA",IF(VLOOKUP($C175,'Orçamento Base'!$D$11:$G$2116,3,FALSE)="INDEXADO",VLOOKUP(VLOOKUP($C174,'Orçamento Base'!$D$11:$G$2116,2,FALSE),'Index N_DESON.'!$A$9:$B$604,2),VLOOKUP($C175,'Orçamento Base'!$D$11:$G$2116,3,FALSE)))</f>
        <v>#N/A</v>
      </c>
      <c r="E175" s="208" t="e">
        <f>VLOOKUP($C175,'Orçamento Base'!$D$11:$S$1673,2,FALSE)</f>
        <v>#N/A</v>
      </c>
      <c r="F175" s="211">
        <f>Dados!$C$7</f>
        <v>44652</v>
      </c>
      <c r="G175" s="226" t="e">
        <f>VLOOKUP($C175,'Orçamento Base'!$D$11:$S$1673,4,FALSE)</f>
        <v>#N/A</v>
      </c>
      <c r="H175" s="377">
        <f>IFERROR(VLOOKUP($C175,'Orçamento Base'!$D$11:$S$1673,6,FALSE),0)</f>
        <v>0</v>
      </c>
      <c r="I175" s="208" t="e">
        <f>VLOOKUP($C175,'Orçamento Base'!$D$11:$S$1673,5,FALSE)</f>
        <v>#N/A</v>
      </c>
      <c r="J175" s="167" t="e">
        <f>IF(Comparativo!$E$6="Tabela Não Desonerada",VLOOKUP($C175,'Orçamento Base'!$D$11:$S$1673,12,FALSE),VLOOKUP($C175,#REF!,12,FALSE))</f>
        <v>#N/A</v>
      </c>
      <c r="K175" s="167">
        <f>IFERROR(IF(Comparativo!$E$6="Tabela Não Desonerada",VLOOKUP($C175,'Orçamento Base'!$D$11:$S$1673,16,FALSE),VLOOKUP($C175,#REF!,16,FALSE)),0)</f>
        <v>0</v>
      </c>
      <c r="L175" s="575" t="e">
        <f>IF(AND($D175="COMPOSICAO_PROPRIA",'Orçamento Base'!$N175="-"),"14,18%",IF(AND($D175="MERCADO",'Orçamento Base'!$N175="-"),"15,38%",IF(Comparativo!$E$6="Tabela Não Desonerada",VLOOKUP($C175,'Orçamento Base'!$D$11:$S$1673,11,FALSE),VLOOKUP($C175,#REF!,11,FALSE))))</f>
        <v>#N/A</v>
      </c>
      <c r="M175" s="209">
        <f>IF(Comparativo!$E$6="Tabela Não Desonerada",Encargos!$F$44,Encargos!$D$44)</f>
        <v>1.1122000000000001</v>
      </c>
      <c r="N175" s="320"/>
      <c r="O175" s="166" t="s">
        <v>101</v>
      </c>
      <c r="P175" s="321"/>
      <c r="Q175" s="166" t="s">
        <v>101</v>
      </c>
      <c r="R175" s="321"/>
      <c r="S175" s="322"/>
      <c r="T175" s="322"/>
    </row>
    <row r="176" spans="1:20">
      <c r="A176" s="207">
        <f>'Identificação-TCE'!$A$13</f>
        <v>1</v>
      </c>
      <c r="B176" s="168" t="e">
        <f>IF(AND(G176&lt;&gt;"",H176&gt;0,I176&lt;&gt;"",J176&lt;&gt;0,K176&lt;&gt;0),COUNT($B$11:B175)+1,"")</f>
        <v>#N/A</v>
      </c>
      <c r="C176" s="207">
        <f>IF('Orçamento Base'!$M175=0,0,'Orçamento Base'!$D175)</f>
        <v>0</v>
      </c>
      <c r="D176" s="212" t="e">
        <f>IF('Orçamento Base'!$F175=Aux.!$G$11,"CONTRATACAO_PUBLICA",IF(VLOOKUP($C176,'Orçamento Base'!$D$11:$G$2116,3,FALSE)="INDEXADO",VLOOKUP(VLOOKUP($C175,'Orçamento Base'!$D$11:$G$2116,2,FALSE),'Index N_DESON.'!$A$9:$B$604,2),VLOOKUP($C176,'Orçamento Base'!$D$11:$G$2116,3,FALSE)))</f>
        <v>#N/A</v>
      </c>
      <c r="E176" s="208" t="e">
        <f>VLOOKUP($C176,'Orçamento Base'!$D$11:$S$1673,2,FALSE)</f>
        <v>#N/A</v>
      </c>
      <c r="F176" s="211">
        <f>Dados!$C$7</f>
        <v>44652</v>
      </c>
      <c r="G176" s="226" t="e">
        <f>VLOOKUP($C176,'Orçamento Base'!$D$11:$S$1673,4,FALSE)</f>
        <v>#N/A</v>
      </c>
      <c r="H176" s="377">
        <f>IFERROR(VLOOKUP($C176,'Orçamento Base'!$D$11:$S$1673,6,FALSE),0)</f>
        <v>0</v>
      </c>
      <c r="I176" s="208" t="e">
        <f>VLOOKUP($C176,'Orçamento Base'!$D$11:$S$1673,5,FALSE)</f>
        <v>#N/A</v>
      </c>
      <c r="J176" s="167" t="e">
        <f>IF(Comparativo!$E$6="Tabela Não Desonerada",VLOOKUP($C176,'Orçamento Base'!$D$11:$S$1673,12,FALSE),VLOOKUP($C176,#REF!,12,FALSE))</f>
        <v>#N/A</v>
      </c>
      <c r="K176" s="167">
        <f>IFERROR(IF(Comparativo!$E$6="Tabela Não Desonerada",VLOOKUP($C176,'Orçamento Base'!$D$11:$S$1673,16,FALSE),VLOOKUP($C176,#REF!,16,FALSE)),0)</f>
        <v>0</v>
      </c>
      <c r="L176" s="575" t="e">
        <f>IF(AND($D176="COMPOSICAO_PROPRIA",'Orçamento Base'!$N176="-"),"14,18%",IF(AND($D176="MERCADO",'Orçamento Base'!$N176="-"),"15,38%",IF(Comparativo!$E$6="Tabela Não Desonerada",VLOOKUP($C176,'Orçamento Base'!$D$11:$S$1673,11,FALSE),VLOOKUP($C176,#REF!,11,FALSE))))</f>
        <v>#N/A</v>
      </c>
      <c r="M176" s="209">
        <f>IF(Comparativo!$E$6="Tabela Não Desonerada",Encargos!$F$44,Encargos!$D$44)</f>
        <v>1.1122000000000001</v>
      </c>
      <c r="N176" s="320"/>
      <c r="O176" s="166" t="s">
        <v>101</v>
      </c>
      <c r="P176" s="321"/>
      <c r="Q176" s="166" t="s">
        <v>101</v>
      </c>
      <c r="R176" s="321"/>
      <c r="S176" s="322"/>
      <c r="T176" s="322"/>
    </row>
    <row r="177" spans="1:20">
      <c r="A177" s="207">
        <f>'Identificação-TCE'!$A$13</f>
        <v>1</v>
      </c>
      <c r="B177" s="168" t="e">
        <f>IF(AND(G177&lt;&gt;"",H177&gt;0,I177&lt;&gt;"",J177&lt;&gt;0,K177&lt;&gt;0),COUNT($B$11:B176)+1,"")</f>
        <v>#N/A</v>
      </c>
      <c r="C177" s="207">
        <f>IF('Orçamento Base'!$M176=0,0,'Orçamento Base'!$D176)</f>
        <v>0</v>
      </c>
      <c r="D177" s="212" t="e">
        <f>IF('Orçamento Base'!$F176=Aux.!$G$11,"CONTRATACAO_PUBLICA",IF(VLOOKUP($C177,'Orçamento Base'!$D$11:$G$2116,3,FALSE)="INDEXADO",VLOOKUP(VLOOKUP($C176,'Orçamento Base'!$D$11:$G$2116,2,FALSE),'Index N_DESON.'!$A$9:$B$604,2),VLOOKUP($C177,'Orçamento Base'!$D$11:$G$2116,3,FALSE)))</f>
        <v>#N/A</v>
      </c>
      <c r="E177" s="208" t="e">
        <f>VLOOKUP($C177,'Orçamento Base'!$D$11:$S$1673,2,FALSE)</f>
        <v>#N/A</v>
      </c>
      <c r="F177" s="211">
        <f>Dados!$C$7</f>
        <v>44652</v>
      </c>
      <c r="G177" s="226" t="e">
        <f>VLOOKUP($C177,'Orçamento Base'!$D$11:$S$1673,4,FALSE)</f>
        <v>#N/A</v>
      </c>
      <c r="H177" s="377">
        <f>IFERROR(VLOOKUP($C177,'Orçamento Base'!$D$11:$S$1673,6,FALSE),0)</f>
        <v>0</v>
      </c>
      <c r="I177" s="208" t="e">
        <f>VLOOKUP($C177,'Orçamento Base'!$D$11:$S$1673,5,FALSE)</f>
        <v>#N/A</v>
      </c>
      <c r="J177" s="167" t="e">
        <f>IF(Comparativo!$E$6="Tabela Não Desonerada",VLOOKUP($C177,'Orçamento Base'!$D$11:$S$1673,12,FALSE),VLOOKUP($C177,#REF!,12,FALSE))</f>
        <v>#N/A</v>
      </c>
      <c r="K177" s="167">
        <f>IFERROR(IF(Comparativo!$E$6="Tabela Não Desonerada",VLOOKUP($C177,'Orçamento Base'!$D$11:$S$1673,16,FALSE),VLOOKUP($C177,#REF!,16,FALSE)),0)</f>
        <v>0</v>
      </c>
      <c r="L177" s="575" t="e">
        <f>IF(AND($D177="COMPOSICAO_PROPRIA",'Orçamento Base'!$N177="-"),"14,18%",IF(AND($D177="MERCADO",'Orçamento Base'!$N177="-"),"15,38%",IF(Comparativo!$E$6="Tabela Não Desonerada",VLOOKUP($C177,'Orçamento Base'!$D$11:$S$1673,11,FALSE),VLOOKUP($C177,#REF!,11,FALSE))))</f>
        <v>#N/A</v>
      </c>
      <c r="M177" s="209">
        <f>IF(Comparativo!$E$6="Tabela Não Desonerada",Encargos!$F$44,Encargos!$D$44)</f>
        <v>1.1122000000000001</v>
      </c>
      <c r="N177" s="320"/>
      <c r="O177" s="166" t="s">
        <v>101</v>
      </c>
      <c r="P177" s="321"/>
      <c r="Q177" s="166" t="s">
        <v>101</v>
      </c>
      <c r="R177" s="321"/>
      <c r="S177" s="322"/>
      <c r="T177" s="322"/>
    </row>
    <row r="178" spans="1:20">
      <c r="A178" s="207">
        <f>'Identificação-TCE'!$A$13</f>
        <v>1</v>
      </c>
      <c r="B178" s="168" t="e">
        <f>IF(AND(G178&lt;&gt;"",H178&gt;0,I178&lt;&gt;"",J178&lt;&gt;0,K178&lt;&gt;0),COUNT($B$11:B177)+1,"")</f>
        <v>#N/A</v>
      </c>
      <c r="C178" s="207">
        <f>IF('Orçamento Base'!$M177=0,0,'Orçamento Base'!$D177)</f>
        <v>0</v>
      </c>
      <c r="D178" s="212" t="e">
        <f>IF('Orçamento Base'!$F177=Aux.!$G$11,"CONTRATACAO_PUBLICA",IF(VLOOKUP($C178,'Orçamento Base'!$D$11:$G$2116,3,FALSE)="INDEXADO",VLOOKUP(VLOOKUP($C177,'Orçamento Base'!$D$11:$G$2116,2,FALSE),'Index N_DESON.'!$A$9:$B$604,2),VLOOKUP($C178,'Orçamento Base'!$D$11:$G$2116,3,FALSE)))</f>
        <v>#N/A</v>
      </c>
      <c r="E178" s="208" t="e">
        <f>VLOOKUP($C178,'Orçamento Base'!$D$11:$S$1673,2,FALSE)</f>
        <v>#N/A</v>
      </c>
      <c r="F178" s="211">
        <f>Dados!$C$7</f>
        <v>44652</v>
      </c>
      <c r="G178" s="226" t="e">
        <f>VLOOKUP($C178,'Orçamento Base'!$D$11:$S$1673,4,FALSE)</f>
        <v>#N/A</v>
      </c>
      <c r="H178" s="377">
        <f>IFERROR(VLOOKUP($C178,'Orçamento Base'!$D$11:$S$1673,6,FALSE),0)</f>
        <v>0</v>
      </c>
      <c r="I178" s="208" t="e">
        <f>VLOOKUP($C178,'Orçamento Base'!$D$11:$S$1673,5,FALSE)</f>
        <v>#N/A</v>
      </c>
      <c r="J178" s="167" t="e">
        <f>IF(Comparativo!$E$6="Tabela Não Desonerada",VLOOKUP($C178,'Orçamento Base'!$D$11:$S$1673,12,FALSE),VLOOKUP($C178,#REF!,12,FALSE))</f>
        <v>#N/A</v>
      </c>
      <c r="K178" s="167">
        <f>IFERROR(IF(Comparativo!$E$6="Tabela Não Desonerada",VLOOKUP($C178,'Orçamento Base'!$D$11:$S$1673,16,FALSE),VLOOKUP($C178,#REF!,16,FALSE)),0)</f>
        <v>0</v>
      </c>
      <c r="L178" s="575" t="e">
        <f>IF(AND($D178="COMPOSICAO_PROPRIA",'Orçamento Base'!$N178="-"),"14,18%",IF(AND($D178="MERCADO",'Orçamento Base'!$N178="-"),"15,38%",IF(Comparativo!$E$6="Tabela Não Desonerada",VLOOKUP($C178,'Orçamento Base'!$D$11:$S$1673,11,FALSE),VLOOKUP($C178,#REF!,11,FALSE))))</f>
        <v>#N/A</v>
      </c>
      <c r="M178" s="209">
        <f>IF(Comparativo!$E$6="Tabela Não Desonerada",Encargos!$F$44,Encargos!$D$44)</f>
        <v>1.1122000000000001</v>
      </c>
      <c r="N178" s="320"/>
      <c r="O178" s="166" t="s">
        <v>101</v>
      </c>
      <c r="P178" s="321"/>
      <c r="Q178" s="166" t="s">
        <v>101</v>
      </c>
      <c r="R178" s="321"/>
      <c r="S178" s="322"/>
      <c r="T178" s="322"/>
    </row>
    <row r="179" spans="1:20">
      <c r="A179" s="207">
        <f>'Identificação-TCE'!$A$13</f>
        <v>1</v>
      </c>
      <c r="B179" s="168" t="e">
        <f>IF(AND(G179&lt;&gt;"",H179&gt;0,I179&lt;&gt;"",J179&lt;&gt;0,K179&lt;&gt;0),COUNT($B$11:B178)+1,"")</f>
        <v>#N/A</v>
      </c>
      <c r="C179" s="207">
        <f>IF('Orçamento Base'!$M178=0,0,'Orçamento Base'!$D178)</f>
        <v>0</v>
      </c>
      <c r="D179" s="212" t="e">
        <f>IF('Orçamento Base'!$F178=Aux.!$G$11,"CONTRATACAO_PUBLICA",IF(VLOOKUP($C179,'Orçamento Base'!$D$11:$G$2116,3,FALSE)="INDEXADO",VLOOKUP(VLOOKUP($C178,'Orçamento Base'!$D$11:$G$2116,2,FALSE),'Index N_DESON.'!$A$9:$B$604,2),VLOOKUP($C179,'Orçamento Base'!$D$11:$G$2116,3,FALSE)))</f>
        <v>#N/A</v>
      </c>
      <c r="E179" s="208" t="e">
        <f>VLOOKUP($C179,'Orçamento Base'!$D$11:$S$1673,2,FALSE)</f>
        <v>#N/A</v>
      </c>
      <c r="F179" s="211">
        <f>Dados!$C$7</f>
        <v>44652</v>
      </c>
      <c r="G179" s="226" t="e">
        <f>VLOOKUP($C179,'Orçamento Base'!$D$11:$S$1673,4,FALSE)</f>
        <v>#N/A</v>
      </c>
      <c r="H179" s="377">
        <f>IFERROR(VLOOKUP($C179,'Orçamento Base'!$D$11:$S$1673,6,FALSE),0)</f>
        <v>0</v>
      </c>
      <c r="I179" s="208" t="e">
        <f>VLOOKUP($C179,'Orçamento Base'!$D$11:$S$1673,5,FALSE)</f>
        <v>#N/A</v>
      </c>
      <c r="J179" s="167" t="e">
        <f>IF(Comparativo!$E$6="Tabela Não Desonerada",VLOOKUP($C179,'Orçamento Base'!$D$11:$S$1673,12,FALSE),VLOOKUP($C179,#REF!,12,FALSE))</f>
        <v>#N/A</v>
      </c>
      <c r="K179" s="167">
        <f>IFERROR(IF(Comparativo!$E$6="Tabela Não Desonerada",VLOOKUP($C179,'Orçamento Base'!$D$11:$S$1673,16,FALSE),VLOOKUP($C179,#REF!,16,FALSE)),0)</f>
        <v>0</v>
      </c>
      <c r="L179" s="575" t="e">
        <f>IF(AND($D179="COMPOSICAO_PROPRIA",'Orçamento Base'!$N179="-"),"14,18%",IF(AND($D179="MERCADO",'Orçamento Base'!$N179="-"),"15,38%",IF(Comparativo!$E$6="Tabela Não Desonerada",VLOOKUP($C179,'Orçamento Base'!$D$11:$S$1673,11,FALSE),VLOOKUP($C179,#REF!,11,FALSE))))</f>
        <v>#N/A</v>
      </c>
      <c r="M179" s="209">
        <f>IF(Comparativo!$E$6="Tabela Não Desonerada",Encargos!$F$44,Encargos!$D$44)</f>
        <v>1.1122000000000001</v>
      </c>
      <c r="N179" s="320"/>
      <c r="O179" s="166" t="s">
        <v>101</v>
      </c>
      <c r="P179" s="321"/>
      <c r="Q179" s="166" t="s">
        <v>101</v>
      </c>
      <c r="R179" s="321"/>
      <c r="S179" s="322"/>
      <c r="T179" s="322"/>
    </row>
    <row r="180" spans="1:20">
      <c r="A180" s="207">
        <f>'Identificação-TCE'!$A$13</f>
        <v>1</v>
      </c>
      <c r="B180" s="168" t="e">
        <f>IF(AND(G180&lt;&gt;"",H180&gt;0,I180&lt;&gt;"",J180&lt;&gt;0,K180&lt;&gt;0),COUNT($B$11:B179)+1,"")</f>
        <v>#N/A</v>
      </c>
      <c r="C180" s="207">
        <f>IF('Orçamento Base'!$M179=0,0,'Orçamento Base'!$D179)</f>
        <v>0</v>
      </c>
      <c r="D180" s="212" t="e">
        <f>IF('Orçamento Base'!$F179=Aux.!$G$11,"CONTRATACAO_PUBLICA",IF(VLOOKUP($C180,'Orçamento Base'!$D$11:$G$2116,3,FALSE)="INDEXADO",VLOOKUP(VLOOKUP($C179,'Orçamento Base'!$D$11:$G$2116,2,FALSE),'Index N_DESON.'!$A$9:$B$604,2),VLOOKUP($C180,'Orçamento Base'!$D$11:$G$2116,3,FALSE)))</f>
        <v>#N/A</v>
      </c>
      <c r="E180" s="208" t="e">
        <f>VLOOKUP($C180,'Orçamento Base'!$D$11:$S$1673,2,FALSE)</f>
        <v>#N/A</v>
      </c>
      <c r="F180" s="211">
        <f>Dados!$C$7</f>
        <v>44652</v>
      </c>
      <c r="G180" s="226" t="e">
        <f>VLOOKUP($C180,'Orçamento Base'!$D$11:$S$1673,4,FALSE)</f>
        <v>#N/A</v>
      </c>
      <c r="H180" s="377">
        <f>IFERROR(VLOOKUP($C180,'Orçamento Base'!$D$11:$S$1673,6,FALSE),0)</f>
        <v>0</v>
      </c>
      <c r="I180" s="208" t="e">
        <f>VLOOKUP($C180,'Orçamento Base'!$D$11:$S$1673,5,FALSE)</f>
        <v>#N/A</v>
      </c>
      <c r="J180" s="167" t="e">
        <f>IF(Comparativo!$E$6="Tabela Não Desonerada",VLOOKUP($C180,'Orçamento Base'!$D$11:$S$1673,12,FALSE),VLOOKUP($C180,#REF!,12,FALSE))</f>
        <v>#N/A</v>
      </c>
      <c r="K180" s="167">
        <f>IFERROR(IF(Comparativo!$E$6="Tabela Não Desonerada",VLOOKUP($C180,'Orçamento Base'!$D$11:$S$1673,16,FALSE),VLOOKUP($C180,#REF!,16,FALSE)),0)</f>
        <v>0</v>
      </c>
      <c r="L180" s="575" t="e">
        <f>IF(AND($D180="COMPOSICAO_PROPRIA",'Orçamento Base'!$N180="-"),"14,18%",IF(AND($D180="MERCADO",'Orçamento Base'!$N180="-"),"15,38%",IF(Comparativo!$E$6="Tabela Não Desonerada",VLOOKUP($C180,'Orçamento Base'!$D$11:$S$1673,11,FALSE),VLOOKUP($C180,#REF!,11,FALSE))))</f>
        <v>#N/A</v>
      </c>
      <c r="M180" s="209">
        <f>IF(Comparativo!$E$6="Tabela Não Desonerada",Encargos!$F$44,Encargos!$D$44)</f>
        <v>1.1122000000000001</v>
      </c>
      <c r="N180" s="320"/>
      <c r="O180" s="166" t="s">
        <v>101</v>
      </c>
      <c r="P180" s="321"/>
      <c r="Q180" s="166" t="s">
        <v>101</v>
      </c>
      <c r="R180" s="321"/>
      <c r="S180" s="322"/>
      <c r="T180" s="322"/>
    </row>
    <row r="181" spans="1:20">
      <c r="A181" s="207">
        <f>'Identificação-TCE'!$A$13</f>
        <v>1</v>
      </c>
      <c r="B181" s="168" t="e">
        <f>IF(AND(G181&lt;&gt;"",H181&gt;0,I181&lt;&gt;"",J181&lt;&gt;0,K181&lt;&gt;0),COUNT($B$11:B180)+1,"")</f>
        <v>#N/A</v>
      </c>
      <c r="C181" s="207">
        <f>IF('Orçamento Base'!$M180=0,0,'Orçamento Base'!$D180)</f>
        <v>0</v>
      </c>
      <c r="D181" s="212" t="e">
        <f>IF('Orçamento Base'!$F180=Aux.!$G$11,"CONTRATACAO_PUBLICA",IF(VLOOKUP($C181,'Orçamento Base'!$D$11:$G$2116,3,FALSE)="INDEXADO",VLOOKUP(VLOOKUP($C180,'Orçamento Base'!$D$11:$G$2116,2,FALSE),'Index N_DESON.'!$A$9:$B$604,2),VLOOKUP($C181,'Orçamento Base'!$D$11:$G$2116,3,FALSE)))</f>
        <v>#N/A</v>
      </c>
      <c r="E181" s="208" t="e">
        <f>VLOOKUP($C181,'Orçamento Base'!$D$11:$S$1673,2,FALSE)</f>
        <v>#N/A</v>
      </c>
      <c r="F181" s="211">
        <f>Dados!$C$7</f>
        <v>44652</v>
      </c>
      <c r="G181" s="226" t="e">
        <f>VLOOKUP($C181,'Orçamento Base'!$D$11:$S$1673,4,FALSE)</f>
        <v>#N/A</v>
      </c>
      <c r="H181" s="377">
        <f>IFERROR(VLOOKUP($C181,'Orçamento Base'!$D$11:$S$1673,6,FALSE),0)</f>
        <v>0</v>
      </c>
      <c r="I181" s="208" t="e">
        <f>VLOOKUP($C181,'Orçamento Base'!$D$11:$S$1673,5,FALSE)</f>
        <v>#N/A</v>
      </c>
      <c r="J181" s="167" t="e">
        <f>IF(Comparativo!$E$6="Tabela Não Desonerada",VLOOKUP($C181,'Orçamento Base'!$D$11:$S$1673,12,FALSE),VLOOKUP($C181,#REF!,12,FALSE))</f>
        <v>#N/A</v>
      </c>
      <c r="K181" s="167">
        <f>IFERROR(IF(Comparativo!$E$6="Tabela Não Desonerada",VLOOKUP($C181,'Orçamento Base'!$D$11:$S$1673,16,FALSE),VLOOKUP($C181,#REF!,16,FALSE)),0)</f>
        <v>0</v>
      </c>
      <c r="L181" s="575" t="e">
        <f>IF(AND($D181="COMPOSICAO_PROPRIA",'Orçamento Base'!$N181="-"),"14,18%",IF(AND($D181="MERCADO",'Orçamento Base'!$N181="-"),"15,38%",IF(Comparativo!$E$6="Tabela Não Desonerada",VLOOKUP($C181,'Orçamento Base'!$D$11:$S$1673,11,FALSE),VLOOKUP($C181,#REF!,11,FALSE))))</f>
        <v>#N/A</v>
      </c>
      <c r="M181" s="209">
        <f>IF(Comparativo!$E$6="Tabela Não Desonerada",Encargos!$F$44,Encargos!$D$44)</f>
        <v>1.1122000000000001</v>
      </c>
      <c r="N181" s="320"/>
      <c r="O181" s="166" t="s">
        <v>101</v>
      </c>
      <c r="P181" s="321"/>
      <c r="Q181" s="166" t="s">
        <v>101</v>
      </c>
      <c r="R181" s="321"/>
      <c r="S181" s="322"/>
      <c r="T181" s="322"/>
    </row>
    <row r="182" spans="1:20">
      <c r="A182" s="207">
        <f>'Identificação-TCE'!$A$13</f>
        <v>1</v>
      </c>
      <c r="B182" s="168" t="e">
        <f>IF(AND(G182&lt;&gt;"",H182&gt;0,I182&lt;&gt;"",J182&lt;&gt;0,K182&lt;&gt;0),COUNT($B$11:B181)+1,"")</f>
        <v>#N/A</v>
      </c>
      <c r="C182" s="207">
        <f>IF('Orçamento Base'!$M181=0,0,'Orçamento Base'!$D181)</f>
        <v>0</v>
      </c>
      <c r="D182" s="212" t="e">
        <f>IF('Orçamento Base'!$F181=Aux.!$G$11,"CONTRATACAO_PUBLICA",IF(VLOOKUP($C182,'Orçamento Base'!$D$11:$G$2116,3,FALSE)="INDEXADO",VLOOKUP(VLOOKUP($C181,'Orçamento Base'!$D$11:$G$2116,2,FALSE),'Index N_DESON.'!$A$9:$B$604,2),VLOOKUP($C182,'Orçamento Base'!$D$11:$G$2116,3,FALSE)))</f>
        <v>#N/A</v>
      </c>
      <c r="E182" s="208" t="e">
        <f>VLOOKUP($C182,'Orçamento Base'!$D$11:$S$1673,2,FALSE)</f>
        <v>#N/A</v>
      </c>
      <c r="F182" s="211">
        <f>Dados!$C$7</f>
        <v>44652</v>
      </c>
      <c r="G182" s="226" t="e">
        <f>VLOOKUP($C182,'Orçamento Base'!$D$11:$S$1673,4,FALSE)</f>
        <v>#N/A</v>
      </c>
      <c r="H182" s="377">
        <f>IFERROR(VLOOKUP($C182,'Orçamento Base'!$D$11:$S$1673,6,FALSE),0)</f>
        <v>0</v>
      </c>
      <c r="I182" s="208" t="e">
        <f>VLOOKUP($C182,'Orçamento Base'!$D$11:$S$1673,5,FALSE)</f>
        <v>#N/A</v>
      </c>
      <c r="J182" s="167" t="e">
        <f>IF(Comparativo!$E$6="Tabela Não Desonerada",VLOOKUP($C182,'Orçamento Base'!$D$11:$S$1673,12,FALSE),VLOOKUP($C182,#REF!,12,FALSE))</f>
        <v>#N/A</v>
      </c>
      <c r="K182" s="167">
        <f>IFERROR(IF(Comparativo!$E$6="Tabela Não Desonerada",VLOOKUP($C182,'Orçamento Base'!$D$11:$S$1673,16,FALSE),VLOOKUP($C182,#REF!,16,FALSE)),0)</f>
        <v>0</v>
      </c>
      <c r="L182" s="575" t="e">
        <f>IF(AND($D182="COMPOSICAO_PROPRIA",'Orçamento Base'!$N182="-"),"14,18%",IF(AND($D182="MERCADO",'Orçamento Base'!$N182="-"),"15,38%",IF(Comparativo!$E$6="Tabela Não Desonerada",VLOOKUP($C182,'Orçamento Base'!$D$11:$S$1673,11,FALSE),VLOOKUP($C182,#REF!,11,FALSE))))</f>
        <v>#N/A</v>
      </c>
      <c r="M182" s="209">
        <f>IF(Comparativo!$E$6="Tabela Não Desonerada",Encargos!$F$44,Encargos!$D$44)</f>
        <v>1.1122000000000001</v>
      </c>
      <c r="N182" s="320"/>
      <c r="O182" s="166" t="s">
        <v>101</v>
      </c>
      <c r="P182" s="321"/>
      <c r="Q182" s="166" t="s">
        <v>101</v>
      </c>
      <c r="R182" s="321"/>
      <c r="S182" s="322"/>
      <c r="T182" s="322"/>
    </row>
    <row r="183" spans="1:20">
      <c r="A183" s="207">
        <f>'Identificação-TCE'!$A$13</f>
        <v>1</v>
      </c>
      <c r="B183" s="168" t="e">
        <f>IF(AND(G183&lt;&gt;"",H183&gt;0,I183&lt;&gt;"",J183&lt;&gt;0,K183&lt;&gt;0),COUNT($B$11:B182)+1,"")</f>
        <v>#N/A</v>
      </c>
      <c r="C183" s="207">
        <f>IF('Orçamento Base'!$M182=0,0,'Orçamento Base'!$D182)</f>
        <v>0</v>
      </c>
      <c r="D183" s="212" t="e">
        <f>IF('Orçamento Base'!$F182=Aux.!$G$11,"CONTRATACAO_PUBLICA",IF(VLOOKUP($C183,'Orçamento Base'!$D$11:$G$2116,3,FALSE)="INDEXADO",VLOOKUP(VLOOKUP($C182,'Orçamento Base'!$D$11:$G$2116,2,FALSE),'Index N_DESON.'!$A$9:$B$604,2),VLOOKUP($C183,'Orçamento Base'!$D$11:$G$2116,3,FALSE)))</f>
        <v>#N/A</v>
      </c>
      <c r="E183" s="208" t="e">
        <f>VLOOKUP($C183,'Orçamento Base'!$D$11:$S$1673,2,FALSE)</f>
        <v>#N/A</v>
      </c>
      <c r="F183" s="211">
        <f>Dados!$C$7</f>
        <v>44652</v>
      </c>
      <c r="G183" s="226" t="e">
        <f>VLOOKUP($C183,'Orçamento Base'!$D$11:$S$1673,4,FALSE)</f>
        <v>#N/A</v>
      </c>
      <c r="H183" s="377">
        <f>IFERROR(VLOOKUP($C183,'Orçamento Base'!$D$11:$S$1673,6,FALSE),0)</f>
        <v>0</v>
      </c>
      <c r="I183" s="208" t="e">
        <f>VLOOKUP($C183,'Orçamento Base'!$D$11:$S$1673,5,FALSE)</f>
        <v>#N/A</v>
      </c>
      <c r="J183" s="167" t="e">
        <f>IF(Comparativo!$E$6="Tabela Não Desonerada",VLOOKUP($C183,'Orçamento Base'!$D$11:$S$1673,12,FALSE),VLOOKUP($C183,#REF!,12,FALSE))</f>
        <v>#N/A</v>
      </c>
      <c r="K183" s="167">
        <f>IFERROR(IF(Comparativo!$E$6="Tabela Não Desonerada",VLOOKUP($C183,'Orçamento Base'!$D$11:$S$1673,16,FALSE),VLOOKUP($C183,#REF!,16,FALSE)),0)</f>
        <v>0</v>
      </c>
      <c r="L183" s="575" t="e">
        <f>IF(AND($D183="COMPOSICAO_PROPRIA",'Orçamento Base'!$N183="-"),"14,18%",IF(AND($D183="MERCADO",'Orçamento Base'!$N183="-"),"15,38%",IF(Comparativo!$E$6="Tabela Não Desonerada",VLOOKUP($C183,'Orçamento Base'!$D$11:$S$1673,11,FALSE),VLOOKUP($C183,#REF!,11,FALSE))))</f>
        <v>#N/A</v>
      </c>
      <c r="M183" s="209">
        <f>IF(Comparativo!$E$6="Tabela Não Desonerada",Encargos!$F$44,Encargos!$D$44)</f>
        <v>1.1122000000000001</v>
      </c>
      <c r="N183" s="320"/>
      <c r="O183" s="166" t="s">
        <v>101</v>
      </c>
      <c r="P183" s="321"/>
      <c r="Q183" s="166" t="s">
        <v>101</v>
      </c>
      <c r="R183" s="321"/>
      <c r="S183" s="322"/>
      <c r="T183" s="322"/>
    </row>
    <row r="184" spans="1:20">
      <c r="A184" s="207">
        <f>'Identificação-TCE'!$A$13</f>
        <v>1</v>
      </c>
      <c r="B184" s="168" t="e">
        <f>IF(AND(G184&lt;&gt;"",H184&gt;0,I184&lt;&gt;"",J184&lt;&gt;0,K184&lt;&gt;0),COUNT($B$11:B183)+1,"")</f>
        <v>#N/A</v>
      </c>
      <c r="C184" s="207">
        <f>IF('Orçamento Base'!$M183=0,0,'Orçamento Base'!$D183)</f>
        <v>0</v>
      </c>
      <c r="D184" s="212" t="e">
        <f>IF('Orçamento Base'!$F183=Aux.!$G$11,"CONTRATACAO_PUBLICA",IF(VLOOKUP($C184,'Orçamento Base'!$D$11:$G$2116,3,FALSE)="INDEXADO",VLOOKUP(VLOOKUP($C183,'Orçamento Base'!$D$11:$G$2116,2,FALSE),'Index N_DESON.'!$A$9:$B$604,2),VLOOKUP($C184,'Orçamento Base'!$D$11:$G$2116,3,FALSE)))</f>
        <v>#N/A</v>
      </c>
      <c r="E184" s="208" t="e">
        <f>VLOOKUP($C184,'Orçamento Base'!$D$11:$S$1673,2,FALSE)</f>
        <v>#N/A</v>
      </c>
      <c r="F184" s="211">
        <f>Dados!$C$7</f>
        <v>44652</v>
      </c>
      <c r="G184" s="226" t="e">
        <f>VLOOKUP($C184,'Orçamento Base'!$D$11:$S$1673,4,FALSE)</f>
        <v>#N/A</v>
      </c>
      <c r="H184" s="377">
        <f>IFERROR(VLOOKUP($C184,'Orçamento Base'!$D$11:$S$1673,6,FALSE),0)</f>
        <v>0</v>
      </c>
      <c r="I184" s="208" t="e">
        <f>VLOOKUP($C184,'Orçamento Base'!$D$11:$S$1673,5,FALSE)</f>
        <v>#N/A</v>
      </c>
      <c r="J184" s="167" t="e">
        <f>IF(Comparativo!$E$6="Tabela Não Desonerada",VLOOKUP($C184,'Orçamento Base'!$D$11:$S$1673,12,FALSE),VLOOKUP($C184,#REF!,12,FALSE))</f>
        <v>#N/A</v>
      </c>
      <c r="K184" s="167">
        <f>IFERROR(IF(Comparativo!$E$6="Tabela Não Desonerada",VLOOKUP($C184,'Orçamento Base'!$D$11:$S$1673,16,FALSE),VLOOKUP($C184,#REF!,16,FALSE)),0)</f>
        <v>0</v>
      </c>
      <c r="L184" s="575" t="e">
        <f>IF(AND($D184="COMPOSICAO_PROPRIA",'Orçamento Base'!$N184="-"),"14,18%",IF(AND($D184="MERCADO",'Orçamento Base'!$N184="-"),"15,38%",IF(Comparativo!$E$6="Tabela Não Desonerada",VLOOKUP($C184,'Orçamento Base'!$D$11:$S$1673,11,FALSE),VLOOKUP($C184,#REF!,11,FALSE))))</f>
        <v>#N/A</v>
      </c>
      <c r="M184" s="209">
        <f>IF(Comparativo!$E$6="Tabela Não Desonerada",Encargos!$F$44,Encargos!$D$44)</f>
        <v>1.1122000000000001</v>
      </c>
      <c r="N184" s="320"/>
      <c r="O184" s="166" t="s">
        <v>101</v>
      </c>
      <c r="P184" s="321"/>
      <c r="Q184" s="166" t="s">
        <v>101</v>
      </c>
      <c r="R184" s="321"/>
      <c r="S184" s="322"/>
      <c r="T184" s="322"/>
    </row>
    <row r="185" spans="1:20">
      <c r="A185" s="207">
        <f>'Identificação-TCE'!$A$13</f>
        <v>1</v>
      </c>
      <c r="B185" s="168" t="e">
        <f>IF(AND(G185&lt;&gt;"",H185&gt;0,I185&lt;&gt;"",J185&lt;&gt;0,K185&lt;&gt;0),COUNT($B$11:B184)+1,"")</f>
        <v>#N/A</v>
      </c>
      <c r="C185" s="207">
        <f>IF('Orçamento Base'!$M184=0,0,'Orçamento Base'!$D184)</f>
        <v>0</v>
      </c>
      <c r="D185" s="212" t="e">
        <f>IF('Orçamento Base'!$F184=Aux.!$G$11,"CONTRATACAO_PUBLICA",IF(VLOOKUP($C185,'Orçamento Base'!$D$11:$G$2116,3,FALSE)="INDEXADO",VLOOKUP(VLOOKUP($C184,'Orçamento Base'!$D$11:$G$2116,2,FALSE),'Index N_DESON.'!$A$9:$B$604,2),VLOOKUP($C185,'Orçamento Base'!$D$11:$G$2116,3,FALSE)))</f>
        <v>#N/A</v>
      </c>
      <c r="E185" s="208" t="e">
        <f>VLOOKUP($C185,'Orçamento Base'!$D$11:$S$1673,2,FALSE)</f>
        <v>#N/A</v>
      </c>
      <c r="F185" s="211">
        <f>Dados!$C$7</f>
        <v>44652</v>
      </c>
      <c r="G185" s="226" t="e">
        <f>VLOOKUP($C185,'Orçamento Base'!$D$11:$S$1673,4,FALSE)</f>
        <v>#N/A</v>
      </c>
      <c r="H185" s="377">
        <f>IFERROR(VLOOKUP($C185,'Orçamento Base'!$D$11:$S$1673,6,FALSE),0)</f>
        <v>0</v>
      </c>
      <c r="I185" s="208" t="e">
        <f>VLOOKUP($C185,'Orçamento Base'!$D$11:$S$1673,5,FALSE)</f>
        <v>#N/A</v>
      </c>
      <c r="J185" s="167" t="e">
        <f>IF(Comparativo!$E$6="Tabela Não Desonerada",VLOOKUP($C185,'Orçamento Base'!$D$11:$S$1673,12,FALSE),VLOOKUP($C185,#REF!,12,FALSE))</f>
        <v>#N/A</v>
      </c>
      <c r="K185" s="167">
        <f>IFERROR(IF(Comparativo!$E$6="Tabela Não Desonerada",VLOOKUP($C185,'Orçamento Base'!$D$11:$S$1673,16,FALSE),VLOOKUP($C185,#REF!,16,FALSE)),0)</f>
        <v>0</v>
      </c>
      <c r="L185" s="575" t="e">
        <f>IF(AND($D185="COMPOSICAO_PROPRIA",'Orçamento Base'!$N185="-"),"14,18%",IF(AND($D185="MERCADO",'Orçamento Base'!$N185="-"),"15,38%",IF(Comparativo!$E$6="Tabela Não Desonerada",VLOOKUP($C185,'Orçamento Base'!$D$11:$S$1673,11,FALSE),VLOOKUP($C185,#REF!,11,FALSE))))</f>
        <v>#N/A</v>
      </c>
      <c r="M185" s="209">
        <f>IF(Comparativo!$E$6="Tabela Não Desonerada",Encargos!$F$44,Encargos!$D$44)</f>
        <v>1.1122000000000001</v>
      </c>
      <c r="N185" s="320"/>
      <c r="O185" s="166" t="s">
        <v>101</v>
      </c>
      <c r="P185" s="321"/>
      <c r="Q185" s="166" t="s">
        <v>101</v>
      </c>
      <c r="R185" s="321"/>
      <c r="S185" s="322"/>
      <c r="T185" s="322"/>
    </row>
    <row r="186" spans="1:20">
      <c r="A186" s="207">
        <f>'Identificação-TCE'!$A$13</f>
        <v>1</v>
      </c>
      <c r="B186" s="168" t="e">
        <f>IF(AND(G186&lt;&gt;"",H186&gt;0,I186&lt;&gt;"",J186&lt;&gt;0,K186&lt;&gt;0),COUNT($B$11:B185)+1,"")</f>
        <v>#N/A</v>
      </c>
      <c r="C186" s="207">
        <f>IF('Orçamento Base'!$M185=0,0,'Orçamento Base'!$D185)</f>
        <v>0</v>
      </c>
      <c r="D186" s="212" t="e">
        <f>IF('Orçamento Base'!$F185=Aux.!$G$11,"CONTRATACAO_PUBLICA",IF(VLOOKUP($C186,'Orçamento Base'!$D$11:$G$2116,3,FALSE)="INDEXADO",VLOOKUP(VLOOKUP($C185,'Orçamento Base'!$D$11:$G$2116,2,FALSE),'Index N_DESON.'!$A$9:$B$604,2),VLOOKUP($C186,'Orçamento Base'!$D$11:$G$2116,3,FALSE)))</f>
        <v>#N/A</v>
      </c>
      <c r="E186" s="208" t="e">
        <f>VLOOKUP($C186,'Orçamento Base'!$D$11:$S$1673,2,FALSE)</f>
        <v>#N/A</v>
      </c>
      <c r="F186" s="211">
        <f>Dados!$C$7</f>
        <v>44652</v>
      </c>
      <c r="G186" s="226" t="e">
        <f>VLOOKUP($C186,'Orçamento Base'!$D$11:$S$1673,4,FALSE)</f>
        <v>#N/A</v>
      </c>
      <c r="H186" s="377">
        <f>IFERROR(VLOOKUP($C186,'Orçamento Base'!$D$11:$S$1673,6,FALSE),0)</f>
        <v>0</v>
      </c>
      <c r="I186" s="208" t="e">
        <f>VLOOKUP($C186,'Orçamento Base'!$D$11:$S$1673,5,FALSE)</f>
        <v>#N/A</v>
      </c>
      <c r="J186" s="167" t="e">
        <f>IF(Comparativo!$E$6="Tabela Não Desonerada",VLOOKUP($C186,'Orçamento Base'!$D$11:$S$1673,12,FALSE),VLOOKUP($C186,#REF!,12,FALSE))</f>
        <v>#N/A</v>
      </c>
      <c r="K186" s="167">
        <f>IFERROR(IF(Comparativo!$E$6="Tabela Não Desonerada",VLOOKUP($C186,'Orçamento Base'!$D$11:$S$1673,16,FALSE),VLOOKUP($C186,#REF!,16,FALSE)),0)</f>
        <v>0</v>
      </c>
      <c r="L186" s="575" t="e">
        <f>IF(AND($D186="COMPOSICAO_PROPRIA",'Orçamento Base'!$N186="-"),"14,18%",IF(AND($D186="MERCADO",'Orçamento Base'!$N186="-"),"15,38%",IF(Comparativo!$E$6="Tabela Não Desonerada",VLOOKUP($C186,'Orçamento Base'!$D$11:$S$1673,11,FALSE),VLOOKUP($C186,#REF!,11,FALSE))))</f>
        <v>#N/A</v>
      </c>
      <c r="M186" s="209">
        <f>IF(Comparativo!$E$6="Tabela Não Desonerada",Encargos!$F$44,Encargos!$D$44)</f>
        <v>1.1122000000000001</v>
      </c>
      <c r="N186" s="320"/>
      <c r="O186" s="166" t="s">
        <v>101</v>
      </c>
      <c r="P186" s="321"/>
      <c r="Q186" s="166" t="s">
        <v>101</v>
      </c>
      <c r="R186" s="321"/>
      <c r="S186" s="322"/>
      <c r="T186" s="322"/>
    </row>
    <row r="187" spans="1:20">
      <c r="A187" s="207">
        <f>'Identificação-TCE'!$A$13</f>
        <v>1</v>
      </c>
      <c r="B187" s="168" t="e">
        <f>IF(AND(G187&lt;&gt;"",H187&gt;0,I187&lt;&gt;"",J187&lt;&gt;0,K187&lt;&gt;0),COUNT($B$11:B186)+1,"")</f>
        <v>#N/A</v>
      </c>
      <c r="C187" s="207">
        <f>IF('Orçamento Base'!$M186=0,0,'Orçamento Base'!$D186)</f>
        <v>0</v>
      </c>
      <c r="D187" s="212" t="e">
        <f>IF('Orçamento Base'!$F186=Aux.!$G$11,"CONTRATACAO_PUBLICA",IF(VLOOKUP($C187,'Orçamento Base'!$D$11:$G$2116,3,FALSE)="INDEXADO",VLOOKUP(VLOOKUP($C186,'Orçamento Base'!$D$11:$G$2116,2,FALSE),'Index N_DESON.'!$A$9:$B$604,2),VLOOKUP($C187,'Orçamento Base'!$D$11:$G$2116,3,FALSE)))</f>
        <v>#N/A</v>
      </c>
      <c r="E187" s="208" t="e">
        <f>VLOOKUP($C187,'Orçamento Base'!$D$11:$S$1673,2,FALSE)</f>
        <v>#N/A</v>
      </c>
      <c r="F187" s="211">
        <f>Dados!$C$7</f>
        <v>44652</v>
      </c>
      <c r="G187" s="226" t="e">
        <f>VLOOKUP($C187,'Orçamento Base'!$D$11:$S$1673,4,FALSE)</f>
        <v>#N/A</v>
      </c>
      <c r="H187" s="377">
        <f>IFERROR(VLOOKUP($C187,'Orçamento Base'!$D$11:$S$1673,6,FALSE),0)</f>
        <v>0</v>
      </c>
      <c r="I187" s="208" t="e">
        <f>VLOOKUP($C187,'Orçamento Base'!$D$11:$S$1673,5,FALSE)</f>
        <v>#N/A</v>
      </c>
      <c r="J187" s="167" t="e">
        <f>IF(Comparativo!$E$6="Tabela Não Desonerada",VLOOKUP($C187,'Orçamento Base'!$D$11:$S$1673,12,FALSE),VLOOKUP($C187,#REF!,12,FALSE))</f>
        <v>#N/A</v>
      </c>
      <c r="K187" s="167">
        <f>IFERROR(IF(Comparativo!$E$6="Tabela Não Desonerada",VLOOKUP($C187,'Orçamento Base'!$D$11:$S$1673,16,FALSE),VLOOKUP($C187,#REF!,16,FALSE)),0)</f>
        <v>0</v>
      </c>
      <c r="L187" s="575" t="e">
        <f>IF(AND($D187="COMPOSICAO_PROPRIA",'Orçamento Base'!$N187="-"),"14,18%",IF(AND($D187="MERCADO",'Orçamento Base'!$N187="-"),"15,38%",IF(Comparativo!$E$6="Tabela Não Desonerada",VLOOKUP($C187,'Orçamento Base'!$D$11:$S$1673,11,FALSE),VLOOKUP($C187,#REF!,11,FALSE))))</f>
        <v>#N/A</v>
      </c>
      <c r="M187" s="209">
        <f>IF(Comparativo!$E$6="Tabela Não Desonerada",Encargos!$F$44,Encargos!$D$44)</f>
        <v>1.1122000000000001</v>
      </c>
      <c r="N187" s="320"/>
      <c r="O187" s="166" t="s">
        <v>101</v>
      </c>
      <c r="P187" s="321"/>
      <c r="Q187" s="166" t="s">
        <v>101</v>
      </c>
      <c r="R187" s="321"/>
      <c r="S187" s="322"/>
      <c r="T187" s="322"/>
    </row>
    <row r="188" spans="1:20">
      <c r="A188" s="207">
        <f>'Identificação-TCE'!$A$13</f>
        <v>1</v>
      </c>
      <c r="B188" s="168" t="e">
        <f>IF(AND(G188&lt;&gt;"",H188&gt;0,I188&lt;&gt;"",J188&lt;&gt;0,K188&lt;&gt;0),COUNT($B$11:B187)+1,"")</f>
        <v>#N/A</v>
      </c>
      <c r="C188" s="207">
        <f>IF('Orçamento Base'!$M187=0,0,'Orçamento Base'!$D187)</f>
        <v>0</v>
      </c>
      <c r="D188" s="212" t="e">
        <f>IF('Orçamento Base'!$F187=Aux.!$G$11,"CONTRATACAO_PUBLICA",IF(VLOOKUP($C188,'Orçamento Base'!$D$11:$G$2116,3,FALSE)="INDEXADO",VLOOKUP(VLOOKUP($C187,'Orçamento Base'!$D$11:$G$2116,2,FALSE),'Index N_DESON.'!$A$9:$B$604,2),VLOOKUP($C188,'Orçamento Base'!$D$11:$G$2116,3,FALSE)))</f>
        <v>#N/A</v>
      </c>
      <c r="E188" s="208" t="e">
        <f>VLOOKUP($C188,'Orçamento Base'!$D$11:$S$1673,2,FALSE)</f>
        <v>#N/A</v>
      </c>
      <c r="F188" s="211">
        <f>Dados!$C$7</f>
        <v>44652</v>
      </c>
      <c r="G188" s="226" t="e">
        <f>VLOOKUP($C188,'Orçamento Base'!$D$11:$S$1673,4,FALSE)</f>
        <v>#N/A</v>
      </c>
      <c r="H188" s="377">
        <f>IFERROR(VLOOKUP($C188,'Orçamento Base'!$D$11:$S$1673,6,FALSE),0)</f>
        <v>0</v>
      </c>
      <c r="I188" s="208" t="e">
        <f>VLOOKUP($C188,'Orçamento Base'!$D$11:$S$1673,5,FALSE)</f>
        <v>#N/A</v>
      </c>
      <c r="J188" s="167" t="e">
        <f>IF(Comparativo!$E$6="Tabela Não Desonerada",VLOOKUP($C188,'Orçamento Base'!$D$11:$S$1673,12,FALSE),VLOOKUP($C188,#REF!,12,FALSE))</f>
        <v>#N/A</v>
      </c>
      <c r="K188" s="167">
        <f>IFERROR(IF(Comparativo!$E$6="Tabela Não Desonerada",VLOOKUP($C188,'Orçamento Base'!$D$11:$S$1673,16,FALSE),VLOOKUP($C188,#REF!,16,FALSE)),0)</f>
        <v>0</v>
      </c>
      <c r="L188" s="575" t="e">
        <f>IF(AND($D188="COMPOSICAO_PROPRIA",'Orçamento Base'!$N188="-"),"14,18%",IF(AND($D188="MERCADO",'Orçamento Base'!$N188="-"),"15,38%",IF(Comparativo!$E$6="Tabela Não Desonerada",VLOOKUP($C188,'Orçamento Base'!$D$11:$S$1673,11,FALSE),VLOOKUP($C188,#REF!,11,FALSE))))</f>
        <v>#N/A</v>
      </c>
      <c r="M188" s="209">
        <f>IF(Comparativo!$E$6="Tabela Não Desonerada",Encargos!$F$44,Encargos!$D$44)</f>
        <v>1.1122000000000001</v>
      </c>
      <c r="N188" s="320"/>
      <c r="O188" s="166" t="s">
        <v>101</v>
      </c>
      <c r="P188" s="321"/>
      <c r="Q188" s="166" t="s">
        <v>101</v>
      </c>
      <c r="R188" s="321"/>
      <c r="S188" s="322"/>
      <c r="T188" s="322"/>
    </row>
    <row r="189" spans="1:20">
      <c r="A189" s="207">
        <f>'Identificação-TCE'!$A$13</f>
        <v>1</v>
      </c>
      <c r="B189" s="168" t="e">
        <f>IF(AND(G189&lt;&gt;"",H189&gt;0,I189&lt;&gt;"",J189&lt;&gt;0,K189&lt;&gt;0),COUNT($B$11:B188)+1,"")</f>
        <v>#N/A</v>
      </c>
      <c r="C189" s="207">
        <f>IF('Orçamento Base'!$M188=0,0,'Orçamento Base'!$D188)</f>
        <v>0</v>
      </c>
      <c r="D189" s="212" t="e">
        <f>IF('Orçamento Base'!$F188=Aux.!$G$11,"CONTRATACAO_PUBLICA",IF(VLOOKUP($C189,'Orçamento Base'!$D$11:$G$2116,3,FALSE)="INDEXADO",VLOOKUP(VLOOKUP($C188,'Orçamento Base'!$D$11:$G$2116,2,FALSE),'Index N_DESON.'!$A$9:$B$604,2),VLOOKUP($C189,'Orçamento Base'!$D$11:$G$2116,3,FALSE)))</f>
        <v>#N/A</v>
      </c>
      <c r="E189" s="208" t="e">
        <f>VLOOKUP($C189,'Orçamento Base'!$D$11:$S$1673,2,FALSE)</f>
        <v>#N/A</v>
      </c>
      <c r="F189" s="211">
        <f>Dados!$C$7</f>
        <v>44652</v>
      </c>
      <c r="G189" s="226" t="e">
        <f>VLOOKUP($C189,'Orçamento Base'!$D$11:$S$1673,4,FALSE)</f>
        <v>#N/A</v>
      </c>
      <c r="H189" s="377">
        <f>IFERROR(VLOOKUP($C189,'Orçamento Base'!$D$11:$S$1673,6,FALSE),0)</f>
        <v>0</v>
      </c>
      <c r="I189" s="208" t="e">
        <f>VLOOKUP($C189,'Orçamento Base'!$D$11:$S$1673,5,FALSE)</f>
        <v>#N/A</v>
      </c>
      <c r="J189" s="167" t="e">
        <f>IF(Comparativo!$E$6="Tabela Não Desonerada",VLOOKUP($C189,'Orçamento Base'!$D$11:$S$1673,12,FALSE),VLOOKUP($C189,#REF!,12,FALSE))</f>
        <v>#N/A</v>
      </c>
      <c r="K189" s="167">
        <f>IFERROR(IF(Comparativo!$E$6="Tabela Não Desonerada",VLOOKUP($C189,'Orçamento Base'!$D$11:$S$1673,16,FALSE),VLOOKUP($C189,#REF!,16,FALSE)),0)</f>
        <v>0</v>
      </c>
      <c r="L189" s="575" t="e">
        <f>IF(AND($D189="COMPOSICAO_PROPRIA",'Orçamento Base'!$N189="-"),"14,18%",IF(AND($D189="MERCADO",'Orçamento Base'!$N189="-"),"15,38%",IF(Comparativo!$E$6="Tabela Não Desonerada",VLOOKUP($C189,'Orçamento Base'!$D$11:$S$1673,11,FALSE),VLOOKUP($C189,#REF!,11,FALSE))))</f>
        <v>#N/A</v>
      </c>
      <c r="M189" s="209">
        <f>IF(Comparativo!$E$6="Tabela Não Desonerada",Encargos!$F$44,Encargos!$D$44)</f>
        <v>1.1122000000000001</v>
      </c>
      <c r="N189" s="320"/>
      <c r="O189" s="166" t="s">
        <v>101</v>
      </c>
      <c r="P189" s="321"/>
      <c r="Q189" s="166" t="s">
        <v>101</v>
      </c>
      <c r="R189" s="321"/>
      <c r="S189" s="322"/>
      <c r="T189" s="322"/>
    </row>
    <row r="190" spans="1:20">
      <c r="A190" s="207">
        <f>'Identificação-TCE'!$A$13</f>
        <v>1</v>
      </c>
      <c r="B190" s="168" t="e">
        <f>IF(AND(G190&lt;&gt;"",H190&gt;0,I190&lt;&gt;"",J190&lt;&gt;0,K190&lt;&gt;0),COUNT($B$11:B189)+1,"")</f>
        <v>#N/A</v>
      </c>
      <c r="C190" s="207">
        <f>IF('Orçamento Base'!$M189=0,0,'Orçamento Base'!$D189)</f>
        <v>0</v>
      </c>
      <c r="D190" s="212" t="e">
        <f>IF('Orçamento Base'!$F189=Aux.!$G$11,"CONTRATACAO_PUBLICA",IF(VLOOKUP($C190,'Orçamento Base'!$D$11:$G$2116,3,FALSE)="INDEXADO",VLOOKUP(VLOOKUP($C189,'Orçamento Base'!$D$11:$G$2116,2,FALSE),'Index N_DESON.'!$A$9:$B$604,2),VLOOKUP($C190,'Orçamento Base'!$D$11:$G$2116,3,FALSE)))</f>
        <v>#N/A</v>
      </c>
      <c r="E190" s="208" t="e">
        <f>VLOOKUP($C190,'Orçamento Base'!$D$11:$S$1673,2,FALSE)</f>
        <v>#N/A</v>
      </c>
      <c r="F190" s="211">
        <f>Dados!$C$7</f>
        <v>44652</v>
      </c>
      <c r="G190" s="226" t="e">
        <f>VLOOKUP($C190,'Orçamento Base'!$D$11:$S$1673,4,FALSE)</f>
        <v>#N/A</v>
      </c>
      <c r="H190" s="377">
        <f>IFERROR(VLOOKUP($C190,'Orçamento Base'!$D$11:$S$1673,6,FALSE),0)</f>
        <v>0</v>
      </c>
      <c r="I190" s="208" t="e">
        <f>VLOOKUP($C190,'Orçamento Base'!$D$11:$S$1673,5,FALSE)</f>
        <v>#N/A</v>
      </c>
      <c r="J190" s="167" t="e">
        <f>IF(Comparativo!$E$6="Tabela Não Desonerada",VLOOKUP($C190,'Orçamento Base'!$D$11:$S$1673,12,FALSE),VLOOKUP($C190,#REF!,12,FALSE))</f>
        <v>#N/A</v>
      </c>
      <c r="K190" s="167">
        <f>IFERROR(IF(Comparativo!$E$6="Tabela Não Desonerada",VLOOKUP($C190,'Orçamento Base'!$D$11:$S$1673,16,FALSE),VLOOKUP($C190,#REF!,16,FALSE)),0)</f>
        <v>0</v>
      </c>
      <c r="L190" s="575" t="e">
        <f>IF(AND($D190="COMPOSICAO_PROPRIA",'Orçamento Base'!$N190="-"),"14,18%",IF(AND($D190="MERCADO",'Orçamento Base'!$N190="-"),"15,38%",IF(Comparativo!$E$6="Tabela Não Desonerada",VLOOKUP($C190,'Orçamento Base'!$D$11:$S$1673,11,FALSE),VLOOKUP($C190,#REF!,11,FALSE))))</f>
        <v>#N/A</v>
      </c>
      <c r="M190" s="209">
        <f>IF(Comparativo!$E$6="Tabela Não Desonerada",Encargos!$F$44,Encargos!$D$44)</f>
        <v>1.1122000000000001</v>
      </c>
      <c r="N190" s="320"/>
      <c r="O190" s="166" t="s">
        <v>101</v>
      </c>
      <c r="P190" s="321"/>
      <c r="Q190" s="166" t="s">
        <v>101</v>
      </c>
      <c r="R190" s="321"/>
      <c r="S190" s="322"/>
      <c r="T190" s="322"/>
    </row>
    <row r="191" spans="1:20">
      <c r="A191" s="207">
        <f>'Identificação-TCE'!$A$13</f>
        <v>1</v>
      </c>
      <c r="B191" s="168" t="e">
        <f>IF(AND(G191&lt;&gt;"",H191&gt;0,I191&lt;&gt;"",J191&lt;&gt;0,K191&lt;&gt;0),COUNT($B$11:B190)+1,"")</f>
        <v>#N/A</v>
      </c>
      <c r="C191" s="207">
        <f>IF('Orçamento Base'!$M190=0,0,'Orçamento Base'!$D190)</f>
        <v>0</v>
      </c>
      <c r="D191" s="212" t="e">
        <f>IF('Orçamento Base'!$F190=Aux.!$G$11,"CONTRATACAO_PUBLICA",IF(VLOOKUP($C191,'Orçamento Base'!$D$11:$G$2116,3,FALSE)="INDEXADO",VLOOKUP(VLOOKUP($C190,'Orçamento Base'!$D$11:$G$2116,2,FALSE),'Index N_DESON.'!$A$9:$B$604,2),VLOOKUP($C191,'Orçamento Base'!$D$11:$G$2116,3,FALSE)))</f>
        <v>#N/A</v>
      </c>
      <c r="E191" s="208" t="e">
        <f>VLOOKUP($C191,'Orçamento Base'!$D$11:$S$1673,2,FALSE)</f>
        <v>#N/A</v>
      </c>
      <c r="F191" s="211">
        <f>Dados!$C$7</f>
        <v>44652</v>
      </c>
      <c r="G191" s="226" t="e">
        <f>VLOOKUP($C191,'Orçamento Base'!$D$11:$S$1673,4,FALSE)</f>
        <v>#N/A</v>
      </c>
      <c r="H191" s="377">
        <f>IFERROR(VLOOKUP($C191,'Orçamento Base'!$D$11:$S$1673,6,FALSE),0)</f>
        <v>0</v>
      </c>
      <c r="I191" s="208" t="e">
        <f>VLOOKUP($C191,'Orçamento Base'!$D$11:$S$1673,5,FALSE)</f>
        <v>#N/A</v>
      </c>
      <c r="J191" s="167" t="e">
        <f>IF(Comparativo!$E$6="Tabela Não Desonerada",VLOOKUP($C191,'Orçamento Base'!$D$11:$S$1673,12,FALSE),VLOOKUP($C191,#REF!,12,FALSE))</f>
        <v>#N/A</v>
      </c>
      <c r="K191" s="167">
        <f>IFERROR(IF(Comparativo!$E$6="Tabela Não Desonerada",VLOOKUP($C191,'Orçamento Base'!$D$11:$S$1673,16,FALSE),VLOOKUP($C191,#REF!,16,FALSE)),0)</f>
        <v>0</v>
      </c>
      <c r="L191" s="575" t="e">
        <f>IF(AND($D191="COMPOSICAO_PROPRIA",'Orçamento Base'!$N191="-"),"14,18%",IF(AND($D191="MERCADO",'Orçamento Base'!$N191="-"),"15,38%",IF(Comparativo!$E$6="Tabela Não Desonerada",VLOOKUP($C191,'Orçamento Base'!$D$11:$S$1673,11,FALSE),VLOOKUP($C191,#REF!,11,FALSE))))</f>
        <v>#N/A</v>
      </c>
      <c r="M191" s="209">
        <f>IF(Comparativo!$E$6="Tabela Não Desonerada",Encargos!$F$44,Encargos!$D$44)</f>
        <v>1.1122000000000001</v>
      </c>
      <c r="N191" s="320"/>
      <c r="O191" s="166" t="s">
        <v>101</v>
      </c>
      <c r="P191" s="321"/>
      <c r="Q191" s="166" t="s">
        <v>101</v>
      </c>
      <c r="R191" s="321"/>
      <c r="S191" s="322"/>
      <c r="T191" s="322"/>
    </row>
    <row r="192" spans="1:20">
      <c r="A192" s="207">
        <f>'Identificação-TCE'!$A$13</f>
        <v>1</v>
      </c>
      <c r="B192" s="168" t="e">
        <f>IF(AND(G192&lt;&gt;"",H192&gt;0,I192&lt;&gt;"",J192&lt;&gt;0,K192&lt;&gt;0),COUNT($B$11:B191)+1,"")</f>
        <v>#N/A</v>
      </c>
      <c r="C192" s="207">
        <f>IF('Orçamento Base'!$M191=0,0,'Orçamento Base'!$D191)</f>
        <v>0</v>
      </c>
      <c r="D192" s="212" t="e">
        <f>IF('Orçamento Base'!$F191=Aux.!$G$11,"CONTRATACAO_PUBLICA",IF(VLOOKUP($C192,'Orçamento Base'!$D$11:$G$2116,3,FALSE)="INDEXADO",VLOOKUP(VLOOKUP($C191,'Orçamento Base'!$D$11:$G$2116,2,FALSE),'Index N_DESON.'!$A$9:$B$604,2),VLOOKUP($C192,'Orçamento Base'!$D$11:$G$2116,3,FALSE)))</f>
        <v>#N/A</v>
      </c>
      <c r="E192" s="208" t="e">
        <f>VLOOKUP($C192,'Orçamento Base'!$D$11:$S$1673,2,FALSE)</f>
        <v>#N/A</v>
      </c>
      <c r="F192" s="211">
        <f>Dados!$C$7</f>
        <v>44652</v>
      </c>
      <c r="G192" s="226" t="e">
        <f>VLOOKUP($C192,'Orçamento Base'!$D$11:$S$1673,4,FALSE)</f>
        <v>#N/A</v>
      </c>
      <c r="H192" s="377">
        <f>IFERROR(VLOOKUP($C192,'Orçamento Base'!$D$11:$S$1673,6,FALSE),0)</f>
        <v>0</v>
      </c>
      <c r="I192" s="208" t="e">
        <f>VLOOKUP($C192,'Orçamento Base'!$D$11:$S$1673,5,FALSE)</f>
        <v>#N/A</v>
      </c>
      <c r="J192" s="167" t="e">
        <f>IF(Comparativo!$E$6="Tabela Não Desonerada",VLOOKUP($C192,'Orçamento Base'!$D$11:$S$1673,12,FALSE),VLOOKUP($C192,#REF!,12,FALSE))</f>
        <v>#N/A</v>
      </c>
      <c r="K192" s="167">
        <f>IFERROR(IF(Comparativo!$E$6="Tabela Não Desonerada",VLOOKUP($C192,'Orçamento Base'!$D$11:$S$1673,16,FALSE),VLOOKUP($C192,#REF!,16,FALSE)),0)</f>
        <v>0</v>
      </c>
      <c r="L192" s="575" t="e">
        <f>IF(AND($D192="COMPOSICAO_PROPRIA",'Orçamento Base'!$N192="-"),"14,18%",IF(AND($D192="MERCADO",'Orçamento Base'!$N192="-"),"15,38%",IF(Comparativo!$E$6="Tabela Não Desonerada",VLOOKUP($C192,'Orçamento Base'!$D$11:$S$1673,11,FALSE),VLOOKUP($C192,#REF!,11,FALSE))))</f>
        <v>#N/A</v>
      </c>
      <c r="M192" s="209">
        <f>IF(Comparativo!$E$6="Tabela Não Desonerada",Encargos!$F$44,Encargos!$D$44)</f>
        <v>1.1122000000000001</v>
      </c>
      <c r="N192" s="320"/>
      <c r="O192" s="166" t="s">
        <v>101</v>
      </c>
      <c r="P192" s="321"/>
      <c r="Q192" s="166" t="s">
        <v>101</v>
      </c>
      <c r="R192" s="321"/>
      <c r="S192" s="322"/>
      <c r="T192" s="322"/>
    </row>
    <row r="193" spans="1:20">
      <c r="A193" s="207">
        <f>'Identificação-TCE'!$A$13</f>
        <v>1</v>
      </c>
      <c r="B193" s="168" t="e">
        <f>IF(AND(G193&lt;&gt;"",H193&gt;0,I193&lt;&gt;"",J193&lt;&gt;0,K193&lt;&gt;0),COUNT($B$11:B192)+1,"")</f>
        <v>#N/A</v>
      </c>
      <c r="C193" s="207">
        <f>IF('Orçamento Base'!$M192=0,0,'Orçamento Base'!$D192)</f>
        <v>0</v>
      </c>
      <c r="D193" s="212" t="e">
        <f>IF('Orçamento Base'!$F192=Aux.!$G$11,"CONTRATACAO_PUBLICA",IF(VLOOKUP($C193,'Orçamento Base'!$D$11:$G$2116,3,FALSE)="INDEXADO",VLOOKUP(VLOOKUP($C192,'Orçamento Base'!$D$11:$G$2116,2,FALSE),'Index N_DESON.'!$A$9:$B$604,2),VLOOKUP($C193,'Orçamento Base'!$D$11:$G$2116,3,FALSE)))</f>
        <v>#N/A</v>
      </c>
      <c r="E193" s="208" t="e">
        <f>VLOOKUP($C193,'Orçamento Base'!$D$11:$S$1673,2,FALSE)</f>
        <v>#N/A</v>
      </c>
      <c r="F193" s="211">
        <f>Dados!$C$7</f>
        <v>44652</v>
      </c>
      <c r="G193" s="226" t="e">
        <f>VLOOKUP($C193,'Orçamento Base'!$D$11:$S$1673,4,FALSE)</f>
        <v>#N/A</v>
      </c>
      <c r="H193" s="377">
        <f>IFERROR(VLOOKUP($C193,'Orçamento Base'!$D$11:$S$1673,6,FALSE),0)</f>
        <v>0</v>
      </c>
      <c r="I193" s="208" t="e">
        <f>VLOOKUP($C193,'Orçamento Base'!$D$11:$S$1673,5,FALSE)</f>
        <v>#N/A</v>
      </c>
      <c r="J193" s="167" t="e">
        <f>IF(Comparativo!$E$6="Tabela Não Desonerada",VLOOKUP($C193,'Orçamento Base'!$D$11:$S$1673,12,FALSE),VLOOKUP($C193,#REF!,12,FALSE))</f>
        <v>#N/A</v>
      </c>
      <c r="K193" s="167">
        <f>IFERROR(IF(Comparativo!$E$6="Tabela Não Desonerada",VLOOKUP($C193,'Orçamento Base'!$D$11:$S$1673,16,FALSE),VLOOKUP($C193,#REF!,16,FALSE)),0)</f>
        <v>0</v>
      </c>
      <c r="L193" s="575" t="e">
        <f>IF(AND($D193="COMPOSICAO_PROPRIA",'Orçamento Base'!$N193="-"),"14,18%",IF(AND($D193="MERCADO",'Orçamento Base'!$N193="-"),"15,38%",IF(Comparativo!$E$6="Tabela Não Desonerada",VLOOKUP($C193,'Orçamento Base'!$D$11:$S$1673,11,FALSE),VLOOKUP($C193,#REF!,11,FALSE))))</f>
        <v>#N/A</v>
      </c>
      <c r="M193" s="209">
        <f>IF(Comparativo!$E$6="Tabela Não Desonerada",Encargos!$F$44,Encargos!$D$44)</f>
        <v>1.1122000000000001</v>
      </c>
      <c r="N193" s="320"/>
      <c r="O193" s="166" t="s">
        <v>101</v>
      </c>
      <c r="P193" s="321"/>
      <c r="Q193" s="166" t="s">
        <v>101</v>
      </c>
      <c r="R193" s="321"/>
      <c r="S193" s="322"/>
      <c r="T193" s="322"/>
    </row>
    <row r="194" spans="1:20">
      <c r="A194" s="207">
        <f>'Identificação-TCE'!$A$13</f>
        <v>1</v>
      </c>
      <c r="B194" s="168" t="e">
        <f>IF(AND(G194&lt;&gt;"",H194&gt;0,I194&lt;&gt;"",J194&lt;&gt;0,K194&lt;&gt;0),COUNT($B$11:B193)+1,"")</f>
        <v>#N/A</v>
      </c>
      <c r="C194" s="207">
        <f>IF('Orçamento Base'!$M193=0,0,'Orçamento Base'!$D193)</f>
        <v>0</v>
      </c>
      <c r="D194" s="212" t="e">
        <f>IF('Orçamento Base'!$F193=Aux.!$G$11,"CONTRATACAO_PUBLICA",IF(VLOOKUP($C194,'Orçamento Base'!$D$11:$G$2116,3,FALSE)="INDEXADO",VLOOKUP(VLOOKUP($C193,'Orçamento Base'!$D$11:$G$2116,2,FALSE),'Index N_DESON.'!$A$9:$B$604,2),VLOOKUP($C194,'Orçamento Base'!$D$11:$G$2116,3,FALSE)))</f>
        <v>#N/A</v>
      </c>
      <c r="E194" s="208" t="e">
        <f>VLOOKUP($C194,'Orçamento Base'!$D$11:$S$1673,2,FALSE)</f>
        <v>#N/A</v>
      </c>
      <c r="F194" s="211">
        <f>Dados!$C$7</f>
        <v>44652</v>
      </c>
      <c r="G194" s="226" t="e">
        <f>VLOOKUP($C194,'Orçamento Base'!$D$11:$S$1673,4,FALSE)</f>
        <v>#N/A</v>
      </c>
      <c r="H194" s="377">
        <f>IFERROR(VLOOKUP($C194,'Orçamento Base'!$D$11:$S$1673,6,FALSE),0)</f>
        <v>0</v>
      </c>
      <c r="I194" s="208" t="e">
        <f>VLOOKUP($C194,'Orçamento Base'!$D$11:$S$1673,5,FALSE)</f>
        <v>#N/A</v>
      </c>
      <c r="J194" s="167" t="e">
        <f>IF(Comparativo!$E$6="Tabela Não Desonerada",VLOOKUP($C194,'Orçamento Base'!$D$11:$S$1673,12,FALSE),VLOOKUP($C194,#REF!,12,FALSE))</f>
        <v>#N/A</v>
      </c>
      <c r="K194" s="167">
        <f>IFERROR(IF(Comparativo!$E$6="Tabela Não Desonerada",VLOOKUP($C194,'Orçamento Base'!$D$11:$S$1673,16,FALSE),VLOOKUP($C194,#REF!,16,FALSE)),0)</f>
        <v>0</v>
      </c>
      <c r="L194" s="575" t="e">
        <f>IF(AND($D194="COMPOSICAO_PROPRIA",'Orçamento Base'!$N194="-"),"14,18%",IF(AND($D194="MERCADO",'Orçamento Base'!$N194="-"),"15,38%",IF(Comparativo!$E$6="Tabela Não Desonerada",VLOOKUP($C194,'Orçamento Base'!$D$11:$S$1673,11,FALSE),VLOOKUP($C194,#REF!,11,FALSE))))</f>
        <v>#N/A</v>
      </c>
      <c r="M194" s="209">
        <f>IF(Comparativo!$E$6="Tabela Não Desonerada",Encargos!$F$44,Encargos!$D$44)</f>
        <v>1.1122000000000001</v>
      </c>
      <c r="N194" s="320"/>
      <c r="O194" s="166" t="s">
        <v>101</v>
      </c>
      <c r="P194" s="321"/>
      <c r="Q194" s="166" t="s">
        <v>101</v>
      </c>
      <c r="R194" s="321"/>
      <c r="S194" s="322"/>
      <c r="T194" s="322"/>
    </row>
    <row r="195" spans="1:20">
      <c r="A195" s="207">
        <f>'Identificação-TCE'!$A$13</f>
        <v>1</v>
      </c>
      <c r="B195" s="168" t="e">
        <f>IF(AND(G195&lt;&gt;"",H195&gt;0,I195&lt;&gt;"",J195&lt;&gt;0,K195&lt;&gt;0),COUNT($B$11:B194)+1,"")</f>
        <v>#N/A</v>
      </c>
      <c r="C195" s="207">
        <f>IF('Orçamento Base'!$M194=0,0,'Orçamento Base'!$D194)</f>
        <v>0</v>
      </c>
      <c r="D195" s="212" t="e">
        <f>IF('Orçamento Base'!$F194=Aux.!$G$11,"CONTRATACAO_PUBLICA",IF(VLOOKUP($C195,'Orçamento Base'!$D$11:$G$2116,3,FALSE)="INDEXADO",VLOOKUP(VLOOKUP($C194,'Orçamento Base'!$D$11:$G$2116,2,FALSE),'Index N_DESON.'!$A$9:$B$604,2),VLOOKUP($C195,'Orçamento Base'!$D$11:$G$2116,3,FALSE)))</f>
        <v>#N/A</v>
      </c>
      <c r="E195" s="208" t="e">
        <f>VLOOKUP($C195,'Orçamento Base'!$D$11:$S$1673,2,FALSE)</f>
        <v>#N/A</v>
      </c>
      <c r="F195" s="211">
        <f>Dados!$C$7</f>
        <v>44652</v>
      </c>
      <c r="G195" s="226" t="e">
        <f>VLOOKUP($C195,'Orçamento Base'!$D$11:$S$1673,4,FALSE)</f>
        <v>#N/A</v>
      </c>
      <c r="H195" s="377">
        <f>IFERROR(VLOOKUP($C195,'Orçamento Base'!$D$11:$S$1673,6,FALSE),0)</f>
        <v>0</v>
      </c>
      <c r="I195" s="208" t="e">
        <f>VLOOKUP($C195,'Orçamento Base'!$D$11:$S$1673,5,FALSE)</f>
        <v>#N/A</v>
      </c>
      <c r="J195" s="167" t="e">
        <f>IF(Comparativo!$E$6="Tabela Não Desonerada",VLOOKUP($C195,'Orçamento Base'!$D$11:$S$1673,12,FALSE),VLOOKUP($C195,#REF!,12,FALSE))</f>
        <v>#N/A</v>
      </c>
      <c r="K195" s="167">
        <f>IFERROR(IF(Comparativo!$E$6="Tabela Não Desonerada",VLOOKUP($C195,'Orçamento Base'!$D$11:$S$1673,16,FALSE),VLOOKUP($C195,#REF!,16,FALSE)),0)</f>
        <v>0</v>
      </c>
      <c r="L195" s="575" t="e">
        <f>IF(AND($D195="COMPOSICAO_PROPRIA",'Orçamento Base'!$N195="-"),"14,18%",IF(AND($D195="MERCADO",'Orçamento Base'!$N195="-"),"15,38%",IF(Comparativo!$E$6="Tabela Não Desonerada",VLOOKUP($C195,'Orçamento Base'!$D$11:$S$1673,11,FALSE),VLOOKUP($C195,#REF!,11,FALSE))))</f>
        <v>#N/A</v>
      </c>
      <c r="M195" s="209">
        <f>IF(Comparativo!$E$6="Tabela Não Desonerada",Encargos!$F$44,Encargos!$D$44)</f>
        <v>1.1122000000000001</v>
      </c>
      <c r="N195" s="320"/>
      <c r="O195" s="166" t="s">
        <v>101</v>
      </c>
      <c r="P195" s="321"/>
      <c r="Q195" s="166" t="s">
        <v>101</v>
      </c>
      <c r="R195" s="321"/>
      <c r="S195" s="322"/>
      <c r="T195" s="322"/>
    </row>
    <row r="196" spans="1:20">
      <c r="A196" s="207">
        <f>'Identificação-TCE'!$A$13</f>
        <v>1</v>
      </c>
      <c r="B196" s="168" t="e">
        <f>IF(AND(G196&lt;&gt;"",H196&gt;0,I196&lt;&gt;"",J196&lt;&gt;0,K196&lt;&gt;0),COUNT($B$11:B195)+1,"")</f>
        <v>#N/A</v>
      </c>
      <c r="C196" s="207">
        <f>IF('Orçamento Base'!$M195=0,0,'Orçamento Base'!$D195)</f>
        <v>0</v>
      </c>
      <c r="D196" s="212" t="e">
        <f>IF('Orçamento Base'!$F195=Aux.!$G$11,"CONTRATACAO_PUBLICA",IF(VLOOKUP($C196,'Orçamento Base'!$D$11:$G$2116,3,FALSE)="INDEXADO",VLOOKUP(VLOOKUP($C195,'Orçamento Base'!$D$11:$G$2116,2,FALSE),'Index N_DESON.'!$A$9:$B$604,2),VLOOKUP($C196,'Orçamento Base'!$D$11:$G$2116,3,FALSE)))</f>
        <v>#N/A</v>
      </c>
      <c r="E196" s="208" t="e">
        <f>VLOOKUP($C196,'Orçamento Base'!$D$11:$S$1673,2,FALSE)</f>
        <v>#N/A</v>
      </c>
      <c r="F196" s="211">
        <f>Dados!$C$7</f>
        <v>44652</v>
      </c>
      <c r="G196" s="226" t="e">
        <f>VLOOKUP($C196,'Orçamento Base'!$D$11:$S$1673,4,FALSE)</f>
        <v>#N/A</v>
      </c>
      <c r="H196" s="377">
        <f>IFERROR(VLOOKUP($C196,'Orçamento Base'!$D$11:$S$1673,6,FALSE),0)</f>
        <v>0</v>
      </c>
      <c r="I196" s="208" t="e">
        <f>VLOOKUP($C196,'Orçamento Base'!$D$11:$S$1673,5,FALSE)</f>
        <v>#N/A</v>
      </c>
      <c r="J196" s="167" t="e">
        <f>IF(Comparativo!$E$6="Tabela Não Desonerada",VLOOKUP($C196,'Orçamento Base'!$D$11:$S$1673,12,FALSE),VLOOKUP($C196,#REF!,12,FALSE))</f>
        <v>#N/A</v>
      </c>
      <c r="K196" s="167">
        <f>IFERROR(IF(Comparativo!$E$6="Tabela Não Desonerada",VLOOKUP($C196,'Orçamento Base'!$D$11:$S$1673,16,FALSE),VLOOKUP($C196,#REF!,16,FALSE)),0)</f>
        <v>0</v>
      </c>
      <c r="L196" s="575" t="e">
        <f>IF(AND($D196="COMPOSICAO_PROPRIA",'Orçamento Base'!$N196="-"),"14,18%",IF(AND($D196="MERCADO",'Orçamento Base'!$N196="-"),"15,38%",IF(Comparativo!$E$6="Tabela Não Desonerada",VLOOKUP($C196,'Orçamento Base'!$D$11:$S$1673,11,FALSE),VLOOKUP($C196,#REF!,11,FALSE))))</f>
        <v>#N/A</v>
      </c>
      <c r="M196" s="209">
        <f>IF(Comparativo!$E$6="Tabela Não Desonerada",Encargos!$F$44,Encargos!$D$44)</f>
        <v>1.1122000000000001</v>
      </c>
      <c r="N196" s="320"/>
      <c r="O196" s="166" t="s">
        <v>101</v>
      </c>
      <c r="P196" s="321"/>
      <c r="Q196" s="166" t="s">
        <v>101</v>
      </c>
      <c r="R196" s="321"/>
      <c r="S196" s="322"/>
      <c r="T196" s="322"/>
    </row>
    <row r="197" spans="1:20">
      <c r="A197" s="207">
        <f>'Identificação-TCE'!$A$13</f>
        <v>1</v>
      </c>
      <c r="B197" s="168" t="e">
        <f>IF(AND(G197&lt;&gt;"",H197&gt;0,I197&lt;&gt;"",J197&lt;&gt;0,K197&lt;&gt;0),COUNT($B$11:B196)+1,"")</f>
        <v>#N/A</v>
      </c>
      <c r="C197" s="207">
        <f>IF('Orçamento Base'!$M196=0,0,'Orçamento Base'!$D196)</f>
        <v>0</v>
      </c>
      <c r="D197" s="212" t="e">
        <f>IF('Orçamento Base'!$F196=Aux.!$G$11,"CONTRATACAO_PUBLICA",IF(VLOOKUP($C197,'Orçamento Base'!$D$11:$G$2116,3,FALSE)="INDEXADO",VLOOKUP(VLOOKUP($C196,'Orçamento Base'!$D$11:$G$2116,2,FALSE),'Index N_DESON.'!$A$9:$B$604,2),VLOOKUP($C197,'Orçamento Base'!$D$11:$G$2116,3,FALSE)))</f>
        <v>#N/A</v>
      </c>
      <c r="E197" s="208" t="e">
        <f>VLOOKUP($C197,'Orçamento Base'!$D$11:$S$1673,2,FALSE)</f>
        <v>#N/A</v>
      </c>
      <c r="F197" s="211">
        <f>Dados!$C$7</f>
        <v>44652</v>
      </c>
      <c r="G197" s="226" t="e">
        <f>VLOOKUP($C197,'Orçamento Base'!$D$11:$S$1673,4,FALSE)</f>
        <v>#N/A</v>
      </c>
      <c r="H197" s="377">
        <f>IFERROR(VLOOKUP($C197,'Orçamento Base'!$D$11:$S$1673,6,FALSE),0)</f>
        <v>0</v>
      </c>
      <c r="I197" s="208" t="e">
        <f>VLOOKUP($C197,'Orçamento Base'!$D$11:$S$1673,5,FALSE)</f>
        <v>#N/A</v>
      </c>
      <c r="J197" s="167" t="e">
        <f>IF(Comparativo!$E$6="Tabela Não Desonerada",VLOOKUP($C197,'Orçamento Base'!$D$11:$S$1673,12,FALSE),VLOOKUP($C197,#REF!,12,FALSE))</f>
        <v>#N/A</v>
      </c>
      <c r="K197" s="167">
        <f>IFERROR(IF(Comparativo!$E$6="Tabela Não Desonerada",VLOOKUP($C197,'Orçamento Base'!$D$11:$S$1673,16,FALSE),VLOOKUP($C197,#REF!,16,FALSE)),0)</f>
        <v>0</v>
      </c>
      <c r="L197" s="575" t="e">
        <f>IF(AND($D197="COMPOSICAO_PROPRIA",'Orçamento Base'!$N197="-"),"14,18%",IF(AND($D197="MERCADO",'Orçamento Base'!$N197="-"),"15,38%",IF(Comparativo!$E$6="Tabela Não Desonerada",VLOOKUP($C197,'Orçamento Base'!$D$11:$S$1673,11,FALSE),VLOOKUP($C197,#REF!,11,FALSE))))</f>
        <v>#N/A</v>
      </c>
      <c r="M197" s="209">
        <f>IF(Comparativo!$E$6="Tabela Não Desonerada",Encargos!$F$44,Encargos!$D$44)</f>
        <v>1.1122000000000001</v>
      </c>
      <c r="N197" s="320"/>
      <c r="O197" s="166" t="s">
        <v>101</v>
      </c>
      <c r="P197" s="321"/>
      <c r="Q197" s="166" t="s">
        <v>101</v>
      </c>
      <c r="R197" s="321"/>
      <c r="S197" s="322"/>
      <c r="T197" s="322"/>
    </row>
    <row r="198" spans="1:20">
      <c r="A198" s="207">
        <f>'Identificação-TCE'!$A$13</f>
        <v>1</v>
      </c>
      <c r="B198" s="168" t="e">
        <f>IF(AND(G198&lt;&gt;"",H198&gt;0,I198&lt;&gt;"",J198&lt;&gt;0,K198&lt;&gt;0),COUNT($B$11:B197)+1,"")</f>
        <v>#N/A</v>
      </c>
      <c r="C198" s="207">
        <f>IF('Orçamento Base'!$M197=0,0,'Orçamento Base'!$D197)</f>
        <v>0</v>
      </c>
      <c r="D198" s="212" t="e">
        <f>IF('Orçamento Base'!$F197=Aux.!$G$11,"CONTRATACAO_PUBLICA",IF(VLOOKUP($C198,'Orçamento Base'!$D$11:$G$2116,3,FALSE)="INDEXADO",VLOOKUP(VLOOKUP($C197,'Orçamento Base'!$D$11:$G$2116,2,FALSE),'Index N_DESON.'!$A$9:$B$604,2),VLOOKUP($C198,'Orçamento Base'!$D$11:$G$2116,3,FALSE)))</f>
        <v>#N/A</v>
      </c>
      <c r="E198" s="208" t="e">
        <f>VLOOKUP($C198,'Orçamento Base'!$D$11:$S$1673,2,FALSE)</f>
        <v>#N/A</v>
      </c>
      <c r="F198" s="211">
        <f>Dados!$C$7</f>
        <v>44652</v>
      </c>
      <c r="G198" s="226" t="e">
        <f>VLOOKUP($C198,'Orçamento Base'!$D$11:$S$1673,4,FALSE)</f>
        <v>#N/A</v>
      </c>
      <c r="H198" s="377">
        <f>IFERROR(VLOOKUP($C198,'Orçamento Base'!$D$11:$S$1673,6,FALSE),0)</f>
        <v>0</v>
      </c>
      <c r="I198" s="208" t="e">
        <f>VLOOKUP($C198,'Orçamento Base'!$D$11:$S$1673,5,FALSE)</f>
        <v>#N/A</v>
      </c>
      <c r="J198" s="167" t="e">
        <f>IF(Comparativo!$E$6="Tabela Não Desonerada",VLOOKUP($C198,'Orçamento Base'!$D$11:$S$1673,12,FALSE),VLOOKUP($C198,#REF!,12,FALSE))</f>
        <v>#N/A</v>
      </c>
      <c r="K198" s="167">
        <f>IFERROR(IF(Comparativo!$E$6="Tabela Não Desonerada",VLOOKUP($C198,'Orçamento Base'!$D$11:$S$1673,16,FALSE),VLOOKUP($C198,#REF!,16,FALSE)),0)</f>
        <v>0</v>
      </c>
      <c r="L198" s="575" t="e">
        <f>IF(AND($D198="COMPOSICAO_PROPRIA",'Orçamento Base'!$N198="-"),"14,18%",IF(AND($D198="MERCADO",'Orçamento Base'!$N198="-"),"15,38%",IF(Comparativo!$E$6="Tabela Não Desonerada",VLOOKUP($C198,'Orçamento Base'!$D$11:$S$1673,11,FALSE),VLOOKUP($C198,#REF!,11,FALSE))))</f>
        <v>#N/A</v>
      </c>
      <c r="M198" s="209">
        <f>IF(Comparativo!$E$6="Tabela Não Desonerada",Encargos!$F$44,Encargos!$D$44)</f>
        <v>1.1122000000000001</v>
      </c>
      <c r="N198" s="320"/>
      <c r="O198" s="166" t="s">
        <v>101</v>
      </c>
      <c r="P198" s="321"/>
      <c r="Q198" s="166" t="s">
        <v>101</v>
      </c>
      <c r="R198" s="321"/>
      <c r="S198" s="322"/>
      <c r="T198" s="322"/>
    </row>
    <row r="199" spans="1:20">
      <c r="A199" s="207">
        <f>'Identificação-TCE'!$A$13</f>
        <v>1</v>
      </c>
      <c r="B199" s="168" t="e">
        <f>IF(AND(G199&lt;&gt;"",H199&gt;0,I199&lt;&gt;"",J199&lt;&gt;0,K199&lt;&gt;0),COUNT($B$11:B198)+1,"")</f>
        <v>#N/A</v>
      </c>
      <c r="C199" s="207">
        <f>IF('Orçamento Base'!$M198=0,0,'Orçamento Base'!$D198)</f>
        <v>0</v>
      </c>
      <c r="D199" s="212" t="e">
        <f>IF('Orçamento Base'!$F198=Aux.!$G$11,"CONTRATACAO_PUBLICA",IF(VLOOKUP($C199,'Orçamento Base'!$D$11:$G$2116,3,FALSE)="INDEXADO",VLOOKUP(VLOOKUP($C198,'Orçamento Base'!$D$11:$G$2116,2,FALSE),'Index N_DESON.'!$A$9:$B$604,2),VLOOKUP($C199,'Orçamento Base'!$D$11:$G$2116,3,FALSE)))</f>
        <v>#N/A</v>
      </c>
      <c r="E199" s="208" t="e">
        <f>VLOOKUP($C199,'Orçamento Base'!$D$11:$S$1673,2,FALSE)</f>
        <v>#N/A</v>
      </c>
      <c r="F199" s="211">
        <f>Dados!$C$7</f>
        <v>44652</v>
      </c>
      <c r="G199" s="226" t="e">
        <f>VLOOKUP($C199,'Orçamento Base'!$D$11:$S$1673,4,FALSE)</f>
        <v>#N/A</v>
      </c>
      <c r="H199" s="377">
        <f>IFERROR(VLOOKUP($C199,'Orçamento Base'!$D$11:$S$1673,6,FALSE),0)</f>
        <v>0</v>
      </c>
      <c r="I199" s="208" t="e">
        <f>VLOOKUP($C199,'Orçamento Base'!$D$11:$S$1673,5,FALSE)</f>
        <v>#N/A</v>
      </c>
      <c r="J199" s="167" t="e">
        <f>IF(Comparativo!$E$6="Tabela Não Desonerada",VLOOKUP($C199,'Orçamento Base'!$D$11:$S$1673,12,FALSE),VLOOKUP($C199,#REF!,12,FALSE))</f>
        <v>#N/A</v>
      </c>
      <c r="K199" s="167">
        <f>IFERROR(IF(Comparativo!$E$6="Tabela Não Desonerada",VLOOKUP($C199,'Orçamento Base'!$D$11:$S$1673,16,FALSE),VLOOKUP($C199,#REF!,16,FALSE)),0)</f>
        <v>0</v>
      </c>
      <c r="L199" s="575" t="e">
        <f>IF(AND($D199="COMPOSICAO_PROPRIA",'Orçamento Base'!$N199="-"),"14,18%",IF(AND($D199="MERCADO",'Orçamento Base'!$N199="-"),"15,38%",IF(Comparativo!$E$6="Tabela Não Desonerada",VLOOKUP($C199,'Orçamento Base'!$D$11:$S$1673,11,FALSE),VLOOKUP($C199,#REF!,11,FALSE))))</f>
        <v>#N/A</v>
      </c>
      <c r="M199" s="209">
        <f>IF(Comparativo!$E$6="Tabela Não Desonerada",Encargos!$F$44,Encargos!$D$44)</f>
        <v>1.1122000000000001</v>
      </c>
      <c r="N199" s="320"/>
      <c r="O199" s="166" t="s">
        <v>101</v>
      </c>
      <c r="P199" s="321"/>
      <c r="Q199" s="166" t="s">
        <v>101</v>
      </c>
      <c r="R199" s="321"/>
      <c r="S199" s="322"/>
      <c r="T199" s="322"/>
    </row>
    <row r="200" spans="1:20">
      <c r="A200" s="207">
        <f>'Identificação-TCE'!$A$13</f>
        <v>1</v>
      </c>
      <c r="B200" s="168" t="e">
        <f>IF(AND(G200&lt;&gt;"",H200&gt;0,I200&lt;&gt;"",J200&lt;&gt;0,K200&lt;&gt;0),COUNT($B$11:B199)+1,"")</f>
        <v>#N/A</v>
      </c>
      <c r="C200" s="207">
        <f>IF('Orçamento Base'!$M199=0,0,'Orçamento Base'!$D199)</f>
        <v>0</v>
      </c>
      <c r="D200" s="212" t="e">
        <f>IF('Orçamento Base'!$F199=Aux.!$G$11,"CONTRATACAO_PUBLICA",IF(VLOOKUP($C200,'Orçamento Base'!$D$11:$G$2116,3,FALSE)="INDEXADO",VLOOKUP(VLOOKUP($C199,'Orçamento Base'!$D$11:$G$2116,2,FALSE),'Index N_DESON.'!$A$9:$B$604,2),VLOOKUP($C200,'Orçamento Base'!$D$11:$G$2116,3,FALSE)))</f>
        <v>#N/A</v>
      </c>
      <c r="E200" s="208" t="e">
        <f>VLOOKUP($C200,'Orçamento Base'!$D$11:$S$1673,2,FALSE)</f>
        <v>#N/A</v>
      </c>
      <c r="F200" s="211">
        <f>Dados!$C$7</f>
        <v>44652</v>
      </c>
      <c r="G200" s="226" t="e">
        <f>VLOOKUP($C200,'Orçamento Base'!$D$11:$S$1673,4,FALSE)</f>
        <v>#N/A</v>
      </c>
      <c r="H200" s="377">
        <f>IFERROR(VLOOKUP($C200,'Orçamento Base'!$D$11:$S$1673,6,FALSE),0)</f>
        <v>0</v>
      </c>
      <c r="I200" s="208" t="e">
        <f>VLOOKUP($C200,'Orçamento Base'!$D$11:$S$1673,5,FALSE)</f>
        <v>#N/A</v>
      </c>
      <c r="J200" s="167" t="e">
        <f>IF(Comparativo!$E$6="Tabela Não Desonerada",VLOOKUP($C200,'Orçamento Base'!$D$11:$S$1673,12,FALSE),VLOOKUP($C200,#REF!,12,FALSE))</f>
        <v>#N/A</v>
      </c>
      <c r="K200" s="167">
        <f>IFERROR(IF(Comparativo!$E$6="Tabela Não Desonerada",VLOOKUP($C200,'Orçamento Base'!$D$11:$S$1673,16,FALSE),VLOOKUP($C200,#REF!,16,FALSE)),0)</f>
        <v>0</v>
      </c>
      <c r="L200" s="575" t="e">
        <f>IF(AND($D200="COMPOSICAO_PROPRIA",'Orçamento Base'!$N200="-"),"14,18%",IF(AND($D200="MERCADO",'Orçamento Base'!$N200="-"),"15,38%",IF(Comparativo!$E$6="Tabela Não Desonerada",VLOOKUP($C200,'Orçamento Base'!$D$11:$S$1673,11,FALSE),VLOOKUP($C200,#REF!,11,FALSE))))</f>
        <v>#N/A</v>
      </c>
      <c r="M200" s="209">
        <f>IF(Comparativo!$E$6="Tabela Não Desonerada",Encargos!$F$44,Encargos!$D$44)</f>
        <v>1.1122000000000001</v>
      </c>
      <c r="N200" s="320"/>
      <c r="O200" s="166" t="s">
        <v>101</v>
      </c>
      <c r="P200" s="321"/>
      <c r="Q200" s="166" t="s">
        <v>101</v>
      </c>
      <c r="R200" s="321"/>
      <c r="S200" s="322"/>
      <c r="T200" s="322"/>
    </row>
    <row r="201" spans="1:20">
      <c r="A201" s="207">
        <f>'Identificação-TCE'!$A$13</f>
        <v>1</v>
      </c>
      <c r="B201" s="168" t="e">
        <f>IF(AND(G201&lt;&gt;"",H201&gt;0,I201&lt;&gt;"",J201&lt;&gt;0,K201&lt;&gt;0),COUNT($B$11:B200)+1,"")</f>
        <v>#N/A</v>
      </c>
      <c r="C201" s="207">
        <f>IF('Orçamento Base'!$M200=0,0,'Orçamento Base'!$D200)</f>
        <v>0</v>
      </c>
      <c r="D201" s="212" t="e">
        <f>IF('Orçamento Base'!$F200=Aux.!$G$11,"CONTRATACAO_PUBLICA",IF(VLOOKUP($C201,'Orçamento Base'!$D$11:$G$2116,3,FALSE)="INDEXADO",VLOOKUP(VLOOKUP($C200,'Orçamento Base'!$D$11:$G$2116,2,FALSE),'Index N_DESON.'!$A$9:$B$604,2),VLOOKUP($C201,'Orçamento Base'!$D$11:$G$2116,3,FALSE)))</f>
        <v>#N/A</v>
      </c>
      <c r="E201" s="208" t="e">
        <f>VLOOKUP($C201,'Orçamento Base'!$D$11:$S$1673,2,FALSE)</f>
        <v>#N/A</v>
      </c>
      <c r="F201" s="211">
        <f>Dados!$C$7</f>
        <v>44652</v>
      </c>
      <c r="G201" s="226" t="e">
        <f>VLOOKUP($C201,'Orçamento Base'!$D$11:$S$1673,4,FALSE)</f>
        <v>#N/A</v>
      </c>
      <c r="H201" s="377">
        <f>IFERROR(VLOOKUP($C201,'Orçamento Base'!$D$11:$S$1673,6,FALSE),0)</f>
        <v>0</v>
      </c>
      <c r="I201" s="208" t="e">
        <f>VLOOKUP($C201,'Orçamento Base'!$D$11:$S$1673,5,FALSE)</f>
        <v>#N/A</v>
      </c>
      <c r="J201" s="167" t="e">
        <f>IF(Comparativo!$E$6="Tabela Não Desonerada",VLOOKUP($C201,'Orçamento Base'!$D$11:$S$1673,12,FALSE),VLOOKUP($C201,#REF!,12,FALSE))</f>
        <v>#N/A</v>
      </c>
      <c r="K201" s="167">
        <f>IFERROR(IF(Comparativo!$E$6="Tabela Não Desonerada",VLOOKUP($C201,'Orçamento Base'!$D$11:$S$1673,16,FALSE),VLOOKUP($C201,#REF!,16,FALSE)),0)</f>
        <v>0</v>
      </c>
      <c r="L201" s="575" t="e">
        <f>IF(AND($D201="COMPOSICAO_PROPRIA",'Orçamento Base'!$N201="-"),"14,18%",IF(AND($D201="MERCADO",'Orçamento Base'!$N201="-"),"15,38%",IF(Comparativo!$E$6="Tabela Não Desonerada",VLOOKUP($C201,'Orçamento Base'!$D$11:$S$1673,11,FALSE),VLOOKUP($C201,#REF!,11,FALSE))))</f>
        <v>#N/A</v>
      </c>
      <c r="M201" s="209">
        <f>IF(Comparativo!$E$6="Tabela Não Desonerada",Encargos!$F$44,Encargos!$D$44)</f>
        <v>1.1122000000000001</v>
      </c>
      <c r="N201" s="320"/>
      <c r="O201" s="166" t="s">
        <v>101</v>
      </c>
      <c r="P201" s="321"/>
      <c r="Q201" s="166" t="s">
        <v>101</v>
      </c>
      <c r="R201" s="321"/>
      <c r="S201" s="322"/>
      <c r="T201" s="322"/>
    </row>
    <row r="202" spans="1:20">
      <c r="A202" s="207">
        <f>'Identificação-TCE'!$A$13</f>
        <v>1</v>
      </c>
      <c r="B202" s="168" t="e">
        <f>IF(AND(G202&lt;&gt;"",H202&gt;0,I202&lt;&gt;"",J202&lt;&gt;0,K202&lt;&gt;0),COUNT($B$11:B201)+1,"")</f>
        <v>#N/A</v>
      </c>
      <c r="C202" s="207">
        <f>IF('Orçamento Base'!$M201=0,0,'Orçamento Base'!$D201)</f>
        <v>0</v>
      </c>
      <c r="D202" s="212" t="e">
        <f>IF('Orçamento Base'!$F201=Aux.!$G$11,"CONTRATACAO_PUBLICA",IF(VLOOKUP($C202,'Orçamento Base'!$D$11:$G$2116,3,FALSE)="INDEXADO",VLOOKUP(VLOOKUP($C201,'Orçamento Base'!$D$11:$G$2116,2,FALSE),'Index N_DESON.'!$A$9:$B$604,2),VLOOKUP($C202,'Orçamento Base'!$D$11:$G$2116,3,FALSE)))</f>
        <v>#N/A</v>
      </c>
      <c r="E202" s="208" t="e">
        <f>VLOOKUP($C202,'Orçamento Base'!$D$11:$S$1673,2,FALSE)</f>
        <v>#N/A</v>
      </c>
      <c r="F202" s="211">
        <f>Dados!$C$7</f>
        <v>44652</v>
      </c>
      <c r="G202" s="226" t="e">
        <f>VLOOKUP($C202,'Orçamento Base'!$D$11:$S$1673,4,FALSE)</f>
        <v>#N/A</v>
      </c>
      <c r="H202" s="377">
        <f>IFERROR(VLOOKUP($C202,'Orçamento Base'!$D$11:$S$1673,6,FALSE),0)</f>
        <v>0</v>
      </c>
      <c r="I202" s="208" t="e">
        <f>VLOOKUP($C202,'Orçamento Base'!$D$11:$S$1673,5,FALSE)</f>
        <v>#N/A</v>
      </c>
      <c r="J202" s="167" t="e">
        <f>IF(Comparativo!$E$6="Tabela Não Desonerada",VLOOKUP($C202,'Orçamento Base'!$D$11:$S$1673,12,FALSE),VLOOKUP($C202,#REF!,12,FALSE))</f>
        <v>#N/A</v>
      </c>
      <c r="K202" s="167">
        <f>IFERROR(IF(Comparativo!$E$6="Tabela Não Desonerada",VLOOKUP($C202,'Orçamento Base'!$D$11:$S$1673,16,FALSE),VLOOKUP($C202,#REF!,16,FALSE)),0)</f>
        <v>0</v>
      </c>
      <c r="L202" s="575" t="e">
        <f>IF(AND($D202="COMPOSICAO_PROPRIA",'Orçamento Base'!$N202="-"),"14,18%",IF(AND($D202="MERCADO",'Orçamento Base'!$N202="-"),"15,38%",IF(Comparativo!$E$6="Tabela Não Desonerada",VLOOKUP($C202,'Orçamento Base'!$D$11:$S$1673,11,FALSE),VLOOKUP($C202,#REF!,11,FALSE))))</f>
        <v>#N/A</v>
      </c>
      <c r="M202" s="209">
        <f>IF(Comparativo!$E$6="Tabela Não Desonerada",Encargos!$F$44,Encargos!$D$44)</f>
        <v>1.1122000000000001</v>
      </c>
      <c r="N202" s="320"/>
      <c r="O202" s="166" t="s">
        <v>101</v>
      </c>
      <c r="P202" s="321"/>
      <c r="Q202" s="166" t="s">
        <v>101</v>
      </c>
      <c r="R202" s="321"/>
      <c r="S202" s="322"/>
      <c r="T202" s="322"/>
    </row>
    <row r="203" spans="1:20">
      <c r="A203" s="207">
        <f>'Identificação-TCE'!$A$13</f>
        <v>1</v>
      </c>
      <c r="B203" s="168" t="e">
        <f>IF(AND(G203&lt;&gt;"",H203&gt;0,I203&lt;&gt;"",J203&lt;&gt;0,K203&lt;&gt;0),COUNT($B$11:B202)+1,"")</f>
        <v>#N/A</v>
      </c>
      <c r="C203" s="207">
        <f>IF('Orçamento Base'!$M202=0,0,'Orçamento Base'!$D202)</f>
        <v>0</v>
      </c>
      <c r="D203" s="212" t="e">
        <f>IF('Orçamento Base'!$F202=Aux.!$G$11,"CONTRATACAO_PUBLICA",IF(VLOOKUP($C203,'Orçamento Base'!$D$11:$G$2116,3,FALSE)="INDEXADO",VLOOKUP(VLOOKUP($C202,'Orçamento Base'!$D$11:$G$2116,2,FALSE),'Index N_DESON.'!$A$9:$B$604,2),VLOOKUP($C203,'Orçamento Base'!$D$11:$G$2116,3,FALSE)))</f>
        <v>#N/A</v>
      </c>
      <c r="E203" s="208" t="e">
        <f>VLOOKUP($C203,'Orçamento Base'!$D$11:$S$1673,2,FALSE)</f>
        <v>#N/A</v>
      </c>
      <c r="F203" s="211">
        <f>Dados!$C$7</f>
        <v>44652</v>
      </c>
      <c r="G203" s="226" t="e">
        <f>VLOOKUP($C203,'Orçamento Base'!$D$11:$S$1673,4,FALSE)</f>
        <v>#N/A</v>
      </c>
      <c r="H203" s="377">
        <f>IFERROR(VLOOKUP($C203,'Orçamento Base'!$D$11:$S$1673,6,FALSE),0)</f>
        <v>0</v>
      </c>
      <c r="I203" s="208" t="e">
        <f>VLOOKUP($C203,'Orçamento Base'!$D$11:$S$1673,5,FALSE)</f>
        <v>#N/A</v>
      </c>
      <c r="J203" s="167" t="e">
        <f>IF(Comparativo!$E$6="Tabela Não Desonerada",VLOOKUP($C203,'Orçamento Base'!$D$11:$S$1673,12,FALSE),VLOOKUP($C203,#REF!,12,FALSE))</f>
        <v>#N/A</v>
      </c>
      <c r="K203" s="167">
        <f>IFERROR(IF(Comparativo!$E$6="Tabela Não Desonerada",VLOOKUP($C203,'Orçamento Base'!$D$11:$S$1673,16,FALSE),VLOOKUP($C203,#REF!,16,FALSE)),0)</f>
        <v>0</v>
      </c>
      <c r="L203" s="575" t="e">
        <f>IF(AND($D203="COMPOSICAO_PROPRIA",'Orçamento Base'!$N203="-"),"14,18%",IF(AND($D203="MERCADO",'Orçamento Base'!$N203="-"),"15,38%",IF(Comparativo!$E$6="Tabela Não Desonerada",VLOOKUP($C203,'Orçamento Base'!$D$11:$S$1673,11,FALSE),VLOOKUP($C203,#REF!,11,FALSE))))</f>
        <v>#N/A</v>
      </c>
      <c r="M203" s="209">
        <f>IF(Comparativo!$E$6="Tabela Não Desonerada",Encargos!$F$44,Encargos!$D$44)</f>
        <v>1.1122000000000001</v>
      </c>
      <c r="N203" s="320"/>
      <c r="O203" s="166" t="s">
        <v>101</v>
      </c>
      <c r="P203" s="321"/>
      <c r="Q203" s="166" t="s">
        <v>101</v>
      </c>
      <c r="R203" s="321"/>
      <c r="S203" s="322"/>
      <c r="T203" s="322"/>
    </row>
    <row r="204" spans="1:20">
      <c r="A204" s="207">
        <f>'Identificação-TCE'!$A$13</f>
        <v>1</v>
      </c>
      <c r="B204" s="168" t="e">
        <f>IF(AND(G204&lt;&gt;"",H204&gt;0,I204&lt;&gt;"",J204&lt;&gt;0,K204&lt;&gt;0),COUNT($B$11:B203)+1,"")</f>
        <v>#N/A</v>
      </c>
      <c r="C204" s="207">
        <f>IF('Orçamento Base'!$M203=0,0,'Orçamento Base'!$D203)</f>
        <v>0</v>
      </c>
      <c r="D204" s="212" t="e">
        <f>IF('Orçamento Base'!$F203=Aux.!$G$11,"CONTRATACAO_PUBLICA",IF(VLOOKUP($C204,'Orçamento Base'!$D$11:$G$2116,3,FALSE)="INDEXADO",VLOOKUP(VLOOKUP($C203,'Orçamento Base'!$D$11:$G$2116,2,FALSE),'Index N_DESON.'!$A$9:$B$604,2),VLOOKUP($C204,'Orçamento Base'!$D$11:$G$2116,3,FALSE)))</f>
        <v>#N/A</v>
      </c>
      <c r="E204" s="208" t="e">
        <f>VLOOKUP($C204,'Orçamento Base'!$D$11:$S$1673,2,FALSE)</f>
        <v>#N/A</v>
      </c>
      <c r="F204" s="211">
        <f>Dados!$C$7</f>
        <v>44652</v>
      </c>
      <c r="G204" s="226" t="e">
        <f>VLOOKUP($C204,'Orçamento Base'!$D$11:$S$1673,4,FALSE)</f>
        <v>#N/A</v>
      </c>
      <c r="H204" s="377">
        <f>IFERROR(VLOOKUP($C204,'Orçamento Base'!$D$11:$S$1673,6,FALSE),0)</f>
        <v>0</v>
      </c>
      <c r="I204" s="208" t="e">
        <f>VLOOKUP($C204,'Orçamento Base'!$D$11:$S$1673,5,FALSE)</f>
        <v>#N/A</v>
      </c>
      <c r="J204" s="167" t="e">
        <f>IF(Comparativo!$E$6="Tabela Não Desonerada",VLOOKUP($C204,'Orçamento Base'!$D$11:$S$1673,12,FALSE),VLOOKUP($C204,#REF!,12,FALSE))</f>
        <v>#N/A</v>
      </c>
      <c r="K204" s="167">
        <f>IFERROR(IF(Comparativo!$E$6="Tabela Não Desonerada",VLOOKUP($C204,'Orçamento Base'!$D$11:$S$1673,16,FALSE),VLOOKUP($C204,#REF!,16,FALSE)),0)</f>
        <v>0</v>
      </c>
      <c r="L204" s="575" t="e">
        <f>IF(AND($D204="COMPOSICAO_PROPRIA",'Orçamento Base'!$N204="-"),"14,18%",IF(AND($D204="MERCADO",'Orçamento Base'!$N204="-"),"15,38%",IF(Comparativo!$E$6="Tabela Não Desonerada",VLOOKUP($C204,'Orçamento Base'!$D$11:$S$1673,11,FALSE),VLOOKUP($C204,#REF!,11,FALSE))))</f>
        <v>#N/A</v>
      </c>
      <c r="M204" s="209">
        <f>IF(Comparativo!$E$6="Tabela Não Desonerada",Encargos!$F$44,Encargos!$D$44)</f>
        <v>1.1122000000000001</v>
      </c>
      <c r="N204" s="320"/>
      <c r="O204" s="166" t="s">
        <v>101</v>
      </c>
      <c r="P204" s="321"/>
      <c r="Q204" s="166" t="s">
        <v>101</v>
      </c>
      <c r="R204" s="321"/>
      <c r="S204" s="322"/>
      <c r="T204" s="322"/>
    </row>
    <row r="205" spans="1:20">
      <c r="A205" s="207">
        <f>'Identificação-TCE'!$A$13</f>
        <v>1</v>
      </c>
      <c r="B205" s="168" t="e">
        <f>IF(AND(G205&lt;&gt;"",H205&gt;0,I205&lt;&gt;"",J205&lt;&gt;0,K205&lt;&gt;0),COUNT($B$11:B204)+1,"")</f>
        <v>#N/A</v>
      </c>
      <c r="C205" s="207">
        <f>IF('Orçamento Base'!$M204=0,0,'Orçamento Base'!$D204)</f>
        <v>0</v>
      </c>
      <c r="D205" s="212" t="e">
        <f>IF('Orçamento Base'!$F204=Aux.!$G$11,"CONTRATACAO_PUBLICA",IF(VLOOKUP($C205,'Orçamento Base'!$D$11:$G$2116,3,FALSE)="INDEXADO",VLOOKUP(VLOOKUP($C204,'Orçamento Base'!$D$11:$G$2116,2,FALSE),'Index N_DESON.'!$A$9:$B$604,2),VLOOKUP($C205,'Orçamento Base'!$D$11:$G$2116,3,FALSE)))</f>
        <v>#N/A</v>
      </c>
      <c r="E205" s="208" t="e">
        <f>VLOOKUP($C205,'Orçamento Base'!$D$11:$S$1673,2,FALSE)</f>
        <v>#N/A</v>
      </c>
      <c r="F205" s="211">
        <f>Dados!$C$7</f>
        <v>44652</v>
      </c>
      <c r="G205" s="226" t="e">
        <f>VLOOKUP($C205,'Orçamento Base'!$D$11:$S$1673,4,FALSE)</f>
        <v>#N/A</v>
      </c>
      <c r="H205" s="377">
        <f>IFERROR(VLOOKUP($C205,'Orçamento Base'!$D$11:$S$1673,6,FALSE),0)</f>
        <v>0</v>
      </c>
      <c r="I205" s="208" t="e">
        <f>VLOOKUP($C205,'Orçamento Base'!$D$11:$S$1673,5,FALSE)</f>
        <v>#N/A</v>
      </c>
      <c r="J205" s="167" t="e">
        <f>IF(Comparativo!$E$6="Tabela Não Desonerada",VLOOKUP($C205,'Orçamento Base'!$D$11:$S$1673,12,FALSE),VLOOKUP($C205,#REF!,12,FALSE))</f>
        <v>#N/A</v>
      </c>
      <c r="K205" s="167">
        <f>IFERROR(IF(Comparativo!$E$6="Tabela Não Desonerada",VLOOKUP($C205,'Orçamento Base'!$D$11:$S$1673,16,FALSE),VLOOKUP($C205,#REF!,16,FALSE)),0)</f>
        <v>0</v>
      </c>
      <c r="L205" s="575" t="e">
        <f>IF(AND($D205="COMPOSICAO_PROPRIA",'Orçamento Base'!$N205="-"),"14,18%",IF(AND($D205="MERCADO",'Orçamento Base'!$N205="-"),"15,38%",IF(Comparativo!$E$6="Tabela Não Desonerada",VLOOKUP($C205,'Orçamento Base'!$D$11:$S$1673,11,FALSE),VLOOKUP($C205,#REF!,11,FALSE))))</f>
        <v>#N/A</v>
      </c>
      <c r="M205" s="209">
        <f>IF(Comparativo!$E$6="Tabela Não Desonerada",Encargos!$F$44,Encargos!$D$44)</f>
        <v>1.1122000000000001</v>
      </c>
      <c r="N205" s="320"/>
      <c r="O205" s="166" t="s">
        <v>101</v>
      </c>
      <c r="P205" s="321"/>
      <c r="Q205" s="166" t="s">
        <v>101</v>
      </c>
      <c r="R205" s="321"/>
      <c r="S205" s="322"/>
      <c r="T205" s="322"/>
    </row>
    <row r="206" spans="1:20">
      <c r="A206" s="207">
        <f>'Identificação-TCE'!$A$13</f>
        <v>1</v>
      </c>
      <c r="B206" s="168" t="e">
        <f>IF(AND(G206&lt;&gt;"",H206&gt;0,I206&lt;&gt;"",J206&lt;&gt;0,K206&lt;&gt;0),COUNT($B$11:B205)+1,"")</f>
        <v>#N/A</v>
      </c>
      <c r="C206" s="207">
        <f>IF('Orçamento Base'!$M205=0,0,'Orçamento Base'!$D205)</f>
        <v>0</v>
      </c>
      <c r="D206" s="212" t="e">
        <f>IF('Orçamento Base'!$F205=Aux.!$G$11,"CONTRATACAO_PUBLICA",IF(VLOOKUP($C206,'Orçamento Base'!$D$11:$G$2116,3,FALSE)="INDEXADO",VLOOKUP(VLOOKUP($C205,'Orçamento Base'!$D$11:$G$2116,2,FALSE),'Index N_DESON.'!$A$9:$B$604,2),VLOOKUP($C206,'Orçamento Base'!$D$11:$G$2116,3,FALSE)))</f>
        <v>#N/A</v>
      </c>
      <c r="E206" s="208" t="e">
        <f>VLOOKUP($C206,'Orçamento Base'!$D$11:$S$1673,2,FALSE)</f>
        <v>#N/A</v>
      </c>
      <c r="F206" s="211">
        <f>Dados!$C$7</f>
        <v>44652</v>
      </c>
      <c r="G206" s="226" t="e">
        <f>VLOOKUP($C206,'Orçamento Base'!$D$11:$S$1673,4,FALSE)</f>
        <v>#N/A</v>
      </c>
      <c r="H206" s="377">
        <f>IFERROR(VLOOKUP($C206,'Orçamento Base'!$D$11:$S$1673,6,FALSE),0)</f>
        <v>0</v>
      </c>
      <c r="I206" s="208" t="e">
        <f>VLOOKUP($C206,'Orçamento Base'!$D$11:$S$1673,5,FALSE)</f>
        <v>#N/A</v>
      </c>
      <c r="J206" s="167" t="e">
        <f>IF(Comparativo!$E$6="Tabela Não Desonerada",VLOOKUP($C206,'Orçamento Base'!$D$11:$S$1673,12,FALSE),VLOOKUP($C206,#REF!,12,FALSE))</f>
        <v>#N/A</v>
      </c>
      <c r="K206" s="167">
        <f>IFERROR(IF(Comparativo!$E$6="Tabela Não Desonerada",VLOOKUP($C206,'Orçamento Base'!$D$11:$S$1673,16,FALSE),VLOOKUP($C206,#REF!,16,FALSE)),0)</f>
        <v>0</v>
      </c>
      <c r="L206" s="575" t="e">
        <f>IF(AND($D206="COMPOSICAO_PROPRIA",'Orçamento Base'!$N206="-"),"14,18%",IF(AND($D206="MERCADO",'Orçamento Base'!$N206="-"),"15,38%",IF(Comparativo!$E$6="Tabela Não Desonerada",VLOOKUP($C206,'Orçamento Base'!$D$11:$S$1673,11,FALSE),VLOOKUP($C206,#REF!,11,FALSE))))</f>
        <v>#N/A</v>
      </c>
      <c r="M206" s="209">
        <f>IF(Comparativo!$E$6="Tabela Não Desonerada",Encargos!$F$44,Encargos!$D$44)</f>
        <v>1.1122000000000001</v>
      </c>
      <c r="N206" s="320"/>
      <c r="O206" s="166" t="s">
        <v>101</v>
      </c>
      <c r="P206" s="321"/>
      <c r="Q206" s="166" t="s">
        <v>101</v>
      </c>
      <c r="R206" s="321"/>
      <c r="S206" s="322"/>
      <c r="T206" s="322"/>
    </row>
    <row r="207" spans="1:20">
      <c r="A207" s="207">
        <f>'Identificação-TCE'!$A$13</f>
        <v>1</v>
      </c>
      <c r="B207" s="168" t="e">
        <f>IF(AND(G207&lt;&gt;"",H207&gt;0,I207&lt;&gt;"",J207&lt;&gt;0,K207&lt;&gt;0),COUNT($B$11:B206)+1,"")</f>
        <v>#N/A</v>
      </c>
      <c r="C207" s="207">
        <f>IF('Orçamento Base'!$M206=0,0,'Orçamento Base'!$D206)</f>
        <v>0</v>
      </c>
      <c r="D207" s="212" t="e">
        <f>IF('Orçamento Base'!$F206=Aux.!$G$11,"CONTRATACAO_PUBLICA",IF(VLOOKUP($C207,'Orçamento Base'!$D$11:$G$2116,3,FALSE)="INDEXADO",VLOOKUP(VLOOKUP($C206,'Orçamento Base'!$D$11:$G$2116,2,FALSE),'Index N_DESON.'!$A$9:$B$604,2),VLOOKUP($C207,'Orçamento Base'!$D$11:$G$2116,3,FALSE)))</f>
        <v>#N/A</v>
      </c>
      <c r="E207" s="208" t="e">
        <f>VLOOKUP($C207,'Orçamento Base'!$D$11:$S$1673,2,FALSE)</f>
        <v>#N/A</v>
      </c>
      <c r="F207" s="211">
        <f>Dados!$C$7</f>
        <v>44652</v>
      </c>
      <c r="G207" s="226" t="e">
        <f>VLOOKUP($C207,'Orçamento Base'!$D$11:$S$1673,4,FALSE)</f>
        <v>#N/A</v>
      </c>
      <c r="H207" s="377">
        <f>IFERROR(VLOOKUP($C207,'Orçamento Base'!$D$11:$S$1673,6,FALSE),0)</f>
        <v>0</v>
      </c>
      <c r="I207" s="208" t="e">
        <f>VLOOKUP($C207,'Orçamento Base'!$D$11:$S$1673,5,FALSE)</f>
        <v>#N/A</v>
      </c>
      <c r="J207" s="167" t="e">
        <f>IF(Comparativo!$E$6="Tabela Não Desonerada",VLOOKUP($C207,'Orçamento Base'!$D$11:$S$1673,12,FALSE),VLOOKUP($C207,#REF!,12,FALSE))</f>
        <v>#N/A</v>
      </c>
      <c r="K207" s="167">
        <f>IFERROR(IF(Comparativo!$E$6="Tabela Não Desonerada",VLOOKUP($C207,'Orçamento Base'!$D$11:$S$1673,16,FALSE),VLOOKUP($C207,#REF!,16,FALSE)),0)</f>
        <v>0</v>
      </c>
      <c r="L207" s="575" t="e">
        <f>IF(AND($D207="COMPOSICAO_PROPRIA",'Orçamento Base'!$N207="-"),"14,18%",IF(AND($D207="MERCADO",'Orçamento Base'!$N207="-"),"15,38%",IF(Comparativo!$E$6="Tabela Não Desonerada",VLOOKUP($C207,'Orçamento Base'!$D$11:$S$1673,11,FALSE),VLOOKUP($C207,#REF!,11,FALSE))))</f>
        <v>#N/A</v>
      </c>
      <c r="M207" s="209">
        <f>IF(Comparativo!$E$6="Tabela Não Desonerada",Encargos!$F$44,Encargos!$D$44)</f>
        <v>1.1122000000000001</v>
      </c>
      <c r="N207" s="320"/>
      <c r="O207" s="166" t="s">
        <v>101</v>
      </c>
      <c r="P207" s="321"/>
      <c r="Q207" s="166" t="s">
        <v>101</v>
      </c>
      <c r="R207" s="321"/>
      <c r="S207" s="322"/>
      <c r="T207" s="322"/>
    </row>
    <row r="208" spans="1:20">
      <c r="A208" s="207">
        <f>'Identificação-TCE'!$A$13</f>
        <v>1</v>
      </c>
      <c r="B208" s="168" t="e">
        <f>IF(AND(G208&lt;&gt;"",H208&gt;0,I208&lt;&gt;"",J208&lt;&gt;0,K208&lt;&gt;0),COUNT($B$11:B207)+1,"")</f>
        <v>#N/A</v>
      </c>
      <c r="C208" s="207">
        <f>IF('Orçamento Base'!$M207=0,0,'Orçamento Base'!$D207)</f>
        <v>0</v>
      </c>
      <c r="D208" s="212" t="e">
        <f>IF('Orçamento Base'!$F207=Aux.!$G$11,"CONTRATACAO_PUBLICA",IF(VLOOKUP($C208,'Orçamento Base'!$D$11:$G$2116,3,FALSE)="INDEXADO",VLOOKUP(VLOOKUP($C207,'Orçamento Base'!$D$11:$G$2116,2,FALSE),'Index N_DESON.'!$A$9:$B$604,2),VLOOKUP($C208,'Orçamento Base'!$D$11:$G$2116,3,FALSE)))</f>
        <v>#N/A</v>
      </c>
      <c r="E208" s="208" t="e">
        <f>VLOOKUP($C208,'Orçamento Base'!$D$11:$S$1673,2,FALSE)</f>
        <v>#N/A</v>
      </c>
      <c r="F208" s="211">
        <f>Dados!$C$7</f>
        <v>44652</v>
      </c>
      <c r="G208" s="226" t="e">
        <f>VLOOKUP($C208,'Orçamento Base'!$D$11:$S$1673,4,FALSE)</f>
        <v>#N/A</v>
      </c>
      <c r="H208" s="377">
        <f>IFERROR(VLOOKUP($C208,'Orçamento Base'!$D$11:$S$1673,6,FALSE),0)</f>
        <v>0</v>
      </c>
      <c r="I208" s="208" t="e">
        <f>VLOOKUP($C208,'Orçamento Base'!$D$11:$S$1673,5,FALSE)</f>
        <v>#N/A</v>
      </c>
      <c r="J208" s="167" t="e">
        <f>IF(Comparativo!$E$6="Tabela Não Desonerada",VLOOKUP($C208,'Orçamento Base'!$D$11:$S$1673,12,FALSE),VLOOKUP($C208,#REF!,12,FALSE))</f>
        <v>#N/A</v>
      </c>
      <c r="K208" s="167">
        <f>IFERROR(IF(Comparativo!$E$6="Tabela Não Desonerada",VLOOKUP($C208,'Orçamento Base'!$D$11:$S$1673,16,FALSE),VLOOKUP($C208,#REF!,16,FALSE)),0)</f>
        <v>0</v>
      </c>
      <c r="L208" s="575" t="e">
        <f>IF(AND($D208="COMPOSICAO_PROPRIA",'Orçamento Base'!$N208="-"),"14,18%",IF(AND($D208="MERCADO",'Orçamento Base'!$N208="-"),"15,38%",IF(Comparativo!$E$6="Tabela Não Desonerada",VLOOKUP($C208,'Orçamento Base'!$D$11:$S$1673,11,FALSE),VLOOKUP($C208,#REF!,11,FALSE))))</f>
        <v>#N/A</v>
      </c>
      <c r="M208" s="209">
        <f>IF(Comparativo!$E$6="Tabela Não Desonerada",Encargos!$F$44,Encargos!$D$44)</f>
        <v>1.1122000000000001</v>
      </c>
      <c r="N208" s="320"/>
      <c r="O208" s="166" t="s">
        <v>101</v>
      </c>
      <c r="P208" s="321"/>
      <c r="Q208" s="166" t="s">
        <v>101</v>
      </c>
      <c r="R208" s="321"/>
      <c r="S208" s="322"/>
      <c r="T208" s="322"/>
    </row>
    <row r="209" spans="1:20">
      <c r="A209" s="207">
        <f>'Identificação-TCE'!$A$13</f>
        <v>1</v>
      </c>
      <c r="B209" s="168" t="e">
        <f>IF(AND(G209&lt;&gt;"",H209&gt;0,I209&lt;&gt;"",J209&lt;&gt;0,K209&lt;&gt;0),COUNT($B$11:B208)+1,"")</f>
        <v>#N/A</v>
      </c>
      <c r="C209" s="207">
        <f>IF('Orçamento Base'!$M208=0,0,'Orçamento Base'!$D208)</f>
        <v>0</v>
      </c>
      <c r="D209" s="212" t="e">
        <f>IF('Orçamento Base'!$F208=Aux.!$G$11,"CONTRATACAO_PUBLICA",IF(VLOOKUP($C209,'Orçamento Base'!$D$11:$G$2116,3,FALSE)="INDEXADO",VLOOKUP(VLOOKUP($C208,'Orçamento Base'!$D$11:$G$2116,2,FALSE),'Index N_DESON.'!$A$9:$B$604,2),VLOOKUP($C209,'Orçamento Base'!$D$11:$G$2116,3,FALSE)))</f>
        <v>#N/A</v>
      </c>
      <c r="E209" s="208" t="e">
        <f>VLOOKUP($C209,'Orçamento Base'!$D$11:$S$1673,2,FALSE)</f>
        <v>#N/A</v>
      </c>
      <c r="F209" s="211">
        <f>Dados!$C$7</f>
        <v>44652</v>
      </c>
      <c r="G209" s="226" t="e">
        <f>VLOOKUP($C209,'Orçamento Base'!$D$11:$S$1673,4,FALSE)</f>
        <v>#N/A</v>
      </c>
      <c r="H209" s="377">
        <f>IFERROR(VLOOKUP($C209,'Orçamento Base'!$D$11:$S$1673,6,FALSE),0)</f>
        <v>0</v>
      </c>
      <c r="I209" s="208" t="e">
        <f>VLOOKUP($C209,'Orçamento Base'!$D$11:$S$1673,5,FALSE)</f>
        <v>#N/A</v>
      </c>
      <c r="J209" s="167" t="e">
        <f>IF(Comparativo!$E$6="Tabela Não Desonerada",VLOOKUP($C209,'Orçamento Base'!$D$11:$S$1673,12,FALSE),VLOOKUP($C209,#REF!,12,FALSE))</f>
        <v>#N/A</v>
      </c>
      <c r="K209" s="167">
        <f>IFERROR(IF(Comparativo!$E$6="Tabela Não Desonerada",VLOOKUP($C209,'Orçamento Base'!$D$11:$S$1673,16,FALSE),VLOOKUP($C209,#REF!,16,FALSE)),0)</f>
        <v>0</v>
      </c>
      <c r="L209" s="575" t="e">
        <f>IF(AND($D209="COMPOSICAO_PROPRIA",'Orçamento Base'!$N209="-"),"14,18%",IF(AND($D209="MERCADO",'Orçamento Base'!$N209="-"),"15,38%",IF(Comparativo!$E$6="Tabela Não Desonerada",VLOOKUP($C209,'Orçamento Base'!$D$11:$S$1673,11,FALSE),VLOOKUP($C209,#REF!,11,FALSE))))</f>
        <v>#N/A</v>
      </c>
      <c r="M209" s="209">
        <f>IF(Comparativo!$E$6="Tabela Não Desonerada",Encargos!$F$44,Encargos!$D$44)</f>
        <v>1.1122000000000001</v>
      </c>
      <c r="N209" s="320"/>
      <c r="O209" s="166" t="s">
        <v>101</v>
      </c>
      <c r="P209" s="321"/>
      <c r="Q209" s="166" t="s">
        <v>101</v>
      </c>
      <c r="R209" s="321"/>
      <c r="S209" s="322"/>
      <c r="T209" s="322"/>
    </row>
    <row r="210" spans="1:20">
      <c r="A210" s="207">
        <f>'Identificação-TCE'!$A$13</f>
        <v>1</v>
      </c>
      <c r="B210" s="168" t="e">
        <f>IF(AND(G210&lt;&gt;"",H210&gt;0,I210&lt;&gt;"",J210&lt;&gt;0,K210&lt;&gt;0),COUNT($B$11:B209)+1,"")</f>
        <v>#N/A</v>
      </c>
      <c r="C210" s="207">
        <f>IF('Orçamento Base'!$M209=0,0,'Orçamento Base'!$D209)</f>
        <v>0</v>
      </c>
      <c r="D210" s="212" t="e">
        <f>IF('Orçamento Base'!$F209=Aux.!$G$11,"CONTRATACAO_PUBLICA",IF(VLOOKUP($C210,'Orçamento Base'!$D$11:$G$2116,3,FALSE)="INDEXADO",VLOOKUP(VLOOKUP($C209,'Orçamento Base'!$D$11:$G$2116,2,FALSE),'Index N_DESON.'!$A$9:$B$604,2),VLOOKUP($C210,'Orçamento Base'!$D$11:$G$2116,3,FALSE)))</f>
        <v>#N/A</v>
      </c>
      <c r="E210" s="208" t="e">
        <f>VLOOKUP($C210,'Orçamento Base'!$D$11:$S$1673,2,FALSE)</f>
        <v>#N/A</v>
      </c>
      <c r="F210" s="211">
        <f>Dados!$C$7</f>
        <v>44652</v>
      </c>
      <c r="G210" s="226" t="e">
        <f>VLOOKUP($C210,'Orçamento Base'!$D$11:$S$1673,4,FALSE)</f>
        <v>#N/A</v>
      </c>
      <c r="H210" s="377">
        <f>IFERROR(VLOOKUP($C210,'Orçamento Base'!$D$11:$S$1673,6,FALSE),0)</f>
        <v>0</v>
      </c>
      <c r="I210" s="208" t="e">
        <f>VLOOKUP($C210,'Orçamento Base'!$D$11:$S$1673,5,FALSE)</f>
        <v>#N/A</v>
      </c>
      <c r="J210" s="167" t="e">
        <f>IF(Comparativo!$E$6="Tabela Não Desonerada",VLOOKUP($C210,'Orçamento Base'!$D$11:$S$1673,12,FALSE),VLOOKUP($C210,#REF!,12,FALSE))</f>
        <v>#N/A</v>
      </c>
      <c r="K210" s="167">
        <f>IFERROR(IF(Comparativo!$E$6="Tabela Não Desonerada",VLOOKUP($C210,'Orçamento Base'!$D$11:$S$1673,16,FALSE),VLOOKUP($C210,#REF!,16,FALSE)),0)</f>
        <v>0</v>
      </c>
      <c r="L210" s="575" t="e">
        <f>IF(AND($D210="COMPOSICAO_PROPRIA",'Orçamento Base'!$N210="-"),"14,18%",IF(AND($D210="MERCADO",'Orçamento Base'!$N210="-"),"15,38%",IF(Comparativo!$E$6="Tabela Não Desonerada",VLOOKUP($C210,'Orçamento Base'!$D$11:$S$1673,11,FALSE),VLOOKUP($C210,#REF!,11,FALSE))))</f>
        <v>#N/A</v>
      </c>
      <c r="M210" s="209">
        <f>IF(Comparativo!$E$6="Tabela Não Desonerada",Encargos!$F$44,Encargos!$D$44)</f>
        <v>1.1122000000000001</v>
      </c>
      <c r="N210" s="320"/>
      <c r="O210" s="166" t="s">
        <v>101</v>
      </c>
      <c r="P210" s="321"/>
      <c r="Q210" s="166" t="s">
        <v>101</v>
      </c>
      <c r="R210" s="321"/>
      <c r="S210" s="322"/>
      <c r="T210" s="322"/>
    </row>
    <row r="211" spans="1:20">
      <c r="A211" s="207">
        <f>'Identificação-TCE'!$A$13</f>
        <v>1</v>
      </c>
      <c r="B211" s="168" t="e">
        <f>IF(AND(G211&lt;&gt;"",H211&gt;0,I211&lt;&gt;"",J211&lt;&gt;0,K211&lt;&gt;0),COUNT($B$11:B210)+1,"")</f>
        <v>#N/A</v>
      </c>
      <c r="C211" s="207">
        <f>IF('Orçamento Base'!$M210=0,0,'Orçamento Base'!$D210)</f>
        <v>0</v>
      </c>
      <c r="D211" s="212" t="e">
        <f>IF('Orçamento Base'!$F210=Aux.!$G$11,"CONTRATACAO_PUBLICA",IF(VLOOKUP($C211,'Orçamento Base'!$D$11:$G$2116,3,FALSE)="INDEXADO",VLOOKUP(VLOOKUP($C210,'Orçamento Base'!$D$11:$G$2116,2,FALSE),'Index N_DESON.'!$A$9:$B$604,2),VLOOKUP($C211,'Orçamento Base'!$D$11:$G$2116,3,FALSE)))</f>
        <v>#N/A</v>
      </c>
      <c r="E211" s="208" t="e">
        <f>VLOOKUP($C211,'Orçamento Base'!$D$11:$S$1673,2,FALSE)</f>
        <v>#N/A</v>
      </c>
      <c r="F211" s="211">
        <f>Dados!$C$7</f>
        <v>44652</v>
      </c>
      <c r="G211" s="226" t="e">
        <f>VLOOKUP($C211,'Orçamento Base'!$D$11:$S$1673,4,FALSE)</f>
        <v>#N/A</v>
      </c>
      <c r="H211" s="377">
        <f>IFERROR(VLOOKUP($C211,'Orçamento Base'!$D$11:$S$1673,6,FALSE),0)</f>
        <v>0</v>
      </c>
      <c r="I211" s="208" t="e">
        <f>VLOOKUP($C211,'Orçamento Base'!$D$11:$S$1673,5,FALSE)</f>
        <v>#N/A</v>
      </c>
      <c r="J211" s="167" t="e">
        <f>IF(Comparativo!$E$6="Tabela Não Desonerada",VLOOKUP($C211,'Orçamento Base'!$D$11:$S$1673,12,FALSE),VLOOKUP($C211,#REF!,12,FALSE))</f>
        <v>#N/A</v>
      </c>
      <c r="K211" s="167">
        <f>IFERROR(IF(Comparativo!$E$6="Tabela Não Desonerada",VLOOKUP($C211,'Orçamento Base'!$D$11:$S$1673,16,FALSE),VLOOKUP($C211,#REF!,16,FALSE)),0)</f>
        <v>0</v>
      </c>
      <c r="L211" s="575" t="e">
        <f>IF(AND($D211="COMPOSICAO_PROPRIA",'Orçamento Base'!$N211="-"),"14,18%",IF(AND($D211="MERCADO",'Orçamento Base'!$N211="-"),"15,38%",IF(Comparativo!$E$6="Tabela Não Desonerada",VLOOKUP($C211,'Orçamento Base'!$D$11:$S$1673,11,FALSE),VLOOKUP($C211,#REF!,11,FALSE))))</f>
        <v>#N/A</v>
      </c>
      <c r="M211" s="209">
        <f>IF(Comparativo!$E$6="Tabela Não Desonerada",Encargos!$F$44,Encargos!$D$44)</f>
        <v>1.1122000000000001</v>
      </c>
      <c r="N211" s="320"/>
      <c r="O211" s="166" t="s">
        <v>101</v>
      </c>
      <c r="P211" s="321"/>
      <c r="Q211" s="166" t="s">
        <v>101</v>
      </c>
      <c r="R211" s="321"/>
      <c r="S211" s="322"/>
      <c r="T211" s="322"/>
    </row>
    <row r="212" spans="1:20">
      <c r="A212" s="207">
        <f>'Identificação-TCE'!$A$13</f>
        <v>1</v>
      </c>
      <c r="B212" s="168" t="e">
        <f>IF(AND(G212&lt;&gt;"",H212&gt;0,I212&lt;&gt;"",J212&lt;&gt;0,K212&lt;&gt;0),COUNT($B$11:B211)+1,"")</f>
        <v>#N/A</v>
      </c>
      <c r="C212" s="207">
        <f>IF('Orçamento Base'!$M211=0,0,'Orçamento Base'!$D211)</f>
        <v>0</v>
      </c>
      <c r="D212" s="212" t="e">
        <f>IF('Orçamento Base'!$F211=Aux.!$G$11,"CONTRATACAO_PUBLICA",IF(VLOOKUP($C212,'Orçamento Base'!$D$11:$G$2116,3,FALSE)="INDEXADO",VLOOKUP(VLOOKUP($C211,'Orçamento Base'!$D$11:$G$2116,2,FALSE),'Index N_DESON.'!$A$9:$B$604,2),VLOOKUP($C212,'Orçamento Base'!$D$11:$G$2116,3,FALSE)))</f>
        <v>#N/A</v>
      </c>
      <c r="E212" s="208" t="e">
        <f>VLOOKUP($C212,'Orçamento Base'!$D$11:$S$1673,2,FALSE)</f>
        <v>#N/A</v>
      </c>
      <c r="F212" s="211">
        <f>Dados!$C$7</f>
        <v>44652</v>
      </c>
      <c r="G212" s="226" t="e">
        <f>VLOOKUP($C212,'Orçamento Base'!$D$11:$S$1673,4,FALSE)</f>
        <v>#N/A</v>
      </c>
      <c r="H212" s="377">
        <f>IFERROR(VLOOKUP($C212,'Orçamento Base'!$D$11:$S$1673,6,FALSE),0)</f>
        <v>0</v>
      </c>
      <c r="I212" s="208" t="e">
        <f>VLOOKUP($C212,'Orçamento Base'!$D$11:$S$1673,5,FALSE)</f>
        <v>#N/A</v>
      </c>
      <c r="J212" s="167" t="e">
        <f>IF(Comparativo!$E$6="Tabela Não Desonerada",VLOOKUP($C212,'Orçamento Base'!$D$11:$S$1673,12,FALSE),VLOOKUP($C212,#REF!,12,FALSE))</f>
        <v>#N/A</v>
      </c>
      <c r="K212" s="167">
        <f>IFERROR(IF(Comparativo!$E$6="Tabela Não Desonerada",VLOOKUP($C212,'Orçamento Base'!$D$11:$S$1673,16,FALSE),VLOOKUP($C212,#REF!,16,FALSE)),0)</f>
        <v>0</v>
      </c>
      <c r="L212" s="575" t="e">
        <f>IF(AND($D212="COMPOSICAO_PROPRIA",'Orçamento Base'!$N212="-"),"14,18%",IF(AND($D212="MERCADO",'Orçamento Base'!$N212="-"),"15,38%",IF(Comparativo!$E$6="Tabela Não Desonerada",VLOOKUP($C212,'Orçamento Base'!$D$11:$S$1673,11,FALSE),VLOOKUP($C212,#REF!,11,FALSE))))</f>
        <v>#N/A</v>
      </c>
      <c r="M212" s="209">
        <f>IF(Comparativo!$E$6="Tabela Não Desonerada",Encargos!$F$44,Encargos!$D$44)</f>
        <v>1.1122000000000001</v>
      </c>
      <c r="N212" s="320"/>
      <c r="O212" s="166" t="s">
        <v>101</v>
      </c>
      <c r="P212" s="321"/>
      <c r="Q212" s="166" t="s">
        <v>101</v>
      </c>
      <c r="R212" s="321"/>
      <c r="S212" s="322"/>
      <c r="T212" s="322"/>
    </row>
    <row r="213" spans="1:20">
      <c r="A213" s="207">
        <f>'Identificação-TCE'!$A$13</f>
        <v>1</v>
      </c>
      <c r="B213" s="168" t="e">
        <f>IF(AND(G213&lt;&gt;"",H213&gt;0,I213&lt;&gt;"",J213&lt;&gt;0,K213&lt;&gt;0),COUNT($B$11:B212)+1,"")</f>
        <v>#N/A</v>
      </c>
      <c r="C213" s="207">
        <f>IF('Orçamento Base'!$M212=0,0,'Orçamento Base'!$D212)</f>
        <v>0</v>
      </c>
      <c r="D213" s="212" t="e">
        <f>IF('Orçamento Base'!$F212=Aux.!$G$11,"CONTRATACAO_PUBLICA",IF(VLOOKUP($C213,'Orçamento Base'!$D$11:$G$2116,3,FALSE)="INDEXADO",VLOOKUP(VLOOKUP($C212,'Orçamento Base'!$D$11:$G$2116,2,FALSE),'Index N_DESON.'!$A$9:$B$604,2),VLOOKUP($C213,'Orçamento Base'!$D$11:$G$2116,3,FALSE)))</f>
        <v>#N/A</v>
      </c>
      <c r="E213" s="208" t="e">
        <f>VLOOKUP($C213,'Orçamento Base'!$D$11:$S$1673,2,FALSE)</f>
        <v>#N/A</v>
      </c>
      <c r="F213" s="211">
        <f>Dados!$C$7</f>
        <v>44652</v>
      </c>
      <c r="G213" s="226" t="e">
        <f>VLOOKUP($C213,'Orçamento Base'!$D$11:$S$1673,4,FALSE)</f>
        <v>#N/A</v>
      </c>
      <c r="H213" s="377">
        <f>IFERROR(VLOOKUP($C213,'Orçamento Base'!$D$11:$S$1673,6,FALSE),0)</f>
        <v>0</v>
      </c>
      <c r="I213" s="208" t="e">
        <f>VLOOKUP($C213,'Orçamento Base'!$D$11:$S$1673,5,FALSE)</f>
        <v>#N/A</v>
      </c>
      <c r="J213" s="167" t="e">
        <f>IF(Comparativo!$E$6="Tabela Não Desonerada",VLOOKUP($C213,'Orçamento Base'!$D$11:$S$1673,12,FALSE),VLOOKUP($C213,#REF!,12,FALSE))</f>
        <v>#N/A</v>
      </c>
      <c r="K213" s="167">
        <f>IFERROR(IF(Comparativo!$E$6="Tabela Não Desonerada",VLOOKUP($C213,'Orçamento Base'!$D$11:$S$1673,16,FALSE),VLOOKUP($C213,#REF!,16,FALSE)),0)</f>
        <v>0</v>
      </c>
      <c r="L213" s="575" t="e">
        <f>IF(AND($D213="COMPOSICAO_PROPRIA",'Orçamento Base'!$N213="-"),"14,18%",IF(AND($D213="MERCADO",'Orçamento Base'!$N213="-"),"15,38%",IF(Comparativo!$E$6="Tabela Não Desonerada",VLOOKUP($C213,'Orçamento Base'!$D$11:$S$1673,11,FALSE),VLOOKUP($C213,#REF!,11,FALSE))))</f>
        <v>#N/A</v>
      </c>
      <c r="M213" s="209">
        <f>IF(Comparativo!$E$6="Tabela Não Desonerada",Encargos!$F$44,Encargos!$D$44)</f>
        <v>1.1122000000000001</v>
      </c>
      <c r="N213" s="320"/>
      <c r="O213" s="166" t="s">
        <v>101</v>
      </c>
      <c r="P213" s="321"/>
      <c r="Q213" s="166" t="s">
        <v>101</v>
      </c>
      <c r="R213" s="321"/>
      <c r="S213" s="322"/>
      <c r="T213" s="322"/>
    </row>
    <row r="214" spans="1:20">
      <c r="A214" s="207">
        <f>'Identificação-TCE'!$A$13</f>
        <v>1</v>
      </c>
      <c r="B214" s="168" t="e">
        <f>IF(AND(G214&lt;&gt;"",H214&gt;0,I214&lt;&gt;"",J214&lt;&gt;0,K214&lt;&gt;0),COUNT($B$11:B213)+1,"")</f>
        <v>#N/A</v>
      </c>
      <c r="C214" s="207">
        <f>IF('Orçamento Base'!$M213=0,0,'Orçamento Base'!$D213)</f>
        <v>0</v>
      </c>
      <c r="D214" s="212" t="e">
        <f>IF('Orçamento Base'!$F213=Aux.!$G$11,"CONTRATACAO_PUBLICA",IF(VLOOKUP($C214,'Orçamento Base'!$D$11:$G$2116,3,FALSE)="INDEXADO",VLOOKUP(VLOOKUP($C213,'Orçamento Base'!$D$11:$G$2116,2,FALSE),'Index N_DESON.'!$A$9:$B$604,2),VLOOKUP($C214,'Orçamento Base'!$D$11:$G$2116,3,FALSE)))</f>
        <v>#N/A</v>
      </c>
      <c r="E214" s="208" t="e">
        <f>VLOOKUP($C214,'Orçamento Base'!$D$11:$S$1673,2,FALSE)</f>
        <v>#N/A</v>
      </c>
      <c r="F214" s="211">
        <f>Dados!$C$7</f>
        <v>44652</v>
      </c>
      <c r="G214" s="226" t="e">
        <f>VLOOKUP($C214,'Orçamento Base'!$D$11:$S$1673,4,FALSE)</f>
        <v>#N/A</v>
      </c>
      <c r="H214" s="377">
        <f>IFERROR(VLOOKUP($C214,'Orçamento Base'!$D$11:$S$1673,6,FALSE),0)</f>
        <v>0</v>
      </c>
      <c r="I214" s="208" t="e">
        <f>VLOOKUP($C214,'Orçamento Base'!$D$11:$S$1673,5,FALSE)</f>
        <v>#N/A</v>
      </c>
      <c r="J214" s="167" t="e">
        <f>IF(Comparativo!$E$6="Tabela Não Desonerada",VLOOKUP($C214,'Orçamento Base'!$D$11:$S$1673,12,FALSE),VLOOKUP($C214,#REF!,12,FALSE))</f>
        <v>#N/A</v>
      </c>
      <c r="K214" s="167">
        <f>IFERROR(IF(Comparativo!$E$6="Tabela Não Desonerada",VLOOKUP($C214,'Orçamento Base'!$D$11:$S$1673,16,FALSE),VLOOKUP($C214,#REF!,16,FALSE)),0)</f>
        <v>0</v>
      </c>
      <c r="L214" s="575" t="e">
        <f>IF(AND($D214="COMPOSICAO_PROPRIA",'Orçamento Base'!$N214="-"),"14,18%",IF(AND($D214="MERCADO",'Orçamento Base'!$N214="-"),"15,38%",IF(Comparativo!$E$6="Tabela Não Desonerada",VLOOKUP($C214,'Orçamento Base'!$D$11:$S$1673,11,FALSE),VLOOKUP($C214,#REF!,11,FALSE))))</f>
        <v>#N/A</v>
      </c>
      <c r="M214" s="209">
        <f>IF(Comparativo!$E$6="Tabela Não Desonerada",Encargos!$F$44,Encargos!$D$44)</f>
        <v>1.1122000000000001</v>
      </c>
      <c r="N214" s="320"/>
      <c r="O214" s="166" t="s">
        <v>101</v>
      </c>
      <c r="P214" s="321"/>
      <c r="Q214" s="166" t="s">
        <v>101</v>
      </c>
      <c r="R214" s="321"/>
      <c r="S214" s="322"/>
      <c r="T214" s="322"/>
    </row>
    <row r="215" spans="1:20">
      <c r="A215" s="207">
        <f>'Identificação-TCE'!$A$13</f>
        <v>1</v>
      </c>
      <c r="B215" s="168" t="e">
        <f>IF(AND(G215&lt;&gt;"",H215&gt;0,I215&lt;&gt;"",J215&lt;&gt;0,K215&lt;&gt;0),COUNT($B$11:B214)+1,"")</f>
        <v>#N/A</v>
      </c>
      <c r="C215" s="207">
        <f>IF('Orçamento Base'!$M214=0,0,'Orçamento Base'!$D214)</f>
        <v>0</v>
      </c>
      <c r="D215" s="212" t="e">
        <f>IF('Orçamento Base'!$F214=Aux.!$G$11,"CONTRATACAO_PUBLICA",IF(VLOOKUP($C215,'Orçamento Base'!$D$11:$G$2116,3,FALSE)="INDEXADO",VLOOKUP(VLOOKUP($C214,'Orçamento Base'!$D$11:$G$2116,2,FALSE),'Index N_DESON.'!$A$9:$B$604,2),VLOOKUP($C215,'Orçamento Base'!$D$11:$G$2116,3,FALSE)))</f>
        <v>#N/A</v>
      </c>
      <c r="E215" s="208" t="e">
        <f>VLOOKUP($C215,'Orçamento Base'!$D$11:$S$1673,2,FALSE)</f>
        <v>#N/A</v>
      </c>
      <c r="F215" s="211">
        <f>Dados!$C$7</f>
        <v>44652</v>
      </c>
      <c r="G215" s="226" t="e">
        <f>VLOOKUP($C215,'Orçamento Base'!$D$11:$S$1673,4,FALSE)</f>
        <v>#N/A</v>
      </c>
      <c r="H215" s="377">
        <f>IFERROR(VLOOKUP($C215,'Orçamento Base'!$D$11:$S$1673,6,FALSE),0)</f>
        <v>0</v>
      </c>
      <c r="I215" s="208" t="e">
        <f>VLOOKUP($C215,'Orçamento Base'!$D$11:$S$1673,5,FALSE)</f>
        <v>#N/A</v>
      </c>
      <c r="J215" s="167" t="e">
        <f>IF(Comparativo!$E$6="Tabela Não Desonerada",VLOOKUP($C215,'Orçamento Base'!$D$11:$S$1673,12,FALSE),VLOOKUP($C215,#REF!,12,FALSE))</f>
        <v>#N/A</v>
      </c>
      <c r="K215" s="167">
        <f>IFERROR(IF(Comparativo!$E$6="Tabela Não Desonerada",VLOOKUP($C215,'Orçamento Base'!$D$11:$S$1673,16,FALSE),VLOOKUP($C215,#REF!,16,FALSE)),0)</f>
        <v>0</v>
      </c>
      <c r="L215" s="575" t="e">
        <f>IF(AND($D215="COMPOSICAO_PROPRIA",'Orçamento Base'!$N215="-"),"14,18%",IF(AND($D215="MERCADO",'Orçamento Base'!$N215="-"),"15,38%",IF(Comparativo!$E$6="Tabela Não Desonerada",VLOOKUP($C215,'Orçamento Base'!$D$11:$S$1673,11,FALSE),VLOOKUP($C215,#REF!,11,FALSE))))</f>
        <v>#N/A</v>
      </c>
      <c r="M215" s="209">
        <f>IF(Comparativo!$E$6="Tabela Não Desonerada",Encargos!$F$44,Encargos!$D$44)</f>
        <v>1.1122000000000001</v>
      </c>
      <c r="N215" s="320"/>
      <c r="O215" s="166" t="s">
        <v>101</v>
      </c>
      <c r="P215" s="321"/>
      <c r="Q215" s="166" t="s">
        <v>101</v>
      </c>
      <c r="R215" s="321"/>
      <c r="S215" s="322"/>
      <c r="T215" s="322"/>
    </row>
    <row r="216" spans="1:20">
      <c r="A216" s="207">
        <f>'Identificação-TCE'!$A$13</f>
        <v>1</v>
      </c>
      <c r="B216" s="168" t="e">
        <f>IF(AND(G216&lt;&gt;"",H216&gt;0,I216&lt;&gt;"",J216&lt;&gt;0,K216&lt;&gt;0),COUNT($B$11:B215)+1,"")</f>
        <v>#N/A</v>
      </c>
      <c r="C216" s="207">
        <f>IF('Orçamento Base'!$M215=0,0,'Orçamento Base'!$D215)</f>
        <v>0</v>
      </c>
      <c r="D216" s="212" t="e">
        <f>IF('Orçamento Base'!$F215=Aux.!$G$11,"CONTRATACAO_PUBLICA",IF(VLOOKUP($C216,'Orçamento Base'!$D$11:$G$2116,3,FALSE)="INDEXADO",VLOOKUP(VLOOKUP($C215,'Orçamento Base'!$D$11:$G$2116,2,FALSE),'Index N_DESON.'!$A$9:$B$604,2),VLOOKUP($C216,'Orçamento Base'!$D$11:$G$2116,3,FALSE)))</f>
        <v>#N/A</v>
      </c>
      <c r="E216" s="208" t="e">
        <f>VLOOKUP($C216,'Orçamento Base'!$D$11:$S$1673,2,FALSE)</f>
        <v>#N/A</v>
      </c>
      <c r="F216" s="211">
        <f>Dados!$C$7</f>
        <v>44652</v>
      </c>
      <c r="G216" s="226" t="e">
        <f>VLOOKUP($C216,'Orçamento Base'!$D$11:$S$1673,4,FALSE)</f>
        <v>#N/A</v>
      </c>
      <c r="H216" s="377">
        <f>IFERROR(VLOOKUP($C216,'Orçamento Base'!$D$11:$S$1673,6,FALSE),0)</f>
        <v>0</v>
      </c>
      <c r="I216" s="208" t="e">
        <f>VLOOKUP($C216,'Orçamento Base'!$D$11:$S$1673,5,FALSE)</f>
        <v>#N/A</v>
      </c>
      <c r="J216" s="167" t="e">
        <f>IF(Comparativo!$E$6="Tabela Não Desonerada",VLOOKUP($C216,'Orçamento Base'!$D$11:$S$1673,12,FALSE),VLOOKUP($C216,#REF!,12,FALSE))</f>
        <v>#N/A</v>
      </c>
      <c r="K216" s="167">
        <f>IFERROR(IF(Comparativo!$E$6="Tabela Não Desonerada",VLOOKUP($C216,'Orçamento Base'!$D$11:$S$1673,16,FALSE),VLOOKUP($C216,#REF!,16,FALSE)),0)</f>
        <v>0</v>
      </c>
      <c r="L216" s="575" t="e">
        <f>IF(AND($D216="COMPOSICAO_PROPRIA",'Orçamento Base'!$N216="-"),"14,18%",IF(AND($D216="MERCADO",'Orçamento Base'!$N216="-"),"15,38%",IF(Comparativo!$E$6="Tabela Não Desonerada",VLOOKUP($C216,'Orçamento Base'!$D$11:$S$1673,11,FALSE),VLOOKUP($C216,#REF!,11,FALSE))))</f>
        <v>#N/A</v>
      </c>
      <c r="M216" s="209">
        <f>IF(Comparativo!$E$6="Tabela Não Desonerada",Encargos!$F$44,Encargos!$D$44)</f>
        <v>1.1122000000000001</v>
      </c>
      <c r="N216" s="320"/>
      <c r="O216" s="166" t="s">
        <v>101</v>
      </c>
      <c r="P216" s="321"/>
      <c r="Q216" s="166" t="s">
        <v>101</v>
      </c>
      <c r="R216" s="321"/>
      <c r="S216" s="322"/>
      <c r="T216" s="322"/>
    </row>
    <row r="217" spans="1:20">
      <c r="A217" s="207">
        <f>'Identificação-TCE'!$A$13</f>
        <v>1</v>
      </c>
      <c r="B217" s="168" t="e">
        <f>IF(AND(G217&lt;&gt;"",H217&gt;0,I217&lt;&gt;"",J217&lt;&gt;0,K217&lt;&gt;0),COUNT($B$11:B216)+1,"")</f>
        <v>#N/A</v>
      </c>
      <c r="C217" s="207">
        <f>IF('Orçamento Base'!$M216=0,0,'Orçamento Base'!$D216)</f>
        <v>0</v>
      </c>
      <c r="D217" s="212" t="e">
        <f>IF('Orçamento Base'!$F216=Aux.!$G$11,"CONTRATACAO_PUBLICA",IF(VLOOKUP($C217,'Orçamento Base'!$D$11:$G$2116,3,FALSE)="INDEXADO",VLOOKUP(VLOOKUP($C216,'Orçamento Base'!$D$11:$G$2116,2,FALSE),'Index N_DESON.'!$A$9:$B$604,2),VLOOKUP($C217,'Orçamento Base'!$D$11:$G$2116,3,FALSE)))</f>
        <v>#N/A</v>
      </c>
      <c r="E217" s="208" t="e">
        <f>VLOOKUP($C217,'Orçamento Base'!$D$11:$S$1673,2,FALSE)</f>
        <v>#N/A</v>
      </c>
      <c r="F217" s="211">
        <f>Dados!$C$7</f>
        <v>44652</v>
      </c>
      <c r="G217" s="226" t="e">
        <f>VLOOKUP($C217,'Orçamento Base'!$D$11:$S$1673,4,FALSE)</f>
        <v>#N/A</v>
      </c>
      <c r="H217" s="377">
        <f>IFERROR(VLOOKUP($C217,'Orçamento Base'!$D$11:$S$1673,6,FALSE),0)</f>
        <v>0</v>
      </c>
      <c r="I217" s="208" t="e">
        <f>VLOOKUP($C217,'Orçamento Base'!$D$11:$S$1673,5,FALSE)</f>
        <v>#N/A</v>
      </c>
      <c r="J217" s="167" t="e">
        <f>IF(Comparativo!$E$6="Tabela Não Desonerada",VLOOKUP($C217,'Orçamento Base'!$D$11:$S$1673,12,FALSE),VLOOKUP($C217,#REF!,12,FALSE))</f>
        <v>#N/A</v>
      </c>
      <c r="K217" s="167">
        <f>IFERROR(IF(Comparativo!$E$6="Tabela Não Desonerada",VLOOKUP($C217,'Orçamento Base'!$D$11:$S$1673,16,FALSE),VLOOKUP($C217,#REF!,16,FALSE)),0)</f>
        <v>0</v>
      </c>
      <c r="L217" s="575" t="e">
        <f>IF(AND($D217="COMPOSICAO_PROPRIA",'Orçamento Base'!$N217="-"),"14,18%",IF(AND($D217="MERCADO",'Orçamento Base'!$N217="-"),"15,38%",IF(Comparativo!$E$6="Tabela Não Desonerada",VLOOKUP($C217,'Orçamento Base'!$D$11:$S$1673,11,FALSE),VLOOKUP($C217,#REF!,11,FALSE))))</f>
        <v>#N/A</v>
      </c>
      <c r="M217" s="209">
        <f>IF(Comparativo!$E$6="Tabela Não Desonerada",Encargos!$F$44,Encargos!$D$44)</f>
        <v>1.1122000000000001</v>
      </c>
      <c r="N217" s="320"/>
      <c r="O217" s="166" t="s">
        <v>101</v>
      </c>
      <c r="P217" s="321"/>
      <c r="Q217" s="166" t="s">
        <v>101</v>
      </c>
      <c r="R217" s="321"/>
      <c r="S217" s="322"/>
      <c r="T217" s="322"/>
    </row>
    <row r="218" spans="1:20">
      <c r="A218" s="207">
        <f>'Identificação-TCE'!$A$13</f>
        <v>1</v>
      </c>
      <c r="B218" s="168" t="e">
        <f>IF(AND(G218&lt;&gt;"",H218&gt;0,I218&lt;&gt;"",J218&lt;&gt;0,K218&lt;&gt;0),COUNT($B$11:B217)+1,"")</f>
        <v>#N/A</v>
      </c>
      <c r="C218" s="207">
        <f>IF('Orçamento Base'!$M217=0,0,'Orçamento Base'!$D217)</f>
        <v>0</v>
      </c>
      <c r="D218" s="212" t="e">
        <f>IF('Orçamento Base'!$F217=Aux.!$G$11,"CONTRATACAO_PUBLICA",IF(VLOOKUP($C218,'Orçamento Base'!$D$11:$G$2116,3,FALSE)="INDEXADO",VLOOKUP(VLOOKUP($C217,'Orçamento Base'!$D$11:$G$2116,2,FALSE),'Index N_DESON.'!$A$9:$B$604,2),VLOOKUP($C218,'Orçamento Base'!$D$11:$G$2116,3,FALSE)))</f>
        <v>#N/A</v>
      </c>
      <c r="E218" s="208" t="e">
        <f>VLOOKUP($C218,'Orçamento Base'!$D$11:$S$1673,2,FALSE)</f>
        <v>#N/A</v>
      </c>
      <c r="F218" s="211">
        <f>Dados!$C$7</f>
        <v>44652</v>
      </c>
      <c r="G218" s="226" t="e">
        <f>VLOOKUP($C218,'Orçamento Base'!$D$11:$S$1673,4,FALSE)</f>
        <v>#N/A</v>
      </c>
      <c r="H218" s="377">
        <f>IFERROR(VLOOKUP($C218,'Orçamento Base'!$D$11:$S$1673,6,FALSE),0)</f>
        <v>0</v>
      </c>
      <c r="I218" s="208" t="e">
        <f>VLOOKUP($C218,'Orçamento Base'!$D$11:$S$1673,5,FALSE)</f>
        <v>#N/A</v>
      </c>
      <c r="J218" s="167" t="e">
        <f>IF(Comparativo!$E$6="Tabela Não Desonerada",VLOOKUP($C218,'Orçamento Base'!$D$11:$S$1673,12,FALSE),VLOOKUP($C218,#REF!,12,FALSE))</f>
        <v>#N/A</v>
      </c>
      <c r="K218" s="167">
        <f>IFERROR(IF(Comparativo!$E$6="Tabela Não Desonerada",VLOOKUP($C218,'Orçamento Base'!$D$11:$S$1673,16,FALSE),VLOOKUP($C218,#REF!,16,FALSE)),0)</f>
        <v>0</v>
      </c>
      <c r="L218" s="575" t="e">
        <f>IF(AND($D218="COMPOSICAO_PROPRIA",'Orçamento Base'!$N218="-"),"14,18%",IF(AND($D218="MERCADO",'Orçamento Base'!$N218="-"),"15,38%",IF(Comparativo!$E$6="Tabela Não Desonerada",VLOOKUP($C218,'Orçamento Base'!$D$11:$S$1673,11,FALSE),VLOOKUP($C218,#REF!,11,FALSE))))</f>
        <v>#N/A</v>
      </c>
      <c r="M218" s="209">
        <f>IF(Comparativo!$E$6="Tabela Não Desonerada",Encargos!$F$44,Encargos!$D$44)</f>
        <v>1.1122000000000001</v>
      </c>
      <c r="N218" s="320"/>
      <c r="O218" s="166" t="s">
        <v>101</v>
      </c>
      <c r="P218" s="321"/>
      <c r="Q218" s="166" t="s">
        <v>101</v>
      </c>
      <c r="R218" s="321"/>
      <c r="S218" s="322"/>
      <c r="T218" s="322"/>
    </row>
    <row r="219" spans="1:20">
      <c r="A219" s="207">
        <f>'Identificação-TCE'!$A$13</f>
        <v>1</v>
      </c>
      <c r="B219" s="168" t="e">
        <f>IF(AND(G219&lt;&gt;"",H219&gt;0,I219&lt;&gt;"",J219&lt;&gt;0,K219&lt;&gt;0),COUNT($B$11:B218)+1,"")</f>
        <v>#N/A</v>
      </c>
      <c r="C219" s="207">
        <f>IF('Orçamento Base'!$M218=0,0,'Orçamento Base'!$D218)</f>
        <v>0</v>
      </c>
      <c r="D219" s="212" t="e">
        <f>IF('Orçamento Base'!$F218=Aux.!$G$11,"CONTRATACAO_PUBLICA",IF(VLOOKUP($C219,'Orçamento Base'!$D$11:$G$2116,3,FALSE)="INDEXADO",VLOOKUP(VLOOKUP($C218,'Orçamento Base'!$D$11:$G$2116,2,FALSE),'Index N_DESON.'!$A$9:$B$604,2),VLOOKUP($C219,'Orçamento Base'!$D$11:$G$2116,3,FALSE)))</f>
        <v>#N/A</v>
      </c>
      <c r="E219" s="208" t="e">
        <f>VLOOKUP($C219,'Orçamento Base'!$D$11:$S$1673,2,FALSE)</f>
        <v>#N/A</v>
      </c>
      <c r="F219" s="211">
        <f>Dados!$C$7</f>
        <v>44652</v>
      </c>
      <c r="G219" s="226" t="e">
        <f>VLOOKUP($C219,'Orçamento Base'!$D$11:$S$1673,4,FALSE)</f>
        <v>#N/A</v>
      </c>
      <c r="H219" s="377">
        <f>IFERROR(VLOOKUP($C219,'Orçamento Base'!$D$11:$S$1673,6,FALSE),0)</f>
        <v>0</v>
      </c>
      <c r="I219" s="208" t="e">
        <f>VLOOKUP($C219,'Orçamento Base'!$D$11:$S$1673,5,FALSE)</f>
        <v>#N/A</v>
      </c>
      <c r="J219" s="167" t="e">
        <f>IF(Comparativo!$E$6="Tabela Não Desonerada",VLOOKUP($C219,'Orçamento Base'!$D$11:$S$1673,12,FALSE),VLOOKUP($C219,#REF!,12,FALSE))</f>
        <v>#N/A</v>
      </c>
      <c r="K219" s="167">
        <f>IFERROR(IF(Comparativo!$E$6="Tabela Não Desonerada",VLOOKUP($C219,'Orçamento Base'!$D$11:$S$1673,16,FALSE),VLOOKUP($C219,#REF!,16,FALSE)),0)</f>
        <v>0</v>
      </c>
      <c r="L219" s="575" t="e">
        <f>IF(AND($D219="COMPOSICAO_PROPRIA",'Orçamento Base'!$N219="-"),"14,18%",IF(AND($D219="MERCADO",'Orçamento Base'!$N219="-"),"15,38%",IF(Comparativo!$E$6="Tabela Não Desonerada",VLOOKUP($C219,'Orçamento Base'!$D$11:$S$1673,11,FALSE),VLOOKUP($C219,#REF!,11,FALSE))))</f>
        <v>#N/A</v>
      </c>
      <c r="M219" s="209">
        <f>IF(Comparativo!$E$6="Tabela Não Desonerada",Encargos!$F$44,Encargos!$D$44)</f>
        <v>1.1122000000000001</v>
      </c>
      <c r="N219" s="320"/>
      <c r="O219" s="166" t="s">
        <v>101</v>
      </c>
      <c r="P219" s="321"/>
      <c r="Q219" s="166" t="s">
        <v>101</v>
      </c>
      <c r="R219" s="321"/>
      <c r="S219" s="322"/>
      <c r="T219" s="322"/>
    </row>
    <row r="220" spans="1:20">
      <c r="A220" s="207">
        <f>'Identificação-TCE'!$A$13</f>
        <v>1</v>
      </c>
      <c r="B220" s="168" t="e">
        <f>IF(AND(G220&lt;&gt;"",H220&gt;0,I220&lt;&gt;"",J220&lt;&gt;0,K220&lt;&gt;0),COUNT($B$11:B219)+1,"")</f>
        <v>#N/A</v>
      </c>
      <c r="C220" s="207">
        <f>IF('Orçamento Base'!$M219=0,0,'Orçamento Base'!$D219)</f>
        <v>0</v>
      </c>
      <c r="D220" s="212" t="e">
        <f>IF('Orçamento Base'!$F219=Aux.!$G$11,"CONTRATACAO_PUBLICA",IF(VLOOKUP($C220,'Orçamento Base'!$D$11:$G$2116,3,FALSE)="INDEXADO",VLOOKUP(VLOOKUP($C219,'Orçamento Base'!$D$11:$G$2116,2,FALSE),'Index N_DESON.'!$A$9:$B$604,2),VLOOKUP($C220,'Orçamento Base'!$D$11:$G$2116,3,FALSE)))</f>
        <v>#N/A</v>
      </c>
      <c r="E220" s="208" t="e">
        <f>VLOOKUP($C220,'Orçamento Base'!$D$11:$S$1673,2,FALSE)</f>
        <v>#N/A</v>
      </c>
      <c r="F220" s="211">
        <f>Dados!$C$7</f>
        <v>44652</v>
      </c>
      <c r="G220" s="226" t="e">
        <f>VLOOKUP($C220,'Orçamento Base'!$D$11:$S$1673,4,FALSE)</f>
        <v>#N/A</v>
      </c>
      <c r="H220" s="377">
        <f>IFERROR(VLOOKUP($C220,'Orçamento Base'!$D$11:$S$1673,6,FALSE),0)</f>
        <v>0</v>
      </c>
      <c r="I220" s="208" t="e">
        <f>VLOOKUP($C220,'Orçamento Base'!$D$11:$S$1673,5,FALSE)</f>
        <v>#N/A</v>
      </c>
      <c r="J220" s="167" t="e">
        <f>IF(Comparativo!$E$6="Tabela Não Desonerada",VLOOKUP($C220,'Orçamento Base'!$D$11:$S$1673,12,FALSE),VLOOKUP($C220,#REF!,12,FALSE))</f>
        <v>#N/A</v>
      </c>
      <c r="K220" s="167">
        <f>IFERROR(IF(Comparativo!$E$6="Tabela Não Desonerada",VLOOKUP($C220,'Orçamento Base'!$D$11:$S$1673,16,FALSE),VLOOKUP($C220,#REF!,16,FALSE)),0)</f>
        <v>0</v>
      </c>
      <c r="L220" s="575" t="e">
        <f>IF(AND($D220="COMPOSICAO_PROPRIA",'Orçamento Base'!$N220="-"),"14,18%",IF(AND($D220="MERCADO",'Orçamento Base'!$N220="-"),"15,38%",IF(Comparativo!$E$6="Tabela Não Desonerada",VLOOKUP($C220,'Orçamento Base'!$D$11:$S$1673,11,FALSE),VLOOKUP($C220,#REF!,11,FALSE))))</f>
        <v>#N/A</v>
      </c>
      <c r="M220" s="209">
        <f>IF(Comparativo!$E$6="Tabela Não Desonerada",Encargos!$F$44,Encargos!$D$44)</f>
        <v>1.1122000000000001</v>
      </c>
      <c r="N220" s="320"/>
      <c r="O220" s="166" t="s">
        <v>101</v>
      </c>
      <c r="P220" s="321"/>
      <c r="Q220" s="166" t="s">
        <v>101</v>
      </c>
      <c r="R220" s="321"/>
      <c r="S220" s="322"/>
      <c r="T220" s="322"/>
    </row>
    <row r="221" spans="1:20">
      <c r="A221" s="207">
        <f>'Identificação-TCE'!$A$13</f>
        <v>1</v>
      </c>
      <c r="B221" s="168" t="e">
        <f>IF(AND(G221&lt;&gt;"",H221&gt;0,I221&lt;&gt;"",J221&lt;&gt;0,K221&lt;&gt;0),COUNT($B$11:B220)+1,"")</f>
        <v>#N/A</v>
      </c>
      <c r="C221" s="207">
        <f>IF('Orçamento Base'!$M220=0,0,'Orçamento Base'!$D220)</f>
        <v>0</v>
      </c>
      <c r="D221" s="212" t="e">
        <f>IF('Orçamento Base'!$F220=Aux.!$G$11,"CONTRATACAO_PUBLICA",IF(VLOOKUP($C221,'Orçamento Base'!$D$11:$G$2116,3,FALSE)="INDEXADO",VLOOKUP(VLOOKUP($C220,'Orçamento Base'!$D$11:$G$2116,2,FALSE),'Index N_DESON.'!$A$9:$B$604,2),VLOOKUP($C221,'Orçamento Base'!$D$11:$G$2116,3,FALSE)))</f>
        <v>#N/A</v>
      </c>
      <c r="E221" s="208" t="e">
        <f>VLOOKUP($C221,'Orçamento Base'!$D$11:$S$1673,2,FALSE)</f>
        <v>#N/A</v>
      </c>
      <c r="F221" s="211">
        <f>Dados!$C$7</f>
        <v>44652</v>
      </c>
      <c r="G221" s="226" t="e">
        <f>VLOOKUP($C221,'Orçamento Base'!$D$11:$S$1673,4,FALSE)</f>
        <v>#N/A</v>
      </c>
      <c r="H221" s="377">
        <f>IFERROR(VLOOKUP($C221,'Orçamento Base'!$D$11:$S$1673,6,FALSE),0)</f>
        <v>0</v>
      </c>
      <c r="I221" s="208" t="e">
        <f>VLOOKUP($C221,'Orçamento Base'!$D$11:$S$1673,5,FALSE)</f>
        <v>#N/A</v>
      </c>
      <c r="J221" s="167" t="e">
        <f>IF(Comparativo!$E$6="Tabela Não Desonerada",VLOOKUP($C221,'Orçamento Base'!$D$11:$S$1673,12,FALSE),VLOOKUP($C221,#REF!,12,FALSE))</f>
        <v>#N/A</v>
      </c>
      <c r="K221" s="167">
        <f>IFERROR(IF(Comparativo!$E$6="Tabela Não Desonerada",VLOOKUP($C221,'Orçamento Base'!$D$11:$S$1673,16,FALSE),VLOOKUP($C221,#REF!,16,FALSE)),0)</f>
        <v>0</v>
      </c>
      <c r="L221" s="575" t="e">
        <f>IF(AND($D221="COMPOSICAO_PROPRIA",'Orçamento Base'!$N221="-"),"14,18%",IF(AND($D221="MERCADO",'Orçamento Base'!$N221="-"),"15,38%",IF(Comparativo!$E$6="Tabela Não Desonerada",VLOOKUP($C221,'Orçamento Base'!$D$11:$S$1673,11,FALSE),VLOOKUP($C221,#REF!,11,FALSE))))</f>
        <v>#N/A</v>
      </c>
      <c r="M221" s="209">
        <f>IF(Comparativo!$E$6="Tabela Não Desonerada",Encargos!$F$44,Encargos!$D$44)</f>
        <v>1.1122000000000001</v>
      </c>
      <c r="N221" s="320"/>
      <c r="O221" s="166" t="s">
        <v>101</v>
      </c>
      <c r="P221" s="321"/>
      <c r="Q221" s="166" t="s">
        <v>101</v>
      </c>
      <c r="R221" s="321"/>
      <c r="S221" s="322"/>
      <c r="T221" s="322"/>
    </row>
    <row r="222" spans="1:20">
      <c r="A222" s="207">
        <f>'Identificação-TCE'!$A$13</f>
        <v>1</v>
      </c>
      <c r="B222" s="168" t="e">
        <f>IF(AND(G222&lt;&gt;"",H222&gt;0,I222&lt;&gt;"",J222&lt;&gt;0,K222&lt;&gt;0),COUNT($B$11:B221)+1,"")</f>
        <v>#N/A</v>
      </c>
      <c r="C222" s="207">
        <f>IF('Orçamento Base'!$M221=0,0,'Orçamento Base'!$D221)</f>
        <v>0</v>
      </c>
      <c r="D222" s="212" t="e">
        <f>IF('Orçamento Base'!$F221=Aux.!$G$11,"CONTRATACAO_PUBLICA",IF(VLOOKUP($C222,'Orçamento Base'!$D$11:$G$2116,3,FALSE)="INDEXADO",VLOOKUP(VLOOKUP($C221,'Orçamento Base'!$D$11:$G$2116,2,FALSE),'Index N_DESON.'!$A$9:$B$604,2),VLOOKUP($C222,'Orçamento Base'!$D$11:$G$2116,3,FALSE)))</f>
        <v>#N/A</v>
      </c>
      <c r="E222" s="208" t="e">
        <f>VLOOKUP($C222,'Orçamento Base'!$D$11:$S$1673,2,FALSE)</f>
        <v>#N/A</v>
      </c>
      <c r="F222" s="211">
        <f>Dados!$C$7</f>
        <v>44652</v>
      </c>
      <c r="G222" s="226" t="e">
        <f>VLOOKUP($C222,'Orçamento Base'!$D$11:$S$1673,4,FALSE)</f>
        <v>#N/A</v>
      </c>
      <c r="H222" s="377">
        <f>IFERROR(VLOOKUP($C222,'Orçamento Base'!$D$11:$S$1673,6,FALSE),0)</f>
        <v>0</v>
      </c>
      <c r="I222" s="208" t="e">
        <f>VLOOKUP($C222,'Orçamento Base'!$D$11:$S$1673,5,FALSE)</f>
        <v>#N/A</v>
      </c>
      <c r="J222" s="167" t="e">
        <f>IF(Comparativo!$E$6="Tabela Não Desonerada",VLOOKUP($C222,'Orçamento Base'!$D$11:$S$1673,12,FALSE),VLOOKUP($C222,#REF!,12,FALSE))</f>
        <v>#N/A</v>
      </c>
      <c r="K222" s="167">
        <f>IFERROR(IF(Comparativo!$E$6="Tabela Não Desonerada",VLOOKUP($C222,'Orçamento Base'!$D$11:$S$1673,16,FALSE),VLOOKUP($C222,#REF!,16,FALSE)),0)</f>
        <v>0</v>
      </c>
      <c r="L222" s="575" t="e">
        <f>IF(AND($D222="COMPOSICAO_PROPRIA",'Orçamento Base'!$N222="-"),"14,18%",IF(AND($D222="MERCADO",'Orçamento Base'!$N222="-"),"15,38%",IF(Comparativo!$E$6="Tabela Não Desonerada",VLOOKUP($C222,'Orçamento Base'!$D$11:$S$1673,11,FALSE),VLOOKUP($C222,#REF!,11,FALSE))))</f>
        <v>#N/A</v>
      </c>
      <c r="M222" s="209">
        <f>IF(Comparativo!$E$6="Tabela Não Desonerada",Encargos!$F$44,Encargos!$D$44)</f>
        <v>1.1122000000000001</v>
      </c>
      <c r="N222" s="320"/>
      <c r="O222" s="166" t="s">
        <v>101</v>
      </c>
      <c r="P222" s="321"/>
      <c r="Q222" s="166" t="s">
        <v>101</v>
      </c>
      <c r="R222" s="321"/>
      <c r="S222" s="322"/>
      <c r="T222" s="322"/>
    </row>
    <row r="223" spans="1:20">
      <c r="A223" s="207">
        <f>'Identificação-TCE'!$A$13</f>
        <v>1</v>
      </c>
      <c r="B223" s="168" t="e">
        <f>IF(AND(G223&lt;&gt;"",H223&gt;0,I223&lt;&gt;"",J223&lt;&gt;0,K223&lt;&gt;0),COUNT($B$11:B222)+1,"")</f>
        <v>#N/A</v>
      </c>
      <c r="C223" s="207">
        <f>IF('Orçamento Base'!$M222=0,0,'Orçamento Base'!$D222)</f>
        <v>0</v>
      </c>
      <c r="D223" s="212" t="e">
        <f>IF('Orçamento Base'!$F222=Aux.!$G$11,"CONTRATACAO_PUBLICA",IF(VLOOKUP($C223,'Orçamento Base'!$D$11:$G$2116,3,FALSE)="INDEXADO",VLOOKUP(VLOOKUP($C222,'Orçamento Base'!$D$11:$G$2116,2,FALSE),'Index N_DESON.'!$A$9:$B$604,2),VLOOKUP($C223,'Orçamento Base'!$D$11:$G$2116,3,FALSE)))</f>
        <v>#N/A</v>
      </c>
      <c r="E223" s="208" t="e">
        <f>VLOOKUP($C223,'Orçamento Base'!$D$11:$S$1673,2,FALSE)</f>
        <v>#N/A</v>
      </c>
      <c r="F223" s="211">
        <f>Dados!$C$7</f>
        <v>44652</v>
      </c>
      <c r="G223" s="226" t="e">
        <f>VLOOKUP($C223,'Orçamento Base'!$D$11:$S$1673,4,FALSE)</f>
        <v>#N/A</v>
      </c>
      <c r="H223" s="377">
        <f>IFERROR(VLOOKUP($C223,'Orçamento Base'!$D$11:$S$1673,6,FALSE),0)</f>
        <v>0</v>
      </c>
      <c r="I223" s="208" t="e">
        <f>VLOOKUP($C223,'Orçamento Base'!$D$11:$S$1673,5,FALSE)</f>
        <v>#N/A</v>
      </c>
      <c r="J223" s="167" t="e">
        <f>IF(Comparativo!$E$6="Tabela Não Desonerada",VLOOKUP($C223,'Orçamento Base'!$D$11:$S$1673,12,FALSE),VLOOKUP($C223,#REF!,12,FALSE))</f>
        <v>#N/A</v>
      </c>
      <c r="K223" s="167">
        <f>IFERROR(IF(Comparativo!$E$6="Tabela Não Desonerada",VLOOKUP($C223,'Orçamento Base'!$D$11:$S$1673,16,FALSE),VLOOKUP($C223,#REF!,16,FALSE)),0)</f>
        <v>0</v>
      </c>
      <c r="L223" s="575" t="e">
        <f>IF(AND($D223="COMPOSICAO_PROPRIA",'Orçamento Base'!$N223="-"),"14,18%",IF(AND($D223="MERCADO",'Orçamento Base'!$N223="-"),"15,38%",IF(Comparativo!$E$6="Tabela Não Desonerada",VLOOKUP($C223,'Orçamento Base'!$D$11:$S$1673,11,FALSE),VLOOKUP($C223,#REF!,11,FALSE))))</f>
        <v>#N/A</v>
      </c>
      <c r="M223" s="209">
        <f>IF(Comparativo!$E$6="Tabela Não Desonerada",Encargos!$F$44,Encargos!$D$44)</f>
        <v>1.1122000000000001</v>
      </c>
      <c r="N223" s="320"/>
      <c r="O223" s="166" t="s">
        <v>101</v>
      </c>
      <c r="P223" s="321"/>
      <c r="Q223" s="166" t="s">
        <v>101</v>
      </c>
      <c r="R223" s="321"/>
      <c r="S223" s="322"/>
      <c r="T223" s="322"/>
    </row>
    <row r="224" spans="1:20">
      <c r="A224" s="207">
        <f>'Identificação-TCE'!$A$13</f>
        <v>1</v>
      </c>
      <c r="B224" s="168" t="e">
        <f>IF(AND(G224&lt;&gt;"",H224&gt;0,I224&lt;&gt;"",J224&lt;&gt;0,K224&lt;&gt;0),COUNT($B$11:B223)+1,"")</f>
        <v>#N/A</v>
      </c>
      <c r="C224" s="207">
        <f>IF('Orçamento Base'!$M223=0,0,'Orçamento Base'!$D223)</f>
        <v>0</v>
      </c>
      <c r="D224" s="212" t="e">
        <f>IF('Orçamento Base'!$F223=Aux.!$G$11,"CONTRATACAO_PUBLICA",IF(VLOOKUP($C224,'Orçamento Base'!$D$11:$G$2116,3,FALSE)="INDEXADO",VLOOKUP(VLOOKUP($C223,'Orçamento Base'!$D$11:$G$2116,2,FALSE),'Index N_DESON.'!$A$9:$B$604,2),VLOOKUP($C224,'Orçamento Base'!$D$11:$G$2116,3,FALSE)))</f>
        <v>#N/A</v>
      </c>
      <c r="E224" s="208" t="e">
        <f>VLOOKUP($C224,'Orçamento Base'!$D$11:$S$1673,2,FALSE)</f>
        <v>#N/A</v>
      </c>
      <c r="F224" s="211">
        <f>Dados!$C$7</f>
        <v>44652</v>
      </c>
      <c r="G224" s="226" t="e">
        <f>VLOOKUP($C224,'Orçamento Base'!$D$11:$S$1673,4,FALSE)</f>
        <v>#N/A</v>
      </c>
      <c r="H224" s="377">
        <f>IFERROR(VLOOKUP($C224,'Orçamento Base'!$D$11:$S$1673,6,FALSE),0)</f>
        <v>0</v>
      </c>
      <c r="I224" s="208" t="e">
        <f>VLOOKUP($C224,'Orçamento Base'!$D$11:$S$1673,5,FALSE)</f>
        <v>#N/A</v>
      </c>
      <c r="J224" s="167" t="e">
        <f>IF(Comparativo!$E$6="Tabela Não Desonerada",VLOOKUP($C224,'Orçamento Base'!$D$11:$S$1673,12,FALSE),VLOOKUP($C224,#REF!,12,FALSE))</f>
        <v>#N/A</v>
      </c>
      <c r="K224" s="167">
        <f>IFERROR(IF(Comparativo!$E$6="Tabela Não Desonerada",VLOOKUP($C224,'Orçamento Base'!$D$11:$S$1673,16,FALSE),VLOOKUP($C224,#REF!,16,FALSE)),0)</f>
        <v>0</v>
      </c>
      <c r="L224" s="575" t="e">
        <f>IF(AND($D224="COMPOSICAO_PROPRIA",'Orçamento Base'!$N224="-"),"14,18%",IF(AND($D224="MERCADO",'Orçamento Base'!$N224="-"),"15,38%",IF(Comparativo!$E$6="Tabela Não Desonerada",VLOOKUP($C224,'Orçamento Base'!$D$11:$S$1673,11,FALSE),VLOOKUP($C224,#REF!,11,FALSE))))</f>
        <v>#N/A</v>
      </c>
      <c r="M224" s="209">
        <f>IF(Comparativo!$E$6="Tabela Não Desonerada",Encargos!$F$44,Encargos!$D$44)</f>
        <v>1.1122000000000001</v>
      </c>
      <c r="N224" s="320"/>
      <c r="O224" s="166" t="s">
        <v>101</v>
      </c>
      <c r="P224" s="321"/>
      <c r="Q224" s="166" t="s">
        <v>101</v>
      </c>
      <c r="R224" s="321"/>
      <c r="S224" s="322"/>
      <c r="T224" s="322"/>
    </row>
    <row r="225" spans="1:20">
      <c r="A225" s="207">
        <f>'Identificação-TCE'!$A$13</f>
        <v>1</v>
      </c>
      <c r="B225" s="168" t="e">
        <f>IF(AND(G225&lt;&gt;"",H225&gt;0,I225&lt;&gt;"",J225&lt;&gt;0,K225&lt;&gt;0),COUNT($B$11:B224)+1,"")</f>
        <v>#N/A</v>
      </c>
      <c r="C225" s="207">
        <f>IF('Orçamento Base'!$M224=0,0,'Orçamento Base'!$D224)</f>
        <v>0</v>
      </c>
      <c r="D225" s="212" t="e">
        <f>IF('Orçamento Base'!$F224=Aux.!$G$11,"CONTRATACAO_PUBLICA",IF(VLOOKUP($C225,'Orçamento Base'!$D$11:$G$2116,3,FALSE)="INDEXADO",VLOOKUP(VLOOKUP($C224,'Orçamento Base'!$D$11:$G$2116,2,FALSE),'Index N_DESON.'!$A$9:$B$604,2),VLOOKUP($C225,'Orçamento Base'!$D$11:$G$2116,3,FALSE)))</f>
        <v>#N/A</v>
      </c>
      <c r="E225" s="208" t="e">
        <f>VLOOKUP($C225,'Orçamento Base'!$D$11:$S$1673,2,FALSE)</f>
        <v>#N/A</v>
      </c>
      <c r="F225" s="211">
        <f>Dados!$C$7</f>
        <v>44652</v>
      </c>
      <c r="G225" s="226" t="e">
        <f>VLOOKUP($C225,'Orçamento Base'!$D$11:$S$1673,4,FALSE)</f>
        <v>#N/A</v>
      </c>
      <c r="H225" s="377">
        <f>IFERROR(VLOOKUP($C225,'Orçamento Base'!$D$11:$S$1673,6,FALSE),0)</f>
        <v>0</v>
      </c>
      <c r="I225" s="208" t="e">
        <f>VLOOKUP($C225,'Orçamento Base'!$D$11:$S$1673,5,FALSE)</f>
        <v>#N/A</v>
      </c>
      <c r="J225" s="167" t="e">
        <f>IF(Comparativo!$E$6="Tabela Não Desonerada",VLOOKUP($C225,'Orçamento Base'!$D$11:$S$1673,12,FALSE),VLOOKUP($C225,#REF!,12,FALSE))</f>
        <v>#N/A</v>
      </c>
      <c r="K225" s="167">
        <f>IFERROR(IF(Comparativo!$E$6="Tabela Não Desonerada",VLOOKUP($C225,'Orçamento Base'!$D$11:$S$1673,16,FALSE),VLOOKUP($C225,#REF!,16,FALSE)),0)</f>
        <v>0</v>
      </c>
      <c r="L225" s="575" t="e">
        <f>IF(AND($D225="COMPOSICAO_PROPRIA",'Orçamento Base'!$N225="-"),"14,18%",IF(AND($D225="MERCADO",'Orçamento Base'!$N225="-"),"15,38%",IF(Comparativo!$E$6="Tabela Não Desonerada",VLOOKUP($C225,'Orçamento Base'!$D$11:$S$1673,11,FALSE),VLOOKUP($C225,#REF!,11,FALSE))))</f>
        <v>#N/A</v>
      </c>
      <c r="M225" s="209">
        <f>IF(Comparativo!$E$6="Tabela Não Desonerada",Encargos!$F$44,Encargos!$D$44)</f>
        <v>1.1122000000000001</v>
      </c>
      <c r="N225" s="320"/>
      <c r="O225" s="166" t="s">
        <v>101</v>
      </c>
      <c r="P225" s="321"/>
      <c r="Q225" s="166" t="s">
        <v>101</v>
      </c>
      <c r="R225" s="321"/>
      <c r="S225" s="322"/>
      <c r="T225" s="322"/>
    </row>
    <row r="226" spans="1:20">
      <c r="A226" s="207">
        <f>'Identificação-TCE'!$A$13</f>
        <v>1</v>
      </c>
      <c r="B226" s="168" t="e">
        <f>IF(AND(G226&lt;&gt;"",H226&gt;0,I226&lt;&gt;"",J226&lt;&gt;0,K226&lt;&gt;0),COUNT($B$11:B225)+1,"")</f>
        <v>#N/A</v>
      </c>
      <c r="C226" s="207">
        <f>IF('Orçamento Base'!$M225=0,0,'Orçamento Base'!$D225)</f>
        <v>0</v>
      </c>
      <c r="D226" s="212" t="e">
        <f>IF('Orçamento Base'!$F225=Aux.!$G$11,"CONTRATACAO_PUBLICA",IF(VLOOKUP($C226,'Orçamento Base'!$D$11:$G$2116,3,FALSE)="INDEXADO",VLOOKUP(VLOOKUP($C225,'Orçamento Base'!$D$11:$G$2116,2,FALSE),'Index N_DESON.'!$A$9:$B$604,2),VLOOKUP($C226,'Orçamento Base'!$D$11:$G$2116,3,FALSE)))</f>
        <v>#N/A</v>
      </c>
      <c r="E226" s="208" t="e">
        <f>VLOOKUP($C226,'Orçamento Base'!$D$11:$S$1673,2,FALSE)</f>
        <v>#N/A</v>
      </c>
      <c r="F226" s="211">
        <f>Dados!$C$7</f>
        <v>44652</v>
      </c>
      <c r="G226" s="226" t="e">
        <f>VLOOKUP($C226,'Orçamento Base'!$D$11:$S$1673,4,FALSE)</f>
        <v>#N/A</v>
      </c>
      <c r="H226" s="377">
        <f>IFERROR(VLOOKUP($C226,'Orçamento Base'!$D$11:$S$1673,6,FALSE),0)</f>
        <v>0</v>
      </c>
      <c r="I226" s="208" t="e">
        <f>VLOOKUP($C226,'Orçamento Base'!$D$11:$S$1673,5,FALSE)</f>
        <v>#N/A</v>
      </c>
      <c r="J226" s="167" t="e">
        <f>IF(Comparativo!$E$6="Tabela Não Desonerada",VLOOKUP($C226,'Orçamento Base'!$D$11:$S$1673,12,FALSE),VLOOKUP($C226,#REF!,12,FALSE))</f>
        <v>#N/A</v>
      </c>
      <c r="K226" s="167">
        <f>IFERROR(IF(Comparativo!$E$6="Tabela Não Desonerada",VLOOKUP($C226,'Orçamento Base'!$D$11:$S$1673,16,FALSE),VLOOKUP($C226,#REF!,16,FALSE)),0)</f>
        <v>0</v>
      </c>
      <c r="L226" s="575" t="e">
        <f>IF(AND($D226="COMPOSICAO_PROPRIA",'Orçamento Base'!$N226="-"),"14,18%",IF(AND($D226="MERCADO",'Orçamento Base'!$N226="-"),"15,38%",IF(Comparativo!$E$6="Tabela Não Desonerada",VLOOKUP($C226,'Orçamento Base'!$D$11:$S$1673,11,FALSE),VLOOKUP($C226,#REF!,11,FALSE))))</f>
        <v>#N/A</v>
      </c>
      <c r="M226" s="209">
        <f>IF(Comparativo!$E$6="Tabela Não Desonerada",Encargos!$F$44,Encargos!$D$44)</f>
        <v>1.1122000000000001</v>
      </c>
      <c r="N226" s="320"/>
      <c r="O226" s="166" t="s">
        <v>101</v>
      </c>
      <c r="P226" s="321"/>
      <c r="Q226" s="166" t="s">
        <v>101</v>
      </c>
      <c r="R226" s="321"/>
      <c r="S226" s="322"/>
      <c r="T226" s="322"/>
    </row>
    <row r="227" spans="1:20">
      <c r="A227" s="207">
        <f>'Identificação-TCE'!$A$13</f>
        <v>1</v>
      </c>
      <c r="B227" s="168" t="e">
        <f>IF(AND(G227&lt;&gt;"",H227&gt;0,I227&lt;&gt;"",J227&lt;&gt;0,K227&lt;&gt;0),COUNT($B$11:B226)+1,"")</f>
        <v>#N/A</v>
      </c>
      <c r="C227" s="207">
        <f>IF('Orçamento Base'!$M226=0,0,'Orçamento Base'!$D226)</f>
        <v>0</v>
      </c>
      <c r="D227" s="212" t="e">
        <f>IF('Orçamento Base'!$F226=Aux.!$G$11,"CONTRATACAO_PUBLICA",IF(VLOOKUP($C227,'Orçamento Base'!$D$11:$G$2116,3,FALSE)="INDEXADO",VLOOKUP(VLOOKUP($C226,'Orçamento Base'!$D$11:$G$2116,2,FALSE),'Index N_DESON.'!$A$9:$B$604,2),VLOOKUP($C227,'Orçamento Base'!$D$11:$G$2116,3,FALSE)))</f>
        <v>#N/A</v>
      </c>
      <c r="E227" s="208" t="e">
        <f>VLOOKUP($C227,'Orçamento Base'!$D$11:$S$1673,2,FALSE)</f>
        <v>#N/A</v>
      </c>
      <c r="F227" s="211">
        <f>Dados!$C$7</f>
        <v>44652</v>
      </c>
      <c r="G227" s="226" t="e">
        <f>VLOOKUP($C227,'Orçamento Base'!$D$11:$S$1673,4,FALSE)</f>
        <v>#N/A</v>
      </c>
      <c r="H227" s="377">
        <f>IFERROR(VLOOKUP($C227,'Orçamento Base'!$D$11:$S$1673,6,FALSE),0)</f>
        <v>0</v>
      </c>
      <c r="I227" s="208" t="e">
        <f>VLOOKUP($C227,'Orçamento Base'!$D$11:$S$1673,5,FALSE)</f>
        <v>#N/A</v>
      </c>
      <c r="J227" s="167" t="e">
        <f>IF(Comparativo!$E$6="Tabela Não Desonerada",VLOOKUP($C227,'Orçamento Base'!$D$11:$S$1673,12,FALSE),VLOOKUP($C227,#REF!,12,FALSE))</f>
        <v>#N/A</v>
      </c>
      <c r="K227" s="167">
        <f>IFERROR(IF(Comparativo!$E$6="Tabela Não Desonerada",VLOOKUP($C227,'Orçamento Base'!$D$11:$S$1673,16,FALSE),VLOOKUP($C227,#REF!,16,FALSE)),0)</f>
        <v>0</v>
      </c>
      <c r="L227" s="575" t="e">
        <f>IF(AND($D227="COMPOSICAO_PROPRIA",'Orçamento Base'!$N227="-"),"14,18%",IF(AND($D227="MERCADO",'Orçamento Base'!$N227="-"),"15,38%",IF(Comparativo!$E$6="Tabela Não Desonerada",VLOOKUP($C227,'Orçamento Base'!$D$11:$S$1673,11,FALSE),VLOOKUP($C227,#REF!,11,FALSE))))</f>
        <v>#N/A</v>
      </c>
      <c r="M227" s="209">
        <f>IF(Comparativo!$E$6="Tabela Não Desonerada",Encargos!$F$44,Encargos!$D$44)</f>
        <v>1.1122000000000001</v>
      </c>
      <c r="N227" s="320"/>
      <c r="O227" s="166" t="s">
        <v>101</v>
      </c>
      <c r="P227" s="321"/>
      <c r="Q227" s="166" t="s">
        <v>101</v>
      </c>
      <c r="R227" s="321"/>
      <c r="S227" s="322"/>
      <c r="T227" s="322"/>
    </row>
    <row r="228" spans="1:20">
      <c r="A228" s="207">
        <f>'Identificação-TCE'!$A$13</f>
        <v>1</v>
      </c>
      <c r="B228" s="168" t="e">
        <f>IF(AND(G228&lt;&gt;"",H228&gt;0,I228&lt;&gt;"",J228&lt;&gt;0,K228&lt;&gt;0),COUNT($B$11:B227)+1,"")</f>
        <v>#N/A</v>
      </c>
      <c r="C228" s="207">
        <f>IF('Orçamento Base'!$M227=0,0,'Orçamento Base'!$D227)</f>
        <v>0</v>
      </c>
      <c r="D228" s="212" t="e">
        <f>IF('Orçamento Base'!$F227=Aux.!$G$11,"CONTRATACAO_PUBLICA",IF(VLOOKUP($C228,'Orçamento Base'!$D$11:$G$2116,3,FALSE)="INDEXADO",VLOOKUP(VLOOKUP($C227,'Orçamento Base'!$D$11:$G$2116,2,FALSE),'Index N_DESON.'!$A$9:$B$604,2),VLOOKUP($C228,'Orçamento Base'!$D$11:$G$2116,3,FALSE)))</f>
        <v>#N/A</v>
      </c>
      <c r="E228" s="208" t="e">
        <f>VLOOKUP($C228,'Orçamento Base'!$D$11:$S$1673,2,FALSE)</f>
        <v>#N/A</v>
      </c>
      <c r="F228" s="211">
        <f>Dados!$C$7</f>
        <v>44652</v>
      </c>
      <c r="G228" s="226" t="e">
        <f>VLOOKUP($C228,'Orçamento Base'!$D$11:$S$1673,4,FALSE)</f>
        <v>#N/A</v>
      </c>
      <c r="H228" s="377">
        <f>IFERROR(VLOOKUP($C228,'Orçamento Base'!$D$11:$S$1673,6,FALSE),0)</f>
        <v>0</v>
      </c>
      <c r="I228" s="208" t="e">
        <f>VLOOKUP($C228,'Orçamento Base'!$D$11:$S$1673,5,FALSE)</f>
        <v>#N/A</v>
      </c>
      <c r="J228" s="167" t="e">
        <f>IF(Comparativo!$E$6="Tabela Não Desonerada",VLOOKUP($C228,'Orçamento Base'!$D$11:$S$1673,12,FALSE),VLOOKUP($C228,#REF!,12,FALSE))</f>
        <v>#N/A</v>
      </c>
      <c r="K228" s="167">
        <f>IFERROR(IF(Comparativo!$E$6="Tabela Não Desonerada",VLOOKUP($C228,'Orçamento Base'!$D$11:$S$1673,16,FALSE),VLOOKUP($C228,#REF!,16,FALSE)),0)</f>
        <v>0</v>
      </c>
      <c r="L228" s="575" t="e">
        <f>IF(AND($D228="COMPOSICAO_PROPRIA",'Orçamento Base'!$N228="-"),"14,18%",IF(AND($D228="MERCADO",'Orçamento Base'!$N228="-"),"15,38%",IF(Comparativo!$E$6="Tabela Não Desonerada",VLOOKUP($C228,'Orçamento Base'!$D$11:$S$1673,11,FALSE),VLOOKUP($C228,#REF!,11,FALSE))))</f>
        <v>#N/A</v>
      </c>
      <c r="M228" s="209">
        <f>IF(Comparativo!$E$6="Tabela Não Desonerada",Encargos!$F$44,Encargos!$D$44)</f>
        <v>1.1122000000000001</v>
      </c>
      <c r="N228" s="320"/>
      <c r="O228" s="166" t="s">
        <v>101</v>
      </c>
      <c r="P228" s="321"/>
      <c r="Q228" s="166" t="s">
        <v>101</v>
      </c>
      <c r="R228" s="321"/>
      <c r="S228" s="322"/>
      <c r="T228" s="322"/>
    </row>
    <row r="229" spans="1:20">
      <c r="A229" s="207">
        <f>'Identificação-TCE'!$A$13</f>
        <v>1</v>
      </c>
      <c r="B229" s="168" t="e">
        <f>IF(AND(G229&lt;&gt;"",H229&gt;0,I229&lt;&gt;"",J229&lt;&gt;0,K229&lt;&gt;0),COUNT($B$11:B228)+1,"")</f>
        <v>#N/A</v>
      </c>
      <c r="C229" s="207">
        <f>IF('Orçamento Base'!$M228=0,0,'Orçamento Base'!$D228)</f>
        <v>0</v>
      </c>
      <c r="D229" s="212" t="e">
        <f>IF('Orçamento Base'!$F228=Aux.!$G$11,"CONTRATACAO_PUBLICA",IF(VLOOKUP($C229,'Orçamento Base'!$D$11:$G$2116,3,FALSE)="INDEXADO",VLOOKUP(VLOOKUP($C228,'Orçamento Base'!$D$11:$G$2116,2,FALSE),'Index N_DESON.'!$A$9:$B$604,2),VLOOKUP($C229,'Orçamento Base'!$D$11:$G$2116,3,FALSE)))</f>
        <v>#N/A</v>
      </c>
      <c r="E229" s="208" t="e">
        <f>VLOOKUP($C229,'Orçamento Base'!$D$11:$S$1673,2,FALSE)</f>
        <v>#N/A</v>
      </c>
      <c r="F229" s="211">
        <f>Dados!$C$7</f>
        <v>44652</v>
      </c>
      <c r="G229" s="226" t="e">
        <f>VLOOKUP($C229,'Orçamento Base'!$D$11:$S$1673,4,FALSE)</f>
        <v>#N/A</v>
      </c>
      <c r="H229" s="377">
        <f>IFERROR(VLOOKUP($C229,'Orçamento Base'!$D$11:$S$1673,6,FALSE),0)</f>
        <v>0</v>
      </c>
      <c r="I229" s="208" t="e">
        <f>VLOOKUP($C229,'Orçamento Base'!$D$11:$S$1673,5,FALSE)</f>
        <v>#N/A</v>
      </c>
      <c r="J229" s="167" t="e">
        <f>IF(Comparativo!$E$6="Tabela Não Desonerada",VLOOKUP($C229,'Orçamento Base'!$D$11:$S$1673,12,FALSE),VLOOKUP($C229,#REF!,12,FALSE))</f>
        <v>#N/A</v>
      </c>
      <c r="K229" s="167">
        <f>IFERROR(IF(Comparativo!$E$6="Tabela Não Desonerada",VLOOKUP($C229,'Orçamento Base'!$D$11:$S$1673,16,FALSE),VLOOKUP($C229,#REF!,16,FALSE)),0)</f>
        <v>0</v>
      </c>
      <c r="L229" s="575" t="e">
        <f>IF(AND($D229="COMPOSICAO_PROPRIA",'Orçamento Base'!$N229="-"),"14,18%",IF(AND($D229="MERCADO",'Orçamento Base'!$N229="-"),"15,38%",IF(Comparativo!$E$6="Tabela Não Desonerada",VLOOKUP($C229,'Orçamento Base'!$D$11:$S$1673,11,FALSE),VLOOKUP($C229,#REF!,11,FALSE))))</f>
        <v>#N/A</v>
      </c>
      <c r="M229" s="209">
        <f>IF(Comparativo!$E$6="Tabela Não Desonerada",Encargos!$F$44,Encargos!$D$44)</f>
        <v>1.1122000000000001</v>
      </c>
      <c r="N229" s="320"/>
      <c r="O229" s="166" t="s">
        <v>101</v>
      </c>
      <c r="P229" s="321"/>
      <c r="Q229" s="166" t="s">
        <v>101</v>
      </c>
      <c r="R229" s="321"/>
      <c r="S229" s="322"/>
      <c r="T229" s="322"/>
    </row>
    <row r="230" spans="1:20">
      <c r="A230" s="207">
        <f>'Identificação-TCE'!$A$13</f>
        <v>1</v>
      </c>
      <c r="B230" s="168" t="e">
        <f>IF(AND(G230&lt;&gt;"",H230&gt;0,I230&lt;&gt;"",J230&lt;&gt;0,K230&lt;&gt;0),COUNT($B$11:B229)+1,"")</f>
        <v>#N/A</v>
      </c>
      <c r="C230" s="207">
        <f>IF('Orçamento Base'!$M229=0,0,'Orçamento Base'!$D229)</f>
        <v>0</v>
      </c>
      <c r="D230" s="212" t="e">
        <f>IF('Orçamento Base'!$F229=Aux.!$G$11,"CONTRATACAO_PUBLICA",IF(VLOOKUP($C230,'Orçamento Base'!$D$11:$G$2116,3,FALSE)="INDEXADO",VLOOKUP(VLOOKUP($C229,'Orçamento Base'!$D$11:$G$2116,2,FALSE),'Index N_DESON.'!$A$9:$B$604,2),VLOOKUP($C230,'Orçamento Base'!$D$11:$G$2116,3,FALSE)))</f>
        <v>#N/A</v>
      </c>
      <c r="E230" s="208" t="e">
        <f>VLOOKUP($C230,'Orçamento Base'!$D$11:$S$1673,2,FALSE)</f>
        <v>#N/A</v>
      </c>
      <c r="F230" s="211">
        <f>Dados!$C$7</f>
        <v>44652</v>
      </c>
      <c r="G230" s="226" t="e">
        <f>VLOOKUP($C230,'Orçamento Base'!$D$11:$S$1673,4,FALSE)</f>
        <v>#N/A</v>
      </c>
      <c r="H230" s="377">
        <f>IFERROR(VLOOKUP($C230,'Orçamento Base'!$D$11:$S$1673,6,FALSE),0)</f>
        <v>0</v>
      </c>
      <c r="I230" s="208" t="e">
        <f>VLOOKUP($C230,'Orçamento Base'!$D$11:$S$1673,5,FALSE)</f>
        <v>#N/A</v>
      </c>
      <c r="J230" s="167" t="e">
        <f>IF(Comparativo!$E$6="Tabela Não Desonerada",VLOOKUP($C230,'Orçamento Base'!$D$11:$S$1673,12,FALSE),VLOOKUP($C230,#REF!,12,FALSE))</f>
        <v>#N/A</v>
      </c>
      <c r="K230" s="167">
        <f>IFERROR(IF(Comparativo!$E$6="Tabela Não Desonerada",VLOOKUP($C230,'Orçamento Base'!$D$11:$S$1673,16,FALSE),VLOOKUP($C230,#REF!,16,FALSE)),0)</f>
        <v>0</v>
      </c>
      <c r="L230" s="575" t="e">
        <f>IF(AND($D230="COMPOSICAO_PROPRIA",'Orçamento Base'!$N230="-"),"14,18%",IF(AND($D230="MERCADO",'Orçamento Base'!$N230="-"),"15,38%",IF(Comparativo!$E$6="Tabela Não Desonerada",VLOOKUP($C230,'Orçamento Base'!$D$11:$S$1673,11,FALSE),VLOOKUP($C230,#REF!,11,FALSE))))</f>
        <v>#N/A</v>
      </c>
      <c r="M230" s="209">
        <f>IF(Comparativo!$E$6="Tabela Não Desonerada",Encargos!$F$44,Encargos!$D$44)</f>
        <v>1.1122000000000001</v>
      </c>
      <c r="N230" s="320"/>
      <c r="O230" s="166" t="s">
        <v>101</v>
      </c>
      <c r="P230" s="321"/>
      <c r="Q230" s="166" t="s">
        <v>101</v>
      </c>
      <c r="R230" s="321"/>
      <c r="S230" s="322"/>
      <c r="T230" s="322"/>
    </row>
    <row r="231" spans="1:20">
      <c r="A231" s="207">
        <f>'Identificação-TCE'!$A$13</f>
        <v>1</v>
      </c>
      <c r="B231" s="168" t="e">
        <f>IF(AND(G231&lt;&gt;"",H231&gt;0,I231&lt;&gt;"",J231&lt;&gt;0,K231&lt;&gt;0),COUNT($B$11:B230)+1,"")</f>
        <v>#N/A</v>
      </c>
      <c r="C231" s="207">
        <f>IF('Orçamento Base'!$M230=0,0,'Orçamento Base'!$D230)</f>
        <v>0</v>
      </c>
      <c r="D231" s="212" t="e">
        <f>IF('Orçamento Base'!$F230=Aux.!$G$11,"CONTRATACAO_PUBLICA",IF(VLOOKUP($C231,'Orçamento Base'!$D$11:$G$2116,3,FALSE)="INDEXADO",VLOOKUP(VLOOKUP($C230,'Orçamento Base'!$D$11:$G$2116,2,FALSE),'Index N_DESON.'!$A$9:$B$604,2),VLOOKUP($C231,'Orçamento Base'!$D$11:$G$2116,3,FALSE)))</f>
        <v>#N/A</v>
      </c>
      <c r="E231" s="208" t="e">
        <f>VLOOKUP($C231,'Orçamento Base'!$D$11:$S$1673,2,FALSE)</f>
        <v>#N/A</v>
      </c>
      <c r="F231" s="211">
        <f>Dados!$C$7</f>
        <v>44652</v>
      </c>
      <c r="G231" s="226" t="e">
        <f>VLOOKUP($C231,'Orçamento Base'!$D$11:$S$1673,4,FALSE)</f>
        <v>#N/A</v>
      </c>
      <c r="H231" s="377">
        <f>IFERROR(VLOOKUP($C231,'Orçamento Base'!$D$11:$S$1673,6,FALSE),0)</f>
        <v>0</v>
      </c>
      <c r="I231" s="208" t="e">
        <f>VLOOKUP($C231,'Orçamento Base'!$D$11:$S$1673,5,FALSE)</f>
        <v>#N/A</v>
      </c>
      <c r="J231" s="167" t="e">
        <f>IF(Comparativo!$E$6="Tabela Não Desonerada",VLOOKUP($C231,'Orçamento Base'!$D$11:$S$1673,12,FALSE),VLOOKUP($C231,#REF!,12,FALSE))</f>
        <v>#N/A</v>
      </c>
      <c r="K231" s="167">
        <f>IFERROR(IF(Comparativo!$E$6="Tabela Não Desonerada",VLOOKUP($C231,'Orçamento Base'!$D$11:$S$1673,16,FALSE),VLOOKUP($C231,#REF!,16,FALSE)),0)</f>
        <v>0</v>
      </c>
      <c r="L231" s="575" t="e">
        <f>IF(AND($D231="COMPOSICAO_PROPRIA",'Orçamento Base'!$N231="-"),"14,18%",IF(AND($D231="MERCADO",'Orçamento Base'!$N231="-"),"15,38%",IF(Comparativo!$E$6="Tabela Não Desonerada",VLOOKUP($C231,'Orçamento Base'!$D$11:$S$1673,11,FALSE),VLOOKUP($C231,#REF!,11,FALSE))))</f>
        <v>#N/A</v>
      </c>
      <c r="M231" s="209">
        <f>IF(Comparativo!$E$6="Tabela Não Desonerada",Encargos!$F$44,Encargos!$D$44)</f>
        <v>1.1122000000000001</v>
      </c>
      <c r="N231" s="320"/>
      <c r="O231" s="166" t="s">
        <v>101</v>
      </c>
      <c r="P231" s="321"/>
      <c r="Q231" s="166" t="s">
        <v>101</v>
      </c>
      <c r="R231" s="321"/>
      <c r="S231" s="322"/>
      <c r="T231" s="322"/>
    </row>
    <row r="232" spans="1:20">
      <c r="A232" s="207">
        <f>'Identificação-TCE'!$A$13</f>
        <v>1</v>
      </c>
      <c r="B232" s="168" t="e">
        <f>IF(AND(G232&lt;&gt;"",H232&gt;0,I232&lt;&gt;"",J232&lt;&gt;0,K232&lt;&gt;0),COUNT($B$11:B231)+1,"")</f>
        <v>#N/A</v>
      </c>
      <c r="C232" s="207">
        <f>IF('Orçamento Base'!$M231=0,0,'Orçamento Base'!$D231)</f>
        <v>0</v>
      </c>
      <c r="D232" s="212" t="e">
        <f>IF('Orçamento Base'!$F231=Aux.!$G$11,"CONTRATACAO_PUBLICA",IF(VLOOKUP($C232,'Orçamento Base'!$D$11:$G$2116,3,FALSE)="INDEXADO",VLOOKUP(VLOOKUP($C231,'Orçamento Base'!$D$11:$G$2116,2,FALSE),'Index N_DESON.'!$A$9:$B$604,2),VLOOKUP($C232,'Orçamento Base'!$D$11:$G$2116,3,FALSE)))</f>
        <v>#N/A</v>
      </c>
      <c r="E232" s="208" t="e">
        <f>VLOOKUP($C232,'Orçamento Base'!$D$11:$S$1673,2,FALSE)</f>
        <v>#N/A</v>
      </c>
      <c r="F232" s="211">
        <f>Dados!$C$7</f>
        <v>44652</v>
      </c>
      <c r="G232" s="226" t="e">
        <f>VLOOKUP($C232,'Orçamento Base'!$D$11:$S$1673,4,FALSE)</f>
        <v>#N/A</v>
      </c>
      <c r="H232" s="377">
        <f>IFERROR(VLOOKUP($C232,'Orçamento Base'!$D$11:$S$1673,6,FALSE),0)</f>
        <v>0</v>
      </c>
      <c r="I232" s="208" t="e">
        <f>VLOOKUP($C232,'Orçamento Base'!$D$11:$S$1673,5,FALSE)</f>
        <v>#N/A</v>
      </c>
      <c r="J232" s="167" t="e">
        <f>IF(Comparativo!$E$6="Tabela Não Desonerada",VLOOKUP($C232,'Orçamento Base'!$D$11:$S$1673,12,FALSE),VLOOKUP($C232,#REF!,12,FALSE))</f>
        <v>#N/A</v>
      </c>
      <c r="K232" s="167">
        <f>IFERROR(IF(Comparativo!$E$6="Tabela Não Desonerada",VLOOKUP($C232,'Orçamento Base'!$D$11:$S$1673,16,FALSE),VLOOKUP($C232,#REF!,16,FALSE)),0)</f>
        <v>0</v>
      </c>
      <c r="L232" s="575" t="e">
        <f>IF(AND($D232="COMPOSICAO_PROPRIA",'Orçamento Base'!$N232="-"),"14,18%",IF(AND($D232="MERCADO",'Orçamento Base'!$N232="-"),"15,38%",IF(Comparativo!$E$6="Tabela Não Desonerada",VLOOKUP($C232,'Orçamento Base'!$D$11:$S$1673,11,FALSE),VLOOKUP($C232,#REF!,11,FALSE))))</f>
        <v>#N/A</v>
      </c>
      <c r="M232" s="209">
        <f>IF(Comparativo!$E$6="Tabela Não Desonerada",Encargos!$F$44,Encargos!$D$44)</f>
        <v>1.1122000000000001</v>
      </c>
      <c r="N232" s="320"/>
      <c r="O232" s="166" t="s">
        <v>101</v>
      </c>
      <c r="P232" s="321"/>
      <c r="Q232" s="166" t="s">
        <v>101</v>
      </c>
      <c r="R232" s="321"/>
      <c r="S232" s="322"/>
      <c r="T232" s="322"/>
    </row>
    <row r="233" spans="1:20">
      <c r="A233" s="207">
        <f>'Identificação-TCE'!$A$13</f>
        <v>1</v>
      </c>
      <c r="B233" s="168" t="e">
        <f>IF(AND(G233&lt;&gt;"",H233&gt;0,I233&lt;&gt;"",J233&lt;&gt;0,K233&lt;&gt;0),COUNT($B$11:B232)+1,"")</f>
        <v>#N/A</v>
      </c>
      <c r="C233" s="207">
        <f>IF('Orçamento Base'!$M232=0,0,'Orçamento Base'!$D232)</f>
        <v>0</v>
      </c>
      <c r="D233" s="212" t="e">
        <f>IF('Orçamento Base'!$F232=Aux.!$G$11,"CONTRATACAO_PUBLICA",IF(VLOOKUP($C233,'Orçamento Base'!$D$11:$G$2116,3,FALSE)="INDEXADO",VLOOKUP(VLOOKUP($C232,'Orçamento Base'!$D$11:$G$2116,2,FALSE),'Index N_DESON.'!$A$9:$B$604,2),VLOOKUP($C233,'Orçamento Base'!$D$11:$G$2116,3,FALSE)))</f>
        <v>#N/A</v>
      </c>
      <c r="E233" s="208" t="e">
        <f>VLOOKUP($C233,'Orçamento Base'!$D$11:$S$1673,2,FALSE)</f>
        <v>#N/A</v>
      </c>
      <c r="F233" s="211">
        <f>Dados!$C$7</f>
        <v>44652</v>
      </c>
      <c r="G233" s="226" t="e">
        <f>VLOOKUP($C233,'Orçamento Base'!$D$11:$S$1673,4,FALSE)</f>
        <v>#N/A</v>
      </c>
      <c r="H233" s="377">
        <f>IFERROR(VLOOKUP($C233,'Orçamento Base'!$D$11:$S$1673,6,FALSE),0)</f>
        <v>0</v>
      </c>
      <c r="I233" s="208" t="e">
        <f>VLOOKUP($C233,'Orçamento Base'!$D$11:$S$1673,5,FALSE)</f>
        <v>#N/A</v>
      </c>
      <c r="J233" s="167" t="e">
        <f>IF(Comparativo!$E$6="Tabela Não Desonerada",VLOOKUP($C233,'Orçamento Base'!$D$11:$S$1673,12,FALSE),VLOOKUP($C233,#REF!,12,FALSE))</f>
        <v>#N/A</v>
      </c>
      <c r="K233" s="167">
        <f>IFERROR(IF(Comparativo!$E$6="Tabela Não Desonerada",VLOOKUP($C233,'Orçamento Base'!$D$11:$S$1673,16,FALSE),VLOOKUP($C233,#REF!,16,FALSE)),0)</f>
        <v>0</v>
      </c>
      <c r="L233" s="575" t="e">
        <f>IF(AND($D233="COMPOSICAO_PROPRIA",'Orçamento Base'!$N233="-"),"14,18%",IF(AND($D233="MERCADO",'Orçamento Base'!$N233="-"),"15,38%",IF(Comparativo!$E$6="Tabela Não Desonerada",VLOOKUP($C233,'Orçamento Base'!$D$11:$S$1673,11,FALSE),VLOOKUP($C233,#REF!,11,FALSE))))</f>
        <v>#N/A</v>
      </c>
      <c r="M233" s="209">
        <f>IF(Comparativo!$E$6="Tabela Não Desonerada",Encargos!$F$44,Encargos!$D$44)</f>
        <v>1.1122000000000001</v>
      </c>
      <c r="N233" s="320"/>
      <c r="O233" s="166" t="s">
        <v>101</v>
      </c>
      <c r="P233" s="321"/>
      <c r="Q233" s="166" t="s">
        <v>101</v>
      </c>
      <c r="R233" s="321"/>
      <c r="S233" s="322"/>
      <c r="T233" s="322"/>
    </row>
    <row r="234" spans="1:20">
      <c r="A234" s="207">
        <f>'Identificação-TCE'!$A$13</f>
        <v>1</v>
      </c>
      <c r="B234" s="168" t="e">
        <f>IF(AND(G234&lt;&gt;"",H234&gt;0,I234&lt;&gt;"",J234&lt;&gt;0,K234&lt;&gt;0),COUNT($B$11:B233)+1,"")</f>
        <v>#N/A</v>
      </c>
      <c r="C234" s="207">
        <f>IF('Orçamento Base'!$M233=0,0,'Orçamento Base'!$D233)</f>
        <v>0</v>
      </c>
      <c r="D234" s="212" t="e">
        <f>IF('Orçamento Base'!$F233=Aux.!$G$11,"CONTRATACAO_PUBLICA",IF(VLOOKUP($C234,'Orçamento Base'!$D$11:$G$2116,3,FALSE)="INDEXADO",VLOOKUP(VLOOKUP($C233,'Orçamento Base'!$D$11:$G$2116,2,FALSE),'Index N_DESON.'!$A$9:$B$604,2),VLOOKUP($C234,'Orçamento Base'!$D$11:$G$2116,3,FALSE)))</f>
        <v>#N/A</v>
      </c>
      <c r="E234" s="208" t="e">
        <f>VLOOKUP($C234,'Orçamento Base'!$D$11:$S$1673,2,FALSE)</f>
        <v>#N/A</v>
      </c>
      <c r="F234" s="211">
        <f>Dados!$C$7</f>
        <v>44652</v>
      </c>
      <c r="G234" s="226" t="e">
        <f>VLOOKUP($C234,'Orçamento Base'!$D$11:$S$1673,4,FALSE)</f>
        <v>#N/A</v>
      </c>
      <c r="H234" s="377">
        <f>IFERROR(VLOOKUP($C234,'Orçamento Base'!$D$11:$S$1673,6,FALSE),0)</f>
        <v>0</v>
      </c>
      <c r="I234" s="208" t="e">
        <f>VLOOKUP($C234,'Orçamento Base'!$D$11:$S$1673,5,FALSE)</f>
        <v>#N/A</v>
      </c>
      <c r="J234" s="167" t="e">
        <f>IF(Comparativo!$E$6="Tabela Não Desonerada",VLOOKUP($C234,'Orçamento Base'!$D$11:$S$1673,12,FALSE),VLOOKUP($C234,#REF!,12,FALSE))</f>
        <v>#N/A</v>
      </c>
      <c r="K234" s="167">
        <f>IFERROR(IF(Comparativo!$E$6="Tabela Não Desonerada",VLOOKUP($C234,'Orçamento Base'!$D$11:$S$1673,16,FALSE),VLOOKUP($C234,#REF!,16,FALSE)),0)</f>
        <v>0</v>
      </c>
      <c r="L234" s="575" t="e">
        <f>IF(AND($D234="COMPOSICAO_PROPRIA",'Orçamento Base'!$N234="-"),"14,18%",IF(AND($D234="MERCADO",'Orçamento Base'!$N234="-"),"15,38%",IF(Comparativo!$E$6="Tabela Não Desonerada",VLOOKUP($C234,'Orçamento Base'!$D$11:$S$1673,11,FALSE),VLOOKUP($C234,#REF!,11,FALSE))))</f>
        <v>#N/A</v>
      </c>
      <c r="M234" s="209">
        <f>IF(Comparativo!$E$6="Tabela Não Desonerada",Encargos!$F$44,Encargos!$D$44)</f>
        <v>1.1122000000000001</v>
      </c>
      <c r="N234" s="320"/>
      <c r="O234" s="166" t="s">
        <v>101</v>
      </c>
      <c r="P234" s="321"/>
      <c r="Q234" s="166" t="s">
        <v>101</v>
      </c>
      <c r="R234" s="321"/>
      <c r="S234" s="322"/>
      <c r="T234" s="322"/>
    </row>
    <row r="235" spans="1:20">
      <c r="A235" s="207">
        <f>'Identificação-TCE'!$A$13</f>
        <v>1</v>
      </c>
      <c r="B235" s="168" t="e">
        <f>IF(AND(G235&lt;&gt;"",H235&gt;0,I235&lt;&gt;"",J235&lt;&gt;0,K235&lt;&gt;0),COUNT($B$11:B234)+1,"")</f>
        <v>#N/A</v>
      </c>
      <c r="C235" s="207">
        <f>IF('Orçamento Base'!$M234=0,0,'Orçamento Base'!$D234)</f>
        <v>0</v>
      </c>
      <c r="D235" s="212" t="e">
        <f>IF('Orçamento Base'!$F234=Aux.!$G$11,"CONTRATACAO_PUBLICA",IF(VLOOKUP($C235,'Orçamento Base'!$D$11:$G$2116,3,FALSE)="INDEXADO",VLOOKUP(VLOOKUP($C234,'Orçamento Base'!$D$11:$G$2116,2,FALSE),'Index N_DESON.'!$A$9:$B$604,2),VLOOKUP($C235,'Orçamento Base'!$D$11:$G$2116,3,FALSE)))</f>
        <v>#N/A</v>
      </c>
      <c r="E235" s="208" t="e">
        <f>VLOOKUP($C235,'Orçamento Base'!$D$11:$S$1673,2,FALSE)</f>
        <v>#N/A</v>
      </c>
      <c r="F235" s="211">
        <f>Dados!$C$7</f>
        <v>44652</v>
      </c>
      <c r="G235" s="226" t="e">
        <f>VLOOKUP($C235,'Orçamento Base'!$D$11:$S$1673,4,FALSE)</f>
        <v>#N/A</v>
      </c>
      <c r="H235" s="377">
        <f>IFERROR(VLOOKUP($C235,'Orçamento Base'!$D$11:$S$1673,6,FALSE),0)</f>
        <v>0</v>
      </c>
      <c r="I235" s="208" t="e">
        <f>VLOOKUP($C235,'Orçamento Base'!$D$11:$S$1673,5,FALSE)</f>
        <v>#N/A</v>
      </c>
      <c r="J235" s="167" t="e">
        <f>IF(Comparativo!$E$6="Tabela Não Desonerada",VLOOKUP($C235,'Orçamento Base'!$D$11:$S$1673,12,FALSE),VLOOKUP($C235,#REF!,12,FALSE))</f>
        <v>#N/A</v>
      </c>
      <c r="K235" s="167">
        <f>IFERROR(IF(Comparativo!$E$6="Tabela Não Desonerada",VLOOKUP($C235,'Orçamento Base'!$D$11:$S$1673,16,FALSE),VLOOKUP($C235,#REF!,16,FALSE)),0)</f>
        <v>0</v>
      </c>
      <c r="L235" s="575" t="e">
        <f>IF(AND($D235="COMPOSICAO_PROPRIA",'Orçamento Base'!$N235="-"),"14,18%",IF(AND($D235="MERCADO",'Orçamento Base'!$N235="-"),"15,38%",IF(Comparativo!$E$6="Tabela Não Desonerada",VLOOKUP($C235,'Orçamento Base'!$D$11:$S$1673,11,FALSE),VLOOKUP($C235,#REF!,11,FALSE))))</f>
        <v>#N/A</v>
      </c>
      <c r="M235" s="209">
        <f>IF(Comparativo!$E$6="Tabela Não Desonerada",Encargos!$F$44,Encargos!$D$44)</f>
        <v>1.1122000000000001</v>
      </c>
      <c r="N235" s="320"/>
      <c r="O235" s="166" t="s">
        <v>101</v>
      </c>
      <c r="P235" s="321"/>
      <c r="Q235" s="166" t="s">
        <v>101</v>
      </c>
      <c r="R235" s="321"/>
      <c r="S235" s="322"/>
      <c r="T235" s="322"/>
    </row>
    <row r="236" spans="1:20">
      <c r="A236" s="207">
        <f>'Identificação-TCE'!$A$13</f>
        <v>1</v>
      </c>
      <c r="B236" s="168" t="e">
        <f>IF(AND(G236&lt;&gt;"",H236&gt;0,I236&lt;&gt;"",J236&lt;&gt;0,K236&lt;&gt;0),COUNT($B$11:B235)+1,"")</f>
        <v>#N/A</v>
      </c>
      <c r="C236" s="207">
        <f>IF('Orçamento Base'!$M235=0,0,'Orçamento Base'!$D235)</f>
        <v>0</v>
      </c>
      <c r="D236" s="212" t="e">
        <f>IF('Orçamento Base'!$F235=Aux.!$G$11,"CONTRATACAO_PUBLICA",IF(VLOOKUP($C236,'Orçamento Base'!$D$11:$G$2116,3,FALSE)="INDEXADO",VLOOKUP(VLOOKUP($C235,'Orçamento Base'!$D$11:$G$2116,2,FALSE),'Index N_DESON.'!$A$9:$B$604,2),VLOOKUP($C236,'Orçamento Base'!$D$11:$G$2116,3,FALSE)))</f>
        <v>#N/A</v>
      </c>
      <c r="E236" s="208" t="e">
        <f>VLOOKUP($C236,'Orçamento Base'!$D$11:$S$1673,2,FALSE)</f>
        <v>#N/A</v>
      </c>
      <c r="F236" s="211">
        <f>Dados!$C$7</f>
        <v>44652</v>
      </c>
      <c r="G236" s="226" t="e">
        <f>VLOOKUP($C236,'Orçamento Base'!$D$11:$S$1673,4,FALSE)</f>
        <v>#N/A</v>
      </c>
      <c r="H236" s="377">
        <f>IFERROR(VLOOKUP($C236,'Orçamento Base'!$D$11:$S$1673,6,FALSE),0)</f>
        <v>0</v>
      </c>
      <c r="I236" s="208" t="e">
        <f>VLOOKUP($C236,'Orçamento Base'!$D$11:$S$1673,5,FALSE)</f>
        <v>#N/A</v>
      </c>
      <c r="J236" s="167" t="e">
        <f>IF(Comparativo!$E$6="Tabela Não Desonerada",VLOOKUP($C236,'Orçamento Base'!$D$11:$S$1673,12,FALSE),VLOOKUP($C236,#REF!,12,FALSE))</f>
        <v>#N/A</v>
      </c>
      <c r="K236" s="167">
        <f>IFERROR(IF(Comparativo!$E$6="Tabela Não Desonerada",VLOOKUP($C236,'Orçamento Base'!$D$11:$S$1673,16,FALSE),VLOOKUP($C236,#REF!,16,FALSE)),0)</f>
        <v>0</v>
      </c>
      <c r="L236" s="575" t="e">
        <f>IF(AND($D236="COMPOSICAO_PROPRIA",'Orçamento Base'!$N236="-"),"14,18%",IF(AND($D236="MERCADO",'Orçamento Base'!$N236="-"),"15,38%",IF(Comparativo!$E$6="Tabela Não Desonerada",VLOOKUP($C236,'Orçamento Base'!$D$11:$S$1673,11,FALSE),VLOOKUP($C236,#REF!,11,FALSE))))</f>
        <v>#N/A</v>
      </c>
      <c r="M236" s="209">
        <f>IF(Comparativo!$E$6="Tabela Não Desonerada",Encargos!$F$44,Encargos!$D$44)</f>
        <v>1.1122000000000001</v>
      </c>
      <c r="N236" s="320"/>
      <c r="O236" s="166" t="s">
        <v>101</v>
      </c>
      <c r="P236" s="321"/>
      <c r="Q236" s="166" t="s">
        <v>101</v>
      </c>
      <c r="R236" s="321"/>
      <c r="S236" s="322"/>
      <c r="T236" s="322"/>
    </row>
    <row r="237" spans="1:20">
      <c r="A237" s="207">
        <f>'Identificação-TCE'!$A$13</f>
        <v>1</v>
      </c>
      <c r="B237" s="168" t="e">
        <f>IF(AND(G237&lt;&gt;"",H237&gt;0,I237&lt;&gt;"",J237&lt;&gt;0,K237&lt;&gt;0),COUNT($B$11:B236)+1,"")</f>
        <v>#N/A</v>
      </c>
      <c r="C237" s="207">
        <f>IF('Orçamento Base'!$M236=0,0,'Orçamento Base'!$D236)</f>
        <v>0</v>
      </c>
      <c r="D237" s="212" t="e">
        <f>IF('Orçamento Base'!$F236=Aux.!$G$11,"CONTRATACAO_PUBLICA",IF(VLOOKUP($C237,'Orçamento Base'!$D$11:$G$2116,3,FALSE)="INDEXADO",VLOOKUP(VLOOKUP($C236,'Orçamento Base'!$D$11:$G$2116,2,FALSE),'Index N_DESON.'!$A$9:$B$604,2),VLOOKUP($C237,'Orçamento Base'!$D$11:$G$2116,3,FALSE)))</f>
        <v>#N/A</v>
      </c>
      <c r="E237" s="208" t="e">
        <f>VLOOKUP($C237,'Orçamento Base'!$D$11:$S$1673,2,FALSE)</f>
        <v>#N/A</v>
      </c>
      <c r="F237" s="211">
        <f>Dados!$C$7</f>
        <v>44652</v>
      </c>
      <c r="G237" s="226" t="e">
        <f>VLOOKUP($C237,'Orçamento Base'!$D$11:$S$1673,4,FALSE)</f>
        <v>#N/A</v>
      </c>
      <c r="H237" s="377">
        <f>IFERROR(VLOOKUP($C237,'Orçamento Base'!$D$11:$S$1673,6,FALSE),0)</f>
        <v>0</v>
      </c>
      <c r="I237" s="208" t="e">
        <f>VLOOKUP($C237,'Orçamento Base'!$D$11:$S$1673,5,FALSE)</f>
        <v>#N/A</v>
      </c>
      <c r="J237" s="167" t="e">
        <f>IF(Comparativo!$E$6="Tabela Não Desonerada",VLOOKUP($C237,'Orçamento Base'!$D$11:$S$1673,12,FALSE),VLOOKUP($C237,#REF!,12,FALSE))</f>
        <v>#N/A</v>
      </c>
      <c r="K237" s="167">
        <f>IFERROR(IF(Comparativo!$E$6="Tabela Não Desonerada",VLOOKUP($C237,'Orçamento Base'!$D$11:$S$1673,16,FALSE),VLOOKUP($C237,#REF!,16,FALSE)),0)</f>
        <v>0</v>
      </c>
      <c r="L237" s="575" t="e">
        <f>IF(AND($D237="COMPOSICAO_PROPRIA",'Orçamento Base'!$N237="-"),"14,18%",IF(AND($D237="MERCADO",'Orçamento Base'!$N237="-"),"15,38%",IF(Comparativo!$E$6="Tabela Não Desonerada",VLOOKUP($C237,'Orçamento Base'!$D$11:$S$1673,11,FALSE),VLOOKUP($C237,#REF!,11,FALSE))))</f>
        <v>#N/A</v>
      </c>
      <c r="M237" s="209">
        <f>IF(Comparativo!$E$6="Tabela Não Desonerada",Encargos!$F$44,Encargos!$D$44)</f>
        <v>1.1122000000000001</v>
      </c>
      <c r="N237" s="320"/>
      <c r="O237" s="166" t="s">
        <v>101</v>
      </c>
      <c r="P237" s="321"/>
      <c r="Q237" s="166" t="s">
        <v>101</v>
      </c>
      <c r="R237" s="321"/>
      <c r="S237" s="322"/>
      <c r="T237" s="322"/>
    </row>
    <row r="238" spans="1:20">
      <c r="A238" s="207">
        <f>'Identificação-TCE'!$A$13</f>
        <v>1</v>
      </c>
      <c r="B238" s="168" t="e">
        <f>IF(AND(G238&lt;&gt;"",H238&gt;0,I238&lt;&gt;"",J238&lt;&gt;0,K238&lt;&gt;0),COUNT($B$11:B237)+1,"")</f>
        <v>#N/A</v>
      </c>
      <c r="C238" s="207">
        <f>IF('Orçamento Base'!$M237=0,0,'Orçamento Base'!$D237)</f>
        <v>0</v>
      </c>
      <c r="D238" s="212" t="e">
        <f>IF('Orçamento Base'!$F237=Aux.!$G$11,"CONTRATACAO_PUBLICA",IF(VLOOKUP($C238,'Orçamento Base'!$D$11:$G$2116,3,FALSE)="INDEXADO",VLOOKUP(VLOOKUP($C237,'Orçamento Base'!$D$11:$G$2116,2,FALSE),'Index N_DESON.'!$A$9:$B$604,2),VLOOKUP($C238,'Orçamento Base'!$D$11:$G$2116,3,FALSE)))</f>
        <v>#N/A</v>
      </c>
      <c r="E238" s="208" t="e">
        <f>VLOOKUP($C238,'Orçamento Base'!$D$11:$S$1673,2,FALSE)</f>
        <v>#N/A</v>
      </c>
      <c r="F238" s="211">
        <f>Dados!$C$7</f>
        <v>44652</v>
      </c>
      <c r="G238" s="226" t="e">
        <f>VLOOKUP($C238,'Orçamento Base'!$D$11:$S$1673,4,FALSE)</f>
        <v>#N/A</v>
      </c>
      <c r="H238" s="377">
        <f>IFERROR(VLOOKUP($C238,'Orçamento Base'!$D$11:$S$1673,6,FALSE),0)</f>
        <v>0</v>
      </c>
      <c r="I238" s="208" t="e">
        <f>VLOOKUP($C238,'Orçamento Base'!$D$11:$S$1673,5,FALSE)</f>
        <v>#N/A</v>
      </c>
      <c r="J238" s="167" t="e">
        <f>IF(Comparativo!$E$6="Tabela Não Desonerada",VLOOKUP($C238,'Orçamento Base'!$D$11:$S$1673,12,FALSE),VLOOKUP($C238,#REF!,12,FALSE))</f>
        <v>#N/A</v>
      </c>
      <c r="K238" s="167">
        <f>IFERROR(IF(Comparativo!$E$6="Tabela Não Desonerada",VLOOKUP($C238,'Orçamento Base'!$D$11:$S$1673,16,FALSE),VLOOKUP($C238,#REF!,16,FALSE)),0)</f>
        <v>0</v>
      </c>
      <c r="L238" s="575" t="e">
        <f>IF(AND($D238="COMPOSICAO_PROPRIA",'Orçamento Base'!$N238="-"),"14,18%",IF(AND($D238="MERCADO",'Orçamento Base'!$N238="-"),"15,38%",IF(Comparativo!$E$6="Tabela Não Desonerada",VLOOKUP($C238,'Orçamento Base'!$D$11:$S$1673,11,FALSE),VLOOKUP($C238,#REF!,11,FALSE))))</f>
        <v>#N/A</v>
      </c>
      <c r="M238" s="209">
        <f>IF(Comparativo!$E$6="Tabela Não Desonerada",Encargos!$F$44,Encargos!$D$44)</f>
        <v>1.1122000000000001</v>
      </c>
      <c r="N238" s="320"/>
      <c r="O238" s="166" t="s">
        <v>101</v>
      </c>
      <c r="P238" s="321"/>
      <c r="Q238" s="166" t="s">
        <v>101</v>
      </c>
      <c r="R238" s="321"/>
      <c r="S238" s="322"/>
      <c r="T238" s="322"/>
    </row>
    <row r="239" spans="1:20">
      <c r="A239" s="207">
        <f>'Identificação-TCE'!$A$13</f>
        <v>1</v>
      </c>
      <c r="B239" s="168" t="e">
        <f>IF(AND(G239&lt;&gt;"",H239&gt;0,I239&lt;&gt;"",J239&lt;&gt;0,K239&lt;&gt;0),COUNT($B$11:B238)+1,"")</f>
        <v>#N/A</v>
      </c>
      <c r="C239" s="207">
        <f>IF('Orçamento Base'!$M238=0,0,'Orçamento Base'!$D238)</f>
        <v>0</v>
      </c>
      <c r="D239" s="212" t="e">
        <f>IF('Orçamento Base'!$F238=Aux.!$G$11,"CONTRATACAO_PUBLICA",IF(VLOOKUP($C239,'Orçamento Base'!$D$11:$G$2116,3,FALSE)="INDEXADO",VLOOKUP(VLOOKUP($C238,'Orçamento Base'!$D$11:$G$2116,2,FALSE),'Index N_DESON.'!$A$9:$B$604,2),VLOOKUP($C239,'Orçamento Base'!$D$11:$G$2116,3,FALSE)))</f>
        <v>#N/A</v>
      </c>
      <c r="E239" s="208" t="e">
        <f>VLOOKUP($C239,'Orçamento Base'!$D$11:$S$1673,2,FALSE)</f>
        <v>#N/A</v>
      </c>
      <c r="F239" s="211">
        <f>Dados!$C$7</f>
        <v>44652</v>
      </c>
      <c r="G239" s="226" t="e">
        <f>VLOOKUP($C239,'Orçamento Base'!$D$11:$S$1673,4,FALSE)</f>
        <v>#N/A</v>
      </c>
      <c r="H239" s="377">
        <f>IFERROR(VLOOKUP($C239,'Orçamento Base'!$D$11:$S$1673,6,FALSE),0)</f>
        <v>0</v>
      </c>
      <c r="I239" s="208" t="e">
        <f>VLOOKUP($C239,'Orçamento Base'!$D$11:$S$1673,5,FALSE)</f>
        <v>#N/A</v>
      </c>
      <c r="J239" s="167" t="e">
        <f>IF(Comparativo!$E$6="Tabela Não Desonerada",VLOOKUP($C239,'Orçamento Base'!$D$11:$S$1673,12,FALSE),VLOOKUP($C239,#REF!,12,FALSE))</f>
        <v>#N/A</v>
      </c>
      <c r="K239" s="167">
        <f>IFERROR(IF(Comparativo!$E$6="Tabela Não Desonerada",VLOOKUP($C239,'Orçamento Base'!$D$11:$S$1673,16,FALSE),VLOOKUP($C239,#REF!,16,FALSE)),0)</f>
        <v>0</v>
      </c>
      <c r="L239" s="575" t="e">
        <f>IF(AND($D239="COMPOSICAO_PROPRIA",'Orçamento Base'!$N239="-"),"14,18%",IF(AND($D239="MERCADO",'Orçamento Base'!$N239="-"),"15,38%",IF(Comparativo!$E$6="Tabela Não Desonerada",VLOOKUP($C239,'Orçamento Base'!$D$11:$S$1673,11,FALSE),VLOOKUP($C239,#REF!,11,FALSE))))</f>
        <v>#N/A</v>
      </c>
      <c r="M239" s="209">
        <f>IF(Comparativo!$E$6="Tabela Não Desonerada",Encargos!$F$44,Encargos!$D$44)</f>
        <v>1.1122000000000001</v>
      </c>
      <c r="N239" s="320"/>
      <c r="O239" s="166" t="s">
        <v>101</v>
      </c>
      <c r="P239" s="321"/>
      <c r="Q239" s="166" t="s">
        <v>101</v>
      </c>
      <c r="R239" s="321"/>
      <c r="S239" s="322"/>
      <c r="T239" s="322"/>
    </row>
    <row r="240" spans="1:20">
      <c r="A240" s="207">
        <f>'Identificação-TCE'!$A$13</f>
        <v>1</v>
      </c>
      <c r="B240" s="168" t="e">
        <f>IF(AND(G240&lt;&gt;"",H240&gt;0,I240&lt;&gt;"",J240&lt;&gt;0,K240&lt;&gt;0),COUNT($B$11:B239)+1,"")</f>
        <v>#N/A</v>
      </c>
      <c r="C240" s="207">
        <f>IF('Orçamento Base'!$M239=0,0,'Orçamento Base'!$D239)</f>
        <v>0</v>
      </c>
      <c r="D240" s="212" t="e">
        <f>IF('Orçamento Base'!$F239=Aux.!$G$11,"CONTRATACAO_PUBLICA",IF(VLOOKUP($C240,'Orçamento Base'!$D$11:$G$2116,3,FALSE)="INDEXADO",VLOOKUP(VLOOKUP($C239,'Orçamento Base'!$D$11:$G$2116,2,FALSE),'Index N_DESON.'!$A$9:$B$604,2),VLOOKUP($C240,'Orçamento Base'!$D$11:$G$2116,3,FALSE)))</f>
        <v>#N/A</v>
      </c>
      <c r="E240" s="208" t="e">
        <f>VLOOKUP($C240,'Orçamento Base'!$D$11:$S$1673,2,FALSE)</f>
        <v>#N/A</v>
      </c>
      <c r="F240" s="211">
        <f>Dados!$C$7</f>
        <v>44652</v>
      </c>
      <c r="G240" s="226" t="e">
        <f>VLOOKUP($C240,'Orçamento Base'!$D$11:$S$1673,4,FALSE)</f>
        <v>#N/A</v>
      </c>
      <c r="H240" s="377">
        <f>IFERROR(VLOOKUP($C240,'Orçamento Base'!$D$11:$S$1673,6,FALSE),0)</f>
        <v>0</v>
      </c>
      <c r="I240" s="208" t="e">
        <f>VLOOKUP($C240,'Orçamento Base'!$D$11:$S$1673,5,FALSE)</f>
        <v>#N/A</v>
      </c>
      <c r="J240" s="167" t="e">
        <f>IF(Comparativo!$E$6="Tabela Não Desonerada",VLOOKUP($C240,'Orçamento Base'!$D$11:$S$1673,12,FALSE),VLOOKUP($C240,#REF!,12,FALSE))</f>
        <v>#N/A</v>
      </c>
      <c r="K240" s="167">
        <f>IFERROR(IF(Comparativo!$E$6="Tabela Não Desonerada",VLOOKUP($C240,'Orçamento Base'!$D$11:$S$1673,16,FALSE),VLOOKUP($C240,#REF!,16,FALSE)),0)</f>
        <v>0</v>
      </c>
      <c r="L240" s="575" t="e">
        <f>IF(AND($D240="COMPOSICAO_PROPRIA",'Orçamento Base'!$N240="-"),"14,18%",IF(AND($D240="MERCADO",'Orçamento Base'!$N240="-"),"15,38%",IF(Comparativo!$E$6="Tabela Não Desonerada",VLOOKUP($C240,'Orçamento Base'!$D$11:$S$1673,11,FALSE),VLOOKUP($C240,#REF!,11,FALSE))))</f>
        <v>#N/A</v>
      </c>
      <c r="M240" s="209">
        <f>IF(Comparativo!$E$6="Tabela Não Desonerada",Encargos!$F$44,Encargos!$D$44)</f>
        <v>1.1122000000000001</v>
      </c>
      <c r="N240" s="320"/>
      <c r="O240" s="166" t="s">
        <v>101</v>
      </c>
      <c r="P240" s="321"/>
      <c r="Q240" s="166" t="s">
        <v>101</v>
      </c>
      <c r="R240" s="321"/>
      <c r="S240" s="322"/>
      <c r="T240" s="322"/>
    </row>
    <row r="241" spans="1:20">
      <c r="A241" s="207">
        <f>'Identificação-TCE'!$A$13</f>
        <v>1</v>
      </c>
      <c r="B241" s="168" t="e">
        <f>IF(AND(G241&lt;&gt;"",H241&gt;0,I241&lt;&gt;"",J241&lt;&gt;0,K241&lt;&gt;0),COUNT($B$11:B240)+1,"")</f>
        <v>#N/A</v>
      </c>
      <c r="C241" s="207">
        <f>IF('Orçamento Base'!$M240=0,0,'Orçamento Base'!$D240)</f>
        <v>0</v>
      </c>
      <c r="D241" s="212" t="e">
        <f>IF('Orçamento Base'!$F240=Aux.!$G$11,"CONTRATACAO_PUBLICA",IF(VLOOKUP($C241,'Orçamento Base'!$D$11:$G$2116,3,FALSE)="INDEXADO",VLOOKUP(VLOOKUP($C240,'Orçamento Base'!$D$11:$G$2116,2,FALSE),'Index N_DESON.'!$A$9:$B$604,2),VLOOKUP($C241,'Orçamento Base'!$D$11:$G$2116,3,FALSE)))</f>
        <v>#N/A</v>
      </c>
      <c r="E241" s="208" t="e">
        <f>VLOOKUP($C241,'Orçamento Base'!$D$11:$S$1673,2,FALSE)</f>
        <v>#N/A</v>
      </c>
      <c r="F241" s="211">
        <f>Dados!$C$7</f>
        <v>44652</v>
      </c>
      <c r="G241" s="226" t="e">
        <f>VLOOKUP($C241,'Orçamento Base'!$D$11:$S$1673,4,FALSE)</f>
        <v>#N/A</v>
      </c>
      <c r="H241" s="377">
        <f>IFERROR(VLOOKUP($C241,'Orçamento Base'!$D$11:$S$1673,6,FALSE),0)</f>
        <v>0</v>
      </c>
      <c r="I241" s="208" t="e">
        <f>VLOOKUP($C241,'Orçamento Base'!$D$11:$S$1673,5,FALSE)</f>
        <v>#N/A</v>
      </c>
      <c r="J241" s="167" t="e">
        <f>IF(Comparativo!$E$6="Tabela Não Desonerada",VLOOKUP($C241,'Orçamento Base'!$D$11:$S$1673,12,FALSE),VLOOKUP($C241,#REF!,12,FALSE))</f>
        <v>#N/A</v>
      </c>
      <c r="K241" s="167">
        <f>IFERROR(IF(Comparativo!$E$6="Tabela Não Desonerada",VLOOKUP($C241,'Orçamento Base'!$D$11:$S$1673,16,FALSE),VLOOKUP($C241,#REF!,16,FALSE)),0)</f>
        <v>0</v>
      </c>
      <c r="L241" s="575" t="e">
        <f>IF(AND($D241="COMPOSICAO_PROPRIA",'Orçamento Base'!$N241="-"),"14,18%",IF(AND($D241="MERCADO",'Orçamento Base'!$N241="-"),"15,38%",IF(Comparativo!$E$6="Tabela Não Desonerada",VLOOKUP($C241,'Orçamento Base'!$D$11:$S$1673,11,FALSE),VLOOKUP($C241,#REF!,11,FALSE))))</f>
        <v>#N/A</v>
      </c>
      <c r="M241" s="209">
        <f>IF(Comparativo!$E$6="Tabela Não Desonerada",Encargos!$F$44,Encargos!$D$44)</f>
        <v>1.1122000000000001</v>
      </c>
      <c r="N241" s="320"/>
      <c r="O241" s="166" t="s">
        <v>101</v>
      </c>
      <c r="P241" s="321"/>
      <c r="Q241" s="166" t="s">
        <v>101</v>
      </c>
      <c r="R241" s="321"/>
      <c r="S241" s="322"/>
      <c r="T241" s="322"/>
    </row>
    <row r="242" spans="1:20">
      <c r="A242" s="207">
        <f>'Identificação-TCE'!$A$13</f>
        <v>1</v>
      </c>
      <c r="B242" s="168" t="e">
        <f>IF(AND(G242&lt;&gt;"",H242&gt;0,I242&lt;&gt;"",J242&lt;&gt;0,K242&lt;&gt;0),COUNT($B$11:B241)+1,"")</f>
        <v>#N/A</v>
      </c>
      <c r="C242" s="207">
        <f>IF('Orçamento Base'!$M241=0,0,'Orçamento Base'!$D241)</f>
        <v>0</v>
      </c>
      <c r="D242" s="212" t="e">
        <f>IF('Orçamento Base'!$F241=Aux.!$G$11,"CONTRATACAO_PUBLICA",IF(VLOOKUP($C242,'Orçamento Base'!$D$11:$G$2116,3,FALSE)="INDEXADO",VLOOKUP(VLOOKUP($C241,'Orçamento Base'!$D$11:$G$2116,2,FALSE),'Index N_DESON.'!$A$9:$B$604,2),VLOOKUP($C242,'Orçamento Base'!$D$11:$G$2116,3,FALSE)))</f>
        <v>#N/A</v>
      </c>
      <c r="E242" s="208" t="e">
        <f>VLOOKUP($C242,'Orçamento Base'!$D$11:$S$1673,2,FALSE)</f>
        <v>#N/A</v>
      </c>
      <c r="F242" s="211">
        <f>Dados!$C$7</f>
        <v>44652</v>
      </c>
      <c r="G242" s="226" t="e">
        <f>VLOOKUP($C242,'Orçamento Base'!$D$11:$S$1673,4,FALSE)</f>
        <v>#N/A</v>
      </c>
      <c r="H242" s="377">
        <f>IFERROR(VLOOKUP($C242,'Orçamento Base'!$D$11:$S$1673,6,FALSE),0)</f>
        <v>0</v>
      </c>
      <c r="I242" s="208" t="e">
        <f>VLOOKUP($C242,'Orçamento Base'!$D$11:$S$1673,5,FALSE)</f>
        <v>#N/A</v>
      </c>
      <c r="J242" s="167" t="e">
        <f>IF(Comparativo!$E$6="Tabela Não Desonerada",VLOOKUP($C242,'Orçamento Base'!$D$11:$S$1673,12,FALSE),VLOOKUP($C242,#REF!,12,FALSE))</f>
        <v>#N/A</v>
      </c>
      <c r="K242" s="167">
        <f>IFERROR(IF(Comparativo!$E$6="Tabela Não Desonerada",VLOOKUP($C242,'Orçamento Base'!$D$11:$S$1673,16,FALSE),VLOOKUP($C242,#REF!,16,FALSE)),0)</f>
        <v>0</v>
      </c>
      <c r="L242" s="575" t="e">
        <f>IF(AND($D242="COMPOSICAO_PROPRIA",'Orçamento Base'!$N242="-"),"14,18%",IF(AND($D242="MERCADO",'Orçamento Base'!$N242="-"),"15,38%",IF(Comparativo!$E$6="Tabela Não Desonerada",VLOOKUP($C242,'Orçamento Base'!$D$11:$S$1673,11,FALSE),VLOOKUP($C242,#REF!,11,FALSE))))</f>
        <v>#N/A</v>
      </c>
      <c r="M242" s="209">
        <f>IF(Comparativo!$E$6="Tabela Não Desonerada",Encargos!$F$44,Encargos!$D$44)</f>
        <v>1.1122000000000001</v>
      </c>
      <c r="N242" s="320"/>
      <c r="O242" s="166" t="s">
        <v>101</v>
      </c>
      <c r="P242" s="321"/>
      <c r="Q242" s="166" t="s">
        <v>101</v>
      </c>
      <c r="R242" s="321"/>
      <c r="S242" s="322"/>
      <c r="T242" s="322"/>
    </row>
    <row r="243" spans="1:20">
      <c r="A243" s="207">
        <f>'Identificação-TCE'!$A$13</f>
        <v>1</v>
      </c>
      <c r="B243" s="168" t="e">
        <f>IF(AND(G243&lt;&gt;"",H243&gt;0,I243&lt;&gt;"",J243&lt;&gt;0,K243&lt;&gt;0),COUNT($B$11:B242)+1,"")</f>
        <v>#N/A</v>
      </c>
      <c r="C243" s="207">
        <f>IF('Orçamento Base'!$M242=0,0,'Orçamento Base'!$D242)</f>
        <v>0</v>
      </c>
      <c r="D243" s="212" t="e">
        <f>IF('Orçamento Base'!$F242=Aux.!$G$11,"CONTRATACAO_PUBLICA",IF(VLOOKUP($C243,'Orçamento Base'!$D$11:$G$2116,3,FALSE)="INDEXADO",VLOOKUP(VLOOKUP($C242,'Orçamento Base'!$D$11:$G$2116,2,FALSE),'Index N_DESON.'!$A$9:$B$604,2),VLOOKUP($C243,'Orçamento Base'!$D$11:$G$2116,3,FALSE)))</f>
        <v>#N/A</v>
      </c>
      <c r="E243" s="208" t="e">
        <f>VLOOKUP($C243,'Orçamento Base'!$D$11:$S$1673,2,FALSE)</f>
        <v>#N/A</v>
      </c>
      <c r="F243" s="211">
        <f>Dados!$C$7</f>
        <v>44652</v>
      </c>
      <c r="G243" s="226" t="e">
        <f>VLOOKUP($C243,'Orçamento Base'!$D$11:$S$1673,4,FALSE)</f>
        <v>#N/A</v>
      </c>
      <c r="H243" s="377">
        <f>IFERROR(VLOOKUP($C243,'Orçamento Base'!$D$11:$S$1673,6,FALSE),0)</f>
        <v>0</v>
      </c>
      <c r="I243" s="208" t="e">
        <f>VLOOKUP($C243,'Orçamento Base'!$D$11:$S$1673,5,FALSE)</f>
        <v>#N/A</v>
      </c>
      <c r="J243" s="167" t="e">
        <f>IF(Comparativo!$E$6="Tabela Não Desonerada",VLOOKUP($C243,'Orçamento Base'!$D$11:$S$1673,12,FALSE),VLOOKUP($C243,#REF!,12,FALSE))</f>
        <v>#N/A</v>
      </c>
      <c r="K243" s="167">
        <f>IFERROR(IF(Comparativo!$E$6="Tabela Não Desonerada",VLOOKUP($C243,'Orçamento Base'!$D$11:$S$1673,16,FALSE),VLOOKUP($C243,#REF!,16,FALSE)),0)</f>
        <v>0</v>
      </c>
      <c r="L243" s="575" t="e">
        <f>IF(AND($D243="COMPOSICAO_PROPRIA",'Orçamento Base'!$N243="-"),"14,18%",IF(AND($D243="MERCADO",'Orçamento Base'!$N243="-"),"15,38%",IF(Comparativo!$E$6="Tabela Não Desonerada",VLOOKUP($C243,'Orçamento Base'!$D$11:$S$1673,11,FALSE),VLOOKUP($C243,#REF!,11,FALSE))))</f>
        <v>#N/A</v>
      </c>
      <c r="M243" s="209">
        <f>IF(Comparativo!$E$6="Tabela Não Desonerada",Encargos!$F$44,Encargos!$D$44)</f>
        <v>1.1122000000000001</v>
      </c>
      <c r="N243" s="320"/>
      <c r="O243" s="166" t="s">
        <v>101</v>
      </c>
      <c r="P243" s="321"/>
      <c r="Q243" s="166" t="s">
        <v>101</v>
      </c>
      <c r="R243" s="321"/>
      <c r="S243" s="322"/>
      <c r="T243" s="322"/>
    </row>
    <row r="244" spans="1:20">
      <c r="A244" s="207">
        <f>'Identificação-TCE'!$A$13</f>
        <v>1</v>
      </c>
      <c r="B244" s="168" t="e">
        <f>IF(AND(G244&lt;&gt;"",H244&gt;0,I244&lt;&gt;"",J244&lt;&gt;0,K244&lt;&gt;0),COUNT($B$11:B243)+1,"")</f>
        <v>#N/A</v>
      </c>
      <c r="C244" s="207">
        <f>IF('Orçamento Base'!$M243=0,0,'Orçamento Base'!$D243)</f>
        <v>0</v>
      </c>
      <c r="D244" s="212" t="e">
        <f>IF('Orçamento Base'!$F243=Aux.!$G$11,"CONTRATACAO_PUBLICA",IF(VLOOKUP($C244,'Orçamento Base'!$D$11:$G$2116,3,FALSE)="INDEXADO",VLOOKUP(VLOOKUP($C243,'Orçamento Base'!$D$11:$G$2116,2,FALSE),'Index N_DESON.'!$A$9:$B$604,2),VLOOKUP($C244,'Orçamento Base'!$D$11:$G$2116,3,FALSE)))</f>
        <v>#N/A</v>
      </c>
      <c r="E244" s="208" t="e">
        <f>VLOOKUP($C244,'Orçamento Base'!$D$11:$S$1673,2,FALSE)</f>
        <v>#N/A</v>
      </c>
      <c r="F244" s="211">
        <f>Dados!$C$7</f>
        <v>44652</v>
      </c>
      <c r="G244" s="226" t="e">
        <f>VLOOKUP($C244,'Orçamento Base'!$D$11:$S$1673,4,FALSE)</f>
        <v>#N/A</v>
      </c>
      <c r="H244" s="377">
        <f>IFERROR(VLOOKUP($C244,'Orçamento Base'!$D$11:$S$1673,6,FALSE),0)</f>
        <v>0</v>
      </c>
      <c r="I244" s="208" t="e">
        <f>VLOOKUP($C244,'Orçamento Base'!$D$11:$S$1673,5,FALSE)</f>
        <v>#N/A</v>
      </c>
      <c r="J244" s="167" t="e">
        <f>IF(Comparativo!$E$6="Tabela Não Desonerada",VLOOKUP($C244,'Orçamento Base'!$D$11:$S$1673,12,FALSE),VLOOKUP($C244,#REF!,12,FALSE))</f>
        <v>#N/A</v>
      </c>
      <c r="K244" s="167">
        <f>IFERROR(IF(Comparativo!$E$6="Tabela Não Desonerada",VLOOKUP($C244,'Orçamento Base'!$D$11:$S$1673,16,FALSE),VLOOKUP($C244,#REF!,16,FALSE)),0)</f>
        <v>0</v>
      </c>
      <c r="L244" s="575" t="e">
        <f>IF(AND($D244="COMPOSICAO_PROPRIA",'Orçamento Base'!$N244="-"),"14,18%",IF(AND($D244="MERCADO",'Orçamento Base'!$N244="-"),"15,38%",IF(Comparativo!$E$6="Tabela Não Desonerada",VLOOKUP($C244,'Orçamento Base'!$D$11:$S$1673,11,FALSE),VLOOKUP($C244,#REF!,11,FALSE))))</f>
        <v>#N/A</v>
      </c>
      <c r="M244" s="209">
        <f>IF(Comparativo!$E$6="Tabela Não Desonerada",Encargos!$F$44,Encargos!$D$44)</f>
        <v>1.1122000000000001</v>
      </c>
      <c r="N244" s="320"/>
      <c r="O244" s="166" t="s">
        <v>101</v>
      </c>
      <c r="P244" s="321"/>
      <c r="Q244" s="166" t="s">
        <v>101</v>
      </c>
      <c r="R244" s="321"/>
      <c r="S244" s="322"/>
      <c r="T244" s="322"/>
    </row>
    <row r="245" spans="1:20">
      <c r="A245" s="207">
        <f>'Identificação-TCE'!$A$13</f>
        <v>1</v>
      </c>
      <c r="B245" s="168" t="e">
        <f>IF(AND(G245&lt;&gt;"",H245&gt;0,I245&lt;&gt;"",J245&lt;&gt;0,K245&lt;&gt;0),COUNT($B$11:B244)+1,"")</f>
        <v>#N/A</v>
      </c>
      <c r="C245" s="207">
        <f>IF('Orçamento Base'!$M244=0,0,'Orçamento Base'!$D244)</f>
        <v>0</v>
      </c>
      <c r="D245" s="212" t="e">
        <f>IF('Orçamento Base'!$F244=Aux.!$G$11,"CONTRATACAO_PUBLICA",IF(VLOOKUP($C245,'Orçamento Base'!$D$11:$G$2116,3,FALSE)="INDEXADO",VLOOKUP(VLOOKUP($C244,'Orçamento Base'!$D$11:$G$2116,2,FALSE),'Index N_DESON.'!$A$9:$B$604,2),VLOOKUP($C245,'Orçamento Base'!$D$11:$G$2116,3,FALSE)))</f>
        <v>#N/A</v>
      </c>
      <c r="E245" s="208" t="e">
        <f>VLOOKUP($C245,'Orçamento Base'!$D$11:$S$1673,2,FALSE)</f>
        <v>#N/A</v>
      </c>
      <c r="F245" s="211">
        <f>Dados!$C$7</f>
        <v>44652</v>
      </c>
      <c r="G245" s="226" t="e">
        <f>VLOOKUP($C245,'Orçamento Base'!$D$11:$S$1673,4,FALSE)</f>
        <v>#N/A</v>
      </c>
      <c r="H245" s="377">
        <f>IFERROR(VLOOKUP($C245,'Orçamento Base'!$D$11:$S$1673,6,FALSE),0)</f>
        <v>0</v>
      </c>
      <c r="I245" s="208" t="e">
        <f>VLOOKUP($C245,'Orçamento Base'!$D$11:$S$1673,5,FALSE)</f>
        <v>#N/A</v>
      </c>
      <c r="J245" s="167" t="e">
        <f>IF(Comparativo!$E$6="Tabela Não Desonerada",VLOOKUP($C245,'Orçamento Base'!$D$11:$S$1673,12,FALSE),VLOOKUP($C245,#REF!,12,FALSE))</f>
        <v>#N/A</v>
      </c>
      <c r="K245" s="167">
        <f>IFERROR(IF(Comparativo!$E$6="Tabela Não Desonerada",VLOOKUP($C245,'Orçamento Base'!$D$11:$S$1673,16,FALSE),VLOOKUP($C245,#REF!,16,FALSE)),0)</f>
        <v>0</v>
      </c>
      <c r="L245" s="575" t="e">
        <f>IF(AND($D245="COMPOSICAO_PROPRIA",'Orçamento Base'!$N245="-"),"14,18%",IF(AND($D245="MERCADO",'Orçamento Base'!$N245="-"),"15,38%",IF(Comparativo!$E$6="Tabela Não Desonerada",VLOOKUP($C245,'Orçamento Base'!$D$11:$S$1673,11,FALSE),VLOOKUP($C245,#REF!,11,FALSE))))</f>
        <v>#N/A</v>
      </c>
      <c r="M245" s="209">
        <f>IF(Comparativo!$E$6="Tabela Não Desonerada",Encargos!$F$44,Encargos!$D$44)</f>
        <v>1.1122000000000001</v>
      </c>
      <c r="N245" s="320"/>
      <c r="O245" s="166" t="s">
        <v>101</v>
      </c>
      <c r="P245" s="321"/>
      <c r="Q245" s="166" t="s">
        <v>101</v>
      </c>
      <c r="R245" s="321"/>
      <c r="S245" s="322"/>
      <c r="T245" s="322"/>
    </row>
    <row r="246" spans="1:20">
      <c r="A246" s="207">
        <f>'Identificação-TCE'!$A$13</f>
        <v>1</v>
      </c>
      <c r="B246" s="168" t="e">
        <f>IF(AND(G246&lt;&gt;"",H246&gt;0,I246&lt;&gt;"",J246&lt;&gt;0,K246&lt;&gt;0),COUNT($B$11:B245)+1,"")</f>
        <v>#N/A</v>
      </c>
      <c r="C246" s="207">
        <f>IF('Orçamento Base'!$M245=0,0,'Orçamento Base'!$D245)</f>
        <v>0</v>
      </c>
      <c r="D246" s="212" t="e">
        <f>IF('Orçamento Base'!$F245=Aux.!$G$11,"CONTRATACAO_PUBLICA",IF(VLOOKUP($C246,'Orçamento Base'!$D$11:$G$2116,3,FALSE)="INDEXADO",VLOOKUP(VLOOKUP($C245,'Orçamento Base'!$D$11:$G$2116,2,FALSE),'Index N_DESON.'!$A$9:$B$604,2),VLOOKUP($C246,'Orçamento Base'!$D$11:$G$2116,3,FALSE)))</f>
        <v>#N/A</v>
      </c>
      <c r="E246" s="208" t="e">
        <f>VLOOKUP($C246,'Orçamento Base'!$D$11:$S$1673,2,FALSE)</f>
        <v>#N/A</v>
      </c>
      <c r="F246" s="211">
        <f>Dados!$C$7</f>
        <v>44652</v>
      </c>
      <c r="G246" s="226" t="e">
        <f>VLOOKUP($C246,'Orçamento Base'!$D$11:$S$1673,4,FALSE)</f>
        <v>#N/A</v>
      </c>
      <c r="H246" s="377">
        <f>IFERROR(VLOOKUP($C246,'Orçamento Base'!$D$11:$S$1673,6,FALSE),0)</f>
        <v>0</v>
      </c>
      <c r="I246" s="208" t="e">
        <f>VLOOKUP($C246,'Orçamento Base'!$D$11:$S$1673,5,FALSE)</f>
        <v>#N/A</v>
      </c>
      <c r="J246" s="167" t="e">
        <f>IF(Comparativo!$E$6="Tabela Não Desonerada",VLOOKUP($C246,'Orçamento Base'!$D$11:$S$1673,12,FALSE),VLOOKUP($C246,#REF!,12,FALSE))</f>
        <v>#N/A</v>
      </c>
      <c r="K246" s="167">
        <f>IFERROR(IF(Comparativo!$E$6="Tabela Não Desonerada",VLOOKUP($C246,'Orçamento Base'!$D$11:$S$1673,16,FALSE),VLOOKUP($C246,#REF!,16,FALSE)),0)</f>
        <v>0</v>
      </c>
      <c r="L246" s="575" t="e">
        <f>IF(AND($D246="COMPOSICAO_PROPRIA",'Orçamento Base'!$N246="-"),"14,18%",IF(AND($D246="MERCADO",'Orçamento Base'!$N246="-"),"15,38%",IF(Comparativo!$E$6="Tabela Não Desonerada",VLOOKUP($C246,'Orçamento Base'!$D$11:$S$1673,11,FALSE),VLOOKUP($C246,#REF!,11,FALSE))))</f>
        <v>#N/A</v>
      </c>
      <c r="M246" s="209">
        <f>IF(Comparativo!$E$6="Tabela Não Desonerada",Encargos!$F$44,Encargos!$D$44)</f>
        <v>1.1122000000000001</v>
      </c>
      <c r="N246" s="320"/>
      <c r="O246" s="166" t="s">
        <v>101</v>
      </c>
      <c r="P246" s="321"/>
      <c r="Q246" s="166" t="s">
        <v>101</v>
      </c>
      <c r="R246" s="321"/>
      <c r="S246" s="322"/>
      <c r="T246" s="322"/>
    </row>
    <row r="247" spans="1:20">
      <c r="A247" s="207">
        <f>'Identificação-TCE'!$A$13</f>
        <v>1</v>
      </c>
      <c r="B247" s="168" t="e">
        <f>IF(AND(G247&lt;&gt;"",H247&gt;0,I247&lt;&gt;"",J247&lt;&gt;0,K247&lt;&gt;0),COUNT($B$11:B246)+1,"")</f>
        <v>#N/A</v>
      </c>
      <c r="C247" s="207">
        <f>IF('Orçamento Base'!$M246=0,0,'Orçamento Base'!$D246)</f>
        <v>0</v>
      </c>
      <c r="D247" s="212" t="e">
        <f>IF('Orçamento Base'!$F246=Aux.!$G$11,"CONTRATACAO_PUBLICA",IF(VLOOKUP($C247,'Orçamento Base'!$D$11:$G$2116,3,FALSE)="INDEXADO",VLOOKUP(VLOOKUP($C246,'Orçamento Base'!$D$11:$G$2116,2,FALSE),'Index N_DESON.'!$A$9:$B$604,2),VLOOKUP($C247,'Orçamento Base'!$D$11:$G$2116,3,FALSE)))</f>
        <v>#N/A</v>
      </c>
      <c r="E247" s="208" t="e">
        <f>VLOOKUP($C247,'Orçamento Base'!$D$11:$S$1673,2,FALSE)</f>
        <v>#N/A</v>
      </c>
      <c r="F247" s="211">
        <f>Dados!$C$7</f>
        <v>44652</v>
      </c>
      <c r="G247" s="226" t="e">
        <f>VLOOKUP($C247,'Orçamento Base'!$D$11:$S$1673,4,FALSE)</f>
        <v>#N/A</v>
      </c>
      <c r="H247" s="377">
        <f>IFERROR(VLOOKUP($C247,'Orçamento Base'!$D$11:$S$1673,6,FALSE),0)</f>
        <v>0</v>
      </c>
      <c r="I247" s="208" t="e">
        <f>VLOOKUP($C247,'Orçamento Base'!$D$11:$S$1673,5,FALSE)</f>
        <v>#N/A</v>
      </c>
      <c r="J247" s="167" t="e">
        <f>IF(Comparativo!$E$6="Tabela Não Desonerada",VLOOKUP($C247,'Orçamento Base'!$D$11:$S$1673,12,FALSE),VLOOKUP($C247,#REF!,12,FALSE))</f>
        <v>#N/A</v>
      </c>
      <c r="K247" s="167">
        <f>IFERROR(IF(Comparativo!$E$6="Tabela Não Desonerada",VLOOKUP($C247,'Orçamento Base'!$D$11:$S$1673,16,FALSE),VLOOKUP($C247,#REF!,16,FALSE)),0)</f>
        <v>0</v>
      </c>
      <c r="L247" s="575" t="e">
        <f>IF(AND($D247="COMPOSICAO_PROPRIA",'Orçamento Base'!$N247="-"),"14,18%",IF(AND($D247="MERCADO",'Orçamento Base'!$N247="-"),"15,38%",IF(Comparativo!$E$6="Tabela Não Desonerada",VLOOKUP($C247,'Orçamento Base'!$D$11:$S$1673,11,FALSE),VLOOKUP($C247,#REF!,11,FALSE))))</f>
        <v>#N/A</v>
      </c>
      <c r="M247" s="209">
        <f>IF(Comparativo!$E$6="Tabela Não Desonerada",Encargos!$F$44,Encargos!$D$44)</f>
        <v>1.1122000000000001</v>
      </c>
      <c r="N247" s="320"/>
      <c r="O247" s="166" t="s">
        <v>101</v>
      </c>
      <c r="P247" s="321"/>
      <c r="Q247" s="166" t="s">
        <v>101</v>
      </c>
      <c r="R247" s="321"/>
      <c r="S247" s="322"/>
      <c r="T247" s="322"/>
    </row>
    <row r="248" spans="1:20">
      <c r="A248" s="207">
        <f>'Identificação-TCE'!$A$13</f>
        <v>1</v>
      </c>
      <c r="B248" s="168" t="e">
        <f>IF(AND(G248&lt;&gt;"",H248&gt;0,I248&lt;&gt;"",J248&lt;&gt;0,K248&lt;&gt;0),COUNT($B$11:B247)+1,"")</f>
        <v>#N/A</v>
      </c>
      <c r="C248" s="207">
        <f>IF('Orçamento Base'!$M247=0,0,'Orçamento Base'!$D247)</f>
        <v>0</v>
      </c>
      <c r="D248" s="212" t="e">
        <f>IF('Orçamento Base'!$F247=Aux.!$G$11,"CONTRATACAO_PUBLICA",IF(VLOOKUP($C248,'Orçamento Base'!$D$11:$G$2116,3,FALSE)="INDEXADO",VLOOKUP(VLOOKUP($C247,'Orçamento Base'!$D$11:$G$2116,2,FALSE),'Index N_DESON.'!$A$9:$B$604,2),VLOOKUP($C248,'Orçamento Base'!$D$11:$G$2116,3,FALSE)))</f>
        <v>#N/A</v>
      </c>
      <c r="E248" s="208" t="e">
        <f>VLOOKUP($C248,'Orçamento Base'!$D$11:$S$1673,2,FALSE)</f>
        <v>#N/A</v>
      </c>
      <c r="F248" s="211">
        <f>Dados!$C$7</f>
        <v>44652</v>
      </c>
      <c r="G248" s="226" t="e">
        <f>VLOOKUP($C248,'Orçamento Base'!$D$11:$S$1673,4,FALSE)</f>
        <v>#N/A</v>
      </c>
      <c r="H248" s="377">
        <f>IFERROR(VLOOKUP($C248,'Orçamento Base'!$D$11:$S$1673,6,FALSE),0)</f>
        <v>0</v>
      </c>
      <c r="I248" s="208" t="e">
        <f>VLOOKUP($C248,'Orçamento Base'!$D$11:$S$1673,5,FALSE)</f>
        <v>#N/A</v>
      </c>
      <c r="J248" s="167" t="e">
        <f>IF(Comparativo!$E$6="Tabela Não Desonerada",VLOOKUP($C248,'Orçamento Base'!$D$11:$S$1673,12,FALSE),VLOOKUP($C248,#REF!,12,FALSE))</f>
        <v>#N/A</v>
      </c>
      <c r="K248" s="167">
        <f>IFERROR(IF(Comparativo!$E$6="Tabela Não Desonerada",VLOOKUP($C248,'Orçamento Base'!$D$11:$S$1673,16,FALSE),VLOOKUP($C248,#REF!,16,FALSE)),0)</f>
        <v>0</v>
      </c>
      <c r="L248" s="575" t="e">
        <f>IF(AND($D248="COMPOSICAO_PROPRIA",'Orçamento Base'!$N248="-"),"14,18%",IF(AND($D248="MERCADO",'Orçamento Base'!$N248="-"),"15,38%",IF(Comparativo!$E$6="Tabela Não Desonerada",VLOOKUP($C248,'Orçamento Base'!$D$11:$S$1673,11,FALSE),VLOOKUP($C248,#REF!,11,FALSE))))</f>
        <v>#N/A</v>
      </c>
      <c r="M248" s="209">
        <f>IF(Comparativo!$E$6="Tabela Não Desonerada",Encargos!$F$44,Encargos!$D$44)</f>
        <v>1.1122000000000001</v>
      </c>
      <c r="N248" s="320"/>
      <c r="O248" s="166" t="s">
        <v>101</v>
      </c>
      <c r="P248" s="321"/>
      <c r="Q248" s="166" t="s">
        <v>101</v>
      </c>
      <c r="R248" s="321"/>
      <c r="S248" s="322"/>
      <c r="T248" s="322"/>
    </row>
    <row r="249" spans="1:20">
      <c r="A249" s="207">
        <f>'Identificação-TCE'!$A$13</f>
        <v>1</v>
      </c>
      <c r="B249" s="168" t="e">
        <f>IF(AND(G249&lt;&gt;"",H249&gt;0,I249&lt;&gt;"",J249&lt;&gt;0,K249&lt;&gt;0),COUNT($B$11:B248)+1,"")</f>
        <v>#N/A</v>
      </c>
      <c r="C249" s="207">
        <f>IF('Orçamento Base'!$M248=0,0,'Orçamento Base'!$D248)</f>
        <v>0</v>
      </c>
      <c r="D249" s="212" t="e">
        <f>IF('Orçamento Base'!$F248=Aux.!$G$11,"CONTRATACAO_PUBLICA",IF(VLOOKUP($C249,'Orçamento Base'!$D$11:$G$2116,3,FALSE)="INDEXADO",VLOOKUP(VLOOKUP($C248,'Orçamento Base'!$D$11:$G$2116,2,FALSE),'Index N_DESON.'!$A$9:$B$604,2),VLOOKUP($C249,'Orçamento Base'!$D$11:$G$2116,3,FALSE)))</f>
        <v>#N/A</v>
      </c>
      <c r="E249" s="208" t="e">
        <f>VLOOKUP($C249,'Orçamento Base'!$D$11:$S$1673,2,FALSE)</f>
        <v>#N/A</v>
      </c>
      <c r="F249" s="211">
        <f>Dados!$C$7</f>
        <v>44652</v>
      </c>
      <c r="G249" s="226" t="e">
        <f>VLOOKUP($C249,'Orçamento Base'!$D$11:$S$1673,4,FALSE)</f>
        <v>#N/A</v>
      </c>
      <c r="H249" s="377">
        <f>IFERROR(VLOOKUP($C249,'Orçamento Base'!$D$11:$S$1673,6,FALSE),0)</f>
        <v>0</v>
      </c>
      <c r="I249" s="208" t="e">
        <f>VLOOKUP($C249,'Orçamento Base'!$D$11:$S$1673,5,FALSE)</f>
        <v>#N/A</v>
      </c>
      <c r="J249" s="167" t="e">
        <f>IF(Comparativo!$E$6="Tabela Não Desonerada",VLOOKUP($C249,'Orçamento Base'!$D$11:$S$1673,12,FALSE),VLOOKUP($C249,#REF!,12,FALSE))</f>
        <v>#N/A</v>
      </c>
      <c r="K249" s="167">
        <f>IFERROR(IF(Comparativo!$E$6="Tabela Não Desonerada",VLOOKUP($C249,'Orçamento Base'!$D$11:$S$1673,16,FALSE),VLOOKUP($C249,#REF!,16,FALSE)),0)</f>
        <v>0</v>
      </c>
      <c r="L249" s="575" t="e">
        <f>IF(AND($D249="COMPOSICAO_PROPRIA",'Orçamento Base'!$N249="-"),"14,18%",IF(AND($D249="MERCADO",'Orçamento Base'!$N249="-"),"15,38%",IF(Comparativo!$E$6="Tabela Não Desonerada",VLOOKUP($C249,'Orçamento Base'!$D$11:$S$1673,11,FALSE),VLOOKUP($C249,#REF!,11,FALSE))))</f>
        <v>#N/A</v>
      </c>
      <c r="M249" s="209">
        <f>IF(Comparativo!$E$6="Tabela Não Desonerada",Encargos!$F$44,Encargos!$D$44)</f>
        <v>1.1122000000000001</v>
      </c>
      <c r="N249" s="320"/>
      <c r="O249" s="166" t="s">
        <v>101</v>
      </c>
      <c r="P249" s="321"/>
      <c r="Q249" s="166" t="s">
        <v>101</v>
      </c>
      <c r="R249" s="321"/>
      <c r="S249" s="322"/>
      <c r="T249" s="322"/>
    </row>
    <row r="250" spans="1:20">
      <c r="A250" s="207">
        <f>'Identificação-TCE'!$A$13</f>
        <v>1</v>
      </c>
      <c r="B250" s="168" t="e">
        <f>IF(AND(G250&lt;&gt;"",H250&gt;0,I250&lt;&gt;"",J250&lt;&gt;0,K250&lt;&gt;0),COUNT($B$11:B249)+1,"")</f>
        <v>#N/A</v>
      </c>
      <c r="C250" s="207">
        <f>IF('Orçamento Base'!$M249=0,0,'Orçamento Base'!$D249)</f>
        <v>0</v>
      </c>
      <c r="D250" s="212" t="e">
        <f>IF('Orçamento Base'!$F249=Aux.!$G$11,"CONTRATACAO_PUBLICA",IF(VLOOKUP($C250,'Orçamento Base'!$D$11:$G$2116,3,FALSE)="INDEXADO",VLOOKUP(VLOOKUP($C249,'Orçamento Base'!$D$11:$G$2116,2,FALSE),'Index N_DESON.'!$A$9:$B$604,2),VLOOKUP($C250,'Orçamento Base'!$D$11:$G$2116,3,FALSE)))</f>
        <v>#N/A</v>
      </c>
      <c r="E250" s="208" t="e">
        <f>VLOOKUP($C250,'Orçamento Base'!$D$11:$S$1673,2,FALSE)</f>
        <v>#N/A</v>
      </c>
      <c r="F250" s="211">
        <f>Dados!$C$7</f>
        <v>44652</v>
      </c>
      <c r="G250" s="226" t="e">
        <f>VLOOKUP($C250,'Orçamento Base'!$D$11:$S$1673,4,FALSE)</f>
        <v>#N/A</v>
      </c>
      <c r="H250" s="377">
        <f>IFERROR(VLOOKUP($C250,'Orçamento Base'!$D$11:$S$1673,6,FALSE),0)</f>
        <v>0</v>
      </c>
      <c r="I250" s="208" t="e">
        <f>VLOOKUP($C250,'Orçamento Base'!$D$11:$S$1673,5,FALSE)</f>
        <v>#N/A</v>
      </c>
      <c r="J250" s="167" t="e">
        <f>IF(Comparativo!$E$6="Tabela Não Desonerada",VLOOKUP($C250,'Orçamento Base'!$D$11:$S$1673,12,FALSE),VLOOKUP($C250,#REF!,12,FALSE))</f>
        <v>#N/A</v>
      </c>
      <c r="K250" s="167">
        <f>IFERROR(IF(Comparativo!$E$6="Tabela Não Desonerada",VLOOKUP($C250,'Orçamento Base'!$D$11:$S$1673,16,FALSE),VLOOKUP($C250,#REF!,16,FALSE)),0)</f>
        <v>0</v>
      </c>
      <c r="L250" s="575" t="e">
        <f>IF(AND($D250="COMPOSICAO_PROPRIA",'Orçamento Base'!$N250="-"),"14,18%",IF(AND($D250="MERCADO",'Orçamento Base'!$N250="-"),"15,38%",IF(Comparativo!$E$6="Tabela Não Desonerada",VLOOKUP($C250,'Orçamento Base'!$D$11:$S$1673,11,FALSE),VLOOKUP($C250,#REF!,11,FALSE))))</f>
        <v>#N/A</v>
      </c>
      <c r="M250" s="209">
        <f>IF(Comparativo!$E$6="Tabela Não Desonerada",Encargos!$F$44,Encargos!$D$44)</f>
        <v>1.1122000000000001</v>
      </c>
      <c r="N250" s="320"/>
      <c r="O250" s="166" t="s">
        <v>101</v>
      </c>
      <c r="P250" s="321"/>
      <c r="Q250" s="166" t="s">
        <v>101</v>
      </c>
      <c r="R250" s="321"/>
      <c r="S250" s="322"/>
      <c r="T250" s="322"/>
    </row>
    <row r="251" spans="1:20">
      <c r="A251" s="207">
        <f>'Identificação-TCE'!$A$13</f>
        <v>1</v>
      </c>
      <c r="B251" s="168" t="e">
        <f>IF(AND(G251&lt;&gt;"",H251&gt;0,I251&lt;&gt;"",J251&lt;&gt;0,K251&lt;&gt;0),COUNT($B$11:B250)+1,"")</f>
        <v>#N/A</v>
      </c>
      <c r="C251" s="207">
        <f>IF('Orçamento Base'!$M250=0,0,'Orçamento Base'!$D250)</f>
        <v>0</v>
      </c>
      <c r="D251" s="212" t="e">
        <f>IF('Orçamento Base'!$F250=Aux.!$G$11,"CONTRATACAO_PUBLICA",IF(VLOOKUP($C251,'Orçamento Base'!$D$11:$G$2116,3,FALSE)="INDEXADO",VLOOKUP(VLOOKUP($C250,'Orçamento Base'!$D$11:$G$2116,2,FALSE),'Index N_DESON.'!$A$9:$B$604,2),VLOOKUP($C251,'Orçamento Base'!$D$11:$G$2116,3,FALSE)))</f>
        <v>#N/A</v>
      </c>
      <c r="E251" s="208" t="e">
        <f>VLOOKUP($C251,'Orçamento Base'!$D$11:$S$1673,2,FALSE)</f>
        <v>#N/A</v>
      </c>
      <c r="F251" s="211">
        <f>Dados!$C$7</f>
        <v>44652</v>
      </c>
      <c r="G251" s="226" t="e">
        <f>VLOOKUP($C251,'Orçamento Base'!$D$11:$S$1673,4,FALSE)</f>
        <v>#N/A</v>
      </c>
      <c r="H251" s="377">
        <f>IFERROR(VLOOKUP($C251,'Orçamento Base'!$D$11:$S$1673,6,FALSE),0)</f>
        <v>0</v>
      </c>
      <c r="I251" s="208" t="e">
        <f>VLOOKUP($C251,'Orçamento Base'!$D$11:$S$1673,5,FALSE)</f>
        <v>#N/A</v>
      </c>
      <c r="J251" s="167" t="e">
        <f>IF(Comparativo!$E$6="Tabela Não Desonerada",VLOOKUP($C251,'Orçamento Base'!$D$11:$S$1673,12,FALSE),VLOOKUP($C251,#REF!,12,FALSE))</f>
        <v>#N/A</v>
      </c>
      <c r="K251" s="167">
        <f>IFERROR(IF(Comparativo!$E$6="Tabela Não Desonerada",VLOOKUP($C251,'Orçamento Base'!$D$11:$S$1673,16,FALSE),VLOOKUP($C251,#REF!,16,FALSE)),0)</f>
        <v>0</v>
      </c>
      <c r="L251" s="575" t="e">
        <f>IF(AND($D251="COMPOSICAO_PROPRIA",'Orçamento Base'!$N251="-"),"14,18%",IF(AND($D251="MERCADO",'Orçamento Base'!$N251="-"),"15,38%",IF(Comparativo!$E$6="Tabela Não Desonerada",VLOOKUP($C251,'Orçamento Base'!$D$11:$S$1673,11,FALSE),VLOOKUP($C251,#REF!,11,FALSE))))</f>
        <v>#N/A</v>
      </c>
      <c r="M251" s="209">
        <f>IF(Comparativo!$E$6="Tabela Não Desonerada",Encargos!$F$44,Encargos!$D$44)</f>
        <v>1.1122000000000001</v>
      </c>
      <c r="N251" s="320"/>
      <c r="O251" s="166" t="s">
        <v>101</v>
      </c>
      <c r="P251" s="321"/>
      <c r="Q251" s="166" t="s">
        <v>101</v>
      </c>
      <c r="R251" s="321"/>
      <c r="S251" s="322"/>
      <c r="T251" s="322"/>
    </row>
    <row r="252" spans="1:20">
      <c r="A252" s="207">
        <f>'Identificação-TCE'!$A$13</f>
        <v>1</v>
      </c>
      <c r="B252" s="168" t="e">
        <f>IF(AND(G252&lt;&gt;"",H252&gt;0,I252&lt;&gt;"",J252&lt;&gt;0,K252&lt;&gt;0),COUNT($B$11:B251)+1,"")</f>
        <v>#N/A</v>
      </c>
      <c r="C252" s="207">
        <f>IF('Orçamento Base'!$M251=0,0,'Orçamento Base'!$D251)</f>
        <v>0</v>
      </c>
      <c r="D252" s="212" t="e">
        <f>IF('Orçamento Base'!$F251=Aux.!$G$11,"CONTRATACAO_PUBLICA",IF(VLOOKUP($C252,'Orçamento Base'!$D$11:$G$2116,3,FALSE)="INDEXADO",VLOOKUP(VLOOKUP($C251,'Orçamento Base'!$D$11:$G$2116,2,FALSE),'Index N_DESON.'!$A$9:$B$604,2),VLOOKUP($C252,'Orçamento Base'!$D$11:$G$2116,3,FALSE)))</f>
        <v>#N/A</v>
      </c>
      <c r="E252" s="208" t="e">
        <f>VLOOKUP($C252,'Orçamento Base'!$D$11:$S$1673,2,FALSE)</f>
        <v>#N/A</v>
      </c>
      <c r="F252" s="211">
        <f>Dados!$C$7</f>
        <v>44652</v>
      </c>
      <c r="G252" s="226" t="e">
        <f>VLOOKUP($C252,'Orçamento Base'!$D$11:$S$1673,4,FALSE)</f>
        <v>#N/A</v>
      </c>
      <c r="H252" s="377">
        <f>IFERROR(VLOOKUP($C252,'Orçamento Base'!$D$11:$S$1673,6,FALSE),0)</f>
        <v>0</v>
      </c>
      <c r="I252" s="208" t="e">
        <f>VLOOKUP($C252,'Orçamento Base'!$D$11:$S$1673,5,FALSE)</f>
        <v>#N/A</v>
      </c>
      <c r="J252" s="167" t="e">
        <f>IF(Comparativo!$E$6="Tabela Não Desonerada",VLOOKUP($C252,'Orçamento Base'!$D$11:$S$1673,12,FALSE),VLOOKUP($C252,#REF!,12,FALSE))</f>
        <v>#N/A</v>
      </c>
      <c r="K252" s="167">
        <f>IFERROR(IF(Comparativo!$E$6="Tabela Não Desonerada",VLOOKUP($C252,'Orçamento Base'!$D$11:$S$1673,16,FALSE),VLOOKUP($C252,#REF!,16,FALSE)),0)</f>
        <v>0</v>
      </c>
      <c r="L252" s="575" t="e">
        <f>IF(AND($D252="COMPOSICAO_PROPRIA",'Orçamento Base'!$N252="-"),"14,18%",IF(AND($D252="MERCADO",'Orçamento Base'!$N252="-"),"15,38%",IF(Comparativo!$E$6="Tabela Não Desonerada",VLOOKUP($C252,'Orçamento Base'!$D$11:$S$1673,11,FALSE),VLOOKUP($C252,#REF!,11,FALSE))))</f>
        <v>#N/A</v>
      </c>
      <c r="M252" s="209">
        <f>IF(Comparativo!$E$6="Tabela Não Desonerada",Encargos!$F$44,Encargos!$D$44)</f>
        <v>1.1122000000000001</v>
      </c>
      <c r="N252" s="320"/>
      <c r="O252" s="166" t="s">
        <v>101</v>
      </c>
      <c r="P252" s="321"/>
      <c r="Q252" s="166" t="s">
        <v>101</v>
      </c>
      <c r="R252" s="321"/>
      <c r="S252" s="322"/>
      <c r="T252" s="322"/>
    </row>
    <row r="253" spans="1:20">
      <c r="A253" s="207">
        <f>'Identificação-TCE'!$A$13</f>
        <v>1</v>
      </c>
      <c r="B253" s="168" t="e">
        <f>IF(AND(G253&lt;&gt;"",H253&gt;0,I253&lt;&gt;"",J253&lt;&gt;0,K253&lt;&gt;0),COUNT($B$11:B252)+1,"")</f>
        <v>#N/A</v>
      </c>
      <c r="C253" s="207">
        <f>IF('Orçamento Base'!$M252=0,0,'Orçamento Base'!$D252)</f>
        <v>0</v>
      </c>
      <c r="D253" s="212" t="e">
        <f>IF('Orçamento Base'!$F252=Aux.!$G$11,"CONTRATACAO_PUBLICA",IF(VLOOKUP($C253,'Orçamento Base'!$D$11:$G$2116,3,FALSE)="INDEXADO",VLOOKUP(VLOOKUP($C252,'Orçamento Base'!$D$11:$G$2116,2,FALSE),'Index N_DESON.'!$A$9:$B$604,2),VLOOKUP($C253,'Orçamento Base'!$D$11:$G$2116,3,FALSE)))</f>
        <v>#N/A</v>
      </c>
      <c r="E253" s="208" t="e">
        <f>VLOOKUP($C253,'Orçamento Base'!$D$11:$S$1673,2,FALSE)</f>
        <v>#N/A</v>
      </c>
      <c r="F253" s="211">
        <f>Dados!$C$7</f>
        <v>44652</v>
      </c>
      <c r="G253" s="226" t="e">
        <f>VLOOKUP($C253,'Orçamento Base'!$D$11:$S$1673,4,FALSE)</f>
        <v>#N/A</v>
      </c>
      <c r="H253" s="377">
        <f>IFERROR(VLOOKUP($C253,'Orçamento Base'!$D$11:$S$1673,6,FALSE),0)</f>
        <v>0</v>
      </c>
      <c r="I253" s="208" t="e">
        <f>VLOOKUP($C253,'Orçamento Base'!$D$11:$S$1673,5,FALSE)</f>
        <v>#N/A</v>
      </c>
      <c r="J253" s="167" t="e">
        <f>IF(Comparativo!$E$6="Tabela Não Desonerada",VLOOKUP($C253,'Orçamento Base'!$D$11:$S$1673,12,FALSE),VLOOKUP($C253,#REF!,12,FALSE))</f>
        <v>#N/A</v>
      </c>
      <c r="K253" s="167">
        <f>IFERROR(IF(Comparativo!$E$6="Tabela Não Desonerada",VLOOKUP($C253,'Orçamento Base'!$D$11:$S$1673,16,FALSE),VLOOKUP($C253,#REF!,16,FALSE)),0)</f>
        <v>0</v>
      </c>
      <c r="L253" s="575" t="e">
        <f>IF(AND($D253="COMPOSICAO_PROPRIA",'Orçamento Base'!$N253="-"),"14,18%",IF(AND($D253="MERCADO",'Orçamento Base'!$N253="-"),"15,38%",IF(Comparativo!$E$6="Tabela Não Desonerada",VLOOKUP($C253,'Orçamento Base'!$D$11:$S$1673,11,FALSE),VLOOKUP($C253,#REF!,11,FALSE))))</f>
        <v>#N/A</v>
      </c>
      <c r="M253" s="209">
        <f>IF(Comparativo!$E$6="Tabela Não Desonerada",Encargos!$F$44,Encargos!$D$44)</f>
        <v>1.1122000000000001</v>
      </c>
      <c r="N253" s="320"/>
      <c r="O253" s="166" t="s">
        <v>101</v>
      </c>
      <c r="P253" s="321"/>
      <c r="Q253" s="166" t="s">
        <v>101</v>
      </c>
      <c r="R253" s="321"/>
      <c r="S253" s="322"/>
      <c r="T253" s="322"/>
    </row>
    <row r="254" spans="1:20">
      <c r="A254" s="207">
        <f>'Identificação-TCE'!$A$13</f>
        <v>1</v>
      </c>
      <c r="B254" s="168" t="e">
        <f>IF(AND(G254&lt;&gt;"",H254&gt;0,I254&lt;&gt;"",J254&lt;&gt;0,K254&lt;&gt;0),COUNT($B$11:B253)+1,"")</f>
        <v>#N/A</v>
      </c>
      <c r="C254" s="207">
        <f>IF('Orçamento Base'!$M253=0,0,'Orçamento Base'!$D253)</f>
        <v>0</v>
      </c>
      <c r="D254" s="212" t="e">
        <f>IF('Orçamento Base'!$F253=Aux.!$G$11,"CONTRATACAO_PUBLICA",IF(VLOOKUP($C254,'Orçamento Base'!$D$11:$G$2116,3,FALSE)="INDEXADO",VLOOKUP(VLOOKUP($C253,'Orçamento Base'!$D$11:$G$2116,2,FALSE),'Index N_DESON.'!$A$9:$B$604,2),VLOOKUP($C254,'Orçamento Base'!$D$11:$G$2116,3,FALSE)))</f>
        <v>#N/A</v>
      </c>
      <c r="E254" s="208" t="e">
        <f>VLOOKUP($C254,'Orçamento Base'!$D$11:$S$1673,2,FALSE)</f>
        <v>#N/A</v>
      </c>
      <c r="F254" s="211">
        <f>Dados!$C$7</f>
        <v>44652</v>
      </c>
      <c r="G254" s="226" t="e">
        <f>VLOOKUP($C254,'Orçamento Base'!$D$11:$S$1673,4,FALSE)</f>
        <v>#N/A</v>
      </c>
      <c r="H254" s="377">
        <f>IFERROR(VLOOKUP($C254,'Orçamento Base'!$D$11:$S$1673,6,FALSE),0)</f>
        <v>0</v>
      </c>
      <c r="I254" s="208" t="e">
        <f>VLOOKUP($C254,'Orçamento Base'!$D$11:$S$1673,5,FALSE)</f>
        <v>#N/A</v>
      </c>
      <c r="J254" s="167" t="e">
        <f>IF(Comparativo!$E$6="Tabela Não Desonerada",VLOOKUP($C254,'Orçamento Base'!$D$11:$S$1673,12,FALSE),VLOOKUP($C254,#REF!,12,FALSE))</f>
        <v>#N/A</v>
      </c>
      <c r="K254" s="167">
        <f>IFERROR(IF(Comparativo!$E$6="Tabela Não Desonerada",VLOOKUP($C254,'Orçamento Base'!$D$11:$S$1673,16,FALSE),VLOOKUP($C254,#REF!,16,FALSE)),0)</f>
        <v>0</v>
      </c>
      <c r="L254" s="575" t="e">
        <f>IF(AND($D254="COMPOSICAO_PROPRIA",'Orçamento Base'!$N254="-"),"14,18%",IF(AND($D254="MERCADO",'Orçamento Base'!$N254="-"),"15,38%",IF(Comparativo!$E$6="Tabela Não Desonerada",VLOOKUP($C254,'Orçamento Base'!$D$11:$S$1673,11,FALSE),VLOOKUP($C254,#REF!,11,FALSE))))</f>
        <v>#N/A</v>
      </c>
      <c r="M254" s="209">
        <f>IF(Comparativo!$E$6="Tabela Não Desonerada",Encargos!$F$44,Encargos!$D$44)</f>
        <v>1.1122000000000001</v>
      </c>
      <c r="N254" s="320"/>
      <c r="O254" s="166" t="s">
        <v>101</v>
      </c>
      <c r="P254" s="321"/>
      <c r="Q254" s="166" t="s">
        <v>101</v>
      </c>
      <c r="R254" s="321"/>
      <c r="S254" s="322"/>
      <c r="T254" s="322"/>
    </row>
    <row r="255" spans="1:20">
      <c r="A255" s="207">
        <f>'Identificação-TCE'!$A$13</f>
        <v>1</v>
      </c>
      <c r="B255" s="168" t="e">
        <f>IF(AND(G255&lt;&gt;"",H255&gt;0,I255&lt;&gt;"",J255&lt;&gt;0,K255&lt;&gt;0),COUNT($B$11:B254)+1,"")</f>
        <v>#N/A</v>
      </c>
      <c r="C255" s="207">
        <f>IF('Orçamento Base'!$M254=0,0,'Orçamento Base'!$D254)</f>
        <v>0</v>
      </c>
      <c r="D255" s="212" t="e">
        <f>IF('Orçamento Base'!$F254=Aux.!$G$11,"CONTRATACAO_PUBLICA",IF(VLOOKUP($C255,'Orçamento Base'!$D$11:$G$2116,3,FALSE)="INDEXADO",VLOOKUP(VLOOKUP($C254,'Orçamento Base'!$D$11:$G$2116,2,FALSE),'Index N_DESON.'!$A$9:$B$604,2),VLOOKUP($C255,'Orçamento Base'!$D$11:$G$2116,3,FALSE)))</f>
        <v>#N/A</v>
      </c>
      <c r="E255" s="208" t="e">
        <f>VLOOKUP($C255,'Orçamento Base'!$D$11:$S$1673,2,FALSE)</f>
        <v>#N/A</v>
      </c>
      <c r="F255" s="211">
        <f>Dados!$C$7</f>
        <v>44652</v>
      </c>
      <c r="G255" s="226" t="e">
        <f>VLOOKUP($C255,'Orçamento Base'!$D$11:$S$1673,4,FALSE)</f>
        <v>#N/A</v>
      </c>
      <c r="H255" s="377">
        <f>IFERROR(VLOOKUP($C255,'Orçamento Base'!$D$11:$S$1673,6,FALSE),0)</f>
        <v>0</v>
      </c>
      <c r="I255" s="208" t="e">
        <f>VLOOKUP($C255,'Orçamento Base'!$D$11:$S$1673,5,FALSE)</f>
        <v>#N/A</v>
      </c>
      <c r="J255" s="167" t="e">
        <f>IF(Comparativo!$E$6="Tabela Não Desonerada",VLOOKUP($C255,'Orçamento Base'!$D$11:$S$1673,12,FALSE),VLOOKUP($C255,#REF!,12,FALSE))</f>
        <v>#N/A</v>
      </c>
      <c r="K255" s="167">
        <f>IFERROR(IF(Comparativo!$E$6="Tabela Não Desonerada",VLOOKUP($C255,'Orçamento Base'!$D$11:$S$1673,16,FALSE),VLOOKUP($C255,#REF!,16,FALSE)),0)</f>
        <v>0</v>
      </c>
      <c r="L255" s="575" t="e">
        <f>IF(AND($D255="COMPOSICAO_PROPRIA",'Orçamento Base'!$N255="-"),"14,18%",IF(AND($D255="MERCADO",'Orçamento Base'!$N255="-"),"15,38%",IF(Comparativo!$E$6="Tabela Não Desonerada",VLOOKUP($C255,'Orçamento Base'!$D$11:$S$1673,11,FALSE),VLOOKUP($C255,#REF!,11,FALSE))))</f>
        <v>#N/A</v>
      </c>
      <c r="M255" s="209">
        <f>IF(Comparativo!$E$6="Tabela Não Desonerada",Encargos!$F$44,Encargos!$D$44)</f>
        <v>1.1122000000000001</v>
      </c>
      <c r="N255" s="320"/>
      <c r="O255" s="166" t="s">
        <v>101</v>
      </c>
      <c r="P255" s="321"/>
      <c r="Q255" s="166" t="s">
        <v>101</v>
      </c>
      <c r="R255" s="321"/>
      <c r="S255" s="322"/>
      <c r="T255" s="322"/>
    </row>
    <row r="256" spans="1:20">
      <c r="A256" s="207">
        <f>'Identificação-TCE'!$A$13</f>
        <v>1</v>
      </c>
      <c r="B256" s="168" t="e">
        <f>IF(AND(G256&lt;&gt;"",H256&gt;0,I256&lt;&gt;"",J256&lt;&gt;0,K256&lt;&gt;0),COUNT($B$11:B255)+1,"")</f>
        <v>#N/A</v>
      </c>
      <c r="C256" s="207">
        <f>IF('Orçamento Base'!$M255=0,0,'Orçamento Base'!$D255)</f>
        <v>0</v>
      </c>
      <c r="D256" s="212" t="e">
        <f>IF('Orçamento Base'!$F255=Aux.!$G$11,"CONTRATACAO_PUBLICA",IF(VLOOKUP($C256,'Orçamento Base'!$D$11:$G$2116,3,FALSE)="INDEXADO",VLOOKUP(VLOOKUP($C255,'Orçamento Base'!$D$11:$G$2116,2,FALSE),'Index N_DESON.'!$A$9:$B$604,2),VLOOKUP($C256,'Orçamento Base'!$D$11:$G$2116,3,FALSE)))</f>
        <v>#N/A</v>
      </c>
      <c r="E256" s="208" t="e">
        <f>VLOOKUP($C256,'Orçamento Base'!$D$11:$S$1673,2,FALSE)</f>
        <v>#N/A</v>
      </c>
      <c r="F256" s="211">
        <f>Dados!$C$7</f>
        <v>44652</v>
      </c>
      <c r="G256" s="226" t="e">
        <f>VLOOKUP($C256,'Orçamento Base'!$D$11:$S$1673,4,FALSE)</f>
        <v>#N/A</v>
      </c>
      <c r="H256" s="377">
        <f>IFERROR(VLOOKUP($C256,'Orçamento Base'!$D$11:$S$1673,6,FALSE),0)</f>
        <v>0</v>
      </c>
      <c r="I256" s="208" t="e">
        <f>VLOOKUP($C256,'Orçamento Base'!$D$11:$S$1673,5,FALSE)</f>
        <v>#N/A</v>
      </c>
      <c r="J256" s="167" t="e">
        <f>IF(Comparativo!$E$6="Tabela Não Desonerada",VLOOKUP($C256,'Orçamento Base'!$D$11:$S$1673,12,FALSE),VLOOKUP($C256,#REF!,12,FALSE))</f>
        <v>#N/A</v>
      </c>
      <c r="K256" s="167">
        <f>IFERROR(IF(Comparativo!$E$6="Tabela Não Desonerada",VLOOKUP($C256,'Orçamento Base'!$D$11:$S$1673,16,FALSE),VLOOKUP($C256,#REF!,16,FALSE)),0)</f>
        <v>0</v>
      </c>
      <c r="L256" s="575" t="e">
        <f>IF(AND($D256="COMPOSICAO_PROPRIA",'Orçamento Base'!$N256="-"),"14,18%",IF(AND($D256="MERCADO",'Orçamento Base'!$N256="-"),"15,38%",IF(Comparativo!$E$6="Tabela Não Desonerada",VLOOKUP($C256,'Orçamento Base'!$D$11:$S$1673,11,FALSE),VLOOKUP($C256,#REF!,11,FALSE))))</f>
        <v>#N/A</v>
      </c>
      <c r="M256" s="209">
        <f>IF(Comparativo!$E$6="Tabela Não Desonerada",Encargos!$F$44,Encargos!$D$44)</f>
        <v>1.1122000000000001</v>
      </c>
      <c r="N256" s="320"/>
      <c r="O256" s="166" t="s">
        <v>101</v>
      </c>
      <c r="P256" s="321"/>
      <c r="Q256" s="166" t="s">
        <v>101</v>
      </c>
      <c r="R256" s="321"/>
      <c r="S256" s="322"/>
      <c r="T256" s="322"/>
    </row>
    <row r="257" spans="1:20">
      <c r="A257" s="207">
        <f>'Identificação-TCE'!$A$13</f>
        <v>1</v>
      </c>
      <c r="B257" s="168" t="e">
        <f>IF(AND(G257&lt;&gt;"",H257&gt;0,I257&lt;&gt;"",J257&lt;&gt;0,K257&lt;&gt;0),COUNT($B$11:B256)+1,"")</f>
        <v>#N/A</v>
      </c>
      <c r="C257" s="207">
        <f>IF('Orçamento Base'!$M256=0,0,'Orçamento Base'!$D256)</f>
        <v>0</v>
      </c>
      <c r="D257" s="212" t="e">
        <f>IF('Orçamento Base'!$F256=Aux.!$G$11,"CONTRATACAO_PUBLICA",IF(VLOOKUP($C257,'Orçamento Base'!$D$11:$G$2116,3,FALSE)="INDEXADO",VLOOKUP(VLOOKUP($C256,'Orçamento Base'!$D$11:$G$2116,2,FALSE),'Index N_DESON.'!$A$9:$B$604,2),VLOOKUP($C257,'Orçamento Base'!$D$11:$G$2116,3,FALSE)))</f>
        <v>#N/A</v>
      </c>
      <c r="E257" s="208" t="e">
        <f>VLOOKUP($C257,'Orçamento Base'!$D$11:$S$1673,2,FALSE)</f>
        <v>#N/A</v>
      </c>
      <c r="F257" s="211">
        <f>Dados!$C$7</f>
        <v>44652</v>
      </c>
      <c r="G257" s="226" t="e">
        <f>VLOOKUP($C257,'Orçamento Base'!$D$11:$S$1673,4,FALSE)</f>
        <v>#N/A</v>
      </c>
      <c r="H257" s="377">
        <f>IFERROR(VLOOKUP($C257,'Orçamento Base'!$D$11:$S$1673,6,FALSE),0)</f>
        <v>0</v>
      </c>
      <c r="I257" s="208" t="e">
        <f>VLOOKUP($C257,'Orçamento Base'!$D$11:$S$1673,5,FALSE)</f>
        <v>#N/A</v>
      </c>
      <c r="J257" s="167" t="e">
        <f>IF(Comparativo!$E$6="Tabela Não Desonerada",VLOOKUP($C257,'Orçamento Base'!$D$11:$S$1673,12,FALSE),VLOOKUP($C257,#REF!,12,FALSE))</f>
        <v>#N/A</v>
      </c>
      <c r="K257" s="167">
        <f>IFERROR(IF(Comparativo!$E$6="Tabela Não Desonerada",VLOOKUP($C257,'Orçamento Base'!$D$11:$S$1673,16,FALSE),VLOOKUP($C257,#REF!,16,FALSE)),0)</f>
        <v>0</v>
      </c>
      <c r="L257" s="575" t="e">
        <f>IF(AND($D257="COMPOSICAO_PROPRIA",'Orçamento Base'!$N257="-"),"14,18%",IF(AND($D257="MERCADO",'Orçamento Base'!$N257="-"),"15,38%",IF(Comparativo!$E$6="Tabela Não Desonerada",VLOOKUP($C257,'Orçamento Base'!$D$11:$S$1673,11,FALSE),VLOOKUP($C257,#REF!,11,FALSE))))</f>
        <v>#N/A</v>
      </c>
      <c r="M257" s="209">
        <f>IF(Comparativo!$E$6="Tabela Não Desonerada",Encargos!$F$44,Encargos!$D$44)</f>
        <v>1.1122000000000001</v>
      </c>
      <c r="N257" s="320"/>
      <c r="O257" s="166" t="s">
        <v>101</v>
      </c>
      <c r="P257" s="321"/>
      <c r="Q257" s="166" t="s">
        <v>101</v>
      </c>
      <c r="R257" s="321"/>
      <c r="S257" s="322"/>
      <c r="T257" s="322"/>
    </row>
    <row r="258" spans="1:20">
      <c r="A258" s="207">
        <f>'Identificação-TCE'!$A$13</f>
        <v>1</v>
      </c>
      <c r="B258" s="168" t="e">
        <f>IF(AND(G258&lt;&gt;"",H258&gt;0,I258&lt;&gt;"",J258&lt;&gt;0,K258&lt;&gt;0),COUNT($B$11:B257)+1,"")</f>
        <v>#N/A</v>
      </c>
      <c r="C258" s="207">
        <f>IF('Orçamento Base'!$M257=0,0,'Orçamento Base'!$D257)</f>
        <v>0</v>
      </c>
      <c r="D258" s="212" t="e">
        <f>IF('Orçamento Base'!$F257=Aux.!$G$11,"CONTRATACAO_PUBLICA",IF(VLOOKUP($C258,'Orçamento Base'!$D$11:$G$2116,3,FALSE)="INDEXADO",VLOOKUP(VLOOKUP($C257,'Orçamento Base'!$D$11:$G$2116,2,FALSE),'Index N_DESON.'!$A$9:$B$604,2),VLOOKUP($C258,'Orçamento Base'!$D$11:$G$2116,3,FALSE)))</f>
        <v>#N/A</v>
      </c>
      <c r="E258" s="208" t="e">
        <f>VLOOKUP($C258,'Orçamento Base'!$D$11:$S$1673,2,FALSE)</f>
        <v>#N/A</v>
      </c>
      <c r="F258" s="211">
        <f>Dados!$C$7</f>
        <v>44652</v>
      </c>
      <c r="G258" s="226" t="e">
        <f>VLOOKUP($C258,'Orçamento Base'!$D$11:$S$1673,4,FALSE)</f>
        <v>#N/A</v>
      </c>
      <c r="H258" s="377">
        <f>IFERROR(VLOOKUP($C258,'Orçamento Base'!$D$11:$S$1673,6,FALSE),0)</f>
        <v>0</v>
      </c>
      <c r="I258" s="208" t="e">
        <f>VLOOKUP($C258,'Orçamento Base'!$D$11:$S$1673,5,FALSE)</f>
        <v>#N/A</v>
      </c>
      <c r="J258" s="167" t="e">
        <f>IF(Comparativo!$E$6="Tabela Não Desonerada",VLOOKUP($C258,'Orçamento Base'!$D$11:$S$1673,12,FALSE),VLOOKUP($C258,#REF!,12,FALSE))</f>
        <v>#N/A</v>
      </c>
      <c r="K258" s="167">
        <f>IFERROR(IF(Comparativo!$E$6="Tabela Não Desonerada",VLOOKUP($C258,'Orçamento Base'!$D$11:$S$1673,16,FALSE),VLOOKUP($C258,#REF!,16,FALSE)),0)</f>
        <v>0</v>
      </c>
      <c r="L258" s="575" t="e">
        <f>IF(AND($D258="COMPOSICAO_PROPRIA",'Orçamento Base'!$N258="-"),"14,18%",IF(AND($D258="MERCADO",'Orçamento Base'!$N258="-"),"15,38%",IF(Comparativo!$E$6="Tabela Não Desonerada",VLOOKUP($C258,'Orçamento Base'!$D$11:$S$1673,11,FALSE),VLOOKUP($C258,#REF!,11,FALSE))))</f>
        <v>#N/A</v>
      </c>
      <c r="M258" s="209">
        <f>IF(Comparativo!$E$6="Tabela Não Desonerada",Encargos!$F$44,Encargos!$D$44)</f>
        <v>1.1122000000000001</v>
      </c>
      <c r="N258" s="320"/>
      <c r="O258" s="166" t="s">
        <v>101</v>
      </c>
      <c r="P258" s="321"/>
      <c r="Q258" s="166" t="s">
        <v>101</v>
      </c>
      <c r="R258" s="321"/>
      <c r="S258" s="322"/>
      <c r="T258" s="322"/>
    </row>
    <row r="259" spans="1:20">
      <c r="A259" s="207">
        <f>'Identificação-TCE'!$A$13</f>
        <v>1</v>
      </c>
      <c r="B259" s="168" t="e">
        <f>IF(AND(G259&lt;&gt;"",H259&gt;0,I259&lt;&gt;"",J259&lt;&gt;0,K259&lt;&gt;0),COUNT($B$11:B258)+1,"")</f>
        <v>#N/A</v>
      </c>
      <c r="C259" s="207">
        <f>IF('Orçamento Base'!$M258=0,0,'Orçamento Base'!$D258)</f>
        <v>0</v>
      </c>
      <c r="D259" s="212" t="e">
        <f>IF('Orçamento Base'!$F258=Aux.!$G$11,"CONTRATACAO_PUBLICA",IF(VLOOKUP($C259,'Orçamento Base'!$D$11:$G$2116,3,FALSE)="INDEXADO",VLOOKUP(VLOOKUP($C258,'Orçamento Base'!$D$11:$G$2116,2,FALSE),'Index N_DESON.'!$A$9:$B$604,2),VLOOKUP($C259,'Orçamento Base'!$D$11:$G$2116,3,FALSE)))</f>
        <v>#N/A</v>
      </c>
      <c r="E259" s="208" t="e">
        <f>VLOOKUP($C259,'Orçamento Base'!$D$11:$S$1673,2,FALSE)</f>
        <v>#N/A</v>
      </c>
      <c r="F259" s="211">
        <f>Dados!$C$7</f>
        <v>44652</v>
      </c>
      <c r="G259" s="226" t="e">
        <f>VLOOKUP($C259,'Orçamento Base'!$D$11:$S$1673,4,FALSE)</f>
        <v>#N/A</v>
      </c>
      <c r="H259" s="377">
        <f>IFERROR(VLOOKUP($C259,'Orçamento Base'!$D$11:$S$1673,6,FALSE),0)</f>
        <v>0</v>
      </c>
      <c r="I259" s="208" t="e">
        <f>VLOOKUP($C259,'Orçamento Base'!$D$11:$S$1673,5,FALSE)</f>
        <v>#N/A</v>
      </c>
      <c r="J259" s="167" t="e">
        <f>IF(Comparativo!$E$6="Tabela Não Desonerada",VLOOKUP($C259,'Orçamento Base'!$D$11:$S$1673,12,FALSE),VLOOKUP($C259,#REF!,12,FALSE))</f>
        <v>#N/A</v>
      </c>
      <c r="K259" s="167">
        <f>IFERROR(IF(Comparativo!$E$6="Tabela Não Desonerada",VLOOKUP($C259,'Orçamento Base'!$D$11:$S$1673,16,FALSE),VLOOKUP($C259,#REF!,16,FALSE)),0)</f>
        <v>0</v>
      </c>
      <c r="L259" s="575" t="e">
        <f>IF(AND($D259="COMPOSICAO_PROPRIA",'Orçamento Base'!$N259="-"),"14,18%",IF(AND($D259="MERCADO",'Orçamento Base'!$N259="-"),"15,38%",IF(Comparativo!$E$6="Tabela Não Desonerada",VLOOKUP($C259,'Orçamento Base'!$D$11:$S$1673,11,FALSE),VLOOKUP($C259,#REF!,11,FALSE))))</f>
        <v>#N/A</v>
      </c>
      <c r="M259" s="209">
        <f>IF(Comparativo!$E$6="Tabela Não Desonerada",Encargos!$F$44,Encargos!$D$44)</f>
        <v>1.1122000000000001</v>
      </c>
      <c r="N259" s="320"/>
      <c r="O259" s="166" t="s">
        <v>101</v>
      </c>
      <c r="P259" s="321"/>
      <c r="Q259" s="166" t="s">
        <v>101</v>
      </c>
      <c r="R259" s="321"/>
      <c r="S259" s="322"/>
      <c r="T259" s="322"/>
    </row>
    <row r="260" spans="1:20">
      <c r="A260" s="207">
        <f>'Identificação-TCE'!$A$13</f>
        <v>1</v>
      </c>
      <c r="B260" s="168" t="e">
        <f>IF(AND(G260&lt;&gt;"",H260&gt;0,I260&lt;&gt;"",J260&lt;&gt;0,K260&lt;&gt;0),COUNT($B$11:B259)+1,"")</f>
        <v>#N/A</v>
      </c>
      <c r="C260" s="207">
        <f>IF('Orçamento Base'!$M259=0,0,'Orçamento Base'!$D259)</f>
        <v>0</v>
      </c>
      <c r="D260" s="212" t="e">
        <f>IF('Orçamento Base'!$F259=Aux.!$G$11,"CONTRATACAO_PUBLICA",IF(VLOOKUP($C260,'Orçamento Base'!$D$11:$G$2116,3,FALSE)="INDEXADO",VLOOKUP(VLOOKUP($C259,'Orçamento Base'!$D$11:$G$2116,2,FALSE),'Index N_DESON.'!$A$9:$B$604,2),VLOOKUP($C260,'Orçamento Base'!$D$11:$G$2116,3,FALSE)))</f>
        <v>#N/A</v>
      </c>
      <c r="E260" s="208" t="e">
        <f>VLOOKUP($C260,'Orçamento Base'!$D$11:$S$1673,2,FALSE)</f>
        <v>#N/A</v>
      </c>
      <c r="F260" s="211">
        <f>Dados!$C$7</f>
        <v>44652</v>
      </c>
      <c r="G260" s="226" t="e">
        <f>VLOOKUP($C260,'Orçamento Base'!$D$11:$S$1673,4,FALSE)</f>
        <v>#N/A</v>
      </c>
      <c r="H260" s="377">
        <f>IFERROR(VLOOKUP($C260,'Orçamento Base'!$D$11:$S$1673,6,FALSE),0)</f>
        <v>0</v>
      </c>
      <c r="I260" s="208" t="e">
        <f>VLOOKUP($C260,'Orçamento Base'!$D$11:$S$1673,5,FALSE)</f>
        <v>#N/A</v>
      </c>
      <c r="J260" s="167" t="e">
        <f>IF(Comparativo!$E$6="Tabela Não Desonerada",VLOOKUP($C260,'Orçamento Base'!$D$11:$S$1673,12,FALSE),VLOOKUP($C260,#REF!,12,FALSE))</f>
        <v>#N/A</v>
      </c>
      <c r="K260" s="167">
        <f>IFERROR(IF(Comparativo!$E$6="Tabela Não Desonerada",VLOOKUP($C260,'Orçamento Base'!$D$11:$S$1673,16,FALSE),VLOOKUP($C260,#REF!,16,FALSE)),0)</f>
        <v>0</v>
      </c>
      <c r="L260" s="575" t="e">
        <f>IF(AND($D260="COMPOSICAO_PROPRIA",'Orçamento Base'!$N260="-"),"14,18%",IF(AND($D260="MERCADO",'Orçamento Base'!$N260="-"),"15,38%",IF(Comparativo!$E$6="Tabela Não Desonerada",VLOOKUP($C260,'Orçamento Base'!$D$11:$S$1673,11,FALSE),VLOOKUP($C260,#REF!,11,FALSE))))</f>
        <v>#N/A</v>
      </c>
      <c r="M260" s="209">
        <f>IF(Comparativo!$E$6="Tabela Não Desonerada",Encargos!$F$44,Encargos!$D$44)</f>
        <v>1.1122000000000001</v>
      </c>
      <c r="N260" s="320"/>
      <c r="O260" s="166" t="s">
        <v>101</v>
      </c>
      <c r="P260" s="321"/>
      <c r="Q260" s="166" t="s">
        <v>101</v>
      </c>
      <c r="R260" s="321"/>
      <c r="S260" s="322"/>
      <c r="T260" s="322"/>
    </row>
    <row r="261" spans="1:20">
      <c r="A261" s="207">
        <f>'Identificação-TCE'!$A$13</f>
        <v>1</v>
      </c>
      <c r="B261" s="168" t="e">
        <f>IF(AND(G261&lt;&gt;"",H261&gt;0,I261&lt;&gt;"",J261&lt;&gt;0,K261&lt;&gt;0),COUNT($B$11:B260)+1,"")</f>
        <v>#N/A</v>
      </c>
      <c r="C261" s="207">
        <f>IF('Orçamento Base'!$M260=0,0,'Orçamento Base'!$D260)</f>
        <v>0</v>
      </c>
      <c r="D261" s="212" t="e">
        <f>IF('Orçamento Base'!$F260=Aux.!$G$11,"CONTRATACAO_PUBLICA",IF(VLOOKUP($C261,'Orçamento Base'!$D$11:$G$2116,3,FALSE)="INDEXADO",VLOOKUP(VLOOKUP($C260,'Orçamento Base'!$D$11:$G$2116,2,FALSE),'Index N_DESON.'!$A$9:$B$604,2),VLOOKUP($C261,'Orçamento Base'!$D$11:$G$2116,3,FALSE)))</f>
        <v>#N/A</v>
      </c>
      <c r="E261" s="208" t="e">
        <f>VLOOKUP($C261,'Orçamento Base'!$D$11:$S$1673,2,FALSE)</f>
        <v>#N/A</v>
      </c>
      <c r="F261" s="211">
        <f>Dados!$C$7</f>
        <v>44652</v>
      </c>
      <c r="G261" s="226" t="e">
        <f>VLOOKUP($C261,'Orçamento Base'!$D$11:$S$1673,4,FALSE)</f>
        <v>#N/A</v>
      </c>
      <c r="H261" s="377">
        <f>IFERROR(VLOOKUP($C261,'Orçamento Base'!$D$11:$S$1673,6,FALSE),0)</f>
        <v>0</v>
      </c>
      <c r="I261" s="208" t="e">
        <f>VLOOKUP($C261,'Orçamento Base'!$D$11:$S$1673,5,FALSE)</f>
        <v>#N/A</v>
      </c>
      <c r="J261" s="167" t="e">
        <f>IF(Comparativo!$E$6="Tabela Não Desonerada",VLOOKUP($C261,'Orçamento Base'!$D$11:$S$1673,12,FALSE),VLOOKUP($C261,#REF!,12,FALSE))</f>
        <v>#N/A</v>
      </c>
      <c r="K261" s="167">
        <f>IFERROR(IF(Comparativo!$E$6="Tabela Não Desonerada",VLOOKUP($C261,'Orçamento Base'!$D$11:$S$1673,16,FALSE),VLOOKUP($C261,#REF!,16,FALSE)),0)</f>
        <v>0</v>
      </c>
      <c r="L261" s="575" t="e">
        <f>IF(AND($D261="COMPOSICAO_PROPRIA",'Orçamento Base'!$N261="-"),"14,18%",IF(AND($D261="MERCADO",'Orçamento Base'!$N261="-"),"15,38%",IF(Comparativo!$E$6="Tabela Não Desonerada",VLOOKUP($C261,'Orçamento Base'!$D$11:$S$1673,11,FALSE),VLOOKUP($C261,#REF!,11,FALSE))))</f>
        <v>#N/A</v>
      </c>
      <c r="M261" s="209">
        <f>IF(Comparativo!$E$6="Tabela Não Desonerada",Encargos!$F$44,Encargos!$D$44)</f>
        <v>1.1122000000000001</v>
      </c>
      <c r="N261" s="320"/>
      <c r="O261" s="166" t="s">
        <v>101</v>
      </c>
      <c r="P261" s="321"/>
      <c r="Q261" s="166" t="s">
        <v>101</v>
      </c>
      <c r="R261" s="321"/>
      <c r="S261" s="322"/>
      <c r="T261" s="322"/>
    </row>
    <row r="262" spans="1:20">
      <c r="A262" s="207">
        <f>'Identificação-TCE'!$A$13</f>
        <v>1</v>
      </c>
      <c r="B262" s="168" t="e">
        <f>IF(AND(G262&lt;&gt;"",H262&gt;0,I262&lt;&gt;"",J262&lt;&gt;0,K262&lt;&gt;0),COUNT($B$11:B261)+1,"")</f>
        <v>#N/A</v>
      </c>
      <c r="C262" s="207">
        <f>IF('Orçamento Base'!$M261=0,0,'Orçamento Base'!$D261)</f>
        <v>0</v>
      </c>
      <c r="D262" s="212" t="e">
        <f>IF('Orçamento Base'!$F261=Aux.!$G$11,"CONTRATACAO_PUBLICA",IF(VLOOKUP($C262,'Orçamento Base'!$D$11:$G$2116,3,FALSE)="INDEXADO",VLOOKUP(VLOOKUP($C261,'Orçamento Base'!$D$11:$G$2116,2,FALSE),'Index N_DESON.'!$A$9:$B$604,2),VLOOKUP($C262,'Orçamento Base'!$D$11:$G$2116,3,FALSE)))</f>
        <v>#N/A</v>
      </c>
      <c r="E262" s="208" t="e">
        <f>VLOOKUP($C262,'Orçamento Base'!$D$11:$S$1673,2,FALSE)</f>
        <v>#N/A</v>
      </c>
      <c r="F262" s="211">
        <f>Dados!$C$7</f>
        <v>44652</v>
      </c>
      <c r="G262" s="226" t="e">
        <f>VLOOKUP($C262,'Orçamento Base'!$D$11:$S$1673,4,FALSE)</f>
        <v>#N/A</v>
      </c>
      <c r="H262" s="377">
        <f>IFERROR(VLOOKUP($C262,'Orçamento Base'!$D$11:$S$1673,6,FALSE),0)</f>
        <v>0</v>
      </c>
      <c r="I262" s="208" t="e">
        <f>VLOOKUP($C262,'Orçamento Base'!$D$11:$S$1673,5,FALSE)</f>
        <v>#N/A</v>
      </c>
      <c r="J262" s="167" t="e">
        <f>IF(Comparativo!$E$6="Tabela Não Desonerada",VLOOKUP($C262,'Orçamento Base'!$D$11:$S$1673,12,FALSE),VLOOKUP($C262,#REF!,12,FALSE))</f>
        <v>#N/A</v>
      </c>
      <c r="K262" s="167">
        <f>IFERROR(IF(Comparativo!$E$6="Tabela Não Desonerada",VLOOKUP($C262,'Orçamento Base'!$D$11:$S$1673,16,FALSE),VLOOKUP($C262,#REF!,16,FALSE)),0)</f>
        <v>0</v>
      </c>
      <c r="L262" s="575" t="e">
        <f>IF(AND($D262="COMPOSICAO_PROPRIA",'Orçamento Base'!$N262="-"),"14,18%",IF(AND($D262="MERCADO",'Orçamento Base'!$N262="-"),"15,38%",IF(Comparativo!$E$6="Tabela Não Desonerada",VLOOKUP($C262,'Orçamento Base'!$D$11:$S$1673,11,FALSE),VLOOKUP($C262,#REF!,11,FALSE))))</f>
        <v>#N/A</v>
      </c>
      <c r="M262" s="209">
        <f>IF(Comparativo!$E$6="Tabela Não Desonerada",Encargos!$F$44,Encargos!$D$44)</f>
        <v>1.1122000000000001</v>
      </c>
      <c r="N262" s="320"/>
      <c r="O262" s="166" t="s">
        <v>101</v>
      </c>
      <c r="P262" s="321"/>
      <c r="Q262" s="166" t="s">
        <v>101</v>
      </c>
      <c r="R262" s="321"/>
      <c r="S262" s="322"/>
      <c r="T262" s="322"/>
    </row>
    <row r="263" spans="1:20">
      <c r="A263" s="207">
        <f>'Identificação-TCE'!$A$13</f>
        <v>1</v>
      </c>
      <c r="B263" s="168" t="e">
        <f>IF(AND(G263&lt;&gt;"",H263&gt;0,I263&lt;&gt;"",J263&lt;&gt;0,K263&lt;&gt;0),COUNT($B$11:B262)+1,"")</f>
        <v>#N/A</v>
      </c>
      <c r="C263" s="207">
        <f>IF('Orçamento Base'!$M262=0,0,'Orçamento Base'!$D262)</f>
        <v>0</v>
      </c>
      <c r="D263" s="212" t="e">
        <f>IF('Orçamento Base'!$F262=Aux.!$G$11,"CONTRATACAO_PUBLICA",IF(VLOOKUP($C263,'Orçamento Base'!$D$11:$G$2116,3,FALSE)="INDEXADO",VLOOKUP(VLOOKUP($C262,'Orçamento Base'!$D$11:$G$2116,2,FALSE),'Index N_DESON.'!$A$9:$B$604,2),VLOOKUP($C263,'Orçamento Base'!$D$11:$G$2116,3,FALSE)))</f>
        <v>#N/A</v>
      </c>
      <c r="E263" s="208" t="e">
        <f>VLOOKUP($C263,'Orçamento Base'!$D$11:$S$1673,2,FALSE)</f>
        <v>#N/A</v>
      </c>
      <c r="F263" s="211">
        <f>Dados!$C$7</f>
        <v>44652</v>
      </c>
      <c r="G263" s="226" t="e">
        <f>VLOOKUP($C263,'Orçamento Base'!$D$11:$S$1673,4,FALSE)</f>
        <v>#N/A</v>
      </c>
      <c r="H263" s="377">
        <f>IFERROR(VLOOKUP($C263,'Orçamento Base'!$D$11:$S$1673,6,FALSE),0)</f>
        <v>0</v>
      </c>
      <c r="I263" s="208" t="e">
        <f>VLOOKUP($C263,'Orçamento Base'!$D$11:$S$1673,5,FALSE)</f>
        <v>#N/A</v>
      </c>
      <c r="J263" s="167" t="e">
        <f>IF(Comparativo!$E$6="Tabela Não Desonerada",VLOOKUP($C263,'Orçamento Base'!$D$11:$S$1673,12,FALSE),VLOOKUP($C263,#REF!,12,FALSE))</f>
        <v>#N/A</v>
      </c>
      <c r="K263" s="167">
        <f>IFERROR(IF(Comparativo!$E$6="Tabela Não Desonerada",VLOOKUP($C263,'Orçamento Base'!$D$11:$S$1673,16,FALSE),VLOOKUP($C263,#REF!,16,FALSE)),0)</f>
        <v>0</v>
      </c>
      <c r="L263" s="575" t="e">
        <f>IF(AND($D263="COMPOSICAO_PROPRIA",'Orçamento Base'!$N263="-"),"14,18%",IF(AND($D263="MERCADO",'Orçamento Base'!$N263="-"),"15,38%",IF(Comparativo!$E$6="Tabela Não Desonerada",VLOOKUP($C263,'Orçamento Base'!$D$11:$S$1673,11,FALSE),VLOOKUP($C263,#REF!,11,FALSE))))</f>
        <v>#N/A</v>
      </c>
      <c r="M263" s="209">
        <f>IF(Comparativo!$E$6="Tabela Não Desonerada",Encargos!$F$44,Encargos!$D$44)</f>
        <v>1.1122000000000001</v>
      </c>
      <c r="N263" s="320"/>
      <c r="O263" s="166" t="s">
        <v>101</v>
      </c>
      <c r="P263" s="321"/>
      <c r="Q263" s="166" t="s">
        <v>101</v>
      </c>
      <c r="R263" s="321"/>
      <c r="S263" s="322"/>
      <c r="T263" s="322"/>
    </row>
    <row r="264" spans="1:20">
      <c r="A264" s="207">
        <f>'Identificação-TCE'!$A$13</f>
        <v>1</v>
      </c>
      <c r="B264" s="168" t="e">
        <f>IF(AND(G264&lt;&gt;"",H264&gt;0,I264&lt;&gt;"",J264&lt;&gt;0,K264&lt;&gt;0),COUNT($B$11:B263)+1,"")</f>
        <v>#N/A</v>
      </c>
      <c r="C264" s="207">
        <f>IF('Orçamento Base'!$M263=0,0,'Orçamento Base'!$D263)</f>
        <v>0</v>
      </c>
      <c r="D264" s="212" t="e">
        <f>IF('Orçamento Base'!$F263=Aux.!$G$11,"CONTRATACAO_PUBLICA",IF(VLOOKUP($C264,'Orçamento Base'!$D$11:$G$2116,3,FALSE)="INDEXADO",VLOOKUP(VLOOKUP($C263,'Orçamento Base'!$D$11:$G$2116,2,FALSE),'Index N_DESON.'!$A$9:$B$604,2),VLOOKUP($C264,'Orçamento Base'!$D$11:$G$2116,3,FALSE)))</f>
        <v>#N/A</v>
      </c>
      <c r="E264" s="208" t="e">
        <f>VLOOKUP($C264,'Orçamento Base'!$D$11:$S$1673,2,FALSE)</f>
        <v>#N/A</v>
      </c>
      <c r="F264" s="211">
        <f>Dados!$C$7</f>
        <v>44652</v>
      </c>
      <c r="G264" s="226" t="e">
        <f>VLOOKUP($C264,'Orçamento Base'!$D$11:$S$1673,4,FALSE)</f>
        <v>#N/A</v>
      </c>
      <c r="H264" s="377">
        <f>IFERROR(VLOOKUP($C264,'Orçamento Base'!$D$11:$S$1673,6,FALSE),0)</f>
        <v>0</v>
      </c>
      <c r="I264" s="208" t="e">
        <f>VLOOKUP($C264,'Orçamento Base'!$D$11:$S$1673,5,FALSE)</f>
        <v>#N/A</v>
      </c>
      <c r="J264" s="167" t="e">
        <f>IF(Comparativo!$E$6="Tabela Não Desonerada",VLOOKUP($C264,'Orçamento Base'!$D$11:$S$1673,12,FALSE),VLOOKUP($C264,#REF!,12,FALSE))</f>
        <v>#N/A</v>
      </c>
      <c r="K264" s="167">
        <f>IFERROR(IF(Comparativo!$E$6="Tabela Não Desonerada",VLOOKUP($C264,'Orçamento Base'!$D$11:$S$1673,16,FALSE),VLOOKUP($C264,#REF!,16,FALSE)),0)</f>
        <v>0</v>
      </c>
      <c r="L264" s="575" t="e">
        <f>IF(AND($D264="COMPOSICAO_PROPRIA",'Orçamento Base'!$N264="-"),"14,18%",IF(AND($D264="MERCADO",'Orçamento Base'!$N264="-"),"15,38%",IF(Comparativo!$E$6="Tabela Não Desonerada",VLOOKUP($C264,'Orçamento Base'!$D$11:$S$1673,11,FALSE),VLOOKUP($C264,#REF!,11,FALSE))))</f>
        <v>#N/A</v>
      </c>
      <c r="M264" s="209">
        <f>IF(Comparativo!$E$6="Tabela Não Desonerada",Encargos!$F$44,Encargos!$D$44)</f>
        <v>1.1122000000000001</v>
      </c>
      <c r="N264" s="320"/>
      <c r="O264" s="166" t="s">
        <v>101</v>
      </c>
      <c r="P264" s="321"/>
      <c r="Q264" s="166" t="s">
        <v>101</v>
      </c>
      <c r="R264" s="321"/>
      <c r="S264" s="322"/>
      <c r="T264" s="322"/>
    </row>
    <row r="265" spans="1:20">
      <c r="A265" s="207">
        <f>'Identificação-TCE'!$A$13</f>
        <v>1</v>
      </c>
      <c r="B265" s="168" t="e">
        <f>IF(AND(G265&lt;&gt;"",H265&gt;0,I265&lt;&gt;"",J265&lt;&gt;0,K265&lt;&gt;0),COUNT($B$11:B264)+1,"")</f>
        <v>#N/A</v>
      </c>
      <c r="C265" s="207">
        <f>IF('Orçamento Base'!$M264=0,0,'Orçamento Base'!$D264)</f>
        <v>0</v>
      </c>
      <c r="D265" s="212" t="e">
        <f>IF('Orçamento Base'!$F264=Aux.!$G$11,"CONTRATACAO_PUBLICA",IF(VLOOKUP($C265,'Orçamento Base'!$D$11:$G$2116,3,FALSE)="INDEXADO",VLOOKUP(VLOOKUP($C264,'Orçamento Base'!$D$11:$G$2116,2,FALSE),'Index N_DESON.'!$A$9:$B$604,2),VLOOKUP($C265,'Orçamento Base'!$D$11:$G$2116,3,FALSE)))</f>
        <v>#N/A</v>
      </c>
      <c r="E265" s="208" t="e">
        <f>VLOOKUP($C265,'Orçamento Base'!$D$11:$S$1673,2,FALSE)</f>
        <v>#N/A</v>
      </c>
      <c r="F265" s="211">
        <f>Dados!$C$7</f>
        <v>44652</v>
      </c>
      <c r="G265" s="226" t="e">
        <f>VLOOKUP($C265,'Orçamento Base'!$D$11:$S$1673,4,FALSE)</f>
        <v>#N/A</v>
      </c>
      <c r="H265" s="377">
        <f>IFERROR(VLOOKUP($C265,'Orçamento Base'!$D$11:$S$1673,6,FALSE),0)</f>
        <v>0</v>
      </c>
      <c r="I265" s="208" t="e">
        <f>VLOOKUP($C265,'Orçamento Base'!$D$11:$S$1673,5,FALSE)</f>
        <v>#N/A</v>
      </c>
      <c r="J265" s="167" t="e">
        <f>IF(Comparativo!$E$6="Tabela Não Desonerada",VLOOKUP($C265,'Orçamento Base'!$D$11:$S$1673,12,FALSE),VLOOKUP($C265,#REF!,12,FALSE))</f>
        <v>#N/A</v>
      </c>
      <c r="K265" s="167">
        <f>IFERROR(IF(Comparativo!$E$6="Tabela Não Desonerada",VLOOKUP($C265,'Orçamento Base'!$D$11:$S$1673,16,FALSE),VLOOKUP($C265,#REF!,16,FALSE)),0)</f>
        <v>0</v>
      </c>
      <c r="L265" s="575" t="e">
        <f>IF(AND($D265="COMPOSICAO_PROPRIA",'Orçamento Base'!$N265="-"),"14,18%",IF(AND($D265="MERCADO",'Orçamento Base'!$N265="-"),"15,38%",IF(Comparativo!$E$6="Tabela Não Desonerada",VLOOKUP($C265,'Orçamento Base'!$D$11:$S$1673,11,FALSE),VLOOKUP($C265,#REF!,11,FALSE))))</f>
        <v>#N/A</v>
      </c>
      <c r="M265" s="209">
        <f>IF(Comparativo!$E$6="Tabela Não Desonerada",Encargos!$F$44,Encargos!$D$44)</f>
        <v>1.1122000000000001</v>
      </c>
      <c r="N265" s="320"/>
      <c r="O265" s="166" t="s">
        <v>101</v>
      </c>
      <c r="P265" s="321"/>
      <c r="Q265" s="166" t="s">
        <v>101</v>
      </c>
      <c r="R265" s="321"/>
      <c r="S265" s="322"/>
      <c r="T265" s="322"/>
    </row>
    <row r="266" spans="1:20">
      <c r="A266" s="207">
        <f>'Identificação-TCE'!$A$13</f>
        <v>1</v>
      </c>
      <c r="B266" s="168" t="e">
        <f>IF(AND(G266&lt;&gt;"",H266&gt;0,I266&lt;&gt;"",J266&lt;&gt;0,K266&lt;&gt;0),COUNT($B$11:B265)+1,"")</f>
        <v>#N/A</v>
      </c>
      <c r="C266" s="207">
        <f>IF('Orçamento Base'!$M265=0,0,'Orçamento Base'!$D265)</f>
        <v>0</v>
      </c>
      <c r="D266" s="212" t="e">
        <f>IF('Orçamento Base'!$F265=Aux.!$G$11,"CONTRATACAO_PUBLICA",IF(VLOOKUP($C266,'Orçamento Base'!$D$11:$G$2116,3,FALSE)="INDEXADO",VLOOKUP(VLOOKUP($C265,'Orçamento Base'!$D$11:$G$2116,2,FALSE),'Index N_DESON.'!$A$9:$B$604,2),VLOOKUP($C266,'Orçamento Base'!$D$11:$G$2116,3,FALSE)))</f>
        <v>#N/A</v>
      </c>
      <c r="E266" s="208" t="e">
        <f>VLOOKUP($C266,'Orçamento Base'!$D$11:$S$1673,2,FALSE)</f>
        <v>#N/A</v>
      </c>
      <c r="F266" s="211">
        <f>Dados!$C$7</f>
        <v>44652</v>
      </c>
      <c r="G266" s="226" t="e">
        <f>VLOOKUP($C266,'Orçamento Base'!$D$11:$S$1673,4,FALSE)</f>
        <v>#N/A</v>
      </c>
      <c r="H266" s="377">
        <f>IFERROR(VLOOKUP($C266,'Orçamento Base'!$D$11:$S$1673,6,FALSE),0)</f>
        <v>0</v>
      </c>
      <c r="I266" s="208" t="e">
        <f>VLOOKUP($C266,'Orçamento Base'!$D$11:$S$1673,5,FALSE)</f>
        <v>#N/A</v>
      </c>
      <c r="J266" s="167" t="e">
        <f>IF(Comparativo!$E$6="Tabela Não Desonerada",VLOOKUP($C266,'Orçamento Base'!$D$11:$S$1673,12,FALSE),VLOOKUP($C266,#REF!,12,FALSE))</f>
        <v>#N/A</v>
      </c>
      <c r="K266" s="167">
        <f>IFERROR(IF(Comparativo!$E$6="Tabela Não Desonerada",VLOOKUP($C266,'Orçamento Base'!$D$11:$S$1673,16,FALSE),VLOOKUP($C266,#REF!,16,FALSE)),0)</f>
        <v>0</v>
      </c>
      <c r="L266" s="575" t="e">
        <f>IF(AND($D266="COMPOSICAO_PROPRIA",'Orçamento Base'!$N266="-"),"14,18%",IF(AND($D266="MERCADO",'Orçamento Base'!$N266="-"),"15,38%",IF(Comparativo!$E$6="Tabela Não Desonerada",VLOOKUP($C266,'Orçamento Base'!$D$11:$S$1673,11,FALSE),VLOOKUP($C266,#REF!,11,FALSE))))</f>
        <v>#N/A</v>
      </c>
      <c r="M266" s="209">
        <f>IF(Comparativo!$E$6="Tabela Não Desonerada",Encargos!$F$44,Encargos!$D$44)</f>
        <v>1.1122000000000001</v>
      </c>
      <c r="N266" s="320"/>
      <c r="O266" s="166" t="s">
        <v>101</v>
      </c>
      <c r="P266" s="321"/>
      <c r="Q266" s="166" t="s">
        <v>101</v>
      </c>
      <c r="R266" s="321"/>
      <c r="S266" s="322"/>
      <c r="T266" s="322"/>
    </row>
    <row r="267" spans="1:20">
      <c r="A267" s="207">
        <f>'Identificação-TCE'!$A$13</f>
        <v>1</v>
      </c>
      <c r="B267" s="168" t="e">
        <f>IF(AND(G267&lt;&gt;"",H267&gt;0,I267&lt;&gt;"",J267&lt;&gt;0,K267&lt;&gt;0),COUNT($B$11:B266)+1,"")</f>
        <v>#N/A</v>
      </c>
      <c r="C267" s="207">
        <f>IF('Orçamento Base'!$M266=0,0,'Orçamento Base'!$D266)</f>
        <v>0</v>
      </c>
      <c r="D267" s="212" t="e">
        <f>IF('Orçamento Base'!$F266=Aux.!$G$11,"CONTRATACAO_PUBLICA",IF(VLOOKUP($C267,'Orçamento Base'!$D$11:$G$2116,3,FALSE)="INDEXADO",VLOOKUP(VLOOKUP($C266,'Orçamento Base'!$D$11:$G$2116,2,FALSE),'Index N_DESON.'!$A$9:$B$604,2),VLOOKUP($C267,'Orçamento Base'!$D$11:$G$2116,3,FALSE)))</f>
        <v>#N/A</v>
      </c>
      <c r="E267" s="208" t="e">
        <f>VLOOKUP($C267,'Orçamento Base'!$D$11:$S$1673,2,FALSE)</f>
        <v>#N/A</v>
      </c>
      <c r="F267" s="211">
        <f>Dados!$C$7</f>
        <v>44652</v>
      </c>
      <c r="G267" s="226" t="e">
        <f>VLOOKUP($C267,'Orçamento Base'!$D$11:$S$1673,4,FALSE)</f>
        <v>#N/A</v>
      </c>
      <c r="H267" s="377">
        <f>IFERROR(VLOOKUP($C267,'Orçamento Base'!$D$11:$S$1673,6,FALSE),0)</f>
        <v>0</v>
      </c>
      <c r="I267" s="208" t="e">
        <f>VLOOKUP($C267,'Orçamento Base'!$D$11:$S$1673,5,FALSE)</f>
        <v>#N/A</v>
      </c>
      <c r="J267" s="167" t="e">
        <f>IF(Comparativo!$E$6="Tabela Não Desonerada",VLOOKUP($C267,'Orçamento Base'!$D$11:$S$1673,12,FALSE),VLOOKUP($C267,#REF!,12,FALSE))</f>
        <v>#N/A</v>
      </c>
      <c r="K267" s="167">
        <f>IFERROR(IF(Comparativo!$E$6="Tabela Não Desonerada",VLOOKUP($C267,'Orçamento Base'!$D$11:$S$1673,16,FALSE),VLOOKUP($C267,#REF!,16,FALSE)),0)</f>
        <v>0</v>
      </c>
      <c r="L267" s="575" t="e">
        <f>IF(AND($D267="COMPOSICAO_PROPRIA",'Orçamento Base'!$N267="-"),"14,18%",IF(AND($D267="MERCADO",'Orçamento Base'!$N267="-"),"15,38%",IF(Comparativo!$E$6="Tabela Não Desonerada",VLOOKUP($C267,'Orçamento Base'!$D$11:$S$1673,11,FALSE),VLOOKUP($C267,#REF!,11,FALSE))))</f>
        <v>#N/A</v>
      </c>
      <c r="M267" s="209">
        <f>IF(Comparativo!$E$6="Tabela Não Desonerada",Encargos!$F$44,Encargos!$D$44)</f>
        <v>1.1122000000000001</v>
      </c>
      <c r="N267" s="320"/>
      <c r="O267" s="166" t="s">
        <v>101</v>
      </c>
      <c r="P267" s="321"/>
      <c r="Q267" s="166" t="s">
        <v>101</v>
      </c>
      <c r="R267" s="321"/>
      <c r="S267" s="322"/>
      <c r="T267" s="322"/>
    </row>
    <row r="268" spans="1:20">
      <c r="A268" s="207">
        <f>'Identificação-TCE'!$A$13</f>
        <v>1</v>
      </c>
      <c r="B268" s="168" t="e">
        <f>IF(AND(G268&lt;&gt;"",H268&gt;0,I268&lt;&gt;"",J268&lt;&gt;0,K268&lt;&gt;0),COUNT($B$11:B267)+1,"")</f>
        <v>#N/A</v>
      </c>
      <c r="C268" s="207">
        <f>IF('Orçamento Base'!$M267=0,0,'Orçamento Base'!$D267)</f>
        <v>0</v>
      </c>
      <c r="D268" s="212" t="e">
        <f>IF('Orçamento Base'!$F267=Aux.!$G$11,"CONTRATACAO_PUBLICA",IF(VLOOKUP($C268,'Orçamento Base'!$D$11:$G$2116,3,FALSE)="INDEXADO",VLOOKUP(VLOOKUP($C267,'Orçamento Base'!$D$11:$G$2116,2,FALSE),'Index N_DESON.'!$A$9:$B$604,2),VLOOKUP($C268,'Orçamento Base'!$D$11:$G$2116,3,FALSE)))</f>
        <v>#N/A</v>
      </c>
      <c r="E268" s="208" t="e">
        <f>VLOOKUP($C268,'Orçamento Base'!$D$11:$S$1673,2,FALSE)</f>
        <v>#N/A</v>
      </c>
      <c r="F268" s="211">
        <f>Dados!$C$7</f>
        <v>44652</v>
      </c>
      <c r="G268" s="226" t="e">
        <f>VLOOKUP($C268,'Orçamento Base'!$D$11:$S$1673,4,FALSE)</f>
        <v>#N/A</v>
      </c>
      <c r="H268" s="377">
        <f>IFERROR(VLOOKUP($C268,'Orçamento Base'!$D$11:$S$1673,6,FALSE),0)</f>
        <v>0</v>
      </c>
      <c r="I268" s="208" t="e">
        <f>VLOOKUP($C268,'Orçamento Base'!$D$11:$S$1673,5,FALSE)</f>
        <v>#N/A</v>
      </c>
      <c r="J268" s="167" t="e">
        <f>IF(Comparativo!$E$6="Tabela Não Desonerada",VLOOKUP($C268,'Orçamento Base'!$D$11:$S$1673,12,FALSE),VLOOKUP($C268,#REF!,12,FALSE))</f>
        <v>#N/A</v>
      </c>
      <c r="K268" s="167">
        <f>IFERROR(IF(Comparativo!$E$6="Tabela Não Desonerada",VLOOKUP($C268,'Orçamento Base'!$D$11:$S$1673,16,FALSE),VLOOKUP($C268,#REF!,16,FALSE)),0)</f>
        <v>0</v>
      </c>
      <c r="L268" s="575" t="e">
        <f>IF(AND($D268="COMPOSICAO_PROPRIA",'Orçamento Base'!$N268="-"),"14,18%",IF(AND($D268="MERCADO",'Orçamento Base'!$N268="-"),"15,38%",IF(Comparativo!$E$6="Tabela Não Desonerada",VLOOKUP($C268,'Orçamento Base'!$D$11:$S$1673,11,FALSE),VLOOKUP($C268,#REF!,11,FALSE))))</f>
        <v>#N/A</v>
      </c>
      <c r="M268" s="209">
        <f>IF(Comparativo!$E$6="Tabela Não Desonerada",Encargos!$F$44,Encargos!$D$44)</f>
        <v>1.1122000000000001</v>
      </c>
      <c r="N268" s="320"/>
      <c r="O268" s="166" t="s">
        <v>101</v>
      </c>
      <c r="P268" s="321"/>
      <c r="Q268" s="166" t="s">
        <v>101</v>
      </c>
      <c r="R268" s="321"/>
      <c r="S268" s="322"/>
      <c r="T268" s="322"/>
    </row>
    <row r="269" spans="1:20">
      <c r="A269" s="207">
        <f>'Identificação-TCE'!$A$13</f>
        <v>1</v>
      </c>
      <c r="B269" s="168" t="e">
        <f>IF(AND(G269&lt;&gt;"",H269&gt;0,I269&lt;&gt;"",J269&lt;&gt;0,K269&lt;&gt;0),COUNT($B$11:B268)+1,"")</f>
        <v>#N/A</v>
      </c>
      <c r="C269" s="207">
        <f>IF('Orçamento Base'!$M268=0,0,'Orçamento Base'!$D268)</f>
        <v>0</v>
      </c>
      <c r="D269" s="212" t="e">
        <f>IF('Orçamento Base'!$F268=Aux.!$G$11,"CONTRATACAO_PUBLICA",IF(VLOOKUP($C269,'Orçamento Base'!$D$11:$G$2116,3,FALSE)="INDEXADO",VLOOKUP(VLOOKUP($C268,'Orçamento Base'!$D$11:$G$2116,2,FALSE),'Index N_DESON.'!$A$9:$B$604,2),VLOOKUP($C269,'Orçamento Base'!$D$11:$G$2116,3,FALSE)))</f>
        <v>#N/A</v>
      </c>
      <c r="E269" s="208" t="e">
        <f>VLOOKUP($C269,'Orçamento Base'!$D$11:$S$1673,2,FALSE)</f>
        <v>#N/A</v>
      </c>
      <c r="F269" s="211">
        <f>Dados!$C$7</f>
        <v>44652</v>
      </c>
      <c r="G269" s="226" t="e">
        <f>VLOOKUP($C269,'Orçamento Base'!$D$11:$S$1673,4,FALSE)</f>
        <v>#N/A</v>
      </c>
      <c r="H269" s="377">
        <f>IFERROR(VLOOKUP($C269,'Orçamento Base'!$D$11:$S$1673,6,FALSE),0)</f>
        <v>0</v>
      </c>
      <c r="I269" s="208" t="e">
        <f>VLOOKUP($C269,'Orçamento Base'!$D$11:$S$1673,5,FALSE)</f>
        <v>#N/A</v>
      </c>
      <c r="J269" s="167" t="e">
        <f>IF(Comparativo!$E$6="Tabela Não Desonerada",VLOOKUP($C269,'Orçamento Base'!$D$11:$S$1673,12,FALSE),VLOOKUP($C269,#REF!,12,FALSE))</f>
        <v>#N/A</v>
      </c>
      <c r="K269" s="167">
        <f>IFERROR(IF(Comparativo!$E$6="Tabela Não Desonerada",VLOOKUP($C269,'Orçamento Base'!$D$11:$S$1673,16,FALSE),VLOOKUP($C269,#REF!,16,FALSE)),0)</f>
        <v>0</v>
      </c>
      <c r="L269" s="575" t="e">
        <f>IF(AND($D269="COMPOSICAO_PROPRIA",'Orçamento Base'!$N269="-"),"14,18%",IF(AND($D269="MERCADO",'Orçamento Base'!$N269="-"),"15,38%",IF(Comparativo!$E$6="Tabela Não Desonerada",VLOOKUP($C269,'Orçamento Base'!$D$11:$S$1673,11,FALSE),VLOOKUP($C269,#REF!,11,FALSE))))</f>
        <v>#N/A</v>
      </c>
      <c r="M269" s="209">
        <f>IF(Comparativo!$E$6="Tabela Não Desonerada",Encargos!$F$44,Encargos!$D$44)</f>
        <v>1.1122000000000001</v>
      </c>
      <c r="N269" s="320"/>
      <c r="O269" s="166" t="s">
        <v>101</v>
      </c>
      <c r="P269" s="321"/>
      <c r="Q269" s="166" t="s">
        <v>101</v>
      </c>
      <c r="R269" s="321"/>
      <c r="S269" s="322"/>
      <c r="T269" s="322"/>
    </row>
    <row r="270" spans="1:20">
      <c r="A270" s="207">
        <f>'Identificação-TCE'!$A$13</f>
        <v>1</v>
      </c>
      <c r="B270" s="168" t="e">
        <f>IF(AND(G270&lt;&gt;"",H270&gt;0,I270&lt;&gt;"",J270&lt;&gt;0,K270&lt;&gt;0),COUNT($B$11:B269)+1,"")</f>
        <v>#N/A</v>
      </c>
      <c r="C270" s="207">
        <f>IF('Orçamento Base'!$M269=0,0,'Orçamento Base'!$D269)</f>
        <v>0</v>
      </c>
      <c r="D270" s="212" t="e">
        <f>IF('Orçamento Base'!$F269=Aux.!$G$11,"CONTRATACAO_PUBLICA",IF(VLOOKUP($C270,'Orçamento Base'!$D$11:$G$2116,3,FALSE)="INDEXADO",VLOOKUP(VLOOKUP($C269,'Orçamento Base'!$D$11:$G$2116,2,FALSE),'Index N_DESON.'!$A$9:$B$604,2),VLOOKUP($C270,'Orçamento Base'!$D$11:$G$2116,3,FALSE)))</f>
        <v>#N/A</v>
      </c>
      <c r="E270" s="208" t="e">
        <f>VLOOKUP($C270,'Orçamento Base'!$D$11:$S$1673,2,FALSE)</f>
        <v>#N/A</v>
      </c>
      <c r="F270" s="211">
        <f>Dados!$C$7</f>
        <v>44652</v>
      </c>
      <c r="G270" s="226" t="e">
        <f>VLOOKUP($C270,'Orçamento Base'!$D$11:$S$1673,4,FALSE)</f>
        <v>#N/A</v>
      </c>
      <c r="H270" s="377">
        <f>IFERROR(VLOOKUP($C270,'Orçamento Base'!$D$11:$S$1673,6,FALSE),0)</f>
        <v>0</v>
      </c>
      <c r="I270" s="208" t="e">
        <f>VLOOKUP($C270,'Orçamento Base'!$D$11:$S$1673,5,FALSE)</f>
        <v>#N/A</v>
      </c>
      <c r="J270" s="167" t="e">
        <f>IF(Comparativo!$E$6="Tabela Não Desonerada",VLOOKUP($C270,'Orçamento Base'!$D$11:$S$1673,12,FALSE),VLOOKUP($C270,#REF!,12,FALSE))</f>
        <v>#N/A</v>
      </c>
      <c r="K270" s="167">
        <f>IFERROR(IF(Comparativo!$E$6="Tabela Não Desonerada",VLOOKUP($C270,'Orçamento Base'!$D$11:$S$1673,16,FALSE),VLOOKUP($C270,#REF!,16,FALSE)),0)</f>
        <v>0</v>
      </c>
      <c r="L270" s="575" t="e">
        <f>IF(AND($D270="COMPOSICAO_PROPRIA",'Orçamento Base'!$N270="-"),"14,18%",IF(AND($D270="MERCADO",'Orçamento Base'!$N270="-"),"15,38%",IF(Comparativo!$E$6="Tabela Não Desonerada",VLOOKUP($C270,'Orçamento Base'!$D$11:$S$1673,11,FALSE),VLOOKUP($C270,#REF!,11,FALSE))))</f>
        <v>#N/A</v>
      </c>
      <c r="M270" s="209">
        <f>IF(Comparativo!$E$6="Tabela Não Desonerada",Encargos!$F$44,Encargos!$D$44)</f>
        <v>1.1122000000000001</v>
      </c>
      <c r="N270" s="320"/>
      <c r="O270" s="166" t="s">
        <v>101</v>
      </c>
      <c r="P270" s="321"/>
      <c r="Q270" s="166" t="s">
        <v>101</v>
      </c>
      <c r="R270" s="321"/>
      <c r="S270" s="322"/>
      <c r="T270" s="322"/>
    </row>
    <row r="271" spans="1:20">
      <c r="A271" s="207">
        <f>'Identificação-TCE'!$A$13</f>
        <v>1</v>
      </c>
      <c r="B271" s="168" t="e">
        <f>IF(AND(G271&lt;&gt;"",H271&gt;0,I271&lt;&gt;"",J271&lt;&gt;0,K271&lt;&gt;0),COUNT($B$11:B270)+1,"")</f>
        <v>#N/A</v>
      </c>
      <c r="C271" s="207">
        <f>IF('Orçamento Base'!$M270=0,0,'Orçamento Base'!$D270)</f>
        <v>0</v>
      </c>
      <c r="D271" s="212" t="e">
        <f>IF('Orçamento Base'!$F270=Aux.!$G$11,"CONTRATACAO_PUBLICA",IF(VLOOKUP($C271,'Orçamento Base'!$D$11:$G$2116,3,FALSE)="INDEXADO",VLOOKUP(VLOOKUP($C270,'Orçamento Base'!$D$11:$G$2116,2,FALSE),'Index N_DESON.'!$A$9:$B$604,2),VLOOKUP($C271,'Orçamento Base'!$D$11:$G$2116,3,FALSE)))</f>
        <v>#N/A</v>
      </c>
      <c r="E271" s="208" t="e">
        <f>VLOOKUP($C271,'Orçamento Base'!$D$11:$S$1673,2,FALSE)</f>
        <v>#N/A</v>
      </c>
      <c r="F271" s="211">
        <f>Dados!$C$7</f>
        <v>44652</v>
      </c>
      <c r="G271" s="226" t="e">
        <f>VLOOKUP($C271,'Orçamento Base'!$D$11:$S$1673,4,FALSE)</f>
        <v>#N/A</v>
      </c>
      <c r="H271" s="377">
        <f>IFERROR(VLOOKUP($C271,'Orçamento Base'!$D$11:$S$1673,6,FALSE),0)</f>
        <v>0</v>
      </c>
      <c r="I271" s="208" t="e">
        <f>VLOOKUP($C271,'Orçamento Base'!$D$11:$S$1673,5,FALSE)</f>
        <v>#N/A</v>
      </c>
      <c r="J271" s="167" t="e">
        <f>IF(Comparativo!$E$6="Tabela Não Desonerada",VLOOKUP($C271,'Orçamento Base'!$D$11:$S$1673,12,FALSE),VLOOKUP($C271,#REF!,12,FALSE))</f>
        <v>#N/A</v>
      </c>
      <c r="K271" s="167">
        <f>IFERROR(IF(Comparativo!$E$6="Tabela Não Desonerada",VLOOKUP($C271,'Orçamento Base'!$D$11:$S$1673,16,FALSE),VLOOKUP($C271,#REF!,16,FALSE)),0)</f>
        <v>0</v>
      </c>
      <c r="L271" s="575" t="e">
        <f>IF(AND($D271="COMPOSICAO_PROPRIA",'Orçamento Base'!$N271="-"),"14,18%",IF(AND($D271="MERCADO",'Orçamento Base'!$N271="-"),"15,38%",IF(Comparativo!$E$6="Tabela Não Desonerada",VLOOKUP($C271,'Orçamento Base'!$D$11:$S$1673,11,FALSE),VLOOKUP($C271,#REF!,11,FALSE))))</f>
        <v>#N/A</v>
      </c>
      <c r="M271" s="209">
        <f>IF(Comparativo!$E$6="Tabela Não Desonerada",Encargos!$F$44,Encargos!$D$44)</f>
        <v>1.1122000000000001</v>
      </c>
      <c r="N271" s="320"/>
      <c r="O271" s="166" t="s">
        <v>101</v>
      </c>
      <c r="P271" s="321"/>
      <c r="Q271" s="166" t="s">
        <v>101</v>
      </c>
      <c r="R271" s="321"/>
      <c r="S271" s="322"/>
      <c r="T271" s="322"/>
    </row>
    <row r="272" spans="1:20">
      <c r="A272" s="207">
        <f>'Identificação-TCE'!$A$13</f>
        <v>1</v>
      </c>
      <c r="B272" s="168" t="e">
        <f>IF(AND(G272&lt;&gt;"",H272&gt;0,I272&lt;&gt;"",J272&lt;&gt;0,K272&lt;&gt;0),COUNT($B$11:B271)+1,"")</f>
        <v>#N/A</v>
      </c>
      <c r="C272" s="207">
        <f>IF('Orçamento Base'!$M271=0,0,'Orçamento Base'!$D271)</f>
        <v>0</v>
      </c>
      <c r="D272" s="212" t="e">
        <f>IF('Orçamento Base'!$F271=Aux.!$G$11,"CONTRATACAO_PUBLICA",IF(VLOOKUP($C272,'Orçamento Base'!$D$11:$G$2116,3,FALSE)="INDEXADO",VLOOKUP(VLOOKUP($C271,'Orçamento Base'!$D$11:$G$2116,2,FALSE),'Index N_DESON.'!$A$9:$B$604,2),VLOOKUP($C272,'Orçamento Base'!$D$11:$G$2116,3,FALSE)))</f>
        <v>#N/A</v>
      </c>
      <c r="E272" s="208" t="e">
        <f>VLOOKUP($C272,'Orçamento Base'!$D$11:$S$1673,2,FALSE)</f>
        <v>#N/A</v>
      </c>
      <c r="F272" s="211">
        <f>Dados!$C$7</f>
        <v>44652</v>
      </c>
      <c r="G272" s="226" t="e">
        <f>VLOOKUP($C272,'Orçamento Base'!$D$11:$S$1673,4,FALSE)</f>
        <v>#N/A</v>
      </c>
      <c r="H272" s="377">
        <f>IFERROR(VLOOKUP($C272,'Orçamento Base'!$D$11:$S$1673,6,FALSE),0)</f>
        <v>0</v>
      </c>
      <c r="I272" s="208" t="e">
        <f>VLOOKUP($C272,'Orçamento Base'!$D$11:$S$1673,5,FALSE)</f>
        <v>#N/A</v>
      </c>
      <c r="J272" s="167" t="e">
        <f>IF(Comparativo!$E$6="Tabela Não Desonerada",VLOOKUP($C272,'Orçamento Base'!$D$11:$S$1673,12,FALSE),VLOOKUP($C272,#REF!,12,FALSE))</f>
        <v>#N/A</v>
      </c>
      <c r="K272" s="167">
        <f>IFERROR(IF(Comparativo!$E$6="Tabela Não Desonerada",VLOOKUP($C272,'Orçamento Base'!$D$11:$S$1673,16,FALSE),VLOOKUP($C272,#REF!,16,FALSE)),0)</f>
        <v>0</v>
      </c>
      <c r="L272" s="575" t="e">
        <f>IF(AND($D272="COMPOSICAO_PROPRIA",'Orçamento Base'!$N272="-"),"14,18%",IF(AND($D272="MERCADO",'Orçamento Base'!$N272="-"),"15,38%",IF(Comparativo!$E$6="Tabela Não Desonerada",VLOOKUP($C272,'Orçamento Base'!$D$11:$S$1673,11,FALSE),VLOOKUP($C272,#REF!,11,FALSE))))</f>
        <v>#N/A</v>
      </c>
      <c r="M272" s="209">
        <f>IF(Comparativo!$E$6="Tabela Não Desonerada",Encargos!$F$44,Encargos!$D$44)</f>
        <v>1.1122000000000001</v>
      </c>
      <c r="N272" s="320"/>
      <c r="O272" s="166" t="s">
        <v>101</v>
      </c>
      <c r="P272" s="321"/>
      <c r="Q272" s="166" t="s">
        <v>101</v>
      </c>
      <c r="R272" s="321"/>
      <c r="S272" s="322"/>
      <c r="T272" s="322"/>
    </row>
    <row r="273" spans="1:20">
      <c r="A273" s="207">
        <f>'Identificação-TCE'!$A$13</f>
        <v>1</v>
      </c>
      <c r="B273" s="168" t="e">
        <f>IF(AND(G273&lt;&gt;"",H273&gt;0,I273&lt;&gt;"",J273&lt;&gt;0,K273&lt;&gt;0),COUNT($B$11:B272)+1,"")</f>
        <v>#N/A</v>
      </c>
      <c r="C273" s="207">
        <f>IF('Orçamento Base'!$M272=0,0,'Orçamento Base'!$D272)</f>
        <v>0</v>
      </c>
      <c r="D273" s="212" t="e">
        <f>IF('Orçamento Base'!$F272=Aux.!$G$11,"CONTRATACAO_PUBLICA",IF(VLOOKUP($C273,'Orçamento Base'!$D$11:$G$2116,3,FALSE)="INDEXADO",VLOOKUP(VLOOKUP($C272,'Orçamento Base'!$D$11:$G$2116,2,FALSE),'Index N_DESON.'!$A$9:$B$604,2),VLOOKUP($C273,'Orçamento Base'!$D$11:$G$2116,3,FALSE)))</f>
        <v>#N/A</v>
      </c>
      <c r="E273" s="208" t="e">
        <f>VLOOKUP($C273,'Orçamento Base'!$D$11:$S$1673,2,FALSE)</f>
        <v>#N/A</v>
      </c>
      <c r="F273" s="211">
        <f>Dados!$C$7</f>
        <v>44652</v>
      </c>
      <c r="G273" s="226" t="e">
        <f>VLOOKUP($C273,'Orçamento Base'!$D$11:$S$1673,4,FALSE)</f>
        <v>#N/A</v>
      </c>
      <c r="H273" s="377">
        <f>IFERROR(VLOOKUP($C273,'Orçamento Base'!$D$11:$S$1673,6,FALSE),0)</f>
        <v>0</v>
      </c>
      <c r="I273" s="208" t="e">
        <f>VLOOKUP($C273,'Orçamento Base'!$D$11:$S$1673,5,FALSE)</f>
        <v>#N/A</v>
      </c>
      <c r="J273" s="167" t="e">
        <f>IF(Comparativo!$E$6="Tabela Não Desonerada",VLOOKUP($C273,'Orçamento Base'!$D$11:$S$1673,12,FALSE),VLOOKUP($C273,#REF!,12,FALSE))</f>
        <v>#N/A</v>
      </c>
      <c r="K273" s="167">
        <f>IFERROR(IF(Comparativo!$E$6="Tabela Não Desonerada",VLOOKUP($C273,'Orçamento Base'!$D$11:$S$1673,16,FALSE),VLOOKUP($C273,#REF!,16,FALSE)),0)</f>
        <v>0</v>
      </c>
      <c r="L273" s="575" t="e">
        <f>IF(AND($D273="COMPOSICAO_PROPRIA",'Orçamento Base'!$N273="-"),"14,18%",IF(AND($D273="MERCADO",'Orçamento Base'!$N273="-"),"15,38%",IF(Comparativo!$E$6="Tabela Não Desonerada",VLOOKUP($C273,'Orçamento Base'!$D$11:$S$1673,11,FALSE),VLOOKUP($C273,#REF!,11,FALSE))))</f>
        <v>#N/A</v>
      </c>
      <c r="M273" s="209">
        <f>IF(Comparativo!$E$6="Tabela Não Desonerada",Encargos!$F$44,Encargos!$D$44)</f>
        <v>1.1122000000000001</v>
      </c>
      <c r="N273" s="320"/>
      <c r="O273" s="166" t="s">
        <v>101</v>
      </c>
      <c r="P273" s="321"/>
      <c r="Q273" s="166" t="s">
        <v>101</v>
      </c>
      <c r="R273" s="321"/>
      <c r="S273" s="322"/>
      <c r="T273" s="322"/>
    </row>
    <row r="274" spans="1:20">
      <c r="A274" s="207">
        <f>'Identificação-TCE'!$A$13</f>
        <v>1</v>
      </c>
      <c r="B274" s="168" t="e">
        <f>IF(AND(G274&lt;&gt;"",H274&gt;0,I274&lt;&gt;"",J274&lt;&gt;0,K274&lt;&gt;0),COUNT($B$11:B273)+1,"")</f>
        <v>#N/A</v>
      </c>
      <c r="C274" s="207">
        <f>IF('Orçamento Base'!$M273=0,0,'Orçamento Base'!$D273)</f>
        <v>0</v>
      </c>
      <c r="D274" s="212" t="e">
        <f>IF('Orçamento Base'!$F273=Aux.!$G$11,"CONTRATACAO_PUBLICA",IF(VLOOKUP($C274,'Orçamento Base'!$D$11:$G$2116,3,FALSE)="INDEXADO",VLOOKUP(VLOOKUP($C273,'Orçamento Base'!$D$11:$G$2116,2,FALSE),'Index N_DESON.'!$A$9:$B$604,2),VLOOKUP($C274,'Orçamento Base'!$D$11:$G$2116,3,FALSE)))</f>
        <v>#N/A</v>
      </c>
      <c r="E274" s="208" t="e">
        <f>VLOOKUP($C274,'Orçamento Base'!$D$11:$S$1673,2,FALSE)</f>
        <v>#N/A</v>
      </c>
      <c r="F274" s="211">
        <f>Dados!$C$7</f>
        <v>44652</v>
      </c>
      <c r="G274" s="226" t="e">
        <f>VLOOKUP($C274,'Orçamento Base'!$D$11:$S$1673,4,FALSE)</f>
        <v>#N/A</v>
      </c>
      <c r="H274" s="377">
        <f>IFERROR(VLOOKUP($C274,'Orçamento Base'!$D$11:$S$1673,6,FALSE),0)</f>
        <v>0</v>
      </c>
      <c r="I274" s="208" t="e">
        <f>VLOOKUP($C274,'Orçamento Base'!$D$11:$S$1673,5,FALSE)</f>
        <v>#N/A</v>
      </c>
      <c r="J274" s="167" t="e">
        <f>IF(Comparativo!$E$6="Tabela Não Desonerada",VLOOKUP($C274,'Orçamento Base'!$D$11:$S$1673,12,FALSE),VLOOKUP($C274,#REF!,12,FALSE))</f>
        <v>#N/A</v>
      </c>
      <c r="K274" s="167">
        <f>IFERROR(IF(Comparativo!$E$6="Tabela Não Desonerada",VLOOKUP($C274,'Orçamento Base'!$D$11:$S$1673,16,FALSE),VLOOKUP($C274,#REF!,16,FALSE)),0)</f>
        <v>0</v>
      </c>
      <c r="L274" s="575" t="e">
        <f>IF(AND($D274="COMPOSICAO_PROPRIA",'Orçamento Base'!$N274="-"),"14,18%",IF(AND($D274="MERCADO",'Orçamento Base'!$N274="-"),"15,38%",IF(Comparativo!$E$6="Tabela Não Desonerada",VLOOKUP($C274,'Orçamento Base'!$D$11:$S$1673,11,FALSE),VLOOKUP($C274,#REF!,11,FALSE))))</f>
        <v>#N/A</v>
      </c>
      <c r="M274" s="209">
        <f>IF(Comparativo!$E$6="Tabela Não Desonerada",Encargos!$F$44,Encargos!$D$44)</f>
        <v>1.1122000000000001</v>
      </c>
      <c r="N274" s="320"/>
      <c r="O274" s="166" t="s">
        <v>101</v>
      </c>
      <c r="P274" s="321"/>
      <c r="Q274" s="166" t="s">
        <v>101</v>
      </c>
      <c r="R274" s="321"/>
      <c r="S274" s="322"/>
      <c r="T274" s="322"/>
    </row>
    <row r="275" spans="1:20">
      <c r="A275" s="207">
        <f>'Identificação-TCE'!$A$13</f>
        <v>1</v>
      </c>
      <c r="B275" s="168" t="e">
        <f>IF(AND(G275&lt;&gt;"",H275&gt;0,I275&lt;&gt;"",J275&lt;&gt;0,K275&lt;&gt;0),COUNT($B$11:B274)+1,"")</f>
        <v>#N/A</v>
      </c>
      <c r="C275" s="207">
        <f>IF('Orçamento Base'!$M274=0,0,'Orçamento Base'!$D274)</f>
        <v>0</v>
      </c>
      <c r="D275" s="212" t="e">
        <f>IF('Orçamento Base'!$F274=Aux.!$G$11,"CONTRATACAO_PUBLICA",IF(VLOOKUP($C275,'Orçamento Base'!$D$11:$G$2116,3,FALSE)="INDEXADO",VLOOKUP(VLOOKUP($C274,'Orçamento Base'!$D$11:$G$2116,2,FALSE),'Index N_DESON.'!$A$9:$B$604,2),VLOOKUP($C275,'Orçamento Base'!$D$11:$G$2116,3,FALSE)))</f>
        <v>#N/A</v>
      </c>
      <c r="E275" s="208" t="e">
        <f>VLOOKUP($C275,'Orçamento Base'!$D$11:$S$1673,2,FALSE)</f>
        <v>#N/A</v>
      </c>
      <c r="F275" s="211">
        <f>Dados!$C$7</f>
        <v>44652</v>
      </c>
      <c r="G275" s="226" t="e">
        <f>VLOOKUP($C275,'Orçamento Base'!$D$11:$S$1673,4,FALSE)</f>
        <v>#N/A</v>
      </c>
      <c r="H275" s="377">
        <f>IFERROR(VLOOKUP($C275,'Orçamento Base'!$D$11:$S$1673,6,FALSE),0)</f>
        <v>0</v>
      </c>
      <c r="I275" s="208" t="e">
        <f>VLOOKUP($C275,'Orçamento Base'!$D$11:$S$1673,5,FALSE)</f>
        <v>#N/A</v>
      </c>
      <c r="J275" s="167" t="e">
        <f>IF(Comparativo!$E$6="Tabela Não Desonerada",VLOOKUP($C275,'Orçamento Base'!$D$11:$S$1673,12,FALSE),VLOOKUP($C275,#REF!,12,FALSE))</f>
        <v>#N/A</v>
      </c>
      <c r="K275" s="167">
        <f>IFERROR(IF(Comparativo!$E$6="Tabela Não Desonerada",VLOOKUP($C275,'Orçamento Base'!$D$11:$S$1673,16,FALSE),VLOOKUP($C275,#REF!,16,FALSE)),0)</f>
        <v>0</v>
      </c>
      <c r="L275" s="575" t="e">
        <f>IF(AND($D275="COMPOSICAO_PROPRIA",'Orçamento Base'!$N275="-"),"14,18%",IF(AND($D275="MERCADO",'Orçamento Base'!$N275="-"),"15,38%",IF(Comparativo!$E$6="Tabela Não Desonerada",VLOOKUP($C275,'Orçamento Base'!$D$11:$S$1673,11,FALSE),VLOOKUP($C275,#REF!,11,FALSE))))</f>
        <v>#N/A</v>
      </c>
      <c r="M275" s="209">
        <f>IF(Comparativo!$E$6="Tabela Não Desonerada",Encargos!$F$44,Encargos!$D$44)</f>
        <v>1.1122000000000001</v>
      </c>
      <c r="N275" s="320"/>
      <c r="O275" s="166" t="s">
        <v>101</v>
      </c>
      <c r="P275" s="321"/>
      <c r="Q275" s="166" t="s">
        <v>101</v>
      </c>
      <c r="R275" s="321"/>
      <c r="S275" s="322"/>
      <c r="T275" s="322"/>
    </row>
    <row r="276" spans="1:20">
      <c r="A276" s="207">
        <f>'Identificação-TCE'!$A$13</f>
        <v>1</v>
      </c>
      <c r="B276" s="168" t="e">
        <f>IF(AND(G276&lt;&gt;"",H276&gt;0,I276&lt;&gt;"",J276&lt;&gt;0,K276&lt;&gt;0),COUNT($B$11:B275)+1,"")</f>
        <v>#N/A</v>
      </c>
      <c r="C276" s="207">
        <f>IF('Orçamento Base'!$M275=0,0,'Orçamento Base'!$D275)</f>
        <v>0</v>
      </c>
      <c r="D276" s="212" t="e">
        <f>IF('Orçamento Base'!$F275=Aux.!$G$11,"CONTRATACAO_PUBLICA",IF(VLOOKUP($C276,'Orçamento Base'!$D$11:$G$2116,3,FALSE)="INDEXADO",VLOOKUP(VLOOKUP($C275,'Orçamento Base'!$D$11:$G$2116,2,FALSE),'Index N_DESON.'!$A$9:$B$604,2),VLOOKUP($C276,'Orçamento Base'!$D$11:$G$2116,3,FALSE)))</f>
        <v>#N/A</v>
      </c>
      <c r="E276" s="208" t="e">
        <f>VLOOKUP($C276,'Orçamento Base'!$D$11:$S$1673,2,FALSE)</f>
        <v>#N/A</v>
      </c>
      <c r="F276" s="211">
        <f>Dados!$C$7</f>
        <v>44652</v>
      </c>
      <c r="G276" s="226" t="e">
        <f>VLOOKUP($C276,'Orçamento Base'!$D$11:$S$1673,4,FALSE)</f>
        <v>#N/A</v>
      </c>
      <c r="H276" s="377">
        <f>IFERROR(VLOOKUP($C276,'Orçamento Base'!$D$11:$S$1673,6,FALSE),0)</f>
        <v>0</v>
      </c>
      <c r="I276" s="208" t="e">
        <f>VLOOKUP($C276,'Orçamento Base'!$D$11:$S$1673,5,FALSE)</f>
        <v>#N/A</v>
      </c>
      <c r="J276" s="167" t="e">
        <f>IF(Comparativo!$E$6="Tabela Não Desonerada",VLOOKUP($C276,'Orçamento Base'!$D$11:$S$1673,12,FALSE),VLOOKUP($C276,#REF!,12,FALSE))</f>
        <v>#N/A</v>
      </c>
      <c r="K276" s="167">
        <f>IFERROR(IF(Comparativo!$E$6="Tabela Não Desonerada",VLOOKUP($C276,'Orçamento Base'!$D$11:$S$1673,16,FALSE),VLOOKUP($C276,#REF!,16,FALSE)),0)</f>
        <v>0</v>
      </c>
      <c r="L276" s="575" t="e">
        <f>IF(AND($D276="COMPOSICAO_PROPRIA",'Orçamento Base'!$N276="-"),"14,18%",IF(AND($D276="MERCADO",'Orçamento Base'!$N276="-"),"15,38%",IF(Comparativo!$E$6="Tabela Não Desonerada",VLOOKUP($C276,'Orçamento Base'!$D$11:$S$1673,11,FALSE),VLOOKUP($C276,#REF!,11,FALSE))))</f>
        <v>#N/A</v>
      </c>
      <c r="M276" s="209">
        <f>IF(Comparativo!$E$6="Tabela Não Desonerada",Encargos!$F$44,Encargos!$D$44)</f>
        <v>1.1122000000000001</v>
      </c>
      <c r="N276" s="320"/>
      <c r="O276" s="166" t="s">
        <v>101</v>
      </c>
      <c r="P276" s="321"/>
      <c r="Q276" s="166" t="s">
        <v>101</v>
      </c>
      <c r="R276" s="321"/>
      <c r="S276" s="322"/>
      <c r="T276" s="322"/>
    </row>
    <row r="277" spans="1:20">
      <c r="A277" s="207">
        <f>'Identificação-TCE'!$A$13</f>
        <v>1</v>
      </c>
      <c r="B277" s="168" t="e">
        <f>IF(AND(G277&lt;&gt;"",H277&gt;0,I277&lt;&gt;"",J277&lt;&gt;0,K277&lt;&gt;0),COUNT($B$11:B276)+1,"")</f>
        <v>#N/A</v>
      </c>
      <c r="C277" s="207">
        <f>IF('Orçamento Base'!$M276=0,0,'Orçamento Base'!$D276)</f>
        <v>0</v>
      </c>
      <c r="D277" s="212" t="e">
        <f>IF('Orçamento Base'!$F276=Aux.!$G$11,"CONTRATACAO_PUBLICA",IF(VLOOKUP($C277,'Orçamento Base'!$D$11:$G$2116,3,FALSE)="INDEXADO",VLOOKUP(VLOOKUP($C276,'Orçamento Base'!$D$11:$G$2116,2,FALSE),'Index N_DESON.'!$A$9:$B$604,2),VLOOKUP($C277,'Orçamento Base'!$D$11:$G$2116,3,FALSE)))</f>
        <v>#N/A</v>
      </c>
      <c r="E277" s="208" t="e">
        <f>VLOOKUP($C277,'Orçamento Base'!$D$11:$S$1673,2,FALSE)</f>
        <v>#N/A</v>
      </c>
      <c r="F277" s="211">
        <f>Dados!$C$7</f>
        <v>44652</v>
      </c>
      <c r="G277" s="226" t="e">
        <f>VLOOKUP($C277,'Orçamento Base'!$D$11:$S$1673,4,FALSE)</f>
        <v>#N/A</v>
      </c>
      <c r="H277" s="377">
        <f>IFERROR(VLOOKUP($C277,'Orçamento Base'!$D$11:$S$1673,6,FALSE),0)</f>
        <v>0</v>
      </c>
      <c r="I277" s="208" t="e">
        <f>VLOOKUP($C277,'Orçamento Base'!$D$11:$S$1673,5,FALSE)</f>
        <v>#N/A</v>
      </c>
      <c r="J277" s="167" t="e">
        <f>IF(Comparativo!$E$6="Tabela Não Desonerada",VLOOKUP($C277,'Orçamento Base'!$D$11:$S$1673,12,FALSE),VLOOKUP($C277,#REF!,12,FALSE))</f>
        <v>#N/A</v>
      </c>
      <c r="K277" s="167">
        <f>IFERROR(IF(Comparativo!$E$6="Tabela Não Desonerada",VLOOKUP($C277,'Orçamento Base'!$D$11:$S$1673,16,FALSE),VLOOKUP($C277,#REF!,16,FALSE)),0)</f>
        <v>0</v>
      </c>
      <c r="L277" s="575" t="e">
        <f>IF(AND($D277="COMPOSICAO_PROPRIA",'Orçamento Base'!$N277="-"),"14,18%",IF(AND($D277="MERCADO",'Orçamento Base'!$N277="-"),"15,38%",IF(Comparativo!$E$6="Tabela Não Desonerada",VLOOKUP($C277,'Orçamento Base'!$D$11:$S$1673,11,FALSE),VLOOKUP($C277,#REF!,11,FALSE))))</f>
        <v>#N/A</v>
      </c>
      <c r="M277" s="209">
        <f>IF(Comparativo!$E$6="Tabela Não Desonerada",Encargos!$F$44,Encargos!$D$44)</f>
        <v>1.1122000000000001</v>
      </c>
      <c r="N277" s="320"/>
      <c r="O277" s="166" t="s">
        <v>101</v>
      </c>
      <c r="P277" s="321"/>
      <c r="Q277" s="166" t="s">
        <v>101</v>
      </c>
      <c r="R277" s="321"/>
      <c r="S277" s="322"/>
      <c r="T277" s="322"/>
    </row>
    <row r="278" spans="1:20">
      <c r="A278" s="207">
        <f>'Identificação-TCE'!$A$13</f>
        <v>1</v>
      </c>
      <c r="B278" s="168" t="e">
        <f>IF(AND(G278&lt;&gt;"",H278&gt;0,I278&lt;&gt;"",J278&lt;&gt;0,K278&lt;&gt;0),COUNT($B$11:B277)+1,"")</f>
        <v>#N/A</v>
      </c>
      <c r="C278" s="207">
        <f>IF('Orçamento Base'!$M277=0,0,'Orçamento Base'!$D277)</f>
        <v>0</v>
      </c>
      <c r="D278" s="212" t="e">
        <f>IF('Orçamento Base'!$F277=Aux.!$G$11,"CONTRATACAO_PUBLICA",IF(VLOOKUP($C278,'Orçamento Base'!$D$11:$G$2116,3,FALSE)="INDEXADO",VLOOKUP(VLOOKUP($C277,'Orçamento Base'!$D$11:$G$2116,2,FALSE),'Index N_DESON.'!$A$9:$B$604,2),VLOOKUP($C278,'Orçamento Base'!$D$11:$G$2116,3,FALSE)))</f>
        <v>#N/A</v>
      </c>
      <c r="E278" s="208" t="e">
        <f>VLOOKUP($C278,'Orçamento Base'!$D$11:$S$1673,2,FALSE)</f>
        <v>#N/A</v>
      </c>
      <c r="F278" s="211">
        <f>Dados!$C$7</f>
        <v>44652</v>
      </c>
      <c r="G278" s="226" t="e">
        <f>VLOOKUP($C278,'Orçamento Base'!$D$11:$S$1673,4,FALSE)</f>
        <v>#N/A</v>
      </c>
      <c r="H278" s="377">
        <f>IFERROR(VLOOKUP($C278,'Orçamento Base'!$D$11:$S$1673,6,FALSE),0)</f>
        <v>0</v>
      </c>
      <c r="I278" s="208" t="e">
        <f>VLOOKUP($C278,'Orçamento Base'!$D$11:$S$1673,5,FALSE)</f>
        <v>#N/A</v>
      </c>
      <c r="J278" s="167" t="e">
        <f>IF(Comparativo!$E$6="Tabela Não Desonerada",VLOOKUP($C278,'Orçamento Base'!$D$11:$S$1673,12,FALSE),VLOOKUP($C278,#REF!,12,FALSE))</f>
        <v>#N/A</v>
      </c>
      <c r="K278" s="167">
        <f>IFERROR(IF(Comparativo!$E$6="Tabela Não Desonerada",VLOOKUP($C278,'Orçamento Base'!$D$11:$S$1673,16,FALSE),VLOOKUP($C278,#REF!,16,FALSE)),0)</f>
        <v>0</v>
      </c>
      <c r="L278" s="575" t="e">
        <f>IF(AND($D278="COMPOSICAO_PROPRIA",'Orçamento Base'!$N278="-"),"14,18%",IF(AND($D278="MERCADO",'Orçamento Base'!$N278="-"),"15,38%",IF(Comparativo!$E$6="Tabela Não Desonerada",VLOOKUP($C278,'Orçamento Base'!$D$11:$S$1673,11,FALSE),VLOOKUP($C278,#REF!,11,FALSE))))</f>
        <v>#N/A</v>
      </c>
      <c r="M278" s="209">
        <f>IF(Comparativo!$E$6="Tabela Não Desonerada",Encargos!$F$44,Encargos!$D$44)</f>
        <v>1.1122000000000001</v>
      </c>
      <c r="N278" s="320"/>
      <c r="O278" s="166" t="s">
        <v>101</v>
      </c>
      <c r="P278" s="321"/>
      <c r="Q278" s="166" t="s">
        <v>101</v>
      </c>
      <c r="R278" s="321"/>
      <c r="S278" s="322"/>
      <c r="T278" s="322"/>
    </row>
    <row r="279" spans="1:20">
      <c r="A279" s="207">
        <f>'Identificação-TCE'!$A$13</f>
        <v>1</v>
      </c>
      <c r="B279" s="168" t="e">
        <f>IF(AND(G279&lt;&gt;"",H279&gt;0,I279&lt;&gt;"",J279&lt;&gt;0,K279&lt;&gt;0),COUNT($B$11:B278)+1,"")</f>
        <v>#N/A</v>
      </c>
      <c r="C279" s="207">
        <f>IF('Orçamento Base'!$M278=0,0,'Orçamento Base'!$D278)</f>
        <v>0</v>
      </c>
      <c r="D279" s="212" t="e">
        <f>IF('Orçamento Base'!$F278=Aux.!$G$11,"CONTRATACAO_PUBLICA",IF(VLOOKUP($C279,'Orçamento Base'!$D$11:$G$2116,3,FALSE)="INDEXADO",VLOOKUP(VLOOKUP($C278,'Orçamento Base'!$D$11:$G$2116,2,FALSE),'Index N_DESON.'!$A$9:$B$604,2),VLOOKUP($C279,'Orçamento Base'!$D$11:$G$2116,3,FALSE)))</f>
        <v>#N/A</v>
      </c>
      <c r="E279" s="208" t="e">
        <f>VLOOKUP($C279,'Orçamento Base'!$D$11:$S$1673,2,FALSE)</f>
        <v>#N/A</v>
      </c>
      <c r="F279" s="211">
        <f>Dados!$C$7</f>
        <v>44652</v>
      </c>
      <c r="G279" s="226" t="e">
        <f>VLOOKUP($C279,'Orçamento Base'!$D$11:$S$1673,4,FALSE)</f>
        <v>#N/A</v>
      </c>
      <c r="H279" s="377">
        <f>IFERROR(VLOOKUP($C279,'Orçamento Base'!$D$11:$S$1673,6,FALSE),0)</f>
        <v>0</v>
      </c>
      <c r="I279" s="208" t="e">
        <f>VLOOKUP($C279,'Orçamento Base'!$D$11:$S$1673,5,FALSE)</f>
        <v>#N/A</v>
      </c>
      <c r="J279" s="167" t="e">
        <f>IF(Comparativo!$E$6="Tabela Não Desonerada",VLOOKUP($C279,'Orçamento Base'!$D$11:$S$1673,12,FALSE),VLOOKUP($C279,#REF!,12,FALSE))</f>
        <v>#N/A</v>
      </c>
      <c r="K279" s="167">
        <f>IFERROR(IF(Comparativo!$E$6="Tabela Não Desonerada",VLOOKUP($C279,'Orçamento Base'!$D$11:$S$1673,16,FALSE),VLOOKUP($C279,#REF!,16,FALSE)),0)</f>
        <v>0</v>
      </c>
      <c r="L279" s="575" t="e">
        <f>IF(AND($D279="COMPOSICAO_PROPRIA",'Orçamento Base'!$N279="-"),"14,18%",IF(AND($D279="MERCADO",'Orçamento Base'!$N279="-"),"15,38%",IF(Comparativo!$E$6="Tabela Não Desonerada",VLOOKUP($C279,'Orçamento Base'!$D$11:$S$1673,11,FALSE),VLOOKUP($C279,#REF!,11,FALSE))))</f>
        <v>#N/A</v>
      </c>
      <c r="M279" s="209">
        <f>IF(Comparativo!$E$6="Tabela Não Desonerada",Encargos!$F$44,Encargos!$D$44)</f>
        <v>1.1122000000000001</v>
      </c>
      <c r="N279" s="320"/>
      <c r="O279" s="166" t="s">
        <v>101</v>
      </c>
      <c r="P279" s="321"/>
      <c r="Q279" s="166" t="s">
        <v>101</v>
      </c>
      <c r="R279" s="321"/>
      <c r="S279" s="322"/>
      <c r="T279" s="322"/>
    </row>
    <row r="280" spans="1:20">
      <c r="A280" s="207">
        <f>'Identificação-TCE'!$A$13</f>
        <v>1</v>
      </c>
      <c r="B280" s="168" t="e">
        <f>IF(AND(G280&lt;&gt;"",H280&gt;0,I280&lt;&gt;"",J280&lt;&gt;0,K280&lt;&gt;0),COUNT($B$11:B279)+1,"")</f>
        <v>#N/A</v>
      </c>
      <c r="C280" s="207">
        <f>IF('Orçamento Base'!$M279=0,0,'Orçamento Base'!$D279)</f>
        <v>0</v>
      </c>
      <c r="D280" s="212" t="e">
        <f>IF('Orçamento Base'!$F279=Aux.!$G$11,"CONTRATACAO_PUBLICA",IF(VLOOKUP($C280,'Orçamento Base'!$D$11:$G$2116,3,FALSE)="INDEXADO",VLOOKUP(VLOOKUP($C279,'Orçamento Base'!$D$11:$G$2116,2,FALSE),'Index N_DESON.'!$A$9:$B$604,2),VLOOKUP($C280,'Orçamento Base'!$D$11:$G$2116,3,FALSE)))</f>
        <v>#N/A</v>
      </c>
      <c r="E280" s="208" t="e">
        <f>VLOOKUP($C280,'Orçamento Base'!$D$11:$S$1673,2,FALSE)</f>
        <v>#N/A</v>
      </c>
      <c r="F280" s="211">
        <f>Dados!$C$7</f>
        <v>44652</v>
      </c>
      <c r="G280" s="226" t="e">
        <f>VLOOKUP($C280,'Orçamento Base'!$D$11:$S$1673,4,FALSE)</f>
        <v>#N/A</v>
      </c>
      <c r="H280" s="377">
        <f>IFERROR(VLOOKUP($C280,'Orçamento Base'!$D$11:$S$1673,6,FALSE),0)</f>
        <v>0</v>
      </c>
      <c r="I280" s="208" t="e">
        <f>VLOOKUP($C280,'Orçamento Base'!$D$11:$S$1673,5,FALSE)</f>
        <v>#N/A</v>
      </c>
      <c r="J280" s="167" t="e">
        <f>IF(Comparativo!$E$6="Tabela Não Desonerada",VLOOKUP($C280,'Orçamento Base'!$D$11:$S$1673,12,FALSE),VLOOKUP($C280,#REF!,12,FALSE))</f>
        <v>#N/A</v>
      </c>
      <c r="K280" s="167">
        <f>IFERROR(IF(Comparativo!$E$6="Tabela Não Desonerada",VLOOKUP($C280,'Orçamento Base'!$D$11:$S$1673,16,FALSE),VLOOKUP($C280,#REF!,16,FALSE)),0)</f>
        <v>0</v>
      </c>
      <c r="L280" s="575" t="e">
        <f>IF(AND($D280="COMPOSICAO_PROPRIA",'Orçamento Base'!$N280="-"),"14,18%",IF(AND($D280="MERCADO",'Orçamento Base'!$N280="-"),"15,38%",IF(Comparativo!$E$6="Tabela Não Desonerada",VLOOKUP($C280,'Orçamento Base'!$D$11:$S$1673,11,FALSE),VLOOKUP($C280,#REF!,11,FALSE))))</f>
        <v>#N/A</v>
      </c>
      <c r="M280" s="209">
        <f>IF(Comparativo!$E$6="Tabela Não Desonerada",Encargos!$F$44,Encargos!$D$44)</f>
        <v>1.1122000000000001</v>
      </c>
      <c r="N280" s="320"/>
      <c r="O280" s="166" t="s">
        <v>101</v>
      </c>
      <c r="P280" s="321"/>
      <c r="Q280" s="166" t="s">
        <v>101</v>
      </c>
      <c r="R280" s="321"/>
      <c r="S280" s="322"/>
      <c r="T280" s="322"/>
    </row>
    <row r="281" spans="1:20">
      <c r="A281" s="207">
        <f>'Identificação-TCE'!$A$13</f>
        <v>1</v>
      </c>
      <c r="B281" s="168" t="e">
        <f>IF(AND(G281&lt;&gt;"",H281&gt;0,I281&lt;&gt;"",J281&lt;&gt;0,K281&lt;&gt;0),COUNT($B$11:B280)+1,"")</f>
        <v>#N/A</v>
      </c>
      <c r="C281" s="207">
        <f>IF('Orçamento Base'!$M280=0,0,'Orçamento Base'!$D280)</f>
        <v>0</v>
      </c>
      <c r="D281" s="212" t="e">
        <f>IF('Orçamento Base'!$F280=Aux.!$G$11,"CONTRATACAO_PUBLICA",IF(VLOOKUP($C281,'Orçamento Base'!$D$11:$G$2116,3,FALSE)="INDEXADO",VLOOKUP(VLOOKUP($C280,'Orçamento Base'!$D$11:$G$2116,2,FALSE),'Index N_DESON.'!$A$9:$B$604,2),VLOOKUP($C281,'Orçamento Base'!$D$11:$G$2116,3,FALSE)))</f>
        <v>#N/A</v>
      </c>
      <c r="E281" s="208" t="e">
        <f>VLOOKUP($C281,'Orçamento Base'!$D$11:$S$1673,2,FALSE)</f>
        <v>#N/A</v>
      </c>
      <c r="F281" s="211">
        <f>Dados!$C$7</f>
        <v>44652</v>
      </c>
      <c r="G281" s="226" t="e">
        <f>VLOOKUP($C281,'Orçamento Base'!$D$11:$S$1673,4,FALSE)</f>
        <v>#N/A</v>
      </c>
      <c r="H281" s="377">
        <f>IFERROR(VLOOKUP($C281,'Orçamento Base'!$D$11:$S$1673,6,FALSE),0)</f>
        <v>0</v>
      </c>
      <c r="I281" s="208" t="e">
        <f>VLOOKUP($C281,'Orçamento Base'!$D$11:$S$1673,5,FALSE)</f>
        <v>#N/A</v>
      </c>
      <c r="J281" s="167" t="e">
        <f>IF(Comparativo!$E$6="Tabela Não Desonerada",VLOOKUP($C281,'Orçamento Base'!$D$11:$S$1673,12,FALSE),VLOOKUP($C281,#REF!,12,FALSE))</f>
        <v>#N/A</v>
      </c>
      <c r="K281" s="167">
        <f>IFERROR(IF(Comparativo!$E$6="Tabela Não Desonerada",VLOOKUP($C281,'Orçamento Base'!$D$11:$S$1673,16,FALSE),VLOOKUP($C281,#REF!,16,FALSE)),0)</f>
        <v>0</v>
      </c>
      <c r="L281" s="575" t="e">
        <f>IF(AND($D281="COMPOSICAO_PROPRIA",'Orçamento Base'!$N281="-"),"14,18%",IF(AND($D281="MERCADO",'Orçamento Base'!$N281="-"),"15,38%",IF(Comparativo!$E$6="Tabela Não Desonerada",VLOOKUP($C281,'Orçamento Base'!$D$11:$S$1673,11,FALSE),VLOOKUP($C281,#REF!,11,FALSE))))</f>
        <v>#N/A</v>
      </c>
      <c r="M281" s="209">
        <f>IF(Comparativo!$E$6="Tabela Não Desonerada",Encargos!$F$44,Encargos!$D$44)</f>
        <v>1.1122000000000001</v>
      </c>
      <c r="N281" s="320"/>
      <c r="O281" s="166" t="s">
        <v>101</v>
      </c>
      <c r="P281" s="321"/>
      <c r="Q281" s="166" t="s">
        <v>101</v>
      </c>
      <c r="R281" s="321"/>
      <c r="S281" s="322"/>
      <c r="T281" s="322"/>
    </row>
    <row r="282" spans="1:20">
      <c r="A282" s="207">
        <f>'Identificação-TCE'!$A$13</f>
        <v>1</v>
      </c>
      <c r="B282" s="168" t="e">
        <f>IF(AND(G282&lt;&gt;"",H282&gt;0,I282&lt;&gt;"",J282&lt;&gt;0,K282&lt;&gt;0),COUNT($B$11:B281)+1,"")</f>
        <v>#N/A</v>
      </c>
      <c r="C282" s="207">
        <f>IF('Orçamento Base'!$M281=0,0,'Orçamento Base'!$D281)</f>
        <v>0</v>
      </c>
      <c r="D282" s="212" t="e">
        <f>IF('Orçamento Base'!$F281=Aux.!$G$11,"CONTRATACAO_PUBLICA",IF(VLOOKUP($C282,'Orçamento Base'!$D$11:$G$2116,3,FALSE)="INDEXADO",VLOOKUP(VLOOKUP($C281,'Orçamento Base'!$D$11:$G$2116,2,FALSE),'Index N_DESON.'!$A$9:$B$604,2),VLOOKUP($C282,'Orçamento Base'!$D$11:$G$2116,3,FALSE)))</f>
        <v>#N/A</v>
      </c>
      <c r="E282" s="208" t="e">
        <f>VLOOKUP($C282,'Orçamento Base'!$D$11:$S$1673,2,FALSE)</f>
        <v>#N/A</v>
      </c>
      <c r="F282" s="211">
        <f>Dados!$C$7</f>
        <v>44652</v>
      </c>
      <c r="G282" s="226" t="e">
        <f>VLOOKUP($C282,'Orçamento Base'!$D$11:$S$1673,4,FALSE)</f>
        <v>#N/A</v>
      </c>
      <c r="H282" s="377">
        <f>IFERROR(VLOOKUP($C282,'Orçamento Base'!$D$11:$S$1673,6,FALSE),0)</f>
        <v>0</v>
      </c>
      <c r="I282" s="208" t="e">
        <f>VLOOKUP($C282,'Orçamento Base'!$D$11:$S$1673,5,FALSE)</f>
        <v>#N/A</v>
      </c>
      <c r="J282" s="167" t="e">
        <f>IF(Comparativo!$E$6="Tabela Não Desonerada",VLOOKUP($C282,'Orçamento Base'!$D$11:$S$1673,12,FALSE),VLOOKUP($C282,#REF!,12,FALSE))</f>
        <v>#N/A</v>
      </c>
      <c r="K282" s="167">
        <f>IFERROR(IF(Comparativo!$E$6="Tabela Não Desonerada",VLOOKUP($C282,'Orçamento Base'!$D$11:$S$1673,16,FALSE),VLOOKUP($C282,#REF!,16,FALSE)),0)</f>
        <v>0</v>
      </c>
      <c r="L282" s="575" t="e">
        <f>IF(AND($D282="COMPOSICAO_PROPRIA",'Orçamento Base'!$N282="-"),"14,18%",IF(AND($D282="MERCADO",'Orçamento Base'!$N282="-"),"15,38%",IF(Comparativo!$E$6="Tabela Não Desonerada",VLOOKUP($C282,'Orçamento Base'!$D$11:$S$1673,11,FALSE),VLOOKUP($C282,#REF!,11,FALSE))))</f>
        <v>#N/A</v>
      </c>
      <c r="M282" s="209">
        <f>IF(Comparativo!$E$6="Tabela Não Desonerada",Encargos!$F$44,Encargos!$D$44)</f>
        <v>1.1122000000000001</v>
      </c>
      <c r="N282" s="320"/>
      <c r="O282" s="166" t="s">
        <v>101</v>
      </c>
      <c r="P282" s="321"/>
      <c r="Q282" s="166" t="s">
        <v>101</v>
      </c>
      <c r="R282" s="321"/>
      <c r="S282" s="322"/>
      <c r="T282" s="322"/>
    </row>
    <row r="283" spans="1:20">
      <c r="A283" s="207">
        <f>'Identificação-TCE'!$A$13</f>
        <v>1</v>
      </c>
      <c r="B283" s="168" t="e">
        <f>IF(AND(G283&lt;&gt;"",H283&gt;0,I283&lt;&gt;"",J283&lt;&gt;0,K283&lt;&gt;0),COUNT($B$11:B282)+1,"")</f>
        <v>#N/A</v>
      </c>
      <c r="C283" s="207">
        <f>IF('Orçamento Base'!$M282=0,0,'Orçamento Base'!$D282)</f>
        <v>0</v>
      </c>
      <c r="D283" s="212" t="e">
        <f>IF('Orçamento Base'!$F282=Aux.!$G$11,"CONTRATACAO_PUBLICA",IF(VLOOKUP($C283,'Orçamento Base'!$D$11:$G$2116,3,FALSE)="INDEXADO",VLOOKUP(VLOOKUP($C282,'Orçamento Base'!$D$11:$G$2116,2,FALSE),'Index N_DESON.'!$A$9:$B$604,2),VLOOKUP($C283,'Orçamento Base'!$D$11:$G$2116,3,FALSE)))</f>
        <v>#N/A</v>
      </c>
      <c r="E283" s="208" t="e">
        <f>VLOOKUP($C283,'Orçamento Base'!$D$11:$S$1673,2,FALSE)</f>
        <v>#N/A</v>
      </c>
      <c r="F283" s="211">
        <f>Dados!$C$7</f>
        <v>44652</v>
      </c>
      <c r="G283" s="226" t="e">
        <f>VLOOKUP($C283,'Orçamento Base'!$D$11:$S$1673,4,FALSE)</f>
        <v>#N/A</v>
      </c>
      <c r="H283" s="377">
        <f>IFERROR(VLOOKUP($C283,'Orçamento Base'!$D$11:$S$1673,6,FALSE),0)</f>
        <v>0</v>
      </c>
      <c r="I283" s="208" t="e">
        <f>VLOOKUP($C283,'Orçamento Base'!$D$11:$S$1673,5,FALSE)</f>
        <v>#N/A</v>
      </c>
      <c r="J283" s="167" t="e">
        <f>IF(Comparativo!$E$6="Tabela Não Desonerada",VLOOKUP($C283,'Orçamento Base'!$D$11:$S$1673,12,FALSE),VLOOKUP($C283,#REF!,12,FALSE))</f>
        <v>#N/A</v>
      </c>
      <c r="K283" s="167">
        <f>IFERROR(IF(Comparativo!$E$6="Tabela Não Desonerada",VLOOKUP($C283,'Orçamento Base'!$D$11:$S$1673,16,FALSE),VLOOKUP($C283,#REF!,16,FALSE)),0)</f>
        <v>0</v>
      </c>
      <c r="L283" s="575" t="e">
        <f>IF(AND($D283="COMPOSICAO_PROPRIA",'Orçamento Base'!$N283="-"),"14,18%",IF(AND($D283="MERCADO",'Orçamento Base'!$N283="-"),"15,38%",IF(Comparativo!$E$6="Tabela Não Desonerada",VLOOKUP($C283,'Orçamento Base'!$D$11:$S$1673,11,FALSE),VLOOKUP($C283,#REF!,11,FALSE))))</f>
        <v>#N/A</v>
      </c>
      <c r="M283" s="209">
        <f>IF(Comparativo!$E$6="Tabela Não Desonerada",Encargos!$F$44,Encargos!$D$44)</f>
        <v>1.1122000000000001</v>
      </c>
      <c r="N283" s="320"/>
      <c r="O283" s="166" t="s">
        <v>101</v>
      </c>
      <c r="P283" s="321"/>
      <c r="Q283" s="166" t="s">
        <v>101</v>
      </c>
      <c r="R283" s="321"/>
      <c r="S283" s="322"/>
      <c r="T283" s="322"/>
    </row>
    <row r="284" spans="1:20">
      <c r="A284" s="207">
        <f>'Identificação-TCE'!$A$13</f>
        <v>1</v>
      </c>
      <c r="B284" s="168" t="e">
        <f>IF(AND(G284&lt;&gt;"",H284&gt;0,I284&lt;&gt;"",J284&lt;&gt;0,K284&lt;&gt;0),COUNT($B$11:B283)+1,"")</f>
        <v>#N/A</v>
      </c>
      <c r="C284" s="207">
        <f>IF('Orçamento Base'!$M283=0,0,'Orçamento Base'!$D283)</f>
        <v>0</v>
      </c>
      <c r="D284" s="212" t="e">
        <f>IF('Orçamento Base'!$F283=Aux.!$G$11,"CONTRATACAO_PUBLICA",IF(VLOOKUP($C284,'Orçamento Base'!$D$11:$G$2116,3,FALSE)="INDEXADO",VLOOKUP(VLOOKUP($C283,'Orçamento Base'!$D$11:$G$2116,2,FALSE),'Index N_DESON.'!$A$9:$B$604,2),VLOOKUP($C284,'Orçamento Base'!$D$11:$G$2116,3,FALSE)))</f>
        <v>#N/A</v>
      </c>
      <c r="E284" s="208" t="e">
        <f>VLOOKUP($C284,'Orçamento Base'!$D$11:$S$1673,2,FALSE)</f>
        <v>#N/A</v>
      </c>
      <c r="F284" s="211">
        <f>Dados!$C$7</f>
        <v>44652</v>
      </c>
      <c r="G284" s="226" t="e">
        <f>VLOOKUP($C284,'Orçamento Base'!$D$11:$S$1673,4,FALSE)</f>
        <v>#N/A</v>
      </c>
      <c r="H284" s="377">
        <f>IFERROR(VLOOKUP($C284,'Orçamento Base'!$D$11:$S$1673,6,FALSE),0)</f>
        <v>0</v>
      </c>
      <c r="I284" s="208" t="e">
        <f>VLOOKUP($C284,'Orçamento Base'!$D$11:$S$1673,5,FALSE)</f>
        <v>#N/A</v>
      </c>
      <c r="J284" s="167" t="e">
        <f>IF(Comparativo!$E$6="Tabela Não Desonerada",VLOOKUP($C284,'Orçamento Base'!$D$11:$S$1673,12,FALSE),VLOOKUP($C284,#REF!,12,FALSE))</f>
        <v>#N/A</v>
      </c>
      <c r="K284" s="167">
        <f>IFERROR(IF(Comparativo!$E$6="Tabela Não Desonerada",VLOOKUP($C284,'Orçamento Base'!$D$11:$S$1673,16,FALSE),VLOOKUP($C284,#REF!,16,FALSE)),0)</f>
        <v>0</v>
      </c>
      <c r="L284" s="575" t="e">
        <f>IF(AND($D284="COMPOSICAO_PROPRIA",'Orçamento Base'!$N284="-"),"14,18%",IF(AND($D284="MERCADO",'Orçamento Base'!$N284="-"),"15,38%",IF(Comparativo!$E$6="Tabela Não Desonerada",VLOOKUP($C284,'Orçamento Base'!$D$11:$S$1673,11,FALSE),VLOOKUP($C284,#REF!,11,FALSE))))</f>
        <v>#N/A</v>
      </c>
      <c r="M284" s="209">
        <f>IF(Comparativo!$E$6="Tabela Não Desonerada",Encargos!$F$44,Encargos!$D$44)</f>
        <v>1.1122000000000001</v>
      </c>
      <c r="N284" s="320"/>
      <c r="O284" s="166" t="s">
        <v>101</v>
      </c>
      <c r="P284" s="321"/>
      <c r="Q284" s="166" t="s">
        <v>101</v>
      </c>
      <c r="R284" s="321"/>
      <c r="S284" s="322"/>
      <c r="T284" s="322"/>
    </row>
    <row r="285" spans="1:20">
      <c r="A285" s="207">
        <f>'Identificação-TCE'!$A$13</f>
        <v>1</v>
      </c>
      <c r="B285" s="168" t="e">
        <f>IF(AND(G285&lt;&gt;"",H285&gt;0,I285&lt;&gt;"",J285&lt;&gt;0,K285&lt;&gt;0),COUNT($B$11:B284)+1,"")</f>
        <v>#N/A</v>
      </c>
      <c r="C285" s="207">
        <f>IF('Orçamento Base'!$M284=0,0,'Orçamento Base'!$D284)</f>
        <v>0</v>
      </c>
      <c r="D285" s="212" t="e">
        <f>IF('Orçamento Base'!$F284=Aux.!$G$11,"CONTRATACAO_PUBLICA",IF(VLOOKUP($C285,'Orçamento Base'!$D$11:$G$2116,3,FALSE)="INDEXADO",VLOOKUP(VLOOKUP($C284,'Orçamento Base'!$D$11:$G$2116,2,FALSE),'Index N_DESON.'!$A$9:$B$604,2),VLOOKUP($C285,'Orçamento Base'!$D$11:$G$2116,3,FALSE)))</f>
        <v>#N/A</v>
      </c>
      <c r="E285" s="208" t="e">
        <f>VLOOKUP($C285,'Orçamento Base'!$D$11:$S$1673,2,FALSE)</f>
        <v>#N/A</v>
      </c>
      <c r="F285" s="211">
        <f>Dados!$C$7</f>
        <v>44652</v>
      </c>
      <c r="G285" s="226" t="e">
        <f>VLOOKUP($C285,'Orçamento Base'!$D$11:$S$1673,4,FALSE)</f>
        <v>#N/A</v>
      </c>
      <c r="H285" s="377">
        <f>IFERROR(VLOOKUP($C285,'Orçamento Base'!$D$11:$S$1673,6,FALSE),0)</f>
        <v>0</v>
      </c>
      <c r="I285" s="208" t="e">
        <f>VLOOKUP($C285,'Orçamento Base'!$D$11:$S$1673,5,FALSE)</f>
        <v>#N/A</v>
      </c>
      <c r="J285" s="167" t="e">
        <f>IF(Comparativo!$E$6="Tabela Não Desonerada",VLOOKUP($C285,'Orçamento Base'!$D$11:$S$1673,12,FALSE),VLOOKUP($C285,#REF!,12,FALSE))</f>
        <v>#N/A</v>
      </c>
      <c r="K285" s="167">
        <f>IFERROR(IF(Comparativo!$E$6="Tabela Não Desonerada",VLOOKUP($C285,'Orçamento Base'!$D$11:$S$1673,16,FALSE),VLOOKUP($C285,#REF!,16,FALSE)),0)</f>
        <v>0</v>
      </c>
      <c r="L285" s="575" t="e">
        <f>IF(AND($D285="COMPOSICAO_PROPRIA",'Orçamento Base'!$N285="-"),"14,18%",IF(AND($D285="MERCADO",'Orçamento Base'!$N285="-"),"15,38%",IF(Comparativo!$E$6="Tabela Não Desonerada",VLOOKUP($C285,'Orçamento Base'!$D$11:$S$1673,11,FALSE),VLOOKUP($C285,#REF!,11,FALSE))))</f>
        <v>#N/A</v>
      </c>
      <c r="M285" s="209">
        <f>IF(Comparativo!$E$6="Tabela Não Desonerada",Encargos!$F$44,Encargos!$D$44)</f>
        <v>1.1122000000000001</v>
      </c>
      <c r="N285" s="320"/>
      <c r="O285" s="166" t="s">
        <v>101</v>
      </c>
      <c r="P285" s="321"/>
      <c r="Q285" s="166" t="s">
        <v>101</v>
      </c>
      <c r="R285" s="321"/>
      <c r="S285" s="322"/>
      <c r="T285" s="322"/>
    </row>
    <row r="286" spans="1:20">
      <c r="A286" s="207">
        <f>'Identificação-TCE'!$A$13</f>
        <v>1</v>
      </c>
      <c r="B286" s="168" t="e">
        <f>IF(AND(G286&lt;&gt;"",H286&gt;0,I286&lt;&gt;"",J286&lt;&gt;0,K286&lt;&gt;0),COUNT($B$11:B285)+1,"")</f>
        <v>#N/A</v>
      </c>
      <c r="C286" s="207">
        <f>IF('Orçamento Base'!$M285=0,0,'Orçamento Base'!$D285)</f>
        <v>0</v>
      </c>
      <c r="D286" s="212" t="e">
        <f>IF('Orçamento Base'!$F285=Aux.!$G$11,"CONTRATACAO_PUBLICA",IF(VLOOKUP($C286,'Orçamento Base'!$D$11:$G$2116,3,FALSE)="INDEXADO",VLOOKUP(VLOOKUP($C285,'Orçamento Base'!$D$11:$G$2116,2,FALSE),'Index N_DESON.'!$A$9:$B$604,2),VLOOKUP($C286,'Orçamento Base'!$D$11:$G$2116,3,FALSE)))</f>
        <v>#N/A</v>
      </c>
      <c r="E286" s="208" t="e">
        <f>VLOOKUP($C286,'Orçamento Base'!$D$11:$S$1673,2,FALSE)</f>
        <v>#N/A</v>
      </c>
      <c r="F286" s="211">
        <f>Dados!$C$7</f>
        <v>44652</v>
      </c>
      <c r="G286" s="226" t="e">
        <f>VLOOKUP($C286,'Orçamento Base'!$D$11:$S$1673,4,FALSE)</f>
        <v>#N/A</v>
      </c>
      <c r="H286" s="377">
        <f>IFERROR(VLOOKUP($C286,'Orçamento Base'!$D$11:$S$1673,6,FALSE),0)</f>
        <v>0</v>
      </c>
      <c r="I286" s="208" t="e">
        <f>VLOOKUP($C286,'Orçamento Base'!$D$11:$S$1673,5,FALSE)</f>
        <v>#N/A</v>
      </c>
      <c r="J286" s="167" t="e">
        <f>IF(Comparativo!$E$6="Tabela Não Desonerada",VLOOKUP($C286,'Orçamento Base'!$D$11:$S$1673,12,FALSE),VLOOKUP($C286,#REF!,12,FALSE))</f>
        <v>#N/A</v>
      </c>
      <c r="K286" s="167">
        <f>IFERROR(IF(Comparativo!$E$6="Tabela Não Desonerada",VLOOKUP($C286,'Orçamento Base'!$D$11:$S$1673,16,FALSE),VLOOKUP($C286,#REF!,16,FALSE)),0)</f>
        <v>0</v>
      </c>
      <c r="L286" s="575" t="e">
        <f>IF(AND($D286="COMPOSICAO_PROPRIA",'Orçamento Base'!$N286="-"),"14,18%",IF(AND($D286="MERCADO",'Orçamento Base'!$N286="-"),"15,38%",IF(Comparativo!$E$6="Tabela Não Desonerada",VLOOKUP($C286,'Orçamento Base'!$D$11:$S$1673,11,FALSE),VLOOKUP($C286,#REF!,11,FALSE))))</f>
        <v>#N/A</v>
      </c>
      <c r="M286" s="209">
        <f>IF(Comparativo!$E$6="Tabela Não Desonerada",Encargos!$F$44,Encargos!$D$44)</f>
        <v>1.1122000000000001</v>
      </c>
      <c r="N286" s="320"/>
      <c r="O286" s="166" t="s">
        <v>101</v>
      </c>
      <c r="P286" s="321"/>
      <c r="Q286" s="166" t="s">
        <v>101</v>
      </c>
      <c r="R286" s="321"/>
      <c r="S286" s="322"/>
      <c r="T286" s="322"/>
    </row>
    <row r="287" spans="1:20">
      <c r="A287" s="207">
        <f>'Identificação-TCE'!$A$13</f>
        <v>1</v>
      </c>
      <c r="B287" s="168" t="e">
        <f>IF(AND(G287&lt;&gt;"",H287&gt;0,I287&lt;&gt;"",J287&lt;&gt;0,K287&lt;&gt;0),COUNT($B$11:B286)+1,"")</f>
        <v>#N/A</v>
      </c>
      <c r="C287" s="207">
        <f>IF('Orçamento Base'!$M286=0,0,'Orçamento Base'!$D286)</f>
        <v>0</v>
      </c>
      <c r="D287" s="212" t="e">
        <f>IF('Orçamento Base'!$F286=Aux.!$G$11,"CONTRATACAO_PUBLICA",IF(VLOOKUP($C287,'Orçamento Base'!$D$11:$G$2116,3,FALSE)="INDEXADO",VLOOKUP(VLOOKUP($C286,'Orçamento Base'!$D$11:$G$2116,2,FALSE),'Index N_DESON.'!$A$9:$B$604,2),VLOOKUP($C287,'Orçamento Base'!$D$11:$G$2116,3,FALSE)))</f>
        <v>#N/A</v>
      </c>
      <c r="E287" s="208" t="e">
        <f>VLOOKUP($C287,'Orçamento Base'!$D$11:$S$1673,2,FALSE)</f>
        <v>#N/A</v>
      </c>
      <c r="F287" s="211">
        <f>Dados!$C$7</f>
        <v>44652</v>
      </c>
      <c r="G287" s="226" t="e">
        <f>VLOOKUP($C287,'Orçamento Base'!$D$11:$S$1673,4,FALSE)</f>
        <v>#N/A</v>
      </c>
      <c r="H287" s="377">
        <f>IFERROR(VLOOKUP($C287,'Orçamento Base'!$D$11:$S$1673,6,FALSE),0)</f>
        <v>0</v>
      </c>
      <c r="I287" s="208" t="e">
        <f>VLOOKUP($C287,'Orçamento Base'!$D$11:$S$1673,5,FALSE)</f>
        <v>#N/A</v>
      </c>
      <c r="J287" s="167" t="e">
        <f>IF(Comparativo!$E$6="Tabela Não Desonerada",VLOOKUP($C287,'Orçamento Base'!$D$11:$S$1673,12,FALSE),VLOOKUP($C287,#REF!,12,FALSE))</f>
        <v>#N/A</v>
      </c>
      <c r="K287" s="167">
        <f>IFERROR(IF(Comparativo!$E$6="Tabela Não Desonerada",VLOOKUP($C287,'Orçamento Base'!$D$11:$S$1673,16,FALSE),VLOOKUP($C287,#REF!,16,FALSE)),0)</f>
        <v>0</v>
      </c>
      <c r="L287" s="575" t="e">
        <f>IF(AND($D287="COMPOSICAO_PROPRIA",'Orçamento Base'!$N287="-"),"14,18%",IF(AND($D287="MERCADO",'Orçamento Base'!$N287="-"),"15,38%",IF(Comparativo!$E$6="Tabela Não Desonerada",VLOOKUP($C287,'Orçamento Base'!$D$11:$S$1673,11,FALSE),VLOOKUP($C287,#REF!,11,FALSE))))</f>
        <v>#N/A</v>
      </c>
      <c r="M287" s="209">
        <f>IF(Comparativo!$E$6="Tabela Não Desonerada",Encargos!$F$44,Encargos!$D$44)</f>
        <v>1.1122000000000001</v>
      </c>
      <c r="N287" s="320"/>
      <c r="O287" s="166" t="s">
        <v>101</v>
      </c>
      <c r="P287" s="321"/>
      <c r="Q287" s="166" t="s">
        <v>101</v>
      </c>
      <c r="R287" s="321"/>
      <c r="S287" s="322"/>
      <c r="T287" s="322"/>
    </row>
    <row r="288" spans="1:20">
      <c r="A288" s="207">
        <f>'Identificação-TCE'!$A$13</f>
        <v>1</v>
      </c>
      <c r="B288" s="168" t="e">
        <f>IF(AND(G288&lt;&gt;"",H288&gt;0,I288&lt;&gt;"",J288&lt;&gt;0,K288&lt;&gt;0),COUNT($B$11:B287)+1,"")</f>
        <v>#N/A</v>
      </c>
      <c r="C288" s="207">
        <f>IF('Orçamento Base'!$M287=0,0,'Orçamento Base'!$D287)</f>
        <v>0</v>
      </c>
      <c r="D288" s="212" t="e">
        <f>IF('Orçamento Base'!$F287=Aux.!$G$11,"CONTRATACAO_PUBLICA",IF(VLOOKUP($C288,'Orçamento Base'!$D$11:$G$2116,3,FALSE)="INDEXADO",VLOOKUP(VLOOKUP($C287,'Orçamento Base'!$D$11:$G$2116,2,FALSE),'Index N_DESON.'!$A$9:$B$604,2),VLOOKUP($C288,'Orçamento Base'!$D$11:$G$2116,3,FALSE)))</f>
        <v>#N/A</v>
      </c>
      <c r="E288" s="208" t="e">
        <f>VLOOKUP($C288,'Orçamento Base'!$D$11:$S$1673,2,FALSE)</f>
        <v>#N/A</v>
      </c>
      <c r="F288" s="211">
        <f>Dados!$C$7</f>
        <v>44652</v>
      </c>
      <c r="G288" s="226" t="e">
        <f>VLOOKUP($C288,'Orçamento Base'!$D$11:$S$1673,4,FALSE)</f>
        <v>#N/A</v>
      </c>
      <c r="H288" s="377">
        <f>IFERROR(VLOOKUP($C288,'Orçamento Base'!$D$11:$S$1673,6,FALSE),0)</f>
        <v>0</v>
      </c>
      <c r="I288" s="208" t="e">
        <f>VLOOKUP($C288,'Orçamento Base'!$D$11:$S$1673,5,FALSE)</f>
        <v>#N/A</v>
      </c>
      <c r="J288" s="167" t="e">
        <f>IF(Comparativo!$E$6="Tabela Não Desonerada",VLOOKUP($C288,'Orçamento Base'!$D$11:$S$1673,12,FALSE),VLOOKUP($C288,#REF!,12,FALSE))</f>
        <v>#N/A</v>
      </c>
      <c r="K288" s="167">
        <f>IFERROR(IF(Comparativo!$E$6="Tabela Não Desonerada",VLOOKUP($C288,'Orçamento Base'!$D$11:$S$1673,16,FALSE),VLOOKUP($C288,#REF!,16,FALSE)),0)</f>
        <v>0</v>
      </c>
      <c r="L288" s="575" t="e">
        <f>IF(AND($D288="COMPOSICAO_PROPRIA",'Orçamento Base'!$N288="-"),"14,18%",IF(AND($D288="MERCADO",'Orçamento Base'!$N288="-"),"15,38%",IF(Comparativo!$E$6="Tabela Não Desonerada",VLOOKUP($C288,'Orçamento Base'!$D$11:$S$1673,11,FALSE),VLOOKUP($C288,#REF!,11,FALSE))))</f>
        <v>#N/A</v>
      </c>
      <c r="M288" s="209">
        <f>IF(Comparativo!$E$6="Tabela Não Desonerada",Encargos!$F$44,Encargos!$D$44)</f>
        <v>1.1122000000000001</v>
      </c>
      <c r="N288" s="320"/>
      <c r="O288" s="166" t="s">
        <v>101</v>
      </c>
      <c r="P288" s="321"/>
      <c r="Q288" s="166" t="s">
        <v>101</v>
      </c>
      <c r="R288" s="321"/>
      <c r="S288" s="322"/>
      <c r="T288" s="322"/>
    </row>
    <row r="289" spans="1:20">
      <c r="A289" s="207">
        <f>'Identificação-TCE'!$A$13</f>
        <v>1</v>
      </c>
      <c r="B289" s="168" t="e">
        <f>IF(AND(G289&lt;&gt;"",H289&gt;0,I289&lt;&gt;"",J289&lt;&gt;0,K289&lt;&gt;0),COUNT($B$11:B288)+1,"")</f>
        <v>#N/A</v>
      </c>
      <c r="C289" s="207">
        <f>IF('Orçamento Base'!$M288=0,0,'Orçamento Base'!$D288)</f>
        <v>0</v>
      </c>
      <c r="D289" s="212" t="e">
        <f>IF('Orçamento Base'!$F288=Aux.!$G$11,"CONTRATACAO_PUBLICA",IF(VLOOKUP($C289,'Orçamento Base'!$D$11:$G$2116,3,FALSE)="INDEXADO",VLOOKUP(VLOOKUP($C288,'Orçamento Base'!$D$11:$G$2116,2,FALSE),'Index N_DESON.'!$A$9:$B$604,2),VLOOKUP($C289,'Orçamento Base'!$D$11:$G$2116,3,FALSE)))</f>
        <v>#N/A</v>
      </c>
      <c r="E289" s="208" t="e">
        <f>VLOOKUP($C289,'Orçamento Base'!$D$11:$S$1673,2,FALSE)</f>
        <v>#N/A</v>
      </c>
      <c r="F289" s="211">
        <f>Dados!$C$7</f>
        <v>44652</v>
      </c>
      <c r="G289" s="226" t="e">
        <f>VLOOKUP($C289,'Orçamento Base'!$D$11:$S$1673,4,FALSE)</f>
        <v>#N/A</v>
      </c>
      <c r="H289" s="377">
        <f>IFERROR(VLOOKUP($C289,'Orçamento Base'!$D$11:$S$1673,6,FALSE),0)</f>
        <v>0</v>
      </c>
      <c r="I289" s="208" t="e">
        <f>VLOOKUP($C289,'Orçamento Base'!$D$11:$S$1673,5,FALSE)</f>
        <v>#N/A</v>
      </c>
      <c r="J289" s="167" t="e">
        <f>IF(Comparativo!$E$6="Tabela Não Desonerada",VLOOKUP($C289,'Orçamento Base'!$D$11:$S$1673,12,FALSE),VLOOKUP($C289,#REF!,12,FALSE))</f>
        <v>#N/A</v>
      </c>
      <c r="K289" s="167">
        <f>IFERROR(IF(Comparativo!$E$6="Tabela Não Desonerada",VLOOKUP($C289,'Orçamento Base'!$D$11:$S$1673,16,FALSE),VLOOKUP($C289,#REF!,16,FALSE)),0)</f>
        <v>0</v>
      </c>
      <c r="L289" s="575" t="e">
        <f>IF(AND($D289="COMPOSICAO_PROPRIA",'Orçamento Base'!$N289="-"),"14,18%",IF(AND($D289="MERCADO",'Orçamento Base'!$N289="-"),"15,38%",IF(Comparativo!$E$6="Tabela Não Desonerada",VLOOKUP($C289,'Orçamento Base'!$D$11:$S$1673,11,FALSE),VLOOKUP($C289,#REF!,11,FALSE))))</f>
        <v>#N/A</v>
      </c>
      <c r="M289" s="209">
        <f>IF(Comparativo!$E$6="Tabela Não Desonerada",Encargos!$F$44,Encargos!$D$44)</f>
        <v>1.1122000000000001</v>
      </c>
      <c r="N289" s="320"/>
      <c r="O289" s="166" t="s">
        <v>101</v>
      </c>
      <c r="P289" s="321"/>
      <c r="Q289" s="166" t="s">
        <v>101</v>
      </c>
      <c r="R289" s="321"/>
      <c r="S289" s="322"/>
      <c r="T289" s="322"/>
    </row>
    <row r="290" spans="1:20">
      <c r="A290" s="207">
        <f>'Identificação-TCE'!$A$13</f>
        <v>1</v>
      </c>
      <c r="B290" s="168" t="e">
        <f>IF(AND(G290&lt;&gt;"",H290&gt;0,I290&lt;&gt;"",J290&lt;&gt;0,K290&lt;&gt;0),COUNT($B$11:B289)+1,"")</f>
        <v>#N/A</v>
      </c>
      <c r="C290" s="207">
        <f>IF('Orçamento Base'!$M289=0,0,'Orçamento Base'!$D289)</f>
        <v>0</v>
      </c>
      <c r="D290" s="212" t="e">
        <f>IF('Orçamento Base'!$F289=Aux.!$G$11,"CONTRATACAO_PUBLICA",IF(VLOOKUP($C290,'Orçamento Base'!$D$11:$G$2116,3,FALSE)="INDEXADO",VLOOKUP(VLOOKUP($C289,'Orçamento Base'!$D$11:$G$2116,2,FALSE),'Index N_DESON.'!$A$9:$B$604,2),VLOOKUP($C290,'Orçamento Base'!$D$11:$G$2116,3,FALSE)))</f>
        <v>#N/A</v>
      </c>
      <c r="E290" s="208" t="e">
        <f>VLOOKUP($C290,'Orçamento Base'!$D$11:$S$1673,2,FALSE)</f>
        <v>#N/A</v>
      </c>
      <c r="F290" s="211">
        <f>Dados!$C$7</f>
        <v>44652</v>
      </c>
      <c r="G290" s="226" t="e">
        <f>VLOOKUP($C290,'Orçamento Base'!$D$11:$S$1673,4,FALSE)</f>
        <v>#N/A</v>
      </c>
      <c r="H290" s="377">
        <f>IFERROR(VLOOKUP($C290,'Orçamento Base'!$D$11:$S$1673,6,FALSE),0)</f>
        <v>0</v>
      </c>
      <c r="I290" s="208" t="e">
        <f>VLOOKUP($C290,'Orçamento Base'!$D$11:$S$1673,5,FALSE)</f>
        <v>#N/A</v>
      </c>
      <c r="J290" s="167" t="e">
        <f>IF(Comparativo!$E$6="Tabela Não Desonerada",VLOOKUP($C290,'Orçamento Base'!$D$11:$S$1673,12,FALSE),VLOOKUP($C290,#REF!,12,FALSE))</f>
        <v>#N/A</v>
      </c>
      <c r="K290" s="167">
        <f>IFERROR(IF(Comparativo!$E$6="Tabela Não Desonerada",VLOOKUP($C290,'Orçamento Base'!$D$11:$S$1673,16,FALSE),VLOOKUP($C290,#REF!,16,FALSE)),0)</f>
        <v>0</v>
      </c>
      <c r="L290" s="575" t="e">
        <f>IF(AND($D290="COMPOSICAO_PROPRIA",'Orçamento Base'!$N290="-"),"14,18%",IF(AND($D290="MERCADO",'Orçamento Base'!$N290="-"),"15,38%",IF(Comparativo!$E$6="Tabela Não Desonerada",VLOOKUP($C290,'Orçamento Base'!$D$11:$S$1673,11,FALSE),VLOOKUP($C290,#REF!,11,FALSE))))</f>
        <v>#N/A</v>
      </c>
      <c r="M290" s="209">
        <f>IF(Comparativo!$E$6="Tabela Não Desonerada",Encargos!$F$44,Encargos!$D$44)</f>
        <v>1.1122000000000001</v>
      </c>
      <c r="N290" s="320"/>
      <c r="O290" s="166" t="s">
        <v>101</v>
      </c>
      <c r="P290" s="321"/>
      <c r="Q290" s="166" t="s">
        <v>101</v>
      </c>
      <c r="R290" s="321"/>
      <c r="S290" s="322"/>
      <c r="T290" s="322"/>
    </row>
    <row r="291" spans="1:20">
      <c r="A291" s="207">
        <f>'Identificação-TCE'!$A$13</f>
        <v>1</v>
      </c>
      <c r="B291" s="168" t="e">
        <f>IF(AND(G291&lt;&gt;"",H291&gt;0,I291&lt;&gt;"",J291&lt;&gt;0,K291&lt;&gt;0),COUNT($B$11:B290)+1,"")</f>
        <v>#N/A</v>
      </c>
      <c r="C291" s="207">
        <f>IF('Orçamento Base'!$M290=0,0,'Orçamento Base'!$D290)</f>
        <v>0</v>
      </c>
      <c r="D291" s="212" t="e">
        <f>IF('Orçamento Base'!$F290=Aux.!$G$11,"CONTRATACAO_PUBLICA",IF(VLOOKUP($C291,'Orçamento Base'!$D$11:$G$2116,3,FALSE)="INDEXADO",VLOOKUP(VLOOKUP($C290,'Orçamento Base'!$D$11:$G$2116,2,FALSE),'Index N_DESON.'!$A$9:$B$604,2),VLOOKUP($C291,'Orçamento Base'!$D$11:$G$2116,3,FALSE)))</f>
        <v>#N/A</v>
      </c>
      <c r="E291" s="208" t="e">
        <f>VLOOKUP($C291,'Orçamento Base'!$D$11:$S$1673,2,FALSE)</f>
        <v>#N/A</v>
      </c>
      <c r="F291" s="211">
        <f>Dados!$C$7</f>
        <v>44652</v>
      </c>
      <c r="G291" s="226" t="e">
        <f>VLOOKUP($C291,'Orçamento Base'!$D$11:$S$1673,4,FALSE)</f>
        <v>#N/A</v>
      </c>
      <c r="H291" s="377">
        <f>IFERROR(VLOOKUP($C291,'Orçamento Base'!$D$11:$S$1673,6,FALSE),0)</f>
        <v>0</v>
      </c>
      <c r="I291" s="208" t="e">
        <f>VLOOKUP($C291,'Orçamento Base'!$D$11:$S$1673,5,FALSE)</f>
        <v>#N/A</v>
      </c>
      <c r="J291" s="167" t="e">
        <f>IF(Comparativo!$E$6="Tabela Não Desonerada",VLOOKUP($C291,'Orçamento Base'!$D$11:$S$1673,12,FALSE),VLOOKUP($C291,#REF!,12,FALSE))</f>
        <v>#N/A</v>
      </c>
      <c r="K291" s="167">
        <f>IFERROR(IF(Comparativo!$E$6="Tabela Não Desonerada",VLOOKUP($C291,'Orçamento Base'!$D$11:$S$1673,16,FALSE),VLOOKUP($C291,#REF!,16,FALSE)),0)</f>
        <v>0</v>
      </c>
      <c r="L291" s="575" t="e">
        <f>IF(AND($D291="COMPOSICAO_PROPRIA",'Orçamento Base'!$N291="-"),"14,18%",IF(AND($D291="MERCADO",'Orçamento Base'!$N291="-"),"15,38%",IF(Comparativo!$E$6="Tabela Não Desonerada",VLOOKUP($C291,'Orçamento Base'!$D$11:$S$1673,11,FALSE),VLOOKUP($C291,#REF!,11,FALSE))))</f>
        <v>#N/A</v>
      </c>
      <c r="M291" s="209">
        <f>IF(Comparativo!$E$6="Tabela Não Desonerada",Encargos!$F$44,Encargos!$D$44)</f>
        <v>1.1122000000000001</v>
      </c>
      <c r="N291" s="320"/>
      <c r="O291" s="166" t="s">
        <v>101</v>
      </c>
      <c r="P291" s="321"/>
      <c r="Q291" s="166" t="s">
        <v>101</v>
      </c>
      <c r="R291" s="321"/>
      <c r="S291" s="322"/>
      <c r="T291" s="322"/>
    </row>
    <row r="292" spans="1:20">
      <c r="A292" s="207">
        <f>'Identificação-TCE'!$A$13</f>
        <v>1</v>
      </c>
      <c r="B292" s="168" t="e">
        <f>IF(AND(G292&lt;&gt;"",H292&gt;0,I292&lt;&gt;"",J292&lt;&gt;0,K292&lt;&gt;0),COUNT($B$11:B291)+1,"")</f>
        <v>#N/A</v>
      </c>
      <c r="C292" s="207">
        <f>IF('Orçamento Base'!$M291=0,0,'Orçamento Base'!$D291)</f>
        <v>0</v>
      </c>
      <c r="D292" s="212" t="e">
        <f>IF('Orçamento Base'!$F291=Aux.!$G$11,"CONTRATACAO_PUBLICA",IF(VLOOKUP($C292,'Orçamento Base'!$D$11:$G$2116,3,FALSE)="INDEXADO",VLOOKUP(VLOOKUP($C291,'Orçamento Base'!$D$11:$G$2116,2,FALSE),'Index N_DESON.'!$A$9:$B$604,2),VLOOKUP($C292,'Orçamento Base'!$D$11:$G$2116,3,FALSE)))</f>
        <v>#N/A</v>
      </c>
      <c r="E292" s="208" t="e">
        <f>VLOOKUP($C292,'Orçamento Base'!$D$11:$S$1673,2,FALSE)</f>
        <v>#N/A</v>
      </c>
      <c r="F292" s="211">
        <f>Dados!$C$7</f>
        <v>44652</v>
      </c>
      <c r="G292" s="226" t="e">
        <f>VLOOKUP($C292,'Orçamento Base'!$D$11:$S$1673,4,FALSE)</f>
        <v>#N/A</v>
      </c>
      <c r="H292" s="377">
        <f>IFERROR(VLOOKUP($C292,'Orçamento Base'!$D$11:$S$1673,6,FALSE),0)</f>
        <v>0</v>
      </c>
      <c r="I292" s="208" t="e">
        <f>VLOOKUP($C292,'Orçamento Base'!$D$11:$S$1673,5,FALSE)</f>
        <v>#N/A</v>
      </c>
      <c r="J292" s="167" t="e">
        <f>IF(Comparativo!$E$6="Tabela Não Desonerada",VLOOKUP($C292,'Orçamento Base'!$D$11:$S$1673,12,FALSE),VLOOKUP($C292,#REF!,12,FALSE))</f>
        <v>#N/A</v>
      </c>
      <c r="K292" s="167">
        <f>IFERROR(IF(Comparativo!$E$6="Tabela Não Desonerada",VLOOKUP($C292,'Orçamento Base'!$D$11:$S$1673,16,FALSE),VLOOKUP($C292,#REF!,16,FALSE)),0)</f>
        <v>0</v>
      </c>
      <c r="L292" s="575" t="e">
        <f>IF(AND($D292="COMPOSICAO_PROPRIA",'Orçamento Base'!$N292="-"),"14,18%",IF(AND($D292="MERCADO",'Orçamento Base'!$N292="-"),"15,38%",IF(Comparativo!$E$6="Tabela Não Desonerada",VLOOKUP($C292,'Orçamento Base'!$D$11:$S$1673,11,FALSE),VLOOKUP($C292,#REF!,11,FALSE))))</f>
        <v>#N/A</v>
      </c>
      <c r="M292" s="209">
        <f>IF(Comparativo!$E$6="Tabela Não Desonerada",Encargos!$F$44,Encargos!$D$44)</f>
        <v>1.1122000000000001</v>
      </c>
      <c r="N292" s="320"/>
      <c r="O292" s="166" t="s">
        <v>101</v>
      </c>
      <c r="P292" s="321"/>
      <c r="Q292" s="166" t="s">
        <v>101</v>
      </c>
      <c r="R292" s="321"/>
      <c r="S292" s="322"/>
      <c r="T292" s="322"/>
    </row>
    <row r="293" spans="1:20">
      <c r="A293" s="207">
        <f>'Identificação-TCE'!$A$13</f>
        <v>1</v>
      </c>
      <c r="B293" s="168" t="e">
        <f>IF(AND(G293&lt;&gt;"",H293&gt;0,I293&lt;&gt;"",J293&lt;&gt;0,K293&lt;&gt;0),COUNT($B$11:B292)+1,"")</f>
        <v>#N/A</v>
      </c>
      <c r="C293" s="207">
        <f>IF('Orçamento Base'!$M292=0,0,'Orçamento Base'!$D292)</f>
        <v>0</v>
      </c>
      <c r="D293" s="212" t="e">
        <f>IF('Orçamento Base'!$F292=Aux.!$G$11,"CONTRATACAO_PUBLICA",IF(VLOOKUP($C293,'Orçamento Base'!$D$11:$G$2116,3,FALSE)="INDEXADO",VLOOKUP(VLOOKUP($C292,'Orçamento Base'!$D$11:$G$2116,2,FALSE),'Index N_DESON.'!$A$9:$B$604,2),VLOOKUP($C293,'Orçamento Base'!$D$11:$G$2116,3,FALSE)))</f>
        <v>#N/A</v>
      </c>
      <c r="E293" s="208" t="e">
        <f>VLOOKUP($C293,'Orçamento Base'!$D$11:$S$1673,2,FALSE)</f>
        <v>#N/A</v>
      </c>
      <c r="F293" s="211">
        <f>Dados!$C$7</f>
        <v>44652</v>
      </c>
      <c r="G293" s="226" t="e">
        <f>VLOOKUP($C293,'Orçamento Base'!$D$11:$S$1673,4,FALSE)</f>
        <v>#N/A</v>
      </c>
      <c r="H293" s="377">
        <f>IFERROR(VLOOKUP($C293,'Orçamento Base'!$D$11:$S$1673,6,FALSE),0)</f>
        <v>0</v>
      </c>
      <c r="I293" s="208" t="e">
        <f>VLOOKUP($C293,'Orçamento Base'!$D$11:$S$1673,5,FALSE)</f>
        <v>#N/A</v>
      </c>
      <c r="J293" s="167" t="e">
        <f>IF(Comparativo!$E$6="Tabela Não Desonerada",VLOOKUP($C293,'Orçamento Base'!$D$11:$S$1673,12,FALSE),VLOOKUP($C293,#REF!,12,FALSE))</f>
        <v>#N/A</v>
      </c>
      <c r="K293" s="167">
        <f>IFERROR(IF(Comparativo!$E$6="Tabela Não Desonerada",VLOOKUP($C293,'Orçamento Base'!$D$11:$S$1673,16,FALSE),VLOOKUP($C293,#REF!,16,FALSE)),0)</f>
        <v>0</v>
      </c>
      <c r="L293" s="575" t="e">
        <f>IF(AND($D293="COMPOSICAO_PROPRIA",'Orçamento Base'!$N293="-"),"14,18%",IF(AND($D293="MERCADO",'Orçamento Base'!$N293="-"),"15,38%",IF(Comparativo!$E$6="Tabela Não Desonerada",VLOOKUP($C293,'Orçamento Base'!$D$11:$S$1673,11,FALSE),VLOOKUP($C293,#REF!,11,FALSE))))</f>
        <v>#N/A</v>
      </c>
      <c r="M293" s="209">
        <f>IF(Comparativo!$E$6="Tabela Não Desonerada",Encargos!$F$44,Encargos!$D$44)</f>
        <v>1.1122000000000001</v>
      </c>
      <c r="N293" s="320"/>
      <c r="O293" s="166" t="s">
        <v>101</v>
      </c>
      <c r="P293" s="321"/>
      <c r="Q293" s="166" t="s">
        <v>101</v>
      </c>
      <c r="R293" s="321"/>
      <c r="S293" s="322"/>
      <c r="T293" s="322"/>
    </row>
    <row r="294" spans="1:20">
      <c r="A294" s="207">
        <f>'Identificação-TCE'!$A$13</f>
        <v>1</v>
      </c>
      <c r="B294" s="168" t="e">
        <f>IF(AND(G294&lt;&gt;"",H294&gt;0,I294&lt;&gt;"",J294&lt;&gt;0,K294&lt;&gt;0),COUNT($B$11:B293)+1,"")</f>
        <v>#N/A</v>
      </c>
      <c r="C294" s="207">
        <f>IF('Orçamento Base'!$M293=0,0,'Orçamento Base'!$D293)</f>
        <v>0</v>
      </c>
      <c r="D294" s="212" t="e">
        <f>IF('Orçamento Base'!$F293=Aux.!$G$11,"CONTRATACAO_PUBLICA",IF(VLOOKUP($C294,'Orçamento Base'!$D$11:$G$2116,3,FALSE)="INDEXADO",VLOOKUP(VLOOKUP($C293,'Orçamento Base'!$D$11:$G$2116,2,FALSE),'Index N_DESON.'!$A$9:$B$604,2),VLOOKUP($C294,'Orçamento Base'!$D$11:$G$2116,3,FALSE)))</f>
        <v>#N/A</v>
      </c>
      <c r="E294" s="208" t="e">
        <f>VLOOKUP($C294,'Orçamento Base'!$D$11:$S$1673,2,FALSE)</f>
        <v>#N/A</v>
      </c>
      <c r="F294" s="211">
        <f>Dados!$C$7</f>
        <v>44652</v>
      </c>
      <c r="G294" s="226" t="e">
        <f>VLOOKUP($C294,'Orçamento Base'!$D$11:$S$1673,4,FALSE)</f>
        <v>#N/A</v>
      </c>
      <c r="H294" s="377">
        <f>IFERROR(VLOOKUP($C294,'Orçamento Base'!$D$11:$S$1673,6,FALSE),0)</f>
        <v>0</v>
      </c>
      <c r="I294" s="208" t="e">
        <f>VLOOKUP($C294,'Orçamento Base'!$D$11:$S$1673,5,FALSE)</f>
        <v>#N/A</v>
      </c>
      <c r="J294" s="167" t="e">
        <f>IF(Comparativo!$E$6="Tabela Não Desonerada",VLOOKUP($C294,'Orçamento Base'!$D$11:$S$1673,12,FALSE),VLOOKUP($C294,#REF!,12,FALSE))</f>
        <v>#N/A</v>
      </c>
      <c r="K294" s="167">
        <f>IFERROR(IF(Comparativo!$E$6="Tabela Não Desonerada",VLOOKUP($C294,'Orçamento Base'!$D$11:$S$1673,16,FALSE),VLOOKUP($C294,#REF!,16,FALSE)),0)</f>
        <v>0</v>
      </c>
      <c r="L294" s="575" t="e">
        <f>IF(AND($D294="COMPOSICAO_PROPRIA",'Orçamento Base'!$N294="-"),"14,18%",IF(AND($D294="MERCADO",'Orçamento Base'!$N294="-"),"15,38%",IF(Comparativo!$E$6="Tabela Não Desonerada",VLOOKUP($C294,'Orçamento Base'!$D$11:$S$1673,11,FALSE),VLOOKUP($C294,#REF!,11,FALSE))))</f>
        <v>#N/A</v>
      </c>
      <c r="M294" s="209">
        <f>IF(Comparativo!$E$6="Tabela Não Desonerada",Encargos!$F$44,Encargos!$D$44)</f>
        <v>1.1122000000000001</v>
      </c>
      <c r="N294" s="320"/>
      <c r="O294" s="166" t="s">
        <v>101</v>
      </c>
      <c r="P294" s="321"/>
      <c r="Q294" s="166" t="s">
        <v>101</v>
      </c>
      <c r="R294" s="321"/>
      <c r="S294" s="322"/>
      <c r="T294" s="322"/>
    </row>
    <row r="295" spans="1:20">
      <c r="A295" s="207">
        <f>'Identificação-TCE'!$A$13</f>
        <v>1</v>
      </c>
      <c r="B295" s="168" t="e">
        <f>IF(AND(G295&lt;&gt;"",H295&gt;0,I295&lt;&gt;"",J295&lt;&gt;0,K295&lt;&gt;0),COUNT($B$11:B294)+1,"")</f>
        <v>#N/A</v>
      </c>
      <c r="C295" s="207">
        <f>IF('Orçamento Base'!$M294=0,0,'Orçamento Base'!$D294)</f>
        <v>0</v>
      </c>
      <c r="D295" s="212" t="e">
        <f>IF('Orçamento Base'!$F294=Aux.!$G$11,"CONTRATACAO_PUBLICA",IF(VLOOKUP($C295,'Orçamento Base'!$D$11:$G$2116,3,FALSE)="INDEXADO",VLOOKUP(VLOOKUP($C294,'Orçamento Base'!$D$11:$G$2116,2,FALSE),'Index N_DESON.'!$A$9:$B$604,2),VLOOKUP($C295,'Orçamento Base'!$D$11:$G$2116,3,FALSE)))</f>
        <v>#N/A</v>
      </c>
      <c r="E295" s="208" t="e">
        <f>VLOOKUP($C295,'Orçamento Base'!$D$11:$S$1673,2,FALSE)</f>
        <v>#N/A</v>
      </c>
      <c r="F295" s="211">
        <f>Dados!$C$7</f>
        <v>44652</v>
      </c>
      <c r="G295" s="226" t="e">
        <f>VLOOKUP($C295,'Orçamento Base'!$D$11:$S$1673,4,FALSE)</f>
        <v>#N/A</v>
      </c>
      <c r="H295" s="377">
        <f>IFERROR(VLOOKUP($C295,'Orçamento Base'!$D$11:$S$1673,6,FALSE),0)</f>
        <v>0</v>
      </c>
      <c r="I295" s="208" t="e">
        <f>VLOOKUP($C295,'Orçamento Base'!$D$11:$S$1673,5,FALSE)</f>
        <v>#N/A</v>
      </c>
      <c r="J295" s="167" t="e">
        <f>IF(Comparativo!$E$6="Tabela Não Desonerada",VLOOKUP($C295,'Orçamento Base'!$D$11:$S$1673,12,FALSE),VLOOKUP($C295,#REF!,12,FALSE))</f>
        <v>#N/A</v>
      </c>
      <c r="K295" s="167">
        <f>IFERROR(IF(Comparativo!$E$6="Tabela Não Desonerada",VLOOKUP($C295,'Orçamento Base'!$D$11:$S$1673,16,FALSE),VLOOKUP($C295,#REF!,16,FALSE)),0)</f>
        <v>0</v>
      </c>
      <c r="L295" s="575" t="e">
        <f>IF(AND($D295="COMPOSICAO_PROPRIA",'Orçamento Base'!$N295="-"),"14,18%",IF(AND($D295="MERCADO",'Orçamento Base'!$N295="-"),"15,38%",IF(Comparativo!$E$6="Tabela Não Desonerada",VLOOKUP($C295,'Orçamento Base'!$D$11:$S$1673,11,FALSE),VLOOKUP($C295,#REF!,11,FALSE))))</f>
        <v>#N/A</v>
      </c>
      <c r="M295" s="209">
        <f>IF(Comparativo!$E$6="Tabela Não Desonerada",Encargos!$F$44,Encargos!$D$44)</f>
        <v>1.1122000000000001</v>
      </c>
      <c r="N295" s="320"/>
      <c r="O295" s="166" t="s">
        <v>101</v>
      </c>
      <c r="P295" s="321"/>
      <c r="Q295" s="166" t="s">
        <v>101</v>
      </c>
      <c r="R295" s="321"/>
      <c r="S295" s="322"/>
      <c r="T295" s="322"/>
    </row>
    <row r="296" spans="1:20">
      <c r="A296" s="207">
        <f>'Identificação-TCE'!$A$13</f>
        <v>1</v>
      </c>
      <c r="B296" s="168" t="e">
        <f>IF(AND(G296&lt;&gt;"",H296&gt;0,I296&lt;&gt;"",J296&lt;&gt;0,K296&lt;&gt;0),COUNT($B$11:B295)+1,"")</f>
        <v>#N/A</v>
      </c>
      <c r="C296" s="207">
        <f>IF('Orçamento Base'!$M295=0,0,'Orçamento Base'!$D295)</f>
        <v>0</v>
      </c>
      <c r="D296" s="212" t="e">
        <f>IF('Orçamento Base'!$F295=Aux.!$G$11,"CONTRATACAO_PUBLICA",IF(VLOOKUP($C296,'Orçamento Base'!$D$11:$G$2116,3,FALSE)="INDEXADO",VLOOKUP(VLOOKUP($C295,'Orçamento Base'!$D$11:$G$2116,2,FALSE),'Index N_DESON.'!$A$9:$B$604,2),VLOOKUP($C296,'Orçamento Base'!$D$11:$G$2116,3,FALSE)))</f>
        <v>#N/A</v>
      </c>
      <c r="E296" s="208" t="e">
        <f>VLOOKUP($C296,'Orçamento Base'!$D$11:$S$1673,2,FALSE)</f>
        <v>#N/A</v>
      </c>
      <c r="F296" s="211">
        <f>Dados!$C$7</f>
        <v>44652</v>
      </c>
      <c r="G296" s="226" t="e">
        <f>VLOOKUP($C296,'Orçamento Base'!$D$11:$S$1673,4,FALSE)</f>
        <v>#N/A</v>
      </c>
      <c r="H296" s="377">
        <f>IFERROR(VLOOKUP($C296,'Orçamento Base'!$D$11:$S$1673,6,FALSE),0)</f>
        <v>0</v>
      </c>
      <c r="I296" s="208" t="e">
        <f>VLOOKUP($C296,'Orçamento Base'!$D$11:$S$1673,5,FALSE)</f>
        <v>#N/A</v>
      </c>
      <c r="J296" s="167" t="e">
        <f>IF(Comparativo!$E$6="Tabela Não Desonerada",VLOOKUP($C296,'Orçamento Base'!$D$11:$S$1673,12,FALSE),VLOOKUP($C296,#REF!,12,FALSE))</f>
        <v>#N/A</v>
      </c>
      <c r="K296" s="167">
        <f>IFERROR(IF(Comparativo!$E$6="Tabela Não Desonerada",VLOOKUP($C296,'Orçamento Base'!$D$11:$S$1673,16,FALSE),VLOOKUP($C296,#REF!,16,FALSE)),0)</f>
        <v>0</v>
      </c>
      <c r="L296" s="575" t="e">
        <f>IF(AND($D296="COMPOSICAO_PROPRIA",'Orçamento Base'!$N296="-"),"14,18%",IF(AND($D296="MERCADO",'Orçamento Base'!$N296="-"),"15,38%",IF(Comparativo!$E$6="Tabela Não Desonerada",VLOOKUP($C296,'Orçamento Base'!$D$11:$S$1673,11,FALSE),VLOOKUP($C296,#REF!,11,FALSE))))</f>
        <v>#N/A</v>
      </c>
      <c r="M296" s="209">
        <f>IF(Comparativo!$E$6="Tabela Não Desonerada",Encargos!$F$44,Encargos!$D$44)</f>
        <v>1.1122000000000001</v>
      </c>
      <c r="N296" s="320"/>
      <c r="O296" s="166" t="s">
        <v>101</v>
      </c>
      <c r="P296" s="321"/>
      <c r="Q296" s="166" t="s">
        <v>101</v>
      </c>
      <c r="R296" s="321"/>
      <c r="S296" s="322"/>
      <c r="T296" s="322"/>
    </row>
    <row r="297" spans="1:20">
      <c r="A297" s="207">
        <f>'Identificação-TCE'!$A$13</f>
        <v>1</v>
      </c>
      <c r="B297" s="168" t="e">
        <f>IF(AND(G297&lt;&gt;"",H297&gt;0,I297&lt;&gt;"",J297&lt;&gt;0,K297&lt;&gt;0),COUNT($B$11:B296)+1,"")</f>
        <v>#N/A</v>
      </c>
      <c r="C297" s="207">
        <f>IF('Orçamento Base'!$M296=0,0,'Orçamento Base'!$D296)</f>
        <v>0</v>
      </c>
      <c r="D297" s="212" t="e">
        <f>IF('Orçamento Base'!$F296=Aux.!$G$11,"CONTRATACAO_PUBLICA",IF(VLOOKUP($C297,'Orçamento Base'!$D$11:$G$2116,3,FALSE)="INDEXADO",VLOOKUP(VLOOKUP($C296,'Orçamento Base'!$D$11:$G$2116,2,FALSE),'Index N_DESON.'!$A$9:$B$604,2),VLOOKUP($C297,'Orçamento Base'!$D$11:$G$2116,3,FALSE)))</f>
        <v>#N/A</v>
      </c>
      <c r="E297" s="208" t="e">
        <f>VLOOKUP($C297,'Orçamento Base'!$D$11:$S$1673,2,FALSE)</f>
        <v>#N/A</v>
      </c>
      <c r="F297" s="211">
        <f>Dados!$C$7</f>
        <v>44652</v>
      </c>
      <c r="G297" s="226" t="e">
        <f>VLOOKUP($C297,'Orçamento Base'!$D$11:$S$1673,4,FALSE)</f>
        <v>#N/A</v>
      </c>
      <c r="H297" s="377">
        <f>IFERROR(VLOOKUP($C297,'Orçamento Base'!$D$11:$S$1673,6,FALSE),0)</f>
        <v>0</v>
      </c>
      <c r="I297" s="208" t="e">
        <f>VLOOKUP($C297,'Orçamento Base'!$D$11:$S$1673,5,FALSE)</f>
        <v>#N/A</v>
      </c>
      <c r="J297" s="167" t="e">
        <f>IF(Comparativo!$E$6="Tabela Não Desonerada",VLOOKUP($C297,'Orçamento Base'!$D$11:$S$1673,12,FALSE),VLOOKUP($C297,#REF!,12,FALSE))</f>
        <v>#N/A</v>
      </c>
      <c r="K297" s="167">
        <f>IFERROR(IF(Comparativo!$E$6="Tabela Não Desonerada",VLOOKUP($C297,'Orçamento Base'!$D$11:$S$1673,16,FALSE),VLOOKUP($C297,#REF!,16,FALSE)),0)</f>
        <v>0</v>
      </c>
      <c r="L297" s="575" t="e">
        <f>IF(AND($D297="COMPOSICAO_PROPRIA",'Orçamento Base'!$N297="-"),"14,18%",IF(AND($D297="MERCADO",'Orçamento Base'!$N297="-"),"15,38%",IF(Comparativo!$E$6="Tabela Não Desonerada",VLOOKUP($C297,'Orçamento Base'!$D$11:$S$1673,11,FALSE),VLOOKUP($C297,#REF!,11,FALSE))))</f>
        <v>#N/A</v>
      </c>
      <c r="M297" s="209">
        <f>IF(Comparativo!$E$6="Tabela Não Desonerada",Encargos!$F$44,Encargos!$D$44)</f>
        <v>1.1122000000000001</v>
      </c>
      <c r="N297" s="320"/>
      <c r="O297" s="166" t="s">
        <v>101</v>
      </c>
      <c r="P297" s="321"/>
      <c r="Q297" s="166" t="s">
        <v>101</v>
      </c>
      <c r="R297" s="321"/>
      <c r="S297" s="322"/>
      <c r="T297" s="322"/>
    </row>
    <row r="298" spans="1:20">
      <c r="A298" s="207">
        <f>'Identificação-TCE'!$A$13</f>
        <v>1</v>
      </c>
      <c r="B298" s="168" t="e">
        <f>IF(AND(G298&lt;&gt;"",H298&gt;0,I298&lt;&gt;"",J298&lt;&gt;0,K298&lt;&gt;0),COUNT($B$11:B297)+1,"")</f>
        <v>#N/A</v>
      </c>
      <c r="C298" s="207">
        <f>IF('Orçamento Base'!$M297=0,0,'Orçamento Base'!$D297)</f>
        <v>0</v>
      </c>
      <c r="D298" s="212" t="e">
        <f>IF('Orçamento Base'!$F297=Aux.!$G$11,"CONTRATACAO_PUBLICA",IF(VLOOKUP($C298,'Orçamento Base'!$D$11:$G$2116,3,FALSE)="INDEXADO",VLOOKUP(VLOOKUP($C297,'Orçamento Base'!$D$11:$G$2116,2,FALSE),'Index N_DESON.'!$A$9:$B$604,2),VLOOKUP($C298,'Orçamento Base'!$D$11:$G$2116,3,FALSE)))</f>
        <v>#N/A</v>
      </c>
      <c r="E298" s="208" t="e">
        <f>VLOOKUP($C298,'Orçamento Base'!$D$11:$S$1673,2,FALSE)</f>
        <v>#N/A</v>
      </c>
      <c r="F298" s="211">
        <f>Dados!$C$7</f>
        <v>44652</v>
      </c>
      <c r="G298" s="226" t="e">
        <f>VLOOKUP($C298,'Orçamento Base'!$D$11:$S$1673,4,FALSE)</f>
        <v>#N/A</v>
      </c>
      <c r="H298" s="377">
        <f>IFERROR(VLOOKUP($C298,'Orçamento Base'!$D$11:$S$1673,6,FALSE),0)</f>
        <v>0</v>
      </c>
      <c r="I298" s="208" t="e">
        <f>VLOOKUP($C298,'Orçamento Base'!$D$11:$S$1673,5,FALSE)</f>
        <v>#N/A</v>
      </c>
      <c r="J298" s="167" t="e">
        <f>IF(Comparativo!$E$6="Tabela Não Desonerada",VLOOKUP($C298,'Orçamento Base'!$D$11:$S$1673,12,FALSE),VLOOKUP($C298,#REF!,12,FALSE))</f>
        <v>#N/A</v>
      </c>
      <c r="K298" s="167">
        <f>IFERROR(IF(Comparativo!$E$6="Tabela Não Desonerada",VLOOKUP($C298,'Orçamento Base'!$D$11:$S$1673,16,FALSE),VLOOKUP($C298,#REF!,16,FALSE)),0)</f>
        <v>0</v>
      </c>
      <c r="L298" s="575" t="e">
        <f>IF(AND($D298="COMPOSICAO_PROPRIA",'Orçamento Base'!$N298="-"),"14,18%",IF(AND($D298="MERCADO",'Orçamento Base'!$N298="-"),"15,38%",IF(Comparativo!$E$6="Tabela Não Desonerada",VLOOKUP($C298,'Orçamento Base'!$D$11:$S$1673,11,FALSE),VLOOKUP($C298,#REF!,11,FALSE))))</f>
        <v>#N/A</v>
      </c>
      <c r="M298" s="209">
        <f>IF(Comparativo!$E$6="Tabela Não Desonerada",Encargos!$F$44,Encargos!$D$44)</f>
        <v>1.1122000000000001</v>
      </c>
      <c r="N298" s="320"/>
      <c r="O298" s="166" t="s">
        <v>101</v>
      </c>
      <c r="P298" s="321"/>
      <c r="Q298" s="166" t="s">
        <v>101</v>
      </c>
      <c r="R298" s="321"/>
      <c r="S298" s="322"/>
      <c r="T298" s="322"/>
    </row>
    <row r="299" spans="1:20">
      <c r="A299" s="207">
        <f>'Identificação-TCE'!$A$13</f>
        <v>1</v>
      </c>
      <c r="B299" s="168" t="e">
        <f>IF(AND(G299&lt;&gt;"",H299&gt;0,I299&lt;&gt;"",J299&lt;&gt;0,K299&lt;&gt;0),COUNT($B$11:B298)+1,"")</f>
        <v>#N/A</v>
      </c>
      <c r="C299" s="207">
        <f>IF('Orçamento Base'!$M298=0,0,'Orçamento Base'!$D298)</f>
        <v>0</v>
      </c>
      <c r="D299" s="212" t="e">
        <f>IF('Orçamento Base'!$F298=Aux.!$G$11,"CONTRATACAO_PUBLICA",IF(VLOOKUP($C299,'Orçamento Base'!$D$11:$G$2116,3,FALSE)="INDEXADO",VLOOKUP(VLOOKUP($C298,'Orçamento Base'!$D$11:$G$2116,2,FALSE),'Index N_DESON.'!$A$9:$B$604,2),VLOOKUP($C299,'Orçamento Base'!$D$11:$G$2116,3,FALSE)))</f>
        <v>#N/A</v>
      </c>
      <c r="E299" s="208" t="e">
        <f>VLOOKUP($C299,'Orçamento Base'!$D$11:$S$1673,2,FALSE)</f>
        <v>#N/A</v>
      </c>
      <c r="F299" s="211">
        <f>Dados!$C$7</f>
        <v>44652</v>
      </c>
      <c r="G299" s="226" t="e">
        <f>VLOOKUP($C299,'Orçamento Base'!$D$11:$S$1673,4,FALSE)</f>
        <v>#N/A</v>
      </c>
      <c r="H299" s="377">
        <f>IFERROR(VLOOKUP($C299,'Orçamento Base'!$D$11:$S$1673,6,FALSE),0)</f>
        <v>0</v>
      </c>
      <c r="I299" s="208" t="e">
        <f>VLOOKUP($C299,'Orçamento Base'!$D$11:$S$1673,5,FALSE)</f>
        <v>#N/A</v>
      </c>
      <c r="J299" s="167" t="e">
        <f>IF(Comparativo!$E$6="Tabela Não Desonerada",VLOOKUP($C299,'Orçamento Base'!$D$11:$S$1673,12,FALSE),VLOOKUP($C299,#REF!,12,FALSE))</f>
        <v>#N/A</v>
      </c>
      <c r="K299" s="167">
        <f>IFERROR(IF(Comparativo!$E$6="Tabela Não Desonerada",VLOOKUP($C299,'Orçamento Base'!$D$11:$S$1673,16,FALSE),VLOOKUP($C299,#REF!,16,FALSE)),0)</f>
        <v>0</v>
      </c>
      <c r="L299" s="575" t="e">
        <f>IF(AND($D299="COMPOSICAO_PROPRIA",'Orçamento Base'!$N299="-"),"14,18%",IF(AND($D299="MERCADO",'Orçamento Base'!$N299="-"),"15,38%",IF(Comparativo!$E$6="Tabela Não Desonerada",VLOOKUP($C299,'Orçamento Base'!$D$11:$S$1673,11,FALSE),VLOOKUP($C299,#REF!,11,FALSE))))</f>
        <v>#N/A</v>
      </c>
      <c r="M299" s="209">
        <f>IF(Comparativo!$E$6="Tabela Não Desonerada",Encargos!$F$44,Encargos!$D$44)</f>
        <v>1.1122000000000001</v>
      </c>
      <c r="N299" s="320"/>
      <c r="O299" s="166" t="s">
        <v>101</v>
      </c>
      <c r="P299" s="321"/>
      <c r="Q299" s="166" t="s">
        <v>101</v>
      </c>
      <c r="R299" s="321"/>
      <c r="S299" s="322"/>
      <c r="T299" s="322"/>
    </row>
    <row r="300" spans="1:20">
      <c r="A300" s="207">
        <f>'Identificação-TCE'!$A$13</f>
        <v>1</v>
      </c>
      <c r="B300" s="168" t="e">
        <f>IF(AND(G300&lt;&gt;"",H300&gt;0,I300&lt;&gt;"",J300&lt;&gt;0,K300&lt;&gt;0),COUNT($B$11:B299)+1,"")</f>
        <v>#N/A</v>
      </c>
      <c r="C300" s="207">
        <f>IF('Orçamento Base'!$M299=0,0,'Orçamento Base'!$D299)</f>
        <v>0</v>
      </c>
      <c r="D300" s="212" t="e">
        <f>IF('Orçamento Base'!$F299=Aux.!$G$11,"CONTRATACAO_PUBLICA",IF(VLOOKUP($C300,'Orçamento Base'!$D$11:$G$2116,3,FALSE)="INDEXADO",VLOOKUP(VLOOKUP($C299,'Orçamento Base'!$D$11:$G$2116,2,FALSE),'Index N_DESON.'!$A$9:$B$604,2),VLOOKUP($C300,'Orçamento Base'!$D$11:$G$2116,3,FALSE)))</f>
        <v>#N/A</v>
      </c>
      <c r="E300" s="208" t="e">
        <f>VLOOKUP($C300,'Orçamento Base'!$D$11:$S$1673,2,FALSE)</f>
        <v>#N/A</v>
      </c>
      <c r="F300" s="211">
        <f>Dados!$C$7</f>
        <v>44652</v>
      </c>
      <c r="G300" s="226" t="e">
        <f>VLOOKUP($C300,'Orçamento Base'!$D$11:$S$1673,4,FALSE)</f>
        <v>#N/A</v>
      </c>
      <c r="H300" s="377">
        <f>IFERROR(VLOOKUP($C300,'Orçamento Base'!$D$11:$S$1673,6,FALSE),0)</f>
        <v>0</v>
      </c>
      <c r="I300" s="208" t="e">
        <f>VLOOKUP($C300,'Orçamento Base'!$D$11:$S$1673,5,FALSE)</f>
        <v>#N/A</v>
      </c>
      <c r="J300" s="167" t="e">
        <f>IF(Comparativo!$E$6="Tabela Não Desonerada",VLOOKUP($C300,'Orçamento Base'!$D$11:$S$1673,12,FALSE),VLOOKUP($C300,#REF!,12,FALSE))</f>
        <v>#N/A</v>
      </c>
      <c r="K300" s="167">
        <f>IFERROR(IF(Comparativo!$E$6="Tabela Não Desonerada",VLOOKUP($C300,'Orçamento Base'!$D$11:$S$1673,16,FALSE),VLOOKUP($C300,#REF!,16,FALSE)),0)</f>
        <v>0</v>
      </c>
      <c r="L300" s="575" t="e">
        <f>IF(AND($D300="COMPOSICAO_PROPRIA",'Orçamento Base'!$N300="-"),"14,18%",IF(AND($D300="MERCADO",'Orçamento Base'!$N300="-"),"15,38%",IF(Comparativo!$E$6="Tabela Não Desonerada",VLOOKUP($C300,'Orçamento Base'!$D$11:$S$1673,11,FALSE),VLOOKUP($C300,#REF!,11,FALSE))))</f>
        <v>#N/A</v>
      </c>
      <c r="M300" s="209">
        <f>IF(Comparativo!$E$6="Tabela Não Desonerada",Encargos!$F$44,Encargos!$D$44)</f>
        <v>1.1122000000000001</v>
      </c>
      <c r="N300" s="320"/>
      <c r="O300" s="166" t="s">
        <v>101</v>
      </c>
      <c r="P300" s="321"/>
      <c r="Q300" s="166" t="s">
        <v>101</v>
      </c>
      <c r="R300" s="321"/>
      <c r="S300" s="322"/>
      <c r="T300" s="322"/>
    </row>
    <row r="301" spans="1:20">
      <c r="A301" s="207">
        <f>'Identificação-TCE'!$A$13</f>
        <v>1</v>
      </c>
      <c r="B301" s="168" t="e">
        <f>IF(AND(G301&lt;&gt;"",H301&gt;0,I301&lt;&gt;"",J301&lt;&gt;0,K301&lt;&gt;0),COUNT($B$11:B300)+1,"")</f>
        <v>#N/A</v>
      </c>
      <c r="C301" s="207">
        <f>IF('Orçamento Base'!$M300=0,0,'Orçamento Base'!$D300)</f>
        <v>0</v>
      </c>
      <c r="D301" s="212" t="e">
        <f>IF('Orçamento Base'!$F300=Aux.!$G$11,"CONTRATACAO_PUBLICA",IF(VLOOKUP($C301,'Orçamento Base'!$D$11:$G$2116,3,FALSE)="INDEXADO",VLOOKUP(VLOOKUP($C300,'Orçamento Base'!$D$11:$G$2116,2,FALSE),'Index N_DESON.'!$A$9:$B$604,2),VLOOKUP($C301,'Orçamento Base'!$D$11:$G$2116,3,FALSE)))</f>
        <v>#N/A</v>
      </c>
      <c r="E301" s="208" t="e">
        <f>VLOOKUP($C301,'Orçamento Base'!$D$11:$S$1673,2,FALSE)</f>
        <v>#N/A</v>
      </c>
      <c r="F301" s="211">
        <f>Dados!$C$7</f>
        <v>44652</v>
      </c>
      <c r="G301" s="226" t="e">
        <f>VLOOKUP($C301,'Orçamento Base'!$D$11:$S$1673,4,FALSE)</f>
        <v>#N/A</v>
      </c>
      <c r="H301" s="377">
        <f>IFERROR(VLOOKUP($C301,'Orçamento Base'!$D$11:$S$1673,6,FALSE),0)</f>
        <v>0</v>
      </c>
      <c r="I301" s="208" t="e">
        <f>VLOOKUP($C301,'Orçamento Base'!$D$11:$S$1673,5,FALSE)</f>
        <v>#N/A</v>
      </c>
      <c r="J301" s="167" t="e">
        <f>IF(Comparativo!$E$6="Tabela Não Desonerada",VLOOKUP($C301,'Orçamento Base'!$D$11:$S$1673,12,FALSE),VLOOKUP($C301,#REF!,12,FALSE))</f>
        <v>#N/A</v>
      </c>
      <c r="K301" s="167">
        <f>IFERROR(IF(Comparativo!$E$6="Tabela Não Desonerada",VLOOKUP($C301,'Orçamento Base'!$D$11:$S$1673,16,FALSE),VLOOKUP($C301,#REF!,16,FALSE)),0)</f>
        <v>0</v>
      </c>
      <c r="L301" s="575" t="e">
        <f>IF(AND($D301="COMPOSICAO_PROPRIA",'Orçamento Base'!$N301="-"),"14,18%",IF(AND($D301="MERCADO",'Orçamento Base'!$N301="-"),"15,38%",IF(Comparativo!$E$6="Tabela Não Desonerada",VLOOKUP($C301,'Orçamento Base'!$D$11:$S$1673,11,FALSE),VLOOKUP($C301,#REF!,11,FALSE))))</f>
        <v>#N/A</v>
      </c>
      <c r="M301" s="209">
        <f>IF(Comparativo!$E$6="Tabela Não Desonerada",Encargos!$F$44,Encargos!$D$44)</f>
        <v>1.1122000000000001</v>
      </c>
      <c r="N301" s="320"/>
      <c r="O301" s="166" t="s">
        <v>101</v>
      </c>
      <c r="P301" s="321"/>
      <c r="Q301" s="166" t="s">
        <v>101</v>
      </c>
      <c r="R301" s="321"/>
      <c r="S301" s="322"/>
      <c r="T301" s="322"/>
    </row>
    <row r="302" spans="1:20">
      <c r="A302" s="207">
        <f>'Identificação-TCE'!$A$13</f>
        <v>1</v>
      </c>
      <c r="B302" s="168" t="e">
        <f>IF(AND(G302&lt;&gt;"",H302&gt;0,I302&lt;&gt;"",J302&lt;&gt;0,K302&lt;&gt;0),COUNT($B$11:B301)+1,"")</f>
        <v>#N/A</v>
      </c>
      <c r="C302" s="207">
        <f>IF('Orçamento Base'!$M301=0,0,'Orçamento Base'!$D301)</f>
        <v>0</v>
      </c>
      <c r="D302" s="212" t="e">
        <f>IF('Orçamento Base'!$F301=Aux.!$G$11,"CONTRATACAO_PUBLICA",IF(VLOOKUP($C302,'Orçamento Base'!$D$11:$G$2116,3,FALSE)="INDEXADO",VLOOKUP(VLOOKUP($C301,'Orçamento Base'!$D$11:$G$2116,2,FALSE),'Index N_DESON.'!$A$9:$B$604,2),VLOOKUP($C302,'Orçamento Base'!$D$11:$G$2116,3,FALSE)))</f>
        <v>#N/A</v>
      </c>
      <c r="E302" s="208" t="e">
        <f>VLOOKUP($C302,'Orçamento Base'!$D$11:$S$1673,2,FALSE)</f>
        <v>#N/A</v>
      </c>
      <c r="F302" s="211">
        <f>Dados!$C$7</f>
        <v>44652</v>
      </c>
      <c r="G302" s="226" t="e">
        <f>VLOOKUP($C302,'Orçamento Base'!$D$11:$S$1673,4,FALSE)</f>
        <v>#N/A</v>
      </c>
      <c r="H302" s="377">
        <f>IFERROR(VLOOKUP($C302,'Orçamento Base'!$D$11:$S$1673,6,FALSE),0)</f>
        <v>0</v>
      </c>
      <c r="I302" s="208" t="e">
        <f>VLOOKUP($C302,'Orçamento Base'!$D$11:$S$1673,5,FALSE)</f>
        <v>#N/A</v>
      </c>
      <c r="J302" s="167" t="e">
        <f>IF(Comparativo!$E$6="Tabela Não Desonerada",VLOOKUP($C302,'Orçamento Base'!$D$11:$S$1673,12,FALSE),VLOOKUP($C302,#REF!,12,FALSE))</f>
        <v>#N/A</v>
      </c>
      <c r="K302" s="167">
        <f>IFERROR(IF(Comparativo!$E$6="Tabela Não Desonerada",VLOOKUP($C302,'Orçamento Base'!$D$11:$S$1673,16,FALSE),VLOOKUP($C302,#REF!,16,FALSE)),0)</f>
        <v>0</v>
      </c>
      <c r="L302" s="575" t="e">
        <f>IF(AND($D302="COMPOSICAO_PROPRIA",'Orçamento Base'!$N302="-"),"14,18%",IF(AND($D302="MERCADO",'Orçamento Base'!$N302="-"),"15,38%",IF(Comparativo!$E$6="Tabela Não Desonerada",VLOOKUP($C302,'Orçamento Base'!$D$11:$S$1673,11,FALSE),VLOOKUP($C302,#REF!,11,FALSE))))</f>
        <v>#N/A</v>
      </c>
      <c r="M302" s="209">
        <f>IF(Comparativo!$E$6="Tabela Não Desonerada",Encargos!$F$44,Encargos!$D$44)</f>
        <v>1.1122000000000001</v>
      </c>
      <c r="N302" s="320"/>
      <c r="O302" s="166" t="s">
        <v>101</v>
      </c>
      <c r="P302" s="321"/>
      <c r="Q302" s="166" t="s">
        <v>101</v>
      </c>
      <c r="R302" s="321"/>
      <c r="S302" s="322"/>
      <c r="T302" s="322"/>
    </row>
    <row r="303" spans="1:20">
      <c r="A303" s="207">
        <f>'Identificação-TCE'!$A$13</f>
        <v>1</v>
      </c>
      <c r="B303" s="168" t="e">
        <f>IF(AND(G303&lt;&gt;"",H303&gt;0,I303&lt;&gt;"",J303&lt;&gt;0,K303&lt;&gt;0),COUNT($B$11:B302)+1,"")</f>
        <v>#N/A</v>
      </c>
      <c r="C303" s="207">
        <f>IF('Orçamento Base'!$M302=0,0,'Orçamento Base'!$D302)</f>
        <v>0</v>
      </c>
      <c r="D303" s="212" t="e">
        <f>IF('Orçamento Base'!$F302=Aux.!$G$11,"CONTRATACAO_PUBLICA",IF(VLOOKUP($C303,'Orçamento Base'!$D$11:$G$2116,3,FALSE)="INDEXADO",VLOOKUP(VLOOKUP($C302,'Orçamento Base'!$D$11:$G$2116,2,FALSE),'Index N_DESON.'!$A$9:$B$604,2),VLOOKUP($C303,'Orçamento Base'!$D$11:$G$2116,3,FALSE)))</f>
        <v>#N/A</v>
      </c>
      <c r="E303" s="208" t="e">
        <f>VLOOKUP($C303,'Orçamento Base'!$D$11:$S$1673,2,FALSE)</f>
        <v>#N/A</v>
      </c>
      <c r="F303" s="211">
        <f>Dados!$C$7</f>
        <v>44652</v>
      </c>
      <c r="G303" s="226" t="e">
        <f>VLOOKUP($C303,'Orçamento Base'!$D$11:$S$1673,4,FALSE)</f>
        <v>#N/A</v>
      </c>
      <c r="H303" s="377">
        <f>IFERROR(VLOOKUP($C303,'Orçamento Base'!$D$11:$S$1673,6,FALSE),0)</f>
        <v>0</v>
      </c>
      <c r="I303" s="208" t="e">
        <f>VLOOKUP($C303,'Orçamento Base'!$D$11:$S$1673,5,FALSE)</f>
        <v>#N/A</v>
      </c>
      <c r="J303" s="167" t="e">
        <f>IF(Comparativo!$E$6="Tabela Não Desonerada",VLOOKUP($C303,'Orçamento Base'!$D$11:$S$1673,12,FALSE),VLOOKUP($C303,#REF!,12,FALSE))</f>
        <v>#N/A</v>
      </c>
      <c r="K303" s="167">
        <f>IFERROR(IF(Comparativo!$E$6="Tabela Não Desonerada",VLOOKUP($C303,'Orçamento Base'!$D$11:$S$1673,16,FALSE),VLOOKUP($C303,#REF!,16,FALSE)),0)</f>
        <v>0</v>
      </c>
      <c r="L303" s="575" t="e">
        <f>IF(AND($D303="COMPOSICAO_PROPRIA",'Orçamento Base'!$N303="-"),"14,18%",IF(AND($D303="MERCADO",'Orçamento Base'!$N303="-"),"15,38%",IF(Comparativo!$E$6="Tabela Não Desonerada",VLOOKUP($C303,'Orçamento Base'!$D$11:$S$1673,11,FALSE),VLOOKUP($C303,#REF!,11,FALSE))))</f>
        <v>#N/A</v>
      </c>
      <c r="M303" s="209">
        <f>IF(Comparativo!$E$6="Tabela Não Desonerada",Encargos!$F$44,Encargos!$D$44)</f>
        <v>1.1122000000000001</v>
      </c>
      <c r="N303" s="320"/>
      <c r="O303" s="166" t="s">
        <v>101</v>
      </c>
      <c r="P303" s="321"/>
      <c r="Q303" s="166" t="s">
        <v>101</v>
      </c>
      <c r="R303" s="321"/>
      <c r="S303" s="322"/>
      <c r="T303" s="322"/>
    </row>
    <row r="304" spans="1:20">
      <c r="A304" s="207">
        <f>'Identificação-TCE'!$A$13</f>
        <v>1</v>
      </c>
      <c r="B304" s="168" t="e">
        <f>IF(AND(G304&lt;&gt;"",H304&gt;0,I304&lt;&gt;"",J304&lt;&gt;0,K304&lt;&gt;0),COUNT($B$11:B303)+1,"")</f>
        <v>#N/A</v>
      </c>
      <c r="C304" s="207">
        <f>IF('Orçamento Base'!$M303=0,0,'Orçamento Base'!$D303)</f>
        <v>0</v>
      </c>
      <c r="D304" s="212" t="e">
        <f>IF('Orçamento Base'!$F303=Aux.!$G$11,"CONTRATACAO_PUBLICA",IF(VLOOKUP($C304,'Orçamento Base'!$D$11:$G$2116,3,FALSE)="INDEXADO",VLOOKUP(VLOOKUP($C303,'Orçamento Base'!$D$11:$G$2116,2,FALSE),'Index N_DESON.'!$A$9:$B$604,2),VLOOKUP($C304,'Orçamento Base'!$D$11:$G$2116,3,FALSE)))</f>
        <v>#N/A</v>
      </c>
      <c r="E304" s="208" t="e">
        <f>VLOOKUP($C304,'Orçamento Base'!$D$11:$S$1673,2,FALSE)</f>
        <v>#N/A</v>
      </c>
      <c r="F304" s="211">
        <f>Dados!$C$7</f>
        <v>44652</v>
      </c>
      <c r="G304" s="226" t="e">
        <f>VLOOKUP($C304,'Orçamento Base'!$D$11:$S$1673,4,FALSE)</f>
        <v>#N/A</v>
      </c>
      <c r="H304" s="377">
        <f>IFERROR(VLOOKUP($C304,'Orçamento Base'!$D$11:$S$1673,6,FALSE),0)</f>
        <v>0</v>
      </c>
      <c r="I304" s="208" t="e">
        <f>VLOOKUP($C304,'Orçamento Base'!$D$11:$S$1673,5,FALSE)</f>
        <v>#N/A</v>
      </c>
      <c r="J304" s="167" t="e">
        <f>IF(Comparativo!$E$6="Tabela Não Desonerada",VLOOKUP($C304,'Orçamento Base'!$D$11:$S$1673,12,FALSE),VLOOKUP($C304,#REF!,12,FALSE))</f>
        <v>#N/A</v>
      </c>
      <c r="K304" s="167">
        <f>IFERROR(IF(Comparativo!$E$6="Tabela Não Desonerada",VLOOKUP($C304,'Orçamento Base'!$D$11:$S$1673,16,FALSE),VLOOKUP($C304,#REF!,16,FALSE)),0)</f>
        <v>0</v>
      </c>
      <c r="L304" s="575" t="e">
        <f>IF(AND($D304="COMPOSICAO_PROPRIA",'Orçamento Base'!$N304="-"),"14,18%",IF(AND($D304="MERCADO",'Orçamento Base'!$N304="-"),"15,38%",IF(Comparativo!$E$6="Tabela Não Desonerada",VLOOKUP($C304,'Orçamento Base'!$D$11:$S$1673,11,FALSE),VLOOKUP($C304,#REF!,11,FALSE))))</f>
        <v>#N/A</v>
      </c>
      <c r="M304" s="209">
        <f>IF(Comparativo!$E$6="Tabela Não Desonerada",Encargos!$F$44,Encargos!$D$44)</f>
        <v>1.1122000000000001</v>
      </c>
      <c r="N304" s="320"/>
      <c r="O304" s="166" t="s">
        <v>101</v>
      </c>
      <c r="P304" s="321"/>
      <c r="Q304" s="166" t="s">
        <v>101</v>
      </c>
      <c r="R304" s="321"/>
      <c r="S304" s="322"/>
      <c r="T304" s="322"/>
    </row>
    <row r="305" spans="1:20">
      <c r="A305" s="207">
        <f>'Identificação-TCE'!$A$13</f>
        <v>1</v>
      </c>
      <c r="B305" s="168" t="e">
        <f>IF(AND(G305&lt;&gt;"",H305&gt;0,I305&lt;&gt;"",J305&lt;&gt;0,K305&lt;&gt;0),COUNT($B$11:B304)+1,"")</f>
        <v>#N/A</v>
      </c>
      <c r="C305" s="207">
        <f>IF('Orçamento Base'!$M304=0,0,'Orçamento Base'!$D304)</f>
        <v>0</v>
      </c>
      <c r="D305" s="212" t="e">
        <f>IF('Orçamento Base'!$F304=Aux.!$G$11,"CONTRATACAO_PUBLICA",IF(VLOOKUP($C305,'Orçamento Base'!$D$11:$G$2116,3,FALSE)="INDEXADO",VLOOKUP(VLOOKUP($C304,'Orçamento Base'!$D$11:$G$2116,2,FALSE),'Index N_DESON.'!$A$9:$B$604,2),VLOOKUP($C305,'Orçamento Base'!$D$11:$G$2116,3,FALSE)))</f>
        <v>#N/A</v>
      </c>
      <c r="E305" s="208" t="e">
        <f>VLOOKUP($C305,'Orçamento Base'!$D$11:$S$1673,2,FALSE)</f>
        <v>#N/A</v>
      </c>
      <c r="F305" s="211">
        <f>Dados!$C$7</f>
        <v>44652</v>
      </c>
      <c r="G305" s="226" t="e">
        <f>VLOOKUP($C305,'Orçamento Base'!$D$11:$S$1673,4,FALSE)</f>
        <v>#N/A</v>
      </c>
      <c r="H305" s="377">
        <f>IFERROR(VLOOKUP($C305,'Orçamento Base'!$D$11:$S$1673,6,FALSE),0)</f>
        <v>0</v>
      </c>
      <c r="I305" s="208" t="e">
        <f>VLOOKUP($C305,'Orçamento Base'!$D$11:$S$1673,5,FALSE)</f>
        <v>#N/A</v>
      </c>
      <c r="J305" s="167" t="e">
        <f>IF(Comparativo!$E$6="Tabela Não Desonerada",VLOOKUP($C305,'Orçamento Base'!$D$11:$S$1673,12,FALSE),VLOOKUP($C305,#REF!,12,FALSE))</f>
        <v>#N/A</v>
      </c>
      <c r="K305" s="167">
        <f>IFERROR(IF(Comparativo!$E$6="Tabela Não Desonerada",VLOOKUP($C305,'Orçamento Base'!$D$11:$S$1673,16,FALSE),VLOOKUP($C305,#REF!,16,FALSE)),0)</f>
        <v>0</v>
      </c>
      <c r="L305" s="575" t="e">
        <f>IF(AND($D305="COMPOSICAO_PROPRIA",'Orçamento Base'!$N305="-"),"14,18%",IF(AND($D305="MERCADO",'Orçamento Base'!$N305="-"),"15,38%",IF(Comparativo!$E$6="Tabela Não Desonerada",VLOOKUP($C305,'Orçamento Base'!$D$11:$S$1673,11,FALSE),VLOOKUP($C305,#REF!,11,FALSE))))</f>
        <v>#N/A</v>
      </c>
      <c r="M305" s="209">
        <f>IF(Comparativo!$E$6="Tabela Não Desonerada",Encargos!$F$44,Encargos!$D$44)</f>
        <v>1.1122000000000001</v>
      </c>
      <c r="N305" s="320"/>
      <c r="O305" s="166" t="s">
        <v>101</v>
      </c>
      <c r="P305" s="321"/>
      <c r="Q305" s="166" t="s">
        <v>101</v>
      </c>
      <c r="R305" s="321"/>
      <c r="S305" s="322"/>
      <c r="T305" s="322"/>
    </row>
    <row r="306" spans="1:20">
      <c r="A306" s="207">
        <f>'Identificação-TCE'!$A$13</f>
        <v>1</v>
      </c>
      <c r="B306" s="168" t="e">
        <f>IF(AND(G306&lt;&gt;"",H306&gt;0,I306&lt;&gt;"",J306&lt;&gt;0,K306&lt;&gt;0),COUNT($B$11:B305)+1,"")</f>
        <v>#N/A</v>
      </c>
      <c r="C306" s="207">
        <f>IF('Orçamento Base'!$M305=0,0,'Orçamento Base'!$D305)</f>
        <v>0</v>
      </c>
      <c r="D306" s="212" t="e">
        <f>IF('Orçamento Base'!$F305=Aux.!$G$11,"CONTRATACAO_PUBLICA",IF(VLOOKUP($C306,'Orçamento Base'!$D$11:$G$2116,3,FALSE)="INDEXADO",VLOOKUP(VLOOKUP($C305,'Orçamento Base'!$D$11:$G$2116,2,FALSE),'Index N_DESON.'!$A$9:$B$604,2),VLOOKUP($C306,'Orçamento Base'!$D$11:$G$2116,3,FALSE)))</f>
        <v>#N/A</v>
      </c>
      <c r="E306" s="208" t="e">
        <f>VLOOKUP($C306,'Orçamento Base'!$D$11:$S$1673,2,FALSE)</f>
        <v>#N/A</v>
      </c>
      <c r="F306" s="211">
        <f>Dados!$C$7</f>
        <v>44652</v>
      </c>
      <c r="G306" s="226" t="e">
        <f>VLOOKUP($C306,'Orçamento Base'!$D$11:$S$1673,4,FALSE)</f>
        <v>#N/A</v>
      </c>
      <c r="H306" s="377">
        <f>IFERROR(VLOOKUP($C306,'Orçamento Base'!$D$11:$S$1673,6,FALSE),0)</f>
        <v>0</v>
      </c>
      <c r="I306" s="208" t="e">
        <f>VLOOKUP($C306,'Orçamento Base'!$D$11:$S$1673,5,FALSE)</f>
        <v>#N/A</v>
      </c>
      <c r="J306" s="167" t="e">
        <f>IF(Comparativo!$E$6="Tabela Não Desonerada",VLOOKUP($C306,'Orçamento Base'!$D$11:$S$1673,12,FALSE),VLOOKUP($C306,#REF!,12,FALSE))</f>
        <v>#N/A</v>
      </c>
      <c r="K306" s="167">
        <f>IFERROR(IF(Comparativo!$E$6="Tabela Não Desonerada",VLOOKUP($C306,'Orçamento Base'!$D$11:$S$1673,16,FALSE),VLOOKUP($C306,#REF!,16,FALSE)),0)</f>
        <v>0</v>
      </c>
      <c r="L306" s="575" t="e">
        <f>IF(AND($D306="COMPOSICAO_PROPRIA",'Orçamento Base'!$N306="-"),"14,18%",IF(AND($D306="MERCADO",'Orçamento Base'!$N306="-"),"15,38%",IF(Comparativo!$E$6="Tabela Não Desonerada",VLOOKUP($C306,'Orçamento Base'!$D$11:$S$1673,11,FALSE),VLOOKUP($C306,#REF!,11,FALSE))))</f>
        <v>#N/A</v>
      </c>
      <c r="M306" s="209">
        <f>IF(Comparativo!$E$6="Tabela Não Desonerada",Encargos!$F$44,Encargos!$D$44)</f>
        <v>1.1122000000000001</v>
      </c>
      <c r="N306" s="320"/>
      <c r="O306" s="166" t="s">
        <v>101</v>
      </c>
      <c r="P306" s="321"/>
      <c r="Q306" s="166" t="s">
        <v>101</v>
      </c>
      <c r="R306" s="321"/>
      <c r="S306" s="322"/>
      <c r="T306" s="322"/>
    </row>
    <row r="307" spans="1:20">
      <c r="A307" s="207">
        <f>'Identificação-TCE'!$A$13</f>
        <v>1</v>
      </c>
      <c r="B307" s="168" t="e">
        <f>IF(AND(G307&lt;&gt;"",H307&gt;0,I307&lt;&gt;"",J307&lt;&gt;0,K307&lt;&gt;0),COUNT($B$11:B306)+1,"")</f>
        <v>#N/A</v>
      </c>
      <c r="C307" s="207">
        <f>IF('Orçamento Base'!$M306=0,0,'Orçamento Base'!$D306)</f>
        <v>0</v>
      </c>
      <c r="D307" s="212" t="e">
        <f>IF('Orçamento Base'!$F306=Aux.!$G$11,"CONTRATACAO_PUBLICA",IF(VLOOKUP($C307,'Orçamento Base'!$D$11:$G$2116,3,FALSE)="INDEXADO",VLOOKUP(VLOOKUP($C306,'Orçamento Base'!$D$11:$G$2116,2,FALSE),'Index N_DESON.'!$A$9:$B$604,2),VLOOKUP($C307,'Orçamento Base'!$D$11:$G$2116,3,FALSE)))</f>
        <v>#N/A</v>
      </c>
      <c r="E307" s="208" t="e">
        <f>VLOOKUP($C307,'Orçamento Base'!$D$11:$S$1673,2,FALSE)</f>
        <v>#N/A</v>
      </c>
      <c r="F307" s="211">
        <f>Dados!$C$7</f>
        <v>44652</v>
      </c>
      <c r="G307" s="226" t="e">
        <f>VLOOKUP($C307,'Orçamento Base'!$D$11:$S$1673,4,FALSE)</f>
        <v>#N/A</v>
      </c>
      <c r="H307" s="377">
        <f>IFERROR(VLOOKUP($C307,'Orçamento Base'!$D$11:$S$1673,6,FALSE),0)</f>
        <v>0</v>
      </c>
      <c r="I307" s="208" t="e">
        <f>VLOOKUP($C307,'Orçamento Base'!$D$11:$S$1673,5,FALSE)</f>
        <v>#N/A</v>
      </c>
      <c r="J307" s="167" t="e">
        <f>IF(Comparativo!$E$6="Tabela Não Desonerada",VLOOKUP($C307,'Orçamento Base'!$D$11:$S$1673,12,FALSE),VLOOKUP($C307,#REF!,12,FALSE))</f>
        <v>#N/A</v>
      </c>
      <c r="K307" s="167">
        <f>IFERROR(IF(Comparativo!$E$6="Tabela Não Desonerada",VLOOKUP($C307,'Orçamento Base'!$D$11:$S$1673,16,FALSE),VLOOKUP($C307,#REF!,16,FALSE)),0)</f>
        <v>0</v>
      </c>
      <c r="L307" s="575" t="e">
        <f>IF(AND($D307="COMPOSICAO_PROPRIA",'Orçamento Base'!$N307="-"),"14,18%",IF(AND($D307="MERCADO",'Orçamento Base'!$N307="-"),"15,38%",IF(Comparativo!$E$6="Tabela Não Desonerada",VLOOKUP($C307,'Orçamento Base'!$D$11:$S$1673,11,FALSE),VLOOKUP($C307,#REF!,11,FALSE))))</f>
        <v>#N/A</v>
      </c>
      <c r="M307" s="209">
        <f>IF(Comparativo!$E$6="Tabela Não Desonerada",Encargos!$F$44,Encargos!$D$44)</f>
        <v>1.1122000000000001</v>
      </c>
      <c r="N307" s="320"/>
      <c r="O307" s="166" t="s">
        <v>101</v>
      </c>
      <c r="P307" s="321"/>
      <c r="Q307" s="166" t="s">
        <v>101</v>
      </c>
      <c r="R307" s="321"/>
      <c r="S307" s="322"/>
      <c r="T307" s="322"/>
    </row>
    <row r="308" spans="1:20">
      <c r="A308" s="207">
        <f>'Identificação-TCE'!$A$13</f>
        <v>1</v>
      </c>
      <c r="B308" s="168" t="e">
        <f>IF(AND(G308&lt;&gt;"",H308&gt;0,I308&lt;&gt;"",J308&lt;&gt;0,K308&lt;&gt;0),COUNT($B$11:B307)+1,"")</f>
        <v>#N/A</v>
      </c>
      <c r="C308" s="207">
        <f>IF('Orçamento Base'!$M307=0,0,'Orçamento Base'!$D307)</f>
        <v>0</v>
      </c>
      <c r="D308" s="212" t="e">
        <f>IF('Orçamento Base'!$F307=Aux.!$G$11,"CONTRATACAO_PUBLICA",IF(VLOOKUP($C308,'Orçamento Base'!$D$11:$G$2116,3,FALSE)="INDEXADO",VLOOKUP(VLOOKUP($C307,'Orçamento Base'!$D$11:$G$2116,2,FALSE),'Index N_DESON.'!$A$9:$B$604,2),VLOOKUP($C308,'Orçamento Base'!$D$11:$G$2116,3,FALSE)))</f>
        <v>#N/A</v>
      </c>
      <c r="E308" s="208" t="e">
        <f>VLOOKUP($C308,'Orçamento Base'!$D$11:$S$1673,2,FALSE)</f>
        <v>#N/A</v>
      </c>
      <c r="F308" s="211">
        <f>Dados!$C$7</f>
        <v>44652</v>
      </c>
      <c r="G308" s="226" t="e">
        <f>VLOOKUP($C308,'Orçamento Base'!$D$11:$S$1673,4,FALSE)</f>
        <v>#N/A</v>
      </c>
      <c r="H308" s="377">
        <f>IFERROR(VLOOKUP($C308,'Orçamento Base'!$D$11:$S$1673,6,FALSE),0)</f>
        <v>0</v>
      </c>
      <c r="I308" s="208" t="e">
        <f>VLOOKUP($C308,'Orçamento Base'!$D$11:$S$1673,5,FALSE)</f>
        <v>#N/A</v>
      </c>
      <c r="J308" s="167" t="e">
        <f>IF(Comparativo!$E$6="Tabela Não Desonerada",VLOOKUP($C308,'Orçamento Base'!$D$11:$S$1673,12,FALSE),VLOOKUP($C308,#REF!,12,FALSE))</f>
        <v>#N/A</v>
      </c>
      <c r="K308" s="167">
        <f>IFERROR(IF(Comparativo!$E$6="Tabela Não Desonerada",VLOOKUP($C308,'Orçamento Base'!$D$11:$S$1673,16,FALSE),VLOOKUP($C308,#REF!,16,FALSE)),0)</f>
        <v>0</v>
      </c>
      <c r="L308" s="575" t="e">
        <f>IF(AND($D308="COMPOSICAO_PROPRIA",'Orçamento Base'!$N308="-"),"14,18%",IF(AND($D308="MERCADO",'Orçamento Base'!$N308="-"),"15,38%",IF(Comparativo!$E$6="Tabela Não Desonerada",VLOOKUP($C308,'Orçamento Base'!$D$11:$S$1673,11,FALSE),VLOOKUP($C308,#REF!,11,FALSE))))</f>
        <v>#N/A</v>
      </c>
      <c r="M308" s="209">
        <f>IF(Comparativo!$E$6="Tabela Não Desonerada",Encargos!$F$44,Encargos!$D$44)</f>
        <v>1.1122000000000001</v>
      </c>
      <c r="N308" s="320"/>
      <c r="O308" s="166" t="s">
        <v>101</v>
      </c>
      <c r="P308" s="321"/>
      <c r="Q308" s="166" t="s">
        <v>101</v>
      </c>
      <c r="R308" s="321"/>
      <c r="S308" s="322"/>
      <c r="T308" s="322"/>
    </row>
    <row r="309" spans="1:20">
      <c r="A309" s="207">
        <f>'Identificação-TCE'!$A$13</f>
        <v>1</v>
      </c>
      <c r="B309" s="168" t="e">
        <f>IF(AND(G309&lt;&gt;"",H309&gt;0,I309&lt;&gt;"",J309&lt;&gt;0,K309&lt;&gt;0),COUNT($B$11:B308)+1,"")</f>
        <v>#N/A</v>
      </c>
      <c r="C309" s="207">
        <f>IF('Orçamento Base'!$M308=0,0,'Orçamento Base'!$D308)</f>
        <v>0</v>
      </c>
      <c r="D309" s="212" t="e">
        <f>IF('Orçamento Base'!$F308=Aux.!$G$11,"CONTRATACAO_PUBLICA",IF(VLOOKUP($C309,'Orçamento Base'!$D$11:$G$2116,3,FALSE)="INDEXADO",VLOOKUP(VLOOKUP($C308,'Orçamento Base'!$D$11:$G$2116,2,FALSE),'Index N_DESON.'!$A$9:$B$604,2),VLOOKUP($C309,'Orçamento Base'!$D$11:$G$2116,3,FALSE)))</f>
        <v>#N/A</v>
      </c>
      <c r="E309" s="208" t="e">
        <f>VLOOKUP($C309,'Orçamento Base'!$D$11:$S$1673,2,FALSE)</f>
        <v>#N/A</v>
      </c>
      <c r="F309" s="211">
        <f>Dados!$C$7</f>
        <v>44652</v>
      </c>
      <c r="G309" s="226" t="e">
        <f>VLOOKUP($C309,'Orçamento Base'!$D$11:$S$1673,4,FALSE)</f>
        <v>#N/A</v>
      </c>
      <c r="H309" s="377">
        <f>IFERROR(VLOOKUP($C309,'Orçamento Base'!$D$11:$S$1673,6,FALSE),0)</f>
        <v>0</v>
      </c>
      <c r="I309" s="208" t="e">
        <f>VLOOKUP($C309,'Orçamento Base'!$D$11:$S$1673,5,FALSE)</f>
        <v>#N/A</v>
      </c>
      <c r="J309" s="167" t="e">
        <f>IF(Comparativo!$E$6="Tabela Não Desonerada",VLOOKUP($C309,'Orçamento Base'!$D$11:$S$1673,12,FALSE),VLOOKUP($C309,#REF!,12,FALSE))</f>
        <v>#N/A</v>
      </c>
      <c r="K309" s="167">
        <f>IFERROR(IF(Comparativo!$E$6="Tabela Não Desonerada",VLOOKUP($C309,'Orçamento Base'!$D$11:$S$1673,16,FALSE),VLOOKUP($C309,#REF!,16,FALSE)),0)</f>
        <v>0</v>
      </c>
      <c r="L309" s="575" t="e">
        <f>IF(AND($D309="COMPOSICAO_PROPRIA",'Orçamento Base'!$N309="-"),"14,18%",IF(AND($D309="MERCADO",'Orçamento Base'!$N309="-"),"15,38%",IF(Comparativo!$E$6="Tabela Não Desonerada",VLOOKUP($C309,'Orçamento Base'!$D$11:$S$1673,11,FALSE),VLOOKUP($C309,#REF!,11,FALSE))))</f>
        <v>#N/A</v>
      </c>
      <c r="M309" s="209">
        <f>IF(Comparativo!$E$6="Tabela Não Desonerada",Encargos!$F$44,Encargos!$D$44)</f>
        <v>1.1122000000000001</v>
      </c>
      <c r="N309" s="320"/>
      <c r="O309" s="166" t="s">
        <v>101</v>
      </c>
      <c r="P309" s="321"/>
      <c r="Q309" s="166" t="s">
        <v>101</v>
      </c>
      <c r="R309" s="321"/>
      <c r="S309" s="322"/>
      <c r="T309" s="322"/>
    </row>
    <row r="310" spans="1:20">
      <c r="A310" s="207">
        <f>'Identificação-TCE'!$A$13</f>
        <v>1</v>
      </c>
      <c r="B310" s="168" t="e">
        <f>IF(AND(G310&lt;&gt;"",H310&gt;0,I310&lt;&gt;"",J310&lt;&gt;0,K310&lt;&gt;0),COUNT($B$11:B309)+1,"")</f>
        <v>#N/A</v>
      </c>
      <c r="C310" s="207">
        <f>IF('Orçamento Base'!$M309=0,0,'Orçamento Base'!$D309)</f>
        <v>0</v>
      </c>
      <c r="D310" s="212" t="e">
        <f>IF('Orçamento Base'!$F309=Aux.!$G$11,"CONTRATACAO_PUBLICA",IF(VLOOKUP($C310,'Orçamento Base'!$D$11:$G$2116,3,FALSE)="INDEXADO",VLOOKUP(VLOOKUP($C309,'Orçamento Base'!$D$11:$G$2116,2,FALSE),'Index N_DESON.'!$A$9:$B$604,2),VLOOKUP($C310,'Orçamento Base'!$D$11:$G$2116,3,FALSE)))</f>
        <v>#N/A</v>
      </c>
      <c r="E310" s="208" t="e">
        <f>VLOOKUP($C310,'Orçamento Base'!$D$11:$S$1673,2,FALSE)</f>
        <v>#N/A</v>
      </c>
      <c r="F310" s="211">
        <f>Dados!$C$7</f>
        <v>44652</v>
      </c>
      <c r="G310" s="226" t="e">
        <f>VLOOKUP($C310,'Orçamento Base'!$D$11:$S$1673,4,FALSE)</f>
        <v>#N/A</v>
      </c>
      <c r="H310" s="377">
        <f>IFERROR(VLOOKUP($C310,'Orçamento Base'!$D$11:$S$1673,6,FALSE),0)</f>
        <v>0</v>
      </c>
      <c r="I310" s="208" t="e">
        <f>VLOOKUP($C310,'Orçamento Base'!$D$11:$S$1673,5,FALSE)</f>
        <v>#N/A</v>
      </c>
      <c r="J310" s="167" t="e">
        <f>IF(Comparativo!$E$6="Tabela Não Desonerada",VLOOKUP($C310,'Orçamento Base'!$D$11:$S$1673,12,FALSE),VLOOKUP($C310,#REF!,12,FALSE))</f>
        <v>#N/A</v>
      </c>
      <c r="K310" s="167">
        <f>IFERROR(IF(Comparativo!$E$6="Tabela Não Desonerada",VLOOKUP($C310,'Orçamento Base'!$D$11:$S$1673,16,FALSE),VLOOKUP($C310,#REF!,16,FALSE)),0)</f>
        <v>0</v>
      </c>
      <c r="L310" s="575" t="e">
        <f>IF(AND($D310="COMPOSICAO_PROPRIA",'Orçamento Base'!$N310="-"),"14,18%",IF(AND($D310="MERCADO",'Orçamento Base'!$N310="-"),"15,38%",IF(Comparativo!$E$6="Tabela Não Desonerada",VLOOKUP($C310,'Orçamento Base'!$D$11:$S$1673,11,FALSE),VLOOKUP($C310,#REF!,11,FALSE))))</f>
        <v>#N/A</v>
      </c>
      <c r="M310" s="209">
        <f>IF(Comparativo!$E$6="Tabela Não Desonerada",Encargos!$F$44,Encargos!$D$44)</f>
        <v>1.1122000000000001</v>
      </c>
      <c r="N310" s="320"/>
      <c r="O310" s="166" t="s">
        <v>101</v>
      </c>
      <c r="P310" s="321"/>
      <c r="Q310" s="166" t="s">
        <v>101</v>
      </c>
      <c r="R310" s="321"/>
      <c r="S310" s="322"/>
      <c r="T310" s="322"/>
    </row>
    <row r="311" spans="1:20">
      <c r="A311" s="207">
        <f>'Identificação-TCE'!$A$13</f>
        <v>1</v>
      </c>
      <c r="B311" s="168" t="e">
        <f>IF(AND(G311&lt;&gt;"",H311&gt;0,I311&lt;&gt;"",J311&lt;&gt;0,K311&lt;&gt;0),COUNT($B$11:B310)+1,"")</f>
        <v>#N/A</v>
      </c>
      <c r="C311" s="207">
        <f>IF('Orçamento Base'!$M310=0,0,'Orçamento Base'!$D310)</f>
        <v>0</v>
      </c>
      <c r="D311" s="212" t="e">
        <f>IF('Orçamento Base'!$F310=Aux.!$G$11,"CONTRATACAO_PUBLICA",IF(VLOOKUP($C311,'Orçamento Base'!$D$11:$G$2116,3,FALSE)="INDEXADO",VLOOKUP(VLOOKUP($C310,'Orçamento Base'!$D$11:$G$2116,2,FALSE),'Index N_DESON.'!$A$9:$B$604,2),VLOOKUP($C311,'Orçamento Base'!$D$11:$G$2116,3,FALSE)))</f>
        <v>#N/A</v>
      </c>
      <c r="E311" s="208" t="e">
        <f>VLOOKUP($C311,'Orçamento Base'!$D$11:$S$1673,2,FALSE)</f>
        <v>#N/A</v>
      </c>
      <c r="F311" s="211">
        <f>Dados!$C$7</f>
        <v>44652</v>
      </c>
      <c r="G311" s="226" t="e">
        <f>VLOOKUP($C311,'Orçamento Base'!$D$11:$S$1673,4,FALSE)</f>
        <v>#N/A</v>
      </c>
      <c r="H311" s="377">
        <f>IFERROR(VLOOKUP($C311,'Orçamento Base'!$D$11:$S$1673,6,FALSE),0)</f>
        <v>0</v>
      </c>
      <c r="I311" s="208" t="e">
        <f>VLOOKUP($C311,'Orçamento Base'!$D$11:$S$1673,5,FALSE)</f>
        <v>#N/A</v>
      </c>
      <c r="J311" s="167" t="e">
        <f>IF(Comparativo!$E$6="Tabela Não Desonerada",VLOOKUP($C311,'Orçamento Base'!$D$11:$S$1673,12,FALSE),VLOOKUP($C311,#REF!,12,FALSE))</f>
        <v>#N/A</v>
      </c>
      <c r="K311" s="167">
        <f>IFERROR(IF(Comparativo!$E$6="Tabela Não Desonerada",VLOOKUP($C311,'Orçamento Base'!$D$11:$S$1673,16,FALSE),VLOOKUP($C311,#REF!,16,FALSE)),0)</f>
        <v>0</v>
      </c>
      <c r="L311" s="575" t="e">
        <f>IF(AND($D311="COMPOSICAO_PROPRIA",'Orçamento Base'!$N311="-"),"14,18%",IF(AND($D311="MERCADO",'Orçamento Base'!$N311="-"),"15,38%",IF(Comparativo!$E$6="Tabela Não Desonerada",VLOOKUP($C311,'Orçamento Base'!$D$11:$S$1673,11,FALSE),VLOOKUP($C311,#REF!,11,FALSE))))</f>
        <v>#N/A</v>
      </c>
      <c r="M311" s="209">
        <f>IF(Comparativo!$E$6="Tabela Não Desonerada",Encargos!$F$44,Encargos!$D$44)</f>
        <v>1.1122000000000001</v>
      </c>
      <c r="N311" s="320"/>
      <c r="O311" s="166" t="s">
        <v>101</v>
      </c>
      <c r="P311" s="321"/>
      <c r="Q311" s="166" t="s">
        <v>101</v>
      </c>
      <c r="R311" s="321"/>
      <c r="S311" s="322"/>
      <c r="T311" s="322"/>
    </row>
    <row r="312" spans="1:20">
      <c r="A312" s="207">
        <f>'Identificação-TCE'!$A$13</f>
        <v>1</v>
      </c>
      <c r="B312" s="168" t="e">
        <f>IF(AND(G312&lt;&gt;"",H312&gt;0,I312&lt;&gt;"",J312&lt;&gt;0,K312&lt;&gt;0),COUNT($B$11:B311)+1,"")</f>
        <v>#N/A</v>
      </c>
      <c r="C312" s="207">
        <f>IF('Orçamento Base'!$M311=0,0,'Orçamento Base'!$D311)</f>
        <v>0</v>
      </c>
      <c r="D312" s="212" t="e">
        <f>IF('Orçamento Base'!$F311=Aux.!$G$11,"CONTRATACAO_PUBLICA",IF(VLOOKUP($C312,'Orçamento Base'!$D$11:$G$2116,3,FALSE)="INDEXADO",VLOOKUP(VLOOKUP($C311,'Orçamento Base'!$D$11:$G$2116,2,FALSE),'Index N_DESON.'!$A$9:$B$604,2),VLOOKUP($C312,'Orçamento Base'!$D$11:$G$2116,3,FALSE)))</f>
        <v>#N/A</v>
      </c>
      <c r="E312" s="208" t="e">
        <f>VLOOKUP($C312,'Orçamento Base'!$D$11:$S$1673,2,FALSE)</f>
        <v>#N/A</v>
      </c>
      <c r="F312" s="211">
        <f>Dados!$C$7</f>
        <v>44652</v>
      </c>
      <c r="G312" s="226" t="e">
        <f>VLOOKUP($C312,'Orçamento Base'!$D$11:$S$1673,4,FALSE)</f>
        <v>#N/A</v>
      </c>
      <c r="H312" s="377">
        <f>IFERROR(VLOOKUP($C312,'Orçamento Base'!$D$11:$S$1673,6,FALSE),0)</f>
        <v>0</v>
      </c>
      <c r="I312" s="208" t="e">
        <f>VLOOKUP($C312,'Orçamento Base'!$D$11:$S$1673,5,FALSE)</f>
        <v>#N/A</v>
      </c>
      <c r="J312" s="167" t="e">
        <f>IF(Comparativo!$E$6="Tabela Não Desonerada",VLOOKUP($C312,'Orçamento Base'!$D$11:$S$1673,12,FALSE),VLOOKUP($C312,#REF!,12,FALSE))</f>
        <v>#N/A</v>
      </c>
      <c r="K312" s="167">
        <f>IFERROR(IF(Comparativo!$E$6="Tabela Não Desonerada",VLOOKUP($C312,'Orçamento Base'!$D$11:$S$1673,16,FALSE),VLOOKUP($C312,#REF!,16,FALSE)),0)</f>
        <v>0</v>
      </c>
      <c r="L312" s="575" t="e">
        <f>IF(AND($D312="COMPOSICAO_PROPRIA",'Orçamento Base'!$N312="-"),"14,18%",IF(AND($D312="MERCADO",'Orçamento Base'!$N312="-"),"15,38%",IF(Comparativo!$E$6="Tabela Não Desonerada",VLOOKUP($C312,'Orçamento Base'!$D$11:$S$1673,11,FALSE),VLOOKUP($C312,#REF!,11,FALSE))))</f>
        <v>#N/A</v>
      </c>
      <c r="M312" s="209">
        <f>IF(Comparativo!$E$6="Tabela Não Desonerada",Encargos!$F$44,Encargos!$D$44)</f>
        <v>1.1122000000000001</v>
      </c>
      <c r="N312" s="320"/>
      <c r="O312" s="166" t="s">
        <v>101</v>
      </c>
      <c r="P312" s="321"/>
      <c r="Q312" s="166" t="s">
        <v>101</v>
      </c>
      <c r="R312" s="321"/>
      <c r="S312" s="322"/>
      <c r="T312" s="322"/>
    </row>
    <row r="313" spans="1:20">
      <c r="A313" s="207">
        <f>'Identificação-TCE'!$A$13</f>
        <v>1</v>
      </c>
      <c r="B313" s="168" t="e">
        <f>IF(AND(G313&lt;&gt;"",H313&gt;0,I313&lt;&gt;"",J313&lt;&gt;0,K313&lt;&gt;0),COUNT($B$11:B312)+1,"")</f>
        <v>#N/A</v>
      </c>
      <c r="C313" s="207">
        <f>IF('Orçamento Base'!$M312=0,0,'Orçamento Base'!$D312)</f>
        <v>0</v>
      </c>
      <c r="D313" s="212" t="e">
        <f>IF('Orçamento Base'!$F312=Aux.!$G$11,"CONTRATACAO_PUBLICA",IF(VLOOKUP($C313,'Orçamento Base'!$D$11:$G$2116,3,FALSE)="INDEXADO",VLOOKUP(VLOOKUP($C312,'Orçamento Base'!$D$11:$G$2116,2,FALSE),'Index N_DESON.'!$A$9:$B$604,2),VLOOKUP($C313,'Orçamento Base'!$D$11:$G$2116,3,FALSE)))</f>
        <v>#N/A</v>
      </c>
      <c r="E313" s="208" t="e">
        <f>VLOOKUP($C313,'Orçamento Base'!$D$11:$S$1673,2,FALSE)</f>
        <v>#N/A</v>
      </c>
      <c r="F313" s="211">
        <f>Dados!$C$7</f>
        <v>44652</v>
      </c>
      <c r="G313" s="226" t="e">
        <f>VLOOKUP($C313,'Orçamento Base'!$D$11:$S$1673,4,FALSE)</f>
        <v>#N/A</v>
      </c>
      <c r="H313" s="377">
        <f>IFERROR(VLOOKUP($C313,'Orçamento Base'!$D$11:$S$1673,6,FALSE),0)</f>
        <v>0</v>
      </c>
      <c r="I313" s="208" t="e">
        <f>VLOOKUP($C313,'Orçamento Base'!$D$11:$S$1673,5,FALSE)</f>
        <v>#N/A</v>
      </c>
      <c r="J313" s="167" t="e">
        <f>IF(Comparativo!$E$6="Tabela Não Desonerada",VLOOKUP($C313,'Orçamento Base'!$D$11:$S$1673,12,FALSE),VLOOKUP($C313,#REF!,12,FALSE))</f>
        <v>#N/A</v>
      </c>
      <c r="K313" s="167">
        <f>IFERROR(IF(Comparativo!$E$6="Tabela Não Desonerada",VLOOKUP($C313,'Orçamento Base'!$D$11:$S$1673,16,FALSE),VLOOKUP($C313,#REF!,16,FALSE)),0)</f>
        <v>0</v>
      </c>
      <c r="L313" s="575" t="e">
        <f>IF(AND($D313="COMPOSICAO_PROPRIA",'Orçamento Base'!$N313="-"),"14,18%",IF(AND($D313="MERCADO",'Orçamento Base'!$N313="-"),"15,38%",IF(Comparativo!$E$6="Tabela Não Desonerada",VLOOKUP($C313,'Orçamento Base'!$D$11:$S$1673,11,FALSE),VLOOKUP($C313,#REF!,11,FALSE))))</f>
        <v>#N/A</v>
      </c>
      <c r="M313" s="209">
        <f>IF(Comparativo!$E$6="Tabela Não Desonerada",Encargos!$F$44,Encargos!$D$44)</f>
        <v>1.1122000000000001</v>
      </c>
      <c r="N313" s="320"/>
      <c r="O313" s="166" t="s">
        <v>101</v>
      </c>
      <c r="P313" s="321"/>
      <c r="Q313" s="166" t="s">
        <v>101</v>
      </c>
      <c r="R313" s="321"/>
      <c r="S313" s="322"/>
      <c r="T313" s="322"/>
    </row>
    <row r="314" spans="1:20">
      <c r="A314" s="207">
        <f>'Identificação-TCE'!$A$13</f>
        <v>1</v>
      </c>
      <c r="B314" s="168" t="e">
        <f>IF(AND(G314&lt;&gt;"",H314&gt;0,I314&lt;&gt;"",J314&lt;&gt;0,K314&lt;&gt;0),COUNT($B$11:B313)+1,"")</f>
        <v>#N/A</v>
      </c>
      <c r="C314" s="207">
        <f>IF('Orçamento Base'!$M313=0,0,'Orçamento Base'!$D313)</f>
        <v>0</v>
      </c>
      <c r="D314" s="212" t="e">
        <f>IF('Orçamento Base'!$F313=Aux.!$G$11,"CONTRATACAO_PUBLICA",IF(VLOOKUP($C314,'Orçamento Base'!$D$11:$G$2116,3,FALSE)="INDEXADO",VLOOKUP(VLOOKUP($C313,'Orçamento Base'!$D$11:$G$2116,2,FALSE),'Index N_DESON.'!$A$9:$B$604,2),VLOOKUP($C314,'Orçamento Base'!$D$11:$G$2116,3,FALSE)))</f>
        <v>#N/A</v>
      </c>
      <c r="E314" s="208" t="e">
        <f>VLOOKUP($C314,'Orçamento Base'!$D$11:$S$1673,2,FALSE)</f>
        <v>#N/A</v>
      </c>
      <c r="F314" s="211">
        <f>Dados!$C$7</f>
        <v>44652</v>
      </c>
      <c r="G314" s="226" t="e">
        <f>VLOOKUP($C314,'Orçamento Base'!$D$11:$S$1673,4,FALSE)</f>
        <v>#N/A</v>
      </c>
      <c r="H314" s="377">
        <f>IFERROR(VLOOKUP($C314,'Orçamento Base'!$D$11:$S$1673,6,FALSE),0)</f>
        <v>0</v>
      </c>
      <c r="I314" s="208" t="e">
        <f>VLOOKUP($C314,'Orçamento Base'!$D$11:$S$1673,5,FALSE)</f>
        <v>#N/A</v>
      </c>
      <c r="J314" s="167" t="e">
        <f>IF(Comparativo!$E$6="Tabela Não Desonerada",VLOOKUP($C314,'Orçamento Base'!$D$11:$S$1673,12,FALSE),VLOOKUP($C314,#REF!,12,FALSE))</f>
        <v>#N/A</v>
      </c>
      <c r="K314" s="167">
        <f>IFERROR(IF(Comparativo!$E$6="Tabela Não Desonerada",VLOOKUP($C314,'Orçamento Base'!$D$11:$S$1673,16,FALSE),VLOOKUP($C314,#REF!,16,FALSE)),0)</f>
        <v>0</v>
      </c>
      <c r="L314" s="575" t="e">
        <f>IF(AND($D314="COMPOSICAO_PROPRIA",'Orçamento Base'!$N314="-"),"14,18%",IF(AND($D314="MERCADO",'Orçamento Base'!$N314="-"),"15,38%",IF(Comparativo!$E$6="Tabela Não Desonerada",VLOOKUP($C314,'Orçamento Base'!$D$11:$S$1673,11,FALSE),VLOOKUP($C314,#REF!,11,FALSE))))</f>
        <v>#N/A</v>
      </c>
      <c r="M314" s="209">
        <f>IF(Comparativo!$E$6="Tabela Não Desonerada",Encargos!$F$44,Encargos!$D$44)</f>
        <v>1.1122000000000001</v>
      </c>
      <c r="N314" s="320"/>
      <c r="O314" s="166" t="s">
        <v>101</v>
      </c>
      <c r="P314" s="321"/>
      <c r="Q314" s="166" t="s">
        <v>101</v>
      </c>
      <c r="R314" s="321"/>
      <c r="S314" s="322"/>
      <c r="T314" s="322"/>
    </row>
    <row r="315" spans="1:20">
      <c r="A315" s="207">
        <f>'Identificação-TCE'!$A$13</f>
        <v>1</v>
      </c>
      <c r="B315" s="168" t="e">
        <f>IF(AND(G315&lt;&gt;"",H315&gt;0,I315&lt;&gt;"",J315&lt;&gt;0,K315&lt;&gt;0),COUNT($B$11:B314)+1,"")</f>
        <v>#N/A</v>
      </c>
      <c r="C315" s="207">
        <f>IF('Orçamento Base'!$M314=0,0,'Orçamento Base'!$D314)</f>
        <v>0</v>
      </c>
      <c r="D315" s="212" t="e">
        <f>IF('Orçamento Base'!$F314=Aux.!$G$11,"CONTRATACAO_PUBLICA",IF(VLOOKUP($C315,'Orçamento Base'!$D$11:$G$2116,3,FALSE)="INDEXADO",VLOOKUP(VLOOKUP($C314,'Orçamento Base'!$D$11:$G$2116,2,FALSE),'Index N_DESON.'!$A$9:$B$604,2),VLOOKUP($C315,'Orçamento Base'!$D$11:$G$2116,3,FALSE)))</f>
        <v>#N/A</v>
      </c>
      <c r="E315" s="208" t="e">
        <f>VLOOKUP($C315,'Orçamento Base'!$D$11:$S$1673,2,FALSE)</f>
        <v>#N/A</v>
      </c>
      <c r="F315" s="211">
        <f>Dados!$C$7</f>
        <v>44652</v>
      </c>
      <c r="G315" s="226" t="e">
        <f>VLOOKUP($C315,'Orçamento Base'!$D$11:$S$1673,4,FALSE)</f>
        <v>#N/A</v>
      </c>
      <c r="H315" s="377">
        <f>IFERROR(VLOOKUP($C315,'Orçamento Base'!$D$11:$S$1673,6,FALSE),0)</f>
        <v>0</v>
      </c>
      <c r="I315" s="208" t="e">
        <f>VLOOKUP($C315,'Orçamento Base'!$D$11:$S$1673,5,FALSE)</f>
        <v>#N/A</v>
      </c>
      <c r="J315" s="167" t="e">
        <f>IF(Comparativo!$E$6="Tabela Não Desonerada",VLOOKUP($C315,'Orçamento Base'!$D$11:$S$1673,12,FALSE),VLOOKUP($C315,#REF!,12,FALSE))</f>
        <v>#N/A</v>
      </c>
      <c r="K315" s="167">
        <f>IFERROR(IF(Comparativo!$E$6="Tabela Não Desonerada",VLOOKUP($C315,'Orçamento Base'!$D$11:$S$1673,16,FALSE),VLOOKUP($C315,#REF!,16,FALSE)),0)</f>
        <v>0</v>
      </c>
      <c r="L315" s="575" t="e">
        <f>IF(AND($D315="COMPOSICAO_PROPRIA",'Orçamento Base'!$N315="-"),"14,18%",IF(AND($D315="MERCADO",'Orçamento Base'!$N315="-"),"15,38%",IF(Comparativo!$E$6="Tabela Não Desonerada",VLOOKUP($C315,'Orçamento Base'!$D$11:$S$1673,11,FALSE),VLOOKUP($C315,#REF!,11,FALSE))))</f>
        <v>#N/A</v>
      </c>
      <c r="M315" s="209">
        <f>IF(Comparativo!$E$6="Tabela Não Desonerada",Encargos!$F$44,Encargos!$D$44)</f>
        <v>1.1122000000000001</v>
      </c>
      <c r="N315" s="320"/>
      <c r="O315" s="166" t="s">
        <v>101</v>
      </c>
      <c r="P315" s="321"/>
      <c r="Q315" s="166" t="s">
        <v>101</v>
      </c>
      <c r="R315" s="321"/>
      <c r="S315" s="322"/>
      <c r="T315" s="322"/>
    </row>
    <row r="316" spans="1:20">
      <c r="A316" s="207">
        <f>'Identificação-TCE'!$A$13</f>
        <v>1</v>
      </c>
      <c r="B316" s="168" t="e">
        <f>IF(AND(G316&lt;&gt;"",H316&gt;0,I316&lt;&gt;"",J316&lt;&gt;0,K316&lt;&gt;0),COUNT($B$11:B315)+1,"")</f>
        <v>#N/A</v>
      </c>
      <c r="C316" s="207">
        <f>IF('Orçamento Base'!$M315=0,0,'Orçamento Base'!$D315)</f>
        <v>0</v>
      </c>
      <c r="D316" s="212" t="e">
        <f>IF('Orçamento Base'!$F315=Aux.!$G$11,"CONTRATACAO_PUBLICA",IF(VLOOKUP($C316,'Orçamento Base'!$D$11:$G$2116,3,FALSE)="INDEXADO",VLOOKUP(VLOOKUP($C315,'Orçamento Base'!$D$11:$G$2116,2,FALSE),'Index N_DESON.'!$A$9:$B$604,2),VLOOKUP($C316,'Orçamento Base'!$D$11:$G$2116,3,FALSE)))</f>
        <v>#N/A</v>
      </c>
      <c r="E316" s="208" t="e">
        <f>VLOOKUP($C316,'Orçamento Base'!$D$11:$S$1673,2,FALSE)</f>
        <v>#N/A</v>
      </c>
      <c r="F316" s="211">
        <f>Dados!$C$7</f>
        <v>44652</v>
      </c>
      <c r="G316" s="226" t="e">
        <f>VLOOKUP($C316,'Orçamento Base'!$D$11:$S$1673,4,FALSE)</f>
        <v>#N/A</v>
      </c>
      <c r="H316" s="377">
        <f>IFERROR(VLOOKUP($C316,'Orçamento Base'!$D$11:$S$1673,6,FALSE),0)</f>
        <v>0</v>
      </c>
      <c r="I316" s="208" t="e">
        <f>VLOOKUP($C316,'Orçamento Base'!$D$11:$S$1673,5,FALSE)</f>
        <v>#N/A</v>
      </c>
      <c r="J316" s="167" t="e">
        <f>IF(Comparativo!$E$6="Tabela Não Desonerada",VLOOKUP($C316,'Orçamento Base'!$D$11:$S$1673,12,FALSE),VLOOKUP($C316,#REF!,12,FALSE))</f>
        <v>#N/A</v>
      </c>
      <c r="K316" s="167">
        <f>IFERROR(IF(Comparativo!$E$6="Tabela Não Desonerada",VLOOKUP($C316,'Orçamento Base'!$D$11:$S$1673,16,FALSE),VLOOKUP($C316,#REF!,16,FALSE)),0)</f>
        <v>0</v>
      </c>
      <c r="L316" s="575" t="e">
        <f>IF(AND($D316="COMPOSICAO_PROPRIA",'Orçamento Base'!$N316="-"),"14,18%",IF(AND($D316="MERCADO",'Orçamento Base'!$N316="-"),"15,38%",IF(Comparativo!$E$6="Tabela Não Desonerada",VLOOKUP($C316,'Orçamento Base'!$D$11:$S$1673,11,FALSE),VLOOKUP($C316,#REF!,11,FALSE))))</f>
        <v>#N/A</v>
      </c>
      <c r="M316" s="209">
        <f>IF(Comparativo!$E$6="Tabela Não Desonerada",Encargos!$F$44,Encargos!$D$44)</f>
        <v>1.1122000000000001</v>
      </c>
      <c r="N316" s="320"/>
      <c r="O316" s="166" t="s">
        <v>101</v>
      </c>
      <c r="P316" s="321"/>
      <c r="Q316" s="166" t="s">
        <v>101</v>
      </c>
      <c r="R316" s="321"/>
      <c r="S316" s="322"/>
      <c r="T316" s="322"/>
    </row>
    <row r="317" spans="1:20">
      <c r="A317" s="207">
        <f>'Identificação-TCE'!$A$13</f>
        <v>1</v>
      </c>
      <c r="B317" s="168" t="e">
        <f>IF(AND(G317&lt;&gt;"",H317&gt;0,I317&lt;&gt;"",J317&lt;&gt;0,K317&lt;&gt;0),COUNT($B$11:B316)+1,"")</f>
        <v>#N/A</v>
      </c>
      <c r="C317" s="207">
        <f>IF('Orçamento Base'!$M316=0,0,'Orçamento Base'!$D316)</f>
        <v>0</v>
      </c>
      <c r="D317" s="212" t="e">
        <f>IF('Orçamento Base'!$F316=Aux.!$G$11,"CONTRATACAO_PUBLICA",IF(VLOOKUP($C317,'Orçamento Base'!$D$11:$G$2116,3,FALSE)="INDEXADO",VLOOKUP(VLOOKUP($C316,'Orçamento Base'!$D$11:$G$2116,2,FALSE),'Index N_DESON.'!$A$9:$B$604,2),VLOOKUP($C317,'Orçamento Base'!$D$11:$G$2116,3,FALSE)))</f>
        <v>#N/A</v>
      </c>
      <c r="E317" s="208" t="e">
        <f>VLOOKUP($C317,'Orçamento Base'!$D$11:$S$1673,2,FALSE)</f>
        <v>#N/A</v>
      </c>
      <c r="F317" s="211">
        <f>Dados!$C$7</f>
        <v>44652</v>
      </c>
      <c r="G317" s="226" t="e">
        <f>VLOOKUP($C317,'Orçamento Base'!$D$11:$S$1673,4,FALSE)</f>
        <v>#N/A</v>
      </c>
      <c r="H317" s="377">
        <f>IFERROR(VLOOKUP($C317,'Orçamento Base'!$D$11:$S$1673,6,FALSE),0)</f>
        <v>0</v>
      </c>
      <c r="I317" s="208" t="e">
        <f>VLOOKUP($C317,'Orçamento Base'!$D$11:$S$1673,5,FALSE)</f>
        <v>#N/A</v>
      </c>
      <c r="J317" s="167" t="e">
        <f>IF(Comparativo!$E$6="Tabela Não Desonerada",VLOOKUP($C317,'Orçamento Base'!$D$11:$S$1673,12,FALSE),VLOOKUP($C317,#REF!,12,FALSE))</f>
        <v>#N/A</v>
      </c>
      <c r="K317" s="167">
        <f>IFERROR(IF(Comparativo!$E$6="Tabela Não Desonerada",VLOOKUP($C317,'Orçamento Base'!$D$11:$S$1673,16,FALSE),VLOOKUP($C317,#REF!,16,FALSE)),0)</f>
        <v>0</v>
      </c>
      <c r="L317" s="575" t="e">
        <f>IF(AND($D317="COMPOSICAO_PROPRIA",'Orçamento Base'!$N317="-"),"14,18%",IF(AND($D317="MERCADO",'Orçamento Base'!$N317="-"),"15,38%",IF(Comparativo!$E$6="Tabela Não Desonerada",VLOOKUP($C317,'Orçamento Base'!$D$11:$S$1673,11,FALSE),VLOOKUP($C317,#REF!,11,FALSE))))</f>
        <v>#N/A</v>
      </c>
      <c r="M317" s="209">
        <f>IF(Comparativo!$E$6="Tabela Não Desonerada",Encargos!$F$44,Encargos!$D$44)</f>
        <v>1.1122000000000001</v>
      </c>
      <c r="N317" s="320"/>
      <c r="O317" s="166" t="s">
        <v>101</v>
      </c>
      <c r="P317" s="321"/>
      <c r="Q317" s="166" t="s">
        <v>101</v>
      </c>
      <c r="R317" s="321"/>
      <c r="S317" s="322"/>
      <c r="T317" s="322"/>
    </row>
    <row r="318" spans="1:20">
      <c r="A318" s="207">
        <f>'Identificação-TCE'!$A$13</f>
        <v>1</v>
      </c>
      <c r="B318" s="168" t="e">
        <f>IF(AND(G318&lt;&gt;"",H318&gt;0,I318&lt;&gt;"",J318&lt;&gt;0,K318&lt;&gt;0),COUNT($B$11:B317)+1,"")</f>
        <v>#N/A</v>
      </c>
      <c r="C318" s="207">
        <f>IF('Orçamento Base'!$M317=0,0,'Orçamento Base'!$D317)</f>
        <v>0</v>
      </c>
      <c r="D318" s="212" t="e">
        <f>IF('Orçamento Base'!$F317=Aux.!$G$11,"CONTRATACAO_PUBLICA",IF(VLOOKUP($C318,'Orçamento Base'!$D$11:$G$2116,3,FALSE)="INDEXADO",VLOOKUP(VLOOKUP($C317,'Orçamento Base'!$D$11:$G$2116,2,FALSE),'Index N_DESON.'!$A$9:$B$604,2),VLOOKUP($C318,'Orçamento Base'!$D$11:$G$2116,3,FALSE)))</f>
        <v>#N/A</v>
      </c>
      <c r="E318" s="208" t="e">
        <f>VLOOKUP($C318,'Orçamento Base'!$D$11:$S$1673,2,FALSE)</f>
        <v>#N/A</v>
      </c>
      <c r="F318" s="211">
        <f>Dados!$C$7</f>
        <v>44652</v>
      </c>
      <c r="G318" s="226" t="e">
        <f>VLOOKUP($C318,'Orçamento Base'!$D$11:$S$1673,4,FALSE)</f>
        <v>#N/A</v>
      </c>
      <c r="H318" s="377">
        <f>IFERROR(VLOOKUP($C318,'Orçamento Base'!$D$11:$S$1673,6,FALSE),0)</f>
        <v>0</v>
      </c>
      <c r="I318" s="208" t="e">
        <f>VLOOKUP($C318,'Orçamento Base'!$D$11:$S$1673,5,FALSE)</f>
        <v>#N/A</v>
      </c>
      <c r="J318" s="167" t="e">
        <f>IF(Comparativo!$E$6="Tabela Não Desonerada",VLOOKUP($C318,'Orçamento Base'!$D$11:$S$1673,12,FALSE),VLOOKUP($C318,#REF!,12,FALSE))</f>
        <v>#N/A</v>
      </c>
      <c r="K318" s="167">
        <f>IFERROR(IF(Comparativo!$E$6="Tabela Não Desonerada",VLOOKUP($C318,'Orçamento Base'!$D$11:$S$1673,16,FALSE),VLOOKUP($C318,#REF!,16,FALSE)),0)</f>
        <v>0</v>
      </c>
      <c r="L318" s="575" t="e">
        <f>IF(AND($D318="COMPOSICAO_PROPRIA",'Orçamento Base'!$N318="-"),"14,18%",IF(AND($D318="MERCADO",'Orçamento Base'!$N318="-"),"15,38%",IF(Comparativo!$E$6="Tabela Não Desonerada",VLOOKUP($C318,'Orçamento Base'!$D$11:$S$1673,11,FALSE),VLOOKUP($C318,#REF!,11,FALSE))))</f>
        <v>#N/A</v>
      </c>
      <c r="M318" s="209">
        <f>IF(Comparativo!$E$6="Tabela Não Desonerada",Encargos!$F$44,Encargos!$D$44)</f>
        <v>1.1122000000000001</v>
      </c>
      <c r="N318" s="320"/>
      <c r="O318" s="166" t="s">
        <v>101</v>
      </c>
      <c r="P318" s="321"/>
      <c r="Q318" s="166" t="s">
        <v>101</v>
      </c>
      <c r="R318" s="321"/>
      <c r="S318" s="322"/>
      <c r="T318" s="322"/>
    </row>
    <row r="319" spans="1:20">
      <c r="A319" s="207">
        <f>'Identificação-TCE'!$A$13</f>
        <v>1</v>
      </c>
      <c r="B319" s="168" t="e">
        <f>IF(AND(G319&lt;&gt;"",H319&gt;0,I319&lt;&gt;"",J319&lt;&gt;0,K319&lt;&gt;0),COUNT($B$11:B318)+1,"")</f>
        <v>#N/A</v>
      </c>
      <c r="C319" s="207">
        <f>IF('Orçamento Base'!$M318=0,0,'Orçamento Base'!$D318)</f>
        <v>0</v>
      </c>
      <c r="D319" s="212" t="e">
        <f>IF('Orçamento Base'!$F318=Aux.!$G$11,"CONTRATACAO_PUBLICA",IF(VLOOKUP($C319,'Orçamento Base'!$D$11:$G$2116,3,FALSE)="INDEXADO",VLOOKUP(VLOOKUP($C318,'Orçamento Base'!$D$11:$G$2116,2,FALSE),'Index N_DESON.'!$A$9:$B$604,2),VLOOKUP($C319,'Orçamento Base'!$D$11:$G$2116,3,FALSE)))</f>
        <v>#N/A</v>
      </c>
      <c r="E319" s="208" t="e">
        <f>VLOOKUP($C319,'Orçamento Base'!$D$11:$S$1673,2,FALSE)</f>
        <v>#N/A</v>
      </c>
      <c r="F319" s="211">
        <f>Dados!$C$7</f>
        <v>44652</v>
      </c>
      <c r="G319" s="226" t="e">
        <f>VLOOKUP($C319,'Orçamento Base'!$D$11:$S$1673,4,FALSE)</f>
        <v>#N/A</v>
      </c>
      <c r="H319" s="377">
        <f>IFERROR(VLOOKUP($C319,'Orçamento Base'!$D$11:$S$1673,6,FALSE),0)</f>
        <v>0</v>
      </c>
      <c r="I319" s="208" t="e">
        <f>VLOOKUP($C319,'Orçamento Base'!$D$11:$S$1673,5,FALSE)</f>
        <v>#N/A</v>
      </c>
      <c r="J319" s="167" t="e">
        <f>IF(Comparativo!$E$6="Tabela Não Desonerada",VLOOKUP($C319,'Orçamento Base'!$D$11:$S$1673,12,FALSE),VLOOKUP($C319,#REF!,12,FALSE))</f>
        <v>#N/A</v>
      </c>
      <c r="K319" s="167">
        <f>IFERROR(IF(Comparativo!$E$6="Tabela Não Desonerada",VLOOKUP($C319,'Orçamento Base'!$D$11:$S$1673,16,FALSE),VLOOKUP($C319,#REF!,16,FALSE)),0)</f>
        <v>0</v>
      </c>
      <c r="L319" s="575" t="e">
        <f>IF(AND($D319="COMPOSICAO_PROPRIA",'Orçamento Base'!$N319="-"),"14,18%",IF(AND($D319="MERCADO",'Orçamento Base'!$N319="-"),"15,38%",IF(Comparativo!$E$6="Tabela Não Desonerada",VLOOKUP($C319,'Orçamento Base'!$D$11:$S$1673,11,FALSE),VLOOKUP($C319,#REF!,11,FALSE))))</f>
        <v>#N/A</v>
      </c>
      <c r="M319" s="209">
        <f>IF(Comparativo!$E$6="Tabela Não Desonerada",Encargos!$F$44,Encargos!$D$44)</f>
        <v>1.1122000000000001</v>
      </c>
      <c r="N319" s="320"/>
      <c r="O319" s="166" t="s">
        <v>101</v>
      </c>
      <c r="P319" s="321"/>
      <c r="Q319" s="166" t="s">
        <v>101</v>
      </c>
      <c r="R319" s="321"/>
      <c r="S319" s="322"/>
      <c r="T319" s="322"/>
    </row>
    <row r="320" spans="1:20">
      <c r="A320" s="207">
        <f>'Identificação-TCE'!$A$13</f>
        <v>1</v>
      </c>
      <c r="B320" s="168" t="e">
        <f>IF(AND(G320&lt;&gt;"",H320&gt;0,I320&lt;&gt;"",J320&lt;&gt;0,K320&lt;&gt;0),COUNT($B$11:B319)+1,"")</f>
        <v>#N/A</v>
      </c>
      <c r="C320" s="207">
        <f>IF('Orçamento Base'!$M319=0,0,'Orçamento Base'!$D319)</f>
        <v>0</v>
      </c>
      <c r="D320" s="212" t="e">
        <f>IF('Orçamento Base'!$F319=Aux.!$G$11,"CONTRATACAO_PUBLICA",IF(VLOOKUP($C320,'Orçamento Base'!$D$11:$G$2116,3,FALSE)="INDEXADO",VLOOKUP(VLOOKUP($C319,'Orçamento Base'!$D$11:$G$2116,2,FALSE),'Index N_DESON.'!$A$9:$B$604,2),VLOOKUP($C320,'Orçamento Base'!$D$11:$G$2116,3,FALSE)))</f>
        <v>#N/A</v>
      </c>
      <c r="E320" s="208" t="e">
        <f>VLOOKUP($C320,'Orçamento Base'!$D$11:$S$1673,2,FALSE)</f>
        <v>#N/A</v>
      </c>
      <c r="F320" s="211">
        <f>Dados!$C$7</f>
        <v>44652</v>
      </c>
      <c r="G320" s="226" t="e">
        <f>VLOOKUP($C320,'Orçamento Base'!$D$11:$S$1673,4,FALSE)</f>
        <v>#N/A</v>
      </c>
      <c r="H320" s="377">
        <f>IFERROR(VLOOKUP($C320,'Orçamento Base'!$D$11:$S$1673,6,FALSE),0)</f>
        <v>0</v>
      </c>
      <c r="I320" s="208" t="e">
        <f>VLOOKUP($C320,'Orçamento Base'!$D$11:$S$1673,5,FALSE)</f>
        <v>#N/A</v>
      </c>
      <c r="J320" s="167" t="e">
        <f>IF(Comparativo!$E$6="Tabela Não Desonerada",VLOOKUP($C320,'Orçamento Base'!$D$11:$S$1673,12,FALSE),VLOOKUP($C320,#REF!,12,FALSE))</f>
        <v>#N/A</v>
      </c>
      <c r="K320" s="167">
        <f>IFERROR(IF(Comparativo!$E$6="Tabela Não Desonerada",VLOOKUP($C320,'Orçamento Base'!$D$11:$S$1673,16,FALSE),VLOOKUP($C320,#REF!,16,FALSE)),0)</f>
        <v>0</v>
      </c>
      <c r="L320" s="575" t="e">
        <f>IF(AND($D320="COMPOSICAO_PROPRIA",'Orçamento Base'!$N320="-"),"14,18%",IF(AND($D320="MERCADO",'Orçamento Base'!$N320="-"),"15,38%",IF(Comparativo!$E$6="Tabela Não Desonerada",VLOOKUP($C320,'Orçamento Base'!$D$11:$S$1673,11,FALSE),VLOOKUP($C320,#REF!,11,FALSE))))</f>
        <v>#N/A</v>
      </c>
      <c r="M320" s="209">
        <f>IF(Comparativo!$E$6="Tabela Não Desonerada",Encargos!$F$44,Encargos!$D$44)</f>
        <v>1.1122000000000001</v>
      </c>
      <c r="N320" s="320"/>
      <c r="O320" s="166" t="s">
        <v>101</v>
      </c>
      <c r="P320" s="321"/>
      <c r="Q320" s="166" t="s">
        <v>101</v>
      </c>
      <c r="R320" s="321"/>
      <c r="S320" s="322"/>
      <c r="T320" s="322"/>
    </row>
    <row r="321" spans="1:20">
      <c r="A321" s="207">
        <f>'Identificação-TCE'!$A$13</f>
        <v>1</v>
      </c>
      <c r="B321" s="168" t="e">
        <f>IF(AND(G321&lt;&gt;"",H321&gt;0,I321&lt;&gt;"",J321&lt;&gt;0,K321&lt;&gt;0),COUNT($B$11:B320)+1,"")</f>
        <v>#N/A</v>
      </c>
      <c r="C321" s="207">
        <f>IF('Orçamento Base'!$M320=0,0,'Orçamento Base'!$D320)</f>
        <v>0</v>
      </c>
      <c r="D321" s="212" t="e">
        <f>IF('Orçamento Base'!$F320=Aux.!$G$11,"CONTRATACAO_PUBLICA",IF(VLOOKUP($C321,'Orçamento Base'!$D$11:$G$2116,3,FALSE)="INDEXADO",VLOOKUP(VLOOKUP($C320,'Orçamento Base'!$D$11:$G$2116,2,FALSE),'Index N_DESON.'!$A$9:$B$604,2),VLOOKUP($C321,'Orçamento Base'!$D$11:$G$2116,3,FALSE)))</f>
        <v>#N/A</v>
      </c>
      <c r="E321" s="208" t="e">
        <f>VLOOKUP($C321,'Orçamento Base'!$D$11:$S$1673,2,FALSE)</f>
        <v>#N/A</v>
      </c>
      <c r="F321" s="211">
        <f>Dados!$C$7</f>
        <v>44652</v>
      </c>
      <c r="G321" s="226" t="e">
        <f>VLOOKUP($C321,'Orçamento Base'!$D$11:$S$1673,4,FALSE)</f>
        <v>#N/A</v>
      </c>
      <c r="H321" s="377">
        <f>IFERROR(VLOOKUP($C321,'Orçamento Base'!$D$11:$S$1673,6,FALSE),0)</f>
        <v>0</v>
      </c>
      <c r="I321" s="208" t="e">
        <f>VLOOKUP($C321,'Orçamento Base'!$D$11:$S$1673,5,FALSE)</f>
        <v>#N/A</v>
      </c>
      <c r="J321" s="167" t="e">
        <f>IF(Comparativo!$E$6="Tabela Não Desonerada",VLOOKUP($C321,'Orçamento Base'!$D$11:$S$1673,12,FALSE),VLOOKUP($C321,#REF!,12,FALSE))</f>
        <v>#N/A</v>
      </c>
      <c r="K321" s="167">
        <f>IFERROR(IF(Comparativo!$E$6="Tabela Não Desonerada",VLOOKUP($C321,'Orçamento Base'!$D$11:$S$1673,16,FALSE),VLOOKUP($C321,#REF!,16,FALSE)),0)</f>
        <v>0</v>
      </c>
      <c r="L321" s="575" t="e">
        <f>IF(AND($D321="COMPOSICAO_PROPRIA",'Orçamento Base'!$N321="-"),"14,18%",IF(AND($D321="MERCADO",'Orçamento Base'!$N321="-"),"15,38%",IF(Comparativo!$E$6="Tabela Não Desonerada",VLOOKUP($C321,'Orçamento Base'!$D$11:$S$1673,11,FALSE),VLOOKUP($C321,#REF!,11,FALSE))))</f>
        <v>#N/A</v>
      </c>
      <c r="M321" s="209">
        <f>IF(Comparativo!$E$6="Tabela Não Desonerada",Encargos!$F$44,Encargos!$D$44)</f>
        <v>1.1122000000000001</v>
      </c>
      <c r="N321" s="320"/>
      <c r="O321" s="166" t="s">
        <v>101</v>
      </c>
      <c r="P321" s="321"/>
      <c r="Q321" s="166" t="s">
        <v>101</v>
      </c>
      <c r="R321" s="321"/>
      <c r="S321" s="322"/>
      <c r="T321" s="322"/>
    </row>
    <row r="322" spans="1:20">
      <c r="A322" s="207">
        <f>'Identificação-TCE'!$A$13</f>
        <v>1</v>
      </c>
      <c r="B322" s="168" t="e">
        <f>IF(AND(G322&lt;&gt;"",H322&gt;0,I322&lt;&gt;"",J322&lt;&gt;0,K322&lt;&gt;0),COUNT($B$11:B321)+1,"")</f>
        <v>#N/A</v>
      </c>
      <c r="C322" s="207">
        <f>IF('Orçamento Base'!$M321=0,0,'Orçamento Base'!$D321)</f>
        <v>0</v>
      </c>
      <c r="D322" s="212" t="e">
        <f>IF('Orçamento Base'!$F321=Aux.!$G$11,"CONTRATACAO_PUBLICA",IF(VLOOKUP($C322,'Orçamento Base'!$D$11:$G$2116,3,FALSE)="INDEXADO",VLOOKUP(VLOOKUP($C321,'Orçamento Base'!$D$11:$G$2116,2,FALSE),'Index N_DESON.'!$A$9:$B$604,2),VLOOKUP($C322,'Orçamento Base'!$D$11:$G$2116,3,FALSE)))</f>
        <v>#N/A</v>
      </c>
      <c r="E322" s="208" t="e">
        <f>VLOOKUP($C322,'Orçamento Base'!$D$11:$S$1673,2,FALSE)</f>
        <v>#N/A</v>
      </c>
      <c r="F322" s="211">
        <f>Dados!$C$7</f>
        <v>44652</v>
      </c>
      <c r="G322" s="226" t="e">
        <f>VLOOKUP($C322,'Orçamento Base'!$D$11:$S$1673,4,FALSE)</f>
        <v>#N/A</v>
      </c>
      <c r="H322" s="377">
        <f>IFERROR(VLOOKUP($C322,'Orçamento Base'!$D$11:$S$1673,6,FALSE),0)</f>
        <v>0</v>
      </c>
      <c r="I322" s="208" t="e">
        <f>VLOOKUP($C322,'Orçamento Base'!$D$11:$S$1673,5,FALSE)</f>
        <v>#N/A</v>
      </c>
      <c r="J322" s="167" t="e">
        <f>IF(Comparativo!$E$6="Tabela Não Desonerada",VLOOKUP($C322,'Orçamento Base'!$D$11:$S$1673,12,FALSE),VLOOKUP($C322,#REF!,12,FALSE))</f>
        <v>#N/A</v>
      </c>
      <c r="K322" s="167">
        <f>IFERROR(IF(Comparativo!$E$6="Tabela Não Desonerada",VLOOKUP($C322,'Orçamento Base'!$D$11:$S$1673,16,FALSE),VLOOKUP($C322,#REF!,16,FALSE)),0)</f>
        <v>0</v>
      </c>
      <c r="L322" s="575" t="e">
        <f>IF(AND($D322="COMPOSICAO_PROPRIA",'Orçamento Base'!$N322="-"),"14,18%",IF(AND($D322="MERCADO",'Orçamento Base'!$N322="-"),"15,38%",IF(Comparativo!$E$6="Tabela Não Desonerada",VLOOKUP($C322,'Orçamento Base'!$D$11:$S$1673,11,FALSE),VLOOKUP($C322,#REF!,11,FALSE))))</f>
        <v>#N/A</v>
      </c>
      <c r="M322" s="209">
        <f>IF(Comparativo!$E$6="Tabela Não Desonerada",Encargos!$F$44,Encargos!$D$44)</f>
        <v>1.1122000000000001</v>
      </c>
      <c r="N322" s="320"/>
      <c r="O322" s="166" t="s">
        <v>101</v>
      </c>
      <c r="P322" s="321"/>
      <c r="Q322" s="166" t="s">
        <v>101</v>
      </c>
      <c r="R322" s="321"/>
      <c r="S322" s="322"/>
      <c r="T322" s="322"/>
    </row>
    <row r="323" spans="1:20">
      <c r="A323" s="207">
        <f>'Identificação-TCE'!$A$13</f>
        <v>1</v>
      </c>
      <c r="B323" s="168" t="e">
        <f>IF(AND(G323&lt;&gt;"",H323&gt;0,I323&lt;&gt;"",J323&lt;&gt;0,K323&lt;&gt;0),COUNT($B$11:B322)+1,"")</f>
        <v>#N/A</v>
      </c>
      <c r="C323" s="207">
        <f>IF('Orçamento Base'!$M322=0,0,'Orçamento Base'!$D322)</f>
        <v>0</v>
      </c>
      <c r="D323" s="212" t="e">
        <f>IF('Orçamento Base'!$F322=Aux.!$G$11,"CONTRATACAO_PUBLICA",IF(VLOOKUP($C323,'Orçamento Base'!$D$11:$G$2116,3,FALSE)="INDEXADO",VLOOKUP(VLOOKUP($C322,'Orçamento Base'!$D$11:$G$2116,2,FALSE),'Index N_DESON.'!$A$9:$B$604,2),VLOOKUP($C323,'Orçamento Base'!$D$11:$G$2116,3,FALSE)))</f>
        <v>#N/A</v>
      </c>
      <c r="E323" s="208" t="e">
        <f>VLOOKUP($C323,'Orçamento Base'!$D$11:$S$1673,2,FALSE)</f>
        <v>#N/A</v>
      </c>
      <c r="F323" s="211">
        <f>Dados!$C$7</f>
        <v>44652</v>
      </c>
      <c r="G323" s="226" t="e">
        <f>VLOOKUP($C323,'Orçamento Base'!$D$11:$S$1673,4,FALSE)</f>
        <v>#N/A</v>
      </c>
      <c r="H323" s="377">
        <f>IFERROR(VLOOKUP($C323,'Orçamento Base'!$D$11:$S$1673,6,FALSE),0)</f>
        <v>0</v>
      </c>
      <c r="I323" s="208" t="e">
        <f>VLOOKUP($C323,'Orçamento Base'!$D$11:$S$1673,5,FALSE)</f>
        <v>#N/A</v>
      </c>
      <c r="J323" s="167" t="e">
        <f>IF(Comparativo!$E$6="Tabela Não Desonerada",VLOOKUP($C323,'Orçamento Base'!$D$11:$S$1673,12,FALSE),VLOOKUP($C323,#REF!,12,FALSE))</f>
        <v>#N/A</v>
      </c>
      <c r="K323" s="167">
        <f>IFERROR(IF(Comparativo!$E$6="Tabela Não Desonerada",VLOOKUP($C323,'Orçamento Base'!$D$11:$S$1673,16,FALSE),VLOOKUP($C323,#REF!,16,FALSE)),0)</f>
        <v>0</v>
      </c>
      <c r="L323" s="575" t="e">
        <f>IF(AND($D323="COMPOSICAO_PROPRIA",'Orçamento Base'!$N323="-"),"14,18%",IF(AND($D323="MERCADO",'Orçamento Base'!$N323="-"),"15,38%",IF(Comparativo!$E$6="Tabela Não Desonerada",VLOOKUP($C323,'Orçamento Base'!$D$11:$S$1673,11,FALSE),VLOOKUP($C323,#REF!,11,FALSE))))</f>
        <v>#N/A</v>
      </c>
      <c r="M323" s="209">
        <f>IF(Comparativo!$E$6="Tabela Não Desonerada",Encargos!$F$44,Encargos!$D$44)</f>
        <v>1.1122000000000001</v>
      </c>
      <c r="N323" s="320"/>
      <c r="O323" s="166" t="s">
        <v>101</v>
      </c>
      <c r="P323" s="321"/>
      <c r="Q323" s="166" t="s">
        <v>101</v>
      </c>
      <c r="R323" s="321"/>
      <c r="S323" s="322"/>
      <c r="T323" s="322"/>
    </row>
    <row r="324" spans="1:20">
      <c r="A324" s="207">
        <f>'Identificação-TCE'!$A$13</f>
        <v>1</v>
      </c>
      <c r="B324" s="168" t="e">
        <f>IF(AND(G324&lt;&gt;"",H324&gt;0,I324&lt;&gt;"",J324&lt;&gt;0,K324&lt;&gt;0),COUNT($B$11:B323)+1,"")</f>
        <v>#N/A</v>
      </c>
      <c r="C324" s="207">
        <f>IF('Orçamento Base'!$M323=0,0,'Orçamento Base'!$D323)</f>
        <v>0</v>
      </c>
      <c r="D324" s="212" t="e">
        <f>IF('Orçamento Base'!$F323=Aux.!$G$11,"CONTRATACAO_PUBLICA",IF(VLOOKUP($C324,'Orçamento Base'!$D$11:$G$2116,3,FALSE)="INDEXADO",VLOOKUP(VLOOKUP($C323,'Orçamento Base'!$D$11:$G$2116,2,FALSE),'Index N_DESON.'!$A$9:$B$604,2),VLOOKUP($C324,'Orçamento Base'!$D$11:$G$2116,3,FALSE)))</f>
        <v>#N/A</v>
      </c>
      <c r="E324" s="208" t="e">
        <f>VLOOKUP($C324,'Orçamento Base'!$D$11:$S$1673,2,FALSE)</f>
        <v>#N/A</v>
      </c>
      <c r="F324" s="211">
        <f>Dados!$C$7</f>
        <v>44652</v>
      </c>
      <c r="G324" s="226" t="e">
        <f>VLOOKUP($C324,'Orçamento Base'!$D$11:$S$1673,4,FALSE)</f>
        <v>#N/A</v>
      </c>
      <c r="H324" s="377">
        <f>IFERROR(VLOOKUP($C324,'Orçamento Base'!$D$11:$S$1673,6,FALSE),0)</f>
        <v>0</v>
      </c>
      <c r="I324" s="208" t="e">
        <f>VLOOKUP($C324,'Orçamento Base'!$D$11:$S$1673,5,FALSE)</f>
        <v>#N/A</v>
      </c>
      <c r="J324" s="167" t="e">
        <f>IF(Comparativo!$E$6="Tabela Não Desonerada",VLOOKUP($C324,'Orçamento Base'!$D$11:$S$1673,12,FALSE),VLOOKUP($C324,#REF!,12,FALSE))</f>
        <v>#N/A</v>
      </c>
      <c r="K324" s="167">
        <f>IFERROR(IF(Comparativo!$E$6="Tabela Não Desonerada",VLOOKUP($C324,'Orçamento Base'!$D$11:$S$1673,16,FALSE),VLOOKUP($C324,#REF!,16,FALSE)),0)</f>
        <v>0</v>
      </c>
      <c r="L324" s="575" t="e">
        <f>IF(AND($D324="COMPOSICAO_PROPRIA",'Orçamento Base'!$N324="-"),"14,18%",IF(AND($D324="MERCADO",'Orçamento Base'!$N324="-"),"15,38%",IF(Comparativo!$E$6="Tabela Não Desonerada",VLOOKUP($C324,'Orçamento Base'!$D$11:$S$1673,11,FALSE),VLOOKUP($C324,#REF!,11,FALSE))))</f>
        <v>#N/A</v>
      </c>
      <c r="M324" s="209">
        <f>IF(Comparativo!$E$6="Tabela Não Desonerada",Encargos!$F$44,Encargos!$D$44)</f>
        <v>1.1122000000000001</v>
      </c>
      <c r="N324" s="320"/>
      <c r="O324" s="166" t="s">
        <v>101</v>
      </c>
      <c r="P324" s="321"/>
      <c r="Q324" s="166" t="s">
        <v>101</v>
      </c>
      <c r="R324" s="321"/>
      <c r="S324" s="322"/>
      <c r="T324" s="322"/>
    </row>
    <row r="325" spans="1:20">
      <c r="A325" s="207">
        <f>'Identificação-TCE'!$A$13</f>
        <v>1</v>
      </c>
      <c r="B325" s="168" t="e">
        <f>IF(AND(G325&lt;&gt;"",H325&gt;0,I325&lt;&gt;"",J325&lt;&gt;0,K325&lt;&gt;0),COUNT($B$11:B324)+1,"")</f>
        <v>#N/A</v>
      </c>
      <c r="C325" s="207">
        <f>IF('Orçamento Base'!$M324=0,0,'Orçamento Base'!$D324)</f>
        <v>0</v>
      </c>
      <c r="D325" s="212" t="e">
        <f>IF('Orçamento Base'!$F324=Aux.!$G$11,"CONTRATACAO_PUBLICA",IF(VLOOKUP($C325,'Orçamento Base'!$D$11:$G$2116,3,FALSE)="INDEXADO",VLOOKUP(VLOOKUP($C324,'Orçamento Base'!$D$11:$G$2116,2,FALSE),'Index N_DESON.'!$A$9:$B$604,2),VLOOKUP($C325,'Orçamento Base'!$D$11:$G$2116,3,FALSE)))</f>
        <v>#N/A</v>
      </c>
      <c r="E325" s="208" t="e">
        <f>VLOOKUP($C325,'Orçamento Base'!$D$11:$S$1673,2,FALSE)</f>
        <v>#N/A</v>
      </c>
      <c r="F325" s="211">
        <f>Dados!$C$7</f>
        <v>44652</v>
      </c>
      <c r="G325" s="226" t="e">
        <f>VLOOKUP($C325,'Orçamento Base'!$D$11:$S$1673,4,FALSE)</f>
        <v>#N/A</v>
      </c>
      <c r="H325" s="377">
        <f>IFERROR(VLOOKUP($C325,'Orçamento Base'!$D$11:$S$1673,6,FALSE),0)</f>
        <v>0</v>
      </c>
      <c r="I325" s="208" t="e">
        <f>VLOOKUP($C325,'Orçamento Base'!$D$11:$S$1673,5,FALSE)</f>
        <v>#N/A</v>
      </c>
      <c r="J325" s="167" t="e">
        <f>IF(Comparativo!$E$6="Tabela Não Desonerada",VLOOKUP($C325,'Orçamento Base'!$D$11:$S$1673,12,FALSE),VLOOKUP($C325,#REF!,12,FALSE))</f>
        <v>#N/A</v>
      </c>
      <c r="K325" s="167">
        <f>IFERROR(IF(Comparativo!$E$6="Tabela Não Desonerada",VLOOKUP($C325,'Orçamento Base'!$D$11:$S$1673,16,FALSE),VLOOKUP($C325,#REF!,16,FALSE)),0)</f>
        <v>0</v>
      </c>
      <c r="L325" s="575" t="e">
        <f>IF(AND($D325="COMPOSICAO_PROPRIA",'Orçamento Base'!$N325="-"),"14,18%",IF(AND($D325="MERCADO",'Orçamento Base'!$N325="-"),"15,38%",IF(Comparativo!$E$6="Tabela Não Desonerada",VLOOKUP($C325,'Orçamento Base'!$D$11:$S$1673,11,FALSE),VLOOKUP($C325,#REF!,11,FALSE))))</f>
        <v>#N/A</v>
      </c>
      <c r="M325" s="209">
        <f>IF(Comparativo!$E$6="Tabela Não Desonerada",Encargos!$F$44,Encargos!$D$44)</f>
        <v>1.1122000000000001</v>
      </c>
      <c r="N325" s="320"/>
      <c r="O325" s="166" t="s">
        <v>101</v>
      </c>
      <c r="P325" s="321"/>
      <c r="Q325" s="166" t="s">
        <v>101</v>
      </c>
      <c r="R325" s="321"/>
      <c r="S325" s="322"/>
      <c r="T325" s="322"/>
    </row>
    <row r="326" spans="1:20">
      <c r="A326" s="207">
        <f>'Identificação-TCE'!$A$13</f>
        <v>1</v>
      </c>
      <c r="B326" s="168" t="e">
        <f>IF(AND(G326&lt;&gt;"",H326&gt;0,I326&lt;&gt;"",J326&lt;&gt;0,K326&lt;&gt;0),COUNT($B$11:B325)+1,"")</f>
        <v>#N/A</v>
      </c>
      <c r="C326" s="207">
        <f>IF('Orçamento Base'!$M325=0,0,'Orçamento Base'!$D325)</f>
        <v>0</v>
      </c>
      <c r="D326" s="212" t="e">
        <f>IF('Orçamento Base'!$F325=Aux.!$G$11,"CONTRATACAO_PUBLICA",IF(VLOOKUP($C326,'Orçamento Base'!$D$11:$G$2116,3,FALSE)="INDEXADO",VLOOKUP(VLOOKUP($C325,'Orçamento Base'!$D$11:$G$2116,2,FALSE),'Index N_DESON.'!$A$9:$B$604,2),VLOOKUP($C326,'Orçamento Base'!$D$11:$G$2116,3,FALSE)))</f>
        <v>#N/A</v>
      </c>
      <c r="E326" s="208" t="e">
        <f>VLOOKUP($C326,'Orçamento Base'!$D$11:$S$1673,2,FALSE)</f>
        <v>#N/A</v>
      </c>
      <c r="F326" s="211">
        <f>Dados!$C$7</f>
        <v>44652</v>
      </c>
      <c r="G326" s="226" t="e">
        <f>VLOOKUP($C326,'Orçamento Base'!$D$11:$S$1673,4,FALSE)</f>
        <v>#N/A</v>
      </c>
      <c r="H326" s="377">
        <f>IFERROR(VLOOKUP($C326,'Orçamento Base'!$D$11:$S$1673,6,FALSE),0)</f>
        <v>0</v>
      </c>
      <c r="I326" s="208" t="e">
        <f>VLOOKUP($C326,'Orçamento Base'!$D$11:$S$1673,5,FALSE)</f>
        <v>#N/A</v>
      </c>
      <c r="J326" s="167" t="e">
        <f>IF(Comparativo!$E$6="Tabela Não Desonerada",VLOOKUP($C326,'Orçamento Base'!$D$11:$S$1673,12,FALSE),VLOOKUP($C326,#REF!,12,FALSE))</f>
        <v>#N/A</v>
      </c>
      <c r="K326" s="167">
        <f>IFERROR(IF(Comparativo!$E$6="Tabela Não Desonerada",VLOOKUP($C326,'Orçamento Base'!$D$11:$S$1673,16,FALSE),VLOOKUP($C326,#REF!,16,FALSE)),0)</f>
        <v>0</v>
      </c>
      <c r="L326" s="575" t="e">
        <f>IF(AND($D326="COMPOSICAO_PROPRIA",'Orçamento Base'!$N326="-"),"14,18%",IF(AND($D326="MERCADO",'Orçamento Base'!$N326="-"),"15,38%",IF(Comparativo!$E$6="Tabela Não Desonerada",VLOOKUP($C326,'Orçamento Base'!$D$11:$S$1673,11,FALSE),VLOOKUP($C326,#REF!,11,FALSE))))</f>
        <v>#N/A</v>
      </c>
      <c r="M326" s="209">
        <f>IF(Comparativo!$E$6="Tabela Não Desonerada",Encargos!$F$44,Encargos!$D$44)</f>
        <v>1.1122000000000001</v>
      </c>
      <c r="N326" s="320"/>
      <c r="O326" s="166" t="s">
        <v>101</v>
      </c>
      <c r="P326" s="321"/>
      <c r="Q326" s="166" t="s">
        <v>101</v>
      </c>
      <c r="R326" s="321"/>
      <c r="S326" s="322"/>
      <c r="T326" s="322"/>
    </row>
    <row r="327" spans="1:20">
      <c r="A327" s="207">
        <f>'Identificação-TCE'!$A$13</f>
        <v>1</v>
      </c>
      <c r="B327" s="168" t="e">
        <f>IF(AND(G327&lt;&gt;"",H327&gt;0,I327&lt;&gt;"",J327&lt;&gt;0,K327&lt;&gt;0),COUNT($B$11:B326)+1,"")</f>
        <v>#N/A</v>
      </c>
      <c r="C327" s="207">
        <f>IF('Orçamento Base'!$M326=0,0,'Orçamento Base'!$D326)</f>
        <v>0</v>
      </c>
      <c r="D327" s="212" t="e">
        <f>IF('Orçamento Base'!$F326=Aux.!$G$11,"CONTRATACAO_PUBLICA",IF(VLOOKUP($C327,'Orçamento Base'!$D$11:$G$2116,3,FALSE)="INDEXADO",VLOOKUP(VLOOKUP($C326,'Orçamento Base'!$D$11:$G$2116,2,FALSE),'Index N_DESON.'!$A$9:$B$604,2),VLOOKUP($C327,'Orçamento Base'!$D$11:$G$2116,3,FALSE)))</f>
        <v>#N/A</v>
      </c>
      <c r="E327" s="208" t="e">
        <f>VLOOKUP($C327,'Orçamento Base'!$D$11:$S$1673,2,FALSE)</f>
        <v>#N/A</v>
      </c>
      <c r="F327" s="211">
        <f>Dados!$C$7</f>
        <v>44652</v>
      </c>
      <c r="G327" s="226" t="e">
        <f>VLOOKUP($C327,'Orçamento Base'!$D$11:$S$1673,4,FALSE)</f>
        <v>#N/A</v>
      </c>
      <c r="H327" s="377">
        <f>IFERROR(VLOOKUP($C327,'Orçamento Base'!$D$11:$S$1673,6,FALSE),0)</f>
        <v>0</v>
      </c>
      <c r="I327" s="208" t="e">
        <f>VLOOKUP($C327,'Orçamento Base'!$D$11:$S$1673,5,FALSE)</f>
        <v>#N/A</v>
      </c>
      <c r="J327" s="167" t="e">
        <f>IF(Comparativo!$E$6="Tabela Não Desonerada",VLOOKUP($C327,'Orçamento Base'!$D$11:$S$1673,12,FALSE),VLOOKUP($C327,#REF!,12,FALSE))</f>
        <v>#N/A</v>
      </c>
      <c r="K327" s="167">
        <f>IFERROR(IF(Comparativo!$E$6="Tabela Não Desonerada",VLOOKUP($C327,'Orçamento Base'!$D$11:$S$1673,16,FALSE),VLOOKUP($C327,#REF!,16,FALSE)),0)</f>
        <v>0</v>
      </c>
      <c r="L327" s="575" t="e">
        <f>IF(AND($D327="COMPOSICAO_PROPRIA",'Orçamento Base'!$N327="-"),"14,18%",IF(AND($D327="MERCADO",'Orçamento Base'!$N327="-"),"15,38%",IF(Comparativo!$E$6="Tabela Não Desonerada",VLOOKUP($C327,'Orçamento Base'!$D$11:$S$1673,11,FALSE),VLOOKUP($C327,#REF!,11,FALSE))))</f>
        <v>#N/A</v>
      </c>
      <c r="M327" s="209">
        <f>IF(Comparativo!$E$6="Tabela Não Desonerada",Encargos!$F$44,Encargos!$D$44)</f>
        <v>1.1122000000000001</v>
      </c>
      <c r="N327" s="320"/>
      <c r="O327" s="166" t="s">
        <v>101</v>
      </c>
      <c r="P327" s="321"/>
      <c r="Q327" s="166" t="s">
        <v>101</v>
      </c>
      <c r="R327" s="321"/>
      <c r="S327" s="322"/>
      <c r="T327" s="322"/>
    </row>
    <row r="328" spans="1:20">
      <c r="A328" s="207">
        <f>'Identificação-TCE'!$A$13</f>
        <v>1</v>
      </c>
      <c r="B328" s="168" t="e">
        <f>IF(AND(G328&lt;&gt;"",H328&gt;0,I328&lt;&gt;"",J328&lt;&gt;0,K328&lt;&gt;0),COUNT($B$11:B327)+1,"")</f>
        <v>#N/A</v>
      </c>
      <c r="C328" s="207">
        <f>IF('Orçamento Base'!$M327=0,0,'Orçamento Base'!$D327)</f>
        <v>0</v>
      </c>
      <c r="D328" s="212" t="e">
        <f>IF('Orçamento Base'!$F327=Aux.!$G$11,"CONTRATACAO_PUBLICA",IF(VLOOKUP($C328,'Orçamento Base'!$D$11:$G$2116,3,FALSE)="INDEXADO",VLOOKUP(VLOOKUP($C327,'Orçamento Base'!$D$11:$G$2116,2,FALSE),'Index N_DESON.'!$A$9:$B$604,2),VLOOKUP($C328,'Orçamento Base'!$D$11:$G$2116,3,FALSE)))</f>
        <v>#N/A</v>
      </c>
      <c r="E328" s="208" t="e">
        <f>VLOOKUP($C328,'Orçamento Base'!$D$11:$S$1673,2,FALSE)</f>
        <v>#N/A</v>
      </c>
      <c r="F328" s="211">
        <f>Dados!$C$7</f>
        <v>44652</v>
      </c>
      <c r="G328" s="226" t="e">
        <f>VLOOKUP($C328,'Orçamento Base'!$D$11:$S$1673,4,FALSE)</f>
        <v>#N/A</v>
      </c>
      <c r="H328" s="377">
        <f>IFERROR(VLOOKUP($C328,'Orçamento Base'!$D$11:$S$1673,6,FALSE),0)</f>
        <v>0</v>
      </c>
      <c r="I328" s="208" t="e">
        <f>VLOOKUP($C328,'Orçamento Base'!$D$11:$S$1673,5,FALSE)</f>
        <v>#N/A</v>
      </c>
      <c r="J328" s="167" t="e">
        <f>IF(Comparativo!$E$6="Tabela Não Desonerada",VLOOKUP($C328,'Orçamento Base'!$D$11:$S$1673,12,FALSE),VLOOKUP($C328,#REF!,12,FALSE))</f>
        <v>#N/A</v>
      </c>
      <c r="K328" s="167">
        <f>IFERROR(IF(Comparativo!$E$6="Tabela Não Desonerada",VLOOKUP($C328,'Orçamento Base'!$D$11:$S$1673,16,FALSE),VLOOKUP($C328,#REF!,16,FALSE)),0)</f>
        <v>0</v>
      </c>
      <c r="L328" s="575" t="e">
        <f>IF(AND($D328="COMPOSICAO_PROPRIA",'Orçamento Base'!$N328="-"),"14,18%",IF(AND($D328="MERCADO",'Orçamento Base'!$N328="-"),"15,38%",IF(Comparativo!$E$6="Tabela Não Desonerada",VLOOKUP($C328,'Orçamento Base'!$D$11:$S$1673,11,FALSE),VLOOKUP($C328,#REF!,11,FALSE))))</f>
        <v>#N/A</v>
      </c>
      <c r="M328" s="209">
        <f>IF(Comparativo!$E$6="Tabela Não Desonerada",Encargos!$F$44,Encargos!$D$44)</f>
        <v>1.1122000000000001</v>
      </c>
      <c r="N328" s="320"/>
      <c r="O328" s="166" t="s">
        <v>101</v>
      </c>
      <c r="P328" s="321"/>
      <c r="Q328" s="166" t="s">
        <v>101</v>
      </c>
      <c r="R328" s="321"/>
      <c r="S328" s="322"/>
      <c r="T328" s="322"/>
    </row>
    <row r="329" spans="1:20">
      <c r="A329" s="207">
        <f>'Identificação-TCE'!$A$13</f>
        <v>1</v>
      </c>
      <c r="B329" s="168" t="e">
        <f>IF(AND(G329&lt;&gt;"",H329&gt;0,I329&lt;&gt;"",J329&lt;&gt;0,K329&lt;&gt;0),COUNT($B$11:B328)+1,"")</f>
        <v>#N/A</v>
      </c>
      <c r="C329" s="207">
        <f>IF('Orçamento Base'!$M328=0,0,'Orçamento Base'!$D328)</f>
        <v>0</v>
      </c>
      <c r="D329" s="212" t="e">
        <f>IF('Orçamento Base'!$F328=Aux.!$G$11,"CONTRATACAO_PUBLICA",IF(VLOOKUP($C329,'Orçamento Base'!$D$11:$G$2116,3,FALSE)="INDEXADO",VLOOKUP(VLOOKUP($C328,'Orçamento Base'!$D$11:$G$2116,2,FALSE),'Index N_DESON.'!$A$9:$B$604,2),VLOOKUP($C329,'Orçamento Base'!$D$11:$G$2116,3,FALSE)))</f>
        <v>#N/A</v>
      </c>
      <c r="E329" s="208" t="e">
        <f>VLOOKUP($C329,'Orçamento Base'!$D$11:$S$1673,2,FALSE)</f>
        <v>#N/A</v>
      </c>
      <c r="F329" s="211">
        <f>Dados!$C$7</f>
        <v>44652</v>
      </c>
      <c r="G329" s="226" t="e">
        <f>VLOOKUP($C329,'Orçamento Base'!$D$11:$S$1673,4,FALSE)</f>
        <v>#N/A</v>
      </c>
      <c r="H329" s="377">
        <f>IFERROR(VLOOKUP($C329,'Orçamento Base'!$D$11:$S$1673,6,FALSE),0)</f>
        <v>0</v>
      </c>
      <c r="I329" s="208" t="e">
        <f>VLOOKUP($C329,'Orçamento Base'!$D$11:$S$1673,5,FALSE)</f>
        <v>#N/A</v>
      </c>
      <c r="J329" s="167" t="e">
        <f>IF(Comparativo!$E$6="Tabela Não Desonerada",VLOOKUP($C329,'Orçamento Base'!$D$11:$S$1673,12,FALSE),VLOOKUP($C329,#REF!,12,FALSE))</f>
        <v>#N/A</v>
      </c>
      <c r="K329" s="167">
        <f>IFERROR(IF(Comparativo!$E$6="Tabela Não Desonerada",VLOOKUP($C329,'Orçamento Base'!$D$11:$S$1673,16,FALSE),VLOOKUP($C329,#REF!,16,FALSE)),0)</f>
        <v>0</v>
      </c>
      <c r="L329" s="575" t="e">
        <f>IF(AND($D329="COMPOSICAO_PROPRIA",'Orçamento Base'!$N329="-"),"14,18%",IF(AND($D329="MERCADO",'Orçamento Base'!$N329="-"),"15,38%",IF(Comparativo!$E$6="Tabela Não Desonerada",VLOOKUP($C329,'Orçamento Base'!$D$11:$S$1673,11,FALSE),VLOOKUP($C329,#REF!,11,FALSE))))</f>
        <v>#N/A</v>
      </c>
      <c r="M329" s="209">
        <f>IF(Comparativo!$E$6="Tabela Não Desonerada",Encargos!$F$44,Encargos!$D$44)</f>
        <v>1.1122000000000001</v>
      </c>
      <c r="N329" s="320"/>
      <c r="O329" s="166" t="s">
        <v>101</v>
      </c>
      <c r="P329" s="321"/>
      <c r="Q329" s="166" t="s">
        <v>101</v>
      </c>
      <c r="R329" s="321"/>
      <c r="S329" s="322"/>
      <c r="T329" s="322"/>
    </row>
    <row r="330" spans="1:20">
      <c r="A330" s="207">
        <f>'Identificação-TCE'!$A$13</f>
        <v>1</v>
      </c>
      <c r="B330" s="168" t="e">
        <f>IF(AND(G330&lt;&gt;"",H330&gt;0,I330&lt;&gt;"",J330&lt;&gt;0,K330&lt;&gt;0),COUNT($B$11:B329)+1,"")</f>
        <v>#N/A</v>
      </c>
      <c r="C330" s="207">
        <f>IF('Orçamento Base'!$M329=0,0,'Orçamento Base'!$D329)</f>
        <v>0</v>
      </c>
      <c r="D330" s="212" t="e">
        <f>IF('Orçamento Base'!$F329=Aux.!$G$11,"CONTRATACAO_PUBLICA",IF(VLOOKUP($C330,'Orçamento Base'!$D$11:$G$2116,3,FALSE)="INDEXADO",VLOOKUP(VLOOKUP($C329,'Orçamento Base'!$D$11:$G$2116,2,FALSE),'Index N_DESON.'!$A$9:$B$604,2),VLOOKUP($C330,'Orçamento Base'!$D$11:$G$2116,3,FALSE)))</f>
        <v>#N/A</v>
      </c>
      <c r="E330" s="208" t="e">
        <f>VLOOKUP($C330,'Orçamento Base'!$D$11:$S$1673,2,FALSE)</f>
        <v>#N/A</v>
      </c>
      <c r="F330" s="211">
        <f>Dados!$C$7</f>
        <v>44652</v>
      </c>
      <c r="G330" s="226" t="e">
        <f>VLOOKUP($C330,'Orçamento Base'!$D$11:$S$1673,4,FALSE)</f>
        <v>#N/A</v>
      </c>
      <c r="H330" s="377">
        <f>IFERROR(VLOOKUP($C330,'Orçamento Base'!$D$11:$S$1673,6,FALSE),0)</f>
        <v>0</v>
      </c>
      <c r="I330" s="208" t="e">
        <f>VLOOKUP($C330,'Orçamento Base'!$D$11:$S$1673,5,FALSE)</f>
        <v>#N/A</v>
      </c>
      <c r="J330" s="167" t="e">
        <f>IF(Comparativo!$E$6="Tabela Não Desonerada",VLOOKUP($C330,'Orçamento Base'!$D$11:$S$1673,12,FALSE),VLOOKUP($C330,#REF!,12,FALSE))</f>
        <v>#N/A</v>
      </c>
      <c r="K330" s="167">
        <f>IFERROR(IF(Comparativo!$E$6="Tabela Não Desonerada",VLOOKUP($C330,'Orçamento Base'!$D$11:$S$1673,16,FALSE),VLOOKUP($C330,#REF!,16,FALSE)),0)</f>
        <v>0</v>
      </c>
      <c r="L330" s="575" t="e">
        <f>IF(AND($D330="COMPOSICAO_PROPRIA",'Orçamento Base'!$N330="-"),"14,18%",IF(AND($D330="MERCADO",'Orçamento Base'!$N330="-"),"15,38%",IF(Comparativo!$E$6="Tabela Não Desonerada",VLOOKUP($C330,'Orçamento Base'!$D$11:$S$1673,11,FALSE),VLOOKUP($C330,#REF!,11,FALSE))))</f>
        <v>#N/A</v>
      </c>
      <c r="M330" s="209">
        <f>IF(Comparativo!$E$6="Tabela Não Desonerada",Encargos!$F$44,Encargos!$D$44)</f>
        <v>1.1122000000000001</v>
      </c>
      <c r="N330" s="320"/>
      <c r="O330" s="166" t="s">
        <v>101</v>
      </c>
      <c r="P330" s="321"/>
      <c r="Q330" s="166" t="s">
        <v>101</v>
      </c>
      <c r="R330" s="321"/>
      <c r="S330" s="322"/>
      <c r="T330" s="322"/>
    </row>
    <row r="331" spans="1:20">
      <c r="A331" s="207">
        <f>'Identificação-TCE'!$A$13</f>
        <v>1</v>
      </c>
      <c r="B331" s="168" t="e">
        <f>IF(AND(G331&lt;&gt;"",H331&gt;0,I331&lt;&gt;"",J331&lt;&gt;0,K331&lt;&gt;0),COUNT($B$11:B330)+1,"")</f>
        <v>#N/A</v>
      </c>
      <c r="C331" s="207">
        <f>IF('Orçamento Base'!$M330=0,0,'Orçamento Base'!$D330)</f>
        <v>0</v>
      </c>
      <c r="D331" s="212" t="e">
        <f>IF('Orçamento Base'!$F330=Aux.!$G$11,"CONTRATACAO_PUBLICA",IF(VLOOKUP($C331,'Orçamento Base'!$D$11:$G$2116,3,FALSE)="INDEXADO",VLOOKUP(VLOOKUP($C330,'Orçamento Base'!$D$11:$G$2116,2,FALSE),'Index N_DESON.'!$A$9:$B$604,2),VLOOKUP($C331,'Orçamento Base'!$D$11:$G$2116,3,FALSE)))</f>
        <v>#N/A</v>
      </c>
      <c r="E331" s="208" t="e">
        <f>VLOOKUP($C331,'Orçamento Base'!$D$11:$S$1673,2,FALSE)</f>
        <v>#N/A</v>
      </c>
      <c r="F331" s="211">
        <f>Dados!$C$7</f>
        <v>44652</v>
      </c>
      <c r="G331" s="226" t="e">
        <f>VLOOKUP($C331,'Orçamento Base'!$D$11:$S$1673,4,FALSE)</f>
        <v>#N/A</v>
      </c>
      <c r="H331" s="377">
        <f>IFERROR(VLOOKUP($C331,'Orçamento Base'!$D$11:$S$1673,6,FALSE),0)</f>
        <v>0</v>
      </c>
      <c r="I331" s="208" t="e">
        <f>VLOOKUP($C331,'Orçamento Base'!$D$11:$S$1673,5,FALSE)</f>
        <v>#N/A</v>
      </c>
      <c r="J331" s="167" t="e">
        <f>IF(Comparativo!$E$6="Tabela Não Desonerada",VLOOKUP($C331,'Orçamento Base'!$D$11:$S$1673,12,FALSE),VLOOKUP($C331,#REF!,12,FALSE))</f>
        <v>#N/A</v>
      </c>
      <c r="K331" s="167">
        <f>IFERROR(IF(Comparativo!$E$6="Tabela Não Desonerada",VLOOKUP($C331,'Orçamento Base'!$D$11:$S$1673,16,FALSE),VLOOKUP($C331,#REF!,16,FALSE)),0)</f>
        <v>0</v>
      </c>
      <c r="L331" s="575" t="e">
        <f>IF(AND($D331="COMPOSICAO_PROPRIA",'Orçamento Base'!$N331="-"),"14,18%",IF(AND($D331="MERCADO",'Orçamento Base'!$N331="-"),"15,38%",IF(Comparativo!$E$6="Tabela Não Desonerada",VLOOKUP($C331,'Orçamento Base'!$D$11:$S$1673,11,FALSE),VLOOKUP($C331,#REF!,11,FALSE))))</f>
        <v>#N/A</v>
      </c>
      <c r="M331" s="209">
        <f>IF(Comparativo!$E$6="Tabela Não Desonerada",Encargos!$F$44,Encargos!$D$44)</f>
        <v>1.1122000000000001</v>
      </c>
      <c r="N331" s="320"/>
      <c r="O331" s="166" t="s">
        <v>101</v>
      </c>
      <c r="P331" s="321"/>
      <c r="Q331" s="166" t="s">
        <v>101</v>
      </c>
      <c r="R331" s="321"/>
      <c r="S331" s="322"/>
      <c r="T331" s="322"/>
    </row>
    <row r="332" spans="1:20">
      <c r="A332" s="207">
        <f>'Identificação-TCE'!$A$13</f>
        <v>1</v>
      </c>
      <c r="B332" s="168" t="e">
        <f>IF(AND(G332&lt;&gt;"",H332&gt;0,I332&lt;&gt;"",J332&lt;&gt;0,K332&lt;&gt;0),COUNT($B$11:B331)+1,"")</f>
        <v>#N/A</v>
      </c>
      <c r="C332" s="207">
        <f>IF('Orçamento Base'!$M331=0,0,'Orçamento Base'!$D331)</f>
        <v>0</v>
      </c>
      <c r="D332" s="212" t="e">
        <f>IF('Orçamento Base'!$F331=Aux.!$G$11,"CONTRATACAO_PUBLICA",IF(VLOOKUP($C332,'Orçamento Base'!$D$11:$G$2116,3,FALSE)="INDEXADO",VLOOKUP(VLOOKUP($C331,'Orçamento Base'!$D$11:$G$2116,2,FALSE),'Index N_DESON.'!$A$9:$B$604,2),VLOOKUP($C332,'Orçamento Base'!$D$11:$G$2116,3,FALSE)))</f>
        <v>#N/A</v>
      </c>
      <c r="E332" s="208" t="e">
        <f>VLOOKUP($C332,'Orçamento Base'!$D$11:$S$1673,2,FALSE)</f>
        <v>#N/A</v>
      </c>
      <c r="F332" s="211">
        <f>Dados!$C$7</f>
        <v>44652</v>
      </c>
      <c r="G332" s="226" t="e">
        <f>VLOOKUP($C332,'Orçamento Base'!$D$11:$S$1673,4,FALSE)</f>
        <v>#N/A</v>
      </c>
      <c r="H332" s="377">
        <f>IFERROR(VLOOKUP($C332,'Orçamento Base'!$D$11:$S$1673,6,FALSE),0)</f>
        <v>0</v>
      </c>
      <c r="I332" s="208" t="e">
        <f>VLOOKUP($C332,'Orçamento Base'!$D$11:$S$1673,5,FALSE)</f>
        <v>#N/A</v>
      </c>
      <c r="J332" s="167" t="e">
        <f>IF(Comparativo!$E$6="Tabela Não Desonerada",VLOOKUP($C332,'Orçamento Base'!$D$11:$S$1673,12,FALSE),VLOOKUP($C332,#REF!,12,FALSE))</f>
        <v>#N/A</v>
      </c>
      <c r="K332" s="167">
        <f>IFERROR(IF(Comparativo!$E$6="Tabela Não Desonerada",VLOOKUP($C332,'Orçamento Base'!$D$11:$S$1673,16,FALSE),VLOOKUP($C332,#REF!,16,FALSE)),0)</f>
        <v>0</v>
      </c>
      <c r="L332" s="575" t="e">
        <f>IF(AND($D332="COMPOSICAO_PROPRIA",'Orçamento Base'!$N332="-"),"14,18%",IF(AND($D332="MERCADO",'Orçamento Base'!$N332="-"),"15,38%",IF(Comparativo!$E$6="Tabela Não Desonerada",VLOOKUP($C332,'Orçamento Base'!$D$11:$S$1673,11,FALSE),VLOOKUP($C332,#REF!,11,FALSE))))</f>
        <v>#N/A</v>
      </c>
      <c r="M332" s="209">
        <f>IF(Comparativo!$E$6="Tabela Não Desonerada",Encargos!$F$44,Encargos!$D$44)</f>
        <v>1.1122000000000001</v>
      </c>
      <c r="N332" s="320"/>
      <c r="O332" s="166" t="s">
        <v>101</v>
      </c>
      <c r="P332" s="321"/>
      <c r="Q332" s="166" t="s">
        <v>101</v>
      </c>
      <c r="R332" s="321"/>
      <c r="S332" s="322"/>
      <c r="T332" s="322"/>
    </row>
    <row r="333" spans="1:20">
      <c r="A333" s="207">
        <f>'Identificação-TCE'!$A$13</f>
        <v>1</v>
      </c>
      <c r="B333" s="168" t="e">
        <f>IF(AND(G333&lt;&gt;"",H333&gt;0,I333&lt;&gt;"",J333&lt;&gt;0,K333&lt;&gt;0),COUNT($B$11:B332)+1,"")</f>
        <v>#N/A</v>
      </c>
      <c r="C333" s="207">
        <f>IF('Orçamento Base'!$M332=0,0,'Orçamento Base'!$D332)</f>
        <v>0</v>
      </c>
      <c r="D333" s="212" t="e">
        <f>IF('Orçamento Base'!$F332=Aux.!$G$11,"CONTRATACAO_PUBLICA",IF(VLOOKUP($C333,'Orçamento Base'!$D$11:$G$2116,3,FALSE)="INDEXADO",VLOOKUP(VLOOKUP($C332,'Orçamento Base'!$D$11:$G$2116,2,FALSE),'Index N_DESON.'!$A$9:$B$604,2),VLOOKUP($C333,'Orçamento Base'!$D$11:$G$2116,3,FALSE)))</f>
        <v>#N/A</v>
      </c>
      <c r="E333" s="208" t="e">
        <f>VLOOKUP($C333,'Orçamento Base'!$D$11:$S$1673,2,FALSE)</f>
        <v>#N/A</v>
      </c>
      <c r="F333" s="211">
        <f>Dados!$C$7</f>
        <v>44652</v>
      </c>
      <c r="G333" s="226" t="e">
        <f>VLOOKUP($C333,'Orçamento Base'!$D$11:$S$1673,4,FALSE)</f>
        <v>#N/A</v>
      </c>
      <c r="H333" s="377">
        <f>IFERROR(VLOOKUP($C333,'Orçamento Base'!$D$11:$S$1673,6,FALSE),0)</f>
        <v>0</v>
      </c>
      <c r="I333" s="208" t="e">
        <f>VLOOKUP($C333,'Orçamento Base'!$D$11:$S$1673,5,FALSE)</f>
        <v>#N/A</v>
      </c>
      <c r="J333" s="167" t="e">
        <f>IF(Comparativo!$E$6="Tabela Não Desonerada",VLOOKUP($C333,'Orçamento Base'!$D$11:$S$1673,12,FALSE),VLOOKUP($C333,#REF!,12,FALSE))</f>
        <v>#N/A</v>
      </c>
      <c r="K333" s="167">
        <f>IFERROR(IF(Comparativo!$E$6="Tabela Não Desonerada",VLOOKUP($C333,'Orçamento Base'!$D$11:$S$1673,16,FALSE),VLOOKUP($C333,#REF!,16,FALSE)),0)</f>
        <v>0</v>
      </c>
      <c r="L333" s="575" t="e">
        <f>IF(AND($D333="COMPOSICAO_PROPRIA",'Orçamento Base'!$N333="-"),"14,18%",IF(AND($D333="MERCADO",'Orçamento Base'!$N333="-"),"15,38%",IF(Comparativo!$E$6="Tabela Não Desonerada",VLOOKUP($C333,'Orçamento Base'!$D$11:$S$1673,11,FALSE),VLOOKUP($C333,#REF!,11,FALSE))))</f>
        <v>#N/A</v>
      </c>
      <c r="M333" s="209">
        <f>IF(Comparativo!$E$6="Tabela Não Desonerada",Encargos!$F$44,Encargos!$D$44)</f>
        <v>1.1122000000000001</v>
      </c>
      <c r="N333" s="320"/>
      <c r="O333" s="166" t="s">
        <v>101</v>
      </c>
      <c r="P333" s="321"/>
      <c r="Q333" s="166" t="s">
        <v>101</v>
      </c>
      <c r="R333" s="321"/>
      <c r="S333" s="322"/>
      <c r="T333" s="322"/>
    </row>
    <row r="334" spans="1:20">
      <c r="A334" s="207">
        <f>'Identificação-TCE'!$A$13</f>
        <v>1</v>
      </c>
      <c r="B334" s="168" t="e">
        <f>IF(AND(G334&lt;&gt;"",H334&gt;0,I334&lt;&gt;"",J334&lt;&gt;0,K334&lt;&gt;0),COUNT($B$11:B333)+1,"")</f>
        <v>#N/A</v>
      </c>
      <c r="C334" s="207">
        <f>IF('Orçamento Base'!$M333=0,0,'Orçamento Base'!$D333)</f>
        <v>0</v>
      </c>
      <c r="D334" s="212" t="e">
        <f>IF('Orçamento Base'!$F333=Aux.!$G$11,"CONTRATACAO_PUBLICA",IF(VLOOKUP($C334,'Orçamento Base'!$D$11:$G$2116,3,FALSE)="INDEXADO",VLOOKUP(VLOOKUP($C333,'Orçamento Base'!$D$11:$G$2116,2,FALSE),'Index N_DESON.'!$A$9:$B$604,2),VLOOKUP($C334,'Orçamento Base'!$D$11:$G$2116,3,FALSE)))</f>
        <v>#N/A</v>
      </c>
      <c r="E334" s="208" t="e">
        <f>VLOOKUP($C334,'Orçamento Base'!$D$11:$S$1673,2,FALSE)</f>
        <v>#N/A</v>
      </c>
      <c r="F334" s="211">
        <f>Dados!$C$7</f>
        <v>44652</v>
      </c>
      <c r="G334" s="226" t="e">
        <f>VLOOKUP($C334,'Orçamento Base'!$D$11:$S$1673,4,FALSE)</f>
        <v>#N/A</v>
      </c>
      <c r="H334" s="377">
        <f>IFERROR(VLOOKUP($C334,'Orçamento Base'!$D$11:$S$1673,6,FALSE),0)</f>
        <v>0</v>
      </c>
      <c r="I334" s="208" t="e">
        <f>VLOOKUP($C334,'Orçamento Base'!$D$11:$S$1673,5,FALSE)</f>
        <v>#N/A</v>
      </c>
      <c r="J334" s="167" t="e">
        <f>IF(Comparativo!$E$6="Tabela Não Desonerada",VLOOKUP($C334,'Orçamento Base'!$D$11:$S$1673,12,FALSE),VLOOKUP($C334,#REF!,12,FALSE))</f>
        <v>#N/A</v>
      </c>
      <c r="K334" s="167">
        <f>IFERROR(IF(Comparativo!$E$6="Tabela Não Desonerada",VLOOKUP($C334,'Orçamento Base'!$D$11:$S$1673,16,FALSE),VLOOKUP($C334,#REF!,16,FALSE)),0)</f>
        <v>0</v>
      </c>
      <c r="L334" s="575" t="e">
        <f>IF(AND($D334="COMPOSICAO_PROPRIA",'Orçamento Base'!$N334="-"),"14,18%",IF(AND($D334="MERCADO",'Orçamento Base'!$N334="-"),"15,38%",IF(Comparativo!$E$6="Tabela Não Desonerada",VLOOKUP($C334,'Orçamento Base'!$D$11:$S$1673,11,FALSE),VLOOKUP($C334,#REF!,11,FALSE))))</f>
        <v>#N/A</v>
      </c>
      <c r="M334" s="209">
        <f>IF(Comparativo!$E$6="Tabela Não Desonerada",Encargos!$F$44,Encargos!$D$44)</f>
        <v>1.1122000000000001</v>
      </c>
      <c r="N334" s="320"/>
      <c r="O334" s="166" t="s">
        <v>101</v>
      </c>
      <c r="P334" s="321"/>
      <c r="Q334" s="166" t="s">
        <v>101</v>
      </c>
      <c r="R334" s="321"/>
      <c r="S334" s="322"/>
      <c r="T334" s="322"/>
    </row>
    <row r="335" spans="1:20">
      <c r="A335" s="207">
        <f>'Identificação-TCE'!$A$13</f>
        <v>1</v>
      </c>
      <c r="B335" s="168" t="e">
        <f>IF(AND(G335&lt;&gt;"",H335&gt;0,I335&lt;&gt;"",J335&lt;&gt;0,K335&lt;&gt;0),COUNT($B$11:B334)+1,"")</f>
        <v>#N/A</v>
      </c>
      <c r="C335" s="207">
        <f>IF('Orçamento Base'!$M334=0,0,'Orçamento Base'!$D334)</f>
        <v>0</v>
      </c>
      <c r="D335" s="212" t="e">
        <f>IF('Orçamento Base'!$F334=Aux.!$G$11,"CONTRATACAO_PUBLICA",IF(VLOOKUP($C335,'Orçamento Base'!$D$11:$G$2116,3,FALSE)="INDEXADO",VLOOKUP(VLOOKUP($C334,'Orçamento Base'!$D$11:$G$2116,2,FALSE),'Index N_DESON.'!$A$9:$B$604,2),VLOOKUP($C335,'Orçamento Base'!$D$11:$G$2116,3,FALSE)))</f>
        <v>#N/A</v>
      </c>
      <c r="E335" s="208" t="e">
        <f>VLOOKUP($C335,'Orçamento Base'!$D$11:$S$1673,2,FALSE)</f>
        <v>#N/A</v>
      </c>
      <c r="F335" s="211">
        <f>Dados!$C$7</f>
        <v>44652</v>
      </c>
      <c r="G335" s="226" t="e">
        <f>VLOOKUP($C335,'Orçamento Base'!$D$11:$S$1673,4,FALSE)</f>
        <v>#N/A</v>
      </c>
      <c r="H335" s="377">
        <f>IFERROR(VLOOKUP($C335,'Orçamento Base'!$D$11:$S$1673,6,FALSE),0)</f>
        <v>0</v>
      </c>
      <c r="I335" s="208" t="e">
        <f>VLOOKUP($C335,'Orçamento Base'!$D$11:$S$1673,5,FALSE)</f>
        <v>#N/A</v>
      </c>
      <c r="J335" s="167" t="e">
        <f>IF(Comparativo!$E$6="Tabela Não Desonerada",VLOOKUP($C335,'Orçamento Base'!$D$11:$S$1673,12,FALSE),VLOOKUP($C335,#REF!,12,FALSE))</f>
        <v>#N/A</v>
      </c>
      <c r="K335" s="167">
        <f>IFERROR(IF(Comparativo!$E$6="Tabela Não Desonerada",VLOOKUP($C335,'Orçamento Base'!$D$11:$S$1673,16,FALSE),VLOOKUP($C335,#REF!,16,FALSE)),0)</f>
        <v>0</v>
      </c>
      <c r="L335" s="575" t="e">
        <f>IF(AND($D335="COMPOSICAO_PROPRIA",'Orçamento Base'!$N335="-"),"14,18%",IF(AND($D335="MERCADO",'Orçamento Base'!$N335="-"),"15,38%",IF(Comparativo!$E$6="Tabela Não Desonerada",VLOOKUP($C335,'Orçamento Base'!$D$11:$S$1673,11,FALSE),VLOOKUP($C335,#REF!,11,FALSE))))</f>
        <v>#N/A</v>
      </c>
      <c r="M335" s="209">
        <f>IF(Comparativo!$E$6="Tabela Não Desonerada",Encargos!$F$44,Encargos!$D$44)</f>
        <v>1.1122000000000001</v>
      </c>
      <c r="N335" s="320"/>
      <c r="O335" s="166" t="s">
        <v>101</v>
      </c>
      <c r="P335" s="321"/>
      <c r="Q335" s="166" t="s">
        <v>101</v>
      </c>
      <c r="R335" s="321"/>
      <c r="S335" s="322"/>
      <c r="T335" s="322"/>
    </row>
    <row r="336" spans="1:20">
      <c r="A336" s="207">
        <f>'Identificação-TCE'!$A$13</f>
        <v>1</v>
      </c>
      <c r="B336" s="168" t="e">
        <f>IF(AND(G336&lt;&gt;"",H336&gt;0,I336&lt;&gt;"",J336&lt;&gt;0,K336&lt;&gt;0),COUNT($B$11:B335)+1,"")</f>
        <v>#N/A</v>
      </c>
      <c r="C336" s="207">
        <f>IF('Orçamento Base'!$M335=0,0,'Orçamento Base'!$D335)</f>
        <v>0</v>
      </c>
      <c r="D336" s="212" t="e">
        <f>IF('Orçamento Base'!$F335=Aux.!$G$11,"CONTRATACAO_PUBLICA",IF(VLOOKUP($C336,'Orçamento Base'!$D$11:$G$2116,3,FALSE)="INDEXADO",VLOOKUP(VLOOKUP($C335,'Orçamento Base'!$D$11:$G$2116,2,FALSE),'Index N_DESON.'!$A$9:$B$604,2),VLOOKUP($C336,'Orçamento Base'!$D$11:$G$2116,3,FALSE)))</f>
        <v>#N/A</v>
      </c>
      <c r="E336" s="208" t="e">
        <f>VLOOKUP($C336,'Orçamento Base'!$D$11:$S$1673,2,FALSE)</f>
        <v>#N/A</v>
      </c>
      <c r="F336" s="211">
        <f>Dados!$C$7</f>
        <v>44652</v>
      </c>
      <c r="G336" s="226" t="e">
        <f>VLOOKUP($C336,'Orçamento Base'!$D$11:$S$1673,4,FALSE)</f>
        <v>#N/A</v>
      </c>
      <c r="H336" s="377">
        <f>IFERROR(VLOOKUP($C336,'Orçamento Base'!$D$11:$S$1673,6,FALSE),0)</f>
        <v>0</v>
      </c>
      <c r="I336" s="208" t="e">
        <f>VLOOKUP($C336,'Orçamento Base'!$D$11:$S$1673,5,FALSE)</f>
        <v>#N/A</v>
      </c>
      <c r="J336" s="167" t="e">
        <f>IF(Comparativo!$E$6="Tabela Não Desonerada",VLOOKUP($C336,'Orçamento Base'!$D$11:$S$1673,12,FALSE),VLOOKUP($C336,#REF!,12,FALSE))</f>
        <v>#N/A</v>
      </c>
      <c r="K336" s="167">
        <f>IFERROR(IF(Comparativo!$E$6="Tabela Não Desonerada",VLOOKUP($C336,'Orçamento Base'!$D$11:$S$1673,16,FALSE),VLOOKUP($C336,#REF!,16,FALSE)),0)</f>
        <v>0</v>
      </c>
      <c r="L336" s="575" t="e">
        <f>IF(AND($D336="COMPOSICAO_PROPRIA",'Orçamento Base'!$N336="-"),"14,18%",IF(AND($D336="MERCADO",'Orçamento Base'!$N336="-"),"15,38%",IF(Comparativo!$E$6="Tabela Não Desonerada",VLOOKUP($C336,'Orçamento Base'!$D$11:$S$1673,11,FALSE),VLOOKUP($C336,#REF!,11,FALSE))))</f>
        <v>#N/A</v>
      </c>
      <c r="M336" s="209">
        <f>IF(Comparativo!$E$6="Tabela Não Desonerada",Encargos!$F$44,Encargos!$D$44)</f>
        <v>1.1122000000000001</v>
      </c>
      <c r="N336" s="320"/>
      <c r="O336" s="166" t="s">
        <v>101</v>
      </c>
      <c r="P336" s="321"/>
      <c r="Q336" s="166" t="s">
        <v>101</v>
      </c>
      <c r="R336" s="321"/>
      <c r="S336" s="322"/>
      <c r="T336" s="322"/>
    </row>
    <row r="337" spans="1:20">
      <c r="A337" s="207">
        <f>'Identificação-TCE'!$A$13</f>
        <v>1</v>
      </c>
      <c r="B337" s="168" t="e">
        <f>IF(AND(G337&lt;&gt;"",H337&gt;0,I337&lt;&gt;"",J337&lt;&gt;0,K337&lt;&gt;0),COUNT($B$11:B336)+1,"")</f>
        <v>#N/A</v>
      </c>
      <c r="C337" s="207">
        <f>IF('Orçamento Base'!$M336=0,0,'Orçamento Base'!$D336)</f>
        <v>0</v>
      </c>
      <c r="D337" s="212" t="e">
        <f>IF('Orçamento Base'!$F336=Aux.!$G$11,"CONTRATACAO_PUBLICA",IF(VLOOKUP($C337,'Orçamento Base'!$D$11:$G$2116,3,FALSE)="INDEXADO",VLOOKUP(VLOOKUP($C336,'Orçamento Base'!$D$11:$G$2116,2,FALSE),'Index N_DESON.'!$A$9:$B$604,2),VLOOKUP($C337,'Orçamento Base'!$D$11:$G$2116,3,FALSE)))</f>
        <v>#N/A</v>
      </c>
      <c r="E337" s="208" t="e">
        <f>VLOOKUP($C337,'Orçamento Base'!$D$11:$S$1673,2,FALSE)</f>
        <v>#N/A</v>
      </c>
      <c r="F337" s="211">
        <f>Dados!$C$7</f>
        <v>44652</v>
      </c>
      <c r="G337" s="226" t="e">
        <f>VLOOKUP($C337,'Orçamento Base'!$D$11:$S$1673,4,FALSE)</f>
        <v>#N/A</v>
      </c>
      <c r="H337" s="377">
        <f>IFERROR(VLOOKUP($C337,'Orçamento Base'!$D$11:$S$1673,6,FALSE),0)</f>
        <v>0</v>
      </c>
      <c r="I337" s="208" t="e">
        <f>VLOOKUP($C337,'Orçamento Base'!$D$11:$S$1673,5,FALSE)</f>
        <v>#N/A</v>
      </c>
      <c r="J337" s="167" t="e">
        <f>IF(Comparativo!$E$6="Tabela Não Desonerada",VLOOKUP($C337,'Orçamento Base'!$D$11:$S$1673,12,FALSE),VLOOKUP($C337,#REF!,12,FALSE))</f>
        <v>#N/A</v>
      </c>
      <c r="K337" s="167">
        <f>IFERROR(IF(Comparativo!$E$6="Tabela Não Desonerada",VLOOKUP($C337,'Orçamento Base'!$D$11:$S$1673,16,FALSE),VLOOKUP($C337,#REF!,16,FALSE)),0)</f>
        <v>0</v>
      </c>
      <c r="L337" s="575" t="e">
        <f>IF(AND($D337="COMPOSICAO_PROPRIA",'Orçamento Base'!$N337="-"),"14,18%",IF(AND($D337="MERCADO",'Orçamento Base'!$N337="-"),"15,38%",IF(Comparativo!$E$6="Tabela Não Desonerada",VLOOKUP($C337,'Orçamento Base'!$D$11:$S$1673,11,FALSE),VLOOKUP($C337,#REF!,11,FALSE))))</f>
        <v>#N/A</v>
      </c>
      <c r="M337" s="209">
        <f>IF(Comparativo!$E$6="Tabela Não Desonerada",Encargos!$F$44,Encargos!$D$44)</f>
        <v>1.1122000000000001</v>
      </c>
      <c r="N337" s="320"/>
      <c r="O337" s="166" t="s">
        <v>101</v>
      </c>
      <c r="P337" s="321"/>
      <c r="Q337" s="166" t="s">
        <v>101</v>
      </c>
      <c r="R337" s="321"/>
      <c r="S337" s="322"/>
      <c r="T337" s="322"/>
    </row>
    <row r="338" spans="1:20">
      <c r="A338" s="207">
        <f>'Identificação-TCE'!$A$13</f>
        <v>1</v>
      </c>
      <c r="B338" s="168" t="e">
        <f>IF(AND(G338&lt;&gt;"",H338&gt;0,I338&lt;&gt;"",J338&lt;&gt;0,K338&lt;&gt;0),COUNT($B$11:B337)+1,"")</f>
        <v>#N/A</v>
      </c>
      <c r="C338" s="207">
        <f>IF('Orçamento Base'!$M337=0,0,'Orçamento Base'!$D337)</f>
        <v>0</v>
      </c>
      <c r="D338" s="212" t="e">
        <f>IF('Orçamento Base'!$F337=Aux.!$G$11,"CONTRATACAO_PUBLICA",IF(VLOOKUP($C338,'Orçamento Base'!$D$11:$G$2116,3,FALSE)="INDEXADO",VLOOKUP(VLOOKUP($C337,'Orçamento Base'!$D$11:$G$2116,2,FALSE),'Index N_DESON.'!$A$9:$B$604,2),VLOOKUP($C338,'Orçamento Base'!$D$11:$G$2116,3,FALSE)))</f>
        <v>#N/A</v>
      </c>
      <c r="E338" s="208" t="e">
        <f>VLOOKUP($C338,'Orçamento Base'!$D$11:$S$1673,2,FALSE)</f>
        <v>#N/A</v>
      </c>
      <c r="F338" s="211">
        <f>Dados!$C$7</f>
        <v>44652</v>
      </c>
      <c r="G338" s="226" t="e">
        <f>VLOOKUP($C338,'Orçamento Base'!$D$11:$S$1673,4,FALSE)</f>
        <v>#N/A</v>
      </c>
      <c r="H338" s="377">
        <f>IFERROR(VLOOKUP($C338,'Orçamento Base'!$D$11:$S$1673,6,FALSE),0)</f>
        <v>0</v>
      </c>
      <c r="I338" s="208" t="e">
        <f>VLOOKUP($C338,'Orçamento Base'!$D$11:$S$1673,5,FALSE)</f>
        <v>#N/A</v>
      </c>
      <c r="J338" s="167" t="e">
        <f>IF(Comparativo!$E$6="Tabela Não Desonerada",VLOOKUP($C338,'Orçamento Base'!$D$11:$S$1673,12,FALSE),VLOOKUP($C338,#REF!,12,FALSE))</f>
        <v>#N/A</v>
      </c>
      <c r="K338" s="167">
        <f>IFERROR(IF(Comparativo!$E$6="Tabela Não Desonerada",VLOOKUP($C338,'Orçamento Base'!$D$11:$S$1673,16,FALSE),VLOOKUP($C338,#REF!,16,FALSE)),0)</f>
        <v>0</v>
      </c>
      <c r="L338" s="575" t="e">
        <f>IF(AND($D338="COMPOSICAO_PROPRIA",'Orçamento Base'!$N338="-"),"14,18%",IF(AND($D338="MERCADO",'Orçamento Base'!$N338="-"),"15,38%",IF(Comparativo!$E$6="Tabela Não Desonerada",VLOOKUP($C338,'Orçamento Base'!$D$11:$S$1673,11,FALSE),VLOOKUP($C338,#REF!,11,FALSE))))</f>
        <v>#N/A</v>
      </c>
      <c r="M338" s="209">
        <f>IF(Comparativo!$E$6="Tabela Não Desonerada",Encargos!$F$44,Encargos!$D$44)</f>
        <v>1.1122000000000001</v>
      </c>
      <c r="N338" s="320"/>
      <c r="O338" s="166" t="s">
        <v>101</v>
      </c>
      <c r="P338" s="321"/>
      <c r="Q338" s="166" t="s">
        <v>101</v>
      </c>
      <c r="R338" s="321"/>
      <c r="S338" s="322"/>
      <c r="T338" s="322"/>
    </row>
    <row r="339" spans="1:20">
      <c r="A339" s="207">
        <f>'Identificação-TCE'!$A$13</f>
        <v>1</v>
      </c>
      <c r="B339" s="168" t="e">
        <f>IF(AND(G339&lt;&gt;"",H339&gt;0,I339&lt;&gt;"",J339&lt;&gt;0,K339&lt;&gt;0),COUNT($B$11:B338)+1,"")</f>
        <v>#N/A</v>
      </c>
      <c r="C339" s="207">
        <f>IF('Orçamento Base'!$M338=0,0,'Orçamento Base'!$D338)</f>
        <v>0</v>
      </c>
      <c r="D339" s="212" t="e">
        <f>IF('Orçamento Base'!$F338=Aux.!$G$11,"CONTRATACAO_PUBLICA",IF(VLOOKUP($C339,'Orçamento Base'!$D$11:$G$2116,3,FALSE)="INDEXADO",VLOOKUP(VLOOKUP($C338,'Orçamento Base'!$D$11:$G$2116,2,FALSE),'Index N_DESON.'!$A$9:$B$604,2),VLOOKUP($C339,'Orçamento Base'!$D$11:$G$2116,3,FALSE)))</f>
        <v>#N/A</v>
      </c>
      <c r="E339" s="208" t="e">
        <f>VLOOKUP($C339,'Orçamento Base'!$D$11:$S$1673,2,FALSE)</f>
        <v>#N/A</v>
      </c>
      <c r="F339" s="211">
        <f>Dados!$C$7</f>
        <v>44652</v>
      </c>
      <c r="G339" s="226" t="e">
        <f>VLOOKUP($C339,'Orçamento Base'!$D$11:$S$1673,4,FALSE)</f>
        <v>#N/A</v>
      </c>
      <c r="H339" s="377">
        <f>IFERROR(VLOOKUP($C339,'Orçamento Base'!$D$11:$S$1673,6,FALSE),0)</f>
        <v>0</v>
      </c>
      <c r="I339" s="208" t="e">
        <f>VLOOKUP($C339,'Orçamento Base'!$D$11:$S$1673,5,FALSE)</f>
        <v>#N/A</v>
      </c>
      <c r="J339" s="167" t="e">
        <f>IF(Comparativo!$E$6="Tabela Não Desonerada",VLOOKUP($C339,'Orçamento Base'!$D$11:$S$1673,12,FALSE),VLOOKUP($C339,#REF!,12,FALSE))</f>
        <v>#N/A</v>
      </c>
      <c r="K339" s="167">
        <f>IFERROR(IF(Comparativo!$E$6="Tabela Não Desonerada",VLOOKUP($C339,'Orçamento Base'!$D$11:$S$1673,16,FALSE),VLOOKUP($C339,#REF!,16,FALSE)),0)</f>
        <v>0</v>
      </c>
      <c r="L339" s="575" t="e">
        <f>IF(AND($D339="COMPOSICAO_PROPRIA",'Orçamento Base'!$N339="-"),"14,18%",IF(AND($D339="MERCADO",'Orçamento Base'!$N339="-"),"15,38%",IF(Comparativo!$E$6="Tabela Não Desonerada",VLOOKUP($C339,'Orçamento Base'!$D$11:$S$1673,11,FALSE),VLOOKUP($C339,#REF!,11,FALSE))))</f>
        <v>#N/A</v>
      </c>
      <c r="M339" s="209">
        <f>IF(Comparativo!$E$6="Tabela Não Desonerada",Encargos!$F$44,Encargos!$D$44)</f>
        <v>1.1122000000000001</v>
      </c>
      <c r="N339" s="320"/>
      <c r="O339" s="166" t="s">
        <v>101</v>
      </c>
      <c r="P339" s="321"/>
      <c r="Q339" s="166" t="s">
        <v>101</v>
      </c>
      <c r="R339" s="321"/>
      <c r="S339" s="322"/>
      <c r="T339" s="322"/>
    </row>
    <row r="340" spans="1:20">
      <c r="A340" s="207">
        <f>'Identificação-TCE'!$A$13</f>
        <v>1</v>
      </c>
      <c r="B340" s="168" t="e">
        <f>IF(AND(G340&lt;&gt;"",H340&gt;0,I340&lt;&gt;"",J340&lt;&gt;0,K340&lt;&gt;0),COUNT($B$11:B339)+1,"")</f>
        <v>#N/A</v>
      </c>
      <c r="C340" s="207">
        <f>IF('Orçamento Base'!$M339=0,0,'Orçamento Base'!$D339)</f>
        <v>0</v>
      </c>
      <c r="D340" s="212" t="e">
        <f>IF('Orçamento Base'!$F339=Aux.!$G$11,"CONTRATACAO_PUBLICA",IF(VLOOKUP($C340,'Orçamento Base'!$D$11:$G$2116,3,FALSE)="INDEXADO",VLOOKUP(VLOOKUP($C339,'Orçamento Base'!$D$11:$G$2116,2,FALSE),'Index N_DESON.'!$A$9:$B$604,2),VLOOKUP($C340,'Orçamento Base'!$D$11:$G$2116,3,FALSE)))</f>
        <v>#N/A</v>
      </c>
      <c r="E340" s="208" t="e">
        <f>VLOOKUP($C340,'Orçamento Base'!$D$11:$S$1673,2,FALSE)</f>
        <v>#N/A</v>
      </c>
      <c r="F340" s="211">
        <f>Dados!$C$7</f>
        <v>44652</v>
      </c>
      <c r="G340" s="226" t="e">
        <f>VLOOKUP($C340,'Orçamento Base'!$D$11:$S$1673,4,FALSE)</f>
        <v>#N/A</v>
      </c>
      <c r="H340" s="377">
        <f>IFERROR(VLOOKUP($C340,'Orçamento Base'!$D$11:$S$1673,6,FALSE),0)</f>
        <v>0</v>
      </c>
      <c r="I340" s="208" t="e">
        <f>VLOOKUP($C340,'Orçamento Base'!$D$11:$S$1673,5,FALSE)</f>
        <v>#N/A</v>
      </c>
      <c r="J340" s="167" t="e">
        <f>IF(Comparativo!$E$6="Tabela Não Desonerada",VLOOKUP($C340,'Orçamento Base'!$D$11:$S$1673,12,FALSE),VLOOKUP($C340,#REF!,12,FALSE))</f>
        <v>#N/A</v>
      </c>
      <c r="K340" s="167">
        <f>IFERROR(IF(Comparativo!$E$6="Tabela Não Desonerada",VLOOKUP($C340,'Orçamento Base'!$D$11:$S$1673,16,FALSE),VLOOKUP($C340,#REF!,16,FALSE)),0)</f>
        <v>0</v>
      </c>
      <c r="L340" s="575" t="e">
        <f>IF(AND($D340="COMPOSICAO_PROPRIA",'Orçamento Base'!$N340="-"),"14,18%",IF(AND($D340="MERCADO",'Orçamento Base'!$N340="-"),"15,38%",IF(Comparativo!$E$6="Tabela Não Desonerada",VLOOKUP($C340,'Orçamento Base'!$D$11:$S$1673,11,FALSE),VLOOKUP($C340,#REF!,11,FALSE))))</f>
        <v>#N/A</v>
      </c>
      <c r="M340" s="209">
        <f>IF(Comparativo!$E$6="Tabela Não Desonerada",Encargos!$F$44,Encargos!$D$44)</f>
        <v>1.1122000000000001</v>
      </c>
      <c r="N340" s="320"/>
      <c r="O340" s="166" t="s">
        <v>101</v>
      </c>
      <c r="P340" s="321"/>
      <c r="Q340" s="166" t="s">
        <v>101</v>
      </c>
      <c r="R340" s="321"/>
      <c r="S340" s="322"/>
      <c r="T340" s="322"/>
    </row>
    <row r="341" spans="1:20">
      <c r="A341" s="207">
        <f>'Identificação-TCE'!$A$13</f>
        <v>1</v>
      </c>
      <c r="B341" s="168" t="e">
        <f>IF(AND(G341&lt;&gt;"",H341&gt;0,I341&lt;&gt;"",J341&lt;&gt;0,K341&lt;&gt;0),COUNT($B$11:B340)+1,"")</f>
        <v>#N/A</v>
      </c>
      <c r="C341" s="207">
        <f>IF('Orçamento Base'!$M340=0,0,'Orçamento Base'!$D340)</f>
        <v>0</v>
      </c>
      <c r="D341" s="212" t="e">
        <f>IF('Orçamento Base'!$F340=Aux.!$G$11,"CONTRATACAO_PUBLICA",IF(VLOOKUP($C341,'Orçamento Base'!$D$11:$G$2116,3,FALSE)="INDEXADO",VLOOKUP(VLOOKUP($C340,'Orçamento Base'!$D$11:$G$2116,2,FALSE),'Index N_DESON.'!$A$9:$B$604,2),VLOOKUP($C341,'Orçamento Base'!$D$11:$G$2116,3,FALSE)))</f>
        <v>#N/A</v>
      </c>
      <c r="E341" s="208" t="e">
        <f>VLOOKUP($C341,'Orçamento Base'!$D$11:$S$1673,2,FALSE)</f>
        <v>#N/A</v>
      </c>
      <c r="F341" s="211">
        <f>Dados!$C$7</f>
        <v>44652</v>
      </c>
      <c r="G341" s="226" t="e">
        <f>VLOOKUP($C341,'Orçamento Base'!$D$11:$S$1673,4,FALSE)</f>
        <v>#N/A</v>
      </c>
      <c r="H341" s="377">
        <f>IFERROR(VLOOKUP($C341,'Orçamento Base'!$D$11:$S$1673,6,FALSE),0)</f>
        <v>0</v>
      </c>
      <c r="I341" s="208" t="e">
        <f>VLOOKUP($C341,'Orçamento Base'!$D$11:$S$1673,5,FALSE)</f>
        <v>#N/A</v>
      </c>
      <c r="J341" s="167" t="e">
        <f>IF(Comparativo!$E$6="Tabela Não Desonerada",VLOOKUP($C341,'Orçamento Base'!$D$11:$S$1673,12,FALSE),VLOOKUP($C341,#REF!,12,FALSE))</f>
        <v>#N/A</v>
      </c>
      <c r="K341" s="167">
        <f>IFERROR(IF(Comparativo!$E$6="Tabela Não Desonerada",VLOOKUP($C341,'Orçamento Base'!$D$11:$S$1673,16,FALSE),VLOOKUP($C341,#REF!,16,FALSE)),0)</f>
        <v>0</v>
      </c>
      <c r="L341" s="575" t="e">
        <f>IF(AND($D341="COMPOSICAO_PROPRIA",'Orçamento Base'!$N341="-"),"14,18%",IF(AND($D341="MERCADO",'Orçamento Base'!$N341="-"),"15,38%",IF(Comparativo!$E$6="Tabela Não Desonerada",VLOOKUP($C341,'Orçamento Base'!$D$11:$S$1673,11,FALSE),VLOOKUP($C341,#REF!,11,FALSE))))</f>
        <v>#N/A</v>
      </c>
      <c r="M341" s="209">
        <f>IF(Comparativo!$E$6="Tabela Não Desonerada",Encargos!$F$44,Encargos!$D$44)</f>
        <v>1.1122000000000001</v>
      </c>
      <c r="N341" s="320"/>
      <c r="O341" s="166" t="s">
        <v>101</v>
      </c>
      <c r="P341" s="321"/>
      <c r="Q341" s="166" t="s">
        <v>101</v>
      </c>
      <c r="R341" s="321"/>
      <c r="S341" s="322"/>
      <c r="T341" s="322"/>
    </row>
    <row r="342" spans="1:20">
      <c r="A342" s="207">
        <f>'Identificação-TCE'!$A$13</f>
        <v>1</v>
      </c>
      <c r="B342" s="168" t="e">
        <f>IF(AND(G342&lt;&gt;"",H342&gt;0,I342&lt;&gt;"",J342&lt;&gt;0,K342&lt;&gt;0),COUNT($B$11:B341)+1,"")</f>
        <v>#N/A</v>
      </c>
      <c r="C342" s="207">
        <f>IF('Orçamento Base'!$M341=0,0,'Orçamento Base'!$D341)</f>
        <v>0</v>
      </c>
      <c r="D342" s="212" t="e">
        <f>IF('Orçamento Base'!$F341=Aux.!$G$11,"CONTRATACAO_PUBLICA",IF(VLOOKUP($C342,'Orçamento Base'!$D$11:$G$2116,3,FALSE)="INDEXADO",VLOOKUP(VLOOKUP($C341,'Orçamento Base'!$D$11:$G$2116,2,FALSE),'Index N_DESON.'!$A$9:$B$604,2),VLOOKUP($C342,'Orçamento Base'!$D$11:$G$2116,3,FALSE)))</f>
        <v>#N/A</v>
      </c>
      <c r="E342" s="208" t="e">
        <f>VLOOKUP($C342,'Orçamento Base'!$D$11:$S$1673,2,FALSE)</f>
        <v>#N/A</v>
      </c>
      <c r="F342" s="211">
        <f>Dados!$C$7</f>
        <v>44652</v>
      </c>
      <c r="G342" s="226" t="e">
        <f>VLOOKUP($C342,'Orçamento Base'!$D$11:$S$1673,4,FALSE)</f>
        <v>#N/A</v>
      </c>
      <c r="H342" s="377">
        <f>IFERROR(VLOOKUP($C342,'Orçamento Base'!$D$11:$S$1673,6,FALSE),0)</f>
        <v>0</v>
      </c>
      <c r="I342" s="208" t="e">
        <f>VLOOKUP($C342,'Orçamento Base'!$D$11:$S$1673,5,FALSE)</f>
        <v>#N/A</v>
      </c>
      <c r="J342" s="167" t="e">
        <f>IF(Comparativo!$E$6="Tabela Não Desonerada",VLOOKUP($C342,'Orçamento Base'!$D$11:$S$1673,12,FALSE),VLOOKUP($C342,#REF!,12,FALSE))</f>
        <v>#N/A</v>
      </c>
      <c r="K342" s="167">
        <f>IFERROR(IF(Comparativo!$E$6="Tabela Não Desonerada",VLOOKUP($C342,'Orçamento Base'!$D$11:$S$1673,16,FALSE),VLOOKUP($C342,#REF!,16,FALSE)),0)</f>
        <v>0</v>
      </c>
      <c r="L342" s="575" t="e">
        <f>IF(AND($D342="COMPOSICAO_PROPRIA",'Orçamento Base'!$N342="-"),"14,18%",IF(AND($D342="MERCADO",'Orçamento Base'!$N342="-"),"15,38%",IF(Comparativo!$E$6="Tabela Não Desonerada",VLOOKUP($C342,'Orçamento Base'!$D$11:$S$1673,11,FALSE),VLOOKUP($C342,#REF!,11,FALSE))))</f>
        <v>#N/A</v>
      </c>
      <c r="M342" s="209">
        <f>IF(Comparativo!$E$6="Tabela Não Desonerada",Encargos!$F$44,Encargos!$D$44)</f>
        <v>1.1122000000000001</v>
      </c>
      <c r="N342" s="320"/>
      <c r="O342" s="166" t="s">
        <v>101</v>
      </c>
      <c r="P342" s="321"/>
      <c r="Q342" s="166" t="s">
        <v>101</v>
      </c>
      <c r="R342" s="321"/>
      <c r="S342" s="322"/>
      <c r="T342" s="322"/>
    </row>
    <row r="343" spans="1:20">
      <c r="A343" s="207">
        <f>'Identificação-TCE'!$A$13</f>
        <v>1</v>
      </c>
      <c r="B343" s="168" t="e">
        <f>IF(AND(G343&lt;&gt;"",H343&gt;0,I343&lt;&gt;"",J343&lt;&gt;0,K343&lt;&gt;0),COUNT($B$11:B342)+1,"")</f>
        <v>#N/A</v>
      </c>
      <c r="C343" s="207">
        <f>IF('Orçamento Base'!$M342=0,0,'Orçamento Base'!$D342)</f>
        <v>0</v>
      </c>
      <c r="D343" s="212" t="e">
        <f>IF('Orçamento Base'!$F342=Aux.!$G$11,"CONTRATACAO_PUBLICA",IF(VLOOKUP($C343,'Orçamento Base'!$D$11:$G$2116,3,FALSE)="INDEXADO",VLOOKUP(VLOOKUP($C342,'Orçamento Base'!$D$11:$G$2116,2,FALSE),'Index N_DESON.'!$A$9:$B$604,2),VLOOKUP($C343,'Orçamento Base'!$D$11:$G$2116,3,FALSE)))</f>
        <v>#N/A</v>
      </c>
      <c r="E343" s="208" t="e">
        <f>VLOOKUP($C343,'Orçamento Base'!$D$11:$S$1673,2,FALSE)</f>
        <v>#N/A</v>
      </c>
      <c r="F343" s="211">
        <f>Dados!$C$7</f>
        <v>44652</v>
      </c>
      <c r="G343" s="226" t="e">
        <f>VLOOKUP($C343,'Orçamento Base'!$D$11:$S$1673,4,FALSE)</f>
        <v>#N/A</v>
      </c>
      <c r="H343" s="377">
        <f>IFERROR(VLOOKUP($C343,'Orçamento Base'!$D$11:$S$1673,6,FALSE),0)</f>
        <v>0</v>
      </c>
      <c r="I343" s="208" t="e">
        <f>VLOOKUP($C343,'Orçamento Base'!$D$11:$S$1673,5,FALSE)</f>
        <v>#N/A</v>
      </c>
      <c r="J343" s="167" t="e">
        <f>IF(Comparativo!$E$6="Tabela Não Desonerada",VLOOKUP($C343,'Orçamento Base'!$D$11:$S$1673,12,FALSE),VLOOKUP($C343,#REF!,12,FALSE))</f>
        <v>#N/A</v>
      </c>
      <c r="K343" s="167">
        <f>IFERROR(IF(Comparativo!$E$6="Tabela Não Desonerada",VLOOKUP($C343,'Orçamento Base'!$D$11:$S$1673,16,FALSE),VLOOKUP($C343,#REF!,16,FALSE)),0)</f>
        <v>0</v>
      </c>
      <c r="L343" s="575" t="e">
        <f>IF(AND($D343="COMPOSICAO_PROPRIA",'Orçamento Base'!$N343="-"),"14,18%",IF(AND($D343="MERCADO",'Orçamento Base'!$N343="-"),"15,38%",IF(Comparativo!$E$6="Tabela Não Desonerada",VLOOKUP($C343,'Orçamento Base'!$D$11:$S$1673,11,FALSE),VLOOKUP($C343,#REF!,11,FALSE))))</f>
        <v>#N/A</v>
      </c>
      <c r="M343" s="209">
        <f>IF(Comparativo!$E$6="Tabela Não Desonerada",Encargos!$F$44,Encargos!$D$44)</f>
        <v>1.1122000000000001</v>
      </c>
      <c r="N343" s="320"/>
      <c r="O343" s="166" t="s">
        <v>101</v>
      </c>
      <c r="P343" s="321"/>
      <c r="Q343" s="166" t="s">
        <v>101</v>
      </c>
      <c r="R343" s="321"/>
      <c r="S343" s="322"/>
      <c r="T343" s="322"/>
    </row>
    <row r="344" spans="1:20">
      <c r="A344" s="207">
        <f>'Identificação-TCE'!$A$13</f>
        <v>1</v>
      </c>
      <c r="B344" s="168" t="e">
        <f>IF(AND(G344&lt;&gt;"",H344&gt;0,I344&lt;&gt;"",J344&lt;&gt;0,K344&lt;&gt;0),COUNT($B$11:B343)+1,"")</f>
        <v>#N/A</v>
      </c>
      <c r="C344" s="207">
        <f>IF('Orçamento Base'!$M343=0,0,'Orçamento Base'!$D343)</f>
        <v>0</v>
      </c>
      <c r="D344" s="212" t="e">
        <f>IF('Orçamento Base'!$F343=Aux.!$G$11,"CONTRATACAO_PUBLICA",IF(VLOOKUP($C344,'Orçamento Base'!$D$11:$G$2116,3,FALSE)="INDEXADO",VLOOKUP(VLOOKUP($C343,'Orçamento Base'!$D$11:$G$2116,2,FALSE),'Index N_DESON.'!$A$9:$B$604,2),VLOOKUP($C344,'Orçamento Base'!$D$11:$G$2116,3,FALSE)))</f>
        <v>#N/A</v>
      </c>
      <c r="E344" s="208" t="e">
        <f>VLOOKUP($C344,'Orçamento Base'!$D$11:$S$1673,2,FALSE)</f>
        <v>#N/A</v>
      </c>
      <c r="F344" s="211">
        <f>Dados!$C$7</f>
        <v>44652</v>
      </c>
      <c r="G344" s="226" t="e">
        <f>VLOOKUP($C344,'Orçamento Base'!$D$11:$S$1673,4,FALSE)</f>
        <v>#N/A</v>
      </c>
      <c r="H344" s="377">
        <f>IFERROR(VLOOKUP($C344,'Orçamento Base'!$D$11:$S$1673,6,FALSE),0)</f>
        <v>0</v>
      </c>
      <c r="I344" s="208" t="e">
        <f>VLOOKUP($C344,'Orçamento Base'!$D$11:$S$1673,5,FALSE)</f>
        <v>#N/A</v>
      </c>
      <c r="J344" s="167" t="e">
        <f>IF(Comparativo!$E$6="Tabela Não Desonerada",VLOOKUP($C344,'Orçamento Base'!$D$11:$S$1673,12,FALSE),VLOOKUP($C344,#REF!,12,FALSE))</f>
        <v>#N/A</v>
      </c>
      <c r="K344" s="167">
        <f>IFERROR(IF(Comparativo!$E$6="Tabela Não Desonerada",VLOOKUP($C344,'Orçamento Base'!$D$11:$S$1673,16,FALSE),VLOOKUP($C344,#REF!,16,FALSE)),0)</f>
        <v>0</v>
      </c>
      <c r="L344" s="575" t="e">
        <f>IF(AND($D344="COMPOSICAO_PROPRIA",'Orçamento Base'!$N344="-"),"14,18%",IF(AND($D344="MERCADO",'Orçamento Base'!$N344="-"),"15,38%",IF(Comparativo!$E$6="Tabela Não Desonerada",VLOOKUP($C344,'Orçamento Base'!$D$11:$S$1673,11,FALSE),VLOOKUP($C344,#REF!,11,FALSE))))</f>
        <v>#N/A</v>
      </c>
      <c r="M344" s="209">
        <f>IF(Comparativo!$E$6="Tabela Não Desonerada",Encargos!$F$44,Encargos!$D$44)</f>
        <v>1.1122000000000001</v>
      </c>
      <c r="N344" s="320"/>
      <c r="O344" s="166" t="s">
        <v>101</v>
      </c>
      <c r="P344" s="321"/>
      <c r="Q344" s="166" t="s">
        <v>101</v>
      </c>
      <c r="R344" s="321"/>
      <c r="S344" s="322"/>
      <c r="T344" s="322"/>
    </row>
    <row r="345" spans="1:20">
      <c r="A345" s="207">
        <f>'Identificação-TCE'!$A$13</f>
        <v>1</v>
      </c>
      <c r="B345" s="168" t="e">
        <f>IF(AND(G345&lt;&gt;"",H345&gt;0,I345&lt;&gt;"",J345&lt;&gt;0,K345&lt;&gt;0),COUNT($B$11:B344)+1,"")</f>
        <v>#N/A</v>
      </c>
      <c r="C345" s="207">
        <f>IF('Orçamento Base'!$M344=0,0,'Orçamento Base'!$D344)</f>
        <v>0</v>
      </c>
      <c r="D345" s="212" t="e">
        <f>IF('Orçamento Base'!$F344=Aux.!$G$11,"CONTRATACAO_PUBLICA",IF(VLOOKUP($C345,'Orçamento Base'!$D$11:$G$2116,3,FALSE)="INDEXADO",VLOOKUP(VLOOKUP($C344,'Orçamento Base'!$D$11:$G$2116,2,FALSE),'Index N_DESON.'!$A$9:$B$604,2),VLOOKUP($C345,'Orçamento Base'!$D$11:$G$2116,3,FALSE)))</f>
        <v>#N/A</v>
      </c>
      <c r="E345" s="208" t="e">
        <f>VLOOKUP($C345,'Orçamento Base'!$D$11:$S$1673,2,FALSE)</f>
        <v>#N/A</v>
      </c>
      <c r="F345" s="211">
        <f>Dados!$C$7</f>
        <v>44652</v>
      </c>
      <c r="G345" s="226" t="e">
        <f>VLOOKUP($C345,'Orçamento Base'!$D$11:$S$1673,4,FALSE)</f>
        <v>#N/A</v>
      </c>
      <c r="H345" s="377">
        <f>IFERROR(VLOOKUP($C345,'Orçamento Base'!$D$11:$S$1673,6,FALSE),0)</f>
        <v>0</v>
      </c>
      <c r="I345" s="208" t="e">
        <f>VLOOKUP($C345,'Orçamento Base'!$D$11:$S$1673,5,FALSE)</f>
        <v>#N/A</v>
      </c>
      <c r="J345" s="167" t="e">
        <f>IF(Comparativo!$E$6="Tabela Não Desonerada",VLOOKUP($C345,'Orçamento Base'!$D$11:$S$1673,12,FALSE),VLOOKUP($C345,#REF!,12,FALSE))</f>
        <v>#N/A</v>
      </c>
      <c r="K345" s="167">
        <f>IFERROR(IF(Comparativo!$E$6="Tabela Não Desonerada",VLOOKUP($C345,'Orçamento Base'!$D$11:$S$1673,16,FALSE),VLOOKUP($C345,#REF!,16,FALSE)),0)</f>
        <v>0</v>
      </c>
      <c r="L345" s="575" t="e">
        <f>IF(AND($D345="COMPOSICAO_PROPRIA",'Orçamento Base'!$N345="-"),"14,18%",IF(AND($D345="MERCADO",'Orçamento Base'!$N345="-"),"15,38%",IF(Comparativo!$E$6="Tabela Não Desonerada",VLOOKUP($C345,'Orçamento Base'!$D$11:$S$1673,11,FALSE),VLOOKUP($C345,#REF!,11,FALSE))))</f>
        <v>#N/A</v>
      </c>
      <c r="M345" s="209">
        <f>IF(Comparativo!$E$6="Tabela Não Desonerada",Encargos!$F$44,Encargos!$D$44)</f>
        <v>1.1122000000000001</v>
      </c>
      <c r="N345" s="320"/>
      <c r="O345" s="166" t="s">
        <v>101</v>
      </c>
      <c r="P345" s="321"/>
      <c r="Q345" s="166" t="s">
        <v>101</v>
      </c>
      <c r="R345" s="321"/>
      <c r="S345" s="322"/>
      <c r="T345" s="322"/>
    </row>
    <row r="346" spans="1:20">
      <c r="A346" s="207">
        <f>'Identificação-TCE'!$A$13</f>
        <v>1</v>
      </c>
      <c r="B346" s="168" t="e">
        <f>IF(AND(G346&lt;&gt;"",H346&gt;0,I346&lt;&gt;"",J346&lt;&gt;0,K346&lt;&gt;0),COUNT($B$11:B345)+1,"")</f>
        <v>#N/A</v>
      </c>
      <c r="C346" s="207">
        <f>IF('Orçamento Base'!$M345=0,0,'Orçamento Base'!$D345)</f>
        <v>0</v>
      </c>
      <c r="D346" s="212" t="e">
        <f>IF('Orçamento Base'!$F345=Aux.!$G$11,"CONTRATACAO_PUBLICA",IF(VLOOKUP($C346,'Orçamento Base'!$D$11:$G$2116,3,FALSE)="INDEXADO",VLOOKUP(VLOOKUP($C345,'Orçamento Base'!$D$11:$G$2116,2,FALSE),'Index N_DESON.'!$A$9:$B$604,2),VLOOKUP($C346,'Orçamento Base'!$D$11:$G$2116,3,FALSE)))</f>
        <v>#N/A</v>
      </c>
      <c r="E346" s="208" t="e">
        <f>VLOOKUP($C346,'Orçamento Base'!$D$11:$S$1673,2,FALSE)</f>
        <v>#N/A</v>
      </c>
      <c r="F346" s="211">
        <f>Dados!$C$7</f>
        <v>44652</v>
      </c>
      <c r="G346" s="226" t="e">
        <f>VLOOKUP($C346,'Orçamento Base'!$D$11:$S$1673,4,FALSE)</f>
        <v>#N/A</v>
      </c>
      <c r="H346" s="377">
        <f>IFERROR(VLOOKUP($C346,'Orçamento Base'!$D$11:$S$1673,6,FALSE),0)</f>
        <v>0</v>
      </c>
      <c r="I346" s="208" t="e">
        <f>VLOOKUP($C346,'Orçamento Base'!$D$11:$S$1673,5,FALSE)</f>
        <v>#N/A</v>
      </c>
      <c r="J346" s="167" t="e">
        <f>IF(Comparativo!$E$6="Tabela Não Desonerada",VLOOKUP($C346,'Orçamento Base'!$D$11:$S$1673,12,FALSE),VLOOKUP($C346,#REF!,12,FALSE))</f>
        <v>#N/A</v>
      </c>
      <c r="K346" s="167">
        <f>IFERROR(IF(Comparativo!$E$6="Tabela Não Desonerada",VLOOKUP($C346,'Orçamento Base'!$D$11:$S$1673,16,FALSE),VLOOKUP($C346,#REF!,16,FALSE)),0)</f>
        <v>0</v>
      </c>
      <c r="L346" s="575" t="e">
        <f>IF(AND($D346="COMPOSICAO_PROPRIA",'Orçamento Base'!$N346="-"),"14,18%",IF(AND($D346="MERCADO",'Orçamento Base'!$N346="-"),"15,38%",IF(Comparativo!$E$6="Tabela Não Desonerada",VLOOKUP($C346,'Orçamento Base'!$D$11:$S$1673,11,FALSE),VLOOKUP($C346,#REF!,11,FALSE))))</f>
        <v>#N/A</v>
      </c>
      <c r="M346" s="209">
        <f>IF(Comparativo!$E$6="Tabela Não Desonerada",Encargos!$F$44,Encargos!$D$44)</f>
        <v>1.1122000000000001</v>
      </c>
      <c r="N346" s="320"/>
      <c r="O346" s="166" t="s">
        <v>101</v>
      </c>
      <c r="P346" s="321"/>
      <c r="Q346" s="166" t="s">
        <v>101</v>
      </c>
      <c r="R346" s="321"/>
      <c r="S346" s="322"/>
      <c r="T346" s="322"/>
    </row>
    <row r="347" spans="1:20">
      <c r="A347" s="207">
        <f>'Identificação-TCE'!$A$13</f>
        <v>1</v>
      </c>
      <c r="B347" s="168" t="e">
        <f>IF(AND(G347&lt;&gt;"",H347&gt;0,I347&lt;&gt;"",J347&lt;&gt;0,K347&lt;&gt;0),COUNT($B$11:B346)+1,"")</f>
        <v>#N/A</v>
      </c>
      <c r="C347" s="207">
        <f>IF('Orçamento Base'!$M346=0,0,'Orçamento Base'!$D346)</f>
        <v>0</v>
      </c>
      <c r="D347" s="212" t="e">
        <f>IF('Orçamento Base'!$F346=Aux.!$G$11,"CONTRATACAO_PUBLICA",IF(VLOOKUP($C347,'Orçamento Base'!$D$11:$G$2116,3,FALSE)="INDEXADO",VLOOKUP(VLOOKUP($C346,'Orçamento Base'!$D$11:$G$2116,2,FALSE),'Index N_DESON.'!$A$9:$B$604,2),VLOOKUP($C347,'Orçamento Base'!$D$11:$G$2116,3,FALSE)))</f>
        <v>#N/A</v>
      </c>
      <c r="E347" s="208" t="e">
        <f>VLOOKUP($C347,'Orçamento Base'!$D$11:$S$1673,2,FALSE)</f>
        <v>#N/A</v>
      </c>
      <c r="F347" s="211">
        <f>Dados!$C$7</f>
        <v>44652</v>
      </c>
      <c r="G347" s="226" t="e">
        <f>VLOOKUP($C347,'Orçamento Base'!$D$11:$S$1673,4,FALSE)</f>
        <v>#N/A</v>
      </c>
      <c r="H347" s="377">
        <f>IFERROR(VLOOKUP($C347,'Orçamento Base'!$D$11:$S$1673,6,FALSE),0)</f>
        <v>0</v>
      </c>
      <c r="I347" s="208" t="e">
        <f>VLOOKUP($C347,'Orçamento Base'!$D$11:$S$1673,5,FALSE)</f>
        <v>#N/A</v>
      </c>
      <c r="J347" s="167" t="e">
        <f>IF(Comparativo!$E$6="Tabela Não Desonerada",VLOOKUP($C347,'Orçamento Base'!$D$11:$S$1673,12,FALSE),VLOOKUP($C347,#REF!,12,FALSE))</f>
        <v>#N/A</v>
      </c>
      <c r="K347" s="167">
        <f>IFERROR(IF(Comparativo!$E$6="Tabela Não Desonerada",VLOOKUP($C347,'Orçamento Base'!$D$11:$S$1673,16,FALSE),VLOOKUP($C347,#REF!,16,FALSE)),0)</f>
        <v>0</v>
      </c>
      <c r="L347" s="575" t="e">
        <f>IF(AND($D347="COMPOSICAO_PROPRIA",'Orçamento Base'!$N347="-"),"14,18%",IF(AND($D347="MERCADO",'Orçamento Base'!$N347="-"),"15,38%",IF(Comparativo!$E$6="Tabela Não Desonerada",VLOOKUP($C347,'Orçamento Base'!$D$11:$S$1673,11,FALSE),VLOOKUP($C347,#REF!,11,FALSE))))</f>
        <v>#N/A</v>
      </c>
      <c r="M347" s="209">
        <f>IF(Comparativo!$E$6="Tabela Não Desonerada",Encargos!$F$44,Encargos!$D$44)</f>
        <v>1.1122000000000001</v>
      </c>
      <c r="N347" s="320"/>
      <c r="O347" s="166" t="s">
        <v>101</v>
      </c>
      <c r="P347" s="321"/>
      <c r="Q347" s="166" t="s">
        <v>101</v>
      </c>
      <c r="R347" s="321"/>
      <c r="S347" s="322"/>
      <c r="T347" s="322"/>
    </row>
    <row r="348" spans="1:20">
      <c r="A348" s="207">
        <f>'Identificação-TCE'!$A$13</f>
        <v>1</v>
      </c>
      <c r="B348" s="168" t="e">
        <f>IF(AND(G348&lt;&gt;"",H348&gt;0,I348&lt;&gt;"",J348&lt;&gt;0,K348&lt;&gt;0),COUNT($B$11:B347)+1,"")</f>
        <v>#N/A</v>
      </c>
      <c r="C348" s="207">
        <f>IF('Orçamento Base'!$M347=0,0,'Orçamento Base'!$D347)</f>
        <v>0</v>
      </c>
      <c r="D348" s="212" t="e">
        <f>IF('Orçamento Base'!$F347=Aux.!$G$11,"CONTRATACAO_PUBLICA",IF(VLOOKUP($C348,'Orçamento Base'!$D$11:$G$2116,3,FALSE)="INDEXADO",VLOOKUP(VLOOKUP($C347,'Orçamento Base'!$D$11:$G$2116,2,FALSE),'Index N_DESON.'!$A$9:$B$604,2),VLOOKUP($C348,'Orçamento Base'!$D$11:$G$2116,3,FALSE)))</f>
        <v>#N/A</v>
      </c>
      <c r="E348" s="208" t="e">
        <f>VLOOKUP($C348,'Orçamento Base'!$D$11:$S$1673,2,FALSE)</f>
        <v>#N/A</v>
      </c>
      <c r="F348" s="211">
        <f>Dados!$C$7</f>
        <v>44652</v>
      </c>
      <c r="G348" s="226" t="e">
        <f>VLOOKUP($C348,'Orçamento Base'!$D$11:$S$1673,4,FALSE)</f>
        <v>#N/A</v>
      </c>
      <c r="H348" s="377">
        <f>IFERROR(VLOOKUP($C348,'Orçamento Base'!$D$11:$S$1673,6,FALSE),0)</f>
        <v>0</v>
      </c>
      <c r="I348" s="208" t="e">
        <f>VLOOKUP($C348,'Orçamento Base'!$D$11:$S$1673,5,FALSE)</f>
        <v>#N/A</v>
      </c>
      <c r="J348" s="167" t="e">
        <f>IF(Comparativo!$E$6="Tabela Não Desonerada",VLOOKUP($C348,'Orçamento Base'!$D$11:$S$1673,12,FALSE),VLOOKUP($C348,#REF!,12,FALSE))</f>
        <v>#N/A</v>
      </c>
      <c r="K348" s="167">
        <f>IFERROR(IF(Comparativo!$E$6="Tabela Não Desonerada",VLOOKUP($C348,'Orçamento Base'!$D$11:$S$1673,16,FALSE),VLOOKUP($C348,#REF!,16,FALSE)),0)</f>
        <v>0</v>
      </c>
      <c r="L348" s="575" t="e">
        <f>IF(AND($D348="COMPOSICAO_PROPRIA",'Orçamento Base'!$N348="-"),"14,18%",IF(AND($D348="MERCADO",'Orçamento Base'!$N348="-"),"15,38%",IF(Comparativo!$E$6="Tabela Não Desonerada",VLOOKUP($C348,'Orçamento Base'!$D$11:$S$1673,11,FALSE),VLOOKUP($C348,#REF!,11,FALSE))))</f>
        <v>#N/A</v>
      </c>
      <c r="M348" s="209">
        <f>IF(Comparativo!$E$6="Tabela Não Desonerada",Encargos!$F$44,Encargos!$D$44)</f>
        <v>1.1122000000000001</v>
      </c>
      <c r="N348" s="320"/>
      <c r="O348" s="166" t="s">
        <v>101</v>
      </c>
      <c r="P348" s="321"/>
      <c r="Q348" s="166" t="s">
        <v>101</v>
      </c>
      <c r="R348" s="321"/>
      <c r="S348" s="322"/>
      <c r="T348" s="322"/>
    </row>
    <row r="349" spans="1:20">
      <c r="A349" s="207">
        <f>'Identificação-TCE'!$A$13</f>
        <v>1</v>
      </c>
      <c r="B349" s="168" t="e">
        <f>IF(AND(G349&lt;&gt;"",H349&gt;0,I349&lt;&gt;"",J349&lt;&gt;0,K349&lt;&gt;0),COUNT($B$11:B348)+1,"")</f>
        <v>#N/A</v>
      </c>
      <c r="C349" s="207">
        <f>IF('Orçamento Base'!$M348=0,0,'Orçamento Base'!$D348)</f>
        <v>0</v>
      </c>
      <c r="D349" s="212" t="e">
        <f>IF('Orçamento Base'!$F348=Aux.!$G$11,"CONTRATACAO_PUBLICA",IF(VLOOKUP($C349,'Orçamento Base'!$D$11:$G$2116,3,FALSE)="INDEXADO",VLOOKUP(VLOOKUP($C348,'Orçamento Base'!$D$11:$G$2116,2,FALSE),'Index N_DESON.'!$A$9:$B$604,2),VLOOKUP($C349,'Orçamento Base'!$D$11:$G$2116,3,FALSE)))</f>
        <v>#N/A</v>
      </c>
      <c r="E349" s="208" t="e">
        <f>VLOOKUP($C349,'Orçamento Base'!$D$11:$S$1673,2,FALSE)</f>
        <v>#N/A</v>
      </c>
      <c r="F349" s="211">
        <f>Dados!$C$7</f>
        <v>44652</v>
      </c>
      <c r="G349" s="226" t="e">
        <f>VLOOKUP($C349,'Orçamento Base'!$D$11:$S$1673,4,FALSE)</f>
        <v>#N/A</v>
      </c>
      <c r="H349" s="377">
        <f>IFERROR(VLOOKUP($C349,'Orçamento Base'!$D$11:$S$1673,6,FALSE),0)</f>
        <v>0</v>
      </c>
      <c r="I349" s="208" t="e">
        <f>VLOOKUP($C349,'Orçamento Base'!$D$11:$S$1673,5,FALSE)</f>
        <v>#N/A</v>
      </c>
      <c r="J349" s="167" t="e">
        <f>IF(Comparativo!$E$6="Tabela Não Desonerada",VLOOKUP($C349,'Orçamento Base'!$D$11:$S$1673,12,FALSE),VLOOKUP($C349,#REF!,12,FALSE))</f>
        <v>#N/A</v>
      </c>
      <c r="K349" s="167">
        <f>IFERROR(IF(Comparativo!$E$6="Tabela Não Desonerada",VLOOKUP($C349,'Orçamento Base'!$D$11:$S$1673,16,FALSE),VLOOKUP($C349,#REF!,16,FALSE)),0)</f>
        <v>0</v>
      </c>
      <c r="L349" s="575" t="e">
        <f>IF(AND($D349="COMPOSICAO_PROPRIA",'Orçamento Base'!$N349="-"),"14,18%",IF(AND($D349="MERCADO",'Orçamento Base'!$N349="-"),"15,38%",IF(Comparativo!$E$6="Tabela Não Desonerada",VLOOKUP($C349,'Orçamento Base'!$D$11:$S$1673,11,FALSE),VLOOKUP($C349,#REF!,11,FALSE))))</f>
        <v>#N/A</v>
      </c>
      <c r="M349" s="209">
        <f>IF(Comparativo!$E$6="Tabela Não Desonerada",Encargos!$F$44,Encargos!$D$44)</f>
        <v>1.1122000000000001</v>
      </c>
      <c r="N349" s="320"/>
      <c r="O349" s="166" t="s">
        <v>101</v>
      </c>
      <c r="P349" s="321"/>
      <c r="Q349" s="166" t="s">
        <v>101</v>
      </c>
      <c r="R349" s="321"/>
      <c r="S349" s="322"/>
      <c r="T349" s="322"/>
    </row>
    <row r="350" spans="1:20">
      <c r="A350" s="207">
        <f>'Identificação-TCE'!$A$13</f>
        <v>1</v>
      </c>
      <c r="B350" s="168" t="e">
        <f>IF(AND(G350&lt;&gt;"",H350&gt;0,I350&lt;&gt;"",J350&lt;&gt;0,K350&lt;&gt;0),COUNT($B$11:B349)+1,"")</f>
        <v>#N/A</v>
      </c>
      <c r="C350" s="207">
        <f>IF('Orçamento Base'!$M349=0,0,'Orçamento Base'!$D349)</f>
        <v>0</v>
      </c>
      <c r="D350" s="212" t="e">
        <f>IF('Orçamento Base'!$F349=Aux.!$G$11,"CONTRATACAO_PUBLICA",IF(VLOOKUP($C350,'Orçamento Base'!$D$11:$G$2116,3,FALSE)="INDEXADO",VLOOKUP(VLOOKUP($C349,'Orçamento Base'!$D$11:$G$2116,2,FALSE),'Index N_DESON.'!$A$9:$B$604,2),VLOOKUP($C350,'Orçamento Base'!$D$11:$G$2116,3,FALSE)))</f>
        <v>#N/A</v>
      </c>
      <c r="E350" s="208" t="e">
        <f>VLOOKUP($C350,'Orçamento Base'!$D$11:$S$1673,2,FALSE)</f>
        <v>#N/A</v>
      </c>
      <c r="F350" s="211">
        <f>Dados!$C$7</f>
        <v>44652</v>
      </c>
      <c r="G350" s="226" t="e">
        <f>VLOOKUP($C350,'Orçamento Base'!$D$11:$S$1673,4,FALSE)</f>
        <v>#N/A</v>
      </c>
      <c r="H350" s="377">
        <f>IFERROR(VLOOKUP($C350,'Orçamento Base'!$D$11:$S$1673,6,FALSE),0)</f>
        <v>0</v>
      </c>
      <c r="I350" s="208" t="e">
        <f>VLOOKUP($C350,'Orçamento Base'!$D$11:$S$1673,5,FALSE)</f>
        <v>#N/A</v>
      </c>
      <c r="J350" s="167" t="e">
        <f>IF(Comparativo!$E$6="Tabela Não Desonerada",VLOOKUP($C350,'Orçamento Base'!$D$11:$S$1673,12,FALSE),VLOOKUP($C350,#REF!,12,FALSE))</f>
        <v>#N/A</v>
      </c>
      <c r="K350" s="167">
        <f>IFERROR(IF(Comparativo!$E$6="Tabela Não Desonerada",VLOOKUP($C350,'Orçamento Base'!$D$11:$S$1673,16,FALSE),VLOOKUP($C350,#REF!,16,FALSE)),0)</f>
        <v>0</v>
      </c>
      <c r="L350" s="575" t="e">
        <f>IF(AND($D350="COMPOSICAO_PROPRIA",'Orçamento Base'!$N350="-"),"14,18%",IF(AND($D350="MERCADO",'Orçamento Base'!$N350="-"),"15,38%",IF(Comparativo!$E$6="Tabela Não Desonerada",VLOOKUP($C350,'Orçamento Base'!$D$11:$S$1673,11,FALSE),VLOOKUP($C350,#REF!,11,FALSE))))</f>
        <v>#N/A</v>
      </c>
      <c r="M350" s="209">
        <f>IF(Comparativo!$E$6="Tabela Não Desonerada",Encargos!$F$44,Encargos!$D$44)</f>
        <v>1.1122000000000001</v>
      </c>
      <c r="N350" s="320"/>
      <c r="O350" s="166" t="s">
        <v>101</v>
      </c>
      <c r="P350" s="321"/>
      <c r="Q350" s="166" t="s">
        <v>101</v>
      </c>
      <c r="R350" s="321"/>
      <c r="S350" s="322"/>
      <c r="T350" s="322"/>
    </row>
    <row r="351" spans="1:20">
      <c r="A351" s="207">
        <f>'Identificação-TCE'!$A$13</f>
        <v>1</v>
      </c>
      <c r="B351" s="168" t="e">
        <f>IF(AND(G351&lt;&gt;"",H351&gt;0,I351&lt;&gt;"",J351&lt;&gt;0,K351&lt;&gt;0),COUNT($B$11:B350)+1,"")</f>
        <v>#N/A</v>
      </c>
      <c r="C351" s="207">
        <f>IF('Orçamento Base'!$M350=0,0,'Orçamento Base'!$D350)</f>
        <v>0</v>
      </c>
      <c r="D351" s="212" t="e">
        <f>IF('Orçamento Base'!$F350=Aux.!$G$11,"CONTRATACAO_PUBLICA",IF(VLOOKUP($C351,'Orçamento Base'!$D$11:$G$2116,3,FALSE)="INDEXADO",VLOOKUP(VLOOKUP($C350,'Orçamento Base'!$D$11:$G$2116,2,FALSE),'Index N_DESON.'!$A$9:$B$604,2),VLOOKUP($C351,'Orçamento Base'!$D$11:$G$2116,3,FALSE)))</f>
        <v>#N/A</v>
      </c>
      <c r="E351" s="208" t="e">
        <f>VLOOKUP($C351,'Orçamento Base'!$D$11:$S$1673,2,FALSE)</f>
        <v>#N/A</v>
      </c>
      <c r="F351" s="211">
        <f>Dados!$C$7</f>
        <v>44652</v>
      </c>
      <c r="G351" s="226" t="e">
        <f>VLOOKUP($C351,'Orçamento Base'!$D$11:$S$1673,4,FALSE)</f>
        <v>#N/A</v>
      </c>
      <c r="H351" s="377">
        <f>IFERROR(VLOOKUP($C351,'Orçamento Base'!$D$11:$S$1673,6,FALSE),0)</f>
        <v>0</v>
      </c>
      <c r="I351" s="208" t="e">
        <f>VLOOKUP($C351,'Orçamento Base'!$D$11:$S$1673,5,FALSE)</f>
        <v>#N/A</v>
      </c>
      <c r="J351" s="167" t="e">
        <f>IF(Comparativo!$E$6="Tabela Não Desonerada",VLOOKUP($C351,'Orçamento Base'!$D$11:$S$1673,12,FALSE),VLOOKUP($C351,#REF!,12,FALSE))</f>
        <v>#N/A</v>
      </c>
      <c r="K351" s="167">
        <f>IFERROR(IF(Comparativo!$E$6="Tabela Não Desonerada",VLOOKUP($C351,'Orçamento Base'!$D$11:$S$1673,16,FALSE),VLOOKUP($C351,#REF!,16,FALSE)),0)</f>
        <v>0</v>
      </c>
      <c r="L351" s="575" t="e">
        <f>IF(AND($D351="COMPOSICAO_PROPRIA",'Orçamento Base'!$N351="-"),"14,18%",IF(AND($D351="MERCADO",'Orçamento Base'!$N351="-"),"15,38%",IF(Comparativo!$E$6="Tabela Não Desonerada",VLOOKUP($C351,'Orçamento Base'!$D$11:$S$1673,11,FALSE),VLOOKUP($C351,#REF!,11,FALSE))))</f>
        <v>#N/A</v>
      </c>
      <c r="M351" s="209">
        <f>IF(Comparativo!$E$6="Tabela Não Desonerada",Encargos!$F$44,Encargos!$D$44)</f>
        <v>1.1122000000000001</v>
      </c>
      <c r="N351" s="320"/>
      <c r="O351" s="166" t="s">
        <v>101</v>
      </c>
      <c r="P351" s="321"/>
      <c r="Q351" s="166" t="s">
        <v>101</v>
      </c>
      <c r="R351" s="321"/>
      <c r="S351" s="322"/>
      <c r="T351" s="322"/>
    </row>
    <row r="352" spans="1:20">
      <c r="A352" s="207">
        <f>'Identificação-TCE'!$A$13</f>
        <v>1</v>
      </c>
      <c r="B352" s="168" t="e">
        <f>IF(AND(G352&lt;&gt;"",H352&gt;0,I352&lt;&gt;"",J352&lt;&gt;0,K352&lt;&gt;0),COUNT($B$11:B351)+1,"")</f>
        <v>#N/A</v>
      </c>
      <c r="C352" s="207">
        <f>IF('Orçamento Base'!$M351=0,0,'Orçamento Base'!$D351)</f>
        <v>0</v>
      </c>
      <c r="D352" s="212" t="e">
        <f>IF('Orçamento Base'!$F351=Aux.!$G$11,"CONTRATACAO_PUBLICA",IF(VLOOKUP($C352,'Orçamento Base'!$D$11:$G$2116,3,FALSE)="INDEXADO",VLOOKUP(VLOOKUP($C351,'Orçamento Base'!$D$11:$G$2116,2,FALSE),'Index N_DESON.'!$A$9:$B$604,2),VLOOKUP($C352,'Orçamento Base'!$D$11:$G$2116,3,FALSE)))</f>
        <v>#N/A</v>
      </c>
      <c r="E352" s="208" t="e">
        <f>VLOOKUP($C352,'Orçamento Base'!$D$11:$S$1673,2,FALSE)</f>
        <v>#N/A</v>
      </c>
      <c r="F352" s="211">
        <f>Dados!$C$7</f>
        <v>44652</v>
      </c>
      <c r="G352" s="226" t="e">
        <f>VLOOKUP($C352,'Orçamento Base'!$D$11:$S$1673,4,FALSE)</f>
        <v>#N/A</v>
      </c>
      <c r="H352" s="377">
        <f>IFERROR(VLOOKUP($C352,'Orçamento Base'!$D$11:$S$1673,6,FALSE),0)</f>
        <v>0</v>
      </c>
      <c r="I352" s="208" t="e">
        <f>VLOOKUP($C352,'Orçamento Base'!$D$11:$S$1673,5,FALSE)</f>
        <v>#N/A</v>
      </c>
      <c r="J352" s="167" t="e">
        <f>IF(Comparativo!$E$6="Tabela Não Desonerada",VLOOKUP($C352,'Orçamento Base'!$D$11:$S$1673,12,FALSE),VLOOKUP($C352,#REF!,12,FALSE))</f>
        <v>#N/A</v>
      </c>
      <c r="K352" s="167">
        <f>IFERROR(IF(Comparativo!$E$6="Tabela Não Desonerada",VLOOKUP($C352,'Orçamento Base'!$D$11:$S$1673,16,FALSE),VLOOKUP($C352,#REF!,16,FALSE)),0)</f>
        <v>0</v>
      </c>
      <c r="L352" s="575" t="e">
        <f>IF(AND($D352="COMPOSICAO_PROPRIA",'Orçamento Base'!$N352="-"),"14,18%",IF(AND($D352="MERCADO",'Orçamento Base'!$N352="-"),"15,38%",IF(Comparativo!$E$6="Tabela Não Desonerada",VLOOKUP($C352,'Orçamento Base'!$D$11:$S$1673,11,FALSE),VLOOKUP($C352,#REF!,11,FALSE))))</f>
        <v>#N/A</v>
      </c>
      <c r="M352" s="209">
        <f>IF(Comparativo!$E$6="Tabela Não Desonerada",Encargos!$F$44,Encargos!$D$44)</f>
        <v>1.1122000000000001</v>
      </c>
      <c r="N352" s="320"/>
      <c r="O352" s="166" t="s">
        <v>101</v>
      </c>
      <c r="P352" s="321"/>
      <c r="Q352" s="166" t="s">
        <v>101</v>
      </c>
      <c r="R352" s="321"/>
      <c r="S352" s="322"/>
      <c r="T352" s="322"/>
    </row>
    <row r="353" spans="1:20">
      <c r="A353" s="207">
        <f>'Identificação-TCE'!$A$13</f>
        <v>1</v>
      </c>
      <c r="B353" s="168" t="e">
        <f>IF(AND(G353&lt;&gt;"",H353&gt;0,I353&lt;&gt;"",J353&lt;&gt;0,K353&lt;&gt;0),COUNT($B$11:B352)+1,"")</f>
        <v>#N/A</v>
      </c>
      <c r="C353" s="207">
        <f>IF('Orçamento Base'!$M352=0,0,'Orçamento Base'!$D352)</f>
        <v>0</v>
      </c>
      <c r="D353" s="212" t="e">
        <f>IF('Orçamento Base'!$F352=Aux.!$G$11,"CONTRATACAO_PUBLICA",IF(VLOOKUP($C353,'Orçamento Base'!$D$11:$G$2116,3,FALSE)="INDEXADO",VLOOKUP(VLOOKUP($C352,'Orçamento Base'!$D$11:$G$2116,2,FALSE),'Index N_DESON.'!$A$9:$B$604,2),VLOOKUP($C353,'Orçamento Base'!$D$11:$G$2116,3,FALSE)))</f>
        <v>#N/A</v>
      </c>
      <c r="E353" s="208" t="e">
        <f>VLOOKUP($C353,'Orçamento Base'!$D$11:$S$1673,2,FALSE)</f>
        <v>#N/A</v>
      </c>
      <c r="F353" s="211">
        <f>Dados!$C$7</f>
        <v>44652</v>
      </c>
      <c r="G353" s="226" t="e">
        <f>VLOOKUP($C353,'Orçamento Base'!$D$11:$S$1673,4,FALSE)</f>
        <v>#N/A</v>
      </c>
      <c r="H353" s="377">
        <f>IFERROR(VLOOKUP($C353,'Orçamento Base'!$D$11:$S$1673,6,FALSE),0)</f>
        <v>0</v>
      </c>
      <c r="I353" s="208" t="e">
        <f>VLOOKUP($C353,'Orçamento Base'!$D$11:$S$1673,5,FALSE)</f>
        <v>#N/A</v>
      </c>
      <c r="J353" s="167" t="e">
        <f>IF(Comparativo!$E$6="Tabela Não Desonerada",VLOOKUP($C353,'Orçamento Base'!$D$11:$S$1673,12,FALSE),VLOOKUP($C353,#REF!,12,FALSE))</f>
        <v>#N/A</v>
      </c>
      <c r="K353" s="167">
        <f>IFERROR(IF(Comparativo!$E$6="Tabela Não Desonerada",VLOOKUP($C353,'Orçamento Base'!$D$11:$S$1673,16,FALSE),VLOOKUP($C353,#REF!,16,FALSE)),0)</f>
        <v>0</v>
      </c>
      <c r="L353" s="575" t="e">
        <f>IF(AND($D353="COMPOSICAO_PROPRIA",'Orçamento Base'!$N353="-"),"14,18%",IF(AND($D353="MERCADO",'Orçamento Base'!$N353="-"),"15,38%",IF(Comparativo!$E$6="Tabela Não Desonerada",VLOOKUP($C353,'Orçamento Base'!$D$11:$S$1673,11,FALSE),VLOOKUP($C353,#REF!,11,FALSE))))</f>
        <v>#N/A</v>
      </c>
      <c r="M353" s="209">
        <f>IF(Comparativo!$E$6="Tabela Não Desonerada",Encargos!$F$44,Encargos!$D$44)</f>
        <v>1.1122000000000001</v>
      </c>
      <c r="N353" s="320"/>
      <c r="O353" s="166" t="s">
        <v>101</v>
      </c>
      <c r="P353" s="321"/>
      <c r="Q353" s="166" t="s">
        <v>101</v>
      </c>
      <c r="R353" s="321"/>
      <c r="S353" s="322"/>
      <c r="T353" s="322"/>
    </row>
    <row r="354" spans="1:20">
      <c r="A354" s="207">
        <f>'Identificação-TCE'!$A$13</f>
        <v>1</v>
      </c>
      <c r="B354" s="168" t="e">
        <f>IF(AND(G354&lt;&gt;"",H354&gt;0,I354&lt;&gt;"",J354&lt;&gt;0,K354&lt;&gt;0),COUNT($B$11:B353)+1,"")</f>
        <v>#N/A</v>
      </c>
      <c r="C354" s="207">
        <f>IF('Orçamento Base'!$M353=0,0,'Orçamento Base'!$D353)</f>
        <v>0</v>
      </c>
      <c r="D354" s="212" t="e">
        <f>IF('Orçamento Base'!$F353=Aux.!$G$11,"CONTRATACAO_PUBLICA",IF(VLOOKUP($C354,'Orçamento Base'!$D$11:$G$2116,3,FALSE)="INDEXADO",VLOOKUP(VLOOKUP($C353,'Orçamento Base'!$D$11:$G$2116,2,FALSE),'Index N_DESON.'!$A$9:$B$604,2),VLOOKUP($C354,'Orçamento Base'!$D$11:$G$2116,3,FALSE)))</f>
        <v>#N/A</v>
      </c>
      <c r="E354" s="208" t="e">
        <f>VLOOKUP($C354,'Orçamento Base'!$D$11:$S$1673,2,FALSE)</f>
        <v>#N/A</v>
      </c>
      <c r="F354" s="211">
        <f>Dados!$C$7</f>
        <v>44652</v>
      </c>
      <c r="G354" s="226" t="e">
        <f>VLOOKUP($C354,'Orçamento Base'!$D$11:$S$1673,4,FALSE)</f>
        <v>#N/A</v>
      </c>
      <c r="H354" s="377">
        <f>IFERROR(VLOOKUP($C354,'Orçamento Base'!$D$11:$S$1673,6,FALSE),0)</f>
        <v>0</v>
      </c>
      <c r="I354" s="208" t="e">
        <f>VLOOKUP($C354,'Orçamento Base'!$D$11:$S$1673,5,FALSE)</f>
        <v>#N/A</v>
      </c>
      <c r="J354" s="167" t="e">
        <f>IF(Comparativo!$E$6="Tabela Não Desonerada",VLOOKUP($C354,'Orçamento Base'!$D$11:$S$1673,12,FALSE),VLOOKUP($C354,#REF!,12,FALSE))</f>
        <v>#N/A</v>
      </c>
      <c r="K354" s="167">
        <f>IFERROR(IF(Comparativo!$E$6="Tabela Não Desonerada",VLOOKUP($C354,'Orçamento Base'!$D$11:$S$1673,16,FALSE),VLOOKUP($C354,#REF!,16,FALSE)),0)</f>
        <v>0</v>
      </c>
      <c r="L354" s="575" t="e">
        <f>IF(AND($D354="COMPOSICAO_PROPRIA",'Orçamento Base'!$N354="-"),"14,18%",IF(AND($D354="MERCADO",'Orçamento Base'!$N354="-"),"15,38%",IF(Comparativo!$E$6="Tabela Não Desonerada",VLOOKUP($C354,'Orçamento Base'!$D$11:$S$1673,11,FALSE),VLOOKUP($C354,#REF!,11,FALSE))))</f>
        <v>#N/A</v>
      </c>
      <c r="M354" s="209">
        <f>IF(Comparativo!$E$6="Tabela Não Desonerada",Encargos!$F$44,Encargos!$D$44)</f>
        <v>1.1122000000000001</v>
      </c>
      <c r="N354" s="320"/>
      <c r="O354" s="166" t="s">
        <v>101</v>
      </c>
      <c r="P354" s="321"/>
      <c r="Q354" s="166" t="s">
        <v>101</v>
      </c>
      <c r="R354" s="321"/>
      <c r="S354" s="322"/>
      <c r="T354" s="322"/>
    </row>
    <row r="355" spans="1:20">
      <c r="A355" s="207">
        <f>'Identificação-TCE'!$A$13</f>
        <v>1</v>
      </c>
      <c r="B355" s="168" t="e">
        <f>IF(AND(G355&lt;&gt;"",H355&gt;0,I355&lt;&gt;"",J355&lt;&gt;0,K355&lt;&gt;0),COUNT($B$11:B354)+1,"")</f>
        <v>#N/A</v>
      </c>
      <c r="C355" s="207">
        <f>IF('Orçamento Base'!$M354=0,0,'Orçamento Base'!$D354)</f>
        <v>0</v>
      </c>
      <c r="D355" s="212" t="e">
        <f>IF('Orçamento Base'!$F354=Aux.!$G$11,"CONTRATACAO_PUBLICA",IF(VLOOKUP($C355,'Orçamento Base'!$D$11:$G$2116,3,FALSE)="INDEXADO",VLOOKUP(VLOOKUP($C354,'Orçamento Base'!$D$11:$G$2116,2,FALSE),'Index N_DESON.'!$A$9:$B$604,2),VLOOKUP($C355,'Orçamento Base'!$D$11:$G$2116,3,FALSE)))</f>
        <v>#N/A</v>
      </c>
      <c r="E355" s="208" t="e">
        <f>VLOOKUP($C355,'Orçamento Base'!$D$11:$S$1673,2,FALSE)</f>
        <v>#N/A</v>
      </c>
      <c r="F355" s="211">
        <f>Dados!$C$7</f>
        <v>44652</v>
      </c>
      <c r="G355" s="226" t="e">
        <f>VLOOKUP($C355,'Orçamento Base'!$D$11:$S$1673,4,FALSE)</f>
        <v>#N/A</v>
      </c>
      <c r="H355" s="377">
        <f>IFERROR(VLOOKUP($C355,'Orçamento Base'!$D$11:$S$1673,6,FALSE),0)</f>
        <v>0</v>
      </c>
      <c r="I355" s="208" t="e">
        <f>VLOOKUP($C355,'Orçamento Base'!$D$11:$S$1673,5,FALSE)</f>
        <v>#N/A</v>
      </c>
      <c r="J355" s="167" t="e">
        <f>IF(Comparativo!$E$6="Tabela Não Desonerada",VLOOKUP($C355,'Orçamento Base'!$D$11:$S$1673,12,FALSE),VLOOKUP($C355,#REF!,12,FALSE))</f>
        <v>#N/A</v>
      </c>
      <c r="K355" s="167">
        <f>IFERROR(IF(Comparativo!$E$6="Tabela Não Desonerada",VLOOKUP($C355,'Orçamento Base'!$D$11:$S$1673,16,FALSE),VLOOKUP($C355,#REF!,16,FALSE)),0)</f>
        <v>0</v>
      </c>
      <c r="L355" s="575" t="e">
        <f>IF(AND($D355="COMPOSICAO_PROPRIA",'Orçamento Base'!$N355="-"),"14,18%",IF(AND($D355="MERCADO",'Orçamento Base'!$N355="-"),"15,38%",IF(Comparativo!$E$6="Tabela Não Desonerada",VLOOKUP($C355,'Orçamento Base'!$D$11:$S$1673,11,FALSE),VLOOKUP($C355,#REF!,11,FALSE))))</f>
        <v>#N/A</v>
      </c>
      <c r="M355" s="209">
        <f>IF(Comparativo!$E$6="Tabela Não Desonerada",Encargos!$F$44,Encargos!$D$44)</f>
        <v>1.1122000000000001</v>
      </c>
      <c r="N355" s="320"/>
      <c r="O355" s="166" t="s">
        <v>101</v>
      </c>
      <c r="P355" s="321"/>
      <c r="Q355" s="166" t="s">
        <v>101</v>
      </c>
      <c r="R355" s="321"/>
      <c r="S355" s="322"/>
      <c r="T355" s="322"/>
    </row>
    <row r="356" spans="1:20">
      <c r="A356" s="207">
        <f>'Identificação-TCE'!$A$13</f>
        <v>1</v>
      </c>
      <c r="B356" s="168" t="e">
        <f>IF(AND(G356&lt;&gt;"",H356&gt;0,I356&lt;&gt;"",J356&lt;&gt;0,K356&lt;&gt;0),COUNT($B$11:B355)+1,"")</f>
        <v>#N/A</v>
      </c>
      <c r="C356" s="207">
        <f>IF('Orçamento Base'!$M355=0,0,'Orçamento Base'!$D355)</f>
        <v>0</v>
      </c>
      <c r="D356" s="212" t="e">
        <f>IF('Orçamento Base'!$F355=Aux.!$G$11,"CONTRATACAO_PUBLICA",IF(VLOOKUP($C356,'Orçamento Base'!$D$11:$G$2116,3,FALSE)="INDEXADO",VLOOKUP(VLOOKUP($C355,'Orçamento Base'!$D$11:$G$2116,2,FALSE),'Index N_DESON.'!$A$9:$B$604,2),VLOOKUP($C356,'Orçamento Base'!$D$11:$G$2116,3,FALSE)))</f>
        <v>#N/A</v>
      </c>
      <c r="E356" s="208" t="e">
        <f>VLOOKUP($C356,'Orçamento Base'!$D$11:$S$1673,2,FALSE)</f>
        <v>#N/A</v>
      </c>
      <c r="F356" s="211">
        <f>Dados!$C$7</f>
        <v>44652</v>
      </c>
      <c r="G356" s="226" t="e">
        <f>VLOOKUP($C356,'Orçamento Base'!$D$11:$S$1673,4,FALSE)</f>
        <v>#N/A</v>
      </c>
      <c r="H356" s="377">
        <f>IFERROR(VLOOKUP($C356,'Orçamento Base'!$D$11:$S$1673,6,FALSE),0)</f>
        <v>0</v>
      </c>
      <c r="I356" s="208" t="e">
        <f>VLOOKUP($C356,'Orçamento Base'!$D$11:$S$1673,5,FALSE)</f>
        <v>#N/A</v>
      </c>
      <c r="J356" s="167" t="e">
        <f>IF(Comparativo!$E$6="Tabela Não Desonerada",VLOOKUP($C356,'Orçamento Base'!$D$11:$S$1673,12,FALSE),VLOOKUP($C356,#REF!,12,FALSE))</f>
        <v>#N/A</v>
      </c>
      <c r="K356" s="167">
        <f>IFERROR(IF(Comparativo!$E$6="Tabela Não Desonerada",VLOOKUP($C356,'Orçamento Base'!$D$11:$S$1673,16,FALSE),VLOOKUP($C356,#REF!,16,FALSE)),0)</f>
        <v>0</v>
      </c>
      <c r="L356" s="575" t="e">
        <f>IF(AND($D356="COMPOSICAO_PROPRIA",'Orçamento Base'!$N356="-"),"14,18%",IF(AND($D356="MERCADO",'Orçamento Base'!$N356="-"),"15,38%",IF(Comparativo!$E$6="Tabela Não Desonerada",VLOOKUP($C356,'Orçamento Base'!$D$11:$S$1673,11,FALSE),VLOOKUP($C356,#REF!,11,FALSE))))</f>
        <v>#N/A</v>
      </c>
      <c r="M356" s="209">
        <f>IF(Comparativo!$E$6="Tabela Não Desonerada",Encargos!$F$44,Encargos!$D$44)</f>
        <v>1.1122000000000001</v>
      </c>
      <c r="N356" s="320"/>
      <c r="O356" s="166" t="s">
        <v>101</v>
      </c>
      <c r="P356" s="321"/>
      <c r="Q356" s="166" t="s">
        <v>101</v>
      </c>
      <c r="R356" s="321"/>
      <c r="S356" s="322"/>
      <c r="T356" s="322"/>
    </row>
    <row r="357" spans="1:20">
      <c r="A357" s="207">
        <f>'Identificação-TCE'!$A$13</f>
        <v>1</v>
      </c>
      <c r="B357" s="168" t="e">
        <f>IF(AND(G357&lt;&gt;"",H357&gt;0,I357&lt;&gt;"",J357&lt;&gt;0,K357&lt;&gt;0),COUNT($B$11:B356)+1,"")</f>
        <v>#N/A</v>
      </c>
      <c r="C357" s="207">
        <f>IF('Orçamento Base'!$M356=0,0,'Orçamento Base'!$D356)</f>
        <v>0</v>
      </c>
      <c r="D357" s="212" t="e">
        <f>IF('Orçamento Base'!$F356=Aux.!$G$11,"CONTRATACAO_PUBLICA",IF(VLOOKUP($C357,'Orçamento Base'!$D$11:$G$2116,3,FALSE)="INDEXADO",VLOOKUP(VLOOKUP($C356,'Orçamento Base'!$D$11:$G$2116,2,FALSE),'Index N_DESON.'!$A$9:$B$604,2),VLOOKUP($C357,'Orçamento Base'!$D$11:$G$2116,3,FALSE)))</f>
        <v>#N/A</v>
      </c>
      <c r="E357" s="208" t="e">
        <f>VLOOKUP($C357,'Orçamento Base'!$D$11:$S$1673,2,FALSE)</f>
        <v>#N/A</v>
      </c>
      <c r="F357" s="211">
        <f>Dados!$C$7</f>
        <v>44652</v>
      </c>
      <c r="G357" s="226" t="e">
        <f>VLOOKUP($C357,'Orçamento Base'!$D$11:$S$1673,4,FALSE)</f>
        <v>#N/A</v>
      </c>
      <c r="H357" s="377">
        <f>IFERROR(VLOOKUP($C357,'Orçamento Base'!$D$11:$S$1673,6,FALSE),0)</f>
        <v>0</v>
      </c>
      <c r="I357" s="208" t="e">
        <f>VLOOKUP($C357,'Orçamento Base'!$D$11:$S$1673,5,FALSE)</f>
        <v>#N/A</v>
      </c>
      <c r="J357" s="167" t="e">
        <f>IF(Comparativo!$E$6="Tabela Não Desonerada",VLOOKUP($C357,'Orçamento Base'!$D$11:$S$1673,12,FALSE),VLOOKUP($C357,#REF!,12,FALSE))</f>
        <v>#N/A</v>
      </c>
      <c r="K357" s="167">
        <f>IFERROR(IF(Comparativo!$E$6="Tabela Não Desonerada",VLOOKUP($C357,'Orçamento Base'!$D$11:$S$1673,16,FALSE),VLOOKUP($C357,#REF!,16,FALSE)),0)</f>
        <v>0</v>
      </c>
      <c r="L357" s="575" t="e">
        <f>IF(AND($D357="COMPOSICAO_PROPRIA",'Orçamento Base'!$N357="-"),"14,18%",IF(AND($D357="MERCADO",'Orçamento Base'!$N357="-"),"15,38%",IF(Comparativo!$E$6="Tabela Não Desonerada",VLOOKUP($C357,'Orçamento Base'!$D$11:$S$1673,11,FALSE),VLOOKUP($C357,#REF!,11,FALSE))))</f>
        <v>#N/A</v>
      </c>
      <c r="M357" s="209">
        <f>IF(Comparativo!$E$6="Tabela Não Desonerada",Encargos!$F$44,Encargos!$D$44)</f>
        <v>1.1122000000000001</v>
      </c>
      <c r="N357" s="320"/>
      <c r="O357" s="166" t="s">
        <v>101</v>
      </c>
      <c r="P357" s="321"/>
      <c r="Q357" s="166" t="s">
        <v>101</v>
      </c>
      <c r="R357" s="321"/>
      <c r="S357" s="322"/>
      <c r="T357" s="322"/>
    </row>
    <row r="358" spans="1:20">
      <c r="A358" s="207">
        <f>'Identificação-TCE'!$A$13</f>
        <v>1</v>
      </c>
      <c r="B358" s="168" t="e">
        <f>IF(AND(G358&lt;&gt;"",H358&gt;0,I358&lt;&gt;"",J358&lt;&gt;0,K358&lt;&gt;0),COUNT($B$11:B357)+1,"")</f>
        <v>#N/A</v>
      </c>
      <c r="C358" s="207">
        <f>IF('Orçamento Base'!$M357=0,0,'Orçamento Base'!$D357)</f>
        <v>0</v>
      </c>
      <c r="D358" s="212" t="e">
        <f>IF('Orçamento Base'!$F357=Aux.!$G$11,"CONTRATACAO_PUBLICA",IF(VLOOKUP($C358,'Orçamento Base'!$D$11:$G$2116,3,FALSE)="INDEXADO",VLOOKUP(VLOOKUP($C357,'Orçamento Base'!$D$11:$G$2116,2,FALSE),'Index N_DESON.'!$A$9:$B$604,2),VLOOKUP($C358,'Orçamento Base'!$D$11:$G$2116,3,FALSE)))</f>
        <v>#N/A</v>
      </c>
      <c r="E358" s="208" t="e">
        <f>VLOOKUP($C358,'Orçamento Base'!$D$11:$S$1673,2,FALSE)</f>
        <v>#N/A</v>
      </c>
      <c r="F358" s="211">
        <f>Dados!$C$7</f>
        <v>44652</v>
      </c>
      <c r="G358" s="226" t="e">
        <f>VLOOKUP($C358,'Orçamento Base'!$D$11:$S$1673,4,FALSE)</f>
        <v>#N/A</v>
      </c>
      <c r="H358" s="377">
        <f>IFERROR(VLOOKUP($C358,'Orçamento Base'!$D$11:$S$1673,6,FALSE),0)</f>
        <v>0</v>
      </c>
      <c r="I358" s="208" t="e">
        <f>VLOOKUP($C358,'Orçamento Base'!$D$11:$S$1673,5,FALSE)</f>
        <v>#N/A</v>
      </c>
      <c r="J358" s="167" t="e">
        <f>IF(Comparativo!$E$6="Tabela Não Desonerada",VLOOKUP($C358,'Orçamento Base'!$D$11:$S$1673,12,FALSE),VLOOKUP($C358,#REF!,12,FALSE))</f>
        <v>#N/A</v>
      </c>
      <c r="K358" s="167">
        <f>IFERROR(IF(Comparativo!$E$6="Tabela Não Desonerada",VLOOKUP($C358,'Orçamento Base'!$D$11:$S$1673,16,FALSE),VLOOKUP($C358,#REF!,16,FALSE)),0)</f>
        <v>0</v>
      </c>
      <c r="L358" s="575" t="e">
        <f>IF(AND($D358="COMPOSICAO_PROPRIA",'Orçamento Base'!$N358="-"),"14,18%",IF(AND($D358="MERCADO",'Orçamento Base'!$N358="-"),"15,38%",IF(Comparativo!$E$6="Tabela Não Desonerada",VLOOKUP($C358,'Orçamento Base'!$D$11:$S$1673,11,FALSE),VLOOKUP($C358,#REF!,11,FALSE))))</f>
        <v>#N/A</v>
      </c>
      <c r="M358" s="209">
        <f>IF(Comparativo!$E$6="Tabela Não Desonerada",Encargos!$F$44,Encargos!$D$44)</f>
        <v>1.1122000000000001</v>
      </c>
      <c r="N358" s="320"/>
      <c r="O358" s="166" t="s">
        <v>101</v>
      </c>
      <c r="P358" s="321"/>
      <c r="Q358" s="166" t="s">
        <v>101</v>
      </c>
      <c r="R358" s="321"/>
      <c r="S358" s="322"/>
      <c r="T358" s="322"/>
    </row>
    <row r="359" spans="1:20">
      <c r="A359" s="207">
        <f>'Identificação-TCE'!$A$13</f>
        <v>1</v>
      </c>
      <c r="B359" s="168" t="e">
        <f>IF(AND(G359&lt;&gt;"",H359&gt;0,I359&lt;&gt;"",J359&lt;&gt;0,K359&lt;&gt;0),COUNT($B$11:B358)+1,"")</f>
        <v>#N/A</v>
      </c>
      <c r="C359" s="207">
        <f>IF('Orçamento Base'!$M358=0,0,'Orçamento Base'!$D358)</f>
        <v>0</v>
      </c>
      <c r="D359" s="212" t="e">
        <f>IF('Orçamento Base'!$F358=Aux.!$G$11,"CONTRATACAO_PUBLICA",IF(VLOOKUP($C359,'Orçamento Base'!$D$11:$G$2116,3,FALSE)="INDEXADO",VLOOKUP(VLOOKUP($C358,'Orçamento Base'!$D$11:$G$2116,2,FALSE),'Index N_DESON.'!$A$9:$B$604,2),VLOOKUP($C359,'Orçamento Base'!$D$11:$G$2116,3,FALSE)))</f>
        <v>#N/A</v>
      </c>
      <c r="E359" s="208" t="e">
        <f>VLOOKUP($C359,'Orçamento Base'!$D$11:$S$1673,2,FALSE)</f>
        <v>#N/A</v>
      </c>
      <c r="F359" s="211">
        <f>Dados!$C$7</f>
        <v>44652</v>
      </c>
      <c r="G359" s="226" t="e">
        <f>VLOOKUP($C359,'Orçamento Base'!$D$11:$S$1673,4,FALSE)</f>
        <v>#N/A</v>
      </c>
      <c r="H359" s="377">
        <f>IFERROR(VLOOKUP($C359,'Orçamento Base'!$D$11:$S$1673,6,FALSE),0)</f>
        <v>0</v>
      </c>
      <c r="I359" s="208" t="e">
        <f>VLOOKUP($C359,'Orçamento Base'!$D$11:$S$1673,5,FALSE)</f>
        <v>#N/A</v>
      </c>
      <c r="J359" s="167" t="e">
        <f>IF(Comparativo!$E$6="Tabela Não Desonerada",VLOOKUP($C359,'Orçamento Base'!$D$11:$S$1673,12,FALSE),VLOOKUP($C359,#REF!,12,FALSE))</f>
        <v>#N/A</v>
      </c>
      <c r="K359" s="167">
        <f>IFERROR(IF(Comparativo!$E$6="Tabela Não Desonerada",VLOOKUP($C359,'Orçamento Base'!$D$11:$S$1673,16,FALSE),VLOOKUP($C359,#REF!,16,FALSE)),0)</f>
        <v>0</v>
      </c>
      <c r="L359" s="575" t="e">
        <f>IF(AND($D359="COMPOSICAO_PROPRIA",'Orçamento Base'!$N359="-"),"14,18%",IF(AND($D359="MERCADO",'Orçamento Base'!$N359="-"),"15,38%",IF(Comparativo!$E$6="Tabela Não Desonerada",VLOOKUP($C359,'Orçamento Base'!$D$11:$S$1673,11,FALSE),VLOOKUP($C359,#REF!,11,FALSE))))</f>
        <v>#N/A</v>
      </c>
      <c r="M359" s="209">
        <f>IF(Comparativo!$E$6="Tabela Não Desonerada",Encargos!$F$44,Encargos!$D$44)</f>
        <v>1.1122000000000001</v>
      </c>
      <c r="N359" s="320"/>
      <c r="O359" s="166" t="s">
        <v>101</v>
      </c>
      <c r="P359" s="321"/>
      <c r="Q359" s="166" t="s">
        <v>101</v>
      </c>
      <c r="R359" s="321"/>
      <c r="S359" s="322"/>
      <c r="T359" s="322"/>
    </row>
    <row r="360" spans="1:20">
      <c r="A360" s="207">
        <f>'Identificação-TCE'!$A$13</f>
        <v>1</v>
      </c>
      <c r="B360" s="168" t="e">
        <f>IF(AND(G360&lt;&gt;"",H360&gt;0,I360&lt;&gt;"",J360&lt;&gt;0,K360&lt;&gt;0),COUNT($B$11:B359)+1,"")</f>
        <v>#N/A</v>
      </c>
      <c r="C360" s="207">
        <f>IF('Orçamento Base'!$M359=0,0,'Orçamento Base'!$D359)</f>
        <v>0</v>
      </c>
      <c r="D360" s="212" t="e">
        <f>IF('Orçamento Base'!$F359=Aux.!$G$11,"CONTRATACAO_PUBLICA",IF(VLOOKUP($C360,'Orçamento Base'!$D$11:$G$2116,3,FALSE)="INDEXADO",VLOOKUP(VLOOKUP($C359,'Orçamento Base'!$D$11:$G$2116,2,FALSE),'Index N_DESON.'!$A$9:$B$604,2),VLOOKUP($C360,'Orçamento Base'!$D$11:$G$2116,3,FALSE)))</f>
        <v>#N/A</v>
      </c>
      <c r="E360" s="208" t="e">
        <f>VLOOKUP($C360,'Orçamento Base'!$D$11:$S$1673,2,FALSE)</f>
        <v>#N/A</v>
      </c>
      <c r="F360" s="211">
        <f>Dados!$C$7</f>
        <v>44652</v>
      </c>
      <c r="G360" s="226" t="e">
        <f>VLOOKUP($C360,'Orçamento Base'!$D$11:$S$1673,4,FALSE)</f>
        <v>#N/A</v>
      </c>
      <c r="H360" s="377">
        <f>IFERROR(VLOOKUP($C360,'Orçamento Base'!$D$11:$S$1673,6,FALSE),0)</f>
        <v>0</v>
      </c>
      <c r="I360" s="208" t="e">
        <f>VLOOKUP($C360,'Orçamento Base'!$D$11:$S$1673,5,FALSE)</f>
        <v>#N/A</v>
      </c>
      <c r="J360" s="167" t="e">
        <f>IF(Comparativo!$E$6="Tabela Não Desonerada",VLOOKUP($C360,'Orçamento Base'!$D$11:$S$1673,12,FALSE),VLOOKUP($C360,#REF!,12,FALSE))</f>
        <v>#N/A</v>
      </c>
      <c r="K360" s="167">
        <f>IFERROR(IF(Comparativo!$E$6="Tabela Não Desonerada",VLOOKUP($C360,'Orçamento Base'!$D$11:$S$1673,16,FALSE),VLOOKUP($C360,#REF!,16,FALSE)),0)</f>
        <v>0</v>
      </c>
      <c r="L360" s="575" t="e">
        <f>IF(AND($D360="COMPOSICAO_PROPRIA",'Orçamento Base'!$N360="-"),"14,18%",IF(AND($D360="MERCADO",'Orçamento Base'!$N360="-"),"15,38%",IF(Comparativo!$E$6="Tabela Não Desonerada",VLOOKUP($C360,'Orçamento Base'!$D$11:$S$1673,11,FALSE),VLOOKUP($C360,#REF!,11,FALSE))))</f>
        <v>#N/A</v>
      </c>
      <c r="M360" s="209">
        <f>IF(Comparativo!$E$6="Tabela Não Desonerada",Encargos!$F$44,Encargos!$D$44)</f>
        <v>1.1122000000000001</v>
      </c>
      <c r="N360" s="320"/>
      <c r="O360" s="166" t="s">
        <v>101</v>
      </c>
      <c r="P360" s="321"/>
      <c r="Q360" s="166" t="s">
        <v>101</v>
      </c>
      <c r="R360" s="321"/>
      <c r="S360" s="322"/>
      <c r="T360" s="322"/>
    </row>
    <row r="361" spans="1:20">
      <c r="A361" s="207">
        <f>'Identificação-TCE'!$A$13</f>
        <v>1</v>
      </c>
      <c r="B361" s="168" t="e">
        <f>IF(AND(G361&lt;&gt;"",H361&gt;0,I361&lt;&gt;"",J361&lt;&gt;0,K361&lt;&gt;0),COUNT($B$11:B360)+1,"")</f>
        <v>#N/A</v>
      </c>
      <c r="C361" s="207">
        <f>IF('Orçamento Base'!$M360=0,0,'Orçamento Base'!$D360)</f>
        <v>0</v>
      </c>
      <c r="D361" s="212" t="e">
        <f>IF('Orçamento Base'!$F360=Aux.!$G$11,"CONTRATACAO_PUBLICA",IF(VLOOKUP($C361,'Orçamento Base'!$D$11:$G$2116,3,FALSE)="INDEXADO",VLOOKUP(VLOOKUP($C360,'Orçamento Base'!$D$11:$G$2116,2,FALSE),'Index N_DESON.'!$A$9:$B$604,2),VLOOKUP($C361,'Orçamento Base'!$D$11:$G$2116,3,FALSE)))</f>
        <v>#N/A</v>
      </c>
      <c r="E361" s="208" t="e">
        <f>VLOOKUP($C361,'Orçamento Base'!$D$11:$S$1673,2,FALSE)</f>
        <v>#N/A</v>
      </c>
      <c r="F361" s="211">
        <f>Dados!$C$7</f>
        <v>44652</v>
      </c>
      <c r="G361" s="226" t="e">
        <f>VLOOKUP($C361,'Orçamento Base'!$D$11:$S$1673,4,FALSE)</f>
        <v>#N/A</v>
      </c>
      <c r="H361" s="377">
        <f>IFERROR(VLOOKUP($C361,'Orçamento Base'!$D$11:$S$1673,6,FALSE),0)</f>
        <v>0</v>
      </c>
      <c r="I361" s="208" t="e">
        <f>VLOOKUP($C361,'Orçamento Base'!$D$11:$S$1673,5,FALSE)</f>
        <v>#N/A</v>
      </c>
      <c r="J361" s="167" t="e">
        <f>IF(Comparativo!$E$6="Tabela Não Desonerada",VLOOKUP($C361,'Orçamento Base'!$D$11:$S$1673,12,FALSE),VLOOKUP($C361,#REF!,12,FALSE))</f>
        <v>#N/A</v>
      </c>
      <c r="K361" s="167">
        <f>IFERROR(IF(Comparativo!$E$6="Tabela Não Desonerada",VLOOKUP($C361,'Orçamento Base'!$D$11:$S$1673,16,FALSE),VLOOKUP($C361,#REF!,16,FALSE)),0)</f>
        <v>0</v>
      </c>
      <c r="L361" s="575" t="e">
        <f>IF(AND($D361="COMPOSICAO_PROPRIA",'Orçamento Base'!$N361="-"),"14,18%",IF(AND($D361="MERCADO",'Orçamento Base'!$N361="-"),"15,38%",IF(Comparativo!$E$6="Tabela Não Desonerada",VLOOKUP($C361,'Orçamento Base'!$D$11:$S$1673,11,FALSE),VLOOKUP($C361,#REF!,11,FALSE))))</f>
        <v>#N/A</v>
      </c>
      <c r="M361" s="209">
        <f>IF(Comparativo!$E$6="Tabela Não Desonerada",Encargos!$F$44,Encargos!$D$44)</f>
        <v>1.1122000000000001</v>
      </c>
      <c r="N361" s="320"/>
      <c r="O361" s="166" t="s">
        <v>101</v>
      </c>
      <c r="P361" s="321"/>
      <c r="Q361" s="166" t="s">
        <v>101</v>
      </c>
      <c r="R361" s="321"/>
      <c r="S361" s="322"/>
      <c r="T361" s="322"/>
    </row>
    <row r="362" spans="1:20">
      <c r="A362" s="207">
        <f>'Identificação-TCE'!$A$13</f>
        <v>1</v>
      </c>
      <c r="B362" s="168" t="e">
        <f>IF(AND(G362&lt;&gt;"",H362&gt;0,I362&lt;&gt;"",J362&lt;&gt;0,K362&lt;&gt;0),COUNT($B$11:B361)+1,"")</f>
        <v>#N/A</v>
      </c>
      <c r="C362" s="207">
        <f>IF('Orçamento Base'!$M361=0,0,'Orçamento Base'!$D361)</f>
        <v>0</v>
      </c>
      <c r="D362" s="212" t="e">
        <f>IF('Orçamento Base'!$F361=Aux.!$G$11,"CONTRATACAO_PUBLICA",IF(VLOOKUP($C362,'Orçamento Base'!$D$11:$G$2116,3,FALSE)="INDEXADO",VLOOKUP(VLOOKUP($C361,'Orçamento Base'!$D$11:$G$2116,2,FALSE),'Index N_DESON.'!$A$9:$B$604,2),VLOOKUP($C362,'Orçamento Base'!$D$11:$G$2116,3,FALSE)))</f>
        <v>#N/A</v>
      </c>
      <c r="E362" s="208" t="e">
        <f>VLOOKUP($C362,'Orçamento Base'!$D$11:$S$1673,2,FALSE)</f>
        <v>#N/A</v>
      </c>
      <c r="F362" s="211">
        <f>Dados!$C$7</f>
        <v>44652</v>
      </c>
      <c r="G362" s="226" t="e">
        <f>VLOOKUP($C362,'Orçamento Base'!$D$11:$S$1673,4,FALSE)</f>
        <v>#N/A</v>
      </c>
      <c r="H362" s="377">
        <f>IFERROR(VLOOKUP($C362,'Orçamento Base'!$D$11:$S$1673,6,FALSE),0)</f>
        <v>0</v>
      </c>
      <c r="I362" s="208" t="e">
        <f>VLOOKUP($C362,'Orçamento Base'!$D$11:$S$1673,5,FALSE)</f>
        <v>#N/A</v>
      </c>
      <c r="J362" s="167" t="e">
        <f>IF(Comparativo!$E$6="Tabela Não Desonerada",VLOOKUP($C362,'Orçamento Base'!$D$11:$S$1673,12,FALSE),VLOOKUP($C362,#REF!,12,FALSE))</f>
        <v>#N/A</v>
      </c>
      <c r="K362" s="167">
        <f>IFERROR(IF(Comparativo!$E$6="Tabela Não Desonerada",VLOOKUP($C362,'Orçamento Base'!$D$11:$S$1673,16,FALSE),VLOOKUP($C362,#REF!,16,FALSE)),0)</f>
        <v>0</v>
      </c>
      <c r="L362" s="575" t="e">
        <f>IF(AND($D362="COMPOSICAO_PROPRIA",'Orçamento Base'!$N362="-"),"14,18%",IF(AND($D362="MERCADO",'Orçamento Base'!$N362="-"),"15,38%",IF(Comparativo!$E$6="Tabela Não Desonerada",VLOOKUP($C362,'Orçamento Base'!$D$11:$S$1673,11,FALSE),VLOOKUP($C362,#REF!,11,FALSE))))</f>
        <v>#N/A</v>
      </c>
      <c r="M362" s="209">
        <f>IF(Comparativo!$E$6="Tabela Não Desonerada",Encargos!$F$44,Encargos!$D$44)</f>
        <v>1.1122000000000001</v>
      </c>
      <c r="N362" s="320"/>
      <c r="O362" s="166" t="s">
        <v>101</v>
      </c>
      <c r="P362" s="321"/>
      <c r="Q362" s="166" t="s">
        <v>101</v>
      </c>
      <c r="R362" s="321"/>
      <c r="S362" s="322"/>
      <c r="T362" s="322"/>
    </row>
    <row r="363" spans="1:20">
      <c r="A363" s="207">
        <f>'Identificação-TCE'!$A$13</f>
        <v>1</v>
      </c>
      <c r="B363" s="168" t="e">
        <f>IF(AND(G363&lt;&gt;"",H363&gt;0,I363&lt;&gt;"",J363&lt;&gt;0,K363&lt;&gt;0),COUNT($B$11:B362)+1,"")</f>
        <v>#N/A</v>
      </c>
      <c r="C363" s="207">
        <f>IF('Orçamento Base'!$M362=0,0,'Orçamento Base'!$D362)</f>
        <v>0</v>
      </c>
      <c r="D363" s="212" t="e">
        <f>IF('Orçamento Base'!$F362=Aux.!$G$11,"CONTRATACAO_PUBLICA",IF(VLOOKUP($C363,'Orçamento Base'!$D$11:$G$2116,3,FALSE)="INDEXADO",VLOOKUP(VLOOKUP($C362,'Orçamento Base'!$D$11:$G$2116,2,FALSE),'Index N_DESON.'!$A$9:$B$604,2),VLOOKUP($C363,'Orçamento Base'!$D$11:$G$2116,3,FALSE)))</f>
        <v>#N/A</v>
      </c>
      <c r="E363" s="208" t="e">
        <f>VLOOKUP($C363,'Orçamento Base'!$D$11:$S$1673,2,FALSE)</f>
        <v>#N/A</v>
      </c>
      <c r="F363" s="211">
        <f>Dados!$C$7</f>
        <v>44652</v>
      </c>
      <c r="G363" s="226" t="e">
        <f>VLOOKUP($C363,'Orçamento Base'!$D$11:$S$1673,4,FALSE)</f>
        <v>#N/A</v>
      </c>
      <c r="H363" s="377">
        <f>IFERROR(VLOOKUP($C363,'Orçamento Base'!$D$11:$S$1673,6,FALSE),0)</f>
        <v>0</v>
      </c>
      <c r="I363" s="208" t="e">
        <f>VLOOKUP($C363,'Orçamento Base'!$D$11:$S$1673,5,FALSE)</f>
        <v>#N/A</v>
      </c>
      <c r="J363" s="167" t="e">
        <f>IF(Comparativo!$E$6="Tabela Não Desonerada",VLOOKUP($C363,'Orçamento Base'!$D$11:$S$1673,12,FALSE),VLOOKUP($C363,#REF!,12,FALSE))</f>
        <v>#N/A</v>
      </c>
      <c r="K363" s="167">
        <f>IFERROR(IF(Comparativo!$E$6="Tabela Não Desonerada",VLOOKUP($C363,'Orçamento Base'!$D$11:$S$1673,16,FALSE),VLOOKUP($C363,#REF!,16,FALSE)),0)</f>
        <v>0</v>
      </c>
      <c r="L363" s="575" t="e">
        <f>IF(AND($D363="COMPOSICAO_PROPRIA",'Orçamento Base'!$N363="-"),"14,18%",IF(AND($D363="MERCADO",'Orçamento Base'!$N363="-"),"15,38%",IF(Comparativo!$E$6="Tabela Não Desonerada",VLOOKUP($C363,'Orçamento Base'!$D$11:$S$1673,11,FALSE),VLOOKUP($C363,#REF!,11,FALSE))))</f>
        <v>#N/A</v>
      </c>
      <c r="M363" s="209">
        <f>IF(Comparativo!$E$6="Tabela Não Desonerada",Encargos!$F$44,Encargos!$D$44)</f>
        <v>1.1122000000000001</v>
      </c>
      <c r="N363" s="320"/>
      <c r="O363" s="166" t="s">
        <v>101</v>
      </c>
      <c r="P363" s="321"/>
      <c r="Q363" s="166" t="s">
        <v>101</v>
      </c>
      <c r="R363" s="321"/>
      <c r="S363" s="322"/>
      <c r="T363" s="322"/>
    </row>
    <row r="364" spans="1:20">
      <c r="A364" s="207">
        <f>'Identificação-TCE'!$A$13</f>
        <v>1</v>
      </c>
      <c r="B364" s="168" t="e">
        <f>IF(AND(G364&lt;&gt;"",H364&gt;0,I364&lt;&gt;"",J364&lt;&gt;0,K364&lt;&gt;0),COUNT($B$11:B363)+1,"")</f>
        <v>#N/A</v>
      </c>
      <c r="C364" s="207">
        <f>IF('Orçamento Base'!$M363=0,0,'Orçamento Base'!$D363)</f>
        <v>0</v>
      </c>
      <c r="D364" s="212" t="e">
        <f>IF('Orçamento Base'!$F363=Aux.!$G$11,"CONTRATACAO_PUBLICA",IF(VLOOKUP($C364,'Orçamento Base'!$D$11:$G$2116,3,FALSE)="INDEXADO",VLOOKUP(VLOOKUP($C363,'Orçamento Base'!$D$11:$G$2116,2,FALSE),'Index N_DESON.'!$A$9:$B$604,2),VLOOKUP($C364,'Orçamento Base'!$D$11:$G$2116,3,FALSE)))</f>
        <v>#N/A</v>
      </c>
      <c r="E364" s="208" t="e">
        <f>VLOOKUP($C364,'Orçamento Base'!$D$11:$S$1673,2,FALSE)</f>
        <v>#N/A</v>
      </c>
      <c r="F364" s="211">
        <f>Dados!$C$7</f>
        <v>44652</v>
      </c>
      <c r="G364" s="226" t="e">
        <f>VLOOKUP($C364,'Orçamento Base'!$D$11:$S$1673,4,FALSE)</f>
        <v>#N/A</v>
      </c>
      <c r="H364" s="377">
        <f>IFERROR(VLOOKUP($C364,'Orçamento Base'!$D$11:$S$1673,6,FALSE),0)</f>
        <v>0</v>
      </c>
      <c r="I364" s="208" t="e">
        <f>VLOOKUP($C364,'Orçamento Base'!$D$11:$S$1673,5,FALSE)</f>
        <v>#N/A</v>
      </c>
      <c r="J364" s="167" t="e">
        <f>IF(Comparativo!$E$6="Tabela Não Desonerada",VLOOKUP($C364,'Orçamento Base'!$D$11:$S$1673,12,FALSE),VLOOKUP($C364,#REF!,12,FALSE))</f>
        <v>#N/A</v>
      </c>
      <c r="K364" s="167">
        <f>IFERROR(IF(Comparativo!$E$6="Tabela Não Desonerada",VLOOKUP($C364,'Orçamento Base'!$D$11:$S$1673,16,FALSE),VLOOKUP($C364,#REF!,16,FALSE)),0)</f>
        <v>0</v>
      </c>
      <c r="L364" s="575" t="e">
        <f>IF(AND($D364="COMPOSICAO_PROPRIA",'Orçamento Base'!$N364="-"),"14,18%",IF(AND($D364="MERCADO",'Orçamento Base'!$N364="-"),"15,38%",IF(Comparativo!$E$6="Tabela Não Desonerada",VLOOKUP($C364,'Orçamento Base'!$D$11:$S$1673,11,FALSE),VLOOKUP($C364,#REF!,11,FALSE))))</f>
        <v>#N/A</v>
      </c>
      <c r="M364" s="209">
        <f>IF(Comparativo!$E$6="Tabela Não Desonerada",Encargos!$F$44,Encargos!$D$44)</f>
        <v>1.1122000000000001</v>
      </c>
      <c r="N364" s="320"/>
      <c r="O364" s="166" t="s">
        <v>101</v>
      </c>
      <c r="P364" s="321"/>
      <c r="Q364" s="166" t="s">
        <v>101</v>
      </c>
      <c r="R364" s="321"/>
      <c r="S364" s="322"/>
      <c r="T364" s="322"/>
    </row>
    <row r="365" spans="1:20">
      <c r="A365" s="207">
        <f>'Identificação-TCE'!$A$13</f>
        <v>1</v>
      </c>
      <c r="B365" s="168" t="e">
        <f>IF(AND(G365&lt;&gt;"",H365&gt;0,I365&lt;&gt;"",J365&lt;&gt;0,K365&lt;&gt;0),COUNT($B$11:B364)+1,"")</f>
        <v>#N/A</v>
      </c>
      <c r="C365" s="207">
        <f>IF('Orçamento Base'!$M364=0,0,'Orçamento Base'!$D364)</f>
        <v>0</v>
      </c>
      <c r="D365" s="212" t="e">
        <f>IF('Orçamento Base'!$F364=Aux.!$G$11,"CONTRATACAO_PUBLICA",IF(VLOOKUP($C365,'Orçamento Base'!$D$11:$G$2116,3,FALSE)="INDEXADO",VLOOKUP(VLOOKUP($C364,'Orçamento Base'!$D$11:$G$2116,2,FALSE),'Index N_DESON.'!$A$9:$B$604,2),VLOOKUP($C365,'Orçamento Base'!$D$11:$G$2116,3,FALSE)))</f>
        <v>#N/A</v>
      </c>
      <c r="E365" s="208" t="e">
        <f>VLOOKUP($C365,'Orçamento Base'!$D$11:$S$1673,2,FALSE)</f>
        <v>#N/A</v>
      </c>
      <c r="F365" s="211">
        <f>Dados!$C$7</f>
        <v>44652</v>
      </c>
      <c r="G365" s="226" t="e">
        <f>VLOOKUP($C365,'Orçamento Base'!$D$11:$S$1673,4,FALSE)</f>
        <v>#N/A</v>
      </c>
      <c r="H365" s="377">
        <f>IFERROR(VLOOKUP($C365,'Orçamento Base'!$D$11:$S$1673,6,FALSE),0)</f>
        <v>0</v>
      </c>
      <c r="I365" s="208" t="e">
        <f>VLOOKUP($C365,'Orçamento Base'!$D$11:$S$1673,5,FALSE)</f>
        <v>#N/A</v>
      </c>
      <c r="J365" s="167" t="e">
        <f>IF(Comparativo!$E$6="Tabela Não Desonerada",VLOOKUP($C365,'Orçamento Base'!$D$11:$S$1673,12,FALSE),VLOOKUP($C365,#REF!,12,FALSE))</f>
        <v>#N/A</v>
      </c>
      <c r="K365" s="167">
        <f>IFERROR(IF(Comparativo!$E$6="Tabela Não Desonerada",VLOOKUP($C365,'Orçamento Base'!$D$11:$S$1673,16,FALSE),VLOOKUP($C365,#REF!,16,FALSE)),0)</f>
        <v>0</v>
      </c>
      <c r="L365" s="575" t="e">
        <f>IF(AND($D365="COMPOSICAO_PROPRIA",'Orçamento Base'!$N365="-"),"14,18%",IF(AND($D365="MERCADO",'Orçamento Base'!$N365="-"),"15,38%",IF(Comparativo!$E$6="Tabela Não Desonerada",VLOOKUP($C365,'Orçamento Base'!$D$11:$S$1673,11,FALSE),VLOOKUP($C365,#REF!,11,FALSE))))</f>
        <v>#N/A</v>
      </c>
      <c r="M365" s="209">
        <f>IF(Comparativo!$E$6="Tabela Não Desonerada",Encargos!$F$44,Encargos!$D$44)</f>
        <v>1.1122000000000001</v>
      </c>
      <c r="N365" s="320"/>
      <c r="O365" s="166" t="s">
        <v>101</v>
      </c>
      <c r="P365" s="321"/>
      <c r="Q365" s="166" t="s">
        <v>101</v>
      </c>
      <c r="R365" s="321"/>
      <c r="S365" s="322"/>
      <c r="T365" s="322"/>
    </row>
    <row r="366" spans="1:20">
      <c r="A366" s="207">
        <f>'Identificação-TCE'!$A$13</f>
        <v>1</v>
      </c>
      <c r="B366" s="168" t="e">
        <f>IF(AND(G366&lt;&gt;"",H366&gt;0,I366&lt;&gt;"",J366&lt;&gt;0,K366&lt;&gt;0),COUNT($B$11:B365)+1,"")</f>
        <v>#N/A</v>
      </c>
      <c r="C366" s="207">
        <f>IF('Orçamento Base'!$M365=0,0,'Orçamento Base'!$D365)</f>
        <v>0</v>
      </c>
      <c r="D366" s="212" t="e">
        <f>IF('Orçamento Base'!$F365=Aux.!$G$11,"CONTRATACAO_PUBLICA",IF(VLOOKUP($C366,'Orçamento Base'!$D$11:$G$2116,3,FALSE)="INDEXADO",VLOOKUP(VLOOKUP($C365,'Orçamento Base'!$D$11:$G$2116,2,FALSE),'Index N_DESON.'!$A$9:$B$604,2),VLOOKUP($C366,'Orçamento Base'!$D$11:$G$2116,3,FALSE)))</f>
        <v>#N/A</v>
      </c>
      <c r="E366" s="208" t="e">
        <f>VLOOKUP($C366,'Orçamento Base'!$D$11:$S$1673,2,FALSE)</f>
        <v>#N/A</v>
      </c>
      <c r="F366" s="211">
        <f>Dados!$C$7</f>
        <v>44652</v>
      </c>
      <c r="G366" s="226" t="e">
        <f>VLOOKUP($C366,'Orçamento Base'!$D$11:$S$1673,4,FALSE)</f>
        <v>#N/A</v>
      </c>
      <c r="H366" s="377">
        <f>IFERROR(VLOOKUP($C366,'Orçamento Base'!$D$11:$S$1673,6,FALSE),0)</f>
        <v>0</v>
      </c>
      <c r="I366" s="208" t="e">
        <f>VLOOKUP($C366,'Orçamento Base'!$D$11:$S$1673,5,FALSE)</f>
        <v>#N/A</v>
      </c>
      <c r="J366" s="167" t="e">
        <f>IF(Comparativo!$E$6="Tabela Não Desonerada",VLOOKUP($C366,'Orçamento Base'!$D$11:$S$1673,12,FALSE),VLOOKUP($C366,#REF!,12,FALSE))</f>
        <v>#N/A</v>
      </c>
      <c r="K366" s="167">
        <f>IFERROR(IF(Comparativo!$E$6="Tabela Não Desonerada",VLOOKUP($C366,'Orçamento Base'!$D$11:$S$1673,16,FALSE),VLOOKUP($C366,#REF!,16,FALSE)),0)</f>
        <v>0</v>
      </c>
      <c r="L366" s="575" t="e">
        <f>IF(AND($D366="COMPOSICAO_PROPRIA",'Orçamento Base'!$N366="-"),"14,18%",IF(AND($D366="MERCADO",'Orçamento Base'!$N366="-"),"15,38%",IF(Comparativo!$E$6="Tabela Não Desonerada",VLOOKUP($C366,'Orçamento Base'!$D$11:$S$1673,11,FALSE),VLOOKUP($C366,#REF!,11,FALSE))))</f>
        <v>#N/A</v>
      </c>
      <c r="M366" s="209">
        <f>IF(Comparativo!$E$6="Tabela Não Desonerada",Encargos!$F$44,Encargos!$D$44)</f>
        <v>1.1122000000000001</v>
      </c>
      <c r="N366" s="320"/>
      <c r="O366" s="166" t="s">
        <v>101</v>
      </c>
      <c r="P366" s="321"/>
      <c r="Q366" s="166" t="s">
        <v>101</v>
      </c>
      <c r="R366" s="321"/>
      <c r="S366" s="322"/>
      <c r="T366" s="322"/>
    </row>
    <row r="367" spans="1:20">
      <c r="A367" s="207">
        <f>'Identificação-TCE'!$A$13</f>
        <v>1</v>
      </c>
      <c r="B367" s="168" t="e">
        <f>IF(AND(G367&lt;&gt;"",H367&gt;0,I367&lt;&gt;"",J367&lt;&gt;0,K367&lt;&gt;0),COUNT($B$11:B366)+1,"")</f>
        <v>#N/A</v>
      </c>
      <c r="C367" s="207">
        <f>IF('Orçamento Base'!$M366=0,0,'Orçamento Base'!$D366)</f>
        <v>0</v>
      </c>
      <c r="D367" s="212" t="e">
        <f>IF('Orçamento Base'!$F366=Aux.!$G$11,"CONTRATACAO_PUBLICA",IF(VLOOKUP($C367,'Orçamento Base'!$D$11:$G$2116,3,FALSE)="INDEXADO",VLOOKUP(VLOOKUP($C366,'Orçamento Base'!$D$11:$G$2116,2,FALSE),'Index N_DESON.'!$A$9:$B$604,2),VLOOKUP($C367,'Orçamento Base'!$D$11:$G$2116,3,FALSE)))</f>
        <v>#N/A</v>
      </c>
      <c r="E367" s="208" t="e">
        <f>VLOOKUP($C367,'Orçamento Base'!$D$11:$S$1673,2,FALSE)</f>
        <v>#N/A</v>
      </c>
      <c r="F367" s="211">
        <f>Dados!$C$7</f>
        <v>44652</v>
      </c>
      <c r="G367" s="226" t="e">
        <f>VLOOKUP($C367,'Orçamento Base'!$D$11:$S$1673,4,FALSE)</f>
        <v>#N/A</v>
      </c>
      <c r="H367" s="377">
        <f>IFERROR(VLOOKUP($C367,'Orçamento Base'!$D$11:$S$1673,6,FALSE),0)</f>
        <v>0</v>
      </c>
      <c r="I367" s="208" t="e">
        <f>VLOOKUP($C367,'Orçamento Base'!$D$11:$S$1673,5,FALSE)</f>
        <v>#N/A</v>
      </c>
      <c r="J367" s="167" t="e">
        <f>IF(Comparativo!$E$6="Tabela Não Desonerada",VLOOKUP($C367,'Orçamento Base'!$D$11:$S$1673,12,FALSE),VLOOKUP($C367,#REF!,12,FALSE))</f>
        <v>#N/A</v>
      </c>
      <c r="K367" s="167">
        <f>IFERROR(IF(Comparativo!$E$6="Tabela Não Desonerada",VLOOKUP($C367,'Orçamento Base'!$D$11:$S$1673,16,FALSE),VLOOKUP($C367,#REF!,16,FALSE)),0)</f>
        <v>0</v>
      </c>
      <c r="L367" s="575" t="e">
        <f>IF(AND($D367="COMPOSICAO_PROPRIA",'Orçamento Base'!$N367="-"),"14,18%",IF(AND($D367="MERCADO",'Orçamento Base'!$N367="-"),"15,38%",IF(Comparativo!$E$6="Tabela Não Desonerada",VLOOKUP($C367,'Orçamento Base'!$D$11:$S$1673,11,FALSE),VLOOKUP($C367,#REF!,11,FALSE))))</f>
        <v>#N/A</v>
      </c>
      <c r="M367" s="209">
        <f>IF(Comparativo!$E$6="Tabela Não Desonerada",Encargos!$F$44,Encargos!$D$44)</f>
        <v>1.1122000000000001</v>
      </c>
      <c r="N367" s="320"/>
      <c r="O367" s="166" t="s">
        <v>101</v>
      </c>
      <c r="P367" s="321"/>
      <c r="Q367" s="166" t="s">
        <v>101</v>
      </c>
      <c r="R367" s="321"/>
      <c r="S367" s="322"/>
      <c r="T367" s="322"/>
    </row>
    <row r="368" spans="1:20">
      <c r="A368" s="207">
        <f>'Identificação-TCE'!$A$13</f>
        <v>1</v>
      </c>
      <c r="B368" s="168" t="e">
        <f>IF(AND(G368&lt;&gt;"",H368&gt;0,I368&lt;&gt;"",J368&lt;&gt;0,K368&lt;&gt;0),COUNT($B$11:B367)+1,"")</f>
        <v>#N/A</v>
      </c>
      <c r="C368" s="207">
        <f>IF('Orçamento Base'!$M367=0,0,'Orçamento Base'!$D367)</f>
        <v>0</v>
      </c>
      <c r="D368" s="212" t="e">
        <f>IF('Orçamento Base'!$F367=Aux.!$G$11,"CONTRATACAO_PUBLICA",IF(VLOOKUP($C368,'Orçamento Base'!$D$11:$G$2116,3,FALSE)="INDEXADO",VLOOKUP(VLOOKUP($C367,'Orçamento Base'!$D$11:$G$2116,2,FALSE),'Index N_DESON.'!$A$9:$B$604,2),VLOOKUP($C368,'Orçamento Base'!$D$11:$G$2116,3,FALSE)))</f>
        <v>#N/A</v>
      </c>
      <c r="E368" s="208" t="e">
        <f>VLOOKUP($C368,'Orçamento Base'!$D$11:$S$1673,2,FALSE)</f>
        <v>#N/A</v>
      </c>
      <c r="F368" s="211">
        <f>Dados!$C$7</f>
        <v>44652</v>
      </c>
      <c r="G368" s="226" t="e">
        <f>VLOOKUP($C368,'Orçamento Base'!$D$11:$S$1673,4,FALSE)</f>
        <v>#N/A</v>
      </c>
      <c r="H368" s="377">
        <f>IFERROR(VLOOKUP($C368,'Orçamento Base'!$D$11:$S$1673,6,FALSE),0)</f>
        <v>0</v>
      </c>
      <c r="I368" s="208" t="e">
        <f>VLOOKUP($C368,'Orçamento Base'!$D$11:$S$1673,5,FALSE)</f>
        <v>#N/A</v>
      </c>
      <c r="J368" s="167" t="e">
        <f>IF(Comparativo!$E$6="Tabela Não Desonerada",VLOOKUP($C368,'Orçamento Base'!$D$11:$S$1673,12,FALSE),VLOOKUP($C368,#REF!,12,FALSE))</f>
        <v>#N/A</v>
      </c>
      <c r="K368" s="167">
        <f>IFERROR(IF(Comparativo!$E$6="Tabela Não Desonerada",VLOOKUP($C368,'Orçamento Base'!$D$11:$S$1673,16,FALSE),VLOOKUP($C368,#REF!,16,FALSE)),0)</f>
        <v>0</v>
      </c>
      <c r="L368" s="575" t="e">
        <f>IF(AND($D368="COMPOSICAO_PROPRIA",'Orçamento Base'!$N368="-"),"14,18%",IF(AND($D368="MERCADO",'Orçamento Base'!$N368="-"),"15,38%",IF(Comparativo!$E$6="Tabela Não Desonerada",VLOOKUP($C368,'Orçamento Base'!$D$11:$S$1673,11,FALSE),VLOOKUP($C368,#REF!,11,FALSE))))</f>
        <v>#N/A</v>
      </c>
      <c r="M368" s="209">
        <f>IF(Comparativo!$E$6="Tabela Não Desonerada",Encargos!$F$44,Encargos!$D$44)</f>
        <v>1.1122000000000001</v>
      </c>
      <c r="N368" s="320"/>
      <c r="O368" s="166" t="s">
        <v>101</v>
      </c>
      <c r="P368" s="321"/>
      <c r="Q368" s="166" t="s">
        <v>101</v>
      </c>
      <c r="R368" s="321"/>
      <c r="S368" s="322"/>
      <c r="T368" s="322"/>
    </row>
    <row r="369" spans="1:20">
      <c r="A369" s="207">
        <f>'Identificação-TCE'!$A$13</f>
        <v>1</v>
      </c>
      <c r="B369" s="168" t="e">
        <f>IF(AND(G369&lt;&gt;"",H369&gt;0,I369&lt;&gt;"",J369&lt;&gt;0,K369&lt;&gt;0),COUNT($B$11:B368)+1,"")</f>
        <v>#N/A</v>
      </c>
      <c r="C369" s="207">
        <f>IF('Orçamento Base'!$M368=0,0,'Orçamento Base'!$D368)</f>
        <v>0</v>
      </c>
      <c r="D369" s="212" t="e">
        <f>IF('Orçamento Base'!$F368=Aux.!$G$11,"CONTRATACAO_PUBLICA",IF(VLOOKUP($C369,'Orçamento Base'!$D$11:$G$2116,3,FALSE)="INDEXADO",VLOOKUP(VLOOKUP($C368,'Orçamento Base'!$D$11:$G$2116,2,FALSE),'Index N_DESON.'!$A$9:$B$604,2),VLOOKUP($C369,'Orçamento Base'!$D$11:$G$2116,3,FALSE)))</f>
        <v>#N/A</v>
      </c>
      <c r="E369" s="208" t="e">
        <f>VLOOKUP($C369,'Orçamento Base'!$D$11:$S$1673,2,FALSE)</f>
        <v>#N/A</v>
      </c>
      <c r="F369" s="211">
        <f>Dados!$C$7</f>
        <v>44652</v>
      </c>
      <c r="G369" s="226" t="e">
        <f>VLOOKUP($C369,'Orçamento Base'!$D$11:$S$1673,4,FALSE)</f>
        <v>#N/A</v>
      </c>
      <c r="H369" s="377">
        <f>IFERROR(VLOOKUP($C369,'Orçamento Base'!$D$11:$S$1673,6,FALSE),0)</f>
        <v>0</v>
      </c>
      <c r="I369" s="208" t="e">
        <f>VLOOKUP($C369,'Orçamento Base'!$D$11:$S$1673,5,FALSE)</f>
        <v>#N/A</v>
      </c>
      <c r="J369" s="167" t="e">
        <f>IF(Comparativo!$E$6="Tabela Não Desonerada",VLOOKUP($C369,'Orçamento Base'!$D$11:$S$1673,12,FALSE),VLOOKUP($C369,#REF!,12,FALSE))</f>
        <v>#N/A</v>
      </c>
      <c r="K369" s="167">
        <f>IFERROR(IF(Comparativo!$E$6="Tabela Não Desonerada",VLOOKUP($C369,'Orçamento Base'!$D$11:$S$1673,16,FALSE),VLOOKUP($C369,#REF!,16,FALSE)),0)</f>
        <v>0</v>
      </c>
      <c r="L369" s="575" t="e">
        <f>IF(AND($D369="COMPOSICAO_PROPRIA",'Orçamento Base'!$N369="-"),"14,18%",IF(AND($D369="MERCADO",'Orçamento Base'!$N369="-"),"15,38%",IF(Comparativo!$E$6="Tabela Não Desonerada",VLOOKUP($C369,'Orçamento Base'!$D$11:$S$1673,11,FALSE),VLOOKUP($C369,#REF!,11,FALSE))))</f>
        <v>#N/A</v>
      </c>
      <c r="M369" s="209">
        <f>IF(Comparativo!$E$6="Tabela Não Desonerada",Encargos!$F$44,Encargos!$D$44)</f>
        <v>1.1122000000000001</v>
      </c>
      <c r="N369" s="320"/>
      <c r="O369" s="166" t="s">
        <v>101</v>
      </c>
      <c r="P369" s="321"/>
      <c r="Q369" s="166" t="s">
        <v>101</v>
      </c>
      <c r="R369" s="321"/>
      <c r="S369" s="322"/>
      <c r="T369" s="322"/>
    </row>
    <row r="370" spans="1:20">
      <c r="A370" s="207">
        <f>'Identificação-TCE'!$A$13</f>
        <v>1</v>
      </c>
      <c r="B370" s="168" t="e">
        <f>IF(AND(G370&lt;&gt;"",H370&gt;0,I370&lt;&gt;"",J370&lt;&gt;0,K370&lt;&gt;0),COUNT($B$11:B369)+1,"")</f>
        <v>#N/A</v>
      </c>
      <c r="C370" s="207">
        <f>IF('Orçamento Base'!$M369=0,0,'Orçamento Base'!$D369)</f>
        <v>0</v>
      </c>
      <c r="D370" s="212" t="e">
        <f>IF('Orçamento Base'!$F369=Aux.!$G$11,"CONTRATACAO_PUBLICA",IF(VLOOKUP($C370,'Orçamento Base'!$D$11:$G$2116,3,FALSE)="INDEXADO",VLOOKUP(VLOOKUP($C369,'Orçamento Base'!$D$11:$G$2116,2,FALSE),'Index N_DESON.'!$A$9:$B$604,2),VLOOKUP($C370,'Orçamento Base'!$D$11:$G$2116,3,FALSE)))</f>
        <v>#N/A</v>
      </c>
      <c r="E370" s="208" t="e">
        <f>VLOOKUP($C370,'Orçamento Base'!$D$11:$S$1673,2,FALSE)</f>
        <v>#N/A</v>
      </c>
      <c r="F370" s="211">
        <f>Dados!$C$7</f>
        <v>44652</v>
      </c>
      <c r="G370" s="226" t="e">
        <f>VLOOKUP($C370,'Orçamento Base'!$D$11:$S$1673,4,FALSE)</f>
        <v>#N/A</v>
      </c>
      <c r="H370" s="377">
        <f>IFERROR(VLOOKUP($C370,'Orçamento Base'!$D$11:$S$1673,6,FALSE),0)</f>
        <v>0</v>
      </c>
      <c r="I370" s="208" t="e">
        <f>VLOOKUP($C370,'Orçamento Base'!$D$11:$S$1673,5,FALSE)</f>
        <v>#N/A</v>
      </c>
      <c r="J370" s="167" t="e">
        <f>IF(Comparativo!$E$6="Tabela Não Desonerada",VLOOKUP($C370,'Orçamento Base'!$D$11:$S$1673,12,FALSE),VLOOKUP($C370,#REF!,12,FALSE))</f>
        <v>#N/A</v>
      </c>
      <c r="K370" s="167">
        <f>IFERROR(IF(Comparativo!$E$6="Tabela Não Desonerada",VLOOKUP($C370,'Orçamento Base'!$D$11:$S$1673,16,FALSE),VLOOKUP($C370,#REF!,16,FALSE)),0)</f>
        <v>0</v>
      </c>
      <c r="L370" s="575" t="e">
        <f>IF(AND($D370="COMPOSICAO_PROPRIA",'Orçamento Base'!$N370="-"),"14,18%",IF(AND($D370="MERCADO",'Orçamento Base'!$N370="-"),"15,38%",IF(Comparativo!$E$6="Tabela Não Desonerada",VLOOKUP($C370,'Orçamento Base'!$D$11:$S$1673,11,FALSE),VLOOKUP($C370,#REF!,11,FALSE))))</f>
        <v>#N/A</v>
      </c>
      <c r="M370" s="209">
        <f>IF(Comparativo!$E$6="Tabela Não Desonerada",Encargos!$F$44,Encargos!$D$44)</f>
        <v>1.1122000000000001</v>
      </c>
      <c r="N370" s="320"/>
      <c r="O370" s="166" t="s">
        <v>101</v>
      </c>
      <c r="P370" s="321"/>
      <c r="Q370" s="166" t="s">
        <v>101</v>
      </c>
      <c r="R370" s="321"/>
      <c r="S370" s="322"/>
      <c r="T370" s="322"/>
    </row>
    <row r="371" spans="1:20">
      <c r="A371" s="207">
        <f>'Identificação-TCE'!$A$13</f>
        <v>1</v>
      </c>
      <c r="B371" s="168" t="e">
        <f>IF(AND(G371&lt;&gt;"",H371&gt;0,I371&lt;&gt;"",J371&lt;&gt;0,K371&lt;&gt;0),COUNT($B$11:B370)+1,"")</f>
        <v>#N/A</v>
      </c>
      <c r="C371" s="207">
        <f>IF('Orçamento Base'!$M370=0,0,'Orçamento Base'!$D370)</f>
        <v>0</v>
      </c>
      <c r="D371" s="212" t="e">
        <f>IF('Orçamento Base'!$F370=Aux.!$G$11,"CONTRATACAO_PUBLICA",IF(VLOOKUP($C371,'Orçamento Base'!$D$11:$G$2116,3,FALSE)="INDEXADO",VLOOKUP(VLOOKUP($C370,'Orçamento Base'!$D$11:$G$2116,2,FALSE),'Index N_DESON.'!$A$9:$B$604,2),VLOOKUP($C371,'Orçamento Base'!$D$11:$G$2116,3,FALSE)))</f>
        <v>#N/A</v>
      </c>
      <c r="E371" s="208" t="e">
        <f>VLOOKUP($C371,'Orçamento Base'!$D$11:$S$1673,2,FALSE)</f>
        <v>#N/A</v>
      </c>
      <c r="F371" s="211">
        <f>Dados!$C$7</f>
        <v>44652</v>
      </c>
      <c r="G371" s="226" t="e">
        <f>VLOOKUP($C371,'Orçamento Base'!$D$11:$S$1673,4,FALSE)</f>
        <v>#N/A</v>
      </c>
      <c r="H371" s="377">
        <f>IFERROR(VLOOKUP($C371,'Orçamento Base'!$D$11:$S$1673,6,FALSE),0)</f>
        <v>0</v>
      </c>
      <c r="I371" s="208" t="e">
        <f>VLOOKUP($C371,'Orçamento Base'!$D$11:$S$1673,5,FALSE)</f>
        <v>#N/A</v>
      </c>
      <c r="J371" s="167" t="e">
        <f>IF(Comparativo!$E$6="Tabela Não Desonerada",VLOOKUP($C371,'Orçamento Base'!$D$11:$S$1673,12,FALSE),VLOOKUP($C371,#REF!,12,FALSE))</f>
        <v>#N/A</v>
      </c>
      <c r="K371" s="167">
        <f>IFERROR(IF(Comparativo!$E$6="Tabela Não Desonerada",VLOOKUP($C371,'Orçamento Base'!$D$11:$S$1673,16,FALSE),VLOOKUP($C371,#REF!,16,FALSE)),0)</f>
        <v>0</v>
      </c>
      <c r="L371" s="575" t="e">
        <f>IF(AND($D371="COMPOSICAO_PROPRIA",'Orçamento Base'!$N371="-"),"14,18%",IF(AND($D371="MERCADO",'Orçamento Base'!$N371="-"),"15,38%",IF(Comparativo!$E$6="Tabela Não Desonerada",VLOOKUP($C371,'Orçamento Base'!$D$11:$S$1673,11,FALSE),VLOOKUP($C371,#REF!,11,FALSE))))</f>
        <v>#N/A</v>
      </c>
      <c r="M371" s="209">
        <f>IF(Comparativo!$E$6="Tabela Não Desonerada",Encargos!$F$44,Encargos!$D$44)</f>
        <v>1.1122000000000001</v>
      </c>
      <c r="N371" s="320"/>
      <c r="O371" s="166" t="s">
        <v>101</v>
      </c>
      <c r="P371" s="321"/>
      <c r="Q371" s="166" t="s">
        <v>101</v>
      </c>
      <c r="R371" s="321"/>
      <c r="S371" s="322"/>
      <c r="T371" s="322"/>
    </row>
    <row r="372" spans="1:20">
      <c r="A372" s="207">
        <f>'Identificação-TCE'!$A$13</f>
        <v>1</v>
      </c>
      <c r="B372" s="168" t="e">
        <f>IF(AND(G372&lt;&gt;"",H372&gt;0,I372&lt;&gt;"",J372&lt;&gt;0,K372&lt;&gt;0),COUNT($B$11:B371)+1,"")</f>
        <v>#N/A</v>
      </c>
      <c r="C372" s="207">
        <f>IF('Orçamento Base'!$M371=0,0,'Orçamento Base'!$D371)</f>
        <v>0</v>
      </c>
      <c r="D372" s="212" t="e">
        <f>IF('Orçamento Base'!$F371=Aux.!$G$11,"CONTRATACAO_PUBLICA",IF(VLOOKUP($C372,'Orçamento Base'!$D$11:$G$2116,3,FALSE)="INDEXADO",VLOOKUP(VLOOKUP($C371,'Orçamento Base'!$D$11:$G$2116,2,FALSE),'Index N_DESON.'!$A$9:$B$604,2),VLOOKUP($C372,'Orçamento Base'!$D$11:$G$2116,3,FALSE)))</f>
        <v>#N/A</v>
      </c>
      <c r="E372" s="208" t="e">
        <f>VLOOKUP($C372,'Orçamento Base'!$D$11:$S$1673,2,FALSE)</f>
        <v>#N/A</v>
      </c>
      <c r="F372" s="211">
        <f>Dados!$C$7</f>
        <v>44652</v>
      </c>
      <c r="G372" s="226" t="e">
        <f>VLOOKUP($C372,'Orçamento Base'!$D$11:$S$1673,4,FALSE)</f>
        <v>#N/A</v>
      </c>
      <c r="H372" s="377">
        <f>IFERROR(VLOOKUP($C372,'Orçamento Base'!$D$11:$S$1673,6,FALSE),0)</f>
        <v>0</v>
      </c>
      <c r="I372" s="208" t="e">
        <f>VLOOKUP($C372,'Orçamento Base'!$D$11:$S$1673,5,FALSE)</f>
        <v>#N/A</v>
      </c>
      <c r="J372" s="167" t="e">
        <f>IF(Comparativo!$E$6="Tabela Não Desonerada",VLOOKUP($C372,'Orçamento Base'!$D$11:$S$1673,12,FALSE),VLOOKUP($C372,#REF!,12,FALSE))</f>
        <v>#N/A</v>
      </c>
      <c r="K372" s="167">
        <f>IFERROR(IF(Comparativo!$E$6="Tabela Não Desonerada",VLOOKUP($C372,'Orçamento Base'!$D$11:$S$1673,16,FALSE),VLOOKUP($C372,#REF!,16,FALSE)),0)</f>
        <v>0</v>
      </c>
      <c r="L372" s="575" t="e">
        <f>IF(AND($D372="COMPOSICAO_PROPRIA",'Orçamento Base'!$N372="-"),"14,18%",IF(AND($D372="MERCADO",'Orçamento Base'!$N372="-"),"15,38%",IF(Comparativo!$E$6="Tabela Não Desonerada",VLOOKUP($C372,'Orçamento Base'!$D$11:$S$1673,11,FALSE),VLOOKUP($C372,#REF!,11,FALSE))))</f>
        <v>#N/A</v>
      </c>
      <c r="M372" s="209">
        <f>IF(Comparativo!$E$6="Tabela Não Desonerada",Encargos!$F$44,Encargos!$D$44)</f>
        <v>1.1122000000000001</v>
      </c>
      <c r="N372" s="320"/>
      <c r="O372" s="166" t="s">
        <v>101</v>
      </c>
      <c r="P372" s="321"/>
      <c r="Q372" s="166" t="s">
        <v>101</v>
      </c>
      <c r="R372" s="321"/>
      <c r="S372" s="322"/>
      <c r="T372" s="322"/>
    </row>
    <row r="373" spans="1:20">
      <c r="A373" s="207">
        <f>'Identificação-TCE'!$A$13</f>
        <v>1</v>
      </c>
      <c r="B373" s="168" t="e">
        <f>IF(AND(G373&lt;&gt;"",H373&gt;0,I373&lt;&gt;"",J373&lt;&gt;0,K373&lt;&gt;0),COUNT($B$11:B372)+1,"")</f>
        <v>#N/A</v>
      </c>
      <c r="C373" s="207">
        <f>IF('Orçamento Base'!$M372=0,0,'Orçamento Base'!$D372)</f>
        <v>0</v>
      </c>
      <c r="D373" s="212" t="e">
        <f>IF('Orçamento Base'!$F372=Aux.!$G$11,"CONTRATACAO_PUBLICA",IF(VLOOKUP($C373,'Orçamento Base'!$D$11:$G$2116,3,FALSE)="INDEXADO",VLOOKUP(VLOOKUP($C372,'Orçamento Base'!$D$11:$G$2116,2,FALSE),'Index N_DESON.'!$A$9:$B$604,2),VLOOKUP($C373,'Orçamento Base'!$D$11:$G$2116,3,FALSE)))</f>
        <v>#N/A</v>
      </c>
      <c r="E373" s="208" t="e">
        <f>VLOOKUP($C373,'Orçamento Base'!$D$11:$S$1673,2,FALSE)</f>
        <v>#N/A</v>
      </c>
      <c r="F373" s="211">
        <f>Dados!$C$7</f>
        <v>44652</v>
      </c>
      <c r="G373" s="226" t="e">
        <f>VLOOKUP($C373,'Orçamento Base'!$D$11:$S$1673,4,FALSE)</f>
        <v>#N/A</v>
      </c>
      <c r="H373" s="377">
        <f>IFERROR(VLOOKUP($C373,'Orçamento Base'!$D$11:$S$1673,6,FALSE),0)</f>
        <v>0</v>
      </c>
      <c r="I373" s="208" t="e">
        <f>VLOOKUP($C373,'Orçamento Base'!$D$11:$S$1673,5,FALSE)</f>
        <v>#N/A</v>
      </c>
      <c r="J373" s="167" t="e">
        <f>IF(Comparativo!$E$6="Tabela Não Desonerada",VLOOKUP($C373,'Orçamento Base'!$D$11:$S$1673,12,FALSE),VLOOKUP($C373,#REF!,12,FALSE))</f>
        <v>#N/A</v>
      </c>
      <c r="K373" s="167">
        <f>IFERROR(IF(Comparativo!$E$6="Tabela Não Desonerada",VLOOKUP($C373,'Orçamento Base'!$D$11:$S$1673,16,FALSE),VLOOKUP($C373,#REF!,16,FALSE)),0)</f>
        <v>0</v>
      </c>
      <c r="L373" s="575" t="e">
        <f>IF(AND($D373="COMPOSICAO_PROPRIA",'Orçamento Base'!$N373="-"),"14,18%",IF(AND($D373="MERCADO",'Orçamento Base'!$N373="-"),"15,38%",IF(Comparativo!$E$6="Tabela Não Desonerada",VLOOKUP($C373,'Orçamento Base'!$D$11:$S$1673,11,FALSE),VLOOKUP($C373,#REF!,11,FALSE))))</f>
        <v>#N/A</v>
      </c>
      <c r="M373" s="209">
        <f>IF(Comparativo!$E$6="Tabela Não Desonerada",Encargos!$F$44,Encargos!$D$44)</f>
        <v>1.1122000000000001</v>
      </c>
      <c r="N373" s="320"/>
      <c r="O373" s="166" t="s">
        <v>101</v>
      </c>
      <c r="P373" s="321"/>
      <c r="Q373" s="166" t="s">
        <v>101</v>
      </c>
      <c r="R373" s="321"/>
      <c r="S373" s="322"/>
      <c r="T373" s="322"/>
    </row>
    <row r="374" spans="1:20">
      <c r="A374" s="207">
        <f>'Identificação-TCE'!$A$13</f>
        <v>1</v>
      </c>
      <c r="B374" s="168" t="e">
        <f>IF(AND(G374&lt;&gt;"",H374&gt;0,I374&lt;&gt;"",J374&lt;&gt;0,K374&lt;&gt;0),COUNT($B$11:B373)+1,"")</f>
        <v>#N/A</v>
      </c>
      <c r="C374" s="207">
        <f>IF('Orçamento Base'!$M373=0,0,'Orçamento Base'!$D373)</f>
        <v>0</v>
      </c>
      <c r="D374" s="212" t="e">
        <f>IF('Orçamento Base'!$F373=Aux.!$G$11,"CONTRATACAO_PUBLICA",IF(VLOOKUP($C374,'Orçamento Base'!$D$11:$G$2116,3,FALSE)="INDEXADO",VLOOKUP(VLOOKUP($C373,'Orçamento Base'!$D$11:$G$2116,2,FALSE),'Index N_DESON.'!$A$9:$B$604,2),VLOOKUP($C374,'Orçamento Base'!$D$11:$G$2116,3,FALSE)))</f>
        <v>#N/A</v>
      </c>
      <c r="E374" s="208" t="e">
        <f>VLOOKUP($C374,'Orçamento Base'!$D$11:$S$1673,2,FALSE)</f>
        <v>#N/A</v>
      </c>
      <c r="F374" s="211">
        <f>Dados!$C$7</f>
        <v>44652</v>
      </c>
      <c r="G374" s="226" t="e">
        <f>VLOOKUP($C374,'Orçamento Base'!$D$11:$S$1673,4,FALSE)</f>
        <v>#N/A</v>
      </c>
      <c r="H374" s="377">
        <f>IFERROR(VLOOKUP($C374,'Orçamento Base'!$D$11:$S$1673,6,FALSE),0)</f>
        <v>0</v>
      </c>
      <c r="I374" s="208" t="e">
        <f>VLOOKUP($C374,'Orçamento Base'!$D$11:$S$1673,5,FALSE)</f>
        <v>#N/A</v>
      </c>
      <c r="J374" s="167" t="e">
        <f>IF(Comparativo!$E$6="Tabela Não Desonerada",VLOOKUP($C374,'Orçamento Base'!$D$11:$S$1673,12,FALSE),VLOOKUP($C374,#REF!,12,FALSE))</f>
        <v>#N/A</v>
      </c>
      <c r="K374" s="167">
        <f>IFERROR(IF(Comparativo!$E$6="Tabela Não Desonerada",VLOOKUP($C374,'Orçamento Base'!$D$11:$S$1673,16,FALSE),VLOOKUP($C374,#REF!,16,FALSE)),0)</f>
        <v>0</v>
      </c>
      <c r="L374" s="575" t="e">
        <f>IF(AND($D374="COMPOSICAO_PROPRIA",'Orçamento Base'!$N374="-"),"14,18%",IF(AND($D374="MERCADO",'Orçamento Base'!$N374="-"),"15,38%",IF(Comparativo!$E$6="Tabela Não Desonerada",VLOOKUP($C374,'Orçamento Base'!$D$11:$S$1673,11,FALSE),VLOOKUP($C374,#REF!,11,FALSE))))</f>
        <v>#N/A</v>
      </c>
      <c r="M374" s="209">
        <f>IF(Comparativo!$E$6="Tabela Não Desonerada",Encargos!$F$44,Encargos!$D$44)</f>
        <v>1.1122000000000001</v>
      </c>
      <c r="N374" s="320"/>
      <c r="O374" s="166" t="s">
        <v>101</v>
      </c>
      <c r="P374" s="321"/>
      <c r="Q374" s="166" t="s">
        <v>101</v>
      </c>
      <c r="R374" s="321"/>
      <c r="S374" s="322"/>
      <c r="T374" s="322"/>
    </row>
    <row r="375" spans="1:20">
      <c r="A375" s="207">
        <f>'Identificação-TCE'!$A$13</f>
        <v>1</v>
      </c>
      <c r="B375" s="168" t="e">
        <f>IF(AND(G375&lt;&gt;"",H375&gt;0,I375&lt;&gt;"",J375&lt;&gt;0,K375&lt;&gt;0),COUNT($B$11:B374)+1,"")</f>
        <v>#N/A</v>
      </c>
      <c r="C375" s="207">
        <f>IF('Orçamento Base'!$M374=0,0,'Orçamento Base'!$D374)</f>
        <v>0</v>
      </c>
      <c r="D375" s="212" t="e">
        <f>IF('Orçamento Base'!$F374=Aux.!$G$11,"CONTRATACAO_PUBLICA",IF(VLOOKUP($C375,'Orçamento Base'!$D$11:$G$2116,3,FALSE)="INDEXADO",VLOOKUP(VLOOKUP($C374,'Orçamento Base'!$D$11:$G$2116,2,FALSE),'Index N_DESON.'!$A$9:$B$604,2),VLOOKUP($C375,'Orçamento Base'!$D$11:$G$2116,3,FALSE)))</f>
        <v>#N/A</v>
      </c>
      <c r="E375" s="208" t="e">
        <f>VLOOKUP($C375,'Orçamento Base'!$D$11:$S$1673,2,FALSE)</f>
        <v>#N/A</v>
      </c>
      <c r="F375" s="211">
        <f>Dados!$C$7</f>
        <v>44652</v>
      </c>
      <c r="G375" s="226" t="e">
        <f>VLOOKUP($C375,'Orçamento Base'!$D$11:$S$1673,4,FALSE)</f>
        <v>#N/A</v>
      </c>
      <c r="H375" s="377">
        <f>IFERROR(VLOOKUP($C375,'Orçamento Base'!$D$11:$S$1673,6,FALSE),0)</f>
        <v>0</v>
      </c>
      <c r="I375" s="208" t="e">
        <f>VLOOKUP($C375,'Orçamento Base'!$D$11:$S$1673,5,FALSE)</f>
        <v>#N/A</v>
      </c>
      <c r="J375" s="167" t="e">
        <f>IF(Comparativo!$E$6="Tabela Não Desonerada",VLOOKUP($C375,'Orçamento Base'!$D$11:$S$1673,12,FALSE),VLOOKUP($C375,#REF!,12,FALSE))</f>
        <v>#N/A</v>
      </c>
      <c r="K375" s="167">
        <f>IFERROR(IF(Comparativo!$E$6="Tabela Não Desonerada",VLOOKUP($C375,'Orçamento Base'!$D$11:$S$1673,16,FALSE),VLOOKUP($C375,#REF!,16,FALSE)),0)</f>
        <v>0</v>
      </c>
      <c r="L375" s="575" t="e">
        <f>IF(AND($D375="COMPOSICAO_PROPRIA",'Orçamento Base'!$N375="-"),"14,18%",IF(AND($D375="MERCADO",'Orçamento Base'!$N375="-"),"15,38%",IF(Comparativo!$E$6="Tabela Não Desonerada",VLOOKUP($C375,'Orçamento Base'!$D$11:$S$1673,11,FALSE),VLOOKUP($C375,#REF!,11,FALSE))))</f>
        <v>#N/A</v>
      </c>
      <c r="M375" s="209">
        <f>IF(Comparativo!$E$6="Tabela Não Desonerada",Encargos!$F$44,Encargos!$D$44)</f>
        <v>1.1122000000000001</v>
      </c>
      <c r="N375" s="320"/>
      <c r="O375" s="166" t="s">
        <v>101</v>
      </c>
      <c r="P375" s="321"/>
      <c r="Q375" s="166" t="s">
        <v>101</v>
      </c>
      <c r="R375" s="321"/>
      <c r="S375" s="322"/>
      <c r="T375" s="322"/>
    </row>
    <row r="376" spans="1:20">
      <c r="A376" s="207">
        <f>'Identificação-TCE'!$A$13</f>
        <v>1</v>
      </c>
      <c r="B376" s="168" t="e">
        <f>IF(AND(G376&lt;&gt;"",H376&gt;0,I376&lt;&gt;"",J376&lt;&gt;0,K376&lt;&gt;0),COUNT($B$11:B375)+1,"")</f>
        <v>#N/A</v>
      </c>
      <c r="C376" s="207">
        <f>IF('Orçamento Base'!$M375=0,0,'Orçamento Base'!$D375)</f>
        <v>0</v>
      </c>
      <c r="D376" s="212" t="e">
        <f>IF('Orçamento Base'!$F375=Aux.!$G$11,"CONTRATACAO_PUBLICA",IF(VLOOKUP($C376,'Orçamento Base'!$D$11:$G$2116,3,FALSE)="INDEXADO",VLOOKUP(VLOOKUP($C375,'Orçamento Base'!$D$11:$G$2116,2,FALSE),'Index N_DESON.'!$A$9:$B$604,2),VLOOKUP($C376,'Orçamento Base'!$D$11:$G$2116,3,FALSE)))</f>
        <v>#N/A</v>
      </c>
      <c r="E376" s="208" t="e">
        <f>VLOOKUP($C376,'Orçamento Base'!$D$11:$S$1673,2,FALSE)</f>
        <v>#N/A</v>
      </c>
      <c r="F376" s="211">
        <f>Dados!$C$7</f>
        <v>44652</v>
      </c>
      <c r="G376" s="226" t="e">
        <f>VLOOKUP($C376,'Orçamento Base'!$D$11:$S$1673,4,FALSE)</f>
        <v>#N/A</v>
      </c>
      <c r="H376" s="377">
        <f>IFERROR(VLOOKUP($C376,'Orçamento Base'!$D$11:$S$1673,6,FALSE),0)</f>
        <v>0</v>
      </c>
      <c r="I376" s="208" t="e">
        <f>VLOOKUP($C376,'Orçamento Base'!$D$11:$S$1673,5,FALSE)</f>
        <v>#N/A</v>
      </c>
      <c r="J376" s="167" t="e">
        <f>IF(Comparativo!$E$6="Tabela Não Desonerada",VLOOKUP($C376,'Orçamento Base'!$D$11:$S$1673,12,FALSE),VLOOKUP($C376,#REF!,12,FALSE))</f>
        <v>#N/A</v>
      </c>
      <c r="K376" s="167">
        <f>IFERROR(IF(Comparativo!$E$6="Tabela Não Desonerada",VLOOKUP($C376,'Orçamento Base'!$D$11:$S$1673,16,FALSE),VLOOKUP($C376,#REF!,16,FALSE)),0)</f>
        <v>0</v>
      </c>
      <c r="L376" s="575" t="e">
        <f>IF(AND($D376="COMPOSICAO_PROPRIA",'Orçamento Base'!$N376="-"),"14,18%",IF(AND($D376="MERCADO",'Orçamento Base'!$N376="-"),"15,38%",IF(Comparativo!$E$6="Tabela Não Desonerada",VLOOKUP($C376,'Orçamento Base'!$D$11:$S$1673,11,FALSE),VLOOKUP($C376,#REF!,11,FALSE))))</f>
        <v>#N/A</v>
      </c>
      <c r="M376" s="209">
        <f>IF(Comparativo!$E$6="Tabela Não Desonerada",Encargos!$F$44,Encargos!$D$44)</f>
        <v>1.1122000000000001</v>
      </c>
      <c r="N376" s="320"/>
      <c r="O376" s="166" t="s">
        <v>101</v>
      </c>
      <c r="P376" s="321"/>
      <c r="Q376" s="166" t="s">
        <v>101</v>
      </c>
      <c r="R376" s="321"/>
      <c r="S376" s="322"/>
      <c r="T376" s="322"/>
    </row>
    <row r="377" spans="1:20">
      <c r="A377" s="207">
        <f>'Identificação-TCE'!$A$13</f>
        <v>1</v>
      </c>
      <c r="B377" s="168" t="e">
        <f>IF(AND(G377&lt;&gt;"",H377&gt;0,I377&lt;&gt;"",J377&lt;&gt;0,K377&lt;&gt;0),COUNT($B$11:B376)+1,"")</f>
        <v>#N/A</v>
      </c>
      <c r="C377" s="207">
        <f>IF('Orçamento Base'!$M376=0,0,'Orçamento Base'!$D376)</f>
        <v>0</v>
      </c>
      <c r="D377" s="212" t="e">
        <f>IF('Orçamento Base'!$F376=Aux.!$G$11,"CONTRATACAO_PUBLICA",IF(VLOOKUP($C377,'Orçamento Base'!$D$11:$G$2116,3,FALSE)="INDEXADO",VLOOKUP(VLOOKUP($C376,'Orçamento Base'!$D$11:$G$2116,2,FALSE),'Index N_DESON.'!$A$9:$B$604,2),VLOOKUP($C377,'Orçamento Base'!$D$11:$G$2116,3,FALSE)))</f>
        <v>#N/A</v>
      </c>
      <c r="E377" s="208" t="e">
        <f>VLOOKUP($C377,'Orçamento Base'!$D$11:$S$1673,2,FALSE)</f>
        <v>#N/A</v>
      </c>
      <c r="F377" s="211">
        <f>Dados!$C$7</f>
        <v>44652</v>
      </c>
      <c r="G377" s="226" t="e">
        <f>VLOOKUP($C377,'Orçamento Base'!$D$11:$S$1673,4,FALSE)</f>
        <v>#N/A</v>
      </c>
      <c r="H377" s="377">
        <f>IFERROR(VLOOKUP($C377,'Orçamento Base'!$D$11:$S$1673,6,FALSE),0)</f>
        <v>0</v>
      </c>
      <c r="I377" s="208" t="e">
        <f>VLOOKUP($C377,'Orçamento Base'!$D$11:$S$1673,5,FALSE)</f>
        <v>#N/A</v>
      </c>
      <c r="J377" s="167" t="e">
        <f>IF(Comparativo!$E$6="Tabela Não Desonerada",VLOOKUP($C377,'Orçamento Base'!$D$11:$S$1673,12,FALSE),VLOOKUP($C377,#REF!,12,FALSE))</f>
        <v>#N/A</v>
      </c>
      <c r="K377" s="167">
        <f>IFERROR(IF(Comparativo!$E$6="Tabela Não Desonerada",VLOOKUP($C377,'Orçamento Base'!$D$11:$S$1673,16,FALSE),VLOOKUP($C377,#REF!,16,FALSE)),0)</f>
        <v>0</v>
      </c>
      <c r="L377" s="575" t="e">
        <f>IF(AND($D377="COMPOSICAO_PROPRIA",'Orçamento Base'!$N377="-"),"14,18%",IF(AND($D377="MERCADO",'Orçamento Base'!$N377="-"),"15,38%",IF(Comparativo!$E$6="Tabela Não Desonerada",VLOOKUP($C377,'Orçamento Base'!$D$11:$S$1673,11,FALSE),VLOOKUP($C377,#REF!,11,FALSE))))</f>
        <v>#N/A</v>
      </c>
      <c r="M377" s="209">
        <f>IF(Comparativo!$E$6="Tabela Não Desonerada",Encargos!$F$44,Encargos!$D$44)</f>
        <v>1.1122000000000001</v>
      </c>
      <c r="N377" s="320"/>
      <c r="O377" s="166" t="s">
        <v>101</v>
      </c>
      <c r="P377" s="321"/>
      <c r="Q377" s="166" t="s">
        <v>101</v>
      </c>
      <c r="R377" s="321"/>
      <c r="S377" s="322"/>
      <c r="T377" s="322"/>
    </row>
    <row r="378" spans="1:20">
      <c r="A378" s="207">
        <f>'Identificação-TCE'!$A$13</f>
        <v>1</v>
      </c>
      <c r="B378" s="168" t="e">
        <f>IF(AND(G378&lt;&gt;"",H378&gt;0,I378&lt;&gt;"",J378&lt;&gt;0,K378&lt;&gt;0),COUNT($B$11:B377)+1,"")</f>
        <v>#N/A</v>
      </c>
      <c r="C378" s="207">
        <f>IF('Orçamento Base'!$M377=0,0,'Orçamento Base'!$D377)</f>
        <v>0</v>
      </c>
      <c r="D378" s="212" t="e">
        <f>IF('Orçamento Base'!$F377=Aux.!$G$11,"CONTRATACAO_PUBLICA",IF(VLOOKUP($C378,'Orçamento Base'!$D$11:$G$2116,3,FALSE)="INDEXADO",VLOOKUP(VLOOKUP($C377,'Orçamento Base'!$D$11:$G$2116,2,FALSE),'Index N_DESON.'!$A$9:$B$604,2),VLOOKUP($C378,'Orçamento Base'!$D$11:$G$2116,3,FALSE)))</f>
        <v>#N/A</v>
      </c>
      <c r="E378" s="208" t="e">
        <f>VLOOKUP($C378,'Orçamento Base'!$D$11:$S$1673,2,FALSE)</f>
        <v>#N/A</v>
      </c>
      <c r="F378" s="211">
        <f>Dados!$C$7</f>
        <v>44652</v>
      </c>
      <c r="G378" s="226" t="e">
        <f>VLOOKUP($C378,'Orçamento Base'!$D$11:$S$1673,4,FALSE)</f>
        <v>#N/A</v>
      </c>
      <c r="H378" s="377">
        <f>IFERROR(VLOOKUP($C378,'Orçamento Base'!$D$11:$S$1673,6,FALSE),0)</f>
        <v>0</v>
      </c>
      <c r="I378" s="208" t="e">
        <f>VLOOKUP($C378,'Orçamento Base'!$D$11:$S$1673,5,FALSE)</f>
        <v>#N/A</v>
      </c>
      <c r="J378" s="167" t="e">
        <f>IF(Comparativo!$E$6="Tabela Não Desonerada",VLOOKUP($C378,'Orçamento Base'!$D$11:$S$1673,12,FALSE),VLOOKUP($C378,#REF!,12,FALSE))</f>
        <v>#N/A</v>
      </c>
      <c r="K378" s="167">
        <f>IFERROR(IF(Comparativo!$E$6="Tabela Não Desonerada",VLOOKUP($C378,'Orçamento Base'!$D$11:$S$1673,16,FALSE),VLOOKUP($C378,#REF!,16,FALSE)),0)</f>
        <v>0</v>
      </c>
      <c r="L378" s="575" t="e">
        <f>IF(AND($D378="COMPOSICAO_PROPRIA",'Orçamento Base'!$N378="-"),"14,18%",IF(AND($D378="MERCADO",'Orçamento Base'!$N378="-"),"15,38%",IF(Comparativo!$E$6="Tabela Não Desonerada",VLOOKUP($C378,'Orçamento Base'!$D$11:$S$1673,11,FALSE),VLOOKUP($C378,#REF!,11,FALSE))))</f>
        <v>#N/A</v>
      </c>
      <c r="M378" s="209">
        <f>IF(Comparativo!$E$6="Tabela Não Desonerada",Encargos!$F$44,Encargos!$D$44)</f>
        <v>1.1122000000000001</v>
      </c>
      <c r="N378" s="320"/>
      <c r="O378" s="166" t="s">
        <v>101</v>
      </c>
      <c r="P378" s="321"/>
      <c r="Q378" s="166" t="s">
        <v>101</v>
      </c>
      <c r="R378" s="321"/>
      <c r="S378" s="322"/>
      <c r="T378" s="322"/>
    </row>
    <row r="379" spans="1:20">
      <c r="A379" s="207">
        <f>'Identificação-TCE'!$A$13</f>
        <v>1</v>
      </c>
      <c r="B379" s="168" t="e">
        <f>IF(AND(G379&lt;&gt;"",H379&gt;0,I379&lt;&gt;"",J379&lt;&gt;0,K379&lt;&gt;0),COUNT($B$11:B378)+1,"")</f>
        <v>#N/A</v>
      </c>
      <c r="C379" s="207">
        <f>IF('Orçamento Base'!$M378=0,0,'Orçamento Base'!$D378)</f>
        <v>0</v>
      </c>
      <c r="D379" s="212" t="e">
        <f>IF('Orçamento Base'!$F378=Aux.!$G$11,"CONTRATACAO_PUBLICA",IF(VLOOKUP($C379,'Orçamento Base'!$D$11:$G$2116,3,FALSE)="INDEXADO",VLOOKUP(VLOOKUP($C378,'Orçamento Base'!$D$11:$G$2116,2,FALSE),'Index N_DESON.'!$A$9:$B$604,2),VLOOKUP($C379,'Orçamento Base'!$D$11:$G$2116,3,FALSE)))</f>
        <v>#N/A</v>
      </c>
      <c r="E379" s="208" t="e">
        <f>VLOOKUP($C379,'Orçamento Base'!$D$11:$S$1673,2,FALSE)</f>
        <v>#N/A</v>
      </c>
      <c r="F379" s="211">
        <f>Dados!$C$7</f>
        <v>44652</v>
      </c>
      <c r="G379" s="226" t="e">
        <f>VLOOKUP($C379,'Orçamento Base'!$D$11:$S$1673,4,FALSE)</f>
        <v>#N/A</v>
      </c>
      <c r="H379" s="377">
        <f>IFERROR(VLOOKUP($C379,'Orçamento Base'!$D$11:$S$1673,6,FALSE),0)</f>
        <v>0</v>
      </c>
      <c r="I379" s="208" t="e">
        <f>VLOOKUP($C379,'Orçamento Base'!$D$11:$S$1673,5,FALSE)</f>
        <v>#N/A</v>
      </c>
      <c r="J379" s="167" t="e">
        <f>IF(Comparativo!$E$6="Tabela Não Desonerada",VLOOKUP($C379,'Orçamento Base'!$D$11:$S$1673,12,FALSE),VLOOKUP($C379,#REF!,12,FALSE))</f>
        <v>#N/A</v>
      </c>
      <c r="K379" s="167">
        <f>IFERROR(IF(Comparativo!$E$6="Tabela Não Desonerada",VLOOKUP($C379,'Orçamento Base'!$D$11:$S$1673,16,FALSE),VLOOKUP($C379,#REF!,16,FALSE)),0)</f>
        <v>0</v>
      </c>
      <c r="L379" s="575" t="e">
        <f>IF(AND($D379="COMPOSICAO_PROPRIA",'Orçamento Base'!$N379="-"),"14,18%",IF(AND($D379="MERCADO",'Orçamento Base'!$N379="-"),"15,38%",IF(Comparativo!$E$6="Tabela Não Desonerada",VLOOKUP($C379,'Orçamento Base'!$D$11:$S$1673,11,FALSE),VLOOKUP($C379,#REF!,11,FALSE))))</f>
        <v>#N/A</v>
      </c>
      <c r="M379" s="209">
        <f>IF(Comparativo!$E$6="Tabela Não Desonerada",Encargos!$F$44,Encargos!$D$44)</f>
        <v>1.1122000000000001</v>
      </c>
      <c r="N379" s="320"/>
      <c r="O379" s="166" t="s">
        <v>101</v>
      </c>
      <c r="P379" s="321"/>
      <c r="Q379" s="166" t="s">
        <v>101</v>
      </c>
      <c r="R379" s="321"/>
      <c r="S379" s="322"/>
      <c r="T379" s="322"/>
    </row>
    <row r="380" spans="1:20">
      <c r="A380" s="207">
        <f>'Identificação-TCE'!$A$13</f>
        <v>1</v>
      </c>
      <c r="B380" s="168" t="e">
        <f>IF(AND(G380&lt;&gt;"",H380&gt;0,I380&lt;&gt;"",J380&lt;&gt;0,K380&lt;&gt;0),COUNT($B$11:B379)+1,"")</f>
        <v>#N/A</v>
      </c>
      <c r="C380" s="207">
        <f>IF('Orçamento Base'!$M379=0,0,'Orçamento Base'!$D379)</f>
        <v>0</v>
      </c>
      <c r="D380" s="212" t="e">
        <f>IF('Orçamento Base'!$F379=Aux.!$G$11,"CONTRATACAO_PUBLICA",IF(VLOOKUP($C380,'Orçamento Base'!$D$11:$G$2116,3,FALSE)="INDEXADO",VLOOKUP(VLOOKUP($C379,'Orçamento Base'!$D$11:$G$2116,2,FALSE),'Index N_DESON.'!$A$9:$B$604,2),VLOOKUP($C380,'Orçamento Base'!$D$11:$G$2116,3,FALSE)))</f>
        <v>#N/A</v>
      </c>
      <c r="E380" s="208" t="e">
        <f>VLOOKUP($C380,'Orçamento Base'!$D$11:$S$1673,2,FALSE)</f>
        <v>#N/A</v>
      </c>
      <c r="F380" s="211">
        <f>Dados!$C$7</f>
        <v>44652</v>
      </c>
      <c r="G380" s="226" t="e">
        <f>VLOOKUP($C380,'Orçamento Base'!$D$11:$S$1673,4,FALSE)</f>
        <v>#N/A</v>
      </c>
      <c r="H380" s="377">
        <f>IFERROR(VLOOKUP($C380,'Orçamento Base'!$D$11:$S$1673,6,FALSE),0)</f>
        <v>0</v>
      </c>
      <c r="I380" s="208" t="e">
        <f>VLOOKUP($C380,'Orçamento Base'!$D$11:$S$1673,5,FALSE)</f>
        <v>#N/A</v>
      </c>
      <c r="J380" s="167" t="e">
        <f>IF(Comparativo!$E$6="Tabela Não Desonerada",VLOOKUP($C380,'Orçamento Base'!$D$11:$S$1673,12,FALSE),VLOOKUP($C380,#REF!,12,FALSE))</f>
        <v>#N/A</v>
      </c>
      <c r="K380" s="167">
        <f>IFERROR(IF(Comparativo!$E$6="Tabela Não Desonerada",VLOOKUP($C380,'Orçamento Base'!$D$11:$S$1673,16,FALSE),VLOOKUP($C380,#REF!,16,FALSE)),0)</f>
        <v>0</v>
      </c>
      <c r="L380" s="575" t="e">
        <f>IF(AND($D380="COMPOSICAO_PROPRIA",'Orçamento Base'!$N380="-"),"14,18%",IF(AND($D380="MERCADO",'Orçamento Base'!$N380="-"),"15,38%",IF(Comparativo!$E$6="Tabela Não Desonerada",VLOOKUP($C380,'Orçamento Base'!$D$11:$S$1673,11,FALSE),VLOOKUP($C380,#REF!,11,FALSE))))</f>
        <v>#N/A</v>
      </c>
      <c r="M380" s="209">
        <f>IF(Comparativo!$E$6="Tabela Não Desonerada",Encargos!$F$44,Encargos!$D$44)</f>
        <v>1.1122000000000001</v>
      </c>
      <c r="N380" s="320"/>
      <c r="O380" s="166" t="s">
        <v>101</v>
      </c>
      <c r="P380" s="321"/>
      <c r="Q380" s="166" t="s">
        <v>101</v>
      </c>
      <c r="R380" s="321"/>
      <c r="S380" s="322"/>
      <c r="T380" s="322"/>
    </row>
    <row r="381" spans="1:20">
      <c r="A381" s="207">
        <f>'Identificação-TCE'!$A$13</f>
        <v>1</v>
      </c>
      <c r="B381" s="168" t="e">
        <f>IF(AND(G381&lt;&gt;"",H381&gt;0,I381&lt;&gt;"",J381&lt;&gt;0,K381&lt;&gt;0),COUNT($B$11:B380)+1,"")</f>
        <v>#N/A</v>
      </c>
      <c r="C381" s="207">
        <f>IF('Orçamento Base'!$M380=0,0,'Orçamento Base'!$D380)</f>
        <v>0</v>
      </c>
      <c r="D381" s="212" t="e">
        <f>IF('Orçamento Base'!$F380=Aux.!$G$11,"CONTRATACAO_PUBLICA",IF(VLOOKUP($C381,'Orçamento Base'!$D$11:$G$2116,3,FALSE)="INDEXADO",VLOOKUP(VLOOKUP($C380,'Orçamento Base'!$D$11:$G$2116,2,FALSE),'Index N_DESON.'!$A$9:$B$604,2),VLOOKUP($C381,'Orçamento Base'!$D$11:$G$2116,3,FALSE)))</f>
        <v>#N/A</v>
      </c>
      <c r="E381" s="208" t="e">
        <f>VLOOKUP($C381,'Orçamento Base'!$D$11:$S$1673,2,FALSE)</f>
        <v>#N/A</v>
      </c>
      <c r="F381" s="211">
        <f>Dados!$C$7</f>
        <v>44652</v>
      </c>
      <c r="G381" s="226" t="e">
        <f>VLOOKUP($C381,'Orçamento Base'!$D$11:$S$1673,4,FALSE)</f>
        <v>#N/A</v>
      </c>
      <c r="H381" s="377">
        <f>IFERROR(VLOOKUP($C381,'Orçamento Base'!$D$11:$S$1673,6,FALSE),0)</f>
        <v>0</v>
      </c>
      <c r="I381" s="208" t="e">
        <f>VLOOKUP($C381,'Orçamento Base'!$D$11:$S$1673,5,FALSE)</f>
        <v>#N/A</v>
      </c>
      <c r="J381" s="167" t="e">
        <f>IF(Comparativo!$E$6="Tabela Não Desonerada",VLOOKUP($C381,'Orçamento Base'!$D$11:$S$1673,12,FALSE),VLOOKUP($C381,#REF!,12,FALSE))</f>
        <v>#N/A</v>
      </c>
      <c r="K381" s="167">
        <f>IFERROR(IF(Comparativo!$E$6="Tabela Não Desonerada",VLOOKUP($C381,'Orçamento Base'!$D$11:$S$1673,16,FALSE),VLOOKUP($C381,#REF!,16,FALSE)),0)</f>
        <v>0</v>
      </c>
      <c r="L381" s="575" t="e">
        <f>IF(AND($D381="COMPOSICAO_PROPRIA",'Orçamento Base'!$N381="-"),"14,18%",IF(AND($D381="MERCADO",'Orçamento Base'!$N381="-"),"15,38%",IF(Comparativo!$E$6="Tabela Não Desonerada",VLOOKUP($C381,'Orçamento Base'!$D$11:$S$1673,11,FALSE),VLOOKUP($C381,#REF!,11,FALSE))))</f>
        <v>#N/A</v>
      </c>
      <c r="M381" s="209">
        <f>IF(Comparativo!$E$6="Tabela Não Desonerada",Encargos!$F$44,Encargos!$D$44)</f>
        <v>1.1122000000000001</v>
      </c>
      <c r="N381" s="320"/>
      <c r="O381" s="166" t="s">
        <v>101</v>
      </c>
      <c r="P381" s="321"/>
      <c r="Q381" s="166" t="s">
        <v>101</v>
      </c>
      <c r="R381" s="321"/>
      <c r="S381" s="322"/>
      <c r="T381" s="322"/>
    </row>
    <row r="382" spans="1:20">
      <c r="A382" s="207">
        <f>'Identificação-TCE'!$A$13</f>
        <v>1</v>
      </c>
      <c r="B382" s="168" t="e">
        <f>IF(AND(G382&lt;&gt;"",H382&gt;0,I382&lt;&gt;"",J382&lt;&gt;0,K382&lt;&gt;0),COUNT($B$11:B381)+1,"")</f>
        <v>#N/A</v>
      </c>
      <c r="C382" s="207">
        <f>IF('Orçamento Base'!$M381=0,0,'Orçamento Base'!$D381)</f>
        <v>0</v>
      </c>
      <c r="D382" s="212" t="e">
        <f>IF('Orçamento Base'!$F381=Aux.!$G$11,"CONTRATACAO_PUBLICA",IF(VLOOKUP($C382,'Orçamento Base'!$D$11:$G$2116,3,FALSE)="INDEXADO",VLOOKUP(VLOOKUP($C381,'Orçamento Base'!$D$11:$G$2116,2,FALSE),'Index N_DESON.'!$A$9:$B$604,2),VLOOKUP($C382,'Orçamento Base'!$D$11:$G$2116,3,FALSE)))</f>
        <v>#N/A</v>
      </c>
      <c r="E382" s="208" t="e">
        <f>VLOOKUP($C382,'Orçamento Base'!$D$11:$S$1673,2,FALSE)</f>
        <v>#N/A</v>
      </c>
      <c r="F382" s="211">
        <f>Dados!$C$7</f>
        <v>44652</v>
      </c>
      <c r="G382" s="226" t="e">
        <f>VLOOKUP($C382,'Orçamento Base'!$D$11:$S$1673,4,FALSE)</f>
        <v>#N/A</v>
      </c>
      <c r="H382" s="377">
        <f>IFERROR(VLOOKUP($C382,'Orçamento Base'!$D$11:$S$1673,6,FALSE),0)</f>
        <v>0</v>
      </c>
      <c r="I382" s="208" t="e">
        <f>VLOOKUP($C382,'Orçamento Base'!$D$11:$S$1673,5,FALSE)</f>
        <v>#N/A</v>
      </c>
      <c r="J382" s="167" t="e">
        <f>IF(Comparativo!$E$6="Tabela Não Desonerada",VLOOKUP($C382,'Orçamento Base'!$D$11:$S$1673,12,FALSE),VLOOKUP($C382,#REF!,12,FALSE))</f>
        <v>#N/A</v>
      </c>
      <c r="K382" s="167">
        <f>IFERROR(IF(Comparativo!$E$6="Tabela Não Desonerada",VLOOKUP($C382,'Orçamento Base'!$D$11:$S$1673,16,FALSE),VLOOKUP($C382,#REF!,16,FALSE)),0)</f>
        <v>0</v>
      </c>
      <c r="L382" s="575" t="e">
        <f>IF(AND($D382="COMPOSICAO_PROPRIA",'Orçamento Base'!$N382="-"),"14,18%",IF(AND($D382="MERCADO",'Orçamento Base'!$N382="-"),"15,38%",IF(Comparativo!$E$6="Tabela Não Desonerada",VLOOKUP($C382,'Orçamento Base'!$D$11:$S$1673,11,FALSE),VLOOKUP($C382,#REF!,11,FALSE))))</f>
        <v>#N/A</v>
      </c>
      <c r="M382" s="209">
        <f>IF(Comparativo!$E$6="Tabela Não Desonerada",Encargos!$F$44,Encargos!$D$44)</f>
        <v>1.1122000000000001</v>
      </c>
      <c r="N382" s="320"/>
      <c r="O382" s="166" t="s">
        <v>101</v>
      </c>
      <c r="P382" s="321"/>
      <c r="Q382" s="166" t="s">
        <v>101</v>
      </c>
      <c r="R382" s="321"/>
      <c r="S382" s="322"/>
      <c r="T382" s="322"/>
    </row>
    <row r="383" spans="1:20">
      <c r="A383" s="207">
        <f>'Identificação-TCE'!$A$13</f>
        <v>1</v>
      </c>
      <c r="B383" s="168" t="e">
        <f>IF(AND(G383&lt;&gt;"",H383&gt;0,I383&lt;&gt;"",J383&lt;&gt;0,K383&lt;&gt;0),COUNT($B$11:B382)+1,"")</f>
        <v>#N/A</v>
      </c>
      <c r="C383" s="207">
        <f>IF('Orçamento Base'!$M382=0,0,'Orçamento Base'!$D382)</f>
        <v>0</v>
      </c>
      <c r="D383" s="212" t="e">
        <f>IF('Orçamento Base'!$F382=Aux.!$G$11,"CONTRATACAO_PUBLICA",IF(VLOOKUP($C383,'Orçamento Base'!$D$11:$G$2116,3,FALSE)="INDEXADO",VLOOKUP(VLOOKUP($C382,'Orçamento Base'!$D$11:$G$2116,2,FALSE),'Index N_DESON.'!$A$9:$B$604,2),VLOOKUP($C383,'Orçamento Base'!$D$11:$G$2116,3,FALSE)))</f>
        <v>#N/A</v>
      </c>
      <c r="E383" s="208" t="e">
        <f>VLOOKUP($C383,'Orçamento Base'!$D$11:$S$1673,2,FALSE)</f>
        <v>#N/A</v>
      </c>
      <c r="F383" s="211">
        <f>Dados!$C$7</f>
        <v>44652</v>
      </c>
      <c r="G383" s="226" t="e">
        <f>VLOOKUP($C383,'Orçamento Base'!$D$11:$S$1673,4,FALSE)</f>
        <v>#N/A</v>
      </c>
      <c r="H383" s="377">
        <f>IFERROR(VLOOKUP($C383,'Orçamento Base'!$D$11:$S$1673,6,FALSE),0)</f>
        <v>0</v>
      </c>
      <c r="I383" s="208" t="e">
        <f>VLOOKUP($C383,'Orçamento Base'!$D$11:$S$1673,5,FALSE)</f>
        <v>#N/A</v>
      </c>
      <c r="J383" s="167" t="e">
        <f>IF(Comparativo!$E$6="Tabela Não Desonerada",VLOOKUP($C383,'Orçamento Base'!$D$11:$S$1673,12,FALSE),VLOOKUP($C383,#REF!,12,FALSE))</f>
        <v>#N/A</v>
      </c>
      <c r="K383" s="167">
        <f>IFERROR(IF(Comparativo!$E$6="Tabela Não Desonerada",VLOOKUP($C383,'Orçamento Base'!$D$11:$S$1673,16,FALSE),VLOOKUP($C383,#REF!,16,FALSE)),0)</f>
        <v>0</v>
      </c>
      <c r="L383" s="575" t="e">
        <f>IF(AND($D383="COMPOSICAO_PROPRIA",'Orçamento Base'!$N383="-"),"14,18%",IF(AND($D383="MERCADO",'Orçamento Base'!$N383="-"),"15,38%",IF(Comparativo!$E$6="Tabela Não Desonerada",VLOOKUP($C383,'Orçamento Base'!$D$11:$S$1673,11,FALSE),VLOOKUP($C383,#REF!,11,FALSE))))</f>
        <v>#N/A</v>
      </c>
      <c r="M383" s="209">
        <f>IF(Comparativo!$E$6="Tabela Não Desonerada",Encargos!$F$44,Encargos!$D$44)</f>
        <v>1.1122000000000001</v>
      </c>
      <c r="N383" s="320"/>
      <c r="O383" s="166" t="s">
        <v>101</v>
      </c>
      <c r="P383" s="321"/>
      <c r="Q383" s="166" t="s">
        <v>101</v>
      </c>
      <c r="R383" s="321"/>
      <c r="S383" s="322"/>
      <c r="T383" s="322"/>
    </row>
    <row r="384" spans="1:20">
      <c r="A384" s="207">
        <f>'Identificação-TCE'!$A$13</f>
        <v>1</v>
      </c>
      <c r="B384" s="168" t="e">
        <f>IF(AND(G384&lt;&gt;"",H384&gt;0,I384&lt;&gt;"",J384&lt;&gt;0,K384&lt;&gt;0),COUNT($B$11:B383)+1,"")</f>
        <v>#N/A</v>
      </c>
      <c r="C384" s="207">
        <f>IF('Orçamento Base'!$M383=0,0,'Orçamento Base'!$D383)</f>
        <v>0</v>
      </c>
      <c r="D384" s="212" t="e">
        <f>IF('Orçamento Base'!$F383=Aux.!$G$11,"CONTRATACAO_PUBLICA",IF(VLOOKUP($C384,'Orçamento Base'!$D$11:$G$2116,3,FALSE)="INDEXADO",VLOOKUP(VLOOKUP($C383,'Orçamento Base'!$D$11:$G$2116,2,FALSE),'Index N_DESON.'!$A$9:$B$604,2),VLOOKUP($C384,'Orçamento Base'!$D$11:$G$2116,3,FALSE)))</f>
        <v>#N/A</v>
      </c>
      <c r="E384" s="208" t="e">
        <f>VLOOKUP($C384,'Orçamento Base'!$D$11:$S$1673,2,FALSE)</f>
        <v>#N/A</v>
      </c>
      <c r="F384" s="211">
        <f>Dados!$C$7</f>
        <v>44652</v>
      </c>
      <c r="G384" s="226" t="e">
        <f>VLOOKUP($C384,'Orçamento Base'!$D$11:$S$1673,4,FALSE)</f>
        <v>#N/A</v>
      </c>
      <c r="H384" s="377">
        <f>IFERROR(VLOOKUP($C384,'Orçamento Base'!$D$11:$S$1673,6,FALSE),0)</f>
        <v>0</v>
      </c>
      <c r="I384" s="208" t="e">
        <f>VLOOKUP($C384,'Orçamento Base'!$D$11:$S$1673,5,FALSE)</f>
        <v>#N/A</v>
      </c>
      <c r="J384" s="167" t="e">
        <f>IF(Comparativo!$E$6="Tabela Não Desonerada",VLOOKUP($C384,'Orçamento Base'!$D$11:$S$1673,12,FALSE),VLOOKUP($C384,#REF!,12,FALSE))</f>
        <v>#N/A</v>
      </c>
      <c r="K384" s="167">
        <f>IFERROR(IF(Comparativo!$E$6="Tabela Não Desonerada",VLOOKUP($C384,'Orçamento Base'!$D$11:$S$1673,16,FALSE),VLOOKUP($C384,#REF!,16,FALSE)),0)</f>
        <v>0</v>
      </c>
      <c r="L384" s="575" t="e">
        <f>IF(AND($D384="COMPOSICAO_PROPRIA",'Orçamento Base'!$N384="-"),"14,18%",IF(AND($D384="MERCADO",'Orçamento Base'!$N384="-"),"15,38%",IF(Comparativo!$E$6="Tabela Não Desonerada",VLOOKUP($C384,'Orçamento Base'!$D$11:$S$1673,11,FALSE),VLOOKUP($C384,#REF!,11,FALSE))))</f>
        <v>#N/A</v>
      </c>
      <c r="M384" s="209">
        <f>IF(Comparativo!$E$6="Tabela Não Desonerada",Encargos!$F$44,Encargos!$D$44)</f>
        <v>1.1122000000000001</v>
      </c>
      <c r="N384" s="320"/>
      <c r="O384" s="166" t="s">
        <v>101</v>
      </c>
      <c r="P384" s="321"/>
      <c r="Q384" s="166" t="s">
        <v>101</v>
      </c>
      <c r="R384" s="321"/>
      <c r="S384" s="322"/>
      <c r="T384" s="322"/>
    </row>
    <row r="385" spans="1:20">
      <c r="A385" s="207">
        <f>'Identificação-TCE'!$A$13</f>
        <v>1</v>
      </c>
      <c r="B385" s="168" t="e">
        <f>IF(AND(G385&lt;&gt;"",H385&gt;0,I385&lt;&gt;"",J385&lt;&gt;0,K385&lt;&gt;0),COUNT($B$11:B384)+1,"")</f>
        <v>#N/A</v>
      </c>
      <c r="C385" s="207">
        <f>IF('Orçamento Base'!$M384=0,0,'Orçamento Base'!$D384)</f>
        <v>0</v>
      </c>
      <c r="D385" s="212" t="e">
        <f>IF('Orçamento Base'!$F384=Aux.!$G$11,"CONTRATACAO_PUBLICA",IF(VLOOKUP($C385,'Orçamento Base'!$D$11:$G$2116,3,FALSE)="INDEXADO",VLOOKUP(VLOOKUP($C384,'Orçamento Base'!$D$11:$G$2116,2,FALSE),'Index N_DESON.'!$A$9:$B$604,2),VLOOKUP($C385,'Orçamento Base'!$D$11:$G$2116,3,FALSE)))</f>
        <v>#N/A</v>
      </c>
      <c r="E385" s="208" t="e">
        <f>VLOOKUP($C385,'Orçamento Base'!$D$11:$S$1673,2,FALSE)</f>
        <v>#N/A</v>
      </c>
      <c r="F385" s="211">
        <f>Dados!$C$7</f>
        <v>44652</v>
      </c>
      <c r="G385" s="226" t="e">
        <f>VLOOKUP($C385,'Orçamento Base'!$D$11:$S$1673,4,FALSE)</f>
        <v>#N/A</v>
      </c>
      <c r="H385" s="377">
        <f>IFERROR(VLOOKUP($C385,'Orçamento Base'!$D$11:$S$1673,6,FALSE),0)</f>
        <v>0</v>
      </c>
      <c r="I385" s="208" t="e">
        <f>VLOOKUP($C385,'Orçamento Base'!$D$11:$S$1673,5,FALSE)</f>
        <v>#N/A</v>
      </c>
      <c r="J385" s="167" t="e">
        <f>IF(Comparativo!$E$6="Tabela Não Desonerada",VLOOKUP($C385,'Orçamento Base'!$D$11:$S$1673,12,FALSE),VLOOKUP($C385,#REF!,12,FALSE))</f>
        <v>#N/A</v>
      </c>
      <c r="K385" s="167">
        <f>IFERROR(IF(Comparativo!$E$6="Tabela Não Desonerada",VLOOKUP($C385,'Orçamento Base'!$D$11:$S$1673,16,FALSE),VLOOKUP($C385,#REF!,16,FALSE)),0)</f>
        <v>0</v>
      </c>
      <c r="L385" s="575" t="e">
        <f>IF(AND($D385="COMPOSICAO_PROPRIA",'Orçamento Base'!$N385="-"),"14,18%",IF(AND($D385="MERCADO",'Orçamento Base'!$N385="-"),"15,38%",IF(Comparativo!$E$6="Tabela Não Desonerada",VLOOKUP($C385,'Orçamento Base'!$D$11:$S$1673,11,FALSE),VLOOKUP($C385,#REF!,11,FALSE))))</f>
        <v>#N/A</v>
      </c>
      <c r="M385" s="209">
        <f>IF(Comparativo!$E$6="Tabela Não Desonerada",Encargos!$F$44,Encargos!$D$44)</f>
        <v>1.1122000000000001</v>
      </c>
      <c r="N385" s="320"/>
      <c r="O385" s="166" t="s">
        <v>101</v>
      </c>
      <c r="P385" s="321"/>
      <c r="Q385" s="166" t="s">
        <v>101</v>
      </c>
      <c r="R385" s="321"/>
      <c r="S385" s="322"/>
      <c r="T385" s="322"/>
    </row>
    <row r="386" spans="1:20">
      <c r="A386" s="207">
        <f>'Identificação-TCE'!$A$13</f>
        <v>1</v>
      </c>
      <c r="B386" s="168" t="e">
        <f>IF(AND(G386&lt;&gt;"",H386&gt;0,I386&lt;&gt;"",J386&lt;&gt;0,K386&lt;&gt;0),COUNT($B$11:B385)+1,"")</f>
        <v>#N/A</v>
      </c>
      <c r="C386" s="207">
        <f>IF('Orçamento Base'!$M385=0,0,'Orçamento Base'!$D385)</f>
        <v>0</v>
      </c>
      <c r="D386" s="212" t="e">
        <f>IF('Orçamento Base'!$F385=Aux.!$G$11,"CONTRATACAO_PUBLICA",IF(VLOOKUP($C386,'Orçamento Base'!$D$11:$G$2116,3,FALSE)="INDEXADO",VLOOKUP(VLOOKUP($C385,'Orçamento Base'!$D$11:$G$2116,2,FALSE),'Index N_DESON.'!$A$9:$B$604,2),VLOOKUP($C386,'Orçamento Base'!$D$11:$G$2116,3,FALSE)))</f>
        <v>#N/A</v>
      </c>
      <c r="E386" s="208" t="e">
        <f>VLOOKUP($C386,'Orçamento Base'!$D$11:$S$1673,2,FALSE)</f>
        <v>#N/A</v>
      </c>
      <c r="F386" s="211">
        <f>Dados!$C$7</f>
        <v>44652</v>
      </c>
      <c r="G386" s="226" t="e">
        <f>VLOOKUP($C386,'Orçamento Base'!$D$11:$S$1673,4,FALSE)</f>
        <v>#N/A</v>
      </c>
      <c r="H386" s="377">
        <f>IFERROR(VLOOKUP($C386,'Orçamento Base'!$D$11:$S$1673,6,FALSE),0)</f>
        <v>0</v>
      </c>
      <c r="I386" s="208" t="e">
        <f>VLOOKUP($C386,'Orçamento Base'!$D$11:$S$1673,5,FALSE)</f>
        <v>#N/A</v>
      </c>
      <c r="J386" s="167" t="e">
        <f>IF(Comparativo!$E$6="Tabela Não Desonerada",VLOOKUP($C386,'Orçamento Base'!$D$11:$S$1673,12,FALSE),VLOOKUP($C386,#REF!,12,FALSE))</f>
        <v>#N/A</v>
      </c>
      <c r="K386" s="167">
        <f>IFERROR(IF(Comparativo!$E$6="Tabela Não Desonerada",VLOOKUP($C386,'Orçamento Base'!$D$11:$S$1673,16,FALSE),VLOOKUP($C386,#REF!,16,FALSE)),0)</f>
        <v>0</v>
      </c>
      <c r="L386" s="575" t="e">
        <f>IF(AND($D386="COMPOSICAO_PROPRIA",'Orçamento Base'!$N386="-"),"14,18%",IF(AND($D386="MERCADO",'Orçamento Base'!$N386="-"),"15,38%",IF(Comparativo!$E$6="Tabela Não Desonerada",VLOOKUP($C386,'Orçamento Base'!$D$11:$S$1673,11,FALSE),VLOOKUP($C386,#REF!,11,FALSE))))</f>
        <v>#N/A</v>
      </c>
      <c r="M386" s="209">
        <f>IF(Comparativo!$E$6="Tabela Não Desonerada",Encargos!$F$44,Encargos!$D$44)</f>
        <v>1.1122000000000001</v>
      </c>
      <c r="N386" s="320"/>
      <c r="O386" s="166" t="s">
        <v>101</v>
      </c>
      <c r="P386" s="321"/>
      <c r="Q386" s="166" t="s">
        <v>101</v>
      </c>
      <c r="R386" s="321"/>
      <c r="S386" s="322"/>
      <c r="T386" s="322"/>
    </row>
    <row r="387" spans="1:20">
      <c r="A387" s="207">
        <f>'Identificação-TCE'!$A$13</f>
        <v>1</v>
      </c>
      <c r="B387" s="168" t="e">
        <f>IF(AND(G387&lt;&gt;"",H387&gt;0,I387&lt;&gt;"",J387&lt;&gt;0,K387&lt;&gt;0),COUNT($B$11:B386)+1,"")</f>
        <v>#N/A</v>
      </c>
      <c r="C387" s="207">
        <f>IF('Orçamento Base'!$M386=0,0,'Orçamento Base'!$D386)</f>
        <v>0</v>
      </c>
      <c r="D387" s="212" t="e">
        <f>IF('Orçamento Base'!$F386=Aux.!$G$11,"CONTRATACAO_PUBLICA",IF(VLOOKUP($C387,'Orçamento Base'!$D$11:$G$2116,3,FALSE)="INDEXADO",VLOOKUP(VLOOKUP($C386,'Orçamento Base'!$D$11:$G$2116,2,FALSE),'Index N_DESON.'!$A$9:$B$604,2),VLOOKUP($C387,'Orçamento Base'!$D$11:$G$2116,3,FALSE)))</f>
        <v>#N/A</v>
      </c>
      <c r="E387" s="208" t="e">
        <f>VLOOKUP($C387,'Orçamento Base'!$D$11:$S$1673,2,FALSE)</f>
        <v>#N/A</v>
      </c>
      <c r="F387" s="211">
        <f>Dados!$C$7</f>
        <v>44652</v>
      </c>
      <c r="G387" s="226" t="e">
        <f>VLOOKUP($C387,'Orçamento Base'!$D$11:$S$1673,4,FALSE)</f>
        <v>#N/A</v>
      </c>
      <c r="H387" s="377">
        <f>IFERROR(VLOOKUP($C387,'Orçamento Base'!$D$11:$S$1673,6,FALSE),0)</f>
        <v>0</v>
      </c>
      <c r="I387" s="208" t="e">
        <f>VLOOKUP($C387,'Orçamento Base'!$D$11:$S$1673,5,FALSE)</f>
        <v>#N/A</v>
      </c>
      <c r="J387" s="167" t="e">
        <f>IF(Comparativo!$E$6="Tabela Não Desonerada",VLOOKUP($C387,'Orçamento Base'!$D$11:$S$1673,12,FALSE),VLOOKUP($C387,#REF!,12,FALSE))</f>
        <v>#N/A</v>
      </c>
      <c r="K387" s="167">
        <f>IFERROR(IF(Comparativo!$E$6="Tabela Não Desonerada",VLOOKUP($C387,'Orçamento Base'!$D$11:$S$1673,16,FALSE),VLOOKUP($C387,#REF!,16,FALSE)),0)</f>
        <v>0</v>
      </c>
      <c r="L387" s="575" t="e">
        <f>IF(AND($D387="COMPOSICAO_PROPRIA",'Orçamento Base'!$N387="-"),"14,18%",IF(AND($D387="MERCADO",'Orçamento Base'!$N387="-"),"15,38%",IF(Comparativo!$E$6="Tabela Não Desonerada",VLOOKUP($C387,'Orçamento Base'!$D$11:$S$1673,11,FALSE),VLOOKUP($C387,#REF!,11,FALSE))))</f>
        <v>#N/A</v>
      </c>
      <c r="M387" s="209">
        <f>IF(Comparativo!$E$6="Tabela Não Desonerada",Encargos!$F$44,Encargos!$D$44)</f>
        <v>1.1122000000000001</v>
      </c>
      <c r="N387" s="320"/>
      <c r="O387" s="166" t="s">
        <v>101</v>
      </c>
      <c r="P387" s="321"/>
      <c r="Q387" s="166" t="s">
        <v>101</v>
      </c>
      <c r="R387" s="321"/>
      <c r="S387" s="322"/>
      <c r="T387" s="322"/>
    </row>
    <row r="388" spans="1:20">
      <c r="A388" s="207">
        <f>'Identificação-TCE'!$A$13</f>
        <v>1</v>
      </c>
      <c r="B388" s="168" t="e">
        <f>IF(AND(G388&lt;&gt;"",H388&gt;0,I388&lt;&gt;"",J388&lt;&gt;0,K388&lt;&gt;0),COUNT($B$11:B387)+1,"")</f>
        <v>#N/A</v>
      </c>
      <c r="C388" s="207">
        <f>IF('Orçamento Base'!$M387=0,0,'Orçamento Base'!$D387)</f>
        <v>0</v>
      </c>
      <c r="D388" s="212" t="e">
        <f>IF('Orçamento Base'!$F387=Aux.!$G$11,"CONTRATACAO_PUBLICA",IF(VLOOKUP($C388,'Orçamento Base'!$D$11:$G$2116,3,FALSE)="INDEXADO",VLOOKUP(VLOOKUP($C387,'Orçamento Base'!$D$11:$G$2116,2,FALSE),'Index N_DESON.'!$A$9:$B$604,2),VLOOKUP($C388,'Orçamento Base'!$D$11:$G$2116,3,FALSE)))</f>
        <v>#N/A</v>
      </c>
      <c r="E388" s="208" t="e">
        <f>VLOOKUP($C388,'Orçamento Base'!$D$11:$S$1673,2,FALSE)</f>
        <v>#N/A</v>
      </c>
      <c r="F388" s="211">
        <f>Dados!$C$7</f>
        <v>44652</v>
      </c>
      <c r="G388" s="226" t="e">
        <f>VLOOKUP($C388,'Orçamento Base'!$D$11:$S$1673,4,FALSE)</f>
        <v>#N/A</v>
      </c>
      <c r="H388" s="377">
        <f>IFERROR(VLOOKUP($C388,'Orçamento Base'!$D$11:$S$1673,6,FALSE),0)</f>
        <v>0</v>
      </c>
      <c r="I388" s="208" t="e">
        <f>VLOOKUP($C388,'Orçamento Base'!$D$11:$S$1673,5,FALSE)</f>
        <v>#N/A</v>
      </c>
      <c r="J388" s="167" t="e">
        <f>IF(Comparativo!$E$6="Tabela Não Desonerada",VLOOKUP($C388,'Orçamento Base'!$D$11:$S$1673,12,FALSE),VLOOKUP($C388,#REF!,12,FALSE))</f>
        <v>#N/A</v>
      </c>
      <c r="K388" s="167">
        <f>IFERROR(IF(Comparativo!$E$6="Tabela Não Desonerada",VLOOKUP($C388,'Orçamento Base'!$D$11:$S$1673,16,FALSE),VLOOKUP($C388,#REF!,16,FALSE)),0)</f>
        <v>0</v>
      </c>
      <c r="L388" s="575" t="e">
        <f>IF(AND($D388="COMPOSICAO_PROPRIA",'Orçamento Base'!$N388="-"),"14,18%",IF(AND($D388="MERCADO",'Orçamento Base'!$N388="-"),"15,38%",IF(Comparativo!$E$6="Tabela Não Desonerada",VLOOKUP($C388,'Orçamento Base'!$D$11:$S$1673,11,FALSE),VLOOKUP($C388,#REF!,11,FALSE))))</f>
        <v>#N/A</v>
      </c>
      <c r="M388" s="209">
        <f>IF(Comparativo!$E$6="Tabela Não Desonerada",Encargos!$F$44,Encargos!$D$44)</f>
        <v>1.1122000000000001</v>
      </c>
      <c r="N388" s="320"/>
      <c r="O388" s="166" t="s">
        <v>101</v>
      </c>
      <c r="P388" s="321"/>
      <c r="Q388" s="166" t="s">
        <v>101</v>
      </c>
      <c r="R388" s="321"/>
      <c r="S388" s="322"/>
      <c r="T388" s="322"/>
    </row>
    <row r="389" spans="1:20">
      <c r="A389" s="207">
        <f>'Identificação-TCE'!$A$13</f>
        <v>1</v>
      </c>
      <c r="B389" s="168" t="e">
        <f>IF(AND(G389&lt;&gt;"",H389&gt;0,I389&lt;&gt;"",J389&lt;&gt;0,K389&lt;&gt;0),COUNT($B$11:B388)+1,"")</f>
        <v>#N/A</v>
      </c>
      <c r="C389" s="207">
        <f>IF('Orçamento Base'!$M388=0,0,'Orçamento Base'!$D388)</f>
        <v>0</v>
      </c>
      <c r="D389" s="212" t="e">
        <f>IF('Orçamento Base'!$F388=Aux.!$G$11,"CONTRATACAO_PUBLICA",IF(VLOOKUP($C389,'Orçamento Base'!$D$11:$G$2116,3,FALSE)="INDEXADO",VLOOKUP(VLOOKUP($C388,'Orçamento Base'!$D$11:$G$2116,2,FALSE),'Index N_DESON.'!$A$9:$B$604,2),VLOOKUP($C389,'Orçamento Base'!$D$11:$G$2116,3,FALSE)))</f>
        <v>#N/A</v>
      </c>
      <c r="E389" s="208" t="e">
        <f>VLOOKUP($C389,'Orçamento Base'!$D$11:$S$1673,2,FALSE)</f>
        <v>#N/A</v>
      </c>
      <c r="F389" s="211">
        <f>Dados!$C$7</f>
        <v>44652</v>
      </c>
      <c r="G389" s="226" t="e">
        <f>VLOOKUP($C389,'Orçamento Base'!$D$11:$S$1673,4,FALSE)</f>
        <v>#N/A</v>
      </c>
      <c r="H389" s="377">
        <f>IFERROR(VLOOKUP($C389,'Orçamento Base'!$D$11:$S$1673,6,FALSE),0)</f>
        <v>0</v>
      </c>
      <c r="I389" s="208" t="e">
        <f>VLOOKUP($C389,'Orçamento Base'!$D$11:$S$1673,5,FALSE)</f>
        <v>#N/A</v>
      </c>
      <c r="J389" s="167" t="e">
        <f>IF(Comparativo!$E$6="Tabela Não Desonerada",VLOOKUP($C389,'Orçamento Base'!$D$11:$S$1673,12,FALSE),VLOOKUP($C389,#REF!,12,FALSE))</f>
        <v>#N/A</v>
      </c>
      <c r="K389" s="167">
        <f>IFERROR(IF(Comparativo!$E$6="Tabela Não Desonerada",VLOOKUP($C389,'Orçamento Base'!$D$11:$S$1673,16,FALSE),VLOOKUP($C389,#REF!,16,FALSE)),0)</f>
        <v>0</v>
      </c>
      <c r="L389" s="575" t="e">
        <f>IF(AND($D389="COMPOSICAO_PROPRIA",'Orçamento Base'!$N389="-"),"14,18%",IF(AND($D389="MERCADO",'Orçamento Base'!$N389="-"),"15,38%",IF(Comparativo!$E$6="Tabela Não Desonerada",VLOOKUP($C389,'Orçamento Base'!$D$11:$S$1673,11,FALSE),VLOOKUP($C389,#REF!,11,FALSE))))</f>
        <v>#N/A</v>
      </c>
      <c r="M389" s="209">
        <f>IF(Comparativo!$E$6="Tabela Não Desonerada",Encargos!$F$44,Encargos!$D$44)</f>
        <v>1.1122000000000001</v>
      </c>
      <c r="N389" s="320"/>
      <c r="O389" s="166" t="s">
        <v>101</v>
      </c>
      <c r="P389" s="321"/>
      <c r="Q389" s="166" t="s">
        <v>101</v>
      </c>
      <c r="R389" s="321"/>
      <c r="S389" s="322"/>
      <c r="T389" s="322"/>
    </row>
    <row r="390" spans="1:20">
      <c r="A390" s="207">
        <f>'Identificação-TCE'!$A$13</f>
        <v>1</v>
      </c>
      <c r="B390" s="168" t="e">
        <f>IF(AND(G390&lt;&gt;"",H390&gt;0,I390&lt;&gt;"",J390&lt;&gt;0,K390&lt;&gt;0),COUNT($B$11:B389)+1,"")</f>
        <v>#N/A</v>
      </c>
      <c r="C390" s="207">
        <f>IF('Orçamento Base'!$M389=0,0,'Orçamento Base'!$D389)</f>
        <v>0</v>
      </c>
      <c r="D390" s="212" t="e">
        <f>IF('Orçamento Base'!$F389=Aux.!$G$11,"CONTRATACAO_PUBLICA",IF(VLOOKUP($C390,'Orçamento Base'!$D$11:$G$2116,3,FALSE)="INDEXADO",VLOOKUP(VLOOKUP($C389,'Orçamento Base'!$D$11:$G$2116,2,FALSE),'Index N_DESON.'!$A$9:$B$604,2),VLOOKUP($C390,'Orçamento Base'!$D$11:$G$2116,3,FALSE)))</f>
        <v>#N/A</v>
      </c>
      <c r="E390" s="208" t="e">
        <f>VLOOKUP($C390,'Orçamento Base'!$D$11:$S$1673,2,FALSE)</f>
        <v>#N/A</v>
      </c>
      <c r="F390" s="211">
        <f>Dados!$C$7</f>
        <v>44652</v>
      </c>
      <c r="G390" s="226" t="e">
        <f>VLOOKUP($C390,'Orçamento Base'!$D$11:$S$1673,4,FALSE)</f>
        <v>#N/A</v>
      </c>
      <c r="H390" s="377">
        <f>IFERROR(VLOOKUP($C390,'Orçamento Base'!$D$11:$S$1673,6,FALSE),0)</f>
        <v>0</v>
      </c>
      <c r="I390" s="208" t="e">
        <f>VLOOKUP($C390,'Orçamento Base'!$D$11:$S$1673,5,FALSE)</f>
        <v>#N/A</v>
      </c>
      <c r="J390" s="167" t="e">
        <f>IF(Comparativo!$E$6="Tabela Não Desonerada",VLOOKUP($C390,'Orçamento Base'!$D$11:$S$1673,12,FALSE),VLOOKUP($C390,#REF!,12,FALSE))</f>
        <v>#N/A</v>
      </c>
      <c r="K390" s="167">
        <f>IFERROR(IF(Comparativo!$E$6="Tabela Não Desonerada",VLOOKUP($C390,'Orçamento Base'!$D$11:$S$1673,16,FALSE),VLOOKUP($C390,#REF!,16,FALSE)),0)</f>
        <v>0</v>
      </c>
      <c r="L390" s="575" t="e">
        <f>IF(AND($D390="COMPOSICAO_PROPRIA",'Orçamento Base'!$N390="-"),"14,18%",IF(AND($D390="MERCADO",'Orçamento Base'!$N390="-"),"15,38%",IF(Comparativo!$E$6="Tabela Não Desonerada",VLOOKUP($C390,'Orçamento Base'!$D$11:$S$1673,11,FALSE),VLOOKUP($C390,#REF!,11,FALSE))))</f>
        <v>#N/A</v>
      </c>
      <c r="M390" s="209">
        <f>IF(Comparativo!$E$6="Tabela Não Desonerada",Encargos!$F$44,Encargos!$D$44)</f>
        <v>1.1122000000000001</v>
      </c>
      <c r="N390" s="320"/>
      <c r="O390" s="166" t="s">
        <v>101</v>
      </c>
      <c r="P390" s="321"/>
      <c r="Q390" s="166" t="s">
        <v>101</v>
      </c>
      <c r="R390" s="321"/>
      <c r="S390" s="322"/>
      <c r="T390" s="322"/>
    </row>
    <row r="391" spans="1:20">
      <c r="A391" s="207">
        <f>'Identificação-TCE'!$A$13</f>
        <v>1</v>
      </c>
      <c r="B391" s="168" t="e">
        <f>IF(AND(G391&lt;&gt;"",H391&gt;0,I391&lt;&gt;"",J391&lt;&gt;0,K391&lt;&gt;0),COUNT($B$11:B390)+1,"")</f>
        <v>#N/A</v>
      </c>
      <c r="C391" s="207">
        <f>IF('Orçamento Base'!$M390=0,0,'Orçamento Base'!$D390)</f>
        <v>0</v>
      </c>
      <c r="D391" s="212" t="e">
        <f>IF('Orçamento Base'!$F390=Aux.!$G$11,"CONTRATACAO_PUBLICA",IF(VLOOKUP($C391,'Orçamento Base'!$D$11:$G$2116,3,FALSE)="INDEXADO",VLOOKUP(VLOOKUP($C390,'Orçamento Base'!$D$11:$G$2116,2,FALSE),'Index N_DESON.'!$A$9:$B$604,2),VLOOKUP($C391,'Orçamento Base'!$D$11:$G$2116,3,FALSE)))</f>
        <v>#N/A</v>
      </c>
      <c r="E391" s="208" t="e">
        <f>VLOOKUP($C391,'Orçamento Base'!$D$11:$S$1673,2,FALSE)</f>
        <v>#N/A</v>
      </c>
      <c r="F391" s="211">
        <f>Dados!$C$7</f>
        <v>44652</v>
      </c>
      <c r="G391" s="226" t="e">
        <f>VLOOKUP($C391,'Orçamento Base'!$D$11:$S$1673,4,FALSE)</f>
        <v>#N/A</v>
      </c>
      <c r="H391" s="377">
        <f>IFERROR(VLOOKUP($C391,'Orçamento Base'!$D$11:$S$1673,6,FALSE),0)</f>
        <v>0</v>
      </c>
      <c r="I391" s="208" t="e">
        <f>VLOOKUP($C391,'Orçamento Base'!$D$11:$S$1673,5,FALSE)</f>
        <v>#N/A</v>
      </c>
      <c r="J391" s="167" t="e">
        <f>IF(Comparativo!$E$6="Tabela Não Desonerada",VLOOKUP($C391,'Orçamento Base'!$D$11:$S$1673,12,FALSE),VLOOKUP($C391,#REF!,12,FALSE))</f>
        <v>#N/A</v>
      </c>
      <c r="K391" s="167">
        <f>IFERROR(IF(Comparativo!$E$6="Tabela Não Desonerada",VLOOKUP($C391,'Orçamento Base'!$D$11:$S$1673,16,FALSE),VLOOKUP($C391,#REF!,16,FALSE)),0)</f>
        <v>0</v>
      </c>
      <c r="L391" s="575" t="e">
        <f>IF(AND($D391="COMPOSICAO_PROPRIA",'Orçamento Base'!$N391="-"),"14,18%",IF(AND($D391="MERCADO",'Orçamento Base'!$N391="-"),"15,38%",IF(Comparativo!$E$6="Tabela Não Desonerada",VLOOKUP($C391,'Orçamento Base'!$D$11:$S$1673,11,FALSE),VLOOKUP($C391,#REF!,11,FALSE))))</f>
        <v>#N/A</v>
      </c>
      <c r="M391" s="209">
        <f>IF(Comparativo!$E$6="Tabela Não Desonerada",Encargos!$F$44,Encargos!$D$44)</f>
        <v>1.1122000000000001</v>
      </c>
      <c r="N391" s="320"/>
      <c r="O391" s="166" t="s">
        <v>101</v>
      </c>
      <c r="P391" s="321"/>
      <c r="Q391" s="166" t="s">
        <v>101</v>
      </c>
      <c r="R391" s="321"/>
      <c r="S391" s="322"/>
      <c r="T391" s="322"/>
    </row>
    <row r="392" spans="1:20">
      <c r="A392" s="207">
        <f>'Identificação-TCE'!$A$13</f>
        <v>1</v>
      </c>
      <c r="B392" s="168" t="e">
        <f>IF(AND(G392&lt;&gt;"",H392&gt;0,I392&lt;&gt;"",J392&lt;&gt;0,K392&lt;&gt;0),COUNT($B$11:B391)+1,"")</f>
        <v>#N/A</v>
      </c>
      <c r="C392" s="207">
        <f>IF('Orçamento Base'!$M391=0,0,'Orçamento Base'!$D391)</f>
        <v>0</v>
      </c>
      <c r="D392" s="212" t="e">
        <f>IF('Orçamento Base'!$F391=Aux.!$G$11,"CONTRATACAO_PUBLICA",IF(VLOOKUP($C392,'Orçamento Base'!$D$11:$G$2116,3,FALSE)="INDEXADO",VLOOKUP(VLOOKUP($C391,'Orçamento Base'!$D$11:$G$2116,2,FALSE),'Index N_DESON.'!$A$9:$B$604,2),VLOOKUP($C392,'Orçamento Base'!$D$11:$G$2116,3,FALSE)))</f>
        <v>#N/A</v>
      </c>
      <c r="E392" s="208" t="e">
        <f>VLOOKUP($C392,'Orçamento Base'!$D$11:$S$1673,2,FALSE)</f>
        <v>#N/A</v>
      </c>
      <c r="F392" s="211">
        <f>Dados!$C$7</f>
        <v>44652</v>
      </c>
      <c r="G392" s="226" t="e">
        <f>VLOOKUP($C392,'Orçamento Base'!$D$11:$S$1673,4,FALSE)</f>
        <v>#N/A</v>
      </c>
      <c r="H392" s="377">
        <f>IFERROR(VLOOKUP($C392,'Orçamento Base'!$D$11:$S$1673,6,FALSE),0)</f>
        <v>0</v>
      </c>
      <c r="I392" s="208" t="e">
        <f>VLOOKUP($C392,'Orçamento Base'!$D$11:$S$1673,5,FALSE)</f>
        <v>#N/A</v>
      </c>
      <c r="J392" s="167" t="e">
        <f>IF(Comparativo!$E$6="Tabela Não Desonerada",VLOOKUP($C392,'Orçamento Base'!$D$11:$S$1673,12,FALSE),VLOOKUP($C392,#REF!,12,FALSE))</f>
        <v>#N/A</v>
      </c>
      <c r="K392" s="167">
        <f>IFERROR(IF(Comparativo!$E$6="Tabela Não Desonerada",VLOOKUP($C392,'Orçamento Base'!$D$11:$S$1673,16,FALSE),VLOOKUP($C392,#REF!,16,FALSE)),0)</f>
        <v>0</v>
      </c>
      <c r="L392" s="575" t="e">
        <f>IF(AND($D392="COMPOSICAO_PROPRIA",'Orçamento Base'!$N392="-"),"14,18%",IF(AND($D392="MERCADO",'Orçamento Base'!$N392="-"),"15,38%",IF(Comparativo!$E$6="Tabela Não Desonerada",VLOOKUP($C392,'Orçamento Base'!$D$11:$S$1673,11,FALSE),VLOOKUP($C392,#REF!,11,FALSE))))</f>
        <v>#N/A</v>
      </c>
      <c r="M392" s="209">
        <f>IF(Comparativo!$E$6="Tabela Não Desonerada",Encargos!$F$44,Encargos!$D$44)</f>
        <v>1.1122000000000001</v>
      </c>
      <c r="N392" s="320"/>
      <c r="O392" s="166" t="s">
        <v>101</v>
      </c>
      <c r="P392" s="321"/>
      <c r="Q392" s="166" t="s">
        <v>101</v>
      </c>
      <c r="R392" s="321"/>
      <c r="S392" s="322"/>
      <c r="T392" s="322"/>
    </row>
    <row r="393" spans="1:20">
      <c r="A393" s="207">
        <f>'Identificação-TCE'!$A$13</f>
        <v>1</v>
      </c>
      <c r="B393" s="168" t="e">
        <f>IF(AND(G393&lt;&gt;"",H393&gt;0,I393&lt;&gt;"",J393&lt;&gt;0,K393&lt;&gt;0),COUNT($B$11:B392)+1,"")</f>
        <v>#N/A</v>
      </c>
      <c r="C393" s="207">
        <f>IF('Orçamento Base'!$M392=0,0,'Orçamento Base'!$D392)</f>
        <v>0</v>
      </c>
      <c r="D393" s="212" t="e">
        <f>IF('Orçamento Base'!$F392=Aux.!$G$11,"CONTRATACAO_PUBLICA",IF(VLOOKUP($C393,'Orçamento Base'!$D$11:$G$2116,3,FALSE)="INDEXADO",VLOOKUP(VLOOKUP($C392,'Orçamento Base'!$D$11:$G$2116,2,FALSE),'Index N_DESON.'!$A$9:$B$604,2),VLOOKUP($C393,'Orçamento Base'!$D$11:$G$2116,3,FALSE)))</f>
        <v>#N/A</v>
      </c>
      <c r="E393" s="208" t="e">
        <f>VLOOKUP($C393,'Orçamento Base'!$D$11:$S$1673,2,FALSE)</f>
        <v>#N/A</v>
      </c>
      <c r="F393" s="211">
        <f>Dados!$C$7</f>
        <v>44652</v>
      </c>
      <c r="G393" s="226" t="e">
        <f>VLOOKUP($C393,'Orçamento Base'!$D$11:$S$1673,4,FALSE)</f>
        <v>#N/A</v>
      </c>
      <c r="H393" s="377">
        <f>IFERROR(VLOOKUP($C393,'Orçamento Base'!$D$11:$S$1673,6,FALSE),0)</f>
        <v>0</v>
      </c>
      <c r="I393" s="208" t="e">
        <f>VLOOKUP($C393,'Orçamento Base'!$D$11:$S$1673,5,FALSE)</f>
        <v>#N/A</v>
      </c>
      <c r="J393" s="167" t="e">
        <f>IF(Comparativo!$E$6="Tabela Não Desonerada",VLOOKUP($C393,'Orçamento Base'!$D$11:$S$1673,12,FALSE),VLOOKUP($C393,#REF!,12,FALSE))</f>
        <v>#N/A</v>
      </c>
      <c r="K393" s="167">
        <f>IFERROR(IF(Comparativo!$E$6="Tabela Não Desonerada",VLOOKUP($C393,'Orçamento Base'!$D$11:$S$1673,16,FALSE),VLOOKUP($C393,#REF!,16,FALSE)),0)</f>
        <v>0</v>
      </c>
      <c r="L393" s="575" t="e">
        <f>IF(AND($D393="COMPOSICAO_PROPRIA",'Orçamento Base'!$N393="-"),"14,18%",IF(AND($D393="MERCADO",'Orçamento Base'!$N393="-"),"15,38%",IF(Comparativo!$E$6="Tabela Não Desonerada",VLOOKUP($C393,'Orçamento Base'!$D$11:$S$1673,11,FALSE),VLOOKUP($C393,#REF!,11,FALSE))))</f>
        <v>#N/A</v>
      </c>
      <c r="M393" s="209">
        <f>IF(Comparativo!$E$6="Tabela Não Desonerada",Encargos!$F$44,Encargos!$D$44)</f>
        <v>1.1122000000000001</v>
      </c>
      <c r="N393" s="320"/>
      <c r="O393" s="166" t="s">
        <v>101</v>
      </c>
      <c r="P393" s="321"/>
      <c r="Q393" s="166" t="s">
        <v>101</v>
      </c>
      <c r="R393" s="321"/>
      <c r="S393" s="322"/>
      <c r="T393" s="322"/>
    </row>
    <row r="394" spans="1:20">
      <c r="A394" s="207">
        <f>'Identificação-TCE'!$A$13</f>
        <v>1</v>
      </c>
      <c r="B394" s="168" t="e">
        <f>IF(AND(G394&lt;&gt;"",H394&gt;0,I394&lt;&gt;"",J394&lt;&gt;0,K394&lt;&gt;0),COUNT($B$11:B393)+1,"")</f>
        <v>#N/A</v>
      </c>
      <c r="C394" s="207">
        <f>IF('Orçamento Base'!$M393=0,0,'Orçamento Base'!$D393)</f>
        <v>0</v>
      </c>
      <c r="D394" s="212" t="e">
        <f>IF('Orçamento Base'!$F393=Aux.!$G$11,"CONTRATACAO_PUBLICA",IF(VLOOKUP($C394,'Orçamento Base'!$D$11:$G$2116,3,FALSE)="INDEXADO",VLOOKUP(VLOOKUP($C393,'Orçamento Base'!$D$11:$G$2116,2,FALSE),'Index N_DESON.'!$A$9:$B$604,2),VLOOKUP($C394,'Orçamento Base'!$D$11:$G$2116,3,FALSE)))</f>
        <v>#N/A</v>
      </c>
      <c r="E394" s="208" t="e">
        <f>VLOOKUP($C394,'Orçamento Base'!$D$11:$S$1673,2,FALSE)</f>
        <v>#N/A</v>
      </c>
      <c r="F394" s="211">
        <f>Dados!$C$7</f>
        <v>44652</v>
      </c>
      <c r="G394" s="226" t="e">
        <f>VLOOKUP($C394,'Orçamento Base'!$D$11:$S$1673,4,FALSE)</f>
        <v>#N/A</v>
      </c>
      <c r="H394" s="377">
        <f>IFERROR(VLOOKUP($C394,'Orçamento Base'!$D$11:$S$1673,6,FALSE),0)</f>
        <v>0</v>
      </c>
      <c r="I394" s="208" t="e">
        <f>VLOOKUP($C394,'Orçamento Base'!$D$11:$S$1673,5,FALSE)</f>
        <v>#N/A</v>
      </c>
      <c r="J394" s="167" t="e">
        <f>IF(Comparativo!$E$6="Tabela Não Desonerada",VLOOKUP($C394,'Orçamento Base'!$D$11:$S$1673,12,FALSE),VLOOKUP($C394,#REF!,12,FALSE))</f>
        <v>#N/A</v>
      </c>
      <c r="K394" s="167">
        <f>IFERROR(IF(Comparativo!$E$6="Tabela Não Desonerada",VLOOKUP($C394,'Orçamento Base'!$D$11:$S$1673,16,FALSE),VLOOKUP($C394,#REF!,16,FALSE)),0)</f>
        <v>0</v>
      </c>
      <c r="L394" s="575" t="e">
        <f>IF(AND($D394="COMPOSICAO_PROPRIA",'Orçamento Base'!$N394="-"),"14,18%",IF(AND($D394="MERCADO",'Orçamento Base'!$N394="-"),"15,38%",IF(Comparativo!$E$6="Tabela Não Desonerada",VLOOKUP($C394,'Orçamento Base'!$D$11:$S$1673,11,FALSE),VLOOKUP($C394,#REF!,11,FALSE))))</f>
        <v>#N/A</v>
      </c>
      <c r="M394" s="209">
        <f>IF(Comparativo!$E$6="Tabela Não Desonerada",Encargos!$F$44,Encargos!$D$44)</f>
        <v>1.1122000000000001</v>
      </c>
      <c r="N394" s="320"/>
      <c r="O394" s="166" t="s">
        <v>101</v>
      </c>
      <c r="P394" s="321"/>
      <c r="Q394" s="166" t="s">
        <v>101</v>
      </c>
      <c r="R394" s="321"/>
      <c r="S394" s="322"/>
      <c r="T394" s="322"/>
    </row>
    <row r="395" spans="1:20">
      <c r="A395" s="207">
        <f>'Identificação-TCE'!$A$13</f>
        <v>1</v>
      </c>
      <c r="B395" s="168" t="e">
        <f>IF(AND(G395&lt;&gt;"",H395&gt;0,I395&lt;&gt;"",J395&lt;&gt;0,K395&lt;&gt;0),COUNT($B$11:B394)+1,"")</f>
        <v>#N/A</v>
      </c>
      <c r="C395" s="207">
        <f>IF('Orçamento Base'!$M394=0,0,'Orçamento Base'!$D394)</f>
        <v>0</v>
      </c>
      <c r="D395" s="212" t="e">
        <f>IF('Orçamento Base'!$F394=Aux.!$G$11,"CONTRATACAO_PUBLICA",IF(VLOOKUP($C395,'Orçamento Base'!$D$11:$G$2116,3,FALSE)="INDEXADO",VLOOKUP(VLOOKUP($C394,'Orçamento Base'!$D$11:$G$2116,2,FALSE),'Index N_DESON.'!$A$9:$B$604,2),VLOOKUP($C395,'Orçamento Base'!$D$11:$G$2116,3,FALSE)))</f>
        <v>#N/A</v>
      </c>
      <c r="E395" s="208" t="e">
        <f>VLOOKUP($C395,'Orçamento Base'!$D$11:$S$1673,2,FALSE)</f>
        <v>#N/A</v>
      </c>
      <c r="F395" s="211">
        <f>Dados!$C$7</f>
        <v>44652</v>
      </c>
      <c r="G395" s="226" t="e">
        <f>VLOOKUP($C395,'Orçamento Base'!$D$11:$S$1673,4,FALSE)</f>
        <v>#N/A</v>
      </c>
      <c r="H395" s="377">
        <f>IFERROR(VLOOKUP($C395,'Orçamento Base'!$D$11:$S$1673,6,FALSE),0)</f>
        <v>0</v>
      </c>
      <c r="I395" s="208" t="e">
        <f>VLOOKUP($C395,'Orçamento Base'!$D$11:$S$1673,5,FALSE)</f>
        <v>#N/A</v>
      </c>
      <c r="J395" s="167" t="e">
        <f>IF(Comparativo!$E$6="Tabela Não Desonerada",VLOOKUP($C395,'Orçamento Base'!$D$11:$S$1673,12,FALSE),VLOOKUP($C395,#REF!,12,FALSE))</f>
        <v>#N/A</v>
      </c>
      <c r="K395" s="167">
        <f>IFERROR(IF(Comparativo!$E$6="Tabela Não Desonerada",VLOOKUP($C395,'Orçamento Base'!$D$11:$S$1673,16,FALSE),VLOOKUP($C395,#REF!,16,FALSE)),0)</f>
        <v>0</v>
      </c>
      <c r="L395" s="575" t="e">
        <f>IF(AND($D395="COMPOSICAO_PROPRIA",'Orçamento Base'!$N395="-"),"14,18%",IF(AND($D395="MERCADO",'Orçamento Base'!$N395="-"),"15,38%",IF(Comparativo!$E$6="Tabela Não Desonerada",VLOOKUP($C395,'Orçamento Base'!$D$11:$S$1673,11,FALSE),VLOOKUP($C395,#REF!,11,FALSE))))</f>
        <v>#N/A</v>
      </c>
      <c r="M395" s="209">
        <f>IF(Comparativo!$E$6="Tabela Não Desonerada",Encargos!$F$44,Encargos!$D$44)</f>
        <v>1.1122000000000001</v>
      </c>
      <c r="N395" s="320"/>
      <c r="O395" s="166" t="s">
        <v>101</v>
      </c>
      <c r="P395" s="321"/>
      <c r="Q395" s="166" t="s">
        <v>101</v>
      </c>
      <c r="R395" s="321"/>
      <c r="S395" s="322"/>
      <c r="T395" s="322"/>
    </row>
    <row r="396" spans="1:20">
      <c r="A396" s="207">
        <f>'Identificação-TCE'!$A$13</f>
        <v>1</v>
      </c>
      <c r="B396" s="168" t="e">
        <f>IF(AND(G396&lt;&gt;"",H396&gt;0,I396&lt;&gt;"",J396&lt;&gt;0,K396&lt;&gt;0),COUNT($B$11:B395)+1,"")</f>
        <v>#N/A</v>
      </c>
      <c r="C396" s="207">
        <f>IF('Orçamento Base'!$M395=0,0,'Orçamento Base'!$D395)</f>
        <v>0</v>
      </c>
      <c r="D396" s="212" t="e">
        <f>IF('Orçamento Base'!$F395=Aux.!$G$11,"CONTRATACAO_PUBLICA",IF(VLOOKUP($C396,'Orçamento Base'!$D$11:$G$2116,3,FALSE)="INDEXADO",VLOOKUP(VLOOKUP($C395,'Orçamento Base'!$D$11:$G$2116,2,FALSE),'Index N_DESON.'!$A$9:$B$604,2),VLOOKUP($C396,'Orçamento Base'!$D$11:$G$2116,3,FALSE)))</f>
        <v>#N/A</v>
      </c>
      <c r="E396" s="208" t="e">
        <f>VLOOKUP($C396,'Orçamento Base'!$D$11:$S$1673,2,FALSE)</f>
        <v>#N/A</v>
      </c>
      <c r="F396" s="211">
        <f>Dados!$C$7</f>
        <v>44652</v>
      </c>
      <c r="G396" s="226" t="e">
        <f>VLOOKUP($C396,'Orçamento Base'!$D$11:$S$1673,4,FALSE)</f>
        <v>#N/A</v>
      </c>
      <c r="H396" s="377">
        <f>IFERROR(VLOOKUP($C396,'Orçamento Base'!$D$11:$S$1673,6,FALSE),0)</f>
        <v>0</v>
      </c>
      <c r="I396" s="208" t="e">
        <f>VLOOKUP($C396,'Orçamento Base'!$D$11:$S$1673,5,FALSE)</f>
        <v>#N/A</v>
      </c>
      <c r="J396" s="167" t="e">
        <f>IF(Comparativo!$E$6="Tabela Não Desonerada",VLOOKUP($C396,'Orçamento Base'!$D$11:$S$1673,12,FALSE),VLOOKUP($C396,#REF!,12,FALSE))</f>
        <v>#N/A</v>
      </c>
      <c r="K396" s="167">
        <f>IFERROR(IF(Comparativo!$E$6="Tabela Não Desonerada",VLOOKUP($C396,'Orçamento Base'!$D$11:$S$1673,16,FALSE),VLOOKUP($C396,#REF!,16,FALSE)),0)</f>
        <v>0</v>
      </c>
      <c r="L396" s="575" t="e">
        <f>IF(AND($D396="COMPOSICAO_PROPRIA",'Orçamento Base'!$N396="-"),"14,18%",IF(AND($D396="MERCADO",'Orçamento Base'!$N396="-"),"15,38%",IF(Comparativo!$E$6="Tabela Não Desonerada",VLOOKUP($C396,'Orçamento Base'!$D$11:$S$1673,11,FALSE),VLOOKUP($C396,#REF!,11,FALSE))))</f>
        <v>#N/A</v>
      </c>
      <c r="M396" s="209">
        <f>IF(Comparativo!$E$6="Tabela Não Desonerada",Encargos!$F$44,Encargos!$D$44)</f>
        <v>1.1122000000000001</v>
      </c>
      <c r="N396" s="320"/>
      <c r="O396" s="166" t="s">
        <v>101</v>
      </c>
      <c r="P396" s="321"/>
      <c r="Q396" s="166" t="s">
        <v>101</v>
      </c>
      <c r="R396" s="321"/>
      <c r="S396" s="322"/>
      <c r="T396" s="322"/>
    </row>
    <row r="397" spans="1:20">
      <c r="A397" s="207">
        <f>'Identificação-TCE'!$A$13</f>
        <v>1</v>
      </c>
      <c r="B397" s="168" t="e">
        <f>IF(AND(G397&lt;&gt;"",H397&gt;0,I397&lt;&gt;"",J397&lt;&gt;0,K397&lt;&gt;0),COUNT($B$11:B396)+1,"")</f>
        <v>#N/A</v>
      </c>
      <c r="C397" s="207">
        <f>IF('Orçamento Base'!$M396=0,0,'Orçamento Base'!$D396)</f>
        <v>0</v>
      </c>
      <c r="D397" s="212" t="e">
        <f>IF('Orçamento Base'!$F396=Aux.!$G$11,"CONTRATACAO_PUBLICA",IF(VLOOKUP($C397,'Orçamento Base'!$D$11:$G$2116,3,FALSE)="INDEXADO",VLOOKUP(VLOOKUP($C396,'Orçamento Base'!$D$11:$G$2116,2,FALSE),'Index N_DESON.'!$A$9:$B$604,2),VLOOKUP($C397,'Orçamento Base'!$D$11:$G$2116,3,FALSE)))</f>
        <v>#N/A</v>
      </c>
      <c r="E397" s="208" t="e">
        <f>VLOOKUP($C397,'Orçamento Base'!$D$11:$S$1673,2,FALSE)</f>
        <v>#N/A</v>
      </c>
      <c r="F397" s="211">
        <f>Dados!$C$7</f>
        <v>44652</v>
      </c>
      <c r="G397" s="226" t="e">
        <f>VLOOKUP($C397,'Orçamento Base'!$D$11:$S$1673,4,FALSE)</f>
        <v>#N/A</v>
      </c>
      <c r="H397" s="377">
        <f>IFERROR(VLOOKUP($C397,'Orçamento Base'!$D$11:$S$1673,6,FALSE),0)</f>
        <v>0</v>
      </c>
      <c r="I397" s="208" t="e">
        <f>VLOOKUP($C397,'Orçamento Base'!$D$11:$S$1673,5,FALSE)</f>
        <v>#N/A</v>
      </c>
      <c r="J397" s="167" t="e">
        <f>IF(Comparativo!$E$6="Tabela Não Desonerada",VLOOKUP($C397,'Orçamento Base'!$D$11:$S$1673,12,FALSE),VLOOKUP($C397,#REF!,12,FALSE))</f>
        <v>#N/A</v>
      </c>
      <c r="K397" s="167">
        <f>IFERROR(IF(Comparativo!$E$6="Tabela Não Desonerada",VLOOKUP($C397,'Orçamento Base'!$D$11:$S$1673,16,FALSE),VLOOKUP($C397,#REF!,16,FALSE)),0)</f>
        <v>0</v>
      </c>
      <c r="L397" s="575" t="e">
        <f>IF(AND($D397="COMPOSICAO_PROPRIA",'Orçamento Base'!$N397="-"),"14,18%",IF(AND($D397="MERCADO",'Orçamento Base'!$N397="-"),"15,38%",IF(Comparativo!$E$6="Tabela Não Desonerada",VLOOKUP($C397,'Orçamento Base'!$D$11:$S$1673,11,FALSE),VLOOKUP($C397,#REF!,11,FALSE))))</f>
        <v>#N/A</v>
      </c>
      <c r="M397" s="209">
        <f>IF(Comparativo!$E$6="Tabela Não Desonerada",Encargos!$F$44,Encargos!$D$44)</f>
        <v>1.1122000000000001</v>
      </c>
      <c r="N397" s="320"/>
      <c r="O397" s="166" t="s">
        <v>101</v>
      </c>
      <c r="P397" s="321"/>
      <c r="Q397" s="166" t="s">
        <v>101</v>
      </c>
      <c r="R397" s="321"/>
      <c r="S397" s="322"/>
      <c r="T397" s="322"/>
    </row>
    <row r="398" spans="1:20">
      <c r="A398" s="207">
        <f>'Identificação-TCE'!$A$13</f>
        <v>1</v>
      </c>
      <c r="B398" s="168" t="e">
        <f>IF(AND(G398&lt;&gt;"",H398&gt;0,I398&lt;&gt;"",J398&lt;&gt;0,K398&lt;&gt;0),COUNT($B$11:B397)+1,"")</f>
        <v>#N/A</v>
      </c>
      <c r="C398" s="207">
        <f>IF('Orçamento Base'!$M397=0,0,'Orçamento Base'!$D397)</f>
        <v>0</v>
      </c>
      <c r="D398" s="212" t="e">
        <f>IF('Orçamento Base'!$F397=Aux.!$G$11,"CONTRATACAO_PUBLICA",IF(VLOOKUP($C398,'Orçamento Base'!$D$11:$G$2116,3,FALSE)="INDEXADO",VLOOKUP(VLOOKUP($C397,'Orçamento Base'!$D$11:$G$2116,2,FALSE),'Index N_DESON.'!$A$9:$B$604,2),VLOOKUP($C398,'Orçamento Base'!$D$11:$G$2116,3,FALSE)))</f>
        <v>#N/A</v>
      </c>
      <c r="E398" s="208" t="e">
        <f>VLOOKUP($C398,'Orçamento Base'!$D$11:$S$1673,2,FALSE)</f>
        <v>#N/A</v>
      </c>
      <c r="F398" s="211">
        <f>Dados!$C$7</f>
        <v>44652</v>
      </c>
      <c r="G398" s="226" t="e">
        <f>VLOOKUP($C398,'Orçamento Base'!$D$11:$S$1673,4,FALSE)</f>
        <v>#N/A</v>
      </c>
      <c r="H398" s="377">
        <f>IFERROR(VLOOKUP($C398,'Orçamento Base'!$D$11:$S$1673,6,FALSE),0)</f>
        <v>0</v>
      </c>
      <c r="I398" s="208" t="e">
        <f>VLOOKUP($C398,'Orçamento Base'!$D$11:$S$1673,5,FALSE)</f>
        <v>#N/A</v>
      </c>
      <c r="J398" s="167" t="e">
        <f>IF(Comparativo!$E$6="Tabela Não Desonerada",VLOOKUP($C398,'Orçamento Base'!$D$11:$S$1673,12,FALSE),VLOOKUP($C398,#REF!,12,FALSE))</f>
        <v>#N/A</v>
      </c>
      <c r="K398" s="167">
        <f>IFERROR(IF(Comparativo!$E$6="Tabela Não Desonerada",VLOOKUP($C398,'Orçamento Base'!$D$11:$S$1673,16,FALSE),VLOOKUP($C398,#REF!,16,FALSE)),0)</f>
        <v>0</v>
      </c>
      <c r="L398" s="575" t="e">
        <f>IF(AND($D398="COMPOSICAO_PROPRIA",'Orçamento Base'!$N398="-"),"14,18%",IF(AND($D398="MERCADO",'Orçamento Base'!$N398="-"),"15,38%",IF(Comparativo!$E$6="Tabela Não Desonerada",VLOOKUP($C398,'Orçamento Base'!$D$11:$S$1673,11,FALSE),VLOOKUP($C398,#REF!,11,FALSE))))</f>
        <v>#N/A</v>
      </c>
      <c r="M398" s="209">
        <f>IF(Comparativo!$E$6="Tabela Não Desonerada",Encargos!$F$44,Encargos!$D$44)</f>
        <v>1.1122000000000001</v>
      </c>
      <c r="N398" s="320"/>
      <c r="O398" s="166" t="s">
        <v>101</v>
      </c>
      <c r="P398" s="321"/>
      <c r="Q398" s="166" t="s">
        <v>101</v>
      </c>
      <c r="R398" s="321"/>
      <c r="S398" s="322"/>
      <c r="T398" s="322"/>
    </row>
    <row r="399" spans="1:20">
      <c r="A399" s="207">
        <f>'Identificação-TCE'!$A$13</f>
        <v>1</v>
      </c>
      <c r="B399" s="168" t="e">
        <f>IF(AND(G399&lt;&gt;"",H399&gt;0,I399&lt;&gt;"",J399&lt;&gt;0,K399&lt;&gt;0),COUNT($B$11:B398)+1,"")</f>
        <v>#N/A</v>
      </c>
      <c r="C399" s="207">
        <f>IF('Orçamento Base'!$M398=0,0,'Orçamento Base'!$D398)</f>
        <v>0</v>
      </c>
      <c r="D399" s="212" t="e">
        <f>IF('Orçamento Base'!$F398=Aux.!$G$11,"CONTRATACAO_PUBLICA",IF(VLOOKUP($C399,'Orçamento Base'!$D$11:$G$2116,3,FALSE)="INDEXADO",VLOOKUP(VLOOKUP($C398,'Orçamento Base'!$D$11:$G$2116,2,FALSE),'Index N_DESON.'!$A$9:$B$604,2),VLOOKUP($C399,'Orçamento Base'!$D$11:$G$2116,3,FALSE)))</f>
        <v>#N/A</v>
      </c>
      <c r="E399" s="208" t="e">
        <f>VLOOKUP($C399,'Orçamento Base'!$D$11:$S$1673,2,FALSE)</f>
        <v>#N/A</v>
      </c>
      <c r="F399" s="211">
        <f>Dados!$C$7</f>
        <v>44652</v>
      </c>
      <c r="G399" s="226" t="e">
        <f>VLOOKUP($C399,'Orçamento Base'!$D$11:$S$1673,4,FALSE)</f>
        <v>#N/A</v>
      </c>
      <c r="H399" s="377">
        <f>IFERROR(VLOOKUP($C399,'Orçamento Base'!$D$11:$S$1673,6,FALSE),0)</f>
        <v>0</v>
      </c>
      <c r="I399" s="208" t="e">
        <f>VLOOKUP($C399,'Orçamento Base'!$D$11:$S$1673,5,FALSE)</f>
        <v>#N/A</v>
      </c>
      <c r="J399" s="167" t="e">
        <f>IF(Comparativo!$E$6="Tabela Não Desonerada",VLOOKUP($C399,'Orçamento Base'!$D$11:$S$1673,12,FALSE),VLOOKUP($C399,#REF!,12,FALSE))</f>
        <v>#N/A</v>
      </c>
      <c r="K399" s="167">
        <f>IFERROR(IF(Comparativo!$E$6="Tabela Não Desonerada",VLOOKUP($C399,'Orçamento Base'!$D$11:$S$1673,16,FALSE),VLOOKUP($C399,#REF!,16,FALSE)),0)</f>
        <v>0</v>
      </c>
      <c r="L399" s="575" t="e">
        <f>IF(AND($D399="COMPOSICAO_PROPRIA",'Orçamento Base'!$N399="-"),"14,18%",IF(AND($D399="MERCADO",'Orçamento Base'!$N399="-"),"15,38%",IF(Comparativo!$E$6="Tabela Não Desonerada",VLOOKUP($C399,'Orçamento Base'!$D$11:$S$1673,11,FALSE),VLOOKUP($C399,#REF!,11,FALSE))))</f>
        <v>#N/A</v>
      </c>
      <c r="M399" s="209">
        <f>IF(Comparativo!$E$6="Tabela Não Desonerada",Encargos!$F$44,Encargos!$D$44)</f>
        <v>1.1122000000000001</v>
      </c>
      <c r="N399" s="320"/>
      <c r="O399" s="166" t="s">
        <v>101</v>
      </c>
      <c r="P399" s="321"/>
      <c r="Q399" s="166" t="s">
        <v>101</v>
      </c>
      <c r="R399" s="321"/>
      <c r="S399" s="322"/>
      <c r="T399" s="322"/>
    </row>
    <row r="400" spans="1:20">
      <c r="A400" s="207">
        <f>'Identificação-TCE'!$A$13</f>
        <v>1</v>
      </c>
      <c r="B400" s="168" t="e">
        <f>IF(AND(G400&lt;&gt;"",H400&gt;0,I400&lt;&gt;"",J400&lt;&gt;0,K400&lt;&gt;0),COUNT($B$11:B399)+1,"")</f>
        <v>#N/A</v>
      </c>
      <c r="C400" s="207">
        <f>IF('Orçamento Base'!$M399=0,0,'Orçamento Base'!$D399)</f>
        <v>0</v>
      </c>
      <c r="D400" s="212" t="e">
        <f>IF('Orçamento Base'!$F399=Aux.!$G$11,"CONTRATACAO_PUBLICA",IF(VLOOKUP($C400,'Orçamento Base'!$D$11:$G$2116,3,FALSE)="INDEXADO",VLOOKUP(VLOOKUP($C399,'Orçamento Base'!$D$11:$G$2116,2,FALSE),'Index N_DESON.'!$A$9:$B$604,2),VLOOKUP($C400,'Orçamento Base'!$D$11:$G$2116,3,FALSE)))</f>
        <v>#N/A</v>
      </c>
      <c r="E400" s="208" t="e">
        <f>VLOOKUP($C400,'Orçamento Base'!$D$11:$S$1673,2,FALSE)</f>
        <v>#N/A</v>
      </c>
      <c r="F400" s="211">
        <f>Dados!$C$7</f>
        <v>44652</v>
      </c>
      <c r="G400" s="226" t="e">
        <f>VLOOKUP($C400,'Orçamento Base'!$D$11:$S$1673,4,FALSE)</f>
        <v>#N/A</v>
      </c>
      <c r="H400" s="377">
        <f>IFERROR(VLOOKUP($C400,'Orçamento Base'!$D$11:$S$1673,6,FALSE),0)</f>
        <v>0</v>
      </c>
      <c r="I400" s="208" t="e">
        <f>VLOOKUP($C400,'Orçamento Base'!$D$11:$S$1673,5,FALSE)</f>
        <v>#N/A</v>
      </c>
      <c r="J400" s="167" t="e">
        <f>IF(Comparativo!$E$6="Tabela Não Desonerada",VLOOKUP($C400,'Orçamento Base'!$D$11:$S$1673,12,FALSE),VLOOKUP($C400,#REF!,12,FALSE))</f>
        <v>#N/A</v>
      </c>
      <c r="K400" s="167">
        <f>IFERROR(IF(Comparativo!$E$6="Tabela Não Desonerada",VLOOKUP($C400,'Orçamento Base'!$D$11:$S$1673,16,FALSE),VLOOKUP($C400,#REF!,16,FALSE)),0)</f>
        <v>0</v>
      </c>
      <c r="L400" s="575" t="e">
        <f>IF(AND($D400="COMPOSICAO_PROPRIA",'Orçamento Base'!$N400="-"),"14,18%",IF(AND($D400="MERCADO",'Orçamento Base'!$N400="-"),"15,38%",IF(Comparativo!$E$6="Tabela Não Desonerada",VLOOKUP($C400,'Orçamento Base'!$D$11:$S$1673,11,FALSE),VLOOKUP($C400,#REF!,11,FALSE))))</f>
        <v>#N/A</v>
      </c>
      <c r="M400" s="209">
        <f>IF(Comparativo!$E$6="Tabela Não Desonerada",Encargos!$F$44,Encargos!$D$44)</f>
        <v>1.1122000000000001</v>
      </c>
      <c r="N400" s="320"/>
      <c r="O400" s="166" t="s">
        <v>101</v>
      </c>
      <c r="P400" s="321"/>
      <c r="Q400" s="166" t="s">
        <v>101</v>
      </c>
      <c r="R400" s="321"/>
      <c r="S400" s="322"/>
      <c r="T400" s="322"/>
    </row>
    <row r="401" spans="1:20">
      <c r="A401" s="207">
        <f>'Identificação-TCE'!$A$13</f>
        <v>1</v>
      </c>
      <c r="B401" s="168" t="e">
        <f>IF(AND(G401&lt;&gt;"",H401&gt;0,I401&lt;&gt;"",J401&lt;&gt;0,K401&lt;&gt;0),COUNT($B$11:B400)+1,"")</f>
        <v>#N/A</v>
      </c>
      <c r="C401" s="207">
        <f>IF('Orçamento Base'!$M400=0,0,'Orçamento Base'!$D400)</f>
        <v>0</v>
      </c>
      <c r="D401" s="212" t="e">
        <f>IF('Orçamento Base'!$F400=Aux.!$G$11,"CONTRATACAO_PUBLICA",IF(VLOOKUP($C401,'Orçamento Base'!$D$11:$G$2116,3,FALSE)="INDEXADO",VLOOKUP(VLOOKUP($C400,'Orçamento Base'!$D$11:$G$2116,2,FALSE),'Index N_DESON.'!$A$9:$B$604,2),VLOOKUP($C401,'Orçamento Base'!$D$11:$G$2116,3,FALSE)))</f>
        <v>#N/A</v>
      </c>
      <c r="E401" s="208" t="e">
        <f>VLOOKUP($C401,'Orçamento Base'!$D$11:$S$1673,2,FALSE)</f>
        <v>#N/A</v>
      </c>
      <c r="F401" s="211">
        <f>Dados!$C$7</f>
        <v>44652</v>
      </c>
      <c r="G401" s="226" t="e">
        <f>VLOOKUP($C401,'Orçamento Base'!$D$11:$S$1673,4,FALSE)</f>
        <v>#N/A</v>
      </c>
      <c r="H401" s="377">
        <f>IFERROR(VLOOKUP($C401,'Orçamento Base'!$D$11:$S$1673,6,FALSE),0)</f>
        <v>0</v>
      </c>
      <c r="I401" s="208" t="e">
        <f>VLOOKUP($C401,'Orçamento Base'!$D$11:$S$1673,5,FALSE)</f>
        <v>#N/A</v>
      </c>
      <c r="J401" s="167" t="e">
        <f>IF(Comparativo!$E$6="Tabela Não Desonerada",VLOOKUP($C401,'Orçamento Base'!$D$11:$S$1673,12,FALSE),VLOOKUP($C401,#REF!,12,FALSE))</f>
        <v>#N/A</v>
      </c>
      <c r="K401" s="167">
        <f>IFERROR(IF(Comparativo!$E$6="Tabela Não Desonerada",VLOOKUP($C401,'Orçamento Base'!$D$11:$S$1673,16,FALSE),VLOOKUP($C401,#REF!,16,FALSE)),0)</f>
        <v>0</v>
      </c>
      <c r="L401" s="575" t="e">
        <f>IF(AND($D401="COMPOSICAO_PROPRIA",'Orçamento Base'!$N401="-"),"14,18%",IF(AND($D401="MERCADO",'Orçamento Base'!$N401="-"),"15,38%",IF(Comparativo!$E$6="Tabela Não Desonerada",VLOOKUP($C401,'Orçamento Base'!$D$11:$S$1673,11,FALSE),VLOOKUP($C401,#REF!,11,FALSE))))</f>
        <v>#N/A</v>
      </c>
      <c r="M401" s="209">
        <f>IF(Comparativo!$E$6="Tabela Não Desonerada",Encargos!$F$44,Encargos!$D$44)</f>
        <v>1.1122000000000001</v>
      </c>
      <c r="N401" s="320"/>
      <c r="O401" s="166" t="s">
        <v>101</v>
      </c>
      <c r="P401" s="321"/>
      <c r="Q401" s="166" t="s">
        <v>101</v>
      </c>
      <c r="R401" s="321"/>
      <c r="S401" s="322"/>
      <c r="T401" s="322"/>
    </row>
    <row r="402" spans="1:20">
      <c r="A402" s="207">
        <f>'Identificação-TCE'!$A$13</f>
        <v>1</v>
      </c>
      <c r="B402" s="168" t="e">
        <f>IF(AND(G402&lt;&gt;"",H402&gt;0,I402&lt;&gt;"",J402&lt;&gt;0,K402&lt;&gt;0),COUNT($B$11:B401)+1,"")</f>
        <v>#N/A</v>
      </c>
      <c r="C402" s="207">
        <f>IF('Orçamento Base'!$M401=0,0,'Orçamento Base'!$D401)</f>
        <v>0</v>
      </c>
      <c r="D402" s="212" t="e">
        <f>IF('Orçamento Base'!$F401=Aux.!$G$11,"CONTRATACAO_PUBLICA",IF(VLOOKUP($C402,'Orçamento Base'!$D$11:$G$2116,3,FALSE)="INDEXADO",VLOOKUP(VLOOKUP($C401,'Orçamento Base'!$D$11:$G$2116,2,FALSE),'Index N_DESON.'!$A$9:$B$604,2),VLOOKUP($C402,'Orçamento Base'!$D$11:$G$2116,3,FALSE)))</f>
        <v>#N/A</v>
      </c>
      <c r="E402" s="208" t="e">
        <f>VLOOKUP($C402,'Orçamento Base'!$D$11:$S$1673,2,FALSE)</f>
        <v>#N/A</v>
      </c>
      <c r="F402" s="211">
        <f>Dados!$C$7</f>
        <v>44652</v>
      </c>
      <c r="G402" s="226" t="e">
        <f>VLOOKUP($C402,'Orçamento Base'!$D$11:$S$1673,4,FALSE)</f>
        <v>#N/A</v>
      </c>
      <c r="H402" s="377">
        <f>IFERROR(VLOOKUP($C402,'Orçamento Base'!$D$11:$S$1673,6,FALSE),0)</f>
        <v>0</v>
      </c>
      <c r="I402" s="208" t="e">
        <f>VLOOKUP($C402,'Orçamento Base'!$D$11:$S$1673,5,FALSE)</f>
        <v>#N/A</v>
      </c>
      <c r="J402" s="167" t="e">
        <f>IF(Comparativo!$E$6="Tabela Não Desonerada",VLOOKUP($C402,'Orçamento Base'!$D$11:$S$1673,12,FALSE),VLOOKUP($C402,#REF!,12,FALSE))</f>
        <v>#N/A</v>
      </c>
      <c r="K402" s="167">
        <f>IFERROR(IF(Comparativo!$E$6="Tabela Não Desonerada",VLOOKUP($C402,'Orçamento Base'!$D$11:$S$1673,16,FALSE),VLOOKUP($C402,#REF!,16,FALSE)),0)</f>
        <v>0</v>
      </c>
      <c r="L402" s="575" t="e">
        <f>IF(AND($D402="COMPOSICAO_PROPRIA",'Orçamento Base'!$N402="-"),"14,18%",IF(AND($D402="MERCADO",'Orçamento Base'!$N402="-"),"15,38%",IF(Comparativo!$E$6="Tabela Não Desonerada",VLOOKUP($C402,'Orçamento Base'!$D$11:$S$1673,11,FALSE),VLOOKUP($C402,#REF!,11,FALSE))))</f>
        <v>#N/A</v>
      </c>
      <c r="M402" s="209">
        <f>IF(Comparativo!$E$6="Tabela Não Desonerada",Encargos!$F$44,Encargos!$D$44)</f>
        <v>1.1122000000000001</v>
      </c>
      <c r="N402" s="320"/>
      <c r="O402" s="166" t="s">
        <v>101</v>
      </c>
      <c r="P402" s="321"/>
      <c r="Q402" s="166" t="s">
        <v>101</v>
      </c>
      <c r="R402" s="321"/>
      <c r="S402" s="322"/>
      <c r="T402" s="322"/>
    </row>
    <row r="403" spans="1:20">
      <c r="A403" s="207">
        <f>'Identificação-TCE'!$A$13</f>
        <v>1</v>
      </c>
      <c r="B403" s="168" t="e">
        <f>IF(AND(G403&lt;&gt;"",H403&gt;0,I403&lt;&gt;"",J403&lt;&gt;0,K403&lt;&gt;0),COUNT($B$11:B402)+1,"")</f>
        <v>#N/A</v>
      </c>
      <c r="C403" s="207">
        <f>IF('Orçamento Base'!$M402=0,0,'Orçamento Base'!$D402)</f>
        <v>0</v>
      </c>
      <c r="D403" s="212" t="e">
        <f>IF('Orçamento Base'!$F402=Aux.!$G$11,"CONTRATACAO_PUBLICA",IF(VLOOKUP($C403,'Orçamento Base'!$D$11:$G$2116,3,FALSE)="INDEXADO",VLOOKUP(VLOOKUP($C402,'Orçamento Base'!$D$11:$G$2116,2,FALSE),'Index N_DESON.'!$A$9:$B$604,2),VLOOKUP($C403,'Orçamento Base'!$D$11:$G$2116,3,FALSE)))</f>
        <v>#N/A</v>
      </c>
      <c r="E403" s="208" t="e">
        <f>VLOOKUP($C403,'Orçamento Base'!$D$11:$S$1673,2,FALSE)</f>
        <v>#N/A</v>
      </c>
      <c r="F403" s="211">
        <f>Dados!$C$7</f>
        <v>44652</v>
      </c>
      <c r="G403" s="226" t="e">
        <f>VLOOKUP($C403,'Orçamento Base'!$D$11:$S$1673,4,FALSE)</f>
        <v>#N/A</v>
      </c>
      <c r="H403" s="377">
        <f>IFERROR(VLOOKUP($C403,'Orçamento Base'!$D$11:$S$1673,6,FALSE),0)</f>
        <v>0</v>
      </c>
      <c r="I403" s="208" t="e">
        <f>VLOOKUP($C403,'Orçamento Base'!$D$11:$S$1673,5,FALSE)</f>
        <v>#N/A</v>
      </c>
      <c r="J403" s="167" t="e">
        <f>IF(Comparativo!$E$6="Tabela Não Desonerada",VLOOKUP($C403,'Orçamento Base'!$D$11:$S$1673,12,FALSE),VLOOKUP($C403,#REF!,12,FALSE))</f>
        <v>#N/A</v>
      </c>
      <c r="K403" s="167">
        <f>IFERROR(IF(Comparativo!$E$6="Tabela Não Desonerada",VLOOKUP($C403,'Orçamento Base'!$D$11:$S$1673,16,FALSE),VLOOKUP($C403,#REF!,16,FALSE)),0)</f>
        <v>0</v>
      </c>
      <c r="L403" s="575" t="e">
        <f>IF(AND($D403="COMPOSICAO_PROPRIA",'Orçamento Base'!$N403="-"),"14,18%",IF(AND($D403="MERCADO",'Orçamento Base'!$N403="-"),"15,38%",IF(Comparativo!$E$6="Tabela Não Desonerada",VLOOKUP($C403,'Orçamento Base'!$D$11:$S$1673,11,FALSE),VLOOKUP($C403,#REF!,11,FALSE))))</f>
        <v>#N/A</v>
      </c>
      <c r="M403" s="209">
        <f>IF(Comparativo!$E$6="Tabela Não Desonerada",Encargos!$F$44,Encargos!$D$44)</f>
        <v>1.1122000000000001</v>
      </c>
      <c r="N403" s="320"/>
      <c r="O403" s="166" t="s">
        <v>101</v>
      </c>
      <c r="P403" s="321"/>
      <c r="Q403" s="166" t="s">
        <v>101</v>
      </c>
      <c r="R403" s="321"/>
      <c r="S403" s="322"/>
      <c r="T403" s="322"/>
    </row>
    <row r="404" spans="1:20">
      <c r="A404" s="207">
        <f>'Identificação-TCE'!$A$13</f>
        <v>1</v>
      </c>
      <c r="B404" s="168" t="e">
        <f>IF(AND(G404&lt;&gt;"",H404&gt;0,I404&lt;&gt;"",J404&lt;&gt;0,K404&lt;&gt;0),COUNT($B$11:B403)+1,"")</f>
        <v>#N/A</v>
      </c>
      <c r="C404" s="207">
        <f>IF('Orçamento Base'!$M403=0,0,'Orçamento Base'!$D403)</f>
        <v>0</v>
      </c>
      <c r="D404" s="212" t="e">
        <f>IF('Orçamento Base'!$F403=Aux.!$G$11,"CONTRATACAO_PUBLICA",IF(VLOOKUP($C404,'Orçamento Base'!$D$11:$G$2116,3,FALSE)="INDEXADO",VLOOKUP(VLOOKUP($C403,'Orçamento Base'!$D$11:$G$2116,2,FALSE),'Index N_DESON.'!$A$9:$B$604,2),VLOOKUP($C404,'Orçamento Base'!$D$11:$G$2116,3,FALSE)))</f>
        <v>#N/A</v>
      </c>
      <c r="E404" s="208" t="e">
        <f>VLOOKUP($C404,'Orçamento Base'!$D$11:$S$1673,2,FALSE)</f>
        <v>#N/A</v>
      </c>
      <c r="F404" s="211">
        <f>Dados!$C$7</f>
        <v>44652</v>
      </c>
      <c r="G404" s="226" t="e">
        <f>VLOOKUP($C404,'Orçamento Base'!$D$11:$S$1673,4,FALSE)</f>
        <v>#N/A</v>
      </c>
      <c r="H404" s="377">
        <f>IFERROR(VLOOKUP($C404,'Orçamento Base'!$D$11:$S$1673,6,FALSE),0)</f>
        <v>0</v>
      </c>
      <c r="I404" s="208" t="e">
        <f>VLOOKUP($C404,'Orçamento Base'!$D$11:$S$1673,5,FALSE)</f>
        <v>#N/A</v>
      </c>
      <c r="J404" s="167" t="e">
        <f>IF(Comparativo!$E$6="Tabela Não Desonerada",VLOOKUP($C404,'Orçamento Base'!$D$11:$S$1673,12,FALSE),VLOOKUP($C404,#REF!,12,FALSE))</f>
        <v>#N/A</v>
      </c>
      <c r="K404" s="167">
        <f>IFERROR(IF(Comparativo!$E$6="Tabela Não Desonerada",VLOOKUP($C404,'Orçamento Base'!$D$11:$S$1673,16,FALSE),VLOOKUP($C404,#REF!,16,FALSE)),0)</f>
        <v>0</v>
      </c>
      <c r="L404" s="575" t="e">
        <f>IF(AND($D404="COMPOSICAO_PROPRIA",'Orçamento Base'!$N404="-"),"14,18%",IF(AND($D404="MERCADO",'Orçamento Base'!$N404="-"),"15,38%",IF(Comparativo!$E$6="Tabela Não Desonerada",VLOOKUP($C404,'Orçamento Base'!$D$11:$S$1673,11,FALSE),VLOOKUP($C404,#REF!,11,FALSE))))</f>
        <v>#N/A</v>
      </c>
      <c r="M404" s="209">
        <f>IF(Comparativo!$E$6="Tabela Não Desonerada",Encargos!$F$44,Encargos!$D$44)</f>
        <v>1.1122000000000001</v>
      </c>
      <c r="N404" s="320"/>
      <c r="O404" s="166" t="s">
        <v>101</v>
      </c>
      <c r="P404" s="321"/>
      <c r="Q404" s="166" t="s">
        <v>101</v>
      </c>
      <c r="R404" s="321"/>
      <c r="S404" s="322"/>
      <c r="T404" s="322"/>
    </row>
    <row r="405" spans="1:20">
      <c r="A405" s="207">
        <f>'Identificação-TCE'!$A$13</f>
        <v>1</v>
      </c>
      <c r="B405" s="168" t="e">
        <f>IF(AND(G405&lt;&gt;"",H405&gt;0,I405&lt;&gt;"",J405&lt;&gt;0,K405&lt;&gt;0),COUNT($B$11:B404)+1,"")</f>
        <v>#N/A</v>
      </c>
      <c r="C405" s="207">
        <f>IF('Orçamento Base'!$M404=0,0,'Orçamento Base'!$D404)</f>
        <v>0</v>
      </c>
      <c r="D405" s="212" t="e">
        <f>IF('Orçamento Base'!$F404=Aux.!$G$11,"CONTRATACAO_PUBLICA",IF(VLOOKUP($C405,'Orçamento Base'!$D$11:$G$2116,3,FALSE)="INDEXADO",VLOOKUP(VLOOKUP($C404,'Orçamento Base'!$D$11:$G$2116,2,FALSE),'Index N_DESON.'!$A$9:$B$604,2),VLOOKUP($C405,'Orçamento Base'!$D$11:$G$2116,3,FALSE)))</f>
        <v>#N/A</v>
      </c>
      <c r="E405" s="208" t="e">
        <f>VLOOKUP($C405,'Orçamento Base'!$D$11:$S$1673,2,FALSE)</f>
        <v>#N/A</v>
      </c>
      <c r="F405" s="211">
        <f>Dados!$C$7</f>
        <v>44652</v>
      </c>
      <c r="G405" s="226" t="e">
        <f>VLOOKUP($C405,'Orçamento Base'!$D$11:$S$1673,4,FALSE)</f>
        <v>#N/A</v>
      </c>
      <c r="H405" s="377">
        <f>IFERROR(VLOOKUP($C405,'Orçamento Base'!$D$11:$S$1673,6,FALSE),0)</f>
        <v>0</v>
      </c>
      <c r="I405" s="208" t="e">
        <f>VLOOKUP($C405,'Orçamento Base'!$D$11:$S$1673,5,FALSE)</f>
        <v>#N/A</v>
      </c>
      <c r="J405" s="167" t="e">
        <f>IF(Comparativo!$E$6="Tabela Não Desonerada",VLOOKUP($C405,'Orçamento Base'!$D$11:$S$1673,12,FALSE),VLOOKUP($C405,#REF!,12,FALSE))</f>
        <v>#N/A</v>
      </c>
      <c r="K405" s="167">
        <f>IFERROR(IF(Comparativo!$E$6="Tabela Não Desonerada",VLOOKUP($C405,'Orçamento Base'!$D$11:$S$1673,16,FALSE),VLOOKUP($C405,#REF!,16,FALSE)),0)</f>
        <v>0</v>
      </c>
      <c r="L405" s="575" t="e">
        <f>IF(AND($D405="COMPOSICAO_PROPRIA",'Orçamento Base'!$N405="-"),"14,18%",IF(AND($D405="MERCADO",'Orçamento Base'!$N405="-"),"15,38%",IF(Comparativo!$E$6="Tabela Não Desonerada",VLOOKUP($C405,'Orçamento Base'!$D$11:$S$1673,11,FALSE),VLOOKUP($C405,#REF!,11,FALSE))))</f>
        <v>#N/A</v>
      </c>
      <c r="M405" s="209">
        <f>IF(Comparativo!$E$6="Tabela Não Desonerada",Encargos!$F$44,Encargos!$D$44)</f>
        <v>1.1122000000000001</v>
      </c>
      <c r="N405" s="320"/>
      <c r="O405" s="166" t="s">
        <v>101</v>
      </c>
      <c r="P405" s="321"/>
      <c r="Q405" s="166" t="s">
        <v>101</v>
      </c>
      <c r="R405" s="321"/>
      <c r="S405" s="322"/>
      <c r="T405" s="322"/>
    </row>
    <row r="406" spans="1:20">
      <c r="A406" s="207">
        <f>'Identificação-TCE'!$A$13</f>
        <v>1</v>
      </c>
      <c r="B406" s="168" t="e">
        <f>IF(AND(G406&lt;&gt;"",H406&gt;0,I406&lt;&gt;"",J406&lt;&gt;0,K406&lt;&gt;0),COUNT($B$11:B405)+1,"")</f>
        <v>#N/A</v>
      </c>
      <c r="C406" s="207">
        <f>IF('Orçamento Base'!$M405=0,0,'Orçamento Base'!$D405)</f>
        <v>0</v>
      </c>
      <c r="D406" s="212" t="e">
        <f>IF('Orçamento Base'!$F405=Aux.!$G$11,"CONTRATACAO_PUBLICA",IF(VLOOKUP($C406,'Orçamento Base'!$D$11:$G$2116,3,FALSE)="INDEXADO",VLOOKUP(VLOOKUP($C405,'Orçamento Base'!$D$11:$G$2116,2,FALSE),'Index N_DESON.'!$A$9:$B$604,2),VLOOKUP($C406,'Orçamento Base'!$D$11:$G$2116,3,FALSE)))</f>
        <v>#N/A</v>
      </c>
      <c r="E406" s="208" t="e">
        <f>VLOOKUP($C406,'Orçamento Base'!$D$11:$S$1673,2,FALSE)</f>
        <v>#N/A</v>
      </c>
      <c r="F406" s="211">
        <f>Dados!$C$7</f>
        <v>44652</v>
      </c>
      <c r="G406" s="226" t="e">
        <f>VLOOKUP($C406,'Orçamento Base'!$D$11:$S$1673,4,FALSE)</f>
        <v>#N/A</v>
      </c>
      <c r="H406" s="377">
        <f>IFERROR(VLOOKUP($C406,'Orçamento Base'!$D$11:$S$1673,6,FALSE),0)</f>
        <v>0</v>
      </c>
      <c r="I406" s="208" t="e">
        <f>VLOOKUP($C406,'Orçamento Base'!$D$11:$S$1673,5,FALSE)</f>
        <v>#N/A</v>
      </c>
      <c r="J406" s="167" t="e">
        <f>IF(Comparativo!$E$6="Tabela Não Desonerada",VLOOKUP($C406,'Orçamento Base'!$D$11:$S$1673,12,FALSE),VLOOKUP($C406,#REF!,12,FALSE))</f>
        <v>#N/A</v>
      </c>
      <c r="K406" s="167">
        <f>IFERROR(IF(Comparativo!$E$6="Tabela Não Desonerada",VLOOKUP($C406,'Orçamento Base'!$D$11:$S$1673,16,FALSE),VLOOKUP($C406,#REF!,16,FALSE)),0)</f>
        <v>0</v>
      </c>
      <c r="L406" s="575" t="e">
        <f>IF(AND($D406="COMPOSICAO_PROPRIA",'Orçamento Base'!$N406="-"),"14,18%",IF(AND($D406="MERCADO",'Orçamento Base'!$N406="-"),"15,38%",IF(Comparativo!$E$6="Tabela Não Desonerada",VLOOKUP($C406,'Orçamento Base'!$D$11:$S$1673,11,FALSE),VLOOKUP($C406,#REF!,11,FALSE))))</f>
        <v>#N/A</v>
      </c>
      <c r="M406" s="209">
        <f>IF(Comparativo!$E$6="Tabela Não Desonerada",Encargos!$F$44,Encargos!$D$44)</f>
        <v>1.1122000000000001</v>
      </c>
      <c r="N406" s="320"/>
      <c r="O406" s="166" t="s">
        <v>101</v>
      </c>
      <c r="P406" s="321"/>
      <c r="Q406" s="166" t="s">
        <v>101</v>
      </c>
      <c r="R406" s="321"/>
      <c r="S406" s="322"/>
      <c r="T406" s="322"/>
    </row>
    <row r="407" spans="1:20">
      <c r="A407" s="207">
        <f>'Identificação-TCE'!$A$13</f>
        <v>1</v>
      </c>
      <c r="B407" s="168" t="e">
        <f>IF(AND(G407&lt;&gt;"",H407&gt;0,I407&lt;&gt;"",J407&lt;&gt;0,K407&lt;&gt;0),COUNT($B$11:B406)+1,"")</f>
        <v>#N/A</v>
      </c>
      <c r="C407" s="207">
        <f>IF('Orçamento Base'!$M406=0,0,'Orçamento Base'!$D406)</f>
        <v>0</v>
      </c>
      <c r="D407" s="212" t="e">
        <f>IF('Orçamento Base'!$F406=Aux.!$G$11,"CONTRATACAO_PUBLICA",IF(VLOOKUP($C407,'Orçamento Base'!$D$11:$G$2116,3,FALSE)="INDEXADO",VLOOKUP(VLOOKUP($C406,'Orçamento Base'!$D$11:$G$2116,2,FALSE),'Index N_DESON.'!$A$9:$B$604,2),VLOOKUP($C407,'Orçamento Base'!$D$11:$G$2116,3,FALSE)))</f>
        <v>#N/A</v>
      </c>
      <c r="E407" s="208" t="e">
        <f>VLOOKUP($C407,'Orçamento Base'!$D$11:$S$1673,2,FALSE)</f>
        <v>#N/A</v>
      </c>
      <c r="F407" s="211">
        <f>Dados!$C$7</f>
        <v>44652</v>
      </c>
      <c r="G407" s="226" t="e">
        <f>VLOOKUP($C407,'Orçamento Base'!$D$11:$S$1673,4,FALSE)</f>
        <v>#N/A</v>
      </c>
      <c r="H407" s="377">
        <f>IFERROR(VLOOKUP($C407,'Orçamento Base'!$D$11:$S$1673,6,FALSE),0)</f>
        <v>0</v>
      </c>
      <c r="I407" s="208" t="e">
        <f>VLOOKUP($C407,'Orçamento Base'!$D$11:$S$1673,5,FALSE)</f>
        <v>#N/A</v>
      </c>
      <c r="J407" s="167" t="e">
        <f>IF(Comparativo!$E$6="Tabela Não Desonerada",VLOOKUP($C407,'Orçamento Base'!$D$11:$S$1673,12,FALSE),VLOOKUP($C407,#REF!,12,FALSE))</f>
        <v>#N/A</v>
      </c>
      <c r="K407" s="167">
        <f>IFERROR(IF(Comparativo!$E$6="Tabela Não Desonerada",VLOOKUP($C407,'Orçamento Base'!$D$11:$S$1673,16,FALSE),VLOOKUP($C407,#REF!,16,FALSE)),0)</f>
        <v>0</v>
      </c>
      <c r="L407" s="575" t="e">
        <f>IF(AND($D407="COMPOSICAO_PROPRIA",'Orçamento Base'!$N407="-"),"14,18%",IF(AND($D407="MERCADO",'Orçamento Base'!$N407="-"),"15,38%",IF(Comparativo!$E$6="Tabela Não Desonerada",VLOOKUP($C407,'Orçamento Base'!$D$11:$S$1673,11,FALSE),VLOOKUP($C407,#REF!,11,FALSE))))</f>
        <v>#N/A</v>
      </c>
      <c r="M407" s="209">
        <f>IF(Comparativo!$E$6="Tabela Não Desonerada",Encargos!$F$44,Encargos!$D$44)</f>
        <v>1.1122000000000001</v>
      </c>
      <c r="N407" s="320"/>
      <c r="O407" s="166" t="s">
        <v>101</v>
      </c>
      <c r="P407" s="321"/>
      <c r="Q407" s="166" t="s">
        <v>101</v>
      </c>
      <c r="R407" s="321"/>
      <c r="S407" s="322"/>
      <c r="T407" s="322"/>
    </row>
    <row r="408" spans="1:20">
      <c r="A408" s="207">
        <f>'Identificação-TCE'!$A$13</f>
        <v>1</v>
      </c>
      <c r="B408" s="168" t="e">
        <f>IF(AND(G408&lt;&gt;"",H408&gt;0,I408&lt;&gt;"",J408&lt;&gt;0,K408&lt;&gt;0),COUNT($B$11:B407)+1,"")</f>
        <v>#N/A</v>
      </c>
      <c r="C408" s="207">
        <f>IF('Orçamento Base'!$M407=0,0,'Orçamento Base'!$D407)</f>
        <v>0</v>
      </c>
      <c r="D408" s="212" t="e">
        <f>IF('Orçamento Base'!$F407=Aux.!$G$11,"CONTRATACAO_PUBLICA",IF(VLOOKUP($C408,'Orçamento Base'!$D$11:$G$2116,3,FALSE)="INDEXADO",VLOOKUP(VLOOKUP($C407,'Orçamento Base'!$D$11:$G$2116,2,FALSE),'Index N_DESON.'!$A$9:$B$604,2),VLOOKUP($C408,'Orçamento Base'!$D$11:$G$2116,3,FALSE)))</f>
        <v>#N/A</v>
      </c>
      <c r="E408" s="208" t="e">
        <f>VLOOKUP($C408,'Orçamento Base'!$D$11:$S$1673,2,FALSE)</f>
        <v>#N/A</v>
      </c>
      <c r="F408" s="211">
        <f>Dados!$C$7</f>
        <v>44652</v>
      </c>
      <c r="G408" s="226" t="e">
        <f>VLOOKUP($C408,'Orçamento Base'!$D$11:$S$1673,4,FALSE)</f>
        <v>#N/A</v>
      </c>
      <c r="H408" s="377">
        <f>IFERROR(VLOOKUP($C408,'Orçamento Base'!$D$11:$S$1673,6,FALSE),0)</f>
        <v>0</v>
      </c>
      <c r="I408" s="208" t="e">
        <f>VLOOKUP($C408,'Orçamento Base'!$D$11:$S$1673,5,FALSE)</f>
        <v>#N/A</v>
      </c>
      <c r="J408" s="167" t="e">
        <f>IF(Comparativo!$E$6="Tabela Não Desonerada",VLOOKUP($C408,'Orçamento Base'!$D$11:$S$1673,12,FALSE),VLOOKUP($C408,#REF!,12,FALSE))</f>
        <v>#N/A</v>
      </c>
      <c r="K408" s="167">
        <f>IFERROR(IF(Comparativo!$E$6="Tabela Não Desonerada",VLOOKUP($C408,'Orçamento Base'!$D$11:$S$1673,16,FALSE),VLOOKUP($C408,#REF!,16,FALSE)),0)</f>
        <v>0</v>
      </c>
      <c r="L408" s="575" t="e">
        <f>IF(AND($D408="COMPOSICAO_PROPRIA",'Orçamento Base'!$N408="-"),"14,18%",IF(AND($D408="MERCADO",'Orçamento Base'!$N408="-"),"15,38%",IF(Comparativo!$E$6="Tabela Não Desonerada",VLOOKUP($C408,'Orçamento Base'!$D$11:$S$1673,11,FALSE),VLOOKUP($C408,#REF!,11,FALSE))))</f>
        <v>#N/A</v>
      </c>
      <c r="M408" s="209">
        <f>IF(Comparativo!$E$6="Tabela Não Desonerada",Encargos!$F$44,Encargos!$D$44)</f>
        <v>1.1122000000000001</v>
      </c>
      <c r="N408" s="320"/>
      <c r="O408" s="166" t="s">
        <v>101</v>
      </c>
      <c r="P408" s="321"/>
      <c r="Q408" s="166" t="s">
        <v>101</v>
      </c>
      <c r="R408" s="321"/>
      <c r="S408" s="322"/>
      <c r="T408" s="322"/>
    </row>
    <row r="409" spans="1:20">
      <c r="A409" s="207">
        <f>'Identificação-TCE'!$A$13</f>
        <v>1</v>
      </c>
      <c r="B409" s="168" t="e">
        <f>IF(AND(G409&lt;&gt;"",H409&gt;0,I409&lt;&gt;"",J409&lt;&gt;0,K409&lt;&gt;0),COUNT($B$11:B408)+1,"")</f>
        <v>#N/A</v>
      </c>
      <c r="C409" s="207">
        <f>IF('Orçamento Base'!$M408=0,0,'Orçamento Base'!$D408)</f>
        <v>0</v>
      </c>
      <c r="D409" s="212" t="e">
        <f>IF('Orçamento Base'!$F408=Aux.!$G$11,"CONTRATACAO_PUBLICA",IF(VLOOKUP($C409,'Orçamento Base'!$D$11:$G$2116,3,FALSE)="INDEXADO",VLOOKUP(VLOOKUP($C408,'Orçamento Base'!$D$11:$G$2116,2,FALSE),'Index N_DESON.'!$A$9:$B$604,2),VLOOKUP($C409,'Orçamento Base'!$D$11:$G$2116,3,FALSE)))</f>
        <v>#N/A</v>
      </c>
      <c r="E409" s="208" t="e">
        <f>VLOOKUP($C409,'Orçamento Base'!$D$11:$S$1673,2,FALSE)</f>
        <v>#N/A</v>
      </c>
      <c r="F409" s="211">
        <f>Dados!$C$7</f>
        <v>44652</v>
      </c>
      <c r="G409" s="226" t="e">
        <f>VLOOKUP($C409,'Orçamento Base'!$D$11:$S$1673,4,FALSE)</f>
        <v>#N/A</v>
      </c>
      <c r="H409" s="377">
        <f>IFERROR(VLOOKUP($C409,'Orçamento Base'!$D$11:$S$1673,6,FALSE),0)</f>
        <v>0</v>
      </c>
      <c r="I409" s="208" t="e">
        <f>VLOOKUP($C409,'Orçamento Base'!$D$11:$S$1673,5,FALSE)</f>
        <v>#N/A</v>
      </c>
      <c r="J409" s="167" t="e">
        <f>IF(Comparativo!$E$6="Tabela Não Desonerada",VLOOKUP($C409,'Orçamento Base'!$D$11:$S$1673,12,FALSE),VLOOKUP($C409,#REF!,12,FALSE))</f>
        <v>#N/A</v>
      </c>
      <c r="K409" s="167">
        <f>IFERROR(IF(Comparativo!$E$6="Tabela Não Desonerada",VLOOKUP($C409,'Orçamento Base'!$D$11:$S$1673,16,FALSE),VLOOKUP($C409,#REF!,16,FALSE)),0)</f>
        <v>0</v>
      </c>
      <c r="L409" s="575" t="e">
        <f>IF(AND($D409="COMPOSICAO_PROPRIA",'Orçamento Base'!$N409="-"),"14,18%",IF(AND($D409="MERCADO",'Orçamento Base'!$N409="-"),"15,38%",IF(Comparativo!$E$6="Tabela Não Desonerada",VLOOKUP($C409,'Orçamento Base'!$D$11:$S$1673,11,FALSE),VLOOKUP($C409,#REF!,11,FALSE))))</f>
        <v>#N/A</v>
      </c>
      <c r="M409" s="209">
        <f>IF(Comparativo!$E$6="Tabela Não Desonerada",Encargos!$F$44,Encargos!$D$44)</f>
        <v>1.1122000000000001</v>
      </c>
      <c r="N409" s="320"/>
      <c r="O409" s="166" t="s">
        <v>101</v>
      </c>
      <c r="P409" s="321"/>
      <c r="Q409" s="166" t="s">
        <v>101</v>
      </c>
      <c r="R409" s="321"/>
      <c r="S409" s="322"/>
      <c r="T409" s="322"/>
    </row>
    <row r="410" spans="1:20">
      <c r="A410" s="207">
        <f>'Identificação-TCE'!$A$13</f>
        <v>1</v>
      </c>
      <c r="B410" s="168" t="e">
        <f>IF(AND(G410&lt;&gt;"",H410&gt;0,I410&lt;&gt;"",J410&lt;&gt;0,K410&lt;&gt;0),COUNT($B$11:B409)+1,"")</f>
        <v>#N/A</v>
      </c>
      <c r="C410" s="207">
        <f>IF('Orçamento Base'!$M409=0,0,'Orçamento Base'!$D409)</f>
        <v>0</v>
      </c>
      <c r="D410" s="212" t="e">
        <f>IF('Orçamento Base'!$F409=Aux.!$G$11,"CONTRATACAO_PUBLICA",IF(VLOOKUP($C410,'Orçamento Base'!$D$11:$G$2116,3,FALSE)="INDEXADO",VLOOKUP(VLOOKUP($C409,'Orçamento Base'!$D$11:$G$2116,2,FALSE),'Index N_DESON.'!$A$9:$B$604,2),VLOOKUP($C410,'Orçamento Base'!$D$11:$G$2116,3,FALSE)))</f>
        <v>#N/A</v>
      </c>
      <c r="E410" s="208" t="e">
        <f>VLOOKUP($C410,'Orçamento Base'!$D$11:$S$1673,2,FALSE)</f>
        <v>#N/A</v>
      </c>
      <c r="F410" s="211">
        <f>Dados!$C$7</f>
        <v>44652</v>
      </c>
      <c r="G410" s="226" t="e">
        <f>VLOOKUP($C410,'Orçamento Base'!$D$11:$S$1673,4,FALSE)</f>
        <v>#N/A</v>
      </c>
      <c r="H410" s="377">
        <f>IFERROR(VLOOKUP($C410,'Orçamento Base'!$D$11:$S$1673,6,FALSE),0)</f>
        <v>0</v>
      </c>
      <c r="I410" s="208" t="e">
        <f>VLOOKUP($C410,'Orçamento Base'!$D$11:$S$1673,5,FALSE)</f>
        <v>#N/A</v>
      </c>
      <c r="J410" s="167" t="e">
        <f>IF(Comparativo!$E$6="Tabela Não Desonerada",VLOOKUP($C410,'Orçamento Base'!$D$11:$S$1673,12,FALSE),VLOOKUP($C410,#REF!,12,FALSE))</f>
        <v>#N/A</v>
      </c>
      <c r="K410" s="167">
        <f>IFERROR(IF(Comparativo!$E$6="Tabela Não Desonerada",VLOOKUP($C410,'Orçamento Base'!$D$11:$S$1673,16,FALSE),VLOOKUP($C410,#REF!,16,FALSE)),0)</f>
        <v>0</v>
      </c>
      <c r="L410" s="575" t="e">
        <f>IF(AND($D410="COMPOSICAO_PROPRIA",'Orçamento Base'!$N410="-"),"14,18%",IF(AND($D410="MERCADO",'Orçamento Base'!$N410="-"),"15,38%",IF(Comparativo!$E$6="Tabela Não Desonerada",VLOOKUP($C410,'Orçamento Base'!$D$11:$S$1673,11,FALSE),VLOOKUP($C410,#REF!,11,FALSE))))</f>
        <v>#N/A</v>
      </c>
      <c r="M410" s="209">
        <f>IF(Comparativo!$E$6="Tabela Não Desonerada",Encargos!$F$44,Encargos!$D$44)</f>
        <v>1.1122000000000001</v>
      </c>
      <c r="N410" s="320"/>
      <c r="O410" s="166" t="s">
        <v>101</v>
      </c>
      <c r="P410" s="321"/>
      <c r="Q410" s="166" t="s">
        <v>101</v>
      </c>
      <c r="R410" s="321"/>
      <c r="S410" s="322"/>
      <c r="T410" s="322"/>
    </row>
    <row r="411" spans="1:20">
      <c r="A411" s="207">
        <f>'Identificação-TCE'!$A$13</f>
        <v>1</v>
      </c>
      <c r="B411" s="168" t="e">
        <f>IF(AND(G411&lt;&gt;"",H411&gt;0,I411&lt;&gt;"",J411&lt;&gt;0,K411&lt;&gt;0),COUNT($B$11:B410)+1,"")</f>
        <v>#N/A</v>
      </c>
      <c r="C411" s="207">
        <f>IF('Orçamento Base'!$M410=0,0,'Orçamento Base'!$D410)</f>
        <v>0</v>
      </c>
      <c r="D411" s="212" t="e">
        <f>IF('Orçamento Base'!$F410=Aux.!$G$11,"CONTRATACAO_PUBLICA",IF(VLOOKUP($C411,'Orçamento Base'!$D$11:$G$2116,3,FALSE)="INDEXADO",VLOOKUP(VLOOKUP($C410,'Orçamento Base'!$D$11:$G$2116,2,FALSE),'Index N_DESON.'!$A$9:$B$604,2),VLOOKUP($C411,'Orçamento Base'!$D$11:$G$2116,3,FALSE)))</f>
        <v>#N/A</v>
      </c>
      <c r="E411" s="208" t="e">
        <f>VLOOKUP($C411,'Orçamento Base'!$D$11:$S$1673,2,FALSE)</f>
        <v>#N/A</v>
      </c>
      <c r="F411" s="211">
        <f>Dados!$C$7</f>
        <v>44652</v>
      </c>
      <c r="G411" s="226" t="e">
        <f>VLOOKUP($C411,'Orçamento Base'!$D$11:$S$1673,4,FALSE)</f>
        <v>#N/A</v>
      </c>
      <c r="H411" s="377">
        <f>IFERROR(VLOOKUP($C411,'Orçamento Base'!$D$11:$S$1673,6,FALSE),0)</f>
        <v>0</v>
      </c>
      <c r="I411" s="208" t="e">
        <f>VLOOKUP($C411,'Orçamento Base'!$D$11:$S$1673,5,FALSE)</f>
        <v>#N/A</v>
      </c>
      <c r="J411" s="167" t="e">
        <f>IF(Comparativo!$E$6="Tabela Não Desonerada",VLOOKUP($C411,'Orçamento Base'!$D$11:$S$1673,12,FALSE),VLOOKUP($C411,#REF!,12,FALSE))</f>
        <v>#N/A</v>
      </c>
      <c r="K411" s="167">
        <f>IFERROR(IF(Comparativo!$E$6="Tabela Não Desonerada",VLOOKUP($C411,'Orçamento Base'!$D$11:$S$1673,16,FALSE),VLOOKUP($C411,#REF!,16,FALSE)),0)</f>
        <v>0</v>
      </c>
      <c r="L411" s="575" t="e">
        <f>IF(AND($D411="COMPOSICAO_PROPRIA",'Orçamento Base'!$N411="-"),"14,18%",IF(AND($D411="MERCADO",'Orçamento Base'!$N411="-"),"15,38%",IF(Comparativo!$E$6="Tabela Não Desonerada",VLOOKUP($C411,'Orçamento Base'!$D$11:$S$1673,11,FALSE),VLOOKUP($C411,#REF!,11,FALSE))))</f>
        <v>#N/A</v>
      </c>
      <c r="M411" s="209">
        <f>IF(Comparativo!$E$6="Tabela Não Desonerada",Encargos!$F$44,Encargos!$D$44)</f>
        <v>1.1122000000000001</v>
      </c>
      <c r="N411" s="320"/>
      <c r="O411" s="166" t="s">
        <v>101</v>
      </c>
      <c r="P411" s="321"/>
      <c r="Q411" s="166" t="s">
        <v>101</v>
      </c>
      <c r="R411" s="321"/>
      <c r="S411" s="322"/>
      <c r="T411" s="322"/>
    </row>
    <row r="412" spans="1:20">
      <c r="A412" s="207">
        <f>'Identificação-TCE'!$A$13</f>
        <v>1</v>
      </c>
      <c r="B412" s="168" t="e">
        <f>IF(AND(G412&lt;&gt;"",H412&gt;0,I412&lt;&gt;"",J412&lt;&gt;0,K412&lt;&gt;0),COUNT($B$11:B411)+1,"")</f>
        <v>#N/A</v>
      </c>
      <c r="C412" s="207">
        <f>IF('Orçamento Base'!$M411=0,0,'Orçamento Base'!$D411)</f>
        <v>0</v>
      </c>
      <c r="D412" s="212" t="e">
        <f>IF('Orçamento Base'!$F411=Aux.!$G$11,"CONTRATACAO_PUBLICA",IF(VLOOKUP($C412,'Orçamento Base'!$D$11:$G$2116,3,FALSE)="INDEXADO",VLOOKUP(VLOOKUP($C411,'Orçamento Base'!$D$11:$G$2116,2,FALSE),'Index N_DESON.'!$A$9:$B$604,2),VLOOKUP($C412,'Orçamento Base'!$D$11:$G$2116,3,FALSE)))</f>
        <v>#N/A</v>
      </c>
      <c r="E412" s="208" t="e">
        <f>VLOOKUP($C412,'Orçamento Base'!$D$11:$S$1673,2,FALSE)</f>
        <v>#N/A</v>
      </c>
      <c r="F412" s="211">
        <f>Dados!$C$7</f>
        <v>44652</v>
      </c>
      <c r="G412" s="226" t="e">
        <f>VLOOKUP($C412,'Orçamento Base'!$D$11:$S$1673,4,FALSE)</f>
        <v>#N/A</v>
      </c>
      <c r="H412" s="377">
        <f>IFERROR(VLOOKUP($C412,'Orçamento Base'!$D$11:$S$1673,6,FALSE),0)</f>
        <v>0</v>
      </c>
      <c r="I412" s="208" t="e">
        <f>VLOOKUP($C412,'Orçamento Base'!$D$11:$S$1673,5,FALSE)</f>
        <v>#N/A</v>
      </c>
      <c r="J412" s="167" t="e">
        <f>IF(Comparativo!$E$6="Tabela Não Desonerada",VLOOKUP($C412,'Orçamento Base'!$D$11:$S$1673,12,FALSE),VLOOKUP($C412,#REF!,12,FALSE))</f>
        <v>#N/A</v>
      </c>
      <c r="K412" s="167">
        <f>IFERROR(IF(Comparativo!$E$6="Tabela Não Desonerada",VLOOKUP($C412,'Orçamento Base'!$D$11:$S$1673,16,FALSE),VLOOKUP($C412,#REF!,16,FALSE)),0)</f>
        <v>0</v>
      </c>
      <c r="L412" s="575" t="e">
        <f>IF(AND($D412="COMPOSICAO_PROPRIA",'Orçamento Base'!$N412="-"),"14,18%",IF(AND($D412="MERCADO",'Orçamento Base'!$N412="-"),"15,38%",IF(Comparativo!$E$6="Tabela Não Desonerada",VLOOKUP($C412,'Orçamento Base'!$D$11:$S$1673,11,FALSE),VLOOKUP($C412,#REF!,11,FALSE))))</f>
        <v>#N/A</v>
      </c>
      <c r="M412" s="209">
        <f>IF(Comparativo!$E$6="Tabela Não Desonerada",Encargos!$F$44,Encargos!$D$44)</f>
        <v>1.1122000000000001</v>
      </c>
      <c r="N412" s="320"/>
      <c r="O412" s="166" t="s">
        <v>101</v>
      </c>
      <c r="P412" s="321"/>
      <c r="Q412" s="166" t="s">
        <v>101</v>
      </c>
      <c r="R412" s="321"/>
      <c r="S412" s="322"/>
      <c r="T412" s="322"/>
    </row>
    <row r="413" spans="1:20">
      <c r="A413" s="207">
        <f>'Identificação-TCE'!$A$13</f>
        <v>1</v>
      </c>
      <c r="B413" s="168" t="e">
        <f>IF(AND(G413&lt;&gt;"",H413&gt;0,I413&lt;&gt;"",J413&lt;&gt;0,K413&lt;&gt;0),COUNT($B$11:B412)+1,"")</f>
        <v>#N/A</v>
      </c>
      <c r="C413" s="207">
        <f>IF('Orçamento Base'!$M412=0,0,'Orçamento Base'!$D412)</f>
        <v>0</v>
      </c>
      <c r="D413" s="212" t="e">
        <f>IF('Orçamento Base'!$F412=Aux.!$G$11,"CONTRATACAO_PUBLICA",IF(VLOOKUP($C413,'Orçamento Base'!$D$11:$G$2116,3,FALSE)="INDEXADO",VLOOKUP(VLOOKUP($C412,'Orçamento Base'!$D$11:$G$2116,2,FALSE),'Index N_DESON.'!$A$9:$B$604,2),VLOOKUP($C413,'Orçamento Base'!$D$11:$G$2116,3,FALSE)))</f>
        <v>#N/A</v>
      </c>
      <c r="E413" s="208" t="e">
        <f>VLOOKUP($C413,'Orçamento Base'!$D$11:$S$1673,2,FALSE)</f>
        <v>#N/A</v>
      </c>
      <c r="F413" s="211">
        <f>Dados!$C$7</f>
        <v>44652</v>
      </c>
      <c r="G413" s="226" t="e">
        <f>VLOOKUP($C413,'Orçamento Base'!$D$11:$S$1673,4,FALSE)</f>
        <v>#N/A</v>
      </c>
      <c r="H413" s="377">
        <f>IFERROR(VLOOKUP($C413,'Orçamento Base'!$D$11:$S$1673,6,FALSE),0)</f>
        <v>0</v>
      </c>
      <c r="I413" s="208" t="e">
        <f>VLOOKUP($C413,'Orçamento Base'!$D$11:$S$1673,5,FALSE)</f>
        <v>#N/A</v>
      </c>
      <c r="J413" s="167" t="e">
        <f>IF(Comparativo!$E$6="Tabela Não Desonerada",VLOOKUP($C413,'Orçamento Base'!$D$11:$S$1673,12,FALSE),VLOOKUP($C413,#REF!,12,FALSE))</f>
        <v>#N/A</v>
      </c>
      <c r="K413" s="167">
        <f>IFERROR(IF(Comparativo!$E$6="Tabela Não Desonerada",VLOOKUP($C413,'Orçamento Base'!$D$11:$S$1673,16,FALSE),VLOOKUP($C413,#REF!,16,FALSE)),0)</f>
        <v>0</v>
      </c>
      <c r="L413" s="575" t="e">
        <f>IF(AND($D413="COMPOSICAO_PROPRIA",'Orçamento Base'!$N413="-"),"14,18%",IF(AND($D413="MERCADO",'Orçamento Base'!$N413="-"),"15,38%",IF(Comparativo!$E$6="Tabela Não Desonerada",VLOOKUP($C413,'Orçamento Base'!$D$11:$S$1673,11,FALSE),VLOOKUP($C413,#REF!,11,FALSE))))</f>
        <v>#N/A</v>
      </c>
      <c r="M413" s="209">
        <f>IF(Comparativo!$E$6="Tabela Não Desonerada",Encargos!$F$44,Encargos!$D$44)</f>
        <v>1.1122000000000001</v>
      </c>
      <c r="N413" s="320"/>
      <c r="O413" s="166" t="s">
        <v>101</v>
      </c>
      <c r="P413" s="321"/>
      <c r="Q413" s="166" t="s">
        <v>101</v>
      </c>
      <c r="R413" s="321"/>
      <c r="S413" s="322"/>
      <c r="T413" s="322"/>
    </row>
    <row r="414" spans="1:20">
      <c r="A414" s="207">
        <f>'Identificação-TCE'!$A$13</f>
        <v>1</v>
      </c>
      <c r="B414" s="168" t="e">
        <f>IF(AND(G414&lt;&gt;"",H414&gt;0,I414&lt;&gt;"",J414&lt;&gt;0,K414&lt;&gt;0),COUNT($B$11:B413)+1,"")</f>
        <v>#N/A</v>
      </c>
      <c r="C414" s="207">
        <f>IF('Orçamento Base'!$M413=0,0,'Orçamento Base'!$D413)</f>
        <v>0</v>
      </c>
      <c r="D414" s="212" t="e">
        <f>IF('Orçamento Base'!$F413=Aux.!$G$11,"CONTRATACAO_PUBLICA",IF(VLOOKUP($C414,'Orçamento Base'!$D$11:$G$2116,3,FALSE)="INDEXADO",VLOOKUP(VLOOKUP($C413,'Orçamento Base'!$D$11:$G$2116,2,FALSE),'Index N_DESON.'!$A$9:$B$604,2),VLOOKUP($C414,'Orçamento Base'!$D$11:$G$2116,3,FALSE)))</f>
        <v>#N/A</v>
      </c>
      <c r="E414" s="208" t="e">
        <f>VLOOKUP($C414,'Orçamento Base'!$D$11:$S$1673,2,FALSE)</f>
        <v>#N/A</v>
      </c>
      <c r="F414" s="211">
        <f>Dados!$C$7</f>
        <v>44652</v>
      </c>
      <c r="G414" s="226" t="e">
        <f>VLOOKUP($C414,'Orçamento Base'!$D$11:$S$1673,4,FALSE)</f>
        <v>#N/A</v>
      </c>
      <c r="H414" s="377">
        <f>IFERROR(VLOOKUP($C414,'Orçamento Base'!$D$11:$S$1673,6,FALSE),0)</f>
        <v>0</v>
      </c>
      <c r="I414" s="208" t="e">
        <f>VLOOKUP($C414,'Orçamento Base'!$D$11:$S$1673,5,FALSE)</f>
        <v>#N/A</v>
      </c>
      <c r="J414" s="167" t="e">
        <f>IF(Comparativo!$E$6="Tabela Não Desonerada",VLOOKUP($C414,'Orçamento Base'!$D$11:$S$1673,12,FALSE),VLOOKUP($C414,#REF!,12,FALSE))</f>
        <v>#N/A</v>
      </c>
      <c r="K414" s="167">
        <f>IFERROR(IF(Comparativo!$E$6="Tabela Não Desonerada",VLOOKUP($C414,'Orçamento Base'!$D$11:$S$1673,16,FALSE),VLOOKUP($C414,#REF!,16,FALSE)),0)</f>
        <v>0</v>
      </c>
      <c r="L414" s="575" t="e">
        <f>IF(AND($D414="COMPOSICAO_PROPRIA",'Orçamento Base'!$N414="-"),"14,18%",IF(AND($D414="MERCADO",'Orçamento Base'!$N414="-"),"15,38%",IF(Comparativo!$E$6="Tabela Não Desonerada",VLOOKUP($C414,'Orçamento Base'!$D$11:$S$1673,11,FALSE),VLOOKUP($C414,#REF!,11,FALSE))))</f>
        <v>#N/A</v>
      </c>
      <c r="M414" s="209">
        <f>IF(Comparativo!$E$6="Tabela Não Desonerada",Encargos!$F$44,Encargos!$D$44)</f>
        <v>1.1122000000000001</v>
      </c>
      <c r="N414" s="320"/>
      <c r="O414" s="166" t="s">
        <v>101</v>
      </c>
      <c r="P414" s="321"/>
      <c r="Q414" s="166" t="s">
        <v>101</v>
      </c>
      <c r="R414" s="321"/>
      <c r="S414" s="322"/>
      <c r="T414" s="322"/>
    </row>
    <row r="415" spans="1:20">
      <c r="A415" s="207">
        <f>'Identificação-TCE'!$A$13</f>
        <v>1</v>
      </c>
      <c r="B415" s="168" t="e">
        <f>IF(AND(G415&lt;&gt;"",H415&gt;0,I415&lt;&gt;"",J415&lt;&gt;0,K415&lt;&gt;0),COUNT($B$11:B414)+1,"")</f>
        <v>#N/A</v>
      </c>
      <c r="C415" s="207">
        <f>IF('Orçamento Base'!$M414=0,0,'Orçamento Base'!$D414)</f>
        <v>0</v>
      </c>
      <c r="D415" s="212" t="e">
        <f>IF('Orçamento Base'!$F414=Aux.!$G$11,"CONTRATACAO_PUBLICA",IF(VLOOKUP($C415,'Orçamento Base'!$D$11:$G$2116,3,FALSE)="INDEXADO",VLOOKUP(VLOOKUP($C414,'Orçamento Base'!$D$11:$G$2116,2,FALSE),'Index N_DESON.'!$A$9:$B$604,2),VLOOKUP($C415,'Orçamento Base'!$D$11:$G$2116,3,FALSE)))</f>
        <v>#N/A</v>
      </c>
      <c r="E415" s="208" t="e">
        <f>VLOOKUP($C415,'Orçamento Base'!$D$11:$S$1673,2,FALSE)</f>
        <v>#N/A</v>
      </c>
      <c r="F415" s="211">
        <f>Dados!$C$7</f>
        <v>44652</v>
      </c>
      <c r="G415" s="226" t="e">
        <f>VLOOKUP($C415,'Orçamento Base'!$D$11:$S$1673,4,FALSE)</f>
        <v>#N/A</v>
      </c>
      <c r="H415" s="377">
        <f>IFERROR(VLOOKUP($C415,'Orçamento Base'!$D$11:$S$1673,6,FALSE),0)</f>
        <v>0</v>
      </c>
      <c r="I415" s="208" t="e">
        <f>VLOOKUP($C415,'Orçamento Base'!$D$11:$S$1673,5,FALSE)</f>
        <v>#N/A</v>
      </c>
      <c r="J415" s="167" t="e">
        <f>IF(Comparativo!$E$6="Tabela Não Desonerada",VLOOKUP($C415,'Orçamento Base'!$D$11:$S$1673,12,FALSE),VLOOKUP($C415,#REF!,12,FALSE))</f>
        <v>#N/A</v>
      </c>
      <c r="K415" s="167">
        <f>IFERROR(IF(Comparativo!$E$6="Tabela Não Desonerada",VLOOKUP($C415,'Orçamento Base'!$D$11:$S$1673,16,FALSE),VLOOKUP($C415,#REF!,16,FALSE)),0)</f>
        <v>0</v>
      </c>
      <c r="L415" s="575" t="e">
        <f>IF(AND($D415="COMPOSICAO_PROPRIA",'Orçamento Base'!$N415="-"),"14,18%",IF(AND($D415="MERCADO",'Orçamento Base'!$N415="-"),"15,38%",IF(Comparativo!$E$6="Tabela Não Desonerada",VLOOKUP($C415,'Orçamento Base'!$D$11:$S$1673,11,FALSE),VLOOKUP($C415,#REF!,11,FALSE))))</f>
        <v>#N/A</v>
      </c>
      <c r="M415" s="209">
        <f>IF(Comparativo!$E$6="Tabela Não Desonerada",Encargos!$F$44,Encargos!$D$44)</f>
        <v>1.1122000000000001</v>
      </c>
      <c r="N415" s="320"/>
      <c r="O415" s="166" t="s">
        <v>101</v>
      </c>
      <c r="P415" s="321"/>
      <c r="Q415" s="166" t="s">
        <v>101</v>
      </c>
      <c r="R415" s="321"/>
      <c r="S415" s="322"/>
      <c r="T415" s="322"/>
    </row>
    <row r="416" spans="1:20">
      <c r="A416" s="207">
        <f>'Identificação-TCE'!$A$13</f>
        <v>1</v>
      </c>
      <c r="B416" s="168" t="e">
        <f>IF(AND(G416&lt;&gt;"",H416&gt;0,I416&lt;&gt;"",J416&lt;&gt;0,K416&lt;&gt;0),COUNT($B$11:B415)+1,"")</f>
        <v>#N/A</v>
      </c>
      <c r="C416" s="207">
        <f>IF('Orçamento Base'!$M415=0,0,'Orçamento Base'!$D415)</f>
        <v>0</v>
      </c>
      <c r="D416" s="212" t="e">
        <f>IF('Orçamento Base'!$F415=Aux.!$G$11,"CONTRATACAO_PUBLICA",IF(VLOOKUP($C416,'Orçamento Base'!$D$11:$G$2116,3,FALSE)="INDEXADO",VLOOKUP(VLOOKUP($C415,'Orçamento Base'!$D$11:$G$2116,2,FALSE),'Index N_DESON.'!$A$9:$B$604,2),VLOOKUP($C416,'Orçamento Base'!$D$11:$G$2116,3,FALSE)))</f>
        <v>#N/A</v>
      </c>
      <c r="E416" s="208" t="e">
        <f>VLOOKUP($C416,'Orçamento Base'!$D$11:$S$1673,2,FALSE)</f>
        <v>#N/A</v>
      </c>
      <c r="F416" s="211">
        <f>Dados!$C$7</f>
        <v>44652</v>
      </c>
      <c r="G416" s="226" t="e">
        <f>VLOOKUP($C416,'Orçamento Base'!$D$11:$S$1673,4,FALSE)</f>
        <v>#N/A</v>
      </c>
      <c r="H416" s="377">
        <f>IFERROR(VLOOKUP($C416,'Orçamento Base'!$D$11:$S$1673,6,FALSE),0)</f>
        <v>0</v>
      </c>
      <c r="I416" s="208" t="e">
        <f>VLOOKUP($C416,'Orçamento Base'!$D$11:$S$1673,5,FALSE)</f>
        <v>#N/A</v>
      </c>
      <c r="J416" s="167" t="e">
        <f>IF(Comparativo!$E$6="Tabela Não Desonerada",VLOOKUP($C416,'Orçamento Base'!$D$11:$S$1673,12,FALSE),VLOOKUP($C416,#REF!,12,FALSE))</f>
        <v>#N/A</v>
      </c>
      <c r="K416" s="167">
        <f>IFERROR(IF(Comparativo!$E$6="Tabela Não Desonerada",VLOOKUP($C416,'Orçamento Base'!$D$11:$S$1673,16,FALSE),VLOOKUP($C416,#REF!,16,FALSE)),0)</f>
        <v>0</v>
      </c>
      <c r="L416" s="575" t="e">
        <f>IF(AND($D416="COMPOSICAO_PROPRIA",'Orçamento Base'!$N416="-"),"14,18%",IF(AND($D416="MERCADO",'Orçamento Base'!$N416="-"),"15,38%",IF(Comparativo!$E$6="Tabela Não Desonerada",VLOOKUP($C416,'Orçamento Base'!$D$11:$S$1673,11,FALSE),VLOOKUP($C416,#REF!,11,FALSE))))</f>
        <v>#N/A</v>
      </c>
      <c r="M416" s="209">
        <f>IF(Comparativo!$E$6="Tabela Não Desonerada",Encargos!$F$44,Encargos!$D$44)</f>
        <v>1.1122000000000001</v>
      </c>
      <c r="N416" s="320"/>
      <c r="O416" s="166" t="s">
        <v>101</v>
      </c>
      <c r="P416" s="321"/>
      <c r="Q416" s="166" t="s">
        <v>101</v>
      </c>
      <c r="R416" s="321"/>
      <c r="S416" s="322"/>
      <c r="T416" s="322"/>
    </row>
    <row r="417" spans="1:20">
      <c r="A417" s="207">
        <f>'Identificação-TCE'!$A$13</f>
        <v>1</v>
      </c>
      <c r="B417" s="168" t="e">
        <f>IF(AND(G417&lt;&gt;"",H417&gt;0,I417&lt;&gt;"",J417&lt;&gt;0,K417&lt;&gt;0),COUNT($B$11:B416)+1,"")</f>
        <v>#N/A</v>
      </c>
      <c r="C417" s="207">
        <f>IF('Orçamento Base'!$M416=0,0,'Orçamento Base'!$D416)</f>
        <v>0</v>
      </c>
      <c r="D417" s="212" t="e">
        <f>IF('Orçamento Base'!$F416=Aux.!$G$11,"CONTRATACAO_PUBLICA",IF(VLOOKUP($C417,'Orçamento Base'!$D$11:$G$2116,3,FALSE)="INDEXADO",VLOOKUP(VLOOKUP($C416,'Orçamento Base'!$D$11:$G$2116,2,FALSE),'Index N_DESON.'!$A$9:$B$604,2),VLOOKUP($C417,'Orçamento Base'!$D$11:$G$2116,3,FALSE)))</f>
        <v>#N/A</v>
      </c>
      <c r="E417" s="208" t="e">
        <f>VLOOKUP($C417,'Orçamento Base'!$D$11:$S$1673,2,FALSE)</f>
        <v>#N/A</v>
      </c>
      <c r="F417" s="211">
        <f>Dados!$C$7</f>
        <v>44652</v>
      </c>
      <c r="G417" s="226" t="e">
        <f>VLOOKUP($C417,'Orçamento Base'!$D$11:$S$1673,4,FALSE)</f>
        <v>#N/A</v>
      </c>
      <c r="H417" s="377">
        <f>IFERROR(VLOOKUP($C417,'Orçamento Base'!$D$11:$S$1673,6,FALSE),0)</f>
        <v>0</v>
      </c>
      <c r="I417" s="208" t="e">
        <f>VLOOKUP($C417,'Orçamento Base'!$D$11:$S$1673,5,FALSE)</f>
        <v>#N/A</v>
      </c>
      <c r="J417" s="167" t="e">
        <f>IF(Comparativo!$E$6="Tabela Não Desonerada",VLOOKUP($C417,'Orçamento Base'!$D$11:$S$1673,12,FALSE),VLOOKUP($C417,#REF!,12,FALSE))</f>
        <v>#N/A</v>
      </c>
      <c r="K417" s="167">
        <f>IFERROR(IF(Comparativo!$E$6="Tabela Não Desonerada",VLOOKUP($C417,'Orçamento Base'!$D$11:$S$1673,16,FALSE),VLOOKUP($C417,#REF!,16,FALSE)),0)</f>
        <v>0</v>
      </c>
      <c r="L417" s="575" t="e">
        <f>IF(AND($D417="COMPOSICAO_PROPRIA",'Orçamento Base'!$N417="-"),"14,18%",IF(AND($D417="MERCADO",'Orçamento Base'!$N417="-"),"15,38%",IF(Comparativo!$E$6="Tabela Não Desonerada",VLOOKUP($C417,'Orçamento Base'!$D$11:$S$1673,11,FALSE),VLOOKUP($C417,#REF!,11,FALSE))))</f>
        <v>#N/A</v>
      </c>
      <c r="M417" s="209">
        <f>IF(Comparativo!$E$6="Tabela Não Desonerada",Encargos!$F$44,Encargos!$D$44)</f>
        <v>1.1122000000000001</v>
      </c>
      <c r="N417" s="320"/>
      <c r="O417" s="166" t="s">
        <v>101</v>
      </c>
      <c r="P417" s="321"/>
      <c r="Q417" s="166" t="s">
        <v>101</v>
      </c>
      <c r="R417" s="321"/>
      <c r="S417" s="322"/>
      <c r="T417" s="322"/>
    </row>
    <row r="418" spans="1:20">
      <c r="A418" s="207">
        <f>'Identificação-TCE'!$A$13</f>
        <v>1</v>
      </c>
      <c r="B418" s="168" t="e">
        <f>IF(AND(G418&lt;&gt;"",H418&gt;0,I418&lt;&gt;"",J418&lt;&gt;0,K418&lt;&gt;0),COUNT($B$11:B417)+1,"")</f>
        <v>#N/A</v>
      </c>
      <c r="C418" s="207">
        <f>IF('Orçamento Base'!$M417=0,0,'Orçamento Base'!$D417)</f>
        <v>0</v>
      </c>
      <c r="D418" s="212" t="e">
        <f>IF('Orçamento Base'!$F417=Aux.!$G$11,"CONTRATACAO_PUBLICA",IF(VLOOKUP($C418,'Orçamento Base'!$D$11:$G$2116,3,FALSE)="INDEXADO",VLOOKUP(VLOOKUP($C417,'Orçamento Base'!$D$11:$G$2116,2,FALSE),'Index N_DESON.'!$A$9:$B$604,2),VLOOKUP($C418,'Orçamento Base'!$D$11:$G$2116,3,FALSE)))</f>
        <v>#N/A</v>
      </c>
      <c r="E418" s="208" t="e">
        <f>VLOOKUP($C418,'Orçamento Base'!$D$11:$S$1673,2,FALSE)</f>
        <v>#N/A</v>
      </c>
      <c r="F418" s="211">
        <f>Dados!$C$7</f>
        <v>44652</v>
      </c>
      <c r="G418" s="226" t="e">
        <f>VLOOKUP($C418,'Orçamento Base'!$D$11:$S$1673,4,FALSE)</f>
        <v>#N/A</v>
      </c>
      <c r="H418" s="377">
        <f>IFERROR(VLOOKUP($C418,'Orçamento Base'!$D$11:$S$1673,6,FALSE),0)</f>
        <v>0</v>
      </c>
      <c r="I418" s="208" t="e">
        <f>VLOOKUP($C418,'Orçamento Base'!$D$11:$S$1673,5,FALSE)</f>
        <v>#N/A</v>
      </c>
      <c r="J418" s="167" t="e">
        <f>IF(Comparativo!$E$6="Tabela Não Desonerada",VLOOKUP($C418,'Orçamento Base'!$D$11:$S$1673,12,FALSE),VLOOKUP($C418,#REF!,12,FALSE))</f>
        <v>#N/A</v>
      </c>
      <c r="K418" s="167">
        <f>IFERROR(IF(Comparativo!$E$6="Tabela Não Desonerada",VLOOKUP($C418,'Orçamento Base'!$D$11:$S$1673,16,FALSE),VLOOKUP($C418,#REF!,16,FALSE)),0)</f>
        <v>0</v>
      </c>
      <c r="L418" s="575" t="e">
        <f>IF(AND($D418="COMPOSICAO_PROPRIA",'Orçamento Base'!$N418="-"),"14,18%",IF(AND($D418="MERCADO",'Orçamento Base'!$N418="-"),"15,38%",IF(Comparativo!$E$6="Tabela Não Desonerada",VLOOKUP($C418,'Orçamento Base'!$D$11:$S$1673,11,FALSE),VLOOKUP($C418,#REF!,11,FALSE))))</f>
        <v>#N/A</v>
      </c>
      <c r="M418" s="209">
        <f>IF(Comparativo!$E$6="Tabela Não Desonerada",Encargos!$F$44,Encargos!$D$44)</f>
        <v>1.1122000000000001</v>
      </c>
      <c r="N418" s="320"/>
      <c r="O418" s="166" t="s">
        <v>101</v>
      </c>
      <c r="P418" s="321"/>
      <c r="Q418" s="166" t="s">
        <v>101</v>
      </c>
      <c r="R418" s="321"/>
      <c r="S418" s="322"/>
      <c r="T418" s="322"/>
    </row>
    <row r="419" spans="1:20">
      <c r="A419" s="207">
        <f>'Identificação-TCE'!$A$13</f>
        <v>1</v>
      </c>
      <c r="B419" s="168" t="e">
        <f>IF(AND(G419&lt;&gt;"",H419&gt;0,I419&lt;&gt;"",J419&lt;&gt;0,K419&lt;&gt;0),COUNT($B$11:B418)+1,"")</f>
        <v>#N/A</v>
      </c>
      <c r="C419" s="207">
        <f>IF('Orçamento Base'!$M418=0,0,'Orçamento Base'!$D418)</f>
        <v>0</v>
      </c>
      <c r="D419" s="212" t="e">
        <f>IF('Orçamento Base'!$F418=Aux.!$G$11,"CONTRATACAO_PUBLICA",IF(VLOOKUP($C419,'Orçamento Base'!$D$11:$G$2116,3,FALSE)="INDEXADO",VLOOKUP(VLOOKUP($C418,'Orçamento Base'!$D$11:$G$2116,2,FALSE),'Index N_DESON.'!$A$9:$B$604,2),VLOOKUP($C419,'Orçamento Base'!$D$11:$G$2116,3,FALSE)))</f>
        <v>#N/A</v>
      </c>
      <c r="E419" s="208" t="e">
        <f>VLOOKUP($C419,'Orçamento Base'!$D$11:$S$1673,2,FALSE)</f>
        <v>#N/A</v>
      </c>
      <c r="F419" s="211">
        <f>Dados!$C$7</f>
        <v>44652</v>
      </c>
      <c r="G419" s="226" t="e">
        <f>VLOOKUP($C419,'Orçamento Base'!$D$11:$S$1673,4,FALSE)</f>
        <v>#N/A</v>
      </c>
      <c r="H419" s="377">
        <f>IFERROR(VLOOKUP($C419,'Orçamento Base'!$D$11:$S$1673,6,FALSE),0)</f>
        <v>0</v>
      </c>
      <c r="I419" s="208" t="e">
        <f>VLOOKUP($C419,'Orçamento Base'!$D$11:$S$1673,5,FALSE)</f>
        <v>#N/A</v>
      </c>
      <c r="J419" s="167" t="e">
        <f>IF(Comparativo!$E$6="Tabela Não Desonerada",VLOOKUP($C419,'Orçamento Base'!$D$11:$S$1673,12,FALSE),VLOOKUP($C419,#REF!,12,FALSE))</f>
        <v>#N/A</v>
      </c>
      <c r="K419" s="167">
        <f>IFERROR(IF(Comparativo!$E$6="Tabela Não Desonerada",VLOOKUP($C419,'Orçamento Base'!$D$11:$S$1673,16,FALSE),VLOOKUP($C419,#REF!,16,FALSE)),0)</f>
        <v>0</v>
      </c>
      <c r="L419" s="575" t="e">
        <f>IF(AND($D419="COMPOSICAO_PROPRIA",'Orçamento Base'!$N419="-"),"14,18%",IF(AND($D419="MERCADO",'Orçamento Base'!$N419="-"),"15,38%",IF(Comparativo!$E$6="Tabela Não Desonerada",VLOOKUP($C419,'Orçamento Base'!$D$11:$S$1673,11,FALSE),VLOOKUP($C419,#REF!,11,FALSE))))</f>
        <v>#N/A</v>
      </c>
      <c r="M419" s="209">
        <f>IF(Comparativo!$E$6="Tabela Não Desonerada",Encargos!$F$44,Encargos!$D$44)</f>
        <v>1.1122000000000001</v>
      </c>
      <c r="N419" s="320"/>
      <c r="O419" s="166" t="s">
        <v>101</v>
      </c>
      <c r="P419" s="321"/>
      <c r="Q419" s="166" t="s">
        <v>101</v>
      </c>
      <c r="R419" s="321"/>
      <c r="S419" s="322"/>
      <c r="T419" s="322"/>
    </row>
    <row r="420" spans="1:20">
      <c r="A420" s="207">
        <f>'Identificação-TCE'!$A$13</f>
        <v>1</v>
      </c>
      <c r="B420" s="168" t="e">
        <f>IF(AND(G420&lt;&gt;"",H420&gt;0,I420&lt;&gt;"",J420&lt;&gt;0,K420&lt;&gt;0),COUNT($B$11:B419)+1,"")</f>
        <v>#N/A</v>
      </c>
      <c r="C420" s="207">
        <f>IF('Orçamento Base'!$M419=0,0,'Orçamento Base'!$D419)</f>
        <v>0</v>
      </c>
      <c r="D420" s="212" t="e">
        <f>IF('Orçamento Base'!$F419=Aux.!$G$11,"CONTRATACAO_PUBLICA",IF(VLOOKUP($C420,'Orçamento Base'!$D$11:$G$2116,3,FALSE)="INDEXADO",VLOOKUP(VLOOKUP($C419,'Orçamento Base'!$D$11:$G$2116,2,FALSE),'Index N_DESON.'!$A$9:$B$604,2),VLOOKUP($C420,'Orçamento Base'!$D$11:$G$2116,3,FALSE)))</f>
        <v>#N/A</v>
      </c>
      <c r="E420" s="208" t="e">
        <f>VLOOKUP($C420,'Orçamento Base'!$D$11:$S$1673,2,FALSE)</f>
        <v>#N/A</v>
      </c>
      <c r="F420" s="211">
        <f>Dados!$C$7</f>
        <v>44652</v>
      </c>
      <c r="G420" s="226" t="e">
        <f>VLOOKUP($C420,'Orçamento Base'!$D$11:$S$1673,4,FALSE)</f>
        <v>#N/A</v>
      </c>
      <c r="H420" s="377">
        <f>IFERROR(VLOOKUP($C420,'Orçamento Base'!$D$11:$S$1673,6,FALSE),0)</f>
        <v>0</v>
      </c>
      <c r="I420" s="208" t="e">
        <f>VLOOKUP($C420,'Orçamento Base'!$D$11:$S$1673,5,FALSE)</f>
        <v>#N/A</v>
      </c>
      <c r="J420" s="167" t="e">
        <f>IF(Comparativo!$E$6="Tabela Não Desonerada",VLOOKUP($C420,'Orçamento Base'!$D$11:$S$1673,12,FALSE),VLOOKUP($C420,#REF!,12,FALSE))</f>
        <v>#N/A</v>
      </c>
      <c r="K420" s="167">
        <f>IFERROR(IF(Comparativo!$E$6="Tabela Não Desonerada",VLOOKUP($C420,'Orçamento Base'!$D$11:$S$1673,16,FALSE),VLOOKUP($C420,#REF!,16,FALSE)),0)</f>
        <v>0</v>
      </c>
      <c r="L420" s="575" t="e">
        <f>IF(AND($D420="COMPOSICAO_PROPRIA",'Orçamento Base'!$N420="-"),"14,18%",IF(AND($D420="MERCADO",'Orçamento Base'!$N420="-"),"15,38%",IF(Comparativo!$E$6="Tabela Não Desonerada",VLOOKUP($C420,'Orçamento Base'!$D$11:$S$1673,11,FALSE),VLOOKUP($C420,#REF!,11,FALSE))))</f>
        <v>#N/A</v>
      </c>
      <c r="M420" s="209">
        <f>IF(Comparativo!$E$6="Tabela Não Desonerada",Encargos!$F$44,Encargos!$D$44)</f>
        <v>1.1122000000000001</v>
      </c>
      <c r="N420" s="320"/>
      <c r="O420" s="166" t="s">
        <v>101</v>
      </c>
      <c r="P420" s="321"/>
      <c r="Q420" s="166" t="s">
        <v>101</v>
      </c>
      <c r="R420" s="321"/>
      <c r="S420" s="322"/>
      <c r="T420" s="322"/>
    </row>
    <row r="421" spans="1:20">
      <c r="A421" s="207">
        <f>'Identificação-TCE'!$A$13</f>
        <v>1</v>
      </c>
      <c r="B421" s="168" t="e">
        <f>IF(AND(G421&lt;&gt;"",H421&gt;0,I421&lt;&gt;"",J421&lt;&gt;0,K421&lt;&gt;0),COUNT($B$11:B420)+1,"")</f>
        <v>#N/A</v>
      </c>
      <c r="C421" s="207">
        <f>IF('Orçamento Base'!$M420=0,0,'Orçamento Base'!$D420)</f>
        <v>0</v>
      </c>
      <c r="D421" s="212" t="e">
        <f>IF('Orçamento Base'!$F420=Aux.!$G$11,"CONTRATACAO_PUBLICA",IF(VLOOKUP($C421,'Orçamento Base'!$D$11:$G$2116,3,FALSE)="INDEXADO",VLOOKUP(VLOOKUP($C420,'Orçamento Base'!$D$11:$G$2116,2,FALSE),'Index N_DESON.'!$A$9:$B$604,2),VLOOKUP($C421,'Orçamento Base'!$D$11:$G$2116,3,FALSE)))</f>
        <v>#N/A</v>
      </c>
      <c r="E421" s="208" t="e">
        <f>VLOOKUP($C421,'Orçamento Base'!$D$11:$S$1673,2,FALSE)</f>
        <v>#N/A</v>
      </c>
      <c r="F421" s="211">
        <f>Dados!$C$7</f>
        <v>44652</v>
      </c>
      <c r="G421" s="226" t="e">
        <f>VLOOKUP($C421,'Orçamento Base'!$D$11:$S$1673,4,FALSE)</f>
        <v>#N/A</v>
      </c>
      <c r="H421" s="377">
        <f>IFERROR(VLOOKUP($C421,'Orçamento Base'!$D$11:$S$1673,6,FALSE),0)</f>
        <v>0</v>
      </c>
      <c r="I421" s="208" t="e">
        <f>VLOOKUP($C421,'Orçamento Base'!$D$11:$S$1673,5,FALSE)</f>
        <v>#N/A</v>
      </c>
      <c r="J421" s="167" t="e">
        <f>IF(Comparativo!$E$6="Tabela Não Desonerada",VLOOKUP($C421,'Orçamento Base'!$D$11:$S$1673,12,FALSE),VLOOKUP($C421,#REF!,12,FALSE))</f>
        <v>#N/A</v>
      </c>
      <c r="K421" s="167">
        <f>IFERROR(IF(Comparativo!$E$6="Tabela Não Desonerada",VLOOKUP($C421,'Orçamento Base'!$D$11:$S$1673,16,FALSE),VLOOKUP($C421,#REF!,16,FALSE)),0)</f>
        <v>0</v>
      </c>
      <c r="L421" s="575" t="e">
        <f>IF(AND($D421="COMPOSICAO_PROPRIA",'Orçamento Base'!$N421="-"),"14,18%",IF(AND($D421="MERCADO",'Orçamento Base'!$N421="-"),"15,38%",IF(Comparativo!$E$6="Tabela Não Desonerada",VLOOKUP($C421,'Orçamento Base'!$D$11:$S$1673,11,FALSE),VLOOKUP($C421,#REF!,11,FALSE))))</f>
        <v>#N/A</v>
      </c>
      <c r="M421" s="209">
        <f>IF(Comparativo!$E$6="Tabela Não Desonerada",Encargos!$F$44,Encargos!$D$44)</f>
        <v>1.1122000000000001</v>
      </c>
      <c r="N421" s="320"/>
      <c r="O421" s="166" t="s">
        <v>101</v>
      </c>
      <c r="P421" s="321"/>
      <c r="Q421" s="166" t="s">
        <v>101</v>
      </c>
      <c r="R421" s="321"/>
      <c r="S421" s="322"/>
      <c r="T421" s="322"/>
    </row>
    <row r="422" spans="1:20">
      <c r="A422" s="207">
        <f>'Identificação-TCE'!$A$13</f>
        <v>1</v>
      </c>
      <c r="B422" s="168" t="e">
        <f>IF(AND(G422&lt;&gt;"",H422&gt;0,I422&lt;&gt;"",J422&lt;&gt;0,K422&lt;&gt;0),COUNT($B$11:B421)+1,"")</f>
        <v>#N/A</v>
      </c>
      <c r="C422" s="207">
        <f>IF('Orçamento Base'!$M421=0,0,'Orçamento Base'!$D421)</f>
        <v>0</v>
      </c>
      <c r="D422" s="212" t="e">
        <f>IF('Orçamento Base'!$F421=Aux.!$G$11,"CONTRATACAO_PUBLICA",IF(VLOOKUP($C422,'Orçamento Base'!$D$11:$G$2116,3,FALSE)="INDEXADO",VLOOKUP(VLOOKUP($C421,'Orçamento Base'!$D$11:$G$2116,2,FALSE),'Index N_DESON.'!$A$9:$B$604,2),VLOOKUP($C422,'Orçamento Base'!$D$11:$G$2116,3,FALSE)))</f>
        <v>#N/A</v>
      </c>
      <c r="E422" s="208" t="e">
        <f>VLOOKUP($C422,'Orçamento Base'!$D$11:$S$1673,2,FALSE)</f>
        <v>#N/A</v>
      </c>
      <c r="F422" s="211">
        <f>Dados!$C$7</f>
        <v>44652</v>
      </c>
      <c r="G422" s="226" t="e">
        <f>VLOOKUP($C422,'Orçamento Base'!$D$11:$S$1673,4,FALSE)</f>
        <v>#N/A</v>
      </c>
      <c r="H422" s="377">
        <f>IFERROR(VLOOKUP($C422,'Orçamento Base'!$D$11:$S$1673,6,FALSE),0)</f>
        <v>0</v>
      </c>
      <c r="I422" s="208" t="e">
        <f>VLOOKUP($C422,'Orçamento Base'!$D$11:$S$1673,5,FALSE)</f>
        <v>#N/A</v>
      </c>
      <c r="J422" s="167" t="e">
        <f>IF(Comparativo!$E$6="Tabela Não Desonerada",VLOOKUP($C422,'Orçamento Base'!$D$11:$S$1673,12,FALSE),VLOOKUP($C422,#REF!,12,FALSE))</f>
        <v>#N/A</v>
      </c>
      <c r="K422" s="167">
        <f>IFERROR(IF(Comparativo!$E$6="Tabela Não Desonerada",VLOOKUP($C422,'Orçamento Base'!$D$11:$S$1673,16,FALSE),VLOOKUP($C422,#REF!,16,FALSE)),0)</f>
        <v>0</v>
      </c>
      <c r="L422" s="575" t="e">
        <f>IF(AND($D422="COMPOSICAO_PROPRIA",'Orçamento Base'!$N422="-"),"14,18%",IF(AND($D422="MERCADO",'Orçamento Base'!$N422="-"),"15,38%",IF(Comparativo!$E$6="Tabela Não Desonerada",VLOOKUP($C422,'Orçamento Base'!$D$11:$S$1673,11,FALSE),VLOOKUP($C422,#REF!,11,FALSE))))</f>
        <v>#N/A</v>
      </c>
      <c r="M422" s="209">
        <f>IF(Comparativo!$E$6="Tabela Não Desonerada",Encargos!$F$44,Encargos!$D$44)</f>
        <v>1.1122000000000001</v>
      </c>
      <c r="N422" s="320"/>
      <c r="O422" s="166" t="s">
        <v>101</v>
      </c>
      <c r="P422" s="321"/>
      <c r="Q422" s="166" t="s">
        <v>101</v>
      </c>
      <c r="R422" s="321"/>
      <c r="S422" s="322"/>
      <c r="T422" s="322"/>
    </row>
    <row r="423" spans="1:20">
      <c r="A423" s="207">
        <f>'Identificação-TCE'!$A$13</f>
        <v>1</v>
      </c>
      <c r="B423" s="168" t="e">
        <f>IF(AND(G423&lt;&gt;"",H423&gt;0,I423&lt;&gt;"",J423&lt;&gt;0,K423&lt;&gt;0),COUNT($B$11:B422)+1,"")</f>
        <v>#N/A</v>
      </c>
      <c r="C423" s="207">
        <f>IF('Orçamento Base'!$M422=0,0,'Orçamento Base'!$D422)</f>
        <v>0</v>
      </c>
      <c r="D423" s="212" t="e">
        <f>IF('Orçamento Base'!$F422=Aux.!$G$11,"CONTRATACAO_PUBLICA",IF(VLOOKUP($C423,'Orçamento Base'!$D$11:$G$2116,3,FALSE)="INDEXADO",VLOOKUP(VLOOKUP($C422,'Orçamento Base'!$D$11:$G$2116,2,FALSE),'Index N_DESON.'!$A$9:$B$604,2),VLOOKUP($C423,'Orçamento Base'!$D$11:$G$2116,3,FALSE)))</f>
        <v>#N/A</v>
      </c>
      <c r="E423" s="208" t="e">
        <f>VLOOKUP($C423,'Orçamento Base'!$D$11:$S$1673,2,FALSE)</f>
        <v>#N/A</v>
      </c>
      <c r="F423" s="211">
        <f>Dados!$C$7</f>
        <v>44652</v>
      </c>
      <c r="G423" s="226" t="e">
        <f>VLOOKUP($C423,'Orçamento Base'!$D$11:$S$1673,4,FALSE)</f>
        <v>#N/A</v>
      </c>
      <c r="H423" s="377">
        <f>IFERROR(VLOOKUP($C423,'Orçamento Base'!$D$11:$S$1673,6,FALSE),0)</f>
        <v>0</v>
      </c>
      <c r="I423" s="208" t="e">
        <f>VLOOKUP($C423,'Orçamento Base'!$D$11:$S$1673,5,FALSE)</f>
        <v>#N/A</v>
      </c>
      <c r="J423" s="167" t="e">
        <f>IF(Comparativo!$E$6="Tabela Não Desonerada",VLOOKUP($C423,'Orçamento Base'!$D$11:$S$1673,12,FALSE),VLOOKUP($C423,#REF!,12,FALSE))</f>
        <v>#N/A</v>
      </c>
      <c r="K423" s="167">
        <f>IFERROR(IF(Comparativo!$E$6="Tabela Não Desonerada",VLOOKUP($C423,'Orçamento Base'!$D$11:$S$1673,16,FALSE),VLOOKUP($C423,#REF!,16,FALSE)),0)</f>
        <v>0</v>
      </c>
      <c r="L423" s="575" t="e">
        <f>IF(AND($D423="COMPOSICAO_PROPRIA",'Orçamento Base'!$N423="-"),"14,18%",IF(AND($D423="MERCADO",'Orçamento Base'!$N423="-"),"15,38%",IF(Comparativo!$E$6="Tabela Não Desonerada",VLOOKUP($C423,'Orçamento Base'!$D$11:$S$1673,11,FALSE),VLOOKUP($C423,#REF!,11,FALSE))))</f>
        <v>#N/A</v>
      </c>
      <c r="M423" s="209">
        <f>IF(Comparativo!$E$6="Tabela Não Desonerada",Encargos!$F$44,Encargos!$D$44)</f>
        <v>1.1122000000000001</v>
      </c>
      <c r="N423" s="320"/>
      <c r="O423" s="166" t="s">
        <v>101</v>
      </c>
      <c r="P423" s="321"/>
      <c r="Q423" s="166" t="s">
        <v>101</v>
      </c>
      <c r="R423" s="321"/>
      <c r="S423" s="322"/>
      <c r="T423" s="322"/>
    </row>
    <row r="424" spans="1:20">
      <c r="A424" s="207">
        <f>'Identificação-TCE'!$A$13</f>
        <v>1</v>
      </c>
      <c r="B424" s="168" t="e">
        <f>IF(AND(G424&lt;&gt;"",H424&gt;0,I424&lt;&gt;"",J424&lt;&gt;0,K424&lt;&gt;0),COUNT($B$11:B423)+1,"")</f>
        <v>#N/A</v>
      </c>
      <c r="C424" s="207">
        <f>IF('Orçamento Base'!$M423=0,0,'Orçamento Base'!$D423)</f>
        <v>0</v>
      </c>
      <c r="D424" s="212" t="e">
        <f>IF('Orçamento Base'!$F423=Aux.!$G$11,"CONTRATACAO_PUBLICA",IF(VLOOKUP($C424,'Orçamento Base'!$D$11:$G$2116,3,FALSE)="INDEXADO",VLOOKUP(VLOOKUP($C423,'Orçamento Base'!$D$11:$G$2116,2,FALSE),'Index N_DESON.'!$A$9:$B$604,2),VLOOKUP($C424,'Orçamento Base'!$D$11:$G$2116,3,FALSE)))</f>
        <v>#N/A</v>
      </c>
      <c r="E424" s="208" t="e">
        <f>VLOOKUP($C424,'Orçamento Base'!$D$11:$S$1673,2,FALSE)</f>
        <v>#N/A</v>
      </c>
      <c r="F424" s="211">
        <f>Dados!$C$7</f>
        <v>44652</v>
      </c>
      <c r="G424" s="226" t="e">
        <f>VLOOKUP($C424,'Orçamento Base'!$D$11:$S$1673,4,FALSE)</f>
        <v>#N/A</v>
      </c>
      <c r="H424" s="377">
        <f>IFERROR(VLOOKUP($C424,'Orçamento Base'!$D$11:$S$1673,6,FALSE),0)</f>
        <v>0</v>
      </c>
      <c r="I424" s="208" t="e">
        <f>VLOOKUP($C424,'Orçamento Base'!$D$11:$S$1673,5,FALSE)</f>
        <v>#N/A</v>
      </c>
      <c r="J424" s="167" t="e">
        <f>IF(Comparativo!$E$6="Tabela Não Desonerada",VLOOKUP($C424,'Orçamento Base'!$D$11:$S$1673,12,FALSE),VLOOKUP($C424,#REF!,12,FALSE))</f>
        <v>#N/A</v>
      </c>
      <c r="K424" s="167">
        <f>IFERROR(IF(Comparativo!$E$6="Tabela Não Desonerada",VLOOKUP($C424,'Orçamento Base'!$D$11:$S$1673,16,FALSE),VLOOKUP($C424,#REF!,16,FALSE)),0)</f>
        <v>0</v>
      </c>
      <c r="L424" s="575" t="e">
        <f>IF(AND($D424="COMPOSICAO_PROPRIA",'Orçamento Base'!$N424="-"),"14,18%",IF(AND($D424="MERCADO",'Orçamento Base'!$N424="-"),"15,38%",IF(Comparativo!$E$6="Tabela Não Desonerada",VLOOKUP($C424,'Orçamento Base'!$D$11:$S$1673,11,FALSE),VLOOKUP($C424,#REF!,11,FALSE))))</f>
        <v>#N/A</v>
      </c>
      <c r="M424" s="209">
        <f>IF(Comparativo!$E$6="Tabela Não Desonerada",Encargos!$F$44,Encargos!$D$44)</f>
        <v>1.1122000000000001</v>
      </c>
      <c r="N424" s="320"/>
      <c r="O424" s="166" t="s">
        <v>101</v>
      </c>
      <c r="P424" s="321"/>
      <c r="Q424" s="166" t="s">
        <v>101</v>
      </c>
      <c r="R424" s="321"/>
      <c r="S424" s="322"/>
      <c r="T424" s="322"/>
    </row>
    <row r="425" spans="1:20">
      <c r="A425" s="207">
        <f>'Identificação-TCE'!$A$13</f>
        <v>1</v>
      </c>
      <c r="B425" s="168" t="e">
        <f>IF(AND(G425&lt;&gt;"",H425&gt;0,I425&lt;&gt;"",J425&lt;&gt;0,K425&lt;&gt;0),COUNT($B$11:B424)+1,"")</f>
        <v>#N/A</v>
      </c>
      <c r="C425" s="207">
        <f>IF('Orçamento Base'!$M424=0,0,'Orçamento Base'!$D424)</f>
        <v>0</v>
      </c>
      <c r="D425" s="212" t="e">
        <f>IF('Orçamento Base'!$F424=Aux.!$G$11,"CONTRATACAO_PUBLICA",IF(VLOOKUP($C425,'Orçamento Base'!$D$11:$G$2116,3,FALSE)="INDEXADO",VLOOKUP(VLOOKUP($C424,'Orçamento Base'!$D$11:$G$2116,2,FALSE),'Index N_DESON.'!$A$9:$B$604,2),VLOOKUP($C425,'Orçamento Base'!$D$11:$G$2116,3,FALSE)))</f>
        <v>#N/A</v>
      </c>
      <c r="E425" s="208" t="e">
        <f>VLOOKUP($C425,'Orçamento Base'!$D$11:$S$1673,2,FALSE)</f>
        <v>#N/A</v>
      </c>
      <c r="F425" s="211">
        <f>Dados!$C$7</f>
        <v>44652</v>
      </c>
      <c r="G425" s="226" t="e">
        <f>VLOOKUP($C425,'Orçamento Base'!$D$11:$S$1673,4,FALSE)</f>
        <v>#N/A</v>
      </c>
      <c r="H425" s="377">
        <f>IFERROR(VLOOKUP($C425,'Orçamento Base'!$D$11:$S$1673,6,FALSE),0)</f>
        <v>0</v>
      </c>
      <c r="I425" s="208" t="e">
        <f>VLOOKUP($C425,'Orçamento Base'!$D$11:$S$1673,5,FALSE)</f>
        <v>#N/A</v>
      </c>
      <c r="J425" s="167" t="e">
        <f>IF(Comparativo!$E$6="Tabela Não Desonerada",VLOOKUP($C425,'Orçamento Base'!$D$11:$S$1673,12,FALSE),VLOOKUP($C425,#REF!,12,FALSE))</f>
        <v>#N/A</v>
      </c>
      <c r="K425" s="167">
        <f>IFERROR(IF(Comparativo!$E$6="Tabela Não Desonerada",VLOOKUP($C425,'Orçamento Base'!$D$11:$S$1673,16,FALSE),VLOOKUP($C425,#REF!,16,FALSE)),0)</f>
        <v>0</v>
      </c>
      <c r="L425" s="575" t="e">
        <f>IF(AND($D425="COMPOSICAO_PROPRIA",'Orçamento Base'!$N425="-"),"14,18%",IF(AND($D425="MERCADO",'Orçamento Base'!$N425="-"),"15,38%",IF(Comparativo!$E$6="Tabela Não Desonerada",VLOOKUP($C425,'Orçamento Base'!$D$11:$S$1673,11,FALSE),VLOOKUP($C425,#REF!,11,FALSE))))</f>
        <v>#N/A</v>
      </c>
      <c r="M425" s="209">
        <f>IF(Comparativo!$E$6="Tabela Não Desonerada",Encargos!$F$44,Encargos!$D$44)</f>
        <v>1.1122000000000001</v>
      </c>
      <c r="N425" s="320"/>
      <c r="O425" s="166" t="s">
        <v>101</v>
      </c>
      <c r="P425" s="321"/>
      <c r="Q425" s="166" t="s">
        <v>101</v>
      </c>
      <c r="R425" s="321"/>
      <c r="S425" s="322"/>
      <c r="T425" s="322"/>
    </row>
    <row r="426" spans="1:20">
      <c r="A426" s="207">
        <f>'Identificação-TCE'!$A$13</f>
        <v>1</v>
      </c>
      <c r="B426" s="168" t="e">
        <f>IF(AND(G426&lt;&gt;"",H426&gt;0,I426&lt;&gt;"",J426&lt;&gt;0,K426&lt;&gt;0),COUNT($B$11:B425)+1,"")</f>
        <v>#N/A</v>
      </c>
      <c r="C426" s="207">
        <f>IF('Orçamento Base'!$M425=0,0,'Orçamento Base'!$D425)</f>
        <v>0</v>
      </c>
      <c r="D426" s="212" t="e">
        <f>IF('Orçamento Base'!$F425=Aux.!$G$11,"CONTRATACAO_PUBLICA",IF(VLOOKUP($C426,'Orçamento Base'!$D$11:$G$2116,3,FALSE)="INDEXADO",VLOOKUP(VLOOKUP($C425,'Orçamento Base'!$D$11:$G$2116,2,FALSE),'Index N_DESON.'!$A$9:$B$604,2),VLOOKUP($C426,'Orçamento Base'!$D$11:$G$2116,3,FALSE)))</f>
        <v>#N/A</v>
      </c>
      <c r="E426" s="208" t="e">
        <f>VLOOKUP($C426,'Orçamento Base'!$D$11:$S$1673,2,FALSE)</f>
        <v>#N/A</v>
      </c>
      <c r="F426" s="211">
        <f>Dados!$C$7</f>
        <v>44652</v>
      </c>
      <c r="G426" s="226" t="e">
        <f>VLOOKUP($C426,'Orçamento Base'!$D$11:$S$1673,4,FALSE)</f>
        <v>#N/A</v>
      </c>
      <c r="H426" s="377">
        <f>IFERROR(VLOOKUP($C426,'Orçamento Base'!$D$11:$S$1673,6,FALSE),0)</f>
        <v>0</v>
      </c>
      <c r="I426" s="208" t="e">
        <f>VLOOKUP($C426,'Orçamento Base'!$D$11:$S$1673,5,FALSE)</f>
        <v>#N/A</v>
      </c>
      <c r="J426" s="167" t="e">
        <f>IF(Comparativo!$E$6="Tabela Não Desonerada",VLOOKUP($C426,'Orçamento Base'!$D$11:$S$1673,12,FALSE),VLOOKUP($C426,#REF!,12,FALSE))</f>
        <v>#N/A</v>
      </c>
      <c r="K426" s="167">
        <f>IFERROR(IF(Comparativo!$E$6="Tabela Não Desonerada",VLOOKUP($C426,'Orçamento Base'!$D$11:$S$1673,16,FALSE),VLOOKUP($C426,#REF!,16,FALSE)),0)</f>
        <v>0</v>
      </c>
      <c r="L426" s="575" t="e">
        <f>IF(AND($D426="COMPOSICAO_PROPRIA",'Orçamento Base'!$N426="-"),"14,18%",IF(AND($D426="MERCADO",'Orçamento Base'!$N426="-"),"15,38%",IF(Comparativo!$E$6="Tabela Não Desonerada",VLOOKUP($C426,'Orçamento Base'!$D$11:$S$1673,11,FALSE),VLOOKUP($C426,#REF!,11,FALSE))))</f>
        <v>#N/A</v>
      </c>
      <c r="M426" s="209">
        <f>IF(Comparativo!$E$6="Tabela Não Desonerada",Encargos!$F$44,Encargos!$D$44)</f>
        <v>1.1122000000000001</v>
      </c>
      <c r="N426" s="320"/>
      <c r="O426" s="166" t="s">
        <v>101</v>
      </c>
      <c r="P426" s="321"/>
      <c r="Q426" s="166" t="s">
        <v>101</v>
      </c>
      <c r="R426" s="321"/>
      <c r="S426" s="322"/>
      <c r="T426" s="322"/>
    </row>
    <row r="427" spans="1:20">
      <c r="A427" s="207">
        <f>'Identificação-TCE'!$A$13</f>
        <v>1</v>
      </c>
      <c r="B427" s="168" t="e">
        <f>IF(AND(G427&lt;&gt;"",H427&gt;0,I427&lt;&gt;"",J427&lt;&gt;0,K427&lt;&gt;0),COUNT($B$11:B426)+1,"")</f>
        <v>#N/A</v>
      </c>
      <c r="C427" s="207">
        <f>IF('Orçamento Base'!$M426=0,0,'Orçamento Base'!$D426)</f>
        <v>0</v>
      </c>
      <c r="D427" s="212" t="e">
        <f>IF('Orçamento Base'!$F426=Aux.!$G$11,"CONTRATACAO_PUBLICA",IF(VLOOKUP($C427,'Orçamento Base'!$D$11:$G$2116,3,FALSE)="INDEXADO",VLOOKUP(VLOOKUP($C426,'Orçamento Base'!$D$11:$G$2116,2,FALSE),'Index N_DESON.'!$A$9:$B$604,2),VLOOKUP($C427,'Orçamento Base'!$D$11:$G$2116,3,FALSE)))</f>
        <v>#N/A</v>
      </c>
      <c r="E427" s="208" t="e">
        <f>VLOOKUP($C427,'Orçamento Base'!$D$11:$S$1673,2,FALSE)</f>
        <v>#N/A</v>
      </c>
      <c r="F427" s="211">
        <f>Dados!$C$7</f>
        <v>44652</v>
      </c>
      <c r="G427" s="226" t="e">
        <f>VLOOKUP($C427,'Orçamento Base'!$D$11:$S$1673,4,FALSE)</f>
        <v>#N/A</v>
      </c>
      <c r="H427" s="377">
        <f>IFERROR(VLOOKUP($C427,'Orçamento Base'!$D$11:$S$1673,6,FALSE),0)</f>
        <v>0</v>
      </c>
      <c r="I427" s="208" t="e">
        <f>VLOOKUP($C427,'Orçamento Base'!$D$11:$S$1673,5,FALSE)</f>
        <v>#N/A</v>
      </c>
      <c r="J427" s="167" t="e">
        <f>IF(Comparativo!$E$6="Tabela Não Desonerada",VLOOKUP($C427,'Orçamento Base'!$D$11:$S$1673,12,FALSE),VLOOKUP($C427,#REF!,12,FALSE))</f>
        <v>#N/A</v>
      </c>
      <c r="K427" s="167">
        <f>IFERROR(IF(Comparativo!$E$6="Tabela Não Desonerada",VLOOKUP($C427,'Orçamento Base'!$D$11:$S$1673,16,FALSE),VLOOKUP($C427,#REF!,16,FALSE)),0)</f>
        <v>0</v>
      </c>
      <c r="L427" s="575" t="e">
        <f>IF(AND($D427="COMPOSICAO_PROPRIA",'Orçamento Base'!$N427="-"),"14,18%",IF(AND($D427="MERCADO",'Orçamento Base'!$N427="-"),"15,38%",IF(Comparativo!$E$6="Tabela Não Desonerada",VLOOKUP($C427,'Orçamento Base'!$D$11:$S$1673,11,FALSE),VLOOKUP($C427,#REF!,11,FALSE))))</f>
        <v>#N/A</v>
      </c>
      <c r="M427" s="209">
        <f>IF(Comparativo!$E$6="Tabela Não Desonerada",Encargos!$F$44,Encargos!$D$44)</f>
        <v>1.1122000000000001</v>
      </c>
      <c r="N427" s="320"/>
      <c r="O427" s="166" t="s">
        <v>101</v>
      </c>
      <c r="P427" s="321"/>
      <c r="Q427" s="166" t="s">
        <v>101</v>
      </c>
      <c r="R427" s="321"/>
      <c r="S427" s="322"/>
      <c r="T427" s="322"/>
    </row>
    <row r="428" spans="1:20">
      <c r="A428" s="207">
        <f>'Identificação-TCE'!$A$13</f>
        <v>1</v>
      </c>
      <c r="B428" s="168" t="e">
        <f>IF(AND(G428&lt;&gt;"",H428&gt;0,I428&lt;&gt;"",J428&lt;&gt;0,K428&lt;&gt;0),COUNT($B$11:B427)+1,"")</f>
        <v>#N/A</v>
      </c>
      <c r="C428" s="207">
        <f>IF('Orçamento Base'!$M427=0,0,'Orçamento Base'!$D427)</f>
        <v>0</v>
      </c>
      <c r="D428" s="212" t="e">
        <f>IF('Orçamento Base'!$F427=Aux.!$G$11,"CONTRATACAO_PUBLICA",IF(VLOOKUP($C428,'Orçamento Base'!$D$11:$G$2116,3,FALSE)="INDEXADO",VLOOKUP(VLOOKUP($C427,'Orçamento Base'!$D$11:$G$2116,2,FALSE),'Index N_DESON.'!$A$9:$B$604,2),VLOOKUP($C428,'Orçamento Base'!$D$11:$G$2116,3,FALSE)))</f>
        <v>#N/A</v>
      </c>
      <c r="E428" s="208" t="e">
        <f>VLOOKUP($C428,'Orçamento Base'!$D$11:$S$1673,2,FALSE)</f>
        <v>#N/A</v>
      </c>
      <c r="F428" s="211">
        <f>Dados!$C$7</f>
        <v>44652</v>
      </c>
      <c r="G428" s="226" t="e">
        <f>VLOOKUP($C428,'Orçamento Base'!$D$11:$S$1673,4,FALSE)</f>
        <v>#N/A</v>
      </c>
      <c r="H428" s="377">
        <f>IFERROR(VLOOKUP($C428,'Orçamento Base'!$D$11:$S$1673,6,FALSE),0)</f>
        <v>0</v>
      </c>
      <c r="I428" s="208" t="e">
        <f>VLOOKUP($C428,'Orçamento Base'!$D$11:$S$1673,5,FALSE)</f>
        <v>#N/A</v>
      </c>
      <c r="J428" s="167" t="e">
        <f>IF(Comparativo!$E$6="Tabela Não Desonerada",VLOOKUP($C428,'Orçamento Base'!$D$11:$S$1673,12,FALSE),VLOOKUP($C428,#REF!,12,FALSE))</f>
        <v>#N/A</v>
      </c>
      <c r="K428" s="167">
        <f>IFERROR(IF(Comparativo!$E$6="Tabela Não Desonerada",VLOOKUP($C428,'Orçamento Base'!$D$11:$S$1673,16,FALSE),VLOOKUP($C428,#REF!,16,FALSE)),0)</f>
        <v>0</v>
      </c>
      <c r="L428" s="575" t="e">
        <f>IF(AND($D428="COMPOSICAO_PROPRIA",'Orçamento Base'!$N428="-"),"14,18%",IF(AND($D428="MERCADO",'Orçamento Base'!$N428="-"),"15,38%",IF(Comparativo!$E$6="Tabela Não Desonerada",VLOOKUP($C428,'Orçamento Base'!$D$11:$S$1673,11,FALSE),VLOOKUP($C428,#REF!,11,FALSE))))</f>
        <v>#N/A</v>
      </c>
      <c r="M428" s="209">
        <f>IF(Comparativo!$E$6="Tabela Não Desonerada",Encargos!$F$44,Encargos!$D$44)</f>
        <v>1.1122000000000001</v>
      </c>
      <c r="N428" s="320"/>
      <c r="O428" s="166" t="s">
        <v>101</v>
      </c>
      <c r="P428" s="321"/>
      <c r="Q428" s="166" t="s">
        <v>101</v>
      </c>
      <c r="R428" s="321"/>
      <c r="S428" s="322"/>
      <c r="T428" s="322"/>
    </row>
    <row r="429" spans="1:20">
      <c r="A429" s="207">
        <f>'Identificação-TCE'!$A$13</f>
        <v>1</v>
      </c>
      <c r="B429" s="168" t="e">
        <f>IF(AND(G429&lt;&gt;"",H429&gt;0,I429&lt;&gt;"",J429&lt;&gt;0,K429&lt;&gt;0),COUNT($B$11:B428)+1,"")</f>
        <v>#N/A</v>
      </c>
      <c r="C429" s="207">
        <f>IF('Orçamento Base'!$M428=0,0,'Orçamento Base'!$D428)</f>
        <v>0</v>
      </c>
      <c r="D429" s="212" t="e">
        <f>IF('Orçamento Base'!$F428=Aux.!$G$11,"CONTRATACAO_PUBLICA",IF(VLOOKUP($C429,'Orçamento Base'!$D$11:$G$2116,3,FALSE)="INDEXADO",VLOOKUP(VLOOKUP($C428,'Orçamento Base'!$D$11:$G$2116,2,FALSE),'Index N_DESON.'!$A$9:$B$604,2),VLOOKUP($C429,'Orçamento Base'!$D$11:$G$2116,3,FALSE)))</f>
        <v>#N/A</v>
      </c>
      <c r="E429" s="208" t="e">
        <f>VLOOKUP($C429,'Orçamento Base'!$D$11:$S$1673,2,FALSE)</f>
        <v>#N/A</v>
      </c>
      <c r="F429" s="211">
        <f>Dados!$C$7</f>
        <v>44652</v>
      </c>
      <c r="G429" s="226" t="e">
        <f>VLOOKUP($C429,'Orçamento Base'!$D$11:$S$1673,4,FALSE)</f>
        <v>#N/A</v>
      </c>
      <c r="H429" s="377">
        <f>IFERROR(VLOOKUP($C429,'Orçamento Base'!$D$11:$S$1673,6,FALSE),0)</f>
        <v>0</v>
      </c>
      <c r="I429" s="208" t="e">
        <f>VLOOKUP($C429,'Orçamento Base'!$D$11:$S$1673,5,FALSE)</f>
        <v>#N/A</v>
      </c>
      <c r="J429" s="167" t="e">
        <f>IF(Comparativo!$E$6="Tabela Não Desonerada",VLOOKUP($C429,'Orçamento Base'!$D$11:$S$1673,12,FALSE),VLOOKUP($C429,#REF!,12,FALSE))</f>
        <v>#N/A</v>
      </c>
      <c r="K429" s="167">
        <f>IFERROR(IF(Comparativo!$E$6="Tabela Não Desonerada",VLOOKUP($C429,'Orçamento Base'!$D$11:$S$1673,16,FALSE),VLOOKUP($C429,#REF!,16,FALSE)),0)</f>
        <v>0</v>
      </c>
      <c r="L429" s="575" t="e">
        <f>IF(AND($D429="COMPOSICAO_PROPRIA",'Orçamento Base'!$N429="-"),"14,18%",IF(AND($D429="MERCADO",'Orçamento Base'!$N429="-"),"15,38%",IF(Comparativo!$E$6="Tabela Não Desonerada",VLOOKUP($C429,'Orçamento Base'!$D$11:$S$1673,11,FALSE),VLOOKUP($C429,#REF!,11,FALSE))))</f>
        <v>#N/A</v>
      </c>
      <c r="M429" s="209">
        <f>IF(Comparativo!$E$6="Tabela Não Desonerada",Encargos!$F$44,Encargos!$D$44)</f>
        <v>1.1122000000000001</v>
      </c>
      <c r="N429" s="320"/>
      <c r="O429" s="166" t="s">
        <v>101</v>
      </c>
      <c r="P429" s="321"/>
      <c r="Q429" s="166" t="s">
        <v>101</v>
      </c>
      <c r="R429" s="321"/>
      <c r="S429" s="322"/>
      <c r="T429" s="322"/>
    </row>
    <row r="430" spans="1:20">
      <c r="A430" s="207">
        <f>'Identificação-TCE'!$A$13</f>
        <v>1</v>
      </c>
      <c r="B430" s="168" t="e">
        <f>IF(AND(G430&lt;&gt;"",H430&gt;0,I430&lt;&gt;"",J430&lt;&gt;0,K430&lt;&gt;0),COUNT($B$11:B429)+1,"")</f>
        <v>#N/A</v>
      </c>
      <c r="C430" s="207">
        <f>IF('Orçamento Base'!$M429=0,0,'Orçamento Base'!$D429)</f>
        <v>0</v>
      </c>
      <c r="D430" s="212" t="e">
        <f>IF('Orçamento Base'!$F429=Aux.!$G$11,"CONTRATACAO_PUBLICA",IF(VLOOKUP($C430,'Orçamento Base'!$D$11:$G$2116,3,FALSE)="INDEXADO",VLOOKUP(VLOOKUP($C429,'Orçamento Base'!$D$11:$G$2116,2,FALSE),'Index N_DESON.'!$A$9:$B$604,2),VLOOKUP($C430,'Orçamento Base'!$D$11:$G$2116,3,FALSE)))</f>
        <v>#N/A</v>
      </c>
      <c r="E430" s="208" t="e">
        <f>VLOOKUP($C430,'Orçamento Base'!$D$11:$S$1673,2,FALSE)</f>
        <v>#N/A</v>
      </c>
      <c r="F430" s="211">
        <f>Dados!$C$7</f>
        <v>44652</v>
      </c>
      <c r="G430" s="226" t="e">
        <f>VLOOKUP($C430,'Orçamento Base'!$D$11:$S$1673,4,FALSE)</f>
        <v>#N/A</v>
      </c>
      <c r="H430" s="377">
        <f>IFERROR(VLOOKUP($C430,'Orçamento Base'!$D$11:$S$1673,6,FALSE),0)</f>
        <v>0</v>
      </c>
      <c r="I430" s="208" t="e">
        <f>VLOOKUP($C430,'Orçamento Base'!$D$11:$S$1673,5,FALSE)</f>
        <v>#N/A</v>
      </c>
      <c r="J430" s="167" t="e">
        <f>IF(Comparativo!$E$6="Tabela Não Desonerada",VLOOKUP($C430,'Orçamento Base'!$D$11:$S$1673,12,FALSE),VLOOKUP($C430,#REF!,12,FALSE))</f>
        <v>#N/A</v>
      </c>
      <c r="K430" s="167">
        <f>IFERROR(IF(Comparativo!$E$6="Tabela Não Desonerada",VLOOKUP($C430,'Orçamento Base'!$D$11:$S$1673,16,FALSE),VLOOKUP($C430,#REF!,16,FALSE)),0)</f>
        <v>0</v>
      </c>
      <c r="L430" s="575" t="e">
        <f>IF(AND($D430="COMPOSICAO_PROPRIA",'Orçamento Base'!$N430="-"),"14,18%",IF(AND($D430="MERCADO",'Orçamento Base'!$N430="-"),"15,38%",IF(Comparativo!$E$6="Tabela Não Desonerada",VLOOKUP($C430,'Orçamento Base'!$D$11:$S$1673,11,FALSE),VLOOKUP($C430,#REF!,11,FALSE))))</f>
        <v>#N/A</v>
      </c>
      <c r="M430" s="209">
        <f>IF(Comparativo!$E$6="Tabela Não Desonerada",Encargos!$F$44,Encargos!$D$44)</f>
        <v>1.1122000000000001</v>
      </c>
      <c r="N430" s="320"/>
      <c r="O430" s="166" t="s">
        <v>101</v>
      </c>
      <c r="P430" s="321"/>
      <c r="Q430" s="166" t="s">
        <v>101</v>
      </c>
      <c r="R430" s="321"/>
      <c r="S430" s="322"/>
      <c r="T430" s="322"/>
    </row>
    <row r="431" spans="1:20">
      <c r="A431" s="207">
        <f>'Identificação-TCE'!$A$13</f>
        <v>1</v>
      </c>
      <c r="B431" s="168" t="e">
        <f>IF(AND(G431&lt;&gt;"",H431&gt;0,I431&lt;&gt;"",J431&lt;&gt;0,K431&lt;&gt;0),COUNT($B$11:B430)+1,"")</f>
        <v>#N/A</v>
      </c>
      <c r="C431" s="207">
        <f>IF('Orçamento Base'!$M430=0,0,'Orçamento Base'!$D430)</f>
        <v>0</v>
      </c>
      <c r="D431" s="212" t="e">
        <f>IF('Orçamento Base'!$F430=Aux.!$G$11,"CONTRATACAO_PUBLICA",IF(VLOOKUP($C431,'Orçamento Base'!$D$11:$G$2116,3,FALSE)="INDEXADO",VLOOKUP(VLOOKUP($C430,'Orçamento Base'!$D$11:$G$2116,2,FALSE),'Index N_DESON.'!$A$9:$B$604,2),VLOOKUP($C431,'Orçamento Base'!$D$11:$G$2116,3,FALSE)))</f>
        <v>#N/A</v>
      </c>
      <c r="E431" s="208" t="e">
        <f>VLOOKUP($C431,'Orçamento Base'!$D$11:$S$1673,2,FALSE)</f>
        <v>#N/A</v>
      </c>
      <c r="F431" s="211">
        <f>Dados!$C$7</f>
        <v>44652</v>
      </c>
      <c r="G431" s="226" t="e">
        <f>VLOOKUP($C431,'Orçamento Base'!$D$11:$S$1673,4,FALSE)</f>
        <v>#N/A</v>
      </c>
      <c r="H431" s="377">
        <f>IFERROR(VLOOKUP($C431,'Orçamento Base'!$D$11:$S$1673,6,FALSE),0)</f>
        <v>0</v>
      </c>
      <c r="I431" s="208" t="e">
        <f>VLOOKUP($C431,'Orçamento Base'!$D$11:$S$1673,5,FALSE)</f>
        <v>#N/A</v>
      </c>
      <c r="J431" s="167" t="e">
        <f>IF(Comparativo!$E$6="Tabela Não Desonerada",VLOOKUP($C431,'Orçamento Base'!$D$11:$S$1673,12,FALSE),VLOOKUP($C431,#REF!,12,FALSE))</f>
        <v>#N/A</v>
      </c>
      <c r="K431" s="167">
        <f>IFERROR(IF(Comparativo!$E$6="Tabela Não Desonerada",VLOOKUP($C431,'Orçamento Base'!$D$11:$S$1673,16,FALSE),VLOOKUP($C431,#REF!,16,FALSE)),0)</f>
        <v>0</v>
      </c>
      <c r="L431" s="575" t="e">
        <f>IF(AND($D431="COMPOSICAO_PROPRIA",'Orçamento Base'!$N431="-"),"14,18%",IF(AND($D431="MERCADO",'Orçamento Base'!$N431="-"),"15,38%",IF(Comparativo!$E$6="Tabela Não Desonerada",VLOOKUP($C431,'Orçamento Base'!$D$11:$S$1673,11,FALSE),VLOOKUP($C431,#REF!,11,FALSE))))</f>
        <v>#N/A</v>
      </c>
      <c r="M431" s="209">
        <f>IF(Comparativo!$E$6="Tabela Não Desonerada",Encargos!$F$44,Encargos!$D$44)</f>
        <v>1.1122000000000001</v>
      </c>
      <c r="N431" s="320"/>
      <c r="O431" s="166" t="s">
        <v>101</v>
      </c>
      <c r="P431" s="321"/>
      <c r="Q431" s="166" t="s">
        <v>101</v>
      </c>
      <c r="R431" s="321"/>
      <c r="S431" s="322"/>
      <c r="T431" s="322"/>
    </row>
    <row r="432" spans="1:20">
      <c r="A432" s="207">
        <f>'Identificação-TCE'!$A$13</f>
        <v>1</v>
      </c>
      <c r="B432" s="168" t="e">
        <f>IF(AND(G432&lt;&gt;"",H432&gt;0,I432&lt;&gt;"",J432&lt;&gt;0,K432&lt;&gt;0),COUNT($B$11:B431)+1,"")</f>
        <v>#N/A</v>
      </c>
      <c r="C432" s="207">
        <f>IF('Orçamento Base'!$M431=0,0,'Orçamento Base'!$D431)</f>
        <v>0</v>
      </c>
      <c r="D432" s="212" t="e">
        <f>IF('Orçamento Base'!$F431=Aux.!$G$11,"CONTRATACAO_PUBLICA",IF(VLOOKUP($C432,'Orçamento Base'!$D$11:$G$2116,3,FALSE)="INDEXADO",VLOOKUP(VLOOKUP($C431,'Orçamento Base'!$D$11:$G$2116,2,FALSE),'Index N_DESON.'!$A$9:$B$604,2),VLOOKUP($C432,'Orçamento Base'!$D$11:$G$2116,3,FALSE)))</f>
        <v>#N/A</v>
      </c>
      <c r="E432" s="208" t="e">
        <f>VLOOKUP($C432,'Orçamento Base'!$D$11:$S$1673,2,FALSE)</f>
        <v>#N/A</v>
      </c>
      <c r="F432" s="211">
        <f>Dados!$C$7</f>
        <v>44652</v>
      </c>
      <c r="G432" s="226" t="e">
        <f>VLOOKUP($C432,'Orçamento Base'!$D$11:$S$1673,4,FALSE)</f>
        <v>#N/A</v>
      </c>
      <c r="H432" s="377">
        <f>IFERROR(VLOOKUP($C432,'Orçamento Base'!$D$11:$S$1673,6,FALSE),0)</f>
        <v>0</v>
      </c>
      <c r="I432" s="208" t="e">
        <f>VLOOKUP($C432,'Orçamento Base'!$D$11:$S$1673,5,FALSE)</f>
        <v>#N/A</v>
      </c>
      <c r="J432" s="167" t="e">
        <f>IF(Comparativo!$E$6="Tabela Não Desonerada",VLOOKUP($C432,'Orçamento Base'!$D$11:$S$1673,12,FALSE),VLOOKUP($C432,#REF!,12,FALSE))</f>
        <v>#N/A</v>
      </c>
      <c r="K432" s="167">
        <f>IFERROR(IF(Comparativo!$E$6="Tabela Não Desonerada",VLOOKUP($C432,'Orçamento Base'!$D$11:$S$1673,16,FALSE),VLOOKUP($C432,#REF!,16,FALSE)),0)</f>
        <v>0</v>
      </c>
      <c r="L432" s="575" t="e">
        <f>IF(AND($D432="COMPOSICAO_PROPRIA",'Orçamento Base'!$N432="-"),"14,18%",IF(AND($D432="MERCADO",'Orçamento Base'!$N432="-"),"15,38%",IF(Comparativo!$E$6="Tabela Não Desonerada",VLOOKUP($C432,'Orçamento Base'!$D$11:$S$1673,11,FALSE),VLOOKUP($C432,#REF!,11,FALSE))))</f>
        <v>#N/A</v>
      </c>
      <c r="M432" s="209">
        <f>IF(Comparativo!$E$6="Tabela Não Desonerada",Encargos!$F$44,Encargos!$D$44)</f>
        <v>1.1122000000000001</v>
      </c>
      <c r="N432" s="320"/>
      <c r="O432" s="166" t="s">
        <v>101</v>
      </c>
      <c r="P432" s="321"/>
      <c r="Q432" s="166" t="s">
        <v>101</v>
      </c>
      <c r="R432" s="321"/>
      <c r="S432" s="322"/>
      <c r="T432" s="322"/>
    </row>
    <row r="433" spans="1:20">
      <c r="A433" s="207">
        <f>'Identificação-TCE'!$A$13</f>
        <v>1</v>
      </c>
      <c r="B433" s="168" t="e">
        <f>IF(AND(G433&lt;&gt;"",H433&gt;0,I433&lt;&gt;"",J433&lt;&gt;0,K433&lt;&gt;0),COUNT($B$11:B432)+1,"")</f>
        <v>#N/A</v>
      </c>
      <c r="C433" s="207">
        <f>IF('Orçamento Base'!$M432=0,0,'Orçamento Base'!$D432)</f>
        <v>0</v>
      </c>
      <c r="D433" s="212" t="e">
        <f>IF('Orçamento Base'!$F432=Aux.!$G$11,"CONTRATACAO_PUBLICA",IF(VLOOKUP($C433,'Orçamento Base'!$D$11:$G$2116,3,FALSE)="INDEXADO",VLOOKUP(VLOOKUP($C432,'Orçamento Base'!$D$11:$G$2116,2,FALSE),'Index N_DESON.'!$A$9:$B$604,2),VLOOKUP($C433,'Orçamento Base'!$D$11:$G$2116,3,FALSE)))</f>
        <v>#N/A</v>
      </c>
      <c r="E433" s="208" t="e">
        <f>VLOOKUP($C433,'Orçamento Base'!$D$11:$S$1673,2,FALSE)</f>
        <v>#N/A</v>
      </c>
      <c r="F433" s="211">
        <f>Dados!$C$7</f>
        <v>44652</v>
      </c>
      <c r="G433" s="226" t="e">
        <f>VLOOKUP($C433,'Orçamento Base'!$D$11:$S$1673,4,FALSE)</f>
        <v>#N/A</v>
      </c>
      <c r="H433" s="377">
        <f>IFERROR(VLOOKUP($C433,'Orçamento Base'!$D$11:$S$1673,6,FALSE),0)</f>
        <v>0</v>
      </c>
      <c r="I433" s="208" t="e">
        <f>VLOOKUP($C433,'Orçamento Base'!$D$11:$S$1673,5,FALSE)</f>
        <v>#N/A</v>
      </c>
      <c r="J433" s="167" t="e">
        <f>IF(Comparativo!$E$6="Tabela Não Desonerada",VLOOKUP($C433,'Orçamento Base'!$D$11:$S$1673,12,FALSE),VLOOKUP($C433,#REF!,12,FALSE))</f>
        <v>#N/A</v>
      </c>
      <c r="K433" s="167">
        <f>IFERROR(IF(Comparativo!$E$6="Tabela Não Desonerada",VLOOKUP($C433,'Orçamento Base'!$D$11:$S$1673,16,FALSE),VLOOKUP($C433,#REF!,16,FALSE)),0)</f>
        <v>0</v>
      </c>
      <c r="L433" s="575" t="e">
        <f>IF(AND($D433="COMPOSICAO_PROPRIA",'Orçamento Base'!$N433="-"),"14,18%",IF(AND($D433="MERCADO",'Orçamento Base'!$N433="-"),"15,38%",IF(Comparativo!$E$6="Tabela Não Desonerada",VLOOKUP($C433,'Orçamento Base'!$D$11:$S$1673,11,FALSE),VLOOKUP($C433,#REF!,11,FALSE))))</f>
        <v>#N/A</v>
      </c>
      <c r="M433" s="209">
        <f>IF(Comparativo!$E$6="Tabela Não Desonerada",Encargos!$F$44,Encargos!$D$44)</f>
        <v>1.1122000000000001</v>
      </c>
      <c r="N433" s="320"/>
      <c r="O433" s="166" t="s">
        <v>101</v>
      </c>
      <c r="P433" s="321"/>
      <c r="Q433" s="166" t="s">
        <v>101</v>
      </c>
      <c r="R433" s="321"/>
      <c r="S433" s="322"/>
      <c r="T433" s="322"/>
    </row>
    <row r="434" spans="1:20">
      <c r="A434" s="207">
        <f>'Identificação-TCE'!$A$13</f>
        <v>1</v>
      </c>
      <c r="B434" s="168" t="e">
        <f>IF(AND(G434&lt;&gt;"",H434&gt;0,I434&lt;&gt;"",J434&lt;&gt;0,K434&lt;&gt;0),COUNT($B$11:B433)+1,"")</f>
        <v>#N/A</v>
      </c>
      <c r="C434" s="207">
        <f>IF('Orçamento Base'!$M433=0,0,'Orçamento Base'!$D433)</f>
        <v>0</v>
      </c>
      <c r="D434" s="212" t="e">
        <f>IF('Orçamento Base'!$F433=Aux.!$G$11,"CONTRATACAO_PUBLICA",IF(VLOOKUP($C434,'Orçamento Base'!$D$11:$G$2116,3,FALSE)="INDEXADO",VLOOKUP(VLOOKUP($C433,'Orçamento Base'!$D$11:$G$2116,2,FALSE),'Index N_DESON.'!$A$9:$B$604,2),VLOOKUP($C434,'Orçamento Base'!$D$11:$G$2116,3,FALSE)))</f>
        <v>#N/A</v>
      </c>
      <c r="E434" s="208" t="e">
        <f>VLOOKUP($C434,'Orçamento Base'!$D$11:$S$1673,2,FALSE)</f>
        <v>#N/A</v>
      </c>
      <c r="F434" s="211">
        <f>Dados!$C$7</f>
        <v>44652</v>
      </c>
      <c r="G434" s="226" t="e">
        <f>VLOOKUP($C434,'Orçamento Base'!$D$11:$S$1673,4,FALSE)</f>
        <v>#N/A</v>
      </c>
      <c r="H434" s="377">
        <f>IFERROR(VLOOKUP($C434,'Orçamento Base'!$D$11:$S$1673,6,FALSE),0)</f>
        <v>0</v>
      </c>
      <c r="I434" s="208" t="e">
        <f>VLOOKUP($C434,'Orçamento Base'!$D$11:$S$1673,5,FALSE)</f>
        <v>#N/A</v>
      </c>
      <c r="J434" s="167" t="e">
        <f>IF(Comparativo!$E$6="Tabela Não Desonerada",VLOOKUP($C434,'Orçamento Base'!$D$11:$S$1673,12,FALSE),VLOOKUP($C434,#REF!,12,FALSE))</f>
        <v>#N/A</v>
      </c>
      <c r="K434" s="167">
        <f>IFERROR(IF(Comparativo!$E$6="Tabela Não Desonerada",VLOOKUP($C434,'Orçamento Base'!$D$11:$S$1673,16,FALSE),VLOOKUP($C434,#REF!,16,FALSE)),0)</f>
        <v>0</v>
      </c>
      <c r="L434" s="575" t="e">
        <f>IF(AND($D434="COMPOSICAO_PROPRIA",'Orçamento Base'!$N434="-"),"14,18%",IF(AND($D434="MERCADO",'Orçamento Base'!$N434="-"),"15,38%",IF(Comparativo!$E$6="Tabela Não Desonerada",VLOOKUP($C434,'Orçamento Base'!$D$11:$S$1673,11,FALSE),VLOOKUP($C434,#REF!,11,FALSE))))</f>
        <v>#N/A</v>
      </c>
      <c r="M434" s="209">
        <f>IF(Comparativo!$E$6="Tabela Não Desonerada",Encargos!$F$44,Encargos!$D$44)</f>
        <v>1.1122000000000001</v>
      </c>
      <c r="N434" s="320"/>
      <c r="O434" s="166" t="s">
        <v>101</v>
      </c>
      <c r="P434" s="321"/>
      <c r="Q434" s="166" t="s">
        <v>101</v>
      </c>
      <c r="R434" s="321"/>
      <c r="S434" s="322"/>
      <c r="T434" s="322"/>
    </row>
    <row r="435" spans="1:20">
      <c r="A435" s="207">
        <f>'Identificação-TCE'!$A$13</f>
        <v>1</v>
      </c>
      <c r="B435" s="168" t="e">
        <f>IF(AND(G435&lt;&gt;"",H435&gt;0,I435&lt;&gt;"",J435&lt;&gt;0,K435&lt;&gt;0),COUNT($B$11:B434)+1,"")</f>
        <v>#N/A</v>
      </c>
      <c r="C435" s="207">
        <f>IF('Orçamento Base'!$M434=0,0,'Orçamento Base'!$D434)</f>
        <v>0</v>
      </c>
      <c r="D435" s="212" t="e">
        <f>IF('Orçamento Base'!$F434=Aux.!$G$11,"CONTRATACAO_PUBLICA",IF(VLOOKUP($C435,'Orçamento Base'!$D$11:$G$2116,3,FALSE)="INDEXADO",VLOOKUP(VLOOKUP($C434,'Orçamento Base'!$D$11:$G$2116,2,FALSE),'Index N_DESON.'!$A$9:$B$604,2),VLOOKUP($C435,'Orçamento Base'!$D$11:$G$2116,3,FALSE)))</f>
        <v>#N/A</v>
      </c>
      <c r="E435" s="208" t="e">
        <f>VLOOKUP($C435,'Orçamento Base'!$D$11:$S$1673,2,FALSE)</f>
        <v>#N/A</v>
      </c>
      <c r="F435" s="211">
        <f>Dados!$C$7</f>
        <v>44652</v>
      </c>
      <c r="G435" s="226" t="e">
        <f>VLOOKUP($C435,'Orçamento Base'!$D$11:$S$1673,4,FALSE)</f>
        <v>#N/A</v>
      </c>
      <c r="H435" s="377">
        <f>IFERROR(VLOOKUP($C435,'Orçamento Base'!$D$11:$S$1673,6,FALSE),0)</f>
        <v>0</v>
      </c>
      <c r="I435" s="208" t="e">
        <f>VLOOKUP($C435,'Orçamento Base'!$D$11:$S$1673,5,FALSE)</f>
        <v>#N/A</v>
      </c>
      <c r="J435" s="167" t="e">
        <f>IF(Comparativo!$E$6="Tabela Não Desonerada",VLOOKUP($C435,'Orçamento Base'!$D$11:$S$1673,12,FALSE),VLOOKUP($C435,#REF!,12,FALSE))</f>
        <v>#N/A</v>
      </c>
      <c r="K435" s="167">
        <f>IFERROR(IF(Comparativo!$E$6="Tabela Não Desonerada",VLOOKUP($C435,'Orçamento Base'!$D$11:$S$1673,16,FALSE),VLOOKUP($C435,#REF!,16,FALSE)),0)</f>
        <v>0</v>
      </c>
      <c r="L435" s="575" t="e">
        <f>IF(AND($D435="COMPOSICAO_PROPRIA",'Orçamento Base'!$N435="-"),"14,18%",IF(AND($D435="MERCADO",'Orçamento Base'!$N435="-"),"15,38%",IF(Comparativo!$E$6="Tabela Não Desonerada",VLOOKUP($C435,'Orçamento Base'!$D$11:$S$1673,11,FALSE),VLOOKUP($C435,#REF!,11,FALSE))))</f>
        <v>#N/A</v>
      </c>
      <c r="M435" s="209">
        <f>IF(Comparativo!$E$6="Tabela Não Desonerada",Encargos!$F$44,Encargos!$D$44)</f>
        <v>1.1122000000000001</v>
      </c>
      <c r="N435" s="320"/>
      <c r="O435" s="166" t="s">
        <v>101</v>
      </c>
      <c r="P435" s="321"/>
      <c r="Q435" s="166" t="s">
        <v>101</v>
      </c>
      <c r="R435" s="321"/>
      <c r="S435" s="322"/>
      <c r="T435" s="322"/>
    </row>
    <row r="436" spans="1:20">
      <c r="A436" s="207">
        <f>'Identificação-TCE'!$A$13</f>
        <v>1</v>
      </c>
      <c r="B436" s="168" t="e">
        <f>IF(AND(G436&lt;&gt;"",H436&gt;0,I436&lt;&gt;"",J436&lt;&gt;0,K436&lt;&gt;0),COUNT($B$11:B435)+1,"")</f>
        <v>#N/A</v>
      </c>
      <c r="C436" s="207">
        <f>IF('Orçamento Base'!$M435=0,0,'Orçamento Base'!$D435)</f>
        <v>0</v>
      </c>
      <c r="D436" s="212" t="e">
        <f>IF('Orçamento Base'!$F435=Aux.!$G$11,"CONTRATACAO_PUBLICA",IF(VLOOKUP($C436,'Orçamento Base'!$D$11:$G$2116,3,FALSE)="INDEXADO",VLOOKUP(VLOOKUP($C435,'Orçamento Base'!$D$11:$G$2116,2,FALSE),'Index N_DESON.'!$A$9:$B$604,2),VLOOKUP($C436,'Orçamento Base'!$D$11:$G$2116,3,FALSE)))</f>
        <v>#N/A</v>
      </c>
      <c r="E436" s="208" t="e">
        <f>VLOOKUP($C436,'Orçamento Base'!$D$11:$S$1673,2,FALSE)</f>
        <v>#N/A</v>
      </c>
      <c r="F436" s="211">
        <f>Dados!$C$7</f>
        <v>44652</v>
      </c>
      <c r="G436" s="226" t="e">
        <f>VLOOKUP($C436,'Orçamento Base'!$D$11:$S$1673,4,FALSE)</f>
        <v>#N/A</v>
      </c>
      <c r="H436" s="377">
        <f>IFERROR(VLOOKUP($C436,'Orçamento Base'!$D$11:$S$1673,6,FALSE),0)</f>
        <v>0</v>
      </c>
      <c r="I436" s="208" t="e">
        <f>VLOOKUP($C436,'Orçamento Base'!$D$11:$S$1673,5,FALSE)</f>
        <v>#N/A</v>
      </c>
      <c r="J436" s="167" t="e">
        <f>IF(Comparativo!$E$6="Tabela Não Desonerada",VLOOKUP($C436,'Orçamento Base'!$D$11:$S$1673,12,FALSE),VLOOKUP($C436,#REF!,12,FALSE))</f>
        <v>#N/A</v>
      </c>
      <c r="K436" s="167">
        <f>IFERROR(IF(Comparativo!$E$6="Tabela Não Desonerada",VLOOKUP($C436,'Orçamento Base'!$D$11:$S$1673,16,FALSE),VLOOKUP($C436,#REF!,16,FALSE)),0)</f>
        <v>0</v>
      </c>
      <c r="L436" s="575" t="e">
        <f>IF(AND($D436="COMPOSICAO_PROPRIA",'Orçamento Base'!$N436="-"),"14,18%",IF(AND($D436="MERCADO",'Orçamento Base'!$N436="-"),"15,38%",IF(Comparativo!$E$6="Tabela Não Desonerada",VLOOKUP($C436,'Orçamento Base'!$D$11:$S$1673,11,FALSE),VLOOKUP($C436,#REF!,11,FALSE))))</f>
        <v>#N/A</v>
      </c>
      <c r="M436" s="209">
        <f>IF(Comparativo!$E$6="Tabela Não Desonerada",Encargos!$F$44,Encargos!$D$44)</f>
        <v>1.1122000000000001</v>
      </c>
      <c r="N436" s="320"/>
      <c r="O436" s="166" t="s">
        <v>101</v>
      </c>
      <c r="P436" s="321"/>
      <c r="Q436" s="166" t="s">
        <v>101</v>
      </c>
      <c r="R436" s="321"/>
      <c r="S436" s="322"/>
      <c r="T436" s="322"/>
    </row>
    <row r="437" spans="1:20">
      <c r="A437" s="207">
        <f>'Identificação-TCE'!$A$13</f>
        <v>1</v>
      </c>
      <c r="B437" s="168" t="e">
        <f>IF(AND(G437&lt;&gt;"",H437&gt;0,I437&lt;&gt;"",J437&lt;&gt;0,K437&lt;&gt;0),COUNT($B$11:B436)+1,"")</f>
        <v>#N/A</v>
      </c>
      <c r="C437" s="207">
        <f>IF('Orçamento Base'!$M436=0,0,'Orçamento Base'!$D436)</f>
        <v>0</v>
      </c>
      <c r="D437" s="212" t="e">
        <f>IF('Orçamento Base'!$F436=Aux.!$G$11,"CONTRATACAO_PUBLICA",IF(VLOOKUP($C437,'Orçamento Base'!$D$11:$G$2116,3,FALSE)="INDEXADO",VLOOKUP(VLOOKUP($C436,'Orçamento Base'!$D$11:$G$2116,2,FALSE),'Index N_DESON.'!$A$9:$B$604,2),VLOOKUP($C437,'Orçamento Base'!$D$11:$G$2116,3,FALSE)))</f>
        <v>#N/A</v>
      </c>
      <c r="E437" s="208" t="e">
        <f>VLOOKUP($C437,'Orçamento Base'!$D$11:$S$1673,2,FALSE)</f>
        <v>#N/A</v>
      </c>
      <c r="F437" s="211">
        <f>Dados!$C$7</f>
        <v>44652</v>
      </c>
      <c r="G437" s="226" t="e">
        <f>VLOOKUP($C437,'Orçamento Base'!$D$11:$S$1673,4,FALSE)</f>
        <v>#N/A</v>
      </c>
      <c r="H437" s="377">
        <f>IFERROR(VLOOKUP($C437,'Orçamento Base'!$D$11:$S$1673,6,FALSE),0)</f>
        <v>0</v>
      </c>
      <c r="I437" s="208" t="e">
        <f>VLOOKUP($C437,'Orçamento Base'!$D$11:$S$1673,5,FALSE)</f>
        <v>#N/A</v>
      </c>
      <c r="J437" s="167" t="e">
        <f>IF(Comparativo!$E$6="Tabela Não Desonerada",VLOOKUP($C437,'Orçamento Base'!$D$11:$S$1673,12,FALSE),VLOOKUP($C437,#REF!,12,FALSE))</f>
        <v>#N/A</v>
      </c>
      <c r="K437" s="167">
        <f>IFERROR(IF(Comparativo!$E$6="Tabela Não Desonerada",VLOOKUP($C437,'Orçamento Base'!$D$11:$S$1673,16,FALSE),VLOOKUP($C437,#REF!,16,FALSE)),0)</f>
        <v>0</v>
      </c>
      <c r="L437" s="575" t="e">
        <f>IF(AND($D437="COMPOSICAO_PROPRIA",'Orçamento Base'!$N437="-"),"14,18%",IF(AND($D437="MERCADO",'Orçamento Base'!$N437="-"),"15,38%",IF(Comparativo!$E$6="Tabela Não Desonerada",VLOOKUP($C437,'Orçamento Base'!$D$11:$S$1673,11,FALSE),VLOOKUP($C437,#REF!,11,FALSE))))</f>
        <v>#N/A</v>
      </c>
      <c r="M437" s="209">
        <f>IF(Comparativo!$E$6="Tabela Não Desonerada",Encargos!$F$44,Encargos!$D$44)</f>
        <v>1.1122000000000001</v>
      </c>
      <c r="N437" s="320"/>
      <c r="O437" s="166" t="s">
        <v>101</v>
      </c>
      <c r="P437" s="321"/>
      <c r="Q437" s="166" t="s">
        <v>101</v>
      </c>
      <c r="R437" s="321"/>
      <c r="S437" s="322"/>
      <c r="T437" s="322"/>
    </row>
    <row r="438" spans="1:20">
      <c r="A438" s="207">
        <f>'Identificação-TCE'!$A$13</f>
        <v>1</v>
      </c>
      <c r="B438" s="168" t="e">
        <f>IF(AND(G438&lt;&gt;"",H438&gt;0,I438&lt;&gt;"",J438&lt;&gt;0,K438&lt;&gt;0),COUNT($B$11:B437)+1,"")</f>
        <v>#N/A</v>
      </c>
      <c r="C438" s="207">
        <f>IF('Orçamento Base'!$M437=0,0,'Orçamento Base'!$D437)</f>
        <v>0</v>
      </c>
      <c r="D438" s="212" t="e">
        <f>IF('Orçamento Base'!$F437=Aux.!$G$11,"CONTRATACAO_PUBLICA",IF(VLOOKUP($C438,'Orçamento Base'!$D$11:$G$2116,3,FALSE)="INDEXADO",VLOOKUP(VLOOKUP($C437,'Orçamento Base'!$D$11:$G$2116,2,FALSE),'Index N_DESON.'!$A$9:$B$604,2),VLOOKUP($C438,'Orçamento Base'!$D$11:$G$2116,3,FALSE)))</f>
        <v>#N/A</v>
      </c>
      <c r="E438" s="208" t="e">
        <f>VLOOKUP($C438,'Orçamento Base'!$D$11:$S$1673,2,FALSE)</f>
        <v>#N/A</v>
      </c>
      <c r="F438" s="211">
        <f>Dados!$C$7</f>
        <v>44652</v>
      </c>
      <c r="G438" s="226" t="e">
        <f>VLOOKUP($C438,'Orçamento Base'!$D$11:$S$1673,4,FALSE)</f>
        <v>#N/A</v>
      </c>
      <c r="H438" s="377">
        <f>IFERROR(VLOOKUP($C438,'Orçamento Base'!$D$11:$S$1673,6,FALSE),0)</f>
        <v>0</v>
      </c>
      <c r="I438" s="208" t="e">
        <f>VLOOKUP($C438,'Orçamento Base'!$D$11:$S$1673,5,FALSE)</f>
        <v>#N/A</v>
      </c>
      <c r="J438" s="167" t="e">
        <f>IF(Comparativo!$E$6="Tabela Não Desonerada",VLOOKUP($C438,'Orçamento Base'!$D$11:$S$1673,12,FALSE),VLOOKUP($C438,#REF!,12,FALSE))</f>
        <v>#N/A</v>
      </c>
      <c r="K438" s="167">
        <f>IFERROR(IF(Comparativo!$E$6="Tabela Não Desonerada",VLOOKUP($C438,'Orçamento Base'!$D$11:$S$1673,16,FALSE),VLOOKUP($C438,#REF!,16,FALSE)),0)</f>
        <v>0</v>
      </c>
      <c r="L438" s="575" t="e">
        <f>IF(AND($D438="COMPOSICAO_PROPRIA",'Orçamento Base'!$N438="-"),"14,18%",IF(AND($D438="MERCADO",'Orçamento Base'!$N438="-"),"15,38%",IF(Comparativo!$E$6="Tabela Não Desonerada",VLOOKUP($C438,'Orçamento Base'!$D$11:$S$1673,11,FALSE),VLOOKUP($C438,#REF!,11,FALSE))))</f>
        <v>#N/A</v>
      </c>
      <c r="M438" s="209">
        <f>IF(Comparativo!$E$6="Tabela Não Desonerada",Encargos!$F$44,Encargos!$D$44)</f>
        <v>1.1122000000000001</v>
      </c>
      <c r="N438" s="320"/>
      <c r="O438" s="166" t="s">
        <v>101</v>
      </c>
      <c r="P438" s="321"/>
      <c r="Q438" s="166" t="s">
        <v>101</v>
      </c>
      <c r="R438" s="321"/>
      <c r="S438" s="322"/>
      <c r="T438" s="322"/>
    </row>
    <row r="439" spans="1:20">
      <c r="A439" s="207">
        <f>'Identificação-TCE'!$A$13</f>
        <v>1</v>
      </c>
      <c r="B439" s="168" t="e">
        <f>IF(AND(G439&lt;&gt;"",H439&gt;0,I439&lt;&gt;"",J439&lt;&gt;0,K439&lt;&gt;0),COUNT($B$11:B438)+1,"")</f>
        <v>#N/A</v>
      </c>
      <c r="C439" s="207">
        <f>IF('Orçamento Base'!$M438=0,0,'Orçamento Base'!$D438)</f>
        <v>0</v>
      </c>
      <c r="D439" s="212" t="e">
        <f>IF('Orçamento Base'!$F438=Aux.!$G$11,"CONTRATACAO_PUBLICA",IF(VLOOKUP($C439,'Orçamento Base'!$D$11:$G$2116,3,FALSE)="INDEXADO",VLOOKUP(VLOOKUP($C438,'Orçamento Base'!$D$11:$G$2116,2,FALSE),'Index N_DESON.'!$A$9:$B$604,2),VLOOKUP($C439,'Orçamento Base'!$D$11:$G$2116,3,FALSE)))</f>
        <v>#N/A</v>
      </c>
      <c r="E439" s="208" t="e">
        <f>VLOOKUP($C439,'Orçamento Base'!$D$11:$S$1673,2,FALSE)</f>
        <v>#N/A</v>
      </c>
      <c r="F439" s="211">
        <f>Dados!$C$7</f>
        <v>44652</v>
      </c>
      <c r="G439" s="226" t="e">
        <f>VLOOKUP($C439,'Orçamento Base'!$D$11:$S$1673,4,FALSE)</f>
        <v>#N/A</v>
      </c>
      <c r="H439" s="377">
        <f>IFERROR(VLOOKUP($C439,'Orçamento Base'!$D$11:$S$1673,6,FALSE),0)</f>
        <v>0</v>
      </c>
      <c r="I439" s="208" t="e">
        <f>VLOOKUP($C439,'Orçamento Base'!$D$11:$S$1673,5,FALSE)</f>
        <v>#N/A</v>
      </c>
      <c r="J439" s="167" t="e">
        <f>IF(Comparativo!$E$6="Tabela Não Desonerada",VLOOKUP($C439,'Orçamento Base'!$D$11:$S$1673,12,FALSE),VLOOKUP($C439,#REF!,12,FALSE))</f>
        <v>#N/A</v>
      </c>
      <c r="K439" s="167">
        <f>IFERROR(IF(Comparativo!$E$6="Tabela Não Desonerada",VLOOKUP($C439,'Orçamento Base'!$D$11:$S$1673,16,FALSE),VLOOKUP($C439,#REF!,16,FALSE)),0)</f>
        <v>0</v>
      </c>
      <c r="L439" s="575" t="e">
        <f>IF(AND($D439="COMPOSICAO_PROPRIA",'Orçamento Base'!$N439="-"),"14,18%",IF(AND($D439="MERCADO",'Orçamento Base'!$N439="-"),"15,38%",IF(Comparativo!$E$6="Tabela Não Desonerada",VLOOKUP($C439,'Orçamento Base'!$D$11:$S$1673,11,FALSE),VLOOKUP($C439,#REF!,11,FALSE))))</f>
        <v>#N/A</v>
      </c>
      <c r="M439" s="209">
        <f>IF(Comparativo!$E$6="Tabela Não Desonerada",Encargos!$F$44,Encargos!$D$44)</f>
        <v>1.1122000000000001</v>
      </c>
      <c r="N439" s="320"/>
      <c r="O439" s="166" t="s">
        <v>101</v>
      </c>
      <c r="P439" s="321"/>
      <c r="Q439" s="166" t="s">
        <v>101</v>
      </c>
      <c r="R439" s="321"/>
      <c r="S439" s="322"/>
      <c r="T439" s="322"/>
    </row>
    <row r="440" spans="1:20">
      <c r="A440" s="207">
        <f>'Identificação-TCE'!$A$13</f>
        <v>1</v>
      </c>
      <c r="B440" s="168" t="e">
        <f>IF(AND(G440&lt;&gt;"",H440&gt;0,I440&lt;&gt;"",J440&lt;&gt;0,K440&lt;&gt;0),COUNT($B$11:B439)+1,"")</f>
        <v>#N/A</v>
      </c>
      <c r="C440" s="207">
        <f>IF('Orçamento Base'!$M439=0,0,'Orçamento Base'!$D439)</f>
        <v>0</v>
      </c>
      <c r="D440" s="212" t="e">
        <f>IF('Orçamento Base'!$F439=Aux.!$G$11,"CONTRATACAO_PUBLICA",IF(VLOOKUP($C440,'Orçamento Base'!$D$11:$G$2116,3,FALSE)="INDEXADO",VLOOKUP(VLOOKUP($C439,'Orçamento Base'!$D$11:$G$2116,2,FALSE),'Index N_DESON.'!$A$9:$B$604,2),VLOOKUP($C440,'Orçamento Base'!$D$11:$G$2116,3,FALSE)))</f>
        <v>#N/A</v>
      </c>
      <c r="E440" s="208" t="e">
        <f>VLOOKUP($C440,'Orçamento Base'!$D$11:$S$1673,2,FALSE)</f>
        <v>#N/A</v>
      </c>
      <c r="F440" s="211">
        <f>Dados!$C$7</f>
        <v>44652</v>
      </c>
      <c r="G440" s="226" t="e">
        <f>VLOOKUP($C440,'Orçamento Base'!$D$11:$S$1673,4,FALSE)</f>
        <v>#N/A</v>
      </c>
      <c r="H440" s="377">
        <f>IFERROR(VLOOKUP($C440,'Orçamento Base'!$D$11:$S$1673,6,FALSE),0)</f>
        <v>0</v>
      </c>
      <c r="I440" s="208" t="e">
        <f>VLOOKUP($C440,'Orçamento Base'!$D$11:$S$1673,5,FALSE)</f>
        <v>#N/A</v>
      </c>
      <c r="J440" s="167" t="e">
        <f>IF(Comparativo!$E$6="Tabela Não Desonerada",VLOOKUP($C440,'Orçamento Base'!$D$11:$S$1673,12,FALSE),VLOOKUP($C440,#REF!,12,FALSE))</f>
        <v>#N/A</v>
      </c>
      <c r="K440" s="167">
        <f>IFERROR(IF(Comparativo!$E$6="Tabela Não Desonerada",VLOOKUP($C440,'Orçamento Base'!$D$11:$S$1673,16,FALSE),VLOOKUP($C440,#REF!,16,FALSE)),0)</f>
        <v>0</v>
      </c>
      <c r="L440" s="575" t="e">
        <f>IF(AND($D440="COMPOSICAO_PROPRIA",'Orçamento Base'!$N440="-"),"14,18%",IF(AND($D440="MERCADO",'Orçamento Base'!$N440="-"),"15,38%",IF(Comparativo!$E$6="Tabela Não Desonerada",VLOOKUP($C440,'Orçamento Base'!$D$11:$S$1673,11,FALSE),VLOOKUP($C440,#REF!,11,FALSE))))</f>
        <v>#N/A</v>
      </c>
      <c r="M440" s="209">
        <f>IF(Comparativo!$E$6="Tabela Não Desonerada",Encargos!$F$44,Encargos!$D$44)</f>
        <v>1.1122000000000001</v>
      </c>
      <c r="N440" s="320"/>
      <c r="O440" s="166" t="s">
        <v>101</v>
      </c>
      <c r="P440" s="321"/>
      <c r="Q440" s="166" t="s">
        <v>101</v>
      </c>
      <c r="R440" s="321"/>
      <c r="S440" s="322"/>
      <c r="T440" s="322"/>
    </row>
    <row r="441" spans="1:20">
      <c r="A441" s="207">
        <f>'Identificação-TCE'!$A$13</f>
        <v>1</v>
      </c>
      <c r="B441" s="168" t="e">
        <f>IF(AND(G441&lt;&gt;"",H441&gt;0,I441&lt;&gt;"",J441&lt;&gt;0,K441&lt;&gt;0),COUNT($B$11:B440)+1,"")</f>
        <v>#N/A</v>
      </c>
      <c r="C441" s="207">
        <f>IF('Orçamento Base'!$M440=0,0,'Orçamento Base'!$D440)</f>
        <v>0</v>
      </c>
      <c r="D441" s="212" t="e">
        <f>IF('Orçamento Base'!$F440=Aux.!$G$11,"CONTRATACAO_PUBLICA",IF(VLOOKUP($C441,'Orçamento Base'!$D$11:$G$2116,3,FALSE)="INDEXADO",VLOOKUP(VLOOKUP($C440,'Orçamento Base'!$D$11:$G$2116,2,FALSE),'Index N_DESON.'!$A$9:$B$604,2),VLOOKUP($C441,'Orçamento Base'!$D$11:$G$2116,3,FALSE)))</f>
        <v>#N/A</v>
      </c>
      <c r="E441" s="208" t="e">
        <f>VLOOKUP($C441,'Orçamento Base'!$D$11:$S$1673,2,FALSE)</f>
        <v>#N/A</v>
      </c>
      <c r="F441" s="211">
        <f>Dados!$C$7</f>
        <v>44652</v>
      </c>
      <c r="G441" s="226" t="e">
        <f>VLOOKUP($C441,'Orçamento Base'!$D$11:$S$1673,4,FALSE)</f>
        <v>#N/A</v>
      </c>
      <c r="H441" s="377">
        <f>IFERROR(VLOOKUP($C441,'Orçamento Base'!$D$11:$S$1673,6,FALSE),0)</f>
        <v>0</v>
      </c>
      <c r="I441" s="208" t="e">
        <f>VLOOKUP($C441,'Orçamento Base'!$D$11:$S$1673,5,FALSE)</f>
        <v>#N/A</v>
      </c>
      <c r="J441" s="167" t="e">
        <f>IF(Comparativo!$E$6="Tabela Não Desonerada",VLOOKUP($C441,'Orçamento Base'!$D$11:$S$1673,12,FALSE),VLOOKUP($C441,#REF!,12,FALSE))</f>
        <v>#N/A</v>
      </c>
      <c r="K441" s="167">
        <f>IFERROR(IF(Comparativo!$E$6="Tabela Não Desonerada",VLOOKUP($C441,'Orçamento Base'!$D$11:$S$1673,16,FALSE),VLOOKUP($C441,#REF!,16,FALSE)),0)</f>
        <v>0</v>
      </c>
      <c r="L441" s="575" t="e">
        <f>IF(AND($D441="COMPOSICAO_PROPRIA",'Orçamento Base'!$N441="-"),"14,18%",IF(AND($D441="MERCADO",'Orçamento Base'!$N441="-"),"15,38%",IF(Comparativo!$E$6="Tabela Não Desonerada",VLOOKUP($C441,'Orçamento Base'!$D$11:$S$1673,11,FALSE),VLOOKUP($C441,#REF!,11,FALSE))))</f>
        <v>#N/A</v>
      </c>
      <c r="M441" s="209">
        <f>IF(Comparativo!$E$6="Tabela Não Desonerada",Encargos!$F$44,Encargos!$D$44)</f>
        <v>1.1122000000000001</v>
      </c>
      <c r="N441" s="320"/>
      <c r="O441" s="166" t="s">
        <v>101</v>
      </c>
      <c r="P441" s="321"/>
      <c r="Q441" s="166" t="s">
        <v>101</v>
      </c>
      <c r="R441" s="321"/>
      <c r="S441" s="322"/>
      <c r="T441" s="322"/>
    </row>
    <row r="442" spans="1:20">
      <c r="A442" s="207">
        <f>'Identificação-TCE'!$A$13</f>
        <v>1</v>
      </c>
      <c r="B442" s="168" t="e">
        <f>IF(AND(G442&lt;&gt;"",H442&gt;0,I442&lt;&gt;"",J442&lt;&gt;0,K442&lt;&gt;0),COUNT($B$11:B441)+1,"")</f>
        <v>#N/A</v>
      </c>
      <c r="C442" s="207">
        <f>IF('Orçamento Base'!$M441=0,0,'Orçamento Base'!$D441)</f>
        <v>0</v>
      </c>
      <c r="D442" s="212" t="e">
        <f>IF('Orçamento Base'!$F441=Aux.!$G$11,"CONTRATACAO_PUBLICA",IF(VLOOKUP($C442,'Orçamento Base'!$D$11:$G$2116,3,FALSE)="INDEXADO",VLOOKUP(VLOOKUP($C441,'Orçamento Base'!$D$11:$G$2116,2,FALSE),'Index N_DESON.'!$A$9:$B$604,2),VLOOKUP($C442,'Orçamento Base'!$D$11:$G$2116,3,FALSE)))</f>
        <v>#N/A</v>
      </c>
      <c r="E442" s="208" t="e">
        <f>VLOOKUP($C442,'Orçamento Base'!$D$11:$S$1673,2,FALSE)</f>
        <v>#N/A</v>
      </c>
      <c r="F442" s="211">
        <f>Dados!$C$7</f>
        <v>44652</v>
      </c>
      <c r="G442" s="226" t="e">
        <f>VLOOKUP($C442,'Orçamento Base'!$D$11:$S$1673,4,FALSE)</f>
        <v>#N/A</v>
      </c>
      <c r="H442" s="377">
        <f>IFERROR(VLOOKUP($C442,'Orçamento Base'!$D$11:$S$1673,6,FALSE),0)</f>
        <v>0</v>
      </c>
      <c r="I442" s="208" t="e">
        <f>VLOOKUP($C442,'Orçamento Base'!$D$11:$S$1673,5,FALSE)</f>
        <v>#N/A</v>
      </c>
      <c r="J442" s="167" t="e">
        <f>IF(Comparativo!$E$6="Tabela Não Desonerada",VLOOKUP($C442,'Orçamento Base'!$D$11:$S$1673,12,FALSE),VLOOKUP($C442,#REF!,12,FALSE))</f>
        <v>#N/A</v>
      </c>
      <c r="K442" s="167">
        <f>IFERROR(IF(Comparativo!$E$6="Tabela Não Desonerada",VLOOKUP($C442,'Orçamento Base'!$D$11:$S$1673,16,FALSE),VLOOKUP($C442,#REF!,16,FALSE)),0)</f>
        <v>0</v>
      </c>
      <c r="L442" s="575" t="e">
        <f>IF(AND($D442="COMPOSICAO_PROPRIA",'Orçamento Base'!$N442="-"),"14,18%",IF(AND($D442="MERCADO",'Orçamento Base'!$N442="-"),"15,38%",IF(Comparativo!$E$6="Tabela Não Desonerada",VLOOKUP($C442,'Orçamento Base'!$D$11:$S$1673,11,FALSE),VLOOKUP($C442,#REF!,11,FALSE))))</f>
        <v>#N/A</v>
      </c>
      <c r="M442" s="209">
        <f>IF(Comparativo!$E$6="Tabela Não Desonerada",Encargos!$F$44,Encargos!$D$44)</f>
        <v>1.1122000000000001</v>
      </c>
      <c r="N442" s="320"/>
      <c r="O442" s="166" t="s">
        <v>101</v>
      </c>
      <c r="P442" s="321"/>
      <c r="Q442" s="166" t="s">
        <v>101</v>
      </c>
      <c r="R442" s="321"/>
      <c r="S442" s="322"/>
      <c r="T442" s="322"/>
    </row>
    <row r="443" spans="1:20">
      <c r="A443" s="207">
        <f>'Identificação-TCE'!$A$13</f>
        <v>1</v>
      </c>
      <c r="B443" s="168" t="e">
        <f>IF(AND(G443&lt;&gt;"",H443&gt;0,I443&lt;&gt;"",J443&lt;&gt;0,K443&lt;&gt;0),COUNT($B$11:B442)+1,"")</f>
        <v>#N/A</v>
      </c>
      <c r="C443" s="207">
        <f>IF('Orçamento Base'!$M442=0,0,'Orçamento Base'!$D442)</f>
        <v>0</v>
      </c>
      <c r="D443" s="212" t="e">
        <f>IF('Orçamento Base'!$F442=Aux.!$G$11,"CONTRATACAO_PUBLICA",IF(VLOOKUP($C443,'Orçamento Base'!$D$11:$G$2116,3,FALSE)="INDEXADO",VLOOKUP(VLOOKUP($C442,'Orçamento Base'!$D$11:$G$2116,2,FALSE),'Index N_DESON.'!$A$9:$B$604,2),VLOOKUP($C443,'Orçamento Base'!$D$11:$G$2116,3,FALSE)))</f>
        <v>#N/A</v>
      </c>
      <c r="E443" s="208" t="e">
        <f>VLOOKUP($C443,'Orçamento Base'!$D$11:$S$1673,2,FALSE)</f>
        <v>#N/A</v>
      </c>
      <c r="F443" s="211">
        <f>Dados!$C$7</f>
        <v>44652</v>
      </c>
      <c r="G443" s="226" t="e">
        <f>VLOOKUP($C443,'Orçamento Base'!$D$11:$S$1673,4,FALSE)</f>
        <v>#N/A</v>
      </c>
      <c r="H443" s="377">
        <f>IFERROR(VLOOKUP($C443,'Orçamento Base'!$D$11:$S$1673,6,FALSE),0)</f>
        <v>0</v>
      </c>
      <c r="I443" s="208" t="e">
        <f>VLOOKUP($C443,'Orçamento Base'!$D$11:$S$1673,5,FALSE)</f>
        <v>#N/A</v>
      </c>
      <c r="J443" s="167" t="e">
        <f>IF(Comparativo!$E$6="Tabela Não Desonerada",VLOOKUP($C443,'Orçamento Base'!$D$11:$S$1673,12,FALSE),VLOOKUP($C443,#REF!,12,FALSE))</f>
        <v>#N/A</v>
      </c>
      <c r="K443" s="167">
        <f>IFERROR(IF(Comparativo!$E$6="Tabela Não Desonerada",VLOOKUP($C443,'Orçamento Base'!$D$11:$S$1673,16,FALSE),VLOOKUP($C443,#REF!,16,FALSE)),0)</f>
        <v>0</v>
      </c>
      <c r="L443" s="575" t="e">
        <f>IF(AND($D443="COMPOSICAO_PROPRIA",'Orçamento Base'!$N443="-"),"14,18%",IF(AND($D443="MERCADO",'Orçamento Base'!$N443="-"),"15,38%",IF(Comparativo!$E$6="Tabela Não Desonerada",VLOOKUP($C443,'Orçamento Base'!$D$11:$S$1673,11,FALSE),VLOOKUP($C443,#REF!,11,FALSE))))</f>
        <v>#N/A</v>
      </c>
      <c r="M443" s="209">
        <f>IF(Comparativo!$E$6="Tabela Não Desonerada",Encargos!$F$44,Encargos!$D$44)</f>
        <v>1.1122000000000001</v>
      </c>
      <c r="N443" s="320"/>
      <c r="O443" s="166" t="s">
        <v>101</v>
      </c>
      <c r="P443" s="321"/>
      <c r="Q443" s="166" t="s">
        <v>101</v>
      </c>
      <c r="R443" s="321"/>
      <c r="S443" s="322"/>
      <c r="T443" s="322"/>
    </row>
    <row r="444" spans="1:20">
      <c r="A444" s="207">
        <f>'Identificação-TCE'!$A$13</f>
        <v>1</v>
      </c>
      <c r="B444" s="168" t="e">
        <f>IF(AND(G444&lt;&gt;"",H444&gt;0,I444&lt;&gt;"",J444&lt;&gt;0,K444&lt;&gt;0),COUNT($B$11:B443)+1,"")</f>
        <v>#N/A</v>
      </c>
      <c r="C444" s="207">
        <f>IF('Orçamento Base'!$M443=0,0,'Orçamento Base'!$D443)</f>
        <v>0</v>
      </c>
      <c r="D444" s="212" t="e">
        <f>IF('Orçamento Base'!$F443=Aux.!$G$11,"CONTRATACAO_PUBLICA",IF(VLOOKUP($C444,'Orçamento Base'!$D$11:$G$2116,3,FALSE)="INDEXADO",VLOOKUP(VLOOKUP($C443,'Orçamento Base'!$D$11:$G$2116,2,FALSE),'Index N_DESON.'!$A$9:$B$604,2),VLOOKUP($C444,'Orçamento Base'!$D$11:$G$2116,3,FALSE)))</f>
        <v>#N/A</v>
      </c>
      <c r="E444" s="208" t="e">
        <f>VLOOKUP($C444,'Orçamento Base'!$D$11:$S$1673,2,FALSE)</f>
        <v>#N/A</v>
      </c>
      <c r="F444" s="211">
        <f>Dados!$C$7</f>
        <v>44652</v>
      </c>
      <c r="G444" s="226" t="e">
        <f>VLOOKUP($C444,'Orçamento Base'!$D$11:$S$1673,4,FALSE)</f>
        <v>#N/A</v>
      </c>
      <c r="H444" s="377">
        <f>IFERROR(VLOOKUP($C444,'Orçamento Base'!$D$11:$S$1673,6,FALSE),0)</f>
        <v>0</v>
      </c>
      <c r="I444" s="208" t="e">
        <f>VLOOKUP($C444,'Orçamento Base'!$D$11:$S$1673,5,FALSE)</f>
        <v>#N/A</v>
      </c>
      <c r="J444" s="167" t="e">
        <f>IF(Comparativo!$E$6="Tabela Não Desonerada",VLOOKUP($C444,'Orçamento Base'!$D$11:$S$1673,12,FALSE),VLOOKUP($C444,#REF!,12,FALSE))</f>
        <v>#N/A</v>
      </c>
      <c r="K444" s="167">
        <f>IFERROR(IF(Comparativo!$E$6="Tabela Não Desonerada",VLOOKUP($C444,'Orçamento Base'!$D$11:$S$1673,16,FALSE),VLOOKUP($C444,#REF!,16,FALSE)),0)</f>
        <v>0</v>
      </c>
      <c r="L444" s="575" t="e">
        <f>IF(AND($D444="COMPOSICAO_PROPRIA",'Orçamento Base'!$N444="-"),"14,18%",IF(AND($D444="MERCADO",'Orçamento Base'!$N444="-"),"15,38%",IF(Comparativo!$E$6="Tabela Não Desonerada",VLOOKUP($C444,'Orçamento Base'!$D$11:$S$1673,11,FALSE),VLOOKUP($C444,#REF!,11,FALSE))))</f>
        <v>#N/A</v>
      </c>
      <c r="M444" s="209">
        <f>IF(Comparativo!$E$6="Tabela Não Desonerada",Encargos!$F$44,Encargos!$D$44)</f>
        <v>1.1122000000000001</v>
      </c>
      <c r="N444" s="320"/>
      <c r="O444" s="166" t="s">
        <v>101</v>
      </c>
      <c r="P444" s="321"/>
      <c r="Q444" s="166" t="s">
        <v>101</v>
      </c>
      <c r="R444" s="321"/>
      <c r="S444" s="322"/>
      <c r="T444" s="322"/>
    </row>
    <row r="445" spans="1:20">
      <c r="A445" s="207">
        <f>'Identificação-TCE'!$A$13</f>
        <v>1</v>
      </c>
      <c r="B445" s="168" t="e">
        <f>IF(AND(G445&lt;&gt;"",H445&gt;0,I445&lt;&gt;"",J445&lt;&gt;0,K445&lt;&gt;0),COUNT($B$11:B444)+1,"")</f>
        <v>#N/A</v>
      </c>
      <c r="C445" s="207">
        <f>IF('Orçamento Base'!$M444=0,0,'Orçamento Base'!$D444)</f>
        <v>0</v>
      </c>
      <c r="D445" s="212" t="e">
        <f>IF('Orçamento Base'!$F444=Aux.!$G$11,"CONTRATACAO_PUBLICA",IF(VLOOKUP($C445,'Orçamento Base'!$D$11:$G$2116,3,FALSE)="INDEXADO",VLOOKUP(VLOOKUP($C444,'Orçamento Base'!$D$11:$G$2116,2,FALSE),'Index N_DESON.'!$A$9:$B$604,2),VLOOKUP($C445,'Orçamento Base'!$D$11:$G$2116,3,FALSE)))</f>
        <v>#N/A</v>
      </c>
      <c r="E445" s="208" t="e">
        <f>VLOOKUP($C445,'Orçamento Base'!$D$11:$S$1673,2,FALSE)</f>
        <v>#N/A</v>
      </c>
      <c r="F445" s="211">
        <f>Dados!$C$7</f>
        <v>44652</v>
      </c>
      <c r="G445" s="226" t="e">
        <f>VLOOKUP($C445,'Orçamento Base'!$D$11:$S$1673,4,FALSE)</f>
        <v>#N/A</v>
      </c>
      <c r="H445" s="377">
        <f>IFERROR(VLOOKUP($C445,'Orçamento Base'!$D$11:$S$1673,6,FALSE),0)</f>
        <v>0</v>
      </c>
      <c r="I445" s="208" t="e">
        <f>VLOOKUP($C445,'Orçamento Base'!$D$11:$S$1673,5,FALSE)</f>
        <v>#N/A</v>
      </c>
      <c r="J445" s="167" t="e">
        <f>IF(Comparativo!$E$6="Tabela Não Desonerada",VLOOKUP($C445,'Orçamento Base'!$D$11:$S$1673,12,FALSE),VLOOKUP($C445,#REF!,12,FALSE))</f>
        <v>#N/A</v>
      </c>
      <c r="K445" s="167">
        <f>IFERROR(IF(Comparativo!$E$6="Tabela Não Desonerada",VLOOKUP($C445,'Orçamento Base'!$D$11:$S$1673,16,FALSE),VLOOKUP($C445,#REF!,16,FALSE)),0)</f>
        <v>0</v>
      </c>
      <c r="L445" s="575" t="e">
        <f>IF(AND($D445="COMPOSICAO_PROPRIA",'Orçamento Base'!$N445="-"),"14,18%",IF(AND($D445="MERCADO",'Orçamento Base'!$N445="-"),"15,38%",IF(Comparativo!$E$6="Tabela Não Desonerada",VLOOKUP($C445,'Orçamento Base'!$D$11:$S$1673,11,FALSE),VLOOKUP($C445,#REF!,11,FALSE))))</f>
        <v>#N/A</v>
      </c>
      <c r="M445" s="209">
        <f>IF(Comparativo!$E$6="Tabela Não Desonerada",Encargos!$F$44,Encargos!$D$44)</f>
        <v>1.1122000000000001</v>
      </c>
      <c r="N445" s="320"/>
      <c r="O445" s="166" t="s">
        <v>101</v>
      </c>
      <c r="P445" s="321"/>
      <c r="Q445" s="166" t="s">
        <v>101</v>
      </c>
      <c r="R445" s="321"/>
      <c r="S445" s="322"/>
      <c r="T445" s="322"/>
    </row>
    <row r="446" spans="1:20">
      <c r="A446" s="207">
        <f>'Identificação-TCE'!$A$13</f>
        <v>1</v>
      </c>
      <c r="B446" s="168" t="e">
        <f>IF(AND(G446&lt;&gt;"",H446&gt;0,I446&lt;&gt;"",J446&lt;&gt;0,K446&lt;&gt;0),COUNT($B$11:B445)+1,"")</f>
        <v>#N/A</v>
      </c>
      <c r="C446" s="207">
        <f>IF('Orçamento Base'!$M445=0,0,'Orçamento Base'!$D445)</f>
        <v>0</v>
      </c>
      <c r="D446" s="212" t="e">
        <f>IF('Orçamento Base'!$F445=Aux.!$G$11,"CONTRATACAO_PUBLICA",IF(VLOOKUP($C446,'Orçamento Base'!$D$11:$G$2116,3,FALSE)="INDEXADO",VLOOKUP(VLOOKUP($C445,'Orçamento Base'!$D$11:$G$2116,2,FALSE),'Index N_DESON.'!$A$9:$B$604,2),VLOOKUP($C446,'Orçamento Base'!$D$11:$G$2116,3,FALSE)))</f>
        <v>#N/A</v>
      </c>
      <c r="E446" s="208" t="e">
        <f>VLOOKUP($C446,'Orçamento Base'!$D$11:$S$1673,2,FALSE)</f>
        <v>#N/A</v>
      </c>
      <c r="F446" s="211">
        <f>Dados!$C$7</f>
        <v>44652</v>
      </c>
      <c r="G446" s="226" t="e">
        <f>VLOOKUP($C446,'Orçamento Base'!$D$11:$S$1673,4,FALSE)</f>
        <v>#N/A</v>
      </c>
      <c r="H446" s="377">
        <f>IFERROR(VLOOKUP($C446,'Orçamento Base'!$D$11:$S$1673,6,FALSE),0)</f>
        <v>0</v>
      </c>
      <c r="I446" s="208" t="e">
        <f>VLOOKUP($C446,'Orçamento Base'!$D$11:$S$1673,5,FALSE)</f>
        <v>#N/A</v>
      </c>
      <c r="J446" s="167" t="e">
        <f>IF(Comparativo!$E$6="Tabela Não Desonerada",VLOOKUP($C446,'Orçamento Base'!$D$11:$S$1673,12,FALSE),VLOOKUP($C446,#REF!,12,FALSE))</f>
        <v>#N/A</v>
      </c>
      <c r="K446" s="167">
        <f>IFERROR(IF(Comparativo!$E$6="Tabela Não Desonerada",VLOOKUP($C446,'Orçamento Base'!$D$11:$S$1673,16,FALSE),VLOOKUP($C446,#REF!,16,FALSE)),0)</f>
        <v>0</v>
      </c>
      <c r="L446" s="575" t="e">
        <f>IF(AND($D446="COMPOSICAO_PROPRIA",'Orçamento Base'!$N446="-"),"14,18%",IF(AND($D446="MERCADO",'Orçamento Base'!$N446="-"),"15,38%",IF(Comparativo!$E$6="Tabela Não Desonerada",VLOOKUP($C446,'Orçamento Base'!$D$11:$S$1673,11,FALSE),VLOOKUP($C446,#REF!,11,FALSE))))</f>
        <v>#N/A</v>
      </c>
      <c r="M446" s="209">
        <f>IF(Comparativo!$E$6="Tabela Não Desonerada",Encargos!$F$44,Encargos!$D$44)</f>
        <v>1.1122000000000001</v>
      </c>
      <c r="N446" s="320"/>
      <c r="O446" s="166" t="s">
        <v>101</v>
      </c>
      <c r="P446" s="321"/>
      <c r="Q446" s="166" t="s">
        <v>101</v>
      </c>
      <c r="R446" s="321"/>
      <c r="S446" s="322"/>
      <c r="T446" s="322"/>
    </row>
    <row r="447" spans="1:20">
      <c r="A447" s="207">
        <f>'Identificação-TCE'!$A$13</f>
        <v>1</v>
      </c>
      <c r="B447" s="168" t="e">
        <f>IF(AND(G447&lt;&gt;"",H447&gt;0,I447&lt;&gt;"",J447&lt;&gt;0,K447&lt;&gt;0),COUNT($B$11:B446)+1,"")</f>
        <v>#N/A</v>
      </c>
      <c r="C447" s="207">
        <f>IF('Orçamento Base'!$M446=0,0,'Orçamento Base'!$D446)</f>
        <v>0</v>
      </c>
      <c r="D447" s="212" t="e">
        <f>IF('Orçamento Base'!$F446=Aux.!$G$11,"CONTRATACAO_PUBLICA",IF(VLOOKUP($C447,'Orçamento Base'!$D$11:$G$2116,3,FALSE)="INDEXADO",VLOOKUP(VLOOKUP($C446,'Orçamento Base'!$D$11:$G$2116,2,FALSE),'Index N_DESON.'!$A$9:$B$604,2),VLOOKUP($C447,'Orçamento Base'!$D$11:$G$2116,3,FALSE)))</f>
        <v>#N/A</v>
      </c>
      <c r="E447" s="208" t="e">
        <f>VLOOKUP($C447,'Orçamento Base'!$D$11:$S$1673,2,FALSE)</f>
        <v>#N/A</v>
      </c>
      <c r="F447" s="211">
        <f>Dados!$C$7</f>
        <v>44652</v>
      </c>
      <c r="G447" s="226" t="e">
        <f>VLOOKUP($C447,'Orçamento Base'!$D$11:$S$1673,4,FALSE)</f>
        <v>#N/A</v>
      </c>
      <c r="H447" s="377">
        <f>IFERROR(VLOOKUP($C447,'Orçamento Base'!$D$11:$S$1673,6,FALSE),0)</f>
        <v>0</v>
      </c>
      <c r="I447" s="208" t="e">
        <f>VLOOKUP($C447,'Orçamento Base'!$D$11:$S$1673,5,FALSE)</f>
        <v>#N/A</v>
      </c>
      <c r="J447" s="167" t="e">
        <f>IF(Comparativo!$E$6="Tabela Não Desonerada",VLOOKUP($C447,'Orçamento Base'!$D$11:$S$1673,12,FALSE),VLOOKUP($C447,#REF!,12,FALSE))</f>
        <v>#N/A</v>
      </c>
      <c r="K447" s="167">
        <f>IFERROR(IF(Comparativo!$E$6="Tabela Não Desonerada",VLOOKUP($C447,'Orçamento Base'!$D$11:$S$1673,16,FALSE),VLOOKUP($C447,#REF!,16,FALSE)),0)</f>
        <v>0</v>
      </c>
      <c r="L447" s="575" t="e">
        <f>IF(AND($D447="COMPOSICAO_PROPRIA",'Orçamento Base'!$N447="-"),"14,18%",IF(AND($D447="MERCADO",'Orçamento Base'!$N447="-"),"15,38%",IF(Comparativo!$E$6="Tabela Não Desonerada",VLOOKUP($C447,'Orçamento Base'!$D$11:$S$1673,11,FALSE),VLOOKUP($C447,#REF!,11,FALSE))))</f>
        <v>#N/A</v>
      </c>
      <c r="M447" s="209">
        <f>IF(Comparativo!$E$6="Tabela Não Desonerada",Encargos!$F$44,Encargos!$D$44)</f>
        <v>1.1122000000000001</v>
      </c>
      <c r="N447" s="320"/>
      <c r="O447" s="166" t="s">
        <v>101</v>
      </c>
      <c r="P447" s="321"/>
      <c r="Q447" s="166" t="s">
        <v>101</v>
      </c>
      <c r="R447" s="321"/>
      <c r="S447" s="322"/>
      <c r="T447" s="322"/>
    </row>
    <row r="448" spans="1:20">
      <c r="A448" s="207">
        <f>'Identificação-TCE'!$A$13</f>
        <v>1</v>
      </c>
      <c r="B448" s="168" t="e">
        <f>IF(AND(G448&lt;&gt;"",H448&gt;0,I448&lt;&gt;"",J448&lt;&gt;0,K448&lt;&gt;0),COUNT($B$11:B447)+1,"")</f>
        <v>#N/A</v>
      </c>
      <c r="C448" s="207">
        <f>IF('Orçamento Base'!$M447=0,0,'Orçamento Base'!$D447)</f>
        <v>0</v>
      </c>
      <c r="D448" s="212" t="e">
        <f>IF('Orçamento Base'!$F447=Aux.!$G$11,"CONTRATACAO_PUBLICA",IF(VLOOKUP($C448,'Orçamento Base'!$D$11:$G$2116,3,FALSE)="INDEXADO",VLOOKUP(VLOOKUP($C447,'Orçamento Base'!$D$11:$G$2116,2,FALSE),'Index N_DESON.'!$A$9:$B$604,2),VLOOKUP($C448,'Orçamento Base'!$D$11:$G$2116,3,FALSE)))</f>
        <v>#N/A</v>
      </c>
      <c r="E448" s="208" t="e">
        <f>VLOOKUP($C448,'Orçamento Base'!$D$11:$S$1673,2,FALSE)</f>
        <v>#N/A</v>
      </c>
      <c r="F448" s="211">
        <f>Dados!$C$7</f>
        <v>44652</v>
      </c>
      <c r="G448" s="226" t="e">
        <f>VLOOKUP($C448,'Orçamento Base'!$D$11:$S$1673,4,FALSE)</f>
        <v>#N/A</v>
      </c>
      <c r="H448" s="377">
        <f>IFERROR(VLOOKUP($C448,'Orçamento Base'!$D$11:$S$1673,6,FALSE),0)</f>
        <v>0</v>
      </c>
      <c r="I448" s="208" t="e">
        <f>VLOOKUP($C448,'Orçamento Base'!$D$11:$S$1673,5,FALSE)</f>
        <v>#N/A</v>
      </c>
      <c r="J448" s="167" t="e">
        <f>IF(Comparativo!$E$6="Tabela Não Desonerada",VLOOKUP($C448,'Orçamento Base'!$D$11:$S$1673,12,FALSE),VLOOKUP($C448,#REF!,12,FALSE))</f>
        <v>#N/A</v>
      </c>
      <c r="K448" s="167">
        <f>IFERROR(IF(Comparativo!$E$6="Tabela Não Desonerada",VLOOKUP($C448,'Orçamento Base'!$D$11:$S$1673,16,FALSE),VLOOKUP($C448,#REF!,16,FALSE)),0)</f>
        <v>0</v>
      </c>
      <c r="L448" s="575" t="e">
        <f>IF(AND($D448="COMPOSICAO_PROPRIA",'Orçamento Base'!$N448="-"),"14,18%",IF(AND($D448="MERCADO",'Orçamento Base'!$N448="-"),"15,38%",IF(Comparativo!$E$6="Tabela Não Desonerada",VLOOKUP($C448,'Orçamento Base'!$D$11:$S$1673,11,FALSE),VLOOKUP($C448,#REF!,11,FALSE))))</f>
        <v>#N/A</v>
      </c>
      <c r="M448" s="209">
        <f>IF(Comparativo!$E$6="Tabela Não Desonerada",Encargos!$F$44,Encargos!$D$44)</f>
        <v>1.1122000000000001</v>
      </c>
      <c r="N448" s="320"/>
      <c r="O448" s="166" t="s">
        <v>101</v>
      </c>
      <c r="P448" s="321"/>
      <c r="Q448" s="166" t="s">
        <v>101</v>
      </c>
      <c r="R448" s="321"/>
      <c r="S448" s="322"/>
      <c r="T448" s="322"/>
    </row>
    <row r="449" spans="1:20">
      <c r="A449" s="207">
        <f>'Identificação-TCE'!$A$13</f>
        <v>1</v>
      </c>
      <c r="B449" s="168" t="e">
        <f>IF(AND(G449&lt;&gt;"",H449&gt;0,I449&lt;&gt;"",J449&lt;&gt;0,K449&lt;&gt;0),COUNT($B$11:B448)+1,"")</f>
        <v>#N/A</v>
      </c>
      <c r="C449" s="207">
        <f>IF('Orçamento Base'!$M448=0,0,'Orçamento Base'!$D448)</f>
        <v>0</v>
      </c>
      <c r="D449" s="212" t="e">
        <f>IF('Orçamento Base'!$F448=Aux.!$G$11,"CONTRATACAO_PUBLICA",IF(VLOOKUP($C449,'Orçamento Base'!$D$11:$G$2116,3,FALSE)="INDEXADO",VLOOKUP(VLOOKUP($C448,'Orçamento Base'!$D$11:$G$2116,2,FALSE),'Index N_DESON.'!$A$9:$B$604,2),VLOOKUP($C449,'Orçamento Base'!$D$11:$G$2116,3,FALSE)))</f>
        <v>#N/A</v>
      </c>
      <c r="E449" s="208" t="e">
        <f>VLOOKUP($C449,'Orçamento Base'!$D$11:$S$1673,2,FALSE)</f>
        <v>#N/A</v>
      </c>
      <c r="F449" s="211">
        <f>Dados!$C$7</f>
        <v>44652</v>
      </c>
      <c r="G449" s="226" t="e">
        <f>VLOOKUP($C449,'Orçamento Base'!$D$11:$S$1673,4,FALSE)</f>
        <v>#N/A</v>
      </c>
      <c r="H449" s="377">
        <f>IFERROR(VLOOKUP($C449,'Orçamento Base'!$D$11:$S$1673,6,FALSE),0)</f>
        <v>0</v>
      </c>
      <c r="I449" s="208" t="e">
        <f>VLOOKUP($C449,'Orçamento Base'!$D$11:$S$1673,5,FALSE)</f>
        <v>#N/A</v>
      </c>
      <c r="J449" s="167" t="e">
        <f>IF(Comparativo!$E$6="Tabela Não Desonerada",VLOOKUP($C449,'Orçamento Base'!$D$11:$S$1673,12,FALSE),VLOOKUP($C449,#REF!,12,FALSE))</f>
        <v>#N/A</v>
      </c>
      <c r="K449" s="167">
        <f>IFERROR(IF(Comparativo!$E$6="Tabela Não Desonerada",VLOOKUP($C449,'Orçamento Base'!$D$11:$S$1673,16,FALSE),VLOOKUP($C449,#REF!,16,FALSE)),0)</f>
        <v>0</v>
      </c>
      <c r="L449" s="575" t="e">
        <f>IF(AND($D449="COMPOSICAO_PROPRIA",'Orçamento Base'!$N449="-"),"14,18%",IF(AND($D449="MERCADO",'Orçamento Base'!$N449="-"),"15,38%",IF(Comparativo!$E$6="Tabela Não Desonerada",VLOOKUP($C449,'Orçamento Base'!$D$11:$S$1673,11,FALSE),VLOOKUP($C449,#REF!,11,FALSE))))</f>
        <v>#N/A</v>
      </c>
      <c r="M449" s="209">
        <f>IF(Comparativo!$E$6="Tabela Não Desonerada",Encargos!$F$44,Encargos!$D$44)</f>
        <v>1.1122000000000001</v>
      </c>
      <c r="N449" s="320"/>
      <c r="O449" s="166" t="s">
        <v>101</v>
      </c>
      <c r="P449" s="321"/>
      <c r="Q449" s="166" t="s">
        <v>101</v>
      </c>
      <c r="R449" s="321"/>
      <c r="S449" s="322"/>
      <c r="T449" s="322"/>
    </row>
    <row r="450" spans="1:20">
      <c r="A450" s="207">
        <f>'Identificação-TCE'!$A$13</f>
        <v>1</v>
      </c>
      <c r="B450" s="168" t="e">
        <f>IF(AND(G450&lt;&gt;"",H450&gt;0,I450&lt;&gt;"",J450&lt;&gt;0,K450&lt;&gt;0),COUNT($B$11:B449)+1,"")</f>
        <v>#N/A</v>
      </c>
      <c r="C450" s="207">
        <f>IF('Orçamento Base'!$M449=0,0,'Orçamento Base'!$D449)</f>
        <v>0</v>
      </c>
      <c r="D450" s="212" t="e">
        <f>IF('Orçamento Base'!$F449=Aux.!$G$11,"CONTRATACAO_PUBLICA",IF(VLOOKUP($C450,'Orçamento Base'!$D$11:$G$2116,3,FALSE)="INDEXADO",VLOOKUP(VLOOKUP($C449,'Orçamento Base'!$D$11:$G$2116,2,FALSE),'Index N_DESON.'!$A$9:$B$604,2),VLOOKUP($C450,'Orçamento Base'!$D$11:$G$2116,3,FALSE)))</f>
        <v>#N/A</v>
      </c>
      <c r="E450" s="208" t="e">
        <f>VLOOKUP($C450,'Orçamento Base'!$D$11:$S$1673,2,FALSE)</f>
        <v>#N/A</v>
      </c>
      <c r="F450" s="211">
        <f>Dados!$C$7</f>
        <v>44652</v>
      </c>
      <c r="G450" s="226" t="e">
        <f>VLOOKUP($C450,'Orçamento Base'!$D$11:$S$1673,4,FALSE)</f>
        <v>#N/A</v>
      </c>
      <c r="H450" s="377">
        <f>IFERROR(VLOOKUP($C450,'Orçamento Base'!$D$11:$S$1673,6,FALSE),0)</f>
        <v>0</v>
      </c>
      <c r="I450" s="208" t="e">
        <f>VLOOKUP($C450,'Orçamento Base'!$D$11:$S$1673,5,FALSE)</f>
        <v>#N/A</v>
      </c>
      <c r="J450" s="167" t="e">
        <f>IF(Comparativo!$E$6="Tabela Não Desonerada",VLOOKUP($C450,'Orçamento Base'!$D$11:$S$1673,12,FALSE),VLOOKUP($C450,#REF!,12,FALSE))</f>
        <v>#N/A</v>
      </c>
      <c r="K450" s="167">
        <f>IFERROR(IF(Comparativo!$E$6="Tabela Não Desonerada",VLOOKUP($C450,'Orçamento Base'!$D$11:$S$1673,16,FALSE),VLOOKUP($C450,#REF!,16,FALSE)),0)</f>
        <v>0</v>
      </c>
      <c r="L450" s="575" t="e">
        <f>IF(AND($D450="COMPOSICAO_PROPRIA",'Orçamento Base'!$N450="-"),"14,18%",IF(AND($D450="MERCADO",'Orçamento Base'!$N450="-"),"15,38%",IF(Comparativo!$E$6="Tabela Não Desonerada",VLOOKUP($C450,'Orçamento Base'!$D$11:$S$1673,11,FALSE),VLOOKUP($C450,#REF!,11,FALSE))))</f>
        <v>#N/A</v>
      </c>
      <c r="M450" s="209">
        <f>IF(Comparativo!$E$6="Tabela Não Desonerada",Encargos!$F$44,Encargos!$D$44)</f>
        <v>1.1122000000000001</v>
      </c>
      <c r="N450" s="320"/>
      <c r="O450" s="166" t="s">
        <v>101</v>
      </c>
      <c r="P450" s="321"/>
      <c r="Q450" s="166" t="s">
        <v>101</v>
      </c>
      <c r="R450" s="321"/>
      <c r="S450" s="322"/>
      <c r="T450" s="322"/>
    </row>
    <row r="451" spans="1:20">
      <c r="A451" s="207">
        <f>'Identificação-TCE'!$A$13</f>
        <v>1</v>
      </c>
      <c r="B451" s="168" t="e">
        <f>IF(AND(G451&lt;&gt;"",H451&gt;0,I451&lt;&gt;"",J451&lt;&gt;0,K451&lt;&gt;0),COUNT($B$11:B450)+1,"")</f>
        <v>#N/A</v>
      </c>
      <c r="C451" s="207">
        <f>IF('Orçamento Base'!$M450=0,0,'Orçamento Base'!$D450)</f>
        <v>0</v>
      </c>
      <c r="D451" s="212" t="e">
        <f>IF('Orçamento Base'!$F450=Aux.!$G$11,"CONTRATACAO_PUBLICA",IF(VLOOKUP($C451,'Orçamento Base'!$D$11:$G$2116,3,FALSE)="INDEXADO",VLOOKUP(VLOOKUP($C450,'Orçamento Base'!$D$11:$G$2116,2,FALSE),'Index N_DESON.'!$A$9:$B$604,2),VLOOKUP($C451,'Orçamento Base'!$D$11:$G$2116,3,FALSE)))</f>
        <v>#N/A</v>
      </c>
      <c r="E451" s="208" t="e">
        <f>VLOOKUP($C451,'Orçamento Base'!$D$11:$S$1673,2,FALSE)</f>
        <v>#N/A</v>
      </c>
      <c r="F451" s="211">
        <f>Dados!$C$7</f>
        <v>44652</v>
      </c>
      <c r="G451" s="226" t="e">
        <f>VLOOKUP($C451,'Orçamento Base'!$D$11:$S$1673,4,FALSE)</f>
        <v>#N/A</v>
      </c>
      <c r="H451" s="377">
        <f>IFERROR(VLOOKUP($C451,'Orçamento Base'!$D$11:$S$1673,6,FALSE),0)</f>
        <v>0</v>
      </c>
      <c r="I451" s="208" t="e">
        <f>VLOOKUP($C451,'Orçamento Base'!$D$11:$S$1673,5,FALSE)</f>
        <v>#N/A</v>
      </c>
      <c r="J451" s="167" t="e">
        <f>IF(Comparativo!$E$6="Tabela Não Desonerada",VLOOKUP($C451,'Orçamento Base'!$D$11:$S$1673,12,FALSE),VLOOKUP($C451,#REF!,12,FALSE))</f>
        <v>#N/A</v>
      </c>
      <c r="K451" s="167">
        <f>IFERROR(IF(Comparativo!$E$6="Tabela Não Desonerada",VLOOKUP($C451,'Orçamento Base'!$D$11:$S$1673,16,FALSE),VLOOKUP($C451,#REF!,16,FALSE)),0)</f>
        <v>0</v>
      </c>
      <c r="L451" s="575" t="e">
        <f>IF(AND($D451="COMPOSICAO_PROPRIA",'Orçamento Base'!$N451="-"),"14,18%",IF(AND($D451="MERCADO",'Orçamento Base'!$N451="-"),"15,38%",IF(Comparativo!$E$6="Tabela Não Desonerada",VLOOKUP($C451,'Orçamento Base'!$D$11:$S$1673,11,FALSE),VLOOKUP($C451,#REF!,11,FALSE))))</f>
        <v>#N/A</v>
      </c>
      <c r="M451" s="209">
        <f>IF(Comparativo!$E$6="Tabela Não Desonerada",Encargos!$F$44,Encargos!$D$44)</f>
        <v>1.1122000000000001</v>
      </c>
      <c r="N451" s="320"/>
      <c r="O451" s="166" t="s">
        <v>101</v>
      </c>
      <c r="P451" s="321"/>
      <c r="Q451" s="166" t="s">
        <v>101</v>
      </c>
      <c r="R451" s="321"/>
      <c r="S451" s="322"/>
      <c r="T451" s="322"/>
    </row>
    <row r="452" spans="1:20">
      <c r="A452" s="207">
        <f>'Identificação-TCE'!$A$13</f>
        <v>1</v>
      </c>
      <c r="B452" s="168" t="e">
        <f>IF(AND(G452&lt;&gt;"",H452&gt;0,I452&lt;&gt;"",J452&lt;&gt;0,K452&lt;&gt;0),COUNT($B$11:B451)+1,"")</f>
        <v>#N/A</v>
      </c>
      <c r="C452" s="207">
        <f>IF('Orçamento Base'!$M451=0,0,'Orçamento Base'!$D451)</f>
        <v>0</v>
      </c>
      <c r="D452" s="212" t="e">
        <f>IF('Orçamento Base'!$F451=Aux.!$G$11,"CONTRATACAO_PUBLICA",IF(VLOOKUP($C452,'Orçamento Base'!$D$11:$G$2116,3,FALSE)="INDEXADO",VLOOKUP(VLOOKUP($C451,'Orçamento Base'!$D$11:$G$2116,2,FALSE),'Index N_DESON.'!$A$9:$B$604,2),VLOOKUP($C452,'Orçamento Base'!$D$11:$G$2116,3,FALSE)))</f>
        <v>#N/A</v>
      </c>
      <c r="E452" s="208" t="e">
        <f>VLOOKUP($C452,'Orçamento Base'!$D$11:$S$1673,2,FALSE)</f>
        <v>#N/A</v>
      </c>
      <c r="F452" s="211">
        <f>Dados!$C$7</f>
        <v>44652</v>
      </c>
      <c r="G452" s="226" t="e">
        <f>VLOOKUP($C452,'Orçamento Base'!$D$11:$S$1673,4,FALSE)</f>
        <v>#N/A</v>
      </c>
      <c r="H452" s="377">
        <f>IFERROR(VLOOKUP($C452,'Orçamento Base'!$D$11:$S$1673,6,FALSE),0)</f>
        <v>0</v>
      </c>
      <c r="I452" s="208" t="e">
        <f>VLOOKUP($C452,'Orçamento Base'!$D$11:$S$1673,5,FALSE)</f>
        <v>#N/A</v>
      </c>
      <c r="J452" s="167" t="e">
        <f>IF(Comparativo!$E$6="Tabela Não Desonerada",VLOOKUP($C452,'Orçamento Base'!$D$11:$S$1673,12,FALSE),VLOOKUP($C452,#REF!,12,FALSE))</f>
        <v>#N/A</v>
      </c>
      <c r="K452" s="167">
        <f>IFERROR(IF(Comparativo!$E$6="Tabela Não Desonerada",VLOOKUP($C452,'Orçamento Base'!$D$11:$S$1673,16,FALSE),VLOOKUP($C452,#REF!,16,FALSE)),0)</f>
        <v>0</v>
      </c>
      <c r="L452" s="575" t="e">
        <f>IF(AND($D452="COMPOSICAO_PROPRIA",'Orçamento Base'!$N452="-"),"14,18%",IF(AND($D452="MERCADO",'Orçamento Base'!$N452="-"),"15,38%",IF(Comparativo!$E$6="Tabela Não Desonerada",VLOOKUP($C452,'Orçamento Base'!$D$11:$S$1673,11,FALSE),VLOOKUP($C452,#REF!,11,FALSE))))</f>
        <v>#N/A</v>
      </c>
      <c r="M452" s="209">
        <f>IF(Comparativo!$E$6="Tabela Não Desonerada",Encargos!$F$44,Encargos!$D$44)</f>
        <v>1.1122000000000001</v>
      </c>
      <c r="N452" s="320"/>
      <c r="O452" s="166" t="s">
        <v>101</v>
      </c>
      <c r="P452" s="321"/>
      <c r="Q452" s="166" t="s">
        <v>101</v>
      </c>
      <c r="R452" s="321"/>
      <c r="S452" s="322"/>
      <c r="T452" s="322"/>
    </row>
    <row r="453" spans="1:20">
      <c r="A453" s="207">
        <f>'Identificação-TCE'!$A$13</f>
        <v>1</v>
      </c>
      <c r="B453" s="168" t="e">
        <f>IF(AND(G453&lt;&gt;"",H453&gt;0,I453&lt;&gt;"",J453&lt;&gt;0,K453&lt;&gt;0),COUNT($B$11:B452)+1,"")</f>
        <v>#N/A</v>
      </c>
      <c r="C453" s="207">
        <f>IF('Orçamento Base'!$M452=0,0,'Orçamento Base'!$D452)</f>
        <v>0</v>
      </c>
      <c r="D453" s="212" t="e">
        <f>IF('Orçamento Base'!$F452=Aux.!$G$11,"CONTRATACAO_PUBLICA",IF(VLOOKUP($C453,'Orçamento Base'!$D$11:$G$2116,3,FALSE)="INDEXADO",VLOOKUP(VLOOKUP($C452,'Orçamento Base'!$D$11:$G$2116,2,FALSE),'Index N_DESON.'!$A$9:$B$604,2),VLOOKUP($C453,'Orçamento Base'!$D$11:$G$2116,3,FALSE)))</f>
        <v>#N/A</v>
      </c>
      <c r="E453" s="208" t="e">
        <f>VLOOKUP($C453,'Orçamento Base'!$D$11:$S$1673,2,FALSE)</f>
        <v>#N/A</v>
      </c>
      <c r="F453" s="211">
        <f>Dados!$C$7</f>
        <v>44652</v>
      </c>
      <c r="G453" s="226" t="e">
        <f>VLOOKUP($C453,'Orçamento Base'!$D$11:$S$1673,4,FALSE)</f>
        <v>#N/A</v>
      </c>
      <c r="H453" s="377">
        <f>IFERROR(VLOOKUP($C453,'Orçamento Base'!$D$11:$S$1673,6,FALSE),0)</f>
        <v>0</v>
      </c>
      <c r="I453" s="208" t="e">
        <f>VLOOKUP($C453,'Orçamento Base'!$D$11:$S$1673,5,FALSE)</f>
        <v>#N/A</v>
      </c>
      <c r="J453" s="167" t="e">
        <f>IF(Comparativo!$E$6="Tabela Não Desonerada",VLOOKUP($C453,'Orçamento Base'!$D$11:$S$1673,12,FALSE),VLOOKUP($C453,#REF!,12,FALSE))</f>
        <v>#N/A</v>
      </c>
      <c r="K453" s="167">
        <f>IFERROR(IF(Comparativo!$E$6="Tabela Não Desonerada",VLOOKUP($C453,'Orçamento Base'!$D$11:$S$1673,16,FALSE),VLOOKUP($C453,#REF!,16,FALSE)),0)</f>
        <v>0</v>
      </c>
      <c r="L453" s="575" t="e">
        <f>IF(AND($D453="COMPOSICAO_PROPRIA",'Orçamento Base'!$N453="-"),"14,18%",IF(AND($D453="MERCADO",'Orçamento Base'!$N453="-"),"15,38%",IF(Comparativo!$E$6="Tabela Não Desonerada",VLOOKUP($C453,'Orçamento Base'!$D$11:$S$1673,11,FALSE),VLOOKUP($C453,#REF!,11,FALSE))))</f>
        <v>#N/A</v>
      </c>
      <c r="M453" s="209">
        <f>IF(Comparativo!$E$6="Tabela Não Desonerada",Encargos!$F$44,Encargos!$D$44)</f>
        <v>1.1122000000000001</v>
      </c>
      <c r="N453" s="320"/>
      <c r="O453" s="166" t="s">
        <v>101</v>
      </c>
      <c r="P453" s="321"/>
      <c r="Q453" s="166" t="s">
        <v>101</v>
      </c>
      <c r="R453" s="321"/>
      <c r="S453" s="322"/>
      <c r="T453" s="322"/>
    </row>
    <row r="454" spans="1:20">
      <c r="A454" s="207">
        <f>'Identificação-TCE'!$A$13</f>
        <v>1</v>
      </c>
      <c r="B454" s="168" t="e">
        <f>IF(AND(G454&lt;&gt;"",H454&gt;0,I454&lt;&gt;"",J454&lt;&gt;0,K454&lt;&gt;0),COUNT($B$11:B453)+1,"")</f>
        <v>#N/A</v>
      </c>
      <c r="C454" s="207">
        <f>IF('Orçamento Base'!$M453=0,0,'Orçamento Base'!$D453)</f>
        <v>0</v>
      </c>
      <c r="D454" s="212" t="e">
        <f>IF('Orçamento Base'!$F453=Aux.!$G$11,"CONTRATACAO_PUBLICA",IF(VLOOKUP($C454,'Orçamento Base'!$D$11:$G$2116,3,FALSE)="INDEXADO",VLOOKUP(VLOOKUP($C453,'Orçamento Base'!$D$11:$G$2116,2,FALSE),'Index N_DESON.'!$A$9:$B$604,2),VLOOKUP($C454,'Orçamento Base'!$D$11:$G$2116,3,FALSE)))</f>
        <v>#N/A</v>
      </c>
      <c r="E454" s="208" t="e">
        <f>VLOOKUP($C454,'Orçamento Base'!$D$11:$S$1673,2,FALSE)</f>
        <v>#N/A</v>
      </c>
      <c r="F454" s="211">
        <f>Dados!$C$7</f>
        <v>44652</v>
      </c>
      <c r="G454" s="226" t="e">
        <f>VLOOKUP($C454,'Orçamento Base'!$D$11:$S$1673,4,FALSE)</f>
        <v>#N/A</v>
      </c>
      <c r="H454" s="377">
        <f>IFERROR(VLOOKUP($C454,'Orçamento Base'!$D$11:$S$1673,6,FALSE),0)</f>
        <v>0</v>
      </c>
      <c r="I454" s="208" t="e">
        <f>VLOOKUP($C454,'Orçamento Base'!$D$11:$S$1673,5,FALSE)</f>
        <v>#N/A</v>
      </c>
      <c r="J454" s="167" t="e">
        <f>IF(Comparativo!$E$6="Tabela Não Desonerada",VLOOKUP($C454,'Orçamento Base'!$D$11:$S$1673,12,FALSE),VLOOKUP($C454,#REF!,12,FALSE))</f>
        <v>#N/A</v>
      </c>
      <c r="K454" s="167">
        <f>IFERROR(IF(Comparativo!$E$6="Tabela Não Desonerada",VLOOKUP($C454,'Orçamento Base'!$D$11:$S$1673,16,FALSE),VLOOKUP($C454,#REF!,16,FALSE)),0)</f>
        <v>0</v>
      </c>
      <c r="L454" s="575" t="e">
        <f>IF(AND($D454="COMPOSICAO_PROPRIA",'Orçamento Base'!$N454="-"),"14,18%",IF(AND($D454="MERCADO",'Orçamento Base'!$N454="-"),"15,38%",IF(Comparativo!$E$6="Tabela Não Desonerada",VLOOKUP($C454,'Orçamento Base'!$D$11:$S$1673,11,FALSE),VLOOKUP($C454,#REF!,11,FALSE))))</f>
        <v>#N/A</v>
      </c>
      <c r="M454" s="209">
        <f>IF(Comparativo!$E$6="Tabela Não Desonerada",Encargos!$F$44,Encargos!$D$44)</f>
        <v>1.1122000000000001</v>
      </c>
      <c r="N454" s="320"/>
      <c r="O454" s="166" t="s">
        <v>101</v>
      </c>
      <c r="P454" s="321"/>
      <c r="Q454" s="166" t="s">
        <v>101</v>
      </c>
      <c r="R454" s="321"/>
      <c r="S454" s="322"/>
      <c r="T454" s="322"/>
    </row>
    <row r="455" spans="1:20">
      <c r="A455" s="207">
        <f>'Identificação-TCE'!$A$13</f>
        <v>1</v>
      </c>
      <c r="B455" s="168" t="e">
        <f>IF(AND(G455&lt;&gt;"",H455&gt;0,I455&lt;&gt;"",J455&lt;&gt;0,K455&lt;&gt;0),COUNT($B$11:B454)+1,"")</f>
        <v>#N/A</v>
      </c>
      <c r="C455" s="207">
        <f>IF('Orçamento Base'!$M454=0,0,'Orçamento Base'!$D454)</f>
        <v>0</v>
      </c>
      <c r="D455" s="212" t="e">
        <f>IF('Orçamento Base'!$F454=Aux.!$G$11,"CONTRATACAO_PUBLICA",IF(VLOOKUP($C455,'Orçamento Base'!$D$11:$G$2116,3,FALSE)="INDEXADO",VLOOKUP(VLOOKUP($C454,'Orçamento Base'!$D$11:$G$2116,2,FALSE),'Index N_DESON.'!$A$9:$B$604,2),VLOOKUP($C455,'Orçamento Base'!$D$11:$G$2116,3,FALSE)))</f>
        <v>#N/A</v>
      </c>
      <c r="E455" s="208" t="e">
        <f>VLOOKUP($C455,'Orçamento Base'!$D$11:$S$1673,2,FALSE)</f>
        <v>#N/A</v>
      </c>
      <c r="F455" s="211">
        <f>Dados!$C$7</f>
        <v>44652</v>
      </c>
      <c r="G455" s="226" t="e">
        <f>VLOOKUP($C455,'Orçamento Base'!$D$11:$S$1673,4,FALSE)</f>
        <v>#N/A</v>
      </c>
      <c r="H455" s="377">
        <f>IFERROR(VLOOKUP($C455,'Orçamento Base'!$D$11:$S$1673,6,FALSE),0)</f>
        <v>0</v>
      </c>
      <c r="I455" s="208" t="e">
        <f>VLOOKUP($C455,'Orçamento Base'!$D$11:$S$1673,5,FALSE)</f>
        <v>#N/A</v>
      </c>
      <c r="J455" s="167" t="e">
        <f>IF(Comparativo!$E$6="Tabela Não Desonerada",VLOOKUP($C455,'Orçamento Base'!$D$11:$S$1673,12,FALSE),VLOOKUP($C455,#REF!,12,FALSE))</f>
        <v>#N/A</v>
      </c>
      <c r="K455" s="167">
        <f>IFERROR(IF(Comparativo!$E$6="Tabela Não Desonerada",VLOOKUP($C455,'Orçamento Base'!$D$11:$S$1673,16,FALSE),VLOOKUP($C455,#REF!,16,FALSE)),0)</f>
        <v>0</v>
      </c>
      <c r="L455" s="575" t="e">
        <f>IF(AND($D455="COMPOSICAO_PROPRIA",'Orçamento Base'!$N455="-"),"14,18%",IF(AND($D455="MERCADO",'Orçamento Base'!$N455="-"),"15,38%",IF(Comparativo!$E$6="Tabela Não Desonerada",VLOOKUP($C455,'Orçamento Base'!$D$11:$S$1673,11,FALSE),VLOOKUP($C455,#REF!,11,FALSE))))</f>
        <v>#N/A</v>
      </c>
      <c r="M455" s="209">
        <f>IF(Comparativo!$E$6="Tabela Não Desonerada",Encargos!$F$44,Encargos!$D$44)</f>
        <v>1.1122000000000001</v>
      </c>
      <c r="N455" s="320"/>
      <c r="O455" s="166" t="s">
        <v>101</v>
      </c>
      <c r="P455" s="321"/>
      <c r="Q455" s="166" t="s">
        <v>101</v>
      </c>
      <c r="R455" s="321"/>
      <c r="S455" s="322"/>
      <c r="T455" s="322"/>
    </row>
    <row r="456" spans="1:20">
      <c r="A456" s="207">
        <f>'Identificação-TCE'!$A$13</f>
        <v>1</v>
      </c>
      <c r="B456" s="168" t="e">
        <f>IF(AND(G456&lt;&gt;"",H456&gt;0,I456&lt;&gt;"",J456&lt;&gt;0,K456&lt;&gt;0),COUNT($B$11:B455)+1,"")</f>
        <v>#N/A</v>
      </c>
      <c r="C456" s="207">
        <f>IF('Orçamento Base'!$M455=0,0,'Orçamento Base'!$D455)</f>
        <v>0</v>
      </c>
      <c r="D456" s="212" t="e">
        <f>IF('Orçamento Base'!$F455=Aux.!$G$11,"CONTRATACAO_PUBLICA",IF(VLOOKUP($C456,'Orçamento Base'!$D$11:$G$2116,3,FALSE)="INDEXADO",VLOOKUP(VLOOKUP($C455,'Orçamento Base'!$D$11:$G$2116,2,FALSE),'Index N_DESON.'!$A$9:$B$604,2),VLOOKUP($C456,'Orçamento Base'!$D$11:$G$2116,3,FALSE)))</f>
        <v>#N/A</v>
      </c>
      <c r="E456" s="208" t="e">
        <f>VLOOKUP($C456,'Orçamento Base'!$D$11:$S$1673,2,FALSE)</f>
        <v>#N/A</v>
      </c>
      <c r="F456" s="211">
        <f>Dados!$C$7</f>
        <v>44652</v>
      </c>
      <c r="G456" s="226" t="e">
        <f>VLOOKUP($C456,'Orçamento Base'!$D$11:$S$1673,4,FALSE)</f>
        <v>#N/A</v>
      </c>
      <c r="H456" s="377">
        <f>IFERROR(VLOOKUP($C456,'Orçamento Base'!$D$11:$S$1673,6,FALSE),0)</f>
        <v>0</v>
      </c>
      <c r="I456" s="208" t="e">
        <f>VLOOKUP($C456,'Orçamento Base'!$D$11:$S$1673,5,FALSE)</f>
        <v>#N/A</v>
      </c>
      <c r="J456" s="167" t="e">
        <f>IF(Comparativo!$E$6="Tabela Não Desonerada",VLOOKUP($C456,'Orçamento Base'!$D$11:$S$1673,12,FALSE),VLOOKUP($C456,#REF!,12,FALSE))</f>
        <v>#N/A</v>
      </c>
      <c r="K456" s="167">
        <f>IFERROR(IF(Comparativo!$E$6="Tabela Não Desonerada",VLOOKUP($C456,'Orçamento Base'!$D$11:$S$1673,16,FALSE),VLOOKUP($C456,#REF!,16,FALSE)),0)</f>
        <v>0</v>
      </c>
      <c r="L456" s="575" t="e">
        <f>IF(AND($D456="COMPOSICAO_PROPRIA",'Orçamento Base'!$N456="-"),"14,18%",IF(AND($D456="MERCADO",'Orçamento Base'!$N456="-"),"15,38%",IF(Comparativo!$E$6="Tabela Não Desonerada",VLOOKUP($C456,'Orçamento Base'!$D$11:$S$1673,11,FALSE),VLOOKUP($C456,#REF!,11,FALSE))))</f>
        <v>#N/A</v>
      </c>
      <c r="M456" s="209">
        <f>IF(Comparativo!$E$6="Tabela Não Desonerada",Encargos!$F$44,Encargos!$D$44)</f>
        <v>1.1122000000000001</v>
      </c>
      <c r="N456" s="320"/>
      <c r="O456" s="166" t="s">
        <v>101</v>
      </c>
      <c r="P456" s="321"/>
      <c r="Q456" s="166" t="s">
        <v>101</v>
      </c>
      <c r="R456" s="321"/>
      <c r="S456" s="322"/>
      <c r="T456" s="322"/>
    </row>
    <row r="457" spans="1:20">
      <c r="A457" s="207">
        <f>'Identificação-TCE'!$A$13</f>
        <v>1</v>
      </c>
      <c r="B457" s="168" t="e">
        <f>IF(AND(G457&lt;&gt;"",H457&gt;0,I457&lt;&gt;"",J457&lt;&gt;0,K457&lt;&gt;0),COUNT($B$11:B456)+1,"")</f>
        <v>#N/A</v>
      </c>
      <c r="C457" s="207">
        <f>IF('Orçamento Base'!$M456=0,0,'Orçamento Base'!$D456)</f>
        <v>0</v>
      </c>
      <c r="D457" s="212" t="e">
        <f>IF('Orçamento Base'!$F456=Aux.!$G$11,"CONTRATACAO_PUBLICA",IF(VLOOKUP($C457,'Orçamento Base'!$D$11:$G$2116,3,FALSE)="INDEXADO",VLOOKUP(VLOOKUP($C456,'Orçamento Base'!$D$11:$G$2116,2,FALSE),'Index N_DESON.'!$A$9:$B$604,2),VLOOKUP($C457,'Orçamento Base'!$D$11:$G$2116,3,FALSE)))</f>
        <v>#N/A</v>
      </c>
      <c r="E457" s="208" t="e">
        <f>VLOOKUP($C457,'Orçamento Base'!$D$11:$S$1673,2,FALSE)</f>
        <v>#N/A</v>
      </c>
      <c r="F457" s="211">
        <f>Dados!$C$7</f>
        <v>44652</v>
      </c>
      <c r="G457" s="226" t="e">
        <f>VLOOKUP($C457,'Orçamento Base'!$D$11:$S$1673,4,FALSE)</f>
        <v>#N/A</v>
      </c>
      <c r="H457" s="377">
        <f>IFERROR(VLOOKUP($C457,'Orçamento Base'!$D$11:$S$1673,6,FALSE),0)</f>
        <v>0</v>
      </c>
      <c r="I457" s="208" t="e">
        <f>VLOOKUP($C457,'Orçamento Base'!$D$11:$S$1673,5,FALSE)</f>
        <v>#N/A</v>
      </c>
      <c r="J457" s="167" t="e">
        <f>IF(Comparativo!$E$6="Tabela Não Desonerada",VLOOKUP($C457,'Orçamento Base'!$D$11:$S$1673,12,FALSE),VLOOKUP($C457,#REF!,12,FALSE))</f>
        <v>#N/A</v>
      </c>
      <c r="K457" s="167">
        <f>IFERROR(IF(Comparativo!$E$6="Tabela Não Desonerada",VLOOKUP($C457,'Orçamento Base'!$D$11:$S$1673,16,FALSE),VLOOKUP($C457,#REF!,16,FALSE)),0)</f>
        <v>0</v>
      </c>
      <c r="L457" s="575" t="e">
        <f>IF(AND($D457="COMPOSICAO_PROPRIA",'Orçamento Base'!$N457="-"),"14,18%",IF(AND($D457="MERCADO",'Orçamento Base'!$N457="-"),"15,38%",IF(Comparativo!$E$6="Tabela Não Desonerada",VLOOKUP($C457,'Orçamento Base'!$D$11:$S$1673,11,FALSE),VLOOKUP($C457,#REF!,11,FALSE))))</f>
        <v>#N/A</v>
      </c>
      <c r="M457" s="209">
        <f>IF(Comparativo!$E$6="Tabela Não Desonerada",Encargos!$F$44,Encargos!$D$44)</f>
        <v>1.1122000000000001</v>
      </c>
      <c r="N457" s="320"/>
      <c r="O457" s="166" t="s">
        <v>101</v>
      </c>
      <c r="P457" s="321"/>
      <c r="Q457" s="166" t="s">
        <v>101</v>
      </c>
      <c r="R457" s="321"/>
      <c r="S457" s="322"/>
      <c r="T457" s="322"/>
    </row>
    <row r="458" spans="1:20">
      <c r="A458" s="207">
        <f>'Identificação-TCE'!$A$13</f>
        <v>1</v>
      </c>
      <c r="B458" s="168" t="e">
        <f>IF(AND(G458&lt;&gt;"",H458&gt;0,I458&lt;&gt;"",J458&lt;&gt;0,K458&lt;&gt;0),COUNT($B$11:B457)+1,"")</f>
        <v>#N/A</v>
      </c>
      <c r="C458" s="207">
        <f>IF('Orçamento Base'!$M457=0,0,'Orçamento Base'!$D457)</f>
        <v>0</v>
      </c>
      <c r="D458" s="212" t="e">
        <f>IF('Orçamento Base'!$F457=Aux.!$G$11,"CONTRATACAO_PUBLICA",IF(VLOOKUP($C458,'Orçamento Base'!$D$11:$G$2116,3,FALSE)="INDEXADO",VLOOKUP(VLOOKUP($C457,'Orçamento Base'!$D$11:$G$2116,2,FALSE),'Index N_DESON.'!$A$9:$B$604,2),VLOOKUP($C458,'Orçamento Base'!$D$11:$G$2116,3,FALSE)))</f>
        <v>#N/A</v>
      </c>
      <c r="E458" s="208" t="e">
        <f>VLOOKUP($C458,'Orçamento Base'!$D$11:$S$1673,2,FALSE)</f>
        <v>#N/A</v>
      </c>
      <c r="F458" s="211">
        <f>Dados!$C$7</f>
        <v>44652</v>
      </c>
      <c r="G458" s="226" t="e">
        <f>VLOOKUP($C458,'Orçamento Base'!$D$11:$S$1673,4,FALSE)</f>
        <v>#N/A</v>
      </c>
      <c r="H458" s="377">
        <f>IFERROR(VLOOKUP($C458,'Orçamento Base'!$D$11:$S$1673,6,FALSE),0)</f>
        <v>0</v>
      </c>
      <c r="I458" s="208" t="e">
        <f>VLOOKUP($C458,'Orçamento Base'!$D$11:$S$1673,5,FALSE)</f>
        <v>#N/A</v>
      </c>
      <c r="J458" s="167" t="e">
        <f>IF(Comparativo!$E$6="Tabela Não Desonerada",VLOOKUP($C458,'Orçamento Base'!$D$11:$S$1673,12,FALSE),VLOOKUP($C458,#REF!,12,FALSE))</f>
        <v>#N/A</v>
      </c>
      <c r="K458" s="167">
        <f>IFERROR(IF(Comparativo!$E$6="Tabela Não Desonerada",VLOOKUP($C458,'Orçamento Base'!$D$11:$S$1673,16,FALSE),VLOOKUP($C458,#REF!,16,FALSE)),0)</f>
        <v>0</v>
      </c>
      <c r="L458" s="575" t="e">
        <f>IF(AND($D458="COMPOSICAO_PROPRIA",'Orçamento Base'!$N458="-"),"14,18%",IF(AND($D458="MERCADO",'Orçamento Base'!$N458="-"),"15,38%",IF(Comparativo!$E$6="Tabela Não Desonerada",VLOOKUP($C458,'Orçamento Base'!$D$11:$S$1673,11,FALSE),VLOOKUP($C458,#REF!,11,FALSE))))</f>
        <v>#N/A</v>
      </c>
      <c r="M458" s="209">
        <f>IF(Comparativo!$E$6="Tabela Não Desonerada",Encargos!$F$44,Encargos!$D$44)</f>
        <v>1.1122000000000001</v>
      </c>
      <c r="N458" s="320"/>
      <c r="O458" s="166" t="s">
        <v>101</v>
      </c>
      <c r="P458" s="321"/>
      <c r="Q458" s="166" t="s">
        <v>101</v>
      </c>
      <c r="R458" s="321"/>
      <c r="S458" s="322"/>
      <c r="T458" s="322"/>
    </row>
    <row r="459" spans="1:20">
      <c r="A459" s="207">
        <f>'Identificação-TCE'!$A$13</f>
        <v>1</v>
      </c>
      <c r="B459" s="168" t="e">
        <f>IF(AND(G459&lt;&gt;"",H459&gt;0,I459&lt;&gt;"",J459&lt;&gt;0,K459&lt;&gt;0),COUNT($B$11:B458)+1,"")</f>
        <v>#N/A</v>
      </c>
      <c r="C459" s="207">
        <f>IF('Orçamento Base'!$M458=0,0,'Orçamento Base'!$D458)</f>
        <v>0</v>
      </c>
      <c r="D459" s="212" t="e">
        <f>IF('Orçamento Base'!$F458=Aux.!$G$11,"CONTRATACAO_PUBLICA",IF(VLOOKUP($C459,'Orçamento Base'!$D$11:$G$2116,3,FALSE)="INDEXADO",VLOOKUP(VLOOKUP($C458,'Orçamento Base'!$D$11:$G$2116,2,FALSE),'Index N_DESON.'!$A$9:$B$604,2),VLOOKUP($C459,'Orçamento Base'!$D$11:$G$2116,3,FALSE)))</f>
        <v>#N/A</v>
      </c>
      <c r="E459" s="208" t="e">
        <f>VLOOKUP($C459,'Orçamento Base'!$D$11:$S$1673,2,FALSE)</f>
        <v>#N/A</v>
      </c>
      <c r="F459" s="211">
        <f>Dados!$C$7</f>
        <v>44652</v>
      </c>
      <c r="G459" s="226" t="e">
        <f>VLOOKUP($C459,'Orçamento Base'!$D$11:$S$1673,4,FALSE)</f>
        <v>#N/A</v>
      </c>
      <c r="H459" s="377">
        <f>IFERROR(VLOOKUP($C459,'Orçamento Base'!$D$11:$S$1673,6,FALSE),0)</f>
        <v>0</v>
      </c>
      <c r="I459" s="208" t="e">
        <f>VLOOKUP($C459,'Orçamento Base'!$D$11:$S$1673,5,FALSE)</f>
        <v>#N/A</v>
      </c>
      <c r="J459" s="167" t="e">
        <f>IF(Comparativo!$E$6="Tabela Não Desonerada",VLOOKUP($C459,'Orçamento Base'!$D$11:$S$1673,12,FALSE),VLOOKUP($C459,#REF!,12,FALSE))</f>
        <v>#N/A</v>
      </c>
      <c r="K459" s="167">
        <f>IFERROR(IF(Comparativo!$E$6="Tabela Não Desonerada",VLOOKUP($C459,'Orçamento Base'!$D$11:$S$1673,16,FALSE),VLOOKUP($C459,#REF!,16,FALSE)),0)</f>
        <v>0</v>
      </c>
      <c r="L459" s="575" t="e">
        <f>IF(AND($D459="COMPOSICAO_PROPRIA",'Orçamento Base'!$N459="-"),"14,18%",IF(AND($D459="MERCADO",'Orçamento Base'!$N459="-"),"15,38%",IF(Comparativo!$E$6="Tabela Não Desonerada",VLOOKUP($C459,'Orçamento Base'!$D$11:$S$1673,11,FALSE),VLOOKUP($C459,#REF!,11,FALSE))))</f>
        <v>#N/A</v>
      </c>
      <c r="M459" s="209">
        <f>IF(Comparativo!$E$6="Tabela Não Desonerada",Encargos!$F$44,Encargos!$D$44)</f>
        <v>1.1122000000000001</v>
      </c>
      <c r="N459" s="320"/>
      <c r="O459" s="166" t="s">
        <v>101</v>
      </c>
      <c r="P459" s="321"/>
      <c r="Q459" s="166" t="s">
        <v>101</v>
      </c>
      <c r="R459" s="321"/>
      <c r="S459" s="322"/>
      <c r="T459" s="322"/>
    </row>
    <row r="460" spans="1:20">
      <c r="A460" s="207">
        <f>'Identificação-TCE'!$A$13</f>
        <v>1</v>
      </c>
      <c r="B460" s="168" t="e">
        <f>IF(AND(G460&lt;&gt;"",H460&gt;0,I460&lt;&gt;"",J460&lt;&gt;0,K460&lt;&gt;0),COUNT($B$11:B459)+1,"")</f>
        <v>#N/A</v>
      </c>
      <c r="C460" s="207">
        <f>IF('Orçamento Base'!$M459=0,0,'Orçamento Base'!$D459)</f>
        <v>0</v>
      </c>
      <c r="D460" s="212" t="e">
        <f>IF('Orçamento Base'!$F459=Aux.!$G$11,"CONTRATACAO_PUBLICA",IF(VLOOKUP($C460,'Orçamento Base'!$D$11:$G$2116,3,FALSE)="INDEXADO",VLOOKUP(VLOOKUP($C459,'Orçamento Base'!$D$11:$G$2116,2,FALSE),'Index N_DESON.'!$A$9:$B$604,2),VLOOKUP($C460,'Orçamento Base'!$D$11:$G$2116,3,FALSE)))</f>
        <v>#N/A</v>
      </c>
      <c r="E460" s="208" t="e">
        <f>VLOOKUP($C460,'Orçamento Base'!$D$11:$S$1673,2,FALSE)</f>
        <v>#N/A</v>
      </c>
      <c r="F460" s="211">
        <f>Dados!$C$7</f>
        <v>44652</v>
      </c>
      <c r="G460" s="226" t="e">
        <f>VLOOKUP($C460,'Orçamento Base'!$D$11:$S$1673,4,FALSE)</f>
        <v>#N/A</v>
      </c>
      <c r="H460" s="377">
        <f>IFERROR(VLOOKUP($C460,'Orçamento Base'!$D$11:$S$1673,6,FALSE),0)</f>
        <v>0</v>
      </c>
      <c r="I460" s="208" t="e">
        <f>VLOOKUP($C460,'Orçamento Base'!$D$11:$S$1673,5,FALSE)</f>
        <v>#N/A</v>
      </c>
      <c r="J460" s="167" t="e">
        <f>IF(Comparativo!$E$6="Tabela Não Desonerada",VLOOKUP($C460,'Orçamento Base'!$D$11:$S$1673,12,FALSE),VLOOKUP($C460,#REF!,12,FALSE))</f>
        <v>#N/A</v>
      </c>
      <c r="K460" s="167">
        <f>IFERROR(IF(Comparativo!$E$6="Tabela Não Desonerada",VLOOKUP($C460,'Orçamento Base'!$D$11:$S$1673,16,FALSE),VLOOKUP($C460,#REF!,16,FALSE)),0)</f>
        <v>0</v>
      </c>
      <c r="L460" s="575" t="e">
        <f>IF(AND($D460="COMPOSICAO_PROPRIA",'Orçamento Base'!$N460="-"),"14,18%",IF(AND($D460="MERCADO",'Orçamento Base'!$N460="-"),"15,38%",IF(Comparativo!$E$6="Tabela Não Desonerada",VLOOKUP($C460,'Orçamento Base'!$D$11:$S$1673,11,FALSE),VLOOKUP($C460,#REF!,11,FALSE))))</f>
        <v>#N/A</v>
      </c>
      <c r="M460" s="209">
        <f>IF(Comparativo!$E$6="Tabela Não Desonerada",Encargos!$F$44,Encargos!$D$44)</f>
        <v>1.1122000000000001</v>
      </c>
      <c r="N460" s="320"/>
      <c r="O460" s="166" t="s">
        <v>101</v>
      </c>
      <c r="P460" s="321"/>
      <c r="Q460" s="166" t="s">
        <v>101</v>
      </c>
      <c r="R460" s="321"/>
      <c r="S460" s="322"/>
      <c r="T460" s="322"/>
    </row>
    <row r="461" spans="1:20">
      <c r="A461" s="207">
        <f>'Identificação-TCE'!$A$13</f>
        <v>1</v>
      </c>
      <c r="B461" s="168" t="e">
        <f>IF(AND(G461&lt;&gt;"",H461&gt;0,I461&lt;&gt;"",J461&lt;&gt;0,K461&lt;&gt;0),COUNT($B$11:B460)+1,"")</f>
        <v>#N/A</v>
      </c>
      <c r="C461" s="207">
        <f>IF('Orçamento Base'!$M460=0,0,'Orçamento Base'!$D460)</f>
        <v>0</v>
      </c>
      <c r="D461" s="212" t="e">
        <f>IF('Orçamento Base'!$F460=Aux.!$G$11,"CONTRATACAO_PUBLICA",IF(VLOOKUP($C461,'Orçamento Base'!$D$11:$G$2116,3,FALSE)="INDEXADO",VLOOKUP(VLOOKUP($C460,'Orçamento Base'!$D$11:$G$2116,2,FALSE),'Index N_DESON.'!$A$9:$B$604,2),VLOOKUP($C461,'Orçamento Base'!$D$11:$G$2116,3,FALSE)))</f>
        <v>#N/A</v>
      </c>
      <c r="E461" s="208" t="e">
        <f>VLOOKUP($C461,'Orçamento Base'!$D$11:$S$1673,2,FALSE)</f>
        <v>#N/A</v>
      </c>
      <c r="F461" s="211">
        <f>Dados!$C$7</f>
        <v>44652</v>
      </c>
      <c r="G461" s="226" t="e">
        <f>VLOOKUP($C461,'Orçamento Base'!$D$11:$S$1673,4,FALSE)</f>
        <v>#N/A</v>
      </c>
      <c r="H461" s="377">
        <f>IFERROR(VLOOKUP($C461,'Orçamento Base'!$D$11:$S$1673,6,FALSE),0)</f>
        <v>0</v>
      </c>
      <c r="I461" s="208" t="e">
        <f>VLOOKUP($C461,'Orçamento Base'!$D$11:$S$1673,5,FALSE)</f>
        <v>#N/A</v>
      </c>
      <c r="J461" s="167" t="e">
        <f>IF(Comparativo!$E$6="Tabela Não Desonerada",VLOOKUP($C461,'Orçamento Base'!$D$11:$S$1673,12,FALSE),VLOOKUP($C461,#REF!,12,FALSE))</f>
        <v>#N/A</v>
      </c>
      <c r="K461" s="167">
        <f>IFERROR(IF(Comparativo!$E$6="Tabela Não Desonerada",VLOOKUP($C461,'Orçamento Base'!$D$11:$S$1673,16,FALSE),VLOOKUP($C461,#REF!,16,FALSE)),0)</f>
        <v>0</v>
      </c>
      <c r="L461" s="575" t="e">
        <f>IF(AND($D461="COMPOSICAO_PROPRIA",'Orçamento Base'!$N461="-"),"14,18%",IF(AND($D461="MERCADO",'Orçamento Base'!$N461="-"),"15,38%",IF(Comparativo!$E$6="Tabela Não Desonerada",VLOOKUP($C461,'Orçamento Base'!$D$11:$S$1673,11,FALSE),VLOOKUP($C461,#REF!,11,FALSE))))</f>
        <v>#N/A</v>
      </c>
      <c r="M461" s="209">
        <f>IF(Comparativo!$E$6="Tabela Não Desonerada",Encargos!$F$44,Encargos!$D$44)</f>
        <v>1.1122000000000001</v>
      </c>
      <c r="N461" s="320"/>
      <c r="O461" s="166" t="s">
        <v>101</v>
      </c>
      <c r="P461" s="321"/>
      <c r="Q461" s="166" t="s">
        <v>101</v>
      </c>
      <c r="R461" s="321"/>
      <c r="S461" s="322"/>
      <c r="T461" s="322"/>
    </row>
    <row r="462" spans="1:20">
      <c r="A462" s="207">
        <f>'Identificação-TCE'!$A$13</f>
        <v>1</v>
      </c>
      <c r="B462" s="168" t="e">
        <f>IF(AND(G462&lt;&gt;"",H462&gt;0,I462&lt;&gt;"",J462&lt;&gt;0,K462&lt;&gt;0),COUNT($B$11:B461)+1,"")</f>
        <v>#N/A</v>
      </c>
      <c r="C462" s="207">
        <f>IF('Orçamento Base'!$M461=0,0,'Orçamento Base'!$D461)</f>
        <v>0</v>
      </c>
      <c r="D462" s="212" t="e">
        <f>IF('Orçamento Base'!$F461=Aux.!$G$11,"CONTRATACAO_PUBLICA",IF(VLOOKUP($C462,'Orçamento Base'!$D$11:$G$2116,3,FALSE)="INDEXADO",VLOOKUP(VLOOKUP($C461,'Orçamento Base'!$D$11:$G$2116,2,FALSE),'Index N_DESON.'!$A$9:$B$604,2),VLOOKUP($C462,'Orçamento Base'!$D$11:$G$2116,3,FALSE)))</f>
        <v>#N/A</v>
      </c>
      <c r="E462" s="208" t="e">
        <f>VLOOKUP($C462,'Orçamento Base'!$D$11:$S$1673,2,FALSE)</f>
        <v>#N/A</v>
      </c>
      <c r="F462" s="211">
        <f>Dados!$C$7</f>
        <v>44652</v>
      </c>
      <c r="G462" s="226" t="e">
        <f>VLOOKUP($C462,'Orçamento Base'!$D$11:$S$1673,4,FALSE)</f>
        <v>#N/A</v>
      </c>
      <c r="H462" s="377">
        <f>IFERROR(VLOOKUP($C462,'Orçamento Base'!$D$11:$S$1673,6,FALSE),0)</f>
        <v>0</v>
      </c>
      <c r="I462" s="208" t="e">
        <f>VLOOKUP($C462,'Orçamento Base'!$D$11:$S$1673,5,FALSE)</f>
        <v>#N/A</v>
      </c>
      <c r="J462" s="167" t="e">
        <f>IF(Comparativo!$E$6="Tabela Não Desonerada",VLOOKUP($C462,'Orçamento Base'!$D$11:$S$1673,12,FALSE),VLOOKUP($C462,#REF!,12,FALSE))</f>
        <v>#N/A</v>
      </c>
      <c r="K462" s="167">
        <f>IFERROR(IF(Comparativo!$E$6="Tabela Não Desonerada",VLOOKUP($C462,'Orçamento Base'!$D$11:$S$1673,16,FALSE),VLOOKUP($C462,#REF!,16,FALSE)),0)</f>
        <v>0</v>
      </c>
      <c r="L462" s="575" t="e">
        <f>IF(AND($D462="COMPOSICAO_PROPRIA",'Orçamento Base'!$N462="-"),"14,18%",IF(AND($D462="MERCADO",'Orçamento Base'!$N462="-"),"15,38%",IF(Comparativo!$E$6="Tabela Não Desonerada",VLOOKUP($C462,'Orçamento Base'!$D$11:$S$1673,11,FALSE),VLOOKUP($C462,#REF!,11,FALSE))))</f>
        <v>#N/A</v>
      </c>
      <c r="M462" s="209">
        <f>IF(Comparativo!$E$6="Tabela Não Desonerada",Encargos!$F$44,Encargos!$D$44)</f>
        <v>1.1122000000000001</v>
      </c>
      <c r="N462" s="320"/>
      <c r="O462" s="166" t="s">
        <v>101</v>
      </c>
      <c r="P462" s="321"/>
      <c r="Q462" s="166" t="s">
        <v>101</v>
      </c>
      <c r="R462" s="321"/>
      <c r="S462" s="322"/>
      <c r="T462" s="322"/>
    </row>
    <row r="463" spans="1:20">
      <c r="A463" s="207">
        <f>'Identificação-TCE'!$A$13</f>
        <v>1</v>
      </c>
      <c r="B463" s="168" t="e">
        <f>IF(AND(G463&lt;&gt;"",H463&gt;0,I463&lt;&gt;"",J463&lt;&gt;0,K463&lt;&gt;0),COUNT($B$11:B462)+1,"")</f>
        <v>#N/A</v>
      </c>
      <c r="C463" s="207">
        <f>IF('Orçamento Base'!$M462=0,0,'Orçamento Base'!$D462)</f>
        <v>0</v>
      </c>
      <c r="D463" s="212" t="e">
        <f>IF('Orçamento Base'!$F462=Aux.!$G$11,"CONTRATACAO_PUBLICA",IF(VLOOKUP($C463,'Orçamento Base'!$D$11:$G$2116,3,FALSE)="INDEXADO",VLOOKUP(VLOOKUP($C462,'Orçamento Base'!$D$11:$G$2116,2,FALSE),'Index N_DESON.'!$A$9:$B$604,2),VLOOKUP($C463,'Orçamento Base'!$D$11:$G$2116,3,FALSE)))</f>
        <v>#N/A</v>
      </c>
      <c r="E463" s="208" t="e">
        <f>VLOOKUP($C463,'Orçamento Base'!$D$11:$S$1673,2,FALSE)</f>
        <v>#N/A</v>
      </c>
      <c r="F463" s="211">
        <f>Dados!$C$7</f>
        <v>44652</v>
      </c>
      <c r="G463" s="226" t="e">
        <f>VLOOKUP($C463,'Orçamento Base'!$D$11:$S$1673,4,FALSE)</f>
        <v>#N/A</v>
      </c>
      <c r="H463" s="377">
        <f>IFERROR(VLOOKUP($C463,'Orçamento Base'!$D$11:$S$1673,6,FALSE),0)</f>
        <v>0</v>
      </c>
      <c r="I463" s="208" t="e">
        <f>VLOOKUP($C463,'Orçamento Base'!$D$11:$S$1673,5,FALSE)</f>
        <v>#N/A</v>
      </c>
      <c r="J463" s="167" t="e">
        <f>IF(Comparativo!$E$6="Tabela Não Desonerada",VLOOKUP($C463,'Orçamento Base'!$D$11:$S$1673,12,FALSE),VLOOKUP($C463,#REF!,12,FALSE))</f>
        <v>#N/A</v>
      </c>
      <c r="K463" s="167">
        <f>IFERROR(IF(Comparativo!$E$6="Tabela Não Desonerada",VLOOKUP($C463,'Orçamento Base'!$D$11:$S$1673,16,FALSE),VLOOKUP($C463,#REF!,16,FALSE)),0)</f>
        <v>0</v>
      </c>
      <c r="L463" s="575" t="e">
        <f>IF(AND($D463="COMPOSICAO_PROPRIA",'Orçamento Base'!$N463="-"),"14,18%",IF(AND($D463="MERCADO",'Orçamento Base'!$N463="-"),"15,38%",IF(Comparativo!$E$6="Tabela Não Desonerada",VLOOKUP($C463,'Orçamento Base'!$D$11:$S$1673,11,FALSE),VLOOKUP($C463,#REF!,11,FALSE))))</f>
        <v>#N/A</v>
      </c>
      <c r="M463" s="209">
        <f>IF(Comparativo!$E$6="Tabela Não Desonerada",Encargos!$F$44,Encargos!$D$44)</f>
        <v>1.1122000000000001</v>
      </c>
      <c r="N463" s="320"/>
      <c r="O463" s="166" t="s">
        <v>101</v>
      </c>
      <c r="P463" s="321"/>
      <c r="Q463" s="166" t="s">
        <v>101</v>
      </c>
      <c r="R463" s="321"/>
      <c r="S463" s="322"/>
      <c r="T463" s="322"/>
    </row>
    <row r="464" spans="1:20">
      <c r="A464" s="207">
        <f>'Identificação-TCE'!$A$13</f>
        <v>1</v>
      </c>
      <c r="B464" s="168" t="e">
        <f>IF(AND(G464&lt;&gt;"",H464&gt;0,I464&lt;&gt;"",J464&lt;&gt;0,K464&lt;&gt;0),COUNT($B$11:B463)+1,"")</f>
        <v>#N/A</v>
      </c>
      <c r="C464" s="207">
        <f>IF('Orçamento Base'!$M463=0,0,'Orçamento Base'!$D463)</f>
        <v>0</v>
      </c>
      <c r="D464" s="212" t="e">
        <f>IF('Orçamento Base'!$F463=Aux.!$G$11,"CONTRATACAO_PUBLICA",IF(VLOOKUP($C464,'Orçamento Base'!$D$11:$G$2116,3,FALSE)="INDEXADO",VLOOKUP(VLOOKUP($C463,'Orçamento Base'!$D$11:$G$2116,2,FALSE),'Index N_DESON.'!$A$9:$B$604,2),VLOOKUP($C464,'Orçamento Base'!$D$11:$G$2116,3,FALSE)))</f>
        <v>#N/A</v>
      </c>
      <c r="E464" s="208" t="e">
        <f>VLOOKUP($C464,'Orçamento Base'!$D$11:$S$1673,2,FALSE)</f>
        <v>#N/A</v>
      </c>
      <c r="F464" s="211">
        <f>Dados!$C$7</f>
        <v>44652</v>
      </c>
      <c r="G464" s="226" t="e">
        <f>VLOOKUP($C464,'Orçamento Base'!$D$11:$S$1673,4,FALSE)</f>
        <v>#N/A</v>
      </c>
      <c r="H464" s="377">
        <f>IFERROR(VLOOKUP($C464,'Orçamento Base'!$D$11:$S$1673,6,FALSE),0)</f>
        <v>0</v>
      </c>
      <c r="I464" s="208" t="e">
        <f>VLOOKUP($C464,'Orçamento Base'!$D$11:$S$1673,5,FALSE)</f>
        <v>#N/A</v>
      </c>
      <c r="J464" s="167" t="e">
        <f>IF(Comparativo!$E$6="Tabela Não Desonerada",VLOOKUP($C464,'Orçamento Base'!$D$11:$S$1673,12,FALSE),VLOOKUP($C464,#REF!,12,FALSE))</f>
        <v>#N/A</v>
      </c>
      <c r="K464" s="167">
        <f>IFERROR(IF(Comparativo!$E$6="Tabela Não Desonerada",VLOOKUP($C464,'Orçamento Base'!$D$11:$S$1673,16,FALSE),VLOOKUP($C464,#REF!,16,FALSE)),0)</f>
        <v>0</v>
      </c>
      <c r="L464" s="575" t="e">
        <f>IF(AND($D464="COMPOSICAO_PROPRIA",'Orçamento Base'!$N464="-"),"14,18%",IF(AND($D464="MERCADO",'Orçamento Base'!$N464="-"),"15,38%",IF(Comparativo!$E$6="Tabela Não Desonerada",VLOOKUP($C464,'Orçamento Base'!$D$11:$S$1673,11,FALSE),VLOOKUP($C464,#REF!,11,FALSE))))</f>
        <v>#N/A</v>
      </c>
      <c r="M464" s="209">
        <f>IF(Comparativo!$E$6="Tabela Não Desonerada",Encargos!$F$44,Encargos!$D$44)</f>
        <v>1.1122000000000001</v>
      </c>
      <c r="N464" s="320"/>
      <c r="O464" s="166" t="s">
        <v>101</v>
      </c>
      <c r="P464" s="321"/>
      <c r="Q464" s="166" t="s">
        <v>101</v>
      </c>
      <c r="R464" s="321"/>
      <c r="S464" s="322"/>
      <c r="T464" s="322"/>
    </row>
    <row r="465" spans="1:20">
      <c r="A465" s="207">
        <f>'Identificação-TCE'!$A$13</f>
        <v>1</v>
      </c>
      <c r="B465" s="168" t="e">
        <f>IF(AND(G465&lt;&gt;"",H465&gt;0,I465&lt;&gt;"",J465&lt;&gt;0,K465&lt;&gt;0),COUNT($B$11:B464)+1,"")</f>
        <v>#N/A</v>
      </c>
      <c r="C465" s="207">
        <f>IF('Orçamento Base'!$M464=0,0,'Orçamento Base'!$D464)</f>
        <v>0</v>
      </c>
      <c r="D465" s="212" t="e">
        <f>IF('Orçamento Base'!$F464=Aux.!$G$11,"CONTRATACAO_PUBLICA",IF(VLOOKUP($C465,'Orçamento Base'!$D$11:$G$2116,3,FALSE)="INDEXADO",VLOOKUP(VLOOKUP($C464,'Orçamento Base'!$D$11:$G$2116,2,FALSE),'Index N_DESON.'!$A$9:$B$604,2),VLOOKUP($C465,'Orçamento Base'!$D$11:$G$2116,3,FALSE)))</f>
        <v>#N/A</v>
      </c>
      <c r="E465" s="208" t="e">
        <f>VLOOKUP($C465,'Orçamento Base'!$D$11:$S$1673,2,FALSE)</f>
        <v>#N/A</v>
      </c>
      <c r="F465" s="211">
        <f>Dados!$C$7</f>
        <v>44652</v>
      </c>
      <c r="G465" s="226" t="e">
        <f>VLOOKUP($C465,'Orçamento Base'!$D$11:$S$1673,4,FALSE)</f>
        <v>#N/A</v>
      </c>
      <c r="H465" s="377">
        <f>IFERROR(VLOOKUP($C465,'Orçamento Base'!$D$11:$S$1673,6,FALSE),0)</f>
        <v>0</v>
      </c>
      <c r="I465" s="208" t="e">
        <f>VLOOKUP($C465,'Orçamento Base'!$D$11:$S$1673,5,FALSE)</f>
        <v>#N/A</v>
      </c>
      <c r="J465" s="167" t="e">
        <f>IF(Comparativo!$E$6="Tabela Não Desonerada",VLOOKUP($C465,'Orçamento Base'!$D$11:$S$1673,12,FALSE),VLOOKUP($C465,#REF!,12,FALSE))</f>
        <v>#N/A</v>
      </c>
      <c r="K465" s="167">
        <f>IFERROR(IF(Comparativo!$E$6="Tabela Não Desonerada",VLOOKUP($C465,'Orçamento Base'!$D$11:$S$1673,16,FALSE),VLOOKUP($C465,#REF!,16,FALSE)),0)</f>
        <v>0</v>
      </c>
      <c r="L465" s="575" t="e">
        <f>IF(AND($D465="COMPOSICAO_PROPRIA",'Orçamento Base'!$N465="-"),"14,18%",IF(AND($D465="MERCADO",'Orçamento Base'!$N465="-"),"15,38%",IF(Comparativo!$E$6="Tabela Não Desonerada",VLOOKUP($C465,'Orçamento Base'!$D$11:$S$1673,11,FALSE),VLOOKUP($C465,#REF!,11,FALSE))))</f>
        <v>#N/A</v>
      </c>
      <c r="M465" s="209">
        <f>IF(Comparativo!$E$6="Tabela Não Desonerada",Encargos!$F$44,Encargos!$D$44)</f>
        <v>1.1122000000000001</v>
      </c>
      <c r="N465" s="320"/>
      <c r="O465" s="166" t="s">
        <v>101</v>
      </c>
      <c r="P465" s="321"/>
      <c r="Q465" s="166" t="s">
        <v>101</v>
      </c>
      <c r="R465" s="321"/>
      <c r="S465" s="322"/>
      <c r="T465" s="322"/>
    </row>
    <row r="466" spans="1:20">
      <c r="A466" s="207">
        <f>'Identificação-TCE'!$A$13</f>
        <v>1</v>
      </c>
      <c r="B466" s="168" t="e">
        <f>IF(AND(G466&lt;&gt;"",H466&gt;0,I466&lt;&gt;"",J466&lt;&gt;0,K466&lt;&gt;0),COUNT($B$11:B465)+1,"")</f>
        <v>#N/A</v>
      </c>
      <c r="C466" s="207">
        <f>IF('Orçamento Base'!$M465=0,0,'Orçamento Base'!$D465)</f>
        <v>0</v>
      </c>
      <c r="D466" s="212" t="e">
        <f>IF('Orçamento Base'!$F465=Aux.!$G$11,"CONTRATACAO_PUBLICA",IF(VLOOKUP($C466,'Orçamento Base'!$D$11:$G$2116,3,FALSE)="INDEXADO",VLOOKUP(VLOOKUP($C465,'Orçamento Base'!$D$11:$G$2116,2,FALSE),'Index N_DESON.'!$A$9:$B$604,2),VLOOKUP($C466,'Orçamento Base'!$D$11:$G$2116,3,FALSE)))</f>
        <v>#N/A</v>
      </c>
      <c r="E466" s="208" t="e">
        <f>VLOOKUP($C466,'Orçamento Base'!$D$11:$S$1673,2,FALSE)</f>
        <v>#N/A</v>
      </c>
      <c r="F466" s="211">
        <f>Dados!$C$7</f>
        <v>44652</v>
      </c>
      <c r="G466" s="226" t="e">
        <f>VLOOKUP($C466,'Orçamento Base'!$D$11:$S$1673,4,FALSE)</f>
        <v>#N/A</v>
      </c>
      <c r="H466" s="377">
        <f>IFERROR(VLOOKUP($C466,'Orçamento Base'!$D$11:$S$1673,6,FALSE),0)</f>
        <v>0</v>
      </c>
      <c r="I466" s="208" t="e">
        <f>VLOOKUP($C466,'Orçamento Base'!$D$11:$S$1673,5,FALSE)</f>
        <v>#N/A</v>
      </c>
      <c r="J466" s="167" t="e">
        <f>IF(Comparativo!$E$6="Tabela Não Desonerada",VLOOKUP($C466,'Orçamento Base'!$D$11:$S$1673,12,FALSE),VLOOKUP($C466,#REF!,12,FALSE))</f>
        <v>#N/A</v>
      </c>
      <c r="K466" s="167">
        <f>IFERROR(IF(Comparativo!$E$6="Tabela Não Desonerada",VLOOKUP($C466,'Orçamento Base'!$D$11:$S$1673,16,FALSE),VLOOKUP($C466,#REF!,16,FALSE)),0)</f>
        <v>0</v>
      </c>
      <c r="L466" s="575" t="e">
        <f>IF(AND($D466="COMPOSICAO_PROPRIA",'Orçamento Base'!$N466="-"),"14,18%",IF(AND($D466="MERCADO",'Orçamento Base'!$N466="-"),"15,38%",IF(Comparativo!$E$6="Tabela Não Desonerada",VLOOKUP($C466,'Orçamento Base'!$D$11:$S$1673,11,FALSE),VLOOKUP($C466,#REF!,11,FALSE))))</f>
        <v>#N/A</v>
      </c>
      <c r="M466" s="209">
        <f>IF(Comparativo!$E$6="Tabela Não Desonerada",Encargos!$F$44,Encargos!$D$44)</f>
        <v>1.1122000000000001</v>
      </c>
      <c r="N466" s="320"/>
      <c r="O466" s="166" t="s">
        <v>101</v>
      </c>
      <c r="P466" s="321"/>
      <c r="Q466" s="166" t="s">
        <v>101</v>
      </c>
      <c r="R466" s="321"/>
      <c r="S466" s="322"/>
      <c r="T466" s="322"/>
    </row>
    <row r="467" spans="1:20">
      <c r="A467" s="207">
        <f>'Identificação-TCE'!$A$13</f>
        <v>1</v>
      </c>
      <c r="B467" s="168" t="e">
        <f>IF(AND(G467&lt;&gt;"",H467&gt;0,I467&lt;&gt;"",J467&lt;&gt;0,K467&lt;&gt;0),COUNT($B$11:B466)+1,"")</f>
        <v>#N/A</v>
      </c>
      <c r="C467" s="207">
        <f>IF('Orçamento Base'!$M466=0,0,'Orçamento Base'!$D466)</f>
        <v>0</v>
      </c>
      <c r="D467" s="212" t="e">
        <f>IF('Orçamento Base'!$F466=Aux.!$G$11,"CONTRATACAO_PUBLICA",IF(VLOOKUP($C467,'Orçamento Base'!$D$11:$G$2116,3,FALSE)="INDEXADO",VLOOKUP(VLOOKUP($C466,'Orçamento Base'!$D$11:$G$2116,2,FALSE),'Index N_DESON.'!$A$9:$B$604,2),VLOOKUP($C467,'Orçamento Base'!$D$11:$G$2116,3,FALSE)))</f>
        <v>#N/A</v>
      </c>
      <c r="E467" s="208" t="e">
        <f>VLOOKUP($C467,'Orçamento Base'!$D$11:$S$1673,2,FALSE)</f>
        <v>#N/A</v>
      </c>
      <c r="F467" s="211">
        <f>Dados!$C$7</f>
        <v>44652</v>
      </c>
      <c r="G467" s="226" t="e">
        <f>VLOOKUP($C467,'Orçamento Base'!$D$11:$S$1673,4,FALSE)</f>
        <v>#N/A</v>
      </c>
      <c r="H467" s="377">
        <f>IFERROR(VLOOKUP($C467,'Orçamento Base'!$D$11:$S$1673,6,FALSE),0)</f>
        <v>0</v>
      </c>
      <c r="I467" s="208" t="e">
        <f>VLOOKUP($C467,'Orçamento Base'!$D$11:$S$1673,5,FALSE)</f>
        <v>#N/A</v>
      </c>
      <c r="J467" s="167" t="e">
        <f>IF(Comparativo!$E$6="Tabela Não Desonerada",VLOOKUP($C467,'Orçamento Base'!$D$11:$S$1673,12,FALSE),VLOOKUP($C467,#REF!,12,FALSE))</f>
        <v>#N/A</v>
      </c>
      <c r="K467" s="167">
        <f>IFERROR(IF(Comparativo!$E$6="Tabela Não Desonerada",VLOOKUP($C467,'Orçamento Base'!$D$11:$S$1673,16,FALSE),VLOOKUP($C467,#REF!,16,FALSE)),0)</f>
        <v>0</v>
      </c>
      <c r="L467" s="575" t="e">
        <f>IF(AND($D467="COMPOSICAO_PROPRIA",'Orçamento Base'!$N467="-"),"14,18%",IF(AND($D467="MERCADO",'Orçamento Base'!$N467="-"),"15,38%",IF(Comparativo!$E$6="Tabela Não Desonerada",VLOOKUP($C467,'Orçamento Base'!$D$11:$S$1673,11,FALSE),VLOOKUP($C467,#REF!,11,FALSE))))</f>
        <v>#N/A</v>
      </c>
      <c r="M467" s="209">
        <f>IF(Comparativo!$E$6="Tabela Não Desonerada",Encargos!$F$44,Encargos!$D$44)</f>
        <v>1.1122000000000001</v>
      </c>
      <c r="N467" s="320"/>
      <c r="O467" s="166" t="s">
        <v>101</v>
      </c>
      <c r="P467" s="321"/>
      <c r="Q467" s="166" t="s">
        <v>101</v>
      </c>
      <c r="R467" s="321"/>
      <c r="S467" s="322"/>
      <c r="T467" s="322"/>
    </row>
    <row r="468" spans="1:20">
      <c r="A468" s="207">
        <f>'Identificação-TCE'!$A$13</f>
        <v>1</v>
      </c>
      <c r="B468" s="168" t="e">
        <f>IF(AND(G468&lt;&gt;"",H468&gt;0,I468&lt;&gt;"",J468&lt;&gt;0,K468&lt;&gt;0),COUNT($B$11:B467)+1,"")</f>
        <v>#N/A</v>
      </c>
      <c r="C468" s="207">
        <f>IF('Orçamento Base'!$M467=0,0,'Orçamento Base'!$D467)</f>
        <v>0</v>
      </c>
      <c r="D468" s="212" t="e">
        <f>IF('Orçamento Base'!$F467=Aux.!$G$11,"CONTRATACAO_PUBLICA",IF(VLOOKUP($C468,'Orçamento Base'!$D$11:$G$2116,3,FALSE)="INDEXADO",VLOOKUP(VLOOKUP($C467,'Orçamento Base'!$D$11:$G$2116,2,FALSE),'Index N_DESON.'!$A$9:$B$604,2),VLOOKUP($C468,'Orçamento Base'!$D$11:$G$2116,3,FALSE)))</f>
        <v>#N/A</v>
      </c>
      <c r="E468" s="208" t="e">
        <f>VLOOKUP($C468,'Orçamento Base'!$D$11:$S$1673,2,FALSE)</f>
        <v>#N/A</v>
      </c>
      <c r="F468" s="211">
        <f>Dados!$C$7</f>
        <v>44652</v>
      </c>
      <c r="G468" s="226" t="e">
        <f>VLOOKUP($C468,'Orçamento Base'!$D$11:$S$1673,4,FALSE)</f>
        <v>#N/A</v>
      </c>
      <c r="H468" s="377">
        <f>IFERROR(VLOOKUP($C468,'Orçamento Base'!$D$11:$S$1673,6,FALSE),0)</f>
        <v>0</v>
      </c>
      <c r="I468" s="208" t="e">
        <f>VLOOKUP($C468,'Orçamento Base'!$D$11:$S$1673,5,FALSE)</f>
        <v>#N/A</v>
      </c>
      <c r="J468" s="167" t="e">
        <f>IF(Comparativo!$E$6="Tabela Não Desonerada",VLOOKUP($C468,'Orçamento Base'!$D$11:$S$1673,12,FALSE),VLOOKUP($C468,#REF!,12,FALSE))</f>
        <v>#N/A</v>
      </c>
      <c r="K468" s="167">
        <f>IFERROR(IF(Comparativo!$E$6="Tabela Não Desonerada",VLOOKUP($C468,'Orçamento Base'!$D$11:$S$1673,16,FALSE),VLOOKUP($C468,#REF!,16,FALSE)),0)</f>
        <v>0</v>
      </c>
      <c r="L468" s="575" t="e">
        <f>IF(AND($D468="COMPOSICAO_PROPRIA",'Orçamento Base'!$N468="-"),"14,18%",IF(AND($D468="MERCADO",'Orçamento Base'!$N468="-"),"15,38%",IF(Comparativo!$E$6="Tabela Não Desonerada",VLOOKUP($C468,'Orçamento Base'!$D$11:$S$1673,11,FALSE),VLOOKUP($C468,#REF!,11,FALSE))))</f>
        <v>#N/A</v>
      </c>
      <c r="M468" s="209">
        <f>IF(Comparativo!$E$6="Tabela Não Desonerada",Encargos!$F$44,Encargos!$D$44)</f>
        <v>1.1122000000000001</v>
      </c>
      <c r="N468" s="320"/>
      <c r="O468" s="166" t="s">
        <v>101</v>
      </c>
      <c r="P468" s="321"/>
      <c r="Q468" s="166" t="s">
        <v>101</v>
      </c>
      <c r="R468" s="321"/>
      <c r="S468" s="322"/>
      <c r="T468" s="322"/>
    </row>
    <row r="469" spans="1:20">
      <c r="A469" s="207">
        <f>'Identificação-TCE'!$A$13</f>
        <v>1</v>
      </c>
      <c r="B469" s="168" t="e">
        <f>IF(AND(G469&lt;&gt;"",H469&gt;0,I469&lt;&gt;"",J469&lt;&gt;0,K469&lt;&gt;0),COUNT($B$11:B468)+1,"")</f>
        <v>#N/A</v>
      </c>
      <c r="C469" s="207">
        <f>IF('Orçamento Base'!$M468=0,0,'Orçamento Base'!$D468)</f>
        <v>0</v>
      </c>
      <c r="D469" s="212" t="e">
        <f>IF('Orçamento Base'!$F468=Aux.!$G$11,"CONTRATACAO_PUBLICA",IF(VLOOKUP($C469,'Orçamento Base'!$D$11:$G$2116,3,FALSE)="INDEXADO",VLOOKUP(VLOOKUP($C468,'Orçamento Base'!$D$11:$G$2116,2,FALSE),'Index N_DESON.'!$A$9:$B$604,2),VLOOKUP($C469,'Orçamento Base'!$D$11:$G$2116,3,FALSE)))</f>
        <v>#N/A</v>
      </c>
      <c r="E469" s="208" t="e">
        <f>VLOOKUP($C469,'Orçamento Base'!$D$11:$S$1673,2,FALSE)</f>
        <v>#N/A</v>
      </c>
      <c r="F469" s="211">
        <f>Dados!$C$7</f>
        <v>44652</v>
      </c>
      <c r="G469" s="226" t="e">
        <f>VLOOKUP($C469,'Orçamento Base'!$D$11:$S$1673,4,FALSE)</f>
        <v>#N/A</v>
      </c>
      <c r="H469" s="377">
        <f>IFERROR(VLOOKUP($C469,'Orçamento Base'!$D$11:$S$1673,6,FALSE),0)</f>
        <v>0</v>
      </c>
      <c r="I469" s="208" t="e">
        <f>VLOOKUP($C469,'Orçamento Base'!$D$11:$S$1673,5,FALSE)</f>
        <v>#N/A</v>
      </c>
      <c r="J469" s="167" t="e">
        <f>IF(Comparativo!$E$6="Tabela Não Desonerada",VLOOKUP($C469,'Orçamento Base'!$D$11:$S$1673,12,FALSE),VLOOKUP($C469,#REF!,12,FALSE))</f>
        <v>#N/A</v>
      </c>
      <c r="K469" s="167">
        <f>IFERROR(IF(Comparativo!$E$6="Tabela Não Desonerada",VLOOKUP($C469,'Orçamento Base'!$D$11:$S$1673,16,FALSE),VLOOKUP($C469,#REF!,16,FALSE)),0)</f>
        <v>0</v>
      </c>
      <c r="L469" s="575" t="e">
        <f>IF(AND($D469="COMPOSICAO_PROPRIA",'Orçamento Base'!$N469="-"),"14,18%",IF(AND($D469="MERCADO",'Orçamento Base'!$N469="-"),"15,38%",IF(Comparativo!$E$6="Tabela Não Desonerada",VLOOKUP($C469,'Orçamento Base'!$D$11:$S$1673,11,FALSE),VLOOKUP($C469,#REF!,11,FALSE))))</f>
        <v>#N/A</v>
      </c>
      <c r="M469" s="209">
        <f>IF(Comparativo!$E$6="Tabela Não Desonerada",Encargos!$F$44,Encargos!$D$44)</f>
        <v>1.1122000000000001</v>
      </c>
      <c r="N469" s="320"/>
      <c r="O469" s="166" t="s">
        <v>101</v>
      </c>
      <c r="P469" s="321"/>
      <c r="Q469" s="166" t="s">
        <v>101</v>
      </c>
      <c r="R469" s="321"/>
      <c r="S469" s="322"/>
      <c r="T469" s="322"/>
    </row>
    <row r="470" spans="1:20">
      <c r="A470" s="207">
        <f>'Identificação-TCE'!$A$13</f>
        <v>1</v>
      </c>
      <c r="B470" s="168" t="e">
        <f>IF(AND(G470&lt;&gt;"",H470&gt;0,I470&lt;&gt;"",J470&lt;&gt;0,K470&lt;&gt;0),COUNT($B$11:B469)+1,"")</f>
        <v>#N/A</v>
      </c>
      <c r="C470" s="207">
        <f>IF('Orçamento Base'!$M469=0,0,'Orçamento Base'!$D469)</f>
        <v>0</v>
      </c>
      <c r="D470" s="212" t="e">
        <f>IF('Orçamento Base'!$F469=Aux.!$G$11,"CONTRATACAO_PUBLICA",IF(VLOOKUP($C470,'Orçamento Base'!$D$11:$G$2116,3,FALSE)="INDEXADO",VLOOKUP(VLOOKUP($C469,'Orçamento Base'!$D$11:$G$2116,2,FALSE),'Index N_DESON.'!$A$9:$B$604,2),VLOOKUP($C470,'Orçamento Base'!$D$11:$G$2116,3,FALSE)))</f>
        <v>#N/A</v>
      </c>
      <c r="E470" s="208" t="e">
        <f>VLOOKUP($C470,'Orçamento Base'!$D$11:$S$1673,2,FALSE)</f>
        <v>#N/A</v>
      </c>
      <c r="F470" s="211">
        <f>Dados!$C$7</f>
        <v>44652</v>
      </c>
      <c r="G470" s="226" t="e">
        <f>VLOOKUP($C470,'Orçamento Base'!$D$11:$S$1673,4,FALSE)</f>
        <v>#N/A</v>
      </c>
      <c r="H470" s="377">
        <f>IFERROR(VLOOKUP($C470,'Orçamento Base'!$D$11:$S$1673,6,FALSE),0)</f>
        <v>0</v>
      </c>
      <c r="I470" s="208" t="e">
        <f>VLOOKUP($C470,'Orçamento Base'!$D$11:$S$1673,5,FALSE)</f>
        <v>#N/A</v>
      </c>
      <c r="J470" s="167" t="e">
        <f>IF(Comparativo!$E$6="Tabela Não Desonerada",VLOOKUP($C470,'Orçamento Base'!$D$11:$S$1673,12,FALSE),VLOOKUP($C470,#REF!,12,FALSE))</f>
        <v>#N/A</v>
      </c>
      <c r="K470" s="167">
        <f>IFERROR(IF(Comparativo!$E$6="Tabela Não Desonerada",VLOOKUP($C470,'Orçamento Base'!$D$11:$S$1673,16,FALSE),VLOOKUP($C470,#REF!,16,FALSE)),0)</f>
        <v>0</v>
      </c>
      <c r="L470" s="575" t="e">
        <f>IF(AND($D470="COMPOSICAO_PROPRIA",'Orçamento Base'!$N470="-"),"14,18%",IF(AND($D470="MERCADO",'Orçamento Base'!$N470="-"),"15,38%",IF(Comparativo!$E$6="Tabela Não Desonerada",VLOOKUP($C470,'Orçamento Base'!$D$11:$S$1673,11,FALSE),VLOOKUP($C470,#REF!,11,FALSE))))</f>
        <v>#N/A</v>
      </c>
      <c r="M470" s="209">
        <f>IF(Comparativo!$E$6="Tabela Não Desonerada",Encargos!$F$44,Encargos!$D$44)</f>
        <v>1.1122000000000001</v>
      </c>
      <c r="N470" s="320"/>
      <c r="O470" s="166" t="s">
        <v>101</v>
      </c>
      <c r="P470" s="321"/>
      <c r="Q470" s="166" t="s">
        <v>101</v>
      </c>
      <c r="R470" s="321"/>
      <c r="S470" s="322"/>
      <c r="T470" s="322"/>
    </row>
    <row r="471" spans="1:20">
      <c r="A471" s="207">
        <f>'Identificação-TCE'!$A$13</f>
        <v>1</v>
      </c>
      <c r="B471" s="168" t="e">
        <f>IF(AND(G471&lt;&gt;"",H471&gt;0,I471&lt;&gt;"",J471&lt;&gt;0,K471&lt;&gt;0),COUNT($B$11:B470)+1,"")</f>
        <v>#N/A</v>
      </c>
      <c r="C471" s="207">
        <f>IF('Orçamento Base'!$M470=0,0,'Orçamento Base'!$D470)</f>
        <v>0</v>
      </c>
      <c r="D471" s="212" t="e">
        <f>IF('Orçamento Base'!$F470=Aux.!$G$11,"CONTRATACAO_PUBLICA",IF(VLOOKUP($C471,'Orçamento Base'!$D$11:$G$2116,3,FALSE)="INDEXADO",VLOOKUP(VLOOKUP($C470,'Orçamento Base'!$D$11:$G$2116,2,FALSE),'Index N_DESON.'!$A$9:$B$604,2),VLOOKUP($C471,'Orçamento Base'!$D$11:$G$2116,3,FALSE)))</f>
        <v>#N/A</v>
      </c>
      <c r="E471" s="208" t="e">
        <f>VLOOKUP($C471,'Orçamento Base'!$D$11:$S$1673,2,FALSE)</f>
        <v>#N/A</v>
      </c>
      <c r="F471" s="211">
        <f>Dados!$C$7</f>
        <v>44652</v>
      </c>
      <c r="G471" s="226" t="e">
        <f>VLOOKUP($C471,'Orçamento Base'!$D$11:$S$1673,4,FALSE)</f>
        <v>#N/A</v>
      </c>
      <c r="H471" s="377">
        <f>IFERROR(VLOOKUP($C471,'Orçamento Base'!$D$11:$S$1673,6,FALSE),0)</f>
        <v>0</v>
      </c>
      <c r="I471" s="208" t="e">
        <f>VLOOKUP($C471,'Orçamento Base'!$D$11:$S$1673,5,FALSE)</f>
        <v>#N/A</v>
      </c>
      <c r="J471" s="167" t="e">
        <f>IF(Comparativo!$E$6="Tabela Não Desonerada",VLOOKUP($C471,'Orçamento Base'!$D$11:$S$1673,12,FALSE),VLOOKUP($C471,#REF!,12,FALSE))</f>
        <v>#N/A</v>
      </c>
      <c r="K471" s="167">
        <f>IFERROR(IF(Comparativo!$E$6="Tabela Não Desonerada",VLOOKUP($C471,'Orçamento Base'!$D$11:$S$1673,16,FALSE),VLOOKUP($C471,#REF!,16,FALSE)),0)</f>
        <v>0</v>
      </c>
      <c r="L471" s="575" t="e">
        <f>IF(AND($D471="COMPOSICAO_PROPRIA",'Orçamento Base'!$N471="-"),"14,18%",IF(AND($D471="MERCADO",'Orçamento Base'!$N471="-"),"15,38%",IF(Comparativo!$E$6="Tabela Não Desonerada",VLOOKUP($C471,'Orçamento Base'!$D$11:$S$1673,11,FALSE),VLOOKUP($C471,#REF!,11,FALSE))))</f>
        <v>#N/A</v>
      </c>
      <c r="M471" s="209">
        <f>IF(Comparativo!$E$6="Tabela Não Desonerada",Encargos!$F$44,Encargos!$D$44)</f>
        <v>1.1122000000000001</v>
      </c>
      <c r="N471" s="320"/>
      <c r="O471" s="166" t="s">
        <v>101</v>
      </c>
      <c r="P471" s="321"/>
      <c r="Q471" s="166" t="s">
        <v>101</v>
      </c>
      <c r="R471" s="321"/>
      <c r="S471" s="322"/>
      <c r="T471" s="322"/>
    </row>
    <row r="472" spans="1:20">
      <c r="A472" s="207">
        <f>'Identificação-TCE'!$A$13</f>
        <v>1</v>
      </c>
      <c r="B472" s="168" t="e">
        <f>IF(AND(G472&lt;&gt;"",H472&gt;0,I472&lt;&gt;"",J472&lt;&gt;0,K472&lt;&gt;0),COUNT($B$11:B471)+1,"")</f>
        <v>#N/A</v>
      </c>
      <c r="C472" s="207">
        <f>IF('Orçamento Base'!$M471=0,0,'Orçamento Base'!$D471)</f>
        <v>0</v>
      </c>
      <c r="D472" s="212" t="e">
        <f>IF('Orçamento Base'!$F471=Aux.!$G$11,"CONTRATACAO_PUBLICA",IF(VLOOKUP($C472,'Orçamento Base'!$D$11:$G$2116,3,FALSE)="INDEXADO",VLOOKUP(VLOOKUP($C471,'Orçamento Base'!$D$11:$G$2116,2,FALSE),'Index N_DESON.'!$A$9:$B$604,2),VLOOKUP($C472,'Orçamento Base'!$D$11:$G$2116,3,FALSE)))</f>
        <v>#N/A</v>
      </c>
      <c r="E472" s="208" t="e">
        <f>VLOOKUP($C472,'Orçamento Base'!$D$11:$S$1673,2,FALSE)</f>
        <v>#N/A</v>
      </c>
      <c r="F472" s="211">
        <f>Dados!$C$7</f>
        <v>44652</v>
      </c>
      <c r="G472" s="226" t="e">
        <f>VLOOKUP($C472,'Orçamento Base'!$D$11:$S$1673,4,FALSE)</f>
        <v>#N/A</v>
      </c>
      <c r="H472" s="377">
        <f>IFERROR(VLOOKUP($C472,'Orçamento Base'!$D$11:$S$1673,6,FALSE),0)</f>
        <v>0</v>
      </c>
      <c r="I472" s="208" t="e">
        <f>VLOOKUP($C472,'Orçamento Base'!$D$11:$S$1673,5,FALSE)</f>
        <v>#N/A</v>
      </c>
      <c r="J472" s="167" t="e">
        <f>IF(Comparativo!$E$6="Tabela Não Desonerada",VLOOKUP($C472,'Orçamento Base'!$D$11:$S$1673,12,FALSE),VLOOKUP($C472,#REF!,12,FALSE))</f>
        <v>#N/A</v>
      </c>
      <c r="K472" s="167">
        <f>IFERROR(IF(Comparativo!$E$6="Tabela Não Desonerada",VLOOKUP($C472,'Orçamento Base'!$D$11:$S$1673,16,FALSE),VLOOKUP($C472,#REF!,16,FALSE)),0)</f>
        <v>0</v>
      </c>
      <c r="L472" s="575" t="e">
        <f>IF(AND($D472="COMPOSICAO_PROPRIA",'Orçamento Base'!$N472="-"),"14,18%",IF(AND($D472="MERCADO",'Orçamento Base'!$N472="-"),"15,38%",IF(Comparativo!$E$6="Tabela Não Desonerada",VLOOKUP($C472,'Orçamento Base'!$D$11:$S$1673,11,FALSE),VLOOKUP($C472,#REF!,11,FALSE))))</f>
        <v>#N/A</v>
      </c>
      <c r="M472" s="209">
        <f>IF(Comparativo!$E$6="Tabela Não Desonerada",Encargos!$F$44,Encargos!$D$44)</f>
        <v>1.1122000000000001</v>
      </c>
      <c r="N472" s="320"/>
      <c r="O472" s="166" t="s">
        <v>101</v>
      </c>
      <c r="P472" s="321"/>
      <c r="Q472" s="166" t="s">
        <v>101</v>
      </c>
      <c r="R472" s="321"/>
      <c r="S472" s="322"/>
      <c r="T472" s="322"/>
    </row>
    <row r="473" spans="1:20">
      <c r="A473" s="207">
        <f>'Identificação-TCE'!$A$13</f>
        <v>1</v>
      </c>
      <c r="B473" s="168" t="e">
        <f>IF(AND(G473&lt;&gt;"",H473&gt;0,I473&lt;&gt;"",J473&lt;&gt;0,K473&lt;&gt;0),COUNT($B$11:B472)+1,"")</f>
        <v>#N/A</v>
      </c>
      <c r="C473" s="207">
        <f>IF('Orçamento Base'!$M472=0,0,'Orçamento Base'!$D472)</f>
        <v>0</v>
      </c>
      <c r="D473" s="212" t="e">
        <f>IF('Orçamento Base'!$F472=Aux.!$G$11,"CONTRATACAO_PUBLICA",IF(VLOOKUP($C473,'Orçamento Base'!$D$11:$G$2116,3,FALSE)="INDEXADO",VLOOKUP(VLOOKUP($C472,'Orçamento Base'!$D$11:$G$2116,2,FALSE),'Index N_DESON.'!$A$9:$B$604,2),VLOOKUP($C473,'Orçamento Base'!$D$11:$G$2116,3,FALSE)))</f>
        <v>#N/A</v>
      </c>
      <c r="E473" s="208" t="e">
        <f>VLOOKUP($C473,'Orçamento Base'!$D$11:$S$1673,2,FALSE)</f>
        <v>#N/A</v>
      </c>
      <c r="F473" s="211">
        <f>Dados!$C$7</f>
        <v>44652</v>
      </c>
      <c r="G473" s="226" t="e">
        <f>VLOOKUP($C473,'Orçamento Base'!$D$11:$S$1673,4,FALSE)</f>
        <v>#N/A</v>
      </c>
      <c r="H473" s="377">
        <f>IFERROR(VLOOKUP($C473,'Orçamento Base'!$D$11:$S$1673,6,FALSE),0)</f>
        <v>0</v>
      </c>
      <c r="I473" s="208" t="e">
        <f>VLOOKUP($C473,'Orçamento Base'!$D$11:$S$1673,5,FALSE)</f>
        <v>#N/A</v>
      </c>
      <c r="J473" s="167" t="e">
        <f>IF(Comparativo!$E$6="Tabela Não Desonerada",VLOOKUP($C473,'Orçamento Base'!$D$11:$S$1673,12,FALSE),VLOOKUP($C473,#REF!,12,FALSE))</f>
        <v>#N/A</v>
      </c>
      <c r="K473" s="167">
        <f>IFERROR(IF(Comparativo!$E$6="Tabela Não Desonerada",VLOOKUP($C473,'Orçamento Base'!$D$11:$S$1673,16,FALSE),VLOOKUP($C473,#REF!,16,FALSE)),0)</f>
        <v>0</v>
      </c>
      <c r="L473" s="575" t="e">
        <f>IF(AND($D473="COMPOSICAO_PROPRIA",'Orçamento Base'!$N473="-"),"14,18%",IF(AND($D473="MERCADO",'Orçamento Base'!$N473="-"),"15,38%",IF(Comparativo!$E$6="Tabela Não Desonerada",VLOOKUP($C473,'Orçamento Base'!$D$11:$S$1673,11,FALSE),VLOOKUP($C473,#REF!,11,FALSE))))</f>
        <v>#N/A</v>
      </c>
      <c r="M473" s="209">
        <f>IF(Comparativo!$E$6="Tabela Não Desonerada",Encargos!$F$44,Encargos!$D$44)</f>
        <v>1.1122000000000001</v>
      </c>
      <c r="N473" s="320"/>
      <c r="O473" s="166" t="s">
        <v>101</v>
      </c>
      <c r="P473" s="321"/>
      <c r="Q473" s="166" t="s">
        <v>101</v>
      </c>
      <c r="R473" s="321"/>
      <c r="S473" s="322"/>
      <c r="T473" s="322"/>
    </row>
    <row r="474" spans="1:20">
      <c r="A474" s="207">
        <f>'Identificação-TCE'!$A$13</f>
        <v>1</v>
      </c>
      <c r="B474" s="168" t="e">
        <f>IF(AND(G474&lt;&gt;"",H474&gt;0,I474&lt;&gt;"",J474&lt;&gt;0,K474&lt;&gt;0),COUNT($B$11:B473)+1,"")</f>
        <v>#N/A</v>
      </c>
      <c r="C474" s="207">
        <f>IF('Orçamento Base'!$M473=0,0,'Orçamento Base'!$D473)</f>
        <v>0</v>
      </c>
      <c r="D474" s="212" t="e">
        <f>IF('Orçamento Base'!$F473=Aux.!$G$11,"CONTRATACAO_PUBLICA",IF(VLOOKUP($C474,'Orçamento Base'!$D$11:$G$2116,3,FALSE)="INDEXADO",VLOOKUP(VLOOKUP($C473,'Orçamento Base'!$D$11:$G$2116,2,FALSE),'Index N_DESON.'!$A$9:$B$604,2),VLOOKUP($C474,'Orçamento Base'!$D$11:$G$2116,3,FALSE)))</f>
        <v>#N/A</v>
      </c>
      <c r="E474" s="208" t="e">
        <f>VLOOKUP($C474,'Orçamento Base'!$D$11:$S$1673,2,FALSE)</f>
        <v>#N/A</v>
      </c>
      <c r="F474" s="211">
        <f>Dados!$C$7</f>
        <v>44652</v>
      </c>
      <c r="G474" s="226" t="e">
        <f>VLOOKUP($C474,'Orçamento Base'!$D$11:$S$1673,4,FALSE)</f>
        <v>#N/A</v>
      </c>
      <c r="H474" s="377">
        <f>IFERROR(VLOOKUP($C474,'Orçamento Base'!$D$11:$S$1673,6,FALSE),0)</f>
        <v>0</v>
      </c>
      <c r="I474" s="208" t="e">
        <f>VLOOKUP($C474,'Orçamento Base'!$D$11:$S$1673,5,FALSE)</f>
        <v>#N/A</v>
      </c>
      <c r="J474" s="167" t="e">
        <f>IF(Comparativo!$E$6="Tabela Não Desonerada",VLOOKUP($C474,'Orçamento Base'!$D$11:$S$1673,12,FALSE),VLOOKUP($C474,#REF!,12,FALSE))</f>
        <v>#N/A</v>
      </c>
      <c r="K474" s="167">
        <f>IFERROR(IF(Comparativo!$E$6="Tabela Não Desonerada",VLOOKUP($C474,'Orçamento Base'!$D$11:$S$1673,16,FALSE),VLOOKUP($C474,#REF!,16,FALSE)),0)</f>
        <v>0</v>
      </c>
      <c r="L474" s="575" t="e">
        <f>IF(AND($D474="COMPOSICAO_PROPRIA",'Orçamento Base'!$N474="-"),"14,18%",IF(AND($D474="MERCADO",'Orçamento Base'!$N474="-"),"15,38%",IF(Comparativo!$E$6="Tabela Não Desonerada",VLOOKUP($C474,'Orçamento Base'!$D$11:$S$1673,11,FALSE),VLOOKUP($C474,#REF!,11,FALSE))))</f>
        <v>#N/A</v>
      </c>
      <c r="M474" s="209">
        <f>IF(Comparativo!$E$6="Tabela Não Desonerada",Encargos!$F$44,Encargos!$D$44)</f>
        <v>1.1122000000000001</v>
      </c>
      <c r="N474" s="320"/>
      <c r="O474" s="166" t="s">
        <v>101</v>
      </c>
      <c r="P474" s="321"/>
      <c r="Q474" s="166" t="s">
        <v>101</v>
      </c>
      <c r="R474" s="321"/>
      <c r="S474" s="322"/>
      <c r="T474" s="322"/>
    </row>
    <row r="475" spans="1:20">
      <c r="A475" s="207">
        <f>'Identificação-TCE'!$A$13</f>
        <v>1</v>
      </c>
      <c r="B475" s="168" t="e">
        <f>IF(AND(G475&lt;&gt;"",H475&gt;0,I475&lt;&gt;"",J475&lt;&gt;0,K475&lt;&gt;0),COUNT($B$11:B474)+1,"")</f>
        <v>#N/A</v>
      </c>
      <c r="C475" s="207">
        <f>IF('Orçamento Base'!$M474=0,0,'Orçamento Base'!$D474)</f>
        <v>0</v>
      </c>
      <c r="D475" s="212" t="e">
        <f>IF('Orçamento Base'!$F474=Aux.!$G$11,"CONTRATACAO_PUBLICA",IF(VLOOKUP($C475,'Orçamento Base'!$D$11:$G$2116,3,FALSE)="INDEXADO",VLOOKUP(VLOOKUP($C474,'Orçamento Base'!$D$11:$G$2116,2,FALSE),'Index N_DESON.'!$A$9:$B$604,2),VLOOKUP($C475,'Orçamento Base'!$D$11:$G$2116,3,FALSE)))</f>
        <v>#N/A</v>
      </c>
      <c r="E475" s="208" t="e">
        <f>VLOOKUP($C475,'Orçamento Base'!$D$11:$S$1673,2,FALSE)</f>
        <v>#N/A</v>
      </c>
      <c r="F475" s="211">
        <f>Dados!$C$7</f>
        <v>44652</v>
      </c>
      <c r="G475" s="226" t="e">
        <f>VLOOKUP($C475,'Orçamento Base'!$D$11:$S$1673,4,FALSE)</f>
        <v>#N/A</v>
      </c>
      <c r="H475" s="377">
        <f>IFERROR(VLOOKUP($C475,'Orçamento Base'!$D$11:$S$1673,6,FALSE),0)</f>
        <v>0</v>
      </c>
      <c r="I475" s="208" t="e">
        <f>VLOOKUP($C475,'Orçamento Base'!$D$11:$S$1673,5,FALSE)</f>
        <v>#N/A</v>
      </c>
      <c r="J475" s="167" t="e">
        <f>IF(Comparativo!$E$6="Tabela Não Desonerada",VLOOKUP($C475,'Orçamento Base'!$D$11:$S$1673,12,FALSE),VLOOKUP($C475,#REF!,12,FALSE))</f>
        <v>#N/A</v>
      </c>
      <c r="K475" s="167">
        <f>IFERROR(IF(Comparativo!$E$6="Tabela Não Desonerada",VLOOKUP($C475,'Orçamento Base'!$D$11:$S$1673,16,FALSE),VLOOKUP($C475,#REF!,16,FALSE)),0)</f>
        <v>0</v>
      </c>
      <c r="L475" s="575" t="e">
        <f>IF(AND($D475="COMPOSICAO_PROPRIA",'Orçamento Base'!$N475="-"),"14,18%",IF(AND($D475="MERCADO",'Orçamento Base'!$N475="-"),"15,38%",IF(Comparativo!$E$6="Tabela Não Desonerada",VLOOKUP($C475,'Orçamento Base'!$D$11:$S$1673,11,FALSE),VLOOKUP($C475,#REF!,11,FALSE))))</f>
        <v>#N/A</v>
      </c>
      <c r="M475" s="209">
        <f>IF(Comparativo!$E$6="Tabela Não Desonerada",Encargos!$F$44,Encargos!$D$44)</f>
        <v>1.1122000000000001</v>
      </c>
      <c r="N475" s="320"/>
      <c r="O475" s="166" t="s">
        <v>101</v>
      </c>
      <c r="P475" s="321"/>
      <c r="Q475" s="166" t="s">
        <v>101</v>
      </c>
      <c r="R475" s="321"/>
      <c r="S475" s="322"/>
      <c r="T475" s="322"/>
    </row>
    <row r="476" spans="1:20">
      <c r="A476" s="207">
        <f>'Identificação-TCE'!$A$13</f>
        <v>1</v>
      </c>
      <c r="B476" s="168" t="e">
        <f>IF(AND(G476&lt;&gt;"",H476&gt;0,I476&lt;&gt;"",J476&lt;&gt;0,K476&lt;&gt;0),COUNT($B$11:B475)+1,"")</f>
        <v>#N/A</v>
      </c>
      <c r="C476" s="207">
        <f>IF('Orçamento Base'!$M475=0,0,'Orçamento Base'!$D475)</f>
        <v>0</v>
      </c>
      <c r="D476" s="212" t="e">
        <f>IF('Orçamento Base'!$F475=Aux.!$G$11,"CONTRATACAO_PUBLICA",IF(VLOOKUP($C476,'Orçamento Base'!$D$11:$G$2116,3,FALSE)="INDEXADO",VLOOKUP(VLOOKUP($C475,'Orçamento Base'!$D$11:$G$2116,2,FALSE),'Index N_DESON.'!$A$9:$B$604,2),VLOOKUP($C476,'Orçamento Base'!$D$11:$G$2116,3,FALSE)))</f>
        <v>#N/A</v>
      </c>
      <c r="E476" s="208" t="e">
        <f>VLOOKUP($C476,'Orçamento Base'!$D$11:$S$1673,2,FALSE)</f>
        <v>#N/A</v>
      </c>
      <c r="F476" s="211">
        <f>Dados!$C$7</f>
        <v>44652</v>
      </c>
      <c r="G476" s="226" t="e">
        <f>VLOOKUP($C476,'Orçamento Base'!$D$11:$S$1673,4,FALSE)</f>
        <v>#N/A</v>
      </c>
      <c r="H476" s="377">
        <f>IFERROR(VLOOKUP($C476,'Orçamento Base'!$D$11:$S$1673,6,FALSE),0)</f>
        <v>0</v>
      </c>
      <c r="I476" s="208" t="e">
        <f>VLOOKUP($C476,'Orçamento Base'!$D$11:$S$1673,5,FALSE)</f>
        <v>#N/A</v>
      </c>
      <c r="J476" s="167" t="e">
        <f>IF(Comparativo!$E$6="Tabela Não Desonerada",VLOOKUP($C476,'Orçamento Base'!$D$11:$S$1673,12,FALSE),VLOOKUP($C476,#REF!,12,FALSE))</f>
        <v>#N/A</v>
      </c>
      <c r="K476" s="167">
        <f>IFERROR(IF(Comparativo!$E$6="Tabela Não Desonerada",VLOOKUP($C476,'Orçamento Base'!$D$11:$S$1673,16,FALSE),VLOOKUP($C476,#REF!,16,FALSE)),0)</f>
        <v>0</v>
      </c>
      <c r="L476" s="575" t="e">
        <f>IF(AND($D476="COMPOSICAO_PROPRIA",'Orçamento Base'!$N476="-"),"14,18%",IF(AND($D476="MERCADO",'Orçamento Base'!$N476="-"),"15,38%",IF(Comparativo!$E$6="Tabela Não Desonerada",VLOOKUP($C476,'Orçamento Base'!$D$11:$S$1673,11,FALSE),VLOOKUP($C476,#REF!,11,FALSE))))</f>
        <v>#N/A</v>
      </c>
      <c r="M476" s="209">
        <f>IF(Comparativo!$E$6="Tabela Não Desonerada",Encargos!$F$44,Encargos!$D$44)</f>
        <v>1.1122000000000001</v>
      </c>
      <c r="N476" s="320"/>
      <c r="O476" s="166" t="s">
        <v>101</v>
      </c>
      <c r="P476" s="321"/>
      <c r="Q476" s="166" t="s">
        <v>101</v>
      </c>
      <c r="R476" s="321"/>
      <c r="S476" s="322"/>
      <c r="T476" s="322"/>
    </row>
    <row r="477" spans="1:20">
      <c r="A477" s="207">
        <f>'Identificação-TCE'!$A$13</f>
        <v>1</v>
      </c>
      <c r="B477" s="168" t="e">
        <f>IF(AND(G477&lt;&gt;"",H477&gt;0,I477&lt;&gt;"",J477&lt;&gt;0,K477&lt;&gt;0),COUNT($B$11:B476)+1,"")</f>
        <v>#N/A</v>
      </c>
      <c r="C477" s="207">
        <f>IF('Orçamento Base'!$M476=0,0,'Orçamento Base'!$D476)</f>
        <v>0</v>
      </c>
      <c r="D477" s="212" t="e">
        <f>IF('Orçamento Base'!$F476=Aux.!$G$11,"CONTRATACAO_PUBLICA",IF(VLOOKUP($C477,'Orçamento Base'!$D$11:$G$2116,3,FALSE)="INDEXADO",VLOOKUP(VLOOKUP($C476,'Orçamento Base'!$D$11:$G$2116,2,FALSE),'Index N_DESON.'!$A$9:$B$604,2),VLOOKUP($C477,'Orçamento Base'!$D$11:$G$2116,3,FALSE)))</f>
        <v>#N/A</v>
      </c>
      <c r="E477" s="208" t="e">
        <f>VLOOKUP($C477,'Orçamento Base'!$D$11:$S$1673,2,FALSE)</f>
        <v>#N/A</v>
      </c>
      <c r="F477" s="211">
        <f>Dados!$C$7</f>
        <v>44652</v>
      </c>
      <c r="G477" s="226" t="e">
        <f>VLOOKUP($C477,'Orçamento Base'!$D$11:$S$1673,4,FALSE)</f>
        <v>#N/A</v>
      </c>
      <c r="H477" s="377">
        <f>IFERROR(VLOOKUP($C477,'Orçamento Base'!$D$11:$S$1673,6,FALSE),0)</f>
        <v>0</v>
      </c>
      <c r="I477" s="208" t="e">
        <f>VLOOKUP($C477,'Orçamento Base'!$D$11:$S$1673,5,FALSE)</f>
        <v>#N/A</v>
      </c>
      <c r="J477" s="167" t="e">
        <f>IF(Comparativo!$E$6="Tabela Não Desonerada",VLOOKUP($C477,'Orçamento Base'!$D$11:$S$1673,12,FALSE),VLOOKUP($C477,#REF!,12,FALSE))</f>
        <v>#N/A</v>
      </c>
      <c r="K477" s="167">
        <f>IFERROR(IF(Comparativo!$E$6="Tabela Não Desonerada",VLOOKUP($C477,'Orçamento Base'!$D$11:$S$1673,16,FALSE),VLOOKUP($C477,#REF!,16,FALSE)),0)</f>
        <v>0</v>
      </c>
      <c r="L477" s="575" t="e">
        <f>IF(AND($D477="COMPOSICAO_PROPRIA",'Orçamento Base'!$N477="-"),"14,18%",IF(AND($D477="MERCADO",'Orçamento Base'!$N477="-"),"15,38%",IF(Comparativo!$E$6="Tabela Não Desonerada",VLOOKUP($C477,'Orçamento Base'!$D$11:$S$1673,11,FALSE),VLOOKUP($C477,#REF!,11,FALSE))))</f>
        <v>#N/A</v>
      </c>
      <c r="M477" s="209">
        <f>IF(Comparativo!$E$6="Tabela Não Desonerada",Encargos!$F$44,Encargos!$D$44)</f>
        <v>1.1122000000000001</v>
      </c>
      <c r="N477" s="320"/>
      <c r="O477" s="166" t="s">
        <v>101</v>
      </c>
      <c r="P477" s="321"/>
      <c r="Q477" s="166" t="s">
        <v>101</v>
      </c>
      <c r="R477" s="321"/>
      <c r="S477" s="322"/>
      <c r="T477" s="322"/>
    </row>
    <row r="478" spans="1:20">
      <c r="A478" s="207">
        <f>'Identificação-TCE'!$A$13</f>
        <v>1</v>
      </c>
      <c r="B478" s="168" t="e">
        <f>IF(AND(G478&lt;&gt;"",H478&gt;0,I478&lt;&gt;"",J478&lt;&gt;0,K478&lt;&gt;0),COUNT($B$11:B477)+1,"")</f>
        <v>#N/A</v>
      </c>
      <c r="C478" s="207">
        <f>IF('Orçamento Base'!$M477=0,0,'Orçamento Base'!$D477)</f>
        <v>0</v>
      </c>
      <c r="D478" s="212" t="e">
        <f>IF('Orçamento Base'!$F477=Aux.!$G$11,"CONTRATACAO_PUBLICA",IF(VLOOKUP($C478,'Orçamento Base'!$D$11:$G$2116,3,FALSE)="INDEXADO",VLOOKUP(VLOOKUP($C477,'Orçamento Base'!$D$11:$G$2116,2,FALSE),'Index N_DESON.'!$A$9:$B$604,2),VLOOKUP($C478,'Orçamento Base'!$D$11:$G$2116,3,FALSE)))</f>
        <v>#N/A</v>
      </c>
      <c r="E478" s="208" t="e">
        <f>VLOOKUP($C478,'Orçamento Base'!$D$11:$S$1673,2,FALSE)</f>
        <v>#N/A</v>
      </c>
      <c r="F478" s="211">
        <f>Dados!$C$7</f>
        <v>44652</v>
      </c>
      <c r="G478" s="226" t="e">
        <f>VLOOKUP($C478,'Orçamento Base'!$D$11:$S$1673,4,FALSE)</f>
        <v>#N/A</v>
      </c>
      <c r="H478" s="377">
        <f>IFERROR(VLOOKUP($C478,'Orçamento Base'!$D$11:$S$1673,6,FALSE),0)</f>
        <v>0</v>
      </c>
      <c r="I478" s="208" t="e">
        <f>VLOOKUP($C478,'Orçamento Base'!$D$11:$S$1673,5,FALSE)</f>
        <v>#N/A</v>
      </c>
      <c r="J478" s="167" t="e">
        <f>IF(Comparativo!$E$6="Tabela Não Desonerada",VLOOKUP($C478,'Orçamento Base'!$D$11:$S$1673,12,FALSE),VLOOKUP($C478,#REF!,12,FALSE))</f>
        <v>#N/A</v>
      </c>
      <c r="K478" s="167">
        <f>IFERROR(IF(Comparativo!$E$6="Tabela Não Desonerada",VLOOKUP($C478,'Orçamento Base'!$D$11:$S$1673,16,FALSE),VLOOKUP($C478,#REF!,16,FALSE)),0)</f>
        <v>0</v>
      </c>
      <c r="L478" s="575" t="e">
        <f>IF(AND($D478="COMPOSICAO_PROPRIA",'Orçamento Base'!$N478="-"),"14,18%",IF(AND($D478="MERCADO",'Orçamento Base'!$N478="-"),"15,38%",IF(Comparativo!$E$6="Tabela Não Desonerada",VLOOKUP($C478,'Orçamento Base'!$D$11:$S$1673,11,FALSE),VLOOKUP($C478,#REF!,11,FALSE))))</f>
        <v>#N/A</v>
      </c>
      <c r="M478" s="209">
        <f>IF(Comparativo!$E$6="Tabela Não Desonerada",Encargos!$F$44,Encargos!$D$44)</f>
        <v>1.1122000000000001</v>
      </c>
      <c r="N478" s="320"/>
      <c r="O478" s="166" t="s">
        <v>101</v>
      </c>
      <c r="P478" s="321"/>
      <c r="Q478" s="166" t="s">
        <v>101</v>
      </c>
      <c r="R478" s="321"/>
      <c r="S478" s="322"/>
      <c r="T478" s="322"/>
    </row>
    <row r="479" spans="1:20">
      <c r="A479" s="207">
        <f>'Identificação-TCE'!$A$13</f>
        <v>1</v>
      </c>
      <c r="B479" s="168" t="e">
        <f>IF(AND(G479&lt;&gt;"",H479&gt;0,I479&lt;&gt;"",J479&lt;&gt;0,K479&lt;&gt;0),COUNT($B$11:B478)+1,"")</f>
        <v>#N/A</v>
      </c>
      <c r="C479" s="207">
        <f>IF('Orçamento Base'!$M478=0,0,'Orçamento Base'!$D478)</f>
        <v>0</v>
      </c>
      <c r="D479" s="212" t="e">
        <f>IF('Orçamento Base'!$F478=Aux.!$G$11,"CONTRATACAO_PUBLICA",IF(VLOOKUP($C479,'Orçamento Base'!$D$11:$G$2116,3,FALSE)="INDEXADO",VLOOKUP(VLOOKUP($C478,'Orçamento Base'!$D$11:$G$2116,2,FALSE),'Index N_DESON.'!$A$9:$B$604,2),VLOOKUP($C479,'Orçamento Base'!$D$11:$G$2116,3,FALSE)))</f>
        <v>#N/A</v>
      </c>
      <c r="E479" s="208" t="e">
        <f>VLOOKUP($C479,'Orçamento Base'!$D$11:$S$1673,2,FALSE)</f>
        <v>#N/A</v>
      </c>
      <c r="F479" s="211">
        <f>Dados!$C$7</f>
        <v>44652</v>
      </c>
      <c r="G479" s="226" t="e">
        <f>VLOOKUP($C479,'Orçamento Base'!$D$11:$S$1673,4,FALSE)</f>
        <v>#N/A</v>
      </c>
      <c r="H479" s="377">
        <f>IFERROR(VLOOKUP($C479,'Orçamento Base'!$D$11:$S$1673,6,FALSE),0)</f>
        <v>0</v>
      </c>
      <c r="I479" s="208" t="e">
        <f>VLOOKUP($C479,'Orçamento Base'!$D$11:$S$1673,5,FALSE)</f>
        <v>#N/A</v>
      </c>
      <c r="J479" s="167" t="e">
        <f>IF(Comparativo!$E$6="Tabela Não Desonerada",VLOOKUP($C479,'Orçamento Base'!$D$11:$S$1673,12,FALSE),VLOOKUP($C479,#REF!,12,FALSE))</f>
        <v>#N/A</v>
      </c>
      <c r="K479" s="167">
        <f>IFERROR(IF(Comparativo!$E$6="Tabela Não Desonerada",VLOOKUP($C479,'Orçamento Base'!$D$11:$S$1673,16,FALSE),VLOOKUP($C479,#REF!,16,FALSE)),0)</f>
        <v>0</v>
      </c>
      <c r="L479" s="575" t="e">
        <f>IF(AND($D479="COMPOSICAO_PROPRIA",'Orçamento Base'!$N479="-"),"14,18%",IF(AND($D479="MERCADO",'Orçamento Base'!$N479="-"),"15,38%",IF(Comparativo!$E$6="Tabela Não Desonerada",VLOOKUP($C479,'Orçamento Base'!$D$11:$S$1673,11,FALSE),VLOOKUP($C479,#REF!,11,FALSE))))</f>
        <v>#N/A</v>
      </c>
      <c r="M479" s="209">
        <f>IF(Comparativo!$E$6="Tabela Não Desonerada",Encargos!$F$44,Encargos!$D$44)</f>
        <v>1.1122000000000001</v>
      </c>
      <c r="N479" s="320"/>
      <c r="O479" s="166" t="s">
        <v>101</v>
      </c>
      <c r="P479" s="321"/>
      <c r="Q479" s="166" t="s">
        <v>101</v>
      </c>
      <c r="R479" s="321"/>
      <c r="S479" s="322"/>
      <c r="T479" s="322"/>
    </row>
    <row r="480" spans="1:20">
      <c r="A480" s="207">
        <f>'Identificação-TCE'!$A$13</f>
        <v>1</v>
      </c>
      <c r="B480" s="168" t="e">
        <f>IF(AND(G480&lt;&gt;"",H480&gt;0,I480&lt;&gt;"",J480&lt;&gt;0,K480&lt;&gt;0),COUNT($B$11:B479)+1,"")</f>
        <v>#N/A</v>
      </c>
      <c r="C480" s="207">
        <f>IF('Orçamento Base'!$M479=0,0,'Orçamento Base'!$D479)</f>
        <v>0</v>
      </c>
      <c r="D480" s="212" t="e">
        <f>IF('Orçamento Base'!$F479=Aux.!$G$11,"CONTRATACAO_PUBLICA",IF(VLOOKUP($C480,'Orçamento Base'!$D$11:$G$2116,3,FALSE)="INDEXADO",VLOOKUP(VLOOKUP($C479,'Orçamento Base'!$D$11:$G$2116,2,FALSE),'Index N_DESON.'!$A$9:$B$604,2),VLOOKUP($C480,'Orçamento Base'!$D$11:$G$2116,3,FALSE)))</f>
        <v>#N/A</v>
      </c>
      <c r="E480" s="208" t="e">
        <f>VLOOKUP($C480,'Orçamento Base'!$D$11:$S$1673,2,FALSE)</f>
        <v>#N/A</v>
      </c>
      <c r="F480" s="211">
        <f>Dados!$C$7</f>
        <v>44652</v>
      </c>
      <c r="G480" s="226" t="e">
        <f>VLOOKUP($C480,'Orçamento Base'!$D$11:$S$1673,4,FALSE)</f>
        <v>#N/A</v>
      </c>
      <c r="H480" s="377">
        <f>IFERROR(VLOOKUP($C480,'Orçamento Base'!$D$11:$S$1673,6,FALSE),0)</f>
        <v>0</v>
      </c>
      <c r="I480" s="208" t="e">
        <f>VLOOKUP($C480,'Orçamento Base'!$D$11:$S$1673,5,FALSE)</f>
        <v>#N/A</v>
      </c>
      <c r="J480" s="167" t="e">
        <f>IF(Comparativo!$E$6="Tabela Não Desonerada",VLOOKUP($C480,'Orçamento Base'!$D$11:$S$1673,12,FALSE),VLOOKUP($C480,#REF!,12,FALSE))</f>
        <v>#N/A</v>
      </c>
      <c r="K480" s="167">
        <f>IFERROR(IF(Comparativo!$E$6="Tabela Não Desonerada",VLOOKUP($C480,'Orçamento Base'!$D$11:$S$1673,16,FALSE),VLOOKUP($C480,#REF!,16,FALSE)),0)</f>
        <v>0</v>
      </c>
      <c r="L480" s="575" t="e">
        <f>IF(AND($D480="COMPOSICAO_PROPRIA",'Orçamento Base'!$N480="-"),"14,18%",IF(AND($D480="MERCADO",'Orçamento Base'!$N480="-"),"15,38%",IF(Comparativo!$E$6="Tabela Não Desonerada",VLOOKUP($C480,'Orçamento Base'!$D$11:$S$1673,11,FALSE),VLOOKUP($C480,#REF!,11,FALSE))))</f>
        <v>#N/A</v>
      </c>
      <c r="M480" s="209">
        <f>IF(Comparativo!$E$6="Tabela Não Desonerada",Encargos!$F$44,Encargos!$D$44)</f>
        <v>1.1122000000000001</v>
      </c>
      <c r="N480" s="320"/>
      <c r="O480" s="166" t="s">
        <v>101</v>
      </c>
      <c r="P480" s="321"/>
      <c r="Q480" s="166" t="s">
        <v>101</v>
      </c>
      <c r="R480" s="321"/>
      <c r="S480" s="322"/>
      <c r="T480" s="322"/>
    </row>
    <row r="481" spans="1:20">
      <c r="A481" s="207">
        <f>'Identificação-TCE'!$A$13</f>
        <v>1</v>
      </c>
      <c r="B481" s="168" t="e">
        <f>IF(AND(G481&lt;&gt;"",H481&gt;0,I481&lt;&gt;"",J481&lt;&gt;0,K481&lt;&gt;0),COUNT($B$11:B480)+1,"")</f>
        <v>#N/A</v>
      </c>
      <c r="C481" s="207">
        <f>IF('Orçamento Base'!$M480=0,0,'Orçamento Base'!$D480)</f>
        <v>0</v>
      </c>
      <c r="D481" s="212" t="e">
        <f>IF('Orçamento Base'!$F480=Aux.!$G$11,"CONTRATACAO_PUBLICA",IF(VLOOKUP($C481,'Orçamento Base'!$D$11:$G$2116,3,FALSE)="INDEXADO",VLOOKUP(VLOOKUP($C480,'Orçamento Base'!$D$11:$G$2116,2,FALSE),'Index N_DESON.'!$A$9:$B$604,2),VLOOKUP($C481,'Orçamento Base'!$D$11:$G$2116,3,FALSE)))</f>
        <v>#N/A</v>
      </c>
      <c r="E481" s="208" t="e">
        <f>VLOOKUP($C481,'Orçamento Base'!$D$11:$S$1673,2,FALSE)</f>
        <v>#N/A</v>
      </c>
      <c r="F481" s="211">
        <f>Dados!$C$7</f>
        <v>44652</v>
      </c>
      <c r="G481" s="226" t="e">
        <f>VLOOKUP($C481,'Orçamento Base'!$D$11:$S$1673,4,FALSE)</f>
        <v>#N/A</v>
      </c>
      <c r="H481" s="377">
        <f>IFERROR(VLOOKUP($C481,'Orçamento Base'!$D$11:$S$1673,6,FALSE),0)</f>
        <v>0</v>
      </c>
      <c r="I481" s="208" t="e">
        <f>VLOOKUP($C481,'Orçamento Base'!$D$11:$S$1673,5,FALSE)</f>
        <v>#N/A</v>
      </c>
      <c r="J481" s="167" t="e">
        <f>IF(Comparativo!$E$6="Tabela Não Desonerada",VLOOKUP($C481,'Orçamento Base'!$D$11:$S$1673,12,FALSE),VLOOKUP($C481,#REF!,12,FALSE))</f>
        <v>#N/A</v>
      </c>
      <c r="K481" s="167">
        <f>IFERROR(IF(Comparativo!$E$6="Tabela Não Desonerada",VLOOKUP($C481,'Orçamento Base'!$D$11:$S$1673,16,FALSE),VLOOKUP($C481,#REF!,16,FALSE)),0)</f>
        <v>0</v>
      </c>
      <c r="L481" s="575" t="e">
        <f>IF(AND($D481="COMPOSICAO_PROPRIA",'Orçamento Base'!$N481="-"),"14,18%",IF(AND($D481="MERCADO",'Orçamento Base'!$N481="-"),"15,38%",IF(Comparativo!$E$6="Tabela Não Desonerada",VLOOKUP($C481,'Orçamento Base'!$D$11:$S$1673,11,FALSE),VLOOKUP($C481,#REF!,11,FALSE))))</f>
        <v>#N/A</v>
      </c>
      <c r="M481" s="209">
        <f>IF(Comparativo!$E$6="Tabela Não Desonerada",Encargos!$F$44,Encargos!$D$44)</f>
        <v>1.1122000000000001</v>
      </c>
      <c r="N481" s="320"/>
      <c r="O481" s="166" t="s">
        <v>101</v>
      </c>
      <c r="P481" s="321"/>
      <c r="Q481" s="166" t="s">
        <v>101</v>
      </c>
      <c r="R481" s="321"/>
      <c r="S481" s="322"/>
      <c r="T481" s="322"/>
    </row>
    <row r="482" spans="1:20">
      <c r="A482" s="207">
        <f>'Identificação-TCE'!$A$13</f>
        <v>1</v>
      </c>
      <c r="B482" s="168" t="e">
        <f>IF(AND(G482&lt;&gt;"",H482&gt;0,I482&lt;&gt;"",J482&lt;&gt;0,K482&lt;&gt;0),COUNT($B$11:B481)+1,"")</f>
        <v>#N/A</v>
      </c>
      <c r="C482" s="207">
        <f>IF('Orçamento Base'!$M481=0,0,'Orçamento Base'!$D481)</f>
        <v>0</v>
      </c>
      <c r="D482" s="212" t="e">
        <f>IF('Orçamento Base'!$F481=Aux.!$G$11,"CONTRATACAO_PUBLICA",IF(VLOOKUP($C482,'Orçamento Base'!$D$11:$G$2116,3,FALSE)="INDEXADO",VLOOKUP(VLOOKUP($C481,'Orçamento Base'!$D$11:$G$2116,2,FALSE),'Index N_DESON.'!$A$9:$B$604,2),VLOOKUP($C482,'Orçamento Base'!$D$11:$G$2116,3,FALSE)))</f>
        <v>#N/A</v>
      </c>
      <c r="E482" s="208" t="e">
        <f>VLOOKUP($C482,'Orçamento Base'!$D$11:$S$1673,2,FALSE)</f>
        <v>#N/A</v>
      </c>
      <c r="F482" s="211">
        <f>Dados!$C$7</f>
        <v>44652</v>
      </c>
      <c r="G482" s="226" t="e">
        <f>VLOOKUP($C482,'Orçamento Base'!$D$11:$S$1673,4,FALSE)</f>
        <v>#N/A</v>
      </c>
      <c r="H482" s="377">
        <f>IFERROR(VLOOKUP($C482,'Orçamento Base'!$D$11:$S$1673,6,FALSE),0)</f>
        <v>0</v>
      </c>
      <c r="I482" s="208" t="e">
        <f>VLOOKUP($C482,'Orçamento Base'!$D$11:$S$1673,5,FALSE)</f>
        <v>#N/A</v>
      </c>
      <c r="J482" s="167" t="e">
        <f>IF(Comparativo!$E$6="Tabela Não Desonerada",VLOOKUP($C482,'Orçamento Base'!$D$11:$S$1673,12,FALSE),VLOOKUP($C482,#REF!,12,FALSE))</f>
        <v>#N/A</v>
      </c>
      <c r="K482" s="167">
        <f>IFERROR(IF(Comparativo!$E$6="Tabela Não Desonerada",VLOOKUP($C482,'Orçamento Base'!$D$11:$S$1673,16,FALSE),VLOOKUP($C482,#REF!,16,FALSE)),0)</f>
        <v>0</v>
      </c>
      <c r="L482" s="575" t="e">
        <f>IF(AND($D482="COMPOSICAO_PROPRIA",'Orçamento Base'!$N482="-"),"14,18%",IF(AND($D482="MERCADO",'Orçamento Base'!$N482="-"),"15,38%",IF(Comparativo!$E$6="Tabela Não Desonerada",VLOOKUP($C482,'Orçamento Base'!$D$11:$S$1673,11,FALSE),VLOOKUP($C482,#REF!,11,FALSE))))</f>
        <v>#N/A</v>
      </c>
      <c r="M482" s="209">
        <f>IF(Comparativo!$E$6="Tabela Não Desonerada",Encargos!$F$44,Encargos!$D$44)</f>
        <v>1.1122000000000001</v>
      </c>
      <c r="N482" s="320"/>
      <c r="O482" s="166" t="s">
        <v>101</v>
      </c>
      <c r="P482" s="321"/>
      <c r="Q482" s="166" t="s">
        <v>101</v>
      </c>
      <c r="R482" s="321"/>
      <c r="S482" s="322"/>
      <c r="T482" s="322"/>
    </row>
    <row r="483" spans="1:20">
      <c r="A483" s="207">
        <f>'Identificação-TCE'!$A$13</f>
        <v>1</v>
      </c>
      <c r="B483" s="168" t="e">
        <f>IF(AND(G483&lt;&gt;"",H483&gt;0,I483&lt;&gt;"",J483&lt;&gt;0,K483&lt;&gt;0),COUNT($B$11:B482)+1,"")</f>
        <v>#N/A</v>
      </c>
      <c r="C483" s="207">
        <f>IF('Orçamento Base'!$M482=0,0,'Orçamento Base'!$D482)</f>
        <v>0</v>
      </c>
      <c r="D483" s="212" t="e">
        <f>IF('Orçamento Base'!$F482=Aux.!$G$11,"CONTRATACAO_PUBLICA",IF(VLOOKUP($C483,'Orçamento Base'!$D$11:$G$2116,3,FALSE)="INDEXADO",VLOOKUP(VLOOKUP($C482,'Orçamento Base'!$D$11:$G$2116,2,FALSE),'Index N_DESON.'!$A$9:$B$604,2),VLOOKUP($C483,'Orçamento Base'!$D$11:$G$2116,3,FALSE)))</f>
        <v>#N/A</v>
      </c>
      <c r="E483" s="208" t="e">
        <f>VLOOKUP($C483,'Orçamento Base'!$D$11:$S$1673,2,FALSE)</f>
        <v>#N/A</v>
      </c>
      <c r="F483" s="211">
        <f>Dados!$C$7</f>
        <v>44652</v>
      </c>
      <c r="G483" s="226" t="e">
        <f>VLOOKUP($C483,'Orçamento Base'!$D$11:$S$1673,4,FALSE)</f>
        <v>#N/A</v>
      </c>
      <c r="H483" s="377">
        <f>IFERROR(VLOOKUP($C483,'Orçamento Base'!$D$11:$S$1673,6,FALSE),0)</f>
        <v>0</v>
      </c>
      <c r="I483" s="208" t="e">
        <f>VLOOKUP($C483,'Orçamento Base'!$D$11:$S$1673,5,FALSE)</f>
        <v>#N/A</v>
      </c>
      <c r="J483" s="167" t="e">
        <f>IF(Comparativo!$E$6="Tabela Não Desonerada",VLOOKUP($C483,'Orçamento Base'!$D$11:$S$1673,12,FALSE),VLOOKUP($C483,#REF!,12,FALSE))</f>
        <v>#N/A</v>
      </c>
      <c r="K483" s="167">
        <f>IFERROR(IF(Comparativo!$E$6="Tabela Não Desonerada",VLOOKUP($C483,'Orçamento Base'!$D$11:$S$1673,16,FALSE),VLOOKUP($C483,#REF!,16,FALSE)),0)</f>
        <v>0</v>
      </c>
      <c r="L483" s="575" t="e">
        <f>IF(AND($D483="COMPOSICAO_PROPRIA",'Orçamento Base'!$N483="-"),"14,18%",IF(AND($D483="MERCADO",'Orçamento Base'!$N483="-"),"15,38%",IF(Comparativo!$E$6="Tabela Não Desonerada",VLOOKUP($C483,'Orçamento Base'!$D$11:$S$1673,11,FALSE),VLOOKUP($C483,#REF!,11,FALSE))))</f>
        <v>#N/A</v>
      </c>
      <c r="M483" s="209">
        <f>IF(Comparativo!$E$6="Tabela Não Desonerada",Encargos!$F$44,Encargos!$D$44)</f>
        <v>1.1122000000000001</v>
      </c>
      <c r="N483" s="320"/>
      <c r="O483" s="166" t="s">
        <v>101</v>
      </c>
      <c r="P483" s="321"/>
      <c r="Q483" s="166" t="s">
        <v>101</v>
      </c>
      <c r="R483" s="321"/>
      <c r="S483" s="322"/>
      <c r="T483" s="322"/>
    </row>
    <row r="484" spans="1:20">
      <c r="A484" s="207">
        <f>'Identificação-TCE'!$A$13</f>
        <v>1</v>
      </c>
      <c r="B484" s="168" t="e">
        <f>IF(AND(G484&lt;&gt;"",H484&gt;0,I484&lt;&gt;"",J484&lt;&gt;0,K484&lt;&gt;0),COUNT($B$11:B483)+1,"")</f>
        <v>#N/A</v>
      </c>
      <c r="C484" s="207">
        <f>IF('Orçamento Base'!$M483=0,0,'Orçamento Base'!$D483)</f>
        <v>0</v>
      </c>
      <c r="D484" s="212" t="e">
        <f>IF('Orçamento Base'!$F483=Aux.!$G$11,"CONTRATACAO_PUBLICA",IF(VLOOKUP($C484,'Orçamento Base'!$D$11:$G$2116,3,FALSE)="INDEXADO",VLOOKUP(VLOOKUP($C483,'Orçamento Base'!$D$11:$G$2116,2,FALSE),'Index N_DESON.'!$A$9:$B$604,2),VLOOKUP($C484,'Orçamento Base'!$D$11:$G$2116,3,FALSE)))</f>
        <v>#N/A</v>
      </c>
      <c r="E484" s="208" t="e">
        <f>VLOOKUP($C484,'Orçamento Base'!$D$11:$S$1673,2,FALSE)</f>
        <v>#N/A</v>
      </c>
      <c r="F484" s="211">
        <f>Dados!$C$7</f>
        <v>44652</v>
      </c>
      <c r="G484" s="226" t="e">
        <f>VLOOKUP($C484,'Orçamento Base'!$D$11:$S$1673,4,FALSE)</f>
        <v>#N/A</v>
      </c>
      <c r="H484" s="377">
        <f>IFERROR(VLOOKUP($C484,'Orçamento Base'!$D$11:$S$1673,6,FALSE),0)</f>
        <v>0</v>
      </c>
      <c r="I484" s="208" t="e">
        <f>VLOOKUP($C484,'Orçamento Base'!$D$11:$S$1673,5,FALSE)</f>
        <v>#N/A</v>
      </c>
      <c r="J484" s="167" t="e">
        <f>IF(Comparativo!$E$6="Tabela Não Desonerada",VLOOKUP($C484,'Orçamento Base'!$D$11:$S$1673,12,FALSE),VLOOKUP($C484,#REF!,12,FALSE))</f>
        <v>#N/A</v>
      </c>
      <c r="K484" s="167">
        <f>IFERROR(IF(Comparativo!$E$6="Tabela Não Desonerada",VLOOKUP($C484,'Orçamento Base'!$D$11:$S$1673,16,FALSE),VLOOKUP($C484,#REF!,16,FALSE)),0)</f>
        <v>0</v>
      </c>
      <c r="L484" s="575" t="e">
        <f>IF(AND($D484="COMPOSICAO_PROPRIA",'Orçamento Base'!$N484="-"),"14,18%",IF(AND($D484="MERCADO",'Orçamento Base'!$N484="-"),"15,38%",IF(Comparativo!$E$6="Tabela Não Desonerada",VLOOKUP($C484,'Orçamento Base'!$D$11:$S$1673,11,FALSE),VLOOKUP($C484,#REF!,11,FALSE))))</f>
        <v>#N/A</v>
      </c>
      <c r="M484" s="209">
        <f>IF(Comparativo!$E$6="Tabela Não Desonerada",Encargos!$F$44,Encargos!$D$44)</f>
        <v>1.1122000000000001</v>
      </c>
      <c r="N484" s="320"/>
      <c r="O484" s="166" t="s">
        <v>101</v>
      </c>
      <c r="P484" s="321"/>
      <c r="Q484" s="166" t="s">
        <v>101</v>
      </c>
      <c r="R484" s="321"/>
      <c r="S484" s="322"/>
      <c r="T484" s="322"/>
    </row>
    <row r="485" spans="1:20">
      <c r="A485" s="207">
        <f>'Identificação-TCE'!$A$13</f>
        <v>1</v>
      </c>
      <c r="B485" s="168" t="e">
        <f>IF(AND(G485&lt;&gt;"",H485&gt;0,I485&lt;&gt;"",J485&lt;&gt;0,K485&lt;&gt;0),COUNT($B$11:B484)+1,"")</f>
        <v>#N/A</v>
      </c>
      <c r="C485" s="207">
        <f>IF('Orçamento Base'!$M484=0,0,'Orçamento Base'!$D484)</f>
        <v>0</v>
      </c>
      <c r="D485" s="212" t="e">
        <f>IF('Orçamento Base'!$F484=Aux.!$G$11,"CONTRATACAO_PUBLICA",IF(VLOOKUP($C485,'Orçamento Base'!$D$11:$G$2116,3,FALSE)="INDEXADO",VLOOKUP(VLOOKUP($C484,'Orçamento Base'!$D$11:$G$2116,2,FALSE),'Index N_DESON.'!$A$9:$B$604,2),VLOOKUP($C485,'Orçamento Base'!$D$11:$G$2116,3,FALSE)))</f>
        <v>#N/A</v>
      </c>
      <c r="E485" s="208" t="e">
        <f>VLOOKUP($C485,'Orçamento Base'!$D$11:$S$1673,2,FALSE)</f>
        <v>#N/A</v>
      </c>
      <c r="F485" s="211">
        <f>Dados!$C$7</f>
        <v>44652</v>
      </c>
      <c r="G485" s="226" t="e">
        <f>VLOOKUP($C485,'Orçamento Base'!$D$11:$S$1673,4,FALSE)</f>
        <v>#N/A</v>
      </c>
      <c r="H485" s="377">
        <f>IFERROR(VLOOKUP($C485,'Orçamento Base'!$D$11:$S$1673,6,FALSE),0)</f>
        <v>0</v>
      </c>
      <c r="I485" s="208" t="e">
        <f>VLOOKUP($C485,'Orçamento Base'!$D$11:$S$1673,5,FALSE)</f>
        <v>#N/A</v>
      </c>
      <c r="J485" s="167" t="e">
        <f>IF(Comparativo!$E$6="Tabela Não Desonerada",VLOOKUP($C485,'Orçamento Base'!$D$11:$S$1673,12,FALSE),VLOOKUP($C485,#REF!,12,FALSE))</f>
        <v>#N/A</v>
      </c>
      <c r="K485" s="167">
        <f>IFERROR(IF(Comparativo!$E$6="Tabela Não Desonerada",VLOOKUP($C485,'Orçamento Base'!$D$11:$S$1673,16,FALSE),VLOOKUP($C485,#REF!,16,FALSE)),0)</f>
        <v>0</v>
      </c>
      <c r="L485" s="575" t="e">
        <f>IF(AND($D485="COMPOSICAO_PROPRIA",'Orçamento Base'!$N485="-"),"14,18%",IF(AND($D485="MERCADO",'Orçamento Base'!$N485="-"),"15,38%",IF(Comparativo!$E$6="Tabela Não Desonerada",VLOOKUP($C485,'Orçamento Base'!$D$11:$S$1673,11,FALSE),VLOOKUP($C485,#REF!,11,FALSE))))</f>
        <v>#N/A</v>
      </c>
      <c r="M485" s="209">
        <f>IF(Comparativo!$E$6="Tabela Não Desonerada",Encargos!$F$44,Encargos!$D$44)</f>
        <v>1.1122000000000001</v>
      </c>
      <c r="N485" s="320"/>
      <c r="O485" s="166" t="s">
        <v>101</v>
      </c>
      <c r="P485" s="321"/>
      <c r="Q485" s="166" t="s">
        <v>101</v>
      </c>
      <c r="R485" s="321"/>
      <c r="S485" s="322"/>
      <c r="T485" s="322"/>
    </row>
    <row r="486" spans="1:20">
      <c r="A486" s="207">
        <f>'Identificação-TCE'!$A$13</f>
        <v>1</v>
      </c>
      <c r="B486" s="168" t="e">
        <f>IF(AND(G486&lt;&gt;"",H486&gt;0,I486&lt;&gt;"",J486&lt;&gt;0,K486&lt;&gt;0),COUNT($B$11:B485)+1,"")</f>
        <v>#N/A</v>
      </c>
      <c r="C486" s="207">
        <f>IF('Orçamento Base'!$M485=0,0,'Orçamento Base'!$D485)</f>
        <v>0</v>
      </c>
      <c r="D486" s="212" t="e">
        <f>IF('Orçamento Base'!$F485=Aux.!$G$11,"CONTRATACAO_PUBLICA",IF(VLOOKUP($C486,'Orçamento Base'!$D$11:$G$2116,3,FALSE)="INDEXADO",VLOOKUP(VLOOKUP($C485,'Orçamento Base'!$D$11:$G$2116,2,FALSE),'Index N_DESON.'!$A$9:$B$604,2),VLOOKUP($C486,'Orçamento Base'!$D$11:$G$2116,3,FALSE)))</f>
        <v>#N/A</v>
      </c>
      <c r="E486" s="208" t="e">
        <f>VLOOKUP($C486,'Orçamento Base'!$D$11:$S$1673,2,FALSE)</f>
        <v>#N/A</v>
      </c>
      <c r="F486" s="211">
        <f>Dados!$C$7</f>
        <v>44652</v>
      </c>
      <c r="G486" s="226" t="e">
        <f>VLOOKUP($C486,'Orçamento Base'!$D$11:$S$1673,4,FALSE)</f>
        <v>#N/A</v>
      </c>
      <c r="H486" s="377">
        <f>IFERROR(VLOOKUP($C486,'Orçamento Base'!$D$11:$S$1673,6,FALSE),0)</f>
        <v>0</v>
      </c>
      <c r="I486" s="208" t="e">
        <f>VLOOKUP($C486,'Orçamento Base'!$D$11:$S$1673,5,FALSE)</f>
        <v>#N/A</v>
      </c>
      <c r="J486" s="167" t="e">
        <f>IF(Comparativo!$E$6="Tabela Não Desonerada",VLOOKUP($C486,'Orçamento Base'!$D$11:$S$1673,12,FALSE),VLOOKUP($C486,#REF!,12,FALSE))</f>
        <v>#N/A</v>
      </c>
      <c r="K486" s="167">
        <f>IFERROR(IF(Comparativo!$E$6="Tabela Não Desonerada",VLOOKUP($C486,'Orçamento Base'!$D$11:$S$1673,16,FALSE),VLOOKUP($C486,#REF!,16,FALSE)),0)</f>
        <v>0</v>
      </c>
      <c r="L486" s="575" t="e">
        <f>IF(AND($D486="COMPOSICAO_PROPRIA",'Orçamento Base'!$N486="-"),"14,18%",IF(AND($D486="MERCADO",'Orçamento Base'!$N486="-"),"15,38%",IF(Comparativo!$E$6="Tabela Não Desonerada",VLOOKUP($C486,'Orçamento Base'!$D$11:$S$1673,11,FALSE),VLOOKUP($C486,#REF!,11,FALSE))))</f>
        <v>#N/A</v>
      </c>
      <c r="M486" s="209">
        <f>IF(Comparativo!$E$6="Tabela Não Desonerada",Encargos!$F$44,Encargos!$D$44)</f>
        <v>1.1122000000000001</v>
      </c>
      <c r="N486" s="320"/>
      <c r="O486" s="166" t="s">
        <v>101</v>
      </c>
      <c r="P486" s="321"/>
      <c r="Q486" s="166" t="s">
        <v>101</v>
      </c>
      <c r="R486" s="321"/>
      <c r="S486" s="322"/>
      <c r="T486" s="322"/>
    </row>
    <row r="487" spans="1:20">
      <c r="A487" s="207">
        <f>'Identificação-TCE'!$A$13</f>
        <v>1</v>
      </c>
      <c r="B487" s="168" t="e">
        <f>IF(AND(G487&lt;&gt;"",H487&gt;0,I487&lt;&gt;"",J487&lt;&gt;0,K487&lt;&gt;0),COUNT($B$11:B486)+1,"")</f>
        <v>#N/A</v>
      </c>
      <c r="C487" s="207">
        <f>IF('Orçamento Base'!$M486=0,0,'Orçamento Base'!$D486)</f>
        <v>0</v>
      </c>
      <c r="D487" s="212" t="e">
        <f>IF('Orçamento Base'!$F486=Aux.!$G$11,"CONTRATACAO_PUBLICA",IF(VLOOKUP($C487,'Orçamento Base'!$D$11:$G$2116,3,FALSE)="INDEXADO",VLOOKUP(VLOOKUP($C486,'Orçamento Base'!$D$11:$G$2116,2,FALSE),'Index N_DESON.'!$A$9:$B$604,2),VLOOKUP($C487,'Orçamento Base'!$D$11:$G$2116,3,FALSE)))</f>
        <v>#N/A</v>
      </c>
      <c r="E487" s="208" t="e">
        <f>VLOOKUP($C487,'Orçamento Base'!$D$11:$S$1673,2,FALSE)</f>
        <v>#N/A</v>
      </c>
      <c r="F487" s="211">
        <f>Dados!$C$7</f>
        <v>44652</v>
      </c>
      <c r="G487" s="226" t="e">
        <f>VLOOKUP($C487,'Orçamento Base'!$D$11:$S$1673,4,FALSE)</f>
        <v>#N/A</v>
      </c>
      <c r="H487" s="377">
        <f>IFERROR(VLOOKUP($C487,'Orçamento Base'!$D$11:$S$1673,6,FALSE),0)</f>
        <v>0</v>
      </c>
      <c r="I487" s="208" t="e">
        <f>VLOOKUP($C487,'Orçamento Base'!$D$11:$S$1673,5,FALSE)</f>
        <v>#N/A</v>
      </c>
      <c r="J487" s="167" t="e">
        <f>IF(Comparativo!$E$6="Tabela Não Desonerada",VLOOKUP($C487,'Orçamento Base'!$D$11:$S$1673,12,FALSE),VLOOKUP($C487,#REF!,12,FALSE))</f>
        <v>#N/A</v>
      </c>
      <c r="K487" s="167">
        <f>IFERROR(IF(Comparativo!$E$6="Tabela Não Desonerada",VLOOKUP($C487,'Orçamento Base'!$D$11:$S$1673,16,FALSE),VLOOKUP($C487,#REF!,16,FALSE)),0)</f>
        <v>0</v>
      </c>
      <c r="L487" s="575" t="e">
        <f>IF(AND($D487="COMPOSICAO_PROPRIA",'Orçamento Base'!$N487="-"),"14,18%",IF(AND($D487="MERCADO",'Orçamento Base'!$N487="-"),"15,38%",IF(Comparativo!$E$6="Tabela Não Desonerada",VLOOKUP($C487,'Orçamento Base'!$D$11:$S$1673,11,FALSE),VLOOKUP($C487,#REF!,11,FALSE))))</f>
        <v>#N/A</v>
      </c>
      <c r="M487" s="209">
        <f>IF(Comparativo!$E$6="Tabela Não Desonerada",Encargos!$F$44,Encargos!$D$44)</f>
        <v>1.1122000000000001</v>
      </c>
      <c r="N487" s="320"/>
      <c r="O487" s="166" t="s">
        <v>101</v>
      </c>
      <c r="P487" s="321"/>
      <c r="Q487" s="166" t="s">
        <v>101</v>
      </c>
      <c r="R487" s="321"/>
      <c r="S487" s="322"/>
      <c r="T487" s="322"/>
    </row>
    <row r="488" spans="1:20">
      <c r="A488" s="207">
        <f>'Identificação-TCE'!$A$13</f>
        <v>1</v>
      </c>
      <c r="B488" s="168" t="e">
        <f>IF(AND(G488&lt;&gt;"",H488&gt;0,I488&lt;&gt;"",J488&lt;&gt;0,K488&lt;&gt;0),COUNT($B$11:B487)+1,"")</f>
        <v>#N/A</v>
      </c>
      <c r="C488" s="207">
        <f>IF('Orçamento Base'!$M487=0,0,'Orçamento Base'!$D487)</f>
        <v>0</v>
      </c>
      <c r="D488" s="212" t="e">
        <f>IF('Orçamento Base'!$F487=Aux.!$G$11,"CONTRATACAO_PUBLICA",IF(VLOOKUP($C488,'Orçamento Base'!$D$11:$G$2116,3,FALSE)="INDEXADO",VLOOKUP(VLOOKUP($C487,'Orçamento Base'!$D$11:$G$2116,2,FALSE),'Index N_DESON.'!$A$9:$B$604,2),VLOOKUP($C488,'Orçamento Base'!$D$11:$G$2116,3,FALSE)))</f>
        <v>#N/A</v>
      </c>
      <c r="E488" s="208" t="e">
        <f>VLOOKUP($C488,'Orçamento Base'!$D$11:$S$1673,2,FALSE)</f>
        <v>#N/A</v>
      </c>
      <c r="F488" s="211">
        <f>Dados!$C$7</f>
        <v>44652</v>
      </c>
      <c r="G488" s="226" t="e">
        <f>VLOOKUP($C488,'Orçamento Base'!$D$11:$S$1673,4,FALSE)</f>
        <v>#N/A</v>
      </c>
      <c r="H488" s="377">
        <f>IFERROR(VLOOKUP($C488,'Orçamento Base'!$D$11:$S$1673,6,FALSE),0)</f>
        <v>0</v>
      </c>
      <c r="I488" s="208" t="e">
        <f>VLOOKUP($C488,'Orçamento Base'!$D$11:$S$1673,5,FALSE)</f>
        <v>#N/A</v>
      </c>
      <c r="J488" s="167" t="e">
        <f>IF(Comparativo!$E$6="Tabela Não Desonerada",VLOOKUP($C488,'Orçamento Base'!$D$11:$S$1673,12,FALSE),VLOOKUP($C488,#REF!,12,FALSE))</f>
        <v>#N/A</v>
      </c>
      <c r="K488" s="167">
        <f>IFERROR(IF(Comparativo!$E$6="Tabela Não Desonerada",VLOOKUP($C488,'Orçamento Base'!$D$11:$S$1673,16,FALSE),VLOOKUP($C488,#REF!,16,FALSE)),0)</f>
        <v>0</v>
      </c>
      <c r="L488" s="575" t="e">
        <f>IF(AND($D488="COMPOSICAO_PROPRIA",'Orçamento Base'!$N488="-"),"14,18%",IF(AND($D488="MERCADO",'Orçamento Base'!$N488="-"),"15,38%",IF(Comparativo!$E$6="Tabela Não Desonerada",VLOOKUP($C488,'Orçamento Base'!$D$11:$S$1673,11,FALSE),VLOOKUP($C488,#REF!,11,FALSE))))</f>
        <v>#N/A</v>
      </c>
      <c r="M488" s="209">
        <f>IF(Comparativo!$E$6="Tabela Não Desonerada",Encargos!$F$44,Encargos!$D$44)</f>
        <v>1.1122000000000001</v>
      </c>
      <c r="N488" s="320"/>
      <c r="O488" s="166" t="s">
        <v>101</v>
      </c>
      <c r="P488" s="321"/>
      <c r="Q488" s="166" t="s">
        <v>101</v>
      </c>
      <c r="R488" s="321"/>
      <c r="S488" s="322"/>
      <c r="T488" s="322"/>
    </row>
    <row r="489" spans="1:20">
      <c r="A489" s="207">
        <f>'Identificação-TCE'!$A$13</f>
        <v>1</v>
      </c>
      <c r="B489" s="168" t="e">
        <f>IF(AND(G489&lt;&gt;"",H489&gt;0,I489&lt;&gt;"",J489&lt;&gt;0,K489&lt;&gt;0),COUNT($B$11:B488)+1,"")</f>
        <v>#N/A</v>
      </c>
      <c r="C489" s="207">
        <f>IF('Orçamento Base'!$M488=0,0,'Orçamento Base'!$D488)</f>
        <v>0</v>
      </c>
      <c r="D489" s="212" t="e">
        <f>IF('Orçamento Base'!$F488=Aux.!$G$11,"CONTRATACAO_PUBLICA",IF(VLOOKUP($C489,'Orçamento Base'!$D$11:$G$2116,3,FALSE)="INDEXADO",VLOOKUP(VLOOKUP($C488,'Orçamento Base'!$D$11:$G$2116,2,FALSE),'Index N_DESON.'!$A$9:$B$604,2),VLOOKUP($C489,'Orçamento Base'!$D$11:$G$2116,3,FALSE)))</f>
        <v>#N/A</v>
      </c>
      <c r="E489" s="208" t="e">
        <f>VLOOKUP($C489,'Orçamento Base'!$D$11:$S$1673,2,FALSE)</f>
        <v>#N/A</v>
      </c>
      <c r="F489" s="211">
        <f>Dados!$C$7</f>
        <v>44652</v>
      </c>
      <c r="G489" s="226" t="e">
        <f>VLOOKUP($C489,'Orçamento Base'!$D$11:$S$1673,4,FALSE)</f>
        <v>#N/A</v>
      </c>
      <c r="H489" s="377">
        <f>IFERROR(VLOOKUP($C489,'Orçamento Base'!$D$11:$S$1673,6,FALSE),0)</f>
        <v>0</v>
      </c>
      <c r="I489" s="208" t="e">
        <f>VLOOKUP($C489,'Orçamento Base'!$D$11:$S$1673,5,FALSE)</f>
        <v>#N/A</v>
      </c>
      <c r="J489" s="167" t="e">
        <f>IF(Comparativo!$E$6="Tabela Não Desonerada",VLOOKUP($C489,'Orçamento Base'!$D$11:$S$1673,12,FALSE),VLOOKUP($C489,#REF!,12,FALSE))</f>
        <v>#N/A</v>
      </c>
      <c r="K489" s="167">
        <f>IFERROR(IF(Comparativo!$E$6="Tabela Não Desonerada",VLOOKUP($C489,'Orçamento Base'!$D$11:$S$1673,16,FALSE),VLOOKUP($C489,#REF!,16,FALSE)),0)</f>
        <v>0</v>
      </c>
      <c r="L489" s="575" t="e">
        <f>IF(AND($D489="COMPOSICAO_PROPRIA",'Orçamento Base'!$N489="-"),"14,18%",IF(AND($D489="MERCADO",'Orçamento Base'!$N489="-"),"15,38%",IF(Comparativo!$E$6="Tabela Não Desonerada",VLOOKUP($C489,'Orçamento Base'!$D$11:$S$1673,11,FALSE),VLOOKUP($C489,#REF!,11,FALSE))))</f>
        <v>#N/A</v>
      </c>
      <c r="M489" s="209">
        <f>IF(Comparativo!$E$6="Tabela Não Desonerada",Encargos!$F$44,Encargos!$D$44)</f>
        <v>1.1122000000000001</v>
      </c>
      <c r="N489" s="320"/>
      <c r="O489" s="166" t="s">
        <v>101</v>
      </c>
      <c r="P489" s="321"/>
      <c r="Q489" s="166" t="s">
        <v>101</v>
      </c>
      <c r="R489" s="321"/>
      <c r="S489" s="322"/>
      <c r="T489" s="322"/>
    </row>
    <row r="490" spans="1:20">
      <c r="A490" s="207">
        <f>'Identificação-TCE'!$A$13</f>
        <v>1</v>
      </c>
      <c r="B490" s="168" t="e">
        <f>IF(AND(G490&lt;&gt;"",H490&gt;0,I490&lt;&gt;"",J490&lt;&gt;0,K490&lt;&gt;0),COUNT($B$11:B489)+1,"")</f>
        <v>#N/A</v>
      </c>
      <c r="C490" s="207">
        <f>IF('Orçamento Base'!$M489=0,0,'Orçamento Base'!$D489)</f>
        <v>0</v>
      </c>
      <c r="D490" s="212" t="e">
        <f>IF('Orçamento Base'!$F489=Aux.!$G$11,"CONTRATACAO_PUBLICA",IF(VLOOKUP($C490,'Orçamento Base'!$D$11:$G$2116,3,FALSE)="INDEXADO",VLOOKUP(VLOOKUP($C489,'Orçamento Base'!$D$11:$G$2116,2,FALSE),'Index N_DESON.'!$A$9:$B$604,2),VLOOKUP($C490,'Orçamento Base'!$D$11:$G$2116,3,FALSE)))</f>
        <v>#N/A</v>
      </c>
      <c r="E490" s="208" t="e">
        <f>VLOOKUP($C490,'Orçamento Base'!$D$11:$S$1673,2,FALSE)</f>
        <v>#N/A</v>
      </c>
      <c r="F490" s="211">
        <f>Dados!$C$7</f>
        <v>44652</v>
      </c>
      <c r="G490" s="226" t="e">
        <f>VLOOKUP($C490,'Orçamento Base'!$D$11:$S$1673,4,FALSE)</f>
        <v>#N/A</v>
      </c>
      <c r="H490" s="377">
        <f>IFERROR(VLOOKUP($C490,'Orçamento Base'!$D$11:$S$1673,6,FALSE),0)</f>
        <v>0</v>
      </c>
      <c r="I490" s="208" t="e">
        <f>VLOOKUP($C490,'Orçamento Base'!$D$11:$S$1673,5,FALSE)</f>
        <v>#N/A</v>
      </c>
      <c r="J490" s="167" t="e">
        <f>IF(Comparativo!$E$6="Tabela Não Desonerada",VLOOKUP($C490,'Orçamento Base'!$D$11:$S$1673,12,FALSE),VLOOKUP($C490,#REF!,12,FALSE))</f>
        <v>#N/A</v>
      </c>
      <c r="K490" s="167">
        <f>IFERROR(IF(Comparativo!$E$6="Tabela Não Desonerada",VLOOKUP($C490,'Orçamento Base'!$D$11:$S$1673,16,FALSE),VLOOKUP($C490,#REF!,16,FALSE)),0)</f>
        <v>0</v>
      </c>
      <c r="L490" s="575" t="e">
        <f>IF(AND($D490="COMPOSICAO_PROPRIA",'Orçamento Base'!$N490="-"),"14,18%",IF(AND($D490="MERCADO",'Orçamento Base'!$N490="-"),"15,38%",IF(Comparativo!$E$6="Tabela Não Desonerada",VLOOKUP($C490,'Orçamento Base'!$D$11:$S$1673,11,FALSE),VLOOKUP($C490,#REF!,11,FALSE))))</f>
        <v>#N/A</v>
      </c>
      <c r="M490" s="209">
        <f>IF(Comparativo!$E$6="Tabela Não Desonerada",Encargos!$F$44,Encargos!$D$44)</f>
        <v>1.1122000000000001</v>
      </c>
      <c r="N490" s="320"/>
      <c r="O490" s="166" t="s">
        <v>101</v>
      </c>
      <c r="P490" s="321"/>
      <c r="Q490" s="166" t="s">
        <v>101</v>
      </c>
      <c r="R490" s="321"/>
      <c r="S490" s="322"/>
      <c r="T490" s="322"/>
    </row>
    <row r="491" spans="1:20">
      <c r="A491" s="207">
        <f>'Identificação-TCE'!$A$13</f>
        <v>1</v>
      </c>
      <c r="B491" s="168" t="e">
        <f>IF(AND(G491&lt;&gt;"",H491&gt;0,I491&lt;&gt;"",J491&lt;&gt;0,K491&lt;&gt;0),COUNT($B$11:B490)+1,"")</f>
        <v>#N/A</v>
      </c>
      <c r="C491" s="207">
        <f>IF('Orçamento Base'!$M490=0,0,'Orçamento Base'!$D490)</f>
        <v>0</v>
      </c>
      <c r="D491" s="212" t="e">
        <f>IF('Orçamento Base'!$F490=Aux.!$G$11,"CONTRATACAO_PUBLICA",IF(VLOOKUP($C491,'Orçamento Base'!$D$11:$G$2116,3,FALSE)="INDEXADO",VLOOKUP(VLOOKUP($C490,'Orçamento Base'!$D$11:$G$2116,2,FALSE),'Index N_DESON.'!$A$9:$B$604,2),VLOOKUP($C491,'Orçamento Base'!$D$11:$G$2116,3,FALSE)))</f>
        <v>#N/A</v>
      </c>
      <c r="E491" s="208" t="e">
        <f>VLOOKUP($C491,'Orçamento Base'!$D$11:$S$1673,2,FALSE)</f>
        <v>#N/A</v>
      </c>
      <c r="F491" s="211">
        <f>Dados!$C$7</f>
        <v>44652</v>
      </c>
      <c r="G491" s="226" t="e">
        <f>VLOOKUP($C491,'Orçamento Base'!$D$11:$S$1673,4,FALSE)</f>
        <v>#N/A</v>
      </c>
      <c r="H491" s="377">
        <f>IFERROR(VLOOKUP($C491,'Orçamento Base'!$D$11:$S$1673,6,FALSE),0)</f>
        <v>0</v>
      </c>
      <c r="I491" s="208" t="e">
        <f>VLOOKUP($C491,'Orçamento Base'!$D$11:$S$1673,5,FALSE)</f>
        <v>#N/A</v>
      </c>
      <c r="J491" s="167" t="e">
        <f>IF(Comparativo!$E$6="Tabela Não Desonerada",VLOOKUP($C491,'Orçamento Base'!$D$11:$S$1673,12,FALSE),VLOOKUP($C491,#REF!,12,FALSE))</f>
        <v>#N/A</v>
      </c>
      <c r="K491" s="167">
        <f>IFERROR(IF(Comparativo!$E$6="Tabela Não Desonerada",VLOOKUP($C491,'Orçamento Base'!$D$11:$S$1673,16,FALSE),VLOOKUP($C491,#REF!,16,FALSE)),0)</f>
        <v>0</v>
      </c>
      <c r="L491" s="575" t="e">
        <f>IF(AND($D491="COMPOSICAO_PROPRIA",'Orçamento Base'!$N491="-"),"14,18%",IF(AND($D491="MERCADO",'Orçamento Base'!$N491="-"),"15,38%",IF(Comparativo!$E$6="Tabela Não Desonerada",VLOOKUP($C491,'Orçamento Base'!$D$11:$S$1673,11,FALSE),VLOOKUP($C491,#REF!,11,FALSE))))</f>
        <v>#N/A</v>
      </c>
      <c r="M491" s="209">
        <f>IF(Comparativo!$E$6="Tabela Não Desonerada",Encargos!$F$44,Encargos!$D$44)</f>
        <v>1.1122000000000001</v>
      </c>
      <c r="N491" s="320"/>
      <c r="O491" s="166" t="s">
        <v>101</v>
      </c>
      <c r="P491" s="321"/>
      <c r="Q491" s="166" t="s">
        <v>101</v>
      </c>
      <c r="R491" s="321"/>
      <c r="S491" s="322"/>
      <c r="T491" s="322"/>
    </row>
    <row r="492" spans="1:20">
      <c r="A492" s="207">
        <f>'Identificação-TCE'!$A$13</f>
        <v>1</v>
      </c>
      <c r="B492" s="168" t="e">
        <f>IF(AND(G492&lt;&gt;"",H492&gt;0,I492&lt;&gt;"",J492&lt;&gt;0,K492&lt;&gt;0),COUNT($B$11:B491)+1,"")</f>
        <v>#N/A</v>
      </c>
      <c r="C492" s="207">
        <f>IF('Orçamento Base'!$M491=0,0,'Orçamento Base'!$D491)</f>
        <v>0</v>
      </c>
      <c r="D492" s="212" t="e">
        <f>IF('Orçamento Base'!$F491=Aux.!$G$11,"CONTRATACAO_PUBLICA",IF(VLOOKUP($C492,'Orçamento Base'!$D$11:$G$2116,3,FALSE)="INDEXADO",VLOOKUP(VLOOKUP($C491,'Orçamento Base'!$D$11:$G$2116,2,FALSE),'Index N_DESON.'!$A$9:$B$604,2),VLOOKUP($C492,'Orçamento Base'!$D$11:$G$2116,3,FALSE)))</f>
        <v>#N/A</v>
      </c>
      <c r="E492" s="208" t="e">
        <f>VLOOKUP($C492,'Orçamento Base'!$D$11:$S$1673,2,FALSE)</f>
        <v>#N/A</v>
      </c>
      <c r="F492" s="211">
        <f>Dados!$C$7</f>
        <v>44652</v>
      </c>
      <c r="G492" s="226" t="e">
        <f>VLOOKUP($C492,'Orçamento Base'!$D$11:$S$1673,4,FALSE)</f>
        <v>#N/A</v>
      </c>
      <c r="H492" s="377">
        <f>IFERROR(VLOOKUP($C492,'Orçamento Base'!$D$11:$S$1673,6,FALSE),0)</f>
        <v>0</v>
      </c>
      <c r="I492" s="208" t="e">
        <f>VLOOKUP($C492,'Orçamento Base'!$D$11:$S$1673,5,FALSE)</f>
        <v>#N/A</v>
      </c>
      <c r="J492" s="167" t="e">
        <f>IF(Comparativo!$E$6="Tabela Não Desonerada",VLOOKUP($C492,'Orçamento Base'!$D$11:$S$1673,12,FALSE),VLOOKUP($C492,#REF!,12,FALSE))</f>
        <v>#N/A</v>
      </c>
      <c r="K492" s="167">
        <f>IFERROR(IF(Comparativo!$E$6="Tabela Não Desonerada",VLOOKUP($C492,'Orçamento Base'!$D$11:$S$1673,16,FALSE),VLOOKUP($C492,#REF!,16,FALSE)),0)</f>
        <v>0</v>
      </c>
      <c r="L492" s="575" t="e">
        <f>IF(AND($D492="COMPOSICAO_PROPRIA",'Orçamento Base'!$N492="-"),"14,18%",IF(AND($D492="MERCADO",'Orçamento Base'!$N492="-"),"15,38%",IF(Comparativo!$E$6="Tabela Não Desonerada",VLOOKUP($C492,'Orçamento Base'!$D$11:$S$1673,11,FALSE),VLOOKUP($C492,#REF!,11,FALSE))))</f>
        <v>#N/A</v>
      </c>
      <c r="M492" s="209">
        <f>IF(Comparativo!$E$6="Tabela Não Desonerada",Encargos!$F$44,Encargos!$D$44)</f>
        <v>1.1122000000000001</v>
      </c>
      <c r="N492" s="320"/>
      <c r="O492" s="166" t="s">
        <v>101</v>
      </c>
      <c r="P492" s="321"/>
      <c r="Q492" s="166" t="s">
        <v>101</v>
      </c>
      <c r="R492" s="321"/>
      <c r="S492" s="322"/>
      <c r="T492" s="322"/>
    </row>
    <row r="493" spans="1:20">
      <c r="A493" s="207">
        <f>'Identificação-TCE'!$A$13</f>
        <v>1</v>
      </c>
      <c r="B493" s="168" t="e">
        <f>IF(AND(G493&lt;&gt;"",H493&gt;0,I493&lt;&gt;"",J493&lt;&gt;0,K493&lt;&gt;0),COUNT($B$11:B492)+1,"")</f>
        <v>#N/A</v>
      </c>
      <c r="C493" s="207">
        <f>IF('Orçamento Base'!$M492=0,0,'Orçamento Base'!$D492)</f>
        <v>0</v>
      </c>
      <c r="D493" s="212" t="e">
        <f>IF('Orçamento Base'!$F492=Aux.!$G$11,"CONTRATACAO_PUBLICA",IF(VLOOKUP($C493,'Orçamento Base'!$D$11:$G$2116,3,FALSE)="INDEXADO",VLOOKUP(VLOOKUP($C492,'Orçamento Base'!$D$11:$G$2116,2,FALSE),'Index N_DESON.'!$A$9:$B$604,2),VLOOKUP($C493,'Orçamento Base'!$D$11:$G$2116,3,FALSE)))</f>
        <v>#N/A</v>
      </c>
      <c r="E493" s="208" t="e">
        <f>VLOOKUP($C493,'Orçamento Base'!$D$11:$S$1673,2,FALSE)</f>
        <v>#N/A</v>
      </c>
      <c r="F493" s="211">
        <f>Dados!$C$7</f>
        <v>44652</v>
      </c>
      <c r="G493" s="226" t="e">
        <f>VLOOKUP($C493,'Orçamento Base'!$D$11:$S$1673,4,FALSE)</f>
        <v>#N/A</v>
      </c>
      <c r="H493" s="377">
        <f>IFERROR(VLOOKUP($C493,'Orçamento Base'!$D$11:$S$1673,6,FALSE),0)</f>
        <v>0</v>
      </c>
      <c r="I493" s="208" t="e">
        <f>VLOOKUP($C493,'Orçamento Base'!$D$11:$S$1673,5,FALSE)</f>
        <v>#N/A</v>
      </c>
      <c r="J493" s="167" t="e">
        <f>IF(Comparativo!$E$6="Tabela Não Desonerada",VLOOKUP($C493,'Orçamento Base'!$D$11:$S$1673,12,FALSE),VLOOKUP($C493,#REF!,12,FALSE))</f>
        <v>#N/A</v>
      </c>
      <c r="K493" s="167">
        <f>IFERROR(IF(Comparativo!$E$6="Tabela Não Desonerada",VLOOKUP($C493,'Orçamento Base'!$D$11:$S$1673,16,FALSE),VLOOKUP($C493,#REF!,16,FALSE)),0)</f>
        <v>0</v>
      </c>
      <c r="L493" s="575" t="e">
        <f>IF(AND($D493="COMPOSICAO_PROPRIA",'Orçamento Base'!$N493="-"),"14,18%",IF(AND($D493="MERCADO",'Orçamento Base'!$N493="-"),"15,38%",IF(Comparativo!$E$6="Tabela Não Desonerada",VLOOKUP($C493,'Orçamento Base'!$D$11:$S$1673,11,FALSE),VLOOKUP($C493,#REF!,11,FALSE))))</f>
        <v>#N/A</v>
      </c>
      <c r="M493" s="209">
        <f>IF(Comparativo!$E$6="Tabela Não Desonerada",Encargos!$F$44,Encargos!$D$44)</f>
        <v>1.1122000000000001</v>
      </c>
      <c r="N493" s="320"/>
      <c r="O493" s="166" t="s">
        <v>101</v>
      </c>
      <c r="P493" s="321"/>
      <c r="Q493" s="166" t="s">
        <v>101</v>
      </c>
      <c r="R493" s="321"/>
      <c r="S493" s="322"/>
      <c r="T493" s="322"/>
    </row>
    <row r="494" spans="1:20">
      <c r="A494" s="207">
        <f>'Identificação-TCE'!$A$13</f>
        <v>1</v>
      </c>
      <c r="B494" s="168" t="e">
        <f>IF(AND(G494&lt;&gt;"",H494&gt;0,I494&lt;&gt;"",J494&lt;&gt;0,K494&lt;&gt;0),COUNT($B$11:B493)+1,"")</f>
        <v>#N/A</v>
      </c>
      <c r="C494" s="207">
        <f>IF('Orçamento Base'!$M493=0,0,'Orçamento Base'!$D493)</f>
        <v>0</v>
      </c>
      <c r="D494" s="212" t="e">
        <f>IF('Orçamento Base'!$F493=Aux.!$G$11,"CONTRATACAO_PUBLICA",IF(VLOOKUP($C494,'Orçamento Base'!$D$11:$G$2116,3,FALSE)="INDEXADO",VLOOKUP(VLOOKUP($C493,'Orçamento Base'!$D$11:$G$2116,2,FALSE),'Index N_DESON.'!$A$9:$B$604,2),VLOOKUP($C494,'Orçamento Base'!$D$11:$G$2116,3,FALSE)))</f>
        <v>#N/A</v>
      </c>
      <c r="E494" s="208" t="e">
        <f>VLOOKUP($C494,'Orçamento Base'!$D$11:$S$1673,2,FALSE)</f>
        <v>#N/A</v>
      </c>
      <c r="F494" s="211">
        <f>Dados!$C$7</f>
        <v>44652</v>
      </c>
      <c r="G494" s="226" t="e">
        <f>VLOOKUP($C494,'Orçamento Base'!$D$11:$S$1673,4,FALSE)</f>
        <v>#N/A</v>
      </c>
      <c r="H494" s="377">
        <f>IFERROR(VLOOKUP($C494,'Orçamento Base'!$D$11:$S$1673,6,FALSE),0)</f>
        <v>0</v>
      </c>
      <c r="I494" s="208" t="e">
        <f>VLOOKUP($C494,'Orçamento Base'!$D$11:$S$1673,5,FALSE)</f>
        <v>#N/A</v>
      </c>
      <c r="J494" s="167" t="e">
        <f>IF(Comparativo!$E$6="Tabela Não Desonerada",VLOOKUP($C494,'Orçamento Base'!$D$11:$S$1673,12,FALSE),VLOOKUP($C494,#REF!,12,FALSE))</f>
        <v>#N/A</v>
      </c>
      <c r="K494" s="167">
        <f>IFERROR(IF(Comparativo!$E$6="Tabela Não Desonerada",VLOOKUP($C494,'Orçamento Base'!$D$11:$S$1673,16,FALSE),VLOOKUP($C494,#REF!,16,FALSE)),0)</f>
        <v>0</v>
      </c>
      <c r="L494" s="575" t="e">
        <f>IF(AND($D494="COMPOSICAO_PROPRIA",'Orçamento Base'!$N494="-"),"14,18%",IF(AND($D494="MERCADO",'Orçamento Base'!$N494="-"),"15,38%",IF(Comparativo!$E$6="Tabela Não Desonerada",VLOOKUP($C494,'Orçamento Base'!$D$11:$S$1673,11,FALSE),VLOOKUP($C494,#REF!,11,FALSE))))</f>
        <v>#N/A</v>
      </c>
      <c r="M494" s="209">
        <f>IF(Comparativo!$E$6="Tabela Não Desonerada",Encargos!$F$44,Encargos!$D$44)</f>
        <v>1.1122000000000001</v>
      </c>
      <c r="N494" s="320"/>
      <c r="O494" s="166" t="s">
        <v>101</v>
      </c>
      <c r="P494" s="321"/>
      <c r="Q494" s="166" t="s">
        <v>101</v>
      </c>
      <c r="R494" s="321"/>
      <c r="S494" s="322"/>
      <c r="T494" s="322"/>
    </row>
    <row r="495" spans="1:20">
      <c r="A495" s="207">
        <f>'Identificação-TCE'!$A$13</f>
        <v>1</v>
      </c>
      <c r="B495" s="168" t="e">
        <f>IF(AND(G495&lt;&gt;"",H495&gt;0,I495&lt;&gt;"",J495&lt;&gt;0,K495&lt;&gt;0),COUNT($B$11:B494)+1,"")</f>
        <v>#N/A</v>
      </c>
      <c r="C495" s="207">
        <f>IF('Orçamento Base'!$M494=0,0,'Orçamento Base'!$D494)</f>
        <v>0</v>
      </c>
      <c r="D495" s="212" t="e">
        <f>IF('Orçamento Base'!$F494=Aux.!$G$11,"CONTRATACAO_PUBLICA",IF(VLOOKUP($C495,'Orçamento Base'!$D$11:$G$2116,3,FALSE)="INDEXADO",VLOOKUP(VLOOKUP($C494,'Orçamento Base'!$D$11:$G$2116,2,FALSE),'Index N_DESON.'!$A$9:$B$604,2),VLOOKUP($C495,'Orçamento Base'!$D$11:$G$2116,3,FALSE)))</f>
        <v>#N/A</v>
      </c>
      <c r="E495" s="208" t="e">
        <f>VLOOKUP($C495,'Orçamento Base'!$D$11:$S$1673,2,FALSE)</f>
        <v>#N/A</v>
      </c>
      <c r="F495" s="211">
        <f>Dados!$C$7</f>
        <v>44652</v>
      </c>
      <c r="G495" s="226" t="e">
        <f>VLOOKUP($C495,'Orçamento Base'!$D$11:$S$1673,4,FALSE)</f>
        <v>#N/A</v>
      </c>
      <c r="H495" s="377">
        <f>IFERROR(VLOOKUP($C495,'Orçamento Base'!$D$11:$S$1673,6,FALSE),0)</f>
        <v>0</v>
      </c>
      <c r="I495" s="208" t="e">
        <f>VLOOKUP($C495,'Orçamento Base'!$D$11:$S$1673,5,FALSE)</f>
        <v>#N/A</v>
      </c>
      <c r="J495" s="167" t="e">
        <f>IF(Comparativo!$E$6="Tabela Não Desonerada",VLOOKUP($C495,'Orçamento Base'!$D$11:$S$1673,12,FALSE),VLOOKUP($C495,#REF!,12,FALSE))</f>
        <v>#N/A</v>
      </c>
      <c r="K495" s="167">
        <f>IFERROR(IF(Comparativo!$E$6="Tabela Não Desonerada",VLOOKUP($C495,'Orçamento Base'!$D$11:$S$1673,16,FALSE),VLOOKUP($C495,#REF!,16,FALSE)),0)</f>
        <v>0</v>
      </c>
      <c r="L495" s="575" t="e">
        <f>IF(AND($D495="COMPOSICAO_PROPRIA",'Orçamento Base'!$N495="-"),"14,18%",IF(AND($D495="MERCADO",'Orçamento Base'!$N495="-"),"15,38%",IF(Comparativo!$E$6="Tabela Não Desonerada",VLOOKUP($C495,'Orçamento Base'!$D$11:$S$1673,11,FALSE),VLOOKUP($C495,#REF!,11,FALSE))))</f>
        <v>#N/A</v>
      </c>
      <c r="M495" s="209">
        <f>IF(Comparativo!$E$6="Tabela Não Desonerada",Encargos!$F$44,Encargos!$D$44)</f>
        <v>1.1122000000000001</v>
      </c>
      <c r="N495" s="320"/>
      <c r="O495" s="166" t="s">
        <v>101</v>
      </c>
      <c r="P495" s="321"/>
      <c r="Q495" s="166" t="s">
        <v>101</v>
      </c>
      <c r="R495" s="321"/>
      <c r="S495" s="322"/>
      <c r="T495" s="322"/>
    </row>
    <row r="496" spans="1:20">
      <c r="A496" s="207">
        <f>'Identificação-TCE'!$A$13</f>
        <v>1</v>
      </c>
      <c r="B496" s="168" t="e">
        <f>IF(AND(G496&lt;&gt;"",H496&gt;0,I496&lt;&gt;"",J496&lt;&gt;0,K496&lt;&gt;0),COUNT($B$11:B495)+1,"")</f>
        <v>#N/A</v>
      </c>
      <c r="C496" s="207">
        <f>IF('Orçamento Base'!$M495=0,0,'Orçamento Base'!$D495)</f>
        <v>0</v>
      </c>
      <c r="D496" s="212" t="e">
        <f>IF('Orçamento Base'!$F495=Aux.!$G$11,"CONTRATACAO_PUBLICA",IF(VLOOKUP($C496,'Orçamento Base'!$D$11:$G$2116,3,FALSE)="INDEXADO",VLOOKUP(VLOOKUP($C495,'Orçamento Base'!$D$11:$G$2116,2,FALSE),'Index N_DESON.'!$A$9:$B$604,2),VLOOKUP($C496,'Orçamento Base'!$D$11:$G$2116,3,FALSE)))</f>
        <v>#N/A</v>
      </c>
      <c r="E496" s="208" t="e">
        <f>VLOOKUP($C496,'Orçamento Base'!$D$11:$S$1673,2,FALSE)</f>
        <v>#N/A</v>
      </c>
      <c r="F496" s="211">
        <f>Dados!$C$7</f>
        <v>44652</v>
      </c>
      <c r="G496" s="226" t="e">
        <f>VLOOKUP($C496,'Orçamento Base'!$D$11:$S$1673,4,FALSE)</f>
        <v>#N/A</v>
      </c>
      <c r="H496" s="377">
        <f>IFERROR(VLOOKUP($C496,'Orçamento Base'!$D$11:$S$1673,6,FALSE),0)</f>
        <v>0</v>
      </c>
      <c r="I496" s="208" t="e">
        <f>VLOOKUP($C496,'Orçamento Base'!$D$11:$S$1673,5,FALSE)</f>
        <v>#N/A</v>
      </c>
      <c r="J496" s="167" t="e">
        <f>IF(Comparativo!$E$6="Tabela Não Desonerada",VLOOKUP($C496,'Orçamento Base'!$D$11:$S$1673,12,FALSE),VLOOKUP($C496,#REF!,12,FALSE))</f>
        <v>#N/A</v>
      </c>
      <c r="K496" s="167">
        <f>IFERROR(IF(Comparativo!$E$6="Tabela Não Desonerada",VLOOKUP($C496,'Orçamento Base'!$D$11:$S$1673,16,FALSE),VLOOKUP($C496,#REF!,16,FALSE)),0)</f>
        <v>0</v>
      </c>
      <c r="L496" s="575" t="e">
        <f>IF(AND($D496="COMPOSICAO_PROPRIA",'Orçamento Base'!$N496="-"),"14,18%",IF(AND($D496="MERCADO",'Orçamento Base'!$N496="-"),"15,38%",IF(Comparativo!$E$6="Tabela Não Desonerada",VLOOKUP($C496,'Orçamento Base'!$D$11:$S$1673,11,FALSE),VLOOKUP($C496,#REF!,11,FALSE))))</f>
        <v>#N/A</v>
      </c>
      <c r="M496" s="209">
        <f>IF(Comparativo!$E$6="Tabela Não Desonerada",Encargos!$F$44,Encargos!$D$44)</f>
        <v>1.1122000000000001</v>
      </c>
      <c r="N496" s="320"/>
      <c r="O496" s="166" t="s">
        <v>101</v>
      </c>
      <c r="P496" s="321"/>
      <c r="Q496" s="166" t="s">
        <v>101</v>
      </c>
      <c r="R496" s="321"/>
      <c r="S496" s="322"/>
      <c r="T496" s="322"/>
    </row>
    <row r="497" spans="1:20">
      <c r="A497" s="207">
        <f>'Identificação-TCE'!$A$13</f>
        <v>1</v>
      </c>
      <c r="B497" s="168" t="e">
        <f>IF(AND(G497&lt;&gt;"",H497&gt;0,I497&lt;&gt;"",J497&lt;&gt;0,K497&lt;&gt;0),COUNT($B$11:B496)+1,"")</f>
        <v>#N/A</v>
      </c>
      <c r="C497" s="207">
        <f>IF('Orçamento Base'!$M496=0,0,'Orçamento Base'!$D496)</f>
        <v>0</v>
      </c>
      <c r="D497" s="212" t="e">
        <f>IF('Orçamento Base'!$F496=Aux.!$G$11,"CONTRATACAO_PUBLICA",IF(VLOOKUP($C497,'Orçamento Base'!$D$11:$G$2116,3,FALSE)="INDEXADO",VLOOKUP(VLOOKUP($C496,'Orçamento Base'!$D$11:$G$2116,2,FALSE),'Index N_DESON.'!$A$9:$B$604,2),VLOOKUP($C497,'Orçamento Base'!$D$11:$G$2116,3,FALSE)))</f>
        <v>#N/A</v>
      </c>
      <c r="E497" s="208" t="e">
        <f>VLOOKUP($C497,'Orçamento Base'!$D$11:$S$1673,2,FALSE)</f>
        <v>#N/A</v>
      </c>
      <c r="F497" s="211">
        <f>Dados!$C$7</f>
        <v>44652</v>
      </c>
      <c r="G497" s="226" t="e">
        <f>VLOOKUP($C497,'Orçamento Base'!$D$11:$S$1673,4,FALSE)</f>
        <v>#N/A</v>
      </c>
      <c r="H497" s="377">
        <f>IFERROR(VLOOKUP($C497,'Orçamento Base'!$D$11:$S$1673,6,FALSE),0)</f>
        <v>0</v>
      </c>
      <c r="I497" s="208" t="e">
        <f>VLOOKUP($C497,'Orçamento Base'!$D$11:$S$1673,5,FALSE)</f>
        <v>#N/A</v>
      </c>
      <c r="J497" s="167" t="e">
        <f>IF(Comparativo!$E$6="Tabela Não Desonerada",VLOOKUP($C497,'Orçamento Base'!$D$11:$S$1673,12,FALSE),VLOOKUP($C497,#REF!,12,FALSE))</f>
        <v>#N/A</v>
      </c>
      <c r="K497" s="167">
        <f>IFERROR(IF(Comparativo!$E$6="Tabela Não Desonerada",VLOOKUP($C497,'Orçamento Base'!$D$11:$S$1673,16,FALSE),VLOOKUP($C497,#REF!,16,FALSE)),0)</f>
        <v>0</v>
      </c>
      <c r="L497" s="575" t="e">
        <f>IF(AND($D497="COMPOSICAO_PROPRIA",'Orçamento Base'!$N497="-"),"14,18%",IF(AND($D497="MERCADO",'Orçamento Base'!$N497="-"),"15,38%",IF(Comparativo!$E$6="Tabela Não Desonerada",VLOOKUP($C497,'Orçamento Base'!$D$11:$S$1673,11,FALSE),VLOOKUP($C497,#REF!,11,FALSE))))</f>
        <v>#N/A</v>
      </c>
      <c r="M497" s="209">
        <f>IF(Comparativo!$E$6="Tabela Não Desonerada",Encargos!$F$44,Encargos!$D$44)</f>
        <v>1.1122000000000001</v>
      </c>
      <c r="N497" s="320"/>
      <c r="O497" s="166" t="s">
        <v>101</v>
      </c>
      <c r="P497" s="321"/>
      <c r="Q497" s="166" t="s">
        <v>101</v>
      </c>
      <c r="R497" s="321"/>
      <c r="S497" s="322"/>
      <c r="T497" s="322"/>
    </row>
    <row r="498" spans="1:20">
      <c r="A498" s="207">
        <f>'Identificação-TCE'!$A$13</f>
        <v>1</v>
      </c>
      <c r="B498" s="168" t="e">
        <f>IF(AND(G498&lt;&gt;"",H498&gt;0,I498&lt;&gt;"",J498&lt;&gt;0,K498&lt;&gt;0),COUNT($B$11:B497)+1,"")</f>
        <v>#N/A</v>
      </c>
      <c r="C498" s="207">
        <f>IF('Orçamento Base'!$M497=0,0,'Orçamento Base'!$D497)</f>
        <v>0</v>
      </c>
      <c r="D498" s="212" t="e">
        <f>IF('Orçamento Base'!$F497=Aux.!$G$11,"CONTRATACAO_PUBLICA",IF(VLOOKUP($C498,'Orçamento Base'!$D$11:$G$2116,3,FALSE)="INDEXADO",VLOOKUP(VLOOKUP($C497,'Orçamento Base'!$D$11:$G$2116,2,FALSE),'Index N_DESON.'!$A$9:$B$604,2),VLOOKUP($C498,'Orçamento Base'!$D$11:$G$2116,3,FALSE)))</f>
        <v>#N/A</v>
      </c>
      <c r="E498" s="208" t="e">
        <f>VLOOKUP($C498,'Orçamento Base'!$D$11:$S$1673,2,FALSE)</f>
        <v>#N/A</v>
      </c>
      <c r="F498" s="211">
        <f>Dados!$C$7</f>
        <v>44652</v>
      </c>
      <c r="G498" s="226" t="e">
        <f>VLOOKUP($C498,'Orçamento Base'!$D$11:$S$1673,4,FALSE)</f>
        <v>#N/A</v>
      </c>
      <c r="H498" s="377">
        <f>IFERROR(VLOOKUP($C498,'Orçamento Base'!$D$11:$S$1673,6,FALSE),0)</f>
        <v>0</v>
      </c>
      <c r="I498" s="208" t="e">
        <f>VLOOKUP($C498,'Orçamento Base'!$D$11:$S$1673,5,FALSE)</f>
        <v>#N/A</v>
      </c>
      <c r="J498" s="167" t="e">
        <f>IF(Comparativo!$E$6="Tabela Não Desonerada",VLOOKUP($C498,'Orçamento Base'!$D$11:$S$1673,12,FALSE),VLOOKUP($C498,#REF!,12,FALSE))</f>
        <v>#N/A</v>
      </c>
      <c r="K498" s="167">
        <f>IFERROR(IF(Comparativo!$E$6="Tabela Não Desonerada",VLOOKUP($C498,'Orçamento Base'!$D$11:$S$1673,16,FALSE),VLOOKUP($C498,#REF!,16,FALSE)),0)</f>
        <v>0</v>
      </c>
      <c r="L498" s="575" t="e">
        <f>IF(AND($D498="COMPOSICAO_PROPRIA",'Orçamento Base'!$N498="-"),"14,18%",IF(AND($D498="MERCADO",'Orçamento Base'!$N498="-"),"15,38%",IF(Comparativo!$E$6="Tabela Não Desonerada",VLOOKUP($C498,'Orçamento Base'!$D$11:$S$1673,11,FALSE),VLOOKUP($C498,#REF!,11,FALSE))))</f>
        <v>#N/A</v>
      </c>
      <c r="M498" s="209">
        <f>IF(Comparativo!$E$6="Tabela Não Desonerada",Encargos!$F$44,Encargos!$D$44)</f>
        <v>1.1122000000000001</v>
      </c>
      <c r="N498" s="320"/>
      <c r="O498" s="166" t="s">
        <v>101</v>
      </c>
      <c r="P498" s="321"/>
      <c r="Q498" s="166" t="s">
        <v>101</v>
      </c>
      <c r="R498" s="321"/>
      <c r="S498" s="322"/>
      <c r="T498" s="322"/>
    </row>
    <row r="499" spans="1:20">
      <c r="A499" s="207">
        <f>'Identificação-TCE'!$A$13</f>
        <v>1</v>
      </c>
      <c r="B499" s="168" t="e">
        <f>IF(AND(G499&lt;&gt;"",H499&gt;0,I499&lt;&gt;"",J499&lt;&gt;0,K499&lt;&gt;0),COUNT($B$11:B498)+1,"")</f>
        <v>#N/A</v>
      </c>
      <c r="C499" s="207">
        <f>IF('Orçamento Base'!$M498=0,0,'Orçamento Base'!$D498)</f>
        <v>0</v>
      </c>
      <c r="D499" s="212" t="e">
        <f>IF('Orçamento Base'!$F498=Aux.!$G$11,"CONTRATACAO_PUBLICA",IF(VLOOKUP($C499,'Orçamento Base'!$D$11:$G$2116,3,FALSE)="INDEXADO",VLOOKUP(VLOOKUP($C498,'Orçamento Base'!$D$11:$G$2116,2,FALSE),'Index N_DESON.'!$A$9:$B$604,2),VLOOKUP($C499,'Orçamento Base'!$D$11:$G$2116,3,FALSE)))</f>
        <v>#N/A</v>
      </c>
      <c r="E499" s="208" t="e">
        <f>VLOOKUP($C499,'Orçamento Base'!$D$11:$S$1673,2,FALSE)</f>
        <v>#N/A</v>
      </c>
      <c r="F499" s="211">
        <f>Dados!$C$7</f>
        <v>44652</v>
      </c>
      <c r="G499" s="226" t="e">
        <f>VLOOKUP($C499,'Orçamento Base'!$D$11:$S$1673,4,FALSE)</f>
        <v>#N/A</v>
      </c>
      <c r="H499" s="377">
        <f>IFERROR(VLOOKUP($C499,'Orçamento Base'!$D$11:$S$1673,6,FALSE),0)</f>
        <v>0</v>
      </c>
      <c r="I499" s="208" t="e">
        <f>VLOOKUP($C499,'Orçamento Base'!$D$11:$S$1673,5,FALSE)</f>
        <v>#N/A</v>
      </c>
      <c r="J499" s="167" t="e">
        <f>IF(Comparativo!$E$6="Tabela Não Desonerada",VLOOKUP($C499,'Orçamento Base'!$D$11:$S$1673,12,FALSE),VLOOKUP($C499,#REF!,12,FALSE))</f>
        <v>#N/A</v>
      </c>
      <c r="K499" s="167">
        <f>IFERROR(IF(Comparativo!$E$6="Tabela Não Desonerada",VLOOKUP($C499,'Orçamento Base'!$D$11:$S$1673,16,FALSE),VLOOKUP($C499,#REF!,16,FALSE)),0)</f>
        <v>0</v>
      </c>
      <c r="L499" s="575" t="e">
        <f>IF(AND($D499="COMPOSICAO_PROPRIA",'Orçamento Base'!$N499="-"),"14,18%",IF(AND($D499="MERCADO",'Orçamento Base'!$N499="-"),"15,38%",IF(Comparativo!$E$6="Tabela Não Desonerada",VLOOKUP($C499,'Orçamento Base'!$D$11:$S$1673,11,FALSE),VLOOKUP($C499,#REF!,11,FALSE))))</f>
        <v>#N/A</v>
      </c>
      <c r="M499" s="209">
        <f>IF(Comparativo!$E$6="Tabela Não Desonerada",Encargos!$F$44,Encargos!$D$44)</f>
        <v>1.1122000000000001</v>
      </c>
      <c r="N499" s="320"/>
      <c r="O499" s="166" t="s">
        <v>101</v>
      </c>
      <c r="P499" s="321"/>
      <c r="Q499" s="166" t="s">
        <v>101</v>
      </c>
      <c r="R499" s="321"/>
      <c r="S499" s="322"/>
      <c r="T499" s="322"/>
    </row>
    <row r="500" spans="1:20">
      <c r="A500" s="207">
        <f>'Identificação-TCE'!$A$13</f>
        <v>1</v>
      </c>
      <c r="B500" s="168" t="e">
        <f>IF(AND(G500&lt;&gt;"",H500&gt;0,I500&lt;&gt;"",J500&lt;&gt;0,K500&lt;&gt;0),COUNT($B$11:B499)+1,"")</f>
        <v>#N/A</v>
      </c>
      <c r="C500" s="207">
        <f>IF('Orçamento Base'!$M499=0,0,'Orçamento Base'!$D499)</f>
        <v>0</v>
      </c>
      <c r="D500" s="212" t="e">
        <f>IF('Orçamento Base'!$F499=Aux.!$G$11,"CONTRATACAO_PUBLICA",IF(VLOOKUP($C500,'Orçamento Base'!$D$11:$G$2116,3,FALSE)="INDEXADO",VLOOKUP(VLOOKUP($C499,'Orçamento Base'!$D$11:$G$2116,2,FALSE),'Index N_DESON.'!$A$9:$B$604,2),VLOOKUP($C500,'Orçamento Base'!$D$11:$G$2116,3,FALSE)))</f>
        <v>#N/A</v>
      </c>
      <c r="E500" s="208" t="e">
        <f>VLOOKUP($C500,'Orçamento Base'!$D$11:$S$1673,2,FALSE)</f>
        <v>#N/A</v>
      </c>
      <c r="F500" s="211">
        <f>Dados!$C$7</f>
        <v>44652</v>
      </c>
      <c r="G500" s="226" t="e">
        <f>VLOOKUP($C500,'Orçamento Base'!$D$11:$S$1673,4,FALSE)</f>
        <v>#N/A</v>
      </c>
      <c r="H500" s="377">
        <f>IFERROR(VLOOKUP($C500,'Orçamento Base'!$D$11:$S$1673,6,FALSE),0)</f>
        <v>0</v>
      </c>
      <c r="I500" s="208" t="e">
        <f>VLOOKUP($C500,'Orçamento Base'!$D$11:$S$1673,5,FALSE)</f>
        <v>#N/A</v>
      </c>
      <c r="J500" s="167" t="e">
        <f>IF(Comparativo!$E$6="Tabela Não Desonerada",VLOOKUP($C500,'Orçamento Base'!$D$11:$S$1673,12,FALSE),VLOOKUP($C500,#REF!,12,FALSE))</f>
        <v>#N/A</v>
      </c>
      <c r="K500" s="167">
        <f>IFERROR(IF(Comparativo!$E$6="Tabela Não Desonerada",VLOOKUP($C500,'Orçamento Base'!$D$11:$S$1673,16,FALSE),VLOOKUP($C500,#REF!,16,FALSE)),0)</f>
        <v>0</v>
      </c>
      <c r="L500" s="575" t="e">
        <f>IF(AND($D500="COMPOSICAO_PROPRIA",'Orçamento Base'!$N500="-"),"14,18%",IF(AND($D500="MERCADO",'Orçamento Base'!$N500="-"),"15,38%",IF(Comparativo!$E$6="Tabela Não Desonerada",VLOOKUP($C500,'Orçamento Base'!$D$11:$S$1673,11,FALSE),VLOOKUP($C500,#REF!,11,FALSE))))</f>
        <v>#N/A</v>
      </c>
      <c r="M500" s="209">
        <f>IF(Comparativo!$E$6="Tabela Não Desonerada",Encargos!$F$44,Encargos!$D$44)</f>
        <v>1.1122000000000001</v>
      </c>
      <c r="N500" s="320"/>
      <c r="O500" s="166" t="s">
        <v>101</v>
      </c>
      <c r="P500" s="321"/>
      <c r="Q500" s="166" t="s">
        <v>101</v>
      </c>
      <c r="R500" s="321"/>
      <c r="S500" s="322"/>
      <c r="T500" s="322"/>
    </row>
    <row r="501" spans="1:20">
      <c r="A501" s="207">
        <f>'Identificação-TCE'!$A$13</f>
        <v>1</v>
      </c>
      <c r="B501" s="168" t="e">
        <f>IF(AND(G501&lt;&gt;"",H501&gt;0,I501&lt;&gt;"",J501&lt;&gt;0,K501&lt;&gt;0),COUNT($B$11:B500)+1,"")</f>
        <v>#N/A</v>
      </c>
      <c r="C501" s="207">
        <f>IF('Orçamento Base'!$M500=0,0,'Orçamento Base'!$D500)</f>
        <v>0</v>
      </c>
      <c r="D501" s="212" t="e">
        <f>IF('Orçamento Base'!$F500=Aux.!$G$11,"CONTRATACAO_PUBLICA",IF(VLOOKUP($C501,'Orçamento Base'!$D$11:$G$2116,3,FALSE)="INDEXADO",VLOOKUP(VLOOKUP($C500,'Orçamento Base'!$D$11:$G$2116,2,FALSE),'Index N_DESON.'!$A$9:$B$604,2),VLOOKUP($C501,'Orçamento Base'!$D$11:$G$2116,3,FALSE)))</f>
        <v>#N/A</v>
      </c>
      <c r="E501" s="208" t="e">
        <f>VLOOKUP($C501,'Orçamento Base'!$D$11:$S$1673,2,FALSE)</f>
        <v>#N/A</v>
      </c>
      <c r="F501" s="211">
        <f>Dados!$C$7</f>
        <v>44652</v>
      </c>
      <c r="G501" s="226" t="e">
        <f>VLOOKUP($C501,'Orçamento Base'!$D$11:$S$1673,4,FALSE)</f>
        <v>#N/A</v>
      </c>
      <c r="H501" s="377">
        <f>IFERROR(VLOOKUP($C501,'Orçamento Base'!$D$11:$S$1673,6,FALSE),0)</f>
        <v>0</v>
      </c>
      <c r="I501" s="208" t="e">
        <f>VLOOKUP($C501,'Orçamento Base'!$D$11:$S$1673,5,FALSE)</f>
        <v>#N/A</v>
      </c>
      <c r="J501" s="167" t="e">
        <f>IF(Comparativo!$E$6="Tabela Não Desonerada",VLOOKUP($C501,'Orçamento Base'!$D$11:$S$1673,12,FALSE),VLOOKUP($C501,#REF!,12,FALSE))</f>
        <v>#N/A</v>
      </c>
      <c r="K501" s="167">
        <f>IFERROR(IF(Comparativo!$E$6="Tabela Não Desonerada",VLOOKUP($C501,'Orçamento Base'!$D$11:$S$1673,16,FALSE),VLOOKUP($C501,#REF!,16,FALSE)),0)</f>
        <v>0</v>
      </c>
      <c r="L501" s="575" t="e">
        <f>IF(AND($D501="COMPOSICAO_PROPRIA",'Orçamento Base'!$N501="-"),"14,18%",IF(AND($D501="MERCADO",'Orçamento Base'!$N501="-"),"15,38%",IF(Comparativo!$E$6="Tabela Não Desonerada",VLOOKUP($C501,'Orçamento Base'!$D$11:$S$1673,11,FALSE),VLOOKUP($C501,#REF!,11,FALSE))))</f>
        <v>#N/A</v>
      </c>
      <c r="M501" s="209">
        <f>IF(Comparativo!$E$6="Tabela Não Desonerada",Encargos!$F$44,Encargos!$D$44)</f>
        <v>1.1122000000000001</v>
      </c>
      <c r="N501" s="320"/>
      <c r="O501" s="166" t="s">
        <v>101</v>
      </c>
      <c r="P501" s="321"/>
      <c r="Q501" s="166" t="s">
        <v>101</v>
      </c>
      <c r="R501" s="321"/>
      <c r="S501" s="322"/>
      <c r="T501" s="322"/>
    </row>
    <row r="502" spans="1:20">
      <c r="A502" s="207">
        <f>'Identificação-TCE'!$A$13</f>
        <v>1</v>
      </c>
      <c r="B502" s="168" t="e">
        <f>IF(AND(G502&lt;&gt;"",H502&gt;0,I502&lt;&gt;"",J502&lt;&gt;0,K502&lt;&gt;0),COUNT($B$11:B501)+1,"")</f>
        <v>#N/A</v>
      </c>
      <c r="C502" s="207">
        <f>IF('Orçamento Base'!$M501=0,0,'Orçamento Base'!$D501)</f>
        <v>0</v>
      </c>
      <c r="D502" s="212" t="e">
        <f>IF('Orçamento Base'!$F501=Aux.!$G$11,"CONTRATACAO_PUBLICA",IF(VLOOKUP($C502,'Orçamento Base'!$D$11:$G$2116,3,FALSE)="INDEXADO",VLOOKUP(VLOOKUP($C501,'Orçamento Base'!$D$11:$G$2116,2,FALSE),'Index N_DESON.'!$A$9:$B$604,2),VLOOKUP($C502,'Orçamento Base'!$D$11:$G$2116,3,FALSE)))</f>
        <v>#N/A</v>
      </c>
      <c r="E502" s="208" t="e">
        <f>VLOOKUP($C502,'Orçamento Base'!$D$11:$S$1673,2,FALSE)</f>
        <v>#N/A</v>
      </c>
      <c r="F502" s="211">
        <f>Dados!$C$7</f>
        <v>44652</v>
      </c>
      <c r="G502" s="226" t="e">
        <f>VLOOKUP($C502,'Orçamento Base'!$D$11:$S$1673,4,FALSE)</f>
        <v>#N/A</v>
      </c>
      <c r="H502" s="377">
        <f>IFERROR(VLOOKUP($C502,'Orçamento Base'!$D$11:$S$1673,6,FALSE),0)</f>
        <v>0</v>
      </c>
      <c r="I502" s="208" t="e">
        <f>VLOOKUP($C502,'Orçamento Base'!$D$11:$S$1673,5,FALSE)</f>
        <v>#N/A</v>
      </c>
      <c r="J502" s="167" t="e">
        <f>IF(Comparativo!$E$6="Tabela Não Desonerada",VLOOKUP($C502,'Orçamento Base'!$D$11:$S$1673,12,FALSE),VLOOKUP($C502,#REF!,12,FALSE))</f>
        <v>#N/A</v>
      </c>
      <c r="K502" s="167">
        <f>IFERROR(IF(Comparativo!$E$6="Tabela Não Desonerada",VLOOKUP($C502,'Orçamento Base'!$D$11:$S$1673,16,FALSE),VLOOKUP($C502,#REF!,16,FALSE)),0)</f>
        <v>0</v>
      </c>
      <c r="L502" s="575" t="e">
        <f>IF(AND($D502="COMPOSICAO_PROPRIA",'Orçamento Base'!$N502="-"),"14,18%",IF(AND($D502="MERCADO",'Orçamento Base'!$N502="-"),"15,38%",IF(Comparativo!$E$6="Tabela Não Desonerada",VLOOKUP($C502,'Orçamento Base'!$D$11:$S$1673,11,FALSE),VLOOKUP($C502,#REF!,11,FALSE))))</f>
        <v>#N/A</v>
      </c>
      <c r="M502" s="209">
        <f>IF(Comparativo!$E$6="Tabela Não Desonerada",Encargos!$F$44,Encargos!$D$44)</f>
        <v>1.1122000000000001</v>
      </c>
      <c r="N502" s="320"/>
      <c r="O502" s="166" t="s">
        <v>101</v>
      </c>
      <c r="P502" s="321"/>
      <c r="Q502" s="166" t="s">
        <v>101</v>
      </c>
      <c r="R502" s="321"/>
      <c r="S502" s="322"/>
      <c r="T502" s="322"/>
    </row>
    <row r="503" spans="1:20">
      <c r="A503" s="207">
        <f>'Identificação-TCE'!$A$13</f>
        <v>1</v>
      </c>
      <c r="B503" s="168" t="e">
        <f>IF(AND(G503&lt;&gt;"",H503&gt;0,I503&lt;&gt;"",J503&lt;&gt;0,K503&lt;&gt;0),COUNT($B$11:B502)+1,"")</f>
        <v>#N/A</v>
      </c>
      <c r="C503" s="207">
        <f>IF('Orçamento Base'!$M502=0,0,'Orçamento Base'!$D502)</f>
        <v>0</v>
      </c>
      <c r="D503" s="212" t="e">
        <f>IF('Orçamento Base'!$F502=Aux.!$G$11,"CONTRATACAO_PUBLICA",IF(VLOOKUP($C503,'Orçamento Base'!$D$11:$G$2116,3,FALSE)="INDEXADO",VLOOKUP(VLOOKUP($C502,'Orçamento Base'!$D$11:$G$2116,2,FALSE),'Index N_DESON.'!$A$9:$B$604,2),VLOOKUP($C503,'Orçamento Base'!$D$11:$G$2116,3,FALSE)))</f>
        <v>#N/A</v>
      </c>
      <c r="E503" s="208" t="e">
        <f>VLOOKUP($C503,'Orçamento Base'!$D$11:$S$1673,2,FALSE)</f>
        <v>#N/A</v>
      </c>
      <c r="F503" s="211">
        <f>Dados!$C$7</f>
        <v>44652</v>
      </c>
      <c r="G503" s="226" t="e">
        <f>VLOOKUP($C503,'Orçamento Base'!$D$11:$S$1673,4,FALSE)</f>
        <v>#N/A</v>
      </c>
      <c r="H503" s="377">
        <f>IFERROR(VLOOKUP($C503,'Orçamento Base'!$D$11:$S$1673,6,FALSE),0)</f>
        <v>0</v>
      </c>
      <c r="I503" s="208" t="e">
        <f>VLOOKUP($C503,'Orçamento Base'!$D$11:$S$1673,5,FALSE)</f>
        <v>#N/A</v>
      </c>
      <c r="J503" s="167" t="e">
        <f>IF(Comparativo!$E$6="Tabela Não Desonerada",VLOOKUP($C503,'Orçamento Base'!$D$11:$S$1673,12,FALSE),VLOOKUP($C503,#REF!,12,FALSE))</f>
        <v>#N/A</v>
      </c>
      <c r="K503" s="167">
        <f>IFERROR(IF(Comparativo!$E$6="Tabela Não Desonerada",VLOOKUP($C503,'Orçamento Base'!$D$11:$S$1673,16,FALSE),VLOOKUP($C503,#REF!,16,FALSE)),0)</f>
        <v>0</v>
      </c>
      <c r="L503" s="575" t="e">
        <f>IF(AND($D503="COMPOSICAO_PROPRIA",'Orçamento Base'!$N503="-"),"14,18%",IF(AND($D503="MERCADO",'Orçamento Base'!$N503="-"),"15,38%",IF(Comparativo!$E$6="Tabela Não Desonerada",VLOOKUP($C503,'Orçamento Base'!$D$11:$S$1673,11,FALSE),VLOOKUP($C503,#REF!,11,FALSE))))</f>
        <v>#N/A</v>
      </c>
      <c r="M503" s="209">
        <f>IF(Comparativo!$E$6="Tabela Não Desonerada",Encargos!$F$44,Encargos!$D$44)</f>
        <v>1.1122000000000001</v>
      </c>
      <c r="N503" s="320"/>
      <c r="O503" s="166" t="s">
        <v>101</v>
      </c>
      <c r="P503" s="321"/>
      <c r="Q503" s="166" t="s">
        <v>101</v>
      </c>
      <c r="R503" s="321"/>
      <c r="S503" s="322"/>
      <c r="T503" s="322"/>
    </row>
    <row r="504" spans="1:20">
      <c r="A504" s="207">
        <f>'Identificação-TCE'!$A$13</f>
        <v>1</v>
      </c>
      <c r="B504" s="168" t="e">
        <f>IF(AND(G504&lt;&gt;"",H504&gt;0,I504&lt;&gt;"",J504&lt;&gt;0,K504&lt;&gt;0),COUNT($B$11:B503)+1,"")</f>
        <v>#N/A</v>
      </c>
      <c r="C504" s="207">
        <f>IF('Orçamento Base'!$M503=0,0,'Orçamento Base'!$D503)</f>
        <v>0</v>
      </c>
      <c r="D504" s="212" t="e">
        <f>IF('Orçamento Base'!$F503=Aux.!$G$11,"CONTRATACAO_PUBLICA",IF(VLOOKUP($C504,'Orçamento Base'!$D$11:$G$2116,3,FALSE)="INDEXADO",VLOOKUP(VLOOKUP($C503,'Orçamento Base'!$D$11:$G$2116,2,FALSE),'Index N_DESON.'!$A$9:$B$604,2),VLOOKUP($C504,'Orçamento Base'!$D$11:$G$2116,3,FALSE)))</f>
        <v>#N/A</v>
      </c>
      <c r="E504" s="208" t="e">
        <f>VLOOKUP($C504,'Orçamento Base'!$D$11:$S$1673,2,FALSE)</f>
        <v>#N/A</v>
      </c>
      <c r="F504" s="211">
        <f>Dados!$C$7</f>
        <v>44652</v>
      </c>
      <c r="G504" s="226" t="e">
        <f>VLOOKUP($C504,'Orçamento Base'!$D$11:$S$1673,4,FALSE)</f>
        <v>#N/A</v>
      </c>
      <c r="H504" s="377">
        <f>IFERROR(VLOOKUP($C504,'Orçamento Base'!$D$11:$S$1673,6,FALSE),0)</f>
        <v>0</v>
      </c>
      <c r="I504" s="208" t="e">
        <f>VLOOKUP($C504,'Orçamento Base'!$D$11:$S$1673,5,FALSE)</f>
        <v>#N/A</v>
      </c>
      <c r="J504" s="167" t="e">
        <f>IF(Comparativo!$E$6="Tabela Não Desonerada",VLOOKUP($C504,'Orçamento Base'!$D$11:$S$1673,12,FALSE),VLOOKUP($C504,#REF!,12,FALSE))</f>
        <v>#N/A</v>
      </c>
      <c r="K504" s="167">
        <f>IFERROR(IF(Comparativo!$E$6="Tabela Não Desonerada",VLOOKUP($C504,'Orçamento Base'!$D$11:$S$1673,16,FALSE),VLOOKUP($C504,#REF!,16,FALSE)),0)</f>
        <v>0</v>
      </c>
      <c r="L504" s="575" t="e">
        <f>IF(AND($D504="COMPOSICAO_PROPRIA",'Orçamento Base'!$N504="-"),"14,18%",IF(AND($D504="MERCADO",'Orçamento Base'!$N504="-"),"15,38%",IF(Comparativo!$E$6="Tabela Não Desonerada",VLOOKUP($C504,'Orçamento Base'!$D$11:$S$1673,11,FALSE),VLOOKUP($C504,#REF!,11,FALSE))))</f>
        <v>#N/A</v>
      </c>
      <c r="M504" s="209">
        <f>IF(Comparativo!$E$6="Tabela Não Desonerada",Encargos!$F$44,Encargos!$D$44)</f>
        <v>1.1122000000000001</v>
      </c>
      <c r="N504" s="320"/>
      <c r="O504" s="166" t="s">
        <v>101</v>
      </c>
      <c r="P504" s="321"/>
      <c r="Q504" s="166" t="s">
        <v>101</v>
      </c>
      <c r="R504" s="321"/>
      <c r="S504" s="322"/>
      <c r="T504" s="322"/>
    </row>
    <row r="505" spans="1:20">
      <c r="A505" s="207">
        <f>'Identificação-TCE'!$A$13</f>
        <v>1</v>
      </c>
      <c r="B505" s="168" t="e">
        <f>IF(AND(G505&lt;&gt;"",H505&gt;0,I505&lt;&gt;"",J505&lt;&gt;0,K505&lt;&gt;0),COUNT($B$11:B504)+1,"")</f>
        <v>#N/A</v>
      </c>
      <c r="C505" s="207">
        <f>IF('Orçamento Base'!$M504=0,0,'Orçamento Base'!$D504)</f>
        <v>0</v>
      </c>
      <c r="D505" s="212" t="e">
        <f>IF('Orçamento Base'!$F504=Aux.!$G$11,"CONTRATACAO_PUBLICA",IF(VLOOKUP($C505,'Orçamento Base'!$D$11:$G$2116,3,FALSE)="INDEXADO",VLOOKUP(VLOOKUP($C504,'Orçamento Base'!$D$11:$G$2116,2,FALSE),'Index N_DESON.'!$A$9:$B$604,2),VLOOKUP($C505,'Orçamento Base'!$D$11:$G$2116,3,FALSE)))</f>
        <v>#N/A</v>
      </c>
      <c r="E505" s="208" t="e">
        <f>VLOOKUP($C505,'Orçamento Base'!$D$11:$S$1673,2,FALSE)</f>
        <v>#N/A</v>
      </c>
      <c r="F505" s="211">
        <f>Dados!$C$7</f>
        <v>44652</v>
      </c>
      <c r="G505" s="226" t="e">
        <f>VLOOKUP($C505,'Orçamento Base'!$D$11:$S$1673,4,FALSE)</f>
        <v>#N/A</v>
      </c>
      <c r="H505" s="377">
        <f>IFERROR(VLOOKUP($C505,'Orçamento Base'!$D$11:$S$1673,6,FALSE),0)</f>
        <v>0</v>
      </c>
      <c r="I505" s="208" t="e">
        <f>VLOOKUP($C505,'Orçamento Base'!$D$11:$S$1673,5,FALSE)</f>
        <v>#N/A</v>
      </c>
      <c r="J505" s="167" t="e">
        <f>IF(Comparativo!$E$6="Tabela Não Desonerada",VLOOKUP($C505,'Orçamento Base'!$D$11:$S$1673,12,FALSE),VLOOKUP($C505,#REF!,12,FALSE))</f>
        <v>#N/A</v>
      </c>
      <c r="K505" s="167">
        <f>IFERROR(IF(Comparativo!$E$6="Tabela Não Desonerada",VLOOKUP($C505,'Orçamento Base'!$D$11:$S$1673,16,FALSE),VLOOKUP($C505,#REF!,16,FALSE)),0)</f>
        <v>0</v>
      </c>
      <c r="L505" s="575" t="e">
        <f>IF(AND($D505="COMPOSICAO_PROPRIA",'Orçamento Base'!$N505="-"),"14,18%",IF(AND($D505="MERCADO",'Orçamento Base'!$N505="-"),"15,38%",IF(Comparativo!$E$6="Tabela Não Desonerada",VLOOKUP($C505,'Orçamento Base'!$D$11:$S$1673,11,FALSE),VLOOKUP($C505,#REF!,11,FALSE))))</f>
        <v>#N/A</v>
      </c>
      <c r="M505" s="209">
        <f>IF(Comparativo!$E$6="Tabela Não Desonerada",Encargos!$F$44,Encargos!$D$44)</f>
        <v>1.1122000000000001</v>
      </c>
      <c r="N505" s="320"/>
      <c r="O505" s="166" t="s">
        <v>101</v>
      </c>
      <c r="P505" s="321"/>
      <c r="Q505" s="166" t="s">
        <v>101</v>
      </c>
      <c r="R505" s="321"/>
      <c r="S505" s="322"/>
      <c r="T505" s="322"/>
    </row>
    <row r="506" spans="1:20">
      <c r="A506" s="207">
        <f>'Identificação-TCE'!$A$13</f>
        <v>1</v>
      </c>
      <c r="B506" s="168" t="e">
        <f>IF(AND(G506&lt;&gt;"",H506&gt;0,I506&lt;&gt;"",J506&lt;&gt;0,K506&lt;&gt;0),COUNT($B$11:B505)+1,"")</f>
        <v>#N/A</v>
      </c>
      <c r="C506" s="207">
        <f>IF('Orçamento Base'!$M505=0,0,'Orçamento Base'!$D505)</f>
        <v>0</v>
      </c>
      <c r="D506" s="212" t="e">
        <f>IF('Orçamento Base'!$F505=Aux.!$G$11,"CONTRATACAO_PUBLICA",IF(VLOOKUP($C506,'Orçamento Base'!$D$11:$G$2116,3,FALSE)="INDEXADO",VLOOKUP(VLOOKUP($C505,'Orçamento Base'!$D$11:$G$2116,2,FALSE),'Index N_DESON.'!$A$9:$B$604,2),VLOOKUP($C506,'Orçamento Base'!$D$11:$G$2116,3,FALSE)))</f>
        <v>#N/A</v>
      </c>
      <c r="E506" s="208" t="e">
        <f>VLOOKUP($C506,'Orçamento Base'!$D$11:$S$1673,2,FALSE)</f>
        <v>#N/A</v>
      </c>
      <c r="F506" s="211">
        <f>Dados!$C$7</f>
        <v>44652</v>
      </c>
      <c r="G506" s="226" t="e">
        <f>VLOOKUP($C506,'Orçamento Base'!$D$11:$S$1673,4,FALSE)</f>
        <v>#N/A</v>
      </c>
      <c r="H506" s="377">
        <f>IFERROR(VLOOKUP($C506,'Orçamento Base'!$D$11:$S$1673,6,FALSE),0)</f>
        <v>0</v>
      </c>
      <c r="I506" s="208" t="e">
        <f>VLOOKUP($C506,'Orçamento Base'!$D$11:$S$1673,5,FALSE)</f>
        <v>#N/A</v>
      </c>
      <c r="J506" s="167" t="e">
        <f>IF(Comparativo!$E$6="Tabela Não Desonerada",VLOOKUP($C506,'Orçamento Base'!$D$11:$S$1673,12,FALSE),VLOOKUP($C506,#REF!,12,FALSE))</f>
        <v>#N/A</v>
      </c>
      <c r="K506" s="167">
        <f>IFERROR(IF(Comparativo!$E$6="Tabela Não Desonerada",VLOOKUP($C506,'Orçamento Base'!$D$11:$S$1673,16,FALSE),VLOOKUP($C506,#REF!,16,FALSE)),0)</f>
        <v>0</v>
      </c>
      <c r="L506" s="575" t="e">
        <f>IF(AND($D506="COMPOSICAO_PROPRIA",'Orçamento Base'!$N506="-"),"14,18%",IF(AND($D506="MERCADO",'Orçamento Base'!$N506="-"),"15,38%",IF(Comparativo!$E$6="Tabela Não Desonerada",VLOOKUP($C506,'Orçamento Base'!$D$11:$S$1673,11,FALSE),VLOOKUP($C506,#REF!,11,FALSE))))</f>
        <v>#N/A</v>
      </c>
      <c r="M506" s="209">
        <f>IF(Comparativo!$E$6="Tabela Não Desonerada",Encargos!$F$44,Encargos!$D$44)</f>
        <v>1.1122000000000001</v>
      </c>
      <c r="N506" s="320"/>
      <c r="O506" s="166" t="s">
        <v>101</v>
      </c>
      <c r="P506" s="321"/>
      <c r="Q506" s="166" t="s">
        <v>101</v>
      </c>
      <c r="R506" s="321"/>
      <c r="S506" s="322"/>
      <c r="T506" s="322"/>
    </row>
    <row r="507" spans="1:20">
      <c r="A507" s="207">
        <f>'Identificação-TCE'!$A$13</f>
        <v>1</v>
      </c>
      <c r="B507" s="168" t="e">
        <f>IF(AND(G507&lt;&gt;"",H507&gt;0,I507&lt;&gt;"",J507&lt;&gt;0,K507&lt;&gt;0),COUNT($B$11:B506)+1,"")</f>
        <v>#N/A</v>
      </c>
      <c r="C507" s="207">
        <f>IF('Orçamento Base'!$M506=0,0,'Orçamento Base'!$D506)</f>
        <v>0</v>
      </c>
      <c r="D507" s="212" t="e">
        <f>IF('Orçamento Base'!$F506=Aux.!$G$11,"CONTRATACAO_PUBLICA",IF(VLOOKUP($C507,'Orçamento Base'!$D$11:$G$2116,3,FALSE)="INDEXADO",VLOOKUP(VLOOKUP($C506,'Orçamento Base'!$D$11:$G$2116,2,FALSE),'Index N_DESON.'!$A$9:$B$604,2),VLOOKUP($C507,'Orçamento Base'!$D$11:$G$2116,3,FALSE)))</f>
        <v>#N/A</v>
      </c>
      <c r="E507" s="208" t="e">
        <f>VLOOKUP($C507,'Orçamento Base'!$D$11:$S$1673,2,FALSE)</f>
        <v>#N/A</v>
      </c>
      <c r="F507" s="211">
        <f>Dados!$C$7</f>
        <v>44652</v>
      </c>
      <c r="G507" s="226" t="e">
        <f>VLOOKUP($C507,'Orçamento Base'!$D$11:$S$1673,4,FALSE)</f>
        <v>#N/A</v>
      </c>
      <c r="H507" s="377">
        <f>IFERROR(VLOOKUP($C507,'Orçamento Base'!$D$11:$S$1673,6,FALSE),0)</f>
        <v>0</v>
      </c>
      <c r="I507" s="208" t="e">
        <f>VLOOKUP($C507,'Orçamento Base'!$D$11:$S$1673,5,FALSE)</f>
        <v>#N/A</v>
      </c>
      <c r="J507" s="167" t="e">
        <f>IF(Comparativo!$E$6="Tabela Não Desonerada",VLOOKUP($C507,'Orçamento Base'!$D$11:$S$1673,12,FALSE),VLOOKUP($C507,#REF!,12,FALSE))</f>
        <v>#N/A</v>
      </c>
      <c r="K507" s="167">
        <f>IFERROR(IF(Comparativo!$E$6="Tabela Não Desonerada",VLOOKUP($C507,'Orçamento Base'!$D$11:$S$1673,16,FALSE),VLOOKUP($C507,#REF!,16,FALSE)),0)</f>
        <v>0</v>
      </c>
      <c r="L507" s="575" t="e">
        <f>IF(AND($D507="COMPOSICAO_PROPRIA",'Orçamento Base'!$N507="-"),"14,18%",IF(AND($D507="MERCADO",'Orçamento Base'!$N507="-"),"15,38%",IF(Comparativo!$E$6="Tabela Não Desonerada",VLOOKUP($C507,'Orçamento Base'!$D$11:$S$1673,11,FALSE),VLOOKUP($C507,#REF!,11,FALSE))))</f>
        <v>#N/A</v>
      </c>
      <c r="M507" s="209">
        <f>IF(Comparativo!$E$6="Tabela Não Desonerada",Encargos!$F$44,Encargos!$D$44)</f>
        <v>1.1122000000000001</v>
      </c>
      <c r="N507" s="320"/>
      <c r="O507" s="166" t="s">
        <v>101</v>
      </c>
      <c r="P507" s="321"/>
      <c r="Q507" s="166" t="s">
        <v>101</v>
      </c>
      <c r="R507" s="321"/>
      <c r="S507" s="322"/>
      <c r="T507" s="322"/>
    </row>
    <row r="508" spans="1:20">
      <c r="A508" s="207">
        <f>'Identificação-TCE'!$A$13</f>
        <v>1</v>
      </c>
      <c r="B508" s="168" t="e">
        <f>IF(AND(G508&lt;&gt;"",H508&gt;0,I508&lt;&gt;"",J508&lt;&gt;0,K508&lt;&gt;0),COUNT($B$11:B507)+1,"")</f>
        <v>#N/A</v>
      </c>
      <c r="C508" s="207">
        <f>IF('Orçamento Base'!$M507=0,0,'Orçamento Base'!$D507)</f>
        <v>0</v>
      </c>
      <c r="D508" s="212" t="e">
        <f>IF('Orçamento Base'!$F507=Aux.!$G$11,"CONTRATACAO_PUBLICA",IF(VLOOKUP($C508,'Orçamento Base'!$D$11:$G$2116,3,FALSE)="INDEXADO",VLOOKUP(VLOOKUP($C507,'Orçamento Base'!$D$11:$G$2116,2,FALSE),'Index N_DESON.'!$A$9:$B$604,2),VLOOKUP($C508,'Orçamento Base'!$D$11:$G$2116,3,FALSE)))</f>
        <v>#N/A</v>
      </c>
      <c r="E508" s="208" t="e">
        <f>VLOOKUP($C508,'Orçamento Base'!$D$11:$S$1673,2,FALSE)</f>
        <v>#N/A</v>
      </c>
      <c r="F508" s="211">
        <f>Dados!$C$7</f>
        <v>44652</v>
      </c>
      <c r="G508" s="226" t="e">
        <f>VLOOKUP($C508,'Orçamento Base'!$D$11:$S$1673,4,FALSE)</f>
        <v>#N/A</v>
      </c>
      <c r="H508" s="377">
        <f>IFERROR(VLOOKUP($C508,'Orçamento Base'!$D$11:$S$1673,6,FALSE),0)</f>
        <v>0</v>
      </c>
      <c r="I508" s="208" t="e">
        <f>VLOOKUP($C508,'Orçamento Base'!$D$11:$S$1673,5,FALSE)</f>
        <v>#N/A</v>
      </c>
      <c r="J508" s="167" t="e">
        <f>IF(Comparativo!$E$6="Tabela Não Desonerada",VLOOKUP($C508,'Orçamento Base'!$D$11:$S$1673,12,FALSE),VLOOKUP($C508,#REF!,12,FALSE))</f>
        <v>#N/A</v>
      </c>
      <c r="K508" s="167">
        <f>IFERROR(IF(Comparativo!$E$6="Tabela Não Desonerada",VLOOKUP($C508,'Orçamento Base'!$D$11:$S$1673,16,FALSE),VLOOKUP($C508,#REF!,16,FALSE)),0)</f>
        <v>0</v>
      </c>
      <c r="L508" s="575" t="e">
        <f>IF(AND($D508="COMPOSICAO_PROPRIA",'Orçamento Base'!$N508="-"),"14,18%",IF(AND($D508="MERCADO",'Orçamento Base'!$N508="-"),"15,38%",IF(Comparativo!$E$6="Tabela Não Desonerada",VLOOKUP($C508,'Orçamento Base'!$D$11:$S$1673,11,FALSE),VLOOKUP($C508,#REF!,11,FALSE))))</f>
        <v>#N/A</v>
      </c>
      <c r="M508" s="209">
        <f>IF(Comparativo!$E$6="Tabela Não Desonerada",Encargos!$F$44,Encargos!$D$44)</f>
        <v>1.1122000000000001</v>
      </c>
      <c r="N508" s="320"/>
      <c r="O508" s="166" t="s">
        <v>101</v>
      </c>
      <c r="P508" s="321"/>
      <c r="Q508" s="166" t="s">
        <v>101</v>
      </c>
      <c r="R508" s="321"/>
      <c r="S508" s="322"/>
      <c r="T508" s="322"/>
    </row>
    <row r="509" spans="1:20">
      <c r="A509" s="207">
        <f>'Identificação-TCE'!$A$13</f>
        <v>1</v>
      </c>
      <c r="B509" s="168" t="e">
        <f>IF(AND(G509&lt;&gt;"",H509&gt;0,I509&lt;&gt;"",J509&lt;&gt;0,K509&lt;&gt;0),COUNT($B$11:B508)+1,"")</f>
        <v>#N/A</v>
      </c>
      <c r="C509" s="207">
        <f>IF('Orçamento Base'!$M508=0,0,'Orçamento Base'!$D508)</f>
        <v>0</v>
      </c>
      <c r="D509" s="212" t="e">
        <f>IF('Orçamento Base'!$F508=Aux.!$G$11,"CONTRATACAO_PUBLICA",IF(VLOOKUP($C509,'Orçamento Base'!$D$11:$G$2116,3,FALSE)="INDEXADO",VLOOKUP(VLOOKUP($C508,'Orçamento Base'!$D$11:$G$2116,2,FALSE),'Index N_DESON.'!$A$9:$B$604,2),VLOOKUP($C509,'Orçamento Base'!$D$11:$G$2116,3,FALSE)))</f>
        <v>#N/A</v>
      </c>
      <c r="E509" s="208" t="e">
        <f>VLOOKUP($C509,'Orçamento Base'!$D$11:$S$1673,2,FALSE)</f>
        <v>#N/A</v>
      </c>
      <c r="F509" s="211">
        <f>Dados!$C$7</f>
        <v>44652</v>
      </c>
      <c r="G509" s="226" t="e">
        <f>VLOOKUP($C509,'Orçamento Base'!$D$11:$S$1673,4,FALSE)</f>
        <v>#N/A</v>
      </c>
      <c r="H509" s="377">
        <f>IFERROR(VLOOKUP($C509,'Orçamento Base'!$D$11:$S$1673,6,FALSE),0)</f>
        <v>0</v>
      </c>
      <c r="I509" s="208" t="e">
        <f>VLOOKUP($C509,'Orçamento Base'!$D$11:$S$1673,5,FALSE)</f>
        <v>#N/A</v>
      </c>
      <c r="J509" s="167" t="e">
        <f>IF(Comparativo!$E$6="Tabela Não Desonerada",VLOOKUP($C509,'Orçamento Base'!$D$11:$S$1673,12,FALSE),VLOOKUP($C509,#REF!,12,FALSE))</f>
        <v>#N/A</v>
      </c>
      <c r="K509" s="167">
        <f>IFERROR(IF(Comparativo!$E$6="Tabela Não Desonerada",VLOOKUP($C509,'Orçamento Base'!$D$11:$S$1673,16,FALSE),VLOOKUP($C509,#REF!,16,FALSE)),0)</f>
        <v>0</v>
      </c>
      <c r="L509" s="575" t="e">
        <f>IF(AND($D509="COMPOSICAO_PROPRIA",'Orçamento Base'!$N509="-"),"14,18%",IF(AND($D509="MERCADO",'Orçamento Base'!$N509="-"),"15,38%",IF(Comparativo!$E$6="Tabela Não Desonerada",VLOOKUP($C509,'Orçamento Base'!$D$11:$S$1673,11,FALSE),VLOOKUP($C509,#REF!,11,FALSE))))</f>
        <v>#N/A</v>
      </c>
      <c r="M509" s="209">
        <f>IF(Comparativo!$E$6="Tabela Não Desonerada",Encargos!$F$44,Encargos!$D$44)</f>
        <v>1.1122000000000001</v>
      </c>
      <c r="N509" s="320"/>
      <c r="O509" s="166" t="s">
        <v>101</v>
      </c>
      <c r="P509" s="321"/>
      <c r="Q509" s="166" t="s">
        <v>101</v>
      </c>
      <c r="R509" s="321"/>
      <c r="S509" s="322"/>
      <c r="T509" s="322"/>
    </row>
    <row r="510" spans="1:20">
      <c r="A510" s="207">
        <f>'Identificação-TCE'!$A$13</f>
        <v>1</v>
      </c>
      <c r="B510" s="168" t="e">
        <f>IF(AND(G510&lt;&gt;"",H510&gt;0,I510&lt;&gt;"",J510&lt;&gt;0,K510&lt;&gt;0),COUNT($B$11:B509)+1,"")</f>
        <v>#N/A</v>
      </c>
      <c r="C510" s="207">
        <f>IF('Orçamento Base'!$M509=0,0,'Orçamento Base'!$D509)</f>
        <v>0</v>
      </c>
      <c r="D510" s="212" t="e">
        <f>IF('Orçamento Base'!$F509=Aux.!$G$11,"CONTRATACAO_PUBLICA",IF(VLOOKUP($C510,'Orçamento Base'!$D$11:$G$2116,3,FALSE)="INDEXADO",VLOOKUP(VLOOKUP($C509,'Orçamento Base'!$D$11:$G$2116,2,FALSE),'Index N_DESON.'!$A$9:$B$604,2),VLOOKUP($C510,'Orçamento Base'!$D$11:$G$2116,3,FALSE)))</f>
        <v>#N/A</v>
      </c>
      <c r="E510" s="208" t="e">
        <f>VLOOKUP($C510,'Orçamento Base'!$D$11:$S$1673,2,FALSE)</f>
        <v>#N/A</v>
      </c>
      <c r="F510" s="211">
        <f>Dados!$C$7</f>
        <v>44652</v>
      </c>
      <c r="G510" s="226" t="e">
        <f>VLOOKUP($C510,'Orçamento Base'!$D$11:$S$1673,4,FALSE)</f>
        <v>#N/A</v>
      </c>
      <c r="H510" s="377">
        <f>IFERROR(VLOOKUP($C510,'Orçamento Base'!$D$11:$S$1673,6,FALSE),0)</f>
        <v>0</v>
      </c>
      <c r="I510" s="208" t="e">
        <f>VLOOKUP($C510,'Orçamento Base'!$D$11:$S$1673,5,FALSE)</f>
        <v>#N/A</v>
      </c>
      <c r="J510" s="167" t="e">
        <f>IF(Comparativo!$E$6="Tabela Não Desonerada",VLOOKUP($C510,'Orçamento Base'!$D$11:$S$1673,12,FALSE),VLOOKUP($C510,#REF!,12,FALSE))</f>
        <v>#N/A</v>
      </c>
      <c r="K510" s="167">
        <f>IFERROR(IF(Comparativo!$E$6="Tabela Não Desonerada",VLOOKUP($C510,'Orçamento Base'!$D$11:$S$1673,16,FALSE),VLOOKUP($C510,#REF!,16,FALSE)),0)</f>
        <v>0</v>
      </c>
      <c r="L510" s="575" t="e">
        <f>IF(AND($D510="COMPOSICAO_PROPRIA",'Orçamento Base'!$N510="-"),"14,18%",IF(AND($D510="MERCADO",'Orçamento Base'!$N510="-"),"15,38%",IF(Comparativo!$E$6="Tabela Não Desonerada",VLOOKUP($C510,'Orçamento Base'!$D$11:$S$1673,11,FALSE),VLOOKUP($C510,#REF!,11,FALSE))))</f>
        <v>#N/A</v>
      </c>
      <c r="M510" s="209">
        <f>IF(Comparativo!$E$6="Tabela Não Desonerada",Encargos!$F$44,Encargos!$D$44)</f>
        <v>1.1122000000000001</v>
      </c>
      <c r="N510" s="320"/>
      <c r="O510" s="166" t="s">
        <v>101</v>
      </c>
      <c r="P510" s="321"/>
      <c r="Q510" s="166" t="s">
        <v>101</v>
      </c>
      <c r="R510" s="321"/>
      <c r="S510" s="322"/>
      <c r="T510" s="322"/>
    </row>
    <row r="511" spans="1:20">
      <c r="A511" s="207">
        <f>'Identificação-TCE'!$A$13</f>
        <v>1</v>
      </c>
      <c r="B511" s="168" t="e">
        <f>IF(AND(G511&lt;&gt;"",H511&gt;0,I511&lt;&gt;"",J511&lt;&gt;0,K511&lt;&gt;0),COUNT($B$11:B510)+1,"")</f>
        <v>#N/A</v>
      </c>
      <c r="C511" s="207">
        <f>IF('Orçamento Base'!$M510=0,0,'Orçamento Base'!$D510)</f>
        <v>0</v>
      </c>
      <c r="D511" s="212" t="e">
        <f>IF('Orçamento Base'!$F510=Aux.!$G$11,"CONTRATACAO_PUBLICA",IF(VLOOKUP($C511,'Orçamento Base'!$D$11:$G$2116,3,FALSE)="INDEXADO",VLOOKUP(VLOOKUP($C510,'Orçamento Base'!$D$11:$G$2116,2,FALSE),'Index N_DESON.'!$A$9:$B$604,2),VLOOKUP($C511,'Orçamento Base'!$D$11:$G$2116,3,FALSE)))</f>
        <v>#N/A</v>
      </c>
      <c r="E511" s="208" t="e">
        <f>VLOOKUP($C511,'Orçamento Base'!$D$11:$S$1673,2,FALSE)</f>
        <v>#N/A</v>
      </c>
      <c r="F511" s="211">
        <f>Dados!$C$7</f>
        <v>44652</v>
      </c>
      <c r="G511" s="226" t="e">
        <f>VLOOKUP($C511,'Orçamento Base'!$D$11:$S$1673,4,FALSE)</f>
        <v>#N/A</v>
      </c>
      <c r="H511" s="377">
        <f>IFERROR(VLOOKUP($C511,'Orçamento Base'!$D$11:$S$1673,6,FALSE),0)</f>
        <v>0</v>
      </c>
      <c r="I511" s="208" t="e">
        <f>VLOOKUP($C511,'Orçamento Base'!$D$11:$S$1673,5,FALSE)</f>
        <v>#N/A</v>
      </c>
      <c r="J511" s="167" t="e">
        <f>IF(Comparativo!$E$6="Tabela Não Desonerada",VLOOKUP($C511,'Orçamento Base'!$D$11:$S$1673,12,FALSE),VLOOKUP($C511,#REF!,12,FALSE))</f>
        <v>#N/A</v>
      </c>
      <c r="K511" s="167">
        <f>IFERROR(IF(Comparativo!$E$6="Tabela Não Desonerada",VLOOKUP($C511,'Orçamento Base'!$D$11:$S$1673,16,FALSE),VLOOKUP($C511,#REF!,16,FALSE)),0)</f>
        <v>0</v>
      </c>
      <c r="L511" s="575" t="e">
        <f>IF(AND($D511="COMPOSICAO_PROPRIA",'Orçamento Base'!$N511="-"),"14,18%",IF(AND($D511="MERCADO",'Orçamento Base'!$N511="-"),"15,38%",IF(Comparativo!$E$6="Tabela Não Desonerada",VLOOKUP($C511,'Orçamento Base'!$D$11:$S$1673,11,FALSE),VLOOKUP($C511,#REF!,11,FALSE))))</f>
        <v>#N/A</v>
      </c>
      <c r="M511" s="209">
        <f>IF(Comparativo!$E$6="Tabela Não Desonerada",Encargos!$F$44,Encargos!$D$44)</f>
        <v>1.1122000000000001</v>
      </c>
      <c r="N511" s="320"/>
      <c r="O511" s="166" t="s">
        <v>101</v>
      </c>
      <c r="P511" s="321"/>
      <c r="Q511" s="166" t="s">
        <v>101</v>
      </c>
      <c r="R511" s="321"/>
      <c r="S511" s="322"/>
      <c r="T511" s="322"/>
    </row>
    <row r="512" spans="1:20">
      <c r="A512" s="207">
        <f>'Identificação-TCE'!$A$13</f>
        <v>1</v>
      </c>
      <c r="B512" s="168" t="e">
        <f>IF(AND(G512&lt;&gt;"",H512&gt;0,I512&lt;&gt;"",J512&lt;&gt;0,K512&lt;&gt;0),COUNT($B$11:B511)+1,"")</f>
        <v>#N/A</v>
      </c>
      <c r="C512" s="207">
        <f>IF('Orçamento Base'!$M511=0,0,'Orçamento Base'!$D511)</f>
        <v>0</v>
      </c>
      <c r="D512" s="212" t="e">
        <f>IF('Orçamento Base'!$F511=Aux.!$G$11,"CONTRATACAO_PUBLICA",IF(VLOOKUP($C512,'Orçamento Base'!$D$11:$G$2116,3,FALSE)="INDEXADO",VLOOKUP(VLOOKUP($C511,'Orçamento Base'!$D$11:$G$2116,2,FALSE),'Index N_DESON.'!$A$9:$B$604,2),VLOOKUP($C512,'Orçamento Base'!$D$11:$G$2116,3,FALSE)))</f>
        <v>#N/A</v>
      </c>
      <c r="E512" s="208" t="e">
        <f>VLOOKUP($C512,'Orçamento Base'!$D$11:$S$1673,2,FALSE)</f>
        <v>#N/A</v>
      </c>
      <c r="F512" s="211">
        <f>Dados!$C$7</f>
        <v>44652</v>
      </c>
      <c r="G512" s="226" t="e">
        <f>VLOOKUP($C512,'Orçamento Base'!$D$11:$S$1673,4,FALSE)</f>
        <v>#N/A</v>
      </c>
      <c r="H512" s="377">
        <f>IFERROR(VLOOKUP($C512,'Orçamento Base'!$D$11:$S$1673,6,FALSE),0)</f>
        <v>0</v>
      </c>
      <c r="I512" s="208" t="e">
        <f>VLOOKUP($C512,'Orçamento Base'!$D$11:$S$1673,5,FALSE)</f>
        <v>#N/A</v>
      </c>
      <c r="J512" s="167" t="e">
        <f>IF(Comparativo!$E$6="Tabela Não Desonerada",VLOOKUP($C512,'Orçamento Base'!$D$11:$S$1673,12,FALSE),VLOOKUP($C512,#REF!,12,FALSE))</f>
        <v>#N/A</v>
      </c>
      <c r="K512" s="167">
        <f>IFERROR(IF(Comparativo!$E$6="Tabela Não Desonerada",VLOOKUP($C512,'Orçamento Base'!$D$11:$S$1673,16,FALSE),VLOOKUP($C512,#REF!,16,FALSE)),0)</f>
        <v>0</v>
      </c>
      <c r="L512" s="575" t="e">
        <f>IF(AND($D512="COMPOSICAO_PROPRIA",'Orçamento Base'!$N512="-"),"14,18%",IF(AND($D512="MERCADO",'Orçamento Base'!$N512="-"),"15,38%",IF(Comparativo!$E$6="Tabela Não Desonerada",VLOOKUP($C512,'Orçamento Base'!$D$11:$S$1673,11,FALSE),VLOOKUP($C512,#REF!,11,FALSE))))</f>
        <v>#N/A</v>
      </c>
      <c r="M512" s="209">
        <f>IF(Comparativo!$E$6="Tabela Não Desonerada",Encargos!$F$44,Encargos!$D$44)</f>
        <v>1.1122000000000001</v>
      </c>
      <c r="N512" s="320"/>
      <c r="O512" s="166" t="s">
        <v>101</v>
      </c>
      <c r="P512" s="321"/>
      <c r="Q512" s="166" t="s">
        <v>101</v>
      </c>
      <c r="R512" s="321"/>
      <c r="S512" s="322"/>
      <c r="T512" s="322"/>
    </row>
    <row r="513" spans="1:20">
      <c r="A513" s="207">
        <f>'Identificação-TCE'!$A$13</f>
        <v>1</v>
      </c>
      <c r="B513" s="168" t="e">
        <f>IF(AND(G513&lt;&gt;"",H513&gt;0,I513&lt;&gt;"",J513&lt;&gt;0,K513&lt;&gt;0),COUNT($B$11:B512)+1,"")</f>
        <v>#N/A</v>
      </c>
      <c r="C513" s="207">
        <f>IF('Orçamento Base'!$M512=0,0,'Orçamento Base'!$D512)</f>
        <v>0</v>
      </c>
      <c r="D513" s="212" t="e">
        <f>IF('Orçamento Base'!$F512=Aux.!$G$11,"CONTRATACAO_PUBLICA",IF(VLOOKUP($C513,'Orçamento Base'!$D$11:$G$2116,3,FALSE)="INDEXADO",VLOOKUP(VLOOKUP($C512,'Orçamento Base'!$D$11:$G$2116,2,FALSE),'Index N_DESON.'!$A$9:$B$604,2),VLOOKUP($C513,'Orçamento Base'!$D$11:$G$2116,3,FALSE)))</f>
        <v>#N/A</v>
      </c>
      <c r="E513" s="208" t="e">
        <f>VLOOKUP($C513,'Orçamento Base'!$D$11:$S$1673,2,FALSE)</f>
        <v>#N/A</v>
      </c>
      <c r="F513" s="211">
        <f>Dados!$C$7</f>
        <v>44652</v>
      </c>
      <c r="G513" s="226" t="e">
        <f>VLOOKUP($C513,'Orçamento Base'!$D$11:$S$1673,4,FALSE)</f>
        <v>#N/A</v>
      </c>
      <c r="H513" s="377">
        <f>IFERROR(VLOOKUP($C513,'Orçamento Base'!$D$11:$S$1673,6,FALSE),0)</f>
        <v>0</v>
      </c>
      <c r="I513" s="208" t="e">
        <f>VLOOKUP($C513,'Orçamento Base'!$D$11:$S$1673,5,FALSE)</f>
        <v>#N/A</v>
      </c>
      <c r="J513" s="167" t="e">
        <f>IF(Comparativo!$E$6="Tabela Não Desonerada",VLOOKUP($C513,'Orçamento Base'!$D$11:$S$1673,12,FALSE),VLOOKUP($C513,#REF!,12,FALSE))</f>
        <v>#N/A</v>
      </c>
      <c r="K513" s="167">
        <f>IFERROR(IF(Comparativo!$E$6="Tabela Não Desonerada",VLOOKUP($C513,'Orçamento Base'!$D$11:$S$1673,16,FALSE),VLOOKUP($C513,#REF!,16,FALSE)),0)</f>
        <v>0</v>
      </c>
      <c r="L513" s="575" t="e">
        <f>IF(AND($D513="COMPOSICAO_PROPRIA",'Orçamento Base'!$N513="-"),"14,18%",IF(AND($D513="MERCADO",'Orçamento Base'!$N513="-"),"15,38%",IF(Comparativo!$E$6="Tabela Não Desonerada",VLOOKUP($C513,'Orçamento Base'!$D$11:$S$1673,11,FALSE),VLOOKUP($C513,#REF!,11,FALSE))))</f>
        <v>#N/A</v>
      </c>
      <c r="M513" s="209">
        <f>IF(Comparativo!$E$6="Tabela Não Desonerada",Encargos!$F$44,Encargos!$D$44)</f>
        <v>1.1122000000000001</v>
      </c>
      <c r="N513" s="320"/>
      <c r="O513" s="166" t="s">
        <v>101</v>
      </c>
      <c r="P513" s="321"/>
      <c r="Q513" s="166" t="s">
        <v>101</v>
      </c>
      <c r="R513" s="321"/>
      <c r="S513" s="322"/>
      <c r="T513" s="322"/>
    </row>
    <row r="514" spans="1:20">
      <c r="A514" s="207">
        <f>'Identificação-TCE'!$A$13</f>
        <v>1</v>
      </c>
      <c r="B514" s="168" t="e">
        <f>IF(AND(G514&lt;&gt;"",H514&gt;0,I514&lt;&gt;"",J514&lt;&gt;0,K514&lt;&gt;0),COUNT($B$11:B513)+1,"")</f>
        <v>#N/A</v>
      </c>
      <c r="C514" s="207">
        <f>IF('Orçamento Base'!$M513=0,0,'Orçamento Base'!$D513)</f>
        <v>0</v>
      </c>
      <c r="D514" s="212" t="e">
        <f>IF('Orçamento Base'!$F513=Aux.!$G$11,"CONTRATACAO_PUBLICA",IF(VLOOKUP($C514,'Orçamento Base'!$D$11:$G$2116,3,FALSE)="INDEXADO",VLOOKUP(VLOOKUP($C513,'Orçamento Base'!$D$11:$G$2116,2,FALSE),'Index N_DESON.'!$A$9:$B$604,2),VLOOKUP($C514,'Orçamento Base'!$D$11:$G$2116,3,FALSE)))</f>
        <v>#N/A</v>
      </c>
      <c r="E514" s="208" t="e">
        <f>VLOOKUP($C514,'Orçamento Base'!$D$11:$S$1673,2,FALSE)</f>
        <v>#N/A</v>
      </c>
      <c r="F514" s="211">
        <f>Dados!$C$7</f>
        <v>44652</v>
      </c>
      <c r="G514" s="226" t="e">
        <f>VLOOKUP($C514,'Orçamento Base'!$D$11:$S$1673,4,FALSE)</f>
        <v>#N/A</v>
      </c>
      <c r="H514" s="377">
        <f>IFERROR(VLOOKUP($C514,'Orçamento Base'!$D$11:$S$1673,6,FALSE),0)</f>
        <v>0</v>
      </c>
      <c r="I514" s="208" t="e">
        <f>VLOOKUP($C514,'Orçamento Base'!$D$11:$S$1673,5,FALSE)</f>
        <v>#N/A</v>
      </c>
      <c r="J514" s="167" t="e">
        <f>IF(Comparativo!$E$6="Tabela Não Desonerada",VLOOKUP($C514,'Orçamento Base'!$D$11:$S$1673,12,FALSE),VLOOKUP($C514,#REF!,12,FALSE))</f>
        <v>#N/A</v>
      </c>
      <c r="K514" s="167">
        <f>IFERROR(IF(Comparativo!$E$6="Tabela Não Desonerada",VLOOKUP($C514,'Orçamento Base'!$D$11:$S$1673,16,FALSE),VLOOKUP($C514,#REF!,16,FALSE)),0)</f>
        <v>0</v>
      </c>
      <c r="L514" s="575" t="e">
        <f>IF(AND($D514="COMPOSICAO_PROPRIA",'Orçamento Base'!$N514="-"),"14,18%",IF(AND($D514="MERCADO",'Orçamento Base'!$N514="-"),"15,38%",IF(Comparativo!$E$6="Tabela Não Desonerada",VLOOKUP($C514,'Orçamento Base'!$D$11:$S$1673,11,FALSE),VLOOKUP($C514,#REF!,11,FALSE))))</f>
        <v>#N/A</v>
      </c>
      <c r="M514" s="209">
        <f>IF(Comparativo!$E$6="Tabela Não Desonerada",Encargos!$F$44,Encargos!$D$44)</f>
        <v>1.1122000000000001</v>
      </c>
      <c r="N514" s="320"/>
      <c r="O514" s="166" t="s">
        <v>101</v>
      </c>
      <c r="P514" s="321"/>
      <c r="Q514" s="166" t="s">
        <v>101</v>
      </c>
      <c r="R514" s="321"/>
      <c r="S514" s="322"/>
      <c r="T514" s="322"/>
    </row>
    <row r="515" spans="1:20">
      <c r="A515" s="207">
        <f>'Identificação-TCE'!$A$13</f>
        <v>1</v>
      </c>
      <c r="B515" s="168" t="e">
        <f>IF(AND(G515&lt;&gt;"",H515&gt;0,I515&lt;&gt;"",J515&lt;&gt;0,K515&lt;&gt;0),COUNT($B$11:B514)+1,"")</f>
        <v>#N/A</v>
      </c>
      <c r="C515" s="207">
        <f>IF('Orçamento Base'!$M514=0,0,'Orçamento Base'!$D514)</f>
        <v>0</v>
      </c>
      <c r="D515" s="212" t="e">
        <f>IF('Orçamento Base'!$F514=Aux.!$G$11,"CONTRATACAO_PUBLICA",IF(VLOOKUP($C515,'Orçamento Base'!$D$11:$G$2116,3,FALSE)="INDEXADO",VLOOKUP(VLOOKUP($C514,'Orçamento Base'!$D$11:$G$2116,2,FALSE),'Index N_DESON.'!$A$9:$B$604,2),VLOOKUP($C515,'Orçamento Base'!$D$11:$G$2116,3,FALSE)))</f>
        <v>#N/A</v>
      </c>
      <c r="E515" s="208" t="e">
        <f>VLOOKUP($C515,'Orçamento Base'!$D$11:$S$1673,2,FALSE)</f>
        <v>#N/A</v>
      </c>
      <c r="F515" s="211">
        <f>Dados!$C$7</f>
        <v>44652</v>
      </c>
      <c r="G515" s="226" t="e">
        <f>VLOOKUP($C515,'Orçamento Base'!$D$11:$S$1673,4,FALSE)</f>
        <v>#N/A</v>
      </c>
      <c r="H515" s="377">
        <f>IFERROR(VLOOKUP($C515,'Orçamento Base'!$D$11:$S$1673,6,FALSE),0)</f>
        <v>0</v>
      </c>
      <c r="I515" s="208" t="e">
        <f>VLOOKUP($C515,'Orçamento Base'!$D$11:$S$1673,5,FALSE)</f>
        <v>#N/A</v>
      </c>
      <c r="J515" s="167" t="e">
        <f>IF(Comparativo!$E$6="Tabela Não Desonerada",VLOOKUP($C515,'Orçamento Base'!$D$11:$S$1673,12,FALSE),VLOOKUP($C515,#REF!,12,FALSE))</f>
        <v>#N/A</v>
      </c>
      <c r="K515" s="167">
        <f>IFERROR(IF(Comparativo!$E$6="Tabela Não Desonerada",VLOOKUP($C515,'Orçamento Base'!$D$11:$S$1673,16,FALSE),VLOOKUP($C515,#REF!,16,FALSE)),0)</f>
        <v>0</v>
      </c>
      <c r="L515" s="575" t="e">
        <f>IF(AND($D515="COMPOSICAO_PROPRIA",'Orçamento Base'!$N515="-"),"14,18%",IF(AND($D515="MERCADO",'Orçamento Base'!$N515="-"),"15,38%",IF(Comparativo!$E$6="Tabela Não Desonerada",VLOOKUP($C515,'Orçamento Base'!$D$11:$S$1673,11,FALSE),VLOOKUP($C515,#REF!,11,FALSE))))</f>
        <v>#N/A</v>
      </c>
      <c r="M515" s="209">
        <f>IF(Comparativo!$E$6="Tabela Não Desonerada",Encargos!$F$44,Encargos!$D$44)</f>
        <v>1.1122000000000001</v>
      </c>
      <c r="N515" s="320"/>
      <c r="O515" s="166" t="s">
        <v>101</v>
      </c>
      <c r="P515" s="321"/>
      <c r="Q515" s="166" t="s">
        <v>101</v>
      </c>
      <c r="R515" s="321"/>
      <c r="S515" s="322"/>
      <c r="T515" s="322"/>
    </row>
    <row r="516" spans="1:20">
      <c r="A516" s="207">
        <f>'Identificação-TCE'!$A$13</f>
        <v>1</v>
      </c>
      <c r="B516" s="168" t="e">
        <f>IF(AND(G516&lt;&gt;"",H516&gt;0,I516&lt;&gt;"",J516&lt;&gt;0,K516&lt;&gt;0),COUNT($B$11:B515)+1,"")</f>
        <v>#N/A</v>
      </c>
      <c r="C516" s="207">
        <f>IF('Orçamento Base'!$M515=0,0,'Orçamento Base'!$D515)</f>
        <v>0</v>
      </c>
      <c r="D516" s="212" t="e">
        <f>IF('Orçamento Base'!$F515=Aux.!$G$11,"CONTRATACAO_PUBLICA",IF(VLOOKUP($C516,'Orçamento Base'!$D$11:$G$2116,3,FALSE)="INDEXADO",VLOOKUP(VLOOKUP($C515,'Orçamento Base'!$D$11:$G$2116,2,FALSE),'Index N_DESON.'!$A$9:$B$604,2),VLOOKUP($C516,'Orçamento Base'!$D$11:$G$2116,3,FALSE)))</f>
        <v>#N/A</v>
      </c>
      <c r="E516" s="208" t="e">
        <f>VLOOKUP($C516,'Orçamento Base'!$D$11:$S$1673,2,FALSE)</f>
        <v>#N/A</v>
      </c>
      <c r="F516" s="211">
        <f>Dados!$C$7</f>
        <v>44652</v>
      </c>
      <c r="G516" s="226" t="e">
        <f>VLOOKUP($C516,'Orçamento Base'!$D$11:$S$1673,4,FALSE)</f>
        <v>#N/A</v>
      </c>
      <c r="H516" s="377">
        <f>IFERROR(VLOOKUP($C516,'Orçamento Base'!$D$11:$S$1673,6,FALSE),0)</f>
        <v>0</v>
      </c>
      <c r="I516" s="208" t="e">
        <f>VLOOKUP($C516,'Orçamento Base'!$D$11:$S$1673,5,FALSE)</f>
        <v>#N/A</v>
      </c>
      <c r="J516" s="167" t="e">
        <f>IF(Comparativo!$E$6="Tabela Não Desonerada",VLOOKUP($C516,'Orçamento Base'!$D$11:$S$1673,12,FALSE),VLOOKUP($C516,#REF!,12,FALSE))</f>
        <v>#N/A</v>
      </c>
      <c r="K516" s="167">
        <f>IFERROR(IF(Comparativo!$E$6="Tabela Não Desonerada",VLOOKUP($C516,'Orçamento Base'!$D$11:$S$1673,16,FALSE),VLOOKUP($C516,#REF!,16,FALSE)),0)</f>
        <v>0</v>
      </c>
      <c r="L516" s="575" t="e">
        <f>IF(AND($D516="COMPOSICAO_PROPRIA",'Orçamento Base'!$N516="-"),"14,18%",IF(AND($D516="MERCADO",'Orçamento Base'!$N516="-"),"15,38%",IF(Comparativo!$E$6="Tabela Não Desonerada",VLOOKUP($C516,'Orçamento Base'!$D$11:$S$1673,11,FALSE),VLOOKUP($C516,#REF!,11,FALSE))))</f>
        <v>#N/A</v>
      </c>
      <c r="M516" s="209">
        <f>IF(Comparativo!$E$6="Tabela Não Desonerada",Encargos!$F$44,Encargos!$D$44)</f>
        <v>1.1122000000000001</v>
      </c>
      <c r="N516" s="320"/>
      <c r="O516" s="166" t="s">
        <v>101</v>
      </c>
      <c r="P516" s="321"/>
      <c r="Q516" s="166" t="s">
        <v>101</v>
      </c>
      <c r="R516" s="321"/>
      <c r="S516" s="322"/>
      <c r="T516" s="322"/>
    </row>
    <row r="517" spans="1:20">
      <c r="A517" s="207">
        <f>'Identificação-TCE'!$A$13</f>
        <v>1</v>
      </c>
      <c r="B517" s="168" t="e">
        <f>IF(AND(G517&lt;&gt;"",H517&gt;0,I517&lt;&gt;"",J517&lt;&gt;0,K517&lt;&gt;0),COUNT($B$11:B516)+1,"")</f>
        <v>#N/A</v>
      </c>
      <c r="C517" s="207">
        <f>IF('Orçamento Base'!$M516=0,0,'Orçamento Base'!$D516)</f>
        <v>0</v>
      </c>
      <c r="D517" s="212" t="e">
        <f>IF('Orçamento Base'!$F516=Aux.!$G$11,"CONTRATACAO_PUBLICA",IF(VLOOKUP($C517,'Orçamento Base'!$D$11:$G$2116,3,FALSE)="INDEXADO",VLOOKUP(VLOOKUP($C516,'Orçamento Base'!$D$11:$G$2116,2,FALSE),'Index N_DESON.'!$A$9:$B$604,2),VLOOKUP($C517,'Orçamento Base'!$D$11:$G$2116,3,FALSE)))</f>
        <v>#N/A</v>
      </c>
      <c r="E517" s="208" t="e">
        <f>VLOOKUP($C517,'Orçamento Base'!$D$11:$S$1673,2,FALSE)</f>
        <v>#N/A</v>
      </c>
      <c r="F517" s="211">
        <f>Dados!$C$7</f>
        <v>44652</v>
      </c>
      <c r="G517" s="226" t="e">
        <f>VLOOKUP($C517,'Orçamento Base'!$D$11:$S$1673,4,FALSE)</f>
        <v>#N/A</v>
      </c>
      <c r="H517" s="377">
        <f>IFERROR(VLOOKUP($C517,'Orçamento Base'!$D$11:$S$1673,6,FALSE),0)</f>
        <v>0</v>
      </c>
      <c r="I517" s="208" t="e">
        <f>VLOOKUP($C517,'Orçamento Base'!$D$11:$S$1673,5,FALSE)</f>
        <v>#N/A</v>
      </c>
      <c r="J517" s="167" t="e">
        <f>IF(Comparativo!$E$6="Tabela Não Desonerada",VLOOKUP($C517,'Orçamento Base'!$D$11:$S$1673,12,FALSE),VLOOKUP($C517,#REF!,12,FALSE))</f>
        <v>#N/A</v>
      </c>
      <c r="K517" s="167">
        <f>IFERROR(IF(Comparativo!$E$6="Tabela Não Desonerada",VLOOKUP($C517,'Orçamento Base'!$D$11:$S$1673,16,FALSE),VLOOKUP($C517,#REF!,16,FALSE)),0)</f>
        <v>0</v>
      </c>
      <c r="L517" s="575" t="e">
        <f>IF(AND($D517="COMPOSICAO_PROPRIA",'Orçamento Base'!$N517="-"),"14,18%",IF(AND($D517="MERCADO",'Orçamento Base'!$N517="-"),"15,38%",IF(Comparativo!$E$6="Tabela Não Desonerada",VLOOKUP($C517,'Orçamento Base'!$D$11:$S$1673,11,FALSE),VLOOKUP($C517,#REF!,11,FALSE))))</f>
        <v>#N/A</v>
      </c>
      <c r="M517" s="209">
        <f>IF(Comparativo!$E$6="Tabela Não Desonerada",Encargos!$F$44,Encargos!$D$44)</f>
        <v>1.1122000000000001</v>
      </c>
      <c r="N517" s="320"/>
      <c r="O517" s="166" t="s">
        <v>101</v>
      </c>
      <c r="P517" s="321"/>
      <c r="Q517" s="166" t="s">
        <v>101</v>
      </c>
      <c r="R517" s="321"/>
      <c r="S517" s="322"/>
      <c r="T517" s="322"/>
    </row>
    <row r="518" spans="1:20">
      <c r="A518" s="207">
        <f>'Identificação-TCE'!$A$13</f>
        <v>1</v>
      </c>
      <c r="B518" s="168" t="e">
        <f>IF(AND(G518&lt;&gt;"",H518&gt;0,I518&lt;&gt;"",J518&lt;&gt;0,K518&lt;&gt;0),COUNT($B$11:B517)+1,"")</f>
        <v>#N/A</v>
      </c>
      <c r="C518" s="207">
        <f>IF('Orçamento Base'!$M517=0,0,'Orçamento Base'!$D517)</f>
        <v>0</v>
      </c>
      <c r="D518" s="212" t="e">
        <f>IF('Orçamento Base'!$F517=Aux.!$G$11,"CONTRATACAO_PUBLICA",IF(VLOOKUP($C518,'Orçamento Base'!$D$11:$G$2116,3,FALSE)="INDEXADO",VLOOKUP(VLOOKUP($C517,'Orçamento Base'!$D$11:$G$2116,2,FALSE),'Index N_DESON.'!$A$9:$B$604,2),VLOOKUP($C518,'Orçamento Base'!$D$11:$G$2116,3,FALSE)))</f>
        <v>#N/A</v>
      </c>
      <c r="E518" s="208" t="e">
        <f>VLOOKUP($C518,'Orçamento Base'!$D$11:$S$1673,2,FALSE)</f>
        <v>#N/A</v>
      </c>
      <c r="F518" s="211">
        <f>Dados!$C$7</f>
        <v>44652</v>
      </c>
      <c r="G518" s="226" t="e">
        <f>VLOOKUP($C518,'Orçamento Base'!$D$11:$S$1673,4,FALSE)</f>
        <v>#N/A</v>
      </c>
      <c r="H518" s="377">
        <f>IFERROR(VLOOKUP($C518,'Orçamento Base'!$D$11:$S$1673,6,FALSE),0)</f>
        <v>0</v>
      </c>
      <c r="I518" s="208" t="e">
        <f>VLOOKUP($C518,'Orçamento Base'!$D$11:$S$1673,5,FALSE)</f>
        <v>#N/A</v>
      </c>
      <c r="J518" s="167" t="e">
        <f>IF(Comparativo!$E$6="Tabela Não Desonerada",VLOOKUP($C518,'Orçamento Base'!$D$11:$S$1673,12,FALSE),VLOOKUP($C518,#REF!,12,FALSE))</f>
        <v>#N/A</v>
      </c>
      <c r="K518" s="167">
        <f>IFERROR(IF(Comparativo!$E$6="Tabela Não Desonerada",VLOOKUP($C518,'Orçamento Base'!$D$11:$S$1673,16,FALSE),VLOOKUP($C518,#REF!,16,FALSE)),0)</f>
        <v>0</v>
      </c>
      <c r="L518" s="575" t="e">
        <f>IF(AND($D518="COMPOSICAO_PROPRIA",'Orçamento Base'!$N518="-"),"14,18%",IF(AND($D518="MERCADO",'Orçamento Base'!$N518="-"),"15,38%",IF(Comparativo!$E$6="Tabela Não Desonerada",VLOOKUP($C518,'Orçamento Base'!$D$11:$S$1673,11,FALSE),VLOOKUP($C518,#REF!,11,FALSE))))</f>
        <v>#N/A</v>
      </c>
      <c r="M518" s="209">
        <f>IF(Comparativo!$E$6="Tabela Não Desonerada",Encargos!$F$44,Encargos!$D$44)</f>
        <v>1.1122000000000001</v>
      </c>
      <c r="N518" s="320"/>
      <c r="O518" s="166" t="s">
        <v>101</v>
      </c>
      <c r="P518" s="321"/>
      <c r="Q518" s="166" t="s">
        <v>101</v>
      </c>
      <c r="R518" s="321"/>
      <c r="S518" s="322"/>
      <c r="T518" s="322"/>
    </row>
    <row r="519" spans="1:20">
      <c r="A519" s="207">
        <f>'Identificação-TCE'!$A$13</f>
        <v>1</v>
      </c>
      <c r="B519" s="168" t="e">
        <f>IF(AND(G519&lt;&gt;"",H519&gt;0,I519&lt;&gt;"",J519&lt;&gt;0,K519&lt;&gt;0),COUNT($B$11:B518)+1,"")</f>
        <v>#N/A</v>
      </c>
      <c r="C519" s="207">
        <f>IF('Orçamento Base'!$M518=0,0,'Orçamento Base'!$D518)</f>
        <v>0</v>
      </c>
      <c r="D519" s="212" t="e">
        <f>IF('Orçamento Base'!$F518=Aux.!$G$11,"CONTRATACAO_PUBLICA",IF(VLOOKUP($C519,'Orçamento Base'!$D$11:$G$2116,3,FALSE)="INDEXADO",VLOOKUP(VLOOKUP($C518,'Orçamento Base'!$D$11:$G$2116,2,FALSE),'Index N_DESON.'!$A$9:$B$604,2),VLOOKUP($C519,'Orçamento Base'!$D$11:$G$2116,3,FALSE)))</f>
        <v>#N/A</v>
      </c>
      <c r="E519" s="208" t="e">
        <f>VLOOKUP($C519,'Orçamento Base'!$D$11:$S$1673,2,FALSE)</f>
        <v>#N/A</v>
      </c>
      <c r="F519" s="211">
        <f>Dados!$C$7</f>
        <v>44652</v>
      </c>
      <c r="G519" s="226" t="e">
        <f>VLOOKUP($C519,'Orçamento Base'!$D$11:$S$1673,4,FALSE)</f>
        <v>#N/A</v>
      </c>
      <c r="H519" s="377">
        <f>IFERROR(VLOOKUP($C519,'Orçamento Base'!$D$11:$S$1673,6,FALSE),0)</f>
        <v>0</v>
      </c>
      <c r="I519" s="208" t="e">
        <f>VLOOKUP($C519,'Orçamento Base'!$D$11:$S$1673,5,FALSE)</f>
        <v>#N/A</v>
      </c>
      <c r="J519" s="167" t="e">
        <f>IF(Comparativo!$E$6="Tabela Não Desonerada",VLOOKUP($C519,'Orçamento Base'!$D$11:$S$1673,12,FALSE),VLOOKUP($C519,#REF!,12,FALSE))</f>
        <v>#N/A</v>
      </c>
      <c r="K519" s="167">
        <f>IFERROR(IF(Comparativo!$E$6="Tabela Não Desonerada",VLOOKUP($C519,'Orçamento Base'!$D$11:$S$1673,16,FALSE),VLOOKUP($C519,#REF!,16,FALSE)),0)</f>
        <v>0</v>
      </c>
      <c r="L519" s="575" t="e">
        <f>IF(AND($D519="COMPOSICAO_PROPRIA",'Orçamento Base'!$N519="-"),"14,18%",IF(AND($D519="MERCADO",'Orçamento Base'!$N519="-"),"15,38%",IF(Comparativo!$E$6="Tabela Não Desonerada",VLOOKUP($C519,'Orçamento Base'!$D$11:$S$1673,11,FALSE),VLOOKUP($C519,#REF!,11,FALSE))))</f>
        <v>#N/A</v>
      </c>
      <c r="M519" s="209">
        <f>IF(Comparativo!$E$6="Tabela Não Desonerada",Encargos!$F$44,Encargos!$D$44)</f>
        <v>1.1122000000000001</v>
      </c>
      <c r="N519" s="320"/>
      <c r="O519" s="166" t="s">
        <v>101</v>
      </c>
      <c r="P519" s="321"/>
      <c r="Q519" s="166" t="s">
        <v>101</v>
      </c>
      <c r="R519" s="321"/>
      <c r="S519" s="322"/>
      <c r="T519" s="322"/>
    </row>
    <row r="520" spans="1:20">
      <c r="A520" s="207">
        <f>'Identificação-TCE'!$A$13</f>
        <v>1</v>
      </c>
      <c r="B520" s="168" t="e">
        <f>IF(AND(G520&lt;&gt;"",H520&gt;0,I520&lt;&gt;"",J520&lt;&gt;0,K520&lt;&gt;0),COUNT($B$11:B519)+1,"")</f>
        <v>#N/A</v>
      </c>
      <c r="C520" s="207">
        <f>IF('Orçamento Base'!$M519=0,0,'Orçamento Base'!$D519)</f>
        <v>0</v>
      </c>
      <c r="D520" s="212" t="e">
        <f>IF('Orçamento Base'!$F519=Aux.!$G$11,"CONTRATACAO_PUBLICA",IF(VLOOKUP($C520,'Orçamento Base'!$D$11:$G$2116,3,FALSE)="INDEXADO",VLOOKUP(VLOOKUP($C519,'Orçamento Base'!$D$11:$G$2116,2,FALSE),'Index N_DESON.'!$A$9:$B$604,2),VLOOKUP($C520,'Orçamento Base'!$D$11:$G$2116,3,FALSE)))</f>
        <v>#N/A</v>
      </c>
      <c r="E520" s="208" t="e">
        <f>VLOOKUP($C520,'Orçamento Base'!$D$11:$S$1673,2,FALSE)</f>
        <v>#N/A</v>
      </c>
      <c r="F520" s="211">
        <f>Dados!$C$7</f>
        <v>44652</v>
      </c>
      <c r="G520" s="226" t="e">
        <f>VLOOKUP($C520,'Orçamento Base'!$D$11:$S$1673,4,FALSE)</f>
        <v>#N/A</v>
      </c>
      <c r="H520" s="377">
        <f>IFERROR(VLOOKUP($C520,'Orçamento Base'!$D$11:$S$1673,6,FALSE),0)</f>
        <v>0</v>
      </c>
      <c r="I520" s="208" t="e">
        <f>VLOOKUP($C520,'Orçamento Base'!$D$11:$S$1673,5,FALSE)</f>
        <v>#N/A</v>
      </c>
      <c r="J520" s="167" t="e">
        <f>IF(Comparativo!$E$6="Tabela Não Desonerada",VLOOKUP($C520,'Orçamento Base'!$D$11:$S$1673,12,FALSE),VLOOKUP($C520,#REF!,12,FALSE))</f>
        <v>#N/A</v>
      </c>
      <c r="K520" s="167">
        <f>IFERROR(IF(Comparativo!$E$6="Tabela Não Desonerada",VLOOKUP($C520,'Orçamento Base'!$D$11:$S$1673,16,FALSE),VLOOKUP($C520,#REF!,16,FALSE)),0)</f>
        <v>0</v>
      </c>
      <c r="L520" s="575" t="e">
        <f>IF(AND($D520="COMPOSICAO_PROPRIA",'Orçamento Base'!$N520="-"),"14,18%",IF(AND($D520="MERCADO",'Orçamento Base'!$N520="-"),"15,38%",IF(Comparativo!$E$6="Tabela Não Desonerada",VLOOKUP($C520,'Orçamento Base'!$D$11:$S$1673,11,FALSE),VLOOKUP($C520,#REF!,11,FALSE))))</f>
        <v>#N/A</v>
      </c>
      <c r="M520" s="209">
        <f>IF(Comparativo!$E$6="Tabela Não Desonerada",Encargos!$F$44,Encargos!$D$44)</f>
        <v>1.1122000000000001</v>
      </c>
      <c r="N520" s="320"/>
      <c r="O520" s="166" t="s">
        <v>101</v>
      </c>
      <c r="P520" s="321"/>
      <c r="Q520" s="166" t="s">
        <v>101</v>
      </c>
      <c r="R520" s="321"/>
      <c r="S520" s="322"/>
      <c r="T520" s="322"/>
    </row>
    <row r="521" spans="1:20">
      <c r="A521" s="207">
        <f>'Identificação-TCE'!$A$13</f>
        <v>1</v>
      </c>
      <c r="B521" s="168" t="e">
        <f>IF(AND(G521&lt;&gt;"",H521&gt;0,I521&lt;&gt;"",J521&lt;&gt;0,K521&lt;&gt;0),COUNT($B$11:B520)+1,"")</f>
        <v>#N/A</v>
      </c>
      <c r="C521" s="207">
        <f>IF('Orçamento Base'!$M520=0,0,'Orçamento Base'!$D520)</f>
        <v>0</v>
      </c>
      <c r="D521" s="212" t="e">
        <f>IF('Orçamento Base'!$F520=Aux.!$G$11,"CONTRATACAO_PUBLICA",IF(VLOOKUP($C521,'Orçamento Base'!$D$11:$G$2116,3,FALSE)="INDEXADO",VLOOKUP(VLOOKUP($C520,'Orçamento Base'!$D$11:$G$2116,2,FALSE),'Index N_DESON.'!$A$9:$B$604,2),VLOOKUP($C521,'Orçamento Base'!$D$11:$G$2116,3,FALSE)))</f>
        <v>#N/A</v>
      </c>
      <c r="E521" s="208" t="e">
        <f>VLOOKUP($C521,'Orçamento Base'!$D$11:$S$1673,2,FALSE)</f>
        <v>#N/A</v>
      </c>
      <c r="F521" s="211">
        <f>Dados!$C$7</f>
        <v>44652</v>
      </c>
      <c r="G521" s="226" t="e">
        <f>VLOOKUP($C521,'Orçamento Base'!$D$11:$S$1673,4,FALSE)</f>
        <v>#N/A</v>
      </c>
      <c r="H521" s="377">
        <f>IFERROR(VLOOKUP($C521,'Orçamento Base'!$D$11:$S$1673,6,FALSE),0)</f>
        <v>0</v>
      </c>
      <c r="I521" s="208" t="e">
        <f>VLOOKUP($C521,'Orçamento Base'!$D$11:$S$1673,5,FALSE)</f>
        <v>#N/A</v>
      </c>
      <c r="J521" s="167" t="e">
        <f>IF(Comparativo!$E$6="Tabela Não Desonerada",VLOOKUP($C521,'Orçamento Base'!$D$11:$S$1673,12,FALSE),VLOOKUP($C521,#REF!,12,FALSE))</f>
        <v>#N/A</v>
      </c>
      <c r="K521" s="167">
        <f>IFERROR(IF(Comparativo!$E$6="Tabela Não Desonerada",VLOOKUP($C521,'Orçamento Base'!$D$11:$S$1673,16,FALSE),VLOOKUP($C521,#REF!,16,FALSE)),0)</f>
        <v>0</v>
      </c>
      <c r="L521" s="575" t="e">
        <f>IF(AND($D521="COMPOSICAO_PROPRIA",'Orçamento Base'!$N521="-"),"14,18%",IF(AND($D521="MERCADO",'Orçamento Base'!$N521="-"),"15,38%",IF(Comparativo!$E$6="Tabela Não Desonerada",VLOOKUP($C521,'Orçamento Base'!$D$11:$S$1673,11,FALSE),VLOOKUP($C521,#REF!,11,FALSE))))</f>
        <v>#N/A</v>
      </c>
      <c r="M521" s="209">
        <f>IF(Comparativo!$E$6="Tabela Não Desonerada",Encargos!$F$44,Encargos!$D$44)</f>
        <v>1.1122000000000001</v>
      </c>
      <c r="N521" s="320"/>
      <c r="O521" s="166" t="s">
        <v>101</v>
      </c>
      <c r="P521" s="321"/>
      <c r="Q521" s="166" t="s">
        <v>101</v>
      </c>
      <c r="R521" s="321"/>
      <c r="S521" s="322"/>
      <c r="T521" s="322"/>
    </row>
    <row r="522" spans="1:20">
      <c r="A522" s="207">
        <f>'Identificação-TCE'!$A$13</f>
        <v>1</v>
      </c>
      <c r="B522" s="168" t="e">
        <f>IF(AND(G522&lt;&gt;"",H522&gt;0,I522&lt;&gt;"",J522&lt;&gt;0,K522&lt;&gt;0),COUNT($B$11:B521)+1,"")</f>
        <v>#N/A</v>
      </c>
      <c r="C522" s="207">
        <f>IF('Orçamento Base'!$M521=0,0,'Orçamento Base'!$D521)</f>
        <v>0</v>
      </c>
      <c r="D522" s="212" t="e">
        <f>IF('Orçamento Base'!$F521=Aux.!$G$11,"CONTRATACAO_PUBLICA",IF(VLOOKUP($C522,'Orçamento Base'!$D$11:$G$2116,3,FALSE)="INDEXADO",VLOOKUP(VLOOKUP($C521,'Orçamento Base'!$D$11:$G$2116,2,FALSE),'Index N_DESON.'!$A$9:$B$604,2),VLOOKUP($C522,'Orçamento Base'!$D$11:$G$2116,3,FALSE)))</f>
        <v>#N/A</v>
      </c>
      <c r="E522" s="208" t="e">
        <f>VLOOKUP($C522,'Orçamento Base'!$D$11:$S$1673,2,FALSE)</f>
        <v>#N/A</v>
      </c>
      <c r="F522" s="211">
        <f>Dados!$C$7</f>
        <v>44652</v>
      </c>
      <c r="G522" s="226" t="e">
        <f>VLOOKUP($C522,'Orçamento Base'!$D$11:$S$1673,4,FALSE)</f>
        <v>#N/A</v>
      </c>
      <c r="H522" s="377">
        <f>IFERROR(VLOOKUP($C522,'Orçamento Base'!$D$11:$S$1673,6,FALSE),0)</f>
        <v>0</v>
      </c>
      <c r="I522" s="208" t="e">
        <f>VLOOKUP($C522,'Orçamento Base'!$D$11:$S$1673,5,FALSE)</f>
        <v>#N/A</v>
      </c>
      <c r="J522" s="167" t="e">
        <f>IF(Comparativo!$E$6="Tabela Não Desonerada",VLOOKUP($C522,'Orçamento Base'!$D$11:$S$1673,12,FALSE),VLOOKUP($C522,#REF!,12,FALSE))</f>
        <v>#N/A</v>
      </c>
      <c r="K522" s="167">
        <f>IFERROR(IF(Comparativo!$E$6="Tabela Não Desonerada",VLOOKUP($C522,'Orçamento Base'!$D$11:$S$1673,16,FALSE),VLOOKUP($C522,#REF!,16,FALSE)),0)</f>
        <v>0</v>
      </c>
      <c r="L522" s="575" t="e">
        <f>IF(AND($D522="COMPOSICAO_PROPRIA",'Orçamento Base'!$N522="-"),"14,18%",IF(AND($D522="MERCADO",'Orçamento Base'!$N522="-"),"15,38%",IF(Comparativo!$E$6="Tabela Não Desonerada",VLOOKUP($C522,'Orçamento Base'!$D$11:$S$1673,11,FALSE),VLOOKUP($C522,#REF!,11,FALSE))))</f>
        <v>#N/A</v>
      </c>
      <c r="M522" s="209">
        <f>IF(Comparativo!$E$6="Tabela Não Desonerada",Encargos!$F$44,Encargos!$D$44)</f>
        <v>1.1122000000000001</v>
      </c>
      <c r="N522" s="320"/>
      <c r="O522" s="166" t="s">
        <v>101</v>
      </c>
      <c r="P522" s="321"/>
      <c r="Q522" s="166" t="s">
        <v>101</v>
      </c>
      <c r="R522" s="321"/>
      <c r="S522" s="322"/>
      <c r="T522" s="322"/>
    </row>
    <row r="523" spans="1:20">
      <c r="A523" s="207">
        <f>'Identificação-TCE'!$A$13</f>
        <v>1</v>
      </c>
      <c r="B523" s="168" t="e">
        <f>IF(AND(G523&lt;&gt;"",H523&gt;0,I523&lt;&gt;"",J523&lt;&gt;0,K523&lt;&gt;0),COUNT($B$11:B522)+1,"")</f>
        <v>#N/A</v>
      </c>
      <c r="C523" s="207">
        <f>IF('Orçamento Base'!$M522=0,0,'Orçamento Base'!$D522)</f>
        <v>0</v>
      </c>
      <c r="D523" s="212" t="e">
        <f>IF('Orçamento Base'!$F522=Aux.!$G$11,"CONTRATACAO_PUBLICA",IF(VLOOKUP($C523,'Orçamento Base'!$D$11:$G$2116,3,FALSE)="INDEXADO",VLOOKUP(VLOOKUP($C522,'Orçamento Base'!$D$11:$G$2116,2,FALSE),'Index N_DESON.'!$A$9:$B$604,2),VLOOKUP($C523,'Orçamento Base'!$D$11:$G$2116,3,FALSE)))</f>
        <v>#N/A</v>
      </c>
      <c r="E523" s="208" t="e">
        <f>VLOOKUP($C523,'Orçamento Base'!$D$11:$S$1673,2,FALSE)</f>
        <v>#N/A</v>
      </c>
      <c r="F523" s="211">
        <f>Dados!$C$7</f>
        <v>44652</v>
      </c>
      <c r="G523" s="226" t="e">
        <f>VLOOKUP($C523,'Orçamento Base'!$D$11:$S$1673,4,FALSE)</f>
        <v>#N/A</v>
      </c>
      <c r="H523" s="377">
        <f>IFERROR(VLOOKUP($C523,'Orçamento Base'!$D$11:$S$1673,6,FALSE),0)</f>
        <v>0</v>
      </c>
      <c r="I523" s="208" t="e">
        <f>VLOOKUP($C523,'Orçamento Base'!$D$11:$S$1673,5,FALSE)</f>
        <v>#N/A</v>
      </c>
      <c r="J523" s="167" t="e">
        <f>IF(Comparativo!$E$6="Tabela Não Desonerada",VLOOKUP($C523,'Orçamento Base'!$D$11:$S$1673,12,FALSE),VLOOKUP($C523,#REF!,12,FALSE))</f>
        <v>#N/A</v>
      </c>
      <c r="K523" s="167">
        <f>IFERROR(IF(Comparativo!$E$6="Tabela Não Desonerada",VLOOKUP($C523,'Orçamento Base'!$D$11:$S$1673,16,FALSE),VLOOKUP($C523,#REF!,16,FALSE)),0)</f>
        <v>0</v>
      </c>
      <c r="L523" s="575" t="e">
        <f>IF(AND($D523="COMPOSICAO_PROPRIA",'Orçamento Base'!$N523="-"),"14,18%",IF(AND($D523="MERCADO",'Orçamento Base'!$N523="-"),"15,38%",IF(Comparativo!$E$6="Tabela Não Desonerada",VLOOKUP($C523,'Orçamento Base'!$D$11:$S$1673,11,FALSE),VLOOKUP($C523,#REF!,11,FALSE))))</f>
        <v>#N/A</v>
      </c>
      <c r="M523" s="209">
        <f>IF(Comparativo!$E$6="Tabela Não Desonerada",Encargos!$F$44,Encargos!$D$44)</f>
        <v>1.1122000000000001</v>
      </c>
      <c r="N523" s="320"/>
      <c r="O523" s="166" t="s">
        <v>101</v>
      </c>
      <c r="P523" s="321"/>
      <c r="Q523" s="166" t="s">
        <v>101</v>
      </c>
      <c r="R523" s="321"/>
      <c r="S523" s="322"/>
      <c r="T523" s="322"/>
    </row>
    <row r="524" spans="1:20">
      <c r="A524" s="207">
        <f>'Identificação-TCE'!$A$13</f>
        <v>1</v>
      </c>
      <c r="B524" s="168" t="e">
        <f>IF(AND(G524&lt;&gt;"",H524&gt;0,I524&lt;&gt;"",J524&lt;&gt;0,K524&lt;&gt;0),COUNT($B$11:B523)+1,"")</f>
        <v>#N/A</v>
      </c>
      <c r="C524" s="207">
        <f>IF('Orçamento Base'!$M523=0,0,'Orçamento Base'!$D523)</f>
        <v>0</v>
      </c>
      <c r="D524" s="212" t="e">
        <f>IF('Orçamento Base'!$F523=Aux.!$G$11,"CONTRATACAO_PUBLICA",IF(VLOOKUP($C524,'Orçamento Base'!$D$11:$G$2116,3,FALSE)="INDEXADO",VLOOKUP(VLOOKUP($C523,'Orçamento Base'!$D$11:$G$2116,2,FALSE),'Index N_DESON.'!$A$9:$B$604,2),VLOOKUP($C524,'Orçamento Base'!$D$11:$G$2116,3,FALSE)))</f>
        <v>#N/A</v>
      </c>
      <c r="E524" s="208" t="e">
        <f>VLOOKUP($C524,'Orçamento Base'!$D$11:$S$1673,2,FALSE)</f>
        <v>#N/A</v>
      </c>
      <c r="F524" s="211">
        <f>Dados!$C$7</f>
        <v>44652</v>
      </c>
      <c r="G524" s="226" t="e">
        <f>VLOOKUP($C524,'Orçamento Base'!$D$11:$S$1673,4,FALSE)</f>
        <v>#N/A</v>
      </c>
      <c r="H524" s="377">
        <f>IFERROR(VLOOKUP($C524,'Orçamento Base'!$D$11:$S$1673,6,FALSE),0)</f>
        <v>0</v>
      </c>
      <c r="I524" s="208" t="e">
        <f>VLOOKUP($C524,'Orçamento Base'!$D$11:$S$1673,5,FALSE)</f>
        <v>#N/A</v>
      </c>
      <c r="J524" s="167" t="e">
        <f>IF(Comparativo!$E$6="Tabela Não Desonerada",VLOOKUP($C524,'Orçamento Base'!$D$11:$S$1673,12,FALSE),VLOOKUP($C524,#REF!,12,FALSE))</f>
        <v>#N/A</v>
      </c>
      <c r="K524" s="167">
        <f>IFERROR(IF(Comparativo!$E$6="Tabela Não Desonerada",VLOOKUP($C524,'Orçamento Base'!$D$11:$S$1673,16,FALSE),VLOOKUP($C524,#REF!,16,FALSE)),0)</f>
        <v>0</v>
      </c>
      <c r="L524" s="575" t="e">
        <f>IF(AND($D524="COMPOSICAO_PROPRIA",'Orçamento Base'!$N524="-"),"14,18%",IF(AND($D524="MERCADO",'Orçamento Base'!$N524="-"),"15,38%",IF(Comparativo!$E$6="Tabela Não Desonerada",VLOOKUP($C524,'Orçamento Base'!$D$11:$S$1673,11,FALSE),VLOOKUP($C524,#REF!,11,FALSE))))</f>
        <v>#N/A</v>
      </c>
      <c r="M524" s="209">
        <f>IF(Comparativo!$E$6="Tabela Não Desonerada",Encargos!$F$44,Encargos!$D$44)</f>
        <v>1.1122000000000001</v>
      </c>
      <c r="N524" s="320"/>
      <c r="O524" s="166" t="s">
        <v>101</v>
      </c>
      <c r="P524" s="321"/>
      <c r="Q524" s="166" t="s">
        <v>101</v>
      </c>
      <c r="R524" s="321"/>
      <c r="S524" s="322"/>
      <c r="T524" s="322"/>
    </row>
    <row r="525" spans="1:20">
      <c r="A525" s="207">
        <f>'Identificação-TCE'!$A$13</f>
        <v>1</v>
      </c>
      <c r="B525" s="168" t="e">
        <f>IF(AND(G525&lt;&gt;"",H525&gt;0,I525&lt;&gt;"",J525&lt;&gt;0,K525&lt;&gt;0),COUNT($B$11:B524)+1,"")</f>
        <v>#N/A</v>
      </c>
      <c r="C525" s="207">
        <f>IF('Orçamento Base'!$M524=0,0,'Orçamento Base'!$D524)</f>
        <v>0</v>
      </c>
      <c r="D525" s="212" t="e">
        <f>IF('Orçamento Base'!$F524=Aux.!$G$11,"CONTRATACAO_PUBLICA",IF(VLOOKUP($C525,'Orçamento Base'!$D$11:$G$2116,3,FALSE)="INDEXADO",VLOOKUP(VLOOKUP($C524,'Orçamento Base'!$D$11:$G$2116,2,FALSE),'Index N_DESON.'!$A$9:$B$604,2),VLOOKUP($C525,'Orçamento Base'!$D$11:$G$2116,3,FALSE)))</f>
        <v>#N/A</v>
      </c>
      <c r="E525" s="208" t="e">
        <f>VLOOKUP($C525,'Orçamento Base'!$D$11:$S$1673,2,FALSE)</f>
        <v>#N/A</v>
      </c>
      <c r="F525" s="211">
        <f>Dados!$C$7</f>
        <v>44652</v>
      </c>
      <c r="G525" s="226" t="e">
        <f>VLOOKUP($C525,'Orçamento Base'!$D$11:$S$1673,4,FALSE)</f>
        <v>#N/A</v>
      </c>
      <c r="H525" s="377">
        <f>IFERROR(VLOOKUP($C525,'Orçamento Base'!$D$11:$S$1673,6,FALSE),0)</f>
        <v>0</v>
      </c>
      <c r="I525" s="208" t="e">
        <f>VLOOKUP($C525,'Orçamento Base'!$D$11:$S$1673,5,FALSE)</f>
        <v>#N/A</v>
      </c>
      <c r="J525" s="167" t="e">
        <f>IF(Comparativo!$E$6="Tabela Não Desonerada",VLOOKUP($C525,'Orçamento Base'!$D$11:$S$1673,12,FALSE),VLOOKUP($C525,#REF!,12,FALSE))</f>
        <v>#N/A</v>
      </c>
      <c r="K525" s="167">
        <f>IFERROR(IF(Comparativo!$E$6="Tabela Não Desonerada",VLOOKUP($C525,'Orçamento Base'!$D$11:$S$1673,16,FALSE),VLOOKUP($C525,#REF!,16,FALSE)),0)</f>
        <v>0</v>
      </c>
      <c r="L525" s="575" t="e">
        <f>IF(AND($D525="COMPOSICAO_PROPRIA",'Orçamento Base'!$N525="-"),"14,18%",IF(AND($D525="MERCADO",'Orçamento Base'!$N525="-"),"15,38%",IF(Comparativo!$E$6="Tabela Não Desonerada",VLOOKUP($C525,'Orçamento Base'!$D$11:$S$1673,11,FALSE),VLOOKUP($C525,#REF!,11,FALSE))))</f>
        <v>#N/A</v>
      </c>
      <c r="M525" s="209">
        <f>IF(Comparativo!$E$6="Tabela Não Desonerada",Encargos!$F$44,Encargos!$D$44)</f>
        <v>1.1122000000000001</v>
      </c>
      <c r="N525" s="320"/>
      <c r="O525" s="166" t="s">
        <v>101</v>
      </c>
      <c r="P525" s="321"/>
      <c r="Q525" s="166" t="s">
        <v>101</v>
      </c>
      <c r="R525" s="321"/>
      <c r="S525" s="322"/>
      <c r="T525" s="322"/>
    </row>
    <row r="526" spans="1:20">
      <c r="A526" s="207">
        <f>'Identificação-TCE'!$A$13</f>
        <v>1</v>
      </c>
      <c r="B526" s="168" t="e">
        <f>IF(AND(G526&lt;&gt;"",H526&gt;0,I526&lt;&gt;"",J526&lt;&gt;0,K526&lt;&gt;0),COUNT($B$11:B525)+1,"")</f>
        <v>#N/A</v>
      </c>
      <c r="C526" s="207">
        <f>IF('Orçamento Base'!$M525=0,0,'Orçamento Base'!$D525)</f>
        <v>0</v>
      </c>
      <c r="D526" s="212" t="e">
        <f>IF('Orçamento Base'!$F525=Aux.!$G$11,"CONTRATACAO_PUBLICA",IF(VLOOKUP($C526,'Orçamento Base'!$D$11:$G$2116,3,FALSE)="INDEXADO",VLOOKUP(VLOOKUP($C525,'Orçamento Base'!$D$11:$G$2116,2,FALSE),'Index N_DESON.'!$A$9:$B$604,2),VLOOKUP($C526,'Orçamento Base'!$D$11:$G$2116,3,FALSE)))</f>
        <v>#N/A</v>
      </c>
      <c r="E526" s="208" t="e">
        <f>VLOOKUP($C526,'Orçamento Base'!$D$11:$S$1673,2,FALSE)</f>
        <v>#N/A</v>
      </c>
      <c r="F526" s="211">
        <f>Dados!$C$7</f>
        <v>44652</v>
      </c>
      <c r="G526" s="226" t="e">
        <f>VLOOKUP($C526,'Orçamento Base'!$D$11:$S$1673,4,FALSE)</f>
        <v>#N/A</v>
      </c>
      <c r="H526" s="377">
        <f>IFERROR(VLOOKUP($C526,'Orçamento Base'!$D$11:$S$1673,6,FALSE),0)</f>
        <v>0</v>
      </c>
      <c r="I526" s="208" t="e">
        <f>VLOOKUP($C526,'Orçamento Base'!$D$11:$S$1673,5,FALSE)</f>
        <v>#N/A</v>
      </c>
      <c r="J526" s="167" t="e">
        <f>IF(Comparativo!$E$6="Tabela Não Desonerada",VLOOKUP($C526,'Orçamento Base'!$D$11:$S$1673,12,FALSE),VLOOKUP($C526,#REF!,12,FALSE))</f>
        <v>#N/A</v>
      </c>
      <c r="K526" s="167">
        <f>IFERROR(IF(Comparativo!$E$6="Tabela Não Desonerada",VLOOKUP($C526,'Orçamento Base'!$D$11:$S$1673,16,FALSE),VLOOKUP($C526,#REF!,16,FALSE)),0)</f>
        <v>0</v>
      </c>
      <c r="L526" s="575" t="e">
        <f>IF(AND($D526="COMPOSICAO_PROPRIA",'Orçamento Base'!$N526="-"),"14,18%",IF(AND($D526="MERCADO",'Orçamento Base'!$N526="-"),"15,38%",IF(Comparativo!$E$6="Tabela Não Desonerada",VLOOKUP($C526,'Orçamento Base'!$D$11:$S$1673,11,FALSE),VLOOKUP($C526,#REF!,11,FALSE))))</f>
        <v>#N/A</v>
      </c>
      <c r="M526" s="209">
        <f>IF(Comparativo!$E$6="Tabela Não Desonerada",Encargos!$F$44,Encargos!$D$44)</f>
        <v>1.1122000000000001</v>
      </c>
      <c r="N526" s="320"/>
      <c r="O526" s="166" t="s">
        <v>101</v>
      </c>
      <c r="P526" s="321"/>
      <c r="Q526" s="166" t="s">
        <v>101</v>
      </c>
      <c r="R526" s="321"/>
      <c r="S526" s="322"/>
      <c r="T526" s="322"/>
    </row>
    <row r="527" spans="1:20">
      <c r="A527" s="207">
        <f>'Identificação-TCE'!$A$13</f>
        <v>1</v>
      </c>
      <c r="B527" s="168" t="e">
        <f>IF(AND(G527&lt;&gt;"",H527&gt;0,I527&lt;&gt;"",J527&lt;&gt;0,K527&lt;&gt;0),COUNT($B$11:B526)+1,"")</f>
        <v>#N/A</v>
      </c>
      <c r="C527" s="207">
        <f>IF('Orçamento Base'!$M526=0,0,'Orçamento Base'!$D526)</f>
        <v>0</v>
      </c>
      <c r="D527" s="212" t="e">
        <f>IF('Orçamento Base'!$F526=Aux.!$G$11,"CONTRATACAO_PUBLICA",IF(VLOOKUP($C527,'Orçamento Base'!$D$11:$G$2116,3,FALSE)="INDEXADO",VLOOKUP(VLOOKUP($C526,'Orçamento Base'!$D$11:$G$2116,2,FALSE),'Index N_DESON.'!$A$9:$B$604,2),VLOOKUP($C527,'Orçamento Base'!$D$11:$G$2116,3,FALSE)))</f>
        <v>#N/A</v>
      </c>
      <c r="E527" s="208" t="e">
        <f>VLOOKUP($C527,'Orçamento Base'!$D$11:$S$1673,2,FALSE)</f>
        <v>#N/A</v>
      </c>
      <c r="F527" s="211">
        <f>Dados!$C$7</f>
        <v>44652</v>
      </c>
      <c r="G527" s="226" t="e">
        <f>VLOOKUP($C527,'Orçamento Base'!$D$11:$S$1673,4,FALSE)</f>
        <v>#N/A</v>
      </c>
      <c r="H527" s="377">
        <f>IFERROR(VLOOKUP($C527,'Orçamento Base'!$D$11:$S$1673,6,FALSE),0)</f>
        <v>0</v>
      </c>
      <c r="I527" s="208" t="e">
        <f>VLOOKUP($C527,'Orçamento Base'!$D$11:$S$1673,5,FALSE)</f>
        <v>#N/A</v>
      </c>
      <c r="J527" s="167" t="e">
        <f>IF(Comparativo!$E$6="Tabela Não Desonerada",VLOOKUP($C527,'Orçamento Base'!$D$11:$S$1673,12,FALSE),VLOOKUP($C527,#REF!,12,FALSE))</f>
        <v>#N/A</v>
      </c>
      <c r="K527" s="167">
        <f>IFERROR(IF(Comparativo!$E$6="Tabela Não Desonerada",VLOOKUP($C527,'Orçamento Base'!$D$11:$S$1673,16,FALSE),VLOOKUP($C527,#REF!,16,FALSE)),0)</f>
        <v>0</v>
      </c>
      <c r="L527" s="575" t="e">
        <f>IF(AND($D527="COMPOSICAO_PROPRIA",'Orçamento Base'!$N527="-"),"14,18%",IF(AND($D527="MERCADO",'Orçamento Base'!$N527="-"),"15,38%",IF(Comparativo!$E$6="Tabela Não Desonerada",VLOOKUP($C527,'Orçamento Base'!$D$11:$S$1673,11,FALSE),VLOOKUP($C527,#REF!,11,FALSE))))</f>
        <v>#N/A</v>
      </c>
      <c r="M527" s="209">
        <f>IF(Comparativo!$E$6="Tabela Não Desonerada",Encargos!$F$44,Encargos!$D$44)</f>
        <v>1.1122000000000001</v>
      </c>
      <c r="N527" s="320"/>
      <c r="O527" s="166" t="s">
        <v>101</v>
      </c>
      <c r="P527" s="321"/>
      <c r="Q527" s="166" t="s">
        <v>101</v>
      </c>
      <c r="R527" s="321"/>
      <c r="S527" s="322"/>
      <c r="T527" s="322"/>
    </row>
    <row r="528" spans="1:20">
      <c r="A528" s="207">
        <f>'Identificação-TCE'!$A$13</f>
        <v>1</v>
      </c>
      <c r="B528" s="168" t="e">
        <f>IF(AND(G528&lt;&gt;"",H528&gt;0,I528&lt;&gt;"",J528&lt;&gt;0,K528&lt;&gt;0),COUNT($B$11:B527)+1,"")</f>
        <v>#N/A</v>
      </c>
      <c r="C528" s="207">
        <f>IF('Orçamento Base'!$M527=0,0,'Orçamento Base'!$D527)</f>
        <v>0</v>
      </c>
      <c r="D528" s="212" t="e">
        <f>IF('Orçamento Base'!$F527=Aux.!$G$11,"CONTRATACAO_PUBLICA",IF(VLOOKUP($C528,'Orçamento Base'!$D$11:$G$2116,3,FALSE)="INDEXADO",VLOOKUP(VLOOKUP($C527,'Orçamento Base'!$D$11:$G$2116,2,FALSE),'Index N_DESON.'!$A$9:$B$604,2),VLOOKUP($C528,'Orçamento Base'!$D$11:$G$2116,3,FALSE)))</f>
        <v>#N/A</v>
      </c>
      <c r="E528" s="208" t="e">
        <f>VLOOKUP($C528,'Orçamento Base'!$D$11:$S$1673,2,FALSE)</f>
        <v>#N/A</v>
      </c>
      <c r="F528" s="211">
        <f>Dados!$C$7</f>
        <v>44652</v>
      </c>
      <c r="G528" s="226" t="e">
        <f>VLOOKUP($C528,'Orçamento Base'!$D$11:$S$1673,4,FALSE)</f>
        <v>#N/A</v>
      </c>
      <c r="H528" s="377">
        <f>IFERROR(VLOOKUP($C528,'Orçamento Base'!$D$11:$S$1673,6,FALSE),0)</f>
        <v>0</v>
      </c>
      <c r="I528" s="208" t="e">
        <f>VLOOKUP($C528,'Orçamento Base'!$D$11:$S$1673,5,FALSE)</f>
        <v>#N/A</v>
      </c>
      <c r="J528" s="167" t="e">
        <f>IF(Comparativo!$E$6="Tabela Não Desonerada",VLOOKUP($C528,'Orçamento Base'!$D$11:$S$1673,12,FALSE),VLOOKUP($C528,#REF!,12,FALSE))</f>
        <v>#N/A</v>
      </c>
      <c r="K528" s="167">
        <f>IFERROR(IF(Comparativo!$E$6="Tabela Não Desonerada",VLOOKUP($C528,'Orçamento Base'!$D$11:$S$1673,16,FALSE),VLOOKUP($C528,#REF!,16,FALSE)),0)</f>
        <v>0</v>
      </c>
      <c r="L528" s="575" t="e">
        <f>IF(AND($D528="COMPOSICAO_PROPRIA",'Orçamento Base'!$N528="-"),"14,18%",IF(AND($D528="MERCADO",'Orçamento Base'!$N528="-"),"15,38%",IF(Comparativo!$E$6="Tabela Não Desonerada",VLOOKUP($C528,'Orçamento Base'!$D$11:$S$1673,11,FALSE),VLOOKUP($C528,#REF!,11,FALSE))))</f>
        <v>#N/A</v>
      </c>
      <c r="M528" s="209">
        <f>IF(Comparativo!$E$6="Tabela Não Desonerada",Encargos!$F$44,Encargos!$D$44)</f>
        <v>1.1122000000000001</v>
      </c>
      <c r="N528" s="320"/>
      <c r="O528" s="166" t="s">
        <v>101</v>
      </c>
      <c r="P528" s="321"/>
      <c r="Q528" s="166" t="s">
        <v>101</v>
      </c>
      <c r="R528" s="321"/>
      <c r="S528" s="322"/>
      <c r="T528" s="322"/>
    </row>
    <row r="529" spans="1:20">
      <c r="A529" s="207">
        <f>'Identificação-TCE'!$A$13</f>
        <v>1</v>
      </c>
      <c r="B529" s="168" t="e">
        <f>IF(AND(G529&lt;&gt;"",H529&gt;0,I529&lt;&gt;"",J529&lt;&gt;0,K529&lt;&gt;0),COUNT($B$11:B528)+1,"")</f>
        <v>#N/A</v>
      </c>
      <c r="C529" s="207">
        <f>IF('Orçamento Base'!$M528=0,0,'Orçamento Base'!$D528)</f>
        <v>0</v>
      </c>
      <c r="D529" s="212" t="e">
        <f>IF('Orçamento Base'!$F528=Aux.!$G$11,"CONTRATACAO_PUBLICA",IF(VLOOKUP($C529,'Orçamento Base'!$D$11:$G$2116,3,FALSE)="INDEXADO",VLOOKUP(VLOOKUP($C528,'Orçamento Base'!$D$11:$G$2116,2,FALSE),'Index N_DESON.'!$A$9:$B$604,2),VLOOKUP($C529,'Orçamento Base'!$D$11:$G$2116,3,FALSE)))</f>
        <v>#N/A</v>
      </c>
      <c r="E529" s="208" t="e">
        <f>VLOOKUP($C529,'Orçamento Base'!$D$11:$S$1673,2,FALSE)</f>
        <v>#N/A</v>
      </c>
      <c r="F529" s="211">
        <f>Dados!$C$7</f>
        <v>44652</v>
      </c>
      <c r="G529" s="226" t="e">
        <f>VLOOKUP($C529,'Orçamento Base'!$D$11:$S$1673,4,FALSE)</f>
        <v>#N/A</v>
      </c>
      <c r="H529" s="377">
        <f>IFERROR(VLOOKUP($C529,'Orçamento Base'!$D$11:$S$1673,6,FALSE),0)</f>
        <v>0</v>
      </c>
      <c r="I529" s="208" t="e">
        <f>VLOOKUP($C529,'Orçamento Base'!$D$11:$S$1673,5,FALSE)</f>
        <v>#N/A</v>
      </c>
      <c r="J529" s="167" t="e">
        <f>IF(Comparativo!$E$6="Tabela Não Desonerada",VLOOKUP($C529,'Orçamento Base'!$D$11:$S$1673,12,FALSE),VLOOKUP($C529,#REF!,12,FALSE))</f>
        <v>#N/A</v>
      </c>
      <c r="K529" s="167">
        <f>IFERROR(IF(Comparativo!$E$6="Tabela Não Desonerada",VLOOKUP($C529,'Orçamento Base'!$D$11:$S$1673,16,FALSE),VLOOKUP($C529,#REF!,16,FALSE)),0)</f>
        <v>0</v>
      </c>
      <c r="L529" s="575" t="e">
        <f>IF(AND($D529="COMPOSICAO_PROPRIA",'Orçamento Base'!$N529="-"),"14,18%",IF(AND($D529="MERCADO",'Orçamento Base'!$N529="-"),"15,38%",IF(Comparativo!$E$6="Tabela Não Desonerada",VLOOKUP($C529,'Orçamento Base'!$D$11:$S$1673,11,FALSE),VLOOKUP($C529,#REF!,11,FALSE))))</f>
        <v>#N/A</v>
      </c>
      <c r="M529" s="209">
        <f>IF(Comparativo!$E$6="Tabela Não Desonerada",Encargos!$F$44,Encargos!$D$44)</f>
        <v>1.1122000000000001</v>
      </c>
      <c r="N529" s="320"/>
      <c r="O529" s="166" t="s">
        <v>101</v>
      </c>
      <c r="P529" s="321"/>
      <c r="Q529" s="166" t="s">
        <v>101</v>
      </c>
      <c r="R529" s="321"/>
      <c r="S529" s="322"/>
      <c r="T529" s="322"/>
    </row>
    <row r="530" spans="1:20">
      <c r="A530" s="207">
        <f>'Identificação-TCE'!$A$13</f>
        <v>1</v>
      </c>
      <c r="B530" s="168" t="e">
        <f>IF(AND(G530&lt;&gt;"",H530&gt;0,I530&lt;&gt;"",J530&lt;&gt;0,K530&lt;&gt;0),COUNT($B$11:B529)+1,"")</f>
        <v>#N/A</v>
      </c>
      <c r="C530" s="207">
        <f>IF('Orçamento Base'!$M529=0,0,'Orçamento Base'!$D529)</f>
        <v>0</v>
      </c>
      <c r="D530" s="212" t="e">
        <f>IF('Orçamento Base'!$F529=Aux.!$G$11,"CONTRATACAO_PUBLICA",IF(VLOOKUP($C530,'Orçamento Base'!$D$11:$G$2116,3,FALSE)="INDEXADO",VLOOKUP(VLOOKUP($C529,'Orçamento Base'!$D$11:$G$2116,2,FALSE),'Index N_DESON.'!$A$9:$B$604,2),VLOOKUP($C530,'Orçamento Base'!$D$11:$G$2116,3,FALSE)))</f>
        <v>#N/A</v>
      </c>
      <c r="E530" s="208" t="e">
        <f>VLOOKUP($C530,'Orçamento Base'!$D$11:$S$1673,2,FALSE)</f>
        <v>#N/A</v>
      </c>
      <c r="F530" s="211">
        <f>Dados!$C$7</f>
        <v>44652</v>
      </c>
      <c r="G530" s="226" t="e">
        <f>VLOOKUP($C530,'Orçamento Base'!$D$11:$S$1673,4,FALSE)</f>
        <v>#N/A</v>
      </c>
      <c r="H530" s="377">
        <f>IFERROR(VLOOKUP($C530,'Orçamento Base'!$D$11:$S$1673,6,FALSE),0)</f>
        <v>0</v>
      </c>
      <c r="I530" s="208" t="e">
        <f>VLOOKUP($C530,'Orçamento Base'!$D$11:$S$1673,5,FALSE)</f>
        <v>#N/A</v>
      </c>
      <c r="J530" s="167" t="e">
        <f>IF(Comparativo!$E$6="Tabela Não Desonerada",VLOOKUP($C530,'Orçamento Base'!$D$11:$S$1673,12,FALSE),VLOOKUP($C530,#REF!,12,FALSE))</f>
        <v>#N/A</v>
      </c>
      <c r="K530" s="167">
        <f>IFERROR(IF(Comparativo!$E$6="Tabela Não Desonerada",VLOOKUP($C530,'Orçamento Base'!$D$11:$S$1673,16,FALSE),VLOOKUP($C530,#REF!,16,FALSE)),0)</f>
        <v>0</v>
      </c>
      <c r="L530" s="575" t="e">
        <f>IF(AND($D530="COMPOSICAO_PROPRIA",'Orçamento Base'!$N530="-"),"14,18%",IF(AND($D530="MERCADO",'Orçamento Base'!$N530="-"),"15,38%",IF(Comparativo!$E$6="Tabela Não Desonerada",VLOOKUP($C530,'Orçamento Base'!$D$11:$S$1673,11,FALSE),VLOOKUP($C530,#REF!,11,FALSE))))</f>
        <v>#N/A</v>
      </c>
      <c r="M530" s="209">
        <f>IF(Comparativo!$E$6="Tabela Não Desonerada",Encargos!$F$44,Encargos!$D$44)</f>
        <v>1.1122000000000001</v>
      </c>
      <c r="N530" s="320"/>
      <c r="O530" s="166" t="s">
        <v>101</v>
      </c>
      <c r="P530" s="321"/>
      <c r="Q530" s="166" t="s">
        <v>101</v>
      </c>
      <c r="R530" s="321"/>
      <c r="S530" s="322"/>
      <c r="T530" s="322"/>
    </row>
    <row r="531" spans="1:20">
      <c r="A531" s="207">
        <f>'Identificação-TCE'!$A$13</f>
        <v>1</v>
      </c>
      <c r="B531" s="168" t="e">
        <f>IF(AND(G531&lt;&gt;"",H531&gt;0,I531&lt;&gt;"",J531&lt;&gt;0,K531&lt;&gt;0),COUNT($B$11:B530)+1,"")</f>
        <v>#N/A</v>
      </c>
      <c r="C531" s="207">
        <f>IF('Orçamento Base'!$M530=0,0,'Orçamento Base'!$D530)</f>
        <v>0</v>
      </c>
      <c r="D531" s="212" t="e">
        <f>IF('Orçamento Base'!$F530=Aux.!$G$11,"CONTRATACAO_PUBLICA",IF(VLOOKUP($C531,'Orçamento Base'!$D$11:$G$2116,3,FALSE)="INDEXADO",VLOOKUP(VLOOKUP($C530,'Orçamento Base'!$D$11:$G$2116,2,FALSE),'Index N_DESON.'!$A$9:$B$604,2),VLOOKUP($C531,'Orçamento Base'!$D$11:$G$2116,3,FALSE)))</f>
        <v>#N/A</v>
      </c>
      <c r="E531" s="208" t="e">
        <f>VLOOKUP($C531,'Orçamento Base'!$D$11:$S$1673,2,FALSE)</f>
        <v>#N/A</v>
      </c>
      <c r="F531" s="211">
        <f>Dados!$C$7</f>
        <v>44652</v>
      </c>
      <c r="G531" s="226" t="e">
        <f>VLOOKUP($C531,'Orçamento Base'!$D$11:$S$1673,4,FALSE)</f>
        <v>#N/A</v>
      </c>
      <c r="H531" s="377">
        <f>IFERROR(VLOOKUP($C531,'Orçamento Base'!$D$11:$S$1673,6,FALSE),0)</f>
        <v>0</v>
      </c>
      <c r="I531" s="208" t="e">
        <f>VLOOKUP($C531,'Orçamento Base'!$D$11:$S$1673,5,FALSE)</f>
        <v>#N/A</v>
      </c>
      <c r="J531" s="167" t="e">
        <f>IF(Comparativo!$E$6="Tabela Não Desonerada",VLOOKUP($C531,'Orçamento Base'!$D$11:$S$1673,12,FALSE),VLOOKUP($C531,#REF!,12,FALSE))</f>
        <v>#N/A</v>
      </c>
      <c r="K531" s="167">
        <f>IFERROR(IF(Comparativo!$E$6="Tabela Não Desonerada",VLOOKUP($C531,'Orçamento Base'!$D$11:$S$1673,16,FALSE),VLOOKUP($C531,#REF!,16,FALSE)),0)</f>
        <v>0</v>
      </c>
      <c r="L531" s="575" t="e">
        <f>IF(AND($D531="COMPOSICAO_PROPRIA",'Orçamento Base'!$N531="-"),"14,18%",IF(AND($D531="MERCADO",'Orçamento Base'!$N531="-"),"15,38%",IF(Comparativo!$E$6="Tabela Não Desonerada",VLOOKUP($C531,'Orçamento Base'!$D$11:$S$1673,11,FALSE),VLOOKUP($C531,#REF!,11,FALSE))))</f>
        <v>#N/A</v>
      </c>
      <c r="M531" s="209">
        <f>IF(Comparativo!$E$6="Tabela Não Desonerada",Encargos!$F$44,Encargos!$D$44)</f>
        <v>1.1122000000000001</v>
      </c>
      <c r="N531" s="320"/>
      <c r="O531" s="166" t="s">
        <v>101</v>
      </c>
      <c r="P531" s="321"/>
      <c r="Q531" s="166" t="s">
        <v>101</v>
      </c>
      <c r="R531" s="321"/>
      <c r="S531" s="322"/>
      <c r="T531" s="322"/>
    </row>
    <row r="532" spans="1:20">
      <c r="A532" s="207">
        <f>'Identificação-TCE'!$A$13</f>
        <v>1</v>
      </c>
      <c r="B532" s="168" t="e">
        <f>IF(AND(G532&lt;&gt;"",H532&gt;0,I532&lt;&gt;"",J532&lt;&gt;0,K532&lt;&gt;0),COUNT($B$11:B531)+1,"")</f>
        <v>#N/A</v>
      </c>
      <c r="C532" s="207">
        <f>IF('Orçamento Base'!$M531=0,0,'Orçamento Base'!$D531)</f>
        <v>0</v>
      </c>
      <c r="D532" s="212" t="e">
        <f>IF('Orçamento Base'!$F531=Aux.!$G$11,"CONTRATACAO_PUBLICA",IF(VLOOKUP($C532,'Orçamento Base'!$D$11:$G$2116,3,FALSE)="INDEXADO",VLOOKUP(VLOOKUP($C531,'Orçamento Base'!$D$11:$G$2116,2,FALSE),'Index N_DESON.'!$A$9:$B$604,2),VLOOKUP($C532,'Orçamento Base'!$D$11:$G$2116,3,FALSE)))</f>
        <v>#N/A</v>
      </c>
      <c r="E532" s="208" t="e">
        <f>VLOOKUP($C532,'Orçamento Base'!$D$11:$S$1673,2,FALSE)</f>
        <v>#N/A</v>
      </c>
      <c r="F532" s="211">
        <f>Dados!$C$7</f>
        <v>44652</v>
      </c>
      <c r="G532" s="226" t="e">
        <f>VLOOKUP($C532,'Orçamento Base'!$D$11:$S$1673,4,FALSE)</f>
        <v>#N/A</v>
      </c>
      <c r="H532" s="377">
        <f>IFERROR(VLOOKUP($C532,'Orçamento Base'!$D$11:$S$1673,6,FALSE),0)</f>
        <v>0</v>
      </c>
      <c r="I532" s="208" t="e">
        <f>VLOOKUP($C532,'Orçamento Base'!$D$11:$S$1673,5,FALSE)</f>
        <v>#N/A</v>
      </c>
      <c r="J532" s="167" t="e">
        <f>IF(Comparativo!$E$6="Tabela Não Desonerada",VLOOKUP($C532,'Orçamento Base'!$D$11:$S$1673,12,FALSE),VLOOKUP($C532,#REF!,12,FALSE))</f>
        <v>#N/A</v>
      </c>
      <c r="K532" s="167">
        <f>IFERROR(IF(Comparativo!$E$6="Tabela Não Desonerada",VLOOKUP($C532,'Orçamento Base'!$D$11:$S$1673,16,FALSE),VLOOKUP($C532,#REF!,16,FALSE)),0)</f>
        <v>0</v>
      </c>
      <c r="L532" s="575" t="e">
        <f>IF(AND($D532="COMPOSICAO_PROPRIA",'Orçamento Base'!$N532="-"),"14,18%",IF(AND($D532="MERCADO",'Orçamento Base'!$N532="-"),"15,38%",IF(Comparativo!$E$6="Tabela Não Desonerada",VLOOKUP($C532,'Orçamento Base'!$D$11:$S$1673,11,FALSE),VLOOKUP($C532,#REF!,11,FALSE))))</f>
        <v>#N/A</v>
      </c>
      <c r="M532" s="209">
        <f>IF(Comparativo!$E$6="Tabela Não Desonerada",Encargos!$F$44,Encargos!$D$44)</f>
        <v>1.1122000000000001</v>
      </c>
      <c r="N532" s="320"/>
      <c r="O532" s="166" t="s">
        <v>101</v>
      </c>
      <c r="P532" s="321"/>
      <c r="Q532" s="166" t="s">
        <v>101</v>
      </c>
      <c r="R532" s="321"/>
      <c r="S532" s="322"/>
      <c r="T532" s="322"/>
    </row>
    <row r="533" spans="1:20">
      <c r="A533" s="207">
        <f>'Identificação-TCE'!$A$13</f>
        <v>1</v>
      </c>
      <c r="B533" s="168" t="e">
        <f>IF(AND(G533&lt;&gt;"",H533&gt;0,I533&lt;&gt;"",J533&lt;&gt;0,K533&lt;&gt;0),COUNT($B$11:B532)+1,"")</f>
        <v>#N/A</v>
      </c>
      <c r="C533" s="207">
        <f>IF('Orçamento Base'!$M532=0,0,'Orçamento Base'!$D532)</f>
        <v>0</v>
      </c>
      <c r="D533" s="212" t="e">
        <f>IF('Orçamento Base'!$F532=Aux.!$G$11,"CONTRATACAO_PUBLICA",IF(VLOOKUP($C533,'Orçamento Base'!$D$11:$G$2116,3,FALSE)="INDEXADO",VLOOKUP(VLOOKUP($C532,'Orçamento Base'!$D$11:$G$2116,2,FALSE),'Index N_DESON.'!$A$9:$B$604,2),VLOOKUP($C533,'Orçamento Base'!$D$11:$G$2116,3,FALSE)))</f>
        <v>#N/A</v>
      </c>
      <c r="E533" s="208" t="e">
        <f>VLOOKUP($C533,'Orçamento Base'!$D$11:$S$1673,2,FALSE)</f>
        <v>#N/A</v>
      </c>
      <c r="F533" s="211">
        <f>Dados!$C$7</f>
        <v>44652</v>
      </c>
      <c r="G533" s="226" t="e">
        <f>VLOOKUP($C533,'Orçamento Base'!$D$11:$S$1673,4,FALSE)</f>
        <v>#N/A</v>
      </c>
      <c r="H533" s="377">
        <f>IFERROR(VLOOKUP($C533,'Orçamento Base'!$D$11:$S$1673,6,FALSE),0)</f>
        <v>0</v>
      </c>
      <c r="I533" s="208" t="e">
        <f>VLOOKUP($C533,'Orçamento Base'!$D$11:$S$1673,5,FALSE)</f>
        <v>#N/A</v>
      </c>
      <c r="J533" s="167" t="e">
        <f>IF(Comparativo!$E$6="Tabela Não Desonerada",VLOOKUP($C533,'Orçamento Base'!$D$11:$S$1673,12,FALSE),VLOOKUP($C533,#REF!,12,FALSE))</f>
        <v>#N/A</v>
      </c>
      <c r="K533" s="167">
        <f>IFERROR(IF(Comparativo!$E$6="Tabela Não Desonerada",VLOOKUP($C533,'Orçamento Base'!$D$11:$S$1673,16,FALSE),VLOOKUP($C533,#REF!,16,FALSE)),0)</f>
        <v>0</v>
      </c>
      <c r="L533" s="575" t="e">
        <f>IF(AND($D533="COMPOSICAO_PROPRIA",'Orçamento Base'!$N533="-"),"14,18%",IF(AND($D533="MERCADO",'Orçamento Base'!$N533="-"),"15,38%",IF(Comparativo!$E$6="Tabela Não Desonerada",VLOOKUP($C533,'Orçamento Base'!$D$11:$S$1673,11,FALSE),VLOOKUP($C533,#REF!,11,FALSE))))</f>
        <v>#N/A</v>
      </c>
      <c r="M533" s="209">
        <f>IF(Comparativo!$E$6="Tabela Não Desonerada",Encargos!$F$44,Encargos!$D$44)</f>
        <v>1.1122000000000001</v>
      </c>
      <c r="N533" s="320"/>
      <c r="O533" s="166" t="s">
        <v>101</v>
      </c>
      <c r="P533" s="321"/>
      <c r="Q533" s="166" t="s">
        <v>101</v>
      </c>
      <c r="R533" s="321"/>
      <c r="S533" s="322"/>
      <c r="T533" s="322"/>
    </row>
    <row r="534" spans="1:20">
      <c r="A534" s="207">
        <f>'Identificação-TCE'!$A$13</f>
        <v>1</v>
      </c>
      <c r="B534" s="168" t="e">
        <f>IF(AND(G534&lt;&gt;"",H534&gt;0,I534&lt;&gt;"",J534&lt;&gt;0,K534&lt;&gt;0),COUNT($B$11:B533)+1,"")</f>
        <v>#N/A</v>
      </c>
      <c r="C534" s="207">
        <f>IF('Orçamento Base'!$M533=0,0,'Orçamento Base'!$D533)</f>
        <v>0</v>
      </c>
      <c r="D534" s="212" t="e">
        <f>IF('Orçamento Base'!$F533=Aux.!$G$11,"CONTRATACAO_PUBLICA",IF(VLOOKUP($C534,'Orçamento Base'!$D$11:$G$2116,3,FALSE)="INDEXADO",VLOOKUP(VLOOKUP($C533,'Orçamento Base'!$D$11:$G$2116,2,FALSE),'Index N_DESON.'!$A$9:$B$604,2),VLOOKUP($C534,'Orçamento Base'!$D$11:$G$2116,3,FALSE)))</f>
        <v>#N/A</v>
      </c>
      <c r="E534" s="208" t="e">
        <f>VLOOKUP($C534,'Orçamento Base'!$D$11:$S$1673,2,FALSE)</f>
        <v>#N/A</v>
      </c>
      <c r="F534" s="211">
        <f>Dados!$C$7</f>
        <v>44652</v>
      </c>
      <c r="G534" s="226" t="e">
        <f>VLOOKUP($C534,'Orçamento Base'!$D$11:$S$1673,4,FALSE)</f>
        <v>#N/A</v>
      </c>
      <c r="H534" s="377">
        <f>IFERROR(VLOOKUP($C534,'Orçamento Base'!$D$11:$S$1673,6,FALSE),0)</f>
        <v>0</v>
      </c>
      <c r="I534" s="208" t="e">
        <f>VLOOKUP($C534,'Orçamento Base'!$D$11:$S$1673,5,FALSE)</f>
        <v>#N/A</v>
      </c>
      <c r="J534" s="167" t="e">
        <f>IF(Comparativo!$E$6="Tabela Não Desonerada",VLOOKUP($C534,'Orçamento Base'!$D$11:$S$1673,12,FALSE),VLOOKUP($C534,#REF!,12,FALSE))</f>
        <v>#N/A</v>
      </c>
      <c r="K534" s="167">
        <f>IFERROR(IF(Comparativo!$E$6="Tabela Não Desonerada",VLOOKUP($C534,'Orçamento Base'!$D$11:$S$1673,16,FALSE),VLOOKUP($C534,#REF!,16,FALSE)),0)</f>
        <v>0</v>
      </c>
      <c r="L534" s="575" t="e">
        <f>IF(AND($D534="COMPOSICAO_PROPRIA",'Orçamento Base'!$N534="-"),"14,18%",IF(AND($D534="MERCADO",'Orçamento Base'!$N534="-"),"15,38%",IF(Comparativo!$E$6="Tabela Não Desonerada",VLOOKUP($C534,'Orçamento Base'!$D$11:$S$1673,11,FALSE),VLOOKUP($C534,#REF!,11,FALSE))))</f>
        <v>#N/A</v>
      </c>
      <c r="M534" s="209">
        <f>IF(Comparativo!$E$6="Tabela Não Desonerada",Encargos!$F$44,Encargos!$D$44)</f>
        <v>1.1122000000000001</v>
      </c>
      <c r="N534" s="320"/>
      <c r="O534" s="166" t="s">
        <v>101</v>
      </c>
      <c r="P534" s="321"/>
      <c r="Q534" s="166" t="s">
        <v>101</v>
      </c>
      <c r="R534" s="321"/>
      <c r="S534" s="322"/>
      <c r="T534" s="322"/>
    </row>
    <row r="535" spans="1:20">
      <c r="A535" s="207">
        <f>'Identificação-TCE'!$A$13</f>
        <v>1</v>
      </c>
      <c r="B535" s="168" t="e">
        <f>IF(AND(G535&lt;&gt;"",H535&gt;0,I535&lt;&gt;"",J535&lt;&gt;0,K535&lt;&gt;0),COUNT($B$11:B534)+1,"")</f>
        <v>#N/A</v>
      </c>
      <c r="C535" s="207">
        <f>IF('Orçamento Base'!$M534=0,0,'Orçamento Base'!$D534)</f>
        <v>0</v>
      </c>
      <c r="D535" s="212" t="e">
        <f>IF('Orçamento Base'!$F534=Aux.!$G$11,"CONTRATACAO_PUBLICA",IF(VLOOKUP($C535,'Orçamento Base'!$D$11:$G$2116,3,FALSE)="INDEXADO",VLOOKUP(VLOOKUP($C534,'Orçamento Base'!$D$11:$G$2116,2,FALSE),'Index N_DESON.'!$A$9:$B$604,2),VLOOKUP($C535,'Orçamento Base'!$D$11:$G$2116,3,FALSE)))</f>
        <v>#N/A</v>
      </c>
      <c r="E535" s="208" t="e">
        <f>VLOOKUP($C535,'Orçamento Base'!$D$11:$S$1673,2,FALSE)</f>
        <v>#N/A</v>
      </c>
      <c r="F535" s="211">
        <f>Dados!$C$7</f>
        <v>44652</v>
      </c>
      <c r="G535" s="226" t="e">
        <f>VLOOKUP($C535,'Orçamento Base'!$D$11:$S$1673,4,FALSE)</f>
        <v>#N/A</v>
      </c>
      <c r="H535" s="377">
        <f>IFERROR(VLOOKUP($C535,'Orçamento Base'!$D$11:$S$1673,6,FALSE),0)</f>
        <v>0</v>
      </c>
      <c r="I535" s="208" t="e">
        <f>VLOOKUP($C535,'Orçamento Base'!$D$11:$S$1673,5,FALSE)</f>
        <v>#N/A</v>
      </c>
      <c r="J535" s="167" t="e">
        <f>IF(Comparativo!$E$6="Tabela Não Desonerada",VLOOKUP($C535,'Orçamento Base'!$D$11:$S$1673,12,FALSE),VLOOKUP($C535,#REF!,12,FALSE))</f>
        <v>#N/A</v>
      </c>
      <c r="K535" s="167">
        <f>IFERROR(IF(Comparativo!$E$6="Tabela Não Desonerada",VLOOKUP($C535,'Orçamento Base'!$D$11:$S$1673,16,FALSE),VLOOKUP($C535,#REF!,16,FALSE)),0)</f>
        <v>0</v>
      </c>
      <c r="L535" s="575" t="e">
        <f>IF(AND($D535="COMPOSICAO_PROPRIA",'Orçamento Base'!$N535="-"),"14,18%",IF(AND($D535="MERCADO",'Orçamento Base'!$N535="-"),"15,38%",IF(Comparativo!$E$6="Tabela Não Desonerada",VLOOKUP($C535,'Orçamento Base'!$D$11:$S$1673,11,FALSE),VLOOKUP($C535,#REF!,11,FALSE))))</f>
        <v>#N/A</v>
      </c>
      <c r="M535" s="209">
        <f>IF(Comparativo!$E$6="Tabela Não Desonerada",Encargos!$F$44,Encargos!$D$44)</f>
        <v>1.1122000000000001</v>
      </c>
      <c r="N535" s="320"/>
      <c r="O535" s="166" t="s">
        <v>101</v>
      </c>
      <c r="P535" s="321"/>
      <c r="Q535" s="166" t="s">
        <v>101</v>
      </c>
      <c r="R535" s="321"/>
      <c r="S535" s="322"/>
      <c r="T535" s="322"/>
    </row>
    <row r="536" spans="1:20">
      <c r="A536" s="207">
        <f>'Identificação-TCE'!$A$13</f>
        <v>1</v>
      </c>
      <c r="B536" s="168" t="e">
        <f>IF(AND(G536&lt;&gt;"",H536&gt;0,I536&lt;&gt;"",J536&lt;&gt;0,K536&lt;&gt;0),COUNT($B$11:B535)+1,"")</f>
        <v>#N/A</v>
      </c>
      <c r="C536" s="207">
        <f>IF('Orçamento Base'!$M535=0,0,'Orçamento Base'!$D535)</f>
        <v>0</v>
      </c>
      <c r="D536" s="212" t="e">
        <f>IF('Orçamento Base'!$F535=Aux.!$G$11,"CONTRATACAO_PUBLICA",IF(VLOOKUP($C536,'Orçamento Base'!$D$11:$G$2116,3,FALSE)="INDEXADO",VLOOKUP(VLOOKUP($C535,'Orçamento Base'!$D$11:$G$2116,2,FALSE),'Index N_DESON.'!$A$9:$B$604,2),VLOOKUP($C536,'Orçamento Base'!$D$11:$G$2116,3,FALSE)))</f>
        <v>#N/A</v>
      </c>
      <c r="E536" s="208" t="e">
        <f>VLOOKUP($C536,'Orçamento Base'!$D$11:$S$1673,2,FALSE)</f>
        <v>#N/A</v>
      </c>
      <c r="F536" s="211">
        <f>Dados!$C$7</f>
        <v>44652</v>
      </c>
      <c r="G536" s="226" t="e">
        <f>VLOOKUP($C536,'Orçamento Base'!$D$11:$S$1673,4,FALSE)</f>
        <v>#N/A</v>
      </c>
      <c r="H536" s="377">
        <f>IFERROR(VLOOKUP($C536,'Orçamento Base'!$D$11:$S$1673,6,FALSE),0)</f>
        <v>0</v>
      </c>
      <c r="I536" s="208" t="e">
        <f>VLOOKUP($C536,'Orçamento Base'!$D$11:$S$1673,5,FALSE)</f>
        <v>#N/A</v>
      </c>
      <c r="J536" s="167" t="e">
        <f>IF(Comparativo!$E$6="Tabela Não Desonerada",VLOOKUP($C536,'Orçamento Base'!$D$11:$S$1673,12,FALSE),VLOOKUP($C536,#REF!,12,FALSE))</f>
        <v>#N/A</v>
      </c>
      <c r="K536" s="167">
        <f>IFERROR(IF(Comparativo!$E$6="Tabela Não Desonerada",VLOOKUP($C536,'Orçamento Base'!$D$11:$S$1673,16,FALSE),VLOOKUP($C536,#REF!,16,FALSE)),0)</f>
        <v>0</v>
      </c>
      <c r="L536" s="575" t="e">
        <f>IF(AND($D536="COMPOSICAO_PROPRIA",'Orçamento Base'!$N536="-"),"14,18%",IF(AND($D536="MERCADO",'Orçamento Base'!$N536="-"),"15,38%",IF(Comparativo!$E$6="Tabela Não Desonerada",VLOOKUP($C536,'Orçamento Base'!$D$11:$S$1673,11,FALSE),VLOOKUP($C536,#REF!,11,FALSE))))</f>
        <v>#N/A</v>
      </c>
      <c r="M536" s="209">
        <f>IF(Comparativo!$E$6="Tabela Não Desonerada",Encargos!$F$44,Encargos!$D$44)</f>
        <v>1.1122000000000001</v>
      </c>
      <c r="N536" s="320"/>
      <c r="O536" s="166" t="s">
        <v>101</v>
      </c>
      <c r="P536" s="321"/>
      <c r="Q536" s="166" t="s">
        <v>101</v>
      </c>
      <c r="R536" s="321"/>
      <c r="S536" s="322"/>
      <c r="T536" s="322"/>
    </row>
    <row r="537" spans="1:20">
      <c r="A537" s="207">
        <f>'Identificação-TCE'!$A$13</f>
        <v>1</v>
      </c>
      <c r="B537" s="168" t="e">
        <f>IF(AND(G537&lt;&gt;"",H537&gt;0,I537&lt;&gt;"",J537&lt;&gt;0,K537&lt;&gt;0),COUNT($B$11:B536)+1,"")</f>
        <v>#N/A</v>
      </c>
      <c r="C537" s="207">
        <f>IF('Orçamento Base'!$M536=0,0,'Orçamento Base'!$D536)</f>
        <v>0</v>
      </c>
      <c r="D537" s="212" t="e">
        <f>IF('Orçamento Base'!$F536=Aux.!$G$11,"CONTRATACAO_PUBLICA",IF(VLOOKUP($C537,'Orçamento Base'!$D$11:$G$2116,3,FALSE)="INDEXADO",VLOOKUP(VLOOKUP($C536,'Orçamento Base'!$D$11:$G$2116,2,FALSE),'Index N_DESON.'!$A$9:$B$604,2),VLOOKUP($C537,'Orçamento Base'!$D$11:$G$2116,3,FALSE)))</f>
        <v>#N/A</v>
      </c>
      <c r="E537" s="208" t="e">
        <f>VLOOKUP($C537,'Orçamento Base'!$D$11:$S$1673,2,FALSE)</f>
        <v>#N/A</v>
      </c>
      <c r="F537" s="211">
        <f>Dados!$C$7</f>
        <v>44652</v>
      </c>
      <c r="G537" s="226" t="e">
        <f>VLOOKUP($C537,'Orçamento Base'!$D$11:$S$1673,4,FALSE)</f>
        <v>#N/A</v>
      </c>
      <c r="H537" s="377">
        <f>IFERROR(VLOOKUP($C537,'Orçamento Base'!$D$11:$S$1673,6,FALSE),0)</f>
        <v>0</v>
      </c>
      <c r="I537" s="208" t="e">
        <f>VLOOKUP($C537,'Orçamento Base'!$D$11:$S$1673,5,FALSE)</f>
        <v>#N/A</v>
      </c>
      <c r="J537" s="167" t="e">
        <f>IF(Comparativo!$E$6="Tabela Não Desonerada",VLOOKUP($C537,'Orçamento Base'!$D$11:$S$1673,12,FALSE),VLOOKUP($C537,#REF!,12,FALSE))</f>
        <v>#N/A</v>
      </c>
      <c r="K537" s="167">
        <f>IFERROR(IF(Comparativo!$E$6="Tabela Não Desonerada",VLOOKUP($C537,'Orçamento Base'!$D$11:$S$1673,16,FALSE),VLOOKUP($C537,#REF!,16,FALSE)),0)</f>
        <v>0</v>
      </c>
      <c r="L537" s="575" t="e">
        <f>IF(AND($D537="COMPOSICAO_PROPRIA",'Orçamento Base'!$N537="-"),"14,18%",IF(AND($D537="MERCADO",'Orçamento Base'!$N537="-"),"15,38%",IF(Comparativo!$E$6="Tabela Não Desonerada",VLOOKUP($C537,'Orçamento Base'!$D$11:$S$1673,11,FALSE),VLOOKUP($C537,#REF!,11,FALSE))))</f>
        <v>#N/A</v>
      </c>
      <c r="M537" s="209">
        <f>IF(Comparativo!$E$6="Tabela Não Desonerada",Encargos!$F$44,Encargos!$D$44)</f>
        <v>1.1122000000000001</v>
      </c>
      <c r="N537" s="320"/>
      <c r="O537" s="166" t="s">
        <v>101</v>
      </c>
      <c r="P537" s="321"/>
      <c r="Q537" s="166" t="s">
        <v>101</v>
      </c>
      <c r="R537" s="321"/>
      <c r="S537" s="322"/>
      <c r="T537" s="322"/>
    </row>
    <row r="538" spans="1:20">
      <c r="A538" s="207">
        <f>'Identificação-TCE'!$A$13</f>
        <v>1</v>
      </c>
      <c r="B538" s="168" t="e">
        <f>IF(AND(G538&lt;&gt;"",H538&gt;0,I538&lt;&gt;"",J538&lt;&gt;0,K538&lt;&gt;0),COUNT($B$11:B537)+1,"")</f>
        <v>#N/A</v>
      </c>
      <c r="C538" s="207">
        <f>IF('Orçamento Base'!$M537=0,0,'Orçamento Base'!$D537)</f>
        <v>0</v>
      </c>
      <c r="D538" s="212" t="e">
        <f>IF('Orçamento Base'!$F537=Aux.!$G$11,"CONTRATACAO_PUBLICA",IF(VLOOKUP($C538,'Orçamento Base'!$D$11:$G$2116,3,FALSE)="INDEXADO",VLOOKUP(VLOOKUP($C537,'Orçamento Base'!$D$11:$G$2116,2,FALSE),'Index N_DESON.'!$A$9:$B$604,2),VLOOKUP($C538,'Orçamento Base'!$D$11:$G$2116,3,FALSE)))</f>
        <v>#N/A</v>
      </c>
      <c r="E538" s="208" t="e">
        <f>VLOOKUP($C538,'Orçamento Base'!$D$11:$S$1673,2,FALSE)</f>
        <v>#N/A</v>
      </c>
      <c r="F538" s="211">
        <f>Dados!$C$7</f>
        <v>44652</v>
      </c>
      <c r="G538" s="226" t="e">
        <f>VLOOKUP($C538,'Orçamento Base'!$D$11:$S$1673,4,FALSE)</f>
        <v>#N/A</v>
      </c>
      <c r="H538" s="377">
        <f>IFERROR(VLOOKUP($C538,'Orçamento Base'!$D$11:$S$1673,6,FALSE),0)</f>
        <v>0</v>
      </c>
      <c r="I538" s="208" t="e">
        <f>VLOOKUP($C538,'Orçamento Base'!$D$11:$S$1673,5,FALSE)</f>
        <v>#N/A</v>
      </c>
      <c r="J538" s="167" t="e">
        <f>IF(Comparativo!$E$6="Tabela Não Desonerada",VLOOKUP($C538,'Orçamento Base'!$D$11:$S$1673,12,FALSE),VLOOKUP($C538,#REF!,12,FALSE))</f>
        <v>#N/A</v>
      </c>
      <c r="K538" s="167">
        <f>IFERROR(IF(Comparativo!$E$6="Tabela Não Desonerada",VLOOKUP($C538,'Orçamento Base'!$D$11:$S$1673,16,FALSE),VLOOKUP($C538,#REF!,16,FALSE)),0)</f>
        <v>0</v>
      </c>
      <c r="L538" s="575" t="e">
        <f>IF(AND($D538="COMPOSICAO_PROPRIA",'Orçamento Base'!$N538="-"),"14,18%",IF(AND($D538="MERCADO",'Orçamento Base'!$N538="-"),"15,38%",IF(Comparativo!$E$6="Tabela Não Desonerada",VLOOKUP($C538,'Orçamento Base'!$D$11:$S$1673,11,FALSE),VLOOKUP($C538,#REF!,11,FALSE))))</f>
        <v>#N/A</v>
      </c>
      <c r="M538" s="209">
        <f>IF(Comparativo!$E$6="Tabela Não Desonerada",Encargos!$F$44,Encargos!$D$44)</f>
        <v>1.1122000000000001</v>
      </c>
      <c r="N538" s="320"/>
      <c r="O538" s="166" t="s">
        <v>101</v>
      </c>
      <c r="P538" s="321"/>
      <c r="Q538" s="166" t="s">
        <v>101</v>
      </c>
      <c r="R538" s="321"/>
      <c r="S538" s="322"/>
      <c r="T538" s="322"/>
    </row>
    <row r="539" spans="1:20">
      <c r="A539" s="207">
        <f>'Identificação-TCE'!$A$13</f>
        <v>1</v>
      </c>
      <c r="B539" s="168" t="e">
        <f>IF(AND(G539&lt;&gt;"",H539&gt;0,I539&lt;&gt;"",J539&lt;&gt;0,K539&lt;&gt;0),COUNT($B$11:B538)+1,"")</f>
        <v>#N/A</v>
      </c>
      <c r="C539" s="207">
        <f>IF('Orçamento Base'!$M538=0,0,'Orçamento Base'!$D538)</f>
        <v>0</v>
      </c>
      <c r="D539" s="212" t="e">
        <f>IF('Orçamento Base'!$F538=Aux.!$G$11,"CONTRATACAO_PUBLICA",IF(VLOOKUP($C539,'Orçamento Base'!$D$11:$G$2116,3,FALSE)="INDEXADO",VLOOKUP(VLOOKUP($C538,'Orçamento Base'!$D$11:$G$2116,2,FALSE),'Index N_DESON.'!$A$9:$B$604,2),VLOOKUP($C539,'Orçamento Base'!$D$11:$G$2116,3,FALSE)))</f>
        <v>#N/A</v>
      </c>
      <c r="E539" s="208" t="e">
        <f>VLOOKUP($C539,'Orçamento Base'!$D$11:$S$1673,2,FALSE)</f>
        <v>#N/A</v>
      </c>
      <c r="F539" s="211">
        <f>Dados!$C$7</f>
        <v>44652</v>
      </c>
      <c r="G539" s="226" t="e">
        <f>VLOOKUP($C539,'Orçamento Base'!$D$11:$S$1673,4,FALSE)</f>
        <v>#N/A</v>
      </c>
      <c r="H539" s="377">
        <f>IFERROR(VLOOKUP($C539,'Orçamento Base'!$D$11:$S$1673,6,FALSE),0)</f>
        <v>0</v>
      </c>
      <c r="I539" s="208" t="e">
        <f>VLOOKUP($C539,'Orçamento Base'!$D$11:$S$1673,5,FALSE)</f>
        <v>#N/A</v>
      </c>
      <c r="J539" s="167" t="e">
        <f>IF(Comparativo!$E$6="Tabela Não Desonerada",VLOOKUP($C539,'Orçamento Base'!$D$11:$S$1673,12,FALSE),VLOOKUP($C539,#REF!,12,FALSE))</f>
        <v>#N/A</v>
      </c>
      <c r="K539" s="167">
        <f>IFERROR(IF(Comparativo!$E$6="Tabela Não Desonerada",VLOOKUP($C539,'Orçamento Base'!$D$11:$S$1673,16,FALSE),VLOOKUP($C539,#REF!,16,FALSE)),0)</f>
        <v>0</v>
      </c>
      <c r="L539" s="575" t="e">
        <f>IF(AND($D539="COMPOSICAO_PROPRIA",'Orçamento Base'!$N539="-"),"14,18%",IF(AND($D539="MERCADO",'Orçamento Base'!$N539="-"),"15,38%",IF(Comparativo!$E$6="Tabela Não Desonerada",VLOOKUP($C539,'Orçamento Base'!$D$11:$S$1673,11,FALSE),VLOOKUP($C539,#REF!,11,FALSE))))</f>
        <v>#N/A</v>
      </c>
      <c r="M539" s="209">
        <f>IF(Comparativo!$E$6="Tabela Não Desonerada",Encargos!$F$44,Encargos!$D$44)</f>
        <v>1.1122000000000001</v>
      </c>
      <c r="N539" s="320"/>
      <c r="O539" s="166" t="s">
        <v>101</v>
      </c>
      <c r="P539" s="321"/>
      <c r="Q539" s="166" t="s">
        <v>101</v>
      </c>
      <c r="R539" s="321"/>
      <c r="S539" s="322"/>
      <c r="T539" s="322"/>
    </row>
    <row r="540" spans="1:20">
      <c r="A540" s="207">
        <f>'Identificação-TCE'!$A$13</f>
        <v>1</v>
      </c>
      <c r="B540" s="168" t="e">
        <f>IF(AND(G540&lt;&gt;"",H540&gt;0,I540&lt;&gt;"",J540&lt;&gt;0,K540&lt;&gt;0),COUNT($B$11:B539)+1,"")</f>
        <v>#N/A</v>
      </c>
      <c r="C540" s="207">
        <f>IF('Orçamento Base'!$M539=0,0,'Orçamento Base'!$D539)</f>
        <v>0</v>
      </c>
      <c r="D540" s="212" t="e">
        <f>IF('Orçamento Base'!$F539=Aux.!$G$11,"CONTRATACAO_PUBLICA",IF(VLOOKUP($C540,'Orçamento Base'!$D$11:$G$2116,3,FALSE)="INDEXADO",VLOOKUP(VLOOKUP($C539,'Orçamento Base'!$D$11:$G$2116,2,FALSE),'Index N_DESON.'!$A$9:$B$604,2),VLOOKUP($C540,'Orçamento Base'!$D$11:$G$2116,3,FALSE)))</f>
        <v>#N/A</v>
      </c>
      <c r="E540" s="208" t="e">
        <f>VLOOKUP($C540,'Orçamento Base'!$D$11:$S$1673,2,FALSE)</f>
        <v>#N/A</v>
      </c>
      <c r="F540" s="211">
        <f>Dados!$C$7</f>
        <v>44652</v>
      </c>
      <c r="G540" s="226" t="e">
        <f>VLOOKUP($C540,'Orçamento Base'!$D$11:$S$1673,4,FALSE)</f>
        <v>#N/A</v>
      </c>
      <c r="H540" s="377">
        <f>IFERROR(VLOOKUP($C540,'Orçamento Base'!$D$11:$S$1673,6,FALSE),0)</f>
        <v>0</v>
      </c>
      <c r="I540" s="208" t="e">
        <f>VLOOKUP($C540,'Orçamento Base'!$D$11:$S$1673,5,FALSE)</f>
        <v>#N/A</v>
      </c>
      <c r="J540" s="167" t="e">
        <f>IF(Comparativo!$E$6="Tabela Não Desonerada",VLOOKUP($C540,'Orçamento Base'!$D$11:$S$1673,12,FALSE),VLOOKUP($C540,#REF!,12,FALSE))</f>
        <v>#N/A</v>
      </c>
      <c r="K540" s="167">
        <f>IFERROR(IF(Comparativo!$E$6="Tabela Não Desonerada",VLOOKUP($C540,'Orçamento Base'!$D$11:$S$1673,16,FALSE),VLOOKUP($C540,#REF!,16,FALSE)),0)</f>
        <v>0</v>
      </c>
      <c r="L540" s="575" t="e">
        <f>IF(AND($D540="COMPOSICAO_PROPRIA",'Orçamento Base'!$N540="-"),"14,18%",IF(AND($D540="MERCADO",'Orçamento Base'!$N540="-"),"15,38%",IF(Comparativo!$E$6="Tabela Não Desonerada",VLOOKUP($C540,'Orçamento Base'!$D$11:$S$1673,11,FALSE),VLOOKUP($C540,#REF!,11,FALSE))))</f>
        <v>#N/A</v>
      </c>
      <c r="M540" s="209">
        <f>IF(Comparativo!$E$6="Tabela Não Desonerada",Encargos!$F$44,Encargos!$D$44)</f>
        <v>1.1122000000000001</v>
      </c>
      <c r="N540" s="320"/>
      <c r="O540" s="166" t="s">
        <v>101</v>
      </c>
      <c r="P540" s="321"/>
      <c r="Q540" s="166" t="s">
        <v>101</v>
      </c>
      <c r="R540" s="321"/>
      <c r="S540" s="322"/>
      <c r="T540" s="322"/>
    </row>
    <row r="541" spans="1:20">
      <c r="A541" s="207">
        <f>'Identificação-TCE'!$A$13</f>
        <v>1</v>
      </c>
      <c r="B541" s="168" t="e">
        <f>IF(AND(G541&lt;&gt;"",H541&gt;0,I541&lt;&gt;"",J541&lt;&gt;0,K541&lt;&gt;0),COUNT($B$11:B540)+1,"")</f>
        <v>#N/A</v>
      </c>
      <c r="C541" s="207">
        <f>IF('Orçamento Base'!$M540=0,0,'Orçamento Base'!$D540)</f>
        <v>0</v>
      </c>
      <c r="D541" s="212" t="e">
        <f>IF('Orçamento Base'!$F540=Aux.!$G$11,"CONTRATACAO_PUBLICA",IF(VLOOKUP($C541,'Orçamento Base'!$D$11:$G$2116,3,FALSE)="INDEXADO",VLOOKUP(VLOOKUP($C540,'Orçamento Base'!$D$11:$G$2116,2,FALSE),'Index N_DESON.'!$A$9:$B$604,2),VLOOKUP($C541,'Orçamento Base'!$D$11:$G$2116,3,FALSE)))</f>
        <v>#N/A</v>
      </c>
      <c r="E541" s="208" t="e">
        <f>VLOOKUP($C541,'Orçamento Base'!$D$11:$S$1673,2,FALSE)</f>
        <v>#N/A</v>
      </c>
      <c r="F541" s="211">
        <f>Dados!$C$7</f>
        <v>44652</v>
      </c>
      <c r="G541" s="226" t="e">
        <f>VLOOKUP($C541,'Orçamento Base'!$D$11:$S$1673,4,FALSE)</f>
        <v>#N/A</v>
      </c>
      <c r="H541" s="377">
        <f>IFERROR(VLOOKUP($C541,'Orçamento Base'!$D$11:$S$1673,6,FALSE),0)</f>
        <v>0</v>
      </c>
      <c r="I541" s="208" t="e">
        <f>VLOOKUP($C541,'Orçamento Base'!$D$11:$S$1673,5,FALSE)</f>
        <v>#N/A</v>
      </c>
      <c r="J541" s="167" t="e">
        <f>IF(Comparativo!$E$6="Tabela Não Desonerada",VLOOKUP($C541,'Orçamento Base'!$D$11:$S$1673,12,FALSE),VLOOKUP($C541,#REF!,12,FALSE))</f>
        <v>#N/A</v>
      </c>
      <c r="K541" s="167">
        <f>IFERROR(IF(Comparativo!$E$6="Tabela Não Desonerada",VLOOKUP($C541,'Orçamento Base'!$D$11:$S$1673,16,FALSE),VLOOKUP($C541,#REF!,16,FALSE)),0)</f>
        <v>0</v>
      </c>
      <c r="L541" s="575" t="e">
        <f>IF(AND($D541="COMPOSICAO_PROPRIA",'Orçamento Base'!$N541="-"),"14,18%",IF(AND($D541="MERCADO",'Orçamento Base'!$N541="-"),"15,38%",IF(Comparativo!$E$6="Tabela Não Desonerada",VLOOKUP($C541,'Orçamento Base'!$D$11:$S$1673,11,FALSE),VLOOKUP($C541,#REF!,11,FALSE))))</f>
        <v>#N/A</v>
      </c>
      <c r="M541" s="209">
        <f>IF(Comparativo!$E$6="Tabela Não Desonerada",Encargos!$F$44,Encargos!$D$44)</f>
        <v>1.1122000000000001</v>
      </c>
      <c r="N541" s="320"/>
      <c r="O541" s="166" t="s">
        <v>101</v>
      </c>
      <c r="P541" s="321"/>
      <c r="Q541" s="166" t="s">
        <v>101</v>
      </c>
      <c r="R541" s="321"/>
      <c r="S541" s="322"/>
      <c r="T541" s="322"/>
    </row>
    <row r="542" spans="1:20">
      <c r="A542" s="207">
        <f>'Identificação-TCE'!$A$13</f>
        <v>1</v>
      </c>
      <c r="B542" s="168" t="e">
        <f>IF(AND(G542&lt;&gt;"",H542&gt;0,I542&lt;&gt;"",J542&lt;&gt;0,K542&lt;&gt;0),COUNT($B$11:B541)+1,"")</f>
        <v>#N/A</v>
      </c>
      <c r="C542" s="207">
        <f>IF('Orçamento Base'!$M541=0,0,'Orçamento Base'!$D541)</f>
        <v>0</v>
      </c>
      <c r="D542" s="212" t="e">
        <f>IF('Orçamento Base'!$F541=Aux.!$G$11,"CONTRATACAO_PUBLICA",IF(VLOOKUP($C542,'Orçamento Base'!$D$11:$G$2116,3,FALSE)="INDEXADO",VLOOKUP(VLOOKUP($C541,'Orçamento Base'!$D$11:$G$2116,2,FALSE),'Index N_DESON.'!$A$9:$B$604,2),VLOOKUP($C542,'Orçamento Base'!$D$11:$G$2116,3,FALSE)))</f>
        <v>#N/A</v>
      </c>
      <c r="E542" s="208" t="e">
        <f>VLOOKUP($C542,'Orçamento Base'!$D$11:$S$1673,2,FALSE)</f>
        <v>#N/A</v>
      </c>
      <c r="F542" s="211">
        <f>Dados!$C$7</f>
        <v>44652</v>
      </c>
      <c r="G542" s="226" t="e">
        <f>VLOOKUP($C542,'Orçamento Base'!$D$11:$S$1673,4,FALSE)</f>
        <v>#N/A</v>
      </c>
      <c r="H542" s="377">
        <f>IFERROR(VLOOKUP($C542,'Orçamento Base'!$D$11:$S$1673,6,FALSE),0)</f>
        <v>0</v>
      </c>
      <c r="I542" s="208" t="e">
        <f>VLOOKUP($C542,'Orçamento Base'!$D$11:$S$1673,5,FALSE)</f>
        <v>#N/A</v>
      </c>
      <c r="J542" s="167" t="e">
        <f>IF(Comparativo!$E$6="Tabela Não Desonerada",VLOOKUP($C542,'Orçamento Base'!$D$11:$S$1673,12,FALSE),VLOOKUP($C542,#REF!,12,FALSE))</f>
        <v>#N/A</v>
      </c>
      <c r="K542" s="167">
        <f>IFERROR(IF(Comparativo!$E$6="Tabela Não Desonerada",VLOOKUP($C542,'Orçamento Base'!$D$11:$S$1673,16,FALSE),VLOOKUP($C542,#REF!,16,FALSE)),0)</f>
        <v>0</v>
      </c>
      <c r="L542" s="575" t="e">
        <f>IF(AND($D542="COMPOSICAO_PROPRIA",'Orçamento Base'!$N542="-"),"14,18%",IF(AND($D542="MERCADO",'Orçamento Base'!$N542="-"),"15,38%",IF(Comparativo!$E$6="Tabela Não Desonerada",VLOOKUP($C542,'Orçamento Base'!$D$11:$S$1673,11,FALSE),VLOOKUP($C542,#REF!,11,FALSE))))</f>
        <v>#N/A</v>
      </c>
      <c r="M542" s="209">
        <f>IF(Comparativo!$E$6="Tabela Não Desonerada",Encargos!$F$44,Encargos!$D$44)</f>
        <v>1.1122000000000001</v>
      </c>
      <c r="N542" s="320"/>
      <c r="O542" s="166" t="s">
        <v>101</v>
      </c>
      <c r="P542" s="321"/>
      <c r="Q542" s="166" t="s">
        <v>101</v>
      </c>
      <c r="R542" s="321"/>
      <c r="S542" s="322"/>
      <c r="T542" s="322"/>
    </row>
    <row r="543" spans="1:20">
      <c r="A543" s="207">
        <f>'Identificação-TCE'!$A$13</f>
        <v>1</v>
      </c>
      <c r="B543" s="168" t="e">
        <f>IF(AND(G543&lt;&gt;"",H543&gt;0,I543&lt;&gt;"",J543&lt;&gt;0,K543&lt;&gt;0),COUNT($B$11:B542)+1,"")</f>
        <v>#N/A</v>
      </c>
      <c r="C543" s="207">
        <f>IF('Orçamento Base'!$M542=0,0,'Orçamento Base'!$D542)</f>
        <v>0</v>
      </c>
      <c r="D543" s="212" t="e">
        <f>IF('Orçamento Base'!$F542=Aux.!$G$11,"CONTRATACAO_PUBLICA",IF(VLOOKUP($C543,'Orçamento Base'!$D$11:$G$2116,3,FALSE)="INDEXADO",VLOOKUP(VLOOKUP($C542,'Orçamento Base'!$D$11:$G$2116,2,FALSE),'Index N_DESON.'!$A$9:$B$604,2),VLOOKUP($C543,'Orçamento Base'!$D$11:$G$2116,3,FALSE)))</f>
        <v>#N/A</v>
      </c>
      <c r="E543" s="208" t="e">
        <f>VLOOKUP($C543,'Orçamento Base'!$D$11:$S$1673,2,FALSE)</f>
        <v>#N/A</v>
      </c>
      <c r="F543" s="211">
        <f>Dados!$C$7</f>
        <v>44652</v>
      </c>
      <c r="G543" s="226" t="e">
        <f>VLOOKUP($C543,'Orçamento Base'!$D$11:$S$1673,4,FALSE)</f>
        <v>#N/A</v>
      </c>
      <c r="H543" s="377">
        <f>IFERROR(VLOOKUP($C543,'Orçamento Base'!$D$11:$S$1673,6,FALSE),0)</f>
        <v>0</v>
      </c>
      <c r="I543" s="208" t="e">
        <f>VLOOKUP($C543,'Orçamento Base'!$D$11:$S$1673,5,FALSE)</f>
        <v>#N/A</v>
      </c>
      <c r="J543" s="167" t="e">
        <f>IF(Comparativo!$E$6="Tabela Não Desonerada",VLOOKUP($C543,'Orçamento Base'!$D$11:$S$1673,12,FALSE),VLOOKUP($C543,#REF!,12,FALSE))</f>
        <v>#N/A</v>
      </c>
      <c r="K543" s="167">
        <f>IFERROR(IF(Comparativo!$E$6="Tabela Não Desonerada",VLOOKUP($C543,'Orçamento Base'!$D$11:$S$1673,16,FALSE),VLOOKUP($C543,#REF!,16,FALSE)),0)</f>
        <v>0</v>
      </c>
      <c r="L543" s="575" t="e">
        <f>IF(AND($D543="COMPOSICAO_PROPRIA",'Orçamento Base'!$N543="-"),"14,18%",IF(AND($D543="MERCADO",'Orçamento Base'!$N543="-"),"15,38%",IF(Comparativo!$E$6="Tabela Não Desonerada",VLOOKUP($C543,'Orçamento Base'!$D$11:$S$1673,11,FALSE),VLOOKUP($C543,#REF!,11,FALSE))))</f>
        <v>#N/A</v>
      </c>
      <c r="M543" s="209">
        <f>IF(Comparativo!$E$6="Tabela Não Desonerada",Encargos!$F$44,Encargos!$D$44)</f>
        <v>1.1122000000000001</v>
      </c>
      <c r="N543" s="320"/>
      <c r="O543" s="166" t="s">
        <v>101</v>
      </c>
      <c r="P543" s="321"/>
      <c r="Q543" s="166" t="s">
        <v>101</v>
      </c>
      <c r="R543" s="321"/>
      <c r="S543" s="322"/>
      <c r="T543" s="322"/>
    </row>
    <row r="544" spans="1:20">
      <c r="A544" s="207">
        <f>'Identificação-TCE'!$A$13</f>
        <v>1</v>
      </c>
      <c r="B544" s="168" t="e">
        <f>IF(AND(G544&lt;&gt;"",H544&gt;0,I544&lt;&gt;"",J544&lt;&gt;0,K544&lt;&gt;0),COUNT($B$11:B543)+1,"")</f>
        <v>#N/A</v>
      </c>
      <c r="C544" s="207">
        <f>IF('Orçamento Base'!$M543=0,0,'Orçamento Base'!$D543)</f>
        <v>0</v>
      </c>
      <c r="D544" s="212" t="e">
        <f>IF('Orçamento Base'!$F543=Aux.!$G$11,"CONTRATACAO_PUBLICA",IF(VLOOKUP($C544,'Orçamento Base'!$D$11:$G$2116,3,FALSE)="INDEXADO",VLOOKUP(VLOOKUP($C543,'Orçamento Base'!$D$11:$G$2116,2,FALSE),'Index N_DESON.'!$A$9:$B$604,2),VLOOKUP($C544,'Orçamento Base'!$D$11:$G$2116,3,FALSE)))</f>
        <v>#N/A</v>
      </c>
      <c r="E544" s="208" t="e">
        <f>VLOOKUP($C544,'Orçamento Base'!$D$11:$S$1673,2,FALSE)</f>
        <v>#N/A</v>
      </c>
      <c r="F544" s="211">
        <f>Dados!$C$7</f>
        <v>44652</v>
      </c>
      <c r="G544" s="226" t="e">
        <f>VLOOKUP($C544,'Orçamento Base'!$D$11:$S$1673,4,FALSE)</f>
        <v>#N/A</v>
      </c>
      <c r="H544" s="377">
        <f>IFERROR(VLOOKUP($C544,'Orçamento Base'!$D$11:$S$1673,6,FALSE),0)</f>
        <v>0</v>
      </c>
      <c r="I544" s="208" t="e">
        <f>VLOOKUP($C544,'Orçamento Base'!$D$11:$S$1673,5,FALSE)</f>
        <v>#N/A</v>
      </c>
      <c r="J544" s="167" t="e">
        <f>IF(Comparativo!$E$6="Tabela Não Desonerada",VLOOKUP($C544,'Orçamento Base'!$D$11:$S$1673,12,FALSE),VLOOKUP($C544,#REF!,12,FALSE))</f>
        <v>#N/A</v>
      </c>
      <c r="K544" s="167">
        <f>IFERROR(IF(Comparativo!$E$6="Tabela Não Desonerada",VLOOKUP($C544,'Orçamento Base'!$D$11:$S$1673,16,FALSE),VLOOKUP($C544,#REF!,16,FALSE)),0)</f>
        <v>0</v>
      </c>
      <c r="L544" s="575" t="e">
        <f>IF(AND($D544="COMPOSICAO_PROPRIA",'Orçamento Base'!$N544="-"),"14,18%",IF(AND($D544="MERCADO",'Orçamento Base'!$N544="-"),"15,38%",IF(Comparativo!$E$6="Tabela Não Desonerada",VLOOKUP($C544,'Orçamento Base'!$D$11:$S$1673,11,FALSE),VLOOKUP($C544,#REF!,11,FALSE))))</f>
        <v>#N/A</v>
      </c>
      <c r="M544" s="209">
        <f>IF(Comparativo!$E$6="Tabela Não Desonerada",Encargos!$F$44,Encargos!$D$44)</f>
        <v>1.1122000000000001</v>
      </c>
      <c r="N544" s="320"/>
      <c r="O544" s="166" t="s">
        <v>101</v>
      </c>
      <c r="P544" s="321"/>
      <c r="Q544" s="166" t="s">
        <v>101</v>
      </c>
      <c r="R544" s="321"/>
      <c r="S544" s="322"/>
      <c r="T544" s="322"/>
    </row>
    <row r="545" spans="1:20">
      <c r="A545" s="207">
        <f>'Identificação-TCE'!$A$13</f>
        <v>1</v>
      </c>
      <c r="B545" s="168" t="e">
        <f>IF(AND(G545&lt;&gt;"",H545&gt;0,I545&lt;&gt;"",J545&lt;&gt;0,K545&lt;&gt;0),COUNT($B$11:B544)+1,"")</f>
        <v>#N/A</v>
      </c>
      <c r="C545" s="207">
        <f>IF('Orçamento Base'!$M544=0,0,'Orçamento Base'!$D544)</f>
        <v>0</v>
      </c>
      <c r="D545" s="212" t="e">
        <f>IF('Orçamento Base'!$F544=Aux.!$G$11,"CONTRATACAO_PUBLICA",IF(VLOOKUP($C545,'Orçamento Base'!$D$11:$G$2116,3,FALSE)="INDEXADO",VLOOKUP(VLOOKUP($C544,'Orçamento Base'!$D$11:$G$2116,2,FALSE),'Index N_DESON.'!$A$9:$B$604,2),VLOOKUP($C545,'Orçamento Base'!$D$11:$G$2116,3,FALSE)))</f>
        <v>#N/A</v>
      </c>
      <c r="E545" s="208" t="e">
        <f>VLOOKUP($C545,'Orçamento Base'!$D$11:$S$1673,2,FALSE)</f>
        <v>#N/A</v>
      </c>
      <c r="F545" s="211">
        <f>Dados!$C$7</f>
        <v>44652</v>
      </c>
      <c r="G545" s="226" t="e">
        <f>VLOOKUP($C545,'Orçamento Base'!$D$11:$S$1673,4,FALSE)</f>
        <v>#N/A</v>
      </c>
      <c r="H545" s="377">
        <f>IFERROR(VLOOKUP($C545,'Orçamento Base'!$D$11:$S$1673,6,FALSE),0)</f>
        <v>0</v>
      </c>
      <c r="I545" s="208" t="e">
        <f>VLOOKUP($C545,'Orçamento Base'!$D$11:$S$1673,5,FALSE)</f>
        <v>#N/A</v>
      </c>
      <c r="J545" s="167" t="e">
        <f>IF(Comparativo!$E$6="Tabela Não Desonerada",VLOOKUP($C545,'Orçamento Base'!$D$11:$S$1673,12,FALSE),VLOOKUP($C545,#REF!,12,FALSE))</f>
        <v>#N/A</v>
      </c>
      <c r="K545" s="167">
        <f>IFERROR(IF(Comparativo!$E$6="Tabela Não Desonerada",VLOOKUP($C545,'Orçamento Base'!$D$11:$S$1673,16,FALSE),VLOOKUP($C545,#REF!,16,FALSE)),0)</f>
        <v>0</v>
      </c>
      <c r="L545" s="575" t="e">
        <f>IF(AND($D545="COMPOSICAO_PROPRIA",'Orçamento Base'!$N545="-"),"14,18%",IF(AND($D545="MERCADO",'Orçamento Base'!$N545="-"),"15,38%",IF(Comparativo!$E$6="Tabela Não Desonerada",VLOOKUP($C545,'Orçamento Base'!$D$11:$S$1673,11,FALSE),VLOOKUP($C545,#REF!,11,FALSE))))</f>
        <v>#N/A</v>
      </c>
      <c r="M545" s="209">
        <f>IF(Comparativo!$E$6="Tabela Não Desonerada",Encargos!$F$44,Encargos!$D$44)</f>
        <v>1.1122000000000001</v>
      </c>
      <c r="N545" s="320"/>
      <c r="O545" s="166" t="s">
        <v>101</v>
      </c>
      <c r="P545" s="321"/>
      <c r="Q545" s="166" t="s">
        <v>101</v>
      </c>
      <c r="R545" s="321"/>
      <c r="S545" s="322"/>
      <c r="T545" s="322"/>
    </row>
    <row r="546" spans="1:20">
      <c r="A546" s="207">
        <f>'Identificação-TCE'!$A$13</f>
        <v>1</v>
      </c>
      <c r="B546" s="168" t="e">
        <f>IF(AND(G546&lt;&gt;"",H546&gt;0,I546&lt;&gt;"",J546&lt;&gt;0,K546&lt;&gt;0),COUNT($B$11:B545)+1,"")</f>
        <v>#N/A</v>
      </c>
      <c r="C546" s="207">
        <f>IF('Orçamento Base'!$M545=0,0,'Orçamento Base'!$D545)</f>
        <v>0</v>
      </c>
      <c r="D546" s="212" t="e">
        <f>IF('Orçamento Base'!$F545=Aux.!$G$11,"CONTRATACAO_PUBLICA",IF(VLOOKUP($C546,'Orçamento Base'!$D$11:$G$2116,3,FALSE)="INDEXADO",VLOOKUP(VLOOKUP($C545,'Orçamento Base'!$D$11:$G$2116,2,FALSE),'Index N_DESON.'!$A$9:$B$604,2),VLOOKUP($C546,'Orçamento Base'!$D$11:$G$2116,3,FALSE)))</f>
        <v>#N/A</v>
      </c>
      <c r="E546" s="208" t="e">
        <f>VLOOKUP($C546,'Orçamento Base'!$D$11:$S$1673,2,FALSE)</f>
        <v>#N/A</v>
      </c>
      <c r="F546" s="211">
        <f>Dados!$C$7</f>
        <v>44652</v>
      </c>
      <c r="G546" s="226" t="e">
        <f>VLOOKUP($C546,'Orçamento Base'!$D$11:$S$1673,4,FALSE)</f>
        <v>#N/A</v>
      </c>
      <c r="H546" s="377">
        <f>IFERROR(VLOOKUP($C546,'Orçamento Base'!$D$11:$S$1673,6,FALSE),0)</f>
        <v>0</v>
      </c>
      <c r="I546" s="208" t="e">
        <f>VLOOKUP($C546,'Orçamento Base'!$D$11:$S$1673,5,FALSE)</f>
        <v>#N/A</v>
      </c>
      <c r="J546" s="167" t="e">
        <f>IF(Comparativo!$E$6="Tabela Não Desonerada",VLOOKUP($C546,'Orçamento Base'!$D$11:$S$1673,12,FALSE),VLOOKUP($C546,#REF!,12,FALSE))</f>
        <v>#N/A</v>
      </c>
      <c r="K546" s="167">
        <f>IFERROR(IF(Comparativo!$E$6="Tabela Não Desonerada",VLOOKUP($C546,'Orçamento Base'!$D$11:$S$1673,16,FALSE),VLOOKUP($C546,#REF!,16,FALSE)),0)</f>
        <v>0</v>
      </c>
      <c r="L546" s="575" t="e">
        <f>IF(AND($D546="COMPOSICAO_PROPRIA",'Orçamento Base'!$N546="-"),"14,18%",IF(AND($D546="MERCADO",'Orçamento Base'!$N546="-"),"15,38%",IF(Comparativo!$E$6="Tabela Não Desonerada",VLOOKUP($C546,'Orçamento Base'!$D$11:$S$1673,11,FALSE),VLOOKUP($C546,#REF!,11,FALSE))))</f>
        <v>#N/A</v>
      </c>
      <c r="M546" s="209">
        <f>IF(Comparativo!$E$6="Tabela Não Desonerada",Encargos!$F$44,Encargos!$D$44)</f>
        <v>1.1122000000000001</v>
      </c>
      <c r="N546" s="320"/>
      <c r="O546" s="166" t="s">
        <v>101</v>
      </c>
      <c r="P546" s="321"/>
      <c r="Q546" s="166" t="s">
        <v>101</v>
      </c>
      <c r="R546" s="321"/>
      <c r="S546" s="322"/>
      <c r="T546" s="322"/>
    </row>
    <row r="547" spans="1:20">
      <c r="A547" s="207">
        <f>'Identificação-TCE'!$A$13</f>
        <v>1</v>
      </c>
      <c r="B547" s="168" t="e">
        <f>IF(AND(G547&lt;&gt;"",H547&gt;0,I547&lt;&gt;"",J547&lt;&gt;0,K547&lt;&gt;0),COUNT($B$11:B546)+1,"")</f>
        <v>#N/A</v>
      </c>
      <c r="C547" s="207">
        <f>IF('Orçamento Base'!$M546=0,0,'Orçamento Base'!$D546)</f>
        <v>0</v>
      </c>
      <c r="D547" s="212" t="e">
        <f>IF('Orçamento Base'!$F546=Aux.!$G$11,"CONTRATACAO_PUBLICA",IF(VLOOKUP($C547,'Orçamento Base'!$D$11:$G$2116,3,FALSE)="INDEXADO",VLOOKUP(VLOOKUP($C546,'Orçamento Base'!$D$11:$G$2116,2,FALSE),'Index N_DESON.'!$A$9:$B$604,2),VLOOKUP($C547,'Orçamento Base'!$D$11:$G$2116,3,FALSE)))</f>
        <v>#N/A</v>
      </c>
      <c r="E547" s="208" t="e">
        <f>VLOOKUP($C547,'Orçamento Base'!$D$11:$S$1673,2,FALSE)</f>
        <v>#N/A</v>
      </c>
      <c r="F547" s="211">
        <f>Dados!$C$7</f>
        <v>44652</v>
      </c>
      <c r="G547" s="226" t="e">
        <f>VLOOKUP($C547,'Orçamento Base'!$D$11:$S$1673,4,FALSE)</f>
        <v>#N/A</v>
      </c>
      <c r="H547" s="377">
        <f>IFERROR(VLOOKUP($C547,'Orçamento Base'!$D$11:$S$1673,6,FALSE),0)</f>
        <v>0</v>
      </c>
      <c r="I547" s="208" t="e">
        <f>VLOOKUP($C547,'Orçamento Base'!$D$11:$S$1673,5,FALSE)</f>
        <v>#N/A</v>
      </c>
      <c r="J547" s="167" t="e">
        <f>IF(Comparativo!$E$6="Tabela Não Desonerada",VLOOKUP($C547,'Orçamento Base'!$D$11:$S$1673,12,FALSE),VLOOKUP($C547,#REF!,12,FALSE))</f>
        <v>#N/A</v>
      </c>
      <c r="K547" s="167">
        <f>IFERROR(IF(Comparativo!$E$6="Tabela Não Desonerada",VLOOKUP($C547,'Orçamento Base'!$D$11:$S$1673,16,FALSE),VLOOKUP($C547,#REF!,16,FALSE)),0)</f>
        <v>0</v>
      </c>
      <c r="L547" s="575" t="e">
        <f>IF(AND($D547="COMPOSICAO_PROPRIA",'Orçamento Base'!$N547="-"),"14,18%",IF(AND($D547="MERCADO",'Orçamento Base'!$N547="-"),"15,38%",IF(Comparativo!$E$6="Tabela Não Desonerada",VLOOKUP($C547,'Orçamento Base'!$D$11:$S$1673,11,FALSE),VLOOKUP($C547,#REF!,11,FALSE))))</f>
        <v>#N/A</v>
      </c>
      <c r="M547" s="209">
        <f>IF(Comparativo!$E$6="Tabela Não Desonerada",Encargos!$F$44,Encargos!$D$44)</f>
        <v>1.1122000000000001</v>
      </c>
      <c r="N547" s="320"/>
      <c r="O547" s="166" t="s">
        <v>101</v>
      </c>
      <c r="P547" s="321"/>
      <c r="Q547" s="166" t="s">
        <v>101</v>
      </c>
      <c r="R547" s="321"/>
      <c r="S547" s="322"/>
      <c r="T547" s="322"/>
    </row>
    <row r="548" spans="1:20">
      <c r="A548" s="207">
        <f>'Identificação-TCE'!$A$13</f>
        <v>1</v>
      </c>
      <c r="B548" s="168" t="e">
        <f>IF(AND(G548&lt;&gt;"",H548&gt;0,I548&lt;&gt;"",J548&lt;&gt;0,K548&lt;&gt;0),COUNT($B$11:B547)+1,"")</f>
        <v>#N/A</v>
      </c>
      <c r="C548" s="207">
        <f>IF('Orçamento Base'!$M547=0,0,'Orçamento Base'!$D547)</f>
        <v>0</v>
      </c>
      <c r="D548" s="212" t="e">
        <f>IF('Orçamento Base'!$F547=Aux.!$G$11,"CONTRATACAO_PUBLICA",IF(VLOOKUP($C548,'Orçamento Base'!$D$11:$G$2116,3,FALSE)="INDEXADO",VLOOKUP(VLOOKUP($C547,'Orçamento Base'!$D$11:$G$2116,2,FALSE),'Index N_DESON.'!$A$9:$B$604,2),VLOOKUP($C548,'Orçamento Base'!$D$11:$G$2116,3,FALSE)))</f>
        <v>#N/A</v>
      </c>
      <c r="E548" s="208" t="e">
        <f>VLOOKUP($C548,'Orçamento Base'!$D$11:$S$1673,2,FALSE)</f>
        <v>#N/A</v>
      </c>
      <c r="F548" s="211">
        <f>Dados!$C$7</f>
        <v>44652</v>
      </c>
      <c r="G548" s="226" t="e">
        <f>VLOOKUP($C548,'Orçamento Base'!$D$11:$S$1673,4,FALSE)</f>
        <v>#N/A</v>
      </c>
      <c r="H548" s="377">
        <f>IFERROR(VLOOKUP($C548,'Orçamento Base'!$D$11:$S$1673,6,FALSE),0)</f>
        <v>0</v>
      </c>
      <c r="I548" s="208" t="e">
        <f>VLOOKUP($C548,'Orçamento Base'!$D$11:$S$1673,5,FALSE)</f>
        <v>#N/A</v>
      </c>
      <c r="J548" s="167" t="e">
        <f>IF(Comparativo!$E$6="Tabela Não Desonerada",VLOOKUP($C548,'Orçamento Base'!$D$11:$S$1673,12,FALSE),VLOOKUP($C548,#REF!,12,FALSE))</f>
        <v>#N/A</v>
      </c>
      <c r="K548" s="167">
        <f>IFERROR(IF(Comparativo!$E$6="Tabela Não Desonerada",VLOOKUP($C548,'Orçamento Base'!$D$11:$S$1673,16,FALSE),VLOOKUP($C548,#REF!,16,FALSE)),0)</f>
        <v>0</v>
      </c>
      <c r="L548" s="575" t="e">
        <f>IF(AND($D548="COMPOSICAO_PROPRIA",'Orçamento Base'!$N548="-"),"14,18%",IF(AND($D548="MERCADO",'Orçamento Base'!$N548="-"),"15,38%",IF(Comparativo!$E$6="Tabela Não Desonerada",VLOOKUP($C548,'Orçamento Base'!$D$11:$S$1673,11,FALSE),VLOOKUP($C548,#REF!,11,FALSE))))</f>
        <v>#N/A</v>
      </c>
      <c r="M548" s="209">
        <f>IF(Comparativo!$E$6="Tabela Não Desonerada",Encargos!$F$44,Encargos!$D$44)</f>
        <v>1.1122000000000001</v>
      </c>
      <c r="N548" s="320"/>
      <c r="O548" s="166" t="s">
        <v>101</v>
      </c>
      <c r="P548" s="321"/>
      <c r="Q548" s="166" t="s">
        <v>101</v>
      </c>
      <c r="R548" s="321"/>
      <c r="S548" s="322"/>
      <c r="T548" s="322"/>
    </row>
    <row r="549" spans="1:20">
      <c r="A549" s="207">
        <f>'Identificação-TCE'!$A$13</f>
        <v>1</v>
      </c>
      <c r="B549" s="168" t="e">
        <f>IF(AND(G549&lt;&gt;"",H549&gt;0,I549&lt;&gt;"",J549&lt;&gt;0,K549&lt;&gt;0),COUNT($B$11:B548)+1,"")</f>
        <v>#N/A</v>
      </c>
      <c r="C549" s="207">
        <f>IF('Orçamento Base'!$M548=0,0,'Orçamento Base'!$D548)</f>
        <v>0</v>
      </c>
      <c r="D549" s="212" t="e">
        <f>IF('Orçamento Base'!$F548=Aux.!$G$11,"CONTRATACAO_PUBLICA",IF(VLOOKUP($C549,'Orçamento Base'!$D$11:$G$2116,3,FALSE)="INDEXADO",VLOOKUP(VLOOKUP($C548,'Orçamento Base'!$D$11:$G$2116,2,FALSE),'Index N_DESON.'!$A$9:$B$604,2),VLOOKUP($C549,'Orçamento Base'!$D$11:$G$2116,3,FALSE)))</f>
        <v>#N/A</v>
      </c>
      <c r="E549" s="208" t="e">
        <f>VLOOKUP($C549,'Orçamento Base'!$D$11:$S$1673,2,FALSE)</f>
        <v>#N/A</v>
      </c>
      <c r="F549" s="211">
        <f>Dados!$C$7</f>
        <v>44652</v>
      </c>
      <c r="G549" s="226" t="e">
        <f>VLOOKUP($C549,'Orçamento Base'!$D$11:$S$1673,4,FALSE)</f>
        <v>#N/A</v>
      </c>
      <c r="H549" s="377">
        <f>IFERROR(VLOOKUP($C549,'Orçamento Base'!$D$11:$S$1673,6,FALSE),0)</f>
        <v>0</v>
      </c>
      <c r="I549" s="208" t="e">
        <f>VLOOKUP($C549,'Orçamento Base'!$D$11:$S$1673,5,FALSE)</f>
        <v>#N/A</v>
      </c>
      <c r="J549" s="167" t="e">
        <f>IF(Comparativo!$E$6="Tabela Não Desonerada",VLOOKUP($C549,'Orçamento Base'!$D$11:$S$1673,12,FALSE),VLOOKUP($C549,#REF!,12,FALSE))</f>
        <v>#N/A</v>
      </c>
      <c r="K549" s="167">
        <f>IFERROR(IF(Comparativo!$E$6="Tabela Não Desonerada",VLOOKUP($C549,'Orçamento Base'!$D$11:$S$1673,16,FALSE),VLOOKUP($C549,#REF!,16,FALSE)),0)</f>
        <v>0</v>
      </c>
      <c r="L549" s="575" t="e">
        <f>IF(AND($D549="COMPOSICAO_PROPRIA",'Orçamento Base'!$N549="-"),"14,18%",IF(AND($D549="MERCADO",'Orçamento Base'!$N549="-"),"15,38%",IF(Comparativo!$E$6="Tabela Não Desonerada",VLOOKUP($C549,'Orçamento Base'!$D$11:$S$1673,11,FALSE),VLOOKUP($C549,#REF!,11,FALSE))))</f>
        <v>#N/A</v>
      </c>
      <c r="M549" s="209">
        <f>IF(Comparativo!$E$6="Tabela Não Desonerada",Encargos!$F$44,Encargos!$D$44)</f>
        <v>1.1122000000000001</v>
      </c>
      <c r="N549" s="320"/>
      <c r="O549" s="166" t="s">
        <v>101</v>
      </c>
      <c r="P549" s="321"/>
      <c r="Q549" s="166" t="s">
        <v>101</v>
      </c>
      <c r="R549" s="321"/>
      <c r="S549" s="322"/>
      <c r="T549" s="322"/>
    </row>
    <row r="550" spans="1:20">
      <c r="A550" s="207">
        <f>'Identificação-TCE'!$A$13</f>
        <v>1</v>
      </c>
      <c r="B550" s="168" t="e">
        <f>IF(AND(G550&lt;&gt;"",H550&gt;0,I550&lt;&gt;"",J550&lt;&gt;0,K550&lt;&gt;0),COUNT($B$11:B549)+1,"")</f>
        <v>#N/A</v>
      </c>
      <c r="C550" s="207">
        <f>IF('Orçamento Base'!$M549=0,0,'Orçamento Base'!$D549)</f>
        <v>0</v>
      </c>
      <c r="D550" s="212" t="e">
        <f>IF('Orçamento Base'!$F549=Aux.!$G$11,"CONTRATACAO_PUBLICA",IF(VLOOKUP($C550,'Orçamento Base'!$D$11:$G$2116,3,FALSE)="INDEXADO",VLOOKUP(VLOOKUP($C549,'Orçamento Base'!$D$11:$G$2116,2,FALSE),'Index N_DESON.'!$A$9:$B$604,2),VLOOKUP($C550,'Orçamento Base'!$D$11:$G$2116,3,FALSE)))</f>
        <v>#N/A</v>
      </c>
      <c r="E550" s="208" t="e">
        <f>VLOOKUP($C550,'Orçamento Base'!$D$11:$S$1673,2,FALSE)</f>
        <v>#N/A</v>
      </c>
      <c r="F550" s="211">
        <f>Dados!$C$7</f>
        <v>44652</v>
      </c>
      <c r="G550" s="226" t="e">
        <f>VLOOKUP($C550,'Orçamento Base'!$D$11:$S$1673,4,FALSE)</f>
        <v>#N/A</v>
      </c>
      <c r="H550" s="377">
        <f>IFERROR(VLOOKUP($C550,'Orçamento Base'!$D$11:$S$1673,6,FALSE),0)</f>
        <v>0</v>
      </c>
      <c r="I550" s="208" t="e">
        <f>VLOOKUP($C550,'Orçamento Base'!$D$11:$S$1673,5,FALSE)</f>
        <v>#N/A</v>
      </c>
      <c r="J550" s="167" t="e">
        <f>IF(Comparativo!$E$6="Tabela Não Desonerada",VLOOKUP($C550,'Orçamento Base'!$D$11:$S$1673,12,FALSE),VLOOKUP($C550,#REF!,12,FALSE))</f>
        <v>#N/A</v>
      </c>
      <c r="K550" s="167">
        <f>IFERROR(IF(Comparativo!$E$6="Tabela Não Desonerada",VLOOKUP($C550,'Orçamento Base'!$D$11:$S$1673,16,FALSE),VLOOKUP($C550,#REF!,16,FALSE)),0)</f>
        <v>0</v>
      </c>
      <c r="L550" s="575" t="e">
        <f>IF(AND($D550="COMPOSICAO_PROPRIA",'Orçamento Base'!$N550="-"),"14,18%",IF(AND($D550="MERCADO",'Orçamento Base'!$N550="-"),"15,38%",IF(Comparativo!$E$6="Tabela Não Desonerada",VLOOKUP($C550,'Orçamento Base'!$D$11:$S$1673,11,FALSE),VLOOKUP($C550,#REF!,11,FALSE))))</f>
        <v>#N/A</v>
      </c>
      <c r="M550" s="209">
        <f>IF(Comparativo!$E$6="Tabela Não Desonerada",Encargos!$F$44,Encargos!$D$44)</f>
        <v>1.1122000000000001</v>
      </c>
      <c r="N550" s="320"/>
      <c r="O550" s="166" t="s">
        <v>101</v>
      </c>
      <c r="P550" s="321"/>
      <c r="Q550" s="166" t="s">
        <v>101</v>
      </c>
      <c r="R550" s="321"/>
      <c r="S550" s="322"/>
      <c r="T550" s="322"/>
    </row>
    <row r="551" spans="1:20">
      <c r="A551" s="207">
        <f>'Identificação-TCE'!$A$13</f>
        <v>1</v>
      </c>
      <c r="B551" s="168" t="e">
        <f>IF(AND(G551&lt;&gt;"",H551&gt;0,I551&lt;&gt;"",J551&lt;&gt;0,K551&lt;&gt;0),COUNT($B$11:B550)+1,"")</f>
        <v>#N/A</v>
      </c>
      <c r="C551" s="207">
        <f>IF('Orçamento Base'!$M550=0,0,'Orçamento Base'!$D550)</f>
        <v>0</v>
      </c>
      <c r="D551" s="212" t="e">
        <f>IF('Orçamento Base'!$F550=Aux.!$G$11,"CONTRATACAO_PUBLICA",IF(VLOOKUP($C551,'Orçamento Base'!$D$11:$G$2116,3,FALSE)="INDEXADO",VLOOKUP(VLOOKUP($C550,'Orçamento Base'!$D$11:$G$2116,2,FALSE),'Index N_DESON.'!$A$9:$B$604,2),VLOOKUP($C551,'Orçamento Base'!$D$11:$G$2116,3,FALSE)))</f>
        <v>#N/A</v>
      </c>
      <c r="E551" s="208" t="e">
        <f>VLOOKUP($C551,'Orçamento Base'!$D$11:$S$1673,2,FALSE)</f>
        <v>#N/A</v>
      </c>
      <c r="F551" s="211">
        <f>Dados!$C$7</f>
        <v>44652</v>
      </c>
      <c r="G551" s="226" t="e">
        <f>VLOOKUP($C551,'Orçamento Base'!$D$11:$S$1673,4,FALSE)</f>
        <v>#N/A</v>
      </c>
      <c r="H551" s="377">
        <f>IFERROR(VLOOKUP($C551,'Orçamento Base'!$D$11:$S$1673,6,FALSE),0)</f>
        <v>0</v>
      </c>
      <c r="I551" s="208" t="e">
        <f>VLOOKUP($C551,'Orçamento Base'!$D$11:$S$1673,5,FALSE)</f>
        <v>#N/A</v>
      </c>
      <c r="J551" s="167" t="e">
        <f>IF(Comparativo!$E$6="Tabela Não Desonerada",VLOOKUP($C551,'Orçamento Base'!$D$11:$S$1673,12,FALSE),VLOOKUP($C551,#REF!,12,FALSE))</f>
        <v>#N/A</v>
      </c>
      <c r="K551" s="167">
        <f>IFERROR(IF(Comparativo!$E$6="Tabela Não Desonerada",VLOOKUP($C551,'Orçamento Base'!$D$11:$S$1673,16,FALSE),VLOOKUP($C551,#REF!,16,FALSE)),0)</f>
        <v>0</v>
      </c>
      <c r="L551" s="575" t="e">
        <f>IF(AND($D551="COMPOSICAO_PROPRIA",'Orçamento Base'!$N551="-"),"14,18%",IF(AND($D551="MERCADO",'Orçamento Base'!$N551="-"),"15,38%",IF(Comparativo!$E$6="Tabela Não Desonerada",VLOOKUP($C551,'Orçamento Base'!$D$11:$S$1673,11,FALSE),VLOOKUP($C551,#REF!,11,FALSE))))</f>
        <v>#N/A</v>
      </c>
      <c r="M551" s="209">
        <f>IF(Comparativo!$E$6="Tabela Não Desonerada",Encargos!$F$44,Encargos!$D$44)</f>
        <v>1.1122000000000001</v>
      </c>
      <c r="N551" s="320"/>
      <c r="O551" s="166" t="s">
        <v>101</v>
      </c>
      <c r="P551" s="321"/>
      <c r="Q551" s="166" t="s">
        <v>101</v>
      </c>
      <c r="R551" s="321"/>
      <c r="S551" s="322"/>
      <c r="T551" s="322"/>
    </row>
    <row r="552" spans="1:20">
      <c r="A552" s="207">
        <f>'Identificação-TCE'!$A$13</f>
        <v>1</v>
      </c>
      <c r="B552" s="168" t="e">
        <f>IF(AND(G552&lt;&gt;"",H552&gt;0,I552&lt;&gt;"",J552&lt;&gt;0,K552&lt;&gt;0),COUNT($B$11:B551)+1,"")</f>
        <v>#N/A</v>
      </c>
      <c r="C552" s="207">
        <f>IF('Orçamento Base'!$M551=0,0,'Orçamento Base'!$D551)</f>
        <v>0</v>
      </c>
      <c r="D552" s="212" t="e">
        <f>IF('Orçamento Base'!$F551=Aux.!$G$11,"CONTRATACAO_PUBLICA",IF(VLOOKUP($C552,'Orçamento Base'!$D$11:$G$2116,3,FALSE)="INDEXADO",VLOOKUP(VLOOKUP($C551,'Orçamento Base'!$D$11:$G$2116,2,FALSE),'Index N_DESON.'!$A$9:$B$604,2),VLOOKUP($C552,'Orçamento Base'!$D$11:$G$2116,3,FALSE)))</f>
        <v>#N/A</v>
      </c>
      <c r="E552" s="208" t="e">
        <f>VLOOKUP($C552,'Orçamento Base'!$D$11:$S$1673,2,FALSE)</f>
        <v>#N/A</v>
      </c>
      <c r="F552" s="211">
        <f>Dados!$C$7</f>
        <v>44652</v>
      </c>
      <c r="G552" s="226" t="e">
        <f>VLOOKUP($C552,'Orçamento Base'!$D$11:$S$1673,4,FALSE)</f>
        <v>#N/A</v>
      </c>
      <c r="H552" s="377">
        <f>IFERROR(VLOOKUP($C552,'Orçamento Base'!$D$11:$S$1673,6,FALSE),0)</f>
        <v>0</v>
      </c>
      <c r="I552" s="208" t="e">
        <f>VLOOKUP($C552,'Orçamento Base'!$D$11:$S$1673,5,FALSE)</f>
        <v>#N/A</v>
      </c>
      <c r="J552" s="167" t="e">
        <f>IF(Comparativo!$E$6="Tabela Não Desonerada",VLOOKUP($C552,'Orçamento Base'!$D$11:$S$1673,12,FALSE),VLOOKUP($C552,#REF!,12,FALSE))</f>
        <v>#N/A</v>
      </c>
      <c r="K552" s="167">
        <f>IFERROR(IF(Comparativo!$E$6="Tabela Não Desonerada",VLOOKUP($C552,'Orçamento Base'!$D$11:$S$1673,16,FALSE),VLOOKUP($C552,#REF!,16,FALSE)),0)</f>
        <v>0</v>
      </c>
      <c r="L552" s="575" t="e">
        <f>IF(AND($D552="COMPOSICAO_PROPRIA",'Orçamento Base'!$N552="-"),"14,18%",IF(AND($D552="MERCADO",'Orçamento Base'!$N552="-"),"15,38%",IF(Comparativo!$E$6="Tabela Não Desonerada",VLOOKUP($C552,'Orçamento Base'!$D$11:$S$1673,11,FALSE),VLOOKUP($C552,#REF!,11,FALSE))))</f>
        <v>#N/A</v>
      </c>
      <c r="M552" s="209">
        <f>IF(Comparativo!$E$6="Tabela Não Desonerada",Encargos!$F$44,Encargos!$D$44)</f>
        <v>1.1122000000000001</v>
      </c>
      <c r="N552" s="320"/>
      <c r="O552" s="166" t="s">
        <v>101</v>
      </c>
      <c r="P552" s="321"/>
      <c r="Q552" s="166" t="s">
        <v>101</v>
      </c>
      <c r="R552" s="321"/>
      <c r="S552" s="322"/>
      <c r="T552" s="322"/>
    </row>
    <row r="553" spans="1:20">
      <c r="A553" s="207">
        <f>'Identificação-TCE'!$A$13</f>
        <v>1</v>
      </c>
      <c r="B553" s="168" t="e">
        <f>IF(AND(G553&lt;&gt;"",H553&gt;0,I553&lt;&gt;"",J553&lt;&gt;0,K553&lt;&gt;0),COUNT($B$11:B552)+1,"")</f>
        <v>#N/A</v>
      </c>
      <c r="C553" s="207">
        <f>IF('Orçamento Base'!$M552=0,0,'Orçamento Base'!$D552)</f>
        <v>0</v>
      </c>
      <c r="D553" s="212" t="e">
        <f>IF('Orçamento Base'!$F552=Aux.!$G$11,"CONTRATACAO_PUBLICA",IF(VLOOKUP($C553,'Orçamento Base'!$D$11:$G$2116,3,FALSE)="INDEXADO",VLOOKUP(VLOOKUP($C552,'Orçamento Base'!$D$11:$G$2116,2,FALSE),'Index N_DESON.'!$A$9:$B$604,2),VLOOKUP($C553,'Orçamento Base'!$D$11:$G$2116,3,FALSE)))</f>
        <v>#N/A</v>
      </c>
      <c r="E553" s="208" t="e">
        <f>VLOOKUP($C553,'Orçamento Base'!$D$11:$S$1673,2,FALSE)</f>
        <v>#N/A</v>
      </c>
      <c r="F553" s="211">
        <f>Dados!$C$7</f>
        <v>44652</v>
      </c>
      <c r="G553" s="226" t="e">
        <f>VLOOKUP($C553,'Orçamento Base'!$D$11:$S$1673,4,FALSE)</f>
        <v>#N/A</v>
      </c>
      <c r="H553" s="377">
        <f>IFERROR(VLOOKUP($C553,'Orçamento Base'!$D$11:$S$1673,6,FALSE),0)</f>
        <v>0</v>
      </c>
      <c r="I553" s="208" t="e">
        <f>VLOOKUP($C553,'Orçamento Base'!$D$11:$S$1673,5,FALSE)</f>
        <v>#N/A</v>
      </c>
      <c r="J553" s="167" t="e">
        <f>IF(Comparativo!$E$6="Tabela Não Desonerada",VLOOKUP($C553,'Orçamento Base'!$D$11:$S$1673,12,FALSE),VLOOKUP($C553,#REF!,12,FALSE))</f>
        <v>#N/A</v>
      </c>
      <c r="K553" s="167">
        <f>IFERROR(IF(Comparativo!$E$6="Tabela Não Desonerada",VLOOKUP($C553,'Orçamento Base'!$D$11:$S$1673,16,FALSE),VLOOKUP($C553,#REF!,16,FALSE)),0)</f>
        <v>0</v>
      </c>
      <c r="L553" s="575" t="e">
        <f>IF(AND($D553="COMPOSICAO_PROPRIA",'Orçamento Base'!$N553="-"),"14,18%",IF(AND($D553="MERCADO",'Orçamento Base'!$N553="-"),"15,38%",IF(Comparativo!$E$6="Tabela Não Desonerada",VLOOKUP($C553,'Orçamento Base'!$D$11:$S$1673,11,FALSE),VLOOKUP($C553,#REF!,11,FALSE))))</f>
        <v>#N/A</v>
      </c>
      <c r="M553" s="209">
        <f>IF(Comparativo!$E$6="Tabela Não Desonerada",Encargos!$F$44,Encargos!$D$44)</f>
        <v>1.1122000000000001</v>
      </c>
      <c r="N553" s="320"/>
      <c r="O553" s="166" t="s">
        <v>101</v>
      </c>
      <c r="P553" s="321"/>
      <c r="Q553" s="166" t="s">
        <v>101</v>
      </c>
      <c r="R553" s="321"/>
      <c r="S553" s="322"/>
      <c r="T553" s="322"/>
    </row>
    <row r="554" spans="1:20">
      <c r="A554" s="207">
        <f>'Identificação-TCE'!$A$13</f>
        <v>1</v>
      </c>
      <c r="B554" s="168" t="e">
        <f>IF(AND(G554&lt;&gt;"",H554&gt;0,I554&lt;&gt;"",J554&lt;&gt;0,K554&lt;&gt;0),COUNT($B$11:B553)+1,"")</f>
        <v>#N/A</v>
      </c>
      <c r="C554" s="207">
        <f>IF('Orçamento Base'!$M553=0,0,'Orçamento Base'!$D553)</f>
        <v>0</v>
      </c>
      <c r="D554" s="212" t="e">
        <f>IF('Orçamento Base'!$F553=Aux.!$G$11,"CONTRATACAO_PUBLICA",IF(VLOOKUP($C554,'Orçamento Base'!$D$11:$G$2116,3,FALSE)="INDEXADO",VLOOKUP(VLOOKUP($C553,'Orçamento Base'!$D$11:$G$2116,2,FALSE),'Index N_DESON.'!$A$9:$B$604,2),VLOOKUP($C554,'Orçamento Base'!$D$11:$G$2116,3,FALSE)))</f>
        <v>#N/A</v>
      </c>
      <c r="E554" s="208" t="e">
        <f>VLOOKUP($C554,'Orçamento Base'!$D$11:$S$1673,2,FALSE)</f>
        <v>#N/A</v>
      </c>
      <c r="F554" s="211">
        <f>Dados!$C$7</f>
        <v>44652</v>
      </c>
      <c r="G554" s="226" t="e">
        <f>VLOOKUP($C554,'Orçamento Base'!$D$11:$S$1673,4,FALSE)</f>
        <v>#N/A</v>
      </c>
      <c r="H554" s="377">
        <f>IFERROR(VLOOKUP($C554,'Orçamento Base'!$D$11:$S$1673,6,FALSE),0)</f>
        <v>0</v>
      </c>
      <c r="I554" s="208" t="e">
        <f>VLOOKUP($C554,'Orçamento Base'!$D$11:$S$1673,5,FALSE)</f>
        <v>#N/A</v>
      </c>
      <c r="J554" s="167" t="e">
        <f>IF(Comparativo!$E$6="Tabela Não Desonerada",VLOOKUP($C554,'Orçamento Base'!$D$11:$S$1673,12,FALSE),VLOOKUP($C554,#REF!,12,FALSE))</f>
        <v>#N/A</v>
      </c>
      <c r="K554" s="167">
        <f>IFERROR(IF(Comparativo!$E$6="Tabela Não Desonerada",VLOOKUP($C554,'Orçamento Base'!$D$11:$S$1673,16,FALSE),VLOOKUP($C554,#REF!,16,FALSE)),0)</f>
        <v>0</v>
      </c>
      <c r="L554" s="575" t="e">
        <f>IF(AND($D554="COMPOSICAO_PROPRIA",'Orçamento Base'!$N554="-"),"14,18%",IF(AND($D554="MERCADO",'Orçamento Base'!$N554="-"),"15,38%",IF(Comparativo!$E$6="Tabela Não Desonerada",VLOOKUP($C554,'Orçamento Base'!$D$11:$S$1673,11,FALSE),VLOOKUP($C554,#REF!,11,FALSE))))</f>
        <v>#N/A</v>
      </c>
      <c r="M554" s="209">
        <f>IF(Comparativo!$E$6="Tabela Não Desonerada",Encargos!$F$44,Encargos!$D$44)</f>
        <v>1.1122000000000001</v>
      </c>
      <c r="N554" s="320"/>
      <c r="O554" s="166" t="s">
        <v>101</v>
      </c>
      <c r="P554" s="321"/>
      <c r="Q554" s="166" t="s">
        <v>101</v>
      </c>
      <c r="R554" s="321"/>
      <c r="S554" s="322"/>
      <c r="T554" s="322"/>
    </row>
    <row r="555" spans="1:20">
      <c r="A555" s="207">
        <f>'Identificação-TCE'!$A$13</f>
        <v>1</v>
      </c>
      <c r="B555" s="168" t="e">
        <f>IF(AND(G555&lt;&gt;"",H555&gt;0,I555&lt;&gt;"",J555&lt;&gt;0,K555&lt;&gt;0),COUNT($B$11:B554)+1,"")</f>
        <v>#N/A</v>
      </c>
      <c r="C555" s="207">
        <f>IF('Orçamento Base'!$M554=0,0,'Orçamento Base'!$D554)</f>
        <v>0</v>
      </c>
      <c r="D555" s="212" t="e">
        <f>IF('Orçamento Base'!$F554=Aux.!$G$11,"CONTRATACAO_PUBLICA",IF(VLOOKUP($C555,'Orçamento Base'!$D$11:$G$2116,3,FALSE)="INDEXADO",VLOOKUP(VLOOKUP($C554,'Orçamento Base'!$D$11:$G$2116,2,FALSE),'Index N_DESON.'!$A$9:$B$604,2),VLOOKUP($C555,'Orçamento Base'!$D$11:$G$2116,3,FALSE)))</f>
        <v>#N/A</v>
      </c>
      <c r="E555" s="208" t="e">
        <f>VLOOKUP($C555,'Orçamento Base'!$D$11:$S$1673,2,FALSE)</f>
        <v>#N/A</v>
      </c>
      <c r="F555" s="211">
        <f>Dados!$C$7</f>
        <v>44652</v>
      </c>
      <c r="G555" s="226" t="e">
        <f>VLOOKUP($C555,'Orçamento Base'!$D$11:$S$1673,4,FALSE)</f>
        <v>#N/A</v>
      </c>
      <c r="H555" s="377">
        <f>IFERROR(VLOOKUP($C555,'Orçamento Base'!$D$11:$S$1673,6,FALSE),0)</f>
        <v>0</v>
      </c>
      <c r="I555" s="208" t="e">
        <f>VLOOKUP($C555,'Orçamento Base'!$D$11:$S$1673,5,FALSE)</f>
        <v>#N/A</v>
      </c>
      <c r="J555" s="167" t="e">
        <f>IF(Comparativo!$E$6="Tabela Não Desonerada",VLOOKUP($C555,'Orçamento Base'!$D$11:$S$1673,12,FALSE),VLOOKUP($C555,#REF!,12,FALSE))</f>
        <v>#N/A</v>
      </c>
      <c r="K555" s="167">
        <f>IFERROR(IF(Comparativo!$E$6="Tabela Não Desonerada",VLOOKUP($C555,'Orçamento Base'!$D$11:$S$1673,16,FALSE),VLOOKUP($C555,#REF!,16,FALSE)),0)</f>
        <v>0</v>
      </c>
      <c r="L555" s="575" t="e">
        <f>IF(AND($D555="COMPOSICAO_PROPRIA",'Orçamento Base'!$N555="-"),"14,18%",IF(AND($D555="MERCADO",'Orçamento Base'!$N555="-"),"15,38%",IF(Comparativo!$E$6="Tabela Não Desonerada",VLOOKUP($C555,'Orçamento Base'!$D$11:$S$1673,11,FALSE),VLOOKUP($C555,#REF!,11,FALSE))))</f>
        <v>#N/A</v>
      </c>
      <c r="M555" s="209">
        <f>IF(Comparativo!$E$6="Tabela Não Desonerada",Encargos!$F$44,Encargos!$D$44)</f>
        <v>1.1122000000000001</v>
      </c>
      <c r="N555" s="320"/>
      <c r="O555" s="166" t="s">
        <v>101</v>
      </c>
      <c r="P555" s="321"/>
      <c r="Q555" s="166" t="s">
        <v>101</v>
      </c>
      <c r="R555" s="321"/>
      <c r="S555" s="322"/>
      <c r="T555" s="322"/>
    </row>
    <row r="556" spans="1:20">
      <c r="A556" s="207">
        <f>'Identificação-TCE'!$A$13</f>
        <v>1</v>
      </c>
      <c r="B556" s="168" t="e">
        <f>IF(AND(G556&lt;&gt;"",H556&gt;0,I556&lt;&gt;"",J556&lt;&gt;0,K556&lt;&gt;0),COUNT($B$11:B555)+1,"")</f>
        <v>#N/A</v>
      </c>
      <c r="C556" s="207">
        <f>IF('Orçamento Base'!$M555=0,0,'Orçamento Base'!$D555)</f>
        <v>0</v>
      </c>
      <c r="D556" s="212" t="e">
        <f>IF('Orçamento Base'!$F555=Aux.!$G$11,"CONTRATACAO_PUBLICA",IF(VLOOKUP($C556,'Orçamento Base'!$D$11:$G$2116,3,FALSE)="INDEXADO",VLOOKUP(VLOOKUP($C555,'Orçamento Base'!$D$11:$G$2116,2,FALSE),'Index N_DESON.'!$A$9:$B$604,2),VLOOKUP($C556,'Orçamento Base'!$D$11:$G$2116,3,FALSE)))</f>
        <v>#N/A</v>
      </c>
      <c r="E556" s="208" t="e">
        <f>VLOOKUP($C556,'Orçamento Base'!$D$11:$S$1673,2,FALSE)</f>
        <v>#N/A</v>
      </c>
      <c r="F556" s="211">
        <f>Dados!$C$7</f>
        <v>44652</v>
      </c>
      <c r="G556" s="226" t="e">
        <f>VLOOKUP($C556,'Orçamento Base'!$D$11:$S$1673,4,FALSE)</f>
        <v>#N/A</v>
      </c>
      <c r="H556" s="377">
        <f>IFERROR(VLOOKUP($C556,'Orçamento Base'!$D$11:$S$1673,6,FALSE),0)</f>
        <v>0</v>
      </c>
      <c r="I556" s="208" t="e">
        <f>VLOOKUP($C556,'Orçamento Base'!$D$11:$S$1673,5,FALSE)</f>
        <v>#N/A</v>
      </c>
      <c r="J556" s="167" t="e">
        <f>IF(Comparativo!$E$6="Tabela Não Desonerada",VLOOKUP($C556,'Orçamento Base'!$D$11:$S$1673,12,FALSE),VLOOKUP($C556,#REF!,12,FALSE))</f>
        <v>#N/A</v>
      </c>
      <c r="K556" s="167">
        <f>IFERROR(IF(Comparativo!$E$6="Tabela Não Desonerada",VLOOKUP($C556,'Orçamento Base'!$D$11:$S$1673,16,FALSE),VLOOKUP($C556,#REF!,16,FALSE)),0)</f>
        <v>0</v>
      </c>
      <c r="L556" s="575" t="e">
        <f>IF(AND($D556="COMPOSICAO_PROPRIA",'Orçamento Base'!$N556="-"),"14,18%",IF(AND($D556="MERCADO",'Orçamento Base'!$N556="-"),"15,38%",IF(Comparativo!$E$6="Tabela Não Desonerada",VLOOKUP($C556,'Orçamento Base'!$D$11:$S$1673,11,FALSE),VLOOKUP($C556,#REF!,11,FALSE))))</f>
        <v>#N/A</v>
      </c>
      <c r="M556" s="209">
        <f>IF(Comparativo!$E$6="Tabela Não Desonerada",Encargos!$F$44,Encargos!$D$44)</f>
        <v>1.1122000000000001</v>
      </c>
      <c r="N556" s="320"/>
      <c r="O556" s="166" t="s">
        <v>101</v>
      </c>
      <c r="P556" s="321"/>
      <c r="Q556" s="166" t="s">
        <v>101</v>
      </c>
      <c r="R556" s="321"/>
      <c r="S556" s="322"/>
      <c r="T556" s="322"/>
    </row>
    <row r="557" spans="1:20">
      <c r="A557" s="207">
        <f>'Identificação-TCE'!$A$13</f>
        <v>1</v>
      </c>
      <c r="B557" s="168" t="e">
        <f>IF(AND(G557&lt;&gt;"",H557&gt;0,I557&lt;&gt;"",J557&lt;&gt;0,K557&lt;&gt;0),COUNT($B$11:B556)+1,"")</f>
        <v>#N/A</v>
      </c>
      <c r="C557" s="207">
        <f>IF('Orçamento Base'!$M556=0,0,'Orçamento Base'!$D556)</f>
        <v>0</v>
      </c>
      <c r="D557" s="212" t="e">
        <f>IF('Orçamento Base'!$F556=Aux.!$G$11,"CONTRATACAO_PUBLICA",IF(VLOOKUP($C557,'Orçamento Base'!$D$11:$G$2116,3,FALSE)="INDEXADO",VLOOKUP(VLOOKUP($C556,'Orçamento Base'!$D$11:$G$2116,2,FALSE),'Index N_DESON.'!$A$9:$B$604,2),VLOOKUP($C557,'Orçamento Base'!$D$11:$G$2116,3,FALSE)))</f>
        <v>#N/A</v>
      </c>
      <c r="E557" s="208" t="e">
        <f>VLOOKUP($C557,'Orçamento Base'!$D$11:$S$1673,2,FALSE)</f>
        <v>#N/A</v>
      </c>
      <c r="F557" s="211">
        <f>Dados!$C$7</f>
        <v>44652</v>
      </c>
      <c r="G557" s="226" t="e">
        <f>VLOOKUP($C557,'Orçamento Base'!$D$11:$S$1673,4,FALSE)</f>
        <v>#N/A</v>
      </c>
      <c r="H557" s="377">
        <f>IFERROR(VLOOKUP($C557,'Orçamento Base'!$D$11:$S$1673,6,FALSE),0)</f>
        <v>0</v>
      </c>
      <c r="I557" s="208" t="e">
        <f>VLOOKUP($C557,'Orçamento Base'!$D$11:$S$1673,5,FALSE)</f>
        <v>#N/A</v>
      </c>
      <c r="J557" s="167" t="e">
        <f>IF(Comparativo!$E$6="Tabela Não Desonerada",VLOOKUP($C557,'Orçamento Base'!$D$11:$S$1673,12,FALSE),VLOOKUP($C557,#REF!,12,FALSE))</f>
        <v>#N/A</v>
      </c>
      <c r="K557" s="167">
        <f>IFERROR(IF(Comparativo!$E$6="Tabela Não Desonerada",VLOOKUP($C557,'Orçamento Base'!$D$11:$S$1673,16,FALSE),VLOOKUP($C557,#REF!,16,FALSE)),0)</f>
        <v>0</v>
      </c>
      <c r="L557" s="575" t="e">
        <f>IF(AND($D557="COMPOSICAO_PROPRIA",'Orçamento Base'!$N557="-"),"14,18%",IF(AND($D557="MERCADO",'Orçamento Base'!$N557="-"),"15,38%",IF(Comparativo!$E$6="Tabela Não Desonerada",VLOOKUP($C557,'Orçamento Base'!$D$11:$S$1673,11,FALSE),VLOOKUP($C557,#REF!,11,FALSE))))</f>
        <v>#N/A</v>
      </c>
      <c r="M557" s="209">
        <f>IF(Comparativo!$E$6="Tabela Não Desonerada",Encargos!$F$44,Encargos!$D$44)</f>
        <v>1.1122000000000001</v>
      </c>
      <c r="N557" s="320"/>
      <c r="O557" s="166" t="s">
        <v>101</v>
      </c>
      <c r="P557" s="321"/>
      <c r="Q557" s="166" t="s">
        <v>101</v>
      </c>
      <c r="R557" s="321"/>
      <c r="S557" s="322"/>
      <c r="T557" s="322"/>
    </row>
    <row r="558" spans="1:20">
      <c r="A558" s="207">
        <f>'Identificação-TCE'!$A$13</f>
        <v>1</v>
      </c>
      <c r="B558" s="168" t="e">
        <f>IF(AND(G558&lt;&gt;"",H558&gt;0,I558&lt;&gt;"",J558&lt;&gt;0,K558&lt;&gt;0),COUNT($B$11:B557)+1,"")</f>
        <v>#N/A</v>
      </c>
      <c r="C558" s="207">
        <f>IF('Orçamento Base'!$M557=0,0,'Orçamento Base'!$D557)</f>
        <v>0</v>
      </c>
      <c r="D558" s="212" t="e">
        <f>IF('Orçamento Base'!$F557=Aux.!$G$11,"CONTRATACAO_PUBLICA",IF(VLOOKUP($C558,'Orçamento Base'!$D$11:$G$2116,3,FALSE)="INDEXADO",VLOOKUP(VLOOKUP($C557,'Orçamento Base'!$D$11:$G$2116,2,FALSE),'Index N_DESON.'!$A$9:$B$604,2),VLOOKUP($C558,'Orçamento Base'!$D$11:$G$2116,3,FALSE)))</f>
        <v>#N/A</v>
      </c>
      <c r="E558" s="208" t="e">
        <f>VLOOKUP($C558,'Orçamento Base'!$D$11:$S$1673,2,FALSE)</f>
        <v>#N/A</v>
      </c>
      <c r="F558" s="211">
        <f>Dados!$C$7</f>
        <v>44652</v>
      </c>
      <c r="G558" s="226" t="e">
        <f>VLOOKUP($C558,'Orçamento Base'!$D$11:$S$1673,4,FALSE)</f>
        <v>#N/A</v>
      </c>
      <c r="H558" s="377">
        <f>IFERROR(VLOOKUP($C558,'Orçamento Base'!$D$11:$S$1673,6,FALSE),0)</f>
        <v>0</v>
      </c>
      <c r="I558" s="208" t="e">
        <f>VLOOKUP($C558,'Orçamento Base'!$D$11:$S$1673,5,FALSE)</f>
        <v>#N/A</v>
      </c>
      <c r="J558" s="167" t="e">
        <f>IF(Comparativo!$E$6="Tabela Não Desonerada",VLOOKUP($C558,'Orçamento Base'!$D$11:$S$1673,12,FALSE),VLOOKUP($C558,#REF!,12,FALSE))</f>
        <v>#N/A</v>
      </c>
      <c r="K558" s="167">
        <f>IFERROR(IF(Comparativo!$E$6="Tabela Não Desonerada",VLOOKUP($C558,'Orçamento Base'!$D$11:$S$1673,16,FALSE),VLOOKUP($C558,#REF!,16,FALSE)),0)</f>
        <v>0</v>
      </c>
      <c r="L558" s="575" t="e">
        <f>IF(AND($D558="COMPOSICAO_PROPRIA",'Orçamento Base'!$N558="-"),"14,18%",IF(AND($D558="MERCADO",'Orçamento Base'!$N558="-"),"15,38%",IF(Comparativo!$E$6="Tabela Não Desonerada",VLOOKUP($C558,'Orçamento Base'!$D$11:$S$1673,11,FALSE),VLOOKUP($C558,#REF!,11,FALSE))))</f>
        <v>#N/A</v>
      </c>
      <c r="M558" s="209">
        <f>IF(Comparativo!$E$6="Tabela Não Desonerada",Encargos!$F$44,Encargos!$D$44)</f>
        <v>1.1122000000000001</v>
      </c>
      <c r="N558" s="320"/>
      <c r="O558" s="166" t="s">
        <v>101</v>
      </c>
      <c r="P558" s="321"/>
      <c r="Q558" s="166" t="s">
        <v>101</v>
      </c>
      <c r="R558" s="321"/>
      <c r="S558" s="322"/>
      <c r="T558" s="322"/>
    </row>
    <row r="559" spans="1:20">
      <c r="A559" s="207">
        <f>'Identificação-TCE'!$A$13</f>
        <v>1</v>
      </c>
      <c r="B559" s="168" t="e">
        <f>IF(AND(G559&lt;&gt;"",H559&gt;0,I559&lt;&gt;"",J559&lt;&gt;0,K559&lt;&gt;0),COUNT($B$11:B558)+1,"")</f>
        <v>#N/A</v>
      </c>
      <c r="C559" s="207">
        <f>IF('Orçamento Base'!$M558=0,0,'Orçamento Base'!$D558)</f>
        <v>0</v>
      </c>
      <c r="D559" s="212" t="e">
        <f>IF('Orçamento Base'!$F558=Aux.!$G$11,"CONTRATACAO_PUBLICA",IF(VLOOKUP($C559,'Orçamento Base'!$D$11:$G$2116,3,FALSE)="INDEXADO",VLOOKUP(VLOOKUP($C558,'Orçamento Base'!$D$11:$G$2116,2,FALSE),'Index N_DESON.'!$A$9:$B$604,2),VLOOKUP($C559,'Orçamento Base'!$D$11:$G$2116,3,FALSE)))</f>
        <v>#N/A</v>
      </c>
      <c r="E559" s="208" t="e">
        <f>VLOOKUP($C559,'Orçamento Base'!$D$11:$S$1673,2,FALSE)</f>
        <v>#N/A</v>
      </c>
      <c r="F559" s="211">
        <f>Dados!$C$7</f>
        <v>44652</v>
      </c>
      <c r="G559" s="226" t="e">
        <f>VLOOKUP($C559,'Orçamento Base'!$D$11:$S$1673,4,FALSE)</f>
        <v>#N/A</v>
      </c>
      <c r="H559" s="377">
        <f>IFERROR(VLOOKUP($C559,'Orçamento Base'!$D$11:$S$1673,6,FALSE),0)</f>
        <v>0</v>
      </c>
      <c r="I559" s="208" t="e">
        <f>VLOOKUP($C559,'Orçamento Base'!$D$11:$S$1673,5,FALSE)</f>
        <v>#N/A</v>
      </c>
      <c r="J559" s="167" t="e">
        <f>IF(Comparativo!$E$6="Tabela Não Desonerada",VLOOKUP($C559,'Orçamento Base'!$D$11:$S$1673,12,FALSE),VLOOKUP($C559,#REF!,12,FALSE))</f>
        <v>#N/A</v>
      </c>
      <c r="K559" s="167">
        <f>IFERROR(IF(Comparativo!$E$6="Tabela Não Desonerada",VLOOKUP($C559,'Orçamento Base'!$D$11:$S$1673,16,FALSE),VLOOKUP($C559,#REF!,16,FALSE)),0)</f>
        <v>0</v>
      </c>
      <c r="L559" s="575" t="e">
        <f>IF(AND($D559="COMPOSICAO_PROPRIA",'Orçamento Base'!$N559="-"),"14,18%",IF(AND($D559="MERCADO",'Orçamento Base'!$N559="-"),"15,38%",IF(Comparativo!$E$6="Tabela Não Desonerada",VLOOKUP($C559,'Orçamento Base'!$D$11:$S$1673,11,FALSE),VLOOKUP($C559,#REF!,11,FALSE))))</f>
        <v>#N/A</v>
      </c>
      <c r="M559" s="209">
        <f>IF(Comparativo!$E$6="Tabela Não Desonerada",Encargos!$F$44,Encargos!$D$44)</f>
        <v>1.1122000000000001</v>
      </c>
      <c r="N559" s="320"/>
      <c r="O559" s="166" t="s">
        <v>101</v>
      </c>
      <c r="P559" s="321"/>
      <c r="Q559" s="166" t="s">
        <v>101</v>
      </c>
      <c r="R559" s="321"/>
      <c r="S559" s="322"/>
      <c r="T559" s="322"/>
    </row>
    <row r="560" spans="1:20">
      <c r="A560" s="207">
        <f>'Identificação-TCE'!$A$13</f>
        <v>1</v>
      </c>
      <c r="B560" s="168" t="e">
        <f>IF(AND(G560&lt;&gt;"",H560&gt;0,I560&lt;&gt;"",J560&lt;&gt;0,K560&lt;&gt;0),COUNT($B$11:B559)+1,"")</f>
        <v>#N/A</v>
      </c>
      <c r="C560" s="207">
        <f>IF('Orçamento Base'!$M559=0,0,'Orçamento Base'!$D559)</f>
        <v>0</v>
      </c>
      <c r="D560" s="212" t="e">
        <f>IF('Orçamento Base'!$F559=Aux.!$G$11,"CONTRATACAO_PUBLICA",IF(VLOOKUP($C560,'Orçamento Base'!$D$11:$G$2116,3,FALSE)="INDEXADO",VLOOKUP(VLOOKUP($C559,'Orçamento Base'!$D$11:$G$2116,2,FALSE),'Index N_DESON.'!$A$9:$B$604,2),VLOOKUP($C560,'Orçamento Base'!$D$11:$G$2116,3,FALSE)))</f>
        <v>#N/A</v>
      </c>
      <c r="E560" s="208" t="e">
        <f>VLOOKUP($C560,'Orçamento Base'!$D$11:$S$1673,2,FALSE)</f>
        <v>#N/A</v>
      </c>
      <c r="F560" s="211">
        <f>Dados!$C$7</f>
        <v>44652</v>
      </c>
      <c r="G560" s="226" t="e">
        <f>VLOOKUP($C560,'Orçamento Base'!$D$11:$S$1673,4,FALSE)</f>
        <v>#N/A</v>
      </c>
      <c r="H560" s="377">
        <f>IFERROR(VLOOKUP($C560,'Orçamento Base'!$D$11:$S$1673,6,FALSE),0)</f>
        <v>0</v>
      </c>
      <c r="I560" s="208" t="e">
        <f>VLOOKUP($C560,'Orçamento Base'!$D$11:$S$1673,5,FALSE)</f>
        <v>#N/A</v>
      </c>
      <c r="J560" s="167" t="e">
        <f>IF(Comparativo!$E$6="Tabela Não Desonerada",VLOOKUP($C560,'Orçamento Base'!$D$11:$S$1673,12,FALSE),VLOOKUP($C560,#REF!,12,FALSE))</f>
        <v>#N/A</v>
      </c>
      <c r="K560" s="167">
        <f>IFERROR(IF(Comparativo!$E$6="Tabela Não Desonerada",VLOOKUP($C560,'Orçamento Base'!$D$11:$S$1673,16,FALSE),VLOOKUP($C560,#REF!,16,FALSE)),0)</f>
        <v>0</v>
      </c>
      <c r="L560" s="575" t="e">
        <f>IF(AND($D560="COMPOSICAO_PROPRIA",'Orçamento Base'!$N560="-"),"14,18%",IF(AND($D560="MERCADO",'Orçamento Base'!$N560="-"),"15,38%",IF(Comparativo!$E$6="Tabela Não Desonerada",VLOOKUP($C560,'Orçamento Base'!$D$11:$S$1673,11,FALSE),VLOOKUP($C560,#REF!,11,FALSE))))</f>
        <v>#N/A</v>
      </c>
      <c r="M560" s="209">
        <f>IF(Comparativo!$E$6="Tabela Não Desonerada",Encargos!$F$44,Encargos!$D$44)</f>
        <v>1.1122000000000001</v>
      </c>
      <c r="N560" s="320"/>
      <c r="O560" s="166" t="s">
        <v>101</v>
      </c>
      <c r="P560" s="321"/>
      <c r="Q560" s="166" t="s">
        <v>101</v>
      </c>
      <c r="R560" s="321"/>
      <c r="S560" s="322"/>
      <c r="T560" s="322"/>
    </row>
    <row r="561" spans="1:20">
      <c r="A561" s="207">
        <f>'Identificação-TCE'!$A$13</f>
        <v>1</v>
      </c>
      <c r="B561" s="168" t="e">
        <f>IF(AND(G561&lt;&gt;"",H561&gt;0,I561&lt;&gt;"",J561&lt;&gt;0,K561&lt;&gt;0),COUNT($B$11:B560)+1,"")</f>
        <v>#N/A</v>
      </c>
      <c r="C561" s="207">
        <f>IF('Orçamento Base'!$M560=0,0,'Orçamento Base'!$D560)</f>
        <v>0</v>
      </c>
      <c r="D561" s="212" t="e">
        <f>IF('Orçamento Base'!$F560=Aux.!$G$11,"CONTRATACAO_PUBLICA",IF(VLOOKUP($C561,'Orçamento Base'!$D$11:$G$2116,3,FALSE)="INDEXADO",VLOOKUP(VLOOKUP($C560,'Orçamento Base'!$D$11:$G$2116,2,FALSE),'Index N_DESON.'!$A$9:$B$604,2),VLOOKUP($C561,'Orçamento Base'!$D$11:$G$2116,3,FALSE)))</f>
        <v>#N/A</v>
      </c>
      <c r="E561" s="208" t="e">
        <f>VLOOKUP($C561,'Orçamento Base'!$D$11:$S$1673,2,FALSE)</f>
        <v>#N/A</v>
      </c>
      <c r="F561" s="211">
        <f>Dados!$C$7</f>
        <v>44652</v>
      </c>
      <c r="G561" s="226" t="e">
        <f>VLOOKUP($C561,'Orçamento Base'!$D$11:$S$1673,4,FALSE)</f>
        <v>#N/A</v>
      </c>
      <c r="H561" s="377">
        <f>IFERROR(VLOOKUP($C561,'Orçamento Base'!$D$11:$S$1673,6,FALSE),0)</f>
        <v>0</v>
      </c>
      <c r="I561" s="208" t="e">
        <f>VLOOKUP($C561,'Orçamento Base'!$D$11:$S$1673,5,FALSE)</f>
        <v>#N/A</v>
      </c>
      <c r="J561" s="167" t="e">
        <f>IF(Comparativo!$E$6="Tabela Não Desonerada",VLOOKUP($C561,'Orçamento Base'!$D$11:$S$1673,12,FALSE),VLOOKUP($C561,#REF!,12,FALSE))</f>
        <v>#N/A</v>
      </c>
      <c r="K561" s="167">
        <f>IFERROR(IF(Comparativo!$E$6="Tabela Não Desonerada",VLOOKUP($C561,'Orçamento Base'!$D$11:$S$1673,16,FALSE),VLOOKUP($C561,#REF!,16,FALSE)),0)</f>
        <v>0</v>
      </c>
      <c r="L561" s="575" t="e">
        <f>IF(AND($D561="COMPOSICAO_PROPRIA",'Orçamento Base'!$N561="-"),"14,18%",IF(AND($D561="MERCADO",'Orçamento Base'!$N561="-"),"15,38%",IF(Comparativo!$E$6="Tabela Não Desonerada",VLOOKUP($C561,'Orçamento Base'!$D$11:$S$1673,11,FALSE),VLOOKUP($C561,#REF!,11,FALSE))))</f>
        <v>#N/A</v>
      </c>
      <c r="M561" s="209">
        <f>IF(Comparativo!$E$6="Tabela Não Desonerada",Encargos!$F$44,Encargos!$D$44)</f>
        <v>1.1122000000000001</v>
      </c>
      <c r="N561" s="320"/>
      <c r="O561" s="166" t="s">
        <v>101</v>
      </c>
      <c r="P561" s="321"/>
      <c r="Q561" s="166" t="s">
        <v>101</v>
      </c>
      <c r="R561" s="321"/>
      <c r="S561" s="322"/>
      <c r="T561" s="322"/>
    </row>
    <row r="562" spans="1:20">
      <c r="A562" s="207">
        <f>'Identificação-TCE'!$A$13</f>
        <v>1</v>
      </c>
      <c r="B562" s="168" t="e">
        <f>IF(AND(G562&lt;&gt;"",H562&gt;0,I562&lt;&gt;"",J562&lt;&gt;0,K562&lt;&gt;0),COUNT($B$11:B561)+1,"")</f>
        <v>#N/A</v>
      </c>
      <c r="C562" s="207">
        <f>IF('Orçamento Base'!$M561=0,0,'Orçamento Base'!$D561)</f>
        <v>0</v>
      </c>
      <c r="D562" s="212" t="e">
        <f>IF('Orçamento Base'!$F561=Aux.!$G$11,"CONTRATACAO_PUBLICA",IF(VLOOKUP($C562,'Orçamento Base'!$D$11:$G$2116,3,FALSE)="INDEXADO",VLOOKUP(VLOOKUP($C561,'Orçamento Base'!$D$11:$G$2116,2,FALSE),'Index N_DESON.'!$A$9:$B$604,2),VLOOKUP($C562,'Orçamento Base'!$D$11:$G$2116,3,FALSE)))</f>
        <v>#N/A</v>
      </c>
      <c r="E562" s="208" t="e">
        <f>VLOOKUP($C562,'Orçamento Base'!$D$11:$S$1673,2,FALSE)</f>
        <v>#N/A</v>
      </c>
      <c r="F562" s="211">
        <f>Dados!$C$7</f>
        <v>44652</v>
      </c>
      <c r="G562" s="226" t="e">
        <f>VLOOKUP($C562,'Orçamento Base'!$D$11:$S$1673,4,FALSE)</f>
        <v>#N/A</v>
      </c>
      <c r="H562" s="377">
        <f>IFERROR(VLOOKUP($C562,'Orçamento Base'!$D$11:$S$1673,6,FALSE),0)</f>
        <v>0</v>
      </c>
      <c r="I562" s="208" t="e">
        <f>VLOOKUP($C562,'Orçamento Base'!$D$11:$S$1673,5,FALSE)</f>
        <v>#N/A</v>
      </c>
      <c r="J562" s="167" t="e">
        <f>IF(Comparativo!$E$6="Tabela Não Desonerada",VLOOKUP($C562,'Orçamento Base'!$D$11:$S$1673,12,FALSE),VLOOKUP($C562,#REF!,12,FALSE))</f>
        <v>#N/A</v>
      </c>
      <c r="K562" s="167">
        <f>IFERROR(IF(Comparativo!$E$6="Tabela Não Desonerada",VLOOKUP($C562,'Orçamento Base'!$D$11:$S$1673,16,FALSE),VLOOKUP($C562,#REF!,16,FALSE)),0)</f>
        <v>0</v>
      </c>
      <c r="L562" s="575" t="e">
        <f>IF(AND($D562="COMPOSICAO_PROPRIA",'Orçamento Base'!$N562="-"),"14,18%",IF(AND($D562="MERCADO",'Orçamento Base'!$N562="-"),"15,38%",IF(Comparativo!$E$6="Tabela Não Desonerada",VLOOKUP($C562,'Orçamento Base'!$D$11:$S$1673,11,FALSE),VLOOKUP($C562,#REF!,11,FALSE))))</f>
        <v>#N/A</v>
      </c>
      <c r="M562" s="209">
        <f>IF(Comparativo!$E$6="Tabela Não Desonerada",Encargos!$F$44,Encargos!$D$44)</f>
        <v>1.1122000000000001</v>
      </c>
      <c r="N562" s="320"/>
      <c r="O562" s="166" t="s">
        <v>101</v>
      </c>
      <c r="P562" s="321"/>
      <c r="Q562" s="166" t="s">
        <v>101</v>
      </c>
      <c r="R562" s="321"/>
      <c r="S562" s="322"/>
      <c r="T562" s="322"/>
    </row>
    <row r="563" spans="1:20">
      <c r="A563" s="207">
        <f>'Identificação-TCE'!$A$13</f>
        <v>1</v>
      </c>
      <c r="B563" s="168" t="e">
        <f>IF(AND(G563&lt;&gt;"",H563&gt;0,I563&lt;&gt;"",J563&lt;&gt;0,K563&lt;&gt;0),COUNT($B$11:B562)+1,"")</f>
        <v>#N/A</v>
      </c>
      <c r="C563" s="207">
        <f>IF('Orçamento Base'!$M562=0,0,'Orçamento Base'!$D562)</f>
        <v>0</v>
      </c>
      <c r="D563" s="212" t="e">
        <f>IF('Orçamento Base'!$F562=Aux.!$G$11,"CONTRATACAO_PUBLICA",IF(VLOOKUP($C563,'Orçamento Base'!$D$11:$G$2116,3,FALSE)="INDEXADO",VLOOKUP(VLOOKUP($C562,'Orçamento Base'!$D$11:$G$2116,2,FALSE),'Index N_DESON.'!$A$9:$B$604,2),VLOOKUP($C563,'Orçamento Base'!$D$11:$G$2116,3,FALSE)))</f>
        <v>#N/A</v>
      </c>
      <c r="E563" s="208" t="e">
        <f>VLOOKUP($C563,'Orçamento Base'!$D$11:$S$1673,2,FALSE)</f>
        <v>#N/A</v>
      </c>
      <c r="F563" s="211">
        <f>Dados!$C$7</f>
        <v>44652</v>
      </c>
      <c r="G563" s="226" t="e">
        <f>VLOOKUP($C563,'Orçamento Base'!$D$11:$S$1673,4,FALSE)</f>
        <v>#N/A</v>
      </c>
      <c r="H563" s="377">
        <f>IFERROR(VLOOKUP($C563,'Orçamento Base'!$D$11:$S$1673,6,FALSE),0)</f>
        <v>0</v>
      </c>
      <c r="I563" s="208" t="e">
        <f>VLOOKUP($C563,'Orçamento Base'!$D$11:$S$1673,5,FALSE)</f>
        <v>#N/A</v>
      </c>
      <c r="J563" s="167" t="e">
        <f>IF(Comparativo!$E$6="Tabela Não Desonerada",VLOOKUP($C563,'Orçamento Base'!$D$11:$S$1673,12,FALSE),VLOOKUP($C563,#REF!,12,FALSE))</f>
        <v>#N/A</v>
      </c>
      <c r="K563" s="167">
        <f>IFERROR(IF(Comparativo!$E$6="Tabela Não Desonerada",VLOOKUP($C563,'Orçamento Base'!$D$11:$S$1673,16,FALSE),VLOOKUP($C563,#REF!,16,FALSE)),0)</f>
        <v>0</v>
      </c>
      <c r="L563" s="575" t="e">
        <f>IF(AND($D563="COMPOSICAO_PROPRIA",'Orçamento Base'!$N563="-"),"14,18%",IF(AND($D563="MERCADO",'Orçamento Base'!$N563="-"),"15,38%",IF(Comparativo!$E$6="Tabela Não Desonerada",VLOOKUP($C563,'Orçamento Base'!$D$11:$S$1673,11,FALSE),VLOOKUP($C563,#REF!,11,FALSE))))</f>
        <v>#N/A</v>
      </c>
      <c r="M563" s="209">
        <f>IF(Comparativo!$E$6="Tabela Não Desonerada",Encargos!$F$44,Encargos!$D$44)</f>
        <v>1.1122000000000001</v>
      </c>
      <c r="N563" s="320"/>
      <c r="O563" s="166" t="s">
        <v>101</v>
      </c>
      <c r="P563" s="321"/>
      <c r="Q563" s="166" t="s">
        <v>101</v>
      </c>
      <c r="R563" s="321"/>
      <c r="S563" s="322"/>
      <c r="T563" s="322"/>
    </row>
    <row r="564" spans="1:20">
      <c r="A564" s="207">
        <f>'Identificação-TCE'!$A$13</f>
        <v>1</v>
      </c>
      <c r="B564" s="168" t="e">
        <f>IF(AND(G564&lt;&gt;"",H564&gt;0,I564&lt;&gt;"",J564&lt;&gt;0,K564&lt;&gt;0),COUNT($B$11:B563)+1,"")</f>
        <v>#N/A</v>
      </c>
      <c r="C564" s="207">
        <f>IF('Orçamento Base'!$M563=0,0,'Orçamento Base'!$D563)</f>
        <v>0</v>
      </c>
      <c r="D564" s="212" t="e">
        <f>IF('Orçamento Base'!$F563=Aux.!$G$11,"CONTRATACAO_PUBLICA",IF(VLOOKUP($C564,'Orçamento Base'!$D$11:$G$2116,3,FALSE)="INDEXADO",VLOOKUP(VLOOKUP($C563,'Orçamento Base'!$D$11:$G$2116,2,FALSE),'Index N_DESON.'!$A$9:$B$604,2),VLOOKUP($C564,'Orçamento Base'!$D$11:$G$2116,3,FALSE)))</f>
        <v>#N/A</v>
      </c>
      <c r="E564" s="208" t="e">
        <f>VLOOKUP($C564,'Orçamento Base'!$D$11:$S$1673,2,FALSE)</f>
        <v>#N/A</v>
      </c>
      <c r="F564" s="211">
        <f>Dados!$C$7</f>
        <v>44652</v>
      </c>
      <c r="G564" s="226" t="e">
        <f>VLOOKUP($C564,'Orçamento Base'!$D$11:$S$1673,4,FALSE)</f>
        <v>#N/A</v>
      </c>
      <c r="H564" s="377">
        <f>IFERROR(VLOOKUP($C564,'Orçamento Base'!$D$11:$S$1673,6,FALSE),0)</f>
        <v>0</v>
      </c>
      <c r="I564" s="208" t="e">
        <f>VLOOKUP($C564,'Orçamento Base'!$D$11:$S$1673,5,FALSE)</f>
        <v>#N/A</v>
      </c>
      <c r="J564" s="167" t="e">
        <f>IF(Comparativo!$E$6="Tabela Não Desonerada",VLOOKUP($C564,'Orçamento Base'!$D$11:$S$1673,12,FALSE),VLOOKUP($C564,#REF!,12,FALSE))</f>
        <v>#N/A</v>
      </c>
      <c r="K564" s="167">
        <f>IFERROR(IF(Comparativo!$E$6="Tabela Não Desonerada",VLOOKUP($C564,'Orçamento Base'!$D$11:$S$1673,16,FALSE),VLOOKUP($C564,#REF!,16,FALSE)),0)</f>
        <v>0</v>
      </c>
      <c r="L564" s="575" t="e">
        <f>IF(AND($D564="COMPOSICAO_PROPRIA",'Orçamento Base'!$N564="-"),"14,18%",IF(AND($D564="MERCADO",'Orçamento Base'!$N564="-"),"15,38%",IF(Comparativo!$E$6="Tabela Não Desonerada",VLOOKUP($C564,'Orçamento Base'!$D$11:$S$1673,11,FALSE),VLOOKUP($C564,#REF!,11,FALSE))))</f>
        <v>#N/A</v>
      </c>
      <c r="M564" s="209">
        <f>IF(Comparativo!$E$6="Tabela Não Desonerada",Encargos!$F$44,Encargos!$D$44)</f>
        <v>1.1122000000000001</v>
      </c>
      <c r="N564" s="320"/>
      <c r="O564" s="166" t="s">
        <v>101</v>
      </c>
      <c r="P564" s="321"/>
      <c r="Q564" s="166" t="s">
        <v>101</v>
      </c>
      <c r="R564" s="321"/>
      <c r="S564" s="322"/>
      <c r="T564" s="322"/>
    </row>
    <row r="565" spans="1:20">
      <c r="A565" s="207">
        <f>'Identificação-TCE'!$A$13</f>
        <v>1</v>
      </c>
      <c r="B565" s="168" t="e">
        <f>IF(AND(G565&lt;&gt;"",H565&gt;0,I565&lt;&gt;"",J565&lt;&gt;0,K565&lt;&gt;0),COUNT($B$11:B564)+1,"")</f>
        <v>#N/A</v>
      </c>
      <c r="C565" s="207">
        <f>IF('Orçamento Base'!$M564=0,0,'Orçamento Base'!$D564)</f>
        <v>0</v>
      </c>
      <c r="D565" s="212" t="e">
        <f>IF('Orçamento Base'!$F564=Aux.!$G$11,"CONTRATACAO_PUBLICA",IF(VLOOKUP($C565,'Orçamento Base'!$D$11:$G$2116,3,FALSE)="INDEXADO",VLOOKUP(VLOOKUP($C564,'Orçamento Base'!$D$11:$G$2116,2,FALSE),'Index N_DESON.'!$A$9:$B$604,2),VLOOKUP($C565,'Orçamento Base'!$D$11:$G$2116,3,FALSE)))</f>
        <v>#N/A</v>
      </c>
      <c r="E565" s="208" t="e">
        <f>VLOOKUP($C565,'Orçamento Base'!$D$11:$S$1673,2,FALSE)</f>
        <v>#N/A</v>
      </c>
      <c r="F565" s="211">
        <f>Dados!$C$7</f>
        <v>44652</v>
      </c>
      <c r="G565" s="226" t="e">
        <f>VLOOKUP($C565,'Orçamento Base'!$D$11:$S$1673,4,FALSE)</f>
        <v>#N/A</v>
      </c>
      <c r="H565" s="377">
        <f>IFERROR(VLOOKUP($C565,'Orçamento Base'!$D$11:$S$1673,6,FALSE),0)</f>
        <v>0</v>
      </c>
      <c r="I565" s="208" t="e">
        <f>VLOOKUP($C565,'Orçamento Base'!$D$11:$S$1673,5,FALSE)</f>
        <v>#N/A</v>
      </c>
      <c r="J565" s="167" t="e">
        <f>IF(Comparativo!$E$6="Tabela Não Desonerada",VLOOKUP($C565,'Orçamento Base'!$D$11:$S$1673,12,FALSE),VLOOKUP($C565,#REF!,12,FALSE))</f>
        <v>#N/A</v>
      </c>
      <c r="K565" s="167">
        <f>IFERROR(IF(Comparativo!$E$6="Tabela Não Desonerada",VLOOKUP($C565,'Orçamento Base'!$D$11:$S$1673,16,FALSE),VLOOKUP($C565,#REF!,16,FALSE)),0)</f>
        <v>0</v>
      </c>
      <c r="L565" s="575" t="e">
        <f>IF(AND($D565="COMPOSICAO_PROPRIA",'Orçamento Base'!$N565="-"),"14,18%",IF(AND($D565="MERCADO",'Orçamento Base'!$N565="-"),"15,38%",IF(Comparativo!$E$6="Tabela Não Desonerada",VLOOKUP($C565,'Orçamento Base'!$D$11:$S$1673,11,FALSE),VLOOKUP($C565,#REF!,11,FALSE))))</f>
        <v>#N/A</v>
      </c>
      <c r="M565" s="209">
        <f>IF(Comparativo!$E$6="Tabela Não Desonerada",Encargos!$F$44,Encargos!$D$44)</f>
        <v>1.1122000000000001</v>
      </c>
      <c r="N565" s="320"/>
      <c r="O565" s="166" t="s">
        <v>101</v>
      </c>
      <c r="P565" s="321"/>
      <c r="Q565" s="166" t="s">
        <v>101</v>
      </c>
      <c r="R565" s="321"/>
      <c r="S565" s="322"/>
      <c r="T565" s="322"/>
    </row>
    <row r="566" spans="1:20">
      <c r="A566" s="207">
        <f>'Identificação-TCE'!$A$13</f>
        <v>1</v>
      </c>
      <c r="B566" s="168" t="e">
        <f>IF(AND(G566&lt;&gt;"",H566&gt;0,I566&lt;&gt;"",J566&lt;&gt;0,K566&lt;&gt;0),COUNT($B$11:B565)+1,"")</f>
        <v>#N/A</v>
      </c>
      <c r="C566" s="207">
        <f>IF('Orçamento Base'!$M565=0,0,'Orçamento Base'!$D565)</f>
        <v>0</v>
      </c>
      <c r="D566" s="212" t="e">
        <f>IF('Orçamento Base'!$F565=Aux.!$G$11,"CONTRATACAO_PUBLICA",IF(VLOOKUP($C566,'Orçamento Base'!$D$11:$G$2116,3,FALSE)="INDEXADO",VLOOKUP(VLOOKUP($C565,'Orçamento Base'!$D$11:$G$2116,2,FALSE),'Index N_DESON.'!$A$9:$B$604,2),VLOOKUP($C566,'Orçamento Base'!$D$11:$G$2116,3,FALSE)))</f>
        <v>#N/A</v>
      </c>
      <c r="E566" s="208" t="e">
        <f>VLOOKUP($C566,'Orçamento Base'!$D$11:$S$1673,2,FALSE)</f>
        <v>#N/A</v>
      </c>
      <c r="F566" s="211">
        <f>Dados!$C$7</f>
        <v>44652</v>
      </c>
      <c r="G566" s="226" t="e">
        <f>VLOOKUP($C566,'Orçamento Base'!$D$11:$S$1673,4,FALSE)</f>
        <v>#N/A</v>
      </c>
      <c r="H566" s="377">
        <f>IFERROR(VLOOKUP($C566,'Orçamento Base'!$D$11:$S$1673,6,FALSE),0)</f>
        <v>0</v>
      </c>
      <c r="I566" s="208" t="e">
        <f>VLOOKUP($C566,'Orçamento Base'!$D$11:$S$1673,5,FALSE)</f>
        <v>#N/A</v>
      </c>
      <c r="J566" s="167" t="e">
        <f>IF(Comparativo!$E$6="Tabela Não Desonerada",VLOOKUP($C566,'Orçamento Base'!$D$11:$S$1673,12,FALSE),VLOOKUP($C566,#REF!,12,FALSE))</f>
        <v>#N/A</v>
      </c>
      <c r="K566" s="167">
        <f>IFERROR(IF(Comparativo!$E$6="Tabela Não Desonerada",VLOOKUP($C566,'Orçamento Base'!$D$11:$S$1673,16,FALSE),VLOOKUP($C566,#REF!,16,FALSE)),0)</f>
        <v>0</v>
      </c>
      <c r="L566" s="575" t="e">
        <f>IF(AND($D566="COMPOSICAO_PROPRIA",'Orçamento Base'!$N566="-"),"14,18%",IF(AND($D566="MERCADO",'Orçamento Base'!$N566="-"),"15,38%",IF(Comparativo!$E$6="Tabela Não Desonerada",VLOOKUP($C566,'Orçamento Base'!$D$11:$S$1673,11,FALSE),VLOOKUP($C566,#REF!,11,FALSE))))</f>
        <v>#N/A</v>
      </c>
      <c r="M566" s="209">
        <f>IF(Comparativo!$E$6="Tabela Não Desonerada",Encargos!$F$44,Encargos!$D$44)</f>
        <v>1.1122000000000001</v>
      </c>
      <c r="N566" s="320"/>
      <c r="O566" s="166" t="s">
        <v>101</v>
      </c>
      <c r="P566" s="321"/>
      <c r="Q566" s="166" t="s">
        <v>101</v>
      </c>
      <c r="R566" s="321"/>
      <c r="S566" s="322"/>
      <c r="T566" s="322"/>
    </row>
    <row r="567" spans="1:20">
      <c r="A567" s="207">
        <f>'Identificação-TCE'!$A$13</f>
        <v>1</v>
      </c>
      <c r="B567" s="168" t="e">
        <f>IF(AND(G567&lt;&gt;"",H567&gt;0,I567&lt;&gt;"",J567&lt;&gt;0,K567&lt;&gt;0),COUNT($B$11:B566)+1,"")</f>
        <v>#N/A</v>
      </c>
      <c r="C567" s="207">
        <f>IF('Orçamento Base'!$M566=0,0,'Orçamento Base'!$D566)</f>
        <v>0</v>
      </c>
      <c r="D567" s="212" t="e">
        <f>IF('Orçamento Base'!$F566=Aux.!$G$11,"CONTRATACAO_PUBLICA",IF(VLOOKUP($C567,'Orçamento Base'!$D$11:$G$2116,3,FALSE)="INDEXADO",VLOOKUP(VLOOKUP($C566,'Orçamento Base'!$D$11:$G$2116,2,FALSE),'Index N_DESON.'!$A$9:$B$604,2),VLOOKUP($C567,'Orçamento Base'!$D$11:$G$2116,3,FALSE)))</f>
        <v>#N/A</v>
      </c>
      <c r="E567" s="208" t="e">
        <f>VLOOKUP($C567,'Orçamento Base'!$D$11:$S$1673,2,FALSE)</f>
        <v>#N/A</v>
      </c>
      <c r="F567" s="211">
        <f>Dados!$C$7</f>
        <v>44652</v>
      </c>
      <c r="G567" s="226" t="e">
        <f>VLOOKUP($C567,'Orçamento Base'!$D$11:$S$1673,4,FALSE)</f>
        <v>#N/A</v>
      </c>
      <c r="H567" s="377">
        <f>IFERROR(VLOOKUP($C567,'Orçamento Base'!$D$11:$S$1673,6,FALSE),0)</f>
        <v>0</v>
      </c>
      <c r="I567" s="208" t="e">
        <f>VLOOKUP($C567,'Orçamento Base'!$D$11:$S$1673,5,FALSE)</f>
        <v>#N/A</v>
      </c>
      <c r="J567" s="167" t="e">
        <f>IF(Comparativo!$E$6="Tabela Não Desonerada",VLOOKUP($C567,'Orçamento Base'!$D$11:$S$1673,12,FALSE),VLOOKUP($C567,#REF!,12,FALSE))</f>
        <v>#N/A</v>
      </c>
      <c r="K567" s="167">
        <f>IFERROR(IF(Comparativo!$E$6="Tabela Não Desonerada",VLOOKUP($C567,'Orçamento Base'!$D$11:$S$1673,16,FALSE),VLOOKUP($C567,#REF!,16,FALSE)),0)</f>
        <v>0</v>
      </c>
      <c r="L567" s="575" t="e">
        <f>IF(AND($D567="COMPOSICAO_PROPRIA",'Orçamento Base'!$N567="-"),"14,18%",IF(AND($D567="MERCADO",'Orçamento Base'!$N567="-"),"15,38%",IF(Comparativo!$E$6="Tabela Não Desonerada",VLOOKUP($C567,'Orçamento Base'!$D$11:$S$1673,11,FALSE),VLOOKUP($C567,#REF!,11,FALSE))))</f>
        <v>#N/A</v>
      </c>
      <c r="M567" s="209">
        <f>IF(Comparativo!$E$6="Tabela Não Desonerada",Encargos!$F$44,Encargos!$D$44)</f>
        <v>1.1122000000000001</v>
      </c>
      <c r="N567" s="320"/>
      <c r="O567" s="166" t="s">
        <v>101</v>
      </c>
      <c r="P567" s="321"/>
      <c r="Q567" s="166" t="s">
        <v>101</v>
      </c>
      <c r="R567" s="321"/>
      <c r="S567" s="322"/>
      <c r="T567" s="322"/>
    </row>
    <row r="568" spans="1:20">
      <c r="A568" s="207">
        <f>'Identificação-TCE'!$A$13</f>
        <v>1</v>
      </c>
      <c r="B568" s="168" t="e">
        <f>IF(AND(G568&lt;&gt;"",H568&gt;0,I568&lt;&gt;"",J568&lt;&gt;0,K568&lt;&gt;0),COUNT($B$11:B567)+1,"")</f>
        <v>#N/A</v>
      </c>
      <c r="C568" s="207">
        <f>IF('Orçamento Base'!$M567=0,0,'Orçamento Base'!$D567)</f>
        <v>0</v>
      </c>
      <c r="D568" s="212" t="e">
        <f>IF('Orçamento Base'!$F567=Aux.!$G$11,"CONTRATACAO_PUBLICA",IF(VLOOKUP($C568,'Orçamento Base'!$D$11:$G$2116,3,FALSE)="INDEXADO",VLOOKUP(VLOOKUP($C567,'Orçamento Base'!$D$11:$G$2116,2,FALSE),'Index N_DESON.'!$A$9:$B$604,2),VLOOKUP($C568,'Orçamento Base'!$D$11:$G$2116,3,FALSE)))</f>
        <v>#N/A</v>
      </c>
      <c r="E568" s="208" t="e">
        <f>VLOOKUP($C568,'Orçamento Base'!$D$11:$S$1673,2,FALSE)</f>
        <v>#N/A</v>
      </c>
      <c r="F568" s="211">
        <f>Dados!$C$7</f>
        <v>44652</v>
      </c>
      <c r="G568" s="226" t="e">
        <f>VLOOKUP($C568,'Orçamento Base'!$D$11:$S$1673,4,FALSE)</f>
        <v>#N/A</v>
      </c>
      <c r="H568" s="377">
        <f>IFERROR(VLOOKUP($C568,'Orçamento Base'!$D$11:$S$1673,6,FALSE),0)</f>
        <v>0</v>
      </c>
      <c r="I568" s="208" t="e">
        <f>VLOOKUP($C568,'Orçamento Base'!$D$11:$S$1673,5,FALSE)</f>
        <v>#N/A</v>
      </c>
      <c r="J568" s="167" t="e">
        <f>IF(Comparativo!$E$6="Tabela Não Desonerada",VLOOKUP($C568,'Orçamento Base'!$D$11:$S$1673,12,FALSE),VLOOKUP($C568,#REF!,12,FALSE))</f>
        <v>#N/A</v>
      </c>
      <c r="K568" s="167">
        <f>IFERROR(IF(Comparativo!$E$6="Tabela Não Desonerada",VLOOKUP($C568,'Orçamento Base'!$D$11:$S$1673,16,FALSE),VLOOKUP($C568,#REF!,16,FALSE)),0)</f>
        <v>0</v>
      </c>
      <c r="L568" s="575" t="e">
        <f>IF(AND($D568="COMPOSICAO_PROPRIA",'Orçamento Base'!$N568="-"),"14,18%",IF(AND($D568="MERCADO",'Orçamento Base'!$N568="-"),"15,38%",IF(Comparativo!$E$6="Tabela Não Desonerada",VLOOKUP($C568,'Orçamento Base'!$D$11:$S$1673,11,FALSE),VLOOKUP($C568,#REF!,11,FALSE))))</f>
        <v>#N/A</v>
      </c>
      <c r="M568" s="209">
        <f>IF(Comparativo!$E$6="Tabela Não Desonerada",Encargos!$F$44,Encargos!$D$44)</f>
        <v>1.1122000000000001</v>
      </c>
      <c r="N568" s="320"/>
      <c r="O568" s="166" t="s">
        <v>101</v>
      </c>
      <c r="P568" s="321"/>
      <c r="Q568" s="166" t="s">
        <v>101</v>
      </c>
      <c r="R568" s="321"/>
      <c r="S568" s="322"/>
      <c r="T568" s="322"/>
    </row>
    <row r="569" spans="1:20">
      <c r="A569" s="207">
        <f>'Identificação-TCE'!$A$13</f>
        <v>1</v>
      </c>
      <c r="B569" s="168" t="e">
        <f>IF(AND(G569&lt;&gt;"",H569&gt;0,I569&lt;&gt;"",J569&lt;&gt;0,K569&lt;&gt;0),COUNT($B$11:B568)+1,"")</f>
        <v>#N/A</v>
      </c>
      <c r="C569" s="207">
        <f>IF('Orçamento Base'!$M568=0,0,'Orçamento Base'!$D568)</f>
        <v>0</v>
      </c>
      <c r="D569" s="212" t="e">
        <f>IF('Orçamento Base'!$F568=Aux.!$G$11,"CONTRATACAO_PUBLICA",IF(VLOOKUP($C569,'Orçamento Base'!$D$11:$G$2116,3,FALSE)="INDEXADO",VLOOKUP(VLOOKUP($C568,'Orçamento Base'!$D$11:$G$2116,2,FALSE),'Index N_DESON.'!$A$9:$B$604,2),VLOOKUP($C569,'Orçamento Base'!$D$11:$G$2116,3,FALSE)))</f>
        <v>#N/A</v>
      </c>
      <c r="E569" s="208" t="e">
        <f>VLOOKUP($C569,'Orçamento Base'!$D$11:$S$1673,2,FALSE)</f>
        <v>#N/A</v>
      </c>
      <c r="F569" s="211">
        <f>Dados!$C$7</f>
        <v>44652</v>
      </c>
      <c r="G569" s="226" t="e">
        <f>VLOOKUP($C569,'Orçamento Base'!$D$11:$S$1673,4,FALSE)</f>
        <v>#N/A</v>
      </c>
      <c r="H569" s="377">
        <f>IFERROR(VLOOKUP($C569,'Orçamento Base'!$D$11:$S$1673,6,FALSE),0)</f>
        <v>0</v>
      </c>
      <c r="I569" s="208" t="e">
        <f>VLOOKUP($C569,'Orçamento Base'!$D$11:$S$1673,5,FALSE)</f>
        <v>#N/A</v>
      </c>
      <c r="J569" s="167" t="e">
        <f>IF(Comparativo!$E$6="Tabela Não Desonerada",VLOOKUP($C569,'Orçamento Base'!$D$11:$S$1673,12,FALSE),VLOOKUP($C569,#REF!,12,FALSE))</f>
        <v>#N/A</v>
      </c>
      <c r="K569" s="167">
        <f>IFERROR(IF(Comparativo!$E$6="Tabela Não Desonerada",VLOOKUP($C569,'Orçamento Base'!$D$11:$S$1673,16,FALSE),VLOOKUP($C569,#REF!,16,FALSE)),0)</f>
        <v>0</v>
      </c>
      <c r="L569" s="575" t="e">
        <f>IF(AND($D569="COMPOSICAO_PROPRIA",'Orçamento Base'!$N569="-"),"14,18%",IF(AND($D569="MERCADO",'Orçamento Base'!$N569="-"),"15,38%",IF(Comparativo!$E$6="Tabela Não Desonerada",VLOOKUP($C569,'Orçamento Base'!$D$11:$S$1673,11,FALSE),VLOOKUP($C569,#REF!,11,FALSE))))</f>
        <v>#N/A</v>
      </c>
      <c r="M569" s="209">
        <f>IF(Comparativo!$E$6="Tabela Não Desonerada",Encargos!$F$44,Encargos!$D$44)</f>
        <v>1.1122000000000001</v>
      </c>
      <c r="N569" s="320"/>
      <c r="O569" s="166" t="s">
        <v>101</v>
      </c>
      <c r="P569" s="321"/>
      <c r="Q569" s="166" t="s">
        <v>101</v>
      </c>
      <c r="R569" s="321"/>
      <c r="S569" s="322"/>
      <c r="T569" s="322"/>
    </row>
    <row r="570" spans="1:20">
      <c r="A570" s="207">
        <f>'Identificação-TCE'!$A$13</f>
        <v>1</v>
      </c>
      <c r="B570" s="168" t="e">
        <f>IF(AND(G570&lt;&gt;"",H570&gt;0,I570&lt;&gt;"",J570&lt;&gt;0,K570&lt;&gt;0),COUNT($B$11:B569)+1,"")</f>
        <v>#N/A</v>
      </c>
      <c r="C570" s="207">
        <f>IF('Orçamento Base'!$M569=0,0,'Orçamento Base'!$D569)</f>
        <v>0</v>
      </c>
      <c r="D570" s="212" t="e">
        <f>IF('Orçamento Base'!$F569=Aux.!$G$11,"CONTRATACAO_PUBLICA",IF(VLOOKUP($C570,'Orçamento Base'!$D$11:$G$2116,3,FALSE)="INDEXADO",VLOOKUP(VLOOKUP($C569,'Orçamento Base'!$D$11:$G$2116,2,FALSE),'Index N_DESON.'!$A$9:$B$604,2),VLOOKUP($C570,'Orçamento Base'!$D$11:$G$2116,3,FALSE)))</f>
        <v>#N/A</v>
      </c>
      <c r="E570" s="208" t="e">
        <f>VLOOKUP($C570,'Orçamento Base'!$D$11:$S$1673,2,FALSE)</f>
        <v>#N/A</v>
      </c>
      <c r="F570" s="211">
        <f>Dados!$C$7</f>
        <v>44652</v>
      </c>
      <c r="G570" s="226" t="e">
        <f>VLOOKUP($C570,'Orçamento Base'!$D$11:$S$1673,4,FALSE)</f>
        <v>#N/A</v>
      </c>
      <c r="H570" s="377">
        <f>IFERROR(VLOOKUP($C570,'Orçamento Base'!$D$11:$S$1673,6,FALSE),0)</f>
        <v>0</v>
      </c>
      <c r="I570" s="208" t="e">
        <f>VLOOKUP($C570,'Orçamento Base'!$D$11:$S$1673,5,FALSE)</f>
        <v>#N/A</v>
      </c>
      <c r="J570" s="167" t="e">
        <f>IF(Comparativo!$E$6="Tabela Não Desonerada",VLOOKUP($C570,'Orçamento Base'!$D$11:$S$1673,12,FALSE),VLOOKUP($C570,#REF!,12,FALSE))</f>
        <v>#N/A</v>
      </c>
      <c r="K570" s="167">
        <f>IFERROR(IF(Comparativo!$E$6="Tabela Não Desonerada",VLOOKUP($C570,'Orçamento Base'!$D$11:$S$1673,16,FALSE),VLOOKUP($C570,#REF!,16,FALSE)),0)</f>
        <v>0</v>
      </c>
      <c r="L570" s="575" t="e">
        <f>IF(AND($D570="COMPOSICAO_PROPRIA",'Orçamento Base'!$N570="-"),"14,18%",IF(AND($D570="MERCADO",'Orçamento Base'!$N570="-"),"15,38%",IF(Comparativo!$E$6="Tabela Não Desonerada",VLOOKUP($C570,'Orçamento Base'!$D$11:$S$1673,11,FALSE),VLOOKUP($C570,#REF!,11,FALSE))))</f>
        <v>#N/A</v>
      </c>
      <c r="M570" s="209">
        <f>IF(Comparativo!$E$6="Tabela Não Desonerada",Encargos!$F$44,Encargos!$D$44)</f>
        <v>1.1122000000000001</v>
      </c>
      <c r="N570" s="320"/>
      <c r="O570" s="166" t="s">
        <v>101</v>
      </c>
      <c r="P570" s="321"/>
      <c r="Q570" s="166" t="s">
        <v>101</v>
      </c>
      <c r="R570" s="321"/>
      <c r="S570" s="322"/>
      <c r="T570" s="322"/>
    </row>
    <row r="571" spans="1:20">
      <c r="A571" s="207">
        <f>'Identificação-TCE'!$A$13</f>
        <v>1</v>
      </c>
      <c r="B571" s="168" t="e">
        <f>IF(AND(G571&lt;&gt;"",H571&gt;0,I571&lt;&gt;"",J571&lt;&gt;0,K571&lt;&gt;0),COUNT($B$11:B570)+1,"")</f>
        <v>#N/A</v>
      </c>
      <c r="C571" s="207">
        <f>IF('Orçamento Base'!$M570=0,0,'Orçamento Base'!$D570)</f>
        <v>0</v>
      </c>
      <c r="D571" s="212" t="e">
        <f>IF('Orçamento Base'!$F570=Aux.!$G$11,"CONTRATACAO_PUBLICA",IF(VLOOKUP($C571,'Orçamento Base'!$D$11:$G$2116,3,FALSE)="INDEXADO",VLOOKUP(VLOOKUP($C570,'Orçamento Base'!$D$11:$G$2116,2,FALSE),'Index N_DESON.'!$A$9:$B$604,2),VLOOKUP($C571,'Orçamento Base'!$D$11:$G$2116,3,FALSE)))</f>
        <v>#N/A</v>
      </c>
      <c r="E571" s="208" t="e">
        <f>VLOOKUP($C571,'Orçamento Base'!$D$11:$S$1673,2,FALSE)</f>
        <v>#N/A</v>
      </c>
      <c r="F571" s="211">
        <f>Dados!$C$7</f>
        <v>44652</v>
      </c>
      <c r="G571" s="226" t="e">
        <f>VLOOKUP($C571,'Orçamento Base'!$D$11:$S$1673,4,FALSE)</f>
        <v>#N/A</v>
      </c>
      <c r="H571" s="377">
        <f>IFERROR(VLOOKUP($C571,'Orçamento Base'!$D$11:$S$1673,6,FALSE),0)</f>
        <v>0</v>
      </c>
      <c r="I571" s="208" t="e">
        <f>VLOOKUP($C571,'Orçamento Base'!$D$11:$S$1673,5,FALSE)</f>
        <v>#N/A</v>
      </c>
      <c r="J571" s="167" t="e">
        <f>IF(Comparativo!$E$6="Tabela Não Desonerada",VLOOKUP($C571,'Orçamento Base'!$D$11:$S$1673,12,FALSE),VLOOKUP($C571,#REF!,12,FALSE))</f>
        <v>#N/A</v>
      </c>
      <c r="K571" s="167">
        <f>IFERROR(IF(Comparativo!$E$6="Tabela Não Desonerada",VLOOKUP($C571,'Orçamento Base'!$D$11:$S$1673,16,FALSE),VLOOKUP($C571,#REF!,16,FALSE)),0)</f>
        <v>0</v>
      </c>
      <c r="L571" s="575" t="e">
        <f>IF(AND($D571="COMPOSICAO_PROPRIA",'Orçamento Base'!$N571="-"),"14,18%",IF(AND($D571="MERCADO",'Orçamento Base'!$N571="-"),"15,38%",IF(Comparativo!$E$6="Tabela Não Desonerada",VLOOKUP($C571,'Orçamento Base'!$D$11:$S$1673,11,FALSE),VLOOKUP($C571,#REF!,11,FALSE))))</f>
        <v>#N/A</v>
      </c>
      <c r="M571" s="209">
        <f>IF(Comparativo!$E$6="Tabela Não Desonerada",Encargos!$F$44,Encargos!$D$44)</f>
        <v>1.1122000000000001</v>
      </c>
      <c r="N571" s="320"/>
      <c r="O571" s="166" t="s">
        <v>101</v>
      </c>
      <c r="P571" s="321"/>
      <c r="Q571" s="166" t="s">
        <v>101</v>
      </c>
      <c r="R571" s="321"/>
      <c r="S571" s="322"/>
      <c r="T571" s="322"/>
    </row>
    <row r="572" spans="1:20">
      <c r="A572" s="207">
        <f>'Identificação-TCE'!$A$13</f>
        <v>1</v>
      </c>
      <c r="B572" s="168" t="e">
        <f>IF(AND(G572&lt;&gt;"",H572&gt;0,I572&lt;&gt;"",J572&lt;&gt;0,K572&lt;&gt;0),COUNT($B$11:B571)+1,"")</f>
        <v>#N/A</v>
      </c>
      <c r="C572" s="207">
        <f>IF('Orçamento Base'!$M571=0,0,'Orçamento Base'!$D571)</f>
        <v>0</v>
      </c>
      <c r="D572" s="212" t="e">
        <f>IF('Orçamento Base'!$F571=Aux.!$G$11,"CONTRATACAO_PUBLICA",IF(VLOOKUP($C572,'Orçamento Base'!$D$11:$G$2116,3,FALSE)="INDEXADO",VLOOKUP(VLOOKUP($C571,'Orçamento Base'!$D$11:$G$2116,2,FALSE),'Index N_DESON.'!$A$9:$B$604,2),VLOOKUP($C572,'Orçamento Base'!$D$11:$G$2116,3,FALSE)))</f>
        <v>#N/A</v>
      </c>
      <c r="E572" s="208" t="e">
        <f>VLOOKUP($C572,'Orçamento Base'!$D$11:$S$1673,2,FALSE)</f>
        <v>#N/A</v>
      </c>
      <c r="F572" s="211">
        <f>Dados!$C$7</f>
        <v>44652</v>
      </c>
      <c r="G572" s="226" t="e">
        <f>VLOOKUP($C572,'Orçamento Base'!$D$11:$S$1673,4,FALSE)</f>
        <v>#N/A</v>
      </c>
      <c r="H572" s="377">
        <f>IFERROR(VLOOKUP($C572,'Orçamento Base'!$D$11:$S$1673,6,FALSE),0)</f>
        <v>0</v>
      </c>
      <c r="I572" s="208" t="e">
        <f>VLOOKUP($C572,'Orçamento Base'!$D$11:$S$1673,5,FALSE)</f>
        <v>#N/A</v>
      </c>
      <c r="J572" s="167" t="e">
        <f>IF(Comparativo!$E$6="Tabela Não Desonerada",VLOOKUP($C572,'Orçamento Base'!$D$11:$S$1673,12,FALSE),VLOOKUP($C572,#REF!,12,FALSE))</f>
        <v>#N/A</v>
      </c>
      <c r="K572" s="167">
        <f>IFERROR(IF(Comparativo!$E$6="Tabela Não Desonerada",VLOOKUP($C572,'Orçamento Base'!$D$11:$S$1673,16,FALSE),VLOOKUP($C572,#REF!,16,FALSE)),0)</f>
        <v>0</v>
      </c>
      <c r="L572" s="575" t="e">
        <f>IF(AND($D572="COMPOSICAO_PROPRIA",'Orçamento Base'!$N572="-"),"14,18%",IF(AND($D572="MERCADO",'Orçamento Base'!$N572="-"),"15,38%",IF(Comparativo!$E$6="Tabela Não Desonerada",VLOOKUP($C572,'Orçamento Base'!$D$11:$S$1673,11,FALSE),VLOOKUP($C572,#REF!,11,FALSE))))</f>
        <v>#N/A</v>
      </c>
      <c r="M572" s="209">
        <f>IF(Comparativo!$E$6="Tabela Não Desonerada",Encargos!$F$44,Encargos!$D$44)</f>
        <v>1.1122000000000001</v>
      </c>
      <c r="N572" s="320"/>
      <c r="O572" s="166" t="s">
        <v>101</v>
      </c>
      <c r="P572" s="321"/>
      <c r="Q572" s="166" t="s">
        <v>101</v>
      </c>
      <c r="R572" s="321"/>
      <c r="S572" s="322"/>
      <c r="T572" s="322"/>
    </row>
    <row r="573" spans="1:20">
      <c r="A573" s="207">
        <f>'Identificação-TCE'!$A$13</f>
        <v>1</v>
      </c>
      <c r="B573" s="168" t="e">
        <f>IF(AND(G573&lt;&gt;"",H573&gt;0,I573&lt;&gt;"",J573&lt;&gt;0,K573&lt;&gt;0),COUNT($B$11:B572)+1,"")</f>
        <v>#N/A</v>
      </c>
      <c r="C573" s="207">
        <f>IF('Orçamento Base'!$M572=0,0,'Orçamento Base'!$D572)</f>
        <v>0</v>
      </c>
      <c r="D573" s="212" t="e">
        <f>IF('Orçamento Base'!$F572=Aux.!$G$11,"CONTRATACAO_PUBLICA",IF(VLOOKUP($C573,'Orçamento Base'!$D$11:$G$2116,3,FALSE)="INDEXADO",VLOOKUP(VLOOKUP($C572,'Orçamento Base'!$D$11:$G$2116,2,FALSE),'Index N_DESON.'!$A$9:$B$604,2),VLOOKUP($C573,'Orçamento Base'!$D$11:$G$2116,3,FALSE)))</f>
        <v>#N/A</v>
      </c>
      <c r="E573" s="208" t="e">
        <f>VLOOKUP($C573,'Orçamento Base'!$D$11:$S$1673,2,FALSE)</f>
        <v>#N/A</v>
      </c>
      <c r="F573" s="211">
        <f>Dados!$C$7</f>
        <v>44652</v>
      </c>
      <c r="G573" s="226" t="e">
        <f>VLOOKUP($C573,'Orçamento Base'!$D$11:$S$1673,4,FALSE)</f>
        <v>#N/A</v>
      </c>
      <c r="H573" s="377">
        <f>IFERROR(VLOOKUP($C573,'Orçamento Base'!$D$11:$S$1673,6,FALSE),0)</f>
        <v>0</v>
      </c>
      <c r="I573" s="208" t="e">
        <f>VLOOKUP($C573,'Orçamento Base'!$D$11:$S$1673,5,FALSE)</f>
        <v>#N/A</v>
      </c>
      <c r="J573" s="167" t="e">
        <f>IF(Comparativo!$E$6="Tabela Não Desonerada",VLOOKUP($C573,'Orçamento Base'!$D$11:$S$1673,12,FALSE),VLOOKUP($C573,#REF!,12,FALSE))</f>
        <v>#N/A</v>
      </c>
      <c r="K573" s="167">
        <f>IFERROR(IF(Comparativo!$E$6="Tabela Não Desonerada",VLOOKUP($C573,'Orçamento Base'!$D$11:$S$1673,16,FALSE),VLOOKUP($C573,#REF!,16,FALSE)),0)</f>
        <v>0</v>
      </c>
      <c r="L573" s="575" t="e">
        <f>IF(AND($D573="COMPOSICAO_PROPRIA",'Orçamento Base'!$N573="-"),"14,18%",IF(AND($D573="MERCADO",'Orçamento Base'!$N573="-"),"15,38%",IF(Comparativo!$E$6="Tabela Não Desonerada",VLOOKUP($C573,'Orçamento Base'!$D$11:$S$1673,11,FALSE),VLOOKUP($C573,#REF!,11,FALSE))))</f>
        <v>#N/A</v>
      </c>
      <c r="M573" s="209">
        <f>IF(Comparativo!$E$6="Tabela Não Desonerada",Encargos!$F$44,Encargos!$D$44)</f>
        <v>1.1122000000000001</v>
      </c>
      <c r="N573" s="320"/>
      <c r="O573" s="166" t="s">
        <v>101</v>
      </c>
      <c r="P573" s="321"/>
      <c r="Q573" s="166" t="s">
        <v>101</v>
      </c>
      <c r="R573" s="321"/>
      <c r="S573" s="322"/>
      <c r="T573" s="322"/>
    </row>
    <row r="574" spans="1:20">
      <c r="A574" s="207">
        <f>'Identificação-TCE'!$A$13</f>
        <v>1</v>
      </c>
      <c r="B574" s="168" t="e">
        <f>IF(AND(G574&lt;&gt;"",H574&gt;0,I574&lt;&gt;"",J574&lt;&gt;0,K574&lt;&gt;0),COUNT($B$11:B573)+1,"")</f>
        <v>#N/A</v>
      </c>
      <c r="C574" s="207">
        <f>IF('Orçamento Base'!$M573=0,0,'Orçamento Base'!$D573)</f>
        <v>0</v>
      </c>
      <c r="D574" s="212" t="e">
        <f>IF('Orçamento Base'!$F573=Aux.!$G$11,"CONTRATACAO_PUBLICA",IF(VLOOKUP($C574,'Orçamento Base'!$D$11:$G$2116,3,FALSE)="INDEXADO",VLOOKUP(VLOOKUP($C573,'Orçamento Base'!$D$11:$G$2116,2,FALSE),'Index N_DESON.'!$A$9:$B$604,2),VLOOKUP($C574,'Orçamento Base'!$D$11:$G$2116,3,FALSE)))</f>
        <v>#N/A</v>
      </c>
      <c r="E574" s="208" t="e">
        <f>VLOOKUP($C574,'Orçamento Base'!$D$11:$S$1673,2,FALSE)</f>
        <v>#N/A</v>
      </c>
      <c r="F574" s="211">
        <f>Dados!$C$7</f>
        <v>44652</v>
      </c>
      <c r="G574" s="226" t="e">
        <f>VLOOKUP($C574,'Orçamento Base'!$D$11:$S$1673,4,FALSE)</f>
        <v>#N/A</v>
      </c>
      <c r="H574" s="377">
        <f>IFERROR(VLOOKUP($C574,'Orçamento Base'!$D$11:$S$1673,6,FALSE),0)</f>
        <v>0</v>
      </c>
      <c r="I574" s="208" t="e">
        <f>VLOOKUP($C574,'Orçamento Base'!$D$11:$S$1673,5,FALSE)</f>
        <v>#N/A</v>
      </c>
      <c r="J574" s="167" t="e">
        <f>IF(Comparativo!$E$6="Tabela Não Desonerada",VLOOKUP($C574,'Orçamento Base'!$D$11:$S$1673,12,FALSE),VLOOKUP($C574,#REF!,12,FALSE))</f>
        <v>#N/A</v>
      </c>
      <c r="K574" s="167">
        <f>IFERROR(IF(Comparativo!$E$6="Tabela Não Desonerada",VLOOKUP($C574,'Orçamento Base'!$D$11:$S$1673,16,FALSE),VLOOKUP($C574,#REF!,16,FALSE)),0)</f>
        <v>0</v>
      </c>
      <c r="L574" s="575" t="e">
        <f>IF(AND($D574="COMPOSICAO_PROPRIA",'Orçamento Base'!$N574="-"),"14,18%",IF(AND($D574="MERCADO",'Orçamento Base'!$N574="-"),"15,38%",IF(Comparativo!$E$6="Tabela Não Desonerada",VLOOKUP($C574,'Orçamento Base'!$D$11:$S$1673,11,FALSE),VLOOKUP($C574,#REF!,11,FALSE))))</f>
        <v>#N/A</v>
      </c>
      <c r="M574" s="209">
        <f>IF(Comparativo!$E$6="Tabela Não Desonerada",Encargos!$F$44,Encargos!$D$44)</f>
        <v>1.1122000000000001</v>
      </c>
      <c r="N574" s="320"/>
      <c r="O574" s="166" t="s">
        <v>101</v>
      </c>
      <c r="P574" s="321"/>
      <c r="Q574" s="166" t="s">
        <v>101</v>
      </c>
      <c r="R574" s="321"/>
      <c r="S574" s="322"/>
      <c r="T574" s="322"/>
    </row>
    <row r="575" spans="1:20">
      <c r="A575" s="207">
        <f>'Identificação-TCE'!$A$13</f>
        <v>1</v>
      </c>
      <c r="B575" s="168" t="e">
        <f>IF(AND(G575&lt;&gt;"",H575&gt;0,I575&lt;&gt;"",J575&lt;&gt;0,K575&lt;&gt;0),COUNT($B$11:B574)+1,"")</f>
        <v>#N/A</v>
      </c>
      <c r="C575" s="207">
        <f>IF('Orçamento Base'!$M574=0,0,'Orçamento Base'!$D574)</f>
        <v>0</v>
      </c>
      <c r="D575" s="212" t="e">
        <f>IF('Orçamento Base'!$F574=Aux.!$G$11,"CONTRATACAO_PUBLICA",IF(VLOOKUP($C575,'Orçamento Base'!$D$11:$G$2116,3,FALSE)="INDEXADO",VLOOKUP(VLOOKUP($C574,'Orçamento Base'!$D$11:$G$2116,2,FALSE),'Index N_DESON.'!$A$9:$B$604,2),VLOOKUP($C575,'Orçamento Base'!$D$11:$G$2116,3,FALSE)))</f>
        <v>#N/A</v>
      </c>
      <c r="E575" s="208" t="e">
        <f>VLOOKUP($C575,'Orçamento Base'!$D$11:$S$1673,2,FALSE)</f>
        <v>#N/A</v>
      </c>
      <c r="F575" s="211">
        <f>Dados!$C$7</f>
        <v>44652</v>
      </c>
      <c r="G575" s="226" t="e">
        <f>VLOOKUP($C575,'Orçamento Base'!$D$11:$S$1673,4,FALSE)</f>
        <v>#N/A</v>
      </c>
      <c r="H575" s="377">
        <f>IFERROR(VLOOKUP($C575,'Orçamento Base'!$D$11:$S$1673,6,FALSE),0)</f>
        <v>0</v>
      </c>
      <c r="I575" s="208" t="e">
        <f>VLOOKUP($C575,'Orçamento Base'!$D$11:$S$1673,5,FALSE)</f>
        <v>#N/A</v>
      </c>
      <c r="J575" s="167" t="e">
        <f>IF(Comparativo!$E$6="Tabela Não Desonerada",VLOOKUP($C575,'Orçamento Base'!$D$11:$S$1673,12,FALSE),VLOOKUP($C575,#REF!,12,FALSE))</f>
        <v>#N/A</v>
      </c>
      <c r="K575" s="167">
        <f>IFERROR(IF(Comparativo!$E$6="Tabela Não Desonerada",VLOOKUP($C575,'Orçamento Base'!$D$11:$S$1673,16,FALSE),VLOOKUP($C575,#REF!,16,FALSE)),0)</f>
        <v>0</v>
      </c>
      <c r="L575" s="575" t="e">
        <f>IF(AND($D575="COMPOSICAO_PROPRIA",'Orçamento Base'!$N575="-"),"14,18%",IF(AND($D575="MERCADO",'Orçamento Base'!$N575="-"),"15,38%",IF(Comparativo!$E$6="Tabela Não Desonerada",VLOOKUP($C575,'Orçamento Base'!$D$11:$S$1673,11,FALSE),VLOOKUP($C575,#REF!,11,FALSE))))</f>
        <v>#N/A</v>
      </c>
      <c r="M575" s="209">
        <f>IF(Comparativo!$E$6="Tabela Não Desonerada",Encargos!$F$44,Encargos!$D$44)</f>
        <v>1.1122000000000001</v>
      </c>
      <c r="N575" s="320"/>
      <c r="O575" s="166" t="s">
        <v>101</v>
      </c>
      <c r="P575" s="321"/>
      <c r="Q575" s="166" t="s">
        <v>101</v>
      </c>
      <c r="R575" s="321"/>
      <c r="S575" s="322"/>
      <c r="T575" s="322"/>
    </row>
    <row r="576" spans="1:20">
      <c r="A576" s="207">
        <f>'Identificação-TCE'!$A$13</f>
        <v>1</v>
      </c>
      <c r="B576" s="168" t="e">
        <f>IF(AND(G576&lt;&gt;"",H576&gt;0,I576&lt;&gt;"",J576&lt;&gt;0,K576&lt;&gt;0),COUNT($B$11:B575)+1,"")</f>
        <v>#N/A</v>
      </c>
      <c r="C576" s="207">
        <f>IF('Orçamento Base'!$M575=0,0,'Orçamento Base'!$D575)</f>
        <v>0</v>
      </c>
      <c r="D576" s="212" t="e">
        <f>IF('Orçamento Base'!$F575=Aux.!$G$11,"CONTRATACAO_PUBLICA",IF(VLOOKUP($C576,'Orçamento Base'!$D$11:$G$2116,3,FALSE)="INDEXADO",VLOOKUP(VLOOKUP($C575,'Orçamento Base'!$D$11:$G$2116,2,FALSE),'Index N_DESON.'!$A$9:$B$604,2),VLOOKUP($C576,'Orçamento Base'!$D$11:$G$2116,3,FALSE)))</f>
        <v>#N/A</v>
      </c>
      <c r="E576" s="208" t="e">
        <f>VLOOKUP($C576,'Orçamento Base'!$D$11:$S$1673,2,FALSE)</f>
        <v>#N/A</v>
      </c>
      <c r="F576" s="211">
        <f>Dados!$C$7</f>
        <v>44652</v>
      </c>
      <c r="G576" s="226" t="e">
        <f>VLOOKUP($C576,'Orçamento Base'!$D$11:$S$1673,4,FALSE)</f>
        <v>#N/A</v>
      </c>
      <c r="H576" s="377">
        <f>IFERROR(VLOOKUP($C576,'Orçamento Base'!$D$11:$S$1673,6,FALSE),0)</f>
        <v>0</v>
      </c>
      <c r="I576" s="208" t="e">
        <f>VLOOKUP($C576,'Orçamento Base'!$D$11:$S$1673,5,FALSE)</f>
        <v>#N/A</v>
      </c>
      <c r="J576" s="167" t="e">
        <f>IF(Comparativo!$E$6="Tabela Não Desonerada",VLOOKUP($C576,'Orçamento Base'!$D$11:$S$1673,12,FALSE),VLOOKUP($C576,#REF!,12,FALSE))</f>
        <v>#N/A</v>
      </c>
      <c r="K576" s="167">
        <f>IFERROR(IF(Comparativo!$E$6="Tabela Não Desonerada",VLOOKUP($C576,'Orçamento Base'!$D$11:$S$1673,16,FALSE),VLOOKUP($C576,#REF!,16,FALSE)),0)</f>
        <v>0</v>
      </c>
      <c r="L576" s="575" t="e">
        <f>IF(AND($D576="COMPOSICAO_PROPRIA",'Orçamento Base'!$N576="-"),"14,18%",IF(AND($D576="MERCADO",'Orçamento Base'!$N576="-"),"15,38%",IF(Comparativo!$E$6="Tabela Não Desonerada",VLOOKUP($C576,'Orçamento Base'!$D$11:$S$1673,11,FALSE),VLOOKUP($C576,#REF!,11,FALSE))))</f>
        <v>#N/A</v>
      </c>
      <c r="M576" s="209">
        <f>IF(Comparativo!$E$6="Tabela Não Desonerada",Encargos!$F$44,Encargos!$D$44)</f>
        <v>1.1122000000000001</v>
      </c>
      <c r="N576" s="320"/>
      <c r="O576" s="166" t="s">
        <v>101</v>
      </c>
      <c r="P576" s="321"/>
      <c r="Q576" s="166" t="s">
        <v>101</v>
      </c>
      <c r="R576" s="321"/>
      <c r="S576" s="322"/>
      <c r="T576" s="322"/>
    </row>
    <row r="577" spans="1:20">
      <c r="A577" s="207">
        <f>'Identificação-TCE'!$A$13</f>
        <v>1</v>
      </c>
      <c r="B577" s="168" t="e">
        <f>IF(AND(G577&lt;&gt;"",H577&gt;0,I577&lt;&gt;"",J577&lt;&gt;0,K577&lt;&gt;0),COUNT($B$11:B576)+1,"")</f>
        <v>#N/A</v>
      </c>
      <c r="C577" s="207">
        <f>IF('Orçamento Base'!$M576=0,0,'Orçamento Base'!$D576)</f>
        <v>0</v>
      </c>
      <c r="D577" s="212" t="e">
        <f>IF('Orçamento Base'!$F576=Aux.!$G$11,"CONTRATACAO_PUBLICA",IF(VLOOKUP($C577,'Orçamento Base'!$D$11:$G$2116,3,FALSE)="INDEXADO",VLOOKUP(VLOOKUP($C576,'Orçamento Base'!$D$11:$G$2116,2,FALSE),'Index N_DESON.'!$A$9:$B$604,2),VLOOKUP($C577,'Orçamento Base'!$D$11:$G$2116,3,FALSE)))</f>
        <v>#N/A</v>
      </c>
      <c r="E577" s="208" t="e">
        <f>VLOOKUP($C577,'Orçamento Base'!$D$11:$S$1673,2,FALSE)</f>
        <v>#N/A</v>
      </c>
      <c r="F577" s="211">
        <f>Dados!$C$7</f>
        <v>44652</v>
      </c>
      <c r="G577" s="226" t="e">
        <f>VLOOKUP($C577,'Orçamento Base'!$D$11:$S$1673,4,FALSE)</f>
        <v>#N/A</v>
      </c>
      <c r="H577" s="377">
        <f>IFERROR(VLOOKUP($C577,'Orçamento Base'!$D$11:$S$1673,6,FALSE),0)</f>
        <v>0</v>
      </c>
      <c r="I577" s="208" t="e">
        <f>VLOOKUP($C577,'Orçamento Base'!$D$11:$S$1673,5,FALSE)</f>
        <v>#N/A</v>
      </c>
      <c r="J577" s="167" t="e">
        <f>IF(Comparativo!$E$6="Tabela Não Desonerada",VLOOKUP($C577,'Orçamento Base'!$D$11:$S$1673,12,FALSE),VLOOKUP($C577,#REF!,12,FALSE))</f>
        <v>#N/A</v>
      </c>
      <c r="K577" s="167">
        <f>IFERROR(IF(Comparativo!$E$6="Tabela Não Desonerada",VLOOKUP($C577,'Orçamento Base'!$D$11:$S$1673,16,FALSE),VLOOKUP($C577,#REF!,16,FALSE)),0)</f>
        <v>0</v>
      </c>
      <c r="L577" s="575" t="e">
        <f>IF(AND($D577="COMPOSICAO_PROPRIA",'Orçamento Base'!$N577="-"),"14,18%",IF(AND($D577="MERCADO",'Orçamento Base'!$N577="-"),"15,38%",IF(Comparativo!$E$6="Tabela Não Desonerada",VLOOKUP($C577,'Orçamento Base'!$D$11:$S$1673,11,FALSE),VLOOKUP($C577,#REF!,11,FALSE))))</f>
        <v>#N/A</v>
      </c>
      <c r="M577" s="209">
        <f>IF(Comparativo!$E$6="Tabela Não Desonerada",Encargos!$F$44,Encargos!$D$44)</f>
        <v>1.1122000000000001</v>
      </c>
      <c r="N577" s="320"/>
      <c r="O577" s="166" t="s">
        <v>101</v>
      </c>
      <c r="P577" s="321"/>
      <c r="Q577" s="166" t="s">
        <v>101</v>
      </c>
      <c r="R577" s="321"/>
      <c r="S577" s="322"/>
      <c r="T577" s="322"/>
    </row>
    <row r="578" spans="1:20">
      <c r="A578" s="207">
        <f>'Identificação-TCE'!$A$13</f>
        <v>1</v>
      </c>
      <c r="B578" s="168" t="e">
        <f>IF(AND(G578&lt;&gt;"",H578&gt;0,I578&lt;&gt;"",J578&lt;&gt;0,K578&lt;&gt;0),COUNT($B$11:B577)+1,"")</f>
        <v>#N/A</v>
      </c>
      <c r="C578" s="207">
        <f>IF('Orçamento Base'!$M577=0,0,'Orçamento Base'!$D577)</f>
        <v>0</v>
      </c>
      <c r="D578" s="212" t="e">
        <f>IF('Orçamento Base'!$F577=Aux.!$G$11,"CONTRATACAO_PUBLICA",IF(VLOOKUP($C578,'Orçamento Base'!$D$11:$G$2116,3,FALSE)="INDEXADO",VLOOKUP(VLOOKUP($C577,'Orçamento Base'!$D$11:$G$2116,2,FALSE),'Index N_DESON.'!$A$9:$B$604,2),VLOOKUP($C578,'Orçamento Base'!$D$11:$G$2116,3,FALSE)))</f>
        <v>#N/A</v>
      </c>
      <c r="E578" s="208" t="e">
        <f>VLOOKUP($C578,'Orçamento Base'!$D$11:$S$1673,2,FALSE)</f>
        <v>#N/A</v>
      </c>
      <c r="F578" s="211">
        <f>Dados!$C$7</f>
        <v>44652</v>
      </c>
      <c r="G578" s="226" t="e">
        <f>VLOOKUP($C578,'Orçamento Base'!$D$11:$S$1673,4,FALSE)</f>
        <v>#N/A</v>
      </c>
      <c r="H578" s="377">
        <f>IFERROR(VLOOKUP($C578,'Orçamento Base'!$D$11:$S$1673,6,FALSE),0)</f>
        <v>0</v>
      </c>
      <c r="I578" s="208" t="e">
        <f>VLOOKUP($C578,'Orçamento Base'!$D$11:$S$1673,5,FALSE)</f>
        <v>#N/A</v>
      </c>
      <c r="J578" s="167" t="e">
        <f>IF(Comparativo!$E$6="Tabela Não Desonerada",VLOOKUP($C578,'Orçamento Base'!$D$11:$S$1673,12,FALSE),VLOOKUP($C578,#REF!,12,FALSE))</f>
        <v>#N/A</v>
      </c>
      <c r="K578" s="167">
        <f>IFERROR(IF(Comparativo!$E$6="Tabela Não Desonerada",VLOOKUP($C578,'Orçamento Base'!$D$11:$S$1673,16,FALSE),VLOOKUP($C578,#REF!,16,FALSE)),0)</f>
        <v>0</v>
      </c>
      <c r="L578" s="575" t="e">
        <f>IF(AND($D578="COMPOSICAO_PROPRIA",'Orçamento Base'!$N578="-"),"14,18%",IF(AND($D578="MERCADO",'Orçamento Base'!$N578="-"),"15,38%",IF(Comparativo!$E$6="Tabela Não Desonerada",VLOOKUP($C578,'Orçamento Base'!$D$11:$S$1673,11,FALSE),VLOOKUP($C578,#REF!,11,FALSE))))</f>
        <v>#N/A</v>
      </c>
      <c r="M578" s="209">
        <f>IF(Comparativo!$E$6="Tabela Não Desonerada",Encargos!$F$44,Encargos!$D$44)</f>
        <v>1.1122000000000001</v>
      </c>
      <c r="N578" s="320"/>
      <c r="O578" s="166" t="s">
        <v>101</v>
      </c>
      <c r="P578" s="321"/>
      <c r="Q578" s="166" t="s">
        <v>101</v>
      </c>
      <c r="R578" s="321"/>
      <c r="S578" s="322"/>
      <c r="T578" s="322"/>
    </row>
    <row r="579" spans="1:20">
      <c r="A579" s="207">
        <f>'Identificação-TCE'!$A$13</f>
        <v>1</v>
      </c>
      <c r="B579" s="168" t="e">
        <f>IF(AND(G579&lt;&gt;"",H579&gt;0,I579&lt;&gt;"",J579&lt;&gt;0,K579&lt;&gt;0),COUNT($B$11:B578)+1,"")</f>
        <v>#N/A</v>
      </c>
      <c r="C579" s="207">
        <f>IF('Orçamento Base'!$M578=0,0,'Orçamento Base'!$D578)</f>
        <v>0</v>
      </c>
      <c r="D579" s="212" t="e">
        <f>IF('Orçamento Base'!$F578=Aux.!$G$11,"CONTRATACAO_PUBLICA",IF(VLOOKUP($C579,'Orçamento Base'!$D$11:$G$2116,3,FALSE)="INDEXADO",VLOOKUP(VLOOKUP($C578,'Orçamento Base'!$D$11:$G$2116,2,FALSE),'Index N_DESON.'!$A$9:$B$604,2),VLOOKUP($C579,'Orçamento Base'!$D$11:$G$2116,3,FALSE)))</f>
        <v>#N/A</v>
      </c>
      <c r="E579" s="208" t="e">
        <f>VLOOKUP($C579,'Orçamento Base'!$D$11:$S$1673,2,FALSE)</f>
        <v>#N/A</v>
      </c>
      <c r="F579" s="211">
        <f>Dados!$C$7</f>
        <v>44652</v>
      </c>
      <c r="G579" s="226" t="e">
        <f>VLOOKUP($C579,'Orçamento Base'!$D$11:$S$1673,4,FALSE)</f>
        <v>#N/A</v>
      </c>
      <c r="H579" s="377">
        <f>IFERROR(VLOOKUP($C579,'Orçamento Base'!$D$11:$S$1673,6,FALSE),0)</f>
        <v>0</v>
      </c>
      <c r="I579" s="208" t="e">
        <f>VLOOKUP($C579,'Orçamento Base'!$D$11:$S$1673,5,FALSE)</f>
        <v>#N/A</v>
      </c>
      <c r="J579" s="167" t="e">
        <f>IF(Comparativo!$E$6="Tabela Não Desonerada",VLOOKUP($C579,'Orçamento Base'!$D$11:$S$1673,12,FALSE),VLOOKUP($C579,#REF!,12,FALSE))</f>
        <v>#N/A</v>
      </c>
      <c r="K579" s="167">
        <f>IFERROR(IF(Comparativo!$E$6="Tabela Não Desonerada",VLOOKUP($C579,'Orçamento Base'!$D$11:$S$1673,16,FALSE),VLOOKUP($C579,#REF!,16,FALSE)),0)</f>
        <v>0</v>
      </c>
      <c r="L579" s="575" t="e">
        <f>IF(AND($D579="COMPOSICAO_PROPRIA",'Orçamento Base'!$N579="-"),"14,18%",IF(AND($D579="MERCADO",'Orçamento Base'!$N579="-"),"15,38%",IF(Comparativo!$E$6="Tabela Não Desonerada",VLOOKUP($C579,'Orçamento Base'!$D$11:$S$1673,11,FALSE),VLOOKUP($C579,#REF!,11,FALSE))))</f>
        <v>#N/A</v>
      </c>
      <c r="M579" s="209">
        <f>IF(Comparativo!$E$6="Tabela Não Desonerada",Encargos!$F$44,Encargos!$D$44)</f>
        <v>1.1122000000000001</v>
      </c>
      <c r="N579" s="320"/>
      <c r="O579" s="166" t="s">
        <v>101</v>
      </c>
      <c r="P579" s="321"/>
      <c r="Q579" s="166" t="s">
        <v>101</v>
      </c>
      <c r="R579" s="321"/>
      <c r="S579" s="322"/>
      <c r="T579" s="322"/>
    </row>
    <row r="580" spans="1:20">
      <c r="A580" s="207">
        <f>'Identificação-TCE'!$A$13</f>
        <v>1</v>
      </c>
      <c r="B580" s="168" t="e">
        <f>IF(AND(G580&lt;&gt;"",H580&gt;0,I580&lt;&gt;"",J580&lt;&gt;0,K580&lt;&gt;0),COUNT($B$11:B579)+1,"")</f>
        <v>#N/A</v>
      </c>
      <c r="C580" s="207">
        <f>IF('Orçamento Base'!$M579=0,0,'Orçamento Base'!$D579)</f>
        <v>0</v>
      </c>
      <c r="D580" s="212" t="e">
        <f>IF('Orçamento Base'!$F579=Aux.!$G$11,"CONTRATACAO_PUBLICA",IF(VLOOKUP($C580,'Orçamento Base'!$D$11:$G$2116,3,FALSE)="INDEXADO",VLOOKUP(VLOOKUP($C579,'Orçamento Base'!$D$11:$G$2116,2,FALSE),'Index N_DESON.'!$A$9:$B$604,2),VLOOKUP($C580,'Orçamento Base'!$D$11:$G$2116,3,FALSE)))</f>
        <v>#N/A</v>
      </c>
      <c r="E580" s="208" t="e">
        <f>VLOOKUP($C580,'Orçamento Base'!$D$11:$S$1673,2,FALSE)</f>
        <v>#N/A</v>
      </c>
      <c r="F580" s="211">
        <f>Dados!$C$7</f>
        <v>44652</v>
      </c>
      <c r="G580" s="226" t="e">
        <f>VLOOKUP($C580,'Orçamento Base'!$D$11:$S$1673,4,FALSE)</f>
        <v>#N/A</v>
      </c>
      <c r="H580" s="377">
        <f>IFERROR(VLOOKUP($C580,'Orçamento Base'!$D$11:$S$1673,6,FALSE),0)</f>
        <v>0</v>
      </c>
      <c r="I580" s="208" t="e">
        <f>VLOOKUP($C580,'Orçamento Base'!$D$11:$S$1673,5,FALSE)</f>
        <v>#N/A</v>
      </c>
      <c r="J580" s="167" t="e">
        <f>IF(Comparativo!$E$6="Tabela Não Desonerada",VLOOKUP($C580,'Orçamento Base'!$D$11:$S$1673,12,FALSE),VLOOKUP($C580,#REF!,12,FALSE))</f>
        <v>#N/A</v>
      </c>
      <c r="K580" s="167">
        <f>IFERROR(IF(Comparativo!$E$6="Tabela Não Desonerada",VLOOKUP($C580,'Orçamento Base'!$D$11:$S$1673,16,FALSE),VLOOKUP($C580,#REF!,16,FALSE)),0)</f>
        <v>0</v>
      </c>
      <c r="L580" s="575" t="e">
        <f>IF(AND($D580="COMPOSICAO_PROPRIA",'Orçamento Base'!$N580="-"),"14,18%",IF(AND($D580="MERCADO",'Orçamento Base'!$N580="-"),"15,38%",IF(Comparativo!$E$6="Tabela Não Desonerada",VLOOKUP($C580,'Orçamento Base'!$D$11:$S$1673,11,FALSE),VLOOKUP($C580,#REF!,11,FALSE))))</f>
        <v>#N/A</v>
      </c>
      <c r="M580" s="209">
        <f>IF(Comparativo!$E$6="Tabela Não Desonerada",Encargos!$F$44,Encargos!$D$44)</f>
        <v>1.1122000000000001</v>
      </c>
      <c r="N580" s="320"/>
      <c r="O580" s="166" t="s">
        <v>101</v>
      </c>
      <c r="P580" s="321"/>
      <c r="Q580" s="166" t="s">
        <v>101</v>
      </c>
      <c r="R580" s="321"/>
      <c r="S580" s="322"/>
      <c r="T580" s="322"/>
    </row>
    <row r="581" spans="1:20">
      <c r="A581" s="207">
        <f>'Identificação-TCE'!$A$13</f>
        <v>1</v>
      </c>
      <c r="B581" s="168" t="e">
        <f>IF(AND(G581&lt;&gt;"",H581&gt;0,I581&lt;&gt;"",J581&lt;&gt;0,K581&lt;&gt;0),COUNT($B$11:B580)+1,"")</f>
        <v>#N/A</v>
      </c>
      <c r="C581" s="207">
        <f>IF('Orçamento Base'!$M580=0,0,'Orçamento Base'!$D580)</f>
        <v>0</v>
      </c>
      <c r="D581" s="212" t="e">
        <f>IF('Orçamento Base'!$F580=Aux.!$G$11,"CONTRATACAO_PUBLICA",IF(VLOOKUP($C581,'Orçamento Base'!$D$11:$G$2116,3,FALSE)="INDEXADO",VLOOKUP(VLOOKUP($C580,'Orçamento Base'!$D$11:$G$2116,2,FALSE),'Index N_DESON.'!$A$9:$B$604,2),VLOOKUP($C581,'Orçamento Base'!$D$11:$G$2116,3,FALSE)))</f>
        <v>#N/A</v>
      </c>
      <c r="E581" s="208" t="e">
        <f>VLOOKUP($C581,'Orçamento Base'!$D$11:$S$1673,2,FALSE)</f>
        <v>#N/A</v>
      </c>
      <c r="F581" s="211">
        <f>Dados!$C$7</f>
        <v>44652</v>
      </c>
      <c r="G581" s="226" t="e">
        <f>VLOOKUP($C581,'Orçamento Base'!$D$11:$S$1673,4,FALSE)</f>
        <v>#N/A</v>
      </c>
      <c r="H581" s="377">
        <f>IFERROR(VLOOKUP($C581,'Orçamento Base'!$D$11:$S$1673,6,FALSE),0)</f>
        <v>0</v>
      </c>
      <c r="I581" s="208" t="e">
        <f>VLOOKUP($C581,'Orçamento Base'!$D$11:$S$1673,5,FALSE)</f>
        <v>#N/A</v>
      </c>
      <c r="J581" s="167" t="e">
        <f>IF(Comparativo!$E$6="Tabela Não Desonerada",VLOOKUP($C581,'Orçamento Base'!$D$11:$S$1673,12,FALSE),VLOOKUP($C581,#REF!,12,FALSE))</f>
        <v>#N/A</v>
      </c>
      <c r="K581" s="167">
        <f>IFERROR(IF(Comparativo!$E$6="Tabela Não Desonerada",VLOOKUP($C581,'Orçamento Base'!$D$11:$S$1673,16,FALSE),VLOOKUP($C581,#REF!,16,FALSE)),0)</f>
        <v>0</v>
      </c>
      <c r="L581" s="575" t="e">
        <f>IF(AND($D581="COMPOSICAO_PROPRIA",'Orçamento Base'!$N581="-"),"14,18%",IF(AND($D581="MERCADO",'Orçamento Base'!$N581="-"),"15,38%",IF(Comparativo!$E$6="Tabela Não Desonerada",VLOOKUP($C581,'Orçamento Base'!$D$11:$S$1673,11,FALSE),VLOOKUP($C581,#REF!,11,FALSE))))</f>
        <v>#N/A</v>
      </c>
      <c r="M581" s="209">
        <f>IF(Comparativo!$E$6="Tabela Não Desonerada",Encargos!$F$44,Encargos!$D$44)</f>
        <v>1.1122000000000001</v>
      </c>
      <c r="N581" s="320"/>
      <c r="O581" s="166" t="s">
        <v>101</v>
      </c>
      <c r="P581" s="321"/>
      <c r="Q581" s="166" t="s">
        <v>101</v>
      </c>
      <c r="R581" s="321"/>
      <c r="S581" s="322"/>
      <c r="T581" s="322"/>
    </row>
    <row r="582" spans="1:20">
      <c r="A582" s="207">
        <f>'Identificação-TCE'!$A$13</f>
        <v>1</v>
      </c>
      <c r="B582" s="168" t="e">
        <f>IF(AND(G582&lt;&gt;"",H582&gt;0,I582&lt;&gt;"",J582&lt;&gt;0,K582&lt;&gt;0),COUNT($B$11:B581)+1,"")</f>
        <v>#N/A</v>
      </c>
      <c r="C582" s="207">
        <f>IF('Orçamento Base'!$M581=0,0,'Orçamento Base'!$D581)</f>
        <v>0</v>
      </c>
      <c r="D582" s="212" t="e">
        <f>IF('Orçamento Base'!$F581=Aux.!$G$11,"CONTRATACAO_PUBLICA",IF(VLOOKUP($C582,'Orçamento Base'!$D$11:$G$2116,3,FALSE)="INDEXADO",VLOOKUP(VLOOKUP($C581,'Orçamento Base'!$D$11:$G$2116,2,FALSE),'Index N_DESON.'!$A$9:$B$604,2),VLOOKUP($C582,'Orçamento Base'!$D$11:$G$2116,3,FALSE)))</f>
        <v>#N/A</v>
      </c>
      <c r="E582" s="208" t="e">
        <f>VLOOKUP($C582,'Orçamento Base'!$D$11:$S$1673,2,FALSE)</f>
        <v>#N/A</v>
      </c>
      <c r="F582" s="211">
        <f>Dados!$C$7</f>
        <v>44652</v>
      </c>
      <c r="G582" s="226" t="e">
        <f>VLOOKUP($C582,'Orçamento Base'!$D$11:$S$1673,4,FALSE)</f>
        <v>#N/A</v>
      </c>
      <c r="H582" s="377">
        <f>IFERROR(VLOOKUP($C582,'Orçamento Base'!$D$11:$S$1673,6,FALSE),0)</f>
        <v>0</v>
      </c>
      <c r="I582" s="208" t="e">
        <f>VLOOKUP($C582,'Orçamento Base'!$D$11:$S$1673,5,FALSE)</f>
        <v>#N/A</v>
      </c>
      <c r="J582" s="167" t="e">
        <f>IF(Comparativo!$E$6="Tabela Não Desonerada",VLOOKUP($C582,'Orçamento Base'!$D$11:$S$1673,12,FALSE),VLOOKUP($C582,#REF!,12,FALSE))</f>
        <v>#N/A</v>
      </c>
      <c r="K582" s="167">
        <f>IFERROR(IF(Comparativo!$E$6="Tabela Não Desonerada",VLOOKUP($C582,'Orçamento Base'!$D$11:$S$1673,16,FALSE),VLOOKUP($C582,#REF!,16,FALSE)),0)</f>
        <v>0</v>
      </c>
      <c r="L582" s="575" t="e">
        <f>IF(AND($D582="COMPOSICAO_PROPRIA",'Orçamento Base'!$N582="-"),"14,18%",IF(AND($D582="MERCADO",'Orçamento Base'!$N582="-"),"15,38%",IF(Comparativo!$E$6="Tabela Não Desonerada",VLOOKUP($C582,'Orçamento Base'!$D$11:$S$1673,11,FALSE),VLOOKUP($C582,#REF!,11,FALSE))))</f>
        <v>#N/A</v>
      </c>
      <c r="M582" s="209">
        <f>IF(Comparativo!$E$6="Tabela Não Desonerada",Encargos!$F$44,Encargos!$D$44)</f>
        <v>1.1122000000000001</v>
      </c>
      <c r="N582" s="320"/>
      <c r="O582" s="166" t="s">
        <v>101</v>
      </c>
      <c r="P582" s="321"/>
      <c r="Q582" s="166" t="s">
        <v>101</v>
      </c>
      <c r="R582" s="321"/>
      <c r="S582" s="322"/>
      <c r="T582" s="322"/>
    </row>
    <row r="583" spans="1:20">
      <c r="A583" s="207">
        <f>'Identificação-TCE'!$A$13</f>
        <v>1</v>
      </c>
      <c r="B583" s="168" t="e">
        <f>IF(AND(G583&lt;&gt;"",H583&gt;0,I583&lt;&gt;"",J583&lt;&gt;0,K583&lt;&gt;0),COUNT($B$11:B582)+1,"")</f>
        <v>#N/A</v>
      </c>
      <c r="C583" s="207">
        <f>IF('Orçamento Base'!$M582=0,0,'Orçamento Base'!$D582)</f>
        <v>0</v>
      </c>
      <c r="D583" s="212" t="e">
        <f>IF('Orçamento Base'!$F582=Aux.!$G$11,"CONTRATACAO_PUBLICA",IF(VLOOKUP($C583,'Orçamento Base'!$D$11:$G$2116,3,FALSE)="INDEXADO",VLOOKUP(VLOOKUP($C582,'Orçamento Base'!$D$11:$G$2116,2,FALSE),'Index N_DESON.'!$A$9:$B$604,2),VLOOKUP($C583,'Orçamento Base'!$D$11:$G$2116,3,FALSE)))</f>
        <v>#N/A</v>
      </c>
      <c r="E583" s="208" t="e">
        <f>VLOOKUP($C583,'Orçamento Base'!$D$11:$S$1673,2,FALSE)</f>
        <v>#N/A</v>
      </c>
      <c r="F583" s="211">
        <f>Dados!$C$7</f>
        <v>44652</v>
      </c>
      <c r="G583" s="226" t="e">
        <f>VLOOKUP($C583,'Orçamento Base'!$D$11:$S$1673,4,FALSE)</f>
        <v>#N/A</v>
      </c>
      <c r="H583" s="377">
        <f>IFERROR(VLOOKUP($C583,'Orçamento Base'!$D$11:$S$1673,6,FALSE),0)</f>
        <v>0</v>
      </c>
      <c r="I583" s="208" t="e">
        <f>VLOOKUP($C583,'Orçamento Base'!$D$11:$S$1673,5,FALSE)</f>
        <v>#N/A</v>
      </c>
      <c r="J583" s="167" t="e">
        <f>IF(Comparativo!$E$6="Tabela Não Desonerada",VLOOKUP($C583,'Orçamento Base'!$D$11:$S$1673,12,FALSE),VLOOKUP($C583,#REF!,12,FALSE))</f>
        <v>#N/A</v>
      </c>
      <c r="K583" s="167">
        <f>IFERROR(IF(Comparativo!$E$6="Tabela Não Desonerada",VLOOKUP($C583,'Orçamento Base'!$D$11:$S$1673,16,FALSE),VLOOKUP($C583,#REF!,16,FALSE)),0)</f>
        <v>0</v>
      </c>
      <c r="L583" s="575" t="e">
        <f>IF(AND($D583="COMPOSICAO_PROPRIA",'Orçamento Base'!$N583="-"),"14,18%",IF(AND($D583="MERCADO",'Orçamento Base'!$N583="-"),"15,38%",IF(Comparativo!$E$6="Tabela Não Desonerada",VLOOKUP($C583,'Orçamento Base'!$D$11:$S$1673,11,FALSE),VLOOKUP($C583,#REF!,11,FALSE))))</f>
        <v>#N/A</v>
      </c>
      <c r="M583" s="209">
        <f>IF(Comparativo!$E$6="Tabela Não Desonerada",Encargos!$F$44,Encargos!$D$44)</f>
        <v>1.1122000000000001</v>
      </c>
      <c r="N583" s="320"/>
      <c r="O583" s="166" t="s">
        <v>101</v>
      </c>
      <c r="P583" s="321"/>
      <c r="Q583" s="166" t="s">
        <v>101</v>
      </c>
      <c r="R583" s="321"/>
      <c r="S583" s="322"/>
      <c r="T583" s="322"/>
    </row>
    <row r="584" spans="1:20">
      <c r="A584" s="207">
        <f>'Identificação-TCE'!$A$13</f>
        <v>1</v>
      </c>
      <c r="B584" s="168" t="e">
        <f>IF(AND(G584&lt;&gt;"",H584&gt;0,I584&lt;&gt;"",J584&lt;&gt;0,K584&lt;&gt;0),COUNT($B$11:B583)+1,"")</f>
        <v>#N/A</v>
      </c>
      <c r="C584" s="207">
        <f>IF('Orçamento Base'!$M583=0,0,'Orçamento Base'!$D583)</f>
        <v>0</v>
      </c>
      <c r="D584" s="212" t="e">
        <f>IF('Orçamento Base'!$F583=Aux.!$G$11,"CONTRATACAO_PUBLICA",IF(VLOOKUP($C584,'Orçamento Base'!$D$11:$G$2116,3,FALSE)="INDEXADO",VLOOKUP(VLOOKUP($C583,'Orçamento Base'!$D$11:$G$2116,2,FALSE),'Index N_DESON.'!$A$9:$B$604,2),VLOOKUP($C584,'Orçamento Base'!$D$11:$G$2116,3,FALSE)))</f>
        <v>#N/A</v>
      </c>
      <c r="E584" s="208" t="e">
        <f>VLOOKUP($C584,'Orçamento Base'!$D$11:$S$1673,2,FALSE)</f>
        <v>#N/A</v>
      </c>
      <c r="F584" s="211">
        <f>Dados!$C$7</f>
        <v>44652</v>
      </c>
      <c r="G584" s="226" t="e">
        <f>VLOOKUP($C584,'Orçamento Base'!$D$11:$S$1673,4,FALSE)</f>
        <v>#N/A</v>
      </c>
      <c r="H584" s="377">
        <f>IFERROR(VLOOKUP($C584,'Orçamento Base'!$D$11:$S$1673,6,FALSE),0)</f>
        <v>0</v>
      </c>
      <c r="I584" s="208" t="e">
        <f>VLOOKUP($C584,'Orçamento Base'!$D$11:$S$1673,5,FALSE)</f>
        <v>#N/A</v>
      </c>
      <c r="J584" s="167" t="e">
        <f>IF(Comparativo!$E$6="Tabela Não Desonerada",VLOOKUP($C584,'Orçamento Base'!$D$11:$S$1673,12,FALSE),VLOOKUP($C584,#REF!,12,FALSE))</f>
        <v>#N/A</v>
      </c>
      <c r="K584" s="167">
        <f>IFERROR(IF(Comparativo!$E$6="Tabela Não Desonerada",VLOOKUP($C584,'Orçamento Base'!$D$11:$S$1673,16,FALSE),VLOOKUP($C584,#REF!,16,FALSE)),0)</f>
        <v>0</v>
      </c>
      <c r="L584" s="575" t="e">
        <f>IF(AND($D584="COMPOSICAO_PROPRIA",'Orçamento Base'!$N584="-"),"14,18%",IF(AND($D584="MERCADO",'Orçamento Base'!$N584="-"),"15,38%",IF(Comparativo!$E$6="Tabela Não Desonerada",VLOOKUP($C584,'Orçamento Base'!$D$11:$S$1673,11,FALSE),VLOOKUP($C584,#REF!,11,FALSE))))</f>
        <v>#N/A</v>
      </c>
      <c r="M584" s="209">
        <f>IF(Comparativo!$E$6="Tabela Não Desonerada",Encargos!$F$44,Encargos!$D$44)</f>
        <v>1.1122000000000001</v>
      </c>
      <c r="N584" s="320"/>
      <c r="O584" s="166" t="s">
        <v>101</v>
      </c>
      <c r="P584" s="321"/>
      <c r="Q584" s="166" t="s">
        <v>101</v>
      </c>
      <c r="R584" s="321"/>
      <c r="S584" s="322"/>
      <c r="T584" s="322"/>
    </row>
    <row r="585" spans="1:20">
      <c r="A585" s="207">
        <f>'Identificação-TCE'!$A$13</f>
        <v>1</v>
      </c>
      <c r="B585" s="168" t="e">
        <f>IF(AND(G585&lt;&gt;"",H585&gt;0,I585&lt;&gt;"",J585&lt;&gt;0,K585&lt;&gt;0),COUNT($B$11:B584)+1,"")</f>
        <v>#N/A</v>
      </c>
      <c r="C585" s="207">
        <f>IF('Orçamento Base'!$M584=0,0,'Orçamento Base'!$D584)</f>
        <v>0</v>
      </c>
      <c r="D585" s="212" t="e">
        <f>IF('Orçamento Base'!$F584=Aux.!$G$11,"CONTRATACAO_PUBLICA",IF(VLOOKUP($C585,'Orçamento Base'!$D$11:$G$2116,3,FALSE)="INDEXADO",VLOOKUP(VLOOKUP($C584,'Orçamento Base'!$D$11:$G$2116,2,FALSE),'Index N_DESON.'!$A$9:$B$604,2),VLOOKUP($C585,'Orçamento Base'!$D$11:$G$2116,3,FALSE)))</f>
        <v>#N/A</v>
      </c>
      <c r="E585" s="208" t="e">
        <f>VLOOKUP($C585,'Orçamento Base'!$D$11:$S$1673,2,FALSE)</f>
        <v>#N/A</v>
      </c>
      <c r="F585" s="211">
        <f>Dados!$C$7</f>
        <v>44652</v>
      </c>
      <c r="G585" s="226" t="e">
        <f>VLOOKUP($C585,'Orçamento Base'!$D$11:$S$1673,4,FALSE)</f>
        <v>#N/A</v>
      </c>
      <c r="H585" s="377">
        <f>IFERROR(VLOOKUP($C585,'Orçamento Base'!$D$11:$S$1673,6,FALSE),0)</f>
        <v>0</v>
      </c>
      <c r="I585" s="208" t="e">
        <f>VLOOKUP($C585,'Orçamento Base'!$D$11:$S$1673,5,FALSE)</f>
        <v>#N/A</v>
      </c>
      <c r="J585" s="167" t="e">
        <f>IF(Comparativo!$E$6="Tabela Não Desonerada",VLOOKUP($C585,'Orçamento Base'!$D$11:$S$1673,12,FALSE),VLOOKUP($C585,#REF!,12,FALSE))</f>
        <v>#N/A</v>
      </c>
      <c r="K585" s="167">
        <f>IFERROR(IF(Comparativo!$E$6="Tabela Não Desonerada",VLOOKUP($C585,'Orçamento Base'!$D$11:$S$1673,16,FALSE),VLOOKUP($C585,#REF!,16,FALSE)),0)</f>
        <v>0</v>
      </c>
      <c r="L585" s="575" t="e">
        <f>IF(AND($D585="COMPOSICAO_PROPRIA",'Orçamento Base'!$N585="-"),"14,18%",IF(AND($D585="MERCADO",'Orçamento Base'!$N585="-"),"15,38%",IF(Comparativo!$E$6="Tabela Não Desonerada",VLOOKUP($C585,'Orçamento Base'!$D$11:$S$1673,11,FALSE),VLOOKUP($C585,#REF!,11,FALSE))))</f>
        <v>#N/A</v>
      </c>
      <c r="M585" s="209">
        <f>IF(Comparativo!$E$6="Tabela Não Desonerada",Encargos!$F$44,Encargos!$D$44)</f>
        <v>1.1122000000000001</v>
      </c>
      <c r="N585" s="320"/>
      <c r="O585" s="166" t="s">
        <v>101</v>
      </c>
      <c r="P585" s="321"/>
      <c r="Q585" s="166" t="s">
        <v>101</v>
      </c>
      <c r="R585" s="321"/>
      <c r="S585" s="322"/>
      <c r="T585" s="322"/>
    </row>
    <row r="586" spans="1:20">
      <c r="A586" s="207">
        <f>'Identificação-TCE'!$A$13</f>
        <v>1</v>
      </c>
      <c r="B586" s="168" t="e">
        <f>IF(AND(G586&lt;&gt;"",H586&gt;0,I586&lt;&gt;"",J586&lt;&gt;0,K586&lt;&gt;0),COUNT($B$11:B585)+1,"")</f>
        <v>#N/A</v>
      </c>
      <c r="C586" s="207">
        <f>IF('Orçamento Base'!$M585=0,0,'Orçamento Base'!$D585)</f>
        <v>0</v>
      </c>
      <c r="D586" s="212" t="e">
        <f>IF('Orçamento Base'!$F585=Aux.!$G$11,"CONTRATACAO_PUBLICA",IF(VLOOKUP($C586,'Orçamento Base'!$D$11:$G$2116,3,FALSE)="INDEXADO",VLOOKUP(VLOOKUP($C585,'Orçamento Base'!$D$11:$G$2116,2,FALSE),'Index N_DESON.'!$A$9:$B$604,2),VLOOKUP($C586,'Orçamento Base'!$D$11:$G$2116,3,FALSE)))</f>
        <v>#N/A</v>
      </c>
      <c r="E586" s="208" t="e">
        <f>VLOOKUP($C586,'Orçamento Base'!$D$11:$S$1673,2,FALSE)</f>
        <v>#N/A</v>
      </c>
      <c r="F586" s="211">
        <f>Dados!$C$7</f>
        <v>44652</v>
      </c>
      <c r="G586" s="226" t="e">
        <f>VLOOKUP($C586,'Orçamento Base'!$D$11:$S$1673,4,FALSE)</f>
        <v>#N/A</v>
      </c>
      <c r="H586" s="377">
        <f>IFERROR(VLOOKUP($C586,'Orçamento Base'!$D$11:$S$1673,6,FALSE),0)</f>
        <v>0</v>
      </c>
      <c r="I586" s="208" t="e">
        <f>VLOOKUP($C586,'Orçamento Base'!$D$11:$S$1673,5,FALSE)</f>
        <v>#N/A</v>
      </c>
      <c r="J586" s="167" t="e">
        <f>IF(Comparativo!$E$6="Tabela Não Desonerada",VLOOKUP($C586,'Orçamento Base'!$D$11:$S$1673,12,FALSE),VLOOKUP($C586,#REF!,12,FALSE))</f>
        <v>#N/A</v>
      </c>
      <c r="K586" s="167">
        <f>IFERROR(IF(Comparativo!$E$6="Tabela Não Desonerada",VLOOKUP($C586,'Orçamento Base'!$D$11:$S$1673,16,FALSE),VLOOKUP($C586,#REF!,16,FALSE)),0)</f>
        <v>0</v>
      </c>
      <c r="L586" s="575" t="e">
        <f>IF(AND($D586="COMPOSICAO_PROPRIA",'Orçamento Base'!$N586="-"),"14,18%",IF(AND($D586="MERCADO",'Orçamento Base'!$N586="-"),"15,38%",IF(Comparativo!$E$6="Tabela Não Desonerada",VLOOKUP($C586,'Orçamento Base'!$D$11:$S$1673,11,FALSE),VLOOKUP($C586,#REF!,11,FALSE))))</f>
        <v>#N/A</v>
      </c>
      <c r="M586" s="209">
        <f>IF(Comparativo!$E$6="Tabela Não Desonerada",Encargos!$F$44,Encargos!$D$44)</f>
        <v>1.1122000000000001</v>
      </c>
      <c r="N586" s="320"/>
      <c r="O586" s="166" t="s">
        <v>101</v>
      </c>
      <c r="P586" s="321"/>
      <c r="Q586" s="166" t="s">
        <v>101</v>
      </c>
      <c r="R586" s="321"/>
      <c r="S586" s="322"/>
      <c r="T586" s="322"/>
    </row>
    <row r="587" spans="1:20">
      <c r="A587" s="207">
        <f>'Identificação-TCE'!$A$13</f>
        <v>1</v>
      </c>
      <c r="B587" s="168" t="e">
        <f>IF(AND(G587&lt;&gt;"",H587&gt;0,I587&lt;&gt;"",J587&lt;&gt;0,K587&lt;&gt;0),COUNT($B$11:B586)+1,"")</f>
        <v>#N/A</v>
      </c>
      <c r="C587" s="207">
        <f>IF('Orçamento Base'!$M586=0,0,'Orçamento Base'!$D586)</f>
        <v>0</v>
      </c>
      <c r="D587" s="212" t="e">
        <f>IF('Orçamento Base'!$F586=Aux.!$G$11,"CONTRATACAO_PUBLICA",IF(VLOOKUP($C587,'Orçamento Base'!$D$11:$G$2116,3,FALSE)="INDEXADO",VLOOKUP(VLOOKUP($C586,'Orçamento Base'!$D$11:$G$2116,2,FALSE),'Index N_DESON.'!$A$9:$B$604,2),VLOOKUP($C587,'Orçamento Base'!$D$11:$G$2116,3,FALSE)))</f>
        <v>#N/A</v>
      </c>
      <c r="E587" s="208" t="e">
        <f>VLOOKUP($C587,'Orçamento Base'!$D$11:$S$1673,2,FALSE)</f>
        <v>#N/A</v>
      </c>
      <c r="F587" s="211">
        <f>Dados!$C$7</f>
        <v>44652</v>
      </c>
      <c r="G587" s="226" t="e">
        <f>VLOOKUP($C587,'Orçamento Base'!$D$11:$S$1673,4,FALSE)</f>
        <v>#N/A</v>
      </c>
      <c r="H587" s="377">
        <f>IFERROR(VLOOKUP($C587,'Orçamento Base'!$D$11:$S$1673,6,FALSE),0)</f>
        <v>0</v>
      </c>
      <c r="I587" s="208" t="e">
        <f>VLOOKUP($C587,'Orçamento Base'!$D$11:$S$1673,5,FALSE)</f>
        <v>#N/A</v>
      </c>
      <c r="J587" s="167" t="e">
        <f>IF(Comparativo!$E$6="Tabela Não Desonerada",VLOOKUP($C587,'Orçamento Base'!$D$11:$S$1673,12,FALSE),VLOOKUP($C587,#REF!,12,FALSE))</f>
        <v>#N/A</v>
      </c>
      <c r="K587" s="167">
        <f>IFERROR(IF(Comparativo!$E$6="Tabela Não Desonerada",VLOOKUP($C587,'Orçamento Base'!$D$11:$S$1673,16,FALSE),VLOOKUP($C587,#REF!,16,FALSE)),0)</f>
        <v>0</v>
      </c>
      <c r="L587" s="575" t="e">
        <f>IF(AND($D587="COMPOSICAO_PROPRIA",'Orçamento Base'!$N587="-"),"14,18%",IF(AND($D587="MERCADO",'Orçamento Base'!$N587="-"),"15,38%",IF(Comparativo!$E$6="Tabela Não Desonerada",VLOOKUP($C587,'Orçamento Base'!$D$11:$S$1673,11,FALSE),VLOOKUP($C587,#REF!,11,FALSE))))</f>
        <v>#N/A</v>
      </c>
      <c r="M587" s="209">
        <f>IF(Comparativo!$E$6="Tabela Não Desonerada",Encargos!$F$44,Encargos!$D$44)</f>
        <v>1.1122000000000001</v>
      </c>
      <c r="N587" s="320"/>
      <c r="O587" s="166" t="s">
        <v>101</v>
      </c>
      <c r="P587" s="321"/>
      <c r="Q587" s="166" t="s">
        <v>101</v>
      </c>
      <c r="R587" s="321"/>
      <c r="S587" s="322"/>
      <c r="T587" s="322"/>
    </row>
    <row r="588" spans="1:20">
      <c r="A588" s="207">
        <f>'Identificação-TCE'!$A$13</f>
        <v>1</v>
      </c>
      <c r="B588" s="168" t="e">
        <f>IF(AND(G588&lt;&gt;"",H588&gt;0,I588&lt;&gt;"",J588&lt;&gt;0,K588&lt;&gt;0),COUNT($B$11:B587)+1,"")</f>
        <v>#N/A</v>
      </c>
      <c r="C588" s="207">
        <f>IF('Orçamento Base'!$M587=0,0,'Orçamento Base'!$D587)</f>
        <v>0</v>
      </c>
      <c r="D588" s="212" t="e">
        <f>IF('Orçamento Base'!$F587=Aux.!$G$11,"CONTRATACAO_PUBLICA",IF(VLOOKUP($C588,'Orçamento Base'!$D$11:$G$2116,3,FALSE)="INDEXADO",VLOOKUP(VLOOKUP($C587,'Orçamento Base'!$D$11:$G$2116,2,FALSE),'Index N_DESON.'!$A$9:$B$604,2),VLOOKUP($C588,'Orçamento Base'!$D$11:$G$2116,3,FALSE)))</f>
        <v>#N/A</v>
      </c>
      <c r="E588" s="208" t="e">
        <f>VLOOKUP($C588,'Orçamento Base'!$D$11:$S$1673,2,FALSE)</f>
        <v>#N/A</v>
      </c>
      <c r="F588" s="211">
        <f>Dados!$C$7</f>
        <v>44652</v>
      </c>
      <c r="G588" s="226" t="e">
        <f>VLOOKUP($C588,'Orçamento Base'!$D$11:$S$1673,4,FALSE)</f>
        <v>#N/A</v>
      </c>
      <c r="H588" s="377">
        <f>IFERROR(VLOOKUP($C588,'Orçamento Base'!$D$11:$S$1673,6,FALSE),0)</f>
        <v>0</v>
      </c>
      <c r="I588" s="208" t="e">
        <f>VLOOKUP($C588,'Orçamento Base'!$D$11:$S$1673,5,FALSE)</f>
        <v>#N/A</v>
      </c>
      <c r="J588" s="167" t="e">
        <f>IF(Comparativo!$E$6="Tabela Não Desonerada",VLOOKUP($C588,'Orçamento Base'!$D$11:$S$1673,12,FALSE),VLOOKUP($C588,#REF!,12,FALSE))</f>
        <v>#N/A</v>
      </c>
      <c r="K588" s="167">
        <f>IFERROR(IF(Comparativo!$E$6="Tabela Não Desonerada",VLOOKUP($C588,'Orçamento Base'!$D$11:$S$1673,16,FALSE),VLOOKUP($C588,#REF!,16,FALSE)),0)</f>
        <v>0</v>
      </c>
      <c r="L588" s="575" t="e">
        <f>IF(AND($D588="COMPOSICAO_PROPRIA",'Orçamento Base'!$N588="-"),"14,18%",IF(AND($D588="MERCADO",'Orçamento Base'!$N588="-"),"15,38%",IF(Comparativo!$E$6="Tabela Não Desonerada",VLOOKUP($C588,'Orçamento Base'!$D$11:$S$1673,11,FALSE),VLOOKUP($C588,#REF!,11,FALSE))))</f>
        <v>#N/A</v>
      </c>
      <c r="M588" s="209">
        <f>IF(Comparativo!$E$6="Tabela Não Desonerada",Encargos!$F$44,Encargos!$D$44)</f>
        <v>1.1122000000000001</v>
      </c>
      <c r="N588" s="320"/>
      <c r="O588" s="166" t="s">
        <v>101</v>
      </c>
      <c r="P588" s="321"/>
      <c r="Q588" s="166" t="s">
        <v>101</v>
      </c>
      <c r="R588" s="321"/>
      <c r="S588" s="322"/>
      <c r="T588" s="322"/>
    </row>
    <row r="589" spans="1:20">
      <c r="A589" s="207">
        <f>'Identificação-TCE'!$A$13</f>
        <v>1</v>
      </c>
      <c r="B589" s="168" t="e">
        <f>IF(AND(G589&lt;&gt;"",H589&gt;0,I589&lt;&gt;"",J589&lt;&gt;0,K589&lt;&gt;0),COUNT($B$11:B588)+1,"")</f>
        <v>#N/A</v>
      </c>
      <c r="C589" s="207">
        <f>IF('Orçamento Base'!$M588=0,0,'Orçamento Base'!$D588)</f>
        <v>0</v>
      </c>
      <c r="D589" s="212" t="e">
        <f>IF('Orçamento Base'!$F588=Aux.!$G$11,"CONTRATACAO_PUBLICA",IF(VLOOKUP($C589,'Orçamento Base'!$D$11:$G$2116,3,FALSE)="INDEXADO",VLOOKUP(VLOOKUP($C588,'Orçamento Base'!$D$11:$G$2116,2,FALSE),'Index N_DESON.'!$A$9:$B$604,2),VLOOKUP($C589,'Orçamento Base'!$D$11:$G$2116,3,FALSE)))</f>
        <v>#N/A</v>
      </c>
      <c r="E589" s="208" t="e">
        <f>VLOOKUP($C589,'Orçamento Base'!$D$11:$S$1673,2,FALSE)</f>
        <v>#N/A</v>
      </c>
      <c r="F589" s="211">
        <f>Dados!$C$7</f>
        <v>44652</v>
      </c>
      <c r="G589" s="226" t="e">
        <f>VLOOKUP($C589,'Orçamento Base'!$D$11:$S$1673,4,FALSE)</f>
        <v>#N/A</v>
      </c>
      <c r="H589" s="377">
        <f>IFERROR(VLOOKUP($C589,'Orçamento Base'!$D$11:$S$1673,6,FALSE),0)</f>
        <v>0</v>
      </c>
      <c r="I589" s="208" t="e">
        <f>VLOOKUP($C589,'Orçamento Base'!$D$11:$S$1673,5,FALSE)</f>
        <v>#N/A</v>
      </c>
      <c r="J589" s="167" t="e">
        <f>IF(Comparativo!$E$6="Tabela Não Desonerada",VLOOKUP($C589,'Orçamento Base'!$D$11:$S$1673,12,FALSE),VLOOKUP($C589,#REF!,12,FALSE))</f>
        <v>#N/A</v>
      </c>
      <c r="K589" s="167">
        <f>IFERROR(IF(Comparativo!$E$6="Tabela Não Desonerada",VLOOKUP($C589,'Orçamento Base'!$D$11:$S$1673,16,FALSE),VLOOKUP($C589,#REF!,16,FALSE)),0)</f>
        <v>0</v>
      </c>
      <c r="L589" s="575" t="e">
        <f>IF(AND($D589="COMPOSICAO_PROPRIA",'Orçamento Base'!$N589="-"),"14,18%",IF(AND($D589="MERCADO",'Orçamento Base'!$N589="-"),"15,38%",IF(Comparativo!$E$6="Tabela Não Desonerada",VLOOKUP($C589,'Orçamento Base'!$D$11:$S$1673,11,FALSE),VLOOKUP($C589,#REF!,11,FALSE))))</f>
        <v>#N/A</v>
      </c>
      <c r="M589" s="209">
        <f>IF(Comparativo!$E$6="Tabela Não Desonerada",Encargos!$F$44,Encargos!$D$44)</f>
        <v>1.1122000000000001</v>
      </c>
      <c r="N589" s="320"/>
      <c r="O589" s="166" t="s">
        <v>101</v>
      </c>
      <c r="P589" s="321"/>
      <c r="Q589" s="166" t="s">
        <v>101</v>
      </c>
      <c r="R589" s="321"/>
      <c r="S589" s="322"/>
      <c r="T589" s="322"/>
    </row>
    <row r="590" spans="1:20">
      <c r="A590" s="207">
        <f>'Identificação-TCE'!$A$13</f>
        <v>1</v>
      </c>
      <c r="B590" s="168" t="e">
        <f>IF(AND(G590&lt;&gt;"",H590&gt;0,I590&lt;&gt;"",J590&lt;&gt;0,K590&lt;&gt;0),COUNT($B$11:B589)+1,"")</f>
        <v>#N/A</v>
      </c>
      <c r="C590" s="207">
        <f>IF('Orçamento Base'!$M589=0,0,'Orçamento Base'!$D589)</f>
        <v>0</v>
      </c>
      <c r="D590" s="212" t="e">
        <f>IF('Orçamento Base'!$F589=Aux.!$G$11,"CONTRATACAO_PUBLICA",IF(VLOOKUP($C590,'Orçamento Base'!$D$11:$G$2116,3,FALSE)="INDEXADO",VLOOKUP(VLOOKUP($C589,'Orçamento Base'!$D$11:$G$2116,2,FALSE),'Index N_DESON.'!$A$9:$B$604,2),VLOOKUP($C590,'Orçamento Base'!$D$11:$G$2116,3,FALSE)))</f>
        <v>#N/A</v>
      </c>
      <c r="E590" s="208" t="e">
        <f>VLOOKUP($C590,'Orçamento Base'!$D$11:$S$1673,2,FALSE)</f>
        <v>#N/A</v>
      </c>
      <c r="F590" s="211">
        <f>Dados!$C$7</f>
        <v>44652</v>
      </c>
      <c r="G590" s="226" t="e">
        <f>VLOOKUP($C590,'Orçamento Base'!$D$11:$S$1673,4,FALSE)</f>
        <v>#N/A</v>
      </c>
      <c r="H590" s="377">
        <f>IFERROR(VLOOKUP($C590,'Orçamento Base'!$D$11:$S$1673,6,FALSE),0)</f>
        <v>0</v>
      </c>
      <c r="I590" s="208" t="e">
        <f>VLOOKUP($C590,'Orçamento Base'!$D$11:$S$1673,5,FALSE)</f>
        <v>#N/A</v>
      </c>
      <c r="J590" s="167" t="e">
        <f>IF(Comparativo!$E$6="Tabela Não Desonerada",VLOOKUP($C590,'Orçamento Base'!$D$11:$S$1673,12,FALSE),VLOOKUP($C590,#REF!,12,FALSE))</f>
        <v>#N/A</v>
      </c>
      <c r="K590" s="167">
        <f>IFERROR(IF(Comparativo!$E$6="Tabela Não Desonerada",VLOOKUP($C590,'Orçamento Base'!$D$11:$S$1673,16,FALSE),VLOOKUP($C590,#REF!,16,FALSE)),0)</f>
        <v>0</v>
      </c>
      <c r="L590" s="575" t="e">
        <f>IF(AND($D590="COMPOSICAO_PROPRIA",'Orçamento Base'!$N590="-"),"14,18%",IF(AND($D590="MERCADO",'Orçamento Base'!$N590="-"),"15,38%",IF(Comparativo!$E$6="Tabela Não Desonerada",VLOOKUP($C590,'Orçamento Base'!$D$11:$S$1673,11,FALSE),VLOOKUP($C590,#REF!,11,FALSE))))</f>
        <v>#N/A</v>
      </c>
      <c r="M590" s="209">
        <f>IF(Comparativo!$E$6="Tabela Não Desonerada",Encargos!$F$44,Encargos!$D$44)</f>
        <v>1.1122000000000001</v>
      </c>
      <c r="N590" s="320"/>
      <c r="O590" s="166" t="s">
        <v>101</v>
      </c>
      <c r="P590" s="321"/>
      <c r="Q590" s="166" t="s">
        <v>101</v>
      </c>
      <c r="R590" s="321"/>
      <c r="S590" s="322"/>
      <c r="T590" s="322"/>
    </row>
    <row r="591" spans="1:20">
      <c r="A591" s="207">
        <f>'Identificação-TCE'!$A$13</f>
        <v>1</v>
      </c>
      <c r="B591" s="168" t="e">
        <f>IF(AND(G591&lt;&gt;"",H591&gt;0,I591&lt;&gt;"",J591&lt;&gt;0,K591&lt;&gt;0),COUNT($B$11:B590)+1,"")</f>
        <v>#N/A</v>
      </c>
      <c r="C591" s="207">
        <f>IF('Orçamento Base'!$M590=0,0,'Orçamento Base'!$D590)</f>
        <v>0</v>
      </c>
      <c r="D591" s="212" t="e">
        <f>IF('Orçamento Base'!$F590=Aux.!$G$11,"CONTRATACAO_PUBLICA",IF(VLOOKUP($C591,'Orçamento Base'!$D$11:$G$2116,3,FALSE)="INDEXADO",VLOOKUP(VLOOKUP($C590,'Orçamento Base'!$D$11:$G$2116,2,FALSE),'Index N_DESON.'!$A$9:$B$604,2),VLOOKUP($C591,'Orçamento Base'!$D$11:$G$2116,3,FALSE)))</f>
        <v>#N/A</v>
      </c>
      <c r="E591" s="208" t="e">
        <f>VLOOKUP($C591,'Orçamento Base'!$D$11:$S$1673,2,FALSE)</f>
        <v>#N/A</v>
      </c>
      <c r="F591" s="211">
        <f>Dados!$C$7</f>
        <v>44652</v>
      </c>
      <c r="G591" s="226" t="e">
        <f>VLOOKUP($C591,'Orçamento Base'!$D$11:$S$1673,4,FALSE)</f>
        <v>#N/A</v>
      </c>
      <c r="H591" s="377">
        <f>IFERROR(VLOOKUP($C591,'Orçamento Base'!$D$11:$S$1673,6,FALSE),0)</f>
        <v>0</v>
      </c>
      <c r="I591" s="208" t="e">
        <f>VLOOKUP($C591,'Orçamento Base'!$D$11:$S$1673,5,FALSE)</f>
        <v>#N/A</v>
      </c>
      <c r="J591" s="167" t="e">
        <f>IF(Comparativo!$E$6="Tabela Não Desonerada",VLOOKUP($C591,'Orçamento Base'!$D$11:$S$1673,12,FALSE),VLOOKUP($C591,#REF!,12,FALSE))</f>
        <v>#N/A</v>
      </c>
      <c r="K591" s="167">
        <f>IFERROR(IF(Comparativo!$E$6="Tabela Não Desonerada",VLOOKUP($C591,'Orçamento Base'!$D$11:$S$1673,16,FALSE),VLOOKUP($C591,#REF!,16,FALSE)),0)</f>
        <v>0</v>
      </c>
      <c r="L591" s="575" t="e">
        <f>IF(AND($D591="COMPOSICAO_PROPRIA",'Orçamento Base'!$N591="-"),"14,18%",IF(AND($D591="MERCADO",'Orçamento Base'!$N591="-"),"15,38%",IF(Comparativo!$E$6="Tabela Não Desonerada",VLOOKUP($C591,'Orçamento Base'!$D$11:$S$1673,11,FALSE),VLOOKUP($C591,#REF!,11,FALSE))))</f>
        <v>#N/A</v>
      </c>
      <c r="M591" s="209">
        <f>IF(Comparativo!$E$6="Tabela Não Desonerada",Encargos!$F$44,Encargos!$D$44)</f>
        <v>1.1122000000000001</v>
      </c>
      <c r="N591" s="320"/>
      <c r="O591" s="166" t="s">
        <v>101</v>
      </c>
      <c r="P591" s="321"/>
      <c r="Q591" s="166" t="s">
        <v>101</v>
      </c>
      <c r="R591" s="321"/>
      <c r="S591" s="322"/>
      <c r="T591" s="322"/>
    </row>
    <row r="592" spans="1:20">
      <c r="A592" s="207">
        <f>'Identificação-TCE'!$A$13</f>
        <v>1</v>
      </c>
      <c r="B592" s="168" t="e">
        <f>IF(AND(G592&lt;&gt;"",H592&gt;0,I592&lt;&gt;"",J592&lt;&gt;0,K592&lt;&gt;0),COUNT($B$11:B591)+1,"")</f>
        <v>#N/A</v>
      </c>
      <c r="C592" s="207">
        <f>IF('Orçamento Base'!$M591=0,0,'Orçamento Base'!$D591)</f>
        <v>0</v>
      </c>
      <c r="D592" s="212" t="e">
        <f>IF('Orçamento Base'!$F591=Aux.!$G$11,"CONTRATACAO_PUBLICA",IF(VLOOKUP($C592,'Orçamento Base'!$D$11:$G$2116,3,FALSE)="INDEXADO",VLOOKUP(VLOOKUP($C591,'Orçamento Base'!$D$11:$G$2116,2,FALSE),'Index N_DESON.'!$A$9:$B$604,2),VLOOKUP($C592,'Orçamento Base'!$D$11:$G$2116,3,FALSE)))</f>
        <v>#N/A</v>
      </c>
      <c r="E592" s="208" t="e">
        <f>VLOOKUP($C592,'Orçamento Base'!$D$11:$S$1673,2,FALSE)</f>
        <v>#N/A</v>
      </c>
      <c r="F592" s="211">
        <f>Dados!$C$7</f>
        <v>44652</v>
      </c>
      <c r="G592" s="226" t="e">
        <f>VLOOKUP($C592,'Orçamento Base'!$D$11:$S$1673,4,FALSE)</f>
        <v>#N/A</v>
      </c>
      <c r="H592" s="377">
        <f>IFERROR(VLOOKUP($C592,'Orçamento Base'!$D$11:$S$1673,6,FALSE),0)</f>
        <v>0</v>
      </c>
      <c r="I592" s="208" t="e">
        <f>VLOOKUP($C592,'Orçamento Base'!$D$11:$S$1673,5,FALSE)</f>
        <v>#N/A</v>
      </c>
      <c r="J592" s="167" t="e">
        <f>IF(Comparativo!$E$6="Tabela Não Desonerada",VLOOKUP($C592,'Orçamento Base'!$D$11:$S$1673,12,FALSE),VLOOKUP($C592,#REF!,12,FALSE))</f>
        <v>#N/A</v>
      </c>
      <c r="K592" s="167">
        <f>IFERROR(IF(Comparativo!$E$6="Tabela Não Desonerada",VLOOKUP($C592,'Orçamento Base'!$D$11:$S$1673,16,FALSE),VLOOKUP($C592,#REF!,16,FALSE)),0)</f>
        <v>0</v>
      </c>
      <c r="L592" s="575" t="e">
        <f>IF(AND($D592="COMPOSICAO_PROPRIA",'Orçamento Base'!$N592="-"),"14,18%",IF(AND($D592="MERCADO",'Orçamento Base'!$N592="-"),"15,38%",IF(Comparativo!$E$6="Tabela Não Desonerada",VLOOKUP($C592,'Orçamento Base'!$D$11:$S$1673,11,FALSE),VLOOKUP($C592,#REF!,11,FALSE))))</f>
        <v>#N/A</v>
      </c>
      <c r="M592" s="209">
        <f>IF(Comparativo!$E$6="Tabela Não Desonerada",Encargos!$F$44,Encargos!$D$44)</f>
        <v>1.1122000000000001</v>
      </c>
      <c r="N592" s="320"/>
      <c r="O592" s="166" t="s">
        <v>101</v>
      </c>
      <c r="P592" s="321"/>
      <c r="Q592" s="166" t="s">
        <v>101</v>
      </c>
      <c r="R592" s="321"/>
      <c r="S592" s="322"/>
      <c r="T592" s="322"/>
    </row>
    <row r="593" spans="1:20">
      <c r="A593" s="207">
        <f>'Identificação-TCE'!$A$13</f>
        <v>1</v>
      </c>
      <c r="B593" s="168" t="e">
        <f>IF(AND(G593&lt;&gt;"",H593&gt;0,I593&lt;&gt;"",J593&lt;&gt;0,K593&lt;&gt;0),COUNT($B$11:B592)+1,"")</f>
        <v>#N/A</v>
      </c>
      <c r="C593" s="207">
        <f>IF('Orçamento Base'!$M592=0,0,'Orçamento Base'!$D592)</f>
        <v>0</v>
      </c>
      <c r="D593" s="212" t="e">
        <f>IF('Orçamento Base'!$F592=Aux.!$G$11,"CONTRATACAO_PUBLICA",IF(VLOOKUP($C593,'Orçamento Base'!$D$11:$G$2116,3,FALSE)="INDEXADO",VLOOKUP(VLOOKUP($C592,'Orçamento Base'!$D$11:$G$2116,2,FALSE),'Index N_DESON.'!$A$9:$B$604,2),VLOOKUP($C593,'Orçamento Base'!$D$11:$G$2116,3,FALSE)))</f>
        <v>#N/A</v>
      </c>
      <c r="E593" s="208" t="e">
        <f>VLOOKUP($C593,'Orçamento Base'!$D$11:$S$1673,2,FALSE)</f>
        <v>#N/A</v>
      </c>
      <c r="F593" s="211">
        <f>Dados!$C$7</f>
        <v>44652</v>
      </c>
      <c r="G593" s="226" t="e">
        <f>VLOOKUP($C593,'Orçamento Base'!$D$11:$S$1673,4,FALSE)</f>
        <v>#N/A</v>
      </c>
      <c r="H593" s="377">
        <f>IFERROR(VLOOKUP($C593,'Orçamento Base'!$D$11:$S$1673,6,FALSE),0)</f>
        <v>0</v>
      </c>
      <c r="I593" s="208" t="e">
        <f>VLOOKUP($C593,'Orçamento Base'!$D$11:$S$1673,5,FALSE)</f>
        <v>#N/A</v>
      </c>
      <c r="J593" s="167" t="e">
        <f>IF(Comparativo!$E$6="Tabela Não Desonerada",VLOOKUP($C593,'Orçamento Base'!$D$11:$S$1673,12,FALSE),VLOOKUP($C593,#REF!,12,FALSE))</f>
        <v>#N/A</v>
      </c>
      <c r="K593" s="167">
        <f>IFERROR(IF(Comparativo!$E$6="Tabela Não Desonerada",VLOOKUP($C593,'Orçamento Base'!$D$11:$S$1673,16,FALSE),VLOOKUP($C593,#REF!,16,FALSE)),0)</f>
        <v>0</v>
      </c>
      <c r="L593" s="575" t="e">
        <f>IF(AND($D593="COMPOSICAO_PROPRIA",'Orçamento Base'!$N593="-"),"14,18%",IF(AND($D593="MERCADO",'Orçamento Base'!$N593="-"),"15,38%",IF(Comparativo!$E$6="Tabela Não Desonerada",VLOOKUP($C593,'Orçamento Base'!$D$11:$S$1673,11,FALSE),VLOOKUP($C593,#REF!,11,FALSE))))</f>
        <v>#N/A</v>
      </c>
      <c r="M593" s="209">
        <f>IF(Comparativo!$E$6="Tabela Não Desonerada",Encargos!$F$44,Encargos!$D$44)</f>
        <v>1.1122000000000001</v>
      </c>
      <c r="N593" s="320"/>
      <c r="O593" s="166" t="s">
        <v>101</v>
      </c>
      <c r="P593" s="321"/>
      <c r="Q593" s="166" t="s">
        <v>101</v>
      </c>
      <c r="R593" s="321"/>
      <c r="S593" s="322"/>
      <c r="T593" s="322"/>
    </row>
    <row r="594" spans="1:20">
      <c r="A594" s="207">
        <f>'Identificação-TCE'!$A$13</f>
        <v>1</v>
      </c>
      <c r="B594" s="168" t="e">
        <f>IF(AND(G594&lt;&gt;"",H594&gt;0,I594&lt;&gt;"",J594&lt;&gt;0,K594&lt;&gt;0),COUNT($B$11:B593)+1,"")</f>
        <v>#N/A</v>
      </c>
      <c r="C594" s="207">
        <f>IF('Orçamento Base'!$M593=0,0,'Orçamento Base'!$D593)</f>
        <v>0</v>
      </c>
      <c r="D594" s="212" t="e">
        <f>IF('Orçamento Base'!$F593=Aux.!$G$11,"CONTRATACAO_PUBLICA",IF(VLOOKUP($C594,'Orçamento Base'!$D$11:$G$2116,3,FALSE)="INDEXADO",VLOOKUP(VLOOKUP($C593,'Orçamento Base'!$D$11:$G$2116,2,FALSE),'Index N_DESON.'!$A$9:$B$604,2),VLOOKUP($C594,'Orçamento Base'!$D$11:$G$2116,3,FALSE)))</f>
        <v>#N/A</v>
      </c>
      <c r="E594" s="208" t="e">
        <f>VLOOKUP($C594,'Orçamento Base'!$D$11:$S$1673,2,FALSE)</f>
        <v>#N/A</v>
      </c>
      <c r="F594" s="211">
        <f>Dados!$C$7</f>
        <v>44652</v>
      </c>
      <c r="G594" s="226" t="e">
        <f>VLOOKUP($C594,'Orçamento Base'!$D$11:$S$1673,4,FALSE)</f>
        <v>#N/A</v>
      </c>
      <c r="H594" s="377">
        <f>IFERROR(VLOOKUP($C594,'Orçamento Base'!$D$11:$S$1673,6,FALSE),0)</f>
        <v>0</v>
      </c>
      <c r="I594" s="208" t="e">
        <f>VLOOKUP($C594,'Orçamento Base'!$D$11:$S$1673,5,FALSE)</f>
        <v>#N/A</v>
      </c>
      <c r="J594" s="167" t="e">
        <f>IF(Comparativo!$E$6="Tabela Não Desonerada",VLOOKUP($C594,'Orçamento Base'!$D$11:$S$1673,12,FALSE),VLOOKUP($C594,#REF!,12,FALSE))</f>
        <v>#N/A</v>
      </c>
      <c r="K594" s="167">
        <f>IFERROR(IF(Comparativo!$E$6="Tabela Não Desonerada",VLOOKUP($C594,'Orçamento Base'!$D$11:$S$1673,16,FALSE),VLOOKUP($C594,#REF!,16,FALSE)),0)</f>
        <v>0</v>
      </c>
      <c r="L594" s="575" t="e">
        <f>IF(AND($D594="COMPOSICAO_PROPRIA",'Orçamento Base'!$N594="-"),"14,18%",IF(AND($D594="MERCADO",'Orçamento Base'!$N594="-"),"15,38%",IF(Comparativo!$E$6="Tabela Não Desonerada",VLOOKUP($C594,'Orçamento Base'!$D$11:$S$1673,11,FALSE),VLOOKUP($C594,#REF!,11,FALSE))))</f>
        <v>#N/A</v>
      </c>
      <c r="M594" s="209">
        <f>IF(Comparativo!$E$6="Tabela Não Desonerada",Encargos!$F$44,Encargos!$D$44)</f>
        <v>1.1122000000000001</v>
      </c>
      <c r="N594" s="320"/>
      <c r="O594" s="166" t="s">
        <v>101</v>
      </c>
      <c r="P594" s="321"/>
      <c r="Q594" s="166" t="s">
        <v>101</v>
      </c>
      <c r="R594" s="321"/>
      <c r="S594" s="322"/>
      <c r="T594" s="322"/>
    </row>
    <row r="595" spans="1:20">
      <c r="A595" s="207">
        <f>'Identificação-TCE'!$A$13</f>
        <v>1</v>
      </c>
      <c r="B595" s="168" t="e">
        <f>IF(AND(G595&lt;&gt;"",H595&gt;0,I595&lt;&gt;"",J595&lt;&gt;0,K595&lt;&gt;0),COUNT($B$11:B594)+1,"")</f>
        <v>#N/A</v>
      </c>
      <c r="C595" s="207">
        <f>IF('Orçamento Base'!$M594=0,0,'Orçamento Base'!$D594)</f>
        <v>0</v>
      </c>
      <c r="D595" s="212" t="e">
        <f>IF('Orçamento Base'!$F594=Aux.!$G$11,"CONTRATACAO_PUBLICA",IF(VLOOKUP($C595,'Orçamento Base'!$D$11:$G$2116,3,FALSE)="INDEXADO",VLOOKUP(VLOOKUP($C594,'Orçamento Base'!$D$11:$G$2116,2,FALSE),'Index N_DESON.'!$A$9:$B$604,2),VLOOKUP($C595,'Orçamento Base'!$D$11:$G$2116,3,FALSE)))</f>
        <v>#N/A</v>
      </c>
      <c r="E595" s="208" t="e">
        <f>VLOOKUP($C595,'Orçamento Base'!$D$11:$S$1673,2,FALSE)</f>
        <v>#N/A</v>
      </c>
      <c r="F595" s="211">
        <f>Dados!$C$7</f>
        <v>44652</v>
      </c>
      <c r="G595" s="226" t="e">
        <f>VLOOKUP($C595,'Orçamento Base'!$D$11:$S$1673,4,FALSE)</f>
        <v>#N/A</v>
      </c>
      <c r="H595" s="377">
        <f>IFERROR(VLOOKUP($C595,'Orçamento Base'!$D$11:$S$1673,6,FALSE),0)</f>
        <v>0</v>
      </c>
      <c r="I595" s="208" t="e">
        <f>VLOOKUP($C595,'Orçamento Base'!$D$11:$S$1673,5,FALSE)</f>
        <v>#N/A</v>
      </c>
      <c r="J595" s="167" t="e">
        <f>IF(Comparativo!$E$6="Tabela Não Desonerada",VLOOKUP($C595,'Orçamento Base'!$D$11:$S$1673,12,FALSE),VLOOKUP($C595,#REF!,12,FALSE))</f>
        <v>#N/A</v>
      </c>
      <c r="K595" s="167">
        <f>IFERROR(IF(Comparativo!$E$6="Tabela Não Desonerada",VLOOKUP($C595,'Orçamento Base'!$D$11:$S$1673,16,FALSE),VLOOKUP($C595,#REF!,16,FALSE)),0)</f>
        <v>0</v>
      </c>
      <c r="L595" s="575" t="e">
        <f>IF(AND($D595="COMPOSICAO_PROPRIA",'Orçamento Base'!$N595="-"),"14,18%",IF(AND($D595="MERCADO",'Orçamento Base'!$N595="-"),"15,38%",IF(Comparativo!$E$6="Tabela Não Desonerada",VLOOKUP($C595,'Orçamento Base'!$D$11:$S$1673,11,FALSE),VLOOKUP($C595,#REF!,11,FALSE))))</f>
        <v>#N/A</v>
      </c>
      <c r="M595" s="209">
        <f>IF(Comparativo!$E$6="Tabela Não Desonerada",Encargos!$F$44,Encargos!$D$44)</f>
        <v>1.1122000000000001</v>
      </c>
      <c r="N595" s="320"/>
      <c r="O595" s="166" t="s">
        <v>101</v>
      </c>
      <c r="P595" s="321"/>
      <c r="Q595" s="166" t="s">
        <v>101</v>
      </c>
      <c r="R595" s="321"/>
      <c r="S595" s="322"/>
      <c r="T595" s="322"/>
    </row>
    <row r="596" spans="1:20">
      <c r="A596" s="207">
        <f>'Identificação-TCE'!$A$13</f>
        <v>1</v>
      </c>
      <c r="B596" s="168" t="e">
        <f>IF(AND(G596&lt;&gt;"",H596&gt;0,I596&lt;&gt;"",J596&lt;&gt;0,K596&lt;&gt;0),COUNT($B$11:B595)+1,"")</f>
        <v>#N/A</v>
      </c>
      <c r="C596" s="207">
        <f>IF('Orçamento Base'!$M595=0,0,'Orçamento Base'!$D595)</f>
        <v>0</v>
      </c>
      <c r="D596" s="212" t="e">
        <f>IF('Orçamento Base'!$F595=Aux.!$G$11,"CONTRATACAO_PUBLICA",IF(VLOOKUP($C596,'Orçamento Base'!$D$11:$G$2116,3,FALSE)="INDEXADO",VLOOKUP(VLOOKUP($C595,'Orçamento Base'!$D$11:$G$2116,2,FALSE),'Index N_DESON.'!$A$9:$B$604,2),VLOOKUP($C596,'Orçamento Base'!$D$11:$G$2116,3,FALSE)))</f>
        <v>#N/A</v>
      </c>
      <c r="E596" s="208" t="e">
        <f>VLOOKUP($C596,'Orçamento Base'!$D$11:$S$1673,2,FALSE)</f>
        <v>#N/A</v>
      </c>
      <c r="F596" s="211">
        <f>Dados!$C$7</f>
        <v>44652</v>
      </c>
      <c r="G596" s="226" t="e">
        <f>VLOOKUP($C596,'Orçamento Base'!$D$11:$S$1673,4,FALSE)</f>
        <v>#N/A</v>
      </c>
      <c r="H596" s="377">
        <f>IFERROR(VLOOKUP($C596,'Orçamento Base'!$D$11:$S$1673,6,FALSE),0)</f>
        <v>0</v>
      </c>
      <c r="I596" s="208" t="e">
        <f>VLOOKUP($C596,'Orçamento Base'!$D$11:$S$1673,5,FALSE)</f>
        <v>#N/A</v>
      </c>
      <c r="J596" s="167" t="e">
        <f>IF(Comparativo!$E$6="Tabela Não Desonerada",VLOOKUP($C596,'Orçamento Base'!$D$11:$S$1673,12,FALSE),VLOOKUP($C596,#REF!,12,FALSE))</f>
        <v>#N/A</v>
      </c>
      <c r="K596" s="167">
        <f>IFERROR(IF(Comparativo!$E$6="Tabela Não Desonerada",VLOOKUP($C596,'Orçamento Base'!$D$11:$S$1673,16,FALSE),VLOOKUP($C596,#REF!,16,FALSE)),0)</f>
        <v>0</v>
      </c>
      <c r="L596" s="575" t="e">
        <f>IF(AND($D596="COMPOSICAO_PROPRIA",'Orçamento Base'!$N596="-"),"14,18%",IF(AND($D596="MERCADO",'Orçamento Base'!$N596="-"),"15,38%",IF(Comparativo!$E$6="Tabela Não Desonerada",VLOOKUP($C596,'Orçamento Base'!$D$11:$S$1673,11,FALSE),VLOOKUP($C596,#REF!,11,FALSE))))</f>
        <v>#N/A</v>
      </c>
      <c r="M596" s="209">
        <f>IF(Comparativo!$E$6="Tabela Não Desonerada",Encargos!$F$44,Encargos!$D$44)</f>
        <v>1.1122000000000001</v>
      </c>
      <c r="N596" s="320"/>
      <c r="O596" s="166" t="s">
        <v>101</v>
      </c>
      <c r="P596" s="321"/>
      <c r="Q596" s="166" t="s">
        <v>101</v>
      </c>
      <c r="R596" s="321"/>
      <c r="S596" s="322"/>
      <c r="T596" s="322"/>
    </row>
    <row r="597" spans="1:20">
      <c r="A597" s="207">
        <f>'Identificação-TCE'!$A$13</f>
        <v>1</v>
      </c>
      <c r="B597" s="168" t="e">
        <f>IF(AND(G597&lt;&gt;"",H597&gt;0,I597&lt;&gt;"",J597&lt;&gt;0,K597&lt;&gt;0),COUNT($B$11:B596)+1,"")</f>
        <v>#N/A</v>
      </c>
      <c r="C597" s="207">
        <f>IF('Orçamento Base'!$M596=0,0,'Orçamento Base'!$D596)</f>
        <v>0</v>
      </c>
      <c r="D597" s="212" t="e">
        <f>IF('Orçamento Base'!$F596=Aux.!$G$11,"CONTRATACAO_PUBLICA",IF(VLOOKUP($C597,'Orçamento Base'!$D$11:$G$2116,3,FALSE)="INDEXADO",VLOOKUP(VLOOKUP($C596,'Orçamento Base'!$D$11:$G$2116,2,FALSE),'Index N_DESON.'!$A$9:$B$604,2),VLOOKUP($C597,'Orçamento Base'!$D$11:$G$2116,3,FALSE)))</f>
        <v>#N/A</v>
      </c>
      <c r="E597" s="208" t="e">
        <f>VLOOKUP($C597,'Orçamento Base'!$D$11:$S$1673,2,FALSE)</f>
        <v>#N/A</v>
      </c>
      <c r="F597" s="211">
        <f>Dados!$C$7</f>
        <v>44652</v>
      </c>
      <c r="G597" s="226" t="e">
        <f>VLOOKUP($C597,'Orçamento Base'!$D$11:$S$1673,4,FALSE)</f>
        <v>#N/A</v>
      </c>
      <c r="H597" s="377">
        <f>IFERROR(VLOOKUP($C597,'Orçamento Base'!$D$11:$S$1673,6,FALSE),0)</f>
        <v>0</v>
      </c>
      <c r="I597" s="208" t="e">
        <f>VLOOKUP($C597,'Orçamento Base'!$D$11:$S$1673,5,FALSE)</f>
        <v>#N/A</v>
      </c>
      <c r="J597" s="167" t="e">
        <f>IF(Comparativo!$E$6="Tabela Não Desonerada",VLOOKUP($C597,'Orçamento Base'!$D$11:$S$1673,12,FALSE),VLOOKUP($C597,#REF!,12,FALSE))</f>
        <v>#N/A</v>
      </c>
      <c r="K597" s="167">
        <f>IFERROR(IF(Comparativo!$E$6="Tabela Não Desonerada",VLOOKUP($C597,'Orçamento Base'!$D$11:$S$1673,16,FALSE),VLOOKUP($C597,#REF!,16,FALSE)),0)</f>
        <v>0</v>
      </c>
      <c r="L597" s="575" t="e">
        <f>IF(AND($D597="COMPOSICAO_PROPRIA",'Orçamento Base'!$N597="-"),"14,18%",IF(AND($D597="MERCADO",'Orçamento Base'!$N597="-"),"15,38%",IF(Comparativo!$E$6="Tabela Não Desonerada",VLOOKUP($C597,'Orçamento Base'!$D$11:$S$1673,11,FALSE),VLOOKUP($C597,#REF!,11,FALSE))))</f>
        <v>#N/A</v>
      </c>
      <c r="M597" s="209">
        <f>IF(Comparativo!$E$6="Tabela Não Desonerada",Encargos!$F$44,Encargos!$D$44)</f>
        <v>1.1122000000000001</v>
      </c>
      <c r="N597" s="320"/>
      <c r="O597" s="166" t="s">
        <v>101</v>
      </c>
      <c r="P597" s="321"/>
      <c r="Q597" s="166" t="s">
        <v>101</v>
      </c>
      <c r="R597" s="321"/>
      <c r="S597" s="322"/>
      <c r="T597" s="322"/>
    </row>
    <row r="598" spans="1:20">
      <c r="A598" s="207">
        <f>'Identificação-TCE'!$A$13</f>
        <v>1</v>
      </c>
      <c r="B598" s="168" t="e">
        <f>IF(AND(G598&lt;&gt;"",H598&gt;0,I598&lt;&gt;"",J598&lt;&gt;0,K598&lt;&gt;0),COUNT($B$11:B597)+1,"")</f>
        <v>#N/A</v>
      </c>
      <c r="C598" s="207">
        <f>IF('Orçamento Base'!$M597=0,0,'Orçamento Base'!$D597)</f>
        <v>0</v>
      </c>
      <c r="D598" s="212" t="e">
        <f>IF('Orçamento Base'!$F597=Aux.!$G$11,"CONTRATACAO_PUBLICA",IF(VLOOKUP($C598,'Orçamento Base'!$D$11:$G$2116,3,FALSE)="INDEXADO",VLOOKUP(VLOOKUP($C597,'Orçamento Base'!$D$11:$G$2116,2,FALSE),'Index N_DESON.'!$A$9:$B$604,2),VLOOKUP($C598,'Orçamento Base'!$D$11:$G$2116,3,FALSE)))</f>
        <v>#N/A</v>
      </c>
      <c r="E598" s="208" t="e">
        <f>VLOOKUP($C598,'Orçamento Base'!$D$11:$S$1673,2,FALSE)</f>
        <v>#N/A</v>
      </c>
      <c r="F598" s="211">
        <f>Dados!$C$7</f>
        <v>44652</v>
      </c>
      <c r="G598" s="226" t="e">
        <f>VLOOKUP($C598,'Orçamento Base'!$D$11:$S$1673,4,FALSE)</f>
        <v>#N/A</v>
      </c>
      <c r="H598" s="377">
        <f>IFERROR(VLOOKUP($C598,'Orçamento Base'!$D$11:$S$1673,6,FALSE),0)</f>
        <v>0</v>
      </c>
      <c r="I598" s="208" t="e">
        <f>VLOOKUP($C598,'Orçamento Base'!$D$11:$S$1673,5,FALSE)</f>
        <v>#N/A</v>
      </c>
      <c r="J598" s="167" t="e">
        <f>IF(Comparativo!$E$6="Tabela Não Desonerada",VLOOKUP($C598,'Orçamento Base'!$D$11:$S$1673,12,FALSE),VLOOKUP($C598,#REF!,12,FALSE))</f>
        <v>#N/A</v>
      </c>
      <c r="K598" s="167">
        <f>IFERROR(IF(Comparativo!$E$6="Tabela Não Desonerada",VLOOKUP($C598,'Orçamento Base'!$D$11:$S$1673,16,FALSE),VLOOKUP($C598,#REF!,16,FALSE)),0)</f>
        <v>0</v>
      </c>
      <c r="L598" s="575" t="e">
        <f>IF(AND($D598="COMPOSICAO_PROPRIA",'Orçamento Base'!$N598="-"),"14,18%",IF(AND($D598="MERCADO",'Orçamento Base'!$N598="-"),"15,38%",IF(Comparativo!$E$6="Tabela Não Desonerada",VLOOKUP($C598,'Orçamento Base'!$D$11:$S$1673,11,FALSE),VLOOKUP($C598,#REF!,11,FALSE))))</f>
        <v>#N/A</v>
      </c>
      <c r="M598" s="209">
        <f>IF(Comparativo!$E$6="Tabela Não Desonerada",Encargos!$F$44,Encargos!$D$44)</f>
        <v>1.1122000000000001</v>
      </c>
      <c r="N598" s="320"/>
      <c r="O598" s="166" t="s">
        <v>101</v>
      </c>
      <c r="P598" s="321"/>
      <c r="Q598" s="166" t="s">
        <v>101</v>
      </c>
      <c r="R598" s="321"/>
      <c r="S598" s="322"/>
      <c r="T598" s="322"/>
    </row>
    <row r="599" spans="1:20">
      <c r="A599" s="207">
        <f>'Identificação-TCE'!$A$13</f>
        <v>1</v>
      </c>
      <c r="B599" s="168" t="e">
        <f>IF(AND(G599&lt;&gt;"",H599&gt;0,I599&lt;&gt;"",J599&lt;&gt;0,K599&lt;&gt;0),COUNT($B$11:B598)+1,"")</f>
        <v>#N/A</v>
      </c>
      <c r="C599" s="207">
        <f>IF('Orçamento Base'!$M598=0,0,'Orçamento Base'!$D598)</f>
        <v>0</v>
      </c>
      <c r="D599" s="212" t="e">
        <f>IF('Orçamento Base'!$F598=Aux.!$G$11,"CONTRATACAO_PUBLICA",IF(VLOOKUP($C599,'Orçamento Base'!$D$11:$G$2116,3,FALSE)="INDEXADO",VLOOKUP(VLOOKUP($C598,'Orçamento Base'!$D$11:$G$2116,2,FALSE),'Index N_DESON.'!$A$9:$B$604,2),VLOOKUP($C599,'Orçamento Base'!$D$11:$G$2116,3,FALSE)))</f>
        <v>#N/A</v>
      </c>
      <c r="E599" s="208" t="e">
        <f>VLOOKUP($C599,'Orçamento Base'!$D$11:$S$1673,2,FALSE)</f>
        <v>#N/A</v>
      </c>
      <c r="F599" s="211">
        <f>Dados!$C$7</f>
        <v>44652</v>
      </c>
      <c r="G599" s="226" t="e">
        <f>VLOOKUP($C599,'Orçamento Base'!$D$11:$S$1673,4,FALSE)</f>
        <v>#N/A</v>
      </c>
      <c r="H599" s="377">
        <f>IFERROR(VLOOKUP($C599,'Orçamento Base'!$D$11:$S$1673,6,FALSE),0)</f>
        <v>0</v>
      </c>
      <c r="I599" s="208" t="e">
        <f>VLOOKUP($C599,'Orçamento Base'!$D$11:$S$1673,5,FALSE)</f>
        <v>#N/A</v>
      </c>
      <c r="J599" s="167" t="e">
        <f>IF(Comparativo!$E$6="Tabela Não Desonerada",VLOOKUP($C599,'Orçamento Base'!$D$11:$S$1673,12,FALSE),VLOOKUP($C599,#REF!,12,FALSE))</f>
        <v>#N/A</v>
      </c>
      <c r="K599" s="167">
        <f>IFERROR(IF(Comparativo!$E$6="Tabela Não Desonerada",VLOOKUP($C599,'Orçamento Base'!$D$11:$S$1673,16,FALSE),VLOOKUP($C599,#REF!,16,FALSE)),0)</f>
        <v>0</v>
      </c>
      <c r="L599" s="575" t="e">
        <f>IF(AND($D599="COMPOSICAO_PROPRIA",'Orçamento Base'!$N599="-"),"14,18%",IF(AND($D599="MERCADO",'Orçamento Base'!$N599="-"),"15,38%",IF(Comparativo!$E$6="Tabela Não Desonerada",VLOOKUP($C599,'Orçamento Base'!$D$11:$S$1673,11,FALSE),VLOOKUP($C599,#REF!,11,FALSE))))</f>
        <v>#N/A</v>
      </c>
      <c r="M599" s="209">
        <f>IF(Comparativo!$E$6="Tabela Não Desonerada",Encargos!$F$44,Encargos!$D$44)</f>
        <v>1.1122000000000001</v>
      </c>
      <c r="N599" s="320"/>
      <c r="O599" s="166" t="s">
        <v>101</v>
      </c>
      <c r="P599" s="321"/>
      <c r="Q599" s="166" t="s">
        <v>101</v>
      </c>
      <c r="R599" s="321"/>
      <c r="S599" s="322"/>
      <c r="T599" s="322"/>
    </row>
    <row r="600" spans="1:20">
      <c r="A600" s="207">
        <f>'Identificação-TCE'!$A$13</f>
        <v>1</v>
      </c>
      <c r="B600" s="168" t="e">
        <f>IF(AND(G600&lt;&gt;"",H600&gt;0,I600&lt;&gt;"",J600&lt;&gt;0,K600&lt;&gt;0),COUNT($B$11:B599)+1,"")</f>
        <v>#N/A</v>
      </c>
      <c r="C600" s="207">
        <f>IF('Orçamento Base'!$M599=0,0,'Orçamento Base'!$D599)</f>
        <v>0</v>
      </c>
      <c r="D600" s="212" t="e">
        <f>IF('Orçamento Base'!$F599=Aux.!$G$11,"CONTRATACAO_PUBLICA",IF(VLOOKUP($C600,'Orçamento Base'!$D$11:$G$2116,3,FALSE)="INDEXADO",VLOOKUP(VLOOKUP($C599,'Orçamento Base'!$D$11:$G$2116,2,FALSE),'Index N_DESON.'!$A$9:$B$604,2),VLOOKUP($C600,'Orçamento Base'!$D$11:$G$2116,3,FALSE)))</f>
        <v>#N/A</v>
      </c>
      <c r="E600" s="208" t="e">
        <f>VLOOKUP($C600,'Orçamento Base'!$D$11:$S$1673,2,FALSE)</f>
        <v>#N/A</v>
      </c>
      <c r="F600" s="211">
        <f>Dados!$C$7</f>
        <v>44652</v>
      </c>
      <c r="G600" s="226" t="e">
        <f>VLOOKUP($C600,'Orçamento Base'!$D$11:$S$1673,4,FALSE)</f>
        <v>#N/A</v>
      </c>
      <c r="H600" s="377">
        <f>IFERROR(VLOOKUP($C600,'Orçamento Base'!$D$11:$S$1673,6,FALSE),0)</f>
        <v>0</v>
      </c>
      <c r="I600" s="208" t="e">
        <f>VLOOKUP($C600,'Orçamento Base'!$D$11:$S$1673,5,FALSE)</f>
        <v>#N/A</v>
      </c>
      <c r="J600" s="167" t="e">
        <f>IF(Comparativo!$E$6="Tabela Não Desonerada",VLOOKUP($C600,'Orçamento Base'!$D$11:$S$1673,12,FALSE),VLOOKUP($C600,#REF!,12,FALSE))</f>
        <v>#N/A</v>
      </c>
      <c r="K600" s="167">
        <f>IFERROR(IF(Comparativo!$E$6="Tabela Não Desonerada",VLOOKUP($C600,'Orçamento Base'!$D$11:$S$1673,16,FALSE),VLOOKUP($C600,#REF!,16,FALSE)),0)</f>
        <v>0</v>
      </c>
      <c r="L600" s="575" t="e">
        <f>IF(AND($D600="COMPOSICAO_PROPRIA",'Orçamento Base'!$N600="-"),"14,18%",IF(AND($D600="MERCADO",'Orçamento Base'!$N600="-"),"15,38%",IF(Comparativo!$E$6="Tabela Não Desonerada",VLOOKUP($C600,'Orçamento Base'!$D$11:$S$1673,11,FALSE),VLOOKUP($C600,#REF!,11,FALSE))))</f>
        <v>#N/A</v>
      </c>
      <c r="M600" s="209">
        <f>IF(Comparativo!$E$6="Tabela Não Desonerada",Encargos!$F$44,Encargos!$D$44)</f>
        <v>1.1122000000000001</v>
      </c>
      <c r="N600" s="320"/>
      <c r="O600" s="166" t="s">
        <v>101</v>
      </c>
      <c r="P600" s="321"/>
      <c r="Q600" s="166" t="s">
        <v>101</v>
      </c>
      <c r="R600" s="321"/>
      <c r="S600" s="322"/>
      <c r="T600" s="322"/>
    </row>
    <row r="601" spans="1:20">
      <c r="A601" s="207">
        <f>'Identificação-TCE'!$A$13</f>
        <v>1</v>
      </c>
      <c r="B601" s="168" t="e">
        <f>IF(AND(G601&lt;&gt;"",H601&gt;0,I601&lt;&gt;"",J601&lt;&gt;0,K601&lt;&gt;0),COUNT($B$11:B600)+1,"")</f>
        <v>#N/A</v>
      </c>
      <c r="C601" s="207">
        <f>IF('Orçamento Base'!$M600=0,0,'Orçamento Base'!$D600)</f>
        <v>0</v>
      </c>
      <c r="D601" s="212" t="e">
        <f>IF('Orçamento Base'!$F600=Aux.!$G$11,"CONTRATACAO_PUBLICA",IF(VLOOKUP($C601,'Orçamento Base'!$D$11:$G$2116,3,FALSE)="INDEXADO",VLOOKUP(VLOOKUP($C600,'Orçamento Base'!$D$11:$G$2116,2,FALSE),'Index N_DESON.'!$A$9:$B$604,2),VLOOKUP($C601,'Orçamento Base'!$D$11:$G$2116,3,FALSE)))</f>
        <v>#N/A</v>
      </c>
      <c r="E601" s="208" t="e">
        <f>VLOOKUP($C601,'Orçamento Base'!$D$11:$S$1673,2,FALSE)</f>
        <v>#N/A</v>
      </c>
      <c r="F601" s="211">
        <f>Dados!$C$7</f>
        <v>44652</v>
      </c>
      <c r="G601" s="226" t="e">
        <f>VLOOKUP($C601,'Orçamento Base'!$D$11:$S$1673,4,FALSE)</f>
        <v>#N/A</v>
      </c>
      <c r="H601" s="377">
        <f>IFERROR(VLOOKUP($C601,'Orçamento Base'!$D$11:$S$1673,6,FALSE),0)</f>
        <v>0</v>
      </c>
      <c r="I601" s="208" t="e">
        <f>VLOOKUP($C601,'Orçamento Base'!$D$11:$S$1673,5,FALSE)</f>
        <v>#N/A</v>
      </c>
      <c r="J601" s="167" t="e">
        <f>IF(Comparativo!$E$6="Tabela Não Desonerada",VLOOKUP($C601,'Orçamento Base'!$D$11:$S$1673,12,FALSE),VLOOKUP($C601,#REF!,12,FALSE))</f>
        <v>#N/A</v>
      </c>
      <c r="K601" s="167">
        <f>IFERROR(IF(Comparativo!$E$6="Tabela Não Desonerada",VLOOKUP($C601,'Orçamento Base'!$D$11:$S$1673,16,FALSE),VLOOKUP($C601,#REF!,16,FALSE)),0)</f>
        <v>0</v>
      </c>
      <c r="L601" s="575" t="e">
        <f>IF(AND($D601="COMPOSICAO_PROPRIA",'Orçamento Base'!$N601="-"),"14,18%",IF(AND($D601="MERCADO",'Orçamento Base'!$N601="-"),"15,38%",IF(Comparativo!$E$6="Tabela Não Desonerada",VLOOKUP($C601,'Orçamento Base'!$D$11:$S$1673,11,FALSE),VLOOKUP($C601,#REF!,11,FALSE))))</f>
        <v>#N/A</v>
      </c>
      <c r="M601" s="209">
        <f>IF(Comparativo!$E$6="Tabela Não Desonerada",Encargos!$F$44,Encargos!$D$44)</f>
        <v>1.1122000000000001</v>
      </c>
      <c r="N601" s="320"/>
      <c r="O601" s="166" t="s">
        <v>101</v>
      </c>
      <c r="P601" s="321"/>
      <c r="Q601" s="166" t="s">
        <v>101</v>
      </c>
      <c r="R601" s="321"/>
      <c r="S601" s="322"/>
      <c r="T601" s="322"/>
    </row>
    <row r="602" spans="1:20">
      <c r="A602" s="207">
        <f>'Identificação-TCE'!$A$13</f>
        <v>1</v>
      </c>
      <c r="B602" s="168" t="e">
        <f>IF(AND(G602&lt;&gt;"",H602&gt;0,I602&lt;&gt;"",J602&lt;&gt;0,K602&lt;&gt;0),COUNT($B$11:B601)+1,"")</f>
        <v>#N/A</v>
      </c>
      <c r="C602" s="207">
        <f>IF('Orçamento Base'!$M601=0,0,'Orçamento Base'!$D601)</f>
        <v>0</v>
      </c>
      <c r="D602" s="212" t="e">
        <f>IF('Orçamento Base'!$F601=Aux.!$G$11,"CONTRATACAO_PUBLICA",IF(VLOOKUP($C602,'Orçamento Base'!$D$11:$G$2116,3,FALSE)="INDEXADO",VLOOKUP(VLOOKUP($C601,'Orçamento Base'!$D$11:$G$2116,2,FALSE),'Index N_DESON.'!$A$9:$B$604,2),VLOOKUP($C602,'Orçamento Base'!$D$11:$G$2116,3,FALSE)))</f>
        <v>#N/A</v>
      </c>
      <c r="E602" s="208" t="e">
        <f>VLOOKUP($C602,'Orçamento Base'!$D$11:$S$1673,2,FALSE)</f>
        <v>#N/A</v>
      </c>
      <c r="F602" s="211">
        <f>Dados!$C$7</f>
        <v>44652</v>
      </c>
      <c r="G602" s="226" t="e">
        <f>VLOOKUP($C602,'Orçamento Base'!$D$11:$S$1673,4,FALSE)</f>
        <v>#N/A</v>
      </c>
      <c r="H602" s="377">
        <f>IFERROR(VLOOKUP($C602,'Orçamento Base'!$D$11:$S$1673,6,FALSE),0)</f>
        <v>0</v>
      </c>
      <c r="I602" s="208" t="e">
        <f>VLOOKUP($C602,'Orçamento Base'!$D$11:$S$1673,5,FALSE)</f>
        <v>#N/A</v>
      </c>
      <c r="J602" s="167" t="e">
        <f>IF(Comparativo!$E$6="Tabela Não Desonerada",VLOOKUP($C602,'Orçamento Base'!$D$11:$S$1673,12,FALSE),VLOOKUP($C602,#REF!,12,FALSE))</f>
        <v>#N/A</v>
      </c>
      <c r="K602" s="167">
        <f>IFERROR(IF(Comparativo!$E$6="Tabela Não Desonerada",VLOOKUP($C602,'Orçamento Base'!$D$11:$S$1673,16,FALSE),VLOOKUP($C602,#REF!,16,FALSE)),0)</f>
        <v>0</v>
      </c>
      <c r="L602" s="575" t="e">
        <f>IF(AND($D602="COMPOSICAO_PROPRIA",'Orçamento Base'!$N602="-"),"14,18%",IF(AND($D602="MERCADO",'Orçamento Base'!$N602="-"),"15,38%",IF(Comparativo!$E$6="Tabela Não Desonerada",VLOOKUP($C602,'Orçamento Base'!$D$11:$S$1673,11,FALSE),VLOOKUP($C602,#REF!,11,FALSE))))</f>
        <v>#N/A</v>
      </c>
      <c r="M602" s="209">
        <f>IF(Comparativo!$E$6="Tabela Não Desonerada",Encargos!$F$44,Encargos!$D$44)</f>
        <v>1.1122000000000001</v>
      </c>
      <c r="N602" s="320"/>
      <c r="O602" s="166" t="s">
        <v>101</v>
      </c>
      <c r="P602" s="321"/>
      <c r="Q602" s="166" t="s">
        <v>101</v>
      </c>
      <c r="R602" s="321"/>
      <c r="S602" s="322"/>
      <c r="T602" s="322"/>
    </row>
    <row r="603" spans="1:20">
      <c r="A603" s="207">
        <f>'Identificação-TCE'!$A$13</f>
        <v>1</v>
      </c>
      <c r="B603" s="168" t="e">
        <f>IF(AND(G603&lt;&gt;"",H603&gt;0,I603&lt;&gt;"",J603&lt;&gt;0,K603&lt;&gt;0),COUNT($B$11:B602)+1,"")</f>
        <v>#N/A</v>
      </c>
      <c r="C603" s="207">
        <f>IF('Orçamento Base'!$M602=0,0,'Orçamento Base'!$D602)</f>
        <v>0</v>
      </c>
      <c r="D603" s="212" t="e">
        <f>IF('Orçamento Base'!$F602=Aux.!$G$11,"CONTRATACAO_PUBLICA",IF(VLOOKUP($C603,'Orçamento Base'!$D$11:$G$2116,3,FALSE)="INDEXADO",VLOOKUP(VLOOKUP($C602,'Orçamento Base'!$D$11:$G$2116,2,FALSE),'Index N_DESON.'!$A$9:$B$604,2),VLOOKUP($C603,'Orçamento Base'!$D$11:$G$2116,3,FALSE)))</f>
        <v>#N/A</v>
      </c>
      <c r="E603" s="208" t="e">
        <f>VLOOKUP($C603,'Orçamento Base'!$D$11:$S$1673,2,FALSE)</f>
        <v>#N/A</v>
      </c>
      <c r="F603" s="211">
        <f>Dados!$C$7</f>
        <v>44652</v>
      </c>
      <c r="G603" s="226" t="e">
        <f>VLOOKUP($C603,'Orçamento Base'!$D$11:$S$1673,4,FALSE)</f>
        <v>#N/A</v>
      </c>
      <c r="H603" s="377">
        <f>IFERROR(VLOOKUP($C603,'Orçamento Base'!$D$11:$S$1673,6,FALSE),0)</f>
        <v>0</v>
      </c>
      <c r="I603" s="208" t="e">
        <f>VLOOKUP($C603,'Orçamento Base'!$D$11:$S$1673,5,FALSE)</f>
        <v>#N/A</v>
      </c>
      <c r="J603" s="167" t="e">
        <f>IF(Comparativo!$E$6="Tabela Não Desonerada",VLOOKUP($C603,'Orçamento Base'!$D$11:$S$1673,12,FALSE),VLOOKUP($C603,#REF!,12,FALSE))</f>
        <v>#N/A</v>
      </c>
      <c r="K603" s="167">
        <f>IFERROR(IF(Comparativo!$E$6="Tabela Não Desonerada",VLOOKUP($C603,'Orçamento Base'!$D$11:$S$1673,16,FALSE),VLOOKUP($C603,#REF!,16,FALSE)),0)</f>
        <v>0</v>
      </c>
      <c r="L603" s="575" t="e">
        <f>IF(AND($D603="COMPOSICAO_PROPRIA",'Orçamento Base'!$N603="-"),"14,18%",IF(AND($D603="MERCADO",'Orçamento Base'!$N603="-"),"15,38%",IF(Comparativo!$E$6="Tabela Não Desonerada",VLOOKUP($C603,'Orçamento Base'!$D$11:$S$1673,11,FALSE),VLOOKUP($C603,#REF!,11,FALSE))))</f>
        <v>#N/A</v>
      </c>
      <c r="M603" s="209">
        <f>IF(Comparativo!$E$6="Tabela Não Desonerada",Encargos!$F$44,Encargos!$D$44)</f>
        <v>1.1122000000000001</v>
      </c>
      <c r="N603" s="320"/>
      <c r="O603" s="166" t="s">
        <v>101</v>
      </c>
      <c r="P603" s="321"/>
      <c r="Q603" s="166" t="s">
        <v>101</v>
      </c>
      <c r="R603" s="321"/>
      <c r="S603" s="322"/>
      <c r="T603" s="322"/>
    </row>
    <row r="604" spans="1:20">
      <c r="A604" s="207">
        <f>'Identificação-TCE'!$A$13</f>
        <v>1</v>
      </c>
      <c r="B604" s="168" t="e">
        <f>IF(AND(G604&lt;&gt;"",H604&gt;0,I604&lt;&gt;"",J604&lt;&gt;0,K604&lt;&gt;0),COUNT($B$11:B603)+1,"")</f>
        <v>#N/A</v>
      </c>
      <c r="C604" s="207">
        <f>IF('Orçamento Base'!$M603=0,0,'Orçamento Base'!$D603)</f>
        <v>0</v>
      </c>
      <c r="D604" s="212" t="e">
        <f>IF('Orçamento Base'!$F603=Aux.!$G$11,"CONTRATACAO_PUBLICA",IF(VLOOKUP($C604,'Orçamento Base'!$D$11:$G$2116,3,FALSE)="INDEXADO",VLOOKUP(VLOOKUP($C603,'Orçamento Base'!$D$11:$G$2116,2,FALSE),'Index N_DESON.'!$A$9:$B$604,2),VLOOKUP($C604,'Orçamento Base'!$D$11:$G$2116,3,FALSE)))</f>
        <v>#N/A</v>
      </c>
      <c r="E604" s="208" t="e">
        <f>VLOOKUP($C604,'Orçamento Base'!$D$11:$S$1673,2,FALSE)</f>
        <v>#N/A</v>
      </c>
      <c r="F604" s="211">
        <f>Dados!$C$7</f>
        <v>44652</v>
      </c>
      <c r="G604" s="226" t="e">
        <f>VLOOKUP($C604,'Orçamento Base'!$D$11:$S$1673,4,FALSE)</f>
        <v>#N/A</v>
      </c>
      <c r="H604" s="377">
        <f>IFERROR(VLOOKUP($C604,'Orçamento Base'!$D$11:$S$1673,6,FALSE),0)</f>
        <v>0</v>
      </c>
      <c r="I604" s="208" t="e">
        <f>VLOOKUP($C604,'Orçamento Base'!$D$11:$S$1673,5,FALSE)</f>
        <v>#N/A</v>
      </c>
      <c r="J604" s="167" t="e">
        <f>IF(Comparativo!$E$6="Tabela Não Desonerada",VLOOKUP($C604,'Orçamento Base'!$D$11:$S$1673,12,FALSE),VLOOKUP($C604,#REF!,12,FALSE))</f>
        <v>#N/A</v>
      </c>
      <c r="K604" s="167">
        <f>IFERROR(IF(Comparativo!$E$6="Tabela Não Desonerada",VLOOKUP($C604,'Orçamento Base'!$D$11:$S$1673,16,FALSE),VLOOKUP($C604,#REF!,16,FALSE)),0)</f>
        <v>0</v>
      </c>
      <c r="L604" s="575" t="e">
        <f>IF(AND($D604="COMPOSICAO_PROPRIA",'Orçamento Base'!$N604="-"),"14,18%",IF(AND($D604="MERCADO",'Orçamento Base'!$N604="-"),"15,38%",IF(Comparativo!$E$6="Tabela Não Desonerada",VLOOKUP($C604,'Orçamento Base'!$D$11:$S$1673,11,FALSE),VLOOKUP($C604,#REF!,11,FALSE))))</f>
        <v>#N/A</v>
      </c>
      <c r="M604" s="209">
        <f>IF(Comparativo!$E$6="Tabela Não Desonerada",Encargos!$F$44,Encargos!$D$44)</f>
        <v>1.1122000000000001</v>
      </c>
      <c r="N604" s="320"/>
      <c r="O604" s="166" t="s">
        <v>101</v>
      </c>
      <c r="P604" s="321"/>
      <c r="Q604" s="166" t="s">
        <v>101</v>
      </c>
      <c r="R604" s="321"/>
      <c r="S604" s="322"/>
      <c r="T604" s="322"/>
    </row>
    <row r="605" spans="1:20">
      <c r="A605" s="207">
        <f>'Identificação-TCE'!$A$13</f>
        <v>1</v>
      </c>
      <c r="B605" s="168" t="e">
        <f>IF(AND(G605&lt;&gt;"",H605&gt;0,I605&lt;&gt;"",J605&lt;&gt;0,K605&lt;&gt;0),COUNT($B$11:B604)+1,"")</f>
        <v>#N/A</v>
      </c>
      <c r="C605" s="207">
        <f>IF('Orçamento Base'!$M604=0,0,'Orçamento Base'!$D604)</f>
        <v>0</v>
      </c>
      <c r="D605" s="212" t="e">
        <f>IF('Orçamento Base'!$F604=Aux.!$G$11,"CONTRATACAO_PUBLICA",IF(VLOOKUP($C605,'Orçamento Base'!$D$11:$G$2116,3,FALSE)="INDEXADO",VLOOKUP(VLOOKUP($C604,'Orçamento Base'!$D$11:$G$2116,2,FALSE),'Index N_DESON.'!$A$9:$B$604,2),VLOOKUP($C605,'Orçamento Base'!$D$11:$G$2116,3,FALSE)))</f>
        <v>#N/A</v>
      </c>
      <c r="E605" s="208" t="e">
        <f>VLOOKUP($C605,'Orçamento Base'!$D$11:$S$1673,2,FALSE)</f>
        <v>#N/A</v>
      </c>
      <c r="F605" s="211">
        <f>Dados!$C$7</f>
        <v>44652</v>
      </c>
      <c r="G605" s="226" t="e">
        <f>VLOOKUP($C605,'Orçamento Base'!$D$11:$S$1673,4,FALSE)</f>
        <v>#N/A</v>
      </c>
      <c r="H605" s="377">
        <f>IFERROR(VLOOKUP($C605,'Orçamento Base'!$D$11:$S$1673,6,FALSE),0)</f>
        <v>0</v>
      </c>
      <c r="I605" s="208" t="e">
        <f>VLOOKUP($C605,'Orçamento Base'!$D$11:$S$1673,5,FALSE)</f>
        <v>#N/A</v>
      </c>
      <c r="J605" s="167" t="e">
        <f>IF(Comparativo!$E$6="Tabela Não Desonerada",VLOOKUP($C605,'Orçamento Base'!$D$11:$S$1673,12,FALSE),VLOOKUP($C605,#REF!,12,FALSE))</f>
        <v>#N/A</v>
      </c>
      <c r="K605" s="167">
        <f>IFERROR(IF(Comparativo!$E$6="Tabela Não Desonerada",VLOOKUP($C605,'Orçamento Base'!$D$11:$S$1673,16,FALSE),VLOOKUP($C605,#REF!,16,FALSE)),0)</f>
        <v>0</v>
      </c>
      <c r="L605" s="575" t="e">
        <f>IF(AND($D605="COMPOSICAO_PROPRIA",'Orçamento Base'!$N605="-"),"14,18%",IF(AND($D605="MERCADO",'Orçamento Base'!$N605="-"),"15,38%",IF(Comparativo!$E$6="Tabela Não Desonerada",VLOOKUP($C605,'Orçamento Base'!$D$11:$S$1673,11,FALSE),VLOOKUP($C605,#REF!,11,FALSE))))</f>
        <v>#N/A</v>
      </c>
      <c r="M605" s="209">
        <f>IF(Comparativo!$E$6="Tabela Não Desonerada",Encargos!$F$44,Encargos!$D$44)</f>
        <v>1.1122000000000001</v>
      </c>
      <c r="N605" s="320"/>
      <c r="O605" s="166" t="s">
        <v>101</v>
      </c>
      <c r="P605" s="321"/>
      <c r="Q605" s="166" t="s">
        <v>101</v>
      </c>
      <c r="R605" s="321"/>
      <c r="S605" s="322"/>
      <c r="T605" s="322"/>
    </row>
    <row r="606" spans="1:20">
      <c r="A606" s="207">
        <f>'Identificação-TCE'!$A$13</f>
        <v>1</v>
      </c>
      <c r="B606" s="168" t="e">
        <f>IF(AND(G606&lt;&gt;"",H606&gt;0,I606&lt;&gt;"",J606&lt;&gt;0,K606&lt;&gt;0),COUNT($B$11:B605)+1,"")</f>
        <v>#N/A</v>
      </c>
      <c r="C606" s="207">
        <f>IF('Orçamento Base'!$M605=0,0,'Orçamento Base'!$D605)</f>
        <v>0</v>
      </c>
      <c r="D606" s="212" t="e">
        <f>IF('Orçamento Base'!$F605=Aux.!$G$11,"CONTRATACAO_PUBLICA",IF(VLOOKUP($C606,'Orçamento Base'!$D$11:$G$2116,3,FALSE)="INDEXADO",VLOOKUP(VLOOKUP($C605,'Orçamento Base'!$D$11:$G$2116,2,FALSE),'Index N_DESON.'!$A$9:$B$604,2),VLOOKUP($C606,'Orçamento Base'!$D$11:$G$2116,3,FALSE)))</f>
        <v>#N/A</v>
      </c>
      <c r="E606" s="208" t="e">
        <f>VLOOKUP($C606,'Orçamento Base'!$D$11:$S$1673,2,FALSE)</f>
        <v>#N/A</v>
      </c>
      <c r="F606" s="211">
        <f>Dados!$C$7</f>
        <v>44652</v>
      </c>
      <c r="G606" s="226" t="e">
        <f>VLOOKUP($C606,'Orçamento Base'!$D$11:$S$1673,4,FALSE)</f>
        <v>#N/A</v>
      </c>
      <c r="H606" s="377">
        <f>IFERROR(VLOOKUP($C606,'Orçamento Base'!$D$11:$S$1673,6,FALSE),0)</f>
        <v>0</v>
      </c>
      <c r="I606" s="208" t="e">
        <f>VLOOKUP($C606,'Orçamento Base'!$D$11:$S$1673,5,FALSE)</f>
        <v>#N/A</v>
      </c>
      <c r="J606" s="167" t="e">
        <f>IF(Comparativo!$E$6="Tabela Não Desonerada",VLOOKUP($C606,'Orçamento Base'!$D$11:$S$1673,12,FALSE),VLOOKUP($C606,#REF!,12,FALSE))</f>
        <v>#N/A</v>
      </c>
      <c r="K606" s="167">
        <f>IFERROR(IF(Comparativo!$E$6="Tabela Não Desonerada",VLOOKUP($C606,'Orçamento Base'!$D$11:$S$1673,16,FALSE),VLOOKUP($C606,#REF!,16,FALSE)),0)</f>
        <v>0</v>
      </c>
      <c r="L606" s="575" t="e">
        <f>IF(AND($D606="COMPOSICAO_PROPRIA",'Orçamento Base'!$N606="-"),"14,18%",IF(AND($D606="MERCADO",'Orçamento Base'!$N606="-"),"15,38%",IF(Comparativo!$E$6="Tabela Não Desonerada",VLOOKUP($C606,'Orçamento Base'!$D$11:$S$1673,11,FALSE),VLOOKUP($C606,#REF!,11,FALSE))))</f>
        <v>#N/A</v>
      </c>
      <c r="M606" s="209">
        <f>IF(Comparativo!$E$6="Tabela Não Desonerada",Encargos!$F$44,Encargos!$D$44)</f>
        <v>1.1122000000000001</v>
      </c>
      <c r="N606" s="320"/>
      <c r="O606" s="166" t="s">
        <v>101</v>
      </c>
      <c r="P606" s="321"/>
      <c r="Q606" s="166" t="s">
        <v>101</v>
      </c>
      <c r="R606" s="321"/>
      <c r="S606" s="322"/>
      <c r="T606" s="322"/>
    </row>
    <row r="607" spans="1:20">
      <c r="A607" s="207">
        <f>'Identificação-TCE'!$A$13</f>
        <v>1</v>
      </c>
      <c r="B607" s="168" t="e">
        <f>IF(AND(G607&lt;&gt;"",H607&gt;0,I607&lt;&gt;"",J607&lt;&gt;0,K607&lt;&gt;0),COUNT($B$11:B606)+1,"")</f>
        <v>#N/A</v>
      </c>
      <c r="C607" s="207">
        <f>IF('Orçamento Base'!$M606=0,0,'Orçamento Base'!$D606)</f>
        <v>0</v>
      </c>
      <c r="D607" s="212" t="e">
        <f>IF('Orçamento Base'!$F606=Aux.!$G$11,"CONTRATACAO_PUBLICA",IF(VLOOKUP($C607,'Orçamento Base'!$D$11:$G$2116,3,FALSE)="INDEXADO",VLOOKUP(VLOOKUP($C606,'Orçamento Base'!$D$11:$G$2116,2,FALSE),'Index N_DESON.'!$A$9:$B$604,2),VLOOKUP($C607,'Orçamento Base'!$D$11:$G$2116,3,FALSE)))</f>
        <v>#N/A</v>
      </c>
      <c r="E607" s="208" t="e">
        <f>VLOOKUP($C607,'Orçamento Base'!$D$11:$S$1673,2,FALSE)</f>
        <v>#N/A</v>
      </c>
      <c r="F607" s="211">
        <f>Dados!$C$7</f>
        <v>44652</v>
      </c>
      <c r="G607" s="226" t="e">
        <f>VLOOKUP($C607,'Orçamento Base'!$D$11:$S$1673,4,FALSE)</f>
        <v>#N/A</v>
      </c>
      <c r="H607" s="377">
        <f>IFERROR(VLOOKUP($C607,'Orçamento Base'!$D$11:$S$1673,6,FALSE),0)</f>
        <v>0</v>
      </c>
      <c r="I607" s="208" t="e">
        <f>VLOOKUP($C607,'Orçamento Base'!$D$11:$S$1673,5,FALSE)</f>
        <v>#N/A</v>
      </c>
      <c r="J607" s="167" t="e">
        <f>IF(Comparativo!$E$6="Tabela Não Desonerada",VLOOKUP($C607,'Orçamento Base'!$D$11:$S$1673,12,FALSE),VLOOKUP($C607,#REF!,12,FALSE))</f>
        <v>#N/A</v>
      </c>
      <c r="K607" s="167">
        <f>IFERROR(IF(Comparativo!$E$6="Tabela Não Desonerada",VLOOKUP($C607,'Orçamento Base'!$D$11:$S$1673,16,FALSE),VLOOKUP($C607,#REF!,16,FALSE)),0)</f>
        <v>0</v>
      </c>
      <c r="L607" s="575" t="e">
        <f>IF(AND($D607="COMPOSICAO_PROPRIA",'Orçamento Base'!$N607="-"),"14,18%",IF(AND($D607="MERCADO",'Orçamento Base'!$N607="-"),"15,38%",IF(Comparativo!$E$6="Tabela Não Desonerada",VLOOKUP($C607,'Orçamento Base'!$D$11:$S$1673,11,FALSE),VLOOKUP($C607,#REF!,11,FALSE))))</f>
        <v>#N/A</v>
      </c>
      <c r="M607" s="209">
        <f>IF(Comparativo!$E$6="Tabela Não Desonerada",Encargos!$F$44,Encargos!$D$44)</f>
        <v>1.1122000000000001</v>
      </c>
      <c r="N607" s="320"/>
      <c r="O607" s="166" t="s">
        <v>101</v>
      </c>
      <c r="P607" s="321"/>
      <c r="Q607" s="166" t="s">
        <v>101</v>
      </c>
      <c r="R607" s="321"/>
      <c r="S607" s="322"/>
      <c r="T607" s="322"/>
    </row>
    <row r="608" spans="1:20">
      <c r="A608" s="207">
        <f>'Identificação-TCE'!$A$13</f>
        <v>1</v>
      </c>
      <c r="B608" s="168" t="e">
        <f>IF(AND(G608&lt;&gt;"",H608&gt;0,I608&lt;&gt;"",J608&lt;&gt;0,K608&lt;&gt;0),COUNT($B$11:B607)+1,"")</f>
        <v>#N/A</v>
      </c>
      <c r="C608" s="207">
        <f>IF('Orçamento Base'!$M607=0,0,'Orçamento Base'!$D607)</f>
        <v>0</v>
      </c>
      <c r="D608" s="212" t="e">
        <f>IF('Orçamento Base'!$F607=Aux.!$G$11,"CONTRATACAO_PUBLICA",IF(VLOOKUP($C608,'Orçamento Base'!$D$11:$G$2116,3,FALSE)="INDEXADO",VLOOKUP(VLOOKUP($C607,'Orçamento Base'!$D$11:$G$2116,2,FALSE),'Index N_DESON.'!$A$9:$B$604,2),VLOOKUP($C608,'Orçamento Base'!$D$11:$G$2116,3,FALSE)))</f>
        <v>#N/A</v>
      </c>
      <c r="E608" s="208" t="e">
        <f>VLOOKUP($C608,'Orçamento Base'!$D$11:$S$1673,2,FALSE)</f>
        <v>#N/A</v>
      </c>
      <c r="F608" s="211">
        <f>Dados!$C$7</f>
        <v>44652</v>
      </c>
      <c r="G608" s="226" t="e">
        <f>VLOOKUP($C608,'Orçamento Base'!$D$11:$S$1673,4,FALSE)</f>
        <v>#N/A</v>
      </c>
      <c r="H608" s="377">
        <f>IFERROR(VLOOKUP($C608,'Orçamento Base'!$D$11:$S$1673,6,FALSE),0)</f>
        <v>0</v>
      </c>
      <c r="I608" s="208" t="e">
        <f>VLOOKUP($C608,'Orçamento Base'!$D$11:$S$1673,5,FALSE)</f>
        <v>#N/A</v>
      </c>
      <c r="J608" s="167" t="e">
        <f>IF(Comparativo!$E$6="Tabela Não Desonerada",VLOOKUP($C608,'Orçamento Base'!$D$11:$S$1673,12,FALSE),VLOOKUP($C608,#REF!,12,FALSE))</f>
        <v>#N/A</v>
      </c>
      <c r="K608" s="167">
        <f>IFERROR(IF(Comparativo!$E$6="Tabela Não Desonerada",VLOOKUP($C608,'Orçamento Base'!$D$11:$S$1673,16,FALSE),VLOOKUP($C608,#REF!,16,FALSE)),0)</f>
        <v>0</v>
      </c>
      <c r="L608" s="575" t="e">
        <f>IF(AND($D608="COMPOSICAO_PROPRIA",'Orçamento Base'!$N608="-"),"14,18%",IF(AND($D608="MERCADO",'Orçamento Base'!$N608="-"),"15,38%",IF(Comparativo!$E$6="Tabela Não Desonerada",VLOOKUP($C608,'Orçamento Base'!$D$11:$S$1673,11,FALSE),VLOOKUP($C608,#REF!,11,FALSE))))</f>
        <v>#N/A</v>
      </c>
      <c r="M608" s="209">
        <f>IF(Comparativo!$E$6="Tabela Não Desonerada",Encargos!$F$44,Encargos!$D$44)</f>
        <v>1.1122000000000001</v>
      </c>
      <c r="N608" s="320"/>
      <c r="O608" s="166" t="s">
        <v>101</v>
      </c>
      <c r="P608" s="321"/>
      <c r="Q608" s="166" t="s">
        <v>101</v>
      </c>
      <c r="R608" s="321"/>
      <c r="S608" s="322"/>
      <c r="T608" s="322"/>
    </row>
    <row r="609" spans="1:20">
      <c r="A609" s="207">
        <f>'Identificação-TCE'!$A$13</f>
        <v>1</v>
      </c>
      <c r="B609" s="168" t="e">
        <f>IF(AND(G609&lt;&gt;"",H609&gt;0,I609&lt;&gt;"",J609&lt;&gt;0,K609&lt;&gt;0),COUNT($B$11:B608)+1,"")</f>
        <v>#N/A</v>
      </c>
      <c r="C609" s="207">
        <f>IF('Orçamento Base'!$M608=0,0,'Orçamento Base'!$D608)</f>
        <v>0</v>
      </c>
      <c r="D609" s="212" t="e">
        <f>IF('Orçamento Base'!$F608=Aux.!$G$11,"CONTRATACAO_PUBLICA",IF(VLOOKUP($C609,'Orçamento Base'!$D$11:$G$2116,3,FALSE)="INDEXADO",VLOOKUP(VLOOKUP($C608,'Orçamento Base'!$D$11:$G$2116,2,FALSE),'Index N_DESON.'!$A$9:$B$604,2),VLOOKUP($C609,'Orçamento Base'!$D$11:$G$2116,3,FALSE)))</f>
        <v>#N/A</v>
      </c>
      <c r="E609" s="208" t="e">
        <f>VLOOKUP($C609,'Orçamento Base'!$D$11:$S$1673,2,FALSE)</f>
        <v>#N/A</v>
      </c>
      <c r="F609" s="211">
        <f>Dados!$C$7</f>
        <v>44652</v>
      </c>
      <c r="G609" s="226" t="e">
        <f>VLOOKUP($C609,'Orçamento Base'!$D$11:$S$1673,4,FALSE)</f>
        <v>#N/A</v>
      </c>
      <c r="H609" s="377">
        <f>IFERROR(VLOOKUP($C609,'Orçamento Base'!$D$11:$S$1673,6,FALSE),0)</f>
        <v>0</v>
      </c>
      <c r="I609" s="208" t="e">
        <f>VLOOKUP($C609,'Orçamento Base'!$D$11:$S$1673,5,FALSE)</f>
        <v>#N/A</v>
      </c>
      <c r="J609" s="167" t="e">
        <f>IF(Comparativo!$E$6="Tabela Não Desonerada",VLOOKUP($C609,'Orçamento Base'!$D$11:$S$1673,12,FALSE),VLOOKUP($C609,#REF!,12,FALSE))</f>
        <v>#N/A</v>
      </c>
      <c r="K609" s="167">
        <f>IFERROR(IF(Comparativo!$E$6="Tabela Não Desonerada",VLOOKUP($C609,'Orçamento Base'!$D$11:$S$1673,16,FALSE),VLOOKUP($C609,#REF!,16,FALSE)),0)</f>
        <v>0</v>
      </c>
      <c r="L609" s="575" t="e">
        <f>IF(AND($D609="COMPOSICAO_PROPRIA",'Orçamento Base'!$N609="-"),"14,18%",IF(AND($D609="MERCADO",'Orçamento Base'!$N609="-"),"15,38%",IF(Comparativo!$E$6="Tabela Não Desonerada",VLOOKUP($C609,'Orçamento Base'!$D$11:$S$1673,11,FALSE),VLOOKUP($C609,#REF!,11,FALSE))))</f>
        <v>#N/A</v>
      </c>
      <c r="M609" s="209">
        <f>IF(Comparativo!$E$6="Tabela Não Desonerada",Encargos!$F$44,Encargos!$D$44)</f>
        <v>1.1122000000000001</v>
      </c>
      <c r="N609" s="320"/>
      <c r="O609" s="166" t="s">
        <v>101</v>
      </c>
      <c r="P609" s="321"/>
      <c r="Q609" s="166" t="s">
        <v>101</v>
      </c>
      <c r="R609" s="321"/>
      <c r="S609" s="322"/>
      <c r="T609" s="322"/>
    </row>
    <row r="610" spans="1:20">
      <c r="A610" s="207">
        <f>'Identificação-TCE'!$A$13</f>
        <v>1</v>
      </c>
      <c r="B610" s="168" t="e">
        <f>IF(AND(G610&lt;&gt;"",H610&gt;0,I610&lt;&gt;"",J610&lt;&gt;0,K610&lt;&gt;0),COUNT($B$11:B609)+1,"")</f>
        <v>#N/A</v>
      </c>
      <c r="C610" s="207">
        <f>IF('Orçamento Base'!$M609=0,0,'Orçamento Base'!$D609)</f>
        <v>0</v>
      </c>
      <c r="D610" s="212" t="e">
        <f>IF('Orçamento Base'!$F609=Aux.!$G$11,"CONTRATACAO_PUBLICA",IF(VLOOKUP($C610,'Orçamento Base'!$D$11:$G$2116,3,FALSE)="INDEXADO",VLOOKUP(VLOOKUP($C609,'Orçamento Base'!$D$11:$G$2116,2,FALSE),'Index N_DESON.'!$A$9:$B$604,2),VLOOKUP($C610,'Orçamento Base'!$D$11:$G$2116,3,FALSE)))</f>
        <v>#N/A</v>
      </c>
      <c r="E610" s="208" t="e">
        <f>VLOOKUP($C610,'Orçamento Base'!$D$11:$S$1673,2,FALSE)</f>
        <v>#N/A</v>
      </c>
      <c r="F610" s="211">
        <f>Dados!$C$7</f>
        <v>44652</v>
      </c>
      <c r="G610" s="226" t="e">
        <f>VLOOKUP($C610,'Orçamento Base'!$D$11:$S$1673,4,FALSE)</f>
        <v>#N/A</v>
      </c>
      <c r="H610" s="377">
        <f>IFERROR(VLOOKUP($C610,'Orçamento Base'!$D$11:$S$1673,6,FALSE),0)</f>
        <v>0</v>
      </c>
      <c r="I610" s="208" t="e">
        <f>VLOOKUP($C610,'Orçamento Base'!$D$11:$S$1673,5,FALSE)</f>
        <v>#N/A</v>
      </c>
      <c r="J610" s="167" t="e">
        <f>IF(Comparativo!$E$6="Tabela Não Desonerada",VLOOKUP($C610,'Orçamento Base'!$D$11:$S$1673,12,FALSE),VLOOKUP($C610,#REF!,12,FALSE))</f>
        <v>#N/A</v>
      </c>
      <c r="K610" s="167">
        <f>IFERROR(IF(Comparativo!$E$6="Tabela Não Desonerada",VLOOKUP($C610,'Orçamento Base'!$D$11:$S$1673,16,FALSE),VLOOKUP($C610,#REF!,16,FALSE)),0)</f>
        <v>0</v>
      </c>
      <c r="L610" s="575" t="e">
        <f>IF(AND($D610="COMPOSICAO_PROPRIA",'Orçamento Base'!$N610="-"),"14,18%",IF(AND($D610="MERCADO",'Orçamento Base'!$N610="-"),"15,38%",IF(Comparativo!$E$6="Tabela Não Desonerada",VLOOKUP($C610,'Orçamento Base'!$D$11:$S$1673,11,FALSE),VLOOKUP($C610,#REF!,11,FALSE))))</f>
        <v>#N/A</v>
      </c>
      <c r="M610" s="209">
        <f>IF(Comparativo!$E$6="Tabela Não Desonerada",Encargos!$F$44,Encargos!$D$44)</f>
        <v>1.1122000000000001</v>
      </c>
      <c r="N610" s="320"/>
      <c r="O610" s="166" t="s">
        <v>101</v>
      </c>
      <c r="P610" s="321"/>
      <c r="Q610" s="166" t="s">
        <v>101</v>
      </c>
      <c r="R610" s="321"/>
      <c r="S610" s="322"/>
      <c r="T610" s="322"/>
    </row>
    <row r="611" spans="1:20">
      <c r="A611" s="207">
        <f>'Identificação-TCE'!$A$13</f>
        <v>1</v>
      </c>
      <c r="B611" s="168" t="e">
        <f>IF(AND(G611&lt;&gt;"",H611&gt;0,I611&lt;&gt;"",J611&lt;&gt;0,K611&lt;&gt;0),COUNT($B$11:B610)+1,"")</f>
        <v>#N/A</v>
      </c>
      <c r="C611" s="207">
        <f>IF('Orçamento Base'!$M610=0,0,'Orçamento Base'!$D610)</f>
        <v>0</v>
      </c>
      <c r="D611" s="212" t="e">
        <f>IF('Orçamento Base'!$F610=Aux.!$G$11,"CONTRATACAO_PUBLICA",IF(VLOOKUP($C611,'Orçamento Base'!$D$11:$G$2116,3,FALSE)="INDEXADO",VLOOKUP(VLOOKUP($C610,'Orçamento Base'!$D$11:$G$2116,2,FALSE),'Index N_DESON.'!$A$9:$B$604,2),VLOOKUP($C611,'Orçamento Base'!$D$11:$G$2116,3,FALSE)))</f>
        <v>#N/A</v>
      </c>
      <c r="E611" s="208" t="e">
        <f>VLOOKUP($C611,'Orçamento Base'!$D$11:$S$1673,2,FALSE)</f>
        <v>#N/A</v>
      </c>
      <c r="F611" s="211">
        <f>Dados!$C$7</f>
        <v>44652</v>
      </c>
      <c r="G611" s="226" t="e">
        <f>VLOOKUP($C611,'Orçamento Base'!$D$11:$S$1673,4,FALSE)</f>
        <v>#N/A</v>
      </c>
      <c r="H611" s="377">
        <f>IFERROR(VLOOKUP($C611,'Orçamento Base'!$D$11:$S$1673,6,FALSE),0)</f>
        <v>0</v>
      </c>
      <c r="I611" s="208" t="e">
        <f>VLOOKUP($C611,'Orçamento Base'!$D$11:$S$1673,5,FALSE)</f>
        <v>#N/A</v>
      </c>
      <c r="J611" s="167" t="e">
        <f>IF(Comparativo!$E$6="Tabela Não Desonerada",VLOOKUP($C611,'Orçamento Base'!$D$11:$S$1673,12,FALSE),VLOOKUP($C611,#REF!,12,FALSE))</f>
        <v>#N/A</v>
      </c>
      <c r="K611" s="167">
        <f>IFERROR(IF(Comparativo!$E$6="Tabela Não Desonerada",VLOOKUP($C611,'Orçamento Base'!$D$11:$S$1673,16,FALSE),VLOOKUP($C611,#REF!,16,FALSE)),0)</f>
        <v>0</v>
      </c>
      <c r="L611" s="575" t="e">
        <f>IF(AND($D611="COMPOSICAO_PROPRIA",'Orçamento Base'!$N611="-"),"14,18%",IF(AND($D611="MERCADO",'Orçamento Base'!$N611="-"),"15,38%",IF(Comparativo!$E$6="Tabela Não Desonerada",VLOOKUP($C611,'Orçamento Base'!$D$11:$S$1673,11,FALSE),VLOOKUP($C611,#REF!,11,FALSE))))</f>
        <v>#N/A</v>
      </c>
      <c r="M611" s="209">
        <f>IF(Comparativo!$E$6="Tabela Não Desonerada",Encargos!$F$44,Encargos!$D$44)</f>
        <v>1.1122000000000001</v>
      </c>
      <c r="N611" s="320"/>
      <c r="O611" s="166" t="s">
        <v>101</v>
      </c>
      <c r="P611" s="321"/>
      <c r="Q611" s="166" t="s">
        <v>101</v>
      </c>
      <c r="R611" s="321"/>
      <c r="S611" s="322"/>
      <c r="T611" s="322"/>
    </row>
    <row r="612" spans="1:20">
      <c r="A612" s="207">
        <f>'Identificação-TCE'!$A$13</f>
        <v>1</v>
      </c>
      <c r="B612" s="168" t="e">
        <f>IF(AND(G612&lt;&gt;"",H612&gt;0,I612&lt;&gt;"",J612&lt;&gt;0,K612&lt;&gt;0),COUNT($B$11:B611)+1,"")</f>
        <v>#N/A</v>
      </c>
      <c r="C612" s="207">
        <f>IF('Orçamento Base'!$M611=0,0,'Orçamento Base'!$D611)</f>
        <v>0</v>
      </c>
      <c r="D612" s="212" t="e">
        <f>IF('Orçamento Base'!$F611=Aux.!$G$11,"CONTRATACAO_PUBLICA",IF(VLOOKUP($C612,'Orçamento Base'!$D$11:$G$2116,3,FALSE)="INDEXADO",VLOOKUP(VLOOKUP($C611,'Orçamento Base'!$D$11:$G$2116,2,FALSE),'Index N_DESON.'!$A$9:$B$604,2),VLOOKUP($C612,'Orçamento Base'!$D$11:$G$2116,3,FALSE)))</f>
        <v>#N/A</v>
      </c>
      <c r="E612" s="208" t="e">
        <f>VLOOKUP($C612,'Orçamento Base'!$D$11:$S$1673,2,FALSE)</f>
        <v>#N/A</v>
      </c>
      <c r="F612" s="211">
        <f>Dados!$C$7</f>
        <v>44652</v>
      </c>
      <c r="G612" s="226" t="e">
        <f>VLOOKUP($C612,'Orçamento Base'!$D$11:$S$1673,4,FALSE)</f>
        <v>#N/A</v>
      </c>
      <c r="H612" s="377">
        <f>IFERROR(VLOOKUP($C612,'Orçamento Base'!$D$11:$S$1673,6,FALSE),0)</f>
        <v>0</v>
      </c>
      <c r="I612" s="208" t="e">
        <f>VLOOKUP($C612,'Orçamento Base'!$D$11:$S$1673,5,FALSE)</f>
        <v>#N/A</v>
      </c>
      <c r="J612" s="167" t="e">
        <f>IF(Comparativo!$E$6="Tabela Não Desonerada",VLOOKUP($C612,'Orçamento Base'!$D$11:$S$1673,12,FALSE),VLOOKUP($C612,#REF!,12,FALSE))</f>
        <v>#N/A</v>
      </c>
      <c r="K612" s="167">
        <f>IFERROR(IF(Comparativo!$E$6="Tabela Não Desonerada",VLOOKUP($C612,'Orçamento Base'!$D$11:$S$1673,16,FALSE),VLOOKUP($C612,#REF!,16,FALSE)),0)</f>
        <v>0</v>
      </c>
      <c r="L612" s="575" t="e">
        <f>IF(AND($D612="COMPOSICAO_PROPRIA",'Orçamento Base'!$N612="-"),"14,18%",IF(AND($D612="MERCADO",'Orçamento Base'!$N612="-"),"15,38%",IF(Comparativo!$E$6="Tabela Não Desonerada",VLOOKUP($C612,'Orçamento Base'!$D$11:$S$1673,11,FALSE),VLOOKUP($C612,#REF!,11,FALSE))))</f>
        <v>#N/A</v>
      </c>
      <c r="M612" s="209">
        <f>IF(Comparativo!$E$6="Tabela Não Desonerada",Encargos!$F$44,Encargos!$D$44)</f>
        <v>1.1122000000000001</v>
      </c>
      <c r="N612" s="320"/>
      <c r="O612" s="166" t="s">
        <v>101</v>
      </c>
      <c r="P612" s="321"/>
      <c r="Q612" s="166" t="s">
        <v>101</v>
      </c>
      <c r="R612" s="321"/>
      <c r="S612" s="322"/>
      <c r="T612" s="322"/>
    </row>
    <row r="613" spans="1:20">
      <c r="A613" s="207">
        <f>'Identificação-TCE'!$A$13</f>
        <v>1</v>
      </c>
      <c r="B613" s="168" t="e">
        <f>IF(AND(G613&lt;&gt;"",H613&gt;0,I613&lt;&gt;"",J613&lt;&gt;0,K613&lt;&gt;0),COUNT($B$11:B612)+1,"")</f>
        <v>#N/A</v>
      </c>
      <c r="C613" s="207">
        <f>IF('Orçamento Base'!$M612=0,0,'Orçamento Base'!$D612)</f>
        <v>0</v>
      </c>
      <c r="D613" s="212" t="e">
        <f>IF('Orçamento Base'!$F612=Aux.!$G$11,"CONTRATACAO_PUBLICA",IF(VLOOKUP($C613,'Orçamento Base'!$D$11:$G$2116,3,FALSE)="INDEXADO",VLOOKUP(VLOOKUP($C612,'Orçamento Base'!$D$11:$G$2116,2,FALSE),'Index N_DESON.'!$A$9:$B$604,2),VLOOKUP($C613,'Orçamento Base'!$D$11:$G$2116,3,FALSE)))</f>
        <v>#N/A</v>
      </c>
      <c r="E613" s="208" t="e">
        <f>VLOOKUP($C613,'Orçamento Base'!$D$11:$S$1673,2,FALSE)</f>
        <v>#N/A</v>
      </c>
      <c r="F613" s="211">
        <f>Dados!$C$7</f>
        <v>44652</v>
      </c>
      <c r="G613" s="226" t="e">
        <f>VLOOKUP($C613,'Orçamento Base'!$D$11:$S$1673,4,FALSE)</f>
        <v>#N/A</v>
      </c>
      <c r="H613" s="377">
        <f>IFERROR(VLOOKUP($C613,'Orçamento Base'!$D$11:$S$1673,6,FALSE),0)</f>
        <v>0</v>
      </c>
      <c r="I613" s="208" t="e">
        <f>VLOOKUP($C613,'Orçamento Base'!$D$11:$S$1673,5,FALSE)</f>
        <v>#N/A</v>
      </c>
      <c r="J613" s="167" t="e">
        <f>IF(Comparativo!$E$6="Tabela Não Desonerada",VLOOKUP($C613,'Orçamento Base'!$D$11:$S$1673,12,FALSE),VLOOKUP($C613,#REF!,12,FALSE))</f>
        <v>#N/A</v>
      </c>
      <c r="K613" s="167">
        <f>IFERROR(IF(Comparativo!$E$6="Tabela Não Desonerada",VLOOKUP($C613,'Orçamento Base'!$D$11:$S$1673,16,FALSE),VLOOKUP($C613,#REF!,16,FALSE)),0)</f>
        <v>0</v>
      </c>
      <c r="L613" s="575" t="e">
        <f>IF(AND($D613="COMPOSICAO_PROPRIA",'Orçamento Base'!$N613="-"),"14,18%",IF(AND($D613="MERCADO",'Orçamento Base'!$N613="-"),"15,38%",IF(Comparativo!$E$6="Tabela Não Desonerada",VLOOKUP($C613,'Orçamento Base'!$D$11:$S$1673,11,FALSE),VLOOKUP($C613,#REF!,11,FALSE))))</f>
        <v>#N/A</v>
      </c>
      <c r="M613" s="209">
        <f>IF(Comparativo!$E$6="Tabela Não Desonerada",Encargos!$F$44,Encargos!$D$44)</f>
        <v>1.1122000000000001</v>
      </c>
      <c r="N613" s="320"/>
      <c r="O613" s="166" t="s">
        <v>101</v>
      </c>
      <c r="P613" s="321"/>
      <c r="Q613" s="166" t="s">
        <v>101</v>
      </c>
      <c r="R613" s="321"/>
      <c r="S613" s="322"/>
      <c r="T613" s="322"/>
    </row>
    <row r="614" spans="1:20">
      <c r="A614" s="207">
        <f>'Identificação-TCE'!$A$13</f>
        <v>1</v>
      </c>
      <c r="B614" s="168" t="e">
        <f>IF(AND(G614&lt;&gt;"",H614&gt;0,I614&lt;&gt;"",J614&lt;&gt;0,K614&lt;&gt;0),COUNT($B$11:B613)+1,"")</f>
        <v>#N/A</v>
      </c>
      <c r="C614" s="207">
        <f>IF('Orçamento Base'!$M613=0,0,'Orçamento Base'!$D613)</f>
        <v>0</v>
      </c>
      <c r="D614" s="212" t="e">
        <f>IF('Orçamento Base'!$F613=Aux.!$G$11,"CONTRATACAO_PUBLICA",IF(VLOOKUP($C614,'Orçamento Base'!$D$11:$G$2116,3,FALSE)="INDEXADO",VLOOKUP(VLOOKUP($C613,'Orçamento Base'!$D$11:$G$2116,2,FALSE),'Index N_DESON.'!$A$9:$B$604,2),VLOOKUP($C614,'Orçamento Base'!$D$11:$G$2116,3,FALSE)))</f>
        <v>#N/A</v>
      </c>
      <c r="E614" s="208" t="e">
        <f>VLOOKUP($C614,'Orçamento Base'!$D$11:$S$1673,2,FALSE)</f>
        <v>#N/A</v>
      </c>
      <c r="F614" s="211">
        <f>Dados!$C$7</f>
        <v>44652</v>
      </c>
      <c r="G614" s="226" t="e">
        <f>VLOOKUP($C614,'Orçamento Base'!$D$11:$S$1673,4,FALSE)</f>
        <v>#N/A</v>
      </c>
      <c r="H614" s="377">
        <f>IFERROR(VLOOKUP($C614,'Orçamento Base'!$D$11:$S$1673,6,FALSE),0)</f>
        <v>0</v>
      </c>
      <c r="I614" s="208" t="e">
        <f>VLOOKUP($C614,'Orçamento Base'!$D$11:$S$1673,5,FALSE)</f>
        <v>#N/A</v>
      </c>
      <c r="J614" s="167" t="e">
        <f>IF(Comparativo!$E$6="Tabela Não Desonerada",VLOOKUP($C614,'Orçamento Base'!$D$11:$S$1673,12,FALSE),VLOOKUP($C614,#REF!,12,FALSE))</f>
        <v>#N/A</v>
      </c>
      <c r="K614" s="167">
        <f>IFERROR(IF(Comparativo!$E$6="Tabela Não Desonerada",VLOOKUP($C614,'Orçamento Base'!$D$11:$S$1673,16,FALSE),VLOOKUP($C614,#REF!,16,FALSE)),0)</f>
        <v>0</v>
      </c>
      <c r="L614" s="575" t="e">
        <f>IF(AND($D614="COMPOSICAO_PROPRIA",'Orçamento Base'!$N614="-"),"14,18%",IF(AND($D614="MERCADO",'Orçamento Base'!$N614="-"),"15,38%",IF(Comparativo!$E$6="Tabela Não Desonerada",VLOOKUP($C614,'Orçamento Base'!$D$11:$S$1673,11,FALSE),VLOOKUP($C614,#REF!,11,FALSE))))</f>
        <v>#N/A</v>
      </c>
      <c r="M614" s="209">
        <f>IF(Comparativo!$E$6="Tabela Não Desonerada",Encargos!$F$44,Encargos!$D$44)</f>
        <v>1.1122000000000001</v>
      </c>
      <c r="N614" s="320"/>
      <c r="O614" s="166" t="s">
        <v>101</v>
      </c>
      <c r="P614" s="321"/>
      <c r="Q614" s="166" t="s">
        <v>101</v>
      </c>
      <c r="R614" s="321"/>
      <c r="S614" s="322"/>
      <c r="T614" s="322"/>
    </row>
    <row r="615" spans="1:20">
      <c r="A615" s="207">
        <f>'Identificação-TCE'!$A$13</f>
        <v>1</v>
      </c>
      <c r="B615" s="168" t="e">
        <f>IF(AND(G615&lt;&gt;"",H615&gt;0,I615&lt;&gt;"",J615&lt;&gt;0,K615&lt;&gt;0),COUNT($B$11:B614)+1,"")</f>
        <v>#N/A</v>
      </c>
      <c r="C615" s="207">
        <f>IF('Orçamento Base'!$M614=0,0,'Orçamento Base'!$D614)</f>
        <v>0</v>
      </c>
      <c r="D615" s="212" t="e">
        <f>IF('Orçamento Base'!$F614=Aux.!$G$11,"CONTRATACAO_PUBLICA",IF(VLOOKUP($C615,'Orçamento Base'!$D$11:$G$2116,3,FALSE)="INDEXADO",VLOOKUP(VLOOKUP($C614,'Orçamento Base'!$D$11:$G$2116,2,FALSE),'Index N_DESON.'!$A$9:$B$604,2),VLOOKUP($C615,'Orçamento Base'!$D$11:$G$2116,3,FALSE)))</f>
        <v>#N/A</v>
      </c>
      <c r="E615" s="208" t="e">
        <f>VLOOKUP($C615,'Orçamento Base'!$D$11:$S$1673,2,FALSE)</f>
        <v>#N/A</v>
      </c>
      <c r="F615" s="211">
        <f>Dados!$C$7</f>
        <v>44652</v>
      </c>
      <c r="G615" s="226" t="e">
        <f>VLOOKUP($C615,'Orçamento Base'!$D$11:$S$1673,4,FALSE)</f>
        <v>#N/A</v>
      </c>
      <c r="H615" s="377">
        <f>IFERROR(VLOOKUP($C615,'Orçamento Base'!$D$11:$S$1673,6,FALSE),0)</f>
        <v>0</v>
      </c>
      <c r="I615" s="208" t="e">
        <f>VLOOKUP($C615,'Orçamento Base'!$D$11:$S$1673,5,FALSE)</f>
        <v>#N/A</v>
      </c>
      <c r="J615" s="167" t="e">
        <f>IF(Comparativo!$E$6="Tabela Não Desonerada",VLOOKUP($C615,'Orçamento Base'!$D$11:$S$1673,12,FALSE),VLOOKUP($C615,#REF!,12,FALSE))</f>
        <v>#N/A</v>
      </c>
      <c r="K615" s="167">
        <f>IFERROR(IF(Comparativo!$E$6="Tabela Não Desonerada",VLOOKUP($C615,'Orçamento Base'!$D$11:$S$1673,16,FALSE),VLOOKUP($C615,#REF!,16,FALSE)),0)</f>
        <v>0</v>
      </c>
      <c r="L615" s="575" t="e">
        <f>IF(AND($D615="COMPOSICAO_PROPRIA",'Orçamento Base'!$N615="-"),"14,18%",IF(AND($D615="MERCADO",'Orçamento Base'!$N615="-"),"15,38%",IF(Comparativo!$E$6="Tabela Não Desonerada",VLOOKUP($C615,'Orçamento Base'!$D$11:$S$1673,11,FALSE),VLOOKUP($C615,#REF!,11,FALSE))))</f>
        <v>#N/A</v>
      </c>
      <c r="M615" s="209">
        <f>IF(Comparativo!$E$6="Tabela Não Desonerada",Encargos!$F$44,Encargos!$D$44)</f>
        <v>1.1122000000000001</v>
      </c>
      <c r="N615" s="320"/>
      <c r="O615" s="166" t="s">
        <v>101</v>
      </c>
      <c r="P615" s="321"/>
      <c r="Q615" s="166" t="s">
        <v>101</v>
      </c>
      <c r="R615" s="321"/>
      <c r="S615" s="322"/>
      <c r="T615" s="322"/>
    </row>
    <row r="616" spans="1:20">
      <c r="A616" s="207">
        <f>'Identificação-TCE'!$A$13</f>
        <v>1</v>
      </c>
      <c r="B616" s="168" t="e">
        <f>IF(AND(G616&lt;&gt;"",H616&gt;0,I616&lt;&gt;"",J616&lt;&gt;0,K616&lt;&gt;0),COUNT($B$11:B615)+1,"")</f>
        <v>#N/A</v>
      </c>
      <c r="C616" s="207">
        <f>IF('Orçamento Base'!$M615=0,0,'Orçamento Base'!$D615)</f>
        <v>0</v>
      </c>
      <c r="D616" s="212" t="e">
        <f>IF('Orçamento Base'!$F615=Aux.!$G$11,"CONTRATACAO_PUBLICA",IF(VLOOKUP($C616,'Orçamento Base'!$D$11:$G$2116,3,FALSE)="INDEXADO",VLOOKUP(VLOOKUP($C615,'Orçamento Base'!$D$11:$G$2116,2,FALSE),'Index N_DESON.'!$A$9:$B$604,2),VLOOKUP($C616,'Orçamento Base'!$D$11:$G$2116,3,FALSE)))</f>
        <v>#N/A</v>
      </c>
      <c r="E616" s="208" t="e">
        <f>VLOOKUP($C616,'Orçamento Base'!$D$11:$S$1673,2,FALSE)</f>
        <v>#N/A</v>
      </c>
      <c r="F616" s="211">
        <f>Dados!$C$7</f>
        <v>44652</v>
      </c>
      <c r="G616" s="226" t="e">
        <f>VLOOKUP($C616,'Orçamento Base'!$D$11:$S$1673,4,FALSE)</f>
        <v>#N/A</v>
      </c>
      <c r="H616" s="377">
        <f>IFERROR(VLOOKUP($C616,'Orçamento Base'!$D$11:$S$1673,6,FALSE),0)</f>
        <v>0</v>
      </c>
      <c r="I616" s="208" t="e">
        <f>VLOOKUP($C616,'Orçamento Base'!$D$11:$S$1673,5,FALSE)</f>
        <v>#N/A</v>
      </c>
      <c r="J616" s="167" t="e">
        <f>IF(Comparativo!$E$6="Tabela Não Desonerada",VLOOKUP($C616,'Orçamento Base'!$D$11:$S$1673,12,FALSE),VLOOKUP($C616,#REF!,12,FALSE))</f>
        <v>#N/A</v>
      </c>
      <c r="K616" s="167">
        <f>IFERROR(IF(Comparativo!$E$6="Tabela Não Desonerada",VLOOKUP($C616,'Orçamento Base'!$D$11:$S$1673,16,FALSE),VLOOKUP($C616,#REF!,16,FALSE)),0)</f>
        <v>0</v>
      </c>
      <c r="L616" s="575" t="e">
        <f>IF(AND($D616="COMPOSICAO_PROPRIA",'Orçamento Base'!$N616="-"),"14,18%",IF(AND($D616="MERCADO",'Orçamento Base'!$N616="-"),"15,38%",IF(Comparativo!$E$6="Tabela Não Desonerada",VLOOKUP($C616,'Orçamento Base'!$D$11:$S$1673,11,FALSE),VLOOKUP($C616,#REF!,11,FALSE))))</f>
        <v>#N/A</v>
      </c>
      <c r="M616" s="209">
        <f>IF(Comparativo!$E$6="Tabela Não Desonerada",Encargos!$F$44,Encargos!$D$44)</f>
        <v>1.1122000000000001</v>
      </c>
      <c r="N616" s="320"/>
      <c r="O616" s="166" t="s">
        <v>101</v>
      </c>
      <c r="P616" s="321"/>
      <c r="Q616" s="166" t="s">
        <v>101</v>
      </c>
      <c r="R616" s="321"/>
      <c r="S616" s="322"/>
      <c r="T616" s="322"/>
    </row>
    <row r="617" spans="1:20">
      <c r="A617" s="207">
        <f>'Identificação-TCE'!$A$13</f>
        <v>1</v>
      </c>
      <c r="B617" s="168" t="e">
        <f>IF(AND(G617&lt;&gt;"",H617&gt;0,I617&lt;&gt;"",J617&lt;&gt;0,K617&lt;&gt;0),COUNT($B$11:B616)+1,"")</f>
        <v>#N/A</v>
      </c>
      <c r="C617" s="207">
        <f>IF('Orçamento Base'!$M616=0,0,'Orçamento Base'!$D616)</f>
        <v>0</v>
      </c>
      <c r="D617" s="212" t="e">
        <f>IF('Orçamento Base'!$F616=Aux.!$G$11,"CONTRATACAO_PUBLICA",IF(VLOOKUP($C617,'Orçamento Base'!$D$11:$G$2116,3,FALSE)="INDEXADO",VLOOKUP(VLOOKUP($C616,'Orçamento Base'!$D$11:$G$2116,2,FALSE),'Index N_DESON.'!$A$9:$B$604,2),VLOOKUP($C617,'Orçamento Base'!$D$11:$G$2116,3,FALSE)))</f>
        <v>#N/A</v>
      </c>
      <c r="E617" s="208" t="e">
        <f>VLOOKUP($C617,'Orçamento Base'!$D$11:$S$1673,2,FALSE)</f>
        <v>#N/A</v>
      </c>
      <c r="F617" s="211">
        <f>Dados!$C$7</f>
        <v>44652</v>
      </c>
      <c r="G617" s="226" t="e">
        <f>VLOOKUP($C617,'Orçamento Base'!$D$11:$S$1673,4,FALSE)</f>
        <v>#N/A</v>
      </c>
      <c r="H617" s="377">
        <f>IFERROR(VLOOKUP($C617,'Orçamento Base'!$D$11:$S$1673,6,FALSE),0)</f>
        <v>0</v>
      </c>
      <c r="I617" s="208" t="e">
        <f>VLOOKUP($C617,'Orçamento Base'!$D$11:$S$1673,5,FALSE)</f>
        <v>#N/A</v>
      </c>
      <c r="J617" s="167" t="e">
        <f>IF(Comparativo!$E$6="Tabela Não Desonerada",VLOOKUP($C617,'Orçamento Base'!$D$11:$S$1673,12,FALSE),VLOOKUP($C617,#REF!,12,FALSE))</f>
        <v>#N/A</v>
      </c>
      <c r="K617" s="167">
        <f>IFERROR(IF(Comparativo!$E$6="Tabela Não Desonerada",VLOOKUP($C617,'Orçamento Base'!$D$11:$S$1673,16,FALSE),VLOOKUP($C617,#REF!,16,FALSE)),0)</f>
        <v>0</v>
      </c>
      <c r="L617" s="575" t="e">
        <f>IF(AND($D617="COMPOSICAO_PROPRIA",'Orçamento Base'!$N617="-"),"14,18%",IF(AND($D617="MERCADO",'Orçamento Base'!$N617="-"),"15,38%",IF(Comparativo!$E$6="Tabela Não Desonerada",VLOOKUP($C617,'Orçamento Base'!$D$11:$S$1673,11,FALSE),VLOOKUP($C617,#REF!,11,FALSE))))</f>
        <v>#N/A</v>
      </c>
      <c r="M617" s="209">
        <f>IF(Comparativo!$E$6="Tabela Não Desonerada",Encargos!$F$44,Encargos!$D$44)</f>
        <v>1.1122000000000001</v>
      </c>
      <c r="N617" s="320"/>
      <c r="O617" s="166" t="s">
        <v>101</v>
      </c>
      <c r="P617" s="321"/>
      <c r="Q617" s="166" t="s">
        <v>101</v>
      </c>
      <c r="R617" s="321"/>
      <c r="S617" s="322"/>
      <c r="T617" s="322"/>
    </row>
    <row r="618" spans="1:20">
      <c r="A618" s="207">
        <f>'Identificação-TCE'!$A$13</f>
        <v>1</v>
      </c>
      <c r="B618" s="168" t="e">
        <f>IF(AND(G618&lt;&gt;"",H618&gt;0,I618&lt;&gt;"",J618&lt;&gt;0,K618&lt;&gt;0),COUNT($B$11:B617)+1,"")</f>
        <v>#N/A</v>
      </c>
      <c r="C618" s="207">
        <f>IF('Orçamento Base'!$M617=0,0,'Orçamento Base'!$D617)</f>
        <v>0</v>
      </c>
      <c r="D618" s="212" t="e">
        <f>IF('Orçamento Base'!$F617=Aux.!$G$11,"CONTRATACAO_PUBLICA",IF(VLOOKUP($C618,'Orçamento Base'!$D$11:$G$2116,3,FALSE)="INDEXADO",VLOOKUP(VLOOKUP($C617,'Orçamento Base'!$D$11:$G$2116,2,FALSE),'Index N_DESON.'!$A$9:$B$604,2),VLOOKUP($C618,'Orçamento Base'!$D$11:$G$2116,3,FALSE)))</f>
        <v>#N/A</v>
      </c>
      <c r="E618" s="208" t="e">
        <f>VLOOKUP($C618,'Orçamento Base'!$D$11:$S$1673,2,FALSE)</f>
        <v>#N/A</v>
      </c>
      <c r="F618" s="211">
        <f>Dados!$C$7</f>
        <v>44652</v>
      </c>
      <c r="G618" s="226" t="e">
        <f>VLOOKUP($C618,'Orçamento Base'!$D$11:$S$1673,4,FALSE)</f>
        <v>#N/A</v>
      </c>
      <c r="H618" s="377">
        <f>IFERROR(VLOOKUP($C618,'Orçamento Base'!$D$11:$S$1673,6,FALSE),0)</f>
        <v>0</v>
      </c>
      <c r="I618" s="208" t="e">
        <f>VLOOKUP($C618,'Orçamento Base'!$D$11:$S$1673,5,FALSE)</f>
        <v>#N/A</v>
      </c>
      <c r="J618" s="167" t="e">
        <f>IF(Comparativo!$E$6="Tabela Não Desonerada",VLOOKUP($C618,'Orçamento Base'!$D$11:$S$1673,12,FALSE),VLOOKUP($C618,#REF!,12,FALSE))</f>
        <v>#N/A</v>
      </c>
      <c r="K618" s="167">
        <f>IFERROR(IF(Comparativo!$E$6="Tabela Não Desonerada",VLOOKUP($C618,'Orçamento Base'!$D$11:$S$1673,16,FALSE),VLOOKUP($C618,#REF!,16,FALSE)),0)</f>
        <v>0</v>
      </c>
      <c r="L618" s="575" t="e">
        <f>IF(AND($D618="COMPOSICAO_PROPRIA",'Orçamento Base'!$N618="-"),"14,18%",IF(AND($D618="MERCADO",'Orçamento Base'!$N618="-"),"15,38%",IF(Comparativo!$E$6="Tabela Não Desonerada",VLOOKUP($C618,'Orçamento Base'!$D$11:$S$1673,11,FALSE),VLOOKUP($C618,#REF!,11,FALSE))))</f>
        <v>#N/A</v>
      </c>
      <c r="M618" s="209">
        <f>IF(Comparativo!$E$6="Tabela Não Desonerada",Encargos!$F$44,Encargos!$D$44)</f>
        <v>1.1122000000000001</v>
      </c>
      <c r="N618" s="320"/>
      <c r="O618" s="166" t="s">
        <v>101</v>
      </c>
      <c r="P618" s="321"/>
      <c r="Q618" s="166" t="s">
        <v>101</v>
      </c>
      <c r="R618" s="321"/>
      <c r="S618" s="322"/>
      <c r="T618" s="322"/>
    </row>
    <row r="619" spans="1:20">
      <c r="A619" s="207">
        <f>'Identificação-TCE'!$A$13</f>
        <v>1</v>
      </c>
      <c r="B619" s="168" t="e">
        <f>IF(AND(G619&lt;&gt;"",H619&gt;0,I619&lt;&gt;"",J619&lt;&gt;0,K619&lt;&gt;0),COUNT($B$11:B618)+1,"")</f>
        <v>#N/A</v>
      </c>
      <c r="C619" s="207">
        <f>IF('Orçamento Base'!$M618=0,0,'Orçamento Base'!$D618)</f>
        <v>0</v>
      </c>
      <c r="D619" s="212" t="e">
        <f>IF('Orçamento Base'!$F618=Aux.!$G$11,"CONTRATACAO_PUBLICA",IF(VLOOKUP($C619,'Orçamento Base'!$D$11:$G$2116,3,FALSE)="INDEXADO",VLOOKUP(VLOOKUP($C618,'Orçamento Base'!$D$11:$G$2116,2,FALSE),'Index N_DESON.'!$A$9:$B$604,2),VLOOKUP($C619,'Orçamento Base'!$D$11:$G$2116,3,FALSE)))</f>
        <v>#N/A</v>
      </c>
      <c r="E619" s="208" t="e">
        <f>VLOOKUP($C619,'Orçamento Base'!$D$11:$S$1673,2,FALSE)</f>
        <v>#N/A</v>
      </c>
      <c r="F619" s="211">
        <f>Dados!$C$7</f>
        <v>44652</v>
      </c>
      <c r="G619" s="226" t="e">
        <f>VLOOKUP($C619,'Orçamento Base'!$D$11:$S$1673,4,FALSE)</f>
        <v>#N/A</v>
      </c>
      <c r="H619" s="377">
        <f>IFERROR(VLOOKUP($C619,'Orçamento Base'!$D$11:$S$1673,6,FALSE),0)</f>
        <v>0</v>
      </c>
      <c r="I619" s="208" t="e">
        <f>VLOOKUP($C619,'Orçamento Base'!$D$11:$S$1673,5,FALSE)</f>
        <v>#N/A</v>
      </c>
      <c r="J619" s="167" t="e">
        <f>IF(Comparativo!$E$6="Tabela Não Desonerada",VLOOKUP($C619,'Orçamento Base'!$D$11:$S$1673,12,FALSE),VLOOKUP($C619,#REF!,12,FALSE))</f>
        <v>#N/A</v>
      </c>
      <c r="K619" s="167">
        <f>IFERROR(IF(Comparativo!$E$6="Tabela Não Desonerada",VLOOKUP($C619,'Orçamento Base'!$D$11:$S$1673,16,FALSE),VLOOKUP($C619,#REF!,16,FALSE)),0)</f>
        <v>0</v>
      </c>
      <c r="L619" s="575" t="e">
        <f>IF(AND($D619="COMPOSICAO_PROPRIA",'Orçamento Base'!$N619="-"),"14,18%",IF(AND($D619="MERCADO",'Orçamento Base'!$N619="-"),"15,38%",IF(Comparativo!$E$6="Tabela Não Desonerada",VLOOKUP($C619,'Orçamento Base'!$D$11:$S$1673,11,FALSE),VLOOKUP($C619,#REF!,11,FALSE))))</f>
        <v>#N/A</v>
      </c>
      <c r="M619" s="209">
        <f>IF(Comparativo!$E$6="Tabela Não Desonerada",Encargos!$F$44,Encargos!$D$44)</f>
        <v>1.1122000000000001</v>
      </c>
      <c r="N619" s="320"/>
      <c r="O619" s="166" t="s">
        <v>101</v>
      </c>
      <c r="P619" s="321"/>
      <c r="Q619" s="166" t="s">
        <v>101</v>
      </c>
      <c r="R619" s="321"/>
      <c r="S619" s="322"/>
      <c r="T619" s="322"/>
    </row>
    <row r="620" spans="1:20">
      <c r="A620" s="207">
        <f>'Identificação-TCE'!$A$13</f>
        <v>1</v>
      </c>
      <c r="B620" s="168" t="e">
        <f>IF(AND(G620&lt;&gt;"",H620&gt;0,I620&lt;&gt;"",J620&lt;&gt;0,K620&lt;&gt;0),COUNT($B$11:B619)+1,"")</f>
        <v>#N/A</v>
      </c>
      <c r="C620" s="207">
        <f>IF('Orçamento Base'!$M619=0,0,'Orçamento Base'!$D619)</f>
        <v>0</v>
      </c>
      <c r="D620" s="212" t="e">
        <f>IF('Orçamento Base'!$F619=Aux.!$G$11,"CONTRATACAO_PUBLICA",IF(VLOOKUP($C620,'Orçamento Base'!$D$11:$G$2116,3,FALSE)="INDEXADO",VLOOKUP(VLOOKUP($C619,'Orçamento Base'!$D$11:$G$2116,2,FALSE),'Index N_DESON.'!$A$9:$B$604,2),VLOOKUP($C620,'Orçamento Base'!$D$11:$G$2116,3,FALSE)))</f>
        <v>#N/A</v>
      </c>
      <c r="E620" s="208" t="e">
        <f>VLOOKUP($C620,'Orçamento Base'!$D$11:$S$1673,2,FALSE)</f>
        <v>#N/A</v>
      </c>
      <c r="F620" s="211">
        <f>Dados!$C$7</f>
        <v>44652</v>
      </c>
      <c r="G620" s="226" t="e">
        <f>VLOOKUP($C620,'Orçamento Base'!$D$11:$S$1673,4,FALSE)</f>
        <v>#N/A</v>
      </c>
      <c r="H620" s="377">
        <f>IFERROR(VLOOKUP($C620,'Orçamento Base'!$D$11:$S$1673,6,FALSE),0)</f>
        <v>0</v>
      </c>
      <c r="I620" s="208" t="e">
        <f>VLOOKUP($C620,'Orçamento Base'!$D$11:$S$1673,5,FALSE)</f>
        <v>#N/A</v>
      </c>
      <c r="J620" s="167" t="e">
        <f>IF(Comparativo!$E$6="Tabela Não Desonerada",VLOOKUP($C620,'Orçamento Base'!$D$11:$S$1673,12,FALSE),VLOOKUP($C620,#REF!,12,FALSE))</f>
        <v>#N/A</v>
      </c>
      <c r="K620" s="167">
        <f>IFERROR(IF(Comparativo!$E$6="Tabela Não Desonerada",VLOOKUP($C620,'Orçamento Base'!$D$11:$S$1673,16,FALSE),VLOOKUP($C620,#REF!,16,FALSE)),0)</f>
        <v>0</v>
      </c>
      <c r="L620" s="575" t="e">
        <f>IF(AND($D620="COMPOSICAO_PROPRIA",'Orçamento Base'!$N620="-"),"14,18%",IF(AND($D620="MERCADO",'Orçamento Base'!$N620="-"),"15,38%",IF(Comparativo!$E$6="Tabela Não Desonerada",VLOOKUP($C620,'Orçamento Base'!$D$11:$S$1673,11,FALSE),VLOOKUP($C620,#REF!,11,FALSE))))</f>
        <v>#N/A</v>
      </c>
      <c r="M620" s="209">
        <f>IF(Comparativo!$E$6="Tabela Não Desonerada",Encargos!$F$44,Encargos!$D$44)</f>
        <v>1.1122000000000001</v>
      </c>
      <c r="N620" s="320"/>
      <c r="O620" s="166" t="s">
        <v>101</v>
      </c>
      <c r="P620" s="321"/>
      <c r="Q620" s="166" t="s">
        <v>101</v>
      </c>
      <c r="R620" s="321"/>
      <c r="S620" s="322"/>
      <c r="T620" s="322"/>
    </row>
    <row r="621" spans="1:20">
      <c r="A621" s="207">
        <f>'Identificação-TCE'!$A$13</f>
        <v>1</v>
      </c>
      <c r="B621" s="168" t="e">
        <f>IF(AND(G621&lt;&gt;"",H621&gt;0,I621&lt;&gt;"",J621&lt;&gt;0,K621&lt;&gt;0),COUNT($B$11:B620)+1,"")</f>
        <v>#N/A</v>
      </c>
      <c r="C621" s="207">
        <f>IF('Orçamento Base'!$M620=0,0,'Orçamento Base'!$D620)</f>
        <v>0</v>
      </c>
      <c r="D621" s="212" t="e">
        <f>IF('Orçamento Base'!$F620=Aux.!$G$11,"CONTRATACAO_PUBLICA",IF(VLOOKUP($C621,'Orçamento Base'!$D$11:$G$2116,3,FALSE)="INDEXADO",VLOOKUP(VLOOKUP($C620,'Orçamento Base'!$D$11:$G$2116,2,FALSE),'Index N_DESON.'!$A$9:$B$604,2),VLOOKUP($C621,'Orçamento Base'!$D$11:$G$2116,3,FALSE)))</f>
        <v>#N/A</v>
      </c>
      <c r="E621" s="208" t="e">
        <f>VLOOKUP($C621,'Orçamento Base'!$D$11:$S$1673,2,FALSE)</f>
        <v>#N/A</v>
      </c>
      <c r="F621" s="211">
        <f>Dados!$C$7</f>
        <v>44652</v>
      </c>
      <c r="G621" s="226" t="e">
        <f>VLOOKUP($C621,'Orçamento Base'!$D$11:$S$1673,4,FALSE)</f>
        <v>#N/A</v>
      </c>
      <c r="H621" s="377">
        <f>IFERROR(VLOOKUP($C621,'Orçamento Base'!$D$11:$S$1673,6,FALSE),0)</f>
        <v>0</v>
      </c>
      <c r="I621" s="208" t="e">
        <f>VLOOKUP($C621,'Orçamento Base'!$D$11:$S$1673,5,FALSE)</f>
        <v>#N/A</v>
      </c>
      <c r="J621" s="167" t="e">
        <f>IF(Comparativo!$E$6="Tabela Não Desonerada",VLOOKUP($C621,'Orçamento Base'!$D$11:$S$1673,12,FALSE),VLOOKUP($C621,#REF!,12,FALSE))</f>
        <v>#N/A</v>
      </c>
      <c r="K621" s="167">
        <f>IFERROR(IF(Comparativo!$E$6="Tabela Não Desonerada",VLOOKUP($C621,'Orçamento Base'!$D$11:$S$1673,16,FALSE),VLOOKUP($C621,#REF!,16,FALSE)),0)</f>
        <v>0</v>
      </c>
      <c r="L621" s="575" t="e">
        <f>IF(AND($D621="COMPOSICAO_PROPRIA",'Orçamento Base'!$N621="-"),"14,18%",IF(AND($D621="MERCADO",'Orçamento Base'!$N621="-"),"15,38%",IF(Comparativo!$E$6="Tabela Não Desonerada",VLOOKUP($C621,'Orçamento Base'!$D$11:$S$1673,11,FALSE),VLOOKUP($C621,#REF!,11,FALSE))))</f>
        <v>#N/A</v>
      </c>
      <c r="M621" s="209">
        <f>IF(Comparativo!$E$6="Tabela Não Desonerada",Encargos!$F$44,Encargos!$D$44)</f>
        <v>1.1122000000000001</v>
      </c>
      <c r="N621" s="320"/>
      <c r="O621" s="166" t="s">
        <v>101</v>
      </c>
      <c r="P621" s="321"/>
      <c r="Q621" s="166" t="s">
        <v>101</v>
      </c>
      <c r="R621" s="321"/>
      <c r="S621" s="322"/>
      <c r="T621" s="322"/>
    </row>
    <row r="622" spans="1:20">
      <c r="A622" s="207">
        <f>'Identificação-TCE'!$A$13</f>
        <v>1</v>
      </c>
      <c r="B622" s="168" t="e">
        <f>IF(AND(G622&lt;&gt;"",H622&gt;0,I622&lt;&gt;"",J622&lt;&gt;0,K622&lt;&gt;0),COUNT($B$11:B621)+1,"")</f>
        <v>#N/A</v>
      </c>
      <c r="C622" s="207">
        <f>IF('Orçamento Base'!$M621=0,0,'Orçamento Base'!$D621)</f>
        <v>0</v>
      </c>
      <c r="D622" s="212" t="e">
        <f>IF('Orçamento Base'!$F621=Aux.!$G$11,"CONTRATACAO_PUBLICA",IF(VLOOKUP($C622,'Orçamento Base'!$D$11:$G$2116,3,FALSE)="INDEXADO",VLOOKUP(VLOOKUP($C621,'Orçamento Base'!$D$11:$G$2116,2,FALSE),'Index N_DESON.'!$A$9:$B$604,2),VLOOKUP($C622,'Orçamento Base'!$D$11:$G$2116,3,FALSE)))</f>
        <v>#N/A</v>
      </c>
      <c r="E622" s="208" t="e">
        <f>VLOOKUP($C622,'Orçamento Base'!$D$11:$S$1673,2,FALSE)</f>
        <v>#N/A</v>
      </c>
      <c r="F622" s="211">
        <f>Dados!$C$7</f>
        <v>44652</v>
      </c>
      <c r="G622" s="226" t="e">
        <f>VLOOKUP($C622,'Orçamento Base'!$D$11:$S$1673,4,FALSE)</f>
        <v>#N/A</v>
      </c>
      <c r="H622" s="377">
        <f>IFERROR(VLOOKUP($C622,'Orçamento Base'!$D$11:$S$1673,6,FALSE),0)</f>
        <v>0</v>
      </c>
      <c r="I622" s="208" t="e">
        <f>VLOOKUP($C622,'Orçamento Base'!$D$11:$S$1673,5,FALSE)</f>
        <v>#N/A</v>
      </c>
      <c r="J622" s="167" t="e">
        <f>IF(Comparativo!$E$6="Tabela Não Desonerada",VLOOKUP($C622,'Orçamento Base'!$D$11:$S$1673,12,FALSE),VLOOKUP($C622,#REF!,12,FALSE))</f>
        <v>#N/A</v>
      </c>
      <c r="K622" s="167">
        <f>IFERROR(IF(Comparativo!$E$6="Tabela Não Desonerada",VLOOKUP($C622,'Orçamento Base'!$D$11:$S$1673,16,FALSE),VLOOKUP($C622,#REF!,16,FALSE)),0)</f>
        <v>0</v>
      </c>
      <c r="L622" s="575" t="e">
        <f>IF(AND($D622="COMPOSICAO_PROPRIA",'Orçamento Base'!$N622="-"),"14,18%",IF(AND($D622="MERCADO",'Orçamento Base'!$N622="-"),"15,38%",IF(Comparativo!$E$6="Tabela Não Desonerada",VLOOKUP($C622,'Orçamento Base'!$D$11:$S$1673,11,FALSE),VLOOKUP($C622,#REF!,11,FALSE))))</f>
        <v>#N/A</v>
      </c>
      <c r="M622" s="209">
        <f>IF(Comparativo!$E$6="Tabela Não Desonerada",Encargos!$F$44,Encargos!$D$44)</f>
        <v>1.1122000000000001</v>
      </c>
      <c r="N622" s="320"/>
      <c r="O622" s="166" t="s">
        <v>101</v>
      </c>
      <c r="P622" s="321"/>
      <c r="Q622" s="166" t="s">
        <v>101</v>
      </c>
      <c r="R622" s="321"/>
      <c r="S622" s="322"/>
      <c r="T622" s="322"/>
    </row>
    <row r="623" spans="1:20">
      <c r="A623" s="207">
        <f>'Identificação-TCE'!$A$13</f>
        <v>1</v>
      </c>
      <c r="B623" s="168" t="e">
        <f>IF(AND(G623&lt;&gt;"",H623&gt;0,I623&lt;&gt;"",J623&lt;&gt;0,K623&lt;&gt;0),COUNT($B$11:B622)+1,"")</f>
        <v>#N/A</v>
      </c>
      <c r="C623" s="207">
        <f>IF('Orçamento Base'!$M622=0,0,'Orçamento Base'!$D622)</f>
        <v>0</v>
      </c>
      <c r="D623" s="212" t="e">
        <f>IF('Orçamento Base'!$F622=Aux.!$G$11,"CONTRATACAO_PUBLICA",IF(VLOOKUP($C623,'Orçamento Base'!$D$11:$G$2116,3,FALSE)="INDEXADO",VLOOKUP(VLOOKUP($C622,'Orçamento Base'!$D$11:$G$2116,2,FALSE),'Index N_DESON.'!$A$9:$B$604,2),VLOOKUP($C623,'Orçamento Base'!$D$11:$G$2116,3,FALSE)))</f>
        <v>#N/A</v>
      </c>
      <c r="E623" s="208" t="e">
        <f>VLOOKUP($C623,'Orçamento Base'!$D$11:$S$1673,2,FALSE)</f>
        <v>#N/A</v>
      </c>
      <c r="F623" s="211">
        <f>Dados!$C$7</f>
        <v>44652</v>
      </c>
      <c r="G623" s="226" t="e">
        <f>VLOOKUP($C623,'Orçamento Base'!$D$11:$S$1673,4,FALSE)</f>
        <v>#N/A</v>
      </c>
      <c r="H623" s="377">
        <f>IFERROR(VLOOKUP($C623,'Orçamento Base'!$D$11:$S$1673,6,FALSE),0)</f>
        <v>0</v>
      </c>
      <c r="I623" s="208" t="e">
        <f>VLOOKUP($C623,'Orçamento Base'!$D$11:$S$1673,5,FALSE)</f>
        <v>#N/A</v>
      </c>
      <c r="J623" s="167" t="e">
        <f>IF(Comparativo!$E$6="Tabela Não Desonerada",VLOOKUP($C623,'Orçamento Base'!$D$11:$S$1673,12,FALSE),VLOOKUP($C623,#REF!,12,FALSE))</f>
        <v>#N/A</v>
      </c>
      <c r="K623" s="167">
        <f>IFERROR(IF(Comparativo!$E$6="Tabela Não Desonerada",VLOOKUP($C623,'Orçamento Base'!$D$11:$S$1673,16,FALSE),VLOOKUP($C623,#REF!,16,FALSE)),0)</f>
        <v>0</v>
      </c>
      <c r="L623" s="575" t="e">
        <f>IF(AND($D623="COMPOSICAO_PROPRIA",'Orçamento Base'!$N623="-"),"14,18%",IF(AND($D623="MERCADO",'Orçamento Base'!$N623="-"),"15,38%",IF(Comparativo!$E$6="Tabela Não Desonerada",VLOOKUP($C623,'Orçamento Base'!$D$11:$S$1673,11,FALSE),VLOOKUP($C623,#REF!,11,FALSE))))</f>
        <v>#N/A</v>
      </c>
      <c r="M623" s="209">
        <f>IF(Comparativo!$E$6="Tabela Não Desonerada",Encargos!$F$44,Encargos!$D$44)</f>
        <v>1.1122000000000001</v>
      </c>
      <c r="N623" s="320"/>
      <c r="O623" s="166" t="s">
        <v>101</v>
      </c>
      <c r="P623" s="321"/>
      <c r="Q623" s="166" t="s">
        <v>101</v>
      </c>
      <c r="R623" s="321"/>
      <c r="S623" s="322"/>
      <c r="T623" s="322"/>
    </row>
    <row r="624" spans="1:20">
      <c r="A624" s="207">
        <f>'Identificação-TCE'!$A$13</f>
        <v>1</v>
      </c>
      <c r="B624" s="168" t="e">
        <f>IF(AND(G624&lt;&gt;"",H624&gt;0,I624&lt;&gt;"",J624&lt;&gt;0,K624&lt;&gt;0),COUNT($B$11:B623)+1,"")</f>
        <v>#N/A</v>
      </c>
      <c r="C624" s="207">
        <f>IF('Orçamento Base'!$M623=0,0,'Orçamento Base'!$D623)</f>
        <v>0</v>
      </c>
      <c r="D624" s="212" t="e">
        <f>IF('Orçamento Base'!$F623=Aux.!$G$11,"CONTRATACAO_PUBLICA",IF(VLOOKUP($C624,'Orçamento Base'!$D$11:$G$2116,3,FALSE)="INDEXADO",VLOOKUP(VLOOKUP($C623,'Orçamento Base'!$D$11:$G$2116,2,FALSE),'Index N_DESON.'!$A$9:$B$604,2),VLOOKUP($C624,'Orçamento Base'!$D$11:$G$2116,3,FALSE)))</f>
        <v>#N/A</v>
      </c>
      <c r="E624" s="208" t="e">
        <f>VLOOKUP($C624,'Orçamento Base'!$D$11:$S$1673,2,FALSE)</f>
        <v>#N/A</v>
      </c>
      <c r="F624" s="211">
        <f>Dados!$C$7</f>
        <v>44652</v>
      </c>
      <c r="G624" s="226" t="e">
        <f>VLOOKUP($C624,'Orçamento Base'!$D$11:$S$1673,4,FALSE)</f>
        <v>#N/A</v>
      </c>
      <c r="H624" s="377">
        <f>IFERROR(VLOOKUP($C624,'Orçamento Base'!$D$11:$S$1673,6,FALSE),0)</f>
        <v>0</v>
      </c>
      <c r="I624" s="208" t="e">
        <f>VLOOKUP($C624,'Orçamento Base'!$D$11:$S$1673,5,FALSE)</f>
        <v>#N/A</v>
      </c>
      <c r="J624" s="167" t="e">
        <f>IF(Comparativo!$E$6="Tabela Não Desonerada",VLOOKUP($C624,'Orçamento Base'!$D$11:$S$1673,12,FALSE),VLOOKUP($C624,#REF!,12,FALSE))</f>
        <v>#N/A</v>
      </c>
      <c r="K624" s="167">
        <f>IFERROR(IF(Comparativo!$E$6="Tabela Não Desonerada",VLOOKUP($C624,'Orçamento Base'!$D$11:$S$1673,16,FALSE),VLOOKUP($C624,#REF!,16,FALSE)),0)</f>
        <v>0</v>
      </c>
      <c r="L624" s="575" t="e">
        <f>IF(AND($D624="COMPOSICAO_PROPRIA",'Orçamento Base'!$N624="-"),"14,18%",IF(AND($D624="MERCADO",'Orçamento Base'!$N624="-"),"15,38%",IF(Comparativo!$E$6="Tabela Não Desonerada",VLOOKUP($C624,'Orçamento Base'!$D$11:$S$1673,11,FALSE),VLOOKUP($C624,#REF!,11,FALSE))))</f>
        <v>#N/A</v>
      </c>
      <c r="M624" s="209">
        <f>IF(Comparativo!$E$6="Tabela Não Desonerada",Encargos!$F$44,Encargos!$D$44)</f>
        <v>1.1122000000000001</v>
      </c>
      <c r="N624" s="320"/>
      <c r="O624" s="166" t="s">
        <v>101</v>
      </c>
      <c r="P624" s="321"/>
      <c r="Q624" s="166" t="s">
        <v>101</v>
      </c>
      <c r="R624" s="321"/>
      <c r="S624" s="322"/>
      <c r="T624" s="322"/>
    </row>
    <row r="625" spans="1:20">
      <c r="A625" s="207">
        <f>'Identificação-TCE'!$A$13</f>
        <v>1</v>
      </c>
      <c r="B625" s="168" t="e">
        <f>IF(AND(G625&lt;&gt;"",H625&gt;0,I625&lt;&gt;"",J625&lt;&gt;0,K625&lt;&gt;0),COUNT($B$11:B624)+1,"")</f>
        <v>#N/A</v>
      </c>
      <c r="C625" s="207">
        <f>IF('Orçamento Base'!$M624=0,0,'Orçamento Base'!$D624)</f>
        <v>0</v>
      </c>
      <c r="D625" s="212" t="e">
        <f>IF('Orçamento Base'!$F624=Aux.!$G$11,"CONTRATACAO_PUBLICA",IF(VLOOKUP($C625,'Orçamento Base'!$D$11:$G$2116,3,FALSE)="INDEXADO",VLOOKUP(VLOOKUP($C624,'Orçamento Base'!$D$11:$G$2116,2,FALSE),'Index N_DESON.'!$A$9:$B$604,2),VLOOKUP($C625,'Orçamento Base'!$D$11:$G$2116,3,FALSE)))</f>
        <v>#N/A</v>
      </c>
      <c r="E625" s="208" t="e">
        <f>VLOOKUP($C625,'Orçamento Base'!$D$11:$S$1673,2,FALSE)</f>
        <v>#N/A</v>
      </c>
      <c r="F625" s="211">
        <f>Dados!$C$7</f>
        <v>44652</v>
      </c>
      <c r="G625" s="226" t="e">
        <f>VLOOKUP($C625,'Orçamento Base'!$D$11:$S$1673,4,FALSE)</f>
        <v>#N/A</v>
      </c>
      <c r="H625" s="377">
        <f>IFERROR(VLOOKUP($C625,'Orçamento Base'!$D$11:$S$1673,6,FALSE),0)</f>
        <v>0</v>
      </c>
      <c r="I625" s="208" t="e">
        <f>VLOOKUP($C625,'Orçamento Base'!$D$11:$S$1673,5,FALSE)</f>
        <v>#N/A</v>
      </c>
      <c r="J625" s="167" t="e">
        <f>IF(Comparativo!$E$6="Tabela Não Desonerada",VLOOKUP($C625,'Orçamento Base'!$D$11:$S$1673,12,FALSE),VLOOKUP($C625,#REF!,12,FALSE))</f>
        <v>#N/A</v>
      </c>
      <c r="K625" s="167">
        <f>IFERROR(IF(Comparativo!$E$6="Tabela Não Desonerada",VLOOKUP($C625,'Orçamento Base'!$D$11:$S$1673,16,FALSE),VLOOKUP($C625,#REF!,16,FALSE)),0)</f>
        <v>0</v>
      </c>
      <c r="L625" s="575" t="e">
        <f>IF(AND($D625="COMPOSICAO_PROPRIA",'Orçamento Base'!$N625="-"),"14,18%",IF(AND($D625="MERCADO",'Orçamento Base'!$N625="-"),"15,38%",IF(Comparativo!$E$6="Tabela Não Desonerada",VLOOKUP($C625,'Orçamento Base'!$D$11:$S$1673,11,FALSE),VLOOKUP($C625,#REF!,11,FALSE))))</f>
        <v>#N/A</v>
      </c>
      <c r="M625" s="209">
        <f>IF(Comparativo!$E$6="Tabela Não Desonerada",Encargos!$F$44,Encargos!$D$44)</f>
        <v>1.1122000000000001</v>
      </c>
      <c r="N625" s="320"/>
      <c r="O625" s="166" t="s">
        <v>101</v>
      </c>
      <c r="P625" s="321"/>
      <c r="Q625" s="166" t="s">
        <v>101</v>
      </c>
      <c r="R625" s="321"/>
      <c r="S625" s="322"/>
      <c r="T625" s="322"/>
    </row>
    <row r="626" spans="1:20">
      <c r="A626" s="207">
        <f>'Identificação-TCE'!$A$13</f>
        <v>1</v>
      </c>
      <c r="B626" s="168" t="e">
        <f>IF(AND(G626&lt;&gt;"",H626&gt;0,I626&lt;&gt;"",J626&lt;&gt;0,K626&lt;&gt;0),COUNT($B$11:B625)+1,"")</f>
        <v>#N/A</v>
      </c>
      <c r="C626" s="207">
        <f>IF('Orçamento Base'!$M625=0,0,'Orçamento Base'!$D625)</f>
        <v>0</v>
      </c>
      <c r="D626" s="212" t="e">
        <f>IF('Orçamento Base'!$F625=Aux.!$G$11,"CONTRATACAO_PUBLICA",IF(VLOOKUP($C626,'Orçamento Base'!$D$11:$G$2116,3,FALSE)="INDEXADO",VLOOKUP(VLOOKUP($C625,'Orçamento Base'!$D$11:$G$2116,2,FALSE),'Index N_DESON.'!$A$9:$B$604,2),VLOOKUP($C626,'Orçamento Base'!$D$11:$G$2116,3,FALSE)))</f>
        <v>#N/A</v>
      </c>
      <c r="E626" s="208" t="e">
        <f>VLOOKUP($C626,'Orçamento Base'!$D$11:$S$1673,2,FALSE)</f>
        <v>#N/A</v>
      </c>
      <c r="F626" s="211">
        <f>Dados!$C$7</f>
        <v>44652</v>
      </c>
      <c r="G626" s="226" t="e">
        <f>VLOOKUP($C626,'Orçamento Base'!$D$11:$S$1673,4,FALSE)</f>
        <v>#N/A</v>
      </c>
      <c r="H626" s="377">
        <f>IFERROR(VLOOKUP($C626,'Orçamento Base'!$D$11:$S$1673,6,FALSE),0)</f>
        <v>0</v>
      </c>
      <c r="I626" s="208" t="e">
        <f>VLOOKUP($C626,'Orçamento Base'!$D$11:$S$1673,5,FALSE)</f>
        <v>#N/A</v>
      </c>
      <c r="J626" s="167" t="e">
        <f>IF(Comparativo!$E$6="Tabela Não Desonerada",VLOOKUP($C626,'Orçamento Base'!$D$11:$S$1673,12,FALSE),VLOOKUP($C626,#REF!,12,FALSE))</f>
        <v>#N/A</v>
      </c>
      <c r="K626" s="167">
        <f>IFERROR(IF(Comparativo!$E$6="Tabela Não Desonerada",VLOOKUP($C626,'Orçamento Base'!$D$11:$S$1673,16,FALSE),VLOOKUP($C626,#REF!,16,FALSE)),0)</f>
        <v>0</v>
      </c>
      <c r="L626" s="575" t="e">
        <f>IF(AND($D626="COMPOSICAO_PROPRIA",'Orçamento Base'!$N626="-"),"14,18%",IF(AND($D626="MERCADO",'Orçamento Base'!$N626="-"),"15,38%",IF(Comparativo!$E$6="Tabela Não Desonerada",VLOOKUP($C626,'Orçamento Base'!$D$11:$S$1673,11,FALSE),VLOOKUP($C626,#REF!,11,FALSE))))</f>
        <v>#N/A</v>
      </c>
      <c r="M626" s="209">
        <f>IF(Comparativo!$E$6="Tabela Não Desonerada",Encargos!$F$44,Encargos!$D$44)</f>
        <v>1.1122000000000001</v>
      </c>
      <c r="N626" s="320"/>
      <c r="O626" s="166" t="s">
        <v>101</v>
      </c>
      <c r="P626" s="321"/>
      <c r="Q626" s="166" t="s">
        <v>101</v>
      </c>
      <c r="R626" s="321"/>
      <c r="S626" s="322"/>
      <c r="T626" s="322"/>
    </row>
    <row r="627" spans="1:20">
      <c r="A627" s="207">
        <f>'Identificação-TCE'!$A$13</f>
        <v>1</v>
      </c>
      <c r="B627" s="168" t="e">
        <f>IF(AND(G627&lt;&gt;"",H627&gt;0,I627&lt;&gt;"",J627&lt;&gt;0,K627&lt;&gt;0),COUNT($B$11:B626)+1,"")</f>
        <v>#N/A</v>
      </c>
      <c r="C627" s="207">
        <f>IF('Orçamento Base'!$M626=0,0,'Orçamento Base'!$D626)</f>
        <v>0</v>
      </c>
      <c r="D627" s="212" t="e">
        <f>IF('Orçamento Base'!$F626=Aux.!$G$11,"CONTRATACAO_PUBLICA",IF(VLOOKUP($C627,'Orçamento Base'!$D$11:$G$2116,3,FALSE)="INDEXADO",VLOOKUP(VLOOKUP($C626,'Orçamento Base'!$D$11:$G$2116,2,FALSE),'Index N_DESON.'!$A$9:$B$604,2),VLOOKUP($C627,'Orçamento Base'!$D$11:$G$2116,3,FALSE)))</f>
        <v>#N/A</v>
      </c>
      <c r="E627" s="208" t="e">
        <f>VLOOKUP($C627,'Orçamento Base'!$D$11:$S$1673,2,FALSE)</f>
        <v>#N/A</v>
      </c>
      <c r="F627" s="211">
        <f>Dados!$C$7</f>
        <v>44652</v>
      </c>
      <c r="G627" s="226" t="e">
        <f>VLOOKUP($C627,'Orçamento Base'!$D$11:$S$1673,4,FALSE)</f>
        <v>#N/A</v>
      </c>
      <c r="H627" s="377">
        <f>IFERROR(VLOOKUP($C627,'Orçamento Base'!$D$11:$S$1673,6,FALSE),0)</f>
        <v>0</v>
      </c>
      <c r="I627" s="208" t="e">
        <f>VLOOKUP($C627,'Orçamento Base'!$D$11:$S$1673,5,FALSE)</f>
        <v>#N/A</v>
      </c>
      <c r="J627" s="167" t="e">
        <f>IF(Comparativo!$E$6="Tabela Não Desonerada",VLOOKUP($C627,'Orçamento Base'!$D$11:$S$1673,12,FALSE),VLOOKUP($C627,#REF!,12,FALSE))</f>
        <v>#N/A</v>
      </c>
      <c r="K627" s="167">
        <f>IFERROR(IF(Comparativo!$E$6="Tabela Não Desonerada",VLOOKUP($C627,'Orçamento Base'!$D$11:$S$1673,16,FALSE),VLOOKUP($C627,#REF!,16,FALSE)),0)</f>
        <v>0</v>
      </c>
      <c r="L627" s="575" t="e">
        <f>IF(AND($D627="COMPOSICAO_PROPRIA",'Orçamento Base'!$N627="-"),"14,18%",IF(AND($D627="MERCADO",'Orçamento Base'!$N627="-"),"15,38%",IF(Comparativo!$E$6="Tabela Não Desonerada",VLOOKUP($C627,'Orçamento Base'!$D$11:$S$1673,11,FALSE),VLOOKUP($C627,#REF!,11,FALSE))))</f>
        <v>#N/A</v>
      </c>
      <c r="M627" s="209">
        <f>IF(Comparativo!$E$6="Tabela Não Desonerada",Encargos!$F$44,Encargos!$D$44)</f>
        <v>1.1122000000000001</v>
      </c>
      <c r="N627" s="320"/>
      <c r="O627" s="166" t="s">
        <v>101</v>
      </c>
      <c r="P627" s="321"/>
      <c r="Q627" s="166" t="s">
        <v>101</v>
      </c>
      <c r="R627" s="321"/>
      <c r="S627" s="322"/>
      <c r="T627" s="322"/>
    </row>
    <row r="628" spans="1:20">
      <c r="A628" s="207">
        <f>'Identificação-TCE'!$A$13</f>
        <v>1</v>
      </c>
      <c r="B628" s="168" t="e">
        <f>IF(AND(G628&lt;&gt;"",H628&gt;0,I628&lt;&gt;"",J628&lt;&gt;0,K628&lt;&gt;0),COUNT($B$11:B627)+1,"")</f>
        <v>#N/A</v>
      </c>
      <c r="C628" s="207">
        <f>IF('Orçamento Base'!$M627=0,0,'Orçamento Base'!$D627)</f>
        <v>0</v>
      </c>
      <c r="D628" s="212" t="e">
        <f>IF('Orçamento Base'!$F627=Aux.!$G$11,"CONTRATACAO_PUBLICA",IF(VLOOKUP($C628,'Orçamento Base'!$D$11:$G$2116,3,FALSE)="INDEXADO",VLOOKUP(VLOOKUP($C627,'Orçamento Base'!$D$11:$G$2116,2,FALSE),'Index N_DESON.'!$A$9:$B$604,2),VLOOKUP($C628,'Orçamento Base'!$D$11:$G$2116,3,FALSE)))</f>
        <v>#N/A</v>
      </c>
      <c r="E628" s="208" t="e">
        <f>VLOOKUP($C628,'Orçamento Base'!$D$11:$S$1673,2,FALSE)</f>
        <v>#N/A</v>
      </c>
      <c r="F628" s="211">
        <f>Dados!$C$7</f>
        <v>44652</v>
      </c>
      <c r="G628" s="226" t="e">
        <f>VLOOKUP($C628,'Orçamento Base'!$D$11:$S$1673,4,FALSE)</f>
        <v>#N/A</v>
      </c>
      <c r="H628" s="377">
        <f>IFERROR(VLOOKUP($C628,'Orçamento Base'!$D$11:$S$1673,6,FALSE),0)</f>
        <v>0</v>
      </c>
      <c r="I628" s="208" t="e">
        <f>VLOOKUP($C628,'Orçamento Base'!$D$11:$S$1673,5,FALSE)</f>
        <v>#N/A</v>
      </c>
      <c r="J628" s="167" t="e">
        <f>IF(Comparativo!$E$6="Tabela Não Desonerada",VLOOKUP($C628,'Orçamento Base'!$D$11:$S$1673,12,FALSE),VLOOKUP($C628,#REF!,12,FALSE))</f>
        <v>#N/A</v>
      </c>
      <c r="K628" s="167">
        <f>IFERROR(IF(Comparativo!$E$6="Tabela Não Desonerada",VLOOKUP($C628,'Orçamento Base'!$D$11:$S$1673,16,FALSE),VLOOKUP($C628,#REF!,16,FALSE)),0)</f>
        <v>0</v>
      </c>
      <c r="L628" s="575" t="e">
        <f>IF(AND($D628="COMPOSICAO_PROPRIA",'Orçamento Base'!$N628="-"),"14,18%",IF(AND($D628="MERCADO",'Orçamento Base'!$N628="-"),"15,38%",IF(Comparativo!$E$6="Tabela Não Desonerada",VLOOKUP($C628,'Orçamento Base'!$D$11:$S$1673,11,FALSE),VLOOKUP($C628,#REF!,11,FALSE))))</f>
        <v>#N/A</v>
      </c>
      <c r="M628" s="209">
        <f>IF(Comparativo!$E$6="Tabela Não Desonerada",Encargos!$F$44,Encargos!$D$44)</f>
        <v>1.1122000000000001</v>
      </c>
      <c r="N628" s="320"/>
      <c r="O628" s="166" t="s">
        <v>101</v>
      </c>
      <c r="P628" s="321"/>
      <c r="Q628" s="166" t="s">
        <v>101</v>
      </c>
      <c r="R628" s="321"/>
      <c r="S628" s="322"/>
      <c r="T628" s="322"/>
    </row>
    <row r="629" spans="1:20">
      <c r="A629" s="207">
        <f>'Identificação-TCE'!$A$13</f>
        <v>1</v>
      </c>
      <c r="B629" s="168" t="e">
        <f>IF(AND(G629&lt;&gt;"",H629&gt;0,I629&lt;&gt;"",J629&lt;&gt;0,K629&lt;&gt;0),COUNT($B$11:B628)+1,"")</f>
        <v>#N/A</v>
      </c>
      <c r="C629" s="207">
        <f>IF('Orçamento Base'!$M628=0,0,'Orçamento Base'!$D628)</f>
        <v>0</v>
      </c>
      <c r="D629" s="212" t="e">
        <f>IF('Orçamento Base'!$F628=Aux.!$G$11,"CONTRATACAO_PUBLICA",IF(VLOOKUP($C629,'Orçamento Base'!$D$11:$G$2116,3,FALSE)="INDEXADO",VLOOKUP(VLOOKUP($C628,'Orçamento Base'!$D$11:$G$2116,2,FALSE),'Index N_DESON.'!$A$9:$B$604,2),VLOOKUP($C629,'Orçamento Base'!$D$11:$G$2116,3,FALSE)))</f>
        <v>#N/A</v>
      </c>
      <c r="E629" s="208" t="e">
        <f>VLOOKUP($C629,'Orçamento Base'!$D$11:$S$1673,2,FALSE)</f>
        <v>#N/A</v>
      </c>
      <c r="F629" s="211">
        <f>Dados!$C$7</f>
        <v>44652</v>
      </c>
      <c r="G629" s="226" t="e">
        <f>VLOOKUP($C629,'Orçamento Base'!$D$11:$S$1673,4,FALSE)</f>
        <v>#N/A</v>
      </c>
      <c r="H629" s="377">
        <f>IFERROR(VLOOKUP($C629,'Orçamento Base'!$D$11:$S$1673,6,FALSE),0)</f>
        <v>0</v>
      </c>
      <c r="I629" s="208" t="e">
        <f>VLOOKUP($C629,'Orçamento Base'!$D$11:$S$1673,5,FALSE)</f>
        <v>#N/A</v>
      </c>
      <c r="J629" s="167" t="e">
        <f>IF(Comparativo!$E$6="Tabela Não Desonerada",VLOOKUP($C629,'Orçamento Base'!$D$11:$S$1673,12,FALSE),VLOOKUP($C629,#REF!,12,FALSE))</f>
        <v>#N/A</v>
      </c>
      <c r="K629" s="167">
        <f>IFERROR(IF(Comparativo!$E$6="Tabela Não Desonerada",VLOOKUP($C629,'Orçamento Base'!$D$11:$S$1673,16,FALSE),VLOOKUP($C629,#REF!,16,FALSE)),0)</f>
        <v>0</v>
      </c>
      <c r="L629" s="575" t="e">
        <f>IF(AND($D629="COMPOSICAO_PROPRIA",'Orçamento Base'!$N629="-"),"14,18%",IF(AND($D629="MERCADO",'Orçamento Base'!$N629="-"),"15,38%",IF(Comparativo!$E$6="Tabela Não Desonerada",VLOOKUP($C629,'Orçamento Base'!$D$11:$S$1673,11,FALSE),VLOOKUP($C629,#REF!,11,FALSE))))</f>
        <v>#N/A</v>
      </c>
      <c r="M629" s="209">
        <f>IF(Comparativo!$E$6="Tabela Não Desonerada",Encargos!$F$44,Encargos!$D$44)</f>
        <v>1.1122000000000001</v>
      </c>
      <c r="N629" s="320"/>
      <c r="O629" s="166" t="s">
        <v>101</v>
      </c>
      <c r="P629" s="321"/>
      <c r="Q629" s="166" t="s">
        <v>101</v>
      </c>
      <c r="R629" s="321"/>
      <c r="S629" s="322"/>
      <c r="T629" s="322"/>
    </row>
    <row r="630" spans="1:20">
      <c r="A630" s="207">
        <f>'Identificação-TCE'!$A$13</f>
        <v>1</v>
      </c>
      <c r="B630" s="168" t="e">
        <f>IF(AND(G630&lt;&gt;"",H630&gt;0,I630&lt;&gt;"",J630&lt;&gt;0,K630&lt;&gt;0),COUNT($B$11:B629)+1,"")</f>
        <v>#N/A</v>
      </c>
      <c r="C630" s="207">
        <f>IF('Orçamento Base'!$M629=0,0,'Orçamento Base'!$D629)</f>
        <v>0</v>
      </c>
      <c r="D630" s="212" t="e">
        <f>IF('Orçamento Base'!$F629=Aux.!$G$11,"CONTRATACAO_PUBLICA",IF(VLOOKUP($C630,'Orçamento Base'!$D$11:$G$2116,3,FALSE)="INDEXADO",VLOOKUP(VLOOKUP($C629,'Orçamento Base'!$D$11:$G$2116,2,FALSE),'Index N_DESON.'!$A$9:$B$604,2),VLOOKUP($C630,'Orçamento Base'!$D$11:$G$2116,3,FALSE)))</f>
        <v>#N/A</v>
      </c>
      <c r="E630" s="208" t="e">
        <f>VLOOKUP($C630,'Orçamento Base'!$D$11:$S$1673,2,FALSE)</f>
        <v>#N/A</v>
      </c>
      <c r="F630" s="211">
        <f>Dados!$C$7</f>
        <v>44652</v>
      </c>
      <c r="G630" s="226" t="e">
        <f>VLOOKUP($C630,'Orçamento Base'!$D$11:$S$1673,4,FALSE)</f>
        <v>#N/A</v>
      </c>
      <c r="H630" s="377">
        <f>IFERROR(VLOOKUP($C630,'Orçamento Base'!$D$11:$S$1673,6,FALSE),0)</f>
        <v>0</v>
      </c>
      <c r="I630" s="208" t="e">
        <f>VLOOKUP($C630,'Orçamento Base'!$D$11:$S$1673,5,FALSE)</f>
        <v>#N/A</v>
      </c>
      <c r="J630" s="167" t="e">
        <f>IF(Comparativo!$E$6="Tabela Não Desonerada",VLOOKUP($C630,'Orçamento Base'!$D$11:$S$1673,12,FALSE),VLOOKUP($C630,#REF!,12,FALSE))</f>
        <v>#N/A</v>
      </c>
      <c r="K630" s="167">
        <f>IFERROR(IF(Comparativo!$E$6="Tabela Não Desonerada",VLOOKUP($C630,'Orçamento Base'!$D$11:$S$1673,16,FALSE),VLOOKUP($C630,#REF!,16,FALSE)),0)</f>
        <v>0</v>
      </c>
      <c r="L630" s="575" t="e">
        <f>IF(AND($D630="COMPOSICAO_PROPRIA",'Orçamento Base'!$N630="-"),"14,18%",IF(AND($D630="MERCADO",'Orçamento Base'!$N630="-"),"15,38%",IF(Comparativo!$E$6="Tabela Não Desonerada",VLOOKUP($C630,'Orçamento Base'!$D$11:$S$1673,11,FALSE),VLOOKUP($C630,#REF!,11,FALSE))))</f>
        <v>#N/A</v>
      </c>
      <c r="M630" s="209">
        <f>IF(Comparativo!$E$6="Tabela Não Desonerada",Encargos!$F$44,Encargos!$D$44)</f>
        <v>1.1122000000000001</v>
      </c>
      <c r="N630" s="320"/>
      <c r="O630" s="166" t="s">
        <v>101</v>
      </c>
      <c r="P630" s="321"/>
      <c r="Q630" s="166" t="s">
        <v>101</v>
      </c>
      <c r="R630" s="321"/>
      <c r="S630" s="322"/>
      <c r="T630" s="322"/>
    </row>
    <row r="631" spans="1:20">
      <c r="A631" s="207">
        <f>'Identificação-TCE'!$A$13</f>
        <v>1</v>
      </c>
      <c r="B631" s="168" t="e">
        <f>IF(AND(G631&lt;&gt;"",H631&gt;0,I631&lt;&gt;"",J631&lt;&gt;0,K631&lt;&gt;0),COUNT($B$11:B630)+1,"")</f>
        <v>#N/A</v>
      </c>
      <c r="C631" s="207">
        <f>IF('Orçamento Base'!$M630=0,0,'Orçamento Base'!$D630)</f>
        <v>0</v>
      </c>
      <c r="D631" s="212" t="e">
        <f>IF('Orçamento Base'!$F630=Aux.!$G$11,"CONTRATACAO_PUBLICA",IF(VLOOKUP($C631,'Orçamento Base'!$D$11:$G$2116,3,FALSE)="INDEXADO",VLOOKUP(VLOOKUP($C630,'Orçamento Base'!$D$11:$G$2116,2,FALSE),'Index N_DESON.'!$A$9:$B$604,2),VLOOKUP($C631,'Orçamento Base'!$D$11:$G$2116,3,FALSE)))</f>
        <v>#N/A</v>
      </c>
      <c r="E631" s="208" t="e">
        <f>VLOOKUP($C631,'Orçamento Base'!$D$11:$S$1673,2,FALSE)</f>
        <v>#N/A</v>
      </c>
      <c r="F631" s="211">
        <f>Dados!$C$7</f>
        <v>44652</v>
      </c>
      <c r="G631" s="226" t="e">
        <f>VLOOKUP($C631,'Orçamento Base'!$D$11:$S$1673,4,FALSE)</f>
        <v>#N/A</v>
      </c>
      <c r="H631" s="377">
        <f>IFERROR(VLOOKUP($C631,'Orçamento Base'!$D$11:$S$1673,6,FALSE),0)</f>
        <v>0</v>
      </c>
      <c r="I631" s="208" t="e">
        <f>VLOOKUP($C631,'Orçamento Base'!$D$11:$S$1673,5,FALSE)</f>
        <v>#N/A</v>
      </c>
      <c r="J631" s="167" t="e">
        <f>IF(Comparativo!$E$6="Tabela Não Desonerada",VLOOKUP($C631,'Orçamento Base'!$D$11:$S$1673,12,FALSE),VLOOKUP($C631,#REF!,12,FALSE))</f>
        <v>#N/A</v>
      </c>
      <c r="K631" s="167">
        <f>IFERROR(IF(Comparativo!$E$6="Tabela Não Desonerada",VLOOKUP($C631,'Orçamento Base'!$D$11:$S$1673,16,FALSE),VLOOKUP($C631,#REF!,16,FALSE)),0)</f>
        <v>0</v>
      </c>
      <c r="L631" s="575" t="e">
        <f>IF(AND($D631="COMPOSICAO_PROPRIA",'Orçamento Base'!$N631="-"),"14,18%",IF(AND($D631="MERCADO",'Orçamento Base'!$N631="-"),"15,38%",IF(Comparativo!$E$6="Tabela Não Desonerada",VLOOKUP($C631,'Orçamento Base'!$D$11:$S$1673,11,FALSE),VLOOKUP($C631,#REF!,11,FALSE))))</f>
        <v>#N/A</v>
      </c>
      <c r="M631" s="209">
        <f>IF(Comparativo!$E$6="Tabela Não Desonerada",Encargos!$F$44,Encargos!$D$44)</f>
        <v>1.1122000000000001</v>
      </c>
      <c r="N631" s="320"/>
      <c r="O631" s="166" t="s">
        <v>101</v>
      </c>
      <c r="P631" s="321"/>
      <c r="Q631" s="166" t="s">
        <v>101</v>
      </c>
      <c r="R631" s="321"/>
      <c r="S631" s="322"/>
      <c r="T631" s="322"/>
    </row>
    <row r="632" spans="1:20">
      <c r="A632" s="207">
        <f>'Identificação-TCE'!$A$13</f>
        <v>1</v>
      </c>
      <c r="B632" s="168" t="e">
        <f>IF(AND(G632&lt;&gt;"",H632&gt;0,I632&lt;&gt;"",J632&lt;&gt;0,K632&lt;&gt;0),COUNT($B$11:B631)+1,"")</f>
        <v>#N/A</v>
      </c>
      <c r="C632" s="207">
        <f>IF('Orçamento Base'!$M631=0,0,'Orçamento Base'!$D631)</f>
        <v>0</v>
      </c>
      <c r="D632" s="212" t="e">
        <f>IF('Orçamento Base'!$F631=Aux.!$G$11,"CONTRATACAO_PUBLICA",IF(VLOOKUP($C632,'Orçamento Base'!$D$11:$G$2116,3,FALSE)="INDEXADO",VLOOKUP(VLOOKUP($C631,'Orçamento Base'!$D$11:$G$2116,2,FALSE),'Index N_DESON.'!$A$9:$B$604,2),VLOOKUP($C632,'Orçamento Base'!$D$11:$G$2116,3,FALSE)))</f>
        <v>#N/A</v>
      </c>
      <c r="E632" s="208" t="e">
        <f>VLOOKUP($C632,'Orçamento Base'!$D$11:$S$1673,2,FALSE)</f>
        <v>#N/A</v>
      </c>
      <c r="F632" s="211">
        <f>Dados!$C$7</f>
        <v>44652</v>
      </c>
      <c r="G632" s="226" t="e">
        <f>VLOOKUP($C632,'Orçamento Base'!$D$11:$S$1673,4,FALSE)</f>
        <v>#N/A</v>
      </c>
      <c r="H632" s="377">
        <f>IFERROR(VLOOKUP($C632,'Orçamento Base'!$D$11:$S$1673,6,FALSE),0)</f>
        <v>0</v>
      </c>
      <c r="I632" s="208" t="e">
        <f>VLOOKUP($C632,'Orçamento Base'!$D$11:$S$1673,5,FALSE)</f>
        <v>#N/A</v>
      </c>
      <c r="J632" s="167" t="e">
        <f>IF(Comparativo!$E$6="Tabela Não Desonerada",VLOOKUP($C632,'Orçamento Base'!$D$11:$S$1673,12,FALSE),VLOOKUP($C632,#REF!,12,FALSE))</f>
        <v>#N/A</v>
      </c>
      <c r="K632" s="167">
        <f>IFERROR(IF(Comparativo!$E$6="Tabela Não Desonerada",VLOOKUP($C632,'Orçamento Base'!$D$11:$S$1673,16,FALSE),VLOOKUP($C632,#REF!,16,FALSE)),0)</f>
        <v>0</v>
      </c>
      <c r="L632" s="575" t="e">
        <f>IF(AND($D632="COMPOSICAO_PROPRIA",'Orçamento Base'!$N632="-"),"14,18%",IF(AND($D632="MERCADO",'Orçamento Base'!$N632="-"),"15,38%",IF(Comparativo!$E$6="Tabela Não Desonerada",VLOOKUP($C632,'Orçamento Base'!$D$11:$S$1673,11,FALSE),VLOOKUP($C632,#REF!,11,FALSE))))</f>
        <v>#N/A</v>
      </c>
      <c r="M632" s="209">
        <f>IF(Comparativo!$E$6="Tabela Não Desonerada",Encargos!$F$44,Encargos!$D$44)</f>
        <v>1.1122000000000001</v>
      </c>
      <c r="N632" s="320"/>
      <c r="O632" s="166" t="s">
        <v>101</v>
      </c>
      <c r="P632" s="321"/>
      <c r="Q632" s="166" t="s">
        <v>101</v>
      </c>
      <c r="R632" s="321"/>
      <c r="S632" s="322"/>
      <c r="T632" s="322"/>
    </row>
    <row r="633" spans="1:20">
      <c r="A633" s="207">
        <f>'Identificação-TCE'!$A$13</f>
        <v>1</v>
      </c>
      <c r="B633" s="168" t="e">
        <f>IF(AND(G633&lt;&gt;"",H633&gt;0,I633&lt;&gt;"",J633&lt;&gt;0,K633&lt;&gt;0),COUNT($B$11:B632)+1,"")</f>
        <v>#N/A</v>
      </c>
      <c r="C633" s="207">
        <f>IF('Orçamento Base'!$M632=0,0,'Orçamento Base'!$D632)</f>
        <v>0</v>
      </c>
      <c r="D633" s="212" t="e">
        <f>IF('Orçamento Base'!$F632=Aux.!$G$11,"CONTRATACAO_PUBLICA",IF(VLOOKUP($C633,'Orçamento Base'!$D$11:$G$2116,3,FALSE)="INDEXADO",VLOOKUP(VLOOKUP($C632,'Orçamento Base'!$D$11:$G$2116,2,FALSE),'Index N_DESON.'!$A$9:$B$604,2),VLOOKUP($C633,'Orçamento Base'!$D$11:$G$2116,3,FALSE)))</f>
        <v>#N/A</v>
      </c>
      <c r="E633" s="208" t="e">
        <f>VLOOKUP($C633,'Orçamento Base'!$D$11:$S$1673,2,FALSE)</f>
        <v>#N/A</v>
      </c>
      <c r="F633" s="211">
        <f>Dados!$C$7</f>
        <v>44652</v>
      </c>
      <c r="G633" s="226" t="e">
        <f>VLOOKUP($C633,'Orçamento Base'!$D$11:$S$1673,4,FALSE)</f>
        <v>#N/A</v>
      </c>
      <c r="H633" s="377">
        <f>IFERROR(VLOOKUP($C633,'Orçamento Base'!$D$11:$S$1673,6,FALSE),0)</f>
        <v>0</v>
      </c>
      <c r="I633" s="208" t="e">
        <f>VLOOKUP($C633,'Orçamento Base'!$D$11:$S$1673,5,FALSE)</f>
        <v>#N/A</v>
      </c>
      <c r="J633" s="167" t="e">
        <f>IF(Comparativo!$E$6="Tabela Não Desonerada",VLOOKUP($C633,'Orçamento Base'!$D$11:$S$1673,12,FALSE),VLOOKUP($C633,#REF!,12,FALSE))</f>
        <v>#N/A</v>
      </c>
      <c r="K633" s="167">
        <f>IFERROR(IF(Comparativo!$E$6="Tabela Não Desonerada",VLOOKUP($C633,'Orçamento Base'!$D$11:$S$1673,16,FALSE),VLOOKUP($C633,#REF!,16,FALSE)),0)</f>
        <v>0</v>
      </c>
      <c r="L633" s="575" t="e">
        <f>IF(AND($D633="COMPOSICAO_PROPRIA",'Orçamento Base'!$N633="-"),"14,18%",IF(AND($D633="MERCADO",'Orçamento Base'!$N633="-"),"15,38%",IF(Comparativo!$E$6="Tabela Não Desonerada",VLOOKUP($C633,'Orçamento Base'!$D$11:$S$1673,11,FALSE),VLOOKUP($C633,#REF!,11,FALSE))))</f>
        <v>#N/A</v>
      </c>
      <c r="M633" s="209">
        <f>IF(Comparativo!$E$6="Tabela Não Desonerada",Encargos!$F$44,Encargos!$D$44)</f>
        <v>1.1122000000000001</v>
      </c>
      <c r="N633" s="320"/>
      <c r="O633" s="166" t="s">
        <v>101</v>
      </c>
      <c r="P633" s="321"/>
      <c r="Q633" s="166" t="s">
        <v>101</v>
      </c>
      <c r="R633" s="321"/>
      <c r="S633" s="322"/>
      <c r="T633" s="322"/>
    </row>
    <row r="634" spans="1:20">
      <c r="A634" s="207">
        <f>'Identificação-TCE'!$A$13</f>
        <v>1</v>
      </c>
      <c r="B634" s="168" t="e">
        <f>IF(AND(G634&lt;&gt;"",H634&gt;0,I634&lt;&gt;"",J634&lt;&gt;0,K634&lt;&gt;0),COUNT($B$11:B633)+1,"")</f>
        <v>#N/A</v>
      </c>
      <c r="C634" s="207">
        <f>IF('Orçamento Base'!$M633=0,0,'Orçamento Base'!$D633)</f>
        <v>0</v>
      </c>
      <c r="D634" s="212" t="e">
        <f>IF('Orçamento Base'!$F633=Aux.!$G$11,"CONTRATACAO_PUBLICA",IF(VLOOKUP($C634,'Orçamento Base'!$D$11:$G$2116,3,FALSE)="INDEXADO",VLOOKUP(VLOOKUP($C633,'Orçamento Base'!$D$11:$G$2116,2,FALSE),'Index N_DESON.'!$A$9:$B$604,2),VLOOKUP($C634,'Orçamento Base'!$D$11:$G$2116,3,FALSE)))</f>
        <v>#N/A</v>
      </c>
      <c r="E634" s="208" t="e">
        <f>VLOOKUP($C634,'Orçamento Base'!$D$11:$S$1673,2,FALSE)</f>
        <v>#N/A</v>
      </c>
      <c r="F634" s="211">
        <f>Dados!$C$7</f>
        <v>44652</v>
      </c>
      <c r="G634" s="226" t="e">
        <f>VLOOKUP($C634,'Orçamento Base'!$D$11:$S$1673,4,FALSE)</f>
        <v>#N/A</v>
      </c>
      <c r="H634" s="377">
        <f>IFERROR(VLOOKUP($C634,'Orçamento Base'!$D$11:$S$1673,6,FALSE),0)</f>
        <v>0</v>
      </c>
      <c r="I634" s="208" t="e">
        <f>VLOOKUP($C634,'Orçamento Base'!$D$11:$S$1673,5,FALSE)</f>
        <v>#N/A</v>
      </c>
      <c r="J634" s="167" t="e">
        <f>IF(Comparativo!$E$6="Tabela Não Desonerada",VLOOKUP($C634,'Orçamento Base'!$D$11:$S$1673,12,FALSE),VLOOKUP($C634,#REF!,12,FALSE))</f>
        <v>#N/A</v>
      </c>
      <c r="K634" s="167">
        <f>IFERROR(IF(Comparativo!$E$6="Tabela Não Desonerada",VLOOKUP($C634,'Orçamento Base'!$D$11:$S$1673,16,FALSE),VLOOKUP($C634,#REF!,16,FALSE)),0)</f>
        <v>0</v>
      </c>
      <c r="L634" s="575" t="e">
        <f>IF(AND($D634="COMPOSICAO_PROPRIA",'Orçamento Base'!$N634="-"),"14,18%",IF(AND($D634="MERCADO",'Orçamento Base'!$N634="-"),"15,38%",IF(Comparativo!$E$6="Tabela Não Desonerada",VLOOKUP($C634,'Orçamento Base'!$D$11:$S$1673,11,FALSE),VLOOKUP($C634,#REF!,11,FALSE))))</f>
        <v>#N/A</v>
      </c>
      <c r="M634" s="209">
        <f>IF(Comparativo!$E$6="Tabela Não Desonerada",Encargos!$F$44,Encargos!$D$44)</f>
        <v>1.1122000000000001</v>
      </c>
      <c r="N634" s="320"/>
      <c r="O634" s="166" t="s">
        <v>101</v>
      </c>
      <c r="P634" s="321"/>
      <c r="Q634" s="166" t="s">
        <v>101</v>
      </c>
      <c r="R634" s="321"/>
      <c r="S634" s="322"/>
      <c r="T634" s="322"/>
    </row>
    <row r="635" spans="1:20">
      <c r="A635" s="207">
        <f>'Identificação-TCE'!$A$13</f>
        <v>1</v>
      </c>
      <c r="B635" s="168" t="e">
        <f>IF(AND(G635&lt;&gt;"",H635&gt;0,I635&lt;&gt;"",J635&lt;&gt;0,K635&lt;&gt;0),COUNT($B$11:B634)+1,"")</f>
        <v>#N/A</v>
      </c>
      <c r="C635" s="207">
        <f>IF('Orçamento Base'!$M634=0,0,'Orçamento Base'!$D634)</f>
        <v>0</v>
      </c>
      <c r="D635" s="212" t="e">
        <f>IF('Orçamento Base'!$F634=Aux.!$G$11,"CONTRATACAO_PUBLICA",IF(VLOOKUP($C635,'Orçamento Base'!$D$11:$G$2116,3,FALSE)="INDEXADO",VLOOKUP(VLOOKUP($C634,'Orçamento Base'!$D$11:$G$2116,2,FALSE),'Index N_DESON.'!$A$9:$B$604,2),VLOOKUP($C635,'Orçamento Base'!$D$11:$G$2116,3,FALSE)))</f>
        <v>#N/A</v>
      </c>
      <c r="E635" s="208" t="e">
        <f>VLOOKUP($C635,'Orçamento Base'!$D$11:$S$1673,2,FALSE)</f>
        <v>#N/A</v>
      </c>
      <c r="F635" s="211">
        <f>Dados!$C$7</f>
        <v>44652</v>
      </c>
      <c r="G635" s="226" t="e">
        <f>VLOOKUP($C635,'Orçamento Base'!$D$11:$S$1673,4,FALSE)</f>
        <v>#N/A</v>
      </c>
      <c r="H635" s="377">
        <f>IFERROR(VLOOKUP($C635,'Orçamento Base'!$D$11:$S$1673,6,FALSE),0)</f>
        <v>0</v>
      </c>
      <c r="I635" s="208" t="e">
        <f>VLOOKUP($C635,'Orçamento Base'!$D$11:$S$1673,5,FALSE)</f>
        <v>#N/A</v>
      </c>
      <c r="J635" s="167" t="e">
        <f>IF(Comparativo!$E$6="Tabela Não Desonerada",VLOOKUP($C635,'Orçamento Base'!$D$11:$S$1673,12,FALSE),VLOOKUP($C635,#REF!,12,FALSE))</f>
        <v>#N/A</v>
      </c>
      <c r="K635" s="167">
        <f>IFERROR(IF(Comparativo!$E$6="Tabela Não Desonerada",VLOOKUP($C635,'Orçamento Base'!$D$11:$S$1673,16,FALSE),VLOOKUP($C635,#REF!,16,FALSE)),0)</f>
        <v>0</v>
      </c>
      <c r="L635" s="575" t="e">
        <f>IF(AND($D635="COMPOSICAO_PROPRIA",'Orçamento Base'!$N635="-"),"14,18%",IF(AND($D635="MERCADO",'Orçamento Base'!$N635="-"),"15,38%",IF(Comparativo!$E$6="Tabela Não Desonerada",VLOOKUP($C635,'Orçamento Base'!$D$11:$S$1673,11,FALSE),VLOOKUP($C635,#REF!,11,FALSE))))</f>
        <v>#N/A</v>
      </c>
      <c r="M635" s="209">
        <f>IF(Comparativo!$E$6="Tabela Não Desonerada",Encargos!$F$44,Encargos!$D$44)</f>
        <v>1.1122000000000001</v>
      </c>
      <c r="N635" s="320"/>
      <c r="O635" s="166" t="s">
        <v>101</v>
      </c>
      <c r="P635" s="321"/>
      <c r="Q635" s="166" t="s">
        <v>101</v>
      </c>
      <c r="R635" s="321"/>
      <c r="S635" s="322"/>
      <c r="T635" s="322"/>
    </row>
    <row r="636" spans="1:20">
      <c r="A636" s="207">
        <f>'Identificação-TCE'!$A$13</f>
        <v>1</v>
      </c>
      <c r="B636" s="168" t="e">
        <f>IF(AND(G636&lt;&gt;"",H636&gt;0,I636&lt;&gt;"",J636&lt;&gt;0,K636&lt;&gt;0),COUNT($B$11:B635)+1,"")</f>
        <v>#N/A</v>
      </c>
      <c r="C636" s="207">
        <f>IF('Orçamento Base'!$M635=0,0,'Orçamento Base'!$D635)</f>
        <v>0</v>
      </c>
      <c r="D636" s="212" t="e">
        <f>IF('Orçamento Base'!$F635=Aux.!$G$11,"CONTRATACAO_PUBLICA",IF(VLOOKUP($C636,'Orçamento Base'!$D$11:$G$2116,3,FALSE)="INDEXADO",VLOOKUP(VLOOKUP($C635,'Orçamento Base'!$D$11:$G$2116,2,FALSE),'Index N_DESON.'!$A$9:$B$604,2),VLOOKUP($C636,'Orçamento Base'!$D$11:$G$2116,3,FALSE)))</f>
        <v>#N/A</v>
      </c>
      <c r="E636" s="208" t="e">
        <f>VLOOKUP($C636,'Orçamento Base'!$D$11:$S$1673,2,FALSE)</f>
        <v>#N/A</v>
      </c>
      <c r="F636" s="211">
        <f>Dados!$C$7</f>
        <v>44652</v>
      </c>
      <c r="G636" s="226" t="e">
        <f>VLOOKUP($C636,'Orçamento Base'!$D$11:$S$1673,4,FALSE)</f>
        <v>#N/A</v>
      </c>
      <c r="H636" s="377">
        <f>IFERROR(VLOOKUP($C636,'Orçamento Base'!$D$11:$S$1673,6,FALSE),0)</f>
        <v>0</v>
      </c>
      <c r="I636" s="208" t="e">
        <f>VLOOKUP($C636,'Orçamento Base'!$D$11:$S$1673,5,FALSE)</f>
        <v>#N/A</v>
      </c>
      <c r="J636" s="167" t="e">
        <f>IF(Comparativo!$E$6="Tabela Não Desonerada",VLOOKUP($C636,'Orçamento Base'!$D$11:$S$1673,12,FALSE),VLOOKUP($C636,#REF!,12,FALSE))</f>
        <v>#N/A</v>
      </c>
      <c r="K636" s="167">
        <f>IFERROR(IF(Comparativo!$E$6="Tabela Não Desonerada",VLOOKUP($C636,'Orçamento Base'!$D$11:$S$1673,16,FALSE),VLOOKUP($C636,#REF!,16,FALSE)),0)</f>
        <v>0</v>
      </c>
      <c r="L636" s="575" t="e">
        <f>IF(AND($D636="COMPOSICAO_PROPRIA",'Orçamento Base'!$N636="-"),"14,18%",IF(AND($D636="MERCADO",'Orçamento Base'!$N636="-"),"15,38%",IF(Comparativo!$E$6="Tabela Não Desonerada",VLOOKUP($C636,'Orçamento Base'!$D$11:$S$1673,11,FALSE),VLOOKUP($C636,#REF!,11,FALSE))))</f>
        <v>#N/A</v>
      </c>
      <c r="M636" s="209">
        <f>IF(Comparativo!$E$6="Tabela Não Desonerada",Encargos!$F$44,Encargos!$D$44)</f>
        <v>1.1122000000000001</v>
      </c>
      <c r="N636" s="320"/>
      <c r="O636" s="166" t="s">
        <v>101</v>
      </c>
      <c r="P636" s="321"/>
      <c r="Q636" s="166" t="s">
        <v>101</v>
      </c>
      <c r="R636" s="321"/>
      <c r="S636" s="322"/>
      <c r="T636" s="322"/>
    </row>
    <row r="637" spans="1:20">
      <c r="A637" s="207">
        <f>'Identificação-TCE'!$A$13</f>
        <v>1</v>
      </c>
      <c r="B637" s="168" t="e">
        <f>IF(AND(G637&lt;&gt;"",H637&gt;0,I637&lt;&gt;"",J637&lt;&gt;0,K637&lt;&gt;0),COUNT($B$11:B636)+1,"")</f>
        <v>#N/A</v>
      </c>
      <c r="C637" s="207">
        <f>IF('Orçamento Base'!$M636=0,0,'Orçamento Base'!$D636)</f>
        <v>0</v>
      </c>
      <c r="D637" s="212" t="e">
        <f>IF('Orçamento Base'!$F636=Aux.!$G$11,"CONTRATACAO_PUBLICA",IF(VLOOKUP($C637,'Orçamento Base'!$D$11:$G$2116,3,FALSE)="INDEXADO",VLOOKUP(VLOOKUP($C636,'Orçamento Base'!$D$11:$G$2116,2,FALSE),'Index N_DESON.'!$A$9:$B$604,2),VLOOKUP($C637,'Orçamento Base'!$D$11:$G$2116,3,FALSE)))</f>
        <v>#N/A</v>
      </c>
      <c r="E637" s="208" t="e">
        <f>VLOOKUP($C637,'Orçamento Base'!$D$11:$S$1673,2,FALSE)</f>
        <v>#N/A</v>
      </c>
      <c r="F637" s="211">
        <f>Dados!$C$7</f>
        <v>44652</v>
      </c>
      <c r="G637" s="226" t="e">
        <f>VLOOKUP($C637,'Orçamento Base'!$D$11:$S$1673,4,FALSE)</f>
        <v>#N/A</v>
      </c>
      <c r="H637" s="377">
        <f>IFERROR(VLOOKUP($C637,'Orçamento Base'!$D$11:$S$1673,6,FALSE),0)</f>
        <v>0</v>
      </c>
      <c r="I637" s="208" t="e">
        <f>VLOOKUP($C637,'Orçamento Base'!$D$11:$S$1673,5,FALSE)</f>
        <v>#N/A</v>
      </c>
      <c r="J637" s="167" t="e">
        <f>IF(Comparativo!$E$6="Tabela Não Desonerada",VLOOKUP($C637,'Orçamento Base'!$D$11:$S$1673,12,FALSE),VLOOKUP($C637,#REF!,12,FALSE))</f>
        <v>#N/A</v>
      </c>
      <c r="K637" s="167">
        <f>IFERROR(IF(Comparativo!$E$6="Tabela Não Desonerada",VLOOKUP($C637,'Orçamento Base'!$D$11:$S$1673,16,FALSE),VLOOKUP($C637,#REF!,16,FALSE)),0)</f>
        <v>0</v>
      </c>
      <c r="L637" s="575" t="e">
        <f>IF(AND($D637="COMPOSICAO_PROPRIA",'Orçamento Base'!$N637="-"),"14,18%",IF(AND($D637="MERCADO",'Orçamento Base'!$N637="-"),"15,38%",IF(Comparativo!$E$6="Tabela Não Desonerada",VLOOKUP($C637,'Orçamento Base'!$D$11:$S$1673,11,FALSE),VLOOKUP($C637,#REF!,11,FALSE))))</f>
        <v>#N/A</v>
      </c>
      <c r="M637" s="209">
        <f>IF(Comparativo!$E$6="Tabela Não Desonerada",Encargos!$F$44,Encargos!$D$44)</f>
        <v>1.1122000000000001</v>
      </c>
      <c r="N637" s="320"/>
      <c r="O637" s="166" t="s">
        <v>101</v>
      </c>
      <c r="P637" s="321"/>
      <c r="Q637" s="166" t="s">
        <v>101</v>
      </c>
      <c r="R637" s="321"/>
      <c r="S637" s="322"/>
      <c r="T637" s="322"/>
    </row>
    <row r="638" spans="1:20">
      <c r="A638" s="207">
        <f>'Identificação-TCE'!$A$13</f>
        <v>1</v>
      </c>
      <c r="B638" s="168" t="e">
        <f>IF(AND(G638&lt;&gt;"",H638&gt;0,I638&lt;&gt;"",J638&lt;&gt;0,K638&lt;&gt;0),COUNT($B$11:B637)+1,"")</f>
        <v>#N/A</v>
      </c>
      <c r="C638" s="207">
        <f>IF('Orçamento Base'!$M637=0,0,'Orçamento Base'!$D637)</f>
        <v>0</v>
      </c>
      <c r="D638" s="212" t="e">
        <f>IF('Orçamento Base'!$F637=Aux.!$G$11,"CONTRATACAO_PUBLICA",IF(VLOOKUP($C638,'Orçamento Base'!$D$11:$G$2116,3,FALSE)="INDEXADO",VLOOKUP(VLOOKUP($C637,'Orçamento Base'!$D$11:$G$2116,2,FALSE),'Index N_DESON.'!$A$9:$B$604,2),VLOOKUP($C638,'Orçamento Base'!$D$11:$G$2116,3,FALSE)))</f>
        <v>#N/A</v>
      </c>
      <c r="E638" s="208" t="e">
        <f>VLOOKUP($C638,'Orçamento Base'!$D$11:$S$1673,2,FALSE)</f>
        <v>#N/A</v>
      </c>
      <c r="F638" s="211">
        <f>Dados!$C$7</f>
        <v>44652</v>
      </c>
      <c r="G638" s="226" t="e">
        <f>VLOOKUP($C638,'Orçamento Base'!$D$11:$S$1673,4,FALSE)</f>
        <v>#N/A</v>
      </c>
      <c r="H638" s="377">
        <f>IFERROR(VLOOKUP($C638,'Orçamento Base'!$D$11:$S$1673,6,FALSE),0)</f>
        <v>0</v>
      </c>
      <c r="I638" s="208" t="e">
        <f>VLOOKUP($C638,'Orçamento Base'!$D$11:$S$1673,5,FALSE)</f>
        <v>#N/A</v>
      </c>
      <c r="J638" s="167" t="e">
        <f>IF(Comparativo!$E$6="Tabela Não Desonerada",VLOOKUP($C638,'Orçamento Base'!$D$11:$S$1673,12,FALSE),VLOOKUP($C638,#REF!,12,FALSE))</f>
        <v>#N/A</v>
      </c>
      <c r="K638" s="167">
        <f>IFERROR(IF(Comparativo!$E$6="Tabela Não Desonerada",VLOOKUP($C638,'Orçamento Base'!$D$11:$S$1673,16,FALSE),VLOOKUP($C638,#REF!,16,FALSE)),0)</f>
        <v>0</v>
      </c>
      <c r="L638" s="575" t="e">
        <f>IF(AND($D638="COMPOSICAO_PROPRIA",'Orçamento Base'!$N638="-"),"14,18%",IF(AND($D638="MERCADO",'Orçamento Base'!$N638="-"),"15,38%",IF(Comparativo!$E$6="Tabela Não Desonerada",VLOOKUP($C638,'Orçamento Base'!$D$11:$S$1673,11,FALSE),VLOOKUP($C638,#REF!,11,FALSE))))</f>
        <v>#N/A</v>
      </c>
      <c r="M638" s="209">
        <f>IF(Comparativo!$E$6="Tabela Não Desonerada",Encargos!$F$44,Encargos!$D$44)</f>
        <v>1.1122000000000001</v>
      </c>
      <c r="N638" s="320"/>
      <c r="O638" s="166" t="s">
        <v>101</v>
      </c>
      <c r="P638" s="321"/>
      <c r="Q638" s="166" t="s">
        <v>101</v>
      </c>
      <c r="R638" s="321"/>
      <c r="S638" s="322"/>
      <c r="T638" s="322"/>
    </row>
    <row r="639" spans="1:20">
      <c r="A639" s="207">
        <f>'Identificação-TCE'!$A$13</f>
        <v>1</v>
      </c>
      <c r="B639" s="168" t="e">
        <f>IF(AND(G639&lt;&gt;"",H639&gt;0,I639&lt;&gt;"",J639&lt;&gt;0,K639&lt;&gt;0),COUNT($B$11:B638)+1,"")</f>
        <v>#N/A</v>
      </c>
      <c r="C639" s="207">
        <f>IF('Orçamento Base'!$M638=0,0,'Orçamento Base'!$D638)</f>
        <v>0</v>
      </c>
      <c r="D639" s="212" t="e">
        <f>IF('Orçamento Base'!$F638=Aux.!$G$11,"CONTRATACAO_PUBLICA",IF(VLOOKUP($C639,'Orçamento Base'!$D$11:$G$2116,3,FALSE)="INDEXADO",VLOOKUP(VLOOKUP($C638,'Orçamento Base'!$D$11:$G$2116,2,FALSE),'Index N_DESON.'!$A$9:$B$604,2),VLOOKUP($C639,'Orçamento Base'!$D$11:$G$2116,3,FALSE)))</f>
        <v>#N/A</v>
      </c>
      <c r="E639" s="208" t="e">
        <f>VLOOKUP($C639,'Orçamento Base'!$D$11:$S$1673,2,FALSE)</f>
        <v>#N/A</v>
      </c>
      <c r="F639" s="211">
        <f>Dados!$C$7</f>
        <v>44652</v>
      </c>
      <c r="G639" s="226" t="e">
        <f>VLOOKUP($C639,'Orçamento Base'!$D$11:$S$1673,4,FALSE)</f>
        <v>#N/A</v>
      </c>
      <c r="H639" s="377">
        <f>IFERROR(VLOOKUP($C639,'Orçamento Base'!$D$11:$S$1673,6,FALSE),0)</f>
        <v>0</v>
      </c>
      <c r="I639" s="208" t="e">
        <f>VLOOKUP($C639,'Orçamento Base'!$D$11:$S$1673,5,FALSE)</f>
        <v>#N/A</v>
      </c>
      <c r="J639" s="167" t="e">
        <f>IF(Comparativo!$E$6="Tabela Não Desonerada",VLOOKUP($C639,'Orçamento Base'!$D$11:$S$1673,12,FALSE),VLOOKUP($C639,#REF!,12,FALSE))</f>
        <v>#N/A</v>
      </c>
      <c r="K639" s="167">
        <f>IFERROR(IF(Comparativo!$E$6="Tabela Não Desonerada",VLOOKUP($C639,'Orçamento Base'!$D$11:$S$1673,16,FALSE),VLOOKUP($C639,#REF!,16,FALSE)),0)</f>
        <v>0</v>
      </c>
      <c r="L639" s="575" t="e">
        <f>IF(AND($D639="COMPOSICAO_PROPRIA",'Orçamento Base'!$N639="-"),"14,18%",IF(AND($D639="MERCADO",'Orçamento Base'!$N639="-"),"15,38%",IF(Comparativo!$E$6="Tabela Não Desonerada",VLOOKUP($C639,'Orçamento Base'!$D$11:$S$1673,11,FALSE),VLOOKUP($C639,#REF!,11,FALSE))))</f>
        <v>#N/A</v>
      </c>
      <c r="M639" s="209">
        <f>IF(Comparativo!$E$6="Tabela Não Desonerada",Encargos!$F$44,Encargos!$D$44)</f>
        <v>1.1122000000000001</v>
      </c>
      <c r="N639" s="320"/>
      <c r="O639" s="166" t="s">
        <v>101</v>
      </c>
      <c r="P639" s="321"/>
      <c r="Q639" s="166" t="s">
        <v>101</v>
      </c>
      <c r="R639" s="321"/>
      <c r="S639" s="322"/>
      <c r="T639" s="322"/>
    </row>
    <row r="640" spans="1:20">
      <c r="A640" s="207">
        <f>'Identificação-TCE'!$A$13</f>
        <v>1</v>
      </c>
      <c r="B640" s="168" t="e">
        <f>IF(AND(G640&lt;&gt;"",H640&gt;0,I640&lt;&gt;"",J640&lt;&gt;0,K640&lt;&gt;0),COUNT($B$11:B639)+1,"")</f>
        <v>#N/A</v>
      </c>
      <c r="C640" s="207">
        <f>IF('Orçamento Base'!$M639=0,0,'Orçamento Base'!$D639)</f>
        <v>0</v>
      </c>
      <c r="D640" s="212" t="e">
        <f>IF('Orçamento Base'!$F639=Aux.!$G$11,"CONTRATACAO_PUBLICA",IF(VLOOKUP($C640,'Orçamento Base'!$D$11:$G$2116,3,FALSE)="INDEXADO",VLOOKUP(VLOOKUP($C639,'Orçamento Base'!$D$11:$G$2116,2,FALSE),'Index N_DESON.'!$A$9:$B$604,2),VLOOKUP($C640,'Orçamento Base'!$D$11:$G$2116,3,FALSE)))</f>
        <v>#N/A</v>
      </c>
      <c r="E640" s="208" t="e">
        <f>VLOOKUP($C640,'Orçamento Base'!$D$11:$S$1673,2,FALSE)</f>
        <v>#N/A</v>
      </c>
      <c r="F640" s="211">
        <f>Dados!$C$7</f>
        <v>44652</v>
      </c>
      <c r="G640" s="226" t="e">
        <f>VLOOKUP($C640,'Orçamento Base'!$D$11:$S$1673,4,FALSE)</f>
        <v>#N/A</v>
      </c>
      <c r="H640" s="377">
        <f>IFERROR(VLOOKUP($C640,'Orçamento Base'!$D$11:$S$1673,6,FALSE),0)</f>
        <v>0</v>
      </c>
      <c r="I640" s="208" t="e">
        <f>VLOOKUP($C640,'Orçamento Base'!$D$11:$S$1673,5,FALSE)</f>
        <v>#N/A</v>
      </c>
      <c r="J640" s="167" t="e">
        <f>IF(Comparativo!$E$6="Tabela Não Desonerada",VLOOKUP($C640,'Orçamento Base'!$D$11:$S$1673,12,FALSE),VLOOKUP($C640,#REF!,12,FALSE))</f>
        <v>#N/A</v>
      </c>
      <c r="K640" s="167">
        <f>IFERROR(IF(Comparativo!$E$6="Tabela Não Desonerada",VLOOKUP($C640,'Orçamento Base'!$D$11:$S$1673,16,FALSE),VLOOKUP($C640,#REF!,16,FALSE)),0)</f>
        <v>0</v>
      </c>
      <c r="L640" s="575" t="e">
        <f>IF(AND($D640="COMPOSICAO_PROPRIA",'Orçamento Base'!$N640="-"),"14,18%",IF(AND($D640="MERCADO",'Orçamento Base'!$N640="-"),"15,38%",IF(Comparativo!$E$6="Tabela Não Desonerada",VLOOKUP($C640,'Orçamento Base'!$D$11:$S$1673,11,FALSE),VLOOKUP($C640,#REF!,11,FALSE))))</f>
        <v>#N/A</v>
      </c>
      <c r="M640" s="209">
        <f>IF(Comparativo!$E$6="Tabela Não Desonerada",Encargos!$F$44,Encargos!$D$44)</f>
        <v>1.1122000000000001</v>
      </c>
      <c r="N640" s="320"/>
      <c r="O640" s="166" t="s">
        <v>101</v>
      </c>
      <c r="P640" s="321"/>
      <c r="Q640" s="166" t="s">
        <v>101</v>
      </c>
      <c r="R640" s="321"/>
      <c r="S640" s="322"/>
      <c r="T640" s="322"/>
    </row>
    <row r="641" spans="1:20">
      <c r="A641" s="207">
        <f>'Identificação-TCE'!$A$13</f>
        <v>1</v>
      </c>
      <c r="B641" s="168" t="e">
        <f>IF(AND(G641&lt;&gt;"",H641&gt;0,I641&lt;&gt;"",J641&lt;&gt;0,K641&lt;&gt;0),COUNT($B$11:B640)+1,"")</f>
        <v>#N/A</v>
      </c>
      <c r="C641" s="207">
        <f>IF('Orçamento Base'!$M640=0,0,'Orçamento Base'!$D640)</f>
        <v>0</v>
      </c>
      <c r="D641" s="212" t="e">
        <f>IF('Orçamento Base'!$F640=Aux.!$G$11,"CONTRATACAO_PUBLICA",IF(VLOOKUP($C641,'Orçamento Base'!$D$11:$G$2116,3,FALSE)="INDEXADO",VLOOKUP(VLOOKUP($C640,'Orçamento Base'!$D$11:$G$2116,2,FALSE),'Index N_DESON.'!$A$9:$B$604,2),VLOOKUP($C641,'Orçamento Base'!$D$11:$G$2116,3,FALSE)))</f>
        <v>#N/A</v>
      </c>
      <c r="E641" s="208" t="e">
        <f>VLOOKUP($C641,'Orçamento Base'!$D$11:$S$1673,2,FALSE)</f>
        <v>#N/A</v>
      </c>
      <c r="F641" s="211">
        <f>Dados!$C$7</f>
        <v>44652</v>
      </c>
      <c r="G641" s="226" t="e">
        <f>VLOOKUP($C641,'Orçamento Base'!$D$11:$S$1673,4,FALSE)</f>
        <v>#N/A</v>
      </c>
      <c r="H641" s="377">
        <f>IFERROR(VLOOKUP($C641,'Orçamento Base'!$D$11:$S$1673,6,FALSE),0)</f>
        <v>0</v>
      </c>
      <c r="I641" s="208" t="e">
        <f>VLOOKUP($C641,'Orçamento Base'!$D$11:$S$1673,5,FALSE)</f>
        <v>#N/A</v>
      </c>
      <c r="J641" s="167" t="e">
        <f>IF(Comparativo!$E$6="Tabela Não Desonerada",VLOOKUP($C641,'Orçamento Base'!$D$11:$S$1673,12,FALSE),VLOOKUP($C641,#REF!,12,FALSE))</f>
        <v>#N/A</v>
      </c>
      <c r="K641" s="167">
        <f>IFERROR(IF(Comparativo!$E$6="Tabela Não Desonerada",VLOOKUP($C641,'Orçamento Base'!$D$11:$S$1673,16,FALSE),VLOOKUP($C641,#REF!,16,FALSE)),0)</f>
        <v>0</v>
      </c>
      <c r="L641" s="575" t="e">
        <f>IF(AND($D641="COMPOSICAO_PROPRIA",'Orçamento Base'!$N641="-"),"14,18%",IF(AND($D641="MERCADO",'Orçamento Base'!$N641="-"),"15,38%",IF(Comparativo!$E$6="Tabela Não Desonerada",VLOOKUP($C641,'Orçamento Base'!$D$11:$S$1673,11,FALSE),VLOOKUP($C641,#REF!,11,FALSE))))</f>
        <v>#N/A</v>
      </c>
      <c r="M641" s="209">
        <f>IF(Comparativo!$E$6="Tabela Não Desonerada",Encargos!$F$44,Encargos!$D$44)</f>
        <v>1.1122000000000001</v>
      </c>
      <c r="N641" s="320"/>
      <c r="O641" s="166" t="s">
        <v>101</v>
      </c>
      <c r="P641" s="321"/>
      <c r="Q641" s="166" t="s">
        <v>101</v>
      </c>
      <c r="R641" s="321"/>
      <c r="S641" s="322"/>
      <c r="T641" s="322"/>
    </row>
    <row r="642" spans="1:20">
      <c r="A642" s="207">
        <f>'Identificação-TCE'!$A$13</f>
        <v>1</v>
      </c>
      <c r="B642" s="168" t="e">
        <f>IF(AND(G642&lt;&gt;"",H642&gt;0,I642&lt;&gt;"",J642&lt;&gt;0,K642&lt;&gt;0),COUNT($B$11:B641)+1,"")</f>
        <v>#N/A</v>
      </c>
      <c r="C642" s="207">
        <f>IF('Orçamento Base'!$M641=0,0,'Orçamento Base'!$D641)</f>
        <v>0</v>
      </c>
      <c r="D642" s="212" t="e">
        <f>IF('Orçamento Base'!$F641=Aux.!$G$11,"CONTRATACAO_PUBLICA",IF(VLOOKUP($C642,'Orçamento Base'!$D$11:$G$2116,3,FALSE)="INDEXADO",VLOOKUP(VLOOKUP($C641,'Orçamento Base'!$D$11:$G$2116,2,FALSE),'Index N_DESON.'!$A$9:$B$604,2),VLOOKUP($C642,'Orçamento Base'!$D$11:$G$2116,3,FALSE)))</f>
        <v>#N/A</v>
      </c>
      <c r="E642" s="208" t="e">
        <f>VLOOKUP($C642,'Orçamento Base'!$D$11:$S$1673,2,FALSE)</f>
        <v>#N/A</v>
      </c>
      <c r="F642" s="211">
        <f>Dados!$C$7</f>
        <v>44652</v>
      </c>
      <c r="G642" s="226" t="e">
        <f>VLOOKUP($C642,'Orçamento Base'!$D$11:$S$1673,4,FALSE)</f>
        <v>#N/A</v>
      </c>
      <c r="H642" s="377">
        <f>IFERROR(VLOOKUP($C642,'Orçamento Base'!$D$11:$S$1673,6,FALSE),0)</f>
        <v>0</v>
      </c>
      <c r="I642" s="208" t="e">
        <f>VLOOKUP($C642,'Orçamento Base'!$D$11:$S$1673,5,FALSE)</f>
        <v>#N/A</v>
      </c>
      <c r="J642" s="167" t="e">
        <f>IF(Comparativo!$E$6="Tabela Não Desonerada",VLOOKUP($C642,'Orçamento Base'!$D$11:$S$1673,12,FALSE),VLOOKUP($C642,#REF!,12,FALSE))</f>
        <v>#N/A</v>
      </c>
      <c r="K642" s="167">
        <f>IFERROR(IF(Comparativo!$E$6="Tabela Não Desonerada",VLOOKUP($C642,'Orçamento Base'!$D$11:$S$1673,16,FALSE),VLOOKUP($C642,#REF!,16,FALSE)),0)</f>
        <v>0</v>
      </c>
      <c r="L642" s="575" t="e">
        <f>IF(AND($D642="COMPOSICAO_PROPRIA",'Orçamento Base'!$N642="-"),"14,18%",IF(AND($D642="MERCADO",'Orçamento Base'!$N642="-"),"15,38%",IF(Comparativo!$E$6="Tabela Não Desonerada",VLOOKUP($C642,'Orçamento Base'!$D$11:$S$1673,11,FALSE),VLOOKUP($C642,#REF!,11,FALSE))))</f>
        <v>#N/A</v>
      </c>
      <c r="M642" s="209">
        <f>IF(Comparativo!$E$6="Tabela Não Desonerada",Encargos!$F$44,Encargos!$D$44)</f>
        <v>1.1122000000000001</v>
      </c>
      <c r="N642" s="320"/>
      <c r="O642" s="166" t="s">
        <v>101</v>
      </c>
      <c r="P642" s="321"/>
      <c r="Q642" s="166" t="s">
        <v>101</v>
      </c>
      <c r="R642" s="321"/>
      <c r="S642" s="322"/>
      <c r="T642" s="322"/>
    </row>
    <row r="643" spans="1:20">
      <c r="A643" s="207">
        <f>'Identificação-TCE'!$A$13</f>
        <v>1</v>
      </c>
      <c r="B643" s="168" t="e">
        <f>IF(AND(G643&lt;&gt;"",H643&gt;0,I643&lt;&gt;"",J643&lt;&gt;0,K643&lt;&gt;0),COUNT($B$11:B642)+1,"")</f>
        <v>#N/A</v>
      </c>
      <c r="C643" s="207">
        <f>IF('Orçamento Base'!$M642=0,0,'Orçamento Base'!$D642)</f>
        <v>0</v>
      </c>
      <c r="D643" s="212" t="e">
        <f>IF('Orçamento Base'!$F642=Aux.!$G$11,"CONTRATACAO_PUBLICA",IF(VLOOKUP($C643,'Orçamento Base'!$D$11:$G$2116,3,FALSE)="INDEXADO",VLOOKUP(VLOOKUP($C642,'Orçamento Base'!$D$11:$G$2116,2,FALSE),'Index N_DESON.'!$A$9:$B$604,2),VLOOKUP($C643,'Orçamento Base'!$D$11:$G$2116,3,FALSE)))</f>
        <v>#N/A</v>
      </c>
      <c r="E643" s="208" t="e">
        <f>VLOOKUP($C643,'Orçamento Base'!$D$11:$S$1673,2,FALSE)</f>
        <v>#N/A</v>
      </c>
      <c r="F643" s="211">
        <f>Dados!$C$7</f>
        <v>44652</v>
      </c>
      <c r="G643" s="226" t="e">
        <f>VLOOKUP($C643,'Orçamento Base'!$D$11:$S$1673,4,FALSE)</f>
        <v>#N/A</v>
      </c>
      <c r="H643" s="377">
        <f>IFERROR(VLOOKUP($C643,'Orçamento Base'!$D$11:$S$1673,6,FALSE),0)</f>
        <v>0</v>
      </c>
      <c r="I643" s="208" t="e">
        <f>VLOOKUP($C643,'Orçamento Base'!$D$11:$S$1673,5,FALSE)</f>
        <v>#N/A</v>
      </c>
      <c r="J643" s="167" t="e">
        <f>IF(Comparativo!$E$6="Tabela Não Desonerada",VLOOKUP($C643,'Orçamento Base'!$D$11:$S$1673,12,FALSE),VLOOKUP($C643,#REF!,12,FALSE))</f>
        <v>#N/A</v>
      </c>
      <c r="K643" s="167">
        <f>IFERROR(IF(Comparativo!$E$6="Tabela Não Desonerada",VLOOKUP($C643,'Orçamento Base'!$D$11:$S$1673,16,FALSE),VLOOKUP($C643,#REF!,16,FALSE)),0)</f>
        <v>0</v>
      </c>
      <c r="L643" s="575" t="e">
        <f>IF(AND($D643="COMPOSICAO_PROPRIA",'Orçamento Base'!$N643="-"),"14,18%",IF(AND($D643="MERCADO",'Orçamento Base'!$N643="-"),"15,38%",IF(Comparativo!$E$6="Tabela Não Desonerada",VLOOKUP($C643,'Orçamento Base'!$D$11:$S$1673,11,FALSE),VLOOKUP($C643,#REF!,11,FALSE))))</f>
        <v>#N/A</v>
      </c>
      <c r="M643" s="209">
        <f>IF(Comparativo!$E$6="Tabela Não Desonerada",Encargos!$F$44,Encargos!$D$44)</f>
        <v>1.1122000000000001</v>
      </c>
      <c r="N643" s="320"/>
      <c r="O643" s="166" t="s">
        <v>101</v>
      </c>
      <c r="P643" s="321"/>
      <c r="Q643" s="166" t="s">
        <v>101</v>
      </c>
      <c r="R643" s="321"/>
      <c r="S643" s="322"/>
      <c r="T643" s="322"/>
    </row>
    <row r="644" spans="1:20">
      <c r="A644" s="207">
        <f>'Identificação-TCE'!$A$13</f>
        <v>1</v>
      </c>
      <c r="B644" s="168" t="e">
        <f>IF(AND(G644&lt;&gt;"",H644&gt;0,I644&lt;&gt;"",J644&lt;&gt;0,K644&lt;&gt;0),COUNT($B$11:B643)+1,"")</f>
        <v>#N/A</v>
      </c>
      <c r="C644" s="207">
        <f>IF('Orçamento Base'!$M643=0,0,'Orçamento Base'!$D643)</f>
        <v>0</v>
      </c>
      <c r="D644" s="212" t="e">
        <f>IF('Orçamento Base'!$F643=Aux.!$G$11,"CONTRATACAO_PUBLICA",IF(VLOOKUP($C644,'Orçamento Base'!$D$11:$G$2116,3,FALSE)="INDEXADO",VLOOKUP(VLOOKUP($C643,'Orçamento Base'!$D$11:$G$2116,2,FALSE),'Index N_DESON.'!$A$9:$B$604,2),VLOOKUP($C644,'Orçamento Base'!$D$11:$G$2116,3,FALSE)))</f>
        <v>#N/A</v>
      </c>
      <c r="E644" s="208" t="e">
        <f>VLOOKUP($C644,'Orçamento Base'!$D$11:$S$1673,2,FALSE)</f>
        <v>#N/A</v>
      </c>
      <c r="F644" s="211">
        <f>Dados!$C$7</f>
        <v>44652</v>
      </c>
      <c r="G644" s="226" t="e">
        <f>VLOOKUP($C644,'Orçamento Base'!$D$11:$S$1673,4,FALSE)</f>
        <v>#N/A</v>
      </c>
      <c r="H644" s="377">
        <f>IFERROR(VLOOKUP($C644,'Orçamento Base'!$D$11:$S$1673,6,FALSE),0)</f>
        <v>0</v>
      </c>
      <c r="I644" s="208" t="e">
        <f>VLOOKUP($C644,'Orçamento Base'!$D$11:$S$1673,5,FALSE)</f>
        <v>#N/A</v>
      </c>
      <c r="J644" s="167" t="e">
        <f>IF(Comparativo!$E$6="Tabela Não Desonerada",VLOOKUP($C644,'Orçamento Base'!$D$11:$S$1673,12,FALSE),VLOOKUP($C644,#REF!,12,FALSE))</f>
        <v>#N/A</v>
      </c>
      <c r="K644" s="167">
        <f>IFERROR(IF(Comparativo!$E$6="Tabela Não Desonerada",VLOOKUP($C644,'Orçamento Base'!$D$11:$S$1673,16,FALSE),VLOOKUP($C644,#REF!,16,FALSE)),0)</f>
        <v>0</v>
      </c>
      <c r="L644" s="575" t="e">
        <f>IF(AND($D644="COMPOSICAO_PROPRIA",'Orçamento Base'!$N644="-"),"14,18%",IF(AND($D644="MERCADO",'Orçamento Base'!$N644="-"),"15,38%",IF(Comparativo!$E$6="Tabela Não Desonerada",VLOOKUP($C644,'Orçamento Base'!$D$11:$S$1673,11,FALSE),VLOOKUP($C644,#REF!,11,FALSE))))</f>
        <v>#N/A</v>
      </c>
      <c r="M644" s="209">
        <f>IF(Comparativo!$E$6="Tabela Não Desonerada",Encargos!$F$44,Encargos!$D$44)</f>
        <v>1.1122000000000001</v>
      </c>
      <c r="N644" s="320"/>
      <c r="O644" s="166" t="s">
        <v>101</v>
      </c>
      <c r="P644" s="321"/>
      <c r="Q644" s="166" t="s">
        <v>101</v>
      </c>
      <c r="R644" s="321"/>
      <c r="S644" s="322"/>
      <c r="T644" s="322"/>
    </row>
    <row r="645" spans="1:20">
      <c r="A645" s="207">
        <f>'Identificação-TCE'!$A$13</f>
        <v>1</v>
      </c>
      <c r="B645" s="168" t="e">
        <f>IF(AND(G645&lt;&gt;"",H645&gt;0,I645&lt;&gt;"",J645&lt;&gt;0,K645&lt;&gt;0),COUNT($B$11:B644)+1,"")</f>
        <v>#N/A</v>
      </c>
      <c r="C645" s="207">
        <f>IF('Orçamento Base'!$M644=0,0,'Orçamento Base'!$D644)</f>
        <v>0</v>
      </c>
      <c r="D645" s="212" t="e">
        <f>IF('Orçamento Base'!$F644=Aux.!$G$11,"CONTRATACAO_PUBLICA",IF(VLOOKUP($C645,'Orçamento Base'!$D$11:$G$2116,3,FALSE)="INDEXADO",VLOOKUP(VLOOKUP($C644,'Orçamento Base'!$D$11:$G$2116,2,FALSE),'Index N_DESON.'!$A$9:$B$604,2),VLOOKUP($C645,'Orçamento Base'!$D$11:$G$2116,3,FALSE)))</f>
        <v>#N/A</v>
      </c>
      <c r="E645" s="208" t="e">
        <f>VLOOKUP($C645,'Orçamento Base'!$D$11:$S$1673,2,FALSE)</f>
        <v>#N/A</v>
      </c>
      <c r="F645" s="211">
        <f>Dados!$C$7</f>
        <v>44652</v>
      </c>
      <c r="G645" s="226" t="e">
        <f>VLOOKUP($C645,'Orçamento Base'!$D$11:$S$1673,4,FALSE)</f>
        <v>#N/A</v>
      </c>
      <c r="H645" s="377">
        <f>IFERROR(VLOOKUP($C645,'Orçamento Base'!$D$11:$S$1673,6,FALSE),0)</f>
        <v>0</v>
      </c>
      <c r="I645" s="208" t="e">
        <f>VLOOKUP($C645,'Orçamento Base'!$D$11:$S$1673,5,FALSE)</f>
        <v>#N/A</v>
      </c>
      <c r="J645" s="167" t="e">
        <f>IF(Comparativo!$E$6="Tabela Não Desonerada",VLOOKUP($C645,'Orçamento Base'!$D$11:$S$1673,12,FALSE),VLOOKUP($C645,#REF!,12,FALSE))</f>
        <v>#N/A</v>
      </c>
      <c r="K645" s="167">
        <f>IFERROR(IF(Comparativo!$E$6="Tabela Não Desonerada",VLOOKUP($C645,'Orçamento Base'!$D$11:$S$1673,16,FALSE),VLOOKUP($C645,#REF!,16,FALSE)),0)</f>
        <v>0</v>
      </c>
      <c r="L645" s="575" t="e">
        <f>IF(AND($D645="COMPOSICAO_PROPRIA",'Orçamento Base'!$N645="-"),"14,18%",IF(AND($D645="MERCADO",'Orçamento Base'!$N645="-"),"15,38%",IF(Comparativo!$E$6="Tabela Não Desonerada",VLOOKUP($C645,'Orçamento Base'!$D$11:$S$1673,11,FALSE),VLOOKUP($C645,#REF!,11,FALSE))))</f>
        <v>#N/A</v>
      </c>
      <c r="M645" s="209">
        <f>IF(Comparativo!$E$6="Tabela Não Desonerada",Encargos!$F$44,Encargos!$D$44)</f>
        <v>1.1122000000000001</v>
      </c>
      <c r="N645" s="320"/>
      <c r="O645" s="166" t="s">
        <v>101</v>
      </c>
      <c r="P645" s="321"/>
      <c r="Q645" s="166" t="s">
        <v>101</v>
      </c>
      <c r="R645" s="321"/>
      <c r="S645" s="322"/>
      <c r="T645" s="322"/>
    </row>
    <row r="646" spans="1:20">
      <c r="A646" s="207">
        <f>'Identificação-TCE'!$A$13</f>
        <v>1</v>
      </c>
      <c r="B646" s="168" t="e">
        <f>IF(AND(G646&lt;&gt;"",H646&gt;0,I646&lt;&gt;"",J646&lt;&gt;0,K646&lt;&gt;0),COUNT($B$11:B645)+1,"")</f>
        <v>#N/A</v>
      </c>
      <c r="C646" s="207">
        <f>IF('Orçamento Base'!$M645=0,0,'Orçamento Base'!$D645)</f>
        <v>0</v>
      </c>
      <c r="D646" s="212" t="e">
        <f>IF('Orçamento Base'!$F645=Aux.!$G$11,"CONTRATACAO_PUBLICA",IF(VLOOKUP($C646,'Orçamento Base'!$D$11:$G$2116,3,FALSE)="INDEXADO",VLOOKUP(VLOOKUP($C645,'Orçamento Base'!$D$11:$G$2116,2,FALSE),'Index N_DESON.'!$A$9:$B$604,2),VLOOKUP($C646,'Orçamento Base'!$D$11:$G$2116,3,FALSE)))</f>
        <v>#N/A</v>
      </c>
      <c r="E646" s="208" t="e">
        <f>VLOOKUP($C646,'Orçamento Base'!$D$11:$S$1673,2,FALSE)</f>
        <v>#N/A</v>
      </c>
      <c r="F646" s="211">
        <f>Dados!$C$7</f>
        <v>44652</v>
      </c>
      <c r="G646" s="226" t="e">
        <f>VLOOKUP($C646,'Orçamento Base'!$D$11:$S$1673,4,FALSE)</f>
        <v>#N/A</v>
      </c>
      <c r="H646" s="377">
        <f>IFERROR(VLOOKUP($C646,'Orçamento Base'!$D$11:$S$1673,6,FALSE),0)</f>
        <v>0</v>
      </c>
      <c r="I646" s="208" t="e">
        <f>VLOOKUP($C646,'Orçamento Base'!$D$11:$S$1673,5,FALSE)</f>
        <v>#N/A</v>
      </c>
      <c r="J646" s="167" t="e">
        <f>IF(Comparativo!$E$6="Tabela Não Desonerada",VLOOKUP($C646,'Orçamento Base'!$D$11:$S$1673,12,FALSE),VLOOKUP($C646,#REF!,12,FALSE))</f>
        <v>#N/A</v>
      </c>
      <c r="K646" s="167">
        <f>IFERROR(IF(Comparativo!$E$6="Tabela Não Desonerada",VLOOKUP($C646,'Orçamento Base'!$D$11:$S$1673,16,FALSE),VLOOKUP($C646,#REF!,16,FALSE)),0)</f>
        <v>0</v>
      </c>
      <c r="L646" s="575" t="e">
        <f>IF(AND($D646="COMPOSICAO_PROPRIA",'Orçamento Base'!$N646="-"),"14,18%",IF(AND($D646="MERCADO",'Orçamento Base'!$N646="-"),"15,38%",IF(Comparativo!$E$6="Tabela Não Desonerada",VLOOKUP($C646,'Orçamento Base'!$D$11:$S$1673,11,FALSE),VLOOKUP($C646,#REF!,11,FALSE))))</f>
        <v>#N/A</v>
      </c>
      <c r="M646" s="209">
        <f>IF(Comparativo!$E$6="Tabela Não Desonerada",Encargos!$F$44,Encargos!$D$44)</f>
        <v>1.1122000000000001</v>
      </c>
      <c r="N646" s="320"/>
      <c r="O646" s="166" t="s">
        <v>101</v>
      </c>
      <c r="P646" s="321"/>
      <c r="Q646" s="166" t="s">
        <v>101</v>
      </c>
      <c r="R646" s="321"/>
      <c r="S646" s="322"/>
      <c r="T646" s="322"/>
    </row>
    <row r="647" spans="1:20">
      <c r="A647" s="207">
        <f>'Identificação-TCE'!$A$13</f>
        <v>1</v>
      </c>
      <c r="B647" s="168" t="e">
        <f>IF(AND(G647&lt;&gt;"",H647&gt;0,I647&lt;&gt;"",J647&lt;&gt;0,K647&lt;&gt;0),COUNT($B$11:B646)+1,"")</f>
        <v>#N/A</v>
      </c>
      <c r="C647" s="207">
        <f>IF('Orçamento Base'!$M646=0,0,'Orçamento Base'!$D646)</f>
        <v>0</v>
      </c>
      <c r="D647" s="212" t="e">
        <f>IF('Orçamento Base'!$F646=Aux.!$G$11,"CONTRATACAO_PUBLICA",IF(VLOOKUP($C647,'Orçamento Base'!$D$11:$G$2116,3,FALSE)="INDEXADO",VLOOKUP(VLOOKUP($C646,'Orçamento Base'!$D$11:$G$2116,2,FALSE),'Index N_DESON.'!$A$9:$B$604,2),VLOOKUP($C647,'Orçamento Base'!$D$11:$G$2116,3,FALSE)))</f>
        <v>#N/A</v>
      </c>
      <c r="E647" s="208" t="e">
        <f>VLOOKUP($C647,'Orçamento Base'!$D$11:$S$1673,2,FALSE)</f>
        <v>#N/A</v>
      </c>
      <c r="F647" s="211">
        <f>Dados!$C$7</f>
        <v>44652</v>
      </c>
      <c r="G647" s="226" t="e">
        <f>VLOOKUP($C647,'Orçamento Base'!$D$11:$S$1673,4,FALSE)</f>
        <v>#N/A</v>
      </c>
      <c r="H647" s="377">
        <f>IFERROR(VLOOKUP($C647,'Orçamento Base'!$D$11:$S$1673,6,FALSE),0)</f>
        <v>0</v>
      </c>
      <c r="I647" s="208" t="e">
        <f>VLOOKUP($C647,'Orçamento Base'!$D$11:$S$1673,5,FALSE)</f>
        <v>#N/A</v>
      </c>
      <c r="J647" s="167" t="e">
        <f>IF(Comparativo!$E$6="Tabela Não Desonerada",VLOOKUP($C647,'Orçamento Base'!$D$11:$S$1673,12,FALSE),VLOOKUP($C647,#REF!,12,FALSE))</f>
        <v>#N/A</v>
      </c>
      <c r="K647" s="167">
        <f>IFERROR(IF(Comparativo!$E$6="Tabela Não Desonerada",VLOOKUP($C647,'Orçamento Base'!$D$11:$S$1673,16,FALSE),VLOOKUP($C647,#REF!,16,FALSE)),0)</f>
        <v>0</v>
      </c>
      <c r="L647" s="575" t="e">
        <f>IF(AND($D647="COMPOSICAO_PROPRIA",'Orçamento Base'!$N647="-"),"14,18%",IF(AND($D647="MERCADO",'Orçamento Base'!$N647="-"),"15,38%",IF(Comparativo!$E$6="Tabela Não Desonerada",VLOOKUP($C647,'Orçamento Base'!$D$11:$S$1673,11,FALSE),VLOOKUP($C647,#REF!,11,FALSE))))</f>
        <v>#N/A</v>
      </c>
      <c r="M647" s="209">
        <f>IF(Comparativo!$E$6="Tabela Não Desonerada",Encargos!$F$44,Encargos!$D$44)</f>
        <v>1.1122000000000001</v>
      </c>
      <c r="N647" s="320"/>
      <c r="O647" s="166" t="s">
        <v>101</v>
      </c>
      <c r="P647" s="321"/>
      <c r="Q647" s="166" t="s">
        <v>101</v>
      </c>
      <c r="R647" s="321"/>
      <c r="S647" s="322"/>
      <c r="T647" s="322"/>
    </row>
    <row r="648" spans="1:20">
      <c r="A648" s="207">
        <f>'Identificação-TCE'!$A$13</f>
        <v>1</v>
      </c>
      <c r="B648" s="168" t="e">
        <f>IF(AND(G648&lt;&gt;"",H648&gt;0,I648&lt;&gt;"",J648&lt;&gt;0,K648&lt;&gt;0),COUNT($B$11:B647)+1,"")</f>
        <v>#N/A</v>
      </c>
      <c r="C648" s="207">
        <f>IF('Orçamento Base'!$M647=0,0,'Orçamento Base'!$D647)</f>
        <v>0</v>
      </c>
      <c r="D648" s="212" t="e">
        <f>IF('Orçamento Base'!$F647=Aux.!$G$11,"CONTRATACAO_PUBLICA",IF(VLOOKUP($C648,'Orçamento Base'!$D$11:$G$2116,3,FALSE)="INDEXADO",VLOOKUP(VLOOKUP($C647,'Orçamento Base'!$D$11:$G$2116,2,FALSE),'Index N_DESON.'!$A$9:$B$604,2),VLOOKUP($C648,'Orçamento Base'!$D$11:$G$2116,3,FALSE)))</f>
        <v>#N/A</v>
      </c>
      <c r="E648" s="208" t="e">
        <f>VLOOKUP($C648,'Orçamento Base'!$D$11:$S$1673,2,FALSE)</f>
        <v>#N/A</v>
      </c>
      <c r="F648" s="211">
        <f>Dados!$C$7</f>
        <v>44652</v>
      </c>
      <c r="G648" s="226" t="e">
        <f>VLOOKUP($C648,'Orçamento Base'!$D$11:$S$1673,4,FALSE)</f>
        <v>#N/A</v>
      </c>
      <c r="H648" s="377">
        <f>IFERROR(VLOOKUP($C648,'Orçamento Base'!$D$11:$S$1673,6,FALSE),0)</f>
        <v>0</v>
      </c>
      <c r="I648" s="208" t="e">
        <f>VLOOKUP($C648,'Orçamento Base'!$D$11:$S$1673,5,FALSE)</f>
        <v>#N/A</v>
      </c>
      <c r="J648" s="167" t="e">
        <f>IF(Comparativo!$E$6="Tabela Não Desonerada",VLOOKUP($C648,'Orçamento Base'!$D$11:$S$1673,12,FALSE),VLOOKUP($C648,#REF!,12,FALSE))</f>
        <v>#N/A</v>
      </c>
      <c r="K648" s="167">
        <f>IFERROR(IF(Comparativo!$E$6="Tabela Não Desonerada",VLOOKUP($C648,'Orçamento Base'!$D$11:$S$1673,16,FALSE),VLOOKUP($C648,#REF!,16,FALSE)),0)</f>
        <v>0</v>
      </c>
      <c r="L648" s="575" t="e">
        <f>IF(AND($D648="COMPOSICAO_PROPRIA",'Orçamento Base'!$N648="-"),"14,18%",IF(AND($D648="MERCADO",'Orçamento Base'!$N648="-"),"15,38%",IF(Comparativo!$E$6="Tabela Não Desonerada",VLOOKUP($C648,'Orçamento Base'!$D$11:$S$1673,11,FALSE),VLOOKUP($C648,#REF!,11,FALSE))))</f>
        <v>#N/A</v>
      </c>
      <c r="M648" s="209">
        <f>IF(Comparativo!$E$6="Tabela Não Desonerada",Encargos!$F$44,Encargos!$D$44)</f>
        <v>1.1122000000000001</v>
      </c>
      <c r="N648" s="320"/>
      <c r="O648" s="166" t="s">
        <v>101</v>
      </c>
      <c r="P648" s="321"/>
      <c r="Q648" s="166" t="s">
        <v>101</v>
      </c>
      <c r="R648" s="321"/>
      <c r="S648" s="322"/>
      <c r="T648" s="322"/>
    </row>
    <row r="649" spans="1:20">
      <c r="A649" s="207">
        <f>'Identificação-TCE'!$A$13</f>
        <v>1</v>
      </c>
      <c r="B649" s="168" t="e">
        <f>IF(AND(G649&lt;&gt;"",H649&gt;0,I649&lt;&gt;"",J649&lt;&gt;0,K649&lt;&gt;0),COUNT($B$11:B648)+1,"")</f>
        <v>#N/A</v>
      </c>
      <c r="C649" s="207">
        <f>IF('Orçamento Base'!$M648=0,0,'Orçamento Base'!$D648)</f>
        <v>0</v>
      </c>
      <c r="D649" s="212" t="e">
        <f>IF('Orçamento Base'!$F648=Aux.!$G$11,"CONTRATACAO_PUBLICA",IF(VLOOKUP($C649,'Orçamento Base'!$D$11:$G$2116,3,FALSE)="INDEXADO",VLOOKUP(VLOOKUP($C648,'Orçamento Base'!$D$11:$G$2116,2,FALSE),'Index N_DESON.'!$A$9:$B$604,2),VLOOKUP($C649,'Orçamento Base'!$D$11:$G$2116,3,FALSE)))</f>
        <v>#N/A</v>
      </c>
      <c r="E649" s="208" t="e">
        <f>VLOOKUP($C649,'Orçamento Base'!$D$11:$S$1673,2,FALSE)</f>
        <v>#N/A</v>
      </c>
      <c r="F649" s="211">
        <f>Dados!$C$7</f>
        <v>44652</v>
      </c>
      <c r="G649" s="226" t="e">
        <f>VLOOKUP($C649,'Orçamento Base'!$D$11:$S$1673,4,FALSE)</f>
        <v>#N/A</v>
      </c>
      <c r="H649" s="377">
        <f>IFERROR(VLOOKUP($C649,'Orçamento Base'!$D$11:$S$1673,6,FALSE),0)</f>
        <v>0</v>
      </c>
      <c r="I649" s="208" t="e">
        <f>VLOOKUP($C649,'Orçamento Base'!$D$11:$S$1673,5,FALSE)</f>
        <v>#N/A</v>
      </c>
      <c r="J649" s="167" t="e">
        <f>IF(Comparativo!$E$6="Tabela Não Desonerada",VLOOKUP($C649,'Orçamento Base'!$D$11:$S$1673,12,FALSE),VLOOKUP($C649,#REF!,12,FALSE))</f>
        <v>#N/A</v>
      </c>
      <c r="K649" s="167">
        <f>IFERROR(IF(Comparativo!$E$6="Tabela Não Desonerada",VLOOKUP($C649,'Orçamento Base'!$D$11:$S$1673,16,FALSE),VLOOKUP($C649,#REF!,16,FALSE)),0)</f>
        <v>0</v>
      </c>
      <c r="L649" s="575" t="e">
        <f>IF(AND($D649="COMPOSICAO_PROPRIA",'Orçamento Base'!$N649="-"),"14,18%",IF(AND($D649="MERCADO",'Orçamento Base'!$N649="-"),"15,38%",IF(Comparativo!$E$6="Tabela Não Desonerada",VLOOKUP($C649,'Orçamento Base'!$D$11:$S$1673,11,FALSE),VLOOKUP($C649,#REF!,11,FALSE))))</f>
        <v>#N/A</v>
      </c>
      <c r="M649" s="209">
        <f>IF(Comparativo!$E$6="Tabela Não Desonerada",Encargos!$F$44,Encargos!$D$44)</f>
        <v>1.1122000000000001</v>
      </c>
      <c r="N649" s="320"/>
      <c r="O649" s="166" t="s">
        <v>101</v>
      </c>
      <c r="P649" s="321"/>
      <c r="Q649" s="166" t="s">
        <v>101</v>
      </c>
      <c r="R649" s="321"/>
      <c r="S649" s="322"/>
      <c r="T649" s="322"/>
    </row>
    <row r="650" spans="1:20">
      <c r="A650" s="207">
        <f>'Identificação-TCE'!$A$13</f>
        <v>1</v>
      </c>
      <c r="B650" s="168" t="e">
        <f>IF(AND(G650&lt;&gt;"",H650&gt;0,I650&lt;&gt;"",J650&lt;&gt;0,K650&lt;&gt;0),COUNT($B$11:B649)+1,"")</f>
        <v>#N/A</v>
      </c>
      <c r="C650" s="207">
        <f>IF('Orçamento Base'!$M649=0,0,'Orçamento Base'!$D649)</f>
        <v>0</v>
      </c>
      <c r="D650" s="212" t="e">
        <f>IF('Orçamento Base'!$F649=Aux.!$G$11,"CONTRATACAO_PUBLICA",IF(VLOOKUP($C650,'Orçamento Base'!$D$11:$G$2116,3,FALSE)="INDEXADO",VLOOKUP(VLOOKUP($C649,'Orçamento Base'!$D$11:$G$2116,2,FALSE),'Index N_DESON.'!$A$9:$B$604,2),VLOOKUP($C650,'Orçamento Base'!$D$11:$G$2116,3,FALSE)))</f>
        <v>#N/A</v>
      </c>
      <c r="E650" s="208" t="e">
        <f>VLOOKUP($C650,'Orçamento Base'!$D$11:$S$1673,2,FALSE)</f>
        <v>#N/A</v>
      </c>
      <c r="F650" s="211">
        <f>Dados!$C$7</f>
        <v>44652</v>
      </c>
      <c r="G650" s="226" t="e">
        <f>VLOOKUP($C650,'Orçamento Base'!$D$11:$S$1673,4,FALSE)</f>
        <v>#N/A</v>
      </c>
      <c r="H650" s="377">
        <f>IFERROR(VLOOKUP($C650,'Orçamento Base'!$D$11:$S$1673,6,FALSE),0)</f>
        <v>0</v>
      </c>
      <c r="I650" s="208" t="e">
        <f>VLOOKUP($C650,'Orçamento Base'!$D$11:$S$1673,5,FALSE)</f>
        <v>#N/A</v>
      </c>
      <c r="J650" s="167" t="e">
        <f>IF(Comparativo!$E$6="Tabela Não Desonerada",VLOOKUP($C650,'Orçamento Base'!$D$11:$S$1673,12,FALSE),VLOOKUP($C650,#REF!,12,FALSE))</f>
        <v>#N/A</v>
      </c>
      <c r="K650" s="167">
        <f>IFERROR(IF(Comparativo!$E$6="Tabela Não Desonerada",VLOOKUP($C650,'Orçamento Base'!$D$11:$S$1673,16,FALSE),VLOOKUP($C650,#REF!,16,FALSE)),0)</f>
        <v>0</v>
      </c>
      <c r="L650" s="575" t="e">
        <f>IF(AND($D650="COMPOSICAO_PROPRIA",'Orçamento Base'!$N650="-"),"14,18%",IF(AND($D650="MERCADO",'Orçamento Base'!$N650="-"),"15,38%",IF(Comparativo!$E$6="Tabela Não Desonerada",VLOOKUP($C650,'Orçamento Base'!$D$11:$S$1673,11,FALSE),VLOOKUP($C650,#REF!,11,FALSE))))</f>
        <v>#N/A</v>
      </c>
      <c r="M650" s="209">
        <f>IF(Comparativo!$E$6="Tabela Não Desonerada",Encargos!$F$44,Encargos!$D$44)</f>
        <v>1.1122000000000001</v>
      </c>
      <c r="N650" s="320"/>
      <c r="O650" s="166" t="s">
        <v>101</v>
      </c>
      <c r="P650" s="321"/>
      <c r="Q650" s="166" t="s">
        <v>101</v>
      </c>
      <c r="R650" s="321"/>
      <c r="S650" s="322"/>
      <c r="T650" s="322"/>
    </row>
    <row r="651" spans="1:20">
      <c r="A651" s="207">
        <f>'Identificação-TCE'!$A$13</f>
        <v>1</v>
      </c>
      <c r="B651" s="168" t="e">
        <f>IF(AND(G651&lt;&gt;"",H651&gt;0,I651&lt;&gt;"",J651&lt;&gt;0,K651&lt;&gt;0),COUNT($B$11:B650)+1,"")</f>
        <v>#N/A</v>
      </c>
      <c r="C651" s="207">
        <f>IF('Orçamento Base'!$M650=0,0,'Orçamento Base'!$D650)</f>
        <v>0</v>
      </c>
      <c r="D651" s="212" t="e">
        <f>IF('Orçamento Base'!$F650=Aux.!$G$11,"CONTRATACAO_PUBLICA",IF(VLOOKUP($C651,'Orçamento Base'!$D$11:$G$2116,3,FALSE)="INDEXADO",VLOOKUP(VLOOKUP($C650,'Orçamento Base'!$D$11:$G$2116,2,FALSE),'Index N_DESON.'!$A$9:$B$604,2),VLOOKUP($C651,'Orçamento Base'!$D$11:$G$2116,3,FALSE)))</f>
        <v>#N/A</v>
      </c>
      <c r="E651" s="208" t="e">
        <f>VLOOKUP($C651,'Orçamento Base'!$D$11:$S$1673,2,FALSE)</f>
        <v>#N/A</v>
      </c>
      <c r="F651" s="211">
        <f>Dados!$C$7</f>
        <v>44652</v>
      </c>
      <c r="G651" s="226" t="e">
        <f>VLOOKUP($C651,'Orçamento Base'!$D$11:$S$1673,4,FALSE)</f>
        <v>#N/A</v>
      </c>
      <c r="H651" s="377">
        <f>IFERROR(VLOOKUP($C651,'Orçamento Base'!$D$11:$S$1673,6,FALSE),0)</f>
        <v>0</v>
      </c>
      <c r="I651" s="208" t="e">
        <f>VLOOKUP($C651,'Orçamento Base'!$D$11:$S$1673,5,FALSE)</f>
        <v>#N/A</v>
      </c>
      <c r="J651" s="167" t="e">
        <f>IF(Comparativo!$E$6="Tabela Não Desonerada",VLOOKUP($C651,'Orçamento Base'!$D$11:$S$1673,12,FALSE),VLOOKUP($C651,#REF!,12,FALSE))</f>
        <v>#N/A</v>
      </c>
      <c r="K651" s="167">
        <f>IFERROR(IF(Comparativo!$E$6="Tabela Não Desonerada",VLOOKUP($C651,'Orçamento Base'!$D$11:$S$1673,16,FALSE),VLOOKUP($C651,#REF!,16,FALSE)),0)</f>
        <v>0</v>
      </c>
      <c r="L651" s="575" t="e">
        <f>IF(AND($D651="COMPOSICAO_PROPRIA",'Orçamento Base'!$N651="-"),"14,18%",IF(AND($D651="MERCADO",'Orçamento Base'!$N651="-"),"15,38%",IF(Comparativo!$E$6="Tabela Não Desonerada",VLOOKUP($C651,'Orçamento Base'!$D$11:$S$1673,11,FALSE),VLOOKUP($C651,#REF!,11,FALSE))))</f>
        <v>#N/A</v>
      </c>
      <c r="M651" s="209">
        <f>IF(Comparativo!$E$6="Tabela Não Desonerada",Encargos!$F$44,Encargos!$D$44)</f>
        <v>1.1122000000000001</v>
      </c>
      <c r="N651" s="320"/>
      <c r="O651" s="166" t="s">
        <v>101</v>
      </c>
      <c r="P651" s="321"/>
      <c r="Q651" s="166" t="s">
        <v>101</v>
      </c>
      <c r="R651" s="321"/>
      <c r="S651" s="322"/>
      <c r="T651" s="322"/>
    </row>
    <row r="652" spans="1:20">
      <c r="A652" s="207">
        <f>'Identificação-TCE'!$A$13</f>
        <v>1</v>
      </c>
      <c r="B652" s="168" t="e">
        <f>IF(AND(G652&lt;&gt;"",H652&gt;0,I652&lt;&gt;"",J652&lt;&gt;0,K652&lt;&gt;0),COUNT($B$11:B651)+1,"")</f>
        <v>#N/A</v>
      </c>
      <c r="C652" s="207">
        <f>IF('Orçamento Base'!$M651=0,0,'Orçamento Base'!$D651)</f>
        <v>0</v>
      </c>
      <c r="D652" s="212" t="e">
        <f>IF('Orçamento Base'!$F651=Aux.!$G$11,"CONTRATACAO_PUBLICA",IF(VLOOKUP($C652,'Orçamento Base'!$D$11:$G$2116,3,FALSE)="INDEXADO",VLOOKUP(VLOOKUP($C651,'Orçamento Base'!$D$11:$G$2116,2,FALSE),'Index N_DESON.'!$A$9:$B$604,2),VLOOKUP($C652,'Orçamento Base'!$D$11:$G$2116,3,FALSE)))</f>
        <v>#N/A</v>
      </c>
      <c r="E652" s="208" t="e">
        <f>VLOOKUP($C652,'Orçamento Base'!$D$11:$S$1673,2,FALSE)</f>
        <v>#N/A</v>
      </c>
      <c r="F652" s="211">
        <f>Dados!$C$7</f>
        <v>44652</v>
      </c>
      <c r="G652" s="226" t="e">
        <f>VLOOKUP($C652,'Orçamento Base'!$D$11:$S$1673,4,FALSE)</f>
        <v>#N/A</v>
      </c>
      <c r="H652" s="377">
        <f>IFERROR(VLOOKUP($C652,'Orçamento Base'!$D$11:$S$1673,6,FALSE),0)</f>
        <v>0</v>
      </c>
      <c r="I652" s="208" t="e">
        <f>VLOOKUP($C652,'Orçamento Base'!$D$11:$S$1673,5,FALSE)</f>
        <v>#N/A</v>
      </c>
      <c r="J652" s="167" t="e">
        <f>IF(Comparativo!$E$6="Tabela Não Desonerada",VLOOKUP($C652,'Orçamento Base'!$D$11:$S$1673,12,FALSE),VLOOKUP($C652,#REF!,12,FALSE))</f>
        <v>#N/A</v>
      </c>
      <c r="K652" s="167">
        <f>IFERROR(IF(Comparativo!$E$6="Tabela Não Desonerada",VLOOKUP($C652,'Orçamento Base'!$D$11:$S$1673,16,FALSE),VLOOKUP($C652,#REF!,16,FALSE)),0)</f>
        <v>0</v>
      </c>
      <c r="L652" s="575" t="e">
        <f>IF(AND($D652="COMPOSICAO_PROPRIA",'Orçamento Base'!$N652="-"),"14,18%",IF(AND($D652="MERCADO",'Orçamento Base'!$N652="-"),"15,38%",IF(Comparativo!$E$6="Tabela Não Desonerada",VLOOKUP($C652,'Orçamento Base'!$D$11:$S$1673,11,FALSE),VLOOKUP($C652,#REF!,11,FALSE))))</f>
        <v>#N/A</v>
      </c>
      <c r="M652" s="209">
        <f>IF(Comparativo!$E$6="Tabela Não Desonerada",Encargos!$F$44,Encargos!$D$44)</f>
        <v>1.1122000000000001</v>
      </c>
      <c r="N652" s="320"/>
      <c r="O652" s="166" t="s">
        <v>101</v>
      </c>
      <c r="P652" s="321"/>
      <c r="Q652" s="166" t="s">
        <v>101</v>
      </c>
      <c r="R652" s="321"/>
      <c r="S652" s="322"/>
      <c r="T652" s="322"/>
    </row>
    <row r="653" spans="1:20">
      <c r="A653" s="207">
        <f>'Identificação-TCE'!$A$13</f>
        <v>1</v>
      </c>
      <c r="B653" s="168" t="e">
        <f>IF(AND(G653&lt;&gt;"",H653&gt;0,I653&lt;&gt;"",J653&lt;&gt;0,K653&lt;&gt;0),COUNT($B$11:B652)+1,"")</f>
        <v>#N/A</v>
      </c>
      <c r="C653" s="207">
        <f>IF('Orçamento Base'!$M652=0,0,'Orçamento Base'!$D652)</f>
        <v>0</v>
      </c>
      <c r="D653" s="212" t="e">
        <f>IF('Orçamento Base'!$F652=Aux.!$G$11,"CONTRATACAO_PUBLICA",IF(VLOOKUP($C653,'Orçamento Base'!$D$11:$G$2116,3,FALSE)="INDEXADO",VLOOKUP(VLOOKUP($C652,'Orçamento Base'!$D$11:$G$2116,2,FALSE),'Index N_DESON.'!$A$9:$B$604,2),VLOOKUP($C653,'Orçamento Base'!$D$11:$G$2116,3,FALSE)))</f>
        <v>#N/A</v>
      </c>
      <c r="E653" s="208" t="e">
        <f>VLOOKUP($C653,'Orçamento Base'!$D$11:$S$1673,2,FALSE)</f>
        <v>#N/A</v>
      </c>
      <c r="F653" s="211">
        <f>Dados!$C$7</f>
        <v>44652</v>
      </c>
      <c r="G653" s="226" t="e">
        <f>VLOOKUP($C653,'Orçamento Base'!$D$11:$S$1673,4,FALSE)</f>
        <v>#N/A</v>
      </c>
      <c r="H653" s="377">
        <f>IFERROR(VLOOKUP($C653,'Orçamento Base'!$D$11:$S$1673,6,FALSE),0)</f>
        <v>0</v>
      </c>
      <c r="I653" s="208" t="e">
        <f>VLOOKUP($C653,'Orçamento Base'!$D$11:$S$1673,5,FALSE)</f>
        <v>#N/A</v>
      </c>
      <c r="J653" s="167" t="e">
        <f>IF(Comparativo!$E$6="Tabela Não Desonerada",VLOOKUP($C653,'Orçamento Base'!$D$11:$S$1673,12,FALSE),VLOOKUP($C653,#REF!,12,FALSE))</f>
        <v>#N/A</v>
      </c>
      <c r="K653" s="167">
        <f>IFERROR(IF(Comparativo!$E$6="Tabela Não Desonerada",VLOOKUP($C653,'Orçamento Base'!$D$11:$S$1673,16,FALSE),VLOOKUP($C653,#REF!,16,FALSE)),0)</f>
        <v>0</v>
      </c>
      <c r="L653" s="575" t="e">
        <f>IF(AND($D653="COMPOSICAO_PROPRIA",'Orçamento Base'!$N653="-"),"14,18%",IF(AND($D653="MERCADO",'Orçamento Base'!$N653="-"),"15,38%",IF(Comparativo!$E$6="Tabela Não Desonerada",VLOOKUP($C653,'Orçamento Base'!$D$11:$S$1673,11,FALSE),VLOOKUP($C653,#REF!,11,FALSE))))</f>
        <v>#N/A</v>
      </c>
      <c r="M653" s="209">
        <f>IF(Comparativo!$E$6="Tabela Não Desonerada",Encargos!$F$44,Encargos!$D$44)</f>
        <v>1.1122000000000001</v>
      </c>
      <c r="N653" s="320"/>
      <c r="O653" s="166" t="s">
        <v>101</v>
      </c>
      <c r="P653" s="321"/>
      <c r="Q653" s="166" t="s">
        <v>101</v>
      </c>
      <c r="R653" s="321"/>
      <c r="S653" s="322"/>
      <c r="T653" s="322"/>
    </row>
    <row r="654" spans="1:20">
      <c r="A654" s="207">
        <f>'Identificação-TCE'!$A$13</f>
        <v>1</v>
      </c>
      <c r="B654" s="168" t="e">
        <f>IF(AND(G654&lt;&gt;"",H654&gt;0,I654&lt;&gt;"",J654&lt;&gt;0,K654&lt;&gt;0),COUNT($B$11:B653)+1,"")</f>
        <v>#N/A</v>
      </c>
      <c r="C654" s="207">
        <f>IF('Orçamento Base'!$M653=0,0,'Orçamento Base'!$D653)</f>
        <v>0</v>
      </c>
      <c r="D654" s="212" t="e">
        <f>IF('Orçamento Base'!$F653=Aux.!$G$11,"CONTRATACAO_PUBLICA",IF(VLOOKUP($C654,'Orçamento Base'!$D$11:$G$2116,3,FALSE)="INDEXADO",VLOOKUP(VLOOKUP($C653,'Orçamento Base'!$D$11:$G$2116,2,FALSE),'Index N_DESON.'!$A$9:$B$604,2),VLOOKUP($C654,'Orçamento Base'!$D$11:$G$2116,3,FALSE)))</f>
        <v>#N/A</v>
      </c>
      <c r="E654" s="208" t="e">
        <f>VLOOKUP($C654,'Orçamento Base'!$D$11:$S$1673,2,FALSE)</f>
        <v>#N/A</v>
      </c>
      <c r="F654" s="211">
        <f>Dados!$C$7</f>
        <v>44652</v>
      </c>
      <c r="G654" s="226" t="e">
        <f>VLOOKUP($C654,'Orçamento Base'!$D$11:$S$1673,4,FALSE)</f>
        <v>#N/A</v>
      </c>
      <c r="H654" s="377">
        <f>IFERROR(VLOOKUP($C654,'Orçamento Base'!$D$11:$S$1673,6,FALSE),0)</f>
        <v>0</v>
      </c>
      <c r="I654" s="208" t="e">
        <f>VLOOKUP($C654,'Orçamento Base'!$D$11:$S$1673,5,FALSE)</f>
        <v>#N/A</v>
      </c>
      <c r="J654" s="167" t="e">
        <f>IF(Comparativo!$E$6="Tabela Não Desonerada",VLOOKUP($C654,'Orçamento Base'!$D$11:$S$1673,12,FALSE),VLOOKUP($C654,#REF!,12,FALSE))</f>
        <v>#N/A</v>
      </c>
      <c r="K654" s="167">
        <f>IFERROR(IF(Comparativo!$E$6="Tabela Não Desonerada",VLOOKUP($C654,'Orçamento Base'!$D$11:$S$1673,16,FALSE),VLOOKUP($C654,#REF!,16,FALSE)),0)</f>
        <v>0</v>
      </c>
      <c r="L654" s="575" t="e">
        <f>IF(AND($D654="COMPOSICAO_PROPRIA",'Orçamento Base'!$N654="-"),"14,18%",IF(AND($D654="MERCADO",'Orçamento Base'!$N654="-"),"15,38%",IF(Comparativo!$E$6="Tabela Não Desonerada",VLOOKUP($C654,'Orçamento Base'!$D$11:$S$1673,11,FALSE),VLOOKUP($C654,#REF!,11,FALSE))))</f>
        <v>#N/A</v>
      </c>
      <c r="M654" s="209">
        <f>IF(Comparativo!$E$6="Tabela Não Desonerada",Encargos!$F$44,Encargos!$D$44)</f>
        <v>1.1122000000000001</v>
      </c>
      <c r="N654" s="320"/>
      <c r="O654" s="166" t="s">
        <v>101</v>
      </c>
      <c r="P654" s="321"/>
      <c r="Q654" s="166" t="s">
        <v>101</v>
      </c>
      <c r="R654" s="321"/>
      <c r="S654" s="322"/>
      <c r="T654" s="322"/>
    </row>
    <row r="655" spans="1:20">
      <c r="A655" s="207">
        <f>'Identificação-TCE'!$A$13</f>
        <v>1</v>
      </c>
      <c r="B655" s="168" t="e">
        <f>IF(AND(G655&lt;&gt;"",H655&gt;0,I655&lt;&gt;"",J655&lt;&gt;0,K655&lt;&gt;0),COUNT($B$11:B654)+1,"")</f>
        <v>#N/A</v>
      </c>
      <c r="C655" s="207">
        <f>IF('Orçamento Base'!$M654=0,0,'Orçamento Base'!$D654)</f>
        <v>0</v>
      </c>
      <c r="D655" s="212" t="e">
        <f>IF('Orçamento Base'!$F654=Aux.!$G$11,"CONTRATACAO_PUBLICA",IF(VLOOKUP($C655,'Orçamento Base'!$D$11:$G$2116,3,FALSE)="INDEXADO",VLOOKUP(VLOOKUP($C654,'Orçamento Base'!$D$11:$G$2116,2,FALSE),'Index N_DESON.'!$A$9:$B$604,2),VLOOKUP($C655,'Orçamento Base'!$D$11:$G$2116,3,FALSE)))</f>
        <v>#N/A</v>
      </c>
      <c r="E655" s="208" t="e">
        <f>VLOOKUP($C655,'Orçamento Base'!$D$11:$S$1673,2,FALSE)</f>
        <v>#N/A</v>
      </c>
      <c r="F655" s="211">
        <f>Dados!$C$7</f>
        <v>44652</v>
      </c>
      <c r="G655" s="226" t="e">
        <f>VLOOKUP($C655,'Orçamento Base'!$D$11:$S$1673,4,FALSE)</f>
        <v>#N/A</v>
      </c>
      <c r="H655" s="377">
        <f>IFERROR(VLOOKUP($C655,'Orçamento Base'!$D$11:$S$1673,6,FALSE),0)</f>
        <v>0</v>
      </c>
      <c r="I655" s="208" t="e">
        <f>VLOOKUP($C655,'Orçamento Base'!$D$11:$S$1673,5,FALSE)</f>
        <v>#N/A</v>
      </c>
      <c r="J655" s="167" t="e">
        <f>IF(Comparativo!$E$6="Tabela Não Desonerada",VLOOKUP($C655,'Orçamento Base'!$D$11:$S$1673,12,FALSE),VLOOKUP($C655,#REF!,12,FALSE))</f>
        <v>#N/A</v>
      </c>
      <c r="K655" s="167">
        <f>IFERROR(IF(Comparativo!$E$6="Tabela Não Desonerada",VLOOKUP($C655,'Orçamento Base'!$D$11:$S$1673,16,FALSE),VLOOKUP($C655,#REF!,16,FALSE)),0)</f>
        <v>0</v>
      </c>
      <c r="L655" s="575" t="e">
        <f>IF(AND($D655="COMPOSICAO_PROPRIA",'Orçamento Base'!$N655="-"),"14,18%",IF(AND($D655="MERCADO",'Orçamento Base'!$N655="-"),"15,38%",IF(Comparativo!$E$6="Tabela Não Desonerada",VLOOKUP($C655,'Orçamento Base'!$D$11:$S$1673,11,FALSE),VLOOKUP($C655,#REF!,11,FALSE))))</f>
        <v>#N/A</v>
      </c>
      <c r="M655" s="209">
        <f>IF(Comparativo!$E$6="Tabela Não Desonerada",Encargos!$F$44,Encargos!$D$44)</f>
        <v>1.1122000000000001</v>
      </c>
      <c r="N655" s="320"/>
      <c r="O655" s="166" t="s">
        <v>101</v>
      </c>
      <c r="P655" s="321"/>
      <c r="Q655" s="166" t="s">
        <v>101</v>
      </c>
      <c r="R655" s="321"/>
      <c r="S655" s="322"/>
      <c r="T655" s="322"/>
    </row>
    <row r="656" spans="1:20">
      <c r="A656" s="207">
        <f>'Identificação-TCE'!$A$13</f>
        <v>1</v>
      </c>
      <c r="B656" s="168" t="e">
        <f>IF(AND(G656&lt;&gt;"",H656&gt;0,I656&lt;&gt;"",J656&lt;&gt;0,K656&lt;&gt;0),COUNT($B$11:B655)+1,"")</f>
        <v>#N/A</v>
      </c>
      <c r="C656" s="207">
        <f>IF('Orçamento Base'!$M655=0,0,'Orçamento Base'!$D655)</f>
        <v>0</v>
      </c>
      <c r="D656" s="212" t="e">
        <f>IF('Orçamento Base'!$F655=Aux.!$G$11,"CONTRATACAO_PUBLICA",IF(VLOOKUP($C656,'Orçamento Base'!$D$11:$G$2116,3,FALSE)="INDEXADO",VLOOKUP(VLOOKUP($C655,'Orçamento Base'!$D$11:$G$2116,2,FALSE),'Index N_DESON.'!$A$9:$B$604,2),VLOOKUP($C656,'Orçamento Base'!$D$11:$G$2116,3,FALSE)))</f>
        <v>#N/A</v>
      </c>
      <c r="E656" s="208" t="e">
        <f>VLOOKUP($C656,'Orçamento Base'!$D$11:$S$1673,2,FALSE)</f>
        <v>#N/A</v>
      </c>
      <c r="F656" s="211">
        <f>Dados!$C$7</f>
        <v>44652</v>
      </c>
      <c r="G656" s="226" t="e">
        <f>VLOOKUP($C656,'Orçamento Base'!$D$11:$S$1673,4,FALSE)</f>
        <v>#N/A</v>
      </c>
      <c r="H656" s="377">
        <f>IFERROR(VLOOKUP($C656,'Orçamento Base'!$D$11:$S$1673,6,FALSE),0)</f>
        <v>0</v>
      </c>
      <c r="I656" s="208" t="e">
        <f>VLOOKUP($C656,'Orçamento Base'!$D$11:$S$1673,5,FALSE)</f>
        <v>#N/A</v>
      </c>
      <c r="J656" s="167" t="e">
        <f>IF(Comparativo!$E$6="Tabela Não Desonerada",VLOOKUP($C656,'Orçamento Base'!$D$11:$S$1673,12,FALSE),VLOOKUP($C656,#REF!,12,FALSE))</f>
        <v>#N/A</v>
      </c>
      <c r="K656" s="167">
        <f>IFERROR(IF(Comparativo!$E$6="Tabela Não Desonerada",VLOOKUP($C656,'Orçamento Base'!$D$11:$S$1673,16,FALSE),VLOOKUP($C656,#REF!,16,FALSE)),0)</f>
        <v>0</v>
      </c>
      <c r="L656" s="575" t="e">
        <f>IF(AND($D656="COMPOSICAO_PROPRIA",'Orçamento Base'!$N656="-"),"14,18%",IF(AND($D656="MERCADO",'Orçamento Base'!$N656="-"),"15,38%",IF(Comparativo!$E$6="Tabela Não Desonerada",VLOOKUP($C656,'Orçamento Base'!$D$11:$S$1673,11,FALSE),VLOOKUP($C656,#REF!,11,FALSE))))</f>
        <v>#N/A</v>
      </c>
      <c r="M656" s="209">
        <f>IF(Comparativo!$E$6="Tabela Não Desonerada",Encargos!$F$44,Encargos!$D$44)</f>
        <v>1.1122000000000001</v>
      </c>
      <c r="N656" s="320"/>
      <c r="O656" s="166" t="s">
        <v>101</v>
      </c>
      <c r="P656" s="321"/>
      <c r="Q656" s="166" t="s">
        <v>101</v>
      </c>
      <c r="R656" s="321"/>
      <c r="S656" s="322"/>
      <c r="T656" s="322"/>
    </row>
    <row r="657" spans="1:20">
      <c r="A657" s="207">
        <f>'Identificação-TCE'!$A$13</f>
        <v>1</v>
      </c>
      <c r="B657" s="168" t="e">
        <f>IF(AND(G657&lt;&gt;"",H657&gt;0,I657&lt;&gt;"",J657&lt;&gt;0,K657&lt;&gt;0),COUNT($B$11:B656)+1,"")</f>
        <v>#N/A</v>
      </c>
      <c r="C657" s="207">
        <f>IF('Orçamento Base'!$M656=0,0,'Orçamento Base'!$D656)</f>
        <v>0</v>
      </c>
      <c r="D657" s="212" t="e">
        <f>IF('Orçamento Base'!$F656=Aux.!$G$11,"CONTRATACAO_PUBLICA",IF(VLOOKUP($C657,'Orçamento Base'!$D$11:$G$2116,3,FALSE)="INDEXADO",VLOOKUP(VLOOKUP($C656,'Orçamento Base'!$D$11:$G$2116,2,FALSE),'Index N_DESON.'!$A$9:$B$604,2),VLOOKUP($C657,'Orçamento Base'!$D$11:$G$2116,3,FALSE)))</f>
        <v>#N/A</v>
      </c>
      <c r="E657" s="208" t="e">
        <f>VLOOKUP($C657,'Orçamento Base'!$D$11:$S$1673,2,FALSE)</f>
        <v>#N/A</v>
      </c>
      <c r="F657" s="211">
        <f>Dados!$C$7</f>
        <v>44652</v>
      </c>
      <c r="G657" s="226" t="e">
        <f>VLOOKUP($C657,'Orçamento Base'!$D$11:$S$1673,4,FALSE)</f>
        <v>#N/A</v>
      </c>
      <c r="H657" s="377">
        <f>IFERROR(VLOOKUP($C657,'Orçamento Base'!$D$11:$S$1673,6,FALSE),0)</f>
        <v>0</v>
      </c>
      <c r="I657" s="208" t="e">
        <f>VLOOKUP($C657,'Orçamento Base'!$D$11:$S$1673,5,FALSE)</f>
        <v>#N/A</v>
      </c>
      <c r="J657" s="167" t="e">
        <f>IF(Comparativo!$E$6="Tabela Não Desonerada",VLOOKUP($C657,'Orçamento Base'!$D$11:$S$1673,12,FALSE),VLOOKUP($C657,#REF!,12,FALSE))</f>
        <v>#N/A</v>
      </c>
      <c r="K657" s="167">
        <f>IFERROR(IF(Comparativo!$E$6="Tabela Não Desonerada",VLOOKUP($C657,'Orçamento Base'!$D$11:$S$1673,16,FALSE),VLOOKUP($C657,#REF!,16,FALSE)),0)</f>
        <v>0</v>
      </c>
      <c r="L657" s="575" t="e">
        <f>IF(AND($D657="COMPOSICAO_PROPRIA",'Orçamento Base'!$N657="-"),"14,18%",IF(AND($D657="MERCADO",'Orçamento Base'!$N657="-"),"15,38%",IF(Comparativo!$E$6="Tabela Não Desonerada",VLOOKUP($C657,'Orçamento Base'!$D$11:$S$1673,11,FALSE),VLOOKUP($C657,#REF!,11,FALSE))))</f>
        <v>#N/A</v>
      </c>
      <c r="M657" s="209">
        <f>IF(Comparativo!$E$6="Tabela Não Desonerada",Encargos!$F$44,Encargos!$D$44)</f>
        <v>1.1122000000000001</v>
      </c>
      <c r="N657" s="320"/>
      <c r="O657" s="166" t="s">
        <v>101</v>
      </c>
      <c r="P657" s="321"/>
      <c r="Q657" s="166" t="s">
        <v>101</v>
      </c>
      <c r="R657" s="321"/>
      <c r="S657" s="322"/>
      <c r="T657" s="322"/>
    </row>
    <row r="658" spans="1:20">
      <c r="A658" s="207">
        <f>'Identificação-TCE'!$A$13</f>
        <v>1</v>
      </c>
      <c r="B658" s="168" t="e">
        <f>IF(AND(G658&lt;&gt;"",H658&gt;0,I658&lt;&gt;"",J658&lt;&gt;0,K658&lt;&gt;0),COUNT($B$11:B657)+1,"")</f>
        <v>#N/A</v>
      </c>
      <c r="C658" s="207">
        <f>IF('Orçamento Base'!$M657=0,0,'Orçamento Base'!$D657)</f>
        <v>0</v>
      </c>
      <c r="D658" s="212" t="e">
        <f>IF('Orçamento Base'!$F657=Aux.!$G$11,"CONTRATACAO_PUBLICA",IF(VLOOKUP($C658,'Orçamento Base'!$D$11:$G$2116,3,FALSE)="INDEXADO",VLOOKUP(VLOOKUP($C657,'Orçamento Base'!$D$11:$G$2116,2,FALSE),'Index N_DESON.'!$A$9:$B$604,2),VLOOKUP($C658,'Orçamento Base'!$D$11:$G$2116,3,FALSE)))</f>
        <v>#N/A</v>
      </c>
      <c r="E658" s="208" t="e">
        <f>VLOOKUP($C658,'Orçamento Base'!$D$11:$S$1673,2,FALSE)</f>
        <v>#N/A</v>
      </c>
      <c r="F658" s="211">
        <f>Dados!$C$7</f>
        <v>44652</v>
      </c>
      <c r="G658" s="226" t="e">
        <f>VLOOKUP($C658,'Orçamento Base'!$D$11:$S$1673,4,FALSE)</f>
        <v>#N/A</v>
      </c>
      <c r="H658" s="377">
        <f>IFERROR(VLOOKUP($C658,'Orçamento Base'!$D$11:$S$1673,6,FALSE),0)</f>
        <v>0</v>
      </c>
      <c r="I658" s="208" t="e">
        <f>VLOOKUP($C658,'Orçamento Base'!$D$11:$S$1673,5,FALSE)</f>
        <v>#N/A</v>
      </c>
      <c r="J658" s="167" t="e">
        <f>IF(Comparativo!$E$6="Tabela Não Desonerada",VLOOKUP($C658,'Orçamento Base'!$D$11:$S$1673,12,FALSE),VLOOKUP($C658,#REF!,12,FALSE))</f>
        <v>#N/A</v>
      </c>
      <c r="K658" s="167">
        <f>IFERROR(IF(Comparativo!$E$6="Tabela Não Desonerada",VLOOKUP($C658,'Orçamento Base'!$D$11:$S$1673,16,FALSE),VLOOKUP($C658,#REF!,16,FALSE)),0)</f>
        <v>0</v>
      </c>
      <c r="L658" s="575" t="e">
        <f>IF(AND($D658="COMPOSICAO_PROPRIA",'Orçamento Base'!$N658="-"),"14,18%",IF(AND($D658="MERCADO",'Orçamento Base'!$N658="-"),"15,38%",IF(Comparativo!$E$6="Tabela Não Desonerada",VLOOKUP($C658,'Orçamento Base'!$D$11:$S$1673,11,FALSE),VLOOKUP($C658,#REF!,11,FALSE))))</f>
        <v>#N/A</v>
      </c>
      <c r="M658" s="209">
        <f>IF(Comparativo!$E$6="Tabela Não Desonerada",Encargos!$F$44,Encargos!$D$44)</f>
        <v>1.1122000000000001</v>
      </c>
      <c r="N658" s="320"/>
      <c r="O658" s="166" t="s">
        <v>101</v>
      </c>
      <c r="P658" s="321"/>
      <c r="Q658" s="166" t="s">
        <v>101</v>
      </c>
      <c r="R658" s="321"/>
      <c r="S658" s="322"/>
      <c r="T658" s="322"/>
    </row>
    <row r="659" spans="1:20">
      <c r="A659" s="207">
        <f>'Identificação-TCE'!$A$13</f>
        <v>1</v>
      </c>
      <c r="B659" s="168" t="e">
        <f>IF(AND(G659&lt;&gt;"",H659&gt;0,I659&lt;&gt;"",J659&lt;&gt;0,K659&lt;&gt;0),COUNT($B$11:B658)+1,"")</f>
        <v>#N/A</v>
      </c>
      <c r="C659" s="207">
        <f>IF('Orçamento Base'!$M658=0,0,'Orçamento Base'!$D658)</f>
        <v>0</v>
      </c>
      <c r="D659" s="212" t="e">
        <f>IF('Orçamento Base'!$F658=Aux.!$G$11,"CONTRATACAO_PUBLICA",IF(VLOOKUP($C659,'Orçamento Base'!$D$11:$G$2116,3,FALSE)="INDEXADO",VLOOKUP(VLOOKUP($C658,'Orçamento Base'!$D$11:$G$2116,2,FALSE),'Index N_DESON.'!$A$9:$B$604,2),VLOOKUP($C659,'Orçamento Base'!$D$11:$G$2116,3,FALSE)))</f>
        <v>#N/A</v>
      </c>
      <c r="E659" s="208" t="e">
        <f>VLOOKUP($C659,'Orçamento Base'!$D$11:$S$1673,2,FALSE)</f>
        <v>#N/A</v>
      </c>
      <c r="F659" s="211">
        <f>Dados!$C$7</f>
        <v>44652</v>
      </c>
      <c r="G659" s="226" t="e">
        <f>VLOOKUP($C659,'Orçamento Base'!$D$11:$S$1673,4,FALSE)</f>
        <v>#N/A</v>
      </c>
      <c r="H659" s="377">
        <f>IFERROR(VLOOKUP($C659,'Orçamento Base'!$D$11:$S$1673,6,FALSE),0)</f>
        <v>0</v>
      </c>
      <c r="I659" s="208" t="e">
        <f>VLOOKUP($C659,'Orçamento Base'!$D$11:$S$1673,5,FALSE)</f>
        <v>#N/A</v>
      </c>
      <c r="J659" s="167" t="e">
        <f>IF(Comparativo!$E$6="Tabela Não Desonerada",VLOOKUP($C659,'Orçamento Base'!$D$11:$S$1673,12,FALSE),VLOOKUP($C659,#REF!,12,FALSE))</f>
        <v>#N/A</v>
      </c>
      <c r="K659" s="167">
        <f>IFERROR(IF(Comparativo!$E$6="Tabela Não Desonerada",VLOOKUP($C659,'Orçamento Base'!$D$11:$S$1673,16,FALSE),VLOOKUP($C659,#REF!,16,FALSE)),0)</f>
        <v>0</v>
      </c>
      <c r="L659" s="575" t="e">
        <f>IF(AND($D659="COMPOSICAO_PROPRIA",'Orçamento Base'!$N659="-"),"14,18%",IF(AND($D659="MERCADO",'Orçamento Base'!$N659="-"),"15,38%",IF(Comparativo!$E$6="Tabela Não Desonerada",VLOOKUP($C659,'Orçamento Base'!$D$11:$S$1673,11,FALSE),VLOOKUP($C659,#REF!,11,FALSE))))</f>
        <v>#N/A</v>
      </c>
      <c r="M659" s="209">
        <f>IF(Comparativo!$E$6="Tabela Não Desonerada",Encargos!$F$44,Encargos!$D$44)</f>
        <v>1.1122000000000001</v>
      </c>
      <c r="N659" s="320"/>
      <c r="O659" s="166" t="s">
        <v>101</v>
      </c>
      <c r="P659" s="321"/>
      <c r="Q659" s="166" t="s">
        <v>101</v>
      </c>
      <c r="R659" s="321"/>
      <c r="S659" s="322"/>
      <c r="T659" s="322"/>
    </row>
    <row r="660" spans="1:20">
      <c r="A660" s="207">
        <f>'Identificação-TCE'!$A$13</f>
        <v>1</v>
      </c>
      <c r="B660" s="168" t="e">
        <f>IF(AND(G660&lt;&gt;"",H660&gt;0,I660&lt;&gt;"",J660&lt;&gt;0,K660&lt;&gt;0),COUNT($B$11:B659)+1,"")</f>
        <v>#N/A</v>
      </c>
      <c r="C660" s="207">
        <f>IF('Orçamento Base'!$M659=0,0,'Orçamento Base'!$D659)</f>
        <v>0</v>
      </c>
      <c r="D660" s="212" t="e">
        <f>IF('Orçamento Base'!$F659=Aux.!$G$11,"CONTRATACAO_PUBLICA",IF(VLOOKUP($C660,'Orçamento Base'!$D$11:$G$2116,3,FALSE)="INDEXADO",VLOOKUP(VLOOKUP($C659,'Orçamento Base'!$D$11:$G$2116,2,FALSE),'Index N_DESON.'!$A$9:$B$604,2),VLOOKUP($C660,'Orçamento Base'!$D$11:$G$2116,3,FALSE)))</f>
        <v>#N/A</v>
      </c>
      <c r="E660" s="208" t="e">
        <f>VLOOKUP($C660,'Orçamento Base'!$D$11:$S$1673,2,FALSE)</f>
        <v>#N/A</v>
      </c>
      <c r="F660" s="211">
        <f>Dados!$C$7</f>
        <v>44652</v>
      </c>
      <c r="G660" s="226" t="e">
        <f>VLOOKUP($C660,'Orçamento Base'!$D$11:$S$1673,4,FALSE)</f>
        <v>#N/A</v>
      </c>
      <c r="H660" s="377">
        <f>IFERROR(VLOOKUP($C660,'Orçamento Base'!$D$11:$S$1673,6,FALSE),0)</f>
        <v>0</v>
      </c>
      <c r="I660" s="208" t="e">
        <f>VLOOKUP($C660,'Orçamento Base'!$D$11:$S$1673,5,FALSE)</f>
        <v>#N/A</v>
      </c>
      <c r="J660" s="167" t="e">
        <f>IF(Comparativo!$E$6="Tabela Não Desonerada",VLOOKUP($C660,'Orçamento Base'!$D$11:$S$1673,12,FALSE),VLOOKUP($C660,#REF!,12,FALSE))</f>
        <v>#N/A</v>
      </c>
      <c r="K660" s="167">
        <f>IFERROR(IF(Comparativo!$E$6="Tabela Não Desonerada",VLOOKUP($C660,'Orçamento Base'!$D$11:$S$1673,16,FALSE),VLOOKUP($C660,#REF!,16,FALSE)),0)</f>
        <v>0</v>
      </c>
      <c r="L660" s="575" t="e">
        <f>IF(AND($D660="COMPOSICAO_PROPRIA",'Orçamento Base'!$N660="-"),"14,18%",IF(AND($D660="MERCADO",'Orçamento Base'!$N660="-"),"15,38%",IF(Comparativo!$E$6="Tabela Não Desonerada",VLOOKUP($C660,'Orçamento Base'!$D$11:$S$1673,11,FALSE),VLOOKUP($C660,#REF!,11,FALSE))))</f>
        <v>#N/A</v>
      </c>
      <c r="M660" s="209">
        <f>IF(Comparativo!$E$6="Tabela Não Desonerada",Encargos!$F$44,Encargos!$D$44)</f>
        <v>1.1122000000000001</v>
      </c>
      <c r="N660" s="320"/>
      <c r="O660" s="166" t="s">
        <v>101</v>
      </c>
      <c r="P660" s="321"/>
      <c r="Q660" s="166" t="s">
        <v>101</v>
      </c>
      <c r="R660" s="321"/>
      <c r="S660" s="322"/>
      <c r="T660" s="322"/>
    </row>
    <row r="661" spans="1:20">
      <c r="A661" s="207">
        <f>'Identificação-TCE'!$A$13</f>
        <v>1</v>
      </c>
      <c r="B661" s="168" t="e">
        <f>IF(AND(G661&lt;&gt;"",H661&gt;0,I661&lt;&gt;"",J661&lt;&gt;0,K661&lt;&gt;0),COUNT($B$11:B660)+1,"")</f>
        <v>#N/A</v>
      </c>
      <c r="C661" s="207">
        <f>IF('Orçamento Base'!$M660=0,0,'Orçamento Base'!$D660)</f>
        <v>0</v>
      </c>
      <c r="D661" s="212" t="e">
        <f>IF('Orçamento Base'!$F660=Aux.!$G$11,"CONTRATACAO_PUBLICA",IF(VLOOKUP($C661,'Orçamento Base'!$D$11:$G$2116,3,FALSE)="INDEXADO",VLOOKUP(VLOOKUP($C660,'Orçamento Base'!$D$11:$G$2116,2,FALSE),'Index N_DESON.'!$A$9:$B$604,2),VLOOKUP($C661,'Orçamento Base'!$D$11:$G$2116,3,FALSE)))</f>
        <v>#N/A</v>
      </c>
      <c r="E661" s="208" t="e">
        <f>VLOOKUP($C661,'Orçamento Base'!$D$11:$S$1673,2,FALSE)</f>
        <v>#N/A</v>
      </c>
      <c r="F661" s="211">
        <f>Dados!$C$7</f>
        <v>44652</v>
      </c>
      <c r="G661" s="226" t="e">
        <f>VLOOKUP($C661,'Orçamento Base'!$D$11:$S$1673,4,FALSE)</f>
        <v>#N/A</v>
      </c>
      <c r="H661" s="377">
        <f>IFERROR(VLOOKUP($C661,'Orçamento Base'!$D$11:$S$1673,6,FALSE),0)</f>
        <v>0</v>
      </c>
      <c r="I661" s="208" t="e">
        <f>VLOOKUP($C661,'Orçamento Base'!$D$11:$S$1673,5,FALSE)</f>
        <v>#N/A</v>
      </c>
      <c r="J661" s="167" t="e">
        <f>IF(Comparativo!$E$6="Tabela Não Desonerada",VLOOKUP($C661,'Orçamento Base'!$D$11:$S$1673,12,FALSE),VLOOKUP($C661,#REF!,12,FALSE))</f>
        <v>#N/A</v>
      </c>
      <c r="K661" s="167">
        <f>IFERROR(IF(Comparativo!$E$6="Tabela Não Desonerada",VLOOKUP($C661,'Orçamento Base'!$D$11:$S$1673,16,FALSE),VLOOKUP($C661,#REF!,16,FALSE)),0)</f>
        <v>0</v>
      </c>
      <c r="L661" s="575" t="e">
        <f>IF(AND($D661="COMPOSICAO_PROPRIA",'Orçamento Base'!$N661="-"),"14,18%",IF(AND($D661="MERCADO",'Orçamento Base'!$N661="-"),"15,38%",IF(Comparativo!$E$6="Tabela Não Desonerada",VLOOKUP($C661,'Orçamento Base'!$D$11:$S$1673,11,FALSE),VLOOKUP($C661,#REF!,11,FALSE))))</f>
        <v>#N/A</v>
      </c>
      <c r="M661" s="209">
        <f>IF(Comparativo!$E$6="Tabela Não Desonerada",Encargos!$F$44,Encargos!$D$44)</f>
        <v>1.1122000000000001</v>
      </c>
      <c r="N661" s="320"/>
      <c r="O661" s="166" t="s">
        <v>101</v>
      </c>
      <c r="P661" s="321"/>
      <c r="Q661" s="166" t="s">
        <v>101</v>
      </c>
      <c r="R661" s="321"/>
      <c r="S661" s="322"/>
      <c r="T661" s="322"/>
    </row>
    <row r="662" spans="1:20">
      <c r="A662" s="207">
        <f>'Identificação-TCE'!$A$13</f>
        <v>1</v>
      </c>
      <c r="B662" s="168" t="e">
        <f>IF(AND(G662&lt;&gt;"",H662&gt;0,I662&lt;&gt;"",J662&lt;&gt;0,K662&lt;&gt;0),COUNT($B$11:B661)+1,"")</f>
        <v>#N/A</v>
      </c>
      <c r="C662" s="207">
        <f>IF('Orçamento Base'!$M661=0,0,'Orçamento Base'!$D661)</f>
        <v>0</v>
      </c>
      <c r="D662" s="212" t="e">
        <f>IF('Orçamento Base'!$F661=Aux.!$G$11,"CONTRATACAO_PUBLICA",IF(VLOOKUP($C662,'Orçamento Base'!$D$11:$G$2116,3,FALSE)="INDEXADO",VLOOKUP(VLOOKUP($C661,'Orçamento Base'!$D$11:$G$2116,2,FALSE),'Index N_DESON.'!$A$9:$B$604,2),VLOOKUP($C662,'Orçamento Base'!$D$11:$G$2116,3,FALSE)))</f>
        <v>#N/A</v>
      </c>
      <c r="E662" s="208" t="e">
        <f>VLOOKUP($C662,'Orçamento Base'!$D$11:$S$1673,2,FALSE)</f>
        <v>#N/A</v>
      </c>
      <c r="F662" s="211">
        <f>Dados!$C$7</f>
        <v>44652</v>
      </c>
      <c r="G662" s="226" t="e">
        <f>VLOOKUP($C662,'Orçamento Base'!$D$11:$S$1673,4,FALSE)</f>
        <v>#N/A</v>
      </c>
      <c r="H662" s="377">
        <f>IFERROR(VLOOKUP($C662,'Orçamento Base'!$D$11:$S$1673,6,FALSE),0)</f>
        <v>0</v>
      </c>
      <c r="I662" s="208" t="e">
        <f>VLOOKUP($C662,'Orçamento Base'!$D$11:$S$1673,5,FALSE)</f>
        <v>#N/A</v>
      </c>
      <c r="J662" s="167" t="e">
        <f>IF(Comparativo!$E$6="Tabela Não Desonerada",VLOOKUP($C662,'Orçamento Base'!$D$11:$S$1673,12,FALSE),VLOOKUP($C662,#REF!,12,FALSE))</f>
        <v>#N/A</v>
      </c>
      <c r="K662" s="167">
        <f>IFERROR(IF(Comparativo!$E$6="Tabela Não Desonerada",VLOOKUP($C662,'Orçamento Base'!$D$11:$S$1673,16,FALSE),VLOOKUP($C662,#REF!,16,FALSE)),0)</f>
        <v>0</v>
      </c>
      <c r="L662" s="575" t="e">
        <f>IF(AND($D662="COMPOSICAO_PROPRIA",'Orçamento Base'!$N662="-"),"14,18%",IF(AND($D662="MERCADO",'Orçamento Base'!$N662="-"),"15,38%",IF(Comparativo!$E$6="Tabela Não Desonerada",VLOOKUP($C662,'Orçamento Base'!$D$11:$S$1673,11,FALSE),VLOOKUP($C662,#REF!,11,FALSE))))</f>
        <v>#N/A</v>
      </c>
      <c r="M662" s="209">
        <f>IF(Comparativo!$E$6="Tabela Não Desonerada",Encargos!$F$44,Encargos!$D$44)</f>
        <v>1.1122000000000001</v>
      </c>
      <c r="N662" s="320"/>
      <c r="O662" s="166" t="s">
        <v>101</v>
      </c>
      <c r="P662" s="321"/>
      <c r="Q662" s="166" t="s">
        <v>101</v>
      </c>
      <c r="R662" s="321"/>
      <c r="S662" s="322"/>
      <c r="T662" s="322"/>
    </row>
    <row r="663" spans="1:20">
      <c r="A663" s="207">
        <f>'Identificação-TCE'!$A$13</f>
        <v>1</v>
      </c>
      <c r="B663" s="168" t="e">
        <f>IF(AND(G663&lt;&gt;"",H663&gt;0,I663&lt;&gt;"",J663&lt;&gt;0,K663&lt;&gt;0),COUNT($B$11:B662)+1,"")</f>
        <v>#N/A</v>
      </c>
      <c r="C663" s="207">
        <f>IF('Orçamento Base'!$M662=0,0,'Orçamento Base'!$D662)</f>
        <v>0</v>
      </c>
      <c r="D663" s="212" t="e">
        <f>IF('Orçamento Base'!$F662=Aux.!$G$11,"CONTRATACAO_PUBLICA",IF(VLOOKUP($C663,'Orçamento Base'!$D$11:$G$2116,3,FALSE)="INDEXADO",VLOOKUP(VLOOKUP($C662,'Orçamento Base'!$D$11:$G$2116,2,FALSE),'Index N_DESON.'!$A$9:$B$604,2),VLOOKUP($C663,'Orçamento Base'!$D$11:$G$2116,3,FALSE)))</f>
        <v>#N/A</v>
      </c>
      <c r="E663" s="208" t="e">
        <f>VLOOKUP($C663,'Orçamento Base'!$D$11:$S$1673,2,FALSE)</f>
        <v>#N/A</v>
      </c>
      <c r="F663" s="211">
        <f>Dados!$C$7</f>
        <v>44652</v>
      </c>
      <c r="G663" s="226" t="e">
        <f>VLOOKUP($C663,'Orçamento Base'!$D$11:$S$1673,4,FALSE)</f>
        <v>#N/A</v>
      </c>
      <c r="H663" s="377">
        <f>IFERROR(VLOOKUP($C663,'Orçamento Base'!$D$11:$S$1673,6,FALSE),0)</f>
        <v>0</v>
      </c>
      <c r="I663" s="208" t="e">
        <f>VLOOKUP($C663,'Orçamento Base'!$D$11:$S$1673,5,FALSE)</f>
        <v>#N/A</v>
      </c>
      <c r="J663" s="167" t="e">
        <f>IF(Comparativo!$E$6="Tabela Não Desonerada",VLOOKUP($C663,'Orçamento Base'!$D$11:$S$1673,12,FALSE),VLOOKUP($C663,#REF!,12,FALSE))</f>
        <v>#N/A</v>
      </c>
      <c r="K663" s="167">
        <f>IFERROR(IF(Comparativo!$E$6="Tabela Não Desonerada",VLOOKUP($C663,'Orçamento Base'!$D$11:$S$1673,16,FALSE),VLOOKUP($C663,#REF!,16,FALSE)),0)</f>
        <v>0</v>
      </c>
      <c r="L663" s="575" t="e">
        <f>IF(AND($D663="COMPOSICAO_PROPRIA",'Orçamento Base'!$N663="-"),"14,18%",IF(AND($D663="MERCADO",'Orçamento Base'!$N663="-"),"15,38%",IF(Comparativo!$E$6="Tabela Não Desonerada",VLOOKUP($C663,'Orçamento Base'!$D$11:$S$1673,11,FALSE),VLOOKUP($C663,#REF!,11,FALSE))))</f>
        <v>#N/A</v>
      </c>
      <c r="M663" s="209">
        <f>IF(Comparativo!$E$6="Tabela Não Desonerada",Encargos!$F$44,Encargos!$D$44)</f>
        <v>1.1122000000000001</v>
      </c>
      <c r="N663" s="320"/>
      <c r="O663" s="166" t="s">
        <v>101</v>
      </c>
      <c r="P663" s="321"/>
      <c r="Q663" s="166" t="s">
        <v>101</v>
      </c>
      <c r="R663" s="321"/>
      <c r="S663" s="322"/>
      <c r="T663" s="322"/>
    </row>
    <row r="664" spans="1:20">
      <c r="A664" s="207">
        <f>'Identificação-TCE'!$A$13</f>
        <v>1</v>
      </c>
      <c r="B664" s="168" t="e">
        <f>IF(AND(G664&lt;&gt;"",H664&gt;0,I664&lt;&gt;"",J664&lt;&gt;0,K664&lt;&gt;0),COUNT($B$11:B663)+1,"")</f>
        <v>#N/A</v>
      </c>
      <c r="C664" s="207">
        <f>IF('Orçamento Base'!$M663=0,0,'Orçamento Base'!$D663)</f>
        <v>0</v>
      </c>
      <c r="D664" s="212" t="e">
        <f>IF('Orçamento Base'!$F663=Aux.!$G$11,"CONTRATACAO_PUBLICA",IF(VLOOKUP($C664,'Orçamento Base'!$D$11:$G$2116,3,FALSE)="INDEXADO",VLOOKUP(VLOOKUP($C663,'Orçamento Base'!$D$11:$G$2116,2,FALSE),'Index N_DESON.'!$A$9:$B$604,2),VLOOKUP($C664,'Orçamento Base'!$D$11:$G$2116,3,FALSE)))</f>
        <v>#N/A</v>
      </c>
      <c r="E664" s="208" t="e">
        <f>VLOOKUP($C664,'Orçamento Base'!$D$11:$S$1673,2,FALSE)</f>
        <v>#N/A</v>
      </c>
      <c r="F664" s="211">
        <f>Dados!$C$7</f>
        <v>44652</v>
      </c>
      <c r="G664" s="226" t="e">
        <f>VLOOKUP($C664,'Orçamento Base'!$D$11:$S$1673,4,FALSE)</f>
        <v>#N/A</v>
      </c>
      <c r="H664" s="377">
        <f>IFERROR(VLOOKUP($C664,'Orçamento Base'!$D$11:$S$1673,6,FALSE),0)</f>
        <v>0</v>
      </c>
      <c r="I664" s="208" t="e">
        <f>VLOOKUP($C664,'Orçamento Base'!$D$11:$S$1673,5,FALSE)</f>
        <v>#N/A</v>
      </c>
      <c r="J664" s="167" t="e">
        <f>IF(Comparativo!$E$6="Tabela Não Desonerada",VLOOKUP($C664,'Orçamento Base'!$D$11:$S$1673,12,FALSE),VLOOKUP($C664,#REF!,12,FALSE))</f>
        <v>#N/A</v>
      </c>
      <c r="K664" s="167">
        <f>IFERROR(IF(Comparativo!$E$6="Tabela Não Desonerada",VLOOKUP($C664,'Orçamento Base'!$D$11:$S$1673,16,FALSE),VLOOKUP($C664,#REF!,16,FALSE)),0)</f>
        <v>0</v>
      </c>
      <c r="L664" s="575" t="e">
        <f>IF(AND($D664="COMPOSICAO_PROPRIA",'Orçamento Base'!$N664="-"),"14,18%",IF(AND($D664="MERCADO",'Orçamento Base'!$N664="-"),"15,38%",IF(Comparativo!$E$6="Tabela Não Desonerada",VLOOKUP($C664,'Orçamento Base'!$D$11:$S$1673,11,FALSE),VLOOKUP($C664,#REF!,11,FALSE))))</f>
        <v>#N/A</v>
      </c>
      <c r="M664" s="209">
        <f>IF(Comparativo!$E$6="Tabela Não Desonerada",Encargos!$F$44,Encargos!$D$44)</f>
        <v>1.1122000000000001</v>
      </c>
      <c r="N664" s="320"/>
      <c r="O664" s="166" t="s">
        <v>101</v>
      </c>
      <c r="P664" s="321"/>
      <c r="Q664" s="166" t="s">
        <v>101</v>
      </c>
      <c r="R664" s="321"/>
      <c r="S664" s="322"/>
      <c r="T664" s="322"/>
    </row>
    <row r="665" spans="1:20">
      <c r="A665" s="207">
        <f>'Identificação-TCE'!$A$13</f>
        <v>1</v>
      </c>
      <c r="B665" s="168" t="e">
        <f>IF(AND(G665&lt;&gt;"",H665&gt;0,I665&lt;&gt;"",J665&lt;&gt;0,K665&lt;&gt;0),COUNT($B$11:B664)+1,"")</f>
        <v>#N/A</v>
      </c>
      <c r="C665" s="207">
        <f>IF('Orçamento Base'!$M664=0,0,'Orçamento Base'!$D664)</f>
        <v>0</v>
      </c>
      <c r="D665" s="212" t="e">
        <f>IF('Orçamento Base'!$F664=Aux.!$G$11,"CONTRATACAO_PUBLICA",IF(VLOOKUP($C665,'Orçamento Base'!$D$11:$G$2116,3,FALSE)="INDEXADO",VLOOKUP(VLOOKUP($C664,'Orçamento Base'!$D$11:$G$2116,2,FALSE),'Index N_DESON.'!$A$9:$B$604,2),VLOOKUP($C665,'Orçamento Base'!$D$11:$G$2116,3,FALSE)))</f>
        <v>#N/A</v>
      </c>
      <c r="E665" s="208" t="e">
        <f>VLOOKUP($C665,'Orçamento Base'!$D$11:$S$1673,2,FALSE)</f>
        <v>#N/A</v>
      </c>
      <c r="F665" s="211">
        <f>Dados!$C$7</f>
        <v>44652</v>
      </c>
      <c r="G665" s="226" t="e">
        <f>VLOOKUP($C665,'Orçamento Base'!$D$11:$S$1673,4,FALSE)</f>
        <v>#N/A</v>
      </c>
      <c r="H665" s="377">
        <f>IFERROR(VLOOKUP($C665,'Orçamento Base'!$D$11:$S$1673,6,FALSE),0)</f>
        <v>0</v>
      </c>
      <c r="I665" s="208" t="e">
        <f>VLOOKUP($C665,'Orçamento Base'!$D$11:$S$1673,5,FALSE)</f>
        <v>#N/A</v>
      </c>
      <c r="J665" s="167" t="e">
        <f>IF(Comparativo!$E$6="Tabela Não Desonerada",VLOOKUP($C665,'Orçamento Base'!$D$11:$S$1673,12,FALSE),VLOOKUP($C665,#REF!,12,FALSE))</f>
        <v>#N/A</v>
      </c>
      <c r="K665" s="167">
        <f>IFERROR(IF(Comparativo!$E$6="Tabela Não Desonerada",VLOOKUP($C665,'Orçamento Base'!$D$11:$S$1673,16,FALSE),VLOOKUP($C665,#REF!,16,FALSE)),0)</f>
        <v>0</v>
      </c>
      <c r="L665" s="575" t="e">
        <f>IF(AND($D665="COMPOSICAO_PROPRIA",'Orçamento Base'!$N665="-"),"14,18%",IF(AND($D665="MERCADO",'Orçamento Base'!$N665="-"),"15,38%",IF(Comparativo!$E$6="Tabela Não Desonerada",VLOOKUP($C665,'Orçamento Base'!$D$11:$S$1673,11,FALSE),VLOOKUP($C665,#REF!,11,FALSE))))</f>
        <v>#N/A</v>
      </c>
      <c r="M665" s="209">
        <f>IF(Comparativo!$E$6="Tabela Não Desonerada",Encargos!$F$44,Encargos!$D$44)</f>
        <v>1.1122000000000001</v>
      </c>
      <c r="N665" s="320"/>
      <c r="O665" s="166" t="s">
        <v>101</v>
      </c>
      <c r="P665" s="321"/>
      <c r="Q665" s="166" t="s">
        <v>101</v>
      </c>
      <c r="R665" s="321"/>
      <c r="S665" s="322"/>
      <c r="T665" s="322"/>
    </row>
    <row r="666" spans="1:20">
      <c r="A666" s="207">
        <f>'Identificação-TCE'!$A$13</f>
        <v>1</v>
      </c>
      <c r="B666" s="168" t="e">
        <f>IF(AND(G666&lt;&gt;"",H666&gt;0,I666&lt;&gt;"",J666&lt;&gt;0,K666&lt;&gt;0),COUNT($B$11:B665)+1,"")</f>
        <v>#N/A</v>
      </c>
      <c r="C666" s="207">
        <f>IF('Orçamento Base'!$M665=0,0,'Orçamento Base'!$D665)</f>
        <v>0</v>
      </c>
      <c r="D666" s="212" t="e">
        <f>IF('Orçamento Base'!$F665=Aux.!$G$11,"CONTRATACAO_PUBLICA",IF(VLOOKUP($C666,'Orçamento Base'!$D$11:$G$2116,3,FALSE)="INDEXADO",VLOOKUP(VLOOKUP($C665,'Orçamento Base'!$D$11:$G$2116,2,FALSE),'Index N_DESON.'!$A$9:$B$604,2),VLOOKUP($C666,'Orçamento Base'!$D$11:$G$2116,3,FALSE)))</f>
        <v>#N/A</v>
      </c>
      <c r="E666" s="208" t="e">
        <f>VLOOKUP($C666,'Orçamento Base'!$D$11:$S$1673,2,FALSE)</f>
        <v>#N/A</v>
      </c>
      <c r="F666" s="211">
        <f>Dados!$C$7</f>
        <v>44652</v>
      </c>
      <c r="G666" s="226" t="e">
        <f>VLOOKUP($C666,'Orçamento Base'!$D$11:$S$1673,4,FALSE)</f>
        <v>#N/A</v>
      </c>
      <c r="H666" s="377">
        <f>IFERROR(VLOOKUP($C666,'Orçamento Base'!$D$11:$S$1673,6,FALSE),0)</f>
        <v>0</v>
      </c>
      <c r="I666" s="208" t="e">
        <f>VLOOKUP($C666,'Orçamento Base'!$D$11:$S$1673,5,FALSE)</f>
        <v>#N/A</v>
      </c>
      <c r="J666" s="167" t="e">
        <f>IF(Comparativo!$E$6="Tabela Não Desonerada",VLOOKUP($C666,'Orçamento Base'!$D$11:$S$1673,12,FALSE),VLOOKUP($C666,#REF!,12,FALSE))</f>
        <v>#N/A</v>
      </c>
      <c r="K666" s="167">
        <f>IFERROR(IF(Comparativo!$E$6="Tabela Não Desonerada",VLOOKUP($C666,'Orçamento Base'!$D$11:$S$1673,16,FALSE),VLOOKUP($C666,#REF!,16,FALSE)),0)</f>
        <v>0</v>
      </c>
      <c r="L666" s="575" t="e">
        <f>IF(AND($D666="COMPOSICAO_PROPRIA",'Orçamento Base'!$N666="-"),"14,18%",IF(AND($D666="MERCADO",'Orçamento Base'!$N666="-"),"15,38%",IF(Comparativo!$E$6="Tabela Não Desonerada",VLOOKUP($C666,'Orçamento Base'!$D$11:$S$1673,11,FALSE),VLOOKUP($C666,#REF!,11,FALSE))))</f>
        <v>#N/A</v>
      </c>
      <c r="M666" s="209">
        <f>IF(Comparativo!$E$6="Tabela Não Desonerada",Encargos!$F$44,Encargos!$D$44)</f>
        <v>1.1122000000000001</v>
      </c>
      <c r="N666" s="320"/>
      <c r="O666" s="166" t="s">
        <v>101</v>
      </c>
      <c r="P666" s="321"/>
      <c r="Q666" s="166" t="s">
        <v>101</v>
      </c>
      <c r="R666" s="321"/>
      <c r="S666" s="322"/>
      <c r="T666" s="322"/>
    </row>
    <row r="667" spans="1:20">
      <c r="A667" s="207">
        <f>'Identificação-TCE'!$A$13</f>
        <v>1</v>
      </c>
      <c r="B667" s="168" t="e">
        <f>IF(AND(G667&lt;&gt;"",H667&gt;0,I667&lt;&gt;"",J667&lt;&gt;0,K667&lt;&gt;0),COUNT($B$11:B666)+1,"")</f>
        <v>#N/A</v>
      </c>
      <c r="C667" s="207">
        <f>IF('Orçamento Base'!$M666=0,0,'Orçamento Base'!$D666)</f>
        <v>0</v>
      </c>
      <c r="D667" s="212" t="e">
        <f>IF('Orçamento Base'!$F666=Aux.!$G$11,"CONTRATACAO_PUBLICA",IF(VLOOKUP($C667,'Orçamento Base'!$D$11:$G$2116,3,FALSE)="INDEXADO",VLOOKUP(VLOOKUP($C666,'Orçamento Base'!$D$11:$G$2116,2,FALSE),'Index N_DESON.'!$A$9:$B$604,2),VLOOKUP($C667,'Orçamento Base'!$D$11:$G$2116,3,FALSE)))</f>
        <v>#N/A</v>
      </c>
      <c r="E667" s="208" t="e">
        <f>VLOOKUP($C667,'Orçamento Base'!$D$11:$S$1673,2,FALSE)</f>
        <v>#N/A</v>
      </c>
      <c r="F667" s="211">
        <f>Dados!$C$7</f>
        <v>44652</v>
      </c>
      <c r="G667" s="226" t="e">
        <f>VLOOKUP($C667,'Orçamento Base'!$D$11:$S$1673,4,FALSE)</f>
        <v>#N/A</v>
      </c>
      <c r="H667" s="377">
        <f>IFERROR(VLOOKUP($C667,'Orçamento Base'!$D$11:$S$1673,6,FALSE),0)</f>
        <v>0</v>
      </c>
      <c r="I667" s="208" t="e">
        <f>VLOOKUP($C667,'Orçamento Base'!$D$11:$S$1673,5,FALSE)</f>
        <v>#N/A</v>
      </c>
      <c r="J667" s="167" t="e">
        <f>IF(Comparativo!$E$6="Tabela Não Desonerada",VLOOKUP($C667,'Orçamento Base'!$D$11:$S$1673,12,FALSE),VLOOKUP($C667,#REF!,12,FALSE))</f>
        <v>#N/A</v>
      </c>
      <c r="K667" s="167">
        <f>IFERROR(IF(Comparativo!$E$6="Tabela Não Desonerada",VLOOKUP($C667,'Orçamento Base'!$D$11:$S$1673,16,FALSE),VLOOKUP($C667,#REF!,16,FALSE)),0)</f>
        <v>0</v>
      </c>
      <c r="L667" s="575" t="e">
        <f>IF(AND($D667="COMPOSICAO_PROPRIA",'Orçamento Base'!$N667="-"),"14,18%",IF(AND($D667="MERCADO",'Orçamento Base'!$N667="-"),"15,38%",IF(Comparativo!$E$6="Tabela Não Desonerada",VLOOKUP($C667,'Orçamento Base'!$D$11:$S$1673,11,FALSE),VLOOKUP($C667,#REF!,11,FALSE))))</f>
        <v>#N/A</v>
      </c>
      <c r="M667" s="209">
        <f>IF(Comparativo!$E$6="Tabela Não Desonerada",Encargos!$F$44,Encargos!$D$44)</f>
        <v>1.1122000000000001</v>
      </c>
      <c r="N667" s="320"/>
      <c r="O667" s="166" t="s">
        <v>101</v>
      </c>
      <c r="P667" s="321"/>
      <c r="Q667" s="166" t="s">
        <v>101</v>
      </c>
      <c r="R667" s="321"/>
      <c r="S667" s="322"/>
      <c r="T667" s="322"/>
    </row>
    <row r="668" spans="1:20">
      <c r="A668" s="207">
        <f>'Identificação-TCE'!$A$13</f>
        <v>1</v>
      </c>
      <c r="B668" s="168" t="e">
        <f>IF(AND(G668&lt;&gt;"",H668&gt;0,I668&lt;&gt;"",J668&lt;&gt;0,K668&lt;&gt;0),COUNT($B$11:B667)+1,"")</f>
        <v>#N/A</v>
      </c>
      <c r="C668" s="207">
        <f>IF('Orçamento Base'!$M667=0,0,'Orçamento Base'!$D667)</f>
        <v>0</v>
      </c>
      <c r="D668" s="212" t="e">
        <f>IF('Orçamento Base'!$F667=Aux.!$G$11,"CONTRATACAO_PUBLICA",IF(VLOOKUP($C668,'Orçamento Base'!$D$11:$G$2116,3,FALSE)="INDEXADO",VLOOKUP(VLOOKUP($C667,'Orçamento Base'!$D$11:$G$2116,2,FALSE),'Index N_DESON.'!$A$9:$B$604,2),VLOOKUP($C668,'Orçamento Base'!$D$11:$G$2116,3,FALSE)))</f>
        <v>#N/A</v>
      </c>
      <c r="E668" s="208" t="e">
        <f>VLOOKUP($C668,'Orçamento Base'!$D$11:$S$1673,2,FALSE)</f>
        <v>#N/A</v>
      </c>
      <c r="F668" s="211">
        <f>Dados!$C$7</f>
        <v>44652</v>
      </c>
      <c r="G668" s="226" t="e">
        <f>VLOOKUP($C668,'Orçamento Base'!$D$11:$S$1673,4,FALSE)</f>
        <v>#N/A</v>
      </c>
      <c r="H668" s="377">
        <f>IFERROR(VLOOKUP($C668,'Orçamento Base'!$D$11:$S$1673,6,FALSE),0)</f>
        <v>0</v>
      </c>
      <c r="I668" s="208" t="e">
        <f>VLOOKUP($C668,'Orçamento Base'!$D$11:$S$1673,5,FALSE)</f>
        <v>#N/A</v>
      </c>
      <c r="J668" s="167" t="e">
        <f>IF(Comparativo!$E$6="Tabela Não Desonerada",VLOOKUP($C668,'Orçamento Base'!$D$11:$S$1673,12,FALSE),VLOOKUP($C668,#REF!,12,FALSE))</f>
        <v>#N/A</v>
      </c>
      <c r="K668" s="167">
        <f>IFERROR(IF(Comparativo!$E$6="Tabela Não Desonerada",VLOOKUP($C668,'Orçamento Base'!$D$11:$S$1673,16,FALSE),VLOOKUP($C668,#REF!,16,FALSE)),0)</f>
        <v>0</v>
      </c>
      <c r="L668" s="575" t="e">
        <f>IF(AND($D668="COMPOSICAO_PROPRIA",'Orçamento Base'!$N668="-"),"14,18%",IF(AND($D668="MERCADO",'Orçamento Base'!$N668="-"),"15,38%",IF(Comparativo!$E$6="Tabela Não Desonerada",VLOOKUP($C668,'Orçamento Base'!$D$11:$S$1673,11,FALSE),VLOOKUP($C668,#REF!,11,FALSE))))</f>
        <v>#N/A</v>
      </c>
      <c r="M668" s="209">
        <f>IF(Comparativo!$E$6="Tabela Não Desonerada",Encargos!$F$44,Encargos!$D$44)</f>
        <v>1.1122000000000001</v>
      </c>
      <c r="N668" s="320"/>
      <c r="O668" s="166" t="s">
        <v>101</v>
      </c>
      <c r="P668" s="321"/>
      <c r="Q668" s="166" t="s">
        <v>101</v>
      </c>
      <c r="R668" s="321"/>
      <c r="S668" s="322"/>
      <c r="T668" s="322"/>
    </row>
    <row r="669" spans="1:20">
      <c r="A669" s="207">
        <f>'Identificação-TCE'!$A$13</f>
        <v>1</v>
      </c>
      <c r="B669" s="168" t="e">
        <f>IF(AND(G669&lt;&gt;"",H669&gt;0,I669&lt;&gt;"",J669&lt;&gt;0,K669&lt;&gt;0),COUNT($B$11:B668)+1,"")</f>
        <v>#N/A</v>
      </c>
      <c r="C669" s="207">
        <f>IF('Orçamento Base'!$M668=0,0,'Orçamento Base'!$D668)</f>
        <v>0</v>
      </c>
      <c r="D669" s="212" t="e">
        <f>IF('Orçamento Base'!$F668=Aux.!$G$11,"CONTRATACAO_PUBLICA",IF(VLOOKUP($C669,'Orçamento Base'!$D$11:$G$2116,3,FALSE)="INDEXADO",VLOOKUP(VLOOKUP($C668,'Orçamento Base'!$D$11:$G$2116,2,FALSE),'Index N_DESON.'!$A$9:$B$604,2),VLOOKUP($C669,'Orçamento Base'!$D$11:$G$2116,3,FALSE)))</f>
        <v>#N/A</v>
      </c>
      <c r="E669" s="208" t="e">
        <f>VLOOKUP($C669,'Orçamento Base'!$D$11:$S$1673,2,FALSE)</f>
        <v>#N/A</v>
      </c>
      <c r="F669" s="211">
        <f>Dados!$C$7</f>
        <v>44652</v>
      </c>
      <c r="G669" s="226" t="e">
        <f>VLOOKUP($C669,'Orçamento Base'!$D$11:$S$1673,4,FALSE)</f>
        <v>#N/A</v>
      </c>
      <c r="H669" s="377">
        <f>IFERROR(VLOOKUP($C669,'Orçamento Base'!$D$11:$S$1673,6,FALSE),0)</f>
        <v>0</v>
      </c>
      <c r="I669" s="208" t="e">
        <f>VLOOKUP($C669,'Orçamento Base'!$D$11:$S$1673,5,FALSE)</f>
        <v>#N/A</v>
      </c>
      <c r="J669" s="167" t="e">
        <f>IF(Comparativo!$E$6="Tabela Não Desonerada",VLOOKUP($C669,'Orçamento Base'!$D$11:$S$1673,12,FALSE),VLOOKUP($C669,#REF!,12,FALSE))</f>
        <v>#N/A</v>
      </c>
      <c r="K669" s="167">
        <f>IFERROR(IF(Comparativo!$E$6="Tabela Não Desonerada",VLOOKUP($C669,'Orçamento Base'!$D$11:$S$1673,16,FALSE),VLOOKUP($C669,#REF!,16,FALSE)),0)</f>
        <v>0</v>
      </c>
      <c r="L669" s="575" t="e">
        <f>IF(AND($D669="COMPOSICAO_PROPRIA",'Orçamento Base'!$N669="-"),"14,18%",IF(AND($D669="MERCADO",'Orçamento Base'!$N669="-"),"15,38%",IF(Comparativo!$E$6="Tabela Não Desonerada",VLOOKUP($C669,'Orçamento Base'!$D$11:$S$1673,11,FALSE),VLOOKUP($C669,#REF!,11,FALSE))))</f>
        <v>#N/A</v>
      </c>
      <c r="M669" s="209">
        <f>IF(Comparativo!$E$6="Tabela Não Desonerada",Encargos!$F$44,Encargos!$D$44)</f>
        <v>1.1122000000000001</v>
      </c>
      <c r="N669" s="320"/>
      <c r="O669" s="166" t="s">
        <v>101</v>
      </c>
      <c r="P669" s="321"/>
      <c r="Q669" s="166" t="s">
        <v>101</v>
      </c>
      <c r="R669" s="321"/>
      <c r="S669" s="322"/>
      <c r="T669" s="322"/>
    </row>
    <row r="670" spans="1:20">
      <c r="A670" s="207">
        <f>'Identificação-TCE'!$A$13</f>
        <v>1</v>
      </c>
      <c r="B670" s="168" t="e">
        <f>IF(AND(G670&lt;&gt;"",H670&gt;0,I670&lt;&gt;"",J670&lt;&gt;0,K670&lt;&gt;0),COUNT($B$11:B669)+1,"")</f>
        <v>#N/A</v>
      </c>
      <c r="C670" s="207">
        <f>IF('Orçamento Base'!$M669=0,0,'Orçamento Base'!$D669)</f>
        <v>0</v>
      </c>
      <c r="D670" s="212" t="e">
        <f>IF('Orçamento Base'!$F669=Aux.!$G$11,"CONTRATACAO_PUBLICA",IF(VLOOKUP($C670,'Orçamento Base'!$D$11:$G$2116,3,FALSE)="INDEXADO",VLOOKUP(VLOOKUP($C669,'Orçamento Base'!$D$11:$G$2116,2,FALSE),'Index N_DESON.'!$A$9:$B$604,2),VLOOKUP($C670,'Orçamento Base'!$D$11:$G$2116,3,FALSE)))</f>
        <v>#N/A</v>
      </c>
      <c r="E670" s="208" t="e">
        <f>VLOOKUP($C670,'Orçamento Base'!$D$11:$S$1673,2,FALSE)</f>
        <v>#N/A</v>
      </c>
      <c r="F670" s="211">
        <f>Dados!$C$7</f>
        <v>44652</v>
      </c>
      <c r="G670" s="226" t="e">
        <f>VLOOKUP($C670,'Orçamento Base'!$D$11:$S$1673,4,FALSE)</f>
        <v>#N/A</v>
      </c>
      <c r="H670" s="377">
        <f>IFERROR(VLOOKUP($C670,'Orçamento Base'!$D$11:$S$1673,6,FALSE),0)</f>
        <v>0</v>
      </c>
      <c r="I670" s="208" t="e">
        <f>VLOOKUP($C670,'Orçamento Base'!$D$11:$S$1673,5,FALSE)</f>
        <v>#N/A</v>
      </c>
      <c r="J670" s="167" t="e">
        <f>IF(Comparativo!$E$6="Tabela Não Desonerada",VLOOKUP($C670,'Orçamento Base'!$D$11:$S$1673,12,FALSE),VLOOKUP($C670,#REF!,12,FALSE))</f>
        <v>#N/A</v>
      </c>
      <c r="K670" s="167">
        <f>IFERROR(IF(Comparativo!$E$6="Tabela Não Desonerada",VLOOKUP($C670,'Orçamento Base'!$D$11:$S$1673,16,FALSE),VLOOKUP($C670,#REF!,16,FALSE)),0)</f>
        <v>0</v>
      </c>
      <c r="L670" s="575" t="e">
        <f>IF(AND($D670="COMPOSICAO_PROPRIA",'Orçamento Base'!$N670="-"),"14,18%",IF(AND($D670="MERCADO",'Orçamento Base'!$N670="-"),"15,38%",IF(Comparativo!$E$6="Tabela Não Desonerada",VLOOKUP($C670,'Orçamento Base'!$D$11:$S$1673,11,FALSE),VLOOKUP($C670,#REF!,11,FALSE))))</f>
        <v>#N/A</v>
      </c>
      <c r="M670" s="209">
        <f>IF(Comparativo!$E$6="Tabela Não Desonerada",Encargos!$F$44,Encargos!$D$44)</f>
        <v>1.1122000000000001</v>
      </c>
      <c r="N670" s="320"/>
      <c r="O670" s="166" t="s">
        <v>101</v>
      </c>
      <c r="P670" s="321"/>
      <c r="Q670" s="166" t="s">
        <v>101</v>
      </c>
      <c r="R670" s="321"/>
      <c r="S670" s="322"/>
      <c r="T670" s="322"/>
    </row>
    <row r="671" spans="1:20">
      <c r="A671" s="207">
        <f>'Identificação-TCE'!$A$13</f>
        <v>1</v>
      </c>
      <c r="B671" s="168" t="e">
        <f>IF(AND(G671&lt;&gt;"",H671&gt;0,I671&lt;&gt;"",J671&lt;&gt;0,K671&lt;&gt;0),COUNT($B$11:B670)+1,"")</f>
        <v>#N/A</v>
      </c>
      <c r="C671" s="207">
        <f>IF('Orçamento Base'!$M670=0,0,'Orçamento Base'!$D670)</f>
        <v>0</v>
      </c>
      <c r="D671" s="212" t="e">
        <f>IF('Orçamento Base'!$F670=Aux.!$G$11,"CONTRATACAO_PUBLICA",IF(VLOOKUP($C671,'Orçamento Base'!$D$11:$G$2116,3,FALSE)="INDEXADO",VLOOKUP(VLOOKUP($C670,'Orçamento Base'!$D$11:$G$2116,2,FALSE),'Index N_DESON.'!$A$9:$B$604,2),VLOOKUP($C671,'Orçamento Base'!$D$11:$G$2116,3,FALSE)))</f>
        <v>#N/A</v>
      </c>
      <c r="E671" s="208" t="e">
        <f>VLOOKUP($C671,'Orçamento Base'!$D$11:$S$1673,2,FALSE)</f>
        <v>#N/A</v>
      </c>
      <c r="F671" s="211">
        <f>Dados!$C$7</f>
        <v>44652</v>
      </c>
      <c r="G671" s="226" t="e">
        <f>VLOOKUP($C671,'Orçamento Base'!$D$11:$S$1673,4,FALSE)</f>
        <v>#N/A</v>
      </c>
      <c r="H671" s="377">
        <f>IFERROR(VLOOKUP($C671,'Orçamento Base'!$D$11:$S$1673,6,FALSE),0)</f>
        <v>0</v>
      </c>
      <c r="I671" s="208" t="e">
        <f>VLOOKUP($C671,'Orçamento Base'!$D$11:$S$1673,5,FALSE)</f>
        <v>#N/A</v>
      </c>
      <c r="J671" s="167" t="e">
        <f>IF(Comparativo!$E$6="Tabela Não Desonerada",VLOOKUP($C671,'Orçamento Base'!$D$11:$S$1673,12,FALSE),VLOOKUP($C671,#REF!,12,FALSE))</f>
        <v>#N/A</v>
      </c>
      <c r="K671" s="167">
        <f>IFERROR(IF(Comparativo!$E$6="Tabela Não Desonerada",VLOOKUP($C671,'Orçamento Base'!$D$11:$S$1673,16,FALSE),VLOOKUP($C671,#REF!,16,FALSE)),0)</f>
        <v>0</v>
      </c>
      <c r="L671" s="575" t="e">
        <f>IF(AND($D671="COMPOSICAO_PROPRIA",'Orçamento Base'!$N671="-"),"14,18%",IF(AND($D671="MERCADO",'Orçamento Base'!$N671="-"),"15,38%",IF(Comparativo!$E$6="Tabela Não Desonerada",VLOOKUP($C671,'Orçamento Base'!$D$11:$S$1673,11,FALSE),VLOOKUP($C671,#REF!,11,FALSE))))</f>
        <v>#N/A</v>
      </c>
      <c r="M671" s="209">
        <f>IF(Comparativo!$E$6="Tabela Não Desonerada",Encargos!$F$44,Encargos!$D$44)</f>
        <v>1.1122000000000001</v>
      </c>
      <c r="N671" s="320"/>
      <c r="O671" s="166" t="s">
        <v>101</v>
      </c>
      <c r="P671" s="321"/>
      <c r="Q671" s="166" t="s">
        <v>101</v>
      </c>
      <c r="R671" s="321"/>
      <c r="S671" s="322"/>
      <c r="T671" s="322"/>
    </row>
    <row r="672" spans="1:20">
      <c r="A672" s="207">
        <f>'Identificação-TCE'!$A$13</f>
        <v>1</v>
      </c>
      <c r="B672" s="168" t="e">
        <f>IF(AND(G672&lt;&gt;"",H672&gt;0,I672&lt;&gt;"",J672&lt;&gt;0,K672&lt;&gt;0),COUNT($B$11:B671)+1,"")</f>
        <v>#N/A</v>
      </c>
      <c r="C672" s="207">
        <f>IF('Orçamento Base'!$M671=0,0,'Orçamento Base'!$D671)</f>
        <v>0</v>
      </c>
      <c r="D672" s="212" t="e">
        <f>IF('Orçamento Base'!$F671=Aux.!$G$11,"CONTRATACAO_PUBLICA",IF(VLOOKUP($C672,'Orçamento Base'!$D$11:$G$2116,3,FALSE)="INDEXADO",VLOOKUP(VLOOKUP($C671,'Orçamento Base'!$D$11:$G$2116,2,FALSE),'Index N_DESON.'!$A$9:$B$604,2),VLOOKUP($C672,'Orçamento Base'!$D$11:$G$2116,3,FALSE)))</f>
        <v>#N/A</v>
      </c>
      <c r="E672" s="208" t="e">
        <f>VLOOKUP($C672,'Orçamento Base'!$D$11:$S$1673,2,FALSE)</f>
        <v>#N/A</v>
      </c>
      <c r="F672" s="211">
        <f>Dados!$C$7</f>
        <v>44652</v>
      </c>
      <c r="G672" s="226" t="e">
        <f>VLOOKUP($C672,'Orçamento Base'!$D$11:$S$1673,4,FALSE)</f>
        <v>#N/A</v>
      </c>
      <c r="H672" s="377">
        <f>IFERROR(VLOOKUP($C672,'Orçamento Base'!$D$11:$S$1673,6,FALSE),0)</f>
        <v>0</v>
      </c>
      <c r="I672" s="208" t="e">
        <f>VLOOKUP($C672,'Orçamento Base'!$D$11:$S$1673,5,FALSE)</f>
        <v>#N/A</v>
      </c>
      <c r="J672" s="167" t="e">
        <f>IF(Comparativo!$E$6="Tabela Não Desonerada",VLOOKUP($C672,'Orçamento Base'!$D$11:$S$1673,12,FALSE),VLOOKUP($C672,#REF!,12,FALSE))</f>
        <v>#N/A</v>
      </c>
      <c r="K672" s="167">
        <f>IFERROR(IF(Comparativo!$E$6="Tabela Não Desonerada",VLOOKUP($C672,'Orçamento Base'!$D$11:$S$1673,16,FALSE),VLOOKUP($C672,#REF!,16,FALSE)),0)</f>
        <v>0</v>
      </c>
      <c r="L672" s="575" t="e">
        <f>IF(AND($D672="COMPOSICAO_PROPRIA",'Orçamento Base'!$N672="-"),"14,18%",IF(AND($D672="MERCADO",'Orçamento Base'!$N672="-"),"15,38%",IF(Comparativo!$E$6="Tabela Não Desonerada",VLOOKUP($C672,'Orçamento Base'!$D$11:$S$1673,11,FALSE),VLOOKUP($C672,#REF!,11,FALSE))))</f>
        <v>#N/A</v>
      </c>
      <c r="M672" s="209">
        <f>IF(Comparativo!$E$6="Tabela Não Desonerada",Encargos!$F$44,Encargos!$D$44)</f>
        <v>1.1122000000000001</v>
      </c>
      <c r="N672" s="320"/>
      <c r="O672" s="166" t="s">
        <v>101</v>
      </c>
      <c r="P672" s="321"/>
      <c r="Q672" s="166" t="s">
        <v>101</v>
      </c>
      <c r="R672" s="321"/>
      <c r="S672" s="322"/>
      <c r="T672" s="322"/>
    </row>
    <row r="673" spans="1:20">
      <c r="A673" s="207">
        <f>'Identificação-TCE'!$A$13</f>
        <v>1</v>
      </c>
      <c r="B673" s="168" t="e">
        <f>IF(AND(G673&lt;&gt;"",H673&gt;0,I673&lt;&gt;"",J673&lt;&gt;0,K673&lt;&gt;0),COUNT($B$11:B672)+1,"")</f>
        <v>#N/A</v>
      </c>
      <c r="C673" s="207">
        <f>IF('Orçamento Base'!$M672=0,0,'Orçamento Base'!$D672)</f>
        <v>0</v>
      </c>
      <c r="D673" s="212" t="e">
        <f>IF('Orçamento Base'!$F672=Aux.!$G$11,"CONTRATACAO_PUBLICA",IF(VLOOKUP($C673,'Orçamento Base'!$D$11:$G$2116,3,FALSE)="INDEXADO",VLOOKUP(VLOOKUP($C672,'Orçamento Base'!$D$11:$G$2116,2,FALSE),'Index N_DESON.'!$A$9:$B$604,2),VLOOKUP($C673,'Orçamento Base'!$D$11:$G$2116,3,FALSE)))</f>
        <v>#N/A</v>
      </c>
      <c r="E673" s="208" t="e">
        <f>VLOOKUP($C673,'Orçamento Base'!$D$11:$S$1673,2,FALSE)</f>
        <v>#N/A</v>
      </c>
      <c r="F673" s="211">
        <f>Dados!$C$7</f>
        <v>44652</v>
      </c>
      <c r="G673" s="226" t="e">
        <f>VLOOKUP($C673,'Orçamento Base'!$D$11:$S$1673,4,FALSE)</f>
        <v>#N/A</v>
      </c>
      <c r="H673" s="377">
        <f>IFERROR(VLOOKUP($C673,'Orçamento Base'!$D$11:$S$1673,6,FALSE),0)</f>
        <v>0</v>
      </c>
      <c r="I673" s="208" t="e">
        <f>VLOOKUP($C673,'Orçamento Base'!$D$11:$S$1673,5,FALSE)</f>
        <v>#N/A</v>
      </c>
      <c r="J673" s="167" t="e">
        <f>IF(Comparativo!$E$6="Tabela Não Desonerada",VLOOKUP($C673,'Orçamento Base'!$D$11:$S$1673,12,FALSE),VLOOKUP($C673,#REF!,12,FALSE))</f>
        <v>#N/A</v>
      </c>
      <c r="K673" s="167">
        <f>IFERROR(IF(Comparativo!$E$6="Tabela Não Desonerada",VLOOKUP($C673,'Orçamento Base'!$D$11:$S$1673,16,FALSE),VLOOKUP($C673,#REF!,16,FALSE)),0)</f>
        <v>0</v>
      </c>
      <c r="L673" s="575" t="e">
        <f>IF(AND($D673="COMPOSICAO_PROPRIA",'Orçamento Base'!$N673="-"),"14,18%",IF(AND($D673="MERCADO",'Orçamento Base'!$N673="-"),"15,38%",IF(Comparativo!$E$6="Tabela Não Desonerada",VLOOKUP($C673,'Orçamento Base'!$D$11:$S$1673,11,FALSE),VLOOKUP($C673,#REF!,11,FALSE))))</f>
        <v>#N/A</v>
      </c>
      <c r="M673" s="209">
        <f>IF(Comparativo!$E$6="Tabela Não Desonerada",Encargos!$F$44,Encargos!$D$44)</f>
        <v>1.1122000000000001</v>
      </c>
      <c r="N673" s="320"/>
      <c r="O673" s="166" t="s">
        <v>101</v>
      </c>
      <c r="P673" s="321"/>
      <c r="Q673" s="166" t="s">
        <v>101</v>
      </c>
      <c r="R673" s="321"/>
      <c r="S673" s="322"/>
      <c r="T673" s="322"/>
    </row>
    <row r="674" spans="1:20">
      <c r="A674" s="207">
        <f>'Identificação-TCE'!$A$13</f>
        <v>1</v>
      </c>
      <c r="B674" s="168" t="e">
        <f>IF(AND(G674&lt;&gt;"",H674&gt;0,I674&lt;&gt;"",J674&lt;&gt;0,K674&lt;&gt;0),COUNT($B$11:B673)+1,"")</f>
        <v>#N/A</v>
      </c>
      <c r="C674" s="207">
        <f>IF('Orçamento Base'!$M673=0,0,'Orçamento Base'!$D673)</f>
        <v>0</v>
      </c>
      <c r="D674" s="212" t="e">
        <f>IF('Orçamento Base'!$F673=Aux.!$G$11,"CONTRATACAO_PUBLICA",IF(VLOOKUP($C674,'Orçamento Base'!$D$11:$G$2116,3,FALSE)="INDEXADO",VLOOKUP(VLOOKUP($C673,'Orçamento Base'!$D$11:$G$2116,2,FALSE),'Index N_DESON.'!$A$9:$B$604,2),VLOOKUP($C674,'Orçamento Base'!$D$11:$G$2116,3,FALSE)))</f>
        <v>#N/A</v>
      </c>
      <c r="E674" s="208" t="e">
        <f>VLOOKUP($C674,'Orçamento Base'!$D$11:$S$1673,2,FALSE)</f>
        <v>#N/A</v>
      </c>
      <c r="F674" s="211">
        <f>Dados!$C$7</f>
        <v>44652</v>
      </c>
      <c r="G674" s="226" t="e">
        <f>VLOOKUP($C674,'Orçamento Base'!$D$11:$S$1673,4,FALSE)</f>
        <v>#N/A</v>
      </c>
      <c r="H674" s="377">
        <f>IFERROR(VLOOKUP($C674,'Orçamento Base'!$D$11:$S$1673,6,FALSE),0)</f>
        <v>0</v>
      </c>
      <c r="I674" s="208" t="e">
        <f>VLOOKUP($C674,'Orçamento Base'!$D$11:$S$1673,5,FALSE)</f>
        <v>#N/A</v>
      </c>
      <c r="J674" s="167" t="e">
        <f>IF(Comparativo!$E$6="Tabela Não Desonerada",VLOOKUP($C674,'Orçamento Base'!$D$11:$S$1673,12,FALSE),VLOOKUP($C674,#REF!,12,FALSE))</f>
        <v>#N/A</v>
      </c>
      <c r="K674" s="167">
        <f>IFERROR(IF(Comparativo!$E$6="Tabela Não Desonerada",VLOOKUP($C674,'Orçamento Base'!$D$11:$S$1673,16,FALSE),VLOOKUP($C674,#REF!,16,FALSE)),0)</f>
        <v>0</v>
      </c>
      <c r="L674" s="575" t="e">
        <f>IF(AND($D674="COMPOSICAO_PROPRIA",'Orçamento Base'!$N674="-"),"14,18%",IF(AND($D674="MERCADO",'Orçamento Base'!$N674="-"),"15,38%",IF(Comparativo!$E$6="Tabela Não Desonerada",VLOOKUP($C674,'Orçamento Base'!$D$11:$S$1673,11,FALSE),VLOOKUP($C674,#REF!,11,FALSE))))</f>
        <v>#N/A</v>
      </c>
      <c r="M674" s="209">
        <f>IF(Comparativo!$E$6="Tabela Não Desonerada",Encargos!$F$44,Encargos!$D$44)</f>
        <v>1.1122000000000001</v>
      </c>
      <c r="N674" s="320"/>
      <c r="O674" s="166" t="s">
        <v>101</v>
      </c>
      <c r="P674" s="321"/>
      <c r="Q674" s="166" t="s">
        <v>101</v>
      </c>
      <c r="R674" s="321"/>
      <c r="S674" s="322"/>
      <c r="T674" s="322"/>
    </row>
    <row r="675" spans="1:20">
      <c r="A675" s="207">
        <f>'Identificação-TCE'!$A$13</f>
        <v>1</v>
      </c>
      <c r="B675" s="168" t="e">
        <f>IF(AND(G675&lt;&gt;"",H675&gt;0,I675&lt;&gt;"",J675&lt;&gt;0,K675&lt;&gt;0),COUNT($B$11:B674)+1,"")</f>
        <v>#N/A</v>
      </c>
      <c r="C675" s="207">
        <f>IF('Orçamento Base'!$M674=0,0,'Orçamento Base'!$D674)</f>
        <v>0</v>
      </c>
      <c r="D675" s="212" t="e">
        <f>IF('Orçamento Base'!$F674=Aux.!$G$11,"CONTRATACAO_PUBLICA",IF(VLOOKUP($C675,'Orçamento Base'!$D$11:$G$2116,3,FALSE)="INDEXADO",VLOOKUP(VLOOKUP($C674,'Orçamento Base'!$D$11:$G$2116,2,FALSE),'Index N_DESON.'!$A$9:$B$604,2),VLOOKUP($C675,'Orçamento Base'!$D$11:$G$2116,3,FALSE)))</f>
        <v>#N/A</v>
      </c>
      <c r="E675" s="208" t="e">
        <f>VLOOKUP($C675,'Orçamento Base'!$D$11:$S$1673,2,FALSE)</f>
        <v>#N/A</v>
      </c>
      <c r="F675" s="211">
        <f>Dados!$C$7</f>
        <v>44652</v>
      </c>
      <c r="G675" s="226" t="e">
        <f>VLOOKUP($C675,'Orçamento Base'!$D$11:$S$1673,4,FALSE)</f>
        <v>#N/A</v>
      </c>
      <c r="H675" s="377">
        <f>IFERROR(VLOOKUP($C675,'Orçamento Base'!$D$11:$S$1673,6,FALSE),0)</f>
        <v>0</v>
      </c>
      <c r="I675" s="208" t="e">
        <f>VLOOKUP($C675,'Orçamento Base'!$D$11:$S$1673,5,FALSE)</f>
        <v>#N/A</v>
      </c>
      <c r="J675" s="167" t="e">
        <f>IF(Comparativo!$E$6="Tabela Não Desonerada",VLOOKUP($C675,'Orçamento Base'!$D$11:$S$1673,12,FALSE),VLOOKUP($C675,#REF!,12,FALSE))</f>
        <v>#N/A</v>
      </c>
      <c r="K675" s="167">
        <f>IFERROR(IF(Comparativo!$E$6="Tabela Não Desonerada",VLOOKUP($C675,'Orçamento Base'!$D$11:$S$1673,16,FALSE),VLOOKUP($C675,#REF!,16,FALSE)),0)</f>
        <v>0</v>
      </c>
      <c r="L675" s="575" t="e">
        <f>IF(AND($D675="COMPOSICAO_PROPRIA",'Orçamento Base'!$N675="-"),"14,18%",IF(AND($D675="MERCADO",'Orçamento Base'!$N675="-"),"15,38%",IF(Comparativo!$E$6="Tabela Não Desonerada",VLOOKUP($C675,'Orçamento Base'!$D$11:$S$1673,11,FALSE),VLOOKUP($C675,#REF!,11,FALSE))))</f>
        <v>#N/A</v>
      </c>
      <c r="M675" s="209">
        <f>IF(Comparativo!$E$6="Tabela Não Desonerada",Encargos!$F$44,Encargos!$D$44)</f>
        <v>1.1122000000000001</v>
      </c>
      <c r="N675" s="320"/>
      <c r="O675" s="166" t="s">
        <v>101</v>
      </c>
      <c r="P675" s="321"/>
      <c r="Q675" s="166" t="s">
        <v>101</v>
      </c>
      <c r="R675" s="321"/>
      <c r="S675" s="322"/>
      <c r="T675" s="322"/>
    </row>
    <row r="676" spans="1:20">
      <c r="A676" s="207">
        <f>'Identificação-TCE'!$A$13</f>
        <v>1</v>
      </c>
      <c r="B676" s="168" t="e">
        <f>IF(AND(G676&lt;&gt;"",H676&gt;0,I676&lt;&gt;"",J676&lt;&gt;0,K676&lt;&gt;0),COUNT($B$11:B675)+1,"")</f>
        <v>#N/A</v>
      </c>
      <c r="C676" s="207">
        <f>IF('Orçamento Base'!$M675=0,0,'Orçamento Base'!$D675)</f>
        <v>0</v>
      </c>
      <c r="D676" s="212" t="e">
        <f>IF('Orçamento Base'!$F675=Aux.!$G$11,"CONTRATACAO_PUBLICA",IF(VLOOKUP($C676,'Orçamento Base'!$D$11:$G$2116,3,FALSE)="INDEXADO",VLOOKUP(VLOOKUP($C675,'Orçamento Base'!$D$11:$G$2116,2,FALSE),'Index N_DESON.'!$A$9:$B$604,2),VLOOKUP($C676,'Orçamento Base'!$D$11:$G$2116,3,FALSE)))</f>
        <v>#N/A</v>
      </c>
      <c r="E676" s="208" t="e">
        <f>VLOOKUP($C676,'Orçamento Base'!$D$11:$S$1673,2,FALSE)</f>
        <v>#N/A</v>
      </c>
      <c r="F676" s="211">
        <f>Dados!$C$7</f>
        <v>44652</v>
      </c>
      <c r="G676" s="226" t="e">
        <f>VLOOKUP($C676,'Orçamento Base'!$D$11:$S$1673,4,FALSE)</f>
        <v>#N/A</v>
      </c>
      <c r="H676" s="377">
        <f>IFERROR(VLOOKUP($C676,'Orçamento Base'!$D$11:$S$1673,6,FALSE),0)</f>
        <v>0</v>
      </c>
      <c r="I676" s="208" t="e">
        <f>VLOOKUP($C676,'Orçamento Base'!$D$11:$S$1673,5,FALSE)</f>
        <v>#N/A</v>
      </c>
      <c r="J676" s="167" t="e">
        <f>IF(Comparativo!$E$6="Tabela Não Desonerada",VLOOKUP($C676,'Orçamento Base'!$D$11:$S$1673,12,FALSE),VLOOKUP($C676,#REF!,12,FALSE))</f>
        <v>#N/A</v>
      </c>
      <c r="K676" s="167">
        <f>IFERROR(IF(Comparativo!$E$6="Tabela Não Desonerada",VLOOKUP($C676,'Orçamento Base'!$D$11:$S$1673,16,FALSE),VLOOKUP($C676,#REF!,16,FALSE)),0)</f>
        <v>0</v>
      </c>
      <c r="L676" s="575" t="e">
        <f>IF(AND($D676="COMPOSICAO_PROPRIA",'Orçamento Base'!$N676="-"),"14,18%",IF(AND($D676="MERCADO",'Orçamento Base'!$N676="-"),"15,38%",IF(Comparativo!$E$6="Tabela Não Desonerada",VLOOKUP($C676,'Orçamento Base'!$D$11:$S$1673,11,FALSE),VLOOKUP($C676,#REF!,11,FALSE))))</f>
        <v>#N/A</v>
      </c>
      <c r="M676" s="209">
        <f>IF(Comparativo!$E$6="Tabela Não Desonerada",Encargos!$F$44,Encargos!$D$44)</f>
        <v>1.1122000000000001</v>
      </c>
      <c r="N676" s="320"/>
      <c r="O676" s="166" t="s">
        <v>101</v>
      </c>
      <c r="P676" s="321"/>
      <c r="Q676" s="166" t="s">
        <v>101</v>
      </c>
      <c r="R676" s="321"/>
      <c r="S676" s="322"/>
      <c r="T676" s="322"/>
    </row>
    <row r="677" spans="1:20">
      <c r="A677" s="207">
        <f>'Identificação-TCE'!$A$13</f>
        <v>1</v>
      </c>
      <c r="B677" s="168" t="e">
        <f>IF(AND(G677&lt;&gt;"",H677&gt;0,I677&lt;&gt;"",J677&lt;&gt;0,K677&lt;&gt;0),COUNT($B$11:B676)+1,"")</f>
        <v>#N/A</v>
      </c>
      <c r="C677" s="207">
        <f>IF('Orçamento Base'!$M676=0,0,'Orçamento Base'!$D676)</f>
        <v>0</v>
      </c>
      <c r="D677" s="212" t="e">
        <f>IF('Orçamento Base'!$F676=Aux.!$G$11,"CONTRATACAO_PUBLICA",IF(VLOOKUP($C677,'Orçamento Base'!$D$11:$G$2116,3,FALSE)="INDEXADO",VLOOKUP(VLOOKUP($C676,'Orçamento Base'!$D$11:$G$2116,2,FALSE),'Index N_DESON.'!$A$9:$B$604,2),VLOOKUP($C677,'Orçamento Base'!$D$11:$G$2116,3,FALSE)))</f>
        <v>#N/A</v>
      </c>
      <c r="E677" s="208" t="e">
        <f>VLOOKUP($C677,'Orçamento Base'!$D$11:$S$1673,2,FALSE)</f>
        <v>#N/A</v>
      </c>
      <c r="F677" s="211">
        <f>Dados!$C$7</f>
        <v>44652</v>
      </c>
      <c r="G677" s="226" t="e">
        <f>VLOOKUP($C677,'Orçamento Base'!$D$11:$S$1673,4,FALSE)</f>
        <v>#N/A</v>
      </c>
      <c r="H677" s="377">
        <f>IFERROR(VLOOKUP($C677,'Orçamento Base'!$D$11:$S$1673,6,FALSE),0)</f>
        <v>0</v>
      </c>
      <c r="I677" s="208" t="e">
        <f>VLOOKUP($C677,'Orçamento Base'!$D$11:$S$1673,5,FALSE)</f>
        <v>#N/A</v>
      </c>
      <c r="J677" s="167" t="e">
        <f>IF(Comparativo!$E$6="Tabela Não Desonerada",VLOOKUP($C677,'Orçamento Base'!$D$11:$S$1673,12,FALSE),VLOOKUP($C677,#REF!,12,FALSE))</f>
        <v>#N/A</v>
      </c>
      <c r="K677" s="167">
        <f>IFERROR(IF(Comparativo!$E$6="Tabela Não Desonerada",VLOOKUP($C677,'Orçamento Base'!$D$11:$S$1673,16,FALSE),VLOOKUP($C677,#REF!,16,FALSE)),0)</f>
        <v>0</v>
      </c>
      <c r="L677" s="575" t="e">
        <f>IF(AND($D677="COMPOSICAO_PROPRIA",'Orçamento Base'!$N677="-"),"14,18%",IF(AND($D677="MERCADO",'Orçamento Base'!$N677="-"),"15,38%",IF(Comparativo!$E$6="Tabela Não Desonerada",VLOOKUP($C677,'Orçamento Base'!$D$11:$S$1673,11,FALSE),VLOOKUP($C677,#REF!,11,FALSE))))</f>
        <v>#N/A</v>
      </c>
      <c r="M677" s="209">
        <f>IF(Comparativo!$E$6="Tabela Não Desonerada",Encargos!$F$44,Encargos!$D$44)</f>
        <v>1.1122000000000001</v>
      </c>
      <c r="N677" s="320"/>
      <c r="O677" s="166" t="s">
        <v>101</v>
      </c>
      <c r="P677" s="321"/>
      <c r="Q677" s="166" t="s">
        <v>101</v>
      </c>
      <c r="R677" s="321"/>
      <c r="S677" s="322"/>
      <c r="T677" s="322"/>
    </row>
    <row r="678" spans="1:20">
      <c r="A678" s="207">
        <f>'Identificação-TCE'!$A$13</f>
        <v>1</v>
      </c>
      <c r="B678" s="168" t="e">
        <f>IF(AND(G678&lt;&gt;"",H678&gt;0,I678&lt;&gt;"",J678&lt;&gt;0,K678&lt;&gt;0),COUNT($B$11:B677)+1,"")</f>
        <v>#N/A</v>
      </c>
      <c r="C678" s="207">
        <f>IF('Orçamento Base'!$M677=0,0,'Orçamento Base'!$D677)</f>
        <v>0</v>
      </c>
      <c r="D678" s="212" t="e">
        <f>IF('Orçamento Base'!$F677=Aux.!$G$11,"CONTRATACAO_PUBLICA",IF(VLOOKUP($C678,'Orçamento Base'!$D$11:$G$2116,3,FALSE)="INDEXADO",VLOOKUP(VLOOKUP($C677,'Orçamento Base'!$D$11:$G$2116,2,FALSE),'Index N_DESON.'!$A$9:$B$604,2),VLOOKUP($C678,'Orçamento Base'!$D$11:$G$2116,3,FALSE)))</f>
        <v>#N/A</v>
      </c>
      <c r="E678" s="208" t="e">
        <f>VLOOKUP($C678,'Orçamento Base'!$D$11:$S$1673,2,FALSE)</f>
        <v>#N/A</v>
      </c>
      <c r="F678" s="211">
        <f>Dados!$C$7</f>
        <v>44652</v>
      </c>
      <c r="G678" s="226" t="e">
        <f>VLOOKUP($C678,'Orçamento Base'!$D$11:$S$1673,4,FALSE)</f>
        <v>#N/A</v>
      </c>
      <c r="H678" s="377">
        <f>IFERROR(VLOOKUP($C678,'Orçamento Base'!$D$11:$S$1673,6,FALSE),0)</f>
        <v>0</v>
      </c>
      <c r="I678" s="208" t="e">
        <f>VLOOKUP($C678,'Orçamento Base'!$D$11:$S$1673,5,FALSE)</f>
        <v>#N/A</v>
      </c>
      <c r="J678" s="167" t="e">
        <f>IF(Comparativo!$E$6="Tabela Não Desonerada",VLOOKUP($C678,'Orçamento Base'!$D$11:$S$1673,12,FALSE),VLOOKUP($C678,#REF!,12,FALSE))</f>
        <v>#N/A</v>
      </c>
      <c r="K678" s="167">
        <f>IFERROR(IF(Comparativo!$E$6="Tabela Não Desonerada",VLOOKUP($C678,'Orçamento Base'!$D$11:$S$1673,16,FALSE),VLOOKUP($C678,#REF!,16,FALSE)),0)</f>
        <v>0</v>
      </c>
      <c r="L678" s="575" t="e">
        <f>IF(AND($D678="COMPOSICAO_PROPRIA",'Orçamento Base'!$N678="-"),"14,18%",IF(AND($D678="MERCADO",'Orçamento Base'!$N678="-"),"15,38%",IF(Comparativo!$E$6="Tabela Não Desonerada",VLOOKUP($C678,'Orçamento Base'!$D$11:$S$1673,11,FALSE),VLOOKUP($C678,#REF!,11,FALSE))))</f>
        <v>#N/A</v>
      </c>
      <c r="M678" s="209">
        <f>IF(Comparativo!$E$6="Tabela Não Desonerada",Encargos!$F$44,Encargos!$D$44)</f>
        <v>1.1122000000000001</v>
      </c>
      <c r="N678" s="320"/>
      <c r="O678" s="166" t="s">
        <v>101</v>
      </c>
      <c r="P678" s="321"/>
      <c r="Q678" s="166" t="s">
        <v>101</v>
      </c>
      <c r="R678" s="321"/>
      <c r="S678" s="322"/>
      <c r="T678" s="322"/>
    </row>
    <row r="679" spans="1:20">
      <c r="A679" s="207">
        <f>'Identificação-TCE'!$A$13</f>
        <v>1</v>
      </c>
      <c r="B679" s="168" t="e">
        <f>IF(AND(G679&lt;&gt;"",H679&gt;0,I679&lt;&gt;"",J679&lt;&gt;0,K679&lt;&gt;0),COUNT($B$11:B678)+1,"")</f>
        <v>#N/A</v>
      </c>
      <c r="C679" s="207">
        <f>IF('Orçamento Base'!$M678=0,0,'Orçamento Base'!$D678)</f>
        <v>0</v>
      </c>
      <c r="D679" s="212" t="e">
        <f>IF('Orçamento Base'!$F678=Aux.!$G$11,"CONTRATACAO_PUBLICA",IF(VLOOKUP($C679,'Orçamento Base'!$D$11:$G$2116,3,FALSE)="INDEXADO",VLOOKUP(VLOOKUP($C678,'Orçamento Base'!$D$11:$G$2116,2,FALSE),'Index N_DESON.'!$A$9:$B$604,2),VLOOKUP($C679,'Orçamento Base'!$D$11:$G$2116,3,FALSE)))</f>
        <v>#N/A</v>
      </c>
      <c r="E679" s="208" t="e">
        <f>VLOOKUP($C679,'Orçamento Base'!$D$11:$S$1673,2,FALSE)</f>
        <v>#N/A</v>
      </c>
      <c r="F679" s="211">
        <f>Dados!$C$7</f>
        <v>44652</v>
      </c>
      <c r="G679" s="226" t="e">
        <f>VLOOKUP($C679,'Orçamento Base'!$D$11:$S$1673,4,FALSE)</f>
        <v>#N/A</v>
      </c>
      <c r="H679" s="377">
        <f>IFERROR(VLOOKUP($C679,'Orçamento Base'!$D$11:$S$1673,6,FALSE),0)</f>
        <v>0</v>
      </c>
      <c r="I679" s="208" t="e">
        <f>VLOOKUP($C679,'Orçamento Base'!$D$11:$S$1673,5,FALSE)</f>
        <v>#N/A</v>
      </c>
      <c r="J679" s="167" t="e">
        <f>IF(Comparativo!$E$6="Tabela Não Desonerada",VLOOKUP($C679,'Orçamento Base'!$D$11:$S$1673,12,FALSE),VLOOKUP($C679,#REF!,12,FALSE))</f>
        <v>#N/A</v>
      </c>
      <c r="K679" s="167">
        <f>IFERROR(IF(Comparativo!$E$6="Tabela Não Desonerada",VLOOKUP($C679,'Orçamento Base'!$D$11:$S$1673,16,FALSE),VLOOKUP($C679,#REF!,16,FALSE)),0)</f>
        <v>0</v>
      </c>
      <c r="L679" s="575" t="e">
        <f>IF(AND($D679="COMPOSICAO_PROPRIA",'Orçamento Base'!$N679="-"),"14,18%",IF(AND($D679="MERCADO",'Orçamento Base'!$N679="-"),"15,38%",IF(Comparativo!$E$6="Tabela Não Desonerada",VLOOKUP($C679,'Orçamento Base'!$D$11:$S$1673,11,FALSE),VLOOKUP($C679,#REF!,11,FALSE))))</f>
        <v>#N/A</v>
      </c>
      <c r="M679" s="209">
        <f>IF(Comparativo!$E$6="Tabela Não Desonerada",Encargos!$F$44,Encargos!$D$44)</f>
        <v>1.1122000000000001</v>
      </c>
      <c r="N679" s="320"/>
      <c r="O679" s="166" t="s">
        <v>101</v>
      </c>
      <c r="P679" s="321"/>
      <c r="Q679" s="166" t="s">
        <v>101</v>
      </c>
      <c r="R679" s="321"/>
      <c r="S679" s="322"/>
      <c r="T679" s="322"/>
    </row>
    <row r="680" spans="1:20">
      <c r="A680" s="207">
        <f>'Identificação-TCE'!$A$13</f>
        <v>1</v>
      </c>
      <c r="B680" s="168" t="e">
        <f>IF(AND(G680&lt;&gt;"",H680&gt;0,I680&lt;&gt;"",J680&lt;&gt;0,K680&lt;&gt;0),COUNT($B$11:B679)+1,"")</f>
        <v>#N/A</v>
      </c>
      <c r="C680" s="207">
        <f>IF('Orçamento Base'!$M679=0,0,'Orçamento Base'!$D679)</f>
        <v>0</v>
      </c>
      <c r="D680" s="212" t="e">
        <f>IF('Orçamento Base'!$F679=Aux.!$G$11,"CONTRATACAO_PUBLICA",IF(VLOOKUP($C680,'Orçamento Base'!$D$11:$G$2116,3,FALSE)="INDEXADO",VLOOKUP(VLOOKUP($C679,'Orçamento Base'!$D$11:$G$2116,2,FALSE),'Index N_DESON.'!$A$9:$B$604,2),VLOOKUP($C680,'Orçamento Base'!$D$11:$G$2116,3,FALSE)))</f>
        <v>#N/A</v>
      </c>
      <c r="E680" s="208" t="e">
        <f>VLOOKUP($C680,'Orçamento Base'!$D$11:$S$1673,2,FALSE)</f>
        <v>#N/A</v>
      </c>
      <c r="F680" s="211">
        <f>Dados!$C$7</f>
        <v>44652</v>
      </c>
      <c r="G680" s="226" t="e">
        <f>VLOOKUP($C680,'Orçamento Base'!$D$11:$S$1673,4,FALSE)</f>
        <v>#N/A</v>
      </c>
      <c r="H680" s="377">
        <f>IFERROR(VLOOKUP($C680,'Orçamento Base'!$D$11:$S$1673,6,FALSE),0)</f>
        <v>0</v>
      </c>
      <c r="I680" s="208" t="e">
        <f>VLOOKUP($C680,'Orçamento Base'!$D$11:$S$1673,5,FALSE)</f>
        <v>#N/A</v>
      </c>
      <c r="J680" s="167" t="e">
        <f>IF(Comparativo!$E$6="Tabela Não Desonerada",VLOOKUP($C680,'Orçamento Base'!$D$11:$S$1673,12,FALSE),VLOOKUP($C680,#REF!,12,FALSE))</f>
        <v>#N/A</v>
      </c>
      <c r="K680" s="167">
        <f>IFERROR(IF(Comparativo!$E$6="Tabela Não Desonerada",VLOOKUP($C680,'Orçamento Base'!$D$11:$S$1673,16,FALSE),VLOOKUP($C680,#REF!,16,FALSE)),0)</f>
        <v>0</v>
      </c>
      <c r="L680" s="575" t="e">
        <f>IF(AND($D680="COMPOSICAO_PROPRIA",'Orçamento Base'!$N680="-"),"14,18%",IF(AND($D680="MERCADO",'Orçamento Base'!$N680="-"),"15,38%",IF(Comparativo!$E$6="Tabela Não Desonerada",VLOOKUP($C680,'Orçamento Base'!$D$11:$S$1673,11,FALSE),VLOOKUP($C680,#REF!,11,FALSE))))</f>
        <v>#N/A</v>
      </c>
      <c r="M680" s="209">
        <f>IF(Comparativo!$E$6="Tabela Não Desonerada",Encargos!$F$44,Encargos!$D$44)</f>
        <v>1.1122000000000001</v>
      </c>
      <c r="N680" s="320"/>
      <c r="O680" s="166" t="s">
        <v>101</v>
      </c>
      <c r="P680" s="321"/>
      <c r="Q680" s="166" t="s">
        <v>101</v>
      </c>
      <c r="R680" s="321"/>
      <c r="S680" s="322"/>
      <c r="T680" s="322"/>
    </row>
    <row r="681" spans="1:20">
      <c r="A681" s="207">
        <f>'Identificação-TCE'!$A$13</f>
        <v>1</v>
      </c>
      <c r="B681" s="168" t="e">
        <f>IF(AND(G681&lt;&gt;"",H681&gt;0,I681&lt;&gt;"",J681&lt;&gt;0,K681&lt;&gt;0),COUNT($B$11:B680)+1,"")</f>
        <v>#N/A</v>
      </c>
      <c r="C681" s="207">
        <f>IF('Orçamento Base'!$M680=0,0,'Orçamento Base'!$D680)</f>
        <v>0</v>
      </c>
      <c r="D681" s="212" t="e">
        <f>IF('Orçamento Base'!$F680=Aux.!$G$11,"CONTRATACAO_PUBLICA",IF(VLOOKUP($C681,'Orçamento Base'!$D$11:$G$2116,3,FALSE)="INDEXADO",VLOOKUP(VLOOKUP($C680,'Orçamento Base'!$D$11:$G$2116,2,FALSE),'Index N_DESON.'!$A$9:$B$604,2),VLOOKUP($C681,'Orçamento Base'!$D$11:$G$2116,3,FALSE)))</f>
        <v>#N/A</v>
      </c>
      <c r="E681" s="208" t="e">
        <f>VLOOKUP($C681,'Orçamento Base'!$D$11:$S$1673,2,FALSE)</f>
        <v>#N/A</v>
      </c>
      <c r="F681" s="211">
        <f>Dados!$C$7</f>
        <v>44652</v>
      </c>
      <c r="G681" s="226" t="e">
        <f>VLOOKUP($C681,'Orçamento Base'!$D$11:$S$1673,4,FALSE)</f>
        <v>#N/A</v>
      </c>
      <c r="H681" s="377">
        <f>IFERROR(VLOOKUP($C681,'Orçamento Base'!$D$11:$S$1673,6,FALSE),0)</f>
        <v>0</v>
      </c>
      <c r="I681" s="208" t="e">
        <f>VLOOKUP($C681,'Orçamento Base'!$D$11:$S$1673,5,FALSE)</f>
        <v>#N/A</v>
      </c>
      <c r="J681" s="167" t="e">
        <f>IF(Comparativo!$E$6="Tabela Não Desonerada",VLOOKUP($C681,'Orçamento Base'!$D$11:$S$1673,12,FALSE),VLOOKUP($C681,#REF!,12,FALSE))</f>
        <v>#N/A</v>
      </c>
      <c r="K681" s="167">
        <f>IFERROR(IF(Comparativo!$E$6="Tabela Não Desonerada",VLOOKUP($C681,'Orçamento Base'!$D$11:$S$1673,16,FALSE),VLOOKUP($C681,#REF!,16,FALSE)),0)</f>
        <v>0</v>
      </c>
      <c r="L681" s="575" t="e">
        <f>IF(AND($D681="COMPOSICAO_PROPRIA",'Orçamento Base'!$N681="-"),"14,18%",IF(AND($D681="MERCADO",'Orçamento Base'!$N681="-"),"15,38%",IF(Comparativo!$E$6="Tabela Não Desonerada",VLOOKUP($C681,'Orçamento Base'!$D$11:$S$1673,11,FALSE),VLOOKUP($C681,#REF!,11,FALSE))))</f>
        <v>#N/A</v>
      </c>
      <c r="M681" s="209">
        <f>IF(Comparativo!$E$6="Tabela Não Desonerada",Encargos!$F$44,Encargos!$D$44)</f>
        <v>1.1122000000000001</v>
      </c>
      <c r="N681" s="320"/>
      <c r="O681" s="166" t="s">
        <v>101</v>
      </c>
      <c r="P681" s="321"/>
      <c r="Q681" s="166" t="s">
        <v>101</v>
      </c>
      <c r="R681" s="321"/>
      <c r="S681" s="322"/>
      <c r="T681" s="322"/>
    </row>
    <row r="682" spans="1:20">
      <c r="A682" s="207">
        <f>'Identificação-TCE'!$A$13</f>
        <v>1</v>
      </c>
      <c r="B682" s="168" t="e">
        <f>IF(AND(G682&lt;&gt;"",H682&gt;0,I682&lt;&gt;"",J682&lt;&gt;0,K682&lt;&gt;0),COUNT($B$11:B681)+1,"")</f>
        <v>#N/A</v>
      </c>
      <c r="C682" s="207">
        <f>IF('Orçamento Base'!$M681=0,0,'Orçamento Base'!$D681)</f>
        <v>0</v>
      </c>
      <c r="D682" s="212" t="e">
        <f>IF('Orçamento Base'!$F681=Aux.!$G$11,"CONTRATACAO_PUBLICA",IF(VLOOKUP($C682,'Orçamento Base'!$D$11:$G$2116,3,FALSE)="INDEXADO",VLOOKUP(VLOOKUP($C681,'Orçamento Base'!$D$11:$G$2116,2,FALSE),'Index N_DESON.'!$A$9:$B$604,2),VLOOKUP($C682,'Orçamento Base'!$D$11:$G$2116,3,FALSE)))</f>
        <v>#N/A</v>
      </c>
      <c r="E682" s="208" t="e">
        <f>VLOOKUP($C682,'Orçamento Base'!$D$11:$S$1673,2,FALSE)</f>
        <v>#N/A</v>
      </c>
      <c r="F682" s="211">
        <f>Dados!$C$7</f>
        <v>44652</v>
      </c>
      <c r="G682" s="226" t="e">
        <f>VLOOKUP($C682,'Orçamento Base'!$D$11:$S$1673,4,FALSE)</f>
        <v>#N/A</v>
      </c>
      <c r="H682" s="377">
        <f>IFERROR(VLOOKUP($C682,'Orçamento Base'!$D$11:$S$1673,6,FALSE),0)</f>
        <v>0</v>
      </c>
      <c r="I682" s="208" t="e">
        <f>VLOOKUP($C682,'Orçamento Base'!$D$11:$S$1673,5,FALSE)</f>
        <v>#N/A</v>
      </c>
      <c r="J682" s="167" t="e">
        <f>IF(Comparativo!$E$6="Tabela Não Desonerada",VLOOKUP($C682,'Orçamento Base'!$D$11:$S$1673,12,FALSE),VLOOKUP($C682,#REF!,12,FALSE))</f>
        <v>#N/A</v>
      </c>
      <c r="K682" s="167">
        <f>IFERROR(IF(Comparativo!$E$6="Tabela Não Desonerada",VLOOKUP($C682,'Orçamento Base'!$D$11:$S$1673,16,FALSE),VLOOKUP($C682,#REF!,16,FALSE)),0)</f>
        <v>0</v>
      </c>
      <c r="L682" s="575" t="e">
        <f>IF(AND($D682="COMPOSICAO_PROPRIA",'Orçamento Base'!$N682="-"),"14,18%",IF(AND($D682="MERCADO",'Orçamento Base'!$N682="-"),"15,38%",IF(Comparativo!$E$6="Tabela Não Desonerada",VLOOKUP($C682,'Orçamento Base'!$D$11:$S$1673,11,FALSE),VLOOKUP($C682,#REF!,11,FALSE))))</f>
        <v>#N/A</v>
      </c>
      <c r="M682" s="209">
        <f>IF(Comparativo!$E$6="Tabela Não Desonerada",Encargos!$F$44,Encargos!$D$44)</f>
        <v>1.1122000000000001</v>
      </c>
      <c r="N682" s="320"/>
      <c r="O682" s="166" t="s">
        <v>101</v>
      </c>
      <c r="P682" s="321"/>
      <c r="Q682" s="166" t="s">
        <v>101</v>
      </c>
      <c r="R682" s="321"/>
      <c r="S682" s="322"/>
      <c r="T682" s="322"/>
    </row>
    <row r="683" spans="1:20">
      <c r="A683" s="207">
        <f>'Identificação-TCE'!$A$13</f>
        <v>1</v>
      </c>
      <c r="B683" s="168" t="e">
        <f>IF(AND(G683&lt;&gt;"",H683&gt;0,I683&lt;&gt;"",J683&lt;&gt;0,K683&lt;&gt;0),COUNT($B$11:B682)+1,"")</f>
        <v>#N/A</v>
      </c>
      <c r="C683" s="207">
        <f>IF('Orçamento Base'!$M682=0,0,'Orçamento Base'!$D682)</f>
        <v>0</v>
      </c>
      <c r="D683" s="212" t="e">
        <f>IF('Orçamento Base'!$F682=Aux.!$G$11,"CONTRATACAO_PUBLICA",IF(VLOOKUP($C683,'Orçamento Base'!$D$11:$G$2116,3,FALSE)="INDEXADO",VLOOKUP(VLOOKUP($C682,'Orçamento Base'!$D$11:$G$2116,2,FALSE),'Index N_DESON.'!$A$9:$B$604,2),VLOOKUP($C683,'Orçamento Base'!$D$11:$G$2116,3,FALSE)))</f>
        <v>#N/A</v>
      </c>
      <c r="E683" s="208" t="e">
        <f>VLOOKUP($C683,'Orçamento Base'!$D$11:$S$1673,2,FALSE)</f>
        <v>#N/A</v>
      </c>
      <c r="F683" s="211">
        <f>Dados!$C$7</f>
        <v>44652</v>
      </c>
      <c r="G683" s="226" t="e">
        <f>VLOOKUP($C683,'Orçamento Base'!$D$11:$S$1673,4,FALSE)</f>
        <v>#N/A</v>
      </c>
      <c r="H683" s="377">
        <f>IFERROR(VLOOKUP($C683,'Orçamento Base'!$D$11:$S$1673,6,FALSE),0)</f>
        <v>0</v>
      </c>
      <c r="I683" s="208" t="e">
        <f>VLOOKUP($C683,'Orçamento Base'!$D$11:$S$1673,5,FALSE)</f>
        <v>#N/A</v>
      </c>
      <c r="J683" s="167" t="e">
        <f>IF(Comparativo!$E$6="Tabela Não Desonerada",VLOOKUP($C683,'Orçamento Base'!$D$11:$S$1673,12,FALSE),VLOOKUP($C683,#REF!,12,FALSE))</f>
        <v>#N/A</v>
      </c>
      <c r="K683" s="167">
        <f>IFERROR(IF(Comparativo!$E$6="Tabela Não Desonerada",VLOOKUP($C683,'Orçamento Base'!$D$11:$S$1673,16,FALSE),VLOOKUP($C683,#REF!,16,FALSE)),0)</f>
        <v>0</v>
      </c>
      <c r="L683" s="575" t="e">
        <f>IF(AND($D683="COMPOSICAO_PROPRIA",'Orçamento Base'!$N683="-"),"14,18%",IF(AND($D683="MERCADO",'Orçamento Base'!$N683="-"),"15,38%",IF(Comparativo!$E$6="Tabela Não Desonerada",VLOOKUP($C683,'Orçamento Base'!$D$11:$S$1673,11,FALSE),VLOOKUP($C683,#REF!,11,FALSE))))</f>
        <v>#N/A</v>
      </c>
      <c r="M683" s="209">
        <f>IF(Comparativo!$E$6="Tabela Não Desonerada",Encargos!$F$44,Encargos!$D$44)</f>
        <v>1.1122000000000001</v>
      </c>
      <c r="N683" s="320"/>
      <c r="O683" s="166" t="s">
        <v>101</v>
      </c>
      <c r="P683" s="321"/>
      <c r="Q683" s="166" t="s">
        <v>101</v>
      </c>
      <c r="R683" s="321"/>
      <c r="S683" s="322"/>
      <c r="T683" s="322"/>
    </row>
    <row r="684" spans="1:20">
      <c r="A684" s="207">
        <f>'Identificação-TCE'!$A$13</f>
        <v>1</v>
      </c>
      <c r="B684" s="168" t="e">
        <f>IF(AND(G684&lt;&gt;"",H684&gt;0,I684&lt;&gt;"",J684&lt;&gt;0,K684&lt;&gt;0),COUNT($B$11:B683)+1,"")</f>
        <v>#N/A</v>
      </c>
      <c r="C684" s="207">
        <f>IF('Orçamento Base'!$M683=0,0,'Orçamento Base'!$D683)</f>
        <v>0</v>
      </c>
      <c r="D684" s="212" t="e">
        <f>IF('Orçamento Base'!$F683=Aux.!$G$11,"CONTRATACAO_PUBLICA",IF(VLOOKUP($C684,'Orçamento Base'!$D$11:$G$2116,3,FALSE)="INDEXADO",VLOOKUP(VLOOKUP($C683,'Orçamento Base'!$D$11:$G$2116,2,FALSE),'Index N_DESON.'!$A$9:$B$604,2),VLOOKUP($C684,'Orçamento Base'!$D$11:$G$2116,3,FALSE)))</f>
        <v>#N/A</v>
      </c>
      <c r="E684" s="208" t="e">
        <f>VLOOKUP($C684,'Orçamento Base'!$D$11:$S$1673,2,FALSE)</f>
        <v>#N/A</v>
      </c>
      <c r="F684" s="211">
        <f>Dados!$C$7</f>
        <v>44652</v>
      </c>
      <c r="G684" s="226" t="e">
        <f>VLOOKUP($C684,'Orçamento Base'!$D$11:$S$1673,4,FALSE)</f>
        <v>#N/A</v>
      </c>
      <c r="H684" s="377">
        <f>IFERROR(VLOOKUP($C684,'Orçamento Base'!$D$11:$S$1673,6,FALSE),0)</f>
        <v>0</v>
      </c>
      <c r="I684" s="208" t="e">
        <f>VLOOKUP($C684,'Orçamento Base'!$D$11:$S$1673,5,FALSE)</f>
        <v>#N/A</v>
      </c>
      <c r="J684" s="167" t="e">
        <f>IF(Comparativo!$E$6="Tabela Não Desonerada",VLOOKUP($C684,'Orçamento Base'!$D$11:$S$1673,12,FALSE),VLOOKUP($C684,#REF!,12,FALSE))</f>
        <v>#N/A</v>
      </c>
      <c r="K684" s="167">
        <f>IFERROR(IF(Comparativo!$E$6="Tabela Não Desonerada",VLOOKUP($C684,'Orçamento Base'!$D$11:$S$1673,16,FALSE),VLOOKUP($C684,#REF!,16,FALSE)),0)</f>
        <v>0</v>
      </c>
      <c r="L684" s="575" t="e">
        <f>IF(AND($D684="COMPOSICAO_PROPRIA",'Orçamento Base'!$N684="-"),"14,18%",IF(AND($D684="MERCADO",'Orçamento Base'!$N684="-"),"15,38%",IF(Comparativo!$E$6="Tabela Não Desonerada",VLOOKUP($C684,'Orçamento Base'!$D$11:$S$1673,11,FALSE),VLOOKUP($C684,#REF!,11,FALSE))))</f>
        <v>#N/A</v>
      </c>
      <c r="M684" s="209">
        <f>IF(Comparativo!$E$6="Tabela Não Desonerada",Encargos!$F$44,Encargos!$D$44)</f>
        <v>1.1122000000000001</v>
      </c>
      <c r="N684" s="320"/>
      <c r="O684" s="166" t="s">
        <v>101</v>
      </c>
      <c r="P684" s="321"/>
      <c r="Q684" s="166" t="s">
        <v>101</v>
      </c>
      <c r="R684" s="321"/>
      <c r="S684" s="322"/>
      <c r="T684" s="322"/>
    </row>
    <row r="685" spans="1:20">
      <c r="A685" s="207">
        <f>'Identificação-TCE'!$A$13</f>
        <v>1</v>
      </c>
      <c r="B685" s="168" t="e">
        <f>IF(AND(G685&lt;&gt;"",H685&gt;0,I685&lt;&gt;"",J685&lt;&gt;0,K685&lt;&gt;0),COUNT($B$11:B684)+1,"")</f>
        <v>#N/A</v>
      </c>
      <c r="C685" s="207">
        <f>IF('Orçamento Base'!$M684=0,0,'Orçamento Base'!$D684)</f>
        <v>0</v>
      </c>
      <c r="D685" s="212" t="e">
        <f>IF('Orçamento Base'!$F684=Aux.!$G$11,"CONTRATACAO_PUBLICA",IF(VLOOKUP($C685,'Orçamento Base'!$D$11:$G$2116,3,FALSE)="INDEXADO",VLOOKUP(VLOOKUP($C684,'Orçamento Base'!$D$11:$G$2116,2,FALSE),'Index N_DESON.'!$A$9:$B$604,2),VLOOKUP($C685,'Orçamento Base'!$D$11:$G$2116,3,FALSE)))</f>
        <v>#N/A</v>
      </c>
      <c r="E685" s="208" t="e">
        <f>VLOOKUP($C685,'Orçamento Base'!$D$11:$S$1673,2,FALSE)</f>
        <v>#N/A</v>
      </c>
      <c r="F685" s="211">
        <f>Dados!$C$7</f>
        <v>44652</v>
      </c>
      <c r="G685" s="226" t="e">
        <f>VLOOKUP($C685,'Orçamento Base'!$D$11:$S$1673,4,FALSE)</f>
        <v>#N/A</v>
      </c>
      <c r="H685" s="377">
        <f>IFERROR(VLOOKUP($C685,'Orçamento Base'!$D$11:$S$1673,6,FALSE),0)</f>
        <v>0</v>
      </c>
      <c r="I685" s="208" t="e">
        <f>VLOOKUP($C685,'Orçamento Base'!$D$11:$S$1673,5,FALSE)</f>
        <v>#N/A</v>
      </c>
      <c r="J685" s="167" t="e">
        <f>IF(Comparativo!$E$6="Tabela Não Desonerada",VLOOKUP($C685,'Orçamento Base'!$D$11:$S$1673,12,FALSE),VLOOKUP($C685,#REF!,12,FALSE))</f>
        <v>#N/A</v>
      </c>
      <c r="K685" s="167">
        <f>IFERROR(IF(Comparativo!$E$6="Tabela Não Desonerada",VLOOKUP($C685,'Orçamento Base'!$D$11:$S$1673,16,FALSE),VLOOKUP($C685,#REF!,16,FALSE)),0)</f>
        <v>0</v>
      </c>
      <c r="L685" s="575" t="e">
        <f>IF(AND($D685="COMPOSICAO_PROPRIA",'Orçamento Base'!$N685="-"),"14,18%",IF(AND($D685="MERCADO",'Orçamento Base'!$N685="-"),"15,38%",IF(Comparativo!$E$6="Tabela Não Desonerada",VLOOKUP($C685,'Orçamento Base'!$D$11:$S$1673,11,FALSE),VLOOKUP($C685,#REF!,11,FALSE))))</f>
        <v>#N/A</v>
      </c>
      <c r="M685" s="209">
        <f>IF(Comparativo!$E$6="Tabela Não Desonerada",Encargos!$F$44,Encargos!$D$44)</f>
        <v>1.1122000000000001</v>
      </c>
      <c r="N685" s="320"/>
      <c r="O685" s="166" t="s">
        <v>101</v>
      </c>
      <c r="P685" s="321"/>
      <c r="Q685" s="166" t="s">
        <v>101</v>
      </c>
      <c r="R685" s="321"/>
      <c r="S685" s="322"/>
      <c r="T685" s="322"/>
    </row>
    <row r="686" spans="1:20">
      <c r="A686" s="207">
        <f>'Identificação-TCE'!$A$13</f>
        <v>1</v>
      </c>
      <c r="B686" s="168" t="e">
        <f>IF(AND(G686&lt;&gt;"",H686&gt;0,I686&lt;&gt;"",J686&lt;&gt;0,K686&lt;&gt;0),COUNT($B$11:B685)+1,"")</f>
        <v>#N/A</v>
      </c>
      <c r="C686" s="207">
        <f>IF('Orçamento Base'!$M685=0,0,'Orçamento Base'!$D685)</f>
        <v>0</v>
      </c>
      <c r="D686" s="212" t="e">
        <f>IF('Orçamento Base'!$F685=Aux.!$G$11,"CONTRATACAO_PUBLICA",IF(VLOOKUP($C686,'Orçamento Base'!$D$11:$G$2116,3,FALSE)="INDEXADO",VLOOKUP(VLOOKUP($C685,'Orçamento Base'!$D$11:$G$2116,2,FALSE),'Index N_DESON.'!$A$9:$B$604,2),VLOOKUP($C686,'Orçamento Base'!$D$11:$G$2116,3,FALSE)))</f>
        <v>#N/A</v>
      </c>
      <c r="E686" s="208" t="e">
        <f>VLOOKUP($C686,'Orçamento Base'!$D$11:$S$1673,2,FALSE)</f>
        <v>#N/A</v>
      </c>
      <c r="F686" s="211">
        <f>Dados!$C$7</f>
        <v>44652</v>
      </c>
      <c r="G686" s="226" t="e">
        <f>VLOOKUP($C686,'Orçamento Base'!$D$11:$S$1673,4,FALSE)</f>
        <v>#N/A</v>
      </c>
      <c r="H686" s="377">
        <f>IFERROR(VLOOKUP($C686,'Orçamento Base'!$D$11:$S$1673,6,FALSE),0)</f>
        <v>0</v>
      </c>
      <c r="I686" s="208" t="e">
        <f>VLOOKUP($C686,'Orçamento Base'!$D$11:$S$1673,5,FALSE)</f>
        <v>#N/A</v>
      </c>
      <c r="J686" s="167" t="e">
        <f>IF(Comparativo!$E$6="Tabela Não Desonerada",VLOOKUP($C686,'Orçamento Base'!$D$11:$S$1673,12,FALSE),VLOOKUP($C686,#REF!,12,FALSE))</f>
        <v>#N/A</v>
      </c>
      <c r="K686" s="167">
        <f>IFERROR(IF(Comparativo!$E$6="Tabela Não Desonerada",VLOOKUP($C686,'Orçamento Base'!$D$11:$S$1673,16,FALSE),VLOOKUP($C686,#REF!,16,FALSE)),0)</f>
        <v>0</v>
      </c>
      <c r="L686" s="575" t="e">
        <f>IF(AND($D686="COMPOSICAO_PROPRIA",'Orçamento Base'!$N686="-"),"14,18%",IF(AND($D686="MERCADO",'Orçamento Base'!$N686="-"),"15,38%",IF(Comparativo!$E$6="Tabela Não Desonerada",VLOOKUP($C686,'Orçamento Base'!$D$11:$S$1673,11,FALSE),VLOOKUP($C686,#REF!,11,FALSE))))</f>
        <v>#N/A</v>
      </c>
      <c r="M686" s="209">
        <f>IF(Comparativo!$E$6="Tabela Não Desonerada",Encargos!$F$44,Encargos!$D$44)</f>
        <v>1.1122000000000001</v>
      </c>
      <c r="N686" s="320"/>
      <c r="O686" s="166" t="s">
        <v>101</v>
      </c>
      <c r="P686" s="321"/>
      <c r="Q686" s="166" t="s">
        <v>101</v>
      </c>
      <c r="R686" s="321"/>
      <c r="S686" s="322"/>
      <c r="T686" s="322"/>
    </row>
    <row r="687" spans="1:20">
      <c r="A687" s="207">
        <f>'Identificação-TCE'!$A$13</f>
        <v>1</v>
      </c>
      <c r="B687" s="168" t="e">
        <f>IF(AND(G687&lt;&gt;"",H687&gt;0,I687&lt;&gt;"",J687&lt;&gt;0,K687&lt;&gt;0),COUNT($B$11:B686)+1,"")</f>
        <v>#N/A</v>
      </c>
      <c r="C687" s="207">
        <f>IF('Orçamento Base'!$M686=0,0,'Orçamento Base'!$D686)</f>
        <v>0</v>
      </c>
      <c r="D687" s="212" t="e">
        <f>IF('Orçamento Base'!$F686=Aux.!$G$11,"CONTRATACAO_PUBLICA",IF(VLOOKUP($C687,'Orçamento Base'!$D$11:$G$2116,3,FALSE)="INDEXADO",VLOOKUP(VLOOKUP($C686,'Orçamento Base'!$D$11:$G$2116,2,FALSE),'Index N_DESON.'!$A$9:$B$604,2),VLOOKUP($C687,'Orçamento Base'!$D$11:$G$2116,3,FALSE)))</f>
        <v>#N/A</v>
      </c>
      <c r="E687" s="208" t="e">
        <f>VLOOKUP($C687,'Orçamento Base'!$D$11:$S$1673,2,FALSE)</f>
        <v>#N/A</v>
      </c>
      <c r="F687" s="211">
        <f>Dados!$C$7</f>
        <v>44652</v>
      </c>
      <c r="G687" s="226" t="e">
        <f>VLOOKUP($C687,'Orçamento Base'!$D$11:$S$1673,4,FALSE)</f>
        <v>#N/A</v>
      </c>
      <c r="H687" s="377">
        <f>IFERROR(VLOOKUP($C687,'Orçamento Base'!$D$11:$S$1673,6,FALSE),0)</f>
        <v>0</v>
      </c>
      <c r="I687" s="208" t="e">
        <f>VLOOKUP($C687,'Orçamento Base'!$D$11:$S$1673,5,FALSE)</f>
        <v>#N/A</v>
      </c>
      <c r="J687" s="167" t="e">
        <f>IF(Comparativo!$E$6="Tabela Não Desonerada",VLOOKUP($C687,'Orçamento Base'!$D$11:$S$1673,12,FALSE),VLOOKUP($C687,#REF!,12,FALSE))</f>
        <v>#N/A</v>
      </c>
      <c r="K687" s="167">
        <f>IFERROR(IF(Comparativo!$E$6="Tabela Não Desonerada",VLOOKUP($C687,'Orçamento Base'!$D$11:$S$1673,16,FALSE),VLOOKUP($C687,#REF!,16,FALSE)),0)</f>
        <v>0</v>
      </c>
      <c r="L687" s="575" t="e">
        <f>IF(AND($D687="COMPOSICAO_PROPRIA",'Orçamento Base'!$N687="-"),"14,18%",IF(AND($D687="MERCADO",'Orçamento Base'!$N687="-"),"15,38%",IF(Comparativo!$E$6="Tabela Não Desonerada",VLOOKUP($C687,'Orçamento Base'!$D$11:$S$1673,11,FALSE),VLOOKUP($C687,#REF!,11,FALSE))))</f>
        <v>#N/A</v>
      </c>
      <c r="M687" s="209">
        <f>IF(Comparativo!$E$6="Tabela Não Desonerada",Encargos!$F$44,Encargos!$D$44)</f>
        <v>1.1122000000000001</v>
      </c>
      <c r="N687" s="320"/>
      <c r="O687" s="166" t="s">
        <v>101</v>
      </c>
      <c r="P687" s="321"/>
      <c r="Q687" s="166" t="s">
        <v>101</v>
      </c>
      <c r="R687" s="321"/>
      <c r="S687" s="322"/>
      <c r="T687" s="322"/>
    </row>
    <row r="688" spans="1:20">
      <c r="A688" s="207">
        <f>'Identificação-TCE'!$A$13</f>
        <v>1</v>
      </c>
      <c r="B688" s="168" t="e">
        <f>IF(AND(G688&lt;&gt;"",H688&gt;0,I688&lt;&gt;"",J688&lt;&gt;0,K688&lt;&gt;0),COUNT($B$11:B687)+1,"")</f>
        <v>#N/A</v>
      </c>
      <c r="C688" s="207">
        <f>IF('Orçamento Base'!$M687=0,0,'Orçamento Base'!$D687)</f>
        <v>0</v>
      </c>
      <c r="D688" s="212" t="e">
        <f>IF('Orçamento Base'!$F687=Aux.!$G$11,"CONTRATACAO_PUBLICA",IF(VLOOKUP($C688,'Orçamento Base'!$D$11:$G$2116,3,FALSE)="INDEXADO",VLOOKUP(VLOOKUP($C687,'Orçamento Base'!$D$11:$G$2116,2,FALSE),'Index N_DESON.'!$A$9:$B$604,2),VLOOKUP($C688,'Orçamento Base'!$D$11:$G$2116,3,FALSE)))</f>
        <v>#N/A</v>
      </c>
      <c r="E688" s="208" t="e">
        <f>VLOOKUP($C688,'Orçamento Base'!$D$11:$S$1673,2,FALSE)</f>
        <v>#N/A</v>
      </c>
      <c r="F688" s="211">
        <f>Dados!$C$7</f>
        <v>44652</v>
      </c>
      <c r="G688" s="226" t="e">
        <f>VLOOKUP($C688,'Orçamento Base'!$D$11:$S$1673,4,FALSE)</f>
        <v>#N/A</v>
      </c>
      <c r="H688" s="377">
        <f>IFERROR(VLOOKUP($C688,'Orçamento Base'!$D$11:$S$1673,6,FALSE),0)</f>
        <v>0</v>
      </c>
      <c r="I688" s="208" t="e">
        <f>VLOOKUP($C688,'Orçamento Base'!$D$11:$S$1673,5,FALSE)</f>
        <v>#N/A</v>
      </c>
      <c r="J688" s="167" t="e">
        <f>IF(Comparativo!$E$6="Tabela Não Desonerada",VLOOKUP($C688,'Orçamento Base'!$D$11:$S$1673,12,FALSE),VLOOKUP($C688,#REF!,12,FALSE))</f>
        <v>#N/A</v>
      </c>
      <c r="K688" s="167">
        <f>IFERROR(IF(Comparativo!$E$6="Tabela Não Desonerada",VLOOKUP($C688,'Orçamento Base'!$D$11:$S$1673,16,FALSE),VLOOKUP($C688,#REF!,16,FALSE)),0)</f>
        <v>0</v>
      </c>
      <c r="L688" s="575" t="e">
        <f>IF(AND($D688="COMPOSICAO_PROPRIA",'Orçamento Base'!$N688="-"),"14,18%",IF(AND($D688="MERCADO",'Orçamento Base'!$N688="-"),"15,38%",IF(Comparativo!$E$6="Tabela Não Desonerada",VLOOKUP($C688,'Orçamento Base'!$D$11:$S$1673,11,FALSE),VLOOKUP($C688,#REF!,11,FALSE))))</f>
        <v>#N/A</v>
      </c>
      <c r="M688" s="209">
        <f>IF(Comparativo!$E$6="Tabela Não Desonerada",Encargos!$F$44,Encargos!$D$44)</f>
        <v>1.1122000000000001</v>
      </c>
      <c r="N688" s="320"/>
      <c r="O688" s="166" t="s">
        <v>101</v>
      </c>
      <c r="P688" s="321"/>
      <c r="Q688" s="166" t="s">
        <v>101</v>
      </c>
      <c r="R688" s="321"/>
      <c r="S688" s="322"/>
      <c r="T688" s="322"/>
    </row>
    <row r="689" spans="1:20">
      <c r="A689" s="207">
        <f>'Identificação-TCE'!$A$13</f>
        <v>1</v>
      </c>
      <c r="B689" s="168" t="e">
        <f>IF(AND(G689&lt;&gt;"",H689&gt;0,I689&lt;&gt;"",J689&lt;&gt;0,K689&lt;&gt;0),COUNT($B$11:B688)+1,"")</f>
        <v>#N/A</v>
      </c>
      <c r="C689" s="207">
        <f>IF('Orçamento Base'!$M688=0,0,'Orçamento Base'!$D688)</f>
        <v>0</v>
      </c>
      <c r="D689" s="212" t="e">
        <f>IF('Orçamento Base'!$F688=Aux.!$G$11,"CONTRATACAO_PUBLICA",IF(VLOOKUP($C689,'Orçamento Base'!$D$11:$G$2116,3,FALSE)="INDEXADO",VLOOKUP(VLOOKUP($C688,'Orçamento Base'!$D$11:$G$2116,2,FALSE),'Index N_DESON.'!$A$9:$B$604,2),VLOOKUP($C689,'Orçamento Base'!$D$11:$G$2116,3,FALSE)))</f>
        <v>#N/A</v>
      </c>
      <c r="E689" s="208" t="e">
        <f>VLOOKUP($C689,'Orçamento Base'!$D$11:$S$1673,2,FALSE)</f>
        <v>#N/A</v>
      </c>
      <c r="F689" s="211">
        <f>Dados!$C$7</f>
        <v>44652</v>
      </c>
      <c r="G689" s="226" t="e">
        <f>VLOOKUP($C689,'Orçamento Base'!$D$11:$S$1673,4,FALSE)</f>
        <v>#N/A</v>
      </c>
      <c r="H689" s="377">
        <f>IFERROR(VLOOKUP($C689,'Orçamento Base'!$D$11:$S$1673,6,FALSE),0)</f>
        <v>0</v>
      </c>
      <c r="I689" s="208" t="e">
        <f>VLOOKUP($C689,'Orçamento Base'!$D$11:$S$1673,5,FALSE)</f>
        <v>#N/A</v>
      </c>
      <c r="J689" s="167" t="e">
        <f>IF(Comparativo!$E$6="Tabela Não Desonerada",VLOOKUP($C689,'Orçamento Base'!$D$11:$S$1673,12,FALSE),VLOOKUP($C689,#REF!,12,FALSE))</f>
        <v>#N/A</v>
      </c>
      <c r="K689" s="167">
        <f>IFERROR(IF(Comparativo!$E$6="Tabela Não Desonerada",VLOOKUP($C689,'Orçamento Base'!$D$11:$S$1673,16,FALSE),VLOOKUP($C689,#REF!,16,FALSE)),0)</f>
        <v>0</v>
      </c>
      <c r="L689" s="575" t="e">
        <f>IF(AND($D689="COMPOSICAO_PROPRIA",'Orçamento Base'!$N689="-"),"14,18%",IF(AND($D689="MERCADO",'Orçamento Base'!$N689="-"),"15,38%",IF(Comparativo!$E$6="Tabela Não Desonerada",VLOOKUP($C689,'Orçamento Base'!$D$11:$S$1673,11,FALSE),VLOOKUP($C689,#REF!,11,FALSE))))</f>
        <v>#N/A</v>
      </c>
      <c r="M689" s="209">
        <f>IF(Comparativo!$E$6="Tabela Não Desonerada",Encargos!$F$44,Encargos!$D$44)</f>
        <v>1.1122000000000001</v>
      </c>
      <c r="N689" s="320"/>
      <c r="O689" s="166" t="s">
        <v>101</v>
      </c>
      <c r="P689" s="321"/>
      <c r="Q689" s="166" t="s">
        <v>101</v>
      </c>
      <c r="R689" s="321"/>
      <c r="S689" s="322"/>
      <c r="T689" s="322"/>
    </row>
    <row r="690" spans="1:20">
      <c r="A690" s="207">
        <f>'Identificação-TCE'!$A$13</f>
        <v>1</v>
      </c>
      <c r="B690" s="168" t="e">
        <f>IF(AND(G690&lt;&gt;"",H690&gt;0,I690&lt;&gt;"",J690&lt;&gt;0,K690&lt;&gt;0),COUNT($B$11:B689)+1,"")</f>
        <v>#N/A</v>
      </c>
      <c r="C690" s="207">
        <f>IF('Orçamento Base'!$M689=0,0,'Orçamento Base'!$D689)</f>
        <v>0</v>
      </c>
      <c r="D690" s="212" t="e">
        <f>IF('Orçamento Base'!$F689=Aux.!$G$11,"CONTRATACAO_PUBLICA",IF(VLOOKUP($C690,'Orçamento Base'!$D$11:$G$2116,3,FALSE)="INDEXADO",VLOOKUP(VLOOKUP($C689,'Orçamento Base'!$D$11:$G$2116,2,FALSE),'Index N_DESON.'!$A$9:$B$604,2),VLOOKUP($C690,'Orçamento Base'!$D$11:$G$2116,3,FALSE)))</f>
        <v>#N/A</v>
      </c>
      <c r="E690" s="208" t="e">
        <f>VLOOKUP($C690,'Orçamento Base'!$D$11:$S$1673,2,FALSE)</f>
        <v>#N/A</v>
      </c>
      <c r="F690" s="211">
        <f>Dados!$C$7</f>
        <v>44652</v>
      </c>
      <c r="G690" s="226" t="e">
        <f>VLOOKUP($C690,'Orçamento Base'!$D$11:$S$1673,4,FALSE)</f>
        <v>#N/A</v>
      </c>
      <c r="H690" s="377">
        <f>IFERROR(VLOOKUP($C690,'Orçamento Base'!$D$11:$S$1673,6,FALSE),0)</f>
        <v>0</v>
      </c>
      <c r="I690" s="208" t="e">
        <f>VLOOKUP($C690,'Orçamento Base'!$D$11:$S$1673,5,FALSE)</f>
        <v>#N/A</v>
      </c>
      <c r="J690" s="167" t="e">
        <f>IF(Comparativo!$E$6="Tabela Não Desonerada",VLOOKUP($C690,'Orçamento Base'!$D$11:$S$1673,12,FALSE),VLOOKUP($C690,#REF!,12,FALSE))</f>
        <v>#N/A</v>
      </c>
      <c r="K690" s="167">
        <f>IFERROR(IF(Comparativo!$E$6="Tabela Não Desonerada",VLOOKUP($C690,'Orçamento Base'!$D$11:$S$1673,16,FALSE),VLOOKUP($C690,#REF!,16,FALSE)),0)</f>
        <v>0</v>
      </c>
      <c r="L690" s="575" t="e">
        <f>IF(AND($D690="COMPOSICAO_PROPRIA",'Orçamento Base'!$N690="-"),"14,18%",IF(AND($D690="MERCADO",'Orçamento Base'!$N690="-"),"15,38%",IF(Comparativo!$E$6="Tabela Não Desonerada",VLOOKUP($C690,'Orçamento Base'!$D$11:$S$1673,11,FALSE),VLOOKUP($C690,#REF!,11,FALSE))))</f>
        <v>#N/A</v>
      </c>
      <c r="M690" s="209">
        <f>IF(Comparativo!$E$6="Tabela Não Desonerada",Encargos!$F$44,Encargos!$D$44)</f>
        <v>1.1122000000000001</v>
      </c>
      <c r="N690" s="320"/>
      <c r="O690" s="166" t="s">
        <v>101</v>
      </c>
      <c r="P690" s="321"/>
      <c r="Q690" s="166" t="s">
        <v>101</v>
      </c>
      <c r="R690" s="321"/>
      <c r="S690" s="322"/>
      <c r="T690" s="322"/>
    </row>
    <row r="691" spans="1:20">
      <c r="A691" s="207">
        <f>'Identificação-TCE'!$A$13</f>
        <v>1</v>
      </c>
      <c r="B691" s="168" t="e">
        <f>IF(AND(G691&lt;&gt;"",H691&gt;0,I691&lt;&gt;"",J691&lt;&gt;0,K691&lt;&gt;0),COUNT($B$11:B690)+1,"")</f>
        <v>#N/A</v>
      </c>
      <c r="C691" s="207">
        <f>IF('Orçamento Base'!$M690=0,0,'Orçamento Base'!$D690)</f>
        <v>0</v>
      </c>
      <c r="D691" s="212" t="e">
        <f>IF('Orçamento Base'!$F690=Aux.!$G$11,"CONTRATACAO_PUBLICA",IF(VLOOKUP($C691,'Orçamento Base'!$D$11:$G$2116,3,FALSE)="INDEXADO",VLOOKUP(VLOOKUP($C690,'Orçamento Base'!$D$11:$G$2116,2,FALSE),'Index N_DESON.'!$A$9:$B$604,2),VLOOKUP($C691,'Orçamento Base'!$D$11:$G$2116,3,FALSE)))</f>
        <v>#N/A</v>
      </c>
      <c r="E691" s="208" t="e">
        <f>VLOOKUP($C691,'Orçamento Base'!$D$11:$S$1673,2,FALSE)</f>
        <v>#N/A</v>
      </c>
      <c r="F691" s="211">
        <f>Dados!$C$7</f>
        <v>44652</v>
      </c>
      <c r="G691" s="226" t="e">
        <f>VLOOKUP($C691,'Orçamento Base'!$D$11:$S$1673,4,FALSE)</f>
        <v>#N/A</v>
      </c>
      <c r="H691" s="377">
        <f>IFERROR(VLOOKUP($C691,'Orçamento Base'!$D$11:$S$1673,6,FALSE),0)</f>
        <v>0</v>
      </c>
      <c r="I691" s="208" t="e">
        <f>VLOOKUP($C691,'Orçamento Base'!$D$11:$S$1673,5,FALSE)</f>
        <v>#N/A</v>
      </c>
      <c r="J691" s="167" t="e">
        <f>IF(Comparativo!$E$6="Tabela Não Desonerada",VLOOKUP($C691,'Orçamento Base'!$D$11:$S$1673,12,FALSE),VLOOKUP($C691,#REF!,12,FALSE))</f>
        <v>#N/A</v>
      </c>
      <c r="K691" s="167">
        <f>IFERROR(IF(Comparativo!$E$6="Tabela Não Desonerada",VLOOKUP($C691,'Orçamento Base'!$D$11:$S$1673,16,FALSE),VLOOKUP($C691,#REF!,16,FALSE)),0)</f>
        <v>0</v>
      </c>
      <c r="L691" s="575" t="e">
        <f>IF(AND($D691="COMPOSICAO_PROPRIA",'Orçamento Base'!$N691="-"),"14,18%",IF(AND($D691="MERCADO",'Orçamento Base'!$N691="-"),"15,38%",IF(Comparativo!$E$6="Tabela Não Desonerada",VLOOKUP($C691,'Orçamento Base'!$D$11:$S$1673,11,FALSE),VLOOKUP($C691,#REF!,11,FALSE))))</f>
        <v>#N/A</v>
      </c>
      <c r="M691" s="209">
        <f>IF(Comparativo!$E$6="Tabela Não Desonerada",Encargos!$F$44,Encargos!$D$44)</f>
        <v>1.1122000000000001</v>
      </c>
      <c r="N691" s="320"/>
      <c r="O691" s="166" t="s">
        <v>101</v>
      </c>
      <c r="P691" s="321"/>
      <c r="Q691" s="166" t="s">
        <v>101</v>
      </c>
      <c r="R691" s="321"/>
      <c r="S691" s="322"/>
      <c r="T691" s="322"/>
    </row>
    <row r="692" spans="1:20">
      <c r="A692" s="207">
        <f>'Identificação-TCE'!$A$13</f>
        <v>1</v>
      </c>
      <c r="B692" s="168" t="e">
        <f>IF(AND(G692&lt;&gt;"",H692&gt;0,I692&lt;&gt;"",J692&lt;&gt;0,K692&lt;&gt;0),COUNT($B$11:B691)+1,"")</f>
        <v>#N/A</v>
      </c>
      <c r="C692" s="207">
        <f>IF('Orçamento Base'!$M691=0,0,'Orçamento Base'!$D691)</f>
        <v>0</v>
      </c>
      <c r="D692" s="212" t="e">
        <f>IF('Orçamento Base'!$F691=Aux.!$G$11,"CONTRATACAO_PUBLICA",IF(VLOOKUP($C692,'Orçamento Base'!$D$11:$G$2116,3,FALSE)="INDEXADO",VLOOKUP(VLOOKUP($C691,'Orçamento Base'!$D$11:$G$2116,2,FALSE),'Index N_DESON.'!$A$9:$B$604,2),VLOOKUP($C692,'Orçamento Base'!$D$11:$G$2116,3,FALSE)))</f>
        <v>#N/A</v>
      </c>
      <c r="E692" s="208" t="e">
        <f>VLOOKUP($C692,'Orçamento Base'!$D$11:$S$1673,2,FALSE)</f>
        <v>#N/A</v>
      </c>
      <c r="F692" s="211">
        <f>Dados!$C$7</f>
        <v>44652</v>
      </c>
      <c r="G692" s="226" t="e">
        <f>VLOOKUP($C692,'Orçamento Base'!$D$11:$S$1673,4,FALSE)</f>
        <v>#N/A</v>
      </c>
      <c r="H692" s="377">
        <f>IFERROR(VLOOKUP($C692,'Orçamento Base'!$D$11:$S$1673,6,FALSE),0)</f>
        <v>0</v>
      </c>
      <c r="I692" s="208" t="e">
        <f>VLOOKUP($C692,'Orçamento Base'!$D$11:$S$1673,5,FALSE)</f>
        <v>#N/A</v>
      </c>
      <c r="J692" s="167" t="e">
        <f>IF(Comparativo!$E$6="Tabela Não Desonerada",VLOOKUP($C692,'Orçamento Base'!$D$11:$S$1673,12,FALSE),VLOOKUP($C692,#REF!,12,FALSE))</f>
        <v>#N/A</v>
      </c>
      <c r="K692" s="167">
        <f>IFERROR(IF(Comparativo!$E$6="Tabela Não Desonerada",VLOOKUP($C692,'Orçamento Base'!$D$11:$S$1673,16,FALSE),VLOOKUP($C692,#REF!,16,FALSE)),0)</f>
        <v>0</v>
      </c>
      <c r="L692" s="575" t="e">
        <f>IF(AND($D692="COMPOSICAO_PROPRIA",'Orçamento Base'!$N692="-"),"14,18%",IF(AND($D692="MERCADO",'Orçamento Base'!$N692="-"),"15,38%",IF(Comparativo!$E$6="Tabela Não Desonerada",VLOOKUP($C692,'Orçamento Base'!$D$11:$S$1673,11,FALSE),VLOOKUP($C692,#REF!,11,FALSE))))</f>
        <v>#N/A</v>
      </c>
      <c r="M692" s="209">
        <f>IF(Comparativo!$E$6="Tabela Não Desonerada",Encargos!$F$44,Encargos!$D$44)</f>
        <v>1.1122000000000001</v>
      </c>
      <c r="N692" s="320"/>
      <c r="O692" s="166" t="s">
        <v>101</v>
      </c>
      <c r="P692" s="321"/>
      <c r="Q692" s="166" t="s">
        <v>101</v>
      </c>
      <c r="R692" s="321"/>
      <c r="S692" s="322"/>
      <c r="T692" s="322"/>
    </row>
    <row r="693" spans="1:20">
      <c r="A693" s="207">
        <f>'Identificação-TCE'!$A$13</f>
        <v>1</v>
      </c>
      <c r="B693" s="168" t="e">
        <f>IF(AND(G693&lt;&gt;"",H693&gt;0,I693&lt;&gt;"",J693&lt;&gt;0,K693&lt;&gt;0),COUNT($B$11:B692)+1,"")</f>
        <v>#N/A</v>
      </c>
      <c r="C693" s="207">
        <f>IF('Orçamento Base'!$M692=0,0,'Orçamento Base'!$D692)</f>
        <v>0</v>
      </c>
      <c r="D693" s="212" t="e">
        <f>IF('Orçamento Base'!$F692=Aux.!$G$11,"CONTRATACAO_PUBLICA",IF(VLOOKUP($C693,'Orçamento Base'!$D$11:$G$2116,3,FALSE)="INDEXADO",VLOOKUP(VLOOKUP($C692,'Orçamento Base'!$D$11:$G$2116,2,FALSE),'Index N_DESON.'!$A$9:$B$604,2),VLOOKUP($C693,'Orçamento Base'!$D$11:$G$2116,3,FALSE)))</f>
        <v>#N/A</v>
      </c>
      <c r="E693" s="208" t="e">
        <f>VLOOKUP($C693,'Orçamento Base'!$D$11:$S$1673,2,FALSE)</f>
        <v>#N/A</v>
      </c>
      <c r="F693" s="211">
        <f>Dados!$C$7</f>
        <v>44652</v>
      </c>
      <c r="G693" s="226" t="e">
        <f>VLOOKUP($C693,'Orçamento Base'!$D$11:$S$1673,4,FALSE)</f>
        <v>#N/A</v>
      </c>
      <c r="H693" s="377">
        <f>IFERROR(VLOOKUP($C693,'Orçamento Base'!$D$11:$S$1673,6,FALSE),0)</f>
        <v>0</v>
      </c>
      <c r="I693" s="208" t="e">
        <f>VLOOKUP($C693,'Orçamento Base'!$D$11:$S$1673,5,FALSE)</f>
        <v>#N/A</v>
      </c>
      <c r="J693" s="167" t="e">
        <f>IF(Comparativo!$E$6="Tabela Não Desonerada",VLOOKUP($C693,'Orçamento Base'!$D$11:$S$1673,12,FALSE),VLOOKUP($C693,#REF!,12,FALSE))</f>
        <v>#N/A</v>
      </c>
      <c r="K693" s="167">
        <f>IFERROR(IF(Comparativo!$E$6="Tabela Não Desonerada",VLOOKUP($C693,'Orçamento Base'!$D$11:$S$1673,16,FALSE),VLOOKUP($C693,#REF!,16,FALSE)),0)</f>
        <v>0</v>
      </c>
      <c r="L693" s="575" t="e">
        <f>IF(AND($D693="COMPOSICAO_PROPRIA",'Orçamento Base'!$N693="-"),"14,18%",IF(AND($D693="MERCADO",'Orçamento Base'!$N693="-"),"15,38%",IF(Comparativo!$E$6="Tabela Não Desonerada",VLOOKUP($C693,'Orçamento Base'!$D$11:$S$1673,11,FALSE),VLOOKUP($C693,#REF!,11,FALSE))))</f>
        <v>#N/A</v>
      </c>
      <c r="M693" s="209">
        <f>IF(Comparativo!$E$6="Tabela Não Desonerada",Encargos!$F$44,Encargos!$D$44)</f>
        <v>1.1122000000000001</v>
      </c>
      <c r="N693" s="320"/>
      <c r="O693" s="166" t="s">
        <v>101</v>
      </c>
      <c r="P693" s="321"/>
      <c r="Q693" s="166" t="s">
        <v>101</v>
      </c>
      <c r="R693" s="321"/>
      <c r="S693" s="322"/>
      <c r="T693" s="322"/>
    </row>
    <row r="694" spans="1:20">
      <c r="A694" s="207">
        <f>'Identificação-TCE'!$A$13</f>
        <v>1</v>
      </c>
      <c r="B694" s="168" t="e">
        <f>IF(AND(G694&lt;&gt;"",H694&gt;0,I694&lt;&gt;"",J694&lt;&gt;0,K694&lt;&gt;0),COUNT($B$11:B693)+1,"")</f>
        <v>#N/A</v>
      </c>
      <c r="C694" s="207">
        <f>IF('Orçamento Base'!$M693=0,0,'Orçamento Base'!$D693)</f>
        <v>0</v>
      </c>
      <c r="D694" s="212" t="e">
        <f>IF('Orçamento Base'!$F693=Aux.!$G$11,"CONTRATACAO_PUBLICA",IF(VLOOKUP($C694,'Orçamento Base'!$D$11:$G$2116,3,FALSE)="INDEXADO",VLOOKUP(VLOOKUP($C693,'Orçamento Base'!$D$11:$G$2116,2,FALSE),'Index N_DESON.'!$A$9:$B$604,2),VLOOKUP($C694,'Orçamento Base'!$D$11:$G$2116,3,FALSE)))</f>
        <v>#N/A</v>
      </c>
      <c r="E694" s="208" t="e">
        <f>VLOOKUP($C694,'Orçamento Base'!$D$11:$S$1673,2,FALSE)</f>
        <v>#N/A</v>
      </c>
      <c r="F694" s="211">
        <f>Dados!$C$7</f>
        <v>44652</v>
      </c>
      <c r="G694" s="226" t="e">
        <f>VLOOKUP($C694,'Orçamento Base'!$D$11:$S$1673,4,FALSE)</f>
        <v>#N/A</v>
      </c>
      <c r="H694" s="377">
        <f>IFERROR(VLOOKUP($C694,'Orçamento Base'!$D$11:$S$1673,6,FALSE),0)</f>
        <v>0</v>
      </c>
      <c r="I694" s="208" t="e">
        <f>VLOOKUP($C694,'Orçamento Base'!$D$11:$S$1673,5,FALSE)</f>
        <v>#N/A</v>
      </c>
      <c r="J694" s="167" t="e">
        <f>IF(Comparativo!$E$6="Tabela Não Desonerada",VLOOKUP($C694,'Orçamento Base'!$D$11:$S$1673,12,FALSE),VLOOKUP($C694,#REF!,12,FALSE))</f>
        <v>#N/A</v>
      </c>
      <c r="K694" s="167">
        <f>IFERROR(IF(Comparativo!$E$6="Tabela Não Desonerada",VLOOKUP($C694,'Orçamento Base'!$D$11:$S$1673,16,FALSE),VLOOKUP($C694,#REF!,16,FALSE)),0)</f>
        <v>0</v>
      </c>
      <c r="L694" s="575" t="e">
        <f>IF(AND($D694="COMPOSICAO_PROPRIA",'Orçamento Base'!$N694="-"),"14,18%",IF(AND($D694="MERCADO",'Orçamento Base'!$N694="-"),"15,38%",IF(Comparativo!$E$6="Tabela Não Desonerada",VLOOKUP($C694,'Orçamento Base'!$D$11:$S$1673,11,FALSE),VLOOKUP($C694,#REF!,11,FALSE))))</f>
        <v>#N/A</v>
      </c>
      <c r="M694" s="209">
        <f>IF(Comparativo!$E$6="Tabela Não Desonerada",Encargos!$F$44,Encargos!$D$44)</f>
        <v>1.1122000000000001</v>
      </c>
      <c r="N694" s="320"/>
      <c r="O694" s="166" t="s">
        <v>101</v>
      </c>
      <c r="P694" s="321"/>
      <c r="Q694" s="166" t="s">
        <v>101</v>
      </c>
      <c r="R694" s="321"/>
      <c r="S694" s="322"/>
      <c r="T694" s="322"/>
    </row>
    <row r="695" spans="1:20">
      <c r="A695" s="207">
        <f>'Identificação-TCE'!$A$13</f>
        <v>1</v>
      </c>
      <c r="B695" s="168" t="e">
        <f>IF(AND(G695&lt;&gt;"",H695&gt;0,I695&lt;&gt;"",J695&lt;&gt;0,K695&lt;&gt;0),COUNT($B$11:B694)+1,"")</f>
        <v>#N/A</v>
      </c>
      <c r="C695" s="207">
        <f>IF('Orçamento Base'!$M694=0,0,'Orçamento Base'!$D694)</f>
        <v>0</v>
      </c>
      <c r="D695" s="212" t="e">
        <f>IF('Orçamento Base'!$F694=Aux.!$G$11,"CONTRATACAO_PUBLICA",IF(VLOOKUP($C695,'Orçamento Base'!$D$11:$G$2116,3,FALSE)="INDEXADO",VLOOKUP(VLOOKUP($C694,'Orçamento Base'!$D$11:$G$2116,2,FALSE),'Index N_DESON.'!$A$9:$B$604,2),VLOOKUP($C695,'Orçamento Base'!$D$11:$G$2116,3,FALSE)))</f>
        <v>#N/A</v>
      </c>
      <c r="E695" s="208" t="e">
        <f>VLOOKUP($C695,'Orçamento Base'!$D$11:$S$1673,2,FALSE)</f>
        <v>#N/A</v>
      </c>
      <c r="F695" s="211">
        <f>Dados!$C$7</f>
        <v>44652</v>
      </c>
      <c r="G695" s="226" t="e">
        <f>VLOOKUP($C695,'Orçamento Base'!$D$11:$S$1673,4,FALSE)</f>
        <v>#N/A</v>
      </c>
      <c r="H695" s="377">
        <f>IFERROR(VLOOKUP($C695,'Orçamento Base'!$D$11:$S$1673,6,FALSE),0)</f>
        <v>0</v>
      </c>
      <c r="I695" s="208" t="e">
        <f>VLOOKUP($C695,'Orçamento Base'!$D$11:$S$1673,5,FALSE)</f>
        <v>#N/A</v>
      </c>
      <c r="J695" s="167" t="e">
        <f>IF(Comparativo!$E$6="Tabela Não Desonerada",VLOOKUP($C695,'Orçamento Base'!$D$11:$S$1673,12,FALSE),VLOOKUP($C695,#REF!,12,FALSE))</f>
        <v>#N/A</v>
      </c>
      <c r="K695" s="167">
        <f>IFERROR(IF(Comparativo!$E$6="Tabela Não Desonerada",VLOOKUP($C695,'Orçamento Base'!$D$11:$S$1673,16,FALSE),VLOOKUP($C695,#REF!,16,FALSE)),0)</f>
        <v>0</v>
      </c>
      <c r="L695" s="575" t="e">
        <f>IF(AND($D695="COMPOSICAO_PROPRIA",'Orçamento Base'!$N695="-"),"14,18%",IF(AND($D695="MERCADO",'Orçamento Base'!$N695="-"),"15,38%",IF(Comparativo!$E$6="Tabela Não Desonerada",VLOOKUP($C695,'Orçamento Base'!$D$11:$S$1673,11,FALSE),VLOOKUP($C695,#REF!,11,FALSE))))</f>
        <v>#N/A</v>
      </c>
      <c r="M695" s="209">
        <f>IF(Comparativo!$E$6="Tabela Não Desonerada",Encargos!$F$44,Encargos!$D$44)</f>
        <v>1.1122000000000001</v>
      </c>
      <c r="N695" s="320"/>
      <c r="O695" s="166" t="s">
        <v>101</v>
      </c>
      <c r="P695" s="321"/>
      <c r="Q695" s="166" t="s">
        <v>101</v>
      </c>
      <c r="R695" s="321"/>
      <c r="S695" s="322"/>
      <c r="T695" s="322"/>
    </row>
    <row r="696" spans="1:20">
      <c r="A696" s="207">
        <f>'Identificação-TCE'!$A$13</f>
        <v>1</v>
      </c>
      <c r="B696" s="168" t="e">
        <f>IF(AND(G696&lt;&gt;"",H696&gt;0,I696&lt;&gt;"",J696&lt;&gt;0,K696&lt;&gt;0),COUNT($B$11:B695)+1,"")</f>
        <v>#N/A</v>
      </c>
      <c r="C696" s="207">
        <f>IF('Orçamento Base'!$M695=0,0,'Orçamento Base'!$D695)</f>
        <v>0</v>
      </c>
      <c r="D696" s="212" t="e">
        <f>IF('Orçamento Base'!$F695=Aux.!$G$11,"CONTRATACAO_PUBLICA",IF(VLOOKUP($C696,'Orçamento Base'!$D$11:$G$2116,3,FALSE)="INDEXADO",VLOOKUP(VLOOKUP($C695,'Orçamento Base'!$D$11:$G$2116,2,FALSE),'Index N_DESON.'!$A$9:$B$604,2),VLOOKUP($C696,'Orçamento Base'!$D$11:$G$2116,3,FALSE)))</f>
        <v>#N/A</v>
      </c>
      <c r="E696" s="208" t="e">
        <f>VLOOKUP($C696,'Orçamento Base'!$D$11:$S$1673,2,FALSE)</f>
        <v>#N/A</v>
      </c>
      <c r="F696" s="211">
        <f>Dados!$C$7</f>
        <v>44652</v>
      </c>
      <c r="G696" s="226" t="e">
        <f>VLOOKUP($C696,'Orçamento Base'!$D$11:$S$1673,4,FALSE)</f>
        <v>#N/A</v>
      </c>
      <c r="H696" s="377">
        <f>IFERROR(VLOOKUP($C696,'Orçamento Base'!$D$11:$S$1673,6,FALSE),0)</f>
        <v>0</v>
      </c>
      <c r="I696" s="208" t="e">
        <f>VLOOKUP($C696,'Orçamento Base'!$D$11:$S$1673,5,FALSE)</f>
        <v>#N/A</v>
      </c>
      <c r="J696" s="167" t="e">
        <f>IF(Comparativo!$E$6="Tabela Não Desonerada",VLOOKUP($C696,'Orçamento Base'!$D$11:$S$1673,12,FALSE),VLOOKUP($C696,#REF!,12,FALSE))</f>
        <v>#N/A</v>
      </c>
      <c r="K696" s="167">
        <f>IFERROR(IF(Comparativo!$E$6="Tabela Não Desonerada",VLOOKUP($C696,'Orçamento Base'!$D$11:$S$1673,16,FALSE),VLOOKUP($C696,#REF!,16,FALSE)),0)</f>
        <v>0</v>
      </c>
      <c r="L696" s="575" t="e">
        <f>IF(AND($D696="COMPOSICAO_PROPRIA",'Orçamento Base'!$N696="-"),"14,18%",IF(AND($D696="MERCADO",'Orçamento Base'!$N696="-"),"15,38%",IF(Comparativo!$E$6="Tabela Não Desonerada",VLOOKUP($C696,'Orçamento Base'!$D$11:$S$1673,11,FALSE),VLOOKUP($C696,#REF!,11,FALSE))))</f>
        <v>#N/A</v>
      </c>
      <c r="M696" s="209">
        <f>IF(Comparativo!$E$6="Tabela Não Desonerada",Encargos!$F$44,Encargos!$D$44)</f>
        <v>1.1122000000000001</v>
      </c>
      <c r="N696" s="320"/>
      <c r="O696" s="166" t="s">
        <v>101</v>
      </c>
      <c r="P696" s="321"/>
      <c r="Q696" s="166" t="s">
        <v>101</v>
      </c>
      <c r="R696" s="321"/>
      <c r="S696" s="322"/>
      <c r="T696" s="322"/>
    </row>
    <row r="697" spans="1:20">
      <c r="A697" s="207">
        <f>'Identificação-TCE'!$A$13</f>
        <v>1</v>
      </c>
      <c r="B697" s="168" t="e">
        <f>IF(AND(G697&lt;&gt;"",H697&gt;0,I697&lt;&gt;"",J697&lt;&gt;0,K697&lt;&gt;0),COUNT($B$11:B696)+1,"")</f>
        <v>#N/A</v>
      </c>
      <c r="C697" s="207">
        <f>IF('Orçamento Base'!$M696=0,0,'Orçamento Base'!$D696)</f>
        <v>0</v>
      </c>
      <c r="D697" s="212" t="e">
        <f>IF('Orçamento Base'!$F696=Aux.!$G$11,"CONTRATACAO_PUBLICA",IF(VLOOKUP($C697,'Orçamento Base'!$D$11:$G$2116,3,FALSE)="INDEXADO",VLOOKUP(VLOOKUP($C696,'Orçamento Base'!$D$11:$G$2116,2,FALSE),'Index N_DESON.'!$A$9:$B$604,2),VLOOKUP($C697,'Orçamento Base'!$D$11:$G$2116,3,FALSE)))</f>
        <v>#N/A</v>
      </c>
      <c r="E697" s="208" t="e">
        <f>VLOOKUP($C697,'Orçamento Base'!$D$11:$S$1673,2,FALSE)</f>
        <v>#N/A</v>
      </c>
      <c r="F697" s="211">
        <f>Dados!$C$7</f>
        <v>44652</v>
      </c>
      <c r="G697" s="226" t="e">
        <f>VLOOKUP($C697,'Orçamento Base'!$D$11:$S$1673,4,FALSE)</f>
        <v>#N/A</v>
      </c>
      <c r="H697" s="377">
        <f>IFERROR(VLOOKUP($C697,'Orçamento Base'!$D$11:$S$1673,6,FALSE),0)</f>
        <v>0</v>
      </c>
      <c r="I697" s="208" t="e">
        <f>VLOOKUP($C697,'Orçamento Base'!$D$11:$S$1673,5,FALSE)</f>
        <v>#N/A</v>
      </c>
      <c r="J697" s="167" t="e">
        <f>IF(Comparativo!$E$6="Tabela Não Desonerada",VLOOKUP($C697,'Orçamento Base'!$D$11:$S$1673,12,FALSE),VLOOKUP($C697,#REF!,12,FALSE))</f>
        <v>#N/A</v>
      </c>
      <c r="K697" s="167">
        <f>IFERROR(IF(Comparativo!$E$6="Tabela Não Desonerada",VLOOKUP($C697,'Orçamento Base'!$D$11:$S$1673,16,FALSE),VLOOKUP($C697,#REF!,16,FALSE)),0)</f>
        <v>0</v>
      </c>
      <c r="L697" s="575" t="e">
        <f>IF(AND($D697="COMPOSICAO_PROPRIA",'Orçamento Base'!$N697="-"),"14,18%",IF(AND($D697="MERCADO",'Orçamento Base'!$N697="-"),"15,38%",IF(Comparativo!$E$6="Tabela Não Desonerada",VLOOKUP($C697,'Orçamento Base'!$D$11:$S$1673,11,FALSE),VLOOKUP($C697,#REF!,11,FALSE))))</f>
        <v>#N/A</v>
      </c>
      <c r="M697" s="209">
        <f>IF(Comparativo!$E$6="Tabela Não Desonerada",Encargos!$F$44,Encargos!$D$44)</f>
        <v>1.1122000000000001</v>
      </c>
      <c r="N697" s="320"/>
      <c r="O697" s="166" t="s">
        <v>101</v>
      </c>
      <c r="P697" s="321"/>
      <c r="Q697" s="166" t="s">
        <v>101</v>
      </c>
      <c r="R697" s="321"/>
      <c r="S697" s="322"/>
      <c r="T697" s="322"/>
    </row>
    <row r="698" spans="1:20">
      <c r="A698" s="207">
        <f>'Identificação-TCE'!$A$13</f>
        <v>1</v>
      </c>
      <c r="B698" s="168" t="e">
        <f>IF(AND(G698&lt;&gt;"",H698&gt;0,I698&lt;&gt;"",J698&lt;&gt;0,K698&lt;&gt;0),COUNT($B$11:B697)+1,"")</f>
        <v>#N/A</v>
      </c>
      <c r="C698" s="207">
        <f>IF('Orçamento Base'!$M697=0,0,'Orçamento Base'!$D697)</f>
        <v>0</v>
      </c>
      <c r="D698" s="212" t="e">
        <f>IF('Orçamento Base'!$F697=Aux.!$G$11,"CONTRATACAO_PUBLICA",IF(VLOOKUP($C698,'Orçamento Base'!$D$11:$G$2116,3,FALSE)="INDEXADO",VLOOKUP(VLOOKUP($C697,'Orçamento Base'!$D$11:$G$2116,2,FALSE),'Index N_DESON.'!$A$9:$B$604,2),VLOOKUP($C698,'Orçamento Base'!$D$11:$G$2116,3,FALSE)))</f>
        <v>#N/A</v>
      </c>
      <c r="E698" s="208" t="e">
        <f>VLOOKUP($C698,'Orçamento Base'!$D$11:$S$1673,2,FALSE)</f>
        <v>#N/A</v>
      </c>
      <c r="F698" s="211">
        <f>Dados!$C$7</f>
        <v>44652</v>
      </c>
      <c r="G698" s="226" t="e">
        <f>VLOOKUP($C698,'Orçamento Base'!$D$11:$S$1673,4,FALSE)</f>
        <v>#N/A</v>
      </c>
      <c r="H698" s="377">
        <f>IFERROR(VLOOKUP($C698,'Orçamento Base'!$D$11:$S$1673,6,FALSE),0)</f>
        <v>0</v>
      </c>
      <c r="I698" s="208" t="e">
        <f>VLOOKUP($C698,'Orçamento Base'!$D$11:$S$1673,5,FALSE)</f>
        <v>#N/A</v>
      </c>
      <c r="J698" s="167" t="e">
        <f>IF(Comparativo!$E$6="Tabela Não Desonerada",VLOOKUP($C698,'Orçamento Base'!$D$11:$S$1673,12,FALSE),VLOOKUP($C698,#REF!,12,FALSE))</f>
        <v>#N/A</v>
      </c>
      <c r="K698" s="167">
        <f>IFERROR(IF(Comparativo!$E$6="Tabela Não Desonerada",VLOOKUP($C698,'Orçamento Base'!$D$11:$S$1673,16,FALSE),VLOOKUP($C698,#REF!,16,FALSE)),0)</f>
        <v>0</v>
      </c>
      <c r="L698" s="575" t="e">
        <f>IF(AND($D698="COMPOSICAO_PROPRIA",'Orçamento Base'!$N698="-"),"14,18%",IF(AND($D698="MERCADO",'Orçamento Base'!$N698="-"),"15,38%",IF(Comparativo!$E$6="Tabela Não Desonerada",VLOOKUP($C698,'Orçamento Base'!$D$11:$S$1673,11,FALSE),VLOOKUP($C698,#REF!,11,FALSE))))</f>
        <v>#N/A</v>
      </c>
      <c r="M698" s="209">
        <f>IF(Comparativo!$E$6="Tabela Não Desonerada",Encargos!$F$44,Encargos!$D$44)</f>
        <v>1.1122000000000001</v>
      </c>
      <c r="N698" s="320"/>
      <c r="O698" s="166" t="s">
        <v>101</v>
      </c>
      <c r="P698" s="321"/>
      <c r="Q698" s="166" t="s">
        <v>101</v>
      </c>
      <c r="R698" s="321"/>
      <c r="S698" s="322"/>
      <c r="T698" s="322"/>
    </row>
    <row r="699" spans="1:20">
      <c r="A699" s="207">
        <f>'Identificação-TCE'!$A$13</f>
        <v>1</v>
      </c>
      <c r="B699" s="168" t="e">
        <f>IF(AND(G699&lt;&gt;"",H699&gt;0,I699&lt;&gt;"",J699&lt;&gt;0,K699&lt;&gt;0),COUNT($B$11:B698)+1,"")</f>
        <v>#N/A</v>
      </c>
      <c r="C699" s="207">
        <f>IF('Orçamento Base'!$M698=0,0,'Orçamento Base'!$D698)</f>
        <v>0</v>
      </c>
      <c r="D699" s="212" t="e">
        <f>IF('Orçamento Base'!$F698=Aux.!$G$11,"CONTRATACAO_PUBLICA",IF(VLOOKUP($C699,'Orçamento Base'!$D$11:$G$2116,3,FALSE)="INDEXADO",VLOOKUP(VLOOKUP($C698,'Orçamento Base'!$D$11:$G$2116,2,FALSE),'Index N_DESON.'!$A$9:$B$604,2),VLOOKUP($C699,'Orçamento Base'!$D$11:$G$2116,3,FALSE)))</f>
        <v>#N/A</v>
      </c>
      <c r="E699" s="208" t="e">
        <f>VLOOKUP($C699,'Orçamento Base'!$D$11:$S$1673,2,FALSE)</f>
        <v>#N/A</v>
      </c>
      <c r="F699" s="211">
        <f>Dados!$C$7</f>
        <v>44652</v>
      </c>
      <c r="G699" s="226" t="e">
        <f>VLOOKUP($C699,'Orçamento Base'!$D$11:$S$1673,4,FALSE)</f>
        <v>#N/A</v>
      </c>
      <c r="H699" s="377">
        <f>IFERROR(VLOOKUP($C699,'Orçamento Base'!$D$11:$S$1673,6,FALSE),0)</f>
        <v>0</v>
      </c>
      <c r="I699" s="208" t="e">
        <f>VLOOKUP($C699,'Orçamento Base'!$D$11:$S$1673,5,FALSE)</f>
        <v>#N/A</v>
      </c>
      <c r="J699" s="167" t="e">
        <f>IF(Comparativo!$E$6="Tabela Não Desonerada",VLOOKUP($C699,'Orçamento Base'!$D$11:$S$1673,12,FALSE),VLOOKUP($C699,#REF!,12,FALSE))</f>
        <v>#N/A</v>
      </c>
      <c r="K699" s="167">
        <f>IFERROR(IF(Comparativo!$E$6="Tabela Não Desonerada",VLOOKUP($C699,'Orçamento Base'!$D$11:$S$1673,16,FALSE),VLOOKUP($C699,#REF!,16,FALSE)),0)</f>
        <v>0</v>
      </c>
      <c r="L699" s="575" t="e">
        <f>IF(AND($D699="COMPOSICAO_PROPRIA",'Orçamento Base'!$N699="-"),"14,18%",IF(AND($D699="MERCADO",'Orçamento Base'!$N699="-"),"15,38%",IF(Comparativo!$E$6="Tabela Não Desonerada",VLOOKUP($C699,'Orçamento Base'!$D$11:$S$1673,11,FALSE),VLOOKUP($C699,#REF!,11,FALSE))))</f>
        <v>#N/A</v>
      </c>
      <c r="M699" s="209">
        <f>IF(Comparativo!$E$6="Tabela Não Desonerada",Encargos!$F$44,Encargos!$D$44)</f>
        <v>1.1122000000000001</v>
      </c>
      <c r="N699" s="320"/>
      <c r="O699" s="166" t="s">
        <v>101</v>
      </c>
      <c r="P699" s="321"/>
      <c r="Q699" s="166" t="s">
        <v>101</v>
      </c>
      <c r="R699" s="321"/>
      <c r="S699" s="322"/>
      <c r="T699" s="322"/>
    </row>
    <row r="700" spans="1:20">
      <c r="A700" s="207">
        <f>'Identificação-TCE'!$A$13</f>
        <v>1</v>
      </c>
      <c r="B700" s="168" t="e">
        <f>IF(AND(G700&lt;&gt;"",H700&gt;0,I700&lt;&gt;"",J700&lt;&gt;0,K700&lt;&gt;0),COUNT($B$11:B699)+1,"")</f>
        <v>#N/A</v>
      </c>
      <c r="C700" s="207">
        <f>IF('Orçamento Base'!$M699=0,0,'Orçamento Base'!$D699)</f>
        <v>0</v>
      </c>
      <c r="D700" s="212" t="e">
        <f>IF('Orçamento Base'!$F699=Aux.!$G$11,"CONTRATACAO_PUBLICA",IF(VLOOKUP($C700,'Orçamento Base'!$D$11:$G$2116,3,FALSE)="INDEXADO",VLOOKUP(VLOOKUP($C699,'Orçamento Base'!$D$11:$G$2116,2,FALSE),'Index N_DESON.'!$A$9:$B$604,2),VLOOKUP($C700,'Orçamento Base'!$D$11:$G$2116,3,FALSE)))</f>
        <v>#N/A</v>
      </c>
      <c r="E700" s="208" t="e">
        <f>VLOOKUP($C700,'Orçamento Base'!$D$11:$S$1673,2,FALSE)</f>
        <v>#N/A</v>
      </c>
      <c r="F700" s="211">
        <f>Dados!$C$7</f>
        <v>44652</v>
      </c>
      <c r="G700" s="226" t="e">
        <f>VLOOKUP($C700,'Orçamento Base'!$D$11:$S$1673,4,FALSE)</f>
        <v>#N/A</v>
      </c>
      <c r="H700" s="377">
        <f>IFERROR(VLOOKUP($C700,'Orçamento Base'!$D$11:$S$1673,6,FALSE),0)</f>
        <v>0</v>
      </c>
      <c r="I700" s="208" t="e">
        <f>VLOOKUP($C700,'Orçamento Base'!$D$11:$S$1673,5,FALSE)</f>
        <v>#N/A</v>
      </c>
      <c r="J700" s="167" t="e">
        <f>IF(Comparativo!$E$6="Tabela Não Desonerada",VLOOKUP($C700,'Orçamento Base'!$D$11:$S$1673,12,FALSE),VLOOKUP($C700,#REF!,12,FALSE))</f>
        <v>#N/A</v>
      </c>
      <c r="K700" s="167">
        <f>IFERROR(IF(Comparativo!$E$6="Tabela Não Desonerada",VLOOKUP($C700,'Orçamento Base'!$D$11:$S$1673,16,FALSE),VLOOKUP($C700,#REF!,16,FALSE)),0)</f>
        <v>0</v>
      </c>
      <c r="L700" s="575" t="e">
        <f>IF(AND($D700="COMPOSICAO_PROPRIA",'Orçamento Base'!$N700="-"),"14,18%",IF(AND($D700="MERCADO",'Orçamento Base'!$N700="-"),"15,38%",IF(Comparativo!$E$6="Tabela Não Desonerada",VLOOKUP($C700,'Orçamento Base'!$D$11:$S$1673,11,FALSE),VLOOKUP($C700,#REF!,11,FALSE))))</f>
        <v>#N/A</v>
      </c>
      <c r="M700" s="209">
        <f>IF(Comparativo!$E$6="Tabela Não Desonerada",Encargos!$F$44,Encargos!$D$44)</f>
        <v>1.1122000000000001</v>
      </c>
      <c r="N700" s="320"/>
      <c r="O700" s="166" t="s">
        <v>101</v>
      </c>
      <c r="P700" s="321"/>
      <c r="Q700" s="166" t="s">
        <v>101</v>
      </c>
      <c r="R700" s="321"/>
      <c r="S700" s="322"/>
      <c r="T700" s="322"/>
    </row>
    <row r="701" spans="1:20">
      <c r="A701" s="207">
        <f>'Identificação-TCE'!$A$13</f>
        <v>1</v>
      </c>
      <c r="B701" s="168" t="e">
        <f>IF(AND(G701&lt;&gt;"",H701&gt;0,I701&lt;&gt;"",J701&lt;&gt;0,K701&lt;&gt;0),COUNT($B$11:B700)+1,"")</f>
        <v>#N/A</v>
      </c>
      <c r="C701" s="207">
        <f>IF('Orçamento Base'!$M700=0,0,'Orçamento Base'!$D700)</f>
        <v>0</v>
      </c>
      <c r="D701" s="212" t="e">
        <f>IF('Orçamento Base'!$F700=Aux.!$G$11,"CONTRATACAO_PUBLICA",IF(VLOOKUP($C701,'Orçamento Base'!$D$11:$G$2116,3,FALSE)="INDEXADO",VLOOKUP(VLOOKUP($C700,'Orçamento Base'!$D$11:$G$2116,2,FALSE),'Index N_DESON.'!$A$9:$B$604,2),VLOOKUP($C701,'Orçamento Base'!$D$11:$G$2116,3,FALSE)))</f>
        <v>#N/A</v>
      </c>
      <c r="E701" s="208" t="e">
        <f>VLOOKUP($C701,'Orçamento Base'!$D$11:$S$1673,2,FALSE)</f>
        <v>#N/A</v>
      </c>
      <c r="F701" s="211">
        <f>Dados!$C$7</f>
        <v>44652</v>
      </c>
      <c r="G701" s="226" t="e">
        <f>VLOOKUP($C701,'Orçamento Base'!$D$11:$S$1673,4,FALSE)</f>
        <v>#N/A</v>
      </c>
      <c r="H701" s="377">
        <f>IFERROR(VLOOKUP($C701,'Orçamento Base'!$D$11:$S$1673,6,FALSE),0)</f>
        <v>0</v>
      </c>
      <c r="I701" s="208" t="e">
        <f>VLOOKUP($C701,'Orçamento Base'!$D$11:$S$1673,5,FALSE)</f>
        <v>#N/A</v>
      </c>
      <c r="J701" s="167" t="e">
        <f>IF(Comparativo!$E$6="Tabela Não Desonerada",VLOOKUP($C701,'Orçamento Base'!$D$11:$S$1673,12,FALSE),VLOOKUP($C701,#REF!,12,FALSE))</f>
        <v>#N/A</v>
      </c>
      <c r="K701" s="167">
        <f>IFERROR(IF(Comparativo!$E$6="Tabela Não Desonerada",VLOOKUP($C701,'Orçamento Base'!$D$11:$S$1673,16,FALSE),VLOOKUP($C701,#REF!,16,FALSE)),0)</f>
        <v>0</v>
      </c>
      <c r="L701" s="575" t="e">
        <f>IF(AND($D701="COMPOSICAO_PROPRIA",'Orçamento Base'!$N701="-"),"14,18%",IF(AND($D701="MERCADO",'Orçamento Base'!$N701="-"),"15,38%",IF(Comparativo!$E$6="Tabela Não Desonerada",VLOOKUP($C701,'Orçamento Base'!$D$11:$S$1673,11,FALSE),VLOOKUP($C701,#REF!,11,FALSE))))</f>
        <v>#N/A</v>
      </c>
      <c r="M701" s="209">
        <f>IF(Comparativo!$E$6="Tabela Não Desonerada",Encargos!$F$44,Encargos!$D$44)</f>
        <v>1.1122000000000001</v>
      </c>
      <c r="N701" s="320"/>
      <c r="O701" s="166" t="s">
        <v>101</v>
      </c>
      <c r="P701" s="321"/>
      <c r="Q701" s="166" t="s">
        <v>101</v>
      </c>
      <c r="R701" s="321"/>
      <c r="S701" s="322"/>
      <c r="T701" s="322"/>
    </row>
    <row r="702" spans="1:20">
      <c r="A702" s="207">
        <f>'Identificação-TCE'!$A$13</f>
        <v>1</v>
      </c>
      <c r="B702" s="168" t="e">
        <f>IF(AND(G702&lt;&gt;"",H702&gt;0,I702&lt;&gt;"",J702&lt;&gt;0,K702&lt;&gt;0),COUNT($B$11:B701)+1,"")</f>
        <v>#N/A</v>
      </c>
      <c r="C702" s="207">
        <f>IF('Orçamento Base'!$M701=0,0,'Orçamento Base'!$D701)</f>
        <v>0</v>
      </c>
      <c r="D702" s="212" t="e">
        <f>IF('Orçamento Base'!$F701=Aux.!$G$11,"CONTRATACAO_PUBLICA",IF(VLOOKUP($C702,'Orçamento Base'!$D$11:$G$2116,3,FALSE)="INDEXADO",VLOOKUP(VLOOKUP($C701,'Orçamento Base'!$D$11:$G$2116,2,FALSE),'Index N_DESON.'!$A$9:$B$604,2),VLOOKUP($C702,'Orçamento Base'!$D$11:$G$2116,3,FALSE)))</f>
        <v>#N/A</v>
      </c>
      <c r="E702" s="208" t="e">
        <f>VLOOKUP($C702,'Orçamento Base'!$D$11:$S$1673,2,FALSE)</f>
        <v>#N/A</v>
      </c>
      <c r="F702" s="211">
        <f>Dados!$C$7</f>
        <v>44652</v>
      </c>
      <c r="G702" s="226" t="e">
        <f>VLOOKUP($C702,'Orçamento Base'!$D$11:$S$1673,4,FALSE)</f>
        <v>#N/A</v>
      </c>
      <c r="H702" s="377">
        <f>IFERROR(VLOOKUP($C702,'Orçamento Base'!$D$11:$S$1673,6,FALSE),0)</f>
        <v>0</v>
      </c>
      <c r="I702" s="208" t="e">
        <f>VLOOKUP($C702,'Orçamento Base'!$D$11:$S$1673,5,FALSE)</f>
        <v>#N/A</v>
      </c>
      <c r="J702" s="167" t="e">
        <f>IF(Comparativo!$E$6="Tabela Não Desonerada",VLOOKUP($C702,'Orçamento Base'!$D$11:$S$1673,12,FALSE),VLOOKUP($C702,#REF!,12,FALSE))</f>
        <v>#N/A</v>
      </c>
      <c r="K702" s="167">
        <f>IFERROR(IF(Comparativo!$E$6="Tabela Não Desonerada",VLOOKUP($C702,'Orçamento Base'!$D$11:$S$1673,16,FALSE),VLOOKUP($C702,#REF!,16,FALSE)),0)</f>
        <v>0</v>
      </c>
      <c r="L702" s="575" t="e">
        <f>IF(AND($D702="COMPOSICAO_PROPRIA",'Orçamento Base'!$N702="-"),"14,18%",IF(AND($D702="MERCADO",'Orçamento Base'!$N702="-"),"15,38%",IF(Comparativo!$E$6="Tabela Não Desonerada",VLOOKUP($C702,'Orçamento Base'!$D$11:$S$1673,11,FALSE),VLOOKUP($C702,#REF!,11,FALSE))))</f>
        <v>#N/A</v>
      </c>
      <c r="M702" s="209">
        <f>IF(Comparativo!$E$6="Tabela Não Desonerada",Encargos!$F$44,Encargos!$D$44)</f>
        <v>1.1122000000000001</v>
      </c>
      <c r="N702" s="320"/>
      <c r="O702" s="166" t="s">
        <v>101</v>
      </c>
      <c r="P702" s="321"/>
      <c r="Q702" s="166" t="s">
        <v>101</v>
      </c>
      <c r="R702" s="321"/>
      <c r="S702" s="322"/>
      <c r="T702" s="322"/>
    </row>
    <row r="703" spans="1:20">
      <c r="A703" s="207">
        <f>'Identificação-TCE'!$A$13</f>
        <v>1</v>
      </c>
      <c r="B703" s="168" t="e">
        <f>IF(AND(G703&lt;&gt;"",H703&gt;0,I703&lt;&gt;"",J703&lt;&gt;0,K703&lt;&gt;0),COUNT($B$11:B702)+1,"")</f>
        <v>#N/A</v>
      </c>
      <c r="C703" s="207">
        <f>IF('Orçamento Base'!$M702=0,0,'Orçamento Base'!$D702)</f>
        <v>0</v>
      </c>
      <c r="D703" s="212" t="e">
        <f>IF('Orçamento Base'!$F702=Aux.!$G$11,"CONTRATACAO_PUBLICA",IF(VLOOKUP($C703,'Orçamento Base'!$D$11:$G$2116,3,FALSE)="INDEXADO",VLOOKUP(VLOOKUP($C702,'Orçamento Base'!$D$11:$G$2116,2,FALSE),'Index N_DESON.'!$A$9:$B$604,2),VLOOKUP($C703,'Orçamento Base'!$D$11:$G$2116,3,FALSE)))</f>
        <v>#N/A</v>
      </c>
      <c r="E703" s="208" t="e">
        <f>VLOOKUP($C703,'Orçamento Base'!$D$11:$S$1673,2,FALSE)</f>
        <v>#N/A</v>
      </c>
      <c r="F703" s="211">
        <f>Dados!$C$7</f>
        <v>44652</v>
      </c>
      <c r="G703" s="226" t="e">
        <f>VLOOKUP($C703,'Orçamento Base'!$D$11:$S$1673,4,FALSE)</f>
        <v>#N/A</v>
      </c>
      <c r="H703" s="377">
        <f>IFERROR(VLOOKUP($C703,'Orçamento Base'!$D$11:$S$1673,6,FALSE),0)</f>
        <v>0</v>
      </c>
      <c r="I703" s="208" t="e">
        <f>VLOOKUP($C703,'Orçamento Base'!$D$11:$S$1673,5,FALSE)</f>
        <v>#N/A</v>
      </c>
      <c r="J703" s="167" t="e">
        <f>IF(Comparativo!$E$6="Tabela Não Desonerada",VLOOKUP($C703,'Orçamento Base'!$D$11:$S$1673,12,FALSE),VLOOKUP($C703,#REF!,12,FALSE))</f>
        <v>#N/A</v>
      </c>
      <c r="K703" s="167">
        <f>IFERROR(IF(Comparativo!$E$6="Tabela Não Desonerada",VLOOKUP($C703,'Orçamento Base'!$D$11:$S$1673,16,FALSE),VLOOKUP($C703,#REF!,16,FALSE)),0)</f>
        <v>0</v>
      </c>
      <c r="L703" s="575" t="e">
        <f>IF(AND($D703="COMPOSICAO_PROPRIA",'Orçamento Base'!$N703="-"),"14,18%",IF(AND($D703="MERCADO",'Orçamento Base'!$N703="-"),"15,38%",IF(Comparativo!$E$6="Tabela Não Desonerada",VLOOKUP($C703,'Orçamento Base'!$D$11:$S$1673,11,FALSE),VLOOKUP($C703,#REF!,11,FALSE))))</f>
        <v>#N/A</v>
      </c>
      <c r="M703" s="209">
        <f>IF(Comparativo!$E$6="Tabela Não Desonerada",Encargos!$F$44,Encargos!$D$44)</f>
        <v>1.1122000000000001</v>
      </c>
      <c r="N703" s="320"/>
      <c r="O703" s="166" t="s">
        <v>101</v>
      </c>
      <c r="P703" s="321"/>
      <c r="Q703" s="166" t="s">
        <v>101</v>
      </c>
      <c r="R703" s="321"/>
      <c r="S703" s="322"/>
      <c r="T703" s="322"/>
    </row>
    <row r="704" spans="1:20">
      <c r="A704" s="207">
        <f>'Identificação-TCE'!$A$13</f>
        <v>1</v>
      </c>
      <c r="B704" s="168" t="e">
        <f>IF(AND(G704&lt;&gt;"",H704&gt;0,I704&lt;&gt;"",J704&lt;&gt;0,K704&lt;&gt;0),COUNT($B$11:B703)+1,"")</f>
        <v>#N/A</v>
      </c>
      <c r="C704" s="207">
        <f>IF('Orçamento Base'!$M703=0,0,'Orçamento Base'!$D703)</f>
        <v>0</v>
      </c>
      <c r="D704" s="212" t="e">
        <f>IF('Orçamento Base'!$F703=Aux.!$G$11,"CONTRATACAO_PUBLICA",IF(VLOOKUP($C704,'Orçamento Base'!$D$11:$G$2116,3,FALSE)="INDEXADO",VLOOKUP(VLOOKUP($C703,'Orçamento Base'!$D$11:$G$2116,2,FALSE),'Index N_DESON.'!$A$9:$B$604,2),VLOOKUP($C704,'Orçamento Base'!$D$11:$G$2116,3,FALSE)))</f>
        <v>#N/A</v>
      </c>
      <c r="E704" s="208" t="e">
        <f>VLOOKUP($C704,'Orçamento Base'!$D$11:$S$1673,2,FALSE)</f>
        <v>#N/A</v>
      </c>
      <c r="F704" s="211">
        <f>Dados!$C$7</f>
        <v>44652</v>
      </c>
      <c r="G704" s="226" t="e">
        <f>VLOOKUP($C704,'Orçamento Base'!$D$11:$S$1673,4,FALSE)</f>
        <v>#N/A</v>
      </c>
      <c r="H704" s="377">
        <f>IFERROR(VLOOKUP($C704,'Orçamento Base'!$D$11:$S$1673,6,FALSE),0)</f>
        <v>0</v>
      </c>
      <c r="I704" s="208" t="e">
        <f>VLOOKUP($C704,'Orçamento Base'!$D$11:$S$1673,5,FALSE)</f>
        <v>#N/A</v>
      </c>
      <c r="J704" s="167" t="e">
        <f>IF(Comparativo!$E$6="Tabela Não Desonerada",VLOOKUP($C704,'Orçamento Base'!$D$11:$S$1673,12,FALSE),VLOOKUP($C704,#REF!,12,FALSE))</f>
        <v>#N/A</v>
      </c>
      <c r="K704" s="167">
        <f>IFERROR(IF(Comparativo!$E$6="Tabela Não Desonerada",VLOOKUP($C704,'Orçamento Base'!$D$11:$S$1673,16,FALSE),VLOOKUP($C704,#REF!,16,FALSE)),0)</f>
        <v>0</v>
      </c>
      <c r="L704" s="575" t="e">
        <f>IF(AND($D704="COMPOSICAO_PROPRIA",'Orçamento Base'!$N704="-"),"14,18%",IF(AND($D704="MERCADO",'Orçamento Base'!$N704="-"),"15,38%",IF(Comparativo!$E$6="Tabela Não Desonerada",VLOOKUP($C704,'Orçamento Base'!$D$11:$S$1673,11,FALSE),VLOOKUP($C704,#REF!,11,FALSE))))</f>
        <v>#N/A</v>
      </c>
      <c r="M704" s="209">
        <f>IF(Comparativo!$E$6="Tabela Não Desonerada",Encargos!$F$44,Encargos!$D$44)</f>
        <v>1.1122000000000001</v>
      </c>
      <c r="N704" s="320"/>
      <c r="O704" s="166" t="s">
        <v>101</v>
      </c>
      <c r="P704" s="321"/>
      <c r="Q704" s="166" t="s">
        <v>101</v>
      </c>
      <c r="R704" s="321"/>
      <c r="S704" s="322"/>
      <c r="T704" s="322"/>
    </row>
    <row r="705" spans="1:20">
      <c r="A705" s="207">
        <f>'Identificação-TCE'!$A$13</f>
        <v>1</v>
      </c>
      <c r="B705" s="168" t="e">
        <f>IF(AND(G705&lt;&gt;"",H705&gt;0,I705&lt;&gt;"",J705&lt;&gt;0,K705&lt;&gt;0),COUNT($B$11:B704)+1,"")</f>
        <v>#N/A</v>
      </c>
      <c r="C705" s="207">
        <f>IF('Orçamento Base'!$M704=0,0,'Orçamento Base'!$D704)</f>
        <v>0</v>
      </c>
      <c r="D705" s="212" t="e">
        <f>IF('Orçamento Base'!$F704=Aux.!$G$11,"CONTRATACAO_PUBLICA",IF(VLOOKUP($C705,'Orçamento Base'!$D$11:$G$2116,3,FALSE)="INDEXADO",VLOOKUP(VLOOKUP($C704,'Orçamento Base'!$D$11:$G$2116,2,FALSE),'Index N_DESON.'!$A$9:$B$604,2),VLOOKUP($C705,'Orçamento Base'!$D$11:$G$2116,3,FALSE)))</f>
        <v>#N/A</v>
      </c>
      <c r="E705" s="208" t="e">
        <f>VLOOKUP($C705,'Orçamento Base'!$D$11:$S$1673,2,FALSE)</f>
        <v>#N/A</v>
      </c>
      <c r="F705" s="211">
        <f>Dados!$C$7</f>
        <v>44652</v>
      </c>
      <c r="G705" s="226" t="e">
        <f>VLOOKUP($C705,'Orçamento Base'!$D$11:$S$1673,4,FALSE)</f>
        <v>#N/A</v>
      </c>
      <c r="H705" s="377">
        <f>IFERROR(VLOOKUP($C705,'Orçamento Base'!$D$11:$S$1673,6,FALSE),0)</f>
        <v>0</v>
      </c>
      <c r="I705" s="208" t="e">
        <f>VLOOKUP($C705,'Orçamento Base'!$D$11:$S$1673,5,FALSE)</f>
        <v>#N/A</v>
      </c>
      <c r="J705" s="167" t="e">
        <f>IF(Comparativo!$E$6="Tabela Não Desonerada",VLOOKUP($C705,'Orçamento Base'!$D$11:$S$1673,12,FALSE),VLOOKUP($C705,#REF!,12,FALSE))</f>
        <v>#N/A</v>
      </c>
      <c r="K705" s="167">
        <f>IFERROR(IF(Comparativo!$E$6="Tabela Não Desonerada",VLOOKUP($C705,'Orçamento Base'!$D$11:$S$1673,16,FALSE),VLOOKUP($C705,#REF!,16,FALSE)),0)</f>
        <v>0</v>
      </c>
      <c r="L705" s="575" t="e">
        <f>IF(AND($D705="COMPOSICAO_PROPRIA",'Orçamento Base'!$N705="-"),"14,18%",IF(AND($D705="MERCADO",'Orçamento Base'!$N705="-"),"15,38%",IF(Comparativo!$E$6="Tabela Não Desonerada",VLOOKUP($C705,'Orçamento Base'!$D$11:$S$1673,11,FALSE),VLOOKUP($C705,#REF!,11,FALSE))))</f>
        <v>#N/A</v>
      </c>
      <c r="M705" s="209">
        <f>IF(Comparativo!$E$6="Tabela Não Desonerada",Encargos!$F$44,Encargos!$D$44)</f>
        <v>1.1122000000000001</v>
      </c>
      <c r="N705" s="320"/>
      <c r="O705" s="166" t="s">
        <v>101</v>
      </c>
      <c r="P705" s="321"/>
      <c r="Q705" s="166" t="s">
        <v>101</v>
      </c>
      <c r="R705" s="321"/>
      <c r="S705" s="322"/>
      <c r="T705" s="322"/>
    </row>
    <row r="706" spans="1:20">
      <c r="A706" s="207">
        <f>'Identificação-TCE'!$A$13</f>
        <v>1</v>
      </c>
      <c r="B706" s="168" t="e">
        <f>IF(AND(G706&lt;&gt;"",H706&gt;0,I706&lt;&gt;"",J706&lt;&gt;0,K706&lt;&gt;0),COUNT($B$11:B705)+1,"")</f>
        <v>#N/A</v>
      </c>
      <c r="C706" s="207">
        <f>IF('Orçamento Base'!$M705=0,0,'Orçamento Base'!$D705)</f>
        <v>0</v>
      </c>
      <c r="D706" s="212" t="e">
        <f>IF('Orçamento Base'!$F705=Aux.!$G$11,"CONTRATACAO_PUBLICA",IF(VLOOKUP($C706,'Orçamento Base'!$D$11:$G$2116,3,FALSE)="INDEXADO",VLOOKUP(VLOOKUP($C705,'Orçamento Base'!$D$11:$G$2116,2,FALSE),'Index N_DESON.'!$A$9:$B$604,2),VLOOKUP($C706,'Orçamento Base'!$D$11:$G$2116,3,FALSE)))</f>
        <v>#N/A</v>
      </c>
      <c r="E706" s="208" t="e">
        <f>VLOOKUP($C706,'Orçamento Base'!$D$11:$S$1673,2,FALSE)</f>
        <v>#N/A</v>
      </c>
      <c r="F706" s="211">
        <f>Dados!$C$7</f>
        <v>44652</v>
      </c>
      <c r="G706" s="226" t="e">
        <f>VLOOKUP($C706,'Orçamento Base'!$D$11:$S$1673,4,FALSE)</f>
        <v>#N/A</v>
      </c>
      <c r="H706" s="377">
        <f>IFERROR(VLOOKUP($C706,'Orçamento Base'!$D$11:$S$1673,6,FALSE),0)</f>
        <v>0</v>
      </c>
      <c r="I706" s="208" t="e">
        <f>VLOOKUP($C706,'Orçamento Base'!$D$11:$S$1673,5,FALSE)</f>
        <v>#N/A</v>
      </c>
      <c r="J706" s="167" t="e">
        <f>IF(Comparativo!$E$6="Tabela Não Desonerada",VLOOKUP($C706,'Orçamento Base'!$D$11:$S$1673,12,FALSE),VLOOKUP($C706,#REF!,12,FALSE))</f>
        <v>#N/A</v>
      </c>
      <c r="K706" s="167">
        <f>IFERROR(IF(Comparativo!$E$6="Tabela Não Desonerada",VLOOKUP($C706,'Orçamento Base'!$D$11:$S$1673,16,FALSE),VLOOKUP($C706,#REF!,16,FALSE)),0)</f>
        <v>0</v>
      </c>
      <c r="L706" s="575" t="e">
        <f>IF(AND($D706="COMPOSICAO_PROPRIA",'Orçamento Base'!$N706="-"),"14,18%",IF(AND($D706="MERCADO",'Orçamento Base'!$N706="-"),"15,38%",IF(Comparativo!$E$6="Tabela Não Desonerada",VLOOKUP($C706,'Orçamento Base'!$D$11:$S$1673,11,FALSE),VLOOKUP($C706,#REF!,11,FALSE))))</f>
        <v>#N/A</v>
      </c>
      <c r="M706" s="209">
        <f>IF(Comparativo!$E$6="Tabela Não Desonerada",Encargos!$F$44,Encargos!$D$44)</f>
        <v>1.1122000000000001</v>
      </c>
      <c r="N706" s="320"/>
      <c r="O706" s="166" t="s">
        <v>101</v>
      </c>
      <c r="P706" s="321"/>
      <c r="Q706" s="166" t="s">
        <v>101</v>
      </c>
      <c r="R706" s="321"/>
      <c r="S706" s="322"/>
      <c r="T706" s="322"/>
    </row>
    <row r="707" spans="1:20">
      <c r="A707" s="207">
        <f>'Identificação-TCE'!$A$13</f>
        <v>1</v>
      </c>
      <c r="B707" s="168" t="e">
        <f>IF(AND(G707&lt;&gt;"",H707&gt;0,I707&lt;&gt;"",J707&lt;&gt;0,K707&lt;&gt;0),COUNT($B$11:B706)+1,"")</f>
        <v>#N/A</v>
      </c>
      <c r="C707" s="207">
        <f>IF('Orçamento Base'!$M706=0,0,'Orçamento Base'!$D706)</f>
        <v>0</v>
      </c>
      <c r="D707" s="212" t="e">
        <f>IF('Orçamento Base'!$F706=Aux.!$G$11,"CONTRATACAO_PUBLICA",IF(VLOOKUP($C707,'Orçamento Base'!$D$11:$G$2116,3,FALSE)="INDEXADO",VLOOKUP(VLOOKUP($C706,'Orçamento Base'!$D$11:$G$2116,2,FALSE),'Index N_DESON.'!$A$9:$B$604,2),VLOOKUP($C707,'Orçamento Base'!$D$11:$G$2116,3,FALSE)))</f>
        <v>#N/A</v>
      </c>
      <c r="E707" s="208" t="e">
        <f>VLOOKUP($C707,'Orçamento Base'!$D$11:$S$1673,2,FALSE)</f>
        <v>#N/A</v>
      </c>
      <c r="F707" s="211">
        <f>Dados!$C$7</f>
        <v>44652</v>
      </c>
      <c r="G707" s="226" t="e">
        <f>VLOOKUP($C707,'Orçamento Base'!$D$11:$S$1673,4,FALSE)</f>
        <v>#N/A</v>
      </c>
      <c r="H707" s="377">
        <f>IFERROR(VLOOKUP($C707,'Orçamento Base'!$D$11:$S$1673,6,FALSE),0)</f>
        <v>0</v>
      </c>
      <c r="I707" s="208" t="e">
        <f>VLOOKUP($C707,'Orçamento Base'!$D$11:$S$1673,5,FALSE)</f>
        <v>#N/A</v>
      </c>
      <c r="J707" s="167" t="e">
        <f>IF(Comparativo!$E$6="Tabela Não Desonerada",VLOOKUP($C707,'Orçamento Base'!$D$11:$S$1673,12,FALSE),VLOOKUP($C707,#REF!,12,FALSE))</f>
        <v>#N/A</v>
      </c>
      <c r="K707" s="167">
        <f>IFERROR(IF(Comparativo!$E$6="Tabela Não Desonerada",VLOOKUP($C707,'Orçamento Base'!$D$11:$S$1673,16,FALSE),VLOOKUP($C707,#REF!,16,FALSE)),0)</f>
        <v>0</v>
      </c>
      <c r="L707" s="575" t="e">
        <f>IF(AND($D707="COMPOSICAO_PROPRIA",'Orçamento Base'!$N707="-"),"14,18%",IF(AND($D707="MERCADO",'Orçamento Base'!$N707="-"),"15,38%",IF(Comparativo!$E$6="Tabela Não Desonerada",VLOOKUP($C707,'Orçamento Base'!$D$11:$S$1673,11,FALSE),VLOOKUP($C707,#REF!,11,FALSE))))</f>
        <v>#N/A</v>
      </c>
      <c r="M707" s="209">
        <f>IF(Comparativo!$E$6="Tabela Não Desonerada",Encargos!$F$44,Encargos!$D$44)</f>
        <v>1.1122000000000001</v>
      </c>
      <c r="N707" s="320"/>
      <c r="O707" s="166" t="s">
        <v>101</v>
      </c>
      <c r="P707" s="321"/>
      <c r="Q707" s="166" t="s">
        <v>101</v>
      </c>
      <c r="R707" s="321"/>
      <c r="S707" s="322"/>
      <c r="T707" s="322"/>
    </row>
    <row r="708" spans="1:20">
      <c r="A708" s="207">
        <f>'Identificação-TCE'!$A$13</f>
        <v>1</v>
      </c>
      <c r="B708" s="168" t="e">
        <f>IF(AND(G708&lt;&gt;"",H708&gt;0,I708&lt;&gt;"",J708&lt;&gt;0,K708&lt;&gt;0),COUNT($B$11:B707)+1,"")</f>
        <v>#N/A</v>
      </c>
      <c r="C708" s="207">
        <f>IF('Orçamento Base'!$M707=0,0,'Orçamento Base'!$D707)</f>
        <v>0</v>
      </c>
      <c r="D708" s="212" t="e">
        <f>IF('Orçamento Base'!$F707=Aux.!$G$11,"CONTRATACAO_PUBLICA",IF(VLOOKUP($C708,'Orçamento Base'!$D$11:$G$2116,3,FALSE)="INDEXADO",VLOOKUP(VLOOKUP($C707,'Orçamento Base'!$D$11:$G$2116,2,FALSE),'Index N_DESON.'!$A$9:$B$604,2),VLOOKUP($C708,'Orçamento Base'!$D$11:$G$2116,3,FALSE)))</f>
        <v>#N/A</v>
      </c>
      <c r="E708" s="208" t="e">
        <f>VLOOKUP($C708,'Orçamento Base'!$D$11:$S$1673,2,FALSE)</f>
        <v>#N/A</v>
      </c>
      <c r="F708" s="211">
        <f>Dados!$C$7</f>
        <v>44652</v>
      </c>
      <c r="G708" s="226" t="e">
        <f>VLOOKUP($C708,'Orçamento Base'!$D$11:$S$1673,4,FALSE)</f>
        <v>#N/A</v>
      </c>
      <c r="H708" s="377">
        <f>IFERROR(VLOOKUP($C708,'Orçamento Base'!$D$11:$S$1673,6,FALSE),0)</f>
        <v>0</v>
      </c>
      <c r="I708" s="208" t="e">
        <f>VLOOKUP($C708,'Orçamento Base'!$D$11:$S$1673,5,FALSE)</f>
        <v>#N/A</v>
      </c>
      <c r="J708" s="167" t="e">
        <f>IF(Comparativo!$E$6="Tabela Não Desonerada",VLOOKUP($C708,'Orçamento Base'!$D$11:$S$1673,12,FALSE),VLOOKUP($C708,#REF!,12,FALSE))</f>
        <v>#N/A</v>
      </c>
      <c r="K708" s="167">
        <f>IFERROR(IF(Comparativo!$E$6="Tabela Não Desonerada",VLOOKUP($C708,'Orçamento Base'!$D$11:$S$1673,16,FALSE),VLOOKUP($C708,#REF!,16,FALSE)),0)</f>
        <v>0</v>
      </c>
      <c r="L708" s="575" t="e">
        <f>IF(AND($D708="COMPOSICAO_PROPRIA",'Orçamento Base'!$N708="-"),"14,18%",IF(AND($D708="MERCADO",'Orçamento Base'!$N708="-"),"15,38%",IF(Comparativo!$E$6="Tabela Não Desonerada",VLOOKUP($C708,'Orçamento Base'!$D$11:$S$1673,11,FALSE),VLOOKUP($C708,#REF!,11,FALSE))))</f>
        <v>#N/A</v>
      </c>
      <c r="M708" s="209">
        <f>IF(Comparativo!$E$6="Tabela Não Desonerada",Encargos!$F$44,Encargos!$D$44)</f>
        <v>1.1122000000000001</v>
      </c>
      <c r="N708" s="320"/>
      <c r="O708" s="166" t="s">
        <v>101</v>
      </c>
      <c r="P708" s="321"/>
      <c r="Q708" s="166" t="s">
        <v>101</v>
      </c>
      <c r="R708" s="321"/>
      <c r="S708" s="322"/>
      <c r="T708" s="322"/>
    </row>
    <row r="709" spans="1:20">
      <c r="A709" s="207">
        <f>'Identificação-TCE'!$A$13</f>
        <v>1</v>
      </c>
      <c r="B709" s="168" t="e">
        <f>IF(AND(G709&lt;&gt;"",H709&gt;0,I709&lt;&gt;"",J709&lt;&gt;0,K709&lt;&gt;0),COUNT($B$11:B708)+1,"")</f>
        <v>#N/A</v>
      </c>
      <c r="C709" s="207">
        <f>IF('Orçamento Base'!$M708=0,0,'Orçamento Base'!$D708)</f>
        <v>0</v>
      </c>
      <c r="D709" s="212" t="e">
        <f>IF('Orçamento Base'!$F708=Aux.!$G$11,"CONTRATACAO_PUBLICA",IF(VLOOKUP($C709,'Orçamento Base'!$D$11:$G$2116,3,FALSE)="INDEXADO",VLOOKUP(VLOOKUP($C708,'Orçamento Base'!$D$11:$G$2116,2,FALSE),'Index N_DESON.'!$A$9:$B$604,2),VLOOKUP($C709,'Orçamento Base'!$D$11:$G$2116,3,FALSE)))</f>
        <v>#N/A</v>
      </c>
      <c r="E709" s="208" t="e">
        <f>VLOOKUP($C709,'Orçamento Base'!$D$11:$S$1673,2,FALSE)</f>
        <v>#N/A</v>
      </c>
      <c r="F709" s="211">
        <f>Dados!$C$7</f>
        <v>44652</v>
      </c>
      <c r="G709" s="226" t="e">
        <f>VLOOKUP($C709,'Orçamento Base'!$D$11:$S$1673,4,FALSE)</f>
        <v>#N/A</v>
      </c>
      <c r="H709" s="377">
        <f>IFERROR(VLOOKUP($C709,'Orçamento Base'!$D$11:$S$1673,6,FALSE),0)</f>
        <v>0</v>
      </c>
      <c r="I709" s="208" t="e">
        <f>VLOOKUP($C709,'Orçamento Base'!$D$11:$S$1673,5,FALSE)</f>
        <v>#N/A</v>
      </c>
      <c r="J709" s="167" t="e">
        <f>IF(Comparativo!$E$6="Tabela Não Desonerada",VLOOKUP($C709,'Orçamento Base'!$D$11:$S$1673,12,FALSE),VLOOKUP($C709,#REF!,12,FALSE))</f>
        <v>#N/A</v>
      </c>
      <c r="K709" s="167">
        <f>IFERROR(IF(Comparativo!$E$6="Tabela Não Desonerada",VLOOKUP($C709,'Orçamento Base'!$D$11:$S$1673,16,FALSE),VLOOKUP($C709,#REF!,16,FALSE)),0)</f>
        <v>0</v>
      </c>
      <c r="L709" s="575" t="e">
        <f>IF(AND($D709="COMPOSICAO_PROPRIA",'Orçamento Base'!$N709="-"),"14,18%",IF(AND($D709="MERCADO",'Orçamento Base'!$N709="-"),"15,38%",IF(Comparativo!$E$6="Tabela Não Desonerada",VLOOKUP($C709,'Orçamento Base'!$D$11:$S$1673,11,FALSE),VLOOKUP($C709,#REF!,11,FALSE))))</f>
        <v>#N/A</v>
      </c>
      <c r="M709" s="209">
        <f>IF(Comparativo!$E$6="Tabela Não Desonerada",Encargos!$F$44,Encargos!$D$44)</f>
        <v>1.1122000000000001</v>
      </c>
      <c r="N709" s="320"/>
      <c r="O709" s="166" t="s">
        <v>101</v>
      </c>
      <c r="P709" s="321"/>
      <c r="Q709" s="166" t="s">
        <v>101</v>
      </c>
      <c r="R709" s="321"/>
      <c r="S709" s="322"/>
      <c r="T709" s="322"/>
    </row>
    <row r="710" spans="1:20">
      <c r="A710" s="207">
        <f>'Identificação-TCE'!$A$13</f>
        <v>1</v>
      </c>
      <c r="B710" s="168" t="e">
        <f>IF(AND(G710&lt;&gt;"",H710&gt;0,I710&lt;&gt;"",J710&lt;&gt;0,K710&lt;&gt;0),COUNT($B$11:B709)+1,"")</f>
        <v>#N/A</v>
      </c>
      <c r="C710" s="207">
        <f>IF('Orçamento Base'!$M709=0,0,'Orçamento Base'!$D709)</f>
        <v>0</v>
      </c>
      <c r="D710" s="212" t="e">
        <f>IF('Orçamento Base'!$F709=Aux.!$G$11,"CONTRATACAO_PUBLICA",IF(VLOOKUP($C710,'Orçamento Base'!$D$11:$G$2116,3,FALSE)="INDEXADO",VLOOKUP(VLOOKUP($C709,'Orçamento Base'!$D$11:$G$2116,2,FALSE),'Index N_DESON.'!$A$9:$B$604,2),VLOOKUP($C710,'Orçamento Base'!$D$11:$G$2116,3,FALSE)))</f>
        <v>#N/A</v>
      </c>
      <c r="E710" s="208" t="e">
        <f>VLOOKUP($C710,'Orçamento Base'!$D$11:$S$1673,2,FALSE)</f>
        <v>#N/A</v>
      </c>
      <c r="F710" s="211">
        <f>Dados!$C$7</f>
        <v>44652</v>
      </c>
      <c r="G710" s="226" t="e">
        <f>VLOOKUP($C710,'Orçamento Base'!$D$11:$S$1673,4,FALSE)</f>
        <v>#N/A</v>
      </c>
      <c r="H710" s="377">
        <f>IFERROR(VLOOKUP($C710,'Orçamento Base'!$D$11:$S$1673,6,FALSE),0)</f>
        <v>0</v>
      </c>
      <c r="I710" s="208" t="e">
        <f>VLOOKUP($C710,'Orçamento Base'!$D$11:$S$1673,5,FALSE)</f>
        <v>#N/A</v>
      </c>
      <c r="J710" s="167" t="e">
        <f>IF(Comparativo!$E$6="Tabela Não Desonerada",VLOOKUP($C710,'Orçamento Base'!$D$11:$S$1673,12,FALSE),VLOOKUP($C710,#REF!,12,FALSE))</f>
        <v>#N/A</v>
      </c>
      <c r="K710" s="167">
        <f>IFERROR(IF(Comparativo!$E$6="Tabela Não Desonerada",VLOOKUP($C710,'Orçamento Base'!$D$11:$S$1673,16,FALSE),VLOOKUP($C710,#REF!,16,FALSE)),0)</f>
        <v>0</v>
      </c>
      <c r="L710" s="575" t="e">
        <f>IF(AND($D710="COMPOSICAO_PROPRIA",'Orçamento Base'!$N710="-"),"14,18%",IF(AND($D710="MERCADO",'Orçamento Base'!$N710="-"),"15,38%",IF(Comparativo!$E$6="Tabela Não Desonerada",VLOOKUP($C710,'Orçamento Base'!$D$11:$S$1673,11,FALSE),VLOOKUP($C710,#REF!,11,FALSE))))</f>
        <v>#N/A</v>
      </c>
      <c r="M710" s="209">
        <f>IF(Comparativo!$E$6="Tabela Não Desonerada",Encargos!$F$44,Encargos!$D$44)</f>
        <v>1.1122000000000001</v>
      </c>
      <c r="N710" s="320"/>
      <c r="O710" s="166" t="s">
        <v>101</v>
      </c>
      <c r="P710" s="321"/>
      <c r="Q710" s="166" t="s">
        <v>101</v>
      </c>
      <c r="R710" s="321"/>
      <c r="S710" s="322"/>
      <c r="T710" s="322"/>
    </row>
    <row r="711" spans="1:20">
      <c r="A711" s="207">
        <f>'Identificação-TCE'!$A$13</f>
        <v>1</v>
      </c>
      <c r="B711" s="168" t="e">
        <f>IF(AND(G711&lt;&gt;"",H711&gt;0,I711&lt;&gt;"",J711&lt;&gt;0,K711&lt;&gt;0),COUNT($B$11:B710)+1,"")</f>
        <v>#N/A</v>
      </c>
      <c r="C711" s="207">
        <f>IF('Orçamento Base'!$M710=0,0,'Orçamento Base'!$D710)</f>
        <v>0</v>
      </c>
      <c r="D711" s="212" t="e">
        <f>IF('Orçamento Base'!$F710=Aux.!$G$11,"CONTRATACAO_PUBLICA",IF(VLOOKUP($C711,'Orçamento Base'!$D$11:$G$2116,3,FALSE)="INDEXADO",VLOOKUP(VLOOKUP($C710,'Orçamento Base'!$D$11:$G$2116,2,FALSE),'Index N_DESON.'!$A$9:$B$604,2),VLOOKUP($C711,'Orçamento Base'!$D$11:$G$2116,3,FALSE)))</f>
        <v>#N/A</v>
      </c>
      <c r="E711" s="208" t="e">
        <f>VLOOKUP($C711,'Orçamento Base'!$D$11:$S$1673,2,FALSE)</f>
        <v>#N/A</v>
      </c>
      <c r="F711" s="211">
        <f>Dados!$C$7</f>
        <v>44652</v>
      </c>
      <c r="G711" s="226" t="e">
        <f>VLOOKUP($C711,'Orçamento Base'!$D$11:$S$1673,4,FALSE)</f>
        <v>#N/A</v>
      </c>
      <c r="H711" s="377">
        <f>IFERROR(VLOOKUP($C711,'Orçamento Base'!$D$11:$S$1673,6,FALSE),0)</f>
        <v>0</v>
      </c>
      <c r="I711" s="208" t="e">
        <f>VLOOKUP($C711,'Orçamento Base'!$D$11:$S$1673,5,FALSE)</f>
        <v>#N/A</v>
      </c>
      <c r="J711" s="167" t="e">
        <f>IF(Comparativo!$E$6="Tabela Não Desonerada",VLOOKUP($C711,'Orçamento Base'!$D$11:$S$1673,12,FALSE),VLOOKUP($C711,#REF!,12,FALSE))</f>
        <v>#N/A</v>
      </c>
      <c r="K711" s="167">
        <f>IFERROR(IF(Comparativo!$E$6="Tabela Não Desonerada",VLOOKUP($C711,'Orçamento Base'!$D$11:$S$1673,16,FALSE),VLOOKUP($C711,#REF!,16,FALSE)),0)</f>
        <v>0</v>
      </c>
      <c r="L711" s="575" t="e">
        <f>IF(AND($D711="COMPOSICAO_PROPRIA",'Orçamento Base'!$N711="-"),"14,18%",IF(AND($D711="MERCADO",'Orçamento Base'!$N711="-"),"15,38%",IF(Comparativo!$E$6="Tabela Não Desonerada",VLOOKUP($C711,'Orçamento Base'!$D$11:$S$1673,11,FALSE),VLOOKUP($C711,#REF!,11,FALSE))))</f>
        <v>#N/A</v>
      </c>
      <c r="M711" s="209">
        <f>IF(Comparativo!$E$6="Tabela Não Desonerada",Encargos!$F$44,Encargos!$D$44)</f>
        <v>1.1122000000000001</v>
      </c>
      <c r="N711" s="320"/>
      <c r="O711" s="166" t="s">
        <v>101</v>
      </c>
      <c r="P711" s="321"/>
      <c r="Q711" s="166" t="s">
        <v>101</v>
      </c>
      <c r="R711" s="321"/>
      <c r="S711" s="322"/>
      <c r="T711" s="322"/>
    </row>
    <row r="712" spans="1:20">
      <c r="A712" s="207">
        <f>'Identificação-TCE'!$A$13</f>
        <v>1</v>
      </c>
      <c r="B712" s="168" t="e">
        <f>IF(AND(G712&lt;&gt;"",H712&gt;0,I712&lt;&gt;"",J712&lt;&gt;0,K712&lt;&gt;0),COUNT($B$11:B711)+1,"")</f>
        <v>#N/A</v>
      </c>
      <c r="C712" s="207">
        <f>IF('Orçamento Base'!$M711=0,0,'Orçamento Base'!$D711)</f>
        <v>0</v>
      </c>
      <c r="D712" s="212" t="e">
        <f>IF('Orçamento Base'!$F711=Aux.!$G$11,"CONTRATACAO_PUBLICA",IF(VLOOKUP($C712,'Orçamento Base'!$D$11:$G$2116,3,FALSE)="INDEXADO",VLOOKUP(VLOOKUP($C711,'Orçamento Base'!$D$11:$G$2116,2,FALSE),'Index N_DESON.'!$A$9:$B$604,2),VLOOKUP($C712,'Orçamento Base'!$D$11:$G$2116,3,FALSE)))</f>
        <v>#N/A</v>
      </c>
      <c r="E712" s="208" t="e">
        <f>VLOOKUP($C712,'Orçamento Base'!$D$11:$S$1673,2,FALSE)</f>
        <v>#N/A</v>
      </c>
      <c r="F712" s="211">
        <f>Dados!$C$7</f>
        <v>44652</v>
      </c>
      <c r="G712" s="226" t="e">
        <f>VLOOKUP($C712,'Orçamento Base'!$D$11:$S$1673,4,FALSE)</f>
        <v>#N/A</v>
      </c>
      <c r="H712" s="377">
        <f>IFERROR(VLOOKUP($C712,'Orçamento Base'!$D$11:$S$1673,6,FALSE),0)</f>
        <v>0</v>
      </c>
      <c r="I712" s="208" t="e">
        <f>VLOOKUP($C712,'Orçamento Base'!$D$11:$S$1673,5,FALSE)</f>
        <v>#N/A</v>
      </c>
      <c r="J712" s="167" t="e">
        <f>IF(Comparativo!$E$6="Tabela Não Desonerada",VLOOKUP($C712,'Orçamento Base'!$D$11:$S$1673,12,FALSE),VLOOKUP($C712,#REF!,12,FALSE))</f>
        <v>#N/A</v>
      </c>
      <c r="K712" s="167">
        <f>IFERROR(IF(Comparativo!$E$6="Tabela Não Desonerada",VLOOKUP($C712,'Orçamento Base'!$D$11:$S$1673,16,FALSE),VLOOKUP($C712,#REF!,16,FALSE)),0)</f>
        <v>0</v>
      </c>
      <c r="L712" s="575" t="e">
        <f>IF(AND($D712="COMPOSICAO_PROPRIA",'Orçamento Base'!$N712="-"),"14,18%",IF(AND($D712="MERCADO",'Orçamento Base'!$N712="-"),"15,38%",IF(Comparativo!$E$6="Tabela Não Desonerada",VLOOKUP($C712,'Orçamento Base'!$D$11:$S$1673,11,FALSE),VLOOKUP($C712,#REF!,11,FALSE))))</f>
        <v>#N/A</v>
      </c>
      <c r="M712" s="209">
        <f>IF(Comparativo!$E$6="Tabela Não Desonerada",Encargos!$F$44,Encargos!$D$44)</f>
        <v>1.1122000000000001</v>
      </c>
      <c r="N712" s="320"/>
      <c r="O712" s="166" t="s">
        <v>101</v>
      </c>
      <c r="P712" s="321"/>
      <c r="Q712" s="166" t="s">
        <v>101</v>
      </c>
      <c r="R712" s="321"/>
      <c r="S712" s="322"/>
      <c r="T712" s="322"/>
    </row>
    <row r="713" spans="1:20">
      <c r="A713" s="207">
        <f>'Identificação-TCE'!$A$13</f>
        <v>1</v>
      </c>
      <c r="B713" s="168" t="e">
        <f>IF(AND(G713&lt;&gt;"",H713&gt;0,I713&lt;&gt;"",J713&lt;&gt;0,K713&lt;&gt;0),COUNT($B$11:B712)+1,"")</f>
        <v>#N/A</v>
      </c>
      <c r="C713" s="207">
        <f>IF('Orçamento Base'!$M712=0,0,'Orçamento Base'!$D712)</f>
        <v>0</v>
      </c>
      <c r="D713" s="212" t="e">
        <f>IF('Orçamento Base'!$F712=Aux.!$G$11,"CONTRATACAO_PUBLICA",IF(VLOOKUP($C713,'Orçamento Base'!$D$11:$G$2116,3,FALSE)="INDEXADO",VLOOKUP(VLOOKUP($C712,'Orçamento Base'!$D$11:$G$2116,2,FALSE),'Index N_DESON.'!$A$9:$B$604,2),VLOOKUP($C713,'Orçamento Base'!$D$11:$G$2116,3,FALSE)))</f>
        <v>#N/A</v>
      </c>
      <c r="E713" s="208" t="e">
        <f>VLOOKUP($C713,'Orçamento Base'!$D$11:$S$1673,2,FALSE)</f>
        <v>#N/A</v>
      </c>
      <c r="F713" s="211">
        <f>Dados!$C$7</f>
        <v>44652</v>
      </c>
      <c r="G713" s="226" t="e">
        <f>VLOOKUP($C713,'Orçamento Base'!$D$11:$S$1673,4,FALSE)</f>
        <v>#N/A</v>
      </c>
      <c r="H713" s="377">
        <f>IFERROR(VLOOKUP($C713,'Orçamento Base'!$D$11:$S$1673,6,FALSE),0)</f>
        <v>0</v>
      </c>
      <c r="I713" s="208" t="e">
        <f>VLOOKUP($C713,'Orçamento Base'!$D$11:$S$1673,5,FALSE)</f>
        <v>#N/A</v>
      </c>
      <c r="J713" s="167" t="e">
        <f>IF(Comparativo!$E$6="Tabela Não Desonerada",VLOOKUP($C713,'Orçamento Base'!$D$11:$S$1673,12,FALSE),VLOOKUP($C713,#REF!,12,FALSE))</f>
        <v>#N/A</v>
      </c>
      <c r="K713" s="167">
        <f>IFERROR(IF(Comparativo!$E$6="Tabela Não Desonerada",VLOOKUP($C713,'Orçamento Base'!$D$11:$S$1673,16,FALSE),VLOOKUP($C713,#REF!,16,FALSE)),0)</f>
        <v>0</v>
      </c>
      <c r="L713" s="575" t="e">
        <f>IF(AND($D713="COMPOSICAO_PROPRIA",'Orçamento Base'!$N713="-"),"14,18%",IF(AND($D713="MERCADO",'Orçamento Base'!$N713="-"),"15,38%",IF(Comparativo!$E$6="Tabela Não Desonerada",VLOOKUP($C713,'Orçamento Base'!$D$11:$S$1673,11,FALSE),VLOOKUP($C713,#REF!,11,FALSE))))</f>
        <v>#N/A</v>
      </c>
      <c r="M713" s="209">
        <f>IF(Comparativo!$E$6="Tabela Não Desonerada",Encargos!$F$44,Encargos!$D$44)</f>
        <v>1.1122000000000001</v>
      </c>
      <c r="N713" s="320"/>
      <c r="O713" s="166" t="s">
        <v>101</v>
      </c>
      <c r="P713" s="321"/>
      <c r="Q713" s="166" t="s">
        <v>101</v>
      </c>
      <c r="R713" s="321"/>
      <c r="S713" s="322"/>
      <c r="T713" s="322"/>
    </row>
    <row r="714" spans="1:20">
      <c r="A714" s="207">
        <f>'Identificação-TCE'!$A$13</f>
        <v>1</v>
      </c>
      <c r="B714" s="168" t="e">
        <f>IF(AND(G714&lt;&gt;"",H714&gt;0,I714&lt;&gt;"",J714&lt;&gt;0,K714&lt;&gt;0),COUNT($B$11:B713)+1,"")</f>
        <v>#N/A</v>
      </c>
      <c r="C714" s="207">
        <f>IF('Orçamento Base'!$M713=0,0,'Orçamento Base'!$D713)</f>
        <v>0</v>
      </c>
      <c r="D714" s="212" t="e">
        <f>IF('Orçamento Base'!$F713=Aux.!$G$11,"CONTRATACAO_PUBLICA",IF(VLOOKUP($C714,'Orçamento Base'!$D$11:$G$2116,3,FALSE)="INDEXADO",VLOOKUP(VLOOKUP($C713,'Orçamento Base'!$D$11:$G$2116,2,FALSE),'Index N_DESON.'!$A$9:$B$604,2),VLOOKUP($C714,'Orçamento Base'!$D$11:$G$2116,3,FALSE)))</f>
        <v>#N/A</v>
      </c>
      <c r="E714" s="208" t="e">
        <f>VLOOKUP($C714,'Orçamento Base'!$D$11:$S$1673,2,FALSE)</f>
        <v>#N/A</v>
      </c>
      <c r="F714" s="211">
        <f>Dados!$C$7</f>
        <v>44652</v>
      </c>
      <c r="G714" s="226" t="e">
        <f>VLOOKUP($C714,'Orçamento Base'!$D$11:$S$1673,4,FALSE)</f>
        <v>#N/A</v>
      </c>
      <c r="H714" s="377">
        <f>IFERROR(VLOOKUP($C714,'Orçamento Base'!$D$11:$S$1673,6,FALSE),0)</f>
        <v>0</v>
      </c>
      <c r="I714" s="208" t="e">
        <f>VLOOKUP($C714,'Orçamento Base'!$D$11:$S$1673,5,FALSE)</f>
        <v>#N/A</v>
      </c>
      <c r="J714" s="167" t="e">
        <f>IF(Comparativo!$E$6="Tabela Não Desonerada",VLOOKUP($C714,'Orçamento Base'!$D$11:$S$1673,12,FALSE),VLOOKUP($C714,#REF!,12,FALSE))</f>
        <v>#N/A</v>
      </c>
      <c r="K714" s="167">
        <f>IFERROR(IF(Comparativo!$E$6="Tabela Não Desonerada",VLOOKUP($C714,'Orçamento Base'!$D$11:$S$1673,16,FALSE),VLOOKUP($C714,#REF!,16,FALSE)),0)</f>
        <v>0</v>
      </c>
      <c r="L714" s="575" t="e">
        <f>IF(AND($D714="COMPOSICAO_PROPRIA",'Orçamento Base'!$N714="-"),"14,18%",IF(AND($D714="MERCADO",'Orçamento Base'!$N714="-"),"15,38%",IF(Comparativo!$E$6="Tabela Não Desonerada",VLOOKUP($C714,'Orçamento Base'!$D$11:$S$1673,11,FALSE),VLOOKUP($C714,#REF!,11,FALSE))))</f>
        <v>#N/A</v>
      </c>
      <c r="M714" s="209">
        <f>IF(Comparativo!$E$6="Tabela Não Desonerada",Encargos!$F$44,Encargos!$D$44)</f>
        <v>1.1122000000000001</v>
      </c>
      <c r="N714" s="320"/>
      <c r="O714" s="166" t="s">
        <v>101</v>
      </c>
      <c r="P714" s="321"/>
      <c r="Q714" s="166" t="s">
        <v>101</v>
      </c>
      <c r="R714" s="321"/>
      <c r="S714" s="322"/>
      <c r="T714" s="322"/>
    </row>
    <row r="715" spans="1:20">
      <c r="A715" s="207">
        <f>'Identificação-TCE'!$A$13</f>
        <v>1</v>
      </c>
      <c r="B715" s="168" t="e">
        <f>IF(AND(G715&lt;&gt;"",H715&gt;0,I715&lt;&gt;"",J715&lt;&gt;0,K715&lt;&gt;0),COUNT($B$11:B714)+1,"")</f>
        <v>#N/A</v>
      </c>
      <c r="C715" s="207">
        <f>IF('Orçamento Base'!$M714=0,0,'Orçamento Base'!$D714)</f>
        <v>0</v>
      </c>
      <c r="D715" s="212" t="e">
        <f>IF('Orçamento Base'!$F714=Aux.!$G$11,"CONTRATACAO_PUBLICA",IF(VLOOKUP($C715,'Orçamento Base'!$D$11:$G$2116,3,FALSE)="INDEXADO",VLOOKUP(VLOOKUP($C714,'Orçamento Base'!$D$11:$G$2116,2,FALSE),'Index N_DESON.'!$A$9:$B$604,2),VLOOKUP($C715,'Orçamento Base'!$D$11:$G$2116,3,FALSE)))</f>
        <v>#N/A</v>
      </c>
      <c r="E715" s="208" t="e">
        <f>VLOOKUP($C715,'Orçamento Base'!$D$11:$S$1673,2,FALSE)</f>
        <v>#N/A</v>
      </c>
      <c r="F715" s="211">
        <f>Dados!$C$7</f>
        <v>44652</v>
      </c>
      <c r="G715" s="226" t="e">
        <f>VLOOKUP($C715,'Orçamento Base'!$D$11:$S$1673,4,FALSE)</f>
        <v>#N/A</v>
      </c>
      <c r="H715" s="377">
        <f>IFERROR(VLOOKUP($C715,'Orçamento Base'!$D$11:$S$1673,6,FALSE),0)</f>
        <v>0</v>
      </c>
      <c r="I715" s="208" t="e">
        <f>VLOOKUP($C715,'Orçamento Base'!$D$11:$S$1673,5,FALSE)</f>
        <v>#N/A</v>
      </c>
      <c r="J715" s="167" t="e">
        <f>IF(Comparativo!$E$6="Tabela Não Desonerada",VLOOKUP($C715,'Orçamento Base'!$D$11:$S$1673,12,FALSE),VLOOKUP($C715,#REF!,12,FALSE))</f>
        <v>#N/A</v>
      </c>
      <c r="K715" s="167">
        <f>IFERROR(IF(Comparativo!$E$6="Tabela Não Desonerada",VLOOKUP($C715,'Orçamento Base'!$D$11:$S$1673,16,FALSE),VLOOKUP($C715,#REF!,16,FALSE)),0)</f>
        <v>0</v>
      </c>
      <c r="L715" s="575" t="e">
        <f>IF(AND($D715="COMPOSICAO_PROPRIA",'Orçamento Base'!$N715="-"),"14,18%",IF(AND($D715="MERCADO",'Orçamento Base'!$N715="-"),"15,38%",IF(Comparativo!$E$6="Tabela Não Desonerada",VLOOKUP($C715,'Orçamento Base'!$D$11:$S$1673,11,FALSE),VLOOKUP($C715,#REF!,11,FALSE))))</f>
        <v>#N/A</v>
      </c>
      <c r="M715" s="209">
        <f>IF(Comparativo!$E$6="Tabela Não Desonerada",Encargos!$F$44,Encargos!$D$44)</f>
        <v>1.1122000000000001</v>
      </c>
      <c r="N715" s="320"/>
      <c r="O715" s="166" t="s">
        <v>101</v>
      </c>
      <c r="P715" s="321"/>
      <c r="Q715" s="166" t="s">
        <v>101</v>
      </c>
      <c r="R715" s="321"/>
      <c r="S715" s="322"/>
      <c r="T715" s="322"/>
    </row>
    <row r="716" spans="1:20">
      <c r="A716" s="207">
        <f>'Identificação-TCE'!$A$13</f>
        <v>1</v>
      </c>
      <c r="B716" s="168" t="e">
        <f>IF(AND(G716&lt;&gt;"",H716&gt;0,I716&lt;&gt;"",J716&lt;&gt;0,K716&lt;&gt;0),COUNT($B$11:B715)+1,"")</f>
        <v>#N/A</v>
      </c>
      <c r="C716" s="207">
        <f>IF('Orçamento Base'!$M715=0,0,'Orçamento Base'!$D715)</f>
        <v>0</v>
      </c>
      <c r="D716" s="212" t="e">
        <f>IF('Orçamento Base'!$F715=Aux.!$G$11,"CONTRATACAO_PUBLICA",IF(VLOOKUP($C716,'Orçamento Base'!$D$11:$G$2116,3,FALSE)="INDEXADO",VLOOKUP(VLOOKUP($C715,'Orçamento Base'!$D$11:$G$2116,2,FALSE),'Index N_DESON.'!$A$9:$B$604,2),VLOOKUP($C716,'Orçamento Base'!$D$11:$G$2116,3,FALSE)))</f>
        <v>#N/A</v>
      </c>
      <c r="E716" s="208" t="e">
        <f>VLOOKUP($C716,'Orçamento Base'!$D$11:$S$1673,2,FALSE)</f>
        <v>#N/A</v>
      </c>
      <c r="F716" s="211">
        <f>Dados!$C$7</f>
        <v>44652</v>
      </c>
      <c r="G716" s="226" t="e">
        <f>VLOOKUP($C716,'Orçamento Base'!$D$11:$S$1673,4,FALSE)</f>
        <v>#N/A</v>
      </c>
      <c r="H716" s="377">
        <f>IFERROR(VLOOKUP($C716,'Orçamento Base'!$D$11:$S$1673,6,FALSE),0)</f>
        <v>0</v>
      </c>
      <c r="I716" s="208" t="e">
        <f>VLOOKUP($C716,'Orçamento Base'!$D$11:$S$1673,5,FALSE)</f>
        <v>#N/A</v>
      </c>
      <c r="J716" s="167" t="e">
        <f>IF(Comparativo!$E$6="Tabela Não Desonerada",VLOOKUP($C716,'Orçamento Base'!$D$11:$S$1673,12,FALSE),VLOOKUP($C716,#REF!,12,FALSE))</f>
        <v>#N/A</v>
      </c>
      <c r="K716" s="167">
        <f>IFERROR(IF(Comparativo!$E$6="Tabela Não Desonerada",VLOOKUP($C716,'Orçamento Base'!$D$11:$S$1673,16,FALSE),VLOOKUP($C716,#REF!,16,FALSE)),0)</f>
        <v>0</v>
      </c>
      <c r="L716" s="575" t="e">
        <f>IF(AND($D716="COMPOSICAO_PROPRIA",'Orçamento Base'!$N716="-"),"14,18%",IF(AND($D716="MERCADO",'Orçamento Base'!$N716="-"),"15,38%",IF(Comparativo!$E$6="Tabela Não Desonerada",VLOOKUP($C716,'Orçamento Base'!$D$11:$S$1673,11,FALSE),VLOOKUP($C716,#REF!,11,FALSE))))</f>
        <v>#N/A</v>
      </c>
      <c r="M716" s="209">
        <f>IF(Comparativo!$E$6="Tabela Não Desonerada",Encargos!$F$44,Encargos!$D$44)</f>
        <v>1.1122000000000001</v>
      </c>
      <c r="N716" s="320"/>
      <c r="O716" s="166" t="s">
        <v>101</v>
      </c>
      <c r="P716" s="321"/>
      <c r="Q716" s="166" t="s">
        <v>101</v>
      </c>
      <c r="R716" s="321"/>
      <c r="S716" s="322"/>
      <c r="T716" s="322"/>
    </row>
    <row r="717" spans="1:20">
      <c r="A717" s="207">
        <f>'Identificação-TCE'!$A$13</f>
        <v>1</v>
      </c>
      <c r="B717" s="168" t="e">
        <f>IF(AND(G717&lt;&gt;"",H717&gt;0,I717&lt;&gt;"",J717&lt;&gt;0,K717&lt;&gt;0),COUNT($B$11:B716)+1,"")</f>
        <v>#N/A</v>
      </c>
      <c r="C717" s="207">
        <f>IF('Orçamento Base'!$M716=0,0,'Orçamento Base'!$D716)</f>
        <v>0</v>
      </c>
      <c r="D717" s="212" t="e">
        <f>IF('Orçamento Base'!$F716=Aux.!$G$11,"CONTRATACAO_PUBLICA",IF(VLOOKUP($C717,'Orçamento Base'!$D$11:$G$2116,3,FALSE)="INDEXADO",VLOOKUP(VLOOKUP($C716,'Orçamento Base'!$D$11:$G$2116,2,FALSE),'Index N_DESON.'!$A$9:$B$604,2),VLOOKUP($C717,'Orçamento Base'!$D$11:$G$2116,3,FALSE)))</f>
        <v>#N/A</v>
      </c>
      <c r="E717" s="208" t="e">
        <f>VLOOKUP($C717,'Orçamento Base'!$D$11:$S$1673,2,FALSE)</f>
        <v>#N/A</v>
      </c>
      <c r="F717" s="211">
        <f>Dados!$C$7</f>
        <v>44652</v>
      </c>
      <c r="G717" s="226" t="e">
        <f>VLOOKUP($C717,'Orçamento Base'!$D$11:$S$1673,4,FALSE)</f>
        <v>#N/A</v>
      </c>
      <c r="H717" s="377">
        <f>IFERROR(VLOOKUP($C717,'Orçamento Base'!$D$11:$S$1673,6,FALSE),0)</f>
        <v>0</v>
      </c>
      <c r="I717" s="208" t="e">
        <f>VLOOKUP($C717,'Orçamento Base'!$D$11:$S$1673,5,FALSE)</f>
        <v>#N/A</v>
      </c>
      <c r="J717" s="167" t="e">
        <f>IF(Comparativo!$E$6="Tabela Não Desonerada",VLOOKUP($C717,'Orçamento Base'!$D$11:$S$1673,12,FALSE),VLOOKUP($C717,#REF!,12,FALSE))</f>
        <v>#N/A</v>
      </c>
      <c r="K717" s="167">
        <f>IFERROR(IF(Comparativo!$E$6="Tabela Não Desonerada",VLOOKUP($C717,'Orçamento Base'!$D$11:$S$1673,16,FALSE),VLOOKUP($C717,#REF!,16,FALSE)),0)</f>
        <v>0</v>
      </c>
      <c r="L717" s="575" t="e">
        <f>IF(AND($D717="COMPOSICAO_PROPRIA",'Orçamento Base'!$N717="-"),"14,18%",IF(AND($D717="MERCADO",'Orçamento Base'!$N717="-"),"15,38%",IF(Comparativo!$E$6="Tabela Não Desonerada",VLOOKUP($C717,'Orçamento Base'!$D$11:$S$1673,11,FALSE),VLOOKUP($C717,#REF!,11,FALSE))))</f>
        <v>#N/A</v>
      </c>
      <c r="M717" s="209">
        <f>IF(Comparativo!$E$6="Tabela Não Desonerada",Encargos!$F$44,Encargos!$D$44)</f>
        <v>1.1122000000000001</v>
      </c>
      <c r="N717" s="320"/>
      <c r="O717" s="166" t="s">
        <v>101</v>
      </c>
      <c r="P717" s="321"/>
      <c r="Q717" s="166" t="s">
        <v>101</v>
      </c>
      <c r="R717" s="321"/>
      <c r="S717" s="322"/>
      <c r="T717" s="322"/>
    </row>
    <row r="718" spans="1:20">
      <c r="A718" s="207">
        <f>'Identificação-TCE'!$A$13</f>
        <v>1</v>
      </c>
      <c r="B718" s="168" t="e">
        <f>IF(AND(G718&lt;&gt;"",H718&gt;0,I718&lt;&gt;"",J718&lt;&gt;0,K718&lt;&gt;0),COUNT($B$11:B717)+1,"")</f>
        <v>#N/A</v>
      </c>
      <c r="C718" s="207">
        <f>IF('Orçamento Base'!$M717=0,0,'Orçamento Base'!$D717)</f>
        <v>0</v>
      </c>
      <c r="D718" s="212" t="e">
        <f>IF('Orçamento Base'!$F717=Aux.!$G$11,"CONTRATACAO_PUBLICA",IF(VLOOKUP($C718,'Orçamento Base'!$D$11:$G$2116,3,FALSE)="INDEXADO",VLOOKUP(VLOOKUP($C717,'Orçamento Base'!$D$11:$G$2116,2,FALSE),'Index N_DESON.'!$A$9:$B$604,2),VLOOKUP($C718,'Orçamento Base'!$D$11:$G$2116,3,FALSE)))</f>
        <v>#N/A</v>
      </c>
      <c r="E718" s="208" t="e">
        <f>VLOOKUP($C718,'Orçamento Base'!$D$11:$S$1673,2,FALSE)</f>
        <v>#N/A</v>
      </c>
      <c r="F718" s="211">
        <f>Dados!$C$7</f>
        <v>44652</v>
      </c>
      <c r="G718" s="226" t="e">
        <f>VLOOKUP($C718,'Orçamento Base'!$D$11:$S$1673,4,FALSE)</f>
        <v>#N/A</v>
      </c>
      <c r="H718" s="377">
        <f>IFERROR(VLOOKUP($C718,'Orçamento Base'!$D$11:$S$1673,6,FALSE),0)</f>
        <v>0</v>
      </c>
      <c r="I718" s="208" t="e">
        <f>VLOOKUP($C718,'Orçamento Base'!$D$11:$S$1673,5,FALSE)</f>
        <v>#N/A</v>
      </c>
      <c r="J718" s="167" t="e">
        <f>IF(Comparativo!$E$6="Tabela Não Desonerada",VLOOKUP($C718,'Orçamento Base'!$D$11:$S$1673,12,FALSE),VLOOKUP($C718,#REF!,12,FALSE))</f>
        <v>#N/A</v>
      </c>
      <c r="K718" s="167">
        <f>IFERROR(IF(Comparativo!$E$6="Tabela Não Desonerada",VLOOKUP($C718,'Orçamento Base'!$D$11:$S$1673,16,FALSE),VLOOKUP($C718,#REF!,16,FALSE)),0)</f>
        <v>0</v>
      </c>
      <c r="L718" s="575" t="e">
        <f>IF(AND($D718="COMPOSICAO_PROPRIA",'Orçamento Base'!$N718="-"),"14,18%",IF(AND($D718="MERCADO",'Orçamento Base'!$N718="-"),"15,38%",IF(Comparativo!$E$6="Tabela Não Desonerada",VLOOKUP($C718,'Orçamento Base'!$D$11:$S$1673,11,FALSE),VLOOKUP($C718,#REF!,11,FALSE))))</f>
        <v>#N/A</v>
      </c>
      <c r="M718" s="209">
        <f>IF(Comparativo!$E$6="Tabela Não Desonerada",Encargos!$F$44,Encargos!$D$44)</f>
        <v>1.1122000000000001</v>
      </c>
      <c r="N718" s="320"/>
      <c r="O718" s="166" t="s">
        <v>101</v>
      </c>
      <c r="P718" s="321"/>
      <c r="Q718" s="166" t="s">
        <v>101</v>
      </c>
      <c r="R718" s="321"/>
      <c r="S718" s="322"/>
      <c r="T718" s="322"/>
    </row>
    <row r="719" spans="1:20">
      <c r="A719" s="207">
        <f>'Identificação-TCE'!$A$13</f>
        <v>1</v>
      </c>
      <c r="B719" s="168" t="e">
        <f>IF(AND(G719&lt;&gt;"",H719&gt;0,I719&lt;&gt;"",J719&lt;&gt;0,K719&lt;&gt;0),COUNT($B$11:B718)+1,"")</f>
        <v>#N/A</v>
      </c>
      <c r="C719" s="207">
        <f>IF('Orçamento Base'!$M718=0,0,'Orçamento Base'!$D718)</f>
        <v>0</v>
      </c>
      <c r="D719" s="212" t="e">
        <f>IF('Orçamento Base'!$F718=Aux.!$G$11,"CONTRATACAO_PUBLICA",IF(VLOOKUP($C719,'Orçamento Base'!$D$11:$G$2116,3,FALSE)="INDEXADO",VLOOKUP(VLOOKUP($C718,'Orçamento Base'!$D$11:$G$2116,2,FALSE),'Index N_DESON.'!$A$9:$B$604,2),VLOOKUP($C719,'Orçamento Base'!$D$11:$G$2116,3,FALSE)))</f>
        <v>#N/A</v>
      </c>
      <c r="E719" s="208" t="e">
        <f>VLOOKUP($C719,'Orçamento Base'!$D$11:$S$1673,2,FALSE)</f>
        <v>#N/A</v>
      </c>
      <c r="F719" s="211">
        <f>Dados!$C$7</f>
        <v>44652</v>
      </c>
      <c r="G719" s="226" t="e">
        <f>VLOOKUP($C719,'Orçamento Base'!$D$11:$S$1673,4,FALSE)</f>
        <v>#N/A</v>
      </c>
      <c r="H719" s="377">
        <f>IFERROR(VLOOKUP($C719,'Orçamento Base'!$D$11:$S$1673,6,FALSE),0)</f>
        <v>0</v>
      </c>
      <c r="I719" s="208" t="e">
        <f>VLOOKUP($C719,'Orçamento Base'!$D$11:$S$1673,5,FALSE)</f>
        <v>#N/A</v>
      </c>
      <c r="J719" s="167" t="e">
        <f>IF(Comparativo!$E$6="Tabela Não Desonerada",VLOOKUP($C719,'Orçamento Base'!$D$11:$S$1673,12,FALSE),VLOOKUP($C719,#REF!,12,FALSE))</f>
        <v>#N/A</v>
      </c>
      <c r="K719" s="167">
        <f>IFERROR(IF(Comparativo!$E$6="Tabela Não Desonerada",VLOOKUP($C719,'Orçamento Base'!$D$11:$S$1673,16,FALSE),VLOOKUP($C719,#REF!,16,FALSE)),0)</f>
        <v>0</v>
      </c>
      <c r="L719" s="575" t="e">
        <f>IF(AND($D719="COMPOSICAO_PROPRIA",'Orçamento Base'!$N719="-"),"14,18%",IF(AND($D719="MERCADO",'Orçamento Base'!$N719="-"),"15,38%",IF(Comparativo!$E$6="Tabela Não Desonerada",VLOOKUP($C719,'Orçamento Base'!$D$11:$S$1673,11,FALSE),VLOOKUP($C719,#REF!,11,FALSE))))</f>
        <v>#N/A</v>
      </c>
      <c r="M719" s="209">
        <f>IF(Comparativo!$E$6="Tabela Não Desonerada",Encargos!$F$44,Encargos!$D$44)</f>
        <v>1.1122000000000001</v>
      </c>
      <c r="N719" s="320"/>
      <c r="O719" s="166" t="s">
        <v>101</v>
      </c>
      <c r="P719" s="321"/>
      <c r="Q719" s="166" t="s">
        <v>101</v>
      </c>
      <c r="R719" s="321"/>
      <c r="S719" s="322"/>
      <c r="T719" s="322"/>
    </row>
    <row r="720" spans="1:20">
      <c r="A720" s="207">
        <f>'Identificação-TCE'!$A$13</f>
        <v>1</v>
      </c>
      <c r="B720" s="168" t="e">
        <f>IF(AND(G720&lt;&gt;"",H720&gt;0,I720&lt;&gt;"",J720&lt;&gt;0,K720&lt;&gt;0),COUNT($B$11:B719)+1,"")</f>
        <v>#N/A</v>
      </c>
      <c r="C720" s="207">
        <f>IF('Orçamento Base'!$M719=0,0,'Orçamento Base'!$D719)</f>
        <v>0</v>
      </c>
      <c r="D720" s="212" t="e">
        <f>IF('Orçamento Base'!$F719=Aux.!$G$11,"CONTRATACAO_PUBLICA",IF(VLOOKUP($C720,'Orçamento Base'!$D$11:$G$2116,3,FALSE)="INDEXADO",VLOOKUP(VLOOKUP($C719,'Orçamento Base'!$D$11:$G$2116,2,FALSE),'Index N_DESON.'!$A$9:$B$604,2),VLOOKUP($C720,'Orçamento Base'!$D$11:$G$2116,3,FALSE)))</f>
        <v>#N/A</v>
      </c>
      <c r="E720" s="208" t="e">
        <f>VLOOKUP($C720,'Orçamento Base'!$D$11:$S$1673,2,FALSE)</f>
        <v>#N/A</v>
      </c>
      <c r="F720" s="211">
        <f>Dados!$C$7</f>
        <v>44652</v>
      </c>
      <c r="G720" s="226" t="e">
        <f>VLOOKUP($C720,'Orçamento Base'!$D$11:$S$1673,4,FALSE)</f>
        <v>#N/A</v>
      </c>
      <c r="H720" s="377">
        <f>IFERROR(VLOOKUP($C720,'Orçamento Base'!$D$11:$S$1673,6,FALSE),0)</f>
        <v>0</v>
      </c>
      <c r="I720" s="208" t="e">
        <f>VLOOKUP($C720,'Orçamento Base'!$D$11:$S$1673,5,FALSE)</f>
        <v>#N/A</v>
      </c>
      <c r="J720" s="167" t="e">
        <f>IF(Comparativo!$E$6="Tabela Não Desonerada",VLOOKUP($C720,'Orçamento Base'!$D$11:$S$1673,12,FALSE),VLOOKUP($C720,#REF!,12,FALSE))</f>
        <v>#N/A</v>
      </c>
      <c r="K720" s="167">
        <f>IFERROR(IF(Comparativo!$E$6="Tabela Não Desonerada",VLOOKUP($C720,'Orçamento Base'!$D$11:$S$1673,16,FALSE),VLOOKUP($C720,#REF!,16,FALSE)),0)</f>
        <v>0</v>
      </c>
      <c r="L720" s="575" t="e">
        <f>IF(AND($D720="COMPOSICAO_PROPRIA",'Orçamento Base'!$N720="-"),"14,18%",IF(AND($D720="MERCADO",'Orçamento Base'!$N720="-"),"15,38%",IF(Comparativo!$E$6="Tabela Não Desonerada",VLOOKUP($C720,'Orçamento Base'!$D$11:$S$1673,11,FALSE),VLOOKUP($C720,#REF!,11,FALSE))))</f>
        <v>#N/A</v>
      </c>
      <c r="M720" s="209">
        <f>IF(Comparativo!$E$6="Tabela Não Desonerada",Encargos!$F$44,Encargos!$D$44)</f>
        <v>1.1122000000000001</v>
      </c>
      <c r="N720" s="320"/>
      <c r="O720" s="166" t="s">
        <v>101</v>
      </c>
      <c r="P720" s="321"/>
      <c r="Q720" s="166" t="s">
        <v>101</v>
      </c>
      <c r="R720" s="321"/>
      <c r="S720" s="322"/>
      <c r="T720" s="322"/>
    </row>
    <row r="721" spans="1:20">
      <c r="A721" s="207">
        <f>'Identificação-TCE'!$A$13</f>
        <v>1</v>
      </c>
      <c r="B721" s="168" t="e">
        <f>IF(AND(G721&lt;&gt;"",H721&gt;0,I721&lt;&gt;"",J721&lt;&gt;0,K721&lt;&gt;0),COUNT($B$11:B720)+1,"")</f>
        <v>#N/A</v>
      </c>
      <c r="C721" s="207">
        <f>IF('Orçamento Base'!$M720=0,0,'Orçamento Base'!$D720)</f>
        <v>0</v>
      </c>
      <c r="D721" s="212" t="e">
        <f>IF('Orçamento Base'!$F720=Aux.!$G$11,"CONTRATACAO_PUBLICA",IF(VLOOKUP($C721,'Orçamento Base'!$D$11:$G$2116,3,FALSE)="INDEXADO",VLOOKUP(VLOOKUP($C720,'Orçamento Base'!$D$11:$G$2116,2,FALSE),'Index N_DESON.'!$A$9:$B$604,2),VLOOKUP($C721,'Orçamento Base'!$D$11:$G$2116,3,FALSE)))</f>
        <v>#N/A</v>
      </c>
      <c r="E721" s="208" t="e">
        <f>VLOOKUP($C721,'Orçamento Base'!$D$11:$S$1673,2,FALSE)</f>
        <v>#N/A</v>
      </c>
      <c r="F721" s="211">
        <f>Dados!$C$7</f>
        <v>44652</v>
      </c>
      <c r="G721" s="226" t="e">
        <f>VLOOKUP($C721,'Orçamento Base'!$D$11:$S$1673,4,FALSE)</f>
        <v>#N/A</v>
      </c>
      <c r="H721" s="377">
        <f>IFERROR(VLOOKUP($C721,'Orçamento Base'!$D$11:$S$1673,6,FALSE),0)</f>
        <v>0</v>
      </c>
      <c r="I721" s="208" t="e">
        <f>VLOOKUP($C721,'Orçamento Base'!$D$11:$S$1673,5,FALSE)</f>
        <v>#N/A</v>
      </c>
      <c r="J721" s="167" t="e">
        <f>IF(Comparativo!$E$6="Tabela Não Desonerada",VLOOKUP($C721,'Orçamento Base'!$D$11:$S$1673,12,FALSE),VLOOKUP($C721,#REF!,12,FALSE))</f>
        <v>#N/A</v>
      </c>
      <c r="K721" s="167">
        <f>IFERROR(IF(Comparativo!$E$6="Tabela Não Desonerada",VLOOKUP($C721,'Orçamento Base'!$D$11:$S$1673,16,FALSE),VLOOKUP($C721,#REF!,16,FALSE)),0)</f>
        <v>0</v>
      </c>
      <c r="L721" s="575" t="e">
        <f>IF(AND($D721="COMPOSICAO_PROPRIA",'Orçamento Base'!$N721="-"),"14,18%",IF(AND($D721="MERCADO",'Orçamento Base'!$N721="-"),"15,38%",IF(Comparativo!$E$6="Tabela Não Desonerada",VLOOKUP($C721,'Orçamento Base'!$D$11:$S$1673,11,FALSE),VLOOKUP($C721,#REF!,11,FALSE))))</f>
        <v>#N/A</v>
      </c>
      <c r="M721" s="209">
        <f>IF(Comparativo!$E$6="Tabela Não Desonerada",Encargos!$F$44,Encargos!$D$44)</f>
        <v>1.1122000000000001</v>
      </c>
      <c r="N721" s="320"/>
      <c r="O721" s="166" t="s">
        <v>101</v>
      </c>
      <c r="P721" s="321"/>
      <c r="Q721" s="166" t="s">
        <v>101</v>
      </c>
      <c r="R721" s="321"/>
      <c r="S721" s="322"/>
      <c r="T721" s="322"/>
    </row>
    <row r="722" spans="1:20">
      <c r="A722" s="207">
        <f>'Identificação-TCE'!$A$13</f>
        <v>1</v>
      </c>
      <c r="B722" s="168" t="e">
        <f>IF(AND(G722&lt;&gt;"",H722&gt;0,I722&lt;&gt;"",J722&lt;&gt;0,K722&lt;&gt;0),COUNT($B$11:B721)+1,"")</f>
        <v>#N/A</v>
      </c>
      <c r="C722" s="207">
        <f>IF('Orçamento Base'!$M721=0,0,'Orçamento Base'!$D721)</f>
        <v>0</v>
      </c>
      <c r="D722" s="212" t="e">
        <f>IF('Orçamento Base'!$F721=Aux.!$G$11,"CONTRATACAO_PUBLICA",IF(VLOOKUP($C722,'Orçamento Base'!$D$11:$G$2116,3,FALSE)="INDEXADO",VLOOKUP(VLOOKUP($C721,'Orçamento Base'!$D$11:$G$2116,2,FALSE),'Index N_DESON.'!$A$9:$B$604,2),VLOOKUP($C722,'Orçamento Base'!$D$11:$G$2116,3,FALSE)))</f>
        <v>#N/A</v>
      </c>
      <c r="E722" s="208" t="e">
        <f>VLOOKUP($C722,'Orçamento Base'!$D$11:$S$1673,2,FALSE)</f>
        <v>#N/A</v>
      </c>
      <c r="F722" s="211">
        <f>Dados!$C$7</f>
        <v>44652</v>
      </c>
      <c r="G722" s="226" t="e">
        <f>VLOOKUP($C722,'Orçamento Base'!$D$11:$S$1673,4,FALSE)</f>
        <v>#N/A</v>
      </c>
      <c r="H722" s="377">
        <f>IFERROR(VLOOKUP($C722,'Orçamento Base'!$D$11:$S$1673,6,FALSE),0)</f>
        <v>0</v>
      </c>
      <c r="I722" s="208" t="e">
        <f>VLOOKUP($C722,'Orçamento Base'!$D$11:$S$1673,5,FALSE)</f>
        <v>#N/A</v>
      </c>
      <c r="J722" s="167" t="e">
        <f>IF(Comparativo!$E$6="Tabela Não Desonerada",VLOOKUP($C722,'Orçamento Base'!$D$11:$S$1673,12,FALSE),VLOOKUP($C722,#REF!,12,FALSE))</f>
        <v>#N/A</v>
      </c>
      <c r="K722" s="167">
        <f>IFERROR(IF(Comparativo!$E$6="Tabela Não Desonerada",VLOOKUP($C722,'Orçamento Base'!$D$11:$S$1673,16,FALSE),VLOOKUP($C722,#REF!,16,FALSE)),0)</f>
        <v>0</v>
      </c>
      <c r="L722" s="575" t="e">
        <f>IF(AND($D722="COMPOSICAO_PROPRIA",'Orçamento Base'!$N722="-"),"14,18%",IF(AND($D722="MERCADO",'Orçamento Base'!$N722="-"),"15,38%",IF(Comparativo!$E$6="Tabela Não Desonerada",VLOOKUP($C722,'Orçamento Base'!$D$11:$S$1673,11,FALSE),VLOOKUP($C722,#REF!,11,FALSE))))</f>
        <v>#N/A</v>
      </c>
      <c r="M722" s="209">
        <f>IF(Comparativo!$E$6="Tabela Não Desonerada",Encargos!$F$44,Encargos!$D$44)</f>
        <v>1.1122000000000001</v>
      </c>
      <c r="N722" s="320"/>
      <c r="O722" s="166" t="s">
        <v>101</v>
      </c>
      <c r="P722" s="321"/>
      <c r="Q722" s="166" t="s">
        <v>101</v>
      </c>
      <c r="R722" s="321"/>
      <c r="S722" s="322"/>
      <c r="T722" s="322"/>
    </row>
    <row r="723" spans="1:20">
      <c r="A723" s="207">
        <f>'Identificação-TCE'!$A$13</f>
        <v>1</v>
      </c>
      <c r="B723" s="168" t="e">
        <f>IF(AND(G723&lt;&gt;"",H723&gt;0,I723&lt;&gt;"",J723&lt;&gt;0,K723&lt;&gt;0),COUNT($B$11:B722)+1,"")</f>
        <v>#N/A</v>
      </c>
      <c r="C723" s="207">
        <f>IF('Orçamento Base'!$M722=0,0,'Orçamento Base'!$D722)</f>
        <v>0</v>
      </c>
      <c r="D723" s="212" t="e">
        <f>IF('Orçamento Base'!$F722=Aux.!$G$11,"CONTRATACAO_PUBLICA",IF(VLOOKUP($C723,'Orçamento Base'!$D$11:$G$2116,3,FALSE)="INDEXADO",VLOOKUP(VLOOKUP($C722,'Orçamento Base'!$D$11:$G$2116,2,FALSE),'Index N_DESON.'!$A$9:$B$604,2),VLOOKUP($C723,'Orçamento Base'!$D$11:$G$2116,3,FALSE)))</f>
        <v>#N/A</v>
      </c>
      <c r="E723" s="208" t="e">
        <f>VLOOKUP($C723,'Orçamento Base'!$D$11:$S$1673,2,FALSE)</f>
        <v>#N/A</v>
      </c>
      <c r="F723" s="211">
        <f>Dados!$C$7</f>
        <v>44652</v>
      </c>
      <c r="G723" s="226" t="e">
        <f>VLOOKUP($C723,'Orçamento Base'!$D$11:$S$1673,4,FALSE)</f>
        <v>#N/A</v>
      </c>
      <c r="H723" s="377">
        <f>IFERROR(VLOOKUP($C723,'Orçamento Base'!$D$11:$S$1673,6,FALSE),0)</f>
        <v>0</v>
      </c>
      <c r="I723" s="208" t="e">
        <f>VLOOKUP($C723,'Orçamento Base'!$D$11:$S$1673,5,FALSE)</f>
        <v>#N/A</v>
      </c>
      <c r="J723" s="167" t="e">
        <f>IF(Comparativo!$E$6="Tabela Não Desonerada",VLOOKUP($C723,'Orçamento Base'!$D$11:$S$1673,12,FALSE),VLOOKUP($C723,#REF!,12,FALSE))</f>
        <v>#N/A</v>
      </c>
      <c r="K723" s="167">
        <f>IFERROR(IF(Comparativo!$E$6="Tabela Não Desonerada",VLOOKUP($C723,'Orçamento Base'!$D$11:$S$1673,16,FALSE),VLOOKUP($C723,#REF!,16,FALSE)),0)</f>
        <v>0</v>
      </c>
      <c r="L723" s="575" t="e">
        <f>IF(AND($D723="COMPOSICAO_PROPRIA",'Orçamento Base'!$N723="-"),"14,18%",IF(AND($D723="MERCADO",'Orçamento Base'!$N723="-"),"15,38%",IF(Comparativo!$E$6="Tabela Não Desonerada",VLOOKUP($C723,'Orçamento Base'!$D$11:$S$1673,11,FALSE),VLOOKUP($C723,#REF!,11,FALSE))))</f>
        <v>#N/A</v>
      </c>
      <c r="M723" s="209">
        <f>IF(Comparativo!$E$6="Tabela Não Desonerada",Encargos!$F$44,Encargos!$D$44)</f>
        <v>1.1122000000000001</v>
      </c>
      <c r="N723" s="320"/>
      <c r="O723" s="166" t="s">
        <v>101</v>
      </c>
      <c r="P723" s="321"/>
      <c r="Q723" s="166" t="s">
        <v>101</v>
      </c>
      <c r="R723" s="321"/>
      <c r="S723" s="322"/>
      <c r="T723" s="322"/>
    </row>
    <row r="724" spans="1:20">
      <c r="A724" s="207">
        <f>'Identificação-TCE'!$A$13</f>
        <v>1</v>
      </c>
      <c r="B724" s="168" t="e">
        <f>IF(AND(G724&lt;&gt;"",H724&gt;0,I724&lt;&gt;"",J724&lt;&gt;0,K724&lt;&gt;0),COUNT($B$11:B723)+1,"")</f>
        <v>#N/A</v>
      </c>
      <c r="C724" s="207">
        <f>IF('Orçamento Base'!$M723=0,0,'Orçamento Base'!$D723)</f>
        <v>0</v>
      </c>
      <c r="D724" s="212" t="e">
        <f>IF('Orçamento Base'!$F723=Aux.!$G$11,"CONTRATACAO_PUBLICA",IF(VLOOKUP($C724,'Orçamento Base'!$D$11:$G$2116,3,FALSE)="INDEXADO",VLOOKUP(VLOOKUP($C723,'Orçamento Base'!$D$11:$G$2116,2,FALSE),'Index N_DESON.'!$A$9:$B$604,2),VLOOKUP($C724,'Orçamento Base'!$D$11:$G$2116,3,FALSE)))</f>
        <v>#N/A</v>
      </c>
      <c r="E724" s="208" t="e">
        <f>VLOOKUP($C724,'Orçamento Base'!$D$11:$S$1673,2,FALSE)</f>
        <v>#N/A</v>
      </c>
      <c r="F724" s="211">
        <f>Dados!$C$7</f>
        <v>44652</v>
      </c>
      <c r="G724" s="226" t="e">
        <f>VLOOKUP($C724,'Orçamento Base'!$D$11:$S$1673,4,FALSE)</f>
        <v>#N/A</v>
      </c>
      <c r="H724" s="377">
        <f>IFERROR(VLOOKUP($C724,'Orçamento Base'!$D$11:$S$1673,6,FALSE),0)</f>
        <v>0</v>
      </c>
      <c r="I724" s="208" t="e">
        <f>VLOOKUP($C724,'Orçamento Base'!$D$11:$S$1673,5,FALSE)</f>
        <v>#N/A</v>
      </c>
      <c r="J724" s="167" t="e">
        <f>IF(Comparativo!$E$6="Tabela Não Desonerada",VLOOKUP($C724,'Orçamento Base'!$D$11:$S$1673,12,FALSE),VLOOKUP($C724,#REF!,12,FALSE))</f>
        <v>#N/A</v>
      </c>
      <c r="K724" s="167">
        <f>IFERROR(IF(Comparativo!$E$6="Tabela Não Desonerada",VLOOKUP($C724,'Orçamento Base'!$D$11:$S$1673,16,FALSE),VLOOKUP($C724,#REF!,16,FALSE)),0)</f>
        <v>0</v>
      </c>
      <c r="L724" s="575" t="e">
        <f>IF(AND($D724="COMPOSICAO_PROPRIA",'Orçamento Base'!$N724="-"),"14,18%",IF(AND($D724="MERCADO",'Orçamento Base'!$N724="-"),"15,38%",IF(Comparativo!$E$6="Tabela Não Desonerada",VLOOKUP($C724,'Orçamento Base'!$D$11:$S$1673,11,FALSE),VLOOKUP($C724,#REF!,11,FALSE))))</f>
        <v>#N/A</v>
      </c>
      <c r="M724" s="209">
        <f>IF(Comparativo!$E$6="Tabela Não Desonerada",Encargos!$F$44,Encargos!$D$44)</f>
        <v>1.1122000000000001</v>
      </c>
      <c r="N724" s="320"/>
      <c r="O724" s="166" t="s">
        <v>101</v>
      </c>
      <c r="P724" s="321"/>
      <c r="Q724" s="166" t="s">
        <v>101</v>
      </c>
      <c r="R724" s="321"/>
      <c r="S724" s="322"/>
      <c r="T724" s="322"/>
    </row>
    <row r="725" spans="1:20">
      <c r="A725" s="207">
        <f>'Identificação-TCE'!$A$13</f>
        <v>1</v>
      </c>
      <c r="B725" s="168" t="e">
        <f>IF(AND(G725&lt;&gt;"",H725&gt;0,I725&lt;&gt;"",J725&lt;&gt;0,K725&lt;&gt;0),COUNT($B$11:B724)+1,"")</f>
        <v>#N/A</v>
      </c>
      <c r="C725" s="207">
        <f>IF('Orçamento Base'!$M724=0,0,'Orçamento Base'!$D724)</f>
        <v>0</v>
      </c>
      <c r="D725" s="212" t="e">
        <f>IF('Orçamento Base'!$F724=Aux.!$G$11,"CONTRATACAO_PUBLICA",IF(VLOOKUP($C725,'Orçamento Base'!$D$11:$G$2116,3,FALSE)="INDEXADO",VLOOKUP(VLOOKUP($C724,'Orçamento Base'!$D$11:$G$2116,2,FALSE),'Index N_DESON.'!$A$9:$B$604,2),VLOOKUP($C725,'Orçamento Base'!$D$11:$G$2116,3,FALSE)))</f>
        <v>#N/A</v>
      </c>
      <c r="E725" s="208" t="e">
        <f>VLOOKUP($C725,'Orçamento Base'!$D$11:$S$1673,2,FALSE)</f>
        <v>#N/A</v>
      </c>
      <c r="F725" s="211">
        <f>Dados!$C$7</f>
        <v>44652</v>
      </c>
      <c r="G725" s="226" t="e">
        <f>VLOOKUP($C725,'Orçamento Base'!$D$11:$S$1673,4,FALSE)</f>
        <v>#N/A</v>
      </c>
      <c r="H725" s="377">
        <f>IFERROR(VLOOKUP($C725,'Orçamento Base'!$D$11:$S$1673,6,FALSE),0)</f>
        <v>0</v>
      </c>
      <c r="I725" s="208" t="e">
        <f>VLOOKUP($C725,'Orçamento Base'!$D$11:$S$1673,5,FALSE)</f>
        <v>#N/A</v>
      </c>
      <c r="J725" s="167" t="e">
        <f>IF(Comparativo!$E$6="Tabela Não Desonerada",VLOOKUP($C725,'Orçamento Base'!$D$11:$S$1673,12,FALSE),VLOOKUP($C725,#REF!,12,FALSE))</f>
        <v>#N/A</v>
      </c>
      <c r="K725" s="167">
        <f>IFERROR(IF(Comparativo!$E$6="Tabela Não Desonerada",VLOOKUP($C725,'Orçamento Base'!$D$11:$S$1673,16,FALSE),VLOOKUP($C725,#REF!,16,FALSE)),0)</f>
        <v>0</v>
      </c>
      <c r="L725" s="575" t="e">
        <f>IF(AND($D725="COMPOSICAO_PROPRIA",'Orçamento Base'!$N725="-"),"14,18%",IF(AND($D725="MERCADO",'Orçamento Base'!$N725="-"),"15,38%",IF(Comparativo!$E$6="Tabela Não Desonerada",VLOOKUP($C725,'Orçamento Base'!$D$11:$S$1673,11,FALSE),VLOOKUP($C725,#REF!,11,FALSE))))</f>
        <v>#N/A</v>
      </c>
      <c r="M725" s="209">
        <f>IF(Comparativo!$E$6="Tabela Não Desonerada",Encargos!$F$44,Encargos!$D$44)</f>
        <v>1.1122000000000001</v>
      </c>
      <c r="N725" s="320"/>
      <c r="O725" s="166" t="s">
        <v>101</v>
      </c>
      <c r="P725" s="321"/>
      <c r="Q725" s="166" t="s">
        <v>101</v>
      </c>
      <c r="R725" s="321"/>
      <c r="S725" s="322"/>
      <c r="T725" s="322"/>
    </row>
    <row r="726" spans="1:20">
      <c r="A726" s="207">
        <f>'Identificação-TCE'!$A$13</f>
        <v>1</v>
      </c>
      <c r="B726" s="168" t="e">
        <f>IF(AND(G726&lt;&gt;"",H726&gt;0,I726&lt;&gt;"",J726&lt;&gt;0,K726&lt;&gt;0),COUNT($B$11:B725)+1,"")</f>
        <v>#N/A</v>
      </c>
      <c r="C726" s="207">
        <f>IF('Orçamento Base'!$M725=0,0,'Orçamento Base'!$D725)</f>
        <v>0</v>
      </c>
      <c r="D726" s="212" t="e">
        <f>IF('Orçamento Base'!$F725=Aux.!$G$11,"CONTRATACAO_PUBLICA",IF(VLOOKUP($C726,'Orçamento Base'!$D$11:$G$2116,3,FALSE)="INDEXADO",VLOOKUP(VLOOKUP($C725,'Orçamento Base'!$D$11:$G$2116,2,FALSE),'Index N_DESON.'!$A$9:$B$604,2),VLOOKUP($C726,'Orçamento Base'!$D$11:$G$2116,3,FALSE)))</f>
        <v>#N/A</v>
      </c>
      <c r="E726" s="208" t="e">
        <f>VLOOKUP($C726,'Orçamento Base'!$D$11:$S$1673,2,FALSE)</f>
        <v>#N/A</v>
      </c>
      <c r="F726" s="211">
        <f>Dados!$C$7</f>
        <v>44652</v>
      </c>
      <c r="G726" s="226" t="e">
        <f>VLOOKUP($C726,'Orçamento Base'!$D$11:$S$1673,4,FALSE)</f>
        <v>#N/A</v>
      </c>
      <c r="H726" s="377">
        <f>IFERROR(VLOOKUP($C726,'Orçamento Base'!$D$11:$S$1673,6,FALSE),0)</f>
        <v>0</v>
      </c>
      <c r="I726" s="208" t="e">
        <f>VLOOKUP($C726,'Orçamento Base'!$D$11:$S$1673,5,FALSE)</f>
        <v>#N/A</v>
      </c>
      <c r="J726" s="167" t="e">
        <f>IF(Comparativo!$E$6="Tabela Não Desonerada",VLOOKUP($C726,'Orçamento Base'!$D$11:$S$1673,12,FALSE),VLOOKUP($C726,#REF!,12,FALSE))</f>
        <v>#N/A</v>
      </c>
      <c r="K726" s="167">
        <f>IFERROR(IF(Comparativo!$E$6="Tabela Não Desonerada",VLOOKUP($C726,'Orçamento Base'!$D$11:$S$1673,16,FALSE),VLOOKUP($C726,#REF!,16,FALSE)),0)</f>
        <v>0</v>
      </c>
      <c r="L726" s="575" t="e">
        <f>IF(AND($D726="COMPOSICAO_PROPRIA",'Orçamento Base'!$N726="-"),"14,18%",IF(AND($D726="MERCADO",'Orçamento Base'!$N726="-"),"15,38%",IF(Comparativo!$E$6="Tabela Não Desonerada",VLOOKUP($C726,'Orçamento Base'!$D$11:$S$1673,11,FALSE),VLOOKUP($C726,#REF!,11,FALSE))))</f>
        <v>#N/A</v>
      </c>
      <c r="M726" s="209">
        <f>IF(Comparativo!$E$6="Tabela Não Desonerada",Encargos!$F$44,Encargos!$D$44)</f>
        <v>1.1122000000000001</v>
      </c>
      <c r="N726" s="320"/>
      <c r="O726" s="166" t="s">
        <v>101</v>
      </c>
      <c r="P726" s="321"/>
      <c r="Q726" s="166" t="s">
        <v>101</v>
      </c>
      <c r="R726" s="321"/>
      <c r="S726" s="322"/>
      <c r="T726" s="322"/>
    </row>
    <row r="727" spans="1:20">
      <c r="A727" s="207">
        <f>'Identificação-TCE'!$A$13</f>
        <v>1</v>
      </c>
      <c r="B727" s="168" t="e">
        <f>IF(AND(G727&lt;&gt;"",H727&gt;0,I727&lt;&gt;"",J727&lt;&gt;0,K727&lt;&gt;0),COUNT($B$11:B726)+1,"")</f>
        <v>#N/A</v>
      </c>
      <c r="C727" s="207">
        <f>IF('Orçamento Base'!$M726=0,0,'Orçamento Base'!$D726)</f>
        <v>0</v>
      </c>
      <c r="D727" s="212" t="e">
        <f>IF('Orçamento Base'!$F726=Aux.!$G$11,"CONTRATACAO_PUBLICA",IF(VLOOKUP($C727,'Orçamento Base'!$D$11:$G$2116,3,FALSE)="INDEXADO",VLOOKUP(VLOOKUP($C726,'Orçamento Base'!$D$11:$G$2116,2,FALSE),'Index N_DESON.'!$A$9:$B$604,2),VLOOKUP($C727,'Orçamento Base'!$D$11:$G$2116,3,FALSE)))</f>
        <v>#N/A</v>
      </c>
      <c r="E727" s="208" t="e">
        <f>VLOOKUP($C727,'Orçamento Base'!$D$11:$S$1673,2,FALSE)</f>
        <v>#N/A</v>
      </c>
      <c r="F727" s="211">
        <f>Dados!$C$7</f>
        <v>44652</v>
      </c>
      <c r="G727" s="226" t="e">
        <f>VLOOKUP($C727,'Orçamento Base'!$D$11:$S$1673,4,FALSE)</f>
        <v>#N/A</v>
      </c>
      <c r="H727" s="377">
        <f>IFERROR(VLOOKUP($C727,'Orçamento Base'!$D$11:$S$1673,6,FALSE),0)</f>
        <v>0</v>
      </c>
      <c r="I727" s="208" t="e">
        <f>VLOOKUP($C727,'Orçamento Base'!$D$11:$S$1673,5,FALSE)</f>
        <v>#N/A</v>
      </c>
      <c r="J727" s="167" t="e">
        <f>IF(Comparativo!$E$6="Tabela Não Desonerada",VLOOKUP($C727,'Orçamento Base'!$D$11:$S$1673,12,FALSE),VLOOKUP($C727,#REF!,12,FALSE))</f>
        <v>#N/A</v>
      </c>
      <c r="K727" s="167">
        <f>IFERROR(IF(Comparativo!$E$6="Tabela Não Desonerada",VLOOKUP($C727,'Orçamento Base'!$D$11:$S$1673,16,FALSE),VLOOKUP($C727,#REF!,16,FALSE)),0)</f>
        <v>0</v>
      </c>
      <c r="L727" s="575" t="e">
        <f>IF(AND($D727="COMPOSICAO_PROPRIA",'Orçamento Base'!$N727="-"),"14,18%",IF(AND($D727="MERCADO",'Orçamento Base'!$N727="-"),"15,38%",IF(Comparativo!$E$6="Tabela Não Desonerada",VLOOKUP($C727,'Orçamento Base'!$D$11:$S$1673,11,FALSE),VLOOKUP($C727,#REF!,11,FALSE))))</f>
        <v>#N/A</v>
      </c>
      <c r="M727" s="209">
        <f>IF(Comparativo!$E$6="Tabela Não Desonerada",Encargos!$F$44,Encargos!$D$44)</f>
        <v>1.1122000000000001</v>
      </c>
      <c r="N727" s="320"/>
      <c r="O727" s="166" t="s">
        <v>101</v>
      </c>
      <c r="P727" s="321"/>
      <c r="Q727" s="166" t="s">
        <v>101</v>
      </c>
      <c r="R727" s="321"/>
      <c r="S727" s="322"/>
      <c r="T727" s="322"/>
    </row>
    <row r="728" spans="1:20">
      <c r="A728" s="207">
        <f>'Identificação-TCE'!$A$13</f>
        <v>1</v>
      </c>
      <c r="B728" s="168" t="e">
        <f>IF(AND(G728&lt;&gt;"",H728&gt;0,I728&lt;&gt;"",J728&lt;&gt;0,K728&lt;&gt;0),COUNT($B$11:B727)+1,"")</f>
        <v>#N/A</v>
      </c>
      <c r="C728" s="207">
        <f>IF('Orçamento Base'!$M727=0,0,'Orçamento Base'!$D727)</f>
        <v>0</v>
      </c>
      <c r="D728" s="212" t="e">
        <f>IF('Orçamento Base'!$F727=Aux.!$G$11,"CONTRATACAO_PUBLICA",IF(VLOOKUP($C728,'Orçamento Base'!$D$11:$G$2116,3,FALSE)="INDEXADO",VLOOKUP(VLOOKUP($C727,'Orçamento Base'!$D$11:$G$2116,2,FALSE),'Index N_DESON.'!$A$9:$B$604,2),VLOOKUP($C728,'Orçamento Base'!$D$11:$G$2116,3,FALSE)))</f>
        <v>#N/A</v>
      </c>
      <c r="E728" s="208" t="e">
        <f>VLOOKUP($C728,'Orçamento Base'!$D$11:$S$1673,2,FALSE)</f>
        <v>#N/A</v>
      </c>
      <c r="F728" s="211">
        <f>Dados!$C$7</f>
        <v>44652</v>
      </c>
      <c r="G728" s="226" t="e">
        <f>VLOOKUP($C728,'Orçamento Base'!$D$11:$S$1673,4,FALSE)</f>
        <v>#N/A</v>
      </c>
      <c r="H728" s="377">
        <f>IFERROR(VLOOKUP($C728,'Orçamento Base'!$D$11:$S$1673,6,FALSE),0)</f>
        <v>0</v>
      </c>
      <c r="I728" s="208" t="e">
        <f>VLOOKUP($C728,'Orçamento Base'!$D$11:$S$1673,5,FALSE)</f>
        <v>#N/A</v>
      </c>
      <c r="J728" s="167" t="e">
        <f>IF(Comparativo!$E$6="Tabela Não Desonerada",VLOOKUP($C728,'Orçamento Base'!$D$11:$S$1673,12,FALSE),VLOOKUP($C728,#REF!,12,FALSE))</f>
        <v>#N/A</v>
      </c>
      <c r="K728" s="167">
        <f>IFERROR(IF(Comparativo!$E$6="Tabela Não Desonerada",VLOOKUP($C728,'Orçamento Base'!$D$11:$S$1673,16,FALSE),VLOOKUP($C728,#REF!,16,FALSE)),0)</f>
        <v>0</v>
      </c>
      <c r="L728" s="575" t="e">
        <f>IF(AND($D728="COMPOSICAO_PROPRIA",'Orçamento Base'!$N728="-"),"14,18%",IF(AND($D728="MERCADO",'Orçamento Base'!$N728="-"),"15,38%",IF(Comparativo!$E$6="Tabela Não Desonerada",VLOOKUP($C728,'Orçamento Base'!$D$11:$S$1673,11,FALSE),VLOOKUP($C728,#REF!,11,FALSE))))</f>
        <v>#N/A</v>
      </c>
      <c r="M728" s="209">
        <f>IF(Comparativo!$E$6="Tabela Não Desonerada",Encargos!$F$44,Encargos!$D$44)</f>
        <v>1.1122000000000001</v>
      </c>
      <c r="N728" s="320"/>
      <c r="O728" s="166" t="s">
        <v>101</v>
      </c>
      <c r="P728" s="321"/>
      <c r="Q728" s="166" t="s">
        <v>101</v>
      </c>
      <c r="R728" s="321"/>
      <c r="S728" s="322"/>
      <c r="T728" s="322"/>
    </row>
    <row r="729" spans="1:20">
      <c r="A729" s="207">
        <f>'Identificação-TCE'!$A$13</f>
        <v>1</v>
      </c>
      <c r="B729" s="168" t="e">
        <f>IF(AND(G729&lt;&gt;"",H729&gt;0,I729&lt;&gt;"",J729&lt;&gt;0,K729&lt;&gt;0),COUNT($B$11:B728)+1,"")</f>
        <v>#N/A</v>
      </c>
      <c r="C729" s="207">
        <f>IF('Orçamento Base'!$M728=0,0,'Orçamento Base'!$D728)</f>
        <v>0</v>
      </c>
      <c r="D729" s="212" t="e">
        <f>IF('Orçamento Base'!$F728=Aux.!$G$11,"CONTRATACAO_PUBLICA",IF(VLOOKUP($C729,'Orçamento Base'!$D$11:$G$2116,3,FALSE)="INDEXADO",VLOOKUP(VLOOKUP($C728,'Orçamento Base'!$D$11:$G$2116,2,FALSE),'Index N_DESON.'!$A$9:$B$604,2),VLOOKUP($C729,'Orçamento Base'!$D$11:$G$2116,3,FALSE)))</f>
        <v>#N/A</v>
      </c>
      <c r="E729" s="208" t="e">
        <f>VLOOKUP($C729,'Orçamento Base'!$D$11:$S$1673,2,FALSE)</f>
        <v>#N/A</v>
      </c>
      <c r="F729" s="211">
        <f>Dados!$C$7</f>
        <v>44652</v>
      </c>
      <c r="G729" s="226" t="e">
        <f>VLOOKUP($C729,'Orçamento Base'!$D$11:$S$1673,4,FALSE)</f>
        <v>#N/A</v>
      </c>
      <c r="H729" s="377">
        <f>IFERROR(VLOOKUP($C729,'Orçamento Base'!$D$11:$S$1673,6,FALSE),0)</f>
        <v>0</v>
      </c>
      <c r="I729" s="208" t="e">
        <f>VLOOKUP($C729,'Orçamento Base'!$D$11:$S$1673,5,FALSE)</f>
        <v>#N/A</v>
      </c>
      <c r="J729" s="167" t="e">
        <f>IF(Comparativo!$E$6="Tabela Não Desonerada",VLOOKUP($C729,'Orçamento Base'!$D$11:$S$1673,12,FALSE),VLOOKUP($C729,#REF!,12,FALSE))</f>
        <v>#N/A</v>
      </c>
      <c r="K729" s="167">
        <f>IFERROR(IF(Comparativo!$E$6="Tabela Não Desonerada",VLOOKUP($C729,'Orçamento Base'!$D$11:$S$1673,16,FALSE),VLOOKUP($C729,#REF!,16,FALSE)),0)</f>
        <v>0</v>
      </c>
      <c r="L729" s="575" t="e">
        <f>IF(AND($D729="COMPOSICAO_PROPRIA",'Orçamento Base'!$N729="-"),"14,18%",IF(AND($D729="MERCADO",'Orçamento Base'!$N729="-"),"15,38%",IF(Comparativo!$E$6="Tabela Não Desonerada",VLOOKUP($C729,'Orçamento Base'!$D$11:$S$1673,11,FALSE),VLOOKUP($C729,#REF!,11,FALSE))))</f>
        <v>#N/A</v>
      </c>
      <c r="M729" s="209">
        <f>IF(Comparativo!$E$6="Tabela Não Desonerada",Encargos!$F$44,Encargos!$D$44)</f>
        <v>1.1122000000000001</v>
      </c>
      <c r="N729" s="320"/>
      <c r="O729" s="166" t="s">
        <v>101</v>
      </c>
      <c r="P729" s="321"/>
      <c r="Q729" s="166" t="s">
        <v>101</v>
      </c>
      <c r="R729" s="321"/>
      <c r="S729" s="322"/>
      <c r="T729" s="322"/>
    </row>
    <row r="730" spans="1:20">
      <c r="A730" s="207">
        <f>'Identificação-TCE'!$A$13</f>
        <v>1</v>
      </c>
      <c r="B730" s="168" t="e">
        <f>IF(AND(G730&lt;&gt;"",H730&gt;0,I730&lt;&gt;"",J730&lt;&gt;0,K730&lt;&gt;0),COUNT($B$11:B729)+1,"")</f>
        <v>#N/A</v>
      </c>
      <c r="C730" s="207">
        <f>IF('Orçamento Base'!$M729=0,0,'Orçamento Base'!$D729)</f>
        <v>0</v>
      </c>
      <c r="D730" s="212" t="e">
        <f>IF('Orçamento Base'!$F729=Aux.!$G$11,"CONTRATACAO_PUBLICA",IF(VLOOKUP($C730,'Orçamento Base'!$D$11:$G$2116,3,FALSE)="INDEXADO",VLOOKUP(VLOOKUP($C729,'Orçamento Base'!$D$11:$G$2116,2,FALSE),'Index N_DESON.'!$A$9:$B$604,2),VLOOKUP($C730,'Orçamento Base'!$D$11:$G$2116,3,FALSE)))</f>
        <v>#N/A</v>
      </c>
      <c r="E730" s="208" t="e">
        <f>VLOOKUP($C730,'Orçamento Base'!$D$11:$S$1673,2,FALSE)</f>
        <v>#N/A</v>
      </c>
      <c r="F730" s="211">
        <f>Dados!$C$7</f>
        <v>44652</v>
      </c>
      <c r="G730" s="226" t="e">
        <f>VLOOKUP($C730,'Orçamento Base'!$D$11:$S$1673,4,FALSE)</f>
        <v>#N/A</v>
      </c>
      <c r="H730" s="377">
        <f>IFERROR(VLOOKUP($C730,'Orçamento Base'!$D$11:$S$1673,6,FALSE),0)</f>
        <v>0</v>
      </c>
      <c r="I730" s="208" t="e">
        <f>VLOOKUP($C730,'Orçamento Base'!$D$11:$S$1673,5,FALSE)</f>
        <v>#N/A</v>
      </c>
      <c r="J730" s="167" t="e">
        <f>IF(Comparativo!$E$6="Tabela Não Desonerada",VLOOKUP($C730,'Orçamento Base'!$D$11:$S$1673,12,FALSE),VLOOKUP($C730,#REF!,12,FALSE))</f>
        <v>#N/A</v>
      </c>
      <c r="K730" s="167">
        <f>IFERROR(IF(Comparativo!$E$6="Tabela Não Desonerada",VLOOKUP($C730,'Orçamento Base'!$D$11:$S$1673,16,FALSE),VLOOKUP($C730,#REF!,16,FALSE)),0)</f>
        <v>0</v>
      </c>
      <c r="L730" s="575" t="e">
        <f>IF(AND($D730="COMPOSICAO_PROPRIA",'Orçamento Base'!$N730="-"),"14,18%",IF(AND($D730="MERCADO",'Orçamento Base'!$N730="-"),"15,38%",IF(Comparativo!$E$6="Tabela Não Desonerada",VLOOKUP($C730,'Orçamento Base'!$D$11:$S$1673,11,FALSE),VLOOKUP($C730,#REF!,11,FALSE))))</f>
        <v>#N/A</v>
      </c>
      <c r="M730" s="209">
        <f>IF(Comparativo!$E$6="Tabela Não Desonerada",Encargos!$F$44,Encargos!$D$44)</f>
        <v>1.1122000000000001</v>
      </c>
      <c r="N730" s="320"/>
      <c r="O730" s="166" t="s">
        <v>101</v>
      </c>
      <c r="P730" s="321"/>
      <c r="Q730" s="166" t="s">
        <v>101</v>
      </c>
      <c r="R730" s="321"/>
      <c r="S730" s="322"/>
      <c r="T730" s="322"/>
    </row>
    <row r="731" spans="1:20">
      <c r="A731" s="207">
        <f>'Identificação-TCE'!$A$13</f>
        <v>1</v>
      </c>
      <c r="B731" s="168" t="e">
        <f>IF(AND(G731&lt;&gt;"",H731&gt;0,I731&lt;&gt;"",J731&lt;&gt;0,K731&lt;&gt;0),COUNT($B$11:B730)+1,"")</f>
        <v>#N/A</v>
      </c>
      <c r="C731" s="207">
        <f>IF('Orçamento Base'!$M730=0,0,'Orçamento Base'!$D730)</f>
        <v>0</v>
      </c>
      <c r="D731" s="212" t="e">
        <f>IF('Orçamento Base'!$F730=Aux.!$G$11,"CONTRATACAO_PUBLICA",IF(VLOOKUP($C731,'Orçamento Base'!$D$11:$G$2116,3,FALSE)="INDEXADO",VLOOKUP(VLOOKUP($C730,'Orçamento Base'!$D$11:$G$2116,2,FALSE),'Index N_DESON.'!$A$9:$B$604,2),VLOOKUP($C731,'Orçamento Base'!$D$11:$G$2116,3,FALSE)))</f>
        <v>#N/A</v>
      </c>
      <c r="E731" s="208" t="e">
        <f>VLOOKUP($C731,'Orçamento Base'!$D$11:$S$1673,2,FALSE)</f>
        <v>#N/A</v>
      </c>
      <c r="F731" s="211">
        <f>Dados!$C$7</f>
        <v>44652</v>
      </c>
      <c r="G731" s="226" t="e">
        <f>VLOOKUP($C731,'Orçamento Base'!$D$11:$S$1673,4,FALSE)</f>
        <v>#N/A</v>
      </c>
      <c r="H731" s="377">
        <f>IFERROR(VLOOKUP($C731,'Orçamento Base'!$D$11:$S$1673,6,FALSE),0)</f>
        <v>0</v>
      </c>
      <c r="I731" s="208" t="e">
        <f>VLOOKUP($C731,'Orçamento Base'!$D$11:$S$1673,5,FALSE)</f>
        <v>#N/A</v>
      </c>
      <c r="J731" s="167" t="e">
        <f>IF(Comparativo!$E$6="Tabela Não Desonerada",VLOOKUP($C731,'Orçamento Base'!$D$11:$S$1673,12,FALSE),VLOOKUP($C731,#REF!,12,FALSE))</f>
        <v>#N/A</v>
      </c>
      <c r="K731" s="167">
        <f>IFERROR(IF(Comparativo!$E$6="Tabela Não Desonerada",VLOOKUP($C731,'Orçamento Base'!$D$11:$S$1673,16,FALSE),VLOOKUP($C731,#REF!,16,FALSE)),0)</f>
        <v>0</v>
      </c>
      <c r="L731" s="575" t="e">
        <f>IF(AND($D731="COMPOSICAO_PROPRIA",'Orçamento Base'!$N731="-"),"14,18%",IF(AND($D731="MERCADO",'Orçamento Base'!$N731="-"),"15,38%",IF(Comparativo!$E$6="Tabela Não Desonerada",VLOOKUP($C731,'Orçamento Base'!$D$11:$S$1673,11,FALSE),VLOOKUP($C731,#REF!,11,FALSE))))</f>
        <v>#N/A</v>
      </c>
      <c r="M731" s="209">
        <f>IF(Comparativo!$E$6="Tabela Não Desonerada",Encargos!$F$44,Encargos!$D$44)</f>
        <v>1.1122000000000001</v>
      </c>
      <c r="N731" s="320"/>
      <c r="O731" s="166" t="s">
        <v>101</v>
      </c>
      <c r="P731" s="321"/>
      <c r="Q731" s="166" t="s">
        <v>101</v>
      </c>
      <c r="R731" s="321"/>
      <c r="S731" s="322"/>
      <c r="T731" s="322"/>
    </row>
    <row r="732" spans="1:20">
      <c r="A732" s="207">
        <f>'Identificação-TCE'!$A$13</f>
        <v>1</v>
      </c>
      <c r="B732" s="168" t="e">
        <f>IF(AND(G732&lt;&gt;"",H732&gt;0,I732&lt;&gt;"",J732&lt;&gt;0,K732&lt;&gt;0),COUNT($B$11:B731)+1,"")</f>
        <v>#N/A</v>
      </c>
      <c r="C732" s="207">
        <f>IF('Orçamento Base'!$M731=0,0,'Orçamento Base'!$D731)</f>
        <v>0</v>
      </c>
      <c r="D732" s="212" t="e">
        <f>IF('Orçamento Base'!$F731=Aux.!$G$11,"CONTRATACAO_PUBLICA",IF(VLOOKUP($C732,'Orçamento Base'!$D$11:$G$2116,3,FALSE)="INDEXADO",VLOOKUP(VLOOKUP($C731,'Orçamento Base'!$D$11:$G$2116,2,FALSE),'Index N_DESON.'!$A$9:$B$604,2),VLOOKUP($C732,'Orçamento Base'!$D$11:$G$2116,3,FALSE)))</f>
        <v>#N/A</v>
      </c>
      <c r="E732" s="208" t="e">
        <f>VLOOKUP($C732,'Orçamento Base'!$D$11:$S$1673,2,FALSE)</f>
        <v>#N/A</v>
      </c>
      <c r="F732" s="211">
        <f>Dados!$C$7</f>
        <v>44652</v>
      </c>
      <c r="G732" s="226" t="e">
        <f>VLOOKUP($C732,'Orçamento Base'!$D$11:$S$1673,4,FALSE)</f>
        <v>#N/A</v>
      </c>
      <c r="H732" s="377">
        <f>IFERROR(VLOOKUP($C732,'Orçamento Base'!$D$11:$S$1673,6,FALSE),0)</f>
        <v>0</v>
      </c>
      <c r="I732" s="208" t="e">
        <f>VLOOKUP($C732,'Orçamento Base'!$D$11:$S$1673,5,FALSE)</f>
        <v>#N/A</v>
      </c>
      <c r="J732" s="167" t="e">
        <f>IF(Comparativo!$E$6="Tabela Não Desonerada",VLOOKUP($C732,'Orçamento Base'!$D$11:$S$1673,12,FALSE),VLOOKUP($C732,#REF!,12,FALSE))</f>
        <v>#N/A</v>
      </c>
      <c r="K732" s="167">
        <f>IFERROR(IF(Comparativo!$E$6="Tabela Não Desonerada",VLOOKUP($C732,'Orçamento Base'!$D$11:$S$1673,16,FALSE),VLOOKUP($C732,#REF!,16,FALSE)),0)</f>
        <v>0</v>
      </c>
      <c r="L732" s="575" t="e">
        <f>IF(AND($D732="COMPOSICAO_PROPRIA",'Orçamento Base'!$N732="-"),"14,18%",IF(AND($D732="MERCADO",'Orçamento Base'!$N732="-"),"15,38%",IF(Comparativo!$E$6="Tabela Não Desonerada",VLOOKUP($C732,'Orçamento Base'!$D$11:$S$1673,11,FALSE),VLOOKUP($C732,#REF!,11,FALSE))))</f>
        <v>#N/A</v>
      </c>
      <c r="M732" s="209">
        <f>IF(Comparativo!$E$6="Tabela Não Desonerada",Encargos!$F$44,Encargos!$D$44)</f>
        <v>1.1122000000000001</v>
      </c>
      <c r="N732" s="320"/>
      <c r="O732" s="166" t="s">
        <v>101</v>
      </c>
      <c r="P732" s="321"/>
      <c r="Q732" s="166" t="s">
        <v>101</v>
      </c>
      <c r="R732" s="321"/>
      <c r="S732" s="322"/>
      <c r="T732" s="322"/>
    </row>
    <row r="733" spans="1:20">
      <c r="A733" s="207">
        <f>'Identificação-TCE'!$A$13</f>
        <v>1</v>
      </c>
      <c r="B733" s="168" t="e">
        <f>IF(AND(G733&lt;&gt;"",H733&gt;0,I733&lt;&gt;"",J733&lt;&gt;0,K733&lt;&gt;0),COUNT($B$11:B732)+1,"")</f>
        <v>#N/A</v>
      </c>
      <c r="C733" s="207">
        <f>IF('Orçamento Base'!$M732=0,0,'Orçamento Base'!$D732)</f>
        <v>0</v>
      </c>
      <c r="D733" s="212" t="e">
        <f>IF('Orçamento Base'!$F732=Aux.!$G$11,"CONTRATACAO_PUBLICA",IF(VLOOKUP($C733,'Orçamento Base'!$D$11:$G$2116,3,FALSE)="INDEXADO",VLOOKUP(VLOOKUP($C732,'Orçamento Base'!$D$11:$G$2116,2,FALSE),'Index N_DESON.'!$A$9:$B$604,2),VLOOKUP($C733,'Orçamento Base'!$D$11:$G$2116,3,FALSE)))</f>
        <v>#N/A</v>
      </c>
      <c r="E733" s="208" t="e">
        <f>VLOOKUP($C733,'Orçamento Base'!$D$11:$S$1673,2,FALSE)</f>
        <v>#N/A</v>
      </c>
      <c r="F733" s="211">
        <f>Dados!$C$7</f>
        <v>44652</v>
      </c>
      <c r="G733" s="226" t="e">
        <f>VLOOKUP($C733,'Orçamento Base'!$D$11:$S$1673,4,FALSE)</f>
        <v>#N/A</v>
      </c>
      <c r="H733" s="377">
        <f>IFERROR(VLOOKUP($C733,'Orçamento Base'!$D$11:$S$1673,6,FALSE),0)</f>
        <v>0</v>
      </c>
      <c r="I733" s="208" t="e">
        <f>VLOOKUP($C733,'Orçamento Base'!$D$11:$S$1673,5,FALSE)</f>
        <v>#N/A</v>
      </c>
      <c r="J733" s="167" t="e">
        <f>IF(Comparativo!$E$6="Tabela Não Desonerada",VLOOKUP($C733,'Orçamento Base'!$D$11:$S$1673,12,FALSE),VLOOKUP($C733,#REF!,12,FALSE))</f>
        <v>#N/A</v>
      </c>
      <c r="K733" s="167">
        <f>IFERROR(IF(Comparativo!$E$6="Tabela Não Desonerada",VLOOKUP($C733,'Orçamento Base'!$D$11:$S$1673,16,FALSE),VLOOKUP($C733,#REF!,16,FALSE)),0)</f>
        <v>0</v>
      </c>
      <c r="L733" s="575" t="e">
        <f>IF(AND($D733="COMPOSICAO_PROPRIA",'Orçamento Base'!$N733="-"),"14,18%",IF(AND($D733="MERCADO",'Orçamento Base'!$N733="-"),"15,38%",IF(Comparativo!$E$6="Tabela Não Desonerada",VLOOKUP($C733,'Orçamento Base'!$D$11:$S$1673,11,FALSE),VLOOKUP($C733,#REF!,11,FALSE))))</f>
        <v>#N/A</v>
      </c>
      <c r="M733" s="209">
        <f>IF(Comparativo!$E$6="Tabela Não Desonerada",Encargos!$F$44,Encargos!$D$44)</f>
        <v>1.1122000000000001</v>
      </c>
      <c r="N733" s="320"/>
      <c r="O733" s="166" t="s">
        <v>101</v>
      </c>
      <c r="P733" s="321"/>
      <c r="Q733" s="166" t="s">
        <v>101</v>
      </c>
      <c r="R733" s="321"/>
      <c r="S733" s="322"/>
      <c r="T733" s="322"/>
    </row>
    <row r="734" spans="1:20">
      <c r="A734" s="207">
        <f>'Identificação-TCE'!$A$13</f>
        <v>1</v>
      </c>
      <c r="B734" s="168" t="e">
        <f>IF(AND(G734&lt;&gt;"",H734&gt;0,I734&lt;&gt;"",J734&lt;&gt;0,K734&lt;&gt;0),COUNT($B$11:B733)+1,"")</f>
        <v>#N/A</v>
      </c>
      <c r="C734" s="207">
        <f>IF('Orçamento Base'!$M733=0,0,'Orçamento Base'!$D733)</f>
        <v>0</v>
      </c>
      <c r="D734" s="212" t="e">
        <f>IF('Orçamento Base'!$F733=Aux.!$G$11,"CONTRATACAO_PUBLICA",IF(VLOOKUP($C734,'Orçamento Base'!$D$11:$G$2116,3,FALSE)="INDEXADO",VLOOKUP(VLOOKUP($C733,'Orçamento Base'!$D$11:$G$2116,2,FALSE),'Index N_DESON.'!$A$9:$B$604,2),VLOOKUP($C734,'Orçamento Base'!$D$11:$G$2116,3,FALSE)))</f>
        <v>#N/A</v>
      </c>
      <c r="E734" s="208" t="e">
        <f>VLOOKUP($C734,'Orçamento Base'!$D$11:$S$1673,2,FALSE)</f>
        <v>#N/A</v>
      </c>
      <c r="F734" s="211">
        <f>Dados!$C$7</f>
        <v>44652</v>
      </c>
      <c r="G734" s="226" t="e">
        <f>VLOOKUP($C734,'Orçamento Base'!$D$11:$S$1673,4,FALSE)</f>
        <v>#N/A</v>
      </c>
      <c r="H734" s="377">
        <f>IFERROR(VLOOKUP($C734,'Orçamento Base'!$D$11:$S$1673,6,FALSE),0)</f>
        <v>0</v>
      </c>
      <c r="I734" s="208" t="e">
        <f>VLOOKUP($C734,'Orçamento Base'!$D$11:$S$1673,5,FALSE)</f>
        <v>#N/A</v>
      </c>
      <c r="J734" s="167" t="e">
        <f>IF(Comparativo!$E$6="Tabela Não Desonerada",VLOOKUP($C734,'Orçamento Base'!$D$11:$S$1673,12,FALSE),VLOOKUP($C734,#REF!,12,FALSE))</f>
        <v>#N/A</v>
      </c>
      <c r="K734" s="167">
        <f>IFERROR(IF(Comparativo!$E$6="Tabela Não Desonerada",VLOOKUP($C734,'Orçamento Base'!$D$11:$S$1673,16,FALSE),VLOOKUP($C734,#REF!,16,FALSE)),0)</f>
        <v>0</v>
      </c>
      <c r="L734" s="575" t="e">
        <f>IF(AND($D734="COMPOSICAO_PROPRIA",'Orçamento Base'!$N734="-"),"14,18%",IF(AND($D734="MERCADO",'Orçamento Base'!$N734="-"),"15,38%",IF(Comparativo!$E$6="Tabela Não Desonerada",VLOOKUP($C734,'Orçamento Base'!$D$11:$S$1673,11,FALSE),VLOOKUP($C734,#REF!,11,FALSE))))</f>
        <v>#N/A</v>
      </c>
      <c r="M734" s="209">
        <f>IF(Comparativo!$E$6="Tabela Não Desonerada",Encargos!$F$44,Encargos!$D$44)</f>
        <v>1.1122000000000001</v>
      </c>
      <c r="N734" s="320"/>
      <c r="O734" s="166" t="s">
        <v>101</v>
      </c>
      <c r="P734" s="321"/>
      <c r="Q734" s="166" t="s">
        <v>101</v>
      </c>
      <c r="R734" s="321"/>
      <c r="S734" s="322"/>
      <c r="T734" s="322"/>
    </row>
    <row r="735" spans="1:20">
      <c r="A735" s="207">
        <f>'Identificação-TCE'!$A$13</f>
        <v>1</v>
      </c>
      <c r="B735" s="168" t="e">
        <f>IF(AND(G735&lt;&gt;"",H735&gt;0,I735&lt;&gt;"",J735&lt;&gt;0,K735&lt;&gt;0),COUNT($B$11:B734)+1,"")</f>
        <v>#N/A</v>
      </c>
      <c r="C735" s="207">
        <f>IF('Orçamento Base'!$M734=0,0,'Orçamento Base'!$D734)</f>
        <v>0</v>
      </c>
      <c r="D735" s="212" t="e">
        <f>IF('Orçamento Base'!$F734=Aux.!$G$11,"CONTRATACAO_PUBLICA",IF(VLOOKUP($C735,'Orçamento Base'!$D$11:$G$2116,3,FALSE)="INDEXADO",VLOOKUP(VLOOKUP($C734,'Orçamento Base'!$D$11:$G$2116,2,FALSE),'Index N_DESON.'!$A$9:$B$604,2),VLOOKUP($C735,'Orçamento Base'!$D$11:$G$2116,3,FALSE)))</f>
        <v>#N/A</v>
      </c>
      <c r="E735" s="208" t="e">
        <f>VLOOKUP($C735,'Orçamento Base'!$D$11:$S$1673,2,FALSE)</f>
        <v>#N/A</v>
      </c>
      <c r="F735" s="211">
        <f>Dados!$C$7</f>
        <v>44652</v>
      </c>
      <c r="G735" s="226" t="e">
        <f>VLOOKUP($C735,'Orçamento Base'!$D$11:$S$1673,4,FALSE)</f>
        <v>#N/A</v>
      </c>
      <c r="H735" s="377">
        <f>IFERROR(VLOOKUP($C735,'Orçamento Base'!$D$11:$S$1673,6,FALSE),0)</f>
        <v>0</v>
      </c>
      <c r="I735" s="208" t="e">
        <f>VLOOKUP($C735,'Orçamento Base'!$D$11:$S$1673,5,FALSE)</f>
        <v>#N/A</v>
      </c>
      <c r="J735" s="167" t="e">
        <f>IF(Comparativo!$E$6="Tabela Não Desonerada",VLOOKUP($C735,'Orçamento Base'!$D$11:$S$1673,12,FALSE),VLOOKUP($C735,#REF!,12,FALSE))</f>
        <v>#N/A</v>
      </c>
      <c r="K735" s="167">
        <f>IFERROR(IF(Comparativo!$E$6="Tabela Não Desonerada",VLOOKUP($C735,'Orçamento Base'!$D$11:$S$1673,16,FALSE),VLOOKUP($C735,#REF!,16,FALSE)),0)</f>
        <v>0</v>
      </c>
      <c r="L735" s="575" t="e">
        <f>IF(AND($D735="COMPOSICAO_PROPRIA",'Orçamento Base'!$N735="-"),"14,18%",IF(AND($D735="MERCADO",'Orçamento Base'!$N735="-"),"15,38%",IF(Comparativo!$E$6="Tabela Não Desonerada",VLOOKUP($C735,'Orçamento Base'!$D$11:$S$1673,11,FALSE),VLOOKUP($C735,#REF!,11,FALSE))))</f>
        <v>#N/A</v>
      </c>
      <c r="M735" s="209">
        <f>IF(Comparativo!$E$6="Tabela Não Desonerada",Encargos!$F$44,Encargos!$D$44)</f>
        <v>1.1122000000000001</v>
      </c>
      <c r="N735" s="320"/>
      <c r="O735" s="166" t="s">
        <v>101</v>
      </c>
      <c r="P735" s="321"/>
      <c r="Q735" s="166" t="s">
        <v>101</v>
      </c>
      <c r="R735" s="321"/>
      <c r="S735" s="322"/>
      <c r="T735" s="322"/>
    </row>
    <row r="736" spans="1:20">
      <c r="A736" s="207">
        <f>'Identificação-TCE'!$A$13</f>
        <v>1</v>
      </c>
      <c r="B736" s="168" t="e">
        <f>IF(AND(G736&lt;&gt;"",H736&gt;0,I736&lt;&gt;"",J736&lt;&gt;0,K736&lt;&gt;0),COUNT($B$11:B735)+1,"")</f>
        <v>#N/A</v>
      </c>
      <c r="C736" s="207">
        <f>IF('Orçamento Base'!$M735=0,0,'Orçamento Base'!$D735)</f>
        <v>0</v>
      </c>
      <c r="D736" s="212" t="e">
        <f>IF('Orçamento Base'!$F735=Aux.!$G$11,"CONTRATACAO_PUBLICA",IF(VLOOKUP($C736,'Orçamento Base'!$D$11:$G$2116,3,FALSE)="INDEXADO",VLOOKUP(VLOOKUP($C735,'Orçamento Base'!$D$11:$G$2116,2,FALSE),'Index N_DESON.'!$A$9:$B$604,2),VLOOKUP($C736,'Orçamento Base'!$D$11:$G$2116,3,FALSE)))</f>
        <v>#N/A</v>
      </c>
      <c r="E736" s="208" t="e">
        <f>VLOOKUP($C736,'Orçamento Base'!$D$11:$S$1673,2,FALSE)</f>
        <v>#N/A</v>
      </c>
      <c r="F736" s="211">
        <f>Dados!$C$7</f>
        <v>44652</v>
      </c>
      <c r="G736" s="226" t="e">
        <f>VLOOKUP($C736,'Orçamento Base'!$D$11:$S$1673,4,FALSE)</f>
        <v>#N/A</v>
      </c>
      <c r="H736" s="377">
        <f>IFERROR(VLOOKUP($C736,'Orçamento Base'!$D$11:$S$1673,6,FALSE),0)</f>
        <v>0</v>
      </c>
      <c r="I736" s="208" t="e">
        <f>VLOOKUP($C736,'Orçamento Base'!$D$11:$S$1673,5,FALSE)</f>
        <v>#N/A</v>
      </c>
      <c r="J736" s="167" t="e">
        <f>IF(Comparativo!$E$6="Tabela Não Desonerada",VLOOKUP($C736,'Orçamento Base'!$D$11:$S$1673,12,FALSE),VLOOKUP($C736,#REF!,12,FALSE))</f>
        <v>#N/A</v>
      </c>
      <c r="K736" s="167">
        <f>IFERROR(IF(Comparativo!$E$6="Tabela Não Desonerada",VLOOKUP($C736,'Orçamento Base'!$D$11:$S$1673,16,FALSE),VLOOKUP($C736,#REF!,16,FALSE)),0)</f>
        <v>0</v>
      </c>
      <c r="L736" s="575" t="e">
        <f>IF(AND($D736="COMPOSICAO_PROPRIA",'Orçamento Base'!$N736="-"),"14,18%",IF(AND($D736="MERCADO",'Orçamento Base'!$N736="-"),"15,38%",IF(Comparativo!$E$6="Tabela Não Desonerada",VLOOKUP($C736,'Orçamento Base'!$D$11:$S$1673,11,FALSE),VLOOKUP($C736,#REF!,11,FALSE))))</f>
        <v>#N/A</v>
      </c>
      <c r="M736" s="209">
        <f>IF(Comparativo!$E$6="Tabela Não Desonerada",Encargos!$F$44,Encargos!$D$44)</f>
        <v>1.1122000000000001</v>
      </c>
      <c r="N736" s="320"/>
      <c r="O736" s="166" t="s">
        <v>101</v>
      </c>
      <c r="P736" s="321"/>
      <c r="Q736" s="166" t="s">
        <v>101</v>
      </c>
      <c r="R736" s="321"/>
      <c r="S736" s="322"/>
      <c r="T736" s="322"/>
    </row>
    <row r="737" spans="1:20">
      <c r="A737" s="207">
        <f>'Identificação-TCE'!$A$13</f>
        <v>1</v>
      </c>
      <c r="B737" s="168" t="e">
        <f>IF(AND(G737&lt;&gt;"",H737&gt;0,I737&lt;&gt;"",J737&lt;&gt;0,K737&lt;&gt;0),COUNT($B$11:B736)+1,"")</f>
        <v>#N/A</v>
      </c>
      <c r="C737" s="207">
        <f>IF('Orçamento Base'!$M736=0,0,'Orçamento Base'!$D736)</f>
        <v>0</v>
      </c>
      <c r="D737" s="212" t="e">
        <f>IF('Orçamento Base'!$F736=Aux.!$G$11,"CONTRATACAO_PUBLICA",IF(VLOOKUP($C737,'Orçamento Base'!$D$11:$G$2116,3,FALSE)="INDEXADO",VLOOKUP(VLOOKUP($C736,'Orçamento Base'!$D$11:$G$2116,2,FALSE),'Index N_DESON.'!$A$9:$B$604,2),VLOOKUP($C737,'Orçamento Base'!$D$11:$G$2116,3,FALSE)))</f>
        <v>#N/A</v>
      </c>
      <c r="E737" s="208" t="e">
        <f>VLOOKUP($C737,'Orçamento Base'!$D$11:$S$1673,2,FALSE)</f>
        <v>#N/A</v>
      </c>
      <c r="F737" s="211">
        <f>Dados!$C$7</f>
        <v>44652</v>
      </c>
      <c r="G737" s="226" t="e">
        <f>VLOOKUP($C737,'Orçamento Base'!$D$11:$S$1673,4,FALSE)</f>
        <v>#N/A</v>
      </c>
      <c r="H737" s="377">
        <f>IFERROR(VLOOKUP($C737,'Orçamento Base'!$D$11:$S$1673,6,FALSE),0)</f>
        <v>0</v>
      </c>
      <c r="I737" s="208" t="e">
        <f>VLOOKUP($C737,'Orçamento Base'!$D$11:$S$1673,5,FALSE)</f>
        <v>#N/A</v>
      </c>
      <c r="J737" s="167" t="e">
        <f>IF(Comparativo!$E$6="Tabela Não Desonerada",VLOOKUP($C737,'Orçamento Base'!$D$11:$S$1673,12,FALSE),VLOOKUP($C737,#REF!,12,FALSE))</f>
        <v>#N/A</v>
      </c>
      <c r="K737" s="167">
        <f>IFERROR(IF(Comparativo!$E$6="Tabela Não Desonerada",VLOOKUP($C737,'Orçamento Base'!$D$11:$S$1673,16,FALSE),VLOOKUP($C737,#REF!,16,FALSE)),0)</f>
        <v>0</v>
      </c>
      <c r="L737" s="575" t="e">
        <f>IF(AND($D737="COMPOSICAO_PROPRIA",'Orçamento Base'!$N737="-"),"14,18%",IF(AND($D737="MERCADO",'Orçamento Base'!$N737="-"),"15,38%",IF(Comparativo!$E$6="Tabela Não Desonerada",VLOOKUP($C737,'Orçamento Base'!$D$11:$S$1673,11,FALSE),VLOOKUP($C737,#REF!,11,FALSE))))</f>
        <v>#N/A</v>
      </c>
      <c r="M737" s="209">
        <f>IF(Comparativo!$E$6="Tabela Não Desonerada",Encargos!$F$44,Encargos!$D$44)</f>
        <v>1.1122000000000001</v>
      </c>
      <c r="N737" s="320"/>
      <c r="O737" s="166" t="s">
        <v>101</v>
      </c>
      <c r="P737" s="321"/>
      <c r="Q737" s="166" t="s">
        <v>101</v>
      </c>
      <c r="R737" s="321"/>
      <c r="S737" s="322"/>
      <c r="T737" s="322"/>
    </row>
    <row r="738" spans="1:20">
      <c r="A738" s="207">
        <f>'Identificação-TCE'!$A$13</f>
        <v>1</v>
      </c>
      <c r="B738" s="168" t="e">
        <f>IF(AND(G738&lt;&gt;"",H738&gt;0,I738&lt;&gt;"",J738&lt;&gt;0,K738&lt;&gt;0),COUNT($B$11:B737)+1,"")</f>
        <v>#N/A</v>
      </c>
      <c r="C738" s="207">
        <f>IF('Orçamento Base'!$M737=0,0,'Orçamento Base'!$D737)</f>
        <v>0</v>
      </c>
      <c r="D738" s="212" t="e">
        <f>IF('Orçamento Base'!$F737=Aux.!$G$11,"CONTRATACAO_PUBLICA",IF(VLOOKUP($C738,'Orçamento Base'!$D$11:$G$2116,3,FALSE)="INDEXADO",VLOOKUP(VLOOKUP($C737,'Orçamento Base'!$D$11:$G$2116,2,FALSE),'Index N_DESON.'!$A$9:$B$604,2),VLOOKUP($C738,'Orçamento Base'!$D$11:$G$2116,3,FALSE)))</f>
        <v>#N/A</v>
      </c>
      <c r="E738" s="208" t="e">
        <f>VLOOKUP($C738,'Orçamento Base'!$D$11:$S$1673,2,FALSE)</f>
        <v>#N/A</v>
      </c>
      <c r="F738" s="211">
        <f>Dados!$C$7</f>
        <v>44652</v>
      </c>
      <c r="G738" s="226" t="e">
        <f>VLOOKUP($C738,'Orçamento Base'!$D$11:$S$1673,4,FALSE)</f>
        <v>#N/A</v>
      </c>
      <c r="H738" s="377">
        <f>IFERROR(VLOOKUP($C738,'Orçamento Base'!$D$11:$S$1673,6,FALSE),0)</f>
        <v>0</v>
      </c>
      <c r="I738" s="208" t="e">
        <f>VLOOKUP($C738,'Orçamento Base'!$D$11:$S$1673,5,FALSE)</f>
        <v>#N/A</v>
      </c>
      <c r="J738" s="167" t="e">
        <f>IF(Comparativo!$E$6="Tabela Não Desonerada",VLOOKUP($C738,'Orçamento Base'!$D$11:$S$1673,12,FALSE),VLOOKUP($C738,#REF!,12,FALSE))</f>
        <v>#N/A</v>
      </c>
      <c r="K738" s="167">
        <f>IFERROR(IF(Comparativo!$E$6="Tabela Não Desonerada",VLOOKUP($C738,'Orçamento Base'!$D$11:$S$1673,16,FALSE),VLOOKUP($C738,#REF!,16,FALSE)),0)</f>
        <v>0</v>
      </c>
      <c r="L738" s="575" t="e">
        <f>IF(AND($D738="COMPOSICAO_PROPRIA",'Orçamento Base'!$N738="-"),"14,18%",IF(AND($D738="MERCADO",'Orçamento Base'!$N738="-"),"15,38%",IF(Comparativo!$E$6="Tabela Não Desonerada",VLOOKUP($C738,'Orçamento Base'!$D$11:$S$1673,11,FALSE),VLOOKUP($C738,#REF!,11,FALSE))))</f>
        <v>#N/A</v>
      </c>
      <c r="M738" s="209">
        <f>IF(Comparativo!$E$6="Tabela Não Desonerada",Encargos!$F$44,Encargos!$D$44)</f>
        <v>1.1122000000000001</v>
      </c>
      <c r="N738" s="320"/>
      <c r="O738" s="166" t="s">
        <v>101</v>
      </c>
      <c r="P738" s="321"/>
      <c r="Q738" s="166" t="s">
        <v>101</v>
      </c>
      <c r="R738" s="321"/>
      <c r="S738" s="322"/>
      <c r="T738" s="322"/>
    </row>
    <row r="739" spans="1:20">
      <c r="A739" s="207">
        <f>'Identificação-TCE'!$A$13</f>
        <v>1</v>
      </c>
      <c r="B739" s="168" t="e">
        <f>IF(AND(G739&lt;&gt;"",H739&gt;0,I739&lt;&gt;"",J739&lt;&gt;0,K739&lt;&gt;0),COUNT($B$11:B738)+1,"")</f>
        <v>#N/A</v>
      </c>
      <c r="C739" s="207">
        <f>IF('Orçamento Base'!$M738=0,0,'Orçamento Base'!$D738)</f>
        <v>0</v>
      </c>
      <c r="D739" s="212" t="e">
        <f>IF('Orçamento Base'!$F738=Aux.!$G$11,"CONTRATACAO_PUBLICA",IF(VLOOKUP($C739,'Orçamento Base'!$D$11:$G$2116,3,FALSE)="INDEXADO",VLOOKUP(VLOOKUP($C738,'Orçamento Base'!$D$11:$G$2116,2,FALSE),'Index N_DESON.'!$A$9:$B$604,2),VLOOKUP($C739,'Orçamento Base'!$D$11:$G$2116,3,FALSE)))</f>
        <v>#N/A</v>
      </c>
      <c r="E739" s="208" t="e">
        <f>VLOOKUP($C739,'Orçamento Base'!$D$11:$S$1673,2,FALSE)</f>
        <v>#N/A</v>
      </c>
      <c r="F739" s="211">
        <f>Dados!$C$7</f>
        <v>44652</v>
      </c>
      <c r="G739" s="226" t="e">
        <f>VLOOKUP($C739,'Orçamento Base'!$D$11:$S$1673,4,FALSE)</f>
        <v>#N/A</v>
      </c>
      <c r="H739" s="377">
        <f>IFERROR(VLOOKUP($C739,'Orçamento Base'!$D$11:$S$1673,6,FALSE),0)</f>
        <v>0</v>
      </c>
      <c r="I739" s="208" t="e">
        <f>VLOOKUP($C739,'Orçamento Base'!$D$11:$S$1673,5,FALSE)</f>
        <v>#N/A</v>
      </c>
      <c r="J739" s="167" t="e">
        <f>IF(Comparativo!$E$6="Tabela Não Desonerada",VLOOKUP($C739,'Orçamento Base'!$D$11:$S$1673,12,FALSE),VLOOKUP($C739,#REF!,12,FALSE))</f>
        <v>#N/A</v>
      </c>
      <c r="K739" s="167">
        <f>IFERROR(IF(Comparativo!$E$6="Tabela Não Desonerada",VLOOKUP($C739,'Orçamento Base'!$D$11:$S$1673,16,FALSE),VLOOKUP($C739,#REF!,16,FALSE)),0)</f>
        <v>0</v>
      </c>
      <c r="L739" s="575" t="e">
        <f>IF(AND($D739="COMPOSICAO_PROPRIA",'Orçamento Base'!$N739="-"),"14,18%",IF(AND($D739="MERCADO",'Orçamento Base'!$N739="-"),"15,38%",IF(Comparativo!$E$6="Tabela Não Desonerada",VLOOKUP($C739,'Orçamento Base'!$D$11:$S$1673,11,FALSE),VLOOKUP($C739,#REF!,11,FALSE))))</f>
        <v>#N/A</v>
      </c>
      <c r="M739" s="209">
        <f>IF(Comparativo!$E$6="Tabela Não Desonerada",Encargos!$F$44,Encargos!$D$44)</f>
        <v>1.1122000000000001</v>
      </c>
      <c r="N739" s="320"/>
      <c r="O739" s="166" t="s">
        <v>101</v>
      </c>
      <c r="P739" s="321"/>
      <c r="Q739" s="166" t="s">
        <v>101</v>
      </c>
      <c r="R739" s="321"/>
      <c r="S739" s="322"/>
      <c r="T739" s="322"/>
    </row>
    <row r="740" spans="1:20">
      <c r="A740" s="207">
        <f>'Identificação-TCE'!$A$13</f>
        <v>1</v>
      </c>
      <c r="B740" s="168" t="e">
        <f>IF(AND(G740&lt;&gt;"",H740&gt;0,I740&lt;&gt;"",J740&lt;&gt;0,K740&lt;&gt;0),COUNT($B$11:B739)+1,"")</f>
        <v>#N/A</v>
      </c>
      <c r="C740" s="207">
        <f>IF('Orçamento Base'!$M739=0,0,'Orçamento Base'!$D739)</f>
        <v>0</v>
      </c>
      <c r="D740" s="212" t="e">
        <f>IF('Orçamento Base'!$F739=Aux.!$G$11,"CONTRATACAO_PUBLICA",IF(VLOOKUP($C740,'Orçamento Base'!$D$11:$G$2116,3,FALSE)="INDEXADO",VLOOKUP(VLOOKUP($C739,'Orçamento Base'!$D$11:$G$2116,2,FALSE),'Index N_DESON.'!$A$9:$B$604,2),VLOOKUP($C740,'Orçamento Base'!$D$11:$G$2116,3,FALSE)))</f>
        <v>#N/A</v>
      </c>
      <c r="E740" s="208" t="e">
        <f>VLOOKUP($C740,'Orçamento Base'!$D$11:$S$1673,2,FALSE)</f>
        <v>#N/A</v>
      </c>
      <c r="F740" s="211">
        <f>Dados!$C$7</f>
        <v>44652</v>
      </c>
      <c r="G740" s="226" t="e">
        <f>VLOOKUP($C740,'Orçamento Base'!$D$11:$S$1673,4,FALSE)</f>
        <v>#N/A</v>
      </c>
      <c r="H740" s="377">
        <f>IFERROR(VLOOKUP($C740,'Orçamento Base'!$D$11:$S$1673,6,FALSE),0)</f>
        <v>0</v>
      </c>
      <c r="I740" s="208" t="e">
        <f>VLOOKUP($C740,'Orçamento Base'!$D$11:$S$1673,5,FALSE)</f>
        <v>#N/A</v>
      </c>
      <c r="J740" s="167" t="e">
        <f>IF(Comparativo!$E$6="Tabela Não Desonerada",VLOOKUP($C740,'Orçamento Base'!$D$11:$S$1673,12,FALSE),VLOOKUP($C740,#REF!,12,FALSE))</f>
        <v>#N/A</v>
      </c>
      <c r="K740" s="167">
        <f>IFERROR(IF(Comparativo!$E$6="Tabela Não Desonerada",VLOOKUP($C740,'Orçamento Base'!$D$11:$S$1673,16,FALSE),VLOOKUP($C740,#REF!,16,FALSE)),0)</f>
        <v>0</v>
      </c>
      <c r="L740" s="575" t="e">
        <f>IF(AND($D740="COMPOSICAO_PROPRIA",'Orçamento Base'!$N740="-"),"14,18%",IF(AND($D740="MERCADO",'Orçamento Base'!$N740="-"),"15,38%",IF(Comparativo!$E$6="Tabela Não Desonerada",VLOOKUP($C740,'Orçamento Base'!$D$11:$S$1673,11,FALSE),VLOOKUP($C740,#REF!,11,FALSE))))</f>
        <v>#N/A</v>
      </c>
      <c r="M740" s="209">
        <f>IF(Comparativo!$E$6="Tabela Não Desonerada",Encargos!$F$44,Encargos!$D$44)</f>
        <v>1.1122000000000001</v>
      </c>
      <c r="N740" s="320"/>
      <c r="O740" s="166" t="s">
        <v>101</v>
      </c>
      <c r="P740" s="321"/>
      <c r="Q740" s="166" t="s">
        <v>101</v>
      </c>
      <c r="R740" s="321"/>
      <c r="S740" s="322"/>
      <c r="T740" s="322"/>
    </row>
    <row r="741" spans="1:20">
      <c r="A741" s="207">
        <f>'Identificação-TCE'!$A$13</f>
        <v>1</v>
      </c>
      <c r="B741" s="168" t="e">
        <f>IF(AND(G741&lt;&gt;"",H741&gt;0,I741&lt;&gt;"",J741&lt;&gt;0,K741&lt;&gt;0),COUNT($B$11:B740)+1,"")</f>
        <v>#N/A</v>
      </c>
      <c r="C741" s="207">
        <f>IF('Orçamento Base'!$M740=0,0,'Orçamento Base'!$D740)</f>
        <v>0</v>
      </c>
      <c r="D741" s="212" t="e">
        <f>IF('Orçamento Base'!$F740=Aux.!$G$11,"CONTRATACAO_PUBLICA",IF(VLOOKUP($C741,'Orçamento Base'!$D$11:$G$2116,3,FALSE)="INDEXADO",VLOOKUP(VLOOKUP($C740,'Orçamento Base'!$D$11:$G$2116,2,FALSE),'Index N_DESON.'!$A$9:$B$604,2),VLOOKUP($C741,'Orçamento Base'!$D$11:$G$2116,3,FALSE)))</f>
        <v>#N/A</v>
      </c>
      <c r="E741" s="208" t="e">
        <f>VLOOKUP($C741,'Orçamento Base'!$D$11:$S$1673,2,FALSE)</f>
        <v>#N/A</v>
      </c>
      <c r="F741" s="211">
        <f>Dados!$C$7</f>
        <v>44652</v>
      </c>
      <c r="G741" s="226" t="e">
        <f>VLOOKUP($C741,'Orçamento Base'!$D$11:$S$1673,4,FALSE)</f>
        <v>#N/A</v>
      </c>
      <c r="H741" s="377">
        <f>IFERROR(VLOOKUP($C741,'Orçamento Base'!$D$11:$S$1673,6,FALSE),0)</f>
        <v>0</v>
      </c>
      <c r="I741" s="208" t="e">
        <f>VLOOKUP($C741,'Orçamento Base'!$D$11:$S$1673,5,FALSE)</f>
        <v>#N/A</v>
      </c>
      <c r="J741" s="167" t="e">
        <f>IF(Comparativo!$E$6="Tabela Não Desonerada",VLOOKUP($C741,'Orçamento Base'!$D$11:$S$1673,12,FALSE),VLOOKUP($C741,#REF!,12,FALSE))</f>
        <v>#N/A</v>
      </c>
      <c r="K741" s="167">
        <f>IFERROR(IF(Comparativo!$E$6="Tabela Não Desonerada",VLOOKUP($C741,'Orçamento Base'!$D$11:$S$1673,16,FALSE),VLOOKUP($C741,#REF!,16,FALSE)),0)</f>
        <v>0</v>
      </c>
      <c r="L741" s="575" t="e">
        <f>IF(AND($D741="COMPOSICAO_PROPRIA",'Orçamento Base'!$N741="-"),"14,18%",IF(AND($D741="MERCADO",'Orçamento Base'!$N741="-"),"15,38%",IF(Comparativo!$E$6="Tabela Não Desonerada",VLOOKUP($C741,'Orçamento Base'!$D$11:$S$1673,11,FALSE),VLOOKUP($C741,#REF!,11,FALSE))))</f>
        <v>#N/A</v>
      </c>
      <c r="M741" s="209">
        <f>IF(Comparativo!$E$6="Tabela Não Desonerada",Encargos!$F$44,Encargos!$D$44)</f>
        <v>1.1122000000000001</v>
      </c>
      <c r="N741" s="320"/>
      <c r="O741" s="166" t="s">
        <v>101</v>
      </c>
      <c r="P741" s="321"/>
      <c r="Q741" s="166" t="s">
        <v>101</v>
      </c>
      <c r="R741" s="321"/>
      <c r="S741" s="322"/>
      <c r="T741" s="322"/>
    </row>
    <row r="742" spans="1:20">
      <c r="A742" s="207">
        <f>'Identificação-TCE'!$A$13</f>
        <v>1</v>
      </c>
      <c r="B742" s="168" t="e">
        <f>IF(AND(G742&lt;&gt;"",H742&gt;0,I742&lt;&gt;"",J742&lt;&gt;0,K742&lt;&gt;0),COUNT($B$11:B741)+1,"")</f>
        <v>#N/A</v>
      </c>
      <c r="C742" s="207">
        <f>IF('Orçamento Base'!$M741=0,0,'Orçamento Base'!$D741)</f>
        <v>0</v>
      </c>
      <c r="D742" s="212" t="e">
        <f>IF('Orçamento Base'!$F741=Aux.!$G$11,"CONTRATACAO_PUBLICA",IF(VLOOKUP($C742,'Orçamento Base'!$D$11:$G$2116,3,FALSE)="INDEXADO",VLOOKUP(VLOOKUP($C741,'Orçamento Base'!$D$11:$G$2116,2,FALSE),'Index N_DESON.'!$A$9:$B$604,2),VLOOKUP($C742,'Orçamento Base'!$D$11:$G$2116,3,FALSE)))</f>
        <v>#N/A</v>
      </c>
      <c r="E742" s="208" t="e">
        <f>VLOOKUP($C742,'Orçamento Base'!$D$11:$S$1673,2,FALSE)</f>
        <v>#N/A</v>
      </c>
      <c r="F742" s="211">
        <f>Dados!$C$7</f>
        <v>44652</v>
      </c>
      <c r="G742" s="226" t="e">
        <f>VLOOKUP($C742,'Orçamento Base'!$D$11:$S$1673,4,FALSE)</f>
        <v>#N/A</v>
      </c>
      <c r="H742" s="377">
        <f>IFERROR(VLOOKUP($C742,'Orçamento Base'!$D$11:$S$1673,6,FALSE),0)</f>
        <v>0</v>
      </c>
      <c r="I742" s="208" t="e">
        <f>VLOOKUP($C742,'Orçamento Base'!$D$11:$S$1673,5,FALSE)</f>
        <v>#N/A</v>
      </c>
      <c r="J742" s="167" t="e">
        <f>IF(Comparativo!$E$6="Tabela Não Desonerada",VLOOKUP($C742,'Orçamento Base'!$D$11:$S$1673,12,FALSE),VLOOKUP($C742,#REF!,12,FALSE))</f>
        <v>#N/A</v>
      </c>
      <c r="K742" s="167">
        <f>IFERROR(IF(Comparativo!$E$6="Tabela Não Desonerada",VLOOKUP($C742,'Orçamento Base'!$D$11:$S$1673,16,FALSE),VLOOKUP($C742,#REF!,16,FALSE)),0)</f>
        <v>0</v>
      </c>
      <c r="L742" s="575" t="e">
        <f>IF(AND($D742="COMPOSICAO_PROPRIA",'Orçamento Base'!$N742="-"),"14,18%",IF(AND($D742="MERCADO",'Orçamento Base'!$N742="-"),"15,38%",IF(Comparativo!$E$6="Tabela Não Desonerada",VLOOKUP($C742,'Orçamento Base'!$D$11:$S$1673,11,FALSE),VLOOKUP($C742,#REF!,11,FALSE))))</f>
        <v>#N/A</v>
      </c>
      <c r="M742" s="209">
        <f>IF(Comparativo!$E$6="Tabela Não Desonerada",Encargos!$F$44,Encargos!$D$44)</f>
        <v>1.1122000000000001</v>
      </c>
      <c r="N742" s="320"/>
      <c r="O742" s="166" t="s">
        <v>101</v>
      </c>
      <c r="P742" s="321"/>
      <c r="Q742" s="166" t="s">
        <v>101</v>
      </c>
      <c r="R742" s="321"/>
      <c r="S742" s="322"/>
      <c r="T742" s="322"/>
    </row>
    <row r="743" spans="1:20">
      <c r="A743" s="207">
        <f>'Identificação-TCE'!$A$13</f>
        <v>1</v>
      </c>
      <c r="B743" s="168" t="e">
        <f>IF(AND(G743&lt;&gt;"",H743&gt;0,I743&lt;&gt;"",J743&lt;&gt;0,K743&lt;&gt;0),COUNT($B$11:B742)+1,"")</f>
        <v>#N/A</v>
      </c>
      <c r="C743" s="207">
        <f>IF('Orçamento Base'!$M742=0,0,'Orçamento Base'!$D742)</f>
        <v>0</v>
      </c>
      <c r="D743" s="212" t="e">
        <f>IF('Orçamento Base'!$F742=Aux.!$G$11,"CONTRATACAO_PUBLICA",IF(VLOOKUP($C743,'Orçamento Base'!$D$11:$G$2116,3,FALSE)="INDEXADO",VLOOKUP(VLOOKUP($C742,'Orçamento Base'!$D$11:$G$2116,2,FALSE),'Index N_DESON.'!$A$9:$B$604,2),VLOOKUP($C743,'Orçamento Base'!$D$11:$G$2116,3,FALSE)))</f>
        <v>#N/A</v>
      </c>
      <c r="E743" s="208" t="e">
        <f>VLOOKUP($C743,'Orçamento Base'!$D$11:$S$1673,2,FALSE)</f>
        <v>#N/A</v>
      </c>
      <c r="F743" s="211">
        <f>Dados!$C$7</f>
        <v>44652</v>
      </c>
      <c r="G743" s="226" t="e">
        <f>VLOOKUP($C743,'Orçamento Base'!$D$11:$S$1673,4,FALSE)</f>
        <v>#N/A</v>
      </c>
      <c r="H743" s="377">
        <f>IFERROR(VLOOKUP($C743,'Orçamento Base'!$D$11:$S$1673,6,FALSE),0)</f>
        <v>0</v>
      </c>
      <c r="I743" s="208" t="e">
        <f>VLOOKUP($C743,'Orçamento Base'!$D$11:$S$1673,5,FALSE)</f>
        <v>#N/A</v>
      </c>
      <c r="J743" s="167" t="e">
        <f>IF(Comparativo!$E$6="Tabela Não Desonerada",VLOOKUP($C743,'Orçamento Base'!$D$11:$S$1673,12,FALSE),VLOOKUP($C743,#REF!,12,FALSE))</f>
        <v>#N/A</v>
      </c>
      <c r="K743" s="167">
        <f>IFERROR(IF(Comparativo!$E$6="Tabela Não Desonerada",VLOOKUP($C743,'Orçamento Base'!$D$11:$S$1673,16,FALSE),VLOOKUP($C743,#REF!,16,FALSE)),0)</f>
        <v>0</v>
      </c>
      <c r="L743" s="575" t="e">
        <f>IF(AND($D743="COMPOSICAO_PROPRIA",'Orçamento Base'!$N743="-"),"14,18%",IF(AND($D743="MERCADO",'Orçamento Base'!$N743="-"),"15,38%",IF(Comparativo!$E$6="Tabela Não Desonerada",VLOOKUP($C743,'Orçamento Base'!$D$11:$S$1673,11,FALSE),VLOOKUP($C743,#REF!,11,FALSE))))</f>
        <v>#N/A</v>
      </c>
      <c r="M743" s="209">
        <f>IF(Comparativo!$E$6="Tabela Não Desonerada",Encargos!$F$44,Encargos!$D$44)</f>
        <v>1.1122000000000001</v>
      </c>
      <c r="N743" s="320"/>
      <c r="O743" s="166" t="s">
        <v>101</v>
      </c>
      <c r="P743" s="321"/>
      <c r="Q743" s="166" t="s">
        <v>101</v>
      </c>
      <c r="R743" s="321"/>
      <c r="S743" s="322"/>
      <c r="T743" s="322"/>
    </row>
    <row r="744" spans="1:20">
      <c r="A744" s="207">
        <f>'Identificação-TCE'!$A$13</f>
        <v>1</v>
      </c>
      <c r="B744" s="168" t="e">
        <f>IF(AND(G744&lt;&gt;"",H744&gt;0,I744&lt;&gt;"",J744&lt;&gt;0,K744&lt;&gt;0),COUNT($B$11:B743)+1,"")</f>
        <v>#N/A</v>
      </c>
      <c r="C744" s="207">
        <f>IF('Orçamento Base'!$M743=0,0,'Orçamento Base'!$D743)</f>
        <v>0</v>
      </c>
      <c r="D744" s="212" t="e">
        <f>IF('Orçamento Base'!$F743=Aux.!$G$11,"CONTRATACAO_PUBLICA",IF(VLOOKUP($C744,'Orçamento Base'!$D$11:$G$2116,3,FALSE)="INDEXADO",VLOOKUP(VLOOKUP($C743,'Orçamento Base'!$D$11:$G$2116,2,FALSE),'Index N_DESON.'!$A$9:$B$604,2),VLOOKUP($C744,'Orçamento Base'!$D$11:$G$2116,3,FALSE)))</f>
        <v>#N/A</v>
      </c>
      <c r="E744" s="208" t="e">
        <f>VLOOKUP($C744,'Orçamento Base'!$D$11:$S$1673,2,FALSE)</f>
        <v>#N/A</v>
      </c>
      <c r="F744" s="211">
        <f>Dados!$C$7</f>
        <v>44652</v>
      </c>
      <c r="G744" s="226" t="e">
        <f>VLOOKUP($C744,'Orçamento Base'!$D$11:$S$1673,4,FALSE)</f>
        <v>#N/A</v>
      </c>
      <c r="H744" s="377">
        <f>IFERROR(VLOOKUP($C744,'Orçamento Base'!$D$11:$S$1673,6,FALSE),0)</f>
        <v>0</v>
      </c>
      <c r="I744" s="208" t="e">
        <f>VLOOKUP($C744,'Orçamento Base'!$D$11:$S$1673,5,FALSE)</f>
        <v>#N/A</v>
      </c>
      <c r="J744" s="167" t="e">
        <f>IF(Comparativo!$E$6="Tabela Não Desonerada",VLOOKUP($C744,'Orçamento Base'!$D$11:$S$1673,12,FALSE),VLOOKUP($C744,#REF!,12,FALSE))</f>
        <v>#N/A</v>
      </c>
      <c r="K744" s="167">
        <f>IFERROR(IF(Comparativo!$E$6="Tabela Não Desonerada",VLOOKUP($C744,'Orçamento Base'!$D$11:$S$1673,16,FALSE),VLOOKUP($C744,#REF!,16,FALSE)),0)</f>
        <v>0</v>
      </c>
      <c r="L744" s="575" t="e">
        <f>IF(AND($D744="COMPOSICAO_PROPRIA",'Orçamento Base'!$N744="-"),"14,18%",IF(AND($D744="MERCADO",'Orçamento Base'!$N744="-"),"15,38%",IF(Comparativo!$E$6="Tabela Não Desonerada",VLOOKUP($C744,'Orçamento Base'!$D$11:$S$1673,11,FALSE),VLOOKUP($C744,#REF!,11,FALSE))))</f>
        <v>#N/A</v>
      </c>
      <c r="M744" s="209">
        <f>IF(Comparativo!$E$6="Tabela Não Desonerada",Encargos!$F$44,Encargos!$D$44)</f>
        <v>1.1122000000000001</v>
      </c>
      <c r="N744" s="320"/>
      <c r="O744" s="166" t="s">
        <v>101</v>
      </c>
      <c r="P744" s="321"/>
      <c r="Q744" s="166" t="s">
        <v>101</v>
      </c>
      <c r="R744" s="321"/>
      <c r="S744" s="322"/>
      <c r="T744" s="322"/>
    </row>
    <row r="745" spans="1:20">
      <c r="A745" s="207">
        <f>'Identificação-TCE'!$A$13</f>
        <v>1</v>
      </c>
      <c r="B745" s="168" t="e">
        <f>IF(AND(G745&lt;&gt;"",H745&gt;0,I745&lt;&gt;"",J745&lt;&gt;0,K745&lt;&gt;0),COUNT($B$11:B744)+1,"")</f>
        <v>#N/A</v>
      </c>
      <c r="C745" s="207">
        <f>IF('Orçamento Base'!$M744=0,0,'Orçamento Base'!$D744)</f>
        <v>0</v>
      </c>
      <c r="D745" s="212" t="e">
        <f>IF('Orçamento Base'!$F744=Aux.!$G$11,"CONTRATACAO_PUBLICA",IF(VLOOKUP($C745,'Orçamento Base'!$D$11:$G$2116,3,FALSE)="INDEXADO",VLOOKUP(VLOOKUP($C744,'Orçamento Base'!$D$11:$G$2116,2,FALSE),'Index N_DESON.'!$A$9:$B$604,2),VLOOKUP($C745,'Orçamento Base'!$D$11:$G$2116,3,FALSE)))</f>
        <v>#N/A</v>
      </c>
      <c r="E745" s="208" t="e">
        <f>VLOOKUP($C745,'Orçamento Base'!$D$11:$S$1673,2,FALSE)</f>
        <v>#N/A</v>
      </c>
      <c r="F745" s="211">
        <f>Dados!$C$7</f>
        <v>44652</v>
      </c>
      <c r="G745" s="226" t="e">
        <f>VLOOKUP($C745,'Orçamento Base'!$D$11:$S$1673,4,FALSE)</f>
        <v>#N/A</v>
      </c>
      <c r="H745" s="377">
        <f>IFERROR(VLOOKUP($C745,'Orçamento Base'!$D$11:$S$1673,6,FALSE),0)</f>
        <v>0</v>
      </c>
      <c r="I745" s="208" t="e">
        <f>VLOOKUP($C745,'Orçamento Base'!$D$11:$S$1673,5,FALSE)</f>
        <v>#N/A</v>
      </c>
      <c r="J745" s="167" t="e">
        <f>IF(Comparativo!$E$6="Tabela Não Desonerada",VLOOKUP($C745,'Orçamento Base'!$D$11:$S$1673,12,FALSE),VLOOKUP($C745,#REF!,12,FALSE))</f>
        <v>#N/A</v>
      </c>
      <c r="K745" s="167">
        <f>IFERROR(IF(Comparativo!$E$6="Tabela Não Desonerada",VLOOKUP($C745,'Orçamento Base'!$D$11:$S$1673,16,FALSE),VLOOKUP($C745,#REF!,16,FALSE)),0)</f>
        <v>0</v>
      </c>
      <c r="L745" s="575" t="e">
        <f>IF(AND($D745="COMPOSICAO_PROPRIA",'Orçamento Base'!$N745="-"),"14,18%",IF(AND($D745="MERCADO",'Orçamento Base'!$N745="-"),"15,38%",IF(Comparativo!$E$6="Tabela Não Desonerada",VLOOKUP($C745,'Orçamento Base'!$D$11:$S$1673,11,FALSE),VLOOKUP($C745,#REF!,11,FALSE))))</f>
        <v>#N/A</v>
      </c>
      <c r="M745" s="209">
        <f>IF(Comparativo!$E$6="Tabela Não Desonerada",Encargos!$F$44,Encargos!$D$44)</f>
        <v>1.1122000000000001</v>
      </c>
      <c r="N745" s="320"/>
      <c r="O745" s="166" t="s">
        <v>101</v>
      </c>
      <c r="P745" s="321"/>
      <c r="Q745" s="166" t="s">
        <v>101</v>
      </c>
      <c r="R745" s="321"/>
      <c r="S745" s="322"/>
      <c r="T745" s="322"/>
    </row>
    <row r="746" spans="1:20">
      <c r="A746" s="207">
        <f>'Identificação-TCE'!$A$13</f>
        <v>1</v>
      </c>
      <c r="B746" s="168" t="e">
        <f>IF(AND(G746&lt;&gt;"",H746&gt;0,I746&lt;&gt;"",J746&lt;&gt;0,K746&lt;&gt;0),COUNT($B$11:B745)+1,"")</f>
        <v>#N/A</v>
      </c>
      <c r="C746" s="207">
        <f>IF('Orçamento Base'!$M745=0,0,'Orçamento Base'!$D745)</f>
        <v>0</v>
      </c>
      <c r="D746" s="212" t="e">
        <f>IF('Orçamento Base'!$F745=Aux.!$G$11,"CONTRATACAO_PUBLICA",IF(VLOOKUP($C746,'Orçamento Base'!$D$11:$G$2116,3,FALSE)="INDEXADO",VLOOKUP(VLOOKUP($C745,'Orçamento Base'!$D$11:$G$2116,2,FALSE),'Index N_DESON.'!$A$9:$B$604,2),VLOOKUP($C746,'Orçamento Base'!$D$11:$G$2116,3,FALSE)))</f>
        <v>#N/A</v>
      </c>
      <c r="E746" s="208" t="e">
        <f>VLOOKUP($C746,'Orçamento Base'!$D$11:$S$1673,2,FALSE)</f>
        <v>#N/A</v>
      </c>
      <c r="F746" s="211">
        <f>Dados!$C$7</f>
        <v>44652</v>
      </c>
      <c r="G746" s="226" t="e">
        <f>VLOOKUP($C746,'Orçamento Base'!$D$11:$S$1673,4,FALSE)</f>
        <v>#N/A</v>
      </c>
      <c r="H746" s="377">
        <f>IFERROR(VLOOKUP($C746,'Orçamento Base'!$D$11:$S$1673,6,FALSE),0)</f>
        <v>0</v>
      </c>
      <c r="I746" s="208" t="e">
        <f>VLOOKUP($C746,'Orçamento Base'!$D$11:$S$1673,5,FALSE)</f>
        <v>#N/A</v>
      </c>
      <c r="J746" s="167" t="e">
        <f>IF(Comparativo!$E$6="Tabela Não Desonerada",VLOOKUP($C746,'Orçamento Base'!$D$11:$S$1673,12,FALSE),VLOOKUP($C746,#REF!,12,FALSE))</f>
        <v>#N/A</v>
      </c>
      <c r="K746" s="167">
        <f>IFERROR(IF(Comparativo!$E$6="Tabela Não Desonerada",VLOOKUP($C746,'Orçamento Base'!$D$11:$S$1673,16,FALSE),VLOOKUP($C746,#REF!,16,FALSE)),0)</f>
        <v>0</v>
      </c>
      <c r="L746" s="575" t="e">
        <f>IF(AND($D746="COMPOSICAO_PROPRIA",'Orçamento Base'!$N746="-"),"14,18%",IF(AND($D746="MERCADO",'Orçamento Base'!$N746="-"),"15,38%",IF(Comparativo!$E$6="Tabela Não Desonerada",VLOOKUP($C746,'Orçamento Base'!$D$11:$S$1673,11,FALSE),VLOOKUP($C746,#REF!,11,FALSE))))</f>
        <v>#N/A</v>
      </c>
      <c r="M746" s="209">
        <f>IF(Comparativo!$E$6="Tabela Não Desonerada",Encargos!$F$44,Encargos!$D$44)</f>
        <v>1.1122000000000001</v>
      </c>
      <c r="N746" s="320"/>
      <c r="O746" s="166" t="s">
        <v>101</v>
      </c>
      <c r="P746" s="321"/>
      <c r="Q746" s="166" t="s">
        <v>101</v>
      </c>
      <c r="R746" s="321"/>
      <c r="S746" s="322"/>
      <c r="T746" s="322"/>
    </row>
    <row r="747" spans="1:20">
      <c r="A747" s="207">
        <f>'Identificação-TCE'!$A$13</f>
        <v>1</v>
      </c>
      <c r="B747" s="168" t="e">
        <f>IF(AND(G747&lt;&gt;"",H747&gt;0,I747&lt;&gt;"",J747&lt;&gt;0,K747&lt;&gt;0),COUNT($B$11:B746)+1,"")</f>
        <v>#N/A</v>
      </c>
      <c r="C747" s="207">
        <f>IF('Orçamento Base'!$M746=0,0,'Orçamento Base'!$D746)</f>
        <v>0</v>
      </c>
      <c r="D747" s="212" t="e">
        <f>IF('Orçamento Base'!$F746=Aux.!$G$11,"CONTRATACAO_PUBLICA",IF(VLOOKUP($C747,'Orçamento Base'!$D$11:$G$2116,3,FALSE)="INDEXADO",VLOOKUP(VLOOKUP($C746,'Orçamento Base'!$D$11:$G$2116,2,FALSE),'Index N_DESON.'!$A$9:$B$604,2),VLOOKUP($C747,'Orçamento Base'!$D$11:$G$2116,3,FALSE)))</f>
        <v>#N/A</v>
      </c>
      <c r="E747" s="208" t="e">
        <f>VLOOKUP($C747,'Orçamento Base'!$D$11:$S$1673,2,FALSE)</f>
        <v>#N/A</v>
      </c>
      <c r="F747" s="211">
        <f>Dados!$C$7</f>
        <v>44652</v>
      </c>
      <c r="G747" s="226" t="e">
        <f>VLOOKUP($C747,'Orçamento Base'!$D$11:$S$1673,4,FALSE)</f>
        <v>#N/A</v>
      </c>
      <c r="H747" s="377">
        <f>IFERROR(VLOOKUP($C747,'Orçamento Base'!$D$11:$S$1673,6,FALSE),0)</f>
        <v>0</v>
      </c>
      <c r="I747" s="208" t="e">
        <f>VLOOKUP($C747,'Orçamento Base'!$D$11:$S$1673,5,FALSE)</f>
        <v>#N/A</v>
      </c>
      <c r="J747" s="167" t="e">
        <f>IF(Comparativo!$E$6="Tabela Não Desonerada",VLOOKUP($C747,'Orçamento Base'!$D$11:$S$1673,12,FALSE),VLOOKUP($C747,#REF!,12,FALSE))</f>
        <v>#N/A</v>
      </c>
      <c r="K747" s="167">
        <f>IFERROR(IF(Comparativo!$E$6="Tabela Não Desonerada",VLOOKUP($C747,'Orçamento Base'!$D$11:$S$1673,16,FALSE),VLOOKUP($C747,#REF!,16,FALSE)),0)</f>
        <v>0</v>
      </c>
      <c r="L747" s="575" t="e">
        <f>IF(AND($D747="COMPOSICAO_PROPRIA",'Orçamento Base'!$N747="-"),"14,18%",IF(AND($D747="MERCADO",'Orçamento Base'!$N747="-"),"15,38%",IF(Comparativo!$E$6="Tabela Não Desonerada",VLOOKUP($C747,'Orçamento Base'!$D$11:$S$1673,11,FALSE),VLOOKUP($C747,#REF!,11,FALSE))))</f>
        <v>#N/A</v>
      </c>
      <c r="M747" s="209">
        <f>IF(Comparativo!$E$6="Tabela Não Desonerada",Encargos!$F$44,Encargos!$D$44)</f>
        <v>1.1122000000000001</v>
      </c>
      <c r="N747" s="320"/>
      <c r="O747" s="166" t="s">
        <v>101</v>
      </c>
      <c r="P747" s="321"/>
      <c r="Q747" s="166" t="s">
        <v>101</v>
      </c>
      <c r="R747" s="321"/>
      <c r="S747" s="322"/>
      <c r="T747" s="322"/>
    </row>
    <row r="748" spans="1:20">
      <c r="A748" s="207">
        <f>'Identificação-TCE'!$A$13</f>
        <v>1</v>
      </c>
      <c r="B748" s="168" t="e">
        <f>IF(AND(G748&lt;&gt;"",H748&gt;0,I748&lt;&gt;"",J748&lt;&gt;0,K748&lt;&gt;0),COUNT($B$11:B747)+1,"")</f>
        <v>#N/A</v>
      </c>
      <c r="C748" s="207">
        <f>IF('Orçamento Base'!$M747=0,0,'Orçamento Base'!$D747)</f>
        <v>0</v>
      </c>
      <c r="D748" s="212" t="e">
        <f>IF('Orçamento Base'!$F747=Aux.!$G$11,"CONTRATACAO_PUBLICA",IF(VLOOKUP($C748,'Orçamento Base'!$D$11:$G$2116,3,FALSE)="INDEXADO",VLOOKUP(VLOOKUP($C747,'Orçamento Base'!$D$11:$G$2116,2,FALSE),'Index N_DESON.'!$A$9:$B$604,2),VLOOKUP($C748,'Orçamento Base'!$D$11:$G$2116,3,FALSE)))</f>
        <v>#N/A</v>
      </c>
      <c r="E748" s="208" t="e">
        <f>VLOOKUP($C748,'Orçamento Base'!$D$11:$S$1673,2,FALSE)</f>
        <v>#N/A</v>
      </c>
      <c r="F748" s="211">
        <f>Dados!$C$7</f>
        <v>44652</v>
      </c>
      <c r="G748" s="226" t="e">
        <f>VLOOKUP($C748,'Orçamento Base'!$D$11:$S$1673,4,FALSE)</f>
        <v>#N/A</v>
      </c>
      <c r="H748" s="377">
        <f>IFERROR(VLOOKUP($C748,'Orçamento Base'!$D$11:$S$1673,6,FALSE),0)</f>
        <v>0</v>
      </c>
      <c r="I748" s="208" t="e">
        <f>VLOOKUP($C748,'Orçamento Base'!$D$11:$S$1673,5,FALSE)</f>
        <v>#N/A</v>
      </c>
      <c r="J748" s="167" t="e">
        <f>IF(Comparativo!$E$6="Tabela Não Desonerada",VLOOKUP($C748,'Orçamento Base'!$D$11:$S$1673,12,FALSE),VLOOKUP($C748,#REF!,12,FALSE))</f>
        <v>#N/A</v>
      </c>
      <c r="K748" s="167">
        <f>IFERROR(IF(Comparativo!$E$6="Tabela Não Desonerada",VLOOKUP($C748,'Orçamento Base'!$D$11:$S$1673,16,FALSE),VLOOKUP($C748,#REF!,16,FALSE)),0)</f>
        <v>0</v>
      </c>
      <c r="L748" s="575" t="e">
        <f>IF(AND($D748="COMPOSICAO_PROPRIA",'Orçamento Base'!$N748="-"),"14,18%",IF(AND($D748="MERCADO",'Orçamento Base'!$N748="-"),"15,38%",IF(Comparativo!$E$6="Tabela Não Desonerada",VLOOKUP($C748,'Orçamento Base'!$D$11:$S$1673,11,FALSE),VLOOKUP($C748,#REF!,11,FALSE))))</f>
        <v>#N/A</v>
      </c>
      <c r="M748" s="209">
        <f>IF(Comparativo!$E$6="Tabela Não Desonerada",Encargos!$F$44,Encargos!$D$44)</f>
        <v>1.1122000000000001</v>
      </c>
      <c r="N748" s="320"/>
      <c r="O748" s="166" t="s">
        <v>101</v>
      </c>
      <c r="P748" s="321"/>
      <c r="Q748" s="166" t="s">
        <v>101</v>
      </c>
      <c r="R748" s="321"/>
      <c r="S748" s="322"/>
      <c r="T748" s="322"/>
    </row>
    <row r="749" spans="1:20">
      <c r="A749" s="207">
        <f>'Identificação-TCE'!$A$13</f>
        <v>1</v>
      </c>
      <c r="B749" s="168" t="e">
        <f>IF(AND(G749&lt;&gt;"",H749&gt;0,I749&lt;&gt;"",J749&lt;&gt;0,K749&lt;&gt;0),COUNT($B$11:B748)+1,"")</f>
        <v>#N/A</v>
      </c>
      <c r="C749" s="207">
        <f>IF('Orçamento Base'!$M748=0,0,'Orçamento Base'!$D748)</f>
        <v>0</v>
      </c>
      <c r="D749" s="212" t="e">
        <f>IF('Orçamento Base'!$F748=Aux.!$G$11,"CONTRATACAO_PUBLICA",IF(VLOOKUP($C749,'Orçamento Base'!$D$11:$G$2116,3,FALSE)="INDEXADO",VLOOKUP(VLOOKUP($C748,'Orçamento Base'!$D$11:$G$2116,2,FALSE),'Index N_DESON.'!$A$9:$B$604,2),VLOOKUP($C749,'Orçamento Base'!$D$11:$G$2116,3,FALSE)))</f>
        <v>#N/A</v>
      </c>
      <c r="E749" s="208" t="e">
        <f>VLOOKUP($C749,'Orçamento Base'!$D$11:$S$1673,2,FALSE)</f>
        <v>#N/A</v>
      </c>
      <c r="F749" s="211">
        <f>Dados!$C$7</f>
        <v>44652</v>
      </c>
      <c r="G749" s="226" t="e">
        <f>VLOOKUP($C749,'Orçamento Base'!$D$11:$S$1673,4,FALSE)</f>
        <v>#N/A</v>
      </c>
      <c r="H749" s="377">
        <f>IFERROR(VLOOKUP($C749,'Orçamento Base'!$D$11:$S$1673,6,FALSE),0)</f>
        <v>0</v>
      </c>
      <c r="I749" s="208" t="e">
        <f>VLOOKUP($C749,'Orçamento Base'!$D$11:$S$1673,5,FALSE)</f>
        <v>#N/A</v>
      </c>
      <c r="J749" s="167" t="e">
        <f>IF(Comparativo!$E$6="Tabela Não Desonerada",VLOOKUP($C749,'Orçamento Base'!$D$11:$S$1673,12,FALSE),VLOOKUP($C749,#REF!,12,FALSE))</f>
        <v>#N/A</v>
      </c>
      <c r="K749" s="167">
        <f>IFERROR(IF(Comparativo!$E$6="Tabela Não Desonerada",VLOOKUP($C749,'Orçamento Base'!$D$11:$S$1673,16,FALSE),VLOOKUP($C749,#REF!,16,FALSE)),0)</f>
        <v>0</v>
      </c>
      <c r="L749" s="575" t="e">
        <f>IF(AND($D749="COMPOSICAO_PROPRIA",'Orçamento Base'!$N749="-"),"14,18%",IF(AND($D749="MERCADO",'Orçamento Base'!$N749="-"),"15,38%",IF(Comparativo!$E$6="Tabela Não Desonerada",VLOOKUP($C749,'Orçamento Base'!$D$11:$S$1673,11,FALSE),VLOOKUP($C749,#REF!,11,FALSE))))</f>
        <v>#N/A</v>
      </c>
      <c r="M749" s="209">
        <f>IF(Comparativo!$E$6="Tabela Não Desonerada",Encargos!$F$44,Encargos!$D$44)</f>
        <v>1.1122000000000001</v>
      </c>
      <c r="N749" s="320"/>
      <c r="O749" s="166" t="s">
        <v>101</v>
      </c>
      <c r="P749" s="321"/>
      <c r="Q749" s="166" t="s">
        <v>101</v>
      </c>
      <c r="R749" s="321"/>
      <c r="S749" s="322"/>
      <c r="T749" s="322"/>
    </row>
    <row r="750" spans="1:20">
      <c r="A750" s="207">
        <f>'Identificação-TCE'!$A$13</f>
        <v>1</v>
      </c>
      <c r="B750" s="168" t="e">
        <f>IF(AND(G750&lt;&gt;"",H750&gt;0,I750&lt;&gt;"",J750&lt;&gt;0,K750&lt;&gt;0),COUNT($B$11:B749)+1,"")</f>
        <v>#N/A</v>
      </c>
      <c r="C750" s="207">
        <f>IF('Orçamento Base'!$M749=0,0,'Orçamento Base'!$D749)</f>
        <v>0</v>
      </c>
      <c r="D750" s="212" t="e">
        <f>IF('Orçamento Base'!$F749=Aux.!$G$11,"CONTRATACAO_PUBLICA",IF(VLOOKUP($C750,'Orçamento Base'!$D$11:$G$2116,3,FALSE)="INDEXADO",VLOOKUP(VLOOKUP($C749,'Orçamento Base'!$D$11:$G$2116,2,FALSE),'Index N_DESON.'!$A$9:$B$604,2),VLOOKUP($C750,'Orçamento Base'!$D$11:$G$2116,3,FALSE)))</f>
        <v>#N/A</v>
      </c>
      <c r="E750" s="208" t="e">
        <f>VLOOKUP($C750,'Orçamento Base'!$D$11:$S$1673,2,FALSE)</f>
        <v>#N/A</v>
      </c>
      <c r="F750" s="211">
        <f>Dados!$C$7</f>
        <v>44652</v>
      </c>
      <c r="G750" s="226" t="e">
        <f>VLOOKUP($C750,'Orçamento Base'!$D$11:$S$1673,4,FALSE)</f>
        <v>#N/A</v>
      </c>
      <c r="H750" s="377">
        <f>IFERROR(VLOOKUP($C750,'Orçamento Base'!$D$11:$S$1673,6,FALSE),0)</f>
        <v>0</v>
      </c>
      <c r="I750" s="208" t="e">
        <f>VLOOKUP($C750,'Orçamento Base'!$D$11:$S$1673,5,FALSE)</f>
        <v>#N/A</v>
      </c>
      <c r="J750" s="167" t="e">
        <f>IF(Comparativo!$E$6="Tabela Não Desonerada",VLOOKUP($C750,'Orçamento Base'!$D$11:$S$1673,12,FALSE),VLOOKUP($C750,#REF!,12,FALSE))</f>
        <v>#N/A</v>
      </c>
      <c r="K750" s="167">
        <f>IFERROR(IF(Comparativo!$E$6="Tabela Não Desonerada",VLOOKUP($C750,'Orçamento Base'!$D$11:$S$1673,16,FALSE),VLOOKUP($C750,#REF!,16,FALSE)),0)</f>
        <v>0</v>
      </c>
      <c r="L750" s="575" t="e">
        <f>IF(AND($D750="COMPOSICAO_PROPRIA",'Orçamento Base'!$N750="-"),"14,18%",IF(AND($D750="MERCADO",'Orçamento Base'!$N750="-"),"15,38%",IF(Comparativo!$E$6="Tabela Não Desonerada",VLOOKUP($C750,'Orçamento Base'!$D$11:$S$1673,11,FALSE),VLOOKUP($C750,#REF!,11,FALSE))))</f>
        <v>#N/A</v>
      </c>
      <c r="M750" s="209">
        <f>IF(Comparativo!$E$6="Tabela Não Desonerada",Encargos!$F$44,Encargos!$D$44)</f>
        <v>1.1122000000000001</v>
      </c>
      <c r="N750" s="320"/>
      <c r="O750" s="166" t="s">
        <v>101</v>
      </c>
      <c r="P750" s="321"/>
      <c r="Q750" s="166" t="s">
        <v>101</v>
      </c>
      <c r="R750" s="321"/>
      <c r="S750" s="322"/>
      <c r="T750" s="322"/>
    </row>
    <row r="751" spans="1:20">
      <c r="A751" s="207">
        <f>'Identificação-TCE'!$A$13</f>
        <v>1</v>
      </c>
      <c r="B751" s="168" t="e">
        <f>IF(AND(G751&lt;&gt;"",H751&gt;0,I751&lt;&gt;"",J751&lt;&gt;0,K751&lt;&gt;0),COUNT($B$11:B750)+1,"")</f>
        <v>#N/A</v>
      </c>
      <c r="C751" s="207">
        <f>IF('Orçamento Base'!$M750=0,0,'Orçamento Base'!$D750)</f>
        <v>0</v>
      </c>
      <c r="D751" s="212" t="e">
        <f>IF('Orçamento Base'!$F750=Aux.!$G$11,"CONTRATACAO_PUBLICA",IF(VLOOKUP($C751,'Orçamento Base'!$D$11:$G$2116,3,FALSE)="INDEXADO",VLOOKUP(VLOOKUP($C750,'Orçamento Base'!$D$11:$G$2116,2,FALSE),'Index N_DESON.'!$A$9:$B$604,2),VLOOKUP($C751,'Orçamento Base'!$D$11:$G$2116,3,FALSE)))</f>
        <v>#N/A</v>
      </c>
      <c r="E751" s="208" t="e">
        <f>VLOOKUP($C751,'Orçamento Base'!$D$11:$S$1673,2,FALSE)</f>
        <v>#N/A</v>
      </c>
      <c r="F751" s="211">
        <f>Dados!$C$7</f>
        <v>44652</v>
      </c>
      <c r="G751" s="226" t="e">
        <f>VLOOKUP($C751,'Orçamento Base'!$D$11:$S$1673,4,FALSE)</f>
        <v>#N/A</v>
      </c>
      <c r="H751" s="377">
        <f>IFERROR(VLOOKUP($C751,'Orçamento Base'!$D$11:$S$1673,6,FALSE),0)</f>
        <v>0</v>
      </c>
      <c r="I751" s="208" t="e">
        <f>VLOOKUP($C751,'Orçamento Base'!$D$11:$S$1673,5,FALSE)</f>
        <v>#N/A</v>
      </c>
      <c r="J751" s="167" t="e">
        <f>IF(Comparativo!$E$6="Tabela Não Desonerada",VLOOKUP($C751,'Orçamento Base'!$D$11:$S$1673,12,FALSE),VLOOKUP($C751,#REF!,12,FALSE))</f>
        <v>#N/A</v>
      </c>
      <c r="K751" s="167">
        <f>IFERROR(IF(Comparativo!$E$6="Tabela Não Desonerada",VLOOKUP($C751,'Orçamento Base'!$D$11:$S$1673,16,FALSE),VLOOKUP($C751,#REF!,16,FALSE)),0)</f>
        <v>0</v>
      </c>
      <c r="L751" s="575" t="e">
        <f>IF(AND($D751="COMPOSICAO_PROPRIA",'Orçamento Base'!$N751="-"),"14,18%",IF(AND($D751="MERCADO",'Orçamento Base'!$N751="-"),"15,38%",IF(Comparativo!$E$6="Tabela Não Desonerada",VLOOKUP($C751,'Orçamento Base'!$D$11:$S$1673,11,FALSE),VLOOKUP($C751,#REF!,11,FALSE))))</f>
        <v>#N/A</v>
      </c>
      <c r="M751" s="209">
        <f>IF(Comparativo!$E$6="Tabela Não Desonerada",Encargos!$F$44,Encargos!$D$44)</f>
        <v>1.1122000000000001</v>
      </c>
      <c r="N751" s="320"/>
      <c r="O751" s="166" t="s">
        <v>101</v>
      </c>
      <c r="P751" s="321"/>
      <c r="Q751" s="166" t="s">
        <v>101</v>
      </c>
      <c r="R751" s="321"/>
      <c r="S751" s="322"/>
      <c r="T751" s="322"/>
    </row>
    <row r="752" spans="1:20">
      <c r="A752" s="207">
        <f>'Identificação-TCE'!$A$13</f>
        <v>1</v>
      </c>
      <c r="B752" s="168" t="e">
        <f>IF(AND(G752&lt;&gt;"",H752&gt;0,I752&lt;&gt;"",J752&lt;&gt;0,K752&lt;&gt;0),COUNT($B$11:B751)+1,"")</f>
        <v>#N/A</v>
      </c>
      <c r="C752" s="207">
        <f>IF('Orçamento Base'!$M751=0,0,'Orçamento Base'!$D751)</f>
        <v>0</v>
      </c>
      <c r="D752" s="212" t="e">
        <f>IF('Orçamento Base'!$F751=Aux.!$G$11,"CONTRATACAO_PUBLICA",IF(VLOOKUP($C752,'Orçamento Base'!$D$11:$G$2116,3,FALSE)="INDEXADO",VLOOKUP(VLOOKUP($C751,'Orçamento Base'!$D$11:$G$2116,2,FALSE),'Index N_DESON.'!$A$9:$B$604,2),VLOOKUP($C752,'Orçamento Base'!$D$11:$G$2116,3,FALSE)))</f>
        <v>#N/A</v>
      </c>
      <c r="E752" s="208" t="e">
        <f>VLOOKUP($C752,'Orçamento Base'!$D$11:$S$1673,2,FALSE)</f>
        <v>#N/A</v>
      </c>
      <c r="F752" s="211">
        <f>Dados!$C$7</f>
        <v>44652</v>
      </c>
      <c r="G752" s="226" t="e">
        <f>VLOOKUP($C752,'Orçamento Base'!$D$11:$S$1673,4,FALSE)</f>
        <v>#N/A</v>
      </c>
      <c r="H752" s="377">
        <f>IFERROR(VLOOKUP($C752,'Orçamento Base'!$D$11:$S$1673,6,FALSE),0)</f>
        <v>0</v>
      </c>
      <c r="I752" s="208" t="e">
        <f>VLOOKUP($C752,'Orçamento Base'!$D$11:$S$1673,5,FALSE)</f>
        <v>#N/A</v>
      </c>
      <c r="J752" s="167" t="e">
        <f>IF(Comparativo!$E$6="Tabela Não Desonerada",VLOOKUP($C752,'Orçamento Base'!$D$11:$S$1673,12,FALSE),VLOOKUP($C752,#REF!,12,FALSE))</f>
        <v>#N/A</v>
      </c>
      <c r="K752" s="167">
        <f>IFERROR(IF(Comparativo!$E$6="Tabela Não Desonerada",VLOOKUP($C752,'Orçamento Base'!$D$11:$S$1673,16,FALSE),VLOOKUP($C752,#REF!,16,FALSE)),0)</f>
        <v>0</v>
      </c>
      <c r="L752" s="575" t="e">
        <f>IF(AND($D752="COMPOSICAO_PROPRIA",'Orçamento Base'!$N752="-"),"14,18%",IF(AND($D752="MERCADO",'Orçamento Base'!$N752="-"),"15,38%",IF(Comparativo!$E$6="Tabela Não Desonerada",VLOOKUP($C752,'Orçamento Base'!$D$11:$S$1673,11,FALSE),VLOOKUP($C752,#REF!,11,FALSE))))</f>
        <v>#N/A</v>
      </c>
      <c r="M752" s="209">
        <f>IF(Comparativo!$E$6="Tabela Não Desonerada",Encargos!$F$44,Encargos!$D$44)</f>
        <v>1.1122000000000001</v>
      </c>
      <c r="N752" s="320"/>
      <c r="O752" s="166" t="s">
        <v>101</v>
      </c>
      <c r="P752" s="321"/>
      <c r="Q752" s="166" t="s">
        <v>101</v>
      </c>
      <c r="R752" s="321"/>
      <c r="S752" s="322"/>
      <c r="T752" s="322"/>
    </row>
    <row r="753" spans="1:20">
      <c r="A753" s="207">
        <f>'Identificação-TCE'!$A$13</f>
        <v>1</v>
      </c>
      <c r="B753" s="168" t="e">
        <f>IF(AND(G753&lt;&gt;"",H753&gt;0,I753&lt;&gt;"",J753&lt;&gt;0,K753&lt;&gt;0),COUNT($B$11:B752)+1,"")</f>
        <v>#N/A</v>
      </c>
      <c r="C753" s="207">
        <f>IF('Orçamento Base'!$M752=0,0,'Orçamento Base'!$D752)</f>
        <v>0</v>
      </c>
      <c r="D753" s="212" t="e">
        <f>IF('Orçamento Base'!$F752=Aux.!$G$11,"CONTRATACAO_PUBLICA",IF(VLOOKUP($C753,'Orçamento Base'!$D$11:$G$2116,3,FALSE)="INDEXADO",VLOOKUP(VLOOKUP($C752,'Orçamento Base'!$D$11:$G$2116,2,FALSE),'Index N_DESON.'!$A$9:$B$604,2),VLOOKUP($C753,'Orçamento Base'!$D$11:$G$2116,3,FALSE)))</f>
        <v>#N/A</v>
      </c>
      <c r="E753" s="208" t="e">
        <f>VLOOKUP($C753,'Orçamento Base'!$D$11:$S$1673,2,FALSE)</f>
        <v>#N/A</v>
      </c>
      <c r="F753" s="211">
        <f>Dados!$C$7</f>
        <v>44652</v>
      </c>
      <c r="G753" s="226" t="e">
        <f>VLOOKUP($C753,'Orçamento Base'!$D$11:$S$1673,4,FALSE)</f>
        <v>#N/A</v>
      </c>
      <c r="H753" s="377">
        <f>IFERROR(VLOOKUP($C753,'Orçamento Base'!$D$11:$S$1673,6,FALSE),0)</f>
        <v>0</v>
      </c>
      <c r="I753" s="208" t="e">
        <f>VLOOKUP($C753,'Orçamento Base'!$D$11:$S$1673,5,FALSE)</f>
        <v>#N/A</v>
      </c>
      <c r="J753" s="167" t="e">
        <f>IF(Comparativo!$E$6="Tabela Não Desonerada",VLOOKUP($C753,'Orçamento Base'!$D$11:$S$1673,12,FALSE),VLOOKUP($C753,#REF!,12,FALSE))</f>
        <v>#N/A</v>
      </c>
      <c r="K753" s="167">
        <f>IFERROR(IF(Comparativo!$E$6="Tabela Não Desonerada",VLOOKUP($C753,'Orçamento Base'!$D$11:$S$1673,16,FALSE),VLOOKUP($C753,#REF!,16,FALSE)),0)</f>
        <v>0</v>
      </c>
      <c r="L753" s="575" t="e">
        <f>IF(AND($D753="COMPOSICAO_PROPRIA",'Orçamento Base'!$N753="-"),"14,18%",IF(AND($D753="MERCADO",'Orçamento Base'!$N753="-"),"15,38%",IF(Comparativo!$E$6="Tabela Não Desonerada",VLOOKUP($C753,'Orçamento Base'!$D$11:$S$1673,11,FALSE),VLOOKUP($C753,#REF!,11,FALSE))))</f>
        <v>#N/A</v>
      </c>
      <c r="M753" s="209">
        <f>IF(Comparativo!$E$6="Tabela Não Desonerada",Encargos!$F$44,Encargos!$D$44)</f>
        <v>1.1122000000000001</v>
      </c>
      <c r="N753" s="320"/>
      <c r="O753" s="166" t="s">
        <v>101</v>
      </c>
      <c r="P753" s="321"/>
      <c r="Q753" s="166" t="s">
        <v>101</v>
      </c>
      <c r="R753" s="321"/>
      <c r="S753" s="322"/>
      <c r="T753" s="322"/>
    </row>
    <row r="754" spans="1:20">
      <c r="A754" s="207">
        <f>'Identificação-TCE'!$A$13</f>
        <v>1</v>
      </c>
      <c r="B754" s="168" t="e">
        <f>IF(AND(G754&lt;&gt;"",H754&gt;0,I754&lt;&gt;"",J754&lt;&gt;0,K754&lt;&gt;0),COUNT($B$11:B753)+1,"")</f>
        <v>#N/A</v>
      </c>
      <c r="C754" s="207">
        <f>IF('Orçamento Base'!$M753=0,0,'Orçamento Base'!$D753)</f>
        <v>0</v>
      </c>
      <c r="D754" s="212" t="e">
        <f>IF('Orçamento Base'!$F753=Aux.!$G$11,"CONTRATACAO_PUBLICA",IF(VLOOKUP($C754,'Orçamento Base'!$D$11:$G$2116,3,FALSE)="INDEXADO",VLOOKUP(VLOOKUP($C753,'Orçamento Base'!$D$11:$G$2116,2,FALSE),'Index N_DESON.'!$A$9:$B$604,2),VLOOKUP($C754,'Orçamento Base'!$D$11:$G$2116,3,FALSE)))</f>
        <v>#N/A</v>
      </c>
      <c r="E754" s="208" t="e">
        <f>VLOOKUP($C754,'Orçamento Base'!$D$11:$S$1673,2,FALSE)</f>
        <v>#N/A</v>
      </c>
      <c r="F754" s="211">
        <f>Dados!$C$7</f>
        <v>44652</v>
      </c>
      <c r="G754" s="226" t="e">
        <f>VLOOKUP($C754,'Orçamento Base'!$D$11:$S$1673,4,FALSE)</f>
        <v>#N/A</v>
      </c>
      <c r="H754" s="377">
        <f>IFERROR(VLOOKUP($C754,'Orçamento Base'!$D$11:$S$1673,6,FALSE),0)</f>
        <v>0</v>
      </c>
      <c r="I754" s="208" t="e">
        <f>VLOOKUP($C754,'Orçamento Base'!$D$11:$S$1673,5,FALSE)</f>
        <v>#N/A</v>
      </c>
      <c r="J754" s="167" t="e">
        <f>IF(Comparativo!$E$6="Tabela Não Desonerada",VLOOKUP($C754,'Orçamento Base'!$D$11:$S$1673,12,FALSE),VLOOKUP($C754,#REF!,12,FALSE))</f>
        <v>#N/A</v>
      </c>
      <c r="K754" s="167">
        <f>IFERROR(IF(Comparativo!$E$6="Tabela Não Desonerada",VLOOKUP($C754,'Orçamento Base'!$D$11:$S$1673,16,FALSE),VLOOKUP($C754,#REF!,16,FALSE)),0)</f>
        <v>0</v>
      </c>
      <c r="L754" s="575" t="e">
        <f>IF(AND($D754="COMPOSICAO_PROPRIA",'Orçamento Base'!$N754="-"),"14,18%",IF(AND($D754="MERCADO",'Orçamento Base'!$N754="-"),"15,38%",IF(Comparativo!$E$6="Tabela Não Desonerada",VLOOKUP($C754,'Orçamento Base'!$D$11:$S$1673,11,FALSE),VLOOKUP($C754,#REF!,11,FALSE))))</f>
        <v>#N/A</v>
      </c>
      <c r="M754" s="209">
        <f>IF(Comparativo!$E$6="Tabela Não Desonerada",Encargos!$F$44,Encargos!$D$44)</f>
        <v>1.1122000000000001</v>
      </c>
      <c r="N754" s="320"/>
      <c r="O754" s="166" t="s">
        <v>101</v>
      </c>
      <c r="P754" s="321"/>
      <c r="Q754" s="166" t="s">
        <v>101</v>
      </c>
      <c r="R754" s="321"/>
      <c r="S754" s="322"/>
      <c r="T754" s="322"/>
    </row>
    <row r="755" spans="1:20">
      <c r="A755" s="207">
        <f>'Identificação-TCE'!$A$13</f>
        <v>1</v>
      </c>
      <c r="B755" s="168" t="e">
        <f>IF(AND(G755&lt;&gt;"",H755&gt;0,I755&lt;&gt;"",J755&lt;&gt;0,K755&lt;&gt;0),COUNT($B$11:B754)+1,"")</f>
        <v>#N/A</v>
      </c>
      <c r="C755" s="207">
        <f>IF('Orçamento Base'!$M754=0,0,'Orçamento Base'!$D754)</f>
        <v>0</v>
      </c>
      <c r="D755" s="212" t="e">
        <f>IF('Orçamento Base'!$F754=Aux.!$G$11,"CONTRATACAO_PUBLICA",IF(VLOOKUP($C755,'Orçamento Base'!$D$11:$G$2116,3,FALSE)="INDEXADO",VLOOKUP(VLOOKUP($C754,'Orçamento Base'!$D$11:$G$2116,2,FALSE),'Index N_DESON.'!$A$9:$B$604,2),VLOOKUP($C755,'Orçamento Base'!$D$11:$G$2116,3,FALSE)))</f>
        <v>#N/A</v>
      </c>
      <c r="E755" s="208" t="e">
        <f>VLOOKUP($C755,'Orçamento Base'!$D$11:$S$1673,2,FALSE)</f>
        <v>#N/A</v>
      </c>
      <c r="F755" s="211">
        <f>Dados!$C$7</f>
        <v>44652</v>
      </c>
      <c r="G755" s="226" t="e">
        <f>VLOOKUP($C755,'Orçamento Base'!$D$11:$S$1673,4,FALSE)</f>
        <v>#N/A</v>
      </c>
      <c r="H755" s="377">
        <f>IFERROR(VLOOKUP($C755,'Orçamento Base'!$D$11:$S$1673,6,FALSE),0)</f>
        <v>0</v>
      </c>
      <c r="I755" s="208" t="e">
        <f>VLOOKUP($C755,'Orçamento Base'!$D$11:$S$1673,5,FALSE)</f>
        <v>#N/A</v>
      </c>
      <c r="J755" s="167" t="e">
        <f>IF(Comparativo!$E$6="Tabela Não Desonerada",VLOOKUP($C755,'Orçamento Base'!$D$11:$S$1673,12,FALSE),VLOOKUP($C755,#REF!,12,FALSE))</f>
        <v>#N/A</v>
      </c>
      <c r="K755" s="167">
        <f>IFERROR(IF(Comparativo!$E$6="Tabela Não Desonerada",VLOOKUP($C755,'Orçamento Base'!$D$11:$S$1673,16,FALSE),VLOOKUP($C755,#REF!,16,FALSE)),0)</f>
        <v>0</v>
      </c>
      <c r="L755" s="575" t="e">
        <f>IF(AND($D755="COMPOSICAO_PROPRIA",'Orçamento Base'!$N755="-"),"14,18%",IF(AND($D755="MERCADO",'Orçamento Base'!$N755="-"),"15,38%",IF(Comparativo!$E$6="Tabela Não Desonerada",VLOOKUP($C755,'Orçamento Base'!$D$11:$S$1673,11,FALSE),VLOOKUP($C755,#REF!,11,FALSE))))</f>
        <v>#N/A</v>
      </c>
      <c r="M755" s="209">
        <f>IF(Comparativo!$E$6="Tabela Não Desonerada",Encargos!$F$44,Encargos!$D$44)</f>
        <v>1.1122000000000001</v>
      </c>
      <c r="N755" s="320"/>
      <c r="O755" s="166" t="s">
        <v>101</v>
      </c>
      <c r="P755" s="321"/>
      <c r="Q755" s="166" t="s">
        <v>101</v>
      </c>
      <c r="R755" s="321"/>
      <c r="S755" s="322"/>
      <c r="T755" s="322"/>
    </row>
    <row r="756" spans="1:20">
      <c r="A756" s="207">
        <f>'Identificação-TCE'!$A$13</f>
        <v>1</v>
      </c>
      <c r="B756" s="168" t="e">
        <f>IF(AND(G756&lt;&gt;"",H756&gt;0,I756&lt;&gt;"",J756&lt;&gt;0,K756&lt;&gt;0),COUNT($B$11:B755)+1,"")</f>
        <v>#N/A</v>
      </c>
      <c r="C756" s="207">
        <f>IF('Orçamento Base'!$M755=0,0,'Orçamento Base'!$D755)</f>
        <v>0</v>
      </c>
      <c r="D756" s="212" t="e">
        <f>IF('Orçamento Base'!$F755=Aux.!$G$11,"CONTRATACAO_PUBLICA",IF(VLOOKUP($C756,'Orçamento Base'!$D$11:$G$2116,3,FALSE)="INDEXADO",VLOOKUP(VLOOKUP($C755,'Orçamento Base'!$D$11:$G$2116,2,FALSE),'Index N_DESON.'!$A$9:$B$604,2),VLOOKUP($C756,'Orçamento Base'!$D$11:$G$2116,3,FALSE)))</f>
        <v>#N/A</v>
      </c>
      <c r="E756" s="208" t="e">
        <f>VLOOKUP($C756,'Orçamento Base'!$D$11:$S$1673,2,FALSE)</f>
        <v>#N/A</v>
      </c>
      <c r="F756" s="211">
        <f>Dados!$C$7</f>
        <v>44652</v>
      </c>
      <c r="G756" s="226" t="e">
        <f>VLOOKUP($C756,'Orçamento Base'!$D$11:$S$1673,4,FALSE)</f>
        <v>#N/A</v>
      </c>
      <c r="H756" s="377">
        <f>IFERROR(VLOOKUP($C756,'Orçamento Base'!$D$11:$S$1673,6,FALSE),0)</f>
        <v>0</v>
      </c>
      <c r="I756" s="208" t="e">
        <f>VLOOKUP($C756,'Orçamento Base'!$D$11:$S$1673,5,FALSE)</f>
        <v>#N/A</v>
      </c>
      <c r="J756" s="167" t="e">
        <f>IF(Comparativo!$E$6="Tabela Não Desonerada",VLOOKUP($C756,'Orçamento Base'!$D$11:$S$1673,12,FALSE),VLOOKUP($C756,#REF!,12,FALSE))</f>
        <v>#N/A</v>
      </c>
      <c r="K756" s="167">
        <f>IFERROR(IF(Comparativo!$E$6="Tabela Não Desonerada",VLOOKUP($C756,'Orçamento Base'!$D$11:$S$1673,16,FALSE),VLOOKUP($C756,#REF!,16,FALSE)),0)</f>
        <v>0</v>
      </c>
      <c r="L756" s="575" t="e">
        <f>IF(AND($D756="COMPOSICAO_PROPRIA",'Orçamento Base'!$N756="-"),"14,18%",IF(AND($D756="MERCADO",'Orçamento Base'!$N756="-"),"15,38%",IF(Comparativo!$E$6="Tabela Não Desonerada",VLOOKUP($C756,'Orçamento Base'!$D$11:$S$1673,11,FALSE),VLOOKUP($C756,#REF!,11,FALSE))))</f>
        <v>#N/A</v>
      </c>
      <c r="M756" s="209">
        <f>IF(Comparativo!$E$6="Tabela Não Desonerada",Encargos!$F$44,Encargos!$D$44)</f>
        <v>1.1122000000000001</v>
      </c>
      <c r="N756" s="320"/>
      <c r="O756" s="166" t="s">
        <v>101</v>
      </c>
      <c r="P756" s="321"/>
      <c r="Q756" s="166" t="s">
        <v>101</v>
      </c>
      <c r="R756" s="321"/>
      <c r="S756" s="322"/>
      <c r="T756" s="322"/>
    </row>
    <row r="757" spans="1:20">
      <c r="A757" s="207">
        <f>'Identificação-TCE'!$A$13</f>
        <v>1</v>
      </c>
      <c r="B757" s="168" t="e">
        <f>IF(AND(G757&lt;&gt;"",H757&gt;0,I757&lt;&gt;"",J757&lt;&gt;0,K757&lt;&gt;0),COUNT($B$11:B756)+1,"")</f>
        <v>#N/A</v>
      </c>
      <c r="C757" s="207">
        <f>IF('Orçamento Base'!$M756=0,0,'Orçamento Base'!$D756)</f>
        <v>0</v>
      </c>
      <c r="D757" s="212" t="e">
        <f>IF('Orçamento Base'!$F756=Aux.!$G$11,"CONTRATACAO_PUBLICA",IF(VLOOKUP($C757,'Orçamento Base'!$D$11:$G$2116,3,FALSE)="INDEXADO",VLOOKUP(VLOOKUP($C756,'Orçamento Base'!$D$11:$G$2116,2,FALSE),'Index N_DESON.'!$A$9:$B$604,2),VLOOKUP($C757,'Orçamento Base'!$D$11:$G$2116,3,FALSE)))</f>
        <v>#N/A</v>
      </c>
      <c r="E757" s="208" t="e">
        <f>VLOOKUP($C757,'Orçamento Base'!$D$11:$S$1673,2,FALSE)</f>
        <v>#N/A</v>
      </c>
      <c r="F757" s="211">
        <f>Dados!$C$7</f>
        <v>44652</v>
      </c>
      <c r="G757" s="226" t="e">
        <f>VLOOKUP($C757,'Orçamento Base'!$D$11:$S$1673,4,FALSE)</f>
        <v>#N/A</v>
      </c>
      <c r="H757" s="377">
        <f>IFERROR(VLOOKUP($C757,'Orçamento Base'!$D$11:$S$1673,6,FALSE),0)</f>
        <v>0</v>
      </c>
      <c r="I757" s="208" t="e">
        <f>VLOOKUP($C757,'Orçamento Base'!$D$11:$S$1673,5,FALSE)</f>
        <v>#N/A</v>
      </c>
      <c r="J757" s="167" t="e">
        <f>IF(Comparativo!$E$6="Tabela Não Desonerada",VLOOKUP($C757,'Orçamento Base'!$D$11:$S$1673,12,FALSE),VLOOKUP($C757,#REF!,12,FALSE))</f>
        <v>#N/A</v>
      </c>
      <c r="K757" s="167">
        <f>IFERROR(IF(Comparativo!$E$6="Tabela Não Desonerada",VLOOKUP($C757,'Orçamento Base'!$D$11:$S$1673,16,FALSE),VLOOKUP($C757,#REF!,16,FALSE)),0)</f>
        <v>0</v>
      </c>
      <c r="L757" s="575" t="e">
        <f>IF(AND($D757="COMPOSICAO_PROPRIA",'Orçamento Base'!$N757="-"),"14,18%",IF(AND($D757="MERCADO",'Orçamento Base'!$N757="-"),"15,38%",IF(Comparativo!$E$6="Tabela Não Desonerada",VLOOKUP($C757,'Orçamento Base'!$D$11:$S$1673,11,FALSE),VLOOKUP($C757,#REF!,11,FALSE))))</f>
        <v>#N/A</v>
      </c>
      <c r="M757" s="209">
        <f>IF(Comparativo!$E$6="Tabela Não Desonerada",Encargos!$F$44,Encargos!$D$44)</f>
        <v>1.1122000000000001</v>
      </c>
      <c r="N757" s="320"/>
      <c r="O757" s="166" t="s">
        <v>101</v>
      </c>
      <c r="P757" s="321"/>
      <c r="Q757" s="166" t="s">
        <v>101</v>
      </c>
      <c r="R757" s="321"/>
      <c r="S757" s="322"/>
      <c r="T757" s="322"/>
    </row>
    <row r="758" spans="1:20">
      <c r="A758" s="207">
        <f>'Identificação-TCE'!$A$13</f>
        <v>1</v>
      </c>
      <c r="B758" s="168" t="e">
        <f>IF(AND(G758&lt;&gt;"",H758&gt;0,I758&lt;&gt;"",J758&lt;&gt;0,K758&lt;&gt;0),COUNT($B$11:B757)+1,"")</f>
        <v>#N/A</v>
      </c>
      <c r="C758" s="207">
        <f>IF('Orçamento Base'!$M757=0,0,'Orçamento Base'!$D757)</f>
        <v>0</v>
      </c>
      <c r="D758" s="212" t="e">
        <f>IF('Orçamento Base'!$F757=Aux.!$G$11,"CONTRATACAO_PUBLICA",IF(VLOOKUP($C758,'Orçamento Base'!$D$11:$G$2116,3,FALSE)="INDEXADO",VLOOKUP(VLOOKUP($C757,'Orçamento Base'!$D$11:$G$2116,2,FALSE),'Index N_DESON.'!$A$9:$B$604,2),VLOOKUP($C758,'Orçamento Base'!$D$11:$G$2116,3,FALSE)))</f>
        <v>#N/A</v>
      </c>
      <c r="E758" s="208" t="e">
        <f>VLOOKUP($C758,'Orçamento Base'!$D$11:$S$1673,2,FALSE)</f>
        <v>#N/A</v>
      </c>
      <c r="F758" s="211">
        <f>Dados!$C$7</f>
        <v>44652</v>
      </c>
      <c r="G758" s="226" t="e">
        <f>VLOOKUP($C758,'Orçamento Base'!$D$11:$S$1673,4,FALSE)</f>
        <v>#N/A</v>
      </c>
      <c r="H758" s="377">
        <f>IFERROR(VLOOKUP($C758,'Orçamento Base'!$D$11:$S$1673,6,FALSE),0)</f>
        <v>0</v>
      </c>
      <c r="I758" s="208" t="e">
        <f>VLOOKUP($C758,'Orçamento Base'!$D$11:$S$1673,5,FALSE)</f>
        <v>#N/A</v>
      </c>
      <c r="J758" s="167" t="e">
        <f>IF(Comparativo!$E$6="Tabela Não Desonerada",VLOOKUP($C758,'Orçamento Base'!$D$11:$S$1673,12,FALSE),VLOOKUP($C758,#REF!,12,FALSE))</f>
        <v>#N/A</v>
      </c>
      <c r="K758" s="167">
        <f>IFERROR(IF(Comparativo!$E$6="Tabela Não Desonerada",VLOOKUP($C758,'Orçamento Base'!$D$11:$S$1673,16,FALSE),VLOOKUP($C758,#REF!,16,FALSE)),0)</f>
        <v>0</v>
      </c>
      <c r="L758" s="575" t="e">
        <f>IF(AND($D758="COMPOSICAO_PROPRIA",'Orçamento Base'!$N758="-"),"14,18%",IF(AND($D758="MERCADO",'Orçamento Base'!$N758="-"),"15,38%",IF(Comparativo!$E$6="Tabela Não Desonerada",VLOOKUP($C758,'Orçamento Base'!$D$11:$S$1673,11,FALSE),VLOOKUP($C758,#REF!,11,FALSE))))</f>
        <v>#N/A</v>
      </c>
      <c r="M758" s="209">
        <f>IF(Comparativo!$E$6="Tabela Não Desonerada",Encargos!$F$44,Encargos!$D$44)</f>
        <v>1.1122000000000001</v>
      </c>
      <c r="N758" s="320"/>
      <c r="O758" s="166" t="s">
        <v>101</v>
      </c>
      <c r="P758" s="321"/>
      <c r="Q758" s="166" t="s">
        <v>101</v>
      </c>
      <c r="R758" s="321"/>
      <c r="S758" s="322"/>
      <c r="T758" s="322"/>
    </row>
    <row r="759" spans="1:20">
      <c r="A759" s="207">
        <f>'Identificação-TCE'!$A$13</f>
        <v>1</v>
      </c>
      <c r="B759" s="168" t="e">
        <f>IF(AND(G759&lt;&gt;"",H759&gt;0,I759&lt;&gt;"",J759&lt;&gt;0,K759&lt;&gt;0),COUNT($B$11:B758)+1,"")</f>
        <v>#N/A</v>
      </c>
      <c r="C759" s="207">
        <f>IF('Orçamento Base'!$M758=0,0,'Orçamento Base'!$D758)</f>
        <v>0</v>
      </c>
      <c r="D759" s="212" t="e">
        <f>IF('Orçamento Base'!$F758=Aux.!$G$11,"CONTRATACAO_PUBLICA",IF(VLOOKUP($C759,'Orçamento Base'!$D$11:$G$2116,3,FALSE)="INDEXADO",VLOOKUP(VLOOKUP($C758,'Orçamento Base'!$D$11:$G$2116,2,FALSE),'Index N_DESON.'!$A$9:$B$604,2),VLOOKUP($C759,'Orçamento Base'!$D$11:$G$2116,3,FALSE)))</f>
        <v>#N/A</v>
      </c>
      <c r="E759" s="208" t="e">
        <f>VLOOKUP($C759,'Orçamento Base'!$D$11:$S$1673,2,FALSE)</f>
        <v>#N/A</v>
      </c>
      <c r="F759" s="211">
        <f>Dados!$C$7</f>
        <v>44652</v>
      </c>
      <c r="G759" s="226" t="e">
        <f>VLOOKUP($C759,'Orçamento Base'!$D$11:$S$1673,4,FALSE)</f>
        <v>#N/A</v>
      </c>
      <c r="H759" s="377">
        <f>IFERROR(VLOOKUP($C759,'Orçamento Base'!$D$11:$S$1673,6,FALSE),0)</f>
        <v>0</v>
      </c>
      <c r="I759" s="208" t="e">
        <f>VLOOKUP($C759,'Orçamento Base'!$D$11:$S$1673,5,FALSE)</f>
        <v>#N/A</v>
      </c>
      <c r="J759" s="167" t="e">
        <f>IF(Comparativo!$E$6="Tabela Não Desonerada",VLOOKUP($C759,'Orçamento Base'!$D$11:$S$1673,12,FALSE),VLOOKUP($C759,#REF!,12,FALSE))</f>
        <v>#N/A</v>
      </c>
      <c r="K759" s="167">
        <f>IFERROR(IF(Comparativo!$E$6="Tabela Não Desonerada",VLOOKUP($C759,'Orçamento Base'!$D$11:$S$1673,16,FALSE),VLOOKUP($C759,#REF!,16,FALSE)),0)</f>
        <v>0</v>
      </c>
      <c r="L759" s="575" t="e">
        <f>IF(AND($D759="COMPOSICAO_PROPRIA",'Orçamento Base'!$N759="-"),"14,18%",IF(AND($D759="MERCADO",'Orçamento Base'!$N759="-"),"15,38%",IF(Comparativo!$E$6="Tabela Não Desonerada",VLOOKUP($C759,'Orçamento Base'!$D$11:$S$1673,11,FALSE),VLOOKUP($C759,#REF!,11,FALSE))))</f>
        <v>#N/A</v>
      </c>
      <c r="M759" s="209">
        <f>IF(Comparativo!$E$6="Tabela Não Desonerada",Encargos!$F$44,Encargos!$D$44)</f>
        <v>1.1122000000000001</v>
      </c>
      <c r="N759" s="320"/>
      <c r="O759" s="166" t="s">
        <v>101</v>
      </c>
      <c r="P759" s="321"/>
      <c r="Q759" s="166" t="s">
        <v>101</v>
      </c>
      <c r="R759" s="321"/>
      <c r="S759" s="322"/>
      <c r="T759" s="322"/>
    </row>
    <row r="760" spans="1:20">
      <c r="A760" s="207">
        <f>'Identificação-TCE'!$A$13</f>
        <v>1</v>
      </c>
      <c r="B760" s="168" t="e">
        <f>IF(AND(G760&lt;&gt;"",H760&gt;0,I760&lt;&gt;"",J760&lt;&gt;0,K760&lt;&gt;0),COUNT($B$11:B759)+1,"")</f>
        <v>#N/A</v>
      </c>
      <c r="C760" s="207">
        <f>IF('Orçamento Base'!$M759=0,0,'Orçamento Base'!$D759)</f>
        <v>0</v>
      </c>
      <c r="D760" s="212" t="e">
        <f>IF('Orçamento Base'!$F759=Aux.!$G$11,"CONTRATACAO_PUBLICA",IF(VLOOKUP($C760,'Orçamento Base'!$D$11:$G$2116,3,FALSE)="INDEXADO",VLOOKUP(VLOOKUP($C759,'Orçamento Base'!$D$11:$G$2116,2,FALSE),'Index N_DESON.'!$A$9:$B$604,2),VLOOKUP($C760,'Orçamento Base'!$D$11:$G$2116,3,FALSE)))</f>
        <v>#N/A</v>
      </c>
      <c r="E760" s="208" t="e">
        <f>VLOOKUP($C760,'Orçamento Base'!$D$11:$S$1673,2,FALSE)</f>
        <v>#N/A</v>
      </c>
      <c r="F760" s="211">
        <f>Dados!$C$7</f>
        <v>44652</v>
      </c>
      <c r="G760" s="226" t="e">
        <f>VLOOKUP($C760,'Orçamento Base'!$D$11:$S$1673,4,FALSE)</f>
        <v>#N/A</v>
      </c>
      <c r="H760" s="377">
        <f>IFERROR(VLOOKUP($C760,'Orçamento Base'!$D$11:$S$1673,6,FALSE),0)</f>
        <v>0</v>
      </c>
      <c r="I760" s="208" t="e">
        <f>VLOOKUP($C760,'Orçamento Base'!$D$11:$S$1673,5,FALSE)</f>
        <v>#N/A</v>
      </c>
      <c r="J760" s="167" t="e">
        <f>IF(Comparativo!$E$6="Tabela Não Desonerada",VLOOKUP($C760,'Orçamento Base'!$D$11:$S$1673,12,FALSE),VLOOKUP($C760,#REF!,12,FALSE))</f>
        <v>#N/A</v>
      </c>
      <c r="K760" s="167">
        <f>IFERROR(IF(Comparativo!$E$6="Tabela Não Desonerada",VLOOKUP($C760,'Orçamento Base'!$D$11:$S$1673,16,FALSE),VLOOKUP($C760,#REF!,16,FALSE)),0)</f>
        <v>0</v>
      </c>
      <c r="L760" s="575" t="e">
        <f>IF(AND($D760="COMPOSICAO_PROPRIA",'Orçamento Base'!$N760="-"),"14,18%",IF(AND($D760="MERCADO",'Orçamento Base'!$N760="-"),"15,38%",IF(Comparativo!$E$6="Tabela Não Desonerada",VLOOKUP($C760,'Orçamento Base'!$D$11:$S$1673,11,FALSE),VLOOKUP($C760,#REF!,11,FALSE))))</f>
        <v>#N/A</v>
      </c>
      <c r="M760" s="209">
        <f>IF(Comparativo!$E$6="Tabela Não Desonerada",Encargos!$F$44,Encargos!$D$44)</f>
        <v>1.1122000000000001</v>
      </c>
      <c r="N760" s="320"/>
      <c r="O760" s="166" t="s">
        <v>101</v>
      </c>
      <c r="P760" s="321"/>
      <c r="Q760" s="166" t="s">
        <v>101</v>
      </c>
      <c r="R760" s="321"/>
      <c r="S760" s="322"/>
      <c r="T760" s="322"/>
    </row>
    <row r="761" spans="1:20">
      <c r="A761" s="207">
        <f>'Identificação-TCE'!$A$13</f>
        <v>1</v>
      </c>
      <c r="B761" s="168" t="e">
        <f>IF(AND(G761&lt;&gt;"",H761&gt;0,I761&lt;&gt;"",J761&lt;&gt;0,K761&lt;&gt;0),COUNT($B$11:B760)+1,"")</f>
        <v>#N/A</v>
      </c>
      <c r="C761" s="207">
        <f>IF('Orçamento Base'!$M760=0,0,'Orçamento Base'!$D760)</f>
        <v>0</v>
      </c>
      <c r="D761" s="212" t="e">
        <f>IF('Orçamento Base'!$F760=Aux.!$G$11,"CONTRATACAO_PUBLICA",IF(VLOOKUP($C761,'Orçamento Base'!$D$11:$G$2116,3,FALSE)="INDEXADO",VLOOKUP(VLOOKUP($C760,'Orçamento Base'!$D$11:$G$2116,2,FALSE),'Index N_DESON.'!$A$9:$B$604,2),VLOOKUP($C761,'Orçamento Base'!$D$11:$G$2116,3,FALSE)))</f>
        <v>#N/A</v>
      </c>
      <c r="E761" s="208" t="e">
        <f>VLOOKUP($C761,'Orçamento Base'!$D$11:$S$1673,2,FALSE)</f>
        <v>#N/A</v>
      </c>
      <c r="F761" s="211">
        <f>Dados!$C$7</f>
        <v>44652</v>
      </c>
      <c r="G761" s="226" t="e">
        <f>VLOOKUP($C761,'Orçamento Base'!$D$11:$S$1673,4,FALSE)</f>
        <v>#N/A</v>
      </c>
      <c r="H761" s="377">
        <f>IFERROR(VLOOKUP($C761,'Orçamento Base'!$D$11:$S$1673,6,FALSE),0)</f>
        <v>0</v>
      </c>
      <c r="I761" s="208" t="e">
        <f>VLOOKUP($C761,'Orçamento Base'!$D$11:$S$1673,5,FALSE)</f>
        <v>#N/A</v>
      </c>
      <c r="J761" s="167" t="e">
        <f>IF(Comparativo!$E$6="Tabela Não Desonerada",VLOOKUP($C761,'Orçamento Base'!$D$11:$S$1673,12,FALSE),VLOOKUP($C761,#REF!,12,FALSE))</f>
        <v>#N/A</v>
      </c>
      <c r="K761" s="167">
        <f>IFERROR(IF(Comparativo!$E$6="Tabela Não Desonerada",VLOOKUP($C761,'Orçamento Base'!$D$11:$S$1673,16,FALSE),VLOOKUP($C761,#REF!,16,FALSE)),0)</f>
        <v>0</v>
      </c>
      <c r="L761" s="575" t="e">
        <f>IF(AND($D761="COMPOSICAO_PROPRIA",'Orçamento Base'!$N761="-"),"14,18%",IF(AND($D761="MERCADO",'Orçamento Base'!$N761="-"),"15,38%",IF(Comparativo!$E$6="Tabela Não Desonerada",VLOOKUP($C761,'Orçamento Base'!$D$11:$S$1673,11,FALSE),VLOOKUP($C761,#REF!,11,FALSE))))</f>
        <v>#N/A</v>
      </c>
      <c r="M761" s="209">
        <f>IF(Comparativo!$E$6="Tabela Não Desonerada",Encargos!$F$44,Encargos!$D$44)</f>
        <v>1.1122000000000001</v>
      </c>
      <c r="N761" s="320"/>
      <c r="O761" s="166" t="s">
        <v>101</v>
      </c>
      <c r="P761" s="321"/>
      <c r="Q761" s="166" t="s">
        <v>101</v>
      </c>
      <c r="R761" s="321"/>
      <c r="S761" s="322"/>
      <c r="T761" s="322"/>
    </row>
    <row r="762" spans="1:20">
      <c r="A762" s="207">
        <f>'Identificação-TCE'!$A$13</f>
        <v>1</v>
      </c>
      <c r="B762" s="168" t="e">
        <f>IF(AND(G762&lt;&gt;"",H762&gt;0,I762&lt;&gt;"",J762&lt;&gt;0,K762&lt;&gt;0),COUNT($B$11:B761)+1,"")</f>
        <v>#N/A</v>
      </c>
      <c r="C762" s="207">
        <f>IF('Orçamento Base'!$M761=0,0,'Orçamento Base'!$D761)</f>
        <v>0</v>
      </c>
      <c r="D762" s="212" t="e">
        <f>IF('Orçamento Base'!$F761=Aux.!$G$11,"CONTRATACAO_PUBLICA",IF(VLOOKUP($C762,'Orçamento Base'!$D$11:$G$2116,3,FALSE)="INDEXADO",VLOOKUP(VLOOKUP($C761,'Orçamento Base'!$D$11:$G$2116,2,FALSE),'Index N_DESON.'!$A$9:$B$604,2),VLOOKUP($C762,'Orçamento Base'!$D$11:$G$2116,3,FALSE)))</f>
        <v>#N/A</v>
      </c>
      <c r="E762" s="208" t="e">
        <f>VLOOKUP($C762,'Orçamento Base'!$D$11:$S$1673,2,FALSE)</f>
        <v>#N/A</v>
      </c>
      <c r="F762" s="211">
        <f>Dados!$C$7</f>
        <v>44652</v>
      </c>
      <c r="G762" s="226" t="e">
        <f>VLOOKUP($C762,'Orçamento Base'!$D$11:$S$1673,4,FALSE)</f>
        <v>#N/A</v>
      </c>
      <c r="H762" s="377">
        <f>IFERROR(VLOOKUP($C762,'Orçamento Base'!$D$11:$S$1673,6,FALSE),0)</f>
        <v>0</v>
      </c>
      <c r="I762" s="208" t="e">
        <f>VLOOKUP($C762,'Orçamento Base'!$D$11:$S$1673,5,FALSE)</f>
        <v>#N/A</v>
      </c>
      <c r="J762" s="167" t="e">
        <f>IF(Comparativo!$E$6="Tabela Não Desonerada",VLOOKUP($C762,'Orçamento Base'!$D$11:$S$1673,12,FALSE),VLOOKUP($C762,#REF!,12,FALSE))</f>
        <v>#N/A</v>
      </c>
      <c r="K762" s="167">
        <f>IFERROR(IF(Comparativo!$E$6="Tabela Não Desonerada",VLOOKUP($C762,'Orçamento Base'!$D$11:$S$1673,16,FALSE),VLOOKUP($C762,#REF!,16,FALSE)),0)</f>
        <v>0</v>
      </c>
      <c r="L762" s="575" t="e">
        <f>IF(AND($D762="COMPOSICAO_PROPRIA",'Orçamento Base'!$N762="-"),"14,18%",IF(AND($D762="MERCADO",'Orçamento Base'!$N762="-"),"15,38%",IF(Comparativo!$E$6="Tabela Não Desonerada",VLOOKUP($C762,'Orçamento Base'!$D$11:$S$1673,11,FALSE),VLOOKUP($C762,#REF!,11,FALSE))))</f>
        <v>#N/A</v>
      </c>
      <c r="M762" s="209">
        <f>IF(Comparativo!$E$6="Tabela Não Desonerada",Encargos!$F$44,Encargos!$D$44)</f>
        <v>1.1122000000000001</v>
      </c>
      <c r="N762" s="320"/>
      <c r="O762" s="166" t="s">
        <v>101</v>
      </c>
      <c r="P762" s="321"/>
      <c r="Q762" s="166" t="s">
        <v>101</v>
      </c>
      <c r="R762" s="321"/>
      <c r="S762" s="322"/>
      <c r="T762" s="322"/>
    </row>
    <row r="763" spans="1:20">
      <c r="A763" s="207">
        <f>'Identificação-TCE'!$A$13</f>
        <v>1</v>
      </c>
      <c r="B763" s="168" t="e">
        <f>IF(AND(G763&lt;&gt;"",H763&gt;0,I763&lt;&gt;"",J763&lt;&gt;0,K763&lt;&gt;0),COUNT($B$11:B762)+1,"")</f>
        <v>#N/A</v>
      </c>
      <c r="C763" s="207">
        <f>IF('Orçamento Base'!$M762=0,0,'Orçamento Base'!$D762)</f>
        <v>0</v>
      </c>
      <c r="D763" s="212" t="e">
        <f>IF('Orçamento Base'!$F762=Aux.!$G$11,"CONTRATACAO_PUBLICA",IF(VLOOKUP($C763,'Orçamento Base'!$D$11:$G$2116,3,FALSE)="INDEXADO",VLOOKUP(VLOOKUP($C762,'Orçamento Base'!$D$11:$G$2116,2,FALSE),'Index N_DESON.'!$A$9:$B$604,2),VLOOKUP($C763,'Orçamento Base'!$D$11:$G$2116,3,FALSE)))</f>
        <v>#N/A</v>
      </c>
      <c r="E763" s="208" t="e">
        <f>VLOOKUP($C763,'Orçamento Base'!$D$11:$S$1673,2,FALSE)</f>
        <v>#N/A</v>
      </c>
      <c r="F763" s="211">
        <f>Dados!$C$7</f>
        <v>44652</v>
      </c>
      <c r="G763" s="226" t="e">
        <f>VLOOKUP($C763,'Orçamento Base'!$D$11:$S$1673,4,FALSE)</f>
        <v>#N/A</v>
      </c>
      <c r="H763" s="377">
        <f>IFERROR(VLOOKUP($C763,'Orçamento Base'!$D$11:$S$1673,6,FALSE),0)</f>
        <v>0</v>
      </c>
      <c r="I763" s="208" t="e">
        <f>VLOOKUP($C763,'Orçamento Base'!$D$11:$S$1673,5,FALSE)</f>
        <v>#N/A</v>
      </c>
      <c r="J763" s="167" t="e">
        <f>IF(Comparativo!$E$6="Tabela Não Desonerada",VLOOKUP($C763,'Orçamento Base'!$D$11:$S$1673,12,FALSE),VLOOKUP($C763,#REF!,12,FALSE))</f>
        <v>#N/A</v>
      </c>
      <c r="K763" s="167">
        <f>IFERROR(IF(Comparativo!$E$6="Tabela Não Desonerada",VLOOKUP($C763,'Orçamento Base'!$D$11:$S$1673,16,FALSE),VLOOKUP($C763,#REF!,16,FALSE)),0)</f>
        <v>0</v>
      </c>
      <c r="L763" s="575" t="e">
        <f>IF(AND($D763="COMPOSICAO_PROPRIA",'Orçamento Base'!$N763="-"),"14,18%",IF(AND($D763="MERCADO",'Orçamento Base'!$N763="-"),"15,38%",IF(Comparativo!$E$6="Tabela Não Desonerada",VLOOKUP($C763,'Orçamento Base'!$D$11:$S$1673,11,FALSE),VLOOKUP($C763,#REF!,11,FALSE))))</f>
        <v>#N/A</v>
      </c>
      <c r="M763" s="209">
        <f>IF(Comparativo!$E$6="Tabela Não Desonerada",Encargos!$F$44,Encargos!$D$44)</f>
        <v>1.1122000000000001</v>
      </c>
      <c r="N763" s="320"/>
      <c r="O763" s="166" t="s">
        <v>101</v>
      </c>
      <c r="P763" s="321"/>
      <c r="Q763" s="166" t="s">
        <v>101</v>
      </c>
      <c r="R763" s="321"/>
      <c r="S763" s="322"/>
      <c r="T763" s="322"/>
    </row>
    <row r="764" spans="1:20">
      <c r="A764" s="207">
        <f>'Identificação-TCE'!$A$13</f>
        <v>1</v>
      </c>
      <c r="B764" s="168" t="e">
        <f>IF(AND(G764&lt;&gt;"",H764&gt;0,I764&lt;&gt;"",J764&lt;&gt;0,K764&lt;&gt;0),COUNT($B$11:B763)+1,"")</f>
        <v>#N/A</v>
      </c>
      <c r="C764" s="207">
        <f>IF('Orçamento Base'!$M763=0,0,'Orçamento Base'!$D763)</f>
        <v>0</v>
      </c>
      <c r="D764" s="212" t="e">
        <f>IF('Orçamento Base'!$F763=Aux.!$G$11,"CONTRATACAO_PUBLICA",IF(VLOOKUP($C764,'Orçamento Base'!$D$11:$G$2116,3,FALSE)="INDEXADO",VLOOKUP(VLOOKUP($C763,'Orçamento Base'!$D$11:$G$2116,2,FALSE),'Index N_DESON.'!$A$9:$B$604,2),VLOOKUP($C764,'Orçamento Base'!$D$11:$G$2116,3,FALSE)))</f>
        <v>#N/A</v>
      </c>
      <c r="E764" s="208" t="e">
        <f>VLOOKUP($C764,'Orçamento Base'!$D$11:$S$1673,2,FALSE)</f>
        <v>#N/A</v>
      </c>
      <c r="F764" s="211">
        <f>Dados!$C$7</f>
        <v>44652</v>
      </c>
      <c r="G764" s="226" t="e">
        <f>VLOOKUP($C764,'Orçamento Base'!$D$11:$S$1673,4,FALSE)</f>
        <v>#N/A</v>
      </c>
      <c r="H764" s="377">
        <f>IFERROR(VLOOKUP($C764,'Orçamento Base'!$D$11:$S$1673,6,FALSE),0)</f>
        <v>0</v>
      </c>
      <c r="I764" s="208" t="e">
        <f>VLOOKUP($C764,'Orçamento Base'!$D$11:$S$1673,5,FALSE)</f>
        <v>#N/A</v>
      </c>
      <c r="J764" s="167" t="e">
        <f>IF(Comparativo!$E$6="Tabela Não Desonerada",VLOOKUP($C764,'Orçamento Base'!$D$11:$S$1673,12,FALSE),VLOOKUP($C764,#REF!,12,FALSE))</f>
        <v>#N/A</v>
      </c>
      <c r="K764" s="167">
        <f>IFERROR(IF(Comparativo!$E$6="Tabela Não Desonerada",VLOOKUP($C764,'Orçamento Base'!$D$11:$S$1673,16,FALSE),VLOOKUP($C764,#REF!,16,FALSE)),0)</f>
        <v>0</v>
      </c>
      <c r="L764" s="575" t="e">
        <f>IF(AND($D764="COMPOSICAO_PROPRIA",'Orçamento Base'!$N764="-"),"14,18%",IF(AND($D764="MERCADO",'Orçamento Base'!$N764="-"),"15,38%",IF(Comparativo!$E$6="Tabela Não Desonerada",VLOOKUP($C764,'Orçamento Base'!$D$11:$S$1673,11,FALSE),VLOOKUP($C764,#REF!,11,FALSE))))</f>
        <v>#N/A</v>
      </c>
      <c r="M764" s="209">
        <f>IF(Comparativo!$E$6="Tabela Não Desonerada",Encargos!$F$44,Encargos!$D$44)</f>
        <v>1.1122000000000001</v>
      </c>
      <c r="N764" s="320"/>
      <c r="O764" s="166" t="s">
        <v>101</v>
      </c>
      <c r="P764" s="321"/>
      <c r="Q764" s="166" t="s">
        <v>101</v>
      </c>
      <c r="R764" s="321"/>
      <c r="S764" s="322"/>
      <c r="T764" s="322"/>
    </row>
    <row r="765" spans="1:20">
      <c r="A765" s="207">
        <f>'Identificação-TCE'!$A$13</f>
        <v>1</v>
      </c>
      <c r="B765" s="168" t="e">
        <f>IF(AND(G765&lt;&gt;"",H765&gt;0,I765&lt;&gt;"",J765&lt;&gt;0,K765&lt;&gt;0),COUNT($B$11:B764)+1,"")</f>
        <v>#N/A</v>
      </c>
      <c r="C765" s="207">
        <f>IF('Orçamento Base'!$M764=0,0,'Orçamento Base'!$D764)</f>
        <v>0</v>
      </c>
      <c r="D765" s="212" t="e">
        <f>IF('Orçamento Base'!$F764=Aux.!$G$11,"CONTRATACAO_PUBLICA",IF(VLOOKUP($C765,'Orçamento Base'!$D$11:$G$2116,3,FALSE)="INDEXADO",VLOOKUP(VLOOKUP($C764,'Orçamento Base'!$D$11:$G$2116,2,FALSE),'Index N_DESON.'!$A$9:$B$604,2),VLOOKUP($C765,'Orçamento Base'!$D$11:$G$2116,3,FALSE)))</f>
        <v>#N/A</v>
      </c>
      <c r="E765" s="208" t="e">
        <f>VLOOKUP($C765,'Orçamento Base'!$D$11:$S$1673,2,FALSE)</f>
        <v>#N/A</v>
      </c>
      <c r="F765" s="211">
        <f>Dados!$C$7</f>
        <v>44652</v>
      </c>
      <c r="G765" s="226" t="e">
        <f>VLOOKUP($C765,'Orçamento Base'!$D$11:$S$1673,4,FALSE)</f>
        <v>#N/A</v>
      </c>
      <c r="H765" s="377">
        <f>IFERROR(VLOOKUP($C765,'Orçamento Base'!$D$11:$S$1673,6,FALSE),0)</f>
        <v>0</v>
      </c>
      <c r="I765" s="208" t="e">
        <f>VLOOKUP($C765,'Orçamento Base'!$D$11:$S$1673,5,FALSE)</f>
        <v>#N/A</v>
      </c>
      <c r="J765" s="167" t="e">
        <f>IF(Comparativo!$E$6="Tabela Não Desonerada",VLOOKUP($C765,'Orçamento Base'!$D$11:$S$1673,12,FALSE),VLOOKUP($C765,#REF!,12,FALSE))</f>
        <v>#N/A</v>
      </c>
      <c r="K765" s="167">
        <f>IFERROR(IF(Comparativo!$E$6="Tabela Não Desonerada",VLOOKUP($C765,'Orçamento Base'!$D$11:$S$1673,16,FALSE),VLOOKUP($C765,#REF!,16,FALSE)),0)</f>
        <v>0</v>
      </c>
      <c r="L765" s="575" t="e">
        <f>IF(AND($D765="COMPOSICAO_PROPRIA",'Orçamento Base'!$N765="-"),"14,18%",IF(AND($D765="MERCADO",'Orçamento Base'!$N765="-"),"15,38%",IF(Comparativo!$E$6="Tabela Não Desonerada",VLOOKUP($C765,'Orçamento Base'!$D$11:$S$1673,11,FALSE),VLOOKUP($C765,#REF!,11,FALSE))))</f>
        <v>#N/A</v>
      </c>
      <c r="M765" s="209">
        <f>IF(Comparativo!$E$6="Tabela Não Desonerada",Encargos!$F$44,Encargos!$D$44)</f>
        <v>1.1122000000000001</v>
      </c>
      <c r="N765" s="320"/>
      <c r="O765" s="166" t="s">
        <v>101</v>
      </c>
      <c r="P765" s="321"/>
      <c r="Q765" s="166" t="s">
        <v>101</v>
      </c>
      <c r="R765" s="321"/>
      <c r="S765" s="322"/>
      <c r="T765" s="322"/>
    </row>
    <row r="766" spans="1:20">
      <c r="A766" s="207">
        <f>'Identificação-TCE'!$A$13</f>
        <v>1</v>
      </c>
      <c r="B766" s="168" t="e">
        <f>IF(AND(G766&lt;&gt;"",H766&gt;0,I766&lt;&gt;"",J766&lt;&gt;0,K766&lt;&gt;0),COUNT($B$11:B765)+1,"")</f>
        <v>#N/A</v>
      </c>
      <c r="C766" s="207">
        <f>IF('Orçamento Base'!$M765=0,0,'Orçamento Base'!$D765)</f>
        <v>0</v>
      </c>
      <c r="D766" s="212" t="e">
        <f>IF('Orçamento Base'!$F765=Aux.!$G$11,"CONTRATACAO_PUBLICA",IF(VLOOKUP($C766,'Orçamento Base'!$D$11:$G$2116,3,FALSE)="INDEXADO",VLOOKUP(VLOOKUP($C765,'Orçamento Base'!$D$11:$G$2116,2,FALSE),'Index N_DESON.'!$A$9:$B$604,2),VLOOKUP($C766,'Orçamento Base'!$D$11:$G$2116,3,FALSE)))</f>
        <v>#N/A</v>
      </c>
      <c r="E766" s="208" t="e">
        <f>VLOOKUP($C766,'Orçamento Base'!$D$11:$S$1673,2,FALSE)</f>
        <v>#N/A</v>
      </c>
      <c r="F766" s="211">
        <f>Dados!$C$7</f>
        <v>44652</v>
      </c>
      <c r="G766" s="226" t="e">
        <f>VLOOKUP($C766,'Orçamento Base'!$D$11:$S$1673,4,FALSE)</f>
        <v>#N/A</v>
      </c>
      <c r="H766" s="377">
        <f>IFERROR(VLOOKUP($C766,'Orçamento Base'!$D$11:$S$1673,6,FALSE),0)</f>
        <v>0</v>
      </c>
      <c r="I766" s="208" t="e">
        <f>VLOOKUP($C766,'Orçamento Base'!$D$11:$S$1673,5,FALSE)</f>
        <v>#N/A</v>
      </c>
      <c r="J766" s="167" t="e">
        <f>IF(Comparativo!$E$6="Tabela Não Desonerada",VLOOKUP($C766,'Orçamento Base'!$D$11:$S$1673,12,FALSE),VLOOKUP($C766,#REF!,12,FALSE))</f>
        <v>#N/A</v>
      </c>
      <c r="K766" s="167">
        <f>IFERROR(IF(Comparativo!$E$6="Tabela Não Desonerada",VLOOKUP($C766,'Orçamento Base'!$D$11:$S$1673,16,FALSE),VLOOKUP($C766,#REF!,16,FALSE)),0)</f>
        <v>0</v>
      </c>
      <c r="L766" s="575" t="e">
        <f>IF(AND($D766="COMPOSICAO_PROPRIA",'Orçamento Base'!$N766="-"),"14,18%",IF(AND($D766="MERCADO",'Orçamento Base'!$N766="-"),"15,38%",IF(Comparativo!$E$6="Tabela Não Desonerada",VLOOKUP($C766,'Orçamento Base'!$D$11:$S$1673,11,FALSE),VLOOKUP($C766,#REF!,11,FALSE))))</f>
        <v>#N/A</v>
      </c>
      <c r="M766" s="209">
        <f>IF(Comparativo!$E$6="Tabela Não Desonerada",Encargos!$F$44,Encargos!$D$44)</f>
        <v>1.1122000000000001</v>
      </c>
      <c r="N766" s="320"/>
      <c r="O766" s="166" t="s">
        <v>101</v>
      </c>
      <c r="P766" s="321"/>
      <c r="Q766" s="166" t="s">
        <v>101</v>
      </c>
      <c r="R766" s="321"/>
      <c r="S766" s="322"/>
      <c r="T766" s="322"/>
    </row>
    <row r="767" spans="1:20">
      <c r="A767" s="207">
        <f>'Identificação-TCE'!$A$13</f>
        <v>1</v>
      </c>
      <c r="B767" s="168" t="e">
        <f>IF(AND(G767&lt;&gt;"",H767&gt;0,I767&lt;&gt;"",J767&lt;&gt;0,K767&lt;&gt;0),COUNT($B$11:B766)+1,"")</f>
        <v>#N/A</v>
      </c>
      <c r="C767" s="207">
        <f>IF('Orçamento Base'!$M766=0,0,'Orçamento Base'!$D766)</f>
        <v>0</v>
      </c>
      <c r="D767" s="212" t="e">
        <f>IF('Orçamento Base'!$F766=Aux.!$G$11,"CONTRATACAO_PUBLICA",IF(VLOOKUP($C767,'Orçamento Base'!$D$11:$G$2116,3,FALSE)="INDEXADO",VLOOKUP(VLOOKUP($C766,'Orçamento Base'!$D$11:$G$2116,2,FALSE),'Index N_DESON.'!$A$9:$B$604,2),VLOOKUP($C767,'Orçamento Base'!$D$11:$G$2116,3,FALSE)))</f>
        <v>#N/A</v>
      </c>
      <c r="E767" s="208" t="e">
        <f>VLOOKUP($C767,'Orçamento Base'!$D$11:$S$1673,2,FALSE)</f>
        <v>#N/A</v>
      </c>
      <c r="F767" s="211">
        <f>Dados!$C$7</f>
        <v>44652</v>
      </c>
      <c r="G767" s="226" t="e">
        <f>VLOOKUP($C767,'Orçamento Base'!$D$11:$S$1673,4,FALSE)</f>
        <v>#N/A</v>
      </c>
      <c r="H767" s="377">
        <f>IFERROR(VLOOKUP($C767,'Orçamento Base'!$D$11:$S$1673,6,FALSE),0)</f>
        <v>0</v>
      </c>
      <c r="I767" s="208" t="e">
        <f>VLOOKUP($C767,'Orçamento Base'!$D$11:$S$1673,5,FALSE)</f>
        <v>#N/A</v>
      </c>
      <c r="J767" s="167" t="e">
        <f>IF(Comparativo!$E$6="Tabela Não Desonerada",VLOOKUP($C767,'Orçamento Base'!$D$11:$S$1673,12,FALSE),VLOOKUP($C767,#REF!,12,FALSE))</f>
        <v>#N/A</v>
      </c>
      <c r="K767" s="167">
        <f>IFERROR(IF(Comparativo!$E$6="Tabela Não Desonerada",VLOOKUP($C767,'Orçamento Base'!$D$11:$S$1673,16,FALSE),VLOOKUP($C767,#REF!,16,FALSE)),0)</f>
        <v>0</v>
      </c>
      <c r="L767" s="575" t="e">
        <f>IF(AND($D767="COMPOSICAO_PROPRIA",'Orçamento Base'!$N767="-"),"14,18%",IF(AND($D767="MERCADO",'Orçamento Base'!$N767="-"),"15,38%",IF(Comparativo!$E$6="Tabela Não Desonerada",VLOOKUP($C767,'Orçamento Base'!$D$11:$S$1673,11,FALSE),VLOOKUP($C767,#REF!,11,FALSE))))</f>
        <v>#N/A</v>
      </c>
      <c r="M767" s="209">
        <f>IF(Comparativo!$E$6="Tabela Não Desonerada",Encargos!$F$44,Encargos!$D$44)</f>
        <v>1.1122000000000001</v>
      </c>
      <c r="N767" s="320"/>
      <c r="O767" s="166" t="s">
        <v>101</v>
      </c>
      <c r="P767" s="321"/>
      <c r="Q767" s="166" t="s">
        <v>101</v>
      </c>
      <c r="R767" s="321"/>
      <c r="S767" s="322"/>
      <c r="T767" s="322"/>
    </row>
    <row r="768" spans="1:20">
      <c r="A768" s="207">
        <f>'Identificação-TCE'!$A$13</f>
        <v>1</v>
      </c>
      <c r="B768" s="168" t="e">
        <f>IF(AND(G768&lt;&gt;"",H768&gt;0,I768&lt;&gt;"",J768&lt;&gt;0,K768&lt;&gt;0),COUNT($B$11:B767)+1,"")</f>
        <v>#N/A</v>
      </c>
      <c r="C768" s="207">
        <f>IF('Orçamento Base'!$M767=0,0,'Orçamento Base'!$D767)</f>
        <v>0</v>
      </c>
      <c r="D768" s="212" t="e">
        <f>IF('Orçamento Base'!$F767=Aux.!$G$11,"CONTRATACAO_PUBLICA",IF(VLOOKUP($C768,'Orçamento Base'!$D$11:$G$2116,3,FALSE)="INDEXADO",VLOOKUP(VLOOKUP($C767,'Orçamento Base'!$D$11:$G$2116,2,FALSE),'Index N_DESON.'!$A$9:$B$604,2),VLOOKUP($C768,'Orçamento Base'!$D$11:$G$2116,3,FALSE)))</f>
        <v>#N/A</v>
      </c>
      <c r="E768" s="208" t="e">
        <f>VLOOKUP($C768,'Orçamento Base'!$D$11:$S$1673,2,FALSE)</f>
        <v>#N/A</v>
      </c>
      <c r="F768" s="211">
        <f>Dados!$C$7</f>
        <v>44652</v>
      </c>
      <c r="G768" s="226" t="e">
        <f>VLOOKUP($C768,'Orçamento Base'!$D$11:$S$1673,4,FALSE)</f>
        <v>#N/A</v>
      </c>
      <c r="H768" s="377">
        <f>IFERROR(VLOOKUP($C768,'Orçamento Base'!$D$11:$S$1673,6,FALSE),0)</f>
        <v>0</v>
      </c>
      <c r="I768" s="208" t="e">
        <f>VLOOKUP($C768,'Orçamento Base'!$D$11:$S$1673,5,FALSE)</f>
        <v>#N/A</v>
      </c>
      <c r="J768" s="167" t="e">
        <f>IF(Comparativo!$E$6="Tabela Não Desonerada",VLOOKUP($C768,'Orçamento Base'!$D$11:$S$1673,12,FALSE),VLOOKUP($C768,#REF!,12,FALSE))</f>
        <v>#N/A</v>
      </c>
      <c r="K768" s="167">
        <f>IFERROR(IF(Comparativo!$E$6="Tabela Não Desonerada",VLOOKUP($C768,'Orçamento Base'!$D$11:$S$1673,16,FALSE),VLOOKUP($C768,#REF!,16,FALSE)),0)</f>
        <v>0</v>
      </c>
      <c r="L768" s="575" t="e">
        <f>IF(AND($D768="COMPOSICAO_PROPRIA",'Orçamento Base'!$N768="-"),"14,18%",IF(AND($D768="MERCADO",'Orçamento Base'!$N768="-"),"15,38%",IF(Comparativo!$E$6="Tabela Não Desonerada",VLOOKUP($C768,'Orçamento Base'!$D$11:$S$1673,11,FALSE),VLOOKUP($C768,#REF!,11,FALSE))))</f>
        <v>#N/A</v>
      </c>
      <c r="M768" s="209">
        <f>IF(Comparativo!$E$6="Tabela Não Desonerada",Encargos!$F$44,Encargos!$D$44)</f>
        <v>1.1122000000000001</v>
      </c>
      <c r="N768" s="320"/>
      <c r="O768" s="166" t="s">
        <v>101</v>
      </c>
      <c r="P768" s="321"/>
      <c r="Q768" s="166" t="s">
        <v>101</v>
      </c>
      <c r="R768" s="321"/>
      <c r="S768" s="322"/>
      <c r="T768" s="322"/>
    </row>
    <row r="769" spans="1:20">
      <c r="A769" s="207">
        <f>'Identificação-TCE'!$A$13</f>
        <v>1</v>
      </c>
      <c r="B769" s="168" t="e">
        <f>IF(AND(G769&lt;&gt;"",H769&gt;0,I769&lt;&gt;"",J769&lt;&gt;0,K769&lt;&gt;0),COUNT($B$11:B768)+1,"")</f>
        <v>#N/A</v>
      </c>
      <c r="C769" s="207">
        <f>IF('Orçamento Base'!$M768=0,0,'Orçamento Base'!$D768)</f>
        <v>0</v>
      </c>
      <c r="D769" s="212" t="e">
        <f>IF('Orçamento Base'!$F768=Aux.!$G$11,"CONTRATACAO_PUBLICA",IF(VLOOKUP($C769,'Orçamento Base'!$D$11:$G$2116,3,FALSE)="INDEXADO",VLOOKUP(VLOOKUP($C768,'Orçamento Base'!$D$11:$G$2116,2,FALSE),'Index N_DESON.'!$A$9:$B$604,2),VLOOKUP($C769,'Orçamento Base'!$D$11:$G$2116,3,FALSE)))</f>
        <v>#N/A</v>
      </c>
      <c r="E769" s="208" t="e">
        <f>VLOOKUP($C769,'Orçamento Base'!$D$11:$S$1673,2,FALSE)</f>
        <v>#N/A</v>
      </c>
      <c r="F769" s="211">
        <f>Dados!$C$7</f>
        <v>44652</v>
      </c>
      <c r="G769" s="226" t="e">
        <f>VLOOKUP($C769,'Orçamento Base'!$D$11:$S$1673,4,FALSE)</f>
        <v>#N/A</v>
      </c>
      <c r="H769" s="377">
        <f>IFERROR(VLOOKUP($C769,'Orçamento Base'!$D$11:$S$1673,6,FALSE),0)</f>
        <v>0</v>
      </c>
      <c r="I769" s="208" t="e">
        <f>VLOOKUP($C769,'Orçamento Base'!$D$11:$S$1673,5,FALSE)</f>
        <v>#N/A</v>
      </c>
      <c r="J769" s="167" t="e">
        <f>IF(Comparativo!$E$6="Tabela Não Desonerada",VLOOKUP($C769,'Orçamento Base'!$D$11:$S$1673,12,FALSE),VLOOKUP($C769,#REF!,12,FALSE))</f>
        <v>#N/A</v>
      </c>
      <c r="K769" s="167">
        <f>IFERROR(IF(Comparativo!$E$6="Tabela Não Desonerada",VLOOKUP($C769,'Orçamento Base'!$D$11:$S$1673,16,FALSE),VLOOKUP($C769,#REF!,16,FALSE)),0)</f>
        <v>0</v>
      </c>
      <c r="L769" s="575" t="e">
        <f>IF(AND($D769="COMPOSICAO_PROPRIA",'Orçamento Base'!$N769="-"),"14,18%",IF(AND($D769="MERCADO",'Orçamento Base'!$N769="-"),"15,38%",IF(Comparativo!$E$6="Tabela Não Desonerada",VLOOKUP($C769,'Orçamento Base'!$D$11:$S$1673,11,FALSE),VLOOKUP($C769,#REF!,11,FALSE))))</f>
        <v>#N/A</v>
      </c>
      <c r="M769" s="209">
        <f>IF(Comparativo!$E$6="Tabela Não Desonerada",Encargos!$F$44,Encargos!$D$44)</f>
        <v>1.1122000000000001</v>
      </c>
      <c r="N769" s="320"/>
      <c r="O769" s="166" t="s">
        <v>101</v>
      </c>
      <c r="P769" s="321"/>
      <c r="Q769" s="166" t="s">
        <v>101</v>
      </c>
      <c r="R769" s="321"/>
      <c r="S769" s="322"/>
      <c r="T769" s="322"/>
    </row>
    <row r="770" spans="1:20">
      <c r="A770" s="207">
        <f>'Identificação-TCE'!$A$13</f>
        <v>1</v>
      </c>
      <c r="B770" s="168" t="e">
        <f>IF(AND(G770&lt;&gt;"",H770&gt;0,I770&lt;&gt;"",J770&lt;&gt;0,K770&lt;&gt;0),COUNT($B$11:B769)+1,"")</f>
        <v>#N/A</v>
      </c>
      <c r="C770" s="207">
        <f>IF('Orçamento Base'!$M769=0,0,'Orçamento Base'!$D769)</f>
        <v>0</v>
      </c>
      <c r="D770" s="212" t="e">
        <f>IF('Orçamento Base'!$F769=Aux.!$G$11,"CONTRATACAO_PUBLICA",IF(VLOOKUP($C770,'Orçamento Base'!$D$11:$G$2116,3,FALSE)="INDEXADO",VLOOKUP(VLOOKUP($C769,'Orçamento Base'!$D$11:$G$2116,2,FALSE),'Index N_DESON.'!$A$9:$B$604,2),VLOOKUP($C770,'Orçamento Base'!$D$11:$G$2116,3,FALSE)))</f>
        <v>#N/A</v>
      </c>
      <c r="E770" s="208" t="e">
        <f>VLOOKUP($C770,'Orçamento Base'!$D$11:$S$1673,2,FALSE)</f>
        <v>#N/A</v>
      </c>
      <c r="F770" s="211">
        <f>Dados!$C$7</f>
        <v>44652</v>
      </c>
      <c r="G770" s="226" t="e">
        <f>VLOOKUP($C770,'Orçamento Base'!$D$11:$S$1673,4,FALSE)</f>
        <v>#N/A</v>
      </c>
      <c r="H770" s="377">
        <f>IFERROR(VLOOKUP($C770,'Orçamento Base'!$D$11:$S$1673,6,FALSE),0)</f>
        <v>0</v>
      </c>
      <c r="I770" s="208" t="e">
        <f>VLOOKUP($C770,'Orçamento Base'!$D$11:$S$1673,5,FALSE)</f>
        <v>#N/A</v>
      </c>
      <c r="J770" s="167" t="e">
        <f>IF(Comparativo!$E$6="Tabela Não Desonerada",VLOOKUP($C770,'Orçamento Base'!$D$11:$S$1673,12,FALSE),VLOOKUP($C770,#REF!,12,FALSE))</f>
        <v>#N/A</v>
      </c>
      <c r="K770" s="167">
        <f>IFERROR(IF(Comparativo!$E$6="Tabela Não Desonerada",VLOOKUP($C770,'Orçamento Base'!$D$11:$S$1673,16,FALSE),VLOOKUP($C770,#REF!,16,FALSE)),0)</f>
        <v>0</v>
      </c>
      <c r="L770" s="575" t="e">
        <f>IF(AND($D770="COMPOSICAO_PROPRIA",'Orçamento Base'!$N770="-"),"14,18%",IF(AND($D770="MERCADO",'Orçamento Base'!$N770="-"),"15,38%",IF(Comparativo!$E$6="Tabela Não Desonerada",VLOOKUP($C770,'Orçamento Base'!$D$11:$S$1673,11,FALSE),VLOOKUP($C770,#REF!,11,FALSE))))</f>
        <v>#N/A</v>
      </c>
      <c r="M770" s="209">
        <f>IF(Comparativo!$E$6="Tabela Não Desonerada",Encargos!$F$44,Encargos!$D$44)</f>
        <v>1.1122000000000001</v>
      </c>
      <c r="N770" s="320"/>
      <c r="O770" s="166" t="s">
        <v>101</v>
      </c>
      <c r="P770" s="321"/>
      <c r="Q770" s="166" t="s">
        <v>101</v>
      </c>
      <c r="R770" s="321"/>
      <c r="S770" s="322"/>
      <c r="T770" s="322"/>
    </row>
    <row r="771" spans="1:20">
      <c r="A771" s="207">
        <f>'Identificação-TCE'!$A$13</f>
        <v>1</v>
      </c>
      <c r="B771" s="168" t="e">
        <f>IF(AND(G771&lt;&gt;"",H771&gt;0,I771&lt;&gt;"",J771&lt;&gt;0,K771&lt;&gt;0),COUNT($B$11:B770)+1,"")</f>
        <v>#N/A</v>
      </c>
      <c r="C771" s="207">
        <f>IF('Orçamento Base'!$M770=0,0,'Orçamento Base'!$D770)</f>
        <v>0</v>
      </c>
      <c r="D771" s="212" t="e">
        <f>IF('Orçamento Base'!$F770=Aux.!$G$11,"CONTRATACAO_PUBLICA",IF(VLOOKUP($C771,'Orçamento Base'!$D$11:$G$2116,3,FALSE)="INDEXADO",VLOOKUP(VLOOKUP($C770,'Orçamento Base'!$D$11:$G$2116,2,FALSE),'Index N_DESON.'!$A$9:$B$604,2),VLOOKUP($C771,'Orçamento Base'!$D$11:$G$2116,3,FALSE)))</f>
        <v>#N/A</v>
      </c>
      <c r="E771" s="208" t="e">
        <f>VLOOKUP($C771,'Orçamento Base'!$D$11:$S$1673,2,FALSE)</f>
        <v>#N/A</v>
      </c>
      <c r="F771" s="211">
        <f>Dados!$C$7</f>
        <v>44652</v>
      </c>
      <c r="G771" s="226" t="e">
        <f>VLOOKUP($C771,'Orçamento Base'!$D$11:$S$1673,4,FALSE)</f>
        <v>#N/A</v>
      </c>
      <c r="H771" s="377">
        <f>IFERROR(VLOOKUP($C771,'Orçamento Base'!$D$11:$S$1673,6,FALSE),0)</f>
        <v>0</v>
      </c>
      <c r="I771" s="208" t="e">
        <f>VLOOKUP($C771,'Orçamento Base'!$D$11:$S$1673,5,FALSE)</f>
        <v>#N/A</v>
      </c>
      <c r="J771" s="167" t="e">
        <f>IF(Comparativo!$E$6="Tabela Não Desonerada",VLOOKUP($C771,'Orçamento Base'!$D$11:$S$1673,12,FALSE),VLOOKUP($C771,#REF!,12,FALSE))</f>
        <v>#N/A</v>
      </c>
      <c r="K771" s="167">
        <f>IFERROR(IF(Comparativo!$E$6="Tabela Não Desonerada",VLOOKUP($C771,'Orçamento Base'!$D$11:$S$1673,16,FALSE),VLOOKUP($C771,#REF!,16,FALSE)),0)</f>
        <v>0</v>
      </c>
      <c r="L771" s="575" t="e">
        <f>IF(AND($D771="COMPOSICAO_PROPRIA",'Orçamento Base'!$N771="-"),"14,18%",IF(AND($D771="MERCADO",'Orçamento Base'!$N771="-"),"15,38%",IF(Comparativo!$E$6="Tabela Não Desonerada",VLOOKUP($C771,'Orçamento Base'!$D$11:$S$1673,11,FALSE),VLOOKUP($C771,#REF!,11,FALSE))))</f>
        <v>#N/A</v>
      </c>
      <c r="M771" s="209">
        <f>IF(Comparativo!$E$6="Tabela Não Desonerada",Encargos!$F$44,Encargos!$D$44)</f>
        <v>1.1122000000000001</v>
      </c>
      <c r="N771" s="320"/>
      <c r="O771" s="166" t="s">
        <v>101</v>
      </c>
      <c r="P771" s="321"/>
      <c r="Q771" s="166" t="s">
        <v>101</v>
      </c>
      <c r="R771" s="321"/>
      <c r="S771" s="322"/>
      <c r="T771" s="322"/>
    </row>
    <row r="772" spans="1:20">
      <c r="A772" s="207">
        <f>'Identificação-TCE'!$A$13</f>
        <v>1</v>
      </c>
      <c r="B772" s="168" t="e">
        <f>IF(AND(G772&lt;&gt;"",H772&gt;0,I772&lt;&gt;"",J772&lt;&gt;0,K772&lt;&gt;0),COUNT($B$11:B771)+1,"")</f>
        <v>#N/A</v>
      </c>
      <c r="C772" s="207">
        <f>IF('Orçamento Base'!$M771=0,0,'Orçamento Base'!$D771)</f>
        <v>0</v>
      </c>
      <c r="D772" s="212" t="e">
        <f>IF('Orçamento Base'!$F771=Aux.!$G$11,"CONTRATACAO_PUBLICA",IF(VLOOKUP($C772,'Orçamento Base'!$D$11:$G$2116,3,FALSE)="INDEXADO",VLOOKUP(VLOOKUP($C771,'Orçamento Base'!$D$11:$G$2116,2,FALSE),'Index N_DESON.'!$A$9:$B$604,2),VLOOKUP($C772,'Orçamento Base'!$D$11:$G$2116,3,FALSE)))</f>
        <v>#N/A</v>
      </c>
      <c r="E772" s="208" t="e">
        <f>VLOOKUP($C772,'Orçamento Base'!$D$11:$S$1673,2,FALSE)</f>
        <v>#N/A</v>
      </c>
      <c r="F772" s="211">
        <f>Dados!$C$7</f>
        <v>44652</v>
      </c>
      <c r="G772" s="226" t="e">
        <f>VLOOKUP($C772,'Orçamento Base'!$D$11:$S$1673,4,FALSE)</f>
        <v>#N/A</v>
      </c>
      <c r="H772" s="377">
        <f>IFERROR(VLOOKUP($C772,'Orçamento Base'!$D$11:$S$1673,6,FALSE),0)</f>
        <v>0</v>
      </c>
      <c r="I772" s="208" t="e">
        <f>VLOOKUP($C772,'Orçamento Base'!$D$11:$S$1673,5,FALSE)</f>
        <v>#N/A</v>
      </c>
      <c r="J772" s="167" t="e">
        <f>IF(Comparativo!$E$6="Tabela Não Desonerada",VLOOKUP($C772,'Orçamento Base'!$D$11:$S$1673,12,FALSE),VLOOKUP($C772,#REF!,12,FALSE))</f>
        <v>#N/A</v>
      </c>
      <c r="K772" s="167">
        <f>IFERROR(IF(Comparativo!$E$6="Tabela Não Desonerada",VLOOKUP($C772,'Orçamento Base'!$D$11:$S$1673,16,FALSE),VLOOKUP($C772,#REF!,16,FALSE)),0)</f>
        <v>0</v>
      </c>
      <c r="L772" s="575" t="e">
        <f>IF(AND($D772="COMPOSICAO_PROPRIA",'Orçamento Base'!$N772="-"),"14,18%",IF(AND($D772="MERCADO",'Orçamento Base'!$N772="-"),"15,38%",IF(Comparativo!$E$6="Tabela Não Desonerada",VLOOKUP($C772,'Orçamento Base'!$D$11:$S$1673,11,FALSE),VLOOKUP($C772,#REF!,11,FALSE))))</f>
        <v>#N/A</v>
      </c>
      <c r="M772" s="209">
        <f>IF(Comparativo!$E$6="Tabela Não Desonerada",Encargos!$F$44,Encargos!$D$44)</f>
        <v>1.1122000000000001</v>
      </c>
      <c r="N772" s="320"/>
      <c r="O772" s="166" t="s">
        <v>101</v>
      </c>
      <c r="P772" s="321"/>
      <c r="Q772" s="166" t="s">
        <v>101</v>
      </c>
      <c r="R772" s="321"/>
      <c r="S772" s="322"/>
      <c r="T772" s="322"/>
    </row>
    <row r="773" spans="1:20">
      <c r="A773" s="207">
        <f>'Identificação-TCE'!$A$13</f>
        <v>1</v>
      </c>
      <c r="B773" s="168" t="e">
        <f>IF(AND(G773&lt;&gt;"",H773&gt;0,I773&lt;&gt;"",J773&lt;&gt;0,K773&lt;&gt;0),COUNT($B$11:B772)+1,"")</f>
        <v>#N/A</v>
      </c>
      <c r="C773" s="207">
        <f>IF('Orçamento Base'!$M772=0,0,'Orçamento Base'!$D772)</f>
        <v>0</v>
      </c>
      <c r="D773" s="212" t="e">
        <f>IF('Orçamento Base'!$F772=Aux.!$G$11,"CONTRATACAO_PUBLICA",IF(VLOOKUP($C773,'Orçamento Base'!$D$11:$G$2116,3,FALSE)="INDEXADO",VLOOKUP(VLOOKUP($C772,'Orçamento Base'!$D$11:$G$2116,2,FALSE),'Index N_DESON.'!$A$9:$B$604,2),VLOOKUP($C773,'Orçamento Base'!$D$11:$G$2116,3,FALSE)))</f>
        <v>#N/A</v>
      </c>
      <c r="E773" s="208" t="e">
        <f>VLOOKUP($C773,'Orçamento Base'!$D$11:$S$1673,2,FALSE)</f>
        <v>#N/A</v>
      </c>
      <c r="F773" s="211">
        <f>Dados!$C$7</f>
        <v>44652</v>
      </c>
      <c r="G773" s="226" t="e">
        <f>VLOOKUP($C773,'Orçamento Base'!$D$11:$S$1673,4,FALSE)</f>
        <v>#N/A</v>
      </c>
      <c r="H773" s="377">
        <f>IFERROR(VLOOKUP($C773,'Orçamento Base'!$D$11:$S$1673,6,FALSE),0)</f>
        <v>0</v>
      </c>
      <c r="I773" s="208" t="e">
        <f>VLOOKUP($C773,'Orçamento Base'!$D$11:$S$1673,5,FALSE)</f>
        <v>#N/A</v>
      </c>
      <c r="J773" s="167" t="e">
        <f>IF(Comparativo!$E$6="Tabela Não Desonerada",VLOOKUP($C773,'Orçamento Base'!$D$11:$S$1673,12,FALSE),VLOOKUP($C773,#REF!,12,FALSE))</f>
        <v>#N/A</v>
      </c>
      <c r="K773" s="167">
        <f>IFERROR(IF(Comparativo!$E$6="Tabela Não Desonerada",VLOOKUP($C773,'Orçamento Base'!$D$11:$S$1673,16,FALSE),VLOOKUP($C773,#REF!,16,FALSE)),0)</f>
        <v>0</v>
      </c>
      <c r="L773" s="575" t="e">
        <f>IF(AND($D773="COMPOSICAO_PROPRIA",'Orçamento Base'!$N773="-"),"14,18%",IF(AND($D773="MERCADO",'Orçamento Base'!$N773="-"),"15,38%",IF(Comparativo!$E$6="Tabela Não Desonerada",VLOOKUP($C773,'Orçamento Base'!$D$11:$S$1673,11,FALSE),VLOOKUP($C773,#REF!,11,FALSE))))</f>
        <v>#N/A</v>
      </c>
      <c r="M773" s="209">
        <f>IF(Comparativo!$E$6="Tabela Não Desonerada",Encargos!$F$44,Encargos!$D$44)</f>
        <v>1.1122000000000001</v>
      </c>
      <c r="N773" s="320"/>
      <c r="O773" s="166" t="s">
        <v>101</v>
      </c>
      <c r="P773" s="321"/>
      <c r="Q773" s="166" t="s">
        <v>101</v>
      </c>
      <c r="R773" s="321"/>
      <c r="S773" s="322"/>
      <c r="T773" s="322"/>
    </row>
    <row r="774" spans="1:20">
      <c r="A774" s="207">
        <f>'Identificação-TCE'!$A$13</f>
        <v>1</v>
      </c>
      <c r="B774" s="168" t="e">
        <f>IF(AND(G774&lt;&gt;"",H774&gt;0,I774&lt;&gt;"",J774&lt;&gt;0,K774&lt;&gt;0),COUNT($B$11:B773)+1,"")</f>
        <v>#N/A</v>
      </c>
      <c r="C774" s="207">
        <f>IF('Orçamento Base'!$M773=0,0,'Orçamento Base'!$D773)</f>
        <v>0</v>
      </c>
      <c r="D774" s="212" t="e">
        <f>IF('Orçamento Base'!$F773=Aux.!$G$11,"CONTRATACAO_PUBLICA",IF(VLOOKUP($C774,'Orçamento Base'!$D$11:$G$2116,3,FALSE)="INDEXADO",VLOOKUP(VLOOKUP($C773,'Orçamento Base'!$D$11:$G$2116,2,FALSE),'Index N_DESON.'!$A$9:$B$604,2),VLOOKUP($C774,'Orçamento Base'!$D$11:$G$2116,3,FALSE)))</f>
        <v>#N/A</v>
      </c>
      <c r="E774" s="208" t="e">
        <f>VLOOKUP($C774,'Orçamento Base'!$D$11:$S$1673,2,FALSE)</f>
        <v>#N/A</v>
      </c>
      <c r="F774" s="211">
        <f>Dados!$C$7</f>
        <v>44652</v>
      </c>
      <c r="G774" s="226" t="e">
        <f>VLOOKUP($C774,'Orçamento Base'!$D$11:$S$1673,4,FALSE)</f>
        <v>#N/A</v>
      </c>
      <c r="H774" s="377">
        <f>IFERROR(VLOOKUP($C774,'Orçamento Base'!$D$11:$S$1673,6,FALSE),0)</f>
        <v>0</v>
      </c>
      <c r="I774" s="208" t="e">
        <f>VLOOKUP($C774,'Orçamento Base'!$D$11:$S$1673,5,FALSE)</f>
        <v>#N/A</v>
      </c>
      <c r="J774" s="167" t="e">
        <f>IF(Comparativo!$E$6="Tabela Não Desonerada",VLOOKUP($C774,'Orçamento Base'!$D$11:$S$1673,12,FALSE),VLOOKUP($C774,#REF!,12,FALSE))</f>
        <v>#N/A</v>
      </c>
      <c r="K774" s="167">
        <f>IFERROR(IF(Comparativo!$E$6="Tabela Não Desonerada",VLOOKUP($C774,'Orçamento Base'!$D$11:$S$1673,16,FALSE),VLOOKUP($C774,#REF!,16,FALSE)),0)</f>
        <v>0</v>
      </c>
      <c r="L774" s="575" t="e">
        <f>IF(AND($D774="COMPOSICAO_PROPRIA",'Orçamento Base'!$N774="-"),"14,18%",IF(AND($D774="MERCADO",'Orçamento Base'!$N774="-"),"15,38%",IF(Comparativo!$E$6="Tabela Não Desonerada",VLOOKUP($C774,'Orçamento Base'!$D$11:$S$1673,11,FALSE),VLOOKUP($C774,#REF!,11,FALSE))))</f>
        <v>#N/A</v>
      </c>
      <c r="M774" s="209">
        <f>IF(Comparativo!$E$6="Tabela Não Desonerada",Encargos!$F$44,Encargos!$D$44)</f>
        <v>1.1122000000000001</v>
      </c>
      <c r="N774" s="320"/>
      <c r="O774" s="166" t="s">
        <v>101</v>
      </c>
      <c r="P774" s="321"/>
      <c r="Q774" s="166" t="s">
        <v>101</v>
      </c>
      <c r="R774" s="321"/>
      <c r="S774" s="322"/>
      <c r="T774" s="322"/>
    </row>
    <row r="775" spans="1:20">
      <c r="A775" s="207">
        <f>'Identificação-TCE'!$A$13</f>
        <v>1</v>
      </c>
      <c r="B775" s="168" t="e">
        <f>IF(AND(G775&lt;&gt;"",H775&gt;0,I775&lt;&gt;"",J775&lt;&gt;0,K775&lt;&gt;0),COUNT($B$11:B774)+1,"")</f>
        <v>#N/A</v>
      </c>
      <c r="C775" s="207">
        <f>IF('Orçamento Base'!$M774=0,0,'Orçamento Base'!$D774)</f>
        <v>0</v>
      </c>
      <c r="D775" s="212" t="e">
        <f>IF('Orçamento Base'!$F774=Aux.!$G$11,"CONTRATACAO_PUBLICA",IF(VLOOKUP($C775,'Orçamento Base'!$D$11:$G$2116,3,FALSE)="INDEXADO",VLOOKUP(VLOOKUP($C774,'Orçamento Base'!$D$11:$G$2116,2,FALSE),'Index N_DESON.'!$A$9:$B$604,2),VLOOKUP($C775,'Orçamento Base'!$D$11:$G$2116,3,FALSE)))</f>
        <v>#N/A</v>
      </c>
      <c r="E775" s="208" t="e">
        <f>VLOOKUP($C775,'Orçamento Base'!$D$11:$S$1673,2,FALSE)</f>
        <v>#N/A</v>
      </c>
      <c r="F775" s="211">
        <f>Dados!$C$7</f>
        <v>44652</v>
      </c>
      <c r="G775" s="226" t="e">
        <f>VLOOKUP($C775,'Orçamento Base'!$D$11:$S$1673,4,FALSE)</f>
        <v>#N/A</v>
      </c>
      <c r="H775" s="377">
        <f>IFERROR(VLOOKUP($C775,'Orçamento Base'!$D$11:$S$1673,6,FALSE),0)</f>
        <v>0</v>
      </c>
      <c r="I775" s="208" t="e">
        <f>VLOOKUP($C775,'Orçamento Base'!$D$11:$S$1673,5,FALSE)</f>
        <v>#N/A</v>
      </c>
      <c r="J775" s="167" t="e">
        <f>IF(Comparativo!$E$6="Tabela Não Desonerada",VLOOKUP($C775,'Orçamento Base'!$D$11:$S$1673,12,FALSE),VLOOKUP($C775,#REF!,12,FALSE))</f>
        <v>#N/A</v>
      </c>
      <c r="K775" s="167">
        <f>IFERROR(IF(Comparativo!$E$6="Tabela Não Desonerada",VLOOKUP($C775,'Orçamento Base'!$D$11:$S$1673,16,FALSE),VLOOKUP($C775,#REF!,16,FALSE)),0)</f>
        <v>0</v>
      </c>
      <c r="L775" s="575" t="e">
        <f>IF(AND($D775="COMPOSICAO_PROPRIA",'Orçamento Base'!$N775="-"),"14,18%",IF(AND($D775="MERCADO",'Orçamento Base'!$N775="-"),"15,38%",IF(Comparativo!$E$6="Tabela Não Desonerada",VLOOKUP($C775,'Orçamento Base'!$D$11:$S$1673,11,FALSE),VLOOKUP($C775,#REF!,11,FALSE))))</f>
        <v>#N/A</v>
      </c>
      <c r="M775" s="209">
        <f>IF(Comparativo!$E$6="Tabela Não Desonerada",Encargos!$F$44,Encargos!$D$44)</f>
        <v>1.1122000000000001</v>
      </c>
      <c r="N775" s="320"/>
      <c r="O775" s="166" t="s">
        <v>101</v>
      </c>
      <c r="P775" s="321"/>
      <c r="Q775" s="166" t="s">
        <v>101</v>
      </c>
      <c r="R775" s="321"/>
      <c r="S775" s="322"/>
      <c r="T775" s="322"/>
    </row>
    <row r="776" spans="1:20">
      <c r="A776" s="207">
        <f>'Identificação-TCE'!$A$13</f>
        <v>1</v>
      </c>
      <c r="B776" s="168" t="e">
        <f>IF(AND(G776&lt;&gt;"",H776&gt;0,I776&lt;&gt;"",J776&lt;&gt;0,K776&lt;&gt;0),COUNT($B$11:B775)+1,"")</f>
        <v>#N/A</v>
      </c>
      <c r="C776" s="207">
        <f>IF('Orçamento Base'!$M775=0,0,'Orçamento Base'!$D775)</f>
        <v>0</v>
      </c>
      <c r="D776" s="212" t="e">
        <f>IF('Orçamento Base'!$F775=Aux.!$G$11,"CONTRATACAO_PUBLICA",IF(VLOOKUP($C776,'Orçamento Base'!$D$11:$G$2116,3,FALSE)="INDEXADO",VLOOKUP(VLOOKUP($C775,'Orçamento Base'!$D$11:$G$2116,2,FALSE),'Index N_DESON.'!$A$9:$B$604,2),VLOOKUP($C776,'Orçamento Base'!$D$11:$G$2116,3,FALSE)))</f>
        <v>#N/A</v>
      </c>
      <c r="E776" s="208" t="e">
        <f>VLOOKUP($C776,'Orçamento Base'!$D$11:$S$1673,2,FALSE)</f>
        <v>#N/A</v>
      </c>
      <c r="F776" s="211">
        <f>Dados!$C$7</f>
        <v>44652</v>
      </c>
      <c r="G776" s="226" t="e">
        <f>VLOOKUP($C776,'Orçamento Base'!$D$11:$S$1673,4,FALSE)</f>
        <v>#N/A</v>
      </c>
      <c r="H776" s="377">
        <f>IFERROR(VLOOKUP($C776,'Orçamento Base'!$D$11:$S$1673,6,FALSE),0)</f>
        <v>0</v>
      </c>
      <c r="I776" s="208" t="e">
        <f>VLOOKUP($C776,'Orçamento Base'!$D$11:$S$1673,5,FALSE)</f>
        <v>#N/A</v>
      </c>
      <c r="J776" s="167" t="e">
        <f>IF(Comparativo!$E$6="Tabela Não Desonerada",VLOOKUP($C776,'Orçamento Base'!$D$11:$S$1673,12,FALSE),VLOOKUP($C776,#REF!,12,FALSE))</f>
        <v>#N/A</v>
      </c>
      <c r="K776" s="167">
        <f>IFERROR(IF(Comparativo!$E$6="Tabela Não Desonerada",VLOOKUP($C776,'Orçamento Base'!$D$11:$S$1673,16,FALSE),VLOOKUP($C776,#REF!,16,FALSE)),0)</f>
        <v>0</v>
      </c>
      <c r="L776" s="575" t="e">
        <f>IF(AND($D776="COMPOSICAO_PROPRIA",'Orçamento Base'!$N776="-"),"14,18%",IF(AND($D776="MERCADO",'Orçamento Base'!$N776="-"),"15,38%",IF(Comparativo!$E$6="Tabela Não Desonerada",VLOOKUP($C776,'Orçamento Base'!$D$11:$S$1673,11,FALSE),VLOOKUP($C776,#REF!,11,FALSE))))</f>
        <v>#N/A</v>
      </c>
      <c r="M776" s="209">
        <f>IF(Comparativo!$E$6="Tabela Não Desonerada",Encargos!$F$44,Encargos!$D$44)</f>
        <v>1.1122000000000001</v>
      </c>
      <c r="N776" s="320"/>
      <c r="O776" s="166" t="s">
        <v>101</v>
      </c>
      <c r="P776" s="321"/>
      <c r="Q776" s="166" t="s">
        <v>101</v>
      </c>
      <c r="R776" s="321"/>
      <c r="S776" s="322"/>
      <c r="T776" s="322"/>
    </row>
    <row r="777" spans="1:20">
      <c r="A777" s="207">
        <f>'Identificação-TCE'!$A$13</f>
        <v>1</v>
      </c>
      <c r="B777" s="168" t="e">
        <f>IF(AND(G777&lt;&gt;"",H777&gt;0,I777&lt;&gt;"",J777&lt;&gt;0,K777&lt;&gt;0),COUNT($B$11:B776)+1,"")</f>
        <v>#N/A</v>
      </c>
      <c r="C777" s="207">
        <f>IF('Orçamento Base'!$M776=0,0,'Orçamento Base'!$D776)</f>
        <v>0</v>
      </c>
      <c r="D777" s="212" t="e">
        <f>IF('Orçamento Base'!$F776=Aux.!$G$11,"CONTRATACAO_PUBLICA",IF(VLOOKUP($C777,'Orçamento Base'!$D$11:$G$2116,3,FALSE)="INDEXADO",VLOOKUP(VLOOKUP($C776,'Orçamento Base'!$D$11:$G$2116,2,FALSE),'Index N_DESON.'!$A$9:$B$604,2),VLOOKUP($C777,'Orçamento Base'!$D$11:$G$2116,3,FALSE)))</f>
        <v>#N/A</v>
      </c>
      <c r="E777" s="208" t="e">
        <f>VLOOKUP($C777,'Orçamento Base'!$D$11:$S$1673,2,FALSE)</f>
        <v>#N/A</v>
      </c>
      <c r="F777" s="211">
        <f>Dados!$C$7</f>
        <v>44652</v>
      </c>
      <c r="G777" s="226" t="e">
        <f>VLOOKUP($C777,'Orçamento Base'!$D$11:$S$1673,4,FALSE)</f>
        <v>#N/A</v>
      </c>
      <c r="H777" s="377">
        <f>IFERROR(VLOOKUP($C777,'Orçamento Base'!$D$11:$S$1673,6,FALSE),0)</f>
        <v>0</v>
      </c>
      <c r="I777" s="208" t="e">
        <f>VLOOKUP($C777,'Orçamento Base'!$D$11:$S$1673,5,FALSE)</f>
        <v>#N/A</v>
      </c>
      <c r="J777" s="167" t="e">
        <f>IF(Comparativo!$E$6="Tabela Não Desonerada",VLOOKUP($C777,'Orçamento Base'!$D$11:$S$1673,12,FALSE),VLOOKUP($C777,#REF!,12,FALSE))</f>
        <v>#N/A</v>
      </c>
      <c r="K777" s="167">
        <f>IFERROR(IF(Comparativo!$E$6="Tabela Não Desonerada",VLOOKUP($C777,'Orçamento Base'!$D$11:$S$1673,16,FALSE),VLOOKUP($C777,#REF!,16,FALSE)),0)</f>
        <v>0</v>
      </c>
      <c r="L777" s="575" t="e">
        <f>IF(AND($D777="COMPOSICAO_PROPRIA",'Orçamento Base'!$N777="-"),"14,18%",IF(AND($D777="MERCADO",'Orçamento Base'!$N777="-"),"15,38%",IF(Comparativo!$E$6="Tabela Não Desonerada",VLOOKUP($C777,'Orçamento Base'!$D$11:$S$1673,11,FALSE),VLOOKUP($C777,#REF!,11,FALSE))))</f>
        <v>#N/A</v>
      </c>
      <c r="M777" s="209">
        <f>IF(Comparativo!$E$6="Tabela Não Desonerada",Encargos!$F$44,Encargos!$D$44)</f>
        <v>1.1122000000000001</v>
      </c>
      <c r="N777" s="320"/>
      <c r="O777" s="166" t="s">
        <v>101</v>
      </c>
      <c r="P777" s="321"/>
      <c r="Q777" s="166" t="s">
        <v>101</v>
      </c>
      <c r="R777" s="321"/>
      <c r="S777" s="322"/>
      <c r="T777" s="322"/>
    </row>
    <row r="778" spans="1:20">
      <c r="A778" s="207">
        <f>'Identificação-TCE'!$A$13</f>
        <v>1</v>
      </c>
      <c r="B778" s="168" t="e">
        <f>IF(AND(G778&lt;&gt;"",H778&gt;0,I778&lt;&gt;"",J778&lt;&gt;0,K778&lt;&gt;0),COUNT($B$11:B777)+1,"")</f>
        <v>#N/A</v>
      </c>
      <c r="C778" s="207">
        <f>IF('Orçamento Base'!$M777=0,0,'Orçamento Base'!$D777)</f>
        <v>0</v>
      </c>
      <c r="D778" s="212" t="e">
        <f>IF('Orçamento Base'!$F777=Aux.!$G$11,"CONTRATACAO_PUBLICA",IF(VLOOKUP($C778,'Orçamento Base'!$D$11:$G$2116,3,FALSE)="INDEXADO",VLOOKUP(VLOOKUP($C777,'Orçamento Base'!$D$11:$G$2116,2,FALSE),'Index N_DESON.'!$A$9:$B$604,2),VLOOKUP($C778,'Orçamento Base'!$D$11:$G$2116,3,FALSE)))</f>
        <v>#N/A</v>
      </c>
      <c r="E778" s="208" t="e">
        <f>VLOOKUP($C778,'Orçamento Base'!$D$11:$S$1673,2,FALSE)</f>
        <v>#N/A</v>
      </c>
      <c r="F778" s="211">
        <f>Dados!$C$7</f>
        <v>44652</v>
      </c>
      <c r="G778" s="226" t="e">
        <f>VLOOKUP($C778,'Orçamento Base'!$D$11:$S$1673,4,FALSE)</f>
        <v>#N/A</v>
      </c>
      <c r="H778" s="377">
        <f>IFERROR(VLOOKUP($C778,'Orçamento Base'!$D$11:$S$1673,6,FALSE),0)</f>
        <v>0</v>
      </c>
      <c r="I778" s="208" t="e">
        <f>VLOOKUP($C778,'Orçamento Base'!$D$11:$S$1673,5,FALSE)</f>
        <v>#N/A</v>
      </c>
      <c r="J778" s="167" t="e">
        <f>IF(Comparativo!$E$6="Tabela Não Desonerada",VLOOKUP($C778,'Orçamento Base'!$D$11:$S$1673,12,FALSE),VLOOKUP($C778,#REF!,12,FALSE))</f>
        <v>#N/A</v>
      </c>
      <c r="K778" s="167">
        <f>IFERROR(IF(Comparativo!$E$6="Tabela Não Desonerada",VLOOKUP($C778,'Orçamento Base'!$D$11:$S$1673,16,FALSE),VLOOKUP($C778,#REF!,16,FALSE)),0)</f>
        <v>0</v>
      </c>
      <c r="L778" s="575" t="e">
        <f>IF(AND($D778="COMPOSICAO_PROPRIA",'Orçamento Base'!$N778="-"),"14,18%",IF(AND($D778="MERCADO",'Orçamento Base'!$N778="-"),"15,38%",IF(Comparativo!$E$6="Tabela Não Desonerada",VLOOKUP($C778,'Orçamento Base'!$D$11:$S$1673,11,FALSE),VLOOKUP($C778,#REF!,11,FALSE))))</f>
        <v>#N/A</v>
      </c>
      <c r="M778" s="209">
        <f>IF(Comparativo!$E$6="Tabela Não Desonerada",Encargos!$F$44,Encargos!$D$44)</f>
        <v>1.1122000000000001</v>
      </c>
      <c r="N778" s="320"/>
      <c r="O778" s="166" t="s">
        <v>101</v>
      </c>
      <c r="P778" s="321"/>
      <c r="Q778" s="166" t="s">
        <v>101</v>
      </c>
      <c r="R778" s="321"/>
      <c r="S778" s="322"/>
      <c r="T778" s="322"/>
    </row>
    <row r="779" spans="1:20">
      <c r="A779" s="207">
        <f>'Identificação-TCE'!$A$13</f>
        <v>1</v>
      </c>
      <c r="B779" s="168" t="e">
        <f>IF(AND(G779&lt;&gt;"",H779&gt;0,I779&lt;&gt;"",J779&lt;&gt;0,K779&lt;&gt;0),COUNT($B$11:B778)+1,"")</f>
        <v>#N/A</v>
      </c>
      <c r="C779" s="207">
        <f>IF('Orçamento Base'!$M778=0,0,'Orçamento Base'!$D778)</f>
        <v>0</v>
      </c>
      <c r="D779" s="212" t="e">
        <f>IF('Orçamento Base'!$F778=Aux.!$G$11,"CONTRATACAO_PUBLICA",IF(VLOOKUP($C779,'Orçamento Base'!$D$11:$G$2116,3,FALSE)="INDEXADO",VLOOKUP(VLOOKUP($C778,'Orçamento Base'!$D$11:$G$2116,2,FALSE),'Index N_DESON.'!$A$9:$B$604,2),VLOOKUP($C779,'Orçamento Base'!$D$11:$G$2116,3,FALSE)))</f>
        <v>#N/A</v>
      </c>
      <c r="E779" s="208" t="e">
        <f>VLOOKUP($C779,'Orçamento Base'!$D$11:$S$1673,2,FALSE)</f>
        <v>#N/A</v>
      </c>
      <c r="F779" s="211">
        <f>Dados!$C$7</f>
        <v>44652</v>
      </c>
      <c r="G779" s="226" t="e">
        <f>VLOOKUP($C779,'Orçamento Base'!$D$11:$S$1673,4,FALSE)</f>
        <v>#N/A</v>
      </c>
      <c r="H779" s="377">
        <f>IFERROR(VLOOKUP($C779,'Orçamento Base'!$D$11:$S$1673,6,FALSE),0)</f>
        <v>0</v>
      </c>
      <c r="I779" s="208" t="e">
        <f>VLOOKUP($C779,'Orçamento Base'!$D$11:$S$1673,5,FALSE)</f>
        <v>#N/A</v>
      </c>
      <c r="J779" s="167" t="e">
        <f>IF(Comparativo!$E$6="Tabela Não Desonerada",VLOOKUP($C779,'Orçamento Base'!$D$11:$S$1673,12,FALSE),VLOOKUP($C779,#REF!,12,FALSE))</f>
        <v>#N/A</v>
      </c>
      <c r="K779" s="167">
        <f>IFERROR(IF(Comparativo!$E$6="Tabela Não Desonerada",VLOOKUP($C779,'Orçamento Base'!$D$11:$S$1673,16,FALSE),VLOOKUP($C779,#REF!,16,FALSE)),0)</f>
        <v>0</v>
      </c>
      <c r="L779" s="575" t="e">
        <f>IF(AND($D779="COMPOSICAO_PROPRIA",'Orçamento Base'!$N779="-"),"14,18%",IF(AND($D779="MERCADO",'Orçamento Base'!$N779="-"),"15,38%",IF(Comparativo!$E$6="Tabela Não Desonerada",VLOOKUP($C779,'Orçamento Base'!$D$11:$S$1673,11,FALSE),VLOOKUP($C779,#REF!,11,FALSE))))</f>
        <v>#N/A</v>
      </c>
      <c r="M779" s="209">
        <f>IF(Comparativo!$E$6="Tabela Não Desonerada",Encargos!$F$44,Encargos!$D$44)</f>
        <v>1.1122000000000001</v>
      </c>
      <c r="N779" s="320"/>
      <c r="O779" s="166" t="s">
        <v>101</v>
      </c>
      <c r="P779" s="321"/>
      <c r="Q779" s="166" t="s">
        <v>101</v>
      </c>
      <c r="R779" s="321"/>
      <c r="S779" s="322"/>
      <c r="T779" s="322"/>
    </row>
    <row r="780" spans="1:20">
      <c r="A780" s="207">
        <f>'Identificação-TCE'!$A$13</f>
        <v>1</v>
      </c>
      <c r="B780" s="168" t="e">
        <f>IF(AND(G780&lt;&gt;"",H780&gt;0,I780&lt;&gt;"",J780&lt;&gt;0,K780&lt;&gt;0),COUNT($B$11:B779)+1,"")</f>
        <v>#N/A</v>
      </c>
      <c r="C780" s="207">
        <f>IF('Orçamento Base'!$M779=0,0,'Orçamento Base'!$D779)</f>
        <v>0</v>
      </c>
      <c r="D780" s="212" t="e">
        <f>IF('Orçamento Base'!$F779=Aux.!$G$11,"CONTRATACAO_PUBLICA",IF(VLOOKUP($C780,'Orçamento Base'!$D$11:$G$2116,3,FALSE)="INDEXADO",VLOOKUP(VLOOKUP($C779,'Orçamento Base'!$D$11:$G$2116,2,FALSE),'Index N_DESON.'!$A$9:$B$604,2),VLOOKUP($C780,'Orçamento Base'!$D$11:$G$2116,3,FALSE)))</f>
        <v>#N/A</v>
      </c>
      <c r="E780" s="208" t="e">
        <f>VLOOKUP($C780,'Orçamento Base'!$D$11:$S$1673,2,FALSE)</f>
        <v>#N/A</v>
      </c>
      <c r="F780" s="211">
        <f>Dados!$C$7</f>
        <v>44652</v>
      </c>
      <c r="G780" s="226" t="e">
        <f>VLOOKUP($C780,'Orçamento Base'!$D$11:$S$1673,4,FALSE)</f>
        <v>#N/A</v>
      </c>
      <c r="H780" s="377">
        <f>IFERROR(VLOOKUP($C780,'Orçamento Base'!$D$11:$S$1673,6,FALSE),0)</f>
        <v>0</v>
      </c>
      <c r="I780" s="208" t="e">
        <f>VLOOKUP($C780,'Orçamento Base'!$D$11:$S$1673,5,FALSE)</f>
        <v>#N/A</v>
      </c>
      <c r="J780" s="167" t="e">
        <f>IF(Comparativo!$E$6="Tabela Não Desonerada",VLOOKUP($C780,'Orçamento Base'!$D$11:$S$1673,12,FALSE),VLOOKUP($C780,#REF!,12,FALSE))</f>
        <v>#N/A</v>
      </c>
      <c r="K780" s="167">
        <f>IFERROR(IF(Comparativo!$E$6="Tabela Não Desonerada",VLOOKUP($C780,'Orçamento Base'!$D$11:$S$1673,16,FALSE),VLOOKUP($C780,#REF!,16,FALSE)),0)</f>
        <v>0</v>
      </c>
      <c r="L780" s="575" t="e">
        <f>IF(AND($D780="COMPOSICAO_PROPRIA",'Orçamento Base'!$N780="-"),"14,18%",IF(AND($D780="MERCADO",'Orçamento Base'!$N780="-"),"15,38%",IF(Comparativo!$E$6="Tabela Não Desonerada",VLOOKUP($C780,'Orçamento Base'!$D$11:$S$1673,11,FALSE),VLOOKUP($C780,#REF!,11,FALSE))))</f>
        <v>#N/A</v>
      </c>
      <c r="M780" s="209">
        <f>IF(Comparativo!$E$6="Tabela Não Desonerada",Encargos!$F$44,Encargos!$D$44)</f>
        <v>1.1122000000000001</v>
      </c>
      <c r="N780" s="320"/>
      <c r="O780" s="166" t="s">
        <v>101</v>
      </c>
      <c r="P780" s="321"/>
      <c r="Q780" s="166" t="s">
        <v>101</v>
      </c>
      <c r="R780" s="321"/>
      <c r="S780" s="322"/>
      <c r="T780" s="322"/>
    </row>
    <row r="781" spans="1:20">
      <c r="A781" s="207">
        <f>'Identificação-TCE'!$A$13</f>
        <v>1</v>
      </c>
      <c r="B781" s="168" t="e">
        <f>IF(AND(G781&lt;&gt;"",H781&gt;0,I781&lt;&gt;"",J781&lt;&gt;0,K781&lt;&gt;0),COUNT($B$11:B780)+1,"")</f>
        <v>#N/A</v>
      </c>
      <c r="C781" s="207">
        <f>IF('Orçamento Base'!$M780=0,0,'Orçamento Base'!$D780)</f>
        <v>0</v>
      </c>
      <c r="D781" s="212" t="e">
        <f>IF('Orçamento Base'!$F780=Aux.!$G$11,"CONTRATACAO_PUBLICA",IF(VLOOKUP($C781,'Orçamento Base'!$D$11:$G$2116,3,FALSE)="INDEXADO",VLOOKUP(VLOOKUP($C780,'Orçamento Base'!$D$11:$G$2116,2,FALSE),'Index N_DESON.'!$A$9:$B$604,2),VLOOKUP($C781,'Orçamento Base'!$D$11:$G$2116,3,FALSE)))</f>
        <v>#N/A</v>
      </c>
      <c r="E781" s="208" t="e">
        <f>VLOOKUP($C781,'Orçamento Base'!$D$11:$S$1673,2,FALSE)</f>
        <v>#N/A</v>
      </c>
      <c r="F781" s="211">
        <f>Dados!$C$7</f>
        <v>44652</v>
      </c>
      <c r="G781" s="226" t="e">
        <f>VLOOKUP($C781,'Orçamento Base'!$D$11:$S$1673,4,FALSE)</f>
        <v>#N/A</v>
      </c>
      <c r="H781" s="377">
        <f>IFERROR(VLOOKUP($C781,'Orçamento Base'!$D$11:$S$1673,6,FALSE),0)</f>
        <v>0</v>
      </c>
      <c r="I781" s="208" t="e">
        <f>VLOOKUP($C781,'Orçamento Base'!$D$11:$S$1673,5,FALSE)</f>
        <v>#N/A</v>
      </c>
      <c r="J781" s="167" t="e">
        <f>IF(Comparativo!$E$6="Tabela Não Desonerada",VLOOKUP($C781,'Orçamento Base'!$D$11:$S$1673,12,FALSE),VLOOKUP($C781,#REF!,12,FALSE))</f>
        <v>#N/A</v>
      </c>
      <c r="K781" s="167">
        <f>IFERROR(IF(Comparativo!$E$6="Tabela Não Desonerada",VLOOKUP($C781,'Orçamento Base'!$D$11:$S$1673,16,FALSE),VLOOKUP($C781,#REF!,16,FALSE)),0)</f>
        <v>0</v>
      </c>
      <c r="L781" s="575" t="e">
        <f>IF(AND($D781="COMPOSICAO_PROPRIA",'Orçamento Base'!$N781="-"),"14,18%",IF(AND($D781="MERCADO",'Orçamento Base'!$N781="-"),"15,38%",IF(Comparativo!$E$6="Tabela Não Desonerada",VLOOKUP($C781,'Orçamento Base'!$D$11:$S$1673,11,FALSE),VLOOKUP($C781,#REF!,11,FALSE))))</f>
        <v>#N/A</v>
      </c>
      <c r="M781" s="209">
        <f>IF(Comparativo!$E$6="Tabela Não Desonerada",Encargos!$F$44,Encargos!$D$44)</f>
        <v>1.1122000000000001</v>
      </c>
      <c r="N781" s="320"/>
      <c r="O781" s="166" t="s">
        <v>101</v>
      </c>
      <c r="P781" s="321"/>
      <c r="Q781" s="166" t="s">
        <v>101</v>
      </c>
      <c r="R781" s="321"/>
      <c r="S781" s="322"/>
      <c r="T781" s="322"/>
    </row>
    <row r="782" spans="1:20">
      <c r="A782" s="207">
        <f>'Identificação-TCE'!$A$13</f>
        <v>1</v>
      </c>
      <c r="B782" s="168" t="e">
        <f>IF(AND(G782&lt;&gt;"",H782&gt;0,I782&lt;&gt;"",J782&lt;&gt;0,K782&lt;&gt;0),COUNT($B$11:B781)+1,"")</f>
        <v>#N/A</v>
      </c>
      <c r="C782" s="207">
        <f>IF('Orçamento Base'!$M781=0,0,'Orçamento Base'!$D781)</f>
        <v>0</v>
      </c>
      <c r="D782" s="212" t="e">
        <f>IF('Orçamento Base'!$F781=Aux.!$G$11,"CONTRATACAO_PUBLICA",IF(VLOOKUP($C782,'Orçamento Base'!$D$11:$G$2116,3,FALSE)="INDEXADO",VLOOKUP(VLOOKUP($C781,'Orçamento Base'!$D$11:$G$2116,2,FALSE),'Index N_DESON.'!$A$9:$B$604,2),VLOOKUP($C782,'Orçamento Base'!$D$11:$G$2116,3,FALSE)))</f>
        <v>#N/A</v>
      </c>
      <c r="E782" s="208" t="e">
        <f>VLOOKUP($C782,'Orçamento Base'!$D$11:$S$1673,2,FALSE)</f>
        <v>#N/A</v>
      </c>
      <c r="F782" s="211">
        <f>Dados!$C$7</f>
        <v>44652</v>
      </c>
      <c r="G782" s="226" t="e">
        <f>VLOOKUP($C782,'Orçamento Base'!$D$11:$S$1673,4,FALSE)</f>
        <v>#N/A</v>
      </c>
      <c r="H782" s="377">
        <f>IFERROR(VLOOKUP($C782,'Orçamento Base'!$D$11:$S$1673,6,FALSE),0)</f>
        <v>0</v>
      </c>
      <c r="I782" s="208" t="e">
        <f>VLOOKUP($C782,'Orçamento Base'!$D$11:$S$1673,5,FALSE)</f>
        <v>#N/A</v>
      </c>
      <c r="J782" s="167" t="e">
        <f>IF(Comparativo!$E$6="Tabela Não Desonerada",VLOOKUP($C782,'Orçamento Base'!$D$11:$S$1673,12,FALSE),VLOOKUP($C782,#REF!,12,FALSE))</f>
        <v>#N/A</v>
      </c>
      <c r="K782" s="167">
        <f>IFERROR(IF(Comparativo!$E$6="Tabela Não Desonerada",VLOOKUP($C782,'Orçamento Base'!$D$11:$S$1673,16,FALSE),VLOOKUP($C782,#REF!,16,FALSE)),0)</f>
        <v>0</v>
      </c>
      <c r="L782" s="575" t="e">
        <f>IF(AND($D782="COMPOSICAO_PROPRIA",'Orçamento Base'!$N782="-"),"14,18%",IF(AND($D782="MERCADO",'Orçamento Base'!$N782="-"),"15,38%",IF(Comparativo!$E$6="Tabela Não Desonerada",VLOOKUP($C782,'Orçamento Base'!$D$11:$S$1673,11,FALSE),VLOOKUP($C782,#REF!,11,FALSE))))</f>
        <v>#N/A</v>
      </c>
      <c r="M782" s="209">
        <f>IF(Comparativo!$E$6="Tabela Não Desonerada",Encargos!$F$44,Encargos!$D$44)</f>
        <v>1.1122000000000001</v>
      </c>
      <c r="N782" s="320"/>
      <c r="O782" s="166" t="s">
        <v>101</v>
      </c>
      <c r="P782" s="321"/>
      <c r="Q782" s="166" t="s">
        <v>101</v>
      </c>
      <c r="R782" s="321"/>
      <c r="S782" s="322"/>
      <c r="T782" s="322"/>
    </row>
    <row r="783" spans="1:20">
      <c r="A783" s="207">
        <f>'Identificação-TCE'!$A$13</f>
        <v>1</v>
      </c>
      <c r="B783" s="168" t="e">
        <f>IF(AND(G783&lt;&gt;"",H783&gt;0,I783&lt;&gt;"",J783&lt;&gt;0,K783&lt;&gt;0),COUNT($B$11:B782)+1,"")</f>
        <v>#N/A</v>
      </c>
      <c r="C783" s="207">
        <f>IF('Orçamento Base'!$M782=0,0,'Orçamento Base'!$D782)</f>
        <v>0</v>
      </c>
      <c r="D783" s="212" t="e">
        <f>IF('Orçamento Base'!$F782=Aux.!$G$11,"CONTRATACAO_PUBLICA",IF(VLOOKUP($C783,'Orçamento Base'!$D$11:$G$2116,3,FALSE)="INDEXADO",VLOOKUP(VLOOKUP($C782,'Orçamento Base'!$D$11:$G$2116,2,FALSE),'Index N_DESON.'!$A$9:$B$604,2),VLOOKUP($C783,'Orçamento Base'!$D$11:$G$2116,3,FALSE)))</f>
        <v>#N/A</v>
      </c>
      <c r="E783" s="208" t="e">
        <f>VLOOKUP($C783,'Orçamento Base'!$D$11:$S$1673,2,FALSE)</f>
        <v>#N/A</v>
      </c>
      <c r="F783" s="211">
        <f>Dados!$C$7</f>
        <v>44652</v>
      </c>
      <c r="G783" s="226" t="e">
        <f>VLOOKUP($C783,'Orçamento Base'!$D$11:$S$1673,4,FALSE)</f>
        <v>#N/A</v>
      </c>
      <c r="H783" s="377">
        <f>IFERROR(VLOOKUP($C783,'Orçamento Base'!$D$11:$S$1673,6,FALSE),0)</f>
        <v>0</v>
      </c>
      <c r="I783" s="208" t="e">
        <f>VLOOKUP($C783,'Orçamento Base'!$D$11:$S$1673,5,FALSE)</f>
        <v>#N/A</v>
      </c>
      <c r="J783" s="167" t="e">
        <f>IF(Comparativo!$E$6="Tabela Não Desonerada",VLOOKUP($C783,'Orçamento Base'!$D$11:$S$1673,12,FALSE),VLOOKUP($C783,#REF!,12,FALSE))</f>
        <v>#N/A</v>
      </c>
      <c r="K783" s="167">
        <f>IFERROR(IF(Comparativo!$E$6="Tabela Não Desonerada",VLOOKUP($C783,'Orçamento Base'!$D$11:$S$1673,16,FALSE),VLOOKUP($C783,#REF!,16,FALSE)),0)</f>
        <v>0</v>
      </c>
      <c r="L783" s="575" t="e">
        <f>IF(AND($D783="COMPOSICAO_PROPRIA",'Orçamento Base'!$N783="-"),"14,18%",IF(AND($D783="MERCADO",'Orçamento Base'!$N783="-"),"15,38%",IF(Comparativo!$E$6="Tabela Não Desonerada",VLOOKUP($C783,'Orçamento Base'!$D$11:$S$1673,11,FALSE),VLOOKUP($C783,#REF!,11,FALSE))))</f>
        <v>#N/A</v>
      </c>
      <c r="M783" s="209">
        <f>IF(Comparativo!$E$6="Tabela Não Desonerada",Encargos!$F$44,Encargos!$D$44)</f>
        <v>1.1122000000000001</v>
      </c>
      <c r="N783" s="320"/>
      <c r="O783" s="166" t="s">
        <v>101</v>
      </c>
      <c r="P783" s="321"/>
      <c r="Q783" s="166" t="s">
        <v>101</v>
      </c>
      <c r="R783" s="321"/>
      <c r="S783" s="322"/>
      <c r="T783" s="322"/>
    </row>
    <row r="784" spans="1:20">
      <c r="A784" s="207">
        <f>'Identificação-TCE'!$A$13</f>
        <v>1</v>
      </c>
      <c r="B784" s="168" t="e">
        <f>IF(AND(G784&lt;&gt;"",H784&gt;0,I784&lt;&gt;"",J784&lt;&gt;0,K784&lt;&gt;0),COUNT($B$11:B783)+1,"")</f>
        <v>#N/A</v>
      </c>
      <c r="C784" s="207">
        <f>IF('Orçamento Base'!$M783=0,0,'Orçamento Base'!$D783)</f>
        <v>0</v>
      </c>
      <c r="D784" s="212" t="e">
        <f>IF('Orçamento Base'!$F783=Aux.!$G$11,"CONTRATACAO_PUBLICA",IF(VLOOKUP($C784,'Orçamento Base'!$D$11:$G$2116,3,FALSE)="INDEXADO",VLOOKUP(VLOOKUP($C783,'Orçamento Base'!$D$11:$G$2116,2,FALSE),'Index N_DESON.'!$A$9:$B$604,2),VLOOKUP($C784,'Orçamento Base'!$D$11:$G$2116,3,FALSE)))</f>
        <v>#N/A</v>
      </c>
      <c r="E784" s="208" t="e">
        <f>VLOOKUP($C784,'Orçamento Base'!$D$11:$S$1673,2,FALSE)</f>
        <v>#N/A</v>
      </c>
      <c r="F784" s="211">
        <f>Dados!$C$7</f>
        <v>44652</v>
      </c>
      <c r="G784" s="226" t="e">
        <f>VLOOKUP($C784,'Orçamento Base'!$D$11:$S$1673,4,FALSE)</f>
        <v>#N/A</v>
      </c>
      <c r="H784" s="377">
        <f>IFERROR(VLOOKUP($C784,'Orçamento Base'!$D$11:$S$1673,6,FALSE),0)</f>
        <v>0</v>
      </c>
      <c r="I784" s="208" t="e">
        <f>VLOOKUP($C784,'Orçamento Base'!$D$11:$S$1673,5,FALSE)</f>
        <v>#N/A</v>
      </c>
      <c r="J784" s="167" t="e">
        <f>IF(Comparativo!$E$6="Tabela Não Desonerada",VLOOKUP($C784,'Orçamento Base'!$D$11:$S$1673,12,FALSE),VLOOKUP($C784,#REF!,12,FALSE))</f>
        <v>#N/A</v>
      </c>
      <c r="K784" s="167">
        <f>IFERROR(IF(Comparativo!$E$6="Tabela Não Desonerada",VLOOKUP($C784,'Orçamento Base'!$D$11:$S$1673,16,FALSE),VLOOKUP($C784,#REF!,16,FALSE)),0)</f>
        <v>0</v>
      </c>
      <c r="L784" s="575" t="e">
        <f>IF(AND($D784="COMPOSICAO_PROPRIA",'Orçamento Base'!$N784="-"),"14,18%",IF(AND($D784="MERCADO",'Orçamento Base'!$N784="-"),"15,38%",IF(Comparativo!$E$6="Tabela Não Desonerada",VLOOKUP($C784,'Orçamento Base'!$D$11:$S$1673,11,FALSE),VLOOKUP($C784,#REF!,11,FALSE))))</f>
        <v>#N/A</v>
      </c>
      <c r="M784" s="209">
        <f>IF(Comparativo!$E$6="Tabela Não Desonerada",Encargos!$F$44,Encargos!$D$44)</f>
        <v>1.1122000000000001</v>
      </c>
      <c r="N784" s="320"/>
      <c r="O784" s="166" t="s">
        <v>101</v>
      </c>
      <c r="P784" s="321"/>
      <c r="Q784" s="166" t="s">
        <v>101</v>
      </c>
      <c r="R784" s="321"/>
      <c r="S784" s="322"/>
      <c r="T784" s="322"/>
    </row>
    <row r="785" spans="1:20">
      <c r="A785" s="207">
        <f>'Identificação-TCE'!$A$13</f>
        <v>1</v>
      </c>
      <c r="B785" s="168" t="e">
        <f>IF(AND(G785&lt;&gt;"",H785&gt;0,I785&lt;&gt;"",J785&lt;&gt;0,K785&lt;&gt;0),COUNT($B$11:B784)+1,"")</f>
        <v>#N/A</v>
      </c>
      <c r="C785" s="207">
        <f>IF('Orçamento Base'!$M784=0,0,'Orçamento Base'!$D784)</f>
        <v>0</v>
      </c>
      <c r="D785" s="212" t="e">
        <f>IF('Orçamento Base'!$F784=Aux.!$G$11,"CONTRATACAO_PUBLICA",IF(VLOOKUP($C785,'Orçamento Base'!$D$11:$G$2116,3,FALSE)="INDEXADO",VLOOKUP(VLOOKUP($C784,'Orçamento Base'!$D$11:$G$2116,2,FALSE),'Index N_DESON.'!$A$9:$B$604,2),VLOOKUP($C785,'Orçamento Base'!$D$11:$G$2116,3,FALSE)))</f>
        <v>#N/A</v>
      </c>
      <c r="E785" s="208" t="e">
        <f>VLOOKUP($C785,'Orçamento Base'!$D$11:$S$1673,2,FALSE)</f>
        <v>#N/A</v>
      </c>
      <c r="F785" s="211">
        <f>Dados!$C$7</f>
        <v>44652</v>
      </c>
      <c r="G785" s="226" t="e">
        <f>VLOOKUP($C785,'Orçamento Base'!$D$11:$S$1673,4,FALSE)</f>
        <v>#N/A</v>
      </c>
      <c r="H785" s="377">
        <f>IFERROR(VLOOKUP($C785,'Orçamento Base'!$D$11:$S$1673,6,FALSE),0)</f>
        <v>0</v>
      </c>
      <c r="I785" s="208" t="e">
        <f>VLOOKUP($C785,'Orçamento Base'!$D$11:$S$1673,5,FALSE)</f>
        <v>#N/A</v>
      </c>
      <c r="J785" s="167" t="e">
        <f>IF(Comparativo!$E$6="Tabela Não Desonerada",VLOOKUP($C785,'Orçamento Base'!$D$11:$S$1673,12,FALSE),VLOOKUP($C785,#REF!,12,FALSE))</f>
        <v>#N/A</v>
      </c>
      <c r="K785" s="167">
        <f>IFERROR(IF(Comparativo!$E$6="Tabela Não Desonerada",VLOOKUP($C785,'Orçamento Base'!$D$11:$S$1673,16,FALSE),VLOOKUP($C785,#REF!,16,FALSE)),0)</f>
        <v>0</v>
      </c>
      <c r="L785" s="575" t="e">
        <f>IF(AND($D785="COMPOSICAO_PROPRIA",'Orçamento Base'!$N785="-"),"14,18%",IF(AND($D785="MERCADO",'Orçamento Base'!$N785="-"),"15,38%",IF(Comparativo!$E$6="Tabela Não Desonerada",VLOOKUP($C785,'Orçamento Base'!$D$11:$S$1673,11,FALSE),VLOOKUP($C785,#REF!,11,FALSE))))</f>
        <v>#N/A</v>
      </c>
      <c r="M785" s="209">
        <f>IF(Comparativo!$E$6="Tabela Não Desonerada",Encargos!$F$44,Encargos!$D$44)</f>
        <v>1.1122000000000001</v>
      </c>
      <c r="N785" s="320"/>
      <c r="O785" s="166" t="s">
        <v>101</v>
      </c>
      <c r="P785" s="321"/>
      <c r="Q785" s="166" t="s">
        <v>101</v>
      </c>
      <c r="R785" s="321"/>
      <c r="S785" s="322"/>
      <c r="T785" s="322"/>
    </row>
    <row r="786" spans="1:20">
      <c r="A786" s="207">
        <f>'Identificação-TCE'!$A$13</f>
        <v>1</v>
      </c>
      <c r="B786" s="168" t="e">
        <f>IF(AND(G786&lt;&gt;"",H786&gt;0,I786&lt;&gt;"",J786&lt;&gt;0,K786&lt;&gt;0),COUNT($B$11:B785)+1,"")</f>
        <v>#N/A</v>
      </c>
      <c r="C786" s="207">
        <f>IF('Orçamento Base'!$M785=0,0,'Orçamento Base'!$D785)</f>
        <v>0</v>
      </c>
      <c r="D786" s="212" t="e">
        <f>IF('Orçamento Base'!$F785=Aux.!$G$11,"CONTRATACAO_PUBLICA",IF(VLOOKUP($C786,'Orçamento Base'!$D$11:$G$2116,3,FALSE)="INDEXADO",VLOOKUP(VLOOKUP($C785,'Orçamento Base'!$D$11:$G$2116,2,FALSE),'Index N_DESON.'!$A$9:$B$604,2),VLOOKUP($C786,'Orçamento Base'!$D$11:$G$2116,3,FALSE)))</f>
        <v>#N/A</v>
      </c>
      <c r="E786" s="208" t="e">
        <f>VLOOKUP($C786,'Orçamento Base'!$D$11:$S$1673,2,FALSE)</f>
        <v>#N/A</v>
      </c>
      <c r="F786" s="211">
        <f>Dados!$C$7</f>
        <v>44652</v>
      </c>
      <c r="G786" s="226" t="e">
        <f>VLOOKUP($C786,'Orçamento Base'!$D$11:$S$1673,4,FALSE)</f>
        <v>#N/A</v>
      </c>
      <c r="H786" s="377">
        <f>IFERROR(VLOOKUP($C786,'Orçamento Base'!$D$11:$S$1673,6,FALSE),0)</f>
        <v>0</v>
      </c>
      <c r="I786" s="208" t="e">
        <f>VLOOKUP($C786,'Orçamento Base'!$D$11:$S$1673,5,FALSE)</f>
        <v>#N/A</v>
      </c>
      <c r="J786" s="167" t="e">
        <f>IF(Comparativo!$E$6="Tabela Não Desonerada",VLOOKUP($C786,'Orçamento Base'!$D$11:$S$1673,12,FALSE),VLOOKUP($C786,#REF!,12,FALSE))</f>
        <v>#N/A</v>
      </c>
      <c r="K786" s="167">
        <f>IFERROR(IF(Comparativo!$E$6="Tabela Não Desonerada",VLOOKUP($C786,'Orçamento Base'!$D$11:$S$1673,16,FALSE),VLOOKUP($C786,#REF!,16,FALSE)),0)</f>
        <v>0</v>
      </c>
      <c r="L786" s="575" t="e">
        <f>IF(AND($D786="COMPOSICAO_PROPRIA",'Orçamento Base'!$N786="-"),"14,18%",IF(AND($D786="MERCADO",'Orçamento Base'!$N786="-"),"15,38%",IF(Comparativo!$E$6="Tabela Não Desonerada",VLOOKUP($C786,'Orçamento Base'!$D$11:$S$1673,11,FALSE),VLOOKUP($C786,#REF!,11,FALSE))))</f>
        <v>#N/A</v>
      </c>
      <c r="M786" s="209">
        <f>IF(Comparativo!$E$6="Tabela Não Desonerada",Encargos!$F$44,Encargos!$D$44)</f>
        <v>1.1122000000000001</v>
      </c>
      <c r="N786" s="320"/>
      <c r="O786" s="166" t="s">
        <v>101</v>
      </c>
      <c r="P786" s="321"/>
      <c r="Q786" s="166" t="s">
        <v>101</v>
      </c>
      <c r="R786" s="321"/>
      <c r="S786" s="322"/>
      <c r="T786" s="322"/>
    </row>
    <row r="787" spans="1:20">
      <c r="A787" s="207">
        <f>'Identificação-TCE'!$A$13</f>
        <v>1</v>
      </c>
      <c r="B787" s="168" t="e">
        <f>IF(AND(G787&lt;&gt;"",H787&gt;0,I787&lt;&gt;"",J787&lt;&gt;0,K787&lt;&gt;0),COUNT($B$11:B786)+1,"")</f>
        <v>#N/A</v>
      </c>
      <c r="C787" s="207">
        <f>IF('Orçamento Base'!$M786=0,0,'Orçamento Base'!$D786)</f>
        <v>0</v>
      </c>
      <c r="D787" s="212" t="e">
        <f>IF('Orçamento Base'!$F786=Aux.!$G$11,"CONTRATACAO_PUBLICA",IF(VLOOKUP($C787,'Orçamento Base'!$D$11:$G$2116,3,FALSE)="INDEXADO",VLOOKUP(VLOOKUP($C786,'Orçamento Base'!$D$11:$G$2116,2,FALSE),'Index N_DESON.'!$A$9:$B$604,2),VLOOKUP($C787,'Orçamento Base'!$D$11:$G$2116,3,FALSE)))</f>
        <v>#N/A</v>
      </c>
      <c r="E787" s="208" t="e">
        <f>VLOOKUP($C787,'Orçamento Base'!$D$11:$S$1673,2,FALSE)</f>
        <v>#N/A</v>
      </c>
      <c r="F787" s="211">
        <f>Dados!$C$7</f>
        <v>44652</v>
      </c>
      <c r="G787" s="226" t="e">
        <f>VLOOKUP($C787,'Orçamento Base'!$D$11:$S$1673,4,FALSE)</f>
        <v>#N/A</v>
      </c>
      <c r="H787" s="377">
        <f>IFERROR(VLOOKUP($C787,'Orçamento Base'!$D$11:$S$1673,6,FALSE),0)</f>
        <v>0</v>
      </c>
      <c r="I787" s="208" t="e">
        <f>VLOOKUP($C787,'Orçamento Base'!$D$11:$S$1673,5,FALSE)</f>
        <v>#N/A</v>
      </c>
      <c r="J787" s="167" t="e">
        <f>IF(Comparativo!$E$6="Tabela Não Desonerada",VLOOKUP($C787,'Orçamento Base'!$D$11:$S$1673,12,FALSE),VLOOKUP($C787,#REF!,12,FALSE))</f>
        <v>#N/A</v>
      </c>
      <c r="K787" s="167">
        <f>IFERROR(IF(Comparativo!$E$6="Tabela Não Desonerada",VLOOKUP($C787,'Orçamento Base'!$D$11:$S$1673,16,FALSE),VLOOKUP($C787,#REF!,16,FALSE)),0)</f>
        <v>0</v>
      </c>
      <c r="L787" s="575" t="e">
        <f>IF(AND($D787="COMPOSICAO_PROPRIA",'Orçamento Base'!$N787="-"),"14,18%",IF(AND($D787="MERCADO",'Orçamento Base'!$N787="-"),"15,38%",IF(Comparativo!$E$6="Tabela Não Desonerada",VLOOKUP($C787,'Orçamento Base'!$D$11:$S$1673,11,FALSE),VLOOKUP($C787,#REF!,11,FALSE))))</f>
        <v>#N/A</v>
      </c>
      <c r="M787" s="209">
        <f>IF(Comparativo!$E$6="Tabela Não Desonerada",Encargos!$F$44,Encargos!$D$44)</f>
        <v>1.1122000000000001</v>
      </c>
      <c r="N787" s="320"/>
      <c r="O787" s="166" t="s">
        <v>101</v>
      </c>
      <c r="P787" s="321"/>
      <c r="Q787" s="166" t="s">
        <v>101</v>
      </c>
      <c r="R787" s="321"/>
      <c r="S787" s="322"/>
      <c r="T787" s="322"/>
    </row>
    <row r="788" spans="1:20">
      <c r="A788" s="207">
        <f>'Identificação-TCE'!$A$13</f>
        <v>1</v>
      </c>
      <c r="B788" s="168" t="e">
        <f>IF(AND(G788&lt;&gt;"",H788&gt;0,I788&lt;&gt;"",J788&lt;&gt;0,K788&lt;&gt;0),COUNT($B$11:B787)+1,"")</f>
        <v>#N/A</v>
      </c>
      <c r="C788" s="207">
        <f>IF('Orçamento Base'!$M787=0,0,'Orçamento Base'!$D787)</f>
        <v>0</v>
      </c>
      <c r="D788" s="212" t="e">
        <f>IF('Orçamento Base'!$F787=Aux.!$G$11,"CONTRATACAO_PUBLICA",IF(VLOOKUP($C788,'Orçamento Base'!$D$11:$G$2116,3,FALSE)="INDEXADO",VLOOKUP(VLOOKUP($C787,'Orçamento Base'!$D$11:$G$2116,2,FALSE),'Index N_DESON.'!$A$9:$B$604,2),VLOOKUP($C788,'Orçamento Base'!$D$11:$G$2116,3,FALSE)))</f>
        <v>#N/A</v>
      </c>
      <c r="E788" s="208" t="e">
        <f>VLOOKUP($C788,'Orçamento Base'!$D$11:$S$1673,2,FALSE)</f>
        <v>#N/A</v>
      </c>
      <c r="F788" s="211">
        <f>Dados!$C$7</f>
        <v>44652</v>
      </c>
      <c r="G788" s="226" t="e">
        <f>VLOOKUP($C788,'Orçamento Base'!$D$11:$S$1673,4,FALSE)</f>
        <v>#N/A</v>
      </c>
      <c r="H788" s="377">
        <f>IFERROR(VLOOKUP($C788,'Orçamento Base'!$D$11:$S$1673,6,FALSE),0)</f>
        <v>0</v>
      </c>
      <c r="I788" s="208" t="e">
        <f>VLOOKUP($C788,'Orçamento Base'!$D$11:$S$1673,5,FALSE)</f>
        <v>#N/A</v>
      </c>
      <c r="J788" s="167" t="e">
        <f>IF(Comparativo!$E$6="Tabela Não Desonerada",VLOOKUP($C788,'Orçamento Base'!$D$11:$S$1673,12,FALSE),VLOOKUP($C788,#REF!,12,FALSE))</f>
        <v>#N/A</v>
      </c>
      <c r="K788" s="167">
        <f>IFERROR(IF(Comparativo!$E$6="Tabela Não Desonerada",VLOOKUP($C788,'Orçamento Base'!$D$11:$S$1673,16,FALSE),VLOOKUP($C788,#REF!,16,FALSE)),0)</f>
        <v>0</v>
      </c>
      <c r="L788" s="575" t="e">
        <f>IF(AND($D788="COMPOSICAO_PROPRIA",'Orçamento Base'!$N788="-"),"14,18%",IF(AND($D788="MERCADO",'Orçamento Base'!$N788="-"),"15,38%",IF(Comparativo!$E$6="Tabela Não Desonerada",VLOOKUP($C788,'Orçamento Base'!$D$11:$S$1673,11,FALSE),VLOOKUP($C788,#REF!,11,FALSE))))</f>
        <v>#N/A</v>
      </c>
      <c r="M788" s="209">
        <f>IF(Comparativo!$E$6="Tabela Não Desonerada",Encargos!$F$44,Encargos!$D$44)</f>
        <v>1.1122000000000001</v>
      </c>
      <c r="N788" s="320"/>
      <c r="O788" s="166" t="s">
        <v>101</v>
      </c>
      <c r="P788" s="321"/>
      <c r="Q788" s="166" t="s">
        <v>101</v>
      </c>
      <c r="R788" s="321"/>
      <c r="S788" s="322"/>
      <c r="T788" s="322"/>
    </row>
    <row r="789" spans="1:20">
      <c r="A789" s="207">
        <f>'Identificação-TCE'!$A$13</f>
        <v>1</v>
      </c>
      <c r="B789" s="168" t="e">
        <f>IF(AND(G789&lt;&gt;"",H789&gt;0,I789&lt;&gt;"",J789&lt;&gt;0,K789&lt;&gt;0),COUNT($B$11:B788)+1,"")</f>
        <v>#N/A</v>
      </c>
      <c r="C789" s="207">
        <f>IF('Orçamento Base'!$M788=0,0,'Orçamento Base'!$D788)</f>
        <v>0</v>
      </c>
      <c r="D789" s="212" t="e">
        <f>IF('Orçamento Base'!$F788=Aux.!$G$11,"CONTRATACAO_PUBLICA",IF(VLOOKUP($C789,'Orçamento Base'!$D$11:$G$2116,3,FALSE)="INDEXADO",VLOOKUP(VLOOKUP($C788,'Orçamento Base'!$D$11:$G$2116,2,FALSE),'Index N_DESON.'!$A$9:$B$604,2),VLOOKUP($C789,'Orçamento Base'!$D$11:$G$2116,3,FALSE)))</f>
        <v>#N/A</v>
      </c>
      <c r="E789" s="208" t="e">
        <f>VLOOKUP($C789,'Orçamento Base'!$D$11:$S$1673,2,FALSE)</f>
        <v>#N/A</v>
      </c>
      <c r="F789" s="211">
        <f>Dados!$C$7</f>
        <v>44652</v>
      </c>
      <c r="G789" s="226" t="e">
        <f>VLOOKUP($C789,'Orçamento Base'!$D$11:$S$1673,4,FALSE)</f>
        <v>#N/A</v>
      </c>
      <c r="H789" s="377">
        <f>IFERROR(VLOOKUP($C789,'Orçamento Base'!$D$11:$S$1673,6,FALSE),0)</f>
        <v>0</v>
      </c>
      <c r="I789" s="208" t="e">
        <f>VLOOKUP($C789,'Orçamento Base'!$D$11:$S$1673,5,FALSE)</f>
        <v>#N/A</v>
      </c>
      <c r="J789" s="167" t="e">
        <f>IF(Comparativo!$E$6="Tabela Não Desonerada",VLOOKUP($C789,'Orçamento Base'!$D$11:$S$1673,12,FALSE),VLOOKUP($C789,#REF!,12,FALSE))</f>
        <v>#N/A</v>
      </c>
      <c r="K789" s="167">
        <f>IFERROR(IF(Comparativo!$E$6="Tabela Não Desonerada",VLOOKUP($C789,'Orçamento Base'!$D$11:$S$1673,16,FALSE),VLOOKUP($C789,#REF!,16,FALSE)),0)</f>
        <v>0</v>
      </c>
      <c r="L789" s="575" t="e">
        <f>IF(AND($D789="COMPOSICAO_PROPRIA",'Orçamento Base'!$N789="-"),"14,18%",IF(AND($D789="MERCADO",'Orçamento Base'!$N789="-"),"15,38%",IF(Comparativo!$E$6="Tabela Não Desonerada",VLOOKUP($C789,'Orçamento Base'!$D$11:$S$1673,11,FALSE),VLOOKUP($C789,#REF!,11,FALSE))))</f>
        <v>#N/A</v>
      </c>
      <c r="M789" s="209">
        <f>IF(Comparativo!$E$6="Tabela Não Desonerada",Encargos!$F$44,Encargos!$D$44)</f>
        <v>1.1122000000000001</v>
      </c>
      <c r="N789" s="320"/>
      <c r="O789" s="166" t="s">
        <v>101</v>
      </c>
      <c r="P789" s="321"/>
      <c r="Q789" s="166" t="s">
        <v>101</v>
      </c>
      <c r="R789" s="321"/>
      <c r="S789" s="322"/>
      <c r="T789" s="322"/>
    </row>
    <row r="790" spans="1:20">
      <c r="A790" s="207">
        <f>'Identificação-TCE'!$A$13</f>
        <v>1</v>
      </c>
      <c r="B790" s="168" t="e">
        <f>IF(AND(G790&lt;&gt;"",H790&gt;0,I790&lt;&gt;"",J790&lt;&gt;0,K790&lt;&gt;0),COUNT($B$11:B789)+1,"")</f>
        <v>#N/A</v>
      </c>
      <c r="C790" s="207">
        <f>IF('Orçamento Base'!$M789=0,0,'Orçamento Base'!$D789)</f>
        <v>0</v>
      </c>
      <c r="D790" s="212" t="e">
        <f>IF('Orçamento Base'!$F789=Aux.!$G$11,"CONTRATACAO_PUBLICA",IF(VLOOKUP($C790,'Orçamento Base'!$D$11:$G$2116,3,FALSE)="INDEXADO",VLOOKUP(VLOOKUP($C789,'Orçamento Base'!$D$11:$G$2116,2,FALSE),'Index N_DESON.'!$A$9:$B$604,2),VLOOKUP($C790,'Orçamento Base'!$D$11:$G$2116,3,FALSE)))</f>
        <v>#N/A</v>
      </c>
      <c r="E790" s="208" t="e">
        <f>VLOOKUP($C790,'Orçamento Base'!$D$11:$S$1673,2,FALSE)</f>
        <v>#N/A</v>
      </c>
      <c r="F790" s="211">
        <f>Dados!$C$7</f>
        <v>44652</v>
      </c>
      <c r="G790" s="226" t="e">
        <f>VLOOKUP($C790,'Orçamento Base'!$D$11:$S$1673,4,FALSE)</f>
        <v>#N/A</v>
      </c>
      <c r="H790" s="377">
        <f>IFERROR(VLOOKUP($C790,'Orçamento Base'!$D$11:$S$1673,6,FALSE),0)</f>
        <v>0</v>
      </c>
      <c r="I790" s="208" t="e">
        <f>VLOOKUP($C790,'Orçamento Base'!$D$11:$S$1673,5,FALSE)</f>
        <v>#N/A</v>
      </c>
      <c r="J790" s="167" t="e">
        <f>IF(Comparativo!$E$6="Tabela Não Desonerada",VLOOKUP($C790,'Orçamento Base'!$D$11:$S$1673,12,FALSE),VLOOKUP($C790,#REF!,12,FALSE))</f>
        <v>#N/A</v>
      </c>
      <c r="K790" s="167">
        <f>IFERROR(IF(Comparativo!$E$6="Tabela Não Desonerada",VLOOKUP($C790,'Orçamento Base'!$D$11:$S$1673,16,FALSE),VLOOKUP($C790,#REF!,16,FALSE)),0)</f>
        <v>0</v>
      </c>
      <c r="L790" s="575" t="e">
        <f>IF(AND($D790="COMPOSICAO_PROPRIA",'Orçamento Base'!$N790="-"),"14,18%",IF(AND($D790="MERCADO",'Orçamento Base'!$N790="-"),"15,38%",IF(Comparativo!$E$6="Tabela Não Desonerada",VLOOKUP($C790,'Orçamento Base'!$D$11:$S$1673,11,FALSE),VLOOKUP($C790,#REF!,11,FALSE))))</f>
        <v>#N/A</v>
      </c>
      <c r="M790" s="209">
        <f>IF(Comparativo!$E$6="Tabela Não Desonerada",Encargos!$F$44,Encargos!$D$44)</f>
        <v>1.1122000000000001</v>
      </c>
      <c r="N790" s="320"/>
      <c r="O790" s="166" t="s">
        <v>101</v>
      </c>
      <c r="P790" s="321"/>
      <c r="Q790" s="166" t="s">
        <v>101</v>
      </c>
      <c r="R790" s="321"/>
      <c r="S790" s="322"/>
      <c r="T790" s="322"/>
    </row>
    <row r="791" spans="1:20">
      <c r="A791" s="207">
        <f>'Identificação-TCE'!$A$13</f>
        <v>1</v>
      </c>
      <c r="B791" s="168" t="e">
        <f>IF(AND(G791&lt;&gt;"",H791&gt;0,I791&lt;&gt;"",J791&lt;&gt;0,K791&lt;&gt;0),COUNT($B$11:B790)+1,"")</f>
        <v>#N/A</v>
      </c>
      <c r="C791" s="207">
        <f>IF('Orçamento Base'!$M790=0,0,'Orçamento Base'!$D790)</f>
        <v>0</v>
      </c>
      <c r="D791" s="212" t="e">
        <f>IF('Orçamento Base'!$F790=Aux.!$G$11,"CONTRATACAO_PUBLICA",IF(VLOOKUP($C791,'Orçamento Base'!$D$11:$G$2116,3,FALSE)="INDEXADO",VLOOKUP(VLOOKUP($C790,'Orçamento Base'!$D$11:$G$2116,2,FALSE),'Index N_DESON.'!$A$9:$B$604,2),VLOOKUP($C791,'Orçamento Base'!$D$11:$G$2116,3,FALSE)))</f>
        <v>#N/A</v>
      </c>
      <c r="E791" s="208" t="e">
        <f>VLOOKUP($C791,'Orçamento Base'!$D$11:$S$1673,2,FALSE)</f>
        <v>#N/A</v>
      </c>
      <c r="F791" s="211">
        <f>Dados!$C$7</f>
        <v>44652</v>
      </c>
      <c r="G791" s="226" t="e">
        <f>VLOOKUP($C791,'Orçamento Base'!$D$11:$S$1673,4,FALSE)</f>
        <v>#N/A</v>
      </c>
      <c r="H791" s="377">
        <f>IFERROR(VLOOKUP($C791,'Orçamento Base'!$D$11:$S$1673,6,FALSE),0)</f>
        <v>0</v>
      </c>
      <c r="I791" s="208" t="e">
        <f>VLOOKUP($C791,'Orçamento Base'!$D$11:$S$1673,5,FALSE)</f>
        <v>#N/A</v>
      </c>
      <c r="J791" s="167" t="e">
        <f>IF(Comparativo!$E$6="Tabela Não Desonerada",VLOOKUP($C791,'Orçamento Base'!$D$11:$S$1673,12,FALSE),VLOOKUP($C791,#REF!,12,FALSE))</f>
        <v>#N/A</v>
      </c>
      <c r="K791" s="167">
        <f>IFERROR(IF(Comparativo!$E$6="Tabela Não Desonerada",VLOOKUP($C791,'Orçamento Base'!$D$11:$S$1673,16,FALSE),VLOOKUP($C791,#REF!,16,FALSE)),0)</f>
        <v>0</v>
      </c>
      <c r="L791" s="575" t="e">
        <f>IF(AND($D791="COMPOSICAO_PROPRIA",'Orçamento Base'!$N791="-"),"14,18%",IF(AND($D791="MERCADO",'Orçamento Base'!$N791="-"),"15,38%",IF(Comparativo!$E$6="Tabela Não Desonerada",VLOOKUP($C791,'Orçamento Base'!$D$11:$S$1673,11,FALSE),VLOOKUP($C791,#REF!,11,FALSE))))</f>
        <v>#N/A</v>
      </c>
      <c r="M791" s="209">
        <f>IF(Comparativo!$E$6="Tabela Não Desonerada",Encargos!$F$44,Encargos!$D$44)</f>
        <v>1.1122000000000001</v>
      </c>
      <c r="N791" s="320"/>
      <c r="O791" s="166" t="s">
        <v>101</v>
      </c>
      <c r="P791" s="321"/>
      <c r="Q791" s="166" t="s">
        <v>101</v>
      </c>
      <c r="R791" s="321"/>
      <c r="S791" s="322"/>
      <c r="T791" s="322"/>
    </row>
    <row r="792" spans="1:20">
      <c r="A792" s="207">
        <f>'Identificação-TCE'!$A$13</f>
        <v>1</v>
      </c>
      <c r="B792" s="168" t="e">
        <f>IF(AND(G792&lt;&gt;"",H792&gt;0,I792&lt;&gt;"",J792&lt;&gt;0,K792&lt;&gt;0),COUNT($B$11:B791)+1,"")</f>
        <v>#N/A</v>
      </c>
      <c r="C792" s="207">
        <f>IF('Orçamento Base'!$M791=0,0,'Orçamento Base'!$D791)</f>
        <v>0</v>
      </c>
      <c r="D792" s="212" t="e">
        <f>IF('Orçamento Base'!$F791=Aux.!$G$11,"CONTRATACAO_PUBLICA",IF(VLOOKUP($C792,'Orçamento Base'!$D$11:$G$2116,3,FALSE)="INDEXADO",VLOOKUP(VLOOKUP($C791,'Orçamento Base'!$D$11:$G$2116,2,FALSE),'Index N_DESON.'!$A$9:$B$604,2),VLOOKUP($C792,'Orçamento Base'!$D$11:$G$2116,3,FALSE)))</f>
        <v>#N/A</v>
      </c>
      <c r="E792" s="208" t="e">
        <f>VLOOKUP($C792,'Orçamento Base'!$D$11:$S$1673,2,FALSE)</f>
        <v>#N/A</v>
      </c>
      <c r="F792" s="211">
        <f>Dados!$C$7</f>
        <v>44652</v>
      </c>
      <c r="G792" s="226" t="e">
        <f>VLOOKUP($C792,'Orçamento Base'!$D$11:$S$1673,4,FALSE)</f>
        <v>#N/A</v>
      </c>
      <c r="H792" s="377">
        <f>IFERROR(VLOOKUP($C792,'Orçamento Base'!$D$11:$S$1673,6,FALSE),0)</f>
        <v>0</v>
      </c>
      <c r="I792" s="208" t="e">
        <f>VLOOKUP($C792,'Orçamento Base'!$D$11:$S$1673,5,FALSE)</f>
        <v>#N/A</v>
      </c>
      <c r="J792" s="167" t="e">
        <f>IF(Comparativo!$E$6="Tabela Não Desonerada",VLOOKUP($C792,'Orçamento Base'!$D$11:$S$1673,12,FALSE),VLOOKUP($C792,#REF!,12,FALSE))</f>
        <v>#N/A</v>
      </c>
      <c r="K792" s="167">
        <f>IFERROR(IF(Comparativo!$E$6="Tabela Não Desonerada",VLOOKUP($C792,'Orçamento Base'!$D$11:$S$1673,16,FALSE),VLOOKUP($C792,#REF!,16,FALSE)),0)</f>
        <v>0</v>
      </c>
      <c r="L792" s="575" t="e">
        <f>IF(AND($D792="COMPOSICAO_PROPRIA",'Orçamento Base'!$N792="-"),"14,18%",IF(AND($D792="MERCADO",'Orçamento Base'!$N792="-"),"15,38%",IF(Comparativo!$E$6="Tabela Não Desonerada",VLOOKUP($C792,'Orçamento Base'!$D$11:$S$1673,11,FALSE),VLOOKUP($C792,#REF!,11,FALSE))))</f>
        <v>#N/A</v>
      </c>
      <c r="M792" s="209">
        <f>IF(Comparativo!$E$6="Tabela Não Desonerada",Encargos!$F$44,Encargos!$D$44)</f>
        <v>1.1122000000000001</v>
      </c>
      <c r="N792" s="320"/>
      <c r="O792" s="166" t="s">
        <v>101</v>
      </c>
      <c r="P792" s="321"/>
      <c r="Q792" s="166" t="s">
        <v>101</v>
      </c>
      <c r="R792" s="321"/>
      <c r="S792" s="322"/>
      <c r="T792" s="322"/>
    </row>
    <row r="793" spans="1:20">
      <c r="A793" s="207">
        <f>'Identificação-TCE'!$A$13</f>
        <v>1</v>
      </c>
      <c r="B793" s="168" t="e">
        <f>IF(AND(G793&lt;&gt;"",H793&gt;0,I793&lt;&gt;"",J793&lt;&gt;0,K793&lt;&gt;0),COUNT($B$11:B792)+1,"")</f>
        <v>#N/A</v>
      </c>
      <c r="C793" s="207">
        <f>IF('Orçamento Base'!$M792=0,0,'Orçamento Base'!$D792)</f>
        <v>0</v>
      </c>
      <c r="D793" s="212" t="e">
        <f>IF('Orçamento Base'!$F792=Aux.!$G$11,"CONTRATACAO_PUBLICA",IF(VLOOKUP($C793,'Orçamento Base'!$D$11:$G$2116,3,FALSE)="INDEXADO",VLOOKUP(VLOOKUP($C792,'Orçamento Base'!$D$11:$G$2116,2,FALSE),'Index N_DESON.'!$A$9:$B$604,2),VLOOKUP($C793,'Orçamento Base'!$D$11:$G$2116,3,FALSE)))</f>
        <v>#N/A</v>
      </c>
      <c r="E793" s="208" t="e">
        <f>VLOOKUP($C793,'Orçamento Base'!$D$11:$S$1673,2,FALSE)</f>
        <v>#N/A</v>
      </c>
      <c r="F793" s="211">
        <f>Dados!$C$7</f>
        <v>44652</v>
      </c>
      <c r="G793" s="226" t="e">
        <f>VLOOKUP($C793,'Orçamento Base'!$D$11:$S$1673,4,FALSE)</f>
        <v>#N/A</v>
      </c>
      <c r="H793" s="377">
        <f>IFERROR(VLOOKUP($C793,'Orçamento Base'!$D$11:$S$1673,6,FALSE),0)</f>
        <v>0</v>
      </c>
      <c r="I793" s="208" t="e">
        <f>VLOOKUP($C793,'Orçamento Base'!$D$11:$S$1673,5,FALSE)</f>
        <v>#N/A</v>
      </c>
      <c r="J793" s="167" t="e">
        <f>IF(Comparativo!$E$6="Tabela Não Desonerada",VLOOKUP($C793,'Orçamento Base'!$D$11:$S$1673,12,FALSE),VLOOKUP($C793,#REF!,12,FALSE))</f>
        <v>#N/A</v>
      </c>
      <c r="K793" s="167">
        <f>IFERROR(IF(Comparativo!$E$6="Tabela Não Desonerada",VLOOKUP($C793,'Orçamento Base'!$D$11:$S$1673,16,FALSE),VLOOKUP($C793,#REF!,16,FALSE)),0)</f>
        <v>0</v>
      </c>
      <c r="L793" s="575" t="e">
        <f>IF(AND($D793="COMPOSICAO_PROPRIA",'Orçamento Base'!$N793="-"),"14,18%",IF(AND($D793="MERCADO",'Orçamento Base'!$N793="-"),"15,38%",IF(Comparativo!$E$6="Tabela Não Desonerada",VLOOKUP($C793,'Orçamento Base'!$D$11:$S$1673,11,FALSE),VLOOKUP($C793,#REF!,11,FALSE))))</f>
        <v>#N/A</v>
      </c>
      <c r="M793" s="209">
        <f>IF(Comparativo!$E$6="Tabela Não Desonerada",Encargos!$F$44,Encargos!$D$44)</f>
        <v>1.1122000000000001</v>
      </c>
      <c r="N793" s="320"/>
      <c r="O793" s="166" t="s">
        <v>101</v>
      </c>
      <c r="P793" s="321"/>
      <c r="Q793" s="166" t="s">
        <v>101</v>
      </c>
      <c r="R793" s="321"/>
      <c r="S793" s="322"/>
      <c r="T793" s="322"/>
    </row>
    <row r="794" spans="1:20">
      <c r="A794" s="207">
        <f>'Identificação-TCE'!$A$13</f>
        <v>1</v>
      </c>
      <c r="B794" s="168" t="e">
        <f>IF(AND(G794&lt;&gt;"",H794&gt;0,I794&lt;&gt;"",J794&lt;&gt;0,K794&lt;&gt;0),COUNT($B$11:B793)+1,"")</f>
        <v>#N/A</v>
      </c>
      <c r="C794" s="207">
        <f>IF('Orçamento Base'!$M793=0,0,'Orçamento Base'!$D793)</f>
        <v>0</v>
      </c>
      <c r="D794" s="212" t="e">
        <f>IF('Orçamento Base'!$F793=Aux.!$G$11,"CONTRATACAO_PUBLICA",IF(VLOOKUP($C794,'Orçamento Base'!$D$11:$G$2116,3,FALSE)="INDEXADO",VLOOKUP(VLOOKUP($C793,'Orçamento Base'!$D$11:$G$2116,2,FALSE),'Index N_DESON.'!$A$9:$B$604,2),VLOOKUP($C794,'Orçamento Base'!$D$11:$G$2116,3,FALSE)))</f>
        <v>#N/A</v>
      </c>
      <c r="E794" s="208" t="e">
        <f>VLOOKUP($C794,'Orçamento Base'!$D$11:$S$1673,2,FALSE)</f>
        <v>#N/A</v>
      </c>
      <c r="F794" s="211">
        <f>Dados!$C$7</f>
        <v>44652</v>
      </c>
      <c r="G794" s="226" t="e">
        <f>VLOOKUP($C794,'Orçamento Base'!$D$11:$S$1673,4,FALSE)</f>
        <v>#N/A</v>
      </c>
      <c r="H794" s="377">
        <f>IFERROR(VLOOKUP($C794,'Orçamento Base'!$D$11:$S$1673,6,FALSE),0)</f>
        <v>0</v>
      </c>
      <c r="I794" s="208" t="e">
        <f>VLOOKUP($C794,'Orçamento Base'!$D$11:$S$1673,5,FALSE)</f>
        <v>#N/A</v>
      </c>
      <c r="J794" s="167" t="e">
        <f>IF(Comparativo!$E$6="Tabela Não Desonerada",VLOOKUP($C794,'Orçamento Base'!$D$11:$S$1673,12,FALSE),VLOOKUP($C794,#REF!,12,FALSE))</f>
        <v>#N/A</v>
      </c>
      <c r="K794" s="167">
        <f>IFERROR(IF(Comparativo!$E$6="Tabela Não Desonerada",VLOOKUP($C794,'Orçamento Base'!$D$11:$S$1673,16,FALSE),VLOOKUP($C794,#REF!,16,FALSE)),0)</f>
        <v>0</v>
      </c>
      <c r="L794" s="575" t="e">
        <f>IF(AND($D794="COMPOSICAO_PROPRIA",'Orçamento Base'!$N794="-"),"14,18%",IF(AND($D794="MERCADO",'Orçamento Base'!$N794="-"),"15,38%",IF(Comparativo!$E$6="Tabela Não Desonerada",VLOOKUP($C794,'Orçamento Base'!$D$11:$S$1673,11,FALSE),VLOOKUP($C794,#REF!,11,FALSE))))</f>
        <v>#N/A</v>
      </c>
      <c r="M794" s="209">
        <f>IF(Comparativo!$E$6="Tabela Não Desonerada",Encargos!$F$44,Encargos!$D$44)</f>
        <v>1.1122000000000001</v>
      </c>
      <c r="N794" s="320"/>
      <c r="O794" s="166" t="s">
        <v>101</v>
      </c>
      <c r="P794" s="321"/>
      <c r="Q794" s="166" t="s">
        <v>101</v>
      </c>
      <c r="R794" s="321"/>
      <c r="S794" s="322"/>
      <c r="T794" s="322"/>
    </row>
    <row r="795" spans="1:20">
      <c r="A795" s="207">
        <f>'Identificação-TCE'!$A$13</f>
        <v>1</v>
      </c>
      <c r="B795" s="168" t="e">
        <f>IF(AND(G795&lt;&gt;"",H795&gt;0,I795&lt;&gt;"",J795&lt;&gt;0,K795&lt;&gt;0),COUNT($B$11:B794)+1,"")</f>
        <v>#N/A</v>
      </c>
      <c r="C795" s="207">
        <f>IF('Orçamento Base'!$M794=0,0,'Orçamento Base'!$D794)</f>
        <v>0</v>
      </c>
      <c r="D795" s="212" t="e">
        <f>IF('Orçamento Base'!$F794=Aux.!$G$11,"CONTRATACAO_PUBLICA",IF(VLOOKUP($C795,'Orçamento Base'!$D$11:$G$2116,3,FALSE)="INDEXADO",VLOOKUP(VLOOKUP($C794,'Orçamento Base'!$D$11:$G$2116,2,FALSE),'Index N_DESON.'!$A$9:$B$604,2),VLOOKUP($C795,'Orçamento Base'!$D$11:$G$2116,3,FALSE)))</f>
        <v>#N/A</v>
      </c>
      <c r="E795" s="208" t="e">
        <f>VLOOKUP($C795,'Orçamento Base'!$D$11:$S$1673,2,FALSE)</f>
        <v>#N/A</v>
      </c>
      <c r="F795" s="211">
        <f>Dados!$C$7</f>
        <v>44652</v>
      </c>
      <c r="G795" s="226" t="e">
        <f>VLOOKUP($C795,'Orçamento Base'!$D$11:$S$1673,4,FALSE)</f>
        <v>#N/A</v>
      </c>
      <c r="H795" s="377">
        <f>IFERROR(VLOOKUP($C795,'Orçamento Base'!$D$11:$S$1673,6,FALSE),0)</f>
        <v>0</v>
      </c>
      <c r="I795" s="208" t="e">
        <f>VLOOKUP($C795,'Orçamento Base'!$D$11:$S$1673,5,FALSE)</f>
        <v>#N/A</v>
      </c>
      <c r="J795" s="167" t="e">
        <f>IF(Comparativo!$E$6="Tabela Não Desonerada",VLOOKUP($C795,'Orçamento Base'!$D$11:$S$1673,12,FALSE),VLOOKUP($C795,#REF!,12,FALSE))</f>
        <v>#N/A</v>
      </c>
      <c r="K795" s="167">
        <f>IFERROR(IF(Comparativo!$E$6="Tabela Não Desonerada",VLOOKUP($C795,'Orçamento Base'!$D$11:$S$1673,16,FALSE),VLOOKUP($C795,#REF!,16,FALSE)),0)</f>
        <v>0</v>
      </c>
      <c r="L795" s="575" t="e">
        <f>IF(AND($D795="COMPOSICAO_PROPRIA",'Orçamento Base'!$N795="-"),"14,18%",IF(AND($D795="MERCADO",'Orçamento Base'!$N795="-"),"15,38%",IF(Comparativo!$E$6="Tabela Não Desonerada",VLOOKUP($C795,'Orçamento Base'!$D$11:$S$1673,11,FALSE),VLOOKUP($C795,#REF!,11,FALSE))))</f>
        <v>#N/A</v>
      </c>
      <c r="M795" s="209">
        <f>IF(Comparativo!$E$6="Tabela Não Desonerada",Encargos!$F$44,Encargos!$D$44)</f>
        <v>1.1122000000000001</v>
      </c>
      <c r="N795" s="320"/>
      <c r="O795" s="166" t="s">
        <v>101</v>
      </c>
      <c r="P795" s="321"/>
      <c r="Q795" s="166" t="s">
        <v>101</v>
      </c>
      <c r="R795" s="321"/>
      <c r="S795" s="322"/>
      <c r="T795" s="322"/>
    </row>
    <row r="796" spans="1:20">
      <c r="A796" s="207">
        <f>'Identificação-TCE'!$A$13</f>
        <v>1</v>
      </c>
      <c r="B796" s="168" t="e">
        <f>IF(AND(G796&lt;&gt;"",H796&gt;0,I796&lt;&gt;"",J796&lt;&gt;0,K796&lt;&gt;0),COUNT($B$11:B795)+1,"")</f>
        <v>#N/A</v>
      </c>
      <c r="C796" s="207">
        <f>IF('Orçamento Base'!$M795=0,0,'Orçamento Base'!$D795)</f>
        <v>0</v>
      </c>
      <c r="D796" s="212" t="e">
        <f>IF('Orçamento Base'!$F795=Aux.!$G$11,"CONTRATACAO_PUBLICA",IF(VLOOKUP($C796,'Orçamento Base'!$D$11:$G$2116,3,FALSE)="INDEXADO",VLOOKUP(VLOOKUP($C795,'Orçamento Base'!$D$11:$G$2116,2,FALSE),'Index N_DESON.'!$A$9:$B$604,2),VLOOKUP($C796,'Orçamento Base'!$D$11:$G$2116,3,FALSE)))</f>
        <v>#N/A</v>
      </c>
      <c r="E796" s="208" t="e">
        <f>VLOOKUP($C796,'Orçamento Base'!$D$11:$S$1673,2,FALSE)</f>
        <v>#N/A</v>
      </c>
      <c r="F796" s="211">
        <f>Dados!$C$7</f>
        <v>44652</v>
      </c>
      <c r="G796" s="226" t="e">
        <f>VLOOKUP($C796,'Orçamento Base'!$D$11:$S$1673,4,FALSE)</f>
        <v>#N/A</v>
      </c>
      <c r="H796" s="377">
        <f>IFERROR(VLOOKUP($C796,'Orçamento Base'!$D$11:$S$1673,6,FALSE),0)</f>
        <v>0</v>
      </c>
      <c r="I796" s="208" t="e">
        <f>VLOOKUP($C796,'Orçamento Base'!$D$11:$S$1673,5,FALSE)</f>
        <v>#N/A</v>
      </c>
      <c r="J796" s="167" t="e">
        <f>IF(Comparativo!$E$6="Tabela Não Desonerada",VLOOKUP($C796,'Orçamento Base'!$D$11:$S$1673,12,FALSE),VLOOKUP($C796,#REF!,12,FALSE))</f>
        <v>#N/A</v>
      </c>
      <c r="K796" s="167">
        <f>IFERROR(IF(Comparativo!$E$6="Tabela Não Desonerada",VLOOKUP($C796,'Orçamento Base'!$D$11:$S$1673,16,FALSE),VLOOKUP($C796,#REF!,16,FALSE)),0)</f>
        <v>0</v>
      </c>
      <c r="L796" s="575" t="e">
        <f>IF(AND($D796="COMPOSICAO_PROPRIA",'Orçamento Base'!$N796="-"),"14,18%",IF(AND($D796="MERCADO",'Orçamento Base'!$N796="-"),"15,38%",IF(Comparativo!$E$6="Tabela Não Desonerada",VLOOKUP($C796,'Orçamento Base'!$D$11:$S$1673,11,FALSE),VLOOKUP($C796,#REF!,11,FALSE))))</f>
        <v>#N/A</v>
      </c>
      <c r="M796" s="209">
        <f>IF(Comparativo!$E$6="Tabela Não Desonerada",Encargos!$F$44,Encargos!$D$44)</f>
        <v>1.1122000000000001</v>
      </c>
      <c r="N796" s="320"/>
      <c r="O796" s="166" t="s">
        <v>101</v>
      </c>
      <c r="P796" s="321"/>
      <c r="Q796" s="166" t="s">
        <v>101</v>
      </c>
      <c r="R796" s="321"/>
      <c r="S796" s="322"/>
      <c r="T796" s="322"/>
    </row>
    <row r="797" spans="1:20">
      <c r="A797" s="207">
        <f>'Identificação-TCE'!$A$13</f>
        <v>1</v>
      </c>
      <c r="B797" s="168" t="e">
        <f>IF(AND(G797&lt;&gt;"",H797&gt;0,I797&lt;&gt;"",J797&lt;&gt;0,K797&lt;&gt;0),COUNT($B$11:B796)+1,"")</f>
        <v>#N/A</v>
      </c>
      <c r="C797" s="207">
        <f>IF('Orçamento Base'!$M796=0,0,'Orçamento Base'!$D796)</f>
        <v>0</v>
      </c>
      <c r="D797" s="212" t="e">
        <f>IF('Orçamento Base'!$F796=Aux.!$G$11,"CONTRATACAO_PUBLICA",IF(VLOOKUP($C797,'Orçamento Base'!$D$11:$G$2116,3,FALSE)="INDEXADO",VLOOKUP(VLOOKUP($C796,'Orçamento Base'!$D$11:$G$2116,2,FALSE),'Index N_DESON.'!$A$9:$B$604,2),VLOOKUP($C797,'Orçamento Base'!$D$11:$G$2116,3,FALSE)))</f>
        <v>#N/A</v>
      </c>
      <c r="E797" s="208" t="e">
        <f>VLOOKUP($C797,'Orçamento Base'!$D$11:$S$1673,2,FALSE)</f>
        <v>#N/A</v>
      </c>
      <c r="F797" s="211">
        <f>Dados!$C$7</f>
        <v>44652</v>
      </c>
      <c r="G797" s="226" t="e">
        <f>VLOOKUP($C797,'Orçamento Base'!$D$11:$S$1673,4,FALSE)</f>
        <v>#N/A</v>
      </c>
      <c r="H797" s="377">
        <f>IFERROR(VLOOKUP($C797,'Orçamento Base'!$D$11:$S$1673,6,FALSE),0)</f>
        <v>0</v>
      </c>
      <c r="I797" s="208" t="e">
        <f>VLOOKUP($C797,'Orçamento Base'!$D$11:$S$1673,5,FALSE)</f>
        <v>#N/A</v>
      </c>
      <c r="J797" s="167" t="e">
        <f>IF(Comparativo!$E$6="Tabela Não Desonerada",VLOOKUP($C797,'Orçamento Base'!$D$11:$S$1673,12,FALSE),VLOOKUP($C797,#REF!,12,FALSE))</f>
        <v>#N/A</v>
      </c>
      <c r="K797" s="167">
        <f>IFERROR(IF(Comparativo!$E$6="Tabela Não Desonerada",VLOOKUP($C797,'Orçamento Base'!$D$11:$S$1673,16,FALSE),VLOOKUP($C797,#REF!,16,FALSE)),0)</f>
        <v>0</v>
      </c>
      <c r="L797" s="575" t="e">
        <f>IF(AND($D797="COMPOSICAO_PROPRIA",'Orçamento Base'!$N797="-"),"14,18%",IF(AND($D797="MERCADO",'Orçamento Base'!$N797="-"),"15,38%",IF(Comparativo!$E$6="Tabela Não Desonerada",VLOOKUP($C797,'Orçamento Base'!$D$11:$S$1673,11,FALSE),VLOOKUP($C797,#REF!,11,FALSE))))</f>
        <v>#N/A</v>
      </c>
      <c r="M797" s="209">
        <f>IF(Comparativo!$E$6="Tabela Não Desonerada",Encargos!$F$44,Encargos!$D$44)</f>
        <v>1.1122000000000001</v>
      </c>
      <c r="N797" s="320"/>
      <c r="O797" s="166" t="s">
        <v>101</v>
      </c>
      <c r="P797" s="321"/>
      <c r="Q797" s="166" t="s">
        <v>101</v>
      </c>
      <c r="R797" s="321"/>
      <c r="S797" s="322"/>
      <c r="T797" s="322"/>
    </row>
    <row r="798" spans="1:20">
      <c r="A798" s="207">
        <f>'Identificação-TCE'!$A$13</f>
        <v>1</v>
      </c>
      <c r="B798" s="168" t="e">
        <f>IF(AND(G798&lt;&gt;"",H798&gt;0,I798&lt;&gt;"",J798&lt;&gt;0,K798&lt;&gt;0),COUNT($B$11:B797)+1,"")</f>
        <v>#N/A</v>
      </c>
      <c r="C798" s="207">
        <f>IF('Orçamento Base'!$M797=0,0,'Orçamento Base'!$D797)</f>
        <v>0</v>
      </c>
      <c r="D798" s="212" t="e">
        <f>IF('Orçamento Base'!$F797=Aux.!$G$11,"CONTRATACAO_PUBLICA",IF(VLOOKUP($C798,'Orçamento Base'!$D$11:$G$2116,3,FALSE)="INDEXADO",VLOOKUP(VLOOKUP($C797,'Orçamento Base'!$D$11:$G$2116,2,FALSE),'Index N_DESON.'!$A$9:$B$604,2),VLOOKUP($C798,'Orçamento Base'!$D$11:$G$2116,3,FALSE)))</f>
        <v>#N/A</v>
      </c>
      <c r="E798" s="208" t="e">
        <f>VLOOKUP($C798,'Orçamento Base'!$D$11:$S$1673,2,FALSE)</f>
        <v>#N/A</v>
      </c>
      <c r="F798" s="211">
        <f>Dados!$C$7</f>
        <v>44652</v>
      </c>
      <c r="G798" s="226" t="e">
        <f>VLOOKUP($C798,'Orçamento Base'!$D$11:$S$1673,4,FALSE)</f>
        <v>#N/A</v>
      </c>
      <c r="H798" s="377">
        <f>IFERROR(VLOOKUP($C798,'Orçamento Base'!$D$11:$S$1673,6,FALSE),0)</f>
        <v>0</v>
      </c>
      <c r="I798" s="208" t="e">
        <f>VLOOKUP($C798,'Orçamento Base'!$D$11:$S$1673,5,FALSE)</f>
        <v>#N/A</v>
      </c>
      <c r="J798" s="167" t="e">
        <f>IF(Comparativo!$E$6="Tabela Não Desonerada",VLOOKUP($C798,'Orçamento Base'!$D$11:$S$1673,12,FALSE),VLOOKUP($C798,#REF!,12,FALSE))</f>
        <v>#N/A</v>
      </c>
      <c r="K798" s="167">
        <f>IFERROR(IF(Comparativo!$E$6="Tabela Não Desonerada",VLOOKUP($C798,'Orçamento Base'!$D$11:$S$1673,16,FALSE),VLOOKUP($C798,#REF!,16,FALSE)),0)</f>
        <v>0</v>
      </c>
      <c r="L798" s="575" t="e">
        <f>IF(AND($D798="COMPOSICAO_PROPRIA",'Orçamento Base'!$N798="-"),"14,18%",IF(AND($D798="MERCADO",'Orçamento Base'!$N798="-"),"15,38%",IF(Comparativo!$E$6="Tabela Não Desonerada",VLOOKUP($C798,'Orçamento Base'!$D$11:$S$1673,11,FALSE),VLOOKUP($C798,#REF!,11,FALSE))))</f>
        <v>#N/A</v>
      </c>
      <c r="M798" s="209">
        <f>IF(Comparativo!$E$6="Tabela Não Desonerada",Encargos!$F$44,Encargos!$D$44)</f>
        <v>1.1122000000000001</v>
      </c>
      <c r="N798" s="320"/>
      <c r="O798" s="166" t="s">
        <v>101</v>
      </c>
      <c r="P798" s="321"/>
      <c r="Q798" s="166" t="s">
        <v>101</v>
      </c>
      <c r="R798" s="321"/>
      <c r="S798" s="322"/>
      <c r="T798" s="322"/>
    </row>
    <row r="799" spans="1:20">
      <c r="A799" s="207">
        <f>'Identificação-TCE'!$A$13</f>
        <v>1</v>
      </c>
      <c r="B799" s="168" t="e">
        <f>IF(AND(G799&lt;&gt;"",H799&gt;0,I799&lt;&gt;"",J799&lt;&gt;0,K799&lt;&gt;0),COUNT($B$11:B798)+1,"")</f>
        <v>#N/A</v>
      </c>
      <c r="C799" s="207">
        <f>IF('Orçamento Base'!$M798=0,0,'Orçamento Base'!$D798)</f>
        <v>0</v>
      </c>
      <c r="D799" s="212" t="e">
        <f>IF('Orçamento Base'!$F798=Aux.!$G$11,"CONTRATACAO_PUBLICA",IF(VLOOKUP($C799,'Orçamento Base'!$D$11:$G$2116,3,FALSE)="INDEXADO",VLOOKUP(VLOOKUP($C798,'Orçamento Base'!$D$11:$G$2116,2,FALSE),'Index N_DESON.'!$A$9:$B$604,2),VLOOKUP($C799,'Orçamento Base'!$D$11:$G$2116,3,FALSE)))</f>
        <v>#N/A</v>
      </c>
      <c r="E799" s="208" t="e">
        <f>VLOOKUP($C799,'Orçamento Base'!$D$11:$S$1673,2,FALSE)</f>
        <v>#N/A</v>
      </c>
      <c r="F799" s="211">
        <f>Dados!$C$7</f>
        <v>44652</v>
      </c>
      <c r="G799" s="226" t="e">
        <f>VLOOKUP($C799,'Orçamento Base'!$D$11:$S$1673,4,FALSE)</f>
        <v>#N/A</v>
      </c>
      <c r="H799" s="377">
        <f>IFERROR(VLOOKUP($C799,'Orçamento Base'!$D$11:$S$1673,6,FALSE),0)</f>
        <v>0</v>
      </c>
      <c r="I799" s="208" t="e">
        <f>VLOOKUP($C799,'Orçamento Base'!$D$11:$S$1673,5,FALSE)</f>
        <v>#N/A</v>
      </c>
      <c r="J799" s="167" t="e">
        <f>IF(Comparativo!$E$6="Tabela Não Desonerada",VLOOKUP($C799,'Orçamento Base'!$D$11:$S$1673,12,FALSE),VLOOKUP($C799,#REF!,12,FALSE))</f>
        <v>#N/A</v>
      </c>
      <c r="K799" s="167">
        <f>IFERROR(IF(Comparativo!$E$6="Tabela Não Desonerada",VLOOKUP($C799,'Orçamento Base'!$D$11:$S$1673,16,FALSE),VLOOKUP($C799,#REF!,16,FALSE)),0)</f>
        <v>0</v>
      </c>
      <c r="L799" s="575" t="e">
        <f>IF(AND($D799="COMPOSICAO_PROPRIA",'Orçamento Base'!$N799="-"),"14,18%",IF(AND($D799="MERCADO",'Orçamento Base'!$N799="-"),"15,38%",IF(Comparativo!$E$6="Tabela Não Desonerada",VLOOKUP($C799,'Orçamento Base'!$D$11:$S$1673,11,FALSE),VLOOKUP($C799,#REF!,11,FALSE))))</f>
        <v>#N/A</v>
      </c>
      <c r="M799" s="209">
        <f>IF(Comparativo!$E$6="Tabela Não Desonerada",Encargos!$F$44,Encargos!$D$44)</f>
        <v>1.1122000000000001</v>
      </c>
      <c r="N799" s="320"/>
      <c r="O799" s="166" t="s">
        <v>101</v>
      </c>
      <c r="P799" s="321"/>
      <c r="Q799" s="166" t="s">
        <v>101</v>
      </c>
      <c r="R799" s="321"/>
      <c r="S799" s="322"/>
      <c r="T799" s="322"/>
    </row>
    <row r="800" spans="1:20">
      <c r="A800" s="207">
        <f>'Identificação-TCE'!$A$13</f>
        <v>1</v>
      </c>
      <c r="B800" s="168" t="e">
        <f>IF(AND(G800&lt;&gt;"",H800&gt;0,I800&lt;&gt;"",J800&lt;&gt;0,K800&lt;&gt;0),COUNT($B$11:B799)+1,"")</f>
        <v>#N/A</v>
      </c>
      <c r="C800" s="207">
        <f>IF('Orçamento Base'!$M799=0,0,'Orçamento Base'!$D799)</f>
        <v>0</v>
      </c>
      <c r="D800" s="212" t="e">
        <f>IF('Orçamento Base'!$F799=Aux.!$G$11,"CONTRATACAO_PUBLICA",IF(VLOOKUP($C800,'Orçamento Base'!$D$11:$G$2116,3,FALSE)="INDEXADO",VLOOKUP(VLOOKUP($C799,'Orçamento Base'!$D$11:$G$2116,2,FALSE),'Index N_DESON.'!$A$9:$B$604,2),VLOOKUP($C800,'Orçamento Base'!$D$11:$G$2116,3,FALSE)))</f>
        <v>#N/A</v>
      </c>
      <c r="E800" s="208" t="e">
        <f>VLOOKUP($C800,'Orçamento Base'!$D$11:$S$1673,2,FALSE)</f>
        <v>#N/A</v>
      </c>
      <c r="F800" s="211">
        <f>Dados!$C$7</f>
        <v>44652</v>
      </c>
      <c r="G800" s="226" t="e">
        <f>VLOOKUP($C800,'Orçamento Base'!$D$11:$S$1673,4,FALSE)</f>
        <v>#N/A</v>
      </c>
      <c r="H800" s="377">
        <f>IFERROR(VLOOKUP($C800,'Orçamento Base'!$D$11:$S$1673,6,FALSE),0)</f>
        <v>0</v>
      </c>
      <c r="I800" s="208" t="e">
        <f>VLOOKUP($C800,'Orçamento Base'!$D$11:$S$1673,5,FALSE)</f>
        <v>#N/A</v>
      </c>
      <c r="J800" s="167" t="e">
        <f>IF(Comparativo!$E$6="Tabela Não Desonerada",VLOOKUP($C800,'Orçamento Base'!$D$11:$S$1673,12,FALSE),VLOOKUP($C800,#REF!,12,FALSE))</f>
        <v>#N/A</v>
      </c>
      <c r="K800" s="167">
        <f>IFERROR(IF(Comparativo!$E$6="Tabela Não Desonerada",VLOOKUP($C800,'Orçamento Base'!$D$11:$S$1673,16,FALSE),VLOOKUP($C800,#REF!,16,FALSE)),0)</f>
        <v>0</v>
      </c>
      <c r="L800" s="575" t="e">
        <f>IF(AND($D800="COMPOSICAO_PROPRIA",'Orçamento Base'!$N800="-"),"14,18%",IF(AND($D800="MERCADO",'Orçamento Base'!$N800="-"),"15,38%",IF(Comparativo!$E$6="Tabela Não Desonerada",VLOOKUP($C800,'Orçamento Base'!$D$11:$S$1673,11,FALSE),VLOOKUP($C800,#REF!,11,FALSE))))</f>
        <v>#N/A</v>
      </c>
      <c r="M800" s="209">
        <f>IF(Comparativo!$E$6="Tabela Não Desonerada",Encargos!$F$44,Encargos!$D$44)</f>
        <v>1.1122000000000001</v>
      </c>
      <c r="N800" s="320"/>
      <c r="O800" s="166" t="s">
        <v>101</v>
      </c>
      <c r="P800" s="321"/>
      <c r="Q800" s="166" t="s">
        <v>101</v>
      </c>
      <c r="R800" s="321"/>
      <c r="S800" s="322"/>
      <c r="T800" s="322"/>
    </row>
    <row r="801" spans="1:20">
      <c r="A801" s="207">
        <f>'Identificação-TCE'!$A$13</f>
        <v>1</v>
      </c>
      <c r="B801" s="168" t="e">
        <f>IF(AND(G801&lt;&gt;"",H801&gt;0,I801&lt;&gt;"",J801&lt;&gt;0,K801&lt;&gt;0),COUNT($B$11:B800)+1,"")</f>
        <v>#N/A</v>
      </c>
      <c r="C801" s="207">
        <f>IF('Orçamento Base'!$M800=0,0,'Orçamento Base'!$D800)</f>
        <v>0</v>
      </c>
      <c r="D801" s="212" t="e">
        <f>IF('Orçamento Base'!$F800=Aux.!$G$11,"CONTRATACAO_PUBLICA",IF(VLOOKUP($C801,'Orçamento Base'!$D$11:$G$2116,3,FALSE)="INDEXADO",VLOOKUP(VLOOKUP($C800,'Orçamento Base'!$D$11:$G$2116,2,FALSE),'Index N_DESON.'!$A$9:$B$604,2),VLOOKUP($C801,'Orçamento Base'!$D$11:$G$2116,3,FALSE)))</f>
        <v>#N/A</v>
      </c>
      <c r="E801" s="208" t="e">
        <f>VLOOKUP($C801,'Orçamento Base'!$D$11:$S$1673,2,FALSE)</f>
        <v>#N/A</v>
      </c>
      <c r="F801" s="211">
        <f>Dados!$C$7</f>
        <v>44652</v>
      </c>
      <c r="G801" s="226" t="e">
        <f>VLOOKUP($C801,'Orçamento Base'!$D$11:$S$1673,4,FALSE)</f>
        <v>#N/A</v>
      </c>
      <c r="H801" s="377">
        <f>IFERROR(VLOOKUP($C801,'Orçamento Base'!$D$11:$S$1673,6,FALSE),0)</f>
        <v>0</v>
      </c>
      <c r="I801" s="208" t="e">
        <f>VLOOKUP($C801,'Orçamento Base'!$D$11:$S$1673,5,FALSE)</f>
        <v>#N/A</v>
      </c>
      <c r="J801" s="167" t="e">
        <f>IF(Comparativo!$E$6="Tabela Não Desonerada",VLOOKUP($C801,'Orçamento Base'!$D$11:$S$1673,12,FALSE),VLOOKUP($C801,#REF!,12,FALSE))</f>
        <v>#N/A</v>
      </c>
      <c r="K801" s="167">
        <f>IFERROR(IF(Comparativo!$E$6="Tabela Não Desonerada",VLOOKUP($C801,'Orçamento Base'!$D$11:$S$1673,16,FALSE),VLOOKUP($C801,#REF!,16,FALSE)),0)</f>
        <v>0</v>
      </c>
      <c r="L801" s="575" t="e">
        <f>IF(AND($D801="COMPOSICAO_PROPRIA",'Orçamento Base'!$N801="-"),"14,18%",IF(AND($D801="MERCADO",'Orçamento Base'!$N801="-"),"15,38%",IF(Comparativo!$E$6="Tabela Não Desonerada",VLOOKUP($C801,'Orçamento Base'!$D$11:$S$1673,11,FALSE),VLOOKUP($C801,#REF!,11,FALSE))))</f>
        <v>#N/A</v>
      </c>
      <c r="M801" s="209">
        <f>IF(Comparativo!$E$6="Tabela Não Desonerada",Encargos!$F$44,Encargos!$D$44)</f>
        <v>1.1122000000000001</v>
      </c>
      <c r="N801" s="320"/>
      <c r="O801" s="166" t="s">
        <v>101</v>
      </c>
      <c r="P801" s="321"/>
      <c r="Q801" s="166" t="s">
        <v>101</v>
      </c>
      <c r="R801" s="321"/>
      <c r="S801" s="322"/>
      <c r="T801" s="322"/>
    </row>
    <row r="802" spans="1:20">
      <c r="A802" s="207">
        <f>'Identificação-TCE'!$A$13</f>
        <v>1</v>
      </c>
      <c r="B802" s="168" t="e">
        <f>IF(AND(G802&lt;&gt;"",H802&gt;0,I802&lt;&gt;"",J802&lt;&gt;0,K802&lt;&gt;0),COUNT($B$11:B801)+1,"")</f>
        <v>#N/A</v>
      </c>
      <c r="C802" s="207">
        <f>IF('Orçamento Base'!$M801=0,0,'Orçamento Base'!$D801)</f>
        <v>0</v>
      </c>
      <c r="D802" s="212" t="e">
        <f>IF('Orçamento Base'!$F801=Aux.!$G$11,"CONTRATACAO_PUBLICA",IF(VLOOKUP($C802,'Orçamento Base'!$D$11:$G$2116,3,FALSE)="INDEXADO",VLOOKUP(VLOOKUP($C801,'Orçamento Base'!$D$11:$G$2116,2,FALSE),'Index N_DESON.'!$A$9:$B$604,2),VLOOKUP($C802,'Orçamento Base'!$D$11:$G$2116,3,FALSE)))</f>
        <v>#N/A</v>
      </c>
      <c r="E802" s="208" t="e">
        <f>VLOOKUP($C802,'Orçamento Base'!$D$11:$S$1673,2,FALSE)</f>
        <v>#N/A</v>
      </c>
      <c r="F802" s="211">
        <f>Dados!$C$7</f>
        <v>44652</v>
      </c>
      <c r="G802" s="226" t="e">
        <f>VLOOKUP($C802,'Orçamento Base'!$D$11:$S$1673,4,FALSE)</f>
        <v>#N/A</v>
      </c>
      <c r="H802" s="377">
        <f>IFERROR(VLOOKUP($C802,'Orçamento Base'!$D$11:$S$1673,6,FALSE),0)</f>
        <v>0</v>
      </c>
      <c r="I802" s="208" t="e">
        <f>VLOOKUP($C802,'Orçamento Base'!$D$11:$S$1673,5,FALSE)</f>
        <v>#N/A</v>
      </c>
      <c r="J802" s="167" t="e">
        <f>IF(Comparativo!$E$6="Tabela Não Desonerada",VLOOKUP($C802,'Orçamento Base'!$D$11:$S$1673,12,FALSE),VLOOKUP($C802,#REF!,12,FALSE))</f>
        <v>#N/A</v>
      </c>
      <c r="K802" s="167">
        <f>IFERROR(IF(Comparativo!$E$6="Tabela Não Desonerada",VLOOKUP($C802,'Orçamento Base'!$D$11:$S$1673,16,FALSE),VLOOKUP($C802,#REF!,16,FALSE)),0)</f>
        <v>0</v>
      </c>
      <c r="L802" s="575" t="e">
        <f>IF(AND($D802="COMPOSICAO_PROPRIA",'Orçamento Base'!$N802="-"),"14,18%",IF(AND($D802="MERCADO",'Orçamento Base'!$N802="-"),"15,38%",IF(Comparativo!$E$6="Tabela Não Desonerada",VLOOKUP($C802,'Orçamento Base'!$D$11:$S$1673,11,FALSE),VLOOKUP($C802,#REF!,11,FALSE))))</f>
        <v>#N/A</v>
      </c>
      <c r="M802" s="209">
        <f>IF(Comparativo!$E$6="Tabela Não Desonerada",Encargos!$F$44,Encargos!$D$44)</f>
        <v>1.1122000000000001</v>
      </c>
      <c r="N802" s="320"/>
      <c r="O802" s="166" t="s">
        <v>101</v>
      </c>
      <c r="P802" s="321"/>
      <c r="Q802" s="166" t="s">
        <v>101</v>
      </c>
      <c r="R802" s="321"/>
      <c r="S802" s="322"/>
      <c r="T802" s="322"/>
    </row>
    <row r="803" spans="1:20">
      <c r="A803" s="207">
        <f>'Identificação-TCE'!$A$13</f>
        <v>1</v>
      </c>
      <c r="B803" s="168" t="e">
        <f>IF(AND(G803&lt;&gt;"",H803&gt;0,I803&lt;&gt;"",J803&lt;&gt;0,K803&lt;&gt;0),COUNT($B$11:B802)+1,"")</f>
        <v>#N/A</v>
      </c>
      <c r="C803" s="207">
        <f>IF('Orçamento Base'!$M802=0,0,'Orçamento Base'!$D802)</f>
        <v>0</v>
      </c>
      <c r="D803" s="212" t="e">
        <f>IF('Orçamento Base'!$F802=Aux.!$G$11,"CONTRATACAO_PUBLICA",IF(VLOOKUP($C803,'Orçamento Base'!$D$11:$G$2116,3,FALSE)="INDEXADO",VLOOKUP(VLOOKUP($C802,'Orçamento Base'!$D$11:$G$2116,2,FALSE),'Index N_DESON.'!$A$9:$B$604,2),VLOOKUP($C803,'Orçamento Base'!$D$11:$G$2116,3,FALSE)))</f>
        <v>#N/A</v>
      </c>
      <c r="E803" s="208" t="e">
        <f>VLOOKUP($C803,'Orçamento Base'!$D$11:$S$1673,2,FALSE)</f>
        <v>#N/A</v>
      </c>
      <c r="F803" s="211">
        <f>Dados!$C$7</f>
        <v>44652</v>
      </c>
      <c r="G803" s="226" t="e">
        <f>VLOOKUP($C803,'Orçamento Base'!$D$11:$S$1673,4,FALSE)</f>
        <v>#N/A</v>
      </c>
      <c r="H803" s="377">
        <f>IFERROR(VLOOKUP($C803,'Orçamento Base'!$D$11:$S$1673,6,FALSE),0)</f>
        <v>0</v>
      </c>
      <c r="I803" s="208" t="e">
        <f>VLOOKUP($C803,'Orçamento Base'!$D$11:$S$1673,5,FALSE)</f>
        <v>#N/A</v>
      </c>
      <c r="J803" s="167" t="e">
        <f>IF(Comparativo!$E$6="Tabela Não Desonerada",VLOOKUP($C803,'Orçamento Base'!$D$11:$S$1673,12,FALSE),VLOOKUP($C803,#REF!,12,FALSE))</f>
        <v>#N/A</v>
      </c>
      <c r="K803" s="167">
        <f>IFERROR(IF(Comparativo!$E$6="Tabela Não Desonerada",VLOOKUP($C803,'Orçamento Base'!$D$11:$S$1673,16,FALSE),VLOOKUP($C803,#REF!,16,FALSE)),0)</f>
        <v>0</v>
      </c>
      <c r="L803" s="575" t="e">
        <f>IF(AND($D803="COMPOSICAO_PROPRIA",'Orçamento Base'!$N803="-"),"14,18%",IF(AND($D803="MERCADO",'Orçamento Base'!$N803="-"),"15,38%",IF(Comparativo!$E$6="Tabela Não Desonerada",VLOOKUP($C803,'Orçamento Base'!$D$11:$S$1673,11,FALSE),VLOOKUP($C803,#REF!,11,FALSE))))</f>
        <v>#N/A</v>
      </c>
      <c r="M803" s="209">
        <f>IF(Comparativo!$E$6="Tabela Não Desonerada",Encargos!$F$44,Encargos!$D$44)</f>
        <v>1.1122000000000001</v>
      </c>
      <c r="N803" s="320"/>
      <c r="O803" s="166" t="s">
        <v>101</v>
      </c>
      <c r="P803" s="321"/>
      <c r="Q803" s="166" t="s">
        <v>101</v>
      </c>
      <c r="R803" s="321"/>
      <c r="S803" s="322"/>
      <c r="T803" s="322"/>
    </row>
    <row r="804" spans="1:20">
      <c r="A804" s="207">
        <f>'Identificação-TCE'!$A$13</f>
        <v>1</v>
      </c>
      <c r="B804" s="168" t="e">
        <f>IF(AND(G804&lt;&gt;"",H804&gt;0,I804&lt;&gt;"",J804&lt;&gt;0,K804&lt;&gt;0),COUNT($B$11:B803)+1,"")</f>
        <v>#N/A</v>
      </c>
      <c r="C804" s="207">
        <f>IF('Orçamento Base'!$M803=0,0,'Orçamento Base'!$D803)</f>
        <v>0</v>
      </c>
      <c r="D804" s="212" t="e">
        <f>IF('Orçamento Base'!$F803=Aux.!$G$11,"CONTRATACAO_PUBLICA",IF(VLOOKUP($C804,'Orçamento Base'!$D$11:$G$2116,3,FALSE)="INDEXADO",VLOOKUP(VLOOKUP($C803,'Orçamento Base'!$D$11:$G$2116,2,FALSE),'Index N_DESON.'!$A$9:$B$604,2),VLOOKUP($C804,'Orçamento Base'!$D$11:$G$2116,3,FALSE)))</f>
        <v>#N/A</v>
      </c>
      <c r="E804" s="208" t="e">
        <f>VLOOKUP($C804,'Orçamento Base'!$D$11:$S$1673,2,FALSE)</f>
        <v>#N/A</v>
      </c>
      <c r="F804" s="211">
        <f>Dados!$C$7</f>
        <v>44652</v>
      </c>
      <c r="G804" s="226" t="e">
        <f>VLOOKUP($C804,'Orçamento Base'!$D$11:$S$1673,4,FALSE)</f>
        <v>#N/A</v>
      </c>
      <c r="H804" s="377">
        <f>IFERROR(VLOOKUP($C804,'Orçamento Base'!$D$11:$S$1673,6,FALSE),0)</f>
        <v>0</v>
      </c>
      <c r="I804" s="208" t="e">
        <f>VLOOKUP($C804,'Orçamento Base'!$D$11:$S$1673,5,FALSE)</f>
        <v>#N/A</v>
      </c>
      <c r="J804" s="167" t="e">
        <f>IF(Comparativo!$E$6="Tabela Não Desonerada",VLOOKUP($C804,'Orçamento Base'!$D$11:$S$1673,12,FALSE),VLOOKUP($C804,#REF!,12,FALSE))</f>
        <v>#N/A</v>
      </c>
      <c r="K804" s="167">
        <f>IFERROR(IF(Comparativo!$E$6="Tabela Não Desonerada",VLOOKUP($C804,'Orçamento Base'!$D$11:$S$1673,16,FALSE),VLOOKUP($C804,#REF!,16,FALSE)),0)</f>
        <v>0</v>
      </c>
      <c r="L804" s="575" t="e">
        <f>IF(AND($D804="COMPOSICAO_PROPRIA",'Orçamento Base'!$N804="-"),"14,18%",IF(AND($D804="MERCADO",'Orçamento Base'!$N804="-"),"15,38%",IF(Comparativo!$E$6="Tabela Não Desonerada",VLOOKUP($C804,'Orçamento Base'!$D$11:$S$1673,11,FALSE),VLOOKUP($C804,#REF!,11,FALSE))))</f>
        <v>#N/A</v>
      </c>
      <c r="M804" s="209">
        <f>IF(Comparativo!$E$6="Tabela Não Desonerada",Encargos!$F$44,Encargos!$D$44)</f>
        <v>1.1122000000000001</v>
      </c>
      <c r="N804" s="320"/>
      <c r="O804" s="166" t="s">
        <v>101</v>
      </c>
      <c r="P804" s="321"/>
      <c r="Q804" s="166" t="s">
        <v>101</v>
      </c>
      <c r="R804" s="321"/>
      <c r="S804" s="322"/>
      <c r="T804" s="322"/>
    </row>
    <row r="805" spans="1:20">
      <c r="A805" s="207">
        <f>'Identificação-TCE'!$A$13</f>
        <v>1</v>
      </c>
      <c r="B805" s="168" t="e">
        <f>IF(AND(G805&lt;&gt;"",H805&gt;0,I805&lt;&gt;"",J805&lt;&gt;0,K805&lt;&gt;0),COUNT($B$11:B804)+1,"")</f>
        <v>#N/A</v>
      </c>
      <c r="C805" s="207">
        <f>IF('Orçamento Base'!$M804=0,0,'Orçamento Base'!$D804)</f>
        <v>0</v>
      </c>
      <c r="D805" s="212" t="e">
        <f>IF('Orçamento Base'!$F804=Aux.!$G$11,"CONTRATACAO_PUBLICA",IF(VLOOKUP($C805,'Orçamento Base'!$D$11:$G$2116,3,FALSE)="INDEXADO",VLOOKUP(VLOOKUP($C804,'Orçamento Base'!$D$11:$G$2116,2,FALSE),'Index N_DESON.'!$A$9:$B$604,2),VLOOKUP($C805,'Orçamento Base'!$D$11:$G$2116,3,FALSE)))</f>
        <v>#N/A</v>
      </c>
      <c r="E805" s="208" t="e">
        <f>VLOOKUP($C805,'Orçamento Base'!$D$11:$S$1673,2,FALSE)</f>
        <v>#N/A</v>
      </c>
      <c r="F805" s="211">
        <f>Dados!$C$7</f>
        <v>44652</v>
      </c>
      <c r="G805" s="226" t="e">
        <f>VLOOKUP($C805,'Orçamento Base'!$D$11:$S$1673,4,FALSE)</f>
        <v>#N/A</v>
      </c>
      <c r="H805" s="377">
        <f>IFERROR(VLOOKUP($C805,'Orçamento Base'!$D$11:$S$1673,6,FALSE),0)</f>
        <v>0</v>
      </c>
      <c r="I805" s="208" t="e">
        <f>VLOOKUP($C805,'Orçamento Base'!$D$11:$S$1673,5,FALSE)</f>
        <v>#N/A</v>
      </c>
      <c r="J805" s="167" t="e">
        <f>IF(Comparativo!$E$6="Tabela Não Desonerada",VLOOKUP($C805,'Orçamento Base'!$D$11:$S$1673,12,FALSE),VLOOKUP($C805,#REF!,12,FALSE))</f>
        <v>#N/A</v>
      </c>
      <c r="K805" s="167">
        <f>IFERROR(IF(Comparativo!$E$6="Tabela Não Desonerada",VLOOKUP($C805,'Orçamento Base'!$D$11:$S$1673,16,FALSE),VLOOKUP($C805,#REF!,16,FALSE)),0)</f>
        <v>0</v>
      </c>
      <c r="L805" s="575" t="e">
        <f>IF(AND($D805="COMPOSICAO_PROPRIA",'Orçamento Base'!$N805="-"),"14,18%",IF(AND($D805="MERCADO",'Orçamento Base'!$N805="-"),"15,38%",IF(Comparativo!$E$6="Tabela Não Desonerada",VLOOKUP($C805,'Orçamento Base'!$D$11:$S$1673,11,FALSE),VLOOKUP($C805,#REF!,11,FALSE))))</f>
        <v>#N/A</v>
      </c>
      <c r="M805" s="209">
        <f>IF(Comparativo!$E$6="Tabela Não Desonerada",Encargos!$F$44,Encargos!$D$44)</f>
        <v>1.1122000000000001</v>
      </c>
      <c r="N805" s="320"/>
      <c r="O805" s="166" t="s">
        <v>101</v>
      </c>
      <c r="P805" s="321"/>
      <c r="Q805" s="166" t="s">
        <v>101</v>
      </c>
      <c r="R805" s="321"/>
      <c r="S805" s="322"/>
      <c r="T805" s="322"/>
    </row>
    <row r="806" spans="1:20">
      <c r="A806" s="207">
        <f>'Identificação-TCE'!$A$13</f>
        <v>1</v>
      </c>
      <c r="B806" s="168" t="e">
        <f>IF(AND(G806&lt;&gt;"",H806&gt;0,I806&lt;&gt;"",J806&lt;&gt;0,K806&lt;&gt;0),COUNT($B$11:B805)+1,"")</f>
        <v>#N/A</v>
      </c>
      <c r="C806" s="207">
        <f>IF('Orçamento Base'!$M805=0,0,'Orçamento Base'!$D805)</f>
        <v>0</v>
      </c>
      <c r="D806" s="212" t="e">
        <f>IF('Orçamento Base'!$F805=Aux.!$G$11,"CONTRATACAO_PUBLICA",IF(VLOOKUP($C806,'Orçamento Base'!$D$11:$G$2116,3,FALSE)="INDEXADO",VLOOKUP(VLOOKUP($C805,'Orçamento Base'!$D$11:$G$2116,2,FALSE),'Index N_DESON.'!$A$9:$B$604,2),VLOOKUP($C806,'Orçamento Base'!$D$11:$G$2116,3,FALSE)))</f>
        <v>#N/A</v>
      </c>
      <c r="E806" s="208" t="e">
        <f>VLOOKUP($C806,'Orçamento Base'!$D$11:$S$1673,2,FALSE)</f>
        <v>#N/A</v>
      </c>
      <c r="F806" s="211">
        <f>Dados!$C$7</f>
        <v>44652</v>
      </c>
      <c r="G806" s="226" t="e">
        <f>VLOOKUP($C806,'Orçamento Base'!$D$11:$S$1673,4,FALSE)</f>
        <v>#N/A</v>
      </c>
      <c r="H806" s="377">
        <f>IFERROR(VLOOKUP($C806,'Orçamento Base'!$D$11:$S$1673,6,FALSE),0)</f>
        <v>0</v>
      </c>
      <c r="I806" s="208" t="e">
        <f>VLOOKUP($C806,'Orçamento Base'!$D$11:$S$1673,5,FALSE)</f>
        <v>#N/A</v>
      </c>
      <c r="J806" s="167" t="e">
        <f>IF(Comparativo!$E$6="Tabela Não Desonerada",VLOOKUP($C806,'Orçamento Base'!$D$11:$S$1673,12,FALSE),VLOOKUP($C806,#REF!,12,FALSE))</f>
        <v>#N/A</v>
      </c>
      <c r="K806" s="167">
        <f>IFERROR(IF(Comparativo!$E$6="Tabela Não Desonerada",VLOOKUP($C806,'Orçamento Base'!$D$11:$S$1673,16,FALSE),VLOOKUP($C806,#REF!,16,FALSE)),0)</f>
        <v>0</v>
      </c>
      <c r="L806" s="575" t="e">
        <f>IF(AND($D806="COMPOSICAO_PROPRIA",'Orçamento Base'!$N806="-"),"14,18%",IF(AND($D806="MERCADO",'Orçamento Base'!$N806="-"),"15,38%",IF(Comparativo!$E$6="Tabela Não Desonerada",VLOOKUP($C806,'Orçamento Base'!$D$11:$S$1673,11,FALSE),VLOOKUP($C806,#REF!,11,FALSE))))</f>
        <v>#N/A</v>
      </c>
      <c r="M806" s="209">
        <f>IF(Comparativo!$E$6="Tabela Não Desonerada",Encargos!$F$44,Encargos!$D$44)</f>
        <v>1.1122000000000001</v>
      </c>
      <c r="N806" s="320"/>
      <c r="O806" s="166" t="s">
        <v>101</v>
      </c>
      <c r="P806" s="321"/>
      <c r="Q806" s="166" t="s">
        <v>101</v>
      </c>
      <c r="R806" s="321"/>
      <c r="S806" s="322"/>
      <c r="T806" s="322"/>
    </row>
    <row r="807" spans="1:20">
      <c r="A807" s="207">
        <f>'Identificação-TCE'!$A$13</f>
        <v>1</v>
      </c>
      <c r="B807" s="168" t="e">
        <f>IF(AND(G807&lt;&gt;"",H807&gt;0,I807&lt;&gt;"",J807&lt;&gt;0,K807&lt;&gt;0),COUNT($B$11:B806)+1,"")</f>
        <v>#N/A</v>
      </c>
      <c r="C807" s="207">
        <f>IF('Orçamento Base'!$M806=0,0,'Orçamento Base'!$D806)</f>
        <v>0</v>
      </c>
      <c r="D807" s="212" t="e">
        <f>IF('Orçamento Base'!$F806=Aux.!$G$11,"CONTRATACAO_PUBLICA",IF(VLOOKUP($C807,'Orçamento Base'!$D$11:$G$2116,3,FALSE)="INDEXADO",VLOOKUP(VLOOKUP($C806,'Orçamento Base'!$D$11:$G$2116,2,FALSE),'Index N_DESON.'!$A$9:$B$604,2),VLOOKUP($C807,'Orçamento Base'!$D$11:$G$2116,3,FALSE)))</f>
        <v>#N/A</v>
      </c>
      <c r="E807" s="208" t="e">
        <f>VLOOKUP($C807,'Orçamento Base'!$D$11:$S$1673,2,FALSE)</f>
        <v>#N/A</v>
      </c>
      <c r="F807" s="211">
        <f>Dados!$C$7</f>
        <v>44652</v>
      </c>
      <c r="G807" s="226" t="e">
        <f>VLOOKUP($C807,'Orçamento Base'!$D$11:$S$1673,4,FALSE)</f>
        <v>#N/A</v>
      </c>
      <c r="H807" s="377">
        <f>IFERROR(VLOOKUP($C807,'Orçamento Base'!$D$11:$S$1673,6,FALSE),0)</f>
        <v>0</v>
      </c>
      <c r="I807" s="208" t="e">
        <f>VLOOKUP($C807,'Orçamento Base'!$D$11:$S$1673,5,FALSE)</f>
        <v>#N/A</v>
      </c>
      <c r="J807" s="167" t="e">
        <f>IF(Comparativo!$E$6="Tabela Não Desonerada",VLOOKUP($C807,'Orçamento Base'!$D$11:$S$1673,12,FALSE),VLOOKUP($C807,#REF!,12,FALSE))</f>
        <v>#N/A</v>
      </c>
      <c r="K807" s="167">
        <f>IFERROR(IF(Comparativo!$E$6="Tabela Não Desonerada",VLOOKUP($C807,'Orçamento Base'!$D$11:$S$1673,16,FALSE),VLOOKUP($C807,#REF!,16,FALSE)),0)</f>
        <v>0</v>
      </c>
      <c r="L807" s="575" t="e">
        <f>IF(AND($D807="COMPOSICAO_PROPRIA",'Orçamento Base'!$N807="-"),"14,18%",IF(AND($D807="MERCADO",'Orçamento Base'!$N807="-"),"15,38%",IF(Comparativo!$E$6="Tabela Não Desonerada",VLOOKUP($C807,'Orçamento Base'!$D$11:$S$1673,11,FALSE),VLOOKUP($C807,#REF!,11,FALSE))))</f>
        <v>#N/A</v>
      </c>
      <c r="M807" s="209">
        <f>IF(Comparativo!$E$6="Tabela Não Desonerada",Encargos!$F$44,Encargos!$D$44)</f>
        <v>1.1122000000000001</v>
      </c>
      <c r="N807" s="320"/>
      <c r="O807" s="166" t="s">
        <v>101</v>
      </c>
      <c r="P807" s="321"/>
      <c r="Q807" s="166" t="s">
        <v>101</v>
      </c>
      <c r="R807" s="321"/>
      <c r="S807" s="322"/>
      <c r="T807" s="322"/>
    </row>
    <row r="808" spans="1:20">
      <c r="A808" s="207">
        <f>'Identificação-TCE'!$A$13</f>
        <v>1</v>
      </c>
      <c r="B808" s="168" t="e">
        <f>IF(AND(G808&lt;&gt;"",H808&gt;0,I808&lt;&gt;"",J808&lt;&gt;0,K808&lt;&gt;0),COUNT($B$11:B807)+1,"")</f>
        <v>#N/A</v>
      </c>
      <c r="C808" s="207">
        <f>IF('Orçamento Base'!$M807=0,0,'Orçamento Base'!$D807)</f>
        <v>0</v>
      </c>
      <c r="D808" s="212" t="e">
        <f>IF('Orçamento Base'!$F807=Aux.!$G$11,"CONTRATACAO_PUBLICA",IF(VLOOKUP($C808,'Orçamento Base'!$D$11:$G$2116,3,FALSE)="INDEXADO",VLOOKUP(VLOOKUP($C807,'Orçamento Base'!$D$11:$G$2116,2,FALSE),'Index N_DESON.'!$A$9:$B$604,2),VLOOKUP($C808,'Orçamento Base'!$D$11:$G$2116,3,FALSE)))</f>
        <v>#N/A</v>
      </c>
      <c r="E808" s="208" t="e">
        <f>VLOOKUP($C808,'Orçamento Base'!$D$11:$S$1673,2,FALSE)</f>
        <v>#N/A</v>
      </c>
      <c r="F808" s="211">
        <f>Dados!$C$7</f>
        <v>44652</v>
      </c>
      <c r="G808" s="226" t="e">
        <f>VLOOKUP($C808,'Orçamento Base'!$D$11:$S$1673,4,FALSE)</f>
        <v>#N/A</v>
      </c>
      <c r="H808" s="377">
        <f>IFERROR(VLOOKUP($C808,'Orçamento Base'!$D$11:$S$1673,6,FALSE),0)</f>
        <v>0</v>
      </c>
      <c r="I808" s="208" t="e">
        <f>VLOOKUP($C808,'Orçamento Base'!$D$11:$S$1673,5,FALSE)</f>
        <v>#N/A</v>
      </c>
      <c r="J808" s="167" t="e">
        <f>IF(Comparativo!$E$6="Tabela Não Desonerada",VLOOKUP($C808,'Orçamento Base'!$D$11:$S$1673,12,FALSE),VLOOKUP($C808,#REF!,12,FALSE))</f>
        <v>#N/A</v>
      </c>
      <c r="K808" s="167">
        <f>IFERROR(IF(Comparativo!$E$6="Tabela Não Desonerada",VLOOKUP($C808,'Orçamento Base'!$D$11:$S$1673,16,FALSE),VLOOKUP($C808,#REF!,16,FALSE)),0)</f>
        <v>0</v>
      </c>
      <c r="L808" s="575" t="e">
        <f>IF(AND($D808="COMPOSICAO_PROPRIA",'Orçamento Base'!$N808="-"),"14,18%",IF(AND($D808="MERCADO",'Orçamento Base'!$N808="-"),"15,38%",IF(Comparativo!$E$6="Tabela Não Desonerada",VLOOKUP($C808,'Orçamento Base'!$D$11:$S$1673,11,FALSE),VLOOKUP($C808,#REF!,11,FALSE))))</f>
        <v>#N/A</v>
      </c>
      <c r="M808" s="209">
        <f>IF(Comparativo!$E$6="Tabela Não Desonerada",Encargos!$F$44,Encargos!$D$44)</f>
        <v>1.1122000000000001</v>
      </c>
      <c r="N808" s="320"/>
      <c r="O808" s="166" t="s">
        <v>101</v>
      </c>
      <c r="P808" s="321"/>
      <c r="Q808" s="166" t="s">
        <v>101</v>
      </c>
      <c r="R808" s="321"/>
      <c r="S808" s="322"/>
      <c r="T808" s="322"/>
    </row>
    <row r="809" spans="1:20">
      <c r="A809" s="207">
        <f>'Identificação-TCE'!$A$13</f>
        <v>1</v>
      </c>
      <c r="B809" s="168" t="e">
        <f>IF(AND(G809&lt;&gt;"",H809&gt;0,I809&lt;&gt;"",J809&lt;&gt;0,K809&lt;&gt;0),COUNT($B$11:B808)+1,"")</f>
        <v>#N/A</v>
      </c>
      <c r="C809" s="207">
        <f>IF('Orçamento Base'!$M808=0,0,'Orçamento Base'!$D808)</f>
        <v>0</v>
      </c>
      <c r="D809" s="212" t="e">
        <f>IF('Orçamento Base'!$F808=Aux.!$G$11,"CONTRATACAO_PUBLICA",IF(VLOOKUP($C809,'Orçamento Base'!$D$11:$G$2116,3,FALSE)="INDEXADO",VLOOKUP(VLOOKUP($C808,'Orçamento Base'!$D$11:$G$2116,2,FALSE),'Index N_DESON.'!$A$9:$B$604,2),VLOOKUP($C809,'Orçamento Base'!$D$11:$G$2116,3,FALSE)))</f>
        <v>#N/A</v>
      </c>
      <c r="E809" s="208" t="e">
        <f>VLOOKUP($C809,'Orçamento Base'!$D$11:$S$1673,2,FALSE)</f>
        <v>#N/A</v>
      </c>
      <c r="F809" s="211">
        <f>Dados!$C$7</f>
        <v>44652</v>
      </c>
      <c r="G809" s="226" t="e">
        <f>VLOOKUP($C809,'Orçamento Base'!$D$11:$S$1673,4,FALSE)</f>
        <v>#N/A</v>
      </c>
      <c r="H809" s="377">
        <f>IFERROR(VLOOKUP($C809,'Orçamento Base'!$D$11:$S$1673,6,FALSE),0)</f>
        <v>0</v>
      </c>
      <c r="I809" s="208" t="e">
        <f>VLOOKUP($C809,'Orçamento Base'!$D$11:$S$1673,5,FALSE)</f>
        <v>#N/A</v>
      </c>
      <c r="J809" s="167" t="e">
        <f>IF(Comparativo!$E$6="Tabela Não Desonerada",VLOOKUP($C809,'Orçamento Base'!$D$11:$S$1673,12,FALSE),VLOOKUP($C809,#REF!,12,FALSE))</f>
        <v>#N/A</v>
      </c>
      <c r="K809" s="167">
        <f>IFERROR(IF(Comparativo!$E$6="Tabela Não Desonerada",VLOOKUP($C809,'Orçamento Base'!$D$11:$S$1673,16,FALSE),VLOOKUP($C809,#REF!,16,FALSE)),0)</f>
        <v>0</v>
      </c>
      <c r="L809" s="575" t="e">
        <f>IF(AND($D809="COMPOSICAO_PROPRIA",'Orçamento Base'!$N809="-"),"14,18%",IF(AND($D809="MERCADO",'Orçamento Base'!$N809="-"),"15,38%",IF(Comparativo!$E$6="Tabela Não Desonerada",VLOOKUP($C809,'Orçamento Base'!$D$11:$S$1673,11,FALSE),VLOOKUP($C809,#REF!,11,FALSE))))</f>
        <v>#N/A</v>
      </c>
      <c r="M809" s="209">
        <f>IF(Comparativo!$E$6="Tabela Não Desonerada",Encargos!$F$44,Encargos!$D$44)</f>
        <v>1.1122000000000001</v>
      </c>
      <c r="N809" s="320"/>
      <c r="O809" s="166" t="s">
        <v>101</v>
      </c>
      <c r="P809" s="321"/>
      <c r="Q809" s="166" t="s">
        <v>101</v>
      </c>
      <c r="R809" s="321"/>
      <c r="S809" s="322"/>
      <c r="T809" s="322"/>
    </row>
    <row r="810" spans="1:20">
      <c r="A810" s="207">
        <f>'Identificação-TCE'!$A$13</f>
        <v>1</v>
      </c>
      <c r="B810" s="168" t="e">
        <f>IF(AND(G810&lt;&gt;"",H810&gt;0,I810&lt;&gt;"",J810&lt;&gt;0,K810&lt;&gt;0),COUNT($B$11:B809)+1,"")</f>
        <v>#N/A</v>
      </c>
      <c r="C810" s="207">
        <f>IF('Orçamento Base'!$M809=0,0,'Orçamento Base'!$D809)</f>
        <v>0</v>
      </c>
      <c r="D810" s="212" t="e">
        <f>IF('Orçamento Base'!$F809=Aux.!$G$11,"CONTRATACAO_PUBLICA",IF(VLOOKUP($C810,'Orçamento Base'!$D$11:$G$2116,3,FALSE)="INDEXADO",VLOOKUP(VLOOKUP($C809,'Orçamento Base'!$D$11:$G$2116,2,FALSE),'Index N_DESON.'!$A$9:$B$604,2),VLOOKUP($C810,'Orçamento Base'!$D$11:$G$2116,3,FALSE)))</f>
        <v>#N/A</v>
      </c>
      <c r="E810" s="208" t="e">
        <f>VLOOKUP($C810,'Orçamento Base'!$D$11:$S$1673,2,FALSE)</f>
        <v>#N/A</v>
      </c>
      <c r="F810" s="211">
        <f>Dados!$C$7</f>
        <v>44652</v>
      </c>
      <c r="G810" s="226" t="e">
        <f>VLOOKUP($C810,'Orçamento Base'!$D$11:$S$1673,4,FALSE)</f>
        <v>#N/A</v>
      </c>
      <c r="H810" s="377">
        <f>IFERROR(VLOOKUP($C810,'Orçamento Base'!$D$11:$S$1673,6,FALSE),0)</f>
        <v>0</v>
      </c>
      <c r="I810" s="208" t="e">
        <f>VLOOKUP($C810,'Orçamento Base'!$D$11:$S$1673,5,FALSE)</f>
        <v>#N/A</v>
      </c>
      <c r="J810" s="167" t="e">
        <f>IF(Comparativo!$E$6="Tabela Não Desonerada",VLOOKUP($C810,'Orçamento Base'!$D$11:$S$1673,12,FALSE),VLOOKUP($C810,#REF!,12,FALSE))</f>
        <v>#N/A</v>
      </c>
      <c r="K810" s="167">
        <f>IFERROR(IF(Comparativo!$E$6="Tabela Não Desonerada",VLOOKUP($C810,'Orçamento Base'!$D$11:$S$1673,16,FALSE),VLOOKUP($C810,#REF!,16,FALSE)),0)</f>
        <v>0</v>
      </c>
      <c r="L810" s="575" t="e">
        <f>IF(AND($D810="COMPOSICAO_PROPRIA",'Orçamento Base'!$N810="-"),"14,18%",IF(AND($D810="MERCADO",'Orçamento Base'!$N810="-"),"15,38%",IF(Comparativo!$E$6="Tabela Não Desonerada",VLOOKUP($C810,'Orçamento Base'!$D$11:$S$1673,11,FALSE),VLOOKUP($C810,#REF!,11,FALSE))))</f>
        <v>#N/A</v>
      </c>
      <c r="M810" s="209">
        <f>IF(Comparativo!$E$6="Tabela Não Desonerada",Encargos!$F$44,Encargos!$D$44)</f>
        <v>1.1122000000000001</v>
      </c>
      <c r="N810" s="320"/>
      <c r="O810" s="166" t="s">
        <v>101</v>
      </c>
      <c r="P810" s="321"/>
      <c r="Q810" s="166" t="s">
        <v>101</v>
      </c>
      <c r="R810" s="321"/>
      <c r="S810" s="322"/>
      <c r="T810" s="322"/>
    </row>
    <row r="811" spans="1:20">
      <c r="A811" s="207">
        <f>'Identificação-TCE'!$A$13</f>
        <v>1</v>
      </c>
      <c r="B811" s="168" t="e">
        <f>IF(AND(G811&lt;&gt;"",H811&gt;0,I811&lt;&gt;"",J811&lt;&gt;0,K811&lt;&gt;0),COUNT($B$11:B810)+1,"")</f>
        <v>#N/A</v>
      </c>
      <c r="C811" s="207">
        <f>IF('Orçamento Base'!$M810=0,0,'Orçamento Base'!$D810)</f>
        <v>0</v>
      </c>
      <c r="D811" s="212" t="e">
        <f>IF('Orçamento Base'!$F810=Aux.!$G$11,"CONTRATACAO_PUBLICA",IF(VLOOKUP($C811,'Orçamento Base'!$D$11:$G$2116,3,FALSE)="INDEXADO",VLOOKUP(VLOOKUP($C810,'Orçamento Base'!$D$11:$G$2116,2,FALSE),'Index N_DESON.'!$A$9:$B$604,2),VLOOKUP($C811,'Orçamento Base'!$D$11:$G$2116,3,FALSE)))</f>
        <v>#N/A</v>
      </c>
      <c r="E811" s="208" t="e">
        <f>VLOOKUP($C811,'Orçamento Base'!$D$11:$S$1673,2,FALSE)</f>
        <v>#N/A</v>
      </c>
      <c r="F811" s="211">
        <f>Dados!$C$7</f>
        <v>44652</v>
      </c>
      <c r="G811" s="226" t="e">
        <f>VLOOKUP($C811,'Orçamento Base'!$D$11:$S$1673,4,FALSE)</f>
        <v>#N/A</v>
      </c>
      <c r="H811" s="377">
        <f>IFERROR(VLOOKUP($C811,'Orçamento Base'!$D$11:$S$1673,6,FALSE),0)</f>
        <v>0</v>
      </c>
      <c r="I811" s="208" t="e">
        <f>VLOOKUP($C811,'Orçamento Base'!$D$11:$S$1673,5,FALSE)</f>
        <v>#N/A</v>
      </c>
      <c r="J811" s="167" t="e">
        <f>IF(Comparativo!$E$6="Tabela Não Desonerada",VLOOKUP($C811,'Orçamento Base'!$D$11:$S$1673,12,FALSE),VLOOKUP($C811,#REF!,12,FALSE))</f>
        <v>#N/A</v>
      </c>
      <c r="K811" s="167">
        <f>IFERROR(IF(Comparativo!$E$6="Tabela Não Desonerada",VLOOKUP($C811,'Orçamento Base'!$D$11:$S$1673,16,FALSE),VLOOKUP($C811,#REF!,16,FALSE)),0)</f>
        <v>0</v>
      </c>
      <c r="L811" s="575" t="e">
        <f>IF(AND($D811="COMPOSICAO_PROPRIA",'Orçamento Base'!$N811="-"),"14,18%",IF(AND($D811="MERCADO",'Orçamento Base'!$N811="-"),"15,38%",IF(Comparativo!$E$6="Tabela Não Desonerada",VLOOKUP($C811,'Orçamento Base'!$D$11:$S$1673,11,FALSE),VLOOKUP($C811,#REF!,11,FALSE))))</f>
        <v>#N/A</v>
      </c>
      <c r="M811" s="209">
        <f>IF(Comparativo!$E$6="Tabela Não Desonerada",Encargos!$F$44,Encargos!$D$44)</f>
        <v>1.1122000000000001</v>
      </c>
      <c r="N811" s="320"/>
      <c r="O811" s="166" t="s">
        <v>101</v>
      </c>
      <c r="P811" s="321"/>
      <c r="Q811" s="166" t="s">
        <v>101</v>
      </c>
      <c r="R811" s="321"/>
      <c r="S811" s="322"/>
      <c r="T811" s="322"/>
    </row>
    <row r="812" spans="1:20">
      <c r="A812" s="207">
        <f>'Identificação-TCE'!$A$13</f>
        <v>1</v>
      </c>
      <c r="B812" s="168" t="e">
        <f>IF(AND(G812&lt;&gt;"",H812&gt;0,I812&lt;&gt;"",J812&lt;&gt;0,K812&lt;&gt;0),COUNT($B$11:B811)+1,"")</f>
        <v>#N/A</v>
      </c>
      <c r="C812" s="207">
        <f>IF('Orçamento Base'!$M811=0,0,'Orçamento Base'!$D811)</f>
        <v>0</v>
      </c>
      <c r="D812" s="212" t="e">
        <f>IF('Orçamento Base'!$F811=Aux.!$G$11,"CONTRATACAO_PUBLICA",IF(VLOOKUP($C812,'Orçamento Base'!$D$11:$G$2116,3,FALSE)="INDEXADO",VLOOKUP(VLOOKUP($C811,'Orçamento Base'!$D$11:$G$2116,2,FALSE),'Index N_DESON.'!$A$9:$B$604,2),VLOOKUP($C812,'Orçamento Base'!$D$11:$G$2116,3,FALSE)))</f>
        <v>#N/A</v>
      </c>
      <c r="E812" s="208" t="e">
        <f>VLOOKUP($C812,'Orçamento Base'!$D$11:$S$1673,2,FALSE)</f>
        <v>#N/A</v>
      </c>
      <c r="F812" s="211">
        <f>Dados!$C$7</f>
        <v>44652</v>
      </c>
      <c r="G812" s="226" t="e">
        <f>VLOOKUP($C812,'Orçamento Base'!$D$11:$S$1673,4,FALSE)</f>
        <v>#N/A</v>
      </c>
      <c r="H812" s="377">
        <f>IFERROR(VLOOKUP($C812,'Orçamento Base'!$D$11:$S$1673,6,FALSE),0)</f>
        <v>0</v>
      </c>
      <c r="I812" s="208" t="e">
        <f>VLOOKUP($C812,'Orçamento Base'!$D$11:$S$1673,5,FALSE)</f>
        <v>#N/A</v>
      </c>
      <c r="J812" s="167" t="e">
        <f>IF(Comparativo!$E$6="Tabela Não Desonerada",VLOOKUP($C812,'Orçamento Base'!$D$11:$S$1673,12,FALSE),VLOOKUP($C812,#REF!,12,FALSE))</f>
        <v>#N/A</v>
      </c>
      <c r="K812" s="167">
        <f>IFERROR(IF(Comparativo!$E$6="Tabela Não Desonerada",VLOOKUP($C812,'Orçamento Base'!$D$11:$S$1673,16,FALSE),VLOOKUP($C812,#REF!,16,FALSE)),0)</f>
        <v>0</v>
      </c>
      <c r="L812" s="575" t="e">
        <f>IF(AND($D812="COMPOSICAO_PROPRIA",'Orçamento Base'!$N812="-"),"14,18%",IF(AND($D812="MERCADO",'Orçamento Base'!$N812="-"),"15,38%",IF(Comparativo!$E$6="Tabela Não Desonerada",VLOOKUP($C812,'Orçamento Base'!$D$11:$S$1673,11,FALSE),VLOOKUP($C812,#REF!,11,FALSE))))</f>
        <v>#N/A</v>
      </c>
      <c r="M812" s="209">
        <f>IF(Comparativo!$E$6="Tabela Não Desonerada",Encargos!$F$44,Encargos!$D$44)</f>
        <v>1.1122000000000001</v>
      </c>
      <c r="N812" s="320"/>
      <c r="O812" s="166" t="s">
        <v>101</v>
      </c>
      <c r="P812" s="321"/>
      <c r="Q812" s="166" t="s">
        <v>101</v>
      </c>
      <c r="R812" s="321"/>
      <c r="S812" s="322"/>
      <c r="T812" s="322"/>
    </row>
    <row r="813" spans="1:20">
      <c r="A813" s="207">
        <f>'Identificação-TCE'!$A$13</f>
        <v>1</v>
      </c>
      <c r="B813" s="168" t="e">
        <f>IF(AND(G813&lt;&gt;"",H813&gt;0,I813&lt;&gt;"",J813&lt;&gt;0,K813&lt;&gt;0),COUNT($B$11:B812)+1,"")</f>
        <v>#N/A</v>
      </c>
      <c r="C813" s="207">
        <f>IF('Orçamento Base'!$M812=0,0,'Orçamento Base'!$D812)</f>
        <v>0</v>
      </c>
      <c r="D813" s="212" t="e">
        <f>IF('Orçamento Base'!$F812=Aux.!$G$11,"CONTRATACAO_PUBLICA",IF(VLOOKUP($C813,'Orçamento Base'!$D$11:$G$2116,3,FALSE)="INDEXADO",VLOOKUP(VLOOKUP($C812,'Orçamento Base'!$D$11:$G$2116,2,FALSE),'Index N_DESON.'!$A$9:$B$604,2),VLOOKUP($C813,'Orçamento Base'!$D$11:$G$2116,3,FALSE)))</f>
        <v>#N/A</v>
      </c>
      <c r="E813" s="208" t="e">
        <f>VLOOKUP($C813,'Orçamento Base'!$D$11:$S$1673,2,FALSE)</f>
        <v>#N/A</v>
      </c>
      <c r="F813" s="211">
        <f>Dados!$C$7</f>
        <v>44652</v>
      </c>
      <c r="G813" s="226" t="e">
        <f>VLOOKUP($C813,'Orçamento Base'!$D$11:$S$1673,4,FALSE)</f>
        <v>#N/A</v>
      </c>
      <c r="H813" s="377">
        <f>IFERROR(VLOOKUP($C813,'Orçamento Base'!$D$11:$S$1673,6,FALSE),0)</f>
        <v>0</v>
      </c>
      <c r="I813" s="208" t="e">
        <f>VLOOKUP($C813,'Orçamento Base'!$D$11:$S$1673,5,FALSE)</f>
        <v>#N/A</v>
      </c>
      <c r="J813" s="167" t="e">
        <f>IF(Comparativo!$E$6="Tabela Não Desonerada",VLOOKUP($C813,'Orçamento Base'!$D$11:$S$1673,12,FALSE),VLOOKUP($C813,#REF!,12,FALSE))</f>
        <v>#N/A</v>
      </c>
      <c r="K813" s="167">
        <f>IFERROR(IF(Comparativo!$E$6="Tabela Não Desonerada",VLOOKUP($C813,'Orçamento Base'!$D$11:$S$1673,16,FALSE),VLOOKUP($C813,#REF!,16,FALSE)),0)</f>
        <v>0</v>
      </c>
      <c r="L813" s="575" t="e">
        <f>IF(AND($D813="COMPOSICAO_PROPRIA",'Orçamento Base'!$N813="-"),"14,18%",IF(AND($D813="MERCADO",'Orçamento Base'!$N813="-"),"15,38%",IF(Comparativo!$E$6="Tabela Não Desonerada",VLOOKUP($C813,'Orçamento Base'!$D$11:$S$1673,11,FALSE),VLOOKUP($C813,#REF!,11,FALSE))))</f>
        <v>#N/A</v>
      </c>
      <c r="M813" s="209">
        <f>IF(Comparativo!$E$6="Tabela Não Desonerada",Encargos!$F$44,Encargos!$D$44)</f>
        <v>1.1122000000000001</v>
      </c>
      <c r="N813" s="320"/>
      <c r="O813" s="166" t="s">
        <v>101</v>
      </c>
      <c r="P813" s="321"/>
      <c r="Q813" s="166" t="s">
        <v>101</v>
      </c>
      <c r="R813" s="321"/>
      <c r="S813" s="322"/>
      <c r="T813" s="322"/>
    </row>
    <row r="814" spans="1:20">
      <c r="A814" s="207">
        <f>'Identificação-TCE'!$A$13</f>
        <v>1</v>
      </c>
      <c r="B814" s="168" t="e">
        <f>IF(AND(G814&lt;&gt;"",H814&gt;0,I814&lt;&gt;"",J814&lt;&gt;0,K814&lt;&gt;0),COUNT($B$11:B813)+1,"")</f>
        <v>#N/A</v>
      </c>
      <c r="C814" s="207">
        <f>IF('Orçamento Base'!$M813=0,0,'Orçamento Base'!$D813)</f>
        <v>0</v>
      </c>
      <c r="D814" s="212" t="e">
        <f>IF('Orçamento Base'!$F813=Aux.!$G$11,"CONTRATACAO_PUBLICA",IF(VLOOKUP($C814,'Orçamento Base'!$D$11:$G$2116,3,FALSE)="INDEXADO",VLOOKUP(VLOOKUP($C813,'Orçamento Base'!$D$11:$G$2116,2,FALSE),'Index N_DESON.'!$A$9:$B$604,2),VLOOKUP($C814,'Orçamento Base'!$D$11:$G$2116,3,FALSE)))</f>
        <v>#N/A</v>
      </c>
      <c r="E814" s="208" t="e">
        <f>VLOOKUP($C814,'Orçamento Base'!$D$11:$S$1673,2,FALSE)</f>
        <v>#N/A</v>
      </c>
      <c r="F814" s="211">
        <f>Dados!$C$7</f>
        <v>44652</v>
      </c>
      <c r="G814" s="226" t="e">
        <f>VLOOKUP($C814,'Orçamento Base'!$D$11:$S$1673,4,FALSE)</f>
        <v>#N/A</v>
      </c>
      <c r="H814" s="377">
        <f>IFERROR(VLOOKUP($C814,'Orçamento Base'!$D$11:$S$1673,6,FALSE),0)</f>
        <v>0</v>
      </c>
      <c r="I814" s="208" t="e">
        <f>VLOOKUP($C814,'Orçamento Base'!$D$11:$S$1673,5,FALSE)</f>
        <v>#N/A</v>
      </c>
      <c r="J814" s="167" t="e">
        <f>IF(Comparativo!$E$6="Tabela Não Desonerada",VLOOKUP($C814,'Orçamento Base'!$D$11:$S$1673,12,FALSE),VLOOKUP($C814,#REF!,12,FALSE))</f>
        <v>#N/A</v>
      </c>
      <c r="K814" s="167">
        <f>IFERROR(IF(Comparativo!$E$6="Tabela Não Desonerada",VLOOKUP($C814,'Orçamento Base'!$D$11:$S$1673,16,FALSE),VLOOKUP($C814,#REF!,16,FALSE)),0)</f>
        <v>0</v>
      </c>
      <c r="L814" s="575" t="e">
        <f>IF(AND($D814="COMPOSICAO_PROPRIA",'Orçamento Base'!$N814="-"),"14,18%",IF(AND($D814="MERCADO",'Orçamento Base'!$N814="-"),"15,38%",IF(Comparativo!$E$6="Tabela Não Desonerada",VLOOKUP($C814,'Orçamento Base'!$D$11:$S$1673,11,FALSE),VLOOKUP($C814,#REF!,11,FALSE))))</f>
        <v>#N/A</v>
      </c>
      <c r="M814" s="209">
        <f>IF(Comparativo!$E$6="Tabela Não Desonerada",Encargos!$F$44,Encargos!$D$44)</f>
        <v>1.1122000000000001</v>
      </c>
      <c r="N814" s="320"/>
      <c r="O814" s="166" t="s">
        <v>101</v>
      </c>
      <c r="P814" s="321"/>
      <c r="Q814" s="166" t="s">
        <v>101</v>
      </c>
      <c r="R814" s="321"/>
      <c r="S814" s="322"/>
      <c r="T814" s="322"/>
    </row>
    <row r="815" spans="1:20">
      <c r="A815" s="207">
        <f>'Identificação-TCE'!$A$13</f>
        <v>1</v>
      </c>
      <c r="B815" s="168" t="e">
        <f>IF(AND(G815&lt;&gt;"",H815&gt;0,I815&lt;&gt;"",J815&lt;&gt;0,K815&lt;&gt;0),COUNT($B$11:B814)+1,"")</f>
        <v>#N/A</v>
      </c>
      <c r="C815" s="207">
        <f>IF('Orçamento Base'!$M814=0,0,'Orçamento Base'!$D814)</f>
        <v>0</v>
      </c>
      <c r="D815" s="212" t="e">
        <f>IF('Orçamento Base'!$F814=Aux.!$G$11,"CONTRATACAO_PUBLICA",IF(VLOOKUP($C815,'Orçamento Base'!$D$11:$G$2116,3,FALSE)="INDEXADO",VLOOKUP(VLOOKUP($C814,'Orçamento Base'!$D$11:$G$2116,2,FALSE),'Index N_DESON.'!$A$9:$B$604,2),VLOOKUP($C815,'Orçamento Base'!$D$11:$G$2116,3,FALSE)))</f>
        <v>#N/A</v>
      </c>
      <c r="E815" s="208" t="e">
        <f>VLOOKUP($C815,'Orçamento Base'!$D$11:$S$1673,2,FALSE)</f>
        <v>#N/A</v>
      </c>
      <c r="F815" s="211">
        <f>Dados!$C$7</f>
        <v>44652</v>
      </c>
      <c r="G815" s="226" t="e">
        <f>VLOOKUP($C815,'Orçamento Base'!$D$11:$S$1673,4,FALSE)</f>
        <v>#N/A</v>
      </c>
      <c r="H815" s="377">
        <f>IFERROR(VLOOKUP($C815,'Orçamento Base'!$D$11:$S$1673,6,FALSE),0)</f>
        <v>0</v>
      </c>
      <c r="I815" s="208" t="e">
        <f>VLOOKUP($C815,'Orçamento Base'!$D$11:$S$1673,5,FALSE)</f>
        <v>#N/A</v>
      </c>
      <c r="J815" s="167" t="e">
        <f>IF(Comparativo!$E$6="Tabela Não Desonerada",VLOOKUP($C815,'Orçamento Base'!$D$11:$S$1673,12,FALSE),VLOOKUP($C815,#REF!,12,FALSE))</f>
        <v>#N/A</v>
      </c>
      <c r="K815" s="167">
        <f>IFERROR(IF(Comparativo!$E$6="Tabela Não Desonerada",VLOOKUP($C815,'Orçamento Base'!$D$11:$S$1673,16,FALSE),VLOOKUP($C815,#REF!,16,FALSE)),0)</f>
        <v>0</v>
      </c>
      <c r="L815" s="575" t="e">
        <f>IF(AND($D815="COMPOSICAO_PROPRIA",'Orçamento Base'!$N815="-"),"14,18%",IF(AND($D815="MERCADO",'Orçamento Base'!$N815="-"),"15,38%",IF(Comparativo!$E$6="Tabela Não Desonerada",VLOOKUP($C815,'Orçamento Base'!$D$11:$S$1673,11,FALSE),VLOOKUP($C815,#REF!,11,FALSE))))</f>
        <v>#N/A</v>
      </c>
      <c r="M815" s="209">
        <f>IF(Comparativo!$E$6="Tabela Não Desonerada",Encargos!$F$44,Encargos!$D$44)</f>
        <v>1.1122000000000001</v>
      </c>
      <c r="N815" s="320"/>
      <c r="O815" s="166" t="s">
        <v>101</v>
      </c>
      <c r="P815" s="321"/>
      <c r="Q815" s="166" t="s">
        <v>101</v>
      </c>
      <c r="R815" s="321"/>
      <c r="S815" s="322"/>
      <c r="T815" s="322"/>
    </row>
    <row r="816" spans="1:20">
      <c r="A816" s="207">
        <f>'Identificação-TCE'!$A$13</f>
        <v>1</v>
      </c>
      <c r="B816" s="168" t="e">
        <f>IF(AND(G816&lt;&gt;"",H816&gt;0,I816&lt;&gt;"",J816&lt;&gt;0,K816&lt;&gt;0),COUNT($B$11:B815)+1,"")</f>
        <v>#N/A</v>
      </c>
      <c r="C816" s="207">
        <f>IF('Orçamento Base'!$M815=0,0,'Orçamento Base'!$D815)</f>
        <v>0</v>
      </c>
      <c r="D816" s="212" t="e">
        <f>IF('Orçamento Base'!$F815=Aux.!$G$11,"CONTRATACAO_PUBLICA",IF(VLOOKUP($C816,'Orçamento Base'!$D$11:$G$2116,3,FALSE)="INDEXADO",VLOOKUP(VLOOKUP($C815,'Orçamento Base'!$D$11:$G$2116,2,FALSE),'Index N_DESON.'!$A$9:$B$604,2),VLOOKUP($C816,'Orçamento Base'!$D$11:$G$2116,3,FALSE)))</f>
        <v>#N/A</v>
      </c>
      <c r="E816" s="208" t="e">
        <f>VLOOKUP($C816,'Orçamento Base'!$D$11:$S$1673,2,FALSE)</f>
        <v>#N/A</v>
      </c>
      <c r="F816" s="211">
        <f>Dados!$C$7</f>
        <v>44652</v>
      </c>
      <c r="G816" s="226" t="e">
        <f>VLOOKUP($C816,'Orçamento Base'!$D$11:$S$1673,4,FALSE)</f>
        <v>#N/A</v>
      </c>
      <c r="H816" s="377">
        <f>IFERROR(VLOOKUP($C816,'Orçamento Base'!$D$11:$S$1673,6,FALSE),0)</f>
        <v>0</v>
      </c>
      <c r="I816" s="208" t="e">
        <f>VLOOKUP($C816,'Orçamento Base'!$D$11:$S$1673,5,FALSE)</f>
        <v>#N/A</v>
      </c>
      <c r="J816" s="167" t="e">
        <f>IF(Comparativo!$E$6="Tabela Não Desonerada",VLOOKUP($C816,'Orçamento Base'!$D$11:$S$1673,12,FALSE),VLOOKUP($C816,#REF!,12,FALSE))</f>
        <v>#N/A</v>
      </c>
      <c r="K816" s="167">
        <f>IFERROR(IF(Comparativo!$E$6="Tabela Não Desonerada",VLOOKUP($C816,'Orçamento Base'!$D$11:$S$1673,16,FALSE),VLOOKUP($C816,#REF!,16,FALSE)),0)</f>
        <v>0</v>
      </c>
      <c r="L816" s="575" t="e">
        <f>IF(AND($D816="COMPOSICAO_PROPRIA",'Orçamento Base'!$N816="-"),"14,18%",IF(AND($D816="MERCADO",'Orçamento Base'!$N816="-"),"15,38%",IF(Comparativo!$E$6="Tabela Não Desonerada",VLOOKUP($C816,'Orçamento Base'!$D$11:$S$1673,11,FALSE),VLOOKUP($C816,#REF!,11,FALSE))))</f>
        <v>#N/A</v>
      </c>
      <c r="M816" s="209">
        <f>IF(Comparativo!$E$6="Tabela Não Desonerada",Encargos!$F$44,Encargos!$D$44)</f>
        <v>1.1122000000000001</v>
      </c>
      <c r="N816" s="320"/>
      <c r="O816" s="166" t="s">
        <v>101</v>
      </c>
      <c r="P816" s="321"/>
      <c r="Q816" s="166" t="s">
        <v>101</v>
      </c>
      <c r="R816" s="321"/>
      <c r="S816" s="322"/>
      <c r="T816" s="322"/>
    </row>
    <row r="817" spans="1:20">
      <c r="A817" s="207">
        <f>'Identificação-TCE'!$A$13</f>
        <v>1</v>
      </c>
      <c r="B817" s="168" t="e">
        <f>IF(AND(G817&lt;&gt;"",H817&gt;0,I817&lt;&gt;"",J817&lt;&gt;0,K817&lt;&gt;0),COUNT($B$11:B816)+1,"")</f>
        <v>#N/A</v>
      </c>
      <c r="C817" s="207">
        <f>IF('Orçamento Base'!$M816=0,0,'Orçamento Base'!$D816)</f>
        <v>0</v>
      </c>
      <c r="D817" s="212" t="e">
        <f>IF('Orçamento Base'!$F816=Aux.!$G$11,"CONTRATACAO_PUBLICA",IF(VLOOKUP($C817,'Orçamento Base'!$D$11:$G$2116,3,FALSE)="INDEXADO",VLOOKUP(VLOOKUP($C816,'Orçamento Base'!$D$11:$G$2116,2,FALSE),'Index N_DESON.'!$A$9:$B$604,2),VLOOKUP($C817,'Orçamento Base'!$D$11:$G$2116,3,FALSE)))</f>
        <v>#N/A</v>
      </c>
      <c r="E817" s="208" t="e">
        <f>VLOOKUP($C817,'Orçamento Base'!$D$11:$S$1673,2,FALSE)</f>
        <v>#N/A</v>
      </c>
      <c r="F817" s="211">
        <f>Dados!$C$7</f>
        <v>44652</v>
      </c>
      <c r="G817" s="226" t="e">
        <f>VLOOKUP($C817,'Orçamento Base'!$D$11:$S$1673,4,FALSE)</f>
        <v>#N/A</v>
      </c>
      <c r="H817" s="377">
        <f>IFERROR(VLOOKUP($C817,'Orçamento Base'!$D$11:$S$1673,6,FALSE),0)</f>
        <v>0</v>
      </c>
      <c r="I817" s="208" t="e">
        <f>VLOOKUP($C817,'Orçamento Base'!$D$11:$S$1673,5,FALSE)</f>
        <v>#N/A</v>
      </c>
      <c r="J817" s="167" t="e">
        <f>IF(Comparativo!$E$6="Tabela Não Desonerada",VLOOKUP($C817,'Orçamento Base'!$D$11:$S$1673,12,FALSE),VLOOKUP($C817,#REF!,12,FALSE))</f>
        <v>#N/A</v>
      </c>
      <c r="K817" s="167">
        <f>IFERROR(IF(Comparativo!$E$6="Tabela Não Desonerada",VLOOKUP($C817,'Orçamento Base'!$D$11:$S$1673,16,FALSE),VLOOKUP($C817,#REF!,16,FALSE)),0)</f>
        <v>0</v>
      </c>
      <c r="L817" s="575" t="e">
        <f>IF(AND($D817="COMPOSICAO_PROPRIA",'Orçamento Base'!$N817="-"),"14,18%",IF(AND($D817="MERCADO",'Orçamento Base'!$N817="-"),"15,38%",IF(Comparativo!$E$6="Tabela Não Desonerada",VLOOKUP($C817,'Orçamento Base'!$D$11:$S$1673,11,FALSE),VLOOKUP($C817,#REF!,11,FALSE))))</f>
        <v>#N/A</v>
      </c>
      <c r="M817" s="209">
        <f>IF(Comparativo!$E$6="Tabela Não Desonerada",Encargos!$F$44,Encargos!$D$44)</f>
        <v>1.1122000000000001</v>
      </c>
      <c r="N817" s="320"/>
      <c r="O817" s="166" t="s">
        <v>101</v>
      </c>
      <c r="P817" s="321"/>
      <c r="Q817" s="166" t="s">
        <v>101</v>
      </c>
      <c r="R817" s="321"/>
      <c r="S817" s="322"/>
      <c r="T817" s="322"/>
    </row>
    <row r="818" spans="1:20">
      <c r="A818" s="207">
        <f>'Identificação-TCE'!$A$13</f>
        <v>1</v>
      </c>
      <c r="B818" s="168" t="e">
        <f>IF(AND(G818&lt;&gt;"",H818&gt;0,I818&lt;&gt;"",J818&lt;&gt;0,K818&lt;&gt;0),COUNT($B$11:B817)+1,"")</f>
        <v>#N/A</v>
      </c>
      <c r="C818" s="207">
        <f>IF('Orçamento Base'!$M817=0,0,'Orçamento Base'!$D817)</f>
        <v>0</v>
      </c>
      <c r="D818" s="212" t="e">
        <f>IF('Orçamento Base'!$F817=Aux.!$G$11,"CONTRATACAO_PUBLICA",IF(VLOOKUP($C818,'Orçamento Base'!$D$11:$G$2116,3,FALSE)="INDEXADO",VLOOKUP(VLOOKUP($C817,'Orçamento Base'!$D$11:$G$2116,2,FALSE),'Index N_DESON.'!$A$9:$B$604,2),VLOOKUP($C818,'Orçamento Base'!$D$11:$G$2116,3,FALSE)))</f>
        <v>#N/A</v>
      </c>
      <c r="E818" s="208" t="e">
        <f>VLOOKUP($C818,'Orçamento Base'!$D$11:$S$1673,2,FALSE)</f>
        <v>#N/A</v>
      </c>
      <c r="F818" s="211">
        <f>Dados!$C$7</f>
        <v>44652</v>
      </c>
      <c r="G818" s="226" t="e">
        <f>VLOOKUP($C818,'Orçamento Base'!$D$11:$S$1673,4,FALSE)</f>
        <v>#N/A</v>
      </c>
      <c r="H818" s="377">
        <f>IFERROR(VLOOKUP($C818,'Orçamento Base'!$D$11:$S$1673,6,FALSE),0)</f>
        <v>0</v>
      </c>
      <c r="I818" s="208" t="e">
        <f>VLOOKUP($C818,'Orçamento Base'!$D$11:$S$1673,5,FALSE)</f>
        <v>#N/A</v>
      </c>
      <c r="J818" s="167" t="e">
        <f>IF(Comparativo!$E$6="Tabela Não Desonerada",VLOOKUP($C818,'Orçamento Base'!$D$11:$S$1673,12,FALSE),VLOOKUP($C818,#REF!,12,FALSE))</f>
        <v>#N/A</v>
      </c>
      <c r="K818" s="167">
        <f>IFERROR(IF(Comparativo!$E$6="Tabela Não Desonerada",VLOOKUP($C818,'Orçamento Base'!$D$11:$S$1673,16,FALSE),VLOOKUP($C818,#REF!,16,FALSE)),0)</f>
        <v>0</v>
      </c>
      <c r="L818" s="575" t="e">
        <f>IF(AND($D818="COMPOSICAO_PROPRIA",'Orçamento Base'!$N818="-"),"14,18%",IF(AND($D818="MERCADO",'Orçamento Base'!$N818="-"),"15,38%",IF(Comparativo!$E$6="Tabela Não Desonerada",VLOOKUP($C818,'Orçamento Base'!$D$11:$S$1673,11,FALSE),VLOOKUP($C818,#REF!,11,FALSE))))</f>
        <v>#N/A</v>
      </c>
      <c r="M818" s="209">
        <f>IF(Comparativo!$E$6="Tabela Não Desonerada",Encargos!$F$44,Encargos!$D$44)</f>
        <v>1.1122000000000001</v>
      </c>
      <c r="N818" s="320"/>
      <c r="O818" s="166" t="s">
        <v>101</v>
      </c>
      <c r="P818" s="321"/>
      <c r="Q818" s="166" t="s">
        <v>101</v>
      </c>
      <c r="R818" s="321"/>
      <c r="S818" s="322"/>
      <c r="T818" s="322"/>
    </row>
    <row r="819" spans="1:20">
      <c r="A819" s="207">
        <f>'Identificação-TCE'!$A$13</f>
        <v>1</v>
      </c>
      <c r="B819" s="168" t="e">
        <f>IF(AND(G819&lt;&gt;"",H819&gt;0,I819&lt;&gt;"",J819&lt;&gt;0,K819&lt;&gt;0),COUNT($B$11:B818)+1,"")</f>
        <v>#N/A</v>
      </c>
      <c r="C819" s="207">
        <f>IF('Orçamento Base'!$M818=0,0,'Orçamento Base'!$D818)</f>
        <v>0</v>
      </c>
      <c r="D819" s="212" t="e">
        <f>IF('Orçamento Base'!$F818=Aux.!$G$11,"CONTRATACAO_PUBLICA",IF(VLOOKUP($C819,'Orçamento Base'!$D$11:$G$2116,3,FALSE)="INDEXADO",VLOOKUP(VLOOKUP($C818,'Orçamento Base'!$D$11:$G$2116,2,FALSE),'Index N_DESON.'!$A$9:$B$604,2),VLOOKUP($C819,'Orçamento Base'!$D$11:$G$2116,3,FALSE)))</f>
        <v>#N/A</v>
      </c>
      <c r="E819" s="208" t="e">
        <f>VLOOKUP($C819,'Orçamento Base'!$D$11:$S$1673,2,FALSE)</f>
        <v>#N/A</v>
      </c>
      <c r="F819" s="211">
        <f>Dados!$C$7</f>
        <v>44652</v>
      </c>
      <c r="G819" s="226" t="e">
        <f>VLOOKUP($C819,'Orçamento Base'!$D$11:$S$1673,4,FALSE)</f>
        <v>#N/A</v>
      </c>
      <c r="H819" s="377">
        <f>IFERROR(VLOOKUP($C819,'Orçamento Base'!$D$11:$S$1673,6,FALSE),0)</f>
        <v>0</v>
      </c>
      <c r="I819" s="208" t="e">
        <f>VLOOKUP($C819,'Orçamento Base'!$D$11:$S$1673,5,FALSE)</f>
        <v>#N/A</v>
      </c>
      <c r="J819" s="167" t="e">
        <f>IF(Comparativo!$E$6="Tabela Não Desonerada",VLOOKUP($C819,'Orçamento Base'!$D$11:$S$1673,12,FALSE),VLOOKUP($C819,#REF!,12,FALSE))</f>
        <v>#N/A</v>
      </c>
      <c r="K819" s="167">
        <f>IFERROR(IF(Comparativo!$E$6="Tabela Não Desonerada",VLOOKUP($C819,'Orçamento Base'!$D$11:$S$1673,16,FALSE),VLOOKUP($C819,#REF!,16,FALSE)),0)</f>
        <v>0</v>
      </c>
      <c r="L819" s="575" t="e">
        <f>IF(AND($D819="COMPOSICAO_PROPRIA",'Orçamento Base'!$N819="-"),"14,18%",IF(AND($D819="MERCADO",'Orçamento Base'!$N819="-"),"15,38%",IF(Comparativo!$E$6="Tabela Não Desonerada",VLOOKUP($C819,'Orçamento Base'!$D$11:$S$1673,11,FALSE),VLOOKUP($C819,#REF!,11,FALSE))))</f>
        <v>#N/A</v>
      </c>
      <c r="M819" s="209">
        <f>IF(Comparativo!$E$6="Tabela Não Desonerada",Encargos!$F$44,Encargos!$D$44)</f>
        <v>1.1122000000000001</v>
      </c>
      <c r="N819" s="320"/>
      <c r="O819" s="166" t="s">
        <v>101</v>
      </c>
      <c r="P819" s="321"/>
      <c r="Q819" s="166" t="s">
        <v>101</v>
      </c>
      <c r="R819" s="321"/>
      <c r="S819" s="322"/>
      <c r="T819" s="322"/>
    </row>
    <row r="820" spans="1:20">
      <c r="A820" s="207">
        <f>'Identificação-TCE'!$A$13</f>
        <v>1</v>
      </c>
      <c r="B820" s="168" t="e">
        <f>IF(AND(G820&lt;&gt;"",H820&gt;0,I820&lt;&gt;"",J820&lt;&gt;0,K820&lt;&gt;0),COUNT($B$11:B819)+1,"")</f>
        <v>#N/A</v>
      </c>
      <c r="C820" s="207">
        <f>IF('Orçamento Base'!$M819=0,0,'Orçamento Base'!$D819)</f>
        <v>0</v>
      </c>
      <c r="D820" s="212" t="e">
        <f>IF('Orçamento Base'!$F819=Aux.!$G$11,"CONTRATACAO_PUBLICA",IF(VLOOKUP($C820,'Orçamento Base'!$D$11:$G$2116,3,FALSE)="INDEXADO",VLOOKUP(VLOOKUP($C819,'Orçamento Base'!$D$11:$G$2116,2,FALSE),'Index N_DESON.'!$A$9:$B$604,2),VLOOKUP($C820,'Orçamento Base'!$D$11:$G$2116,3,FALSE)))</f>
        <v>#N/A</v>
      </c>
      <c r="E820" s="208" t="e">
        <f>VLOOKUP($C820,'Orçamento Base'!$D$11:$S$1673,2,FALSE)</f>
        <v>#N/A</v>
      </c>
      <c r="F820" s="211">
        <f>Dados!$C$7</f>
        <v>44652</v>
      </c>
      <c r="G820" s="226" t="e">
        <f>VLOOKUP($C820,'Orçamento Base'!$D$11:$S$1673,4,FALSE)</f>
        <v>#N/A</v>
      </c>
      <c r="H820" s="377">
        <f>IFERROR(VLOOKUP($C820,'Orçamento Base'!$D$11:$S$1673,6,FALSE),0)</f>
        <v>0</v>
      </c>
      <c r="I820" s="208" t="e">
        <f>VLOOKUP($C820,'Orçamento Base'!$D$11:$S$1673,5,FALSE)</f>
        <v>#N/A</v>
      </c>
      <c r="J820" s="167" t="e">
        <f>IF(Comparativo!$E$6="Tabela Não Desonerada",VLOOKUP($C820,'Orçamento Base'!$D$11:$S$1673,12,FALSE),VLOOKUP($C820,#REF!,12,FALSE))</f>
        <v>#N/A</v>
      </c>
      <c r="K820" s="167">
        <f>IFERROR(IF(Comparativo!$E$6="Tabela Não Desonerada",VLOOKUP($C820,'Orçamento Base'!$D$11:$S$1673,16,FALSE),VLOOKUP($C820,#REF!,16,FALSE)),0)</f>
        <v>0</v>
      </c>
      <c r="L820" s="575" t="e">
        <f>IF(AND($D820="COMPOSICAO_PROPRIA",'Orçamento Base'!$N820="-"),"14,18%",IF(AND($D820="MERCADO",'Orçamento Base'!$N820="-"),"15,38%",IF(Comparativo!$E$6="Tabela Não Desonerada",VLOOKUP($C820,'Orçamento Base'!$D$11:$S$1673,11,FALSE),VLOOKUP($C820,#REF!,11,FALSE))))</f>
        <v>#N/A</v>
      </c>
      <c r="M820" s="209">
        <f>IF(Comparativo!$E$6="Tabela Não Desonerada",Encargos!$F$44,Encargos!$D$44)</f>
        <v>1.1122000000000001</v>
      </c>
      <c r="N820" s="320"/>
      <c r="O820" s="166" t="s">
        <v>101</v>
      </c>
      <c r="P820" s="321"/>
      <c r="Q820" s="166" t="s">
        <v>101</v>
      </c>
      <c r="R820" s="321"/>
      <c r="S820" s="322"/>
      <c r="T820" s="322"/>
    </row>
    <row r="821" spans="1:20">
      <c r="A821" s="207">
        <f>'Identificação-TCE'!$A$13</f>
        <v>1</v>
      </c>
      <c r="B821" s="168" t="e">
        <f>IF(AND(G821&lt;&gt;"",H821&gt;0,I821&lt;&gt;"",J821&lt;&gt;0,K821&lt;&gt;0),COUNT($B$11:B820)+1,"")</f>
        <v>#N/A</v>
      </c>
      <c r="C821" s="207">
        <f>IF('Orçamento Base'!$M820=0,0,'Orçamento Base'!$D820)</f>
        <v>0</v>
      </c>
      <c r="D821" s="212" t="e">
        <f>IF('Orçamento Base'!$F820=Aux.!$G$11,"CONTRATACAO_PUBLICA",IF(VLOOKUP($C821,'Orçamento Base'!$D$11:$G$2116,3,FALSE)="INDEXADO",VLOOKUP(VLOOKUP($C820,'Orçamento Base'!$D$11:$G$2116,2,FALSE),'Index N_DESON.'!$A$9:$B$604,2),VLOOKUP($C821,'Orçamento Base'!$D$11:$G$2116,3,FALSE)))</f>
        <v>#N/A</v>
      </c>
      <c r="E821" s="208" t="e">
        <f>VLOOKUP($C821,'Orçamento Base'!$D$11:$S$1673,2,FALSE)</f>
        <v>#N/A</v>
      </c>
      <c r="F821" s="211">
        <f>Dados!$C$7</f>
        <v>44652</v>
      </c>
      <c r="G821" s="226" t="e">
        <f>VLOOKUP($C821,'Orçamento Base'!$D$11:$S$1673,4,FALSE)</f>
        <v>#N/A</v>
      </c>
      <c r="H821" s="377">
        <f>IFERROR(VLOOKUP($C821,'Orçamento Base'!$D$11:$S$1673,6,FALSE),0)</f>
        <v>0</v>
      </c>
      <c r="I821" s="208" t="e">
        <f>VLOOKUP($C821,'Orçamento Base'!$D$11:$S$1673,5,FALSE)</f>
        <v>#N/A</v>
      </c>
      <c r="J821" s="167" t="e">
        <f>IF(Comparativo!$E$6="Tabela Não Desonerada",VLOOKUP($C821,'Orçamento Base'!$D$11:$S$1673,12,FALSE),VLOOKUP($C821,#REF!,12,FALSE))</f>
        <v>#N/A</v>
      </c>
      <c r="K821" s="167">
        <f>IFERROR(IF(Comparativo!$E$6="Tabela Não Desonerada",VLOOKUP($C821,'Orçamento Base'!$D$11:$S$1673,16,FALSE),VLOOKUP($C821,#REF!,16,FALSE)),0)</f>
        <v>0</v>
      </c>
      <c r="L821" s="575" t="e">
        <f>IF(AND($D821="COMPOSICAO_PROPRIA",'Orçamento Base'!$N821="-"),"14,18%",IF(AND($D821="MERCADO",'Orçamento Base'!$N821="-"),"15,38%",IF(Comparativo!$E$6="Tabela Não Desonerada",VLOOKUP($C821,'Orçamento Base'!$D$11:$S$1673,11,FALSE),VLOOKUP($C821,#REF!,11,FALSE))))</f>
        <v>#N/A</v>
      </c>
      <c r="M821" s="209">
        <f>IF(Comparativo!$E$6="Tabela Não Desonerada",Encargos!$F$44,Encargos!$D$44)</f>
        <v>1.1122000000000001</v>
      </c>
      <c r="N821" s="320"/>
      <c r="O821" s="166" t="s">
        <v>101</v>
      </c>
      <c r="P821" s="321"/>
      <c r="Q821" s="166" t="s">
        <v>101</v>
      </c>
      <c r="R821" s="321"/>
      <c r="S821" s="322"/>
      <c r="T821" s="322"/>
    </row>
    <row r="822" spans="1:20">
      <c r="A822" s="207">
        <f>'Identificação-TCE'!$A$13</f>
        <v>1</v>
      </c>
      <c r="B822" s="168" t="e">
        <f>IF(AND(G822&lt;&gt;"",H822&gt;0,I822&lt;&gt;"",J822&lt;&gt;0,K822&lt;&gt;0),COUNT($B$11:B821)+1,"")</f>
        <v>#N/A</v>
      </c>
      <c r="C822" s="207">
        <f>IF('Orçamento Base'!$M821=0,0,'Orçamento Base'!$D821)</f>
        <v>0</v>
      </c>
      <c r="D822" s="212" t="e">
        <f>IF('Orçamento Base'!$F821=Aux.!$G$11,"CONTRATACAO_PUBLICA",IF(VLOOKUP($C822,'Orçamento Base'!$D$11:$G$2116,3,FALSE)="INDEXADO",VLOOKUP(VLOOKUP($C821,'Orçamento Base'!$D$11:$G$2116,2,FALSE),'Index N_DESON.'!$A$9:$B$604,2),VLOOKUP($C822,'Orçamento Base'!$D$11:$G$2116,3,FALSE)))</f>
        <v>#N/A</v>
      </c>
      <c r="E822" s="208" t="e">
        <f>VLOOKUP($C822,'Orçamento Base'!$D$11:$S$1673,2,FALSE)</f>
        <v>#N/A</v>
      </c>
      <c r="F822" s="211">
        <f>Dados!$C$7</f>
        <v>44652</v>
      </c>
      <c r="G822" s="226" t="e">
        <f>VLOOKUP($C822,'Orçamento Base'!$D$11:$S$1673,4,FALSE)</f>
        <v>#N/A</v>
      </c>
      <c r="H822" s="377">
        <f>IFERROR(VLOOKUP($C822,'Orçamento Base'!$D$11:$S$1673,6,FALSE),0)</f>
        <v>0</v>
      </c>
      <c r="I822" s="208" t="e">
        <f>VLOOKUP($C822,'Orçamento Base'!$D$11:$S$1673,5,FALSE)</f>
        <v>#N/A</v>
      </c>
      <c r="J822" s="167" t="e">
        <f>IF(Comparativo!$E$6="Tabela Não Desonerada",VLOOKUP($C822,'Orçamento Base'!$D$11:$S$1673,12,FALSE),VLOOKUP($C822,#REF!,12,FALSE))</f>
        <v>#N/A</v>
      </c>
      <c r="K822" s="167">
        <f>IFERROR(IF(Comparativo!$E$6="Tabela Não Desonerada",VLOOKUP($C822,'Orçamento Base'!$D$11:$S$1673,16,FALSE),VLOOKUP($C822,#REF!,16,FALSE)),0)</f>
        <v>0</v>
      </c>
      <c r="L822" s="575" t="e">
        <f>IF(AND($D822="COMPOSICAO_PROPRIA",'Orçamento Base'!$N822="-"),"14,18%",IF(AND($D822="MERCADO",'Orçamento Base'!$N822="-"),"15,38%",IF(Comparativo!$E$6="Tabela Não Desonerada",VLOOKUP($C822,'Orçamento Base'!$D$11:$S$1673,11,FALSE),VLOOKUP($C822,#REF!,11,FALSE))))</f>
        <v>#N/A</v>
      </c>
      <c r="M822" s="209">
        <f>IF(Comparativo!$E$6="Tabela Não Desonerada",Encargos!$F$44,Encargos!$D$44)</f>
        <v>1.1122000000000001</v>
      </c>
      <c r="N822" s="320"/>
      <c r="O822" s="166" t="s">
        <v>101</v>
      </c>
      <c r="P822" s="321"/>
      <c r="Q822" s="166" t="s">
        <v>101</v>
      </c>
      <c r="R822" s="321"/>
      <c r="S822" s="322"/>
      <c r="T822" s="322"/>
    </row>
    <row r="823" spans="1:20">
      <c r="A823" s="207">
        <f>'Identificação-TCE'!$A$13</f>
        <v>1</v>
      </c>
      <c r="B823" s="168" t="e">
        <f>IF(AND(G823&lt;&gt;"",H823&gt;0,I823&lt;&gt;"",J823&lt;&gt;0,K823&lt;&gt;0),COUNT($B$11:B822)+1,"")</f>
        <v>#N/A</v>
      </c>
      <c r="C823" s="207">
        <f>IF('Orçamento Base'!$M822=0,0,'Orçamento Base'!$D822)</f>
        <v>0</v>
      </c>
      <c r="D823" s="212" t="e">
        <f>IF('Orçamento Base'!$F822=Aux.!$G$11,"CONTRATACAO_PUBLICA",IF(VLOOKUP($C823,'Orçamento Base'!$D$11:$G$2116,3,FALSE)="INDEXADO",VLOOKUP(VLOOKUP($C822,'Orçamento Base'!$D$11:$G$2116,2,FALSE),'Index N_DESON.'!$A$9:$B$604,2),VLOOKUP($C823,'Orçamento Base'!$D$11:$G$2116,3,FALSE)))</f>
        <v>#N/A</v>
      </c>
      <c r="E823" s="208" t="e">
        <f>VLOOKUP($C823,'Orçamento Base'!$D$11:$S$1673,2,FALSE)</f>
        <v>#N/A</v>
      </c>
      <c r="F823" s="211">
        <f>Dados!$C$7</f>
        <v>44652</v>
      </c>
      <c r="G823" s="226" t="e">
        <f>VLOOKUP($C823,'Orçamento Base'!$D$11:$S$1673,4,FALSE)</f>
        <v>#N/A</v>
      </c>
      <c r="H823" s="377">
        <f>IFERROR(VLOOKUP($C823,'Orçamento Base'!$D$11:$S$1673,6,FALSE),0)</f>
        <v>0</v>
      </c>
      <c r="I823" s="208" t="e">
        <f>VLOOKUP($C823,'Orçamento Base'!$D$11:$S$1673,5,FALSE)</f>
        <v>#N/A</v>
      </c>
      <c r="J823" s="167" t="e">
        <f>IF(Comparativo!$E$6="Tabela Não Desonerada",VLOOKUP($C823,'Orçamento Base'!$D$11:$S$1673,12,FALSE),VLOOKUP($C823,#REF!,12,FALSE))</f>
        <v>#N/A</v>
      </c>
      <c r="K823" s="167">
        <f>IFERROR(IF(Comparativo!$E$6="Tabela Não Desonerada",VLOOKUP($C823,'Orçamento Base'!$D$11:$S$1673,16,FALSE),VLOOKUP($C823,#REF!,16,FALSE)),0)</f>
        <v>0</v>
      </c>
      <c r="L823" s="575" t="e">
        <f>IF(AND($D823="COMPOSICAO_PROPRIA",'Orçamento Base'!$N823="-"),"14,18%",IF(AND($D823="MERCADO",'Orçamento Base'!$N823="-"),"15,38%",IF(Comparativo!$E$6="Tabela Não Desonerada",VLOOKUP($C823,'Orçamento Base'!$D$11:$S$1673,11,FALSE),VLOOKUP($C823,#REF!,11,FALSE))))</f>
        <v>#N/A</v>
      </c>
      <c r="M823" s="209">
        <f>IF(Comparativo!$E$6="Tabela Não Desonerada",Encargos!$F$44,Encargos!$D$44)</f>
        <v>1.1122000000000001</v>
      </c>
      <c r="N823" s="320"/>
      <c r="O823" s="166" t="s">
        <v>101</v>
      </c>
      <c r="P823" s="321"/>
      <c r="Q823" s="166" t="s">
        <v>101</v>
      </c>
      <c r="R823" s="321"/>
      <c r="S823" s="322"/>
      <c r="T823" s="322"/>
    </row>
    <row r="824" spans="1:20">
      <c r="A824" s="207">
        <f>'Identificação-TCE'!$A$13</f>
        <v>1</v>
      </c>
      <c r="B824" s="168" t="e">
        <f>IF(AND(G824&lt;&gt;"",H824&gt;0,I824&lt;&gt;"",J824&lt;&gt;0,K824&lt;&gt;0),COUNT($B$11:B823)+1,"")</f>
        <v>#N/A</v>
      </c>
      <c r="C824" s="207">
        <f>IF('Orçamento Base'!$M823=0,0,'Orçamento Base'!$D823)</f>
        <v>0</v>
      </c>
      <c r="D824" s="212" t="e">
        <f>IF('Orçamento Base'!$F823=Aux.!$G$11,"CONTRATACAO_PUBLICA",IF(VLOOKUP($C824,'Orçamento Base'!$D$11:$G$2116,3,FALSE)="INDEXADO",VLOOKUP(VLOOKUP($C823,'Orçamento Base'!$D$11:$G$2116,2,FALSE),'Index N_DESON.'!$A$9:$B$604,2),VLOOKUP($C824,'Orçamento Base'!$D$11:$G$2116,3,FALSE)))</f>
        <v>#N/A</v>
      </c>
      <c r="E824" s="208" t="e">
        <f>VLOOKUP($C824,'Orçamento Base'!$D$11:$S$1673,2,FALSE)</f>
        <v>#N/A</v>
      </c>
      <c r="F824" s="211">
        <f>Dados!$C$7</f>
        <v>44652</v>
      </c>
      <c r="G824" s="226" t="e">
        <f>VLOOKUP($C824,'Orçamento Base'!$D$11:$S$1673,4,FALSE)</f>
        <v>#N/A</v>
      </c>
      <c r="H824" s="377">
        <f>IFERROR(VLOOKUP($C824,'Orçamento Base'!$D$11:$S$1673,6,FALSE),0)</f>
        <v>0</v>
      </c>
      <c r="I824" s="208" t="e">
        <f>VLOOKUP($C824,'Orçamento Base'!$D$11:$S$1673,5,FALSE)</f>
        <v>#N/A</v>
      </c>
      <c r="J824" s="167" t="e">
        <f>IF(Comparativo!$E$6="Tabela Não Desonerada",VLOOKUP($C824,'Orçamento Base'!$D$11:$S$1673,12,FALSE),VLOOKUP($C824,#REF!,12,FALSE))</f>
        <v>#N/A</v>
      </c>
      <c r="K824" s="167">
        <f>IFERROR(IF(Comparativo!$E$6="Tabela Não Desonerada",VLOOKUP($C824,'Orçamento Base'!$D$11:$S$1673,16,FALSE),VLOOKUP($C824,#REF!,16,FALSE)),0)</f>
        <v>0</v>
      </c>
      <c r="L824" s="575" t="e">
        <f>IF(AND($D824="COMPOSICAO_PROPRIA",'Orçamento Base'!$N824="-"),"14,18%",IF(AND($D824="MERCADO",'Orçamento Base'!$N824="-"),"15,38%",IF(Comparativo!$E$6="Tabela Não Desonerada",VLOOKUP($C824,'Orçamento Base'!$D$11:$S$1673,11,FALSE),VLOOKUP($C824,#REF!,11,FALSE))))</f>
        <v>#N/A</v>
      </c>
      <c r="M824" s="209">
        <f>IF(Comparativo!$E$6="Tabela Não Desonerada",Encargos!$F$44,Encargos!$D$44)</f>
        <v>1.1122000000000001</v>
      </c>
      <c r="N824" s="320"/>
      <c r="O824" s="166" t="s">
        <v>101</v>
      </c>
      <c r="P824" s="321"/>
      <c r="Q824" s="166" t="s">
        <v>101</v>
      </c>
      <c r="R824" s="321"/>
      <c r="S824" s="322"/>
      <c r="T824" s="322"/>
    </row>
    <row r="825" spans="1:20">
      <c r="A825" s="207">
        <f>'Identificação-TCE'!$A$13</f>
        <v>1</v>
      </c>
      <c r="B825" s="168" t="e">
        <f>IF(AND(G825&lt;&gt;"",H825&gt;0,I825&lt;&gt;"",J825&lt;&gt;0,K825&lt;&gt;0),COUNT($B$11:B824)+1,"")</f>
        <v>#N/A</v>
      </c>
      <c r="C825" s="207">
        <f>IF('Orçamento Base'!$M824=0,0,'Orçamento Base'!$D824)</f>
        <v>0</v>
      </c>
      <c r="D825" s="212" t="e">
        <f>IF('Orçamento Base'!$F824=Aux.!$G$11,"CONTRATACAO_PUBLICA",IF(VLOOKUP($C825,'Orçamento Base'!$D$11:$G$2116,3,FALSE)="INDEXADO",VLOOKUP(VLOOKUP($C824,'Orçamento Base'!$D$11:$G$2116,2,FALSE),'Index N_DESON.'!$A$9:$B$604,2),VLOOKUP($C825,'Orçamento Base'!$D$11:$G$2116,3,FALSE)))</f>
        <v>#N/A</v>
      </c>
      <c r="E825" s="208" t="e">
        <f>VLOOKUP($C825,'Orçamento Base'!$D$11:$S$1673,2,FALSE)</f>
        <v>#N/A</v>
      </c>
      <c r="F825" s="211">
        <f>Dados!$C$7</f>
        <v>44652</v>
      </c>
      <c r="G825" s="226" t="e">
        <f>VLOOKUP($C825,'Orçamento Base'!$D$11:$S$1673,4,FALSE)</f>
        <v>#N/A</v>
      </c>
      <c r="H825" s="377">
        <f>IFERROR(VLOOKUP($C825,'Orçamento Base'!$D$11:$S$1673,6,FALSE),0)</f>
        <v>0</v>
      </c>
      <c r="I825" s="208" t="e">
        <f>VLOOKUP($C825,'Orçamento Base'!$D$11:$S$1673,5,FALSE)</f>
        <v>#N/A</v>
      </c>
      <c r="J825" s="167" t="e">
        <f>IF(Comparativo!$E$6="Tabela Não Desonerada",VLOOKUP($C825,'Orçamento Base'!$D$11:$S$1673,12,FALSE),VLOOKUP($C825,#REF!,12,FALSE))</f>
        <v>#N/A</v>
      </c>
      <c r="K825" s="167">
        <f>IFERROR(IF(Comparativo!$E$6="Tabela Não Desonerada",VLOOKUP($C825,'Orçamento Base'!$D$11:$S$1673,16,FALSE),VLOOKUP($C825,#REF!,16,FALSE)),0)</f>
        <v>0</v>
      </c>
      <c r="L825" s="575" t="e">
        <f>IF(AND($D825="COMPOSICAO_PROPRIA",'Orçamento Base'!$N825="-"),"14,18%",IF(AND($D825="MERCADO",'Orçamento Base'!$N825="-"),"15,38%",IF(Comparativo!$E$6="Tabela Não Desonerada",VLOOKUP($C825,'Orçamento Base'!$D$11:$S$1673,11,FALSE),VLOOKUP($C825,#REF!,11,FALSE))))</f>
        <v>#N/A</v>
      </c>
      <c r="M825" s="209">
        <f>IF(Comparativo!$E$6="Tabela Não Desonerada",Encargos!$F$44,Encargos!$D$44)</f>
        <v>1.1122000000000001</v>
      </c>
      <c r="N825" s="320"/>
      <c r="O825" s="166" t="s">
        <v>101</v>
      </c>
      <c r="P825" s="321"/>
      <c r="Q825" s="166" t="s">
        <v>101</v>
      </c>
      <c r="R825" s="321"/>
      <c r="S825" s="322"/>
      <c r="T825" s="322"/>
    </row>
    <row r="826" spans="1:20">
      <c r="A826" s="207">
        <f>'Identificação-TCE'!$A$13</f>
        <v>1</v>
      </c>
      <c r="B826" s="168" t="e">
        <f>IF(AND(G826&lt;&gt;"",H826&gt;0,I826&lt;&gt;"",J826&lt;&gt;0,K826&lt;&gt;0),COUNT($B$11:B825)+1,"")</f>
        <v>#N/A</v>
      </c>
      <c r="C826" s="207">
        <f>IF('Orçamento Base'!$M825=0,0,'Orçamento Base'!$D825)</f>
        <v>0</v>
      </c>
      <c r="D826" s="212" t="e">
        <f>IF('Orçamento Base'!$F825=Aux.!$G$11,"CONTRATACAO_PUBLICA",IF(VLOOKUP($C826,'Orçamento Base'!$D$11:$G$2116,3,FALSE)="INDEXADO",VLOOKUP(VLOOKUP($C825,'Orçamento Base'!$D$11:$G$2116,2,FALSE),'Index N_DESON.'!$A$9:$B$604,2),VLOOKUP($C826,'Orçamento Base'!$D$11:$G$2116,3,FALSE)))</f>
        <v>#N/A</v>
      </c>
      <c r="E826" s="208" t="e">
        <f>VLOOKUP($C826,'Orçamento Base'!$D$11:$S$1673,2,FALSE)</f>
        <v>#N/A</v>
      </c>
      <c r="F826" s="211">
        <f>Dados!$C$7</f>
        <v>44652</v>
      </c>
      <c r="G826" s="226" t="e">
        <f>VLOOKUP($C826,'Orçamento Base'!$D$11:$S$1673,4,FALSE)</f>
        <v>#N/A</v>
      </c>
      <c r="H826" s="377">
        <f>IFERROR(VLOOKUP($C826,'Orçamento Base'!$D$11:$S$1673,6,FALSE),0)</f>
        <v>0</v>
      </c>
      <c r="I826" s="208" t="e">
        <f>VLOOKUP($C826,'Orçamento Base'!$D$11:$S$1673,5,FALSE)</f>
        <v>#N/A</v>
      </c>
      <c r="J826" s="167" t="e">
        <f>IF(Comparativo!$E$6="Tabela Não Desonerada",VLOOKUP($C826,'Orçamento Base'!$D$11:$S$1673,12,FALSE),VLOOKUP($C826,#REF!,12,FALSE))</f>
        <v>#N/A</v>
      </c>
      <c r="K826" s="167">
        <f>IFERROR(IF(Comparativo!$E$6="Tabela Não Desonerada",VLOOKUP($C826,'Orçamento Base'!$D$11:$S$1673,16,FALSE),VLOOKUP($C826,#REF!,16,FALSE)),0)</f>
        <v>0</v>
      </c>
      <c r="L826" s="575" t="e">
        <f>IF(AND($D826="COMPOSICAO_PROPRIA",'Orçamento Base'!$N826="-"),"14,18%",IF(AND($D826="MERCADO",'Orçamento Base'!$N826="-"),"15,38%",IF(Comparativo!$E$6="Tabela Não Desonerada",VLOOKUP($C826,'Orçamento Base'!$D$11:$S$1673,11,FALSE),VLOOKUP($C826,#REF!,11,FALSE))))</f>
        <v>#N/A</v>
      </c>
      <c r="M826" s="209">
        <f>IF(Comparativo!$E$6="Tabela Não Desonerada",Encargos!$F$44,Encargos!$D$44)</f>
        <v>1.1122000000000001</v>
      </c>
      <c r="N826" s="320"/>
      <c r="O826" s="166" t="s">
        <v>101</v>
      </c>
      <c r="P826" s="321"/>
      <c r="Q826" s="166" t="s">
        <v>101</v>
      </c>
      <c r="R826" s="321"/>
      <c r="S826" s="322"/>
      <c r="T826" s="322"/>
    </row>
    <row r="827" spans="1:20">
      <c r="A827" s="207">
        <f>'Identificação-TCE'!$A$13</f>
        <v>1</v>
      </c>
      <c r="B827" s="168" t="e">
        <f>IF(AND(G827&lt;&gt;"",H827&gt;0,I827&lt;&gt;"",J827&lt;&gt;0,K827&lt;&gt;0),COUNT($B$11:B826)+1,"")</f>
        <v>#N/A</v>
      </c>
      <c r="C827" s="207">
        <f>IF('Orçamento Base'!$M826=0,0,'Orçamento Base'!$D826)</f>
        <v>0</v>
      </c>
      <c r="D827" s="212" t="e">
        <f>IF('Orçamento Base'!$F826=Aux.!$G$11,"CONTRATACAO_PUBLICA",IF(VLOOKUP($C827,'Orçamento Base'!$D$11:$G$2116,3,FALSE)="INDEXADO",VLOOKUP(VLOOKUP($C826,'Orçamento Base'!$D$11:$G$2116,2,FALSE),'Index N_DESON.'!$A$9:$B$604,2),VLOOKUP($C827,'Orçamento Base'!$D$11:$G$2116,3,FALSE)))</f>
        <v>#N/A</v>
      </c>
      <c r="E827" s="208" t="e">
        <f>VLOOKUP($C827,'Orçamento Base'!$D$11:$S$1673,2,FALSE)</f>
        <v>#N/A</v>
      </c>
      <c r="F827" s="211">
        <f>Dados!$C$7</f>
        <v>44652</v>
      </c>
      <c r="G827" s="226" t="e">
        <f>VLOOKUP($C827,'Orçamento Base'!$D$11:$S$1673,4,FALSE)</f>
        <v>#N/A</v>
      </c>
      <c r="H827" s="377">
        <f>IFERROR(VLOOKUP($C827,'Orçamento Base'!$D$11:$S$1673,6,FALSE),0)</f>
        <v>0</v>
      </c>
      <c r="I827" s="208" t="e">
        <f>VLOOKUP($C827,'Orçamento Base'!$D$11:$S$1673,5,FALSE)</f>
        <v>#N/A</v>
      </c>
      <c r="J827" s="167" t="e">
        <f>IF(Comparativo!$E$6="Tabela Não Desonerada",VLOOKUP($C827,'Orçamento Base'!$D$11:$S$1673,12,FALSE),VLOOKUP($C827,#REF!,12,FALSE))</f>
        <v>#N/A</v>
      </c>
      <c r="K827" s="167">
        <f>IFERROR(IF(Comparativo!$E$6="Tabela Não Desonerada",VLOOKUP($C827,'Orçamento Base'!$D$11:$S$1673,16,FALSE),VLOOKUP($C827,#REF!,16,FALSE)),0)</f>
        <v>0</v>
      </c>
      <c r="L827" s="575" t="e">
        <f>IF(AND($D827="COMPOSICAO_PROPRIA",'Orçamento Base'!$N827="-"),"14,18%",IF(AND($D827="MERCADO",'Orçamento Base'!$N827="-"),"15,38%",IF(Comparativo!$E$6="Tabela Não Desonerada",VLOOKUP($C827,'Orçamento Base'!$D$11:$S$1673,11,FALSE),VLOOKUP($C827,#REF!,11,FALSE))))</f>
        <v>#N/A</v>
      </c>
      <c r="M827" s="209">
        <f>IF(Comparativo!$E$6="Tabela Não Desonerada",Encargos!$F$44,Encargos!$D$44)</f>
        <v>1.1122000000000001</v>
      </c>
      <c r="N827" s="320"/>
      <c r="O827" s="166" t="s">
        <v>101</v>
      </c>
      <c r="P827" s="321"/>
      <c r="Q827" s="166" t="s">
        <v>101</v>
      </c>
      <c r="R827" s="321"/>
      <c r="S827" s="322"/>
      <c r="T827" s="322"/>
    </row>
    <row r="828" spans="1:20">
      <c r="A828" s="207">
        <f>'Identificação-TCE'!$A$13</f>
        <v>1</v>
      </c>
      <c r="B828" s="168" t="e">
        <f>IF(AND(G828&lt;&gt;"",H828&gt;0,I828&lt;&gt;"",J828&lt;&gt;0,K828&lt;&gt;0),COUNT($B$11:B827)+1,"")</f>
        <v>#N/A</v>
      </c>
      <c r="C828" s="207">
        <f>IF('Orçamento Base'!$M827=0,0,'Orçamento Base'!$D827)</f>
        <v>0</v>
      </c>
      <c r="D828" s="212" t="e">
        <f>IF('Orçamento Base'!$F827=Aux.!$G$11,"CONTRATACAO_PUBLICA",IF(VLOOKUP($C828,'Orçamento Base'!$D$11:$G$2116,3,FALSE)="INDEXADO",VLOOKUP(VLOOKUP($C827,'Orçamento Base'!$D$11:$G$2116,2,FALSE),'Index N_DESON.'!$A$9:$B$604,2),VLOOKUP($C828,'Orçamento Base'!$D$11:$G$2116,3,FALSE)))</f>
        <v>#N/A</v>
      </c>
      <c r="E828" s="208" t="e">
        <f>VLOOKUP($C828,'Orçamento Base'!$D$11:$S$1673,2,FALSE)</f>
        <v>#N/A</v>
      </c>
      <c r="F828" s="211">
        <f>Dados!$C$7</f>
        <v>44652</v>
      </c>
      <c r="G828" s="226" t="e">
        <f>VLOOKUP($C828,'Orçamento Base'!$D$11:$S$1673,4,FALSE)</f>
        <v>#N/A</v>
      </c>
      <c r="H828" s="377">
        <f>IFERROR(VLOOKUP($C828,'Orçamento Base'!$D$11:$S$1673,6,FALSE),0)</f>
        <v>0</v>
      </c>
      <c r="I828" s="208" t="e">
        <f>VLOOKUP($C828,'Orçamento Base'!$D$11:$S$1673,5,FALSE)</f>
        <v>#N/A</v>
      </c>
      <c r="J828" s="167" t="e">
        <f>IF(Comparativo!$E$6="Tabela Não Desonerada",VLOOKUP($C828,'Orçamento Base'!$D$11:$S$1673,12,FALSE),VLOOKUP($C828,#REF!,12,FALSE))</f>
        <v>#N/A</v>
      </c>
      <c r="K828" s="167">
        <f>IFERROR(IF(Comparativo!$E$6="Tabela Não Desonerada",VLOOKUP($C828,'Orçamento Base'!$D$11:$S$1673,16,FALSE),VLOOKUP($C828,#REF!,16,FALSE)),0)</f>
        <v>0</v>
      </c>
      <c r="L828" s="575" t="e">
        <f>IF(AND($D828="COMPOSICAO_PROPRIA",'Orçamento Base'!$N828="-"),"14,18%",IF(AND($D828="MERCADO",'Orçamento Base'!$N828="-"),"15,38%",IF(Comparativo!$E$6="Tabela Não Desonerada",VLOOKUP($C828,'Orçamento Base'!$D$11:$S$1673,11,FALSE),VLOOKUP($C828,#REF!,11,FALSE))))</f>
        <v>#N/A</v>
      </c>
      <c r="M828" s="209">
        <f>IF(Comparativo!$E$6="Tabela Não Desonerada",Encargos!$F$44,Encargos!$D$44)</f>
        <v>1.1122000000000001</v>
      </c>
      <c r="N828" s="320"/>
      <c r="O828" s="166" t="s">
        <v>101</v>
      </c>
      <c r="P828" s="321"/>
      <c r="Q828" s="166" t="s">
        <v>101</v>
      </c>
      <c r="R828" s="321"/>
      <c r="S828" s="322"/>
      <c r="T828" s="322"/>
    </row>
    <row r="829" spans="1:20">
      <c r="A829" s="207">
        <f>'Identificação-TCE'!$A$13</f>
        <v>1</v>
      </c>
      <c r="B829" s="168" t="e">
        <f>IF(AND(G829&lt;&gt;"",H829&gt;0,I829&lt;&gt;"",J829&lt;&gt;0,K829&lt;&gt;0),COUNT($B$11:B828)+1,"")</f>
        <v>#N/A</v>
      </c>
      <c r="C829" s="207">
        <f>IF('Orçamento Base'!$M828=0,0,'Orçamento Base'!$D828)</f>
        <v>0</v>
      </c>
      <c r="D829" s="212" t="e">
        <f>IF('Orçamento Base'!$F828=Aux.!$G$11,"CONTRATACAO_PUBLICA",IF(VLOOKUP($C829,'Orçamento Base'!$D$11:$G$2116,3,FALSE)="INDEXADO",VLOOKUP(VLOOKUP($C828,'Orçamento Base'!$D$11:$G$2116,2,FALSE),'Index N_DESON.'!$A$9:$B$604,2),VLOOKUP($C829,'Orçamento Base'!$D$11:$G$2116,3,FALSE)))</f>
        <v>#N/A</v>
      </c>
      <c r="E829" s="208" t="e">
        <f>VLOOKUP($C829,'Orçamento Base'!$D$11:$S$1673,2,FALSE)</f>
        <v>#N/A</v>
      </c>
      <c r="F829" s="211">
        <f>Dados!$C$7</f>
        <v>44652</v>
      </c>
      <c r="G829" s="226" t="e">
        <f>VLOOKUP($C829,'Orçamento Base'!$D$11:$S$1673,4,FALSE)</f>
        <v>#N/A</v>
      </c>
      <c r="H829" s="377">
        <f>IFERROR(VLOOKUP($C829,'Orçamento Base'!$D$11:$S$1673,6,FALSE),0)</f>
        <v>0</v>
      </c>
      <c r="I829" s="208" t="e">
        <f>VLOOKUP($C829,'Orçamento Base'!$D$11:$S$1673,5,FALSE)</f>
        <v>#N/A</v>
      </c>
      <c r="J829" s="167" t="e">
        <f>IF(Comparativo!$E$6="Tabela Não Desonerada",VLOOKUP($C829,'Orçamento Base'!$D$11:$S$1673,12,FALSE),VLOOKUP($C829,#REF!,12,FALSE))</f>
        <v>#N/A</v>
      </c>
      <c r="K829" s="167">
        <f>IFERROR(IF(Comparativo!$E$6="Tabela Não Desonerada",VLOOKUP($C829,'Orçamento Base'!$D$11:$S$1673,16,FALSE),VLOOKUP($C829,#REF!,16,FALSE)),0)</f>
        <v>0</v>
      </c>
      <c r="L829" s="575" t="e">
        <f>IF(AND($D829="COMPOSICAO_PROPRIA",'Orçamento Base'!$N829="-"),"14,18%",IF(AND($D829="MERCADO",'Orçamento Base'!$N829="-"),"15,38%",IF(Comparativo!$E$6="Tabela Não Desonerada",VLOOKUP($C829,'Orçamento Base'!$D$11:$S$1673,11,FALSE),VLOOKUP($C829,#REF!,11,FALSE))))</f>
        <v>#N/A</v>
      </c>
      <c r="M829" s="209">
        <f>IF(Comparativo!$E$6="Tabela Não Desonerada",Encargos!$F$44,Encargos!$D$44)</f>
        <v>1.1122000000000001</v>
      </c>
      <c r="N829" s="320"/>
      <c r="O829" s="166" t="s">
        <v>101</v>
      </c>
      <c r="P829" s="321"/>
      <c r="Q829" s="166" t="s">
        <v>101</v>
      </c>
      <c r="R829" s="321"/>
      <c r="S829" s="322"/>
      <c r="T829" s="322"/>
    </row>
    <row r="830" spans="1:20">
      <c r="A830" s="207">
        <f>'Identificação-TCE'!$A$13</f>
        <v>1</v>
      </c>
      <c r="B830" s="168" t="e">
        <f>IF(AND(G830&lt;&gt;"",H830&gt;0,I830&lt;&gt;"",J830&lt;&gt;0,K830&lt;&gt;0),COUNT($B$11:B829)+1,"")</f>
        <v>#N/A</v>
      </c>
      <c r="C830" s="207">
        <f>IF('Orçamento Base'!$M829=0,0,'Orçamento Base'!$D829)</f>
        <v>0</v>
      </c>
      <c r="D830" s="212" t="e">
        <f>IF('Orçamento Base'!$F829=Aux.!$G$11,"CONTRATACAO_PUBLICA",IF(VLOOKUP($C830,'Orçamento Base'!$D$11:$G$2116,3,FALSE)="INDEXADO",VLOOKUP(VLOOKUP($C829,'Orçamento Base'!$D$11:$G$2116,2,FALSE),'Index N_DESON.'!$A$9:$B$604,2),VLOOKUP($C830,'Orçamento Base'!$D$11:$G$2116,3,FALSE)))</f>
        <v>#N/A</v>
      </c>
      <c r="E830" s="208" t="e">
        <f>VLOOKUP($C830,'Orçamento Base'!$D$11:$S$1673,2,FALSE)</f>
        <v>#N/A</v>
      </c>
      <c r="F830" s="211">
        <f>Dados!$C$7</f>
        <v>44652</v>
      </c>
      <c r="G830" s="226" t="e">
        <f>VLOOKUP($C830,'Orçamento Base'!$D$11:$S$1673,4,FALSE)</f>
        <v>#N/A</v>
      </c>
      <c r="H830" s="377">
        <f>IFERROR(VLOOKUP($C830,'Orçamento Base'!$D$11:$S$1673,6,FALSE),0)</f>
        <v>0</v>
      </c>
      <c r="I830" s="208" t="e">
        <f>VLOOKUP($C830,'Orçamento Base'!$D$11:$S$1673,5,FALSE)</f>
        <v>#N/A</v>
      </c>
      <c r="J830" s="167" t="e">
        <f>IF(Comparativo!$E$6="Tabela Não Desonerada",VLOOKUP($C830,'Orçamento Base'!$D$11:$S$1673,12,FALSE),VLOOKUP($C830,#REF!,12,FALSE))</f>
        <v>#N/A</v>
      </c>
      <c r="K830" s="167">
        <f>IFERROR(IF(Comparativo!$E$6="Tabela Não Desonerada",VLOOKUP($C830,'Orçamento Base'!$D$11:$S$1673,16,FALSE),VLOOKUP($C830,#REF!,16,FALSE)),0)</f>
        <v>0</v>
      </c>
      <c r="L830" s="575" t="e">
        <f>IF(AND($D830="COMPOSICAO_PROPRIA",'Orçamento Base'!$N830="-"),"14,18%",IF(AND($D830="MERCADO",'Orçamento Base'!$N830="-"),"15,38%",IF(Comparativo!$E$6="Tabela Não Desonerada",VLOOKUP($C830,'Orçamento Base'!$D$11:$S$1673,11,FALSE),VLOOKUP($C830,#REF!,11,FALSE))))</f>
        <v>#N/A</v>
      </c>
      <c r="M830" s="209">
        <f>IF(Comparativo!$E$6="Tabela Não Desonerada",Encargos!$F$44,Encargos!$D$44)</f>
        <v>1.1122000000000001</v>
      </c>
      <c r="N830" s="320"/>
      <c r="O830" s="166" t="s">
        <v>101</v>
      </c>
      <c r="P830" s="321"/>
      <c r="Q830" s="166" t="s">
        <v>101</v>
      </c>
      <c r="R830" s="321"/>
      <c r="S830" s="322"/>
      <c r="T830" s="322"/>
    </row>
    <row r="831" spans="1:20">
      <c r="A831" s="207">
        <f>'Identificação-TCE'!$A$13</f>
        <v>1</v>
      </c>
      <c r="B831" s="168" t="e">
        <f>IF(AND(G831&lt;&gt;"",H831&gt;0,I831&lt;&gt;"",J831&lt;&gt;0,K831&lt;&gt;0),COUNT($B$11:B830)+1,"")</f>
        <v>#N/A</v>
      </c>
      <c r="C831" s="207">
        <f>IF('Orçamento Base'!$M830=0,0,'Orçamento Base'!$D830)</f>
        <v>0</v>
      </c>
      <c r="D831" s="212" t="e">
        <f>IF('Orçamento Base'!$F830=Aux.!$G$11,"CONTRATACAO_PUBLICA",IF(VLOOKUP($C831,'Orçamento Base'!$D$11:$G$2116,3,FALSE)="INDEXADO",VLOOKUP(VLOOKUP($C830,'Orçamento Base'!$D$11:$G$2116,2,FALSE),'Index N_DESON.'!$A$9:$B$604,2),VLOOKUP($C831,'Orçamento Base'!$D$11:$G$2116,3,FALSE)))</f>
        <v>#N/A</v>
      </c>
      <c r="E831" s="208" t="e">
        <f>VLOOKUP($C831,'Orçamento Base'!$D$11:$S$1673,2,FALSE)</f>
        <v>#N/A</v>
      </c>
      <c r="F831" s="211">
        <f>Dados!$C$7</f>
        <v>44652</v>
      </c>
      <c r="G831" s="226" t="e">
        <f>VLOOKUP($C831,'Orçamento Base'!$D$11:$S$1673,4,FALSE)</f>
        <v>#N/A</v>
      </c>
      <c r="H831" s="377">
        <f>IFERROR(VLOOKUP($C831,'Orçamento Base'!$D$11:$S$1673,6,FALSE),0)</f>
        <v>0</v>
      </c>
      <c r="I831" s="208" t="e">
        <f>VLOOKUP($C831,'Orçamento Base'!$D$11:$S$1673,5,FALSE)</f>
        <v>#N/A</v>
      </c>
      <c r="J831" s="167" t="e">
        <f>IF(Comparativo!$E$6="Tabela Não Desonerada",VLOOKUP($C831,'Orçamento Base'!$D$11:$S$1673,12,FALSE),VLOOKUP($C831,#REF!,12,FALSE))</f>
        <v>#N/A</v>
      </c>
      <c r="K831" s="167">
        <f>IFERROR(IF(Comparativo!$E$6="Tabela Não Desonerada",VLOOKUP($C831,'Orçamento Base'!$D$11:$S$1673,16,FALSE),VLOOKUP($C831,#REF!,16,FALSE)),0)</f>
        <v>0</v>
      </c>
      <c r="L831" s="575" t="e">
        <f>IF(AND($D831="COMPOSICAO_PROPRIA",'Orçamento Base'!$N831="-"),"14,18%",IF(AND($D831="MERCADO",'Orçamento Base'!$N831="-"),"15,38%",IF(Comparativo!$E$6="Tabela Não Desonerada",VLOOKUP($C831,'Orçamento Base'!$D$11:$S$1673,11,FALSE),VLOOKUP($C831,#REF!,11,FALSE))))</f>
        <v>#N/A</v>
      </c>
      <c r="M831" s="209">
        <f>IF(Comparativo!$E$6="Tabela Não Desonerada",Encargos!$F$44,Encargos!$D$44)</f>
        <v>1.1122000000000001</v>
      </c>
      <c r="N831" s="320"/>
      <c r="O831" s="166" t="s">
        <v>101</v>
      </c>
      <c r="P831" s="321"/>
      <c r="Q831" s="166" t="s">
        <v>101</v>
      </c>
      <c r="R831" s="321"/>
      <c r="S831" s="322"/>
      <c r="T831" s="322"/>
    </row>
    <row r="832" spans="1:20">
      <c r="A832" s="207">
        <f>'Identificação-TCE'!$A$13</f>
        <v>1</v>
      </c>
      <c r="B832" s="168" t="e">
        <f>IF(AND(G832&lt;&gt;"",H832&gt;0,I832&lt;&gt;"",J832&lt;&gt;0,K832&lt;&gt;0),COUNT($B$11:B831)+1,"")</f>
        <v>#N/A</v>
      </c>
      <c r="C832" s="207">
        <f>IF('Orçamento Base'!$M831=0,0,'Orçamento Base'!$D831)</f>
        <v>0</v>
      </c>
      <c r="D832" s="212" t="e">
        <f>IF('Orçamento Base'!$F831=Aux.!$G$11,"CONTRATACAO_PUBLICA",IF(VLOOKUP($C832,'Orçamento Base'!$D$11:$G$2116,3,FALSE)="INDEXADO",VLOOKUP(VLOOKUP($C831,'Orçamento Base'!$D$11:$G$2116,2,FALSE),'Index N_DESON.'!$A$9:$B$604,2),VLOOKUP($C832,'Orçamento Base'!$D$11:$G$2116,3,FALSE)))</f>
        <v>#N/A</v>
      </c>
      <c r="E832" s="208" t="e">
        <f>VLOOKUP($C832,'Orçamento Base'!$D$11:$S$1673,2,FALSE)</f>
        <v>#N/A</v>
      </c>
      <c r="F832" s="211">
        <f>Dados!$C$7</f>
        <v>44652</v>
      </c>
      <c r="G832" s="226" t="e">
        <f>VLOOKUP($C832,'Orçamento Base'!$D$11:$S$1673,4,FALSE)</f>
        <v>#N/A</v>
      </c>
      <c r="H832" s="377">
        <f>IFERROR(VLOOKUP($C832,'Orçamento Base'!$D$11:$S$1673,6,FALSE),0)</f>
        <v>0</v>
      </c>
      <c r="I832" s="208" t="e">
        <f>VLOOKUP($C832,'Orçamento Base'!$D$11:$S$1673,5,FALSE)</f>
        <v>#N/A</v>
      </c>
      <c r="J832" s="167" t="e">
        <f>IF(Comparativo!$E$6="Tabela Não Desonerada",VLOOKUP($C832,'Orçamento Base'!$D$11:$S$1673,12,FALSE),VLOOKUP($C832,#REF!,12,FALSE))</f>
        <v>#N/A</v>
      </c>
      <c r="K832" s="167">
        <f>IFERROR(IF(Comparativo!$E$6="Tabela Não Desonerada",VLOOKUP($C832,'Orçamento Base'!$D$11:$S$1673,16,FALSE),VLOOKUP($C832,#REF!,16,FALSE)),0)</f>
        <v>0</v>
      </c>
      <c r="L832" s="575" t="e">
        <f>IF(AND($D832="COMPOSICAO_PROPRIA",'Orçamento Base'!$N832="-"),"14,18%",IF(AND($D832="MERCADO",'Orçamento Base'!$N832="-"),"15,38%",IF(Comparativo!$E$6="Tabela Não Desonerada",VLOOKUP($C832,'Orçamento Base'!$D$11:$S$1673,11,FALSE),VLOOKUP($C832,#REF!,11,FALSE))))</f>
        <v>#N/A</v>
      </c>
      <c r="M832" s="209">
        <f>IF(Comparativo!$E$6="Tabela Não Desonerada",Encargos!$F$44,Encargos!$D$44)</f>
        <v>1.1122000000000001</v>
      </c>
      <c r="N832" s="320"/>
      <c r="O832" s="166" t="s">
        <v>101</v>
      </c>
      <c r="P832" s="321"/>
      <c r="Q832" s="166" t="s">
        <v>101</v>
      </c>
      <c r="R832" s="321"/>
      <c r="S832" s="322"/>
      <c r="T832" s="322"/>
    </row>
    <row r="833" spans="1:20">
      <c r="A833" s="207">
        <f>'Identificação-TCE'!$A$13</f>
        <v>1</v>
      </c>
      <c r="B833" s="168" t="e">
        <f>IF(AND(G833&lt;&gt;"",H833&gt;0,I833&lt;&gt;"",J833&lt;&gt;0,K833&lt;&gt;0),COUNT($B$11:B832)+1,"")</f>
        <v>#N/A</v>
      </c>
      <c r="C833" s="207">
        <f>IF('Orçamento Base'!$M832=0,0,'Orçamento Base'!$D832)</f>
        <v>0</v>
      </c>
      <c r="D833" s="212" t="e">
        <f>IF('Orçamento Base'!$F832=Aux.!$G$11,"CONTRATACAO_PUBLICA",IF(VLOOKUP($C833,'Orçamento Base'!$D$11:$G$2116,3,FALSE)="INDEXADO",VLOOKUP(VLOOKUP($C832,'Orçamento Base'!$D$11:$G$2116,2,FALSE),'Index N_DESON.'!$A$9:$B$604,2),VLOOKUP($C833,'Orçamento Base'!$D$11:$G$2116,3,FALSE)))</f>
        <v>#N/A</v>
      </c>
      <c r="E833" s="208" t="e">
        <f>VLOOKUP($C833,'Orçamento Base'!$D$11:$S$1673,2,FALSE)</f>
        <v>#N/A</v>
      </c>
      <c r="F833" s="211">
        <f>Dados!$C$7</f>
        <v>44652</v>
      </c>
      <c r="G833" s="226" t="e">
        <f>VLOOKUP($C833,'Orçamento Base'!$D$11:$S$1673,4,FALSE)</f>
        <v>#N/A</v>
      </c>
      <c r="H833" s="377">
        <f>IFERROR(VLOOKUP($C833,'Orçamento Base'!$D$11:$S$1673,6,FALSE),0)</f>
        <v>0</v>
      </c>
      <c r="I833" s="208" t="e">
        <f>VLOOKUP($C833,'Orçamento Base'!$D$11:$S$1673,5,FALSE)</f>
        <v>#N/A</v>
      </c>
      <c r="J833" s="167" t="e">
        <f>IF(Comparativo!$E$6="Tabela Não Desonerada",VLOOKUP($C833,'Orçamento Base'!$D$11:$S$1673,12,FALSE),VLOOKUP($C833,#REF!,12,FALSE))</f>
        <v>#N/A</v>
      </c>
      <c r="K833" s="167">
        <f>IFERROR(IF(Comparativo!$E$6="Tabela Não Desonerada",VLOOKUP($C833,'Orçamento Base'!$D$11:$S$1673,16,FALSE),VLOOKUP($C833,#REF!,16,FALSE)),0)</f>
        <v>0</v>
      </c>
      <c r="L833" s="575" t="e">
        <f>IF(AND($D833="COMPOSICAO_PROPRIA",'Orçamento Base'!$N833="-"),"14,18%",IF(AND($D833="MERCADO",'Orçamento Base'!$N833="-"),"15,38%",IF(Comparativo!$E$6="Tabela Não Desonerada",VLOOKUP($C833,'Orçamento Base'!$D$11:$S$1673,11,FALSE),VLOOKUP($C833,#REF!,11,FALSE))))</f>
        <v>#N/A</v>
      </c>
      <c r="M833" s="209">
        <f>IF(Comparativo!$E$6="Tabela Não Desonerada",Encargos!$F$44,Encargos!$D$44)</f>
        <v>1.1122000000000001</v>
      </c>
      <c r="N833" s="320"/>
      <c r="O833" s="166" t="s">
        <v>101</v>
      </c>
      <c r="P833" s="321"/>
      <c r="Q833" s="166" t="s">
        <v>101</v>
      </c>
      <c r="R833" s="321"/>
      <c r="S833" s="322"/>
      <c r="T833" s="322"/>
    </row>
    <row r="834" spans="1:20">
      <c r="A834" s="207">
        <f>'Identificação-TCE'!$A$13</f>
        <v>1</v>
      </c>
      <c r="B834" s="168" t="e">
        <f>IF(AND(G834&lt;&gt;"",H834&gt;0,I834&lt;&gt;"",J834&lt;&gt;0,K834&lt;&gt;0),COUNT($B$11:B833)+1,"")</f>
        <v>#N/A</v>
      </c>
      <c r="C834" s="207">
        <f>IF('Orçamento Base'!$M833=0,0,'Orçamento Base'!$D833)</f>
        <v>0</v>
      </c>
      <c r="D834" s="212" t="e">
        <f>IF('Orçamento Base'!$F833=Aux.!$G$11,"CONTRATACAO_PUBLICA",IF(VLOOKUP($C834,'Orçamento Base'!$D$11:$G$2116,3,FALSE)="INDEXADO",VLOOKUP(VLOOKUP($C833,'Orçamento Base'!$D$11:$G$2116,2,FALSE),'Index N_DESON.'!$A$9:$B$604,2),VLOOKUP($C834,'Orçamento Base'!$D$11:$G$2116,3,FALSE)))</f>
        <v>#N/A</v>
      </c>
      <c r="E834" s="208" t="e">
        <f>VLOOKUP($C834,'Orçamento Base'!$D$11:$S$1673,2,FALSE)</f>
        <v>#N/A</v>
      </c>
      <c r="F834" s="211">
        <f>Dados!$C$7</f>
        <v>44652</v>
      </c>
      <c r="G834" s="226" t="e">
        <f>VLOOKUP($C834,'Orçamento Base'!$D$11:$S$1673,4,FALSE)</f>
        <v>#N/A</v>
      </c>
      <c r="H834" s="377">
        <f>IFERROR(VLOOKUP($C834,'Orçamento Base'!$D$11:$S$1673,6,FALSE),0)</f>
        <v>0</v>
      </c>
      <c r="I834" s="208" t="e">
        <f>VLOOKUP($C834,'Orçamento Base'!$D$11:$S$1673,5,FALSE)</f>
        <v>#N/A</v>
      </c>
      <c r="J834" s="167" t="e">
        <f>IF(Comparativo!$E$6="Tabela Não Desonerada",VLOOKUP($C834,'Orçamento Base'!$D$11:$S$1673,12,FALSE),VLOOKUP($C834,#REF!,12,FALSE))</f>
        <v>#N/A</v>
      </c>
      <c r="K834" s="167">
        <f>IFERROR(IF(Comparativo!$E$6="Tabela Não Desonerada",VLOOKUP($C834,'Orçamento Base'!$D$11:$S$1673,16,FALSE),VLOOKUP($C834,#REF!,16,FALSE)),0)</f>
        <v>0</v>
      </c>
      <c r="L834" s="575" t="e">
        <f>IF(AND($D834="COMPOSICAO_PROPRIA",'Orçamento Base'!$N834="-"),"14,18%",IF(AND($D834="MERCADO",'Orçamento Base'!$N834="-"),"15,38%",IF(Comparativo!$E$6="Tabela Não Desonerada",VLOOKUP($C834,'Orçamento Base'!$D$11:$S$1673,11,FALSE),VLOOKUP($C834,#REF!,11,FALSE))))</f>
        <v>#N/A</v>
      </c>
      <c r="M834" s="209">
        <f>IF(Comparativo!$E$6="Tabela Não Desonerada",Encargos!$F$44,Encargos!$D$44)</f>
        <v>1.1122000000000001</v>
      </c>
      <c r="N834" s="320"/>
      <c r="O834" s="166" t="s">
        <v>101</v>
      </c>
      <c r="P834" s="321"/>
      <c r="Q834" s="166" t="s">
        <v>101</v>
      </c>
      <c r="R834" s="321"/>
      <c r="S834" s="322"/>
      <c r="T834" s="322"/>
    </row>
    <row r="835" spans="1:20">
      <c r="A835" s="207">
        <f>'Identificação-TCE'!$A$13</f>
        <v>1</v>
      </c>
      <c r="B835" s="168" t="e">
        <f>IF(AND(G835&lt;&gt;"",H835&gt;0,I835&lt;&gt;"",J835&lt;&gt;0,K835&lt;&gt;0),COUNT($B$11:B834)+1,"")</f>
        <v>#N/A</v>
      </c>
      <c r="C835" s="207">
        <f>IF('Orçamento Base'!$M834=0,0,'Orçamento Base'!$D834)</f>
        <v>0</v>
      </c>
      <c r="D835" s="212" t="e">
        <f>IF('Orçamento Base'!$F834=Aux.!$G$11,"CONTRATACAO_PUBLICA",IF(VLOOKUP($C835,'Orçamento Base'!$D$11:$G$2116,3,FALSE)="INDEXADO",VLOOKUP(VLOOKUP($C834,'Orçamento Base'!$D$11:$G$2116,2,FALSE),'Index N_DESON.'!$A$9:$B$604,2),VLOOKUP($C835,'Orçamento Base'!$D$11:$G$2116,3,FALSE)))</f>
        <v>#N/A</v>
      </c>
      <c r="E835" s="208" t="e">
        <f>VLOOKUP($C835,'Orçamento Base'!$D$11:$S$1673,2,FALSE)</f>
        <v>#N/A</v>
      </c>
      <c r="F835" s="211">
        <f>Dados!$C$7</f>
        <v>44652</v>
      </c>
      <c r="G835" s="226" t="e">
        <f>VLOOKUP($C835,'Orçamento Base'!$D$11:$S$1673,4,FALSE)</f>
        <v>#N/A</v>
      </c>
      <c r="H835" s="377">
        <f>IFERROR(VLOOKUP($C835,'Orçamento Base'!$D$11:$S$1673,6,FALSE),0)</f>
        <v>0</v>
      </c>
      <c r="I835" s="208" t="e">
        <f>VLOOKUP($C835,'Orçamento Base'!$D$11:$S$1673,5,FALSE)</f>
        <v>#N/A</v>
      </c>
      <c r="J835" s="167" t="e">
        <f>IF(Comparativo!$E$6="Tabela Não Desonerada",VLOOKUP($C835,'Orçamento Base'!$D$11:$S$1673,12,FALSE),VLOOKUP($C835,#REF!,12,FALSE))</f>
        <v>#N/A</v>
      </c>
      <c r="K835" s="167">
        <f>IFERROR(IF(Comparativo!$E$6="Tabela Não Desonerada",VLOOKUP($C835,'Orçamento Base'!$D$11:$S$1673,16,FALSE),VLOOKUP($C835,#REF!,16,FALSE)),0)</f>
        <v>0</v>
      </c>
      <c r="L835" s="575" t="e">
        <f>IF(AND($D835="COMPOSICAO_PROPRIA",'Orçamento Base'!$N835="-"),"14,18%",IF(AND($D835="MERCADO",'Orçamento Base'!$N835="-"),"15,38%",IF(Comparativo!$E$6="Tabela Não Desonerada",VLOOKUP($C835,'Orçamento Base'!$D$11:$S$1673,11,FALSE),VLOOKUP($C835,#REF!,11,FALSE))))</f>
        <v>#N/A</v>
      </c>
      <c r="M835" s="209">
        <f>IF(Comparativo!$E$6="Tabela Não Desonerada",Encargos!$F$44,Encargos!$D$44)</f>
        <v>1.1122000000000001</v>
      </c>
      <c r="N835" s="320"/>
      <c r="O835" s="166" t="s">
        <v>101</v>
      </c>
      <c r="P835" s="321"/>
      <c r="Q835" s="166" t="s">
        <v>101</v>
      </c>
      <c r="R835" s="321"/>
      <c r="S835" s="322"/>
      <c r="T835" s="322"/>
    </row>
    <row r="836" spans="1:20">
      <c r="A836" s="207">
        <f>'Identificação-TCE'!$A$13</f>
        <v>1</v>
      </c>
      <c r="B836" s="168" t="e">
        <f>IF(AND(G836&lt;&gt;"",H836&gt;0,I836&lt;&gt;"",J836&lt;&gt;0,K836&lt;&gt;0),COUNT($B$11:B835)+1,"")</f>
        <v>#N/A</v>
      </c>
      <c r="C836" s="207">
        <f>IF('Orçamento Base'!$M835=0,0,'Orçamento Base'!$D835)</f>
        <v>0</v>
      </c>
      <c r="D836" s="212" t="e">
        <f>IF('Orçamento Base'!$F835=Aux.!$G$11,"CONTRATACAO_PUBLICA",IF(VLOOKUP($C836,'Orçamento Base'!$D$11:$G$2116,3,FALSE)="INDEXADO",VLOOKUP(VLOOKUP($C835,'Orçamento Base'!$D$11:$G$2116,2,FALSE),'Index N_DESON.'!$A$9:$B$604,2),VLOOKUP($C836,'Orçamento Base'!$D$11:$G$2116,3,FALSE)))</f>
        <v>#N/A</v>
      </c>
      <c r="E836" s="208" t="e">
        <f>VLOOKUP($C836,'Orçamento Base'!$D$11:$S$1673,2,FALSE)</f>
        <v>#N/A</v>
      </c>
      <c r="F836" s="211">
        <f>Dados!$C$7</f>
        <v>44652</v>
      </c>
      <c r="G836" s="226" t="e">
        <f>VLOOKUP($C836,'Orçamento Base'!$D$11:$S$1673,4,FALSE)</f>
        <v>#N/A</v>
      </c>
      <c r="H836" s="377">
        <f>IFERROR(VLOOKUP($C836,'Orçamento Base'!$D$11:$S$1673,6,FALSE),0)</f>
        <v>0</v>
      </c>
      <c r="I836" s="208" t="e">
        <f>VLOOKUP($C836,'Orçamento Base'!$D$11:$S$1673,5,FALSE)</f>
        <v>#N/A</v>
      </c>
      <c r="J836" s="167" t="e">
        <f>IF(Comparativo!$E$6="Tabela Não Desonerada",VLOOKUP($C836,'Orçamento Base'!$D$11:$S$1673,12,FALSE),VLOOKUP($C836,#REF!,12,FALSE))</f>
        <v>#N/A</v>
      </c>
      <c r="K836" s="167">
        <f>IFERROR(IF(Comparativo!$E$6="Tabela Não Desonerada",VLOOKUP($C836,'Orçamento Base'!$D$11:$S$1673,16,FALSE),VLOOKUP($C836,#REF!,16,FALSE)),0)</f>
        <v>0</v>
      </c>
      <c r="L836" s="575" t="e">
        <f>IF(AND($D836="COMPOSICAO_PROPRIA",'Orçamento Base'!$N836="-"),"14,18%",IF(AND($D836="MERCADO",'Orçamento Base'!$N836="-"),"15,38%",IF(Comparativo!$E$6="Tabela Não Desonerada",VLOOKUP($C836,'Orçamento Base'!$D$11:$S$1673,11,FALSE),VLOOKUP($C836,#REF!,11,FALSE))))</f>
        <v>#N/A</v>
      </c>
      <c r="M836" s="209">
        <f>IF(Comparativo!$E$6="Tabela Não Desonerada",Encargos!$F$44,Encargos!$D$44)</f>
        <v>1.1122000000000001</v>
      </c>
      <c r="N836" s="320"/>
      <c r="O836" s="166" t="s">
        <v>101</v>
      </c>
      <c r="P836" s="321"/>
      <c r="Q836" s="166" t="s">
        <v>101</v>
      </c>
      <c r="R836" s="321"/>
      <c r="S836" s="322"/>
      <c r="T836" s="322"/>
    </row>
    <row r="837" spans="1:20">
      <c r="A837" s="207">
        <f>'Identificação-TCE'!$A$13</f>
        <v>1</v>
      </c>
      <c r="B837" s="168" t="e">
        <f>IF(AND(G837&lt;&gt;"",H837&gt;0,I837&lt;&gt;"",J837&lt;&gt;0,K837&lt;&gt;0),COUNT($B$11:B836)+1,"")</f>
        <v>#N/A</v>
      </c>
      <c r="C837" s="207">
        <f>IF('Orçamento Base'!$M836=0,0,'Orçamento Base'!$D836)</f>
        <v>0</v>
      </c>
      <c r="D837" s="212" t="e">
        <f>IF('Orçamento Base'!$F836=Aux.!$G$11,"CONTRATACAO_PUBLICA",IF(VLOOKUP($C837,'Orçamento Base'!$D$11:$G$2116,3,FALSE)="INDEXADO",VLOOKUP(VLOOKUP($C836,'Orçamento Base'!$D$11:$G$2116,2,FALSE),'Index N_DESON.'!$A$9:$B$604,2),VLOOKUP($C837,'Orçamento Base'!$D$11:$G$2116,3,FALSE)))</f>
        <v>#N/A</v>
      </c>
      <c r="E837" s="208" t="e">
        <f>VLOOKUP($C837,'Orçamento Base'!$D$11:$S$1673,2,FALSE)</f>
        <v>#N/A</v>
      </c>
      <c r="F837" s="211">
        <f>Dados!$C$7</f>
        <v>44652</v>
      </c>
      <c r="G837" s="226" t="e">
        <f>VLOOKUP($C837,'Orçamento Base'!$D$11:$S$1673,4,FALSE)</f>
        <v>#N/A</v>
      </c>
      <c r="H837" s="377">
        <f>IFERROR(VLOOKUP($C837,'Orçamento Base'!$D$11:$S$1673,6,FALSE),0)</f>
        <v>0</v>
      </c>
      <c r="I837" s="208" t="e">
        <f>VLOOKUP($C837,'Orçamento Base'!$D$11:$S$1673,5,FALSE)</f>
        <v>#N/A</v>
      </c>
      <c r="J837" s="167" t="e">
        <f>IF(Comparativo!$E$6="Tabela Não Desonerada",VLOOKUP($C837,'Orçamento Base'!$D$11:$S$1673,12,FALSE),VLOOKUP($C837,#REF!,12,FALSE))</f>
        <v>#N/A</v>
      </c>
      <c r="K837" s="167">
        <f>IFERROR(IF(Comparativo!$E$6="Tabela Não Desonerada",VLOOKUP($C837,'Orçamento Base'!$D$11:$S$1673,16,FALSE),VLOOKUP($C837,#REF!,16,FALSE)),0)</f>
        <v>0</v>
      </c>
      <c r="L837" s="575" t="e">
        <f>IF(AND($D837="COMPOSICAO_PROPRIA",'Orçamento Base'!$N837="-"),"14,18%",IF(AND($D837="MERCADO",'Orçamento Base'!$N837="-"),"15,38%",IF(Comparativo!$E$6="Tabela Não Desonerada",VLOOKUP($C837,'Orçamento Base'!$D$11:$S$1673,11,FALSE),VLOOKUP($C837,#REF!,11,FALSE))))</f>
        <v>#N/A</v>
      </c>
      <c r="M837" s="209">
        <f>IF(Comparativo!$E$6="Tabela Não Desonerada",Encargos!$F$44,Encargos!$D$44)</f>
        <v>1.1122000000000001</v>
      </c>
      <c r="N837" s="320"/>
      <c r="O837" s="166" t="s">
        <v>101</v>
      </c>
      <c r="P837" s="321"/>
      <c r="Q837" s="166" t="s">
        <v>101</v>
      </c>
      <c r="R837" s="321"/>
      <c r="S837" s="322"/>
      <c r="T837" s="322"/>
    </row>
    <row r="838" spans="1:20">
      <c r="A838" s="207">
        <f>'Identificação-TCE'!$A$13</f>
        <v>1</v>
      </c>
      <c r="B838" s="168" t="e">
        <f>IF(AND(G838&lt;&gt;"",H838&gt;0,I838&lt;&gt;"",J838&lt;&gt;0,K838&lt;&gt;0),COUNT($B$11:B837)+1,"")</f>
        <v>#N/A</v>
      </c>
      <c r="C838" s="207">
        <f>IF('Orçamento Base'!$M837=0,0,'Orçamento Base'!$D837)</f>
        <v>0</v>
      </c>
      <c r="D838" s="212" t="e">
        <f>IF('Orçamento Base'!$F837=Aux.!$G$11,"CONTRATACAO_PUBLICA",IF(VLOOKUP($C838,'Orçamento Base'!$D$11:$G$2116,3,FALSE)="INDEXADO",VLOOKUP(VLOOKUP($C837,'Orçamento Base'!$D$11:$G$2116,2,FALSE),'Index N_DESON.'!$A$9:$B$604,2),VLOOKUP($C838,'Orçamento Base'!$D$11:$G$2116,3,FALSE)))</f>
        <v>#N/A</v>
      </c>
      <c r="E838" s="208" t="e">
        <f>VLOOKUP($C838,'Orçamento Base'!$D$11:$S$1673,2,FALSE)</f>
        <v>#N/A</v>
      </c>
      <c r="F838" s="211">
        <f>Dados!$C$7</f>
        <v>44652</v>
      </c>
      <c r="G838" s="226" t="e">
        <f>VLOOKUP($C838,'Orçamento Base'!$D$11:$S$1673,4,FALSE)</f>
        <v>#N/A</v>
      </c>
      <c r="H838" s="377">
        <f>IFERROR(VLOOKUP($C838,'Orçamento Base'!$D$11:$S$1673,6,FALSE),0)</f>
        <v>0</v>
      </c>
      <c r="I838" s="208" t="e">
        <f>VLOOKUP($C838,'Orçamento Base'!$D$11:$S$1673,5,FALSE)</f>
        <v>#N/A</v>
      </c>
      <c r="J838" s="167" t="e">
        <f>IF(Comparativo!$E$6="Tabela Não Desonerada",VLOOKUP($C838,'Orçamento Base'!$D$11:$S$1673,12,FALSE),VLOOKUP($C838,#REF!,12,FALSE))</f>
        <v>#N/A</v>
      </c>
      <c r="K838" s="167">
        <f>IFERROR(IF(Comparativo!$E$6="Tabela Não Desonerada",VLOOKUP($C838,'Orçamento Base'!$D$11:$S$1673,16,FALSE),VLOOKUP($C838,#REF!,16,FALSE)),0)</f>
        <v>0</v>
      </c>
      <c r="L838" s="575" t="e">
        <f>IF(AND($D838="COMPOSICAO_PROPRIA",'Orçamento Base'!$N838="-"),"14,18%",IF(AND($D838="MERCADO",'Orçamento Base'!$N838="-"),"15,38%",IF(Comparativo!$E$6="Tabela Não Desonerada",VLOOKUP($C838,'Orçamento Base'!$D$11:$S$1673,11,FALSE),VLOOKUP($C838,#REF!,11,FALSE))))</f>
        <v>#N/A</v>
      </c>
      <c r="M838" s="209">
        <f>IF(Comparativo!$E$6="Tabela Não Desonerada",Encargos!$F$44,Encargos!$D$44)</f>
        <v>1.1122000000000001</v>
      </c>
      <c r="N838" s="320"/>
      <c r="O838" s="166" t="s">
        <v>101</v>
      </c>
      <c r="P838" s="321"/>
      <c r="Q838" s="166" t="s">
        <v>101</v>
      </c>
      <c r="R838" s="321"/>
      <c r="S838" s="322"/>
      <c r="T838" s="322"/>
    </row>
    <row r="839" spans="1:20">
      <c r="A839" s="207">
        <f>'Identificação-TCE'!$A$13</f>
        <v>1</v>
      </c>
      <c r="B839" s="168" t="e">
        <f>IF(AND(G839&lt;&gt;"",H839&gt;0,I839&lt;&gt;"",J839&lt;&gt;0,K839&lt;&gt;0),COUNT($B$11:B838)+1,"")</f>
        <v>#N/A</v>
      </c>
      <c r="C839" s="207">
        <f>IF('Orçamento Base'!$M838=0,0,'Orçamento Base'!$D838)</f>
        <v>0</v>
      </c>
      <c r="D839" s="212" t="e">
        <f>IF('Orçamento Base'!$F838=Aux.!$G$11,"CONTRATACAO_PUBLICA",IF(VLOOKUP($C839,'Orçamento Base'!$D$11:$G$2116,3,FALSE)="INDEXADO",VLOOKUP(VLOOKUP($C838,'Orçamento Base'!$D$11:$G$2116,2,FALSE),'Index N_DESON.'!$A$9:$B$604,2),VLOOKUP($C839,'Orçamento Base'!$D$11:$G$2116,3,FALSE)))</f>
        <v>#N/A</v>
      </c>
      <c r="E839" s="208" t="e">
        <f>VLOOKUP($C839,'Orçamento Base'!$D$11:$S$1673,2,FALSE)</f>
        <v>#N/A</v>
      </c>
      <c r="F839" s="211">
        <f>Dados!$C$7</f>
        <v>44652</v>
      </c>
      <c r="G839" s="226" t="e">
        <f>VLOOKUP($C839,'Orçamento Base'!$D$11:$S$1673,4,FALSE)</f>
        <v>#N/A</v>
      </c>
      <c r="H839" s="377">
        <f>IFERROR(VLOOKUP($C839,'Orçamento Base'!$D$11:$S$1673,6,FALSE),0)</f>
        <v>0</v>
      </c>
      <c r="I839" s="208" t="e">
        <f>VLOOKUP($C839,'Orçamento Base'!$D$11:$S$1673,5,FALSE)</f>
        <v>#N/A</v>
      </c>
      <c r="J839" s="167" t="e">
        <f>IF(Comparativo!$E$6="Tabela Não Desonerada",VLOOKUP($C839,'Orçamento Base'!$D$11:$S$1673,12,FALSE),VLOOKUP($C839,#REF!,12,FALSE))</f>
        <v>#N/A</v>
      </c>
      <c r="K839" s="167">
        <f>IFERROR(IF(Comparativo!$E$6="Tabela Não Desonerada",VLOOKUP($C839,'Orçamento Base'!$D$11:$S$1673,16,FALSE),VLOOKUP($C839,#REF!,16,FALSE)),0)</f>
        <v>0</v>
      </c>
      <c r="L839" s="575" t="e">
        <f>IF(AND($D839="COMPOSICAO_PROPRIA",'Orçamento Base'!$N839="-"),"14,18%",IF(AND($D839="MERCADO",'Orçamento Base'!$N839="-"),"15,38%",IF(Comparativo!$E$6="Tabela Não Desonerada",VLOOKUP($C839,'Orçamento Base'!$D$11:$S$1673,11,FALSE),VLOOKUP($C839,#REF!,11,FALSE))))</f>
        <v>#N/A</v>
      </c>
      <c r="M839" s="209">
        <f>IF(Comparativo!$E$6="Tabela Não Desonerada",Encargos!$F$44,Encargos!$D$44)</f>
        <v>1.1122000000000001</v>
      </c>
      <c r="N839" s="320"/>
      <c r="O839" s="166" t="s">
        <v>101</v>
      </c>
      <c r="P839" s="321"/>
      <c r="Q839" s="166" t="s">
        <v>101</v>
      </c>
      <c r="R839" s="321"/>
      <c r="S839" s="322"/>
      <c r="T839" s="322"/>
    </row>
    <row r="840" spans="1:20">
      <c r="A840" s="207">
        <f>'Identificação-TCE'!$A$13</f>
        <v>1</v>
      </c>
      <c r="B840" s="168" t="e">
        <f>IF(AND(G840&lt;&gt;"",H840&gt;0,I840&lt;&gt;"",J840&lt;&gt;0,K840&lt;&gt;0),COUNT($B$11:B839)+1,"")</f>
        <v>#N/A</v>
      </c>
      <c r="C840" s="207">
        <f>IF('Orçamento Base'!$M839=0,0,'Orçamento Base'!$D839)</f>
        <v>0</v>
      </c>
      <c r="D840" s="212" t="e">
        <f>IF('Orçamento Base'!$F839=Aux.!$G$11,"CONTRATACAO_PUBLICA",IF(VLOOKUP($C840,'Orçamento Base'!$D$11:$G$2116,3,FALSE)="INDEXADO",VLOOKUP(VLOOKUP($C839,'Orçamento Base'!$D$11:$G$2116,2,FALSE),'Index N_DESON.'!$A$9:$B$604,2),VLOOKUP($C840,'Orçamento Base'!$D$11:$G$2116,3,FALSE)))</f>
        <v>#N/A</v>
      </c>
      <c r="E840" s="208" t="e">
        <f>VLOOKUP($C840,'Orçamento Base'!$D$11:$S$1673,2,FALSE)</f>
        <v>#N/A</v>
      </c>
      <c r="F840" s="211">
        <f>Dados!$C$7</f>
        <v>44652</v>
      </c>
      <c r="G840" s="226" t="e">
        <f>VLOOKUP($C840,'Orçamento Base'!$D$11:$S$1673,4,FALSE)</f>
        <v>#N/A</v>
      </c>
      <c r="H840" s="377">
        <f>IFERROR(VLOOKUP($C840,'Orçamento Base'!$D$11:$S$1673,6,FALSE),0)</f>
        <v>0</v>
      </c>
      <c r="I840" s="208" t="e">
        <f>VLOOKUP($C840,'Orçamento Base'!$D$11:$S$1673,5,FALSE)</f>
        <v>#N/A</v>
      </c>
      <c r="J840" s="167" t="e">
        <f>IF(Comparativo!$E$6="Tabela Não Desonerada",VLOOKUP($C840,'Orçamento Base'!$D$11:$S$1673,12,FALSE),VLOOKUP($C840,#REF!,12,FALSE))</f>
        <v>#N/A</v>
      </c>
      <c r="K840" s="167">
        <f>IFERROR(IF(Comparativo!$E$6="Tabela Não Desonerada",VLOOKUP($C840,'Orçamento Base'!$D$11:$S$1673,16,FALSE),VLOOKUP($C840,#REF!,16,FALSE)),0)</f>
        <v>0</v>
      </c>
      <c r="L840" s="575" t="e">
        <f>IF(AND($D840="COMPOSICAO_PROPRIA",'Orçamento Base'!$N840="-"),"14,18%",IF(AND($D840="MERCADO",'Orçamento Base'!$N840="-"),"15,38%",IF(Comparativo!$E$6="Tabela Não Desonerada",VLOOKUP($C840,'Orçamento Base'!$D$11:$S$1673,11,FALSE),VLOOKUP($C840,#REF!,11,FALSE))))</f>
        <v>#N/A</v>
      </c>
      <c r="M840" s="209">
        <f>IF(Comparativo!$E$6="Tabela Não Desonerada",Encargos!$F$44,Encargos!$D$44)</f>
        <v>1.1122000000000001</v>
      </c>
      <c r="N840" s="320"/>
      <c r="O840" s="166" t="s">
        <v>101</v>
      </c>
      <c r="P840" s="321"/>
      <c r="Q840" s="166" t="s">
        <v>101</v>
      </c>
      <c r="R840" s="321"/>
      <c r="S840" s="322"/>
      <c r="T840" s="322"/>
    </row>
    <row r="841" spans="1:20">
      <c r="A841" s="207">
        <f>'Identificação-TCE'!$A$13</f>
        <v>1</v>
      </c>
      <c r="B841" s="168" t="e">
        <f>IF(AND(G841&lt;&gt;"",H841&gt;0,I841&lt;&gt;"",J841&lt;&gt;0,K841&lt;&gt;0),COUNT($B$11:B840)+1,"")</f>
        <v>#N/A</v>
      </c>
      <c r="C841" s="207">
        <f>IF('Orçamento Base'!$M840=0,0,'Orçamento Base'!$D840)</f>
        <v>0</v>
      </c>
      <c r="D841" s="212" t="e">
        <f>IF('Orçamento Base'!$F840=Aux.!$G$11,"CONTRATACAO_PUBLICA",IF(VLOOKUP($C841,'Orçamento Base'!$D$11:$G$2116,3,FALSE)="INDEXADO",VLOOKUP(VLOOKUP($C840,'Orçamento Base'!$D$11:$G$2116,2,FALSE),'Index N_DESON.'!$A$9:$B$604,2),VLOOKUP($C841,'Orçamento Base'!$D$11:$G$2116,3,FALSE)))</f>
        <v>#N/A</v>
      </c>
      <c r="E841" s="208" t="e">
        <f>VLOOKUP($C841,'Orçamento Base'!$D$11:$S$1673,2,FALSE)</f>
        <v>#N/A</v>
      </c>
      <c r="F841" s="211">
        <f>Dados!$C$7</f>
        <v>44652</v>
      </c>
      <c r="G841" s="226" t="e">
        <f>VLOOKUP($C841,'Orçamento Base'!$D$11:$S$1673,4,FALSE)</f>
        <v>#N/A</v>
      </c>
      <c r="H841" s="377">
        <f>IFERROR(VLOOKUP($C841,'Orçamento Base'!$D$11:$S$1673,6,FALSE),0)</f>
        <v>0</v>
      </c>
      <c r="I841" s="208" t="e">
        <f>VLOOKUP($C841,'Orçamento Base'!$D$11:$S$1673,5,FALSE)</f>
        <v>#N/A</v>
      </c>
      <c r="J841" s="167" t="e">
        <f>IF(Comparativo!$E$6="Tabela Não Desonerada",VLOOKUP($C841,'Orçamento Base'!$D$11:$S$1673,12,FALSE),VLOOKUP($C841,#REF!,12,FALSE))</f>
        <v>#N/A</v>
      </c>
      <c r="K841" s="167">
        <f>IFERROR(IF(Comparativo!$E$6="Tabela Não Desonerada",VLOOKUP($C841,'Orçamento Base'!$D$11:$S$1673,16,FALSE),VLOOKUP($C841,#REF!,16,FALSE)),0)</f>
        <v>0</v>
      </c>
      <c r="L841" s="575" t="e">
        <f>IF(AND($D841="COMPOSICAO_PROPRIA",'Orçamento Base'!$N841="-"),"14,18%",IF(AND($D841="MERCADO",'Orçamento Base'!$N841="-"),"15,38%",IF(Comparativo!$E$6="Tabela Não Desonerada",VLOOKUP($C841,'Orçamento Base'!$D$11:$S$1673,11,FALSE),VLOOKUP($C841,#REF!,11,FALSE))))</f>
        <v>#N/A</v>
      </c>
      <c r="M841" s="209">
        <f>IF(Comparativo!$E$6="Tabela Não Desonerada",Encargos!$F$44,Encargos!$D$44)</f>
        <v>1.1122000000000001</v>
      </c>
      <c r="N841" s="320"/>
      <c r="O841" s="166" t="s">
        <v>101</v>
      </c>
      <c r="P841" s="321"/>
      <c r="Q841" s="166" t="s">
        <v>101</v>
      </c>
      <c r="R841" s="321"/>
      <c r="S841" s="322"/>
      <c r="T841" s="322"/>
    </row>
    <row r="842" spans="1:20">
      <c r="A842" s="207">
        <f>'Identificação-TCE'!$A$13</f>
        <v>1</v>
      </c>
      <c r="B842" s="168" t="e">
        <f>IF(AND(G842&lt;&gt;"",H842&gt;0,I842&lt;&gt;"",J842&lt;&gt;0,K842&lt;&gt;0),COUNT($B$11:B841)+1,"")</f>
        <v>#N/A</v>
      </c>
      <c r="C842" s="207">
        <f>IF('Orçamento Base'!$M841=0,0,'Orçamento Base'!$D841)</f>
        <v>0</v>
      </c>
      <c r="D842" s="212" t="e">
        <f>IF('Orçamento Base'!$F841=Aux.!$G$11,"CONTRATACAO_PUBLICA",IF(VLOOKUP($C842,'Orçamento Base'!$D$11:$G$2116,3,FALSE)="INDEXADO",VLOOKUP(VLOOKUP($C841,'Orçamento Base'!$D$11:$G$2116,2,FALSE),'Index N_DESON.'!$A$9:$B$604,2),VLOOKUP($C842,'Orçamento Base'!$D$11:$G$2116,3,FALSE)))</f>
        <v>#N/A</v>
      </c>
      <c r="E842" s="208" t="e">
        <f>VLOOKUP($C842,'Orçamento Base'!$D$11:$S$1673,2,FALSE)</f>
        <v>#N/A</v>
      </c>
      <c r="F842" s="211">
        <f>Dados!$C$7</f>
        <v>44652</v>
      </c>
      <c r="G842" s="226" t="e">
        <f>VLOOKUP($C842,'Orçamento Base'!$D$11:$S$1673,4,FALSE)</f>
        <v>#N/A</v>
      </c>
      <c r="H842" s="377">
        <f>IFERROR(VLOOKUP($C842,'Orçamento Base'!$D$11:$S$1673,6,FALSE),0)</f>
        <v>0</v>
      </c>
      <c r="I842" s="208" t="e">
        <f>VLOOKUP($C842,'Orçamento Base'!$D$11:$S$1673,5,FALSE)</f>
        <v>#N/A</v>
      </c>
      <c r="J842" s="167" t="e">
        <f>IF(Comparativo!$E$6="Tabela Não Desonerada",VLOOKUP($C842,'Orçamento Base'!$D$11:$S$1673,12,FALSE),VLOOKUP($C842,#REF!,12,FALSE))</f>
        <v>#N/A</v>
      </c>
      <c r="K842" s="167">
        <f>IFERROR(IF(Comparativo!$E$6="Tabela Não Desonerada",VLOOKUP($C842,'Orçamento Base'!$D$11:$S$1673,16,FALSE),VLOOKUP($C842,#REF!,16,FALSE)),0)</f>
        <v>0</v>
      </c>
      <c r="L842" s="575" t="e">
        <f>IF(AND($D842="COMPOSICAO_PROPRIA",'Orçamento Base'!$N842="-"),"14,18%",IF(AND($D842="MERCADO",'Orçamento Base'!$N842="-"),"15,38%",IF(Comparativo!$E$6="Tabela Não Desonerada",VLOOKUP($C842,'Orçamento Base'!$D$11:$S$1673,11,FALSE),VLOOKUP($C842,#REF!,11,FALSE))))</f>
        <v>#N/A</v>
      </c>
      <c r="M842" s="209">
        <f>IF(Comparativo!$E$6="Tabela Não Desonerada",Encargos!$F$44,Encargos!$D$44)</f>
        <v>1.1122000000000001</v>
      </c>
      <c r="N842" s="320"/>
      <c r="O842" s="166" t="s">
        <v>101</v>
      </c>
      <c r="P842" s="321"/>
      <c r="Q842" s="166" t="s">
        <v>101</v>
      </c>
      <c r="R842" s="321"/>
      <c r="S842" s="322"/>
      <c r="T842" s="322"/>
    </row>
    <row r="843" spans="1:20">
      <c r="A843" s="207">
        <f>'Identificação-TCE'!$A$13</f>
        <v>1</v>
      </c>
      <c r="B843" s="168" t="e">
        <f>IF(AND(G843&lt;&gt;"",H843&gt;0,I843&lt;&gt;"",J843&lt;&gt;0,K843&lt;&gt;0),COUNT($B$11:B842)+1,"")</f>
        <v>#N/A</v>
      </c>
      <c r="C843" s="207">
        <f>IF('Orçamento Base'!$M842=0,0,'Orçamento Base'!$D842)</f>
        <v>0</v>
      </c>
      <c r="D843" s="212" t="e">
        <f>IF('Orçamento Base'!$F842=Aux.!$G$11,"CONTRATACAO_PUBLICA",IF(VLOOKUP($C843,'Orçamento Base'!$D$11:$G$2116,3,FALSE)="INDEXADO",VLOOKUP(VLOOKUP($C842,'Orçamento Base'!$D$11:$G$2116,2,FALSE),'Index N_DESON.'!$A$9:$B$604,2),VLOOKUP($C843,'Orçamento Base'!$D$11:$G$2116,3,FALSE)))</f>
        <v>#N/A</v>
      </c>
      <c r="E843" s="208" t="e">
        <f>VLOOKUP($C843,'Orçamento Base'!$D$11:$S$1673,2,FALSE)</f>
        <v>#N/A</v>
      </c>
      <c r="F843" s="211">
        <f>Dados!$C$7</f>
        <v>44652</v>
      </c>
      <c r="G843" s="226" t="e">
        <f>VLOOKUP($C843,'Orçamento Base'!$D$11:$S$1673,4,FALSE)</f>
        <v>#N/A</v>
      </c>
      <c r="H843" s="377">
        <f>IFERROR(VLOOKUP($C843,'Orçamento Base'!$D$11:$S$1673,6,FALSE),0)</f>
        <v>0</v>
      </c>
      <c r="I843" s="208" t="e">
        <f>VLOOKUP($C843,'Orçamento Base'!$D$11:$S$1673,5,FALSE)</f>
        <v>#N/A</v>
      </c>
      <c r="J843" s="167" t="e">
        <f>IF(Comparativo!$E$6="Tabela Não Desonerada",VLOOKUP($C843,'Orçamento Base'!$D$11:$S$1673,12,FALSE),VLOOKUP($C843,#REF!,12,FALSE))</f>
        <v>#N/A</v>
      </c>
      <c r="K843" s="167">
        <f>IFERROR(IF(Comparativo!$E$6="Tabela Não Desonerada",VLOOKUP($C843,'Orçamento Base'!$D$11:$S$1673,16,FALSE),VLOOKUP($C843,#REF!,16,FALSE)),0)</f>
        <v>0</v>
      </c>
      <c r="L843" s="575" t="e">
        <f>IF(AND($D843="COMPOSICAO_PROPRIA",'Orçamento Base'!$N843="-"),"14,18%",IF(AND($D843="MERCADO",'Orçamento Base'!$N843="-"),"15,38%",IF(Comparativo!$E$6="Tabela Não Desonerada",VLOOKUP($C843,'Orçamento Base'!$D$11:$S$1673,11,FALSE),VLOOKUP($C843,#REF!,11,FALSE))))</f>
        <v>#N/A</v>
      </c>
      <c r="M843" s="209">
        <f>IF(Comparativo!$E$6="Tabela Não Desonerada",Encargos!$F$44,Encargos!$D$44)</f>
        <v>1.1122000000000001</v>
      </c>
      <c r="N843" s="320"/>
      <c r="O843" s="166" t="s">
        <v>101</v>
      </c>
      <c r="P843" s="321"/>
      <c r="Q843" s="166" t="s">
        <v>101</v>
      </c>
      <c r="R843" s="321"/>
      <c r="S843" s="322"/>
      <c r="T843" s="322"/>
    </row>
    <row r="844" spans="1:20">
      <c r="A844" s="207">
        <f>'Identificação-TCE'!$A$13</f>
        <v>1</v>
      </c>
      <c r="B844" s="168" t="e">
        <f>IF(AND(G844&lt;&gt;"",H844&gt;0,I844&lt;&gt;"",J844&lt;&gt;0,K844&lt;&gt;0),COUNT($B$11:B843)+1,"")</f>
        <v>#N/A</v>
      </c>
      <c r="C844" s="207">
        <f>IF('Orçamento Base'!$M843=0,0,'Orçamento Base'!$D843)</f>
        <v>0</v>
      </c>
      <c r="D844" s="212" t="e">
        <f>IF('Orçamento Base'!$F843=Aux.!$G$11,"CONTRATACAO_PUBLICA",IF(VLOOKUP($C844,'Orçamento Base'!$D$11:$G$2116,3,FALSE)="INDEXADO",VLOOKUP(VLOOKUP($C843,'Orçamento Base'!$D$11:$G$2116,2,FALSE),'Index N_DESON.'!$A$9:$B$604,2),VLOOKUP($C844,'Orçamento Base'!$D$11:$G$2116,3,FALSE)))</f>
        <v>#N/A</v>
      </c>
      <c r="E844" s="208" t="e">
        <f>VLOOKUP($C844,'Orçamento Base'!$D$11:$S$1673,2,FALSE)</f>
        <v>#N/A</v>
      </c>
      <c r="F844" s="211">
        <f>Dados!$C$7</f>
        <v>44652</v>
      </c>
      <c r="G844" s="226" t="e">
        <f>VLOOKUP($C844,'Orçamento Base'!$D$11:$S$1673,4,FALSE)</f>
        <v>#N/A</v>
      </c>
      <c r="H844" s="377">
        <f>IFERROR(VLOOKUP($C844,'Orçamento Base'!$D$11:$S$1673,6,FALSE),0)</f>
        <v>0</v>
      </c>
      <c r="I844" s="208" t="e">
        <f>VLOOKUP($C844,'Orçamento Base'!$D$11:$S$1673,5,FALSE)</f>
        <v>#N/A</v>
      </c>
      <c r="J844" s="167" t="e">
        <f>IF(Comparativo!$E$6="Tabela Não Desonerada",VLOOKUP($C844,'Orçamento Base'!$D$11:$S$1673,12,FALSE),VLOOKUP($C844,#REF!,12,FALSE))</f>
        <v>#N/A</v>
      </c>
      <c r="K844" s="167">
        <f>IFERROR(IF(Comparativo!$E$6="Tabela Não Desonerada",VLOOKUP($C844,'Orçamento Base'!$D$11:$S$1673,16,FALSE),VLOOKUP($C844,#REF!,16,FALSE)),0)</f>
        <v>0</v>
      </c>
      <c r="L844" s="575" t="e">
        <f>IF(AND($D844="COMPOSICAO_PROPRIA",'Orçamento Base'!$N844="-"),"14,18%",IF(AND($D844="MERCADO",'Orçamento Base'!$N844="-"),"15,38%",IF(Comparativo!$E$6="Tabela Não Desonerada",VLOOKUP($C844,'Orçamento Base'!$D$11:$S$1673,11,FALSE),VLOOKUP($C844,#REF!,11,FALSE))))</f>
        <v>#N/A</v>
      </c>
      <c r="M844" s="209">
        <f>IF(Comparativo!$E$6="Tabela Não Desonerada",Encargos!$F$44,Encargos!$D$44)</f>
        <v>1.1122000000000001</v>
      </c>
      <c r="N844" s="320"/>
      <c r="O844" s="166" t="s">
        <v>101</v>
      </c>
      <c r="P844" s="321"/>
      <c r="Q844" s="166" t="s">
        <v>101</v>
      </c>
      <c r="R844" s="321"/>
      <c r="S844" s="322"/>
      <c r="T844" s="322"/>
    </row>
    <row r="845" spans="1:20">
      <c r="A845" s="207">
        <f>'Identificação-TCE'!$A$13</f>
        <v>1</v>
      </c>
      <c r="B845" s="168" t="e">
        <f>IF(AND(G845&lt;&gt;"",H845&gt;0,I845&lt;&gt;"",J845&lt;&gt;0,K845&lt;&gt;0),COUNT($B$11:B844)+1,"")</f>
        <v>#N/A</v>
      </c>
      <c r="C845" s="207">
        <f>IF('Orçamento Base'!$M844=0,0,'Orçamento Base'!$D844)</f>
        <v>0</v>
      </c>
      <c r="D845" s="212" t="e">
        <f>IF('Orçamento Base'!$F844=Aux.!$G$11,"CONTRATACAO_PUBLICA",IF(VLOOKUP($C845,'Orçamento Base'!$D$11:$G$2116,3,FALSE)="INDEXADO",VLOOKUP(VLOOKUP($C844,'Orçamento Base'!$D$11:$G$2116,2,FALSE),'Index N_DESON.'!$A$9:$B$604,2),VLOOKUP($C845,'Orçamento Base'!$D$11:$G$2116,3,FALSE)))</f>
        <v>#N/A</v>
      </c>
      <c r="E845" s="208" t="e">
        <f>VLOOKUP($C845,'Orçamento Base'!$D$11:$S$1673,2,FALSE)</f>
        <v>#N/A</v>
      </c>
      <c r="F845" s="211">
        <f>Dados!$C$7</f>
        <v>44652</v>
      </c>
      <c r="G845" s="226" t="e">
        <f>VLOOKUP($C845,'Orçamento Base'!$D$11:$S$1673,4,FALSE)</f>
        <v>#N/A</v>
      </c>
      <c r="H845" s="377">
        <f>IFERROR(VLOOKUP($C845,'Orçamento Base'!$D$11:$S$1673,6,FALSE),0)</f>
        <v>0</v>
      </c>
      <c r="I845" s="208" t="e">
        <f>VLOOKUP($C845,'Orçamento Base'!$D$11:$S$1673,5,FALSE)</f>
        <v>#N/A</v>
      </c>
      <c r="J845" s="167" t="e">
        <f>IF(Comparativo!$E$6="Tabela Não Desonerada",VLOOKUP($C845,'Orçamento Base'!$D$11:$S$1673,12,FALSE),VLOOKUP($C845,#REF!,12,FALSE))</f>
        <v>#N/A</v>
      </c>
      <c r="K845" s="167">
        <f>IFERROR(IF(Comparativo!$E$6="Tabela Não Desonerada",VLOOKUP($C845,'Orçamento Base'!$D$11:$S$1673,16,FALSE),VLOOKUP($C845,#REF!,16,FALSE)),0)</f>
        <v>0</v>
      </c>
      <c r="L845" s="575" t="e">
        <f>IF(AND($D845="COMPOSICAO_PROPRIA",'Orçamento Base'!$N845="-"),"14,18%",IF(AND($D845="MERCADO",'Orçamento Base'!$N845="-"),"15,38%",IF(Comparativo!$E$6="Tabela Não Desonerada",VLOOKUP($C845,'Orçamento Base'!$D$11:$S$1673,11,FALSE),VLOOKUP($C845,#REF!,11,FALSE))))</f>
        <v>#N/A</v>
      </c>
      <c r="M845" s="209">
        <f>IF(Comparativo!$E$6="Tabela Não Desonerada",Encargos!$F$44,Encargos!$D$44)</f>
        <v>1.1122000000000001</v>
      </c>
      <c r="N845" s="320"/>
      <c r="O845" s="166" t="s">
        <v>101</v>
      </c>
      <c r="P845" s="321"/>
      <c r="Q845" s="166" t="s">
        <v>101</v>
      </c>
      <c r="R845" s="321"/>
      <c r="S845" s="322"/>
      <c r="T845" s="322"/>
    </row>
    <row r="846" spans="1:20">
      <c r="A846" s="207">
        <f>'Identificação-TCE'!$A$13</f>
        <v>1</v>
      </c>
      <c r="B846" s="168" t="e">
        <f>IF(AND(G846&lt;&gt;"",H846&gt;0,I846&lt;&gt;"",J846&lt;&gt;0,K846&lt;&gt;0),COUNT($B$11:B845)+1,"")</f>
        <v>#N/A</v>
      </c>
      <c r="C846" s="207">
        <f>IF('Orçamento Base'!$M845=0,0,'Orçamento Base'!$D845)</f>
        <v>0</v>
      </c>
      <c r="D846" s="212" t="e">
        <f>IF('Orçamento Base'!$F845=Aux.!$G$11,"CONTRATACAO_PUBLICA",IF(VLOOKUP($C846,'Orçamento Base'!$D$11:$G$2116,3,FALSE)="INDEXADO",VLOOKUP(VLOOKUP($C845,'Orçamento Base'!$D$11:$G$2116,2,FALSE),'Index N_DESON.'!$A$9:$B$604,2),VLOOKUP($C846,'Orçamento Base'!$D$11:$G$2116,3,FALSE)))</f>
        <v>#N/A</v>
      </c>
      <c r="E846" s="208" t="e">
        <f>VLOOKUP($C846,'Orçamento Base'!$D$11:$S$1673,2,FALSE)</f>
        <v>#N/A</v>
      </c>
      <c r="F846" s="211">
        <f>Dados!$C$7</f>
        <v>44652</v>
      </c>
      <c r="G846" s="226" t="e">
        <f>VLOOKUP($C846,'Orçamento Base'!$D$11:$S$1673,4,FALSE)</f>
        <v>#N/A</v>
      </c>
      <c r="H846" s="377">
        <f>IFERROR(VLOOKUP($C846,'Orçamento Base'!$D$11:$S$1673,6,FALSE),0)</f>
        <v>0</v>
      </c>
      <c r="I846" s="208" t="e">
        <f>VLOOKUP($C846,'Orçamento Base'!$D$11:$S$1673,5,FALSE)</f>
        <v>#N/A</v>
      </c>
      <c r="J846" s="167" t="e">
        <f>IF(Comparativo!$E$6="Tabela Não Desonerada",VLOOKUP($C846,'Orçamento Base'!$D$11:$S$1673,12,FALSE),VLOOKUP($C846,#REF!,12,FALSE))</f>
        <v>#N/A</v>
      </c>
      <c r="K846" s="167">
        <f>IFERROR(IF(Comparativo!$E$6="Tabela Não Desonerada",VLOOKUP($C846,'Orçamento Base'!$D$11:$S$1673,16,FALSE),VLOOKUP($C846,#REF!,16,FALSE)),0)</f>
        <v>0</v>
      </c>
      <c r="L846" s="575" t="e">
        <f>IF(AND($D846="COMPOSICAO_PROPRIA",'Orçamento Base'!$N846="-"),"14,18%",IF(AND($D846="MERCADO",'Orçamento Base'!$N846="-"),"15,38%",IF(Comparativo!$E$6="Tabela Não Desonerada",VLOOKUP($C846,'Orçamento Base'!$D$11:$S$1673,11,FALSE),VLOOKUP($C846,#REF!,11,FALSE))))</f>
        <v>#N/A</v>
      </c>
      <c r="M846" s="209">
        <f>IF(Comparativo!$E$6="Tabela Não Desonerada",Encargos!$F$44,Encargos!$D$44)</f>
        <v>1.1122000000000001</v>
      </c>
      <c r="N846" s="320"/>
      <c r="O846" s="166" t="s">
        <v>101</v>
      </c>
      <c r="P846" s="321"/>
      <c r="Q846" s="166" t="s">
        <v>101</v>
      </c>
      <c r="R846" s="321"/>
      <c r="S846" s="322"/>
      <c r="T846" s="322"/>
    </row>
    <row r="847" spans="1:20">
      <c r="A847" s="207">
        <f>'Identificação-TCE'!$A$13</f>
        <v>1</v>
      </c>
      <c r="B847" s="168" t="e">
        <f>IF(AND(G847&lt;&gt;"",H847&gt;0,I847&lt;&gt;"",J847&lt;&gt;0,K847&lt;&gt;0),COUNT($B$11:B846)+1,"")</f>
        <v>#N/A</v>
      </c>
      <c r="C847" s="207">
        <f>IF('Orçamento Base'!$M846=0,0,'Orçamento Base'!$D846)</f>
        <v>0</v>
      </c>
      <c r="D847" s="212" t="e">
        <f>IF('Orçamento Base'!$F846=Aux.!$G$11,"CONTRATACAO_PUBLICA",IF(VLOOKUP($C847,'Orçamento Base'!$D$11:$G$2116,3,FALSE)="INDEXADO",VLOOKUP(VLOOKUP($C846,'Orçamento Base'!$D$11:$G$2116,2,FALSE),'Index N_DESON.'!$A$9:$B$604,2),VLOOKUP($C847,'Orçamento Base'!$D$11:$G$2116,3,FALSE)))</f>
        <v>#N/A</v>
      </c>
      <c r="E847" s="208" t="e">
        <f>VLOOKUP($C847,'Orçamento Base'!$D$11:$S$1673,2,FALSE)</f>
        <v>#N/A</v>
      </c>
      <c r="F847" s="211">
        <f>Dados!$C$7</f>
        <v>44652</v>
      </c>
      <c r="G847" s="226" t="e">
        <f>VLOOKUP($C847,'Orçamento Base'!$D$11:$S$1673,4,FALSE)</f>
        <v>#N/A</v>
      </c>
      <c r="H847" s="377">
        <f>IFERROR(VLOOKUP($C847,'Orçamento Base'!$D$11:$S$1673,6,FALSE),0)</f>
        <v>0</v>
      </c>
      <c r="I847" s="208" t="e">
        <f>VLOOKUP($C847,'Orçamento Base'!$D$11:$S$1673,5,FALSE)</f>
        <v>#N/A</v>
      </c>
      <c r="J847" s="167" t="e">
        <f>IF(Comparativo!$E$6="Tabela Não Desonerada",VLOOKUP($C847,'Orçamento Base'!$D$11:$S$1673,12,FALSE),VLOOKUP($C847,#REF!,12,FALSE))</f>
        <v>#N/A</v>
      </c>
      <c r="K847" s="167">
        <f>IFERROR(IF(Comparativo!$E$6="Tabela Não Desonerada",VLOOKUP($C847,'Orçamento Base'!$D$11:$S$1673,16,FALSE),VLOOKUP($C847,#REF!,16,FALSE)),0)</f>
        <v>0</v>
      </c>
      <c r="L847" s="575" t="e">
        <f>IF(AND($D847="COMPOSICAO_PROPRIA",'Orçamento Base'!$N847="-"),"14,18%",IF(AND($D847="MERCADO",'Orçamento Base'!$N847="-"),"15,38%",IF(Comparativo!$E$6="Tabela Não Desonerada",VLOOKUP($C847,'Orçamento Base'!$D$11:$S$1673,11,FALSE),VLOOKUP($C847,#REF!,11,FALSE))))</f>
        <v>#N/A</v>
      </c>
      <c r="M847" s="209">
        <f>IF(Comparativo!$E$6="Tabela Não Desonerada",Encargos!$F$44,Encargos!$D$44)</f>
        <v>1.1122000000000001</v>
      </c>
      <c r="N847" s="320"/>
      <c r="O847" s="166" t="s">
        <v>101</v>
      </c>
      <c r="P847" s="321"/>
      <c r="Q847" s="166" t="s">
        <v>101</v>
      </c>
      <c r="R847" s="321"/>
      <c r="S847" s="322"/>
      <c r="T847" s="322"/>
    </row>
    <row r="848" spans="1:20">
      <c r="A848" s="207">
        <f>'Identificação-TCE'!$A$13</f>
        <v>1</v>
      </c>
      <c r="B848" s="168" t="e">
        <f>IF(AND(G848&lt;&gt;"",H848&gt;0,I848&lt;&gt;"",J848&lt;&gt;0,K848&lt;&gt;0),COUNT($B$11:B847)+1,"")</f>
        <v>#N/A</v>
      </c>
      <c r="C848" s="207">
        <f>IF('Orçamento Base'!$M847=0,0,'Orçamento Base'!$D847)</f>
        <v>0</v>
      </c>
      <c r="D848" s="212" t="e">
        <f>IF('Orçamento Base'!$F847=Aux.!$G$11,"CONTRATACAO_PUBLICA",IF(VLOOKUP($C848,'Orçamento Base'!$D$11:$G$2116,3,FALSE)="INDEXADO",VLOOKUP(VLOOKUP($C847,'Orçamento Base'!$D$11:$G$2116,2,FALSE),'Index N_DESON.'!$A$9:$B$604,2),VLOOKUP($C848,'Orçamento Base'!$D$11:$G$2116,3,FALSE)))</f>
        <v>#N/A</v>
      </c>
      <c r="E848" s="208" t="e">
        <f>VLOOKUP($C848,'Orçamento Base'!$D$11:$S$1673,2,FALSE)</f>
        <v>#N/A</v>
      </c>
      <c r="F848" s="211">
        <f>Dados!$C$7</f>
        <v>44652</v>
      </c>
      <c r="G848" s="226" t="e">
        <f>VLOOKUP($C848,'Orçamento Base'!$D$11:$S$1673,4,FALSE)</f>
        <v>#N/A</v>
      </c>
      <c r="H848" s="377">
        <f>IFERROR(VLOOKUP($C848,'Orçamento Base'!$D$11:$S$1673,6,FALSE),0)</f>
        <v>0</v>
      </c>
      <c r="I848" s="208" t="e">
        <f>VLOOKUP($C848,'Orçamento Base'!$D$11:$S$1673,5,FALSE)</f>
        <v>#N/A</v>
      </c>
      <c r="J848" s="167" t="e">
        <f>IF(Comparativo!$E$6="Tabela Não Desonerada",VLOOKUP($C848,'Orçamento Base'!$D$11:$S$1673,12,FALSE),VLOOKUP($C848,#REF!,12,FALSE))</f>
        <v>#N/A</v>
      </c>
      <c r="K848" s="167">
        <f>IFERROR(IF(Comparativo!$E$6="Tabela Não Desonerada",VLOOKUP($C848,'Orçamento Base'!$D$11:$S$1673,16,FALSE),VLOOKUP($C848,#REF!,16,FALSE)),0)</f>
        <v>0</v>
      </c>
      <c r="L848" s="575" t="e">
        <f>IF(AND($D848="COMPOSICAO_PROPRIA",'Orçamento Base'!$N848="-"),"14,18%",IF(AND($D848="MERCADO",'Orçamento Base'!$N848="-"),"15,38%",IF(Comparativo!$E$6="Tabela Não Desonerada",VLOOKUP($C848,'Orçamento Base'!$D$11:$S$1673,11,FALSE),VLOOKUP($C848,#REF!,11,FALSE))))</f>
        <v>#N/A</v>
      </c>
      <c r="M848" s="209">
        <f>IF(Comparativo!$E$6="Tabela Não Desonerada",Encargos!$F$44,Encargos!$D$44)</f>
        <v>1.1122000000000001</v>
      </c>
      <c r="N848" s="320"/>
      <c r="O848" s="166" t="s">
        <v>101</v>
      </c>
      <c r="P848" s="321"/>
      <c r="Q848" s="166" t="s">
        <v>101</v>
      </c>
      <c r="R848" s="321"/>
      <c r="S848" s="322"/>
      <c r="T848" s="322"/>
    </row>
    <row r="849" spans="1:20">
      <c r="A849" s="207">
        <f>'Identificação-TCE'!$A$13</f>
        <v>1</v>
      </c>
      <c r="B849" s="168" t="e">
        <f>IF(AND(G849&lt;&gt;"",H849&gt;0,I849&lt;&gt;"",J849&lt;&gt;0,K849&lt;&gt;0),COUNT($B$11:B848)+1,"")</f>
        <v>#N/A</v>
      </c>
      <c r="C849" s="207">
        <f>IF('Orçamento Base'!$M848=0,0,'Orçamento Base'!$D848)</f>
        <v>0</v>
      </c>
      <c r="D849" s="212" t="e">
        <f>IF('Orçamento Base'!$F848=Aux.!$G$11,"CONTRATACAO_PUBLICA",IF(VLOOKUP($C849,'Orçamento Base'!$D$11:$G$2116,3,FALSE)="INDEXADO",VLOOKUP(VLOOKUP($C848,'Orçamento Base'!$D$11:$G$2116,2,FALSE),'Index N_DESON.'!$A$9:$B$604,2),VLOOKUP($C849,'Orçamento Base'!$D$11:$G$2116,3,FALSE)))</f>
        <v>#N/A</v>
      </c>
      <c r="E849" s="208" t="e">
        <f>VLOOKUP($C849,'Orçamento Base'!$D$11:$S$1673,2,FALSE)</f>
        <v>#N/A</v>
      </c>
      <c r="F849" s="211">
        <f>Dados!$C$7</f>
        <v>44652</v>
      </c>
      <c r="G849" s="226" t="e">
        <f>VLOOKUP($C849,'Orçamento Base'!$D$11:$S$1673,4,FALSE)</f>
        <v>#N/A</v>
      </c>
      <c r="H849" s="377">
        <f>IFERROR(VLOOKUP($C849,'Orçamento Base'!$D$11:$S$1673,6,FALSE),0)</f>
        <v>0</v>
      </c>
      <c r="I849" s="208" t="e">
        <f>VLOOKUP($C849,'Orçamento Base'!$D$11:$S$1673,5,FALSE)</f>
        <v>#N/A</v>
      </c>
      <c r="J849" s="167" t="e">
        <f>IF(Comparativo!$E$6="Tabela Não Desonerada",VLOOKUP($C849,'Orçamento Base'!$D$11:$S$1673,12,FALSE),VLOOKUP($C849,#REF!,12,FALSE))</f>
        <v>#N/A</v>
      </c>
      <c r="K849" s="167">
        <f>IFERROR(IF(Comparativo!$E$6="Tabela Não Desonerada",VLOOKUP($C849,'Orçamento Base'!$D$11:$S$1673,16,FALSE),VLOOKUP($C849,#REF!,16,FALSE)),0)</f>
        <v>0</v>
      </c>
      <c r="L849" s="575" t="e">
        <f>IF(AND($D849="COMPOSICAO_PROPRIA",'Orçamento Base'!$N849="-"),"14,18%",IF(AND($D849="MERCADO",'Orçamento Base'!$N849="-"),"15,38%",IF(Comparativo!$E$6="Tabela Não Desonerada",VLOOKUP($C849,'Orçamento Base'!$D$11:$S$1673,11,FALSE),VLOOKUP($C849,#REF!,11,FALSE))))</f>
        <v>#N/A</v>
      </c>
      <c r="M849" s="209">
        <f>IF(Comparativo!$E$6="Tabela Não Desonerada",Encargos!$F$44,Encargos!$D$44)</f>
        <v>1.1122000000000001</v>
      </c>
      <c r="N849" s="320"/>
      <c r="O849" s="166" t="s">
        <v>101</v>
      </c>
      <c r="P849" s="321"/>
      <c r="Q849" s="166" t="s">
        <v>101</v>
      </c>
      <c r="R849" s="321"/>
      <c r="S849" s="322"/>
      <c r="T849" s="322"/>
    </row>
    <row r="850" spans="1:20">
      <c r="A850" s="207">
        <f>'Identificação-TCE'!$A$13</f>
        <v>1</v>
      </c>
      <c r="B850" s="168" t="e">
        <f>IF(AND(G850&lt;&gt;"",H850&gt;0,I850&lt;&gt;"",J850&lt;&gt;0,K850&lt;&gt;0),COUNT($B$11:B849)+1,"")</f>
        <v>#N/A</v>
      </c>
      <c r="C850" s="207">
        <f>IF('Orçamento Base'!$M849=0,0,'Orçamento Base'!$D849)</f>
        <v>0</v>
      </c>
      <c r="D850" s="212" t="e">
        <f>IF('Orçamento Base'!$F849=Aux.!$G$11,"CONTRATACAO_PUBLICA",IF(VLOOKUP($C850,'Orçamento Base'!$D$11:$G$2116,3,FALSE)="INDEXADO",VLOOKUP(VLOOKUP($C849,'Orçamento Base'!$D$11:$G$2116,2,FALSE),'Index N_DESON.'!$A$9:$B$604,2),VLOOKUP($C850,'Orçamento Base'!$D$11:$G$2116,3,FALSE)))</f>
        <v>#N/A</v>
      </c>
      <c r="E850" s="208" t="e">
        <f>VLOOKUP($C850,'Orçamento Base'!$D$11:$S$1673,2,FALSE)</f>
        <v>#N/A</v>
      </c>
      <c r="F850" s="211">
        <f>Dados!$C$7</f>
        <v>44652</v>
      </c>
      <c r="G850" s="226" t="e">
        <f>VLOOKUP($C850,'Orçamento Base'!$D$11:$S$1673,4,FALSE)</f>
        <v>#N/A</v>
      </c>
      <c r="H850" s="377">
        <f>IFERROR(VLOOKUP($C850,'Orçamento Base'!$D$11:$S$1673,6,FALSE),0)</f>
        <v>0</v>
      </c>
      <c r="I850" s="208" t="e">
        <f>VLOOKUP($C850,'Orçamento Base'!$D$11:$S$1673,5,FALSE)</f>
        <v>#N/A</v>
      </c>
      <c r="J850" s="167" t="e">
        <f>IF(Comparativo!$E$6="Tabela Não Desonerada",VLOOKUP($C850,'Orçamento Base'!$D$11:$S$1673,12,FALSE),VLOOKUP($C850,#REF!,12,FALSE))</f>
        <v>#N/A</v>
      </c>
      <c r="K850" s="167">
        <f>IFERROR(IF(Comparativo!$E$6="Tabela Não Desonerada",VLOOKUP($C850,'Orçamento Base'!$D$11:$S$1673,16,FALSE),VLOOKUP($C850,#REF!,16,FALSE)),0)</f>
        <v>0</v>
      </c>
      <c r="L850" s="575" t="e">
        <f>IF(AND($D850="COMPOSICAO_PROPRIA",'Orçamento Base'!$N850="-"),"14,18%",IF(AND($D850="MERCADO",'Orçamento Base'!$N850="-"),"15,38%",IF(Comparativo!$E$6="Tabela Não Desonerada",VLOOKUP($C850,'Orçamento Base'!$D$11:$S$1673,11,FALSE),VLOOKUP($C850,#REF!,11,FALSE))))</f>
        <v>#N/A</v>
      </c>
      <c r="M850" s="209">
        <f>IF(Comparativo!$E$6="Tabela Não Desonerada",Encargos!$F$44,Encargos!$D$44)</f>
        <v>1.1122000000000001</v>
      </c>
      <c r="N850" s="320"/>
      <c r="O850" s="166" t="s">
        <v>101</v>
      </c>
      <c r="P850" s="321"/>
      <c r="Q850" s="166" t="s">
        <v>101</v>
      </c>
      <c r="R850" s="321"/>
      <c r="S850" s="322"/>
      <c r="T850" s="322"/>
    </row>
    <row r="851" spans="1:20">
      <c r="A851" s="207">
        <f>'Identificação-TCE'!$A$13</f>
        <v>1</v>
      </c>
      <c r="B851" s="168" t="e">
        <f>IF(AND(G851&lt;&gt;"",H851&gt;0,I851&lt;&gt;"",J851&lt;&gt;0,K851&lt;&gt;0),COUNT($B$11:B850)+1,"")</f>
        <v>#N/A</v>
      </c>
      <c r="C851" s="207">
        <f>IF('Orçamento Base'!$M850=0,0,'Orçamento Base'!$D850)</f>
        <v>0</v>
      </c>
      <c r="D851" s="212" t="e">
        <f>IF('Orçamento Base'!$F850=Aux.!$G$11,"CONTRATACAO_PUBLICA",IF(VLOOKUP($C851,'Orçamento Base'!$D$11:$G$2116,3,FALSE)="INDEXADO",VLOOKUP(VLOOKUP($C850,'Orçamento Base'!$D$11:$G$2116,2,FALSE),'Index N_DESON.'!$A$9:$B$604,2),VLOOKUP($C851,'Orçamento Base'!$D$11:$G$2116,3,FALSE)))</f>
        <v>#N/A</v>
      </c>
      <c r="E851" s="208" t="e">
        <f>VLOOKUP($C851,'Orçamento Base'!$D$11:$S$1673,2,FALSE)</f>
        <v>#N/A</v>
      </c>
      <c r="F851" s="211">
        <f>Dados!$C$7</f>
        <v>44652</v>
      </c>
      <c r="G851" s="226" t="e">
        <f>VLOOKUP($C851,'Orçamento Base'!$D$11:$S$1673,4,FALSE)</f>
        <v>#N/A</v>
      </c>
      <c r="H851" s="377">
        <f>IFERROR(VLOOKUP($C851,'Orçamento Base'!$D$11:$S$1673,6,FALSE),0)</f>
        <v>0</v>
      </c>
      <c r="I851" s="208" t="e">
        <f>VLOOKUP($C851,'Orçamento Base'!$D$11:$S$1673,5,FALSE)</f>
        <v>#N/A</v>
      </c>
      <c r="J851" s="167" t="e">
        <f>IF(Comparativo!$E$6="Tabela Não Desonerada",VLOOKUP($C851,'Orçamento Base'!$D$11:$S$1673,12,FALSE),VLOOKUP($C851,#REF!,12,FALSE))</f>
        <v>#N/A</v>
      </c>
      <c r="K851" s="167">
        <f>IFERROR(IF(Comparativo!$E$6="Tabela Não Desonerada",VLOOKUP($C851,'Orçamento Base'!$D$11:$S$1673,16,FALSE),VLOOKUP($C851,#REF!,16,FALSE)),0)</f>
        <v>0</v>
      </c>
      <c r="L851" s="575" t="e">
        <f>IF(AND($D851="COMPOSICAO_PROPRIA",'Orçamento Base'!$N851="-"),"14,18%",IF(AND($D851="MERCADO",'Orçamento Base'!$N851="-"),"15,38%",IF(Comparativo!$E$6="Tabela Não Desonerada",VLOOKUP($C851,'Orçamento Base'!$D$11:$S$1673,11,FALSE),VLOOKUP($C851,#REF!,11,FALSE))))</f>
        <v>#N/A</v>
      </c>
      <c r="M851" s="209">
        <f>IF(Comparativo!$E$6="Tabela Não Desonerada",Encargos!$F$44,Encargos!$D$44)</f>
        <v>1.1122000000000001</v>
      </c>
      <c r="N851" s="320"/>
      <c r="O851" s="166" t="s">
        <v>101</v>
      </c>
      <c r="P851" s="321"/>
      <c r="Q851" s="166" t="s">
        <v>101</v>
      </c>
      <c r="R851" s="321"/>
      <c r="S851" s="322"/>
      <c r="T851" s="322"/>
    </row>
    <row r="852" spans="1:20">
      <c r="A852" s="207">
        <f>'Identificação-TCE'!$A$13</f>
        <v>1</v>
      </c>
      <c r="B852" s="168" t="e">
        <f>IF(AND(G852&lt;&gt;"",H852&gt;0,I852&lt;&gt;"",J852&lt;&gt;0,K852&lt;&gt;0),COUNT($B$11:B851)+1,"")</f>
        <v>#N/A</v>
      </c>
      <c r="C852" s="207">
        <f>IF('Orçamento Base'!$M851=0,0,'Orçamento Base'!$D851)</f>
        <v>0</v>
      </c>
      <c r="D852" s="212" t="e">
        <f>IF('Orçamento Base'!$F851=Aux.!$G$11,"CONTRATACAO_PUBLICA",IF(VLOOKUP($C852,'Orçamento Base'!$D$11:$G$2116,3,FALSE)="INDEXADO",VLOOKUP(VLOOKUP($C851,'Orçamento Base'!$D$11:$G$2116,2,FALSE),'Index N_DESON.'!$A$9:$B$604,2),VLOOKUP($C852,'Orçamento Base'!$D$11:$G$2116,3,FALSE)))</f>
        <v>#N/A</v>
      </c>
      <c r="E852" s="208" t="e">
        <f>VLOOKUP($C852,'Orçamento Base'!$D$11:$S$1673,2,FALSE)</f>
        <v>#N/A</v>
      </c>
      <c r="F852" s="211">
        <f>Dados!$C$7</f>
        <v>44652</v>
      </c>
      <c r="G852" s="226" t="e">
        <f>VLOOKUP($C852,'Orçamento Base'!$D$11:$S$1673,4,FALSE)</f>
        <v>#N/A</v>
      </c>
      <c r="H852" s="377">
        <f>IFERROR(VLOOKUP($C852,'Orçamento Base'!$D$11:$S$1673,6,FALSE),0)</f>
        <v>0</v>
      </c>
      <c r="I852" s="208" t="e">
        <f>VLOOKUP($C852,'Orçamento Base'!$D$11:$S$1673,5,FALSE)</f>
        <v>#N/A</v>
      </c>
      <c r="J852" s="167" t="e">
        <f>IF(Comparativo!$E$6="Tabela Não Desonerada",VLOOKUP($C852,'Orçamento Base'!$D$11:$S$1673,12,FALSE),VLOOKUP($C852,#REF!,12,FALSE))</f>
        <v>#N/A</v>
      </c>
      <c r="K852" s="167">
        <f>IFERROR(IF(Comparativo!$E$6="Tabela Não Desonerada",VLOOKUP($C852,'Orçamento Base'!$D$11:$S$1673,16,FALSE),VLOOKUP($C852,#REF!,16,FALSE)),0)</f>
        <v>0</v>
      </c>
      <c r="L852" s="575" t="e">
        <f>IF(AND($D852="COMPOSICAO_PROPRIA",'Orçamento Base'!$N852="-"),"14,18%",IF(AND($D852="MERCADO",'Orçamento Base'!$N852="-"),"15,38%",IF(Comparativo!$E$6="Tabela Não Desonerada",VLOOKUP($C852,'Orçamento Base'!$D$11:$S$1673,11,FALSE),VLOOKUP($C852,#REF!,11,FALSE))))</f>
        <v>#N/A</v>
      </c>
      <c r="M852" s="209">
        <f>IF(Comparativo!$E$6="Tabela Não Desonerada",Encargos!$F$44,Encargos!$D$44)</f>
        <v>1.1122000000000001</v>
      </c>
      <c r="N852" s="320"/>
      <c r="O852" s="166" t="s">
        <v>101</v>
      </c>
      <c r="P852" s="321"/>
      <c r="Q852" s="166" t="s">
        <v>101</v>
      </c>
      <c r="R852" s="321"/>
      <c r="S852" s="322"/>
      <c r="T852" s="322"/>
    </row>
    <row r="853" spans="1:20">
      <c r="A853" s="207">
        <f>'Identificação-TCE'!$A$13</f>
        <v>1</v>
      </c>
      <c r="B853" s="168" t="e">
        <f>IF(AND(G853&lt;&gt;"",H853&gt;0,I853&lt;&gt;"",J853&lt;&gt;0,K853&lt;&gt;0),COUNT($B$11:B852)+1,"")</f>
        <v>#N/A</v>
      </c>
      <c r="C853" s="207">
        <f>IF('Orçamento Base'!$M852=0,0,'Orçamento Base'!$D852)</f>
        <v>0</v>
      </c>
      <c r="D853" s="212" t="e">
        <f>IF('Orçamento Base'!$F852=Aux.!$G$11,"CONTRATACAO_PUBLICA",IF(VLOOKUP($C853,'Orçamento Base'!$D$11:$G$2116,3,FALSE)="INDEXADO",VLOOKUP(VLOOKUP($C852,'Orçamento Base'!$D$11:$G$2116,2,FALSE),'Index N_DESON.'!$A$9:$B$604,2),VLOOKUP($C853,'Orçamento Base'!$D$11:$G$2116,3,FALSE)))</f>
        <v>#N/A</v>
      </c>
      <c r="E853" s="208" t="e">
        <f>VLOOKUP($C853,'Orçamento Base'!$D$11:$S$1673,2,FALSE)</f>
        <v>#N/A</v>
      </c>
      <c r="F853" s="211">
        <f>Dados!$C$7</f>
        <v>44652</v>
      </c>
      <c r="G853" s="226" t="e">
        <f>VLOOKUP($C853,'Orçamento Base'!$D$11:$S$1673,4,FALSE)</f>
        <v>#N/A</v>
      </c>
      <c r="H853" s="377">
        <f>IFERROR(VLOOKUP($C853,'Orçamento Base'!$D$11:$S$1673,6,FALSE),0)</f>
        <v>0</v>
      </c>
      <c r="I853" s="208" t="e">
        <f>VLOOKUP($C853,'Orçamento Base'!$D$11:$S$1673,5,FALSE)</f>
        <v>#N/A</v>
      </c>
      <c r="J853" s="167" t="e">
        <f>IF(Comparativo!$E$6="Tabela Não Desonerada",VLOOKUP($C853,'Orçamento Base'!$D$11:$S$1673,12,FALSE),VLOOKUP($C853,#REF!,12,FALSE))</f>
        <v>#N/A</v>
      </c>
      <c r="K853" s="167">
        <f>IFERROR(IF(Comparativo!$E$6="Tabela Não Desonerada",VLOOKUP($C853,'Orçamento Base'!$D$11:$S$1673,16,FALSE),VLOOKUP($C853,#REF!,16,FALSE)),0)</f>
        <v>0</v>
      </c>
      <c r="L853" s="575" t="e">
        <f>IF(AND($D853="COMPOSICAO_PROPRIA",'Orçamento Base'!$N853="-"),"14,18%",IF(AND($D853="MERCADO",'Orçamento Base'!$N853="-"),"15,38%",IF(Comparativo!$E$6="Tabela Não Desonerada",VLOOKUP($C853,'Orçamento Base'!$D$11:$S$1673,11,FALSE),VLOOKUP($C853,#REF!,11,FALSE))))</f>
        <v>#N/A</v>
      </c>
      <c r="M853" s="209">
        <f>IF(Comparativo!$E$6="Tabela Não Desonerada",Encargos!$F$44,Encargos!$D$44)</f>
        <v>1.1122000000000001</v>
      </c>
      <c r="N853" s="320"/>
      <c r="O853" s="166" t="s">
        <v>101</v>
      </c>
      <c r="P853" s="321"/>
      <c r="Q853" s="166" t="s">
        <v>101</v>
      </c>
      <c r="R853" s="321"/>
      <c r="S853" s="322"/>
      <c r="T853" s="322"/>
    </row>
    <row r="854" spans="1:20">
      <c r="A854" s="207">
        <f>'Identificação-TCE'!$A$13</f>
        <v>1</v>
      </c>
      <c r="B854" s="168" t="e">
        <f>IF(AND(G854&lt;&gt;"",H854&gt;0,I854&lt;&gt;"",J854&lt;&gt;0,K854&lt;&gt;0),COUNT($B$11:B853)+1,"")</f>
        <v>#N/A</v>
      </c>
      <c r="C854" s="207">
        <f>IF('Orçamento Base'!$M853=0,0,'Orçamento Base'!$D853)</f>
        <v>0</v>
      </c>
      <c r="D854" s="212" t="e">
        <f>IF('Orçamento Base'!$F853=Aux.!$G$11,"CONTRATACAO_PUBLICA",IF(VLOOKUP($C854,'Orçamento Base'!$D$11:$G$2116,3,FALSE)="INDEXADO",VLOOKUP(VLOOKUP($C853,'Orçamento Base'!$D$11:$G$2116,2,FALSE),'Index N_DESON.'!$A$9:$B$604,2),VLOOKUP($C854,'Orçamento Base'!$D$11:$G$2116,3,FALSE)))</f>
        <v>#N/A</v>
      </c>
      <c r="E854" s="208" t="e">
        <f>VLOOKUP($C854,'Orçamento Base'!$D$11:$S$1673,2,FALSE)</f>
        <v>#N/A</v>
      </c>
      <c r="F854" s="211">
        <f>Dados!$C$7</f>
        <v>44652</v>
      </c>
      <c r="G854" s="226" t="e">
        <f>VLOOKUP($C854,'Orçamento Base'!$D$11:$S$1673,4,FALSE)</f>
        <v>#N/A</v>
      </c>
      <c r="H854" s="377">
        <f>IFERROR(VLOOKUP($C854,'Orçamento Base'!$D$11:$S$1673,6,FALSE),0)</f>
        <v>0</v>
      </c>
      <c r="I854" s="208" t="e">
        <f>VLOOKUP($C854,'Orçamento Base'!$D$11:$S$1673,5,FALSE)</f>
        <v>#N/A</v>
      </c>
      <c r="J854" s="167" t="e">
        <f>IF(Comparativo!$E$6="Tabela Não Desonerada",VLOOKUP($C854,'Orçamento Base'!$D$11:$S$1673,12,FALSE),VLOOKUP($C854,#REF!,12,FALSE))</f>
        <v>#N/A</v>
      </c>
      <c r="K854" s="167">
        <f>IFERROR(IF(Comparativo!$E$6="Tabela Não Desonerada",VLOOKUP($C854,'Orçamento Base'!$D$11:$S$1673,16,FALSE),VLOOKUP($C854,#REF!,16,FALSE)),0)</f>
        <v>0</v>
      </c>
      <c r="L854" s="575" t="e">
        <f>IF(AND($D854="COMPOSICAO_PROPRIA",'Orçamento Base'!$N854="-"),"14,18%",IF(AND($D854="MERCADO",'Orçamento Base'!$N854="-"),"15,38%",IF(Comparativo!$E$6="Tabela Não Desonerada",VLOOKUP($C854,'Orçamento Base'!$D$11:$S$1673,11,FALSE),VLOOKUP($C854,#REF!,11,FALSE))))</f>
        <v>#N/A</v>
      </c>
      <c r="M854" s="209">
        <f>IF(Comparativo!$E$6="Tabela Não Desonerada",Encargos!$F$44,Encargos!$D$44)</f>
        <v>1.1122000000000001</v>
      </c>
      <c r="N854" s="320"/>
      <c r="O854" s="166" t="s">
        <v>101</v>
      </c>
      <c r="P854" s="321"/>
      <c r="Q854" s="166" t="s">
        <v>101</v>
      </c>
      <c r="R854" s="321"/>
      <c r="S854" s="322"/>
      <c r="T854" s="322"/>
    </row>
    <row r="855" spans="1:20">
      <c r="A855" s="207">
        <f>'Identificação-TCE'!$A$13</f>
        <v>1</v>
      </c>
      <c r="B855" s="168" t="e">
        <f>IF(AND(G855&lt;&gt;"",H855&gt;0,I855&lt;&gt;"",J855&lt;&gt;0,K855&lt;&gt;0),COUNT($B$11:B854)+1,"")</f>
        <v>#N/A</v>
      </c>
      <c r="C855" s="207">
        <f>IF('Orçamento Base'!$M854=0,0,'Orçamento Base'!$D854)</f>
        <v>0</v>
      </c>
      <c r="D855" s="212" t="e">
        <f>IF('Orçamento Base'!$F854=Aux.!$G$11,"CONTRATACAO_PUBLICA",IF(VLOOKUP($C855,'Orçamento Base'!$D$11:$G$2116,3,FALSE)="INDEXADO",VLOOKUP(VLOOKUP($C854,'Orçamento Base'!$D$11:$G$2116,2,FALSE),'Index N_DESON.'!$A$9:$B$604,2),VLOOKUP($C855,'Orçamento Base'!$D$11:$G$2116,3,FALSE)))</f>
        <v>#N/A</v>
      </c>
      <c r="E855" s="208" t="e">
        <f>VLOOKUP($C855,'Orçamento Base'!$D$11:$S$1673,2,FALSE)</f>
        <v>#N/A</v>
      </c>
      <c r="F855" s="211">
        <f>Dados!$C$7</f>
        <v>44652</v>
      </c>
      <c r="G855" s="226" t="e">
        <f>VLOOKUP($C855,'Orçamento Base'!$D$11:$S$1673,4,FALSE)</f>
        <v>#N/A</v>
      </c>
      <c r="H855" s="377">
        <f>IFERROR(VLOOKUP($C855,'Orçamento Base'!$D$11:$S$1673,6,FALSE),0)</f>
        <v>0</v>
      </c>
      <c r="I855" s="208" t="e">
        <f>VLOOKUP($C855,'Orçamento Base'!$D$11:$S$1673,5,FALSE)</f>
        <v>#N/A</v>
      </c>
      <c r="J855" s="167" t="e">
        <f>IF(Comparativo!$E$6="Tabela Não Desonerada",VLOOKUP($C855,'Orçamento Base'!$D$11:$S$1673,12,FALSE),VLOOKUP($C855,#REF!,12,FALSE))</f>
        <v>#N/A</v>
      </c>
      <c r="K855" s="167">
        <f>IFERROR(IF(Comparativo!$E$6="Tabela Não Desonerada",VLOOKUP($C855,'Orçamento Base'!$D$11:$S$1673,16,FALSE),VLOOKUP($C855,#REF!,16,FALSE)),0)</f>
        <v>0</v>
      </c>
      <c r="L855" s="575" t="e">
        <f>IF(AND($D855="COMPOSICAO_PROPRIA",'Orçamento Base'!$N855="-"),"14,18%",IF(AND($D855="MERCADO",'Orçamento Base'!$N855="-"),"15,38%",IF(Comparativo!$E$6="Tabela Não Desonerada",VLOOKUP($C855,'Orçamento Base'!$D$11:$S$1673,11,FALSE),VLOOKUP($C855,#REF!,11,FALSE))))</f>
        <v>#N/A</v>
      </c>
      <c r="M855" s="209">
        <f>IF(Comparativo!$E$6="Tabela Não Desonerada",Encargos!$F$44,Encargos!$D$44)</f>
        <v>1.1122000000000001</v>
      </c>
      <c r="N855" s="320"/>
      <c r="O855" s="166" t="s">
        <v>101</v>
      </c>
      <c r="P855" s="321"/>
      <c r="Q855" s="166" t="s">
        <v>101</v>
      </c>
      <c r="R855" s="321"/>
      <c r="S855" s="322"/>
      <c r="T855" s="322"/>
    </row>
    <row r="856" spans="1:20">
      <c r="A856" s="207">
        <f>'Identificação-TCE'!$A$13</f>
        <v>1</v>
      </c>
      <c r="B856" s="168" t="e">
        <f>IF(AND(G856&lt;&gt;"",H856&gt;0,I856&lt;&gt;"",J856&lt;&gt;0,K856&lt;&gt;0),COUNT($B$11:B855)+1,"")</f>
        <v>#N/A</v>
      </c>
      <c r="C856" s="207">
        <f>IF('Orçamento Base'!$M855=0,0,'Orçamento Base'!$D855)</f>
        <v>0</v>
      </c>
      <c r="D856" s="212" t="e">
        <f>IF('Orçamento Base'!$F855=Aux.!$G$11,"CONTRATACAO_PUBLICA",IF(VLOOKUP($C856,'Orçamento Base'!$D$11:$G$2116,3,FALSE)="INDEXADO",VLOOKUP(VLOOKUP($C855,'Orçamento Base'!$D$11:$G$2116,2,FALSE),'Index N_DESON.'!$A$9:$B$604,2),VLOOKUP($C856,'Orçamento Base'!$D$11:$G$2116,3,FALSE)))</f>
        <v>#N/A</v>
      </c>
      <c r="E856" s="208" t="e">
        <f>VLOOKUP($C856,'Orçamento Base'!$D$11:$S$1673,2,FALSE)</f>
        <v>#N/A</v>
      </c>
      <c r="F856" s="211">
        <f>Dados!$C$7</f>
        <v>44652</v>
      </c>
      <c r="G856" s="226" t="e">
        <f>VLOOKUP($C856,'Orçamento Base'!$D$11:$S$1673,4,FALSE)</f>
        <v>#N/A</v>
      </c>
      <c r="H856" s="377">
        <f>IFERROR(VLOOKUP($C856,'Orçamento Base'!$D$11:$S$1673,6,FALSE),0)</f>
        <v>0</v>
      </c>
      <c r="I856" s="208" t="e">
        <f>VLOOKUP($C856,'Orçamento Base'!$D$11:$S$1673,5,FALSE)</f>
        <v>#N/A</v>
      </c>
      <c r="J856" s="167" t="e">
        <f>IF(Comparativo!$E$6="Tabela Não Desonerada",VLOOKUP($C856,'Orçamento Base'!$D$11:$S$1673,12,FALSE),VLOOKUP($C856,#REF!,12,FALSE))</f>
        <v>#N/A</v>
      </c>
      <c r="K856" s="167">
        <f>IFERROR(IF(Comparativo!$E$6="Tabela Não Desonerada",VLOOKUP($C856,'Orçamento Base'!$D$11:$S$1673,16,FALSE),VLOOKUP($C856,#REF!,16,FALSE)),0)</f>
        <v>0</v>
      </c>
      <c r="L856" s="575" t="e">
        <f>IF(AND($D856="COMPOSICAO_PROPRIA",'Orçamento Base'!$N856="-"),"14,18%",IF(AND($D856="MERCADO",'Orçamento Base'!$N856="-"),"15,38%",IF(Comparativo!$E$6="Tabela Não Desonerada",VLOOKUP($C856,'Orçamento Base'!$D$11:$S$1673,11,FALSE),VLOOKUP($C856,#REF!,11,FALSE))))</f>
        <v>#N/A</v>
      </c>
      <c r="M856" s="209">
        <f>IF(Comparativo!$E$6="Tabela Não Desonerada",Encargos!$F$44,Encargos!$D$44)</f>
        <v>1.1122000000000001</v>
      </c>
      <c r="N856" s="320"/>
      <c r="O856" s="166" t="s">
        <v>101</v>
      </c>
      <c r="P856" s="321"/>
      <c r="Q856" s="166" t="s">
        <v>101</v>
      </c>
      <c r="R856" s="321"/>
      <c r="S856" s="322"/>
      <c r="T856" s="322"/>
    </row>
    <row r="857" spans="1:20">
      <c r="A857" s="207">
        <f>'Identificação-TCE'!$A$13</f>
        <v>1</v>
      </c>
      <c r="B857" s="168" t="e">
        <f>IF(AND(G857&lt;&gt;"",H857&gt;0,I857&lt;&gt;"",J857&lt;&gt;0,K857&lt;&gt;0),COUNT($B$11:B856)+1,"")</f>
        <v>#N/A</v>
      </c>
      <c r="C857" s="207">
        <f>IF('Orçamento Base'!$M856=0,0,'Orçamento Base'!$D856)</f>
        <v>0</v>
      </c>
      <c r="D857" s="212" t="e">
        <f>IF('Orçamento Base'!$F856=Aux.!$G$11,"CONTRATACAO_PUBLICA",IF(VLOOKUP($C857,'Orçamento Base'!$D$11:$G$2116,3,FALSE)="INDEXADO",VLOOKUP(VLOOKUP($C856,'Orçamento Base'!$D$11:$G$2116,2,FALSE),'Index N_DESON.'!$A$9:$B$604,2),VLOOKUP($C857,'Orçamento Base'!$D$11:$G$2116,3,FALSE)))</f>
        <v>#N/A</v>
      </c>
      <c r="E857" s="208" t="e">
        <f>VLOOKUP($C857,'Orçamento Base'!$D$11:$S$1673,2,FALSE)</f>
        <v>#N/A</v>
      </c>
      <c r="F857" s="211">
        <f>Dados!$C$7</f>
        <v>44652</v>
      </c>
      <c r="G857" s="226" t="e">
        <f>VLOOKUP($C857,'Orçamento Base'!$D$11:$S$1673,4,FALSE)</f>
        <v>#N/A</v>
      </c>
      <c r="H857" s="377">
        <f>IFERROR(VLOOKUP($C857,'Orçamento Base'!$D$11:$S$1673,6,FALSE),0)</f>
        <v>0</v>
      </c>
      <c r="I857" s="208" t="e">
        <f>VLOOKUP($C857,'Orçamento Base'!$D$11:$S$1673,5,FALSE)</f>
        <v>#N/A</v>
      </c>
      <c r="J857" s="167" t="e">
        <f>IF(Comparativo!$E$6="Tabela Não Desonerada",VLOOKUP($C857,'Orçamento Base'!$D$11:$S$1673,12,FALSE),VLOOKUP($C857,#REF!,12,FALSE))</f>
        <v>#N/A</v>
      </c>
      <c r="K857" s="167">
        <f>IFERROR(IF(Comparativo!$E$6="Tabela Não Desonerada",VLOOKUP($C857,'Orçamento Base'!$D$11:$S$1673,16,FALSE),VLOOKUP($C857,#REF!,16,FALSE)),0)</f>
        <v>0</v>
      </c>
      <c r="L857" s="575" t="e">
        <f>IF(AND($D857="COMPOSICAO_PROPRIA",'Orçamento Base'!$N857="-"),"14,18%",IF(AND($D857="MERCADO",'Orçamento Base'!$N857="-"),"15,38%",IF(Comparativo!$E$6="Tabela Não Desonerada",VLOOKUP($C857,'Orçamento Base'!$D$11:$S$1673,11,FALSE),VLOOKUP($C857,#REF!,11,FALSE))))</f>
        <v>#N/A</v>
      </c>
      <c r="M857" s="209">
        <f>IF(Comparativo!$E$6="Tabela Não Desonerada",Encargos!$F$44,Encargos!$D$44)</f>
        <v>1.1122000000000001</v>
      </c>
      <c r="N857" s="320"/>
      <c r="O857" s="166" t="s">
        <v>101</v>
      </c>
      <c r="P857" s="321"/>
      <c r="Q857" s="166" t="s">
        <v>101</v>
      </c>
      <c r="R857" s="321"/>
      <c r="S857" s="322"/>
      <c r="T857" s="322"/>
    </row>
    <row r="858" spans="1:20">
      <c r="A858" s="207">
        <f>'Identificação-TCE'!$A$13</f>
        <v>1</v>
      </c>
      <c r="B858" s="168" t="e">
        <f>IF(AND(G858&lt;&gt;"",H858&gt;0,I858&lt;&gt;"",J858&lt;&gt;0,K858&lt;&gt;0),COUNT($B$11:B857)+1,"")</f>
        <v>#N/A</v>
      </c>
      <c r="C858" s="207">
        <f>IF('Orçamento Base'!$M857=0,0,'Orçamento Base'!$D857)</f>
        <v>0</v>
      </c>
      <c r="D858" s="212" t="e">
        <f>IF('Orçamento Base'!$F857=Aux.!$G$11,"CONTRATACAO_PUBLICA",IF(VLOOKUP($C858,'Orçamento Base'!$D$11:$G$2116,3,FALSE)="INDEXADO",VLOOKUP(VLOOKUP($C857,'Orçamento Base'!$D$11:$G$2116,2,FALSE),'Index N_DESON.'!$A$9:$B$604,2),VLOOKUP($C858,'Orçamento Base'!$D$11:$G$2116,3,FALSE)))</f>
        <v>#N/A</v>
      </c>
      <c r="E858" s="208" t="e">
        <f>VLOOKUP($C858,'Orçamento Base'!$D$11:$S$1673,2,FALSE)</f>
        <v>#N/A</v>
      </c>
      <c r="F858" s="211">
        <f>Dados!$C$7</f>
        <v>44652</v>
      </c>
      <c r="G858" s="226" t="e">
        <f>VLOOKUP($C858,'Orçamento Base'!$D$11:$S$1673,4,FALSE)</f>
        <v>#N/A</v>
      </c>
      <c r="H858" s="377">
        <f>IFERROR(VLOOKUP($C858,'Orçamento Base'!$D$11:$S$1673,6,FALSE),0)</f>
        <v>0</v>
      </c>
      <c r="I858" s="208" t="e">
        <f>VLOOKUP($C858,'Orçamento Base'!$D$11:$S$1673,5,FALSE)</f>
        <v>#N/A</v>
      </c>
      <c r="J858" s="167" t="e">
        <f>IF(Comparativo!$E$6="Tabela Não Desonerada",VLOOKUP($C858,'Orçamento Base'!$D$11:$S$1673,12,FALSE),VLOOKUP($C858,#REF!,12,FALSE))</f>
        <v>#N/A</v>
      </c>
      <c r="K858" s="167">
        <f>IFERROR(IF(Comparativo!$E$6="Tabela Não Desonerada",VLOOKUP($C858,'Orçamento Base'!$D$11:$S$1673,16,FALSE),VLOOKUP($C858,#REF!,16,FALSE)),0)</f>
        <v>0</v>
      </c>
      <c r="L858" s="575" t="e">
        <f>IF(AND($D858="COMPOSICAO_PROPRIA",'Orçamento Base'!$N858="-"),"14,18%",IF(AND($D858="MERCADO",'Orçamento Base'!$N858="-"),"15,38%",IF(Comparativo!$E$6="Tabela Não Desonerada",VLOOKUP($C858,'Orçamento Base'!$D$11:$S$1673,11,FALSE),VLOOKUP($C858,#REF!,11,FALSE))))</f>
        <v>#N/A</v>
      </c>
      <c r="M858" s="209">
        <f>IF(Comparativo!$E$6="Tabela Não Desonerada",Encargos!$F$44,Encargos!$D$44)</f>
        <v>1.1122000000000001</v>
      </c>
      <c r="N858" s="320"/>
      <c r="O858" s="166" t="s">
        <v>101</v>
      </c>
      <c r="P858" s="321"/>
      <c r="Q858" s="166" t="s">
        <v>101</v>
      </c>
      <c r="R858" s="321"/>
      <c r="S858" s="322"/>
      <c r="T858" s="322"/>
    </row>
    <row r="859" spans="1:20">
      <c r="A859" s="207">
        <f>'Identificação-TCE'!$A$13</f>
        <v>1</v>
      </c>
      <c r="B859" s="168" t="e">
        <f>IF(AND(G859&lt;&gt;"",H859&gt;0,I859&lt;&gt;"",J859&lt;&gt;0,K859&lt;&gt;0),COUNT($B$11:B858)+1,"")</f>
        <v>#N/A</v>
      </c>
      <c r="C859" s="207">
        <f>IF('Orçamento Base'!$M858=0,0,'Orçamento Base'!$D858)</f>
        <v>0</v>
      </c>
      <c r="D859" s="212" t="e">
        <f>IF('Orçamento Base'!$F858=Aux.!$G$11,"CONTRATACAO_PUBLICA",IF(VLOOKUP($C859,'Orçamento Base'!$D$11:$G$2116,3,FALSE)="INDEXADO",VLOOKUP(VLOOKUP($C858,'Orçamento Base'!$D$11:$G$2116,2,FALSE),'Index N_DESON.'!$A$9:$B$604,2),VLOOKUP($C859,'Orçamento Base'!$D$11:$G$2116,3,FALSE)))</f>
        <v>#N/A</v>
      </c>
      <c r="E859" s="208" t="e">
        <f>VLOOKUP($C859,'Orçamento Base'!$D$11:$S$1673,2,FALSE)</f>
        <v>#N/A</v>
      </c>
      <c r="F859" s="211">
        <f>Dados!$C$7</f>
        <v>44652</v>
      </c>
      <c r="G859" s="226" t="e">
        <f>VLOOKUP($C859,'Orçamento Base'!$D$11:$S$1673,4,FALSE)</f>
        <v>#N/A</v>
      </c>
      <c r="H859" s="377">
        <f>IFERROR(VLOOKUP($C859,'Orçamento Base'!$D$11:$S$1673,6,FALSE),0)</f>
        <v>0</v>
      </c>
      <c r="I859" s="208" t="e">
        <f>VLOOKUP($C859,'Orçamento Base'!$D$11:$S$1673,5,FALSE)</f>
        <v>#N/A</v>
      </c>
      <c r="J859" s="167" t="e">
        <f>IF(Comparativo!$E$6="Tabela Não Desonerada",VLOOKUP($C859,'Orçamento Base'!$D$11:$S$1673,12,FALSE),VLOOKUP($C859,#REF!,12,FALSE))</f>
        <v>#N/A</v>
      </c>
      <c r="K859" s="167">
        <f>IFERROR(IF(Comparativo!$E$6="Tabela Não Desonerada",VLOOKUP($C859,'Orçamento Base'!$D$11:$S$1673,16,FALSE),VLOOKUP($C859,#REF!,16,FALSE)),0)</f>
        <v>0</v>
      </c>
      <c r="L859" s="575" t="e">
        <f>IF(AND($D859="COMPOSICAO_PROPRIA",'Orçamento Base'!$N859="-"),"14,18%",IF(AND($D859="MERCADO",'Orçamento Base'!$N859="-"),"15,38%",IF(Comparativo!$E$6="Tabela Não Desonerada",VLOOKUP($C859,'Orçamento Base'!$D$11:$S$1673,11,FALSE),VLOOKUP($C859,#REF!,11,FALSE))))</f>
        <v>#N/A</v>
      </c>
      <c r="M859" s="209">
        <f>IF(Comparativo!$E$6="Tabela Não Desonerada",Encargos!$F$44,Encargos!$D$44)</f>
        <v>1.1122000000000001</v>
      </c>
      <c r="N859" s="320"/>
      <c r="O859" s="166" t="s">
        <v>101</v>
      </c>
      <c r="P859" s="321"/>
      <c r="Q859" s="166" t="s">
        <v>101</v>
      </c>
      <c r="R859" s="321"/>
      <c r="S859" s="322"/>
      <c r="T859" s="322"/>
    </row>
    <row r="860" spans="1:20">
      <c r="A860" s="207">
        <f>'Identificação-TCE'!$A$13</f>
        <v>1</v>
      </c>
      <c r="B860" s="168" t="e">
        <f>IF(AND(G860&lt;&gt;"",H860&gt;0,I860&lt;&gt;"",J860&lt;&gt;0,K860&lt;&gt;0),COUNT($B$11:B859)+1,"")</f>
        <v>#N/A</v>
      </c>
      <c r="C860" s="207">
        <f>IF('Orçamento Base'!$M859=0,0,'Orçamento Base'!$D859)</f>
        <v>0</v>
      </c>
      <c r="D860" s="212" t="e">
        <f>IF('Orçamento Base'!$F859=Aux.!$G$11,"CONTRATACAO_PUBLICA",IF(VLOOKUP($C860,'Orçamento Base'!$D$11:$G$2116,3,FALSE)="INDEXADO",VLOOKUP(VLOOKUP($C859,'Orçamento Base'!$D$11:$G$2116,2,FALSE),'Index N_DESON.'!$A$9:$B$604,2),VLOOKUP($C860,'Orçamento Base'!$D$11:$G$2116,3,FALSE)))</f>
        <v>#N/A</v>
      </c>
      <c r="E860" s="208" t="e">
        <f>VLOOKUP($C860,'Orçamento Base'!$D$11:$S$1673,2,FALSE)</f>
        <v>#N/A</v>
      </c>
      <c r="F860" s="211">
        <f>Dados!$C$7</f>
        <v>44652</v>
      </c>
      <c r="G860" s="226" t="e">
        <f>VLOOKUP($C860,'Orçamento Base'!$D$11:$S$1673,4,FALSE)</f>
        <v>#N/A</v>
      </c>
      <c r="H860" s="377">
        <f>IFERROR(VLOOKUP($C860,'Orçamento Base'!$D$11:$S$1673,6,FALSE),0)</f>
        <v>0</v>
      </c>
      <c r="I860" s="208" t="e">
        <f>VLOOKUP($C860,'Orçamento Base'!$D$11:$S$1673,5,FALSE)</f>
        <v>#N/A</v>
      </c>
      <c r="J860" s="167" t="e">
        <f>IF(Comparativo!$E$6="Tabela Não Desonerada",VLOOKUP($C860,'Orçamento Base'!$D$11:$S$1673,12,FALSE),VLOOKUP($C860,#REF!,12,FALSE))</f>
        <v>#N/A</v>
      </c>
      <c r="K860" s="167">
        <f>IFERROR(IF(Comparativo!$E$6="Tabela Não Desonerada",VLOOKUP($C860,'Orçamento Base'!$D$11:$S$1673,16,FALSE),VLOOKUP($C860,#REF!,16,FALSE)),0)</f>
        <v>0</v>
      </c>
      <c r="L860" s="575" t="e">
        <f>IF(AND($D860="COMPOSICAO_PROPRIA",'Orçamento Base'!$N860="-"),"14,18%",IF(AND($D860="MERCADO",'Orçamento Base'!$N860="-"),"15,38%",IF(Comparativo!$E$6="Tabela Não Desonerada",VLOOKUP($C860,'Orçamento Base'!$D$11:$S$1673,11,FALSE),VLOOKUP($C860,#REF!,11,FALSE))))</f>
        <v>#N/A</v>
      </c>
      <c r="M860" s="209">
        <f>IF(Comparativo!$E$6="Tabela Não Desonerada",Encargos!$F$44,Encargos!$D$44)</f>
        <v>1.1122000000000001</v>
      </c>
      <c r="N860" s="320"/>
      <c r="O860" s="166" t="s">
        <v>101</v>
      </c>
      <c r="P860" s="321"/>
      <c r="Q860" s="166" t="s">
        <v>101</v>
      </c>
      <c r="R860" s="321"/>
      <c r="S860" s="322"/>
      <c r="T860" s="322"/>
    </row>
    <row r="861" spans="1:20">
      <c r="A861" s="207">
        <f>'Identificação-TCE'!$A$13</f>
        <v>1</v>
      </c>
      <c r="B861" s="168" t="e">
        <f>IF(AND(G861&lt;&gt;"",H861&gt;0,I861&lt;&gt;"",J861&lt;&gt;0,K861&lt;&gt;0),COUNT($B$11:B860)+1,"")</f>
        <v>#N/A</v>
      </c>
      <c r="C861" s="207">
        <f>IF('Orçamento Base'!$M860=0,0,'Orçamento Base'!$D860)</f>
        <v>0</v>
      </c>
      <c r="D861" s="212" t="e">
        <f>IF('Orçamento Base'!$F860=Aux.!$G$11,"CONTRATACAO_PUBLICA",IF(VLOOKUP($C861,'Orçamento Base'!$D$11:$G$2116,3,FALSE)="INDEXADO",VLOOKUP(VLOOKUP($C860,'Orçamento Base'!$D$11:$G$2116,2,FALSE),'Index N_DESON.'!$A$9:$B$604,2),VLOOKUP($C861,'Orçamento Base'!$D$11:$G$2116,3,FALSE)))</f>
        <v>#N/A</v>
      </c>
      <c r="E861" s="208" t="e">
        <f>VLOOKUP($C861,'Orçamento Base'!$D$11:$S$1673,2,FALSE)</f>
        <v>#N/A</v>
      </c>
      <c r="F861" s="211">
        <f>Dados!$C$7</f>
        <v>44652</v>
      </c>
      <c r="G861" s="226" t="e">
        <f>VLOOKUP($C861,'Orçamento Base'!$D$11:$S$1673,4,FALSE)</f>
        <v>#N/A</v>
      </c>
      <c r="H861" s="377">
        <f>IFERROR(VLOOKUP($C861,'Orçamento Base'!$D$11:$S$1673,6,FALSE),0)</f>
        <v>0</v>
      </c>
      <c r="I861" s="208" t="e">
        <f>VLOOKUP($C861,'Orçamento Base'!$D$11:$S$1673,5,FALSE)</f>
        <v>#N/A</v>
      </c>
      <c r="J861" s="167" t="e">
        <f>IF(Comparativo!$E$6="Tabela Não Desonerada",VLOOKUP($C861,'Orçamento Base'!$D$11:$S$1673,12,FALSE),VLOOKUP($C861,#REF!,12,FALSE))</f>
        <v>#N/A</v>
      </c>
      <c r="K861" s="167">
        <f>IFERROR(IF(Comparativo!$E$6="Tabela Não Desonerada",VLOOKUP($C861,'Orçamento Base'!$D$11:$S$1673,16,FALSE),VLOOKUP($C861,#REF!,16,FALSE)),0)</f>
        <v>0</v>
      </c>
      <c r="L861" s="575" t="e">
        <f>IF(AND($D861="COMPOSICAO_PROPRIA",'Orçamento Base'!$N861="-"),"14,18%",IF(AND($D861="MERCADO",'Orçamento Base'!$N861="-"),"15,38%",IF(Comparativo!$E$6="Tabela Não Desonerada",VLOOKUP($C861,'Orçamento Base'!$D$11:$S$1673,11,FALSE),VLOOKUP($C861,#REF!,11,FALSE))))</f>
        <v>#N/A</v>
      </c>
      <c r="M861" s="209">
        <f>IF(Comparativo!$E$6="Tabela Não Desonerada",Encargos!$F$44,Encargos!$D$44)</f>
        <v>1.1122000000000001</v>
      </c>
      <c r="N861" s="320"/>
      <c r="O861" s="166" t="s">
        <v>101</v>
      </c>
      <c r="P861" s="321"/>
      <c r="Q861" s="166" t="s">
        <v>101</v>
      </c>
      <c r="R861" s="321"/>
      <c r="S861" s="322"/>
      <c r="T861" s="322"/>
    </row>
    <row r="862" spans="1:20">
      <c r="A862" s="207">
        <f>'Identificação-TCE'!$A$13</f>
        <v>1</v>
      </c>
      <c r="B862" s="168" t="e">
        <f>IF(AND(G862&lt;&gt;"",H862&gt;0,I862&lt;&gt;"",J862&lt;&gt;0,K862&lt;&gt;0),COUNT($B$11:B861)+1,"")</f>
        <v>#N/A</v>
      </c>
      <c r="C862" s="207">
        <f>IF('Orçamento Base'!$M861=0,0,'Orçamento Base'!$D861)</f>
        <v>0</v>
      </c>
      <c r="D862" s="212" t="e">
        <f>IF('Orçamento Base'!$F861=Aux.!$G$11,"CONTRATACAO_PUBLICA",IF(VLOOKUP($C862,'Orçamento Base'!$D$11:$G$2116,3,FALSE)="INDEXADO",VLOOKUP(VLOOKUP($C861,'Orçamento Base'!$D$11:$G$2116,2,FALSE),'Index N_DESON.'!$A$9:$B$604,2),VLOOKUP($C862,'Orçamento Base'!$D$11:$G$2116,3,FALSE)))</f>
        <v>#N/A</v>
      </c>
      <c r="E862" s="208" t="e">
        <f>VLOOKUP($C862,'Orçamento Base'!$D$11:$S$1673,2,FALSE)</f>
        <v>#N/A</v>
      </c>
      <c r="F862" s="211">
        <f>Dados!$C$7</f>
        <v>44652</v>
      </c>
      <c r="G862" s="226" t="e">
        <f>VLOOKUP($C862,'Orçamento Base'!$D$11:$S$1673,4,FALSE)</f>
        <v>#N/A</v>
      </c>
      <c r="H862" s="377">
        <f>IFERROR(VLOOKUP($C862,'Orçamento Base'!$D$11:$S$1673,6,FALSE),0)</f>
        <v>0</v>
      </c>
      <c r="I862" s="208" t="e">
        <f>VLOOKUP($C862,'Orçamento Base'!$D$11:$S$1673,5,FALSE)</f>
        <v>#N/A</v>
      </c>
      <c r="J862" s="167" t="e">
        <f>IF(Comparativo!$E$6="Tabela Não Desonerada",VLOOKUP($C862,'Orçamento Base'!$D$11:$S$1673,12,FALSE),VLOOKUP($C862,#REF!,12,FALSE))</f>
        <v>#N/A</v>
      </c>
      <c r="K862" s="167">
        <f>IFERROR(IF(Comparativo!$E$6="Tabela Não Desonerada",VLOOKUP($C862,'Orçamento Base'!$D$11:$S$1673,16,FALSE),VLOOKUP($C862,#REF!,16,FALSE)),0)</f>
        <v>0</v>
      </c>
      <c r="L862" s="575" t="e">
        <f>IF(AND($D862="COMPOSICAO_PROPRIA",'Orçamento Base'!$N862="-"),"14,18%",IF(AND($D862="MERCADO",'Orçamento Base'!$N862="-"),"15,38%",IF(Comparativo!$E$6="Tabela Não Desonerada",VLOOKUP($C862,'Orçamento Base'!$D$11:$S$1673,11,FALSE),VLOOKUP($C862,#REF!,11,FALSE))))</f>
        <v>#N/A</v>
      </c>
      <c r="M862" s="209">
        <f>IF(Comparativo!$E$6="Tabela Não Desonerada",Encargos!$F$44,Encargos!$D$44)</f>
        <v>1.1122000000000001</v>
      </c>
      <c r="N862" s="320"/>
      <c r="O862" s="166" t="s">
        <v>101</v>
      </c>
      <c r="P862" s="321"/>
      <c r="Q862" s="166" t="s">
        <v>101</v>
      </c>
      <c r="R862" s="321"/>
      <c r="S862" s="322"/>
      <c r="T862" s="322"/>
    </row>
    <row r="863" spans="1:20">
      <c r="A863" s="207">
        <f>'Identificação-TCE'!$A$13</f>
        <v>1</v>
      </c>
      <c r="B863" s="168" t="e">
        <f>IF(AND(G863&lt;&gt;"",H863&gt;0,I863&lt;&gt;"",J863&lt;&gt;0,K863&lt;&gt;0),COUNT($B$11:B862)+1,"")</f>
        <v>#N/A</v>
      </c>
      <c r="C863" s="207">
        <f>IF('Orçamento Base'!$M862=0,0,'Orçamento Base'!$D862)</f>
        <v>0</v>
      </c>
      <c r="D863" s="212" t="e">
        <f>IF('Orçamento Base'!$F862=Aux.!$G$11,"CONTRATACAO_PUBLICA",IF(VLOOKUP($C863,'Orçamento Base'!$D$11:$G$2116,3,FALSE)="INDEXADO",VLOOKUP(VLOOKUP($C862,'Orçamento Base'!$D$11:$G$2116,2,FALSE),'Index N_DESON.'!$A$9:$B$604,2),VLOOKUP($C863,'Orçamento Base'!$D$11:$G$2116,3,FALSE)))</f>
        <v>#N/A</v>
      </c>
      <c r="E863" s="208" t="e">
        <f>VLOOKUP($C863,'Orçamento Base'!$D$11:$S$1673,2,FALSE)</f>
        <v>#N/A</v>
      </c>
      <c r="F863" s="211">
        <f>Dados!$C$7</f>
        <v>44652</v>
      </c>
      <c r="G863" s="226" t="e">
        <f>VLOOKUP($C863,'Orçamento Base'!$D$11:$S$1673,4,FALSE)</f>
        <v>#N/A</v>
      </c>
      <c r="H863" s="377">
        <f>IFERROR(VLOOKUP($C863,'Orçamento Base'!$D$11:$S$1673,6,FALSE),0)</f>
        <v>0</v>
      </c>
      <c r="I863" s="208" t="e">
        <f>VLOOKUP($C863,'Orçamento Base'!$D$11:$S$1673,5,FALSE)</f>
        <v>#N/A</v>
      </c>
      <c r="J863" s="167" t="e">
        <f>IF(Comparativo!$E$6="Tabela Não Desonerada",VLOOKUP($C863,'Orçamento Base'!$D$11:$S$1673,12,FALSE),VLOOKUP($C863,#REF!,12,FALSE))</f>
        <v>#N/A</v>
      </c>
      <c r="K863" s="167">
        <f>IFERROR(IF(Comparativo!$E$6="Tabela Não Desonerada",VLOOKUP($C863,'Orçamento Base'!$D$11:$S$1673,16,FALSE),VLOOKUP($C863,#REF!,16,FALSE)),0)</f>
        <v>0</v>
      </c>
      <c r="L863" s="575" t="e">
        <f>IF(AND($D863="COMPOSICAO_PROPRIA",'Orçamento Base'!$N863="-"),"14,18%",IF(AND($D863="MERCADO",'Orçamento Base'!$N863="-"),"15,38%",IF(Comparativo!$E$6="Tabela Não Desonerada",VLOOKUP($C863,'Orçamento Base'!$D$11:$S$1673,11,FALSE),VLOOKUP($C863,#REF!,11,FALSE))))</f>
        <v>#N/A</v>
      </c>
      <c r="M863" s="209">
        <f>IF(Comparativo!$E$6="Tabela Não Desonerada",Encargos!$F$44,Encargos!$D$44)</f>
        <v>1.1122000000000001</v>
      </c>
      <c r="N863" s="320"/>
      <c r="O863" s="166" t="s">
        <v>101</v>
      </c>
      <c r="P863" s="321"/>
      <c r="Q863" s="166" t="s">
        <v>101</v>
      </c>
      <c r="R863" s="321"/>
      <c r="S863" s="322"/>
      <c r="T863" s="322"/>
    </row>
    <row r="864" spans="1:20">
      <c r="A864" s="207">
        <f>'Identificação-TCE'!$A$13</f>
        <v>1</v>
      </c>
      <c r="B864" s="168" t="e">
        <f>IF(AND(G864&lt;&gt;"",H864&gt;0,I864&lt;&gt;"",J864&lt;&gt;0,K864&lt;&gt;0),COUNT($B$11:B863)+1,"")</f>
        <v>#N/A</v>
      </c>
      <c r="C864" s="207">
        <f>IF('Orçamento Base'!$M863=0,0,'Orçamento Base'!$D863)</f>
        <v>0</v>
      </c>
      <c r="D864" s="212" t="e">
        <f>IF('Orçamento Base'!$F863=Aux.!$G$11,"CONTRATACAO_PUBLICA",IF(VLOOKUP($C864,'Orçamento Base'!$D$11:$G$2116,3,FALSE)="INDEXADO",VLOOKUP(VLOOKUP($C863,'Orçamento Base'!$D$11:$G$2116,2,FALSE),'Index N_DESON.'!$A$9:$B$604,2),VLOOKUP($C864,'Orçamento Base'!$D$11:$G$2116,3,FALSE)))</f>
        <v>#N/A</v>
      </c>
      <c r="E864" s="208" t="e">
        <f>VLOOKUP($C864,'Orçamento Base'!$D$11:$S$1673,2,FALSE)</f>
        <v>#N/A</v>
      </c>
      <c r="F864" s="211">
        <f>Dados!$C$7</f>
        <v>44652</v>
      </c>
      <c r="G864" s="226" t="e">
        <f>VLOOKUP($C864,'Orçamento Base'!$D$11:$S$1673,4,FALSE)</f>
        <v>#N/A</v>
      </c>
      <c r="H864" s="377">
        <f>IFERROR(VLOOKUP($C864,'Orçamento Base'!$D$11:$S$1673,6,FALSE),0)</f>
        <v>0</v>
      </c>
      <c r="I864" s="208" t="e">
        <f>VLOOKUP($C864,'Orçamento Base'!$D$11:$S$1673,5,FALSE)</f>
        <v>#N/A</v>
      </c>
      <c r="J864" s="167" t="e">
        <f>IF(Comparativo!$E$6="Tabela Não Desonerada",VLOOKUP($C864,'Orçamento Base'!$D$11:$S$1673,12,FALSE),VLOOKUP($C864,#REF!,12,FALSE))</f>
        <v>#N/A</v>
      </c>
      <c r="K864" s="167">
        <f>IFERROR(IF(Comparativo!$E$6="Tabela Não Desonerada",VLOOKUP($C864,'Orçamento Base'!$D$11:$S$1673,16,FALSE),VLOOKUP($C864,#REF!,16,FALSE)),0)</f>
        <v>0</v>
      </c>
      <c r="L864" s="575" t="e">
        <f>IF(AND($D864="COMPOSICAO_PROPRIA",'Orçamento Base'!$N864="-"),"14,18%",IF(AND($D864="MERCADO",'Orçamento Base'!$N864="-"),"15,38%",IF(Comparativo!$E$6="Tabela Não Desonerada",VLOOKUP($C864,'Orçamento Base'!$D$11:$S$1673,11,FALSE),VLOOKUP($C864,#REF!,11,FALSE))))</f>
        <v>#N/A</v>
      </c>
      <c r="M864" s="209">
        <f>IF(Comparativo!$E$6="Tabela Não Desonerada",Encargos!$F$44,Encargos!$D$44)</f>
        <v>1.1122000000000001</v>
      </c>
      <c r="N864" s="320"/>
      <c r="O864" s="166" t="s">
        <v>101</v>
      </c>
      <c r="P864" s="321"/>
      <c r="Q864" s="166" t="s">
        <v>101</v>
      </c>
      <c r="R864" s="321"/>
      <c r="S864" s="322"/>
      <c r="T864" s="322"/>
    </row>
    <row r="865" spans="1:20">
      <c r="A865" s="207">
        <f>'Identificação-TCE'!$A$13</f>
        <v>1</v>
      </c>
      <c r="B865" s="168" t="e">
        <f>IF(AND(G865&lt;&gt;"",H865&gt;0,I865&lt;&gt;"",J865&lt;&gt;0,K865&lt;&gt;0),COUNT($B$11:B864)+1,"")</f>
        <v>#N/A</v>
      </c>
      <c r="C865" s="207">
        <f>IF('Orçamento Base'!$M864=0,0,'Orçamento Base'!$D864)</f>
        <v>0</v>
      </c>
      <c r="D865" s="212" t="e">
        <f>IF('Orçamento Base'!$F864=Aux.!$G$11,"CONTRATACAO_PUBLICA",IF(VLOOKUP($C865,'Orçamento Base'!$D$11:$G$2116,3,FALSE)="INDEXADO",VLOOKUP(VLOOKUP($C864,'Orçamento Base'!$D$11:$G$2116,2,FALSE),'Index N_DESON.'!$A$9:$B$604,2),VLOOKUP($C865,'Orçamento Base'!$D$11:$G$2116,3,FALSE)))</f>
        <v>#N/A</v>
      </c>
      <c r="E865" s="208" t="e">
        <f>VLOOKUP($C865,'Orçamento Base'!$D$11:$S$1673,2,FALSE)</f>
        <v>#N/A</v>
      </c>
      <c r="F865" s="211">
        <f>Dados!$C$7</f>
        <v>44652</v>
      </c>
      <c r="G865" s="226" t="e">
        <f>VLOOKUP($C865,'Orçamento Base'!$D$11:$S$1673,4,FALSE)</f>
        <v>#N/A</v>
      </c>
      <c r="H865" s="377">
        <f>IFERROR(VLOOKUP($C865,'Orçamento Base'!$D$11:$S$1673,6,FALSE),0)</f>
        <v>0</v>
      </c>
      <c r="I865" s="208" t="e">
        <f>VLOOKUP($C865,'Orçamento Base'!$D$11:$S$1673,5,FALSE)</f>
        <v>#N/A</v>
      </c>
      <c r="J865" s="167" t="e">
        <f>IF(Comparativo!$E$6="Tabela Não Desonerada",VLOOKUP($C865,'Orçamento Base'!$D$11:$S$1673,12,FALSE),VLOOKUP($C865,#REF!,12,FALSE))</f>
        <v>#N/A</v>
      </c>
      <c r="K865" s="167">
        <f>IFERROR(IF(Comparativo!$E$6="Tabela Não Desonerada",VLOOKUP($C865,'Orçamento Base'!$D$11:$S$1673,16,FALSE),VLOOKUP($C865,#REF!,16,FALSE)),0)</f>
        <v>0</v>
      </c>
      <c r="L865" s="575" t="e">
        <f>IF(AND($D865="COMPOSICAO_PROPRIA",'Orçamento Base'!$N865="-"),"14,18%",IF(AND($D865="MERCADO",'Orçamento Base'!$N865="-"),"15,38%",IF(Comparativo!$E$6="Tabela Não Desonerada",VLOOKUP($C865,'Orçamento Base'!$D$11:$S$1673,11,FALSE),VLOOKUP($C865,#REF!,11,FALSE))))</f>
        <v>#N/A</v>
      </c>
      <c r="M865" s="209">
        <f>IF(Comparativo!$E$6="Tabela Não Desonerada",Encargos!$F$44,Encargos!$D$44)</f>
        <v>1.1122000000000001</v>
      </c>
      <c r="N865" s="320"/>
      <c r="O865" s="166" t="s">
        <v>101</v>
      </c>
      <c r="P865" s="321"/>
      <c r="Q865" s="166" t="s">
        <v>101</v>
      </c>
      <c r="R865" s="321"/>
      <c r="S865" s="322"/>
      <c r="T865" s="322"/>
    </row>
    <row r="866" spans="1:20">
      <c r="A866" s="207">
        <f>'Identificação-TCE'!$A$13</f>
        <v>1</v>
      </c>
      <c r="B866" s="168" t="e">
        <f>IF(AND(G866&lt;&gt;"",H866&gt;0,I866&lt;&gt;"",J866&lt;&gt;0,K866&lt;&gt;0),COUNT($B$11:B865)+1,"")</f>
        <v>#N/A</v>
      </c>
      <c r="C866" s="207">
        <f>IF('Orçamento Base'!$M865=0,0,'Orçamento Base'!$D865)</f>
        <v>0</v>
      </c>
      <c r="D866" s="212" t="e">
        <f>IF('Orçamento Base'!$F865=Aux.!$G$11,"CONTRATACAO_PUBLICA",IF(VLOOKUP($C866,'Orçamento Base'!$D$11:$G$2116,3,FALSE)="INDEXADO",VLOOKUP(VLOOKUP($C865,'Orçamento Base'!$D$11:$G$2116,2,FALSE),'Index N_DESON.'!$A$9:$B$604,2),VLOOKUP($C866,'Orçamento Base'!$D$11:$G$2116,3,FALSE)))</f>
        <v>#N/A</v>
      </c>
      <c r="E866" s="208" t="e">
        <f>VLOOKUP($C866,'Orçamento Base'!$D$11:$S$1673,2,FALSE)</f>
        <v>#N/A</v>
      </c>
      <c r="F866" s="211">
        <f>Dados!$C$7</f>
        <v>44652</v>
      </c>
      <c r="G866" s="226" t="e">
        <f>VLOOKUP($C866,'Orçamento Base'!$D$11:$S$1673,4,FALSE)</f>
        <v>#N/A</v>
      </c>
      <c r="H866" s="377">
        <f>IFERROR(VLOOKUP($C866,'Orçamento Base'!$D$11:$S$1673,6,FALSE),0)</f>
        <v>0</v>
      </c>
      <c r="I866" s="208" t="e">
        <f>VLOOKUP($C866,'Orçamento Base'!$D$11:$S$1673,5,FALSE)</f>
        <v>#N/A</v>
      </c>
      <c r="J866" s="167" t="e">
        <f>IF(Comparativo!$E$6="Tabela Não Desonerada",VLOOKUP($C866,'Orçamento Base'!$D$11:$S$1673,12,FALSE),VLOOKUP($C866,#REF!,12,FALSE))</f>
        <v>#N/A</v>
      </c>
      <c r="K866" s="167">
        <f>IFERROR(IF(Comparativo!$E$6="Tabela Não Desonerada",VLOOKUP($C866,'Orçamento Base'!$D$11:$S$1673,16,FALSE),VLOOKUP($C866,#REF!,16,FALSE)),0)</f>
        <v>0</v>
      </c>
      <c r="L866" s="575" t="e">
        <f>IF(AND($D866="COMPOSICAO_PROPRIA",'Orçamento Base'!$N866="-"),"14,18%",IF(AND($D866="MERCADO",'Orçamento Base'!$N866="-"),"15,38%",IF(Comparativo!$E$6="Tabela Não Desonerada",VLOOKUP($C866,'Orçamento Base'!$D$11:$S$1673,11,FALSE),VLOOKUP($C866,#REF!,11,FALSE))))</f>
        <v>#N/A</v>
      </c>
      <c r="M866" s="209">
        <f>IF(Comparativo!$E$6="Tabela Não Desonerada",Encargos!$F$44,Encargos!$D$44)</f>
        <v>1.1122000000000001</v>
      </c>
      <c r="N866" s="320"/>
      <c r="O866" s="166" t="s">
        <v>101</v>
      </c>
      <c r="P866" s="321"/>
      <c r="Q866" s="166" t="s">
        <v>101</v>
      </c>
      <c r="R866" s="321"/>
      <c r="S866" s="322"/>
      <c r="T866" s="322"/>
    </row>
    <row r="867" spans="1:20">
      <c r="A867" s="207">
        <f>'Identificação-TCE'!$A$13</f>
        <v>1</v>
      </c>
      <c r="B867" s="168" t="e">
        <f>IF(AND(G867&lt;&gt;"",H867&gt;0,I867&lt;&gt;"",J867&lt;&gt;0,K867&lt;&gt;0),COUNT($B$11:B866)+1,"")</f>
        <v>#N/A</v>
      </c>
      <c r="C867" s="207">
        <f>IF('Orçamento Base'!$M866=0,0,'Orçamento Base'!$D866)</f>
        <v>0</v>
      </c>
      <c r="D867" s="212" t="e">
        <f>IF('Orçamento Base'!$F866=Aux.!$G$11,"CONTRATACAO_PUBLICA",IF(VLOOKUP($C867,'Orçamento Base'!$D$11:$G$2116,3,FALSE)="INDEXADO",VLOOKUP(VLOOKUP($C866,'Orçamento Base'!$D$11:$G$2116,2,FALSE),'Index N_DESON.'!$A$9:$B$604,2),VLOOKUP($C867,'Orçamento Base'!$D$11:$G$2116,3,FALSE)))</f>
        <v>#N/A</v>
      </c>
      <c r="E867" s="208" t="e">
        <f>VLOOKUP($C867,'Orçamento Base'!$D$11:$S$1673,2,FALSE)</f>
        <v>#N/A</v>
      </c>
      <c r="F867" s="211">
        <f>Dados!$C$7</f>
        <v>44652</v>
      </c>
      <c r="G867" s="226" t="e">
        <f>VLOOKUP($C867,'Orçamento Base'!$D$11:$S$1673,4,FALSE)</f>
        <v>#N/A</v>
      </c>
      <c r="H867" s="377">
        <f>IFERROR(VLOOKUP($C867,'Orçamento Base'!$D$11:$S$1673,6,FALSE),0)</f>
        <v>0</v>
      </c>
      <c r="I867" s="208" t="e">
        <f>VLOOKUP($C867,'Orçamento Base'!$D$11:$S$1673,5,FALSE)</f>
        <v>#N/A</v>
      </c>
      <c r="J867" s="167" t="e">
        <f>IF(Comparativo!$E$6="Tabela Não Desonerada",VLOOKUP($C867,'Orçamento Base'!$D$11:$S$1673,12,FALSE),VLOOKUP($C867,#REF!,12,FALSE))</f>
        <v>#N/A</v>
      </c>
      <c r="K867" s="167">
        <f>IFERROR(IF(Comparativo!$E$6="Tabela Não Desonerada",VLOOKUP($C867,'Orçamento Base'!$D$11:$S$1673,16,FALSE),VLOOKUP($C867,#REF!,16,FALSE)),0)</f>
        <v>0</v>
      </c>
      <c r="L867" s="575" t="e">
        <f>IF(AND($D867="COMPOSICAO_PROPRIA",'Orçamento Base'!$N867="-"),"14,18%",IF(AND($D867="MERCADO",'Orçamento Base'!$N867="-"),"15,38%",IF(Comparativo!$E$6="Tabela Não Desonerada",VLOOKUP($C867,'Orçamento Base'!$D$11:$S$1673,11,FALSE),VLOOKUP($C867,#REF!,11,FALSE))))</f>
        <v>#N/A</v>
      </c>
      <c r="M867" s="209">
        <f>IF(Comparativo!$E$6="Tabela Não Desonerada",Encargos!$F$44,Encargos!$D$44)</f>
        <v>1.1122000000000001</v>
      </c>
      <c r="N867" s="320"/>
      <c r="O867" s="166" t="s">
        <v>101</v>
      </c>
      <c r="P867" s="321"/>
      <c r="Q867" s="166" t="s">
        <v>101</v>
      </c>
      <c r="R867" s="321"/>
      <c r="S867" s="322"/>
      <c r="T867" s="322"/>
    </row>
    <row r="868" spans="1:20">
      <c r="A868" s="207">
        <f>'Identificação-TCE'!$A$13</f>
        <v>1</v>
      </c>
      <c r="B868" s="168" t="e">
        <f>IF(AND(G868&lt;&gt;"",H868&gt;0,I868&lt;&gt;"",J868&lt;&gt;0,K868&lt;&gt;0),COUNT($B$11:B867)+1,"")</f>
        <v>#N/A</v>
      </c>
      <c r="C868" s="207">
        <f>IF('Orçamento Base'!$M867=0,0,'Orçamento Base'!$D867)</f>
        <v>0</v>
      </c>
      <c r="D868" s="212" t="e">
        <f>IF('Orçamento Base'!$F867=Aux.!$G$11,"CONTRATACAO_PUBLICA",IF(VLOOKUP($C868,'Orçamento Base'!$D$11:$G$2116,3,FALSE)="INDEXADO",VLOOKUP(VLOOKUP($C867,'Orçamento Base'!$D$11:$G$2116,2,FALSE),'Index N_DESON.'!$A$9:$B$604,2),VLOOKUP($C868,'Orçamento Base'!$D$11:$G$2116,3,FALSE)))</f>
        <v>#N/A</v>
      </c>
      <c r="E868" s="208" t="e">
        <f>VLOOKUP($C868,'Orçamento Base'!$D$11:$S$1673,2,FALSE)</f>
        <v>#N/A</v>
      </c>
      <c r="F868" s="211">
        <f>Dados!$C$7</f>
        <v>44652</v>
      </c>
      <c r="G868" s="226" t="e">
        <f>VLOOKUP($C868,'Orçamento Base'!$D$11:$S$1673,4,FALSE)</f>
        <v>#N/A</v>
      </c>
      <c r="H868" s="377">
        <f>IFERROR(VLOOKUP($C868,'Orçamento Base'!$D$11:$S$1673,6,FALSE),0)</f>
        <v>0</v>
      </c>
      <c r="I868" s="208" t="e">
        <f>VLOOKUP($C868,'Orçamento Base'!$D$11:$S$1673,5,FALSE)</f>
        <v>#N/A</v>
      </c>
      <c r="J868" s="167" t="e">
        <f>IF(Comparativo!$E$6="Tabela Não Desonerada",VLOOKUP($C868,'Orçamento Base'!$D$11:$S$1673,12,FALSE),VLOOKUP($C868,#REF!,12,FALSE))</f>
        <v>#N/A</v>
      </c>
      <c r="K868" s="167">
        <f>IFERROR(IF(Comparativo!$E$6="Tabela Não Desonerada",VLOOKUP($C868,'Orçamento Base'!$D$11:$S$1673,16,FALSE),VLOOKUP($C868,#REF!,16,FALSE)),0)</f>
        <v>0</v>
      </c>
      <c r="L868" s="575" t="e">
        <f>IF(AND($D868="COMPOSICAO_PROPRIA",'Orçamento Base'!$N868="-"),"14,18%",IF(AND($D868="MERCADO",'Orçamento Base'!$N868="-"),"15,38%",IF(Comparativo!$E$6="Tabela Não Desonerada",VLOOKUP($C868,'Orçamento Base'!$D$11:$S$1673,11,FALSE),VLOOKUP($C868,#REF!,11,FALSE))))</f>
        <v>#N/A</v>
      </c>
      <c r="M868" s="209">
        <f>IF(Comparativo!$E$6="Tabela Não Desonerada",Encargos!$F$44,Encargos!$D$44)</f>
        <v>1.1122000000000001</v>
      </c>
      <c r="N868" s="320"/>
      <c r="O868" s="166" t="s">
        <v>101</v>
      </c>
      <c r="P868" s="321"/>
      <c r="Q868" s="166" t="s">
        <v>101</v>
      </c>
      <c r="R868" s="321"/>
      <c r="S868" s="322"/>
      <c r="T868" s="322"/>
    </row>
    <row r="869" spans="1:20">
      <c r="A869" s="207">
        <f>'Identificação-TCE'!$A$13</f>
        <v>1</v>
      </c>
      <c r="B869" s="168" t="e">
        <f>IF(AND(G869&lt;&gt;"",H869&gt;0,I869&lt;&gt;"",J869&lt;&gt;0,K869&lt;&gt;0),COUNT($B$11:B868)+1,"")</f>
        <v>#N/A</v>
      </c>
      <c r="C869" s="207">
        <f>IF('Orçamento Base'!$M868=0,0,'Orçamento Base'!$D868)</f>
        <v>0</v>
      </c>
      <c r="D869" s="212" t="e">
        <f>IF('Orçamento Base'!$F868=Aux.!$G$11,"CONTRATACAO_PUBLICA",IF(VLOOKUP($C869,'Orçamento Base'!$D$11:$G$2116,3,FALSE)="INDEXADO",VLOOKUP(VLOOKUP($C868,'Orçamento Base'!$D$11:$G$2116,2,FALSE),'Index N_DESON.'!$A$9:$B$604,2),VLOOKUP($C869,'Orçamento Base'!$D$11:$G$2116,3,FALSE)))</f>
        <v>#N/A</v>
      </c>
      <c r="E869" s="208" t="e">
        <f>VLOOKUP($C869,'Orçamento Base'!$D$11:$S$1673,2,FALSE)</f>
        <v>#N/A</v>
      </c>
      <c r="F869" s="211">
        <f>Dados!$C$7</f>
        <v>44652</v>
      </c>
      <c r="G869" s="226" t="e">
        <f>VLOOKUP($C869,'Orçamento Base'!$D$11:$S$1673,4,FALSE)</f>
        <v>#N/A</v>
      </c>
      <c r="H869" s="377">
        <f>IFERROR(VLOOKUP($C869,'Orçamento Base'!$D$11:$S$1673,6,FALSE),0)</f>
        <v>0</v>
      </c>
      <c r="I869" s="208" t="e">
        <f>VLOOKUP($C869,'Orçamento Base'!$D$11:$S$1673,5,FALSE)</f>
        <v>#N/A</v>
      </c>
      <c r="J869" s="167" t="e">
        <f>IF(Comparativo!$E$6="Tabela Não Desonerada",VLOOKUP($C869,'Orçamento Base'!$D$11:$S$1673,12,FALSE),VLOOKUP($C869,#REF!,12,FALSE))</f>
        <v>#N/A</v>
      </c>
      <c r="K869" s="167">
        <f>IFERROR(IF(Comparativo!$E$6="Tabela Não Desonerada",VLOOKUP($C869,'Orçamento Base'!$D$11:$S$1673,16,FALSE),VLOOKUP($C869,#REF!,16,FALSE)),0)</f>
        <v>0</v>
      </c>
      <c r="L869" s="575" t="e">
        <f>IF(AND($D869="COMPOSICAO_PROPRIA",'Orçamento Base'!$N869="-"),"14,18%",IF(AND($D869="MERCADO",'Orçamento Base'!$N869="-"),"15,38%",IF(Comparativo!$E$6="Tabela Não Desonerada",VLOOKUP($C869,'Orçamento Base'!$D$11:$S$1673,11,FALSE),VLOOKUP($C869,#REF!,11,FALSE))))</f>
        <v>#N/A</v>
      </c>
      <c r="M869" s="209">
        <f>IF(Comparativo!$E$6="Tabela Não Desonerada",Encargos!$F$44,Encargos!$D$44)</f>
        <v>1.1122000000000001</v>
      </c>
      <c r="N869" s="320"/>
      <c r="O869" s="166" t="s">
        <v>101</v>
      </c>
      <c r="P869" s="321"/>
      <c r="Q869" s="166" t="s">
        <v>101</v>
      </c>
      <c r="R869" s="321"/>
      <c r="S869" s="322"/>
      <c r="T869" s="322"/>
    </row>
    <row r="870" spans="1:20">
      <c r="A870" s="207">
        <f>'Identificação-TCE'!$A$13</f>
        <v>1</v>
      </c>
      <c r="B870" s="168" t="e">
        <f>IF(AND(G870&lt;&gt;"",H870&gt;0,I870&lt;&gt;"",J870&lt;&gt;0,K870&lt;&gt;0),COUNT($B$11:B869)+1,"")</f>
        <v>#N/A</v>
      </c>
      <c r="C870" s="207">
        <f>IF('Orçamento Base'!$M869=0,0,'Orçamento Base'!$D869)</f>
        <v>0</v>
      </c>
      <c r="D870" s="212" t="e">
        <f>IF('Orçamento Base'!$F869=Aux.!$G$11,"CONTRATACAO_PUBLICA",IF(VLOOKUP($C870,'Orçamento Base'!$D$11:$G$2116,3,FALSE)="INDEXADO",VLOOKUP(VLOOKUP($C869,'Orçamento Base'!$D$11:$G$2116,2,FALSE),'Index N_DESON.'!$A$9:$B$604,2),VLOOKUP($C870,'Orçamento Base'!$D$11:$G$2116,3,FALSE)))</f>
        <v>#N/A</v>
      </c>
      <c r="E870" s="208" t="e">
        <f>VLOOKUP($C870,'Orçamento Base'!$D$11:$S$1673,2,FALSE)</f>
        <v>#N/A</v>
      </c>
      <c r="F870" s="211">
        <f>Dados!$C$7</f>
        <v>44652</v>
      </c>
      <c r="G870" s="226" t="e">
        <f>VLOOKUP($C870,'Orçamento Base'!$D$11:$S$1673,4,FALSE)</f>
        <v>#N/A</v>
      </c>
      <c r="H870" s="377">
        <f>IFERROR(VLOOKUP($C870,'Orçamento Base'!$D$11:$S$1673,6,FALSE),0)</f>
        <v>0</v>
      </c>
      <c r="I870" s="208" t="e">
        <f>VLOOKUP($C870,'Orçamento Base'!$D$11:$S$1673,5,FALSE)</f>
        <v>#N/A</v>
      </c>
      <c r="J870" s="167" t="e">
        <f>IF(Comparativo!$E$6="Tabela Não Desonerada",VLOOKUP($C870,'Orçamento Base'!$D$11:$S$1673,12,FALSE),VLOOKUP($C870,#REF!,12,FALSE))</f>
        <v>#N/A</v>
      </c>
      <c r="K870" s="167">
        <f>IFERROR(IF(Comparativo!$E$6="Tabela Não Desonerada",VLOOKUP($C870,'Orçamento Base'!$D$11:$S$1673,16,FALSE),VLOOKUP($C870,#REF!,16,FALSE)),0)</f>
        <v>0</v>
      </c>
      <c r="L870" s="575" t="e">
        <f>IF(AND($D870="COMPOSICAO_PROPRIA",'Orçamento Base'!$N870="-"),"14,18%",IF(AND($D870="MERCADO",'Orçamento Base'!$N870="-"),"15,38%",IF(Comparativo!$E$6="Tabela Não Desonerada",VLOOKUP($C870,'Orçamento Base'!$D$11:$S$1673,11,FALSE),VLOOKUP($C870,#REF!,11,FALSE))))</f>
        <v>#N/A</v>
      </c>
      <c r="M870" s="209">
        <f>IF(Comparativo!$E$6="Tabela Não Desonerada",Encargos!$F$44,Encargos!$D$44)</f>
        <v>1.1122000000000001</v>
      </c>
      <c r="N870" s="320"/>
      <c r="O870" s="166" t="s">
        <v>101</v>
      </c>
      <c r="P870" s="321"/>
      <c r="Q870" s="166" t="s">
        <v>101</v>
      </c>
      <c r="R870" s="321"/>
      <c r="S870" s="322"/>
      <c r="T870" s="322"/>
    </row>
    <row r="871" spans="1:20">
      <c r="A871" s="207">
        <f>'Identificação-TCE'!$A$13</f>
        <v>1</v>
      </c>
      <c r="B871" s="168" t="e">
        <f>IF(AND(G871&lt;&gt;"",H871&gt;0,I871&lt;&gt;"",J871&lt;&gt;0,K871&lt;&gt;0),COUNT($B$11:B870)+1,"")</f>
        <v>#N/A</v>
      </c>
      <c r="C871" s="207">
        <f>IF('Orçamento Base'!$M870=0,0,'Orçamento Base'!$D870)</f>
        <v>0</v>
      </c>
      <c r="D871" s="212" t="e">
        <f>IF('Orçamento Base'!$F870=Aux.!$G$11,"CONTRATACAO_PUBLICA",IF(VLOOKUP($C871,'Orçamento Base'!$D$11:$G$2116,3,FALSE)="INDEXADO",VLOOKUP(VLOOKUP($C870,'Orçamento Base'!$D$11:$G$2116,2,FALSE),'Index N_DESON.'!$A$9:$B$604,2),VLOOKUP($C871,'Orçamento Base'!$D$11:$G$2116,3,FALSE)))</f>
        <v>#N/A</v>
      </c>
      <c r="E871" s="208" t="e">
        <f>VLOOKUP($C871,'Orçamento Base'!$D$11:$S$1673,2,FALSE)</f>
        <v>#N/A</v>
      </c>
      <c r="F871" s="211">
        <f>Dados!$C$7</f>
        <v>44652</v>
      </c>
      <c r="G871" s="226" t="e">
        <f>VLOOKUP($C871,'Orçamento Base'!$D$11:$S$1673,4,FALSE)</f>
        <v>#N/A</v>
      </c>
      <c r="H871" s="377">
        <f>IFERROR(VLOOKUP($C871,'Orçamento Base'!$D$11:$S$1673,6,FALSE),0)</f>
        <v>0</v>
      </c>
      <c r="I871" s="208" t="e">
        <f>VLOOKUP($C871,'Orçamento Base'!$D$11:$S$1673,5,FALSE)</f>
        <v>#N/A</v>
      </c>
      <c r="J871" s="167" t="e">
        <f>IF(Comparativo!$E$6="Tabela Não Desonerada",VLOOKUP($C871,'Orçamento Base'!$D$11:$S$1673,12,FALSE),VLOOKUP($C871,#REF!,12,FALSE))</f>
        <v>#N/A</v>
      </c>
      <c r="K871" s="167">
        <f>IFERROR(IF(Comparativo!$E$6="Tabela Não Desonerada",VLOOKUP($C871,'Orçamento Base'!$D$11:$S$1673,16,FALSE),VLOOKUP($C871,#REF!,16,FALSE)),0)</f>
        <v>0</v>
      </c>
      <c r="L871" s="575" t="e">
        <f>IF(AND($D871="COMPOSICAO_PROPRIA",'Orçamento Base'!$N871="-"),"14,18%",IF(AND($D871="MERCADO",'Orçamento Base'!$N871="-"),"15,38%",IF(Comparativo!$E$6="Tabela Não Desonerada",VLOOKUP($C871,'Orçamento Base'!$D$11:$S$1673,11,FALSE),VLOOKUP($C871,#REF!,11,FALSE))))</f>
        <v>#N/A</v>
      </c>
      <c r="M871" s="209">
        <f>IF(Comparativo!$E$6="Tabela Não Desonerada",Encargos!$F$44,Encargos!$D$44)</f>
        <v>1.1122000000000001</v>
      </c>
      <c r="N871" s="320"/>
      <c r="O871" s="166" t="s">
        <v>101</v>
      </c>
      <c r="P871" s="321"/>
      <c r="Q871" s="166" t="s">
        <v>101</v>
      </c>
      <c r="R871" s="321"/>
      <c r="S871" s="322"/>
      <c r="T871" s="322"/>
    </row>
    <row r="872" spans="1:20">
      <c r="A872" s="207">
        <f>'Identificação-TCE'!$A$13</f>
        <v>1</v>
      </c>
      <c r="B872" s="168" t="e">
        <f>IF(AND(G872&lt;&gt;"",H872&gt;0,I872&lt;&gt;"",J872&lt;&gt;0,K872&lt;&gt;0),COUNT($B$11:B871)+1,"")</f>
        <v>#N/A</v>
      </c>
      <c r="C872" s="207">
        <f>IF('Orçamento Base'!$M871=0,0,'Orçamento Base'!$D871)</f>
        <v>0</v>
      </c>
      <c r="D872" s="212" t="e">
        <f>IF('Orçamento Base'!$F871=Aux.!$G$11,"CONTRATACAO_PUBLICA",IF(VLOOKUP($C872,'Orçamento Base'!$D$11:$G$2116,3,FALSE)="INDEXADO",VLOOKUP(VLOOKUP($C871,'Orçamento Base'!$D$11:$G$2116,2,FALSE),'Index N_DESON.'!$A$9:$B$604,2),VLOOKUP($C872,'Orçamento Base'!$D$11:$G$2116,3,FALSE)))</f>
        <v>#N/A</v>
      </c>
      <c r="E872" s="208" t="e">
        <f>VLOOKUP($C872,'Orçamento Base'!$D$11:$S$1673,2,FALSE)</f>
        <v>#N/A</v>
      </c>
      <c r="F872" s="211">
        <f>Dados!$C$7</f>
        <v>44652</v>
      </c>
      <c r="G872" s="226" t="e">
        <f>VLOOKUP($C872,'Orçamento Base'!$D$11:$S$1673,4,FALSE)</f>
        <v>#N/A</v>
      </c>
      <c r="H872" s="377">
        <f>IFERROR(VLOOKUP($C872,'Orçamento Base'!$D$11:$S$1673,6,FALSE),0)</f>
        <v>0</v>
      </c>
      <c r="I872" s="208" t="e">
        <f>VLOOKUP($C872,'Orçamento Base'!$D$11:$S$1673,5,FALSE)</f>
        <v>#N/A</v>
      </c>
      <c r="J872" s="167" t="e">
        <f>IF(Comparativo!$E$6="Tabela Não Desonerada",VLOOKUP($C872,'Orçamento Base'!$D$11:$S$1673,12,FALSE),VLOOKUP($C872,#REF!,12,FALSE))</f>
        <v>#N/A</v>
      </c>
      <c r="K872" s="167">
        <f>IFERROR(IF(Comparativo!$E$6="Tabela Não Desonerada",VLOOKUP($C872,'Orçamento Base'!$D$11:$S$1673,16,FALSE),VLOOKUP($C872,#REF!,16,FALSE)),0)</f>
        <v>0</v>
      </c>
      <c r="L872" s="575" t="e">
        <f>IF(AND($D872="COMPOSICAO_PROPRIA",'Orçamento Base'!$N872="-"),"14,18%",IF(AND($D872="MERCADO",'Orçamento Base'!$N872="-"),"15,38%",IF(Comparativo!$E$6="Tabela Não Desonerada",VLOOKUP($C872,'Orçamento Base'!$D$11:$S$1673,11,FALSE),VLOOKUP($C872,#REF!,11,FALSE))))</f>
        <v>#N/A</v>
      </c>
      <c r="M872" s="209">
        <f>IF(Comparativo!$E$6="Tabela Não Desonerada",Encargos!$F$44,Encargos!$D$44)</f>
        <v>1.1122000000000001</v>
      </c>
      <c r="N872" s="320"/>
      <c r="O872" s="166" t="s">
        <v>101</v>
      </c>
      <c r="P872" s="321"/>
      <c r="Q872" s="166" t="s">
        <v>101</v>
      </c>
      <c r="R872" s="321"/>
      <c r="S872" s="322"/>
      <c r="T872" s="322"/>
    </row>
    <row r="873" spans="1:20">
      <c r="A873" s="207">
        <f>'Identificação-TCE'!$A$13</f>
        <v>1</v>
      </c>
      <c r="B873" s="168" t="e">
        <f>IF(AND(G873&lt;&gt;"",H873&gt;0,I873&lt;&gt;"",J873&lt;&gt;0,K873&lt;&gt;0),COUNT($B$11:B872)+1,"")</f>
        <v>#N/A</v>
      </c>
      <c r="C873" s="207">
        <f>IF('Orçamento Base'!$M872=0,0,'Orçamento Base'!$D872)</f>
        <v>0</v>
      </c>
      <c r="D873" s="212" t="e">
        <f>IF('Orçamento Base'!$F872=Aux.!$G$11,"CONTRATACAO_PUBLICA",IF(VLOOKUP($C873,'Orçamento Base'!$D$11:$G$2116,3,FALSE)="INDEXADO",VLOOKUP(VLOOKUP($C872,'Orçamento Base'!$D$11:$G$2116,2,FALSE),'Index N_DESON.'!$A$9:$B$604,2),VLOOKUP($C873,'Orçamento Base'!$D$11:$G$2116,3,FALSE)))</f>
        <v>#N/A</v>
      </c>
      <c r="E873" s="208" t="e">
        <f>VLOOKUP($C873,'Orçamento Base'!$D$11:$S$1673,2,FALSE)</f>
        <v>#N/A</v>
      </c>
      <c r="F873" s="211">
        <f>Dados!$C$7</f>
        <v>44652</v>
      </c>
      <c r="G873" s="226" t="e">
        <f>VLOOKUP($C873,'Orçamento Base'!$D$11:$S$1673,4,FALSE)</f>
        <v>#N/A</v>
      </c>
      <c r="H873" s="377">
        <f>IFERROR(VLOOKUP($C873,'Orçamento Base'!$D$11:$S$1673,6,FALSE),0)</f>
        <v>0</v>
      </c>
      <c r="I873" s="208" t="e">
        <f>VLOOKUP($C873,'Orçamento Base'!$D$11:$S$1673,5,FALSE)</f>
        <v>#N/A</v>
      </c>
      <c r="J873" s="167" t="e">
        <f>IF(Comparativo!$E$6="Tabela Não Desonerada",VLOOKUP($C873,'Orçamento Base'!$D$11:$S$1673,12,FALSE),VLOOKUP($C873,#REF!,12,FALSE))</f>
        <v>#N/A</v>
      </c>
      <c r="K873" s="167">
        <f>IFERROR(IF(Comparativo!$E$6="Tabela Não Desonerada",VLOOKUP($C873,'Orçamento Base'!$D$11:$S$1673,16,FALSE),VLOOKUP($C873,#REF!,16,FALSE)),0)</f>
        <v>0</v>
      </c>
      <c r="L873" s="575" t="e">
        <f>IF(AND($D873="COMPOSICAO_PROPRIA",'Orçamento Base'!$N873="-"),"14,18%",IF(AND($D873="MERCADO",'Orçamento Base'!$N873="-"),"15,38%",IF(Comparativo!$E$6="Tabela Não Desonerada",VLOOKUP($C873,'Orçamento Base'!$D$11:$S$1673,11,FALSE),VLOOKUP($C873,#REF!,11,FALSE))))</f>
        <v>#N/A</v>
      </c>
      <c r="M873" s="209">
        <f>IF(Comparativo!$E$6="Tabela Não Desonerada",Encargos!$F$44,Encargos!$D$44)</f>
        <v>1.1122000000000001</v>
      </c>
      <c r="N873" s="320"/>
      <c r="O873" s="166" t="s">
        <v>101</v>
      </c>
      <c r="P873" s="321"/>
      <c r="Q873" s="166" t="s">
        <v>101</v>
      </c>
      <c r="R873" s="321"/>
      <c r="S873" s="322"/>
      <c r="T873" s="322"/>
    </row>
    <row r="874" spans="1:20">
      <c r="A874" s="207">
        <f>'Identificação-TCE'!$A$13</f>
        <v>1</v>
      </c>
      <c r="B874" s="168" t="e">
        <f>IF(AND(G874&lt;&gt;"",H874&gt;0,I874&lt;&gt;"",J874&lt;&gt;0,K874&lt;&gt;0),COUNT($B$11:B873)+1,"")</f>
        <v>#N/A</v>
      </c>
      <c r="C874" s="207">
        <f>IF('Orçamento Base'!$M873=0,0,'Orçamento Base'!$D873)</f>
        <v>0</v>
      </c>
      <c r="D874" s="212" t="e">
        <f>IF('Orçamento Base'!$F873=Aux.!$G$11,"CONTRATACAO_PUBLICA",IF(VLOOKUP($C874,'Orçamento Base'!$D$11:$G$2116,3,FALSE)="INDEXADO",VLOOKUP(VLOOKUP($C873,'Orçamento Base'!$D$11:$G$2116,2,FALSE),'Index N_DESON.'!$A$9:$B$604,2),VLOOKUP($C874,'Orçamento Base'!$D$11:$G$2116,3,FALSE)))</f>
        <v>#N/A</v>
      </c>
      <c r="E874" s="208" t="e">
        <f>VLOOKUP($C874,'Orçamento Base'!$D$11:$S$1673,2,FALSE)</f>
        <v>#N/A</v>
      </c>
      <c r="F874" s="211">
        <f>Dados!$C$7</f>
        <v>44652</v>
      </c>
      <c r="G874" s="226" t="e">
        <f>VLOOKUP($C874,'Orçamento Base'!$D$11:$S$1673,4,FALSE)</f>
        <v>#N/A</v>
      </c>
      <c r="H874" s="377">
        <f>IFERROR(VLOOKUP($C874,'Orçamento Base'!$D$11:$S$1673,6,FALSE),0)</f>
        <v>0</v>
      </c>
      <c r="I874" s="208" t="e">
        <f>VLOOKUP($C874,'Orçamento Base'!$D$11:$S$1673,5,FALSE)</f>
        <v>#N/A</v>
      </c>
      <c r="J874" s="167" t="e">
        <f>IF(Comparativo!$E$6="Tabela Não Desonerada",VLOOKUP($C874,'Orçamento Base'!$D$11:$S$1673,12,FALSE),VLOOKUP($C874,#REF!,12,FALSE))</f>
        <v>#N/A</v>
      </c>
      <c r="K874" s="167">
        <f>IFERROR(IF(Comparativo!$E$6="Tabela Não Desonerada",VLOOKUP($C874,'Orçamento Base'!$D$11:$S$1673,16,FALSE),VLOOKUP($C874,#REF!,16,FALSE)),0)</f>
        <v>0</v>
      </c>
      <c r="L874" s="575" t="e">
        <f>IF(AND($D874="COMPOSICAO_PROPRIA",'Orçamento Base'!$N874="-"),"14,18%",IF(AND($D874="MERCADO",'Orçamento Base'!$N874="-"),"15,38%",IF(Comparativo!$E$6="Tabela Não Desonerada",VLOOKUP($C874,'Orçamento Base'!$D$11:$S$1673,11,FALSE),VLOOKUP($C874,#REF!,11,FALSE))))</f>
        <v>#N/A</v>
      </c>
      <c r="M874" s="209">
        <f>IF(Comparativo!$E$6="Tabela Não Desonerada",Encargos!$F$44,Encargos!$D$44)</f>
        <v>1.1122000000000001</v>
      </c>
      <c r="N874" s="320"/>
      <c r="O874" s="166" t="s">
        <v>101</v>
      </c>
      <c r="P874" s="321"/>
      <c r="Q874" s="166" t="s">
        <v>101</v>
      </c>
      <c r="R874" s="321"/>
      <c r="S874" s="322"/>
      <c r="T874" s="322"/>
    </row>
    <row r="875" spans="1:20">
      <c r="A875" s="207">
        <f>'Identificação-TCE'!$A$13</f>
        <v>1</v>
      </c>
      <c r="B875" s="168" t="e">
        <f>IF(AND(G875&lt;&gt;"",H875&gt;0,I875&lt;&gt;"",J875&lt;&gt;0,K875&lt;&gt;0),COUNT($B$11:B874)+1,"")</f>
        <v>#N/A</v>
      </c>
      <c r="C875" s="207">
        <f>IF('Orçamento Base'!$M874=0,0,'Orçamento Base'!$D874)</f>
        <v>0</v>
      </c>
      <c r="D875" s="212" t="e">
        <f>IF('Orçamento Base'!$F874=Aux.!$G$11,"CONTRATACAO_PUBLICA",IF(VLOOKUP($C875,'Orçamento Base'!$D$11:$G$2116,3,FALSE)="INDEXADO",VLOOKUP(VLOOKUP($C874,'Orçamento Base'!$D$11:$G$2116,2,FALSE),'Index N_DESON.'!$A$9:$B$604,2),VLOOKUP($C875,'Orçamento Base'!$D$11:$G$2116,3,FALSE)))</f>
        <v>#N/A</v>
      </c>
      <c r="E875" s="208" t="e">
        <f>VLOOKUP($C875,'Orçamento Base'!$D$11:$S$1673,2,FALSE)</f>
        <v>#N/A</v>
      </c>
      <c r="F875" s="211">
        <f>Dados!$C$7</f>
        <v>44652</v>
      </c>
      <c r="G875" s="226" t="e">
        <f>VLOOKUP($C875,'Orçamento Base'!$D$11:$S$1673,4,FALSE)</f>
        <v>#N/A</v>
      </c>
      <c r="H875" s="377">
        <f>IFERROR(VLOOKUP($C875,'Orçamento Base'!$D$11:$S$1673,6,FALSE),0)</f>
        <v>0</v>
      </c>
      <c r="I875" s="208" t="e">
        <f>VLOOKUP($C875,'Orçamento Base'!$D$11:$S$1673,5,FALSE)</f>
        <v>#N/A</v>
      </c>
      <c r="J875" s="167" t="e">
        <f>IF(Comparativo!$E$6="Tabela Não Desonerada",VLOOKUP($C875,'Orçamento Base'!$D$11:$S$1673,12,FALSE),VLOOKUP($C875,#REF!,12,FALSE))</f>
        <v>#N/A</v>
      </c>
      <c r="K875" s="167">
        <f>IFERROR(IF(Comparativo!$E$6="Tabela Não Desonerada",VLOOKUP($C875,'Orçamento Base'!$D$11:$S$1673,16,FALSE),VLOOKUP($C875,#REF!,16,FALSE)),0)</f>
        <v>0</v>
      </c>
      <c r="L875" s="575" t="e">
        <f>IF(AND($D875="COMPOSICAO_PROPRIA",'Orçamento Base'!$N875="-"),"14,18%",IF(AND($D875="MERCADO",'Orçamento Base'!$N875="-"),"15,38%",IF(Comparativo!$E$6="Tabela Não Desonerada",VLOOKUP($C875,'Orçamento Base'!$D$11:$S$1673,11,FALSE),VLOOKUP($C875,#REF!,11,FALSE))))</f>
        <v>#N/A</v>
      </c>
      <c r="M875" s="209">
        <f>IF(Comparativo!$E$6="Tabela Não Desonerada",Encargos!$F$44,Encargos!$D$44)</f>
        <v>1.1122000000000001</v>
      </c>
      <c r="N875" s="320"/>
      <c r="O875" s="166" t="s">
        <v>101</v>
      </c>
      <c r="P875" s="321"/>
      <c r="Q875" s="166" t="s">
        <v>101</v>
      </c>
      <c r="R875" s="321"/>
      <c r="S875" s="322"/>
      <c r="T875" s="322"/>
    </row>
    <row r="876" spans="1:20">
      <c r="A876" s="207">
        <f>'Identificação-TCE'!$A$13</f>
        <v>1</v>
      </c>
      <c r="B876" s="168" t="e">
        <f>IF(AND(G876&lt;&gt;"",H876&gt;0,I876&lt;&gt;"",J876&lt;&gt;0,K876&lt;&gt;0),COUNT($B$11:B875)+1,"")</f>
        <v>#N/A</v>
      </c>
      <c r="C876" s="207">
        <f>IF('Orçamento Base'!$M875=0,0,'Orçamento Base'!$D875)</f>
        <v>0</v>
      </c>
      <c r="D876" s="212" t="e">
        <f>IF('Orçamento Base'!$F875=Aux.!$G$11,"CONTRATACAO_PUBLICA",IF(VLOOKUP($C876,'Orçamento Base'!$D$11:$G$2116,3,FALSE)="INDEXADO",VLOOKUP(VLOOKUP($C875,'Orçamento Base'!$D$11:$G$2116,2,FALSE),'Index N_DESON.'!$A$9:$B$604,2),VLOOKUP($C876,'Orçamento Base'!$D$11:$G$2116,3,FALSE)))</f>
        <v>#N/A</v>
      </c>
      <c r="E876" s="208" t="e">
        <f>VLOOKUP($C876,'Orçamento Base'!$D$11:$S$1673,2,FALSE)</f>
        <v>#N/A</v>
      </c>
      <c r="F876" s="211">
        <f>Dados!$C$7</f>
        <v>44652</v>
      </c>
      <c r="G876" s="226" t="e">
        <f>VLOOKUP($C876,'Orçamento Base'!$D$11:$S$1673,4,FALSE)</f>
        <v>#N/A</v>
      </c>
      <c r="H876" s="377">
        <f>IFERROR(VLOOKUP($C876,'Orçamento Base'!$D$11:$S$1673,6,FALSE),0)</f>
        <v>0</v>
      </c>
      <c r="I876" s="208" t="e">
        <f>VLOOKUP($C876,'Orçamento Base'!$D$11:$S$1673,5,FALSE)</f>
        <v>#N/A</v>
      </c>
      <c r="J876" s="167" t="e">
        <f>IF(Comparativo!$E$6="Tabela Não Desonerada",VLOOKUP($C876,'Orçamento Base'!$D$11:$S$1673,12,FALSE),VLOOKUP($C876,#REF!,12,FALSE))</f>
        <v>#N/A</v>
      </c>
      <c r="K876" s="167">
        <f>IFERROR(IF(Comparativo!$E$6="Tabela Não Desonerada",VLOOKUP($C876,'Orçamento Base'!$D$11:$S$1673,16,FALSE),VLOOKUP($C876,#REF!,16,FALSE)),0)</f>
        <v>0</v>
      </c>
      <c r="L876" s="575" t="e">
        <f>IF(AND($D876="COMPOSICAO_PROPRIA",'Orçamento Base'!$N876="-"),"14,18%",IF(AND($D876="MERCADO",'Orçamento Base'!$N876="-"),"15,38%",IF(Comparativo!$E$6="Tabela Não Desonerada",VLOOKUP($C876,'Orçamento Base'!$D$11:$S$1673,11,FALSE),VLOOKUP($C876,#REF!,11,FALSE))))</f>
        <v>#N/A</v>
      </c>
      <c r="M876" s="209">
        <f>IF(Comparativo!$E$6="Tabela Não Desonerada",Encargos!$F$44,Encargos!$D$44)</f>
        <v>1.1122000000000001</v>
      </c>
      <c r="N876" s="320"/>
      <c r="O876" s="166" t="s">
        <v>101</v>
      </c>
      <c r="P876" s="321"/>
      <c r="Q876" s="166" t="s">
        <v>101</v>
      </c>
      <c r="R876" s="321"/>
      <c r="S876" s="322"/>
      <c r="T876" s="322"/>
    </row>
    <row r="877" spans="1:20">
      <c r="A877" s="207">
        <f>'Identificação-TCE'!$A$13</f>
        <v>1</v>
      </c>
      <c r="B877" s="168" t="e">
        <f>IF(AND(G877&lt;&gt;"",H877&gt;0,I877&lt;&gt;"",J877&lt;&gt;0,K877&lt;&gt;0),COUNT($B$11:B876)+1,"")</f>
        <v>#N/A</v>
      </c>
      <c r="C877" s="207">
        <f>IF('Orçamento Base'!$M876=0,0,'Orçamento Base'!$D876)</f>
        <v>0</v>
      </c>
      <c r="D877" s="212" t="e">
        <f>IF('Orçamento Base'!$F876=Aux.!$G$11,"CONTRATACAO_PUBLICA",IF(VLOOKUP($C877,'Orçamento Base'!$D$11:$G$2116,3,FALSE)="INDEXADO",VLOOKUP(VLOOKUP($C876,'Orçamento Base'!$D$11:$G$2116,2,FALSE),'Index N_DESON.'!$A$9:$B$604,2),VLOOKUP($C877,'Orçamento Base'!$D$11:$G$2116,3,FALSE)))</f>
        <v>#N/A</v>
      </c>
      <c r="E877" s="208" t="e">
        <f>VLOOKUP($C877,'Orçamento Base'!$D$11:$S$1673,2,FALSE)</f>
        <v>#N/A</v>
      </c>
      <c r="F877" s="211">
        <f>Dados!$C$7</f>
        <v>44652</v>
      </c>
      <c r="G877" s="226" t="e">
        <f>VLOOKUP($C877,'Orçamento Base'!$D$11:$S$1673,4,FALSE)</f>
        <v>#N/A</v>
      </c>
      <c r="H877" s="377">
        <f>IFERROR(VLOOKUP($C877,'Orçamento Base'!$D$11:$S$1673,6,FALSE),0)</f>
        <v>0</v>
      </c>
      <c r="I877" s="208" t="e">
        <f>VLOOKUP($C877,'Orçamento Base'!$D$11:$S$1673,5,FALSE)</f>
        <v>#N/A</v>
      </c>
      <c r="J877" s="167" t="e">
        <f>IF(Comparativo!$E$6="Tabela Não Desonerada",VLOOKUP($C877,'Orçamento Base'!$D$11:$S$1673,12,FALSE),VLOOKUP($C877,#REF!,12,FALSE))</f>
        <v>#N/A</v>
      </c>
      <c r="K877" s="167">
        <f>IFERROR(IF(Comparativo!$E$6="Tabela Não Desonerada",VLOOKUP($C877,'Orçamento Base'!$D$11:$S$1673,16,FALSE),VLOOKUP($C877,#REF!,16,FALSE)),0)</f>
        <v>0</v>
      </c>
      <c r="L877" s="575" t="e">
        <f>IF(AND($D877="COMPOSICAO_PROPRIA",'Orçamento Base'!$N877="-"),"14,18%",IF(AND($D877="MERCADO",'Orçamento Base'!$N877="-"),"15,38%",IF(Comparativo!$E$6="Tabela Não Desonerada",VLOOKUP($C877,'Orçamento Base'!$D$11:$S$1673,11,FALSE),VLOOKUP($C877,#REF!,11,FALSE))))</f>
        <v>#N/A</v>
      </c>
      <c r="M877" s="209">
        <f>IF(Comparativo!$E$6="Tabela Não Desonerada",Encargos!$F$44,Encargos!$D$44)</f>
        <v>1.1122000000000001</v>
      </c>
      <c r="N877" s="320"/>
      <c r="O877" s="166" t="s">
        <v>101</v>
      </c>
      <c r="P877" s="321"/>
      <c r="Q877" s="166" t="s">
        <v>101</v>
      </c>
      <c r="R877" s="321"/>
      <c r="S877" s="322"/>
      <c r="T877" s="322"/>
    </row>
    <row r="878" spans="1:20">
      <c r="A878" s="207">
        <f>'Identificação-TCE'!$A$13</f>
        <v>1</v>
      </c>
      <c r="B878" s="168" t="e">
        <f>IF(AND(G878&lt;&gt;"",H878&gt;0,I878&lt;&gt;"",J878&lt;&gt;0,K878&lt;&gt;0),COUNT($B$11:B877)+1,"")</f>
        <v>#N/A</v>
      </c>
      <c r="C878" s="207">
        <f>IF('Orçamento Base'!$M877=0,0,'Orçamento Base'!$D877)</f>
        <v>0</v>
      </c>
      <c r="D878" s="212" t="e">
        <f>IF('Orçamento Base'!$F877=Aux.!$G$11,"CONTRATACAO_PUBLICA",IF(VLOOKUP($C878,'Orçamento Base'!$D$11:$G$2116,3,FALSE)="INDEXADO",VLOOKUP(VLOOKUP($C877,'Orçamento Base'!$D$11:$G$2116,2,FALSE),'Index N_DESON.'!$A$9:$B$604,2),VLOOKUP($C878,'Orçamento Base'!$D$11:$G$2116,3,FALSE)))</f>
        <v>#N/A</v>
      </c>
      <c r="E878" s="208" t="e">
        <f>VLOOKUP($C878,'Orçamento Base'!$D$11:$S$1673,2,FALSE)</f>
        <v>#N/A</v>
      </c>
      <c r="F878" s="211">
        <f>Dados!$C$7</f>
        <v>44652</v>
      </c>
      <c r="G878" s="226" t="e">
        <f>VLOOKUP($C878,'Orçamento Base'!$D$11:$S$1673,4,FALSE)</f>
        <v>#N/A</v>
      </c>
      <c r="H878" s="377">
        <f>IFERROR(VLOOKUP($C878,'Orçamento Base'!$D$11:$S$1673,6,FALSE),0)</f>
        <v>0</v>
      </c>
      <c r="I878" s="208" t="e">
        <f>VLOOKUP($C878,'Orçamento Base'!$D$11:$S$1673,5,FALSE)</f>
        <v>#N/A</v>
      </c>
      <c r="J878" s="167" t="e">
        <f>IF(Comparativo!$E$6="Tabela Não Desonerada",VLOOKUP($C878,'Orçamento Base'!$D$11:$S$1673,12,FALSE),VLOOKUP($C878,#REF!,12,FALSE))</f>
        <v>#N/A</v>
      </c>
      <c r="K878" s="167">
        <f>IFERROR(IF(Comparativo!$E$6="Tabela Não Desonerada",VLOOKUP($C878,'Orçamento Base'!$D$11:$S$1673,16,FALSE),VLOOKUP($C878,#REF!,16,FALSE)),0)</f>
        <v>0</v>
      </c>
      <c r="L878" s="575" t="e">
        <f>IF(AND($D878="COMPOSICAO_PROPRIA",'Orçamento Base'!$N878="-"),"14,18%",IF(AND($D878="MERCADO",'Orçamento Base'!$N878="-"),"15,38%",IF(Comparativo!$E$6="Tabela Não Desonerada",VLOOKUP($C878,'Orçamento Base'!$D$11:$S$1673,11,FALSE),VLOOKUP($C878,#REF!,11,FALSE))))</f>
        <v>#N/A</v>
      </c>
      <c r="M878" s="209">
        <f>IF(Comparativo!$E$6="Tabela Não Desonerada",Encargos!$F$44,Encargos!$D$44)</f>
        <v>1.1122000000000001</v>
      </c>
      <c r="N878" s="320"/>
      <c r="O878" s="166" t="s">
        <v>101</v>
      </c>
      <c r="P878" s="321"/>
      <c r="Q878" s="166" t="s">
        <v>101</v>
      </c>
      <c r="R878" s="321"/>
      <c r="S878" s="322"/>
      <c r="T878" s="322"/>
    </row>
    <row r="879" spans="1:20">
      <c r="A879" s="207">
        <f>'Identificação-TCE'!$A$13</f>
        <v>1</v>
      </c>
      <c r="B879" s="168" t="e">
        <f>IF(AND(G879&lt;&gt;"",H879&gt;0,I879&lt;&gt;"",J879&lt;&gt;0,K879&lt;&gt;0),COUNT($B$11:B878)+1,"")</f>
        <v>#N/A</v>
      </c>
      <c r="C879" s="207">
        <f>IF('Orçamento Base'!$M878=0,0,'Orçamento Base'!$D878)</f>
        <v>0</v>
      </c>
      <c r="D879" s="212" t="e">
        <f>IF('Orçamento Base'!$F878=Aux.!$G$11,"CONTRATACAO_PUBLICA",IF(VLOOKUP($C879,'Orçamento Base'!$D$11:$G$2116,3,FALSE)="INDEXADO",VLOOKUP(VLOOKUP($C878,'Orçamento Base'!$D$11:$G$2116,2,FALSE),'Index N_DESON.'!$A$9:$B$604,2),VLOOKUP($C879,'Orçamento Base'!$D$11:$G$2116,3,FALSE)))</f>
        <v>#N/A</v>
      </c>
      <c r="E879" s="208" t="e">
        <f>VLOOKUP($C879,'Orçamento Base'!$D$11:$S$1673,2,FALSE)</f>
        <v>#N/A</v>
      </c>
      <c r="F879" s="211">
        <f>Dados!$C$7</f>
        <v>44652</v>
      </c>
      <c r="G879" s="226" t="e">
        <f>VLOOKUP($C879,'Orçamento Base'!$D$11:$S$1673,4,FALSE)</f>
        <v>#N/A</v>
      </c>
      <c r="H879" s="377">
        <f>IFERROR(VLOOKUP($C879,'Orçamento Base'!$D$11:$S$1673,6,FALSE),0)</f>
        <v>0</v>
      </c>
      <c r="I879" s="208" t="e">
        <f>VLOOKUP($C879,'Orçamento Base'!$D$11:$S$1673,5,FALSE)</f>
        <v>#N/A</v>
      </c>
      <c r="J879" s="167" t="e">
        <f>IF(Comparativo!$E$6="Tabela Não Desonerada",VLOOKUP($C879,'Orçamento Base'!$D$11:$S$1673,12,FALSE),VLOOKUP($C879,#REF!,12,FALSE))</f>
        <v>#N/A</v>
      </c>
      <c r="K879" s="167">
        <f>IFERROR(IF(Comparativo!$E$6="Tabela Não Desonerada",VLOOKUP($C879,'Orçamento Base'!$D$11:$S$1673,16,FALSE),VLOOKUP($C879,#REF!,16,FALSE)),0)</f>
        <v>0</v>
      </c>
      <c r="L879" s="575" t="e">
        <f>IF(AND($D879="COMPOSICAO_PROPRIA",'Orçamento Base'!$N879="-"),"14,18%",IF(AND($D879="MERCADO",'Orçamento Base'!$N879="-"),"15,38%",IF(Comparativo!$E$6="Tabela Não Desonerada",VLOOKUP($C879,'Orçamento Base'!$D$11:$S$1673,11,FALSE),VLOOKUP($C879,#REF!,11,FALSE))))</f>
        <v>#N/A</v>
      </c>
      <c r="M879" s="209">
        <f>IF(Comparativo!$E$6="Tabela Não Desonerada",Encargos!$F$44,Encargos!$D$44)</f>
        <v>1.1122000000000001</v>
      </c>
      <c r="N879" s="320"/>
      <c r="O879" s="166" t="s">
        <v>101</v>
      </c>
      <c r="P879" s="321"/>
      <c r="Q879" s="166" t="s">
        <v>101</v>
      </c>
      <c r="R879" s="321"/>
      <c r="S879" s="322"/>
      <c r="T879" s="322"/>
    </row>
    <row r="880" spans="1:20">
      <c r="A880" s="207">
        <f>'Identificação-TCE'!$A$13</f>
        <v>1</v>
      </c>
      <c r="B880" s="168" t="e">
        <f>IF(AND(G880&lt;&gt;"",H880&gt;0,I880&lt;&gt;"",J880&lt;&gt;0,K880&lt;&gt;0),COUNT($B$11:B879)+1,"")</f>
        <v>#N/A</v>
      </c>
      <c r="C880" s="207">
        <f>IF('Orçamento Base'!$M879=0,0,'Orçamento Base'!$D879)</f>
        <v>0</v>
      </c>
      <c r="D880" s="212" t="e">
        <f>IF('Orçamento Base'!$F879=Aux.!$G$11,"CONTRATACAO_PUBLICA",IF(VLOOKUP($C880,'Orçamento Base'!$D$11:$G$2116,3,FALSE)="INDEXADO",VLOOKUP(VLOOKUP($C879,'Orçamento Base'!$D$11:$G$2116,2,FALSE),'Index N_DESON.'!$A$9:$B$604,2),VLOOKUP($C880,'Orçamento Base'!$D$11:$G$2116,3,FALSE)))</f>
        <v>#N/A</v>
      </c>
      <c r="E880" s="208" t="e">
        <f>VLOOKUP($C880,'Orçamento Base'!$D$11:$S$1673,2,FALSE)</f>
        <v>#N/A</v>
      </c>
      <c r="F880" s="211">
        <f>Dados!$C$7</f>
        <v>44652</v>
      </c>
      <c r="G880" s="226" t="e">
        <f>VLOOKUP($C880,'Orçamento Base'!$D$11:$S$1673,4,FALSE)</f>
        <v>#N/A</v>
      </c>
      <c r="H880" s="377">
        <f>IFERROR(VLOOKUP($C880,'Orçamento Base'!$D$11:$S$1673,6,FALSE),0)</f>
        <v>0</v>
      </c>
      <c r="I880" s="208" t="e">
        <f>VLOOKUP($C880,'Orçamento Base'!$D$11:$S$1673,5,FALSE)</f>
        <v>#N/A</v>
      </c>
      <c r="J880" s="167" t="e">
        <f>IF(Comparativo!$E$6="Tabela Não Desonerada",VLOOKUP($C880,'Orçamento Base'!$D$11:$S$1673,12,FALSE),VLOOKUP($C880,#REF!,12,FALSE))</f>
        <v>#N/A</v>
      </c>
      <c r="K880" s="167">
        <f>IFERROR(IF(Comparativo!$E$6="Tabela Não Desonerada",VLOOKUP($C880,'Orçamento Base'!$D$11:$S$1673,16,FALSE),VLOOKUP($C880,#REF!,16,FALSE)),0)</f>
        <v>0</v>
      </c>
      <c r="L880" s="575" t="e">
        <f>IF(AND($D880="COMPOSICAO_PROPRIA",'Orçamento Base'!$N880="-"),"14,18%",IF(AND($D880="MERCADO",'Orçamento Base'!$N880="-"),"15,38%",IF(Comparativo!$E$6="Tabela Não Desonerada",VLOOKUP($C880,'Orçamento Base'!$D$11:$S$1673,11,FALSE),VLOOKUP($C880,#REF!,11,FALSE))))</f>
        <v>#N/A</v>
      </c>
      <c r="M880" s="209">
        <f>IF(Comparativo!$E$6="Tabela Não Desonerada",Encargos!$F$44,Encargos!$D$44)</f>
        <v>1.1122000000000001</v>
      </c>
      <c r="N880" s="320"/>
      <c r="O880" s="166" t="s">
        <v>101</v>
      </c>
      <c r="P880" s="321"/>
      <c r="Q880" s="166" t="s">
        <v>101</v>
      </c>
      <c r="R880" s="321"/>
      <c r="S880" s="322"/>
      <c r="T880" s="322"/>
    </row>
    <row r="881" spans="1:20">
      <c r="A881" s="207">
        <f>'Identificação-TCE'!$A$13</f>
        <v>1</v>
      </c>
      <c r="B881" s="168" t="e">
        <f>IF(AND(G881&lt;&gt;"",H881&gt;0,I881&lt;&gt;"",J881&lt;&gt;0,K881&lt;&gt;0),COUNT($B$11:B880)+1,"")</f>
        <v>#N/A</v>
      </c>
      <c r="C881" s="207">
        <f>IF('Orçamento Base'!$M880=0,0,'Orçamento Base'!$D880)</f>
        <v>0</v>
      </c>
      <c r="D881" s="212" t="e">
        <f>IF('Orçamento Base'!$F880=Aux.!$G$11,"CONTRATACAO_PUBLICA",IF(VLOOKUP($C881,'Orçamento Base'!$D$11:$G$2116,3,FALSE)="INDEXADO",VLOOKUP(VLOOKUP($C880,'Orçamento Base'!$D$11:$G$2116,2,FALSE),'Index N_DESON.'!$A$9:$B$604,2),VLOOKUP($C881,'Orçamento Base'!$D$11:$G$2116,3,FALSE)))</f>
        <v>#N/A</v>
      </c>
      <c r="E881" s="208" t="e">
        <f>VLOOKUP($C881,'Orçamento Base'!$D$11:$S$1673,2,FALSE)</f>
        <v>#N/A</v>
      </c>
      <c r="F881" s="211">
        <f>Dados!$C$7</f>
        <v>44652</v>
      </c>
      <c r="G881" s="226" t="e">
        <f>VLOOKUP($C881,'Orçamento Base'!$D$11:$S$1673,4,FALSE)</f>
        <v>#N/A</v>
      </c>
      <c r="H881" s="377">
        <f>IFERROR(VLOOKUP($C881,'Orçamento Base'!$D$11:$S$1673,6,FALSE),0)</f>
        <v>0</v>
      </c>
      <c r="I881" s="208" t="e">
        <f>VLOOKUP($C881,'Orçamento Base'!$D$11:$S$1673,5,FALSE)</f>
        <v>#N/A</v>
      </c>
      <c r="J881" s="167" t="e">
        <f>IF(Comparativo!$E$6="Tabela Não Desonerada",VLOOKUP($C881,'Orçamento Base'!$D$11:$S$1673,12,FALSE),VLOOKUP($C881,#REF!,12,FALSE))</f>
        <v>#N/A</v>
      </c>
      <c r="K881" s="167">
        <f>IFERROR(IF(Comparativo!$E$6="Tabela Não Desonerada",VLOOKUP($C881,'Orçamento Base'!$D$11:$S$1673,16,FALSE),VLOOKUP($C881,#REF!,16,FALSE)),0)</f>
        <v>0</v>
      </c>
      <c r="L881" s="575" t="e">
        <f>IF(AND($D881="COMPOSICAO_PROPRIA",'Orçamento Base'!$N881="-"),"14,18%",IF(AND($D881="MERCADO",'Orçamento Base'!$N881="-"),"15,38%",IF(Comparativo!$E$6="Tabela Não Desonerada",VLOOKUP($C881,'Orçamento Base'!$D$11:$S$1673,11,FALSE),VLOOKUP($C881,#REF!,11,FALSE))))</f>
        <v>#N/A</v>
      </c>
      <c r="M881" s="209">
        <f>IF(Comparativo!$E$6="Tabela Não Desonerada",Encargos!$F$44,Encargos!$D$44)</f>
        <v>1.1122000000000001</v>
      </c>
      <c r="N881" s="320"/>
      <c r="O881" s="166" t="s">
        <v>101</v>
      </c>
      <c r="P881" s="321"/>
      <c r="Q881" s="166" t="s">
        <v>101</v>
      </c>
      <c r="R881" s="321"/>
      <c r="S881" s="322"/>
      <c r="T881" s="322"/>
    </row>
    <row r="882" spans="1:20">
      <c r="A882" s="207">
        <f>'Identificação-TCE'!$A$13</f>
        <v>1</v>
      </c>
      <c r="B882" s="168" t="e">
        <f>IF(AND(G882&lt;&gt;"",H882&gt;0,I882&lt;&gt;"",J882&lt;&gt;0,K882&lt;&gt;0),COUNT($B$11:B881)+1,"")</f>
        <v>#N/A</v>
      </c>
      <c r="C882" s="207">
        <f>IF('Orçamento Base'!$M881=0,0,'Orçamento Base'!$D881)</f>
        <v>0</v>
      </c>
      <c r="D882" s="212" t="e">
        <f>IF('Orçamento Base'!$F881=Aux.!$G$11,"CONTRATACAO_PUBLICA",IF(VLOOKUP($C882,'Orçamento Base'!$D$11:$G$2116,3,FALSE)="INDEXADO",VLOOKUP(VLOOKUP($C881,'Orçamento Base'!$D$11:$G$2116,2,FALSE),'Index N_DESON.'!$A$9:$B$604,2),VLOOKUP($C882,'Orçamento Base'!$D$11:$G$2116,3,FALSE)))</f>
        <v>#N/A</v>
      </c>
      <c r="E882" s="208" t="e">
        <f>VLOOKUP($C882,'Orçamento Base'!$D$11:$S$1673,2,FALSE)</f>
        <v>#N/A</v>
      </c>
      <c r="F882" s="211">
        <f>Dados!$C$7</f>
        <v>44652</v>
      </c>
      <c r="G882" s="226" t="e">
        <f>VLOOKUP($C882,'Orçamento Base'!$D$11:$S$1673,4,FALSE)</f>
        <v>#N/A</v>
      </c>
      <c r="H882" s="377">
        <f>IFERROR(VLOOKUP($C882,'Orçamento Base'!$D$11:$S$1673,6,FALSE),0)</f>
        <v>0</v>
      </c>
      <c r="I882" s="208" t="e">
        <f>VLOOKUP($C882,'Orçamento Base'!$D$11:$S$1673,5,FALSE)</f>
        <v>#N/A</v>
      </c>
      <c r="J882" s="167" t="e">
        <f>IF(Comparativo!$E$6="Tabela Não Desonerada",VLOOKUP($C882,'Orçamento Base'!$D$11:$S$1673,12,FALSE),VLOOKUP($C882,#REF!,12,FALSE))</f>
        <v>#N/A</v>
      </c>
      <c r="K882" s="167">
        <f>IFERROR(IF(Comparativo!$E$6="Tabela Não Desonerada",VLOOKUP($C882,'Orçamento Base'!$D$11:$S$1673,16,FALSE),VLOOKUP($C882,#REF!,16,FALSE)),0)</f>
        <v>0</v>
      </c>
      <c r="L882" s="575" t="e">
        <f>IF(AND($D882="COMPOSICAO_PROPRIA",'Orçamento Base'!$N882="-"),"14,18%",IF(AND($D882="MERCADO",'Orçamento Base'!$N882="-"),"15,38%",IF(Comparativo!$E$6="Tabela Não Desonerada",VLOOKUP($C882,'Orçamento Base'!$D$11:$S$1673,11,FALSE),VLOOKUP($C882,#REF!,11,FALSE))))</f>
        <v>#N/A</v>
      </c>
      <c r="M882" s="209">
        <f>IF(Comparativo!$E$6="Tabela Não Desonerada",Encargos!$F$44,Encargos!$D$44)</f>
        <v>1.1122000000000001</v>
      </c>
      <c r="N882" s="320"/>
      <c r="O882" s="166" t="s">
        <v>101</v>
      </c>
      <c r="P882" s="321"/>
      <c r="Q882" s="166" t="s">
        <v>101</v>
      </c>
      <c r="R882" s="321"/>
      <c r="S882" s="322"/>
      <c r="T882" s="322"/>
    </row>
    <row r="883" spans="1:20">
      <c r="A883" s="207">
        <f>'Identificação-TCE'!$A$13</f>
        <v>1</v>
      </c>
      <c r="B883" s="168" t="e">
        <f>IF(AND(G883&lt;&gt;"",H883&gt;0,I883&lt;&gt;"",J883&lt;&gt;0,K883&lt;&gt;0),COUNT($B$11:B882)+1,"")</f>
        <v>#N/A</v>
      </c>
      <c r="C883" s="207">
        <f>IF('Orçamento Base'!$M882=0,0,'Orçamento Base'!$D882)</f>
        <v>0</v>
      </c>
      <c r="D883" s="212" t="e">
        <f>IF('Orçamento Base'!$F882=Aux.!$G$11,"CONTRATACAO_PUBLICA",IF(VLOOKUP($C883,'Orçamento Base'!$D$11:$G$2116,3,FALSE)="INDEXADO",VLOOKUP(VLOOKUP($C882,'Orçamento Base'!$D$11:$G$2116,2,FALSE),'Index N_DESON.'!$A$9:$B$604,2),VLOOKUP($C883,'Orçamento Base'!$D$11:$G$2116,3,FALSE)))</f>
        <v>#N/A</v>
      </c>
      <c r="E883" s="208" t="e">
        <f>VLOOKUP($C883,'Orçamento Base'!$D$11:$S$1673,2,FALSE)</f>
        <v>#N/A</v>
      </c>
      <c r="F883" s="211">
        <f>Dados!$C$7</f>
        <v>44652</v>
      </c>
      <c r="G883" s="226" t="e">
        <f>VLOOKUP($C883,'Orçamento Base'!$D$11:$S$1673,4,FALSE)</f>
        <v>#N/A</v>
      </c>
      <c r="H883" s="377">
        <f>IFERROR(VLOOKUP($C883,'Orçamento Base'!$D$11:$S$1673,6,FALSE),0)</f>
        <v>0</v>
      </c>
      <c r="I883" s="208" t="e">
        <f>VLOOKUP($C883,'Orçamento Base'!$D$11:$S$1673,5,FALSE)</f>
        <v>#N/A</v>
      </c>
      <c r="J883" s="167" t="e">
        <f>IF(Comparativo!$E$6="Tabela Não Desonerada",VLOOKUP($C883,'Orçamento Base'!$D$11:$S$1673,12,FALSE),VLOOKUP($C883,#REF!,12,FALSE))</f>
        <v>#N/A</v>
      </c>
      <c r="K883" s="167">
        <f>IFERROR(IF(Comparativo!$E$6="Tabela Não Desonerada",VLOOKUP($C883,'Orçamento Base'!$D$11:$S$1673,16,FALSE),VLOOKUP($C883,#REF!,16,FALSE)),0)</f>
        <v>0</v>
      </c>
      <c r="L883" s="575" t="e">
        <f>IF(AND($D883="COMPOSICAO_PROPRIA",'Orçamento Base'!$N883="-"),"14,18%",IF(AND($D883="MERCADO",'Orçamento Base'!$N883="-"),"15,38%",IF(Comparativo!$E$6="Tabela Não Desonerada",VLOOKUP($C883,'Orçamento Base'!$D$11:$S$1673,11,FALSE),VLOOKUP($C883,#REF!,11,FALSE))))</f>
        <v>#N/A</v>
      </c>
      <c r="M883" s="209">
        <f>IF(Comparativo!$E$6="Tabela Não Desonerada",Encargos!$F$44,Encargos!$D$44)</f>
        <v>1.1122000000000001</v>
      </c>
      <c r="N883" s="320"/>
      <c r="O883" s="166" t="s">
        <v>101</v>
      </c>
      <c r="P883" s="321"/>
      <c r="Q883" s="166" t="s">
        <v>101</v>
      </c>
      <c r="R883" s="321"/>
      <c r="S883" s="322"/>
      <c r="T883" s="322"/>
    </row>
    <row r="884" spans="1:20">
      <c r="A884" s="207">
        <f>'Identificação-TCE'!$A$13</f>
        <v>1</v>
      </c>
      <c r="B884" s="168" t="e">
        <f>IF(AND(G884&lt;&gt;"",H884&gt;0,I884&lt;&gt;"",J884&lt;&gt;0,K884&lt;&gt;0),COUNT($B$11:B883)+1,"")</f>
        <v>#N/A</v>
      </c>
      <c r="C884" s="207">
        <f>IF('Orçamento Base'!$M883=0,0,'Orçamento Base'!$D883)</f>
        <v>0</v>
      </c>
      <c r="D884" s="212" t="e">
        <f>IF('Orçamento Base'!$F883=Aux.!$G$11,"CONTRATACAO_PUBLICA",IF(VLOOKUP($C884,'Orçamento Base'!$D$11:$G$2116,3,FALSE)="INDEXADO",VLOOKUP(VLOOKUP($C883,'Orçamento Base'!$D$11:$G$2116,2,FALSE),'Index N_DESON.'!$A$9:$B$604,2),VLOOKUP($C884,'Orçamento Base'!$D$11:$G$2116,3,FALSE)))</f>
        <v>#N/A</v>
      </c>
      <c r="E884" s="208" t="e">
        <f>VLOOKUP($C884,'Orçamento Base'!$D$11:$S$1673,2,FALSE)</f>
        <v>#N/A</v>
      </c>
      <c r="F884" s="211">
        <f>Dados!$C$7</f>
        <v>44652</v>
      </c>
      <c r="G884" s="226" t="e">
        <f>VLOOKUP($C884,'Orçamento Base'!$D$11:$S$1673,4,FALSE)</f>
        <v>#N/A</v>
      </c>
      <c r="H884" s="377">
        <f>IFERROR(VLOOKUP($C884,'Orçamento Base'!$D$11:$S$1673,6,FALSE),0)</f>
        <v>0</v>
      </c>
      <c r="I884" s="208" t="e">
        <f>VLOOKUP($C884,'Orçamento Base'!$D$11:$S$1673,5,FALSE)</f>
        <v>#N/A</v>
      </c>
      <c r="J884" s="167" t="e">
        <f>IF(Comparativo!$E$6="Tabela Não Desonerada",VLOOKUP($C884,'Orçamento Base'!$D$11:$S$1673,12,FALSE),VLOOKUP($C884,#REF!,12,FALSE))</f>
        <v>#N/A</v>
      </c>
      <c r="K884" s="167">
        <f>IFERROR(IF(Comparativo!$E$6="Tabela Não Desonerada",VLOOKUP($C884,'Orçamento Base'!$D$11:$S$1673,16,FALSE),VLOOKUP($C884,#REF!,16,FALSE)),0)</f>
        <v>0</v>
      </c>
      <c r="L884" s="575" t="e">
        <f>IF(AND($D884="COMPOSICAO_PROPRIA",'Orçamento Base'!$N884="-"),"14,18%",IF(AND($D884="MERCADO",'Orçamento Base'!$N884="-"),"15,38%",IF(Comparativo!$E$6="Tabela Não Desonerada",VLOOKUP($C884,'Orçamento Base'!$D$11:$S$1673,11,FALSE),VLOOKUP($C884,#REF!,11,FALSE))))</f>
        <v>#N/A</v>
      </c>
      <c r="M884" s="209">
        <f>IF(Comparativo!$E$6="Tabela Não Desonerada",Encargos!$F$44,Encargos!$D$44)</f>
        <v>1.1122000000000001</v>
      </c>
      <c r="N884" s="320"/>
      <c r="O884" s="166" t="s">
        <v>101</v>
      </c>
      <c r="P884" s="321"/>
      <c r="Q884" s="166" t="s">
        <v>101</v>
      </c>
      <c r="R884" s="321"/>
      <c r="S884" s="322"/>
      <c r="T884" s="322"/>
    </row>
    <row r="885" spans="1:20">
      <c r="A885" s="207">
        <f>'Identificação-TCE'!$A$13</f>
        <v>1</v>
      </c>
      <c r="B885" s="168" t="e">
        <f>IF(AND(G885&lt;&gt;"",H885&gt;0,I885&lt;&gt;"",J885&lt;&gt;0,K885&lt;&gt;0),COUNT($B$11:B884)+1,"")</f>
        <v>#N/A</v>
      </c>
      <c r="C885" s="207">
        <f>IF('Orçamento Base'!$M884=0,0,'Orçamento Base'!$D884)</f>
        <v>0</v>
      </c>
      <c r="D885" s="212" t="e">
        <f>IF('Orçamento Base'!$F884=Aux.!$G$11,"CONTRATACAO_PUBLICA",IF(VLOOKUP($C885,'Orçamento Base'!$D$11:$G$2116,3,FALSE)="INDEXADO",VLOOKUP(VLOOKUP($C884,'Orçamento Base'!$D$11:$G$2116,2,FALSE),'Index N_DESON.'!$A$9:$B$604,2),VLOOKUP($C885,'Orçamento Base'!$D$11:$G$2116,3,FALSE)))</f>
        <v>#N/A</v>
      </c>
      <c r="E885" s="208" t="e">
        <f>VLOOKUP($C885,'Orçamento Base'!$D$11:$S$1673,2,FALSE)</f>
        <v>#N/A</v>
      </c>
      <c r="F885" s="211">
        <f>Dados!$C$7</f>
        <v>44652</v>
      </c>
      <c r="G885" s="226" t="e">
        <f>VLOOKUP($C885,'Orçamento Base'!$D$11:$S$1673,4,FALSE)</f>
        <v>#N/A</v>
      </c>
      <c r="H885" s="377">
        <f>IFERROR(VLOOKUP($C885,'Orçamento Base'!$D$11:$S$1673,6,FALSE),0)</f>
        <v>0</v>
      </c>
      <c r="I885" s="208" t="e">
        <f>VLOOKUP($C885,'Orçamento Base'!$D$11:$S$1673,5,FALSE)</f>
        <v>#N/A</v>
      </c>
      <c r="J885" s="167" t="e">
        <f>IF(Comparativo!$E$6="Tabela Não Desonerada",VLOOKUP($C885,'Orçamento Base'!$D$11:$S$1673,12,FALSE),VLOOKUP($C885,#REF!,12,FALSE))</f>
        <v>#N/A</v>
      </c>
      <c r="K885" s="167">
        <f>IFERROR(IF(Comparativo!$E$6="Tabela Não Desonerada",VLOOKUP($C885,'Orçamento Base'!$D$11:$S$1673,16,FALSE),VLOOKUP($C885,#REF!,16,FALSE)),0)</f>
        <v>0</v>
      </c>
      <c r="L885" s="575" t="e">
        <f>IF(AND($D885="COMPOSICAO_PROPRIA",'Orçamento Base'!$N885="-"),"14,18%",IF(AND($D885="MERCADO",'Orçamento Base'!$N885="-"),"15,38%",IF(Comparativo!$E$6="Tabela Não Desonerada",VLOOKUP($C885,'Orçamento Base'!$D$11:$S$1673,11,FALSE),VLOOKUP($C885,#REF!,11,FALSE))))</f>
        <v>#N/A</v>
      </c>
      <c r="M885" s="209">
        <f>IF(Comparativo!$E$6="Tabela Não Desonerada",Encargos!$F$44,Encargos!$D$44)</f>
        <v>1.1122000000000001</v>
      </c>
      <c r="N885" s="320"/>
      <c r="O885" s="166" t="s">
        <v>101</v>
      </c>
      <c r="P885" s="321"/>
      <c r="Q885" s="166" t="s">
        <v>101</v>
      </c>
      <c r="R885" s="321"/>
      <c r="S885" s="322"/>
      <c r="T885" s="322"/>
    </row>
    <row r="886" spans="1:20">
      <c r="A886" s="207">
        <f>'Identificação-TCE'!$A$13</f>
        <v>1</v>
      </c>
      <c r="B886" s="168" t="e">
        <f>IF(AND(G886&lt;&gt;"",H886&gt;0,I886&lt;&gt;"",J886&lt;&gt;0,K886&lt;&gt;0),COUNT($B$11:B885)+1,"")</f>
        <v>#N/A</v>
      </c>
      <c r="C886" s="207">
        <f>IF('Orçamento Base'!$M885=0,0,'Orçamento Base'!$D885)</f>
        <v>0</v>
      </c>
      <c r="D886" s="212" t="e">
        <f>IF('Orçamento Base'!$F885=Aux.!$G$11,"CONTRATACAO_PUBLICA",IF(VLOOKUP($C886,'Orçamento Base'!$D$11:$G$2116,3,FALSE)="INDEXADO",VLOOKUP(VLOOKUP($C885,'Orçamento Base'!$D$11:$G$2116,2,FALSE),'Index N_DESON.'!$A$9:$B$604,2),VLOOKUP($C886,'Orçamento Base'!$D$11:$G$2116,3,FALSE)))</f>
        <v>#N/A</v>
      </c>
      <c r="E886" s="208" t="e">
        <f>VLOOKUP($C886,'Orçamento Base'!$D$11:$S$1673,2,FALSE)</f>
        <v>#N/A</v>
      </c>
      <c r="F886" s="211">
        <f>Dados!$C$7</f>
        <v>44652</v>
      </c>
      <c r="G886" s="226" t="e">
        <f>VLOOKUP($C886,'Orçamento Base'!$D$11:$S$1673,4,FALSE)</f>
        <v>#N/A</v>
      </c>
      <c r="H886" s="377">
        <f>IFERROR(VLOOKUP($C886,'Orçamento Base'!$D$11:$S$1673,6,FALSE),0)</f>
        <v>0</v>
      </c>
      <c r="I886" s="208" t="e">
        <f>VLOOKUP($C886,'Orçamento Base'!$D$11:$S$1673,5,FALSE)</f>
        <v>#N/A</v>
      </c>
      <c r="J886" s="167" t="e">
        <f>IF(Comparativo!$E$6="Tabela Não Desonerada",VLOOKUP($C886,'Orçamento Base'!$D$11:$S$1673,12,FALSE),VLOOKUP($C886,#REF!,12,FALSE))</f>
        <v>#N/A</v>
      </c>
      <c r="K886" s="167">
        <f>IFERROR(IF(Comparativo!$E$6="Tabela Não Desonerada",VLOOKUP($C886,'Orçamento Base'!$D$11:$S$1673,16,FALSE),VLOOKUP($C886,#REF!,16,FALSE)),0)</f>
        <v>0</v>
      </c>
      <c r="L886" s="575" t="e">
        <f>IF(AND($D886="COMPOSICAO_PROPRIA",'Orçamento Base'!$N886="-"),"14,18%",IF(AND($D886="MERCADO",'Orçamento Base'!$N886="-"),"15,38%",IF(Comparativo!$E$6="Tabela Não Desonerada",VLOOKUP($C886,'Orçamento Base'!$D$11:$S$1673,11,FALSE),VLOOKUP($C886,#REF!,11,FALSE))))</f>
        <v>#N/A</v>
      </c>
      <c r="M886" s="209">
        <f>IF(Comparativo!$E$6="Tabela Não Desonerada",Encargos!$F$44,Encargos!$D$44)</f>
        <v>1.1122000000000001</v>
      </c>
      <c r="N886" s="320"/>
      <c r="O886" s="166" t="s">
        <v>101</v>
      </c>
      <c r="P886" s="321"/>
      <c r="Q886" s="166" t="s">
        <v>101</v>
      </c>
      <c r="R886" s="321"/>
      <c r="S886" s="322"/>
      <c r="T886" s="322"/>
    </row>
    <row r="887" spans="1:20">
      <c r="A887" s="207">
        <f>'Identificação-TCE'!$A$13</f>
        <v>1</v>
      </c>
      <c r="B887" s="168" t="e">
        <f>IF(AND(G887&lt;&gt;"",H887&gt;0,I887&lt;&gt;"",J887&lt;&gt;0,K887&lt;&gt;0),COUNT($B$11:B886)+1,"")</f>
        <v>#N/A</v>
      </c>
      <c r="C887" s="207">
        <f>IF('Orçamento Base'!$M886=0,0,'Orçamento Base'!$D886)</f>
        <v>0</v>
      </c>
      <c r="D887" s="212" t="e">
        <f>IF('Orçamento Base'!$F886=Aux.!$G$11,"CONTRATACAO_PUBLICA",IF(VLOOKUP($C887,'Orçamento Base'!$D$11:$G$2116,3,FALSE)="INDEXADO",VLOOKUP(VLOOKUP($C886,'Orçamento Base'!$D$11:$G$2116,2,FALSE),'Index N_DESON.'!$A$9:$B$604,2),VLOOKUP($C887,'Orçamento Base'!$D$11:$G$2116,3,FALSE)))</f>
        <v>#N/A</v>
      </c>
      <c r="E887" s="208" t="e">
        <f>VLOOKUP($C887,'Orçamento Base'!$D$11:$S$1673,2,FALSE)</f>
        <v>#N/A</v>
      </c>
      <c r="F887" s="211">
        <f>Dados!$C$7</f>
        <v>44652</v>
      </c>
      <c r="G887" s="226" t="e">
        <f>VLOOKUP($C887,'Orçamento Base'!$D$11:$S$1673,4,FALSE)</f>
        <v>#N/A</v>
      </c>
      <c r="H887" s="377">
        <f>IFERROR(VLOOKUP($C887,'Orçamento Base'!$D$11:$S$1673,6,FALSE),0)</f>
        <v>0</v>
      </c>
      <c r="I887" s="208" t="e">
        <f>VLOOKUP($C887,'Orçamento Base'!$D$11:$S$1673,5,FALSE)</f>
        <v>#N/A</v>
      </c>
      <c r="J887" s="167" t="e">
        <f>IF(Comparativo!$E$6="Tabela Não Desonerada",VLOOKUP($C887,'Orçamento Base'!$D$11:$S$1673,12,FALSE),VLOOKUP($C887,#REF!,12,FALSE))</f>
        <v>#N/A</v>
      </c>
      <c r="K887" s="167">
        <f>IFERROR(IF(Comparativo!$E$6="Tabela Não Desonerada",VLOOKUP($C887,'Orçamento Base'!$D$11:$S$1673,16,FALSE),VLOOKUP($C887,#REF!,16,FALSE)),0)</f>
        <v>0</v>
      </c>
      <c r="L887" s="575" t="e">
        <f>IF(AND($D887="COMPOSICAO_PROPRIA",'Orçamento Base'!$N887="-"),"14,18%",IF(AND($D887="MERCADO",'Orçamento Base'!$N887="-"),"15,38%",IF(Comparativo!$E$6="Tabela Não Desonerada",VLOOKUP($C887,'Orçamento Base'!$D$11:$S$1673,11,FALSE),VLOOKUP($C887,#REF!,11,FALSE))))</f>
        <v>#N/A</v>
      </c>
      <c r="M887" s="209">
        <f>IF(Comparativo!$E$6="Tabela Não Desonerada",Encargos!$F$44,Encargos!$D$44)</f>
        <v>1.1122000000000001</v>
      </c>
      <c r="N887" s="320"/>
      <c r="O887" s="166" t="s">
        <v>101</v>
      </c>
      <c r="P887" s="321"/>
      <c r="Q887" s="166" t="s">
        <v>101</v>
      </c>
      <c r="R887" s="321"/>
      <c r="S887" s="322"/>
      <c r="T887" s="322"/>
    </row>
    <row r="888" spans="1:20">
      <c r="A888" s="207">
        <f>'Identificação-TCE'!$A$13</f>
        <v>1</v>
      </c>
      <c r="B888" s="168" t="e">
        <f>IF(AND(G888&lt;&gt;"",H888&gt;0,I888&lt;&gt;"",J888&lt;&gt;0,K888&lt;&gt;0),COUNT($B$11:B887)+1,"")</f>
        <v>#N/A</v>
      </c>
      <c r="C888" s="207">
        <f>IF('Orçamento Base'!$M887=0,0,'Orçamento Base'!$D887)</f>
        <v>0</v>
      </c>
      <c r="D888" s="212" t="e">
        <f>IF('Orçamento Base'!$F887=Aux.!$G$11,"CONTRATACAO_PUBLICA",IF(VLOOKUP($C888,'Orçamento Base'!$D$11:$G$2116,3,FALSE)="INDEXADO",VLOOKUP(VLOOKUP($C887,'Orçamento Base'!$D$11:$G$2116,2,FALSE),'Index N_DESON.'!$A$9:$B$604,2),VLOOKUP($C888,'Orçamento Base'!$D$11:$G$2116,3,FALSE)))</f>
        <v>#N/A</v>
      </c>
      <c r="E888" s="208" t="e">
        <f>VLOOKUP($C888,'Orçamento Base'!$D$11:$S$1673,2,FALSE)</f>
        <v>#N/A</v>
      </c>
      <c r="F888" s="211">
        <f>Dados!$C$7</f>
        <v>44652</v>
      </c>
      <c r="G888" s="226" t="e">
        <f>VLOOKUP($C888,'Orçamento Base'!$D$11:$S$1673,4,FALSE)</f>
        <v>#N/A</v>
      </c>
      <c r="H888" s="377">
        <f>IFERROR(VLOOKUP($C888,'Orçamento Base'!$D$11:$S$1673,6,FALSE),0)</f>
        <v>0</v>
      </c>
      <c r="I888" s="208" t="e">
        <f>VLOOKUP($C888,'Orçamento Base'!$D$11:$S$1673,5,FALSE)</f>
        <v>#N/A</v>
      </c>
      <c r="J888" s="167" t="e">
        <f>IF(Comparativo!$E$6="Tabela Não Desonerada",VLOOKUP($C888,'Orçamento Base'!$D$11:$S$1673,12,FALSE),VLOOKUP($C888,#REF!,12,FALSE))</f>
        <v>#N/A</v>
      </c>
      <c r="K888" s="167">
        <f>IFERROR(IF(Comparativo!$E$6="Tabela Não Desonerada",VLOOKUP($C888,'Orçamento Base'!$D$11:$S$1673,16,FALSE),VLOOKUP($C888,#REF!,16,FALSE)),0)</f>
        <v>0</v>
      </c>
      <c r="L888" s="575" t="e">
        <f>IF(AND($D888="COMPOSICAO_PROPRIA",'Orçamento Base'!$N888="-"),"14,18%",IF(AND($D888="MERCADO",'Orçamento Base'!$N888="-"),"15,38%",IF(Comparativo!$E$6="Tabela Não Desonerada",VLOOKUP($C888,'Orçamento Base'!$D$11:$S$1673,11,FALSE),VLOOKUP($C888,#REF!,11,FALSE))))</f>
        <v>#N/A</v>
      </c>
      <c r="M888" s="209">
        <f>IF(Comparativo!$E$6="Tabela Não Desonerada",Encargos!$F$44,Encargos!$D$44)</f>
        <v>1.1122000000000001</v>
      </c>
      <c r="N888" s="320"/>
      <c r="O888" s="166" t="s">
        <v>101</v>
      </c>
      <c r="P888" s="321"/>
      <c r="Q888" s="166" t="s">
        <v>101</v>
      </c>
      <c r="R888" s="321"/>
      <c r="S888" s="322"/>
      <c r="T888" s="322"/>
    </row>
    <row r="889" spans="1:20">
      <c r="A889" s="207">
        <f>'Identificação-TCE'!$A$13</f>
        <v>1</v>
      </c>
      <c r="B889" s="168" t="e">
        <f>IF(AND(G889&lt;&gt;"",H889&gt;0,I889&lt;&gt;"",J889&lt;&gt;0,K889&lt;&gt;0),COUNT($B$11:B888)+1,"")</f>
        <v>#N/A</v>
      </c>
      <c r="C889" s="207">
        <f>IF('Orçamento Base'!$M888=0,0,'Orçamento Base'!$D888)</f>
        <v>0</v>
      </c>
      <c r="D889" s="212" t="e">
        <f>IF('Orçamento Base'!$F888=Aux.!$G$11,"CONTRATACAO_PUBLICA",IF(VLOOKUP($C889,'Orçamento Base'!$D$11:$G$2116,3,FALSE)="INDEXADO",VLOOKUP(VLOOKUP($C888,'Orçamento Base'!$D$11:$G$2116,2,FALSE),'Index N_DESON.'!$A$9:$B$604,2),VLOOKUP($C889,'Orçamento Base'!$D$11:$G$2116,3,FALSE)))</f>
        <v>#N/A</v>
      </c>
      <c r="E889" s="208" t="e">
        <f>VLOOKUP($C889,'Orçamento Base'!$D$11:$S$1673,2,FALSE)</f>
        <v>#N/A</v>
      </c>
      <c r="F889" s="211">
        <f>Dados!$C$7</f>
        <v>44652</v>
      </c>
      <c r="G889" s="226" t="e">
        <f>VLOOKUP($C889,'Orçamento Base'!$D$11:$S$1673,4,FALSE)</f>
        <v>#N/A</v>
      </c>
      <c r="H889" s="377">
        <f>IFERROR(VLOOKUP($C889,'Orçamento Base'!$D$11:$S$1673,6,FALSE),0)</f>
        <v>0</v>
      </c>
      <c r="I889" s="208" t="e">
        <f>VLOOKUP($C889,'Orçamento Base'!$D$11:$S$1673,5,FALSE)</f>
        <v>#N/A</v>
      </c>
      <c r="J889" s="167" t="e">
        <f>IF(Comparativo!$E$6="Tabela Não Desonerada",VLOOKUP($C889,'Orçamento Base'!$D$11:$S$1673,12,FALSE),VLOOKUP($C889,#REF!,12,FALSE))</f>
        <v>#N/A</v>
      </c>
      <c r="K889" s="167">
        <f>IFERROR(IF(Comparativo!$E$6="Tabela Não Desonerada",VLOOKUP($C889,'Orçamento Base'!$D$11:$S$1673,16,FALSE),VLOOKUP($C889,#REF!,16,FALSE)),0)</f>
        <v>0</v>
      </c>
      <c r="L889" s="575" t="e">
        <f>IF(AND($D889="COMPOSICAO_PROPRIA",'Orçamento Base'!$N889="-"),"14,18%",IF(AND($D889="MERCADO",'Orçamento Base'!$N889="-"),"15,38%",IF(Comparativo!$E$6="Tabela Não Desonerada",VLOOKUP($C889,'Orçamento Base'!$D$11:$S$1673,11,FALSE),VLOOKUP($C889,#REF!,11,FALSE))))</f>
        <v>#N/A</v>
      </c>
      <c r="M889" s="209">
        <f>IF(Comparativo!$E$6="Tabela Não Desonerada",Encargos!$F$44,Encargos!$D$44)</f>
        <v>1.1122000000000001</v>
      </c>
      <c r="N889" s="320"/>
      <c r="O889" s="166" t="s">
        <v>101</v>
      </c>
      <c r="P889" s="321"/>
      <c r="Q889" s="166" t="s">
        <v>101</v>
      </c>
      <c r="R889" s="321"/>
      <c r="S889" s="322"/>
      <c r="T889" s="322"/>
    </row>
    <row r="890" spans="1:20">
      <c r="A890" s="207">
        <f>'Identificação-TCE'!$A$13</f>
        <v>1</v>
      </c>
      <c r="B890" s="168" t="e">
        <f>IF(AND(G890&lt;&gt;"",H890&gt;0,I890&lt;&gt;"",J890&lt;&gt;0,K890&lt;&gt;0),COUNT($B$11:B889)+1,"")</f>
        <v>#N/A</v>
      </c>
      <c r="C890" s="207">
        <f>IF('Orçamento Base'!$M889=0,0,'Orçamento Base'!$D889)</f>
        <v>0</v>
      </c>
      <c r="D890" s="212" t="e">
        <f>IF('Orçamento Base'!$F889=Aux.!$G$11,"CONTRATACAO_PUBLICA",IF(VLOOKUP($C890,'Orçamento Base'!$D$11:$G$2116,3,FALSE)="INDEXADO",VLOOKUP(VLOOKUP($C889,'Orçamento Base'!$D$11:$G$2116,2,FALSE),'Index N_DESON.'!$A$9:$B$604,2),VLOOKUP($C890,'Orçamento Base'!$D$11:$G$2116,3,FALSE)))</f>
        <v>#N/A</v>
      </c>
      <c r="E890" s="208" t="e">
        <f>VLOOKUP($C890,'Orçamento Base'!$D$11:$S$1673,2,FALSE)</f>
        <v>#N/A</v>
      </c>
      <c r="F890" s="211">
        <f>Dados!$C$7</f>
        <v>44652</v>
      </c>
      <c r="G890" s="226" t="e">
        <f>VLOOKUP($C890,'Orçamento Base'!$D$11:$S$1673,4,FALSE)</f>
        <v>#N/A</v>
      </c>
      <c r="H890" s="377">
        <f>IFERROR(VLOOKUP($C890,'Orçamento Base'!$D$11:$S$1673,6,FALSE),0)</f>
        <v>0</v>
      </c>
      <c r="I890" s="208" t="e">
        <f>VLOOKUP($C890,'Orçamento Base'!$D$11:$S$1673,5,FALSE)</f>
        <v>#N/A</v>
      </c>
      <c r="J890" s="167" t="e">
        <f>IF(Comparativo!$E$6="Tabela Não Desonerada",VLOOKUP($C890,'Orçamento Base'!$D$11:$S$1673,12,FALSE),VLOOKUP($C890,#REF!,12,FALSE))</f>
        <v>#N/A</v>
      </c>
      <c r="K890" s="167">
        <f>IFERROR(IF(Comparativo!$E$6="Tabela Não Desonerada",VLOOKUP($C890,'Orçamento Base'!$D$11:$S$1673,16,FALSE),VLOOKUP($C890,#REF!,16,FALSE)),0)</f>
        <v>0</v>
      </c>
      <c r="L890" s="575" t="e">
        <f>IF(AND($D890="COMPOSICAO_PROPRIA",'Orçamento Base'!$N890="-"),"14,18%",IF(AND($D890="MERCADO",'Orçamento Base'!$N890="-"),"15,38%",IF(Comparativo!$E$6="Tabela Não Desonerada",VLOOKUP($C890,'Orçamento Base'!$D$11:$S$1673,11,FALSE),VLOOKUP($C890,#REF!,11,FALSE))))</f>
        <v>#N/A</v>
      </c>
      <c r="M890" s="209">
        <f>IF(Comparativo!$E$6="Tabela Não Desonerada",Encargos!$F$44,Encargos!$D$44)</f>
        <v>1.1122000000000001</v>
      </c>
      <c r="N890" s="320"/>
      <c r="O890" s="166" t="s">
        <v>101</v>
      </c>
      <c r="P890" s="321"/>
      <c r="Q890" s="166" t="s">
        <v>101</v>
      </c>
      <c r="R890" s="321"/>
      <c r="S890" s="322"/>
      <c r="T890" s="322"/>
    </row>
    <row r="891" spans="1:20">
      <c r="A891" s="207">
        <f>'Identificação-TCE'!$A$13</f>
        <v>1</v>
      </c>
      <c r="B891" s="168" t="e">
        <f>IF(AND(G891&lt;&gt;"",H891&gt;0,I891&lt;&gt;"",J891&lt;&gt;0,K891&lt;&gt;0),COUNT($B$11:B890)+1,"")</f>
        <v>#N/A</v>
      </c>
      <c r="C891" s="207">
        <f>IF('Orçamento Base'!$M890=0,0,'Orçamento Base'!$D890)</f>
        <v>0</v>
      </c>
      <c r="D891" s="212" t="e">
        <f>IF('Orçamento Base'!$F890=Aux.!$G$11,"CONTRATACAO_PUBLICA",IF(VLOOKUP($C891,'Orçamento Base'!$D$11:$G$2116,3,FALSE)="INDEXADO",VLOOKUP(VLOOKUP($C890,'Orçamento Base'!$D$11:$G$2116,2,FALSE),'Index N_DESON.'!$A$9:$B$604,2),VLOOKUP($C891,'Orçamento Base'!$D$11:$G$2116,3,FALSE)))</f>
        <v>#N/A</v>
      </c>
      <c r="E891" s="208" t="e">
        <f>VLOOKUP($C891,'Orçamento Base'!$D$11:$S$1673,2,FALSE)</f>
        <v>#N/A</v>
      </c>
      <c r="F891" s="211">
        <f>Dados!$C$7</f>
        <v>44652</v>
      </c>
      <c r="G891" s="226" t="e">
        <f>VLOOKUP($C891,'Orçamento Base'!$D$11:$S$1673,4,FALSE)</f>
        <v>#N/A</v>
      </c>
      <c r="H891" s="377">
        <f>IFERROR(VLOOKUP($C891,'Orçamento Base'!$D$11:$S$1673,6,FALSE),0)</f>
        <v>0</v>
      </c>
      <c r="I891" s="208" t="e">
        <f>VLOOKUP($C891,'Orçamento Base'!$D$11:$S$1673,5,FALSE)</f>
        <v>#N/A</v>
      </c>
      <c r="J891" s="167" t="e">
        <f>IF(Comparativo!$E$6="Tabela Não Desonerada",VLOOKUP($C891,'Orçamento Base'!$D$11:$S$1673,12,FALSE),VLOOKUP($C891,#REF!,12,FALSE))</f>
        <v>#N/A</v>
      </c>
      <c r="K891" s="167">
        <f>IFERROR(IF(Comparativo!$E$6="Tabela Não Desonerada",VLOOKUP($C891,'Orçamento Base'!$D$11:$S$1673,16,FALSE),VLOOKUP($C891,#REF!,16,FALSE)),0)</f>
        <v>0</v>
      </c>
      <c r="L891" s="575" t="e">
        <f>IF(AND($D891="COMPOSICAO_PROPRIA",'Orçamento Base'!$N891="-"),"14,18%",IF(AND($D891="MERCADO",'Orçamento Base'!$N891="-"),"15,38%",IF(Comparativo!$E$6="Tabela Não Desonerada",VLOOKUP($C891,'Orçamento Base'!$D$11:$S$1673,11,FALSE),VLOOKUP($C891,#REF!,11,FALSE))))</f>
        <v>#N/A</v>
      </c>
      <c r="M891" s="209">
        <f>IF(Comparativo!$E$6="Tabela Não Desonerada",Encargos!$F$44,Encargos!$D$44)</f>
        <v>1.1122000000000001</v>
      </c>
      <c r="N891" s="320"/>
      <c r="O891" s="166" t="s">
        <v>101</v>
      </c>
      <c r="P891" s="321"/>
      <c r="Q891" s="166" t="s">
        <v>101</v>
      </c>
      <c r="R891" s="321"/>
      <c r="S891" s="322"/>
      <c r="T891" s="322"/>
    </row>
    <row r="892" spans="1:20">
      <c r="A892" s="207">
        <f>'Identificação-TCE'!$A$13</f>
        <v>1</v>
      </c>
      <c r="B892" s="168" t="e">
        <f>IF(AND(G892&lt;&gt;"",H892&gt;0,I892&lt;&gt;"",J892&lt;&gt;0,K892&lt;&gt;0),COUNT($B$11:B891)+1,"")</f>
        <v>#N/A</v>
      </c>
      <c r="C892" s="207">
        <f>IF('Orçamento Base'!$M891=0,0,'Orçamento Base'!$D891)</f>
        <v>0</v>
      </c>
      <c r="D892" s="212" t="e">
        <f>IF('Orçamento Base'!$F891=Aux.!$G$11,"CONTRATACAO_PUBLICA",IF(VLOOKUP($C892,'Orçamento Base'!$D$11:$G$2116,3,FALSE)="INDEXADO",VLOOKUP(VLOOKUP($C891,'Orçamento Base'!$D$11:$G$2116,2,FALSE),'Index N_DESON.'!$A$9:$B$604,2),VLOOKUP($C892,'Orçamento Base'!$D$11:$G$2116,3,FALSE)))</f>
        <v>#N/A</v>
      </c>
      <c r="E892" s="208" t="e">
        <f>VLOOKUP($C892,'Orçamento Base'!$D$11:$S$1673,2,FALSE)</f>
        <v>#N/A</v>
      </c>
      <c r="F892" s="211">
        <f>Dados!$C$7</f>
        <v>44652</v>
      </c>
      <c r="G892" s="226" t="e">
        <f>VLOOKUP($C892,'Orçamento Base'!$D$11:$S$1673,4,FALSE)</f>
        <v>#N/A</v>
      </c>
      <c r="H892" s="377">
        <f>IFERROR(VLOOKUP($C892,'Orçamento Base'!$D$11:$S$1673,6,FALSE),0)</f>
        <v>0</v>
      </c>
      <c r="I892" s="208" t="e">
        <f>VLOOKUP($C892,'Orçamento Base'!$D$11:$S$1673,5,FALSE)</f>
        <v>#N/A</v>
      </c>
      <c r="J892" s="167" t="e">
        <f>IF(Comparativo!$E$6="Tabela Não Desonerada",VLOOKUP($C892,'Orçamento Base'!$D$11:$S$1673,12,FALSE),VLOOKUP($C892,#REF!,12,FALSE))</f>
        <v>#N/A</v>
      </c>
      <c r="K892" s="167">
        <f>IFERROR(IF(Comparativo!$E$6="Tabela Não Desonerada",VLOOKUP($C892,'Orçamento Base'!$D$11:$S$1673,16,FALSE),VLOOKUP($C892,#REF!,16,FALSE)),0)</f>
        <v>0</v>
      </c>
      <c r="L892" s="575" t="e">
        <f>IF(AND($D892="COMPOSICAO_PROPRIA",'Orçamento Base'!$N892="-"),"14,18%",IF(AND($D892="MERCADO",'Orçamento Base'!$N892="-"),"15,38%",IF(Comparativo!$E$6="Tabela Não Desonerada",VLOOKUP($C892,'Orçamento Base'!$D$11:$S$1673,11,FALSE),VLOOKUP($C892,#REF!,11,FALSE))))</f>
        <v>#N/A</v>
      </c>
      <c r="M892" s="209">
        <f>IF(Comparativo!$E$6="Tabela Não Desonerada",Encargos!$F$44,Encargos!$D$44)</f>
        <v>1.1122000000000001</v>
      </c>
      <c r="N892" s="320"/>
      <c r="O892" s="166" t="s">
        <v>101</v>
      </c>
      <c r="P892" s="321"/>
      <c r="Q892" s="166" t="s">
        <v>101</v>
      </c>
      <c r="R892" s="321"/>
      <c r="S892" s="322"/>
      <c r="T892" s="322"/>
    </row>
    <row r="893" spans="1:20">
      <c r="A893" s="207">
        <f>'Identificação-TCE'!$A$13</f>
        <v>1</v>
      </c>
      <c r="B893" s="168" t="e">
        <f>IF(AND(G893&lt;&gt;"",H893&gt;0,I893&lt;&gt;"",J893&lt;&gt;0,K893&lt;&gt;0),COUNT($B$11:B892)+1,"")</f>
        <v>#N/A</v>
      </c>
      <c r="C893" s="207">
        <f>IF('Orçamento Base'!$M892=0,0,'Orçamento Base'!$D892)</f>
        <v>0</v>
      </c>
      <c r="D893" s="212" t="e">
        <f>IF('Orçamento Base'!$F892=Aux.!$G$11,"CONTRATACAO_PUBLICA",IF(VLOOKUP($C893,'Orçamento Base'!$D$11:$G$2116,3,FALSE)="INDEXADO",VLOOKUP(VLOOKUP($C892,'Orçamento Base'!$D$11:$G$2116,2,FALSE),'Index N_DESON.'!$A$9:$B$604,2),VLOOKUP($C893,'Orçamento Base'!$D$11:$G$2116,3,FALSE)))</f>
        <v>#N/A</v>
      </c>
      <c r="E893" s="208" t="e">
        <f>VLOOKUP($C893,'Orçamento Base'!$D$11:$S$1673,2,FALSE)</f>
        <v>#N/A</v>
      </c>
      <c r="F893" s="211">
        <f>Dados!$C$7</f>
        <v>44652</v>
      </c>
      <c r="G893" s="226" t="e">
        <f>VLOOKUP($C893,'Orçamento Base'!$D$11:$S$1673,4,FALSE)</f>
        <v>#N/A</v>
      </c>
      <c r="H893" s="377">
        <f>IFERROR(VLOOKUP($C893,'Orçamento Base'!$D$11:$S$1673,6,FALSE),0)</f>
        <v>0</v>
      </c>
      <c r="I893" s="208" t="e">
        <f>VLOOKUP($C893,'Orçamento Base'!$D$11:$S$1673,5,FALSE)</f>
        <v>#N/A</v>
      </c>
      <c r="J893" s="167" t="e">
        <f>IF(Comparativo!$E$6="Tabela Não Desonerada",VLOOKUP($C893,'Orçamento Base'!$D$11:$S$1673,12,FALSE),VLOOKUP($C893,#REF!,12,FALSE))</f>
        <v>#N/A</v>
      </c>
      <c r="K893" s="167">
        <f>IFERROR(IF(Comparativo!$E$6="Tabela Não Desonerada",VLOOKUP($C893,'Orçamento Base'!$D$11:$S$1673,16,FALSE),VLOOKUP($C893,#REF!,16,FALSE)),0)</f>
        <v>0</v>
      </c>
      <c r="L893" s="575" t="e">
        <f>IF(AND($D893="COMPOSICAO_PROPRIA",'Orçamento Base'!$N893="-"),"14,18%",IF(AND($D893="MERCADO",'Orçamento Base'!$N893="-"),"15,38%",IF(Comparativo!$E$6="Tabela Não Desonerada",VLOOKUP($C893,'Orçamento Base'!$D$11:$S$1673,11,FALSE),VLOOKUP($C893,#REF!,11,FALSE))))</f>
        <v>#N/A</v>
      </c>
      <c r="M893" s="209">
        <f>IF(Comparativo!$E$6="Tabela Não Desonerada",Encargos!$F$44,Encargos!$D$44)</f>
        <v>1.1122000000000001</v>
      </c>
      <c r="N893" s="320"/>
      <c r="O893" s="166" t="s">
        <v>101</v>
      </c>
      <c r="P893" s="321"/>
      <c r="Q893" s="166" t="s">
        <v>101</v>
      </c>
      <c r="R893" s="321"/>
      <c r="S893" s="322"/>
      <c r="T893" s="322"/>
    </row>
    <row r="894" spans="1:20">
      <c r="A894" s="207">
        <f>'Identificação-TCE'!$A$13</f>
        <v>1</v>
      </c>
      <c r="B894" s="168" t="e">
        <f>IF(AND(G894&lt;&gt;"",H894&gt;0,I894&lt;&gt;"",J894&lt;&gt;0,K894&lt;&gt;0),COUNT($B$11:B893)+1,"")</f>
        <v>#N/A</v>
      </c>
      <c r="C894" s="207">
        <f>IF('Orçamento Base'!$M893=0,0,'Orçamento Base'!$D893)</f>
        <v>0</v>
      </c>
      <c r="D894" s="212" t="e">
        <f>IF('Orçamento Base'!$F893=Aux.!$G$11,"CONTRATACAO_PUBLICA",IF(VLOOKUP($C894,'Orçamento Base'!$D$11:$G$2116,3,FALSE)="INDEXADO",VLOOKUP(VLOOKUP($C893,'Orçamento Base'!$D$11:$G$2116,2,FALSE),'Index N_DESON.'!$A$9:$B$604,2),VLOOKUP($C894,'Orçamento Base'!$D$11:$G$2116,3,FALSE)))</f>
        <v>#N/A</v>
      </c>
      <c r="E894" s="208" t="e">
        <f>VLOOKUP($C894,'Orçamento Base'!$D$11:$S$1673,2,FALSE)</f>
        <v>#N/A</v>
      </c>
      <c r="F894" s="211">
        <f>Dados!$C$7</f>
        <v>44652</v>
      </c>
      <c r="G894" s="226" t="e">
        <f>VLOOKUP($C894,'Orçamento Base'!$D$11:$S$1673,4,FALSE)</f>
        <v>#N/A</v>
      </c>
      <c r="H894" s="377">
        <f>IFERROR(VLOOKUP($C894,'Orçamento Base'!$D$11:$S$1673,6,FALSE),0)</f>
        <v>0</v>
      </c>
      <c r="I894" s="208" t="e">
        <f>VLOOKUP($C894,'Orçamento Base'!$D$11:$S$1673,5,FALSE)</f>
        <v>#N/A</v>
      </c>
      <c r="J894" s="167" t="e">
        <f>IF(Comparativo!$E$6="Tabela Não Desonerada",VLOOKUP($C894,'Orçamento Base'!$D$11:$S$1673,12,FALSE),VLOOKUP($C894,#REF!,12,FALSE))</f>
        <v>#N/A</v>
      </c>
      <c r="K894" s="167">
        <f>IFERROR(IF(Comparativo!$E$6="Tabela Não Desonerada",VLOOKUP($C894,'Orçamento Base'!$D$11:$S$1673,16,FALSE),VLOOKUP($C894,#REF!,16,FALSE)),0)</f>
        <v>0</v>
      </c>
      <c r="L894" s="575" t="e">
        <f>IF(AND($D894="COMPOSICAO_PROPRIA",'Orçamento Base'!$N894="-"),"14,18%",IF(AND($D894="MERCADO",'Orçamento Base'!$N894="-"),"15,38%",IF(Comparativo!$E$6="Tabela Não Desonerada",VLOOKUP($C894,'Orçamento Base'!$D$11:$S$1673,11,FALSE),VLOOKUP($C894,#REF!,11,FALSE))))</f>
        <v>#N/A</v>
      </c>
      <c r="M894" s="209">
        <f>IF(Comparativo!$E$6="Tabela Não Desonerada",Encargos!$F$44,Encargos!$D$44)</f>
        <v>1.1122000000000001</v>
      </c>
      <c r="N894" s="320"/>
      <c r="O894" s="166" t="s">
        <v>101</v>
      </c>
      <c r="P894" s="321"/>
      <c r="Q894" s="166" t="s">
        <v>101</v>
      </c>
      <c r="R894" s="321"/>
      <c r="S894" s="322"/>
      <c r="T894" s="322"/>
    </row>
    <row r="895" spans="1:20">
      <c r="A895" s="207">
        <f>'Identificação-TCE'!$A$13</f>
        <v>1</v>
      </c>
      <c r="B895" s="168" t="e">
        <f>IF(AND(G895&lt;&gt;"",H895&gt;0,I895&lt;&gt;"",J895&lt;&gt;0,K895&lt;&gt;0),COUNT($B$11:B894)+1,"")</f>
        <v>#N/A</v>
      </c>
      <c r="C895" s="207">
        <f>IF('Orçamento Base'!$M894=0,0,'Orçamento Base'!$D894)</f>
        <v>0</v>
      </c>
      <c r="D895" s="212" t="e">
        <f>IF('Orçamento Base'!$F894=Aux.!$G$11,"CONTRATACAO_PUBLICA",IF(VLOOKUP($C895,'Orçamento Base'!$D$11:$G$2116,3,FALSE)="INDEXADO",VLOOKUP(VLOOKUP($C894,'Orçamento Base'!$D$11:$G$2116,2,FALSE),'Index N_DESON.'!$A$9:$B$604,2),VLOOKUP($C895,'Orçamento Base'!$D$11:$G$2116,3,FALSE)))</f>
        <v>#N/A</v>
      </c>
      <c r="E895" s="208" t="e">
        <f>VLOOKUP($C895,'Orçamento Base'!$D$11:$S$1673,2,FALSE)</f>
        <v>#N/A</v>
      </c>
      <c r="F895" s="211">
        <f>Dados!$C$7</f>
        <v>44652</v>
      </c>
      <c r="G895" s="226" t="e">
        <f>VLOOKUP($C895,'Orçamento Base'!$D$11:$S$1673,4,FALSE)</f>
        <v>#N/A</v>
      </c>
      <c r="H895" s="377">
        <f>IFERROR(VLOOKUP($C895,'Orçamento Base'!$D$11:$S$1673,6,FALSE),0)</f>
        <v>0</v>
      </c>
      <c r="I895" s="208" t="e">
        <f>VLOOKUP($C895,'Orçamento Base'!$D$11:$S$1673,5,FALSE)</f>
        <v>#N/A</v>
      </c>
      <c r="J895" s="167" t="e">
        <f>IF(Comparativo!$E$6="Tabela Não Desonerada",VLOOKUP($C895,'Orçamento Base'!$D$11:$S$1673,12,FALSE),VLOOKUP($C895,#REF!,12,FALSE))</f>
        <v>#N/A</v>
      </c>
      <c r="K895" s="167">
        <f>IFERROR(IF(Comparativo!$E$6="Tabela Não Desonerada",VLOOKUP($C895,'Orçamento Base'!$D$11:$S$1673,16,FALSE),VLOOKUP($C895,#REF!,16,FALSE)),0)</f>
        <v>0</v>
      </c>
      <c r="L895" s="575" t="e">
        <f>IF(AND($D895="COMPOSICAO_PROPRIA",'Orçamento Base'!$N895="-"),"14,18%",IF(AND($D895="MERCADO",'Orçamento Base'!$N895="-"),"15,38%",IF(Comparativo!$E$6="Tabela Não Desonerada",VLOOKUP($C895,'Orçamento Base'!$D$11:$S$1673,11,FALSE),VLOOKUP($C895,#REF!,11,FALSE))))</f>
        <v>#N/A</v>
      </c>
      <c r="M895" s="209">
        <f>IF(Comparativo!$E$6="Tabela Não Desonerada",Encargos!$F$44,Encargos!$D$44)</f>
        <v>1.1122000000000001</v>
      </c>
      <c r="N895" s="320"/>
      <c r="O895" s="166" t="s">
        <v>101</v>
      </c>
      <c r="P895" s="321"/>
      <c r="Q895" s="166" t="s">
        <v>101</v>
      </c>
      <c r="R895" s="321"/>
      <c r="S895" s="322"/>
      <c r="T895" s="322"/>
    </row>
    <row r="896" spans="1:20">
      <c r="A896" s="207">
        <f>'Identificação-TCE'!$A$13</f>
        <v>1</v>
      </c>
      <c r="B896" s="168" t="e">
        <f>IF(AND(G896&lt;&gt;"",H896&gt;0,I896&lt;&gt;"",J896&lt;&gt;0,K896&lt;&gt;0),COUNT($B$11:B895)+1,"")</f>
        <v>#N/A</v>
      </c>
      <c r="C896" s="207">
        <f>IF('Orçamento Base'!$M895=0,0,'Orçamento Base'!$D895)</f>
        <v>0</v>
      </c>
      <c r="D896" s="212" t="e">
        <f>IF('Orçamento Base'!$F895=Aux.!$G$11,"CONTRATACAO_PUBLICA",IF(VLOOKUP($C896,'Orçamento Base'!$D$11:$G$2116,3,FALSE)="INDEXADO",VLOOKUP(VLOOKUP($C895,'Orçamento Base'!$D$11:$G$2116,2,FALSE),'Index N_DESON.'!$A$9:$B$604,2),VLOOKUP($C896,'Orçamento Base'!$D$11:$G$2116,3,FALSE)))</f>
        <v>#N/A</v>
      </c>
      <c r="E896" s="208" t="e">
        <f>VLOOKUP($C896,'Orçamento Base'!$D$11:$S$1673,2,FALSE)</f>
        <v>#N/A</v>
      </c>
      <c r="F896" s="211">
        <f>Dados!$C$7</f>
        <v>44652</v>
      </c>
      <c r="G896" s="226" t="e">
        <f>VLOOKUP($C896,'Orçamento Base'!$D$11:$S$1673,4,FALSE)</f>
        <v>#N/A</v>
      </c>
      <c r="H896" s="377">
        <f>IFERROR(VLOOKUP($C896,'Orçamento Base'!$D$11:$S$1673,6,FALSE),0)</f>
        <v>0</v>
      </c>
      <c r="I896" s="208" t="e">
        <f>VLOOKUP($C896,'Orçamento Base'!$D$11:$S$1673,5,FALSE)</f>
        <v>#N/A</v>
      </c>
      <c r="J896" s="167" t="e">
        <f>IF(Comparativo!$E$6="Tabela Não Desonerada",VLOOKUP($C896,'Orçamento Base'!$D$11:$S$1673,12,FALSE),VLOOKUP($C896,#REF!,12,FALSE))</f>
        <v>#N/A</v>
      </c>
      <c r="K896" s="167">
        <f>IFERROR(IF(Comparativo!$E$6="Tabela Não Desonerada",VLOOKUP($C896,'Orçamento Base'!$D$11:$S$1673,16,FALSE),VLOOKUP($C896,#REF!,16,FALSE)),0)</f>
        <v>0</v>
      </c>
      <c r="L896" s="575" t="e">
        <f>IF(AND($D896="COMPOSICAO_PROPRIA",'Orçamento Base'!$N896="-"),"14,18%",IF(AND($D896="MERCADO",'Orçamento Base'!$N896="-"),"15,38%",IF(Comparativo!$E$6="Tabela Não Desonerada",VLOOKUP($C896,'Orçamento Base'!$D$11:$S$1673,11,FALSE),VLOOKUP($C896,#REF!,11,FALSE))))</f>
        <v>#N/A</v>
      </c>
      <c r="M896" s="209">
        <f>IF(Comparativo!$E$6="Tabela Não Desonerada",Encargos!$F$44,Encargos!$D$44)</f>
        <v>1.1122000000000001</v>
      </c>
      <c r="N896" s="320"/>
      <c r="O896" s="166" t="s">
        <v>101</v>
      </c>
      <c r="P896" s="321"/>
      <c r="Q896" s="166" t="s">
        <v>101</v>
      </c>
      <c r="R896" s="321"/>
      <c r="S896" s="322"/>
      <c r="T896" s="322"/>
    </row>
    <row r="897" spans="1:20">
      <c r="A897" s="207">
        <f>'Identificação-TCE'!$A$13</f>
        <v>1</v>
      </c>
      <c r="B897" s="168" t="e">
        <f>IF(AND(G897&lt;&gt;"",H897&gt;0,I897&lt;&gt;"",J897&lt;&gt;0,K897&lt;&gt;0),COUNT($B$11:B896)+1,"")</f>
        <v>#N/A</v>
      </c>
      <c r="C897" s="207">
        <f>IF('Orçamento Base'!$M896=0,0,'Orçamento Base'!$D896)</f>
        <v>0</v>
      </c>
      <c r="D897" s="212" t="e">
        <f>IF('Orçamento Base'!$F896=Aux.!$G$11,"CONTRATACAO_PUBLICA",IF(VLOOKUP($C897,'Orçamento Base'!$D$11:$G$2116,3,FALSE)="INDEXADO",VLOOKUP(VLOOKUP($C896,'Orçamento Base'!$D$11:$G$2116,2,FALSE),'Index N_DESON.'!$A$9:$B$604,2),VLOOKUP($C897,'Orçamento Base'!$D$11:$G$2116,3,FALSE)))</f>
        <v>#N/A</v>
      </c>
      <c r="E897" s="208" t="e">
        <f>VLOOKUP($C897,'Orçamento Base'!$D$11:$S$1673,2,FALSE)</f>
        <v>#N/A</v>
      </c>
      <c r="F897" s="211">
        <f>Dados!$C$7</f>
        <v>44652</v>
      </c>
      <c r="G897" s="226" t="e">
        <f>VLOOKUP($C897,'Orçamento Base'!$D$11:$S$1673,4,FALSE)</f>
        <v>#N/A</v>
      </c>
      <c r="H897" s="377">
        <f>IFERROR(VLOOKUP($C897,'Orçamento Base'!$D$11:$S$1673,6,FALSE),0)</f>
        <v>0</v>
      </c>
      <c r="I897" s="208" t="e">
        <f>VLOOKUP($C897,'Orçamento Base'!$D$11:$S$1673,5,FALSE)</f>
        <v>#N/A</v>
      </c>
      <c r="J897" s="167" t="e">
        <f>IF(Comparativo!$E$6="Tabela Não Desonerada",VLOOKUP($C897,'Orçamento Base'!$D$11:$S$1673,12,FALSE),VLOOKUP($C897,#REF!,12,FALSE))</f>
        <v>#N/A</v>
      </c>
      <c r="K897" s="167">
        <f>IFERROR(IF(Comparativo!$E$6="Tabela Não Desonerada",VLOOKUP($C897,'Orçamento Base'!$D$11:$S$1673,16,FALSE),VLOOKUP($C897,#REF!,16,FALSE)),0)</f>
        <v>0</v>
      </c>
      <c r="L897" s="575" t="e">
        <f>IF(AND($D897="COMPOSICAO_PROPRIA",'Orçamento Base'!$N897="-"),"14,18%",IF(AND($D897="MERCADO",'Orçamento Base'!$N897="-"),"15,38%",IF(Comparativo!$E$6="Tabela Não Desonerada",VLOOKUP($C897,'Orçamento Base'!$D$11:$S$1673,11,FALSE),VLOOKUP($C897,#REF!,11,FALSE))))</f>
        <v>#N/A</v>
      </c>
      <c r="M897" s="209">
        <f>IF(Comparativo!$E$6="Tabela Não Desonerada",Encargos!$F$44,Encargos!$D$44)</f>
        <v>1.1122000000000001</v>
      </c>
      <c r="N897" s="320"/>
      <c r="O897" s="166" t="s">
        <v>101</v>
      </c>
      <c r="P897" s="321"/>
      <c r="Q897" s="166" t="s">
        <v>101</v>
      </c>
      <c r="R897" s="321"/>
      <c r="S897" s="322"/>
      <c r="T897" s="322"/>
    </row>
    <row r="898" spans="1:20">
      <c r="A898" s="207">
        <f>'Identificação-TCE'!$A$13</f>
        <v>1</v>
      </c>
      <c r="B898" s="168" t="e">
        <f>IF(AND(G898&lt;&gt;"",H898&gt;0,I898&lt;&gt;"",J898&lt;&gt;0,K898&lt;&gt;0),COUNT($B$11:B897)+1,"")</f>
        <v>#N/A</v>
      </c>
      <c r="C898" s="207">
        <f>IF('Orçamento Base'!$M897=0,0,'Orçamento Base'!$D897)</f>
        <v>0</v>
      </c>
      <c r="D898" s="212" t="e">
        <f>IF('Orçamento Base'!$F897=Aux.!$G$11,"CONTRATACAO_PUBLICA",IF(VLOOKUP($C898,'Orçamento Base'!$D$11:$G$2116,3,FALSE)="INDEXADO",VLOOKUP(VLOOKUP($C897,'Orçamento Base'!$D$11:$G$2116,2,FALSE),'Index N_DESON.'!$A$9:$B$604,2),VLOOKUP($C898,'Orçamento Base'!$D$11:$G$2116,3,FALSE)))</f>
        <v>#N/A</v>
      </c>
      <c r="E898" s="208" t="e">
        <f>VLOOKUP($C898,'Orçamento Base'!$D$11:$S$1673,2,FALSE)</f>
        <v>#N/A</v>
      </c>
      <c r="F898" s="211">
        <f>Dados!$C$7</f>
        <v>44652</v>
      </c>
      <c r="G898" s="226" t="e">
        <f>VLOOKUP($C898,'Orçamento Base'!$D$11:$S$1673,4,FALSE)</f>
        <v>#N/A</v>
      </c>
      <c r="H898" s="377">
        <f>IFERROR(VLOOKUP($C898,'Orçamento Base'!$D$11:$S$1673,6,FALSE),0)</f>
        <v>0</v>
      </c>
      <c r="I898" s="208" t="e">
        <f>VLOOKUP($C898,'Orçamento Base'!$D$11:$S$1673,5,FALSE)</f>
        <v>#N/A</v>
      </c>
      <c r="J898" s="167" t="e">
        <f>IF(Comparativo!$E$6="Tabela Não Desonerada",VLOOKUP($C898,'Orçamento Base'!$D$11:$S$1673,12,FALSE),VLOOKUP($C898,#REF!,12,FALSE))</f>
        <v>#N/A</v>
      </c>
      <c r="K898" s="167">
        <f>IFERROR(IF(Comparativo!$E$6="Tabela Não Desonerada",VLOOKUP($C898,'Orçamento Base'!$D$11:$S$1673,16,FALSE),VLOOKUP($C898,#REF!,16,FALSE)),0)</f>
        <v>0</v>
      </c>
      <c r="L898" s="575" t="e">
        <f>IF(AND($D898="COMPOSICAO_PROPRIA",'Orçamento Base'!$N898="-"),"14,18%",IF(AND($D898="MERCADO",'Orçamento Base'!$N898="-"),"15,38%",IF(Comparativo!$E$6="Tabela Não Desonerada",VLOOKUP($C898,'Orçamento Base'!$D$11:$S$1673,11,FALSE),VLOOKUP($C898,#REF!,11,FALSE))))</f>
        <v>#N/A</v>
      </c>
      <c r="M898" s="209">
        <f>IF(Comparativo!$E$6="Tabela Não Desonerada",Encargos!$F$44,Encargos!$D$44)</f>
        <v>1.1122000000000001</v>
      </c>
      <c r="N898" s="320"/>
      <c r="O898" s="166" t="s">
        <v>101</v>
      </c>
      <c r="P898" s="321"/>
      <c r="Q898" s="166" t="s">
        <v>101</v>
      </c>
      <c r="R898" s="321"/>
      <c r="S898" s="322"/>
      <c r="T898" s="322"/>
    </row>
    <row r="899" spans="1:20">
      <c r="A899" s="207">
        <f>'Identificação-TCE'!$A$13</f>
        <v>1</v>
      </c>
      <c r="B899" s="168" t="e">
        <f>IF(AND(G899&lt;&gt;"",H899&gt;0,I899&lt;&gt;"",J899&lt;&gt;0,K899&lt;&gt;0),COUNT($B$11:B898)+1,"")</f>
        <v>#N/A</v>
      </c>
      <c r="C899" s="207">
        <f>IF('Orçamento Base'!$M898=0,0,'Orçamento Base'!$D898)</f>
        <v>0</v>
      </c>
      <c r="D899" s="212" t="e">
        <f>IF('Orçamento Base'!$F898=Aux.!$G$11,"CONTRATACAO_PUBLICA",IF(VLOOKUP($C899,'Orçamento Base'!$D$11:$G$2116,3,FALSE)="INDEXADO",VLOOKUP(VLOOKUP($C898,'Orçamento Base'!$D$11:$G$2116,2,FALSE),'Index N_DESON.'!$A$9:$B$604,2),VLOOKUP($C899,'Orçamento Base'!$D$11:$G$2116,3,FALSE)))</f>
        <v>#N/A</v>
      </c>
      <c r="E899" s="208" t="e">
        <f>VLOOKUP($C899,'Orçamento Base'!$D$11:$S$1673,2,FALSE)</f>
        <v>#N/A</v>
      </c>
      <c r="F899" s="211">
        <f>Dados!$C$7</f>
        <v>44652</v>
      </c>
      <c r="G899" s="226" t="e">
        <f>VLOOKUP($C899,'Orçamento Base'!$D$11:$S$1673,4,FALSE)</f>
        <v>#N/A</v>
      </c>
      <c r="H899" s="377">
        <f>IFERROR(VLOOKUP($C899,'Orçamento Base'!$D$11:$S$1673,6,FALSE),0)</f>
        <v>0</v>
      </c>
      <c r="I899" s="208" t="e">
        <f>VLOOKUP($C899,'Orçamento Base'!$D$11:$S$1673,5,FALSE)</f>
        <v>#N/A</v>
      </c>
      <c r="J899" s="167" t="e">
        <f>IF(Comparativo!$E$6="Tabela Não Desonerada",VLOOKUP($C899,'Orçamento Base'!$D$11:$S$1673,12,FALSE),VLOOKUP($C899,#REF!,12,FALSE))</f>
        <v>#N/A</v>
      </c>
      <c r="K899" s="167">
        <f>IFERROR(IF(Comparativo!$E$6="Tabela Não Desonerada",VLOOKUP($C899,'Orçamento Base'!$D$11:$S$1673,16,FALSE),VLOOKUP($C899,#REF!,16,FALSE)),0)</f>
        <v>0</v>
      </c>
      <c r="L899" s="575" t="e">
        <f>IF(AND($D899="COMPOSICAO_PROPRIA",'Orçamento Base'!$N899="-"),"14,18%",IF(AND($D899="MERCADO",'Orçamento Base'!$N899="-"),"15,38%",IF(Comparativo!$E$6="Tabela Não Desonerada",VLOOKUP($C899,'Orçamento Base'!$D$11:$S$1673,11,FALSE),VLOOKUP($C899,#REF!,11,FALSE))))</f>
        <v>#N/A</v>
      </c>
      <c r="M899" s="209">
        <f>IF(Comparativo!$E$6="Tabela Não Desonerada",Encargos!$F$44,Encargos!$D$44)</f>
        <v>1.1122000000000001</v>
      </c>
      <c r="N899" s="320"/>
      <c r="O899" s="166" t="s">
        <v>101</v>
      </c>
      <c r="P899" s="321"/>
      <c r="Q899" s="166" t="s">
        <v>101</v>
      </c>
      <c r="R899" s="321"/>
      <c r="S899" s="322"/>
      <c r="T899" s="322"/>
    </row>
    <row r="900" spans="1:20">
      <c r="A900" s="207">
        <f>'Identificação-TCE'!$A$13</f>
        <v>1</v>
      </c>
      <c r="B900" s="168" t="e">
        <f>IF(AND(G900&lt;&gt;"",H900&gt;0,I900&lt;&gt;"",J900&lt;&gt;0,K900&lt;&gt;0),COUNT($B$11:B899)+1,"")</f>
        <v>#N/A</v>
      </c>
      <c r="C900" s="207">
        <f>IF('Orçamento Base'!$M899=0,0,'Orçamento Base'!$D899)</f>
        <v>0</v>
      </c>
      <c r="D900" s="212" t="e">
        <f>IF('Orçamento Base'!$F899=Aux.!$G$11,"CONTRATACAO_PUBLICA",IF(VLOOKUP($C900,'Orçamento Base'!$D$11:$G$2116,3,FALSE)="INDEXADO",VLOOKUP(VLOOKUP($C899,'Orçamento Base'!$D$11:$G$2116,2,FALSE),'Index N_DESON.'!$A$9:$B$604,2),VLOOKUP($C900,'Orçamento Base'!$D$11:$G$2116,3,FALSE)))</f>
        <v>#N/A</v>
      </c>
      <c r="E900" s="208" t="e">
        <f>VLOOKUP($C900,'Orçamento Base'!$D$11:$S$1673,2,FALSE)</f>
        <v>#N/A</v>
      </c>
      <c r="F900" s="211">
        <f>Dados!$C$7</f>
        <v>44652</v>
      </c>
      <c r="G900" s="226" t="e">
        <f>VLOOKUP($C900,'Orçamento Base'!$D$11:$S$1673,4,FALSE)</f>
        <v>#N/A</v>
      </c>
      <c r="H900" s="377">
        <f>IFERROR(VLOOKUP($C900,'Orçamento Base'!$D$11:$S$1673,6,FALSE),0)</f>
        <v>0</v>
      </c>
      <c r="I900" s="208" t="e">
        <f>VLOOKUP($C900,'Orçamento Base'!$D$11:$S$1673,5,FALSE)</f>
        <v>#N/A</v>
      </c>
      <c r="J900" s="167" t="e">
        <f>IF(Comparativo!$E$6="Tabela Não Desonerada",VLOOKUP($C900,'Orçamento Base'!$D$11:$S$1673,12,FALSE),VLOOKUP($C900,#REF!,12,FALSE))</f>
        <v>#N/A</v>
      </c>
      <c r="K900" s="167">
        <f>IFERROR(IF(Comparativo!$E$6="Tabela Não Desonerada",VLOOKUP($C900,'Orçamento Base'!$D$11:$S$1673,16,FALSE),VLOOKUP($C900,#REF!,16,FALSE)),0)</f>
        <v>0</v>
      </c>
      <c r="L900" s="575" t="e">
        <f>IF(AND($D900="COMPOSICAO_PROPRIA",'Orçamento Base'!$N900="-"),"14,18%",IF(AND($D900="MERCADO",'Orçamento Base'!$N900="-"),"15,38%",IF(Comparativo!$E$6="Tabela Não Desonerada",VLOOKUP($C900,'Orçamento Base'!$D$11:$S$1673,11,FALSE),VLOOKUP($C900,#REF!,11,FALSE))))</f>
        <v>#N/A</v>
      </c>
      <c r="M900" s="209">
        <f>IF(Comparativo!$E$6="Tabela Não Desonerada",Encargos!$F$44,Encargos!$D$44)</f>
        <v>1.1122000000000001</v>
      </c>
      <c r="N900" s="320"/>
      <c r="O900" s="166" t="s">
        <v>101</v>
      </c>
      <c r="P900" s="321"/>
      <c r="Q900" s="166" t="s">
        <v>101</v>
      </c>
      <c r="R900" s="321"/>
      <c r="S900" s="322"/>
      <c r="T900" s="322"/>
    </row>
    <row r="901" spans="1:20">
      <c r="A901" s="207">
        <f>'Identificação-TCE'!$A$13</f>
        <v>1</v>
      </c>
      <c r="B901" s="168" t="e">
        <f>IF(AND(G901&lt;&gt;"",H901&gt;0,I901&lt;&gt;"",J901&lt;&gt;0,K901&lt;&gt;0),COUNT($B$11:B900)+1,"")</f>
        <v>#N/A</v>
      </c>
      <c r="C901" s="207">
        <f>IF('Orçamento Base'!$M900=0,0,'Orçamento Base'!$D900)</f>
        <v>0</v>
      </c>
      <c r="D901" s="212" t="e">
        <f>IF('Orçamento Base'!$F900=Aux.!$G$11,"CONTRATACAO_PUBLICA",IF(VLOOKUP($C901,'Orçamento Base'!$D$11:$G$2116,3,FALSE)="INDEXADO",VLOOKUP(VLOOKUP($C900,'Orçamento Base'!$D$11:$G$2116,2,FALSE),'Index N_DESON.'!$A$9:$B$604,2),VLOOKUP($C901,'Orçamento Base'!$D$11:$G$2116,3,FALSE)))</f>
        <v>#N/A</v>
      </c>
      <c r="E901" s="208" t="e">
        <f>VLOOKUP($C901,'Orçamento Base'!$D$11:$S$1673,2,FALSE)</f>
        <v>#N/A</v>
      </c>
      <c r="F901" s="211">
        <f>Dados!$C$7</f>
        <v>44652</v>
      </c>
      <c r="G901" s="226" t="e">
        <f>VLOOKUP($C901,'Orçamento Base'!$D$11:$S$1673,4,FALSE)</f>
        <v>#N/A</v>
      </c>
      <c r="H901" s="377">
        <f>IFERROR(VLOOKUP($C901,'Orçamento Base'!$D$11:$S$1673,6,FALSE),0)</f>
        <v>0</v>
      </c>
      <c r="I901" s="208" t="e">
        <f>VLOOKUP($C901,'Orçamento Base'!$D$11:$S$1673,5,FALSE)</f>
        <v>#N/A</v>
      </c>
      <c r="J901" s="167" t="e">
        <f>IF(Comparativo!$E$6="Tabela Não Desonerada",VLOOKUP($C901,'Orçamento Base'!$D$11:$S$1673,12,FALSE),VLOOKUP($C901,#REF!,12,FALSE))</f>
        <v>#N/A</v>
      </c>
      <c r="K901" s="167">
        <f>IFERROR(IF(Comparativo!$E$6="Tabela Não Desonerada",VLOOKUP($C901,'Orçamento Base'!$D$11:$S$1673,16,FALSE),VLOOKUP($C901,#REF!,16,FALSE)),0)</f>
        <v>0</v>
      </c>
      <c r="L901" s="575" t="e">
        <f>IF(AND($D901="COMPOSICAO_PROPRIA",'Orçamento Base'!$N901="-"),"14,18%",IF(AND($D901="MERCADO",'Orçamento Base'!$N901="-"),"15,38%",IF(Comparativo!$E$6="Tabela Não Desonerada",VLOOKUP($C901,'Orçamento Base'!$D$11:$S$1673,11,FALSE),VLOOKUP($C901,#REF!,11,FALSE))))</f>
        <v>#N/A</v>
      </c>
      <c r="M901" s="209">
        <f>IF(Comparativo!$E$6="Tabela Não Desonerada",Encargos!$F$44,Encargos!$D$44)</f>
        <v>1.1122000000000001</v>
      </c>
      <c r="N901" s="320"/>
      <c r="O901" s="166" t="s">
        <v>101</v>
      </c>
      <c r="P901" s="321"/>
      <c r="Q901" s="166" t="s">
        <v>101</v>
      </c>
      <c r="R901" s="321"/>
      <c r="S901" s="322"/>
      <c r="T901" s="322"/>
    </row>
    <row r="902" spans="1:20">
      <c r="A902" s="207">
        <f>'Identificação-TCE'!$A$13</f>
        <v>1</v>
      </c>
      <c r="B902" s="168" t="e">
        <f>IF(AND(G902&lt;&gt;"",H902&gt;0,I902&lt;&gt;"",J902&lt;&gt;0,K902&lt;&gt;0),COUNT($B$11:B901)+1,"")</f>
        <v>#N/A</v>
      </c>
      <c r="C902" s="207">
        <f>IF('Orçamento Base'!$M901=0,0,'Orçamento Base'!$D901)</f>
        <v>0</v>
      </c>
      <c r="D902" s="212" t="e">
        <f>IF('Orçamento Base'!$F901=Aux.!$G$11,"CONTRATACAO_PUBLICA",IF(VLOOKUP($C902,'Orçamento Base'!$D$11:$G$2116,3,FALSE)="INDEXADO",VLOOKUP(VLOOKUP($C901,'Orçamento Base'!$D$11:$G$2116,2,FALSE),'Index N_DESON.'!$A$9:$B$604,2),VLOOKUP($C902,'Orçamento Base'!$D$11:$G$2116,3,FALSE)))</f>
        <v>#N/A</v>
      </c>
      <c r="E902" s="208" t="e">
        <f>VLOOKUP($C902,'Orçamento Base'!$D$11:$S$1673,2,FALSE)</f>
        <v>#N/A</v>
      </c>
      <c r="F902" s="211">
        <f>Dados!$C$7</f>
        <v>44652</v>
      </c>
      <c r="G902" s="226" t="e">
        <f>VLOOKUP($C902,'Orçamento Base'!$D$11:$S$1673,4,FALSE)</f>
        <v>#N/A</v>
      </c>
      <c r="H902" s="377">
        <f>IFERROR(VLOOKUP($C902,'Orçamento Base'!$D$11:$S$1673,6,FALSE),0)</f>
        <v>0</v>
      </c>
      <c r="I902" s="208" t="e">
        <f>VLOOKUP($C902,'Orçamento Base'!$D$11:$S$1673,5,FALSE)</f>
        <v>#N/A</v>
      </c>
      <c r="J902" s="167" t="e">
        <f>IF(Comparativo!$E$6="Tabela Não Desonerada",VLOOKUP($C902,'Orçamento Base'!$D$11:$S$1673,12,FALSE),VLOOKUP($C902,#REF!,12,FALSE))</f>
        <v>#N/A</v>
      </c>
      <c r="K902" s="167">
        <f>IFERROR(IF(Comparativo!$E$6="Tabela Não Desonerada",VLOOKUP($C902,'Orçamento Base'!$D$11:$S$1673,16,FALSE),VLOOKUP($C902,#REF!,16,FALSE)),0)</f>
        <v>0</v>
      </c>
      <c r="L902" s="575" t="e">
        <f>IF(AND($D902="COMPOSICAO_PROPRIA",'Orçamento Base'!$N902="-"),"14,18%",IF(AND($D902="MERCADO",'Orçamento Base'!$N902="-"),"15,38%",IF(Comparativo!$E$6="Tabela Não Desonerada",VLOOKUP($C902,'Orçamento Base'!$D$11:$S$1673,11,FALSE),VLOOKUP($C902,#REF!,11,FALSE))))</f>
        <v>#N/A</v>
      </c>
      <c r="M902" s="209">
        <f>IF(Comparativo!$E$6="Tabela Não Desonerada",Encargos!$F$44,Encargos!$D$44)</f>
        <v>1.1122000000000001</v>
      </c>
      <c r="N902" s="320"/>
      <c r="O902" s="166" t="s">
        <v>101</v>
      </c>
      <c r="P902" s="321"/>
      <c r="Q902" s="166" t="s">
        <v>101</v>
      </c>
      <c r="R902" s="321"/>
      <c r="S902" s="322"/>
      <c r="T902" s="322"/>
    </row>
    <row r="903" spans="1:20">
      <c r="A903" s="207">
        <f>'Identificação-TCE'!$A$13</f>
        <v>1</v>
      </c>
      <c r="B903" s="168" t="e">
        <f>IF(AND(G903&lt;&gt;"",H903&gt;0,I903&lt;&gt;"",J903&lt;&gt;0,K903&lt;&gt;0),COUNT($B$11:B902)+1,"")</f>
        <v>#N/A</v>
      </c>
      <c r="C903" s="207">
        <f>IF('Orçamento Base'!$M902=0,0,'Orçamento Base'!$D902)</f>
        <v>0</v>
      </c>
      <c r="D903" s="212" t="e">
        <f>IF('Orçamento Base'!$F902=Aux.!$G$11,"CONTRATACAO_PUBLICA",IF(VLOOKUP($C903,'Orçamento Base'!$D$11:$G$2116,3,FALSE)="INDEXADO",VLOOKUP(VLOOKUP($C902,'Orçamento Base'!$D$11:$G$2116,2,FALSE),'Index N_DESON.'!$A$9:$B$604,2),VLOOKUP($C903,'Orçamento Base'!$D$11:$G$2116,3,FALSE)))</f>
        <v>#N/A</v>
      </c>
      <c r="E903" s="208" t="e">
        <f>VLOOKUP($C903,'Orçamento Base'!$D$11:$S$1673,2,FALSE)</f>
        <v>#N/A</v>
      </c>
      <c r="F903" s="211">
        <f>Dados!$C$7</f>
        <v>44652</v>
      </c>
      <c r="G903" s="226" t="e">
        <f>VLOOKUP($C903,'Orçamento Base'!$D$11:$S$1673,4,FALSE)</f>
        <v>#N/A</v>
      </c>
      <c r="H903" s="377">
        <f>IFERROR(VLOOKUP($C903,'Orçamento Base'!$D$11:$S$1673,6,FALSE),0)</f>
        <v>0</v>
      </c>
      <c r="I903" s="208" t="e">
        <f>VLOOKUP($C903,'Orçamento Base'!$D$11:$S$1673,5,FALSE)</f>
        <v>#N/A</v>
      </c>
      <c r="J903" s="167" t="e">
        <f>IF(Comparativo!$E$6="Tabela Não Desonerada",VLOOKUP($C903,'Orçamento Base'!$D$11:$S$1673,12,FALSE),VLOOKUP($C903,#REF!,12,FALSE))</f>
        <v>#N/A</v>
      </c>
      <c r="K903" s="167">
        <f>IFERROR(IF(Comparativo!$E$6="Tabela Não Desonerada",VLOOKUP($C903,'Orçamento Base'!$D$11:$S$1673,16,FALSE),VLOOKUP($C903,#REF!,16,FALSE)),0)</f>
        <v>0</v>
      </c>
      <c r="L903" s="575" t="e">
        <f>IF(AND($D903="COMPOSICAO_PROPRIA",'Orçamento Base'!$N903="-"),"14,18%",IF(AND($D903="MERCADO",'Orçamento Base'!$N903="-"),"15,38%",IF(Comparativo!$E$6="Tabela Não Desonerada",VLOOKUP($C903,'Orçamento Base'!$D$11:$S$1673,11,FALSE),VLOOKUP($C903,#REF!,11,FALSE))))</f>
        <v>#N/A</v>
      </c>
      <c r="M903" s="209">
        <f>IF(Comparativo!$E$6="Tabela Não Desonerada",Encargos!$F$44,Encargos!$D$44)</f>
        <v>1.1122000000000001</v>
      </c>
      <c r="N903" s="320"/>
      <c r="O903" s="166" t="s">
        <v>101</v>
      </c>
      <c r="P903" s="321"/>
      <c r="Q903" s="166" t="s">
        <v>101</v>
      </c>
      <c r="R903" s="321"/>
      <c r="S903" s="322"/>
      <c r="T903" s="322"/>
    </row>
    <row r="904" spans="1:20">
      <c r="A904" s="207">
        <f>'Identificação-TCE'!$A$13</f>
        <v>1</v>
      </c>
      <c r="B904" s="168" t="e">
        <f>IF(AND(G904&lt;&gt;"",H904&gt;0,I904&lt;&gt;"",J904&lt;&gt;0,K904&lt;&gt;0),COUNT($B$11:B903)+1,"")</f>
        <v>#N/A</v>
      </c>
      <c r="C904" s="207">
        <f>IF('Orçamento Base'!$M903=0,0,'Orçamento Base'!$D903)</f>
        <v>0</v>
      </c>
      <c r="D904" s="212" t="e">
        <f>IF('Orçamento Base'!$F903=Aux.!$G$11,"CONTRATACAO_PUBLICA",IF(VLOOKUP($C904,'Orçamento Base'!$D$11:$G$2116,3,FALSE)="INDEXADO",VLOOKUP(VLOOKUP($C903,'Orçamento Base'!$D$11:$G$2116,2,FALSE),'Index N_DESON.'!$A$9:$B$604,2),VLOOKUP($C904,'Orçamento Base'!$D$11:$G$2116,3,FALSE)))</f>
        <v>#N/A</v>
      </c>
      <c r="E904" s="208" t="e">
        <f>VLOOKUP($C904,'Orçamento Base'!$D$11:$S$1673,2,FALSE)</f>
        <v>#N/A</v>
      </c>
      <c r="F904" s="211">
        <f>Dados!$C$7</f>
        <v>44652</v>
      </c>
      <c r="G904" s="226" t="e">
        <f>VLOOKUP($C904,'Orçamento Base'!$D$11:$S$1673,4,FALSE)</f>
        <v>#N/A</v>
      </c>
      <c r="H904" s="377">
        <f>IFERROR(VLOOKUP($C904,'Orçamento Base'!$D$11:$S$1673,6,FALSE),0)</f>
        <v>0</v>
      </c>
      <c r="I904" s="208" t="e">
        <f>VLOOKUP($C904,'Orçamento Base'!$D$11:$S$1673,5,FALSE)</f>
        <v>#N/A</v>
      </c>
      <c r="J904" s="167" t="e">
        <f>IF(Comparativo!$E$6="Tabela Não Desonerada",VLOOKUP($C904,'Orçamento Base'!$D$11:$S$1673,12,FALSE),VLOOKUP($C904,#REF!,12,FALSE))</f>
        <v>#N/A</v>
      </c>
      <c r="K904" s="167">
        <f>IFERROR(IF(Comparativo!$E$6="Tabela Não Desonerada",VLOOKUP($C904,'Orçamento Base'!$D$11:$S$1673,16,FALSE),VLOOKUP($C904,#REF!,16,FALSE)),0)</f>
        <v>0</v>
      </c>
      <c r="L904" s="575" t="e">
        <f>IF(AND($D904="COMPOSICAO_PROPRIA",'Orçamento Base'!$N904="-"),"14,18%",IF(AND($D904="MERCADO",'Orçamento Base'!$N904="-"),"15,38%",IF(Comparativo!$E$6="Tabela Não Desonerada",VLOOKUP($C904,'Orçamento Base'!$D$11:$S$1673,11,FALSE),VLOOKUP($C904,#REF!,11,FALSE))))</f>
        <v>#N/A</v>
      </c>
      <c r="M904" s="209">
        <f>IF(Comparativo!$E$6="Tabela Não Desonerada",Encargos!$F$44,Encargos!$D$44)</f>
        <v>1.1122000000000001</v>
      </c>
      <c r="N904" s="320"/>
      <c r="O904" s="166" t="s">
        <v>101</v>
      </c>
      <c r="P904" s="321"/>
      <c r="Q904" s="166" t="s">
        <v>101</v>
      </c>
      <c r="R904" s="321"/>
      <c r="S904" s="322"/>
      <c r="T904" s="322"/>
    </row>
    <row r="905" spans="1:20">
      <c r="A905" s="207">
        <f>'Identificação-TCE'!$A$13</f>
        <v>1</v>
      </c>
      <c r="B905" s="168" t="e">
        <f>IF(AND(G905&lt;&gt;"",H905&gt;0,I905&lt;&gt;"",J905&lt;&gt;0,K905&lt;&gt;0),COUNT($B$11:B904)+1,"")</f>
        <v>#N/A</v>
      </c>
      <c r="C905" s="207">
        <f>IF('Orçamento Base'!$M904=0,0,'Orçamento Base'!$D904)</f>
        <v>0</v>
      </c>
      <c r="D905" s="212" t="e">
        <f>IF('Orçamento Base'!$F904=Aux.!$G$11,"CONTRATACAO_PUBLICA",IF(VLOOKUP($C905,'Orçamento Base'!$D$11:$G$2116,3,FALSE)="INDEXADO",VLOOKUP(VLOOKUP($C904,'Orçamento Base'!$D$11:$G$2116,2,FALSE),'Index N_DESON.'!$A$9:$B$604,2),VLOOKUP($C905,'Orçamento Base'!$D$11:$G$2116,3,FALSE)))</f>
        <v>#N/A</v>
      </c>
      <c r="E905" s="208" t="e">
        <f>VLOOKUP($C905,'Orçamento Base'!$D$11:$S$1673,2,FALSE)</f>
        <v>#N/A</v>
      </c>
      <c r="F905" s="211">
        <f>Dados!$C$7</f>
        <v>44652</v>
      </c>
      <c r="G905" s="226" t="e">
        <f>VLOOKUP($C905,'Orçamento Base'!$D$11:$S$1673,4,FALSE)</f>
        <v>#N/A</v>
      </c>
      <c r="H905" s="377">
        <f>IFERROR(VLOOKUP($C905,'Orçamento Base'!$D$11:$S$1673,6,FALSE),0)</f>
        <v>0</v>
      </c>
      <c r="I905" s="208" t="e">
        <f>VLOOKUP($C905,'Orçamento Base'!$D$11:$S$1673,5,FALSE)</f>
        <v>#N/A</v>
      </c>
      <c r="J905" s="167" t="e">
        <f>IF(Comparativo!$E$6="Tabela Não Desonerada",VLOOKUP($C905,'Orçamento Base'!$D$11:$S$1673,12,FALSE),VLOOKUP($C905,#REF!,12,FALSE))</f>
        <v>#N/A</v>
      </c>
      <c r="K905" s="167">
        <f>IFERROR(IF(Comparativo!$E$6="Tabela Não Desonerada",VLOOKUP($C905,'Orçamento Base'!$D$11:$S$1673,16,FALSE),VLOOKUP($C905,#REF!,16,FALSE)),0)</f>
        <v>0</v>
      </c>
      <c r="L905" s="575" t="e">
        <f>IF(AND($D905="COMPOSICAO_PROPRIA",'Orçamento Base'!$N905="-"),"14,18%",IF(AND($D905="MERCADO",'Orçamento Base'!$N905="-"),"15,38%",IF(Comparativo!$E$6="Tabela Não Desonerada",VLOOKUP($C905,'Orçamento Base'!$D$11:$S$1673,11,FALSE),VLOOKUP($C905,#REF!,11,FALSE))))</f>
        <v>#N/A</v>
      </c>
      <c r="M905" s="209">
        <f>IF(Comparativo!$E$6="Tabela Não Desonerada",Encargos!$F$44,Encargos!$D$44)</f>
        <v>1.1122000000000001</v>
      </c>
      <c r="N905" s="320"/>
      <c r="O905" s="166" t="s">
        <v>101</v>
      </c>
      <c r="P905" s="321"/>
      <c r="Q905" s="166" t="s">
        <v>101</v>
      </c>
      <c r="R905" s="321"/>
      <c r="S905" s="322"/>
      <c r="T905" s="322"/>
    </row>
    <row r="906" spans="1:20">
      <c r="A906" s="207">
        <f>'Identificação-TCE'!$A$13</f>
        <v>1</v>
      </c>
      <c r="B906" s="168" t="e">
        <f>IF(AND(G906&lt;&gt;"",H906&gt;0,I906&lt;&gt;"",J906&lt;&gt;0,K906&lt;&gt;0),COUNT($B$11:B905)+1,"")</f>
        <v>#N/A</v>
      </c>
      <c r="C906" s="207">
        <f>IF('Orçamento Base'!$M905=0,0,'Orçamento Base'!$D905)</f>
        <v>0</v>
      </c>
      <c r="D906" s="212" t="e">
        <f>IF('Orçamento Base'!$F905=Aux.!$G$11,"CONTRATACAO_PUBLICA",IF(VLOOKUP($C906,'Orçamento Base'!$D$11:$G$2116,3,FALSE)="INDEXADO",VLOOKUP(VLOOKUP($C905,'Orçamento Base'!$D$11:$G$2116,2,FALSE),'Index N_DESON.'!$A$9:$B$604,2),VLOOKUP($C906,'Orçamento Base'!$D$11:$G$2116,3,FALSE)))</f>
        <v>#N/A</v>
      </c>
      <c r="E906" s="208" t="e">
        <f>VLOOKUP($C906,'Orçamento Base'!$D$11:$S$1673,2,FALSE)</f>
        <v>#N/A</v>
      </c>
      <c r="F906" s="211">
        <f>Dados!$C$7</f>
        <v>44652</v>
      </c>
      <c r="G906" s="226" t="e">
        <f>VLOOKUP($C906,'Orçamento Base'!$D$11:$S$1673,4,FALSE)</f>
        <v>#N/A</v>
      </c>
      <c r="H906" s="377">
        <f>IFERROR(VLOOKUP($C906,'Orçamento Base'!$D$11:$S$1673,6,FALSE),0)</f>
        <v>0</v>
      </c>
      <c r="I906" s="208" t="e">
        <f>VLOOKUP($C906,'Orçamento Base'!$D$11:$S$1673,5,FALSE)</f>
        <v>#N/A</v>
      </c>
      <c r="J906" s="167" t="e">
        <f>IF(Comparativo!$E$6="Tabela Não Desonerada",VLOOKUP($C906,'Orçamento Base'!$D$11:$S$1673,12,FALSE),VLOOKUP($C906,#REF!,12,FALSE))</f>
        <v>#N/A</v>
      </c>
      <c r="K906" s="167">
        <f>IFERROR(IF(Comparativo!$E$6="Tabela Não Desonerada",VLOOKUP($C906,'Orçamento Base'!$D$11:$S$1673,16,FALSE),VLOOKUP($C906,#REF!,16,FALSE)),0)</f>
        <v>0</v>
      </c>
      <c r="L906" s="575" t="e">
        <f>IF(AND($D906="COMPOSICAO_PROPRIA",'Orçamento Base'!$N906="-"),"14,18%",IF(AND($D906="MERCADO",'Orçamento Base'!$N906="-"),"15,38%",IF(Comparativo!$E$6="Tabela Não Desonerada",VLOOKUP($C906,'Orçamento Base'!$D$11:$S$1673,11,FALSE),VLOOKUP($C906,#REF!,11,FALSE))))</f>
        <v>#N/A</v>
      </c>
      <c r="M906" s="209">
        <f>IF(Comparativo!$E$6="Tabela Não Desonerada",Encargos!$F$44,Encargos!$D$44)</f>
        <v>1.1122000000000001</v>
      </c>
      <c r="N906" s="320"/>
      <c r="O906" s="166" t="s">
        <v>101</v>
      </c>
      <c r="P906" s="321"/>
      <c r="Q906" s="166" t="s">
        <v>101</v>
      </c>
      <c r="R906" s="321"/>
      <c r="S906" s="322"/>
      <c r="T906" s="322"/>
    </row>
    <row r="907" spans="1:20">
      <c r="A907" s="207">
        <f>'Identificação-TCE'!$A$13</f>
        <v>1</v>
      </c>
      <c r="B907" s="168" t="e">
        <f>IF(AND(G907&lt;&gt;"",H907&gt;0,I907&lt;&gt;"",J907&lt;&gt;0,K907&lt;&gt;0),COUNT($B$11:B906)+1,"")</f>
        <v>#N/A</v>
      </c>
      <c r="C907" s="207">
        <f>IF('Orçamento Base'!$M906=0,0,'Orçamento Base'!$D906)</f>
        <v>0</v>
      </c>
      <c r="D907" s="212" t="e">
        <f>IF('Orçamento Base'!$F906=Aux.!$G$11,"CONTRATACAO_PUBLICA",IF(VLOOKUP($C907,'Orçamento Base'!$D$11:$G$2116,3,FALSE)="INDEXADO",VLOOKUP(VLOOKUP($C906,'Orçamento Base'!$D$11:$G$2116,2,FALSE),'Index N_DESON.'!$A$9:$B$604,2),VLOOKUP($C907,'Orçamento Base'!$D$11:$G$2116,3,FALSE)))</f>
        <v>#N/A</v>
      </c>
      <c r="E907" s="208" t="e">
        <f>VLOOKUP($C907,'Orçamento Base'!$D$11:$S$1673,2,FALSE)</f>
        <v>#N/A</v>
      </c>
      <c r="F907" s="211">
        <f>Dados!$C$7</f>
        <v>44652</v>
      </c>
      <c r="G907" s="226" t="e">
        <f>VLOOKUP($C907,'Orçamento Base'!$D$11:$S$1673,4,FALSE)</f>
        <v>#N/A</v>
      </c>
      <c r="H907" s="377">
        <f>IFERROR(VLOOKUP($C907,'Orçamento Base'!$D$11:$S$1673,6,FALSE),0)</f>
        <v>0</v>
      </c>
      <c r="I907" s="208" t="e">
        <f>VLOOKUP($C907,'Orçamento Base'!$D$11:$S$1673,5,FALSE)</f>
        <v>#N/A</v>
      </c>
      <c r="J907" s="167" t="e">
        <f>IF(Comparativo!$E$6="Tabela Não Desonerada",VLOOKUP($C907,'Orçamento Base'!$D$11:$S$1673,12,FALSE),VLOOKUP($C907,#REF!,12,FALSE))</f>
        <v>#N/A</v>
      </c>
      <c r="K907" s="167">
        <f>IFERROR(IF(Comparativo!$E$6="Tabela Não Desonerada",VLOOKUP($C907,'Orçamento Base'!$D$11:$S$1673,16,FALSE),VLOOKUP($C907,#REF!,16,FALSE)),0)</f>
        <v>0</v>
      </c>
      <c r="L907" s="575" t="e">
        <f>IF(AND($D907="COMPOSICAO_PROPRIA",'Orçamento Base'!$N907="-"),"14,18%",IF(AND($D907="MERCADO",'Orçamento Base'!$N907="-"),"15,38%",IF(Comparativo!$E$6="Tabela Não Desonerada",VLOOKUP($C907,'Orçamento Base'!$D$11:$S$1673,11,FALSE),VLOOKUP($C907,#REF!,11,FALSE))))</f>
        <v>#N/A</v>
      </c>
      <c r="M907" s="209">
        <f>IF(Comparativo!$E$6="Tabela Não Desonerada",Encargos!$F$44,Encargos!$D$44)</f>
        <v>1.1122000000000001</v>
      </c>
      <c r="N907" s="320"/>
      <c r="O907" s="166" t="s">
        <v>101</v>
      </c>
      <c r="P907" s="321"/>
      <c r="Q907" s="166" t="s">
        <v>101</v>
      </c>
      <c r="R907" s="321"/>
      <c r="S907" s="322"/>
      <c r="T907" s="322"/>
    </row>
    <row r="908" spans="1:20">
      <c r="A908" s="207">
        <f>'Identificação-TCE'!$A$13</f>
        <v>1</v>
      </c>
      <c r="B908" s="168" t="e">
        <f>IF(AND(G908&lt;&gt;"",H908&gt;0,I908&lt;&gt;"",J908&lt;&gt;0,K908&lt;&gt;0),COUNT($B$11:B907)+1,"")</f>
        <v>#N/A</v>
      </c>
      <c r="C908" s="207">
        <f>IF('Orçamento Base'!$M907=0,0,'Orçamento Base'!$D907)</f>
        <v>0</v>
      </c>
      <c r="D908" s="212" t="e">
        <f>IF('Orçamento Base'!$F907=Aux.!$G$11,"CONTRATACAO_PUBLICA",IF(VLOOKUP($C908,'Orçamento Base'!$D$11:$G$2116,3,FALSE)="INDEXADO",VLOOKUP(VLOOKUP($C907,'Orçamento Base'!$D$11:$G$2116,2,FALSE),'Index N_DESON.'!$A$9:$B$604,2),VLOOKUP($C908,'Orçamento Base'!$D$11:$G$2116,3,FALSE)))</f>
        <v>#N/A</v>
      </c>
      <c r="E908" s="208" t="e">
        <f>VLOOKUP($C908,'Orçamento Base'!$D$11:$S$1673,2,FALSE)</f>
        <v>#N/A</v>
      </c>
      <c r="F908" s="211">
        <f>Dados!$C$7</f>
        <v>44652</v>
      </c>
      <c r="G908" s="226" t="e">
        <f>VLOOKUP($C908,'Orçamento Base'!$D$11:$S$1673,4,FALSE)</f>
        <v>#N/A</v>
      </c>
      <c r="H908" s="377">
        <f>IFERROR(VLOOKUP($C908,'Orçamento Base'!$D$11:$S$1673,6,FALSE),0)</f>
        <v>0</v>
      </c>
      <c r="I908" s="208" t="e">
        <f>VLOOKUP($C908,'Orçamento Base'!$D$11:$S$1673,5,FALSE)</f>
        <v>#N/A</v>
      </c>
      <c r="J908" s="167" t="e">
        <f>IF(Comparativo!$E$6="Tabela Não Desonerada",VLOOKUP($C908,'Orçamento Base'!$D$11:$S$1673,12,FALSE),VLOOKUP($C908,#REF!,12,FALSE))</f>
        <v>#N/A</v>
      </c>
      <c r="K908" s="167">
        <f>IFERROR(IF(Comparativo!$E$6="Tabela Não Desonerada",VLOOKUP($C908,'Orçamento Base'!$D$11:$S$1673,16,FALSE),VLOOKUP($C908,#REF!,16,FALSE)),0)</f>
        <v>0</v>
      </c>
      <c r="L908" s="575" t="e">
        <f>IF(AND($D908="COMPOSICAO_PROPRIA",'Orçamento Base'!$N908="-"),"14,18%",IF(AND($D908="MERCADO",'Orçamento Base'!$N908="-"),"15,38%",IF(Comparativo!$E$6="Tabela Não Desonerada",VLOOKUP($C908,'Orçamento Base'!$D$11:$S$1673,11,FALSE),VLOOKUP($C908,#REF!,11,FALSE))))</f>
        <v>#N/A</v>
      </c>
      <c r="M908" s="209">
        <f>IF(Comparativo!$E$6="Tabela Não Desonerada",Encargos!$F$44,Encargos!$D$44)</f>
        <v>1.1122000000000001</v>
      </c>
      <c r="N908" s="320"/>
      <c r="O908" s="166" t="s">
        <v>101</v>
      </c>
      <c r="P908" s="321"/>
      <c r="Q908" s="166" t="s">
        <v>101</v>
      </c>
      <c r="R908" s="321"/>
      <c r="S908" s="322"/>
      <c r="T908" s="322"/>
    </row>
    <row r="909" spans="1:20">
      <c r="A909" s="207">
        <f>'Identificação-TCE'!$A$13</f>
        <v>1</v>
      </c>
      <c r="B909" s="168" t="e">
        <f>IF(AND(G909&lt;&gt;"",H909&gt;0,I909&lt;&gt;"",J909&lt;&gt;0,K909&lt;&gt;0),COUNT($B$11:B908)+1,"")</f>
        <v>#N/A</v>
      </c>
      <c r="C909" s="207">
        <f>IF('Orçamento Base'!$M908=0,0,'Orçamento Base'!$D908)</f>
        <v>0</v>
      </c>
      <c r="D909" s="212" t="e">
        <f>IF('Orçamento Base'!$F908=Aux.!$G$11,"CONTRATACAO_PUBLICA",IF(VLOOKUP($C909,'Orçamento Base'!$D$11:$G$2116,3,FALSE)="INDEXADO",VLOOKUP(VLOOKUP($C908,'Orçamento Base'!$D$11:$G$2116,2,FALSE),'Index N_DESON.'!$A$9:$B$604,2),VLOOKUP($C909,'Orçamento Base'!$D$11:$G$2116,3,FALSE)))</f>
        <v>#N/A</v>
      </c>
      <c r="E909" s="208" t="e">
        <f>VLOOKUP($C909,'Orçamento Base'!$D$11:$S$1673,2,FALSE)</f>
        <v>#N/A</v>
      </c>
      <c r="F909" s="211">
        <f>Dados!$C$7</f>
        <v>44652</v>
      </c>
      <c r="G909" s="226" t="e">
        <f>VLOOKUP($C909,'Orçamento Base'!$D$11:$S$1673,4,FALSE)</f>
        <v>#N/A</v>
      </c>
      <c r="H909" s="377">
        <f>IFERROR(VLOOKUP($C909,'Orçamento Base'!$D$11:$S$1673,6,FALSE),0)</f>
        <v>0</v>
      </c>
      <c r="I909" s="208" t="e">
        <f>VLOOKUP($C909,'Orçamento Base'!$D$11:$S$1673,5,FALSE)</f>
        <v>#N/A</v>
      </c>
      <c r="J909" s="167" t="e">
        <f>IF(Comparativo!$E$6="Tabela Não Desonerada",VLOOKUP($C909,'Orçamento Base'!$D$11:$S$1673,12,FALSE),VLOOKUP($C909,#REF!,12,FALSE))</f>
        <v>#N/A</v>
      </c>
      <c r="K909" s="167">
        <f>IFERROR(IF(Comparativo!$E$6="Tabela Não Desonerada",VLOOKUP($C909,'Orçamento Base'!$D$11:$S$1673,16,FALSE),VLOOKUP($C909,#REF!,16,FALSE)),0)</f>
        <v>0</v>
      </c>
      <c r="L909" s="575" t="e">
        <f>IF(AND($D909="COMPOSICAO_PROPRIA",'Orçamento Base'!$N909="-"),"14,18%",IF(AND($D909="MERCADO",'Orçamento Base'!$N909="-"),"15,38%",IF(Comparativo!$E$6="Tabela Não Desonerada",VLOOKUP($C909,'Orçamento Base'!$D$11:$S$1673,11,FALSE),VLOOKUP($C909,#REF!,11,FALSE))))</f>
        <v>#N/A</v>
      </c>
      <c r="M909" s="209">
        <f>IF(Comparativo!$E$6="Tabela Não Desonerada",Encargos!$F$44,Encargos!$D$44)</f>
        <v>1.1122000000000001</v>
      </c>
      <c r="N909" s="320"/>
      <c r="O909" s="166" t="s">
        <v>101</v>
      </c>
      <c r="P909" s="321"/>
      <c r="Q909" s="166" t="s">
        <v>101</v>
      </c>
      <c r="R909" s="321"/>
      <c r="S909" s="322"/>
      <c r="T909" s="322"/>
    </row>
    <row r="910" spans="1:20">
      <c r="A910" s="207">
        <f>'Identificação-TCE'!$A$13</f>
        <v>1</v>
      </c>
      <c r="B910" s="168" t="e">
        <f>IF(AND(G910&lt;&gt;"",H910&gt;0,I910&lt;&gt;"",J910&lt;&gt;0,K910&lt;&gt;0),COUNT($B$11:B909)+1,"")</f>
        <v>#N/A</v>
      </c>
      <c r="C910" s="207">
        <f>IF('Orçamento Base'!$M909=0,0,'Orçamento Base'!$D909)</f>
        <v>0</v>
      </c>
      <c r="D910" s="212" t="e">
        <f>IF('Orçamento Base'!$F909=Aux.!$G$11,"CONTRATACAO_PUBLICA",IF(VLOOKUP($C910,'Orçamento Base'!$D$11:$G$2116,3,FALSE)="INDEXADO",VLOOKUP(VLOOKUP($C909,'Orçamento Base'!$D$11:$G$2116,2,FALSE),'Index N_DESON.'!$A$9:$B$604,2),VLOOKUP($C910,'Orçamento Base'!$D$11:$G$2116,3,FALSE)))</f>
        <v>#N/A</v>
      </c>
      <c r="E910" s="208" t="e">
        <f>VLOOKUP($C910,'Orçamento Base'!$D$11:$S$1673,2,FALSE)</f>
        <v>#N/A</v>
      </c>
      <c r="F910" s="211">
        <f>Dados!$C$7</f>
        <v>44652</v>
      </c>
      <c r="G910" s="226" t="e">
        <f>VLOOKUP($C910,'Orçamento Base'!$D$11:$S$1673,4,FALSE)</f>
        <v>#N/A</v>
      </c>
      <c r="H910" s="377">
        <f>IFERROR(VLOOKUP($C910,'Orçamento Base'!$D$11:$S$1673,6,FALSE),0)</f>
        <v>0</v>
      </c>
      <c r="I910" s="208" t="e">
        <f>VLOOKUP($C910,'Orçamento Base'!$D$11:$S$1673,5,FALSE)</f>
        <v>#N/A</v>
      </c>
      <c r="J910" s="167" t="e">
        <f>IF(Comparativo!$E$6="Tabela Não Desonerada",VLOOKUP($C910,'Orçamento Base'!$D$11:$S$1673,12,FALSE),VLOOKUP($C910,#REF!,12,FALSE))</f>
        <v>#N/A</v>
      </c>
      <c r="K910" s="167">
        <f>IFERROR(IF(Comparativo!$E$6="Tabela Não Desonerada",VLOOKUP($C910,'Orçamento Base'!$D$11:$S$1673,16,FALSE),VLOOKUP($C910,#REF!,16,FALSE)),0)</f>
        <v>0</v>
      </c>
      <c r="L910" s="575" t="e">
        <f>IF(AND($D910="COMPOSICAO_PROPRIA",'Orçamento Base'!$N910="-"),"14,18%",IF(AND($D910="MERCADO",'Orçamento Base'!$N910="-"),"15,38%",IF(Comparativo!$E$6="Tabela Não Desonerada",VLOOKUP($C910,'Orçamento Base'!$D$11:$S$1673,11,FALSE),VLOOKUP($C910,#REF!,11,FALSE))))</f>
        <v>#N/A</v>
      </c>
      <c r="M910" s="209">
        <f>IF(Comparativo!$E$6="Tabela Não Desonerada",Encargos!$F$44,Encargos!$D$44)</f>
        <v>1.1122000000000001</v>
      </c>
      <c r="N910" s="320"/>
      <c r="O910" s="166" t="s">
        <v>101</v>
      </c>
      <c r="P910" s="321"/>
      <c r="Q910" s="166" t="s">
        <v>101</v>
      </c>
      <c r="R910" s="321"/>
      <c r="S910" s="322"/>
      <c r="T910" s="322"/>
    </row>
    <row r="911" spans="1:20">
      <c r="A911" s="207">
        <f>'Identificação-TCE'!$A$13</f>
        <v>1</v>
      </c>
      <c r="B911" s="168" t="e">
        <f>IF(AND(G911&lt;&gt;"",H911&gt;0,I911&lt;&gt;"",J911&lt;&gt;0,K911&lt;&gt;0),COUNT($B$11:B910)+1,"")</f>
        <v>#N/A</v>
      </c>
      <c r="C911" s="207">
        <f>IF('Orçamento Base'!$M910=0,0,'Orçamento Base'!$D910)</f>
        <v>0</v>
      </c>
      <c r="D911" s="212" t="e">
        <f>IF('Orçamento Base'!$F910=Aux.!$G$11,"CONTRATACAO_PUBLICA",IF(VLOOKUP($C911,'Orçamento Base'!$D$11:$G$2116,3,FALSE)="INDEXADO",VLOOKUP(VLOOKUP($C910,'Orçamento Base'!$D$11:$G$2116,2,FALSE),'Index N_DESON.'!$A$9:$B$604,2),VLOOKUP($C911,'Orçamento Base'!$D$11:$G$2116,3,FALSE)))</f>
        <v>#N/A</v>
      </c>
      <c r="E911" s="208" t="e">
        <f>VLOOKUP($C911,'Orçamento Base'!$D$11:$S$1673,2,FALSE)</f>
        <v>#N/A</v>
      </c>
      <c r="F911" s="211">
        <f>Dados!$C$7</f>
        <v>44652</v>
      </c>
      <c r="G911" s="226" t="e">
        <f>VLOOKUP($C911,'Orçamento Base'!$D$11:$S$1673,4,FALSE)</f>
        <v>#N/A</v>
      </c>
      <c r="H911" s="377">
        <f>IFERROR(VLOOKUP($C911,'Orçamento Base'!$D$11:$S$1673,6,FALSE),0)</f>
        <v>0</v>
      </c>
      <c r="I911" s="208" t="e">
        <f>VLOOKUP($C911,'Orçamento Base'!$D$11:$S$1673,5,FALSE)</f>
        <v>#N/A</v>
      </c>
      <c r="J911" s="167" t="e">
        <f>IF(Comparativo!$E$6="Tabela Não Desonerada",VLOOKUP($C911,'Orçamento Base'!$D$11:$S$1673,12,FALSE),VLOOKUP($C911,#REF!,12,FALSE))</f>
        <v>#N/A</v>
      </c>
      <c r="K911" s="167">
        <f>IFERROR(IF(Comparativo!$E$6="Tabela Não Desonerada",VLOOKUP($C911,'Orçamento Base'!$D$11:$S$1673,16,FALSE),VLOOKUP($C911,#REF!,16,FALSE)),0)</f>
        <v>0</v>
      </c>
      <c r="L911" s="575" t="e">
        <f>IF(AND($D911="COMPOSICAO_PROPRIA",'Orçamento Base'!$N911="-"),"14,18%",IF(AND($D911="MERCADO",'Orçamento Base'!$N911="-"),"15,38%",IF(Comparativo!$E$6="Tabela Não Desonerada",VLOOKUP($C911,'Orçamento Base'!$D$11:$S$1673,11,FALSE),VLOOKUP($C911,#REF!,11,FALSE))))</f>
        <v>#N/A</v>
      </c>
      <c r="M911" s="209">
        <f>IF(Comparativo!$E$6="Tabela Não Desonerada",Encargos!$F$44,Encargos!$D$44)</f>
        <v>1.1122000000000001</v>
      </c>
      <c r="N911" s="320"/>
      <c r="O911" s="166" t="s">
        <v>101</v>
      </c>
      <c r="P911" s="321"/>
      <c r="Q911" s="166" t="s">
        <v>101</v>
      </c>
      <c r="R911" s="321"/>
      <c r="S911" s="322"/>
      <c r="T911" s="322"/>
    </row>
    <row r="912" spans="1:20">
      <c r="A912" s="207">
        <f>'Identificação-TCE'!$A$13</f>
        <v>1</v>
      </c>
      <c r="B912" s="168" t="e">
        <f>IF(AND(G912&lt;&gt;"",H912&gt;0,I912&lt;&gt;"",J912&lt;&gt;0,K912&lt;&gt;0),COUNT($B$11:B911)+1,"")</f>
        <v>#N/A</v>
      </c>
      <c r="C912" s="207">
        <f>IF('Orçamento Base'!$M911=0,0,'Orçamento Base'!$D911)</f>
        <v>0</v>
      </c>
      <c r="D912" s="212" t="e">
        <f>IF('Orçamento Base'!$F911=Aux.!$G$11,"CONTRATACAO_PUBLICA",IF(VLOOKUP($C912,'Orçamento Base'!$D$11:$G$2116,3,FALSE)="INDEXADO",VLOOKUP(VLOOKUP($C911,'Orçamento Base'!$D$11:$G$2116,2,FALSE),'Index N_DESON.'!$A$9:$B$604,2),VLOOKUP($C912,'Orçamento Base'!$D$11:$G$2116,3,FALSE)))</f>
        <v>#N/A</v>
      </c>
      <c r="E912" s="208" t="e">
        <f>VLOOKUP($C912,'Orçamento Base'!$D$11:$S$1673,2,FALSE)</f>
        <v>#N/A</v>
      </c>
      <c r="F912" s="211">
        <f>Dados!$C$7</f>
        <v>44652</v>
      </c>
      <c r="G912" s="226" t="e">
        <f>VLOOKUP($C912,'Orçamento Base'!$D$11:$S$1673,4,FALSE)</f>
        <v>#N/A</v>
      </c>
      <c r="H912" s="377">
        <f>IFERROR(VLOOKUP($C912,'Orçamento Base'!$D$11:$S$1673,6,FALSE),0)</f>
        <v>0</v>
      </c>
      <c r="I912" s="208" t="e">
        <f>VLOOKUP($C912,'Orçamento Base'!$D$11:$S$1673,5,FALSE)</f>
        <v>#N/A</v>
      </c>
      <c r="J912" s="167" t="e">
        <f>IF(Comparativo!$E$6="Tabela Não Desonerada",VLOOKUP($C912,'Orçamento Base'!$D$11:$S$1673,12,FALSE),VLOOKUP($C912,#REF!,12,FALSE))</f>
        <v>#N/A</v>
      </c>
      <c r="K912" s="167">
        <f>IFERROR(IF(Comparativo!$E$6="Tabela Não Desonerada",VLOOKUP($C912,'Orçamento Base'!$D$11:$S$1673,16,FALSE),VLOOKUP($C912,#REF!,16,FALSE)),0)</f>
        <v>0</v>
      </c>
      <c r="L912" s="575" t="e">
        <f>IF(AND($D912="COMPOSICAO_PROPRIA",'Orçamento Base'!$N912="-"),"14,18%",IF(AND($D912="MERCADO",'Orçamento Base'!$N912="-"),"15,38%",IF(Comparativo!$E$6="Tabela Não Desonerada",VLOOKUP($C912,'Orçamento Base'!$D$11:$S$1673,11,FALSE),VLOOKUP($C912,#REF!,11,FALSE))))</f>
        <v>#N/A</v>
      </c>
      <c r="M912" s="209">
        <f>IF(Comparativo!$E$6="Tabela Não Desonerada",Encargos!$F$44,Encargos!$D$44)</f>
        <v>1.1122000000000001</v>
      </c>
      <c r="N912" s="320"/>
      <c r="O912" s="166" t="s">
        <v>101</v>
      </c>
      <c r="P912" s="321"/>
      <c r="Q912" s="166" t="s">
        <v>101</v>
      </c>
      <c r="R912" s="321"/>
      <c r="S912" s="322"/>
      <c r="T912" s="322"/>
    </row>
    <row r="913" spans="1:20">
      <c r="A913" s="207">
        <f>'Identificação-TCE'!$A$13</f>
        <v>1</v>
      </c>
      <c r="B913" s="168" t="e">
        <f>IF(AND(G913&lt;&gt;"",H913&gt;0,I913&lt;&gt;"",J913&lt;&gt;0,K913&lt;&gt;0),COUNT($B$11:B912)+1,"")</f>
        <v>#N/A</v>
      </c>
      <c r="C913" s="207">
        <f>IF('Orçamento Base'!$M912=0,0,'Orçamento Base'!$D912)</f>
        <v>0</v>
      </c>
      <c r="D913" s="212" t="e">
        <f>IF('Orçamento Base'!$F912=Aux.!$G$11,"CONTRATACAO_PUBLICA",IF(VLOOKUP($C913,'Orçamento Base'!$D$11:$G$2116,3,FALSE)="INDEXADO",VLOOKUP(VLOOKUP($C912,'Orçamento Base'!$D$11:$G$2116,2,FALSE),'Index N_DESON.'!$A$9:$B$604,2),VLOOKUP($C913,'Orçamento Base'!$D$11:$G$2116,3,FALSE)))</f>
        <v>#N/A</v>
      </c>
      <c r="E913" s="208" t="e">
        <f>VLOOKUP($C913,'Orçamento Base'!$D$11:$S$1673,2,FALSE)</f>
        <v>#N/A</v>
      </c>
      <c r="F913" s="211">
        <f>Dados!$C$7</f>
        <v>44652</v>
      </c>
      <c r="G913" s="226" t="e">
        <f>VLOOKUP($C913,'Orçamento Base'!$D$11:$S$1673,4,FALSE)</f>
        <v>#N/A</v>
      </c>
      <c r="H913" s="377">
        <f>IFERROR(VLOOKUP($C913,'Orçamento Base'!$D$11:$S$1673,6,FALSE),0)</f>
        <v>0</v>
      </c>
      <c r="I913" s="208" t="e">
        <f>VLOOKUP($C913,'Orçamento Base'!$D$11:$S$1673,5,FALSE)</f>
        <v>#N/A</v>
      </c>
      <c r="J913" s="167" t="e">
        <f>IF(Comparativo!$E$6="Tabela Não Desonerada",VLOOKUP($C913,'Orçamento Base'!$D$11:$S$1673,12,FALSE),VLOOKUP($C913,#REF!,12,FALSE))</f>
        <v>#N/A</v>
      </c>
      <c r="K913" s="167">
        <f>IFERROR(IF(Comparativo!$E$6="Tabela Não Desonerada",VLOOKUP($C913,'Orçamento Base'!$D$11:$S$1673,16,FALSE),VLOOKUP($C913,#REF!,16,FALSE)),0)</f>
        <v>0</v>
      </c>
      <c r="L913" s="575" t="e">
        <f>IF(AND($D913="COMPOSICAO_PROPRIA",'Orçamento Base'!$N913="-"),"14,18%",IF(AND($D913="MERCADO",'Orçamento Base'!$N913="-"),"15,38%",IF(Comparativo!$E$6="Tabela Não Desonerada",VLOOKUP($C913,'Orçamento Base'!$D$11:$S$1673,11,FALSE),VLOOKUP($C913,#REF!,11,FALSE))))</f>
        <v>#N/A</v>
      </c>
      <c r="M913" s="209">
        <f>IF(Comparativo!$E$6="Tabela Não Desonerada",Encargos!$F$44,Encargos!$D$44)</f>
        <v>1.1122000000000001</v>
      </c>
      <c r="N913" s="320"/>
      <c r="O913" s="166" t="s">
        <v>101</v>
      </c>
      <c r="P913" s="321"/>
      <c r="Q913" s="166" t="s">
        <v>101</v>
      </c>
      <c r="R913" s="321"/>
      <c r="S913" s="322"/>
      <c r="T913" s="322"/>
    </row>
    <row r="914" spans="1:20">
      <c r="A914" s="207">
        <f>'Identificação-TCE'!$A$13</f>
        <v>1</v>
      </c>
      <c r="B914" s="168" t="e">
        <f>IF(AND(G914&lt;&gt;"",H914&gt;0,I914&lt;&gt;"",J914&lt;&gt;0,K914&lt;&gt;0),COUNT($B$11:B913)+1,"")</f>
        <v>#N/A</v>
      </c>
      <c r="C914" s="207">
        <f>IF('Orçamento Base'!$M913=0,0,'Orçamento Base'!$D913)</f>
        <v>0</v>
      </c>
      <c r="D914" s="212" t="e">
        <f>IF('Orçamento Base'!$F913=Aux.!$G$11,"CONTRATACAO_PUBLICA",IF(VLOOKUP($C914,'Orçamento Base'!$D$11:$G$2116,3,FALSE)="INDEXADO",VLOOKUP(VLOOKUP($C913,'Orçamento Base'!$D$11:$G$2116,2,FALSE),'Index N_DESON.'!$A$9:$B$604,2),VLOOKUP($C914,'Orçamento Base'!$D$11:$G$2116,3,FALSE)))</f>
        <v>#N/A</v>
      </c>
      <c r="E914" s="208" t="e">
        <f>VLOOKUP($C914,'Orçamento Base'!$D$11:$S$1673,2,FALSE)</f>
        <v>#N/A</v>
      </c>
      <c r="F914" s="211">
        <f>Dados!$C$7</f>
        <v>44652</v>
      </c>
      <c r="G914" s="226" t="e">
        <f>VLOOKUP($C914,'Orçamento Base'!$D$11:$S$1673,4,FALSE)</f>
        <v>#N/A</v>
      </c>
      <c r="H914" s="377">
        <f>IFERROR(VLOOKUP($C914,'Orçamento Base'!$D$11:$S$1673,6,FALSE),0)</f>
        <v>0</v>
      </c>
      <c r="I914" s="208" t="e">
        <f>VLOOKUP($C914,'Orçamento Base'!$D$11:$S$1673,5,FALSE)</f>
        <v>#N/A</v>
      </c>
      <c r="J914" s="167" t="e">
        <f>IF(Comparativo!$E$6="Tabela Não Desonerada",VLOOKUP($C914,'Orçamento Base'!$D$11:$S$1673,12,FALSE),VLOOKUP($C914,#REF!,12,FALSE))</f>
        <v>#N/A</v>
      </c>
      <c r="K914" s="167">
        <f>IFERROR(IF(Comparativo!$E$6="Tabela Não Desonerada",VLOOKUP($C914,'Orçamento Base'!$D$11:$S$1673,16,FALSE),VLOOKUP($C914,#REF!,16,FALSE)),0)</f>
        <v>0</v>
      </c>
      <c r="L914" s="575" t="e">
        <f>IF(AND($D914="COMPOSICAO_PROPRIA",'Orçamento Base'!$N914="-"),"14,18%",IF(AND($D914="MERCADO",'Orçamento Base'!$N914="-"),"15,38%",IF(Comparativo!$E$6="Tabela Não Desonerada",VLOOKUP($C914,'Orçamento Base'!$D$11:$S$1673,11,FALSE),VLOOKUP($C914,#REF!,11,FALSE))))</f>
        <v>#N/A</v>
      </c>
      <c r="M914" s="209">
        <f>IF(Comparativo!$E$6="Tabela Não Desonerada",Encargos!$F$44,Encargos!$D$44)</f>
        <v>1.1122000000000001</v>
      </c>
      <c r="N914" s="320"/>
      <c r="O914" s="166" t="s">
        <v>101</v>
      </c>
      <c r="P914" s="321"/>
      <c r="Q914" s="166" t="s">
        <v>101</v>
      </c>
      <c r="R914" s="321"/>
      <c r="S914" s="322"/>
      <c r="T914" s="322"/>
    </row>
    <row r="915" spans="1:20">
      <c r="A915" s="207">
        <f>'Identificação-TCE'!$A$13</f>
        <v>1</v>
      </c>
      <c r="B915" s="168" t="e">
        <f>IF(AND(G915&lt;&gt;"",H915&gt;0,I915&lt;&gt;"",J915&lt;&gt;0,K915&lt;&gt;0),COUNT($B$11:B914)+1,"")</f>
        <v>#N/A</v>
      </c>
      <c r="C915" s="207">
        <f>IF('Orçamento Base'!$M914=0,0,'Orçamento Base'!$D914)</f>
        <v>0</v>
      </c>
      <c r="D915" s="212" t="e">
        <f>IF('Orçamento Base'!$F914=Aux.!$G$11,"CONTRATACAO_PUBLICA",IF(VLOOKUP($C915,'Orçamento Base'!$D$11:$G$2116,3,FALSE)="INDEXADO",VLOOKUP(VLOOKUP($C914,'Orçamento Base'!$D$11:$G$2116,2,FALSE),'Index N_DESON.'!$A$9:$B$604,2),VLOOKUP($C915,'Orçamento Base'!$D$11:$G$2116,3,FALSE)))</f>
        <v>#N/A</v>
      </c>
      <c r="E915" s="208" t="e">
        <f>VLOOKUP($C915,'Orçamento Base'!$D$11:$S$1673,2,FALSE)</f>
        <v>#N/A</v>
      </c>
      <c r="F915" s="211">
        <f>Dados!$C$7</f>
        <v>44652</v>
      </c>
      <c r="G915" s="226" t="e">
        <f>VLOOKUP($C915,'Orçamento Base'!$D$11:$S$1673,4,FALSE)</f>
        <v>#N/A</v>
      </c>
      <c r="H915" s="377">
        <f>IFERROR(VLOOKUP($C915,'Orçamento Base'!$D$11:$S$1673,6,FALSE),0)</f>
        <v>0</v>
      </c>
      <c r="I915" s="208" t="e">
        <f>VLOOKUP($C915,'Orçamento Base'!$D$11:$S$1673,5,FALSE)</f>
        <v>#N/A</v>
      </c>
      <c r="J915" s="167" t="e">
        <f>IF(Comparativo!$E$6="Tabela Não Desonerada",VLOOKUP($C915,'Orçamento Base'!$D$11:$S$1673,12,FALSE),VLOOKUP($C915,#REF!,12,FALSE))</f>
        <v>#N/A</v>
      </c>
      <c r="K915" s="167">
        <f>IFERROR(IF(Comparativo!$E$6="Tabela Não Desonerada",VLOOKUP($C915,'Orçamento Base'!$D$11:$S$1673,16,FALSE),VLOOKUP($C915,#REF!,16,FALSE)),0)</f>
        <v>0</v>
      </c>
      <c r="L915" s="575" t="e">
        <f>IF(AND($D915="COMPOSICAO_PROPRIA",'Orçamento Base'!$N915="-"),"14,18%",IF(AND($D915="MERCADO",'Orçamento Base'!$N915="-"),"15,38%",IF(Comparativo!$E$6="Tabela Não Desonerada",VLOOKUP($C915,'Orçamento Base'!$D$11:$S$1673,11,FALSE),VLOOKUP($C915,#REF!,11,FALSE))))</f>
        <v>#N/A</v>
      </c>
      <c r="M915" s="209">
        <f>IF(Comparativo!$E$6="Tabela Não Desonerada",Encargos!$F$44,Encargos!$D$44)</f>
        <v>1.1122000000000001</v>
      </c>
      <c r="N915" s="320"/>
      <c r="O915" s="166" t="s">
        <v>101</v>
      </c>
      <c r="P915" s="321"/>
      <c r="Q915" s="166" t="s">
        <v>101</v>
      </c>
      <c r="R915" s="321"/>
      <c r="S915" s="322"/>
      <c r="T915" s="322"/>
    </row>
    <row r="916" spans="1:20">
      <c r="A916" s="207">
        <f>'Identificação-TCE'!$A$13</f>
        <v>1</v>
      </c>
      <c r="B916" s="168" t="e">
        <f>IF(AND(G916&lt;&gt;"",H916&gt;0,I916&lt;&gt;"",J916&lt;&gt;0,K916&lt;&gt;0),COUNT($B$11:B915)+1,"")</f>
        <v>#N/A</v>
      </c>
      <c r="C916" s="207">
        <f>IF('Orçamento Base'!$M915=0,0,'Orçamento Base'!$D915)</f>
        <v>0</v>
      </c>
      <c r="D916" s="212" t="e">
        <f>IF('Orçamento Base'!$F915=Aux.!$G$11,"CONTRATACAO_PUBLICA",IF(VLOOKUP($C916,'Orçamento Base'!$D$11:$G$2116,3,FALSE)="INDEXADO",VLOOKUP(VLOOKUP($C915,'Orçamento Base'!$D$11:$G$2116,2,FALSE),'Index N_DESON.'!$A$9:$B$604,2),VLOOKUP($C916,'Orçamento Base'!$D$11:$G$2116,3,FALSE)))</f>
        <v>#N/A</v>
      </c>
      <c r="E916" s="208" t="e">
        <f>VLOOKUP($C916,'Orçamento Base'!$D$11:$S$1673,2,FALSE)</f>
        <v>#N/A</v>
      </c>
      <c r="F916" s="211">
        <f>Dados!$C$7</f>
        <v>44652</v>
      </c>
      <c r="G916" s="226" t="e">
        <f>VLOOKUP($C916,'Orçamento Base'!$D$11:$S$1673,4,FALSE)</f>
        <v>#N/A</v>
      </c>
      <c r="H916" s="377">
        <f>IFERROR(VLOOKUP($C916,'Orçamento Base'!$D$11:$S$1673,6,FALSE),0)</f>
        <v>0</v>
      </c>
      <c r="I916" s="208" t="e">
        <f>VLOOKUP($C916,'Orçamento Base'!$D$11:$S$1673,5,FALSE)</f>
        <v>#N/A</v>
      </c>
      <c r="J916" s="167" t="e">
        <f>IF(Comparativo!$E$6="Tabela Não Desonerada",VLOOKUP($C916,'Orçamento Base'!$D$11:$S$1673,12,FALSE),VLOOKUP($C916,#REF!,12,FALSE))</f>
        <v>#N/A</v>
      </c>
      <c r="K916" s="167">
        <f>IFERROR(IF(Comparativo!$E$6="Tabela Não Desonerada",VLOOKUP($C916,'Orçamento Base'!$D$11:$S$1673,16,FALSE),VLOOKUP($C916,#REF!,16,FALSE)),0)</f>
        <v>0</v>
      </c>
      <c r="L916" s="575" t="e">
        <f>IF(AND($D916="COMPOSICAO_PROPRIA",'Orçamento Base'!$N916="-"),"14,18%",IF(AND($D916="MERCADO",'Orçamento Base'!$N916="-"),"15,38%",IF(Comparativo!$E$6="Tabela Não Desonerada",VLOOKUP($C916,'Orçamento Base'!$D$11:$S$1673,11,FALSE),VLOOKUP($C916,#REF!,11,FALSE))))</f>
        <v>#N/A</v>
      </c>
      <c r="M916" s="209">
        <f>IF(Comparativo!$E$6="Tabela Não Desonerada",Encargos!$F$44,Encargos!$D$44)</f>
        <v>1.1122000000000001</v>
      </c>
      <c r="N916" s="320"/>
      <c r="O916" s="166" t="s">
        <v>101</v>
      </c>
      <c r="P916" s="321"/>
      <c r="Q916" s="166" t="s">
        <v>101</v>
      </c>
      <c r="R916" s="321"/>
      <c r="S916" s="322"/>
      <c r="T916" s="322"/>
    </row>
    <row r="917" spans="1:20">
      <c r="A917" s="207">
        <f>'Identificação-TCE'!$A$13</f>
        <v>1</v>
      </c>
      <c r="B917" s="168" t="e">
        <f>IF(AND(G917&lt;&gt;"",H917&gt;0,I917&lt;&gt;"",J917&lt;&gt;0,K917&lt;&gt;0),COUNT($B$11:B916)+1,"")</f>
        <v>#N/A</v>
      </c>
      <c r="C917" s="207">
        <f>IF('Orçamento Base'!$M916=0,0,'Orçamento Base'!$D916)</f>
        <v>0</v>
      </c>
      <c r="D917" s="212" t="e">
        <f>IF('Orçamento Base'!$F916=Aux.!$G$11,"CONTRATACAO_PUBLICA",IF(VLOOKUP($C917,'Orçamento Base'!$D$11:$G$2116,3,FALSE)="INDEXADO",VLOOKUP(VLOOKUP($C916,'Orçamento Base'!$D$11:$G$2116,2,FALSE),'Index N_DESON.'!$A$9:$B$604,2),VLOOKUP($C917,'Orçamento Base'!$D$11:$G$2116,3,FALSE)))</f>
        <v>#N/A</v>
      </c>
      <c r="E917" s="208" t="e">
        <f>VLOOKUP($C917,'Orçamento Base'!$D$11:$S$1673,2,FALSE)</f>
        <v>#N/A</v>
      </c>
      <c r="F917" s="211">
        <f>Dados!$C$7</f>
        <v>44652</v>
      </c>
      <c r="G917" s="226" t="e">
        <f>VLOOKUP($C917,'Orçamento Base'!$D$11:$S$1673,4,FALSE)</f>
        <v>#N/A</v>
      </c>
      <c r="H917" s="377">
        <f>IFERROR(VLOOKUP($C917,'Orçamento Base'!$D$11:$S$1673,6,FALSE),0)</f>
        <v>0</v>
      </c>
      <c r="I917" s="208" t="e">
        <f>VLOOKUP($C917,'Orçamento Base'!$D$11:$S$1673,5,FALSE)</f>
        <v>#N/A</v>
      </c>
      <c r="J917" s="167" t="e">
        <f>IF(Comparativo!$E$6="Tabela Não Desonerada",VLOOKUP($C917,'Orçamento Base'!$D$11:$S$1673,12,FALSE),VLOOKUP($C917,#REF!,12,FALSE))</f>
        <v>#N/A</v>
      </c>
      <c r="K917" s="167">
        <f>IFERROR(IF(Comparativo!$E$6="Tabela Não Desonerada",VLOOKUP($C917,'Orçamento Base'!$D$11:$S$1673,16,FALSE),VLOOKUP($C917,#REF!,16,FALSE)),0)</f>
        <v>0</v>
      </c>
      <c r="L917" s="575" t="e">
        <f>IF(AND($D917="COMPOSICAO_PROPRIA",'Orçamento Base'!$N917="-"),"14,18%",IF(AND($D917="MERCADO",'Orçamento Base'!$N917="-"),"15,38%",IF(Comparativo!$E$6="Tabela Não Desonerada",VLOOKUP($C917,'Orçamento Base'!$D$11:$S$1673,11,FALSE),VLOOKUP($C917,#REF!,11,FALSE))))</f>
        <v>#N/A</v>
      </c>
      <c r="M917" s="209">
        <f>IF(Comparativo!$E$6="Tabela Não Desonerada",Encargos!$F$44,Encargos!$D$44)</f>
        <v>1.1122000000000001</v>
      </c>
      <c r="N917" s="320"/>
      <c r="O917" s="166" t="s">
        <v>101</v>
      </c>
      <c r="P917" s="321"/>
      <c r="Q917" s="166" t="s">
        <v>101</v>
      </c>
      <c r="R917" s="321"/>
      <c r="S917" s="322"/>
      <c r="T917" s="322"/>
    </row>
    <row r="918" spans="1:20">
      <c r="A918" s="207">
        <f>'Identificação-TCE'!$A$13</f>
        <v>1</v>
      </c>
      <c r="B918" s="168" t="e">
        <f>IF(AND(G918&lt;&gt;"",H918&gt;0,I918&lt;&gt;"",J918&lt;&gt;0,K918&lt;&gt;0),COUNT($B$11:B917)+1,"")</f>
        <v>#N/A</v>
      </c>
      <c r="C918" s="207">
        <f>IF('Orçamento Base'!$M917=0,0,'Orçamento Base'!$D917)</f>
        <v>0</v>
      </c>
      <c r="D918" s="212" t="e">
        <f>IF('Orçamento Base'!$F917=Aux.!$G$11,"CONTRATACAO_PUBLICA",IF(VLOOKUP($C918,'Orçamento Base'!$D$11:$G$2116,3,FALSE)="INDEXADO",VLOOKUP(VLOOKUP($C917,'Orçamento Base'!$D$11:$G$2116,2,FALSE),'Index N_DESON.'!$A$9:$B$604,2),VLOOKUP($C918,'Orçamento Base'!$D$11:$G$2116,3,FALSE)))</f>
        <v>#N/A</v>
      </c>
      <c r="E918" s="208" t="e">
        <f>VLOOKUP($C918,'Orçamento Base'!$D$11:$S$1673,2,FALSE)</f>
        <v>#N/A</v>
      </c>
      <c r="F918" s="211">
        <f>Dados!$C$7</f>
        <v>44652</v>
      </c>
      <c r="G918" s="226" t="e">
        <f>VLOOKUP($C918,'Orçamento Base'!$D$11:$S$1673,4,FALSE)</f>
        <v>#N/A</v>
      </c>
      <c r="H918" s="377">
        <f>IFERROR(VLOOKUP($C918,'Orçamento Base'!$D$11:$S$1673,6,FALSE),0)</f>
        <v>0</v>
      </c>
      <c r="I918" s="208" t="e">
        <f>VLOOKUP($C918,'Orçamento Base'!$D$11:$S$1673,5,FALSE)</f>
        <v>#N/A</v>
      </c>
      <c r="J918" s="167" t="e">
        <f>IF(Comparativo!$E$6="Tabela Não Desonerada",VLOOKUP($C918,'Orçamento Base'!$D$11:$S$1673,12,FALSE),VLOOKUP($C918,#REF!,12,FALSE))</f>
        <v>#N/A</v>
      </c>
      <c r="K918" s="167">
        <f>IFERROR(IF(Comparativo!$E$6="Tabela Não Desonerada",VLOOKUP($C918,'Orçamento Base'!$D$11:$S$1673,16,FALSE),VLOOKUP($C918,#REF!,16,FALSE)),0)</f>
        <v>0</v>
      </c>
      <c r="L918" s="575" t="e">
        <f>IF(AND($D918="COMPOSICAO_PROPRIA",'Orçamento Base'!$N918="-"),"14,18%",IF(AND($D918="MERCADO",'Orçamento Base'!$N918="-"),"15,38%",IF(Comparativo!$E$6="Tabela Não Desonerada",VLOOKUP($C918,'Orçamento Base'!$D$11:$S$1673,11,FALSE),VLOOKUP($C918,#REF!,11,FALSE))))</f>
        <v>#N/A</v>
      </c>
      <c r="M918" s="209">
        <f>IF(Comparativo!$E$6="Tabela Não Desonerada",Encargos!$F$44,Encargos!$D$44)</f>
        <v>1.1122000000000001</v>
      </c>
      <c r="N918" s="320"/>
      <c r="O918" s="166" t="s">
        <v>101</v>
      </c>
      <c r="P918" s="321"/>
      <c r="Q918" s="166" t="s">
        <v>101</v>
      </c>
      <c r="R918" s="321"/>
      <c r="S918" s="322"/>
      <c r="T918" s="322"/>
    </row>
    <row r="919" spans="1:20">
      <c r="A919" s="207">
        <f>'Identificação-TCE'!$A$13</f>
        <v>1</v>
      </c>
      <c r="B919" s="168" t="e">
        <f>IF(AND(G919&lt;&gt;"",H919&gt;0,I919&lt;&gt;"",J919&lt;&gt;0,K919&lt;&gt;0),COUNT($B$11:B918)+1,"")</f>
        <v>#N/A</v>
      </c>
      <c r="C919" s="207">
        <f>IF('Orçamento Base'!$M918=0,0,'Orçamento Base'!$D918)</f>
        <v>0</v>
      </c>
      <c r="D919" s="212" t="e">
        <f>IF('Orçamento Base'!$F918=Aux.!$G$11,"CONTRATACAO_PUBLICA",IF(VLOOKUP($C919,'Orçamento Base'!$D$11:$G$2116,3,FALSE)="INDEXADO",VLOOKUP(VLOOKUP($C918,'Orçamento Base'!$D$11:$G$2116,2,FALSE),'Index N_DESON.'!$A$9:$B$604,2),VLOOKUP($C919,'Orçamento Base'!$D$11:$G$2116,3,FALSE)))</f>
        <v>#N/A</v>
      </c>
      <c r="E919" s="208" t="e">
        <f>VLOOKUP($C919,'Orçamento Base'!$D$11:$S$1673,2,FALSE)</f>
        <v>#N/A</v>
      </c>
      <c r="F919" s="211">
        <f>Dados!$C$7</f>
        <v>44652</v>
      </c>
      <c r="G919" s="226" t="e">
        <f>VLOOKUP($C919,'Orçamento Base'!$D$11:$S$1673,4,FALSE)</f>
        <v>#N/A</v>
      </c>
      <c r="H919" s="377">
        <f>IFERROR(VLOOKUP($C919,'Orçamento Base'!$D$11:$S$1673,6,FALSE),0)</f>
        <v>0</v>
      </c>
      <c r="I919" s="208" t="e">
        <f>VLOOKUP($C919,'Orçamento Base'!$D$11:$S$1673,5,FALSE)</f>
        <v>#N/A</v>
      </c>
      <c r="J919" s="167" t="e">
        <f>IF(Comparativo!$E$6="Tabela Não Desonerada",VLOOKUP($C919,'Orçamento Base'!$D$11:$S$1673,12,FALSE),VLOOKUP($C919,#REF!,12,FALSE))</f>
        <v>#N/A</v>
      </c>
      <c r="K919" s="167">
        <f>IFERROR(IF(Comparativo!$E$6="Tabela Não Desonerada",VLOOKUP($C919,'Orçamento Base'!$D$11:$S$1673,16,FALSE),VLOOKUP($C919,#REF!,16,FALSE)),0)</f>
        <v>0</v>
      </c>
      <c r="L919" s="575" t="e">
        <f>IF(AND($D919="COMPOSICAO_PROPRIA",'Orçamento Base'!$N919="-"),"14,18%",IF(AND($D919="MERCADO",'Orçamento Base'!$N919="-"),"15,38%",IF(Comparativo!$E$6="Tabela Não Desonerada",VLOOKUP($C919,'Orçamento Base'!$D$11:$S$1673,11,FALSE),VLOOKUP($C919,#REF!,11,FALSE))))</f>
        <v>#N/A</v>
      </c>
      <c r="M919" s="209">
        <f>IF(Comparativo!$E$6="Tabela Não Desonerada",Encargos!$F$44,Encargos!$D$44)</f>
        <v>1.1122000000000001</v>
      </c>
      <c r="N919" s="320"/>
      <c r="O919" s="166" t="s">
        <v>101</v>
      </c>
      <c r="P919" s="321"/>
      <c r="Q919" s="166" t="s">
        <v>101</v>
      </c>
      <c r="R919" s="321"/>
      <c r="S919" s="322"/>
      <c r="T919" s="322"/>
    </row>
    <row r="920" spans="1:20">
      <c r="A920" s="207">
        <f>'Identificação-TCE'!$A$13</f>
        <v>1</v>
      </c>
      <c r="B920" s="168" t="e">
        <f>IF(AND(G920&lt;&gt;"",H920&gt;0,I920&lt;&gt;"",J920&lt;&gt;0,K920&lt;&gt;0),COUNT($B$11:B919)+1,"")</f>
        <v>#N/A</v>
      </c>
      <c r="C920" s="207">
        <f>IF('Orçamento Base'!$M919=0,0,'Orçamento Base'!$D919)</f>
        <v>0</v>
      </c>
      <c r="D920" s="212" t="e">
        <f>IF('Orçamento Base'!$F919=Aux.!$G$11,"CONTRATACAO_PUBLICA",IF(VLOOKUP($C920,'Orçamento Base'!$D$11:$G$2116,3,FALSE)="INDEXADO",VLOOKUP(VLOOKUP($C919,'Orçamento Base'!$D$11:$G$2116,2,FALSE),'Index N_DESON.'!$A$9:$B$604,2),VLOOKUP($C920,'Orçamento Base'!$D$11:$G$2116,3,FALSE)))</f>
        <v>#N/A</v>
      </c>
      <c r="E920" s="208" t="e">
        <f>VLOOKUP($C920,'Orçamento Base'!$D$11:$S$1673,2,FALSE)</f>
        <v>#N/A</v>
      </c>
      <c r="F920" s="211">
        <f>Dados!$C$7</f>
        <v>44652</v>
      </c>
      <c r="G920" s="226" t="e">
        <f>VLOOKUP($C920,'Orçamento Base'!$D$11:$S$1673,4,FALSE)</f>
        <v>#N/A</v>
      </c>
      <c r="H920" s="377">
        <f>IFERROR(VLOOKUP($C920,'Orçamento Base'!$D$11:$S$1673,6,FALSE),0)</f>
        <v>0</v>
      </c>
      <c r="I920" s="208" t="e">
        <f>VLOOKUP($C920,'Orçamento Base'!$D$11:$S$1673,5,FALSE)</f>
        <v>#N/A</v>
      </c>
      <c r="J920" s="167" t="e">
        <f>IF(Comparativo!$E$6="Tabela Não Desonerada",VLOOKUP($C920,'Orçamento Base'!$D$11:$S$1673,12,FALSE),VLOOKUP($C920,#REF!,12,FALSE))</f>
        <v>#N/A</v>
      </c>
      <c r="K920" s="167">
        <f>IFERROR(IF(Comparativo!$E$6="Tabela Não Desonerada",VLOOKUP($C920,'Orçamento Base'!$D$11:$S$1673,16,FALSE),VLOOKUP($C920,#REF!,16,FALSE)),0)</f>
        <v>0</v>
      </c>
      <c r="L920" s="575" t="e">
        <f>IF(AND($D920="COMPOSICAO_PROPRIA",'Orçamento Base'!$N920="-"),"14,18%",IF(AND($D920="MERCADO",'Orçamento Base'!$N920="-"),"15,38%",IF(Comparativo!$E$6="Tabela Não Desonerada",VLOOKUP($C920,'Orçamento Base'!$D$11:$S$1673,11,FALSE),VLOOKUP($C920,#REF!,11,FALSE))))</f>
        <v>#N/A</v>
      </c>
      <c r="M920" s="209">
        <f>IF(Comparativo!$E$6="Tabela Não Desonerada",Encargos!$F$44,Encargos!$D$44)</f>
        <v>1.1122000000000001</v>
      </c>
      <c r="N920" s="320"/>
      <c r="O920" s="166" t="s">
        <v>101</v>
      </c>
      <c r="P920" s="321"/>
      <c r="Q920" s="166" t="s">
        <v>101</v>
      </c>
      <c r="R920" s="321"/>
      <c r="S920" s="322"/>
      <c r="T920" s="322"/>
    </row>
    <row r="921" spans="1:20">
      <c r="A921" s="207">
        <f>'Identificação-TCE'!$A$13</f>
        <v>1</v>
      </c>
      <c r="B921" s="168" t="e">
        <f>IF(AND(G921&lt;&gt;"",H921&gt;0,I921&lt;&gt;"",J921&lt;&gt;0,K921&lt;&gt;0),COUNT($B$11:B920)+1,"")</f>
        <v>#N/A</v>
      </c>
      <c r="C921" s="207">
        <f>IF('Orçamento Base'!$M920=0,0,'Orçamento Base'!$D920)</f>
        <v>0</v>
      </c>
      <c r="D921" s="212" t="e">
        <f>IF('Orçamento Base'!$F920=Aux.!$G$11,"CONTRATACAO_PUBLICA",IF(VLOOKUP($C921,'Orçamento Base'!$D$11:$G$2116,3,FALSE)="INDEXADO",VLOOKUP(VLOOKUP($C920,'Orçamento Base'!$D$11:$G$2116,2,FALSE),'Index N_DESON.'!$A$9:$B$604,2),VLOOKUP($C921,'Orçamento Base'!$D$11:$G$2116,3,FALSE)))</f>
        <v>#N/A</v>
      </c>
      <c r="E921" s="208" t="e">
        <f>VLOOKUP($C921,'Orçamento Base'!$D$11:$S$1673,2,FALSE)</f>
        <v>#N/A</v>
      </c>
      <c r="F921" s="211">
        <f>Dados!$C$7</f>
        <v>44652</v>
      </c>
      <c r="G921" s="226" t="e">
        <f>VLOOKUP($C921,'Orçamento Base'!$D$11:$S$1673,4,FALSE)</f>
        <v>#N/A</v>
      </c>
      <c r="H921" s="377">
        <f>IFERROR(VLOOKUP($C921,'Orçamento Base'!$D$11:$S$1673,6,FALSE),0)</f>
        <v>0</v>
      </c>
      <c r="I921" s="208" t="e">
        <f>VLOOKUP($C921,'Orçamento Base'!$D$11:$S$1673,5,FALSE)</f>
        <v>#N/A</v>
      </c>
      <c r="J921" s="167" t="e">
        <f>IF(Comparativo!$E$6="Tabela Não Desonerada",VLOOKUP($C921,'Orçamento Base'!$D$11:$S$1673,12,FALSE),VLOOKUP($C921,#REF!,12,FALSE))</f>
        <v>#N/A</v>
      </c>
      <c r="K921" s="167">
        <f>IFERROR(IF(Comparativo!$E$6="Tabela Não Desonerada",VLOOKUP($C921,'Orçamento Base'!$D$11:$S$1673,16,FALSE),VLOOKUP($C921,#REF!,16,FALSE)),0)</f>
        <v>0</v>
      </c>
      <c r="L921" s="575" t="e">
        <f>IF(AND($D921="COMPOSICAO_PROPRIA",'Orçamento Base'!$N921="-"),"14,18%",IF(AND($D921="MERCADO",'Orçamento Base'!$N921="-"),"15,38%",IF(Comparativo!$E$6="Tabela Não Desonerada",VLOOKUP($C921,'Orçamento Base'!$D$11:$S$1673,11,FALSE),VLOOKUP($C921,#REF!,11,FALSE))))</f>
        <v>#N/A</v>
      </c>
      <c r="M921" s="209">
        <f>IF(Comparativo!$E$6="Tabela Não Desonerada",Encargos!$F$44,Encargos!$D$44)</f>
        <v>1.1122000000000001</v>
      </c>
      <c r="N921" s="320"/>
      <c r="O921" s="166" t="s">
        <v>101</v>
      </c>
      <c r="P921" s="321"/>
      <c r="Q921" s="166" t="s">
        <v>101</v>
      </c>
      <c r="R921" s="321"/>
      <c r="S921" s="322"/>
      <c r="T921" s="322"/>
    </row>
    <row r="922" spans="1:20">
      <c r="A922" s="207">
        <f>'Identificação-TCE'!$A$13</f>
        <v>1</v>
      </c>
      <c r="B922" s="168" t="e">
        <f>IF(AND(G922&lt;&gt;"",H922&gt;0,I922&lt;&gt;"",J922&lt;&gt;0,K922&lt;&gt;0),COUNT($B$11:B921)+1,"")</f>
        <v>#N/A</v>
      </c>
      <c r="C922" s="207">
        <f>IF('Orçamento Base'!$M921=0,0,'Orçamento Base'!$D921)</f>
        <v>0</v>
      </c>
      <c r="D922" s="212" t="e">
        <f>IF('Orçamento Base'!$F921=Aux.!$G$11,"CONTRATACAO_PUBLICA",IF(VLOOKUP($C922,'Orçamento Base'!$D$11:$G$2116,3,FALSE)="INDEXADO",VLOOKUP(VLOOKUP($C921,'Orçamento Base'!$D$11:$G$2116,2,FALSE),'Index N_DESON.'!$A$9:$B$604,2),VLOOKUP($C922,'Orçamento Base'!$D$11:$G$2116,3,FALSE)))</f>
        <v>#N/A</v>
      </c>
      <c r="E922" s="208" t="e">
        <f>VLOOKUP($C922,'Orçamento Base'!$D$11:$S$1673,2,FALSE)</f>
        <v>#N/A</v>
      </c>
      <c r="F922" s="211">
        <f>Dados!$C$7</f>
        <v>44652</v>
      </c>
      <c r="G922" s="226" t="e">
        <f>VLOOKUP($C922,'Orçamento Base'!$D$11:$S$1673,4,FALSE)</f>
        <v>#N/A</v>
      </c>
      <c r="H922" s="377">
        <f>IFERROR(VLOOKUP($C922,'Orçamento Base'!$D$11:$S$1673,6,FALSE),0)</f>
        <v>0</v>
      </c>
      <c r="I922" s="208" t="e">
        <f>VLOOKUP($C922,'Orçamento Base'!$D$11:$S$1673,5,FALSE)</f>
        <v>#N/A</v>
      </c>
      <c r="J922" s="167" t="e">
        <f>IF(Comparativo!$E$6="Tabela Não Desonerada",VLOOKUP($C922,'Orçamento Base'!$D$11:$S$1673,12,FALSE),VLOOKUP($C922,#REF!,12,FALSE))</f>
        <v>#N/A</v>
      </c>
      <c r="K922" s="167">
        <f>IFERROR(IF(Comparativo!$E$6="Tabela Não Desonerada",VLOOKUP($C922,'Orçamento Base'!$D$11:$S$1673,16,FALSE),VLOOKUP($C922,#REF!,16,FALSE)),0)</f>
        <v>0</v>
      </c>
      <c r="L922" s="575" t="e">
        <f>IF(AND($D922="COMPOSICAO_PROPRIA",'Orçamento Base'!$N922="-"),"14,18%",IF(AND($D922="MERCADO",'Orçamento Base'!$N922="-"),"15,38%",IF(Comparativo!$E$6="Tabela Não Desonerada",VLOOKUP($C922,'Orçamento Base'!$D$11:$S$1673,11,FALSE),VLOOKUP($C922,#REF!,11,FALSE))))</f>
        <v>#N/A</v>
      </c>
      <c r="M922" s="209">
        <f>IF(Comparativo!$E$6="Tabela Não Desonerada",Encargos!$F$44,Encargos!$D$44)</f>
        <v>1.1122000000000001</v>
      </c>
      <c r="N922" s="320"/>
      <c r="O922" s="166" t="s">
        <v>101</v>
      </c>
      <c r="P922" s="321"/>
      <c r="Q922" s="166" t="s">
        <v>101</v>
      </c>
      <c r="R922" s="321"/>
      <c r="S922" s="322"/>
      <c r="T922" s="322"/>
    </row>
    <row r="923" spans="1:20">
      <c r="A923" s="207">
        <f>'Identificação-TCE'!$A$13</f>
        <v>1</v>
      </c>
      <c r="B923" s="168" t="e">
        <f>IF(AND(G923&lt;&gt;"",H923&gt;0,I923&lt;&gt;"",J923&lt;&gt;0,K923&lt;&gt;0),COUNT($B$11:B922)+1,"")</f>
        <v>#N/A</v>
      </c>
      <c r="C923" s="207">
        <f>IF('Orçamento Base'!$M922=0,0,'Orçamento Base'!$D922)</f>
        <v>0</v>
      </c>
      <c r="D923" s="212" t="e">
        <f>IF('Orçamento Base'!$F922=Aux.!$G$11,"CONTRATACAO_PUBLICA",IF(VLOOKUP($C923,'Orçamento Base'!$D$11:$G$2116,3,FALSE)="INDEXADO",VLOOKUP(VLOOKUP($C922,'Orçamento Base'!$D$11:$G$2116,2,FALSE),'Index N_DESON.'!$A$9:$B$604,2),VLOOKUP($C923,'Orçamento Base'!$D$11:$G$2116,3,FALSE)))</f>
        <v>#N/A</v>
      </c>
      <c r="E923" s="208" t="e">
        <f>VLOOKUP($C923,'Orçamento Base'!$D$11:$S$1673,2,FALSE)</f>
        <v>#N/A</v>
      </c>
      <c r="F923" s="211">
        <f>Dados!$C$7</f>
        <v>44652</v>
      </c>
      <c r="G923" s="226" t="e">
        <f>VLOOKUP($C923,'Orçamento Base'!$D$11:$S$1673,4,FALSE)</f>
        <v>#N/A</v>
      </c>
      <c r="H923" s="377">
        <f>IFERROR(VLOOKUP($C923,'Orçamento Base'!$D$11:$S$1673,6,FALSE),0)</f>
        <v>0</v>
      </c>
      <c r="I923" s="208" t="e">
        <f>VLOOKUP($C923,'Orçamento Base'!$D$11:$S$1673,5,FALSE)</f>
        <v>#N/A</v>
      </c>
      <c r="J923" s="167" t="e">
        <f>IF(Comparativo!$E$6="Tabela Não Desonerada",VLOOKUP($C923,'Orçamento Base'!$D$11:$S$1673,12,FALSE),VLOOKUP($C923,#REF!,12,FALSE))</f>
        <v>#N/A</v>
      </c>
      <c r="K923" s="167">
        <f>IFERROR(IF(Comparativo!$E$6="Tabela Não Desonerada",VLOOKUP($C923,'Orçamento Base'!$D$11:$S$1673,16,FALSE),VLOOKUP($C923,#REF!,16,FALSE)),0)</f>
        <v>0</v>
      </c>
      <c r="L923" s="575" t="e">
        <f>IF(AND($D923="COMPOSICAO_PROPRIA",'Orçamento Base'!$N923="-"),"14,18%",IF(AND($D923="MERCADO",'Orçamento Base'!$N923="-"),"15,38%",IF(Comparativo!$E$6="Tabela Não Desonerada",VLOOKUP($C923,'Orçamento Base'!$D$11:$S$1673,11,FALSE),VLOOKUP($C923,#REF!,11,FALSE))))</f>
        <v>#N/A</v>
      </c>
      <c r="M923" s="209">
        <f>IF(Comparativo!$E$6="Tabela Não Desonerada",Encargos!$F$44,Encargos!$D$44)</f>
        <v>1.1122000000000001</v>
      </c>
      <c r="N923" s="320"/>
      <c r="O923" s="166" t="s">
        <v>101</v>
      </c>
      <c r="P923" s="321"/>
      <c r="Q923" s="166" t="s">
        <v>101</v>
      </c>
      <c r="R923" s="321"/>
      <c r="S923" s="322"/>
      <c r="T923" s="322"/>
    </row>
    <row r="924" spans="1:20">
      <c r="A924" s="207">
        <f>'Identificação-TCE'!$A$13</f>
        <v>1</v>
      </c>
      <c r="B924" s="168" t="e">
        <f>IF(AND(G924&lt;&gt;"",H924&gt;0,I924&lt;&gt;"",J924&lt;&gt;0,K924&lt;&gt;0),COUNT($B$11:B923)+1,"")</f>
        <v>#N/A</v>
      </c>
      <c r="C924" s="207">
        <f>IF('Orçamento Base'!$M923=0,0,'Orçamento Base'!$D923)</f>
        <v>0</v>
      </c>
      <c r="D924" s="212" t="e">
        <f>IF('Orçamento Base'!$F923=Aux.!$G$11,"CONTRATACAO_PUBLICA",IF(VLOOKUP($C924,'Orçamento Base'!$D$11:$G$2116,3,FALSE)="INDEXADO",VLOOKUP(VLOOKUP($C923,'Orçamento Base'!$D$11:$G$2116,2,FALSE),'Index N_DESON.'!$A$9:$B$604,2),VLOOKUP($C924,'Orçamento Base'!$D$11:$G$2116,3,FALSE)))</f>
        <v>#N/A</v>
      </c>
      <c r="E924" s="208" t="e">
        <f>VLOOKUP($C924,'Orçamento Base'!$D$11:$S$1673,2,FALSE)</f>
        <v>#N/A</v>
      </c>
      <c r="F924" s="211">
        <f>Dados!$C$7</f>
        <v>44652</v>
      </c>
      <c r="G924" s="226" t="e">
        <f>VLOOKUP($C924,'Orçamento Base'!$D$11:$S$1673,4,FALSE)</f>
        <v>#N/A</v>
      </c>
      <c r="H924" s="377">
        <f>IFERROR(VLOOKUP($C924,'Orçamento Base'!$D$11:$S$1673,6,FALSE),0)</f>
        <v>0</v>
      </c>
      <c r="I924" s="208" t="e">
        <f>VLOOKUP($C924,'Orçamento Base'!$D$11:$S$1673,5,FALSE)</f>
        <v>#N/A</v>
      </c>
      <c r="J924" s="167" t="e">
        <f>IF(Comparativo!$E$6="Tabela Não Desonerada",VLOOKUP($C924,'Orçamento Base'!$D$11:$S$1673,12,FALSE),VLOOKUP($C924,#REF!,12,FALSE))</f>
        <v>#N/A</v>
      </c>
      <c r="K924" s="167">
        <f>IFERROR(IF(Comparativo!$E$6="Tabela Não Desonerada",VLOOKUP($C924,'Orçamento Base'!$D$11:$S$1673,16,FALSE),VLOOKUP($C924,#REF!,16,FALSE)),0)</f>
        <v>0</v>
      </c>
      <c r="L924" s="575" t="e">
        <f>IF(AND($D924="COMPOSICAO_PROPRIA",'Orçamento Base'!$N924="-"),"14,18%",IF(AND($D924="MERCADO",'Orçamento Base'!$N924="-"),"15,38%",IF(Comparativo!$E$6="Tabela Não Desonerada",VLOOKUP($C924,'Orçamento Base'!$D$11:$S$1673,11,FALSE),VLOOKUP($C924,#REF!,11,FALSE))))</f>
        <v>#N/A</v>
      </c>
      <c r="M924" s="209">
        <f>IF(Comparativo!$E$6="Tabela Não Desonerada",Encargos!$F$44,Encargos!$D$44)</f>
        <v>1.1122000000000001</v>
      </c>
      <c r="N924" s="320"/>
      <c r="O924" s="166" t="s">
        <v>101</v>
      </c>
      <c r="P924" s="321"/>
      <c r="Q924" s="166" t="s">
        <v>101</v>
      </c>
      <c r="R924" s="321"/>
      <c r="S924" s="322"/>
      <c r="T924" s="322"/>
    </row>
    <row r="925" spans="1:20">
      <c r="A925" s="207">
        <f>'Identificação-TCE'!$A$13</f>
        <v>1</v>
      </c>
      <c r="B925" s="168" t="e">
        <f>IF(AND(G925&lt;&gt;"",H925&gt;0,I925&lt;&gt;"",J925&lt;&gt;0,K925&lt;&gt;0),COUNT($B$11:B924)+1,"")</f>
        <v>#N/A</v>
      </c>
      <c r="C925" s="207">
        <f>IF('Orçamento Base'!$M924=0,0,'Orçamento Base'!$D924)</f>
        <v>0</v>
      </c>
      <c r="D925" s="212" t="e">
        <f>IF('Orçamento Base'!$F924=Aux.!$G$11,"CONTRATACAO_PUBLICA",IF(VLOOKUP($C925,'Orçamento Base'!$D$11:$G$2116,3,FALSE)="INDEXADO",VLOOKUP(VLOOKUP($C924,'Orçamento Base'!$D$11:$G$2116,2,FALSE),'Index N_DESON.'!$A$9:$B$604,2),VLOOKUP($C925,'Orçamento Base'!$D$11:$G$2116,3,FALSE)))</f>
        <v>#N/A</v>
      </c>
      <c r="E925" s="208" t="e">
        <f>VLOOKUP($C925,'Orçamento Base'!$D$11:$S$1673,2,FALSE)</f>
        <v>#N/A</v>
      </c>
      <c r="F925" s="211">
        <f>Dados!$C$7</f>
        <v>44652</v>
      </c>
      <c r="G925" s="226" t="e">
        <f>VLOOKUP($C925,'Orçamento Base'!$D$11:$S$1673,4,FALSE)</f>
        <v>#N/A</v>
      </c>
      <c r="H925" s="377">
        <f>IFERROR(VLOOKUP($C925,'Orçamento Base'!$D$11:$S$1673,6,FALSE),0)</f>
        <v>0</v>
      </c>
      <c r="I925" s="208" t="e">
        <f>VLOOKUP($C925,'Orçamento Base'!$D$11:$S$1673,5,FALSE)</f>
        <v>#N/A</v>
      </c>
      <c r="J925" s="167" t="e">
        <f>IF(Comparativo!$E$6="Tabela Não Desonerada",VLOOKUP($C925,'Orçamento Base'!$D$11:$S$1673,12,FALSE),VLOOKUP($C925,#REF!,12,FALSE))</f>
        <v>#N/A</v>
      </c>
      <c r="K925" s="167">
        <f>IFERROR(IF(Comparativo!$E$6="Tabela Não Desonerada",VLOOKUP($C925,'Orçamento Base'!$D$11:$S$1673,16,FALSE),VLOOKUP($C925,#REF!,16,FALSE)),0)</f>
        <v>0</v>
      </c>
      <c r="L925" s="575" t="e">
        <f>IF(AND($D925="COMPOSICAO_PROPRIA",'Orçamento Base'!$N925="-"),"14,18%",IF(AND($D925="MERCADO",'Orçamento Base'!$N925="-"),"15,38%",IF(Comparativo!$E$6="Tabela Não Desonerada",VLOOKUP($C925,'Orçamento Base'!$D$11:$S$1673,11,FALSE),VLOOKUP($C925,#REF!,11,FALSE))))</f>
        <v>#N/A</v>
      </c>
      <c r="M925" s="209">
        <f>IF(Comparativo!$E$6="Tabela Não Desonerada",Encargos!$F$44,Encargos!$D$44)</f>
        <v>1.1122000000000001</v>
      </c>
      <c r="N925" s="320"/>
      <c r="O925" s="166" t="s">
        <v>101</v>
      </c>
      <c r="P925" s="321"/>
      <c r="Q925" s="166" t="s">
        <v>101</v>
      </c>
      <c r="R925" s="321"/>
      <c r="S925" s="322"/>
      <c r="T925" s="322"/>
    </row>
    <row r="926" spans="1:20">
      <c r="A926" s="207">
        <f>'Identificação-TCE'!$A$13</f>
        <v>1</v>
      </c>
      <c r="B926" s="168" t="e">
        <f>IF(AND(G926&lt;&gt;"",H926&gt;0,I926&lt;&gt;"",J926&lt;&gt;0,K926&lt;&gt;0),COUNT($B$11:B925)+1,"")</f>
        <v>#N/A</v>
      </c>
      <c r="C926" s="207">
        <f>IF('Orçamento Base'!$M925=0,0,'Orçamento Base'!$D925)</f>
        <v>0</v>
      </c>
      <c r="D926" s="212" t="e">
        <f>IF('Orçamento Base'!$F925=Aux.!$G$11,"CONTRATACAO_PUBLICA",IF(VLOOKUP($C926,'Orçamento Base'!$D$11:$G$2116,3,FALSE)="INDEXADO",VLOOKUP(VLOOKUP($C925,'Orçamento Base'!$D$11:$G$2116,2,FALSE),'Index N_DESON.'!$A$9:$B$604,2),VLOOKUP($C926,'Orçamento Base'!$D$11:$G$2116,3,FALSE)))</f>
        <v>#N/A</v>
      </c>
      <c r="E926" s="208" t="e">
        <f>VLOOKUP($C926,'Orçamento Base'!$D$11:$S$1673,2,FALSE)</f>
        <v>#N/A</v>
      </c>
      <c r="F926" s="211">
        <f>Dados!$C$7</f>
        <v>44652</v>
      </c>
      <c r="G926" s="226" t="e">
        <f>VLOOKUP($C926,'Orçamento Base'!$D$11:$S$1673,4,FALSE)</f>
        <v>#N/A</v>
      </c>
      <c r="H926" s="377">
        <f>IFERROR(VLOOKUP($C926,'Orçamento Base'!$D$11:$S$1673,6,FALSE),0)</f>
        <v>0</v>
      </c>
      <c r="I926" s="208" t="e">
        <f>VLOOKUP($C926,'Orçamento Base'!$D$11:$S$1673,5,FALSE)</f>
        <v>#N/A</v>
      </c>
      <c r="J926" s="167" t="e">
        <f>IF(Comparativo!$E$6="Tabela Não Desonerada",VLOOKUP($C926,'Orçamento Base'!$D$11:$S$1673,12,FALSE),VLOOKUP($C926,#REF!,12,FALSE))</f>
        <v>#N/A</v>
      </c>
      <c r="K926" s="167">
        <f>IFERROR(IF(Comparativo!$E$6="Tabela Não Desonerada",VLOOKUP($C926,'Orçamento Base'!$D$11:$S$1673,16,FALSE),VLOOKUP($C926,#REF!,16,FALSE)),0)</f>
        <v>0</v>
      </c>
      <c r="L926" s="575" t="e">
        <f>IF(AND($D926="COMPOSICAO_PROPRIA",'Orçamento Base'!$N926="-"),"14,18%",IF(AND($D926="MERCADO",'Orçamento Base'!$N926="-"),"15,38%",IF(Comparativo!$E$6="Tabela Não Desonerada",VLOOKUP($C926,'Orçamento Base'!$D$11:$S$1673,11,FALSE),VLOOKUP($C926,#REF!,11,FALSE))))</f>
        <v>#N/A</v>
      </c>
      <c r="M926" s="209">
        <f>IF(Comparativo!$E$6="Tabela Não Desonerada",Encargos!$F$44,Encargos!$D$44)</f>
        <v>1.1122000000000001</v>
      </c>
      <c r="N926" s="320"/>
      <c r="O926" s="166" t="s">
        <v>101</v>
      </c>
      <c r="P926" s="321"/>
      <c r="Q926" s="166" t="s">
        <v>101</v>
      </c>
      <c r="R926" s="321"/>
      <c r="S926" s="322"/>
      <c r="T926" s="322"/>
    </row>
    <row r="927" spans="1:20">
      <c r="A927" s="207">
        <f>'Identificação-TCE'!$A$13</f>
        <v>1</v>
      </c>
      <c r="B927" s="168" t="e">
        <f>IF(AND(G927&lt;&gt;"",H927&gt;0,I927&lt;&gt;"",J927&lt;&gt;0,K927&lt;&gt;0),COUNT($B$11:B926)+1,"")</f>
        <v>#N/A</v>
      </c>
      <c r="C927" s="207">
        <f>IF('Orçamento Base'!$M926=0,0,'Orçamento Base'!$D926)</f>
        <v>0</v>
      </c>
      <c r="D927" s="212" t="e">
        <f>IF('Orçamento Base'!$F926=Aux.!$G$11,"CONTRATACAO_PUBLICA",IF(VLOOKUP($C927,'Orçamento Base'!$D$11:$G$2116,3,FALSE)="INDEXADO",VLOOKUP(VLOOKUP($C926,'Orçamento Base'!$D$11:$G$2116,2,FALSE),'Index N_DESON.'!$A$9:$B$604,2),VLOOKUP($C927,'Orçamento Base'!$D$11:$G$2116,3,FALSE)))</f>
        <v>#N/A</v>
      </c>
      <c r="E927" s="208" t="e">
        <f>VLOOKUP($C927,'Orçamento Base'!$D$11:$S$1673,2,FALSE)</f>
        <v>#N/A</v>
      </c>
      <c r="F927" s="211">
        <f>Dados!$C$7</f>
        <v>44652</v>
      </c>
      <c r="G927" s="226" t="e">
        <f>VLOOKUP($C927,'Orçamento Base'!$D$11:$S$1673,4,FALSE)</f>
        <v>#N/A</v>
      </c>
      <c r="H927" s="377">
        <f>IFERROR(VLOOKUP($C927,'Orçamento Base'!$D$11:$S$1673,6,FALSE),0)</f>
        <v>0</v>
      </c>
      <c r="I927" s="208" t="e">
        <f>VLOOKUP($C927,'Orçamento Base'!$D$11:$S$1673,5,FALSE)</f>
        <v>#N/A</v>
      </c>
      <c r="J927" s="167" t="e">
        <f>IF(Comparativo!$E$6="Tabela Não Desonerada",VLOOKUP($C927,'Orçamento Base'!$D$11:$S$1673,12,FALSE),VLOOKUP($C927,#REF!,12,FALSE))</f>
        <v>#N/A</v>
      </c>
      <c r="K927" s="167">
        <f>IFERROR(IF(Comparativo!$E$6="Tabela Não Desonerada",VLOOKUP($C927,'Orçamento Base'!$D$11:$S$1673,16,FALSE),VLOOKUP($C927,#REF!,16,FALSE)),0)</f>
        <v>0</v>
      </c>
      <c r="L927" s="575" t="e">
        <f>IF(AND($D927="COMPOSICAO_PROPRIA",'Orçamento Base'!$N927="-"),"14,18%",IF(AND($D927="MERCADO",'Orçamento Base'!$N927="-"),"15,38%",IF(Comparativo!$E$6="Tabela Não Desonerada",VLOOKUP($C927,'Orçamento Base'!$D$11:$S$1673,11,FALSE),VLOOKUP($C927,#REF!,11,FALSE))))</f>
        <v>#N/A</v>
      </c>
      <c r="M927" s="209">
        <f>IF(Comparativo!$E$6="Tabela Não Desonerada",Encargos!$F$44,Encargos!$D$44)</f>
        <v>1.1122000000000001</v>
      </c>
      <c r="N927" s="320"/>
      <c r="O927" s="166" t="s">
        <v>101</v>
      </c>
      <c r="P927" s="321"/>
      <c r="Q927" s="166" t="s">
        <v>101</v>
      </c>
      <c r="R927" s="321"/>
      <c r="S927" s="322"/>
      <c r="T927" s="322"/>
    </row>
    <row r="928" spans="1:20">
      <c r="A928" s="207">
        <f>'Identificação-TCE'!$A$13</f>
        <v>1</v>
      </c>
      <c r="B928" s="168" t="e">
        <f>IF(AND(G928&lt;&gt;"",H928&gt;0,I928&lt;&gt;"",J928&lt;&gt;0,K928&lt;&gt;0),COUNT($B$11:B927)+1,"")</f>
        <v>#N/A</v>
      </c>
      <c r="C928" s="207">
        <f>IF('Orçamento Base'!$M927=0,0,'Orçamento Base'!$D927)</f>
        <v>0</v>
      </c>
      <c r="D928" s="212" t="e">
        <f>IF('Orçamento Base'!$F927=Aux.!$G$11,"CONTRATACAO_PUBLICA",IF(VLOOKUP($C928,'Orçamento Base'!$D$11:$G$2116,3,FALSE)="INDEXADO",VLOOKUP(VLOOKUP($C927,'Orçamento Base'!$D$11:$G$2116,2,FALSE),'Index N_DESON.'!$A$9:$B$604,2),VLOOKUP($C928,'Orçamento Base'!$D$11:$G$2116,3,FALSE)))</f>
        <v>#N/A</v>
      </c>
      <c r="E928" s="208" t="e">
        <f>VLOOKUP($C928,'Orçamento Base'!$D$11:$S$1673,2,FALSE)</f>
        <v>#N/A</v>
      </c>
      <c r="F928" s="211">
        <f>Dados!$C$7</f>
        <v>44652</v>
      </c>
      <c r="G928" s="226" t="e">
        <f>VLOOKUP($C928,'Orçamento Base'!$D$11:$S$1673,4,FALSE)</f>
        <v>#N/A</v>
      </c>
      <c r="H928" s="377">
        <f>IFERROR(VLOOKUP($C928,'Orçamento Base'!$D$11:$S$1673,6,FALSE),0)</f>
        <v>0</v>
      </c>
      <c r="I928" s="208" t="e">
        <f>VLOOKUP($C928,'Orçamento Base'!$D$11:$S$1673,5,FALSE)</f>
        <v>#N/A</v>
      </c>
      <c r="J928" s="167" t="e">
        <f>IF(Comparativo!$E$6="Tabela Não Desonerada",VLOOKUP($C928,'Orçamento Base'!$D$11:$S$1673,12,FALSE),VLOOKUP($C928,#REF!,12,FALSE))</f>
        <v>#N/A</v>
      </c>
      <c r="K928" s="167">
        <f>IFERROR(IF(Comparativo!$E$6="Tabela Não Desonerada",VLOOKUP($C928,'Orçamento Base'!$D$11:$S$1673,16,FALSE),VLOOKUP($C928,#REF!,16,FALSE)),0)</f>
        <v>0</v>
      </c>
      <c r="L928" s="575" t="e">
        <f>IF(AND($D928="COMPOSICAO_PROPRIA",'Orçamento Base'!$N928="-"),"14,18%",IF(AND($D928="MERCADO",'Orçamento Base'!$N928="-"),"15,38%",IF(Comparativo!$E$6="Tabela Não Desonerada",VLOOKUP($C928,'Orçamento Base'!$D$11:$S$1673,11,FALSE),VLOOKUP($C928,#REF!,11,FALSE))))</f>
        <v>#N/A</v>
      </c>
      <c r="M928" s="209">
        <f>IF(Comparativo!$E$6="Tabela Não Desonerada",Encargos!$F$44,Encargos!$D$44)</f>
        <v>1.1122000000000001</v>
      </c>
      <c r="N928" s="320"/>
      <c r="O928" s="166" t="s">
        <v>101</v>
      </c>
      <c r="P928" s="321"/>
      <c r="Q928" s="166" t="s">
        <v>101</v>
      </c>
      <c r="R928" s="321"/>
      <c r="S928" s="322"/>
      <c r="T928" s="322"/>
    </row>
    <row r="929" spans="1:20">
      <c r="A929" s="207">
        <f>'Identificação-TCE'!$A$13</f>
        <v>1</v>
      </c>
      <c r="B929" s="168" t="e">
        <f>IF(AND(G929&lt;&gt;"",H929&gt;0,I929&lt;&gt;"",J929&lt;&gt;0,K929&lt;&gt;0),COUNT($B$11:B928)+1,"")</f>
        <v>#N/A</v>
      </c>
      <c r="C929" s="207">
        <f>IF('Orçamento Base'!$M928=0,0,'Orçamento Base'!$D928)</f>
        <v>0</v>
      </c>
      <c r="D929" s="212" t="e">
        <f>IF('Orçamento Base'!$F928=Aux.!$G$11,"CONTRATACAO_PUBLICA",IF(VLOOKUP($C929,'Orçamento Base'!$D$11:$G$2116,3,FALSE)="INDEXADO",VLOOKUP(VLOOKUP($C928,'Orçamento Base'!$D$11:$G$2116,2,FALSE),'Index N_DESON.'!$A$9:$B$604,2),VLOOKUP($C929,'Orçamento Base'!$D$11:$G$2116,3,FALSE)))</f>
        <v>#N/A</v>
      </c>
      <c r="E929" s="208" t="e">
        <f>VLOOKUP($C929,'Orçamento Base'!$D$11:$S$1673,2,FALSE)</f>
        <v>#N/A</v>
      </c>
      <c r="F929" s="211">
        <f>Dados!$C$7</f>
        <v>44652</v>
      </c>
      <c r="G929" s="226" t="e">
        <f>VLOOKUP($C929,'Orçamento Base'!$D$11:$S$1673,4,FALSE)</f>
        <v>#N/A</v>
      </c>
      <c r="H929" s="377">
        <f>IFERROR(VLOOKUP($C929,'Orçamento Base'!$D$11:$S$1673,6,FALSE),0)</f>
        <v>0</v>
      </c>
      <c r="I929" s="208" t="e">
        <f>VLOOKUP($C929,'Orçamento Base'!$D$11:$S$1673,5,FALSE)</f>
        <v>#N/A</v>
      </c>
      <c r="J929" s="167" t="e">
        <f>IF(Comparativo!$E$6="Tabela Não Desonerada",VLOOKUP($C929,'Orçamento Base'!$D$11:$S$1673,12,FALSE),VLOOKUP($C929,#REF!,12,FALSE))</f>
        <v>#N/A</v>
      </c>
      <c r="K929" s="167">
        <f>IFERROR(IF(Comparativo!$E$6="Tabela Não Desonerada",VLOOKUP($C929,'Orçamento Base'!$D$11:$S$1673,16,FALSE),VLOOKUP($C929,#REF!,16,FALSE)),0)</f>
        <v>0</v>
      </c>
      <c r="L929" s="575" t="e">
        <f>IF(AND($D929="COMPOSICAO_PROPRIA",'Orçamento Base'!$N929="-"),"14,18%",IF(AND($D929="MERCADO",'Orçamento Base'!$N929="-"),"15,38%",IF(Comparativo!$E$6="Tabela Não Desonerada",VLOOKUP($C929,'Orçamento Base'!$D$11:$S$1673,11,FALSE),VLOOKUP($C929,#REF!,11,FALSE))))</f>
        <v>#N/A</v>
      </c>
      <c r="M929" s="209">
        <f>IF(Comparativo!$E$6="Tabela Não Desonerada",Encargos!$F$44,Encargos!$D$44)</f>
        <v>1.1122000000000001</v>
      </c>
      <c r="N929" s="320"/>
      <c r="O929" s="166" t="s">
        <v>101</v>
      </c>
      <c r="P929" s="321"/>
      <c r="Q929" s="166" t="s">
        <v>101</v>
      </c>
      <c r="R929" s="321"/>
      <c r="S929" s="322"/>
      <c r="T929" s="322"/>
    </row>
    <row r="930" spans="1:20">
      <c r="A930" s="207">
        <f>'Identificação-TCE'!$A$13</f>
        <v>1</v>
      </c>
      <c r="B930" s="168" t="e">
        <f>IF(AND(G930&lt;&gt;"",H930&gt;0,I930&lt;&gt;"",J930&lt;&gt;0,K930&lt;&gt;0),COUNT($B$11:B929)+1,"")</f>
        <v>#N/A</v>
      </c>
      <c r="C930" s="207">
        <f>IF('Orçamento Base'!$M929=0,0,'Orçamento Base'!$D929)</f>
        <v>0</v>
      </c>
      <c r="D930" s="212" t="e">
        <f>IF('Orçamento Base'!$F929=Aux.!$G$11,"CONTRATACAO_PUBLICA",IF(VLOOKUP($C930,'Orçamento Base'!$D$11:$G$2116,3,FALSE)="INDEXADO",VLOOKUP(VLOOKUP($C929,'Orçamento Base'!$D$11:$G$2116,2,FALSE),'Index N_DESON.'!$A$9:$B$604,2),VLOOKUP($C930,'Orçamento Base'!$D$11:$G$2116,3,FALSE)))</f>
        <v>#N/A</v>
      </c>
      <c r="E930" s="208" t="e">
        <f>VLOOKUP($C930,'Orçamento Base'!$D$11:$S$1673,2,FALSE)</f>
        <v>#N/A</v>
      </c>
      <c r="F930" s="211">
        <f>Dados!$C$7</f>
        <v>44652</v>
      </c>
      <c r="G930" s="226" t="e">
        <f>VLOOKUP($C930,'Orçamento Base'!$D$11:$S$1673,4,FALSE)</f>
        <v>#N/A</v>
      </c>
      <c r="H930" s="377">
        <f>IFERROR(VLOOKUP($C930,'Orçamento Base'!$D$11:$S$1673,6,FALSE),0)</f>
        <v>0</v>
      </c>
      <c r="I930" s="208" t="e">
        <f>VLOOKUP($C930,'Orçamento Base'!$D$11:$S$1673,5,FALSE)</f>
        <v>#N/A</v>
      </c>
      <c r="J930" s="167" t="e">
        <f>IF(Comparativo!$E$6="Tabela Não Desonerada",VLOOKUP($C930,'Orçamento Base'!$D$11:$S$1673,12,FALSE),VLOOKUP($C930,#REF!,12,FALSE))</f>
        <v>#N/A</v>
      </c>
      <c r="K930" s="167">
        <f>IFERROR(IF(Comparativo!$E$6="Tabela Não Desonerada",VLOOKUP($C930,'Orçamento Base'!$D$11:$S$1673,16,FALSE),VLOOKUP($C930,#REF!,16,FALSE)),0)</f>
        <v>0</v>
      </c>
      <c r="L930" s="575" t="e">
        <f>IF(AND($D930="COMPOSICAO_PROPRIA",'Orçamento Base'!$N930="-"),"14,18%",IF(AND($D930="MERCADO",'Orçamento Base'!$N930="-"),"15,38%",IF(Comparativo!$E$6="Tabela Não Desonerada",VLOOKUP($C930,'Orçamento Base'!$D$11:$S$1673,11,FALSE),VLOOKUP($C930,#REF!,11,FALSE))))</f>
        <v>#N/A</v>
      </c>
      <c r="M930" s="209">
        <f>IF(Comparativo!$E$6="Tabela Não Desonerada",Encargos!$F$44,Encargos!$D$44)</f>
        <v>1.1122000000000001</v>
      </c>
      <c r="N930" s="320"/>
      <c r="O930" s="166" t="s">
        <v>101</v>
      </c>
      <c r="P930" s="321"/>
      <c r="Q930" s="166" t="s">
        <v>101</v>
      </c>
      <c r="R930" s="321"/>
      <c r="S930" s="322"/>
      <c r="T930" s="322"/>
    </row>
    <row r="931" spans="1:20">
      <c r="A931" s="207">
        <f>'Identificação-TCE'!$A$13</f>
        <v>1</v>
      </c>
      <c r="B931" s="168" t="e">
        <f>IF(AND(G931&lt;&gt;"",H931&gt;0,I931&lt;&gt;"",J931&lt;&gt;0,K931&lt;&gt;0),COUNT($B$11:B930)+1,"")</f>
        <v>#N/A</v>
      </c>
      <c r="C931" s="207">
        <f>IF('Orçamento Base'!$M930=0,0,'Orçamento Base'!$D930)</f>
        <v>0</v>
      </c>
      <c r="D931" s="212" t="e">
        <f>IF('Orçamento Base'!$F930=Aux.!$G$11,"CONTRATACAO_PUBLICA",IF(VLOOKUP($C931,'Orçamento Base'!$D$11:$G$2116,3,FALSE)="INDEXADO",VLOOKUP(VLOOKUP($C930,'Orçamento Base'!$D$11:$G$2116,2,FALSE),'Index N_DESON.'!$A$9:$B$604,2),VLOOKUP($C931,'Orçamento Base'!$D$11:$G$2116,3,FALSE)))</f>
        <v>#N/A</v>
      </c>
      <c r="E931" s="208" t="e">
        <f>VLOOKUP($C931,'Orçamento Base'!$D$11:$S$1673,2,FALSE)</f>
        <v>#N/A</v>
      </c>
      <c r="F931" s="211">
        <f>Dados!$C$7</f>
        <v>44652</v>
      </c>
      <c r="G931" s="226" t="e">
        <f>VLOOKUP($C931,'Orçamento Base'!$D$11:$S$1673,4,FALSE)</f>
        <v>#N/A</v>
      </c>
      <c r="H931" s="377">
        <f>IFERROR(VLOOKUP($C931,'Orçamento Base'!$D$11:$S$1673,6,FALSE),0)</f>
        <v>0</v>
      </c>
      <c r="I931" s="208" t="e">
        <f>VLOOKUP($C931,'Orçamento Base'!$D$11:$S$1673,5,FALSE)</f>
        <v>#N/A</v>
      </c>
      <c r="J931" s="167" t="e">
        <f>IF(Comparativo!$E$6="Tabela Não Desonerada",VLOOKUP($C931,'Orçamento Base'!$D$11:$S$1673,12,FALSE),VLOOKUP($C931,#REF!,12,FALSE))</f>
        <v>#N/A</v>
      </c>
      <c r="K931" s="167">
        <f>IFERROR(IF(Comparativo!$E$6="Tabela Não Desonerada",VLOOKUP($C931,'Orçamento Base'!$D$11:$S$1673,16,FALSE),VLOOKUP($C931,#REF!,16,FALSE)),0)</f>
        <v>0</v>
      </c>
      <c r="L931" s="575" t="e">
        <f>IF(AND($D931="COMPOSICAO_PROPRIA",'Orçamento Base'!$N931="-"),"14,18%",IF(AND($D931="MERCADO",'Orçamento Base'!$N931="-"),"15,38%",IF(Comparativo!$E$6="Tabela Não Desonerada",VLOOKUP($C931,'Orçamento Base'!$D$11:$S$1673,11,FALSE),VLOOKUP($C931,#REF!,11,FALSE))))</f>
        <v>#N/A</v>
      </c>
      <c r="M931" s="209">
        <f>IF(Comparativo!$E$6="Tabela Não Desonerada",Encargos!$F$44,Encargos!$D$44)</f>
        <v>1.1122000000000001</v>
      </c>
      <c r="N931" s="320"/>
      <c r="O931" s="166" t="s">
        <v>101</v>
      </c>
      <c r="P931" s="321"/>
      <c r="Q931" s="166" t="s">
        <v>101</v>
      </c>
      <c r="R931" s="321"/>
      <c r="S931" s="322"/>
      <c r="T931" s="322"/>
    </row>
    <row r="932" spans="1:20">
      <c r="A932" s="207">
        <f>'Identificação-TCE'!$A$13</f>
        <v>1</v>
      </c>
      <c r="B932" s="168" t="e">
        <f>IF(AND(G932&lt;&gt;"",H932&gt;0,I932&lt;&gt;"",J932&lt;&gt;0,K932&lt;&gt;0),COUNT($B$11:B931)+1,"")</f>
        <v>#N/A</v>
      </c>
      <c r="C932" s="207">
        <f>IF('Orçamento Base'!$M931=0,0,'Orçamento Base'!$D931)</f>
        <v>0</v>
      </c>
      <c r="D932" s="212" t="e">
        <f>IF('Orçamento Base'!$F931=Aux.!$G$11,"CONTRATACAO_PUBLICA",IF(VLOOKUP($C932,'Orçamento Base'!$D$11:$G$2116,3,FALSE)="INDEXADO",VLOOKUP(VLOOKUP($C931,'Orçamento Base'!$D$11:$G$2116,2,FALSE),'Index N_DESON.'!$A$9:$B$604,2),VLOOKUP($C932,'Orçamento Base'!$D$11:$G$2116,3,FALSE)))</f>
        <v>#N/A</v>
      </c>
      <c r="E932" s="208" t="e">
        <f>VLOOKUP($C932,'Orçamento Base'!$D$11:$S$1673,2,FALSE)</f>
        <v>#N/A</v>
      </c>
      <c r="F932" s="211">
        <f>Dados!$C$7</f>
        <v>44652</v>
      </c>
      <c r="G932" s="226" t="e">
        <f>VLOOKUP($C932,'Orçamento Base'!$D$11:$S$1673,4,FALSE)</f>
        <v>#N/A</v>
      </c>
      <c r="H932" s="377">
        <f>IFERROR(VLOOKUP($C932,'Orçamento Base'!$D$11:$S$1673,6,FALSE),0)</f>
        <v>0</v>
      </c>
      <c r="I932" s="208" t="e">
        <f>VLOOKUP($C932,'Orçamento Base'!$D$11:$S$1673,5,FALSE)</f>
        <v>#N/A</v>
      </c>
      <c r="J932" s="167" t="e">
        <f>IF(Comparativo!$E$6="Tabela Não Desonerada",VLOOKUP($C932,'Orçamento Base'!$D$11:$S$1673,12,FALSE),VLOOKUP($C932,#REF!,12,FALSE))</f>
        <v>#N/A</v>
      </c>
      <c r="K932" s="167">
        <f>IFERROR(IF(Comparativo!$E$6="Tabela Não Desonerada",VLOOKUP($C932,'Orçamento Base'!$D$11:$S$1673,16,FALSE),VLOOKUP($C932,#REF!,16,FALSE)),0)</f>
        <v>0</v>
      </c>
      <c r="L932" s="575" t="e">
        <f>IF(AND($D932="COMPOSICAO_PROPRIA",'Orçamento Base'!$N932="-"),"14,18%",IF(AND($D932="MERCADO",'Orçamento Base'!$N932="-"),"15,38%",IF(Comparativo!$E$6="Tabela Não Desonerada",VLOOKUP($C932,'Orçamento Base'!$D$11:$S$1673,11,FALSE),VLOOKUP($C932,#REF!,11,FALSE))))</f>
        <v>#N/A</v>
      </c>
      <c r="M932" s="209">
        <f>IF(Comparativo!$E$6="Tabela Não Desonerada",Encargos!$F$44,Encargos!$D$44)</f>
        <v>1.1122000000000001</v>
      </c>
      <c r="N932" s="320"/>
      <c r="O932" s="166" t="s">
        <v>101</v>
      </c>
      <c r="P932" s="321"/>
      <c r="Q932" s="166" t="s">
        <v>101</v>
      </c>
      <c r="R932" s="321"/>
      <c r="S932" s="322"/>
      <c r="T932" s="322"/>
    </row>
    <row r="933" spans="1:20">
      <c r="A933" s="207">
        <f>'Identificação-TCE'!$A$13</f>
        <v>1</v>
      </c>
      <c r="B933" s="168" t="e">
        <f>IF(AND(G933&lt;&gt;"",H933&gt;0,I933&lt;&gt;"",J933&lt;&gt;0,K933&lt;&gt;0),COUNT($B$11:B932)+1,"")</f>
        <v>#N/A</v>
      </c>
      <c r="C933" s="207">
        <f>IF('Orçamento Base'!$M932=0,0,'Orçamento Base'!$D932)</f>
        <v>0</v>
      </c>
      <c r="D933" s="212" t="e">
        <f>IF('Orçamento Base'!$F932=Aux.!$G$11,"CONTRATACAO_PUBLICA",IF(VLOOKUP($C933,'Orçamento Base'!$D$11:$G$2116,3,FALSE)="INDEXADO",VLOOKUP(VLOOKUP($C932,'Orçamento Base'!$D$11:$G$2116,2,FALSE),'Index N_DESON.'!$A$9:$B$604,2),VLOOKUP($C933,'Orçamento Base'!$D$11:$G$2116,3,FALSE)))</f>
        <v>#N/A</v>
      </c>
      <c r="E933" s="208" t="e">
        <f>VLOOKUP($C933,'Orçamento Base'!$D$11:$S$1673,2,FALSE)</f>
        <v>#N/A</v>
      </c>
      <c r="F933" s="211">
        <f>Dados!$C$7</f>
        <v>44652</v>
      </c>
      <c r="G933" s="226" t="e">
        <f>VLOOKUP($C933,'Orçamento Base'!$D$11:$S$1673,4,FALSE)</f>
        <v>#N/A</v>
      </c>
      <c r="H933" s="377">
        <f>IFERROR(VLOOKUP($C933,'Orçamento Base'!$D$11:$S$1673,6,FALSE),0)</f>
        <v>0</v>
      </c>
      <c r="I933" s="208" t="e">
        <f>VLOOKUP($C933,'Orçamento Base'!$D$11:$S$1673,5,FALSE)</f>
        <v>#N/A</v>
      </c>
      <c r="J933" s="167" t="e">
        <f>IF(Comparativo!$E$6="Tabela Não Desonerada",VLOOKUP($C933,'Orçamento Base'!$D$11:$S$1673,12,FALSE),VLOOKUP($C933,#REF!,12,FALSE))</f>
        <v>#N/A</v>
      </c>
      <c r="K933" s="167">
        <f>IFERROR(IF(Comparativo!$E$6="Tabela Não Desonerada",VLOOKUP($C933,'Orçamento Base'!$D$11:$S$1673,16,FALSE),VLOOKUP($C933,#REF!,16,FALSE)),0)</f>
        <v>0</v>
      </c>
      <c r="L933" s="575" t="e">
        <f>IF(AND($D933="COMPOSICAO_PROPRIA",'Orçamento Base'!$N933="-"),"14,18%",IF(AND($D933="MERCADO",'Orçamento Base'!$N933="-"),"15,38%",IF(Comparativo!$E$6="Tabela Não Desonerada",VLOOKUP($C933,'Orçamento Base'!$D$11:$S$1673,11,FALSE),VLOOKUP($C933,#REF!,11,FALSE))))</f>
        <v>#N/A</v>
      </c>
      <c r="M933" s="209">
        <f>IF(Comparativo!$E$6="Tabela Não Desonerada",Encargos!$F$44,Encargos!$D$44)</f>
        <v>1.1122000000000001</v>
      </c>
      <c r="N933" s="320"/>
      <c r="O933" s="166" t="s">
        <v>101</v>
      </c>
      <c r="P933" s="321"/>
      <c r="Q933" s="166" t="s">
        <v>101</v>
      </c>
      <c r="R933" s="321"/>
      <c r="S933" s="322"/>
      <c r="T933" s="322"/>
    </row>
    <row r="934" spans="1:20">
      <c r="A934" s="207">
        <f>'Identificação-TCE'!$A$13</f>
        <v>1</v>
      </c>
      <c r="B934" s="168" t="e">
        <f>IF(AND(G934&lt;&gt;"",H934&gt;0,I934&lt;&gt;"",J934&lt;&gt;0,K934&lt;&gt;0),COUNT($B$11:B933)+1,"")</f>
        <v>#N/A</v>
      </c>
      <c r="C934" s="207">
        <f>IF('Orçamento Base'!$M933=0,0,'Orçamento Base'!$D933)</f>
        <v>0</v>
      </c>
      <c r="D934" s="212" t="e">
        <f>IF('Orçamento Base'!$F933=Aux.!$G$11,"CONTRATACAO_PUBLICA",IF(VLOOKUP($C934,'Orçamento Base'!$D$11:$G$2116,3,FALSE)="INDEXADO",VLOOKUP(VLOOKUP($C933,'Orçamento Base'!$D$11:$G$2116,2,FALSE),'Index N_DESON.'!$A$9:$B$604,2),VLOOKUP($C934,'Orçamento Base'!$D$11:$G$2116,3,FALSE)))</f>
        <v>#N/A</v>
      </c>
      <c r="E934" s="208" t="e">
        <f>VLOOKUP($C934,'Orçamento Base'!$D$11:$S$1673,2,FALSE)</f>
        <v>#N/A</v>
      </c>
      <c r="F934" s="211">
        <f>Dados!$C$7</f>
        <v>44652</v>
      </c>
      <c r="G934" s="226" t="e">
        <f>VLOOKUP($C934,'Orçamento Base'!$D$11:$S$1673,4,FALSE)</f>
        <v>#N/A</v>
      </c>
      <c r="H934" s="377">
        <f>IFERROR(VLOOKUP($C934,'Orçamento Base'!$D$11:$S$1673,6,FALSE),0)</f>
        <v>0</v>
      </c>
      <c r="I934" s="208" t="e">
        <f>VLOOKUP($C934,'Orçamento Base'!$D$11:$S$1673,5,FALSE)</f>
        <v>#N/A</v>
      </c>
      <c r="J934" s="167" t="e">
        <f>IF(Comparativo!$E$6="Tabela Não Desonerada",VLOOKUP($C934,'Orçamento Base'!$D$11:$S$1673,12,FALSE),VLOOKUP($C934,#REF!,12,FALSE))</f>
        <v>#N/A</v>
      </c>
      <c r="K934" s="167">
        <f>IFERROR(IF(Comparativo!$E$6="Tabela Não Desonerada",VLOOKUP($C934,'Orçamento Base'!$D$11:$S$1673,16,FALSE),VLOOKUP($C934,#REF!,16,FALSE)),0)</f>
        <v>0</v>
      </c>
      <c r="L934" s="575" t="e">
        <f>IF(AND($D934="COMPOSICAO_PROPRIA",'Orçamento Base'!$N934="-"),"14,18%",IF(AND($D934="MERCADO",'Orçamento Base'!$N934="-"),"15,38%",IF(Comparativo!$E$6="Tabela Não Desonerada",VLOOKUP($C934,'Orçamento Base'!$D$11:$S$1673,11,FALSE),VLOOKUP($C934,#REF!,11,FALSE))))</f>
        <v>#N/A</v>
      </c>
      <c r="M934" s="209">
        <f>IF(Comparativo!$E$6="Tabela Não Desonerada",Encargos!$F$44,Encargos!$D$44)</f>
        <v>1.1122000000000001</v>
      </c>
      <c r="N934" s="320"/>
      <c r="O934" s="166" t="s">
        <v>101</v>
      </c>
      <c r="P934" s="321"/>
      <c r="Q934" s="166" t="s">
        <v>101</v>
      </c>
      <c r="R934" s="321"/>
      <c r="S934" s="322"/>
      <c r="T934" s="322"/>
    </row>
    <row r="935" spans="1:20">
      <c r="A935" s="207">
        <f>'Identificação-TCE'!$A$13</f>
        <v>1</v>
      </c>
      <c r="B935" s="168" t="e">
        <f>IF(AND(G935&lt;&gt;"",H935&gt;0,I935&lt;&gt;"",J935&lt;&gt;0,K935&lt;&gt;0),COUNT($B$11:B934)+1,"")</f>
        <v>#N/A</v>
      </c>
      <c r="C935" s="207">
        <f>IF('Orçamento Base'!$M934=0,0,'Orçamento Base'!$D934)</f>
        <v>0</v>
      </c>
      <c r="D935" s="212" t="e">
        <f>IF('Orçamento Base'!$F934=Aux.!$G$11,"CONTRATACAO_PUBLICA",IF(VLOOKUP($C935,'Orçamento Base'!$D$11:$G$2116,3,FALSE)="INDEXADO",VLOOKUP(VLOOKUP($C934,'Orçamento Base'!$D$11:$G$2116,2,FALSE),'Index N_DESON.'!$A$9:$B$604,2),VLOOKUP($C935,'Orçamento Base'!$D$11:$G$2116,3,FALSE)))</f>
        <v>#N/A</v>
      </c>
      <c r="E935" s="208" t="e">
        <f>VLOOKUP($C935,'Orçamento Base'!$D$11:$S$1673,2,FALSE)</f>
        <v>#N/A</v>
      </c>
      <c r="F935" s="211">
        <f>Dados!$C$7</f>
        <v>44652</v>
      </c>
      <c r="G935" s="226" t="e">
        <f>VLOOKUP($C935,'Orçamento Base'!$D$11:$S$1673,4,FALSE)</f>
        <v>#N/A</v>
      </c>
      <c r="H935" s="377">
        <f>IFERROR(VLOOKUP($C935,'Orçamento Base'!$D$11:$S$1673,6,FALSE),0)</f>
        <v>0</v>
      </c>
      <c r="I935" s="208" t="e">
        <f>VLOOKUP($C935,'Orçamento Base'!$D$11:$S$1673,5,FALSE)</f>
        <v>#N/A</v>
      </c>
      <c r="J935" s="167" t="e">
        <f>IF(Comparativo!$E$6="Tabela Não Desonerada",VLOOKUP($C935,'Orçamento Base'!$D$11:$S$1673,12,FALSE),VLOOKUP($C935,#REF!,12,FALSE))</f>
        <v>#N/A</v>
      </c>
      <c r="K935" s="167">
        <f>IFERROR(IF(Comparativo!$E$6="Tabela Não Desonerada",VLOOKUP($C935,'Orçamento Base'!$D$11:$S$1673,16,FALSE),VLOOKUP($C935,#REF!,16,FALSE)),0)</f>
        <v>0</v>
      </c>
      <c r="L935" s="575" t="e">
        <f>IF(AND($D935="COMPOSICAO_PROPRIA",'Orçamento Base'!$N935="-"),"14,18%",IF(AND($D935="MERCADO",'Orçamento Base'!$N935="-"),"15,38%",IF(Comparativo!$E$6="Tabela Não Desonerada",VLOOKUP($C935,'Orçamento Base'!$D$11:$S$1673,11,FALSE),VLOOKUP($C935,#REF!,11,FALSE))))</f>
        <v>#N/A</v>
      </c>
      <c r="M935" s="209">
        <f>IF(Comparativo!$E$6="Tabela Não Desonerada",Encargos!$F$44,Encargos!$D$44)</f>
        <v>1.1122000000000001</v>
      </c>
      <c r="N935" s="320"/>
      <c r="O935" s="166" t="s">
        <v>101</v>
      </c>
      <c r="P935" s="321"/>
      <c r="Q935" s="166" t="s">
        <v>101</v>
      </c>
      <c r="R935" s="321"/>
      <c r="S935" s="322"/>
      <c r="T935" s="322"/>
    </row>
    <row r="936" spans="1:20">
      <c r="A936" s="207">
        <f>'Identificação-TCE'!$A$13</f>
        <v>1</v>
      </c>
      <c r="B936" s="168" t="e">
        <f>IF(AND(G936&lt;&gt;"",H936&gt;0,I936&lt;&gt;"",J936&lt;&gt;0,K936&lt;&gt;0),COUNT($B$11:B935)+1,"")</f>
        <v>#N/A</v>
      </c>
      <c r="C936" s="207">
        <f>IF('Orçamento Base'!$M935=0,0,'Orçamento Base'!$D935)</f>
        <v>0</v>
      </c>
      <c r="D936" s="212" t="e">
        <f>IF('Orçamento Base'!$F935=Aux.!$G$11,"CONTRATACAO_PUBLICA",IF(VLOOKUP($C936,'Orçamento Base'!$D$11:$G$2116,3,FALSE)="INDEXADO",VLOOKUP(VLOOKUP($C935,'Orçamento Base'!$D$11:$G$2116,2,FALSE),'Index N_DESON.'!$A$9:$B$604,2),VLOOKUP($C936,'Orçamento Base'!$D$11:$G$2116,3,FALSE)))</f>
        <v>#N/A</v>
      </c>
      <c r="E936" s="208" t="e">
        <f>VLOOKUP($C936,'Orçamento Base'!$D$11:$S$1673,2,FALSE)</f>
        <v>#N/A</v>
      </c>
      <c r="F936" s="211">
        <f>Dados!$C$7</f>
        <v>44652</v>
      </c>
      <c r="G936" s="226" t="e">
        <f>VLOOKUP($C936,'Orçamento Base'!$D$11:$S$1673,4,FALSE)</f>
        <v>#N/A</v>
      </c>
      <c r="H936" s="377">
        <f>IFERROR(VLOOKUP($C936,'Orçamento Base'!$D$11:$S$1673,6,FALSE),0)</f>
        <v>0</v>
      </c>
      <c r="I936" s="208" t="e">
        <f>VLOOKUP($C936,'Orçamento Base'!$D$11:$S$1673,5,FALSE)</f>
        <v>#N/A</v>
      </c>
      <c r="J936" s="167" t="e">
        <f>IF(Comparativo!$E$6="Tabela Não Desonerada",VLOOKUP($C936,'Orçamento Base'!$D$11:$S$1673,12,FALSE),VLOOKUP($C936,#REF!,12,FALSE))</f>
        <v>#N/A</v>
      </c>
      <c r="K936" s="167">
        <f>IFERROR(IF(Comparativo!$E$6="Tabela Não Desonerada",VLOOKUP($C936,'Orçamento Base'!$D$11:$S$1673,16,FALSE),VLOOKUP($C936,#REF!,16,FALSE)),0)</f>
        <v>0</v>
      </c>
      <c r="L936" s="575" t="e">
        <f>IF(AND($D936="COMPOSICAO_PROPRIA",'Orçamento Base'!$N936="-"),"14,18%",IF(AND($D936="MERCADO",'Orçamento Base'!$N936="-"),"15,38%",IF(Comparativo!$E$6="Tabela Não Desonerada",VLOOKUP($C936,'Orçamento Base'!$D$11:$S$1673,11,FALSE),VLOOKUP($C936,#REF!,11,FALSE))))</f>
        <v>#N/A</v>
      </c>
      <c r="M936" s="209">
        <f>IF(Comparativo!$E$6="Tabela Não Desonerada",Encargos!$F$44,Encargos!$D$44)</f>
        <v>1.1122000000000001</v>
      </c>
      <c r="N936" s="320"/>
      <c r="O936" s="166" t="s">
        <v>101</v>
      </c>
      <c r="P936" s="321"/>
      <c r="Q936" s="166" t="s">
        <v>101</v>
      </c>
      <c r="R936" s="321"/>
      <c r="S936" s="322"/>
      <c r="T936" s="322"/>
    </row>
    <row r="937" spans="1:20">
      <c r="A937" s="207">
        <f>'Identificação-TCE'!$A$13</f>
        <v>1</v>
      </c>
      <c r="B937" s="168" t="e">
        <f>IF(AND(G937&lt;&gt;"",H937&gt;0,I937&lt;&gt;"",J937&lt;&gt;0,K937&lt;&gt;0),COUNT($B$11:B936)+1,"")</f>
        <v>#N/A</v>
      </c>
      <c r="C937" s="207">
        <f>IF('Orçamento Base'!$M936=0,0,'Orçamento Base'!$D936)</f>
        <v>0</v>
      </c>
      <c r="D937" s="212" t="e">
        <f>IF('Orçamento Base'!$F936=Aux.!$G$11,"CONTRATACAO_PUBLICA",IF(VLOOKUP($C937,'Orçamento Base'!$D$11:$G$2116,3,FALSE)="INDEXADO",VLOOKUP(VLOOKUP($C936,'Orçamento Base'!$D$11:$G$2116,2,FALSE),'Index N_DESON.'!$A$9:$B$604,2),VLOOKUP($C937,'Orçamento Base'!$D$11:$G$2116,3,FALSE)))</f>
        <v>#N/A</v>
      </c>
      <c r="E937" s="208" t="e">
        <f>VLOOKUP($C937,'Orçamento Base'!$D$11:$S$1673,2,FALSE)</f>
        <v>#N/A</v>
      </c>
      <c r="F937" s="211">
        <f>Dados!$C$7</f>
        <v>44652</v>
      </c>
      <c r="G937" s="226" t="e">
        <f>VLOOKUP($C937,'Orçamento Base'!$D$11:$S$1673,4,FALSE)</f>
        <v>#N/A</v>
      </c>
      <c r="H937" s="377">
        <f>IFERROR(VLOOKUP($C937,'Orçamento Base'!$D$11:$S$1673,6,FALSE),0)</f>
        <v>0</v>
      </c>
      <c r="I937" s="208" t="e">
        <f>VLOOKUP($C937,'Orçamento Base'!$D$11:$S$1673,5,FALSE)</f>
        <v>#N/A</v>
      </c>
      <c r="J937" s="167" t="e">
        <f>IF(Comparativo!$E$6="Tabela Não Desonerada",VLOOKUP($C937,'Orçamento Base'!$D$11:$S$1673,12,FALSE),VLOOKUP($C937,#REF!,12,FALSE))</f>
        <v>#N/A</v>
      </c>
      <c r="K937" s="167">
        <f>IFERROR(IF(Comparativo!$E$6="Tabela Não Desonerada",VLOOKUP($C937,'Orçamento Base'!$D$11:$S$1673,16,FALSE),VLOOKUP($C937,#REF!,16,FALSE)),0)</f>
        <v>0</v>
      </c>
      <c r="L937" s="575" t="e">
        <f>IF(AND($D937="COMPOSICAO_PROPRIA",'Orçamento Base'!$N937="-"),"14,18%",IF(AND($D937="MERCADO",'Orçamento Base'!$N937="-"),"15,38%",IF(Comparativo!$E$6="Tabela Não Desonerada",VLOOKUP($C937,'Orçamento Base'!$D$11:$S$1673,11,FALSE),VLOOKUP($C937,#REF!,11,FALSE))))</f>
        <v>#N/A</v>
      </c>
      <c r="M937" s="209">
        <f>IF(Comparativo!$E$6="Tabela Não Desonerada",Encargos!$F$44,Encargos!$D$44)</f>
        <v>1.1122000000000001</v>
      </c>
      <c r="N937" s="320"/>
      <c r="O937" s="166" t="s">
        <v>101</v>
      </c>
      <c r="P937" s="321"/>
      <c r="Q937" s="166" t="s">
        <v>101</v>
      </c>
      <c r="R937" s="321"/>
      <c r="S937" s="322"/>
      <c r="T937" s="322"/>
    </row>
    <row r="938" spans="1:20">
      <c r="A938" s="207">
        <f>'Identificação-TCE'!$A$13</f>
        <v>1</v>
      </c>
      <c r="B938" s="168" t="e">
        <f>IF(AND(G938&lt;&gt;"",H938&gt;0,I938&lt;&gt;"",J938&lt;&gt;0,K938&lt;&gt;0),COUNT($B$11:B937)+1,"")</f>
        <v>#N/A</v>
      </c>
      <c r="C938" s="207">
        <f>IF('Orçamento Base'!$M937=0,0,'Orçamento Base'!$D937)</f>
        <v>0</v>
      </c>
      <c r="D938" s="212" t="e">
        <f>IF('Orçamento Base'!$F937=Aux.!$G$11,"CONTRATACAO_PUBLICA",IF(VLOOKUP($C938,'Orçamento Base'!$D$11:$G$2116,3,FALSE)="INDEXADO",VLOOKUP(VLOOKUP($C937,'Orçamento Base'!$D$11:$G$2116,2,FALSE),'Index N_DESON.'!$A$9:$B$604,2),VLOOKUP($C938,'Orçamento Base'!$D$11:$G$2116,3,FALSE)))</f>
        <v>#N/A</v>
      </c>
      <c r="E938" s="208" t="e">
        <f>VLOOKUP($C938,'Orçamento Base'!$D$11:$S$1673,2,FALSE)</f>
        <v>#N/A</v>
      </c>
      <c r="F938" s="211">
        <f>Dados!$C$7</f>
        <v>44652</v>
      </c>
      <c r="G938" s="226" t="e">
        <f>VLOOKUP($C938,'Orçamento Base'!$D$11:$S$1673,4,FALSE)</f>
        <v>#N/A</v>
      </c>
      <c r="H938" s="377">
        <f>IFERROR(VLOOKUP($C938,'Orçamento Base'!$D$11:$S$1673,6,FALSE),0)</f>
        <v>0</v>
      </c>
      <c r="I938" s="208" t="e">
        <f>VLOOKUP($C938,'Orçamento Base'!$D$11:$S$1673,5,FALSE)</f>
        <v>#N/A</v>
      </c>
      <c r="J938" s="167" t="e">
        <f>IF(Comparativo!$E$6="Tabela Não Desonerada",VLOOKUP($C938,'Orçamento Base'!$D$11:$S$1673,12,FALSE),VLOOKUP($C938,#REF!,12,FALSE))</f>
        <v>#N/A</v>
      </c>
      <c r="K938" s="167">
        <f>IFERROR(IF(Comparativo!$E$6="Tabela Não Desonerada",VLOOKUP($C938,'Orçamento Base'!$D$11:$S$1673,16,FALSE),VLOOKUP($C938,#REF!,16,FALSE)),0)</f>
        <v>0</v>
      </c>
      <c r="L938" s="575" t="e">
        <f>IF(AND($D938="COMPOSICAO_PROPRIA",'Orçamento Base'!$N938="-"),"14,18%",IF(AND($D938="MERCADO",'Orçamento Base'!$N938="-"),"15,38%",IF(Comparativo!$E$6="Tabela Não Desonerada",VLOOKUP($C938,'Orçamento Base'!$D$11:$S$1673,11,FALSE),VLOOKUP($C938,#REF!,11,FALSE))))</f>
        <v>#N/A</v>
      </c>
      <c r="M938" s="209">
        <f>IF(Comparativo!$E$6="Tabela Não Desonerada",Encargos!$F$44,Encargos!$D$44)</f>
        <v>1.1122000000000001</v>
      </c>
      <c r="N938" s="320"/>
      <c r="O938" s="166" t="s">
        <v>101</v>
      </c>
      <c r="P938" s="321"/>
      <c r="Q938" s="166" t="s">
        <v>101</v>
      </c>
      <c r="R938" s="321"/>
      <c r="S938" s="322"/>
      <c r="T938" s="322"/>
    </row>
    <row r="939" spans="1:20">
      <c r="A939" s="207">
        <f>'Identificação-TCE'!$A$13</f>
        <v>1</v>
      </c>
      <c r="B939" s="168" t="e">
        <f>IF(AND(G939&lt;&gt;"",H939&gt;0,I939&lt;&gt;"",J939&lt;&gt;0,K939&lt;&gt;0),COUNT($B$11:B938)+1,"")</f>
        <v>#N/A</v>
      </c>
      <c r="C939" s="207">
        <f>IF('Orçamento Base'!$M938=0,0,'Orçamento Base'!$D938)</f>
        <v>0</v>
      </c>
      <c r="D939" s="212" t="e">
        <f>IF('Orçamento Base'!$F938=Aux.!$G$11,"CONTRATACAO_PUBLICA",IF(VLOOKUP($C939,'Orçamento Base'!$D$11:$G$2116,3,FALSE)="INDEXADO",VLOOKUP(VLOOKUP($C938,'Orçamento Base'!$D$11:$G$2116,2,FALSE),'Index N_DESON.'!$A$9:$B$604,2),VLOOKUP($C939,'Orçamento Base'!$D$11:$G$2116,3,FALSE)))</f>
        <v>#N/A</v>
      </c>
      <c r="E939" s="208" t="e">
        <f>VLOOKUP($C939,'Orçamento Base'!$D$11:$S$1673,2,FALSE)</f>
        <v>#N/A</v>
      </c>
      <c r="F939" s="211">
        <f>Dados!$C$7</f>
        <v>44652</v>
      </c>
      <c r="G939" s="226" t="e">
        <f>VLOOKUP($C939,'Orçamento Base'!$D$11:$S$1673,4,FALSE)</f>
        <v>#N/A</v>
      </c>
      <c r="H939" s="377">
        <f>IFERROR(VLOOKUP($C939,'Orçamento Base'!$D$11:$S$1673,6,FALSE),0)</f>
        <v>0</v>
      </c>
      <c r="I939" s="208" t="e">
        <f>VLOOKUP($C939,'Orçamento Base'!$D$11:$S$1673,5,FALSE)</f>
        <v>#N/A</v>
      </c>
      <c r="J939" s="167" t="e">
        <f>IF(Comparativo!$E$6="Tabela Não Desonerada",VLOOKUP($C939,'Orçamento Base'!$D$11:$S$1673,12,FALSE),VLOOKUP($C939,#REF!,12,FALSE))</f>
        <v>#N/A</v>
      </c>
      <c r="K939" s="167">
        <f>IFERROR(IF(Comparativo!$E$6="Tabela Não Desonerada",VLOOKUP($C939,'Orçamento Base'!$D$11:$S$1673,16,FALSE),VLOOKUP($C939,#REF!,16,FALSE)),0)</f>
        <v>0</v>
      </c>
      <c r="L939" s="575" t="e">
        <f>IF(AND($D939="COMPOSICAO_PROPRIA",'Orçamento Base'!$N939="-"),"14,18%",IF(AND($D939="MERCADO",'Orçamento Base'!$N939="-"),"15,38%",IF(Comparativo!$E$6="Tabela Não Desonerada",VLOOKUP($C939,'Orçamento Base'!$D$11:$S$1673,11,FALSE),VLOOKUP($C939,#REF!,11,FALSE))))</f>
        <v>#N/A</v>
      </c>
      <c r="M939" s="209">
        <f>IF(Comparativo!$E$6="Tabela Não Desonerada",Encargos!$F$44,Encargos!$D$44)</f>
        <v>1.1122000000000001</v>
      </c>
      <c r="N939" s="320"/>
      <c r="O939" s="166" t="s">
        <v>101</v>
      </c>
      <c r="P939" s="321"/>
      <c r="Q939" s="166" t="s">
        <v>101</v>
      </c>
      <c r="R939" s="321"/>
      <c r="S939" s="322"/>
      <c r="T939" s="322"/>
    </row>
    <row r="940" spans="1:20">
      <c r="A940" s="207">
        <f>'Identificação-TCE'!$A$13</f>
        <v>1</v>
      </c>
      <c r="B940" s="168" t="e">
        <f>IF(AND(G940&lt;&gt;"",H940&gt;0,I940&lt;&gt;"",J940&lt;&gt;0,K940&lt;&gt;0),COUNT($B$11:B939)+1,"")</f>
        <v>#N/A</v>
      </c>
      <c r="C940" s="207">
        <f>IF('Orçamento Base'!$M939=0,0,'Orçamento Base'!$D939)</f>
        <v>0</v>
      </c>
      <c r="D940" s="212" t="e">
        <f>IF('Orçamento Base'!$F939=Aux.!$G$11,"CONTRATACAO_PUBLICA",IF(VLOOKUP($C940,'Orçamento Base'!$D$11:$G$2116,3,FALSE)="INDEXADO",VLOOKUP(VLOOKUP($C939,'Orçamento Base'!$D$11:$G$2116,2,FALSE),'Index N_DESON.'!$A$9:$B$604,2),VLOOKUP($C940,'Orçamento Base'!$D$11:$G$2116,3,FALSE)))</f>
        <v>#N/A</v>
      </c>
      <c r="E940" s="208" t="e">
        <f>VLOOKUP($C940,'Orçamento Base'!$D$11:$S$1673,2,FALSE)</f>
        <v>#N/A</v>
      </c>
      <c r="F940" s="211">
        <f>Dados!$C$7</f>
        <v>44652</v>
      </c>
      <c r="G940" s="226" t="e">
        <f>VLOOKUP($C940,'Orçamento Base'!$D$11:$S$1673,4,FALSE)</f>
        <v>#N/A</v>
      </c>
      <c r="H940" s="377">
        <f>IFERROR(VLOOKUP($C940,'Orçamento Base'!$D$11:$S$1673,6,FALSE),0)</f>
        <v>0</v>
      </c>
      <c r="I940" s="208" t="e">
        <f>VLOOKUP($C940,'Orçamento Base'!$D$11:$S$1673,5,FALSE)</f>
        <v>#N/A</v>
      </c>
      <c r="J940" s="167" t="e">
        <f>IF(Comparativo!$E$6="Tabela Não Desonerada",VLOOKUP($C940,'Orçamento Base'!$D$11:$S$1673,12,FALSE),VLOOKUP($C940,#REF!,12,FALSE))</f>
        <v>#N/A</v>
      </c>
      <c r="K940" s="167">
        <f>IFERROR(IF(Comparativo!$E$6="Tabela Não Desonerada",VLOOKUP($C940,'Orçamento Base'!$D$11:$S$1673,16,FALSE),VLOOKUP($C940,#REF!,16,FALSE)),0)</f>
        <v>0</v>
      </c>
      <c r="L940" s="575" t="e">
        <f>IF(AND($D940="COMPOSICAO_PROPRIA",'Orçamento Base'!$N940="-"),"14,18%",IF(AND($D940="MERCADO",'Orçamento Base'!$N940="-"),"15,38%",IF(Comparativo!$E$6="Tabela Não Desonerada",VLOOKUP($C940,'Orçamento Base'!$D$11:$S$1673,11,FALSE),VLOOKUP($C940,#REF!,11,FALSE))))</f>
        <v>#N/A</v>
      </c>
      <c r="M940" s="209">
        <f>IF(Comparativo!$E$6="Tabela Não Desonerada",Encargos!$F$44,Encargos!$D$44)</f>
        <v>1.1122000000000001</v>
      </c>
      <c r="N940" s="320"/>
      <c r="O940" s="166" t="s">
        <v>101</v>
      </c>
      <c r="P940" s="321"/>
      <c r="Q940" s="166" t="s">
        <v>101</v>
      </c>
      <c r="R940" s="321"/>
      <c r="S940" s="322"/>
      <c r="T940" s="322"/>
    </row>
    <row r="941" spans="1:20">
      <c r="A941" s="207">
        <f>'Identificação-TCE'!$A$13</f>
        <v>1</v>
      </c>
      <c r="B941" s="168" t="e">
        <f>IF(AND(G941&lt;&gt;"",H941&gt;0,I941&lt;&gt;"",J941&lt;&gt;0,K941&lt;&gt;0),COUNT($B$11:B940)+1,"")</f>
        <v>#N/A</v>
      </c>
      <c r="C941" s="207">
        <f>IF('Orçamento Base'!$M940=0,0,'Orçamento Base'!$D940)</f>
        <v>0</v>
      </c>
      <c r="D941" s="212" t="e">
        <f>IF('Orçamento Base'!$F940=Aux.!$G$11,"CONTRATACAO_PUBLICA",IF(VLOOKUP($C941,'Orçamento Base'!$D$11:$G$2116,3,FALSE)="INDEXADO",VLOOKUP(VLOOKUP($C940,'Orçamento Base'!$D$11:$G$2116,2,FALSE),'Index N_DESON.'!$A$9:$B$604,2),VLOOKUP($C941,'Orçamento Base'!$D$11:$G$2116,3,FALSE)))</f>
        <v>#N/A</v>
      </c>
      <c r="E941" s="208" t="e">
        <f>VLOOKUP($C941,'Orçamento Base'!$D$11:$S$1673,2,FALSE)</f>
        <v>#N/A</v>
      </c>
      <c r="F941" s="211">
        <f>Dados!$C$7</f>
        <v>44652</v>
      </c>
      <c r="G941" s="226" t="e">
        <f>VLOOKUP($C941,'Orçamento Base'!$D$11:$S$1673,4,FALSE)</f>
        <v>#N/A</v>
      </c>
      <c r="H941" s="377">
        <f>IFERROR(VLOOKUP($C941,'Orçamento Base'!$D$11:$S$1673,6,FALSE),0)</f>
        <v>0</v>
      </c>
      <c r="I941" s="208" t="e">
        <f>VLOOKUP($C941,'Orçamento Base'!$D$11:$S$1673,5,FALSE)</f>
        <v>#N/A</v>
      </c>
      <c r="J941" s="167" t="e">
        <f>IF(Comparativo!$E$6="Tabela Não Desonerada",VLOOKUP($C941,'Orçamento Base'!$D$11:$S$1673,12,FALSE),VLOOKUP($C941,#REF!,12,FALSE))</f>
        <v>#N/A</v>
      </c>
      <c r="K941" s="167">
        <f>IFERROR(IF(Comparativo!$E$6="Tabela Não Desonerada",VLOOKUP($C941,'Orçamento Base'!$D$11:$S$1673,16,FALSE),VLOOKUP($C941,#REF!,16,FALSE)),0)</f>
        <v>0</v>
      </c>
      <c r="L941" s="575" t="e">
        <f>IF(AND($D941="COMPOSICAO_PROPRIA",'Orçamento Base'!$N941="-"),"14,18%",IF(AND($D941="MERCADO",'Orçamento Base'!$N941="-"),"15,38%",IF(Comparativo!$E$6="Tabela Não Desonerada",VLOOKUP($C941,'Orçamento Base'!$D$11:$S$1673,11,FALSE),VLOOKUP($C941,#REF!,11,FALSE))))</f>
        <v>#N/A</v>
      </c>
      <c r="M941" s="209">
        <f>IF(Comparativo!$E$6="Tabela Não Desonerada",Encargos!$F$44,Encargos!$D$44)</f>
        <v>1.1122000000000001</v>
      </c>
      <c r="N941" s="320"/>
      <c r="O941" s="166" t="s">
        <v>101</v>
      </c>
      <c r="P941" s="321"/>
      <c r="Q941" s="166" t="s">
        <v>101</v>
      </c>
      <c r="R941" s="321"/>
      <c r="S941" s="322"/>
      <c r="T941" s="322"/>
    </row>
    <row r="942" spans="1:20">
      <c r="A942" s="207">
        <f>'Identificação-TCE'!$A$13</f>
        <v>1</v>
      </c>
      <c r="B942" s="168" t="e">
        <f>IF(AND(G942&lt;&gt;"",H942&gt;0,I942&lt;&gt;"",J942&lt;&gt;0,K942&lt;&gt;0),COUNT($B$11:B941)+1,"")</f>
        <v>#N/A</v>
      </c>
      <c r="C942" s="207">
        <f>IF('Orçamento Base'!$M941=0,0,'Orçamento Base'!$D941)</f>
        <v>0</v>
      </c>
      <c r="D942" s="212" t="e">
        <f>IF('Orçamento Base'!$F941=Aux.!$G$11,"CONTRATACAO_PUBLICA",IF(VLOOKUP($C942,'Orçamento Base'!$D$11:$G$2116,3,FALSE)="INDEXADO",VLOOKUP(VLOOKUP($C941,'Orçamento Base'!$D$11:$G$2116,2,FALSE),'Index N_DESON.'!$A$9:$B$604,2),VLOOKUP($C942,'Orçamento Base'!$D$11:$G$2116,3,FALSE)))</f>
        <v>#N/A</v>
      </c>
      <c r="E942" s="208" t="e">
        <f>VLOOKUP($C942,'Orçamento Base'!$D$11:$S$1673,2,FALSE)</f>
        <v>#N/A</v>
      </c>
      <c r="F942" s="211">
        <f>Dados!$C$7</f>
        <v>44652</v>
      </c>
      <c r="G942" s="226" t="e">
        <f>VLOOKUP($C942,'Orçamento Base'!$D$11:$S$1673,4,FALSE)</f>
        <v>#N/A</v>
      </c>
      <c r="H942" s="377">
        <f>IFERROR(VLOOKUP($C942,'Orçamento Base'!$D$11:$S$1673,6,FALSE),0)</f>
        <v>0</v>
      </c>
      <c r="I942" s="208" t="e">
        <f>VLOOKUP($C942,'Orçamento Base'!$D$11:$S$1673,5,FALSE)</f>
        <v>#N/A</v>
      </c>
      <c r="J942" s="167" t="e">
        <f>IF(Comparativo!$E$6="Tabela Não Desonerada",VLOOKUP($C942,'Orçamento Base'!$D$11:$S$1673,12,FALSE),VLOOKUP($C942,#REF!,12,FALSE))</f>
        <v>#N/A</v>
      </c>
      <c r="K942" s="167">
        <f>IFERROR(IF(Comparativo!$E$6="Tabela Não Desonerada",VLOOKUP($C942,'Orçamento Base'!$D$11:$S$1673,16,FALSE),VLOOKUP($C942,#REF!,16,FALSE)),0)</f>
        <v>0</v>
      </c>
      <c r="L942" s="575" t="e">
        <f>IF(AND($D942="COMPOSICAO_PROPRIA",'Orçamento Base'!$N942="-"),"14,18%",IF(AND($D942="MERCADO",'Orçamento Base'!$N942="-"),"15,38%",IF(Comparativo!$E$6="Tabela Não Desonerada",VLOOKUP($C942,'Orçamento Base'!$D$11:$S$1673,11,FALSE),VLOOKUP($C942,#REF!,11,FALSE))))</f>
        <v>#N/A</v>
      </c>
      <c r="M942" s="209">
        <f>IF(Comparativo!$E$6="Tabela Não Desonerada",Encargos!$F$44,Encargos!$D$44)</f>
        <v>1.1122000000000001</v>
      </c>
      <c r="N942" s="320"/>
      <c r="O942" s="166" t="s">
        <v>101</v>
      </c>
      <c r="P942" s="321"/>
      <c r="Q942" s="166" t="s">
        <v>101</v>
      </c>
      <c r="R942" s="321"/>
      <c r="S942" s="322"/>
      <c r="T942" s="322"/>
    </row>
    <row r="943" spans="1:20">
      <c r="A943" s="207">
        <f>'Identificação-TCE'!$A$13</f>
        <v>1</v>
      </c>
      <c r="B943" s="168" t="e">
        <f>IF(AND(G943&lt;&gt;"",H943&gt;0,I943&lt;&gt;"",J943&lt;&gt;0,K943&lt;&gt;0),COUNT($B$11:B942)+1,"")</f>
        <v>#N/A</v>
      </c>
      <c r="C943" s="207">
        <f>IF('Orçamento Base'!$M942=0,0,'Orçamento Base'!$D942)</f>
        <v>0</v>
      </c>
      <c r="D943" s="212" t="e">
        <f>IF('Orçamento Base'!$F942=Aux.!$G$11,"CONTRATACAO_PUBLICA",IF(VLOOKUP($C943,'Orçamento Base'!$D$11:$G$2116,3,FALSE)="INDEXADO",VLOOKUP(VLOOKUP($C942,'Orçamento Base'!$D$11:$G$2116,2,FALSE),'Index N_DESON.'!$A$9:$B$604,2),VLOOKUP($C943,'Orçamento Base'!$D$11:$G$2116,3,FALSE)))</f>
        <v>#N/A</v>
      </c>
      <c r="E943" s="208" t="e">
        <f>VLOOKUP($C943,'Orçamento Base'!$D$11:$S$1673,2,FALSE)</f>
        <v>#N/A</v>
      </c>
      <c r="F943" s="211">
        <f>Dados!$C$7</f>
        <v>44652</v>
      </c>
      <c r="G943" s="226" t="e">
        <f>VLOOKUP($C943,'Orçamento Base'!$D$11:$S$1673,4,FALSE)</f>
        <v>#N/A</v>
      </c>
      <c r="H943" s="377">
        <f>IFERROR(VLOOKUP($C943,'Orçamento Base'!$D$11:$S$1673,6,FALSE),0)</f>
        <v>0</v>
      </c>
      <c r="I943" s="208" t="e">
        <f>VLOOKUP($C943,'Orçamento Base'!$D$11:$S$1673,5,FALSE)</f>
        <v>#N/A</v>
      </c>
      <c r="J943" s="167" t="e">
        <f>IF(Comparativo!$E$6="Tabela Não Desonerada",VLOOKUP($C943,'Orçamento Base'!$D$11:$S$1673,12,FALSE),VLOOKUP($C943,#REF!,12,FALSE))</f>
        <v>#N/A</v>
      </c>
      <c r="K943" s="167">
        <f>IFERROR(IF(Comparativo!$E$6="Tabela Não Desonerada",VLOOKUP($C943,'Orçamento Base'!$D$11:$S$1673,16,FALSE),VLOOKUP($C943,#REF!,16,FALSE)),0)</f>
        <v>0</v>
      </c>
      <c r="L943" s="575" t="e">
        <f>IF(AND($D943="COMPOSICAO_PROPRIA",'Orçamento Base'!$N943="-"),"14,18%",IF(AND($D943="MERCADO",'Orçamento Base'!$N943="-"),"15,38%",IF(Comparativo!$E$6="Tabela Não Desonerada",VLOOKUP($C943,'Orçamento Base'!$D$11:$S$1673,11,FALSE),VLOOKUP($C943,#REF!,11,FALSE))))</f>
        <v>#N/A</v>
      </c>
      <c r="M943" s="209">
        <f>IF(Comparativo!$E$6="Tabela Não Desonerada",Encargos!$F$44,Encargos!$D$44)</f>
        <v>1.1122000000000001</v>
      </c>
      <c r="N943" s="320"/>
      <c r="O943" s="166" t="s">
        <v>101</v>
      </c>
      <c r="P943" s="321"/>
      <c r="Q943" s="166" t="s">
        <v>101</v>
      </c>
      <c r="R943" s="321"/>
      <c r="S943" s="322"/>
      <c r="T943" s="322"/>
    </row>
    <row r="944" spans="1:20">
      <c r="A944" s="207">
        <f>'Identificação-TCE'!$A$13</f>
        <v>1</v>
      </c>
      <c r="B944" s="168" t="e">
        <f>IF(AND(G944&lt;&gt;"",H944&gt;0,I944&lt;&gt;"",J944&lt;&gt;0,K944&lt;&gt;0),COUNT($B$11:B943)+1,"")</f>
        <v>#N/A</v>
      </c>
      <c r="C944" s="207">
        <f>IF('Orçamento Base'!$M943=0,0,'Orçamento Base'!$D943)</f>
        <v>0</v>
      </c>
      <c r="D944" s="212" t="e">
        <f>IF('Orçamento Base'!$F943=Aux.!$G$11,"CONTRATACAO_PUBLICA",IF(VLOOKUP($C944,'Orçamento Base'!$D$11:$G$2116,3,FALSE)="INDEXADO",VLOOKUP(VLOOKUP($C943,'Orçamento Base'!$D$11:$G$2116,2,FALSE),'Index N_DESON.'!$A$9:$B$604,2),VLOOKUP($C944,'Orçamento Base'!$D$11:$G$2116,3,FALSE)))</f>
        <v>#N/A</v>
      </c>
      <c r="E944" s="208" t="e">
        <f>VLOOKUP($C944,'Orçamento Base'!$D$11:$S$1673,2,FALSE)</f>
        <v>#N/A</v>
      </c>
      <c r="F944" s="211">
        <f>Dados!$C$7</f>
        <v>44652</v>
      </c>
      <c r="G944" s="226" t="e">
        <f>VLOOKUP($C944,'Orçamento Base'!$D$11:$S$1673,4,FALSE)</f>
        <v>#N/A</v>
      </c>
      <c r="H944" s="377">
        <f>IFERROR(VLOOKUP($C944,'Orçamento Base'!$D$11:$S$1673,6,FALSE),0)</f>
        <v>0</v>
      </c>
      <c r="I944" s="208" t="e">
        <f>VLOOKUP($C944,'Orçamento Base'!$D$11:$S$1673,5,FALSE)</f>
        <v>#N/A</v>
      </c>
      <c r="J944" s="167" t="e">
        <f>IF(Comparativo!$E$6="Tabela Não Desonerada",VLOOKUP($C944,'Orçamento Base'!$D$11:$S$1673,12,FALSE),VLOOKUP($C944,#REF!,12,FALSE))</f>
        <v>#N/A</v>
      </c>
      <c r="K944" s="167">
        <f>IFERROR(IF(Comparativo!$E$6="Tabela Não Desonerada",VLOOKUP($C944,'Orçamento Base'!$D$11:$S$1673,16,FALSE),VLOOKUP($C944,#REF!,16,FALSE)),0)</f>
        <v>0</v>
      </c>
      <c r="L944" s="575" t="e">
        <f>IF(AND($D944="COMPOSICAO_PROPRIA",'Orçamento Base'!$N944="-"),"14,18%",IF(AND($D944="MERCADO",'Orçamento Base'!$N944="-"),"15,38%",IF(Comparativo!$E$6="Tabela Não Desonerada",VLOOKUP($C944,'Orçamento Base'!$D$11:$S$1673,11,FALSE),VLOOKUP($C944,#REF!,11,FALSE))))</f>
        <v>#N/A</v>
      </c>
      <c r="M944" s="209">
        <f>IF(Comparativo!$E$6="Tabela Não Desonerada",Encargos!$F$44,Encargos!$D$44)</f>
        <v>1.1122000000000001</v>
      </c>
      <c r="N944" s="320"/>
      <c r="O944" s="166" t="s">
        <v>101</v>
      </c>
      <c r="P944" s="321"/>
      <c r="Q944" s="166" t="s">
        <v>101</v>
      </c>
      <c r="R944" s="321"/>
      <c r="S944" s="322"/>
      <c r="T944" s="322"/>
    </row>
    <row r="945" spans="1:20">
      <c r="A945" s="207">
        <f>'Identificação-TCE'!$A$13</f>
        <v>1</v>
      </c>
      <c r="B945" s="168" t="e">
        <f>IF(AND(G945&lt;&gt;"",H945&gt;0,I945&lt;&gt;"",J945&lt;&gt;0,K945&lt;&gt;0),COUNT($B$11:B944)+1,"")</f>
        <v>#N/A</v>
      </c>
      <c r="C945" s="207">
        <f>IF('Orçamento Base'!$M944=0,0,'Orçamento Base'!$D944)</f>
        <v>0</v>
      </c>
      <c r="D945" s="212" t="e">
        <f>IF('Orçamento Base'!$F944=Aux.!$G$11,"CONTRATACAO_PUBLICA",IF(VLOOKUP($C945,'Orçamento Base'!$D$11:$G$2116,3,FALSE)="INDEXADO",VLOOKUP(VLOOKUP($C944,'Orçamento Base'!$D$11:$G$2116,2,FALSE),'Index N_DESON.'!$A$9:$B$604,2),VLOOKUP($C945,'Orçamento Base'!$D$11:$G$2116,3,FALSE)))</f>
        <v>#N/A</v>
      </c>
      <c r="E945" s="208" t="e">
        <f>VLOOKUP($C945,'Orçamento Base'!$D$11:$S$1673,2,FALSE)</f>
        <v>#N/A</v>
      </c>
      <c r="F945" s="211">
        <f>Dados!$C$7</f>
        <v>44652</v>
      </c>
      <c r="G945" s="226" t="e">
        <f>VLOOKUP($C945,'Orçamento Base'!$D$11:$S$1673,4,FALSE)</f>
        <v>#N/A</v>
      </c>
      <c r="H945" s="377">
        <f>IFERROR(VLOOKUP($C945,'Orçamento Base'!$D$11:$S$1673,6,FALSE),0)</f>
        <v>0</v>
      </c>
      <c r="I945" s="208" t="e">
        <f>VLOOKUP($C945,'Orçamento Base'!$D$11:$S$1673,5,FALSE)</f>
        <v>#N/A</v>
      </c>
      <c r="J945" s="167" t="e">
        <f>IF(Comparativo!$E$6="Tabela Não Desonerada",VLOOKUP($C945,'Orçamento Base'!$D$11:$S$1673,12,FALSE),VLOOKUP($C945,#REF!,12,FALSE))</f>
        <v>#N/A</v>
      </c>
      <c r="K945" s="167">
        <f>IFERROR(IF(Comparativo!$E$6="Tabela Não Desonerada",VLOOKUP($C945,'Orçamento Base'!$D$11:$S$1673,16,FALSE),VLOOKUP($C945,#REF!,16,FALSE)),0)</f>
        <v>0</v>
      </c>
      <c r="L945" s="575" t="e">
        <f>IF(AND($D945="COMPOSICAO_PROPRIA",'Orçamento Base'!$N945="-"),"14,18%",IF(AND($D945="MERCADO",'Orçamento Base'!$N945="-"),"15,38%",IF(Comparativo!$E$6="Tabela Não Desonerada",VLOOKUP($C945,'Orçamento Base'!$D$11:$S$1673,11,FALSE),VLOOKUP($C945,#REF!,11,FALSE))))</f>
        <v>#N/A</v>
      </c>
      <c r="M945" s="209">
        <f>IF(Comparativo!$E$6="Tabela Não Desonerada",Encargos!$F$44,Encargos!$D$44)</f>
        <v>1.1122000000000001</v>
      </c>
      <c r="N945" s="320"/>
      <c r="O945" s="166" t="s">
        <v>101</v>
      </c>
      <c r="P945" s="321"/>
      <c r="Q945" s="166" t="s">
        <v>101</v>
      </c>
      <c r="R945" s="321"/>
      <c r="S945" s="322"/>
      <c r="T945" s="322"/>
    </row>
    <row r="946" spans="1:20">
      <c r="A946" s="207">
        <f>'Identificação-TCE'!$A$13</f>
        <v>1</v>
      </c>
      <c r="B946" s="168" t="e">
        <f>IF(AND(G946&lt;&gt;"",H946&gt;0,I946&lt;&gt;"",J946&lt;&gt;0,K946&lt;&gt;0),COUNT($B$11:B945)+1,"")</f>
        <v>#N/A</v>
      </c>
      <c r="C946" s="207">
        <f>IF('Orçamento Base'!$M945=0,0,'Orçamento Base'!$D945)</f>
        <v>0</v>
      </c>
      <c r="D946" s="212" t="e">
        <f>IF('Orçamento Base'!$F945=Aux.!$G$11,"CONTRATACAO_PUBLICA",IF(VLOOKUP($C946,'Orçamento Base'!$D$11:$G$2116,3,FALSE)="INDEXADO",VLOOKUP(VLOOKUP($C945,'Orçamento Base'!$D$11:$G$2116,2,FALSE),'Index N_DESON.'!$A$9:$B$604,2),VLOOKUP($C946,'Orçamento Base'!$D$11:$G$2116,3,FALSE)))</f>
        <v>#N/A</v>
      </c>
      <c r="E946" s="208" t="e">
        <f>VLOOKUP($C946,'Orçamento Base'!$D$11:$S$1673,2,FALSE)</f>
        <v>#N/A</v>
      </c>
      <c r="F946" s="211">
        <f>Dados!$C$7</f>
        <v>44652</v>
      </c>
      <c r="G946" s="226" t="e">
        <f>VLOOKUP($C946,'Orçamento Base'!$D$11:$S$1673,4,FALSE)</f>
        <v>#N/A</v>
      </c>
      <c r="H946" s="377">
        <f>IFERROR(VLOOKUP($C946,'Orçamento Base'!$D$11:$S$1673,6,FALSE),0)</f>
        <v>0</v>
      </c>
      <c r="I946" s="208" t="e">
        <f>VLOOKUP($C946,'Orçamento Base'!$D$11:$S$1673,5,FALSE)</f>
        <v>#N/A</v>
      </c>
      <c r="J946" s="167" t="e">
        <f>IF(Comparativo!$E$6="Tabela Não Desonerada",VLOOKUP($C946,'Orçamento Base'!$D$11:$S$1673,12,FALSE),VLOOKUP($C946,#REF!,12,FALSE))</f>
        <v>#N/A</v>
      </c>
      <c r="K946" s="167">
        <f>IFERROR(IF(Comparativo!$E$6="Tabela Não Desonerada",VLOOKUP($C946,'Orçamento Base'!$D$11:$S$1673,16,FALSE),VLOOKUP($C946,#REF!,16,FALSE)),0)</f>
        <v>0</v>
      </c>
      <c r="L946" s="575" t="e">
        <f>IF(AND($D946="COMPOSICAO_PROPRIA",'Orçamento Base'!$N946="-"),"14,18%",IF(AND($D946="MERCADO",'Orçamento Base'!$N946="-"),"15,38%",IF(Comparativo!$E$6="Tabela Não Desonerada",VLOOKUP($C946,'Orçamento Base'!$D$11:$S$1673,11,FALSE),VLOOKUP($C946,#REF!,11,FALSE))))</f>
        <v>#N/A</v>
      </c>
      <c r="M946" s="209">
        <f>IF(Comparativo!$E$6="Tabela Não Desonerada",Encargos!$F$44,Encargos!$D$44)</f>
        <v>1.1122000000000001</v>
      </c>
      <c r="N946" s="320"/>
      <c r="O946" s="166" t="s">
        <v>101</v>
      </c>
      <c r="P946" s="321"/>
      <c r="Q946" s="166" t="s">
        <v>101</v>
      </c>
      <c r="R946" s="321"/>
      <c r="S946" s="322"/>
      <c r="T946" s="322"/>
    </row>
    <row r="947" spans="1:20">
      <c r="A947" s="207">
        <f>'Identificação-TCE'!$A$13</f>
        <v>1</v>
      </c>
      <c r="B947" s="168" t="e">
        <f>IF(AND(G947&lt;&gt;"",H947&gt;0,I947&lt;&gt;"",J947&lt;&gt;0,K947&lt;&gt;0),COUNT($B$11:B946)+1,"")</f>
        <v>#N/A</v>
      </c>
      <c r="C947" s="207">
        <f>IF('Orçamento Base'!$M946=0,0,'Orçamento Base'!$D946)</f>
        <v>0</v>
      </c>
      <c r="D947" s="212" t="e">
        <f>IF('Orçamento Base'!$F946=Aux.!$G$11,"CONTRATACAO_PUBLICA",IF(VLOOKUP($C947,'Orçamento Base'!$D$11:$G$2116,3,FALSE)="INDEXADO",VLOOKUP(VLOOKUP($C946,'Orçamento Base'!$D$11:$G$2116,2,FALSE),'Index N_DESON.'!$A$9:$B$604,2),VLOOKUP($C947,'Orçamento Base'!$D$11:$G$2116,3,FALSE)))</f>
        <v>#N/A</v>
      </c>
      <c r="E947" s="208" t="e">
        <f>VLOOKUP($C947,'Orçamento Base'!$D$11:$S$1673,2,FALSE)</f>
        <v>#N/A</v>
      </c>
      <c r="F947" s="211">
        <f>Dados!$C$7</f>
        <v>44652</v>
      </c>
      <c r="G947" s="226" t="e">
        <f>VLOOKUP($C947,'Orçamento Base'!$D$11:$S$1673,4,FALSE)</f>
        <v>#N/A</v>
      </c>
      <c r="H947" s="377">
        <f>IFERROR(VLOOKUP($C947,'Orçamento Base'!$D$11:$S$1673,6,FALSE),0)</f>
        <v>0</v>
      </c>
      <c r="I947" s="208" t="e">
        <f>VLOOKUP($C947,'Orçamento Base'!$D$11:$S$1673,5,FALSE)</f>
        <v>#N/A</v>
      </c>
      <c r="J947" s="167" t="e">
        <f>IF(Comparativo!$E$6="Tabela Não Desonerada",VLOOKUP($C947,'Orçamento Base'!$D$11:$S$1673,12,FALSE),VLOOKUP($C947,#REF!,12,FALSE))</f>
        <v>#N/A</v>
      </c>
      <c r="K947" s="167">
        <f>IFERROR(IF(Comparativo!$E$6="Tabela Não Desonerada",VLOOKUP($C947,'Orçamento Base'!$D$11:$S$1673,16,FALSE),VLOOKUP($C947,#REF!,16,FALSE)),0)</f>
        <v>0</v>
      </c>
      <c r="L947" s="575" t="e">
        <f>IF(AND($D947="COMPOSICAO_PROPRIA",'Orçamento Base'!$N947="-"),"14,18%",IF(AND($D947="MERCADO",'Orçamento Base'!$N947="-"),"15,38%",IF(Comparativo!$E$6="Tabela Não Desonerada",VLOOKUP($C947,'Orçamento Base'!$D$11:$S$1673,11,FALSE),VLOOKUP($C947,#REF!,11,FALSE))))</f>
        <v>#N/A</v>
      </c>
      <c r="M947" s="209">
        <f>IF(Comparativo!$E$6="Tabela Não Desonerada",Encargos!$F$44,Encargos!$D$44)</f>
        <v>1.1122000000000001</v>
      </c>
      <c r="N947" s="320"/>
      <c r="O947" s="166" t="s">
        <v>101</v>
      </c>
      <c r="P947" s="321"/>
      <c r="Q947" s="166" t="s">
        <v>101</v>
      </c>
      <c r="R947" s="321"/>
      <c r="S947" s="322"/>
      <c r="T947" s="322"/>
    </row>
    <row r="948" spans="1:20">
      <c r="A948" s="207">
        <f>'Identificação-TCE'!$A$13</f>
        <v>1</v>
      </c>
      <c r="B948" s="168" t="e">
        <f>IF(AND(G948&lt;&gt;"",H948&gt;0,I948&lt;&gt;"",J948&lt;&gt;0,K948&lt;&gt;0),COUNT($B$11:B947)+1,"")</f>
        <v>#N/A</v>
      </c>
      <c r="C948" s="207">
        <f>IF('Orçamento Base'!$M947=0,0,'Orçamento Base'!$D947)</f>
        <v>0</v>
      </c>
      <c r="D948" s="212" t="e">
        <f>IF('Orçamento Base'!$F947=Aux.!$G$11,"CONTRATACAO_PUBLICA",IF(VLOOKUP($C948,'Orçamento Base'!$D$11:$G$2116,3,FALSE)="INDEXADO",VLOOKUP(VLOOKUP($C947,'Orçamento Base'!$D$11:$G$2116,2,FALSE),'Index N_DESON.'!$A$9:$B$604,2),VLOOKUP($C948,'Orçamento Base'!$D$11:$G$2116,3,FALSE)))</f>
        <v>#N/A</v>
      </c>
      <c r="E948" s="208" t="e">
        <f>VLOOKUP($C948,'Orçamento Base'!$D$11:$S$1673,2,FALSE)</f>
        <v>#N/A</v>
      </c>
      <c r="F948" s="211">
        <f>Dados!$C$7</f>
        <v>44652</v>
      </c>
      <c r="G948" s="226" t="e">
        <f>VLOOKUP($C948,'Orçamento Base'!$D$11:$S$1673,4,FALSE)</f>
        <v>#N/A</v>
      </c>
      <c r="H948" s="377">
        <f>IFERROR(VLOOKUP($C948,'Orçamento Base'!$D$11:$S$1673,6,FALSE),0)</f>
        <v>0</v>
      </c>
      <c r="I948" s="208" t="e">
        <f>VLOOKUP($C948,'Orçamento Base'!$D$11:$S$1673,5,FALSE)</f>
        <v>#N/A</v>
      </c>
      <c r="J948" s="167" t="e">
        <f>IF(Comparativo!$E$6="Tabela Não Desonerada",VLOOKUP($C948,'Orçamento Base'!$D$11:$S$1673,12,FALSE),VLOOKUP($C948,#REF!,12,FALSE))</f>
        <v>#N/A</v>
      </c>
      <c r="K948" s="167">
        <f>IFERROR(IF(Comparativo!$E$6="Tabela Não Desonerada",VLOOKUP($C948,'Orçamento Base'!$D$11:$S$1673,16,FALSE),VLOOKUP($C948,#REF!,16,FALSE)),0)</f>
        <v>0</v>
      </c>
      <c r="L948" s="575" t="e">
        <f>IF(AND($D948="COMPOSICAO_PROPRIA",'Orçamento Base'!$N948="-"),"14,18%",IF(AND($D948="MERCADO",'Orçamento Base'!$N948="-"),"15,38%",IF(Comparativo!$E$6="Tabela Não Desonerada",VLOOKUP($C948,'Orçamento Base'!$D$11:$S$1673,11,FALSE),VLOOKUP($C948,#REF!,11,FALSE))))</f>
        <v>#N/A</v>
      </c>
      <c r="M948" s="209">
        <f>IF(Comparativo!$E$6="Tabela Não Desonerada",Encargos!$F$44,Encargos!$D$44)</f>
        <v>1.1122000000000001</v>
      </c>
      <c r="N948" s="320"/>
      <c r="O948" s="166" t="s">
        <v>101</v>
      </c>
      <c r="P948" s="321"/>
      <c r="Q948" s="166" t="s">
        <v>101</v>
      </c>
      <c r="R948" s="321"/>
      <c r="S948" s="322"/>
      <c r="T948" s="322"/>
    </row>
    <row r="949" spans="1:20">
      <c r="A949" s="207">
        <f>'Identificação-TCE'!$A$13</f>
        <v>1</v>
      </c>
      <c r="B949" s="168" t="e">
        <f>IF(AND(G949&lt;&gt;"",H949&gt;0,I949&lt;&gt;"",J949&lt;&gt;0,K949&lt;&gt;0),COUNT($B$11:B948)+1,"")</f>
        <v>#N/A</v>
      </c>
      <c r="C949" s="207">
        <f>IF('Orçamento Base'!$M948=0,0,'Orçamento Base'!$D948)</f>
        <v>0</v>
      </c>
      <c r="D949" s="212" t="e">
        <f>IF('Orçamento Base'!$F948=Aux.!$G$11,"CONTRATACAO_PUBLICA",IF(VLOOKUP($C949,'Orçamento Base'!$D$11:$G$2116,3,FALSE)="INDEXADO",VLOOKUP(VLOOKUP($C948,'Orçamento Base'!$D$11:$G$2116,2,FALSE),'Index N_DESON.'!$A$9:$B$604,2),VLOOKUP($C949,'Orçamento Base'!$D$11:$G$2116,3,FALSE)))</f>
        <v>#N/A</v>
      </c>
      <c r="E949" s="208" t="e">
        <f>VLOOKUP($C949,'Orçamento Base'!$D$11:$S$1673,2,FALSE)</f>
        <v>#N/A</v>
      </c>
      <c r="F949" s="211">
        <f>Dados!$C$7</f>
        <v>44652</v>
      </c>
      <c r="G949" s="226" t="e">
        <f>VLOOKUP($C949,'Orçamento Base'!$D$11:$S$1673,4,FALSE)</f>
        <v>#N/A</v>
      </c>
      <c r="H949" s="377">
        <f>IFERROR(VLOOKUP($C949,'Orçamento Base'!$D$11:$S$1673,6,FALSE),0)</f>
        <v>0</v>
      </c>
      <c r="I949" s="208" t="e">
        <f>VLOOKUP($C949,'Orçamento Base'!$D$11:$S$1673,5,FALSE)</f>
        <v>#N/A</v>
      </c>
      <c r="J949" s="167" t="e">
        <f>IF(Comparativo!$E$6="Tabela Não Desonerada",VLOOKUP($C949,'Orçamento Base'!$D$11:$S$1673,12,FALSE),VLOOKUP($C949,#REF!,12,FALSE))</f>
        <v>#N/A</v>
      </c>
      <c r="K949" s="167">
        <f>IFERROR(IF(Comparativo!$E$6="Tabela Não Desonerada",VLOOKUP($C949,'Orçamento Base'!$D$11:$S$1673,16,FALSE),VLOOKUP($C949,#REF!,16,FALSE)),0)</f>
        <v>0</v>
      </c>
      <c r="L949" s="575" t="e">
        <f>IF(AND($D949="COMPOSICAO_PROPRIA",'Orçamento Base'!$N949="-"),"14,18%",IF(AND($D949="MERCADO",'Orçamento Base'!$N949="-"),"15,38%",IF(Comparativo!$E$6="Tabela Não Desonerada",VLOOKUP($C949,'Orçamento Base'!$D$11:$S$1673,11,FALSE),VLOOKUP($C949,#REF!,11,FALSE))))</f>
        <v>#N/A</v>
      </c>
      <c r="M949" s="209">
        <f>IF(Comparativo!$E$6="Tabela Não Desonerada",Encargos!$F$44,Encargos!$D$44)</f>
        <v>1.1122000000000001</v>
      </c>
      <c r="N949" s="320"/>
      <c r="O949" s="166" t="s">
        <v>101</v>
      </c>
      <c r="P949" s="321"/>
      <c r="Q949" s="166" t="s">
        <v>101</v>
      </c>
      <c r="R949" s="321"/>
      <c r="S949" s="322"/>
      <c r="T949" s="322"/>
    </row>
    <row r="950" spans="1:20">
      <c r="A950" s="207">
        <f>'Identificação-TCE'!$A$13</f>
        <v>1</v>
      </c>
      <c r="B950" s="168" t="e">
        <f>IF(AND(G950&lt;&gt;"",H950&gt;0,I950&lt;&gt;"",J950&lt;&gt;0,K950&lt;&gt;0),COUNT($B$11:B949)+1,"")</f>
        <v>#N/A</v>
      </c>
      <c r="C950" s="207">
        <f>IF('Orçamento Base'!$M949=0,0,'Orçamento Base'!$D949)</f>
        <v>0</v>
      </c>
      <c r="D950" s="212" t="e">
        <f>IF('Orçamento Base'!$F949=Aux.!$G$11,"CONTRATACAO_PUBLICA",IF(VLOOKUP($C950,'Orçamento Base'!$D$11:$G$2116,3,FALSE)="INDEXADO",VLOOKUP(VLOOKUP($C949,'Orçamento Base'!$D$11:$G$2116,2,FALSE),'Index N_DESON.'!$A$9:$B$604,2),VLOOKUP($C950,'Orçamento Base'!$D$11:$G$2116,3,FALSE)))</f>
        <v>#N/A</v>
      </c>
      <c r="E950" s="208" t="e">
        <f>VLOOKUP($C950,'Orçamento Base'!$D$11:$S$1673,2,FALSE)</f>
        <v>#N/A</v>
      </c>
      <c r="F950" s="211">
        <f>Dados!$C$7</f>
        <v>44652</v>
      </c>
      <c r="G950" s="226" t="e">
        <f>VLOOKUP($C950,'Orçamento Base'!$D$11:$S$1673,4,FALSE)</f>
        <v>#N/A</v>
      </c>
      <c r="H950" s="377">
        <f>IFERROR(VLOOKUP($C950,'Orçamento Base'!$D$11:$S$1673,6,FALSE),0)</f>
        <v>0</v>
      </c>
      <c r="I950" s="208" t="e">
        <f>VLOOKUP($C950,'Orçamento Base'!$D$11:$S$1673,5,FALSE)</f>
        <v>#N/A</v>
      </c>
      <c r="J950" s="167" t="e">
        <f>IF(Comparativo!$E$6="Tabela Não Desonerada",VLOOKUP($C950,'Orçamento Base'!$D$11:$S$1673,12,FALSE),VLOOKUP($C950,#REF!,12,FALSE))</f>
        <v>#N/A</v>
      </c>
      <c r="K950" s="167">
        <f>IFERROR(IF(Comparativo!$E$6="Tabela Não Desonerada",VLOOKUP($C950,'Orçamento Base'!$D$11:$S$1673,16,FALSE),VLOOKUP($C950,#REF!,16,FALSE)),0)</f>
        <v>0</v>
      </c>
      <c r="L950" s="575" t="e">
        <f>IF(AND($D950="COMPOSICAO_PROPRIA",'Orçamento Base'!$N950="-"),"14,18%",IF(AND($D950="MERCADO",'Orçamento Base'!$N950="-"),"15,38%",IF(Comparativo!$E$6="Tabela Não Desonerada",VLOOKUP($C950,'Orçamento Base'!$D$11:$S$1673,11,FALSE),VLOOKUP($C950,#REF!,11,FALSE))))</f>
        <v>#N/A</v>
      </c>
      <c r="M950" s="209">
        <f>IF(Comparativo!$E$6="Tabela Não Desonerada",Encargos!$F$44,Encargos!$D$44)</f>
        <v>1.1122000000000001</v>
      </c>
      <c r="N950" s="320"/>
      <c r="O950" s="166" t="s">
        <v>101</v>
      </c>
      <c r="P950" s="321"/>
      <c r="Q950" s="166" t="s">
        <v>101</v>
      </c>
      <c r="R950" s="321"/>
      <c r="S950" s="322"/>
      <c r="T950" s="322"/>
    </row>
    <row r="951" spans="1:20">
      <c r="A951" s="207">
        <f>'Identificação-TCE'!$A$13</f>
        <v>1</v>
      </c>
      <c r="B951" s="168" t="e">
        <f>IF(AND(G951&lt;&gt;"",H951&gt;0,I951&lt;&gt;"",J951&lt;&gt;0,K951&lt;&gt;0),COUNT($B$11:B950)+1,"")</f>
        <v>#N/A</v>
      </c>
      <c r="C951" s="207">
        <f>IF('Orçamento Base'!$M950=0,0,'Orçamento Base'!$D950)</f>
        <v>0</v>
      </c>
      <c r="D951" s="212" t="e">
        <f>IF('Orçamento Base'!$F950=Aux.!$G$11,"CONTRATACAO_PUBLICA",IF(VLOOKUP($C951,'Orçamento Base'!$D$11:$G$2116,3,FALSE)="INDEXADO",VLOOKUP(VLOOKUP($C950,'Orçamento Base'!$D$11:$G$2116,2,FALSE),'Index N_DESON.'!$A$9:$B$604,2),VLOOKUP($C951,'Orçamento Base'!$D$11:$G$2116,3,FALSE)))</f>
        <v>#N/A</v>
      </c>
      <c r="E951" s="208" t="e">
        <f>VLOOKUP($C951,'Orçamento Base'!$D$11:$S$1673,2,FALSE)</f>
        <v>#N/A</v>
      </c>
      <c r="F951" s="211">
        <f>Dados!$C$7</f>
        <v>44652</v>
      </c>
      <c r="G951" s="226" t="e">
        <f>VLOOKUP($C951,'Orçamento Base'!$D$11:$S$1673,4,FALSE)</f>
        <v>#N/A</v>
      </c>
      <c r="H951" s="377">
        <f>IFERROR(VLOOKUP($C951,'Orçamento Base'!$D$11:$S$1673,6,FALSE),0)</f>
        <v>0</v>
      </c>
      <c r="I951" s="208" t="e">
        <f>VLOOKUP($C951,'Orçamento Base'!$D$11:$S$1673,5,FALSE)</f>
        <v>#N/A</v>
      </c>
      <c r="J951" s="167" t="e">
        <f>IF(Comparativo!$E$6="Tabela Não Desonerada",VLOOKUP($C951,'Orçamento Base'!$D$11:$S$1673,12,FALSE),VLOOKUP($C951,#REF!,12,FALSE))</f>
        <v>#N/A</v>
      </c>
      <c r="K951" s="167">
        <f>IFERROR(IF(Comparativo!$E$6="Tabela Não Desonerada",VLOOKUP($C951,'Orçamento Base'!$D$11:$S$1673,16,FALSE),VLOOKUP($C951,#REF!,16,FALSE)),0)</f>
        <v>0</v>
      </c>
      <c r="L951" s="575" t="e">
        <f>IF(AND($D951="COMPOSICAO_PROPRIA",'Orçamento Base'!$N951="-"),"14,18%",IF(AND($D951="MERCADO",'Orçamento Base'!$N951="-"),"15,38%",IF(Comparativo!$E$6="Tabela Não Desonerada",VLOOKUP($C951,'Orçamento Base'!$D$11:$S$1673,11,FALSE),VLOOKUP($C951,#REF!,11,FALSE))))</f>
        <v>#N/A</v>
      </c>
      <c r="M951" s="209">
        <f>IF(Comparativo!$E$6="Tabela Não Desonerada",Encargos!$F$44,Encargos!$D$44)</f>
        <v>1.1122000000000001</v>
      </c>
      <c r="N951" s="320"/>
      <c r="O951" s="166" t="s">
        <v>101</v>
      </c>
      <c r="P951" s="321"/>
      <c r="Q951" s="166" t="s">
        <v>101</v>
      </c>
      <c r="R951" s="321"/>
      <c r="S951" s="322"/>
      <c r="T951" s="322"/>
    </row>
    <row r="952" spans="1:20">
      <c r="A952" s="207">
        <f>'Identificação-TCE'!$A$13</f>
        <v>1</v>
      </c>
      <c r="B952" s="168" t="e">
        <f>IF(AND(G952&lt;&gt;"",H952&gt;0,I952&lt;&gt;"",J952&lt;&gt;0,K952&lt;&gt;0),COUNT($B$11:B951)+1,"")</f>
        <v>#N/A</v>
      </c>
      <c r="C952" s="207">
        <f>IF('Orçamento Base'!$M951=0,0,'Orçamento Base'!$D951)</f>
        <v>0</v>
      </c>
      <c r="D952" s="212" t="e">
        <f>IF('Orçamento Base'!$F951=Aux.!$G$11,"CONTRATACAO_PUBLICA",IF(VLOOKUP($C952,'Orçamento Base'!$D$11:$G$2116,3,FALSE)="INDEXADO",VLOOKUP(VLOOKUP($C951,'Orçamento Base'!$D$11:$G$2116,2,FALSE),'Index N_DESON.'!$A$9:$B$604,2),VLOOKUP($C952,'Orçamento Base'!$D$11:$G$2116,3,FALSE)))</f>
        <v>#N/A</v>
      </c>
      <c r="E952" s="208" t="e">
        <f>VLOOKUP($C952,'Orçamento Base'!$D$11:$S$1673,2,FALSE)</f>
        <v>#N/A</v>
      </c>
      <c r="F952" s="211">
        <f>Dados!$C$7</f>
        <v>44652</v>
      </c>
      <c r="G952" s="226" t="e">
        <f>VLOOKUP($C952,'Orçamento Base'!$D$11:$S$1673,4,FALSE)</f>
        <v>#N/A</v>
      </c>
      <c r="H952" s="377">
        <f>IFERROR(VLOOKUP($C952,'Orçamento Base'!$D$11:$S$1673,6,FALSE),0)</f>
        <v>0</v>
      </c>
      <c r="I952" s="208" t="e">
        <f>VLOOKUP($C952,'Orçamento Base'!$D$11:$S$1673,5,FALSE)</f>
        <v>#N/A</v>
      </c>
      <c r="J952" s="167" t="e">
        <f>IF(Comparativo!$E$6="Tabela Não Desonerada",VLOOKUP($C952,'Orçamento Base'!$D$11:$S$1673,12,FALSE),VLOOKUP($C952,#REF!,12,FALSE))</f>
        <v>#N/A</v>
      </c>
      <c r="K952" s="167">
        <f>IFERROR(IF(Comparativo!$E$6="Tabela Não Desonerada",VLOOKUP($C952,'Orçamento Base'!$D$11:$S$1673,16,FALSE),VLOOKUP($C952,#REF!,16,FALSE)),0)</f>
        <v>0</v>
      </c>
      <c r="L952" s="575" t="e">
        <f>IF(AND($D952="COMPOSICAO_PROPRIA",'Orçamento Base'!$N952="-"),"14,18%",IF(AND($D952="MERCADO",'Orçamento Base'!$N952="-"),"15,38%",IF(Comparativo!$E$6="Tabela Não Desonerada",VLOOKUP($C952,'Orçamento Base'!$D$11:$S$1673,11,FALSE),VLOOKUP($C952,#REF!,11,FALSE))))</f>
        <v>#N/A</v>
      </c>
      <c r="M952" s="209">
        <f>IF(Comparativo!$E$6="Tabela Não Desonerada",Encargos!$F$44,Encargos!$D$44)</f>
        <v>1.1122000000000001</v>
      </c>
      <c r="N952" s="320"/>
      <c r="O952" s="166" t="s">
        <v>101</v>
      </c>
      <c r="P952" s="321"/>
      <c r="Q952" s="166" t="s">
        <v>101</v>
      </c>
      <c r="R952" s="321"/>
      <c r="S952" s="322"/>
      <c r="T952" s="322"/>
    </row>
    <row r="953" spans="1:20">
      <c r="A953" s="207">
        <f>'Identificação-TCE'!$A$13</f>
        <v>1</v>
      </c>
      <c r="B953" s="168" t="e">
        <f>IF(AND(G953&lt;&gt;"",H953&gt;0,I953&lt;&gt;"",J953&lt;&gt;0,K953&lt;&gt;0),COUNT($B$11:B952)+1,"")</f>
        <v>#N/A</v>
      </c>
      <c r="C953" s="207">
        <f>IF('Orçamento Base'!$M952=0,0,'Orçamento Base'!$D952)</f>
        <v>0</v>
      </c>
      <c r="D953" s="212" t="e">
        <f>IF('Orçamento Base'!$F952=Aux.!$G$11,"CONTRATACAO_PUBLICA",IF(VLOOKUP($C953,'Orçamento Base'!$D$11:$G$2116,3,FALSE)="INDEXADO",VLOOKUP(VLOOKUP($C952,'Orçamento Base'!$D$11:$G$2116,2,FALSE),'Index N_DESON.'!$A$9:$B$604,2),VLOOKUP($C953,'Orçamento Base'!$D$11:$G$2116,3,FALSE)))</f>
        <v>#N/A</v>
      </c>
      <c r="E953" s="208" t="e">
        <f>VLOOKUP($C953,'Orçamento Base'!$D$11:$S$1673,2,FALSE)</f>
        <v>#N/A</v>
      </c>
      <c r="F953" s="211">
        <f>Dados!$C$7</f>
        <v>44652</v>
      </c>
      <c r="G953" s="226" t="e">
        <f>VLOOKUP($C953,'Orçamento Base'!$D$11:$S$1673,4,FALSE)</f>
        <v>#N/A</v>
      </c>
      <c r="H953" s="377">
        <f>IFERROR(VLOOKUP($C953,'Orçamento Base'!$D$11:$S$1673,6,FALSE),0)</f>
        <v>0</v>
      </c>
      <c r="I953" s="208" t="e">
        <f>VLOOKUP($C953,'Orçamento Base'!$D$11:$S$1673,5,FALSE)</f>
        <v>#N/A</v>
      </c>
      <c r="J953" s="167" t="e">
        <f>IF(Comparativo!$E$6="Tabela Não Desonerada",VLOOKUP($C953,'Orçamento Base'!$D$11:$S$1673,12,FALSE),VLOOKUP($C953,#REF!,12,FALSE))</f>
        <v>#N/A</v>
      </c>
      <c r="K953" s="167">
        <f>IFERROR(IF(Comparativo!$E$6="Tabela Não Desonerada",VLOOKUP($C953,'Orçamento Base'!$D$11:$S$1673,16,FALSE),VLOOKUP($C953,#REF!,16,FALSE)),0)</f>
        <v>0</v>
      </c>
      <c r="L953" s="575" t="e">
        <f>IF(AND($D953="COMPOSICAO_PROPRIA",'Orçamento Base'!$N953="-"),"14,18%",IF(AND($D953="MERCADO",'Orçamento Base'!$N953="-"),"15,38%",IF(Comparativo!$E$6="Tabela Não Desonerada",VLOOKUP($C953,'Orçamento Base'!$D$11:$S$1673,11,FALSE),VLOOKUP($C953,#REF!,11,FALSE))))</f>
        <v>#N/A</v>
      </c>
      <c r="M953" s="209">
        <f>IF(Comparativo!$E$6="Tabela Não Desonerada",Encargos!$F$44,Encargos!$D$44)</f>
        <v>1.1122000000000001</v>
      </c>
      <c r="N953" s="320"/>
      <c r="O953" s="166" t="s">
        <v>101</v>
      </c>
      <c r="P953" s="321"/>
      <c r="Q953" s="166" t="s">
        <v>101</v>
      </c>
      <c r="R953" s="321"/>
      <c r="S953" s="322"/>
      <c r="T953" s="322"/>
    </row>
    <row r="954" spans="1:20">
      <c r="A954" s="207">
        <f>'Identificação-TCE'!$A$13</f>
        <v>1</v>
      </c>
      <c r="B954" s="168" t="e">
        <f>IF(AND(G954&lt;&gt;"",H954&gt;0,I954&lt;&gt;"",J954&lt;&gt;0,K954&lt;&gt;0),COUNT($B$11:B953)+1,"")</f>
        <v>#N/A</v>
      </c>
      <c r="C954" s="207">
        <f>IF('Orçamento Base'!$M953=0,0,'Orçamento Base'!$D953)</f>
        <v>0</v>
      </c>
      <c r="D954" s="212" t="e">
        <f>IF('Orçamento Base'!$F953=Aux.!$G$11,"CONTRATACAO_PUBLICA",IF(VLOOKUP($C954,'Orçamento Base'!$D$11:$G$2116,3,FALSE)="INDEXADO",VLOOKUP(VLOOKUP($C953,'Orçamento Base'!$D$11:$G$2116,2,FALSE),'Index N_DESON.'!$A$9:$B$604,2),VLOOKUP($C954,'Orçamento Base'!$D$11:$G$2116,3,FALSE)))</f>
        <v>#N/A</v>
      </c>
      <c r="E954" s="208" t="e">
        <f>VLOOKUP($C954,'Orçamento Base'!$D$11:$S$1673,2,FALSE)</f>
        <v>#N/A</v>
      </c>
      <c r="F954" s="211">
        <f>Dados!$C$7</f>
        <v>44652</v>
      </c>
      <c r="G954" s="226" t="e">
        <f>VLOOKUP($C954,'Orçamento Base'!$D$11:$S$1673,4,FALSE)</f>
        <v>#N/A</v>
      </c>
      <c r="H954" s="377">
        <f>IFERROR(VLOOKUP($C954,'Orçamento Base'!$D$11:$S$1673,6,FALSE),0)</f>
        <v>0</v>
      </c>
      <c r="I954" s="208" t="e">
        <f>VLOOKUP($C954,'Orçamento Base'!$D$11:$S$1673,5,FALSE)</f>
        <v>#N/A</v>
      </c>
      <c r="J954" s="167" t="e">
        <f>IF(Comparativo!$E$6="Tabela Não Desonerada",VLOOKUP($C954,'Orçamento Base'!$D$11:$S$1673,12,FALSE),VLOOKUP($C954,#REF!,12,FALSE))</f>
        <v>#N/A</v>
      </c>
      <c r="K954" s="167">
        <f>IFERROR(IF(Comparativo!$E$6="Tabela Não Desonerada",VLOOKUP($C954,'Orçamento Base'!$D$11:$S$1673,16,FALSE),VLOOKUP($C954,#REF!,16,FALSE)),0)</f>
        <v>0</v>
      </c>
      <c r="L954" s="575" t="e">
        <f>IF(AND($D954="COMPOSICAO_PROPRIA",'Orçamento Base'!$N954="-"),"14,18%",IF(AND($D954="MERCADO",'Orçamento Base'!$N954="-"),"15,38%",IF(Comparativo!$E$6="Tabela Não Desonerada",VLOOKUP($C954,'Orçamento Base'!$D$11:$S$1673,11,FALSE),VLOOKUP($C954,#REF!,11,FALSE))))</f>
        <v>#N/A</v>
      </c>
      <c r="M954" s="209">
        <f>IF(Comparativo!$E$6="Tabela Não Desonerada",Encargos!$F$44,Encargos!$D$44)</f>
        <v>1.1122000000000001</v>
      </c>
      <c r="N954" s="320"/>
      <c r="O954" s="166" t="s">
        <v>101</v>
      </c>
      <c r="P954" s="321"/>
      <c r="Q954" s="166" t="s">
        <v>101</v>
      </c>
      <c r="R954" s="321"/>
      <c r="S954" s="322"/>
      <c r="T954" s="322"/>
    </row>
    <row r="955" spans="1:20">
      <c r="A955" s="207">
        <f>'Identificação-TCE'!$A$13</f>
        <v>1</v>
      </c>
      <c r="B955" s="168" t="e">
        <f>IF(AND(G955&lt;&gt;"",H955&gt;0,I955&lt;&gt;"",J955&lt;&gt;0,K955&lt;&gt;0),COUNT($B$11:B954)+1,"")</f>
        <v>#N/A</v>
      </c>
      <c r="C955" s="207">
        <f>IF('Orçamento Base'!$M954=0,0,'Orçamento Base'!$D954)</f>
        <v>0</v>
      </c>
      <c r="D955" s="212" t="e">
        <f>IF('Orçamento Base'!$F954=Aux.!$G$11,"CONTRATACAO_PUBLICA",IF(VLOOKUP($C955,'Orçamento Base'!$D$11:$G$2116,3,FALSE)="INDEXADO",VLOOKUP(VLOOKUP($C954,'Orçamento Base'!$D$11:$G$2116,2,FALSE),'Index N_DESON.'!$A$9:$B$604,2),VLOOKUP($C955,'Orçamento Base'!$D$11:$G$2116,3,FALSE)))</f>
        <v>#N/A</v>
      </c>
      <c r="E955" s="208" t="e">
        <f>VLOOKUP($C955,'Orçamento Base'!$D$11:$S$1673,2,FALSE)</f>
        <v>#N/A</v>
      </c>
      <c r="F955" s="211">
        <f>Dados!$C$7</f>
        <v>44652</v>
      </c>
      <c r="G955" s="226" t="e">
        <f>VLOOKUP($C955,'Orçamento Base'!$D$11:$S$1673,4,FALSE)</f>
        <v>#N/A</v>
      </c>
      <c r="H955" s="377">
        <f>IFERROR(VLOOKUP($C955,'Orçamento Base'!$D$11:$S$1673,6,FALSE),0)</f>
        <v>0</v>
      </c>
      <c r="I955" s="208" t="e">
        <f>VLOOKUP($C955,'Orçamento Base'!$D$11:$S$1673,5,FALSE)</f>
        <v>#N/A</v>
      </c>
      <c r="J955" s="167" t="e">
        <f>IF(Comparativo!$E$6="Tabela Não Desonerada",VLOOKUP($C955,'Orçamento Base'!$D$11:$S$1673,12,FALSE),VLOOKUP($C955,#REF!,12,FALSE))</f>
        <v>#N/A</v>
      </c>
      <c r="K955" s="167">
        <f>IFERROR(IF(Comparativo!$E$6="Tabela Não Desonerada",VLOOKUP($C955,'Orçamento Base'!$D$11:$S$1673,16,FALSE),VLOOKUP($C955,#REF!,16,FALSE)),0)</f>
        <v>0</v>
      </c>
      <c r="L955" s="575" t="e">
        <f>IF(AND($D955="COMPOSICAO_PROPRIA",'Orçamento Base'!$N955="-"),"14,18%",IF(AND($D955="MERCADO",'Orçamento Base'!$N955="-"),"15,38%",IF(Comparativo!$E$6="Tabela Não Desonerada",VLOOKUP($C955,'Orçamento Base'!$D$11:$S$1673,11,FALSE),VLOOKUP($C955,#REF!,11,FALSE))))</f>
        <v>#N/A</v>
      </c>
      <c r="M955" s="209">
        <f>IF(Comparativo!$E$6="Tabela Não Desonerada",Encargos!$F$44,Encargos!$D$44)</f>
        <v>1.1122000000000001</v>
      </c>
      <c r="N955" s="320"/>
      <c r="O955" s="166" t="s">
        <v>101</v>
      </c>
      <c r="P955" s="321"/>
      <c r="Q955" s="166" t="s">
        <v>101</v>
      </c>
      <c r="R955" s="321"/>
      <c r="S955" s="322"/>
      <c r="T955" s="322"/>
    </row>
    <row r="956" spans="1:20">
      <c r="A956" s="207">
        <f>'Identificação-TCE'!$A$13</f>
        <v>1</v>
      </c>
      <c r="B956" s="168" t="e">
        <f>IF(AND(G956&lt;&gt;"",H956&gt;0,I956&lt;&gt;"",J956&lt;&gt;0,K956&lt;&gt;0),COUNT($B$11:B955)+1,"")</f>
        <v>#N/A</v>
      </c>
      <c r="C956" s="207">
        <f>IF('Orçamento Base'!$M955=0,0,'Orçamento Base'!$D955)</f>
        <v>0</v>
      </c>
      <c r="D956" s="212" t="e">
        <f>IF('Orçamento Base'!$F955=Aux.!$G$11,"CONTRATACAO_PUBLICA",IF(VLOOKUP($C956,'Orçamento Base'!$D$11:$G$2116,3,FALSE)="INDEXADO",VLOOKUP(VLOOKUP($C955,'Orçamento Base'!$D$11:$G$2116,2,FALSE),'Index N_DESON.'!$A$9:$B$604,2),VLOOKUP($C956,'Orçamento Base'!$D$11:$G$2116,3,FALSE)))</f>
        <v>#N/A</v>
      </c>
      <c r="E956" s="208" t="e">
        <f>VLOOKUP($C956,'Orçamento Base'!$D$11:$S$1673,2,FALSE)</f>
        <v>#N/A</v>
      </c>
      <c r="F956" s="211">
        <f>Dados!$C$7</f>
        <v>44652</v>
      </c>
      <c r="G956" s="226" t="e">
        <f>VLOOKUP($C956,'Orçamento Base'!$D$11:$S$1673,4,FALSE)</f>
        <v>#N/A</v>
      </c>
      <c r="H956" s="377">
        <f>IFERROR(VLOOKUP($C956,'Orçamento Base'!$D$11:$S$1673,6,FALSE),0)</f>
        <v>0</v>
      </c>
      <c r="I956" s="208" t="e">
        <f>VLOOKUP($C956,'Orçamento Base'!$D$11:$S$1673,5,FALSE)</f>
        <v>#N/A</v>
      </c>
      <c r="J956" s="167" t="e">
        <f>IF(Comparativo!$E$6="Tabela Não Desonerada",VLOOKUP($C956,'Orçamento Base'!$D$11:$S$1673,12,FALSE),VLOOKUP($C956,#REF!,12,FALSE))</f>
        <v>#N/A</v>
      </c>
      <c r="K956" s="167">
        <f>IFERROR(IF(Comparativo!$E$6="Tabela Não Desonerada",VLOOKUP($C956,'Orçamento Base'!$D$11:$S$1673,16,FALSE),VLOOKUP($C956,#REF!,16,FALSE)),0)</f>
        <v>0</v>
      </c>
      <c r="L956" s="575" t="e">
        <f>IF(AND($D956="COMPOSICAO_PROPRIA",'Orçamento Base'!$N956="-"),"14,18%",IF(AND($D956="MERCADO",'Orçamento Base'!$N956="-"),"15,38%",IF(Comparativo!$E$6="Tabela Não Desonerada",VLOOKUP($C956,'Orçamento Base'!$D$11:$S$1673,11,FALSE),VLOOKUP($C956,#REF!,11,FALSE))))</f>
        <v>#N/A</v>
      </c>
      <c r="M956" s="209">
        <f>IF(Comparativo!$E$6="Tabela Não Desonerada",Encargos!$F$44,Encargos!$D$44)</f>
        <v>1.1122000000000001</v>
      </c>
      <c r="N956" s="320"/>
      <c r="O956" s="166" t="s">
        <v>101</v>
      </c>
      <c r="P956" s="321"/>
      <c r="Q956" s="166" t="s">
        <v>101</v>
      </c>
      <c r="R956" s="321"/>
      <c r="S956" s="322"/>
      <c r="T956" s="322"/>
    </row>
    <row r="957" spans="1:20">
      <c r="A957" s="207">
        <f>'Identificação-TCE'!$A$13</f>
        <v>1</v>
      </c>
      <c r="B957" s="168" t="e">
        <f>IF(AND(G957&lt;&gt;"",H957&gt;0,I957&lt;&gt;"",J957&lt;&gt;0,K957&lt;&gt;0),COUNT($B$11:B956)+1,"")</f>
        <v>#N/A</v>
      </c>
      <c r="C957" s="207">
        <f>IF('Orçamento Base'!$M956=0,0,'Orçamento Base'!$D956)</f>
        <v>0</v>
      </c>
      <c r="D957" s="212" t="e">
        <f>IF('Orçamento Base'!$F956=Aux.!$G$11,"CONTRATACAO_PUBLICA",IF(VLOOKUP($C957,'Orçamento Base'!$D$11:$G$2116,3,FALSE)="INDEXADO",VLOOKUP(VLOOKUP($C956,'Orçamento Base'!$D$11:$G$2116,2,FALSE),'Index N_DESON.'!$A$9:$B$604,2),VLOOKUP($C957,'Orçamento Base'!$D$11:$G$2116,3,FALSE)))</f>
        <v>#N/A</v>
      </c>
      <c r="E957" s="208" t="e">
        <f>VLOOKUP($C957,'Orçamento Base'!$D$11:$S$1673,2,FALSE)</f>
        <v>#N/A</v>
      </c>
      <c r="F957" s="211">
        <f>Dados!$C$7</f>
        <v>44652</v>
      </c>
      <c r="G957" s="226" t="e">
        <f>VLOOKUP($C957,'Orçamento Base'!$D$11:$S$1673,4,FALSE)</f>
        <v>#N/A</v>
      </c>
      <c r="H957" s="377">
        <f>IFERROR(VLOOKUP($C957,'Orçamento Base'!$D$11:$S$1673,6,FALSE),0)</f>
        <v>0</v>
      </c>
      <c r="I957" s="208" t="e">
        <f>VLOOKUP($C957,'Orçamento Base'!$D$11:$S$1673,5,FALSE)</f>
        <v>#N/A</v>
      </c>
      <c r="J957" s="167" t="e">
        <f>IF(Comparativo!$E$6="Tabela Não Desonerada",VLOOKUP($C957,'Orçamento Base'!$D$11:$S$1673,12,FALSE),VLOOKUP($C957,#REF!,12,FALSE))</f>
        <v>#N/A</v>
      </c>
      <c r="K957" s="167">
        <f>IFERROR(IF(Comparativo!$E$6="Tabela Não Desonerada",VLOOKUP($C957,'Orçamento Base'!$D$11:$S$1673,16,FALSE),VLOOKUP($C957,#REF!,16,FALSE)),0)</f>
        <v>0</v>
      </c>
      <c r="L957" s="575" t="e">
        <f>IF(AND($D957="COMPOSICAO_PROPRIA",'Orçamento Base'!$N957="-"),"14,18%",IF(AND($D957="MERCADO",'Orçamento Base'!$N957="-"),"15,38%",IF(Comparativo!$E$6="Tabela Não Desonerada",VLOOKUP($C957,'Orçamento Base'!$D$11:$S$1673,11,FALSE),VLOOKUP($C957,#REF!,11,FALSE))))</f>
        <v>#N/A</v>
      </c>
      <c r="M957" s="209">
        <f>IF(Comparativo!$E$6="Tabela Não Desonerada",Encargos!$F$44,Encargos!$D$44)</f>
        <v>1.1122000000000001</v>
      </c>
      <c r="N957" s="320"/>
      <c r="O957" s="166" t="s">
        <v>101</v>
      </c>
      <c r="P957" s="321"/>
      <c r="Q957" s="166" t="s">
        <v>101</v>
      </c>
      <c r="R957" s="321"/>
      <c r="S957" s="322"/>
      <c r="T957" s="322"/>
    </row>
    <row r="958" spans="1:20">
      <c r="A958" s="207">
        <f>'Identificação-TCE'!$A$13</f>
        <v>1</v>
      </c>
      <c r="B958" s="168" t="e">
        <f>IF(AND(G958&lt;&gt;"",H958&gt;0,I958&lt;&gt;"",J958&lt;&gt;0,K958&lt;&gt;0),COUNT($B$11:B957)+1,"")</f>
        <v>#N/A</v>
      </c>
      <c r="C958" s="207">
        <f>IF('Orçamento Base'!$M957=0,0,'Orçamento Base'!$D957)</f>
        <v>0</v>
      </c>
      <c r="D958" s="212" t="e">
        <f>IF('Orçamento Base'!$F957=Aux.!$G$11,"CONTRATACAO_PUBLICA",IF(VLOOKUP($C958,'Orçamento Base'!$D$11:$G$2116,3,FALSE)="INDEXADO",VLOOKUP(VLOOKUP($C957,'Orçamento Base'!$D$11:$G$2116,2,FALSE),'Index N_DESON.'!$A$9:$B$604,2),VLOOKUP($C958,'Orçamento Base'!$D$11:$G$2116,3,FALSE)))</f>
        <v>#N/A</v>
      </c>
      <c r="E958" s="208" t="e">
        <f>VLOOKUP($C958,'Orçamento Base'!$D$11:$S$1673,2,FALSE)</f>
        <v>#N/A</v>
      </c>
      <c r="F958" s="211">
        <f>Dados!$C$7</f>
        <v>44652</v>
      </c>
      <c r="G958" s="226" t="e">
        <f>VLOOKUP($C958,'Orçamento Base'!$D$11:$S$1673,4,FALSE)</f>
        <v>#N/A</v>
      </c>
      <c r="H958" s="377">
        <f>IFERROR(VLOOKUP($C958,'Orçamento Base'!$D$11:$S$1673,6,FALSE),0)</f>
        <v>0</v>
      </c>
      <c r="I958" s="208" t="e">
        <f>VLOOKUP($C958,'Orçamento Base'!$D$11:$S$1673,5,FALSE)</f>
        <v>#N/A</v>
      </c>
      <c r="J958" s="167" t="e">
        <f>IF(Comparativo!$E$6="Tabela Não Desonerada",VLOOKUP($C958,'Orçamento Base'!$D$11:$S$1673,12,FALSE),VLOOKUP($C958,#REF!,12,FALSE))</f>
        <v>#N/A</v>
      </c>
      <c r="K958" s="167">
        <f>IFERROR(IF(Comparativo!$E$6="Tabela Não Desonerada",VLOOKUP($C958,'Orçamento Base'!$D$11:$S$1673,16,FALSE),VLOOKUP($C958,#REF!,16,FALSE)),0)</f>
        <v>0</v>
      </c>
      <c r="L958" s="575" t="e">
        <f>IF(AND($D958="COMPOSICAO_PROPRIA",'Orçamento Base'!$N958="-"),"14,18%",IF(AND($D958="MERCADO",'Orçamento Base'!$N958="-"),"15,38%",IF(Comparativo!$E$6="Tabela Não Desonerada",VLOOKUP($C958,'Orçamento Base'!$D$11:$S$1673,11,FALSE),VLOOKUP($C958,#REF!,11,FALSE))))</f>
        <v>#N/A</v>
      </c>
      <c r="M958" s="209">
        <f>IF(Comparativo!$E$6="Tabela Não Desonerada",Encargos!$F$44,Encargos!$D$44)</f>
        <v>1.1122000000000001</v>
      </c>
      <c r="N958" s="320"/>
      <c r="O958" s="166" t="s">
        <v>101</v>
      </c>
      <c r="P958" s="321"/>
      <c r="Q958" s="166" t="s">
        <v>101</v>
      </c>
      <c r="R958" s="321"/>
      <c r="S958" s="322"/>
      <c r="T958" s="322"/>
    </row>
    <row r="959" spans="1:20">
      <c r="A959" s="207">
        <f>'Identificação-TCE'!$A$13</f>
        <v>1</v>
      </c>
      <c r="B959" s="168" t="e">
        <f>IF(AND(G959&lt;&gt;"",H959&gt;0,I959&lt;&gt;"",J959&lt;&gt;0,K959&lt;&gt;0),COUNT($B$11:B958)+1,"")</f>
        <v>#N/A</v>
      </c>
      <c r="C959" s="207">
        <f>IF('Orçamento Base'!$M958=0,0,'Orçamento Base'!$D958)</f>
        <v>0</v>
      </c>
      <c r="D959" s="212" t="e">
        <f>IF('Orçamento Base'!$F958=Aux.!$G$11,"CONTRATACAO_PUBLICA",IF(VLOOKUP($C959,'Orçamento Base'!$D$11:$G$2116,3,FALSE)="INDEXADO",VLOOKUP(VLOOKUP($C958,'Orçamento Base'!$D$11:$G$2116,2,FALSE),'Index N_DESON.'!$A$9:$B$604,2),VLOOKUP($C959,'Orçamento Base'!$D$11:$G$2116,3,FALSE)))</f>
        <v>#N/A</v>
      </c>
      <c r="E959" s="208" t="e">
        <f>VLOOKUP($C959,'Orçamento Base'!$D$11:$S$1673,2,FALSE)</f>
        <v>#N/A</v>
      </c>
      <c r="F959" s="211">
        <f>Dados!$C$7</f>
        <v>44652</v>
      </c>
      <c r="G959" s="226" t="e">
        <f>VLOOKUP($C959,'Orçamento Base'!$D$11:$S$1673,4,FALSE)</f>
        <v>#N/A</v>
      </c>
      <c r="H959" s="377">
        <f>IFERROR(VLOOKUP($C959,'Orçamento Base'!$D$11:$S$1673,6,FALSE),0)</f>
        <v>0</v>
      </c>
      <c r="I959" s="208" t="e">
        <f>VLOOKUP($C959,'Orçamento Base'!$D$11:$S$1673,5,FALSE)</f>
        <v>#N/A</v>
      </c>
      <c r="J959" s="167" t="e">
        <f>IF(Comparativo!$E$6="Tabela Não Desonerada",VLOOKUP($C959,'Orçamento Base'!$D$11:$S$1673,12,FALSE),VLOOKUP($C959,#REF!,12,FALSE))</f>
        <v>#N/A</v>
      </c>
      <c r="K959" s="167">
        <f>IFERROR(IF(Comparativo!$E$6="Tabela Não Desonerada",VLOOKUP($C959,'Orçamento Base'!$D$11:$S$1673,16,FALSE),VLOOKUP($C959,#REF!,16,FALSE)),0)</f>
        <v>0</v>
      </c>
      <c r="L959" s="575" t="e">
        <f>IF(AND($D959="COMPOSICAO_PROPRIA",'Orçamento Base'!$N959="-"),"14,18%",IF(AND($D959="MERCADO",'Orçamento Base'!$N959="-"),"15,38%",IF(Comparativo!$E$6="Tabela Não Desonerada",VLOOKUP($C959,'Orçamento Base'!$D$11:$S$1673,11,FALSE),VLOOKUP($C959,#REF!,11,FALSE))))</f>
        <v>#N/A</v>
      </c>
      <c r="M959" s="209">
        <f>IF(Comparativo!$E$6="Tabela Não Desonerada",Encargos!$F$44,Encargos!$D$44)</f>
        <v>1.1122000000000001</v>
      </c>
      <c r="N959" s="320"/>
      <c r="O959" s="166" t="s">
        <v>101</v>
      </c>
      <c r="P959" s="321"/>
      <c r="Q959" s="166" t="s">
        <v>101</v>
      </c>
      <c r="R959" s="321"/>
      <c r="S959" s="322"/>
      <c r="T959" s="322"/>
    </row>
    <row r="960" spans="1:20">
      <c r="A960" s="207">
        <f>'Identificação-TCE'!$A$13</f>
        <v>1</v>
      </c>
      <c r="B960" s="168" t="e">
        <f>IF(AND(G960&lt;&gt;"",H960&gt;0,I960&lt;&gt;"",J960&lt;&gt;0,K960&lt;&gt;0),COUNT($B$11:B959)+1,"")</f>
        <v>#N/A</v>
      </c>
      <c r="C960" s="207">
        <f>IF('Orçamento Base'!$M959=0,0,'Orçamento Base'!$D959)</f>
        <v>0</v>
      </c>
      <c r="D960" s="212" t="e">
        <f>IF('Orçamento Base'!$F959=Aux.!$G$11,"CONTRATACAO_PUBLICA",IF(VLOOKUP($C960,'Orçamento Base'!$D$11:$G$2116,3,FALSE)="INDEXADO",VLOOKUP(VLOOKUP($C959,'Orçamento Base'!$D$11:$G$2116,2,FALSE),'Index N_DESON.'!$A$9:$B$604,2),VLOOKUP($C960,'Orçamento Base'!$D$11:$G$2116,3,FALSE)))</f>
        <v>#N/A</v>
      </c>
      <c r="E960" s="208" t="e">
        <f>VLOOKUP($C960,'Orçamento Base'!$D$11:$S$1673,2,FALSE)</f>
        <v>#N/A</v>
      </c>
      <c r="F960" s="211">
        <f>Dados!$C$7</f>
        <v>44652</v>
      </c>
      <c r="G960" s="226" t="e">
        <f>VLOOKUP($C960,'Orçamento Base'!$D$11:$S$1673,4,FALSE)</f>
        <v>#N/A</v>
      </c>
      <c r="H960" s="377">
        <f>IFERROR(VLOOKUP($C960,'Orçamento Base'!$D$11:$S$1673,6,FALSE),0)</f>
        <v>0</v>
      </c>
      <c r="I960" s="208" t="e">
        <f>VLOOKUP($C960,'Orçamento Base'!$D$11:$S$1673,5,FALSE)</f>
        <v>#N/A</v>
      </c>
      <c r="J960" s="167" t="e">
        <f>IF(Comparativo!$E$6="Tabela Não Desonerada",VLOOKUP($C960,'Orçamento Base'!$D$11:$S$1673,12,FALSE),VLOOKUP($C960,#REF!,12,FALSE))</f>
        <v>#N/A</v>
      </c>
      <c r="K960" s="167">
        <f>IFERROR(IF(Comparativo!$E$6="Tabela Não Desonerada",VLOOKUP($C960,'Orçamento Base'!$D$11:$S$1673,16,FALSE),VLOOKUP($C960,#REF!,16,FALSE)),0)</f>
        <v>0</v>
      </c>
      <c r="L960" s="575" t="e">
        <f>IF(AND($D960="COMPOSICAO_PROPRIA",'Orçamento Base'!$N960="-"),"14,18%",IF(AND($D960="MERCADO",'Orçamento Base'!$N960="-"),"15,38%",IF(Comparativo!$E$6="Tabela Não Desonerada",VLOOKUP($C960,'Orçamento Base'!$D$11:$S$1673,11,FALSE),VLOOKUP($C960,#REF!,11,FALSE))))</f>
        <v>#N/A</v>
      </c>
      <c r="M960" s="209">
        <f>IF(Comparativo!$E$6="Tabela Não Desonerada",Encargos!$F$44,Encargos!$D$44)</f>
        <v>1.1122000000000001</v>
      </c>
      <c r="N960" s="320"/>
      <c r="O960" s="166" t="s">
        <v>101</v>
      </c>
      <c r="P960" s="321"/>
      <c r="Q960" s="166" t="s">
        <v>101</v>
      </c>
      <c r="R960" s="321"/>
      <c r="S960" s="322"/>
      <c r="T960" s="322"/>
    </row>
    <row r="961" spans="1:20">
      <c r="A961" s="207">
        <f>'Identificação-TCE'!$A$13</f>
        <v>1</v>
      </c>
      <c r="B961" s="168" t="e">
        <f>IF(AND(G961&lt;&gt;"",H961&gt;0,I961&lt;&gt;"",J961&lt;&gt;0,K961&lt;&gt;0),COUNT($B$11:B960)+1,"")</f>
        <v>#N/A</v>
      </c>
      <c r="C961" s="207">
        <f>IF('Orçamento Base'!$M960=0,0,'Orçamento Base'!$D960)</f>
        <v>0</v>
      </c>
      <c r="D961" s="212" t="e">
        <f>IF('Orçamento Base'!$F960=Aux.!$G$11,"CONTRATACAO_PUBLICA",IF(VLOOKUP($C961,'Orçamento Base'!$D$11:$G$2116,3,FALSE)="INDEXADO",VLOOKUP(VLOOKUP($C960,'Orçamento Base'!$D$11:$G$2116,2,FALSE),'Index N_DESON.'!$A$9:$B$604,2),VLOOKUP($C961,'Orçamento Base'!$D$11:$G$2116,3,FALSE)))</f>
        <v>#N/A</v>
      </c>
      <c r="E961" s="208" t="e">
        <f>VLOOKUP($C961,'Orçamento Base'!$D$11:$S$1673,2,FALSE)</f>
        <v>#N/A</v>
      </c>
      <c r="F961" s="211">
        <f>Dados!$C$7</f>
        <v>44652</v>
      </c>
      <c r="G961" s="226" t="e">
        <f>VLOOKUP($C961,'Orçamento Base'!$D$11:$S$1673,4,FALSE)</f>
        <v>#N/A</v>
      </c>
      <c r="H961" s="377">
        <f>IFERROR(VLOOKUP($C961,'Orçamento Base'!$D$11:$S$1673,6,FALSE),0)</f>
        <v>0</v>
      </c>
      <c r="I961" s="208" t="e">
        <f>VLOOKUP($C961,'Orçamento Base'!$D$11:$S$1673,5,FALSE)</f>
        <v>#N/A</v>
      </c>
      <c r="J961" s="167" t="e">
        <f>IF(Comparativo!$E$6="Tabela Não Desonerada",VLOOKUP($C961,'Orçamento Base'!$D$11:$S$1673,12,FALSE),VLOOKUP($C961,#REF!,12,FALSE))</f>
        <v>#N/A</v>
      </c>
      <c r="K961" s="167">
        <f>IFERROR(IF(Comparativo!$E$6="Tabela Não Desonerada",VLOOKUP($C961,'Orçamento Base'!$D$11:$S$1673,16,FALSE),VLOOKUP($C961,#REF!,16,FALSE)),0)</f>
        <v>0</v>
      </c>
      <c r="L961" s="575" t="e">
        <f>IF(AND($D961="COMPOSICAO_PROPRIA",'Orçamento Base'!$N961="-"),"14,18%",IF(AND($D961="MERCADO",'Orçamento Base'!$N961="-"),"15,38%",IF(Comparativo!$E$6="Tabela Não Desonerada",VLOOKUP($C961,'Orçamento Base'!$D$11:$S$1673,11,FALSE),VLOOKUP($C961,#REF!,11,FALSE))))</f>
        <v>#N/A</v>
      </c>
      <c r="M961" s="209">
        <f>IF(Comparativo!$E$6="Tabela Não Desonerada",Encargos!$F$44,Encargos!$D$44)</f>
        <v>1.1122000000000001</v>
      </c>
      <c r="N961" s="320"/>
      <c r="O961" s="166" t="s">
        <v>101</v>
      </c>
      <c r="P961" s="321"/>
      <c r="Q961" s="166" t="s">
        <v>101</v>
      </c>
      <c r="R961" s="321"/>
      <c r="S961" s="322"/>
      <c r="T961" s="322"/>
    </row>
    <row r="962" spans="1:20">
      <c r="A962" s="207">
        <f>'Identificação-TCE'!$A$13</f>
        <v>1</v>
      </c>
      <c r="B962" s="168" t="e">
        <f>IF(AND(G962&lt;&gt;"",H962&gt;0,I962&lt;&gt;"",J962&lt;&gt;0,K962&lt;&gt;0),COUNT($B$11:B961)+1,"")</f>
        <v>#N/A</v>
      </c>
      <c r="C962" s="207">
        <f>IF('Orçamento Base'!$M961=0,0,'Orçamento Base'!$D961)</f>
        <v>0</v>
      </c>
      <c r="D962" s="212" t="e">
        <f>IF('Orçamento Base'!$F961=Aux.!$G$11,"CONTRATACAO_PUBLICA",IF(VLOOKUP($C962,'Orçamento Base'!$D$11:$G$2116,3,FALSE)="INDEXADO",VLOOKUP(VLOOKUP($C961,'Orçamento Base'!$D$11:$G$2116,2,FALSE),'Index N_DESON.'!$A$9:$B$604,2),VLOOKUP($C962,'Orçamento Base'!$D$11:$G$2116,3,FALSE)))</f>
        <v>#N/A</v>
      </c>
      <c r="E962" s="208" t="e">
        <f>VLOOKUP($C962,'Orçamento Base'!$D$11:$S$1673,2,FALSE)</f>
        <v>#N/A</v>
      </c>
      <c r="F962" s="211">
        <f>Dados!$C$7</f>
        <v>44652</v>
      </c>
      <c r="G962" s="226" t="e">
        <f>VLOOKUP($C962,'Orçamento Base'!$D$11:$S$1673,4,FALSE)</f>
        <v>#N/A</v>
      </c>
      <c r="H962" s="377">
        <f>IFERROR(VLOOKUP($C962,'Orçamento Base'!$D$11:$S$1673,6,FALSE),0)</f>
        <v>0</v>
      </c>
      <c r="I962" s="208" t="e">
        <f>VLOOKUP($C962,'Orçamento Base'!$D$11:$S$1673,5,FALSE)</f>
        <v>#N/A</v>
      </c>
      <c r="J962" s="167" t="e">
        <f>IF(Comparativo!$E$6="Tabela Não Desonerada",VLOOKUP($C962,'Orçamento Base'!$D$11:$S$1673,12,FALSE),VLOOKUP($C962,#REF!,12,FALSE))</f>
        <v>#N/A</v>
      </c>
      <c r="K962" s="167">
        <f>IFERROR(IF(Comparativo!$E$6="Tabela Não Desonerada",VLOOKUP($C962,'Orçamento Base'!$D$11:$S$1673,16,FALSE),VLOOKUP($C962,#REF!,16,FALSE)),0)</f>
        <v>0</v>
      </c>
      <c r="L962" s="575" t="e">
        <f>IF(AND($D962="COMPOSICAO_PROPRIA",'Orçamento Base'!$N962="-"),"14,18%",IF(AND($D962="MERCADO",'Orçamento Base'!$N962="-"),"15,38%",IF(Comparativo!$E$6="Tabela Não Desonerada",VLOOKUP($C962,'Orçamento Base'!$D$11:$S$1673,11,FALSE),VLOOKUP($C962,#REF!,11,FALSE))))</f>
        <v>#N/A</v>
      </c>
      <c r="M962" s="209">
        <f>IF(Comparativo!$E$6="Tabela Não Desonerada",Encargos!$F$44,Encargos!$D$44)</f>
        <v>1.1122000000000001</v>
      </c>
      <c r="N962" s="320"/>
      <c r="O962" s="166" t="s">
        <v>101</v>
      </c>
      <c r="P962" s="321"/>
      <c r="Q962" s="166" t="s">
        <v>101</v>
      </c>
      <c r="R962" s="321"/>
      <c r="S962" s="322"/>
      <c r="T962" s="322"/>
    </row>
    <row r="963" spans="1:20">
      <c r="A963" s="207">
        <f>'Identificação-TCE'!$A$13</f>
        <v>1</v>
      </c>
      <c r="B963" s="168" t="e">
        <f>IF(AND(G963&lt;&gt;"",H963&gt;0,I963&lt;&gt;"",J963&lt;&gt;0,K963&lt;&gt;0),COUNT($B$11:B962)+1,"")</f>
        <v>#N/A</v>
      </c>
      <c r="C963" s="207">
        <f>IF('Orçamento Base'!$M962=0,0,'Orçamento Base'!$D962)</f>
        <v>0</v>
      </c>
      <c r="D963" s="212" t="e">
        <f>IF('Orçamento Base'!$F962=Aux.!$G$11,"CONTRATACAO_PUBLICA",IF(VLOOKUP($C963,'Orçamento Base'!$D$11:$G$2116,3,FALSE)="INDEXADO",VLOOKUP(VLOOKUP($C962,'Orçamento Base'!$D$11:$G$2116,2,FALSE),'Index N_DESON.'!$A$9:$B$604,2),VLOOKUP($C963,'Orçamento Base'!$D$11:$G$2116,3,FALSE)))</f>
        <v>#N/A</v>
      </c>
      <c r="E963" s="208" t="e">
        <f>VLOOKUP($C963,'Orçamento Base'!$D$11:$S$1673,2,FALSE)</f>
        <v>#N/A</v>
      </c>
      <c r="F963" s="211">
        <f>Dados!$C$7</f>
        <v>44652</v>
      </c>
      <c r="G963" s="226" t="e">
        <f>VLOOKUP($C963,'Orçamento Base'!$D$11:$S$1673,4,FALSE)</f>
        <v>#N/A</v>
      </c>
      <c r="H963" s="377">
        <f>IFERROR(VLOOKUP($C963,'Orçamento Base'!$D$11:$S$1673,6,FALSE),0)</f>
        <v>0</v>
      </c>
      <c r="I963" s="208" t="e">
        <f>VLOOKUP($C963,'Orçamento Base'!$D$11:$S$1673,5,FALSE)</f>
        <v>#N/A</v>
      </c>
      <c r="J963" s="167" t="e">
        <f>IF(Comparativo!$E$6="Tabela Não Desonerada",VLOOKUP($C963,'Orçamento Base'!$D$11:$S$1673,12,FALSE),VLOOKUP($C963,#REF!,12,FALSE))</f>
        <v>#N/A</v>
      </c>
      <c r="K963" s="167">
        <f>IFERROR(IF(Comparativo!$E$6="Tabela Não Desonerada",VLOOKUP($C963,'Orçamento Base'!$D$11:$S$1673,16,FALSE),VLOOKUP($C963,#REF!,16,FALSE)),0)</f>
        <v>0</v>
      </c>
      <c r="L963" s="575" t="e">
        <f>IF(AND($D963="COMPOSICAO_PROPRIA",'Orçamento Base'!$N963="-"),"14,18%",IF(AND($D963="MERCADO",'Orçamento Base'!$N963="-"),"15,38%",IF(Comparativo!$E$6="Tabela Não Desonerada",VLOOKUP($C963,'Orçamento Base'!$D$11:$S$1673,11,FALSE),VLOOKUP($C963,#REF!,11,FALSE))))</f>
        <v>#N/A</v>
      </c>
      <c r="M963" s="209">
        <f>IF(Comparativo!$E$6="Tabela Não Desonerada",Encargos!$F$44,Encargos!$D$44)</f>
        <v>1.1122000000000001</v>
      </c>
      <c r="N963" s="320"/>
      <c r="O963" s="166" t="s">
        <v>101</v>
      </c>
      <c r="P963" s="321"/>
      <c r="Q963" s="166" t="s">
        <v>101</v>
      </c>
      <c r="R963" s="321"/>
      <c r="S963" s="322"/>
      <c r="T963" s="322"/>
    </row>
    <row r="964" spans="1:20">
      <c r="A964" s="207">
        <f>'Identificação-TCE'!$A$13</f>
        <v>1</v>
      </c>
      <c r="B964" s="168" t="e">
        <f>IF(AND(G964&lt;&gt;"",H964&gt;0,I964&lt;&gt;"",J964&lt;&gt;0,K964&lt;&gt;0),COUNT($B$11:B963)+1,"")</f>
        <v>#N/A</v>
      </c>
      <c r="C964" s="207">
        <f>IF('Orçamento Base'!$M963=0,0,'Orçamento Base'!$D963)</f>
        <v>0</v>
      </c>
      <c r="D964" s="212" t="e">
        <f>IF('Orçamento Base'!$F963=Aux.!$G$11,"CONTRATACAO_PUBLICA",IF(VLOOKUP($C964,'Orçamento Base'!$D$11:$G$2116,3,FALSE)="INDEXADO",VLOOKUP(VLOOKUP($C963,'Orçamento Base'!$D$11:$G$2116,2,FALSE),'Index N_DESON.'!$A$9:$B$604,2),VLOOKUP($C964,'Orçamento Base'!$D$11:$G$2116,3,FALSE)))</f>
        <v>#N/A</v>
      </c>
      <c r="E964" s="208" t="e">
        <f>VLOOKUP($C964,'Orçamento Base'!$D$11:$S$1673,2,FALSE)</f>
        <v>#N/A</v>
      </c>
      <c r="F964" s="211">
        <f>Dados!$C$7</f>
        <v>44652</v>
      </c>
      <c r="G964" s="226" t="e">
        <f>VLOOKUP($C964,'Orçamento Base'!$D$11:$S$1673,4,FALSE)</f>
        <v>#N/A</v>
      </c>
      <c r="H964" s="377">
        <f>IFERROR(VLOOKUP($C964,'Orçamento Base'!$D$11:$S$1673,6,FALSE),0)</f>
        <v>0</v>
      </c>
      <c r="I964" s="208" t="e">
        <f>VLOOKUP($C964,'Orçamento Base'!$D$11:$S$1673,5,FALSE)</f>
        <v>#N/A</v>
      </c>
      <c r="J964" s="167" t="e">
        <f>IF(Comparativo!$E$6="Tabela Não Desonerada",VLOOKUP($C964,'Orçamento Base'!$D$11:$S$1673,12,FALSE),VLOOKUP($C964,#REF!,12,FALSE))</f>
        <v>#N/A</v>
      </c>
      <c r="K964" s="167">
        <f>IFERROR(IF(Comparativo!$E$6="Tabela Não Desonerada",VLOOKUP($C964,'Orçamento Base'!$D$11:$S$1673,16,FALSE),VLOOKUP($C964,#REF!,16,FALSE)),0)</f>
        <v>0</v>
      </c>
      <c r="L964" s="575" t="e">
        <f>IF(AND($D964="COMPOSICAO_PROPRIA",'Orçamento Base'!$N964="-"),"14,18%",IF(AND($D964="MERCADO",'Orçamento Base'!$N964="-"),"15,38%",IF(Comparativo!$E$6="Tabela Não Desonerada",VLOOKUP($C964,'Orçamento Base'!$D$11:$S$1673,11,FALSE),VLOOKUP($C964,#REF!,11,FALSE))))</f>
        <v>#N/A</v>
      </c>
      <c r="M964" s="209">
        <f>IF(Comparativo!$E$6="Tabela Não Desonerada",Encargos!$F$44,Encargos!$D$44)</f>
        <v>1.1122000000000001</v>
      </c>
      <c r="N964" s="320"/>
      <c r="O964" s="166" t="s">
        <v>101</v>
      </c>
      <c r="P964" s="321"/>
      <c r="Q964" s="166" t="s">
        <v>101</v>
      </c>
      <c r="R964" s="321"/>
      <c r="S964" s="322"/>
      <c r="T964" s="322"/>
    </row>
    <row r="965" spans="1:20">
      <c r="A965" s="207">
        <f>'Identificação-TCE'!$A$13</f>
        <v>1</v>
      </c>
      <c r="B965" s="168" t="e">
        <f>IF(AND(G965&lt;&gt;"",H965&gt;0,I965&lt;&gt;"",J965&lt;&gt;0,K965&lt;&gt;0),COUNT($B$11:B964)+1,"")</f>
        <v>#N/A</v>
      </c>
      <c r="C965" s="207">
        <f>IF('Orçamento Base'!$M964=0,0,'Orçamento Base'!$D964)</f>
        <v>0</v>
      </c>
      <c r="D965" s="212" t="e">
        <f>IF('Orçamento Base'!$F964=Aux.!$G$11,"CONTRATACAO_PUBLICA",IF(VLOOKUP($C965,'Orçamento Base'!$D$11:$G$2116,3,FALSE)="INDEXADO",VLOOKUP(VLOOKUP($C964,'Orçamento Base'!$D$11:$G$2116,2,FALSE),'Index N_DESON.'!$A$9:$B$604,2),VLOOKUP($C965,'Orçamento Base'!$D$11:$G$2116,3,FALSE)))</f>
        <v>#N/A</v>
      </c>
      <c r="E965" s="208" t="e">
        <f>VLOOKUP($C965,'Orçamento Base'!$D$11:$S$1673,2,FALSE)</f>
        <v>#N/A</v>
      </c>
      <c r="F965" s="211">
        <f>Dados!$C$7</f>
        <v>44652</v>
      </c>
      <c r="G965" s="226" t="e">
        <f>VLOOKUP($C965,'Orçamento Base'!$D$11:$S$1673,4,FALSE)</f>
        <v>#N/A</v>
      </c>
      <c r="H965" s="377">
        <f>IFERROR(VLOOKUP($C965,'Orçamento Base'!$D$11:$S$1673,6,FALSE),0)</f>
        <v>0</v>
      </c>
      <c r="I965" s="208" t="e">
        <f>VLOOKUP($C965,'Orçamento Base'!$D$11:$S$1673,5,FALSE)</f>
        <v>#N/A</v>
      </c>
      <c r="J965" s="167" t="e">
        <f>IF(Comparativo!$E$6="Tabela Não Desonerada",VLOOKUP($C965,'Orçamento Base'!$D$11:$S$1673,12,FALSE),VLOOKUP($C965,#REF!,12,FALSE))</f>
        <v>#N/A</v>
      </c>
      <c r="K965" s="167">
        <f>IFERROR(IF(Comparativo!$E$6="Tabela Não Desonerada",VLOOKUP($C965,'Orçamento Base'!$D$11:$S$1673,16,FALSE),VLOOKUP($C965,#REF!,16,FALSE)),0)</f>
        <v>0</v>
      </c>
      <c r="L965" s="575" t="e">
        <f>IF(AND($D965="COMPOSICAO_PROPRIA",'Orçamento Base'!$N965="-"),"14,18%",IF(AND($D965="MERCADO",'Orçamento Base'!$N965="-"),"15,38%",IF(Comparativo!$E$6="Tabela Não Desonerada",VLOOKUP($C965,'Orçamento Base'!$D$11:$S$1673,11,FALSE),VLOOKUP($C965,#REF!,11,FALSE))))</f>
        <v>#N/A</v>
      </c>
      <c r="M965" s="209">
        <f>IF(Comparativo!$E$6="Tabela Não Desonerada",Encargos!$F$44,Encargos!$D$44)</f>
        <v>1.1122000000000001</v>
      </c>
      <c r="N965" s="320"/>
      <c r="O965" s="166" t="s">
        <v>101</v>
      </c>
      <c r="P965" s="321"/>
      <c r="Q965" s="166" t="s">
        <v>101</v>
      </c>
      <c r="R965" s="321"/>
      <c r="S965" s="322"/>
      <c r="T965" s="322"/>
    </row>
    <row r="966" spans="1:20">
      <c r="A966" s="207">
        <f>'Identificação-TCE'!$A$13</f>
        <v>1</v>
      </c>
      <c r="B966" s="168" t="e">
        <f>IF(AND(G966&lt;&gt;"",H966&gt;0,I966&lt;&gt;"",J966&lt;&gt;0,K966&lt;&gt;0),COUNT($B$11:B965)+1,"")</f>
        <v>#N/A</v>
      </c>
      <c r="C966" s="207">
        <f>IF('Orçamento Base'!$M965=0,0,'Orçamento Base'!$D965)</f>
        <v>0</v>
      </c>
      <c r="D966" s="212" t="e">
        <f>IF('Orçamento Base'!$F965=Aux.!$G$11,"CONTRATACAO_PUBLICA",IF(VLOOKUP($C966,'Orçamento Base'!$D$11:$G$2116,3,FALSE)="INDEXADO",VLOOKUP(VLOOKUP($C965,'Orçamento Base'!$D$11:$G$2116,2,FALSE),'Index N_DESON.'!$A$9:$B$604,2),VLOOKUP($C966,'Orçamento Base'!$D$11:$G$2116,3,FALSE)))</f>
        <v>#N/A</v>
      </c>
      <c r="E966" s="208" t="e">
        <f>VLOOKUP($C966,'Orçamento Base'!$D$11:$S$1673,2,FALSE)</f>
        <v>#N/A</v>
      </c>
      <c r="F966" s="211">
        <f>Dados!$C$7</f>
        <v>44652</v>
      </c>
      <c r="G966" s="226" t="e">
        <f>VLOOKUP($C966,'Orçamento Base'!$D$11:$S$1673,4,FALSE)</f>
        <v>#N/A</v>
      </c>
      <c r="H966" s="377">
        <f>IFERROR(VLOOKUP($C966,'Orçamento Base'!$D$11:$S$1673,6,FALSE),0)</f>
        <v>0</v>
      </c>
      <c r="I966" s="208" t="e">
        <f>VLOOKUP($C966,'Orçamento Base'!$D$11:$S$1673,5,FALSE)</f>
        <v>#N/A</v>
      </c>
      <c r="J966" s="167" t="e">
        <f>IF(Comparativo!$E$6="Tabela Não Desonerada",VLOOKUP($C966,'Orçamento Base'!$D$11:$S$1673,12,FALSE),VLOOKUP($C966,#REF!,12,FALSE))</f>
        <v>#N/A</v>
      </c>
      <c r="K966" s="167">
        <f>IFERROR(IF(Comparativo!$E$6="Tabela Não Desonerada",VLOOKUP($C966,'Orçamento Base'!$D$11:$S$1673,16,FALSE),VLOOKUP($C966,#REF!,16,FALSE)),0)</f>
        <v>0</v>
      </c>
      <c r="L966" s="575" t="e">
        <f>IF(AND($D966="COMPOSICAO_PROPRIA",'Orçamento Base'!$N966="-"),"14,18%",IF(AND($D966="MERCADO",'Orçamento Base'!$N966="-"),"15,38%",IF(Comparativo!$E$6="Tabela Não Desonerada",VLOOKUP($C966,'Orçamento Base'!$D$11:$S$1673,11,FALSE),VLOOKUP($C966,#REF!,11,FALSE))))</f>
        <v>#N/A</v>
      </c>
      <c r="M966" s="209">
        <f>IF(Comparativo!$E$6="Tabela Não Desonerada",Encargos!$F$44,Encargos!$D$44)</f>
        <v>1.1122000000000001</v>
      </c>
      <c r="N966" s="320"/>
      <c r="O966" s="166" t="s">
        <v>101</v>
      </c>
      <c r="P966" s="321"/>
      <c r="Q966" s="166" t="s">
        <v>101</v>
      </c>
      <c r="R966" s="321"/>
      <c r="S966" s="322"/>
      <c r="T966" s="322"/>
    </row>
    <row r="967" spans="1:20">
      <c r="A967" s="207">
        <f>'Identificação-TCE'!$A$13</f>
        <v>1</v>
      </c>
      <c r="B967" s="168" t="e">
        <f>IF(AND(G967&lt;&gt;"",H967&gt;0,I967&lt;&gt;"",J967&lt;&gt;0,K967&lt;&gt;0),COUNT($B$11:B966)+1,"")</f>
        <v>#N/A</v>
      </c>
      <c r="C967" s="207">
        <f>IF('Orçamento Base'!$M966=0,0,'Orçamento Base'!$D966)</f>
        <v>0</v>
      </c>
      <c r="D967" s="212" t="e">
        <f>IF('Orçamento Base'!$F966=Aux.!$G$11,"CONTRATACAO_PUBLICA",IF(VLOOKUP($C967,'Orçamento Base'!$D$11:$G$2116,3,FALSE)="INDEXADO",VLOOKUP(VLOOKUP($C966,'Orçamento Base'!$D$11:$G$2116,2,FALSE),'Index N_DESON.'!$A$9:$B$604,2),VLOOKUP($C967,'Orçamento Base'!$D$11:$G$2116,3,FALSE)))</f>
        <v>#N/A</v>
      </c>
      <c r="E967" s="208" t="e">
        <f>VLOOKUP($C967,'Orçamento Base'!$D$11:$S$1673,2,FALSE)</f>
        <v>#N/A</v>
      </c>
      <c r="F967" s="211">
        <f>Dados!$C$7</f>
        <v>44652</v>
      </c>
      <c r="G967" s="226" t="e">
        <f>VLOOKUP($C967,'Orçamento Base'!$D$11:$S$1673,4,FALSE)</f>
        <v>#N/A</v>
      </c>
      <c r="H967" s="377">
        <f>IFERROR(VLOOKUP($C967,'Orçamento Base'!$D$11:$S$1673,6,FALSE),0)</f>
        <v>0</v>
      </c>
      <c r="I967" s="208" t="e">
        <f>VLOOKUP($C967,'Orçamento Base'!$D$11:$S$1673,5,FALSE)</f>
        <v>#N/A</v>
      </c>
      <c r="J967" s="167" t="e">
        <f>IF(Comparativo!$E$6="Tabela Não Desonerada",VLOOKUP($C967,'Orçamento Base'!$D$11:$S$1673,12,FALSE),VLOOKUP($C967,#REF!,12,FALSE))</f>
        <v>#N/A</v>
      </c>
      <c r="K967" s="167">
        <f>IFERROR(IF(Comparativo!$E$6="Tabela Não Desonerada",VLOOKUP($C967,'Orçamento Base'!$D$11:$S$1673,16,FALSE),VLOOKUP($C967,#REF!,16,FALSE)),0)</f>
        <v>0</v>
      </c>
      <c r="L967" s="575" t="e">
        <f>IF(AND($D967="COMPOSICAO_PROPRIA",'Orçamento Base'!$N967="-"),"14,18%",IF(AND($D967="MERCADO",'Orçamento Base'!$N967="-"),"15,38%",IF(Comparativo!$E$6="Tabela Não Desonerada",VLOOKUP($C967,'Orçamento Base'!$D$11:$S$1673,11,FALSE),VLOOKUP($C967,#REF!,11,FALSE))))</f>
        <v>#N/A</v>
      </c>
      <c r="M967" s="209">
        <f>IF(Comparativo!$E$6="Tabela Não Desonerada",Encargos!$F$44,Encargos!$D$44)</f>
        <v>1.1122000000000001</v>
      </c>
      <c r="N967" s="320"/>
      <c r="O967" s="166" t="s">
        <v>101</v>
      </c>
      <c r="P967" s="321"/>
      <c r="Q967" s="166" t="s">
        <v>101</v>
      </c>
      <c r="R967" s="321"/>
      <c r="S967" s="322"/>
      <c r="T967" s="322"/>
    </row>
    <row r="968" spans="1:20">
      <c r="A968" s="207">
        <f>'Identificação-TCE'!$A$13</f>
        <v>1</v>
      </c>
      <c r="B968" s="168" t="e">
        <f>IF(AND(G968&lt;&gt;"",H968&gt;0,I968&lt;&gt;"",J968&lt;&gt;0,K968&lt;&gt;0),COUNT($B$11:B967)+1,"")</f>
        <v>#N/A</v>
      </c>
      <c r="C968" s="207">
        <f>IF('Orçamento Base'!$M967=0,0,'Orçamento Base'!$D967)</f>
        <v>0</v>
      </c>
      <c r="D968" s="212" t="e">
        <f>IF('Orçamento Base'!$F967=Aux.!$G$11,"CONTRATACAO_PUBLICA",IF(VLOOKUP($C968,'Orçamento Base'!$D$11:$G$2116,3,FALSE)="INDEXADO",VLOOKUP(VLOOKUP($C967,'Orçamento Base'!$D$11:$G$2116,2,FALSE),'Index N_DESON.'!$A$9:$B$604,2),VLOOKUP($C968,'Orçamento Base'!$D$11:$G$2116,3,FALSE)))</f>
        <v>#N/A</v>
      </c>
      <c r="E968" s="208" t="e">
        <f>VLOOKUP($C968,'Orçamento Base'!$D$11:$S$1673,2,FALSE)</f>
        <v>#N/A</v>
      </c>
      <c r="F968" s="211">
        <f>Dados!$C$7</f>
        <v>44652</v>
      </c>
      <c r="G968" s="226" t="e">
        <f>VLOOKUP($C968,'Orçamento Base'!$D$11:$S$1673,4,FALSE)</f>
        <v>#N/A</v>
      </c>
      <c r="H968" s="377">
        <f>IFERROR(VLOOKUP($C968,'Orçamento Base'!$D$11:$S$1673,6,FALSE),0)</f>
        <v>0</v>
      </c>
      <c r="I968" s="208" t="e">
        <f>VLOOKUP($C968,'Orçamento Base'!$D$11:$S$1673,5,FALSE)</f>
        <v>#N/A</v>
      </c>
      <c r="J968" s="167" t="e">
        <f>IF(Comparativo!$E$6="Tabela Não Desonerada",VLOOKUP($C968,'Orçamento Base'!$D$11:$S$1673,12,FALSE),VLOOKUP($C968,#REF!,12,FALSE))</f>
        <v>#N/A</v>
      </c>
      <c r="K968" s="167">
        <f>IFERROR(IF(Comparativo!$E$6="Tabela Não Desonerada",VLOOKUP($C968,'Orçamento Base'!$D$11:$S$1673,16,FALSE),VLOOKUP($C968,#REF!,16,FALSE)),0)</f>
        <v>0</v>
      </c>
      <c r="L968" s="575" t="e">
        <f>IF(AND($D968="COMPOSICAO_PROPRIA",'Orçamento Base'!$N968="-"),"14,18%",IF(AND($D968="MERCADO",'Orçamento Base'!$N968="-"),"15,38%",IF(Comparativo!$E$6="Tabela Não Desonerada",VLOOKUP($C968,'Orçamento Base'!$D$11:$S$1673,11,FALSE),VLOOKUP($C968,#REF!,11,FALSE))))</f>
        <v>#N/A</v>
      </c>
      <c r="M968" s="209">
        <f>IF(Comparativo!$E$6="Tabela Não Desonerada",Encargos!$F$44,Encargos!$D$44)</f>
        <v>1.1122000000000001</v>
      </c>
      <c r="N968" s="320"/>
      <c r="O968" s="166" t="s">
        <v>101</v>
      </c>
      <c r="P968" s="321"/>
      <c r="Q968" s="166" t="s">
        <v>101</v>
      </c>
      <c r="R968" s="321"/>
      <c r="S968" s="322"/>
      <c r="T968" s="322"/>
    </row>
    <row r="969" spans="1:20">
      <c r="A969" s="207">
        <f>'Identificação-TCE'!$A$13</f>
        <v>1</v>
      </c>
      <c r="B969" s="168" t="e">
        <f>IF(AND(G969&lt;&gt;"",H969&gt;0,I969&lt;&gt;"",J969&lt;&gt;0,K969&lt;&gt;0),COUNT($B$11:B968)+1,"")</f>
        <v>#N/A</v>
      </c>
      <c r="C969" s="207">
        <f>IF('Orçamento Base'!$M968=0,0,'Orçamento Base'!$D968)</f>
        <v>0</v>
      </c>
      <c r="D969" s="212" t="e">
        <f>IF('Orçamento Base'!$F968=Aux.!$G$11,"CONTRATACAO_PUBLICA",IF(VLOOKUP($C969,'Orçamento Base'!$D$11:$G$2116,3,FALSE)="INDEXADO",VLOOKUP(VLOOKUP($C968,'Orçamento Base'!$D$11:$G$2116,2,FALSE),'Index N_DESON.'!$A$9:$B$604,2),VLOOKUP($C969,'Orçamento Base'!$D$11:$G$2116,3,FALSE)))</f>
        <v>#N/A</v>
      </c>
      <c r="E969" s="208" t="e">
        <f>VLOOKUP($C969,'Orçamento Base'!$D$11:$S$1673,2,FALSE)</f>
        <v>#N/A</v>
      </c>
      <c r="F969" s="211">
        <f>Dados!$C$7</f>
        <v>44652</v>
      </c>
      <c r="G969" s="226" t="e">
        <f>VLOOKUP($C969,'Orçamento Base'!$D$11:$S$1673,4,FALSE)</f>
        <v>#N/A</v>
      </c>
      <c r="H969" s="377">
        <f>IFERROR(VLOOKUP($C969,'Orçamento Base'!$D$11:$S$1673,6,FALSE),0)</f>
        <v>0</v>
      </c>
      <c r="I969" s="208" t="e">
        <f>VLOOKUP($C969,'Orçamento Base'!$D$11:$S$1673,5,FALSE)</f>
        <v>#N/A</v>
      </c>
      <c r="J969" s="167" t="e">
        <f>IF(Comparativo!$E$6="Tabela Não Desonerada",VLOOKUP($C969,'Orçamento Base'!$D$11:$S$1673,12,FALSE),VLOOKUP($C969,#REF!,12,FALSE))</f>
        <v>#N/A</v>
      </c>
      <c r="K969" s="167">
        <f>IFERROR(IF(Comparativo!$E$6="Tabela Não Desonerada",VLOOKUP($C969,'Orçamento Base'!$D$11:$S$1673,16,FALSE),VLOOKUP($C969,#REF!,16,FALSE)),0)</f>
        <v>0</v>
      </c>
      <c r="L969" s="575" t="e">
        <f>IF(AND($D969="COMPOSICAO_PROPRIA",'Orçamento Base'!$N969="-"),"14,18%",IF(AND($D969="MERCADO",'Orçamento Base'!$N969="-"),"15,38%",IF(Comparativo!$E$6="Tabela Não Desonerada",VLOOKUP($C969,'Orçamento Base'!$D$11:$S$1673,11,FALSE),VLOOKUP($C969,#REF!,11,FALSE))))</f>
        <v>#N/A</v>
      </c>
      <c r="M969" s="209">
        <f>IF(Comparativo!$E$6="Tabela Não Desonerada",Encargos!$F$44,Encargos!$D$44)</f>
        <v>1.1122000000000001</v>
      </c>
      <c r="N969" s="320"/>
      <c r="O969" s="166" t="s">
        <v>101</v>
      </c>
      <c r="P969" s="321"/>
      <c r="Q969" s="166" t="s">
        <v>101</v>
      </c>
      <c r="R969" s="321"/>
      <c r="S969" s="322"/>
      <c r="T969" s="322"/>
    </row>
    <row r="970" spans="1:20">
      <c r="A970" s="207">
        <f>'Identificação-TCE'!$A$13</f>
        <v>1</v>
      </c>
      <c r="B970" s="168" t="e">
        <f>IF(AND(G970&lt;&gt;"",H970&gt;0,I970&lt;&gt;"",J970&lt;&gt;0,K970&lt;&gt;0),COUNT($B$11:B969)+1,"")</f>
        <v>#N/A</v>
      </c>
      <c r="C970" s="207">
        <f>IF('Orçamento Base'!$M969=0,0,'Orçamento Base'!$D969)</f>
        <v>0</v>
      </c>
      <c r="D970" s="212" t="e">
        <f>IF('Orçamento Base'!$F969=Aux.!$G$11,"CONTRATACAO_PUBLICA",IF(VLOOKUP($C970,'Orçamento Base'!$D$11:$G$2116,3,FALSE)="INDEXADO",VLOOKUP(VLOOKUP($C969,'Orçamento Base'!$D$11:$G$2116,2,FALSE),'Index N_DESON.'!$A$9:$B$604,2),VLOOKUP($C970,'Orçamento Base'!$D$11:$G$2116,3,FALSE)))</f>
        <v>#N/A</v>
      </c>
      <c r="E970" s="208" t="e">
        <f>VLOOKUP($C970,'Orçamento Base'!$D$11:$S$1673,2,FALSE)</f>
        <v>#N/A</v>
      </c>
      <c r="F970" s="211">
        <f>Dados!$C$7</f>
        <v>44652</v>
      </c>
      <c r="G970" s="226" t="e">
        <f>VLOOKUP($C970,'Orçamento Base'!$D$11:$S$1673,4,FALSE)</f>
        <v>#N/A</v>
      </c>
      <c r="H970" s="377">
        <f>IFERROR(VLOOKUP($C970,'Orçamento Base'!$D$11:$S$1673,6,FALSE),0)</f>
        <v>0</v>
      </c>
      <c r="I970" s="208" t="e">
        <f>VLOOKUP($C970,'Orçamento Base'!$D$11:$S$1673,5,FALSE)</f>
        <v>#N/A</v>
      </c>
      <c r="J970" s="167" t="e">
        <f>IF(Comparativo!$E$6="Tabela Não Desonerada",VLOOKUP($C970,'Orçamento Base'!$D$11:$S$1673,12,FALSE),VLOOKUP($C970,#REF!,12,FALSE))</f>
        <v>#N/A</v>
      </c>
      <c r="K970" s="167">
        <f>IFERROR(IF(Comparativo!$E$6="Tabela Não Desonerada",VLOOKUP($C970,'Orçamento Base'!$D$11:$S$1673,16,FALSE),VLOOKUP($C970,#REF!,16,FALSE)),0)</f>
        <v>0</v>
      </c>
      <c r="L970" s="575" t="e">
        <f>IF(AND($D970="COMPOSICAO_PROPRIA",'Orçamento Base'!$N970="-"),"14,18%",IF(AND($D970="MERCADO",'Orçamento Base'!$N970="-"),"15,38%",IF(Comparativo!$E$6="Tabela Não Desonerada",VLOOKUP($C970,'Orçamento Base'!$D$11:$S$1673,11,FALSE),VLOOKUP($C970,#REF!,11,FALSE))))</f>
        <v>#N/A</v>
      </c>
      <c r="M970" s="209">
        <f>IF(Comparativo!$E$6="Tabela Não Desonerada",Encargos!$F$44,Encargos!$D$44)</f>
        <v>1.1122000000000001</v>
      </c>
      <c r="N970" s="320"/>
      <c r="O970" s="166" t="s">
        <v>101</v>
      </c>
      <c r="P970" s="321"/>
      <c r="Q970" s="166" t="s">
        <v>101</v>
      </c>
      <c r="R970" s="321"/>
      <c r="S970" s="322"/>
      <c r="T970" s="322"/>
    </row>
    <row r="971" spans="1:20">
      <c r="A971" s="207">
        <f>'Identificação-TCE'!$A$13</f>
        <v>1</v>
      </c>
      <c r="B971" s="168" t="e">
        <f>IF(AND(G971&lt;&gt;"",H971&gt;0,I971&lt;&gt;"",J971&lt;&gt;0,K971&lt;&gt;0),COUNT($B$11:B970)+1,"")</f>
        <v>#N/A</v>
      </c>
      <c r="C971" s="207">
        <f>IF('Orçamento Base'!$M970=0,0,'Orçamento Base'!$D970)</f>
        <v>0</v>
      </c>
      <c r="D971" s="212" t="e">
        <f>IF('Orçamento Base'!$F970=Aux.!$G$11,"CONTRATACAO_PUBLICA",IF(VLOOKUP($C971,'Orçamento Base'!$D$11:$G$2116,3,FALSE)="INDEXADO",VLOOKUP(VLOOKUP($C970,'Orçamento Base'!$D$11:$G$2116,2,FALSE),'Index N_DESON.'!$A$9:$B$604,2),VLOOKUP($C971,'Orçamento Base'!$D$11:$G$2116,3,FALSE)))</f>
        <v>#N/A</v>
      </c>
      <c r="E971" s="208" t="e">
        <f>VLOOKUP($C971,'Orçamento Base'!$D$11:$S$1673,2,FALSE)</f>
        <v>#N/A</v>
      </c>
      <c r="F971" s="211">
        <f>Dados!$C$7</f>
        <v>44652</v>
      </c>
      <c r="G971" s="226" t="e">
        <f>VLOOKUP($C971,'Orçamento Base'!$D$11:$S$1673,4,FALSE)</f>
        <v>#N/A</v>
      </c>
      <c r="H971" s="377">
        <f>IFERROR(VLOOKUP($C971,'Orçamento Base'!$D$11:$S$1673,6,FALSE),0)</f>
        <v>0</v>
      </c>
      <c r="I971" s="208" t="e">
        <f>VLOOKUP($C971,'Orçamento Base'!$D$11:$S$1673,5,FALSE)</f>
        <v>#N/A</v>
      </c>
      <c r="J971" s="167" t="e">
        <f>IF(Comparativo!$E$6="Tabela Não Desonerada",VLOOKUP($C971,'Orçamento Base'!$D$11:$S$1673,12,FALSE),VLOOKUP($C971,#REF!,12,FALSE))</f>
        <v>#N/A</v>
      </c>
      <c r="K971" s="167">
        <f>IFERROR(IF(Comparativo!$E$6="Tabela Não Desonerada",VLOOKUP($C971,'Orçamento Base'!$D$11:$S$1673,16,FALSE),VLOOKUP($C971,#REF!,16,FALSE)),0)</f>
        <v>0</v>
      </c>
      <c r="L971" s="575" t="e">
        <f>IF(AND($D971="COMPOSICAO_PROPRIA",'Orçamento Base'!$N971="-"),"14,18%",IF(AND($D971="MERCADO",'Orçamento Base'!$N971="-"),"15,38%",IF(Comparativo!$E$6="Tabela Não Desonerada",VLOOKUP($C971,'Orçamento Base'!$D$11:$S$1673,11,FALSE),VLOOKUP($C971,#REF!,11,FALSE))))</f>
        <v>#N/A</v>
      </c>
      <c r="M971" s="209">
        <f>IF(Comparativo!$E$6="Tabela Não Desonerada",Encargos!$F$44,Encargos!$D$44)</f>
        <v>1.1122000000000001</v>
      </c>
      <c r="N971" s="320"/>
      <c r="O971" s="166" t="s">
        <v>101</v>
      </c>
      <c r="P971" s="321"/>
      <c r="Q971" s="166" t="s">
        <v>101</v>
      </c>
      <c r="R971" s="321"/>
      <c r="S971" s="322"/>
      <c r="T971" s="322"/>
    </row>
    <row r="972" spans="1:20">
      <c r="A972" s="207">
        <f>'Identificação-TCE'!$A$13</f>
        <v>1</v>
      </c>
      <c r="B972" s="168" t="e">
        <f>IF(AND(G972&lt;&gt;"",H972&gt;0,I972&lt;&gt;"",J972&lt;&gt;0,K972&lt;&gt;0),COUNT($B$11:B971)+1,"")</f>
        <v>#N/A</v>
      </c>
      <c r="C972" s="207">
        <f>IF('Orçamento Base'!$M971=0,0,'Orçamento Base'!$D971)</f>
        <v>0</v>
      </c>
      <c r="D972" s="212" t="e">
        <f>IF('Orçamento Base'!$F971=Aux.!$G$11,"CONTRATACAO_PUBLICA",IF(VLOOKUP($C972,'Orçamento Base'!$D$11:$G$2116,3,FALSE)="INDEXADO",VLOOKUP(VLOOKUP($C971,'Orçamento Base'!$D$11:$G$2116,2,FALSE),'Index N_DESON.'!$A$9:$B$604,2),VLOOKUP($C972,'Orçamento Base'!$D$11:$G$2116,3,FALSE)))</f>
        <v>#N/A</v>
      </c>
      <c r="E972" s="208" t="e">
        <f>VLOOKUP($C972,'Orçamento Base'!$D$11:$S$1673,2,FALSE)</f>
        <v>#N/A</v>
      </c>
      <c r="F972" s="211">
        <f>Dados!$C$7</f>
        <v>44652</v>
      </c>
      <c r="G972" s="226" t="e">
        <f>VLOOKUP($C972,'Orçamento Base'!$D$11:$S$1673,4,FALSE)</f>
        <v>#N/A</v>
      </c>
      <c r="H972" s="377">
        <f>IFERROR(VLOOKUP($C972,'Orçamento Base'!$D$11:$S$1673,6,FALSE),0)</f>
        <v>0</v>
      </c>
      <c r="I972" s="208" t="e">
        <f>VLOOKUP($C972,'Orçamento Base'!$D$11:$S$1673,5,FALSE)</f>
        <v>#N/A</v>
      </c>
      <c r="J972" s="167" t="e">
        <f>IF(Comparativo!$E$6="Tabela Não Desonerada",VLOOKUP($C972,'Orçamento Base'!$D$11:$S$1673,12,FALSE),VLOOKUP($C972,#REF!,12,FALSE))</f>
        <v>#N/A</v>
      </c>
      <c r="K972" s="167">
        <f>IFERROR(IF(Comparativo!$E$6="Tabela Não Desonerada",VLOOKUP($C972,'Orçamento Base'!$D$11:$S$1673,16,FALSE),VLOOKUP($C972,#REF!,16,FALSE)),0)</f>
        <v>0</v>
      </c>
      <c r="L972" s="575" t="e">
        <f>IF(AND($D972="COMPOSICAO_PROPRIA",'Orçamento Base'!$N972="-"),"14,18%",IF(AND($D972="MERCADO",'Orçamento Base'!$N972="-"),"15,38%",IF(Comparativo!$E$6="Tabela Não Desonerada",VLOOKUP($C972,'Orçamento Base'!$D$11:$S$1673,11,FALSE),VLOOKUP($C972,#REF!,11,FALSE))))</f>
        <v>#N/A</v>
      </c>
      <c r="M972" s="209">
        <f>IF(Comparativo!$E$6="Tabela Não Desonerada",Encargos!$F$44,Encargos!$D$44)</f>
        <v>1.1122000000000001</v>
      </c>
      <c r="N972" s="320"/>
      <c r="O972" s="166" t="s">
        <v>101</v>
      </c>
      <c r="P972" s="321"/>
      <c r="Q972" s="166" t="s">
        <v>101</v>
      </c>
      <c r="R972" s="321"/>
      <c r="S972" s="322"/>
      <c r="T972" s="322"/>
    </row>
    <row r="973" spans="1:20">
      <c r="A973" s="207">
        <f>'Identificação-TCE'!$A$13</f>
        <v>1</v>
      </c>
      <c r="B973" s="168" t="e">
        <f>IF(AND(G973&lt;&gt;"",H973&gt;0,I973&lt;&gt;"",J973&lt;&gt;0,K973&lt;&gt;0),COUNT($B$11:B972)+1,"")</f>
        <v>#N/A</v>
      </c>
      <c r="C973" s="207">
        <f>IF('Orçamento Base'!$M972=0,0,'Orçamento Base'!$D972)</f>
        <v>0</v>
      </c>
      <c r="D973" s="212" t="e">
        <f>IF('Orçamento Base'!$F972=Aux.!$G$11,"CONTRATACAO_PUBLICA",IF(VLOOKUP($C973,'Orçamento Base'!$D$11:$G$2116,3,FALSE)="INDEXADO",VLOOKUP(VLOOKUP($C972,'Orçamento Base'!$D$11:$G$2116,2,FALSE),'Index N_DESON.'!$A$9:$B$604,2),VLOOKUP($C973,'Orçamento Base'!$D$11:$G$2116,3,FALSE)))</f>
        <v>#N/A</v>
      </c>
      <c r="E973" s="208" t="e">
        <f>VLOOKUP($C973,'Orçamento Base'!$D$11:$S$1673,2,FALSE)</f>
        <v>#N/A</v>
      </c>
      <c r="F973" s="211">
        <f>Dados!$C$7</f>
        <v>44652</v>
      </c>
      <c r="G973" s="226" t="e">
        <f>VLOOKUP($C973,'Orçamento Base'!$D$11:$S$1673,4,FALSE)</f>
        <v>#N/A</v>
      </c>
      <c r="H973" s="377">
        <f>IFERROR(VLOOKUP($C973,'Orçamento Base'!$D$11:$S$1673,6,FALSE),0)</f>
        <v>0</v>
      </c>
      <c r="I973" s="208" t="e">
        <f>VLOOKUP($C973,'Orçamento Base'!$D$11:$S$1673,5,FALSE)</f>
        <v>#N/A</v>
      </c>
      <c r="J973" s="167" t="e">
        <f>IF(Comparativo!$E$6="Tabela Não Desonerada",VLOOKUP($C973,'Orçamento Base'!$D$11:$S$1673,12,FALSE),VLOOKUP($C973,#REF!,12,FALSE))</f>
        <v>#N/A</v>
      </c>
      <c r="K973" s="167">
        <f>IFERROR(IF(Comparativo!$E$6="Tabela Não Desonerada",VLOOKUP($C973,'Orçamento Base'!$D$11:$S$1673,16,FALSE),VLOOKUP($C973,#REF!,16,FALSE)),0)</f>
        <v>0</v>
      </c>
      <c r="L973" s="575" t="e">
        <f>IF(AND($D973="COMPOSICAO_PROPRIA",'Orçamento Base'!$N973="-"),"14,18%",IF(AND($D973="MERCADO",'Orçamento Base'!$N973="-"),"15,38%",IF(Comparativo!$E$6="Tabela Não Desonerada",VLOOKUP($C973,'Orçamento Base'!$D$11:$S$1673,11,FALSE),VLOOKUP($C973,#REF!,11,FALSE))))</f>
        <v>#N/A</v>
      </c>
      <c r="M973" s="209">
        <f>IF(Comparativo!$E$6="Tabela Não Desonerada",Encargos!$F$44,Encargos!$D$44)</f>
        <v>1.1122000000000001</v>
      </c>
      <c r="N973" s="320"/>
      <c r="O973" s="166" t="s">
        <v>101</v>
      </c>
      <c r="P973" s="321"/>
      <c r="Q973" s="166" t="s">
        <v>101</v>
      </c>
      <c r="R973" s="321"/>
      <c r="S973" s="322"/>
      <c r="T973" s="322"/>
    </row>
    <row r="974" spans="1:20">
      <c r="A974" s="207">
        <f>'Identificação-TCE'!$A$13</f>
        <v>1</v>
      </c>
      <c r="B974" s="168" t="e">
        <f>IF(AND(G974&lt;&gt;"",H974&gt;0,I974&lt;&gt;"",J974&lt;&gt;0,K974&lt;&gt;0),COUNT($B$11:B973)+1,"")</f>
        <v>#N/A</v>
      </c>
      <c r="C974" s="207">
        <f>IF('Orçamento Base'!$M973=0,0,'Orçamento Base'!$D973)</f>
        <v>0</v>
      </c>
      <c r="D974" s="212" t="e">
        <f>IF('Orçamento Base'!$F973=Aux.!$G$11,"CONTRATACAO_PUBLICA",IF(VLOOKUP($C974,'Orçamento Base'!$D$11:$G$2116,3,FALSE)="INDEXADO",VLOOKUP(VLOOKUP($C973,'Orçamento Base'!$D$11:$G$2116,2,FALSE),'Index N_DESON.'!$A$9:$B$604,2),VLOOKUP($C974,'Orçamento Base'!$D$11:$G$2116,3,FALSE)))</f>
        <v>#N/A</v>
      </c>
      <c r="E974" s="208" t="e">
        <f>VLOOKUP($C974,'Orçamento Base'!$D$11:$S$1673,2,FALSE)</f>
        <v>#N/A</v>
      </c>
      <c r="F974" s="211">
        <f>Dados!$C$7</f>
        <v>44652</v>
      </c>
      <c r="G974" s="226" t="e">
        <f>VLOOKUP($C974,'Orçamento Base'!$D$11:$S$1673,4,FALSE)</f>
        <v>#N/A</v>
      </c>
      <c r="H974" s="377">
        <f>IFERROR(VLOOKUP($C974,'Orçamento Base'!$D$11:$S$1673,6,FALSE),0)</f>
        <v>0</v>
      </c>
      <c r="I974" s="208" t="e">
        <f>VLOOKUP($C974,'Orçamento Base'!$D$11:$S$1673,5,FALSE)</f>
        <v>#N/A</v>
      </c>
      <c r="J974" s="167" t="e">
        <f>IF(Comparativo!$E$6="Tabela Não Desonerada",VLOOKUP($C974,'Orçamento Base'!$D$11:$S$1673,12,FALSE),VLOOKUP($C974,#REF!,12,FALSE))</f>
        <v>#N/A</v>
      </c>
      <c r="K974" s="167">
        <f>IFERROR(IF(Comparativo!$E$6="Tabela Não Desonerada",VLOOKUP($C974,'Orçamento Base'!$D$11:$S$1673,16,FALSE),VLOOKUP($C974,#REF!,16,FALSE)),0)</f>
        <v>0</v>
      </c>
      <c r="L974" s="575" t="e">
        <f>IF(AND($D974="COMPOSICAO_PROPRIA",'Orçamento Base'!$N974="-"),"14,18%",IF(AND($D974="MERCADO",'Orçamento Base'!$N974="-"),"15,38%",IF(Comparativo!$E$6="Tabela Não Desonerada",VLOOKUP($C974,'Orçamento Base'!$D$11:$S$1673,11,FALSE),VLOOKUP($C974,#REF!,11,FALSE))))</f>
        <v>#N/A</v>
      </c>
      <c r="M974" s="209">
        <f>IF(Comparativo!$E$6="Tabela Não Desonerada",Encargos!$F$44,Encargos!$D$44)</f>
        <v>1.1122000000000001</v>
      </c>
      <c r="N974" s="320"/>
      <c r="O974" s="166" t="s">
        <v>101</v>
      </c>
      <c r="P974" s="321"/>
      <c r="Q974" s="166" t="s">
        <v>101</v>
      </c>
      <c r="R974" s="321"/>
      <c r="S974" s="322"/>
      <c r="T974" s="322"/>
    </row>
    <row r="975" spans="1:20">
      <c r="A975" s="207">
        <f>'Identificação-TCE'!$A$13</f>
        <v>1</v>
      </c>
      <c r="B975" s="168" t="e">
        <f>IF(AND(G975&lt;&gt;"",H975&gt;0,I975&lt;&gt;"",J975&lt;&gt;0,K975&lt;&gt;0),COUNT($B$11:B974)+1,"")</f>
        <v>#N/A</v>
      </c>
      <c r="C975" s="207">
        <f>IF('Orçamento Base'!$M974=0,0,'Orçamento Base'!$D974)</f>
        <v>0</v>
      </c>
      <c r="D975" s="212" t="e">
        <f>IF('Orçamento Base'!$F974=Aux.!$G$11,"CONTRATACAO_PUBLICA",IF(VLOOKUP($C975,'Orçamento Base'!$D$11:$G$2116,3,FALSE)="INDEXADO",VLOOKUP(VLOOKUP($C974,'Orçamento Base'!$D$11:$G$2116,2,FALSE),'Index N_DESON.'!$A$9:$B$604,2),VLOOKUP($C975,'Orçamento Base'!$D$11:$G$2116,3,FALSE)))</f>
        <v>#N/A</v>
      </c>
      <c r="E975" s="208" t="e">
        <f>VLOOKUP($C975,'Orçamento Base'!$D$11:$S$1673,2,FALSE)</f>
        <v>#N/A</v>
      </c>
      <c r="F975" s="211">
        <f>Dados!$C$7</f>
        <v>44652</v>
      </c>
      <c r="G975" s="226" t="e">
        <f>VLOOKUP($C975,'Orçamento Base'!$D$11:$S$1673,4,FALSE)</f>
        <v>#N/A</v>
      </c>
      <c r="H975" s="377">
        <f>IFERROR(VLOOKUP($C975,'Orçamento Base'!$D$11:$S$1673,6,FALSE),0)</f>
        <v>0</v>
      </c>
      <c r="I975" s="208" t="e">
        <f>VLOOKUP($C975,'Orçamento Base'!$D$11:$S$1673,5,FALSE)</f>
        <v>#N/A</v>
      </c>
      <c r="J975" s="167" t="e">
        <f>IF(Comparativo!$E$6="Tabela Não Desonerada",VLOOKUP($C975,'Orçamento Base'!$D$11:$S$1673,12,FALSE),VLOOKUP($C975,#REF!,12,FALSE))</f>
        <v>#N/A</v>
      </c>
      <c r="K975" s="167">
        <f>IFERROR(IF(Comparativo!$E$6="Tabela Não Desonerada",VLOOKUP($C975,'Orçamento Base'!$D$11:$S$1673,16,FALSE),VLOOKUP($C975,#REF!,16,FALSE)),0)</f>
        <v>0</v>
      </c>
      <c r="L975" s="575" t="e">
        <f>IF(AND($D975="COMPOSICAO_PROPRIA",'Orçamento Base'!$N975="-"),"14,18%",IF(AND($D975="MERCADO",'Orçamento Base'!$N975="-"),"15,38%",IF(Comparativo!$E$6="Tabela Não Desonerada",VLOOKUP($C975,'Orçamento Base'!$D$11:$S$1673,11,FALSE),VLOOKUP($C975,#REF!,11,FALSE))))</f>
        <v>#N/A</v>
      </c>
      <c r="M975" s="209">
        <f>IF(Comparativo!$E$6="Tabela Não Desonerada",Encargos!$F$44,Encargos!$D$44)</f>
        <v>1.1122000000000001</v>
      </c>
      <c r="N975" s="320"/>
      <c r="O975" s="166" t="s">
        <v>101</v>
      </c>
      <c r="P975" s="321"/>
      <c r="Q975" s="166" t="s">
        <v>101</v>
      </c>
      <c r="R975" s="321"/>
      <c r="S975" s="322"/>
      <c r="T975" s="322"/>
    </row>
    <row r="976" spans="1:20">
      <c r="A976" s="207">
        <f>'Identificação-TCE'!$A$13</f>
        <v>1</v>
      </c>
      <c r="B976" s="168" t="e">
        <f>IF(AND(G976&lt;&gt;"",H976&gt;0,I976&lt;&gt;"",J976&lt;&gt;0,K976&lt;&gt;0),COUNT($B$11:B975)+1,"")</f>
        <v>#N/A</v>
      </c>
      <c r="C976" s="207">
        <f>IF('Orçamento Base'!$M975=0,0,'Orçamento Base'!$D975)</f>
        <v>0</v>
      </c>
      <c r="D976" s="212" t="e">
        <f>IF('Orçamento Base'!$F975=Aux.!$G$11,"CONTRATACAO_PUBLICA",IF(VLOOKUP($C976,'Orçamento Base'!$D$11:$G$2116,3,FALSE)="INDEXADO",VLOOKUP(VLOOKUP($C975,'Orçamento Base'!$D$11:$G$2116,2,FALSE),'Index N_DESON.'!$A$9:$B$604,2),VLOOKUP($C976,'Orçamento Base'!$D$11:$G$2116,3,FALSE)))</f>
        <v>#N/A</v>
      </c>
      <c r="E976" s="208" t="e">
        <f>VLOOKUP($C976,'Orçamento Base'!$D$11:$S$1673,2,FALSE)</f>
        <v>#N/A</v>
      </c>
      <c r="F976" s="211">
        <f>Dados!$C$7</f>
        <v>44652</v>
      </c>
      <c r="G976" s="226" t="e">
        <f>VLOOKUP($C976,'Orçamento Base'!$D$11:$S$1673,4,FALSE)</f>
        <v>#N/A</v>
      </c>
      <c r="H976" s="377">
        <f>IFERROR(VLOOKUP($C976,'Orçamento Base'!$D$11:$S$1673,6,FALSE),0)</f>
        <v>0</v>
      </c>
      <c r="I976" s="208" t="e">
        <f>VLOOKUP($C976,'Orçamento Base'!$D$11:$S$1673,5,FALSE)</f>
        <v>#N/A</v>
      </c>
      <c r="J976" s="167" t="e">
        <f>IF(Comparativo!$E$6="Tabela Não Desonerada",VLOOKUP($C976,'Orçamento Base'!$D$11:$S$1673,12,FALSE),VLOOKUP($C976,#REF!,12,FALSE))</f>
        <v>#N/A</v>
      </c>
      <c r="K976" s="167">
        <f>IFERROR(IF(Comparativo!$E$6="Tabela Não Desonerada",VLOOKUP($C976,'Orçamento Base'!$D$11:$S$1673,16,FALSE),VLOOKUP($C976,#REF!,16,FALSE)),0)</f>
        <v>0</v>
      </c>
      <c r="L976" s="575" t="e">
        <f>IF(AND($D976="COMPOSICAO_PROPRIA",'Orçamento Base'!$N976="-"),"14,18%",IF(AND($D976="MERCADO",'Orçamento Base'!$N976="-"),"15,38%",IF(Comparativo!$E$6="Tabela Não Desonerada",VLOOKUP($C976,'Orçamento Base'!$D$11:$S$1673,11,FALSE),VLOOKUP($C976,#REF!,11,FALSE))))</f>
        <v>#N/A</v>
      </c>
      <c r="M976" s="209">
        <f>IF(Comparativo!$E$6="Tabela Não Desonerada",Encargos!$F$44,Encargos!$D$44)</f>
        <v>1.1122000000000001</v>
      </c>
      <c r="N976" s="320"/>
      <c r="O976" s="166" t="s">
        <v>101</v>
      </c>
      <c r="P976" s="321"/>
      <c r="Q976" s="166" t="s">
        <v>101</v>
      </c>
      <c r="R976" s="321"/>
      <c r="S976" s="322"/>
      <c r="T976" s="322"/>
    </row>
    <row r="977" spans="1:20">
      <c r="A977" s="207">
        <f>'Identificação-TCE'!$A$13</f>
        <v>1</v>
      </c>
      <c r="B977" s="168" t="e">
        <f>IF(AND(G977&lt;&gt;"",H977&gt;0,I977&lt;&gt;"",J977&lt;&gt;0,K977&lt;&gt;0),COUNT($B$11:B976)+1,"")</f>
        <v>#N/A</v>
      </c>
      <c r="C977" s="207">
        <f>IF('Orçamento Base'!$M976=0,0,'Orçamento Base'!$D976)</f>
        <v>0</v>
      </c>
      <c r="D977" s="212" t="e">
        <f>IF('Orçamento Base'!$F976=Aux.!$G$11,"CONTRATACAO_PUBLICA",IF(VLOOKUP($C977,'Orçamento Base'!$D$11:$G$2116,3,FALSE)="INDEXADO",VLOOKUP(VLOOKUP($C976,'Orçamento Base'!$D$11:$G$2116,2,FALSE),'Index N_DESON.'!$A$9:$B$604,2),VLOOKUP($C977,'Orçamento Base'!$D$11:$G$2116,3,FALSE)))</f>
        <v>#N/A</v>
      </c>
      <c r="E977" s="208" t="e">
        <f>VLOOKUP($C977,'Orçamento Base'!$D$11:$S$1673,2,FALSE)</f>
        <v>#N/A</v>
      </c>
      <c r="F977" s="211">
        <f>Dados!$C$7</f>
        <v>44652</v>
      </c>
      <c r="G977" s="226" t="e">
        <f>VLOOKUP($C977,'Orçamento Base'!$D$11:$S$1673,4,FALSE)</f>
        <v>#N/A</v>
      </c>
      <c r="H977" s="377">
        <f>IFERROR(VLOOKUP($C977,'Orçamento Base'!$D$11:$S$1673,6,FALSE),0)</f>
        <v>0</v>
      </c>
      <c r="I977" s="208" t="e">
        <f>VLOOKUP($C977,'Orçamento Base'!$D$11:$S$1673,5,FALSE)</f>
        <v>#N/A</v>
      </c>
      <c r="J977" s="167" t="e">
        <f>IF(Comparativo!$E$6="Tabela Não Desonerada",VLOOKUP($C977,'Orçamento Base'!$D$11:$S$1673,12,FALSE),VLOOKUP($C977,#REF!,12,FALSE))</f>
        <v>#N/A</v>
      </c>
      <c r="K977" s="167">
        <f>IFERROR(IF(Comparativo!$E$6="Tabela Não Desonerada",VLOOKUP($C977,'Orçamento Base'!$D$11:$S$1673,16,FALSE),VLOOKUP($C977,#REF!,16,FALSE)),0)</f>
        <v>0</v>
      </c>
      <c r="L977" s="575" t="e">
        <f>IF(AND($D977="COMPOSICAO_PROPRIA",'Orçamento Base'!$N977="-"),"14,18%",IF(AND($D977="MERCADO",'Orçamento Base'!$N977="-"),"15,38%",IF(Comparativo!$E$6="Tabela Não Desonerada",VLOOKUP($C977,'Orçamento Base'!$D$11:$S$1673,11,FALSE),VLOOKUP($C977,#REF!,11,FALSE))))</f>
        <v>#N/A</v>
      </c>
      <c r="M977" s="209">
        <f>IF(Comparativo!$E$6="Tabela Não Desonerada",Encargos!$F$44,Encargos!$D$44)</f>
        <v>1.1122000000000001</v>
      </c>
      <c r="N977" s="320"/>
      <c r="O977" s="166" t="s">
        <v>101</v>
      </c>
      <c r="P977" s="321"/>
      <c r="Q977" s="166" t="s">
        <v>101</v>
      </c>
      <c r="R977" s="321"/>
      <c r="S977" s="322"/>
      <c r="T977" s="322"/>
    </row>
    <row r="978" spans="1:20">
      <c r="A978" s="207">
        <f>'Identificação-TCE'!$A$13</f>
        <v>1</v>
      </c>
      <c r="B978" s="168" t="e">
        <f>IF(AND(G978&lt;&gt;"",H978&gt;0,I978&lt;&gt;"",J978&lt;&gt;0,K978&lt;&gt;0),COUNT($B$11:B977)+1,"")</f>
        <v>#N/A</v>
      </c>
      <c r="C978" s="207">
        <f>IF('Orçamento Base'!$M977=0,0,'Orçamento Base'!$D977)</f>
        <v>0</v>
      </c>
      <c r="D978" s="212" t="e">
        <f>IF('Orçamento Base'!$F977=Aux.!$G$11,"CONTRATACAO_PUBLICA",IF(VLOOKUP($C978,'Orçamento Base'!$D$11:$G$2116,3,FALSE)="INDEXADO",VLOOKUP(VLOOKUP($C977,'Orçamento Base'!$D$11:$G$2116,2,FALSE),'Index N_DESON.'!$A$9:$B$604,2),VLOOKUP($C978,'Orçamento Base'!$D$11:$G$2116,3,FALSE)))</f>
        <v>#N/A</v>
      </c>
      <c r="E978" s="208" t="e">
        <f>VLOOKUP($C978,'Orçamento Base'!$D$11:$S$1673,2,FALSE)</f>
        <v>#N/A</v>
      </c>
      <c r="F978" s="211">
        <f>Dados!$C$7</f>
        <v>44652</v>
      </c>
      <c r="G978" s="226" t="e">
        <f>VLOOKUP($C978,'Orçamento Base'!$D$11:$S$1673,4,FALSE)</f>
        <v>#N/A</v>
      </c>
      <c r="H978" s="377">
        <f>IFERROR(VLOOKUP($C978,'Orçamento Base'!$D$11:$S$1673,6,FALSE),0)</f>
        <v>0</v>
      </c>
      <c r="I978" s="208" t="e">
        <f>VLOOKUP($C978,'Orçamento Base'!$D$11:$S$1673,5,FALSE)</f>
        <v>#N/A</v>
      </c>
      <c r="J978" s="167" t="e">
        <f>IF(Comparativo!$E$6="Tabela Não Desonerada",VLOOKUP($C978,'Orçamento Base'!$D$11:$S$1673,12,FALSE),VLOOKUP($C978,#REF!,12,FALSE))</f>
        <v>#N/A</v>
      </c>
      <c r="K978" s="167">
        <f>IFERROR(IF(Comparativo!$E$6="Tabela Não Desonerada",VLOOKUP($C978,'Orçamento Base'!$D$11:$S$1673,16,FALSE),VLOOKUP($C978,#REF!,16,FALSE)),0)</f>
        <v>0</v>
      </c>
      <c r="L978" s="575" t="e">
        <f>IF(AND($D978="COMPOSICAO_PROPRIA",'Orçamento Base'!$N978="-"),"14,18%",IF(AND($D978="MERCADO",'Orçamento Base'!$N978="-"),"15,38%",IF(Comparativo!$E$6="Tabela Não Desonerada",VLOOKUP($C978,'Orçamento Base'!$D$11:$S$1673,11,FALSE),VLOOKUP($C978,#REF!,11,FALSE))))</f>
        <v>#N/A</v>
      </c>
      <c r="M978" s="209">
        <f>IF(Comparativo!$E$6="Tabela Não Desonerada",Encargos!$F$44,Encargos!$D$44)</f>
        <v>1.1122000000000001</v>
      </c>
      <c r="N978" s="320"/>
      <c r="O978" s="166" t="s">
        <v>101</v>
      </c>
      <c r="P978" s="321"/>
      <c r="Q978" s="166" t="s">
        <v>101</v>
      </c>
      <c r="R978" s="321"/>
      <c r="S978" s="322"/>
      <c r="T978" s="322"/>
    </row>
    <row r="979" spans="1:20">
      <c r="A979" s="207">
        <f>'Identificação-TCE'!$A$13</f>
        <v>1</v>
      </c>
      <c r="B979" s="168" t="e">
        <f>IF(AND(G979&lt;&gt;"",H979&gt;0,I979&lt;&gt;"",J979&lt;&gt;0,K979&lt;&gt;0),COUNT($B$11:B978)+1,"")</f>
        <v>#N/A</v>
      </c>
      <c r="C979" s="207">
        <f>IF('Orçamento Base'!$M978=0,0,'Orçamento Base'!$D978)</f>
        <v>0</v>
      </c>
      <c r="D979" s="212" t="e">
        <f>IF('Orçamento Base'!$F978=Aux.!$G$11,"CONTRATACAO_PUBLICA",IF(VLOOKUP($C979,'Orçamento Base'!$D$11:$G$2116,3,FALSE)="INDEXADO",VLOOKUP(VLOOKUP($C978,'Orçamento Base'!$D$11:$G$2116,2,FALSE),'Index N_DESON.'!$A$9:$B$604,2),VLOOKUP($C979,'Orçamento Base'!$D$11:$G$2116,3,FALSE)))</f>
        <v>#N/A</v>
      </c>
      <c r="E979" s="208" t="e">
        <f>VLOOKUP($C979,'Orçamento Base'!$D$11:$S$1673,2,FALSE)</f>
        <v>#N/A</v>
      </c>
      <c r="F979" s="211">
        <f>Dados!$C$7</f>
        <v>44652</v>
      </c>
      <c r="G979" s="226" t="e">
        <f>VLOOKUP($C979,'Orçamento Base'!$D$11:$S$1673,4,FALSE)</f>
        <v>#N/A</v>
      </c>
      <c r="H979" s="377">
        <f>IFERROR(VLOOKUP($C979,'Orçamento Base'!$D$11:$S$1673,6,FALSE),0)</f>
        <v>0</v>
      </c>
      <c r="I979" s="208" t="e">
        <f>VLOOKUP($C979,'Orçamento Base'!$D$11:$S$1673,5,FALSE)</f>
        <v>#N/A</v>
      </c>
      <c r="J979" s="167" t="e">
        <f>IF(Comparativo!$E$6="Tabela Não Desonerada",VLOOKUP($C979,'Orçamento Base'!$D$11:$S$1673,12,FALSE),VLOOKUP($C979,#REF!,12,FALSE))</f>
        <v>#N/A</v>
      </c>
      <c r="K979" s="167">
        <f>IFERROR(IF(Comparativo!$E$6="Tabela Não Desonerada",VLOOKUP($C979,'Orçamento Base'!$D$11:$S$1673,16,FALSE),VLOOKUP($C979,#REF!,16,FALSE)),0)</f>
        <v>0</v>
      </c>
      <c r="L979" s="575" t="e">
        <f>IF(AND($D979="COMPOSICAO_PROPRIA",'Orçamento Base'!$N979="-"),"14,18%",IF(AND($D979="MERCADO",'Orçamento Base'!$N979="-"),"15,38%",IF(Comparativo!$E$6="Tabela Não Desonerada",VLOOKUP($C979,'Orçamento Base'!$D$11:$S$1673,11,FALSE),VLOOKUP($C979,#REF!,11,FALSE))))</f>
        <v>#N/A</v>
      </c>
      <c r="M979" s="209">
        <f>IF(Comparativo!$E$6="Tabela Não Desonerada",Encargos!$F$44,Encargos!$D$44)</f>
        <v>1.1122000000000001</v>
      </c>
      <c r="N979" s="320"/>
      <c r="O979" s="166" t="s">
        <v>101</v>
      </c>
      <c r="P979" s="321"/>
      <c r="Q979" s="166" t="s">
        <v>101</v>
      </c>
      <c r="R979" s="321"/>
      <c r="S979" s="322"/>
      <c r="T979" s="322"/>
    </row>
    <row r="980" spans="1:20">
      <c r="A980" s="207">
        <f>'Identificação-TCE'!$A$13</f>
        <v>1</v>
      </c>
      <c r="B980" s="168" t="e">
        <f>IF(AND(G980&lt;&gt;"",H980&gt;0,I980&lt;&gt;"",J980&lt;&gt;0,K980&lt;&gt;0),COUNT($B$11:B979)+1,"")</f>
        <v>#N/A</v>
      </c>
      <c r="C980" s="207">
        <f>IF('Orçamento Base'!$M979=0,0,'Orçamento Base'!$D979)</f>
        <v>0</v>
      </c>
      <c r="D980" s="212" t="e">
        <f>IF('Orçamento Base'!$F979=Aux.!$G$11,"CONTRATACAO_PUBLICA",IF(VLOOKUP($C980,'Orçamento Base'!$D$11:$G$2116,3,FALSE)="INDEXADO",VLOOKUP(VLOOKUP($C979,'Orçamento Base'!$D$11:$G$2116,2,FALSE),'Index N_DESON.'!$A$9:$B$604,2),VLOOKUP($C980,'Orçamento Base'!$D$11:$G$2116,3,FALSE)))</f>
        <v>#N/A</v>
      </c>
      <c r="E980" s="208" t="e">
        <f>VLOOKUP($C980,'Orçamento Base'!$D$11:$S$1673,2,FALSE)</f>
        <v>#N/A</v>
      </c>
      <c r="F980" s="211">
        <f>Dados!$C$7</f>
        <v>44652</v>
      </c>
      <c r="G980" s="226" t="e">
        <f>VLOOKUP($C980,'Orçamento Base'!$D$11:$S$1673,4,FALSE)</f>
        <v>#N/A</v>
      </c>
      <c r="H980" s="377">
        <f>IFERROR(VLOOKUP($C980,'Orçamento Base'!$D$11:$S$1673,6,FALSE),0)</f>
        <v>0</v>
      </c>
      <c r="I980" s="208" t="e">
        <f>VLOOKUP($C980,'Orçamento Base'!$D$11:$S$1673,5,FALSE)</f>
        <v>#N/A</v>
      </c>
      <c r="J980" s="167" t="e">
        <f>IF(Comparativo!$E$6="Tabela Não Desonerada",VLOOKUP($C980,'Orçamento Base'!$D$11:$S$1673,12,FALSE),VLOOKUP($C980,#REF!,12,FALSE))</f>
        <v>#N/A</v>
      </c>
      <c r="K980" s="167">
        <f>IFERROR(IF(Comparativo!$E$6="Tabela Não Desonerada",VLOOKUP($C980,'Orçamento Base'!$D$11:$S$1673,16,FALSE),VLOOKUP($C980,#REF!,16,FALSE)),0)</f>
        <v>0</v>
      </c>
      <c r="L980" s="575" t="e">
        <f>IF(AND($D980="COMPOSICAO_PROPRIA",'Orçamento Base'!$N980="-"),"14,18%",IF(AND($D980="MERCADO",'Orçamento Base'!$N980="-"),"15,38%",IF(Comparativo!$E$6="Tabela Não Desonerada",VLOOKUP($C980,'Orçamento Base'!$D$11:$S$1673,11,FALSE),VLOOKUP($C980,#REF!,11,FALSE))))</f>
        <v>#N/A</v>
      </c>
      <c r="M980" s="209">
        <f>IF(Comparativo!$E$6="Tabela Não Desonerada",Encargos!$F$44,Encargos!$D$44)</f>
        <v>1.1122000000000001</v>
      </c>
      <c r="N980" s="320"/>
      <c r="O980" s="166" t="s">
        <v>101</v>
      </c>
      <c r="P980" s="321"/>
      <c r="Q980" s="166" t="s">
        <v>101</v>
      </c>
      <c r="R980" s="321"/>
      <c r="S980" s="322"/>
      <c r="T980" s="322"/>
    </row>
    <row r="981" spans="1:20">
      <c r="A981" s="207">
        <f>'Identificação-TCE'!$A$13</f>
        <v>1</v>
      </c>
      <c r="B981" s="168" t="e">
        <f>IF(AND(G981&lt;&gt;"",H981&gt;0,I981&lt;&gt;"",J981&lt;&gt;0,K981&lt;&gt;0),COUNT($B$11:B980)+1,"")</f>
        <v>#N/A</v>
      </c>
      <c r="C981" s="207">
        <f>IF('Orçamento Base'!$M980=0,0,'Orçamento Base'!$D980)</f>
        <v>0</v>
      </c>
      <c r="D981" s="212" t="e">
        <f>IF('Orçamento Base'!$F980=Aux.!$G$11,"CONTRATACAO_PUBLICA",IF(VLOOKUP($C981,'Orçamento Base'!$D$11:$G$2116,3,FALSE)="INDEXADO",VLOOKUP(VLOOKUP($C980,'Orçamento Base'!$D$11:$G$2116,2,FALSE),'Index N_DESON.'!$A$9:$B$604,2),VLOOKUP($C981,'Orçamento Base'!$D$11:$G$2116,3,FALSE)))</f>
        <v>#N/A</v>
      </c>
      <c r="E981" s="208" t="e">
        <f>VLOOKUP($C981,'Orçamento Base'!$D$11:$S$1673,2,FALSE)</f>
        <v>#N/A</v>
      </c>
      <c r="F981" s="211">
        <f>Dados!$C$7</f>
        <v>44652</v>
      </c>
      <c r="G981" s="226" t="e">
        <f>VLOOKUP($C981,'Orçamento Base'!$D$11:$S$1673,4,FALSE)</f>
        <v>#N/A</v>
      </c>
      <c r="H981" s="377">
        <f>IFERROR(VLOOKUP($C981,'Orçamento Base'!$D$11:$S$1673,6,FALSE),0)</f>
        <v>0</v>
      </c>
      <c r="I981" s="208" t="e">
        <f>VLOOKUP($C981,'Orçamento Base'!$D$11:$S$1673,5,FALSE)</f>
        <v>#N/A</v>
      </c>
      <c r="J981" s="167" t="e">
        <f>IF(Comparativo!$E$6="Tabela Não Desonerada",VLOOKUP($C981,'Orçamento Base'!$D$11:$S$1673,12,FALSE),VLOOKUP($C981,#REF!,12,FALSE))</f>
        <v>#N/A</v>
      </c>
      <c r="K981" s="167">
        <f>IFERROR(IF(Comparativo!$E$6="Tabela Não Desonerada",VLOOKUP($C981,'Orçamento Base'!$D$11:$S$1673,16,FALSE),VLOOKUP($C981,#REF!,16,FALSE)),0)</f>
        <v>0</v>
      </c>
      <c r="L981" s="575" t="e">
        <f>IF(AND($D981="COMPOSICAO_PROPRIA",'Orçamento Base'!$N981="-"),"14,18%",IF(AND($D981="MERCADO",'Orçamento Base'!$N981="-"),"15,38%",IF(Comparativo!$E$6="Tabela Não Desonerada",VLOOKUP($C981,'Orçamento Base'!$D$11:$S$1673,11,FALSE),VLOOKUP($C981,#REF!,11,FALSE))))</f>
        <v>#N/A</v>
      </c>
      <c r="M981" s="209">
        <f>IF(Comparativo!$E$6="Tabela Não Desonerada",Encargos!$F$44,Encargos!$D$44)</f>
        <v>1.1122000000000001</v>
      </c>
      <c r="N981" s="320"/>
      <c r="O981" s="166" t="s">
        <v>101</v>
      </c>
      <c r="P981" s="321"/>
      <c r="Q981" s="166" t="s">
        <v>101</v>
      </c>
      <c r="R981" s="321"/>
      <c r="S981" s="322"/>
      <c r="T981" s="322"/>
    </row>
    <row r="982" spans="1:20">
      <c r="A982" s="207">
        <f>'Identificação-TCE'!$A$13</f>
        <v>1</v>
      </c>
      <c r="B982" s="168" t="e">
        <f>IF(AND(G982&lt;&gt;"",H982&gt;0,I982&lt;&gt;"",J982&lt;&gt;0,K982&lt;&gt;0),COUNT($B$11:B981)+1,"")</f>
        <v>#N/A</v>
      </c>
      <c r="C982" s="207">
        <f>IF('Orçamento Base'!$M981=0,0,'Orçamento Base'!$D981)</f>
        <v>0</v>
      </c>
      <c r="D982" s="212" t="e">
        <f>IF('Orçamento Base'!$F981=Aux.!$G$11,"CONTRATACAO_PUBLICA",IF(VLOOKUP($C982,'Orçamento Base'!$D$11:$G$2116,3,FALSE)="INDEXADO",VLOOKUP(VLOOKUP($C981,'Orçamento Base'!$D$11:$G$2116,2,FALSE),'Index N_DESON.'!$A$9:$B$604,2),VLOOKUP($C982,'Orçamento Base'!$D$11:$G$2116,3,FALSE)))</f>
        <v>#N/A</v>
      </c>
      <c r="E982" s="208" t="e">
        <f>VLOOKUP($C982,'Orçamento Base'!$D$11:$S$1673,2,FALSE)</f>
        <v>#N/A</v>
      </c>
      <c r="F982" s="211">
        <f>Dados!$C$7</f>
        <v>44652</v>
      </c>
      <c r="G982" s="226" t="e">
        <f>VLOOKUP($C982,'Orçamento Base'!$D$11:$S$1673,4,FALSE)</f>
        <v>#N/A</v>
      </c>
      <c r="H982" s="377">
        <f>IFERROR(VLOOKUP($C982,'Orçamento Base'!$D$11:$S$1673,6,FALSE),0)</f>
        <v>0</v>
      </c>
      <c r="I982" s="208" t="e">
        <f>VLOOKUP($C982,'Orçamento Base'!$D$11:$S$1673,5,FALSE)</f>
        <v>#N/A</v>
      </c>
      <c r="J982" s="167" t="e">
        <f>IF(Comparativo!$E$6="Tabela Não Desonerada",VLOOKUP($C982,'Orçamento Base'!$D$11:$S$1673,12,FALSE),VLOOKUP($C982,#REF!,12,FALSE))</f>
        <v>#N/A</v>
      </c>
      <c r="K982" s="167">
        <f>IFERROR(IF(Comparativo!$E$6="Tabela Não Desonerada",VLOOKUP($C982,'Orçamento Base'!$D$11:$S$1673,16,FALSE),VLOOKUP($C982,#REF!,16,FALSE)),0)</f>
        <v>0</v>
      </c>
      <c r="L982" s="575" t="e">
        <f>IF(AND($D982="COMPOSICAO_PROPRIA",'Orçamento Base'!$N982="-"),"14,18%",IF(AND($D982="MERCADO",'Orçamento Base'!$N982="-"),"15,38%",IF(Comparativo!$E$6="Tabela Não Desonerada",VLOOKUP($C982,'Orçamento Base'!$D$11:$S$1673,11,FALSE),VLOOKUP($C982,#REF!,11,FALSE))))</f>
        <v>#N/A</v>
      </c>
      <c r="M982" s="209">
        <f>IF(Comparativo!$E$6="Tabela Não Desonerada",Encargos!$F$44,Encargos!$D$44)</f>
        <v>1.1122000000000001</v>
      </c>
      <c r="N982" s="320"/>
      <c r="O982" s="166" t="s">
        <v>101</v>
      </c>
      <c r="P982" s="321"/>
      <c r="Q982" s="166" t="s">
        <v>101</v>
      </c>
      <c r="R982" s="321"/>
      <c r="S982" s="322"/>
      <c r="T982" s="322"/>
    </row>
    <row r="983" spans="1:20">
      <c r="A983" s="207">
        <f>'Identificação-TCE'!$A$13</f>
        <v>1</v>
      </c>
      <c r="B983" s="168" t="e">
        <f>IF(AND(G983&lt;&gt;"",H983&gt;0,I983&lt;&gt;"",J983&lt;&gt;0,K983&lt;&gt;0),COUNT($B$11:B982)+1,"")</f>
        <v>#N/A</v>
      </c>
      <c r="C983" s="207">
        <f>IF('Orçamento Base'!$M982=0,0,'Orçamento Base'!$D982)</f>
        <v>0</v>
      </c>
      <c r="D983" s="212" t="e">
        <f>IF('Orçamento Base'!$F982=Aux.!$G$11,"CONTRATACAO_PUBLICA",IF(VLOOKUP($C983,'Orçamento Base'!$D$11:$G$2116,3,FALSE)="INDEXADO",VLOOKUP(VLOOKUP($C982,'Orçamento Base'!$D$11:$G$2116,2,FALSE),'Index N_DESON.'!$A$9:$B$604,2),VLOOKUP($C983,'Orçamento Base'!$D$11:$G$2116,3,FALSE)))</f>
        <v>#N/A</v>
      </c>
      <c r="E983" s="208" t="e">
        <f>VLOOKUP($C983,'Orçamento Base'!$D$11:$S$1673,2,FALSE)</f>
        <v>#N/A</v>
      </c>
      <c r="F983" s="211">
        <f>Dados!$C$7</f>
        <v>44652</v>
      </c>
      <c r="G983" s="226" t="e">
        <f>VLOOKUP($C983,'Orçamento Base'!$D$11:$S$1673,4,FALSE)</f>
        <v>#N/A</v>
      </c>
      <c r="H983" s="377">
        <f>IFERROR(VLOOKUP($C983,'Orçamento Base'!$D$11:$S$1673,6,FALSE),0)</f>
        <v>0</v>
      </c>
      <c r="I983" s="208" t="e">
        <f>VLOOKUP($C983,'Orçamento Base'!$D$11:$S$1673,5,FALSE)</f>
        <v>#N/A</v>
      </c>
      <c r="J983" s="167" t="e">
        <f>IF(Comparativo!$E$6="Tabela Não Desonerada",VLOOKUP($C983,'Orçamento Base'!$D$11:$S$1673,12,FALSE),VLOOKUP($C983,#REF!,12,FALSE))</f>
        <v>#N/A</v>
      </c>
      <c r="K983" s="167">
        <f>IFERROR(IF(Comparativo!$E$6="Tabela Não Desonerada",VLOOKUP($C983,'Orçamento Base'!$D$11:$S$1673,16,FALSE),VLOOKUP($C983,#REF!,16,FALSE)),0)</f>
        <v>0</v>
      </c>
      <c r="L983" s="575" t="e">
        <f>IF(AND($D983="COMPOSICAO_PROPRIA",'Orçamento Base'!$N983="-"),"14,18%",IF(AND($D983="MERCADO",'Orçamento Base'!$N983="-"),"15,38%",IF(Comparativo!$E$6="Tabela Não Desonerada",VLOOKUP($C983,'Orçamento Base'!$D$11:$S$1673,11,FALSE),VLOOKUP($C983,#REF!,11,FALSE))))</f>
        <v>#N/A</v>
      </c>
      <c r="M983" s="209">
        <f>IF(Comparativo!$E$6="Tabela Não Desonerada",Encargos!$F$44,Encargos!$D$44)</f>
        <v>1.1122000000000001</v>
      </c>
      <c r="N983" s="320"/>
      <c r="O983" s="166" t="s">
        <v>101</v>
      </c>
      <c r="P983" s="321"/>
      <c r="Q983" s="166" t="s">
        <v>101</v>
      </c>
      <c r="R983" s="321"/>
      <c r="S983" s="322"/>
      <c r="T983" s="322"/>
    </row>
    <row r="984" spans="1:20">
      <c r="A984" s="207">
        <f>'Identificação-TCE'!$A$13</f>
        <v>1</v>
      </c>
      <c r="B984" s="168" t="e">
        <f>IF(AND(G984&lt;&gt;"",H984&gt;0,I984&lt;&gt;"",J984&lt;&gt;0,K984&lt;&gt;0),COUNT($B$11:B983)+1,"")</f>
        <v>#N/A</v>
      </c>
      <c r="C984" s="207">
        <f>IF('Orçamento Base'!$M983=0,0,'Orçamento Base'!$D983)</f>
        <v>0</v>
      </c>
      <c r="D984" s="212" t="e">
        <f>IF('Orçamento Base'!$F983=Aux.!$G$11,"CONTRATACAO_PUBLICA",IF(VLOOKUP($C984,'Orçamento Base'!$D$11:$G$2116,3,FALSE)="INDEXADO",VLOOKUP(VLOOKUP($C983,'Orçamento Base'!$D$11:$G$2116,2,FALSE),'Index N_DESON.'!$A$9:$B$604,2),VLOOKUP($C984,'Orçamento Base'!$D$11:$G$2116,3,FALSE)))</f>
        <v>#N/A</v>
      </c>
      <c r="E984" s="208" t="e">
        <f>VLOOKUP($C984,'Orçamento Base'!$D$11:$S$1673,2,FALSE)</f>
        <v>#N/A</v>
      </c>
      <c r="F984" s="211">
        <f>Dados!$C$7</f>
        <v>44652</v>
      </c>
      <c r="G984" s="226" t="e">
        <f>VLOOKUP($C984,'Orçamento Base'!$D$11:$S$1673,4,FALSE)</f>
        <v>#N/A</v>
      </c>
      <c r="H984" s="377">
        <f>IFERROR(VLOOKUP($C984,'Orçamento Base'!$D$11:$S$1673,6,FALSE),0)</f>
        <v>0</v>
      </c>
      <c r="I984" s="208" t="e">
        <f>VLOOKUP($C984,'Orçamento Base'!$D$11:$S$1673,5,FALSE)</f>
        <v>#N/A</v>
      </c>
      <c r="J984" s="167" t="e">
        <f>IF(Comparativo!$E$6="Tabela Não Desonerada",VLOOKUP($C984,'Orçamento Base'!$D$11:$S$1673,12,FALSE),VLOOKUP($C984,#REF!,12,FALSE))</f>
        <v>#N/A</v>
      </c>
      <c r="K984" s="167">
        <f>IFERROR(IF(Comparativo!$E$6="Tabela Não Desonerada",VLOOKUP($C984,'Orçamento Base'!$D$11:$S$1673,16,FALSE),VLOOKUP($C984,#REF!,16,FALSE)),0)</f>
        <v>0</v>
      </c>
      <c r="L984" s="575" t="e">
        <f>IF(AND($D984="COMPOSICAO_PROPRIA",'Orçamento Base'!$N984="-"),"14,18%",IF(AND($D984="MERCADO",'Orçamento Base'!$N984="-"),"15,38%",IF(Comparativo!$E$6="Tabela Não Desonerada",VLOOKUP($C984,'Orçamento Base'!$D$11:$S$1673,11,FALSE),VLOOKUP($C984,#REF!,11,FALSE))))</f>
        <v>#N/A</v>
      </c>
      <c r="M984" s="209">
        <f>IF(Comparativo!$E$6="Tabela Não Desonerada",Encargos!$F$44,Encargos!$D$44)</f>
        <v>1.1122000000000001</v>
      </c>
      <c r="N984" s="320"/>
      <c r="O984" s="166" t="s">
        <v>101</v>
      </c>
      <c r="P984" s="321"/>
      <c r="Q984" s="166" t="s">
        <v>101</v>
      </c>
      <c r="R984" s="321"/>
      <c r="S984" s="322"/>
      <c r="T984" s="322"/>
    </row>
    <row r="985" spans="1:20">
      <c r="A985" s="207">
        <f>'Identificação-TCE'!$A$13</f>
        <v>1</v>
      </c>
      <c r="B985" s="168" t="e">
        <f>IF(AND(G985&lt;&gt;"",H985&gt;0,I985&lt;&gt;"",J985&lt;&gt;0,K985&lt;&gt;0),COUNT($B$11:B984)+1,"")</f>
        <v>#N/A</v>
      </c>
      <c r="C985" s="207">
        <f>IF('Orçamento Base'!$M984=0,0,'Orçamento Base'!$D984)</f>
        <v>0</v>
      </c>
      <c r="D985" s="212" t="e">
        <f>IF('Orçamento Base'!$F984=Aux.!$G$11,"CONTRATACAO_PUBLICA",IF(VLOOKUP($C985,'Orçamento Base'!$D$11:$G$2116,3,FALSE)="INDEXADO",VLOOKUP(VLOOKUP($C984,'Orçamento Base'!$D$11:$G$2116,2,FALSE),'Index N_DESON.'!$A$9:$B$604,2),VLOOKUP($C985,'Orçamento Base'!$D$11:$G$2116,3,FALSE)))</f>
        <v>#N/A</v>
      </c>
      <c r="E985" s="208" t="e">
        <f>VLOOKUP($C985,'Orçamento Base'!$D$11:$S$1673,2,FALSE)</f>
        <v>#N/A</v>
      </c>
      <c r="F985" s="211">
        <f>Dados!$C$7</f>
        <v>44652</v>
      </c>
      <c r="G985" s="226" t="e">
        <f>VLOOKUP($C985,'Orçamento Base'!$D$11:$S$1673,4,FALSE)</f>
        <v>#N/A</v>
      </c>
      <c r="H985" s="377">
        <f>IFERROR(VLOOKUP($C985,'Orçamento Base'!$D$11:$S$1673,6,FALSE),0)</f>
        <v>0</v>
      </c>
      <c r="I985" s="208" t="e">
        <f>VLOOKUP($C985,'Orçamento Base'!$D$11:$S$1673,5,FALSE)</f>
        <v>#N/A</v>
      </c>
      <c r="J985" s="167" t="e">
        <f>IF(Comparativo!$E$6="Tabela Não Desonerada",VLOOKUP($C985,'Orçamento Base'!$D$11:$S$1673,12,FALSE),VLOOKUP($C985,#REF!,12,FALSE))</f>
        <v>#N/A</v>
      </c>
      <c r="K985" s="167">
        <f>IFERROR(IF(Comparativo!$E$6="Tabela Não Desonerada",VLOOKUP($C985,'Orçamento Base'!$D$11:$S$1673,16,FALSE),VLOOKUP($C985,#REF!,16,FALSE)),0)</f>
        <v>0</v>
      </c>
      <c r="L985" s="575" t="e">
        <f>IF(AND($D985="COMPOSICAO_PROPRIA",'Orçamento Base'!$N985="-"),"14,18%",IF(AND($D985="MERCADO",'Orçamento Base'!$N985="-"),"15,38%",IF(Comparativo!$E$6="Tabela Não Desonerada",VLOOKUP($C985,'Orçamento Base'!$D$11:$S$1673,11,FALSE),VLOOKUP($C985,#REF!,11,FALSE))))</f>
        <v>#N/A</v>
      </c>
      <c r="M985" s="209">
        <f>IF(Comparativo!$E$6="Tabela Não Desonerada",Encargos!$F$44,Encargos!$D$44)</f>
        <v>1.1122000000000001</v>
      </c>
      <c r="N985" s="320"/>
      <c r="O985" s="166" t="s">
        <v>101</v>
      </c>
      <c r="P985" s="321"/>
      <c r="Q985" s="166" t="s">
        <v>101</v>
      </c>
      <c r="R985" s="321"/>
      <c r="S985" s="322"/>
      <c r="T985" s="322"/>
    </row>
    <row r="986" spans="1:20">
      <c r="A986" s="207">
        <f>'Identificação-TCE'!$A$13</f>
        <v>1</v>
      </c>
      <c r="B986" s="168" t="e">
        <f>IF(AND(G986&lt;&gt;"",H986&gt;0,I986&lt;&gt;"",J986&lt;&gt;0,K986&lt;&gt;0),COUNT($B$11:B985)+1,"")</f>
        <v>#N/A</v>
      </c>
      <c r="C986" s="207">
        <f>IF('Orçamento Base'!$M985=0,0,'Orçamento Base'!$D985)</f>
        <v>0</v>
      </c>
      <c r="D986" s="212" t="e">
        <f>IF('Orçamento Base'!$F985=Aux.!$G$11,"CONTRATACAO_PUBLICA",IF(VLOOKUP($C986,'Orçamento Base'!$D$11:$G$2116,3,FALSE)="INDEXADO",VLOOKUP(VLOOKUP($C985,'Orçamento Base'!$D$11:$G$2116,2,FALSE),'Index N_DESON.'!$A$9:$B$604,2),VLOOKUP($C986,'Orçamento Base'!$D$11:$G$2116,3,FALSE)))</f>
        <v>#N/A</v>
      </c>
      <c r="E986" s="208" t="e">
        <f>VLOOKUP($C986,'Orçamento Base'!$D$11:$S$1673,2,FALSE)</f>
        <v>#N/A</v>
      </c>
      <c r="F986" s="211">
        <f>Dados!$C$7</f>
        <v>44652</v>
      </c>
      <c r="G986" s="226" t="e">
        <f>VLOOKUP($C986,'Orçamento Base'!$D$11:$S$1673,4,FALSE)</f>
        <v>#N/A</v>
      </c>
      <c r="H986" s="377">
        <f>IFERROR(VLOOKUP($C986,'Orçamento Base'!$D$11:$S$1673,6,FALSE),0)</f>
        <v>0</v>
      </c>
      <c r="I986" s="208" t="e">
        <f>VLOOKUP($C986,'Orçamento Base'!$D$11:$S$1673,5,FALSE)</f>
        <v>#N/A</v>
      </c>
      <c r="J986" s="167" t="e">
        <f>IF(Comparativo!$E$6="Tabela Não Desonerada",VLOOKUP($C986,'Orçamento Base'!$D$11:$S$1673,12,FALSE),VLOOKUP($C986,#REF!,12,FALSE))</f>
        <v>#N/A</v>
      </c>
      <c r="K986" s="167">
        <f>IFERROR(IF(Comparativo!$E$6="Tabela Não Desonerada",VLOOKUP($C986,'Orçamento Base'!$D$11:$S$1673,16,FALSE),VLOOKUP($C986,#REF!,16,FALSE)),0)</f>
        <v>0</v>
      </c>
      <c r="L986" s="575" t="e">
        <f>IF(AND($D986="COMPOSICAO_PROPRIA",'Orçamento Base'!$N986="-"),"14,18%",IF(AND($D986="MERCADO",'Orçamento Base'!$N986="-"),"15,38%",IF(Comparativo!$E$6="Tabela Não Desonerada",VLOOKUP($C986,'Orçamento Base'!$D$11:$S$1673,11,FALSE),VLOOKUP($C986,#REF!,11,FALSE))))</f>
        <v>#N/A</v>
      </c>
      <c r="M986" s="209">
        <f>IF(Comparativo!$E$6="Tabela Não Desonerada",Encargos!$F$44,Encargos!$D$44)</f>
        <v>1.1122000000000001</v>
      </c>
      <c r="N986" s="320"/>
      <c r="O986" s="166" t="s">
        <v>101</v>
      </c>
      <c r="P986" s="321"/>
      <c r="Q986" s="166" t="s">
        <v>101</v>
      </c>
      <c r="R986" s="321"/>
      <c r="S986" s="322"/>
      <c r="T986" s="322"/>
    </row>
    <row r="987" spans="1:20">
      <c r="A987" s="207">
        <f>'Identificação-TCE'!$A$13</f>
        <v>1</v>
      </c>
      <c r="B987" s="168" t="e">
        <f>IF(AND(G987&lt;&gt;"",H987&gt;0,I987&lt;&gt;"",J987&lt;&gt;0,K987&lt;&gt;0),COUNT($B$11:B986)+1,"")</f>
        <v>#N/A</v>
      </c>
      <c r="C987" s="207">
        <f>IF('Orçamento Base'!$M986=0,0,'Orçamento Base'!$D986)</f>
        <v>0</v>
      </c>
      <c r="D987" s="212" t="e">
        <f>IF('Orçamento Base'!$F986=Aux.!$G$11,"CONTRATACAO_PUBLICA",IF(VLOOKUP($C987,'Orçamento Base'!$D$11:$G$2116,3,FALSE)="INDEXADO",VLOOKUP(VLOOKUP($C986,'Orçamento Base'!$D$11:$G$2116,2,FALSE),'Index N_DESON.'!$A$9:$B$604,2),VLOOKUP($C987,'Orçamento Base'!$D$11:$G$2116,3,FALSE)))</f>
        <v>#N/A</v>
      </c>
      <c r="E987" s="208" t="e">
        <f>VLOOKUP($C987,'Orçamento Base'!$D$11:$S$1673,2,FALSE)</f>
        <v>#N/A</v>
      </c>
      <c r="F987" s="211">
        <f>Dados!$C$7</f>
        <v>44652</v>
      </c>
      <c r="G987" s="226" t="e">
        <f>VLOOKUP($C987,'Orçamento Base'!$D$11:$S$1673,4,FALSE)</f>
        <v>#N/A</v>
      </c>
      <c r="H987" s="377">
        <f>IFERROR(VLOOKUP($C987,'Orçamento Base'!$D$11:$S$1673,6,FALSE),0)</f>
        <v>0</v>
      </c>
      <c r="I987" s="208" t="e">
        <f>VLOOKUP($C987,'Orçamento Base'!$D$11:$S$1673,5,FALSE)</f>
        <v>#N/A</v>
      </c>
      <c r="J987" s="167" t="e">
        <f>IF(Comparativo!$E$6="Tabela Não Desonerada",VLOOKUP($C987,'Orçamento Base'!$D$11:$S$1673,12,FALSE),VLOOKUP($C987,#REF!,12,FALSE))</f>
        <v>#N/A</v>
      </c>
      <c r="K987" s="167">
        <f>IFERROR(IF(Comparativo!$E$6="Tabela Não Desonerada",VLOOKUP($C987,'Orçamento Base'!$D$11:$S$1673,16,FALSE),VLOOKUP($C987,#REF!,16,FALSE)),0)</f>
        <v>0</v>
      </c>
      <c r="L987" s="575" t="e">
        <f>IF(AND($D987="COMPOSICAO_PROPRIA",'Orçamento Base'!$N987="-"),"14,18%",IF(AND($D987="MERCADO",'Orçamento Base'!$N987="-"),"15,38%",IF(Comparativo!$E$6="Tabela Não Desonerada",VLOOKUP($C987,'Orçamento Base'!$D$11:$S$1673,11,FALSE),VLOOKUP($C987,#REF!,11,FALSE))))</f>
        <v>#N/A</v>
      </c>
      <c r="M987" s="209">
        <f>IF(Comparativo!$E$6="Tabela Não Desonerada",Encargos!$F$44,Encargos!$D$44)</f>
        <v>1.1122000000000001</v>
      </c>
      <c r="N987" s="320"/>
      <c r="O987" s="166" t="s">
        <v>101</v>
      </c>
      <c r="P987" s="321"/>
      <c r="Q987" s="166" t="s">
        <v>101</v>
      </c>
      <c r="R987" s="321"/>
      <c r="S987" s="322"/>
      <c r="T987" s="322"/>
    </row>
    <row r="988" spans="1:20">
      <c r="A988" s="207">
        <f>'Identificação-TCE'!$A$13</f>
        <v>1</v>
      </c>
      <c r="B988" s="168" t="e">
        <f>IF(AND(G988&lt;&gt;"",H988&gt;0,I988&lt;&gt;"",J988&lt;&gt;0,K988&lt;&gt;0),COUNT($B$11:B987)+1,"")</f>
        <v>#N/A</v>
      </c>
      <c r="C988" s="207">
        <f>IF('Orçamento Base'!$M987=0,0,'Orçamento Base'!$D987)</f>
        <v>0</v>
      </c>
      <c r="D988" s="212" t="e">
        <f>IF('Orçamento Base'!$F987=Aux.!$G$11,"CONTRATACAO_PUBLICA",IF(VLOOKUP($C988,'Orçamento Base'!$D$11:$G$2116,3,FALSE)="INDEXADO",VLOOKUP(VLOOKUP($C987,'Orçamento Base'!$D$11:$G$2116,2,FALSE),'Index N_DESON.'!$A$9:$B$604,2),VLOOKUP($C988,'Orçamento Base'!$D$11:$G$2116,3,FALSE)))</f>
        <v>#N/A</v>
      </c>
      <c r="E988" s="208" t="e">
        <f>VLOOKUP($C988,'Orçamento Base'!$D$11:$S$1673,2,FALSE)</f>
        <v>#N/A</v>
      </c>
      <c r="F988" s="211">
        <f>Dados!$C$7</f>
        <v>44652</v>
      </c>
      <c r="G988" s="226" t="e">
        <f>VLOOKUP($C988,'Orçamento Base'!$D$11:$S$1673,4,FALSE)</f>
        <v>#N/A</v>
      </c>
      <c r="H988" s="377">
        <f>IFERROR(VLOOKUP($C988,'Orçamento Base'!$D$11:$S$1673,6,FALSE),0)</f>
        <v>0</v>
      </c>
      <c r="I988" s="208" t="e">
        <f>VLOOKUP($C988,'Orçamento Base'!$D$11:$S$1673,5,FALSE)</f>
        <v>#N/A</v>
      </c>
      <c r="J988" s="167" t="e">
        <f>IF(Comparativo!$E$6="Tabela Não Desonerada",VLOOKUP($C988,'Orçamento Base'!$D$11:$S$1673,12,FALSE),VLOOKUP($C988,#REF!,12,FALSE))</f>
        <v>#N/A</v>
      </c>
      <c r="K988" s="167">
        <f>IFERROR(IF(Comparativo!$E$6="Tabela Não Desonerada",VLOOKUP($C988,'Orçamento Base'!$D$11:$S$1673,16,FALSE),VLOOKUP($C988,#REF!,16,FALSE)),0)</f>
        <v>0</v>
      </c>
      <c r="L988" s="575" t="e">
        <f>IF(AND($D988="COMPOSICAO_PROPRIA",'Orçamento Base'!$N988="-"),"14,18%",IF(AND($D988="MERCADO",'Orçamento Base'!$N988="-"),"15,38%",IF(Comparativo!$E$6="Tabela Não Desonerada",VLOOKUP($C988,'Orçamento Base'!$D$11:$S$1673,11,FALSE),VLOOKUP($C988,#REF!,11,FALSE))))</f>
        <v>#N/A</v>
      </c>
      <c r="M988" s="209">
        <f>IF(Comparativo!$E$6="Tabela Não Desonerada",Encargos!$F$44,Encargos!$D$44)</f>
        <v>1.1122000000000001</v>
      </c>
      <c r="N988" s="320"/>
      <c r="O988" s="166" t="s">
        <v>101</v>
      </c>
      <c r="P988" s="321"/>
      <c r="Q988" s="166" t="s">
        <v>101</v>
      </c>
      <c r="R988" s="321"/>
      <c r="S988" s="322"/>
      <c r="T988" s="322"/>
    </row>
    <row r="989" spans="1:20">
      <c r="A989" s="207">
        <f>'Identificação-TCE'!$A$13</f>
        <v>1</v>
      </c>
      <c r="B989" s="168" t="e">
        <f>IF(AND(G989&lt;&gt;"",H989&gt;0,I989&lt;&gt;"",J989&lt;&gt;0,K989&lt;&gt;0),COUNT($B$11:B988)+1,"")</f>
        <v>#N/A</v>
      </c>
      <c r="C989" s="207">
        <f>IF('Orçamento Base'!$M988=0,0,'Orçamento Base'!$D988)</f>
        <v>0</v>
      </c>
      <c r="D989" s="212" t="e">
        <f>IF('Orçamento Base'!$F988=Aux.!$G$11,"CONTRATACAO_PUBLICA",IF(VLOOKUP($C989,'Orçamento Base'!$D$11:$G$2116,3,FALSE)="INDEXADO",VLOOKUP(VLOOKUP($C988,'Orçamento Base'!$D$11:$G$2116,2,FALSE),'Index N_DESON.'!$A$9:$B$604,2),VLOOKUP($C989,'Orçamento Base'!$D$11:$G$2116,3,FALSE)))</f>
        <v>#N/A</v>
      </c>
      <c r="E989" s="208" t="e">
        <f>VLOOKUP($C989,'Orçamento Base'!$D$11:$S$1673,2,FALSE)</f>
        <v>#N/A</v>
      </c>
      <c r="F989" s="211">
        <f>Dados!$C$7</f>
        <v>44652</v>
      </c>
      <c r="G989" s="226" t="e">
        <f>VLOOKUP($C989,'Orçamento Base'!$D$11:$S$1673,4,FALSE)</f>
        <v>#N/A</v>
      </c>
      <c r="H989" s="377">
        <f>IFERROR(VLOOKUP($C989,'Orçamento Base'!$D$11:$S$1673,6,FALSE),0)</f>
        <v>0</v>
      </c>
      <c r="I989" s="208" t="e">
        <f>VLOOKUP($C989,'Orçamento Base'!$D$11:$S$1673,5,FALSE)</f>
        <v>#N/A</v>
      </c>
      <c r="J989" s="167" t="e">
        <f>IF(Comparativo!$E$6="Tabela Não Desonerada",VLOOKUP($C989,'Orçamento Base'!$D$11:$S$1673,12,FALSE),VLOOKUP($C989,#REF!,12,FALSE))</f>
        <v>#N/A</v>
      </c>
      <c r="K989" s="167">
        <f>IFERROR(IF(Comparativo!$E$6="Tabela Não Desonerada",VLOOKUP($C989,'Orçamento Base'!$D$11:$S$1673,16,FALSE),VLOOKUP($C989,#REF!,16,FALSE)),0)</f>
        <v>0</v>
      </c>
      <c r="L989" s="575" t="e">
        <f>IF(AND($D989="COMPOSICAO_PROPRIA",'Orçamento Base'!$N989="-"),"14,18%",IF(AND($D989="MERCADO",'Orçamento Base'!$N989="-"),"15,38%",IF(Comparativo!$E$6="Tabela Não Desonerada",VLOOKUP($C989,'Orçamento Base'!$D$11:$S$1673,11,FALSE),VLOOKUP($C989,#REF!,11,FALSE))))</f>
        <v>#N/A</v>
      </c>
      <c r="M989" s="209">
        <f>IF(Comparativo!$E$6="Tabela Não Desonerada",Encargos!$F$44,Encargos!$D$44)</f>
        <v>1.1122000000000001</v>
      </c>
      <c r="N989" s="320"/>
      <c r="O989" s="166" t="s">
        <v>101</v>
      </c>
      <c r="P989" s="321"/>
      <c r="Q989" s="166" t="s">
        <v>101</v>
      </c>
      <c r="R989" s="321"/>
      <c r="S989" s="322"/>
      <c r="T989" s="322"/>
    </row>
    <row r="990" spans="1:20">
      <c r="A990" s="207">
        <f>'Identificação-TCE'!$A$13</f>
        <v>1</v>
      </c>
      <c r="B990" s="168" t="e">
        <f>IF(AND(G990&lt;&gt;"",H990&gt;0,I990&lt;&gt;"",J990&lt;&gt;0,K990&lt;&gt;0),COUNT($B$11:B989)+1,"")</f>
        <v>#N/A</v>
      </c>
      <c r="C990" s="207">
        <f>IF('Orçamento Base'!$M989=0,0,'Orçamento Base'!$D989)</f>
        <v>0</v>
      </c>
      <c r="D990" s="212" t="e">
        <f>IF('Orçamento Base'!$F989=Aux.!$G$11,"CONTRATACAO_PUBLICA",IF(VLOOKUP($C990,'Orçamento Base'!$D$11:$G$2116,3,FALSE)="INDEXADO",VLOOKUP(VLOOKUP($C989,'Orçamento Base'!$D$11:$G$2116,2,FALSE),'Index N_DESON.'!$A$9:$B$604,2),VLOOKUP($C990,'Orçamento Base'!$D$11:$G$2116,3,FALSE)))</f>
        <v>#N/A</v>
      </c>
      <c r="E990" s="208" t="e">
        <f>VLOOKUP($C990,'Orçamento Base'!$D$11:$S$1673,2,FALSE)</f>
        <v>#N/A</v>
      </c>
      <c r="F990" s="211">
        <f>Dados!$C$7</f>
        <v>44652</v>
      </c>
      <c r="G990" s="226" t="e">
        <f>VLOOKUP($C990,'Orçamento Base'!$D$11:$S$1673,4,FALSE)</f>
        <v>#N/A</v>
      </c>
      <c r="H990" s="377">
        <f>IFERROR(VLOOKUP($C990,'Orçamento Base'!$D$11:$S$1673,6,FALSE),0)</f>
        <v>0</v>
      </c>
      <c r="I990" s="208" t="e">
        <f>VLOOKUP($C990,'Orçamento Base'!$D$11:$S$1673,5,FALSE)</f>
        <v>#N/A</v>
      </c>
      <c r="J990" s="167" t="e">
        <f>IF(Comparativo!$E$6="Tabela Não Desonerada",VLOOKUP($C990,'Orçamento Base'!$D$11:$S$1673,12,FALSE),VLOOKUP($C990,#REF!,12,FALSE))</f>
        <v>#N/A</v>
      </c>
      <c r="K990" s="167">
        <f>IFERROR(IF(Comparativo!$E$6="Tabela Não Desonerada",VLOOKUP($C990,'Orçamento Base'!$D$11:$S$1673,16,FALSE),VLOOKUP($C990,#REF!,16,FALSE)),0)</f>
        <v>0</v>
      </c>
      <c r="L990" s="575" t="e">
        <f>IF(AND($D990="COMPOSICAO_PROPRIA",'Orçamento Base'!$N990="-"),"14,18%",IF(AND($D990="MERCADO",'Orçamento Base'!$N990="-"),"15,38%",IF(Comparativo!$E$6="Tabela Não Desonerada",VLOOKUP($C990,'Orçamento Base'!$D$11:$S$1673,11,FALSE),VLOOKUP($C990,#REF!,11,FALSE))))</f>
        <v>#N/A</v>
      </c>
      <c r="M990" s="209">
        <f>IF(Comparativo!$E$6="Tabela Não Desonerada",Encargos!$F$44,Encargos!$D$44)</f>
        <v>1.1122000000000001</v>
      </c>
      <c r="N990" s="320"/>
      <c r="O990" s="166" t="s">
        <v>101</v>
      </c>
      <c r="P990" s="321"/>
      <c r="Q990" s="166" t="s">
        <v>101</v>
      </c>
      <c r="R990" s="321"/>
      <c r="S990" s="322"/>
      <c r="T990" s="322"/>
    </row>
    <row r="991" spans="1:20">
      <c r="A991" s="207">
        <f>'Identificação-TCE'!$A$13</f>
        <v>1</v>
      </c>
      <c r="B991" s="168" t="e">
        <f>IF(AND(G991&lt;&gt;"",H991&gt;0,I991&lt;&gt;"",J991&lt;&gt;0,K991&lt;&gt;0),COUNT($B$11:B990)+1,"")</f>
        <v>#N/A</v>
      </c>
      <c r="C991" s="207">
        <f>IF('Orçamento Base'!$M990=0,0,'Orçamento Base'!$D990)</f>
        <v>0</v>
      </c>
      <c r="D991" s="212" t="e">
        <f>IF('Orçamento Base'!$F990=Aux.!$G$11,"CONTRATACAO_PUBLICA",IF(VLOOKUP($C991,'Orçamento Base'!$D$11:$G$2116,3,FALSE)="INDEXADO",VLOOKUP(VLOOKUP($C990,'Orçamento Base'!$D$11:$G$2116,2,FALSE),'Index N_DESON.'!$A$9:$B$604,2),VLOOKUP($C991,'Orçamento Base'!$D$11:$G$2116,3,FALSE)))</f>
        <v>#N/A</v>
      </c>
      <c r="E991" s="208" t="e">
        <f>VLOOKUP($C991,'Orçamento Base'!$D$11:$S$1673,2,FALSE)</f>
        <v>#N/A</v>
      </c>
      <c r="F991" s="211">
        <f>Dados!$C$7</f>
        <v>44652</v>
      </c>
      <c r="G991" s="226" t="e">
        <f>VLOOKUP($C991,'Orçamento Base'!$D$11:$S$1673,4,FALSE)</f>
        <v>#N/A</v>
      </c>
      <c r="H991" s="377">
        <f>IFERROR(VLOOKUP($C991,'Orçamento Base'!$D$11:$S$1673,6,FALSE),0)</f>
        <v>0</v>
      </c>
      <c r="I991" s="208" t="e">
        <f>VLOOKUP($C991,'Orçamento Base'!$D$11:$S$1673,5,FALSE)</f>
        <v>#N/A</v>
      </c>
      <c r="J991" s="167" t="e">
        <f>IF(Comparativo!$E$6="Tabela Não Desonerada",VLOOKUP($C991,'Orçamento Base'!$D$11:$S$1673,12,FALSE),VLOOKUP($C991,#REF!,12,FALSE))</f>
        <v>#N/A</v>
      </c>
      <c r="K991" s="167">
        <f>IFERROR(IF(Comparativo!$E$6="Tabela Não Desonerada",VLOOKUP($C991,'Orçamento Base'!$D$11:$S$1673,16,FALSE),VLOOKUP($C991,#REF!,16,FALSE)),0)</f>
        <v>0</v>
      </c>
      <c r="L991" s="575" t="e">
        <f>IF(AND($D991="COMPOSICAO_PROPRIA",'Orçamento Base'!$N991="-"),"14,18%",IF(AND($D991="MERCADO",'Orçamento Base'!$N991="-"),"15,38%",IF(Comparativo!$E$6="Tabela Não Desonerada",VLOOKUP($C991,'Orçamento Base'!$D$11:$S$1673,11,FALSE),VLOOKUP($C991,#REF!,11,FALSE))))</f>
        <v>#N/A</v>
      </c>
      <c r="M991" s="209">
        <f>IF(Comparativo!$E$6="Tabela Não Desonerada",Encargos!$F$44,Encargos!$D$44)</f>
        <v>1.1122000000000001</v>
      </c>
      <c r="N991" s="320"/>
      <c r="O991" s="166" t="s">
        <v>101</v>
      </c>
      <c r="P991" s="321"/>
      <c r="Q991" s="166" t="s">
        <v>101</v>
      </c>
      <c r="R991" s="321"/>
      <c r="S991" s="322"/>
      <c r="T991" s="322"/>
    </row>
    <row r="992" spans="1:20">
      <c r="A992" s="207">
        <f>'Identificação-TCE'!$A$13</f>
        <v>1</v>
      </c>
      <c r="B992" s="168" t="e">
        <f>IF(AND(G992&lt;&gt;"",H992&gt;0,I992&lt;&gt;"",J992&lt;&gt;0,K992&lt;&gt;0),COUNT($B$11:B991)+1,"")</f>
        <v>#N/A</v>
      </c>
      <c r="C992" s="207">
        <f>IF('Orçamento Base'!$M991=0,0,'Orçamento Base'!$D991)</f>
        <v>0</v>
      </c>
      <c r="D992" s="212" t="e">
        <f>IF('Orçamento Base'!$F991=Aux.!$G$11,"CONTRATACAO_PUBLICA",IF(VLOOKUP($C992,'Orçamento Base'!$D$11:$G$2116,3,FALSE)="INDEXADO",VLOOKUP(VLOOKUP($C991,'Orçamento Base'!$D$11:$G$2116,2,FALSE),'Index N_DESON.'!$A$9:$B$604,2),VLOOKUP($C992,'Orçamento Base'!$D$11:$G$2116,3,FALSE)))</f>
        <v>#N/A</v>
      </c>
      <c r="E992" s="208" t="e">
        <f>VLOOKUP($C992,'Orçamento Base'!$D$11:$S$1673,2,FALSE)</f>
        <v>#N/A</v>
      </c>
      <c r="F992" s="211">
        <f>Dados!$C$7</f>
        <v>44652</v>
      </c>
      <c r="G992" s="226" t="e">
        <f>VLOOKUP($C992,'Orçamento Base'!$D$11:$S$1673,4,FALSE)</f>
        <v>#N/A</v>
      </c>
      <c r="H992" s="377">
        <f>IFERROR(VLOOKUP($C992,'Orçamento Base'!$D$11:$S$1673,6,FALSE),0)</f>
        <v>0</v>
      </c>
      <c r="I992" s="208" t="e">
        <f>VLOOKUP($C992,'Orçamento Base'!$D$11:$S$1673,5,FALSE)</f>
        <v>#N/A</v>
      </c>
      <c r="J992" s="167" t="e">
        <f>IF(Comparativo!$E$6="Tabela Não Desonerada",VLOOKUP($C992,'Orçamento Base'!$D$11:$S$1673,12,FALSE),VLOOKUP($C992,#REF!,12,FALSE))</f>
        <v>#N/A</v>
      </c>
      <c r="K992" s="167">
        <f>IFERROR(IF(Comparativo!$E$6="Tabela Não Desonerada",VLOOKUP($C992,'Orçamento Base'!$D$11:$S$1673,16,FALSE),VLOOKUP($C992,#REF!,16,FALSE)),0)</f>
        <v>0</v>
      </c>
      <c r="L992" s="575" t="e">
        <f>IF(AND($D992="COMPOSICAO_PROPRIA",'Orçamento Base'!$N992="-"),"14,18%",IF(AND($D992="MERCADO",'Orçamento Base'!$N992="-"),"15,38%",IF(Comparativo!$E$6="Tabela Não Desonerada",VLOOKUP($C992,'Orçamento Base'!$D$11:$S$1673,11,FALSE),VLOOKUP($C992,#REF!,11,FALSE))))</f>
        <v>#N/A</v>
      </c>
      <c r="M992" s="209">
        <f>IF(Comparativo!$E$6="Tabela Não Desonerada",Encargos!$F$44,Encargos!$D$44)</f>
        <v>1.1122000000000001</v>
      </c>
      <c r="N992" s="320"/>
      <c r="O992" s="166" t="s">
        <v>101</v>
      </c>
      <c r="P992" s="321"/>
      <c r="Q992" s="166" t="s">
        <v>101</v>
      </c>
      <c r="R992" s="321"/>
      <c r="S992" s="322"/>
      <c r="T992" s="322"/>
    </row>
    <row r="993" spans="1:20">
      <c r="A993" s="207">
        <f>'Identificação-TCE'!$A$13</f>
        <v>1</v>
      </c>
      <c r="B993" s="168" t="e">
        <f>IF(AND(G993&lt;&gt;"",H993&gt;0,I993&lt;&gt;"",J993&lt;&gt;0,K993&lt;&gt;0),COUNT($B$11:B992)+1,"")</f>
        <v>#N/A</v>
      </c>
      <c r="C993" s="207">
        <f>IF('Orçamento Base'!$M992=0,0,'Orçamento Base'!$D992)</f>
        <v>0</v>
      </c>
      <c r="D993" s="212" t="e">
        <f>IF('Orçamento Base'!$F992=Aux.!$G$11,"CONTRATACAO_PUBLICA",IF(VLOOKUP($C993,'Orçamento Base'!$D$11:$G$2116,3,FALSE)="INDEXADO",VLOOKUP(VLOOKUP($C992,'Orçamento Base'!$D$11:$G$2116,2,FALSE),'Index N_DESON.'!$A$9:$B$604,2),VLOOKUP($C993,'Orçamento Base'!$D$11:$G$2116,3,FALSE)))</f>
        <v>#N/A</v>
      </c>
      <c r="E993" s="208" t="e">
        <f>VLOOKUP($C993,'Orçamento Base'!$D$11:$S$1673,2,FALSE)</f>
        <v>#N/A</v>
      </c>
      <c r="F993" s="211">
        <f>Dados!$C$7</f>
        <v>44652</v>
      </c>
      <c r="G993" s="226" t="e">
        <f>VLOOKUP($C993,'Orçamento Base'!$D$11:$S$1673,4,FALSE)</f>
        <v>#N/A</v>
      </c>
      <c r="H993" s="377">
        <f>IFERROR(VLOOKUP($C993,'Orçamento Base'!$D$11:$S$1673,6,FALSE),0)</f>
        <v>0</v>
      </c>
      <c r="I993" s="208" t="e">
        <f>VLOOKUP($C993,'Orçamento Base'!$D$11:$S$1673,5,FALSE)</f>
        <v>#N/A</v>
      </c>
      <c r="J993" s="167" t="e">
        <f>IF(Comparativo!$E$6="Tabela Não Desonerada",VLOOKUP($C993,'Orçamento Base'!$D$11:$S$1673,12,FALSE),VLOOKUP($C993,#REF!,12,FALSE))</f>
        <v>#N/A</v>
      </c>
      <c r="K993" s="167">
        <f>IFERROR(IF(Comparativo!$E$6="Tabela Não Desonerada",VLOOKUP($C993,'Orçamento Base'!$D$11:$S$1673,16,FALSE),VLOOKUP($C993,#REF!,16,FALSE)),0)</f>
        <v>0</v>
      </c>
      <c r="L993" s="575" t="e">
        <f>IF(AND($D993="COMPOSICAO_PROPRIA",'Orçamento Base'!$N993="-"),"14,18%",IF(AND($D993="MERCADO",'Orçamento Base'!$N993="-"),"15,38%",IF(Comparativo!$E$6="Tabela Não Desonerada",VLOOKUP($C993,'Orçamento Base'!$D$11:$S$1673,11,FALSE),VLOOKUP($C993,#REF!,11,FALSE))))</f>
        <v>#N/A</v>
      </c>
      <c r="M993" s="209">
        <f>IF(Comparativo!$E$6="Tabela Não Desonerada",Encargos!$F$44,Encargos!$D$44)</f>
        <v>1.1122000000000001</v>
      </c>
      <c r="N993" s="320"/>
      <c r="O993" s="166" t="s">
        <v>101</v>
      </c>
      <c r="P993" s="321"/>
      <c r="Q993" s="166" t="s">
        <v>101</v>
      </c>
      <c r="R993" s="321"/>
      <c r="S993" s="322"/>
      <c r="T993" s="322"/>
    </row>
    <row r="994" spans="1:20">
      <c r="A994" s="207">
        <f>'Identificação-TCE'!$A$13</f>
        <v>1</v>
      </c>
      <c r="B994" s="168" t="e">
        <f>IF(AND(G994&lt;&gt;"",H994&gt;0,I994&lt;&gt;"",J994&lt;&gt;0,K994&lt;&gt;0),COUNT($B$11:B993)+1,"")</f>
        <v>#N/A</v>
      </c>
      <c r="C994" s="207">
        <f>IF('Orçamento Base'!$M993=0,0,'Orçamento Base'!$D993)</f>
        <v>0</v>
      </c>
      <c r="D994" s="212" t="e">
        <f>IF('Orçamento Base'!$F993=Aux.!$G$11,"CONTRATACAO_PUBLICA",IF(VLOOKUP($C994,'Orçamento Base'!$D$11:$G$2116,3,FALSE)="INDEXADO",VLOOKUP(VLOOKUP($C993,'Orçamento Base'!$D$11:$G$2116,2,FALSE),'Index N_DESON.'!$A$9:$B$604,2),VLOOKUP($C994,'Orçamento Base'!$D$11:$G$2116,3,FALSE)))</f>
        <v>#N/A</v>
      </c>
      <c r="E994" s="208" t="e">
        <f>VLOOKUP($C994,'Orçamento Base'!$D$11:$S$1673,2,FALSE)</f>
        <v>#N/A</v>
      </c>
      <c r="F994" s="211">
        <f>Dados!$C$7</f>
        <v>44652</v>
      </c>
      <c r="G994" s="226" t="e">
        <f>VLOOKUP($C994,'Orçamento Base'!$D$11:$S$1673,4,FALSE)</f>
        <v>#N/A</v>
      </c>
      <c r="H994" s="377">
        <f>IFERROR(VLOOKUP($C994,'Orçamento Base'!$D$11:$S$1673,6,FALSE),0)</f>
        <v>0</v>
      </c>
      <c r="I994" s="208" t="e">
        <f>VLOOKUP($C994,'Orçamento Base'!$D$11:$S$1673,5,FALSE)</f>
        <v>#N/A</v>
      </c>
      <c r="J994" s="167" t="e">
        <f>IF(Comparativo!$E$6="Tabela Não Desonerada",VLOOKUP($C994,'Orçamento Base'!$D$11:$S$1673,12,FALSE),VLOOKUP($C994,#REF!,12,FALSE))</f>
        <v>#N/A</v>
      </c>
      <c r="K994" s="167">
        <f>IFERROR(IF(Comparativo!$E$6="Tabela Não Desonerada",VLOOKUP($C994,'Orçamento Base'!$D$11:$S$1673,16,FALSE),VLOOKUP($C994,#REF!,16,FALSE)),0)</f>
        <v>0</v>
      </c>
      <c r="L994" s="575" t="e">
        <f>IF(AND($D994="COMPOSICAO_PROPRIA",'Orçamento Base'!$N994="-"),"14,18%",IF(AND($D994="MERCADO",'Orçamento Base'!$N994="-"),"15,38%",IF(Comparativo!$E$6="Tabela Não Desonerada",VLOOKUP($C994,'Orçamento Base'!$D$11:$S$1673,11,FALSE),VLOOKUP($C994,#REF!,11,FALSE))))</f>
        <v>#N/A</v>
      </c>
      <c r="M994" s="209">
        <f>IF(Comparativo!$E$6="Tabela Não Desonerada",Encargos!$F$44,Encargos!$D$44)</f>
        <v>1.1122000000000001</v>
      </c>
      <c r="N994" s="320"/>
      <c r="O994" s="166" t="s">
        <v>101</v>
      </c>
      <c r="P994" s="321"/>
      <c r="Q994" s="166" t="s">
        <v>101</v>
      </c>
      <c r="R994" s="321"/>
      <c r="S994" s="322"/>
      <c r="T994" s="322"/>
    </row>
    <row r="995" spans="1:20">
      <c r="A995" s="207">
        <f>'Identificação-TCE'!$A$13</f>
        <v>1</v>
      </c>
      <c r="B995" s="168" t="e">
        <f>IF(AND(G995&lt;&gt;"",H995&gt;0,I995&lt;&gt;"",J995&lt;&gt;0,K995&lt;&gt;0),COUNT($B$11:B994)+1,"")</f>
        <v>#N/A</v>
      </c>
      <c r="C995" s="207">
        <f>IF('Orçamento Base'!$M994=0,0,'Orçamento Base'!$D994)</f>
        <v>0</v>
      </c>
      <c r="D995" s="212" t="e">
        <f>IF('Orçamento Base'!$F994=Aux.!$G$11,"CONTRATACAO_PUBLICA",IF(VLOOKUP($C995,'Orçamento Base'!$D$11:$G$2116,3,FALSE)="INDEXADO",VLOOKUP(VLOOKUP($C994,'Orçamento Base'!$D$11:$G$2116,2,FALSE),'Index N_DESON.'!$A$9:$B$604,2),VLOOKUP($C995,'Orçamento Base'!$D$11:$G$2116,3,FALSE)))</f>
        <v>#N/A</v>
      </c>
      <c r="E995" s="208" t="e">
        <f>VLOOKUP($C995,'Orçamento Base'!$D$11:$S$1673,2,FALSE)</f>
        <v>#N/A</v>
      </c>
      <c r="F995" s="211">
        <f>Dados!$C$7</f>
        <v>44652</v>
      </c>
      <c r="G995" s="226" t="e">
        <f>VLOOKUP($C995,'Orçamento Base'!$D$11:$S$1673,4,FALSE)</f>
        <v>#N/A</v>
      </c>
      <c r="H995" s="377">
        <f>IFERROR(VLOOKUP($C995,'Orçamento Base'!$D$11:$S$1673,6,FALSE),0)</f>
        <v>0</v>
      </c>
      <c r="I995" s="208" t="e">
        <f>VLOOKUP($C995,'Orçamento Base'!$D$11:$S$1673,5,FALSE)</f>
        <v>#N/A</v>
      </c>
      <c r="J995" s="167" t="e">
        <f>IF(Comparativo!$E$6="Tabela Não Desonerada",VLOOKUP($C995,'Orçamento Base'!$D$11:$S$1673,12,FALSE),VLOOKUP($C995,#REF!,12,FALSE))</f>
        <v>#N/A</v>
      </c>
      <c r="K995" s="167">
        <f>IFERROR(IF(Comparativo!$E$6="Tabela Não Desonerada",VLOOKUP($C995,'Orçamento Base'!$D$11:$S$1673,16,FALSE),VLOOKUP($C995,#REF!,16,FALSE)),0)</f>
        <v>0</v>
      </c>
      <c r="L995" s="575" t="e">
        <f>IF(AND($D995="COMPOSICAO_PROPRIA",'Orçamento Base'!$N995="-"),"14,18%",IF(AND($D995="MERCADO",'Orçamento Base'!$N995="-"),"15,38%",IF(Comparativo!$E$6="Tabela Não Desonerada",VLOOKUP($C995,'Orçamento Base'!$D$11:$S$1673,11,FALSE),VLOOKUP($C995,#REF!,11,FALSE))))</f>
        <v>#N/A</v>
      </c>
      <c r="M995" s="209">
        <f>IF(Comparativo!$E$6="Tabela Não Desonerada",Encargos!$F$44,Encargos!$D$44)</f>
        <v>1.1122000000000001</v>
      </c>
      <c r="N995" s="320"/>
      <c r="O995" s="166" t="s">
        <v>101</v>
      </c>
      <c r="P995" s="321"/>
      <c r="Q995" s="166" t="s">
        <v>101</v>
      </c>
      <c r="R995" s="321"/>
      <c r="S995" s="322"/>
      <c r="T995" s="322"/>
    </row>
    <row r="996" spans="1:20">
      <c r="A996" s="207">
        <f>'Identificação-TCE'!$A$13</f>
        <v>1</v>
      </c>
      <c r="B996" s="168" t="e">
        <f>IF(AND(G996&lt;&gt;"",H996&gt;0,I996&lt;&gt;"",J996&lt;&gt;0,K996&lt;&gt;0),COUNT($B$11:B995)+1,"")</f>
        <v>#N/A</v>
      </c>
      <c r="C996" s="207">
        <f>IF('Orçamento Base'!$M995=0,0,'Orçamento Base'!$D995)</f>
        <v>0</v>
      </c>
      <c r="D996" s="212" t="e">
        <f>IF('Orçamento Base'!$F995=Aux.!$G$11,"CONTRATACAO_PUBLICA",IF(VLOOKUP($C996,'Orçamento Base'!$D$11:$G$2116,3,FALSE)="INDEXADO",VLOOKUP(VLOOKUP($C995,'Orçamento Base'!$D$11:$G$2116,2,FALSE),'Index N_DESON.'!$A$9:$B$604,2),VLOOKUP($C996,'Orçamento Base'!$D$11:$G$2116,3,FALSE)))</f>
        <v>#N/A</v>
      </c>
      <c r="E996" s="208" t="e">
        <f>VLOOKUP($C996,'Orçamento Base'!$D$11:$S$1673,2,FALSE)</f>
        <v>#N/A</v>
      </c>
      <c r="F996" s="211">
        <f>Dados!$C$7</f>
        <v>44652</v>
      </c>
      <c r="G996" s="226" t="e">
        <f>VLOOKUP($C996,'Orçamento Base'!$D$11:$S$1673,4,FALSE)</f>
        <v>#N/A</v>
      </c>
      <c r="H996" s="377">
        <f>IFERROR(VLOOKUP($C996,'Orçamento Base'!$D$11:$S$1673,6,FALSE),0)</f>
        <v>0</v>
      </c>
      <c r="I996" s="208" t="e">
        <f>VLOOKUP($C996,'Orçamento Base'!$D$11:$S$1673,5,FALSE)</f>
        <v>#N/A</v>
      </c>
      <c r="J996" s="167" t="e">
        <f>IF(Comparativo!$E$6="Tabela Não Desonerada",VLOOKUP($C996,'Orçamento Base'!$D$11:$S$1673,12,FALSE),VLOOKUP($C996,#REF!,12,FALSE))</f>
        <v>#N/A</v>
      </c>
      <c r="K996" s="167">
        <f>IFERROR(IF(Comparativo!$E$6="Tabela Não Desonerada",VLOOKUP($C996,'Orçamento Base'!$D$11:$S$1673,16,FALSE),VLOOKUP($C996,#REF!,16,FALSE)),0)</f>
        <v>0</v>
      </c>
      <c r="L996" s="575" t="e">
        <f>IF(AND($D996="COMPOSICAO_PROPRIA",'Orçamento Base'!$N996="-"),"14,18%",IF(AND($D996="MERCADO",'Orçamento Base'!$N996="-"),"15,38%",IF(Comparativo!$E$6="Tabela Não Desonerada",VLOOKUP($C996,'Orçamento Base'!$D$11:$S$1673,11,FALSE),VLOOKUP($C996,#REF!,11,FALSE))))</f>
        <v>#N/A</v>
      </c>
      <c r="M996" s="209">
        <f>IF(Comparativo!$E$6="Tabela Não Desonerada",Encargos!$F$44,Encargos!$D$44)</f>
        <v>1.1122000000000001</v>
      </c>
      <c r="N996" s="320"/>
      <c r="O996" s="166" t="s">
        <v>101</v>
      </c>
      <c r="P996" s="321"/>
      <c r="Q996" s="166" t="s">
        <v>101</v>
      </c>
      <c r="R996" s="321"/>
      <c r="S996" s="322"/>
      <c r="T996" s="322"/>
    </row>
    <row r="997" spans="1:20">
      <c r="A997" s="207">
        <f>'Identificação-TCE'!$A$13</f>
        <v>1</v>
      </c>
      <c r="B997" s="168" t="e">
        <f>IF(AND(G997&lt;&gt;"",H997&gt;0,I997&lt;&gt;"",J997&lt;&gt;0,K997&lt;&gt;0),COUNT($B$11:B996)+1,"")</f>
        <v>#N/A</v>
      </c>
      <c r="C997" s="207">
        <f>IF('Orçamento Base'!$M996=0,0,'Orçamento Base'!$D996)</f>
        <v>0</v>
      </c>
      <c r="D997" s="212" t="e">
        <f>IF('Orçamento Base'!$F996=Aux.!$G$11,"CONTRATACAO_PUBLICA",IF(VLOOKUP($C997,'Orçamento Base'!$D$11:$G$2116,3,FALSE)="INDEXADO",VLOOKUP(VLOOKUP($C996,'Orçamento Base'!$D$11:$G$2116,2,FALSE),'Index N_DESON.'!$A$9:$B$604,2),VLOOKUP($C997,'Orçamento Base'!$D$11:$G$2116,3,FALSE)))</f>
        <v>#N/A</v>
      </c>
      <c r="E997" s="208" t="e">
        <f>VLOOKUP($C997,'Orçamento Base'!$D$11:$S$1673,2,FALSE)</f>
        <v>#N/A</v>
      </c>
      <c r="F997" s="211">
        <f>Dados!$C$7</f>
        <v>44652</v>
      </c>
      <c r="G997" s="226" t="e">
        <f>VLOOKUP($C997,'Orçamento Base'!$D$11:$S$1673,4,FALSE)</f>
        <v>#N/A</v>
      </c>
      <c r="H997" s="377">
        <f>IFERROR(VLOOKUP($C997,'Orçamento Base'!$D$11:$S$1673,6,FALSE),0)</f>
        <v>0</v>
      </c>
      <c r="I997" s="208" t="e">
        <f>VLOOKUP($C997,'Orçamento Base'!$D$11:$S$1673,5,FALSE)</f>
        <v>#N/A</v>
      </c>
      <c r="J997" s="167" t="e">
        <f>IF(Comparativo!$E$6="Tabela Não Desonerada",VLOOKUP($C997,'Orçamento Base'!$D$11:$S$1673,12,FALSE),VLOOKUP($C997,#REF!,12,FALSE))</f>
        <v>#N/A</v>
      </c>
      <c r="K997" s="167">
        <f>IFERROR(IF(Comparativo!$E$6="Tabela Não Desonerada",VLOOKUP($C997,'Orçamento Base'!$D$11:$S$1673,16,FALSE),VLOOKUP($C997,#REF!,16,FALSE)),0)</f>
        <v>0</v>
      </c>
      <c r="L997" s="575" t="e">
        <f>IF(AND($D997="COMPOSICAO_PROPRIA",'Orçamento Base'!$N997="-"),"14,18%",IF(AND($D997="MERCADO",'Orçamento Base'!$N997="-"),"15,38%",IF(Comparativo!$E$6="Tabela Não Desonerada",VLOOKUP($C997,'Orçamento Base'!$D$11:$S$1673,11,FALSE),VLOOKUP($C997,#REF!,11,FALSE))))</f>
        <v>#N/A</v>
      </c>
      <c r="M997" s="209">
        <f>IF(Comparativo!$E$6="Tabela Não Desonerada",Encargos!$F$44,Encargos!$D$44)</f>
        <v>1.1122000000000001</v>
      </c>
      <c r="N997" s="320"/>
      <c r="O997" s="166" t="s">
        <v>101</v>
      </c>
      <c r="P997" s="321"/>
      <c r="Q997" s="166" t="s">
        <v>101</v>
      </c>
      <c r="R997" s="321"/>
      <c r="S997" s="322"/>
      <c r="T997" s="322"/>
    </row>
    <row r="998" spans="1:20">
      <c r="A998" s="207">
        <f>'Identificação-TCE'!$A$13</f>
        <v>1</v>
      </c>
      <c r="B998" s="168" t="e">
        <f>IF(AND(G998&lt;&gt;"",H998&gt;0,I998&lt;&gt;"",J998&lt;&gt;0,K998&lt;&gt;0),COUNT($B$11:B997)+1,"")</f>
        <v>#N/A</v>
      </c>
      <c r="C998" s="207">
        <f>IF('Orçamento Base'!$M997=0,0,'Orçamento Base'!$D997)</f>
        <v>0</v>
      </c>
      <c r="D998" s="212" t="e">
        <f>IF('Orçamento Base'!$F997=Aux.!$G$11,"CONTRATACAO_PUBLICA",IF(VLOOKUP($C998,'Orçamento Base'!$D$11:$G$2116,3,FALSE)="INDEXADO",VLOOKUP(VLOOKUP($C997,'Orçamento Base'!$D$11:$G$2116,2,FALSE),'Index N_DESON.'!$A$9:$B$604,2),VLOOKUP($C998,'Orçamento Base'!$D$11:$G$2116,3,FALSE)))</f>
        <v>#N/A</v>
      </c>
      <c r="E998" s="208" t="e">
        <f>VLOOKUP($C998,'Orçamento Base'!$D$11:$S$1673,2,FALSE)</f>
        <v>#N/A</v>
      </c>
      <c r="F998" s="211">
        <f>Dados!$C$7</f>
        <v>44652</v>
      </c>
      <c r="G998" s="226" t="e">
        <f>VLOOKUP($C998,'Orçamento Base'!$D$11:$S$1673,4,FALSE)</f>
        <v>#N/A</v>
      </c>
      <c r="H998" s="377">
        <f>IFERROR(VLOOKUP($C998,'Orçamento Base'!$D$11:$S$1673,6,FALSE),0)</f>
        <v>0</v>
      </c>
      <c r="I998" s="208" t="e">
        <f>VLOOKUP($C998,'Orçamento Base'!$D$11:$S$1673,5,FALSE)</f>
        <v>#N/A</v>
      </c>
      <c r="J998" s="167" t="e">
        <f>IF(Comparativo!$E$6="Tabela Não Desonerada",VLOOKUP($C998,'Orçamento Base'!$D$11:$S$1673,12,FALSE),VLOOKUP($C998,#REF!,12,FALSE))</f>
        <v>#N/A</v>
      </c>
      <c r="K998" s="167">
        <f>IFERROR(IF(Comparativo!$E$6="Tabela Não Desonerada",VLOOKUP($C998,'Orçamento Base'!$D$11:$S$1673,16,FALSE),VLOOKUP($C998,#REF!,16,FALSE)),0)</f>
        <v>0</v>
      </c>
      <c r="L998" s="575" t="e">
        <f>IF(AND($D998="COMPOSICAO_PROPRIA",'Orçamento Base'!$N998="-"),"14,18%",IF(AND($D998="MERCADO",'Orçamento Base'!$N998="-"),"15,38%",IF(Comparativo!$E$6="Tabela Não Desonerada",VLOOKUP($C998,'Orçamento Base'!$D$11:$S$1673,11,FALSE),VLOOKUP($C998,#REF!,11,FALSE))))</f>
        <v>#N/A</v>
      </c>
      <c r="M998" s="209">
        <f>IF(Comparativo!$E$6="Tabela Não Desonerada",Encargos!$F$44,Encargos!$D$44)</f>
        <v>1.1122000000000001</v>
      </c>
      <c r="N998" s="320"/>
      <c r="O998" s="166" t="s">
        <v>101</v>
      </c>
      <c r="P998" s="321"/>
      <c r="Q998" s="166" t="s">
        <v>101</v>
      </c>
      <c r="R998" s="321"/>
      <c r="S998" s="322"/>
      <c r="T998" s="322"/>
    </row>
    <row r="999" spans="1:20">
      <c r="A999" s="207">
        <f>'Identificação-TCE'!$A$13</f>
        <v>1</v>
      </c>
      <c r="B999" s="168" t="e">
        <f>IF(AND(G999&lt;&gt;"",H999&gt;0,I999&lt;&gt;"",J999&lt;&gt;0,K999&lt;&gt;0),COUNT($B$11:B998)+1,"")</f>
        <v>#N/A</v>
      </c>
      <c r="C999" s="207">
        <f>IF('Orçamento Base'!$M998=0,0,'Orçamento Base'!$D998)</f>
        <v>0</v>
      </c>
      <c r="D999" s="212" t="e">
        <f>IF('Orçamento Base'!$F998=Aux.!$G$11,"CONTRATACAO_PUBLICA",IF(VLOOKUP($C999,'Orçamento Base'!$D$11:$G$2116,3,FALSE)="INDEXADO",VLOOKUP(VLOOKUP($C998,'Orçamento Base'!$D$11:$G$2116,2,FALSE),'Index N_DESON.'!$A$9:$B$604,2),VLOOKUP($C999,'Orçamento Base'!$D$11:$G$2116,3,FALSE)))</f>
        <v>#N/A</v>
      </c>
      <c r="E999" s="208" t="e">
        <f>VLOOKUP($C999,'Orçamento Base'!$D$11:$S$1673,2,FALSE)</f>
        <v>#N/A</v>
      </c>
      <c r="F999" s="211">
        <f>Dados!$C$7</f>
        <v>44652</v>
      </c>
      <c r="G999" s="226" t="e">
        <f>VLOOKUP($C999,'Orçamento Base'!$D$11:$S$1673,4,FALSE)</f>
        <v>#N/A</v>
      </c>
      <c r="H999" s="377">
        <f>IFERROR(VLOOKUP($C999,'Orçamento Base'!$D$11:$S$1673,6,FALSE),0)</f>
        <v>0</v>
      </c>
      <c r="I999" s="208" t="e">
        <f>VLOOKUP($C999,'Orçamento Base'!$D$11:$S$1673,5,FALSE)</f>
        <v>#N/A</v>
      </c>
      <c r="J999" s="167" t="e">
        <f>IF(Comparativo!$E$6="Tabela Não Desonerada",VLOOKUP($C999,'Orçamento Base'!$D$11:$S$1673,12,FALSE),VLOOKUP($C999,#REF!,12,FALSE))</f>
        <v>#N/A</v>
      </c>
      <c r="K999" s="167">
        <f>IFERROR(IF(Comparativo!$E$6="Tabela Não Desonerada",VLOOKUP($C999,'Orçamento Base'!$D$11:$S$1673,16,FALSE),VLOOKUP($C999,#REF!,16,FALSE)),0)</f>
        <v>0</v>
      </c>
      <c r="L999" s="575" t="e">
        <f>IF(AND($D999="COMPOSICAO_PROPRIA",'Orçamento Base'!$N999="-"),"14,18%",IF(AND($D999="MERCADO",'Orçamento Base'!$N999="-"),"15,38%",IF(Comparativo!$E$6="Tabela Não Desonerada",VLOOKUP($C999,'Orçamento Base'!$D$11:$S$1673,11,FALSE),VLOOKUP($C999,#REF!,11,FALSE))))</f>
        <v>#N/A</v>
      </c>
      <c r="M999" s="209">
        <f>IF(Comparativo!$E$6="Tabela Não Desonerada",Encargos!$F$44,Encargos!$D$44)</f>
        <v>1.1122000000000001</v>
      </c>
      <c r="N999" s="320"/>
      <c r="O999" s="166" t="s">
        <v>101</v>
      </c>
      <c r="P999" s="321"/>
      <c r="Q999" s="166" t="s">
        <v>101</v>
      </c>
      <c r="R999" s="321"/>
      <c r="S999" s="322"/>
      <c r="T999" s="322"/>
    </row>
    <row r="1000" spans="1:20">
      <c r="A1000" s="207">
        <f>'Identificação-TCE'!$A$13</f>
        <v>1</v>
      </c>
      <c r="B1000" s="168" t="e">
        <f>IF(AND(G1000&lt;&gt;"",H1000&gt;0,I1000&lt;&gt;"",J1000&lt;&gt;0,K1000&lt;&gt;0),COUNT($B$11:B999)+1,"")</f>
        <v>#N/A</v>
      </c>
      <c r="C1000" s="207">
        <f>IF('Orçamento Base'!$M999=0,0,'Orçamento Base'!$D999)</f>
        <v>0</v>
      </c>
      <c r="D1000" s="212" t="e">
        <f>IF('Orçamento Base'!$F999=Aux.!$G$11,"CONTRATACAO_PUBLICA",IF(VLOOKUP($C1000,'Orçamento Base'!$D$11:$G$2116,3,FALSE)="INDEXADO",VLOOKUP(VLOOKUP($C999,'Orçamento Base'!$D$11:$G$2116,2,FALSE),'Index N_DESON.'!$A$9:$B$604,2),VLOOKUP($C1000,'Orçamento Base'!$D$11:$G$2116,3,FALSE)))</f>
        <v>#N/A</v>
      </c>
      <c r="E1000" s="208" t="e">
        <f>VLOOKUP($C1000,'Orçamento Base'!$D$11:$S$1673,2,FALSE)</f>
        <v>#N/A</v>
      </c>
      <c r="F1000" s="211">
        <f>Dados!$C$7</f>
        <v>44652</v>
      </c>
      <c r="G1000" s="226" t="e">
        <f>VLOOKUP($C1000,'Orçamento Base'!$D$11:$S$1673,4,FALSE)</f>
        <v>#N/A</v>
      </c>
      <c r="H1000" s="377">
        <f>IFERROR(VLOOKUP($C1000,'Orçamento Base'!$D$11:$S$1673,6,FALSE),0)</f>
        <v>0</v>
      </c>
      <c r="I1000" s="208" t="e">
        <f>VLOOKUP($C1000,'Orçamento Base'!$D$11:$S$1673,5,FALSE)</f>
        <v>#N/A</v>
      </c>
      <c r="J1000" s="167" t="e">
        <f>IF(Comparativo!$E$6="Tabela Não Desonerada",VLOOKUP($C1000,'Orçamento Base'!$D$11:$S$1673,12,FALSE),VLOOKUP($C1000,#REF!,12,FALSE))</f>
        <v>#N/A</v>
      </c>
      <c r="K1000" s="167">
        <f>IFERROR(IF(Comparativo!$E$6="Tabela Não Desonerada",VLOOKUP($C1000,'Orçamento Base'!$D$11:$S$1673,16,FALSE),VLOOKUP($C1000,#REF!,16,FALSE)),0)</f>
        <v>0</v>
      </c>
      <c r="L1000" s="575" t="e">
        <f>IF(AND($D1000="COMPOSICAO_PROPRIA",'Orçamento Base'!$N1000="-"),"14,18%",IF(AND($D1000="MERCADO",'Orçamento Base'!$N1000="-"),"15,38%",IF(Comparativo!$E$6="Tabela Não Desonerada",VLOOKUP($C1000,'Orçamento Base'!$D$11:$S$1673,11,FALSE),VLOOKUP($C1000,#REF!,11,FALSE))))</f>
        <v>#N/A</v>
      </c>
      <c r="M1000" s="209">
        <f>IF(Comparativo!$E$6="Tabela Não Desonerada",Encargos!$F$44,Encargos!$D$44)</f>
        <v>1.1122000000000001</v>
      </c>
      <c r="N1000" s="320"/>
      <c r="O1000" s="166" t="s">
        <v>101</v>
      </c>
      <c r="P1000" s="321"/>
      <c r="Q1000" s="166" t="s">
        <v>101</v>
      </c>
      <c r="R1000" s="321"/>
      <c r="S1000" s="322"/>
      <c r="T1000" s="322"/>
    </row>
    <row r="1001" spans="1:20">
      <c r="A1001" s="207">
        <f>'Identificação-TCE'!$A$13</f>
        <v>1</v>
      </c>
      <c r="B1001" s="168" t="e">
        <f>IF(AND(G1001&lt;&gt;"",H1001&gt;0,I1001&lt;&gt;"",J1001&lt;&gt;0,K1001&lt;&gt;0),COUNT($B$11:B1000)+1,"")</f>
        <v>#N/A</v>
      </c>
      <c r="C1001" s="207">
        <f>IF('Orçamento Base'!$M1000=0,0,'Orçamento Base'!$D1000)</f>
        <v>0</v>
      </c>
      <c r="D1001" s="212" t="e">
        <f>IF('Orçamento Base'!$F1000=Aux.!$G$11,"CONTRATACAO_PUBLICA",IF(VLOOKUP($C1001,'Orçamento Base'!$D$11:$G$2116,3,FALSE)="INDEXADO",VLOOKUP(VLOOKUP($C1000,'Orçamento Base'!$D$11:$G$2116,2,FALSE),'Index N_DESON.'!$A$9:$B$604,2),VLOOKUP($C1001,'Orçamento Base'!$D$11:$G$2116,3,FALSE)))</f>
        <v>#N/A</v>
      </c>
      <c r="E1001" s="208" t="e">
        <f>VLOOKUP($C1001,'Orçamento Base'!$D$11:$S$1673,2,FALSE)</f>
        <v>#N/A</v>
      </c>
      <c r="F1001" s="211">
        <f>Dados!$C$7</f>
        <v>44652</v>
      </c>
      <c r="G1001" s="226" t="e">
        <f>VLOOKUP($C1001,'Orçamento Base'!$D$11:$S$1673,4,FALSE)</f>
        <v>#N/A</v>
      </c>
      <c r="H1001" s="377">
        <f>IFERROR(VLOOKUP($C1001,'Orçamento Base'!$D$11:$S$1673,6,FALSE),0)</f>
        <v>0</v>
      </c>
      <c r="I1001" s="208" t="e">
        <f>VLOOKUP($C1001,'Orçamento Base'!$D$11:$S$1673,5,FALSE)</f>
        <v>#N/A</v>
      </c>
      <c r="J1001" s="167" t="e">
        <f>IF(Comparativo!$E$6="Tabela Não Desonerada",VLOOKUP($C1001,'Orçamento Base'!$D$11:$S$1673,12,FALSE),VLOOKUP($C1001,#REF!,12,FALSE))</f>
        <v>#N/A</v>
      </c>
      <c r="K1001" s="167">
        <f>IFERROR(IF(Comparativo!$E$6="Tabela Não Desonerada",VLOOKUP($C1001,'Orçamento Base'!$D$11:$S$1673,16,FALSE),VLOOKUP($C1001,#REF!,16,FALSE)),0)</f>
        <v>0</v>
      </c>
      <c r="L1001" s="575" t="e">
        <f>IF(AND($D1001="COMPOSICAO_PROPRIA",'Orçamento Base'!$N1001="-"),"14,18%",IF(AND($D1001="MERCADO",'Orçamento Base'!$N1001="-"),"15,38%",IF(Comparativo!$E$6="Tabela Não Desonerada",VLOOKUP($C1001,'Orçamento Base'!$D$11:$S$1673,11,FALSE),VLOOKUP($C1001,#REF!,11,FALSE))))</f>
        <v>#N/A</v>
      </c>
      <c r="M1001" s="209">
        <f>IF(Comparativo!$E$6="Tabela Não Desonerada",Encargos!$F$44,Encargos!$D$44)</f>
        <v>1.1122000000000001</v>
      </c>
      <c r="N1001" s="320"/>
      <c r="O1001" s="166" t="s">
        <v>101</v>
      </c>
      <c r="P1001" s="321"/>
      <c r="Q1001" s="166" t="s">
        <v>101</v>
      </c>
      <c r="R1001" s="321"/>
      <c r="S1001" s="322"/>
      <c r="T1001" s="322"/>
    </row>
    <row r="1002" spans="1:20">
      <c r="A1002" s="207">
        <f>'Identificação-TCE'!$A$13</f>
        <v>1</v>
      </c>
      <c r="B1002" s="168" t="e">
        <f>IF(AND(G1002&lt;&gt;"",H1002&gt;0,I1002&lt;&gt;"",J1002&lt;&gt;0,K1002&lt;&gt;0),COUNT($B$11:B1001)+1,"")</f>
        <v>#N/A</v>
      </c>
      <c r="C1002" s="207">
        <f>IF('Orçamento Base'!$M1001=0,0,'Orçamento Base'!$D1001)</f>
        <v>0</v>
      </c>
      <c r="D1002" s="212" t="e">
        <f>IF('Orçamento Base'!$F1001=Aux.!$G$11,"CONTRATACAO_PUBLICA",IF(VLOOKUP($C1002,'Orçamento Base'!$D$11:$G$2116,3,FALSE)="INDEXADO",VLOOKUP(VLOOKUP($C1001,'Orçamento Base'!$D$11:$G$2116,2,FALSE),'Index N_DESON.'!$A$9:$B$604,2),VLOOKUP($C1002,'Orçamento Base'!$D$11:$G$2116,3,FALSE)))</f>
        <v>#N/A</v>
      </c>
      <c r="E1002" s="208" t="e">
        <f>VLOOKUP($C1002,'Orçamento Base'!$D$11:$S$1673,2,FALSE)</f>
        <v>#N/A</v>
      </c>
      <c r="F1002" s="211">
        <f>Dados!$C$7</f>
        <v>44652</v>
      </c>
      <c r="G1002" s="226" t="e">
        <f>VLOOKUP($C1002,'Orçamento Base'!$D$11:$S$1673,4,FALSE)</f>
        <v>#N/A</v>
      </c>
      <c r="H1002" s="377">
        <f>IFERROR(VLOOKUP($C1002,'Orçamento Base'!$D$11:$S$1673,6,FALSE),0)</f>
        <v>0</v>
      </c>
      <c r="I1002" s="208" t="e">
        <f>VLOOKUP($C1002,'Orçamento Base'!$D$11:$S$1673,5,FALSE)</f>
        <v>#N/A</v>
      </c>
      <c r="J1002" s="167" t="e">
        <f>IF(Comparativo!$E$6="Tabela Não Desonerada",VLOOKUP($C1002,'Orçamento Base'!$D$11:$S$1673,12,FALSE),VLOOKUP($C1002,#REF!,12,FALSE))</f>
        <v>#N/A</v>
      </c>
      <c r="K1002" s="167">
        <f>IFERROR(IF(Comparativo!$E$6="Tabela Não Desonerada",VLOOKUP($C1002,'Orçamento Base'!$D$11:$S$1673,16,FALSE),VLOOKUP($C1002,#REF!,16,FALSE)),0)</f>
        <v>0</v>
      </c>
      <c r="L1002" s="575" t="e">
        <f>IF(AND($D1002="COMPOSICAO_PROPRIA",'Orçamento Base'!$N1002="-"),"14,18%",IF(AND($D1002="MERCADO",'Orçamento Base'!$N1002="-"),"15,38%",IF(Comparativo!$E$6="Tabela Não Desonerada",VLOOKUP($C1002,'Orçamento Base'!$D$11:$S$1673,11,FALSE),VLOOKUP($C1002,#REF!,11,FALSE))))</f>
        <v>#N/A</v>
      </c>
      <c r="M1002" s="209">
        <f>IF(Comparativo!$E$6="Tabela Não Desonerada",Encargos!$F$44,Encargos!$D$44)</f>
        <v>1.1122000000000001</v>
      </c>
      <c r="N1002" s="320"/>
      <c r="O1002" s="166" t="s">
        <v>101</v>
      </c>
      <c r="P1002" s="321"/>
      <c r="Q1002" s="166" t="s">
        <v>101</v>
      </c>
      <c r="R1002" s="321"/>
      <c r="S1002" s="322"/>
      <c r="T1002" s="322"/>
    </row>
    <row r="1003" spans="1:20">
      <c r="A1003" s="207">
        <f>'Identificação-TCE'!$A$13</f>
        <v>1</v>
      </c>
      <c r="B1003" s="168" t="e">
        <f>IF(AND(G1003&lt;&gt;"",H1003&gt;0,I1003&lt;&gt;"",J1003&lt;&gt;0,K1003&lt;&gt;0),COUNT($B$11:B1002)+1,"")</f>
        <v>#N/A</v>
      </c>
      <c r="C1003" s="207">
        <f>IF('Orçamento Base'!$M1002=0,0,'Orçamento Base'!$D1002)</f>
        <v>0</v>
      </c>
      <c r="D1003" s="212" t="e">
        <f>IF('Orçamento Base'!$F1002=Aux.!$G$11,"CONTRATACAO_PUBLICA",IF(VLOOKUP($C1003,'Orçamento Base'!$D$11:$G$2116,3,FALSE)="INDEXADO",VLOOKUP(VLOOKUP($C1002,'Orçamento Base'!$D$11:$G$2116,2,FALSE),'Index N_DESON.'!$A$9:$B$604,2),VLOOKUP($C1003,'Orçamento Base'!$D$11:$G$2116,3,FALSE)))</f>
        <v>#N/A</v>
      </c>
      <c r="E1003" s="208" t="e">
        <f>VLOOKUP($C1003,'Orçamento Base'!$D$11:$S$1673,2,FALSE)</f>
        <v>#N/A</v>
      </c>
      <c r="F1003" s="211">
        <f>Dados!$C$7</f>
        <v>44652</v>
      </c>
      <c r="G1003" s="226" t="e">
        <f>VLOOKUP($C1003,'Orçamento Base'!$D$11:$S$1673,4,FALSE)</f>
        <v>#N/A</v>
      </c>
      <c r="H1003" s="377">
        <f>IFERROR(VLOOKUP($C1003,'Orçamento Base'!$D$11:$S$1673,6,FALSE),0)</f>
        <v>0</v>
      </c>
      <c r="I1003" s="208" t="e">
        <f>VLOOKUP($C1003,'Orçamento Base'!$D$11:$S$1673,5,FALSE)</f>
        <v>#N/A</v>
      </c>
      <c r="J1003" s="167" t="e">
        <f>IF(Comparativo!$E$6="Tabela Não Desonerada",VLOOKUP($C1003,'Orçamento Base'!$D$11:$S$1673,12,FALSE),VLOOKUP($C1003,#REF!,12,FALSE))</f>
        <v>#N/A</v>
      </c>
      <c r="K1003" s="167">
        <f>IFERROR(IF(Comparativo!$E$6="Tabela Não Desonerada",VLOOKUP($C1003,'Orçamento Base'!$D$11:$S$1673,16,FALSE),VLOOKUP($C1003,#REF!,16,FALSE)),0)</f>
        <v>0</v>
      </c>
      <c r="L1003" s="575" t="e">
        <f>IF(AND($D1003="COMPOSICAO_PROPRIA",'Orçamento Base'!$N1003="-"),"14,18%",IF(AND($D1003="MERCADO",'Orçamento Base'!$N1003="-"),"15,38%",IF(Comparativo!$E$6="Tabela Não Desonerada",VLOOKUP($C1003,'Orçamento Base'!$D$11:$S$1673,11,FALSE),VLOOKUP($C1003,#REF!,11,FALSE))))</f>
        <v>#N/A</v>
      </c>
      <c r="M1003" s="209">
        <f>IF(Comparativo!$E$6="Tabela Não Desonerada",Encargos!$F$44,Encargos!$D$44)</f>
        <v>1.1122000000000001</v>
      </c>
      <c r="N1003" s="320"/>
      <c r="O1003" s="166" t="s">
        <v>101</v>
      </c>
      <c r="P1003" s="321"/>
      <c r="Q1003" s="166" t="s">
        <v>101</v>
      </c>
      <c r="R1003" s="321"/>
      <c r="S1003" s="322"/>
      <c r="T1003" s="322"/>
    </row>
    <row r="1004" spans="1:20">
      <c r="A1004" s="207">
        <f>'Identificação-TCE'!$A$13</f>
        <v>1</v>
      </c>
      <c r="B1004" s="168" t="e">
        <f>IF(AND(G1004&lt;&gt;"",H1004&gt;0,I1004&lt;&gt;"",J1004&lt;&gt;0,K1004&lt;&gt;0),COUNT($B$11:B1003)+1,"")</f>
        <v>#N/A</v>
      </c>
      <c r="C1004" s="207">
        <f>IF('Orçamento Base'!$M1003=0,0,'Orçamento Base'!$D1003)</f>
        <v>0</v>
      </c>
      <c r="D1004" s="212" t="e">
        <f>IF('Orçamento Base'!$F1003=Aux.!$G$11,"CONTRATACAO_PUBLICA",IF(VLOOKUP($C1004,'Orçamento Base'!$D$11:$G$2116,3,FALSE)="INDEXADO",VLOOKUP(VLOOKUP($C1003,'Orçamento Base'!$D$11:$G$2116,2,FALSE),'Index N_DESON.'!$A$9:$B$604,2),VLOOKUP($C1004,'Orçamento Base'!$D$11:$G$2116,3,FALSE)))</f>
        <v>#N/A</v>
      </c>
      <c r="E1004" s="208" t="e">
        <f>VLOOKUP($C1004,'Orçamento Base'!$D$11:$S$1673,2,FALSE)</f>
        <v>#N/A</v>
      </c>
      <c r="F1004" s="211">
        <f>Dados!$C$7</f>
        <v>44652</v>
      </c>
      <c r="G1004" s="226" t="e">
        <f>VLOOKUP($C1004,'Orçamento Base'!$D$11:$S$1673,4,FALSE)</f>
        <v>#N/A</v>
      </c>
      <c r="H1004" s="377">
        <f>IFERROR(VLOOKUP($C1004,'Orçamento Base'!$D$11:$S$1673,6,FALSE),0)</f>
        <v>0</v>
      </c>
      <c r="I1004" s="208" t="e">
        <f>VLOOKUP($C1004,'Orçamento Base'!$D$11:$S$1673,5,FALSE)</f>
        <v>#N/A</v>
      </c>
      <c r="J1004" s="167" t="e">
        <f>IF(Comparativo!$E$6="Tabela Não Desonerada",VLOOKUP($C1004,'Orçamento Base'!$D$11:$S$1673,12,FALSE),VLOOKUP($C1004,#REF!,12,FALSE))</f>
        <v>#N/A</v>
      </c>
      <c r="K1004" s="167">
        <f>IFERROR(IF(Comparativo!$E$6="Tabela Não Desonerada",VLOOKUP($C1004,'Orçamento Base'!$D$11:$S$1673,16,FALSE),VLOOKUP($C1004,#REF!,16,FALSE)),0)</f>
        <v>0</v>
      </c>
      <c r="L1004" s="575" t="e">
        <f>IF(AND($D1004="COMPOSICAO_PROPRIA",'Orçamento Base'!$N1004="-"),"14,18%",IF(AND($D1004="MERCADO",'Orçamento Base'!$N1004="-"),"15,38%",IF(Comparativo!$E$6="Tabela Não Desonerada",VLOOKUP($C1004,'Orçamento Base'!$D$11:$S$1673,11,FALSE),VLOOKUP($C1004,#REF!,11,FALSE))))</f>
        <v>#N/A</v>
      </c>
      <c r="M1004" s="209">
        <f>IF(Comparativo!$E$6="Tabela Não Desonerada",Encargos!$F$44,Encargos!$D$44)</f>
        <v>1.1122000000000001</v>
      </c>
      <c r="N1004" s="320"/>
      <c r="O1004" s="166" t="s">
        <v>101</v>
      </c>
      <c r="P1004" s="321"/>
      <c r="Q1004" s="166" t="s">
        <v>101</v>
      </c>
      <c r="R1004" s="321"/>
      <c r="S1004" s="322"/>
      <c r="T1004" s="322"/>
    </row>
    <row r="1005" spans="1:20">
      <c r="A1005" s="207">
        <f>'Identificação-TCE'!$A$13</f>
        <v>1</v>
      </c>
      <c r="B1005" s="168" t="e">
        <f>IF(AND(G1005&lt;&gt;"",H1005&gt;0,I1005&lt;&gt;"",J1005&lt;&gt;0,K1005&lt;&gt;0),COUNT($B$11:B1004)+1,"")</f>
        <v>#N/A</v>
      </c>
      <c r="C1005" s="207">
        <f>IF('Orçamento Base'!$M1004=0,0,'Orçamento Base'!$D1004)</f>
        <v>0</v>
      </c>
      <c r="D1005" s="212" t="e">
        <f>IF('Orçamento Base'!$F1004=Aux.!$G$11,"CONTRATACAO_PUBLICA",IF(VLOOKUP($C1005,'Orçamento Base'!$D$11:$G$2116,3,FALSE)="INDEXADO",VLOOKUP(VLOOKUP($C1004,'Orçamento Base'!$D$11:$G$2116,2,FALSE),'Index N_DESON.'!$A$9:$B$604,2),VLOOKUP($C1005,'Orçamento Base'!$D$11:$G$2116,3,FALSE)))</f>
        <v>#N/A</v>
      </c>
      <c r="E1005" s="208" t="e">
        <f>VLOOKUP($C1005,'Orçamento Base'!$D$11:$S$1673,2,FALSE)</f>
        <v>#N/A</v>
      </c>
      <c r="F1005" s="211">
        <f>Dados!$C$7</f>
        <v>44652</v>
      </c>
      <c r="G1005" s="226" t="e">
        <f>VLOOKUP($C1005,'Orçamento Base'!$D$11:$S$1673,4,FALSE)</f>
        <v>#N/A</v>
      </c>
      <c r="H1005" s="377">
        <f>IFERROR(VLOOKUP($C1005,'Orçamento Base'!$D$11:$S$1673,6,FALSE),0)</f>
        <v>0</v>
      </c>
      <c r="I1005" s="208" t="e">
        <f>VLOOKUP($C1005,'Orçamento Base'!$D$11:$S$1673,5,FALSE)</f>
        <v>#N/A</v>
      </c>
      <c r="J1005" s="167" t="e">
        <f>IF(Comparativo!$E$6="Tabela Não Desonerada",VLOOKUP($C1005,'Orçamento Base'!$D$11:$S$1673,12,FALSE),VLOOKUP($C1005,#REF!,12,FALSE))</f>
        <v>#N/A</v>
      </c>
      <c r="K1005" s="167">
        <f>IFERROR(IF(Comparativo!$E$6="Tabela Não Desonerada",VLOOKUP($C1005,'Orçamento Base'!$D$11:$S$1673,16,FALSE),VLOOKUP($C1005,#REF!,16,FALSE)),0)</f>
        <v>0</v>
      </c>
      <c r="L1005" s="575" t="e">
        <f>IF(AND($D1005="COMPOSICAO_PROPRIA",'Orçamento Base'!$N1005="-"),"14,18%",IF(AND($D1005="MERCADO",'Orçamento Base'!$N1005="-"),"15,38%",IF(Comparativo!$E$6="Tabela Não Desonerada",VLOOKUP($C1005,'Orçamento Base'!$D$11:$S$1673,11,FALSE),VLOOKUP($C1005,#REF!,11,FALSE))))</f>
        <v>#N/A</v>
      </c>
      <c r="M1005" s="209">
        <f>IF(Comparativo!$E$6="Tabela Não Desonerada",Encargos!$F$44,Encargos!$D$44)</f>
        <v>1.1122000000000001</v>
      </c>
      <c r="N1005" s="320"/>
      <c r="O1005" s="166" t="s">
        <v>101</v>
      </c>
      <c r="P1005" s="321"/>
      <c r="Q1005" s="166" t="s">
        <v>101</v>
      </c>
      <c r="R1005" s="321"/>
      <c r="S1005" s="322"/>
      <c r="T1005" s="322"/>
    </row>
    <row r="1006" spans="1:20">
      <c r="A1006" s="207">
        <f>'Identificação-TCE'!$A$13</f>
        <v>1</v>
      </c>
      <c r="B1006" s="168" t="e">
        <f>IF(AND(G1006&lt;&gt;"",H1006&gt;0,I1006&lt;&gt;"",J1006&lt;&gt;0,K1006&lt;&gt;0),COUNT($B$11:B1005)+1,"")</f>
        <v>#N/A</v>
      </c>
      <c r="C1006" s="207">
        <f>IF('Orçamento Base'!$M1005=0,0,'Orçamento Base'!$D1005)</f>
        <v>0</v>
      </c>
      <c r="D1006" s="212" t="e">
        <f>IF('Orçamento Base'!$F1005=Aux.!$G$11,"CONTRATACAO_PUBLICA",IF(VLOOKUP($C1006,'Orçamento Base'!$D$11:$G$2116,3,FALSE)="INDEXADO",VLOOKUP(VLOOKUP($C1005,'Orçamento Base'!$D$11:$G$2116,2,FALSE),'Index N_DESON.'!$A$9:$B$604,2),VLOOKUP($C1006,'Orçamento Base'!$D$11:$G$2116,3,FALSE)))</f>
        <v>#N/A</v>
      </c>
      <c r="E1006" s="208" t="e">
        <f>VLOOKUP($C1006,'Orçamento Base'!$D$11:$S$1673,2,FALSE)</f>
        <v>#N/A</v>
      </c>
      <c r="F1006" s="211">
        <f>Dados!$C$7</f>
        <v>44652</v>
      </c>
      <c r="G1006" s="226" t="e">
        <f>VLOOKUP($C1006,'Orçamento Base'!$D$11:$S$1673,4,FALSE)</f>
        <v>#N/A</v>
      </c>
      <c r="H1006" s="377">
        <f>IFERROR(VLOOKUP($C1006,'Orçamento Base'!$D$11:$S$1673,6,FALSE),0)</f>
        <v>0</v>
      </c>
      <c r="I1006" s="208" t="e">
        <f>VLOOKUP($C1006,'Orçamento Base'!$D$11:$S$1673,5,FALSE)</f>
        <v>#N/A</v>
      </c>
      <c r="J1006" s="167" t="e">
        <f>IF(Comparativo!$E$6="Tabela Não Desonerada",VLOOKUP($C1006,'Orçamento Base'!$D$11:$S$1673,12,FALSE),VLOOKUP($C1006,#REF!,12,FALSE))</f>
        <v>#N/A</v>
      </c>
      <c r="K1006" s="167">
        <f>IFERROR(IF(Comparativo!$E$6="Tabela Não Desonerada",VLOOKUP($C1006,'Orçamento Base'!$D$11:$S$1673,16,FALSE),VLOOKUP($C1006,#REF!,16,FALSE)),0)</f>
        <v>0</v>
      </c>
      <c r="L1006" s="575" t="e">
        <f>IF(AND($D1006="COMPOSICAO_PROPRIA",'Orçamento Base'!$N1006="-"),"14,18%",IF(AND($D1006="MERCADO",'Orçamento Base'!$N1006="-"),"15,38%",IF(Comparativo!$E$6="Tabela Não Desonerada",VLOOKUP($C1006,'Orçamento Base'!$D$11:$S$1673,11,FALSE),VLOOKUP($C1006,#REF!,11,FALSE))))</f>
        <v>#N/A</v>
      </c>
      <c r="M1006" s="209">
        <f>IF(Comparativo!$E$6="Tabela Não Desonerada",Encargos!$F$44,Encargos!$D$44)</f>
        <v>1.1122000000000001</v>
      </c>
      <c r="N1006" s="320"/>
      <c r="O1006" s="166" t="s">
        <v>101</v>
      </c>
      <c r="P1006" s="321"/>
      <c r="Q1006" s="166" t="s">
        <v>101</v>
      </c>
      <c r="R1006" s="321"/>
      <c r="S1006" s="322"/>
      <c r="T1006" s="322"/>
    </row>
    <row r="1007" spans="1:20">
      <c r="A1007" s="207">
        <f>'Identificação-TCE'!$A$13</f>
        <v>1</v>
      </c>
      <c r="B1007" s="168" t="e">
        <f>IF(AND(G1007&lt;&gt;"",H1007&gt;0,I1007&lt;&gt;"",J1007&lt;&gt;0,K1007&lt;&gt;0),COUNT($B$11:B1006)+1,"")</f>
        <v>#N/A</v>
      </c>
      <c r="C1007" s="207">
        <f>IF('Orçamento Base'!$M1006=0,0,'Orçamento Base'!$D1006)</f>
        <v>0</v>
      </c>
      <c r="D1007" s="212" t="e">
        <f>IF('Orçamento Base'!$F1006=Aux.!$G$11,"CONTRATACAO_PUBLICA",IF(VLOOKUP($C1007,'Orçamento Base'!$D$11:$G$2116,3,FALSE)="INDEXADO",VLOOKUP(VLOOKUP($C1006,'Orçamento Base'!$D$11:$G$2116,2,FALSE),'Index N_DESON.'!$A$9:$B$604,2),VLOOKUP($C1007,'Orçamento Base'!$D$11:$G$2116,3,FALSE)))</f>
        <v>#N/A</v>
      </c>
      <c r="E1007" s="208" t="e">
        <f>VLOOKUP($C1007,'Orçamento Base'!$D$11:$S$1673,2,FALSE)</f>
        <v>#N/A</v>
      </c>
      <c r="F1007" s="211">
        <f>Dados!$C$7</f>
        <v>44652</v>
      </c>
      <c r="G1007" s="226" t="e">
        <f>VLOOKUP($C1007,'Orçamento Base'!$D$11:$S$1673,4,FALSE)</f>
        <v>#N/A</v>
      </c>
      <c r="H1007" s="377">
        <f>IFERROR(VLOOKUP($C1007,'Orçamento Base'!$D$11:$S$1673,6,FALSE),0)</f>
        <v>0</v>
      </c>
      <c r="I1007" s="208" t="e">
        <f>VLOOKUP($C1007,'Orçamento Base'!$D$11:$S$1673,5,FALSE)</f>
        <v>#N/A</v>
      </c>
      <c r="J1007" s="167" t="e">
        <f>IF(Comparativo!$E$6="Tabela Não Desonerada",VLOOKUP($C1007,'Orçamento Base'!$D$11:$S$1673,12,FALSE),VLOOKUP($C1007,#REF!,12,FALSE))</f>
        <v>#N/A</v>
      </c>
      <c r="K1007" s="167">
        <f>IFERROR(IF(Comparativo!$E$6="Tabela Não Desonerada",VLOOKUP($C1007,'Orçamento Base'!$D$11:$S$1673,16,FALSE),VLOOKUP($C1007,#REF!,16,FALSE)),0)</f>
        <v>0</v>
      </c>
      <c r="L1007" s="575" t="e">
        <f>IF(AND($D1007="COMPOSICAO_PROPRIA",'Orçamento Base'!$N1007="-"),"14,18%",IF(AND($D1007="MERCADO",'Orçamento Base'!$N1007="-"),"15,38%",IF(Comparativo!$E$6="Tabela Não Desonerada",VLOOKUP($C1007,'Orçamento Base'!$D$11:$S$1673,11,FALSE),VLOOKUP($C1007,#REF!,11,FALSE))))</f>
        <v>#N/A</v>
      </c>
      <c r="M1007" s="209">
        <f>IF(Comparativo!$E$6="Tabela Não Desonerada",Encargos!$F$44,Encargos!$D$44)</f>
        <v>1.1122000000000001</v>
      </c>
      <c r="N1007" s="320"/>
      <c r="O1007" s="166" t="s">
        <v>101</v>
      </c>
      <c r="P1007" s="321"/>
      <c r="Q1007" s="166" t="s">
        <v>101</v>
      </c>
      <c r="R1007" s="321"/>
      <c r="S1007" s="322"/>
      <c r="T1007" s="322"/>
    </row>
    <row r="1008" spans="1:20">
      <c r="A1008" s="207">
        <f>'Identificação-TCE'!$A$13</f>
        <v>1</v>
      </c>
      <c r="B1008" s="168" t="e">
        <f>IF(AND(G1008&lt;&gt;"",H1008&gt;0,I1008&lt;&gt;"",J1008&lt;&gt;0,K1008&lt;&gt;0),COUNT($B$11:B1007)+1,"")</f>
        <v>#N/A</v>
      </c>
      <c r="C1008" s="207">
        <f>IF('Orçamento Base'!$M1007=0,0,'Orçamento Base'!$D1007)</f>
        <v>0</v>
      </c>
      <c r="D1008" s="212" t="e">
        <f>IF('Orçamento Base'!$F1007=Aux.!$G$11,"CONTRATACAO_PUBLICA",IF(VLOOKUP($C1008,'Orçamento Base'!$D$11:$G$2116,3,FALSE)="INDEXADO",VLOOKUP(VLOOKUP($C1007,'Orçamento Base'!$D$11:$G$2116,2,FALSE),'Index N_DESON.'!$A$9:$B$604,2),VLOOKUP($C1008,'Orçamento Base'!$D$11:$G$2116,3,FALSE)))</f>
        <v>#N/A</v>
      </c>
      <c r="E1008" s="208" t="e">
        <f>VLOOKUP($C1008,'Orçamento Base'!$D$11:$S$1673,2,FALSE)</f>
        <v>#N/A</v>
      </c>
      <c r="F1008" s="211">
        <f>Dados!$C$7</f>
        <v>44652</v>
      </c>
      <c r="G1008" s="226" t="e">
        <f>VLOOKUP($C1008,'Orçamento Base'!$D$11:$S$1673,4,FALSE)</f>
        <v>#N/A</v>
      </c>
      <c r="H1008" s="377">
        <f>IFERROR(VLOOKUP($C1008,'Orçamento Base'!$D$11:$S$1673,6,FALSE),0)</f>
        <v>0</v>
      </c>
      <c r="I1008" s="208" t="e">
        <f>VLOOKUP($C1008,'Orçamento Base'!$D$11:$S$1673,5,FALSE)</f>
        <v>#N/A</v>
      </c>
      <c r="J1008" s="167" t="e">
        <f>IF(Comparativo!$E$6="Tabela Não Desonerada",VLOOKUP($C1008,'Orçamento Base'!$D$11:$S$1673,12,FALSE),VLOOKUP($C1008,#REF!,12,FALSE))</f>
        <v>#N/A</v>
      </c>
      <c r="K1008" s="167">
        <f>IFERROR(IF(Comparativo!$E$6="Tabela Não Desonerada",VLOOKUP($C1008,'Orçamento Base'!$D$11:$S$1673,16,FALSE),VLOOKUP($C1008,#REF!,16,FALSE)),0)</f>
        <v>0</v>
      </c>
      <c r="L1008" s="575" t="e">
        <f>IF(AND($D1008="COMPOSICAO_PROPRIA",'Orçamento Base'!$N1008="-"),"14,18%",IF(AND($D1008="MERCADO",'Orçamento Base'!$N1008="-"),"15,38%",IF(Comparativo!$E$6="Tabela Não Desonerada",VLOOKUP($C1008,'Orçamento Base'!$D$11:$S$1673,11,FALSE),VLOOKUP($C1008,#REF!,11,FALSE))))</f>
        <v>#N/A</v>
      </c>
      <c r="M1008" s="209">
        <f>IF(Comparativo!$E$6="Tabela Não Desonerada",Encargos!$F$44,Encargos!$D$44)</f>
        <v>1.1122000000000001</v>
      </c>
      <c r="N1008" s="320"/>
      <c r="O1008" s="166" t="s">
        <v>101</v>
      </c>
      <c r="P1008" s="321"/>
      <c r="Q1008" s="166" t="s">
        <v>101</v>
      </c>
      <c r="R1008" s="321"/>
      <c r="S1008" s="322"/>
      <c r="T1008" s="322"/>
    </row>
    <row r="1009" spans="1:20">
      <c r="A1009" s="207">
        <f>'Identificação-TCE'!$A$13</f>
        <v>1</v>
      </c>
      <c r="B1009" s="168" t="e">
        <f>IF(AND(G1009&lt;&gt;"",H1009&gt;0,I1009&lt;&gt;"",J1009&lt;&gt;0,K1009&lt;&gt;0),COUNT($B$11:B1008)+1,"")</f>
        <v>#N/A</v>
      </c>
      <c r="C1009" s="207">
        <f>IF('Orçamento Base'!$M1008=0,0,'Orçamento Base'!$D1008)</f>
        <v>0</v>
      </c>
      <c r="D1009" s="212" t="e">
        <f>IF('Orçamento Base'!$F1008=Aux.!$G$11,"CONTRATACAO_PUBLICA",IF(VLOOKUP($C1009,'Orçamento Base'!$D$11:$G$2116,3,FALSE)="INDEXADO",VLOOKUP(VLOOKUP($C1008,'Orçamento Base'!$D$11:$G$2116,2,FALSE),'Index N_DESON.'!$A$9:$B$604,2),VLOOKUP($C1009,'Orçamento Base'!$D$11:$G$2116,3,FALSE)))</f>
        <v>#N/A</v>
      </c>
      <c r="E1009" s="208" t="e">
        <f>VLOOKUP($C1009,'Orçamento Base'!$D$11:$S$1673,2,FALSE)</f>
        <v>#N/A</v>
      </c>
      <c r="F1009" s="211">
        <f>Dados!$C$7</f>
        <v>44652</v>
      </c>
      <c r="G1009" s="226" t="e">
        <f>VLOOKUP($C1009,'Orçamento Base'!$D$11:$S$1673,4,FALSE)</f>
        <v>#N/A</v>
      </c>
      <c r="H1009" s="377">
        <f>IFERROR(VLOOKUP($C1009,'Orçamento Base'!$D$11:$S$1673,6,FALSE),0)</f>
        <v>0</v>
      </c>
      <c r="I1009" s="208" t="e">
        <f>VLOOKUP($C1009,'Orçamento Base'!$D$11:$S$1673,5,FALSE)</f>
        <v>#N/A</v>
      </c>
      <c r="J1009" s="167" t="e">
        <f>IF(Comparativo!$E$6="Tabela Não Desonerada",VLOOKUP($C1009,'Orçamento Base'!$D$11:$S$1673,12,FALSE),VLOOKUP($C1009,#REF!,12,FALSE))</f>
        <v>#N/A</v>
      </c>
      <c r="K1009" s="167">
        <f>IFERROR(IF(Comparativo!$E$6="Tabela Não Desonerada",VLOOKUP($C1009,'Orçamento Base'!$D$11:$S$1673,16,FALSE),VLOOKUP($C1009,#REF!,16,FALSE)),0)</f>
        <v>0</v>
      </c>
      <c r="L1009" s="575" t="e">
        <f>IF(AND($D1009="COMPOSICAO_PROPRIA",'Orçamento Base'!$N1009="-"),"14,18%",IF(AND($D1009="MERCADO",'Orçamento Base'!$N1009="-"),"15,38%",IF(Comparativo!$E$6="Tabela Não Desonerada",VLOOKUP($C1009,'Orçamento Base'!$D$11:$S$1673,11,FALSE),VLOOKUP($C1009,#REF!,11,FALSE))))</f>
        <v>#N/A</v>
      </c>
      <c r="M1009" s="209">
        <f>IF(Comparativo!$E$6="Tabela Não Desonerada",Encargos!$F$44,Encargos!$D$44)</f>
        <v>1.1122000000000001</v>
      </c>
      <c r="N1009" s="320"/>
      <c r="O1009" s="166" t="s">
        <v>101</v>
      </c>
      <c r="P1009" s="321"/>
      <c r="Q1009" s="166" t="s">
        <v>101</v>
      </c>
      <c r="R1009" s="321"/>
      <c r="S1009" s="322"/>
      <c r="T1009" s="322"/>
    </row>
    <row r="1010" spans="1:20">
      <c r="A1010" s="207">
        <f>'Identificação-TCE'!$A$13</f>
        <v>1</v>
      </c>
      <c r="B1010" s="168" t="e">
        <f>IF(AND(G1010&lt;&gt;"",H1010&gt;0,I1010&lt;&gt;"",J1010&lt;&gt;0,K1010&lt;&gt;0),COUNT($B$11:B1009)+1,"")</f>
        <v>#N/A</v>
      </c>
      <c r="C1010" s="207">
        <f>IF('Orçamento Base'!$M1009=0,0,'Orçamento Base'!$D1009)</f>
        <v>0</v>
      </c>
      <c r="D1010" s="212" t="e">
        <f>IF('Orçamento Base'!$F1009=Aux.!$G$11,"CONTRATACAO_PUBLICA",IF(VLOOKUP($C1010,'Orçamento Base'!$D$11:$G$2116,3,FALSE)="INDEXADO",VLOOKUP(VLOOKUP($C1009,'Orçamento Base'!$D$11:$G$2116,2,FALSE),'Index N_DESON.'!$A$9:$B$604,2),VLOOKUP($C1010,'Orçamento Base'!$D$11:$G$2116,3,FALSE)))</f>
        <v>#N/A</v>
      </c>
      <c r="E1010" s="208" t="e">
        <f>VLOOKUP($C1010,'Orçamento Base'!$D$11:$S$1673,2,FALSE)</f>
        <v>#N/A</v>
      </c>
      <c r="F1010" s="211">
        <f>Dados!$C$7</f>
        <v>44652</v>
      </c>
      <c r="G1010" s="226" t="e">
        <f>VLOOKUP($C1010,'Orçamento Base'!$D$11:$S$1673,4,FALSE)</f>
        <v>#N/A</v>
      </c>
      <c r="H1010" s="377">
        <f>IFERROR(VLOOKUP($C1010,'Orçamento Base'!$D$11:$S$1673,6,FALSE),0)</f>
        <v>0</v>
      </c>
      <c r="I1010" s="208" t="e">
        <f>VLOOKUP($C1010,'Orçamento Base'!$D$11:$S$1673,5,FALSE)</f>
        <v>#N/A</v>
      </c>
      <c r="J1010" s="167" t="e">
        <f>IF(Comparativo!$E$6="Tabela Não Desonerada",VLOOKUP($C1010,'Orçamento Base'!$D$11:$S$1673,12,FALSE),VLOOKUP($C1010,#REF!,12,FALSE))</f>
        <v>#N/A</v>
      </c>
      <c r="K1010" s="167">
        <f>IFERROR(IF(Comparativo!$E$6="Tabela Não Desonerada",VLOOKUP($C1010,'Orçamento Base'!$D$11:$S$1673,16,FALSE),VLOOKUP($C1010,#REF!,16,FALSE)),0)</f>
        <v>0</v>
      </c>
      <c r="L1010" s="575" t="e">
        <f>IF(AND($D1010="COMPOSICAO_PROPRIA",'Orçamento Base'!$N1010="-"),"14,18%",IF(AND($D1010="MERCADO",'Orçamento Base'!$N1010="-"),"15,38%",IF(Comparativo!$E$6="Tabela Não Desonerada",VLOOKUP($C1010,'Orçamento Base'!$D$11:$S$1673,11,FALSE),VLOOKUP($C1010,#REF!,11,FALSE))))</f>
        <v>#N/A</v>
      </c>
      <c r="M1010" s="209">
        <f>IF(Comparativo!$E$6="Tabela Não Desonerada",Encargos!$F$44,Encargos!$D$44)</f>
        <v>1.1122000000000001</v>
      </c>
      <c r="N1010" s="320"/>
      <c r="O1010" s="166" t="s">
        <v>101</v>
      </c>
      <c r="P1010" s="321"/>
      <c r="Q1010" s="166" t="s">
        <v>101</v>
      </c>
      <c r="R1010" s="321"/>
      <c r="S1010" s="322"/>
      <c r="T1010" s="322"/>
    </row>
    <row r="1011" spans="1:20">
      <c r="A1011" s="207">
        <f>'Identificação-TCE'!$A$13</f>
        <v>1</v>
      </c>
      <c r="B1011" s="168" t="e">
        <f>IF(AND(G1011&lt;&gt;"",H1011&gt;0,I1011&lt;&gt;"",J1011&lt;&gt;0,K1011&lt;&gt;0),COUNT($B$11:B1010)+1,"")</f>
        <v>#N/A</v>
      </c>
      <c r="C1011" s="207">
        <f>IF('Orçamento Base'!$M1010=0,0,'Orçamento Base'!$D1010)</f>
        <v>0</v>
      </c>
      <c r="D1011" s="212" t="e">
        <f>IF('Orçamento Base'!$F1010=Aux.!$G$11,"CONTRATACAO_PUBLICA",IF(VLOOKUP($C1011,'Orçamento Base'!$D$11:$G$2116,3,FALSE)="INDEXADO",VLOOKUP(VLOOKUP($C1010,'Orçamento Base'!$D$11:$G$2116,2,FALSE),'Index N_DESON.'!$A$9:$B$604,2),VLOOKUP($C1011,'Orçamento Base'!$D$11:$G$2116,3,FALSE)))</f>
        <v>#N/A</v>
      </c>
      <c r="E1011" s="208" t="e">
        <f>VLOOKUP($C1011,'Orçamento Base'!$D$11:$S$1673,2,FALSE)</f>
        <v>#N/A</v>
      </c>
      <c r="F1011" s="211">
        <f>Dados!$C$7</f>
        <v>44652</v>
      </c>
      <c r="G1011" s="226" t="e">
        <f>VLOOKUP($C1011,'Orçamento Base'!$D$11:$S$1673,4,FALSE)</f>
        <v>#N/A</v>
      </c>
      <c r="H1011" s="377">
        <f>IFERROR(VLOOKUP($C1011,'Orçamento Base'!$D$11:$S$1673,6,FALSE),0)</f>
        <v>0</v>
      </c>
      <c r="I1011" s="208" t="e">
        <f>VLOOKUP($C1011,'Orçamento Base'!$D$11:$S$1673,5,FALSE)</f>
        <v>#N/A</v>
      </c>
      <c r="J1011" s="167" t="e">
        <f>IF(Comparativo!$E$6="Tabela Não Desonerada",VLOOKUP($C1011,'Orçamento Base'!$D$11:$S$1673,12,FALSE),VLOOKUP($C1011,#REF!,12,FALSE))</f>
        <v>#N/A</v>
      </c>
      <c r="K1011" s="167">
        <f>IFERROR(IF(Comparativo!$E$6="Tabela Não Desonerada",VLOOKUP($C1011,'Orçamento Base'!$D$11:$S$1673,16,FALSE),VLOOKUP($C1011,#REF!,16,FALSE)),0)</f>
        <v>0</v>
      </c>
      <c r="L1011" s="575" t="e">
        <f>IF(AND($D1011="COMPOSICAO_PROPRIA",'Orçamento Base'!$N1011="-"),"14,18%",IF(AND($D1011="MERCADO",'Orçamento Base'!$N1011="-"),"15,38%",IF(Comparativo!$E$6="Tabela Não Desonerada",VLOOKUP($C1011,'Orçamento Base'!$D$11:$S$1673,11,FALSE),VLOOKUP($C1011,#REF!,11,FALSE))))</f>
        <v>#N/A</v>
      </c>
      <c r="M1011" s="209">
        <f>IF(Comparativo!$E$6="Tabela Não Desonerada",Encargos!$F$44,Encargos!$D$44)</f>
        <v>1.1122000000000001</v>
      </c>
      <c r="N1011" s="320"/>
      <c r="O1011" s="166" t="s">
        <v>101</v>
      </c>
      <c r="P1011" s="321"/>
      <c r="Q1011" s="166" t="s">
        <v>101</v>
      </c>
      <c r="R1011" s="321"/>
      <c r="S1011" s="322"/>
      <c r="T1011" s="322"/>
    </row>
    <row r="1012" spans="1:20">
      <c r="A1012" s="207">
        <f>'Identificação-TCE'!$A$13</f>
        <v>1</v>
      </c>
      <c r="B1012" s="168" t="e">
        <f>IF(AND(G1012&lt;&gt;"",H1012&gt;0,I1012&lt;&gt;"",J1012&lt;&gt;0,K1012&lt;&gt;0),COUNT($B$11:B1011)+1,"")</f>
        <v>#N/A</v>
      </c>
      <c r="C1012" s="207">
        <f>IF('Orçamento Base'!$M1011=0,0,'Orçamento Base'!$D1011)</f>
        <v>0</v>
      </c>
      <c r="D1012" s="212" t="e">
        <f>IF('Orçamento Base'!$F1011=Aux.!$G$11,"CONTRATACAO_PUBLICA",IF(VLOOKUP($C1012,'Orçamento Base'!$D$11:$G$2116,3,FALSE)="INDEXADO",VLOOKUP(VLOOKUP($C1011,'Orçamento Base'!$D$11:$G$2116,2,FALSE),'Index N_DESON.'!$A$9:$B$604,2),VLOOKUP($C1012,'Orçamento Base'!$D$11:$G$2116,3,FALSE)))</f>
        <v>#N/A</v>
      </c>
      <c r="E1012" s="208" t="e">
        <f>VLOOKUP($C1012,'Orçamento Base'!$D$11:$S$1673,2,FALSE)</f>
        <v>#N/A</v>
      </c>
      <c r="F1012" s="211">
        <f>Dados!$C$7</f>
        <v>44652</v>
      </c>
      <c r="G1012" s="226" t="e">
        <f>VLOOKUP($C1012,'Orçamento Base'!$D$11:$S$1673,4,FALSE)</f>
        <v>#N/A</v>
      </c>
      <c r="H1012" s="377">
        <f>IFERROR(VLOOKUP($C1012,'Orçamento Base'!$D$11:$S$1673,6,FALSE),0)</f>
        <v>0</v>
      </c>
      <c r="I1012" s="208" t="e">
        <f>VLOOKUP($C1012,'Orçamento Base'!$D$11:$S$1673,5,FALSE)</f>
        <v>#N/A</v>
      </c>
      <c r="J1012" s="167" t="e">
        <f>IF(Comparativo!$E$6="Tabela Não Desonerada",VLOOKUP($C1012,'Orçamento Base'!$D$11:$S$1673,12,FALSE),VLOOKUP($C1012,#REF!,12,FALSE))</f>
        <v>#N/A</v>
      </c>
      <c r="K1012" s="167">
        <f>IFERROR(IF(Comparativo!$E$6="Tabela Não Desonerada",VLOOKUP($C1012,'Orçamento Base'!$D$11:$S$1673,16,FALSE),VLOOKUP($C1012,#REF!,16,FALSE)),0)</f>
        <v>0</v>
      </c>
      <c r="L1012" s="575" t="e">
        <f>IF(AND($D1012="COMPOSICAO_PROPRIA",'Orçamento Base'!$N1012="-"),"14,18%",IF(AND($D1012="MERCADO",'Orçamento Base'!$N1012="-"),"15,38%",IF(Comparativo!$E$6="Tabela Não Desonerada",VLOOKUP($C1012,'Orçamento Base'!$D$11:$S$1673,11,FALSE),VLOOKUP($C1012,#REF!,11,FALSE))))</f>
        <v>#N/A</v>
      </c>
      <c r="M1012" s="209">
        <f>IF(Comparativo!$E$6="Tabela Não Desonerada",Encargos!$F$44,Encargos!$D$44)</f>
        <v>1.1122000000000001</v>
      </c>
      <c r="N1012" s="320"/>
      <c r="O1012" s="166" t="s">
        <v>101</v>
      </c>
      <c r="P1012" s="321"/>
      <c r="Q1012" s="166" t="s">
        <v>101</v>
      </c>
      <c r="R1012" s="321"/>
      <c r="S1012" s="322"/>
      <c r="T1012" s="322"/>
    </row>
    <row r="1013" spans="1:20">
      <c r="A1013" s="207">
        <f>'Identificação-TCE'!$A$13</f>
        <v>1</v>
      </c>
      <c r="B1013" s="168" t="e">
        <f>IF(AND(G1013&lt;&gt;"",H1013&gt;0,I1013&lt;&gt;"",J1013&lt;&gt;0,K1013&lt;&gt;0),COUNT($B$11:B1012)+1,"")</f>
        <v>#N/A</v>
      </c>
      <c r="C1013" s="207">
        <f>IF('Orçamento Base'!$M1012=0,0,'Orçamento Base'!$D1012)</f>
        <v>0</v>
      </c>
      <c r="D1013" s="212" t="e">
        <f>IF('Orçamento Base'!$F1012=Aux.!$G$11,"CONTRATACAO_PUBLICA",IF(VLOOKUP($C1013,'Orçamento Base'!$D$11:$G$2116,3,FALSE)="INDEXADO",VLOOKUP(VLOOKUP($C1012,'Orçamento Base'!$D$11:$G$2116,2,FALSE),'Index N_DESON.'!$A$9:$B$604,2),VLOOKUP($C1013,'Orçamento Base'!$D$11:$G$2116,3,FALSE)))</f>
        <v>#N/A</v>
      </c>
      <c r="E1013" s="208" t="e">
        <f>VLOOKUP($C1013,'Orçamento Base'!$D$11:$S$1673,2,FALSE)</f>
        <v>#N/A</v>
      </c>
      <c r="F1013" s="211">
        <f>Dados!$C$7</f>
        <v>44652</v>
      </c>
      <c r="G1013" s="226" t="e">
        <f>VLOOKUP($C1013,'Orçamento Base'!$D$11:$S$1673,4,FALSE)</f>
        <v>#N/A</v>
      </c>
      <c r="H1013" s="377">
        <f>IFERROR(VLOOKUP($C1013,'Orçamento Base'!$D$11:$S$1673,6,FALSE),0)</f>
        <v>0</v>
      </c>
      <c r="I1013" s="208" t="e">
        <f>VLOOKUP($C1013,'Orçamento Base'!$D$11:$S$1673,5,FALSE)</f>
        <v>#N/A</v>
      </c>
      <c r="J1013" s="167" t="e">
        <f>IF(Comparativo!$E$6="Tabela Não Desonerada",VLOOKUP($C1013,'Orçamento Base'!$D$11:$S$1673,12,FALSE),VLOOKUP($C1013,#REF!,12,FALSE))</f>
        <v>#N/A</v>
      </c>
      <c r="K1013" s="167">
        <f>IFERROR(IF(Comparativo!$E$6="Tabela Não Desonerada",VLOOKUP($C1013,'Orçamento Base'!$D$11:$S$1673,16,FALSE),VLOOKUP($C1013,#REF!,16,FALSE)),0)</f>
        <v>0</v>
      </c>
      <c r="L1013" s="575" t="e">
        <f>IF(AND($D1013="COMPOSICAO_PROPRIA",'Orçamento Base'!$N1013="-"),"14,18%",IF(AND($D1013="MERCADO",'Orçamento Base'!$N1013="-"),"15,38%",IF(Comparativo!$E$6="Tabela Não Desonerada",VLOOKUP($C1013,'Orçamento Base'!$D$11:$S$1673,11,FALSE),VLOOKUP($C1013,#REF!,11,FALSE))))</f>
        <v>#N/A</v>
      </c>
      <c r="M1013" s="209">
        <f>IF(Comparativo!$E$6="Tabela Não Desonerada",Encargos!$F$44,Encargos!$D$44)</f>
        <v>1.1122000000000001</v>
      </c>
      <c r="N1013" s="320"/>
      <c r="O1013" s="166" t="s">
        <v>101</v>
      </c>
      <c r="P1013" s="321"/>
      <c r="Q1013" s="166" t="s">
        <v>101</v>
      </c>
      <c r="R1013" s="321"/>
      <c r="S1013" s="322"/>
      <c r="T1013" s="322"/>
    </row>
    <row r="1014" spans="1:20">
      <c r="A1014" s="207">
        <f>'Identificação-TCE'!$A$13</f>
        <v>1</v>
      </c>
      <c r="B1014" s="168" t="e">
        <f>IF(AND(G1014&lt;&gt;"",H1014&gt;0,I1014&lt;&gt;"",J1014&lt;&gt;0,K1014&lt;&gt;0),COUNT($B$11:B1013)+1,"")</f>
        <v>#N/A</v>
      </c>
      <c r="C1014" s="207">
        <f>IF('Orçamento Base'!$M1013=0,0,'Orçamento Base'!$D1013)</f>
        <v>0</v>
      </c>
      <c r="D1014" s="212" t="e">
        <f>IF('Orçamento Base'!$F1013=Aux.!$G$11,"CONTRATACAO_PUBLICA",IF(VLOOKUP($C1014,'Orçamento Base'!$D$11:$G$2116,3,FALSE)="INDEXADO",VLOOKUP(VLOOKUP($C1013,'Orçamento Base'!$D$11:$G$2116,2,FALSE),'Index N_DESON.'!$A$9:$B$604,2),VLOOKUP($C1014,'Orçamento Base'!$D$11:$G$2116,3,FALSE)))</f>
        <v>#N/A</v>
      </c>
      <c r="E1014" s="208" t="e">
        <f>VLOOKUP($C1014,'Orçamento Base'!$D$11:$S$1673,2,FALSE)</f>
        <v>#N/A</v>
      </c>
      <c r="F1014" s="211">
        <f>Dados!$C$7</f>
        <v>44652</v>
      </c>
      <c r="G1014" s="226" t="e">
        <f>VLOOKUP($C1014,'Orçamento Base'!$D$11:$S$1673,4,FALSE)</f>
        <v>#N/A</v>
      </c>
      <c r="H1014" s="377">
        <f>IFERROR(VLOOKUP($C1014,'Orçamento Base'!$D$11:$S$1673,6,FALSE),0)</f>
        <v>0</v>
      </c>
      <c r="I1014" s="208" t="e">
        <f>VLOOKUP($C1014,'Orçamento Base'!$D$11:$S$1673,5,FALSE)</f>
        <v>#N/A</v>
      </c>
      <c r="J1014" s="167" t="e">
        <f>IF(Comparativo!$E$6="Tabela Não Desonerada",VLOOKUP($C1014,'Orçamento Base'!$D$11:$S$1673,12,FALSE),VLOOKUP($C1014,#REF!,12,FALSE))</f>
        <v>#N/A</v>
      </c>
      <c r="K1014" s="167">
        <f>IFERROR(IF(Comparativo!$E$6="Tabela Não Desonerada",VLOOKUP($C1014,'Orçamento Base'!$D$11:$S$1673,16,FALSE),VLOOKUP($C1014,#REF!,16,FALSE)),0)</f>
        <v>0</v>
      </c>
      <c r="L1014" s="575" t="e">
        <f>IF(AND($D1014="COMPOSICAO_PROPRIA",'Orçamento Base'!$N1014="-"),"14,18%",IF(AND($D1014="MERCADO",'Orçamento Base'!$N1014="-"),"15,38%",IF(Comparativo!$E$6="Tabela Não Desonerada",VLOOKUP($C1014,'Orçamento Base'!$D$11:$S$1673,11,FALSE),VLOOKUP($C1014,#REF!,11,FALSE))))</f>
        <v>#N/A</v>
      </c>
      <c r="M1014" s="209">
        <f>IF(Comparativo!$E$6="Tabela Não Desonerada",Encargos!$F$44,Encargos!$D$44)</f>
        <v>1.1122000000000001</v>
      </c>
      <c r="N1014" s="320"/>
      <c r="O1014" s="166" t="s">
        <v>101</v>
      </c>
      <c r="P1014" s="321"/>
      <c r="Q1014" s="166" t="s">
        <v>101</v>
      </c>
      <c r="R1014" s="321"/>
      <c r="S1014" s="322"/>
      <c r="T1014" s="322"/>
    </row>
    <row r="1015" spans="1:20">
      <c r="A1015" s="207">
        <f>'Identificação-TCE'!$A$13</f>
        <v>1</v>
      </c>
      <c r="B1015" s="168" t="e">
        <f>IF(AND(G1015&lt;&gt;"",H1015&gt;0,I1015&lt;&gt;"",J1015&lt;&gt;0,K1015&lt;&gt;0),COUNT($B$11:B1014)+1,"")</f>
        <v>#N/A</v>
      </c>
      <c r="C1015" s="207">
        <f>IF('Orçamento Base'!$M1014=0,0,'Orçamento Base'!$D1014)</f>
        <v>0</v>
      </c>
      <c r="D1015" s="212" t="e">
        <f>IF('Orçamento Base'!$F1014=Aux.!$G$11,"CONTRATACAO_PUBLICA",IF(VLOOKUP($C1015,'Orçamento Base'!$D$11:$G$2116,3,FALSE)="INDEXADO",VLOOKUP(VLOOKUP($C1014,'Orçamento Base'!$D$11:$G$2116,2,FALSE),'Index N_DESON.'!$A$9:$B$604,2),VLOOKUP($C1015,'Orçamento Base'!$D$11:$G$2116,3,FALSE)))</f>
        <v>#N/A</v>
      </c>
      <c r="E1015" s="208" t="e">
        <f>VLOOKUP($C1015,'Orçamento Base'!$D$11:$S$1673,2,FALSE)</f>
        <v>#N/A</v>
      </c>
      <c r="F1015" s="211">
        <f>Dados!$C$7</f>
        <v>44652</v>
      </c>
      <c r="G1015" s="226" t="e">
        <f>VLOOKUP($C1015,'Orçamento Base'!$D$11:$S$1673,4,FALSE)</f>
        <v>#N/A</v>
      </c>
      <c r="H1015" s="377">
        <f>IFERROR(VLOOKUP($C1015,'Orçamento Base'!$D$11:$S$1673,6,FALSE),0)</f>
        <v>0</v>
      </c>
      <c r="I1015" s="208" t="e">
        <f>VLOOKUP($C1015,'Orçamento Base'!$D$11:$S$1673,5,FALSE)</f>
        <v>#N/A</v>
      </c>
      <c r="J1015" s="167" t="e">
        <f>IF(Comparativo!$E$6="Tabela Não Desonerada",VLOOKUP($C1015,'Orçamento Base'!$D$11:$S$1673,12,FALSE),VLOOKUP($C1015,#REF!,12,FALSE))</f>
        <v>#N/A</v>
      </c>
      <c r="K1015" s="167">
        <f>IFERROR(IF(Comparativo!$E$6="Tabela Não Desonerada",VLOOKUP($C1015,'Orçamento Base'!$D$11:$S$1673,16,FALSE),VLOOKUP($C1015,#REF!,16,FALSE)),0)</f>
        <v>0</v>
      </c>
      <c r="L1015" s="575" t="e">
        <f>IF(AND($D1015="COMPOSICAO_PROPRIA",'Orçamento Base'!$N1015="-"),"14,18%",IF(AND($D1015="MERCADO",'Orçamento Base'!$N1015="-"),"15,38%",IF(Comparativo!$E$6="Tabela Não Desonerada",VLOOKUP($C1015,'Orçamento Base'!$D$11:$S$1673,11,FALSE),VLOOKUP($C1015,#REF!,11,FALSE))))</f>
        <v>#N/A</v>
      </c>
      <c r="M1015" s="209">
        <f>IF(Comparativo!$E$6="Tabela Não Desonerada",Encargos!$F$44,Encargos!$D$44)</f>
        <v>1.1122000000000001</v>
      </c>
      <c r="N1015" s="320"/>
      <c r="O1015" s="166" t="s">
        <v>101</v>
      </c>
      <c r="P1015" s="321"/>
      <c r="Q1015" s="166" t="s">
        <v>101</v>
      </c>
      <c r="R1015" s="321"/>
      <c r="S1015" s="322"/>
      <c r="T1015" s="322"/>
    </row>
    <row r="1016" spans="1:20">
      <c r="A1016" s="207">
        <f>'Identificação-TCE'!$A$13</f>
        <v>1</v>
      </c>
      <c r="B1016" s="168" t="e">
        <f>IF(AND(G1016&lt;&gt;"",H1016&gt;0,I1016&lt;&gt;"",J1016&lt;&gt;0,K1016&lt;&gt;0),COUNT($B$11:B1015)+1,"")</f>
        <v>#N/A</v>
      </c>
      <c r="C1016" s="207">
        <f>IF('Orçamento Base'!$M1015=0,0,'Orçamento Base'!$D1015)</f>
        <v>0</v>
      </c>
      <c r="D1016" s="212" t="e">
        <f>IF('Orçamento Base'!$F1015=Aux.!$G$11,"CONTRATACAO_PUBLICA",IF(VLOOKUP($C1016,'Orçamento Base'!$D$11:$G$2116,3,FALSE)="INDEXADO",VLOOKUP(VLOOKUP($C1015,'Orçamento Base'!$D$11:$G$2116,2,FALSE),'Index N_DESON.'!$A$9:$B$604,2),VLOOKUP($C1016,'Orçamento Base'!$D$11:$G$2116,3,FALSE)))</f>
        <v>#N/A</v>
      </c>
      <c r="E1016" s="208" t="e">
        <f>VLOOKUP($C1016,'Orçamento Base'!$D$11:$S$1673,2,FALSE)</f>
        <v>#N/A</v>
      </c>
      <c r="F1016" s="211">
        <f>Dados!$C$7</f>
        <v>44652</v>
      </c>
      <c r="G1016" s="226" t="e">
        <f>VLOOKUP($C1016,'Orçamento Base'!$D$11:$S$1673,4,FALSE)</f>
        <v>#N/A</v>
      </c>
      <c r="H1016" s="377">
        <f>IFERROR(VLOOKUP($C1016,'Orçamento Base'!$D$11:$S$1673,6,FALSE),0)</f>
        <v>0</v>
      </c>
      <c r="I1016" s="208" t="e">
        <f>VLOOKUP($C1016,'Orçamento Base'!$D$11:$S$1673,5,FALSE)</f>
        <v>#N/A</v>
      </c>
      <c r="J1016" s="167" t="e">
        <f>IF(Comparativo!$E$6="Tabela Não Desonerada",VLOOKUP($C1016,'Orçamento Base'!$D$11:$S$1673,12,FALSE),VLOOKUP($C1016,#REF!,12,FALSE))</f>
        <v>#N/A</v>
      </c>
      <c r="K1016" s="167">
        <f>IFERROR(IF(Comparativo!$E$6="Tabela Não Desonerada",VLOOKUP($C1016,'Orçamento Base'!$D$11:$S$1673,16,FALSE),VLOOKUP($C1016,#REF!,16,FALSE)),0)</f>
        <v>0</v>
      </c>
      <c r="L1016" s="575" t="e">
        <f>IF(AND($D1016="COMPOSICAO_PROPRIA",'Orçamento Base'!$N1016="-"),"14,18%",IF(AND($D1016="MERCADO",'Orçamento Base'!$N1016="-"),"15,38%",IF(Comparativo!$E$6="Tabela Não Desonerada",VLOOKUP($C1016,'Orçamento Base'!$D$11:$S$1673,11,FALSE),VLOOKUP($C1016,#REF!,11,FALSE))))</f>
        <v>#N/A</v>
      </c>
      <c r="M1016" s="209">
        <f>IF(Comparativo!$E$6="Tabela Não Desonerada",Encargos!$F$44,Encargos!$D$44)</f>
        <v>1.1122000000000001</v>
      </c>
      <c r="N1016" s="320"/>
      <c r="O1016" s="166" t="s">
        <v>101</v>
      </c>
      <c r="P1016" s="321"/>
      <c r="Q1016" s="166" t="s">
        <v>101</v>
      </c>
      <c r="R1016" s="321"/>
      <c r="S1016" s="322"/>
      <c r="T1016" s="322"/>
    </row>
    <row r="1017" spans="1:20">
      <c r="A1017" s="207">
        <f>'Identificação-TCE'!$A$13</f>
        <v>1</v>
      </c>
      <c r="B1017" s="168" t="e">
        <f>IF(AND(G1017&lt;&gt;"",H1017&gt;0,I1017&lt;&gt;"",J1017&lt;&gt;0,K1017&lt;&gt;0),COUNT($B$11:B1016)+1,"")</f>
        <v>#N/A</v>
      </c>
      <c r="C1017" s="207">
        <f>IF('Orçamento Base'!$M1016=0,0,'Orçamento Base'!$D1016)</f>
        <v>0</v>
      </c>
      <c r="D1017" s="212" t="e">
        <f>IF('Orçamento Base'!$F1016=Aux.!$G$11,"CONTRATACAO_PUBLICA",IF(VLOOKUP($C1017,'Orçamento Base'!$D$11:$G$2116,3,FALSE)="INDEXADO",VLOOKUP(VLOOKUP($C1016,'Orçamento Base'!$D$11:$G$2116,2,FALSE),'Index N_DESON.'!$A$9:$B$604,2),VLOOKUP($C1017,'Orçamento Base'!$D$11:$G$2116,3,FALSE)))</f>
        <v>#N/A</v>
      </c>
      <c r="E1017" s="208" t="e">
        <f>VLOOKUP($C1017,'Orçamento Base'!$D$11:$S$1673,2,FALSE)</f>
        <v>#N/A</v>
      </c>
      <c r="F1017" s="211">
        <f>Dados!$C$7</f>
        <v>44652</v>
      </c>
      <c r="G1017" s="226" t="e">
        <f>VLOOKUP($C1017,'Orçamento Base'!$D$11:$S$1673,4,FALSE)</f>
        <v>#N/A</v>
      </c>
      <c r="H1017" s="377">
        <f>IFERROR(VLOOKUP($C1017,'Orçamento Base'!$D$11:$S$1673,6,FALSE),0)</f>
        <v>0</v>
      </c>
      <c r="I1017" s="208" t="e">
        <f>VLOOKUP($C1017,'Orçamento Base'!$D$11:$S$1673,5,FALSE)</f>
        <v>#N/A</v>
      </c>
      <c r="J1017" s="167" t="e">
        <f>IF(Comparativo!$E$6="Tabela Não Desonerada",VLOOKUP($C1017,'Orçamento Base'!$D$11:$S$1673,12,FALSE),VLOOKUP($C1017,#REF!,12,FALSE))</f>
        <v>#N/A</v>
      </c>
      <c r="K1017" s="167">
        <f>IFERROR(IF(Comparativo!$E$6="Tabela Não Desonerada",VLOOKUP($C1017,'Orçamento Base'!$D$11:$S$1673,16,FALSE),VLOOKUP($C1017,#REF!,16,FALSE)),0)</f>
        <v>0</v>
      </c>
      <c r="L1017" s="575" t="e">
        <f>IF(AND($D1017="COMPOSICAO_PROPRIA",'Orçamento Base'!$N1017="-"),"14,18%",IF(AND($D1017="MERCADO",'Orçamento Base'!$N1017="-"),"15,38%",IF(Comparativo!$E$6="Tabela Não Desonerada",VLOOKUP($C1017,'Orçamento Base'!$D$11:$S$1673,11,FALSE),VLOOKUP($C1017,#REF!,11,FALSE))))</f>
        <v>#N/A</v>
      </c>
      <c r="M1017" s="209">
        <f>IF(Comparativo!$E$6="Tabela Não Desonerada",Encargos!$F$44,Encargos!$D$44)</f>
        <v>1.1122000000000001</v>
      </c>
      <c r="N1017" s="320"/>
      <c r="O1017" s="166" t="s">
        <v>101</v>
      </c>
      <c r="P1017" s="321"/>
      <c r="Q1017" s="166" t="s">
        <v>101</v>
      </c>
      <c r="R1017" s="321"/>
      <c r="S1017" s="322"/>
      <c r="T1017" s="322"/>
    </row>
    <row r="1018" spans="1:20">
      <c r="A1018" s="207">
        <f>'Identificação-TCE'!$A$13</f>
        <v>1</v>
      </c>
      <c r="B1018" s="168" t="e">
        <f>IF(AND(G1018&lt;&gt;"",H1018&gt;0,I1018&lt;&gt;"",J1018&lt;&gt;0,K1018&lt;&gt;0),COUNT($B$11:B1017)+1,"")</f>
        <v>#N/A</v>
      </c>
      <c r="C1018" s="207">
        <f>IF('Orçamento Base'!$M1017=0,0,'Orçamento Base'!$D1017)</f>
        <v>0</v>
      </c>
      <c r="D1018" s="212" t="e">
        <f>IF('Orçamento Base'!$F1017=Aux.!$G$11,"CONTRATACAO_PUBLICA",IF(VLOOKUP($C1018,'Orçamento Base'!$D$11:$G$2116,3,FALSE)="INDEXADO",VLOOKUP(VLOOKUP($C1017,'Orçamento Base'!$D$11:$G$2116,2,FALSE),'Index N_DESON.'!$A$9:$B$604,2),VLOOKUP($C1018,'Orçamento Base'!$D$11:$G$2116,3,FALSE)))</f>
        <v>#N/A</v>
      </c>
      <c r="E1018" s="208" t="e">
        <f>VLOOKUP($C1018,'Orçamento Base'!$D$11:$S$1673,2,FALSE)</f>
        <v>#N/A</v>
      </c>
      <c r="F1018" s="211">
        <f>Dados!$C$7</f>
        <v>44652</v>
      </c>
      <c r="G1018" s="226" t="e">
        <f>VLOOKUP($C1018,'Orçamento Base'!$D$11:$S$1673,4,FALSE)</f>
        <v>#N/A</v>
      </c>
      <c r="H1018" s="377">
        <f>IFERROR(VLOOKUP($C1018,'Orçamento Base'!$D$11:$S$1673,6,FALSE),0)</f>
        <v>0</v>
      </c>
      <c r="I1018" s="208" t="e">
        <f>VLOOKUP($C1018,'Orçamento Base'!$D$11:$S$1673,5,FALSE)</f>
        <v>#N/A</v>
      </c>
      <c r="J1018" s="167" t="e">
        <f>IF(Comparativo!$E$6="Tabela Não Desonerada",VLOOKUP($C1018,'Orçamento Base'!$D$11:$S$1673,12,FALSE),VLOOKUP($C1018,#REF!,12,FALSE))</f>
        <v>#N/A</v>
      </c>
      <c r="K1018" s="167">
        <f>IFERROR(IF(Comparativo!$E$6="Tabela Não Desonerada",VLOOKUP($C1018,'Orçamento Base'!$D$11:$S$1673,16,FALSE),VLOOKUP($C1018,#REF!,16,FALSE)),0)</f>
        <v>0</v>
      </c>
      <c r="L1018" s="575" t="e">
        <f>IF(AND($D1018="COMPOSICAO_PROPRIA",'Orçamento Base'!$N1018="-"),"14,18%",IF(AND($D1018="MERCADO",'Orçamento Base'!$N1018="-"),"15,38%",IF(Comparativo!$E$6="Tabela Não Desonerada",VLOOKUP($C1018,'Orçamento Base'!$D$11:$S$1673,11,FALSE),VLOOKUP($C1018,#REF!,11,FALSE))))</f>
        <v>#N/A</v>
      </c>
      <c r="M1018" s="209">
        <f>IF(Comparativo!$E$6="Tabela Não Desonerada",Encargos!$F$44,Encargos!$D$44)</f>
        <v>1.1122000000000001</v>
      </c>
      <c r="N1018" s="320"/>
      <c r="O1018" s="166" t="s">
        <v>101</v>
      </c>
      <c r="P1018" s="321"/>
      <c r="Q1018" s="166" t="s">
        <v>101</v>
      </c>
      <c r="R1018" s="321"/>
      <c r="S1018" s="322"/>
      <c r="T1018" s="322"/>
    </row>
    <row r="1019" spans="1:20">
      <c r="A1019" s="207">
        <f>'Identificação-TCE'!$A$13</f>
        <v>1</v>
      </c>
      <c r="B1019" s="168" t="e">
        <f>IF(AND(G1019&lt;&gt;"",H1019&gt;0,I1019&lt;&gt;"",J1019&lt;&gt;0,K1019&lt;&gt;0),COUNT($B$11:B1018)+1,"")</f>
        <v>#N/A</v>
      </c>
      <c r="C1019" s="207">
        <f>IF('Orçamento Base'!$M1018=0,0,'Orçamento Base'!$D1018)</f>
        <v>0</v>
      </c>
      <c r="D1019" s="212" t="e">
        <f>IF('Orçamento Base'!$F1018=Aux.!$G$11,"CONTRATACAO_PUBLICA",IF(VLOOKUP($C1019,'Orçamento Base'!$D$11:$G$2116,3,FALSE)="INDEXADO",VLOOKUP(VLOOKUP($C1018,'Orçamento Base'!$D$11:$G$2116,2,FALSE),'Index N_DESON.'!$A$9:$B$604,2),VLOOKUP($C1019,'Orçamento Base'!$D$11:$G$2116,3,FALSE)))</f>
        <v>#N/A</v>
      </c>
      <c r="E1019" s="208" t="e">
        <f>VLOOKUP($C1019,'Orçamento Base'!$D$11:$S$1673,2,FALSE)</f>
        <v>#N/A</v>
      </c>
      <c r="F1019" s="211">
        <f>Dados!$C$7</f>
        <v>44652</v>
      </c>
      <c r="G1019" s="226" t="e">
        <f>VLOOKUP($C1019,'Orçamento Base'!$D$11:$S$1673,4,FALSE)</f>
        <v>#N/A</v>
      </c>
      <c r="H1019" s="377">
        <f>IFERROR(VLOOKUP($C1019,'Orçamento Base'!$D$11:$S$1673,6,FALSE),0)</f>
        <v>0</v>
      </c>
      <c r="I1019" s="208" t="e">
        <f>VLOOKUP($C1019,'Orçamento Base'!$D$11:$S$1673,5,FALSE)</f>
        <v>#N/A</v>
      </c>
      <c r="J1019" s="167" t="e">
        <f>IF(Comparativo!$E$6="Tabela Não Desonerada",VLOOKUP($C1019,'Orçamento Base'!$D$11:$S$1673,12,FALSE),VLOOKUP($C1019,#REF!,12,FALSE))</f>
        <v>#N/A</v>
      </c>
      <c r="K1019" s="167">
        <f>IFERROR(IF(Comparativo!$E$6="Tabela Não Desonerada",VLOOKUP($C1019,'Orçamento Base'!$D$11:$S$1673,16,FALSE),VLOOKUP($C1019,#REF!,16,FALSE)),0)</f>
        <v>0</v>
      </c>
      <c r="L1019" s="575" t="e">
        <f>IF(AND($D1019="COMPOSICAO_PROPRIA",'Orçamento Base'!$N1019="-"),"14,18%",IF(AND($D1019="MERCADO",'Orçamento Base'!$N1019="-"),"15,38%",IF(Comparativo!$E$6="Tabela Não Desonerada",VLOOKUP($C1019,'Orçamento Base'!$D$11:$S$1673,11,FALSE),VLOOKUP($C1019,#REF!,11,FALSE))))</f>
        <v>#N/A</v>
      </c>
      <c r="M1019" s="209">
        <f>IF(Comparativo!$E$6="Tabela Não Desonerada",Encargos!$F$44,Encargos!$D$44)</f>
        <v>1.1122000000000001</v>
      </c>
      <c r="N1019" s="320"/>
      <c r="O1019" s="166" t="s">
        <v>101</v>
      </c>
      <c r="P1019" s="321"/>
      <c r="Q1019" s="166" t="s">
        <v>101</v>
      </c>
      <c r="R1019" s="321"/>
      <c r="S1019" s="322"/>
      <c r="T1019" s="322"/>
    </row>
    <row r="1020" spans="1:20">
      <c r="A1020" s="207">
        <f>'Identificação-TCE'!$A$13</f>
        <v>1</v>
      </c>
      <c r="B1020" s="168" t="e">
        <f>IF(AND(G1020&lt;&gt;"",H1020&gt;0,I1020&lt;&gt;"",J1020&lt;&gt;0,K1020&lt;&gt;0),COUNT($B$11:B1019)+1,"")</f>
        <v>#N/A</v>
      </c>
      <c r="C1020" s="207">
        <f>IF('Orçamento Base'!$M1019=0,0,'Orçamento Base'!$D1019)</f>
        <v>0</v>
      </c>
      <c r="D1020" s="212" t="e">
        <f>IF('Orçamento Base'!$F1019=Aux.!$G$11,"CONTRATACAO_PUBLICA",IF(VLOOKUP($C1020,'Orçamento Base'!$D$11:$G$2116,3,FALSE)="INDEXADO",VLOOKUP(VLOOKUP($C1019,'Orçamento Base'!$D$11:$G$2116,2,FALSE),'Index N_DESON.'!$A$9:$B$604,2),VLOOKUP($C1020,'Orçamento Base'!$D$11:$G$2116,3,FALSE)))</f>
        <v>#N/A</v>
      </c>
      <c r="E1020" s="208" t="e">
        <f>VLOOKUP($C1020,'Orçamento Base'!$D$11:$S$1673,2,FALSE)</f>
        <v>#N/A</v>
      </c>
      <c r="F1020" s="211">
        <f>Dados!$C$7</f>
        <v>44652</v>
      </c>
      <c r="G1020" s="226" t="e">
        <f>VLOOKUP($C1020,'Orçamento Base'!$D$11:$S$1673,4,FALSE)</f>
        <v>#N/A</v>
      </c>
      <c r="H1020" s="377">
        <f>IFERROR(VLOOKUP($C1020,'Orçamento Base'!$D$11:$S$1673,6,FALSE),0)</f>
        <v>0</v>
      </c>
      <c r="I1020" s="208" t="e">
        <f>VLOOKUP($C1020,'Orçamento Base'!$D$11:$S$1673,5,FALSE)</f>
        <v>#N/A</v>
      </c>
      <c r="J1020" s="167" t="e">
        <f>IF(Comparativo!$E$6="Tabela Não Desonerada",VLOOKUP($C1020,'Orçamento Base'!$D$11:$S$1673,12,FALSE),VLOOKUP($C1020,#REF!,12,FALSE))</f>
        <v>#N/A</v>
      </c>
      <c r="K1020" s="167">
        <f>IFERROR(IF(Comparativo!$E$6="Tabela Não Desonerada",VLOOKUP($C1020,'Orçamento Base'!$D$11:$S$1673,16,FALSE),VLOOKUP($C1020,#REF!,16,FALSE)),0)</f>
        <v>0</v>
      </c>
      <c r="L1020" s="575" t="e">
        <f>IF(AND($D1020="COMPOSICAO_PROPRIA",'Orçamento Base'!$N1020="-"),"14,18%",IF(AND($D1020="MERCADO",'Orçamento Base'!$N1020="-"),"15,38%",IF(Comparativo!$E$6="Tabela Não Desonerada",VLOOKUP($C1020,'Orçamento Base'!$D$11:$S$1673,11,FALSE),VLOOKUP($C1020,#REF!,11,FALSE))))</f>
        <v>#N/A</v>
      </c>
      <c r="M1020" s="209">
        <f>IF(Comparativo!$E$6="Tabela Não Desonerada",Encargos!$F$44,Encargos!$D$44)</f>
        <v>1.1122000000000001</v>
      </c>
      <c r="N1020" s="320"/>
      <c r="O1020" s="166" t="s">
        <v>101</v>
      </c>
      <c r="P1020" s="321"/>
      <c r="Q1020" s="166" t="s">
        <v>101</v>
      </c>
      <c r="R1020" s="321"/>
      <c r="S1020" s="322"/>
      <c r="T1020" s="322"/>
    </row>
    <row r="1021" spans="1:20">
      <c r="A1021" s="207">
        <f>'Identificação-TCE'!$A$13</f>
        <v>1</v>
      </c>
      <c r="B1021" s="168" t="e">
        <f>IF(AND(G1021&lt;&gt;"",H1021&gt;0,I1021&lt;&gt;"",J1021&lt;&gt;0,K1021&lt;&gt;0),COUNT($B$11:B1020)+1,"")</f>
        <v>#N/A</v>
      </c>
      <c r="C1021" s="207">
        <f>IF('Orçamento Base'!$M1020=0,0,'Orçamento Base'!$D1020)</f>
        <v>0</v>
      </c>
      <c r="D1021" s="212" t="e">
        <f>IF('Orçamento Base'!$F1020=Aux.!$G$11,"CONTRATACAO_PUBLICA",IF(VLOOKUP($C1021,'Orçamento Base'!$D$11:$G$2116,3,FALSE)="INDEXADO",VLOOKUP(VLOOKUP($C1020,'Orçamento Base'!$D$11:$G$2116,2,FALSE),'Index N_DESON.'!$A$9:$B$604,2),VLOOKUP($C1021,'Orçamento Base'!$D$11:$G$2116,3,FALSE)))</f>
        <v>#N/A</v>
      </c>
      <c r="E1021" s="208" t="e">
        <f>VLOOKUP($C1021,'Orçamento Base'!$D$11:$S$1673,2,FALSE)</f>
        <v>#N/A</v>
      </c>
      <c r="F1021" s="211">
        <f>Dados!$C$7</f>
        <v>44652</v>
      </c>
      <c r="G1021" s="226" t="e">
        <f>VLOOKUP($C1021,'Orçamento Base'!$D$11:$S$1673,4,FALSE)</f>
        <v>#N/A</v>
      </c>
      <c r="H1021" s="377">
        <f>IFERROR(VLOOKUP($C1021,'Orçamento Base'!$D$11:$S$1673,6,FALSE),0)</f>
        <v>0</v>
      </c>
      <c r="I1021" s="208" t="e">
        <f>VLOOKUP($C1021,'Orçamento Base'!$D$11:$S$1673,5,FALSE)</f>
        <v>#N/A</v>
      </c>
      <c r="J1021" s="167" t="e">
        <f>IF(Comparativo!$E$6="Tabela Não Desonerada",VLOOKUP($C1021,'Orçamento Base'!$D$11:$S$1673,12,FALSE),VLOOKUP($C1021,#REF!,12,FALSE))</f>
        <v>#N/A</v>
      </c>
      <c r="K1021" s="167">
        <f>IFERROR(IF(Comparativo!$E$6="Tabela Não Desonerada",VLOOKUP($C1021,'Orçamento Base'!$D$11:$S$1673,16,FALSE),VLOOKUP($C1021,#REF!,16,FALSE)),0)</f>
        <v>0</v>
      </c>
      <c r="L1021" s="575" t="e">
        <f>IF(AND($D1021="COMPOSICAO_PROPRIA",'Orçamento Base'!$N1021="-"),"14,18%",IF(AND($D1021="MERCADO",'Orçamento Base'!$N1021="-"),"15,38%",IF(Comparativo!$E$6="Tabela Não Desonerada",VLOOKUP($C1021,'Orçamento Base'!$D$11:$S$1673,11,FALSE),VLOOKUP($C1021,#REF!,11,FALSE))))</f>
        <v>#N/A</v>
      </c>
      <c r="M1021" s="209">
        <f>IF(Comparativo!$E$6="Tabela Não Desonerada",Encargos!$F$44,Encargos!$D$44)</f>
        <v>1.1122000000000001</v>
      </c>
      <c r="N1021" s="320"/>
      <c r="O1021" s="166" t="s">
        <v>101</v>
      </c>
      <c r="P1021" s="321"/>
      <c r="Q1021" s="166" t="s">
        <v>101</v>
      </c>
      <c r="R1021" s="321"/>
      <c r="S1021" s="322"/>
      <c r="T1021" s="322"/>
    </row>
    <row r="1022" spans="1:20">
      <c r="A1022" s="207">
        <f>'Identificação-TCE'!$A$13</f>
        <v>1</v>
      </c>
      <c r="B1022" s="168" t="e">
        <f>IF(AND(G1022&lt;&gt;"",H1022&gt;0,I1022&lt;&gt;"",J1022&lt;&gt;0,K1022&lt;&gt;0),COUNT($B$11:B1021)+1,"")</f>
        <v>#N/A</v>
      </c>
      <c r="C1022" s="207">
        <f>IF('Orçamento Base'!$M1021=0,0,'Orçamento Base'!$D1021)</f>
        <v>0</v>
      </c>
      <c r="D1022" s="212" t="e">
        <f>IF('Orçamento Base'!$F1021=Aux.!$G$11,"CONTRATACAO_PUBLICA",IF(VLOOKUP($C1022,'Orçamento Base'!$D$11:$G$2116,3,FALSE)="INDEXADO",VLOOKUP(VLOOKUP($C1021,'Orçamento Base'!$D$11:$G$2116,2,FALSE),'Index N_DESON.'!$A$9:$B$604,2),VLOOKUP($C1022,'Orçamento Base'!$D$11:$G$2116,3,FALSE)))</f>
        <v>#N/A</v>
      </c>
      <c r="E1022" s="208" t="e">
        <f>VLOOKUP($C1022,'Orçamento Base'!$D$11:$S$1673,2,FALSE)</f>
        <v>#N/A</v>
      </c>
      <c r="F1022" s="211">
        <f>Dados!$C$7</f>
        <v>44652</v>
      </c>
      <c r="G1022" s="226" t="e">
        <f>VLOOKUP($C1022,'Orçamento Base'!$D$11:$S$1673,4,FALSE)</f>
        <v>#N/A</v>
      </c>
      <c r="H1022" s="377">
        <f>IFERROR(VLOOKUP($C1022,'Orçamento Base'!$D$11:$S$1673,6,FALSE),0)</f>
        <v>0</v>
      </c>
      <c r="I1022" s="208" t="e">
        <f>VLOOKUP($C1022,'Orçamento Base'!$D$11:$S$1673,5,FALSE)</f>
        <v>#N/A</v>
      </c>
      <c r="J1022" s="167" t="e">
        <f>IF(Comparativo!$E$6="Tabela Não Desonerada",VLOOKUP($C1022,'Orçamento Base'!$D$11:$S$1673,12,FALSE),VLOOKUP($C1022,#REF!,12,FALSE))</f>
        <v>#N/A</v>
      </c>
      <c r="K1022" s="167">
        <f>IFERROR(IF(Comparativo!$E$6="Tabela Não Desonerada",VLOOKUP($C1022,'Orçamento Base'!$D$11:$S$1673,16,FALSE),VLOOKUP($C1022,#REF!,16,FALSE)),0)</f>
        <v>0</v>
      </c>
      <c r="L1022" s="575" t="e">
        <f>IF(AND($D1022="COMPOSICAO_PROPRIA",'Orçamento Base'!$N1022="-"),"14,18%",IF(AND($D1022="MERCADO",'Orçamento Base'!$N1022="-"),"15,38%",IF(Comparativo!$E$6="Tabela Não Desonerada",VLOOKUP($C1022,'Orçamento Base'!$D$11:$S$1673,11,FALSE),VLOOKUP($C1022,#REF!,11,FALSE))))</f>
        <v>#N/A</v>
      </c>
      <c r="M1022" s="209">
        <f>IF(Comparativo!$E$6="Tabela Não Desonerada",Encargos!$F$44,Encargos!$D$44)</f>
        <v>1.1122000000000001</v>
      </c>
      <c r="N1022" s="320"/>
      <c r="O1022" s="166" t="s">
        <v>101</v>
      </c>
      <c r="P1022" s="321"/>
      <c r="Q1022" s="166" t="s">
        <v>101</v>
      </c>
      <c r="R1022" s="321"/>
      <c r="S1022" s="322"/>
      <c r="T1022" s="322"/>
    </row>
    <row r="1023" spans="1:20">
      <c r="A1023" s="207">
        <f>'Identificação-TCE'!$A$13</f>
        <v>1</v>
      </c>
      <c r="B1023" s="168" t="e">
        <f>IF(AND(G1023&lt;&gt;"",H1023&gt;0,I1023&lt;&gt;"",J1023&lt;&gt;0,K1023&lt;&gt;0),COUNT($B$11:B1022)+1,"")</f>
        <v>#N/A</v>
      </c>
      <c r="C1023" s="207">
        <f>IF('Orçamento Base'!$M1022=0,0,'Orçamento Base'!$D1022)</f>
        <v>0</v>
      </c>
      <c r="D1023" s="212" t="e">
        <f>IF('Orçamento Base'!$F1022=Aux.!$G$11,"CONTRATACAO_PUBLICA",IF(VLOOKUP($C1023,'Orçamento Base'!$D$11:$G$2116,3,FALSE)="INDEXADO",VLOOKUP(VLOOKUP($C1022,'Orçamento Base'!$D$11:$G$2116,2,FALSE),'Index N_DESON.'!$A$9:$B$604,2),VLOOKUP($C1023,'Orçamento Base'!$D$11:$G$2116,3,FALSE)))</f>
        <v>#N/A</v>
      </c>
      <c r="E1023" s="208" t="e">
        <f>VLOOKUP($C1023,'Orçamento Base'!$D$11:$S$1673,2,FALSE)</f>
        <v>#N/A</v>
      </c>
      <c r="F1023" s="211">
        <f>Dados!$C$7</f>
        <v>44652</v>
      </c>
      <c r="G1023" s="226" t="e">
        <f>VLOOKUP($C1023,'Orçamento Base'!$D$11:$S$1673,4,FALSE)</f>
        <v>#N/A</v>
      </c>
      <c r="H1023" s="377">
        <f>IFERROR(VLOOKUP($C1023,'Orçamento Base'!$D$11:$S$1673,6,FALSE),0)</f>
        <v>0</v>
      </c>
      <c r="I1023" s="208" t="e">
        <f>VLOOKUP($C1023,'Orçamento Base'!$D$11:$S$1673,5,FALSE)</f>
        <v>#N/A</v>
      </c>
      <c r="J1023" s="167" t="e">
        <f>IF(Comparativo!$E$6="Tabela Não Desonerada",VLOOKUP($C1023,'Orçamento Base'!$D$11:$S$1673,12,FALSE),VLOOKUP($C1023,#REF!,12,FALSE))</f>
        <v>#N/A</v>
      </c>
      <c r="K1023" s="167">
        <f>IFERROR(IF(Comparativo!$E$6="Tabela Não Desonerada",VLOOKUP($C1023,'Orçamento Base'!$D$11:$S$1673,16,FALSE),VLOOKUP($C1023,#REF!,16,FALSE)),0)</f>
        <v>0</v>
      </c>
      <c r="L1023" s="575" t="e">
        <f>IF(AND($D1023="COMPOSICAO_PROPRIA",'Orçamento Base'!$N1023="-"),"14,18%",IF(AND($D1023="MERCADO",'Orçamento Base'!$N1023="-"),"15,38%",IF(Comparativo!$E$6="Tabela Não Desonerada",VLOOKUP($C1023,'Orçamento Base'!$D$11:$S$1673,11,FALSE),VLOOKUP($C1023,#REF!,11,FALSE))))</f>
        <v>#N/A</v>
      </c>
      <c r="M1023" s="209">
        <f>IF(Comparativo!$E$6="Tabela Não Desonerada",Encargos!$F$44,Encargos!$D$44)</f>
        <v>1.1122000000000001</v>
      </c>
      <c r="N1023" s="320"/>
      <c r="O1023" s="166" t="s">
        <v>101</v>
      </c>
      <c r="P1023" s="321"/>
      <c r="Q1023" s="166" t="s">
        <v>101</v>
      </c>
      <c r="R1023" s="321"/>
      <c r="S1023" s="322"/>
      <c r="T1023" s="322"/>
    </row>
    <row r="1024" spans="1:20">
      <c r="A1024" s="207">
        <f>'Identificação-TCE'!$A$13</f>
        <v>1</v>
      </c>
      <c r="B1024" s="168" t="e">
        <f>IF(AND(G1024&lt;&gt;"",H1024&gt;0,I1024&lt;&gt;"",J1024&lt;&gt;0,K1024&lt;&gt;0),COUNT($B$11:B1023)+1,"")</f>
        <v>#N/A</v>
      </c>
      <c r="C1024" s="207">
        <f>IF('Orçamento Base'!$M1023=0,0,'Orçamento Base'!$D1023)</f>
        <v>0</v>
      </c>
      <c r="D1024" s="212" t="e">
        <f>IF('Orçamento Base'!$F1023=Aux.!$G$11,"CONTRATACAO_PUBLICA",IF(VLOOKUP($C1024,'Orçamento Base'!$D$11:$G$2116,3,FALSE)="INDEXADO",VLOOKUP(VLOOKUP($C1023,'Orçamento Base'!$D$11:$G$2116,2,FALSE),'Index N_DESON.'!$A$9:$B$604,2),VLOOKUP($C1024,'Orçamento Base'!$D$11:$G$2116,3,FALSE)))</f>
        <v>#N/A</v>
      </c>
      <c r="E1024" s="208" t="e">
        <f>VLOOKUP($C1024,'Orçamento Base'!$D$11:$S$1673,2,FALSE)</f>
        <v>#N/A</v>
      </c>
      <c r="F1024" s="211">
        <f>Dados!$C$7</f>
        <v>44652</v>
      </c>
      <c r="G1024" s="226" t="e">
        <f>VLOOKUP($C1024,'Orçamento Base'!$D$11:$S$1673,4,FALSE)</f>
        <v>#N/A</v>
      </c>
      <c r="H1024" s="377">
        <f>IFERROR(VLOOKUP($C1024,'Orçamento Base'!$D$11:$S$1673,6,FALSE),0)</f>
        <v>0</v>
      </c>
      <c r="I1024" s="208" t="e">
        <f>VLOOKUP($C1024,'Orçamento Base'!$D$11:$S$1673,5,FALSE)</f>
        <v>#N/A</v>
      </c>
      <c r="J1024" s="167" t="e">
        <f>IF(Comparativo!$E$6="Tabela Não Desonerada",VLOOKUP($C1024,'Orçamento Base'!$D$11:$S$1673,12,FALSE),VLOOKUP($C1024,#REF!,12,FALSE))</f>
        <v>#N/A</v>
      </c>
      <c r="K1024" s="167">
        <f>IFERROR(IF(Comparativo!$E$6="Tabela Não Desonerada",VLOOKUP($C1024,'Orçamento Base'!$D$11:$S$1673,16,FALSE),VLOOKUP($C1024,#REF!,16,FALSE)),0)</f>
        <v>0</v>
      </c>
      <c r="L1024" s="575" t="e">
        <f>IF(AND($D1024="COMPOSICAO_PROPRIA",'Orçamento Base'!$N1024="-"),"14,18%",IF(AND($D1024="MERCADO",'Orçamento Base'!$N1024="-"),"15,38%",IF(Comparativo!$E$6="Tabela Não Desonerada",VLOOKUP($C1024,'Orçamento Base'!$D$11:$S$1673,11,FALSE),VLOOKUP($C1024,#REF!,11,FALSE))))</f>
        <v>#N/A</v>
      </c>
      <c r="M1024" s="209">
        <f>IF(Comparativo!$E$6="Tabela Não Desonerada",Encargos!$F$44,Encargos!$D$44)</f>
        <v>1.1122000000000001</v>
      </c>
      <c r="N1024" s="320"/>
      <c r="O1024" s="166" t="s">
        <v>101</v>
      </c>
      <c r="P1024" s="321"/>
      <c r="Q1024" s="166" t="s">
        <v>101</v>
      </c>
      <c r="R1024" s="321"/>
      <c r="S1024" s="322"/>
      <c r="T1024" s="322"/>
    </row>
    <row r="1025" spans="1:20">
      <c r="A1025" s="207">
        <f>'Identificação-TCE'!$A$13</f>
        <v>1</v>
      </c>
      <c r="B1025" s="168" t="e">
        <f>IF(AND(G1025&lt;&gt;"",H1025&gt;0,I1025&lt;&gt;"",J1025&lt;&gt;0,K1025&lt;&gt;0),COUNT($B$11:B1024)+1,"")</f>
        <v>#N/A</v>
      </c>
      <c r="C1025" s="207">
        <f>IF('Orçamento Base'!$M1024=0,0,'Orçamento Base'!$D1024)</f>
        <v>0</v>
      </c>
      <c r="D1025" s="212" t="e">
        <f>IF('Orçamento Base'!$F1024=Aux.!$G$11,"CONTRATACAO_PUBLICA",IF(VLOOKUP($C1025,'Orçamento Base'!$D$11:$G$2116,3,FALSE)="INDEXADO",VLOOKUP(VLOOKUP($C1024,'Orçamento Base'!$D$11:$G$2116,2,FALSE),'Index N_DESON.'!$A$9:$B$604,2),VLOOKUP($C1025,'Orçamento Base'!$D$11:$G$2116,3,FALSE)))</f>
        <v>#N/A</v>
      </c>
      <c r="E1025" s="208" t="e">
        <f>VLOOKUP($C1025,'Orçamento Base'!$D$11:$S$1673,2,FALSE)</f>
        <v>#N/A</v>
      </c>
      <c r="F1025" s="211">
        <f>Dados!$C$7</f>
        <v>44652</v>
      </c>
      <c r="G1025" s="226" t="e">
        <f>VLOOKUP($C1025,'Orçamento Base'!$D$11:$S$1673,4,FALSE)</f>
        <v>#N/A</v>
      </c>
      <c r="H1025" s="377">
        <f>IFERROR(VLOOKUP($C1025,'Orçamento Base'!$D$11:$S$1673,6,FALSE),0)</f>
        <v>0</v>
      </c>
      <c r="I1025" s="208" t="e">
        <f>VLOOKUP($C1025,'Orçamento Base'!$D$11:$S$1673,5,FALSE)</f>
        <v>#N/A</v>
      </c>
      <c r="J1025" s="167" t="e">
        <f>IF(Comparativo!$E$6="Tabela Não Desonerada",VLOOKUP($C1025,'Orçamento Base'!$D$11:$S$1673,12,FALSE),VLOOKUP($C1025,#REF!,12,FALSE))</f>
        <v>#N/A</v>
      </c>
      <c r="K1025" s="167">
        <f>IFERROR(IF(Comparativo!$E$6="Tabela Não Desonerada",VLOOKUP($C1025,'Orçamento Base'!$D$11:$S$1673,16,FALSE),VLOOKUP($C1025,#REF!,16,FALSE)),0)</f>
        <v>0</v>
      </c>
      <c r="L1025" s="575" t="e">
        <f>IF(AND($D1025="COMPOSICAO_PROPRIA",'Orçamento Base'!$N1025="-"),"14,18%",IF(AND($D1025="MERCADO",'Orçamento Base'!$N1025="-"),"15,38%",IF(Comparativo!$E$6="Tabela Não Desonerada",VLOOKUP($C1025,'Orçamento Base'!$D$11:$S$1673,11,FALSE),VLOOKUP($C1025,#REF!,11,FALSE))))</f>
        <v>#N/A</v>
      </c>
      <c r="M1025" s="209">
        <f>IF(Comparativo!$E$6="Tabela Não Desonerada",Encargos!$F$44,Encargos!$D$44)</f>
        <v>1.1122000000000001</v>
      </c>
      <c r="N1025" s="320"/>
      <c r="O1025" s="166" t="s">
        <v>101</v>
      </c>
      <c r="P1025" s="321"/>
      <c r="Q1025" s="166" t="s">
        <v>101</v>
      </c>
      <c r="R1025" s="321"/>
      <c r="S1025" s="322"/>
      <c r="T1025" s="322"/>
    </row>
    <row r="1026" spans="1:20">
      <c r="A1026" s="207">
        <f>'Identificação-TCE'!$A$13</f>
        <v>1</v>
      </c>
      <c r="B1026" s="168" t="e">
        <f>IF(AND(G1026&lt;&gt;"",H1026&gt;0,I1026&lt;&gt;"",J1026&lt;&gt;0,K1026&lt;&gt;0),COUNT($B$11:B1025)+1,"")</f>
        <v>#N/A</v>
      </c>
      <c r="C1026" s="207">
        <f>IF('Orçamento Base'!$M1025=0,0,'Orçamento Base'!$D1025)</f>
        <v>0</v>
      </c>
      <c r="D1026" s="212" t="e">
        <f>IF('Orçamento Base'!$F1025=Aux.!$G$11,"CONTRATACAO_PUBLICA",IF(VLOOKUP($C1026,'Orçamento Base'!$D$11:$G$2116,3,FALSE)="INDEXADO",VLOOKUP(VLOOKUP($C1025,'Orçamento Base'!$D$11:$G$2116,2,FALSE),'Index N_DESON.'!$A$9:$B$604,2),VLOOKUP($C1026,'Orçamento Base'!$D$11:$G$2116,3,FALSE)))</f>
        <v>#N/A</v>
      </c>
      <c r="E1026" s="208" t="e">
        <f>VLOOKUP($C1026,'Orçamento Base'!$D$11:$S$1673,2,FALSE)</f>
        <v>#N/A</v>
      </c>
      <c r="F1026" s="211">
        <f>Dados!$C$7</f>
        <v>44652</v>
      </c>
      <c r="G1026" s="226" t="e">
        <f>VLOOKUP($C1026,'Orçamento Base'!$D$11:$S$1673,4,FALSE)</f>
        <v>#N/A</v>
      </c>
      <c r="H1026" s="377">
        <f>IFERROR(VLOOKUP($C1026,'Orçamento Base'!$D$11:$S$1673,6,FALSE),0)</f>
        <v>0</v>
      </c>
      <c r="I1026" s="208" t="e">
        <f>VLOOKUP($C1026,'Orçamento Base'!$D$11:$S$1673,5,FALSE)</f>
        <v>#N/A</v>
      </c>
      <c r="J1026" s="167" t="e">
        <f>IF(Comparativo!$E$6="Tabela Não Desonerada",VLOOKUP($C1026,'Orçamento Base'!$D$11:$S$1673,12,FALSE),VLOOKUP($C1026,#REF!,12,FALSE))</f>
        <v>#N/A</v>
      </c>
      <c r="K1026" s="167">
        <f>IFERROR(IF(Comparativo!$E$6="Tabela Não Desonerada",VLOOKUP($C1026,'Orçamento Base'!$D$11:$S$1673,16,FALSE),VLOOKUP($C1026,#REF!,16,FALSE)),0)</f>
        <v>0</v>
      </c>
      <c r="L1026" s="575" t="e">
        <f>IF(AND($D1026="COMPOSICAO_PROPRIA",'Orçamento Base'!$N1026="-"),"14,18%",IF(AND($D1026="MERCADO",'Orçamento Base'!$N1026="-"),"15,38%",IF(Comparativo!$E$6="Tabela Não Desonerada",VLOOKUP($C1026,'Orçamento Base'!$D$11:$S$1673,11,FALSE),VLOOKUP($C1026,#REF!,11,FALSE))))</f>
        <v>#N/A</v>
      </c>
      <c r="M1026" s="209">
        <f>IF(Comparativo!$E$6="Tabela Não Desonerada",Encargos!$F$44,Encargos!$D$44)</f>
        <v>1.1122000000000001</v>
      </c>
      <c r="N1026" s="320"/>
      <c r="O1026" s="166" t="s">
        <v>101</v>
      </c>
      <c r="P1026" s="321"/>
      <c r="Q1026" s="166" t="s">
        <v>101</v>
      </c>
      <c r="R1026" s="321"/>
      <c r="S1026" s="322"/>
      <c r="T1026" s="322"/>
    </row>
    <row r="1027" spans="1:20">
      <c r="A1027" s="207">
        <f>'Identificação-TCE'!$A$13</f>
        <v>1</v>
      </c>
      <c r="B1027" s="168" t="e">
        <f>IF(AND(G1027&lt;&gt;"",H1027&gt;0,I1027&lt;&gt;"",J1027&lt;&gt;0,K1027&lt;&gt;0),COUNT($B$11:B1026)+1,"")</f>
        <v>#N/A</v>
      </c>
      <c r="C1027" s="207">
        <f>IF('Orçamento Base'!$M1026=0,0,'Orçamento Base'!$D1026)</f>
        <v>0</v>
      </c>
      <c r="D1027" s="212" t="e">
        <f>IF('Orçamento Base'!$F1026=Aux.!$G$11,"CONTRATACAO_PUBLICA",IF(VLOOKUP($C1027,'Orçamento Base'!$D$11:$G$2116,3,FALSE)="INDEXADO",VLOOKUP(VLOOKUP($C1026,'Orçamento Base'!$D$11:$G$2116,2,FALSE),'Index N_DESON.'!$A$9:$B$604,2),VLOOKUP($C1027,'Orçamento Base'!$D$11:$G$2116,3,FALSE)))</f>
        <v>#N/A</v>
      </c>
      <c r="E1027" s="208" t="e">
        <f>VLOOKUP($C1027,'Orçamento Base'!$D$11:$S$1673,2,FALSE)</f>
        <v>#N/A</v>
      </c>
      <c r="F1027" s="211">
        <f>Dados!$C$7</f>
        <v>44652</v>
      </c>
      <c r="G1027" s="226" t="e">
        <f>VLOOKUP($C1027,'Orçamento Base'!$D$11:$S$1673,4,FALSE)</f>
        <v>#N/A</v>
      </c>
      <c r="H1027" s="377">
        <f>IFERROR(VLOOKUP($C1027,'Orçamento Base'!$D$11:$S$1673,6,FALSE),0)</f>
        <v>0</v>
      </c>
      <c r="I1027" s="208" t="e">
        <f>VLOOKUP($C1027,'Orçamento Base'!$D$11:$S$1673,5,FALSE)</f>
        <v>#N/A</v>
      </c>
      <c r="J1027" s="167" t="e">
        <f>IF(Comparativo!$E$6="Tabela Não Desonerada",VLOOKUP($C1027,'Orçamento Base'!$D$11:$S$1673,12,FALSE),VLOOKUP($C1027,#REF!,12,FALSE))</f>
        <v>#N/A</v>
      </c>
      <c r="K1027" s="167">
        <f>IFERROR(IF(Comparativo!$E$6="Tabela Não Desonerada",VLOOKUP($C1027,'Orçamento Base'!$D$11:$S$1673,16,FALSE),VLOOKUP($C1027,#REF!,16,FALSE)),0)</f>
        <v>0</v>
      </c>
      <c r="L1027" s="575" t="e">
        <f>IF(AND($D1027="COMPOSICAO_PROPRIA",'Orçamento Base'!$N1027="-"),"14,18%",IF(AND($D1027="MERCADO",'Orçamento Base'!$N1027="-"),"15,38%",IF(Comparativo!$E$6="Tabela Não Desonerada",VLOOKUP($C1027,'Orçamento Base'!$D$11:$S$1673,11,FALSE),VLOOKUP($C1027,#REF!,11,FALSE))))</f>
        <v>#N/A</v>
      </c>
      <c r="M1027" s="209">
        <f>IF(Comparativo!$E$6="Tabela Não Desonerada",Encargos!$F$44,Encargos!$D$44)</f>
        <v>1.1122000000000001</v>
      </c>
      <c r="N1027" s="320"/>
      <c r="O1027" s="166" t="s">
        <v>101</v>
      </c>
      <c r="P1027" s="321"/>
      <c r="Q1027" s="166" t="s">
        <v>101</v>
      </c>
      <c r="R1027" s="321"/>
      <c r="S1027" s="322"/>
      <c r="T1027" s="322"/>
    </row>
    <row r="1028" spans="1:20">
      <c r="A1028" s="207">
        <f>'Identificação-TCE'!$A$13</f>
        <v>1</v>
      </c>
      <c r="B1028" s="168" t="e">
        <f>IF(AND(G1028&lt;&gt;"",H1028&gt;0,I1028&lt;&gt;"",J1028&lt;&gt;0,K1028&lt;&gt;0),COUNT($B$11:B1027)+1,"")</f>
        <v>#N/A</v>
      </c>
      <c r="C1028" s="207">
        <f>IF('Orçamento Base'!$M1027=0,0,'Orçamento Base'!$D1027)</f>
        <v>0</v>
      </c>
      <c r="D1028" s="212" t="e">
        <f>IF('Orçamento Base'!$F1027=Aux.!$G$11,"CONTRATACAO_PUBLICA",IF(VLOOKUP($C1028,'Orçamento Base'!$D$11:$G$2116,3,FALSE)="INDEXADO",VLOOKUP(VLOOKUP($C1027,'Orçamento Base'!$D$11:$G$2116,2,FALSE),'Index N_DESON.'!$A$9:$B$604,2),VLOOKUP($C1028,'Orçamento Base'!$D$11:$G$2116,3,FALSE)))</f>
        <v>#N/A</v>
      </c>
      <c r="E1028" s="208" t="e">
        <f>VLOOKUP($C1028,'Orçamento Base'!$D$11:$S$1673,2,FALSE)</f>
        <v>#N/A</v>
      </c>
      <c r="F1028" s="211">
        <f>Dados!$C$7</f>
        <v>44652</v>
      </c>
      <c r="G1028" s="226" t="e">
        <f>VLOOKUP($C1028,'Orçamento Base'!$D$11:$S$1673,4,FALSE)</f>
        <v>#N/A</v>
      </c>
      <c r="H1028" s="377">
        <f>IFERROR(VLOOKUP($C1028,'Orçamento Base'!$D$11:$S$1673,6,FALSE),0)</f>
        <v>0</v>
      </c>
      <c r="I1028" s="208" t="e">
        <f>VLOOKUP($C1028,'Orçamento Base'!$D$11:$S$1673,5,FALSE)</f>
        <v>#N/A</v>
      </c>
      <c r="J1028" s="167" t="e">
        <f>IF(Comparativo!$E$6="Tabela Não Desonerada",VLOOKUP($C1028,'Orçamento Base'!$D$11:$S$1673,12,FALSE),VLOOKUP($C1028,#REF!,12,FALSE))</f>
        <v>#N/A</v>
      </c>
      <c r="K1028" s="167">
        <f>IFERROR(IF(Comparativo!$E$6="Tabela Não Desonerada",VLOOKUP($C1028,'Orçamento Base'!$D$11:$S$1673,16,FALSE),VLOOKUP($C1028,#REF!,16,FALSE)),0)</f>
        <v>0</v>
      </c>
      <c r="L1028" s="575" t="e">
        <f>IF(AND($D1028="COMPOSICAO_PROPRIA",'Orçamento Base'!$N1028="-"),"14,18%",IF(AND($D1028="MERCADO",'Orçamento Base'!$N1028="-"),"15,38%",IF(Comparativo!$E$6="Tabela Não Desonerada",VLOOKUP($C1028,'Orçamento Base'!$D$11:$S$1673,11,FALSE),VLOOKUP($C1028,#REF!,11,FALSE))))</f>
        <v>#N/A</v>
      </c>
      <c r="M1028" s="209">
        <f>IF(Comparativo!$E$6="Tabela Não Desonerada",Encargos!$F$44,Encargos!$D$44)</f>
        <v>1.1122000000000001</v>
      </c>
      <c r="N1028" s="320"/>
      <c r="O1028" s="166" t="s">
        <v>101</v>
      </c>
      <c r="P1028" s="321"/>
      <c r="Q1028" s="166" t="s">
        <v>101</v>
      </c>
      <c r="R1028" s="321"/>
      <c r="S1028" s="322"/>
      <c r="T1028" s="322"/>
    </row>
    <row r="1029" spans="1:20">
      <c r="A1029" s="207">
        <f>'Identificação-TCE'!$A$13</f>
        <v>1</v>
      </c>
      <c r="B1029" s="168" t="e">
        <f>IF(AND(G1029&lt;&gt;"",H1029&gt;0,I1029&lt;&gt;"",J1029&lt;&gt;0,K1029&lt;&gt;0),COUNT($B$11:B1028)+1,"")</f>
        <v>#N/A</v>
      </c>
      <c r="C1029" s="207">
        <f>IF('Orçamento Base'!$M1028=0,0,'Orçamento Base'!$D1028)</f>
        <v>0</v>
      </c>
      <c r="D1029" s="212" t="e">
        <f>IF('Orçamento Base'!$F1028=Aux.!$G$11,"CONTRATACAO_PUBLICA",IF(VLOOKUP($C1029,'Orçamento Base'!$D$11:$G$2116,3,FALSE)="INDEXADO",VLOOKUP(VLOOKUP($C1028,'Orçamento Base'!$D$11:$G$2116,2,FALSE),'Index N_DESON.'!$A$9:$B$604,2),VLOOKUP($C1029,'Orçamento Base'!$D$11:$G$2116,3,FALSE)))</f>
        <v>#N/A</v>
      </c>
      <c r="E1029" s="208" t="e">
        <f>VLOOKUP($C1029,'Orçamento Base'!$D$11:$S$1673,2,FALSE)</f>
        <v>#N/A</v>
      </c>
      <c r="F1029" s="211">
        <f>Dados!$C$7</f>
        <v>44652</v>
      </c>
      <c r="G1029" s="226" t="e">
        <f>VLOOKUP($C1029,'Orçamento Base'!$D$11:$S$1673,4,FALSE)</f>
        <v>#N/A</v>
      </c>
      <c r="H1029" s="377">
        <f>IFERROR(VLOOKUP($C1029,'Orçamento Base'!$D$11:$S$1673,6,FALSE),0)</f>
        <v>0</v>
      </c>
      <c r="I1029" s="208" t="e">
        <f>VLOOKUP($C1029,'Orçamento Base'!$D$11:$S$1673,5,FALSE)</f>
        <v>#N/A</v>
      </c>
      <c r="J1029" s="167" t="e">
        <f>IF(Comparativo!$E$6="Tabela Não Desonerada",VLOOKUP($C1029,'Orçamento Base'!$D$11:$S$1673,12,FALSE),VLOOKUP($C1029,#REF!,12,FALSE))</f>
        <v>#N/A</v>
      </c>
      <c r="K1029" s="167">
        <f>IFERROR(IF(Comparativo!$E$6="Tabela Não Desonerada",VLOOKUP($C1029,'Orçamento Base'!$D$11:$S$1673,16,FALSE),VLOOKUP($C1029,#REF!,16,FALSE)),0)</f>
        <v>0</v>
      </c>
      <c r="L1029" s="575" t="e">
        <f>IF(AND($D1029="COMPOSICAO_PROPRIA",'Orçamento Base'!$N1029="-"),"14,18%",IF(AND($D1029="MERCADO",'Orçamento Base'!$N1029="-"),"15,38%",IF(Comparativo!$E$6="Tabela Não Desonerada",VLOOKUP($C1029,'Orçamento Base'!$D$11:$S$1673,11,FALSE),VLOOKUP($C1029,#REF!,11,FALSE))))</f>
        <v>#N/A</v>
      </c>
      <c r="M1029" s="209">
        <f>IF(Comparativo!$E$6="Tabela Não Desonerada",Encargos!$F$44,Encargos!$D$44)</f>
        <v>1.1122000000000001</v>
      </c>
      <c r="N1029" s="320"/>
      <c r="O1029" s="166" t="s">
        <v>101</v>
      </c>
      <c r="P1029" s="321"/>
      <c r="Q1029" s="166" t="s">
        <v>101</v>
      </c>
      <c r="R1029" s="321"/>
      <c r="S1029" s="322"/>
      <c r="T1029" s="322"/>
    </row>
    <row r="1030" spans="1:20">
      <c r="A1030" s="207">
        <f>'Identificação-TCE'!$A$13</f>
        <v>1</v>
      </c>
      <c r="B1030" s="168" t="e">
        <f>IF(AND(G1030&lt;&gt;"",H1030&gt;0,I1030&lt;&gt;"",J1030&lt;&gt;0,K1030&lt;&gt;0),COUNT($B$11:B1029)+1,"")</f>
        <v>#N/A</v>
      </c>
      <c r="C1030" s="207">
        <f>IF('Orçamento Base'!$M1029=0,0,'Orçamento Base'!$D1029)</f>
        <v>0</v>
      </c>
      <c r="D1030" s="212" t="e">
        <f>IF('Orçamento Base'!$F1029=Aux.!$G$11,"CONTRATACAO_PUBLICA",IF(VLOOKUP($C1030,'Orçamento Base'!$D$11:$G$2116,3,FALSE)="INDEXADO",VLOOKUP(VLOOKUP($C1029,'Orçamento Base'!$D$11:$G$2116,2,FALSE),'Index N_DESON.'!$A$9:$B$604,2),VLOOKUP($C1030,'Orçamento Base'!$D$11:$G$2116,3,FALSE)))</f>
        <v>#N/A</v>
      </c>
      <c r="E1030" s="208" t="e">
        <f>VLOOKUP($C1030,'Orçamento Base'!$D$11:$S$1673,2,FALSE)</f>
        <v>#N/A</v>
      </c>
      <c r="F1030" s="211">
        <f>Dados!$C$7</f>
        <v>44652</v>
      </c>
      <c r="G1030" s="226" t="e">
        <f>VLOOKUP($C1030,'Orçamento Base'!$D$11:$S$1673,4,FALSE)</f>
        <v>#N/A</v>
      </c>
      <c r="H1030" s="377">
        <f>IFERROR(VLOOKUP($C1030,'Orçamento Base'!$D$11:$S$1673,6,FALSE),0)</f>
        <v>0</v>
      </c>
      <c r="I1030" s="208" t="e">
        <f>VLOOKUP($C1030,'Orçamento Base'!$D$11:$S$1673,5,FALSE)</f>
        <v>#N/A</v>
      </c>
      <c r="J1030" s="167" t="e">
        <f>IF(Comparativo!$E$6="Tabela Não Desonerada",VLOOKUP($C1030,'Orçamento Base'!$D$11:$S$1673,12,FALSE),VLOOKUP($C1030,#REF!,12,FALSE))</f>
        <v>#N/A</v>
      </c>
      <c r="K1030" s="167">
        <f>IFERROR(IF(Comparativo!$E$6="Tabela Não Desonerada",VLOOKUP($C1030,'Orçamento Base'!$D$11:$S$1673,16,FALSE),VLOOKUP($C1030,#REF!,16,FALSE)),0)</f>
        <v>0</v>
      </c>
      <c r="L1030" s="575" t="e">
        <f>IF(AND($D1030="COMPOSICAO_PROPRIA",'Orçamento Base'!$N1030="-"),"14,18%",IF(AND($D1030="MERCADO",'Orçamento Base'!$N1030="-"),"15,38%",IF(Comparativo!$E$6="Tabela Não Desonerada",VLOOKUP($C1030,'Orçamento Base'!$D$11:$S$1673,11,FALSE),VLOOKUP($C1030,#REF!,11,FALSE))))</f>
        <v>#N/A</v>
      </c>
      <c r="M1030" s="209">
        <f>IF(Comparativo!$E$6="Tabela Não Desonerada",Encargos!$F$44,Encargos!$D$44)</f>
        <v>1.1122000000000001</v>
      </c>
      <c r="N1030" s="320"/>
      <c r="O1030" s="166" t="s">
        <v>101</v>
      </c>
      <c r="P1030" s="321"/>
      <c r="Q1030" s="166" t="s">
        <v>101</v>
      </c>
      <c r="R1030" s="321"/>
      <c r="S1030" s="322"/>
      <c r="T1030" s="322"/>
    </row>
    <row r="1031" spans="1:20">
      <c r="A1031" s="207">
        <f>'Identificação-TCE'!$A$13</f>
        <v>1</v>
      </c>
      <c r="B1031" s="168" t="e">
        <f>IF(AND(G1031&lt;&gt;"",H1031&gt;0,I1031&lt;&gt;"",J1031&lt;&gt;0,K1031&lt;&gt;0),COUNT($B$11:B1030)+1,"")</f>
        <v>#N/A</v>
      </c>
      <c r="C1031" s="207">
        <f>IF('Orçamento Base'!$M1030=0,0,'Orçamento Base'!$D1030)</f>
        <v>0</v>
      </c>
      <c r="D1031" s="212" t="e">
        <f>IF('Orçamento Base'!$F1030=Aux.!$G$11,"CONTRATACAO_PUBLICA",IF(VLOOKUP($C1031,'Orçamento Base'!$D$11:$G$2116,3,FALSE)="INDEXADO",VLOOKUP(VLOOKUP($C1030,'Orçamento Base'!$D$11:$G$2116,2,FALSE),'Index N_DESON.'!$A$9:$B$604,2),VLOOKUP($C1031,'Orçamento Base'!$D$11:$G$2116,3,FALSE)))</f>
        <v>#N/A</v>
      </c>
      <c r="E1031" s="208" t="e">
        <f>VLOOKUP($C1031,'Orçamento Base'!$D$11:$S$1673,2,FALSE)</f>
        <v>#N/A</v>
      </c>
      <c r="F1031" s="211">
        <f>Dados!$C$7</f>
        <v>44652</v>
      </c>
      <c r="G1031" s="226" t="e">
        <f>VLOOKUP($C1031,'Orçamento Base'!$D$11:$S$1673,4,FALSE)</f>
        <v>#N/A</v>
      </c>
      <c r="H1031" s="377">
        <f>IFERROR(VLOOKUP($C1031,'Orçamento Base'!$D$11:$S$1673,6,FALSE),0)</f>
        <v>0</v>
      </c>
      <c r="I1031" s="208" t="e">
        <f>VLOOKUP($C1031,'Orçamento Base'!$D$11:$S$1673,5,FALSE)</f>
        <v>#N/A</v>
      </c>
      <c r="J1031" s="167" t="e">
        <f>IF(Comparativo!$E$6="Tabela Não Desonerada",VLOOKUP($C1031,'Orçamento Base'!$D$11:$S$1673,12,FALSE),VLOOKUP($C1031,#REF!,12,FALSE))</f>
        <v>#N/A</v>
      </c>
      <c r="K1031" s="167">
        <f>IFERROR(IF(Comparativo!$E$6="Tabela Não Desonerada",VLOOKUP($C1031,'Orçamento Base'!$D$11:$S$1673,16,FALSE),VLOOKUP($C1031,#REF!,16,FALSE)),0)</f>
        <v>0</v>
      </c>
      <c r="L1031" s="575" t="e">
        <f>IF(AND($D1031="COMPOSICAO_PROPRIA",'Orçamento Base'!$N1031="-"),"14,18%",IF(AND($D1031="MERCADO",'Orçamento Base'!$N1031="-"),"15,38%",IF(Comparativo!$E$6="Tabela Não Desonerada",VLOOKUP($C1031,'Orçamento Base'!$D$11:$S$1673,11,FALSE),VLOOKUP($C1031,#REF!,11,FALSE))))</f>
        <v>#N/A</v>
      </c>
      <c r="M1031" s="209">
        <f>IF(Comparativo!$E$6="Tabela Não Desonerada",Encargos!$F$44,Encargos!$D$44)</f>
        <v>1.1122000000000001</v>
      </c>
      <c r="N1031" s="320"/>
      <c r="O1031" s="166" t="s">
        <v>101</v>
      </c>
      <c r="P1031" s="321"/>
      <c r="Q1031" s="166" t="s">
        <v>101</v>
      </c>
      <c r="R1031" s="321"/>
      <c r="S1031" s="322"/>
      <c r="T1031" s="322"/>
    </row>
    <row r="1032" spans="1:20">
      <c r="A1032" s="207">
        <f>'Identificação-TCE'!$A$13</f>
        <v>1</v>
      </c>
      <c r="B1032" s="168" t="e">
        <f>IF(AND(G1032&lt;&gt;"",H1032&gt;0,I1032&lt;&gt;"",J1032&lt;&gt;0,K1032&lt;&gt;0),COUNT($B$11:B1031)+1,"")</f>
        <v>#N/A</v>
      </c>
      <c r="C1032" s="207">
        <f>IF('Orçamento Base'!$M1031=0,0,'Orçamento Base'!$D1031)</f>
        <v>0</v>
      </c>
      <c r="D1032" s="212" t="e">
        <f>IF('Orçamento Base'!$F1031=Aux.!$G$11,"CONTRATACAO_PUBLICA",IF(VLOOKUP($C1032,'Orçamento Base'!$D$11:$G$2116,3,FALSE)="INDEXADO",VLOOKUP(VLOOKUP($C1031,'Orçamento Base'!$D$11:$G$2116,2,FALSE),'Index N_DESON.'!$A$9:$B$604,2),VLOOKUP($C1032,'Orçamento Base'!$D$11:$G$2116,3,FALSE)))</f>
        <v>#N/A</v>
      </c>
      <c r="E1032" s="208" t="e">
        <f>VLOOKUP($C1032,'Orçamento Base'!$D$11:$S$1673,2,FALSE)</f>
        <v>#N/A</v>
      </c>
      <c r="F1032" s="211">
        <f>Dados!$C$7</f>
        <v>44652</v>
      </c>
      <c r="G1032" s="226" t="e">
        <f>VLOOKUP($C1032,'Orçamento Base'!$D$11:$S$1673,4,FALSE)</f>
        <v>#N/A</v>
      </c>
      <c r="H1032" s="377">
        <f>IFERROR(VLOOKUP($C1032,'Orçamento Base'!$D$11:$S$1673,6,FALSE),0)</f>
        <v>0</v>
      </c>
      <c r="I1032" s="208" t="e">
        <f>VLOOKUP($C1032,'Orçamento Base'!$D$11:$S$1673,5,FALSE)</f>
        <v>#N/A</v>
      </c>
      <c r="J1032" s="167" t="e">
        <f>IF(Comparativo!$E$6="Tabela Não Desonerada",VLOOKUP($C1032,'Orçamento Base'!$D$11:$S$1673,12,FALSE),VLOOKUP($C1032,#REF!,12,FALSE))</f>
        <v>#N/A</v>
      </c>
      <c r="K1032" s="167">
        <f>IFERROR(IF(Comparativo!$E$6="Tabela Não Desonerada",VLOOKUP($C1032,'Orçamento Base'!$D$11:$S$1673,16,FALSE),VLOOKUP($C1032,#REF!,16,FALSE)),0)</f>
        <v>0</v>
      </c>
      <c r="L1032" s="575" t="e">
        <f>IF(AND($D1032="COMPOSICAO_PROPRIA",'Orçamento Base'!$N1032="-"),"14,18%",IF(AND($D1032="MERCADO",'Orçamento Base'!$N1032="-"),"15,38%",IF(Comparativo!$E$6="Tabela Não Desonerada",VLOOKUP($C1032,'Orçamento Base'!$D$11:$S$1673,11,FALSE),VLOOKUP($C1032,#REF!,11,FALSE))))</f>
        <v>#N/A</v>
      </c>
      <c r="M1032" s="209">
        <f>IF(Comparativo!$E$6="Tabela Não Desonerada",Encargos!$F$44,Encargos!$D$44)</f>
        <v>1.1122000000000001</v>
      </c>
      <c r="N1032" s="320"/>
      <c r="O1032" s="166" t="s">
        <v>101</v>
      </c>
      <c r="P1032" s="321"/>
      <c r="Q1032" s="166" t="s">
        <v>101</v>
      </c>
      <c r="R1032" s="321"/>
      <c r="S1032" s="322"/>
      <c r="T1032" s="322"/>
    </row>
    <row r="1033" spans="1:20">
      <c r="A1033" s="207">
        <f>'Identificação-TCE'!$A$13</f>
        <v>1</v>
      </c>
      <c r="B1033" s="168" t="e">
        <f>IF(AND(G1033&lt;&gt;"",H1033&gt;0,I1033&lt;&gt;"",J1033&lt;&gt;0,K1033&lt;&gt;0),COUNT($B$11:B1032)+1,"")</f>
        <v>#N/A</v>
      </c>
      <c r="C1033" s="207">
        <f>IF('Orçamento Base'!$M1032=0,0,'Orçamento Base'!$D1032)</f>
        <v>0</v>
      </c>
      <c r="D1033" s="212" t="e">
        <f>IF('Orçamento Base'!$F1032=Aux.!$G$11,"CONTRATACAO_PUBLICA",IF(VLOOKUP($C1033,'Orçamento Base'!$D$11:$G$2116,3,FALSE)="INDEXADO",VLOOKUP(VLOOKUP($C1032,'Orçamento Base'!$D$11:$G$2116,2,FALSE),'Index N_DESON.'!$A$9:$B$604,2),VLOOKUP($C1033,'Orçamento Base'!$D$11:$G$2116,3,FALSE)))</f>
        <v>#N/A</v>
      </c>
      <c r="E1033" s="208" t="e">
        <f>VLOOKUP($C1033,'Orçamento Base'!$D$11:$S$1673,2,FALSE)</f>
        <v>#N/A</v>
      </c>
      <c r="F1033" s="211">
        <f>Dados!$C$7</f>
        <v>44652</v>
      </c>
      <c r="G1033" s="226" t="e">
        <f>VLOOKUP($C1033,'Orçamento Base'!$D$11:$S$1673,4,FALSE)</f>
        <v>#N/A</v>
      </c>
      <c r="H1033" s="377">
        <f>IFERROR(VLOOKUP($C1033,'Orçamento Base'!$D$11:$S$1673,6,FALSE),0)</f>
        <v>0</v>
      </c>
      <c r="I1033" s="208" t="e">
        <f>VLOOKUP($C1033,'Orçamento Base'!$D$11:$S$1673,5,FALSE)</f>
        <v>#N/A</v>
      </c>
      <c r="J1033" s="167" t="e">
        <f>IF(Comparativo!$E$6="Tabela Não Desonerada",VLOOKUP($C1033,'Orçamento Base'!$D$11:$S$1673,12,FALSE),VLOOKUP($C1033,#REF!,12,FALSE))</f>
        <v>#N/A</v>
      </c>
      <c r="K1033" s="167">
        <f>IFERROR(IF(Comparativo!$E$6="Tabela Não Desonerada",VLOOKUP($C1033,'Orçamento Base'!$D$11:$S$1673,16,FALSE),VLOOKUP($C1033,#REF!,16,FALSE)),0)</f>
        <v>0</v>
      </c>
      <c r="L1033" s="575" t="e">
        <f>IF(AND($D1033="COMPOSICAO_PROPRIA",'Orçamento Base'!$N1033="-"),"14,18%",IF(AND($D1033="MERCADO",'Orçamento Base'!$N1033="-"),"15,38%",IF(Comparativo!$E$6="Tabela Não Desonerada",VLOOKUP($C1033,'Orçamento Base'!$D$11:$S$1673,11,FALSE),VLOOKUP($C1033,#REF!,11,FALSE))))</f>
        <v>#N/A</v>
      </c>
      <c r="M1033" s="209">
        <f>IF(Comparativo!$E$6="Tabela Não Desonerada",Encargos!$F$44,Encargos!$D$44)</f>
        <v>1.1122000000000001</v>
      </c>
      <c r="N1033" s="320"/>
      <c r="O1033" s="166" t="s">
        <v>101</v>
      </c>
      <c r="P1033" s="321"/>
      <c r="Q1033" s="166" t="s">
        <v>101</v>
      </c>
      <c r="R1033" s="321"/>
      <c r="S1033" s="322"/>
      <c r="T1033" s="322"/>
    </row>
    <row r="1034" spans="1:20">
      <c r="A1034" s="207">
        <f>'Identificação-TCE'!$A$13</f>
        <v>1</v>
      </c>
      <c r="B1034" s="168" t="e">
        <f>IF(AND(G1034&lt;&gt;"",H1034&gt;0,I1034&lt;&gt;"",J1034&lt;&gt;0,K1034&lt;&gt;0),COUNT($B$11:B1033)+1,"")</f>
        <v>#N/A</v>
      </c>
      <c r="C1034" s="207">
        <f>IF('Orçamento Base'!$M1033=0,0,'Orçamento Base'!$D1033)</f>
        <v>0</v>
      </c>
      <c r="D1034" s="212" t="e">
        <f>IF('Orçamento Base'!$F1033=Aux.!$G$11,"CONTRATACAO_PUBLICA",IF(VLOOKUP($C1034,'Orçamento Base'!$D$11:$G$2116,3,FALSE)="INDEXADO",VLOOKUP(VLOOKUP($C1033,'Orçamento Base'!$D$11:$G$2116,2,FALSE),'Index N_DESON.'!$A$9:$B$604,2),VLOOKUP($C1034,'Orçamento Base'!$D$11:$G$2116,3,FALSE)))</f>
        <v>#N/A</v>
      </c>
      <c r="E1034" s="208" t="e">
        <f>VLOOKUP($C1034,'Orçamento Base'!$D$11:$S$1673,2,FALSE)</f>
        <v>#N/A</v>
      </c>
      <c r="F1034" s="211">
        <f>Dados!$C$7</f>
        <v>44652</v>
      </c>
      <c r="G1034" s="226" t="e">
        <f>VLOOKUP($C1034,'Orçamento Base'!$D$11:$S$1673,4,FALSE)</f>
        <v>#N/A</v>
      </c>
      <c r="H1034" s="377">
        <f>IFERROR(VLOOKUP($C1034,'Orçamento Base'!$D$11:$S$1673,6,FALSE),0)</f>
        <v>0</v>
      </c>
      <c r="I1034" s="208" t="e">
        <f>VLOOKUP($C1034,'Orçamento Base'!$D$11:$S$1673,5,FALSE)</f>
        <v>#N/A</v>
      </c>
      <c r="J1034" s="167" t="e">
        <f>IF(Comparativo!$E$6="Tabela Não Desonerada",VLOOKUP($C1034,'Orçamento Base'!$D$11:$S$1673,12,FALSE),VLOOKUP($C1034,#REF!,12,FALSE))</f>
        <v>#N/A</v>
      </c>
      <c r="K1034" s="167">
        <f>IFERROR(IF(Comparativo!$E$6="Tabela Não Desonerada",VLOOKUP($C1034,'Orçamento Base'!$D$11:$S$1673,16,FALSE),VLOOKUP($C1034,#REF!,16,FALSE)),0)</f>
        <v>0</v>
      </c>
      <c r="L1034" s="575" t="e">
        <f>IF(AND($D1034="COMPOSICAO_PROPRIA",'Orçamento Base'!$N1034="-"),"14,18%",IF(AND($D1034="MERCADO",'Orçamento Base'!$N1034="-"),"15,38%",IF(Comparativo!$E$6="Tabela Não Desonerada",VLOOKUP($C1034,'Orçamento Base'!$D$11:$S$1673,11,FALSE),VLOOKUP($C1034,#REF!,11,FALSE))))</f>
        <v>#N/A</v>
      </c>
      <c r="M1034" s="209">
        <f>IF(Comparativo!$E$6="Tabela Não Desonerada",Encargos!$F$44,Encargos!$D$44)</f>
        <v>1.1122000000000001</v>
      </c>
      <c r="N1034" s="320"/>
      <c r="O1034" s="166" t="s">
        <v>101</v>
      </c>
      <c r="P1034" s="321"/>
      <c r="Q1034" s="166" t="s">
        <v>101</v>
      </c>
      <c r="R1034" s="321"/>
      <c r="S1034" s="322"/>
      <c r="T1034" s="322"/>
    </row>
    <row r="1035" spans="1:20">
      <c r="A1035" s="207">
        <f>'Identificação-TCE'!$A$13</f>
        <v>1</v>
      </c>
      <c r="B1035" s="168" t="e">
        <f>IF(AND(G1035&lt;&gt;"",H1035&gt;0,I1035&lt;&gt;"",J1035&lt;&gt;0,K1035&lt;&gt;0),COUNT($B$11:B1034)+1,"")</f>
        <v>#N/A</v>
      </c>
      <c r="C1035" s="207">
        <f>IF('Orçamento Base'!$M1034=0,0,'Orçamento Base'!$D1034)</f>
        <v>0</v>
      </c>
      <c r="D1035" s="212" t="e">
        <f>IF('Orçamento Base'!$F1034=Aux.!$G$11,"CONTRATACAO_PUBLICA",IF(VLOOKUP($C1035,'Orçamento Base'!$D$11:$G$2116,3,FALSE)="INDEXADO",VLOOKUP(VLOOKUP($C1034,'Orçamento Base'!$D$11:$G$2116,2,FALSE),'Index N_DESON.'!$A$9:$B$604,2),VLOOKUP($C1035,'Orçamento Base'!$D$11:$G$2116,3,FALSE)))</f>
        <v>#N/A</v>
      </c>
      <c r="E1035" s="208" t="e">
        <f>VLOOKUP($C1035,'Orçamento Base'!$D$11:$S$1673,2,FALSE)</f>
        <v>#N/A</v>
      </c>
      <c r="F1035" s="211">
        <f>Dados!$C$7</f>
        <v>44652</v>
      </c>
      <c r="G1035" s="226" t="e">
        <f>VLOOKUP($C1035,'Orçamento Base'!$D$11:$S$1673,4,FALSE)</f>
        <v>#N/A</v>
      </c>
      <c r="H1035" s="377">
        <f>IFERROR(VLOOKUP($C1035,'Orçamento Base'!$D$11:$S$1673,6,FALSE),0)</f>
        <v>0</v>
      </c>
      <c r="I1035" s="208" t="e">
        <f>VLOOKUP($C1035,'Orçamento Base'!$D$11:$S$1673,5,FALSE)</f>
        <v>#N/A</v>
      </c>
      <c r="J1035" s="167" t="e">
        <f>IF(Comparativo!$E$6="Tabela Não Desonerada",VLOOKUP($C1035,'Orçamento Base'!$D$11:$S$1673,12,FALSE),VLOOKUP($C1035,#REF!,12,FALSE))</f>
        <v>#N/A</v>
      </c>
      <c r="K1035" s="167">
        <f>IFERROR(IF(Comparativo!$E$6="Tabela Não Desonerada",VLOOKUP($C1035,'Orçamento Base'!$D$11:$S$1673,16,FALSE),VLOOKUP($C1035,#REF!,16,FALSE)),0)</f>
        <v>0</v>
      </c>
      <c r="L1035" s="575" t="e">
        <f>IF(AND($D1035="COMPOSICAO_PROPRIA",'Orçamento Base'!$N1035="-"),"14,18%",IF(AND($D1035="MERCADO",'Orçamento Base'!$N1035="-"),"15,38%",IF(Comparativo!$E$6="Tabela Não Desonerada",VLOOKUP($C1035,'Orçamento Base'!$D$11:$S$1673,11,FALSE),VLOOKUP($C1035,#REF!,11,FALSE))))</f>
        <v>#N/A</v>
      </c>
      <c r="M1035" s="209">
        <f>IF(Comparativo!$E$6="Tabela Não Desonerada",Encargos!$F$44,Encargos!$D$44)</f>
        <v>1.1122000000000001</v>
      </c>
      <c r="N1035" s="320"/>
      <c r="O1035" s="166" t="s">
        <v>101</v>
      </c>
      <c r="P1035" s="321"/>
      <c r="Q1035" s="166" t="s">
        <v>101</v>
      </c>
      <c r="R1035" s="321"/>
      <c r="S1035" s="322"/>
      <c r="T1035" s="322"/>
    </row>
    <row r="1036" spans="1:20">
      <c r="A1036" s="207">
        <f>'Identificação-TCE'!$A$13</f>
        <v>1</v>
      </c>
      <c r="B1036" s="168" t="e">
        <f>IF(AND(G1036&lt;&gt;"",H1036&gt;0,I1036&lt;&gt;"",J1036&lt;&gt;0,K1036&lt;&gt;0),COUNT($B$11:B1035)+1,"")</f>
        <v>#N/A</v>
      </c>
      <c r="C1036" s="207">
        <f>IF('Orçamento Base'!$M1035=0,0,'Orçamento Base'!$D1035)</f>
        <v>0</v>
      </c>
      <c r="D1036" s="212" t="e">
        <f>IF('Orçamento Base'!$F1035=Aux.!$G$11,"CONTRATACAO_PUBLICA",IF(VLOOKUP($C1036,'Orçamento Base'!$D$11:$G$2116,3,FALSE)="INDEXADO",VLOOKUP(VLOOKUP($C1035,'Orçamento Base'!$D$11:$G$2116,2,FALSE),'Index N_DESON.'!$A$9:$B$604,2),VLOOKUP($C1036,'Orçamento Base'!$D$11:$G$2116,3,FALSE)))</f>
        <v>#N/A</v>
      </c>
      <c r="E1036" s="208" t="e">
        <f>VLOOKUP($C1036,'Orçamento Base'!$D$11:$S$1673,2,FALSE)</f>
        <v>#N/A</v>
      </c>
      <c r="F1036" s="211">
        <f>Dados!$C$7</f>
        <v>44652</v>
      </c>
      <c r="G1036" s="226" t="e">
        <f>VLOOKUP($C1036,'Orçamento Base'!$D$11:$S$1673,4,FALSE)</f>
        <v>#N/A</v>
      </c>
      <c r="H1036" s="377">
        <f>IFERROR(VLOOKUP($C1036,'Orçamento Base'!$D$11:$S$1673,6,FALSE),0)</f>
        <v>0</v>
      </c>
      <c r="I1036" s="208" t="e">
        <f>VLOOKUP($C1036,'Orçamento Base'!$D$11:$S$1673,5,FALSE)</f>
        <v>#N/A</v>
      </c>
      <c r="J1036" s="167" t="e">
        <f>IF(Comparativo!$E$6="Tabela Não Desonerada",VLOOKUP($C1036,'Orçamento Base'!$D$11:$S$1673,12,FALSE),VLOOKUP($C1036,#REF!,12,FALSE))</f>
        <v>#N/A</v>
      </c>
      <c r="K1036" s="167">
        <f>IFERROR(IF(Comparativo!$E$6="Tabela Não Desonerada",VLOOKUP($C1036,'Orçamento Base'!$D$11:$S$1673,16,FALSE),VLOOKUP($C1036,#REF!,16,FALSE)),0)</f>
        <v>0</v>
      </c>
      <c r="L1036" s="575" t="e">
        <f>IF(AND($D1036="COMPOSICAO_PROPRIA",'Orçamento Base'!$N1036="-"),"14,18%",IF(AND($D1036="MERCADO",'Orçamento Base'!$N1036="-"),"15,38%",IF(Comparativo!$E$6="Tabela Não Desonerada",VLOOKUP($C1036,'Orçamento Base'!$D$11:$S$1673,11,FALSE),VLOOKUP($C1036,#REF!,11,FALSE))))</f>
        <v>#N/A</v>
      </c>
      <c r="M1036" s="209">
        <f>IF(Comparativo!$E$6="Tabela Não Desonerada",Encargos!$F$44,Encargos!$D$44)</f>
        <v>1.1122000000000001</v>
      </c>
      <c r="N1036" s="320"/>
      <c r="O1036" s="166" t="s">
        <v>101</v>
      </c>
      <c r="P1036" s="321"/>
      <c r="Q1036" s="166" t="s">
        <v>101</v>
      </c>
      <c r="R1036" s="321"/>
      <c r="S1036" s="322"/>
      <c r="T1036" s="322"/>
    </row>
    <row r="1037" spans="1:20">
      <c r="A1037" s="207">
        <f>'Identificação-TCE'!$A$13</f>
        <v>1</v>
      </c>
      <c r="B1037" s="168" t="e">
        <f>IF(AND(G1037&lt;&gt;"",H1037&gt;0,I1037&lt;&gt;"",J1037&lt;&gt;0,K1037&lt;&gt;0),COUNT($B$11:B1036)+1,"")</f>
        <v>#N/A</v>
      </c>
      <c r="C1037" s="207">
        <f>IF('Orçamento Base'!$M1036=0,0,'Orçamento Base'!$D1036)</f>
        <v>0</v>
      </c>
      <c r="D1037" s="212" t="e">
        <f>IF('Orçamento Base'!$F1036=Aux.!$G$11,"CONTRATACAO_PUBLICA",IF(VLOOKUP($C1037,'Orçamento Base'!$D$11:$G$2116,3,FALSE)="INDEXADO",VLOOKUP(VLOOKUP($C1036,'Orçamento Base'!$D$11:$G$2116,2,FALSE),'Index N_DESON.'!$A$9:$B$604,2),VLOOKUP($C1037,'Orçamento Base'!$D$11:$G$2116,3,FALSE)))</f>
        <v>#N/A</v>
      </c>
      <c r="E1037" s="208" t="e">
        <f>VLOOKUP($C1037,'Orçamento Base'!$D$11:$S$1673,2,FALSE)</f>
        <v>#N/A</v>
      </c>
      <c r="F1037" s="211">
        <f>Dados!$C$7</f>
        <v>44652</v>
      </c>
      <c r="G1037" s="226" t="e">
        <f>VLOOKUP($C1037,'Orçamento Base'!$D$11:$S$1673,4,FALSE)</f>
        <v>#N/A</v>
      </c>
      <c r="H1037" s="377">
        <f>IFERROR(VLOOKUP($C1037,'Orçamento Base'!$D$11:$S$1673,6,FALSE),0)</f>
        <v>0</v>
      </c>
      <c r="I1037" s="208" t="e">
        <f>VLOOKUP($C1037,'Orçamento Base'!$D$11:$S$1673,5,FALSE)</f>
        <v>#N/A</v>
      </c>
      <c r="J1037" s="167" t="e">
        <f>IF(Comparativo!$E$6="Tabela Não Desonerada",VLOOKUP($C1037,'Orçamento Base'!$D$11:$S$1673,12,FALSE),VLOOKUP($C1037,#REF!,12,FALSE))</f>
        <v>#N/A</v>
      </c>
      <c r="K1037" s="167">
        <f>IFERROR(IF(Comparativo!$E$6="Tabela Não Desonerada",VLOOKUP($C1037,'Orçamento Base'!$D$11:$S$1673,16,FALSE),VLOOKUP($C1037,#REF!,16,FALSE)),0)</f>
        <v>0</v>
      </c>
      <c r="L1037" s="575" t="e">
        <f>IF(AND($D1037="COMPOSICAO_PROPRIA",'Orçamento Base'!$N1037="-"),"14,18%",IF(AND($D1037="MERCADO",'Orçamento Base'!$N1037="-"),"15,38%",IF(Comparativo!$E$6="Tabela Não Desonerada",VLOOKUP($C1037,'Orçamento Base'!$D$11:$S$1673,11,FALSE),VLOOKUP($C1037,#REF!,11,FALSE))))</f>
        <v>#N/A</v>
      </c>
      <c r="M1037" s="209">
        <f>IF(Comparativo!$E$6="Tabela Não Desonerada",Encargos!$F$44,Encargos!$D$44)</f>
        <v>1.1122000000000001</v>
      </c>
      <c r="N1037" s="320"/>
      <c r="O1037" s="166" t="s">
        <v>101</v>
      </c>
      <c r="P1037" s="321"/>
      <c r="Q1037" s="166" t="s">
        <v>101</v>
      </c>
      <c r="R1037" s="321"/>
      <c r="S1037" s="322"/>
      <c r="T1037" s="322"/>
    </row>
    <row r="1038" spans="1:20">
      <c r="A1038" s="207">
        <f>'Identificação-TCE'!$A$13</f>
        <v>1</v>
      </c>
      <c r="B1038" s="168" t="e">
        <f>IF(AND(G1038&lt;&gt;"",H1038&gt;0,I1038&lt;&gt;"",J1038&lt;&gt;0,K1038&lt;&gt;0),COUNT($B$11:B1037)+1,"")</f>
        <v>#N/A</v>
      </c>
      <c r="C1038" s="207">
        <f>IF('Orçamento Base'!$M1037=0,0,'Orçamento Base'!$D1037)</f>
        <v>0</v>
      </c>
      <c r="D1038" s="212" t="e">
        <f>IF('Orçamento Base'!$F1037=Aux.!$G$11,"CONTRATACAO_PUBLICA",IF(VLOOKUP($C1038,'Orçamento Base'!$D$11:$G$2116,3,FALSE)="INDEXADO",VLOOKUP(VLOOKUP($C1037,'Orçamento Base'!$D$11:$G$2116,2,FALSE),'Index N_DESON.'!$A$9:$B$604,2),VLOOKUP($C1038,'Orçamento Base'!$D$11:$G$2116,3,FALSE)))</f>
        <v>#N/A</v>
      </c>
      <c r="E1038" s="208" t="e">
        <f>VLOOKUP($C1038,'Orçamento Base'!$D$11:$S$1673,2,FALSE)</f>
        <v>#N/A</v>
      </c>
      <c r="F1038" s="211">
        <f>Dados!$C$7</f>
        <v>44652</v>
      </c>
      <c r="G1038" s="226" t="e">
        <f>VLOOKUP($C1038,'Orçamento Base'!$D$11:$S$1673,4,FALSE)</f>
        <v>#N/A</v>
      </c>
      <c r="H1038" s="377">
        <f>IFERROR(VLOOKUP($C1038,'Orçamento Base'!$D$11:$S$1673,6,FALSE),0)</f>
        <v>0</v>
      </c>
      <c r="I1038" s="208" t="e">
        <f>VLOOKUP($C1038,'Orçamento Base'!$D$11:$S$1673,5,FALSE)</f>
        <v>#N/A</v>
      </c>
      <c r="J1038" s="167" t="e">
        <f>IF(Comparativo!$E$6="Tabela Não Desonerada",VLOOKUP($C1038,'Orçamento Base'!$D$11:$S$1673,12,FALSE),VLOOKUP($C1038,#REF!,12,FALSE))</f>
        <v>#N/A</v>
      </c>
      <c r="K1038" s="167">
        <f>IFERROR(IF(Comparativo!$E$6="Tabela Não Desonerada",VLOOKUP($C1038,'Orçamento Base'!$D$11:$S$1673,16,FALSE),VLOOKUP($C1038,#REF!,16,FALSE)),0)</f>
        <v>0</v>
      </c>
      <c r="L1038" s="575" t="e">
        <f>IF(AND($D1038="COMPOSICAO_PROPRIA",'Orçamento Base'!$N1038="-"),"14,18%",IF(AND($D1038="MERCADO",'Orçamento Base'!$N1038="-"),"15,38%",IF(Comparativo!$E$6="Tabela Não Desonerada",VLOOKUP($C1038,'Orçamento Base'!$D$11:$S$1673,11,FALSE),VLOOKUP($C1038,#REF!,11,FALSE))))</f>
        <v>#N/A</v>
      </c>
      <c r="M1038" s="209">
        <f>IF(Comparativo!$E$6="Tabela Não Desonerada",Encargos!$F$44,Encargos!$D$44)</f>
        <v>1.1122000000000001</v>
      </c>
      <c r="N1038" s="320"/>
      <c r="O1038" s="166" t="s">
        <v>101</v>
      </c>
      <c r="P1038" s="321"/>
      <c r="Q1038" s="166" t="s">
        <v>101</v>
      </c>
      <c r="R1038" s="321"/>
      <c r="S1038" s="322"/>
      <c r="T1038" s="322"/>
    </row>
    <row r="1039" spans="1:20">
      <c r="A1039" s="207">
        <f>'Identificação-TCE'!$A$13</f>
        <v>1</v>
      </c>
      <c r="B1039" s="168" t="e">
        <f>IF(AND(G1039&lt;&gt;"",H1039&gt;0,I1039&lt;&gt;"",J1039&lt;&gt;0,K1039&lt;&gt;0),COUNT($B$11:B1038)+1,"")</f>
        <v>#N/A</v>
      </c>
      <c r="C1039" s="207">
        <f>IF('Orçamento Base'!$M1038=0,0,'Orçamento Base'!$D1038)</f>
        <v>0</v>
      </c>
      <c r="D1039" s="212" t="e">
        <f>IF('Orçamento Base'!$F1038=Aux.!$G$11,"CONTRATACAO_PUBLICA",IF(VLOOKUP($C1039,'Orçamento Base'!$D$11:$G$2116,3,FALSE)="INDEXADO",VLOOKUP(VLOOKUP($C1038,'Orçamento Base'!$D$11:$G$2116,2,FALSE),'Index N_DESON.'!$A$9:$B$604,2),VLOOKUP($C1039,'Orçamento Base'!$D$11:$G$2116,3,FALSE)))</f>
        <v>#N/A</v>
      </c>
      <c r="E1039" s="208" t="e">
        <f>VLOOKUP($C1039,'Orçamento Base'!$D$11:$S$1673,2,FALSE)</f>
        <v>#N/A</v>
      </c>
      <c r="F1039" s="211">
        <f>Dados!$C$7</f>
        <v>44652</v>
      </c>
      <c r="G1039" s="226" t="e">
        <f>VLOOKUP($C1039,'Orçamento Base'!$D$11:$S$1673,4,FALSE)</f>
        <v>#N/A</v>
      </c>
      <c r="H1039" s="377">
        <f>IFERROR(VLOOKUP($C1039,'Orçamento Base'!$D$11:$S$1673,6,FALSE),0)</f>
        <v>0</v>
      </c>
      <c r="I1039" s="208" t="e">
        <f>VLOOKUP($C1039,'Orçamento Base'!$D$11:$S$1673,5,FALSE)</f>
        <v>#N/A</v>
      </c>
      <c r="J1039" s="167" t="e">
        <f>IF(Comparativo!$E$6="Tabela Não Desonerada",VLOOKUP($C1039,'Orçamento Base'!$D$11:$S$1673,12,FALSE),VLOOKUP($C1039,#REF!,12,FALSE))</f>
        <v>#N/A</v>
      </c>
      <c r="K1039" s="167">
        <f>IFERROR(IF(Comparativo!$E$6="Tabela Não Desonerada",VLOOKUP($C1039,'Orçamento Base'!$D$11:$S$1673,16,FALSE),VLOOKUP($C1039,#REF!,16,FALSE)),0)</f>
        <v>0</v>
      </c>
      <c r="L1039" s="575" t="e">
        <f>IF(AND($D1039="COMPOSICAO_PROPRIA",'Orçamento Base'!$N1039="-"),"14,18%",IF(AND($D1039="MERCADO",'Orçamento Base'!$N1039="-"),"15,38%",IF(Comparativo!$E$6="Tabela Não Desonerada",VLOOKUP($C1039,'Orçamento Base'!$D$11:$S$1673,11,FALSE),VLOOKUP($C1039,#REF!,11,FALSE))))</f>
        <v>#N/A</v>
      </c>
      <c r="M1039" s="209">
        <f>IF(Comparativo!$E$6="Tabela Não Desonerada",Encargos!$F$44,Encargos!$D$44)</f>
        <v>1.1122000000000001</v>
      </c>
      <c r="N1039" s="320"/>
      <c r="O1039" s="166" t="s">
        <v>101</v>
      </c>
      <c r="P1039" s="321"/>
      <c r="Q1039" s="166" t="s">
        <v>101</v>
      </c>
      <c r="R1039" s="321"/>
      <c r="S1039" s="322"/>
      <c r="T1039" s="322"/>
    </row>
    <row r="1040" spans="1:20">
      <c r="A1040" s="207">
        <f>'Identificação-TCE'!$A$13</f>
        <v>1</v>
      </c>
      <c r="B1040" s="168" t="e">
        <f>IF(AND(G1040&lt;&gt;"",H1040&gt;0,I1040&lt;&gt;"",J1040&lt;&gt;0,K1040&lt;&gt;0),COUNT($B$11:B1039)+1,"")</f>
        <v>#N/A</v>
      </c>
      <c r="C1040" s="207">
        <f>IF('Orçamento Base'!$M1039=0,0,'Orçamento Base'!$D1039)</f>
        <v>0</v>
      </c>
      <c r="D1040" s="212" t="e">
        <f>IF('Orçamento Base'!$F1039=Aux.!$G$11,"CONTRATACAO_PUBLICA",IF(VLOOKUP($C1040,'Orçamento Base'!$D$11:$G$2116,3,FALSE)="INDEXADO",VLOOKUP(VLOOKUP($C1039,'Orçamento Base'!$D$11:$G$2116,2,FALSE),'Index N_DESON.'!$A$9:$B$604,2),VLOOKUP($C1040,'Orçamento Base'!$D$11:$G$2116,3,FALSE)))</f>
        <v>#N/A</v>
      </c>
      <c r="E1040" s="208" t="e">
        <f>VLOOKUP($C1040,'Orçamento Base'!$D$11:$S$1673,2,FALSE)</f>
        <v>#N/A</v>
      </c>
      <c r="F1040" s="211">
        <f>Dados!$C$7</f>
        <v>44652</v>
      </c>
      <c r="G1040" s="226" t="e">
        <f>VLOOKUP($C1040,'Orçamento Base'!$D$11:$S$1673,4,FALSE)</f>
        <v>#N/A</v>
      </c>
      <c r="H1040" s="377">
        <f>IFERROR(VLOOKUP($C1040,'Orçamento Base'!$D$11:$S$1673,6,FALSE),0)</f>
        <v>0</v>
      </c>
      <c r="I1040" s="208" t="e">
        <f>VLOOKUP($C1040,'Orçamento Base'!$D$11:$S$1673,5,FALSE)</f>
        <v>#N/A</v>
      </c>
      <c r="J1040" s="167" t="e">
        <f>IF(Comparativo!$E$6="Tabela Não Desonerada",VLOOKUP($C1040,'Orçamento Base'!$D$11:$S$1673,12,FALSE),VLOOKUP($C1040,#REF!,12,FALSE))</f>
        <v>#N/A</v>
      </c>
      <c r="K1040" s="167">
        <f>IFERROR(IF(Comparativo!$E$6="Tabela Não Desonerada",VLOOKUP($C1040,'Orçamento Base'!$D$11:$S$1673,16,FALSE),VLOOKUP($C1040,#REF!,16,FALSE)),0)</f>
        <v>0</v>
      </c>
      <c r="L1040" s="575" t="e">
        <f>IF(AND($D1040="COMPOSICAO_PROPRIA",'Orçamento Base'!$N1040="-"),"14,18%",IF(AND($D1040="MERCADO",'Orçamento Base'!$N1040="-"),"15,38%",IF(Comparativo!$E$6="Tabela Não Desonerada",VLOOKUP($C1040,'Orçamento Base'!$D$11:$S$1673,11,FALSE),VLOOKUP($C1040,#REF!,11,FALSE))))</f>
        <v>#N/A</v>
      </c>
      <c r="M1040" s="209">
        <f>IF(Comparativo!$E$6="Tabela Não Desonerada",Encargos!$F$44,Encargos!$D$44)</f>
        <v>1.1122000000000001</v>
      </c>
      <c r="N1040" s="320"/>
      <c r="O1040" s="166" t="s">
        <v>101</v>
      </c>
      <c r="P1040" s="321"/>
      <c r="Q1040" s="166" t="s">
        <v>101</v>
      </c>
      <c r="R1040" s="321"/>
      <c r="S1040" s="322"/>
      <c r="T1040" s="322"/>
    </row>
    <row r="1041" spans="1:20">
      <c r="A1041" s="207">
        <f>'Identificação-TCE'!$A$13</f>
        <v>1</v>
      </c>
      <c r="B1041" s="168" t="e">
        <f>IF(AND(G1041&lt;&gt;"",H1041&gt;0,I1041&lt;&gt;"",J1041&lt;&gt;0,K1041&lt;&gt;0),COUNT($B$11:B1040)+1,"")</f>
        <v>#N/A</v>
      </c>
      <c r="C1041" s="207">
        <f>IF('Orçamento Base'!$M1040=0,0,'Orçamento Base'!$D1040)</f>
        <v>0</v>
      </c>
      <c r="D1041" s="212" t="e">
        <f>IF('Orçamento Base'!$F1040=Aux.!$G$11,"CONTRATACAO_PUBLICA",IF(VLOOKUP($C1041,'Orçamento Base'!$D$11:$G$2116,3,FALSE)="INDEXADO",VLOOKUP(VLOOKUP($C1040,'Orçamento Base'!$D$11:$G$2116,2,FALSE),'Index N_DESON.'!$A$9:$B$604,2),VLOOKUP($C1041,'Orçamento Base'!$D$11:$G$2116,3,FALSE)))</f>
        <v>#N/A</v>
      </c>
      <c r="E1041" s="208" t="e">
        <f>VLOOKUP($C1041,'Orçamento Base'!$D$11:$S$1673,2,FALSE)</f>
        <v>#N/A</v>
      </c>
      <c r="F1041" s="211">
        <f>Dados!$C$7</f>
        <v>44652</v>
      </c>
      <c r="G1041" s="226" t="e">
        <f>VLOOKUP($C1041,'Orçamento Base'!$D$11:$S$1673,4,FALSE)</f>
        <v>#N/A</v>
      </c>
      <c r="H1041" s="377">
        <f>IFERROR(VLOOKUP($C1041,'Orçamento Base'!$D$11:$S$1673,6,FALSE),0)</f>
        <v>0</v>
      </c>
      <c r="I1041" s="208" t="e">
        <f>VLOOKUP($C1041,'Orçamento Base'!$D$11:$S$1673,5,FALSE)</f>
        <v>#N/A</v>
      </c>
      <c r="J1041" s="167" t="e">
        <f>IF(Comparativo!$E$6="Tabela Não Desonerada",VLOOKUP($C1041,'Orçamento Base'!$D$11:$S$1673,12,FALSE),VLOOKUP($C1041,#REF!,12,FALSE))</f>
        <v>#N/A</v>
      </c>
      <c r="K1041" s="167">
        <f>IFERROR(IF(Comparativo!$E$6="Tabela Não Desonerada",VLOOKUP($C1041,'Orçamento Base'!$D$11:$S$1673,16,FALSE),VLOOKUP($C1041,#REF!,16,FALSE)),0)</f>
        <v>0</v>
      </c>
      <c r="L1041" s="575" t="e">
        <f>IF(AND($D1041="COMPOSICAO_PROPRIA",'Orçamento Base'!$N1041="-"),"14,18%",IF(AND($D1041="MERCADO",'Orçamento Base'!$N1041="-"),"15,38%",IF(Comparativo!$E$6="Tabela Não Desonerada",VLOOKUP($C1041,'Orçamento Base'!$D$11:$S$1673,11,FALSE),VLOOKUP($C1041,#REF!,11,FALSE))))</f>
        <v>#N/A</v>
      </c>
      <c r="M1041" s="209">
        <f>IF(Comparativo!$E$6="Tabela Não Desonerada",Encargos!$F$44,Encargos!$D$44)</f>
        <v>1.1122000000000001</v>
      </c>
      <c r="N1041" s="320"/>
      <c r="O1041" s="166" t="s">
        <v>101</v>
      </c>
      <c r="P1041" s="321"/>
      <c r="Q1041" s="166" t="s">
        <v>101</v>
      </c>
      <c r="R1041" s="321"/>
      <c r="S1041" s="322"/>
      <c r="T1041" s="322"/>
    </row>
    <row r="1042" spans="1:20">
      <c r="A1042" s="207">
        <f>'Identificação-TCE'!$A$13</f>
        <v>1</v>
      </c>
      <c r="B1042" s="168" t="e">
        <f>IF(AND(G1042&lt;&gt;"",H1042&gt;0,I1042&lt;&gt;"",J1042&lt;&gt;0,K1042&lt;&gt;0),COUNT($B$11:B1041)+1,"")</f>
        <v>#N/A</v>
      </c>
      <c r="C1042" s="207">
        <f>IF('Orçamento Base'!$M1041=0,0,'Orçamento Base'!$D1041)</f>
        <v>0</v>
      </c>
      <c r="D1042" s="212" t="e">
        <f>IF('Orçamento Base'!$F1041=Aux.!$G$11,"CONTRATACAO_PUBLICA",IF(VLOOKUP($C1042,'Orçamento Base'!$D$11:$G$2116,3,FALSE)="INDEXADO",VLOOKUP(VLOOKUP($C1041,'Orçamento Base'!$D$11:$G$2116,2,FALSE),'Index N_DESON.'!$A$9:$B$604,2),VLOOKUP($C1042,'Orçamento Base'!$D$11:$G$2116,3,FALSE)))</f>
        <v>#N/A</v>
      </c>
      <c r="E1042" s="208" t="e">
        <f>VLOOKUP($C1042,'Orçamento Base'!$D$11:$S$1673,2,FALSE)</f>
        <v>#N/A</v>
      </c>
      <c r="F1042" s="211">
        <f>Dados!$C$7</f>
        <v>44652</v>
      </c>
      <c r="G1042" s="226" t="e">
        <f>VLOOKUP($C1042,'Orçamento Base'!$D$11:$S$1673,4,FALSE)</f>
        <v>#N/A</v>
      </c>
      <c r="H1042" s="377">
        <f>IFERROR(VLOOKUP($C1042,'Orçamento Base'!$D$11:$S$1673,6,FALSE),0)</f>
        <v>0</v>
      </c>
      <c r="I1042" s="208" t="e">
        <f>VLOOKUP($C1042,'Orçamento Base'!$D$11:$S$1673,5,FALSE)</f>
        <v>#N/A</v>
      </c>
      <c r="J1042" s="167" t="e">
        <f>IF(Comparativo!$E$6="Tabela Não Desonerada",VLOOKUP($C1042,'Orçamento Base'!$D$11:$S$1673,12,FALSE),VLOOKUP($C1042,#REF!,12,FALSE))</f>
        <v>#N/A</v>
      </c>
      <c r="K1042" s="167">
        <f>IFERROR(IF(Comparativo!$E$6="Tabela Não Desonerada",VLOOKUP($C1042,'Orçamento Base'!$D$11:$S$1673,16,FALSE),VLOOKUP($C1042,#REF!,16,FALSE)),0)</f>
        <v>0</v>
      </c>
      <c r="L1042" s="575" t="e">
        <f>IF(AND($D1042="COMPOSICAO_PROPRIA",'Orçamento Base'!$N1042="-"),"14,18%",IF(AND($D1042="MERCADO",'Orçamento Base'!$N1042="-"),"15,38%",IF(Comparativo!$E$6="Tabela Não Desonerada",VLOOKUP($C1042,'Orçamento Base'!$D$11:$S$1673,11,FALSE),VLOOKUP($C1042,#REF!,11,FALSE))))</f>
        <v>#N/A</v>
      </c>
      <c r="M1042" s="209">
        <f>IF(Comparativo!$E$6="Tabela Não Desonerada",Encargos!$F$44,Encargos!$D$44)</f>
        <v>1.1122000000000001</v>
      </c>
      <c r="N1042" s="320"/>
      <c r="O1042" s="166" t="s">
        <v>101</v>
      </c>
      <c r="P1042" s="321"/>
      <c r="Q1042" s="166" t="s">
        <v>101</v>
      </c>
      <c r="R1042" s="321"/>
      <c r="S1042" s="322"/>
      <c r="T1042" s="322"/>
    </row>
    <row r="1043" spans="1:20">
      <c r="A1043" s="207">
        <f>'Identificação-TCE'!$A$13</f>
        <v>1</v>
      </c>
      <c r="B1043" s="168" t="e">
        <f>IF(AND(G1043&lt;&gt;"",H1043&gt;0,I1043&lt;&gt;"",J1043&lt;&gt;0,K1043&lt;&gt;0),COUNT($B$11:B1042)+1,"")</f>
        <v>#N/A</v>
      </c>
      <c r="C1043" s="207">
        <f>IF('Orçamento Base'!$M1042=0,0,'Orçamento Base'!$D1042)</f>
        <v>0</v>
      </c>
      <c r="D1043" s="212" t="e">
        <f>IF('Orçamento Base'!$F1042=Aux.!$G$11,"CONTRATACAO_PUBLICA",IF(VLOOKUP($C1043,'Orçamento Base'!$D$11:$G$2116,3,FALSE)="INDEXADO",VLOOKUP(VLOOKUP($C1042,'Orçamento Base'!$D$11:$G$2116,2,FALSE),'Index N_DESON.'!$A$9:$B$604,2),VLOOKUP($C1043,'Orçamento Base'!$D$11:$G$2116,3,FALSE)))</f>
        <v>#N/A</v>
      </c>
      <c r="E1043" s="208" t="e">
        <f>VLOOKUP($C1043,'Orçamento Base'!$D$11:$S$1673,2,FALSE)</f>
        <v>#N/A</v>
      </c>
      <c r="F1043" s="211">
        <f>Dados!$C$7</f>
        <v>44652</v>
      </c>
      <c r="G1043" s="226" t="e">
        <f>VLOOKUP($C1043,'Orçamento Base'!$D$11:$S$1673,4,FALSE)</f>
        <v>#N/A</v>
      </c>
      <c r="H1043" s="377">
        <f>IFERROR(VLOOKUP($C1043,'Orçamento Base'!$D$11:$S$1673,6,FALSE),0)</f>
        <v>0</v>
      </c>
      <c r="I1043" s="208" t="e">
        <f>VLOOKUP($C1043,'Orçamento Base'!$D$11:$S$1673,5,FALSE)</f>
        <v>#N/A</v>
      </c>
      <c r="J1043" s="167" t="e">
        <f>IF(Comparativo!$E$6="Tabela Não Desonerada",VLOOKUP($C1043,'Orçamento Base'!$D$11:$S$1673,12,FALSE),VLOOKUP($C1043,#REF!,12,FALSE))</f>
        <v>#N/A</v>
      </c>
      <c r="K1043" s="167">
        <f>IFERROR(IF(Comparativo!$E$6="Tabela Não Desonerada",VLOOKUP($C1043,'Orçamento Base'!$D$11:$S$1673,16,FALSE),VLOOKUP($C1043,#REF!,16,FALSE)),0)</f>
        <v>0</v>
      </c>
      <c r="L1043" s="575" t="e">
        <f>IF(AND($D1043="COMPOSICAO_PROPRIA",'Orçamento Base'!$N1043="-"),"14,18%",IF(AND($D1043="MERCADO",'Orçamento Base'!$N1043="-"),"15,38%",IF(Comparativo!$E$6="Tabela Não Desonerada",VLOOKUP($C1043,'Orçamento Base'!$D$11:$S$1673,11,FALSE),VLOOKUP($C1043,#REF!,11,FALSE))))</f>
        <v>#N/A</v>
      </c>
      <c r="M1043" s="209">
        <f>IF(Comparativo!$E$6="Tabela Não Desonerada",Encargos!$F$44,Encargos!$D$44)</f>
        <v>1.1122000000000001</v>
      </c>
      <c r="N1043" s="320"/>
      <c r="O1043" s="166" t="s">
        <v>101</v>
      </c>
      <c r="P1043" s="321"/>
      <c r="Q1043" s="166" t="s">
        <v>101</v>
      </c>
      <c r="R1043" s="321"/>
      <c r="S1043" s="322"/>
      <c r="T1043" s="322"/>
    </row>
    <row r="1044" spans="1:20">
      <c r="A1044" s="207">
        <f>'Identificação-TCE'!$A$13</f>
        <v>1</v>
      </c>
      <c r="B1044" s="168" t="e">
        <f>IF(AND(G1044&lt;&gt;"",H1044&gt;0,I1044&lt;&gt;"",J1044&lt;&gt;0,K1044&lt;&gt;0),COUNT($B$11:B1043)+1,"")</f>
        <v>#N/A</v>
      </c>
      <c r="C1044" s="207">
        <f>IF('Orçamento Base'!$M1043=0,0,'Orçamento Base'!$D1043)</f>
        <v>0</v>
      </c>
      <c r="D1044" s="212" t="e">
        <f>IF('Orçamento Base'!$F1043=Aux.!$G$11,"CONTRATACAO_PUBLICA",IF(VLOOKUP($C1044,'Orçamento Base'!$D$11:$G$2116,3,FALSE)="INDEXADO",VLOOKUP(VLOOKUP($C1043,'Orçamento Base'!$D$11:$G$2116,2,FALSE),'Index N_DESON.'!$A$9:$B$604,2),VLOOKUP($C1044,'Orçamento Base'!$D$11:$G$2116,3,FALSE)))</f>
        <v>#N/A</v>
      </c>
      <c r="E1044" s="208" t="e">
        <f>VLOOKUP($C1044,'Orçamento Base'!$D$11:$S$1673,2,FALSE)</f>
        <v>#N/A</v>
      </c>
      <c r="F1044" s="211">
        <f>Dados!$C$7</f>
        <v>44652</v>
      </c>
      <c r="G1044" s="226" t="e">
        <f>VLOOKUP($C1044,'Orçamento Base'!$D$11:$S$1673,4,FALSE)</f>
        <v>#N/A</v>
      </c>
      <c r="H1044" s="377">
        <f>IFERROR(VLOOKUP($C1044,'Orçamento Base'!$D$11:$S$1673,6,FALSE),0)</f>
        <v>0</v>
      </c>
      <c r="I1044" s="208" t="e">
        <f>VLOOKUP($C1044,'Orçamento Base'!$D$11:$S$1673,5,FALSE)</f>
        <v>#N/A</v>
      </c>
      <c r="J1044" s="167" t="e">
        <f>IF(Comparativo!$E$6="Tabela Não Desonerada",VLOOKUP($C1044,'Orçamento Base'!$D$11:$S$1673,12,FALSE),VLOOKUP($C1044,#REF!,12,FALSE))</f>
        <v>#N/A</v>
      </c>
      <c r="K1044" s="167">
        <f>IFERROR(IF(Comparativo!$E$6="Tabela Não Desonerada",VLOOKUP($C1044,'Orçamento Base'!$D$11:$S$1673,16,FALSE),VLOOKUP($C1044,#REF!,16,FALSE)),0)</f>
        <v>0</v>
      </c>
      <c r="L1044" s="575" t="e">
        <f>IF(AND($D1044="COMPOSICAO_PROPRIA",'Orçamento Base'!$N1044="-"),"14,18%",IF(AND($D1044="MERCADO",'Orçamento Base'!$N1044="-"),"15,38%",IF(Comparativo!$E$6="Tabela Não Desonerada",VLOOKUP($C1044,'Orçamento Base'!$D$11:$S$1673,11,FALSE),VLOOKUP($C1044,#REF!,11,FALSE))))</f>
        <v>#N/A</v>
      </c>
      <c r="M1044" s="209">
        <f>IF(Comparativo!$E$6="Tabela Não Desonerada",Encargos!$F$44,Encargos!$D$44)</f>
        <v>1.1122000000000001</v>
      </c>
      <c r="N1044" s="320"/>
      <c r="O1044" s="166" t="s">
        <v>101</v>
      </c>
      <c r="P1044" s="321"/>
      <c r="Q1044" s="166" t="s">
        <v>101</v>
      </c>
      <c r="R1044" s="321"/>
      <c r="S1044" s="322"/>
      <c r="T1044" s="322"/>
    </row>
    <row r="1045" spans="1:20">
      <c r="A1045" s="207">
        <f>'Identificação-TCE'!$A$13</f>
        <v>1</v>
      </c>
      <c r="B1045" s="168" t="e">
        <f>IF(AND(G1045&lt;&gt;"",H1045&gt;0,I1045&lt;&gt;"",J1045&lt;&gt;0,K1045&lt;&gt;0),COUNT($B$11:B1044)+1,"")</f>
        <v>#N/A</v>
      </c>
      <c r="C1045" s="207">
        <f>IF('Orçamento Base'!$M1044=0,0,'Orçamento Base'!$D1044)</f>
        <v>0</v>
      </c>
      <c r="D1045" s="212" t="e">
        <f>IF('Orçamento Base'!$F1044=Aux.!$G$11,"CONTRATACAO_PUBLICA",IF(VLOOKUP($C1045,'Orçamento Base'!$D$11:$G$2116,3,FALSE)="INDEXADO",VLOOKUP(VLOOKUP($C1044,'Orçamento Base'!$D$11:$G$2116,2,FALSE),'Index N_DESON.'!$A$9:$B$604,2),VLOOKUP($C1045,'Orçamento Base'!$D$11:$G$2116,3,FALSE)))</f>
        <v>#N/A</v>
      </c>
      <c r="E1045" s="208" t="e">
        <f>VLOOKUP($C1045,'Orçamento Base'!$D$11:$S$1673,2,FALSE)</f>
        <v>#N/A</v>
      </c>
      <c r="F1045" s="211">
        <f>Dados!$C$7</f>
        <v>44652</v>
      </c>
      <c r="G1045" s="226" t="e">
        <f>VLOOKUP($C1045,'Orçamento Base'!$D$11:$S$1673,4,FALSE)</f>
        <v>#N/A</v>
      </c>
      <c r="H1045" s="377">
        <f>IFERROR(VLOOKUP($C1045,'Orçamento Base'!$D$11:$S$1673,6,FALSE),0)</f>
        <v>0</v>
      </c>
      <c r="I1045" s="208" t="e">
        <f>VLOOKUP($C1045,'Orçamento Base'!$D$11:$S$1673,5,FALSE)</f>
        <v>#N/A</v>
      </c>
      <c r="J1045" s="167" t="e">
        <f>IF(Comparativo!$E$6="Tabela Não Desonerada",VLOOKUP($C1045,'Orçamento Base'!$D$11:$S$1673,12,FALSE),VLOOKUP($C1045,#REF!,12,FALSE))</f>
        <v>#N/A</v>
      </c>
      <c r="K1045" s="167">
        <f>IFERROR(IF(Comparativo!$E$6="Tabela Não Desonerada",VLOOKUP($C1045,'Orçamento Base'!$D$11:$S$1673,16,FALSE),VLOOKUP($C1045,#REF!,16,FALSE)),0)</f>
        <v>0</v>
      </c>
      <c r="L1045" s="575" t="e">
        <f>IF(AND($D1045="COMPOSICAO_PROPRIA",'Orçamento Base'!$N1045="-"),"14,18%",IF(AND($D1045="MERCADO",'Orçamento Base'!$N1045="-"),"15,38%",IF(Comparativo!$E$6="Tabela Não Desonerada",VLOOKUP($C1045,'Orçamento Base'!$D$11:$S$1673,11,FALSE),VLOOKUP($C1045,#REF!,11,FALSE))))</f>
        <v>#N/A</v>
      </c>
      <c r="M1045" s="209">
        <f>IF(Comparativo!$E$6="Tabela Não Desonerada",Encargos!$F$44,Encargos!$D$44)</f>
        <v>1.1122000000000001</v>
      </c>
      <c r="N1045" s="320"/>
      <c r="O1045" s="166" t="s">
        <v>101</v>
      </c>
      <c r="P1045" s="321"/>
      <c r="Q1045" s="166" t="s">
        <v>101</v>
      </c>
      <c r="R1045" s="321"/>
      <c r="S1045" s="322"/>
      <c r="T1045" s="322"/>
    </row>
    <row r="1046" spans="1:20">
      <c r="A1046" s="207">
        <f>'Identificação-TCE'!$A$13</f>
        <v>1</v>
      </c>
      <c r="B1046" s="168" t="e">
        <f>IF(AND(G1046&lt;&gt;"",H1046&gt;0,I1046&lt;&gt;"",J1046&lt;&gt;0,K1046&lt;&gt;0),COUNT($B$11:B1045)+1,"")</f>
        <v>#N/A</v>
      </c>
      <c r="C1046" s="207">
        <f>IF('Orçamento Base'!$M1045=0,0,'Orçamento Base'!$D1045)</f>
        <v>0</v>
      </c>
      <c r="D1046" s="212" t="e">
        <f>IF('Orçamento Base'!$F1045=Aux.!$G$11,"CONTRATACAO_PUBLICA",IF(VLOOKUP($C1046,'Orçamento Base'!$D$11:$G$2116,3,FALSE)="INDEXADO",VLOOKUP(VLOOKUP($C1045,'Orçamento Base'!$D$11:$G$2116,2,FALSE),'Index N_DESON.'!$A$9:$B$604,2),VLOOKUP($C1046,'Orçamento Base'!$D$11:$G$2116,3,FALSE)))</f>
        <v>#N/A</v>
      </c>
      <c r="E1046" s="208" t="e">
        <f>VLOOKUP($C1046,'Orçamento Base'!$D$11:$S$1673,2,FALSE)</f>
        <v>#N/A</v>
      </c>
      <c r="F1046" s="211">
        <f>Dados!$C$7</f>
        <v>44652</v>
      </c>
      <c r="G1046" s="226" t="e">
        <f>VLOOKUP($C1046,'Orçamento Base'!$D$11:$S$1673,4,FALSE)</f>
        <v>#N/A</v>
      </c>
      <c r="H1046" s="377">
        <f>IFERROR(VLOOKUP($C1046,'Orçamento Base'!$D$11:$S$1673,6,FALSE),0)</f>
        <v>0</v>
      </c>
      <c r="I1046" s="208" t="e">
        <f>VLOOKUP($C1046,'Orçamento Base'!$D$11:$S$1673,5,FALSE)</f>
        <v>#N/A</v>
      </c>
      <c r="J1046" s="167" t="e">
        <f>IF(Comparativo!$E$6="Tabela Não Desonerada",VLOOKUP($C1046,'Orçamento Base'!$D$11:$S$1673,12,FALSE),VLOOKUP($C1046,#REF!,12,FALSE))</f>
        <v>#N/A</v>
      </c>
      <c r="K1046" s="167">
        <f>IFERROR(IF(Comparativo!$E$6="Tabela Não Desonerada",VLOOKUP($C1046,'Orçamento Base'!$D$11:$S$1673,16,FALSE),VLOOKUP($C1046,#REF!,16,FALSE)),0)</f>
        <v>0</v>
      </c>
      <c r="L1046" s="575" t="e">
        <f>IF(AND($D1046="COMPOSICAO_PROPRIA",'Orçamento Base'!$N1046="-"),"14,18%",IF(AND($D1046="MERCADO",'Orçamento Base'!$N1046="-"),"15,38%",IF(Comparativo!$E$6="Tabela Não Desonerada",VLOOKUP($C1046,'Orçamento Base'!$D$11:$S$1673,11,FALSE),VLOOKUP($C1046,#REF!,11,FALSE))))</f>
        <v>#N/A</v>
      </c>
      <c r="M1046" s="209">
        <f>IF(Comparativo!$E$6="Tabela Não Desonerada",Encargos!$F$44,Encargos!$D$44)</f>
        <v>1.1122000000000001</v>
      </c>
      <c r="N1046" s="320"/>
      <c r="O1046" s="166" t="s">
        <v>101</v>
      </c>
      <c r="P1046" s="321"/>
      <c r="Q1046" s="166" t="s">
        <v>101</v>
      </c>
      <c r="R1046" s="321"/>
      <c r="S1046" s="322"/>
      <c r="T1046" s="322"/>
    </row>
    <row r="1047" spans="1:20">
      <c r="A1047" s="207">
        <f>'Identificação-TCE'!$A$13</f>
        <v>1</v>
      </c>
      <c r="B1047" s="168" t="e">
        <f>IF(AND(G1047&lt;&gt;"",H1047&gt;0,I1047&lt;&gt;"",J1047&lt;&gt;0,K1047&lt;&gt;0),COUNT($B$11:B1046)+1,"")</f>
        <v>#N/A</v>
      </c>
      <c r="C1047" s="207">
        <f>IF('Orçamento Base'!$M1046=0,0,'Orçamento Base'!$D1046)</f>
        <v>0</v>
      </c>
      <c r="D1047" s="212" t="e">
        <f>IF('Orçamento Base'!$F1046=Aux.!$G$11,"CONTRATACAO_PUBLICA",IF(VLOOKUP($C1047,'Orçamento Base'!$D$11:$G$2116,3,FALSE)="INDEXADO",VLOOKUP(VLOOKUP($C1046,'Orçamento Base'!$D$11:$G$2116,2,FALSE),'Index N_DESON.'!$A$9:$B$604,2),VLOOKUP($C1047,'Orçamento Base'!$D$11:$G$2116,3,FALSE)))</f>
        <v>#N/A</v>
      </c>
      <c r="E1047" s="208" t="e">
        <f>VLOOKUP($C1047,'Orçamento Base'!$D$11:$S$1673,2,FALSE)</f>
        <v>#N/A</v>
      </c>
      <c r="F1047" s="211">
        <f>Dados!$C$7</f>
        <v>44652</v>
      </c>
      <c r="G1047" s="226" t="e">
        <f>VLOOKUP($C1047,'Orçamento Base'!$D$11:$S$1673,4,FALSE)</f>
        <v>#N/A</v>
      </c>
      <c r="H1047" s="377">
        <f>IFERROR(VLOOKUP($C1047,'Orçamento Base'!$D$11:$S$1673,6,FALSE),0)</f>
        <v>0</v>
      </c>
      <c r="I1047" s="208" t="e">
        <f>VLOOKUP($C1047,'Orçamento Base'!$D$11:$S$1673,5,FALSE)</f>
        <v>#N/A</v>
      </c>
      <c r="J1047" s="167" t="e">
        <f>IF(Comparativo!$E$6="Tabela Não Desonerada",VLOOKUP($C1047,'Orçamento Base'!$D$11:$S$1673,12,FALSE),VLOOKUP($C1047,#REF!,12,FALSE))</f>
        <v>#N/A</v>
      </c>
      <c r="K1047" s="167">
        <f>IFERROR(IF(Comparativo!$E$6="Tabela Não Desonerada",VLOOKUP($C1047,'Orçamento Base'!$D$11:$S$1673,16,FALSE),VLOOKUP($C1047,#REF!,16,FALSE)),0)</f>
        <v>0</v>
      </c>
      <c r="L1047" s="575" t="e">
        <f>IF(AND($D1047="COMPOSICAO_PROPRIA",'Orçamento Base'!$N1047="-"),"14,18%",IF(AND($D1047="MERCADO",'Orçamento Base'!$N1047="-"),"15,38%",IF(Comparativo!$E$6="Tabela Não Desonerada",VLOOKUP($C1047,'Orçamento Base'!$D$11:$S$1673,11,FALSE),VLOOKUP($C1047,#REF!,11,FALSE))))</f>
        <v>#N/A</v>
      </c>
      <c r="M1047" s="209">
        <f>IF(Comparativo!$E$6="Tabela Não Desonerada",Encargos!$F$44,Encargos!$D$44)</f>
        <v>1.1122000000000001</v>
      </c>
      <c r="N1047" s="320"/>
      <c r="O1047" s="166" t="s">
        <v>101</v>
      </c>
      <c r="P1047" s="321"/>
      <c r="Q1047" s="166" t="s">
        <v>101</v>
      </c>
      <c r="R1047" s="321"/>
      <c r="S1047" s="322"/>
      <c r="T1047" s="322"/>
    </row>
    <row r="1048" spans="1:20">
      <c r="A1048" s="207">
        <f>'Identificação-TCE'!$A$13</f>
        <v>1</v>
      </c>
      <c r="B1048" s="168" t="e">
        <f>IF(AND(G1048&lt;&gt;"",H1048&gt;0,I1048&lt;&gt;"",J1048&lt;&gt;0,K1048&lt;&gt;0),COUNT($B$11:B1047)+1,"")</f>
        <v>#N/A</v>
      </c>
      <c r="C1048" s="207">
        <f>IF('Orçamento Base'!$M1047=0,0,'Orçamento Base'!$D1047)</f>
        <v>0</v>
      </c>
      <c r="D1048" s="212" t="e">
        <f>IF('Orçamento Base'!$F1047=Aux.!$G$11,"CONTRATACAO_PUBLICA",IF(VLOOKUP($C1048,'Orçamento Base'!$D$11:$G$2116,3,FALSE)="INDEXADO",VLOOKUP(VLOOKUP($C1047,'Orçamento Base'!$D$11:$G$2116,2,FALSE),'Index N_DESON.'!$A$9:$B$604,2),VLOOKUP($C1048,'Orçamento Base'!$D$11:$G$2116,3,FALSE)))</f>
        <v>#N/A</v>
      </c>
      <c r="E1048" s="208" t="e">
        <f>VLOOKUP($C1048,'Orçamento Base'!$D$11:$S$1673,2,FALSE)</f>
        <v>#N/A</v>
      </c>
      <c r="F1048" s="211">
        <f>Dados!$C$7</f>
        <v>44652</v>
      </c>
      <c r="G1048" s="226" t="e">
        <f>VLOOKUP($C1048,'Orçamento Base'!$D$11:$S$1673,4,FALSE)</f>
        <v>#N/A</v>
      </c>
      <c r="H1048" s="377">
        <f>IFERROR(VLOOKUP($C1048,'Orçamento Base'!$D$11:$S$1673,6,FALSE),0)</f>
        <v>0</v>
      </c>
      <c r="I1048" s="208" t="e">
        <f>VLOOKUP($C1048,'Orçamento Base'!$D$11:$S$1673,5,FALSE)</f>
        <v>#N/A</v>
      </c>
      <c r="J1048" s="167" t="e">
        <f>IF(Comparativo!$E$6="Tabela Não Desonerada",VLOOKUP($C1048,'Orçamento Base'!$D$11:$S$1673,12,FALSE),VLOOKUP($C1048,#REF!,12,FALSE))</f>
        <v>#N/A</v>
      </c>
      <c r="K1048" s="167">
        <f>IFERROR(IF(Comparativo!$E$6="Tabela Não Desonerada",VLOOKUP($C1048,'Orçamento Base'!$D$11:$S$1673,16,FALSE),VLOOKUP($C1048,#REF!,16,FALSE)),0)</f>
        <v>0</v>
      </c>
      <c r="L1048" s="575" t="e">
        <f>IF(AND($D1048="COMPOSICAO_PROPRIA",'Orçamento Base'!$N1048="-"),"14,18%",IF(AND($D1048="MERCADO",'Orçamento Base'!$N1048="-"),"15,38%",IF(Comparativo!$E$6="Tabela Não Desonerada",VLOOKUP($C1048,'Orçamento Base'!$D$11:$S$1673,11,FALSE),VLOOKUP($C1048,#REF!,11,FALSE))))</f>
        <v>#N/A</v>
      </c>
      <c r="M1048" s="209">
        <f>IF(Comparativo!$E$6="Tabela Não Desonerada",Encargos!$F$44,Encargos!$D$44)</f>
        <v>1.1122000000000001</v>
      </c>
      <c r="N1048" s="320"/>
      <c r="O1048" s="166" t="s">
        <v>101</v>
      </c>
      <c r="P1048" s="321"/>
      <c r="Q1048" s="166" t="s">
        <v>101</v>
      </c>
      <c r="R1048" s="321"/>
      <c r="S1048" s="322"/>
      <c r="T1048" s="322"/>
    </row>
    <row r="1049" spans="1:20">
      <c r="A1049" s="207">
        <f>'Identificação-TCE'!$A$13</f>
        <v>1</v>
      </c>
      <c r="B1049" s="168" t="e">
        <f>IF(AND(G1049&lt;&gt;"",H1049&gt;0,I1049&lt;&gt;"",J1049&lt;&gt;0,K1049&lt;&gt;0),COUNT($B$11:B1048)+1,"")</f>
        <v>#N/A</v>
      </c>
      <c r="C1049" s="207">
        <f>IF('Orçamento Base'!$M1048=0,0,'Orçamento Base'!$D1048)</f>
        <v>0</v>
      </c>
      <c r="D1049" s="212" t="e">
        <f>IF('Orçamento Base'!$F1048=Aux.!$G$11,"CONTRATACAO_PUBLICA",IF(VLOOKUP($C1049,'Orçamento Base'!$D$11:$G$2116,3,FALSE)="INDEXADO",VLOOKUP(VLOOKUP($C1048,'Orçamento Base'!$D$11:$G$2116,2,FALSE),'Index N_DESON.'!$A$9:$B$604,2),VLOOKUP($C1049,'Orçamento Base'!$D$11:$G$2116,3,FALSE)))</f>
        <v>#N/A</v>
      </c>
      <c r="E1049" s="208" t="e">
        <f>VLOOKUP($C1049,'Orçamento Base'!$D$11:$S$1673,2,FALSE)</f>
        <v>#N/A</v>
      </c>
      <c r="F1049" s="211">
        <f>Dados!$C$7</f>
        <v>44652</v>
      </c>
      <c r="G1049" s="226" t="e">
        <f>VLOOKUP($C1049,'Orçamento Base'!$D$11:$S$1673,4,FALSE)</f>
        <v>#N/A</v>
      </c>
      <c r="H1049" s="377">
        <f>IFERROR(VLOOKUP($C1049,'Orçamento Base'!$D$11:$S$1673,6,FALSE),0)</f>
        <v>0</v>
      </c>
      <c r="I1049" s="208" t="e">
        <f>VLOOKUP($C1049,'Orçamento Base'!$D$11:$S$1673,5,FALSE)</f>
        <v>#N/A</v>
      </c>
      <c r="J1049" s="167" t="e">
        <f>IF(Comparativo!$E$6="Tabela Não Desonerada",VLOOKUP($C1049,'Orçamento Base'!$D$11:$S$1673,12,FALSE),VLOOKUP($C1049,#REF!,12,FALSE))</f>
        <v>#N/A</v>
      </c>
      <c r="K1049" s="167">
        <f>IFERROR(IF(Comparativo!$E$6="Tabela Não Desonerada",VLOOKUP($C1049,'Orçamento Base'!$D$11:$S$1673,16,FALSE),VLOOKUP($C1049,#REF!,16,FALSE)),0)</f>
        <v>0</v>
      </c>
      <c r="L1049" s="575" t="e">
        <f>IF(AND($D1049="COMPOSICAO_PROPRIA",'Orçamento Base'!$N1049="-"),"14,18%",IF(AND($D1049="MERCADO",'Orçamento Base'!$N1049="-"),"15,38%",IF(Comparativo!$E$6="Tabela Não Desonerada",VLOOKUP($C1049,'Orçamento Base'!$D$11:$S$1673,11,FALSE),VLOOKUP($C1049,#REF!,11,FALSE))))</f>
        <v>#N/A</v>
      </c>
      <c r="M1049" s="209">
        <f>IF(Comparativo!$E$6="Tabela Não Desonerada",Encargos!$F$44,Encargos!$D$44)</f>
        <v>1.1122000000000001</v>
      </c>
      <c r="N1049" s="320"/>
      <c r="O1049" s="166" t="s">
        <v>101</v>
      </c>
      <c r="P1049" s="321"/>
      <c r="Q1049" s="166" t="s">
        <v>101</v>
      </c>
      <c r="R1049" s="321"/>
      <c r="S1049" s="322"/>
      <c r="T1049" s="322"/>
    </row>
    <row r="1050" spans="1:20">
      <c r="A1050" s="207">
        <f>'Identificação-TCE'!$A$13</f>
        <v>1</v>
      </c>
      <c r="B1050" s="168" t="e">
        <f>IF(AND(G1050&lt;&gt;"",H1050&gt;0,I1050&lt;&gt;"",J1050&lt;&gt;0,K1050&lt;&gt;0),COUNT($B$11:B1049)+1,"")</f>
        <v>#N/A</v>
      </c>
      <c r="C1050" s="207">
        <f>IF('Orçamento Base'!$M1049=0,0,'Orçamento Base'!$D1049)</f>
        <v>0</v>
      </c>
      <c r="D1050" s="212" t="e">
        <f>IF('Orçamento Base'!$F1049=Aux.!$G$11,"CONTRATACAO_PUBLICA",IF(VLOOKUP($C1050,'Orçamento Base'!$D$11:$G$2116,3,FALSE)="INDEXADO",VLOOKUP(VLOOKUP($C1049,'Orçamento Base'!$D$11:$G$2116,2,FALSE),'Index N_DESON.'!$A$9:$B$604,2),VLOOKUP($C1050,'Orçamento Base'!$D$11:$G$2116,3,FALSE)))</f>
        <v>#N/A</v>
      </c>
      <c r="E1050" s="208" t="e">
        <f>VLOOKUP($C1050,'Orçamento Base'!$D$11:$S$1673,2,FALSE)</f>
        <v>#N/A</v>
      </c>
      <c r="F1050" s="211">
        <f>Dados!$C$7</f>
        <v>44652</v>
      </c>
      <c r="G1050" s="226" t="e">
        <f>VLOOKUP($C1050,'Orçamento Base'!$D$11:$S$1673,4,FALSE)</f>
        <v>#N/A</v>
      </c>
      <c r="H1050" s="377">
        <f>IFERROR(VLOOKUP($C1050,'Orçamento Base'!$D$11:$S$1673,6,FALSE),0)</f>
        <v>0</v>
      </c>
      <c r="I1050" s="208" t="e">
        <f>VLOOKUP($C1050,'Orçamento Base'!$D$11:$S$1673,5,FALSE)</f>
        <v>#N/A</v>
      </c>
      <c r="J1050" s="167" t="e">
        <f>IF(Comparativo!$E$6="Tabela Não Desonerada",VLOOKUP($C1050,'Orçamento Base'!$D$11:$S$1673,12,FALSE),VLOOKUP($C1050,#REF!,12,FALSE))</f>
        <v>#N/A</v>
      </c>
      <c r="K1050" s="167">
        <f>IFERROR(IF(Comparativo!$E$6="Tabela Não Desonerada",VLOOKUP($C1050,'Orçamento Base'!$D$11:$S$1673,16,FALSE),VLOOKUP($C1050,#REF!,16,FALSE)),0)</f>
        <v>0</v>
      </c>
      <c r="L1050" s="575" t="e">
        <f>IF(AND($D1050="COMPOSICAO_PROPRIA",'Orçamento Base'!$N1050="-"),"14,18%",IF(AND($D1050="MERCADO",'Orçamento Base'!$N1050="-"),"15,38%",IF(Comparativo!$E$6="Tabela Não Desonerada",VLOOKUP($C1050,'Orçamento Base'!$D$11:$S$1673,11,FALSE),VLOOKUP($C1050,#REF!,11,FALSE))))</f>
        <v>#N/A</v>
      </c>
      <c r="M1050" s="209">
        <f>IF(Comparativo!$E$6="Tabela Não Desonerada",Encargos!$F$44,Encargos!$D$44)</f>
        <v>1.1122000000000001</v>
      </c>
      <c r="N1050" s="320"/>
      <c r="O1050" s="166" t="s">
        <v>101</v>
      </c>
      <c r="P1050" s="321"/>
      <c r="Q1050" s="166" t="s">
        <v>101</v>
      </c>
      <c r="R1050" s="321"/>
      <c r="S1050" s="322"/>
      <c r="T1050" s="322"/>
    </row>
    <row r="1051" spans="1:20">
      <c r="A1051" s="207">
        <f>'Identificação-TCE'!$A$13</f>
        <v>1</v>
      </c>
      <c r="B1051" s="168" t="e">
        <f>IF(AND(G1051&lt;&gt;"",H1051&gt;0,I1051&lt;&gt;"",J1051&lt;&gt;0,K1051&lt;&gt;0),COUNT($B$11:B1050)+1,"")</f>
        <v>#N/A</v>
      </c>
      <c r="C1051" s="207">
        <f>IF('Orçamento Base'!$M1050=0,0,'Orçamento Base'!$D1050)</f>
        <v>0</v>
      </c>
      <c r="D1051" s="212" t="e">
        <f>IF('Orçamento Base'!$F1050=Aux.!$G$11,"CONTRATACAO_PUBLICA",IF(VLOOKUP($C1051,'Orçamento Base'!$D$11:$G$2116,3,FALSE)="INDEXADO",VLOOKUP(VLOOKUP($C1050,'Orçamento Base'!$D$11:$G$2116,2,FALSE),'Index N_DESON.'!$A$9:$B$604,2),VLOOKUP($C1051,'Orçamento Base'!$D$11:$G$2116,3,FALSE)))</f>
        <v>#N/A</v>
      </c>
      <c r="E1051" s="208" t="e">
        <f>VLOOKUP($C1051,'Orçamento Base'!$D$11:$S$1673,2,FALSE)</f>
        <v>#N/A</v>
      </c>
      <c r="F1051" s="211">
        <f>Dados!$C$7</f>
        <v>44652</v>
      </c>
      <c r="G1051" s="226" t="e">
        <f>VLOOKUP($C1051,'Orçamento Base'!$D$11:$S$1673,4,FALSE)</f>
        <v>#N/A</v>
      </c>
      <c r="H1051" s="377">
        <f>IFERROR(VLOOKUP($C1051,'Orçamento Base'!$D$11:$S$1673,6,FALSE),0)</f>
        <v>0</v>
      </c>
      <c r="I1051" s="208" t="e">
        <f>VLOOKUP($C1051,'Orçamento Base'!$D$11:$S$1673,5,FALSE)</f>
        <v>#N/A</v>
      </c>
      <c r="J1051" s="167" t="e">
        <f>IF(Comparativo!$E$6="Tabela Não Desonerada",VLOOKUP($C1051,'Orçamento Base'!$D$11:$S$1673,12,FALSE),VLOOKUP($C1051,#REF!,12,FALSE))</f>
        <v>#N/A</v>
      </c>
      <c r="K1051" s="167">
        <f>IFERROR(IF(Comparativo!$E$6="Tabela Não Desonerada",VLOOKUP($C1051,'Orçamento Base'!$D$11:$S$1673,16,FALSE),VLOOKUP($C1051,#REF!,16,FALSE)),0)</f>
        <v>0</v>
      </c>
      <c r="L1051" s="575" t="e">
        <f>IF(AND($D1051="COMPOSICAO_PROPRIA",'Orçamento Base'!$N1051="-"),"14,18%",IF(AND($D1051="MERCADO",'Orçamento Base'!$N1051="-"),"15,38%",IF(Comparativo!$E$6="Tabela Não Desonerada",VLOOKUP($C1051,'Orçamento Base'!$D$11:$S$1673,11,FALSE),VLOOKUP($C1051,#REF!,11,FALSE))))</f>
        <v>#N/A</v>
      </c>
      <c r="M1051" s="209">
        <f>IF(Comparativo!$E$6="Tabela Não Desonerada",Encargos!$F$44,Encargos!$D$44)</f>
        <v>1.1122000000000001</v>
      </c>
      <c r="N1051" s="320"/>
      <c r="O1051" s="166" t="s">
        <v>101</v>
      </c>
      <c r="P1051" s="321"/>
      <c r="Q1051" s="166" t="s">
        <v>101</v>
      </c>
      <c r="R1051" s="321"/>
      <c r="S1051" s="322"/>
      <c r="T1051" s="322"/>
    </row>
    <row r="1052" spans="1:20">
      <c r="A1052" s="207">
        <f>'Identificação-TCE'!$A$13</f>
        <v>1</v>
      </c>
      <c r="B1052" s="168" t="e">
        <f>IF(AND(G1052&lt;&gt;"",H1052&gt;0,I1052&lt;&gt;"",J1052&lt;&gt;0,K1052&lt;&gt;0),COUNT($B$11:B1051)+1,"")</f>
        <v>#N/A</v>
      </c>
      <c r="C1052" s="207">
        <f>IF('Orçamento Base'!$M1051=0,0,'Orçamento Base'!$D1051)</f>
        <v>0</v>
      </c>
      <c r="D1052" s="212" t="e">
        <f>IF('Orçamento Base'!$F1051=Aux.!$G$11,"CONTRATACAO_PUBLICA",IF(VLOOKUP($C1052,'Orçamento Base'!$D$11:$G$2116,3,FALSE)="INDEXADO",VLOOKUP(VLOOKUP($C1051,'Orçamento Base'!$D$11:$G$2116,2,FALSE),'Index N_DESON.'!$A$9:$B$604,2),VLOOKUP($C1052,'Orçamento Base'!$D$11:$G$2116,3,FALSE)))</f>
        <v>#N/A</v>
      </c>
      <c r="E1052" s="208" t="e">
        <f>VLOOKUP($C1052,'Orçamento Base'!$D$11:$S$1673,2,FALSE)</f>
        <v>#N/A</v>
      </c>
      <c r="F1052" s="211">
        <f>Dados!$C$7</f>
        <v>44652</v>
      </c>
      <c r="G1052" s="226" t="e">
        <f>VLOOKUP($C1052,'Orçamento Base'!$D$11:$S$1673,4,FALSE)</f>
        <v>#N/A</v>
      </c>
      <c r="H1052" s="377">
        <f>IFERROR(VLOOKUP($C1052,'Orçamento Base'!$D$11:$S$1673,6,FALSE),0)</f>
        <v>0</v>
      </c>
      <c r="I1052" s="208" t="e">
        <f>VLOOKUP($C1052,'Orçamento Base'!$D$11:$S$1673,5,FALSE)</f>
        <v>#N/A</v>
      </c>
      <c r="J1052" s="167" t="e">
        <f>IF(Comparativo!$E$6="Tabela Não Desonerada",VLOOKUP($C1052,'Orçamento Base'!$D$11:$S$1673,12,FALSE),VLOOKUP($C1052,#REF!,12,FALSE))</f>
        <v>#N/A</v>
      </c>
      <c r="K1052" s="167">
        <f>IFERROR(IF(Comparativo!$E$6="Tabela Não Desonerada",VLOOKUP($C1052,'Orçamento Base'!$D$11:$S$1673,16,FALSE),VLOOKUP($C1052,#REF!,16,FALSE)),0)</f>
        <v>0</v>
      </c>
      <c r="L1052" s="575" t="e">
        <f>IF(AND($D1052="COMPOSICAO_PROPRIA",'Orçamento Base'!$N1052="-"),"14,18%",IF(AND($D1052="MERCADO",'Orçamento Base'!$N1052="-"),"15,38%",IF(Comparativo!$E$6="Tabela Não Desonerada",VLOOKUP($C1052,'Orçamento Base'!$D$11:$S$1673,11,FALSE),VLOOKUP($C1052,#REF!,11,FALSE))))</f>
        <v>#N/A</v>
      </c>
      <c r="M1052" s="209">
        <f>IF(Comparativo!$E$6="Tabela Não Desonerada",Encargos!$F$44,Encargos!$D$44)</f>
        <v>1.1122000000000001</v>
      </c>
      <c r="N1052" s="320"/>
      <c r="O1052" s="166" t="s">
        <v>101</v>
      </c>
      <c r="P1052" s="321"/>
      <c r="Q1052" s="166" t="s">
        <v>101</v>
      </c>
      <c r="R1052" s="321"/>
      <c r="S1052" s="322"/>
      <c r="T1052" s="322"/>
    </row>
    <row r="1053" spans="1:20">
      <c r="A1053" s="207">
        <f>'Identificação-TCE'!$A$13</f>
        <v>1</v>
      </c>
      <c r="B1053" s="168" t="e">
        <f>IF(AND(G1053&lt;&gt;"",H1053&gt;0,I1053&lt;&gt;"",J1053&lt;&gt;0,K1053&lt;&gt;0),COUNT($B$11:B1052)+1,"")</f>
        <v>#N/A</v>
      </c>
      <c r="C1053" s="207">
        <f>IF('Orçamento Base'!$M1052=0,0,'Orçamento Base'!$D1052)</f>
        <v>0</v>
      </c>
      <c r="D1053" s="212" t="e">
        <f>IF('Orçamento Base'!$F1052=Aux.!$G$11,"CONTRATACAO_PUBLICA",IF(VLOOKUP($C1053,'Orçamento Base'!$D$11:$G$2116,3,FALSE)="INDEXADO",VLOOKUP(VLOOKUP($C1052,'Orçamento Base'!$D$11:$G$2116,2,FALSE),'Index N_DESON.'!$A$9:$B$604,2),VLOOKUP($C1053,'Orçamento Base'!$D$11:$G$2116,3,FALSE)))</f>
        <v>#N/A</v>
      </c>
      <c r="E1053" s="208" t="e">
        <f>VLOOKUP($C1053,'Orçamento Base'!$D$11:$S$1673,2,FALSE)</f>
        <v>#N/A</v>
      </c>
      <c r="F1053" s="211">
        <f>Dados!$C$7</f>
        <v>44652</v>
      </c>
      <c r="G1053" s="226" t="e">
        <f>VLOOKUP($C1053,'Orçamento Base'!$D$11:$S$1673,4,FALSE)</f>
        <v>#N/A</v>
      </c>
      <c r="H1053" s="377">
        <f>IFERROR(VLOOKUP($C1053,'Orçamento Base'!$D$11:$S$1673,6,FALSE),0)</f>
        <v>0</v>
      </c>
      <c r="I1053" s="208" t="e">
        <f>VLOOKUP($C1053,'Orçamento Base'!$D$11:$S$1673,5,FALSE)</f>
        <v>#N/A</v>
      </c>
      <c r="J1053" s="167" t="e">
        <f>IF(Comparativo!$E$6="Tabela Não Desonerada",VLOOKUP($C1053,'Orçamento Base'!$D$11:$S$1673,12,FALSE),VLOOKUP($C1053,#REF!,12,FALSE))</f>
        <v>#N/A</v>
      </c>
      <c r="K1053" s="167">
        <f>IFERROR(IF(Comparativo!$E$6="Tabela Não Desonerada",VLOOKUP($C1053,'Orçamento Base'!$D$11:$S$1673,16,FALSE),VLOOKUP($C1053,#REF!,16,FALSE)),0)</f>
        <v>0</v>
      </c>
      <c r="L1053" s="575" t="e">
        <f>IF(AND($D1053="COMPOSICAO_PROPRIA",'Orçamento Base'!$N1053="-"),"14,18%",IF(AND($D1053="MERCADO",'Orçamento Base'!$N1053="-"),"15,38%",IF(Comparativo!$E$6="Tabela Não Desonerada",VLOOKUP($C1053,'Orçamento Base'!$D$11:$S$1673,11,FALSE),VLOOKUP($C1053,#REF!,11,FALSE))))</f>
        <v>#N/A</v>
      </c>
      <c r="M1053" s="209">
        <f>IF(Comparativo!$E$6="Tabela Não Desonerada",Encargos!$F$44,Encargos!$D$44)</f>
        <v>1.1122000000000001</v>
      </c>
      <c r="N1053" s="320"/>
      <c r="O1053" s="166" t="s">
        <v>101</v>
      </c>
      <c r="P1053" s="321"/>
      <c r="Q1053" s="166" t="s">
        <v>101</v>
      </c>
      <c r="R1053" s="321"/>
      <c r="S1053" s="322"/>
      <c r="T1053" s="322"/>
    </row>
    <row r="1054" spans="1:20">
      <c r="A1054" s="207">
        <f>'Identificação-TCE'!$A$13</f>
        <v>1</v>
      </c>
      <c r="B1054" s="168" t="e">
        <f>IF(AND(G1054&lt;&gt;"",H1054&gt;0,I1054&lt;&gt;"",J1054&lt;&gt;0,K1054&lt;&gt;0),COUNT($B$11:B1053)+1,"")</f>
        <v>#N/A</v>
      </c>
      <c r="C1054" s="207">
        <f>IF('Orçamento Base'!$M1053=0,0,'Orçamento Base'!$D1053)</f>
        <v>0</v>
      </c>
      <c r="D1054" s="212" t="e">
        <f>IF('Orçamento Base'!$F1053=Aux.!$G$11,"CONTRATACAO_PUBLICA",IF(VLOOKUP($C1054,'Orçamento Base'!$D$11:$G$2116,3,FALSE)="INDEXADO",VLOOKUP(VLOOKUP($C1053,'Orçamento Base'!$D$11:$G$2116,2,FALSE),'Index N_DESON.'!$A$9:$B$604,2),VLOOKUP($C1054,'Orçamento Base'!$D$11:$G$2116,3,FALSE)))</f>
        <v>#N/A</v>
      </c>
      <c r="E1054" s="208" t="e">
        <f>VLOOKUP($C1054,'Orçamento Base'!$D$11:$S$1673,2,FALSE)</f>
        <v>#N/A</v>
      </c>
      <c r="F1054" s="211">
        <f>Dados!$C$7</f>
        <v>44652</v>
      </c>
      <c r="G1054" s="226" t="e">
        <f>VLOOKUP($C1054,'Orçamento Base'!$D$11:$S$1673,4,FALSE)</f>
        <v>#N/A</v>
      </c>
      <c r="H1054" s="377">
        <f>IFERROR(VLOOKUP($C1054,'Orçamento Base'!$D$11:$S$1673,6,FALSE),0)</f>
        <v>0</v>
      </c>
      <c r="I1054" s="208" t="e">
        <f>VLOOKUP($C1054,'Orçamento Base'!$D$11:$S$1673,5,FALSE)</f>
        <v>#N/A</v>
      </c>
      <c r="J1054" s="167" t="e">
        <f>IF(Comparativo!$E$6="Tabela Não Desonerada",VLOOKUP($C1054,'Orçamento Base'!$D$11:$S$1673,12,FALSE),VLOOKUP($C1054,#REF!,12,FALSE))</f>
        <v>#N/A</v>
      </c>
      <c r="K1054" s="167">
        <f>IFERROR(IF(Comparativo!$E$6="Tabela Não Desonerada",VLOOKUP($C1054,'Orçamento Base'!$D$11:$S$1673,16,FALSE),VLOOKUP($C1054,#REF!,16,FALSE)),0)</f>
        <v>0</v>
      </c>
      <c r="L1054" s="575" t="e">
        <f>IF(AND($D1054="COMPOSICAO_PROPRIA",'Orçamento Base'!$N1054="-"),"14,18%",IF(AND($D1054="MERCADO",'Orçamento Base'!$N1054="-"),"15,38%",IF(Comparativo!$E$6="Tabela Não Desonerada",VLOOKUP($C1054,'Orçamento Base'!$D$11:$S$1673,11,FALSE),VLOOKUP($C1054,#REF!,11,FALSE))))</f>
        <v>#N/A</v>
      </c>
      <c r="M1054" s="209">
        <f>IF(Comparativo!$E$6="Tabela Não Desonerada",Encargos!$F$44,Encargos!$D$44)</f>
        <v>1.1122000000000001</v>
      </c>
      <c r="N1054" s="320"/>
      <c r="O1054" s="166" t="s">
        <v>101</v>
      </c>
      <c r="P1054" s="321"/>
      <c r="Q1054" s="166" t="s">
        <v>101</v>
      </c>
      <c r="R1054" s="321"/>
      <c r="S1054" s="322"/>
      <c r="T1054" s="322"/>
    </row>
    <row r="1055" spans="1:20">
      <c r="A1055" s="207">
        <f>'Identificação-TCE'!$A$13</f>
        <v>1</v>
      </c>
      <c r="B1055" s="168" t="e">
        <f>IF(AND(G1055&lt;&gt;"",H1055&gt;0,I1055&lt;&gt;"",J1055&lt;&gt;0,K1055&lt;&gt;0),COUNT($B$11:B1054)+1,"")</f>
        <v>#N/A</v>
      </c>
      <c r="C1055" s="207">
        <f>IF('Orçamento Base'!$M1054=0,0,'Orçamento Base'!$D1054)</f>
        <v>0</v>
      </c>
      <c r="D1055" s="212" t="e">
        <f>IF('Orçamento Base'!$F1054=Aux.!$G$11,"CONTRATACAO_PUBLICA",IF(VLOOKUP($C1055,'Orçamento Base'!$D$11:$G$2116,3,FALSE)="INDEXADO",VLOOKUP(VLOOKUP($C1054,'Orçamento Base'!$D$11:$G$2116,2,FALSE),'Index N_DESON.'!$A$9:$B$604,2),VLOOKUP($C1055,'Orçamento Base'!$D$11:$G$2116,3,FALSE)))</f>
        <v>#N/A</v>
      </c>
      <c r="E1055" s="208" t="e">
        <f>VLOOKUP($C1055,'Orçamento Base'!$D$11:$S$1673,2,FALSE)</f>
        <v>#N/A</v>
      </c>
      <c r="F1055" s="211">
        <f>Dados!$C$7</f>
        <v>44652</v>
      </c>
      <c r="G1055" s="226" t="e">
        <f>VLOOKUP($C1055,'Orçamento Base'!$D$11:$S$1673,4,FALSE)</f>
        <v>#N/A</v>
      </c>
      <c r="H1055" s="377">
        <f>IFERROR(VLOOKUP($C1055,'Orçamento Base'!$D$11:$S$1673,6,FALSE),0)</f>
        <v>0</v>
      </c>
      <c r="I1055" s="208" t="e">
        <f>VLOOKUP($C1055,'Orçamento Base'!$D$11:$S$1673,5,FALSE)</f>
        <v>#N/A</v>
      </c>
      <c r="J1055" s="167" t="e">
        <f>IF(Comparativo!$E$6="Tabela Não Desonerada",VLOOKUP($C1055,'Orçamento Base'!$D$11:$S$1673,12,FALSE),VLOOKUP($C1055,#REF!,12,FALSE))</f>
        <v>#N/A</v>
      </c>
      <c r="K1055" s="167">
        <f>IFERROR(IF(Comparativo!$E$6="Tabela Não Desonerada",VLOOKUP($C1055,'Orçamento Base'!$D$11:$S$1673,16,FALSE),VLOOKUP($C1055,#REF!,16,FALSE)),0)</f>
        <v>0</v>
      </c>
      <c r="L1055" s="575" t="e">
        <f>IF(AND($D1055="COMPOSICAO_PROPRIA",'Orçamento Base'!$N1055="-"),"14,18%",IF(AND($D1055="MERCADO",'Orçamento Base'!$N1055="-"),"15,38%",IF(Comparativo!$E$6="Tabela Não Desonerada",VLOOKUP($C1055,'Orçamento Base'!$D$11:$S$1673,11,FALSE),VLOOKUP($C1055,#REF!,11,FALSE))))</f>
        <v>#N/A</v>
      </c>
      <c r="M1055" s="209">
        <f>IF(Comparativo!$E$6="Tabela Não Desonerada",Encargos!$F$44,Encargos!$D$44)</f>
        <v>1.1122000000000001</v>
      </c>
      <c r="N1055" s="320"/>
      <c r="O1055" s="166" t="s">
        <v>101</v>
      </c>
      <c r="P1055" s="321"/>
      <c r="Q1055" s="166" t="s">
        <v>101</v>
      </c>
      <c r="R1055" s="321"/>
      <c r="S1055" s="322"/>
      <c r="T1055" s="322"/>
    </row>
    <row r="1056" spans="1:20">
      <c r="A1056" s="207">
        <f>'Identificação-TCE'!$A$13</f>
        <v>1</v>
      </c>
      <c r="B1056" s="168" t="e">
        <f>IF(AND(G1056&lt;&gt;"",H1056&gt;0,I1056&lt;&gt;"",J1056&lt;&gt;0,K1056&lt;&gt;0),COUNT($B$11:B1055)+1,"")</f>
        <v>#N/A</v>
      </c>
      <c r="C1056" s="207">
        <f>IF('Orçamento Base'!$M1055=0,0,'Orçamento Base'!$D1055)</f>
        <v>0</v>
      </c>
      <c r="D1056" s="212" t="e">
        <f>IF('Orçamento Base'!$F1055=Aux.!$G$11,"CONTRATACAO_PUBLICA",IF(VLOOKUP($C1056,'Orçamento Base'!$D$11:$G$2116,3,FALSE)="INDEXADO",VLOOKUP(VLOOKUP($C1055,'Orçamento Base'!$D$11:$G$2116,2,FALSE),'Index N_DESON.'!$A$9:$B$604,2),VLOOKUP($C1056,'Orçamento Base'!$D$11:$G$2116,3,FALSE)))</f>
        <v>#N/A</v>
      </c>
      <c r="E1056" s="208" t="e">
        <f>VLOOKUP($C1056,'Orçamento Base'!$D$11:$S$1673,2,FALSE)</f>
        <v>#N/A</v>
      </c>
      <c r="F1056" s="211">
        <f>Dados!$C$7</f>
        <v>44652</v>
      </c>
      <c r="G1056" s="226" t="e">
        <f>VLOOKUP($C1056,'Orçamento Base'!$D$11:$S$1673,4,FALSE)</f>
        <v>#N/A</v>
      </c>
      <c r="H1056" s="377">
        <f>IFERROR(VLOOKUP($C1056,'Orçamento Base'!$D$11:$S$1673,6,FALSE),0)</f>
        <v>0</v>
      </c>
      <c r="I1056" s="208" t="e">
        <f>VLOOKUP($C1056,'Orçamento Base'!$D$11:$S$1673,5,FALSE)</f>
        <v>#N/A</v>
      </c>
      <c r="J1056" s="167" t="e">
        <f>IF(Comparativo!$E$6="Tabela Não Desonerada",VLOOKUP($C1056,'Orçamento Base'!$D$11:$S$1673,12,FALSE),VLOOKUP($C1056,#REF!,12,FALSE))</f>
        <v>#N/A</v>
      </c>
      <c r="K1056" s="167">
        <f>IFERROR(IF(Comparativo!$E$6="Tabela Não Desonerada",VLOOKUP($C1056,'Orçamento Base'!$D$11:$S$1673,16,FALSE),VLOOKUP($C1056,#REF!,16,FALSE)),0)</f>
        <v>0</v>
      </c>
      <c r="L1056" s="575" t="e">
        <f>IF(AND($D1056="COMPOSICAO_PROPRIA",'Orçamento Base'!$N1056="-"),"14,18%",IF(AND($D1056="MERCADO",'Orçamento Base'!$N1056="-"),"15,38%",IF(Comparativo!$E$6="Tabela Não Desonerada",VLOOKUP($C1056,'Orçamento Base'!$D$11:$S$1673,11,FALSE),VLOOKUP($C1056,#REF!,11,FALSE))))</f>
        <v>#N/A</v>
      </c>
      <c r="M1056" s="209">
        <f>IF(Comparativo!$E$6="Tabela Não Desonerada",Encargos!$F$44,Encargos!$D$44)</f>
        <v>1.1122000000000001</v>
      </c>
      <c r="N1056" s="320"/>
      <c r="O1056" s="166" t="s">
        <v>101</v>
      </c>
      <c r="P1056" s="321"/>
      <c r="Q1056" s="166" t="s">
        <v>101</v>
      </c>
      <c r="R1056" s="321"/>
      <c r="S1056" s="322"/>
      <c r="T1056" s="322"/>
    </row>
    <row r="1057" spans="1:20">
      <c r="A1057" s="207">
        <f>'Identificação-TCE'!$A$13</f>
        <v>1</v>
      </c>
      <c r="B1057" s="168" t="e">
        <f>IF(AND(G1057&lt;&gt;"",H1057&gt;0,I1057&lt;&gt;"",J1057&lt;&gt;0,K1057&lt;&gt;0),COUNT($B$11:B1056)+1,"")</f>
        <v>#N/A</v>
      </c>
      <c r="C1057" s="207">
        <f>IF('Orçamento Base'!$M1056=0,0,'Orçamento Base'!$D1056)</f>
        <v>0</v>
      </c>
      <c r="D1057" s="212" t="e">
        <f>IF('Orçamento Base'!$F1056=Aux.!$G$11,"CONTRATACAO_PUBLICA",IF(VLOOKUP($C1057,'Orçamento Base'!$D$11:$G$2116,3,FALSE)="INDEXADO",VLOOKUP(VLOOKUP($C1056,'Orçamento Base'!$D$11:$G$2116,2,FALSE),'Index N_DESON.'!$A$9:$B$604,2),VLOOKUP($C1057,'Orçamento Base'!$D$11:$G$2116,3,FALSE)))</f>
        <v>#N/A</v>
      </c>
      <c r="E1057" s="208" t="e">
        <f>VLOOKUP($C1057,'Orçamento Base'!$D$11:$S$1673,2,FALSE)</f>
        <v>#N/A</v>
      </c>
      <c r="F1057" s="211">
        <f>Dados!$C$7</f>
        <v>44652</v>
      </c>
      <c r="G1057" s="226" t="e">
        <f>VLOOKUP($C1057,'Orçamento Base'!$D$11:$S$1673,4,FALSE)</f>
        <v>#N/A</v>
      </c>
      <c r="H1057" s="377">
        <f>IFERROR(VLOOKUP($C1057,'Orçamento Base'!$D$11:$S$1673,6,FALSE),0)</f>
        <v>0</v>
      </c>
      <c r="I1057" s="208" t="e">
        <f>VLOOKUP($C1057,'Orçamento Base'!$D$11:$S$1673,5,FALSE)</f>
        <v>#N/A</v>
      </c>
      <c r="J1057" s="167" t="e">
        <f>IF(Comparativo!$E$6="Tabela Não Desonerada",VLOOKUP($C1057,'Orçamento Base'!$D$11:$S$1673,12,FALSE),VLOOKUP($C1057,#REF!,12,FALSE))</f>
        <v>#N/A</v>
      </c>
      <c r="K1057" s="167">
        <f>IFERROR(IF(Comparativo!$E$6="Tabela Não Desonerada",VLOOKUP($C1057,'Orçamento Base'!$D$11:$S$1673,16,FALSE),VLOOKUP($C1057,#REF!,16,FALSE)),0)</f>
        <v>0</v>
      </c>
      <c r="L1057" s="575" t="e">
        <f>IF(AND($D1057="COMPOSICAO_PROPRIA",'Orçamento Base'!$N1057="-"),"14,18%",IF(AND($D1057="MERCADO",'Orçamento Base'!$N1057="-"),"15,38%",IF(Comparativo!$E$6="Tabela Não Desonerada",VLOOKUP($C1057,'Orçamento Base'!$D$11:$S$1673,11,FALSE),VLOOKUP($C1057,#REF!,11,FALSE))))</f>
        <v>#N/A</v>
      </c>
      <c r="M1057" s="209">
        <f>IF(Comparativo!$E$6="Tabela Não Desonerada",Encargos!$F$44,Encargos!$D$44)</f>
        <v>1.1122000000000001</v>
      </c>
      <c r="N1057" s="320"/>
      <c r="O1057" s="166" t="s">
        <v>101</v>
      </c>
      <c r="P1057" s="321"/>
      <c r="Q1057" s="166" t="s">
        <v>101</v>
      </c>
      <c r="R1057" s="321"/>
      <c r="S1057" s="322"/>
      <c r="T1057" s="322"/>
    </row>
    <row r="1058" spans="1:20">
      <c r="A1058" s="207">
        <f>'Identificação-TCE'!$A$13</f>
        <v>1</v>
      </c>
      <c r="B1058" s="168" t="e">
        <f>IF(AND(G1058&lt;&gt;"",H1058&gt;0,I1058&lt;&gt;"",J1058&lt;&gt;0,K1058&lt;&gt;0),COUNT($B$11:B1057)+1,"")</f>
        <v>#N/A</v>
      </c>
      <c r="C1058" s="207">
        <f>IF('Orçamento Base'!$M1057=0,0,'Orçamento Base'!$D1057)</f>
        <v>0</v>
      </c>
      <c r="D1058" s="212" t="e">
        <f>IF('Orçamento Base'!$F1057=Aux.!$G$11,"CONTRATACAO_PUBLICA",IF(VLOOKUP($C1058,'Orçamento Base'!$D$11:$G$2116,3,FALSE)="INDEXADO",VLOOKUP(VLOOKUP($C1057,'Orçamento Base'!$D$11:$G$2116,2,FALSE),'Index N_DESON.'!$A$9:$B$604,2),VLOOKUP($C1058,'Orçamento Base'!$D$11:$G$2116,3,FALSE)))</f>
        <v>#N/A</v>
      </c>
      <c r="E1058" s="208" t="e">
        <f>VLOOKUP($C1058,'Orçamento Base'!$D$11:$S$1673,2,FALSE)</f>
        <v>#N/A</v>
      </c>
      <c r="F1058" s="211">
        <f>Dados!$C$7</f>
        <v>44652</v>
      </c>
      <c r="G1058" s="226" t="e">
        <f>VLOOKUP($C1058,'Orçamento Base'!$D$11:$S$1673,4,FALSE)</f>
        <v>#N/A</v>
      </c>
      <c r="H1058" s="377">
        <f>IFERROR(VLOOKUP($C1058,'Orçamento Base'!$D$11:$S$1673,6,FALSE),0)</f>
        <v>0</v>
      </c>
      <c r="I1058" s="208" t="e">
        <f>VLOOKUP($C1058,'Orçamento Base'!$D$11:$S$1673,5,FALSE)</f>
        <v>#N/A</v>
      </c>
      <c r="J1058" s="167" t="e">
        <f>IF(Comparativo!$E$6="Tabela Não Desonerada",VLOOKUP($C1058,'Orçamento Base'!$D$11:$S$1673,12,FALSE),VLOOKUP($C1058,#REF!,12,FALSE))</f>
        <v>#N/A</v>
      </c>
      <c r="K1058" s="167">
        <f>IFERROR(IF(Comparativo!$E$6="Tabela Não Desonerada",VLOOKUP($C1058,'Orçamento Base'!$D$11:$S$1673,16,FALSE),VLOOKUP($C1058,#REF!,16,FALSE)),0)</f>
        <v>0</v>
      </c>
      <c r="L1058" s="575" t="e">
        <f>IF(AND($D1058="COMPOSICAO_PROPRIA",'Orçamento Base'!$N1058="-"),"14,18%",IF(AND($D1058="MERCADO",'Orçamento Base'!$N1058="-"),"15,38%",IF(Comparativo!$E$6="Tabela Não Desonerada",VLOOKUP($C1058,'Orçamento Base'!$D$11:$S$1673,11,FALSE),VLOOKUP($C1058,#REF!,11,FALSE))))</f>
        <v>#N/A</v>
      </c>
      <c r="M1058" s="209">
        <f>IF(Comparativo!$E$6="Tabela Não Desonerada",Encargos!$F$44,Encargos!$D$44)</f>
        <v>1.1122000000000001</v>
      </c>
      <c r="N1058" s="320"/>
      <c r="O1058" s="166" t="s">
        <v>101</v>
      </c>
      <c r="P1058" s="321"/>
      <c r="Q1058" s="166" t="s">
        <v>101</v>
      </c>
      <c r="R1058" s="321"/>
      <c r="S1058" s="322"/>
      <c r="T1058" s="322"/>
    </row>
    <row r="1059" spans="1:20">
      <c r="A1059" s="207">
        <f>'Identificação-TCE'!$A$13</f>
        <v>1</v>
      </c>
      <c r="B1059" s="168" t="e">
        <f>IF(AND(G1059&lt;&gt;"",H1059&gt;0,I1059&lt;&gt;"",J1059&lt;&gt;0,K1059&lt;&gt;0),COUNT($B$11:B1058)+1,"")</f>
        <v>#N/A</v>
      </c>
      <c r="C1059" s="207">
        <f>IF('Orçamento Base'!$M1058=0,0,'Orçamento Base'!$D1058)</f>
        <v>0</v>
      </c>
      <c r="D1059" s="212" t="e">
        <f>IF('Orçamento Base'!$F1058=Aux.!$G$11,"CONTRATACAO_PUBLICA",IF(VLOOKUP($C1059,'Orçamento Base'!$D$11:$G$2116,3,FALSE)="INDEXADO",VLOOKUP(VLOOKUP($C1058,'Orçamento Base'!$D$11:$G$2116,2,FALSE),'Index N_DESON.'!$A$9:$B$604,2),VLOOKUP($C1059,'Orçamento Base'!$D$11:$G$2116,3,FALSE)))</f>
        <v>#N/A</v>
      </c>
      <c r="E1059" s="208" t="e">
        <f>VLOOKUP($C1059,'Orçamento Base'!$D$11:$S$1673,2,FALSE)</f>
        <v>#N/A</v>
      </c>
      <c r="F1059" s="211">
        <f>Dados!$C$7</f>
        <v>44652</v>
      </c>
      <c r="G1059" s="226" t="e">
        <f>VLOOKUP($C1059,'Orçamento Base'!$D$11:$S$1673,4,FALSE)</f>
        <v>#N/A</v>
      </c>
      <c r="H1059" s="377">
        <f>IFERROR(VLOOKUP($C1059,'Orçamento Base'!$D$11:$S$1673,6,FALSE),0)</f>
        <v>0</v>
      </c>
      <c r="I1059" s="208" t="e">
        <f>VLOOKUP($C1059,'Orçamento Base'!$D$11:$S$1673,5,FALSE)</f>
        <v>#N/A</v>
      </c>
      <c r="J1059" s="167" t="e">
        <f>IF(Comparativo!$E$6="Tabela Não Desonerada",VLOOKUP($C1059,'Orçamento Base'!$D$11:$S$1673,12,FALSE),VLOOKUP($C1059,#REF!,12,FALSE))</f>
        <v>#N/A</v>
      </c>
      <c r="K1059" s="167">
        <f>IFERROR(IF(Comparativo!$E$6="Tabela Não Desonerada",VLOOKUP($C1059,'Orçamento Base'!$D$11:$S$1673,16,FALSE),VLOOKUP($C1059,#REF!,16,FALSE)),0)</f>
        <v>0</v>
      </c>
      <c r="L1059" s="575" t="e">
        <f>IF(AND($D1059="COMPOSICAO_PROPRIA",'Orçamento Base'!$N1059="-"),"14,18%",IF(AND($D1059="MERCADO",'Orçamento Base'!$N1059="-"),"15,38%",IF(Comparativo!$E$6="Tabela Não Desonerada",VLOOKUP($C1059,'Orçamento Base'!$D$11:$S$1673,11,FALSE),VLOOKUP($C1059,#REF!,11,FALSE))))</f>
        <v>#N/A</v>
      </c>
      <c r="M1059" s="209">
        <f>IF(Comparativo!$E$6="Tabela Não Desonerada",Encargos!$F$44,Encargos!$D$44)</f>
        <v>1.1122000000000001</v>
      </c>
      <c r="N1059" s="320"/>
      <c r="O1059" s="166" t="s">
        <v>101</v>
      </c>
      <c r="P1059" s="321"/>
      <c r="Q1059" s="166" t="s">
        <v>101</v>
      </c>
      <c r="R1059" s="321"/>
      <c r="S1059" s="322"/>
      <c r="T1059" s="322"/>
    </row>
    <row r="1060" spans="1:20">
      <c r="A1060" s="207">
        <f>'Identificação-TCE'!$A$13</f>
        <v>1</v>
      </c>
      <c r="B1060" s="168" t="e">
        <f>IF(AND(G1060&lt;&gt;"",H1060&gt;0,I1060&lt;&gt;"",J1060&lt;&gt;0,K1060&lt;&gt;0),COUNT($B$11:B1059)+1,"")</f>
        <v>#N/A</v>
      </c>
      <c r="C1060" s="207">
        <f>IF('Orçamento Base'!$M1059=0,0,'Orçamento Base'!$D1059)</f>
        <v>0</v>
      </c>
      <c r="D1060" s="212" t="e">
        <f>IF('Orçamento Base'!$F1059=Aux.!$G$11,"CONTRATACAO_PUBLICA",IF(VLOOKUP($C1060,'Orçamento Base'!$D$11:$G$2116,3,FALSE)="INDEXADO",VLOOKUP(VLOOKUP($C1059,'Orçamento Base'!$D$11:$G$2116,2,FALSE),'Index N_DESON.'!$A$9:$B$604,2),VLOOKUP($C1060,'Orçamento Base'!$D$11:$G$2116,3,FALSE)))</f>
        <v>#N/A</v>
      </c>
      <c r="E1060" s="208" t="e">
        <f>VLOOKUP($C1060,'Orçamento Base'!$D$11:$S$1673,2,FALSE)</f>
        <v>#N/A</v>
      </c>
      <c r="F1060" s="211">
        <f>Dados!$C$7</f>
        <v>44652</v>
      </c>
      <c r="G1060" s="226" t="e">
        <f>VLOOKUP($C1060,'Orçamento Base'!$D$11:$S$1673,4,FALSE)</f>
        <v>#N/A</v>
      </c>
      <c r="H1060" s="377">
        <f>IFERROR(VLOOKUP($C1060,'Orçamento Base'!$D$11:$S$1673,6,FALSE),0)</f>
        <v>0</v>
      </c>
      <c r="I1060" s="208" t="e">
        <f>VLOOKUP($C1060,'Orçamento Base'!$D$11:$S$1673,5,FALSE)</f>
        <v>#N/A</v>
      </c>
      <c r="J1060" s="167" t="e">
        <f>IF(Comparativo!$E$6="Tabela Não Desonerada",VLOOKUP($C1060,'Orçamento Base'!$D$11:$S$1673,12,FALSE),VLOOKUP($C1060,#REF!,12,FALSE))</f>
        <v>#N/A</v>
      </c>
      <c r="K1060" s="167">
        <f>IFERROR(IF(Comparativo!$E$6="Tabela Não Desonerada",VLOOKUP($C1060,'Orçamento Base'!$D$11:$S$1673,16,FALSE),VLOOKUP($C1060,#REF!,16,FALSE)),0)</f>
        <v>0</v>
      </c>
      <c r="L1060" s="575" t="e">
        <f>IF(AND($D1060="COMPOSICAO_PROPRIA",'Orçamento Base'!$N1060="-"),"14,18%",IF(AND($D1060="MERCADO",'Orçamento Base'!$N1060="-"),"15,38%",IF(Comparativo!$E$6="Tabela Não Desonerada",VLOOKUP($C1060,'Orçamento Base'!$D$11:$S$1673,11,FALSE),VLOOKUP($C1060,#REF!,11,FALSE))))</f>
        <v>#N/A</v>
      </c>
      <c r="M1060" s="209">
        <f>IF(Comparativo!$E$6="Tabela Não Desonerada",Encargos!$F$44,Encargos!$D$44)</f>
        <v>1.1122000000000001</v>
      </c>
      <c r="N1060" s="320"/>
      <c r="O1060" s="166" t="s">
        <v>101</v>
      </c>
      <c r="P1060" s="321"/>
      <c r="Q1060" s="166" t="s">
        <v>101</v>
      </c>
      <c r="R1060" s="321"/>
      <c r="S1060" s="322"/>
      <c r="T1060" s="322"/>
    </row>
    <row r="1061" spans="1:20">
      <c r="A1061" s="207">
        <f>'Identificação-TCE'!$A$13</f>
        <v>1</v>
      </c>
      <c r="B1061" s="168" t="e">
        <f>IF(AND(G1061&lt;&gt;"",H1061&gt;0,I1061&lt;&gt;"",J1061&lt;&gt;0,K1061&lt;&gt;0),COUNT($B$11:B1060)+1,"")</f>
        <v>#N/A</v>
      </c>
      <c r="C1061" s="207">
        <f>IF('Orçamento Base'!$M1060=0,0,'Orçamento Base'!$D1060)</f>
        <v>0</v>
      </c>
      <c r="D1061" s="212" t="e">
        <f>IF('Orçamento Base'!$F1060=Aux.!$G$11,"CONTRATACAO_PUBLICA",IF(VLOOKUP($C1061,'Orçamento Base'!$D$11:$G$2116,3,FALSE)="INDEXADO",VLOOKUP(VLOOKUP($C1060,'Orçamento Base'!$D$11:$G$2116,2,FALSE),'Index N_DESON.'!$A$9:$B$604,2),VLOOKUP($C1061,'Orçamento Base'!$D$11:$G$2116,3,FALSE)))</f>
        <v>#N/A</v>
      </c>
      <c r="E1061" s="208" t="e">
        <f>VLOOKUP($C1061,'Orçamento Base'!$D$11:$S$1673,2,FALSE)</f>
        <v>#N/A</v>
      </c>
      <c r="F1061" s="211">
        <f>Dados!$C$7</f>
        <v>44652</v>
      </c>
      <c r="G1061" s="226" t="e">
        <f>VLOOKUP($C1061,'Orçamento Base'!$D$11:$S$1673,4,FALSE)</f>
        <v>#N/A</v>
      </c>
      <c r="H1061" s="377">
        <f>IFERROR(VLOOKUP($C1061,'Orçamento Base'!$D$11:$S$1673,6,FALSE),0)</f>
        <v>0</v>
      </c>
      <c r="I1061" s="208" t="e">
        <f>VLOOKUP($C1061,'Orçamento Base'!$D$11:$S$1673,5,FALSE)</f>
        <v>#N/A</v>
      </c>
      <c r="J1061" s="167" t="e">
        <f>IF(Comparativo!$E$6="Tabela Não Desonerada",VLOOKUP($C1061,'Orçamento Base'!$D$11:$S$1673,12,FALSE),VLOOKUP($C1061,#REF!,12,FALSE))</f>
        <v>#N/A</v>
      </c>
      <c r="K1061" s="167">
        <f>IFERROR(IF(Comparativo!$E$6="Tabela Não Desonerada",VLOOKUP($C1061,'Orçamento Base'!$D$11:$S$1673,16,FALSE),VLOOKUP($C1061,#REF!,16,FALSE)),0)</f>
        <v>0</v>
      </c>
      <c r="L1061" s="575" t="e">
        <f>IF(AND($D1061="COMPOSICAO_PROPRIA",'Orçamento Base'!$N1061="-"),"14,18%",IF(AND($D1061="MERCADO",'Orçamento Base'!$N1061="-"),"15,38%",IF(Comparativo!$E$6="Tabela Não Desonerada",VLOOKUP($C1061,'Orçamento Base'!$D$11:$S$1673,11,FALSE),VLOOKUP($C1061,#REF!,11,FALSE))))</f>
        <v>#N/A</v>
      </c>
      <c r="M1061" s="209">
        <f>IF(Comparativo!$E$6="Tabela Não Desonerada",Encargos!$F$44,Encargos!$D$44)</f>
        <v>1.1122000000000001</v>
      </c>
      <c r="N1061" s="320"/>
      <c r="O1061" s="166" t="s">
        <v>101</v>
      </c>
      <c r="P1061" s="321"/>
      <c r="Q1061" s="166" t="s">
        <v>101</v>
      </c>
      <c r="R1061" s="321"/>
      <c r="S1061" s="322"/>
      <c r="T1061" s="322"/>
    </row>
    <row r="1062" spans="1:20">
      <c r="A1062" s="207">
        <f>'Identificação-TCE'!$A$13</f>
        <v>1</v>
      </c>
      <c r="B1062" s="168" t="e">
        <f>IF(AND(G1062&lt;&gt;"",H1062&gt;0,I1062&lt;&gt;"",J1062&lt;&gt;0,K1062&lt;&gt;0),COUNT($B$11:B1061)+1,"")</f>
        <v>#N/A</v>
      </c>
      <c r="C1062" s="207">
        <f>IF('Orçamento Base'!$M1061=0,0,'Orçamento Base'!$D1061)</f>
        <v>0</v>
      </c>
      <c r="D1062" s="212" t="e">
        <f>IF('Orçamento Base'!$F1061=Aux.!$G$11,"CONTRATACAO_PUBLICA",IF(VLOOKUP($C1062,'Orçamento Base'!$D$11:$G$2116,3,FALSE)="INDEXADO",VLOOKUP(VLOOKUP($C1061,'Orçamento Base'!$D$11:$G$2116,2,FALSE),'Index N_DESON.'!$A$9:$B$604,2),VLOOKUP($C1062,'Orçamento Base'!$D$11:$G$2116,3,FALSE)))</f>
        <v>#N/A</v>
      </c>
      <c r="E1062" s="208" t="e">
        <f>VLOOKUP($C1062,'Orçamento Base'!$D$11:$S$1673,2,FALSE)</f>
        <v>#N/A</v>
      </c>
      <c r="F1062" s="211">
        <f>Dados!$C$7</f>
        <v>44652</v>
      </c>
      <c r="G1062" s="226" t="e">
        <f>VLOOKUP($C1062,'Orçamento Base'!$D$11:$S$1673,4,FALSE)</f>
        <v>#N/A</v>
      </c>
      <c r="H1062" s="377">
        <f>IFERROR(VLOOKUP($C1062,'Orçamento Base'!$D$11:$S$1673,6,FALSE),0)</f>
        <v>0</v>
      </c>
      <c r="I1062" s="208" t="e">
        <f>VLOOKUP($C1062,'Orçamento Base'!$D$11:$S$1673,5,FALSE)</f>
        <v>#N/A</v>
      </c>
      <c r="J1062" s="167" t="e">
        <f>IF(Comparativo!$E$6="Tabela Não Desonerada",VLOOKUP($C1062,'Orçamento Base'!$D$11:$S$1673,12,FALSE),VLOOKUP($C1062,#REF!,12,FALSE))</f>
        <v>#N/A</v>
      </c>
      <c r="K1062" s="167">
        <f>IFERROR(IF(Comparativo!$E$6="Tabela Não Desonerada",VLOOKUP($C1062,'Orçamento Base'!$D$11:$S$1673,16,FALSE),VLOOKUP($C1062,#REF!,16,FALSE)),0)</f>
        <v>0</v>
      </c>
      <c r="L1062" s="575" t="e">
        <f>IF(AND($D1062="COMPOSICAO_PROPRIA",'Orçamento Base'!$N1062="-"),"14,18%",IF(AND($D1062="MERCADO",'Orçamento Base'!$N1062="-"),"15,38%",IF(Comparativo!$E$6="Tabela Não Desonerada",VLOOKUP($C1062,'Orçamento Base'!$D$11:$S$1673,11,FALSE),VLOOKUP($C1062,#REF!,11,FALSE))))</f>
        <v>#N/A</v>
      </c>
      <c r="M1062" s="209">
        <f>IF(Comparativo!$E$6="Tabela Não Desonerada",Encargos!$F$44,Encargos!$D$44)</f>
        <v>1.1122000000000001</v>
      </c>
      <c r="N1062" s="320"/>
      <c r="O1062" s="166" t="s">
        <v>101</v>
      </c>
      <c r="P1062" s="321"/>
      <c r="Q1062" s="166" t="s">
        <v>101</v>
      </c>
      <c r="R1062" s="321"/>
      <c r="S1062" s="322"/>
      <c r="T1062" s="322"/>
    </row>
    <row r="1063" spans="1:20">
      <c r="A1063" s="207">
        <f>'Identificação-TCE'!$A$13</f>
        <v>1</v>
      </c>
      <c r="B1063" s="168" t="e">
        <f>IF(AND(G1063&lt;&gt;"",H1063&gt;0,I1063&lt;&gt;"",J1063&lt;&gt;0,K1063&lt;&gt;0),COUNT($B$11:B1062)+1,"")</f>
        <v>#N/A</v>
      </c>
      <c r="C1063" s="207">
        <f>IF('Orçamento Base'!$M1062=0,0,'Orçamento Base'!$D1062)</f>
        <v>0</v>
      </c>
      <c r="D1063" s="212" t="e">
        <f>IF('Orçamento Base'!$F1062=Aux.!$G$11,"CONTRATACAO_PUBLICA",IF(VLOOKUP($C1063,'Orçamento Base'!$D$11:$G$2116,3,FALSE)="INDEXADO",VLOOKUP(VLOOKUP($C1062,'Orçamento Base'!$D$11:$G$2116,2,FALSE),'Index N_DESON.'!$A$9:$B$604,2),VLOOKUP($C1063,'Orçamento Base'!$D$11:$G$2116,3,FALSE)))</f>
        <v>#N/A</v>
      </c>
      <c r="E1063" s="208" t="e">
        <f>VLOOKUP($C1063,'Orçamento Base'!$D$11:$S$1673,2,FALSE)</f>
        <v>#N/A</v>
      </c>
      <c r="F1063" s="211">
        <f>Dados!$C$7</f>
        <v>44652</v>
      </c>
      <c r="G1063" s="226" t="e">
        <f>VLOOKUP($C1063,'Orçamento Base'!$D$11:$S$1673,4,FALSE)</f>
        <v>#N/A</v>
      </c>
      <c r="H1063" s="377">
        <f>IFERROR(VLOOKUP($C1063,'Orçamento Base'!$D$11:$S$1673,6,FALSE),0)</f>
        <v>0</v>
      </c>
      <c r="I1063" s="208" t="e">
        <f>VLOOKUP($C1063,'Orçamento Base'!$D$11:$S$1673,5,FALSE)</f>
        <v>#N/A</v>
      </c>
      <c r="J1063" s="167" t="e">
        <f>IF(Comparativo!$E$6="Tabela Não Desonerada",VLOOKUP($C1063,'Orçamento Base'!$D$11:$S$1673,12,FALSE),VLOOKUP($C1063,#REF!,12,FALSE))</f>
        <v>#N/A</v>
      </c>
      <c r="K1063" s="167">
        <f>IFERROR(IF(Comparativo!$E$6="Tabela Não Desonerada",VLOOKUP($C1063,'Orçamento Base'!$D$11:$S$1673,16,FALSE),VLOOKUP($C1063,#REF!,16,FALSE)),0)</f>
        <v>0</v>
      </c>
      <c r="L1063" s="575" t="e">
        <f>IF(AND($D1063="COMPOSICAO_PROPRIA",'Orçamento Base'!$N1063="-"),"14,18%",IF(AND($D1063="MERCADO",'Orçamento Base'!$N1063="-"),"15,38%",IF(Comparativo!$E$6="Tabela Não Desonerada",VLOOKUP($C1063,'Orçamento Base'!$D$11:$S$1673,11,FALSE),VLOOKUP($C1063,#REF!,11,FALSE))))</f>
        <v>#N/A</v>
      </c>
      <c r="M1063" s="209">
        <f>IF(Comparativo!$E$6="Tabela Não Desonerada",Encargos!$F$44,Encargos!$D$44)</f>
        <v>1.1122000000000001</v>
      </c>
      <c r="N1063" s="320"/>
      <c r="O1063" s="166" t="s">
        <v>101</v>
      </c>
      <c r="P1063" s="321"/>
      <c r="Q1063" s="166" t="s">
        <v>101</v>
      </c>
      <c r="R1063" s="321"/>
      <c r="S1063" s="322"/>
      <c r="T1063" s="322"/>
    </row>
    <row r="1064" spans="1:20">
      <c r="A1064" s="207">
        <f>'Identificação-TCE'!$A$13</f>
        <v>1</v>
      </c>
      <c r="B1064" s="168" t="e">
        <f>IF(AND(G1064&lt;&gt;"",H1064&gt;0,I1064&lt;&gt;"",J1064&lt;&gt;0,K1064&lt;&gt;0),COUNT($B$11:B1063)+1,"")</f>
        <v>#N/A</v>
      </c>
      <c r="C1064" s="207">
        <f>IF('Orçamento Base'!$M1063=0,0,'Orçamento Base'!$D1063)</f>
        <v>0</v>
      </c>
      <c r="D1064" s="212" t="e">
        <f>IF('Orçamento Base'!$F1063=Aux.!$G$11,"CONTRATACAO_PUBLICA",IF(VLOOKUP($C1064,'Orçamento Base'!$D$11:$G$2116,3,FALSE)="INDEXADO",VLOOKUP(VLOOKUP($C1063,'Orçamento Base'!$D$11:$G$2116,2,FALSE),'Index N_DESON.'!$A$9:$B$604,2),VLOOKUP($C1064,'Orçamento Base'!$D$11:$G$2116,3,FALSE)))</f>
        <v>#N/A</v>
      </c>
      <c r="E1064" s="208" t="e">
        <f>VLOOKUP($C1064,'Orçamento Base'!$D$11:$S$1673,2,FALSE)</f>
        <v>#N/A</v>
      </c>
      <c r="F1064" s="211">
        <f>Dados!$C$7</f>
        <v>44652</v>
      </c>
      <c r="G1064" s="226" t="e">
        <f>VLOOKUP($C1064,'Orçamento Base'!$D$11:$S$1673,4,FALSE)</f>
        <v>#N/A</v>
      </c>
      <c r="H1064" s="377">
        <f>IFERROR(VLOOKUP($C1064,'Orçamento Base'!$D$11:$S$1673,6,FALSE),0)</f>
        <v>0</v>
      </c>
      <c r="I1064" s="208" t="e">
        <f>VLOOKUP($C1064,'Orçamento Base'!$D$11:$S$1673,5,FALSE)</f>
        <v>#N/A</v>
      </c>
      <c r="J1064" s="167" t="e">
        <f>IF(Comparativo!$E$6="Tabela Não Desonerada",VLOOKUP($C1064,'Orçamento Base'!$D$11:$S$1673,12,FALSE),VLOOKUP($C1064,#REF!,12,FALSE))</f>
        <v>#N/A</v>
      </c>
      <c r="K1064" s="167">
        <f>IFERROR(IF(Comparativo!$E$6="Tabela Não Desonerada",VLOOKUP($C1064,'Orçamento Base'!$D$11:$S$1673,16,FALSE),VLOOKUP($C1064,#REF!,16,FALSE)),0)</f>
        <v>0</v>
      </c>
      <c r="L1064" s="575" t="e">
        <f>IF(AND($D1064="COMPOSICAO_PROPRIA",'Orçamento Base'!$N1064="-"),"14,18%",IF(AND($D1064="MERCADO",'Orçamento Base'!$N1064="-"),"15,38%",IF(Comparativo!$E$6="Tabela Não Desonerada",VLOOKUP($C1064,'Orçamento Base'!$D$11:$S$1673,11,FALSE),VLOOKUP($C1064,#REF!,11,FALSE))))</f>
        <v>#N/A</v>
      </c>
      <c r="M1064" s="209">
        <f>IF(Comparativo!$E$6="Tabela Não Desonerada",Encargos!$F$44,Encargos!$D$44)</f>
        <v>1.1122000000000001</v>
      </c>
      <c r="N1064" s="320"/>
      <c r="O1064" s="166" t="s">
        <v>101</v>
      </c>
      <c r="P1064" s="321"/>
      <c r="Q1064" s="166" t="s">
        <v>101</v>
      </c>
      <c r="R1064" s="321"/>
      <c r="S1064" s="322"/>
      <c r="T1064" s="322"/>
    </row>
    <row r="1065" spans="1:20">
      <c r="A1065" s="207">
        <f>'Identificação-TCE'!$A$13</f>
        <v>1</v>
      </c>
      <c r="B1065" s="168" t="e">
        <f>IF(AND(G1065&lt;&gt;"",H1065&gt;0,I1065&lt;&gt;"",J1065&lt;&gt;0,K1065&lt;&gt;0),COUNT($B$11:B1064)+1,"")</f>
        <v>#N/A</v>
      </c>
      <c r="C1065" s="207">
        <f>IF('Orçamento Base'!$M1064=0,0,'Orçamento Base'!$D1064)</f>
        <v>0</v>
      </c>
      <c r="D1065" s="212" t="e">
        <f>IF('Orçamento Base'!$F1064=Aux.!$G$11,"CONTRATACAO_PUBLICA",IF(VLOOKUP($C1065,'Orçamento Base'!$D$11:$G$2116,3,FALSE)="INDEXADO",VLOOKUP(VLOOKUP($C1064,'Orçamento Base'!$D$11:$G$2116,2,FALSE),'Index N_DESON.'!$A$9:$B$604,2),VLOOKUP($C1065,'Orçamento Base'!$D$11:$G$2116,3,FALSE)))</f>
        <v>#N/A</v>
      </c>
      <c r="E1065" s="208" t="e">
        <f>VLOOKUP($C1065,'Orçamento Base'!$D$11:$S$1673,2,FALSE)</f>
        <v>#N/A</v>
      </c>
      <c r="F1065" s="211">
        <f>Dados!$C$7</f>
        <v>44652</v>
      </c>
      <c r="G1065" s="226" t="e">
        <f>VLOOKUP($C1065,'Orçamento Base'!$D$11:$S$1673,4,FALSE)</f>
        <v>#N/A</v>
      </c>
      <c r="H1065" s="377">
        <f>IFERROR(VLOOKUP($C1065,'Orçamento Base'!$D$11:$S$1673,6,FALSE),0)</f>
        <v>0</v>
      </c>
      <c r="I1065" s="208" t="e">
        <f>VLOOKUP($C1065,'Orçamento Base'!$D$11:$S$1673,5,FALSE)</f>
        <v>#N/A</v>
      </c>
      <c r="J1065" s="167" t="e">
        <f>IF(Comparativo!$E$6="Tabela Não Desonerada",VLOOKUP($C1065,'Orçamento Base'!$D$11:$S$1673,12,FALSE),VLOOKUP($C1065,#REF!,12,FALSE))</f>
        <v>#N/A</v>
      </c>
      <c r="K1065" s="167">
        <f>IFERROR(IF(Comparativo!$E$6="Tabela Não Desonerada",VLOOKUP($C1065,'Orçamento Base'!$D$11:$S$1673,16,FALSE),VLOOKUP($C1065,#REF!,16,FALSE)),0)</f>
        <v>0</v>
      </c>
      <c r="L1065" s="575" t="e">
        <f>IF(AND($D1065="COMPOSICAO_PROPRIA",'Orçamento Base'!$N1065="-"),"14,18%",IF(AND($D1065="MERCADO",'Orçamento Base'!$N1065="-"),"15,38%",IF(Comparativo!$E$6="Tabela Não Desonerada",VLOOKUP($C1065,'Orçamento Base'!$D$11:$S$1673,11,FALSE),VLOOKUP($C1065,#REF!,11,FALSE))))</f>
        <v>#N/A</v>
      </c>
      <c r="M1065" s="209">
        <f>IF(Comparativo!$E$6="Tabela Não Desonerada",Encargos!$F$44,Encargos!$D$44)</f>
        <v>1.1122000000000001</v>
      </c>
      <c r="N1065" s="320"/>
      <c r="O1065" s="166" t="s">
        <v>101</v>
      </c>
      <c r="P1065" s="321"/>
      <c r="Q1065" s="166" t="s">
        <v>101</v>
      </c>
      <c r="R1065" s="321"/>
      <c r="S1065" s="322"/>
      <c r="T1065" s="322"/>
    </row>
    <row r="1066" spans="1:20">
      <c r="A1066" s="207">
        <f>'Identificação-TCE'!$A$13</f>
        <v>1</v>
      </c>
      <c r="B1066" s="168" t="e">
        <f>IF(AND(G1066&lt;&gt;"",H1066&gt;0,I1066&lt;&gt;"",J1066&lt;&gt;0,K1066&lt;&gt;0),COUNT($B$11:B1065)+1,"")</f>
        <v>#N/A</v>
      </c>
      <c r="C1066" s="207">
        <f>IF('Orçamento Base'!$M1065=0,0,'Orçamento Base'!$D1065)</f>
        <v>0</v>
      </c>
      <c r="D1066" s="212" t="e">
        <f>IF('Orçamento Base'!$F1065=Aux.!$G$11,"CONTRATACAO_PUBLICA",IF(VLOOKUP($C1066,'Orçamento Base'!$D$11:$G$2116,3,FALSE)="INDEXADO",VLOOKUP(VLOOKUP($C1065,'Orçamento Base'!$D$11:$G$2116,2,FALSE),'Index N_DESON.'!$A$9:$B$604,2),VLOOKUP($C1066,'Orçamento Base'!$D$11:$G$2116,3,FALSE)))</f>
        <v>#N/A</v>
      </c>
      <c r="E1066" s="208" t="e">
        <f>VLOOKUP($C1066,'Orçamento Base'!$D$11:$S$1673,2,FALSE)</f>
        <v>#N/A</v>
      </c>
      <c r="F1066" s="211">
        <f>Dados!$C$7</f>
        <v>44652</v>
      </c>
      <c r="G1066" s="226" t="e">
        <f>VLOOKUP($C1066,'Orçamento Base'!$D$11:$S$1673,4,FALSE)</f>
        <v>#N/A</v>
      </c>
      <c r="H1066" s="377">
        <f>IFERROR(VLOOKUP($C1066,'Orçamento Base'!$D$11:$S$1673,6,FALSE),0)</f>
        <v>0</v>
      </c>
      <c r="I1066" s="208" t="e">
        <f>VLOOKUP($C1066,'Orçamento Base'!$D$11:$S$1673,5,FALSE)</f>
        <v>#N/A</v>
      </c>
      <c r="J1066" s="167" t="e">
        <f>IF(Comparativo!$E$6="Tabela Não Desonerada",VLOOKUP($C1066,'Orçamento Base'!$D$11:$S$1673,12,FALSE),VLOOKUP($C1066,#REF!,12,FALSE))</f>
        <v>#N/A</v>
      </c>
      <c r="K1066" s="167">
        <f>IFERROR(IF(Comparativo!$E$6="Tabela Não Desonerada",VLOOKUP($C1066,'Orçamento Base'!$D$11:$S$1673,16,FALSE),VLOOKUP($C1066,#REF!,16,FALSE)),0)</f>
        <v>0</v>
      </c>
      <c r="L1066" s="575" t="e">
        <f>IF(AND($D1066="COMPOSICAO_PROPRIA",'Orçamento Base'!$N1066="-"),"14,18%",IF(AND($D1066="MERCADO",'Orçamento Base'!$N1066="-"),"15,38%",IF(Comparativo!$E$6="Tabela Não Desonerada",VLOOKUP($C1066,'Orçamento Base'!$D$11:$S$1673,11,FALSE),VLOOKUP($C1066,#REF!,11,FALSE))))</f>
        <v>#N/A</v>
      </c>
      <c r="M1066" s="209">
        <f>IF(Comparativo!$E$6="Tabela Não Desonerada",Encargos!$F$44,Encargos!$D$44)</f>
        <v>1.1122000000000001</v>
      </c>
      <c r="N1066" s="320"/>
      <c r="O1066" s="166" t="s">
        <v>101</v>
      </c>
      <c r="P1066" s="321"/>
      <c r="Q1066" s="166" t="s">
        <v>101</v>
      </c>
      <c r="R1066" s="321"/>
      <c r="S1066" s="322"/>
      <c r="T1066" s="322"/>
    </row>
    <row r="1067" spans="1:20">
      <c r="A1067" s="207">
        <f>'Identificação-TCE'!$A$13</f>
        <v>1</v>
      </c>
      <c r="B1067" s="168" t="e">
        <f>IF(AND(G1067&lt;&gt;"",H1067&gt;0,I1067&lt;&gt;"",J1067&lt;&gt;0,K1067&lt;&gt;0),COUNT($B$11:B1066)+1,"")</f>
        <v>#N/A</v>
      </c>
      <c r="C1067" s="207">
        <f>IF('Orçamento Base'!$M1066=0,0,'Orçamento Base'!$D1066)</f>
        <v>0</v>
      </c>
      <c r="D1067" s="212" t="e">
        <f>IF('Orçamento Base'!$F1066=Aux.!$G$11,"CONTRATACAO_PUBLICA",IF(VLOOKUP($C1067,'Orçamento Base'!$D$11:$G$2116,3,FALSE)="INDEXADO",VLOOKUP(VLOOKUP($C1066,'Orçamento Base'!$D$11:$G$2116,2,FALSE),'Index N_DESON.'!$A$9:$B$604,2),VLOOKUP($C1067,'Orçamento Base'!$D$11:$G$2116,3,FALSE)))</f>
        <v>#N/A</v>
      </c>
      <c r="E1067" s="208" t="e">
        <f>VLOOKUP($C1067,'Orçamento Base'!$D$11:$S$1673,2,FALSE)</f>
        <v>#N/A</v>
      </c>
      <c r="F1067" s="211">
        <f>Dados!$C$7</f>
        <v>44652</v>
      </c>
      <c r="G1067" s="226" t="e">
        <f>VLOOKUP($C1067,'Orçamento Base'!$D$11:$S$1673,4,FALSE)</f>
        <v>#N/A</v>
      </c>
      <c r="H1067" s="377">
        <f>IFERROR(VLOOKUP($C1067,'Orçamento Base'!$D$11:$S$1673,6,FALSE),0)</f>
        <v>0</v>
      </c>
      <c r="I1067" s="208" t="e">
        <f>VLOOKUP($C1067,'Orçamento Base'!$D$11:$S$1673,5,FALSE)</f>
        <v>#N/A</v>
      </c>
      <c r="J1067" s="167" t="e">
        <f>IF(Comparativo!$E$6="Tabela Não Desonerada",VLOOKUP($C1067,'Orçamento Base'!$D$11:$S$1673,12,FALSE),VLOOKUP($C1067,#REF!,12,FALSE))</f>
        <v>#N/A</v>
      </c>
      <c r="K1067" s="167">
        <f>IFERROR(IF(Comparativo!$E$6="Tabela Não Desonerada",VLOOKUP($C1067,'Orçamento Base'!$D$11:$S$1673,16,FALSE),VLOOKUP($C1067,#REF!,16,FALSE)),0)</f>
        <v>0</v>
      </c>
      <c r="L1067" s="575" t="e">
        <f>IF(AND($D1067="COMPOSICAO_PROPRIA",'Orçamento Base'!$N1067="-"),"14,18%",IF(AND($D1067="MERCADO",'Orçamento Base'!$N1067="-"),"15,38%",IF(Comparativo!$E$6="Tabela Não Desonerada",VLOOKUP($C1067,'Orçamento Base'!$D$11:$S$1673,11,FALSE),VLOOKUP($C1067,#REF!,11,FALSE))))</f>
        <v>#N/A</v>
      </c>
      <c r="M1067" s="209">
        <f>IF(Comparativo!$E$6="Tabela Não Desonerada",Encargos!$F$44,Encargos!$D$44)</f>
        <v>1.1122000000000001</v>
      </c>
      <c r="N1067" s="320"/>
      <c r="O1067" s="166" t="s">
        <v>101</v>
      </c>
      <c r="P1067" s="321"/>
      <c r="Q1067" s="166" t="s">
        <v>101</v>
      </c>
      <c r="R1067" s="321"/>
      <c r="S1067" s="322"/>
      <c r="T1067" s="322"/>
    </row>
    <row r="1068" spans="1:20">
      <c r="A1068" s="207">
        <f>'Identificação-TCE'!$A$13</f>
        <v>1</v>
      </c>
      <c r="B1068" s="168" t="e">
        <f>IF(AND(G1068&lt;&gt;"",H1068&gt;0,I1068&lt;&gt;"",J1068&lt;&gt;0,K1068&lt;&gt;0),COUNT($B$11:B1067)+1,"")</f>
        <v>#N/A</v>
      </c>
      <c r="C1068" s="207">
        <f>IF('Orçamento Base'!$M1067=0,0,'Orçamento Base'!$D1067)</f>
        <v>0</v>
      </c>
      <c r="D1068" s="212" t="e">
        <f>IF('Orçamento Base'!$F1067=Aux.!$G$11,"CONTRATACAO_PUBLICA",IF(VLOOKUP($C1068,'Orçamento Base'!$D$11:$G$2116,3,FALSE)="INDEXADO",VLOOKUP(VLOOKUP($C1067,'Orçamento Base'!$D$11:$G$2116,2,FALSE),'Index N_DESON.'!$A$9:$B$604,2),VLOOKUP($C1068,'Orçamento Base'!$D$11:$G$2116,3,FALSE)))</f>
        <v>#N/A</v>
      </c>
      <c r="E1068" s="208" t="e">
        <f>VLOOKUP($C1068,'Orçamento Base'!$D$11:$S$1673,2,FALSE)</f>
        <v>#N/A</v>
      </c>
      <c r="F1068" s="211">
        <f>Dados!$C$7</f>
        <v>44652</v>
      </c>
      <c r="G1068" s="226" t="e">
        <f>VLOOKUP($C1068,'Orçamento Base'!$D$11:$S$1673,4,FALSE)</f>
        <v>#N/A</v>
      </c>
      <c r="H1068" s="377">
        <f>IFERROR(VLOOKUP($C1068,'Orçamento Base'!$D$11:$S$1673,6,FALSE),0)</f>
        <v>0</v>
      </c>
      <c r="I1068" s="208" t="e">
        <f>VLOOKUP($C1068,'Orçamento Base'!$D$11:$S$1673,5,FALSE)</f>
        <v>#N/A</v>
      </c>
      <c r="J1068" s="167" t="e">
        <f>IF(Comparativo!$E$6="Tabela Não Desonerada",VLOOKUP($C1068,'Orçamento Base'!$D$11:$S$1673,12,FALSE),VLOOKUP($C1068,#REF!,12,FALSE))</f>
        <v>#N/A</v>
      </c>
      <c r="K1068" s="167">
        <f>IFERROR(IF(Comparativo!$E$6="Tabela Não Desonerada",VLOOKUP($C1068,'Orçamento Base'!$D$11:$S$1673,16,FALSE),VLOOKUP($C1068,#REF!,16,FALSE)),0)</f>
        <v>0</v>
      </c>
      <c r="L1068" s="575" t="e">
        <f>IF(AND($D1068="COMPOSICAO_PROPRIA",'Orçamento Base'!$N1068="-"),"14,18%",IF(AND($D1068="MERCADO",'Orçamento Base'!$N1068="-"),"15,38%",IF(Comparativo!$E$6="Tabela Não Desonerada",VLOOKUP($C1068,'Orçamento Base'!$D$11:$S$1673,11,FALSE),VLOOKUP($C1068,#REF!,11,FALSE))))</f>
        <v>#N/A</v>
      </c>
      <c r="M1068" s="209">
        <f>IF(Comparativo!$E$6="Tabela Não Desonerada",Encargos!$F$44,Encargos!$D$44)</f>
        <v>1.1122000000000001</v>
      </c>
      <c r="N1068" s="320"/>
      <c r="O1068" s="166" t="s">
        <v>101</v>
      </c>
      <c r="P1068" s="321"/>
      <c r="Q1068" s="166" t="s">
        <v>101</v>
      </c>
      <c r="R1068" s="321"/>
      <c r="S1068" s="322"/>
      <c r="T1068" s="322"/>
    </row>
    <row r="1069" spans="1:20">
      <c r="A1069" s="207">
        <f>'Identificação-TCE'!$A$13</f>
        <v>1</v>
      </c>
      <c r="B1069" s="168" t="e">
        <f>IF(AND(G1069&lt;&gt;"",H1069&gt;0,I1069&lt;&gt;"",J1069&lt;&gt;0,K1069&lt;&gt;0),COUNT($B$11:B1068)+1,"")</f>
        <v>#N/A</v>
      </c>
      <c r="C1069" s="207">
        <f>IF('Orçamento Base'!$M1068=0,0,'Orçamento Base'!$D1068)</f>
        <v>0</v>
      </c>
      <c r="D1069" s="212" t="e">
        <f>IF('Orçamento Base'!$F1068=Aux.!$G$11,"CONTRATACAO_PUBLICA",IF(VLOOKUP($C1069,'Orçamento Base'!$D$11:$G$2116,3,FALSE)="INDEXADO",VLOOKUP(VLOOKUP($C1068,'Orçamento Base'!$D$11:$G$2116,2,FALSE),'Index N_DESON.'!$A$9:$B$604,2),VLOOKUP($C1069,'Orçamento Base'!$D$11:$G$2116,3,FALSE)))</f>
        <v>#N/A</v>
      </c>
      <c r="E1069" s="208" t="e">
        <f>VLOOKUP($C1069,'Orçamento Base'!$D$11:$S$1673,2,FALSE)</f>
        <v>#N/A</v>
      </c>
      <c r="F1069" s="211">
        <f>Dados!$C$7</f>
        <v>44652</v>
      </c>
      <c r="G1069" s="226" t="e">
        <f>VLOOKUP($C1069,'Orçamento Base'!$D$11:$S$1673,4,FALSE)</f>
        <v>#N/A</v>
      </c>
      <c r="H1069" s="377">
        <f>IFERROR(VLOOKUP($C1069,'Orçamento Base'!$D$11:$S$1673,6,FALSE),0)</f>
        <v>0</v>
      </c>
      <c r="I1069" s="208" t="e">
        <f>VLOOKUP($C1069,'Orçamento Base'!$D$11:$S$1673,5,FALSE)</f>
        <v>#N/A</v>
      </c>
      <c r="J1069" s="167" t="e">
        <f>IF(Comparativo!$E$6="Tabela Não Desonerada",VLOOKUP($C1069,'Orçamento Base'!$D$11:$S$1673,12,FALSE),VLOOKUP($C1069,#REF!,12,FALSE))</f>
        <v>#N/A</v>
      </c>
      <c r="K1069" s="167">
        <f>IFERROR(IF(Comparativo!$E$6="Tabela Não Desonerada",VLOOKUP($C1069,'Orçamento Base'!$D$11:$S$1673,16,FALSE),VLOOKUP($C1069,#REF!,16,FALSE)),0)</f>
        <v>0</v>
      </c>
      <c r="L1069" s="575" t="e">
        <f>IF(AND($D1069="COMPOSICAO_PROPRIA",'Orçamento Base'!$N1069="-"),"14,18%",IF(AND($D1069="MERCADO",'Orçamento Base'!$N1069="-"),"15,38%",IF(Comparativo!$E$6="Tabela Não Desonerada",VLOOKUP($C1069,'Orçamento Base'!$D$11:$S$1673,11,FALSE),VLOOKUP($C1069,#REF!,11,FALSE))))</f>
        <v>#N/A</v>
      </c>
      <c r="M1069" s="209">
        <f>IF(Comparativo!$E$6="Tabela Não Desonerada",Encargos!$F$44,Encargos!$D$44)</f>
        <v>1.1122000000000001</v>
      </c>
      <c r="N1069" s="320"/>
      <c r="O1069" s="166" t="s">
        <v>101</v>
      </c>
      <c r="P1069" s="321"/>
      <c r="Q1069" s="166" t="s">
        <v>101</v>
      </c>
      <c r="R1069" s="321"/>
      <c r="S1069" s="322"/>
      <c r="T1069" s="322"/>
    </row>
    <row r="1070" spans="1:20">
      <c r="A1070" s="207">
        <f>'Identificação-TCE'!$A$13</f>
        <v>1</v>
      </c>
      <c r="B1070" s="168" t="e">
        <f>IF(AND(G1070&lt;&gt;"",H1070&gt;0,I1070&lt;&gt;"",J1070&lt;&gt;0,K1070&lt;&gt;0),COUNT($B$11:B1069)+1,"")</f>
        <v>#N/A</v>
      </c>
      <c r="C1070" s="207">
        <f>IF('Orçamento Base'!$M1069=0,0,'Orçamento Base'!$D1069)</f>
        <v>0</v>
      </c>
      <c r="D1070" s="212" t="e">
        <f>IF('Orçamento Base'!$F1069=Aux.!$G$11,"CONTRATACAO_PUBLICA",IF(VLOOKUP($C1070,'Orçamento Base'!$D$11:$G$2116,3,FALSE)="INDEXADO",VLOOKUP(VLOOKUP($C1069,'Orçamento Base'!$D$11:$G$2116,2,FALSE),'Index N_DESON.'!$A$9:$B$604,2),VLOOKUP($C1070,'Orçamento Base'!$D$11:$G$2116,3,FALSE)))</f>
        <v>#N/A</v>
      </c>
      <c r="E1070" s="208" t="e">
        <f>VLOOKUP($C1070,'Orçamento Base'!$D$11:$S$1673,2,FALSE)</f>
        <v>#N/A</v>
      </c>
      <c r="F1070" s="211">
        <f>Dados!$C$7</f>
        <v>44652</v>
      </c>
      <c r="G1070" s="226" t="e">
        <f>VLOOKUP($C1070,'Orçamento Base'!$D$11:$S$1673,4,FALSE)</f>
        <v>#N/A</v>
      </c>
      <c r="H1070" s="377">
        <f>IFERROR(VLOOKUP($C1070,'Orçamento Base'!$D$11:$S$1673,6,FALSE),0)</f>
        <v>0</v>
      </c>
      <c r="I1070" s="208" t="e">
        <f>VLOOKUP($C1070,'Orçamento Base'!$D$11:$S$1673,5,FALSE)</f>
        <v>#N/A</v>
      </c>
      <c r="J1070" s="167" t="e">
        <f>IF(Comparativo!$E$6="Tabela Não Desonerada",VLOOKUP($C1070,'Orçamento Base'!$D$11:$S$1673,12,FALSE),VLOOKUP($C1070,#REF!,12,FALSE))</f>
        <v>#N/A</v>
      </c>
      <c r="K1070" s="167">
        <f>IFERROR(IF(Comparativo!$E$6="Tabela Não Desonerada",VLOOKUP($C1070,'Orçamento Base'!$D$11:$S$1673,16,FALSE),VLOOKUP($C1070,#REF!,16,FALSE)),0)</f>
        <v>0</v>
      </c>
      <c r="L1070" s="575" t="e">
        <f>IF(AND($D1070="COMPOSICAO_PROPRIA",'Orçamento Base'!$N1070="-"),"14,18%",IF(AND($D1070="MERCADO",'Orçamento Base'!$N1070="-"),"15,38%",IF(Comparativo!$E$6="Tabela Não Desonerada",VLOOKUP($C1070,'Orçamento Base'!$D$11:$S$1673,11,FALSE),VLOOKUP($C1070,#REF!,11,FALSE))))</f>
        <v>#N/A</v>
      </c>
      <c r="M1070" s="209">
        <f>IF(Comparativo!$E$6="Tabela Não Desonerada",Encargos!$F$44,Encargos!$D$44)</f>
        <v>1.1122000000000001</v>
      </c>
      <c r="N1070" s="320"/>
      <c r="O1070" s="166" t="s">
        <v>101</v>
      </c>
      <c r="P1070" s="321"/>
      <c r="Q1070" s="166" t="s">
        <v>101</v>
      </c>
      <c r="R1070" s="321"/>
      <c r="S1070" s="322"/>
      <c r="T1070" s="322"/>
    </row>
    <row r="1071" spans="1:20">
      <c r="A1071" s="207">
        <f>'Identificação-TCE'!$A$13</f>
        <v>1</v>
      </c>
      <c r="B1071" s="168" t="e">
        <f>IF(AND(G1071&lt;&gt;"",H1071&gt;0,I1071&lt;&gt;"",J1071&lt;&gt;0,K1071&lt;&gt;0),COUNT($B$11:B1070)+1,"")</f>
        <v>#N/A</v>
      </c>
      <c r="C1071" s="207">
        <f>IF('Orçamento Base'!$M1070=0,0,'Orçamento Base'!$D1070)</f>
        <v>0</v>
      </c>
      <c r="D1071" s="212" t="e">
        <f>IF('Orçamento Base'!$F1070=Aux.!$G$11,"CONTRATACAO_PUBLICA",IF(VLOOKUP($C1071,'Orçamento Base'!$D$11:$G$2116,3,FALSE)="INDEXADO",VLOOKUP(VLOOKUP($C1070,'Orçamento Base'!$D$11:$G$2116,2,FALSE),'Index N_DESON.'!$A$9:$B$604,2),VLOOKUP($C1071,'Orçamento Base'!$D$11:$G$2116,3,FALSE)))</f>
        <v>#N/A</v>
      </c>
      <c r="E1071" s="208" t="e">
        <f>VLOOKUP($C1071,'Orçamento Base'!$D$11:$S$1673,2,FALSE)</f>
        <v>#N/A</v>
      </c>
      <c r="F1071" s="211">
        <f>Dados!$C$7</f>
        <v>44652</v>
      </c>
      <c r="G1071" s="226" t="e">
        <f>VLOOKUP($C1071,'Orçamento Base'!$D$11:$S$1673,4,FALSE)</f>
        <v>#N/A</v>
      </c>
      <c r="H1071" s="377">
        <f>IFERROR(VLOOKUP($C1071,'Orçamento Base'!$D$11:$S$1673,6,FALSE),0)</f>
        <v>0</v>
      </c>
      <c r="I1071" s="208" t="e">
        <f>VLOOKUP($C1071,'Orçamento Base'!$D$11:$S$1673,5,FALSE)</f>
        <v>#N/A</v>
      </c>
      <c r="J1071" s="167" t="e">
        <f>IF(Comparativo!$E$6="Tabela Não Desonerada",VLOOKUP($C1071,'Orçamento Base'!$D$11:$S$1673,12,FALSE),VLOOKUP($C1071,#REF!,12,FALSE))</f>
        <v>#N/A</v>
      </c>
      <c r="K1071" s="167">
        <f>IFERROR(IF(Comparativo!$E$6="Tabela Não Desonerada",VLOOKUP($C1071,'Orçamento Base'!$D$11:$S$1673,16,FALSE),VLOOKUP($C1071,#REF!,16,FALSE)),0)</f>
        <v>0</v>
      </c>
      <c r="L1071" s="575" t="e">
        <f>IF(AND($D1071="COMPOSICAO_PROPRIA",'Orçamento Base'!$N1071="-"),"14,18%",IF(AND($D1071="MERCADO",'Orçamento Base'!$N1071="-"),"15,38%",IF(Comparativo!$E$6="Tabela Não Desonerada",VLOOKUP($C1071,'Orçamento Base'!$D$11:$S$1673,11,FALSE),VLOOKUP($C1071,#REF!,11,FALSE))))</f>
        <v>#N/A</v>
      </c>
      <c r="M1071" s="209">
        <f>IF(Comparativo!$E$6="Tabela Não Desonerada",Encargos!$F$44,Encargos!$D$44)</f>
        <v>1.1122000000000001</v>
      </c>
      <c r="N1071" s="320"/>
      <c r="O1071" s="166" t="s">
        <v>101</v>
      </c>
      <c r="P1071" s="321"/>
      <c r="Q1071" s="166" t="s">
        <v>101</v>
      </c>
      <c r="R1071" s="321"/>
      <c r="S1071" s="322"/>
      <c r="T1071" s="322"/>
    </row>
    <row r="1072" spans="1:20">
      <c r="A1072" s="207">
        <f>'Identificação-TCE'!$A$13</f>
        <v>1</v>
      </c>
      <c r="B1072" s="168" t="e">
        <f>IF(AND(G1072&lt;&gt;"",H1072&gt;0,I1072&lt;&gt;"",J1072&lt;&gt;0,K1072&lt;&gt;0),COUNT($B$11:B1071)+1,"")</f>
        <v>#N/A</v>
      </c>
      <c r="C1072" s="207">
        <f>IF('Orçamento Base'!$M1071=0,0,'Orçamento Base'!$D1071)</f>
        <v>0</v>
      </c>
      <c r="D1072" s="212" t="e">
        <f>IF('Orçamento Base'!$F1071=Aux.!$G$11,"CONTRATACAO_PUBLICA",IF(VLOOKUP($C1072,'Orçamento Base'!$D$11:$G$2116,3,FALSE)="INDEXADO",VLOOKUP(VLOOKUP($C1071,'Orçamento Base'!$D$11:$G$2116,2,FALSE),'Index N_DESON.'!$A$9:$B$604,2),VLOOKUP($C1072,'Orçamento Base'!$D$11:$G$2116,3,FALSE)))</f>
        <v>#N/A</v>
      </c>
      <c r="E1072" s="208" t="e">
        <f>VLOOKUP($C1072,'Orçamento Base'!$D$11:$S$1673,2,FALSE)</f>
        <v>#N/A</v>
      </c>
      <c r="F1072" s="211">
        <f>Dados!$C$7</f>
        <v>44652</v>
      </c>
      <c r="G1072" s="226" t="e">
        <f>VLOOKUP($C1072,'Orçamento Base'!$D$11:$S$1673,4,FALSE)</f>
        <v>#N/A</v>
      </c>
      <c r="H1072" s="377">
        <f>IFERROR(VLOOKUP($C1072,'Orçamento Base'!$D$11:$S$1673,6,FALSE),0)</f>
        <v>0</v>
      </c>
      <c r="I1072" s="208" t="e">
        <f>VLOOKUP($C1072,'Orçamento Base'!$D$11:$S$1673,5,FALSE)</f>
        <v>#N/A</v>
      </c>
      <c r="J1072" s="167" t="e">
        <f>IF(Comparativo!$E$6="Tabela Não Desonerada",VLOOKUP($C1072,'Orçamento Base'!$D$11:$S$1673,12,FALSE),VLOOKUP($C1072,#REF!,12,FALSE))</f>
        <v>#N/A</v>
      </c>
      <c r="K1072" s="167">
        <f>IFERROR(IF(Comparativo!$E$6="Tabela Não Desonerada",VLOOKUP($C1072,'Orçamento Base'!$D$11:$S$1673,16,FALSE),VLOOKUP($C1072,#REF!,16,FALSE)),0)</f>
        <v>0</v>
      </c>
      <c r="L1072" s="575" t="e">
        <f>IF(AND($D1072="COMPOSICAO_PROPRIA",'Orçamento Base'!$N1072="-"),"14,18%",IF(AND($D1072="MERCADO",'Orçamento Base'!$N1072="-"),"15,38%",IF(Comparativo!$E$6="Tabela Não Desonerada",VLOOKUP($C1072,'Orçamento Base'!$D$11:$S$1673,11,FALSE),VLOOKUP($C1072,#REF!,11,FALSE))))</f>
        <v>#N/A</v>
      </c>
      <c r="M1072" s="209">
        <f>IF(Comparativo!$E$6="Tabela Não Desonerada",Encargos!$F$44,Encargos!$D$44)</f>
        <v>1.1122000000000001</v>
      </c>
    </row>
    <row r="1073" spans="1:13">
      <c r="A1073" s="207">
        <f>'Identificação-TCE'!$A$13</f>
        <v>1</v>
      </c>
      <c r="B1073" s="168" t="e">
        <f>IF(AND(G1073&lt;&gt;"",H1073&gt;0,I1073&lt;&gt;"",J1073&lt;&gt;0,K1073&lt;&gt;0),COUNT($B$11:B1072)+1,"")</f>
        <v>#N/A</v>
      </c>
      <c r="C1073" s="207">
        <f>IF('Orçamento Base'!$M1072=0,0,'Orçamento Base'!$D1072)</f>
        <v>0</v>
      </c>
      <c r="D1073" s="212" t="e">
        <f>IF('Orçamento Base'!$F1072=Aux.!$G$11,"CONTRATACAO_PUBLICA",IF(VLOOKUP($C1073,'Orçamento Base'!$D$11:$G$2116,3,FALSE)="INDEXADO",VLOOKUP(VLOOKUP($C1072,'Orçamento Base'!$D$11:$G$2116,2,FALSE),'Index N_DESON.'!$A$9:$B$604,2),VLOOKUP($C1073,'Orçamento Base'!$D$11:$G$2116,3,FALSE)))</f>
        <v>#N/A</v>
      </c>
      <c r="E1073" s="208" t="e">
        <f>VLOOKUP($C1073,'Orçamento Base'!$D$11:$S$1673,2,FALSE)</f>
        <v>#N/A</v>
      </c>
      <c r="F1073" s="211">
        <f>Dados!$C$7</f>
        <v>44652</v>
      </c>
      <c r="G1073" s="226" t="e">
        <f>VLOOKUP($C1073,'Orçamento Base'!$D$11:$S$1673,4,FALSE)</f>
        <v>#N/A</v>
      </c>
      <c r="H1073" s="377">
        <f>IFERROR(VLOOKUP($C1073,'Orçamento Base'!$D$11:$S$1673,6,FALSE),0)</f>
        <v>0</v>
      </c>
      <c r="I1073" s="208" t="e">
        <f>VLOOKUP($C1073,'Orçamento Base'!$D$11:$S$1673,5,FALSE)</f>
        <v>#N/A</v>
      </c>
      <c r="J1073" s="167" t="e">
        <f>IF(Comparativo!$E$6="Tabela Não Desonerada",VLOOKUP($C1073,'Orçamento Base'!$D$11:$S$1673,12,FALSE),VLOOKUP($C1073,#REF!,12,FALSE))</f>
        <v>#N/A</v>
      </c>
      <c r="K1073" s="167">
        <f>IFERROR(IF(Comparativo!$E$6="Tabela Não Desonerada",VLOOKUP($C1073,'Orçamento Base'!$D$11:$S$1673,16,FALSE),VLOOKUP($C1073,#REF!,16,FALSE)),0)</f>
        <v>0</v>
      </c>
      <c r="L1073" s="575" t="e">
        <f>IF(AND($D1073="COMPOSICAO_PROPRIA",'Orçamento Base'!$N1073="-"),"14,18%",IF(AND($D1073="MERCADO",'Orçamento Base'!$N1073="-"),"15,38%",IF(Comparativo!$E$6="Tabela Não Desonerada",VLOOKUP($C1073,'Orçamento Base'!$D$11:$S$1673,11,FALSE),VLOOKUP($C1073,#REF!,11,FALSE))))</f>
        <v>#N/A</v>
      </c>
      <c r="M1073" s="209">
        <f>IF(Comparativo!$E$6="Tabela Não Desonerada",Encargos!$F$44,Encargos!$D$44)</f>
        <v>1.1122000000000001</v>
      </c>
    </row>
    <row r="1074" spans="1:13">
      <c r="A1074" s="207">
        <f>'Identificação-TCE'!$A$13</f>
        <v>1</v>
      </c>
      <c r="B1074" s="168" t="e">
        <f>IF(AND(G1074&lt;&gt;"",H1074&gt;0,I1074&lt;&gt;"",J1074&lt;&gt;0,K1074&lt;&gt;0),COUNT($B$11:B1073)+1,"")</f>
        <v>#N/A</v>
      </c>
      <c r="C1074" s="207">
        <f>IF('Orçamento Base'!$M1073=0,0,'Orçamento Base'!$D1073)</f>
        <v>0</v>
      </c>
      <c r="D1074" s="212" t="e">
        <f>IF('Orçamento Base'!$F1073=Aux.!$G$11,"CONTRATACAO_PUBLICA",IF(VLOOKUP($C1074,'Orçamento Base'!$D$11:$G$2116,3,FALSE)="INDEXADO",VLOOKUP(VLOOKUP($C1073,'Orçamento Base'!$D$11:$G$2116,2,FALSE),'Index N_DESON.'!$A$9:$B$604,2),VLOOKUP($C1074,'Orçamento Base'!$D$11:$G$2116,3,FALSE)))</f>
        <v>#N/A</v>
      </c>
      <c r="E1074" s="208" t="e">
        <f>VLOOKUP($C1074,'Orçamento Base'!$D$11:$S$1673,2,FALSE)</f>
        <v>#N/A</v>
      </c>
      <c r="F1074" s="211">
        <f>Dados!$C$7</f>
        <v>44652</v>
      </c>
      <c r="G1074" s="226" t="e">
        <f>VLOOKUP($C1074,'Orçamento Base'!$D$11:$S$1673,4,FALSE)</f>
        <v>#N/A</v>
      </c>
      <c r="H1074" s="377">
        <f>IFERROR(VLOOKUP($C1074,'Orçamento Base'!$D$11:$S$1673,6,FALSE),0)</f>
        <v>0</v>
      </c>
      <c r="I1074" s="208" t="e">
        <f>VLOOKUP($C1074,'Orçamento Base'!$D$11:$S$1673,5,FALSE)</f>
        <v>#N/A</v>
      </c>
      <c r="J1074" s="167" t="e">
        <f>IF(Comparativo!$E$6="Tabela Não Desonerada",VLOOKUP($C1074,'Orçamento Base'!$D$11:$S$1673,12,FALSE),VLOOKUP($C1074,#REF!,12,FALSE))</f>
        <v>#N/A</v>
      </c>
      <c r="K1074" s="167">
        <f>IFERROR(IF(Comparativo!$E$6="Tabela Não Desonerada",VLOOKUP($C1074,'Orçamento Base'!$D$11:$S$1673,16,FALSE),VLOOKUP($C1074,#REF!,16,FALSE)),0)</f>
        <v>0</v>
      </c>
      <c r="L1074" s="575" t="e">
        <f>IF(AND($D1074="COMPOSICAO_PROPRIA",'Orçamento Base'!$N1074="-"),"14,18%",IF(AND($D1074="MERCADO",'Orçamento Base'!$N1074="-"),"15,38%",IF(Comparativo!$E$6="Tabela Não Desonerada",VLOOKUP($C1074,'Orçamento Base'!$D$11:$S$1673,11,FALSE),VLOOKUP($C1074,#REF!,11,FALSE))))</f>
        <v>#N/A</v>
      </c>
      <c r="M1074" s="209">
        <f>IF(Comparativo!$E$6="Tabela Não Desonerada",Encargos!$F$44,Encargos!$D$44)</f>
        <v>1.1122000000000001</v>
      </c>
    </row>
    <row r="1075" spans="1:13">
      <c r="A1075" s="207">
        <f>'Identificação-TCE'!$A$13</f>
        <v>1</v>
      </c>
      <c r="B1075" s="168" t="e">
        <f>IF(AND(G1075&lt;&gt;"",H1075&gt;0,I1075&lt;&gt;"",J1075&lt;&gt;0,K1075&lt;&gt;0),COUNT($B$11:B1074)+1,"")</f>
        <v>#N/A</v>
      </c>
      <c r="C1075" s="207">
        <f>IF('Orçamento Base'!$M1074=0,0,'Orçamento Base'!$D1074)</f>
        <v>0</v>
      </c>
      <c r="D1075" s="212" t="e">
        <f>IF('Orçamento Base'!$F1074=Aux.!$G$11,"CONTRATACAO_PUBLICA",IF(VLOOKUP($C1075,'Orçamento Base'!$D$11:$G$2116,3,FALSE)="INDEXADO",VLOOKUP(VLOOKUP($C1074,'Orçamento Base'!$D$11:$G$2116,2,FALSE),'Index N_DESON.'!$A$9:$B$604,2),VLOOKUP($C1075,'Orçamento Base'!$D$11:$G$2116,3,FALSE)))</f>
        <v>#N/A</v>
      </c>
      <c r="E1075" s="208" t="e">
        <f>VLOOKUP($C1075,'Orçamento Base'!$D$11:$S$1673,2,FALSE)</f>
        <v>#N/A</v>
      </c>
      <c r="F1075" s="211">
        <f>Dados!$C$7</f>
        <v>44652</v>
      </c>
      <c r="G1075" s="226" t="e">
        <f>VLOOKUP($C1075,'Orçamento Base'!$D$11:$S$1673,4,FALSE)</f>
        <v>#N/A</v>
      </c>
      <c r="H1075" s="377">
        <f>IFERROR(VLOOKUP($C1075,'Orçamento Base'!$D$11:$S$1673,6,FALSE),0)</f>
        <v>0</v>
      </c>
      <c r="I1075" s="208" t="e">
        <f>VLOOKUP($C1075,'Orçamento Base'!$D$11:$S$1673,5,FALSE)</f>
        <v>#N/A</v>
      </c>
      <c r="J1075" s="167" t="e">
        <f>IF(Comparativo!$E$6="Tabela Não Desonerada",VLOOKUP($C1075,'Orçamento Base'!$D$11:$S$1673,12,FALSE),VLOOKUP($C1075,#REF!,12,FALSE))</f>
        <v>#N/A</v>
      </c>
      <c r="K1075" s="167">
        <f>IFERROR(IF(Comparativo!$E$6="Tabela Não Desonerada",VLOOKUP($C1075,'Orçamento Base'!$D$11:$S$1673,16,FALSE),VLOOKUP($C1075,#REF!,16,FALSE)),0)</f>
        <v>0</v>
      </c>
      <c r="L1075" s="575" t="e">
        <f>IF(AND($D1075="COMPOSICAO_PROPRIA",'Orçamento Base'!$N1075="-"),"14,18%",IF(AND($D1075="MERCADO",'Orçamento Base'!$N1075="-"),"15,38%",IF(Comparativo!$E$6="Tabela Não Desonerada",VLOOKUP($C1075,'Orçamento Base'!$D$11:$S$1673,11,FALSE),VLOOKUP($C1075,#REF!,11,FALSE))))</f>
        <v>#N/A</v>
      </c>
      <c r="M1075" s="209">
        <f>IF(Comparativo!$E$6="Tabela Não Desonerada",Encargos!$F$44,Encargos!$D$44)</f>
        <v>1.1122000000000001</v>
      </c>
    </row>
    <row r="1076" spans="1:13">
      <c r="A1076" s="207">
        <f>'Identificação-TCE'!$A$13</f>
        <v>1</v>
      </c>
      <c r="B1076" s="168" t="e">
        <f>IF(AND(G1076&lt;&gt;"",H1076&gt;0,I1076&lt;&gt;"",J1076&lt;&gt;0,K1076&lt;&gt;0),COUNT($B$11:B1075)+1,"")</f>
        <v>#N/A</v>
      </c>
      <c r="C1076" s="207">
        <f>IF('Orçamento Base'!$M1075=0,0,'Orçamento Base'!$D1075)</f>
        <v>0</v>
      </c>
      <c r="D1076" s="212" t="e">
        <f>IF('Orçamento Base'!$F1075=Aux.!$G$11,"CONTRATACAO_PUBLICA",IF(VLOOKUP($C1076,'Orçamento Base'!$D$11:$G$2116,3,FALSE)="INDEXADO",VLOOKUP(VLOOKUP($C1075,'Orçamento Base'!$D$11:$G$2116,2,FALSE),'Index N_DESON.'!$A$9:$B$604,2),VLOOKUP($C1076,'Orçamento Base'!$D$11:$G$2116,3,FALSE)))</f>
        <v>#N/A</v>
      </c>
      <c r="E1076" s="208" t="e">
        <f>VLOOKUP($C1076,'Orçamento Base'!$D$11:$S$1673,2,FALSE)</f>
        <v>#N/A</v>
      </c>
      <c r="F1076" s="211">
        <f>Dados!$C$7</f>
        <v>44652</v>
      </c>
      <c r="G1076" s="226" t="e">
        <f>VLOOKUP($C1076,'Orçamento Base'!$D$11:$S$1673,4,FALSE)</f>
        <v>#N/A</v>
      </c>
      <c r="H1076" s="377">
        <f>IFERROR(VLOOKUP($C1076,'Orçamento Base'!$D$11:$S$1673,6,FALSE),0)</f>
        <v>0</v>
      </c>
      <c r="I1076" s="208" t="e">
        <f>VLOOKUP($C1076,'Orçamento Base'!$D$11:$S$1673,5,FALSE)</f>
        <v>#N/A</v>
      </c>
      <c r="J1076" s="167" t="e">
        <f>IF(Comparativo!$E$6="Tabela Não Desonerada",VLOOKUP($C1076,'Orçamento Base'!$D$11:$S$1673,12,FALSE),VLOOKUP($C1076,#REF!,12,FALSE))</f>
        <v>#N/A</v>
      </c>
      <c r="K1076" s="167">
        <f>IFERROR(IF(Comparativo!$E$6="Tabela Não Desonerada",VLOOKUP($C1076,'Orçamento Base'!$D$11:$S$1673,16,FALSE),VLOOKUP($C1076,#REF!,16,FALSE)),0)</f>
        <v>0</v>
      </c>
      <c r="L1076" s="575" t="e">
        <f>IF(AND($D1076="COMPOSICAO_PROPRIA",'Orçamento Base'!$N1076="-"),"14,18%",IF(AND($D1076="MERCADO",'Orçamento Base'!$N1076="-"),"15,38%",IF(Comparativo!$E$6="Tabela Não Desonerada",VLOOKUP($C1076,'Orçamento Base'!$D$11:$S$1673,11,FALSE),VLOOKUP($C1076,#REF!,11,FALSE))))</f>
        <v>#N/A</v>
      </c>
      <c r="M1076" s="209">
        <f>IF(Comparativo!$E$6="Tabela Não Desonerada",Encargos!$F$44,Encargos!$D$44)</f>
        <v>1.1122000000000001</v>
      </c>
    </row>
    <row r="1077" spans="1:13">
      <c r="A1077" s="207">
        <f>'Identificação-TCE'!$A$13</f>
        <v>1</v>
      </c>
      <c r="B1077" s="168" t="e">
        <f>IF(AND(G1077&lt;&gt;"",H1077&gt;0,I1077&lt;&gt;"",J1077&lt;&gt;0,K1077&lt;&gt;0),COUNT($B$11:B1076)+1,"")</f>
        <v>#N/A</v>
      </c>
      <c r="C1077" s="207">
        <f>IF('Orçamento Base'!$M1076=0,0,'Orçamento Base'!$D1076)</f>
        <v>0</v>
      </c>
      <c r="D1077" s="212" t="e">
        <f>IF('Orçamento Base'!$F1076=Aux.!$G$11,"CONTRATACAO_PUBLICA",IF(VLOOKUP($C1077,'Orçamento Base'!$D$11:$G$2116,3,FALSE)="INDEXADO",VLOOKUP(VLOOKUP($C1076,'Orçamento Base'!$D$11:$G$2116,2,FALSE),'Index N_DESON.'!$A$9:$B$604,2),VLOOKUP($C1077,'Orçamento Base'!$D$11:$G$2116,3,FALSE)))</f>
        <v>#N/A</v>
      </c>
      <c r="E1077" s="208" t="e">
        <f>VLOOKUP($C1077,'Orçamento Base'!$D$11:$S$1673,2,FALSE)</f>
        <v>#N/A</v>
      </c>
      <c r="F1077" s="211">
        <f>Dados!$C$7</f>
        <v>44652</v>
      </c>
      <c r="G1077" s="226" t="e">
        <f>VLOOKUP($C1077,'Orçamento Base'!$D$11:$S$1673,4,FALSE)</f>
        <v>#N/A</v>
      </c>
      <c r="H1077" s="377">
        <f>IFERROR(VLOOKUP($C1077,'Orçamento Base'!$D$11:$S$1673,6,FALSE),0)</f>
        <v>0</v>
      </c>
      <c r="I1077" s="208" t="e">
        <f>VLOOKUP($C1077,'Orçamento Base'!$D$11:$S$1673,5,FALSE)</f>
        <v>#N/A</v>
      </c>
      <c r="J1077" s="167" t="e">
        <f>IF(Comparativo!$E$6="Tabela Não Desonerada",VLOOKUP($C1077,'Orçamento Base'!$D$11:$S$1673,12,FALSE),VLOOKUP($C1077,#REF!,12,FALSE))</f>
        <v>#N/A</v>
      </c>
      <c r="K1077" s="167">
        <f>IFERROR(IF(Comparativo!$E$6="Tabela Não Desonerada",VLOOKUP($C1077,'Orçamento Base'!$D$11:$S$1673,16,FALSE),VLOOKUP($C1077,#REF!,16,FALSE)),0)</f>
        <v>0</v>
      </c>
      <c r="L1077" s="575" t="e">
        <f>IF(AND($D1077="COMPOSICAO_PROPRIA",'Orçamento Base'!$N1077="-"),"14,18%",IF(AND($D1077="MERCADO",'Orçamento Base'!$N1077="-"),"15,38%",IF(Comparativo!$E$6="Tabela Não Desonerada",VLOOKUP($C1077,'Orçamento Base'!$D$11:$S$1673,11,FALSE),VLOOKUP($C1077,#REF!,11,FALSE))))</f>
        <v>#N/A</v>
      </c>
      <c r="M1077" s="209">
        <f>IF(Comparativo!$E$6="Tabela Não Desonerada",Encargos!$F$44,Encargos!$D$44)</f>
        <v>1.1122000000000001</v>
      </c>
    </row>
    <row r="1078" spans="1:13">
      <c r="A1078" s="207">
        <f>'Identificação-TCE'!$A$13</f>
        <v>1</v>
      </c>
      <c r="B1078" s="168" t="e">
        <f>IF(AND(G1078&lt;&gt;"",H1078&gt;0,I1078&lt;&gt;"",J1078&lt;&gt;0,K1078&lt;&gt;0),COUNT($B$11:B1077)+1,"")</f>
        <v>#N/A</v>
      </c>
      <c r="C1078" s="207">
        <f>IF('Orçamento Base'!$M1077=0,0,'Orçamento Base'!$D1077)</f>
        <v>0</v>
      </c>
      <c r="D1078" s="212" t="e">
        <f>IF('Orçamento Base'!$F1077=Aux.!$G$11,"CONTRATACAO_PUBLICA",IF(VLOOKUP($C1078,'Orçamento Base'!$D$11:$G$2116,3,FALSE)="INDEXADO",VLOOKUP(VLOOKUP($C1077,'Orçamento Base'!$D$11:$G$2116,2,FALSE),'Index N_DESON.'!$A$9:$B$604,2),VLOOKUP($C1078,'Orçamento Base'!$D$11:$G$2116,3,FALSE)))</f>
        <v>#N/A</v>
      </c>
      <c r="E1078" s="208" t="e">
        <f>VLOOKUP($C1078,'Orçamento Base'!$D$11:$S$1673,2,FALSE)</f>
        <v>#N/A</v>
      </c>
      <c r="F1078" s="211">
        <f>Dados!$C$7</f>
        <v>44652</v>
      </c>
      <c r="G1078" s="226" t="e">
        <f>VLOOKUP($C1078,'Orçamento Base'!$D$11:$S$1673,4,FALSE)</f>
        <v>#N/A</v>
      </c>
      <c r="H1078" s="377">
        <f>IFERROR(VLOOKUP($C1078,'Orçamento Base'!$D$11:$S$1673,6,FALSE),0)</f>
        <v>0</v>
      </c>
      <c r="I1078" s="208" t="e">
        <f>VLOOKUP($C1078,'Orçamento Base'!$D$11:$S$1673,5,FALSE)</f>
        <v>#N/A</v>
      </c>
      <c r="J1078" s="167" t="e">
        <f>IF(Comparativo!$E$6="Tabela Não Desonerada",VLOOKUP($C1078,'Orçamento Base'!$D$11:$S$1673,12,FALSE),VLOOKUP($C1078,#REF!,12,FALSE))</f>
        <v>#N/A</v>
      </c>
      <c r="K1078" s="167">
        <f>IFERROR(IF(Comparativo!$E$6="Tabela Não Desonerada",VLOOKUP($C1078,'Orçamento Base'!$D$11:$S$1673,16,FALSE),VLOOKUP($C1078,#REF!,16,FALSE)),0)</f>
        <v>0</v>
      </c>
      <c r="L1078" s="575" t="e">
        <f>IF(AND($D1078="COMPOSICAO_PROPRIA",'Orçamento Base'!$N1078="-"),"14,18%",IF(AND($D1078="MERCADO",'Orçamento Base'!$N1078="-"),"15,38%",IF(Comparativo!$E$6="Tabela Não Desonerada",VLOOKUP($C1078,'Orçamento Base'!$D$11:$S$1673,11,FALSE),VLOOKUP($C1078,#REF!,11,FALSE))))</f>
        <v>#N/A</v>
      </c>
      <c r="M1078" s="209">
        <f>IF(Comparativo!$E$6="Tabela Não Desonerada",Encargos!$F$44,Encargos!$D$44)</f>
        <v>1.1122000000000001</v>
      </c>
    </row>
    <row r="1079" spans="1:13">
      <c r="A1079" s="207">
        <f>'Identificação-TCE'!$A$13</f>
        <v>1</v>
      </c>
      <c r="B1079" s="168" t="e">
        <f>IF(AND(G1079&lt;&gt;"",H1079&gt;0,I1079&lt;&gt;"",J1079&lt;&gt;0,K1079&lt;&gt;0),COUNT($B$11:B1078)+1,"")</f>
        <v>#N/A</v>
      </c>
      <c r="C1079" s="207">
        <f>IF('Orçamento Base'!$M1078=0,0,'Orçamento Base'!$D1078)</f>
        <v>0</v>
      </c>
      <c r="D1079" s="212" t="e">
        <f>IF('Orçamento Base'!$F1078=Aux.!$G$11,"CONTRATACAO_PUBLICA",IF(VLOOKUP($C1079,'Orçamento Base'!$D$11:$G$2116,3,FALSE)="INDEXADO",VLOOKUP(VLOOKUP($C1078,'Orçamento Base'!$D$11:$G$2116,2,FALSE),'Index N_DESON.'!$A$9:$B$604,2),VLOOKUP($C1079,'Orçamento Base'!$D$11:$G$2116,3,FALSE)))</f>
        <v>#N/A</v>
      </c>
      <c r="E1079" s="208" t="e">
        <f>VLOOKUP($C1079,'Orçamento Base'!$D$11:$S$1673,2,FALSE)</f>
        <v>#N/A</v>
      </c>
      <c r="F1079" s="211">
        <f>Dados!$C$7</f>
        <v>44652</v>
      </c>
      <c r="G1079" s="226" t="e">
        <f>VLOOKUP($C1079,'Orçamento Base'!$D$11:$S$1673,4,FALSE)</f>
        <v>#N/A</v>
      </c>
      <c r="H1079" s="377">
        <f>IFERROR(VLOOKUP($C1079,'Orçamento Base'!$D$11:$S$1673,6,FALSE),0)</f>
        <v>0</v>
      </c>
      <c r="I1079" s="208" t="e">
        <f>VLOOKUP($C1079,'Orçamento Base'!$D$11:$S$1673,5,FALSE)</f>
        <v>#N/A</v>
      </c>
      <c r="J1079" s="167" t="e">
        <f>IF(Comparativo!$E$6="Tabela Não Desonerada",VLOOKUP($C1079,'Orçamento Base'!$D$11:$S$1673,12,FALSE),VLOOKUP($C1079,#REF!,12,FALSE))</f>
        <v>#N/A</v>
      </c>
      <c r="K1079" s="167">
        <f>IFERROR(IF(Comparativo!$E$6="Tabela Não Desonerada",VLOOKUP($C1079,'Orçamento Base'!$D$11:$S$1673,16,FALSE),VLOOKUP($C1079,#REF!,16,FALSE)),0)</f>
        <v>0</v>
      </c>
      <c r="L1079" s="575" t="e">
        <f>IF(AND($D1079="COMPOSICAO_PROPRIA",'Orçamento Base'!$N1079="-"),"14,18%",IF(AND($D1079="MERCADO",'Orçamento Base'!$N1079="-"),"15,38%",IF(Comparativo!$E$6="Tabela Não Desonerada",VLOOKUP($C1079,'Orçamento Base'!$D$11:$S$1673,11,FALSE),VLOOKUP($C1079,#REF!,11,FALSE))))</f>
        <v>#N/A</v>
      </c>
      <c r="M1079" s="209">
        <f>IF(Comparativo!$E$6="Tabela Não Desonerada",Encargos!$F$44,Encargos!$D$44)</f>
        <v>1.1122000000000001</v>
      </c>
    </row>
    <row r="1080" spans="1:13">
      <c r="A1080" s="207">
        <f>'Identificação-TCE'!$A$13</f>
        <v>1</v>
      </c>
      <c r="B1080" s="168" t="e">
        <f>IF(AND(G1080&lt;&gt;"",H1080&gt;0,I1080&lt;&gt;"",J1080&lt;&gt;0,K1080&lt;&gt;0),COUNT($B$11:B1079)+1,"")</f>
        <v>#N/A</v>
      </c>
      <c r="C1080" s="207">
        <f>IF('Orçamento Base'!$M1079=0,0,'Orçamento Base'!$D1079)</f>
        <v>0</v>
      </c>
      <c r="D1080" s="212" t="e">
        <f>IF('Orçamento Base'!$F1079=Aux.!$G$11,"CONTRATACAO_PUBLICA",IF(VLOOKUP($C1080,'Orçamento Base'!$D$11:$G$2116,3,FALSE)="INDEXADO",VLOOKUP(VLOOKUP($C1079,'Orçamento Base'!$D$11:$G$2116,2,FALSE),'Index N_DESON.'!$A$9:$B$604,2),VLOOKUP($C1080,'Orçamento Base'!$D$11:$G$2116,3,FALSE)))</f>
        <v>#N/A</v>
      </c>
      <c r="E1080" s="208" t="e">
        <f>VLOOKUP($C1080,'Orçamento Base'!$D$11:$S$1673,2,FALSE)</f>
        <v>#N/A</v>
      </c>
      <c r="F1080" s="211">
        <f>Dados!$C$7</f>
        <v>44652</v>
      </c>
      <c r="G1080" s="226" t="e">
        <f>VLOOKUP($C1080,'Orçamento Base'!$D$11:$S$1673,4,FALSE)</f>
        <v>#N/A</v>
      </c>
      <c r="H1080" s="377">
        <f>IFERROR(VLOOKUP($C1080,'Orçamento Base'!$D$11:$S$1673,6,FALSE),0)</f>
        <v>0</v>
      </c>
      <c r="I1080" s="208" t="e">
        <f>VLOOKUP($C1080,'Orçamento Base'!$D$11:$S$1673,5,FALSE)</f>
        <v>#N/A</v>
      </c>
      <c r="J1080" s="167" t="e">
        <f>IF(Comparativo!$E$6="Tabela Não Desonerada",VLOOKUP($C1080,'Orçamento Base'!$D$11:$S$1673,12,FALSE),VLOOKUP($C1080,#REF!,12,FALSE))</f>
        <v>#N/A</v>
      </c>
      <c r="K1080" s="167">
        <f>IFERROR(IF(Comparativo!$E$6="Tabela Não Desonerada",VLOOKUP($C1080,'Orçamento Base'!$D$11:$S$1673,16,FALSE),VLOOKUP($C1080,#REF!,16,FALSE)),0)</f>
        <v>0</v>
      </c>
      <c r="L1080" s="575" t="e">
        <f>IF(AND($D1080="COMPOSICAO_PROPRIA",'Orçamento Base'!$N1080="-"),"14,18%",IF(AND($D1080="MERCADO",'Orçamento Base'!$N1080="-"),"15,38%",IF(Comparativo!$E$6="Tabela Não Desonerada",VLOOKUP($C1080,'Orçamento Base'!$D$11:$S$1673,11,FALSE),VLOOKUP($C1080,#REF!,11,FALSE))))</f>
        <v>#N/A</v>
      </c>
      <c r="M1080" s="209">
        <f>IF(Comparativo!$E$6="Tabela Não Desonerada",Encargos!$F$44,Encargos!$D$44)</f>
        <v>1.1122000000000001</v>
      </c>
    </row>
    <row r="1081" spans="1:13">
      <c r="A1081" s="207">
        <f>'Identificação-TCE'!$A$13</f>
        <v>1</v>
      </c>
      <c r="B1081" s="168" t="e">
        <f>IF(AND(G1081&lt;&gt;"",H1081&gt;0,I1081&lt;&gt;"",J1081&lt;&gt;0,K1081&lt;&gt;0),COUNT($B$11:B1080)+1,"")</f>
        <v>#N/A</v>
      </c>
      <c r="C1081" s="207">
        <f>IF('Orçamento Base'!$M1080=0,0,'Orçamento Base'!$D1080)</f>
        <v>0</v>
      </c>
      <c r="D1081" s="212" t="e">
        <f>IF('Orçamento Base'!$F1080=Aux.!$G$11,"CONTRATACAO_PUBLICA",IF(VLOOKUP($C1081,'Orçamento Base'!$D$11:$G$2116,3,FALSE)="INDEXADO",VLOOKUP(VLOOKUP($C1080,'Orçamento Base'!$D$11:$G$2116,2,FALSE),'Index N_DESON.'!$A$9:$B$604,2),VLOOKUP($C1081,'Orçamento Base'!$D$11:$G$2116,3,FALSE)))</f>
        <v>#N/A</v>
      </c>
      <c r="E1081" s="208" t="e">
        <f>VLOOKUP($C1081,'Orçamento Base'!$D$11:$S$1673,2,FALSE)</f>
        <v>#N/A</v>
      </c>
      <c r="F1081" s="211">
        <f>Dados!$C$7</f>
        <v>44652</v>
      </c>
      <c r="G1081" s="226" t="e">
        <f>VLOOKUP($C1081,'Orçamento Base'!$D$11:$S$1673,4,FALSE)</f>
        <v>#N/A</v>
      </c>
      <c r="H1081" s="377">
        <f>IFERROR(VLOOKUP($C1081,'Orçamento Base'!$D$11:$S$1673,6,FALSE),0)</f>
        <v>0</v>
      </c>
      <c r="I1081" s="208" t="e">
        <f>VLOOKUP($C1081,'Orçamento Base'!$D$11:$S$1673,5,FALSE)</f>
        <v>#N/A</v>
      </c>
      <c r="J1081" s="167" t="e">
        <f>IF(Comparativo!$E$6="Tabela Não Desonerada",VLOOKUP($C1081,'Orçamento Base'!$D$11:$S$1673,12,FALSE),VLOOKUP($C1081,#REF!,12,FALSE))</f>
        <v>#N/A</v>
      </c>
      <c r="K1081" s="167">
        <f>IFERROR(IF(Comparativo!$E$6="Tabela Não Desonerada",VLOOKUP($C1081,'Orçamento Base'!$D$11:$S$1673,16,FALSE),VLOOKUP($C1081,#REF!,16,FALSE)),0)</f>
        <v>0</v>
      </c>
      <c r="L1081" s="575" t="e">
        <f>IF(AND($D1081="COMPOSICAO_PROPRIA",'Orçamento Base'!$N1081="-"),"14,18%",IF(AND($D1081="MERCADO",'Orçamento Base'!$N1081="-"),"15,38%",IF(Comparativo!$E$6="Tabela Não Desonerada",VLOOKUP($C1081,'Orçamento Base'!$D$11:$S$1673,11,FALSE),VLOOKUP($C1081,#REF!,11,FALSE))))</f>
        <v>#N/A</v>
      </c>
      <c r="M1081" s="209">
        <f>IF(Comparativo!$E$6="Tabela Não Desonerada",Encargos!$F$44,Encargos!$D$44)</f>
        <v>1.1122000000000001</v>
      </c>
    </row>
    <row r="1082" spans="1:13">
      <c r="A1082" s="207">
        <f>'Identificação-TCE'!$A$13</f>
        <v>1</v>
      </c>
      <c r="B1082" s="168" t="e">
        <f>IF(AND(G1082&lt;&gt;"",H1082&gt;0,I1082&lt;&gt;"",J1082&lt;&gt;0,K1082&lt;&gt;0),COUNT($B$11:B1081)+1,"")</f>
        <v>#N/A</v>
      </c>
      <c r="C1082" s="207">
        <f>IF('Orçamento Base'!$M1081=0,0,'Orçamento Base'!$D1081)</f>
        <v>0</v>
      </c>
      <c r="D1082" s="212" t="e">
        <f>IF('Orçamento Base'!$F1081=Aux.!$G$11,"CONTRATACAO_PUBLICA",IF(VLOOKUP($C1082,'Orçamento Base'!$D$11:$G$2116,3,FALSE)="INDEXADO",VLOOKUP(VLOOKUP($C1081,'Orçamento Base'!$D$11:$G$2116,2,FALSE),'Index N_DESON.'!$A$9:$B$604,2),VLOOKUP($C1082,'Orçamento Base'!$D$11:$G$2116,3,FALSE)))</f>
        <v>#N/A</v>
      </c>
      <c r="E1082" s="208" t="e">
        <f>VLOOKUP($C1082,'Orçamento Base'!$D$11:$S$1673,2,FALSE)</f>
        <v>#N/A</v>
      </c>
      <c r="F1082" s="211">
        <f>Dados!$C$7</f>
        <v>44652</v>
      </c>
      <c r="G1082" s="226" t="e">
        <f>VLOOKUP($C1082,'Orçamento Base'!$D$11:$S$1673,4,FALSE)</f>
        <v>#N/A</v>
      </c>
      <c r="H1082" s="377">
        <f>IFERROR(VLOOKUP($C1082,'Orçamento Base'!$D$11:$S$1673,6,FALSE),0)</f>
        <v>0</v>
      </c>
      <c r="I1082" s="208" t="e">
        <f>VLOOKUP($C1082,'Orçamento Base'!$D$11:$S$1673,5,FALSE)</f>
        <v>#N/A</v>
      </c>
      <c r="J1082" s="167" t="e">
        <f>IF(Comparativo!$E$6="Tabela Não Desonerada",VLOOKUP($C1082,'Orçamento Base'!$D$11:$S$1673,12,FALSE),VLOOKUP($C1082,#REF!,12,FALSE))</f>
        <v>#N/A</v>
      </c>
      <c r="K1082" s="167">
        <f>IFERROR(IF(Comparativo!$E$6="Tabela Não Desonerada",VLOOKUP($C1082,'Orçamento Base'!$D$11:$S$1673,16,FALSE),VLOOKUP($C1082,#REF!,16,FALSE)),0)</f>
        <v>0</v>
      </c>
      <c r="L1082" s="575" t="e">
        <f>IF(AND($D1082="COMPOSICAO_PROPRIA",'Orçamento Base'!$N1082="-"),"14,18%",IF(AND($D1082="MERCADO",'Orçamento Base'!$N1082="-"),"15,38%",IF(Comparativo!$E$6="Tabela Não Desonerada",VLOOKUP($C1082,'Orçamento Base'!$D$11:$S$1673,11,FALSE),VLOOKUP($C1082,#REF!,11,FALSE))))</f>
        <v>#N/A</v>
      </c>
      <c r="M1082" s="209">
        <f>IF(Comparativo!$E$6="Tabela Não Desonerada",Encargos!$F$44,Encargos!$D$44)</f>
        <v>1.1122000000000001</v>
      </c>
    </row>
    <row r="1083" spans="1:13">
      <c r="A1083" s="207">
        <f>'Identificação-TCE'!$A$13</f>
        <v>1</v>
      </c>
      <c r="B1083" s="168" t="e">
        <f>IF(AND(G1083&lt;&gt;"",H1083&gt;0,I1083&lt;&gt;"",J1083&lt;&gt;0,K1083&lt;&gt;0),COUNT($B$11:B1082)+1,"")</f>
        <v>#N/A</v>
      </c>
      <c r="C1083" s="207">
        <f>IF('Orçamento Base'!$M1082=0,0,'Orçamento Base'!$D1082)</f>
        <v>0</v>
      </c>
      <c r="D1083" s="212" t="e">
        <f>IF('Orçamento Base'!$F1082=Aux.!$G$11,"CONTRATACAO_PUBLICA",IF(VLOOKUP($C1083,'Orçamento Base'!$D$11:$G$2116,3,FALSE)="INDEXADO",VLOOKUP(VLOOKUP($C1082,'Orçamento Base'!$D$11:$G$2116,2,FALSE),'Index N_DESON.'!$A$9:$B$604,2),VLOOKUP($C1083,'Orçamento Base'!$D$11:$G$2116,3,FALSE)))</f>
        <v>#N/A</v>
      </c>
      <c r="E1083" s="208" t="e">
        <f>VLOOKUP($C1083,'Orçamento Base'!$D$11:$S$1673,2,FALSE)</f>
        <v>#N/A</v>
      </c>
      <c r="F1083" s="211">
        <f>Dados!$C$7</f>
        <v>44652</v>
      </c>
      <c r="G1083" s="226" t="e">
        <f>VLOOKUP($C1083,'Orçamento Base'!$D$11:$S$1673,4,FALSE)</f>
        <v>#N/A</v>
      </c>
      <c r="H1083" s="377">
        <f>IFERROR(VLOOKUP($C1083,'Orçamento Base'!$D$11:$S$1673,6,FALSE),0)</f>
        <v>0</v>
      </c>
      <c r="I1083" s="208" t="e">
        <f>VLOOKUP($C1083,'Orçamento Base'!$D$11:$S$1673,5,FALSE)</f>
        <v>#N/A</v>
      </c>
      <c r="J1083" s="167" t="e">
        <f>IF(Comparativo!$E$6="Tabela Não Desonerada",VLOOKUP($C1083,'Orçamento Base'!$D$11:$S$1673,12,FALSE),VLOOKUP($C1083,#REF!,12,FALSE))</f>
        <v>#N/A</v>
      </c>
      <c r="K1083" s="167">
        <f>IFERROR(IF(Comparativo!$E$6="Tabela Não Desonerada",VLOOKUP($C1083,'Orçamento Base'!$D$11:$S$1673,16,FALSE),VLOOKUP($C1083,#REF!,16,FALSE)),0)</f>
        <v>0</v>
      </c>
      <c r="L1083" s="575" t="e">
        <f>IF(AND($D1083="COMPOSICAO_PROPRIA",'Orçamento Base'!$N1083="-"),"14,18%",IF(AND($D1083="MERCADO",'Orçamento Base'!$N1083="-"),"15,38%",IF(Comparativo!$E$6="Tabela Não Desonerada",VLOOKUP($C1083,'Orçamento Base'!$D$11:$S$1673,11,FALSE),VLOOKUP($C1083,#REF!,11,FALSE))))</f>
        <v>#N/A</v>
      </c>
      <c r="M1083" s="209">
        <f>IF(Comparativo!$E$6="Tabela Não Desonerada",Encargos!$F$44,Encargos!$D$44)</f>
        <v>1.1122000000000001</v>
      </c>
    </row>
    <row r="1084" spans="1:13">
      <c r="A1084" s="207">
        <f>'Identificação-TCE'!$A$13</f>
        <v>1</v>
      </c>
      <c r="B1084" s="168" t="e">
        <f>IF(AND(G1084&lt;&gt;"",H1084&gt;0,I1084&lt;&gt;"",J1084&lt;&gt;0,K1084&lt;&gt;0),COUNT($B$11:B1083)+1,"")</f>
        <v>#N/A</v>
      </c>
      <c r="C1084" s="207">
        <f>IF('Orçamento Base'!$M1083=0,0,'Orçamento Base'!$D1083)</f>
        <v>0</v>
      </c>
      <c r="D1084" s="212" t="e">
        <f>IF('Orçamento Base'!$F1083=Aux.!$G$11,"CONTRATACAO_PUBLICA",IF(VLOOKUP($C1084,'Orçamento Base'!$D$11:$G$2116,3,FALSE)="INDEXADO",VLOOKUP(VLOOKUP($C1083,'Orçamento Base'!$D$11:$G$2116,2,FALSE),'Index N_DESON.'!$A$9:$B$604,2),VLOOKUP($C1084,'Orçamento Base'!$D$11:$G$2116,3,FALSE)))</f>
        <v>#N/A</v>
      </c>
      <c r="E1084" s="208" t="e">
        <f>VLOOKUP($C1084,'Orçamento Base'!$D$11:$S$1673,2,FALSE)</f>
        <v>#N/A</v>
      </c>
      <c r="F1084" s="211">
        <f>Dados!$C$7</f>
        <v>44652</v>
      </c>
      <c r="G1084" s="226" t="e">
        <f>VLOOKUP($C1084,'Orçamento Base'!$D$11:$S$1673,4,FALSE)</f>
        <v>#N/A</v>
      </c>
      <c r="H1084" s="377">
        <f>IFERROR(VLOOKUP($C1084,'Orçamento Base'!$D$11:$S$1673,6,FALSE),0)</f>
        <v>0</v>
      </c>
      <c r="I1084" s="208" t="e">
        <f>VLOOKUP($C1084,'Orçamento Base'!$D$11:$S$1673,5,FALSE)</f>
        <v>#N/A</v>
      </c>
      <c r="J1084" s="167" t="e">
        <f>IF(Comparativo!$E$6="Tabela Não Desonerada",VLOOKUP($C1084,'Orçamento Base'!$D$11:$S$1673,12,FALSE),VLOOKUP($C1084,#REF!,12,FALSE))</f>
        <v>#N/A</v>
      </c>
      <c r="K1084" s="167">
        <f>IFERROR(IF(Comparativo!$E$6="Tabela Não Desonerada",VLOOKUP($C1084,'Orçamento Base'!$D$11:$S$1673,16,FALSE),VLOOKUP($C1084,#REF!,16,FALSE)),0)</f>
        <v>0</v>
      </c>
      <c r="L1084" s="575" t="e">
        <f>IF(AND($D1084="COMPOSICAO_PROPRIA",'Orçamento Base'!$N1084="-"),"14,18%",IF(AND($D1084="MERCADO",'Orçamento Base'!$N1084="-"),"15,38%",IF(Comparativo!$E$6="Tabela Não Desonerada",VLOOKUP($C1084,'Orçamento Base'!$D$11:$S$1673,11,FALSE),VLOOKUP($C1084,#REF!,11,FALSE))))</f>
        <v>#N/A</v>
      </c>
      <c r="M1084" s="209">
        <f>IF(Comparativo!$E$6="Tabela Não Desonerada",Encargos!$F$44,Encargos!$D$44)</f>
        <v>1.1122000000000001</v>
      </c>
    </row>
    <row r="1085" spans="1:13">
      <c r="A1085" s="207">
        <f>'Identificação-TCE'!$A$13</f>
        <v>1</v>
      </c>
      <c r="B1085" s="168" t="e">
        <f>IF(AND(G1085&lt;&gt;"",H1085&gt;0,I1085&lt;&gt;"",J1085&lt;&gt;0,K1085&lt;&gt;0),COUNT($B$11:B1084)+1,"")</f>
        <v>#N/A</v>
      </c>
      <c r="C1085" s="207">
        <f>IF('Orçamento Base'!$M1084=0,0,'Orçamento Base'!$D1084)</f>
        <v>0</v>
      </c>
      <c r="D1085" s="212" t="e">
        <f>IF('Orçamento Base'!$F1084=Aux.!$G$11,"CONTRATACAO_PUBLICA",IF(VLOOKUP($C1085,'Orçamento Base'!$D$11:$G$2116,3,FALSE)="INDEXADO",VLOOKUP(VLOOKUP($C1084,'Orçamento Base'!$D$11:$G$2116,2,FALSE),'Index N_DESON.'!$A$9:$B$604,2),VLOOKUP($C1085,'Orçamento Base'!$D$11:$G$2116,3,FALSE)))</f>
        <v>#N/A</v>
      </c>
      <c r="E1085" s="208" t="e">
        <f>VLOOKUP($C1085,'Orçamento Base'!$D$11:$S$1673,2,FALSE)</f>
        <v>#N/A</v>
      </c>
      <c r="F1085" s="211">
        <f>Dados!$C$7</f>
        <v>44652</v>
      </c>
      <c r="G1085" s="226" t="e">
        <f>VLOOKUP($C1085,'Orçamento Base'!$D$11:$S$1673,4,FALSE)</f>
        <v>#N/A</v>
      </c>
      <c r="H1085" s="377">
        <f>IFERROR(VLOOKUP($C1085,'Orçamento Base'!$D$11:$S$1673,6,FALSE),0)</f>
        <v>0</v>
      </c>
      <c r="I1085" s="208" t="e">
        <f>VLOOKUP($C1085,'Orçamento Base'!$D$11:$S$1673,5,FALSE)</f>
        <v>#N/A</v>
      </c>
      <c r="J1085" s="167" t="e">
        <f>IF(Comparativo!$E$6="Tabela Não Desonerada",VLOOKUP($C1085,'Orçamento Base'!$D$11:$S$1673,12,FALSE),VLOOKUP($C1085,#REF!,12,FALSE))</f>
        <v>#N/A</v>
      </c>
      <c r="K1085" s="167">
        <f>IFERROR(IF(Comparativo!$E$6="Tabela Não Desonerada",VLOOKUP($C1085,'Orçamento Base'!$D$11:$S$1673,16,FALSE),VLOOKUP($C1085,#REF!,16,FALSE)),0)</f>
        <v>0</v>
      </c>
      <c r="L1085" s="575" t="e">
        <f>IF(AND($D1085="COMPOSICAO_PROPRIA",'Orçamento Base'!$N1085="-"),"14,18%",IF(AND($D1085="MERCADO",'Orçamento Base'!$N1085="-"),"15,38%",IF(Comparativo!$E$6="Tabela Não Desonerada",VLOOKUP($C1085,'Orçamento Base'!$D$11:$S$1673,11,FALSE),VLOOKUP($C1085,#REF!,11,FALSE))))</f>
        <v>#N/A</v>
      </c>
      <c r="M1085" s="209">
        <f>IF(Comparativo!$E$6="Tabela Não Desonerada",Encargos!$F$44,Encargos!$D$44)</f>
        <v>1.1122000000000001</v>
      </c>
    </row>
    <row r="1086" spans="1:13">
      <c r="A1086" s="207">
        <f>'Identificação-TCE'!$A$13</f>
        <v>1</v>
      </c>
      <c r="B1086" s="168" t="e">
        <f>IF(AND(G1086&lt;&gt;"",H1086&gt;0,I1086&lt;&gt;"",J1086&lt;&gt;0,K1086&lt;&gt;0),COUNT($B$11:B1085)+1,"")</f>
        <v>#N/A</v>
      </c>
      <c r="C1086" s="207">
        <f>IF('Orçamento Base'!$M1085=0,0,'Orçamento Base'!$D1085)</f>
        <v>0</v>
      </c>
      <c r="D1086" s="212" t="e">
        <f>IF('Orçamento Base'!$F1085=Aux.!$G$11,"CONTRATACAO_PUBLICA",IF(VLOOKUP($C1086,'Orçamento Base'!$D$11:$G$2116,3,FALSE)="INDEXADO",VLOOKUP(VLOOKUP($C1085,'Orçamento Base'!$D$11:$G$2116,2,FALSE),'Index N_DESON.'!$A$9:$B$604,2),VLOOKUP($C1086,'Orçamento Base'!$D$11:$G$2116,3,FALSE)))</f>
        <v>#N/A</v>
      </c>
      <c r="E1086" s="208" t="e">
        <f>VLOOKUP($C1086,'Orçamento Base'!$D$11:$S$1673,2,FALSE)</f>
        <v>#N/A</v>
      </c>
      <c r="F1086" s="211">
        <f>Dados!$C$7</f>
        <v>44652</v>
      </c>
      <c r="G1086" s="226" t="e">
        <f>VLOOKUP($C1086,'Orçamento Base'!$D$11:$S$1673,4,FALSE)</f>
        <v>#N/A</v>
      </c>
      <c r="H1086" s="377">
        <f>IFERROR(VLOOKUP($C1086,'Orçamento Base'!$D$11:$S$1673,6,FALSE),0)</f>
        <v>0</v>
      </c>
      <c r="I1086" s="208" t="e">
        <f>VLOOKUP($C1086,'Orçamento Base'!$D$11:$S$1673,5,FALSE)</f>
        <v>#N/A</v>
      </c>
      <c r="J1086" s="167" t="e">
        <f>IF(Comparativo!$E$6="Tabela Não Desonerada",VLOOKUP($C1086,'Orçamento Base'!$D$11:$S$1673,12,FALSE),VLOOKUP($C1086,#REF!,12,FALSE))</f>
        <v>#N/A</v>
      </c>
      <c r="K1086" s="167">
        <f>IFERROR(IF(Comparativo!$E$6="Tabela Não Desonerada",VLOOKUP($C1086,'Orçamento Base'!$D$11:$S$1673,16,FALSE),VLOOKUP($C1086,#REF!,16,FALSE)),0)</f>
        <v>0</v>
      </c>
      <c r="L1086" s="575" t="e">
        <f>IF(AND($D1086="COMPOSICAO_PROPRIA",'Orçamento Base'!$N1086="-"),"14,18%",IF(AND($D1086="MERCADO",'Orçamento Base'!$N1086="-"),"15,38%",IF(Comparativo!$E$6="Tabela Não Desonerada",VLOOKUP($C1086,'Orçamento Base'!$D$11:$S$1673,11,FALSE),VLOOKUP($C1086,#REF!,11,FALSE))))</f>
        <v>#N/A</v>
      </c>
      <c r="M1086" s="209">
        <f>IF(Comparativo!$E$6="Tabela Não Desonerada",Encargos!$F$44,Encargos!$D$44)</f>
        <v>1.1122000000000001</v>
      </c>
    </row>
    <row r="1087" spans="1:13">
      <c r="A1087" s="207">
        <f>'Identificação-TCE'!$A$13</f>
        <v>1</v>
      </c>
      <c r="B1087" s="168" t="e">
        <f>IF(AND(G1087&lt;&gt;"",H1087&gt;0,I1087&lt;&gt;"",J1087&lt;&gt;0,K1087&lt;&gt;0),COUNT($B$11:B1086)+1,"")</f>
        <v>#N/A</v>
      </c>
      <c r="C1087" s="207">
        <f>IF('Orçamento Base'!$M1086=0,0,'Orçamento Base'!$D1086)</f>
        <v>0</v>
      </c>
      <c r="D1087" s="212" t="e">
        <f>IF('Orçamento Base'!$F1086=Aux.!$G$11,"CONTRATACAO_PUBLICA",IF(VLOOKUP($C1087,'Orçamento Base'!$D$11:$G$2116,3,FALSE)="INDEXADO",VLOOKUP(VLOOKUP($C1086,'Orçamento Base'!$D$11:$G$2116,2,FALSE),'Index N_DESON.'!$A$9:$B$604,2),VLOOKUP($C1087,'Orçamento Base'!$D$11:$G$2116,3,FALSE)))</f>
        <v>#N/A</v>
      </c>
      <c r="E1087" s="208" t="e">
        <f>VLOOKUP($C1087,'Orçamento Base'!$D$11:$S$1673,2,FALSE)</f>
        <v>#N/A</v>
      </c>
      <c r="F1087" s="211">
        <f>Dados!$C$7</f>
        <v>44652</v>
      </c>
      <c r="G1087" s="226" t="e">
        <f>VLOOKUP($C1087,'Orçamento Base'!$D$11:$S$1673,4,FALSE)</f>
        <v>#N/A</v>
      </c>
      <c r="H1087" s="377">
        <f>IFERROR(VLOOKUP($C1087,'Orçamento Base'!$D$11:$S$1673,6,FALSE),0)</f>
        <v>0</v>
      </c>
      <c r="I1087" s="208" t="e">
        <f>VLOOKUP($C1087,'Orçamento Base'!$D$11:$S$1673,5,FALSE)</f>
        <v>#N/A</v>
      </c>
      <c r="J1087" s="167" t="e">
        <f>IF(Comparativo!$E$6="Tabela Não Desonerada",VLOOKUP($C1087,'Orçamento Base'!$D$11:$S$1673,12,FALSE),VLOOKUP($C1087,#REF!,12,FALSE))</f>
        <v>#N/A</v>
      </c>
      <c r="K1087" s="167">
        <f>IFERROR(IF(Comparativo!$E$6="Tabela Não Desonerada",VLOOKUP($C1087,'Orçamento Base'!$D$11:$S$1673,16,FALSE),VLOOKUP($C1087,#REF!,16,FALSE)),0)</f>
        <v>0</v>
      </c>
      <c r="L1087" s="575" t="e">
        <f>IF(AND($D1087="COMPOSICAO_PROPRIA",'Orçamento Base'!$N1087="-"),"14,18%",IF(AND($D1087="MERCADO",'Orçamento Base'!$N1087="-"),"15,38%",IF(Comparativo!$E$6="Tabela Não Desonerada",VLOOKUP($C1087,'Orçamento Base'!$D$11:$S$1673,11,FALSE),VLOOKUP($C1087,#REF!,11,FALSE))))</f>
        <v>#N/A</v>
      </c>
      <c r="M1087" s="209">
        <f>IF(Comparativo!$E$6="Tabela Não Desonerada",Encargos!$F$44,Encargos!$D$44)</f>
        <v>1.1122000000000001</v>
      </c>
    </row>
    <row r="1088" spans="1:13">
      <c r="A1088" s="207">
        <f>'Identificação-TCE'!$A$13</f>
        <v>1</v>
      </c>
      <c r="B1088" s="168" t="e">
        <f>IF(AND(G1088&lt;&gt;"",H1088&gt;0,I1088&lt;&gt;"",J1088&lt;&gt;0,K1088&lt;&gt;0),COUNT($B$11:B1087)+1,"")</f>
        <v>#N/A</v>
      </c>
      <c r="C1088" s="207">
        <f>IF('Orçamento Base'!$M1087=0,0,'Orçamento Base'!$D1087)</f>
        <v>0</v>
      </c>
      <c r="D1088" s="212" t="e">
        <f>IF('Orçamento Base'!$F1087=Aux.!$G$11,"CONTRATACAO_PUBLICA",IF(VLOOKUP($C1088,'Orçamento Base'!$D$11:$G$2116,3,FALSE)="INDEXADO",VLOOKUP(VLOOKUP($C1087,'Orçamento Base'!$D$11:$G$2116,2,FALSE),'Index N_DESON.'!$A$9:$B$604,2),VLOOKUP($C1088,'Orçamento Base'!$D$11:$G$2116,3,FALSE)))</f>
        <v>#N/A</v>
      </c>
      <c r="E1088" s="208" t="e">
        <f>VLOOKUP($C1088,'Orçamento Base'!$D$11:$S$1673,2,FALSE)</f>
        <v>#N/A</v>
      </c>
      <c r="F1088" s="211">
        <f>Dados!$C$7</f>
        <v>44652</v>
      </c>
      <c r="G1088" s="226" t="e">
        <f>VLOOKUP($C1088,'Orçamento Base'!$D$11:$S$1673,4,FALSE)</f>
        <v>#N/A</v>
      </c>
      <c r="H1088" s="377">
        <f>IFERROR(VLOOKUP($C1088,'Orçamento Base'!$D$11:$S$1673,6,FALSE),0)</f>
        <v>0</v>
      </c>
      <c r="I1088" s="208" t="e">
        <f>VLOOKUP($C1088,'Orçamento Base'!$D$11:$S$1673,5,FALSE)</f>
        <v>#N/A</v>
      </c>
      <c r="J1088" s="167" t="e">
        <f>IF(Comparativo!$E$6="Tabela Não Desonerada",VLOOKUP($C1088,'Orçamento Base'!$D$11:$S$1673,12,FALSE),VLOOKUP($C1088,#REF!,12,FALSE))</f>
        <v>#N/A</v>
      </c>
      <c r="K1088" s="167">
        <f>IFERROR(IF(Comparativo!$E$6="Tabela Não Desonerada",VLOOKUP($C1088,'Orçamento Base'!$D$11:$S$1673,16,FALSE),VLOOKUP($C1088,#REF!,16,FALSE)),0)</f>
        <v>0</v>
      </c>
      <c r="L1088" s="575" t="e">
        <f>IF(AND($D1088="COMPOSICAO_PROPRIA",'Orçamento Base'!$N1088="-"),"14,18%",IF(AND($D1088="MERCADO",'Orçamento Base'!$N1088="-"),"15,38%",IF(Comparativo!$E$6="Tabela Não Desonerada",VLOOKUP($C1088,'Orçamento Base'!$D$11:$S$1673,11,FALSE),VLOOKUP($C1088,#REF!,11,FALSE))))</f>
        <v>#N/A</v>
      </c>
      <c r="M1088" s="209">
        <f>IF(Comparativo!$E$6="Tabela Não Desonerada",Encargos!$F$44,Encargos!$D$44)</f>
        <v>1.1122000000000001</v>
      </c>
    </row>
    <row r="1089" spans="1:13">
      <c r="A1089" s="207">
        <f>'Identificação-TCE'!$A$13</f>
        <v>1</v>
      </c>
      <c r="B1089" s="168" t="e">
        <f>IF(AND(G1089&lt;&gt;"",H1089&gt;0,I1089&lt;&gt;"",J1089&lt;&gt;0,K1089&lt;&gt;0),COUNT($B$11:B1088)+1,"")</f>
        <v>#N/A</v>
      </c>
      <c r="C1089" s="207">
        <f>IF('Orçamento Base'!$M1088=0,0,'Orçamento Base'!$D1088)</f>
        <v>0</v>
      </c>
      <c r="D1089" s="212" t="e">
        <f>IF('Orçamento Base'!$F1088=Aux.!$G$11,"CONTRATACAO_PUBLICA",IF(VLOOKUP($C1089,'Orçamento Base'!$D$11:$G$2116,3,FALSE)="INDEXADO",VLOOKUP(VLOOKUP($C1088,'Orçamento Base'!$D$11:$G$2116,2,FALSE),'Index N_DESON.'!$A$9:$B$604,2),VLOOKUP($C1089,'Orçamento Base'!$D$11:$G$2116,3,FALSE)))</f>
        <v>#N/A</v>
      </c>
      <c r="E1089" s="208" t="e">
        <f>VLOOKUP($C1089,'Orçamento Base'!$D$11:$S$1673,2,FALSE)</f>
        <v>#N/A</v>
      </c>
      <c r="F1089" s="211">
        <f>Dados!$C$7</f>
        <v>44652</v>
      </c>
      <c r="G1089" s="226" t="e">
        <f>VLOOKUP($C1089,'Orçamento Base'!$D$11:$S$1673,4,FALSE)</f>
        <v>#N/A</v>
      </c>
      <c r="H1089" s="377">
        <f>IFERROR(VLOOKUP($C1089,'Orçamento Base'!$D$11:$S$1673,6,FALSE),0)</f>
        <v>0</v>
      </c>
      <c r="I1089" s="208" t="e">
        <f>VLOOKUP($C1089,'Orçamento Base'!$D$11:$S$1673,5,FALSE)</f>
        <v>#N/A</v>
      </c>
      <c r="J1089" s="167" t="e">
        <f>IF(Comparativo!$E$6="Tabela Não Desonerada",VLOOKUP($C1089,'Orçamento Base'!$D$11:$S$1673,12,FALSE),VLOOKUP($C1089,#REF!,12,FALSE))</f>
        <v>#N/A</v>
      </c>
      <c r="K1089" s="167">
        <f>IFERROR(IF(Comparativo!$E$6="Tabela Não Desonerada",VLOOKUP($C1089,'Orçamento Base'!$D$11:$S$1673,16,FALSE),VLOOKUP($C1089,#REF!,16,FALSE)),0)</f>
        <v>0</v>
      </c>
      <c r="L1089" s="575" t="e">
        <f>IF(AND($D1089="COMPOSICAO_PROPRIA",'Orçamento Base'!$N1089="-"),"14,18%",IF(AND($D1089="MERCADO",'Orçamento Base'!$N1089="-"),"15,38%",IF(Comparativo!$E$6="Tabela Não Desonerada",VLOOKUP($C1089,'Orçamento Base'!$D$11:$S$1673,11,FALSE),VLOOKUP($C1089,#REF!,11,FALSE))))</f>
        <v>#N/A</v>
      </c>
      <c r="M1089" s="209">
        <f>IF(Comparativo!$E$6="Tabela Não Desonerada",Encargos!$F$44,Encargos!$D$44)</f>
        <v>1.1122000000000001</v>
      </c>
    </row>
    <row r="1090" spans="1:13">
      <c r="A1090" s="207">
        <f>'Identificação-TCE'!$A$13</f>
        <v>1</v>
      </c>
      <c r="B1090" s="168" t="e">
        <f>IF(AND(G1090&lt;&gt;"",H1090&gt;0,I1090&lt;&gt;"",J1090&lt;&gt;0,K1090&lt;&gt;0),COUNT($B$11:B1089)+1,"")</f>
        <v>#N/A</v>
      </c>
      <c r="C1090" s="207">
        <f>IF('Orçamento Base'!$M1089=0,0,'Orçamento Base'!$D1089)</f>
        <v>0</v>
      </c>
      <c r="D1090" s="212" t="e">
        <f>IF('Orçamento Base'!$F1089=Aux.!$G$11,"CONTRATACAO_PUBLICA",IF(VLOOKUP($C1090,'Orçamento Base'!$D$11:$G$2116,3,FALSE)="INDEXADO",VLOOKUP(VLOOKUP($C1089,'Orçamento Base'!$D$11:$G$2116,2,FALSE),'Index N_DESON.'!$A$9:$B$604,2),VLOOKUP($C1090,'Orçamento Base'!$D$11:$G$2116,3,FALSE)))</f>
        <v>#N/A</v>
      </c>
      <c r="E1090" s="208" t="e">
        <f>VLOOKUP($C1090,'Orçamento Base'!$D$11:$S$1673,2,FALSE)</f>
        <v>#N/A</v>
      </c>
      <c r="F1090" s="211">
        <f>Dados!$C$7</f>
        <v>44652</v>
      </c>
      <c r="G1090" s="226" t="e">
        <f>VLOOKUP($C1090,'Orçamento Base'!$D$11:$S$1673,4,FALSE)</f>
        <v>#N/A</v>
      </c>
      <c r="H1090" s="377">
        <f>IFERROR(VLOOKUP($C1090,'Orçamento Base'!$D$11:$S$1673,6,FALSE),0)</f>
        <v>0</v>
      </c>
      <c r="I1090" s="208" t="e">
        <f>VLOOKUP($C1090,'Orçamento Base'!$D$11:$S$1673,5,FALSE)</f>
        <v>#N/A</v>
      </c>
      <c r="J1090" s="167" t="e">
        <f>IF(Comparativo!$E$6="Tabela Não Desonerada",VLOOKUP($C1090,'Orçamento Base'!$D$11:$S$1673,12,FALSE),VLOOKUP($C1090,#REF!,12,FALSE))</f>
        <v>#N/A</v>
      </c>
      <c r="K1090" s="167">
        <f>IFERROR(IF(Comparativo!$E$6="Tabela Não Desonerada",VLOOKUP($C1090,'Orçamento Base'!$D$11:$S$1673,16,FALSE),VLOOKUP($C1090,#REF!,16,FALSE)),0)</f>
        <v>0</v>
      </c>
      <c r="L1090" s="575" t="e">
        <f>IF(AND($D1090="COMPOSICAO_PROPRIA",'Orçamento Base'!$N1090="-"),"14,18%",IF(AND($D1090="MERCADO",'Orçamento Base'!$N1090="-"),"15,38%",IF(Comparativo!$E$6="Tabela Não Desonerada",VLOOKUP($C1090,'Orçamento Base'!$D$11:$S$1673,11,FALSE),VLOOKUP($C1090,#REF!,11,FALSE))))</f>
        <v>#N/A</v>
      </c>
      <c r="M1090" s="209">
        <f>IF(Comparativo!$E$6="Tabela Não Desonerada",Encargos!$F$44,Encargos!$D$44)</f>
        <v>1.1122000000000001</v>
      </c>
    </row>
    <row r="1091" spans="1:13">
      <c r="A1091" s="207">
        <f>'Identificação-TCE'!$A$13</f>
        <v>1</v>
      </c>
      <c r="B1091" s="168" t="e">
        <f>IF(AND(G1091&lt;&gt;"",H1091&gt;0,I1091&lt;&gt;"",J1091&lt;&gt;0,K1091&lt;&gt;0),COUNT($B$11:B1090)+1,"")</f>
        <v>#N/A</v>
      </c>
      <c r="C1091" s="207">
        <f>IF('Orçamento Base'!$M1090=0,0,'Orçamento Base'!$D1090)</f>
        <v>0</v>
      </c>
      <c r="D1091" s="212" t="e">
        <f>IF('Orçamento Base'!$F1090=Aux.!$G$11,"CONTRATACAO_PUBLICA",IF(VLOOKUP($C1091,'Orçamento Base'!$D$11:$G$2116,3,FALSE)="INDEXADO",VLOOKUP(VLOOKUP($C1090,'Orçamento Base'!$D$11:$G$2116,2,FALSE),'Index N_DESON.'!$A$9:$B$604,2),VLOOKUP($C1091,'Orçamento Base'!$D$11:$G$2116,3,FALSE)))</f>
        <v>#N/A</v>
      </c>
      <c r="E1091" s="208" t="e">
        <f>VLOOKUP($C1091,'Orçamento Base'!$D$11:$S$1673,2,FALSE)</f>
        <v>#N/A</v>
      </c>
      <c r="F1091" s="211">
        <f>Dados!$C$7</f>
        <v>44652</v>
      </c>
      <c r="G1091" s="226" t="e">
        <f>VLOOKUP($C1091,'Orçamento Base'!$D$11:$S$1673,4,FALSE)</f>
        <v>#N/A</v>
      </c>
      <c r="H1091" s="377">
        <f>IFERROR(VLOOKUP($C1091,'Orçamento Base'!$D$11:$S$1673,6,FALSE),0)</f>
        <v>0</v>
      </c>
      <c r="I1091" s="208" t="e">
        <f>VLOOKUP($C1091,'Orçamento Base'!$D$11:$S$1673,5,FALSE)</f>
        <v>#N/A</v>
      </c>
      <c r="J1091" s="167" t="e">
        <f>IF(Comparativo!$E$6="Tabela Não Desonerada",VLOOKUP($C1091,'Orçamento Base'!$D$11:$S$1673,12,FALSE),VLOOKUP($C1091,#REF!,12,FALSE))</f>
        <v>#N/A</v>
      </c>
      <c r="K1091" s="167">
        <f>IFERROR(IF(Comparativo!$E$6="Tabela Não Desonerada",VLOOKUP($C1091,'Orçamento Base'!$D$11:$S$1673,16,FALSE),VLOOKUP($C1091,#REF!,16,FALSE)),0)</f>
        <v>0</v>
      </c>
      <c r="L1091" s="575" t="e">
        <f>IF(AND($D1091="COMPOSICAO_PROPRIA",'Orçamento Base'!$N1091="-"),"14,18%",IF(AND($D1091="MERCADO",'Orçamento Base'!$N1091="-"),"15,38%",IF(Comparativo!$E$6="Tabela Não Desonerada",VLOOKUP($C1091,'Orçamento Base'!$D$11:$S$1673,11,FALSE),VLOOKUP($C1091,#REF!,11,FALSE))))</f>
        <v>#N/A</v>
      </c>
      <c r="M1091" s="209">
        <f>IF(Comparativo!$E$6="Tabela Não Desonerada",Encargos!$F$44,Encargos!$D$44)</f>
        <v>1.1122000000000001</v>
      </c>
    </row>
    <row r="1092" spans="1:13">
      <c r="A1092" s="207">
        <f>'Identificação-TCE'!$A$13</f>
        <v>1</v>
      </c>
      <c r="B1092" s="168" t="e">
        <f>IF(AND(G1092&lt;&gt;"",H1092&gt;0,I1092&lt;&gt;"",J1092&lt;&gt;0,K1092&lt;&gt;0),COUNT($B$11:B1091)+1,"")</f>
        <v>#N/A</v>
      </c>
      <c r="C1092" s="207">
        <f>IF('Orçamento Base'!$M1091=0,0,'Orçamento Base'!$D1091)</f>
        <v>0</v>
      </c>
      <c r="D1092" s="212" t="e">
        <f>IF('Orçamento Base'!$F1091=Aux.!$G$11,"CONTRATACAO_PUBLICA",IF(VLOOKUP($C1092,'Orçamento Base'!$D$11:$G$2116,3,FALSE)="INDEXADO",VLOOKUP(VLOOKUP($C1091,'Orçamento Base'!$D$11:$G$2116,2,FALSE),'Index N_DESON.'!$A$9:$B$604,2),VLOOKUP($C1092,'Orçamento Base'!$D$11:$G$2116,3,FALSE)))</f>
        <v>#N/A</v>
      </c>
      <c r="E1092" s="208" t="e">
        <f>VLOOKUP($C1092,'Orçamento Base'!$D$11:$S$1673,2,FALSE)</f>
        <v>#N/A</v>
      </c>
      <c r="F1092" s="211">
        <f>Dados!$C$7</f>
        <v>44652</v>
      </c>
      <c r="G1092" s="226" t="e">
        <f>VLOOKUP($C1092,'Orçamento Base'!$D$11:$S$1673,4,FALSE)</f>
        <v>#N/A</v>
      </c>
      <c r="H1092" s="377">
        <f>IFERROR(VLOOKUP($C1092,'Orçamento Base'!$D$11:$S$1673,6,FALSE),0)</f>
        <v>0</v>
      </c>
      <c r="I1092" s="208" t="e">
        <f>VLOOKUP($C1092,'Orçamento Base'!$D$11:$S$1673,5,FALSE)</f>
        <v>#N/A</v>
      </c>
      <c r="J1092" s="167" t="e">
        <f>IF(Comparativo!$E$6="Tabela Não Desonerada",VLOOKUP($C1092,'Orçamento Base'!$D$11:$S$1673,12,FALSE),VLOOKUP($C1092,#REF!,12,FALSE))</f>
        <v>#N/A</v>
      </c>
      <c r="K1092" s="167">
        <f>IFERROR(IF(Comparativo!$E$6="Tabela Não Desonerada",VLOOKUP($C1092,'Orçamento Base'!$D$11:$S$1673,16,FALSE),VLOOKUP($C1092,#REF!,16,FALSE)),0)</f>
        <v>0</v>
      </c>
      <c r="L1092" s="575" t="e">
        <f>IF(AND($D1092="COMPOSICAO_PROPRIA",'Orçamento Base'!$N1092="-"),"14,18%",IF(AND($D1092="MERCADO",'Orçamento Base'!$N1092="-"),"15,38%",IF(Comparativo!$E$6="Tabela Não Desonerada",VLOOKUP($C1092,'Orçamento Base'!$D$11:$S$1673,11,FALSE),VLOOKUP($C1092,#REF!,11,FALSE))))</f>
        <v>#N/A</v>
      </c>
      <c r="M1092" s="209">
        <f>IF(Comparativo!$E$6="Tabela Não Desonerada",Encargos!$F$44,Encargos!$D$44)</f>
        <v>1.1122000000000001</v>
      </c>
    </row>
    <row r="1093" spans="1:13">
      <c r="A1093" s="207">
        <f>'Identificação-TCE'!$A$13</f>
        <v>1</v>
      </c>
      <c r="B1093" s="168" t="e">
        <f>IF(AND(G1093&lt;&gt;"",H1093&gt;0,I1093&lt;&gt;"",J1093&lt;&gt;0,K1093&lt;&gt;0),COUNT($B$11:B1092)+1,"")</f>
        <v>#N/A</v>
      </c>
      <c r="C1093" s="207">
        <f>IF('Orçamento Base'!$M1092=0,0,'Orçamento Base'!$D1092)</f>
        <v>0</v>
      </c>
      <c r="D1093" s="212" t="e">
        <f>IF('Orçamento Base'!$F1092=Aux.!$G$11,"CONTRATACAO_PUBLICA",IF(VLOOKUP($C1093,'Orçamento Base'!$D$11:$G$2116,3,FALSE)="INDEXADO",VLOOKUP(VLOOKUP($C1092,'Orçamento Base'!$D$11:$G$2116,2,FALSE),'Index N_DESON.'!$A$9:$B$604,2),VLOOKUP($C1093,'Orçamento Base'!$D$11:$G$2116,3,FALSE)))</f>
        <v>#N/A</v>
      </c>
      <c r="E1093" s="208" t="e">
        <f>VLOOKUP($C1093,'Orçamento Base'!$D$11:$S$1673,2,FALSE)</f>
        <v>#N/A</v>
      </c>
      <c r="F1093" s="211">
        <f>Dados!$C$7</f>
        <v>44652</v>
      </c>
      <c r="G1093" s="226" t="e">
        <f>VLOOKUP($C1093,'Orçamento Base'!$D$11:$S$1673,4,FALSE)</f>
        <v>#N/A</v>
      </c>
      <c r="H1093" s="377">
        <f>IFERROR(VLOOKUP($C1093,'Orçamento Base'!$D$11:$S$1673,6,FALSE),0)</f>
        <v>0</v>
      </c>
      <c r="I1093" s="208" t="e">
        <f>VLOOKUP($C1093,'Orçamento Base'!$D$11:$S$1673,5,FALSE)</f>
        <v>#N/A</v>
      </c>
      <c r="J1093" s="167" t="e">
        <f>IF(Comparativo!$E$6="Tabela Não Desonerada",VLOOKUP($C1093,'Orçamento Base'!$D$11:$S$1673,12,FALSE),VLOOKUP($C1093,#REF!,12,FALSE))</f>
        <v>#N/A</v>
      </c>
      <c r="K1093" s="167">
        <f>IFERROR(IF(Comparativo!$E$6="Tabela Não Desonerada",VLOOKUP($C1093,'Orçamento Base'!$D$11:$S$1673,16,FALSE),VLOOKUP($C1093,#REF!,16,FALSE)),0)</f>
        <v>0</v>
      </c>
      <c r="L1093" s="575" t="e">
        <f>IF(AND($D1093="COMPOSICAO_PROPRIA",'Orçamento Base'!$N1093="-"),"14,18%",IF(AND($D1093="MERCADO",'Orçamento Base'!$N1093="-"),"15,38%",IF(Comparativo!$E$6="Tabela Não Desonerada",VLOOKUP($C1093,'Orçamento Base'!$D$11:$S$1673,11,FALSE),VLOOKUP($C1093,#REF!,11,FALSE))))</f>
        <v>#N/A</v>
      </c>
      <c r="M1093" s="209">
        <f>IF(Comparativo!$E$6="Tabela Não Desonerada",Encargos!$F$44,Encargos!$D$44)</f>
        <v>1.1122000000000001</v>
      </c>
    </row>
    <row r="1094" spans="1:13">
      <c r="A1094" s="207">
        <f>'Identificação-TCE'!$A$13</f>
        <v>1</v>
      </c>
      <c r="B1094" s="168" t="e">
        <f>IF(AND(G1094&lt;&gt;"",H1094&gt;0,I1094&lt;&gt;"",J1094&lt;&gt;0,K1094&lt;&gt;0),COUNT($B$11:B1093)+1,"")</f>
        <v>#N/A</v>
      </c>
      <c r="C1094" s="207">
        <f>IF('Orçamento Base'!$M1093=0,0,'Orçamento Base'!$D1093)</f>
        <v>0</v>
      </c>
      <c r="D1094" s="212" t="e">
        <f>IF('Orçamento Base'!$F1093=Aux.!$G$11,"CONTRATACAO_PUBLICA",IF(VLOOKUP($C1094,'Orçamento Base'!$D$11:$G$2116,3,FALSE)="INDEXADO",VLOOKUP(VLOOKUP($C1093,'Orçamento Base'!$D$11:$G$2116,2,FALSE),'Index N_DESON.'!$A$9:$B$604,2),VLOOKUP($C1094,'Orçamento Base'!$D$11:$G$2116,3,FALSE)))</f>
        <v>#N/A</v>
      </c>
      <c r="E1094" s="208" t="e">
        <f>VLOOKUP($C1094,'Orçamento Base'!$D$11:$S$1673,2,FALSE)</f>
        <v>#N/A</v>
      </c>
      <c r="F1094" s="211">
        <f>Dados!$C$7</f>
        <v>44652</v>
      </c>
      <c r="G1094" s="226" t="e">
        <f>VLOOKUP($C1094,'Orçamento Base'!$D$11:$S$1673,4,FALSE)</f>
        <v>#N/A</v>
      </c>
      <c r="H1094" s="377">
        <f>IFERROR(VLOOKUP($C1094,'Orçamento Base'!$D$11:$S$1673,6,FALSE),0)</f>
        <v>0</v>
      </c>
      <c r="I1094" s="208" t="e">
        <f>VLOOKUP($C1094,'Orçamento Base'!$D$11:$S$1673,5,FALSE)</f>
        <v>#N/A</v>
      </c>
      <c r="J1094" s="167" t="e">
        <f>IF(Comparativo!$E$6="Tabela Não Desonerada",VLOOKUP($C1094,'Orçamento Base'!$D$11:$S$1673,12,FALSE),VLOOKUP($C1094,#REF!,12,FALSE))</f>
        <v>#N/A</v>
      </c>
      <c r="K1094" s="167">
        <f>IFERROR(IF(Comparativo!$E$6="Tabela Não Desonerada",VLOOKUP($C1094,'Orçamento Base'!$D$11:$S$1673,16,FALSE),VLOOKUP($C1094,#REF!,16,FALSE)),0)</f>
        <v>0</v>
      </c>
      <c r="L1094" s="575" t="e">
        <f>IF(AND($D1094="COMPOSICAO_PROPRIA",'Orçamento Base'!$N1094="-"),"14,18%",IF(AND($D1094="MERCADO",'Orçamento Base'!$N1094="-"),"15,38%",IF(Comparativo!$E$6="Tabela Não Desonerada",VLOOKUP($C1094,'Orçamento Base'!$D$11:$S$1673,11,FALSE),VLOOKUP($C1094,#REF!,11,FALSE))))</f>
        <v>#N/A</v>
      </c>
      <c r="M1094" s="209">
        <f>IF(Comparativo!$E$6="Tabela Não Desonerada",Encargos!$F$44,Encargos!$D$44)</f>
        <v>1.1122000000000001</v>
      </c>
    </row>
    <row r="1095" spans="1:13">
      <c r="A1095" s="207">
        <f>'Identificação-TCE'!$A$13</f>
        <v>1</v>
      </c>
      <c r="B1095" s="168" t="e">
        <f>IF(AND(G1095&lt;&gt;"",H1095&gt;0,I1095&lt;&gt;"",J1095&lt;&gt;0,K1095&lt;&gt;0),COUNT($B$11:B1094)+1,"")</f>
        <v>#N/A</v>
      </c>
      <c r="C1095" s="207">
        <f>IF('Orçamento Base'!$M1094=0,0,'Orçamento Base'!$D1094)</f>
        <v>0</v>
      </c>
      <c r="D1095" s="212" t="e">
        <f>IF('Orçamento Base'!$F1094=Aux.!$G$11,"CONTRATACAO_PUBLICA",IF(VLOOKUP($C1095,'Orçamento Base'!$D$11:$G$2116,3,FALSE)="INDEXADO",VLOOKUP(VLOOKUP($C1094,'Orçamento Base'!$D$11:$G$2116,2,FALSE),'Index N_DESON.'!$A$9:$B$604,2),VLOOKUP($C1095,'Orçamento Base'!$D$11:$G$2116,3,FALSE)))</f>
        <v>#N/A</v>
      </c>
      <c r="E1095" s="208" t="e">
        <f>VLOOKUP($C1095,'Orçamento Base'!$D$11:$S$1673,2,FALSE)</f>
        <v>#N/A</v>
      </c>
      <c r="F1095" s="211">
        <f>Dados!$C$7</f>
        <v>44652</v>
      </c>
      <c r="G1095" s="226" t="e">
        <f>VLOOKUP($C1095,'Orçamento Base'!$D$11:$S$1673,4,FALSE)</f>
        <v>#N/A</v>
      </c>
      <c r="H1095" s="377">
        <f>IFERROR(VLOOKUP($C1095,'Orçamento Base'!$D$11:$S$1673,6,FALSE),0)</f>
        <v>0</v>
      </c>
      <c r="I1095" s="208" t="e">
        <f>VLOOKUP($C1095,'Orçamento Base'!$D$11:$S$1673,5,FALSE)</f>
        <v>#N/A</v>
      </c>
      <c r="J1095" s="167" t="e">
        <f>IF(Comparativo!$E$6="Tabela Não Desonerada",VLOOKUP($C1095,'Orçamento Base'!$D$11:$S$1673,12,FALSE),VLOOKUP($C1095,#REF!,12,FALSE))</f>
        <v>#N/A</v>
      </c>
      <c r="K1095" s="167">
        <f>IFERROR(IF(Comparativo!$E$6="Tabela Não Desonerada",VLOOKUP($C1095,'Orçamento Base'!$D$11:$S$1673,16,FALSE),VLOOKUP($C1095,#REF!,16,FALSE)),0)</f>
        <v>0</v>
      </c>
      <c r="L1095" s="575" t="e">
        <f>IF(AND($D1095="COMPOSICAO_PROPRIA",'Orçamento Base'!$N1095="-"),"14,18%",IF(AND($D1095="MERCADO",'Orçamento Base'!$N1095="-"),"15,38%",IF(Comparativo!$E$6="Tabela Não Desonerada",VLOOKUP($C1095,'Orçamento Base'!$D$11:$S$1673,11,FALSE),VLOOKUP($C1095,#REF!,11,FALSE))))</f>
        <v>#N/A</v>
      </c>
      <c r="M1095" s="209">
        <f>IF(Comparativo!$E$6="Tabela Não Desonerada",Encargos!$F$44,Encargos!$D$44)</f>
        <v>1.1122000000000001</v>
      </c>
    </row>
    <row r="1096" spans="1:13">
      <c r="A1096" s="207">
        <f>'Identificação-TCE'!$A$13</f>
        <v>1</v>
      </c>
      <c r="B1096" s="168" t="e">
        <f>IF(AND(G1096&lt;&gt;"",H1096&gt;0,I1096&lt;&gt;"",J1096&lt;&gt;0,K1096&lt;&gt;0),COUNT($B$11:B1095)+1,"")</f>
        <v>#N/A</v>
      </c>
      <c r="C1096" s="207">
        <f>IF('Orçamento Base'!$M1095=0,0,'Orçamento Base'!$D1095)</f>
        <v>0</v>
      </c>
      <c r="D1096" s="212" t="e">
        <f>IF('Orçamento Base'!$F1095=Aux.!$G$11,"CONTRATACAO_PUBLICA",IF(VLOOKUP($C1096,'Orçamento Base'!$D$11:$G$2116,3,FALSE)="INDEXADO",VLOOKUP(VLOOKUP($C1095,'Orçamento Base'!$D$11:$G$2116,2,FALSE),'Index N_DESON.'!$A$9:$B$604,2),VLOOKUP($C1096,'Orçamento Base'!$D$11:$G$2116,3,FALSE)))</f>
        <v>#N/A</v>
      </c>
      <c r="E1096" s="208" t="e">
        <f>VLOOKUP($C1096,'Orçamento Base'!$D$11:$S$1673,2,FALSE)</f>
        <v>#N/A</v>
      </c>
      <c r="F1096" s="211">
        <f>Dados!$C$7</f>
        <v>44652</v>
      </c>
      <c r="G1096" s="226" t="e">
        <f>VLOOKUP($C1096,'Orçamento Base'!$D$11:$S$1673,4,FALSE)</f>
        <v>#N/A</v>
      </c>
      <c r="H1096" s="377">
        <f>IFERROR(VLOOKUP($C1096,'Orçamento Base'!$D$11:$S$1673,6,FALSE),0)</f>
        <v>0</v>
      </c>
      <c r="I1096" s="208" t="e">
        <f>VLOOKUP($C1096,'Orçamento Base'!$D$11:$S$1673,5,FALSE)</f>
        <v>#N/A</v>
      </c>
      <c r="J1096" s="167" t="e">
        <f>IF(Comparativo!$E$6="Tabela Não Desonerada",VLOOKUP($C1096,'Orçamento Base'!$D$11:$S$1673,12,FALSE),VLOOKUP($C1096,#REF!,12,FALSE))</f>
        <v>#N/A</v>
      </c>
      <c r="K1096" s="167">
        <f>IFERROR(IF(Comparativo!$E$6="Tabela Não Desonerada",VLOOKUP($C1096,'Orçamento Base'!$D$11:$S$1673,16,FALSE),VLOOKUP($C1096,#REF!,16,FALSE)),0)</f>
        <v>0</v>
      </c>
      <c r="L1096" s="575" t="e">
        <f>IF(AND($D1096="COMPOSICAO_PROPRIA",'Orçamento Base'!$N1096="-"),"14,18%",IF(AND($D1096="MERCADO",'Orçamento Base'!$N1096="-"),"15,38%",IF(Comparativo!$E$6="Tabela Não Desonerada",VLOOKUP($C1096,'Orçamento Base'!$D$11:$S$1673,11,FALSE),VLOOKUP($C1096,#REF!,11,FALSE))))</f>
        <v>#N/A</v>
      </c>
      <c r="M1096" s="209">
        <f>IF(Comparativo!$E$6="Tabela Não Desonerada",Encargos!$F$44,Encargos!$D$44)</f>
        <v>1.1122000000000001</v>
      </c>
    </row>
    <row r="1097" spans="1:13">
      <c r="A1097" s="207">
        <f>'Identificação-TCE'!$A$13</f>
        <v>1</v>
      </c>
      <c r="B1097" s="168" t="e">
        <f>IF(AND(G1097&lt;&gt;"",H1097&gt;0,I1097&lt;&gt;"",J1097&lt;&gt;0,K1097&lt;&gt;0),COUNT($B$11:B1096)+1,"")</f>
        <v>#N/A</v>
      </c>
      <c r="C1097" s="207">
        <f>IF('Orçamento Base'!$M1096=0,0,'Orçamento Base'!$D1096)</f>
        <v>0</v>
      </c>
      <c r="D1097" s="212" t="e">
        <f>IF('Orçamento Base'!$F1096=Aux.!$G$11,"CONTRATACAO_PUBLICA",IF(VLOOKUP($C1097,'Orçamento Base'!$D$11:$G$2116,3,FALSE)="INDEXADO",VLOOKUP(VLOOKUP($C1096,'Orçamento Base'!$D$11:$G$2116,2,FALSE),'Index N_DESON.'!$A$9:$B$604,2),VLOOKUP($C1097,'Orçamento Base'!$D$11:$G$2116,3,FALSE)))</f>
        <v>#N/A</v>
      </c>
      <c r="E1097" s="208" t="e">
        <f>VLOOKUP($C1097,'Orçamento Base'!$D$11:$S$1673,2,FALSE)</f>
        <v>#N/A</v>
      </c>
      <c r="F1097" s="211">
        <f>Dados!$C$7</f>
        <v>44652</v>
      </c>
      <c r="G1097" s="226" t="e">
        <f>VLOOKUP($C1097,'Orçamento Base'!$D$11:$S$1673,4,FALSE)</f>
        <v>#N/A</v>
      </c>
      <c r="H1097" s="377">
        <f>IFERROR(VLOOKUP($C1097,'Orçamento Base'!$D$11:$S$1673,6,FALSE),0)</f>
        <v>0</v>
      </c>
      <c r="I1097" s="208" t="e">
        <f>VLOOKUP($C1097,'Orçamento Base'!$D$11:$S$1673,5,FALSE)</f>
        <v>#N/A</v>
      </c>
      <c r="J1097" s="167" t="e">
        <f>IF(Comparativo!$E$6="Tabela Não Desonerada",VLOOKUP($C1097,'Orçamento Base'!$D$11:$S$1673,12,FALSE),VLOOKUP($C1097,#REF!,12,FALSE))</f>
        <v>#N/A</v>
      </c>
      <c r="K1097" s="167">
        <f>IFERROR(IF(Comparativo!$E$6="Tabela Não Desonerada",VLOOKUP($C1097,'Orçamento Base'!$D$11:$S$1673,16,FALSE),VLOOKUP($C1097,#REF!,16,FALSE)),0)</f>
        <v>0</v>
      </c>
      <c r="L1097" s="575" t="e">
        <f>IF(AND($D1097="COMPOSICAO_PROPRIA",'Orçamento Base'!$N1097="-"),"14,18%",IF(AND($D1097="MERCADO",'Orçamento Base'!$N1097="-"),"15,38%",IF(Comparativo!$E$6="Tabela Não Desonerada",VLOOKUP($C1097,'Orçamento Base'!$D$11:$S$1673,11,FALSE),VLOOKUP($C1097,#REF!,11,FALSE))))</f>
        <v>#N/A</v>
      </c>
      <c r="M1097" s="209">
        <f>IF(Comparativo!$E$6="Tabela Não Desonerada",Encargos!$F$44,Encargos!$D$44)</f>
        <v>1.1122000000000001</v>
      </c>
    </row>
    <row r="1098" spans="1:13">
      <c r="A1098" s="207">
        <f>'Identificação-TCE'!$A$13</f>
        <v>1</v>
      </c>
      <c r="B1098" s="168" t="e">
        <f>IF(AND(G1098&lt;&gt;"",H1098&gt;0,I1098&lt;&gt;"",J1098&lt;&gt;0,K1098&lt;&gt;0),COUNT($B$11:B1097)+1,"")</f>
        <v>#N/A</v>
      </c>
      <c r="C1098" s="207">
        <f>IF('Orçamento Base'!$M1097=0,0,'Orçamento Base'!$D1097)</f>
        <v>0</v>
      </c>
      <c r="D1098" s="212" t="e">
        <f>IF('Orçamento Base'!$F1097=Aux.!$G$11,"CONTRATACAO_PUBLICA",IF(VLOOKUP($C1098,'Orçamento Base'!$D$11:$G$2116,3,FALSE)="INDEXADO",VLOOKUP(VLOOKUP($C1097,'Orçamento Base'!$D$11:$G$2116,2,FALSE),'Index N_DESON.'!$A$9:$B$604,2),VLOOKUP($C1098,'Orçamento Base'!$D$11:$G$2116,3,FALSE)))</f>
        <v>#N/A</v>
      </c>
      <c r="E1098" s="208" t="e">
        <f>VLOOKUP($C1098,'Orçamento Base'!$D$11:$S$1673,2,FALSE)</f>
        <v>#N/A</v>
      </c>
      <c r="F1098" s="211">
        <f>Dados!$C$7</f>
        <v>44652</v>
      </c>
      <c r="G1098" s="226" t="e">
        <f>VLOOKUP($C1098,'Orçamento Base'!$D$11:$S$1673,4,FALSE)</f>
        <v>#N/A</v>
      </c>
      <c r="H1098" s="377">
        <f>IFERROR(VLOOKUP($C1098,'Orçamento Base'!$D$11:$S$1673,6,FALSE),0)</f>
        <v>0</v>
      </c>
      <c r="I1098" s="208" t="e">
        <f>VLOOKUP($C1098,'Orçamento Base'!$D$11:$S$1673,5,FALSE)</f>
        <v>#N/A</v>
      </c>
      <c r="J1098" s="167" t="e">
        <f>IF(Comparativo!$E$6="Tabela Não Desonerada",VLOOKUP($C1098,'Orçamento Base'!$D$11:$S$1673,12,FALSE),VLOOKUP($C1098,#REF!,12,FALSE))</f>
        <v>#N/A</v>
      </c>
      <c r="K1098" s="167">
        <f>IFERROR(IF(Comparativo!$E$6="Tabela Não Desonerada",VLOOKUP($C1098,'Orçamento Base'!$D$11:$S$1673,16,FALSE),VLOOKUP($C1098,#REF!,16,FALSE)),0)</f>
        <v>0</v>
      </c>
      <c r="L1098" s="575" t="e">
        <f>IF(AND($D1098="COMPOSICAO_PROPRIA",'Orçamento Base'!$N1098="-"),"14,18%",IF(AND($D1098="MERCADO",'Orçamento Base'!$N1098="-"),"15,38%",IF(Comparativo!$E$6="Tabela Não Desonerada",VLOOKUP($C1098,'Orçamento Base'!$D$11:$S$1673,11,FALSE),VLOOKUP($C1098,#REF!,11,FALSE))))</f>
        <v>#N/A</v>
      </c>
      <c r="M1098" s="209">
        <f>IF(Comparativo!$E$6="Tabela Não Desonerada",Encargos!$F$44,Encargos!$D$44)</f>
        <v>1.1122000000000001</v>
      </c>
    </row>
    <row r="1099" spans="1:13">
      <c r="A1099" s="207">
        <f>'Identificação-TCE'!$A$13</f>
        <v>1</v>
      </c>
      <c r="B1099" s="168" t="e">
        <f>IF(AND(G1099&lt;&gt;"",H1099&gt;0,I1099&lt;&gt;"",J1099&lt;&gt;0,K1099&lt;&gt;0),COUNT($B$11:B1098)+1,"")</f>
        <v>#N/A</v>
      </c>
      <c r="C1099" s="207">
        <f>IF('Orçamento Base'!$M1098=0,0,'Orçamento Base'!$D1098)</f>
        <v>0</v>
      </c>
      <c r="D1099" s="212" t="e">
        <f>IF('Orçamento Base'!$F1098=Aux.!$G$11,"CONTRATACAO_PUBLICA",IF(VLOOKUP($C1099,'Orçamento Base'!$D$11:$G$2116,3,FALSE)="INDEXADO",VLOOKUP(VLOOKUP($C1098,'Orçamento Base'!$D$11:$G$2116,2,FALSE),'Index N_DESON.'!$A$9:$B$604,2),VLOOKUP($C1099,'Orçamento Base'!$D$11:$G$2116,3,FALSE)))</f>
        <v>#N/A</v>
      </c>
      <c r="E1099" s="208" t="e">
        <f>VLOOKUP($C1099,'Orçamento Base'!$D$11:$S$1673,2,FALSE)</f>
        <v>#N/A</v>
      </c>
      <c r="F1099" s="211">
        <f>Dados!$C$7</f>
        <v>44652</v>
      </c>
      <c r="G1099" s="226" t="e">
        <f>VLOOKUP($C1099,'Orçamento Base'!$D$11:$S$1673,4,FALSE)</f>
        <v>#N/A</v>
      </c>
      <c r="H1099" s="377">
        <f>IFERROR(VLOOKUP($C1099,'Orçamento Base'!$D$11:$S$1673,6,FALSE),0)</f>
        <v>0</v>
      </c>
      <c r="I1099" s="208" t="e">
        <f>VLOOKUP($C1099,'Orçamento Base'!$D$11:$S$1673,5,FALSE)</f>
        <v>#N/A</v>
      </c>
      <c r="J1099" s="167" t="e">
        <f>IF(Comparativo!$E$6="Tabela Não Desonerada",VLOOKUP($C1099,'Orçamento Base'!$D$11:$S$1673,12,FALSE),VLOOKUP($C1099,#REF!,12,FALSE))</f>
        <v>#N/A</v>
      </c>
      <c r="K1099" s="167">
        <f>IFERROR(IF(Comparativo!$E$6="Tabela Não Desonerada",VLOOKUP($C1099,'Orçamento Base'!$D$11:$S$1673,16,FALSE),VLOOKUP($C1099,#REF!,16,FALSE)),0)</f>
        <v>0</v>
      </c>
      <c r="L1099" s="575" t="e">
        <f>IF(AND($D1099="COMPOSICAO_PROPRIA",'Orçamento Base'!$N1099="-"),"14,18%",IF(AND($D1099="MERCADO",'Orçamento Base'!$N1099="-"),"15,38%",IF(Comparativo!$E$6="Tabela Não Desonerada",VLOOKUP($C1099,'Orçamento Base'!$D$11:$S$1673,11,FALSE),VLOOKUP($C1099,#REF!,11,FALSE))))</f>
        <v>#N/A</v>
      </c>
      <c r="M1099" s="209">
        <f>IF(Comparativo!$E$6="Tabela Não Desonerada",Encargos!$F$44,Encargos!$D$44)</f>
        <v>1.1122000000000001</v>
      </c>
    </row>
    <row r="1100" spans="1:13">
      <c r="A1100" s="207">
        <f>'Identificação-TCE'!$A$13</f>
        <v>1</v>
      </c>
      <c r="B1100" s="168" t="e">
        <f>IF(AND(G1100&lt;&gt;"",H1100&gt;0,I1100&lt;&gt;"",J1100&lt;&gt;0,K1100&lt;&gt;0),COUNT($B$11:B1099)+1,"")</f>
        <v>#N/A</v>
      </c>
      <c r="C1100" s="207">
        <f>IF('Orçamento Base'!$M1099=0,0,'Orçamento Base'!$D1099)</f>
        <v>0</v>
      </c>
      <c r="D1100" s="212" t="e">
        <f>IF('Orçamento Base'!$F1099=Aux.!$G$11,"CONTRATACAO_PUBLICA",IF(VLOOKUP($C1100,'Orçamento Base'!$D$11:$G$2116,3,FALSE)="INDEXADO",VLOOKUP(VLOOKUP($C1099,'Orçamento Base'!$D$11:$G$2116,2,FALSE),'Index N_DESON.'!$A$9:$B$604,2),VLOOKUP($C1100,'Orçamento Base'!$D$11:$G$2116,3,FALSE)))</f>
        <v>#N/A</v>
      </c>
      <c r="E1100" s="208" t="e">
        <f>VLOOKUP($C1100,'Orçamento Base'!$D$11:$S$1673,2,FALSE)</f>
        <v>#N/A</v>
      </c>
      <c r="F1100" s="211">
        <f>Dados!$C$7</f>
        <v>44652</v>
      </c>
      <c r="G1100" s="226" t="e">
        <f>VLOOKUP($C1100,'Orçamento Base'!$D$11:$S$1673,4,FALSE)</f>
        <v>#N/A</v>
      </c>
      <c r="H1100" s="377">
        <f>IFERROR(VLOOKUP($C1100,'Orçamento Base'!$D$11:$S$1673,6,FALSE),0)</f>
        <v>0</v>
      </c>
      <c r="I1100" s="208" t="e">
        <f>VLOOKUP($C1100,'Orçamento Base'!$D$11:$S$1673,5,FALSE)</f>
        <v>#N/A</v>
      </c>
      <c r="J1100" s="167" t="e">
        <f>IF(Comparativo!$E$6="Tabela Não Desonerada",VLOOKUP($C1100,'Orçamento Base'!$D$11:$S$1673,12,FALSE),VLOOKUP($C1100,#REF!,12,FALSE))</f>
        <v>#N/A</v>
      </c>
      <c r="K1100" s="167">
        <f>IFERROR(IF(Comparativo!$E$6="Tabela Não Desonerada",VLOOKUP($C1100,'Orçamento Base'!$D$11:$S$1673,16,FALSE),VLOOKUP($C1100,#REF!,16,FALSE)),0)</f>
        <v>0</v>
      </c>
      <c r="L1100" s="575" t="e">
        <f>IF(AND($D1100="COMPOSICAO_PROPRIA",'Orçamento Base'!$N1100="-"),"14,18%",IF(AND($D1100="MERCADO",'Orçamento Base'!$N1100="-"),"15,38%",IF(Comparativo!$E$6="Tabela Não Desonerada",VLOOKUP($C1100,'Orçamento Base'!$D$11:$S$1673,11,FALSE),VLOOKUP($C1100,#REF!,11,FALSE))))</f>
        <v>#N/A</v>
      </c>
      <c r="M1100" s="209">
        <f>IF(Comparativo!$E$6="Tabela Não Desonerada",Encargos!$F$44,Encargos!$D$44)</f>
        <v>1.1122000000000001</v>
      </c>
    </row>
    <row r="1101" spans="1:13">
      <c r="A1101" s="207">
        <f>'Identificação-TCE'!$A$13</f>
        <v>1</v>
      </c>
      <c r="B1101" s="168" t="e">
        <f>IF(AND(G1101&lt;&gt;"",H1101&gt;0,I1101&lt;&gt;"",J1101&lt;&gt;0,K1101&lt;&gt;0),COUNT($B$11:B1100)+1,"")</f>
        <v>#N/A</v>
      </c>
      <c r="C1101" s="207">
        <f>IF('Orçamento Base'!$M1100=0,0,'Orçamento Base'!$D1100)</f>
        <v>0</v>
      </c>
      <c r="D1101" s="212" t="e">
        <f>IF('Orçamento Base'!$F1100=Aux.!$G$11,"CONTRATACAO_PUBLICA",IF(VLOOKUP($C1101,'Orçamento Base'!$D$11:$G$2116,3,FALSE)="INDEXADO",VLOOKUP(VLOOKUP($C1100,'Orçamento Base'!$D$11:$G$2116,2,FALSE),'Index N_DESON.'!$A$9:$B$604,2),VLOOKUP($C1101,'Orçamento Base'!$D$11:$G$2116,3,FALSE)))</f>
        <v>#N/A</v>
      </c>
      <c r="E1101" s="208" t="e">
        <f>VLOOKUP($C1101,'Orçamento Base'!$D$11:$S$1673,2,FALSE)</f>
        <v>#N/A</v>
      </c>
      <c r="F1101" s="211">
        <f>Dados!$C$7</f>
        <v>44652</v>
      </c>
      <c r="G1101" s="226" t="e">
        <f>VLOOKUP($C1101,'Orçamento Base'!$D$11:$S$1673,4,FALSE)</f>
        <v>#N/A</v>
      </c>
      <c r="H1101" s="377">
        <f>IFERROR(VLOOKUP($C1101,'Orçamento Base'!$D$11:$S$1673,6,FALSE),0)</f>
        <v>0</v>
      </c>
      <c r="I1101" s="208" t="e">
        <f>VLOOKUP($C1101,'Orçamento Base'!$D$11:$S$1673,5,FALSE)</f>
        <v>#N/A</v>
      </c>
      <c r="J1101" s="167" t="e">
        <f>IF(Comparativo!$E$6="Tabela Não Desonerada",VLOOKUP($C1101,'Orçamento Base'!$D$11:$S$1673,12,FALSE),VLOOKUP($C1101,#REF!,12,FALSE))</f>
        <v>#N/A</v>
      </c>
      <c r="K1101" s="167">
        <f>IFERROR(IF(Comparativo!$E$6="Tabela Não Desonerada",VLOOKUP($C1101,'Orçamento Base'!$D$11:$S$1673,16,FALSE),VLOOKUP($C1101,#REF!,16,FALSE)),0)</f>
        <v>0</v>
      </c>
      <c r="L1101" s="575" t="e">
        <f>IF(AND($D1101="COMPOSICAO_PROPRIA",'Orçamento Base'!$N1101="-"),"14,18%",IF(AND($D1101="MERCADO",'Orçamento Base'!$N1101="-"),"15,38%",IF(Comparativo!$E$6="Tabela Não Desonerada",VLOOKUP($C1101,'Orçamento Base'!$D$11:$S$1673,11,FALSE),VLOOKUP($C1101,#REF!,11,FALSE))))</f>
        <v>#N/A</v>
      </c>
      <c r="M1101" s="209">
        <f>IF(Comparativo!$E$6="Tabela Não Desonerada",Encargos!$F$44,Encargos!$D$44)</f>
        <v>1.1122000000000001</v>
      </c>
    </row>
    <row r="1102" spans="1:13">
      <c r="A1102" s="207">
        <f>'Identificação-TCE'!$A$13</f>
        <v>1</v>
      </c>
      <c r="B1102" s="168" t="e">
        <f>IF(AND(G1102&lt;&gt;"",H1102&gt;0,I1102&lt;&gt;"",J1102&lt;&gt;0,K1102&lt;&gt;0),COUNT($B$11:B1101)+1,"")</f>
        <v>#N/A</v>
      </c>
      <c r="C1102" s="207">
        <f>IF('Orçamento Base'!$M1101=0,0,'Orçamento Base'!$D1101)</f>
        <v>0</v>
      </c>
      <c r="D1102" s="212" t="e">
        <f>IF('Orçamento Base'!$F1101=Aux.!$G$11,"CONTRATACAO_PUBLICA",IF(VLOOKUP($C1102,'Orçamento Base'!$D$11:$G$2116,3,FALSE)="INDEXADO",VLOOKUP(VLOOKUP($C1101,'Orçamento Base'!$D$11:$G$2116,2,FALSE),'Index N_DESON.'!$A$9:$B$604,2),VLOOKUP($C1102,'Orçamento Base'!$D$11:$G$2116,3,FALSE)))</f>
        <v>#N/A</v>
      </c>
      <c r="E1102" s="208" t="e">
        <f>VLOOKUP($C1102,'Orçamento Base'!$D$11:$S$1673,2,FALSE)</f>
        <v>#N/A</v>
      </c>
      <c r="F1102" s="211">
        <f>Dados!$C$7</f>
        <v>44652</v>
      </c>
      <c r="G1102" s="226" t="e">
        <f>VLOOKUP($C1102,'Orçamento Base'!$D$11:$S$1673,4,FALSE)</f>
        <v>#N/A</v>
      </c>
      <c r="H1102" s="377">
        <f>IFERROR(VLOOKUP($C1102,'Orçamento Base'!$D$11:$S$1673,6,FALSE),0)</f>
        <v>0</v>
      </c>
      <c r="I1102" s="208" t="e">
        <f>VLOOKUP($C1102,'Orçamento Base'!$D$11:$S$1673,5,FALSE)</f>
        <v>#N/A</v>
      </c>
      <c r="J1102" s="167" t="e">
        <f>IF(Comparativo!$E$6="Tabela Não Desonerada",VLOOKUP($C1102,'Orçamento Base'!$D$11:$S$1673,12,FALSE),VLOOKUP($C1102,#REF!,12,FALSE))</f>
        <v>#N/A</v>
      </c>
      <c r="K1102" s="167">
        <f>IFERROR(IF(Comparativo!$E$6="Tabela Não Desonerada",VLOOKUP($C1102,'Orçamento Base'!$D$11:$S$1673,16,FALSE),VLOOKUP($C1102,#REF!,16,FALSE)),0)</f>
        <v>0</v>
      </c>
      <c r="L1102" s="575" t="e">
        <f>IF(AND($D1102="COMPOSICAO_PROPRIA",'Orçamento Base'!$N1102="-"),"14,18%",IF(AND($D1102="MERCADO",'Orçamento Base'!$N1102="-"),"15,38%",IF(Comparativo!$E$6="Tabela Não Desonerada",VLOOKUP($C1102,'Orçamento Base'!$D$11:$S$1673,11,FALSE),VLOOKUP($C1102,#REF!,11,FALSE))))</f>
        <v>#N/A</v>
      </c>
      <c r="M1102" s="209">
        <f>IF(Comparativo!$E$6="Tabela Não Desonerada",Encargos!$F$44,Encargos!$D$44)</f>
        <v>1.1122000000000001</v>
      </c>
    </row>
    <row r="1103" spans="1:13">
      <c r="A1103" s="207">
        <f>'Identificação-TCE'!$A$13</f>
        <v>1</v>
      </c>
      <c r="B1103" s="168" t="e">
        <f>IF(AND(G1103&lt;&gt;"",H1103&gt;0,I1103&lt;&gt;"",J1103&lt;&gt;0,K1103&lt;&gt;0),COUNT($B$11:B1102)+1,"")</f>
        <v>#N/A</v>
      </c>
      <c r="C1103" s="207">
        <f>IF('Orçamento Base'!$M1102=0,0,'Orçamento Base'!$D1102)</f>
        <v>0</v>
      </c>
      <c r="D1103" s="212" t="e">
        <f>IF('Orçamento Base'!$F1102=Aux.!$G$11,"CONTRATACAO_PUBLICA",IF(VLOOKUP($C1103,'Orçamento Base'!$D$11:$G$2116,3,FALSE)="INDEXADO",VLOOKUP(VLOOKUP($C1102,'Orçamento Base'!$D$11:$G$2116,2,FALSE),'Index N_DESON.'!$A$9:$B$604,2),VLOOKUP($C1103,'Orçamento Base'!$D$11:$G$2116,3,FALSE)))</f>
        <v>#N/A</v>
      </c>
      <c r="E1103" s="208" t="e">
        <f>VLOOKUP($C1103,'Orçamento Base'!$D$11:$S$1673,2,FALSE)</f>
        <v>#N/A</v>
      </c>
      <c r="F1103" s="211">
        <f>Dados!$C$7</f>
        <v>44652</v>
      </c>
      <c r="G1103" s="226" t="e">
        <f>VLOOKUP($C1103,'Orçamento Base'!$D$11:$S$1673,4,FALSE)</f>
        <v>#N/A</v>
      </c>
      <c r="H1103" s="377">
        <f>IFERROR(VLOOKUP($C1103,'Orçamento Base'!$D$11:$S$1673,6,FALSE),0)</f>
        <v>0</v>
      </c>
      <c r="I1103" s="208" t="e">
        <f>VLOOKUP($C1103,'Orçamento Base'!$D$11:$S$1673,5,FALSE)</f>
        <v>#N/A</v>
      </c>
      <c r="J1103" s="167" t="e">
        <f>IF(Comparativo!$E$6="Tabela Não Desonerada",VLOOKUP($C1103,'Orçamento Base'!$D$11:$S$1673,12,FALSE),VLOOKUP($C1103,#REF!,12,FALSE))</f>
        <v>#N/A</v>
      </c>
      <c r="K1103" s="167">
        <f>IFERROR(IF(Comparativo!$E$6="Tabela Não Desonerada",VLOOKUP($C1103,'Orçamento Base'!$D$11:$S$1673,16,FALSE),VLOOKUP($C1103,#REF!,16,FALSE)),0)</f>
        <v>0</v>
      </c>
      <c r="L1103" s="575" t="e">
        <f>IF(AND($D1103="COMPOSICAO_PROPRIA",'Orçamento Base'!$N1103="-"),"14,18%",IF(AND($D1103="MERCADO",'Orçamento Base'!$N1103="-"),"15,38%",IF(Comparativo!$E$6="Tabela Não Desonerada",VLOOKUP($C1103,'Orçamento Base'!$D$11:$S$1673,11,FALSE),VLOOKUP($C1103,#REF!,11,FALSE))))</f>
        <v>#N/A</v>
      </c>
      <c r="M1103" s="209">
        <f>IF(Comparativo!$E$6="Tabela Não Desonerada",Encargos!$F$44,Encargos!$D$44)</f>
        <v>1.1122000000000001</v>
      </c>
    </row>
    <row r="1104" spans="1:13">
      <c r="A1104" s="207">
        <f>'Identificação-TCE'!$A$13</f>
        <v>1</v>
      </c>
      <c r="B1104" s="168" t="e">
        <f>IF(AND(G1104&lt;&gt;"",H1104&gt;0,I1104&lt;&gt;"",J1104&lt;&gt;0,K1104&lt;&gt;0),COUNT($B$11:B1103)+1,"")</f>
        <v>#N/A</v>
      </c>
      <c r="C1104" s="207">
        <f>IF('Orçamento Base'!$M1103=0,0,'Orçamento Base'!$D1103)</f>
        <v>0</v>
      </c>
      <c r="D1104" s="212" t="e">
        <f>IF('Orçamento Base'!$F1103=Aux.!$G$11,"CONTRATACAO_PUBLICA",IF(VLOOKUP($C1104,'Orçamento Base'!$D$11:$G$2116,3,FALSE)="INDEXADO",VLOOKUP(VLOOKUP($C1103,'Orçamento Base'!$D$11:$G$2116,2,FALSE),'Index N_DESON.'!$A$9:$B$604,2),VLOOKUP($C1104,'Orçamento Base'!$D$11:$G$2116,3,FALSE)))</f>
        <v>#N/A</v>
      </c>
      <c r="E1104" s="208" t="e">
        <f>VLOOKUP($C1104,'Orçamento Base'!$D$11:$S$1673,2,FALSE)</f>
        <v>#N/A</v>
      </c>
      <c r="F1104" s="211">
        <f>Dados!$C$7</f>
        <v>44652</v>
      </c>
      <c r="G1104" s="226" t="e">
        <f>VLOOKUP($C1104,'Orçamento Base'!$D$11:$S$1673,4,FALSE)</f>
        <v>#N/A</v>
      </c>
      <c r="H1104" s="377">
        <f>IFERROR(VLOOKUP($C1104,'Orçamento Base'!$D$11:$S$1673,6,FALSE),0)</f>
        <v>0</v>
      </c>
      <c r="I1104" s="208" t="e">
        <f>VLOOKUP($C1104,'Orçamento Base'!$D$11:$S$1673,5,FALSE)</f>
        <v>#N/A</v>
      </c>
      <c r="J1104" s="167" t="e">
        <f>IF(Comparativo!$E$6="Tabela Não Desonerada",VLOOKUP($C1104,'Orçamento Base'!$D$11:$S$1673,12,FALSE),VLOOKUP($C1104,#REF!,12,FALSE))</f>
        <v>#N/A</v>
      </c>
      <c r="K1104" s="167">
        <f>IFERROR(IF(Comparativo!$E$6="Tabela Não Desonerada",VLOOKUP($C1104,'Orçamento Base'!$D$11:$S$1673,16,FALSE),VLOOKUP($C1104,#REF!,16,FALSE)),0)</f>
        <v>0</v>
      </c>
      <c r="L1104" s="575" t="e">
        <f>IF(AND($D1104="COMPOSICAO_PROPRIA",'Orçamento Base'!$N1104="-"),"14,18%",IF(AND($D1104="MERCADO",'Orçamento Base'!$N1104="-"),"15,38%",IF(Comparativo!$E$6="Tabela Não Desonerada",VLOOKUP($C1104,'Orçamento Base'!$D$11:$S$1673,11,FALSE),VLOOKUP($C1104,#REF!,11,FALSE))))</f>
        <v>#N/A</v>
      </c>
      <c r="M1104" s="209">
        <f>IF(Comparativo!$E$6="Tabela Não Desonerada",Encargos!$F$44,Encargos!$D$44)</f>
        <v>1.1122000000000001</v>
      </c>
    </row>
    <row r="1105" spans="1:13">
      <c r="A1105" s="207">
        <f>'Identificação-TCE'!$A$13</f>
        <v>1</v>
      </c>
      <c r="B1105" s="168" t="e">
        <f>IF(AND(G1105&lt;&gt;"",H1105&gt;0,I1105&lt;&gt;"",J1105&lt;&gt;0,K1105&lt;&gt;0),COUNT($B$11:B1104)+1,"")</f>
        <v>#N/A</v>
      </c>
      <c r="C1105" s="207">
        <f>IF('Orçamento Base'!$M1104=0,0,'Orçamento Base'!$D1104)</f>
        <v>0</v>
      </c>
      <c r="D1105" s="212" t="e">
        <f>IF('Orçamento Base'!$F1104=Aux.!$G$11,"CONTRATACAO_PUBLICA",IF(VLOOKUP($C1105,'Orçamento Base'!$D$11:$G$2116,3,FALSE)="INDEXADO",VLOOKUP(VLOOKUP($C1104,'Orçamento Base'!$D$11:$G$2116,2,FALSE),'Index N_DESON.'!$A$9:$B$604,2),VLOOKUP($C1105,'Orçamento Base'!$D$11:$G$2116,3,FALSE)))</f>
        <v>#N/A</v>
      </c>
      <c r="E1105" s="208" t="e">
        <f>VLOOKUP($C1105,'Orçamento Base'!$D$11:$S$1673,2,FALSE)</f>
        <v>#N/A</v>
      </c>
      <c r="F1105" s="211">
        <f>Dados!$C$7</f>
        <v>44652</v>
      </c>
      <c r="G1105" s="226" t="e">
        <f>VLOOKUP($C1105,'Orçamento Base'!$D$11:$S$1673,4,FALSE)</f>
        <v>#N/A</v>
      </c>
      <c r="H1105" s="377">
        <f>IFERROR(VLOOKUP($C1105,'Orçamento Base'!$D$11:$S$1673,6,FALSE),0)</f>
        <v>0</v>
      </c>
      <c r="I1105" s="208" t="e">
        <f>VLOOKUP($C1105,'Orçamento Base'!$D$11:$S$1673,5,FALSE)</f>
        <v>#N/A</v>
      </c>
      <c r="J1105" s="167" t="e">
        <f>IF(Comparativo!$E$6="Tabela Não Desonerada",VLOOKUP($C1105,'Orçamento Base'!$D$11:$S$1673,12,FALSE),VLOOKUP($C1105,#REF!,12,FALSE))</f>
        <v>#N/A</v>
      </c>
      <c r="K1105" s="167">
        <f>IFERROR(IF(Comparativo!$E$6="Tabela Não Desonerada",VLOOKUP($C1105,'Orçamento Base'!$D$11:$S$1673,16,FALSE),VLOOKUP($C1105,#REF!,16,FALSE)),0)</f>
        <v>0</v>
      </c>
      <c r="L1105" s="575" t="e">
        <f>IF(AND($D1105="COMPOSICAO_PROPRIA",'Orçamento Base'!$N1105="-"),"14,18%",IF(AND($D1105="MERCADO",'Orçamento Base'!$N1105="-"),"15,38%",IF(Comparativo!$E$6="Tabela Não Desonerada",VLOOKUP($C1105,'Orçamento Base'!$D$11:$S$1673,11,FALSE),VLOOKUP($C1105,#REF!,11,FALSE))))</f>
        <v>#N/A</v>
      </c>
      <c r="M1105" s="209">
        <f>IF(Comparativo!$E$6="Tabela Não Desonerada",Encargos!$F$44,Encargos!$D$44)</f>
        <v>1.1122000000000001</v>
      </c>
    </row>
    <row r="1106" spans="1:13">
      <c r="A1106" s="207">
        <f>'Identificação-TCE'!$A$13</f>
        <v>1</v>
      </c>
      <c r="B1106" s="168" t="e">
        <f>IF(AND(G1106&lt;&gt;"",H1106&gt;0,I1106&lt;&gt;"",J1106&lt;&gt;0,K1106&lt;&gt;0),COUNT($B$11:B1105)+1,"")</f>
        <v>#N/A</v>
      </c>
      <c r="C1106" s="207">
        <f>IF('Orçamento Base'!$M1105=0,0,'Orçamento Base'!$D1105)</f>
        <v>0</v>
      </c>
      <c r="D1106" s="212" t="e">
        <f>IF('Orçamento Base'!$F1105=Aux.!$G$11,"CONTRATACAO_PUBLICA",IF(VLOOKUP($C1106,'Orçamento Base'!$D$11:$G$2116,3,FALSE)="INDEXADO",VLOOKUP(VLOOKUP($C1105,'Orçamento Base'!$D$11:$G$2116,2,FALSE),'Index N_DESON.'!$A$9:$B$604,2),VLOOKUP($C1106,'Orçamento Base'!$D$11:$G$2116,3,FALSE)))</f>
        <v>#N/A</v>
      </c>
      <c r="E1106" s="208" t="e">
        <f>VLOOKUP($C1106,'Orçamento Base'!$D$11:$S$1673,2,FALSE)</f>
        <v>#N/A</v>
      </c>
      <c r="F1106" s="211">
        <f>Dados!$C$7</f>
        <v>44652</v>
      </c>
      <c r="G1106" s="226" t="e">
        <f>VLOOKUP($C1106,'Orçamento Base'!$D$11:$S$1673,4,FALSE)</f>
        <v>#N/A</v>
      </c>
      <c r="H1106" s="377">
        <f>IFERROR(VLOOKUP($C1106,'Orçamento Base'!$D$11:$S$1673,6,FALSE),0)</f>
        <v>0</v>
      </c>
      <c r="I1106" s="208" t="e">
        <f>VLOOKUP($C1106,'Orçamento Base'!$D$11:$S$1673,5,FALSE)</f>
        <v>#N/A</v>
      </c>
      <c r="J1106" s="167" t="e">
        <f>IF(Comparativo!$E$6="Tabela Não Desonerada",VLOOKUP($C1106,'Orçamento Base'!$D$11:$S$1673,12,FALSE),VLOOKUP($C1106,#REF!,12,FALSE))</f>
        <v>#N/A</v>
      </c>
      <c r="K1106" s="167">
        <f>IFERROR(IF(Comparativo!$E$6="Tabela Não Desonerada",VLOOKUP($C1106,'Orçamento Base'!$D$11:$S$1673,16,FALSE),VLOOKUP($C1106,#REF!,16,FALSE)),0)</f>
        <v>0</v>
      </c>
      <c r="L1106" s="575" t="e">
        <f>IF(AND($D1106="COMPOSICAO_PROPRIA",'Orçamento Base'!$N1106="-"),"14,18%",IF(AND($D1106="MERCADO",'Orçamento Base'!$N1106="-"),"15,38%",IF(Comparativo!$E$6="Tabela Não Desonerada",VLOOKUP($C1106,'Orçamento Base'!$D$11:$S$1673,11,FALSE),VLOOKUP($C1106,#REF!,11,FALSE))))</f>
        <v>#N/A</v>
      </c>
      <c r="M1106" s="209">
        <f>IF(Comparativo!$E$6="Tabela Não Desonerada",Encargos!$F$44,Encargos!$D$44)</f>
        <v>1.1122000000000001</v>
      </c>
    </row>
    <row r="1107" spans="1:13">
      <c r="A1107" s="207">
        <f>'Identificação-TCE'!$A$13</f>
        <v>1</v>
      </c>
      <c r="B1107" s="168" t="e">
        <f>IF(AND(G1107&lt;&gt;"",H1107&gt;0,I1107&lt;&gt;"",J1107&lt;&gt;0,K1107&lt;&gt;0),COUNT($B$11:B1106)+1,"")</f>
        <v>#N/A</v>
      </c>
      <c r="C1107" s="207">
        <f>IF('Orçamento Base'!$M1106=0,0,'Orçamento Base'!$D1106)</f>
        <v>0</v>
      </c>
      <c r="D1107" s="212" t="e">
        <f>IF('Orçamento Base'!$F1106=Aux.!$G$11,"CONTRATACAO_PUBLICA",IF(VLOOKUP($C1107,'Orçamento Base'!$D$11:$G$2116,3,FALSE)="INDEXADO",VLOOKUP(VLOOKUP($C1106,'Orçamento Base'!$D$11:$G$2116,2,FALSE),'Index N_DESON.'!$A$9:$B$604,2),VLOOKUP($C1107,'Orçamento Base'!$D$11:$G$2116,3,FALSE)))</f>
        <v>#N/A</v>
      </c>
      <c r="E1107" s="208" t="e">
        <f>VLOOKUP($C1107,'Orçamento Base'!$D$11:$S$1673,2,FALSE)</f>
        <v>#N/A</v>
      </c>
      <c r="F1107" s="211">
        <f>Dados!$C$7</f>
        <v>44652</v>
      </c>
      <c r="G1107" s="226" t="e">
        <f>VLOOKUP($C1107,'Orçamento Base'!$D$11:$S$1673,4,FALSE)</f>
        <v>#N/A</v>
      </c>
      <c r="H1107" s="377">
        <f>IFERROR(VLOOKUP($C1107,'Orçamento Base'!$D$11:$S$1673,6,FALSE),0)</f>
        <v>0</v>
      </c>
      <c r="I1107" s="208" t="e">
        <f>VLOOKUP($C1107,'Orçamento Base'!$D$11:$S$1673,5,FALSE)</f>
        <v>#N/A</v>
      </c>
      <c r="J1107" s="167" t="e">
        <f>IF(Comparativo!$E$6="Tabela Não Desonerada",VLOOKUP($C1107,'Orçamento Base'!$D$11:$S$1673,12,FALSE),VLOOKUP($C1107,#REF!,12,FALSE))</f>
        <v>#N/A</v>
      </c>
      <c r="K1107" s="167">
        <f>IFERROR(IF(Comparativo!$E$6="Tabela Não Desonerada",VLOOKUP($C1107,'Orçamento Base'!$D$11:$S$1673,16,FALSE),VLOOKUP($C1107,#REF!,16,FALSE)),0)</f>
        <v>0</v>
      </c>
      <c r="L1107" s="575" t="e">
        <f>IF(AND($D1107="COMPOSICAO_PROPRIA",'Orçamento Base'!$N1107="-"),"14,18%",IF(AND($D1107="MERCADO",'Orçamento Base'!$N1107="-"),"15,38%",IF(Comparativo!$E$6="Tabela Não Desonerada",VLOOKUP($C1107,'Orçamento Base'!$D$11:$S$1673,11,FALSE),VLOOKUP($C1107,#REF!,11,FALSE))))</f>
        <v>#N/A</v>
      </c>
      <c r="M1107" s="209">
        <f>IF(Comparativo!$E$6="Tabela Não Desonerada",Encargos!$F$44,Encargos!$D$44)</f>
        <v>1.1122000000000001</v>
      </c>
    </row>
    <row r="1108" spans="1:13">
      <c r="A1108" s="207">
        <f>'Identificação-TCE'!$A$13</f>
        <v>1</v>
      </c>
      <c r="B1108" s="168" t="e">
        <f>IF(AND(G1108&lt;&gt;"",H1108&gt;0,I1108&lt;&gt;"",J1108&lt;&gt;0,K1108&lt;&gt;0),COUNT($B$11:B1107)+1,"")</f>
        <v>#N/A</v>
      </c>
      <c r="C1108" s="207">
        <f>IF('Orçamento Base'!$M1107=0,0,'Orçamento Base'!$D1107)</f>
        <v>0</v>
      </c>
      <c r="D1108" s="212" t="e">
        <f>IF('Orçamento Base'!$F1107=Aux.!$G$11,"CONTRATACAO_PUBLICA",IF(VLOOKUP($C1108,'Orçamento Base'!$D$11:$G$2116,3,FALSE)="INDEXADO",VLOOKUP(VLOOKUP($C1107,'Orçamento Base'!$D$11:$G$2116,2,FALSE),'Index N_DESON.'!$A$9:$B$604,2),VLOOKUP($C1108,'Orçamento Base'!$D$11:$G$2116,3,FALSE)))</f>
        <v>#N/A</v>
      </c>
      <c r="E1108" s="208" t="e">
        <f>VLOOKUP($C1108,'Orçamento Base'!$D$11:$S$1673,2,FALSE)</f>
        <v>#N/A</v>
      </c>
      <c r="F1108" s="211">
        <f>Dados!$C$7</f>
        <v>44652</v>
      </c>
      <c r="G1108" s="226" t="e">
        <f>VLOOKUP($C1108,'Orçamento Base'!$D$11:$S$1673,4,FALSE)</f>
        <v>#N/A</v>
      </c>
      <c r="H1108" s="377">
        <f>IFERROR(VLOOKUP($C1108,'Orçamento Base'!$D$11:$S$1673,6,FALSE),0)</f>
        <v>0</v>
      </c>
      <c r="I1108" s="208" t="e">
        <f>VLOOKUP($C1108,'Orçamento Base'!$D$11:$S$1673,5,FALSE)</f>
        <v>#N/A</v>
      </c>
      <c r="J1108" s="167" t="e">
        <f>IF(Comparativo!$E$6="Tabela Não Desonerada",VLOOKUP($C1108,'Orçamento Base'!$D$11:$S$1673,12,FALSE),VLOOKUP($C1108,#REF!,12,FALSE))</f>
        <v>#N/A</v>
      </c>
      <c r="K1108" s="167">
        <f>IFERROR(IF(Comparativo!$E$6="Tabela Não Desonerada",VLOOKUP($C1108,'Orçamento Base'!$D$11:$S$1673,16,FALSE),VLOOKUP($C1108,#REF!,16,FALSE)),0)</f>
        <v>0</v>
      </c>
      <c r="L1108" s="575" t="e">
        <f>IF(AND($D1108="COMPOSICAO_PROPRIA",'Orçamento Base'!$N1108="-"),"14,18%",IF(AND($D1108="MERCADO",'Orçamento Base'!$N1108="-"),"15,38%",IF(Comparativo!$E$6="Tabela Não Desonerada",VLOOKUP($C1108,'Orçamento Base'!$D$11:$S$1673,11,FALSE),VLOOKUP($C1108,#REF!,11,FALSE))))</f>
        <v>#N/A</v>
      </c>
      <c r="M1108" s="209">
        <f>IF(Comparativo!$E$6="Tabela Não Desonerada",Encargos!$F$44,Encargos!$D$44)</f>
        <v>1.1122000000000001</v>
      </c>
    </row>
    <row r="1109" spans="1:13">
      <c r="A1109" s="207">
        <f>'Identificação-TCE'!$A$13</f>
        <v>1</v>
      </c>
      <c r="B1109" s="168" t="e">
        <f>IF(AND(G1109&lt;&gt;"",H1109&gt;0,I1109&lt;&gt;"",J1109&lt;&gt;0,K1109&lt;&gt;0),COUNT($B$11:B1108)+1,"")</f>
        <v>#N/A</v>
      </c>
      <c r="C1109" s="207">
        <f>IF('Orçamento Base'!$M1108=0,0,'Orçamento Base'!$D1108)</f>
        <v>0</v>
      </c>
      <c r="D1109" s="212" t="e">
        <f>IF('Orçamento Base'!$F1108=Aux.!$G$11,"CONTRATACAO_PUBLICA",IF(VLOOKUP($C1109,'Orçamento Base'!$D$11:$G$2116,3,FALSE)="INDEXADO",VLOOKUP(VLOOKUP($C1108,'Orçamento Base'!$D$11:$G$2116,2,FALSE),'Index N_DESON.'!$A$9:$B$604,2),VLOOKUP($C1109,'Orçamento Base'!$D$11:$G$2116,3,FALSE)))</f>
        <v>#N/A</v>
      </c>
      <c r="E1109" s="208" t="e">
        <f>VLOOKUP($C1109,'Orçamento Base'!$D$11:$S$1673,2,FALSE)</f>
        <v>#N/A</v>
      </c>
      <c r="F1109" s="211">
        <f>Dados!$C$7</f>
        <v>44652</v>
      </c>
      <c r="G1109" s="226" t="e">
        <f>VLOOKUP($C1109,'Orçamento Base'!$D$11:$S$1673,4,FALSE)</f>
        <v>#N/A</v>
      </c>
      <c r="H1109" s="377">
        <f>IFERROR(VLOOKUP($C1109,'Orçamento Base'!$D$11:$S$1673,6,FALSE),0)</f>
        <v>0</v>
      </c>
      <c r="I1109" s="208" t="e">
        <f>VLOOKUP($C1109,'Orçamento Base'!$D$11:$S$1673,5,FALSE)</f>
        <v>#N/A</v>
      </c>
      <c r="J1109" s="167" t="e">
        <f>IF(Comparativo!$E$6="Tabela Não Desonerada",VLOOKUP($C1109,'Orçamento Base'!$D$11:$S$1673,12,FALSE),VLOOKUP($C1109,#REF!,12,FALSE))</f>
        <v>#N/A</v>
      </c>
      <c r="K1109" s="167">
        <f>IFERROR(IF(Comparativo!$E$6="Tabela Não Desonerada",VLOOKUP($C1109,'Orçamento Base'!$D$11:$S$1673,16,FALSE),VLOOKUP($C1109,#REF!,16,FALSE)),0)</f>
        <v>0</v>
      </c>
      <c r="L1109" s="575" t="e">
        <f>IF(AND($D1109="COMPOSICAO_PROPRIA",'Orçamento Base'!$N1109="-"),"14,18%",IF(AND($D1109="MERCADO",'Orçamento Base'!$N1109="-"),"15,38%",IF(Comparativo!$E$6="Tabela Não Desonerada",VLOOKUP($C1109,'Orçamento Base'!$D$11:$S$1673,11,FALSE),VLOOKUP($C1109,#REF!,11,FALSE))))</f>
        <v>#N/A</v>
      </c>
      <c r="M1109" s="209">
        <f>IF(Comparativo!$E$6="Tabela Não Desonerada",Encargos!$F$44,Encargos!$D$44)</f>
        <v>1.1122000000000001</v>
      </c>
    </row>
    <row r="1110" spans="1:13">
      <c r="A1110" s="207">
        <f>'Identificação-TCE'!$A$13</f>
        <v>1</v>
      </c>
      <c r="B1110" s="168" t="e">
        <f>IF(AND(G1110&lt;&gt;"",H1110&gt;0,I1110&lt;&gt;"",J1110&lt;&gt;0,K1110&lt;&gt;0),COUNT($B$11:B1109)+1,"")</f>
        <v>#N/A</v>
      </c>
      <c r="C1110" s="207">
        <f>IF('Orçamento Base'!$M1109=0,0,'Orçamento Base'!$D1109)</f>
        <v>0</v>
      </c>
      <c r="D1110" s="212" t="e">
        <f>IF('Orçamento Base'!$F1109=Aux.!$G$11,"CONTRATACAO_PUBLICA",IF(VLOOKUP($C1110,'Orçamento Base'!$D$11:$G$2116,3,FALSE)="INDEXADO",VLOOKUP(VLOOKUP($C1109,'Orçamento Base'!$D$11:$G$2116,2,FALSE),'Index N_DESON.'!$A$9:$B$604,2),VLOOKUP($C1110,'Orçamento Base'!$D$11:$G$2116,3,FALSE)))</f>
        <v>#N/A</v>
      </c>
      <c r="E1110" s="208" t="e">
        <f>VLOOKUP($C1110,'Orçamento Base'!$D$11:$S$1673,2,FALSE)</f>
        <v>#N/A</v>
      </c>
      <c r="F1110" s="211">
        <f>Dados!$C$7</f>
        <v>44652</v>
      </c>
      <c r="G1110" s="226" t="e">
        <f>VLOOKUP($C1110,'Orçamento Base'!$D$11:$S$1673,4,FALSE)</f>
        <v>#N/A</v>
      </c>
      <c r="H1110" s="377">
        <f>IFERROR(VLOOKUP($C1110,'Orçamento Base'!$D$11:$S$1673,6,FALSE),0)</f>
        <v>0</v>
      </c>
      <c r="I1110" s="208" t="e">
        <f>VLOOKUP($C1110,'Orçamento Base'!$D$11:$S$1673,5,FALSE)</f>
        <v>#N/A</v>
      </c>
      <c r="J1110" s="167" t="e">
        <f>IF(Comparativo!$E$6="Tabela Não Desonerada",VLOOKUP($C1110,'Orçamento Base'!$D$11:$S$1673,12,FALSE),VLOOKUP($C1110,#REF!,12,FALSE))</f>
        <v>#N/A</v>
      </c>
      <c r="K1110" s="167">
        <f>IFERROR(IF(Comparativo!$E$6="Tabela Não Desonerada",VLOOKUP($C1110,'Orçamento Base'!$D$11:$S$1673,16,FALSE),VLOOKUP($C1110,#REF!,16,FALSE)),0)</f>
        <v>0</v>
      </c>
      <c r="L1110" s="575" t="e">
        <f>IF(AND($D1110="COMPOSICAO_PROPRIA",'Orçamento Base'!$N1110="-"),"14,18%",IF(AND($D1110="MERCADO",'Orçamento Base'!$N1110="-"),"15,38%",IF(Comparativo!$E$6="Tabela Não Desonerada",VLOOKUP($C1110,'Orçamento Base'!$D$11:$S$1673,11,FALSE),VLOOKUP($C1110,#REF!,11,FALSE))))</f>
        <v>#N/A</v>
      </c>
      <c r="M1110" s="209">
        <f>IF(Comparativo!$E$6="Tabela Não Desonerada",Encargos!$F$44,Encargos!$D$44)</f>
        <v>1.1122000000000001</v>
      </c>
    </row>
    <row r="1111" spans="1:13">
      <c r="A1111" s="207">
        <f>'Identificação-TCE'!$A$13</f>
        <v>1</v>
      </c>
      <c r="B1111" s="168" t="e">
        <f>IF(AND(G1111&lt;&gt;"",H1111&gt;0,I1111&lt;&gt;"",J1111&lt;&gt;0,K1111&lt;&gt;0),COUNT($B$11:B1110)+1,"")</f>
        <v>#N/A</v>
      </c>
      <c r="C1111" s="207">
        <f>IF('Orçamento Base'!$M1110=0,0,'Orçamento Base'!$D1110)</f>
        <v>0</v>
      </c>
      <c r="D1111" s="212" t="e">
        <f>IF('Orçamento Base'!$F1110=Aux.!$G$11,"CONTRATACAO_PUBLICA",IF(VLOOKUP($C1111,'Orçamento Base'!$D$11:$G$2116,3,FALSE)="INDEXADO",VLOOKUP(VLOOKUP($C1110,'Orçamento Base'!$D$11:$G$2116,2,FALSE),'Index N_DESON.'!$A$9:$B$604,2),VLOOKUP($C1111,'Orçamento Base'!$D$11:$G$2116,3,FALSE)))</f>
        <v>#N/A</v>
      </c>
      <c r="E1111" s="208" t="e">
        <f>VLOOKUP($C1111,'Orçamento Base'!$D$11:$S$1673,2,FALSE)</f>
        <v>#N/A</v>
      </c>
      <c r="F1111" s="211">
        <f>Dados!$C$7</f>
        <v>44652</v>
      </c>
      <c r="G1111" s="226" t="e">
        <f>VLOOKUP($C1111,'Orçamento Base'!$D$11:$S$1673,4,FALSE)</f>
        <v>#N/A</v>
      </c>
      <c r="H1111" s="377">
        <f>IFERROR(VLOOKUP($C1111,'Orçamento Base'!$D$11:$S$1673,6,FALSE),0)</f>
        <v>0</v>
      </c>
      <c r="I1111" s="208" t="e">
        <f>VLOOKUP($C1111,'Orçamento Base'!$D$11:$S$1673,5,FALSE)</f>
        <v>#N/A</v>
      </c>
      <c r="J1111" s="167" t="e">
        <f>IF(Comparativo!$E$6="Tabela Não Desonerada",VLOOKUP($C1111,'Orçamento Base'!$D$11:$S$1673,12,FALSE),VLOOKUP($C1111,#REF!,12,FALSE))</f>
        <v>#N/A</v>
      </c>
      <c r="K1111" s="167">
        <f>IFERROR(IF(Comparativo!$E$6="Tabela Não Desonerada",VLOOKUP($C1111,'Orçamento Base'!$D$11:$S$1673,16,FALSE),VLOOKUP($C1111,#REF!,16,FALSE)),0)</f>
        <v>0</v>
      </c>
      <c r="L1111" s="575" t="e">
        <f>IF(AND($D1111="COMPOSICAO_PROPRIA",'Orçamento Base'!$N1111="-"),"14,18%",IF(AND($D1111="MERCADO",'Orçamento Base'!$N1111="-"),"15,38%",IF(Comparativo!$E$6="Tabela Não Desonerada",VLOOKUP($C1111,'Orçamento Base'!$D$11:$S$1673,11,FALSE),VLOOKUP($C1111,#REF!,11,FALSE))))</f>
        <v>#N/A</v>
      </c>
      <c r="M1111" s="209">
        <f>IF(Comparativo!$E$6="Tabela Não Desonerada",Encargos!$F$44,Encargos!$D$44)</f>
        <v>1.1122000000000001</v>
      </c>
    </row>
    <row r="1112" spans="1:13">
      <c r="A1112" s="207">
        <f>'Identificação-TCE'!$A$13</f>
        <v>1</v>
      </c>
      <c r="B1112" s="168" t="e">
        <f>IF(AND(G1112&lt;&gt;"",H1112&gt;0,I1112&lt;&gt;"",J1112&lt;&gt;0,K1112&lt;&gt;0),COUNT($B$11:B1111)+1,"")</f>
        <v>#N/A</v>
      </c>
      <c r="C1112" s="207">
        <f>IF('Orçamento Base'!$M1111=0,0,'Orçamento Base'!$D1111)</f>
        <v>0</v>
      </c>
      <c r="D1112" s="212" t="e">
        <f>IF('Orçamento Base'!$F1111=Aux.!$G$11,"CONTRATACAO_PUBLICA",IF(VLOOKUP($C1112,'Orçamento Base'!$D$11:$G$2116,3,FALSE)="INDEXADO",VLOOKUP(VLOOKUP($C1111,'Orçamento Base'!$D$11:$G$2116,2,FALSE),'Index N_DESON.'!$A$9:$B$604,2),VLOOKUP($C1112,'Orçamento Base'!$D$11:$G$2116,3,FALSE)))</f>
        <v>#N/A</v>
      </c>
      <c r="E1112" s="208" t="e">
        <f>VLOOKUP($C1112,'Orçamento Base'!$D$11:$S$1673,2,FALSE)</f>
        <v>#N/A</v>
      </c>
      <c r="F1112" s="211">
        <f>Dados!$C$7</f>
        <v>44652</v>
      </c>
      <c r="G1112" s="226" t="e">
        <f>VLOOKUP($C1112,'Orçamento Base'!$D$11:$S$1673,4,FALSE)</f>
        <v>#N/A</v>
      </c>
      <c r="H1112" s="377">
        <f>IFERROR(VLOOKUP($C1112,'Orçamento Base'!$D$11:$S$1673,6,FALSE),0)</f>
        <v>0</v>
      </c>
      <c r="I1112" s="208" t="e">
        <f>VLOOKUP($C1112,'Orçamento Base'!$D$11:$S$1673,5,FALSE)</f>
        <v>#N/A</v>
      </c>
      <c r="J1112" s="167" t="e">
        <f>IF(Comparativo!$E$6="Tabela Não Desonerada",VLOOKUP($C1112,'Orçamento Base'!$D$11:$S$1673,12,FALSE),VLOOKUP($C1112,#REF!,12,FALSE))</f>
        <v>#N/A</v>
      </c>
      <c r="K1112" s="167">
        <f>IFERROR(IF(Comparativo!$E$6="Tabela Não Desonerada",VLOOKUP($C1112,'Orçamento Base'!$D$11:$S$1673,16,FALSE),VLOOKUP($C1112,#REF!,16,FALSE)),0)</f>
        <v>0</v>
      </c>
      <c r="L1112" s="575" t="e">
        <f>IF(AND($D1112="COMPOSICAO_PROPRIA",'Orçamento Base'!$N1112="-"),"14,18%",IF(AND($D1112="MERCADO",'Orçamento Base'!$N1112="-"),"15,38%",IF(Comparativo!$E$6="Tabela Não Desonerada",VLOOKUP($C1112,'Orçamento Base'!$D$11:$S$1673,11,FALSE),VLOOKUP($C1112,#REF!,11,FALSE))))</f>
        <v>#N/A</v>
      </c>
      <c r="M1112" s="209">
        <f>IF(Comparativo!$E$6="Tabela Não Desonerada",Encargos!$F$44,Encargos!$D$44)</f>
        <v>1.1122000000000001</v>
      </c>
    </row>
    <row r="1113" spans="1:13">
      <c r="A1113" s="207">
        <f>'Identificação-TCE'!$A$13</f>
        <v>1</v>
      </c>
      <c r="B1113" s="168" t="e">
        <f>IF(AND(G1113&lt;&gt;"",H1113&gt;0,I1113&lt;&gt;"",J1113&lt;&gt;0,K1113&lt;&gt;0),COUNT($B$11:B1112)+1,"")</f>
        <v>#N/A</v>
      </c>
      <c r="C1113" s="207">
        <f>IF('Orçamento Base'!$M1112=0,0,'Orçamento Base'!$D1112)</f>
        <v>0</v>
      </c>
      <c r="D1113" s="212" t="e">
        <f>IF('Orçamento Base'!$F1112=Aux.!$G$11,"CONTRATACAO_PUBLICA",IF(VLOOKUP($C1113,'Orçamento Base'!$D$11:$G$2116,3,FALSE)="INDEXADO",VLOOKUP(VLOOKUP($C1112,'Orçamento Base'!$D$11:$G$2116,2,FALSE),'Index N_DESON.'!$A$9:$B$604,2),VLOOKUP($C1113,'Orçamento Base'!$D$11:$G$2116,3,FALSE)))</f>
        <v>#N/A</v>
      </c>
      <c r="E1113" s="208" t="e">
        <f>VLOOKUP($C1113,'Orçamento Base'!$D$11:$S$1673,2,FALSE)</f>
        <v>#N/A</v>
      </c>
      <c r="F1113" s="211">
        <f>Dados!$C$7</f>
        <v>44652</v>
      </c>
      <c r="G1113" s="226" t="e">
        <f>VLOOKUP($C1113,'Orçamento Base'!$D$11:$S$1673,4,FALSE)</f>
        <v>#N/A</v>
      </c>
      <c r="H1113" s="377">
        <f>IFERROR(VLOOKUP($C1113,'Orçamento Base'!$D$11:$S$1673,6,FALSE),0)</f>
        <v>0</v>
      </c>
      <c r="I1113" s="208" t="e">
        <f>VLOOKUP($C1113,'Orçamento Base'!$D$11:$S$1673,5,FALSE)</f>
        <v>#N/A</v>
      </c>
      <c r="J1113" s="167" t="e">
        <f>IF(Comparativo!$E$6="Tabela Não Desonerada",VLOOKUP($C1113,'Orçamento Base'!$D$11:$S$1673,12,FALSE),VLOOKUP($C1113,#REF!,12,FALSE))</f>
        <v>#N/A</v>
      </c>
      <c r="K1113" s="167">
        <f>IFERROR(IF(Comparativo!$E$6="Tabela Não Desonerada",VLOOKUP($C1113,'Orçamento Base'!$D$11:$S$1673,16,FALSE),VLOOKUP($C1113,#REF!,16,FALSE)),0)</f>
        <v>0</v>
      </c>
      <c r="L1113" s="575" t="e">
        <f>IF(AND($D1113="COMPOSICAO_PROPRIA",'Orçamento Base'!$N1113="-"),"14,18%",IF(AND($D1113="MERCADO",'Orçamento Base'!$N1113="-"),"15,38%",IF(Comparativo!$E$6="Tabela Não Desonerada",VLOOKUP($C1113,'Orçamento Base'!$D$11:$S$1673,11,FALSE),VLOOKUP($C1113,#REF!,11,FALSE))))</f>
        <v>#N/A</v>
      </c>
      <c r="M1113" s="209">
        <f>IF(Comparativo!$E$6="Tabela Não Desonerada",Encargos!$F$44,Encargos!$D$44)</f>
        <v>1.1122000000000001</v>
      </c>
    </row>
    <row r="1114" spans="1:13">
      <c r="A1114" s="207">
        <f>'Identificação-TCE'!$A$13</f>
        <v>1</v>
      </c>
      <c r="B1114" s="168" t="e">
        <f>IF(AND(G1114&lt;&gt;"",H1114&gt;0,I1114&lt;&gt;"",J1114&lt;&gt;0,K1114&lt;&gt;0),COUNT($B$11:B1113)+1,"")</f>
        <v>#N/A</v>
      </c>
      <c r="C1114" s="207">
        <f>IF('Orçamento Base'!$M1113=0,0,'Orçamento Base'!$D1113)</f>
        <v>0</v>
      </c>
      <c r="D1114" s="212" t="e">
        <f>IF('Orçamento Base'!$F1113=Aux.!$G$11,"CONTRATACAO_PUBLICA",IF(VLOOKUP($C1114,'Orçamento Base'!$D$11:$G$2116,3,FALSE)="INDEXADO",VLOOKUP(VLOOKUP($C1113,'Orçamento Base'!$D$11:$G$2116,2,FALSE),'Index N_DESON.'!$A$9:$B$604,2),VLOOKUP($C1114,'Orçamento Base'!$D$11:$G$2116,3,FALSE)))</f>
        <v>#N/A</v>
      </c>
      <c r="E1114" s="208" t="e">
        <f>VLOOKUP($C1114,'Orçamento Base'!$D$11:$S$1673,2,FALSE)</f>
        <v>#N/A</v>
      </c>
      <c r="F1114" s="211">
        <f>Dados!$C$7</f>
        <v>44652</v>
      </c>
      <c r="G1114" s="226" t="e">
        <f>VLOOKUP($C1114,'Orçamento Base'!$D$11:$S$1673,4,FALSE)</f>
        <v>#N/A</v>
      </c>
      <c r="H1114" s="377">
        <f>IFERROR(VLOOKUP($C1114,'Orçamento Base'!$D$11:$S$1673,6,FALSE),0)</f>
        <v>0</v>
      </c>
      <c r="I1114" s="208" t="e">
        <f>VLOOKUP($C1114,'Orçamento Base'!$D$11:$S$1673,5,FALSE)</f>
        <v>#N/A</v>
      </c>
      <c r="J1114" s="167" t="e">
        <f>IF(Comparativo!$E$6="Tabela Não Desonerada",VLOOKUP($C1114,'Orçamento Base'!$D$11:$S$1673,12,FALSE),VLOOKUP($C1114,#REF!,12,FALSE))</f>
        <v>#N/A</v>
      </c>
      <c r="K1114" s="167">
        <f>IFERROR(IF(Comparativo!$E$6="Tabela Não Desonerada",VLOOKUP($C1114,'Orçamento Base'!$D$11:$S$1673,16,FALSE),VLOOKUP($C1114,#REF!,16,FALSE)),0)</f>
        <v>0</v>
      </c>
      <c r="L1114" s="575" t="e">
        <f>IF(AND($D1114="COMPOSICAO_PROPRIA",'Orçamento Base'!$N1114="-"),"14,18%",IF(AND($D1114="MERCADO",'Orçamento Base'!$N1114="-"),"15,38%",IF(Comparativo!$E$6="Tabela Não Desonerada",VLOOKUP($C1114,'Orçamento Base'!$D$11:$S$1673,11,FALSE),VLOOKUP($C1114,#REF!,11,FALSE))))</f>
        <v>#N/A</v>
      </c>
      <c r="M1114" s="209">
        <f>IF(Comparativo!$E$6="Tabela Não Desonerada",Encargos!$F$44,Encargos!$D$44)</f>
        <v>1.1122000000000001</v>
      </c>
    </row>
    <row r="1115" spans="1:13">
      <c r="A1115" s="207">
        <f>'Identificação-TCE'!$A$13</f>
        <v>1</v>
      </c>
      <c r="B1115" s="168" t="e">
        <f>IF(AND(G1115&lt;&gt;"",H1115&gt;0,I1115&lt;&gt;"",J1115&lt;&gt;0,K1115&lt;&gt;0),COUNT($B$11:B1114)+1,"")</f>
        <v>#N/A</v>
      </c>
      <c r="C1115" s="207">
        <f>IF('Orçamento Base'!$M1114=0,0,'Orçamento Base'!$D1114)</f>
        <v>0</v>
      </c>
      <c r="D1115" s="212" t="e">
        <f>IF('Orçamento Base'!$F1114=Aux.!$G$11,"CONTRATACAO_PUBLICA",IF(VLOOKUP($C1115,'Orçamento Base'!$D$11:$G$2116,3,FALSE)="INDEXADO",VLOOKUP(VLOOKUP($C1114,'Orçamento Base'!$D$11:$G$2116,2,FALSE),'Index N_DESON.'!$A$9:$B$604,2),VLOOKUP($C1115,'Orçamento Base'!$D$11:$G$2116,3,FALSE)))</f>
        <v>#N/A</v>
      </c>
      <c r="E1115" s="208" t="e">
        <f>VLOOKUP($C1115,'Orçamento Base'!$D$11:$S$1673,2,FALSE)</f>
        <v>#N/A</v>
      </c>
      <c r="F1115" s="211">
        <f>Dados!$C$7</f>
        <v>44652</v>
      </c>
      <c r="G1115" s="226" t="e">
        <f>VLOOKUP($C1115,'Orçamento Base'!$D$11:$S$1673,4,FALSE)</f>
        <v>#N/A</v>
      </c>
      <c r="H1115" s="377">
        <f>IFERROR(VLOOKUP($C1115,'Orçamento Base'!$D$11:$S$1673,6,FALSE),0)</f>
        <v>0</v>
      </c>
      <c r="I1115" s="208" t="e">
        <f>VLOOKUP($C1115,'Orçamento Base'!$D$11:$S$1673,5,FALSE)</f>
        <v>#N/A</v>
      </c>
      <c r="J1115" s="167" t="e">
        <f>IF(Comparativo!$E$6="Tabela Não Desonerada",VLOOKUP($C1115,'Orçamento Base'!$D$11:$S$1673,12,FALSE),VLOOKUP($C1115,#REF!,12,FALSE))</f>
        <v>#N/A</v>
      </c>
      <c r="K1115" s="167">
        <f>IFERROR(IF(Comparativo!$E$6="Tabela Não Desonerada",VLOOKUP($C1115,'Orçamento Base'!$D$11:$S$1673,16,FALSE),VLOOKUP($C1115,#REF!,16,FALSE)),0)</f>
        <v>0</v>
      </c>
      <c r="L1115" s="575" t="e">
        <f>IF(AND($D1115="COMPOSICAO_PROPRIA",'Orçamento Base'!$N1115="-"),"14,18%",IF(AND($D1115="MERCADO",'Orçamento Base'!$N1115="-"),"15,38%",IF(Comparativo!$E$6="Tabela Não Desonerada",VLOOKUP($C1115,'Orçamento Base'!$D$11:$S$1673,11,FALSE),VLOOKUP($C1115,#REF!,11,FALSE))))</f>
        <v>#N/A</v>
      </c>
      <c r="M1115" s="209">
        <f>IF(Comparativo!$E$6="Tabela Não Desonerada",Encargos!$F$44,Encargos!$D$44)</f>
        <v>1.1122000000000001</v>
      </c>
    </row>
    <row r="1116" spans="1:13">
      <c r="A1116" s="207">
        <f>'Identificação-TCE'!$A$13</f>
        <v>1</v>
      </c>
      <c r="B1116" s="168" t="e">
        <f>IF(AND(G1116&lt;&gt;"",H1116&gt;0,I1116&lt;&gt;"",J1116&lt;&gt;0,K1116&lt;&gt;0),COUNT($B$11:B1115)+1,"")</f>
        <v>#N/A</v>
      </c>
      <c r="C1116" s="207">
        <f>IF('Orçamento Base'!$M1115=0,0,'Orçamento Base'!$D1115)</f>
        <v>0</v>
      </c>
      <c r="D1116" s="212" t="e">
        <f>IF('Orçamento Base'!$F1115=Aux.!$G$11,"CONTRATACAO_PUBLICA",IF(VLOOKUP($C1116,'Orçamento Base'!$D$11:$G$2116,3,FALSE)="INDEXADO",VLOOKUP(VLOOKUP($C1115,'Orçamento Base'!$D$11:$G$2116,2,FALSE),'Index N_DESON.'!$A$9:$B$604,2),VLOOKUP($C1116,'Orçamento Base'!$D$11:$G$2116,3,FALSE)))</f>
        <v>#N/A</v>
      </c>
      <c r="E1116" s="208" t="e">
        <f>VLOOKUP($C1116,'Orçamento Base'!$D$11:$S$1673,2,FALSE)</f>
        <v>#N/A</v>
      </c>
      <c r="F1116" s="211">
        <f>Dados!$C$7</f>
        <v>44652</v>
      </c>
      <c r="G1116" s="226" t="e">
        <f>VLOOKUP($C1116,'Orçamento Base'!$D$11:$S$1673,4,FALSE)</f>
        <v>#N/A</v>
      </c>
      <c r="H1116" s="377">
        <f>IFERROR(VLOOKUP($C1116,'Orçamento Base'!$D$11:$S$1673,6,FALSE),0)</f>
        <v>0</v>
      </c>
      <c r="I1116" s="208" t="e">
        <f>VLOOKUP($C1116,'Orçamento Base'!$D$11:$S$1673,5,FALSE)</f>
        <v>#N/A</v>
      </c>
      <c r="J1116" s="167" t="e">
        <f>IF(Comparativo!$E$6="Tabela Não Desonerada",VLOOKUP($C1116,'Orçamento Base'!$D$11:$S$1673,12,FALSE),VLOOKUP($C1116,#REF!,12,FALSE))</f>
        <v>#N/A</v>
      </c>
      <c r="K1116" s="167">
        <f>IFERROR(IF(Comparativo!$E$6="Tabela Não Desonerada",VLOOKUP($C1116,'Orçamento Base'!$D$11:$S$1673,16,FALSE),VLOOKUP($C1116,#REF!,16,FALSE)),0)</f>
        <v>0</v>
      </c>
      <c r="L1116" s="575" t="e">
        <f>IF(AND($D1116="COMPOSICAO_PROPRIA",'Orçamento Base'!$N1116="-"),"14,18%",IF(AND($D1116="MERCADO",'Orçamento Base'!$N1116="-"),"15,38%",IF(Comparativo!$E$6="Tabela Não Desonerada",VLOOKUP($C1116,'Orçamento Base'!$D$11:$S$1673,11,FALSE),VLOOKUP($C1116,#REF!,11,FALSE))))</f>
        <v>#N/A</v>
      </c>
      <c r="M1116" s="209">
        <f>IF(Comparativo!$E$6="Tabela Não Desonerada",Encargos!$F$44,Encargos!$D$44)</f>
        <v>1.1122000000000001</v>
      </c>
    </row>
    <row r="1117" spans="1:13">
      <c r="A1117" s="207">
        <f>'Identificação-TCE'!$A$13</f>
        <v>1</v>
      </c>
      <c r="B1117" s="168" t="e">
        <f>IF(AND(G1117&lt;&gt;"",H1117&gt;0,I1117&lt;&gt;"",J1117&lt;&gt;0,K1117&lt;&gt;0),COUNT($B$11:B1116)+1,"")</f>
        <v>#N/A</v>
      </c>
      <c r="C1117" s="207">
        <f>IF('Orçamento Base'!$M1116=0,0,'Orçamento Base'!$D1116)</f>
        <v>0</v>
      </c>
      <c r="D1117" s="212" t="e">
        <f>IF('Orçamento Base'!$F1116=Aux.!$G$11,"CONTRATACAO_PUBLICA",IF(VLOOKUP($C1117,'Orçamento Base'!$D$11:$G$2116,3,FALSE)="INDEXADO",VLOOKUP(VLOOKUP($C1116,'Orçamento Base'!$D$11:$G$2116,2,FALSE),'Index N_DESON.'!$A$9:$B$604,2),VLOOKUP($C1117,'Orçamento Base'!$D$11:$G$2116,3,FALSE)))</f>
        <v>#N/A</v>
      </c>
      <c r="E1117" s="208" t="e">
        <f>VLOOKUP($C1117,'Orçamento Base'!$D$11:$S$1673,2,FALSE)</f>
        <v>#N/A</v>
      </c>
      <c r="F1117" s="211">
        <f>Dados!$C$7</f>
        <v>44652</v>
      </c>
      <c r="G1117" s="226" t="e">
        <f>VLOOKUP($C1117,'Orçamento Base'!$D$11:$S$1673,4,FALSE)</f>
        <v>#N/A</v>
      </c>
      <c r="H1117" s="377">
        <f>IFERROR(VLOOKUP($C1117,'Orçamento Base'!$D$11:$S$1673,6,FALSE),0)</f>
        <v>0</v>
      </c>
      <c r="I1117" s="208" t="e">
        <f>VLOOKUP($C1117,'Orçamento Base'!$D$11:$S$1673,5,FALSE)</f>
        <v>#N/A</v>
      </c>
      <c r="J1117" s="167" t="e">
        <f>IF(Comparativo!$E$6="Tabela Não Desonerada",VLOOKUP($C1117,'Orçamento Base'!$D$11:$S$1673,12,FALSE),VLOOKUP($C1117,#REF!,12,FALSE))</f>
        <v>#N/A</v>
      </c>
      <c r="K1117" s="167">
        <f>IFERROR(IF(Comparativo!$E$6="Tabela Não Desonerada",VLOOKUP($C1117,'Orçamento Base'!$D$11:$S$1673,16,FALSE),VLOOKUP($C1117,#REF!,16,FALSE)),0)</f>
        <v>0</v>
      </c>
      <c r="L1117" s="575" t="e">
        <f>IF(AND($D1117="COMPOSICAO_PROPRIA",'Orçamento Base'!$N1117="-"),"14,18%",IF(AND($D1117="MERCADO",'Orçamento Base'!$N1117="-"),"15,38%",IF(Comparativo!$E$6="Tabela Não Desonerada",VLOOKUP($C1117,'Orçamento Base'!$D$11:$S$1673,11,FALSE),VLOOKUP($C1117,#REF!,11,FALSE))))</f>
        <v>#N/A</v>
      </c>
      <c r="M1117" s="209">
        <f>IF(Comparativo!$E$6="Tabela Não Desonerada",Encargos!$F$44,Encargos!$D$44)</f>
        <v>1.1122000000000001</v>
      </c>
    </row>
    <row r="1118" spans="1:13">
      <c r="A1118" s="207">
        <f>'Identificação-TCE'!$A$13</f>
        <v>1</v>
      </c>
      <c r="B1118" s="168" t="e">
        <f>IF(AND(G1118&lt;&gt;"",H1118&gt;0,I1118&lt;&gt;"",J1118&lt;&gt;0,K1118&lt;&gt;0),COUNT($B$11:B1117)+1,"")</f>
        <v>#N/A</v>
      </c>
      <c r="C1118" s="207">
        <f>IF('Orçamento Base'!$M1117=0,0,'Orçamento Base'!$D1117)</f>
        <v>0</v>
      </c>
      <c r="D1118" s="212" t="e">
        <f>IF('Orçamento Base'!$F1117=Aux.!$G$11,"CONTRATACAO_PUBLICA",IF(VLOOKUP($C1118,'Orçamento Base'!$D$11:$G$2116,3,FALSE)="INDEXADO",VLOOKUP(VLOOKUP($C1117,'Orçamento Base'!$D$11:$G$2116,2,FALSE),'Index N_DESON.'!$A$9:$B$604,2),VLOOKUP($C1118,'Orçamento Base'!$D$11:$G$2116,3,FALSE)))</f>
        <v>#N/A</v>
      </c>
      <c r="E1118" s="208" t="e">
        <f>VLOOKUP($C1118,'Orçamento Base'!$D$11:$S$1673,2,FALSE)</f>
        <v>#N/A</v>
      </c>
      <c r="F1118" s="211">
        <f>Dados!$C$7</f>
        <v>44652</v>
      </c>
      <c r="G1118" s="226" t="e">
        <f>VLOOKUP($C1118,'Orçamento Base'!$D$11:$S$1673,4,FALSE)</f>
        <v>#N/A</v>
      </c>
      <c r="H1118" s="377">
        <f>IFERROR(VLOOKUP($C1118,'Orçamento Base'!$D$11:$S$1673,6,FALSE),0)</f>
        <v>0</v>
      </c>
      <c r="I1118" s="208" t="e">
        <f>VLOOKUP($C1118,'Orçamento Base'!$D$11:$S$1673,5,FALSE)</f>
        <v>#N/A</v>
      </c>
      <c r="J1118" s="167" t="e">
        <f>IF(Comparativo!$E$6="Tabela Não Desonerada",VLOOKUP($C1118,'Orçamento Base'!$D$11:$S$1673,12,FALSE),VLOOKUP($C1118,#REF!,12,FALSE))</f>
        <v>#N/A</v>
      </c>
      <c r="K1118" s="167">
        <f>IFERROR(IF(Comparativo!$E$6="Tabela Não Desonerada",VLOOKUP($C1118,'Orçamento Base'!$D$11:$S$1673,16,FALSE),VLOOKUP($C1118,#REF!,16,FALSE)),0)</f>
        <v>0</v>
      </c>
      <c r="L1118" s="575" t="e">
        <f>IF(AND($D1118="COMPOSICAO_PROPRIA",'Orçamento Base'!$N1118="-"),"14,18%",IF(AND($D1118="MERCADO",'Orçamento Base'!$N1118="-"),"15,38%",IF(Comparativo!$E$6="Tabela Não Desonerada",VLOOKUP($C1118,'Orçamento Base'!$D$11:$S$1673,11,FALSE),VLOOKUP($C1118,#REF!,11,FALSE))))</f>
        <v>#N/A</v>
      </c>
      <c r="M1118" s="209">
        <f>IF(Comparativo!$E$6="Tabela Não Desonerada",Encargos!$F$44,Encargos!$D$44)</f>
        <v>1.1122000000000001</v>
      </c>
    </row>
    <row r="1119" spans="1:13">
      <c r="A1119" s="207">
        <f>'Identificação-TCE'!$A$13</f>
        <v>1</v>
      </c>
      <c r="B1119" s="168" t="e">
        <f>IF(AND(G1119&lt;&gt;"",H1119&gt;0,I1119&lt;&gt;"",J1119&lt;&gt;0,K1119&lt;&gt;0),COUNT($B$11:B1118)+1,"")</f>
        <v>#N/A</v>
      </c>
      <c r="C1119" s="207">
        <f>IF('Orçamento Base'!$M1118=0,0,'Orçamento Base'!$D1118)</f>
        <v>0</v>
      </c>
      <c r="D1119" s="212" t="e">
        <f>IF('Orçamento Base'!$F1118=Aux.!$G$11,"CONTRATACAO_PUBLICA",IF(VLOOKUP($C1119,'Orçamento Base'!$D$11:$G$2116,3,FALSE)="INDEXADO",VLOOKUP(VLOOKUP($C1118,'Orçamento Base'!$D$11:$G$2116,2,FALSE),'Index N_DESON.'!$A$9:$B$604,2),VLOOKUP($C1119,'Orçamento Base'!$D$11:$G$2116,3,FALSE)))</f>
        <v>#N/A</v>
      </c>
      <c r="E1119" s="208" t="e">
        <f>VLOOKUP($C1119,'Orçamento Base'!$D$11:$S$1673,2,FALSE)</f>
        <v>#N/A</v>
      </c>
      <c r="F1119" s="211">
        <f>Dados!$C$7</f>
        <v>44652</v>
      </c>
      <c r="G1119" s="226" t="e">
        <f>VLOOKUP($C1119,'Orçamento Base'!$D$11:$S$1673,4,FALSE)</f>
        <v>#N/A</v>
      </c>
      <c r="H1119" s="377">
        <f>IFERROR(VLOOKUP($C1119,'Orçamento Base'!$D$11:$S$1673,6,FALSE),0)</f>
        <v>0</v>
      </c>
      <c r="I1119" s="208" t="e">
        <f>VLOOKUP($C1119,'Orçamento Base'!$D$11:$S$1673,5,FALSE)</f>
        <v>#N/A</v>
      </c>
      <c r="J1119" s="167" t="e">
        <f>IF(Comparativo!$E$6="Tabela Não Desonerada",VLOOKUP($C1119,'Orçamento Base'!$D$11:$S$1673,12,FALSE),VLOOKUP($C1119,#REF!,12,FALSE))</f>
        <v>#N/A</v>
      </c>
      <c r="K1119" s="167">
        <f>IFERROR(IF(Comparativo!$E$6="Tabela Não Desonerada",VLOOKUP($C1119,'Orçamento Base'!$D$11:$S$1673,16,FALSE),VLOOKUP($C1119,#REF!,16,FALSE)),0)</f>
        <v>0</v>
      </c>
      <c r="L1119" s="575" t="e">
        <f>IF(AND($D1119="COMPOSICAO_PROPRIA",'Orçamento Base'!$N1119="-"),"14,18%",IF(AND($D1119="MERCADO",'Orçamento Base'!$N1119="-"),"15,38%",IF(Comparativo!$E$6="Tabela Não Desonerada",VLOOKUP($C1119,'Orçamento Base'!$D$11:$S$1673,11,FALSE),VLOOKUP($C1119,#REF!,11,FALSE))))</f>
        <v>#N/A</v>
      </c>
      <c r="M1119" s="209">
        <f>IF(Comparativo!$E$6="Tabela Não Desonerada",Encargos!$F$44,Encargos!$D$44)</f>
        <v>1.1122000000000001</v>
      </c>
    </row>
    <row r="1120" spans="1:13">
      <c r="A1120" s="207">
        <f>'Identificação-TCE'!$A$13</f>
        <v>1</v>
      </c>
      <c r="B1120" s="168" t="e">
        <f>IF(AND(G1120&lt;&gt;"",H1120&gt;0,I1120&lt;&gt;"",J1120&lt;&gt;0,K1120&lt;&gt;0),COUNT($B$11:B1119)+1,"")</f>
        <v>#N/A</v>
      </c>
      <c r="C1120" s="207">
        <f>IF('Orçamento Base'!$M1119=0,0,'Orçamento Base'!$D1119)</f>
        <v>0</v>
      </c>
      <c r="D1120" s="212" t="e">
        <f>IF('Orçamento Base'!$F1119=Aux.!$G$11,"CONTRATACAO_PUBLICA",IF(VLOOKUP($C1120,'Orçamento Base'!$D$11:$G$2116,3,FALSE)="INDEXADO",VLOOKUP(VLOOKUP($C1119,'Orçamento Base'!$D$11:$G$2116,2,FALSE),'Index N_DESON.'!$A$9:$B$604,2),VLOOKUP($C1120,'Orçamento Base'!$D$11:$G$2116,3,FALSE)))</f>
        <v>#N/A</v>
      </c>
      <c r="E1120" s="208" t="e">
        <f>VLOOKUP($C1120,'Orçamento Base'!$D$11:$S$1673,2,FALSE)</f>
        <v>#N/A</v>
      </c>
      <c r="F1120" s="211">
        <f>Dados!$C$7</f>
        <v>44652</v>
      </c>
      <c r="G1120" s="226" t="e">
        <f>VLOOKUP($C1120,'Orçamento Base'!$D$11:$S$1673,4,FALSE)</f>
        <v>#N/A</v>
      </c>
      <c r="H1120" s="377">
        <f>IFERROR(VLOOKUP($C1120,'Orçamento Base'!$D$11:$S$1673,6,FALSE),0)</f>
        <v>0</v>
      </c>
      <c r="I1120" s="208" t="e">
        <f>VLOOKUP($C1120,'Orçamento Base'!$D$11:$S$1673,5,FALSE)</f>
        <v>#N/A</v>
      </c>
      <c r="J1120" s="167" t="e">
        <f>IF(Comparativo!$E$6="Tabela Não Desonerada",VLOOKUP($C1120,'Orçamento Base'!$D$11:$S$1673,12,FALSE),VLOOKUP($C1120,#REF!,12,FALSE))</f>
        <v>#N/A</v>
      </c>
      <c r="K1120" s="167">
        <f>IFERROR(IF(Comparativo!$E$6="Tabela Não Desonerada",VLOOKUP($C1120,'Orçamento Base'!$D$11:$S$1673,16,FALSE),VLOOKUP($C1120,#REF!,16,FALSE)),0)</f>
        <v>0</v>
      </c>
      <c r="L1120" s="575" t="e">
        <f>IF(AND($D1120="COMPOSICAO_PROPRIA",'Orçamento Base'!$N1120="-"),"14,18%",IF(AND($D1120="MERCADO",'Orçamento Base'!$N1120="-"),"15,38%",IF(Comparativo!$E$6="Tabela Não Desonerada",VLOOKUP($C1120,'Orçamento Base'!$D$11:$S$1673,11,FALSE),VLOOKUP($C1120,#REF!,11,FALSE))))</f>
        <v>#N/A</v>
      </c>
      <c r="M1120" s="209">
        <f>IF(Comparativo!$E$6="Tabela Não Desonerada",Encargos!$F$44,Encargos!$D$44)</f>
        <v>1.1122000000000001</v>
      </c>
    </row>
    <row r="1121" spans="1:13">
      <c r="A1121" s="207">
        <f>'Identificação-TCE'!$A$13</f>
        <v>1</v>
      </c>
      <c r="B1121" s="168" t="e">
        <f>IF(AND(G1121&lt;&gt;"",H1121&gt;0,I1121&lt;&gt;"",J1121&lt;&gt;0,K1121&lt;&gt;0),COUNT($B$11:B1120)+1,"")</f>
        <v>#N/A</v>
      </c>
      <c r="C1121" s="207">
        <f>IF('Orçamento Base'!$M1120=0,0,'Orçamento Base'!$D1120)</f>
        <v>0</v>
      </c>
      <c r="D1121" s="212" t="e">
        <f>IF('Orçamento Base'!$F1120=Aux.!$G$11,"CONTRATACAO_PUBLICA",IF(VLOOKUP($C1121,'Orçamento Base'!$D$11:$G$2116,3,FALSE)="INDEXADO",VLOOKUP(VLOOKUP($C1120,'Orçamento Base'!$D$11:$G$2116,2,FALSE),'Index N_DESON.'!$A$9:$B$604,2),VLOOKUP($C1121,'Orçamento Base'!$D$11:$G$2116,3,FALSE)))</f>
        <v>#N/A</v>
      </c>
      <c r="E1121" s="208" t="e">
        <f>VLOOKUP($C1121,'Orçamento Base'!$D$11:$S$1673,2,FALSE)</f>
        <v>#N/A</v>
      </c>
      <c r="F1121" s="211">
        <f>Dados!$C$7</f>
        <v>44652</v>
      </c>
      <c r="G1121" s="226" t="e">
        <f>VLOOKUP($C1121,'Orçamento Base'!$D$11:$S$1673,4,FALSE)</f>
        <v>#N/A</v>
      </c>
      <c r="H1121" s="377">
        <f>IFERROR(VLOOKUP($C1121,'Orçamento Base'!$D$11:$S$1673,6,FALSE),0)</f>
        <v>0</v>
      </c>
      <c r="I1121" s="208" t="e">
        <f>VLOOKUP($C1121,'Orçamento Base'!$D$11:$S$1673,5,FALSE)</f>
        <v>#N/A</v>
      </c>
      <c r="J1121" s="167" t="e">
        <f>IF(Comparativo!$E$6="Tabela Não Desonerada",VLOOKUP($C1121,'Orçamento Base'!$D$11:$S$1673,12,FALSE),VLOOKUP($C1121,#REF!,12,FALSE))</f>
        <v>#N/A</v>
      </c>
      <c r="K1121" s="167">
        <f>IFERROR(IF(Comparativo!$E$6="Tabela Não Desonerada",VLOOKUP($C1121,'Orçamento Base'!$D$11:$S$1673,16,FALSE),VLOOKUP($C1121,#REF!,16,FALSE)),0)</f>
        <v>0</v>
      </c>
      <c r="L1121" s="575" t="e">
        <f>IF(AND($D1121="COMPOSICAO_PROPRIA",'Orçamento Base'!$N1121="-"),"14,18%",IF(AND($D1121="MERCADO",'Orçamento Base'!$N1121="-"),"15,38%",IF(Comparativo!$E$6="Tabela Não Desonerada",VLOOKUP($C1121,'Orçamento Base'!$D$11:$S$1673,11,FALSE),VLOOKUP($C1121,#REF!,11,FALSE))))</f>
        <v>#N/A</v>
      </c>
      <c r="M1121" s="209">
        <f>IF(Comparativo!$E$6="Tabela Não Desonerada",Encargos!$F$44,Encargos!$D$44)</f>
        <v>1.1122000000000001</v>
      </c>
    </row>
    <row r="1122" spans="1:13">
      <c r="A1122" s="207">
        <f>'Identificação-TCE'!$A$13</f>
        <v>1</v>
      </c>
      <c r="B1122" s="168" t="e">
        <f>IF(AND(G1122&lt;&gt;"",H1122&gt;0,I1122&lt;&gt;"",J1122&lt;&gt;0,K1122&lt;&gt;0),COUNT($B$11:B1121)+1,"")</f>
        <v>#N/A</v>
      </c>
      <c r="C1122" s="207">
        <f>IF('Orçamento Base'!$M1121=0,0,'Orçamento Base'!$D1121)</f>
        <v>0</v>
      </c>
      <c r="D1122" s="212" t="e">
        <f>IF('Orçamento Base'!$F1121=Aux.!$G$11,"CONTRATACAO_PUBLICA",IF(VLOOKUP($C1122,'Orçamento Base'!$D$11:$G$2116,3,FALSE)="INDEXADO",VLOOKUP(VLOOKUP($C1121,'Orçamento Base'!$D$11:$G$2116,2,FALSE),'Index N_DESON.'!$A$9:$B$604,2),VLOOKUP($C1122,'Orçamento Base'!$D$11:$G$2116,3,FALSE)))</f>
        <v>#N/A</v>
      </c>
      <c r="E1122" s="208" t="e">
        <f>VLOOKUP($C1122,'Orçamento Base'!$D$11:$S$1673,2,FALSE)</f>
        <v>#N/A</v>
      </c>
      <c r="F1122" s="211">
        <f>Dados!$C$7</f>
        <v>44652</v>
      </c>
      <c r="G1122" s="226" t="e">
        <f>VLOOKUP($C1122,'Orçamento Base'!$D$11:$S$1673,4,FALSE)</f>
        <v>#N/A</v>
      </c>
      <c r="H1122" s="377">
        <f>IFERROR(VLOOKUP($C1122,'Orçamento Base'!$D$11:$S$1673,6,FALSE),0)</f>
        <v>0</v>
      </c>
      <c r="I1122" s="208" t="e">
        <f>VLOOKUP($C1122,'Orçamento Base'!$D$11:$S$1673,5,FALSE)</f>
        <v>#N/A</v>
      </c>
      <c r="J1122" s="167" t="e">
        <f>IF(Comparativo!$E$6="Tabela Não Desonerada",VLOOKUP($C1122,'Orçamento Base'!$D$11:$S$1673,12,FALSE),VLOOKUP($C1122,#REF!,12,FALSE))</f>
        <v>#N/A</v>
      </c>
      <c r="K1122" s="167">
        <f>IFERROR(IF(Comparativo!$E$6="Tabela Não Desonerada",VLOOKUP($C1122,'Orçamento Base'!$D$11:$S$1673,16,FALSE),VLOOKUP($C1122,#REF!,16,FALSE)),0)</f>
        <v>0</v>
      </c>
      <c r="L1122" s="575" t="e">
        <f>IF(AND($D1122="COMPOSICAO_PROPRIA",'Orçamento Base'!$N1122="-"),"14,18%",IF(AND($D1122="MERCADO",'Orçamento Base'!$N1122="-"),"15,38%",IF(Comparativo!$E$6="Tabela Não Desonerada",VLOOKUP($C1122,'Orçamento Base'!$D$11:$S$1673,11,FALSE),VLOOKUP($C1122,#REF!,11,FALSE))))</f>
        <v>#N/A</v>
      </c>
      <c r="M1122" s="209">
        <f>IF(Comparativo!$E$6="Tabela Não Desonerada",Encargos!$F$44,Encargos!$D$44)</f>
        <v>1.1122000000000001</v>
      </c>
    </row>
    <row r="1123" spans="1:13">
      <c r="A1123" s="207">
        <f>'Identificação-TCE'!$A$13</f>
        <v>1</v>
      </c>
      <c r="B1123" s="168" t="e">
        <f>IF(AND(G1123&lt;&gt;"",H1123&gt;0,I1123&lt;&gt;"",J1123&lt;&gt;0,K1123&lt;&gt;0),COUNT($B$11:B1122)+1,"")</f>
        <v>#N/A</v>
      </c>
      <c r="C1123" s="207">
        <f>IF('Orçamento Base'!$M1122=0,0,'Orçamento Base'!$D1122)</f>
        <v>0</v>
      </c>
      <c r="D1123" s="212" t="e">
        <f>IF('Orçamento Base'!$F1122=Aux.!$G$11,"CONTRATACAO_PUBLICA",IF(VLOOKUP($C1123,'Orçamento Base'!$D$11:$G$2116,3,FALSE)="INDEXADO",VLOOKUP(VLOOKUP($C1122,'Orçamento Base'!$D$11:$G$2116,2,FALSE),'Index N_DESON.'!$A$9:$B$604,2),VLOOKUP($C1123,'Orçamento Base'!$D$11:$G$2116,3,FALSE)))</f>
        <v>#N/A</v>
      </c>
      <c r="E1123" s="208" t="e">
        <f>VLOOKUP($C1123,'Orçamento Base'!$D$11:$S$1673,2,FALSE)</f>
        <v>#N/A</v>
      </c>
      <c r="F1123" s="211">
        <f>Dados!$C$7</f>
        <v>44652</v>
      </c>
      <c r="G1123" s="226" t="e">
        <f>VLOOKUP($C1123,'Orçamento Base'!$D$11:$S$1673,4,FALSE)</f>
        <v>#N/A</v>
      </c>
      <c r="H1123" s="377">
        <f>IFERROR(VLOOKUP($C1123,'Orçamento Base'!$D$11:$S$1673,6,FALSE),0)</f>
        <v>0</v>
      </c>
      <c r="I1123" s="208" t="e">
        <f>VLOOKUP($C1123,'Orçamento Base'!$D$11:$S$1673,5,FALSE)</f>
        <v>#N/A</v>
      </c>
      <c r="J1123" s="167" t="e">
        <f>IF(Comparativo!$E$6="Tabela Não Desonerada",VLOOKUP($C1123,'Orçamento Base'!$D$11:$S$1673,12,FALSE),VLOOKUP($C1123,#REF!,12,FALSE))</f>
        <v>#N/A</v>
      </c>
      <c r="K1123" s="167">
        <f>IFERROR(IF(Comparativo!$E$6="Tabela Não Desonerada",VLOOKUP($C1123,'Orçamento Base'!$D$11:$S$1673,16,FALSE),VLOOKUP($C1123,#REF!,16,FALSE)),0)</f>
        <v>0</v>
      </c>
      <c r="L1123" s="575" t="e">
        <f>IF(AND($D1123="COMPOSICAO_PROPRIA",'Orçamento Base'!$N1123="-"),"14,18%",IF(AND($D1123="MERCADO",'Orçamento Base'!$N1123="-"),"15,38%",IF(Comparativo!$E$6="Tabela Não Desonerada",VLOOKUP($C1123,'Orçamento Base'!$D$11:$S$1673,11,FALSE),VLOOKUP($C1123,#REF!,11,FALSE))))</f>
        <v>#N/A</v>
      </c>
      <c r="M1123" s="209">
        <f>IF(Comparativo!$E$6="Tabela Não Desonerada",Encargos!$F$44,Encargos!$D$44)</f>
        <v>1.1122000000000001</v>
      </c>
    </row>
    <row r="1124" spans="1:13">
      <c r="A1124" s="207">
        <f>'Identificação-TCE'!$A$13</f>
        <v>1</v>
      </c>
      <c r="B1124" s="168" t="e">
        <f>IF(AND(G1124&lt;&gt;"",H1124&gt;0,I1124&lt;&gt;"",J1124&lt;&gt;0,K1124&lt;&gt;0),COUNT($B$11:B1123)+1,"")</f>
        <v>#N/A</v>
      </c>
      <c r="C1124" s="207">
        <f>IF('Orçamento Base'!$M1123=0,0,'Orçamento Base'!$D1123)</f>
        <v>0</v>
      </c>
      <c r="D1124" s="212" t="e">
        <f>IF('Orçamento Base'!$F1123=Aux.!$G$11,"CONTRATACAO_PUBLICA",IF(VLOOKUP($C1124,'Orçamento Base'!$D$11:$G$2116,3,FALSE)="INDEXADO",VLOOKUP(VLOOKUP($C1123,'Orçamento Base'!$D$11:$G$2116,2,FALSE),'Index N_DESON.'!$A$9:$B$604,2),VLOOKUP($C1124,'Orçamento Base'!$D$11:$G$2116,3,FALSE)))</f>
        <v>#N/A</v>
      </c>
      <c r="E1124" s="208" t="e">
        <f>VLOOKUP($C1124,'Orçamento Base'!$D$11:$S$1673,2,FALSE)</f>
        <v>#N/A</v>
      </c>
      <c r="F1124" s="211">
        <f>Dados!$C$7</f>
        <v>44652</v>
      </c>
      <c r="G1124" s="226" t="e">
        <f>VLOOKUP($C1124,'Orçamento Base'!$D$11:$S$1673,4,FALSE)</f>
        <v>#N/A</v>
      </c>
      <c r="H1124" s="377">
        <f>IFERROR(VLOOKUP($C1124,'Orçamento Base'!$D$11:$S$1673,6,FALSE),0)</f>
        <v>0</v>
      </c>
      <c r="I1124" s="208" t="e">
        <f>VLOOKUP($C1124,'Orçamento Base'!$D$11:$S$1673,5,FALSE)</f>
        <v>#N/A</v>
      </c>
      <c r="J1124" s="167" t="e">
        <f>IF(Comparativo!$E$6="Tabela Não Desonerada",VLOOKUP($C1124,'Orçamento Base'!$D$11:$S$1673,12,FALSE),VLOOKUP($C1124,#REF!,12,FALSE))</f>
        <v>#N/A</v>
      </c>
      <c r="K1124" s="167">
        <f>IFERROR(IF(Comparativo!$E$6="Tabela Não Desonerada",VLOOKUP($C1124,'Orçamento Base'!$D$11:$S$1673,16,FALSE),VLOOKUP($C1124,#REF!,16,FALSE)),0)</f>
        <v>0</v>
      </c>
      <c r="L1124" s="575" t="e">
        <f>IF(AND($D1124="COMPOSICAO_PROPRIA",'Orçamento Base'!$N1124="-"),"14,18%",IF(AND($D1124="MERCADO",'Orçamento Base'!$N1124="-"),"15,38%",IF(Comparativo!$E$6="Tabela Não Desonerada",VLOOKUP($C1124,'Orçamento Base'!$D$11:$S$1673,11,FALSE),VLOOKUP($C1124,#REF!,11,FALSE))))</f>
        <v>#N/A</v>
      </c>
      <c r="M1124" s="209">
        <f>IF(Comparativo!$E$6="Tabela Não Desonerada",Encargos!$F$44,Encargos!$D$44)</f>
        <v>1.1122000000000001</v>
      </c>
    </row>
    <row r="1125" spans="1:13">
      <c r="A1125" s="207">
        <f>'Identificação-TCE'!$A$13</f>
        <v>1</v>
      </c>
      <c r="B1125" s="168" t="e">
        <f>IF(AND(G1125&lt;&gt;"",H1125&gt;0,I1125&lt;&gt;"",J1125&lt;&gt;0,K1125&lt;&gt;0),COUNT($B$11:B1124)+1,"")</f>
        <v>#N/A</v>
      </c>
      <c r="C1125" s="207">
        <f>IF('Orçamento Base'!$M1124=0,0,'Orçamento Base'!$D1124)</f>
        <v>0</v>
      </c>
      <c r="D1125" s="212" t="e">
        <f>IF('Orçamento Base'!$F1124=Aux.!$G$11,"CONTRATACAO_PUBLICA",IF(VLOOKUP($C1125,'Orçamento Base'!$D$11:$G$2116,3,FALSE)="INDEXADO",VLOOKUP(VLOOKUP($C1124,'Orçamento Base'!$D$11:$G$2116,2,FALSE),'Index N_DESON.'!$A$9:$B$604,2),VLOOKUP($C1125,'Orçamento Base'!$D$11:$G$2116,3,FALSE)))</f>
        <v>#N/A</v>
      </c>
      <c r="E1125" s="208" t="e">
        <f>VLOOKUP($C1125,'Orçamento Base'!$D$11:$S$1673,2,FALSE)</f>
        <v>#N/A</v>
      </c>
      <c r="F1125" s="211">
        <f>Dados!$C$7</f>
        <v>44652</v>
      </c>
      <c r="G1125" s="226" t="e">
        <f>VLOOKUP($C1125,'Orçamento Base'!$D$11:$S$1673,4,FALSE)</f>
        <v>#N/A</v>
      </c>
      <c r="H1125" s="377">
        <f>IFERROR(VLOOKUP($C1125,'Orçamento Base'!$D$11:$S$1673,6,FALSE),0)</f>
        <v>0</v>
      </c>
      <c r="I1125" s="208" t="e">
        <f>VLOOKUP($C1125,'Orçamento Base'!$D$11:$S$1673,5,FALSE)</f>
        <v>#N/A</v>
      </c>
      <c r="J1125" s="167" t="e">
        <f>IF(Comparativo!$E$6="Tabela Não Desonerada",VLOOKUP($C1125,'Orçamento Base'!$D$11:$S$1673,12,FALSE),VLOOKUP($C1125,#REF!,12,FALSE))</f>
        <v>#N/A</v>
      </c>
      <c r="K1125" s="167">
        <f>IFERROR(IF(Comparativo!$E$6="Tabela Não Desonerada",VLOOKUP($C1125,'Orçamento Base'!$D$11:$S$1673,16,FALSE),VLOOKUP($C1125,#REF!,16,FALSE)),0)</f>
        <v>0</v>
      </c>
      <c r="L1125" s="575" t="e">
        <f>IF(AND($D1125="COMPOSICAO_PROPRIA",'Orçamento Base'!$N1125="-"),"14,18%",IF(AND($D1125="MERCADO",'Orçamento Base'!$N1125="-"),"15,38%",IF(Comparativo!$E$6="Tabela Não Desonerada",VLOOKUP($C1125,'Orçamento Base'!$D$11:$S$1673,11,FALSE),VLOOKUP($C1125,#REF!,11,FALSE))))</f>
        <v>#N/A</v>
      </c>
      <c r="M1125" s="209">
        <f>IF(Comparativo!$E$6="Tabela Não Desonerada",Encargos!$F$44,Encargos!$D$44)</f>
        <v>1.1122000000000001</v>
      </c>
    </row>
    <row r="1126" spans="1:13">
      <c r="A1126" s="207">
        <f>'Identificação-TCE'!$A$13</f>
        <v>1</v>
      </c>
      <c r="B1126" s="168" t="e">
        <f>IF(AND(G1126&lt;&gt;"",H1126&gt;0,I1126&lt;&gt;"",J1126&lt;&gt;0,K1126&lt;&gt;0),COUNT($B$11:B1125)+1,"")</f>
        <v>#N/A</v>
      </c>
      <c r="C1126" s="207">
        <f>IF('Orçamento Base'!$M1125=0,0,'Orçamento Base'!$D1125)</f>
        <v>0</v>
      </c>
      <c r="D1126" s="212" t="e">
        <f>IF('Orçamento Base'!$F1125=Aux.!$G$11,"CONTRATACAO_PUBLICA",IF(VLOOKUP($C1126,'Orçamento Base'!$D$11:$G$2116,3,FALSE)="INDEXADO",VLOOKUP(VLOOKUP($C1125,'Orçamento Base'!$D$11:$G$2116,2,FALSE),'Index N_DESON.'!$A$9:$B$604,2),VLOOKUP($C1126,'Orçamento Base'!$D$11:$G$2116,3,FALSE)))</f>
        <v>#N/A</v>
      </c>
      <c r="E1126" s="208" t="e">
        <f>VLOOKUP($C1126,'Orçamento Base'!$D$11:$S$1673,2,FALSE)</f>
        <v>#N/A</v>
      </c>
      <c r="F1126" s="211">
        <f>Dados!$C$7</f>
        <v>44652</v>
      </c>
      <c r="G1126" s="226" t="e">
        <f>VLOOKUP($C1126,'Orçamento Base'!$D$11:$S$1673,4,FALSE)</f>
        <v>#N/A</v>
      </c>
      <c r="H1126" s="377">
        <f>IFERROR(VLOOKUP($C1126,'Orçamento Base'!$D$11:$S$1673,6,FALSE),0)</f>
        <v>0</v>
      </c>
      <c r="I1126" s="208" t="e">
        <f>VLOOKUP($C1126,'Orçamento Base'!$D$11:$S$1673,5,FALSE)</f>
        <v>#N/A</v>
      </c>
      <c r="J1126" s="167" t="e">
        <f>IF(Comparativo!$E$6="Tabela Não Desonerada",VLOOKUP($C1126,'Orçamento Base'!$D$11:$S$1673,12,FALSE),VLOOKUP($C1126,#REF!,12,FALSE))</f>
        <v>#N/A</v>
      </c>
      <c r="K1126" s="167">
        <f>IFERROR(IF(Comparativo!$E$6="Tabela Não Desonerada",VLOOKUP($C1126,'Orçamento Base'!$D$11:$S$1673,16,FALSE),VLOOKUP($C1126,#REF!,16,FALSE)),0)</f>
        <v>0</v>
      </c>
      <c r="L1126" s="575" t="e">
        <f>IF(AND($D1126="COMPOSICAO_PROPRIA",'Orçamento Base'!$N1126="-"),"14,18%",IF(AND($D1126="MERCADO",'Orçamento Base'!$N1126="-"),"15,38%",IF(Comparativo!$E$6="Tabela Não Desonerada",VLOOKUP($C1126,'Orçamento Base'!$D$11:$S$1673,11,FALSE),VLOOKUP($C1126,#REF!,11,FALSE))))</f>
        <v>#N/A</v>
      </c>
      <c r="M1126" s="209">
        <f>IF(Comparativo!$E$6="Tabela Não Desonerada",Encargos!$F$44,Encargos!$D$44)</f>
        <v>1.1122000000000001</v>
      </c>
    </row>
    <row r="1127" spans="1:13">
      <c r="A1127" s="207">
        <f>'Identificação-TCE'!$A$13</f>
        <v>1</v>
      </c>
      <c r="B1127" s="168" t="e">
        <f>IF(AND(G1127&lt;&gt;"",H1127&gt;0,I1127&lt;&gt;"",J1127&lt;&gt;0,K1127&lt;&gt;0),COUNT($B$11:B1126)+1,"")</f>
        <v>#N/A</v>
      </c>
      <c r="C1127" s="207">
        <f>IF('Orçamento Base'!$M1126=0,0,'Orçamento Base'!$D1126)</f>
        <v>0</v>
      </c>
      <c r="D1127" s="212" t="e">
        <f>IF('Orçamento Base'!$F1126=Aux.!$G$11,"CONTRATACAO_PUBLICA",IF(VLOOKUP($C1127,'Orçamento Base'!$D$11:$G$2116,3,FALSE)="INDEXADO",VLOOKUP(VLOOKUP($C1126,'Orçamento Base'!$D$11:$G$2116,2,FALSE),'Index N_DESON.'!$A$9:$B$604,2),VLOOKUP($C1127,'Orçamento Base'!$D$11:$G$2116,3,FALSE)))</f>
        <v>#N/A</v>
      </c>
      <c r="E1127" s="208" t="e">
        <f>VLOOKUP($C1127,'Orçamento Base'!$D$11:$S$1673,2,FALSE)</f>
        <v>#N/A</v>
      </c>
      <c r="F1127" s="211">
        <f>Dados!$C$7</f>
        <v>44652</v>
      </c>
      <c r="G1127" s="226" t="e">
        <f>VLOOKUP($C1127,'Orçamento Base'!$D$11:$S$1673,4,FALSE)</f>
        <v>#N/A</v>
      </c>
      <c r="H1127" s="377">
        <f>IFERROR(VLOOKUP($C1127,'Orçamento Base'!$D$11:$S$1673,6,FALSE),0)</f>
        <v>0</v>
      </c>
      <c r="I1127" s="208" t="e">
        <f>VLOOKUP($C1127,'Orçamento Base'!$D$11:$S$1673,5,FALSE)</f>
        <v>#N/A</v>
      </c>
      <c r="J1127" s="167" t="e">
        <f>IF(Comparativo!$E$6="Tabela Não Desonerada",VLOOKUP($C1127,'Orçamento Base'!$D$11:$S$1673,12,FALSE),VLOOKUP($C1127,#REF!,12,FALSE))</f>
        <v>#N/A</v>
      </c>
      <c r="K1127" s="167">
        <f>IFERROR(IF(Comparativo!$E$6="Tabela Não Desonerada",VLOOKUP($C1127,'Orçamento Base'!$D$11:$S$1673,16,FALSE),VLOOKUP($C1127,#REF!,16,FALSE)),0)</f>
        <v>0</v>
      </c>
      <c r="L1127" s="575" t="e">
        <f>IF(AND($D1127="COMPOSICAO_PROPRIA",'Orçamento Base'!$N1127="-"),"14,18%",IF(AND($D1127="MERCADO",'Orçamento Base'!$N1127="-"),"15,38%",IF(Comparativo!$E$6="Tabela Não Desonerada",VLOOKUP($C1127,'Orçamento Base'!$D$11:$S$1673,11,FALSE),VLOOKUP($C1127,#REF!,11,FALSE))))</f>
        <v>#N/A</v>
      </c>
      <c r="M1127" s="209">
        <f>IF(Comparativo!$E$6="Tabela Não Desonerada",Encargos!$F$44,Encargos!$D$44)</f>
        <v>1.1122000000000001</v>
      </c>
    </row>
    <row r="1128" spans="1:13">
      <c r="A1128" s="207">
        <f>'Identificação-TCE'!$A$13</f>
        <v>1</v>
      </c>
      <c r="B1128" s="168" t="e">
        <f>IF(AND(G1128&lt;&gt;"",H1128&gt;0,I1128&lt;&gt;"",J1128&lt;&gt;0,K1128&lt;&gt;0),COUNT($B$11:B1127)+1,"")</f>
        <v>#N/A</v>
      </c>
      <c r="C1128" s="207">
        <f>IF('Orçamento Base'!$M1127=0,0,'Orçamento Base'!$D1127)</f>
        <v>0</v>
      </c>
      <c r="D1128" s="212" t="e">
        <f>IF('Orçamento Base'!$F1127=Aux.!$G$11,"CONTRATACAO_PUBLICA",IF(VLOOKUP($C1128,'Orçamento Base'!$D$11:$G$2116,3,FALSE)="INDEXADO",VLOOKUP(VLOOKUP($C1127,'Orçamento Base'!$D$11:$G$2116,2,FALSE),'Index N_DESON.'!$A$9:$B$604,2),VLOOKUP($C1128,'Orçamento Base'!$D$11:$G$2116,3,FALSE)))</f>
        <v>#N/A</v>
      </c>
      <c r="E1128" s="208" t="e">
        <f>VLOOKUP($C1128,'Orçamento Base'!$D$11:$S$1673,2,FALSE)</f>
        <v>#N/A</v>
      </c>
      <c r="F1128" s="211">
        <f>Dados!$C$7</f>
        <v>44652</v>
      </c>
      <c r="G1128" s="226" t="e">
        <f>VLOOKUP($C1128,'Orçamento Base'!$D$11:$S$1673,4,FALSE)</f>
        <v>#N/A</v>
      </c>
      <c r="H1128" s="377">
        <f>IFERROR(VLOOKUP($C1128,'Orçamento Base'!$D$11:$S$1673,6,FALSE),0)</f>
        <v>0</v>
      </c>
      <c r="I1128" s="208" t="e">
        <f>VLOOKUP($C1128,'Orçamento Base'!$D$11:$S$1673,5,FALSE)</f>
        <v>#N/A</v>
      </c>
      <c r="J1128" s="167" t="e">
        <f>IF(Comparativo!$E$6="Tabela Não Desonerada",VLOOKUP($C1128,'Orçamento Base'!$D$11:$S$1673,12,FALSE),VLOOKUP($C1128,#REF!,12,FALSE))</f>
        <v>#N/A</v>
      </c>
      <c r="K1128" s="167">
        <f>IFERROR(IF(Comparativo!$E$6="Tabela Não Desonerada",VLOOKUP($C1128,'Orçamento Base'!$D$11:$S$1673,16,FALSE),VLOOKUP($C1128,#REF!,16,FALSE)),0)</f>
        <v>0</v>
      </c>
      <c r="L1128" s="575" t="e">
        <f>IF(AND($D1128="COMPOSICAO_PROPRIA",'Orçamento Base'!$N1128="-"),"14,18%",IF(AND($D1128="MERCADO",'Orçamento Base'!$N1128="-"),"15,38%",IF(Comparativo!$E$6="Tabela Não Desonerada",VLOOKUP($C1128,'Orçamento Base'!$D$11:$S$1673,11,FALSE),VLOOKUP($C1128,#REF!,11,FALSE))))</f>
        <v>#N/A</v>
      </c>
      <c r="M1128" s="209">
        <f>IF(Comparativo!$E$6="Tabela Não Desonerada",Encargos!$F$44,Encargos!$D$44)</f>
        <v>1.1122000000000001</v>
      </c>
    </row>
    <row r="1129" spans="1:13">
      <c r="A1129" s="207">
        <f>'Identificação-TCE'!$A$13</f>
        <v>1</v>
      </c>
      <c r="B1129" s="168" t="e">
        <f>IF(AND(G1129&lt;&gt;"",H1129&gt;0,I1129&lt;&gt;"",J1129&lt;&gt;0,K1129&lt;&gt;0),COUNT($B$11:B1128)+1,"")</f>
        <v>#N/A</v>
      </c>
      <c r="C1129" s="207">
        <f>IF('Orçamento Base'!$M1128=0,0,'Orçamento Base'!$D1128)</f>
        <v>0</v>
      </c>
      <c r="D1129" s="212" t="e">
        <f>IF('Orçamento Base'!$F1128=Aux.!$G$11,"CONTRATACAO_PUBLICA",IF(VLOOKUP($C1129,'Orçamento Base'!$D$11:$G$2116,3,FALSE)="INDEXADO",VLOOKUP(VLOOKUP($C1128,'Orçamento Base'!$D$11:$G$2116,2,FALSE),'Index N_DESON.'!$A$9:$B$604,2),VLOOKUP($C1129,'Orçamento Base'!$D$11:$G$2116,3,FALSE)))</f>
        <v>#N/A</v>
      </c>
      <c r="E1129" s="208" t="e">
        <f>VLOOKUP($C1129,'Orçamento Base'!$D$11:$S$1673,2,FALSE)</f>
        <v>#N/A</v>
      </c>
      <c r="F1129" s="211">
        <f>Dados!$C$7</f>
        <v>44652</v>
      </c>
      <c r="G1129" s="226" t="e">
        <f>VLOOKUP($C1129,'Orçamento Base'!$D$11:$S$1673,4,FALSE)</f>
        <v>#N/A</v>
      </c>
      <c r="H1129" s="377">
        <f>IFERROR(VLOOKUP($C1129,'Orçamento Base'!$D$11:$S$1673,6,FALSE),0)</f>
        <v>0</v>
      </c>
      <c r="I1129" s="208" t="e">
        <f>VLOOKUP($C1129,'Orçamento Base'!$D$11:$S$1673,5,FALSE)</f>
        <v>#N/A</v>
      </c>
      <c r="J1129" s="167" t="e">
        <f>IF(Comparativo!$E$6="Tabela Não Desonerada",VLOOKUP($C1129,'Orçamento Base'!$D$11:$S$1673,12,FALSE),VLOOKUP($C1129,#REF!,12,FALSE))</f>
        <v>#N/A</v>
      </c>
      <c r="K1129" s="167">
        <f>IFERROR(IF(Comparativo!$E$6="Tabela Não Desonerada",VLOOKUP($C1129,'Orçamento Base'!$D$11:$S$1673,16,FALSE),VLOOKUP($C1129,#REF!,16,FALSE)),0)</f>
        <v>0</v>
      </c>
      <c r="L1129" s="575" t="e">
        <f>IF(AND($D1129="COMPOSICAO_PROPRIA",'Orçamento Base'!$N1129="-"),"14,18%",IF(AND($D1129="MERCADO",'Orçamento Base'!$N1129="-"),"15,38%",IF(Comparativo!$E$6="Tabela Não Desonerada",VLOOKUP($C1129,'Orçamento Base'!$D$11:$S$1673,11,FALSE),VLOOKUP($C1129,#REF!,11,FALSE))))</f>
        <v>#N/A</v>
      </c>
      <c r="M1129" s="209">
        <f>IF(Comparativo!$E$6="Tabela Não Desonerada",Encargos!$F$44,Encargos!$D$44)</f>
        <v>1.1122000000000001</v>
      </c>
    </row>
    <row r="1130" spans="1:13">
      <c r="A1130" s="207">
        <f>'Identificação-TCE'!$A$13</f>
        <v>1</v>
      </c>
      <c r="B1130" s="168" t="e">
        <f>IF(AND(G1130&lt;&gt;"",H1130&gt;0,I1130&lt;&gt;"",J1130&lt;&gt;0,K1130&lt;&gt;0),COUNT($B$11:B1129)+1,"")</f>
        <v>#N/A</v>
      </c>
      <c r="C1130" s="207">
        <f>IF('Orçamento Base'!$M1129=0,0,'Orçamento Base'!$D1129)</f>
        <v>0</v>
      </c>
      <c r="D1130" s="212" t="e">
        <f>IF('Orçamento Base'!$F1129=Aux.!$G$11,"CONTRATACAO_PUBLICA",IF(VLOOKUP($C1130,'Orçamento Base'!$D$11:$G$2116,3,FALSE)="INDEXADO",VLOOKUP(VLOOKUP($C1129,'Orçamento Base'!$D$11:$G$2116,2,FALSE),'Index N_DESON.'!$A$9:$B$604,2),VLOOKUP($C1130,'Orçamento Base'!$D$11:$G$2116,3,FALSE)))</f>
        <v>#N/A</v>
      </c>
      <c r="E1130" s="208" t="e">
        <f>VLOOKUP($C1130,'Orçamento Base'!$D$11:$S$1673,2,FALSE)</f>
        <v>#N/A</v>
      </c>
      <c r="F1130" s="211">
        <f>Dados!$C$7</f>
        <v>44652</v>
      </c>
      <c r="G1130" s="226" t="e">
        <f>VLOOKUP($C1130,'Orçamento Base'!$D$11:$S$1673,4,FALSE)</f>
        <v>#N/A</v>
      </c>
      <c r="H1130" s="377">
        <f>IFERROR(VLOOKUP($C1130,'Orçamento Base'!$D$11:$S$1673,6,FALSE),0)</f>
        <v>0</v>
      </c>
      <c r="I1130" s="208" t="e">
        <f>VLOOKUP($C1130,'Orçamento Base'!$D$11:$S$1673,5,FALSE)</f>
        <v>#N/A</v>
      </c>
      <c r="J1130" s="167" t="e">
        <f>IF(Comparativo!$E$6="Tabela Não Desonerada",VLOOKUP($C1130,'Orçamento Base'!$D$11:$S$1673,12,FALSE),VLOOKUP($C1130,#REF!,12,FALSE))</f>
        <v>#N/A</v>
      </c>
      <c r="K1130" s="167">
        <f>IFERROR(IF(Comparativo!$E$6="Tabela Não Desonerada",VLOOKUP($C1130,'Orçamento Base'!$D$11:$S$1673,16,FALSE),VLOOKUP($C1130,#REF!,16,FALSE)),0)</f>
        <v>0</v>
      </c>
      <c r="L1130" s="575" t="e">
        <f>IF(AND($D1130="COMPOSICAO_PROPRIA",'Orçamento Base'!$N1130="-"),"14,18%",IF(AND($D1130="MERCADO",'Orçamento Base'!$N1130="-"),"15,38%",IF(Comparativo!$E$6="Tabela Não Desonerada",VLOOKUP($C1130,'Orçamento Base'!$D$11:$S$1673,11,FALSE),VLOOKUP($C1130,#REF!,11,FALSE))))</f>
        <v>#N/A</v>
      </c>
      <c r="M1130" s="209">
        <f>IF(Comparativo!$E$6="Tabela Não Desonerada",Encargos!$F$44,Encargos!$D$44)</f>
        <v>1.1122000000000001</v>
      </c>
    </row>
    <row r="1131" spans="1:13">
      <c r="A1131" s="207">
        <f>'Identificação-TCE'!$A$13</f>
        <v>1</v>
      </c>
      <c r="B1131" s="168" t="e">
        <f>IF(AND(G1131&lt;&gt;"",H1131&gt;0,I1131&lt;&gt;"",J1131&lt;&gt;0,K1131&lt;&gt;0),COUNT($B$11:B1130)+1,"")</f>
        <v>#N/A</v>
      </c>
      <c r="C1131" s="207">
        <f>IF('Orçamento Base'!$M1130=0,0,'Orçamento Base'!$D1130)</f>
        <v>0</v>
      </c>
      <c r="D1131" s="212" t="e">
        <f>IF('Orçamento Base'!$F1130=Aux.!$G$11,"CONTRATACAO_PUBLICA",IF(VLOOKUP($C1131,'Orçamento Base'!$D$11:$G$2116,3,FALSE)="INDEXADO",VLOOKUP(VLOOKUP($C1130,'Orçamento Base'!$D$11:$G$2116,2,FALSE),'Index N_DESON.'!$A$9:$B$604,2),VLOOKUP($C1131,'Orçamento Base'!$D$11:$G$2116,3,FALSE)))</f>
        <v>#N/A</v>
      </c>
      <c r="E1131" s="208" t="e">
        <f>VLOOKUP($C1131,'Orçamento Base'!$D$11:$S$1673,2,FALSE)</f>
        <v>#N/A</v>
      </c>
      <c r="F1131" s="211">
        <f>Dados!$C$7</f>
        <v>44652</v>
      </c>
      <c r="G1131" s="226" t="e">
        <f>VLOOKUP($C1131,'Orçamento Base'!$D$11:$S$1673,4,FALSE)</f>
        <v>#N/A</v>
      </c>
      <c r="H1131" s="377">
        <f>IFERROR(VLOOKUP($C1131,'Orçamento Base'!$D$11:$S$1673,6,FALSE),0)</f>
        <v>0</v>
      </c>
      <c r="I1131" s="208" t="e">
        <f>VLOOKUP($C1131,'Orçamento Base'!$D$11:$S$1673,5,FALSE)</f>
        <v>#N/A</v>
      </c>
      <c r="J1131" s="167" t="e">
        <f>IF(Comparativo!$E$6="Tabela Não Desonerada",VLOOKUP($C1131,'Orçamento Base'!$D$11:$S$1673,12,FALSE),VLOOKUP($C1131,#REF!,12,FALSE))</f>
        <v>#N/A</v>
      </c>
      <c r="K1131" s="167">
        <f>IFERROR(IF(Comparativo!$E$6="Tabela Não Desonerada",VLOOKUP($C1131,'Orçamento Base'!$D$11:$S$1673,16,FALSE),VLOOKUP($C1131,#REF!,16,FALSE)),0)</f>
        <v>0</v>
      </c>
      <c r="L1131" s="575" t="e">
        <f>IF(AND($D1131="COMPOSICAO_PROPRIA",'Orçamento Base'!$N1131="-"),"14,18%",IF(AND($D1131="MERCADO",'Orçamento Base'!$N1131="-"),"15,38%",IF(Comparativo!$E$6="Tabela Não Desonerada",VLOOKUP($C1131,'Orçamento Base'!$D$11:$S$1673,11,FALSE),VLOOKUP($C1131,#REF!,11,FALSE))))</f>
        <v>#N/A</v>
      </c>
      <c r="M1131" s="209">
        <f>IF(Comparativo!$E$6="Tabela Não Desonerada",Encargos!$F$44,Encargos!$D$44)</f>
        <v>1.1122000000000001</v>
      </c>
    </row>
    <row r="1132" spans="1:13">
      <c r="A1132" s="207">
        <f>'Identificação-TCE'!$A$13</f>
        <v>1</v>
      </c>
      <c r="B1132" s="168" t="e">
        <f>IF(AND(G1132&lt;&gt;"",H1132&gt;0,I1132&lt;&gt;"",J1132&lt;&gt;0,K1132&lt;&gt;0),COUNT($B$11:B1131)+1,"")</f>
        <v>#N/A</v>
      </c>
      <c r="C1132" s="207">
        <f>IF('Orçamento Base'!$M1131=0,0,'Orçamento Base'!$D1131)</f>
        <v>0</v>
      </c>
      <c r="D1132" s="212" t="e">
        <f>IF('Orçamento Base'!$F1131=Aux.!$G$11,"CONTRATACAO_PUBLICA",IF(VLOOKUP($C1132,'Orçamento Base'!$D$11:$G$2116,3,FALSE)="INDEXADO",VLOOKUP(VLOOKUP($C1131,'Orçamento Base'!$D$11:$G$2116,2,FALSE),'Index N_DESON.'!$A$9:$B$604,2),VLOOKUP($C1132,'Orçamento Base'!$D$11:$G$2116,3,FALSE)))</f>
        <v>#N/A</v>
      </c>
      <c r="E1132" s="208" t="e">
        <f>VLOOKUP($C1132,'Orçamento Base'!$D$11:$S$1673,2,FALSE)</f>
        <v>#N/A</v>
      </c>
      <c r="F1132" s="211">
        <f>Dados!$C$7</f>
        <v>44652</v>
      </c>
      <c r="G1132" s="226" t="e">
        <f>VLOOKUP($C1132,'Orçamento Base'!$D$11:$S$1673,4,FALSE)</f>
        <v>#N/A</v>
      </c>
      <c r="H1132" s="377">
        <f>IFERROR(VLOOKUP($C1132,'Orçamento Base'!$D$11:$S$1673,6,FALSE),0)</f>
        <v>0</v>
      </c>
      <c r="I1132" s="208" t="e">
        <f>VLOOKUP($C1132,'Orçamento Base'!$D$11:$S$1673,5,FALSE)</f>
        <v>#N/A</v>
      </c>
      <c r="J1132" s="167" t="e">
        <f>IF(Comparativo!$E$6="Tabela Não Desonerada",VLOOKUP($C1132,'Orçamento Base'!$D$11:$S$1673,12,FALSE),VLOOKUP($C1132,#REF!,12,FALSE))</f>
        <v>#N/A</v>
      </c>
      <c r="K1132" s="167">
        <f>IFERROR(IF(Comparativo!$E$6="Tabela Não Desonerada",VLOOKUP($C1132,'Orçamento Base'!$D$11:$S$1673,16,FALSE),VLOOKUP($C1132,#REF!,16,FALSE)),0)</f>
        <v>0</v>
      </c>
      <c r="L1132" s="575" t="e">
        <f>IF(AND($D1132="COMPOSICAO_PROPRIA",'Orçamento Base'!$N1132="-"),"14,18%",IF(AND($D1132="MERCADO",'Orçamento Base'!$N1132="-"),"15,38%",IF(Comparativo!$E$6="Tabela Não Desonerada",VLOOKUP($C1132,'Orçamento Base'!$D$11:$S$1673,11,FALSE),VLOOKUP($C1132,#REF!,11,FALSE))))</f>
        <v>#N/A</v>
      </c>
      <c r="M1132" s="209">
        <f>IF(Comparativo!$E$6="Tabela Não Desonerada",Encargos!$F$44,Encargos!$D$44)</f>
        <v>1.1122000000000001</v>
      </c>
    </row>
    <row r="1133" spans="1:13">
      <c r="A1133" s="207">
        <f>'Identificação-TCE'!$A$13</f>
        <v>1</v>
      </c>
      <c r="B1133" s="168" t="e">
        <f>IF(AND(G1133&lt;&gt;"",H1133&gt;0,I1133&lt;&gt;"",J1133&lt;&gt;0,K1133&lt;&gt;0),COUNT($B$11:B1132)+1,"")</f>
        <v>#N/A</v>
      </c>
      <c r="C1133" s="207">
        <f>IF('Orçamento Base'!$M1132=0,0,'Orçamento Base'!$D1132)</f>
        <v>0</v>
      </c>
      <c r="D1133" s="212" t="e">
        <f>IF('Orçamento Base'!$F1132=Aux.!$G$11,"CONTRATACAO_PUBLICA",IF(VLOOKUP($C1133,'Orçamento Base'!$D$11:$G$2116,3,FALSE)="INDEXADO",VLOOKUP(VLOOKUP($C1132,'Orçamento Base'!$D$11:$G$2116,2,FALSE),'Index N_DESON.'!$A$9:$B$604,2),VLOOKUP($C1133,'Orçamento Base'!$D$11:$G$2116,3,FALSE)))</f>
        <v>#N/A</v>
      </c>
      <c r="E1133" s="208" t="e">
        <f>VLOOKUP($C1133,'Orçamento Base'!$D$11:$S$1673,2,FALSE)</f>
        <v>#N/A</v>
      </c>
      <c r="F1133" s="211">
        <f>Dados!$C$7</f>
        <v>44652</v>
      </c>
      <c r="G1133" s="226" t="e">
        <f>VLOOKUP($C1133,'Orçamento Base'!$D$11:$S$1673,4,FALSE)</f>
        <v>#N/A</v>
      </c>
      <c r="H1133" s="377">
        <f>IFERROR(VLOOKUP($C1133,'Orçamento Base'!$D$11:$S$1673,6,FALSE),0)</f>
        <v>0</v>
      </c>
      <c r="I1133" s="208" t="e">
        <f>VLOOKUP($C1133,'Orçamento Base'!$D$11:$S$1673,5,FALSE)</f>
        <v>#N/A</v>
      </c>
      <c r="J1133" s="167" t="e">
        <f>IF(Comparativo!$E$6="Tabela Não Desonerada",VLOOKUP($C1133,'Orçamento Base'!$D$11:$S$1673,12,FALSE),VLOOKUP($C1133,#REF!,12,FALSE))</f>
        <v>#N/A</v>
      </c>
      <c r="K1133" s="167">
        <f>IFERROR(IF(Comparativo!$E$6="Tabela Não Desonerada",VLOOKUP($C1133,'Orçamento Base'!$D$11:$S$1673,16,FALSE),VLOOKUP($C1133,#REF!,16,FALSE)),0)</f>
        <v>0</v>
      </c>
      <c r="L1133" s="575" t="e">
        <f>IF(AND($D1133="COMPOSICAO_PROPRIA",'Orçamento Base'!$N1133="-"),"14,18%",IF(AND($D1133="MERCADO",'Orçamento Base'!$N1133="-"),"15,38%",IF(Comparativo!$E$6="Tabela Não Desonerada",VLOOKUP($C1133,'Orçamento Base'!$D$11:$S$1673,11,FALSE),VLOOKUP($C1133,#REF!,11,FALSE))))</f>
        <v>#N/A</v>
      </c>
      <c r="M1133" s="209">
        <f>IF(Comparativo!$E$6="Tabela Não Desonerada",Encargos!$F$44,Encargos!$D$44)</f>
        <v>1.1122000000000001</v>
      </c>
    </row>
    <row r="1134" spans="1:13">
      <c r="A1134" s="207">
        <f>'Identificação-TCE'!$A$13</f>
        <v>1</v>
      </c>
      <c r="B1134" s="168" t="e">
        <f>IF(AND(G1134&lt;&gt;"",H1134&gt;0,I1134&lt;&gt;"",J1134&lt;&gt;0,K1134&lt;&gt;0),COUNT($B$11:B1133)+1,"")</f>
        <v>#N/A</v>
      </c>
      <c r="C1134" s="207">
        <f>IF('Orçamento Base'!$M1133=0,0,'Orçamento Base'!$D1133)</f>
        <v>0</v>
      </c>
      <c r="D1134" s="212" t="e">
        <f>IF('Orçamento Base'!$F1133=Aux.!$G$11,"CONTRATACAO_PUBLICA",IF(VLOOKUP($C1134,'Orçamento Base'!$D$11:$G$2116,3,FALSE)="INDEXADO",VLOOKUP(VLOOKUP($C1133,'Orçamento Base'!$D$11:$G$2116,2,FALSE),'Index N_DESON.'!$A$9:$B$604,2),VLOOKUP($C1134,'Orçamento Base'!$D$11:$G$2116,3,FALSE)))</f>
        <v>#N/A</v>
      </c>
      <c r="E1134" s="208" t="e">
        <f>VLOOKUP($C1134,'Orçamento Base'!$D$11:$S$1673,2,FALSE)</f>
        <v>#N/A</v>
      </c>
      <c r="F1134" s="211">
        <f>Dados!$C$7</f>
        <v>44652</v>
      </c>
      <c r="G1134" s="226" t="e">
        <f>VLOOKUP($C1134,'Orçamento Base'!$D$11:$S$1673,4,FALSE)</f>
        <v>#N/A</v>
      </c>
      <c r="H1134" s="377">
        <f>IFERROR(VLOOKUP($C1134,'Orçamento Base'!$D$11:$S$1673,6,FALSE),0)</f>
        <v>0</v>
      </c>
      <c r="I1134" s="208" t="e">
        <f>VLOOKUP($C1134,'Orçamento Base'!$D$11:$S$1673,5,FALSE)</f>
        <v>#N/A</v>
      </c>
      <c r="J1134" s="167" t="e">
        <f>IF(Comparativo!$E$6="Tabela Não Desonerada",VLOOKUP($C1134,'Orçamento Base'!$D$11:$S$1673,12,FALSE),VLOOKUP($C1134,#REF!,12,FALSE))</f>
        <v>#N/A</v>
      </c>
      <c r="K1134" s="167">
        <f>IFERROR(IF(Comparativo!$E$6="Tabela Não Desonerada",VLOOKUP($C1134,'Orçamento Base'!$D$11:$S$1673,16,FALSE),VLOOKUP($C1134,#REF!,16,FALSE)),0)</f>
        <v>0</v>
      </c>
      <c r="L1134" s="575" t="e">
        <f>IF(AND($D1134="COMPOSICAO_PROPRIA",'Orçamento Base'!$N1134="-"),"14,18%",IF(AND($D1134="MERCADO",'Orçamento Base'!$N1134="-"),"15,38%",IF(Comparativo!$E$6="Tabela Não Desonerada",VLOOKUP($C1134,'Orçamento Base'!$D$11:$S$1673,11,FALSE),VLOOKUP($C1134,#REF!,11,FALSE))))</f>
        <v>#N/A</v>
      </c>
      <c r="M1134" s="209">
        <f>IF(Comparativo!$E$6="Tabela Não Desonerada",Encargos!$F$44,Encargos!$D$44)</f>
        <v>1.1122000000000001</v>
      </c>
    </row>
    <row r="1135" spans="1:13">
      <c r="A1135" s="207">
        <f>'Identificação-TCE'!$A$13</f>
        <v>1</v>
      </c>
      <c r="B1135" s="168" t="e">
        <f>IF(AND(G1135&lt;&gt;"",H1135&gt;0,I1135&lt;&gt;"",J1135&lt;&gt;0,K1135&lt;&gt;0),COUNT($B$11:B1134)+1,"")</f>
        <v>#N/A</v>
      </c>
      <c r="C1135" s="207">
        <f>IF('Orçamento Base'!$M1134=0,0,'Orçamento Base'!$D1134)</f>
        <v>0</v>
      </c>
      <c r="D1135" s="212" t="e">
        <f>IF('Orçamento Base'!$F1134=Aux.!$G$11,"CONTRATACAO_PUBLICA",IF(VLOOKUP($C1135,'Orçamento Base'!$D$11:$G$2116,3,FALSE)="INDEXADO",VLOOKUP(VLOOKUP($C1134,'Orçamento Base'!$D$11:$G$2116,2,FALSE),'Index N_DESON.'!$A$9:$B$604,2),VLOOKUP($C1135,'Orçamento Base'!$D$11:$G$2116,3,FALSE)))</f>
        <v>#N/A</v>
      </c>
      <c r="E1135" s="208" t="e">
        <f>VLOOKUP($C1135,'Orçamento Base'!$D$11:$S$1673,2,FALSE)</f>
        <v>#N/A</v>
      </c>
      <c r="F1135" s="211">
        <f>Dados!$C$7</f>
        <v>44652</v>
      </c>
      <c r="G1135" s="226" t="e">
        <f>VLOOKUP($C1135,'Orçamento Base'!$D$11:$S$1673,4,FALSE)</f>
        <v>#N/A</v>
      </c>
      <c r="H1135" s="377">
        <f>IFERROR(VLOOKUP($C1135,'Orçamento Base'!$D$11:$S$1673,6,FALSE),0)</f>
        <v>0</v>
      </c>
      <c r="I1135" s="208" t="e">
        <f>VLOOKUP($C1135,'Orçamento Base'!$D$11:$S$1673,5,FALSE)</f>
        <v>#N/A</v>
      </c>
      <c r="J1135" s="167" t="e">
        <f>IF(Comparativo!$E$6="Tabela Não Desonerada",VLOOKUP($C1135,'Orçamento Base'!$D$11:$S$1673,12,FALSE),VLOOKUP($C1135,#REF!,12,FALSE))</f>
        <v>#N/A</v>
      </c>
      <c r="K1135" s="167">
        <f>IFERROR(IF(Comparativo!$E$6="Tabela Não Desonerada",VLOOKUP($C1135,'Orçamento Base'!$D$11:$S$1673,16,FALSE),VLOOKUP($C1135,#REF!,16,FALSE)),0)</f>
        <v>0</v>
      </c>
      <c r="L1135" s="575" t="e">
        <f>IF(AND($D1135="COMPOSICAO_PROPRIA",'Orçamento Base'!$N1135="-"),"14,18%",IF(AND($D1135="MERCADO",'Orçamento Base'!$N1135="-"),"15,38%",IF(Comparativo!$E$6="Tabela Não Desonerada",VLOOKUP($C1135,'Orçamento Base'!$D$11:$S$1673,11,FALSE),VLOOKUP($C1135,#REF!,11,FALSE))))</f>
        <v>#N/A</v>
      </c>
      <c r="M1135" s="209">
        <f>IF(Comparativo!$E$6="Tabela Não Desonerada",Encargos!$F$44,Encargos!$D$44)</f>
        <v>1.1122000000000001</v>
      </c>
    </row>
    <row r="1136" spans="1:13">
      <c r="A1136" s="207">
        <f>'Identificação-TCE'!$A$13</f>
        <v>1</v>
      </c>
      <c r="B1136" s="168" t="e">
        <f>IF(AND(G1136&lt;&gt;"",H1136&gt;0,I1136&lt;&gt;"",J1136&lt;&gt;0,K1136&lt;&gt;0),COUNT($B$11:B1135)+1,"")</f>
        <v>#N/A</v>
      </c>
      <c r="C1136" s="207">
        <f>IF('Orçamento Base'!$M1135=0,0,'Orçamento Base'!$D1135)</f>
        <v>0</v>
      </c>
      <c r="D1136" s="212" t="e">
        <f>IF('Orçamento Base'!$F1135=Aux.!$G$11,"CONTRATACAO_PUBLICA",IF(VLOOKUP($C1136,'Orçamento Base'!$D$11:$G$2116,3,FALSE)="INDEXADO",VLOOKUP(VLOOKUP($C1135,'Orçamento Base'!$D$11:$G$2116,2,FALSE),'Index N_DESON.'!$A$9:$B$604,2),VLOOKUP($C1136,'Orçamento Base'!$D$11:$G$2116,3,FALSE)))</f>
        <v>#N/A</v>
      </c>
      <c r="E1136" s="208" t="e">
        <f>VLOOKUP($C1136,'Orçamento Base'!$D$11:$S$1673,2,FALSE)</f>
        <v>#N/A</v>
      </c>
      <c r="F1136" s="211">
        <f>Dados!$C$7</f>
        <v>44652</v>
      </c>
      <c r="G1136" s="226" t="e">
        <f>VLOOKUP($C1136,'Orçamento Base'!$D$11:$S$1673,4,FALSE)</f>
        <v>#N/A</v>
      </c>
      <c r="H1136" s="377">
        <f>IFERROR(VLOOKUP($C1136,'Orçamento Base'!$D$11:$S$1673,6,FALSE),0)</f>
        <v>0</v>
      </c>
      <c r="I1136" s="208" t="e">
        <f>VLOOKUP($C1136,'Orçamento Base'!$D$11:$S$1673,5,FALSE)</f>
        <v>#N/A</v>
      </c>
      <c r="J1136" s="167" t="e">
        <f>IF(Comparativo!$E$6="Tabela Não Desonerada",VLOOKUP($C1136,'Orçamento Base'!$D$11:$S$1673,12,FALSE),VLOOKUP($C1136,#REF!,12,FALSE))</f>
        <v>#N/A</v>
      </c>
      <c r="K1136" s="167">
        <f>IFERROR(IF(Comparativo!$E$6="Tabela Não Desonerada",VLOOKUP($C1136,'Orçamento Base'!$D$11:$S$1673,16,FALSE),VLOOKUP($C1136,#REF!,16,FALSE)),0)</f>
        <v>0</v>
      </c>
      <c r="L1136" s="575" t="e">
        <f>IF(AND($D1136="COMPOSICAO_PROPRIA",'Orçamento Base'!$N1136="-"),"14,18%",IF(AND($D1136="MERCADO",'Orçamento Base'!$N1136="-"),"15,38%",IF(Comparativo!$E$6="Tabela Não Desonerada",VLOOKUP($C1136,'Orçamento Base'!$D$11:$S$1673,11,FALSE),VLOOKUP($C1136,#REF!,11,FALSE))))</f>
        <v>#N/A</v>
      </c>
      <c r="M1136" s="209">
        <f>IF(Comparativo!$E$6="Tabela Não Desonerada",Encargos!$F$44,Encargos!$D$44)</f>
        <v>1.1122000000000001</v>
      </c>
    </row>
    <row r="1137" spans="1:13">
      <c r="A1137" s="207">
        <f>'Identificação-TCE'!$A$13</f>
        <v>1</v>
      </c>
      <c r="B1137" s="168" t="e">
        <f>IF(AND(G1137&lt;&gt;"",H1137&gt;0,I1137&lt;&gt;"",J1137&lt;&gt;0,K1137&lt;&gt;0),COUNT($B$11:B1136)+1,"")</f>
        <v>#N/A</v>
      </c>
      <c r="C1137" s="207">
        <f>IF('Orçamento Base'!$M1136=0,0,'Orçamento Base'!$D1136)</f>
        <v>0</v>
      </c>
      <c r="D1137" s="212" t="e">
        <f>IF('Orçamento Base'!$F1136=Aux.!$G$11,"CONTRATACAO_PUBLICA",IF(VLOOKUP($C1137,'Orçamento Base'!$D$11:$G$2116,3,FALSE)="INDEXADO",VLOOKUP(VLOOKUP($C1136,'Orçamento Base'!$D$11:$G$2116,2,FALSE),'Index N_DESON.'!$A$9:$B$604,2),VLOOKUP($C1137,'Orçamento Base'!$D$11:$G$2116,3,FALSE)))</f>
        <v>#N/A</v>
      </c>
      <c r="E1137" s="208" t="e">
        <f>VLOOKUP($C1137,'Orçamento Base'!$D$11:$S$1673,2,FALSE)</f>
        <v>#N/A</v>
      </c>
      <c r="F1137" s="211">
        <f>Dados!$C$7</f>
        <v>44652</v>
      </c>
      <c r="G1137" s="226" t="e">
        <f>VLOOKUP($C1137,'Orçamento Base'!$D$11:$S$1673,4,FALSE)</f>
        <v>#N/A</v>
      </c>
      <c r="H1137" s="377">
        <f>IFERROR(VLOOKUP($C1137,'Orçamento Base'!$D$11:$S$1673,6,FALSE),0)</f>
        <v>0</v>
      </c>
      <c r="I1137" s="208" t="e">
        <f>VLOOKUP($C1137,'Orçamento Base'!$D$11:$S$1673,5,FALSE)</f>
        <v>#N/A</v>
      </c>
      <c r="J1137" s="167" t="e">
        <f>IF(Comparativo!$E$6="Tabela Não Desonerada",VLOOKUP($C1137,'Orçamento Base'!$D$11:$S$1673,12,FALSE),VLOOKUP($C1137,#REF!,12,FALSE))</f>
        <v>#N/A</v>
      </c>
      <c r="K1137" s="167">
        <f>IFERROR(IF(Comparativo!$E$6="Tabela Não Desonerada",VLOOKUP($C1137,'Orçamento Base'!$D$11:$S$1673,16,FALSE),VLOOKUP($C1137,#REF!,16,FALSE)),0)</f>
        <v>0</v>
      </c>
      <c r="L1137" s="575" t="e">
        <f>IF(AND($D1137="COMPOSICAO_PROPRIA",'Orçamento Base'!$N1137="-"),"14,18%",IF(AND($D1137="MERCADO",'Orçamento Base'!$N1137="-"),"15,38%",IF(Comparativo!$E$6="Tabela Não Desonerada",VLOOKUP($C1137,'Orçamento Base'!$D$11:$S$1673,11,FALSE),VLOOKUP($C1137,#REF!,11,FALSE))))</f>
        <v>#N/A</v>
      </c>
      <c r="M1137" s="209">
        <f>IF(Comparativo!$E$6="Tabela Não Desonerada",Encargos!$F$44,Encargos!$D$44)</f>
        <v>1.1122000000000001</v>
      </c>
    </row>
    <row r="1138" spans="1:13">
      <c r="A1138" s="207">
        <f>'Identificação-TCE'!$A$13</f>
        <v>1</v>
      </c>
      <c r="B1138" s="168" t="e">
        <f>IF(AND(G1138&lt;&gt;"",H1138&gt;0,I1138&lt;&gt;"",J1138&lt;&gt;0,K1138&lt;&gt;0),COUNT($B$11:B1137)+1,"")</f>
        <v>#N/A</v>
      </c>
      <c r="C1138" s="207">
        <f>IF('Orçamento Base'!$M1137=0,0,'Orçamento Base'!$D1137)</f>
        <v>0</v>
      </c>
      <c r="D1138" s="212" t="e">
        <f>IF('Orçamento Base'!$F1137=Aux.!$G$11,"CONTRATACAO_PUBLICA",IF(VLOOKUP($C1138,'Orçamento Base'!$D$11:$G$2116,3,FALSE)="INDEXADO",VLOOKUP(VLOOKUP($C1137,'Orçamento Base'!$D$11:$G$2116,2,FALSE),'Index N_DESON.'!$A$9:$B$604,2),VLOOKUP($C1138,'Orçamento Base'!$D$11:$G$2116,3,FALSE)))</f>
        <v>#N/A</v>
      </c>
      <c r="E1138" s="208" t="e">
        <f>VLOOKUP($C1138,'Orçamento Base'!$D$11:$S$1673,2,FALSE)</f>
        <v>#N/A</v>
      </c>
      <c r="F1138" s="211">
        <f>Dados!$C$7</f>
        <v>44652</v>
      </c>
      <c r="G1138" s="226" t="e">
        <f>VLOOKUP($C1138,'Orçamento Base'!$D$11:$S$1673,4,FALSE)</f>
        <v>#N/A</v>
      </c>
      <c r="H1138" s="377">
        <f>IFERROR(VLOOKUP($C1138,'Orçamento Base'!$D$11:$S$1673,6,FALSE),0)</f>
        <v>0</v>
      </c>
      <c r="I1138" s="208" t="e">
        <f>VLOOKUP($C1138,'Orçamento Base'!$D$11:$S$1673,5,FALSE)</f>
        <v>#N/A</v>
      </c>
      <c r="J1138" s="167" t="e">
        <f>IF(Comparativo!$E$6="Tabela Não Desonerada",VLOOKUP($C1138,'Orçamento Base'!$D$11:$S$1673,12,FALSE),VLOOKUP($C1138,#REF!,12,FALSE))</f>
        <v>#N/A</v>
      </c>
      <c r="K1138" s="167">
        <f>IFERROR(IF(Comparativo!$E$6="Tabela Não Desonerada",VLOOKUP($C1138,'Orçamento Base'!$D$11:$S$1673,16,FALSE),VLOOKUP($C1138,#REF!,16,FALSE)),0)</f>
        <v>0</v>
      </c>
      <c r="L1138" s="575" t="e">
        <f>IF(AND($D1138="COMPOSICAO_PROPRIA",'Orçamento Base'!$N1138="-"),"14,18%",IF(AND($D1138="MERCADO",'Orçamento Base'!$N1138="-"),"15,38%",IF(Comparativo!$E$6="Tabela Não Desonerada",VLOOKUP($C1138,'Orçamento Base'!$D$11:$S$1673,11,FALSE),VLOOKUP($C1138,#REF!,11,FALSE))))</f>
        <v>#N/A</v>
      </c>
      <c r="M1138" s="209">
        <f>IF(Comparativo!$E$6="Tabela Não Desonerada",Encargos!$F$44,Encargos!$D$44)</f>
        <v>1.1122000000000001</v>
      </c>
    </row>
    <row r="1139" spans="1:13">
      <c r="A1139" s="207">
        <f>'Identificação-TCE'!$A$13</f>
        <v>1</v>
      </c>
      <c r="B1139" s="168" t="e">
        <f>IF(AND(G1139&lt;&gt;"",H1139&gt;0,I1139&lt;&gt;"",J1139&lt;&gt;0,K1139&lt;&gt;0),COUNT($B$11:B1138)+1,"")</f>
        <v>#N/A</v>
      </c>
      <c r="C1139" s="207">
        <f>IF('Orçamento Base'!$M1138=0,0,'Orçamento Base'!$D1138)</f>
        <v>0</v>
      </c>
      <c r="D1139" s="212" t="e">
        <f>IF('Orçamento Base'!$F1138=Aux.!$G$11,"CONTRATACAO_PUBLICA",IF(VLOOKUP($C1139,'Orçamento Base'!$D$11:$G$2116,3,FALSE)="INDEXADO",VLOOKUP(VLOOKUP($C1138,'Orçamento Base'!$D$11:$G$2116,2,FALSE),'Index N_DESON.'!$A$9:$B$604,2),VLOOKUP($C1139,'Orçamento Base'!$D$11:$G$2116,3,FALSE)))</f>
        <v>#N/A</v>
      </c>
      <c r="E1139" s="208" t="e">
        <f>VLOOKUP($C1139,'Orçamento Base'!$D$11:$S$1673,2,FALSE)</f>
        <v>#N/A</v>
      </c>
      <c r="F1139" s="211">
        <f>Dados!$C$7</f>
        <v>44652</v>
      </c>
      <c r="G1139" s="226" t="e">
        <f>VLOOKUP($C1139,'Orçamento Base'!$D$11:$S$1673,4,FALSE)</f>
        <v>#N/A</v>
      </c>
      <c r="H1139" s="377">
        <f>IFERROR(VLOOKUP($C1139,'Orçamento Base'!$D$11:$S$1673,6,FALSE),0)</f>
        <v>0</v>
      </c>
      <c r="I1139" s="208" t="e">
        <f>VLOOKUP($C1139,'Orçamento Base'!$D$11:$S$1673,5,FALSE)</f>
        <v>#N/A</v>
      </c>
      <c r="J1139" s="167" t="e">
        <f>IF(Comparativo!$E$6="Tabela Não Desonerada",VLOOKUP($C1139,'Orçamento Base'!$D$11:$S$1673,12,FALSE),VLOOKUP($C1139,#REF!,12,FALSE))</f>
        <v>#N/A</v>
      </c>
      <c r="K1139" s="167">
        <f>IFERROR(IF(Comparativo!$E$6="Tabela Não Desonerada",VLOOKUP($C1139,'Orçamento Base'!$D$11:$S$1673,16,FALSE),VLOOKUP($C1139,#REF!,16,FALSE)),0)</f>
        <v>0</v>
      </c>
      <c r="L1139" s="575" t="e">
        <f>IF(AND($D1139="COMPOSICAO_PROPRIA",'Orçamento Base'!$N1139="-"),"14,18%",IF(AND($D1139="MERCADO",'Orçamento Base'!$N1139="-"),"15,38%",IF(Comparativo!$E$6="Tabela Não Desonerada",VLOOKUP($C1139,'Orçamento Base'!$D$11:$S$1673,11,FALSE),VLOOKUP($C1139,#REF!,11,FALSE))))</f>
        <v>#N/A</v>
      </c>
      <c r="M1139" s="209">
        <f>IF(Comparativo!$E$6="Tabela Não Desonerada",Encargos!$F$44,Encargos!$D$44)</f>
        <v>1.1122000000000001</v>
      </c>
    </row>
    <row r="1140" spans="1:13">
      <c r="A1140" s="207">
        <f>'Identificação-TCE'!$A$13</f>
        <v>1</v>
      </c>
      <c r="B1140" s="168" t="e">
        <f>IF(AND(G1140&lt;&gt;"",H1140&gt;0,I1140&lt;&gt;"",J1140&lt;&gt;0,K1140&lt;&gt;0),COUNT($B$11:B1139)+1,"")</f>
        <v>#N/A</v>
      </c>
      <c r="C1140" s="207">
        <f>IF('Orçamento Base'!$M1139=0,0,'Orçamento Base'!$D1139)</f>
        <v>0</v>
      </c>
      <c r="D1140" s="212" t="e">
        <f>IF('Orçamento Base'!$F1139=Aux.!$G$11,"CONTRATACAO_PUBLICA",IF(VLOOKUP($C1140,'Orçamento Base'!$D$11:$G$2116,3,FALSE)="INDEXADO",VLOOKUP(VLOOKUP($C1139,'Orçamento Base'!$D$11:$G$2116,2,FALSE),'Index N_DESON.'!$A$9:$B$604,2),VLOOKUP($C1140,'Orçamento Base'!$D$11:$G$2116,3,FALSE)))</f>
        <v>#N/A</v>
      </c>
      <c r="E1140" s="208" t="e">
        <f>VLOOKUP($C1140,'Orçamento Base'!$D$11:$S$1673,2,FALSE)</f>
        <v>#N/A</v>
      </c>
      <c r="F1140" s="211">
        <f>Dados!$C$7</f>
        <v>44652</v>
      </c>
      <c r="G1140" s="226" t="e">
        <f>VLOOKUP($C1140,'Orçamento Base'!$D$11:$S$1673,4,FALSE)</f>
        <v>#N/A</v>
      </c>
      <c r="H1140" s="377">
        <f>IFERROR(VLOOKUP($C1140,'Orçamento Base'!$D$11:$S$1673,6,FALSE),0)</f>
        <v>0</v>
      </c>
      <c r="I1140" s="208" t="e">
        <f>VLOOKUP($C1140,'Orçamento Base'!$D$11:$S$1673,5,FALSE)</f>
        <v>#N/A</v>
      </c>
      <c r="J1140" s="167" t="e">
        <f>IF(Comparativo!$E$6="Tabela Não Desonerada",VLOOKUP($C1140,'Orçamento Base'!$D$11:$S$1673,12,FALSE),VLOOKUP($C1140,#REF!,12,FALSE))</f>
        <v>#N/A</v>
      </c>
      <c r="K1140" s="167">
        <f>IFERROR(IF(Comparativo!$E$6="Tabela Não Desonerada",VLOOKUP($C1140,'Orçamento Base'!$D$11:$S$1673,16,FALSE),VLOOKUP($C1140,#REF!,16,FALSE)),0)</f>
        <v>0</v>
      </c>
      <c r="L1140" s="575" t="e">
        <f>IF(AND($D1140="COMPOSICAO_PROPRIA",'Orçamento Base'!$N1140="-"),"14,18%",IF(AND($D1140="MERCADO",'Orçamento Base'!$N1140="-"),"15,38%",IF(Comparativo!$E$6="Tabela Não Desonerada",VLOOKUP($C1140,'Orçamento Base'!$D$11:$S$1673,11,FALSE),VLOOKUP($C1140,#REF!,11,FALSE))))</f>
        <v>#N/A</v>
      </c>
      <c r="M1140" s="209">
        <f>IF(Comparativo!$E$6="Tabela Não Desonerada",Encargos!$F$44,Encargos!$D$44)</f>
        <v>1.1122000000000001</v>
      </c>
    </row>
    <row r="1141" spans="1:13">
      <c r="A1141" s="207">
        <f>'Identificação-TCE'!$A$13</f>
        <v>1</v>
      </c>
      <c r="B1141" s="168" t="e">
        <f>IF(AND(G1141&lt;&gt;"",H1141&gt;0,I1141&lt;&gt;"",J1141&lt;&gt;0,K1141&lt;&gt;0),COUNT($B$11:B1140)+1,"")</f>
        <v>#N/A</v>
      </c>
      <c r="C1141" s="207">
        <f>IF('Orçamento Base'!$M1140=0,0,'Orçamento Base'!$D1140)</f>
        <v>0</v>
      </c>
      <c r="D1141" s="212" t="e">
        <f>IF('Orçamento Base'!$F1140=Aux.!$G$11,"CONTRATACAO_PUBLICA",IF(VLOOKUP($C1141,'Orçamento Base'!$D$11:$G$2116,3,FALSE)="INDEXADO",VLOOKUP(VLOOKUP($C1140,'Orçamento Base'!$D$11:$G$2116,2,FALSE),'Index N_DESON.'!$A$9:$B$604,2),VLOOKUP($C1141,'Orçamento Base'!$D$11:$G$2116,3,FALSE)))</f>
        <v>#N/A</v>
      </c>
      <c r="E1141" s="208" t="e">
        <f>VLOOKUP($C1141,'Orçamento Base'!$D$11:$S$1673,2,FALSE)</f>
        <v>#N/A</v>
      </c>
      <c r="F1141" s="211">
        <f>Dados!$C$7</f>
        <v>44652</v>
      </c>
      <c r="G1141" s="226" t="e">
        <f>VLOOKUP($C1141,'Orçamento Base'!$D$11:$S$1673,4,FALSE)</f>
        <v>#N/A</v>
      </c>
      <c r="H1141" s="377">
        <f>IFERROR(VLOOKUP($C1141,'Orçamento Base'!$D$11:$S$1673,6,FALSE),0)</f>
        <v>0</v>
      </c>
      <c r="I1141" s="208" t="e">
        <f>VLOOKUP($C1141,'Orçamento Base'!$D$11:$S$1673,5,FALSE)</f>
        <v>#N/A</v>
      </c>
      <c r="J1141" s="167" t="e">
        <f>IF(Comparativo!$E$6="Tabela Não Desonerada",VLOOKUP($C1141,'Orçamento Base'!$D$11:$S$1673,12,FALSE),VLOOKUP($C1141,#REF!,12,FALSE))</f>
        <v>#N/A</v>
      </c>
      <c r="K1141" s="167">
        <f>IFERROR(IF(Comparativo!$E$6="Tabela Não Desonerada",VLOOKUP($C1141,'Orçamento Base'!$D$11:$S$1673,16,FALSE),VLOOKUP($C1141,#REF!,16,FALSE)),0)</f>
        <v>0</v>
      </c>
      <c r="L1141" s="575" t="e">
        <f>IF(AND($D1141="COMPOSICAO_PROPRIA",'Orçamento Base'!$N1141="-"),"14,18%",IF(AND($D1141="MERCADO",'Orçamento Base'!$N1141="-"),"15,38%",IF(Comparativo!$E$6="Tabela Não Desonerada",VLOOKUP($C1141,'Orçamento Base'!$D$11:$S$1673,11,FALSE),VLOOKUP($C1141,#REF!,11,FALSE))))</f>
        <v>#N/A</v>
      </c>
      <c r="M1141" s="209">
        <f>IF(Comparativo!$E$6="Tabela Não Desonerada",Encargos!$F$44,Encargos!$D$44)</f>
        <v>1.1122000000000001</v>
      </c>
    </row>
    <row r="1142" spans="1:13">
      <c r="A1142" s="207">
        <f>'Identificação-TCE'!$A$13</f>
        <v>1</v>
      </c>
      <c r="B1142" s="168" t="e">
        <f>IF(AND(G1142&lt;&gt;"",H1142&gt;0,I1142&lt;&gt;"",J1142&lt;&gt;0,K1142&lt;&gt;0),COUNT($B$11:B1141)+1,"")</f>
        <v>#N/A</v>
      </c>
      <c r="C1142" s="207">
        <f>IF('Orçamento Base'!$M1141=0,0,'Orçamento Base'!$D1141)</f>
        <v>0</v>
      </c>
      <c r="D1142" s="212" t="e">
        <f>IF('Orçamento Base'!$F1141=Aux.!$G$11,"CONTRATACAO_PUBLICA",IF(VLOOKUP($C1142,'Orçamento Base'!$D$11:$G$2116,3,FALSE)="INDEXADO",VLOOKUP(VLOOKUP($C1141,'Orçamento Base'!$D$11:$G$2116,2,FALSE),'Index N_DESON.'!$A$9:$B$604,2),VLOOKUP($C1142,'Orçamento Base'!$D$11:$G$2116,3,FALSE)))</f>
        <v>#N/A</v>
      </c>
      <c r="E1142" s="208" t="e">
        <f>VLOOKUP($C1142,'Orçamento Base'!$D$11:$S$1673,2,FALSE)</f>
        <v>#N/A</v>
      </c>
      <c r="F1142" s="211">
        <f>Dados!$C$7</f>
        <v>44652</v>
      </c>
      <c r="G1142" s="226" t="e">
        <f>VLOOKUP($C1142,'Orçamento Base'!$D$11:$S$1673,4,FALSE)</f>
        <v>#N/A</v>
      </c>
      <c r="H1142" s="377">
        <f>IFERROR(VLOOKUP($C1142,'Orçamento Base'!$D$11:$S$1673,6,FALSE),0)</f>
        <v>0</v>
      </c>
      <c r="I1142" s="208" t="e">
        <f>VLOOKUP($C1142,'Orçamento Base'!$D$11:$S$1673,5,FALSE)</f>
        <v>#N/A</v>
      </c>
      <c r="J1142" s="167" t="e">
        <f>IF(Comparativo!$E$6="Tabela Não Desonerada",VLOOKUP($C1142,'Orçamento Base'!$D$11:$S$1673,12,FALSE),VLOOKUP($C1142,#REF!,12,FALSE))</f>
        <v>#N/A</v>
      </c>
      <c r="K1142" s="167">
        <f>IFERROR(IF(Comparativo!$E$6="Tabela Não Desonerada",VLOOKUP($C1142,'Orçamento Base'!$D$11:$S$1673,16,FALSE),VLOOKUP($C1142,#REF!,16,FALSE)),0)</f>
        <v>0</v>
      </c>
      <c r="L1142" s="575" t="e">
        <f>IF(AND($D1142="COMPOSICAO_PROPRIA",'Orçamento Base'!$N1142="-"),"14,18%",IF(AND($D1142="MERCADO",'Orçamento Base'!$N1142="-"),"15,38%",IF(Comparativo!$E$6="Tabela Não Desonerada",VLOOKUP($C1142,'Orçamento Base'!$D$11:$S$1673,11,FALSE),VLOOKUP($C1142,#REF!,11,FALSE))))</f>
        <v>#N/A</v>
      </c>
      <c r="M1142" s="209">
        <f>IF(Comparativo!$E$6="Tabela Não Desonerada",Encargos!$F$44,Encargos!$D$44)</f>
        <v>1.1122000000000001</v>
      </c>
    </row>
    <row r="1143" spans="1:13">
      <c r="A1143" s="207">
        <f>'Identificação-TCE'!$A$13</f>
        <v>1</v>
      </c>
      <c r="B1143" s="168" t="e">
        <f>IF(AND(G1143&lt;&gt;"",H1143&gt;0,I1143&lt;&gt;"",J1143&lt;&gt;0,K1143&lt;&gt;0),COUNT($B$11:B1142)+1,"")</f>
        <v>#N/A</v>
      </c>
      <c r="C1143" s="207">
        <f>IF('Orçamento Base'!$M1142=0,0,'Orçamento Base'!$D1142)</f>
        <v>0</v>
      </c>
      <c r="D1143" s="212" t="e">
        <f>IF('Orçamento Base'!$F1142=Aux.!$G$11,"CONTRATACAO_PUBLICA",IF(VLOOKUP($C1143,'Orçamento Base'!$D$11:$G$2116,3,FALSE)="INDEXADO",VLOOKUP(VLOOKUP($C1142,'Orçamento Base'!$D$11:$G$2116,2,FALSE),'Index N_DESON.'!$A$9:$B$604,2),VLOOKUP($C1143,'Orçamento Base'!$D$11:$G$2116,3,FALSE)))</f>
        <v>#N/A</v>
      </c>
      <c r="E1143" s="208" t="e">
        <f>VLOOKUP($C1143,'Orçamento Base'!$D$11:$S$1673,2,FALSE)</f>
        <v>#N/A</v>
      </c>
      <c r="F1143" s="211">
        <f>Dados!$C$7</f>
        <v>44652</v>
      </c>
      <c r="G1143" s="226" t="e">
        <f>VLOOKUP($C1143,'Orçamento Base'!$D$11:$S$1673,4,FALSE)</f>
        <v>#N/A</v>
      </c>
      <c r="H1143" s="377">
        <f>IFERROR(VLOOKUP($C1143,'Orçamento Base'!$D$11:$S$1673,6,FALSE),0)</f>
        <v>0</v>
      </c>
      <c r="I1143" s="208" t="e">
        <f>VLOOKUP($C1143,'Orçamento Base'!$D$11:$S$1673,5,FALSE)</f>
        <v>#N/A</v>
      </c>
      <c r="J1143" s="167" t="e">
        <f>IF(Comparativo!$E$6="Tabela Não Desonerada",VLOOKUP($C1143,'Orçamento Base'!$D$11:$S$1673,12,FALSE),VLOOKUP($C1143,#REF!,12,FALSE))</f>
        <v>#N/A</v>
      </c>
      <c r="K1143" s="167">
        <f>IFERROR(IF(Comparativo!$E$6="Tabela Não Desonerada",VLOOKUP($C1143,'Orçamento Base'!$D$11:$S$1673,16,FALSE),VLOOKUP($C1143,#REF!,16,FALSE)),0)</f>
        <v>0</v>
      </c>
      <c r="L1143" s="575" t="e">
        <f>IF(AND($D1143="COMPOSICAO_PROPRIA",'Orçamento Base'!$N1143="-"),"14,18%",IF(AND($D1143="MERCADO",'Orçamento Base'!$N1143="-"),"15,38%",IF(Comparativo!$E$6="Tabela Não Desonerada",VLOOKUP($C1143,'Orçamento Base'!$D$11:$S$1673,11,FALSE),VLOOKUP($C1143,#REF!,11,FALSE))))</f>
        <v>#N/A</v>
      </c>
      <c r="M1143" s="209">
        <f>IF(Comparativo!$E$6="Tabela Não Desonerada",Encargos!$F$44,Encargos!$D$44)</f>
        <v>1.1122000000000001</v>
      </c>
    </row>
    <row r="1144" spans="1:13">
      <c r="A1144" s="207">
        <f>'Identificação-TCE'!$A$13</f>
        <v>1</v>
      </c>
      <c r="B1144" s="168" t="e">
        <f>IF(AND(G1144&lt;&gt;"",H1144&gt;0,I1144&lt;&gt;"",J1144&lt;&gt;0,K1144&lt;&gt;0),COUNT($B$11:B1143)+1,"")</f>
        <v>#N/A</v>
      </c>
      <c r="C1144" s="207">
        <f>IF('Orçamento Base'!$M1143=0,0,'Orçamento Base'!$D1143)</f>
        <v>0</v>
      </c>
      <c r="D1144" s="212" t="e">
        <f>IF('Orçamento Base'!$F1143=Aux.!$G$11,"CONTRATACAO_PUBLICA",IF(VLOOKUP($C1144,'Orçamento Base'!$D$11:$G$2116,3,FALSE)="INDEXADO",VLOOKUP(VLOOKUP($C1143,'Orçamento Base'!$D$11:$G$2116,2,FALSE),'Index N_DESON.'!$A$9:$B$604,2),VLOOKUP($C1144,'Orçamento Base'!$D$11:$G$2116,3,FALSE)))</f>
        <v>#N/A</v>
      </c>
      <c r="E1144" s="208" t="e">
        <f>VLOOKUP($C1144,'Orçamento Base'!$D$11:$S$1673,2,FALSE)</f>
        <v>#N/A</v>
      </c>
      <c r="F1144" s="211">
        <f>Dados!$C$7</f>
        <v>44652</v>
      </c>
      <c r="G1144" s="226" t="e">
        <f>VLOOKUP($C1144,'Orçamento Base'!$D$11:$S$1673,4,FALSE)</f>
        <v>#N/A</v>
      </c>
      <c r="H1144" s="377">
        <f>IFERROR(VLOOKUP($C1144,'Orçamento Base'!$D$11:$S$1673,6,FALSE),0)</f>
        <v>0</v>
      </c>
      <c r="I1144" s="208" t="e">
        <f>VLOOKUP($C1144,'Orçamento Base'!$D$11:$S$1673,5,FALSE)</f>
        <v>#N/A</v>
      </c>
      <c r="J1144" s="167" t="e">
        <f>IF(Comparativo!$E$6="Tabela Não Desonerada",VLOOKUP($C1144,'Orçamento Base'!$D$11:$S$1673,12,FALSE),VLOOKUP($C1144,#REF!,12,FALSE))</f>
        <v>#N/A</v>
      </c>
      <c r="K1144" s="167">
        <f>IFERROR(IF(Comparativo!$E$6="Tabela Não Desonerada",VLOOKUP($C1144,'Orçamento Base'!$D$11:$S$1673,16,FALSE),VLOOKUP($C1144,#REF!,16,FALSE)),0)</f>
        <v>0</v>
      </c>
      <c r="L1144" s="575" t="e">
        <f>IF(AND($D1144="COMPOSICAO_PROPRIA",'Orçamento Base'!$N1144="-"),"14,18%",IF(AND($D1144="MERCADO",'Orçamento Base'!$N1144="-"),"15,38%",IF(Comparativo!$E$6="Tabela Não Desonerada",VLOOKUP($C1144,'Orçamento Base'!$D$11:$S$1673,11,FALSE),VLOOKUP($C1144,#REF!,11,FALSE))))</f>
        <v>#N/A</v>
      </c>
      <c r="M1144" s="209">
        <f>IF(Comparativo!$E$6="Tabela Não Desonerada",Encargos!$F$44,Encargos!$D$44)</f>
        <v>1.1122000000000001</v>
      </c>
    </row>
    <row r="1145" spans="1:13">
      <c r="A1145" s="207">
        <f>'Identificação-TCE'!$A$13</f>
        <v>1</v>
      </c>
      <c r="B1145" s="168" t="e">
        <f>IF(AND(G1145&lt;&gt;"",H1145&gt;0,I1145&lt;&gt;"",J1145&lt;&gt;0,K1145&lt;&gt;0),COUNT($B$11:B1144)+1,"")</f>
        <v>#N/A</v>
      </c>
      <c r="C1145" s="207">
        <f>IF('Orçamento Base'!$M1144=0,0,'Orçamento Base'!$D1144)</f>
        <v>0</v>
      </c>
      <c r="D1145" s="212" t="e">
        <f>IF('Orçamento Base'!$F1144=Aux.!$G$11,"CONTRATACAO_PUBLICA",IF(VLOOKUP($C1145,'Orçamento Base'!$D$11:$G$2116,3,FALSE)="INDEXADO",VLOOKUP(VLOOKUP($C1144,'Orçamento Base'!$D$11:$G$2116,2,FALSE),'Index N_DESON.'!$A$9:$B$604,2),VLOOKUP($C1145,'Orçamento Base'!$D$11:$G$2116,3,FALSE)))</f>
        <v>#N/A</v>
      </c>
      <c r="E1145" s="208" t="e">
        <f>VLOOKUP($C1145,'Orçamento Base'!$D$11:$S$1673,2,FALSE)</f>
        <v>#N/A</v>
      </c>
      <c r="F1145" s="211">
        <f>Dados!$C$7</f>
        <v>44652</v>
      </c>
      <c r="G1145" s="226" t="e">
        <f>VLOOKUP($C1145,'Orçamento Base'!$D$11:$S$1673,4,FALSE)</f>
        <v>#N/A</v>
      </c>
      <c r="H1145" s="377">
        <f>IFERROR(VLOOKUP($C1145,'Orçamento Base'!$D$11:$S$1673,6,FALSE),0)</f>
        <v>0</v>
      </c>
      <c r="I1145" s="208" t="e">
        <f>VLOOKUP($C1145,'Orçamento Base'!$D$11:$S$1673,5,FALSE)</f>
        <v>#N/A</v>
      </c>
      <c r="J1145" s="167" t="e">
        <f>IF(Comparativo!$E$6="Tabela Não Desonerada",VLOOKUP($C1145,'Orçamento Base'!$D$11:$S$1673,12,FALSE),VLOOKUP($C1145,#REF!,12,FALSE))</f>
        <v>#N/A</v>
      </c>
      <c r="K1145" s="167">
        <f>IFERROR(IF(Comparativo!$E$6="Tabela Não Desonerada",VLOOKUP($C1145,'Orçamento Base'!$D$11:$S$1673,16,FALSE),VLOOKUP($C1145,#REF!,16,FALSE)),0)</f>
        <v>0</v>
      </c>
      <c r="L1145" s="575" t="e">
        <f>IF(AND($D1145="COMPOSICAO_PROPRIA",'Orçamento Base'!$N1145="-"),"14,18%",IF(AND($D1145="MERCADO",'Orçamento Base'!$N1145="-"),"15,38%",IF(Comparativo!$E$6="Tabela Não Desonerada",VLOOKUP($C1145,'Orçamento Base'!$D$11:$S$1673,11,FALSE),VLOOKUP($C1145,#REF!,11,FALSE))))</f>
        <v>#N/A</v>
      </c>
      <c r="M1145" s="209">
        <f>IF(Comparativo!$E$6="Tabela Não Desonerada",Encargos!$F$44,Encargos!$D$44)</f>
        <v>1.1122000000000001</v>
      </c>
    </row>
    <row r="1146" spans="1:13">
      <c r="A1146" s="207">
        <f>'Identificação-TCE'!$A$13</f>
        <v>1</v>
      </c>
      <c r="B1146" s="168" t="e">
        <f>IF(AND(G1146&lt;&gt;"",H1146&gt;0,I1146&lt;&gt;"",J1146&lt;&gt;0,K1146&lt;&gt;0),COUNT($B$11:B1145)+1,"")</f>
        <v>#N/A</v>
      </c>
      <c r="C1146" s="207">
        <f>IF('Orçamento Base'!$M1145=0,0,'Orçamento Base'!$D1145)</f>
        <v>0</v>
      </c>
      <c r="D1146" s="212" t="e">
        <f>IF('Orçamento Base'!$F1145=Aux.!$G$11,"CONTRATACAO_PUBLICA",IF(VLOOKUP($C1146,'Orçamento Base'!$D$11:$G$2116,3,FALSE)="INDEXADO",VLOOKUP(VLOOKUP($C1145,'Orçamento Base'!$D$11:$G$2116,2,FALSE),'Index N_DESON.'!$A$9:$B$604,2),VLOOKUP($C1146,'Orçamento Base'!$D$11:$G$2116,3,FALSE)))</f>
        <v>#N/A</v>
      </c>
      <c r="E1146" s="208" t="e">
        <f>VLOOKUP($C1146,'Orçamento Base'!$D$11:$S$1673,2,FALSE)</f>
        <v>#N/A</v>
      </c>
      <c r="F1146" s="211">
        <f>Dados!$C$7</f>
        <v>44652</v>
      </c>
      <c r="G1146" s="226" t="e">
        <f>VLOOKUP($C1146,'Orçamento Base'!$D$11:$S$1673,4,FALSE)</f>
        <v>#N/A</v>
      </c>
      <c r="H1146" s="377">
        <f>IFERROR(VLOOKUP($C1146,'Orçamento Base'!$D$11:$S$1673,6,FALSE),0)</f>
        <v>0</v>
      </c>
      <c r="I1146" s="208" t="e">
        <f>VLOOKUP($C1146,'Orçamento Base'!$D$11:$S$1673,5,FALSE)</f>
        <v>#N/A</v>
      </c>
      <c r="J1146" s="167" t="e">
        <f>IF(Comparativo!$E$6="Tabela Não Desonerada",VLOOKUP($C1146,'Orçamento Base'!$D$11:$S$1673,12,FALSE),VLOOKUP($C1146,#REF!,12,FALSE))</f>
        <v>#N/A</v>
      </c>
      <c r="K1146" s="167">
        <f>IFERROR(IF(Comparativo!$E$6="Tabela Não Desonerada",VLOOKUP($C1146,'Orçamento Base'!$D$11:$S$1673,16,FALSE),VLOOKUP($C1146,#REF!,16,FALSE)),0)</f>
        <v>0</v>
      </c>
      <c r="L1146" s="575" t="e">
        <f>IF(AND($D1146="COMPOSICAO_PROPRIA",'Orçamento Base'!$N1146="-"),"14,18%",IF(AND($D1146="MERCADO",'Orçamento Base'!$N1146="-"),"15,38%",IF(Comparativo!$E$6="Tabela Não Desonerada",VLOOKUP($C1146,'Orçamento Base'!$D$11:$S$1673,11,FALSE),VLOOKUP($C1146,#REF!,11,FALSE))))</f>
        <v>#N/A</v>
      </c>
      <c r="M1146" s="209">
        <f>IF(Comparativo!$E$6="Tabela Não Desonerada",Encargos!$F$44,Encargos!$D$44)</f>
        <v>1.1122000000000001</v>
      </c>
    </row>
    <row r="1147" spans="1:13">
      <c r="A1147" s="207">
        <f>'Identificação-TCE'!$A$13</f>
        <v>1</v>
      </c>
      <c r="B1147" s="168" t="e">
        <f>IF(AND(G1147&lt;&gt;"",H1147&gt;0,I1147&lt;&gt;"",J1147&lt;&gt;0,K1147&lt;&gt;0),COUNT($B$11:B1146)+1,"")</f>
        <v>#N/A</v>
      </c>
      <c r="C1147" s="207">
        <f>IF('Orçamento Base'!$M1146=0,0,'Orçamento Base'!$D1146)</f>
        <v>0</v>
      </c>
      <c r="D1147" s="212" t="e">
        <f>IF('Orçamento Base'!$F1146=Aux.!$G$11,"CONTRATACAO_PUBLICA",IF(VLOOKUP($C1147,'Orçamento Base'!$D$11:$G$2116,3,FALSE)="INDEXADO",VLOOKUP(VLOOKUP($C1146,'Orçamento Base'!$D$11:$G$2116,2,FALSE),'Index N_DESON.'!$A$9:$B$604,2),VLOOKUP($C1147,'Orçamento Base'!$D$11:$G$2116,3,FALSE)))</f>
        <v>#N/A</v>
      </c>
      <c r="E1147" s="208" t="e">
        <f>VLOOKUP($C1147,'Orçamento Base'!$D$11:$S$1673,2,FALSE)</f>
        <v>#N/A</v>
      </c>
      <c r="F1147" s="211">
        <f>Dados!$C$7</f>
        <v>44652</v>
      </c>
      <c r="G1147" s="226" t="e">
        <f>VLOOKUP($C1147,'Orçamento Base'!$D$11:$S$1673,4,FALSE)</f>
        <v>#N/A</v>
      </c>
      <c r="H1147" s="377">
        <f>IFERROR(VLOOKUP($C1147,'Orçamento Base'!$D$11:$S$1673,6,FALSE),0)</f>
        <v>0</v>
      </c>
      <c r="I1147" s="208" t="e">
        <f>VLOOKUP($C1147,'Orçamento Base'!$D$11:$S$1673,5,FALSE)</f>
        <v>#N/A</v>
      </c>
      <c r="J1147" s="167" t="e">
        <f>IF(Comparativo!$E$6="Tabela Não Desonerada",VLOOKUP($C1147,'Orçamento Base'!$D$11:$S$1673,12,FALSE),VLOOKUP($C1147,#REF!,12,FALSE))</f>
        <v>#N/A</v>
      </c>
      <c r="K1147" s="167">
        <f>IFERROR(IF(Comparativo!$E$6="Tabela Não Desonerada",VLOOKUP($C1147,'Orçamento Base'!$D$11:$S$1673,16,FALSE),VLOOKUP($C1147,#REF!,16,FALSE)),0)</f>
        <v>0</v>
      </c>
      <c r="L1147" s="575" t="e">
        <f>IF(AND($D1147="COMPOSICAO_PROPRIA",'Orçamento Base'!$N1147="-"),"14,18%",IF(AND($D1147="MERCADO",'Orçamento Base'!$N1147="-"),"15,38%",IF(Comparativo!$E$6="Tabela Não Desonerada",VLOOKUP($C1147,'Orçamento Base'!$D$11:$S$1673,11,FALSE),VLOOKUP($C1147,#REF!,11,FALSE))))</f>
        <v>#N/A</v>
      </c>
      <c r="M1147" s="209">
        <f>IF(Comparativo!$E$6="Tabela Não Desonerada",Encargos!$F$44,Encargos!$D$44)</f>
        <v>1.1122000000000001</v>
      </c>
    </row>
    <row r="1148" spans="1:13">
      <c r="A1148" s="207">
        <f>'Identificação-TCE'!$A$13</f>
        <v>1</v>
      </c>
      <c r="B1148" s="168" t="e">
        <f>IF(AND(G1148&lt;&gt;"",H1148&gt;0,I1148&lt;&gt;"",J1148&lt;&gt;0,K1148&lt;&gt;0),COUNT($B$11:B1147)+1,"")</f>
        <v>#N/A</v>
      </c>
      <c r="C1148" s="207">
        <f>IF('Orçamento Base'!$M1147=0,0,'Orçamento Base'!$D1147)</f>
        <v>0</v>
      </c>
      <c r="D1148" s="212" t="e">
        <f>IF('Orçamento Base'!$F1147=Aux.!$G$11,"CONTRATACAO_PUBLICA",IF(VLOOKUP($C1148,'Orçamento Base'!$D$11:$G$2116,3,FALSE)="INDEXADO",VLOOKUP(VLOOKUP($C1147,'Orçamento Base'!$D$11:$G$2116,2,FALSE),'Index N_DESON.'!$A$9:$B$604,2),VLOOKUP($C1148,'Orçamento Base'!$D$11:$G$2116,3,FALSE)))</f>
        <v>#N/A</v>
      </c>
      <c r="E1148" s="208" t="e">
        <f>VLOOKUP($C1148,'Orçamento Base'!$D$11:$S$1673,2,FALSE)</f>
        <v>#N/A</v>
      </c>
      <c r="F1148" s="211">
        <f>Dados!$C$7</f>
        <v>44652</v>
      </c>
      <c r="G1148" s="226" t="e">
        <f>VLOOKUP($C1148,'Orçamento Base'!$D$11:$S$1673,4,FALSE)</f>
        <v>#N/A</v>
      </c>
      <c r="H1148" s="377">
        <f>IFERROR(VLOOKUP($C1148,'Orçamento Base'!$D$11:$S$1673,6,FALSE),0)</f>
        <v>0</v>
      </c>
      <c r="I1148" s="208" t="e">
        <f>VLOOKUP($C1148,'Orçamento Base'!$D$11:$S$1673,5,FALSE)</f>
        <v>#N/A</v>
      </c>
      <c r="J1148" s="167" t="e">
        <f>IF(Comparativo!$E$6="Tabela Não Desonerada",VLOOKUP($C1148,'Orçamento Base'!$D$11:$S$1673,12,FALSE),VLOOKUP($C1148,#REF!,12,FALSE))</f>
        <v>#N/A</v>
      </c>
      <c r="K1148" s="167">
        <f>IFERROR(IF(Comparativo!$E$6="Tabela Não Desonerada",VLOOKUP($C1148,'Orçamento Base'!$D$11:$S$1673,16,FALSE),VLOOKUP($C1148,#REF!,16,FALSE)),0)</f>
        <v>0</v>
      </c>
      <c r="L1148" s="575" t="e">
        <f>IF(AND($D1148="COMPOSICAO_PROPRIA",'Orçamento Base'!$N1148="-"),"14,18%",IF(AND($D1148="MERCADO",'Orçamento Base'!$N1148="-"),"15,38%",IF(Comparativo!$E$6="Tabela Não Desonerada",VLOOKUP($C1148,'Orçamento Base'!$D$11:$S$1673,11,FALSE),VLOOKUP($C1148,#REF!,11,FALSE))))</f>
        <v>#N/A</v>
      </c>
      <c r="M1148" s="209">
        <f>IF(Comparativo!$E$6="Tabela Não Desonerada",Encargos!$F$44,Encargos!$D$44)</f>
        <v>1.1122000000000001</v>
      </c>
    </row>
    <row r="1149" spans="1:13">
      <c r="A1149" s="207">
        <f>'Identificação-TCE'!$A$13</f>
        <v>1</v>
      </c>
      <c r="B1149" s="168" t="e">
        <f>IF(AND(G1149&lt;&gt;"",H1149&gt;0,I1149&lt;&gt;"",J1149&lt;&gt;0,K1149&lt;&gt;0),COUNT($B$11:B1148)+1,"")</f>
        <v>#N/A</v>
      </c>
      <c r="C1149" s="207">
        <f>IF('Orçamento Base'!$M1148=0,0,'Orçamento Base'!$D1148)</f>
        <v>0</v>
      </c>
      <c r="D1149" s="212" t="e">
        <f>IF('Orçamento Base'!$F1148=Aux.!$G$11,"CONTRATACAO_PUBLICA",IF(VLOOKUP($C1149,'Orçamento Base'!$D$11:$G$2116,3,FALSE)="INDEXADO",VLOOKUP(VLOOKUP($C1148,'Orçamento Base'!$D$11:$G$2116,2,FALSE),'Index N_DESON.'!$A$9:$B$604,2),VLOOKUP($C1149,'Orçamento Base'!$D$11:$G$2116,3,FALSE)))</f>
        <v>#N/A</v>
      </c>
      <c r="E1149" s="208" t="e">
        <f>VLOOKUP($C1149,'Orçamento Base'!$D$11:$S$1673,2,FALSE)</f>
        <v>#N/A</v>
      </c>
      <c r="F1149" s="211">
        <f>Dados!$C$7</f>
        <v>44652</v>
      </c>
      <c r="G1149" s="226" t="e">
        <f>VLOOKUP($C1149,'Orçamento Base'!$D$11:$S$1673,4,FALSE)</f>
        <v>#N/A</v>
      </c>
      <c r="H1149" s="377">
        <f>IFERROR(VLOOKUP($C1149,'Orçamento Base'!$D$11:$S$1673,6,FALSE),0)</f>
        <v>0</v>
      </c>
      <c r="I1149" s="208" t="e">
        <f>VLOOKUP($C1149,'Orçamento Base'!$D$11:$S$1673,5,FALSE)</f>
        <v>#N/A</v>
      </c>
      <c r="J1149" s="167" t="e">
        <f>IF(Comparativo!$E$6="Tabela Não Desonerada",VLOOKUP($C1149,'Orçamento Base'!$D$11:$S$1673,12,FALSE),VLOOKUP($C1149,#REF!,12,FALSE))</f>
        <v>#N/A</v>
      </c>
      <c r="K1149" s="167">
        <f>IFERROR(IF(Comparativo!$E$6="Tabela Não Desonerada",VLOOKUP($C1149,'Orçamento Base'!$D$11:$S$1673,16,FALSE),VLOOKUP($C1149,#REF!,16,FALSE)),0)</f>
        <v>0</v>
      </c>
      <c r="L1149" s="575" t="e">
        <f>IF(AND($D1149="COMPOSICAO_PROPRIA",'Orçamento Base'!$N1149="-"),"14,18%",IF(AND($D1149="MERCADO",'Orçamento Base'!$N1149="-"),"15,38%",IF(Comparativo!$E$6="Tabela Não Desonerada",VLOOKUP($C1149,'Orçamento Base'!$D$11:$S$1673,11,FALSE),VLOOKUP($C1149,#REF!,11,FALSE))))</f>
        <v>#N/A</v>
      </c>
      <c r="M1149" s="209">
        <f>IF(Comparativo!$E$6="Tabela Não Desonerada",Encargos!$F$44,Encargos!$D$44)</f>
        <v>1.1122000000000001</v>
      </c>
    </row>
    <row r="1150" spans="1:13">
      <c r="A1150" s="207">
        <f>'Identificação-TCE'!$A$13</f>
        <v>1</v>
      </c>
      <c r="B1150" s="168" t="e">
        <f>IF(AND(G1150&lt;&gt;"",H1150&gt;0,I1150&lt;&gt;"",J1150&lt;&gt;0,K1150&lt;&gt;0),COUNT($B$11:B1149)+1,"")</f>
        <v>#N/A</v>
      </c>
      <c r="C1150" s="207">
        <f>IF('Orçamento Base'!$M1149=0,0,'Orçamento Base'!$D1149)</f>
        <v>0</v>
      </c>
      <c r="D1150" s="212" t="e">
        <f>IF('Orçamento Base'!$F1149=Aux.!$G$11,"CONTRATACAO_PUBLICA",IF(VLOOKUP($C1150,'Orçamento Base'!$D$11:$G$2116,3,FALSE)="INDEXADO",VLOOKUP(VLOOKUP($C1149,'Orçamento Base'!$D$11:$G$2116,2,FALSE),'Index N_DESON.'!$A$9:$B$604,2),VLOOKUP($C1150,'Orçamento Base'!$D$11:$G$2116,3,FALSE)))</f>
        <v>#N/A</v>
      </c>
      <c r="E1150" s="208" t="e">
        <f>VLOOKUP($C1150,'Orçamento Base'!$D$11:$S$1673,2,FALSE)</f>
        <v>#N/A</v>
      </c>
      <c r="F1150" s="211">
        <f>Dados!$C$7</f>
        <v>44652</v>
      </c>
      <c r="G1150" s="226" t="e">
        <f>VLOOKUP($C1150,'Orçamento Base'!$D$11:$S$1673,4,FALSE)</f>
        <v>#N/A</v>
      </c>
      <c r="H1150" s="377">
        <f>IFERROR(VLOOKUP($C1150,'Orçamento Base'!$D$11:$S$1673,6,FALSE),0)</f>
        <v>0</v>
      </c>
      <c r="I1150" s="208" t="e">
        <f>VLOOKUP($C1150,'Orçamento Base'!$D$11:$S$1673,5,FALSE)</f>
        <v>#N/A</v>
      </c>
      <c r="J1150" s="167" t="e">
        <f>IF(Comparativo!$E$6="Tabela Não Desonerada",VLOOKUP($C1150,'Orçamento Base'!$D$11:$S$1673,12,FALSE),VLOOKUP($C1150,#REF!,12,FALSE))</f>
        <v>#N/A</v>
      </c>
      <c r="K1150" s="167">
        <f>IFERROR(IF(Comparativo!$E$6="Tabela Não Desonerada",VLOOKUP($C1150,'Orçamento Base'!$D$11:$S$1673,16,FALSE),VLOOKUP($C1150,#REF!,16,FALSE)),0)</f>
        <v>0</v>
      </c>
      <c r="L1150" s="575" t="e">
        <f>IF(AND($D1150="COMPOSICAO_PROPRIA",'Orçamento Base'!$N1150="-"),"14,18%",IF(AND($D1150="MERCADO",'Orçamento Base'!$N1150="-"),"15,38%",IF(Comparativo!$E$6="Tabela Não Desonerada",VLOOKUP($C1150,'Orçamento Base'!$D$11:$S$1673,11,FALSE),VLOOKUP($C1150,#REF!,11,FALSE))))</f>
        <v>#N/A</v>
      </c>
      <c r="M1150" s="209">
        <f>IF(Comparativo!$E$6="Tabela Não Desonerada",Encargos!$F$44,Encargos!$D$44)</f>
        <v>1.1122000000000001</v>
      </c>
    </row>
    <row r="1151" spans="1:13">
      <c r="A1151" s="207">
        <f>'Identificação-TCE'!$A$13</f>
        <v>1</v>
      </c>
      <c r="B1151" s="168" t="e">
        <f>IF(AND(G1151&lt;&gt;"",H1151&gt;0,I1151&lt;&gt;"",J1151&lt;&gt;0,K1151&lt;&gt;0),COUNT($B$11:B1150)+1,"")</f>
        <v>#N/A</v>
      </c>
      <c r="C1151" s="207">
        <f>IF('Orçamento Base'!$M1150=0,0,'Orçamento Base'!$D1150)</f>
        <v>0</v>
      </c>
      <c r="D1151" s="212" t="e">
        <f>IF('Orçamento Base'!$F1150=Aux.!$G$11,"CONTRATACAO_PUBLICA",IF(VLOOKUP($C1151,'Orçamento Base'!$D$11:$G$2116,3,FALSE)="INDEXADO",VLOOKUP(VLOOKUP($C1150,'Orçamento Base'!$D$11:$G$2116,2,FALSE),'Index N_DESON.'!$A$9:$B$604,2),VLOOKUP($C1151,'Orçamento Base'!$D$11:$G$2116,3,FALSE)))</f>
        <v>#N/A</v>
      </c>
      <c r="E1151" s="208" t="e">
        <f>VLOOKUP($C1151,'Orçamento Base'!$D$11:$S$1673,2,FALSE)</f>
        <v>#N/A</v>
      </c>
      <c r="F1151" s="211">
        <f>Dados!$C$7</f>
        <v>44652</v>
      </c>
      <c r="G1151" s="226" t="e">
        <f>VLOOKUP($C1151,'Orçamento Base'!$D$11:$S$1673,4,FALSE)</f>
        <v>#N/A</v>
      </c>
      <c r="H1151" s="377">
        <f>IFERROR(VLOOKUP($C1151,'Orçamento Base'!$D$11:$S$1673,6,FALSE),0)</f>
        <v>0</v>
      </c>
      <c r="I1151" s="208" t="e">
        <f>VLOOKUP($C1151,'Orçamento Base'!$D$11:$S$1673,5,FALSE)</f>
        <v>#N/A</v>
      </c>
      <c r="J1151" s="167" t="e">
        <f>IF(Comparativo!$E$6="Tabela Não Desonerada",VLOOKUP($C1151,'Orçamento Base'!$D$11:$S$1673,12,FALSE),VLOOKUP($C1151,#REF!,12,FALSE))</f>
        <v>#N/A</v>
      </c>
      <c r="K1151" s="167">
        <f>IFERROR(IF(Comparativo!$E$6="Tabela Não Desonerada",VLOOKUP($C1151,'Orçamento Base'!$D$11:$S$1673,16,FALSE),VLOOKUP($C1151,#REF!,16,FALSE)),0)</f>
        <v>0</v>
      </c>
      <c r="L1151" s="575" t="e">
        <f>IF(AND($D1151="COMPOSICAO_PROPRIA",'Orçamento Base'!$N1151="-"),"14,18%",IF(AND($D1151="MERCADO",'Orçamento Base'!$N1151="-"),"15,38%",IF(Comparativo!$E$6="Tabela Não Desonerada",VLOOKUP($C1151,'Orçamento Base'!$D$11:$S$1673,11,FALSE),VLOOKUP($C1151,#REF!,11,FALSE))))</f>
        <v>#N/A</v>
      </c>
      <c r="M1151" s="209">
        <f>IF(Comparativo!$E$6="Tabela Não Desonerada",Encargos!$F$44,Encargos!$D$44)</f>
        <v>1.1122000000000001</v>
      </c>
    </row>
    <row r="1152" spans="1:13">
      <c r="A1152" s="207">
        <f>'Identificação-TCE'!$A$13</f>
        <v>1</v>
      </c>
      <c r="B1152" s="168" t="e">
        <f>IF(AND(G1152&lt;&gt;"",H1152&gt;0,I1152&lt;&gt;"",J1152&lt;&gt;0,K1152&lt;&gt;0),COUNT($B$11:B1151)+1,"")</f>
        <v>#N/A</v>
      </c>
      <c r="C1152" s="207">
        <f>IF('Orçamento Base'!$M1151=0,0,'Orçamento Base'!$D1151)</f>
        <v>0</v>
      </c>
      <c r="D1152" s="212" t="e">
        <f>IF('Orçamento Base'!$F1151=Aux.!$G$11,"CONTRATACAO_PUBLICA",IF(VLOOKUP($C1152,'Orçamento Base'!$D$11:$G$2116,3,FALSE)="INDEXADO",VLOOKUP(VLOOKUP($C1151,'Orçamento Base'!$D$11:$G$2116,2,FALSE),'Index N_DESON.'!$A$9:$B$604,2),VLOOKUP($C1152,'Orçamento Base'!$D$11:$G$2116,3,FALSE)))</f>
        <v>#N/A</v>
      </c>
      <c r="E1152" s="208" t="e">
        <f>VLOOKUP($C1152,'Orçamento Base'!$D$11:$S$1673,2,FALSE)</f>
        <v>#N/A</v>
      </c>
      <c r="F1152" s="211">
        <f>Dados!$C$7</f>
        <v>44652</v>
      </c>
      <c r="G1152" s="226" t="e">
        <f>VLOOKUP($C1152,'Orçamento Base'!$D$11:$S$1673,4,FALSE)</f>
        <v>#N/A</v>
      </c>
      <c r="H1152" s="377">
        <f>IFERROR(VLOOKUP($C1152,'Orçamento Base'!$D$11:$S$1673,6,FALSE),0)</f>
        <v>0</v>
      </c>
      <c r="I1152" s="208" t="e">
        <f>VLOOKUP($C1152,'Orçamento Base'!$D$11:$S$1673,5,FALSE)</f>
        <v>#N/A</v>
      </c>
      <c r="J1152" s="167" t="e">
        <f>IF(Comparativo!$E$6="Tabela Não Desonerada",VLOOKUP($C1152,'Orçamento Base'!$D$11:$S$1673,12,FALSE),VLOOKUP($C1152,#REF!,12,FALSE))</f>
        <v>#N/A</v>
      </c>
      <c r="K1152" s="167">
        <f>IFERROR(IF(Comparativo!$E$6="Tabela Não Desonerada",VLOOKUP($C1152,'Orçamento Base'!$D$11:$S$1673,16,FALSE),VLOOKUP($C1152,#REF!,16,FALSE)),0)</f>
        <v>0</v>
      </c>
      <c r="L1152" s="575" t="e">
        <f>IF(AND($D1152="COMPOSICAO_PROPRIA",'Orçamento Base'!$N1152="-"),"14,18%",IF(AND($D1152="MERCADO",'Orçamento Base'!$N1152="-"),"15,38%",IF(Comparativo!$E$6="Tabela Não Desonerada",VLOOKUP($C1152,'Orçamento Base'!$D$11:$S$1673,11,FALSE),VLOOKUP($C1152,#REF!,11,FALSE))))</f>
        <v>#N/A</v>
      </c>
      <c r="M1152" s="209">
        <f>IF(Comparativo!$E$6="Tabela Não Desonerada",Encargos!$F$44,Encargos!$D$44)</f>
        <v>1.1122000000000001</v>
      </c>
    </row>
    <row r="1153" spans="1:13">
      <c r="A1153" s="207">
        <f>'Identificação-TCE'!$A$13</f>
        <v>1</v>
      </c>
      <c r="B1153" s="168" t="e">
        <f>IF(AND(G1153&lt;&gt;"",H1153&gt;0,I1153&lt;&gt;"",J1153&lt;&gt;0,K1153&lt;&gt;0),COUNT($B$11:B1152)+1,"")</f>
        <v>#N/A</v>
      </c>
      <c r="C1153" s="207">
        <f>IF('Orçamento Base'!$M1152=0,0,'Orçamento Base'!$D1152)</f>
        <v>0</v>
      </c>
      <c r="D1153" s="212" t="e">
        <f>IF('Orçamento Base'!$F1152=Aux.!$G$11,"CONTRATACAO_PUBLICA",IF(VLOOKUP($C1153,'Orçamento Base'!$D$11:$G$2116,3,FALSE)="INDEXADO",VLOOKUP(VLOOKUP($C1152,'Orçamento Base'!$D$11:$G$2116,2,FALSE),'Index N_DESON.'!$A$9:$B$604,2),VLOOKUP($C1153,'Orçamento Base'!$D$11:$G$2116,3,FALSE)))</f>
        <v>#N/A</v>
      </c>
      <c r="E1153" s="208" t="e">
        <f>VLOOKUP($C1153,'Orçamento Base'!$D$11:$S$1673,2,FALSE)</f>
        <v>#N/A</v>
      </c>
      <c r="F1153" s="211">
        <f>Dados!$C$7</f>
        <v>44652</v>
      </c>
      <c r="G1153" s="226" t="e">
        <f>VLOOKUP($C1153,'Orçamento Base'!$D$11:$S$1673,4,FALSE)</f>
        <v>#N/A</v>
      </c>
      <c r="H1153" s="377">
        <f>IFERROR(VLOOKUP($C1153,'Orçamento Base'!$D$11:$S$1673,6,FALSE),0)</f>
        <v>0</v>
      </c>
      <c r="I1153" s="208" t="e">
        <f>VLOOKUP($C1153,'Orçamento Base'!$D$11:$S$1673,5,FALSE)</f>
        <v>#N/A</v>
      </c>
      <c r="J1153" s="167" t="e">
        <f>IF(Comparativo!$E$6="Tabela Não Desonerada",VLOOKUP($C1153,'Orçamento Base'!$D$11:$S$1673,12,FALSE),VLOOKUP($C1153,#REF!,12,FALSE))</f>
        <v>#N/A</v>
      </c>
      <c r="K1153" s="167">
        <f>IFERROR(IF(Comparativo!$E$6="Tabela Não Desonerada",VLOOKUP($C1153,'Orçamento Base'!$D$11:$S$1673,16,FALSE),VLOOKUP($C1153,#REF!,16,FALSE)),0)</f>
        <v>0</v>
      </c>
      <c r="L1153" s="575" t="e">
        <f>IF(AND($D1153="COMPOSICAO_PROPRIA",'Orçamento Base'!$N1153="-"),"14,18%",IF(AND($D1153="MERCADO",'Orçamento Base'!$N1153="-"),"15,38%",IF(Comparativo!$E$6="Tabela Não Desonerada",VLOOKUP($C1153,'Orçamento Base'!$D$11:$S$1673,11,FALSE),VLOOKUP($C1153,#REF!,11,FALSE))))</f>
        <v>#N/A</v>
      </c>
      <c r="M1153" s="209">
        <f>IF(Comparativo!$E$6="Tabela Não Desonerada",Encargos!$F$44,Encargos!$D$44)</f>
        <v>1.1122000000000001</v>
      </c>
    </row>
    <row r="1154" spans="1:13">
      <c r="A1154" s="207">
        <f>'Identificação-TCE'!$A$13</f>
        <v>1</v>
      </c>
      <c r="B1154" s="168" t="e">
        <f>IF(AND(G1154&lt;&gt;"",H1154&gt;0,I1154&lt;&gt;"",J1154&lt;&gt;0,K1154&lt;&gt;0),COUNT($B$11:B1153)+1,"")</f>
        <v>#N/A</v>
      </c>
      <c r="C1154" s="207">
        <f>IF('Orçamento Base'!$M1153=0,0,'Orçamento Base'!$D1153)</f>
        <v>0</v>
      </c>
      <c r="D1154" s="212" t="e">
        <f>IF('Orçamento Base'!$F1153=Aux.!$G$11,"CONTRATACAO_PUBLICA",IF(VLOOKUP($C1154,'Orçamento Base'!$D$11:$G$2116,3,FALSE)="INDEXADO",VLOOKUP(VLOOKUP($C1153,'Orçamento Base'!$D$11:$G$2116,2,FALSE),'Index N_DESON.'!$A$9:$B$604,2),VLOOKUP($C1154,'Orçamento Base'!$D$11:$G$2116,3,FALSE)))</f>
        <v>#N/A</v>
      </c>
      <c r="E1154" s="208" t="e">
        <f>VLOOKUP($C1154,'Orçamento Base'!$D$11:$S$1673,2,FALSE)</f>
        <v>#N/A</v>
      </c>
      <c r="F1154" s="211">
        <f>Dados!$C$7</f>
        <v>44652</v>
      </c>
      <c r="G1154" s="226" t="e">
        <f>VLOOKUP($C1154,'Orçamento Base'!$D$11:$S$1673,4,FALSE)</f>
        <v>#N/A</v>
      </c>
      <c r="H1154" s="377">
        <f>IFERROR(VLOOKUP($C1154,'Orçamento Base'!$D$11:$S$1673,6,FALSE),0)</f>
        <v>0</v>
      </c>
      <c r="I1154" s="208" t="e">
        <f>VLOOKUP($C1154,'Orçamento Base'!$D$11:$S$1673,5,FALSE)</f>
        <v>#N/A</v>
      </c>
      <c r="J1154" s="167" t="e">
        <f>IF(Comparativo!$E$6="Tabela Não Desonerada",VLOOKUP($C1154,'Orçamento Base'!$D$11:$S$1673,12,FALSE),VLOOKUP($C1154,#REF!,12,FALSE))</f>
        <v>#N/A</v>
      </c>
      <c r="K1154" s="167">
        <f>IFERROR(IF(Comparativo!$E$6="Tabela Não Desonerada",VLOOKUP($C1154,'Orçamento Base'!$D$11:$S$1673,16,FALSE),VLOOKUP($C1154,#REF!,16,FALSE)),0)</f>
        <v>0</v>
      </c>
      <c r="L1154" s="575" t="e">
        <f>IF(AND($D1154="COMPOSICAO_PROPRIA",'Orçamento Base'!$N1154="-"),"14,18%",IF(AND($D1154="MERCADO",'Orçamento Base'!$N1154="-"),"15,38%",IF(Comparativo!$E$6="Tabela Não Desonerada",VLOOKUP($C1154,'Orçamento Base'!$D$11:$S$1673,11,FALSE),VLOOKUP($C1154,#REF!,11,FALSE))))</f>
        <v>#N/A</v>
      </c>
      <c r="M1154" s="209">
        <f>IF(Comparativo!$E$6="Tabela Não Desonerada",Encargos!$F$44,Encargos!$D$44)</f>
        <v>1.1122000000000001</v>
      </c>
    </row>
    <row r="1155" spans="1:13">
      <c r="A1155" s="207">
        <f>'Identificação-TCE'!$A$13</f>
        <v>1</v>
      </c>
      <c r="B1155" s="168" t="e">
        <f>IF(AND(G1155&lt;&gt;"",H1155&gt;0,I1155&lt;&gt;"",J1155&lt;&gt;0,K1155&lt;&gt;0),COUNT($B$11:B1154)+1,"")</f>
        <v>#N/A</v>
      </c>
      <c r="C1155" s="207">
        <f>IF('Orçamento Base'!$M1154=0,0,'Orçamento Base'!$D1154)</f>
        <v>0</v>
      </c>
      <c r="D1155" s="212" t="e">
        <f>IF('Orçamento Base'!$F1154=Aux.!$G$11,"CONTRATACAO_PUBLICA",IF(VLOOKUP($C1155,'Orçamento Base'!$D$11:$G$2116,3,FALSE)="INDEXADO",VLOOKUP(VLOOKUP($C1154,'Orçamento Base'!$D$11:$G$2116,2,FALSE),'Index N_DESON.'!$A$9:$B$604,2),VLOOKUP($C1155,'Orçamento Base'!$D$11:$G$2116,3,FALSE)))</f>
        <v>#N/A</v>
      </c>
      <c r="E1155" s="208" t="e">
        <f>VLOOKUP($C1155,'Orçamento Base'!$D$11:$S$1673,2,FALSE)</f>
        <v>#N/A</v>
      </c>
      <c r="F1155" s="211">
        <f>Dados!$C$7</f>
        <v>44652</v>
      </c>
      <c r="G1155" s="226" t="e">
        <f>VLOOKUP($C1155,'Orçamento Base'!$D$11:$S$1673,4,FALSE)</f>
        <v>#N/A</v>
      </c>
      <c r="H1155" s="377">
        <f>IFERROR(VLOOKUP($C1155,'Orçamento Base'!$D$11:$S$1673,6,FALSE),0)</f>
        <v>0</v>
      </c>
      <c r="I1155" s="208" t="e">
        <f>VLOOKUP($C1155,'Orçamento Base'!$D$11:$S$1673,5,FALSE)</f>
        <v>#N/A</v>
      </c>
      <c r="J1155" s="167" t="e">
        <f>IF(Comparativo!$E$6="Tabela Não Desonerada",VLOOKUP($C1155,'Orçamento Base'!$D$11:$S$1673,12,FALSE),VLOOKUP($C1155,#REF!,12,FALSE))</f>
        <v>#N/A</v>
      </c>
      <c r="K1155" s="167">
        <f>IFERROR(IF(Comparativo!$E$6="Tabela Não Desonerada",VLOOKUP($C1155,'Orçamento Base'!$D$11:$S$1673,16,FALSE),VLOOKUP($C1155,#REF!,16,FALSE)),0)</f>
        <v>0</v>
      </c>
      <c r="L1155" s="575" t="e">
        <f>IF(AND($D1155="COMPOSICAO_PROPRIA",'Orçamento Base'!$N1155="-"),"14,18%",IF(AND($D1155="MERCADO",'Orçamento Base'!$N1155="-"),"15,38%",IF(Comparativo!$E$6="Tabela Não Desonerada",VLOOKUP($C1155,'Orçamento Base'!$D$11:$S$1673,11,FALSE),VLOOKUP($C1155,#REF!,11,FALSE))))</f>
        <v>#N/A</v>
      </c>
      <c r="M1155" s="209">
        <f>IF(Comparativo!$E$6="Tabela Não Desonerada",Encargos!$F$44,Encargos!$D$44)</f>
        <v>1.1122000000000001</v>
      </c>
    </row>
    <row r="1156" spans="1:13">
      <c r="A1156" s="207">
        <f>'Identificação-TCE'!$A$13</f>
        <v>1</v>
      </c>
      <c r="B1156" s="168" t="e">
        <f>IF(AND(G1156&lt;&gt;"",H1156&gt;0,I1156&lt;&gt;"",J1156&lt;&gt;0,K1156&lt;&gt;0),COUNT($B$11:B1155)+1,"")</f>
        <v>#N/A</v>
      </c>
      <c r="C1156" s="207">
        <f>IF('Orçamento Base'!$M1155=0,0,'Orçamento Base'!$D1155)</f>
        <v>0</v>
      </c>
      <c r="D1156" s="212" t="e">
        <f>IF('Orçamento Base'!$F1155=Aux.!$G$11,"CONTRATACAO_PUBLICA",IF(VLOOKUP($C1156,'Orçamento Base'!$D$11:$G$2116,3,FALSE)="INDEXADO",VLOOKUP(VLOOKUP($C1155,'Orçamento Base'!$D$11:$G$2116,2,FALSE),'Index N_DESON.'!$A$9:$B$604,2),VLOOKUP($C1156,'Orçamento Base'!$D$11:$G$2116,3,FALSE)))</f>
        <v>#N/A</v>
      </c>
      <c r="E1156" s="208" t="e">
        <f>VLOOKUP($C1156,'Orçamento Base'!$D$11:$S$1673,2,FALSE)</f>
        <v>#N/A</v>
      </c>
      <c r="F1156" s="211">
        <f>Dados!$C$7</f>
        <v>44652</v>
      </c>
      <c r="G1156" s="226" t="e">
        <f>VLOOKUP($C1156,'Orçamento Base'!$D$11:$S$1673,4,FALSE)</f>
        <v>#N/A</v>
      </c>
      <c r="H1156" s="377">
        <f>IFERROR(VLOOKUP($C1156,'Orçamento Base'!$D$11:$S$1673,6,FALSE),0)</f>
        <v>0</v>
      </c>
      <c r="I1156" s="208" t="e">
        <f>VLOOKUP($C1156,'Orçamento Base'!$D$11:$S$1673,5,FALSE)</f>
        <v>#N/A</v>
      </c>
      <c r="J1156" s="167" t="e">
        <f>IF(Comparativo!$E$6="Tabela Não Desonerada",VLOOKUP($C1156,'Orçamento Base'!$D$11:$S$1673,12,FALSE),VLOOKUP($C1156,#REF!,12,FALSE))</f>
        <v>#N/A</v>
      </c>
      <c r="K1156" s="167">
        <f>IFERROR(IF(Comparativo!$E$6="Tabela Não Desonerada",VLOOKUP($C1156,'Orçamento Base'!$D$11:$S$1673,16,FALSE),VLOOKUP($C1156,#REF!,16,FALSE)),0)</f>
        <v>0</v>
      </c>
      <c r="L1156" s="575" t="e">
        <f>IF(AND($D1156="COMPOSICAO_PROPRIA",'Orçamento Base'!$N1156="-"),"14,18%",IF(AND($D1156="MERCADO",'Orçamento Base'!$N1156="-"),"15,38%",IF(Comparativo!$E$6="Tabela Não Desonerada",VLOOKUP($C1156,'Orçamento Base'!$D$11:$S$1673,11,FALSE),VLOOKUP($C1156,#REF!,11,FALSE))))</f>
        <v>#N/A</v>
      </c>
      <c r="M1156" s="209">
        <f>IF(Comparativo!$E$6="Tabela Não Desonerada",Encargos!$F$44,Encargos!$D$44)</f>
        <v>1.1122000000000001</v>
      </c>
    </row>
    <row r="1157" spans="1:13">
      <c r="A1157" s="207">
        <f>'Identificação-TCE'!$A$13</f>
        <v>1</v>
      </c>
      <c r="B1157" s="168" t="e">
        <f>IF(AND(G1157&lt;&gt;"",H1157&gt;0,I1157&lt;&gt;"",J1157&lt;&gt;0,K1157&lt;&gt;0),COUNT($B$11:B1156)+1,"")</f>
        <v>#N/A</v>
      </c>
      <c r="C1157" s="207">
        <f>IF('Orçamento Base'!$M1156=0,0,'Orçamento Base'!$D1156)</f>
        <v>0</v>
      </c>
      <c r="D1157" s="212" t="e">
        <f>IF('Orçamento Base'!$F1156=Aux.!$G$11,"CONTRATACAO_PUBLICA",IF(VLOOKUP($C1157,'Orçamento Base'!$D$11:$G$2116,3,FALSE)="INDEXADO",VLOOKUP(VLOOKUP($C1156,'Orçamento Base'!$D$11:$G$2116,2,FALSE),'Index N_DESON.'!$A$9:$B$604,2),VLOOKUP($C1157,'Orçamento Base'!$D$11:$G$2116,3,FALSE)))</f>
        <v>#N/A</v>
      </c>
      <c r="E1157" s="208" t="e">
        <f>VLOOKUP($C1157,'Orçamento Base'!$D$11:$S$1673,2,FALSE)</f>
        <v>#N/A</v>
      </c>
      <c r="F1157" s="211">
        <f>Dados!$C$7</f>
        <v>44652</v>
      </c>
      <c r="G1157" s="226" t="e">
        <f>VLOOKUP($C1157,'Orçamento Base'!$D$11:$S$1673,4,FALSE)</f>
        <v>#N/A</v>
      </c>
      <c r="H1157" s="377">
        <f>IFERROR(VLOOKUP($C1157,'Orçamento Base'!$D$11:$S$1673,6,FALSE),0)</f>
        <v>0</v>
      </c>
      <c r="I1157" s="208" t="e">
        <f>VLOOKUP($C1157,'Orçamento Base'!$D$11:$S$1673,5,FALSE)</f>
        <v>#N/A</v>
      </c>
      <c r="J1157" s="167" t="e">
        <f>IF(Comparativo!$E$6="Tabela Não Desonerada",VLOOKUP($C1157,'Orçamento Base'!$D$11:$S$1673,12,FALSE),VLOOKUP($C1157,#REF!,12,FALSE))</f>
        <v>#N/A</v>
      </c>
      <c r="K1157" s="167">
        <f>IFERROR(IF(Comparativo!$E$6="Tabela Não Desonerada",VLOOKUP($C1157,'Orçamento Base'!$D$11:$S$1673,16,FALSE),VLOOKUP($C1157,#REF!,16,FALSE)),0)</f>
        <v>0</v>
      </c>
      <c r="L1157" s="575" t="e">
        <f>IF(AND($D1157="COMPOSICAO_PROPRIA",'Orçamento Base'!$N1157="-"),"14,18%",IF(AND($D1157="MERCADO",'Orçamento Base'!$N1157="-"),"15,38%",IF(Comparativo!$E$6="Tabela Não Desonerada",VLOOKUP($C1157,'Orçamento Base'!$D$11:$S$1673,11,FALSE),VLOOKUP($C1157,#REF!,11,FALSE))))</f>
        <v>#N/A</v>
      </c>
      <c r="M1157" s="209">
        <f>IF(Comparativo!$E$6="Tabela Não Desonerada",Encargos!$F$44,Encargos!$D$44)</f>
        <v>1.1122000000000001</v>
      </c>
    </row>
    <row r="1158" spans="1:13">
      <c r="A1158" s="207">
        <f>'Identificação-TCE'!$A$13</f>
        <v>1</v>
      </c>
      <c r="B1158" s="168" t="e">
        <f>IF(AND(G1158&lt;&gt;"",H1158&gt;0,I1158&lt;&gt;"",J1158&lt;&gt;0,K1158&lt;&gt;0),COUNT($B$11:B1157)+1,"")</f>
        <v>#N/A</v>
      </c>
      <c r="C1158" s="207">
        <f>IF('Orçamento Base'!$M1157=0,0,'Orçamento Base'!$D1157)</f>
        <v>0</v>
      </c>
      <c r="D1158" s="212" t="e">
        <f>IF('Orçamento Base'!$F1157=Aux.!$G$11,"CONTRATACAO_PUBLICA",IF(VLOOKUP($C1158,'Orçamento Base'!$D$11:$G$2116,3,FALSE)="INDEXADO",VLOOKUP(VLOOKUP($C1157,'Orçamento Base'!$D$11:$G$2116,2,FALSE),'Index N_DESON.'!$A$9:$B$604,2),VLOOKUP($C1158,'Orçamento Base'!$D$11:$G$2116,3,FALSE)))</f>
        <v>#N/A</v>
      </c>
      <c r="E1158" s="208" t="e">
        <f>VLOOKUP($C1158,'Orçamento Base'!$D$11:$S$1673,2,FALSE)</f>
        <v>#N/A</v>
      </c>
      <c r="F1158" s="211">
        <f>Dados!$C$7</f>
        <v>44652</v>
      </c>
      <c r="G1158" s="226" t="e">
        <f>VLOOKUP($C1158,'Orçamento Base'!$D$11:$S$1673,4,FALSE)</f>
        <v>#N/A</v>
      </c>
      <c r="H1158" s="377">
        <f>IFERROR(VLOOKUP($C1158,'Orçamento Base'!$D$11:$S$1673,6,FALSE),0)</f>
        <v>0</v>
      </c>
      <c r="I1158" s="208" t="e">
        <f>VLOOKUP($C1158,'Orçamento Base'!$D$11:$S$1673,5,FALSE)</f>
        <v>#N/A</v>
      </c>
      <c r="J1158" s="167" t="e">
        <f>IF(Comparativo!$E$6="Tabela Não Desonerada",VLOOKUP($C1158,'Orçamento Base'!$D$11:$S$1673,12,FALSE),VLOOKUP($C1158,#REF!,12,FALSE))</f>
        <v>#N/A</v>
      </c>
      <c r="K1158" s="167">
        <f>IFERROR(IF(Comparativo!$E$6="Tabela Não Desonerada",VLOOKUP($C1158,'Orçamento Base'!$D$11:$S$1673,16,FALSE),VLOOKUP($C1158,#REF!,16,FALSE)),0)</f>
        <v>0</v>
      </c>
      <c r="L1158" s="575" t="e">
        <f>IF(AND($D1158="COMPOSICAO_PROPRIA",'Orçamento Base'!$N1158="-"),"14,18%",IF(AND($D1158="MERCADO",'Orçamento Base'!$N1158="-"),"15,38%",IF(Comparativo!$E$6="Tabela Não Desonerada",VLOOKUP($C1158,'Orçamento Base'!$D$11:$S$1673,11,FALSE),VLOOKUP($C1158,#REF!,11,FALSE))))</f>
        <v>#N/A</v>
      </c>
      <c r="M1158" s="209">
        <f>IF(Comparativo!$E$6="Tabela Não Desonerada",Encargos!$F$44,Encargos!$D$44)</f>
        <v>1.1122000000000001</v>
      </c>
    </row>
    <row r="1159" spans="1:13">
      <c r="A1159" s="207">
        <f>'Identificação-TCE'!$A$13</f>
        <v>1</v>
      </c>
      <c r="B1159" s="168" t="e">
        <f>IF(AND(G1159&lt;&gt;"",H1159&gt;0,I1159&lt;&gt;"",J1159&lt;&gt;0,K1159&lt;&gt;0),COUNT($B$11:B1158)+1,"")</f>
        <v>#N/A</v>
      </c>
      <c r="C1159" s="207">
        <f>IF('Orçamento Base'!$M1158=0,0,'Orçamento Base'!$D1158)</f>
        <v>0</v>
      </c>
      <c r="D1159" s="212" t="e">
        <f>IF('Orçamento Base'!$F1158=Aux.!$G$11,"CONTRATACAO_PUBLICA",IF(VLOOKUP($C1159,'Orçamento Base'!$D$11:$G$2116,3,FALSE)="INDEXADO",VLOOKUP(VLOOKUP($C1158,'Orçamento Base'!$D$11:$G$2116,2,FALSE),'Index N_DESON.'!$A$9:$B$604,2),VLOOKUP($C1159,'Orçamento Base'!$D$11:$G$2116,3,FALSE)))</f>
        <v>#N/A</v>
      </c>
      <c r="E1159" s="208" t="e">
        <f>VLOOKUP($C1159,'Orçamento Base'!$D$11:$S$1673,2,FALSE)</f>
        <v>#N/A</v>
      </c>
      <c r="F1159" s="211">
        <f>Dados!$C$7</f>
        <v>44652</v>
      </c>
      <c r="G1159" s="226" t="e">
        <f>VLOOKUP($C1159,'Orçamento Base'!$D$11:$S$1673,4,FALSE)</f>
        <v>#N/A</v>
      </c>
      <c r="H1159" s="377">
        <f>IFERROR(VLOOKUP($C1159,'Orçamento Base'!$D$11:$S$1673,6,FALSE),0)</f>
        <v>0</v>
      </c>
      <c r="I1159" s="208" t="e">
        <f>VLOOKUP($C1159,'Orçamento Base'!$D$11:$S$1673,5,FALSE)</f>
        <v>#N/A</v>
      </c>
      <c r="J1159" s="167" t="e">
        <f>IF(Comparativo!$E$6="Tabela Não Desonerada",VLOOKUP($C1159,'Orçamento Base'!$D$11:$S$1673,12,FALSE),VLOOKUP($C1159,#REF!,12,FALSE))</f>
        <v>#N/A</v>
      </c>
      <c r="K1159" s="167">
        <f>IFERROR(IF(Comparativo!$E$6="Tabela Não Desonerada",VLOOKUP($C1159,'Orçamento Base'!$D$11:$S$1673,16,FALSE),VLOOKUP($C1159,#REF!,16,FALSE)),0)</f>
        <v>0</v>
      </c>
      <c r="L1159" s="575" t="e">
        <f>IF(AND($D1159="COMPOSICAO_PROPRIA",'Orçamento Base'!$N1159="-"),"14,18%",IF(AND($D1159="MERCADO",'Orçamento Base'!$N1159="-"),"15,38%",IF(Comparativo!$E$6="Tabela Não Desonerada",VLOOKUP($C1159,'Orçamento Base'!$D$11:$S$1673,11,FALSE),VLOOKUP($C1159,#REF!,11,FALSE))))</f>
        <v>#N/A</v>
      </c>
      <c r="M1159" s="209">
        <f>IF(Comparativo!$E$6="Tabela Não Desonerada",Encargos!$F$44,Encargos!$D$44)</f>
        <v>1.1122000000000001</v>
      </c>
    </row>
    <row r="1160" spans="1:13">
      <c r="A1160" s="207">
        <f>'Identificação-TCE'!$A$13</f>
        <v>1</v>
      </c>
      <c r="B1160" s="168" t="e">
        <f>IF(AND(G1160&lt;&gt;"",H1160&gt;0,I1160&lt;&gt;"",J1160&lt;&gt;0,K1160&lt;&gt;0),COUNT($B$11:B1159)+1,"")</f>
        <v>#N/A</v>
      </c>
      <c r="C1160" s="207">
        <f>IF('Orçamento Base'!$M1159=0,0,'Orçamento Base'!$D1159)</f>
        <v>0</v>
      </c>
      <c r="D1160" s="212" t="e">
        <f>IF('Orçamento Base'!$F1159=Aux.!$G$11,"CONTRATACAO_PUBLICA",IF(VLOOKUP($C1160,'Orçamento Base'!$D$11:$G$2116,3,FALSE)="INDEXADO",VLOOKUP(VLOOKUP($C1159,'Orçamento Base'!$D$11:$G$2116,2,FALSE),'Index N_DESON.'!$A$9:$B$604,2),VLOOKUP($C1160,'Orçamento Base'!$D$11:$G$2116,3,FALSE)))</f>
        <v>#N/A</v>
      </c>
      <c r="E1160" s="208" t="e">
        <f>VLOOKUP($C1160,'Orçamento Base'!$D$11:$S$1673,2,FALSE)</f>
        <v>#N/A</v>
      </c>
      <c r="F1160" s="211">
        <f>Dados!$C$7</f>
        <v>44652</v>
      </c>
      <c r="G1160" s="226" t="e">
        <f>VLOOKUP($C1160,'Orçamento Base'!$D$11:$S$1673,4,FALSE)</f>
        <v>#N/A</v>
      </c>
      <c r="H1160" s="377">
        <f>IFERROR(VLOOKUP($C1160,'Orçamento Base'!$D$11:$S$1673,6,FALSE),0)</f>
        <v>0</v>
      </c>
      <c r="I1160" s="208" t="e">
        <f>VLOOKUP($C1160,'Orçamento Base'!$D$11:$S$1673,5,FALSE)</f>
        <v>#N/A</v>
      </c>
      <c r="J1160" s="167" t="e">
        <f>IF(Comparativo!$E$6="Tabela Não Desonerada",VLOOKUP($C1160,'Orçamento Base'!$D$11:$S$1673,12,FALSE),VLOOKUP($C1160,#REF!,12,FALSE))</f>
        <v>#N/A</v>
      </c>
      <c r="K1160" s="167">
        <f>IFERROR(IF(Comparativo!$E$6="Tabela Não Desonerada",VLOOKUP($C1160,'Orçamento Base'!$D$11:$S$1673,16,FALSE),VLOOKUP($C1160,#REF!,16,FALSE)),0)</f>
        <v>0</v>
      </c>
      <c r="L1160" s="575" t="e">
        <f>IF(AND($D1160="COMPOSICAO_PROPRIA",'Orçamento Base'!$N1160="-"),"14,18%",IF(AND($D1160="MERCADO",'Orçamento Base'!$N1160="-"),"15,38%",IF(Comparativo!$E$6="Tabela Não Desonerada",VLOOKUP($C1160,'Orçamento Base'!$D$11:$S$1673,11,FALSE),VLOOKUP($C1160,#REF!,11,FALSE))))</f>
        <v>#N/A</v>
      </c>
      <c r="M1160" s="209">
        <f>IF(Comparativo!$E$6="Tabela Não Desonerada",Encargos!$F$44,Encargos!$D$44)</f>
        <v>1.1122000000000001</v>
      </c>
    </row>
    <row r="1161" spans="1:13">
      <c r="A1161" s="207">
        <f>'Identificação-TCE'!$A$13</f>
        <v>1</v>
      </c>
      <c r="B1161" s="168" t="e">
        <f>IF(AND(G1161&lt;&gt;"",H1161&gt;0,I1161&lt;&gt;"",J1161&lt;&gt;0,K1161&lt;&gt;0),COUNT($B$11:B1160)+1,"")</f>
        <v>#N/A</v>
      </c>
      <c r="C1161" s="207">
        <f>IF('Orçamento Base'!$M1160=0,0,'Orçamento Base'!$D1160)</f>
        <v>0</v>
      </c>
      <c r="D1161" s="212" t="e">
        <f>IF('Orçamento Base'!$F1160=Aux.!$G$11,"CONTRATACAO_PUBLICA",IF(VLOOKUP($C1161,'Orçamento Base'!$D$11:$G$2116,3,FALSE)="INDEXADO",VLOOKUP(VLOOKUP($C1160,'Orçamento Base'!$D$11:$G$2116,2,FALSE),'Index N_DESON.'!$A$9:$B$604,2),VLOOKUP($C1161,'Orçamento Base'!$D$11:$G$2116,3,FALSE)))</f>
        <v>#N/A</v>
      </c>
      <c r="E1161" s="208" t="e">
        <f>VLOOKUP($C1161,'Orçamento Base'!$D$11:$S$1673,2,FALSE)</f>
        <v>#N/A</v>
      </c>
      <c r="F1161" s="211">
        <f>Dados!$C$7</f>
        <v>44652</v>
      </c>
      <c r="G1161" s="226" t="e">
        <f>VLOOKUP($C1161,'Orçamento Base'!$D$11:$S$1673,4,FALSE)</f>
        <v>#N/A</v>
      </c>
      <c r="H1161" s="377">
        <f>IFERROR(VLOOKUP($C1161,'Orçamento Base'!$D$11:$S$1673,6,FALSE),0)</f>
        <v>0</v>
      </c>
      <c r="I1161" s="208" t="e">
        <f>VLOOKUP($C1161,'Orçamento Base'!$D$11:$S$1673,5,FALSE)</f>
        <v>#N/A</v>
      </c>
      <c r="J1161" s="167" t="e">
        <f>IF(Comparativo!$E$6="Tabela Não Desonerada",VLOOKUP($C1161,'Orçamento Base'!$D$11:$S$1673,12,FALSE),VLOOKUP($C1161,#REF!,12,FALSE))</f>
        <v>#N/A</v>
      </c>
      <c r="K1161" s="167">
        <f>IFERROR(IF(Comparativo!$E$6="Tabela Não Desonerada",VLOOKUP($C1161,'Orçamento Base'!$D$11:$S$1673,16,FALSE),VLOOKUP($C1161,#REF!,16,FALSE)),0)</f>
        <v>0</v>
      </c>
      <c r="L1161" s="575" t="e">
        <f>IF(AND($D1161="COMPOSICAO_PROPRIA",'Orçamento Base'!$N1161="-"),"14,18%",IF(AND($D1161="MERCADO",'Orçamento Base'!$N1161="-"),"15,38%",IF(Comparativo!$E$6="Tabela Não Desonerada",VLOOKUP($C1161,'Orçamento Base'!$D$11:$S$1673,11,FALSE),VLOOKUP($C1161,#REF!,11,FALSE))))</f>
        <v>#N/A</v>
      </c>
      <c r="M1161" s="209">
        <f>IF(Comparativo!$E$6="Tabela Não Desonerada",Encargos!$F$44,Encargos!$D$44)</f>
        <v>1.1122000000000001</v>
      </c>
    </row>
    <row r="1162" spans="1:13">
      <c r="A1162" s="207">
        <f>'Identificação-TCE'!$A$13</f>
        <v>1</v>
      </c>
      <c r="B1162" s="168" t="e">
        <f>IF(AND(G1162&lt;&gt;"",H1162&gt;0,I1162&lt;&gt;"",J1162&lt;&gt;0,K1162&lt;&gt;0),COUNT($B$11:B1161)+1,"")</f>
        <v>#N/A</v>
      </c>
      <c r="C1162" s="207">
        <f>IF('Orçamento Base'!$M1161=0,0,'Orçamento Base'!$D1161)</f>
        <v>0</v>
      </c>
      <c r="D1162" s="212" t="e">
        <f>IF('Orçamento Base'!$F1161=Aux.!$G$11,"CONTRATACAO_PUBLICA",IF(VLOOKUP($C1162,'Orçamento Base'!$D$11:$G$2116,3,FALSE)="INDEXADO",VLOOKUP(VLOOKUP($C1161,'Orçamento Base'!$D$11:$G$2116,2,FALSE),'Index N_DESON.'!$A$9:$B$604,2),VLOOKUP($C1162,'Orçamento Base'!$D$11:$G$2116,3,FALSE)))</f>
        <v>#N/A</v>
      </c>
      <c r="E1162" s="208" t="e">
        <f>VLOOKUP($C1162,'Orçamento Base'!$D$11:$S$1673,2,FALSE)</f>
        <v>#N/A</v>
      </c>
      <c r="F1162" s="211">
        <f>Dados!$C$7</f>
        <v>44652</v>
      </c>
      <c r="G1162" s="226" t="e">
        <f>VLOOKUP($C1162,'Orçamento Base'!$D$11:$S$1673,4,FALSE)</f>
        <v>#N/A</v>
      </c>
      <c r="H1162" s="377">
        <f>IFERROR(VLOOKUP($C1162,'Orçamento Base'!$D$11:$S$1673,6,FALSE),0)</f>
        <v>0</v>
      </c>
      <c r="I1162" s="208" t="e">
        <f>VLOOKUP($C1162,'Orçamento Base'!$D$11:$S$1673,5,FALSE)</f>
        <v>#N/A</v>
      </c>
      <c r="J1162" s="167" t="e">
        <f>IF(Comparativo!$E$6="Tabela Não Desonerada",VLOOKUP($C1162,'Orçamento Base'!$D$11:$S$1673,12,FALSE),VLOOKUP($C1162,#REF!,12,FALSE))</f>
        <v>#N/A</v>
      </c>
      <c r="K1162" s="167">
        <f>IFERROR(IF(Comparativo!$E$6="Tabela Não Desonerada",VLOOKUP($C1162,'Orçamento Base'!$D$11:$S$1673,16,FALSE),VLOOKUP($C1162,#REF!,16,FALSE)),0)</f>
        <v>0</v>
      </c>
      <c r="L1162" s="575" t="e">
        <f>IF(AND($D1162="COMPOSICAO_PROPRIA",'Orçamento Base'!$N1162="-"),"14,18%",IF(AND($D1162="MERCADO",'Orçamento Base'!$N1162="-"),"15,38%",IF(Comparativo!$E$6="Tabela Não Desonerada",VLOOKUP($C1162,'Orçamento Base'!$D$11:$S$1673,11,FALSE),VLOOKUP($C1162,#REF!,11,FALSE))))</f>
        <v>#N/A</v>
      </c>
      <c r="M1162" s="209">
        <f>IF(Comparativo!$E$6="Tabela Não Desonerada",Encargos!$F$44,Encargos!$D$44)</f>
        <v>1.1122000000000001</v>
      </c>
    </row>
    <row r="1163" spans="1:13">
      <c r="A1163" s="207">
        <f>'Identificação-TCE'!$A$13</f>
        <v>1</v>
      </c>
      <c r="B1163" s="168" t="e">
        <f>IF(AND(G1163&lt;&gt;"",H1163&gt;0,I1163&lt;&gt;"",J1163&lt;&gt;0,K1163&lt;&gt;0),COUNT($B$11:B1162)+1,"")</f>
        <v>#N/A</v>
      </c>
      <c r="C1163" s="207">
        <f>IF('Orçamento Base'!$M1162=0,0,'Orçamento Base'!$D1162)</f>
        <v>0</v>
      </c>
      <c r="D1163" s="212" t="e">
        <f>IF('Orçamento Base'!$F1162=Aux.!$G$11,"CONTRATACAO_PUBLICA",IF(VLOOKUP($C1163,'Orçamento Base'!$D$11:$G$2116,3,FALSE)="INDEXADO",VLOOKUP(VLOOKUP($C1162,'Orçamento Base'!$D$11:$G$2116,2,FALSE),'Index N_DESON.'!$A$9:$B$604,2),VLOOKUP($C1163,'Orçamento Base'!$D$11:$G$2116,3,FALSE)))</f>
        <v>#N/A</v>
      </c>
      <c r="E1163" s="208" t="e">
        <f>VLOOKUP($C1163,'Orçamento Base'!$D$11:$S$1673,2,FALSE)</f>
        <v>#N/A</v>
      </c>
      <c r="F1163" s="211">
        <f>Dados!$C$7</f>
        <v>44652</v>
      </c>
      <c r="G1163" s="226" t="e">
        <f>VLOOKUP($C1163,'Orçamento Base'!$D$11:$S$1673,4,FALSE)</f>
        <v>#N/A</v>
      </c>
      <c r="H1163" s="377">
        <f>IFERROR(VLOOKUP($C1163,'Orçamento Base'!$D$11:$S$1673,6,FALSE),0)</f>
        <v>0</v>
      </c>
      <c r="I1163" s="208" t="e">
        <f>VLOOKUP($C1163,'Orçamento Base'!$D$11:$S$1673,5,FALSE)</f>
        <v>#N/A</v>
      </c>
      <c r="J1163" s="167" t="e">
        <f>IF(Comparativo!$E$6="Tabela Não Desonerada",VLOOKUP($C1163,'Orçamento Base'!$D$11:$S$1673,12,FALSE),VLOOKUP($C1163,#REF!,12,FALSE))</f>
        <v>#N/A</v>
      </c>
      <c r="K1163" s="167">
        <f>IFERROR(IF(Comparativo!$E$6="Tabela Não Desonerada",VLOOKUP($C1163,'Orçamento Base'!$D$11:$S$1673,16,FALSE),VLOOKUP($C1163,#REF!,16,FALSE)),0)</f>
        <v>0</v>
      </c>
      <c r="L1163" s="575" t="e">
        <f>IF(AND($D1163="COMPOSICAO_PROPRIA",'Orçamento Base'!$N1163="-"),"14,18%",IF(AND($D1163="MERCADO",'Orçamento Base'!$N1163="-"),"15,38%",IF(Comparativo!$E$6="Tabela Não Desonerada",VLOOKUP($C1163,'Orçamento Base'!$D$11:$S$1673,11,FALSE),VLOOKUP($C1163,#REF!,11,FALSE))))</f>
        <v>#N/A</v>
      </c>
      <c r="M1163" s="209">
        <f>IF(Comparativo!$E$6="Tabela Não Desonerada",Encargos!$F$44,Encargos!$D$44)</f>
        <v>1.1122000000000001</v>
      </c>
    </row>
    <row r="1164" spans="1:13">
      <c r="A1164" s="207">
        <f>'Identificação-TCE'!$A$13</f>
        <v>1</v>
      </c>
      <c r="B1164" s="168" t="e">
        <f>IF(AND(G1164&lt;&gt;"",H1164&gt;0,I1164&lt;&gt;"",J1164&lt;&gt;0,K1164&lt;&gt;0),COUNT($B$11:B1163)+1,"")</f>
        <v>#N/A</v>
      </c>
      <c r="C1164" s="207">
        <f>IF('Orçamento Base'!$M1163=0,0,'Orçamento Base'!$D1163)</f>
        <v>0</v>
      </c>
      <c r="D1164" s="212" t="e">
        <f>IF('Orçamento Base'!$F1163=Aux.!$G$11,"CONTRATACAO_PUBLICA",IF(VLOOKUP($C1164,'Orçamento Base'!$D$11:$G$2116,3,FALSE)="INDEXADO",VLOOKUP(VLOOKUP($C1163,'Orçamento Base'!$D$11:$G$2116,2,FALSE),'Index N_DESON.'!$A$9:$B$604,2),VLOOKUP($C1164,'Orçamento Base'!$D$11:$G$2116,3,FALSE)))</f>
        <v>#N/A</v>
      </c>
      <c r="E1164" s="208" t="e">
        <f>VLOOKUP($C1164,'Orçamento Base'!$D$11:$S$1673,2,FALSE)</f>
        <v>#N/A</v>
      </c>
      <c r="F1164" s="211">
        <f>Dados!$C$7</f>
        <v>44652</v>
      </c>
      <c r="G1164" s="226" t="e">
        <f>VLOOKUP($C1164,'Orçamento Base'!$D$11:$S$1673,4,FALSE)</f>
        <v>#N/A</v>
      </c>
      <c r="H1164" s="377">
        <f>IFERROR(VLOOKUP($C1164,'Orçamento Base'!$D$11:$S$1673,6,FALSE),0)</f>
        <v>0</v>
      </c>
      <c r="I1164" s="208" t="e">
        <f>VLOOKUP($C1164,'Orçamento Base'!$D$11:$S$1673,5,FALSE)</f>
        <v>#N/A</v>
      </c>
      <c r="J1164" s="167" t="e">
        <f>IF(Comparativo!$E$6="Tabela Não Desonerada",VLOOKUP($C1164,'Orçamento Base'!$D$11:$S$1673,12,FALSE),VLOOKUP($C1164,#REF!,12,FALSE))</f>
        <v>#N/A</v>
      </c>
      <c r="K1164" s="167">
        <f>IFERROR(IF(Comparativo!$E$6="Tabela Não Desonerada",VLOOKUP($C1164,'Orçamento Base'!$D$11:$S$1673,16,FALSE),VLOOKUP($C1164,#REF!,16,FALSE)),0)</f>
        <v>0</v>
      </c>
      <c r="L1164" s="575" t="e">
        <f>IF(AND($D1164="COMPOSICAO_PROPRIA",'Orçamento Base'!$N1164="-"),"14,18%",IF(AND($D1164="MERCADO",'Orçamento Base'!$N1164="-"),"15,38%",IF(Comparativo!$E$6="Tabela Não Desonerada",VLOOKUP($C1164,'Orçamento Base'!$D$11:$S$1673,11,FALSE),VLOOKUP($C1164,#REF!,11,FALSE))))</f>
        <v>#N/A</v>
      </c>
      <c r="M1164" s="209">
        <f>IF(Comparativo!$E$6="Tabela Não Desonerada",Encargos!$F$44,Encargos!$D$44)</f>
        <v>1.1122000000000001</v>
      </c>
    </row>
    <row r="1165" spans="1:13">
      <c r="A1165" s="207">
        <f>'Identificação-TCE'!$A$13</f>
        <v>1</v>
      </c>
      <c r="B1165" s="168" t="e">
        <f>IF(AND(G1165&lt;&gt;"",H1165&gt;0,I1165&lt;&gt;"",J1165&lt;&gt;0,K1165&lt;&gt;0),COUNT($B$11:B1164)+1,"")</f>
        <v>#N/A</v>
      </c>
      <c r="C1165" s="207">
        <f>IF('Orçamento Base'!$M1164=0,0,'Orçamento Base'!$D1164)</f>
        <v>0</v>
      </c>
      <c r="D1165" s="212" t="e">
        <f>IF('Orçamento Base'!$F1164=Aux.!$G$11,"CONTRATACAO_PUBLICA",IF(VLOOKUP($C1165,'Orçamento Base'!$D$11:$G$2116,3,FALSE)="INDEXADO",VLOOKUP(VLOOKUP($C1164,'Orçamento Base'!$D$11:$G$2116,2,FALSE),'Index N_DESON.'!$A$9:$B$604,2),VLOOKUP($C1165,'Orçamento Base'!$D$11:$G$2116,3,FALSE)))</f>
        <v>#N/A</v>
      </c>
      <c r="E1165" s="208" t="e">
        <f>VLOOKUP($C1165,'Orçamento Base'!$D$11:$S$1673,2,FALSE)</f>
        <v>#N/A</v>
      </c>
      <c r="F1165" s="211">
        <f>Dados!$C$7</f>
        <v>44652</v>
      </c>
      <c r="G1165" s="226" t="e">
        <f>VLOOKUP($C1165,'Orçamento Base'!$D$11:$S$1673,4,FALSE)</f>
        <v>#N/A</v>
      </c>
      <c r="H1165" s="377">
        <f>IFERROR(VLOOKUP($C1165,'Orçamento Base'!$D$11:$S$1673,6,FALSE),0)</f>
        <v>0</v>
      </c>
      <c r="I1165" s="208" t="e">
        <f>VLOOKUP($C1165,'Orçamento Base'!$D$11:$S$1673,5,FALSE)</f>
        <v>#N/A</v>
      </c>
      <c r="J1165" s="167" t="e">
        <f>IF(Comparativo!$E$6="Tabela Não Desonerada",VLOOKUP($C1165,'Orçamento Base'!$D$11:$S$1673,12,FALSE),VLOOKUP($C1165,#REF!,12,FALSE))</f>
        <v>#N/A</v>
      </c>
      <c r="K1165" s="167">
        <f>IFERROR(IF(Comparativo!$E$6="Tabela Não Desonerada",VLOOKUP($C1165,'Orçamento Base'!$D$11:$S$1673,16,FALSE),VLOOKUP($C1165,#REF!,16,FALSE)),0)</f>
        <v>0</v>
      </c>
      <c r="L1165" s="575" t="e">
        <f>IF(AND($D1165="COMPOSICAO_PROPRIA",'Orçamento Base'!$N1165="-"),"14,18%",IF(AND($D1165="MERCADO",'Orçamento Base'!$N1165="-"),"15,38%",IF(Comparativo!$E$6="Tabela Não Desonerada",VLOOKUP($C1165,'Orçamento Base'!$D$11:$S$1673,11,FALSE),VLOOKUP($C1165,#REF!,11,FALSE))))</f>
        <v>#N/A</v>
      </c>
      <c r="M1165" s="209">
        <f>IF(Comparativo!$E$6="Tabela Não Desonerada",Encargos!$F$44,Encargos!$D$44)</f>
        <v>1.1122000000000001</v>
      </c>
    </row>
    <row r="1166" spans="1:13">
      <c r="A1166" s="207">
        <f>'Identificação-TCE'!$A$13</f>
        <v>1</v>
      </c>
      <c r="B1166" s="168" t="e">
        <f>IF(AND(G1166&lt;&gt;"",H1166&gt;0,I1166&lt;&gt;"",J1166&lt;&gt;0,K1166&lt;&gt;0),COUNT($B$11:B1165)+1,"")</f>
        <v>#N/A</v>
      </c>
      <c r="C1166" s="207">
        <f>IF('Orçamento Base'!$M1165=0,0,'Orçamento Base'!$D1165)</f>
        <v>0</v>
      </c>
      <c r="D1166" s="212" t="e">
        <f>IF('Orçamento Base'!$F1165=Aux.!$G$11,"CONTRATACAO_PUBLICA",IF(VLOOKUP($C1166,'Orçamento Base'!$D$11:$G$2116,3,FALSE)="INDEXADO",VLOOKUP(VLOOKUP($C1165,'Orçamento Base'!$D$11:$G$2116,2,FALSE),'Index N_DESON.'!$A$9:$B$604,2),VLOOKUP($C1166,'Orçamento Base'!$D$11:$G$2116,3,FALSE)))</f>
        <v>#N/A</v>
      </c>
      <c r="E1166" s="208" t="e">
        <f>VLOOKUP($C1166,'Orçamento Base'!$D$11:$S$1673,2,FALSE)</f>
        <v>#N/A</v>
      </c>
      <c r="F1166" s="211">
        <f>Dados!$C$7</f>
        <v>44652</v>
      </c>
      <c r="G1166" s="226" t="e">
        <f>VLOOKUP($C1166,'Orçamento Base'!$D$11:$S$1673,4,FALSE)</f>
        <v>#N/A</v>
      </c>
      <c r="H1166" s="377">
        <f>IFERROR(VLOOKUP($C1166,'Orçamento Base'!$D$11:$S$1673,6,FALSE),0)</f>
        <v>0</v>
      </c>
      <c r="I1166" s="208" t="e">
        <f>VLOOKUP($C1166,'Orçamento Base'!$D$11:$S$1673,5,FALSE)</f>
        <v>#N/A</v>
      </c>
      <c r="J1166" s="167" t="e">
        <f>IF(Comparativo!$E$6="Tabela Não Desonerada",VLOOKUP($C1166,'Orçamento Base'!$D$11:$S$1673,12,FALSE),VLOOKUP($C1166,#REF!,12,FALSE))</f>
        <v>#N/A</v>
      </c>
      <c r="K1166" s="167">
        <f>IFERROR(IF(Comparativo!$E$6="Tabela Não Desonerada",VLOOKUP($C1166,'Orçamento Base'!$D$11:$S$1673,16,FALSE),VLOOKUP($C1166,#REF!,16,FALSE)),0)</f>
        <v>0</v>
      </c>
      <c r="L1166" s="575" t="e">
        <f>IF(AND($D1166="COMPOSICAO_PROPRIA",'Orçamento Base'!$N1166="-"),"14,18%",IF(AND($D1166="MERCADO",'Orçamento Base'!$N1166="-"),"15,38%",IF(Comparativo!$E$6="Tabela Não Desonerada",VLOOKUP($C1166,'Orçamento Base'!$D$11:$S$1673,11,FALSE),VLOOKUP($C1166,#REF!,11,FALSE))))</f>
        <v>#N/A</v>
      </c>
      <c r="M1166" s="209">
        <f>IF(Comparativo!$E$6="Tabela Não Desonerada",Encargos!$F$44,Encargos!$D$44)</f>
        <v>1.1122000000000001</v>
      </c>
    </row>
    <row r="1167" spans="1:13">
      <c r="A1167" s="207">
        <f>'Identificação-TCE'!$A$13</f>
        <v>1</v>
      </c>
      <c r="B1167" s="168" t="e">
        <f>IF(AND(G1167&lt;&gt;"",H1167&gt;0,I1167&lt;&gt;"",J1167&lt;&gt;0,K1167&lt;&gt;0),COUNT($B$11:B1166)+1,"")</f>
        <v>#N/A</v>
      </c>
      <c r="C1167" s="207">
        <f>IF('Orçamento Base'!$M1166=0,0,'Orçamento Base'!$D1166)</f>
        <v>0</v>
      </c>
      <c r="D1167" s="212" t="e">
        <f>IF('Orçamento Base'!$F1166=Aux.!$G$11,"CONTRATACAO_PUBLICA",IF(VLOOKUP($C1167,'Orçamento Base'!$D$11:$G$2116,3,FALSE)="INDEXADO",VLOOKUP(VLOOKUP($C1166,'Orçamento Base'!$D$11:$G$2116,2,FALSE),'Index N_DESON.'!$A$9:$B$604,2),VLOOKUP($C1167,'Orçamento Base'!$D$11:$G$2116,3,FALSE)))</f>
        <v>#N/A</v>
      </c>
      <c r="E1167" s="208" t="e">
        <f>VLOOKUP($C1167,'Orçamento Base'!$D$11:$S$1673,2,FALSE)</f>
        <v>#N/A</v>
      </c>
      <c r="F1167" s="211">
        <f>Dados!$C$7</f>
        <v>44652</v>
      </c>
      <c r="G1167" s="226" t="e">
        <f>VLOOKUP($C1167,'Orçamento Base'!$D$11:$S$1673,4,FALSE)</f>
        <v>#N/A</v>
      </c>
      <c r="H1167" s="377">
        <f>IFERROR(VLOOKUP($C1167,'Orçamento Base'!$D$11:$S$1673,6,FALSE),0)</f>
        <v>0</v>
      </c>
      <c r="I1167" s="208" t="e">
        <f>VLOOKUP($C1167,'Orçamento Base'!$D$11:$S$1673,5,FALSE)</f>
        <v>#N/A</v>
      </c>
      <c r="J1167" s="167" t="e">
        <f>IF(Comparativo!$E$6="Tabela Não Desonerada",VLOOKUP($C1167,'Orçamento Base'!$D$11:$S$1673,12,FALSE),VLOOKUP($C1167,#REF!,12,FALSE))</f>
        <v>#N/A</v>
      </c>
      <c r="K1167" s="167">
        <f>IFERROR(IF(Comparativo!$E$6="Tabela Não Desonerada",VLOOKUP($C1167,'Orçamento Base'!$D$11:$S$1673,16,FALSE),VLOOKUP($C1167,#REF!,16,FALSE)),0)</f>
        <v>0</v>
      </c>
      <c r="L1167" s="575" t="e">
        <f>IF(AND($D1167="COMPOSICAO_PROPRIA",'Orçamento Base'!$N1167="-"),"14,18%",IF(AND($D1167="MERCADO",'Orçamento Base'!$N1167="-"),"15,38%",IF(Comparativo!$E$6="Tabela Não Desonerada",VLOOKUP($C1167,'Orçamento Base'!$D$11:$S$1673,11,FALSE),VLOOKUP($C1167,#REF!,11,FALSE))))</f>
        <v>#N/A</v>
      </c>
      <c r="M1167" s="209">
        <f>IF(Comparativo!$E$6="Tabela Não Desonerada",Encargos!$F$44,Encargos!$D$44)</f>
        <v>1.1122000000000001</v>
      </c>
    </row>
    <row r="1168" spans="1:13">
      <c r="A1168" s="207">
        <f>'Identificação-TCE'!$A$13</f>
        <v>1</v>
      </c>
      <c r="B1168" s="168" t="e">
        <f>IF(AND(G1168&lt;&gt;"",H1168&gt;0,I1168&lt;&gt;"",J1168&lt;&gt;0,K1168&lt;&gt;0),COUNT($B$11:B1167)+1,"")</f>
        <v>#N/A</v>
      </c>
      <c r="C1168" s="207">
        <f>IF('Orçamento Base'!$M1167=0,0,'Orçamento Base'!$D1167)</f>
        <v>0</v>
      </c>
      <c r="D1168" s="212" t="e">
        <f>IF('Orçamento Base'!$F1167=Aux.!$G$11,"CONTRATACAO_PUBLICA",IF(VLOOKUP($C1168,'Orçamento Base'!$D$11:$G$2116,3,FALSE)="INDEXADO",VLOOKUP(VLOOKUP($C1167,'Orçamento Base'!$D$11:$G$2116,2,FALSE),'Index N_DESON.'!$A$9:$B$604,2),VLOOKUP($C1168,'Orçamento Base'!$D$11:$G$2116,3,FALSE)))</f>
        <v>#N/A</v>
      </c>
      <c r="E1168" s="208" t="e">
        <f>VLOOKUP($C1168,'Orçamento Base'!$D$11:$S$1673,2,FALSE)</f>
        <v>#N/A</v>
      </c>
      <c r="F1168" s="211">
        <f>Dados!$C$7</f>
        <v>44652</v>
      </c>
      <c r="G1168" s="226" t="e">
        <f>VLOOKUP($C1168,'Orçamento Base'!$D$11:$S$1673,4,FALSE)</f>
        <v>#N/A</v>
      </c>
      <c r="H1168" s="377">
        <f>IFERROR(VLOOKUP($C1168,'Orçamento Base'!$D$11:$S$1673,6,FALSE),0)</f>
        <v>0</v>
      </c>
      <c r="I1168" s="208" t="e">
        <f>VLOOKUP($C1168,'Orçamento Base'!$D$11:$S$1673,5,FALSE)</f>
        <v>#N/A</v>
      </c>
      <c r="J1168" s="167" t="e">
        <f>IF(Comparativo!$E$6="Tabela Não Desonerada",VLOOKUP($C1168,'Orçamento Base'!$D$11:$S$1673,12,FALSE),VLOOKUP($C1168,#REF!,12,FALSE))</f>
        <v>#N/A</v>
      </c>
      <c r="K1168" s="167">
        <f>IFERROR(IF(Comparativo!$E$6="Tabela Não Desonerada",VLOOKUP($C1168,'Orçamento Base'!$D$11:$S$1673,16,FALSE),VLOOKUP($C1168,#REF!,16,FALSE)),0)</f>
        <v>0</v>
      </c>
      <c r="L1168" s="575" t="e">
        <f>IF(AND($D1168="COMPOSICAO_PROPRIA",'Orçamento Base'!$N1168="-"),"14,18%",IF(AND($D1168="MERCADO",'Orçamento Base'!$N1168="-"),"15,38%",IF(Comparativo!$E$6="Tabela Não Desonerada",VLOOKUP($C1168,'Orçamento Base'!$D$11:$S$1673,11,FALSE),VLOOKUP($C1168,#REF!,11,FALSE))))</f>
        <v>#N/A</v>
      </c>
      <c r="M1168" s="209">
        <f>IF(Comparativo!$E$6="Tabela Não Desonerada",Encargos!$F$44,Encargos!$D$44)</f>
        <v>1.1122000000000001</v>
      </c>
    </row>
    <row r="1169" spans="1:13">
      <c r="A1169" s="207">
        <f>'Identificação-TCE'!$A$13</f>
        <v>1</v>
      </c>
      <c r="B1169" s="168" t="e">
        <f>IF(AND(G1169&lt;&gt;"",H1169&gt;0,I1169&lt;&gt;"",J1169&lt;&gt;0,K1169&lt;&gt;0),COUNT($B$11:B1168)+1,"")</f>
        <v>#N/A</v>
      </c>
      <c r="C1169" s="207">
        <f>IF('Orçamento Base'!$M1168=0,0,'Orçamento Base'!$D1168)</f>
        <v>0</v>
      </c>
      <c r="D1169" s="212" t="e">
        <f>IF('Orçamento Base'!$F1168=Aux.!$G$11,"CONTRATACAO_PUBLICA",IF(VLOOKUP($C1169,'Orçamento Base'!$D$11:$G$2116,3,FALSE)="INDEXADO",VLOOKUP(VLOOKUP($C1168,'Orçamento Base'!$D$11:$G$2116,2,FALSE),'Index N_DESON.'!$A$9:$B$604,2),VLOOKUP($C1169,'Orçamento Base'!$D$11:$G$2116,3,FALSE)))</f>
        <v>#N/A</v>
      </c>
      <c r="E1169" s="208" t="e">
        <f>VLOOKUP($C1169,'Orçamento Base'!$D$11:$S$1673,2,FALSE)</f>
        <v>#N/A</v>
      </c>
      <c r="F1169" s="211">
        <f>Dados!$C$7</f>
        <v>44652</v>
      </c>
      <c r="G1169" s="226" t="e">
        <f>VLOOKUP($C1169,'Orçamento Base'!$D$11:$S$1673,4,FALSE)</f>
        <v>#N/A</v>
      </c>
      <c r="H1169" s="377">
        <f>IFERROR(VLOOKUP($C1169,'Orçamento Base'!$D$11:$S$1673,6,FALSE),0)</f>
        <v>0</v>
      </c>
      <c r="I1169" s="208" t="e">
        <f>VLOOKUP($C1169,'Orçamento Base'!$D$11:$S$1673,5,FALSE)</f>
        <v>#N/A</v>
      </c>
      <c r="J1169" s="167" t="e">
        <f>IF(Comparativo!$E$6="Tabela Não Desonerada",VLOOKUP($C1169,'Orçamento Base'!$D$11:$S$1673,12,FALSE),VLOOKUP($C1169,#REF!,12,FALSE))</f>
        <v>#N/A</v>
      </c>
      <c r="K1169" s="167">
        <f>IFERROR(IF(Comparativo!$E$6="Tabela Não Desonerada",VLOOKUP($C1169,'Orçamento Base'!$D$11:$S$1673,16,FALSE),VLOOKUP($C1169,#REF!,16,FALSE)),0)</f>
        <v>0</v>
      </c>
      <c r="L1169" s="575" t="e">
        <f>IF(AND($D1169="COMPOSICAO_PROPRIA",'Orçamento Base'!$N1169="-"),"14,18%",IF(AND($D1169="MERCADO",'Orçamento Base'!$N1169="-"),"15,38%",IF(Comparativo!$E$6="Tabela Não Desonerada",VLOOKUP($C1169,'Orçamento Base'!$D$11:$S$1673,11,FALSE),VLOOKUP($C1169,#REF!,11,FALSE))))</f>
        <v>#N/A</v>
      </c>
      <c r="M1169" s="209">
        <f>IF(Comparativo!$E$6="Tabela Não Desonerada",Encargos!$F$44,Encargos!$D$44)</f>
        <v>1.1122000000000001</v>
      </c>
    </row>
    <row r="1170" spans="1:13">
      <c r="A1170" s="207">
        <f>'Identificação-TCE'!$A$13</f>
        <v>1</v>
      </c>
      <c r="B1170" s="168" t="e">
        <f>IF(AND(G1170&lt;&gt;"",H1170&gt;0,I1170&lt;&gt;"",J1170&lt;&gt;0,K1170&lt;&gt;0),COUNT($B$11:B1169)+1,"")</f>
        <v>#N/A</v>
      </c>
      <c r="C1170" s="207">
        <f>IF('Orçamento Base'!$M1169=0,0,'Orçamento Base'!$D1169)</f>
        <v>0</v>
      </c>
      <c r="D1170" s="212" t="e">
        <f>IF('Orçamento Base'!$F1169=Aux.!$G$11,"CONTRATACAO_PUBLICA",IF(VLOOKUP($C1170,'Orçamento Base'!$D$11:$G$2116,3,FALSE)="INDEXADO",VLOOKUP(VLOOKUP($C1169,'Orçamento Base'!$D$11:$G$2116,2,FALSE),'Index N_DESON.'!$A$9:$B$604,2),VLOOKUP($C1170,'Orçamento Base'!$D$11:$G$2116,3,FALSE)))</f>
        <v>#N/A</v>
      </c>
      <c r="E1170" s="208" t="e">
        <f>VLOOKUP($C1170,'Orçamento Base'!$D$11:$S$1673,2,FALSE)</f>
        <v>#N/A</v>
      </c>
      <c r="F1170" s="211">
        <f>Dados!$C$7</f>
        <v>44652</v>
      </c>
      <c r="G1170" s="226" t="e">
        <f>VLOOKUP($C1170,'Orçamento Base'!$D$11:$S$1673,4,FALSE)</f>
        <v>#N/A</v>
      </c>
      <c r="H1170" s="377">
        <f>IFERROR(VLOOKUP($C1170,'Orçamento Base'!$D$11:$S$1673,6,FALSE),0)</f>
        <v>0</v>
      </c>
      <c r="I1170" s="208" t="e">
        <f>VLOOKUP($C1170,'Orçamento Base'!$D$11:$S$1673,5,FALSE)</f>
        <v>#N/A</v>
      </c>
      <c r="J1170" s="167" t="e">
        <f>IF(Comparativo!$E$6="Tabela Não Desonerada",VLOOKUP($C1170,'Orçamento Base'!$D$11:$S$1673,12,FALSE),VLOOKUP($C1170,#REF!,12,FALSE))</f>
        <v>#N/A</v>
      </c>
      <c r="K1170" s="167">
        <f>IFERROR(IF(Comparativo!$E$6="Tabela Não Desonerada",VLOOKUP($C1170,'Orçamento Base'!$D$11:$S$1673,16,FALSE),VLOOKUP($C1170,#REF!,16,FALSE)),0)</f>
        <v>0</v>
      </c>
      <c r="L1170" s="575" t="e">
        <f>IF(AND($D1170="COMPOSICAO_PROPRIA",'Orçamento Base'!$N1170="-"),"14,18%",IF(AND($D1170="MERCADO",'Orçamento Base'!$N1170="-"),"15,38%",IF(Comparativo!$E$6="Tabela Não Desonerada",VLOOKUP($C1170,'Orçamento Base'!$D$11:$S$1673,11,FALSE),VLOOKUP($C1170,#REF!,11,FALSE))))</f>
        <v>#N/A</v>
      </c>
      <c r="M1170" s="209">
        <f>IF(Comparativo!$E$6="Tabela Não Desonerada",Encargos!$F$44,Encargos!$D$44)</f>
        <v>1.1122000000000001</v>
      </c>
    </row>
    <row r="1171" spans="1:13">
      <c r="A1171" s="207">
        <f>'Identificação-TCE'!$A$13</f>
        <v>1</v>
      </c>
      <c r="B1171" s="168" t="e">
        <f>IF(AND(G1171&lt;&gt;"",H1171&gt;0,I1171&lt;&gt;"",J1171&lt;&gt;0,K1171&lt;&gt;0),COUNT($B$11:B1170)+1,"")</f>
        <v>#N/A</v>
      </c>
      <c r="C1171" s="207">
        <f>IF('Orçamento Base'!$M1170=0,0,'Orçamento Base'!$D1170)</f>
        <v>0</v>
      </c>
      <c r="D1171" s="212" t="e">
        <f>IF('Orçamento Base'!$F1170=Aux.!$G$11,"CONTRATACAO_PUBLICA",IF(VLOOKUP($C1171,'Orçamento Base'!$D$11:$G$2116,3,FALSE)="INDEXADO",VLOOKUP(VLOOKUP($C1170,'Orçamento Base'!$D$11:$G$2116,2,FALSE),'Index N_DESON.'!$A$9:$B$604,2),VLOOKUP($C1171,'Orçamento Base'!$D$11:$G$2116,3,FALSE)))</f>
        <v>#N/A</v>
      </c>
      <c r="E1171" s="208" t="e">
        <f>VLOOKUP($C1171,'Orçamento Base'!$D$11:$S$1673,2,FALSE)</f>
        <v>#N/A</v>
      </c>
      <c r="F1171" s="211">
        <f>Dados!$C$7</f>
        <v>44652</v>
      </c>
      <c r="G1171" s="226" t="e">
        <f>VLOOKUP($C1171,'Orçamento Base'!$D$11:$S$1673,4,FALSE)</f>
        <v>#N/A</v>
      </c>
      <c r="H1171" s="377">
        <f>IFERROR(VLOOKUP($C1171,'Orçamento Base'!$D$11:$S$1673,6,FALSE),0)</f>
        <v>0</v>
      </c>
      <c r="I1171" s="208" t="e">
        <f>VLOOKUP($C1171,'Orçamento Base'!$D$11:$S$1673,5,FALSE)</f>
        <v>#N/A</v>
      </c>
      <c r="J1171" s="167" t="e">
        <f>IF(Comparativo!$E$6="Tabela Não Desonerada",VLOOKUP($C1171,'Orçamento Base'!$D$11:$S$1673,12,FALSE),VLOOKUP($C1171,#REF!,12,FALSE))</f>
        <v>#N/A</v>
      </c>
      <c r="K1171" s="167">
        <f>IFERROR(IF(Comparativo!$E$6="Tabela Não Desonerada",VLOOKUP($C1171,'Orçamento Base'!$D$11:$S$1673,16,FALSE),VLOOKUP($C1171,#REF!,16,FALSE)),0)</f>
        <v>0</v>
      </c>
      <c r="L1171" s="575" t="e">
        <f>IF(AND($D1171="COMPOSICAO_PROPRIA",'Orçamento Base'!$N1171="-"),"14,18%",IF(AND($D1171="MERCADO",'Orçamento Base'!$N1171="-"),"15,38%",IF(Comparativo!$E$6="Tabela Não Desonerada",VLOOKUP($C1171,'Orçamento Base'!$D$11:$S$1673,11,FALSE),VLOOKUP($C1171,#REF!,11,FALSE))))</f>
        <v>#N/A</v>
      </c>
      <c r="M1171" s="209">
        <f>IF(Comparativo!$E$6="Tabela Não Desonerada",Encargos!$F$44,Encargos!$D$44)</f>
        <v>1.1122000000000001</v>
      </c>
    </row>
    <row r="1172" spans="1:13">
      <c r="A1172" s="207">
        <f>'Identificação-TCE'!$A$13</f>
        <v>1</v>
      </c>
      <c r="B1172" s="168" t="e">
        <f>IF(AND(G1172&lt;&gt;"",H1172&gt;0,I1172&lt;&gt;"",J1172&lt;&gt;0,K1172&lt;&gt;0),COUNT($B$11:B1171)+1,"")</f>
        <v>#N/A</v>
      </c>
      <c r="C1172" s="207">
        <f>IF('Orçamento Base'!$M1171=0,0,'Orçamento Base'!$D1171)</f>
        <v>0</v>
      </c>
      <c r="D1172" s="212" t="e">
        <f>IF('Orçamento Base'!$F1171=Aux.!$G$11,"CONTRATACAO_PUBLICA",IF(VLOOKUP($C1172,'Orçamento Base'!$D$11:$G$2116,3,FALSE)="INDEXADO",VLOOKUP(VLOOKUP($C1171,'Orçamento Base'!$D$11:$G$2116,2,FALSE),'Index N_DESON.'!$A$9:$B$604,2),VLOOKUP($C1172,'Orçamento Base'!$D$11:$G$2116,3,FALSE)))</f>
        <v>#N/A</v>
      </c>
      <c r="E1172" s="208" t="e">
        <f>VLOOKUP($C1172,'Orçamento Base'!$D$11:$S$1673,2,FALSE)</f>
        <v>#N/A</v>
      </c>
      <c r="F1172" s="211">
        <f>Dados!$C$7</f>
        <v>44652</v>
      </c>
      <c r="G1172" s="226" t="e">
        <f>VLOOKUP($C1172,'Orçamento Base'!$D$11:$S$1673,4,FALSE)</f>
        <v>#N/A</v>
      </c>
      <c r="H1172" s="377">
        <f>IFERROR(VLOOKUP($C1172,'Orçamento Base'!$D$11:$S$1673,6,FALSE),0)</f>
        <v>0</v>
      </c>
      <c r="I1172" s="208" t="e">
        <f>VLOOKUP($C1172,'Orçamento Base'!$D$11:$S$1673,5,FALSE)</f>
        <v>#N/A</v>
      </c>
      <c r="J1172" s="167" t="e">
        <f>IF(Comparativo!$E$6="Tabela Não Desonerada",VLOOKUP($C1172,'Orçamento Base'!$D$11:$S$1673,12,FALSE),VLOOKUP($C1172,#REF!,12,FALSE))</f>
        <v>#N/A</v>
      </c>
      <c r="K1172" s="167">
        <f>IFERROR(IF(Comparativo!$E$6="Tabela Não Desonerada",VLOOKUP($C1172,'Orçamento Base'!$D$11:$S$1673,16,FALSE),VLOOKUP($C1172,#REF!,16,FALSE)),0)</f>
        <v>0</v>
      </c>
      <c r="L1172" s="575" t="e">
        <f>IF(AND($D1172="COMPOSICAO_PROPRIA",'Orçamento Base'!$N1172="-"),"14,18%",IF(AND($D1172="MERCADO",'Orçamento Base'!$N1172="-"),"15,38%",IF(Comparativo!$E$6="Tabela Não Desonerada",VLOOKUP($C1172,'Orçamento Base'!$D$11:$S$1673,11,FALSE),VLOOKUP($C1172,#REF!,11,FALSE))))</f>
        <v>#N/A</v>
      </c>
      <c r="M1172" s="209">
        <f>IF(Comparativo!$E$6="Tabela Não Desonerada",Encargos!$F$44,Encargos!$D$44)</f>
        <v>1.1122000000000001</v>
      </c>
    </row>
    <row r="1173" spans="1:13">
      <c r="A1173" s="207">
        <f>'Identificação-TCE'!$A$13</f>
        <v>1</v>
      </c>
      <c r="B1173" s="168" t="e">
        <f>IF(AND(G1173&lt;&gt;"",H1173&gt;0,I1173&lt;&gt;"",J1173&lt;&gt;0,K1173&lt;&gt;0),COUNT($B$11:B1172)+1,"")</f>
        <v>#N/A</v>
      </c>
      <c r="C1173" s="207">
        <f>IF('Orçamento Base'!$M1172=0,0,'Orçamento Base'!$D1172)</f>
        <v>0</v>
      </c>
      <c r="D1173" s="212" t="e">
        <f>IF('Orçamento Base'!$F1172=Aux.!$G$11,"CONTRATACAO_PUBLICA",IF(VLOOKUP($C1173,'Orçamento Base'!$D$11:$G$2116,3,FALSE)="INDEXADO",VLOOKUP(VLOOKUP($C1172,'Orçamento Base'!$D$11:$G$2116,2,FALSE),'Index N_DESON.'!$A$9:$B$604,2),VLOOKUP($C1173,'Orçamento Base'!$D$11:$G$2116,3,FALSE)))</f>
        <v>#N/A</v>
      </c>
      <c r="E1173" s="208" t="e">
        <f>VLOOKUP($C1173,'Orçamento Base'!$D$11:$S$1673,2,FALSE)</f>
        <v>#N/A</v>
      </c>
      <c r="F1173" s="211">
        <f>Dados!$C$7</f>
        <v>44652</v>
      </c>
      <c r="G1173" s="226" t="e">
        <f>VLOOKUP($C1173,'Orçamento Base'!$D$11:$S$1673,4,FALSE)</f>
        <v>#N/A</v>
      </c>
      <c r="H1173" s="377">
        <f>IFERROR(VLOOKUP($C1173,'Orçamento Base'!$D$11:$S$1673,6,FALSE),0)</f>
        <v>0</v>
      </c>
      <c r="I1173" s="208" t="e">
        <f>VLOOKUP($C1173,'Orçamento Base'!$D$11:$S$1673,5,FALSE)</f>
        <v>#N/A</v>
      </c>
      <c r="J1173" s="167" t="e">
        <f>IF(Comparativo!$E$6="Tabela Não Desonerada",VLOOKUP($C1173,'Orçamento Base'!$D$11:$S$1673,12,FALSE),VLOOKUP($C1173,#REF!,12,FALSE))</f>
        <v>#N/A</v>
      </c>
      <c r="K1173" s="167">
        <f>IFERROR(IF(Comparativo!$E$6="Tabela Não Desonerada",VLOOKUP($C1173,'Orçamento Base'!$D$11:$S$1673,16,FALSE),VLOOKUP($C1173,#REF!,16,FALSE)),0)</f>
        <v>0</v>
      </c>
      <c r="L1173" s="575" t="e">
        <f>IF(AND($D1173="COMPOSICAO_PROPRIA",'Orçamento Base'!$N1173="-"),"14,18%",IF(AND($D1173="MERCADO",'Orçamento Base'!$N1173="-"),"15,38%",IF(Comparativo!$E$6="Tabela Não Desonerada",VLOOKUP($C1173,'Orçamento Base'!$D$11:$S$1673,11,FALSE),VLOOKUP($C1173,#REF!,11,FALSE))))</f>
        <v>#N/A</v>
      </c>
      <c r="M1173" s="209">
        <f>IF(Comparativo!$E$6="Tabela Não Desonerada",Encargos!$F$44,Encargos!$D$44)</f>
        <v>1.1122000000000001</v>
      </c>
    </row>
    <row r="1174" spans="1:13">
      <c r="A1174" s="207">
        <f>'Identificação-TCE'!$A$13</f>
        <v>1</v>
      </c>
      <c r="B1174" s="168" t="e">
        <f>IF(AND(G1174&lt;&gt;"",H1174&gt;0,I1174&lt;&gt;"",J1174&lt;&gt;0,K1174&lt;&gt;0),COUNT($B$11:B1173)+1,"")</f>
        <v>#N/A</v>
      </c>
      <c r="C1174" s="207">
        <f>IF('Orçamento Base'!$M1173=0,0,'Orçamento Base'!$D1173)</f>
        <v>0</v>
      </c>
      <c r="D1174" s="212" t="e">
        <f>IF('Orçamento Base'!$F1173=Aux.!$G$11,"CONTRATACAO_PUBLICA",IF(VLOOKUP($C1174,'Orçamento Base'!$D$11:$G$2116,3,FALSE)="INDEXADO",VLOOKUP(VLOOKUP($C1173,'Orçamento Base'!$D$11:$G$2116,2,FALSE),'Index N_DESON.'!$A$9:$B$604,2),VLOOKUP($C1174,'Orçamento Base'!$D$11:$G$2116,3,FALSE)))</f>
        <v>#N/A</v>
      </c>
      <c r="E1174" s="208" t="e">
        <f>VLOOKUP($C1174,'Orçamento Base'!$D$11:$S$1673,2,FALSE)</f>
        <v>#N/A</v>
      </c>
      <c r="F1174" s="211">
        <f>Dados!$C$7</f>
        <v>44652</v>
      </c>
      <c r="G1174" s="226" t="e">
        <f>VLOOKUP($C1174,'Orçamento Base'!$D$11:$S$1673,4,FALSE)</f>
        <v>#N/A</v>
      </c>
      <c r="H1174" s="377">
        <f>IFERROR(VLOOKUP($C1174,'Orçamento Base'!$D$11:$S$1673,6,FALSE),0)</f>
        <v>0</v>
      </c>
      <c r="I1174" s="208" t="e">
        <f>VLOOKUP($C1174,'Orçamento Base'!$D$11:$S$1673,5,FALSE)</f>
        <v>#N/A</v>
      </c>
      <c r="J1174" s="167" t="e">
        <f>IF(Comparativo!$E$6="Tabela Não Desonerada",VLOOKUP($C1174,'Orçamento Base'!$D$11:$S$1673,12,FALSE),VLOOKUP($C1174,#REF!,12,FALSE))</f>
        <v>#N/A</v>
      </c>
      <c r="K1174" s="167">
        <f>IFERROR(IF(Comparativo!$E$6="Tabela Não Desonerada",VLOOKUP($C1174,'Orçamento Base'!$D$11:$S$1673,16,FALSE),VLOOKUP($C1174,#REF!,16,FALSE)),0)</f>
        <v>0</v>
      </c>
      <c r="L1174" s="575" t="e">
        <f>IF(AND($D1174="COMPOSICAO_PROPRIA",'Orçamento Base'!$N1174="-"),"14,18%",IF(AND($D1174="MERCADO",'Orçamento Base'!$N1174="-"),"15,38%",IF(Comparativo!$E$6="Tabela Não Desonerada",VLOOKUP($C1174,'Orçamento Base'!$D$11:$S$1673,11,FALSE),VLOOKUP($C1174,#REF!,11,FALSE))))</f>
        <v>#N/A</v>
      </c>
      <c r="M1174" s="209">
        <f>IF(Comparativo!$E$6="Tabela Não Desonerada",Encargos!$F$44,Encargos!$D$44)</f>
        <v>1.1122000000000001</v>
      </c>
    </row>
    <row r="1175" spans="1:13">
      <c r="A1175" s="207">
        <f>'Identificação-TCE'!$A$13</f>
        <v>1</v>
      </c>
      <c r="B1175" s="168" t="e">
        <f>IF(AND(G1175&lt;&gt;"",H1175&gt;0,I1175&lt;&gt;"",J1175&lt;&gt;0,K1175&lt;&gt;0),COUNT($B$11:B1174)+1,"")</f>
        <v>#N/A</v>
      </c>
      <c r="C1175" s="207">
        <f>IF('Orçamento Base'!$M1174=0,0,'Orçamento Base'!$D1174)</f>
        <v>0</v>
      </c>
      <c r="D1175" s="212" t="e">
        <f>IF('Orçamento Base'!$F1174=Aux.!$G$11,"CONTRATACAO_PUBLICA",IF(VLOOKUP($C1175,'Orçamento Base'!$D$11:$G$2116,3,FALSE)="INDEXADO",VLOOKUP(VLOOKUP($C1174,'Orçamento Base'!$D$11:$G$2116,2,FALSE),'Index N_DESON.'!$A$9:$B$604,2),VLOOKUP($C1175,'Orçamento Base'!$D$11:$G$2116,3,FALSE)))</f>
        <v>#N/A</v>
      </c>
      <c r="E1175" s="208" t="e">
        <f>VLOOKUP($C1175,'Orçamento Base'!$D$11:$S$1673,2,FALSE)</f>
        <v>#N/A</v>
      </c>
      <c r="F1175" s="211">
        <f>Dados!$C$7</f>
        <v>44652</v>
      </c>
      <c r="G1175" s="226" t="e">
        <f>VLOOKUP($C1175,'Orçamento Base'!$D$11:$S$1673,4,FALSE)</f>
        <v>#N/A</v>
      </c>
      <c r="H1175" s="377">
        <f>IFERROR(VLOOKUP($C1175,'Orçamento Base'!$D$11:$S$1673,6,FALSE),0)</f>
        <v>0</v>
      </c>
      <c r="I1175" s="208" t="e">
        <f>VLOOKUP($C1175,'Orçamento Base'!$D$11:$S$1673,5,FALSE)</f>
        <v>#N/A</v>
      </c>
      <c r="J1175" s="167" t="e">
        <f>IF(Comparativo!$E$6="Tabela Não Desonerada",VLOOKUP($C1175,'Orçamento Base'!$D$11:$S$1673,12,FALSE),VLOOKUP($C1175,#REF!,12,FALSE))</f>
        <v>#N/A</v>
      </c>
      <c r="K1175" s="167">
        <f>IFERROR(IF(Comparativo!$E$6="Tabela Não Desonerada",VLOOKUP($C1175,'Orçamento Base'!$D$11:$S$1673,16,FALSE),VLOOKUP($C1175,#REF!,16,FALSE)),0)</f>
        <v>0</v>
      </c>
      <c r="L1175" s="575" t="e">
        <f>IF(AND($D1175="COMPOSICAO_PROPRIA",'Orçamento Base'!$N1175="-"),"14,18%",IF(AND($D1175="MERCADO",'Orçamento Base'!$N1175="-"),"15,38%",IF(Comparativo!$E$6="Tabela Não Desonerada",VLOOKUP($C1175,'Orçamento Base'!$D$11:$S$1673,11,FALSE),VLOOKUP($C1175,#REF!,11,FALSE))))</f>
        <v>#N/A</v>
      </c>
      <c r="M1175" s="209">
        <f>IF(Comparativo!$E$6="Tabela Não Desonerada",Encargos!$F$44,Encargos!$D$44)</f>
        <v>1.1122000000000001</v>
      </c>
    </row>
    <row r="1176" spans="1:13">
      <c r="A1176" s="207">
        <f>'Identificação-TCE'!$A$13</f>
        <v>1</v>
      </c>
      <c r="B1176" s="168" t="e">
        <f>IF(AND(G1176&lt;&gt;"",H1176&gt;0,I1176&lt;&gt;"",J1176&lt;&gt;0,K1176&lt;&gt;0),COUNT($B$11:B1175)+1,"")</f>
        <v>#N/A</v>
      </c>
      <c r="C1176" s="207">
        <f>IF('Orçamento Base'!$M1175=0,0,'Orçamento Base'!$D1175)</f>
        <v>0</v>
      </c>
      <c r="D1176" s="212" t="e">
        <f>IF('Orçamento Base'!$F1175=Aux.!$G$11,"CONTRATACAO_PUBLICA",IF(VLOOKUP($C1176,'Orçamento Base'!$D$11:$G$2116,3,FALSE)="INDEXADO",VLOOKUP(VLOOKUP($C1175,'Orçamento Base'!$D$11:$G$2116,2,FALSE),'Index N_DESON.'!$A$9:$B$604,2),VLOOKUP($C1176,'Orçamento Base'!$D$11:$G$2116,3,FALSE)))</f>
        <v>#N/A</v>
      </c>
      <c r="E1176" s="208" t="e">
        <f>VLOOKUP($C1176,'Orçamento Base'!$D$11:$S$1673,2,FALSE)</f>
        <v>#N/A</v>
      </c>
      <c r="F1176" s="211">
        <f>Dados!$C$7</f>
        <v>44652</v>
      </c>
      <c r="G1176" s="226" t="e">
        <f>VLOOKUP($C1176,'Orçamento Base'!$D$11:$S$1673,4,FALSE)</f>
        <v>#N/A</v>
      </c>
      <c r="H1176" s="377">
        <f>IFERROR(VLOOKUP($C1176,'Orçamento Base'!$D$11:$S$1673,6,FALSE),0)</f>
        <v>0</v>
      </c>
      <c r="I1176" s="208" t="e">
        <f>VLOOKUP($C1176,'Orçamento Base'!$D$11:$S$1673,5,FALSE)</f>
        <v>#N/A</v>
      </c>
      <c r="J1176" s="167" t="e">
        <f>IF(Comparativo!$E$6="Tabela Não Desonerada",VLOOKUP($C1176,'Orçamento Base'!$D$11:$S$1673,12,FALSE),VLOOKUP($C1176,#REF!,12,FALSE))</f>
        <v>#N/A</v>
      </c>
      <c r="K1176" s="167">
        <f>IFERROR(IF(Comparativo!$E$6="Tabela Não Desonerada",VLOOKUP($C1176,'Orçamento Base'!$D$11:$S$1673,16,FALSE),VLOOKUP($C1176,#REF!,16,FALSE)),0)</f>
        <v>0</v>
      </c>
      <c r="L1176" s="575" t="e">
        <f>IF(AND($D1176="COMPOSICAO_PROPRIA",'Orçamento Base'!$N1176="-"),"14,18%",IF(AND($D1176="MERCADO",'Orçamento Base'!$N1176="-"),"15,38%",IF(Comparativo!$E$6="Tabela Não Desonerada",VLOOKUP($C1176,'Orçamento Base'!$D$11:$S$1673,11,FALSE),VLOOKUP($C1176,#REF!,11,FALSE))))</f>
        <v>#N/A</v>
      </c>
      <c r="M1176" s="209">
        <f>IF(Comparativo!$E$6="Tabela Não Desonerada",Encargos!$F$44,Encargos!$D$44)</f>
        <v>1.1122000000000001</v>
      </c>
    </row>
    <row r="1177" spans="1:13">
      <c r="A1177" s="207">
        <f>'Identificação-TCE'!$A$13</f>
        <v>1</v>
      </c>
      <c r="B1177" s="168" t="e">
        <f>IF(AND(G1177&lt;&gt;"",H1177&gt;0,I1177&lt;&gt;"",J1177&lt;&gt;0,K1177&lt;&gt;0),COUNT($B$11:B1176)+1,"")</f>
        <v>#N/A</v>
      </c>
      <c r="C1177" s="207">
        <f>IF('Orçamento Base'!$M1176=0,0,'Orçamento Base'!$D1176)</f>
        <v>0</v>
      </c>
      <c r="D1177" s="212" t="e">
        <f>IF('Orçamento Base'!$F1176=Aux.!$G$11,"CONTRATACAO_PUBLICA",IF(VLOOKUP($C1177,'Orçamento Base'!$D$11:$G$2116,3,FALSE)="INDEXADO",VLOOKUP(VLOOKUP($C1176,'Orçamento Base'!$D$11:$G$2116,2,FALSE),'Index N_DESON.'!$A$9:$B$604,2),VLOOKUP($C1177,'Orçamento Base'!$D$11:$G$2116,3,FALSE)))</f>
        <v>#N/A</v>
      </c>
      <c r="E1177" s="208" t="e">
        <f>VLOOKUP($C1177,'Orçamento Base'!$D$11:$S$1673,2,FALSE)</f>
        <v>#N/A</v>
      </c>
      <c r="F1177" s="211">
        <f>Dados!$C$7</f>
        <v>44652</v>
      </c>
      <c r="G1177" s="226" t="e">
        <f>VLOOKUP($C1177,'Orçamento Base'!$D$11:$S$1673,4,FALSE)</f>
        <v>#N/A</v>
      </c>
      <c r="H1177" s="377">
        <f>IFERROR(VLOOKUP($C1177,'Orçamento Base'!$D$11:$S$1673,6,FALSE),0)</f>
        <v>0</v>
      </c>
      <c r="I1177" s="208" t="e">
        <f>VLOOKUP($C1177,'Orçamento Base'!$D$11:$S$1673,5,FALSE)</f>
        <v>#N/A</v>
      </c>
      <c r="J1177" s="167" t="e">
        <f>IF(Comparativo!$E$6="Tabela Não Desonerada",VLOOKUP($C1177,'Orçamento Base'!$D$11:$S$1673,12,FALSE),VLOOKUP($C1177,#REF!,12,FALSE))</f>
        <v>#N/A</v>
      </c>
      <c r="K1177" s="167">
        <f>IFERROR(IF(Comparativo!$E$6="Tabela Não Desonerada",VLOOKUP($C1177,'Orçamento Base'!$D$11:$S$1673,16,FALSE),VLOOKUP($C1177,#REF!,16,FALSE)),0)</f>
        <v>0</v>
      </c>
      <c r="L1177" s="575" t="e">
        <f>IF(AND($D1177="COMPOSICAO_PROPRIA",'Orçamento Base'!$N1177="-"),"14,18%",IF(AND($D1177="MERCADO",'Orçamento Base'!$N1177="-"),"15,38%",IF(Comparativo!$E$6="Tabela Não Desonerada",VLOOKUP($C1177,'Orçamento Base'!$D$11:$S$1673,11,FALSE),VLOOKUP($C1177,#REF!,11,FALSE))))</f>
        <v>#N/A</v>
      </c>
      <c r="M1177" s="209">
        <f>IF(Comparativo!$E$6="Tabela Não Desonerada",Encargos!$F$44,Encargos!$D$44)</f>
        <v>1.1122000000000001</v>
      </c>
    </row>
    <row r="1178" spans="1:13">
      <c r="A1178" s="207">
        <f>'Identificação-TCE'!$A$13</f>
        <v>1</v>
      </c>
      <c r="B1178" s="168" t="e">
        <f>IF(AND(G1178&lt;&gt;"",H1178&gt;0,I1178&lt;&gt;"",J1178&lt;&gt;0,K1178&lt;&gt;0),COUNT($B$11:B1177)+1,"")</f>
        <v>#N/A</v>
      </c>
      <c r="C1178" s="207">
        <f>IF('Orçamento Base'!$M1177=0,0,'Orçamento Base'!$D1177)</f>
        <v>0</v>
      </c>
      <c r="D1178" s="212" t="e">
        <f>IF('Orçamento Base'!$F1177=Aux.!$G$11,"CONTRATACAO_PUBLICA",IF(VLOOKUP($C1178,'Orçamento Base'!$D$11:$G$2116,3,FALSE)="INDEXADO",VLOOKUP(VLOOKUP($C1177,'Orçamento Base'!$D$11:$G$2116,2,FALSE),'Index N_DESON.'!$A$9:$B$604,2),VLOOKUP($C1178,'Orçamento Base'!$D$11:$G$2116,3,FALSE)))</f>
        <v>#N/A</v>
      </c>
      <c r="E1178" s="208" t="e">
        <f>VLOOKUP($C1178,'Orçamento Base'!$D$11:$S$1673,2,FALSE)</f>
        <v>#N/A</v>
      </c>
      <c r="F1178" s="211">
        <f>Dados!$C$7</f>
        <v>44652</v>
      </c>
      <c r="G1178" s="226" t="e">
        <f>VLOOKUP($C1178,'Orçamento Base'!$D$11:$S$1673,4,FALSE)</f>
        <v>#N/A</v>
      </c>
      <c r="H1178" s="377">
        <f>IFERROR(VLOOKUP($C1178,'Orçamento Base'!$D$11:$S$1673,6,FALSE),0)</f>
        <v>0</v>
      </c>
      <c r="I1178" s="208" t="e">
        <f>VLOOKUP($C1178,'Orçamento Base'!$D$11:$S$1673,5,FALSE)</f>
        <v>#N/A</v>
      </c>
      <c r="J1178" s="167" t="e">
        <f>IF(Comparativo!$E$6="Tabela Não Desonerada",VLOOKUP($C1178,'Orçamento Base'!$D$11:$S$1673,12,FALSE),VLOOKUP($C1178,#REF!,12,FALSE))</f>
        <v>#N/A</v>
      </c>
      <c r="K1178" s="167">
        <f>IFERROR(IF(Comparativo!$E$6="Tabela Não Desonerada",VLOOKUP($C1178,'Orçamento Base'!$D$11:$S$1673,16,FALSE),VLOOKUP($C1178,#REF!,16,FALSE)),0)</f>
        <v>0</v>
      </c>
      <c r="L1178" s="575" t="e">
        <f>IF(AND($D1178="COMPOSICAO_PROPRIA",'Orçamento Base'!$N1178="-"),"14,18%",IF(AND($D1178="MERCADO",'Orçamento Base'!$N1178="-"),"15,38%",IF(Comparativo!$E$6="Tabela Não Desonerada",VLOOKUP($C1178,'Orçamento Base'!$D$11:$S$1673,11,FALSE),VLOOKUP($C1178,#REF!,11,FALSE))))</f>
        <v>#N/A</v>
      </c>
      <c r="M1178" s="209">
        <f>IF(Comparativo!$E$6="Tabela Não Desonerada",Encargos!$F$44,Encargos!$D$44)</f>
        <v>1.1122000000000001</v>
      </c>
    </row>
    <row r="1179" spans="1:13">
      <c r="A1179" s="207">
        <f>'Identificação-TCE'!$A$13</f>
        <v>1</v>
      </c>
      <c r="B1179" s="168" t="e">
        <f>IF(AND(G1179&lt;&gt;"",H1179&gt;0,I1179&lt;&gt;"",J1179&lt;&gt;0,K1179&lt;&gt;0),COUNT($B$11:B1178)+1,"")</f>
        <v>#N/A</v>
      </c>
      <c r="C1179" s="207">
        <f>IF('Orçamento Base'!$M1178=0,0,'Orçamento Base'!$D1178)</f>
        <v>0</v>
      </c>
      <c r="D1179" s="212" t="e">
        <f>IF('Orçamento Base'!$F1178=Aux.!$G$11,"CONTRATACAO_PUBLICA",IF(VLOOKUP($C1179,'Orçamento Base'!$D$11:$G$2116,3,FALSE)="INDEXADO",VLOOKUP(VLOOKUP($C1178,'Orçamento Base'!$D$11:$G$2116,2,FALSE),'Index N_DESON.'!$A$9:$B$604,2),VLOOKUP($C1179,'Orçamento Base'!$D$11:$G$2116,3,FALSE)))</f>
        <v>#N/A</v>
      </c>
      <c r="E1179" s="208" t="e">
        <f>VLOOKUP($C1179,'Orçamento Base'!$D$11:$S$1673,2,FALSE)</f>
        <v>#N/A</v>
      </c>
      <c r="F1179" s="211">
        <f>Dados!$C$7</f>
        <v>44652</v>
      </c>
      <c r="G1179" s="226" t="e">
        <f>VLOOKUP($C1179,'Orçamento Base'!$D$11:$S$1673,4,FALSE)</f>
        <v>#N/A</v>
      </c>
      <c r="H1179" s="377">
        <f>IFERROR(VLOOKUP($C1179,'Orçamento Base'!$D$11:$S$1673,6,FALSE),0)</f>
        <v>0</v>
      </c>
      <c r="I1179" s="208" t="e">
        <f>VLOOKUP($C1179,'Orçamento Base'!$D$11:$S$1673,5,FALSE)</f>
        <v>#N/A</v>
      </c>
      <c r="J1179" s="167" t="e">
        <f>IF(Comparativo!$E$6="Tabela Não Desonerada",VLOOKUP($C1179,'Orçamento Base'!$D$11:$S$1673,12,FALSE),VLOOKUP($C1179,#REF!,12,FALSE))</f>
        <v>#N/A</v>
      </c>
      <c r="K1179" s="167">
        <f>IFERROR(IF(Comparativo!$E$6="Tabela Não Desonerada",VLOOKUP($C1179,'Orçamento Base'!$D$11:$S$1673,16,FALSE),VLOOKUP($C1179,#REF!,16,FALSE)),0)</f>
        <v>0</v>
      </c>
      <c r="L1179" s="575" t="e">
        <f>IF(AND($D1179="COMPOSICAO_PROPRIA",'Orçamento Base'!$N1179="-"),"14,18%",IF(AND($D1179="MERCADO",'Orçamento Base'!$N1179="-"),"15,38%",IF(Comparativo!$E$6="Tabela Não Desonerada",VLOOKUP($C1179,'Orçamento Base'!$D$11:$S$1673,11,FALSE),VLOOKUP($C1179,#REF!,11,FALSE))))</f>
        <v>#N/A</v>
      </c>
      <c r="M1179" s="209">
        <f>IF(Comparativo!$E$6="Tabela Não Desonerada",Encargos!$F$44,Encargos!$D$44)</f>
        <v>1.1122000000000001</v>
      </c>
    </row>
    <row r="1180" spans="1:13">
      <c r="A1180" s="207">
        <f>'Identificação-TCE'!$A$13</f>
        <v>1</v>
      </c>
      <c r="B1180" s="168" t="e">
        <f>IF(AND(G1180&lt;&gt;"",H1180&gt;0,I1180&lt;&gt;"",J1180&lt;&gt;0,K1180&lt;&gt;0),COUNT($B$11:B1179)+1,"")</f>
        <v>#N/A</v>
      </c>
      <c r="C1180" s="207">
        <f>IF('Orçamento Base'!$M1179=0,0,'Orçamento Base'!$D1179)</f>
        <v>0</v>
      </c>
      <c r="D1180" s="212" t="e">
        <f>IF('Orçamento Base'!$F1179=Aux.!$G$11,"CONTRATACAO_PUBLICA",IF(VLOOKUP($C1180,'Orçamento Base'!$D$11:$G$2116,3,FALSE)="INDEXADO",VLOOKUP(VLOOKUP($C1179,'Orçamento Base'!$D$11:$G$2116,2,FALSE),'Index N_DESON.'!$A$9:$B$604,2),VLOOKUP($C1180,'Orçamento Base'!$D$11:$G$2116,3,FALSE)))</f>
        <v>#N/A</v>
      </c>
      <c r="E1180" s="208" t="e">
        <f>VLOOKUP($C1180,'Orçamento Base'!$D$11:$S$1673,2,FALSE)</f>
        <v>#N/A</v>
      </c>
      <c r="F1180" s="211">
        <f>Dados!$C$7</f>
        <v>44652</v>
      </c>
      <c r="G1180" s="226" t="e">
        <f>VLOOKUP($C1180,'Orçamento Base'!$D$11:$S$1673,4,FALSE)</f>
        <v>#N/A</v>
      </c>
      <c r="H1180" s="377">
        <f>IFERROR(VLOOKUP($C1180,'Orçamento Base'!$D$11:$S$1673,6,FALSE),0)</f>
        <v>0</v>
      </c>
      <c r="I1180" s="208" t="e">
        <f>VLOOKUP($C1180,'Orçamento Base'!$D$11:$S$1673,5,FALSE)</f>
        <v>#N/A</v>
      </c>
      <c r="J1180" s="167" t="e">
        <f>IF(Comparativo!$E$6="Tabela Não Desonerada",VLOOKUP($C1180,'Orçamento Base'!$D$11:$S$1673,12,FALSE),VLOOKUP($C1180,#REF!,12,FALSE))</f>
        <v>#N/A</v>
      </c>
      <c r="K1180" s="167">
        <f>IFERROR(IF(Comparativo!$E$6="Tabela Não Desonerada",VLOOKUP($C1180,'Orçamento Base'!$D$11:$S$1673,16,FALSE),VLOOKUP($C1180,#REF!,16,FALSE)),0)</f>
        <v>0</v>
      </c>
      <c r="L1180" s="575" t="e">
        <f>IF(AND($D1180="COMPOSICAO_PROPRIA",'Orçamento Base'!$N1180="-"),"14,18%",IF(AND($D1180="MERCADO",'Orçamento Base'!$N1180="-"),"15,38%",IF(Comparativo!$E$6="Tabela Não Desonerada",VLOOKUP($C1180,'Orçamento Base'!$D$11:$S$1673,11,FALSE),VLOOKUP($C1180,#REF!,11,FALSE))))</f>
        <v>#N/A</v>
      </c>
      <c r="M1180" s="209">
        <f>IF(Comparativo!$E$6="Tabela Não Desonerada",Encargos!$F$44,Encargos!$D$44)</f>
        <v>1.1122000000000001</v>
      </c>
    </row>
    <row r="1181" spans="1:13">
      <c r="A1181" s="207">
        <f>'Identificação-TCE'!$A$13</f>
        <v>1</v>
      </c>
      <c r="B1181" s="168" t="e">
        <f>IF(AND(G1181&lt;&gt;"",H1181&gt;0,I1181&lt;&gt;"",J1181&lt;&gt;0,K1181&lt;&gt;0),COUNT($B$11:B1180)+1,"")</f>
        <v>#N/A</v>
      </c>
      <c r="C1181" s="207">
        <f>IF('Orçamento Base'!$M1180=0,0,'Orçamento Base'!$D1180)</f>
        <v>0</v>
      </c>
      <c r="D1181" s="212" t="e">
        <f>IF('Orçamento Base'!$F1180=Aux.!$G$11,"CONTRATACAO_PUBLICA",IF(VLOOKUP($C1181,'Orçamento Base'!$D$11:$G$2116,3,FALSE)="INDEXADO",VLOOKUP(VLOOKUP($C1180,'Orçamento Base'!$D$11:$G$2116,2,FALSE),'Index N_DESON.'!$A$9:$B$604,2),VLOOKUP($C1181,'Orçamento Base'!$D$11:$G$2116,3,FALSE)))</f>
        <v>#N/A</v>
      </c>
      <c r="E1181" s="208" t="e">
        <f>VLOOKUP($C1181,'Orçamento Base'!$D$11:$S$1673,2,FALSE)</f>
        <v>#N/A</v>
      </c>
      <c r="F1181" s="211">
        <f>Dados!$C$7</f>
        <v>44652</v>
      </c>
      <c r="G1181" s="226" t="e">
        <f>VLOOKUP($C1181,'Orçamento Base'!$D$11:$S$1673,4,FALSE)</f>
        <v>#N/A</v>
      </c>
      <c r="H1181" s="377">
        <f>IFERROR(VLOOKUP($C1181,'Orçamento Base'!$D$11:$S$1673,6,FALSE),0)</f>
        <v>0</v>
      </c>
      <c r="I1181" s="208" t="e">
        <f>VLOOKUP($C1181,'Orçamento Base'!$D$11:$S$1673,5,FALSE)</f>
        <v>#N/A</v>
      </c>
      <c r="J1181" s="167" t="e">
        <f>IF(Comparativo!$E$6="Tabela Não Desonerada",VLOOKUP($C1181,'Orçamento Base'!$D$11:$S$1673,12,FALSE),VLOOKUP($C1181,#REF!,12,FALSE))</f>
        <v>#N/A</v>
      </c>
      <c r="K1181" s="167">
        <f>IFERROR(IF(Comparativo!$E$6="Tabela Não Desonerada",VLOOKUP($C1181,'Orçamento Base'!$D$11:$S$1673,16,FALSE),VLOOKUP($C1181,#REF!,16,FALSE)),0)</f>
        <v>0</v>
      </c>
      <c r="L1181" s="575" t="e">
        <f>IF(AND($D1181="COMPOSICAO_PROPRIA",'Orçamento Base'!$N1181="-"),"14,18%",IF(AND($D1181="MERCADO",'Orçamento Base'!$N1181="-"),"15,38%",IF(Comparativo!$E$6="Tabela Não Desonerada",VLOOKUP($C1181,'Orçamento Base'!$D$11:$S$1673,11,FALSE),VLOOKUP($C1181,#REF!,11,FALSE))))</f>
        <v>#N/A</v>
      </c>
      <c r="M1181" s="209">
        <f>IF(Comparativo!$E$6="Tabela Não Desonerada",Encargos!$F$44,Encargos!$D$44)</f>
        <v>1.1122000000000001</v>
      </c>
    </row>
    <row r="1182" spans="1:13">
      <c r="A1182" s="207">
        <f>'Identificação-TCE'!$A$13</f>
        <v>1</v>
      </c>
      <c r="B1182" s="168" t="e">
        <f>IF(AND(G1182&lt;&gt;"",H1182&gt;0,I1182&lt;&gt;"",J1182&lt;&gt;0,K1182&lt;&gt;0),COUNT($B$11:B1181)+1,"")</f>
        <v>#N/A</v>
      </c>
      <c r="C1182" s="207">
        <f>IF('Orçamento Base'!$M1181=0,0,'Orçamento Base'!$D1181)</f>
        <v>0</v>
      </c>
      <c r="D1182" s="212" t="e">
        <f>IF('Orçamento Base'!$F1181=Aux.!$G$11,"CONTRATACAO_PUBLICA",IF(VLOOKUP($C1182,'Orçamento Base'!$D$11:$G$2116,3,FALSE)="INDEXADO",VLOOKUP(VLOOKUP($C1181,'Orçamento Base'!$D$11:$G$2116,2,FALSE),'Index N_DESON.'!$A$9:$B$604,2),VLOOKUP($C1182,'Orçamento Base'!$D$11:$G$2116,3,FALSE)))</f>
        <v>#N/A</v>
      </c>
      <c r="E1182" s="208" t="e">
        <f>VLOOKUP($C1182,'Orçamento Base'!$D$11:$S$1673,2,FALSE)</f>
        <v>#N/A</v>
      </c>
      <c r="F1182" s="211">
        <f>Dados!$C$7</f>
        <v>44652</v>
      </c>
      <c r="G1182" s="226" t="e">
        <f>VLOOKUP($C1182,'Orçamento Base'!$D$11:$S$1673,4,FALSE)</f>
        <v>#N/A</v>
      </c>
      <c r="H1182" s="377">
        <f>IFERROR(VLOOKUP($C1182,'Orçamento Base'!$D$11:$S$1673,6,FALSE),0)</f>
        <v>0</v>
      </c>
      <c r="I1182" s="208" t="e">
        <f>VLOOKUP($C1182,'Orçamento Base'!$D$11:$S$1673,5,FALSE)</f>
        <v>#N/A</v>
      </c>
      <c r="J1182" s="167" t="e">
        <f>IF(Comparativo!$E$6="Tabela Não Desonerada",VLOOKUP($C1182,'Orçamento Base'!$D$11:$S$1673,12,FALSE),VLOOKUP($C1182,#REF!,12,FALSE))</f>
        <v>#N/A</v>
      </c>
      <c r="K1182" s="167">
        <f>IFERROR(IF(Comparativo!$E$6="Tabela Não Desonerada",VLOOKUP($C1182,'Orçamento Base'!$D$11:$S$1673,16,FALSE),VLOOKUP($C1182,#REF!,16,FALSE)),0)</f>
        <v>0</v>
      </c>
      <c r="L1182" s="575" t="e">
        <f>IF(AND($D1182="COMPOSICAO_PROPRIA",'Orçamento Base'!$N1182="-"),"14,18%",IF(AND($D1182="MERCADO",'Orçamento Base'!$N1182="-"),"15,38%",IF(Comparativo!$E$6="Tabela Não Desonerada",VLOOKUP($C1182,'Orçamento Base'!$D$11:$S$1673,11,FALSE),VLOOKUP($C1182,#REF!,11,FALSE))))</f>
        <v>#N/A</v>
      </c>
      <c r="M1182" s="209">
        <f>IF(Comparativo!$E$6="Tabela Não Desonerada",Encargos!$F$44,Encargos!$D$44)</f>
        <v>1.1122000000000001</v>
      </c>
    </row>
    <row r="1183" spans="1:13">
      <c r="A1183" s="207">
        <f>'Identificação-TCE'!$A$13</f>
        <v>1</v>
      </c>
      <c r="B1183" s="168" t="e">
        <f>IF(AND(G1183&lt;&gt;"",H1183&gt;0,I1183&lt;&gt;"",J1183&lt;&gt;0,K1183&lt;&gt;0),COUNT($B$11:B1182)+1,"")</f>
        <v>#N/A</v>
      </c>
      <c r="C1183" s="207">
        <f>IF('Orçamento Base'!$M1182=0,0,'Orçamento Base'!$D1182)</f>
        <v>0</v>
      </c>
      <c r="D1183" s="212" t="e">
        <f>IF('Orçamento Base'!$F1182=Aux.!$G$11,"CONTRATACAO_PUBLICA",IF(VLOOKUP($C1183,'Orçamento Base'!$D$11:$G$2116,3,FALSE)="INDEXADO",VLOOKUP(VLOOKUP($C1182,'Orçamento Base'!$D$11:$G$2116,2,FALSE),'Index N_DESON.'!$A$9:$B$604,2),VLOOKUP($C1183,'Orçamento Base'!$D$11:$G$2116,3,FALSE)))</f>
        <v>#N/A</v>
      </c>
      <c r="E1183" s="208" t="e">
        <f>VLOOKUP($C1183,'Orçamento Base'!$D$11:$S$1673,2,FALSE)</f>
        <v>#N/A</v>
      </c>
      <c r="F1183" s="211">
        <f>Dados!$C$7</f>
        <v>44652</v>
      </c>
      <c r="G1183" s="226" t="e">
        <f>VLOOKUP($C1183,'Orçamento Base'!$D$11:$S$1673,4,FALSE)</f>
        <v>#N/A</v>
      </c>
      <c r="H1183" s="377">
        <f>IFERROR(VLOOKUP($C1183,'Orçamento Base'!$D$11:$S$1673,6,FALSE),0)</f>
        <v>0</v>
      </c>
      <c r="I1183" s="208" t="e">
        <f>VLOOKUP($C1183,'Orçamento Base'!$D$11:$S$1673,5,FALSE)</f>
        <v>#N/A</v>
      </c>
      <c r="J1183" s="167" t="e">
        <f>IF(Comparativo!$E$6="Tabela Não Desonerada",VLOOKUP($C1183,'Orçamento Base'!$D$11:$S$1673,12,FALSE),VLOOKUP($C1183,#REF!,12,FALSE))</f>
        <v>#N/A</v>
      </c>
      <c r="K1183" s="167">
        <f>IFERROR(IF(Comparativo!$E$6="Tabela Não Desonerada",VLOOKUP($C1183,'Orçamento Base'!$D$11:$S$1673,16,FALSE),VLOOKUP($C1183,#REF!,16,FALSE)),0)</f>
        <v>0</v>
      </c>
      <c r="L1183" s="575" t="e">
        <f>IF(AND($D1183="COMPOSICAO_PROPRIA",'Orçamento Base'!$N1183="-"),"14,18%",IF(AND($D1183="MERCADO",'Orçamento Base'!$N1183="-"),"15,38%",IF(Comparativo!$E$6="Tabela Não Desonerada",VLOOKUP($C1183,'Orçamento Base'!$D$11:$S$1673,11,FALSE),VLOOKUP($C1183,#REF!,11,FALSE))))</f>
        <v>#N/A</v>
      </c>
      <c r="M1183" s="209">
        <f>IF(Comparativo!$E$6="Tabela Não Desonerada",Encargos!$F$44,Encargos!$D$44)</f>
        <v>1.1122000000000001</v>
      </c>
    </row>
    <row r="1184" spans="1:13">
      <c r="A1184" s="207">
        <f>'Identificação-TCE'!$A$13</f>
        <v>1</v>
      </c>
      <c r="B1184" s="168" t="e">
        <f>IF(AND(G1184&lt;&gt;"",H1184&gt;0,I1184&lt;&gt;"",J1184&lt;&gt;0,K1184&lt;&gt;0),COUNT($B$11:B1183)+1,"")</f>
        <v>#N/A</v>
      </c>
      <c r="C1184" s="207">
        <f>IF('Orçamento Base'!$M1183=0,0,'Orçamento Base'!$D1183)</f>
        <v>0</v>
      </c>
      <c r="D1184" s="212" t="e">
        <f>IF('Orçamento Base'!$F1183=Aux.!$G$11,"CONTRATACAO_PUBLICA",IF(VLOOKUP($C1184,'Orçamento Base'!$D$11:$G$2116,3,FALSE)="INDEXADO",VLOOKUP(VLOOKUP($C1183,'Orçamento Base'!$D$11:$G$2116,2,FALSE),'Index N_DESON.'!$A$9:$B$604,2),VLOOKUP($C1184,'Orçamento Base'!$D$11:$G$2116,3,FALSE)))</f>
        <v>#N/A</v>
      </c>
      <c r="E1184" s="208" t="e">
        <f>VLOOKUP($C1184,'Orçamento Base'!$D$11:$S$1673,2,FALSE)</f>
        <v>#N/A</v>
      </c>
      <c r="F1184" s="211">
        <f>Dados!$C$7</f>
        <v>44652</v>
      </c>
      <c r="G1184" s="226" t="e">
        <f>VLOOKUP($C1184,'Orçamento Base'!$D$11:$S$1673,4,FALSE)</f>
        <v>#N/A</v>
      </c>
      <c r="H1184" s="377">
        <f>IFERROR(VLOOKUP($C1184,'Orçamento Base'!$D$11:$S$1673,6,FALSE),0)</f>
        <v>0</v>
      </c>
      <c r="I1184" s="208" t="e">
        <f>VLOOKUP($C1184,'Orçamento Base'!$D$11:$S$1673,5,FALSE)</f>
        <v>#N/A</v>
      </c>
      <c r="J1184" s="167" t="e">
        <f>IF(Comparativo!$E$6="Tabela Não Desonerada",VLOOKUP($C1184,'Orçamento Base'!$D$11:$S$1673,12,FALSE),VLOOKUP($C1184,#REF!,12,FALSE))</f>
        <v>#N/A</v>
      </c>
      <c r="K1184" s="167">
        <f>IFERROR(IF(Comparativo!$E$6="Tabela Não Desonerada",VLOOKUP($C1184,'Orçamento Base'!$D$11:$S$1673,16,FALSE),VLOOKUP($C1184,#REF!,16,FALSE)),0)</f>
        <v>0</v>
      </c>
      <c r="L1184" s="575" t="e">
        <f>IF(AND($D1184="COMPOSICAO_PROPRIA",'Orçamento Base'!$N1184="-"),"14,18%",IF(AND($D1184="MERCADO",'Orçamento Base'!$N1184="-"),"15,38%",IF(Comparativo!$E$6="Tabela Não Desonerada",VLOOKUP($C1184,'Orçamento Base'!$D$11:$S$1673,11,FALSE),VLOOKUP($C1184,#REF!,11,FALSE))))</f>
        <v>#N/A</v>
      </c>
      <c r="M1184" s="209">
        <f>IF(Comparativo!$E$6="Tabela Não Desonerada",Encargos!$F$44,Encargos!$D$44)</f>
        <v>1.1122000000000001</v>
      </c>
    </row>
    <row r="1185" spans="1:13">
      <c r="A1185" s="207">
        <f>'Identificação-TCE'!$A$13</f>
        <v>1</v>
      </c>
      <c r="B1185" s="168" t="e">
        <f>IF(AND(G1185&lt;&gt;"",H1185&gt;0,I1185&lt;&gt;"",J1185&lt;&gt;0,K1185&lt;&gt;0),COUNT($B$11:B1184)+1,"")</f>
        <v>#N/A</v>
      </c>
      <c r="C1185" s="207">
        <f>IF('Orçamento Base'!$M1184=0,0,'Orçamento Base'!$D1184)</f>
        <v>0</v>
      </c>
      <c r="D1185" s="212" t="e">
        <f>IF('Orçamento Base'!$F1184=Aux.!$G$11,"CONTRATACAO_PUBLICA",IF(VLOOKUP($C1185,'Orçamento Base'!$D$11:$G$2116,3,FALSE)="INDEXADO",VLOOKUP(VLOOKUP($C1184,'Orçamento Base'!$D$11:$G$2116,2,FALSE),'Index N_DESON.'!$A$9:$B$604,2),VLOOKUP($C1185,'Orçamento Base'!$D$11:$G$2116,3,FALSE)))</f>
        <v>#N/A</v>
      </c>
      <c r="E1185" s="208" t="e">
        <f>VLOOKUP($C1185,'Orçamento Base'!$D$11:$S$1673,2,FALSE)</f>
        <v>#N/A</v>
      </c>
      <c r="F1185" s="211">
        <f>Dados!$C$7</f>
        <v>44652</v>
      </c>
      <c r="G1185" s="226" t="e">
        <f>VLOOKUP($C1185,'Orçamento Base'!$D$11:$S$1673,4,FALSE)</f>
        <v>#N/A</v>
      </c>
      <c r="H1185" s="377">
        <f>IFERROR(VLOOKUP($C1185,'Orçamento Base'!$D$11:$S$1673,6,FALSE),0)</f>
        <v>0</v>
      </c>
      <c r="I1185" s="208" t="e">
        <f>VLOOKUP($C1185,'Orçamento Base'!$D$11:$S$1673,5,FALSE)</f>
        <v>#N/A</v>
      </c>
      <c r="J1185" s="167" t="e">
        <f>IF(Comparativo!$E$6="Tabela Não Desonerada",VLOOKUP($C1185,'Orçamento Base'!$D$11:$S$1673,12,FALSE),VLOOKUP($C1185,#REF!,12,FALSE))</f>
        <v>#N/A</v>
      </c>
      <c r="K1185" s="167">
        <f>IFERROR(IF(Comparativo!$E$6="Tabela Não Desonerada",VLOOKUP($C1185,'Orçamento Base'!$D$11:$S$1673,16,FALSE),VLOOKUP($C1185,#REF!,16,FALSE)),0)</f>
        <v>0</v>
      </c>
      <c r="L1185" s="575" t="e">
        <f>IF(AND($D1185="COMPOSICAO_PROPRIA",'Orçamento Base'!$N1185="-"),"14,18%",IF(AND($D1185="MERCADO",'Orçamento Base'!$N1185="-"),"15,38%",IF(Comparativo!$E$6="Tabela Não Desonerada",VLOOKUP($C1185,'Orçamento Base'!$D$11:$S$1673,11,FALSE),VLOOKUP($C1185,#REF!,11,FALSE))))</f>
        <v>#N/A</v>
      </c>
      <c r="M1185" s="209">
        <f>IF(Comparativo!$E$6="Tabela Não Desonerada",Encargos!$F$44,Encargos!$D$44)</f>
        <v>1.1122000000000001</v>
      </c>
    </row>
    <row r="1186" spans="1:13">
      <c r="A1186" s="207">
        <f>'Identificação-TCE'!$A$13</f>
        <v>1</v>
      </c>
      <c r="B1186" s="168" t="e">
        <f>IF(AND(G1186&lt;&gt;"",H1186&gt;0,I1186&lt;&gt;"",J1186&lt;&gt;0,K1186&lt;&gt;0),COUNT($B$11:B1185)+1,"")</f>
        <v>#N/A</v>
      </c>
      <c r="C1186" s="207">
        <f>IF('Orçamento Base'!$M1185=0,0,'Orçamento Base'!$D1185)</f>
        <v>0</v>
      </c>
      <c r="D1186" s="212" t="e">
        <f>IF('Orçamento Base'!$F1185=Aux.!$G$11,"CONTRATACAO_PUBLICA",IF(VLOOKUP($C1186,'Orçamento Base'!$D$11:$G$2116,3,FALSE)="INDEXADO",VLOOKUP(VLOOKUP($C1185,'Orçamento Base'!$D$11:$G$2116,2,FALSE),'Index N_DESON.'!$A$9:$B$604,2),VLOOKUP($C1186,'Orçamento Base'!$D$11:$G$2116,3,FALSE)))</f>
        <v>#N/A</v>
      </c>
      <c r="E1186" s="208" t="e">
        <f>VLOOKUP($C1186,'Orçamento Base'!$D$11:$S$1673,2,FALSE)</f>
        <v>#N/A</v>
      </c>
      <c r="F1186" s="211">
        <f>Dados!$C$7</f>
        <v>44652</v>
      </c>
      <c r="G1186" s="226" t="e">
        <f>VLOOKUP($C1186,'Orçamento Base'!$D$11:$S$1673,4,FALSE)</f>
        <v>#N/A</v>
      </c>
      <c r="H1186" s="377">
        <f>IFERROR(VLOOKUP($C1186,'Orçamento Base'!$D$11:$S$1673,6,FALSE),0)</f>
        <v>0</v>
      </c>
      <c r="I1186" s="208" t="e">
        <f>VLOOKUP($C1186,'Orçamento Base'!$D$11:$S$1673,5,FALSE)</f>
        <v>#N/A</v>
      </c>
      <c r="J1186" s="167" t="e">
        <f>IF(Comparativo!$E$6="Tabela Não Desonerada",VLOOKUP($C1186,'Orçamento Base'!$D$11:$S$1673,12,FALSE),VLOOKUP($C1186,#REF!,12,FALSE))</f>
        <v>#N/A</v>
      </c>
      <c r="K1186" s="167">
        <f>IFERROR(IF(Comparativo!$E$6="Tabela Não Desonerada",VLOOKUP($C1186,'Orçamento Base'!$D$11:$S$1673,16,FALSE),VLOOKUP($C1186,#REF!,16,FALSE)),0)</f>
        <v>0</v>
      </c>
      <c r="L1186" s="575" t="e">
        <f>IF(AND($D1186="COMPOSICAO_PROPRIA",'Orçamento Base'!$N1186="-"),"14,18%",IF(AND($D1186="MERCADO",'Orçamento Base'!$N1186="-"),"15,38%",IF(Comparativo!$E$6="Tabela Não Desonerada",VLOOKUP($C1186,'Orçamento Base'!$D$11:$S$1673,11,FALSE),VLOOKUP($C1186,#REF!,11,FALSE))))</f>
        <v>#N/A</v>
      </c>
      <c r="M1186" s="209">
        <f>IF(Comparativo!$E$6="Tabela Não Desonerada",Encargos!$F$44,Encargos!$D$44)</f>
        <v>1.1122000000000001</v>
      </c>
    </row>
    <row r="1187" spans="1:13">
      <c r="A1187" s="207">
        <f>'Identificação-TCE'!$A$13</f>
        <v>1</v>
      </c>
      <c r="B1187" s="168" t="e">
        <f>IF(AND(G1187&lt;&gt;"",H1187&gt;0,I1187&lt;&gt;"",J1187&lt;&gt;0,K1187&lt;&gt;0),COUNT($B$11:B1186)+1,"")</f>
        <v>#N/A</v>
      </c>
      <c r="C1187" s="207">
        <f>IF('Orçamento Base'!$M1186=0,0,'Orçamento Base'!$D1186)</f>
        <v>0</v>
      </c>
      <c r="D1187" s="212" t="e">
        <f>IF('Orçamento Base'!$F1186=Aux.!$G$11,"CONTRATACAO_PUBLICA",IF(VLOOKUP($C1187,'Orçamento Base'!$D$11:$G$2116,3,FALSE)="INDEXADO",VLOOKUP(VLOOKUP($C1186,'Orçamento Base'!$D$11:$G$2116,2,FALSE),'Index N_DESON.'!$A$9:$B$604,2),VLOOKUP($C1187,'Orçamento Base'!$D$11:$G$2116,3,FALSE)))</f>
        <v>#N/A</v>
      </c>
      <c r="E1187" s="208" t="e">
        <f>VLOOKUP($C1187,'Orçamento Base'!$D$11:$S$1673,2,FALSE)</f>
        <v>#N/A</v>
      </c>
      <c r="F1187" s="211">
        <f>Dados!$C$7</f>
        <v>44652</v>
      </c>
      <c r="G1187" s="226" t="e">
        <f>VLOOKUP($C1187,'Orçamento Base'!$D$11:$S$1673,4,FALSE)</f>
        <v>#N/A</v>
      </c>
      <c r="H1187" s="377">
        <f>IFERROR(VLOOKUP($C1187,'Orçamento Base'!$D$11:$S$1673,6,FALSE),0)</f>
        <v>0</v>
      </c>
      <c r="I1187" s="208" t="e">
        <f>VLOOKUP($C1187,'Orçamento Base'!$D$11:$S$1673,5,FALSE)</f>
        <v>#N/A</v>
      </c>
      <c r="J1187" s="167" t="e">
        <f>IF(Comparativo!$E$6="Tabela Não Desonerada",VLOOKUP($C1187,'Orçamento Base'!$D$11:$S$1673,12,FALSE),VLOOKUP($C1187,#REF!,12,FALSE))</f>
        <v>#N/A</v>
      </c>
      <c r="K1187" s="167">
        <f>IFERROR(IF(Comparativo!$E$6="Tabela Não Desonerada",VLOOKUP($C1187,'Orçamento Base'!$D$11:$S$1673,16,FALSE),VLOOKUP($C1187,#REF!,16,FALSE)),0)</f>
        <v>0</v>
      </c>
      <c r="L1187" s="575" t="e">
        <f>IF(AND($D1187="COMPOSICAO_PROPRIA",'Orçamento Base'!$N1187="-"),"14,18%",IF(AND($D1187="MERCADO",'Orçamento Base'!$N1187="-"),"15,38%",IF(Comparativo!$E$6="Tabela Não Desonerada",VLOOKUP($C1187,'Orçamento Base'!$D$11:$S$1673,11,FALSE),VLOOKUP($C1187,#REF!,11,FALSE))))</f>
        <v>#N/A</v>
      </c>
      <c r="M1187" s="209">
        <f>IF(Comparativo!$E$6="Tabela Não Desonerada",Encargos!$F$44,Encargos!$D$44)</f>
        <v>1.1122000000000001</v>
      </c>
    </row>
    <row r="1188" spans="1:13">
      <c r="A1188" s="207">
        <f>'Identificação-TCE'!$A$13</f>
        <v>1</v>
      </c>
      <c r="B1188" s="168" t="e">
        <f>IF(AND(G1188&lt;&gt;"",H1188&gt;0,I1188&lt;&gt;"",J1188&lt;&gt;0,K1188&lt;&gt;0),COUNT($B$11:B1187)+1,"")</f>
        <v>#N/A</v>
      </c>
      <c r="C1188" s="207">
        <f>IF('Orçamento Base'!$M1187=0,0,'Orçamento Base'!$D1187)</f>
        <v>0</v>
      </c>
      <c r="D1188" s="212" t="e">
        <f>IF('Orçamento Base'!$F1187=Aux.!$G$11,"CONTRATACAO_PUBLICA",IF(VLOOKUP($C1188,'Orçamento Base'!$D$11:$G$2116,3,FALSE)="INDEXADO",VLOOKUP(VLOOKUP($C1187,'Orçamento Base'!$D$11:$G$2116,2,FALSE),'Index N_DESON.'!$A$9:$B$604,2),VLOOKUP($C1188,'Orçamento Base'!$D$11:$G$2116,3,FALSE)))</f>
        <v>#N/A</v>
      </c>
      <c r="E1188" s="208" t="e">
        <f>VLOOKUP($C1188,'Orçamento Base'!$D$11:$S$1673,2,FALSE)</f>
        <v>#N/A</v>
      </c>
      <c r="F1188" s="211">
        <f>Dados!$C$7</f>
        <v>44652</v>
      </c>
      <c r="G1188" s="226" t="e">
        <f>VLOOKUP($C1188,'Orçamento Base'!$D$11:$S$1673,4,FALSE)</f>
        <v>#N/A</v>
      </c>
      <c r="H1188" s="377">
        <f>IFERROR(VLOOKUP($C1188,'Orçamento Base'!$D$11:$S$1673,6,FALSE),0)</f>
        <v>0</v>
      </c>
      <c r="I1188" s="208" t="e">
        <f>VLOOKUP($C1188,'Orçamento Base'!$D$11:$S$1673,5,FALSE)</f>
        <v>#N/A</v>
      </c>
      <c r="J1188" s="167" t="e">
        <f>IF(Comparativo!$E$6="Tabela Não Desonerada",VLOOKUP($C1188,'Orçamento Base'!$D$11:$S$1673,12,FALSE),VLOOKUP($C1188,#REF!,12,FALSE))</f>
        <v>#N/A</v>
      </c>
      <c r="K1188" s="167">
        <f>IFERROR(IF(Comparativo!$E$6="Tabela Não Desonerada",VLOOKUP($C1188,'Orçamento Base'!$D$11:$S$1673,16,FALSE),VLOOKUP($C1188,#REF!,16,FALSE)),0)</f>
        <v>0</v>
      </c>
      <c r="L1188" s="575" t="e">
        <f>IF(AND($D1188="COMPOSICAO_PROPRIA",'Orçamento Base'!$N1188="-"),"14,18%",IF(AND($D1188="MERCADO",'Orçamento Base'!$N1188="-"),"15,38%",IF(Comparativo!$E$6="Tabela Não Desonerada",VLOOKUP($C1188,'Orçamento Base'!$D$11:$S$1673,11,FALSE),VLOOKUP($C1188,#REF!,11,FALSE))))</f>
        <v>#N/A</v>
      </c>
      <c r="M1188" s="209">
        <f>IF(Comparativo!$E$6="Tabela Não Desonerada",Encargos!$F$44,Encargos!$D$44)</f>
        <v>1.1122000000000001</v>
      </c>
    </row>
    <row r="1189" spans="1:13">
      <c r="A1189" s="207">
        <f>'Identificação-TCE'!$A$13</f>
        <v>1</v>
      </c>
      <c r="B1189" s="168" t="e">
        <f>IF(AND(G1189&lt;&gt;"",H1189&gt;0,I1189&lt;&gt;"",J1189&lt;&gt;0,K1189&lt;&gt;0),COUNT($B$11:B1188)+1,"")</f>
        <v>#N/A</v>
      </c>
      <c r="C1189" s="207">
        <f>IF('Orçamento Base'!$M1188=0,0,'Orçamento Base'!$D1188)</f>
        <v>0</v>
      </c>
      <c r="D1189" s="212" t="e">
        <f>IF('Orçamento Base'!$F1188=Aux.!$G$11,"CONTRATACAO_PUBLICA",IF(VLOOKUP($C1189,'Orçamento Base'!$D$11:$G$2116,3,FALSE)="INDEXADO",VLOOKUP(VLOOKUP($C1188,'Orçamento Base'!$D$11:$G$2116,2,FALSE),'Index N_DESON.'!$A$9:$B$604,2),VLOOKUP($C1189,'Orçamento Base'!$D$11:$G$2116,3,FALSE)))</f>
        <v>#N/A</v>
      </c>
      <c r="E1189" s="208" t="e">
        <f>VLOOKUP($C1189,'Orçamento Base'!$D$11:$S$1673,2,FALSE)</f>
        <v>#N/A</v>
      </c>
      <c r="F1189" s="211">
        <f>Dados!$C$7</f>
        <v>44652</v>
      </c>
      <c r="G1189" s="226" t="e">
        <f>VLOOKUP($C1189,'Orçamento Base'!$D$11:$S$1673,4,FALSE)</f>
        <v>#N/A</v>
      </c>
      <c r="H1189" s="377">
        <f>IFERROR(VLOOKUP($C1189,'Orçamento Base'!$D$11:$S$1673,6,FALSE),0)</f>
        <v>0</v>
      </c>
      <c r="I1189" s="208" t="e">
        <f>VLOOKUP($C1189,'Orçamento Base'!$D$11:$S$1673,5,FALSE)</f>
        <v>#N/A</v>
      </c>
      <c r="J1189" s="167" t="e">
        <f>IF(Comparativo!$E$6="Tabela Não Desonerada",VLOOKUP($C1189,'Orçamento Base'!$D$11:$S$1673,12,FALSE),VLOOKUP($C1189,#REF!,12,FALSE))</f>
        <v>#N/A</v>
      </c>
      <c r="K1189" s="167">
        <f>IFERROR(IF(Comparativo!$E$6="Tabela Não Desonerada",VLOOKUP($C1189,'Orçamento Base'!$D$11:$S$1673,16,FALSE),VLOOKUP($C1189,#REF!,16,FALSE)),0)</f>
        <v>0</v>
      </c>
      <c r="L1189" s="575" t="e">
        <f>IF(AND($D1189="COMPOSICAO_PROPRIA",'Orçamento Base'!$N1189="-"),"14,18%",IF(AND($D1189="MERCADO",'Orçamento Base'!$N1189="-"),"15,38%",IF(Comparativo!$E$6="Tabela Não Desonerada",VLOOKUP($C1189,'Orçamento Base'!$D$11:$S$1673,11,FALSE),VLOOKUP($C1189,#REF!,11,FALSE))))</f>
        <v>#N/A</v>
      </c>
      <c r="M1189" s="209">
        <f>IF(Comparativo!$E$6="Tabela Não Desonerada",Encargos!$F$44,Encargos!$D$44)</f>
        <v>1.1122000000000001</v>
      </c>
    </row>
    <row r="1190" spans="1:13">
      <c r="A1190" s="207">
        <f>'Identificação-TCE'!$A$13</f>
        <v>1</v>
      </c>
      <c r="B1190" s="168" t="e">
        <f>IF(AND(G1190&lt;&gt;"",H1190&gt;0,I1190&lt;&gt;"",J1190&lt;&gt;0,K1190&lt;&gt;0),COUNT($B$11:B1189)+1,"")</f>
        <v>#N/A</v>
      </c>
      <c r="C1190" s="207">
        <f>IF('Orçamento Base'!$M1189=0,0,'Orçamento Base'!$D1189)</f>
        <v>0</v>
      </c>
      <c r="D1190" s="212" t="e">
        <f>IF('Orçamento Base'!$F1189=Aux.!$G$11,"CONTRATACAO_PUBLICA",IF(VLOOKUP($C1190,'Orçamento Base'!$D$11:$G$2116,3,FALSE)="INDEXADO",VLOOKUP(VLOOKUP($C1189,'Orçamento Base'!$D$11:$G$2116,2,FALSE),'Index N_DESON.'!$A$9:$B$604,2),VLOOKUP($C1190,'Orçamento Base'!$D$11:$G$2116,3,FALSE)))</f>
        <v>#N/A</v>
      </c>
      <c r="E1190" s="208" t="e">
        <f>VLOOKUP($C1190,'Orçamento Base'!$D$11:$S$1673,2,FALSE)</f>
        <v>#N/A</v>
      </c>
      <c r="F1190" s="211">
        <f>Dados!$C$7</f>
        <v>44652</v>
      </c>
      <c r="G1190" s="226" t="e">
        <f>VLOOKUP($C1190,'Orçamento Base'!$D$11:$S$1673,4,FALSE)</f>
        <v>#N/A</v>
      </c>
      <c r="H1190" s="377">
        <f>IFERROR(VLOOKUP($C1190,'Orçamento Base'!$D$11:$S$1673,6,FALSE),0)</f>
        <v>0</v>
      </c>
      <c r="I1190" s="208" t="e">
        <f>VLOOKUP($C1190,'Orçamento Base'!$D$11:$S$1673,5,FALSE)</f>
        <v>#N/A</v>
      </c>
      <c r="J1190" s="167" t="e">
        <f>IF(Comparativo!$E$6="Tabela Não Desonerada",VLOOKUP($C1190,'Orçamento Base'!$D$11:$S$1673,12,FALSE),VLOOKUP($C1190,#REF!,12,FALSE))</f>
        <v>#N/A</v>
      </c>
      <c r="K1190" s="167">
        <f>IFERROR(IF(Comparativo!$E$6="Tabela Não Desonerada",VLOOKUP($C1190,'Orçamento Base'!$D$11:$S$1673,16,FALSE),VLOOKUP($C1190,#REF!,16,FALSE)),0)</f>
        <v>0</v>
      </c>
      <c r="L1190" s="575" t="e">
        <f>IF(AND($D1190="COMPOSICAO_PROPRIA",'Orçamento Base'!$N1190="-"),"14,18%",IF(AND($D1190="MERCADO",'Orçamento Base'!$N1190="-"),"15,38%",IF(Comparativo!$E$6="Tabela Não Desonerada",VLOOKUP($C1190,'Orçamento Base'!$D$11:$S$1673,11,FALSE),VLOOKUP($C1190,#REF!,11,FALSE))))</f>
        <v>#N/A</v>
      </c>
      <c r="M1190" s="209">
        <f>IF(Comparativo!$E$6="Tabela Não Desonerada",Encargos!$F$44,Encargos!$D$44)</f>
        <v>1.1122000000000001</v>
      </c>
    </row>
    <row r="1191" spans="1:13">
      <c r="A1191" s="207">
        <f>'Identificação-TCE'!$A$13</f>
        <v>1</v>
      </c>
      <c r="B1191" s="168" t="e">
        <f>IF(AND(G1191&lt;&gt;"",H1191&gt;0,I1191&lt;&gt;"",J1191&lt;&gt;0,K1191&lt;&gt;0),COUNT($B$11:B1190)+1,"")</f>
        <v>#N/A</v>
      </c>
      <c r="C1191" s="207">
        <f>IF('Orçamento Base'!$M1190=0,0,'Orçamento Base'!$D1190)</f>
        <v>0</v>
      </c>
      <c r="D1191" s="212" t="e">
        <f>IF('Orçamento Base'!$F1190=Aux.!$G$11,"CONTRATACAO_PUBLICA",IF(VLOOKUP($C1191,'Orçamento Base'!$D$11:$G$2116,3,FALSE)="INDEXADO",VLOOKUP(VLOOKUP($C1190,'Orçamento Base'!$D$11:$G$2116,2,FALSE),'Index N_DESON.'!$A$9:$B$604,2),VLOOKUP($C1191,'Orçamento Base'!$D$11:$G$2116,3,FALSE)))</f>
        <v>#N/A</v>
      </c>
      <c r="E1191" s="208" t="e">
        <f>VLOOKUP($C1191,'Orçamento Base'!$D$11:$S$1673,2,FALSE)</f>
        <v>#N/A</v>
      </c>
      <c r="F1191" s="211">
        <f>Dados!$C$7</f>
        <v>44652</v>
      </c>
      <c r="G1191" s="226" t="e">
        <f>VLOOKUP($C1191,'Orçamento Base'!$D$11:$S$1673,4,FALSE)</f>
        <v>#N/A</v>
      </c>
      <c r="H1191" s="377">
        <f>IFERROR(VLOOKUP($C1191,'Orçamento Base'!$D$11:$S$1673,6,FALSE),0)</f>
        <v>0</v>
      </c>
      <c r="I1191" s="208" t="e">
        <f>VLOOKUP($C1191,'Orçamento Base'!$D$11:$S$1673,5,FALSE)</f>
        <v>#N/A</v>
      </c>
      <c r="J1191" s="167" t="e">
        <f>IF(Comparativo!$E$6="Tabela Não Desonerada",VLOOKUP($C1191,'Orçamento Base'!$D$11:$S$1673,12,FALSE),VLOOKUP($C1191,#REF!,12,FALSE))</f>
        <v>#N/A</v>
      </c>
      <c r="K1191" s="167">
        <f>IFERROR(IF(Comparativo!$E$6="Tabela Não Desonerada",VLOOKUP($C1191,'Orçamento Base'!$D$11:$S$1673,16,FALSE),VLOOKUP($C1191,#REF!,16,FALSE)),0)</f>
        <v>0</v>
      </c>
      <c r="L1191" s="575" t="e">
        <f>IF(AND($D1191="COMPOSICAO_PROPRIA",'Orçamento Base'!$N1191="-"),"14,18%",IF(AND($D1191="MERCADO",'Orçamento Base'!$N1191="-"),"15,38%",IF(Comparativo!$E$6="Tabela Não Desonerada",VLOOKUP($C1191,'Orçamento Base'!$D$11:$S$1673,11,FALSE),VLOOKUP($C1191,#REF!,11,FALSE))))</f>
        <v>#N/A</v>
      </c>
      <c r="M1191" s="209">
        <f>IF(Comparativo!$E$6="Tabela Não Desonerada",Encargos!$F$44,Encargos!$D$44)</f>
        <v>1.1122000000000001</v>
      </c>
    </row>
    <row r="1192" spans="1:13">
      <c r="A1192" s="207">
        <f>'Identificação-TCE'!$A$13</f>
        <v>1</v>
      </c>
      <c r="B1192" s="168" t="e">
        <f>IF(AND(G1192&lt;&gt;"",H1192&gt;0,I1192&lt;&gt;"",J1192&lt;&gt;0,K1192&lt;&gt;0),COUNT($B$11:B1191)+1,"")</f>
        <v>#N/A</v>
      </c>
      <c r="C1192" s="207">
        <f>IF('Orçamento Base'!$M1191=0,0,'Orçamento Base'!$D1191)</f>
        <v>0</v>
      </c>
      <c r="D1192" s="212" t="e">
        <f>IF('Orçamento Base'!$F1191=Aux.!$G$11,"CONTRATACAO_PUBLICA",IF(VLOOKUP($C1192,'Orçamento Base'!$D$11:$G$2116,3,FALSE)="INDEXADO",VLOOKUP(VLOOKUP($C1191,'Orçamento Base'!$D$11:$G$2116,2,FALSE),'Index N_DESON.'!$A$9:$B$604,2),VLOOKUP($C1192,'Orçamento Base'!$D$11:$G$2116,3,FALSE)))</f>
        <v>#N/A</v>
      </c>
      <c r="E1192" s="208" t="e">
        <f>VLOOKUP($C1192,'Orçamento Base'!$D$11:$S$1673,2,FALSE)</f>
        <v>#N/A</v>
      </c>
      <c r="F1192" s="211">
        <f>Dados!$C$7</f>
        <v>44652</v>
      </c>
      <c r="G1192" s="226" t="e">
        <f>VLOOKUP($C1192,'Orçamento Base'!$D$11:$S$1673,4,FALSE)</f>
        <v>#N/A</v>
      </c>
      <c r="H1192" s="377">
        <f>IFERROR(VLOOKUP($C1192,'Orçamento Base'!$D$11:$S$1673,6,FALSE),0)</f>
        <v>0</v>
      </c>
      <c r="I1192" s="208" t="e">
        <f>VLOOKUP($C1192,'Orçamento Base'!$D$11:$S$1673,5,FALSE)</f>
        <v>#N/A</v>
      </c>
      <c r="J1192" s="167" t="e">
        <f>IF(Comparativo!$E$6="Tabela Não Desonerada",VLOOKUP($C1192,'Orçamento Base'!$D$11:$S$1673,12,FALSE),VLOOKUP($C1192,#REF!,12,FALSE))</f>
        <v>#N/A</v>
      </c>
      <c r="K1192" s="167">
        <f>IFERROR(IF(Comparativo!$E$6="Tabela Não Desonerada",VLOOKUP($C1192,'Orçamento Base'!$D$11:$S$1673,16,FALSE),VLOOKUP($C1192,#REF!,16,FALSE)),0)</f>
        <v>0</v>
      </c>
      <c r="L1192" s="575" t="e">
        <f>IF(AND($D1192="COMPOSICAO_PROPRIA",'Orçamento Base'!$N1192="-"),"14,18%",IF(AND($D1192="MERCADO",'Orçamento Base'!$N1192="-"),"15,38%",IF(Comparativo!$E$6="Tabela Não Desonerada",VLOOKUP($C1192,'Orçamento Base'!$D$11:$S$1673,11,FALSE),VLOOKUP($C1192,#REF!,11,FALSE))))</f>
        <v>#N/A</v>
      </c>
      <c r="M1192" s="209">
        <f>IF(Comparativo!$E$6="Tabela Não Desonerada",Encargos!$F$44,Encargos!$D$44)</f>
        <v>1.1122000000000001</v>
      </c>
    </row>
    <row r="1193" spans="1:13">
      <c r="A1193" s="207">
        <f>'Identificação-TCE'!$A$13</f>
        <v>1</v>
      </c>
      <c r="B1193" s="168" t="e">
        <f>IF(AND(G1193&lt;&gt;"",H1193&gt;0,I1193&lt;&gt;"",J1193&lt;&gt;0,K1193&lt;&gt;0),COUNT($B$11:B1192)+1,"")</f>
        <v>#N/A</v>
      </c>
      <c r="C1193" s="207">
        <f>IF('Orçamento Base'!$M1192=0,0,'Orçamento Base'!$D1192)</f>
        <v>0</v>
      </c>
      <c r="D1193" s="212" t="e">
        <f>IF('Orçamento Base'!$F1192=Aux.!$G$11,"CONTRATACAO_PUBLICA",IF(VLOOKUP($C1193,'Orçamento Base'!$D$11:$G$2116,3,FALSE)="INDEXADO",VLOOKUP(VLOOKUP($C1192,'Orçamento Base'!$D$11:$G$2116,2,FALSE),'Index N_DESON.'!$A$9:$B$604,2),VLOOKUP($C1193,'Orçamento Base'!$D$11:$G$2116,3,FALSE)))</f>
        <v>#N/A</v>
      </c>
      <c r="E1193" s="208" t="e">
        <f>VLOOKUP($C1193,'Orçamento Base'!$D$11:$S$1673,2,FALSE)</f>
        <v>#N/A</v>
      </c>
      <c r="F1193" s="211">
        <f>Dados!$C$7</f>
        <v>44652</v>
      </c>
      <c r="G1193" s="226" t="e">
        <f>VLOOKUP($C1193,'Orçamento Base'!$D$11:$S$1673,4,FALSE)</f>
        <v>#N/A</v>
      </c>
      <c r="H1193" s="377">
        <f>IFERROR(VLOOKUP($C1193,'Orçamento Base'!$D$11:$S$1673,6,FALSE),0)</f>
        <v>0</v>
      </c>
      <c r="I1193" s="208" t="e">
        <f>VLOOKUP($C1193,'Orçamento Base'!$D$11:$S$1673,5,FALSE)</f>
        <v>#N/A</v>
      </c>
      <c r="J1193" s="167" t="e">
        <f>IF(Comparativo!$E$6="Tabela Não Desonerada",VLOOKUP($C1193,'Orçamento Base'!$D$11:$S$1673,12,FALSE),VLOOKUP($C1193,#REF!,12,FALSE))</f>
        <v>#N/A</v>
      </c>
      <c r="K1193" s="167">
        <f>IFERROR(IF(Comparativo!$E$6="Tabela Não Desonerada",VLOOKUP($C1193,'Orçamento Base'!$D$11:$S$1673,16,FALSE),VLOOKUP($C1193,#REF!,16,FALSE)),0)</f>
        <v>0</v>
      </c>
      <c r="L1193" s="575" t="e">
        <f>IF(AND($D1193="COMPOSICAO_PROPRIA",'Orçamento Base'!$N1193="-"),"14,18%",IF(AND($D1193="MERCADO",'Orçamento Base'!$N1193="-"),"15,38%",IF(Comparativo!$E$6="Tabela Não Desonerada",VLOOKUP($C1193,'Orçamento Base'!$D$11:$S$1673,11,FALSE),VLOOKUP($C1193,#REF!,11,FALSE))))</f>
        <v>#N/A</v>
      </c>
      <c r="M1193" s="209">
        <f>IF(Comparativo!$E$6="Tabela Não Desonerada",Encargos!$F$44,Encargos!$D$44)</f>
        <v>1.1122000000000001</v>
      </c>
    </row>
    <row r="1194" spans="1:13">
      <c r="A1194" s="207">
        <f>'Identificação-TCE'!$A$13</f>
        <v>1</v>
      </c>
      <c r="B1194" s="168" t="e">
        <f>IF(AND(G1194&lt;&gt;"",H1194&gt;0,I1194&lt;&gt;"",J1194&lt;&gt;0,K1194&lt;&gt;0),COUNT($B$11:B1193)+1,"")</f>
        <v>#N/A</v>
      </c>
      <c r="C1194" s="207">
        <f>IF('Orçamento Base'!$M1193=0,0,'Orçamento Base'!$D1193)</f>
        <v>0</v>
      </c>
      <c r="D1194" s="212" t="e">
        <f>IF('Orçamento Base'!$F1193=Aux.!$G$11,"CONTRATACAO_PUBLICA",IF(VLOOKUP($C1194,'Orçamento Base'!$D$11:$G$2116,3,FALSE)="INDEXADO",VLOOKUP(VLOOKUP($C1193,'Orçamento Base'!$D$11:$G$2116,2,FALSE),'Index N_DESON.'!$A$9:$B$604,2),VLOOKUP($C1194,'Orçamento Base'!$D$11:$G$2116,3,FALSE)))</f>
        <v>#N/A</v>
      </c>
      <c r="E1194" s="208" t="e">
        <f>VLOOKUP($C1194,'Orçamento Base'!$D$11:$S$1673,2,FALSE)</f>
        <v>#N/A</v>
      </c>
      <c r="F1194" s="211">
        <f>Dados!$C$7</f>
        <v>44652</v>
      </c>
      <c r="G1194" s="226" t="e">
        <f>VLOOKUP($C1194,'Orçamento Base'!$D$11:$S$1673,4,FALSE)</f>
        <v>#N/A</v>
      </c>
      <c r="H1194" s="377">
        <f>IFERROR(VLOOKUP($C1194,'Orçamento Base'!$D$11:$S$1673,6,FALSE),0)</f>
        <v>0</v>
      </c>
      <c r="I1194" s="208" t="e">
        <f>VLOOKUP($C1194,'Orçamento Base'!$D$11:$S$1673,5,FALSE)</f>
        <v>#N/A</v>
      </c>
      <c r="J1194" s="167" t="e">
        <f>IF(Comparativo!$E$6="Tabela Não Desonerada",VLOOKUP($C1194,'Orçamento Base'!$D$11:$S$1673,12,FALSE),VLOOKUP($C1194,#REF!,12,FALSE))</f>
        <v>#N/A</v>
      </c>
      <c r="K1194" s="167">
        <f>IFERROR(IF(Comparativo!$E$6="Tabela Não Desonerada",VLOOKUP($C1194,'Orçamento Base'!$D$11:$S$1673,16,FALSE),VLOOKUP($C1194,#REF!,16,FALSE)),0)</f>
        <v>0</v>
      </c>
      <c r="L1194" s="575" t="e">
        <f>IF(AND($D1194="COMPOSICAO_PROPRIA",'Orçamento Base'!$N1194="-"),"14,18%",IF(AND($D1194="MERCADO",'Orçamento Base'!$N1194="-"),"15,38%",IF(Comparativo!$E$6="Tabela Não Desonerada",VLOOKUP($C1194,'Orçamento Base'!$D$11:$S$1673,11,FALSE),VLOOKUP($C1194,#REF!,11,FALSE))))</f>
        <v>#N/A</v>
      </c>
      <c r="M1194" s="209">
        <f>IF(Comparativo!$E$6="Tabela Não Desonerada",Encargos!$F$44,Encargos!$D$44)</f>
        <v>1.1122000000000001</v>
      </c>
    </row>
    <row r="1195" spans="1:13">
      <c r="A1195" s="207">
        <f>'Identificação-TCE'!$A$13</f>
        <v>1</v>
      </c>
      <c r="B1195" s="168" t="e">
        <f>IF(AND(G1195&lt;&gt;"",H1195&gt;0,I1195&lt;&gt;"",J1195&lt;&gt;0,K1195&lt;&gt;0),COUNT($B$11:B1194)+1,"")</f>
        <v>#N/A</v>
      </c>
      <c r="C1195" s="207">
        <f>IF('Orçamento Base'!$M1194=0,0,'Orçamento Base'!$D1194)</f>
        <v>0</v>
      </c>
      <c r="D1195" s="212" t="e">
        <f>IF('Orçamento Base'!$F1194=Aux.!$G$11,"CONTRATACAO_PUBLICA",IF(VLOOKUP($C1195,'Orçamento Base'!$D$11:$G$2116,3,FALSE)="INDEXADO",VLOOKUP(VLOOKUP($C1194,'Orçamento Base'!$D$11:$G$2116,2,FALSE),'Index N_DESON.'!$A$9:$B$604,2),VLOOKUP($C1195,'Orçamento Base'!$D$11:$G$2116,3,FALSE)))</f>
        <v>#N/A</v>
      </c>
      <c r="E1195" s="208" t="e">
        <f>VLOOKUP($C1195,'Orçamento Base'!$D$11:$S$1673,2,FALSE)</f>
        <v>#N/A</v>
      </c>
      <c r="F1195" s="211">
        <f>Dados!$C$7</f>
        <v>44652</v>
      </c>
      <c r="G1195" s="226" t="e">
        <f>VLOOKUP($C1195,'Orçamento Base'!$D$11:$S$1673,4,FALSE)</f>
        <v>#N/A</v>
      </c>
      <c r="H1195" s="377">
        <f>IFERROR(VLOOKUP($C1195,'Orçamento Base'!$D$11:$S$1673,6,FALSE),0)</f>
        <v>0</v>
      </c>
      <c r="I1195" s="208" t="e">
        <f>VLOOKUP($C1195,'Orçamento Base'!$D$11:$S$1673,5,FALSE)</f>
        <v>#N/A</v>
      </c>
      <c r="J1195" s="167" t="e">
        <f>IF(Comparativo!$E$6="Tabela Não Desonerada",VLOOKUP($C1195,'Orçamento Base'!$D$11:$S$1673,12,FALSE),VLOOKUP($C1195,#REF!,12,FALSE))</f>
        <v>#N/A</v>
      </c>
      <c r="K1195" s="167">
        <f>IFERROR(IF(Comparativo!$E$6="Tabela Não Desonerada",VLOOKUP($C1195,'Orçamento Base'!$D$11:$S$1673,16,FALSE),VLOOKUP($C1195,#REF!,16,FALSE)),0)</f>
        <v>0</v>
      </c>
      <c r="L1195" s="575" t="e">
        <f>IF(AND($D1195="COMPOSICAO_PROPRIA",'Orçamento Base'!$N1195="-"),"14,18%",IF(AND($D1195="MERCADO",'Orçamento Base'!$N1195="-"),"15,38%",IF(Comparativo!$E$6="Tabela Não Desonerada",VLOOKUP($C1195,'Orçamento Base'!$D$11:$S$1673,11,FALSE),VLOOKUP($C1195,#REF!,11,FALSE))))</f>
        <v>#N/A</v>
      </c>
      <c r="M1195" s="209">
        <f>IF(Comparativo!$E$6="Tabela Não Desonerada",Encargos!$F$44,Encargos!$D$44)</f>
        <v>1.1122000000000001</v>
      </c>
    </row>
    <row r="1196" spans="1:13">
      <c r="A1196" s="207">
        <f>'Identificação-TCE'!$A$13</f>
        <v>1</v>
      </c>
      <c r="B1196" s="168" t="e">
        <f>IF(AND(G1196&lt;&gt;"",H1196&gt;0,I1196&lt;&gt;"",J1196&lt;&gt;0,K1196&lt;&gt;0),COUNT($B$11:B1195)+1,"")</f>
        <v>#N/A</v>
      </c>
      <c r="C1196" s="207">
        <f>IF('Orçamento Base'!$M1195=0,0,'Orçamento Base'!$D1195)</f>
        <v>0</v>
      </c>
      <c r="D1196" s="212" t="e">
        <f>IF('Orçamento Base'!$F1195=Aux.!$G$11,"CONTRATACAO_PUBLICA",IF(VLOOKUP($C1196,'Orçamento Base'!$D$11:$G$2116,3,FALSE)="INDEXADO",VLOOKUP(VLOOKUP($C1195,'Orçamento Base'!$D$11:$G$2116,2,FALSE),'Index N_DESON.'!$A$9:$B$604,2),VLOOKUP($C1196,'Orçamento Base'!$D$11:$G$2116,3,FALSE)))</f>
        <v>#N/A</v>
      </c>
      <c r="E1196" s="208" t="e">
        <f>VLOOKUP($C1196,'Orçamento Base'!$D$11:$S$1673,2,FALSE)</f>
        <v>#N/A</v>
      </c>
      <c r="F1196" s="211">
        <f>Dados!$C$7</f>
        <v>44652</v>
      </c>
      <c r="G1196" s="226" t="e">
        <f>VLOOKUP($C1196,'Orçamento Base'!$D$11:$S$1673,4,FALSE)</f>
        <v>#N/A</v>
      </c>
      <c r="H1196" s="377">
        <f>IFERROR(VLOOKUP($C1196,'Orçamento Base'!$D$11:$S$1673,6,FALSE),0)</f>
        <v>0</v>
      </c>
      <c r="I1196" s="208" t="e">
        <f>VLOOKUP($C1196,'Orçamento Base'!$D$11:$S$1673,5,FALSE)</f>
        <v>#N/A</v>
      </c>
      <c r="J1196" s="167" t="e">
        <f>IF(Comparativo!$E$6="Tabela Não Desonerada",VLOOKUP($C1196,'Orçamento Base'!$D$11:$S$1673,12,FALSE),VLOOKUP($C1196,#REF!,12,FALSE))</f>
        <v>#N/A</v>
      </c>
      <c r="K1196" s="167">
        <f>IFERROR(IF(Comparativo!$E$6="Tabela Não Desonerada",VLOOKUP($C1196,'Orçamento Base'!$D$11:$S$1673,16,FALSE),VLOOKUP($C1196,#REF!,16,FALSE)),0)</f>
        <v>0</v>
      </c>
      <c r="L1196" s="575" t="e">
        <f>IF(AND($D1196="COMPOSICAO_PROPRIA",'Orçamento Base'!$N1196="-"),"14,18%",IF(AND($D1196="MERCADO",'Orçamento Base'!$N1196="-"),"15,38%",IF(Comparativo!$E$6="Tabela Não Desonerada",VLOOKUP($C1196,'Orçamento Base'!$D$11:$S$1673,11,FALSE),VLOOKUP($C1196,#REF!,11,FALSE))))</f>
        <v>#N/A</v>
      </c>
      <c r="M1196" s="209">
        <f>IF(Comparativo!$E$6="Tabela Não Desonerada",Encargos!$F$44,Encargos!$D$44)</f>
        <v>1.1122000000000001</v>
      </c>
    </row>
    <row r="1197" spans="1:13">
      <c r="A1197" s="207">
        <f>'Identificação-TCE'!$A$13</f>
        <v>1</v>
      </c>
      <c r="B1197" s="168" t="e">
        <f>IF(AND(G1197&lt;&gt;"",H1197&gt;0,I1197&lt;&gt;"",J1197&lt;&gt;0,K1197&lt;&gt;0),COUNT($B$11:B1196)+1,"")</f>
        <v>#N/A</v>
      </c>
      <c r="C1197" s="207">
        <f>IF('Orçamento Base'!$M1196=0,0,'Orçamento Base'!$D1196)</f>
        <v>0</v>
      </c>
      <c r="D1197" s="212" t="e">
        <f>IF('Orçamento Base'!$F1196=Aux.!$G$11,"CONTRATACAO_PUBLICA",IF(VLOOKUP($C1197,'Orçamento Base'!$D$11:$G$2116,3,FALSE)="INDEXADO",VLOOKUP(VLOOKUP($C1196,'Orçamento Base'!$D$11:$G$2116,2,FALSE),'Index N_DESON.'!$A$9:$B$604,2),VLOOKUP($C1197,'Orçamento Base'!$D$11:$G$2116,3,FALSE)))</f>
        <v>#N/A</v>
      </c>
      <c r="E1197" s="208" t="e">
        <f>VLOOKUP($C1197,'Orçamento Base'!$D$11:$S$1673,2,FALSE)</f>
        <v>#N/A</v>
      </c>
      <c r="F1197" s="211">
        <f>Dados!$C$7</f>
        <v>44652</v>
      </c>
      <c r="G1197" s="226" t="e">
        <f>VLOOKUP($C1197,'Orçamento Base'!$D$11:$S$1673,4,FALSE)</f>
        <v>#N/A</v>
      </c>
      <c r="H1197" s="377">
        <f>IFERROR(VLOOKUP($C1197,'Orçamento Base'!$D$11:$S$1673,6,FALSE),0)</f>
        <v>0</v>
      </c>
      <c r="I1197" s="208" t="e">
        <f>VLOOKUP($C1197,'Orçamento Base'!$D$11:$S$1673,5,FALSE)</f>
        <v>#N/A</v>
      </c>
      <c r="J1197" s="167" t="e">
        <f>IF(Comparativo!$E$6="Tabela Não Desonerada",VLOOKUP($C1197,'Orçamento Base'!$D$11:$S$1673,12,FALSE),VLOOKUP($C1197,#REF!,12,FALSE))</f>
        <v>#N/A</v>
      </c>
      <c r="K1197" s="167">
        <f>IFERROR(IF(Comparativo!$E$6="Tabela Não Desonerada",VLOOKUP($C1197,'Orçamento Base'!$D$11:$S$1673,16,FALSE),VLOOKUP($C1197,#REF!,16,FALSE)),0)</f>
        <v>0</v>
      </c>
      <c r="L1197" s="575" t="e">
        <f>IF(AND($D1197="COMPOSICAO_PROPRIA",'Orçamento Base'!$N1197="-"),"14,18%",IF(AND($D1197="MERCADO",'Orçamento Base'!$N1197="-"),"15,38%",IF(Comparativo!$E$6="Tabela Não Desonerada",VLOOKUP($C1197,'Orçamento Base'!$D$11:$S$1673,11,FALSE),VLOOKUP($C1197,#REF!,11,FALSE))))</f>
        <v>#N/A</v>
      </c>
      <c r="M1197" s="209">
        <f>IF(Comparativo!$E$6="Tabela Não Desonerada",Encargos!$F$44,Encargos!$D$44)</f>
        <v>1.1122000000000001</v>
      </c>
    </row>
    <row r="1198" spans="1:13">
      <c r="A1198" s="207">
        <f>'Identificação-TCE'!$A$13</f>
        <v>1</v>
      </c>
      <c r="B1198" s="168" t="e">
        <f>IF(AND(G1198&lt;&gt;"",H1198&gt;0,I1198&lt;&gt;"",J1198&lt;&gt;0,K1198&lt;&gt;0),COUNT($B$11:B1197)+1,"")</f>
        <v>#N/A</v>
      </c>
      <c r="C1198" s="207">
        <f>IF('Orçamento Base'!$M1197=0,0,'Orçamento Base'!$D1197)</f>
        <v>0</v>
      </c>
      <c r="D1198" s="212" t="e">
        <f>IF('Orçamento Base'!$F1197=Aux.!$G$11,"CONTRATACAO_PUBLICA",IF(VLOOKUP($C1198,'Orçamento Base'!$D$11:$G$2116,3,FALSE)="INDEXADO",VLOOKUP(VLOOKUP($C1197,'Orçamento Base'!$D$11:$G$2116,2,FALSE),'Index N_DESON.'!$A$9:$B$604,2),VLOOKUP($C1198,'Orçamento Base'!$D$11:$G$2116,3,FALSE)))</f>
        <v>#N/A</v>
      </c>
      <c r="E1198" s="208" t="e">
        <f>VLOOKUP($C1198,'Orçamento Base'!$D$11:$S$1673,2,FALSE)</f>
        <v>#N/A</v>
      </c>
      <c r="F1198" s="211">
        <f>Dados!$C$7</f>
        <v>44652</v>
      </c>
      <c r="G1198" s="226" t="e">
        <f>VLOOKUP($C1198,'Orçamento Base'!$D$11:$S$1673,4,FALSE)</f>
        <v>#N/A</v>
      </c>
      <c r="H1198" s="377">
        <f>IFERROR(VLOOKUP($C1198,'Orçamento Base'!$D$11:$S$1673,6,FALSE),0)</f>
        <v>0</v>
      </c>
      <c r="I1198" s="208" t="e">
        <f>VLOOKUP($C1198,'Orçamento Base'!$D$11:$S$1673,5,FALSE)</f>
        <v>#N/A</v>
      </c>
      <c r="J1198" s="167" t="e">
        <f>IF(Comparativo!$E$6="Tabela Não Desonerada",VLOOKUP($C1198,'Orçamento Base'!$D$11:$S$1673,12,FALSE),VLOOKUP($C1198,#REF!,12,FALSE))</f>
        <v>#N/A</v>
      </c>
      <c r="K1198" s="167">
        <f>IFERROR(IF(Comparativo!$E$6="Tabela Não Desonerada",VLOOKUP($C1198,'Orçamento Base'!$D$11:$S$1673,16,FALSE),VLOOKUP($C1198,#REF!,16,FALSE)),0)</f>
        <v>0</v>
      </c>
      <c r="L1198" s="575" t="e">
        <f>IF(AND($D1198="COMPOSICAO_PROPRIA",'Orçamento Base'!$N1198="-"),"14,18%",IF(AND($D1198="MERCADO",'Orçamento Base'!$N1198="-"),"15,38%",IF(Comparativo!$E$6="Tabela Não Desonerada",VLOOKUP($C1198,'Orçamento Base'!$D$11:$S$1673,11,FALSE),VLOOKUP($C1198,#REF!,11,FALSE))))</f>
        <v>#N/A</v>
      </c>
      <c r="M1198" s="209">
        <f>IF(Comparativo!$E$6="Tabela Não Desonerada",Encargos!$F$44,Encargos!$D$44)</f>
        <v>1.1122000000000001</v>
      </c>
    </row>
    <row r="1199" spans="1:13">
      <c r="A1199" s="207">
        <f>'Identificação-TCE'!$A$13</f>
        <v>1</v>
      </c>
      <c r="B1199" s="168" t="e">
        <f>IF(AND(G1199&lt;&gt;"",H1199&gt;0,I1199&lt;&gt;"",J1199&lt;&gt;0,K1199&lt;&gt;0),COUNT($B$11:B1198)+1,"")</f>
        <v>#N/A</v>
      </c>
      <c r="C1199" s="207">
        <f>IF('Orçamento Base'!$M1198=0,0,'Orçamento Base'!$D1198)</f>
        <v>0</v>
      </c>
      <c r="D1199" s="212" t="e">
        <f>IF('Orçamento Base'!$F1198=Aux.!$G$11,"CONTRATACAO_PUBLICA",IF(VLOOKUP($C1199,'Orçamento Base'!$D$11:$G$2116,3,FALSE)="INDEXADO",VLOOKUP(VLOOKUP($C1198,'Orçamento Base'!$D$11:$G$2116,2,FALSE),'Index N_DESON.'!$A$9:$B$604,2),VLOOKUP($C1199,'Orçamento Base'!$D$11:$G$2116,3,FALSE)))</f>
        <v>#N/A</v>
      </c>
      <c r="E1199" s="208" t="e">
        <f>VLOOKUP($C1199,'Orçamento Base'!$D$11:$S$1673,2,FALSE)</f>
        <v>#N/A</v>
      </c>
      <c r="F1199" s="211">
        <f>Dados!$C$7</f>
        <v>44652</v>
      </c>
      <c r="G1199" s="226" t="e">
        <f>VLOOKUP($C1199,'Orçamento Base'!$D$11:$S$1673,4,FALSE)</f>
        <v>#N/A</v>
      </c>
      <c r="H1199" s="377">
        <f>IFERROR(VLOOKUP($C1199,'Orçamento Base'!$D$11:$S$1673,6,FALSE),0)</f>
        <v>0</v>
      </c>
      <c r="I1199" s="208" t="e">
        <f>VLOOKUP($C1199,'Orçamento Base'!$D$11:$S$1673,5,FALSE)</f>
        <v>#N/A</v>
      </c>
      <c r="J1199" s="167" t="e">
        <f>IF(Comparativo!$E$6="Tabela Não Desonerada",VLOOKUP($C1199,'Orçamento Base'!$D$11:$S$1673,12,FALSE),VLOOKUP($C1199,#REF!,12,FALSE))</f>
        <v>#N/A</v>
      </c>
      <c r="K1199" s="167">
        <f>IFERROR(IF(Comparativo!$E$6="Tabela Não Desonerada",VLOOKUP($C1199,'Orçamento Base'!$D$11:$S$1673,16,FALSE),VLOOKUP($C1199,#REF!,16,FALSE)),0)</f>
        <v>0</v>
      </c>
      <c r="L1199" s="575" t="e">
        <f>IF(AND($D1199="COMPOSICAO_PROPRIA",'Orçamento Base'!$N1199="-"),"14,18%",IF(AND($D1199="MERCADO",'Orçamento Base'!$N1199="-"),"15,38%",IF(Comparativo!$E$6="Tabela Não Desonerada",VLOOKUP($C1199,'Orçamento Base'!$D$11:$S$1673,11,FALSE),VLOOKUP($C1199,#REF!,11,FALSE))))</f>
        <v>#N/A</v>
      </c>
      <c r="M1199" s="209">
        <f>IF(Comparativo!$E$6="Tabela Não Desonerada",Encargos!$F$44,Encargos!$D$44)</f>
        <v>1.1122000000000001</v>
      </c>
    </row>
    <row r="1200" spans="1:13">
      <c r="A1200" s="207">
        <f>'Identificação-TCE'!$A$13</f>
        <v>1</v>
      </c>
      <c r="B1200" s="168" t="e">
        <f>IF(AND(G1200&lt;&gt;"",H1200&gt;0,I1200&lt;&gt;"",J1200&lt;&gt;0,K1200&lt;&gt;0),COUNT($B$11:B1199)+1,"")</f>
        <v>#N/A</v>
      </c>
      <c r="C1200" s="207">
        <f>IF('Orçamento Base'!$M1199=0,0,'Orçamento Base'!$D1199)</f>
        <v>0</v>
      </c>
      <c r="D1200" s="212" t="e">
        <f>IF('Orçamento Base'!$F1199=Aux.!$G$11,"CONTRATACAO_PUBLICA",IF(VLOOKUP($C1200,'Orçamento Base'!$D$11:$G$2116,3,FALSE)="INDEXADO",VLOOKUP(VLOOKUP($C1199,'Orçamento Base'!$D$11:$G$2116,2,FALSE),'Index N_DESON.'!$A$9:$B$604,2),VLOOKUP($C1200,'Orçamento Base'!$D$11:$G$2116,3,FALSE)))</f>
        <v>#N/A</v>
      </c>
      <c r="E1200" s="208" t="e">
        <f>VLOOKUP($C1200,'Orçamento Base'!$D$11:$S$1673,2,FALSE)</f>
        <v>#N/A</v>
      </c>
      <c r="F1200" s="211">
        <f>Dados!$C$7</f>
        <v>44652</v>
      </c>
      <c r="G1200" s="226" t="e">
        <f>VLOOKUP($C1200,'Orçamento Base'!$D$11:$S$1673,4,FALSE)</f>
        <v>#N/A</v>
      </c>
      <c r="H1200" s="377">
        <f>IFERROR(VLOOKUP($C1200,'Orçamento Base'!$D$11:$S$1673,6,FALSE),0)</f>
        <v>0</v>
      </c>
      <c r="I1200" s="208" t="e">
        <f>VLOOKUP($C1200,'Orçamento Base'!$D$11:$S$1673,5,FALSE)</f>
        <v>#N/A</v>
      </c>
      <c r="J1200" s="167" t="e">
        <f>IF(Comparativo!$E$6="Tabela Não Desonerada",VLOOKUP($C1200,'Orçamento Base'!$D$11:$S$1673,12,FALSE),VLOOKUP($C1200,#REF!,12,FALSE))</f>
        <v>#N/A</v>
      </c>
      <c r="K1200" s="167">
        <f>IFERROR(IF(Comparativo!$E$6="Tabela Não Desonerada",VLOOKUP($C1200,'Orçamento Base'!$D$11:$S$1673,16,FALSE),VLOOKUP($C1200,#REF!,16,FALSE)),0)</f>
        <v>0</v>
      </c>
      <c r="L1200" s="575" t="e">
        <f>IF(AND($D1200="COMPOSICAO_PROPRIA",'Orçamento Base'!$N1200="-"),"14,18%",IF(AND($D1200="MERCADO",'Orçamento Base'!$N1200="-"),"15,38%",IF(Comparativo!$E$6="Tabela Não Desonerada",VLOOKUP($C1200,'Orçamento Base'!$D$11:$S$1673,11,FALSE),VLOOKUP($C1200,#REF!,11,FALSE))))</f>
        <v>#N/A</v>
      </c>
      <c r="M1200" s="209">
        <f>IF(Comparativo!$E$6="Tabela Não Desonerada",Encargos!$F$44,Encargos!$D$44)</f>
        <v>1.1122000000000001</v>
      </c>
    </row>
    <row r="1201" spans="1:13">
      <c r="A1201" s="207">
        <f>'Identificação-TCE'!$A$13</f>
        <v>1</v>
      </c>
      <c r="B1201" s="168" t="e">
        <f>IF(AND(G1201&lt;&gt;"",H1201&gt;0,I1201&lt;&gt;"",J1201&lt;&gt;0,K1201&lt;&gt;0),COUNT($B$11:B1200)+1,"")</f>
        <v>#N/A</v>
      </c>
      <c r="C1201" s="207">
        <f>IF('Orçamento Base'!$M1200=0,0,'Orçamento Base'!$D1200)</f>
        <v>0</v>
      </c>
      <c r="D1201" s="212" t="e">
        <f>IF('Orçamento Base'!$F1200=Aux.!$G$11,"CONTRATACAO_PUBLICA",IF(VLOOKUP($C1201,'Orçamento Base'!$D$11:$G$2116,3,FALSE)="INDEXADO",VLOOKUP(VLOOKUP($C1200,'Orçamento Base'!$D$11:$G$2116,2,FALSE),'Index N_DESON.'!$A$9:$B$604,2),VLOOKUP($C1201,'Orçamento Base'!$D$11:$G$2116,3,FALSE)))</f>
        <v>#N/A</v>
      </c>
      <c r="E1201" s="208" t="e">
        <f>VLOOKUP($C1201,'Orçamento Base'!$D$11:$S$1673,2,FALSE)</f>
        <v>#N/A</v>
      </c>
      <c r="F1201" s="211">
        <f>Dados!$C$7</f>
        <v>44652</v>
      </c>
      <c r="G1201" s="226" t="e">
        <f>VLOOKUP($C1201,'Orçamento Base'!$D$11:$S$1673,4,FALSE)</f>
        <v>#N/A</v>
      </c>
      <c r="H1201" s="377">
        <f>IFERROR(VLOOKUP($C1201,'Orçamento Base'!$D$11:$S$1673,6,FALSE),0)</f>
        <v>0</v>
      </c>
      <c r="I1201" s="208" t="e">
        <f>VLOOKUP($C1201,'Orçamento Base'!$D$11:$S$1673,5,FALSE)</f>
        <v>#N/A</v>
      </c>
      <c r="J1201" s="167" t="e">
        <f>IF(Comparativo!$E$6="Tabela Não Desonerada",VLOOKUP($C1201,'Orçamento Base'!$D$11:$S$1673,12,FALSE),VLOOKUP($C1201,#REF!,12,FALSE))</f>
        <v>#N/A</v>
      </c>
      <c r="K1201" s="167">
        <f>IFERROR(IF(Comparativo!$E$6="Tabela Não Desonerada",VLOOKUP($C1201,'Orçamento Base'!$D$11:$S$1673,16,FALSE),VLOOKUP($C1201,#REF!,16,FALSE)),0)</f>
        <v>0</v>
      </c>
      <c r="L1201" s="575" t="e">
        <f>IF(AND($D1201="COMPOSICAO_PROPRIA",'Orçamento Base'!$N1201="-"),"14,18%",IF(AND($D1201="MERCADO",'Orçamento Base'!$N1201="-"),"15,38%",IF(Comparativo!$E$6="Tabela Não Desonerada",VLOOKUP($C1201,'Orçamento Base'!$D$11:$S$1673,11,FALSE),VLOOKUP($C1201,#REF!,11,FALSE))))</f>
        <v>#N/A</v>
      </c>
      <c r="M1201" s="209">
        <f>IF(Comparativo!$E$6="Tabela Não Desonerada",Encargos!$F$44,Encargos!$D$44)</f>
        <v>1.1122000000000001</v>
      </c>
    </row>
    <row r="1202" spans="1:13">
      <c r="A1202" s="207">
        <f>'Identificação-TCE'!$A$13</f>
        <v>1</v>
      </c>
      <c r="B1202" s="168" t="e">
        <f>IF(AND(G1202&lt;&gt;"",H1202&gt;0,I1202&lt;&gt;"",J1202&lt;&gt;0,K1202&lt;&gt;0),COUNT($B$11:B1201)+1,"")</f>
        <v>#N/A</v>
      </c>
      <c r="C1202" s="207">
        <f>IF('Orçamento Base'!$M1201=0,0,'Orçamento Base'!$D1201)</f>
        <v>0</v>
      </c>
      <c r="D1202" s="212" t="e">
        <f>IF('Orçamento Base'!$F1201=Aux.!$G$11,"CONTRATACAO_PUBLICA",IF(VLOOKUP($C1202,'Orçamento Base'!$D$11:$G$2116,3,FALSE)="INDEXADO",VLOOKUP(VLOOKUP($C1201,'Orçamento Base'!$D$11:$G$2116,2,FALSE),'Index N_DESON.'!$A$9:$B$604,2),VLOOKUP($C1202,'Orçamento Base'!$D$11:$G$2116,3,FALSE)))</f>
        <v>#N/A</v>
      </c>
      <c r="E1202" s="208" t="e">
        <f>VLOOKUP($C1202,'Orçamento Base'!$D$11:$S$1673,2,FALSE)</f>
        <v>#N/A</v>
      </c>
      <c r="F1202" s="211">
        <f>Dados!$C$7</f>
        <v>44652</v>
      </c>
      <c r="G1202" s="226" t="e">
        <f>VLOOKUP($C1202,'Orçamento Base'!$D$11:$S$1673,4,FALSE)</f>
        <v>#N/A</v>
      </c>
      <c r="H1202" s="377">
        <f>IFERROR(VLOOKUP($C1202,'Orçamento Base'!$D$11:$S$1673,6,FALSE),0)</f>
        <v>0</v>
      </c>
      <c r="I1202" s="208" t="e">
        <f>VLOOKUP($C1202,'Orçamento Base'!$D$11:$S$1673,5,FALSE)</f>
        <v>#N/A</v>
      </c>
      <c r="J1202" s="167" t="e">
        <f>IF(Comparativo!$E$6="Tabela Não Desonerada",VLOOKUP($C1202,'Orçamento Base'!$D$11:$S$1673,12,FALSE),VLOOKUP($C1202,#REF!,12,FALSE))</f>
        <v>#N/A</v>
      </c>
      <c r="K1202" s="167">
        <f>IFERROR(IF(Comparativo!$E$6="Tabela Não Desonerada",VLOOKUP($C1202,'Orçamento Base'!$D$11:$S$1673,16,FALSE),VLOOKUP($C1202,#REF!,16,FALSE)),0)</f>
        <v>0</v>
      </c>
      <c r="L1202" s="575" t="e">
        <f>IF(AND($D1202="COMPOSICAO_PROPRIA",'Orçamento Base'!$N1202="-"),"14,18%",IF(AND($D1202="MERCADO",'Orçamento Base'!$N1202="-"),"15,38%",IF(Comparativo!$E$6="Tabela Não Desonerada",VLOOKUP($C1202,'Orçamento Base'!$D$11:$S$1673,11,FALSE),VLOOKUP($C1202,#REF!,11,FALSE))))</f>
        <v>#N/A</v>
      </c>
      <c r="M1202" s="209">
        <f>IF(Comparativo!$E$6="Tabela Não Desonerada",Encargos!$F$44,Encargos!$D$44)</f>
        <v>1.1122000000000001</v>
      </c>
    </row>
    <row r="1203" spans="1:13">
      <c r="A1203" s="207">
        <f>'Identificação-TCE'!$A$13</f>
        <v>1</v>
      </c>
      <c r="B1203" s="168" t="e">
        <f>IF(AND(G1203&lt;&gt;"",H1203&gt;0,I1203&lt;&gt;"",J1203&lt;&gt;0,K1203&lt;&gt;0),COUNT($B$11:B1202)+1,"")</f>
        <v>#N/A</v>
      </c>
      <c r="C1203" s="207">
        <f>IF('Orçamento Base'!$M1202=0,0,'Orçamento Base'!$D1202)</f>
        <v>0</v>
      </c>
      <c r="D1203" s="212" t="e">
        <f>IF('Orçamento Base'!$F1202=Aux.!$G$11,"CONTRATACAO_PUBLICA",IF(VLOOKUP($C1203,'Orçamento Base'!$D$11:$G$2116,3,FALSE)="INDEXADO",VLOOKUP(VLOOKUP($C1202,'Orçamento Base'!$D$11:$G$2116,2,FALSE),'Index N_DESON.'!$A$9:$B$604,2),VLOOKUP($C1203,'Orçamento Base'!$D$11:$G$2116,3,FALSE)))</f>
        <v>#N/A</v>
      </c>
      <c r="E1203" s="208" t="e">
        <f>VLOOKUP($C1203,'Orçamento Base'!$D$11:$S$1673,2,FALSE)</f>
        <v>#N/A</v>
      </c>
      <c r="F1203" s="211">
        <f>Dados!$C$7</f>
        <v>44652</v>
      </c>
      <c r="G1203" s="226" t="e">
        <f>VLOOKUP($C1203,'Orçamento Base'!$D$11:$S$1673,4,FALSE)</f>
        <v>#N/A</v>
      </c>
      <c r="H1203" s="377">
        <f>IFERROR(VLOOKUP($C1203,'Orçamento Base'!$D$11:$S$1673,6,FALSE),0)</f>
        <v>0</v>
      </c>
      <c r="I1203" s="208" t="e">
        <f>VLOOKUP($C1203,'Orçamento Base'!$D$11:$S$1673,5,FALSE)</f>
        <v>#N/A</v>
      </c>
      <c r="J1203" s="167" t="e">
        <f>IF(Comparativo!$E$6="Tabela Não Desonerada",VLOOKUP($C1203,'Orçamento Base'!$D$11:$S$1673,12,FALSE),VLOOKUP($C1203,#REF!,12,FALSE))</f>
        <v>#N/A</v>
      </c>
      <c r="K1203" s="167">
        <f>IFERROR(IF(Comparativo!$E$6="Tabela Não Desonerada",VLOOKUP($C1203,'Orçamento Base'!$D$11:$S$1673,16,FALSE),VLOOKUP($C1203,#REF!,16,FALSE)),0)</f>
        <v>0</v>
      </c>
      <c r="L1203" s="575" t="e">
        <f>IF(AND($D1203="COMPOSICAO_PROPRIA",'Orçamento Base'!$N1203="-"),"14,18%",IF(AND($D1203="MERCADO",'Orçamento Base'!$N1203="-"),"15,38%",IF(Comparativo!$E$6="Tabela Não Desonerada",VLOOKUP($C1203,'Orçamento Base'!$D$11:$S$1673,11,FALSE),VLOOKUP($C1203,#REF!,11,FALSE))))</f>
        <v>#N/A</v>
      </c>
      <c r="M1203" s="209">
        <f>IF(Comparativo!$E$6="Tabela Não Desonerada",Encargos!$F$44,Encargos!$D$44)</f>
        <v>1.1122000000000001</v>
      </c>
    </row>
    <row r="1204" spans="1:13">
      <c r="A1204" s="207">
        <f>'Identificação-TCE'!$A$13</f>
        <v>1</v>
      </c>
      <c r="B1204" s="168" t="e">
        <f>IF(AND(G1204&lt;&gt;"",H1204&gt;0,I1204&lt;&gt;"",J1204&lt;&gt;0,K1204&lt;&gt;0),COUNT($B$11:B1203)+1,"")</f>
        <v>#N/A</v>
      </c>
      <c r="C1204" s="207">
        <f>IF('Orçamento Base'!$M1203=0,0,'Orçamento Base'!$D1203)</f>
        <v>0</v>
      </c>
      <c r="D1204" s="212" t="e">
        <f>IF('Orçamento Base'!$F1203=Aux.!$G$11,"CONTRATACAO_PUBLICA",IF(VLOOKUP($C1204,'Orçamento Base'!$D$11:$G$2116,3,FALSE)="INDEXADO",VLOOKUP(VLOOKUP($C1203,'Orçamento Base'!$D$11:$G$2116,2,FALSE),'Index N_DESON.'!$A$9:$B$604,2),VLOOKUP($C1204,'Orçamento Base'!$D$11:$G$2116,3,FALSE)))</f>
        <v>#N/A</v>
      </c>
      <c r="E1204" s="208" t="e">
        <f>VLOOKUP($C1204,'Orçamento Base'!$D$11:$S$1673,2,FALSE)</f>
        <v>#N/A</v>
      </c>
      <c r="F1204" s="211">
        <f>Dados!$C$7</f>
        <v>44652</v>
      </c>
      <c r="G1204" s="226" t="e">
        <f>VLOOKUP($C1204,'Orçamento Base'!$D$11:$S$1673,4,FALSE)</f>
        <v>#N/A</v>
      </c>
      <c r="H1204" s="377">
        <f>IFERROR(VLOOKUP($C1204,'Orçamento Base'!$D$11:$S$1673,6,FALSE),0)</f>
        <v>0</v>
      </c>
      <c r="I1204" s="208" t="e">
        <f>VLOOKUP($C1204,'Orçamento Base'!$D$11:$S$1673,5,FALSE)</f>
        <v>#N/A</v>
      </c>
      <c r="J1204" s="167" t="e">
        <f>IF(Comparativo!$E$6="Tabela Não Desonerada",VLOOKUP($C1204,'Orçamento Base'!$D$11:$S$1673,12,FALSE),VLOOKUP($C1204,#REF!,12,FALSE))</f>
        <v>#N/A</v>
      </c>
      <c r="K1204" s="167">
        <f>IFERROR(IF(Comparativo!$E$6="Tabela Não Desonerada",VLOOKUP($C1204,'Orçamento Base'!$D$11:$S$1673,16,FALSE),VLOOKUP($C1204,#REF!,16,FALSE)),0)</f>
        <v>0</v>
      </c>
      <c r="L1204" s="575" t="e">
        <f>IF(AND($D1204="COMPOSICAO_PROPRIA",'Orçamento Base'!$N1204="-"),"14,18%",IF(AND($D1204="MERCADO",'Orçamento Base'!$N1204="-"),"15,38%",IF(Comparativo!$E$6="Tabela Não Desonerada",VLOOKUP($C1204,'Orçamento Base'!$D$11:$S$1673,11,FALSE),VLOOKUP($C1204,#REF!,11,FALSE))))</f>
        <v>#N/A</v>
      </c>
      <c r="M1204" s="209">
        <f>IF(Comparativo!$E$6="Tabela Não Desonerada",Encargos!$F$44,Encargos!$D$44)</f>
        <v>1.1122000000000001</v>
      </c>
    </row>
    <row r="1205" spans="1:13">
      <c r="A1205" s="207">
        <f>'Identificação-TCE'!$A$13</f>
        <v>1</v>
      </c>
      <c r="B1205" s="168" t="e">
        <f>IF(AND(G1205&lt;&gt;"",H1205&gt;0,I1205&lt;&gt;"",J1205&lt;&gt;0,K1205&lt;&gt;0),COUNT($B$11:B1204)+1,"")</f>
        <v>#N/A</v>
      </c>
      <c r="C1205" s="207">
        <f>IF('Orçamento Base'!$M1204=0,0,'Orçamento Base'!$D1204)</f>
        <v>0</v>
      </c>
      <c r="D1205" s="212" t="e">
        <f>IF('Orçamento Base'!$F1204=Aux.!$G$11,"CONTRATACAO_PUBLICA",IF(VLOOKUP($C1205,'Orçamento Base'!$D$11:$G$2116,3,FALSE)="INDEXADO",VLOOKUP(VLOOKUP($C1204,'Orçamento Base'!$D$11:$G$2116,2,FALSE),'Index N_DESON.'!$A$9:$B$604,2),VLOOKUP($C1205,'Orçamento Base'!$D$11:$G$2116,3,FALSE)))</f>
        <v>#N/A</v>
      </c>
      <c r="E1205" s="208" t="e">
        <f>VLOOKUP($C1205,'Orçamento Base'!$D$11:$S$1673,2,FALSE)</f>
        <v>#N/A</v>
      </c>
      <c r="F1205" s="211">
        <f>Dados!$C$7</f>
        <v>44652</v>
      </c>
      <c r="G1205" s="226" t="e">
        <f>VLOOKUP($C1205,'Orçamento Base'!$D$11:$S$1673,4,FALSE)</f>
        <v>#N/A</v>
      </c>
      <c r="H1205" s="377">
        <f>IFERROR(VLOOKUP($C1205,'Orçamento Base'!$D$11:$S$1673,6,FALSE),0)</f>
        <v>0</v>
      </c>
      <c r="I1205" s="208" t="e">
        <f>VLOOKUP($C1205,'Orçamento Base'!$D$11:$S$1673,5,FALSE)</f>
        <v>#N/A</v>
      </c>
      <c r="J1205" s="167" t="e">
        <f>IF(Comparativo!$E$6="Tabela Não Desonerada",VLOOKUP($C1205,'Orçamento Base'!$D$11:$S$1673,12,FALSE),VLOOKUP($C1205,#REF!,12,FALSE))</f>
        <v>#N/A</v>
      </c>
      <c r="K1205" s="167">
        <f>IFERROR(IF(Comparativo!$E$6="Tabela Não Desonerada",VLOOKUP($C1205,'Orçamento Base'!$D$11:$S$1673,16,FALSE),VLOOKUP($C1205,#REF!,16,FALSE)),0)</f>
        <v>0</v>
      </c>
      <c r="L1205" s="575" t="e">
        <f>IF(AND($D1205="COMPOSICAO_PROPRIA",'Orçamento Base'!$N1205="-"),"14,18%",IF(AND($D1205="MERCADO",'Orçamento Base'!$N1205="-"),"15,38%",IF(Comparativo!$E$6="Tabela Não Desonerada",VLOOKUP($C1205,'Orçamento Base'!$D$11:$S$1673,11,FALSE),VLOOKUP($C1205,#REF!,11,FALSE))))</f>
        <v>#N/A</v>
      </c>
      <c r="M1205" s="209">
        <f>IF(Comparativo!$E$6="Tabela Não Desonerada",Encargos!$F$44,Encargos!$D$44)</f>
        <v>1.1122000000000001</v>
      </c>
    </row>
    <row r="1206" spans="1:13">
      <c r="A1206" s="207">
        <f>'Identificação-TCE'!$A$13</f>
        <v>1</v>
      </c>
      <c r="B1206" s="168" t="e">
        <f>IF(AND(G1206&lt;&gt;"",H1206&gt;0,I1206&lt;&gt;"",J1206&lt;&gt;0,K1206&lt;&gt;0),COUNT($B$11:B1205)+1,"")</f>
        <v>#N/A</v>
      </c>
      <c r="C1206" s="207">
        <f>IF('Orçamento Base'!$M1205=0,0,'Orçamento Base'!$D1205)</f>
        <v>0</v>
      </c>
      <c r="D1206" s="212" t="e">
        <f>IF('Orçamento Base'!$F1205=Aux.!$G$11,"CONTRATACAO_PUBLICA",IF(VLOOKUP($C1206,'Orçamento Base'!$D$11:$G$2116,3,FALSE)="INDEXADO",VLOOKUP(VLOOKUP($C1205,'Orçamento Base'!$D$11:$G$2116,2,FALSE),'Index N_DESON.'!$A$9:$B$604,2),VLOOKUP($C1206,'Orçamento Base'!$D$11:$G$2116,3,FALSE)))</f>
        <v>#N/A</v>
      </c>
      <c r="E1206" s="208" t="e">
        <f>VLOOKUP($C1206,'Orçamento Base'!$D$11:$S$1673,2,FALSE)</f>
        <v>#N/A</v>
      </c>
      <c r="F1206" s="211">
        <f>Dados!$C$7</f>
        <v>44652</v>
      </c>
      <c r="G1206" s="226" t="e">
        <f>VLOOKUP($C1206,'Orçamento Base'!$D$11:$S$1673,4,FALSE)</f>
        <v>#N/A</v>
      </c>
      <c r="H1206" s="377">
        <f>IFERROR(VLOOKUP($C1206,'Orçamento Base'!$D$11:$S$1673,6,FALSE),0)</f>
        <v>0</v>
      </c>
      <c r="I1206" s="208" t="e">
        <f>VLOOKUP($C1206,'Orçamento Base'!$D$11:$S$1673,5,FALSE)</f>
        <v>#N/A</v>
      </c>
      <c r="J1206" s="167" t="e">
        <f>IF(Comparativo!$E$6="Tabela Não Desonerada",VLOOKUP($C1206,'Orçamento Base'!$D$11:$S$1673,12,FALSE),VLOOKUP($C1206,#REF!,12,FALSE))</f>
        <v>#N/A</v>
      </c>
      <c r="K1206" s="167">
        <f>IFERROR(IF(Comparativo!$E$6="Tabela Não Desonerada",VLOOKUP($C1206,'Orçamento Base'!$D$11:$S$1673,16,FALSE),VLOOKUP($C1206,#REF!,16,FALSE)),0)</f>
        <v>0</v>
      </c>
      <c r="L1206" s="575" t="e">
        <f>IF(AND($D1206="COMPOSICAO_PROPRIA",'Orçamento Base'!$N1206="-"),"14,18%",IF(AND($D1206="MERCADO",'Orçamento Base'!$N1206="-"),"15,38%",IF(Comparativo!$E$6="Tabela Não Desonerada",VLOOKUP($C1206,'Orçamento Base'!$D$11:$S$1673,11,FALSE),VLOOKUP($C1206,#REF!,11,FALSE))))</f>
        <v>#N/A</v>
      </c>
      <c r="M1206" s="209">
        <f>IF(Comparativo!$E$6="Tabela Não Desonerada",Encargos!$F$44,Encargos!$D$44)</f>
        <v>1.1122000000000001</v>
      </c>
    </row>
    <row r="1207" spans="1:13">
      <c r="A1207" s="207">
        <f>'Identificação-TCE'!$A$13</f>
        <v>1</v>
      </c>
      <c r="B1207" s="168" t="e">
        <f>IF(AND(G1207&lt;&gt;"",H1207&gt;0,I1207&lt;&gt;"",J1207&lt;&gt;0,K1207&lt;&gt;0),COUNT($B$11:B1206)+1,"")</f>
        <v>#N/A</v>
      </c>
      <c r="C1207" s="207">
        <f>IF('Orçamento Base'!$M1206=0,0,'Orçamento Base'!$D1206)</f>
        <v>0</v>
      </c>
      <c r="D1207" s="212" t="e">
        <f>IF('Orçamento Base'!$F1206=Aux.!$G$11,"CONTRATACAO_PUBLICA",IF(VLOOKUP($C1207,'Orçamento Base'!$D$11:$G$2116,3,FALSE)="INDEXADO",VLOOKUP(VLOOKUP($C1206,'Orçamento Base'!$D$11:$G$2116,2,FALSE),'Index N_DESON.'!$A$9:$B$604,2),VLOOKUP($C1207,'Orçamento Base'!$D$11:$G$2116,3,FALSE)))</f>
        <v>#N/A</v>
      </c>
      <c r="E1207" s="208" t="e">
        <f>VLOOKUP($C1207,'Orçamento Base'!$D$11:$S$1673,2,FALSE)</f>
        <v>#N/A</v>
      </c>
      <c r="F1207" s="211">
        <f>Dados!$C$7</f>
        <v>44652</v>
      </c>
      <c r="G1207" s="226" t="e">
        <f>VLOOKUP($C1207,'Orçamento Base'!$D$11:$S$1673,4,FALSE)</f>
        <v>#N/A</v>
      </c>
      <c r="H1207" s="377">
        <f>IFERROR(VLOOKUP($C1207,'Orçamento Base'!$D$11:$S$1673,6,FALSE),0)</f>
        <v>0</v>
      </c>
      <c r="I1207" s="208" t="e">
        <f>VLOOKUP($C1207,'Orçamento Base'!$D$11:$S$1673,5,FALSE)</f>
        <v>#N/A</v>
      </c>
      <c r="J1207" s="167" t="e">
        <f>IF(Comparativo!$E$6="Tabela Não Desonerada",VLOOKUP($C1207,'Orçamento Base'!$D$11:$S$1673,12,FALSE),VLOOKUP($C1207,#REF!,12,FALSE))</f>
        <v>#N/A</v>
      </c>
      <c r="K1207" s="167">
        <f>IFERROR(IF(Comparativo!$E$6="Tabela Não Desonerada",VLOOKUP($C1207,'Orçamento Base'!$D$11:$S$1673,16,FALSE),VLOOKUP($C1207,#REF!,16,FALSE)),0)</f>
        <v>0</v>
      </c>
      <c r="L1207" s="575" t="e">
        <f>IF(AND($D1207="COMPOSICAO_PROPRIA",'Orçamento Base'!$N1207="-"),"14,18%",IF(AND($D1207="MERCADO",'Orçamento Base'!$N1207="-"),"15,38%",IF(Comparativo!$E$6="Tabela Não Desonerada",VLOOKUP($C1207,'Orçamento Base'!$D$11:$S$1673,11,FALSE),VLOOKUP($C1207,#REF!,11,FALSE))))</f>
        <v>#N/A</v>
      </c>
      <c r="M1207" s="209">
        <f>IF(Comparativo!$E$6="Tabela Não Desonerada",Encargos!$F$44,Encargos!$D$44)</f>
        <v>1.1122000000000001</v>
      </c>
    </row>
    <row r="1208" spans="1:13">
      <c r="A1208" s="207">
        <f>'Identificação-TCE'!$A$13</f>
        <v>1</v>
      </c>
      <c r="B1208" s="168" t="e">
        <f>IF(AND(G1208&lt;&gt;"",H1208&gt;0,I1208&lt;&gt;"",J1208&lt;&gt;0,K1208&lt;&gt;0),COUNT($B$11:B1207)+1,"")</f>
        <v>#N/A</v>
      </c>
      <c r="C1208" s="207">
        <f>IF('Orçamento Base'!$M1207=0,0,'Orçamento Base'!$D1207)</f>
        <v>0</v>
      </c>
      <c r="D1208" s="212" t="e">
        <f>IF('Orçamento Base'!$F1207=Aux.!$G$11,"CONTRATACAO_PUBLICA",IF(VLOOKUP($C1208,'Orçamento Base'!$D$11:$G$2116,3,FALSE)="INDEXADO",VLOOKUP(VLOOKUP($C1207,'Orçamento Base'!$D$11:$G$2116,2,FALSE),'Index N_DESON.'!$A$9:$B$604,2),VLOOKUP($C1208,'Orçamento Base'!$D$11:$G$2116,3,FALSE)))</f>
        <v>#N/A</v>
      </c>
      <c r="E1208" s="208" t="e">
        <f>VLOOKUP($C1208,'Orçamento Base'!$D$11:$S$1673,2,FALSE)</f>
        <v>#N/A</v>
      </c>
      <c r="F1208" s="211">
        <f>Dados!$C$7</f>
        <v>44652</v>
      </c>
      <c r="G1208" s="226" t="e">
        <f>VLOOKUP($C1208,'Orçamento Base'!$D$11:$S$1673,4,FALSE)</f>
        <v>#N/A</v>
      </c>
      <c r="H1208" s="377">
        <f>IFERROR(VLOOKUP($C1208,'Orçamento Base'!$D$11:$S$1673,6,FALSE),0)</f>
        <v>0</v>
      </c>
      <c r="I1208" s="208" t="e">
        <f>VLOOKUP($C1208,'Orçamento Base'!$D$11:$S$1673,5,FALSE)</f>
        <v>#N/A</v>
      </c>
      <c r="J1208" s="167" t="e">
        <f>IF(Comparativo!$E$6="Tabela Não Desonerada",VLOOKUP($C1208,'Orçamento Base'!$D$11:$S$1673,12,FALSE),VLOOKUP($C1208,#REF!,12,FALSE))</f>
        <v>#N/A</v>
      </c>
      <c r="K1208" s="167">
        <f>IFERROR(IF(Comparativo!$E$6="Tabela Não Desonerada",VLOOKUP($C1208,'Orçamento Base'!$D$11:$S$1673,16,FALSE),VLOOKUP($C1208,#REF!,16,FALSE)),0)</f>
        <v>0</v>
      </c>
      <c r="L1208" s="575" t="e">
        <f>IF(AND($D1208="COMPOSICAO_PROPRIA",'Orçamento Base'!$N1208="-"),"14,18%",IF(AND($D1208="MERCADO",'Orçamento Base'!$N1208="-"),"15,38%",IF(Comparativo!$E$6="Tabela Não Desonerada",VLOOKUP($C1208,'Orçamento Base'!$D$11:$S$1673,11,FALSE),VLOOKUP($C1208,#REF!,11,FALSE))))</f>
        <v>#N/A</v>
      </c>
      <c r="M1208" s="209">
        <f>IF(Comparativo!$E$6="Tabela Não Desonerada",Encargos!$F$44,Encargos!$D$44)</f>
        <v>1.1122000000000001</v>
      </c>
    </row>
    <row r="1209" spans="1:13">
      <c r="A1209" s="207">
        <f>'Identificação-TCE'!$A$13</f>
        <v>1</v>
      </c>
      <c r="B1209" s="168" t="e">
        <f>IF(AND(G1209&lt;&gt;"",H1209&gt;0,I1209&lt;&gt;"",J1209&lt;&gt;0,K1209&lt;&gt;0),COUNT($B$11:B1208)+1,"")</f>
        <v>#N/A</v>
      </c>
      <c r="C1209" s="207">
        <f>IF('Orçamento Base'!$M1208=0,0,'Orçamento Base'!$D1208)</f>
        <v>0</v>
      </c>
      <c r="D1209" s="212" t="e">
        <f>IF('Orçamento Base'!$F1208=Aux.!$G$11,"CONTRATACAO_PUBLICA",IF(VLOOKUP($C1209,'Orçamento Base'!$D$11:$G$2116,3,FALSE)="INDEXADO",VLOOKUP(VLOOKUP($C1208,'Orçamento Base'!$D$11:$G$2116,2,FALSE),'Index N_DESON.'!$A$9:$B$604,2),VLOOKUP($C1209,'Orçamento Base'!$D$11:$G$2116,3,FALSE)))</f>
        <v>#N/A</v>
      </c>
      <c r="E1209" s="208" t="e">
        <f>VLOOKUP($C1209,'Orçamento Base'!$D$11:$S$1673,2,FALSE)</f>
        <v>#N/A</v>
      </c>
      <c r="F1209" s="211">
        <f>Dados!$C$7</f>
        <v>44652</v>
      </c>
      <c r="G1209" s="226" t="e">
        <f>VLOOKUP($C1209,'Orçamento Base'!$D$11:$S$1673,4,FALSE)</f>
        <v>#N/A</v>
      </c>
      <c r="H1209" s="377">
        <f>IFERROR(VLOOKUP($C1209,'Orçamento Base'!$D$11:$S$1673,6,FALSE),0)</f>
        <v>0</v>
      </c>
      <c r="I1209" s="208" t="e">
        <f>VLOOKUP($C1209,'Orçamento Base'!$D$11:$S$1673,5,FALSE)</f>
        <v>#N/A</v>
      </c>
      <c r="J1209" s="167" t="e">
        <f>IF(Comparativo!$E$6="Tabela Não Desonerada",VLOOKUP($C1209,'Orçamento Base'!$D$11:$S$1673,12,FALSE),VLOOKUP($C1209,#REF!,12,FALSE))</f>
        <v>#N/A</v>
      </c>
      <c r="K1209" s="167">
        <f>IFERROR(IF(Comparativo!$E$6="Tabela Não Desonerada",VLOOKUP($C1209,'Orçamento Base'!$D$11:$S$1673,16,FALSE),VLOOKUP($C1209,#REF!,16,FALSE)),0)</f>
        <v>0</v>
      </c>
      <c r="L1209" s="575" t="e">
        <f>IF(AND($D1209="COMPOSICAO_PROPRIA",'Orçamento Base'!$N1209="-"),"14,18%",IF(AND($D1209="MERCADO",'Orçamento Base'!$N1209="-"),"15,38%",IF(Comparativo!$E$6="Tabela Não Desonerada",VLOOKUP($C1209,'Orçamento Base'!$D$11:$S$1673,11,FALSE),VLOOKUP($C1209,#REF!,11,FALSE))))</f>
        <v>#N/A</v>
      </c>
      <c r="M1209" s="209">
        <f>IF(Comparativo!$E$6="Tabela Não Desonerada",Encargos!$F$44,Encargos!$D$44)</f>
        <v>1.1122000000000001</v>
      </c>
    </row>
    <row r="1210" spans="1:13">
      <c r="A1210" s="207">
        <f>'Identificação-TCE'!$A$13</f>
        <v>1</v>
      </c>
      <c r="B1210" s="168" t="e">
        <f>IF(AND(G1210&lt;&gt;"",H1210&gt;0,I1210&lt;&gt;"",J1210&lt;&gt;0,K1210&lt;&gt;0),COUNT($B$11:B1209)+1,"")</f>
        <v>#N/A</v>
      </c>
      <c r="C1210" s="207">
        <f>IF('Orçamento Base'!$M1209=0,0,'Orçamento Base'!$D1209)</f>
        <v>0</v>
      </c>
      <c r="D1210" s="212" t="e">
        <f>IF('Orçamento Base'!$F1209=Aux.!$G$11,"CONTRATACAO_PUBLICA",IF(VLOOKUP($C1210,'Orçamento Base'!$D$11:$G$2116,3,FALSE)="INDEXADO",VLOOKUP(VLOOKUP($C1209,'Orçamento Base'!$D$11:$G$2116,2,FALSE),'Index N_DESON.'!$A$9:$B$604,2),VLOOKUP($C1210,'Orçamento Base'!$D$11:$G$2116,3,FALSE)))</f>
        <v>#N/A</v>
      </c>
      <c r="E1210" s="208" t="e">
        <f>VLOOKUP($C1210,'Orçamento Base'!$D$11:$S$1673,2,FALSE)</f>
        <v>#N/A</v>
      </c>
      <c r="F1210" s="211">
        <f>Dados!$C$7</f>
        <v>44652</v>
      </c>
      <c r="G1210" s="226" t="e">
        <f>VLOOKUP($C1210,'Orçamento Base'!$D$11:$S$1673,4,FALSE)</f>
        <v>#N/A</v>
      </c>
      <c r="H1210" s="377">
        <f>IFERROR(VLOOKUP($C1210,'Orçamento Base'!$D$11:$S$1673,6,FALSE),0)</f>
        <v>0</v>
      </c>
      <c r="I1210" s="208" t="e">
        <f>VLOOKUP($C1210,'Orçamento Base'!$D$11:$S$1673,5,FALSE)</f>
        <v>#N/A</v>
      </c>
      <c r="J1210" s="167" t="e">
        <f>IF(Comparativo!$E$6="Tabela Não Desonerada",VLOOKUP($C1210,'Orçamento Base'!$D$11:$S$1673,12,FALSE),VLOOKUP($C1210,#REF!,12,FALSE))</f>
        <v>#N/A</v>
      </c>
      <c r="K1210" s="167">
        <f>IFERROR(IF(Comparativo!$E$6="Tabela Não Desonerada",VLOOKUP($C1210,'Orçamento Base'!$D$11:$S$1673,16,FALSE),VLOOKUP($C1210,#REF!,16,FALSE)),0)</f>
        <v>0</v>
      </c>
      <c r="L1210" s="575" t="e">
        <f>IF(AND($D1210="COMPOSICAO_PROPRIA",'Orçamento Base'!$N1210="-"),"14,18%",IF(AND($D1210="MERCADO",'Orçamento Base'!$N1210="-"),"15,38%",IF(Comparativo!$E$6="Tabela Não Desonerada",VLOOKUP($C1210,'Orçamento Base'!$D$11:$S$1673,11,FALSE),VLOOKUP($C1210,#REF!,11,FALSE))))</f>
        <v>#N/A</v>
      </c>
      <c r="M1210" s="209">
        <f>IF(Comparativo!$E$6="Tabela Não Desonerada",Encargos!$F$44,Encargos!$D$44)</f>
        <v>1.1122000000000001</v>
      </c>
    </row>
    <row r="1211" spans="1:13">
      <c r="A1211" s="207">
        <f>'Identificação-TCE'!$A$13</f>
        <v>1</v>
      </c>
      <c r="B1211" s="168" t="e">
        <f>IF(AND(G1211&lt;&gt;"",H1211&gt;0,I1211&lt;&gt;"",J1211&lt;&gt;0,K1211&lt;&gt;0),COUNT($B$11:B1210)+1,"")</f>
        <v>#N/A</v>
      </c>
      <c r="C1211" s="207">
        <f>IF('Orçamento Base'!$M1210=0,0,'Orçamento Base'!$D1210)</f>
        <v>0</v>
      </c>
      <c r="D1211" s="212" t="e">
        <f>IF('Orçamento Base'!$F1210=Aux.!$G$11,"CONTRATACAO_PUBLICA",IF(VLOOKUP($C1211,'Orçamento Base'!$D$11:$G$2116,3,FALSE)="INDEXADO",VLOOKUP(VLOOKUP($C1210,'Orçamento Base'!$D$11:$G$2116,2,FALSE),'Index N_DESON.'!$A$9:$B$604,2),VLOOKUP($C1211,'Orçamento Base'!$D$11:$G$2116,3,FALSE)))</f>
        <v>#N/A</v>
      </c>
      <c r="E1211" s="208" t="e">
        <f>VLOOKUP($C1211,'Orçamento Base'!$D$11:$S$1673,2,FALSE)</f>
        <v>#N/A</v>
      </c>
      <c r="F1211" s="211">
        <f>Dados!$C$7</f>
        <v>44652</v>
      </c>
      <c r="G1211" s="226" t="e">
        <f>VLOOKUP($C1211,'Orçamento Base'!$D$11:$S$1673,4,FALSE)</f>
        <v>#N/A</v>
      </c>
      <c r="H1211" s="377">
        <f>IFERROR(VLOOKUP($C1211,'Orçamento Base'!$D$11:$S$1673,6,FALSE),0)</f>
        <v>0</v>
      </c>
      <c r="I1211" s="208" t="e">
        <f>VLOOKUP($C1211,'Orçamento Base'!$D$11:$S$1673,5,FALSE)</f>
        <v>#N/A</v>
      </c>
      <c r="J1211" s="167" t="e">
        <f>IF(Comparativo!$E$6="Tabela Não Desonerada",VLOOKUP($C1211,'Orçamento Base'!$D$11:$S$1673,12,FALSE),VLOOKUP($C1211,#REF!,12,FALSE))</f>
        <v>#N/A</v>
      </c>
      <c r="K1211" s="167">
        <f>IFERROR(IF(Comparativo!$E$6="Tabela Não Desonerada",VLOOKUP($C1211,'Orçamento Base'!$D$11:$S$1673,16,FALSE),VLOOKUP($C1211,#REF!,16,FALSE)),0)</f>
        <v>0</v>
      </c>
      <c r="L1211" s="575" t="e">
        <f>IF(AND($D1211="COMPOSICAO_PROPRIA",'Orçamento Base'!$N1211="-"),"14,18%",IF(AND($D1211="MERCADO",'Orçamento Base'!$N1211="-"),"15,38%",IF(Comparativo!$E$6="Tabela Não Desonerada",VLOOKUP($C1211,'Orçamento Base'!$D$11:$S$1673,11,FALSE),VLOOKUP($C1211,#REF!,11,FALSE))))</f>
        <v>#N/A</v>
      </c>
      <c r="M1211" s="209">
        <f>IF(Comparativo!$E$6="Tabela Não Desonerada",Encargos!$F$44,Encargos!$D$44)</f>
        <v>1.1122000000000001</v>
      </c>
    </row>
    <row r="1212" spans="1:13">
      <c r="A1212" s="207">
        <f>'Identificação-TCE'!$A$13</f>
        <v>1</v>
      </c>
      <c r="B1212" s="168" t="e">
        <f>IF(AND(G1212&lt;&gt;"",H1212&gt;0,I1212&lt;&gt;"",J1212&lt;&gt;0,K1212&lt;&gt;0),COUNT($B$11:B1211)+1,"")</f>
        <v>#N/A</v>
      </c>
      <c r="C1212" s="207">
        <f>IF('Orçamento Base'!$M1211=0,0,'Orçamento Base'!$D1211)</f>
        <v>0</v>
      </c>
      <c r="D1212" s="212" t="e">
        <f>IF('Orçamento Base'!$F1211=Aux.!$G$11,"CONTRATACAO_PUBLICA",IF(VLOOKUP($C1212,'Orçamento Base'!$D$11:$G$2116,3,FALSE)="INDEXADO",VLOOKUP(VLOOKUP($C1211,'Orçamento Base'!$D$11:$G$2116,2,FALSE),'Index N_DESON.'!$A$9:$B$604,2),VLOOKUP($C1212,'Orçamento Base'!$D$11:$G$2116,3,FALSE)))</f>
        <v>#N/A</v>
      </c>
      <c r="E1212" s="208" t="e">
        <f>VLOOKUP($C1212,'Orçamento Base'!$D$11:$S$1673,2,FALSE)</f>
        <v>#N/A</v>
      </c>
      <c r="F1212" s="211">
        <f>Dados!$C$7</f>
        <v>44652</v>
      </c>
      <c r="G1212" s="226" t="e">
        <f>VLOOKUP($C1212,'Orçamento Base'!$D$11:$S$1673,4,FALSE)</f>
        <v>#N/A</v>
      </c>
      <c r="H1212" s="377">
        <f>IFERROR(VLOOKUP($C1212,'Orçamento Base'!$D$11:$S$1673,6,FALSE),0)</f>
        <v>0</v>
      </c>
      <c r="I1212" s="208" t="e">
        <f>VLOOKUP($C1212,'Orçamento Base'!$D$11:$S$1673,5,FALSE)</f>
        <v>#N/A</v>
      </c>
      <c r="J1212" s="167" t="e">
        <f>IF(Comparativo!$E$6="Tabela Não Desonerada",VLOOKUP($C1212,'Orçamento Base'!$D$11:$S$1673,12,FALSE),VLOOKUP($C1212,#REF!,12,FALSE))</f>
        <v>#N/A</v>
      </c>
      <c r="K1212" s="167">
        <f>IFERROR(IF(Comparativo!$E$6="Tabela Não Desonerada",VLOOKUP($C1212,'Orçamento Base'!$D$11:$S$1673,16,FALSE),VLOOKUP($C1212,#REF!,16,FALSE)),0)</f>
        <v>0</v>
      </c>
      <c r="L1212" s="575" t="e">
        <f>IF(AND($D1212="COMPOSICAO_PROPRIA",'Orçamento Base'!$N1212="-"),"14,18%",IF(AND($D1212="MERCADO",'Orçamento Base'!$N1212="-"),"15,38%",IF(Comparativo!$E$6="Tabela Não Desonerada",VLOOKUP($C1212,'Orçamento Base'!$D$11:$S$1673,11,FALSE),VLOOKUP($C1212,#REF!,11,FALSE))))</f>
        <v>#N/A</v>
      </c>
      <c r="M1212" s="209">
        <f>IF(Comparativo!$E$6="Tabela Não Desonerada",Encargos!$F$44,Encargos!$D$44)</f>
        <v>1.1122000000000001</v>
      </c>
    </row>
    <row r="1213" spans="1:13">
      <c r="A1213" s="207">
        <f>'Identificação-TCE'!$A$13</f>
        <v>1</v>
      </c>
      <c r="B1213" s="168" t="e">
        <f>IF(AND(G1213&lt;&gt;"",H1213&gt;0,I1213&lt;&gt;"",J1213&lt;&gt;0,K1213&lt;&gt;0),COUNT($B$11:B1212)+1,"")</f>
        <v>#N/A</v>
      </c>
      <c r="C1213" s="207">
        <f>IF('Orçamento Base'!$M1212=0,0,'Orçamento Base'!$D1212)</f>
        <v>0</v>
      </c>
      <c r="D1213" s="212" t="e">
        <f>IF('Orçamento Base'!$F1212=Aux.!$G$11,"CONTRATACAO_PUBLICA",IF(VLOOKUP($C1213,'Orçamento Base'!$D$11:$G$2116,3,FALSE)="INDEXADO",VLOOKUP(VLOOKUP($C1212,'Orçamento Base'!$D$11:$G$2116,2,FALSE),'Index N_DESON.'!$A$9:$B$604,2),VLOOKUP($C1213,'Orçamento Base'!$D$11:$G$2116,3,FALSE)))</f>
        <v>#N/A</v>
      </c>
      <c r="E1213" s="208" t="e">
        <f>VLOOKUP($C1213,'Orçamento Base'!$D$11:$S$1673,2,FALSE)</f>
        <v>#N/A</v>
      </c>
      <c r="F1213" s="211">
        <f>Dados!$C$7</f>
        <v>44652</v>
      </c>
      <c r="G1213" s="226" t="e">
        <f>VLOOKUP($C1213,'Orçamento Base'!$D$11:$S$1673,4,FALSE)</f>
        <v>#N/A</v>
      </c>
      <c r="H1213" s="377">
        <f>IFERROR(VLOOKUP($C1213,'Orçamento Base'!$D$11:$S$1673,6,FALSE),0)</f>
        <v>0</v>
      </c>
      <c r="I1213" s="208" t="e">
        <f>VLOOKUP($C1213,'Orçamento Base'!$D$11:$S$1673,5,FALSE)</f>
        <v>#N/A</v>
      </c>
      <c r="J1213" s="167" t="e">
        <f>IF(Comparativo!$E$6="Tabela Não Desonerada",VLOOKUP($C1213,'Orçamento Base'!$D$11:$S$1673,12,FALSE),VLOOKUP($C1213,#REF!,12,FALSE))</f>
        <v>#N/A</v>
      </c>
      <c r="K1213" s="167">
        <f>IFERROR(IF(Comparativo!$E$6="Tabela Não Desonerada",VLOOKUP($C1213,'Orçamento Base'!$D$11:$S$1673,16,FALSE),VLOOKUP($C1213,#REF!,16,FALSE)),0)</f>
        <v>0</v>
      </c>
      <c r="L1213" s="575" t="e">
        <f>IF(AND($D1213="COMPOSICAO_PROPRIA",'Orçamento Base'!$N1213="-"),"14,18%",IF(AND($D1213="MERCADO",'Orçamento Base'!$N1213="-"),"15,38%",IF(Comparativo!$E$6="Tabela Não Desonerada",VLOOKUP($C1213,'Orçamento Base'!$D$11:$S$1673,11,FALSE),VLOOKUP($C1213,#REF!,11,FALSE))))</f>
        <v>#N/A</v>
      </c>
      <c r="M1213" s="209">
        <f>IF(Comparativo!$E$6="Tabela Não Desonerada",Encargos!$F$44,Encargos!$D$44)</f>
        <v>1.1122000000000001</v>
      </c>
    </row>
    <row r="1214" spans="1:13">
      <c r="A1214" s="207">
        <f>'Identificação-TCE'!$A$13</f>
        <v>1</v>
      </c>
      <c r="B1214" s="168" t="e">
        <f>IF(AND(G1214&lt;&gt;"",H1214&gt;0,I1214&lt;&gt;"",J1214&lt;&gt;0,K1214&lt;&gt;0),COUNT($B$11:B1213)+1,"")</f>
        <v>#N/A</v>
      </c>
      <c r="C1214" s="207">
        <f>IF('Orçamento Base'!$M1213=0,0,'Orçamento Base'!$D1213)</f>
        <v>0</v>
      </c>
      <c r="D1214" s="212" t="e">
        <f>IF('Orçamento Base'!$F1213=Aux.!$G$11,"CONTRATACAO_PUBLICA",IF(VLOOKUP($C1214,'Orçamento Base'!$D$11:$G$2116,3,FALSE)="INDEXADO",VLOOKUP(VLOOKUP($C1213,'Orçamento Base'!$D$11:$G$2116,2,FALSE),'Index N_DESON.'!$A$9:$B$604,2),VLOOKUP($C1214,'Orçamento Base'!$D$11:$G$2116,3,FALSE)))</f>
        <v>#N/A</v>
      </c>
      <c r="E1214" s="208" t="e">
        <f>VLOOKUP($C1214,'Orçamento Base'!$D$11:$S$1673,2,FALSE)</f>
        <v>#N/A</v>
      </c>
      <c r="F1214" s="211">
        <f>Dados!$C$7</f>
        <v>44652</v>
      </c>
      <c r="G1214" s="226" t="e">
        <f>VLOOKUP($C1214,'Orçamento Base'!$D$11:$S$1673,4,FALSE)</f>
        <v>#N/A</v>
      </c>
      <c r="H1214" s="377">
        <f>IFERROR(VLOOKUP($C1214,'Orçamento Base'!$D$11:$S$1673,6,FALSE),0)</f>
        <v>0</v>
      </c>
      <c r="I1214" s="208" t="e">
        <f>VLOOKUP($C1214,'Orçamento Base'!$D$11:$S$1673,5,FALSE)</f>
        <v>#N/A</v>
      </c>
      <c r="J1214" s="167" t="e">
        <f>IF(Comparativo!$E$6="Tabela Não Desonerada",VLOOKUP($C1214,'Orçamento Base'!$D$11:$S$1673,12,FALSE),VLOOKUP($C1214,#REF!,12,FALSE))</f>
        <v>#N/A</v>
      </c>
      <c r="K1214" s="167">
        <f>IFERROR(IF(Comparativo!$E$6="Tabela Não Desonerada",VLOOKUP($C1214,'Orçamento Base'!$D$11:$S$1673,16,FALSE),VLOOKUP($C1214,#REF!,16,FALSE)),0)</f>
        <v>0</v>
      </c>
      <c r="L1214" s="575" t="e">
        <f>IF(AND($D1214="COMPOSICAO_PROPRIA",'Orçamento Base'!$N1214="-"),"14,18%",IF(AND($D1214="MERCADO",'Orçamento Base'!$N1214="-"),"15,38%",IF(Comparativo!$E$6="Tabela Não Desonerada",VLOOKUP($C1214,'Orçamento Base'!$D$11:$S$1673,11,FALSE),VLOOKUP($C1214,#REF!,11,FALSE))))</f>
        <v>#N/A</v>
      </c>
      <c r="M1214" s="209">
        <f>IF(Comparativo!$E$6="Tabela Não Desonerada",Encargos!$F$44,Encargos!$D$44)</f>
        <v>1.1122000000000001</v>
      </c>
    </row>
    <row r="1215" spans="1:13">
      <c r="A1215" s="207">
        <f>'Identificação-TCE'!$A$13</f>
        <v>1</v>
      </c>
      <c r="B1215" s="168" t="e">
        <f>IF(AND(G1215&lt;&gt;"",H1215&gt;0,I1215&lt;&gt;"",J1215&lt;&gt;0,K1215&lt;&gt;0),COUNT($B$11:B1214)+1,"")</f>
        <v>#N/A</v>
      </c>
      <c r="C1215" s="207">
        <f>IF('Orçamento Base'!$M1214=0,0,'Orçamento Base'!$D1214)</f>
        <v>0</v>
      </c>
      <c r="D1215" s="212" t="e">
        <f>IF('Orçamento Base'!$F1214=Aux.!$G$11,"CONTRATACAO_PUBLICA",IF(VLOOKUP($C1215,'Orçamento Base'!$D$11:$G$2116,3,FALSE)="INDEXADO",VLOOKUP(VLOOKUP($C1214,'Orçamento Base'!$D$11:$G$2116,2,FALSE),'Index N_DESON.'!$A$9:$B$604,2),VLOOKUP($C1215,'Orçamento Base'!$D$11:$G$2116,3,FALSE)))</f>
        <v>#N/A</v>
      </c>
      <c r="E1215" s="208" t="e">
        <f>VLOOKUP($C1215,'Orçamento Base'!$D$11:$S$1673,2,FALSE)</f>
        <v>#N/A</v>
      </c>
      <c r="F1215" s="211">
        <f>Dados!$C$7</f>
        <v>44652</v>
      </c>
      <c r="G1215" s="226" t="e">
        <f>VLOOKUP($C1215,'Orçamento Base'!$D$11:$S$1673,4,FALSE)</f>
        <v>#N/A</v>
      </c>
      <c r="H1215" s="377">
        <f>IFERROR(VLOOKUP($C1215,'Orçamento Base'!$D$11:$S$1673,6,FALSE),0)</f>
        <v>0</v>
      </c>
      <c r="I1215" s="208" t="e">
        <f>VLOOKUP($C1215,'Orçamento Base'!$D$11:$S$1673,5,FALSE)</f>
        <v>#N/A</v>
      </c>
      <c r="J1215" s="167" t="e">
        <f>IF(Comparativo!$E$6="Tabela Não Desonerada",VLOOKUP($C1215,'Orçamento Base'!$D$11:$S$1673,12,FALSE),VLOOKUP($C1215,#REF!,12,FALSE))</f>
        <v>#N/A</v>
      </c>
      <c r="K1215" s="167">
        <f>IFERROR(IF(Comparativo!$E$6="Tabela Não Desonerada",VLOOKUP($C1215,'Orçamento Base'!$D$11:$S$1673,16,FALSE),VLOOKUP($C1215,#REF!,16,FALSE)),0)</f>
        <v>0</v>
      </c>
      <c r="L1215" s="575" t="e">
        <f>IF(AND($D1215="COMPOSICAO_PROPRIA",'Orçamento Base'!$N1215="-"),"14,18%",IF(AND($D1215="MERCADO",'Orçamento Base'!$N1215="-"),"15,38%",IF(Comparativo!$E$6="Tabela Não Desonerada",VLOOKUP($C1215,'Orçamento Base'!$D$11:$S$1673,11,FALSE),VLOOKUP($C1215,#REF!,11,FALSE))))</f>
        <v>#N/A</v>
      </c>
      <c r="M1215" s="209">
        <f>IF(Comparativo!$E$6="Tabela Não Desonerada",Encargos!$F$44,Encargos!$D$44)</f>
        <v>1.1122000000000001</v>
      </c>
    </row>
    <row r="1216" spans="1:13">
      <c r="A1216" s="207">
        <f>'Identificação-TCE'!$A$13</f>
        <v>1</v>
      </c>
      <c r="B1216" s="168" t="e">
        <f>IF(AND(G1216&lt;&gt;"",H1216&gt;0,I1216&lt;&gt;"",J1216&lt;&gt;0,K1216&lt;&gt;0),COUNT($B$11:B1215)+1,"")</f>
        <v>#N/A</v>
      </c>
      <c r="C1216" s="207">
        <f>IF('Orçamento Base'!$M1215=0,0,'Orçamento Base'!$D1215)</f>
        <v>0</v>
      </c>
      <c r="D1216" s="212" t="e">
        <f>IF('Orçamento Base'!$F1215=Aux.!$G$11,"CONTRATACAO_PUBLICA",IF(VLOOKUP($C1216,'Orçamento Base'!$D$11:$G$2116,3,FALSE)="INDEXADO",VLOOKUP(VLOOKUP($C1215,'Orçamento Base'!$D$11:$G$2116,2,FALSE),'Index N_DESON.'!$A$9:$B$604,2),VLOOKUP($C1216,'Orçamento Base'!$D$11:$G$2116,3,FALSE)))</f>
        <v>#N/A</v>
      </c>
      <c r="E1216" s="208" t="e">
        <f>VLOOKUP($C1216,'Orçamento Base'!$D$11:$S$1673,2,FALSE)</f>
        <v>#N/A</v>
      </c>
      <c r="F1216" s="211">
        <f>Dados!$C$7</f>
        <v>44652</v>
      </c>
      <c r="G1216" s="226" t="e">
        <f>VLOOKUP($C1216,'Orçamento Base'!$D$11:$S$1673,4,FALSE)</f>
        <v>#N/A</v>
      </c>
      <c r="H1216" s="377">
        <f>IFERROR(VLOOKUP($C1216,'Orçamento Base'!$D$11:$S$1673,6,FALSE),0)</f>
        <v>0</v>
      </c>
      <c r="I1216" s="208" t="e">
        <f>VLOOKUP($C1216,'Orçamento Base'!$D$11:$S$1673,5,FALSE)</f>
        <v>#N/A</v>
      </c>
      <c r="J1216" s="167" t="e">
        <f>IF(Comparativo!$E$6="Tabela Não Desonerada",VLOOKUP($C1216,'Orçamento Base'!$D$11:$S$1673,12,FALSE),VLOOKUP($C1216,#REF!,12,FALSE))</f>
        <v>#N/A</v>
      </c>
      <c r="K1216" s="167">
        <f>IFERROR(IF(Comparativo!$E$6="Tabela Não Desonerada",VLOOKUP($C1216,'Orçamento Base'!$D$11:$S$1673,16,FALSE),VLOOKUP($C1216,#REF!,16,FALSE)),0)</f>
        <v>0</v>
      </c>
      <c r="L1216" s="575" t="e">
        <f>IF(AND($D1216="COMPOSICAO_PROPRIA",'Orçamento Base'!$N1216="-"),"14,18%",IF(AND($D1216="MERCADO",'Orçamento Base'!$N1216="-"),"15,38%",IF(Comparativo!$E$6="Tabela Não Desonerada",VLOOKUP($C1216,'Orçamento Base'!$D$11:$S$1673,11,FALSE),VLOOKUP($C1216,#REF!,11,FALSE))))</f>
        <v>#N/A</v>
      </c>
      <c r="M1216" s="209">
        <f>IF(Comparativo!$E$6="Tabela Não Desonerada",Encargos!$F$44,Encargos!$D$44)</f>
        <v>1.1122000000000001</v>
      </c>
    </row>
    <row r="1217" spans="1:13">
      <c r="A1217" s="207">
        <f>'Identificação-TCE'!$A$13</f>
        <v>1</v>
      </c>
      <c r="B1217" s="168" t="e">
        <f>IF(AND(G1217&lt;&gt;"",H1217&gt;0,I1217&lt;&gt;"",J1217&lt;&gt;0,K1217&lt;&gt;0),COUNT($B$11:B1216)+1,"")</f>
        <v>#N/A</v>
      </c>
      <c r="C1217" s="207">
        <f>IF('Orçamento Base'!$M1216=0,0,'Orçamento Base'!$D1216)</f>
        <v>0</v>
      </c>
      <c r="D1217" s="212" t="e">
        <f>IF('Orçamento Base'!$F1216=Aux.!$G$11,"CONTRATACAO_PUBLICA",IF(VLOOKUP($C1217,'Orçamento Base'!$D$11:$G$2116,3,FALSE)="INDEXADO",VLOOKUP(VLOOKUP($C1216,'Orçamento Base'!$D$11:$G$2116,2,FALSE),'Index N_DESON.'!$A$9:$B$604,2),VLOOKUP($C1217,'Orçamento Base'!$D$11:$G$2116,3,FALSE)))</f>
        <v>#N/A</v>
      </c>
      <c r="E1217" s="208" t="e">
        <f>VLOOKUP($C1217,'Orçamento Base'!$D$11:$S$1673,2,FALSE)</f>
        <v>#N/A</v>
      </c>
      <c r="F1217" s="211">
        <f>Dados!$C$7</f>
        <v>44652</v>
      </c>
      <c r="G1217" s="226" t="e">
        <f>VLOOKUP($C1217,'Orçamento Base'!$D$11:$S$1673,4,FALSE)</f>
        <v>#N/A</v>
      </c>
      <c r="H1217" s="377">
        <f>IFERROR(VLOOKUP($C1217,'Orçamento Base'!$D$11:$S$1673,6,FALSE),0)</f>
        <v>0</v>
      </c>
      <c r="I1217" s="208" t="e">
        <f>VLOOKUP($C1217,'Orçamento Base'!$D$11:$S$1673,5,FALSE)</f>
        <v>#N/A</v>
      </c>
      <c r="J1217" s="167" t="e">
        <f>IF(Comparativo!$E$6="Tabela Não Desonerada",VLOOKUP($C1217,'Orçamento Base'!$D$11:$S$1673,12,FALSE),VLOOKUP($C1217,#REF!,12,FALSE))</f>
        <v>#N/A</v>
      </c>
      <c r="K1217" s="167">
        <f>IFERROR(IF(Comparativo!$E$6="Tabela Não Desonerada",VLOOKUP($C1217,'Orçamento Base'!$D$11:$S$1673,16,FALSE),VLOOKUP($C1217,#REF!,16,FALSE)),0)</f>
        <v>0</v>
      </c>
      <c r="L1217" s="575" t="e">
        <f>IF(AND($D1217="COMPOSICAO_PROPRIA",'Orçamento Base'!$N1217="-"),"14,18%",IF(AND($D1217="MERCADO",'Orçamento Base'!$N1217="-"),"15,38%",IF(Comparativo!$E$6="Tabela Não Desonerada",VLOOKUP($C1217,'Orçamento Base'!$D$11:$S$1673,11,FALSE),VLOOKUP($C1217,#REF!,11,FALSE))))</f>
        <v>#N/A</v>
      </c>
      <c r="M1217" s="209">
        <f>IF(Comparativo!$E$6="Tabela Não Desonerada",Encargos!$F$44,Encargos!$D$44)</f>
        <v>1.1122000000000001</v>
      </c>
    </row>
    <row r="1218" spans="1:13">
      <c r="A1218" s="207">
        <f>'Identificação-TCE'!$A$13</f>
        <v>1</v>
      </c>
      <c r="B1218" s="168" t="e">
        <f>IF(AND(G1218&lt;&gt;"",H1218&gt;0,I1218&lt;&gt;"",J1218&lt;&gt;0,K1218&lt;&gt;0),COUNT($B$11:B1217)+1,"")</f>
        <v>#N/A</v>
      </c>
      <c r="C1218" s="207">
        <f>IF('Orçamento Base'!$M1217=0,0,'Orçamento Base'!$D1217)</f>
        <v>0</v>
      </c>
      <c r="D1218" s="212" t="e">
        <f>IF('Orçamento Base'!$F1217=Aux.!$G$11,"CONTRATACAO_PUBLICA",IF(VLOOKUP($C1218,'Orçamento Base'!$D$11:$G$2116,3,FALSE)="INDEXADO",VLOOKUP(VLOOKUP($C1217,'Orçamento Base'!$D$11:$G$2116,2,FALSE),'Index N_DESON.'!$A$9:$B$604,2),VLOOKUP($C1218,'Orçamento Base'!$D$11:$G$2116,3,FALSE)))</f>
        <v>#N/A</v>
      </c>
      <c r="E1218" s="208" t="e">
        <f>VLOOKUP($C1218,'Orçamento Base'!$D$11:$S$1673,2,FALSE)</f>
        <v>#N/A</v>
      </c>
      <c r="F1218" s="211">
        <f>Dados!$C$7</f>
        <v>44652</v>
      </c>
      <c r="G1218" s="226" t="e">
        <f>VLOOKUP($C1218,'Orçamento Base'!$D$11:$S$1673,4,FALSE)</f>
        <v>#N/A</v>
      </c>
      <c r="H1218" s="377">
        <f>IFERROR(VLOOKUP($C1218,'Orçamento Base'!$D$11:$S$1673,6,FALSE),0)</f>
        <v>0</v>
      </c>
      <c r="I1218" s="208" t="e">
        <f>VLOOKUP($C1218,'Orçamento Base'!$D$11:$S$1673,5,FALSE)</f>
        <v>#N/A</v>
      </c>
      <c r="J1218" s="167" t="e">
        <f>IF(Comparativo!$E$6="Tabela Não Desonerada",VLOOKUP($C1218,'Orçamento Base'!$D$11:$S$1673,12,FALSE),VLOOKUP($C1218,#REF!,12,FALSE))</f>
        <v>#N/A</v>
      </c>
      <c r="K1218" s="167">
        <f>IFERROR(IF(Comparativo!$E$6="Tabela Não Desonerada",VLOOKUP($C1218,'Orçamento Base'!$D$11:$S$1673,16,FALSE),VLOOKUP($C1218,#REF!,16,FALSE)),0)</f>
        <v>0</v>
      </c>
      <c r="L1218" s="575" t="e">
        <f>IF(AND($D1218="COMPOSICAO_PROPRIA",'Orçamento Base'!$N1218="-"),"14,18%",IF(AND($D1218="MERCADO",'Orçamento Base'!$N1218="-"),"15,38%",IF(Comparativo!$E$6="Tabela Não Desonerada",VLOOKUP($C1218,'Orçamento Base'!$D$11:$S$1673,11,FALSE),VLOOKUP($C1218,#REF!,11,FALSE))))</f>
        <v>#N/A</v>
      </c>
      <c r="M1218" s="209">
        <f>IF(Comparativo!$E$6="Tabela Não Desonerada",Encargos!$F$44,Encargos!$D$44)</f>
        <v>1.1122000000000001</v>
      </c>
    </row>
    <row r="1219" spans="1:13">
      <c r="A1219" s="207">
        <f>'Identificação-TCE'!$A$13</f>
        <v>1</v>
      </c>
      <c r="B1219" s="168" t="e">
        <f>IF(AND(G1219&lt;&gt;"",H1219&gt;0,I1219&lt;&gt;"",J1219&lt;&gt;0,K1219&lt;&gt;0),COUNT($B$11:B1218)+1,"")</f>
        <v>#N/A</v>
      </c>
      <c r="C1219" s="207">
        <f>IF('Orçamento Base'!$M1218=0,0,'Orçamento Base'!$D1218)</f>
        <v>0</v>
      </c>
      <c r="D1219" s="212" t="e">
        <f>IF('Orçamento Base'!$F1218=Aux.!$G$11,"CONTRATACAO_PUBLICA",IF(VLOOKUP($C1219,'Orçamento Base'!$D$11:$G$2116,3,FALSE)="INDEXADO",VLOOKUP(VLOOKUP($C1218,'Orçamento Base'!$D$11:$G$2116,2,FALSE),'Index N_DESON.'!$A$9:$B$604,2),VLOOKUP($C1219,'Orçamento Base'!$D$11:$G$2116,3,FALSE)))</f>
        <v>#N/A</v>
      </c>
      <c r="E1219" s="208" t="e">
        <f>VLOOKUP($C1219,'Orçamento Base'!$D$11:$S$1673,2,FALSE)</f>
        <v>#N/A</v>
      </c>
      <c r="F1219" s="211">
        <f>Dados!$C$7</f>
        <v>44652</v>
      </c>
      <c r="G1219" s="226" t="e">
        <f>VLOOKUP($C1219,'Orçamento Base'!$D$11:$S$1673,4,FALSE)</f>
        <v>#N/A</v>
      </c>
      <c r="H1219" s="377">
        <f>IFERROR(VLOOKUP($C1219,'Orçamento Base'!$D$11:$S$1673,6,FALSE),0)</f>
        <v>0</v>
      </c>
      <c r="I1219" s="208" t="e">
        <f>VLOOKUP($C1219,'Orçamento Base'!$D$11:$S$1673,5,FALSE)</f>
        <v>#N/A</v>
      </c>
      <c r="J1219" s="167" t="e">
        <f>IF(Comparativo!$E$6="Tabela Não Desonerada",VLOOKUP($C1219,'Orçamento Base'!$D$11:$S$1673,12,FALSE),VLOOKUP($C1219,#REF!,12,FALSE))</f>
        <v>#N/A</v>
      </c>
      <c r="K1219" s="167">
        <f>IFERROR(IF(Comparativo!$E$6="Tabela Não Desonerada",VLOOKUP($C1219,'Orçamento Base'!$D$11:$S$1673,16,FALSE),VLOOKUP($C1219,#REF!,16,FALSE)),0)</f>
        <v>0</v>
      </c>
      <c r="L1219" s="575" t="e">
        <f>IF(AND($D1219="COMPOSICAO_PROPRIA",'Orçamento Base'!$N1219="-"),"14,18%",IF(AND($D1219="MERCADO",'Orçamento Base'!$N1219="-"),"15,38%",IF(Comparativo!$E$6="Tabela Não Desonerada",VLOOKUP($C1219,'Orçamento Base'!$D$11:$S$1673,11,FALSE),VLOOKUP($C1219,#REF!,11,FALSE))))</f>
        <v>#N/A</v>
      </c>
      <c r="M1219" s="209">
        <f>IF(Comparativo!$E$6="Tabela Não Desonerada",Encargos!$F$44,Encargos!$D$44)</f>
        <v>1.1122000000000001</v>
      </c>
    </row>
    <row r="1220" spans="1:13">
      <c r="A1220" s="207">
        <f>'Identificação-TCE'!$A$13</f>
        <v>1</v>
      </c>
      <c r="B1220" s="168" t="e">
        <f>IF(AND(G1220&lt;&gt;"",H1220&gt;0,I1220&lt;&gt;"",J1220&lt;&gt;0,K1220&lt;&gt;0),COUNT($B$11:B1219)+1,"")</f>
        <v>#N/A</v>
      </c>
      <c r="C1220" s="207">
        <f>IF('Orçamento Base'!$M1219=0,0,'Orçamento Base'!$D1219)</f>
        <v>0</v>
      </c>
      <c r="D1220" s="212" t="e">
        <f>IF('Orçamento Base'!$F1219=Aux.!$G$11,"CONTRATACAO_PUBLICA",IF(VLOOKUP($C1220,'Orçamento Base'!$D$11:$G$2116,3,FALSE)="INDEXADO",VLOOKUP(VLOOKUP($C1219,'Orçamento Base'!$D$11:$G$2116,2,FALSE),'Index N_DESON.'!$A$9:$B$604,2),VLOOKUP($C1220,'Orçamento Base'!$D$11:$G$2116,3,FALSE)))</f>
        <v>#N/A</v>
      </c>
      <c r="E1220" s="208" t="e">
        <f>VLOOKUP($C1220,'Orçamento Base'!$D$11:$S$1673,2,FALSE)</f>
        <v>#N/A</v>
      </c>
      <c r="F1220" s="211">
        <f>Dados!$C$7</f>
        <v>44652</v>
      </c>
      <c r="G1220" s="226" t="e">
        <f>VLOOKUP($C1220,'Orçamento Base'!$D$11:$S$1673,4,FALSE)</f>
        <v>#N/A</v>
      </c>
      <c r="H1220" s="377">
        <f>IFERROR(VLOOKUP($C1220,'Orçamento Base'!$D$11:$S$1673,6,FALSE),0)</f>
        <v>0</v>
      </c>
      <c r="I1220" s="208" t="e">
        <f>VLOOKUP($C1220,'Orçamento Base'!$D$11:$S$1673,5,FALSE)</f>
        <v>#N/A</v>
      </c>
      <c r="J1220" s="167" t="e">
        <f>IF(Comparativo!$E$6="Tabela Não Desonerada",VLOOKUP($C1220,'Orçamento Base'!$D$11:$S$1673,12,FALSE),VLOOKUP($C1220,#REF!,12,FALSE))</f>
        <v>#N/A</v>
      </c>
      <c r="K1220" s="167">
        <f>IFERROR(IF(Comparativo!$E$6="Tabela Não Desonerada",VLOOKUP($C1220,'Orçamento Base'!$D$11:$S$1673,16,FALSE),VLOOKUP($C1220,#REF!,16,FALSE)),0)</f>
        <v>0</v>
      </c>
      <c r="L1220" s="575" t="e">
        <f>IF(AND($D1220="COMPOSICAO_PROPRIA",'Orçamento Base'!$N1220="-"),"14,18%",IF(AND($D1220="MERCADO",'Orçamento Base'!$N1220="-"),"15,38%",IF(Comparativo!$E$6="Tabela Não Desonerada",VLOOKUP($C1220,'Orçamento Base'!$D$11:$S$1673,11,FALSE),VLOOKUP($C1220,#REF!,11,FALSE))))</f>
        <v>#N/A</v>
      </c>
      <c r="M1220" s="209">
        <f>IF(Comparativo!$E$6="Tabela Não Desonerada",Encargos!$F$44,Encargos!$D$44)</f>
        <v>1.1122000000000001</v>
      </c>
    </row>
    <row r="1221" spans="1:13">
      <c r="A1221" s="207">
        <f>'Identificação-TCE'!$A$13</f>
        <v>1</v>
      </c>
      <c r="B1221" s="168" t="e">
        <f>IF(AND(G1221&lt;&gt;"",H1221&gt;0,I1221&lt;&gt;"",J1221&lt;&gt;0,K1221&lt;&gt;0),COUNT($B$11:B1220)+1,"")</f>
        <v>#N/A</v>
      </c>
      <c r="C1221" s="207">
        <f>IF('Orçamento Base'!$M1220=0,0,'Orçamento Base'!$D1220)</f>
        <v>0</v>
      </c>
      <c r="D1221" s="212" t="e">
        <f>IF('Orçamento Base'!$F1220=Aux.!$G$11,"CONTRATACAO_PUBLICA",IF(VLOOKUP($C1221,'Orçamento Base'!$D$11:$G$2116,3,FALSE)="INDEXADO",VLOOKUP(VLOOKUP($C1220,'Orçamento Base'!$D$11:$G$2116,2,FALSE),'Index N_DESON.'!$A$9:$B$604,2),VLOOKUP($C1221,'Orçamento Base'!$D$11:$G$2116,3,FALSE)))</f>
        <v>#N/A</v>
      </c>
      <c r="E1221" s="208" t="e">
        <f>VLOOKUP($C1221,'Orçamento Base'!$D$11:$S$1673,2,FALSE)</f>
        <v>#N/A</v>
      </c>
      <c r="F1221" s="211">
        <f>Dados!$C$7</f>
        <v>44652</v>
      </c>
      <c r="G1221" s="226" t="e">
        <f>VLOOKUP($C1221,'Orçamento Base'!$D$11:$S$1673,4,FALSE)</f>
        <v>#N/A</v>
      </c>
      <c r="H1221" s="377">
        <f>IFERROR(VLOOKUP($C1221,'Orçamento Base'!$D$11:$S$1673,6,FALSE),0)</f>
        <v>0</v>
      </c>
      <c r="I1221" s="208" t="e">
        <f>VLOOKUP($C1221,'Orçamento Base'!$D$11:$S$1673,5,FALSE)</f>
        <v>#N/A</v>
      </c>
      <c r="J1221" s="167" t="e">
        <f>IF(Comparativo!$E$6="Tabela Não Desonerada",VLOOKUP($C1221,'Orçamento Base'!$D$11:$S$1673,12,FALSE),VLOOKUP($C1221,#REF!,12,FALSE))</f>
        <v>#N/A</v>
      </c>
      <c r="K1221" s="167">
        <f>IFERROR(IF(Comparativo!$E$6="Tabela Não Desonerada",VLOOKUP($C1221,'Orçamento Base'!$D$11:$S$1673,16,FALSE),VLOOKUP($C1221,#REF!,16,FALSE)),0)</f>
        <v>0</v>
      </c>
      <c r="L1221" s="575" t="e">
        <f>IF(AND($D1221="COMPOSICAO_PROPRIA",'Orçamento Base'!$N1221="-"),"14,18%",IF(AND($D1221="MERCADO",'Orçamento Base'!$N1221="-"),"15,38%",IF(Comparativo!$E$6="Tabela Não Desonerada",VLOOKUP($C1221,'Orçamento Base'!$D$11:$S$1673,11,FALSE),VLOOKUP($C1221,#REF!,11,FALSE))))</f>
        <v>#N/A</v>
      </c>
      <c r="M1221" s="209">
        <f>IF(Comparativo!$E$6="Tabela Não Desonerada",Encargos!$F$44,Encargos!$D$44)</f>
        <v>1.1122000000000001</v>
      </c>
    </row>
    <row r="1222" spans="1:13">
      <c r="A1222" s="207">
        <f>'Identificação-TCE'!$A$13</f>
        <v>1</v>
      </c>
      <c r="B1222" s="168" t="e">
        <f>IF(AND(G1222&lt;&gt;"",H1222&gt;0,I1222&lt;&gt;"",J1222&lt;&gt;0,K1222&lt;&gt;0),COUNT($B$11:B1221)+1,"")</f>
        <v>#N/A</v>
      </c>
      <c r="C1222" s="207">
        <f>IF('Orçamento Base'!$M1221=0,0,'Orçamento Base'!$D1221)</f>
        <v>0</v>
      </c>
      <c r="D1222" s="212" t="e">
        <f>IF('Orçamento Base'!$F1221=Aux.!$G$11,"CONTRATACAO_PUBLICA",IF(VLOOKUP($C1222,'Orçamento Base'!$D$11:$G$2116,3,FALSE)="INDEXADO",VLOOKUP(VLOOKUP($C1221,'Orçamento Base'!$D$11:$G$2116,2,FALSE),'Index N_DESON.'!$A$9:$B$604,2),VLOOKUP($C1222,'Orçamento Base'!$D$11:$G$2116,3,FALSE)))</f>
        <v>#N/A</v>
      </c>
      <c r="E1222" s="208" t="e">
        <f>VLOOKUP($C1222,'Orçamento Base'!$D$11:$S$1673,2,FALSE)</f>
        <v>#N/A</v>
      </c>
      <c r="F1222" s="211">
        <f>Dados!$C$7</f>
        <v>44652</v>
      </c>
      <c r="G1222" s="226" t="e">
        <f>VLOOKUP($C1222,'Orçamento Base'!$D$11:$S$1673,4,FALSE)</f>
        <v>#N/A</v>
      </c>
      <c r="H1222" s="377">
        <f>IFERROR(VLOOKUP($C1222,'Orçamento Base'!$D$11:$S$1673,6,FALSE),0)</f>
        <v>0</v>
      </c>
      <c r="I1222" s="208" t="e">
        <f>VLOOKUP($C1222,'Orçamento Base'!$D$11:$S$1673,5,FALSE)</f>
        <v>#N/A</v>
      </c>
      <c r="J1222" s="167" t="e">
        <f>IF(Comparativo!$E$6="Tabela Não Desonerada",VLOOKUP($C1222,'Orçamento Base'!$D$11:$S$1673,12,FALSE),VLOOKUP($C1222,#REF!,12,FALSE))</f>
        <v>#N/A</v>
      </c>
      <c r="K1222" s="167">
        <f>IFERROR(IF(Comparativo!$E$6="Tabela Não Desonerada",VLOOKUP($C1222,'Orçamento Base'!$D$11:$S$1673,16,FALSE),VLOOKUP($C1222,#REF!,16,FALSE)),0)</f>
        <v>0</v>
      </c>
      <c r="L1222" s="575" t="e">
        <f>IF(AND($D1222="COMPOSICAO_PROPRIA",'Orçamento Base'!$N1222="-"),"14,18%",IF(AND($D1222="MERCADO",'Orçamento Base'!$N1222="-"),"15,38%",IF(Comparativo!$E$6="Tabela Não Desonerada",VLOOKUP($C1222,'Orçamento Base'!$D$11:$S$1673,11,FALSE),VLOOKUP($C1222,#REF!,11,FALSE))))</f>
        <v>#N/A</v>
      </c>
      <c r="M1222" s="209">
        <f>IF(Comparativo!$E$6="Tabela Não Desonerada",Encargos!$F$44,Encargos!$D$44)</f>
        <v>1.1122000000000001</v>
      </c>
    </row>
    <row r="1223" spans="1:13">
      <c r="A1223" s="207">
        <f>'Identificação-TCE'!$A$13</f>
        <v>1</v>
      </c>
      <c r="B1223" s="168" t="e">
        <f>IF(AND(G1223&lt;&gt;"",H1223&gt;0,I1223&lt;&gt;"",J1223&lt;&gt;0,K1223&lt;&gt;0),COUNT($B$11:B1222)+1,"")</f>
        <v>#N/A</v>
      </c>
      <c r="C1223" s="207">
        <f>IF('Orçamento Base'!$M1222=0,0,'Orçamento Base'!$D1222)</f>
        <v>0</v>
      </c>
      <c r="D1223" s="212" t="e">
        <f>IF('Orçamento Base'!$F1222=Aux.!$G$11,"CONTRATACAO_PUBLICA",IF(VLOOKUP($C1223,'Orçamento Base'!$D$11:$G$2116,3,FALSE)="INDEXADO",VLOOKUP(VLOOKUP($C1222,'Orçamento Base'!$D$11:$G$2116,2,FALSE),'Index N_DESON.'!$A$9:$B$604,2),VLOOKUP($C1223,'Orçamento Base'!$D$11:$G$2116,3,FALSE)))</f>
        <v>#N/A</v>
      </c>
      <c r="E1223" s="208" t="e">
        <f>VLOOKUP($C1223,'Orçamento Base'!$D$11:$S$1673,2,FALSE)</f>
        <v>#N/A</v>
      </c>
      <c r="F1223" s="211">
        <f>Dados!$C$7</f>
        <v>44652</v>
      </c>
      <c r="G1223" s="226" t="e">
        <f>VLOOKUP($C1223,'Orçamento Base'!$D$11:$S$1673,4,FALSE)</f>
        <v>#N/A</v>
      </c>
      <c r="H1223" s="377">
        <f>IFERROR(VLOOKUP($C1223,'Orçamento Base'!$D$11:$S$1673,6,FALSE),0)</f>
        <v>0</v>
      </c>
      <c r="I1223" s="208" t="e">
        <f>VLOOKUP($C1223,'Orçamento Base'!$D$11:$S$1673,5,FALSE)</f>
        <v>#N/A</v>
      </c>
      <c r="J1223" s="167" t="e">
        <f>IF(Comparativo!$E$6="Tabela Não Desonerada",VLOOKUP($C1223,'Orçamento Base'!$D$11:$S$1673,12,FALSE),VLOOKUP($C1223,#REF!,12,FALSE))</f>
        <v>#N/A</v>
      </c>
      <c r="K1223" s="167">
        <f>IFERROR(IF(Comparativo!$E$6="Tabela Não Desonerada",VLOOKUP($C1223,'Orçamento Base'!$D$11:$S$1673,16,FALSE),VLOOKUP($C1223,#REF!,16,FALSE)),0)</f>
        <v>0</v>
      </c>
      <c r="L1223" s="575" t="e">
        <f>IF(AND($D1223="COMPOSICAO_PROPRIA",'Orçamento Base'!$N1223="-"),"14,18%",IF(AND($D1223="MERCADO",'Orçamento Base'!$N1223="-"),"15,38%",IF(Comparativo!$E$6="Tabela Não Desonerada",VLOOKUP($C1223,'Orçamento Base'!$D$11:$S$1673,11,FALSE),VLOOKUP($C1223,#REF!,11,FALSE))))</f>
        <v>#N/A</v>
      </c>
      <c r="M1223" s="209">
        <f>IF(Comparativo!$E$6="Tabela Não Desonerada",Encargos!$F$44,Encargos!$D$44)</f>
        <v>1.1122000000000001</v>
      </c>
    </row>
    <row r="1224" spans="1:13">
      <c r="A1224" s="207">
        <f>'Identificação-TCE'!$A$13</f>
        <v>1</v>
      </c>
      <c r="B1224" s="168" t="e">
        <f>IF(AND(G1224&lt;&gt;"",H1224&gt;0,I1224&lt;&gt;"",J1224&lt;&gt;0,K1224&lt;&gt;0),COUNT($B$11:B1223)+1,"")</f>
        <v>#N/A</v>
      </c>
      <c r="C1224" s="207">
        <f>IF('Orçamento Base'!$M1223=0,0,'Orçamento Base'!$D1223)</f>
        <v>0</v>
      </c>
      <c r="D1224" s="212" t="e">
        <f>IF('Orçamento Base'!$F1223=Aux.!$G$11,"CONTRATACAO_PUBLICA",IF(VLOOKUP($C1224,'Orçamento Base'!$D$11:$G$2116,3,FALSE)="INDEXADO",VLOOKUP(VLOOKUP($C1223,'Orçamento Base'!$D$11:$G$2116,2,FALSE),'Index N_DESON.'!$A$9:$B$604,2),VLOOKUP($C1224,'Orçamento Base'!$D$11:$G$2116,3,FALSE)))</f>
        <v>#N/A</v>
      </c>
      <c r="E1224" s="208" t="e">
        <f>VLOOKUP($C1224,'Orçamento Base'!$D$11:$S$1673,2,FALSE)</f>
        <v>#N/A</v>
      </c>
      <c r="F1224" s="211">
        <f>Dados!$C$7</f>
        <v>44652</v>
      </c>
      <c r="G1224" s="226" t="e">
        <f>VLOOKUP($C1224,'Orçamento Base'!$D$11:$S$1673,4,FALSE)</f>
        <v>#N/A</v>
      </c>
      <c r="H1224" s="377">
        <f>IFERROR(VLOOKUP($C1224,'Orçamento Base'!$D$11:$S$1673,6,FALSE),0)</f>
        <v>0</v>
      </c>
      <c r="I1224" s="208" t="e">
        <f>VLOOKUP($C1224,'Orçamento Base'!$D$11:$S$1673,5,FALSE)</f>
        <v>#N/A</v>
      </c>
      <c r="J1224" s="167" t="e">
        <f>IF(Comparativo!$E$6="Tabela Não Desonerada",VLOOKUP($C1224,'Orçamento Base'!$D$11:$S$1673,12,FALSE),VLOOKUP($C1224,#REF!,12,FALSE))</f>
        <v>#N/A</v>
      </c>
      <c r="K1224" s="167">
        <f>IFERROR(IF(Comparativo!$E$6="Tabela Não Desonerada",VLOOKUP($C1224,'Orçamento Base'!$D$11:$S$1673,16,FALSE),VLOOKUP($C1224,#REF!,16,FALSE)),0)</f>
        <v>0</v>
      </c>
      <c r="L1224" s="575" t="e">
        <f>IF(AND($D1224="COMPOSICAO_PROPRIA",'Orçamento Base'!$N1224="-"),"14,18%",IF(AND($D1224="MERCADO",'Orçamento Base'!$N1224="-"),"15,38%",IF(Comparativo!$E$6="Tabela Não Desonerada",VLOOKUP($C1224,'Orçamento Base'!$D$11:$S$1673,11,FALSE),VLOOKUP($C1224,#REF!,11,FALSE))))</f>
        <v>#N/A</v>
      </c>
      <c r="M1224" s="209">
        <f>IF(Comparativo!$E$6="Tabela Não Desonerada",Encargos!$F$44,Encargos!$D$44)</f>
        <v>1.1122000000000001</v>
      </c>
    </row>
    <row r="1225" spans="1:13">
      <c r="A1225" s="207">
        <f>'Identificação-TCE'!$A$13</f>
        <v>1</v>
      </c>
      <c r="B1225" s="168" t="e">
        <f>IF(AND(G1225&lt;&gt;"",H1225&gt;0,I1225&lt;&gt;"",J1225&lt;&gt;0,K1225&lt;&gt;0),COUNT($B$11:B1224)+1,"")</f>
        <v>#N/A</v>
      </c>
      <c r="C1225" s="207">
        <f>IF('Orçamento Base'!$M1224=0,0,'Orçamento Base'!$D1224)</f>
        <v>0</v>
      </c>
      <c r="D1225" s="212" t="e">
        <f>IF('Orçamento Base'!$F1224=Aux.!$G$11,"CONTRATACAO_PUBLICA",IF(VLOOKUP($C1225,'Orçamento Base'!$D$11:$G$2116,3,FALSE)="INDEXADO",VLOOKUP(VLOOKUP($C1224,'Orçamento Base'!$D$11:$G$2116,2,FALSE),'Index N_DESON.'!$A$9:$B$604,2),VLOOKUP($C1225,'Orçamento Base'!$D$11:$G$2116,3,FALSE)))</f>
        <v>#N/A</v>
      </c>
      <c r="E1225" s="208" t="e">
        <f>VLOOKUP($C1225,'Orçamento Base'!$D$11:$S$1673,2,FALSE)</f>
        <v>#N/A</v>
      </c>
      <c r="F1225" s="211">
        <f>Dados!$C$7</f>
        <v>44652</v>
      </c>
      <c r="G1225" s="226" t="e">
        <f>VLOOKUP($C1225,'Orçamento Base'!$D$11:$S$1673,4,FALSE)</f>
        <v>#N/A</v>
      </c>
      <c r="H1225" s="377">
        <f>IFERROR(VLOOKUP($C1225,'Orçamento Base'!$D$11:$S$1673,6,FALSE),0)</f>
        <v>0</v>
      </c>
      <c r="I1225" s="208" t="e">
        <f>VLOOKUP($C1225,'Orçamento Base'!$D$11:$S$1673,5,FALSE)</f>
        <v>#N/A</v>
      </c>
      <c r="J1225" s="167" t="e">
        <f>IF(Comparativo!$E$6="Tabela Não Desonerada",VLOOKUP($C1225,'Orçamento Base'!$D$11:$S$1673,12,FALSE),VLOOKUP($C1225,#REF!,12,FALSE))</f>
        <v>#N/A</v>
      </c>
      <c r="K1225" s="167">
        <f>IFERROR(IF(Comparativo!$E$6="Tabela Não Desonerada",VLOOKUP($C1225,'Orçamento Base'!$D$11:$S$1673,16,FALSE),VLOOKUP($C1225,#REF!,16,FALSE)),0)</f>
        <v>0</v>
      </c>
      <c r="L1225" s="575" t="e">
        <f>IF(AND($D1225="COMPOSICAO_PROPRIA",'Orçamento Base'!$N1225="-"),"14,18%",IF(AND($D1225="MERCADO",'Orçamento Base'!$N1225="-"),"15,38%",IF(Comparativo!$E$6="Tabela Não Desonerada",VLOOKUP($C1225,'Orçamento Base'!$D$11:$S$1673,11,FALSE),VLOOKUP($C1225,#REF!,11,FALSE))))</f>
        <v>#N/A</v>
      </c>
      <c r="M1225" s="209">
        <f>IF(Comparativo!$E$6="Tabela Não Desonerada",Encargos!$F$44,Encargos!$D$44)</f>
        <v>1.1122000000000001</v>
      </c>
    </row>
    <row r="1226" spans="1:13">
      <c r="A1226" s="207">
        <f>'Identificação-TCE'!$A$13</f>
        <v>1</v>
      </c>
      <c r="B1226" s="168" t="e">
        <f>IF(AND(G1226&lt;&gt;"",H1226&gt;0,I1226&lt;&gt;"",J1226&lt;&gt;0,K1226&lt;&gt;0),COUNT($B$11:B1225)+1,"")</f>
        <v>#N/A</v>
      </c>
      <c r="C1226" s="207">
        <f>IF('Orçamento Base'!$M1225=0,0,'Orçamento Base'!$D1225)</f>
        <v>0</v>
      </c>
      <c r="D1226" s="212" t="e">
        <f>IF('Orçamento Base'!$F1225=Aux.!$G$11,"CONTRATACAO_PUBLICA",IF(VLOOKUP($C1226,'Orçamento Base'!$D$11:$G$2116,3,FALSE)="INDEXADO",VLOOKUP(VLOOKUP($C1225,'Orçamento Base'!$D$11:$G$2116,2,FALSE),'Index N_DESON.'!$A$9:$B$604,2),VLOOKUP($C1226,'Orçamento Base'!$D$11:$G$2116,3,FALSE)))</f>
        <v>#N/A</v>
      </c>
      <c r="E1226" s="208" t="e">
        <f>VLOOKUP($C1226,'Orçamento Base'!$D$11:$S$1673,2,FALSE)</f>
        <v>#N/A</v>
      </c>
      <c r="F1226" s="211">
        <f>Dados!$C$7</f>
        <v>44652</v>
      </c>
      <c r="G1226" s="226" t="e">
        <f>VLOOKUP($C1226,'Orçamento Base'!$D$11:$S$1673,4,FALSE)</f>
        <v>#N/A</v>
      </c>
      <c r="H1226" s="377">
        <f>IFERROR(VLOOKUP($C1226,'Orçamento Base'!$D$11:$S$1673,6,FALSE),0)</f>
        <v>0</v>
      </c>
      <c r="I1226" s="208" t="e">
        <f>VLOOKUP($C1226,'Orçamento Base'!$D$11:$S$1673,5,FALSE)</f>
        <v>#N/A</v>
      </c>
      <c r="J1226" s="167" t="e">
        <f>IF(Comparativo!$E$6="Tabela Não Desonerada",VLOOKUP($C1226,'Orçamento Base'!$D$11:$S$1673,12,FALSE),VLOOKUP($C1226,#REF!,12,FALSE))</f>
        <v>#N/A</v>
      </c>
      <c r="K1226" s="167">
        <f>IFERROR(IF(Comparativo!$E$6="Tabela Não Desonerada",VLOOKUP($C1226,'Orçamento Base'!$D$11:$S$1673,16,FALSE),VLOOKUP($C1226,#REF!,16,FALSE)),0)</f>
        <v>0</v>
      </c>
      <c r="L1226" s="575" t="e">
        <f>IF(AND($D1226="COMPOSICAO_PROPRIA",'Orçamento Base'!$N1226="-"),"14,18%",IF(AND($D1226="MERCADO",'Orçamento Base'!$N1226="-"),"15,38%",IF(Comparativo!$E$6="Tabela Não Desonerada",VLOOKUP($C1226,'Orçamento Base'!$D$11:$S$1673,11,FALSE),VLOOKUP($C1226,#REF!,11,FALSE))))</f>
        <v>#N/A</v>
      </c>
      <c r="M1226" s="209">
        <f>IF(Comparativo!$E$6="Tabela Não Desonerada",Encargos!$F$44,Encargos!$D$44)</f>
        <v>1.1122000000000001</v>
      </c>
    </row>
    <row r="1227" spans="1:13">
      <c r="A1227" s="207">
        <f>'Identificação-TCE'!$A$13</f>
        <v>1</v>
      </c>
      <c r="B1227" s="168" t="e">
        <f>IF(AND(G1227&lt;&gt;"",H1227&gt;0,I1227&lt;&gt;"",J1227&lt;&gt;0,K1227&lt;&gt;0),COUNT($B$11:B1226)+1,"")</f>
        <v>#N/A</v>
      </c>
      <c r="C1227" s="207">
        <f>IF('Orçamento Base'!$M1226=0,0,'Orçamento Base'!$D1226)</f>
        <v>0</v>
      </c>
      <c r="D1227" s="212" t="e">
        <f>IF('Orçamento Base'!$F1226=Aux.!$G$11,"CONTRATACAO_PUBLICA",IF(VLOOKUP($C1227,'Orçamento Base'!$D$11:$G$2116,3,FALSE)="INDEXADO",VLOOKUP(VLOOKUP($C1226,'Orçamento Base'!$D$11:$G$2116,2,FALSE),'Index N_DESON.'!$A$9:$B$604,2),VLOOKUP($C1227,'Orçamento Base'!$D$11:$G$2116,3,FALSE)))</f>
        <v>#N/A</v>
      </c>
      <c r="E1227" s="208" t="e">
        <f>VLOOKUP($C1227,'Orçamento Base'!$D$11:$S$1673,2,FALSE)</f>
        <v>#N/A</v>
      </c>
      <c r="F1227" s="211">
        <f>Dados!$C$7</f>
        <v>44652</v>
      </c>
      <c r="G1227" s="226" t="e">
        <f>VLOOKUP($C1227,'Orçamento Base'!$D$11:$S$1673,4,FALSE)</f>
        <v>#N/A</v>
      </c>
      <c r="H1227" s="377">
        <f>IFERROR(VLOOKUP($C1227,'Orçamento Base'!$D$11:$S$1673,6,FALSE),0)</f>
        <v>0</v>
      </c>
      <c r="I1227" s="208" t="e">
        <f>VLOOKUP($C1227,'Orçamento Base'!$D$11:$S$1673,5,FALSE)</f>
        <v>#N/A</v>
      </c>
      <c r="J1227" s="167" t="e">
        <f>IF(Comparativo!$E$6="Tabela Não Desonerada",VLOOKUP($C1227,'Orçamento Base'!$D$11:$S$1673,12,FALSE),VLOOKUP($C1227,#REF!,12,FALSE))</f>
        <v>#N/A</v>
      </c>
      <c r="K1227" s="167">
        <f>IFERROR(IF(Comparativo!$E$6="Tabela Não Desonerada",VLOOKUP($C1227,'Orçamento Base'!$D$11:$S$1673,16,FALSE),VLOOKUP($C1227,#REF!,16,FALSE)),0)</f>
        <v>0</v>
      </c>
      <c r="L1227" s="575" t="e">
        <f>IF(AND($D1227="COMPOSICAO_PROPRIA",'Orçamento Base'!$N1227="-"),"14,18%",IF(AND($D1227="MERCADO",'Orçamento Base'!$N1227="-"),"15,38%",IF(Comparativo!$E$6="Tabela Não Desonerada",VLOOKUP($C1227,'Orçamento Base'!$D$11:$S$1673,11,FALSE),VLOOKUP($C1227,#REF!,11,FALSE))))</f>
        <v>#N/A</v>
      </c>
      <c r="M1227" s="209">
        <f>IF(Comparativo!$E$6="Tabela Não Desonerada",Encargos!$F$44,Encargos!$D$44)</f>
        <v>1.1122000000000001</v>
      </c>
    </row>
    <row r="1228" spans="1:13">
      <c r="A1228" s="207">
        <f>'Identificação-TCE'!$A$13</f>
        <v>1</v>
      </c>
      <c r="B1228" s="168" t="e">
        <f>IF(AND(G1228&lt;&gt;"",H1228&gt;0,I1228&lt;&gt;"",J1228&lt;&gt;0,K1228&lt;&gt;0),COUNT($B$11:B1227)+1,"")</f>
        <v>#N/A</v>
      </c>
      <c r="C1228" s="207">
        <f>IF('Orçamento Base'!$M1227=0,0,'Orçamento Base'!$D1227)</f>
        <v>0</v>
      </c>
      <c r="D1228" s="212" t="e">
        <f>IF('Orçamento Base'!$F1227=Aux.!$G$11,"CONTRATACAO_PUBLICA",IF(VLOOKUP($C1228,'Orçamento Base'!$D$11:$G$2116,3,FALSE)="INDEXADO",VLOOKUP(VLOOKUP($C1227,'Orçamento Base'!$D$11:$G$2116,2,FALSE),'Index N_DESON.'!$A$9:$B$604,2),VLOOKUP($C1228,'Orçamento Base'!$D$11:$G$2116,3,FALSE)))</f>
        <v>#N/A</v>
      </c>
      <c r="E1228" s="208" t="e">
        <f>VLOOKUP($C1228,'Orçamento Base'!$D$11:$S$1673,2,FALSE)</f>
        <v>#N/A</v>
      </c>
      <c r="F1228" s="211">
        <f>Dados!$C$7</f>
        <v>44652</v>
      </c>
      <c r="G1228" s="226" t="e">
        <f>VLOOKUP($C1228,'Orçamento Base'!$D$11:$S$1673,4,FALSE)</f>
        <v>#N/A</v>
      </c>
      <c r="H1228" s="377">
        <f>IFERROR(VLOOKUP($C1228,'Orçamento Base'!$D$11:$S$1673,6,FALSE),0)</f>
        <v>0</v>
      </c>
      <c r="I1228" s="208" t="e">
        <f>VLOOKUP($C1228,'Orçamento Base'!$D$11:$S$1673,5,FALSE)</f>
        <v>#N/A</v>
      </c>
      <c r="J1228" s="167" t="e">
        <f>IF(Comparativo!$E$6="Tabela Não Desonerada",VLOOKUP($C1228,'Orçamento Base'!$D$11:$S$1673,12,FALSE),VLOOKUP($C1228,#REF!,12,FALSE))</f>
        <v>#N/A</v>
      </c>
      <c r="K1228" s="167">
        <f>IFERROR(IF(Comparativo!$E$6="Tabela Não Desonerada",VLOOKUP($C1228,'Orçamento Base'!$D$11:$S$1673,16,FALSE),VLOOKUP($C1228,#REF!,16,FALSE)),0)</f>
        <v>0</v>
      </c>
      <c r="L1228" s="575" t="e">
        <f>IF(AND($D1228="COMPOSICAO_PROPRIA",'Orçamento Base'!$N1228="-"),"14,18%",IF(AND($D1228="MERCADO",'Orçamento Base'!$N1228="-"),"15,38%",IF(Comparativo!$E$6="Tabela Não Desonerada",VLOOKUP($C1228,'Orçamento Base'!$D$11:$S$1673,11,FALSE),VLOOKUP($C1228,#REF!,11,FALSE))))</f>
        <v>#N/A</v>
      </c>
      <c r="M1228" s="209">
        <f>IF(Comparativo!$E$6="Tabela Não Desonerada",Encargos!$F$44,Encargos!$D$44)</f>
        <v>1.1122000000000001</v>
      </c>
    </row>
    <row r="1229" spans="1:13">
      <c r="A1229" s="207">
        <f>'Identificação-TCE'!$A$13</f>
        <v>1</v>
      </c>
      <c r="B1229" s="168" t="e">
        <f>IF(AND(G1229&lt;&gt;"",H1229&gt;0,I1229&lt;&gt;"",J1229&lt;&gt;0,K1229&lt;&gt;0),COUNT($B$11:B1228)+1,"")</f>
        <v>#N/A</v>
      </c>
      <c r="C1229" s="207">
        <f>IF('Orçamento Base'!$M1228=0,0,'Orçamento Base'!$D1228)</f>
        <v>0</v>
      </c>
      <c r="D1229" s="212" t="e">
        <f>IF('Orçamento Base'!$F1228=Aux.!$G$11,"CONTRATACAO_PUBLICA",IF(VLOOKUP($C1229,'Orçamento Base'!$D$11:$G$2116,3,FALSE)="INDEXADO",VLOOKUP(VLOOKUP($C1228,'Orçamento Base'!$D$11:$G$2116,2,FALSE),'Index N_DESON.'!$A$9:$B$604,2),VLOOKUP($C1229,'Orçamento Base'!$D$11:$G$2116,3,FALSE)))</f>
        <v>#N/A</v>
      </c>
      <c r="E1229" s="208" t="e">
        <f>VLOOKUP($C1229,'Orçamento Base'!$D$11:$S$1673,2,FALSE)</f>
        <v>#N/A</v>
      </c>
      <c r="F1229" s="211">
        <f>Dados!$C$7</f>
        <v>44652</v>
      </c>
      <c r="G1229" s="226" t="e">
        <f>VLOOKUP($C1229,'Orçamento Base'!$D$11:$S$1673,4,FALSE)</f>
        <v>#N/A</v>
      </c>
      <c r="H1229" s="377">
        <f>IFERROR(VLOOKUP($C1229,'Orçamento Base'!$D$11:$S$1673,6,FALSE),0)</f>
        <v>0</v>
      </c>
      <c r="I1229" s="208" t="e">
        <f>VLOOKUP($C1229,'Orçamento Base'!$D$11:$S$1673,5,FALSE)</f>
        <v>#N/A</v>
      </c>
      <c r="J1229" s="167" t="e">
        <f>IF(Comparativo!$E$6="Tabela Não Desonerada",VLOOKUP($C1229,'Orçamento Base'!$D$11:$S$1673,12,FALSE),VLOOKUP($C1229,#REF!,12,FALSE))</f>
        <v>#N/A</v>
      </c>
      <c r="K1229" s="167">
        <f>IFERROR(IF(Comparativo!$E$6="Tabela Não Desonerada",VLOOKUP($C1229,'Orçamento Base'!$D$11:$S$1673,16,FALSE),VLOOKUP($C1229,#REF!,16,FALSE)),0)</f>
        <v>0</v>
      </c>
      <c r="L1229" s="575" t="e">
        <f>IF(AND($D1229="COMPOSICAO_PROPRIA",'Orçamento Base'!$N1229="-"),"14,18%",IF(AND($D1229="MERCADO",'Orçamento Base'!$N1229="-"),"15,38%",IF(Comparativo!$E$6="Tabela Não Desonerada",VLOOKUP($C1229,'Orçamento Base'!$D$11:$S$1673,11,FALSE),VLOOKUP($C1229,#REF!,11,FALSE))))</f>
        <v>#N/A</v>
      </c>
      <c r="M1229" s="209">
        <f>IF(Comparativo!$E$6="Tabela Não Desonerada",Encargos!$F$44,Encargos!$D$44)</f>
        <v>1.1122000000000001</v>
      </c>
    </row>
    <row r="1230" spans="1:13">
      <c r="A1230" s="207">
        <f>'Identificação-TCE'!$A$13</f>
        <v>1</v>
      </c>
      <c r="B1230" s="168" t="e">
        <f>IF(AND(G1230&lt;&gt;"",H1230&gt;0,I1230&lt;&gt;"",J1230&lt;&gt;0,K1230&lt;&gt;0),COUNT($B$11:B1229)+1,"")</f>
        <v>#N/A</v>
      </c>
      <c r="C1230" s="207">
        <f>IF('Orçamento Base'!$M1229=0,0,'Orçamento Base'!$D1229)</f>
        <v>0</v>
      </c>
      <c r="D1230" s="212" t="e">
        <f>IF('Orçamento Base'!$F1229=Aux.!$G$11,"CONTRATACAO_PUBLICA",IF(VLOOKUP($C1230,'Orçamento Base'!$D$11:$G$2116,3,FALSE)="INDEXADO",VLOOKUP(VLOOKUP($C1229,'Orçamento Base'!$D$11:$G$2116,2,FALSE),'Index N_DESON.'!$A$9:$B$604,2),VLOOKUP($C1230,'Orçamento Base'!$D$11:$G$2116,3,FALSE)))</f>
        <v>#N/A</v>
      </c>
      <c r="E1230" s="208" t="e">
        <f>VLOOKUP($C1230,'Orçamento Base'!$D$11:$S$1673,2,FALSE)</f>
        <v>#N/A</v>
      </c>
      <c r="F1230" s="211">
        <f>Dados!$C$7</f>
        <v>44652</v>
      </c>
      <c r="G1230" s="226" t="e">
        <f>VLOOKUP($C1230,'Orçamento Base'!$D$11:$S$1673,4,FALSE)</f>
        <v>#N/A</v>
      </c>
      <c r="H1230" s="377">
        <f>IFERROR(VLOOKUP($C1230,'Orçamento Base'!$D$11:$S$1673,6,FALSE),0)</f>
        <v>0</v>
      </c>
      <c r="I1230" s="208" t="e">
        <f>VLOOKUP($C1230,'Orçamento Base'!$D$11:$S$1673,5,FALSE)</f>
        <v>#N/A</v>
      </c>
      <c r="J1230" s="167" t="e">
        <f>IF(Comparativo!$E$6="Tabela Não Desonerada",VLOOKUP($C1230,'Orçamento Base'!$D$11:$S$1673,12,FALSE),VLOOKUP($C1230,#REF!,12,FALSE))</f>
        <v>#N/A</v>
      </c>
      <c r="K1230" s="167">
        <f>IFERROR(IF(Comparativo!$E$6="Tabela Não Desonerada",VLOOKUP($C1230,'Orçamento Base'!$D$11:$S$1673,16,FALSE),VLOOKUP($C1230,#REF!,16,FALSE)),0)</f>
        <v>0</v>
      </c>
      <c r="L1230" s="575" t="e">
        <f>IF(AND($D1230="COMPOSICAO_PROPRIA",'Orçamento Base'!$N1230="-"),"14,18%",IF(AND($D1230="MERCADO",'Orçamento Base'!$N1230="-"),"15,38%",IF(Comparativo!$E$6="Tabela Não Desonerada",VLOOKUP($C1230,'Orçamento Base'!$D$11:$S$1673,11,FALSE),VLOOKUP($C1230,#REF!,11,FALSE))))</f>
        <v>#N/A</v>
      </c>
      <c r="M1230" s="209">
        <f>IF(Comparativo!$E$6="Tabela Não Desonerada",Encargos!$F$44,Encargos!$D$44)</f>
        <v>1.1122000000000001</v>
      </c>
    </row>
    <row r="1231" spans="1:13">
      <c r="A1231" s="207">
        <f>'Identificação-TCE'!$A$13</f>
        <v>1</v>
      </c>
      <c r="B1231" s="168" t="e">
        <f>IF(AND(G1231&lt;&gt;"",H1231&gt;0,I1231&lt;&gt;"",J1231&lt;&gt;0,K1231&lt;&gt;0),COUNT($B$11:B1230)+1,"")</f>
        <v>#N/A</v>
      </c>
      <c r="C1231" s="207">
        <f>IF('Orçamento Base'!$M1230=0,0,'Orçamento Base'!$D1230)</f>
        <v>0</v>
      </c>
      <c r="D1231" s="212" t="e">
        <f>IF('Orçamento Base'!$F1230=Aux.!$G$11,"CONTRATACAO_PUBLICA",IF(VLOOKUP($C1231,'Orçamento Base'!$D$11:$G$2116,3,FALSE)="INDEXADO",VLOOKUP(VLOOKUP($C1230,'Orçamento Base'!$D$11:$G$2116,2,FALSE),'Index N_DESON.'!$A$9:$B$604,2),VLOOKUP($C1231,'Orçamento Base'!$D$11:$G$2116,3,FALSE)))</f>
        <v>#N/A</v>
      </c>
      <c r="E1231" s="208" t="e">
        <f>VLOOKUP($C1231,'Orçamento Base'!$D$11:$S$1673,2,FALSE)</f>
        <v>#N/A</v>
      </c>
      <c r="F1231" s="211">
        <f>Dados!$C$7</f>
        <v>44652</v>
      </c>
      <c r="G1231" s="226" t="e">
        <f>VLOOKUP($C1231,'Orçamento Base'!$D$11:$S$1673,4,FALSE)</f>
        <v>#N/A</v>
      </c>
      <c r="H1231" s="377">
        <f>IFERROR(VLOOKUP($C1231,'Orçamento Base'!$D$11:$S$1673,6,FALSE),0)</f>
        <v>0</v>
      </c>
      <c r="I1231" s="208" t="e">
        <f>VLOOKUP($C1231,'Orçamento Base'!$D$11:$S$1673,5,FALSE)</f>
        <v>#N/A</v>
      </c>
      <c r="J1231" s="167" t="e">
        <f>IF(Comparativo!$E$6="Tabela Não Desonerada",VLOOKUP($C1231,'Orçamento Base'!$D$11:$S$1673,12,FALSE),VLOOKUP($C1231,#REF!,12,FALSE))</f>
        <v>#N/A</v>
      </c>
      <c r="K1231" s="167">
        <f>IFERROR(IF(Comparativo!$E$6="Tabela Não Desonerada",VLOOKUP($C1231,'Orçamento Base'!$D$11:$S$1673,16,FALSE),VLOOKUP($C1231,#REF!,16,FALSE)),0)</f>
        <v>0</v>
      </c>
      <c r="L1231" s="575" t="e">
        <f>IF(AND($D1231="COMPOSICAO_PROPRIA",'Orçamento Base'!$N1231="-"),"14,18%",IF(AND($D1231="MERCADO",'Orçamento Base'!$N1231="-"),"15,38%",IF(Comparativo!$E$6="Tabela Não Desonerada",VLOOKUP($C1231,'Orçamento Base'!$D$11:$S$1673,11,FALSE),VLOOKUP($C1231,#REF!,11,FALSE))))</f>
        <v>#N/A</v>
      </c>
      <c r="M1231" s="209">
        <f>IF(Comparativo!$E$6="Tabela Não Desonerada",Encargos!$F$44,Encargos!$D$44)</f>
        <v>1.1122000000000001</v>
      </c>
    </row>
    <row r="1232" spans="1:13">
      <c r="A1232" s="207">
        <f>'Identificação-TCE'!$A$13</f>
        <v>1</v>
      </c>
      <c r="B1232" s="168" t="e">
        <f>IF(AND(G1232&lt;&gt;"",H1232&gt;0,I1232&lt;&gt;"",J1232&lt;&gt;0,K1232&lt;&gt;0),COUNT($B$11:B1231)+1,"")</f>
        <v>#N/A</v>
      </c>
      <c r="C1232" s="207">
        <f>IF('Orçamento Base'!$M1231=0,0,'Orçamento Base'!$D1231)</f>
        <v>0</v>
      </c>
      <c r="D1232" s="212" t="e">
        <f>IF('Orçamento Base'!$F1231=Aux.!$G$11,"CONTRATACAO_PUBLICA",IF(VLOOKUP($C1232,'Orçamento Base'!$D$11:$G$2116,3,FALSE)="INDEXADO",VLOOKUP(VLOOKUP($C1231,'Orçamento Base'!$D$11:$G$2116,2,FALSE),'Index N_DESON.'!$A$9:$B$604,2),VLOOKUP($C1232,'Orçamento Base'!$D$11:$G$2116,3,FALSE)))</f>
        <v>#N/A</v>
      </c>
      <c r="E1232" s="208" t="e">
        <f>VLOOKUP($C1232,'Orçamento Base'!$D$11:$S$1673,2,FALSE)</f>
        <v>#N/A</v>
      </c>
      <c r="F1232" s="211">
        <f>Dados!$C$7</f>
        <v>44652</v>
      </c>
      <c r="G1232" s="226" t="e">
        <f>VLOOKUP($C1232,'Orçamento Base'!$D$11:$S$1673,4,FALSE)</f>
        <v>#N/A</v>
      </c>
      <c r="H1232" s="377">
        <f>IFERROR(VLOOKUP($C1232,'Orçamento Base'!$D$11:$S$1673,6,FALSE),0)</f>
        <v>0</v>
      </c>
      <c r="I1232" s="208" t="e">
        <f>VLOOKUP($C1232,'Orçamento Base'!$D$11:$S$1673,5,FALSE)</f>
        <v>#N/A</v>
      </c>
      <c r="J1232" s="167" t="e">
        <f>IF(Comparativo!$E$6="Tabela Não Desonerada",VLOOKUP($C1232,'Orçamento Base'!$D$11:$S$1673,12,FALSE),VLOOKUP($C1232,#REF!,12,FALSE))</f>
        <v>#N/A</v>
      </c>
      <c r="K1232" s="167">
        <f>IFERROR(IF(Comparativo!$E$6="Tabela Não Desonerada",VLOOKUP($C1232,'Orçamento Base'!$D$11:$S$1673,16,FALSE),VLOOKUP($C1232,#REF!,16,FALSE)),0)</f>
        <v>0</v>
      </c>
      <c r="L1232" s="575" t="e">
        <f>IF(AND($D1232="COMPOSICAO_PROPRIA",'Orçamento Base'!$N1232="-"),"14,18%",IF(AND($D1232="MERCADO",'Orçamento Base'!$N1232="-"),"15,38%",IF(Comparativo!$E$6="Tabela Não Desonerada",VLOOKUP($C1232,'Orçamento Base'!$D$11:$S$1673,11,FALSE),VLOOKUP($C1232,#REF!,11,FALSE))))</f>
        <v>#N/A</v>
      </c>
      <c r="M1232" s="209">
        <f>IF(Comparativo!$E$6="Tabela Não Desonerada",Encargos!$F$44,Encargos!$D$44)</f>
        <v>1.1122000000000001</v>
      </c>
    </row>
    <row r="1233" spans="1:13">
      <c r="A1233" s="207">
        <f>'Identificação-TCE'!$A$13</f>
        <v>1</v>
      </c>
      <c r="B1233" s="168" t="e">
        <f>IF(AND(G1233&lt;&gt;"",H1233&gt;0,I1233&lt;&gt;"",J1233&lt;&gt;0,K1233&lt;&gt;0),COUNT($B$11:B1232)+1,"")</f>
        <v>#N/A</v>
      </c>
      <c r="C1233" s="207">
        <f>IF('Orçamento Base'!$M1232=0,0,'Orçamento Base'!$D1232)</f>
        <v>0</v>
      </c>
      <c r="D1233" s="212" t="e">
        <f>IF('Orçamento Base'!$F1232=Aux.!$G$11,"CONTRATACAO_PUBLICA",IF(VLOOKUP($C1233,'Orçamento Base'!$D$11:$G$2116,3,FALSE)="INDEXADO",VLOOKUP(VLOOKUP($C1232,'Orçamento Base'!$D$11:$G$2116,2,FALSE),'Index N_DESON.'!$A$9:$B$604,2),VLOOKUP($C1233,'Orçamento Base'!$D$11:$G$2116,3,FALSE)))</f>
        <v>#N/A</v>
      </c>
      <c r="E1233" s="208" t="e">
        <f>VLOOKUP($C1233,'Orçamento Base'!$D$11:$S$1673,2,FALSE)</f>
        <v>#N/A</v>
      </c>
      <c r="F1233" s="211">
        <f>Dados!$C$7</f>
        <v>44652</v>
      </c>
      <c r="G1233" s="226" t="e">
        <f>VLOOKUP($C1233,'Orçamento Base'!$D$11:$S$1673,4,FALSE)</f>
        <v>#N/A</v>
      </c>
      <c r="H1233" s="377">
        <f>IFERROR(VLOOKUP($C1233,'Orçamento Base'!$D$11:$S$1673,6,FALSE),0)</f>
        <v>0</v>
      </c>
      <c r="I1233" s="208" t="e">
        <f>VLOOKUP($C1233,'Orçamento Base'!$D$11:$S$1673,5,FALSE)</f>
        <v>#N/A</v>
      </c>
      <c r="J1233" s="167" t="e">
        <f>IF(Comparativo!$E$6="Tabela Não Desonerada",VLOOKUP($C1233,'Orçamento Base'!$D$11:$S$1673,12,FALSE),VLOOKUP($C1233,#REF!,12,FALSE))</f>
        <v>#N/A</v>
      </c>
      <c r="K1233" s="167">
        <f>IFERROR(IF(Comparativo!$E$6="Tabela Não Desonerada",VLOOKUP($C1233,'Orçamento Base'!$D$11:$S$1673,16,FALSE),VLOOKUP($C1233,#REF!,16,FALSE)),0)</f>
        <v>0</v>
      </c>
      <c r="L1233" s="575" t="e">
        <f>IF(AND($D1233="COMPOSICAO_PROPRIA",'Orçamento Base'!$N1233="-"),"14,18%",IF(AND($D1233="MERCADO",'Orçamento Base'!$N1233="-"),"15,38%",IF(Comparativo!$E$6="Tabela Não Desonerada",VLOOKUP($C1233,'Orçamento Base'!$D$11:$S$1673,11,FALSE),VLOOKUP($C1233,#REF!,11,FALSE))))</f>
        <v>#N/A</v>
      </c>
      <c r="M1233" s="209">
        <f>IF(Comparativo!$E$6="Tabela Não Desonerada",Encargos!$F$44,Encargos!$D$44)</f>
        <v>1.1122000000000001</v>
      </c>
    </row>
    <row r="1234" spans="1:13">
      <c r="A1234" s="207">
        <f>'Identificação-TCE'!$A$13</f>
        <v>1</v>
      </c>
      <c r="B1234" s="168" t="e">
        <f>IF(AND(G1234&lt;&gt;"",H1234&gt;0,I1234&lt;&gt;"",J1234&lt;&gt;0,K1234&lt;&gt;0),COUNT($B$11:B1233)+1,"")</f>
        <v>#N/A</v>
      </c>
      <c r="C1234" s="207">
        <f>IF('Orçamento Base'!$M1233=0,0,'Orçamento Base'!$D1233)</f>
        <v>0</v>
      </c>
      <c r="D1234" s="212" t="e">
        <f>IF('Orçamento Base'!$F1233=Aux.!$G$11,"CONTRATACAO_PUBLICA",IF(VLOOKUP($C1234,'Orçamento Base'!$D$11:$G$2116,3,FALSE)="INDEXADO",VLOOKUP(VLOOKUP($C1233,'Orçamento Base'!$D$11:$G$2116,2,FALSE),'Index N_DESON.'!$A$9:$B$604,2),VLOOKUP($C1234,'Orçamento Base'!$D$11:$G$2116,3,FALSE)))</f>
        <v>#N/A</v>
      </c>
      <c r="E1234" s="208" t="e">
        <f>VLOOKUP($C1234,'Orçamento Base'!$D$11:$S$1673,2,FALSE)</f>
        <v>#N/A</v>
      </c>
      <c r="F1234" s="211">
        <f>Dados!$C$7</f>
        <v>44652</v>
      </c>
      <c r="G1234" s="226" t="e">
        <f>VLOOKUP($C1234,'Orçamento Base'!$D$11:$S$1673,4,FALSE)</f>
        <v>#N/A</v>
      </c>
      <c r="H1234" s="377">
        <f>IFERROR(VLOOKUP($C1234,'Orçamento Base'!$D$11:$S$1673,6,FALSE),0)</f>
        <v>0</v>
      </c>
      <c r="I1234" s="208" t="e">
        <f>VLOOKUP($C1234,'Orçamento Base'!$D$11:$S$1673,5,FALSE)</f>
        <v>#N/A</v>
      </c>
      <c r="J1234" s="167" t="e">
        <f>IF(Comparativo!$E$6="Tabela Não Desonerada",VLOOKUP($C1234,'Orçamento Base'!$D$11:$S$1673,12,FALSE),VLOOKUP($C1234,#REF!,12,FALSE))</f>
        <v>#N/A</v>
      </c>
      <c r="K1234" s="167">
        <f>IFERROR(IF(Comparativo!$E$6="Tabela Não Desonerada",VLOOKUP($C1234,'Orçamento Base'!$D$11:$S$1673,16,FALSE),VLOOKUP($C1234,#REF!,16,FALSE)),0)</f>
        <v>0</v>
      </c>
      <c r="L1234" s="575" t="e">
        <f>IF(AND($D1234="COMPOSICAO_PROPRIA",'Orçamento Base'!$N1234="-"),"14,18%",IF(AND($D1234="MERCADO",'Orçamento Base'!$N1234="-"),"15,38%",IF(Comparativo!$E$6="Tabela Não Desonerada",VLOOKUP($C1234,'Orçamento Base'!$D$11:$S$1673,11,FALSE),VLOOKUP($C1234,#REF!,11,FALSE))))</f>
        <v>#N/A</v>
      </c>
      <c r="M1234" s="209">
        <f>IF(Comparativo!$E$6="Tabela Não Desonerada",Encargos!$F$44,Encargos!$D$44)</f>
        <v>1.1122000000000001</v>
      </c>
    </row>
    <row r="1235" spans="1:13">
      <c r="A1235" s="207">
        <f>'Identificação-TCE'!$A$13</f>
        <v>1</v>
      </c>
      <c r="B1235" s="168" t="e">
        <f>IF(AND(G1235&lt;&gt;"",H1235&gt;0,I1235&lt;&gt;"",J1235&lt;&gt;0,K1235&lt;&gt;0),COUNT($B$11:B1234)+1,"")</f>
        <v>#N/A</v>
      </c>
      <c r="C1235" s="207">
        <f>IF('Orçamento Base'!$M1234=0,0,'Orçamento Base'!$D1234)</f>
        <v>0</v>
      </c>
      <c r="D1235" s="212" t="e">
        <f>IF('Orçamento Base'!$F1234=Aux.!$G$11,"CONTRATACAO_PUBLICA",IF(VLOOKUP($C1235,'Orçamento Base'!$D$11:$G$2116,3,FALSE)="INDEXADO",VLOOKUP(VLOOKUP($C1234,'Orçamento Base'!$D$11:$G$2116,2,FALSE),'Index N_DESON.'!$A$9:$B$604,2),VLOOKUP($C1235,'Orçamento Base'!$D$11:$G$2116,3,FALSE)))</f>
        <v>#N/A</v>
      </c>
      <c r="E1235" s="208" t="e">
        <f>VLOOKUP($C1235,'Orçamento Base'!$D$11:$S$1673,2,FALSE)</f>
        <v>#N/A</v>
      </c>
      <c r="F1235" s="211">
        <f>Dados!$C$7</f>
        <v>44652</v>
      </c>
      <c r="G1235" s="226" t="e">
        <f>VLOOKUP($C1235,'Orçamento Base'!$D$11:$S$1673,4,FALSE)</f>
        <v>#N/A</v>
      </c>
      <c r="H1235" s="377">
        <f>IFERROR(VLOOKUP($C1235,'Orçamento Base'!$D$11:$S$1673,6,FALSE),0)</f>
        <v>0</v>
      </c>
      <c r="I1235" s="208" t="e">
        <f>VLOOKUP($C1235,'Orçamento Base'!$D$11:$S$1673,5,FALSE)</f>
        <v>#N/A</v>
      </c>
      <c r="J1235" s="167" t="e">
        <f>IF(Comparativo!$E$6="Tabela Não Desonerada",VLOOKUP($C1235,'Orçamento Base'!$D$11:$S$1673,12,FALSE),VLOOKUP($C1235,#REF!,12,FALSE))</f>
        <v>#N/A</v>
      </c>
      <c r="K1235" s="167">
        <f>IFERROR(IF(Comparativo!$E$6="Tabela Não Desonerada",VLOOKUP($C1235,'Orçamento Base'!$D$11:$S$1673,16,FALSE),VLOOKUP($C1235,#REF!,16,FALSE)),0)</f>
        <v>0</v>
      </c>
      <c r="L1235" s="575" t="e">
        <f>IF(AND($D1235="COMPOSICAO_PROPRIA",'Orçamento Base'!$N1235="-"),"14,18%",IF(AND($D1235="MERCADO",'Orçamento Base'!$N1235="-"),"15,38%",IF(Comparativo!$E$6="Tabela Não Desonerada",VLOOKUP($C1235,'Orçamento Base'!$D$11:$S$1673,11,FALSE),VLOOKUP($C1235,#REF!,11,FALSE))))</f>
        <v>#N/A</v>
      </c>
      <c r="M1235" s="209">
        <f>IF(Comparativo!$E$6="Tabela Não Desonerada",Encargos!$F$44,Encargos!$D$44)</f>
        <v>1.1122000000000001</v>
      </c>
    </row>
    <row r="1236" spans="1:13">
      <c r="A1236" s="207">
        <f>'Identificação-TCE'!$A$13</f>
        <v>1</v>
      </c>
      <c r="B1236" s="168" t="e">
        <f>IF(AND(G1236&lt;&gt;"",H1236&gt;0,I1236&lt;&gt;"",J1236&lt;&gt;0,K1236&lt;&gt;0),COUNT($B$11:B1235)+1,"")</f>
        <v>#N/A</v>
      </c>
      <c r="C1236" s="207">
        <f>IF('Orçamento Base'!$M1235=0,0,'Orçamento Base'!$D1235)</f>
        <v>0</v>
      </c>
      <c r="D1236" s="212" t="e">
        <f>IF('Orçamento Base'!$F1235=Aux.!$G$11,"CONTRATACAO_PUBLICA",IF(VLOOKUP($C1236,'Orçamento Base'!$D$11:$G$2116,3,FALSE)="INDEXADO",VLOOKUP(VLOOKUP($C1235,'Orçamento Base'!$D$11:$G$2116,2,FALSE),'Index N_DESON.'!$A$9:$B$604,2),VLOOKUP($C1236,'Orçamento Base'!$D$11:$G$2116,3,FALSE)))</f>
        <v>#N/A</v>
      </c>
      <c r="E1236" s="208" t="e">
        <f>VLOOKUP($C1236,'Orçamento Base'!$D$11:$S$1673,2,FALSE)</f>
        <v>#N/A</v>
      </c>
      <c r="F1236" s="211">
        <f>Dados!$C$7</f>
        <v>44652</v>
      </c>
      <c r="G1236" s="226" t="e">
        <f>VLOOKUP($C1236,'Orçamento Base'!$D$11:$S$1673,4,FALSE)</f>
        <v>#N/A</v>
      </c>
      <c r="H1236" s="377">
        <f>IFERROR(VLOOKUP($C1236,'Orçamento Base'!$D$11:$S$1673,6,FALSE),0)</f>
        <v>0</v>
      </c>
      <c r="I1236" s="208" t="e">
        <f>VLOOKUP($C1236,'Orçamento Base'!$D$11:$S$1673,5,FALSE)</f>
        <v>#N/A</v>
      </c>
      <c r="J1236" s="167" t="e">
        <f>IF(Comparativo!$E$6="Tabela Não Desonerada",VLOOKUP($C1236,'Orçamento Base'!$D$11:$S$1673,12,FALSE),VLOOKUP($C1236,#REF!,12,FALSE))</f>
        <v>#N/A</v>
      </c>
      <c r="K1236" s="167">
        <f>IFERROR(IF(Comparativo!$E$6="Tabela Não Desonerada",VLOOKUP($C1236,'Orçamento Base'!$D$11:$S$1673,16,FALSE),VLOOKUP($C1236,#REF!,16,FALSE)),0)</f>
        <v>0</v>
      </c>
      <c r="L1236" s="575" t="e">
        <f>IF(AND($D1236="COMPOSICAO_PROPRIA",'Orçamento Base'!$N1236="-"),"14,18%",IF(AND($D1236="MERCADO",'Orçamento Base'!$N1236="-"),"15,38%",IF(Comparativo!$E$6="Tabela Não Desonerada",VLOOKUP($C1236,'Orçamento Base'!$D$11:$S$1673,11,FALSE),VLOOKUP($C1236,#REF!,11,FALSE))))</f>
        <v>#N/A</v>
      </c>
      <c r="M1236" s="209">
        <f>IF(Comparativo!$E$6="Tabela Não Desonerada",Encargos!$F$44,Encargos!$D$44)</f>
        <v>1.1122000000000001</v>
      </c>
    </row>
    <row r="1237" spans="1:13">
      <c r="A1237" s="207">
        <f>'Identificação-TCE'!$A$13</f>
        <v>1</v>
      </c>
      <c r="B1237" s="168" t="e">
        <f>IF(AND(G1237&lt;&gt;"",H1237&gt;0,I1237&lt;&gt;"",J1237&lt;&gt;0,K1237&lt;&gt;0),COUNT($B$11:B1236)+1,"")</f>
        <v>#N/A</v>
      </c>
      <c r="C1237" s="207">
        <f>IF('Orçamento Base'!$M1236=0,0,'Orçamento Base'!$D1236)</f>
        <v>0</v>
      </c>
      <c r="D1237" s="212" t="e">
        <f>IF('Orçamento Base'!$F1236=Aux.!$G$11,"CONTRATACAO_PUBLICA",IF(VLOOKUP($C1237,'Orçamento Base'!$D$11:$G$2116,3,FALSE)="INDEXADO",VLOOKUP(VLOOKUP($C1236,'Orçamento Base'!$D$11:$G$2116,2,FALSE),'Index N_DESON.'!$A$9:$B$604,2),VLOOKUP($C1237,'Orçamento Base'!$D$11:$G$2116,3,FALSE)))</f>
        <v>#N/A</v>
      </c>
      <c r="E1237" s="208" t="e">
        <f>VLOOKUP($C1237,'Orçamento Base'!$D$11:$S$1673,2,FALSE)</f>
        <v>#N/A</v>
      </c>
      <c r="F1237" s="211">
        <f>Dados!$C$7</f>
        <v>44652</v>
      </c>
      <c r="G1237" s="226" t="e">
        <f>VLOOKUP($C1237,'Orçamento Base'!$D$11:$S$1673,4,FALSE)</f>
        <v>#N/A</v>
      </c>
      <c r="H1237" s="377">
        <f>IFERROR(VLOOKUP($C1237,'Orçamento Base'!$D$11:$S$1673,6,FALSE),0)</f>
        <v>0</v>
      </c>
      <c r="I1237" s="208" t="e">
        <f>VLOOKUP($C1237,'Orçamento Base'!$D$11:$S$1673,5,FALSE)</f>
        <v>#N/A</v>
      </c>
      <c r="J1237" s="167" t="e">
        <f>IF(Comparativo!$E$6="Tabela Não Desonerada",VLOOKUP($C1237,'Orçamento Base'!$D$11:$S$1673,12,FALSE),VLOOKUP($C1237,#REF!,12,FALSE))</f>
        <v>#N/A</v>
      </c>
      <c r="K1237" s="167">
        <f>IFERROR(IF(Comparativo!$E$6="Tabela Não Desonerada",VLOOKUP($C1237,'Orçamento Base'!$D$11:$S$1673,16,FALSE),VLOOKUP($C1237,#REF!,16,FALSE)),0)</f>
        <v>0</v>
      </c>
      <c r="L1237" s="575" t="e">
        <f>IF(AND($D1237="COMPOSICAO_PROPRIA",'Orçamento Base'!$N1237="-"),"14,18%",IF(AND($D1237="MERCADO",'Orçamento Base'!$N1237="-"),"15,38%",IF(Comparativo!$E$6="Tabela Não Desonerada",VLOOKUP($C1237,'Orçamento Base'!$D$11:$S$1673,11,FALSE),VLOOKUP($C1237,#REF!,11,FALSE))))</f>
        <v>#N/A</v>
      </c>
      <c r="M1237" s="209">
        <f>IF(Comparativo!$E$6="Tabela Não Desonerada",Encargos!$F$44,Encargos!$D$44)</f>
        <v>1.1122000000000001</v>
      </c>
    </row>
    <row r="1238" spans="1:13">
      <c r="A1238" s="207">
        <f>'Identificação-TCE'!$A$13</f>
        <v>1</v>
      </c>
      <c r="B1238" s="168" t="e">
        <f>IF(AND(G1238&lt;&gt;"",H1238&gt;0,I1238&lt;&gt;"",J1238&lt;&gt;0,K1238&lt;&gt;0),COUNT($B$11:B1237)+1,"")</f>
        <v>#N/A</v>
      </c>
      <c r="C1238" s="207">
        <f>IF('Orçamento Base'!$M1237=0,0,'Orçamento Base'!$D1237)</f>
        <v>0</v>
      </c>
      <c r="D1238" s="212" t="e">
        <f>IF('Orçamento Base'!$F1237=Aux.!$G$11,"CONTRATACAO_PUBLICA",IF(VLOOKUP($C1238,'Orçamento Base'!$D$11:$G$2116,3,FALSE)="INDEXADO",VLOOKUP(VLOOKUP($C1237,'Orçamento Base'!$D$11:$G$2116,2,FALSE),'Index N_DESON.'!$A$9:$B$604,2),VLOOKUP($C1238,'Orçamento Base'!$D$11:$G$2116,3,FALSE)))</f>
        <v>#N/A</v>
      </c>
      <c r="E1238" s="208" t="e">
        <f>VLOOKUP($C1238,'Orçamento Base'!$D$11:$S$1673,2,FALSE)</f>
        <v>#N/A</v>
      </c>
      <c r="F1238" s="211">
        <f>Dados!$C$7</f>
        <v>44652</v>
      </c>
      <c r="G1238" s="226" t="e">
        <f>VLOOKUP($C1238,'Orçamento Base'!$D$11:$S$1673,4,FALSE)</f>
        <v>#N/A</v>
      </c>
      <c r="H1238" s="377">
        <f>IFERROR(VLOOKUP($C1238,'Orçamento Base'!$D$11:$S$1673,6,FALSE),0)</f>
        <v>0</v>
      </c>
      <c r="I1238" s="208" t="e">
        <f>VLOOKUP($C1238,'Orçamento Base'!$D$11:$S$1673,5,FALSE)</f>
        <v>#N/A</v>
      </c>
      <c r="J1238" s="167" t="e">
        <f>IF(Comparativo!$E$6="Tabela Não Desonerada",VLOOKUP($C1238,'Orçamento Base'!$D$11:$S$1673,12,FALSE),VLOOKUP($C1238,#REF!,12,FALSE))</f>
        <v>#N/A</v>
      </c>
      <c r="K1238" s="167">
        <f>IFERROR(IF(Comparativo!$E$6="Tabela Não Desonerada",VLOOKUP($C1238,'Orçamento Base'!$D$11:$S$1673,16,FALSE),VLOOKUP($C1238,#REF!,16,FALSE)),0)</f>
        <v>0</v>
      </c>
      <c r="L1238" s="575" t="e">
        <f>IF(AND($D1238="COMPOSICAO_PROPRIA",'Orçamento Base'!$N1238="-"),"14,18%",IF(AND($D1238="MERCADO",'Orçamento Base'!$N1238="-"),"15,38%",IF(Comparativo!$E$6="Tabela Não Desonerada",VLOOKUP($C1238,'Orçamento Base'!$D$11:$S$1673,11,FALSE),VLOOKUP($C1238,#REF!,11,FALSE))))</f>
        <v>#N/A</v>
      </c>
      <c r="M1238" s="209">
        <f>IF(Comparativo!$E$6="Tabela Não Desonerada",Encargos!$F$44,Encargos!$D$44)</f>
        <v>1.1122000000000001</v>
      </c>
    </row>
    <row r="1239" spans="1:13">
      <c r="A1239" s="207">
        <f>'Identificação-TCE'!$A$13</f>
        <v>1</v>
      </c>
      <c r="B1239" s="168" t="e">
        <f>IF(AND(G1239&lt;&gt;"",H1239&gt;0,I1239&lt;&gt;"",J1239&lt;&gt;0,K1239&lt;&gt;0),COUNT($B$11:B1238)+1,"")</f>
        <v>#N/A</v>
      </c>
      <c r="C1239" s="207">
        <f>IF('Orçamento Base'!$M1238=0,0,'Orçamento Base'!$D1238)</f>
        <v>0</v>
      </c>
      <c r="D1239" s="212" t="e">
        <f>IF('Orçamento Base'!$F1238=Aux.!$G$11,"CONTRATACAO_PUBLICA",IF(VLOOKUP($C1239,'Orçamento Base'!$D$11:$G$2116,3,FALSE)="INDEXADO",VLOOKUP(VLOOKUP($C1238,'Orçamento Base'!$D$11:$G$2116,2,FALSE),'Index N_DESON.'!$A$9:$B$604,2),VLOOKUP($C1239,'Orçamento Base'!$D$11:$G$2116,3,FALSE)))</f>
        <v>#N/A</v>
      </c>
      <c r="E1239" s="208" t="e">
        <f>VLOOKUP($C1239,'Orçamento Base'!$D$11:$S$1673,2,FALSE)</f>
        <v>#N/A</v>
      </c>
      <c r="F1239" s="211">
        <f>Dados!$C$7</f>
        <v>44652</v>
      </c>
      <c r="G1239" s="226" t="e">
        <f>VLOOKUP($C1239,'Orçamento Base'!$D$11:$S$1673,4,FALSE)</f>
        <v>#N/A</v>
      </c>
      <c r="H1239" s="377">
        <f>IFERROR(VLOOKUP($C1239,'Orçamento Base'!$D$11:$S$1673,6,FALSE),0)</f>
        <v>0</v>
      </c>
      <c r="I1239" s="208" t="e">
        <f>VLOOKUP($C1239,'Orçamento Base'!$D$11:$S$1673,5,FALSE)</f>
        <v>#N/A</v>
      </c>
      <c r="J1239" s="167" t="e">
        <f>IF(Comparativo!$E$6="Tabela Não Desonerada",VLOOKUP($C1239,'Orçamento Base'!$D$11:$S$1673,12,FALSE),VLOOKUP($C1239,#REF!,12,FALSE))</f>
        <v>#N/A</v>
      </c>
      <c r="K1239" s="167">
        <f>IFERROR(IF(Comparativo!$E$6="Tabela Não Desonerada",VLOOKUP($C1239,'Orçamento Base'!$D$11:$S$1673,16,FALSE),VLOOKUP($C1239,#REF!,16,FALSE)),0)</f>
        <v>0</v>
      </c>
      <c r="L1239" s="575" t="e">
        <f>IF(AND($D1239="COMPOSICAO_PROPRIA",'Orçamento Base'!$N1239="-"),"14,18%",IF(AND($D1239="MERCADO",'Orçamento Base'!$N1239="-"),"15,38%",IF(Comparativo!$E$6="Tabela Não Desonerada",VLOOKUP($C1239,'Orçamento Base'!$D$11:$S$1673,11,FALSE),VLOOKUP($C1239,#REF!,11,FALSE))))</f>
        <v>#N/A</v>
      </c>
      <c r="M1239" s="209">
        <f>IF(Comparativo!$E$6="Tabela Não Desonerada",Encargos!$F$44,Encargos!$D$44)</f>
        <v>1.1122000000000001</v>
      </c>
    </row>
    <row r="1240" spans="1:13">
      <c r="A1240" s="207">
        <f>'Identificação-TCE'!$A$13</f>
        <v>1</v>
      </c>
      <c r="B1240" s="168" t="e">
        <f>IF(AND(G1240&lt;&gt;"",H1240&gt;0,I1240&lt;&gt;"",J1240&lt;&gt;0,K1240&lt;&gt;0),COUNT($B$11:B1239)+1,"")</f>
        <v>#N/A</v>
      </c>
      <c r="C1240" s="207">
        <f>IF('Orçamento Base'!$M1239=0,0,'Orçamento Base'!$D1239)</f>
        <v>0</v>
      </c>
      <c r="D1240" s="212" t="e">
        <f>IF('Orçamento Base'!$F1239=Aux.!$G$11,"CONTRATACAO_PUBLICA",IF(VLOOKUP($C1240,'Orçamento Base'!$D$11:$G$2116,3,FALSE)="INDEXADO",VLOOKUP(VLOOKUP($C1239,'Orçamento Base'!$D$11:$G$2116,2,FALSE),'Index N_DESON.'!$A$9:$B$604,2),VLOOKUP($C1240,'Orçamento Base'!$D$11:$G$2116,3,FALSE)))</f>
        <v>#N/A</v>
      </c>
      <c r="E1240" s="208" t="e">
        <f>VLOOKUP($C1240,'Orçamento Base'!$D$11:$S$1673,2,FALSE)</f>
        <v>#N/A</v>
      </c>
      <c r="F1240" s="211">
        <f>Dados!$C$7</f>
        <v>44652</v>
      </c>
      <c r="G1240" s="226" t="e">
        <f>VLOOKUP($C1240,'Orçamento Base'!$D$11:$S$1673,4,FALSE)</f>
        <v>#N/A</v>
      </c>
      <c r="H1240" s="377">
        <f>IFERROR(VLOOKUP($C1240,'Orçamento Base'!$D$11:$S$1673,6,FALSE),0)</f>
        <v>0</v>
      </c>
      <c r="I1240" s="208" t="e">
        <f>VLOOKUP($C1240,'Orçamento Base'!$D$11:$S$1673,5,FALSE)</f>
        <v>#N/A</v>
      </c>
      <c r="J1240" s="167" t="e">
        <f>IF(Comparativo!$E$6="Tabela Não Desonerada",VLOOKUP($C1240,'Orçamento Base'!$D$11:$S$1673,12,FALSE),VLOOKUP($C1240,#REF!,12,FALSE))</f>
        <v>#N/A</v>
      </c>
      <c r="K1240" s="167">
        <f>IFERROR(IF(Comparativo!$E$6="Tabela Não Desonerada",VLOOKUP($C1240,'Orçamento Base'!$D$11:$S$1673,16,FALSE),VLOOKUP($C1240,#REF!,16,FALSE)),0)</f>
        <v>0</v>
      </c>
      <c r="L1240" s="575" t="e">
        <f>IF(AND($D1240="COMPOSICAO_PROPRIA",'Orçamento Base'!$N1240="-"),"14,18%",IF(AND($D1240="MERCADO",'Orçamento Base'!$N1240="-"),"15,38%",IF(Comparativo!$E$6="Tabela Não Desonerada",VLOOKUP($C1240,'Orçamento Base'!$D$11:$S$1673,11,FALSE),VLOOKUP($C1240,#REF!,11,FALSE))))</f>
        <v>#N/A</v>
      </c>
      <c r="M1240" s="209">
        <f>IF(Comparativo!$E$6="Tabela Não Desonerada",Encargos!$F$44,Encargos!$D$44)</f>
        <v>1.1122000000000001</v>
      </c>
    </row>
    <row r="1241" spans="1:13">
      <c r="A1241" s="207">
        <f>'Identificação-TCE'!$A$13</f>
        <v>1</v>
      </c>
      <c r="B1241" s="168" t="e">
        <f>IF(AND(G1241&lt;&gt;"",H1241&gt;0,I1241&lt;&gt;"",J1241&lt;&gt;0,K1241&lt;&gt;0),COUNT($B$11:B1240)+1,"")</f>
        <v>#N/A</v>
      </c>
      <c r="C1241" s="207">
        <f>IF('Orçamento Base'!$M1240=0,0,'Orçamento Base'!$D1240)</f>
        <v>0</v>
      </c>
      <c r="D1241" s="212" t="e">
        <f>IF('Orçamento Base'!$F1240=Aux.!$G$11,"CONTRATACAO_PUBLICA",IF(VLOOKUP($C1241,'Orçamento Base'!$D$11:$G$2116,3,FALSE)="INDEXADO",VLOOKUP(VLOOKUP($C1240,'Orçamento Base'!$D$11:$G$2116,2,FALSE),'Index N_DESON.'!$A$9:$B$604,2),VLOOKUP($C1241,'Orçamento Base'!$D$11:$G$2116,3,FALSE)))</f>
        <v>#N/A</v>
      </c>
      <c r="E1241" s="208" t="e">
        <f>VLOOKUP($C1241,'Orçamento Base'!$D$11:$S$1673,2,FALSE)</f>
        <v>#N/A</v>
      </c>
      <c r="F1241" s="211">
        <f>Dados!$C$7</f>
        <v>44652</v>
      </c>
      <c r="G1241" s="226" t="e">
        <f>VLOOKUP($C1241,'Orçamento Base'!$D$11:$S$1673,4,FALSE)</f>
        <v>#N/A</v>
      </c>
      <c r="H1241" s="377">
        <f>IFERROR(VLOOKUP($C1241,'Orçamento Base'!$D$11:$S$1673,6,FALSE),0)</f>
        <v>0</v>
      </c>
      <c r="I1241" s="208" t="e">
        <f>VLOOKUP($C1241,'Orçamento Base'!$D$11:$S$1673,5,FALSE)</f>
        <v>#N/A</v>
      </c>
      <c r="J1241" s="167" t="e">
        <f>IF(Comparativo!$E$6="Tabela Não Desonerada",VLOOKUP($C1241,'Orçamento Base'!$D$11:$S$1673,12,FALSE),VLOOKUP($C1241,#REF!,12,FALSE))</f>
        <v>#N/A</v>
      </c>
      <c r="K1241" s="167">
        <f>IFERROR(IF(Comparativo!$E$6="Tabela Não Desonerada",VLOOKUP($C1241,'Orçamento Base'!$D$11:$S$1673,16,FALSE),VLOOKUP($C1241,#REF!,16,FALSE)),0)</f>
        <v>0</v>
      </c>
      <c r="L1241" s="575" t="e">
        <f>IF(AND($D1241="COMPOSICAO_PROPRIA",'Orçamento Base'!$N1241="-"),"14,18%",IF(AND($D1241="MERCADO",'Orçamento Base'!$N1241="-"),"15,38%",IF(Comparativo!$E$6="Tabela Não Desonerada",VLOOKUP($C1241,'Orçamento Base'!$D$11:$S$1673,11,FALSE),VLOOKUP($C1241,#REF!,11,FALSE))))</f>
        <v>#N/A</v>
      </c>
      <c r="M1241" s="209">
        <f>IF(Comparativo!$E$6="Tabela Não Desonerada",Encargos!$F$44,Encargos!$D$44)</f>
        <v>1.1122000000000001</v>
      </c>
    </row>
    <row r="1242" spans="1:13">
      <c r="A1242" s="207">
        <f>'Identificação-TCE'!$A$13</f>
        <v>1</v>
      </c>
      <c r="B1242" s="168" t="e">
        <f>IF(AND(G1242&lt;&gt;"",H1242&gt;0,I1242&lt;&gt;"",J1242&lt;&gt;0,K1242&lt;&gt;0),COUNT($B$11:B1241)+1,"")</f>
        <v>#N/A</v>
      </c>
      <c r="C1242" s="207">
        <f>IF('Orçamento Base'!$M1241=0,0,'Orçamento Base'!$D1241)</f>
        <v>0</v>
      </c>
      <c r="D1242" s="212" t="e">
        <f>IF('Orçamento Base'!$F1241=Aux.!$G$11,"CONTRATACAO_PUBLICA",IF(VLOOKUP($C1242,'Orçamento Base'!$D$11:$G$2116,3,FALSE)="INDEXADO",VLOOKUP(VLOOKUP($C1241,'Orçamento Base'!$D$11:$G$2116,2,FALSE),'Index N_DESON.'!$A$9:$B$604,2),VLOOKUP($C1242,'Orçamento Base'!$D$11:$G$2116,3,FALSE)))</f>
        <v>#N/A</v>
      </c>
      <c r="E1242" s="208" t="e">
        <f>VLOOKUP($C1242,'Orçamento Base'!$D$11:$S$1673,2,FALSE)</f>
        <v>#N/A</v>
      </c>
      <c r="F1242" s="211">
        <f>Dados!$C$7</f>
        <v>44652</v>
      </c>
      <c r="G1242" s="226" t="e">
        <f>VLOOKUP($C1242,'Orçamento Base'!$D$11:$S$1673,4,FALSE)</f>
        <v>#N/A</v>
      </c>
      <c r="H1242" s="377">
        <f>IFERROR(VLOOKUP($C1242,'Orçamento Base'!$D$11:$S$1673,6,FALSE),0)</f>
        <v>0</v>
      </c>
      <c r="I1242" s="208" t="e">
        <f>VLOOKUP($C1242,'Orçamento Base'!$D$11:$S$1673,5,FALSE)</f>
        <v>#N/A</v>
      </c>
      <c r="J1242" s="167" t="e">
        <f>IF(Comparativo!$E$6="Tabela Não Desonerada",VLOOKUP($C1242,'Orçamento Base'!$D$11:$S$1673,12,FALSE),VLOOKUP($C1242,#REF!,12,FALSE))</f>
        <v>#N/A</v>
      </c>
      <c r="K1242" s="167">
        <f>IFERROR(IF(Comparativo!$E$6="Tabela Não Desonerada",VLOOKUP($C1242,'Orçamento Base'!$D$11:$S$1673,16,FALSE),VLOOKUP($C1242,#REF!,16,FALSE)),0)</f>
        <v>0</v>
      </c>
      <c r="L1242" s="575" t="e">
        <f>IF(AND($D1242="COMPOSICAO_PROPRIA",'Orçamento Base'!$N1242="-"),"14,18%",IF(AND($D1242="MERCADO",'Orçamento Base'!$N1242="-"),"15,38%",IF(Comparativo!$E$6="Tabela Não Desonerada",VLOOKUP($C1242,'Orçamento Base'!$D$11:$S$1673,11,FALSE),VLOOKUP($C1242,#REF!,11,FALSE))))</f>
        <v>#N/A</v>
      </c>
      <c r="M1242" s="209">
        <f>IF(Comparativo!$E$6="Tabela Não Desonerada",Encargos!$F$44,Encargos!$D$44)</f>
        <v>1.1122000000000001</v>
      </c>
    </row>
    <row r="1243" spans="1:13">
      <c r="A1243" s="207">
        <f>'Identificação-TCE'!$A$13</f>
        <v>1</v>
      </c>
      <c r="B1243" s="168" t="e">
        <f>IF(AND(G1243&lt;&gt;"",H1243&gt;0,I1243&lt;&gt;"",J1243&lt;&gt;0,K1243&lt;&gt;0),COUNT($B$11:B1242)+1,"")</f>
        <v>#N/A</v>
      </c>
      <c r="C1243" s="207">
        <f>IF('Orçamento Base'!$M1242=0,0,'Orçamento Base'!$D1242)</f>
        <v>0</v>
      </c>
      <c r="D1243" s="212" t="e">
        <f>IF('Orçamento Base'!$F1242=Aux.!$G$11,"CONTRATACAO_PUBLICA",IF(VLOOKUP($C1243,'Orçamento Base'!$D$11:$G$2116,3,FALSE)="INDEXADO",VLOOKUP(VLOOKUP($C1242,'Orçamento Base'!$D$11:$G$2116,2,FALSE),'Index N_DESON.'!$A$9:$B$604,2),VLOOKUP($C1243,'Orçamento Base'!$D$11:$G$2116,3,FALSE)))</f>
        <v>#N/A</v>
      </c>
      <c r="E1243" s="208" t="e">
        <f>VLOOKUP($C1243,'Orçamento Base'!$D$11:$S$1673,2,FALSE)</f>
        <v>#N/A</v>
      </c>
      <c r="F1243" s="211">
        <f>Dados!$C$7</f>
        <v>44652</v>
      </c>
      <c r="G1243" s="226" t="e">
        <f>VLOOKUP($C1243,'Orçamento Base'!$D$11:$S$1673,4,FALSE)</f>
        <v>#N/A</v>
      </c>
      <c r="H1243" s="377">
        <f>IFERROR(VLOOKUP($C1243,'Orçamento Base'!$D$11:$S$1673,6,FALSE),0)</f>
        <v>0</v>
      </c>
      <c r="I1243" s="208" t="e">
        <f>VLOOKUP($C1243,'Orçamento Base'!$D$11:$S$1673,5,FALSE)</f>
        <v>#N/A</v>
      </c>
      <c r="J1243" s="167" t="e">
        <f>IF(Comparativo!$E$6="Tabela Não Desonerada",VLOOKUP($C1243,'Orçamento Base'!$D$11:$S$1673,12,FALSE),VLOOKUP($C1243,#REF!,12,FALSE))</f>
        <v>#N/A</v>
      </c>
      <c r="K1243" s="167">
        <f>IFERROR(IF(Comparativo!$E$6="Tabela Não Desonerada",VLOOKUP($C1243,'Orçamento Base'!$D$11:$S$1673,16,FALSE),VLOOKUP($C1243,#REF!,16,FALSE)),0)</f>
        <v>0</v>
      </c>
      <c r="L1243" s="575" t="e">
        <f>IF(AND($D1243="COMPOSICAO_PROPRIA",'Orçamento Base'!$N1243="-"),"14,18%",IF(AND($D1243="MERCADO",'Orçamento Base'!$N1243="-"),"15,38%",IF(Comparativo!$E$6="Tabela Não Desonerada",VLOOKUP($C1243,'Orçamento Base'!$D$11:$S$1673,11,FALSE),VLOOKUP($C1243,#REF!,11,FALSE))))</f>
        <v>#N/A</v>
      </c>
      <c r="M1243" s="209">
        <f>IF(Comparativo!$E$6="Tabela Não Desonerada",Encargos!$F$44,Encargos!$D$44)</f>
        <v>1.1122000000000001</v>
      </c>
    </row>
    <row r="1244" spans="1:13">
      <c r="A1244" s="207">
        <f>'Identificação-TCE'!$A$13</f>
        <v>1</v>
      </c>
      <c r="B1244" s="168" t="e">
        <f>IF(AND(G1244&lt;&gt;"",H1244&gt;0,I1244&lt;&gt;"",J1244&lt;&gt;0,K1244&lt;&gt;0),COUNT($B$11:B1243)+1,"")</f>
        <v>#N/A</v>
      </c>
      <c r="C1244" s="207">
        <f>IF('Orçamento Base'!$M1243=0,0,'Orçamento Base'!$D1243)</f>
        <v>0</v>
      </c>
      <c r="D1244" s="212" t="e">
        <f>IF('Orçamento Base'!$F1243=Aux.!$G$11,"CONTRATACAO_PUBLICA",IF(VLOOKUP($C1244,'Orçamento Base'!$D$11:$G$2116,3,FALSE)="INDEXADO",VLOOKUP(VLOOKUP($C1243,'Orçamento Base'!$D$11:$G$2116,2,FALSE),'Index N_DESON.'!$A$9:$B$604,2),VLOOKUP($C1244,'Orçamento Base'!$D$11:$G$2116,3,FALSE)))</f>
        <v>#N/A</v>
      </c>
      <c r="E1244" s="208" t="e">
        <f>VLOOKUP($C1244,'Orçamento Base'!$D$11:$S$1673,2,FALSE)</f>
        <v>#N/A</v>
      </c>
      <c r="F1244" s="211">
        <f>Dados!$C$7</f>
        <v>44652</v>
      </c>
      <c r="G1244" s="226" t="e">
        <f>VLOOKUP($C1244,'Orçamento Base'!$D$11:$S$1673,4,FALSE)</f>
        <v>#N/A</v>
      </c>
      <c r="H1244" s="377">
        <f>IFERROR(VLOOKUP($C1244,'Orçamento Base'!$D$11:$S$1673,6,FALSE),0)</f>
        <v>0</v>
      </c>
      <c r="I1244" s="208" t="e">
        <f>VLOOKUP($C1244,'Orçamento Base'!$D$11:$S$1673,5,FALSE)</f>
        <v>#N/A</v>
      </c>
      <c r="J1244" s="167" t="e">
        <f>IF(Comparativo!$E$6="Tabela Não Desonerada",VLOOKUP($C1244,'Orçamento Base'!$D$11:$S$1673,12,FALSE),VLOOKUP($C1244,#REF!,12,FALSE))</f>
        <v>#N/A</v>
      </c>
      <c r="K1244" s="167">
        <f>IFERROR(IF(Comparativo!$E$6="Tabela Não Desonerada",VLOOKUP($C1244,'Orçamento Base'!$D$11:$S$1673,16,FALSE),VLOOKUP($C1244,#REF!,16,FALSE)),0)</f>
        <v>0</v>
      </c>
      <c r="L1244" s="575" t="e">
        <f>IF(AND($D1244="COMPOSICAO_PROPRIA",'Orçamento Base'!$N1244="-"),"14,18%",IF(AND($D1244="MERCADO",'Orçamento Base'!$N1244="-"),"15,38%",IF(Comparativo!$E$6="Tabela Não Desonerada",VLOOKUP($C1244,'Orçamento Base'!$D$11:$S$1673,11,FALSE),VLOOKUP($C1244,#REF!,11,FALSE))))</f>
        <v>#N/A</v>
      </c>
      <c r="M1244" s="209">
        <f>IF(Comparativo!$E$6="Tabela Não Desonerada",Encargos!$F$44,Encargos!$D$44)</f>
        <v>1.1122000000000001</v>
      </c>
    </row>
    <row r="1245" spans="1:13">
      <c r="A1245" s="207">
        <f>'Identificação-TCE'!$A$13</f>
        <v>1</v>
      </c>
      <c r="B1245" s="168" t="e">
        <f>IF(AND(G1245&lt;&gt;"",H1245&gt;0,I1245&lt;&gt;"",J1245&lt;&gt;0,K1245&lt;&gt;0),COUNT($B$11:B1244)+1,"")</f>
        <v>#N/A</v>
      </c>
      <c r="C1245" s="207">
        <f>IF('Orçamento Base'!$M1244=0,0,'Orçamento Base'!$D1244)</f>
        <v>0</v>
      </c>
      <c r="D1245" s="212" t="e">
        <f>IF('Orçamento Base'!$F1244=Aux.!$G$11,"CONTRATACAO_PUBLICA",IF(VLOOKUP($C1245,'Orçamento Base'!$D$11:$G$2116,3,FALSE)="INDEXADO",VLOOKUP(VLOOKUP($C1244,'Orçamento Base'!$D$11:$G$2116,2,FALSE),'Index N_DESON.'!$A$9:$B$604,2),VLOOKUP($C1245,'Orçamento Base'!$D$11:$G$2116,3,FALSE)))</f>
        <v>#N/A</v>
      </c>
      <c r="E1245" s="208" t="e">
        <f>VLOOKUP($C1245,'Orçamento Base'!$D$11:$S$1673,2,FALSE)</f>
        <v>#N/A</v>
      </c>
      <c r="F1245" s="211">
        <f>Dados!$C$7</f>
        <v>44652</v>
      </c>
      <c r="G1245" s="226" t="e">
        <f>VLOOKUP($C1245,'Orçamento Base'!$D$11:$S$1673,4,FALSE)</f>
        <v>#N/A</v>
      </c>
      <c r="H1245" s="377">
        <f>IFERROR(VLOOKUP($C1245,'Orçamento Base'!$D$11:$S$1673,6,FALSE),0)</f>
        <v>0</v>
      </c>
      <c r="I1245" s="208" t="e">
        <f>VLOOKUP($C1245,'Orçamento Base'!$D$11:$S$1673,5,FALSE)</f>
        <v>#N/A</v>
      </c>
      <c r="J1245" s="167" t="e">
        <f>IF(Comparativo!$E$6="Tabela Não Desonerada",VLOOKUP($C1245,'Orçamento Base'!$D$11:$S$1673,12,FALSE),VLOOKUP($C1245,#REF!,12,FALSE))</f>
        <v>#N/A</v>
      </c>
      <c r="K1245" s="167">
        <f>IFERROR(IF(Comparativo!$E$6="Tabela Não Desonerada",VLOOKUP($C1245,'Orçamento Base'!$D$11:$S$1673,16,FALSE),VLOOKUP($C1245,#REF!,16,FALSE)),0)</f>
        <v>0</v>
      </c>
      <c r="L1245" s="575" t="e">
        <f>IF(AND($D1245="COMPOSICAO_PROPRIA",'Orçamento Base'!$N1245="-"),"14,18%",IF(AND($D1245="MERCADO",'Orçamento Base'!$N1245="-"),"15,38%",IF(Comparativo!$E$6="Tabela Não Desonerada",VLOOKUP($C1245,'Orçamento Base'!$D$11:$S$1673,11,FALSE),VLOOKUP($C1245,#REF!,11,FALSE))))</f>
        <v>#N/A</v>
      </c>
      <c r="M1245" s="209">
        <f>IF(Comparativo!$E$6="Tabela Não Desonerada",Encargos!$F$44,Encargos!$D$44)</f>
        <v>1.1122000000000001</v>
      </c>
    </row>
    <row r="1246" spans="1:13">
      <c r="A1246" s="207">
        <f>'Identificação-TCE'!$A$13</f>
        <v>1</v>
      </c>
      <c r="B1246" s="168" t="e">
        <f>IF(AND(G1246&lt;&gt;"",H1246&gt;0,I1246&lt;&gt;"",J1246&lt;&gt;0,K1246&lt;&gt;0),COUNT($B$11:B1245)+1,"")</f>
        <v>#N/A</v>
      </c>
      <c r="C1246" s="207">
        <f>IF('Orçamento Base'!$M1245=0,0,'Orçamento Base'!$D1245)</f>
        <v>0</v>
      </c>
      <c r="D1246" s="212" t="e">
        <f>IF('Orçamento Base'!$F1245=Aux.!$G$11,"CONTRATACAO_PUBLICA",IF(VLOOKUP($C1246,'Orçamento Base'!$D$11:$G$2116,3,FALSE)="INDEXADO",VLOOKUP(VLOOKUP($C1245,'Orçamento Base'!$D$11:$G$2116,2,FALSE),'Index N_DESON.'!$A$9:$B$604,2),VLOOKUP($C1246,'Orçamento Base'!$D$11:$G$2116,3,FALSE)))</f>
        <v>#N/A</v>
      </c>
      <c r="E1246" s="208" t="e">
        <f>VLOOKUP($C1246,'Orçamento Base'!$D$11:$S$1673,2,FALSE)</f>
        <v>#N/A</v>
      </c>
      <c r="F1246" s="211">
        <f>Dados!$C$7</f>
        <v>44652</v>
      </c>
      <c r="G1246" s="226" t="e">
        <f>VLOOKUP($C1246,'Orçamento Base'!$D$11:$S$1673,4,FALSE)</f>
        <v>#N/A</v>
      </c>
      <c r="H1246" s="377">
        <f>IFERROR(VLOOKUP($C1246,'Orçamento Base'!$D$11:$S$1673,6,FALSE),0)</f>
        <v>0</v>
      </c>
      <c r="I1246" s="208" t="e">
        <f>VLOOKUP($C1246,'Orçamento Base'!$D$11:$S$1673,5,FALSE)</f>
        <v>#N/A</v>
      </c>
      <c r="J1246" s="167" t="e">
        <f>IF(Comparativo!$E$6="Tabela Não Desonerada",VLOOKUP($C1246,'Orçamento Base'!$D$11:$S$1673,12,FALSE),VLOOKUP($C1246,#REF!,12,FALSE))</f>
        <v>#N/A</v>
      </c>
      <c r="K1246" s="167">
        <f>IFERROR(IF(Comparativo!$E$6="Tabela Não Desonerada",VLOOKUP($C1246,'Orçamento Base'!$D$11:$S$1673,16,FALSE),VLOOKUP($C1246,#REF!,16,FALSE)),0)</f>
        <v>0</v>
      </c>
      <c r="L1246" s="575" t="e">
        <f>IF(AND($D1246="COMPOSICAO_PROPRIA",'Orçamento Base'!$N1246="-"),"14,18%",IF(AND($D1246="MERCADO",'Orçamento Base'!$N1246="-"),"15,38%",IF(Comparativo!$E$6="Tabela Não Desonerada",VLOOKUP($C1246,'Orçamento Base'!$D$11:$S$1673,11,FALSE),VLOOKUP($C1246,#REF!,11,FALSE))))</f>
        <v>#N/A</v>
      </c>
      <c r="M1246" s="209">
        <f>IF(Comparativo!$E$6="Tabela Não Desonerada",Encargos!$F$44,Encargos!$D$44)</f>
        <v>1.1122000000000001</v>
      </c>
    </row>
    <row r="1247" spans="1:13">
      <c r="A1247" s="207">
        <f>'Identificação-TCE'!$A$13</f>
        <v>1</v>
      </c>
      <c r="B1247" s="168" t="e">
        <f>IF(AND(G1247&lt;&gt;"",H1247&gt;0,I1247&lt;&gt;"",J1247&lt;&gt;0,K1247&lt;&gt;0),COUNT($B$11:B1246)+1,"")</f>
        <v>#N/A</v>
      </c>
      <c r="C1247" s="207">
        <f>IF('Orçamento Base'!$M1246=0,0,'Orçamento Base'!$D1246)</f>
        <v>0</v>
      </c>
      <c r="D1247" s="212" t="e">
        <f>IF('Orçamento Base'!$F1246=Aux.!$G$11,"CONTRATACAO_PUBLICA",IF(VLOOKUP($C1247,'Orçamento Base'!$D$11:$G$2116,3,FALSE)="INDEXADO",VLOOKUP(VLOOKUP($C1246,'Orçamento Base'!$D$11:$G$2116,2,FALSE),'Index N_DESON.'!$A$9:$B$604,2),VLOOKUP($C1247,'Orçamento Base'!$D$11:$G$2116,3,FALSE)))</f>
        <v>#N/A</v>
      </c>
      <c r="E1247" s="208" t="e">
        <f>VLOOKUP($C1247,'Orçamento Base'!$D$11:$S$1673,2,FALSE)</f>
        <v>#N/A</v>
      </c>
      <c r="F1247" s="211">
        <f>Dados!$C$7</f>
        <v>44652</v>
      </c>
      <c r="G1247" s="226" t="e">
        <f>VLOOKUP($C1247,'Orçamento Base'!$D$11:$S$1673,4,FALSE)</f>
        <v>#N/A</v>
      </c>
      <c r="H1247" s="377">
        <f>IFERROR(VLOOKUP($C1247,'Orçamento Base'!$D$11:$S$1673,6,FALSE),0)</f>
        <v>0</v>
      </c>
      <c r="I1247" s="208" t="e">
        <f>VLOOKUP($C1247,'Orçamento Base'!$D$11:$S$1673,5,FALSE)</f>
        <v>#N/A</v>
      </c>
      <c r="J1247" s="167" t="e">
        <f>IF(Comparativo!$E$6="Tabela Não Desonerada",VLOOKUP($C1247,'Orçamento Base'!$D$11:$S$1673,12,FALSE),VLOOKUP($C1247,#REF!,12,FALSE))</f>
        <v>#N/A</v>
      </c>
      <c r="K1247" s="167">
        <f>IFERROR(IF(Comparativo!$E$6="Tabela Não Desonerada",VLOOKUP($C1247,'Orçamento Base'!$D$11:$S$1673,16,FALSE),VLOOKUP($C1247,#REF!,16,FALSE)),0)</f>
        <v>0</v>
      </c>
      <c r="L1247" s="575" t="e">
        <f>IF(AND($D1247="COMPOSICAO_PROPRIA",'Orçamento Base'!$N1247="-"),"14,18%",IF(AND($D1247="MERCADO",'Orçamento Base'!$N1247="-"),"15,38%",IF(Comparativo!$E$6="Tabela Não Desonerada",VLOOKUP($C1247,'Orçamento Base'!$D$11:$S$1673,11,FALSE),VLOOKUP($C1247,#REF!,11,FALSE))))</f>
        <v>#N/A</v>
      </c>
      <c r="M1247" s="209">
        <f>IF(Comparativo!$E$6="Tabela Não Desonerada",Encargos!$F$44,Encargos!$D$44)</f>
        <v>1.1122000000000001</v>
      </c>
    </row>
    <row r="1248" spans="1:13">
      <c r="A1248" s="207">
        <f>'Identificação-TCE'!$A$13</f>
        <v>1</v>
      </c>
      <c r="B1248" s="168" t="e">
        <f>IF(AND(G1248&lt;&gt;"",H1248&gt;0,I1248&lt;&gt;"",J1248&lt;&gt;0,K1248&lt;&gt;0),COUNT($B$11:B1247)+1,"")</f>
        <v>#N/A</v>
      </c>
      <c r="C1248" s="207">
        <f>IF('Orçamento Base'!$M1247=0,0,'Orçamento Base'!$D1247)</f>
        <v>0</v>
      </c>
      <c r="D1248" s="212" t="e">
        <f>IF('Orçamento Base'!$F1247=Aux.!$G$11,"CONTRATACAO_PUBLICA",IF(VLOOKUP($C1248,'Orçamento Base'!$D$11:$G$2116,3,FALSE)="INDEXADO",VLOOKUP(VLOOKUP($C1247,'Orçamento Base'!$D$11:$G$2116,2,FALSE),'Index N_DESON.'!$A$9:$B$604,2),VLOOKUP($C1248,'Orçamento Base'!$D$11:$G$2116,3,FALSE)))</f>
        <v>#N/A</v>
      </c>
      <c r="E1248" s="208" t="e">
        <f>VLOOKUP($C1248,'Orçamento Base'!$D$11:$S$1673,2,FALSE)</f>
        <v>#N/A</v>
      </c>
      <c r="F1248" s="211">
        <f>Dados!$C$7</f>
        <v>44652</v>
      </c>
      <c r="G1248" s="226" t="e">
        <f>VLOOKUP($C1248,'Orçamento Base'!$D$11:$S$1673,4,FALSE)</f>
        <v>#N/A</v>
      </c>
      <c r="H1248" s="377">
        <f>IFERROR(VLOOKUP($C1248,'Orçamento Base'!$D$11:$S$1673,6,FALSE),0)</f>
        <v>0</v>
      </c>
      <c r="I1248" s="208" t="e">
        <f>VLOOKUP($C1248,'Orçamento Base'!$D$11:$S$1673,5,FALSE)</f>
        <v>#N/A</v>
      </c>
      <c r="J1248" s="167" t="e">
        <f>IF(Comparativo!$E$6="Tabela Não Desonerada",VLOOKUP($C1248,'Orçamento Base'!$D$11:$S$1673,12,FALSE),VLOOKUP($C1248,#REF!,12,FALSE))</f>
        <v>#N/A</v>
      </c>
      <c r="K1248" s="167">
        <f>IFERROR(IF(Comparativo!$E$6="Tabela Não Desonerada",VLOOKUP($C1248,'Orçamento Base'!$D$11:$S$1673,16,FALSE),VLOOKUP($C1248,#REF!,16,FALSE)),0)</f>
        <v>0</v>
      </c>
      <c r="L1248" s="575" t="e">
        <f>IF(AND($D1248="COMPOSICAO_PROPRIA",'Orçamento Base'!$N1248="-"),"14,18%",IF(AND($D1248="MERCADO",'Orçamento Base'!$N1248="-"),"15,38%",IF(Comparativo!$E$6="Tabela Não Desonerada",VLOOKUP($C1248,'Orçamento Base'!$D$11:$S$1673,11,FALSE),VLOOKUP($C1248,#REF!,11,FALSE))))</f>
        <v>#N/A</v>
      </c>
      <c r="M1248" s="209">
        <f>IF(Comparativo!$E$6="Tabela Não Desonerada",Encargos!$F$44,Encargos!$D$44)</f>
        <v>1.1122000000000001</v>
      </c>
    </row>
    <row r="1249" spans="1:13">
      <c r="A1249" s="207">
        <f>'Identificação-TCE'!$A$13</f>
        <v>1</v>
      </c>
      <c r="B1249" s="168" t="e">
        <f>IF(AND(G1249&lt;&gt;"",H1249&gt;0,I1249&lt;&gt;"",J1249&lt;&gt;0,K1249&lt;&gt;0),COUNT($B$11:B1248)+1,"")</f>
        <v>#N/A</v>
      </c>
      <c r="C1249" s="207">
        <f>IF('Orçamento Base'!$M1248=0,0,'Orçamento Base'!$D1248)</f>
        <v>0</v>
      </c>
      <c r="D1249" s="212" t="e">
        <f>IF('Orçamento Base'!$F1248=Aux.!$G$11,"CONTRATACAO_PUBLICA",IF(VLOOKUP($C1249,'Orçamento Base'!$D$11:$G$2116,3,FALSE)="INDEXADO",VLOOKUP(VLOOKUP($C1248,'Orçamento Base'!$D$11:$G$2116,2,FALSE),'Index N_DESON.'!$A$9:$B$604,2),VLOOKUP($C1249,'Orçamento Base'!$D$11:$G$2116,3,FALSE)))</f>
        <v>#N/A</v>
      </c>
      <c r="E1249" s="208" t="e">
        <f>VLOOKUP($C1249,'Orçamento Base'!$D$11:$S$1673,2,FALSE)</f>
        <v>#N/A</v>
      </c>
      <c r="F1249" s="211">
        <f>Dados!$C$7</f>
        <v>44652</v>
      </c>
      <c r="G1249" s="226" t="e">
        <f>VLOOKUP($C1249,'Orçamento Base'!$D$11:$S$1673,4,FALSE)</f>
        <v>#N/A</v>
      </c>
      <c r="H1249" s="377">
        <f>IFERROR(VLOOKUP($C1249,'Orçamento Base'!$D$11:$S$1673,6,FALSE),0)</f>
        <v>0</v>
      </c>
      <c r="I1249" s="208" t="e">
        <f>VLOOKUP($C1249,'Orçamento Base'!$D$11:$S$1673,5,FALSE)</f>
        <v>#N/A</v>
      </c>
      <c r="J1249" s="167" t="e">
        <f>IF(Comparativo!$E$6="Tabela Não Desonerada",VLOOKUP($C1249,'Orçamento Base'!$D$11:$S$1673,12,FALSE),VLOOKUP($C1249,#REF!,12,FALSE))</f>
        <v>#N/A</v>
      </c>
      <c r="K1249" s="167">
        <f>IFERROR(IF(Comparativo!$E$6="Tabela Não Desonerada",VLOOKUP($C1249,'Orçamento Base'!$D$11:$S$1673,16,FALSE),VLOOKUP($C1249,#REF!,16,FALSE)),0)</f>
        <v>0</v>
      </c>
      <c r="L1249" s="575" t="e">
        <f>IF(AND($D1249="COMPOSICAO_PROPRIA",'Orçamento Base'!$N1249="-"),"14,18%",IF(AND($D1249="MERCADO",'Orçamento Base'!$N1249="-"),"15,38%",IF(Comparativo!$E$6="Tabela Não Desonerada",VLOOKUP($C1249,'Orçamento Base'!$D$11:$S$1673,11,FALSE),VLOOKUP($C1249,#REF!,11,FALSE))))</f>
        <v>#N/A</v>
      </c>
      <c r="M1249" s="209">
        <f>IF(Comparativo!$E$6="Tabela Não Desonerada",Encargos!$F$44,Encargos!$D$44)</f>
        <v>1.1122000000000001</v>
      </c>
    </row>
    <row r="1250" spans="1:13">
      <c r="A1250" s="207">
        <f>'Identificação-TCE'!$A$13</f>
        <v>1</v>
      </c>
      <c r="B1250" s="168" t="e">
        <f>IF(AND(G1250&lt;&gt;"",H1250&gt;0,I1250&lt;&gt;"",J1250&lt;&gt;0,K1250&lt;&gt;0),COUNT($B$11:B1249)+1,"")</f>
        <v>#N/A</v>
      </c>
      <c r="C1250" s="207">
        <f>IF('Orçamento Base'!$M1249=0,0,'Orçamento Base'!$D1249)</f>
        <v>0</v>
      </c>
      <c r="D1250" s="212" t="e">
        <f>IF('Orçamento Base'!$F1249=Aux.!$G$11,"CONTRATACAO_PUBLICA",IF(VLOOKUP($C1250,'Orçamento Base'!$D$11:$G$2116,3,FALSE)="INDEXADO",VLOOKUP(VLOOKUP($C1249,'Orçamento Base'!$D$11:$G$2116,2,FALSE),'Index N_DESON.'!$A$9:$B$604,2),VLOOKUP($C1250,'Orçamento Base'!$D$11:$G$2116,3,FALSE)))</f>
        <v>#N/A</v>
      </c>
      <c r="E1250" s="208" t="e">
        <f>VLOOKUP($C1250,'Orçamento Base'!$D$11:$S$1673,2,FALSE)</f>
        <v>#N/A</v>
      </c>
      <c r="F1250" s="211">
        <f>Dados!$C$7</f>
        <v>44652</v>
      </c>
      <c r="G1250" s="226" t="e">
        <f>VLOOKUP($C1250,'Orçamento Base'!$D$11:$S$1673,4,FALSE)</f>
        <v>#N/A</v>
      </c>
      <c r="H1250" s="377">
        <f>IFERROR(VLOOKUP($C1250,'Orçamento Base'!$D$11:$S$1673,6,FALSE),0)</f>
        <v>0</v>
      </c>
      <c r="I1250" s="208" t="e">
        <f>VLOOKUP($C1250,'Orçamento Base'!$D$11:$S$1673,5,FALSE)</f>
        <v>#N/A</v>
      </c>
      <c r="J1250" s="167" t="e">
        <f>IF(Comparativo!$E$6="Tabela Não Desonerada",VLOOKUP($C1250,'Orçamento Base'!$D$11:$S$1673,12,FALSE),VLOOKUP($C1250,#REF!,12,FALSE))</f>
        <v>#N/A</v>
      </c>
      <c r="K1250" s="167">
        <f>IFERROR(IF(Comparativo!$E$6="Tabela Não Desonerada",VLOOKUP($C1250,'Orçamento Base'!$D$11:$S$1673,16,FALSE),VLOOKUP($C1250,#REF!,16,FALSE)),0)</f>
        <v>0</v>
      </c>
      <c r="L1250" s="575" t="e">
        <f>IF(AND($D1250="COMPOSICAO_PROPRIA",'Orçamento Base'!$N1250="-"),"14,18%",IF(AND($D1250="MERCADO",'Orçamento Base'!$N1250="-"),"15,38%",IF(Comparativo!$E$6="Tabela Não Desonerada",VLOOKUP($C1250,'Orçamento Base'!$D$11:$S$1673,11,FALSE),VLOOKUP($C1250,#REF!,11,FALSE))))</f>
        <v>#N/A</v>
      </c>
      <c r="M1250" s="209">
        <f>IF(Comparativo!$E$6="Tabela Não Desonerada",Encargos!$F$44,Encargos!$D$44)</f>
        <v>1.1122000000000001</v>
      </c>
    </row>
    <row r="1251" spans="1:13">
      <c r="A1251" s="207">
        <f>'Identificação-TCE'!$A$13</f>
        <v>1</v>
      </c>
      <c r="B1251" s="168" t="e">
        <f>IF(AND(G1251&lt;&gt;"",H1251&gt;0,I1251&lt;&gt;"",J1251&lt;&gt;0,K1251&lt;&gt;0),COUNT($B$11:B1250)+1,"")</f>
        <v>#N/A</v>
      </c>
      <c r="C1251" s="207">
        <f>IF('Orçamento Base'!$M1250=0,0,'Orçamento Base'!$D1250)</f>
        <v>0</v>
      </c>
      <c r="D1251" s="212" t="e">
        <f>IF('Orçamento Base'!$F1250=Aux.!$G$11,"CONTRATACAO_PUBLICA",IF(VLOOKUP($C1251,'Orçamento Base'!$D$11:$G$2116,3,FALSE)="INDEXADO",VLOOKUP(VLOOKUP($C1250,'Orçamento Base'!$D$11:$G$2116,2,FALSE),'Index N_DESON.'!$A$9:$B$604,2),VLOOKUP($C1251,'Orçamento Base'!$D$11:$G$2116,3,FALSE)))</f>
        <v>#N/A</v>
      </c>
      <c r="E1251" s="208" t="e">
        <f>VLOOKUP($C1251,'Orçamento Base'!$D$11:$S$1673,2,FALSE)</f>
        <v>#N/A</v>
      </c>
      <c r="F1251" s="211">
        <f>Dados!$C$7</f>
        <v>44652</v>
      </c>
      <c r="G1251" s="226" t="e">
        <f>VLOOKUP($C1251,'Orçamento Base'!$D$11:$S$1673,4,FALSE)</f>
        <v>#N/A</v>
      </c>
      <c r="H1251" s="377">
        <f>IFERROR(VLOOKUP($C1251,'Orçamento Base'!$D$11:$S$1673,6,FALSE),0)</f>
        <v>0</v>
      </c>
      <c r="I1251" s="208" t="e">
        <f>VLOOKUP($C1251,'Orçamento Base'!$D$11:$S$1673,5,FALSE)</f>
        <v>#N/A</v>
      </c>
      <c r="J1251" s="167" t="e">
        <f>IF(Comparativo!$E$6="Tabela Não Desonerada",VLOOKUP($C1251,'Orçamento Base'!$D$11:$S$1673,12,FALSE),VLOOKUP($C1251,#REF!,12,FALSE))</f>
        <v>#N/A</v>
      </c>
      <c r="K1251" s="167">
        <f>IFERROR(IF(Comparativo!$E$6="Tabela Não Desonerada",VLOOKUP($C1251,'Orçamento Base'!$D$11:$S$1673,16,FALSE),VLOOKUP($C1251,#REF!,16,FALSE)),0)</f>
        <v>0</v>
      </c>
      <c r="L1251" s="575" t="e">
        <f>IF(AND($D1251="COMPOSICAO_PROPRIA",'Orçamento Base'!$N1251="-"),"14,18%",IF(AND($D1251="MERCADO",'Orçamento Base'!$N1251="-"),"15,38%",IF(Comparativo!$E$6="Tabela Não Desonerada",VLOOKUP($C1251,'Orçamento Base'!$D$11:$S$1673,11,FALSE),VLOOKUP($C1251,#REF!,11,FALSE))))</f>
        <v>#N/A</v>
      </c>
      <c r="M1251" s="209">
        <f>IF(Comparativo!$E$6="Tabela Não Desonerada",Encargos!$F$44,Encargos!$D$44)</f>
        <v>1.1122000000000001</v>
      </c>
    </row>
    <row r="1252" spans="1:13">
      <c r="A1252" s="207">
        <f>'Identificação-TCE'!$A$13</f>
        <v>1</v>
      </c>
      <c r="B1252" s="168" t="e">
        <f>IF(AND(G1252&lt;&gt;"",H1252&gt;0,I1252&lt;&gt;"",J1252&lt;&gt;0,K1252&lt;&gt;0),COUNT($B$11:B1251)+1,"")</f>
        <v>#N/A</v>
      </c>
      <c r="C1252" s="207">
        <f>IF('Orçamento Base'!$M1251=0,0,'Orçamento Base'!$D1251)</f>
        <v>0</v>
      </c>
      <c r="D1252" s="212" t="e">
        <f>IF('Orçamento Base'!$F1251=Aux.!$G$11,"CONTRATACAO_PUBLICA",IF(VLOOKUP($C1252,'Orçamento Base'!$D$11:$G$2116,3,FALSE)="INDEXADO",VLOOKUP(VLOOKUP($C1251,'Orçamento Base'!$D$11:$G$2116,2,FALSE),'Index N_DESON.'!$A$9:$B$604,2),VLOOKUP($C1252,'Orçamento Base'!$D$11:$G$2116,3,FALSE)))</f>
        <v>#N/A</v>
      </c>
      <c r="E1252" s="208" t="e">
        <f>VLOOKUP($C1252,'Orçamento Base'!$D$11:$S$1673,2,FALSE)</f>
        <v>#N/A</v>
      </c>
      <c r="F1252" s="211">
        <f>Dados!$C$7</f>
        <v>44652</v>
      </c>
      <c r="G1252" s="226" t="e">
        <f>VLOOKUP($C1252,'Orçamento Base'!$D$11:$S$1673,4,FALSE)</f>
        <v>#N/A</v>
      </c>
      <c r="H1252" s="377">
        <f>IFERROR(VLOOKUP($C1252,'Orçamento Base'!$D$11:$S$1673,6,FALSE),0)</f>
        <v>0</v>
      </c>
      <c r="I1252" s="208" t="e">
        <f>VLOOKUP($C1252,'Orçamento Base'!$D$11:$S$1673,5,FALSE)</f>
        <v>#N/A</v>
      </c>
      <c r="J1252" s="167" t="e">
        <f>IF(Comparativo!$E$6="Tabela Não Desonerada",VLOOKUP($C1252,'Orçamento Base'!$D$11:$S$1673,12,FALSE),VLOOKUP($C1252,#REF!,12,FALSE))</f>
        <v>#N/A</v>
      </c>
      <c r="K1252" s="167">
        <f>IFERROR(IF(Comparativo!$E$6="Tabela Não Desonerada",VLOOKUP($C1252,'Orçamento Base'!$D$11:$S$1673,16,FALSE),VLOOKUP($C1252,#REF!,16,FALSE)),0)</f>
        <v>0</v>
      </c>
      <c r="L1252" s="575" t="e">
        <f>IF(AND($D1252="COMPOSICAO_PROPRIA",'Orçamento Base'!$N1252="-"),"14,18%",IF(AND($D1252="MERCADO",'Orçamento Base'!$N1252="-"),"15,38%",IF(Comparativo!$E$6="Tabela Não Desonerada",VLOOKUP($C1252,'Orçamento Base'!$D$11:$S$1673,11,FALSE),VLOOKUP($C1252,#REF!,11,FALSE))))</f>
        <v>#N/A</v>
      </c>
      <c r="M1252" s="209">
        <f>IF(Comparativo!$E$6="Tabela Não Desonerada",Encargos!$F$44,Encargos!$D$44)</f>
        <v>1.1122000000000001</v>
      </c>
    </row>
    <row r="1253" spans="1:13">
      <c r="A1253" s="207">
        <f>'Identificação-TCE'!$A$13</f>
        <v>1</v>
      </c>
      <c r="B1253" s="168" t="e">
        <f>IF(AND(G1253&lt;&gt;"",H1253&gt;0,I1253&lt;&gt;"",J1253&lt;&gt;0,K1253&lt;&gt;0),COUNT($B$11:B1252)+1,"")</f>
        <v>#N/A</v>
      </c>
      <c r="C1253" s="207">
        <f>IF('Orçamento Base'!$M1252=0,0,'Orçamento Base'!$D1252)</f>
        <v>0</v>
      </c>
      <c r="D1253" s="212" t="e">
        <f>IF('Orçamento Base'!$F1252=Aux.!$G$11,"CONTRATACAO_PUBLICA",IF(VLOOKUP($C1253,'Orçamento Base'!$D$11:$G$2116,3,FALSE)="INDEXADO",VLOOKUP(VLOOKUP($C1252,'Orçamento Base'!$D$11:$G$2116,2,FALSE),'Index N_DESON.'!$A$9:$B$604,2),VLOOKUP($C1253,'Orçamento Base'!$D$11:$G$2116,3,FALSE)))</f>
        <v>#N/A</v>
      </c>
      <c r="E1253" s="208" t="e">
        <f>VLOOKUP($C1253,'Orçamento Base'!$D$11:$S$1673,2,FALSE)</f>
        <v>#N/A</v>
      </c>
      <c r="F1253" s="211">
        <f>Dados!$C$7</f>
        <v>44652</v>
      </c>
      <c r="G1253" s="226" t="e">
        <f>VLOOKUP($C1253,'Orçamento Base'!$D$11:$S$1673,4,FALSE)</f>
        <v>#N/A</v>
      </c>
      <c r="H1253" s="377">
        <f>IFERROR(VLOOKUP($C1253,'Orçamento Base'!$D$11:$S$1673,6,FALSE),0)</f>
        <v>0</v>
      </c>
      <c r="I1253" s="208" t="e">
        <f>VLOOKUP($C1253,'Orçamento Base'!$D$11:$S$1673,5,FALSE)</f>
        <v>#N/A</v>
      </c>
      <c r="J1253" s="167" t="e">
        <f>IF(Comparativo!$E$6="Tabela Não Desonerada",VLOOKUP($C1253,'Orçamento Base'!$D$11:$S$1673,12,FALSE),VLOOKUP($C1253,#REF!,12,FALSE))</f>
        <v>#N/A</v>
      </c>
      <c r="K1253" s="167">
        <f>IFERROR(IF(Comparativo!$E$6="Tabela Não Desonerada",VLOOKUP($C1253,'Orçamento Base'!$D$11:$S$1673,16,FALSE),VLOOKUP($C1253,#REF!,16,FALSE)),0)</f>
        <v>0</v>
      </c>
      <c r="L1253" s="575" t="e">
        <f>IF(AND($D1253="COMPOSICAO_PROPRIA",'Orçamento Base'!$N1253="-"),"14,18%",IF(AND($D1253="MERCADO",'Orçamento Base'!$N1253="-"),"15,38%",IF(Comparativo!$E$6="Tabela Não Desonerada",VLOOKUP($C1253,'Orçamento Base'!$D$11:$S$1673,11,FALSE),VLOOKUP($C1253,#REF!,11,FALSE))))</f>
        <v>#N/A</v>
      </c>
      <c r="M1253" s="209">
        <f>IF(Comparativo!$E$6="Tabela Não Desonerada",Encargos!$F$44,Encargos!$D$44)</f>
        <v>1.1122000000000001</v>
      </c>
    </row>
    <row r="1254" spans="1:13">
      <c r="A1254" s="207">
        <f>'Identificação-TCE'!$A$13</f>
        <v>1</v>
      </c>
      <c r="B1254" s="168" t="e">
        <f>IF(AND(G1254&lt;&gt;"",H1254&gt;0,I1254&lt;&gt;"",J1254&lt;&gt;0,K1254&lt;&gt;0),COUNT($B$11:B1253)+1,"")</f>
        <v>#N/A</v>
      </c>
      <c r="C1254" s="207">
        <f>IF('Orçamento Base'!$M1253=0,0,'Orçamento Base'!$D1253)</f>
        <v>0</v>
      </c>
      <c r="D1254" s="212" t="e">
        <f>IF('Orçamento Base'!$F1253=Aux.!$G$11,"CONTRATACAO_PUBLICA",IF(VLOOKUP($C1254,'Orçamento Base'!$D$11:$G$2116,3,FALSE)="INDEXADO",VLOOKUP(VLOOKUP($C1253,'Orçamento Base'!$D$11:$G$2116,2,FALSE),'Index N_DESON.'!$A$9:$B$604,2),VLOOKUP($C1254,'Orçamento Base'!$D$11:$G$2116,3,FALSE)))</f>
        <v>#N/A</v>
      </c>
      <c r="E1254" s="208" t="e">
        <f>VLOOKUP($C1254,'Orçamento Base'!$D$11:$S$1673,2,FALSE)</f>
        <v>#N/A</v>
      </c>
      <c r="F1254" s="211">
        <f>Dados!$C$7</f>
        <v>44652</v>
      </c>
      <c r="G1254" s="226" t="e">
        <f>VLOOKUP($C1254,'Orçamento Base'!$D$11:$S$1673,4,FALSE)</f>
        <v>#N/A</v>
      </c>
      <c r="H1254" s="377">
        <f>IFERROR(VLOOKUP($C1254,'Orçamento Base'!$D$11:$S$1673,6,FALSE),0)</f>
        <v>0</v>
      </c>
      <c r="I1254" s="208" t="e">
        <f>VLOOKUP($C1254,'Orçamento Base'!$D$11:$S$1673,5,FALSE)</f>
        <v>#N/A</v>
      </c>
      <c r="J1254" s="167" t="e">
        <f>IF(Comparativo!$E$6="Tabela Não Desonerada",VLOOKUP($C1254,'Orçamento Base'!$D$11:$S$1673,12,FALSE),VLOOKUP($C1254,#REF!,12,FALSE))</f>
        <v>#N/A</v>
      </c>
      <c r="K1254" s="167">
        <f>IFERROR(IF(Comparativo!$E$6="Tabela Não Desonerada",VLOOKUP($C1254,'Orçamento Base'!$D$11:$S$1673,16,FALSE),VLOOKUP($C1254,#REF!,16,FALSE)),0)</f>
        <v>0</v>
      </c>
      <c r="L1254" s="575" t="e">
        <f>IF(AND($D1254="COMPOSICAO_PROPRIA",'Orçamento Base'!$N1254="-"),"14,18%",IF(AND($D1254="MERCADO",'Orçamento Base'!$N1254="-"),"15,38%",IF(Comparativo!$E$6="Tabela Não Desonerada",VLOOKUP($C1254,'Orçamento Base'!$D$11:$S$1673,11,FALSE),VLOOKUP($C1254,#REF!,11,FALSE))))</f>
        <v>#N/A</v>
      </c>
      <c r="M1254" s="209">
        <f>IF(Comparativo!$E$6="Tabela Não Desonerada",Encargos!$F$44,Encargos!$D$44)</f>
        <v>1.1122000000000001</v>
      </c>
    </row>
    <row r="1255" spans="1:13">
      <c r="A1255" s="207">
        <f>'Identificação-TCE'!$A$13</f>
        <v>1</v>
      </c>
      <c r="B1255" s="168" t="e">
        <f>IF(AND(G1255&lt;&gt;"",H1255&gt;0,I1255&lt;&gt;"",J1255&lt;&gt;0,K1255&lt;&gt;0),COUNT($B$11:B1254)+1,"")</f>
        <v>#N/A</v>
      </c>
      <c r="C1255" s="207">
        <f>IF('Orçamento Base'!$M1254=0,0,'Orçamento Base'!$D1254)</f>
        <v>0</v>
      </c>
      <c r="D1255" s="212" t="e">
        <f>IF('Orçamento Base'!$F1254=Aux.!$G$11,"CONTRATACAO_PUBLICA",IF(VLOOKUP($C1255,'Orçamento Base'!$D$11:$G$2116,3,FALSE)="INDEXADO",VLOOKUP(VLOOKUP($C1254,'Orçamento Base'!$D$11:$G$2116,2,FALSE),'Index N_DESON.'!$A$9:$B$604,2),VLOOKUP($C1255,'Orçamento Base'!$D$11:$G$2116,3,FALSE)))</f>
        <v>#N/A</v>
      </c>
      <c r="E1255" s="208" t="e">
        <f>VLOOKUP($C1255,'Orçamento Base'!$D$11:$S$1673,2,FALSE)</f>
        <v>#N/A</v>
      </c>
      <c r="F1255" s="211">
        <f>Dados!$C$7</f>
        <v>44652</v>
      </c>
      <c r="G1255" s="226" t="e">
        <f>VLOOKUP($C1255,'Orçamento Base'!$D$11:$S$1673,4,FALSE)</f>
        <v>#N/A</v>
      </c>
      <c r="H1255" s="377">
        <f>IFERROR(VLOOKUP($C1255,'Orçamento Base'!$D$11:$S$1673,6,FALSE),0)</f>
        <v>0</v>
      </c>
      <c r="I1255" s="208" t="e">
        <f>VLOOKUP($C1255,'Orçamento Base'!$D$11:$S$1673,5,FALSE)</f>
        <v>#N/A</v>
      </c>
      <c r="J1255" s="167" t="e">
        <f>IF(Comparativo!$E$6="Tabela Não Desonerada",VLOOKUP($C1255,'Orçamento Base'!$D$11:$S$1673,12,FALSE),VLOOKUP($C1255,#REF!,12,FALSE))</f>
        <v>#N/A</v>
      </c>
      <c r="K1255" s="167">
        <f>IFERROR(IF(Comparativo!$E$6="Tabela Não Desonerada",VLOOKUP($C1255,'Orçamento Base'!$D$11:$S$1673,16,FALSE),VLOOKUP($C1255,#REF!,16,FALSE)),0)</f>
        <v>0</v>
      </c>
      <c r="L1255" s="575" t="e">
        <f>IF(AND($D1255="COMPOSICAO_PROPRIA",'Orçamento Base'!$N1255="-"),"14,18%",IF(AND($D1255="MERCADO",'Orçamento Base'!$N1255="-"),"15,38%",IF(Comparativo!$E$6="Tabela Não Desonerada",VLOOKUP($C1255,'Orçamento Base'!$D$11:$S$1673,11,FALSE),VLOOKUP($C1255,#REF!,11,FALSE))))</f>
        <v>#N/A</v>
      </c>
      <c r="M1255" s="209">
        <f>IF(Comparativo!$E$6="Tabela Não Desonerada",Encargos!$F$44,Encargos!$D$44)</f>
        <v>1.1122000000000001</v>
      </c>
    </row>
    <row r="1256" spans="1:13">
      <c r="A1256" s="207">
        <f>'Identificação-TCE'!$A$13</f>
        <v>1</v>
      </c>
      <c r="B1256" s="168" t="e">
        <f>IF(AND(G1256&lt;&gt;"",H1256&gt;0,I1256&lt;&gt;"",J1256&lt;&gt;0,K1256&lt;&gt;0),COUNT($B$11:B1255)+1,"")</f>
        <v>#N/A</v>
      </c>
      <c r="C1256" s="207">
        <f>IF('Orçamento Base'!$M1255=0,0,'Orçamento Base'!$D1255)</f>
        <v>0</v>
      </c>
      <c r="D1256" s="212" t="e">
        <f>IF('Orçamento Base'!$F1255=Aux.!$G$11,"CONTRATACAO_PUBLICA",IF(VLOOKUP($C1256,'Orçamento Base'!$D$11:$G$2116,3,FALSE)="INDEXADO",VLOOKUP(VLOOKUP($C1255,'Orçamento Base'!$D$11:$G$2116,2,FALSE),'Index N_DESON.'!$A$9:$B$604,2),VLOOKUP($C1256,'Orçamento Base'!$D$11:$G$2116,3,FALSE)))</f>
        <v>#N/A</v>
      </c>
      <c r="E1256" s="208" t="e">
        <f>VLOOKUP($C1256,'Orçamento Base'!$D$11:$S$1673,2,FALSE)</f>
        <v>#N/A</v>
      </c>
      <c r="F1256" s="211">
        <f>Dados!$C$7</f>
        <v>44652</v>
      </c>
      <c r="G1256" s="226" t="e">
        <f>VLOOKUP($C1256,'Orçamento Base'!$D$11:$S$1673,4,FALSE)</f>
        <v>#N/A</v>
      </c>
      <c r="H1256" s="377">
        <f>IFERROR(VLOOKUP($C1256,'Orçamento Base'!$D$11:$S$1673,6,FALSE),0)</f>
        <v>0</v>
      </c>
      <c r="I1256" s="208" t="e">
        <f>VLOOKUP($C1256,'Orçamento Base'!$D$11:$S$1673,5,FALSE)</f>
        <v>#N/A</v>
      </c>
      <c r="J1256" s="167" t="e">
        <f>IF(Comparativo!$E$6="Tabela Não Desonerada",VLOOKUP($C1256,'Orçamento Base'!$D$11:$S$1673,12,FALSE),VLOOKUP($C1256,#REF!,12,FALSE))</f>
        <v>#N/A</v>
      </c>
      <c r="K1256" s="167">
        <f>IFERROR(IF(Comparativo!$E$6="Tabela Não Desonerada",VLOOKUP($C1256,'Orçamento Base'!$D$11:$S$1673,16,FALSE),VLOOKUP($C1256,#REF!,16,FALSE)),0)</f>
        <v>0</v>
      </c>
      <c r="L1256" s="575" t="e">
        <f>IF(AND($D1256="COMPOSICAO_PROPRIA",'Orçamento Base'!$N1256="-"),"14,18%",IF(AND($D1256="MERCADO",'Orçamento Base'!$N1256="-"),"15,38%",IF(Comparativo!$E$6="Tabela Não Desonerada",VLOOKUP($C1256,'Orçamento Base'!$D$11:$S$1673,11,FALSE),VLOOKUP($C1256,#REF!,11,FALSE))))</f>
        <v>#N/A</v>
      </c>
      <c r="M1256" s="209">
        <f>IF(Comparativo!$E$6="Tabela Não Desonerada",Encargos!$F$44,Encargos!$D$44)</f>
        <v>1.1122000000000001</v>
      </c>
    </row>
    <row r="1257" spans="1:13">
      <c r="A1257" s="207">
        <f>'Identificação-TCE'!$A$13</f>
        <v>1</v>
      </c>
      <c r="B1257" s="168" t="e">
        <f>IF(AND(G1257&lt;&gt;"",H1257&gt;0,I1257&lt;&gt;"",J1257&lt;&gt;0,K1257&lt;&gt;0),COUNT($B$11:B1256)+1,"")</f>
        <v>#N/A</v>
      </c>
      <c r="C1257" s="207">
        <f>IF('Orçamento Base'!$M1256=0,0,'Orçamento Base'!$D1256)</f>
        <v>0</v>
      </c>
      <c r="D1257" s="212" t="e">
        <f>IF('Orçamento Base'!$F1256=Aux.!$G$11,"CONTRATACAO_PUBLICA",IF(VLOOKUP($C1257,'Orçamento Base'!$D$11:$G$2116,3,FALSE)="INDEXADO",VLOOKUP(VLOOKUP($C1256,'Orçamento Base'!$D$11:$G$2116,2,FALSE),'Index N_DESON.'!$A$9:$B$604,2),VLOOKUP($C1257,'Orçamento Base'!$D$11:$G$2116,3,FALSE)))</f>
        <v>#N/A</v>
      </c>
      <c r="E1257" s="208" t="e">
        <f>VLOOKUP($C1257,'Orçamento Base'!$D$11:$S$1673,2,FALSE)</f>
        <v>#N/A</v>
      </c>
      <c r="F1257" s="211">
        <f>Dados!$C$7</f>
        <v>44652</v>
      </c>
      <c r="G1257" s="226" t="e">
        <f>VLOOKUP($C1257,'Orçamento Base'!$D$11:$S$1673,4,FALSE)</f>
        <v>#N/A</v>
      </c>
      <c r="H1257" s="377">
        <f>IFERROR(VLOOKUP($C1257,'Orçamento Base'!$D$11:$S$1673,6,FALSE),0)</f>
        <v>0</v>
      </c>
      <c r="I1257" s="208" t="e">
        <f>VLOOKUP($C1257,'Orçamento Base'!$D$11:$S$1673,5,FALSE)</f>
        <v>#N/A</v>
      </c>
      <c r="J1257" s="167" t="e">
        <f>IF(Comparativo!$E$6="Tabela Não Desonerada",VLOOKUP($C1257,'Orçamento Base'!$D$11:$S$1673,12,FALSE),VLOOKUP($C1257,#REF!,12,FALSE))</f>
        <v>#N/A</v>
      </c>
      <c r="K1257" s="167">
        <f>IFERROR(IF(Comparativo!$E$6="Tabela Não Desonerada",VLOOKUP($C1257,'Orçamento Base'!$D$11:$S$1673,16,FALSE),VLOOKUP($C1257,#REF!,16,FALSE)),0)</f>
        <v>0</v>
      </c>
      <c r="L1257" s="575" t="e">
        <f>IF(AND($D1257="COMPOSICAO_PROPRIA",'Orçamento Base'!$N1257="-"),"14,18%",IF(AND($D1257="MERCADO",'Orçamento Base'!$N1257="-"),"15,38%",IF(Comparativo!$E$6="Tabela Não Desonerada",VLOOKUP($C1257,'Orçamento Base'!$D$11:$S$1673,11,FALSE),VLOOKUP($C1257,#REF!,11,FALSE))))</f>
        <v>#N/A</v>
      </c>
      <c r="M1257" s="209">
        <f>IF(Comparativo!$E$6="Tabela Não Desonerada",Encargos!$F$44,Encargos!$D$44)</f>
        <v>1.1122000000000001</v>
      </c>
    </row>
    <row r="1258" spans="1:13">
      <c r="A1258" s="207">
        <f>'Identificação-TCE'!$A$13</f>
        <v>1</v>
      </c>
      <c r="B1258" s="168" t="e">
        <f>IF(AND(G1258&lt;&gt;"",H1258&gt;0,I1258&lt;&gt;"",J1258&lt;&gt;0,K1258&lt;&gt;0),COUNT($B$11:B1257)+1,"")</f>
        <v>#N/A</v>
      </c>
      <c r="C1258" s="207">
        <f>IF('Orçamento Base'!$M1257=0,0,'Orçamento Base'!$D1257)</f>
        <v>0</v>
      </c>
      <c r="D1258" s="212" t="e">
        <f>IF('Orçamento Base'!$F1257=Aux.!$G$11,"CONTRATACAO_PUBLICA",IF(VLOOKUP($C1258,'Orçamento Base'!$D$11:$G$2116,3,FALSE)="INDEXADO",VLOOKUP(VLOOKUP($C1257,'Orçamento Base'!$D$11:$G$2116,2,FALSE),'Index N_DESON.'!$A$9:$B$604,2),VLOOKUP($C1258,'Orçamento Base'!$D$11:$G$2116,3,FALSE)))</f>
        <v>#N/A</v>
      </c>
      <c r="E1258" s="208" t="e">
        <f>VLOOKUP($C1258,'Orçamento Base'!$D$11:$S$1673,2,FALSE)</f>
        <v>#N/A</v>
      </c>
      <c r="F1258" s="211">
        <f>Dados!$C$7</f>
        <v>44652</v>
      </c>
      <c r="G1258" s="226" t="e">
        <f>VLOOKUP($C1258,'Orçamento Base'!$D$11:$S$1673,4,FALSE)</f>
        <v>#N/A</v>
      </c>
      <c r="H1258" s="377">
        <f>IFERROR(VLOOKUP($C1258,'Orçamento Base'!$D$11:$S$1673,6,FALSE),0)</f>
        <v>0</v>
      </c>
      <c r="I1258" s="208" t="e">
        <f>VLOOKUP($C1258,'Orçamento Base'!$D$11:$S$1673,5,FALSE)</f>
        <v>#N/A</v>
      </c>
      <c r="J1258" s="167" t="e">
        <f>IF(Comparativo!$E$6="Tabela Não Desonerada",VLOOKUP($C1258,'Orçamento Base'!$D$11:$S$1673,12,FALSE),VLOOKUP($C1258,#REF!,12,FALSE))</f>
        <v>#N/A</v>
      </c>
      <c r="K1258" s="167">
        <f>IFERROR(IF(Comparativo!$E$6="Tabela Não Desonerada",VLOOKUP($C1258,'Orçamento Base'!$D$11:$S$1673,16,FALSE),VLOOKUP($C1258,#REF!,16,FALSE)),0)</f>
        <v>0</v>
      </c>
      <c r="L1258" s="575" t="e">
        <f>IF(AND($D1258="COMPOSICAO_PROPRIA",'Orçamento Base'!$N1258="-"),"14,18%",IF(AND($D1258="MERCADO",'Orçamento Base'!$N1258="-"),"15,38%",IF(Comparativo!$E$6="Tabela Não Desonerada",VLOOKUP($C1258,'Orçamento Base'!$D$11:$S$1673,11,FALSE),VLOOKUP($C1258,#REF!,11,FALSE))))</f>
        <v>#N/A</v>
      </c>
      <c r="M1258" s="209">
        <f>IF(Comparativo!$E$6="Tabela Não Desonerada",Encargos!$F$44,Encargos!$D$44)</f>
        <v>1.1122000000000001</v>
      </c>
    </row>
    <row r="1259" spans="1:13">
      <c r="A1259" s="207">
        <f>'Identificação-TCE'!$A$13</f>
        <v>1</v>
      </c>
      <c r="B1259" s="168" t="e">
        <f>IF(AND(G1259&lt;&gt;"",H1259&gt;0,I1259&lt;&gt;"",J1259&lt;&gt;0,K1259&lt;&gt;0),COUNT($B$11:B1258)+1,"")</f>
        <v>#N/A</v>
      </c>
      <c r="C1259" s="207">
        <f>IF('Orçamento Base'!$M1258=0,0,'Orçamento Base'!$D1258)</f>
        <v>0</v>
      </c>
      <c r="D1259" s="212" t="e">
        <f>IF('Orçamento Base'!$F1258=Aux.!$G$11,"CONTRATACAO_PUBLICA",IF(VLOOKUP($C1259,'Orçamento Base'!$D$11:$G$2116,3,FALSE)="INDEXADO",VLOOKUP(VLOOKUP($C1258,'Orçamento Base'!$D$11:$G$2116,2,FALSE),'Index N_DESON.'!$A$9:$B$604,2),VLOOKUP($C1259,'Orçamento Base'!$D$11:$G$2116,3,FALSE)))</f>
        <v>#N/A</v>
      </c>
      <c r="E1259" s="208" t="e">
        <f>VLOOKUP($C1259,'Orçamento Base'!$D$11:$S$1673,2,FALSE)</f>
        <v>#N/A</v>
      </c>
      <c r="F1259" s="211">
        <f>Dados!$C$7</f>
        <v>44652</v>
      </c>
      <c r="G1259" s="226" t="e">
        <f>VLOOKUP($C1259,'Orçamento Base'!$D$11:$S$1673,4,FALSE)</f>
        <v>#N/A</v>
      </c>
      <c r="H1259" s="377">
        <f>IFERROR(VLOOKUP($C1259,'Orçamento Base'!$D$11:$S$1673,6,FALSE),0)</f>
        <v>0</v>
      </c>
      <c r="I1259" s="208" t="e">
        <f>VLOOKUP($C1259,'Orçamento Base'!$D$11:$S$1673,5,FALSE)</f>
        <v>#N/A</v>
      </c>
      <c r="J1259" s="167" t="e">
        <f>IF(Comparativo!$E$6="Tabela Não Desonerada",VLOOKUP($C1259,'Orçamento Base'!$D$11:$S$1673,12,FALSE),VLOOKUP($C1259,#REF!,12,FALSE))</f>
        <v>#N/A</v>
      </c>
      <c r="K1259" s="167">
        <f>IFERROR(IF(Comparativo!$E$6="Tabela Não Desonerada",VLOOKUP($C1259,'Orçamento Base'!$D$11:$S$1673,16,FALSE),VLOOKUP($C1259,#REF!,16,FALSE)),0)</f>
        <v>0</v>
      </c>
      <c r="L1259" s="575" t="e">
        <f>IF(AND($D1259="COMPOSICAO_PROPRIA",'Orçamento Base'!$N1259="-"),"14,18%",IF(AND($D1259="MERCADO",'Orçamento Base'!$N1259="-"),"15,38%",IF(Comparativo!$E$6="Tabela Não Desonerada",VLOOKUP($C1259,'Orçamento Base'!$D$11:$S$1673,11,FALSE),VLOOKUP($C1259,#REF!,11,FALSE))))</f>
        <v>#N/A</v>
      </c>
      <c r="M1259" s="209">
        <f>IF(Comparativo!$E$6="Tabela Não Desonerada",Encargos!$F$44,Encargos!$D$44)</f>
        <v>1.1122000000000001</v>
      </c>
    </row>
    <row r="1260" spans="1:13">
      <c r="A1260" s="207">
        <f>'Identificação-TCE'!$A$13</f>
        <v>1</v>
      </c>
      <c r="B1260" s="168" t="e">
        <f>IF(AND(G1260&lt;&gt;"",H1260&gt;0,I1260&lt;&gt;"",J1260&lt;&gt;0,K1260&lt;&gt;0),COUNT($B$11:B1259)+1,"")</f>
        <v>#N/A</v>
      </c>
      <c r="C1260" s="207">
        <f>IF('Orçamento Base'!$M1259=0,0,'Orçamento Base'!$D1259)</f>
        <v>0</v>
      </c>
      <c r="D1260" s="212" t="e">
        <f>IF('Orçamento Base'!$F1259=Aux.!$G$11,"CONTRATACAO_PUBLICA",IF(VLOOKUP($C1260,'Orçamento Base'!$D$11:$G$2116,3,FALSE)="INDEXADO",VLOOKUP(VLOOKUP($C1259,'Orçamento Base'!$D$11:$G$2116,2,FALSE),'Index N_DESON.'!$A$9:$B$604,2),VLOOKUP($C1260,'Orçamento Base'!$D$11:$G$2116,3,FALSE)))</f>
        <v>#N/A</v>
      </c>
      <c r="E1260" s="208" t="e">
        <f>VLOOKUP($C1260,'Orçamento Base'!$D$11:$S$1673,2,FALSE)</f>
        <v>#N/A</v>
      </c>
      <c r="F1260" s="211">
        <f>Dados!$C$7</f>
        <v>44652</v>
      </c>
      <c r="G1260" s="226" t="e">
        <f>VLOOKUP($C1260,'Orçamento Base'!$D$11:$S$1673,4,FALSE)</f>
        <v>#N/A</v>
      </c>
      <c r="H1260" s="377">
        <f>IFERROR(VLOOKUP($C1260,'Orçamento Base'!$D$11:$S$1673,6,FALSE),0)</f>
        <v>0</v>
      </c>
      <c r="I1260" s="208" t="e">
        <f>VLOOKUP($C1260,'Orçamento Base'!$D$11:$S$1673,5,FALSE)</f>
        <v>#N/A</v>
      </c>
      <c r="J1260" s="167" t="e">
        <f>IF(Comparativo!$E$6="Tabela Não Desonerada",VLOOKUP($C1260,'Orçamento Base'!$D$11:$S$1673,12,FALSE),VLOOKUP($C1260,#REF!,12,FALSE))</f>
        <v>#N/A</v>
      </c>
      <c r="K1260" s="167">
        <f>IFERROR(IF(Comparativo!$E$6="Tabela Não Desonerada",VLOOKUP($C1260,'Orçamento Base'!$D$11:$S$1673,16,FALSE),VLOOKUP($C1260,#REF!,16,FALSE)),0)</f>
        <v>0</v>
      </c>
      <c r="L1260" s="575" t="e">
        <f>IF(AND($D1260="COMPOSICAO_PROPRIA",'Orçamento Base'!$N1260="-"),"14,18%",IF(AND($D1260="MERCADO",'Orçamento Base'!$N1260="-"),"15,38%",IF(Comparativo!$E$6="Tabela Não Desonerada",VLOOKUP($C1260,'Orçamento Base'!$D$11:$S$1673,11,FALSE),VLOOKUP($C1260,#REF!,11,FALSE))))</f>
        <v>#N/A</v>
      </c>
      <c r="M1260" s="209">
        <f>IF(Comparativo!$E$6="Tabela Não Desonerada",Encargos!$F$44,Encargos!$D$44)</f>
        <v>1.1122000000000001</v>
      </c>
    </row>
    <row r="1261" spans="1:13">
      <c r="A1261" s="207">
        <f>'Identificação-TCE'!$A$13</f>
        <v>1</v>
      </c>
      <c r="B1261" s="168" t="e">
        <f>IF(AND(G1261&lt;&gt;"",H1261&gt;0,I1261&lt;&gt;"",J1261&lt;&gt;0,K1261&lt;&gt;0),COUNT($B$11:B1260)+1,"")</f>
        <v>#N/A</v>
      </c>
      <c r="C1261" s="207">
        <f>IF('Orçamento Base'!$M1260=0,0,'Orçamento Base'!$D1260)</f>
        <v>0</v>
      </c>
      <c r="D1261" s="212" t="e">
        <f>IF('Orçamento Base'!$F1260=Aux.!$G$11,"CONTRATACAO_PUBLICA",IF(VLOOKUP($C1261,'Orçamento Base'!$D$11:$G$2116,3,FALSE)="INDEXADO",VLOOKUP(VLOOKUP($C1260,'Orçamento Base'!$D$11:$G$2116,2,FALSE),'Index N_DESON.'!$A$9:$B$604,2),VLOOKUP($C1261,'Orçamento Base'!$D$11:$G$2116,3,FALSE)))</f>
        <v>#N/A</v>
      </c>
      <c r="E1261" s="208" t="e">
        <f>VLOOKUP($C1261,'Orçamento Base'!$D$11:$S$1673,2,FALSE)</f>
        <v>#N/A</v>
      </c>
      <c r="F1261" s="211">
        <f>Dados!$C$7</f>
        <v>44652</v>
      </c>
      <c r="G1261" s="226" t="e">
        <f>VLOOKUP($C1261,'Orçamento Base'!$D$11:$S$1673,4,FALSE)</f>
        <v>#N/A</v>
      </c>
      <c r="H1261" s="377">
        <f>IFERROR(VLOOKUP($C1261,'Orçamento Base'!$D$11:$S$1673,6,FALSE),0)</f>
        <v>0</v>
      </c>
      <c r="I1261" s="208" t="e">
        <f>VLOOKUP($C1261,'Orçamento Base'!$D$11:$S$1673,5,FALSE)</f>
        <v>#N/A</v>
      </c>
      <c r="J1261" s="167" t="e">
        <f>IF(Comparativo!$E$6="Tabela Não Desonerada",VLOOKUP($C1261,'Orçamento Base'!$D$11:$S$1673,12,FALSE),VLOOKUP($C1261,#REF!,12,FALSE))</f>
        <v>#N/A</v>
      </c>
      <c r="K1261" s="167">
        <f>IFERROR(IF(Comparativo!$E$6="Tabela Não Desonerada",VLOOKUP($C1261,'Orçamento Base'!$D$11:$S$1673,16,FALSE),VLOOKUP($C1261,#REF!,16,FALSE)),0)</f>
        <v>0</v>
      </c>
      <c r="L1261" s="575" t="e">
        <f>IF(AND($D1261="COMPOSICAO_PROPRIA",'Orçamento Base'!$N1261="-"),"14,18%",IF(AND($D1261="MERCADO",'Orçamento Base'!$N1261="-"),"15,38%",IF(Comparativo!$E$6="Tabela Não Desonerada",VLOOKUP($C1261,'Orçamento Base'!$D$11:$S$1673,11,FALSE),VLOOKUP($C1261,#REF!,11,FALSE))))</f>
        <v>#N/A</v>
      </c>
      <c r="M1261" s="209">
        <f>IF(Comparativo!$E$6="Tabela Não Desonerada",Encargos!$F$44,Encargos!$D$44)</f>
        <v>1.1122000000000001</v>
      </c>
    </row>
    <row r="1262" spans="1:13">
      <c r="A1262" s="207">
        <f>'Identificação-TCE'!$A$13</f>
        <v>1</v>
      </c>
      <c r="B1262" s="168" t="e">
        <f>IF(AND(G1262&lt;&gt;"",H1262&gt;0,I1262&lt;&gt;"",J1262&lt;&gt;0,K1262&lt;&gt;0),COUNT($B$11:B1261)+1,"")</f>
        <v>#N/A</v>
      </c>
      <c r="C1262" s="207">
        <f>IF('Orçamento Base'!$M1261=0,0,'Orçamento Base'!$D1261)</f>
        <v>0</v>
      </c>
      <c r="D1262" s="212" t="e">
        <f>IF('Orçamento Base'!$F1261=Aux.!$G$11,"CONTRATACAO_PUBLICA",IF(VLOOKUP($C1262,'Orçamento Base'!$D$11:$G$2116,3,FALSE)="INDEXADO",VLOOKUP(VLOOKUP($C1261,'Orçamento Base'!$D$11:$G$2116,2,FALSE),'Index N_DESON.'!$A$9:$B$604,2),VLOOKUP($C1262,'Orçamento Base'!$D$11:$G$2116,3,FALSE)))</f>
        <v>#N/A</v>
      </c>
      <c r="E1262" s="208" t="e">
        <f>VLOOKUP($C1262,'Orçamento Base'!$D$11:$S$1673,2,FALSE)</f>
        <v>#N/A</v>
      </c>
      <c r="F1262" s="211">
        <f>Dados!$C$7</f>
        <v>44652</v>
      </c>
      <c r="G1262" s="226" t="e">
        <f>VLOOKUP($C1262,'Orçamento Base'!$D$11:$S$1673,4,FALSE)</f>
        <v>#N/A</v>
      </c>
      <c r="H1262" s="377">
        <f>IFERROR(VLOOKUP($C1262,'Orçamento Base'!$D$11:$S$1673,6,FALSE),0)</f>
        <v>0</v>
      </c>
      <c r="I1262" s="208" t="e">
        <f>VLOOKUP($C1262,'Orçamento Base'!$D$11:$S$1673,5,FALSE)</f>
        <v>#N/A</v>
      </c>
      <c r="J1262" s="167" t="e">
        <f>IF(Comparativo!$E$6="Tabela Não Desonerada",VLOOKUP($C1262,'Orçamento Base'!$D$11:$S$1673,12,FALSE),VLOOKUP($C1262,#REF!,12,FALSE))</f>
        <v>#N/A</v>
      </c>
      <c r="K1262" s="167">
        <f>IFERROR(IF(Comparativo!$E$6="Tabela Não Desonerada",VLOOKUP($C1262,'Orçamento Base'!$D$11:$S$1673,16,FALSE),VLOOKUP($C1262,#REF!,16,FALSE)),0)</f>
        <v>0</v>
      </c>
      <c r="L1262" s="575" t="e">
        <f>IF(AND($D1262="COMPOSICAO_PROPRIA",'Orçamento Base'!$N1262="-"),"14,18%",IF(AND($D1262="MERCADO",'Orçamento Base'!$N1262="-"),"15,38%",IF(Comparativo!$E$6="Tabela Não Desonerada",VLOOKUP($C1262,'Orçamento Base'!$D$11:$S$1673,11,FALSE),VLOOKUP($C1262,#REF!,11,FALSE))))</f>
        <v>#N/A</v>
      </c>
      <c r="M1262" s="209">
        <f>IF(Comparativo!$E$6="Tabela Não Desonerada",Encargos!$F$44,Encargos!$D$44)</f>
        <v>1.1122000000000001</v>
      </c>
    </row>
    <row r="1263" spans="1:13">
      <c r="A1263" s="207">
        <f>'Identificação-TCE'!$A$13</f>
        <v>1</v>
      </c>
      <c r="B1263" s="168" t="e">
        <f>IF(AND(G1263&lt;&gt;"",H1263&gt;0,I1263&lt;&gt;"",J1263&lt;&gt;0,K1263&lt;&gt;0),COUNT($B$11:B1262)+1,"")</f>
        <v>#N/A</v>
      </c>
      <c r="C1263" s="207">
        <f>IF('Orçamento Base'!$M1262=0,0,'Orçamento Base'!$D1262)</f>
        <v>0</v>
      </c>
      <c r="D1263" s="212" t="e">
        <f>IF('Orçamento Base'!$F1262=Aux.!$G$11,"CONTRATACAO_PUBLICA",IF(VLOOKUP($C1263,'Orçamento Base'!$D$11:$G$2116,3,FALSE)="INDEXADO",VLOOKUP(VLOOKUP($C1262,'Orçamento Base'!$D$11:$G$2116,2,FALSE),'Index N_DESON.'!$A$9:$B$604,2),VLOOKUP($C1263,'Orçamento Base'!$D$11:$G$2116,3,FALSE)))</f>
        <v>#N/A</v>
      </c>
      <c r="E1263" s="208" t="e">
        <f>VLOOKUP($C1263,'Orçamento Base'!$D$11:$S$1673,2,FALSE)</f>
        <v>#N/A</v>
      </c>
      <c r="F1263" s="211">
        <f>Dados!$C$7</f>
        <v>44652</v>
      </c>
      <c r="G1263" s="226" t="e">
        <f>VLOOKUP($C1263,'Orçamento Base'!$D$11:$S$1673,4,FALSE)</f>
        <v>#N/A</v>
      </c>
      <c r="H1263" s="377">
        <f>IFERROR(VLOOKUP($C1263,'Orçamento Base'!$D$11:$S$1673,6,FALSE),0)</f>
        <v>0</v>
      </c>
      <c r="I1263" s="208" t="e">
        <f>VLOOKUP($C1263,'Orçamento Base'!$D$11:$S$1673,5,FALSE)</f>
        <v>#N/A</v>
      </c>
      <c r="J1263" s="167" t="e">
        <f>IF(Comparativo!$E$6="Tabela Não Desonerada",VLOOKUP($C1263,'Orçamento Base'!$D$11:$S$1673,12,FALSE),VLOOKUP($C1263,#REF!,12,FALSE))</f>
        <v>#N/A</v>
      </c>
      <c r="K1263" s="167">
        <f>IFERROR(IF(Comparativo!$E$6="Tabela Não Desonerada",VLOOKUP($C1263,'Orçamento Base'!$D$11:$S$1673,16,FALSE),VLOOKUP($C1263,#REF!,16,FALSE)),0)</f>
        <v>0</v>
      </c>
      <c r="L1263" s="575" t="e">
        <f>IF(AND($D1263="COMPOSICAO_PROPRIA",'Orçamento Base'!$N1263="-"),"14,18%",IF(AND($D1263="MERCADO",'Orçamento Base'!$N1263="-"),"15,38%",IF(Comparativo!$E$6="Tabela Não Desonerada",VLOOKUP($C1263,'Orçamento Base'!$D$11:$S$1673,11,FALSE),VLOOKUP($C1263,#REF!,11,FALSE))))</f>
        <v>#N/A</v>
      </c>
      <c r="M1263" s="209">
        <f>IF(Comparativo!$E$6="Tabela Não Desonerada",Encargos!$F$44,Encargos!$D$44)</f>
        <v>1.1122000000000001</v>
      </c>
    </row>
    <row r="1264" spans="1:13">
      <c r="A1264" s="207">
        <f>'Identificação-TCE'!$A$13</f>
        <v>1</v>
      </c>
      <c r="B1264" s="168" t="e">
        <f>IF(AND(G1264&lt;&gt;"",H1264&gt;0,I1264&lt;&gt;"",J1264&lt;&gt;0,K1264&lt;&gt;0),COUNT($B$11:B1263)+1,"")</f>
        <v>#N/A</v>
      </c>
      <c r="C1264" s="207">
        <f>IF('Orçamento Base'!$M1263=0,0,'Orçamento Base'!$D1263)</f>
        <v>0</v>
      </c>
      <c r="D1264" s="212" t="e">
        <f>IF('Orçamento Base'!$F1263=Aux.!$G$11,"CONTRATACAO_PUBLICA",IF(VLOOKUP($C1264,'Orçamento Base'!$D$11:$G$2116,3,FALSE)="INDEXADO",VLOOKUP(VLOOKUP($C1263,'Orçamento Base'!$D$11:$G$2116,2,FALSE),'Index N_DESON.'!$A$9:$B$604,2),VLOOKUP($C1264,'Orçamento Base'!$D$11:$G$2116,3,FALSE)))</f>
        <v>#N/A</v>
      </c>
      <c r="E1264" s="208" t="e">
        <f>VLOOKUP($C1264,'Orçamento Base'!$D$11:$S$1673,2,FALSE)</f>
        <v>#N/A</v>
      </c>
      <c r="F1264" s="211">
        <f>Dados!$C$7</f>
        <v>44652</v>
      </c>
      <c r="G1264" s="226" t="e">
        <f>VLOOKUP($C1264,'Orçamento Base'!$D$11:$S$1673,4,FALSE)</f>
        <v>#N/A</v>
      </c>
      <c r="H1264" s="377">
        <f>IFERROR(VLOOKUP($C1264,'Orçamento Base'!$D$11:$S$1673,6,FALSE),0)</f>
        <v>0</v>
      </c>
      <c r="I1264" s="208" t="e">
        <f>VLOOKUP($C1264,'Orçamento Base'!$D$11:$S$1673,5,FALSE)</f>
        <v>#N/A</v>
      </c>
      <c r="J1264" s="167" t="e">
        <f>IF(Comparativo!$E$6="Tabela Não Desonerada",VLOOKUP($C1264,'Orçamento Base'!$D$11:$S$1673,12,FALSE),VLOOKUP($C1264,#REF!,12,FALSE))</f>
        <v>#N/A</v>
      </c>
      <c r="K1264" s="167">
        <f>IFERROR(IF(Comparativo!$E$6="Tabela Não Desonerada",VLOOKUP($C1264,'Orçamento Base'!$D$11:$S$1673,16,FALSE),VLOOKUP($C1264,#REF!,16,FALSE)),0)</f>
        <v>0</v>
      </c>
      <c r="L1264" s="575" t="e">
        <f>IF(AND($D1264="COMPOSICAO_PROPRIA",'Orçamento Base'!$N1264="-"),"14,18%",IF(AND($D1264="MERCADO",'Orçamento Base'!$N1264="-"),"15,38%",IF(Comparativo!$E$6="Tabela Não Desonerada",VLOOKUP($C1264,'Orçamento Base'!$D$11:$S$1673,11,FALSE),VLOOKUP($C1264,#REF!,11,FALSE))))</f>
        <v>#N/A</v>
      </c>
      <c r="M1264" s="209">
        <f>IF(Comparativo!$E$6="Tabela Não Desonerada",Encargos!$F$44,Encargos!$D$44)</f>
        <v>1.1122000000000001</v>
      </c>
    </row>
    <row r="1265" spans="1:13">
      <c r="A1265" s="207">
        <f>'Identificação-TCE'!$A$13</f>
        <v>1</v>
      </c>
      <c r="B1265" s="168" t="e">
        <f>IF(AND(G1265&lt;&gt;"",H1265&gt;0,I1265&lt;&gt;"",J1265&lt;&gt;0,K1265&lt;&gt;0),COUNT($B$11:B1264)+1,"")</f>
        <v>#N/A</v>
      </c>
      <c r="C1265" s="207">
        <f>IF('Orçamento Base'!$M1264=0,0,'Orçamento Base'!$D1264)</f>
        <v>0</v>
      </c>
      <c r="D1265" s="212" t="e">
        <f>IF('Orçamento Base'!$F1264=Aux.!$G$11,"CONTRATACAO_PUBLICA",IF(VLOOKUP($C1265,'Orçamento Base'!$D$11:$G$2116,3,FALSE)="INDEXADO",VLOOKUP(VLOOKUP($C1264,'Orçamento Base'!$D$11:$G$2116,2,FALSE),'Index N_DESON.'!$A$9:$B$604,2),VLOOKUP($C1265,'Orçamento Base'!$D$11:$G$2116,3,FALSE)))</f>
        <v>#N/A</v>
      </c>
      <c r="E1265" s="208" t="e">
        <f>VLOOKUP($C1265,'Orçamento Base'!$D$11:$S$1673,2,FALSE)</f>
        <v>#N/A</v>
      </c>
      <c r="F1265" s="211">
        <f>Dados!$C$7</f>
        <v>44652</v>
      </c>
      <c r="G1265" s="226" t="e">
        <f>VLOOKUP($C1265,'Orçamento Base'!$D$11:$S$1673,4,FALSE)</f>
        <v>#N/A</v>
      </c>
      <c r="H1265" s="377">
        <f>IFERROR(VLOOKUP($C1265,'Orçamento Base'!$D$11:$S$1673,6,FALSE),0)</f>
        <v>0</v>
      </c>
      <c r="I1265" s="208" t="e">
        <f>VLOOKUP($C1265,'Orçamento Base'!$D$11:$S$1673,5,FALSE)</f>
        <v>#N/A</v>
      </c>
      <c r="J1265" s="167" t="e">
        <f>IF(Comparativo!$E$6="Tabela Não Desonerada",VLOOKUP($C1265,'Orçamento Base'!$D$11:$S$1673,12,FALSE),VLOOKUP($C1265,#REF!,12,FALSE))</f>
        <v>#N/A</v>
      </c>
      <c r="K1265" s="167">
        <f>IFERROR(IF(Comparativo!$E$6="Tabela Não Desonerada",VLOOKUP($C1265,'Orçamento Base'!$D$11:$S$1673,16,FALSE),VLOOKUP($C1265,#REF!,16,FALSE)),0)</f>
        <v>0</v>
      </c>
      <c r="L1265" s="575" t="e">
        <f>IF(AND($D1265="COMPOSICAO_PROPRIA",'Orçamento Base'!$N1265="-"),"14,18%",IF(AND($D1265="MERCADO",'Orçamento Base'!$N1265="-"),"15,38%",IF(Comparativo!$E$6="Tabela Não Desonerada",VLOOKUP($C1265,'Orçamento Base'!$D$11:$S$1673,11,FALSE),VLOOKUP($C1265,#REF!,11,FALSE))))</f>
        <v>#N/A</v>
      </c>
      <c r="M1265" s="209">
        <f>IF(Comparativo!$E$6="Tabela Não Desonerada",Encargos!$F$44,Encargos!$D$44)</f>
        <v>1.1122000000000001</v>
      </c>
    </row>
    <row r="1266" spans="1:13">
      <c r="A1266" s="207">
        <f>'Identificação-TCE'!$A$13</f>
        <v>1</v>
      </c>
      <c r="B1266" s="168" t="e">
        <f>IF(AND(G1266&lt;&gt;"",H1266&gt;0,I1266&lt;&gt;"",J1266&lt;&gt;0,K1266&lt;&gt;0),COUNT($B$11:B1265)+1,"")</f>
        <v>#N/A</v>
      </c>
      <c r="C1266" s="207">
        <f>IF('Orçamento Base'!$M1265=0,0,'Orçamento Base'!$D1265)</f>
        <v>0</v>
      </c>
      <c r="D1266" s="212" t="e">
        <f>IF('Orçamento Base'!$F1265=Aux.!$G$11,"CONTRATACAO_PUBLICA",IF(VLOOKUP($C1266,'Orçamento Base'!$D$11:$G$2116,3,FALSE)="INDEXADO",VLOOKUP(VLOOKUP($C1265,'Orçamento Base'!$D$11:$G$2116,2,FALSE),'Index N_DESON.'!$A$9:$B$604,2),VLOOKUP($C1266,'Orçamento Base'!$D$11:$G$2116,3,FALSE)))</f>
        <v>#N/A</v>
      </c>
      <c r="E1266" s="208" t="e">
        <f>VLOOKUP($C1266,'Orçamento Base'!$D$11:$S$1673,2,FALSE)</f>
        <v>#N/A</v>
      </c>
      <c r="F1266" s="211">
        <f>Dados!$C$7</f>
        <v>44652</v>
      </c>
      <c r="G1266" s="226" t="e">
        <f>VLOOKUP($C1266,'Orçamento Base'!$D$11:$S$1673,4,FALSE)</f>
        <v>#N/A</v>
      </c>
      <c r="H1266" s="377">
        <f>IFERROR(VLOOKUP($C1266,'Orçamento Base'!$D$11:$S$1673,6,FALSE),0)</f>
        <v>0</v>
      </c>
      <c r="I1266" s="208" t="e">
        <f>VLOOKUP($C1266,'Orçamento Base'!$D$11:$S$1673,5,FALSE)</f>
        <v>#N/A</v>
      </c>
      <c r="J1266" s="167" t="e">
        <f>IF(Comparativo!$E$6="Tabela Não Desonerada",VLOOKUP($C1266,'Orçamento Base'!$D$11:$S$1673,12,FALSE),VLOOKUP($C1266,#REF!,12,FALSE))</f>
        <v>#N/A</v>
      </c>
      <c r="K1266" s="167">
        <f>IFERROR(IF(Comparativo!$E$6="Tabela Não Desonerada",VLOOKUP($C1266,'Orçamento Base'!$D$11:$S$1673,16,FALSE),VLOOKUP($C1266,#REF!,16,FALSE)),0)</f>
        <v>0</v>
      </c>
      <c r="L1266" s="575" t="e">
        <f>IF(AND($D1266="COMPOSICAO_PROPRIA",'Orçamento Base'!$N1266="-"),"14,18%",IF(AND($D1266="MERCADO",'Orçamento Base'!$N1266="-"),"15,38%",IF(Comparativo!$E$6="Tabela Não Desonerada",VLOOKUP($C1266,'Orçamento Base'!$D$11:$S$1673,11,FALSE),VLOOKUP($C1266,#REF!,11,FALSE))))</f>
        <v>#N/A</v>
      </c>
      <c r="M1266" s="209">
        <f>IF(Comparativo!$E$6="Tabela Não Desonerada",Encargos!$F$44,Encargos!$D$44)</f>
        <v>1.1122000000000001</v>
      </c>
    </row>
    <row r="1267" spans="1:13">
      <c r="A1267" s="207">
        <f>'Identificação-TCE'!$A$13</f>
        <v>1</v>
      </c>
      <c r="B1267" s="168" t="e">
        <f>IF(AND(G1267&lt;&gt;"",H1267&gt;0,I1267&lt;&gt;"",J1267&lt;&gt;0,K1267&lt;&gt;0),COUNT($B$11:B1266)+1,"")</f>
        <v>#N/A</v>
      </c>
      <c r="C1267" s="207">
        <f>IF('Orçamento Base'!$M1266=0,0,'Orçamento Base'!$D1266)</f>
        <v>0</v>
      </c>
      <c r="D1267" s="212" t="e">
        <f>IF('Orçamento Base'!$F1266=Aux.!$G$11,"CONTRATACAO_PUBLICA",IF(VLOOKUP($C1267,'Orçamento Base'!$D$11:$G$2116,3,FALSE)="INDEXADO",VLOOKUP(VLOOKUP($C1266,'Orçamento Base'!$D$11:$G$2116,2,FALSE),'Index N_DESON.'!$A$9:$B$604,2),VLOOKUP($C1267,'Orçamento Base'!$D$11:$G$2116,3,FALSE)))</f>
        <v>#N/A</v>
      </c>
      <c r="E1267" s="208" t="e">
        <f>VLOOKUP($C1267,'Orçamento Base'!$D$11:$S$1673,2,FALSE)</f>
        <v>#N/A</v>
      </c>
      <c r="F1267" s="211">
        <f>Dados!$C$7</f>
        <v>44652</v>
      </c>
      <c r="G1267" s="226" t="e">
        <f>VLOOKUP($C1267,'Orçamento Base'!$D$11:$S$1673,4,FALSE)</f>
        <v>#N/A</v>
      </c>
      <c r="H1267" s="377">
        <f>IFERROR(VLOOKUP($C1267,'Orçamento Base'!$D$11:$S$1673,6,FALSE),0)</f>
        <v>0</v>
      </c>
      <c r="I1267" s="208" t="e">
        <f>VLOOKUP($C1267,'Orçamento Base'!$D$11:$S$1673,5,FALSE)</f>
        <v>#N/A</v>
      </c>
      <c r="J1267" s="167" t="e">
        <f>IF(Comparativo!$E$6="Tabela Não Desonerada",VLOOKUP($C1267,'Orçamento Base'!$D$11:$S$1673,12,FALSE),VLOOKUP($C1267,#REF!,12,FALSE))</f>
        <v>#N/A</v>
      </c>
      <c r="K1267" s="167">
        <f>IFERROR(IF(Comparativo!$E$6="Tabela Não Desonerada",VLOOKUP($C1267,'Orçamento Base'!$D$11:$S$1673,16,FALSE),VLOOKUP($C1267,#REF!,16,FALSE)),0)</f>
        <v>0</v>
      </c>
      <c r="L1267" s="575" t="e">
        <f>IF(AND($D1267="COMPOSICAO_PROPRIA",'Orçamento Base'!$N1267="-"),"14,18%",IF(AND($D1267="MERCADO",'Orçamento Base'!$N1267="-"),"15,38%",IF(Comparativo!$E$6="Tabela Não Desonerada",VLOOKUP($C1267,'Orçamento Base'!$D$11:$S$1673,11,FALSE),VLOOKUP($C1267,#REF!,11,FALSE))))</f>
        <v>#N/A</v>
      </c>
      <c r="M1267" s="209">
        <f>IF(Comparativo!$E$6="Tabela Não Desonerada",Encargos!$F$44,Encargos!$D$44)</f>
        <v>1.1122000000000001</v>
      </c>
    </row>
    <row r="1268" spans="1:13">
      <c r="A1268" s="207">
        <f>'Identificação-TCE'!$A$13</f>
        <v>1</v>
      </c>
      <c r="B1268" s="168" t="e">
        <f>IF(AND(G1268&lt;&gt;"",H1268&gt;0,I1268&lt;&gt;"",J1268&lt;&gt;0,K1268&lt;&gt;0),COUNT($B$11:B1267)+1,"")</f>
        <v>#N/A</v>
      </c>
      <c r="C1268" s="207">
        <f>IF('Orçamento Base'!$M1267=0,0,'Orçamento Base'!$D1267)</f>
        <v>0</v>
      </c>
      <c r="D1268" s="212" t="e">
        <f>IF('Orçamento Base'!$F1267=Aux.!$G$11,"CONTRATACAO_PUBLICA",IF(VLOOKUP($C1268,'Orçamento Base'!$D$11:$G$2116,3,FALSE)="INDEXADO",VLOOKUP(VLOOKUP($C1267,'Orçamento Base'!$D$11:$G$2116,2,FALSE),'Index N_DESON.'!$A$9:$B$604,2),VLOOKUP($C1268,'Orçamento Base'!$D$11:$G$2116,3,FALSE)))</f>
        <v>#N/A</v>
      </c>
      <c r="E1268" s="208" t="e">
        <f>VLOOKUP($C1268,'Orçamento Base'!$D$11:$S$1673,2,FALSE)</f>
        <v>#N/A</v>
      </c>
      <c r="F1268" s="211">
        <f>Dados!$C$7</f>
        <v>44652</v>
      </c>
      <c r="G1268" s="226" t="e">
        <f>VLOOKUP($C1268,'Orçamento Base'!$D$11:$S$1673,4,FALSE)</f>
        <v>#N/A</v>
      </c>
      <c r="H1268" s="377">
        <f>IFERROR(VLOOKUP($C1268,'Orçamento Base'!$D$11:$S$1673,6,FALSE),0)</f>
        <v>0</v>
      </c>
      <c r="I1268" s="208" t="e">
        <f>VLOOKUP($C1268,'Orçamento Base'!$D$11:$S$1673,5,FALSE)</f>
        <v>#N/A</v>
      </c>
      <c r="J1268" s="167" t="e">
        <f>IF(Comparativo!$E$6="Tabela Não Desonerada",VLOOKUP($C1268,'Orçamento Base'!$D$11:$S$1673,12,FALSE),VLOOKUP($C1268,#REF!,12,FALSE))</f>
        <v>#N/A</v>
      </c>
      <c r="K1268" s="167">
        <f>IFERROR(IF(Comparativo!$E$6="Tabela Não Desonerada",VLOOKUP($C1268,'Orçamento Base'!$D$11:$S$1673,16,FALSE),VLOOKUP($C1268,#REF!,16,FALSE)),0)</f>
        <v>0</v>
      </c>
      <c r="L1268" s="575" t="e">
        <f>IF(AND($D1268="COMPOSICAO_PROPRIA",'Orçamento Base'!$N1268="-"),"14,18%",IF(AND($D1268="MERCADO",'Orçamento Base'!$N1268="-"),"15,38%",IF(Comparativo!$E$6="Tabela Não Desonerada",VLOOKUP($C1268,'Orçamento Base'!$D$11:$S$1673,11,FALSE),VLOOKUP($C1268,#REF!,11,FALSE))))</f>
        <v>#N/A</v>
      </c>
      <c r="M1268" s="209">
        <f>IF(Comparativo!$E$6="Tabela Não Desonerada",Encargos!$F$44,Encargos!$D$44)</f>
        <v>1.1122000000000001</v>
      </c>
    </row>
    <row r="1269" spans="1:13">
      <c r="A1269" s="207">
        <f>'Identificação-TCE'!$A$13</f>
        <v>1</v>
      </c>
      <c r="B1269" s="168" t="e">
        <f>IF(AND(G1269&lt;&gt;"",H1269&gt;0,I1269&lt;&gt;"",J1269&lt;&gt;0,K1269&lt;&gt;0),COUNT($B$11:B1268)+1,"")</f>
        <v>#N/A</v>
      </c>
      <c r="C1269" s="207">
        <f>IF('Orçamento Base'!$M1268=0,0,'Orçamento Base'!$D1268)</f>
        <v>0</v>
      </c>
      <c r="D1269" s="212" t="e">
        <f>IF('Orçamento Base'!$F1268=Aux.!$G$11,"CONTRATACAO_PUBLICA",IF(VLOOKUP($C1269,'Orçamento Base'!$D$11:$G$2116,3,FALSE)="INDEXADO",VLOOKUP(VLOOKUP($C1268,'Orçamento Base'!$D$11:$G$2116,2,FALSE),'Index N_DESON.'!$A$9:$B$604,2),VLOOKUP($C1269,'Orçamento Base'!$D$11:$G$2116,3,FALSE)))</f>
        <v>#N/A</v>
      </c>
      <c r="E1269" s="208" t="e">
        <f>VLOOKUP($C1269,'Orçamento Base'!$D$11:$S$1673,2,FALSE)</f>
        <v>#N/A</v>
      </c>
      <c r="F1269" s="211">
        <f>Dados!$C$7</f>
        <v>44652</v>
      </c>
      <c r="G1269" s="226" t="e">
        <f>VLOOKUP($C1269,'Orçamento Base'!$D$11:$S$1673,4,FALSE)</f>
        <v>#N/A</v>
      </c>
      <c r="H1269" s="377">
        <f>IFERROR(VLOOKUP($C1269,'Orçamento Base'!$D$11:$S$1673,6,FALSE),0)</f>
        <v>0</v>
      </c>
      <c r="I1269" s="208" t="e">
        <f>VLOOKUP($C1269,'Orçamento Base'!$D$11:$S$1673,5,FALSE)</f>
        <v>#N/A</v>
      </c>
      <c r="J1269" s="167" t="e">
        <f>IF(Comparativo!$E$6="Tabela Não Desonerada",VLOOKUP($C1269,'Orçamento Base'!$D$11:$S$1673,12,FALSE),VLOOKUP($C1269,#REF!,12,FALSE))</f>
        <v>#N/A</v>
      </c>
      <c r="K1269" s="167">
        <f>IFERROR(IF(Comparativo!$E$6="Tabela Não Desonerada",VLOOKUP($C1269,'Orçamento Base'!$D$11:$S$1673,16,FALSE),VLOOKUP($C1269,#REF!,16,FALSE)),0)</f>
        <v>0</v>
      </c>
      <c r="L1269" s="575" t="e">
        <f>IF(AND($D1269="COMPOSICAO_PROPRIA",'Orçamento Base'!$N1269="-"),"14,18%",IF(AND($D1269="MERCADO",'Orçamento Base'!$N1269="-"),"15,38%",IF(Comparativo!$E$6="Tabela Não Desonerada",VLOOKUP($C1269,'Orçamento Base'!$D$11:$S$1673,11,FALSE),VLOOKUP($C1269,#REF!,11,FALSE))))</f>
        <v>#N/A</v>
      </c>
      <c r="M1269" s="209">
        <f>IF(Comparativo!$E$6="Tabela Não Desonerada",Encargos!$F$44,Encargos!$D$44)</f>
        <v>1.1122000000000001</v>
      </c>
    </row>
    <row r="1270" spans="1:13">
      <c r="A1270" s="207">
        <f>'Identificação-TCE'!$A$13</f>
        <v>1</v>
      </c>
      <c r="B1270" s="168" t="e">
        <f>IF(AND(G1270&lt;&gt;"",H1270&gt;0,I1270&lt;&gt;"",J1270&lt;&gt;0,K1270&lt;&gt;0),COUNT($B$11:B1269)+1,"")</f>
        <v>#N/A</v>
      </c>
      <c r="C1270" s="207">
        <f>IF('Orçamento Base'!$M1269=0,0,'Orçamento Base'!$D1269)</f>
        <v>0</v>
      </c>
      <c r="D1270" s="212" t="e">
        <f>IF('Orçamento Base'!$F1269=Aux.!$G$11,"CONTRATACAO_PUBLICA",IF(VLOOKUP($C1270,'Orçamento Base'!$D$11:$G$2116,3,FALSE)="INDEXADO",VLOOKUP(VLOOKUP($C1269,'Orçamento Base'!$D$11:$G$2116,2,FALSE),'Index N_DESON.'!$A$9:$B$604,2),VLOOKUP($C1270,'Orçamento Base'!$D$11:$G$2116,3,FALSE)))</f>
        <v>#N/A</v>
      </c>
      <c r="E1270" s="208" t="e">
        <f>VLOOKUP($C1270,'Orçamento Base'!$D$11:$S$1673,2,FALSE)</f>
        <v>#N/A</v>
      </c>
      <c r="F1270" s="211">
        <f>Dados!$C$7</f>
        <v>44652</v>
      </c>
      <c r="G1270" s="226" t="e">
        <f>VLOOKUP($C1270,'Orçamento Base'!$D$11:$S$1673,4,FALSE)</f>
        <v>#N/A</v>
      </c>
      <c r="H1270" s="377">
        <f>IFERROR(VLOOKUP($C1270,'Orçamento Base'!$D$11:$S$1673,6,FALSE),0)</f>
        <v>0</v>
      </c>
      <c r="I1270" s="208" t="e">
        <f>VLOOKUP($C1270,'Orçamento Base'!$D$11:$S$1673,5,FALSE)</f>
        <v>#N/A</v>
      </c>
      <c r="J1270" s="167" t="e">
        <f>IF(Comparativo!$E$6="Tabela Não Desonerada",VLOOKUP($C1270,'Orçamento Base'!$D$11:$S$1673,12,FALSE),VLOOKUP($C1270,#REF!,12,FALSE))</f>
        <v>#N/A</v>
      </c>
      <c r="K1270" s="167">
        <f>IFERROR(IF(Comparativo!$E$6="Tabela Não Desonerada",VLOOKUP($C1270,'Orçamento Base'!$D$11:$S$1673,16,FALSE),VLOOKUP($C1270,#REF!,16,FALSE)),0)</f>
        <v>0</v>
      </c>
      <c r="L1270" s="575" t="e">
        <f>IF(AND($D1270="COMPOSICAO_PROPRIA",'Orçamento Base'!$N1270="-"),"14,18%",IF(AND($D1270="MERCADO",'Orçamento Base'!$N1270="-"),"15,38%",IF(Comparativo!$E$6="Tabela Não Desonerada",VLOOKUP($C1270,'Orçamento Base'!$D$11:$S$1673,11,FALSE),VLOOKUP($C1270,#REF!,11,FALSE))))</f>
        <v>#N/A</v>
      </c>
      <c r="M1270" s="209">
        <f>IF(Comparativo!$E$6="Tabela Não Desonerada",Encargos!$F$44,Encargos!$D$44)</f>
        <v>1.1122000000000001</v>
      </c>
    </row>
    <row r="1271" spans="1:13">
      <c r="A1271" s="207">
        <f>'Identificação-TCE'!$A$13</f>
        <v>1</v>
      </c>
      <c r="B1271" s="168" t="e">
        <f>IF(AND(G1271&lt;&gt;"",H1271&gt;0,I1271&lt;&gt;"",J1271&lt;&gt;0,K1271&lt;&gt;0),COUNT($B$11:B1270)+1,"")</f>
        <v>#N/A</v>
      </c>
      <c r="C1271" s="207">
        <f>IF('Orçamento Base'!$M1270=0,0,'Orçamento Base'!$D1270)</f>
        <v>0</v>
      </c>
      <c r="D1271" s="212" t="e">
        <f>IF('Orçamento Base'!$F1270=Aux.!$G$11,"CONTRATACAO_PUBLICA",IF(VLOOKUP($C1271,'Orçamento Base'!$D$11:$G$2116,3,FALSE)="INDEXADO",VLOOKUP(VLOOKUP($C1270,'Orçamento Base'!$D$11:$G$2116,2,FALSE),'Index N_DESON.'!$A$9:$B$604,2),VLOOKUP($C1271,'Orçamento Base'!$D$11:$G$2116,3,FALSE)))</f>
        <v>#N/A</v>
      </c>
      <c r="E1271" s="208" t="e">
        <f>VLOOKUP($C1271,'Orçamento Base'!$D$11:$S$1673,2,FALSE)</f>
        <v>#N/A</v>
      </c>
      <c r="F1271" s="211">
        <f>Dados!$C$7</f>
        <v>44652</v>
      </c>
      <c r="G1271" s="226" t="e">
        <f>VLOOKUP($C1271,'Orçamento Base'!$D$11:$S$1673,4,FALSE)</f>
        <v>#N/A</v>
      </c>
      <c r="H1271" s="377">
        <f>IFERROR(VLOOKUP($C1271,'Orçamento Base'!$D$11:$S$1673,6,FALSE),0)</f>
        <v>0</v>
      </c>
      <c r="I1271" s="208" t="e">
        <f>VLOOKUP($C1271,'Orçamento Base'!$D$11:$S$1673,5,FALSE)</f>
        <v>#N/A</v>
      </c>
      <c r="J1271" s="167" t="e">
        <f>IF(Comparativo!$E$6="Tabela Não Desonerada",VLOOKUP($C1271,'Orçamento Base'!$D$11:$S$1673,12,FALSE),VLOOKUP($C1271,#REF!,12,FALSE))</f>
        <v>#N/A</v>
      </c>
      <c r="K1271" s="167">
        <f>IFERROR(IF(Comparativo!$E$6="Tabela Não Desonerada",VLOOKUP($C1271,'Orçamento Base'!$D$11:$S$1673,16,FALSE),VLOOKUP($C1271,#REF!,16,FALSE)),0)</f>
        <v>0</v>
      </c>
      <c r="L1271" s="575" t="e">
        <f>IF(AND($D1271="COMPOSICAO_PROPRIA",'Orçamento Base'!$N1271="-"),"14,18%",IF(AND($D1271="MERCADO",'Orçamento Base'!$N1271="-"),"15,38%",IF(Comparativo!$E$6="Tabela Não Desonerada",VLOOKUP($C1271,'Orçamento Base'!$D$11:$S$1673,11,FALSE),VLOOKUP($C1271,#REF!,11,FALSE))))</f>
        <v>#N/A</v>
      </c>
      <c r="M1271" s="209">
        <f>IF(Comparativo!$E$6="Tabela Não Desonerada",Encargos!$F$44,Encargos!$D$44)</f>
        <v>1.1122000000000001</v>
      </c>
    </row>
    <row r="1272" spans="1:13">
      <c r="A1272" s="207">
        <f>'Identificação-TCE'!$A$13</f>
        <v>1</v>
      </c>
      <c r="B1272" s="168" t="e">
        <f>IF(AND(G1272&lt;&gt;"",H1272&gt;0,I1272&lt;&gt;"",J1272&lt;&gt;0,K1272&lt;&gt;0),COUNT($B$11:B1271)+1,"")</f>
        <v>#N/A</v>
      </c>
      <c r="C1272" s="207">
        <f>IF('Orçamento Base'!$M1271=0,0,'Orçamento Base'!$D1271)</f>
        <v>0</v>
      </c>
      <c r="D1272" s="212" t="e">
        <f>IF('Orçamento Base'!$F1271=Aux.!$G$11,"CONTRATACAO_PUBLICA",IF(VLOOKUP($C1272,'Orçamento Base'!$D$11:$G$2116,3,FALSE)="INDEXADO",VLOOKUP(VLOOKUP($C1271,'Orçamento Base'!$D$11:$G$2116,2,FALSE),'Index N_DESON.'!$A$9:$B$604,2),VLOOKUP($C1272,'Orçamento Base'!$D$11:$G$2116,3,FALSE)))</f>
        <v>#N/A</v>
      </c>
      <c r="E1272" s="208" t="e">
        <f>VLOOKUP($C1272,'Orçamento Base'!$D$11:$S$1673,2,FALSE)</f>
        <v>#N/A</v>
      </c>
      <c r="F1272" s="211">
        <f>Dados!$C$7</f>
        <v>44652</v>
      </c>
      <c r="G1272" s="226" t="e">
        <f>VLOOKUP($C1272,'Orçamento Base'!$D$11:$S$1673,4,FALSE)</f>
        <v>#N/A</v>
      </c>
      <c r="H1272" s="377">
        <f>IFERROR(VLOOKUP($C1272,'Orçamento Base'!$D$11:$S$1673,6,FALSE),0)</f>
        <v>0</v>
      </c>
      <c r="I1272" s="208" t="e">
        <f>VLOOKUP($C1272,'Orçamento Base'!$D$11:$S$1673,5,FALSE)</f>
        <v>#N/A</v>
      </c>
      <c r="J1272" s="167" t="e">
        <f>IF(Comparativo!$E$6="Tabela Não Desonerada",VLOOKUP($C1272,'Orçamento Base'!$D$11:$S$1673,12,FALSE),VLOOKUP($C1272,#REF!,12,FALSE))</f>
        <v>#N/A</v>
      </c>
      <c r="K1272" s="167">
        <f>IFERROR(IF(Comparativo!$E$6="Tabela Não Desonerada",VLOOKUP($C1272,'Orçamento Base'!$D$11:$S$1673,16,FALSE),VLOOKUP($C1272,#REF!,16,FALSE)),0)</f>
        <v>0</v>
      </c>
      <c r="L1272" s="575" t="e">
        <f>IF(AND($D1272="COMPOSICAO_PROPRIA",'Orçamento Base'!$N1272="-"),"14,18%",IF(AND($D1272="MERCADO",'Orçamento Base'!$N1272="-"),"15,38%",IF(Comparativo!$E$6="Tabela Não Desonerada",VLOOKUP($C1272,'Orçamento Base'!$D$11:$S$1673,11,FALSE),VLOOKUP($C1272,#REF!,11,FALSE))))</f>
        <v>#N/A</v>
      </c>
      <c r="M1272" s="209">
        <f>IF(Comparativo!$E$6="Tabela Não Desonerada",Encargos!$F$44,Encargos!$D$44)</f>
        <v>1.1122000000000001</v>
      </c>
    </row>
    <row r="1273" spans="1:13">
      <c r="A1273" s="207">
        <f>'Identificação-TCE'!$A$13</f>
        <v>1</v>
      </c>
      <c r="B1273" s="168" t="e">
        <f>IF(AND(G1273&lt;&gt;"",H1273&gt;0,I1273&lt;&gt;"",J1273&lt;&gt;0,K1273&lt;&gt;0),COUNT($B$11:B1272)+1,"")</f>
        <v>#N/A</v>
      </c>
      <c r="C1273" s="207">
        <f>IF('Orçamento Base'!$M1272=0,0,'Orçamento Base'!$D1272)</f>
        <v>0</v>
      </c>
      <c r="D1273" s="212" t="e">
        <f>IF('Orçamento Base'!$F1272=Aux.!$G$11,"CONTRATACAO_PUBLICA",IF(VLOOKUP($C1273,'Orçamento Base'!$D$11:$G$2116,3,FALSE)="INDEXADO",VLOOKUP(VLOOKUP($C1272,'Orçamento Base'!$D$11:$G$2116,2,FALSE),'Index N_DESON.'!$A$9:$B$604,2),VLOOKUP($C1273,'Orçamento Base'!$D$11:$G$2116,3,FALSE)))</f>
        <v>#N/A</v>
      </c>
      <c r="E1273" s="208" t="e">
        <f>VLOOKUP($C1273,'Orçamento Base'!$D$11:$S$1673,2,FALSE)</f>
        <v>#N/A</v>
      </c>
      <c r="F1273" s="211">
        <f>Dados!$C$7</f>
        <v>44652</v>
      </c>
      <c r="G1273" s="226" t="e">
        <f>VLOOKUP($C1273,'Orçamento Base'!$D$11:$S$1673,4,FALSE)</f>
        <v>#N/A</v>
      </c>
      <c r="H1273" s="377">
        <f>IFERROR(VLOOKUP($C1273,'Orçamento Base'!$D$11:$S$1673,6,FALSE),0)</f>
        <v>0</v>
      </c>
      <c r="I1273" s="208" t="e">
        <f>VLOOKUP($C1273,'Orçamento Base'!$D$11:$S$1673,5,FALSE)</f>
        <v>#N/A</v>
      </c>
      <c r="J1273" s="167" t="e">
        <f>IF(Comparativo!$E$6="Tabela Não Desonerada",VLOOKUP($C1273,'Orçamento Base'!$D$11:$S$1673,12,FALSE),VLOOKUP($C1273,#REF!,12,FALSE))</f>
        <v>#N/A</v>
      </c>
      <c r="K1273" s="167">
        <f>IFERROR(IF(Comparativo!$E$6="Tabela Não Desonerada",VLOOKUP($C1273,'Orçamento Base'!$D$11:$S$1673,16,FALSE),VLOOKUP($C1273,#REF!,16,FALSE)),0)</f>
        <v>0</v>
      </c>
      <c r="L1273" s="575" t="e">
        <f>IF(AND($D1273="COMPOSICAO_PROPRIA",'Orçamento Base'!$N1273="-"),"14,18%",IF(AND($D1273="MERCADO",'Orçamento Base'!$N1273="-"),"15,38%",IF(Comparativo!$E$6="Tabela Não Desonerada",VLOOKUP($C1273,'Orçamento Base'!$D$11:$S$1673,11,FALSE),VLOOKUP($C1273,#REF!,11,FALSE))))</f>
        <v>#N/A</v>
      </c>
      <c r="M1273" s="209">
        <f>IF(Comparativo!$E$6="Tabela Não Desonerada",Encargos!$F$44,Encargos!$D$44)</f>
        <v>1.1122000000000001</v>
      </c>
    </row>
    <row r="1274" spans="1:13">
      <c r="A1274" s="207">
        <f>'Identificação-TCE'!$A$13</f>
        <v>1</v>
      </c>
      <c r="B1274" s="168" t="e">
        <f>IF(AND(G1274&lt;&gt;"",H1274&gt;0,I1274&lt;&gt;"",J1274&lt;&gt;0,K1274&lt;&gt;0),COUNT($B$11:B1273)+1,"")</f>
        <v>#N/A</v>
      </c>
      <c r="C1274" s="207">
        <f>IF('Orçamento Base'!$M1273=0,0,'Orçamento Base'!$D1273)</f>
        <v>0</v>
      </c>
      <c r="D1274" s="212" t="e">
        <f>IF('Orçamento Base'!$F1273=Aux.!$G$11,"CONTRATACAO_PUBLICA",IF(VLOOKUP($C1274,'Orçamento Base'!$D$11:$G$2116,3,FALSE)="INDEXADO",VLOOKUP(VLOOKUP($C1273,'Orçamento Base'!$D$11:$G$2116,2,FALSE),'Index N_DESON.'!$A$9:$B$604,2),VLOOKUP($C1274,'Orçamento Base'!$D$11:$G$2116,3,FALSE)))</f>
        <v>#N/A</v>
      </c>
      <c r="E1274" s="208" t="e">
        <f>VLOOKUP($C1274,'Orçamento Base'!$D$11:$S$1673,2,FALSE)</f>
        <v>#N/A</v>
      </c>
      <c r="F1274" s="211">
        <f>Dados!$C$7</f>
        <v>44652</v>
      </c>
      <c r="G1274" s="226" t="e">
        <f>VLOOKUP($C1274,'Orçamento Base'!$D$11:$S$1673,4,FALSE)</f>
        <v>#N/A</v>
      </c>
      <c r="H1274" s="377">
        <f>IFERROR(VLOOKUP($C1274,'Orçamento Base'!$D$11:$S$1673,6,FALSE),0)</f>
        <v>0</v>
      </c>
      <c r="I1274" s="208" t="e">
        <f>VLOOKUP($C1274,'Orçamento Base'!$D$11:$S$1673,5,FALSE)</f>
        <v>#N/A</v>
      </c>
      <c r="J1274" s="167" t="e">
        <f>IF(Comparativo!$E$6="Tabela Não Desonerada",VLOOKUP($C1274,'Orçamento Base'!$D$11:$S$1673,12,FALSE),VLOOKUP($C1274,#REF!,12,FALSE))</f>
        <v>#N/A</v>
      </c>
      <c r="K1274" s="167">
        <f>IFERROR(IF(Comparativo!$E$6="Tabela Não Desonerada",VLOOKUP($C1274,'Orçamento Base'!$D$11:$S$1673,16,FALSE),VLOOKUP($C1274,#REF!,16,FALSE)),0)</f>
        <v>0</v>
      </c>
      <c r="L1274" s="575" t="e">
        <f>IF(AND($D1274="COMPOSICAO_PROPRIA",'Orçamento Base'!$N1274="-"),"14,18%",IF(AND($D1274="MERCADO",'Orçamento Base'!$N1274="-"),"15,38%",IF(Comparativo!$E$6="Tabela Não Desonerada",VLOOKUP($C1274,'Orçamento Base'!$D$11:$S$1673,11,FALSE),VLOOKUP($C1274,#REF!,11,FALSE))))</f>
        <v>#N/A</v>
      </c>
      <c r="M1274" s="209">
        <f>IF(Comparativo!$E$6="Tabela Não Desonerada",Encargos!$F$44,Encargos!$D$44)</f>
        <v>1.1122000000000001</v>
      </c>
    </row>
    <row r="1275" spans="1:13">
      <c r="A1275" s="207">
        <f>'Identificação-TCE'!$A$13</f>
        <v>1</v>
      </c>
      <c r="B1275" s="168" t="e">
        <f>IF(AND(G1275&lt;&gt;"",H1275&gt;0,I1275&lt;&gt;"",J1275&lt;&gt;0,K1275&lt;&gt;0),COUNT($B$11:B1274)+1,"")</f>
        <v>#N/A</v>
      </c>
      <c r="C1275" s="207">
        <f>IF('Orçamento Base'!$M1274=0,0,'Orçamento Base'!$D1274)</f>
        <v>0</v>
      </c>
      <c r="D1275" s="212" t="e">
        <f>IF('Orçamento Base'!$F1274=Aux.!$G$11,"CONTRATACAO_PUBLICA",IF(VLOOKUP($C1275,'Orçamento Base'!$D$11:$G$2116,3,FALSE)="INDEXADO",VLOOKUP(VLOOKUP($C1274,'Orçamento Base'!$D$11:$G$2116,2,FALSE),'Index N_DESON.'!$A$9:$B$604,2),VLOOKUP($C1275,'Orçamento Base'!$D$11:$G$2116,3,FALSE)))</f>
        <v>#N/A</v>
      </c>
      <c r="E1275" s="208" t="e">
        <f>VLOOKUP($C1275,'Orçamento Base'!$D$11:$S$1673,2,FALSE)</f>
        <v>#N/A</v>
      </c>
      <c r="F1275" s="211">
        <f>Dados!$C$7</f>
        <v>44652</v>
      </c>
      <c r="G1275" s="226" t="e">
        <f>VLOOKUP($C1275,'Orçamento Base'!$D$11:$S$1673,4,FALSE)</f>
        <v>#N/A</v>
      </c>
      <c r="H1275" s="377">
        <f>IFERROR(VLOOKUP($C1275,'Orçamento Base'!$D$11:$S$1673,6,FALSE),0)</f>
        <v>0</v>
      </c>
      <c r="I1275" s="208" t="e">
        <f>VLOOKUP($C1275,'Orçamento Base'!$D$11:$S$1673,5,FALSE)</f>
        <v>#N/A</v>
      </c>
      <c r="J1275" s="167" t="e">
        <f>IF(Comparativo!$E$6="Tabela Não Desonerada",VLOOKUP($C1275,'Orçamento Base'!$D$11:$S$1673,12,FALSE),VLOOKUP($C1275,#REF!,12,FALSE))</f>
        <v>#N/A</v>
      </c>
      <c r="K1275" s="167">
        <f>IFERROR(IF(Comparativo!$E$6="Tabela Não Desonerada",VLOOKUP($C1275,'Orçamento Base'!$D$11:$S$1673,16,FALSE),VLOOKUP($C1275,#REF!,16,FALSE)),0)</f>
        <v>0</v>
      </c>
      <c r="L1275" s="575" t="e">
        <f>IF(AND($D1275="COMPOSICAO_PROPRIA",'Orçamento Base'!$N1275="-"),"14,18%",IF(AND($D1275="MERCADO",'Orçamento Base'!$N1275="-"),"15,38%",IF(Comparativo!$E$6="Tabela Não Desonerada",VLOOKUP($C1275,'Orçamento Base'!$D$11:$S$1673,11,FALSE),VLOOKUP($C1275,#REF!,11,FALSE))))</f>
        <v>#N/A</v>
      </c>
      <c r="M1275" s="209">
        <f>IF(Comparativo!$E$6="Tabela Não Desonerada",Encargos!$F$44,Encargos!$D$44)</f>
        <v>1.1122000000000001</v>
      </c>
    </row>
    <row r="1276" spans="1:13">
      <c r="A1276" s="207">
        <f>'Identificação-TCE'!$A$13</f>
        <v>1</v>
      </c>
      <c r="B1276" s="168" t="e">
        <f>IF(AND(G1276&lt;&gt;"",H1276&gt;0,I1276&lt;&gt;"",J1276&lt;&gt;0,K1276&lt;&gt;0),COUNT($B$11:B1275)+1,"")</f>
        <v>#N/A</v>
      </c>
      <c r="C1276" s="207">
        <f>IF('Orçamento Base'!$M1275=0,0,'Orçamento Base'!$D1275)</f>
        <v>0</v>
      </c>
      <c r="D1276" s="212" t="e">
        <f>IF('Orçamento Base'!$F1275=Aux.!$G$11,"CONTRATACAO_PUBLICA",IF(VLOOKUP($C1276,'Orçamento Base'!$D$11:$G$2116,3,FALSE)="INDEXADO",VLOOKUP(VLOOKUP($C1275,'Orçamento Base'!$D$11:$G$2116,2,FALSE),'Index N_DESON.'!$A$9:$B$604,2),VLOOKUP($C1276,'Orçamento Base'!$D$11:$G$2116,3,FALSE)))</f>
        <v>#N/A</v>
      </c>
      <c r="E1276" s="208" t="e">
        <f>VLOOKUP($C1276,'Orçamento Base'!$D$11:$S$1673,2,FALSE)</f>
        <v>#N/A</v>
      </c>
      <c r="F1276" s="211">
        <f>Dados!$C$7</f>
        <v>44652</v>
      </c>
      <c r="G1276" s="226" t="e">
        <f>VLOOKUP($C1276,'Orçamento Base'!$D$11:$S$1673,4,FALSE)</f>
        <v>#N/A</v>
      </c>
      <c r="H1276" s="377">
        <f>IFERROR(VLOOKUP($C1276,'Orçamento Base'!$D$11:$S$1673,6,FALSE),0)</f>
        <v>0</v>
      </c>
      <c r="I1276" s="208" t="e">
        <f>VLOOKUP($C1276,'Orçamento Base'!$D$11:$S$1673,5,FALSE)</f>
        <v>#N/A</v>
      </c>
      <c r="J1276" s="167" t="e">
        <f>IF(Comparativo!$E$6="Tabela Não Desonerada",VLOOKUP($C1276,'Orçamento Base'!$D$11:$S$1673,12,FALSE),VLOOKUP($C1276,#REF!,12,FALSE))</f>
        <v>#N/A</v>
      </c>
      <c r="K1276" s="167">
        <f>IFERROR(IF(Comparativo!$E$6="Tabela Não Desonerada",VLOOKUP($C1276,'Orçamento Base'!$D$11:$S$1673,16,FALSE),VLOOKUP($C1276,#REF!,16,FALSE)),0)</f>
        <v>0</v>
      </c>
      <c r="L1276" s="575" t="e">
        <f>IF(AND($D1276="COMPOSICAO_PROPRIA",'Orçamento Base'!$N1276="-"),"14,18%",IF(AND($D1276="MERCADO",'Orçamento Base'!$N1276="-"),"15,38%",IF(Comparativo!$E$6="Tabela Não Desonerada",VLOOKUP($C1276,'Orçamento Base'!$D$11:$S$1673,11,FALSE),VLOOKUP($C1276,#REF!,11,FALSE))))</f>
        <v>#N/A</v>
      </c>
      <c r="M1276" s="209">
        <f>IF(Comparativo!$E$6="Tabela Não Desonerada",Encargos!$F$44,Encargos!$D$44)</f>
        <v>1.1122000000000001</v>
      </c>
    </row>
    <row r="1277" spans="1:13">
      <c r="A1277" s="207">
        <f>'Identificação-TCE'!$A$13</f>
        <v>1</v>
      </c>
      <c r="B1277" s="168" t="e">
        <f>IF(AND(G1277&lt;&gt;"",H1277&gt;0,I1277&lt;&gt;"",J1277&lt;&gt;0,K1277&lt;&gt;0),COUNT($B$11:B1276)+1,"")</f>
        <v>#N/A</v>
      </c>
      <c r="C1277" s="207">
        <f>IF('Orçamento Base'!$M1276=0,0,'Orçamento Base'!$D1276)</f>
        <v>0</v>
      </c>
      <c r="D1277" s="212" t="e">
        <f>IF('Orçamento Base'!$F1276=Aux.!$G$11,"CONTRATACAO_PUBLICA",IF(VLOOKUP($C1277,'Orçamento Base'!$D$11:$G$2116,3,FALSE)="INDEXADO",VLOOKUP(VLOOKUP($C1276,'Orçamento Base'!$D$11:$G$2116,2,FALSE),'Index N_DESON.'!$A$9:$B$604,2),VLOOKUP($C1277,'Orçamento Base'!$D$11:$G$2116,3,FALSE)))</f>
        <v>#N/A</v>
      </c>
      <c r="E1277" s="208" t="e">
        <f>VLOOKUP($C1277,'Orçamento Base'!$D$11:$S$1673,2,FALSE)</f>
        <v>#N/A</v>
      </c>
      <c r="F1277" s="211">
        <f>Dados!$C$7</f>
        <v>44652</v>
      </c>
      <c r="G1277" s="226" t="e">
        <f>VLOOKUP($C1277,'Orçamento Base'!$D$11:$S$1673,4,FALSE)</f>
        <v>#N/A</v>
      </c>
      <c r="H1277" s="377">
        <f>IFERROR(VLOOKUP($C1277,'Orçamento Base'!$D$11:$S$1673,6,FALSE),0)</f>
        <v>0</v>
      </c>
      <c r="I1277" s="208" t="e">
        <f>VLOOKUP($C1277,'Orçamento Base'!$D$11:$S$1673,5,FALSE)</f>
        <v>#N/A</v>
      </c>
      <c r="J1277" s="167" t="e">
        <f>IF(Comparativo!$E$6="Tabela Não Desonerada",VLOOKUP($C1277,'Orçamento Base'!$D$11:$S$1673,12,FALSE),VLOOKUP($C1277,#REF!,12,FALSE))</f>
        <v>#N/A</v>
      </c>
      <c r="K1277" s="167">
        <f>IFERROR(IF(Comparativo!$E$6="Tabela Não Desonerada",VLOOKUP($C1277,'Orçamento Base'!$D$11:$S$1673,16,FALSE),VLOOKUP($C1277,#REF!,16,FALSE)),0)</f>
        <v>0</v>
      </c>
      <c r="L1277" s="575" t="e">
        <f>IF(AND($D1277="COMPOSICAO_PROPRIA",'Orçamento Base'!$N1277="-"),"14,18%",IF(AND($D1277="MERCADO",'Orçamento Base'!$N1277="-"),"15,38%",IF(Comparativo!$E$6="Tabela Não Desonerada",VLOOKUP($C1277,'Orçamento Base'!$D$11:$S$1673,11,FALSE),VLOOKUP($C1277,#REF!,11,FALSE))))</f>
        <v>#N/A</v>
      </c>
      <c r="M1277" s="209">
        <f>IF(Comparativo!$E$6="Tabela Não Desonerada",Encargos!$F$44,Encargos!$D$44)</f>
        <v>1.1122000000000001</v>
      </c>
    </row>
    <row r="1278" spans="1:13">
      <c r="A1278" s="207">
        <f>'Identificação-TCE'!$A$13</f>
        <v>1</v>
      </c>
      <c r="B1278" s="168" t="e">
        <f>IF(AND(G1278&lt;&gt;"",H1278&gt;0,I1278&lt;&gt;"",J1278&lt;&gt;0,K1278&lt;&gt;0),COUNT($B$11:B1277)+1,"")</f>
        <v>#N/A</v>
      </c>
      <c r="C1278" s="207">
        <f>IF('Orçamento Base'!$M1277=0,0,'Orçamento Base'!$D1277)</f>
        <v>0</v>
      </c>
      <c r="D1278" s="212" t="e">
        <f>IF('Orçamento Base'!$F1277=Aux.!$G$11,"CONTRATACAO_PUBLICA",IF(VLOOKUP($C1278,'Orçamento Base'!$D$11:$G$2116,3,FALSE)="INDEXADO",VLOOKUP(VLOOKUP($C1277,'Orçamento Base'!$D$11:$G$2116,2,FALSE),'Index N_DESON.'!$A$9:$B$604,2),VLOOKUP($C1278,'Orçamento Base'!$D$11:$G$2116,3,FALSE)))</f>
        <v>#N/A</v>
      </c>
      <c r="E1278" s="208" t="e">
        <f>VLOOKUP($C1278,'Orçamento Base'!$D$11:$S$1673,2,FALSE)</f>
        <v>#N/A</v>
      </c>
      <c r="F1278" s="211">
        <f>Dados!$C$7</f>
        <v>44652</v>
      </c>
      <c r="G1278" s="226" t="e">
        <f>VLOOKUP($C1278,'Orçamento Base'!$D$11:$S$1673,4,FALSE)</f>
        <v>#N/A</v>
      </c>
      <c r="H1278" s="377">
        <f>IFERROR(VLOOKUP($C1278,'Orçamento Base'!$D$11:$S$1673,6,FALSE),0)</f>
        <v>0</v>
      </c>
      <c r="I1278" s="208" t="e">
        <f>VLOOKUP($C1278,'Orçamento Base'!$D$11:$S$1673,5,FALSE)</f>
        <v>#N/A</v>
      </c>
      <c r="J1278" s="167" t="e">
        <f>IF(Comparativo!$E$6="Tabela Não Desonerada",VLOOKUP($C1278,'Orçamento Base'!$D$11:$S$1673,12,FALSE),VLOOKUP($C1278,#REF!,12,FALSE))</f>
        <v>#N/A</v>
      </c>
      <c r="K1278" s="167">
        <f>IFERROR(IF(Comparativo!$E$6="Tabela Não Desonerada",VLOOKUP($C1278,'Orçamento Base'!$D$11:$S$1673,16,FALSE),VLOOKUP($C1278,#REF!,16,FALSE)),0)</f>
        <v>0</v>
      </c>
      <c r="L1278" s="575" t="e">
        <f>IF(AND($D1278="COMPOSICAO_PROPRIA",'Orçamento Base'!$N1278="-"),"14,18%",IF(AND($D1278="MERCADO",'Orçamento Base'!$N1278="-"),"15,38%",IF(Comparativo!$E$6="Tabela Não Desonerada",VLOOKUP($C1278,'Orçamento Base'!$D$11:$S$1673,11,FALSE),VLOOKUP($C1278,#REF!,11,FALSE))))</f>
        <v>#N/A</v>
      </c>
      <c r="M1278" s="209">
        <f>IF(Comparativo!$E$6="Tabela Não Desonerada",Encargos!$F$44,Encargos!$D$44)</f>
        <v>1.1122000000000001</v>
      </c>
    </row>
    <row r="1279" spans="1:13">
      <c r="A1279" s="207">
        <f>'Identificação-TCE'!$A$13</f>
        <v>1</v>
      </c>
      <c r="B1279" s="168" t="e">
        <f>IF(AND(G1279&lt;&gt;"",H1279&gt;0,I1279&lt;&gt;"",J1279&lt;&gt;0,K1279&lt;&gt;0),COUNT($B$11:B1278)+1,"")</f>
        <v>#N/A</v>
      </c>
      <c r="C1279" s="207">
        <f>IF('Orçamento Base'!$M1278=0,0,'Orçamento Base'!$D1278)</f>
        <v>0</v>
      </c>
      <c r="D1279" s="212" t="e">
        <f>IF('Orçamento Base'!$F1278=Aux.!$G$11,"CONTRATACAO_PUBLICA",IF(VLOOKUP($C1279,'Orçamento Base'!$D$11:$G$2116,3,FALSE)="INDEXADO",VLOOKUP(VLOOKUP($C1278,'Orçamento Base'!$D$11:$G$2116,2,FALSE),'Index N_DESON.'!$A$9:$B$604,2),VLOOKUP($C1279,'Orçamento Base'!$D$11:$G$2116,3,FALSE)))</f>
        <v>#N/A</v>
      </c>
      <c r="E1279" s="208" t="e">
        <f>VLOOKUP($C1279,'Orçamento Base'!$D$11:$S$1673,2,FALSE)</f>
        <v>#N/A</v>
      </c>
      <c r="F1279" s="211">
        <f>Dados!$C$7</f>
        <v>44652</v>
      </c>
      <c r="G1279" s="226" t="e">
        <f>VLOOKUP($C1279,'Orçamento Base'!$D$11:$S$1673,4,FALSE)</f>
        <v>#N/A</v>
      </c>
      <c r="H1279" s="377">
        <f>IFERROR(VLOOKUP($C1279,'Orçamento Base'!$D$11:$S$1673,6,FALSE),0)</f>
        <v>0</v>
      </c>
      <c r="I1279" s="208" t="e">
        <f>VLOOKUP($C1279,'Orçamento Base'!$D$11:$S$1673,5,FALSE)</f>
        <v>#N/A</v>
      </c>
      <c r="J1279" s="167" t="e">
        <f>IF(Comparativo!$E$6="Tabela Não Desonerada",VLOOKUP($C1279,'Orçamento Base'!$D$11:$S$1673,12,FALSE),VLOOKUP($C1279,#REF!,12,FALSE))</f>
        <v>#N/A</v>
      </c>
      <c r="K1279" s="167">
        <f>IFERROR(IF(Comparativo!$E$6="Tabela Não Desonerada",VLOOKUP($C1279,'Orçamento Base'!$D$11:$S$1673,16,FALSE),VLOOKUP($C1279,#REF!,16,FALSE)),0)</f>
        <v>0</v>
      </c>
      <c r="L1279" s="575" t="e">
        <f>IF(AND($D1279="COMPOSICAO_PROPRIA",'Orçamento Base'!$N1279="-"),"14,18%",IF(AND($D1279="MERCADO",'Orçamento Base'!$N1279="-"),"15,38%",IF(Comparativo!$E$6="Tabela Não Desonerada",VLOOKUP($C1279,'Orçamento Base'!$D$11:$S$1673,11,FALSE),VLOOKUP($C1279,#REF!,11,FALSE))))</f>
        <v>#N/A</v>
      </c>
      <c r="M1279" s="209">
        <f>IF(Comparativo!$E$6="Tabela Não Desonerada",Encargos!$F$44,Encargos!$D$44)</f>
        <v>1.1122000000000001</v>
      </c>
    </row>
    <row r="1280" spans="1:13">
      <c r="A1280" s="207">
        <f>'Identificação-TCE'!$A$13</f>
        <v>1</v>
      </c>
      <c r="B1280" s="168" t="e">
        <f>IF(AND(G1280&lt;&gt;"",H1280&gt;0,I1280&lt;&gt;"",J1280&lt;&gt;0,K1280&lt;&gt;0),COUNT($B$11:B1279)+1,"")</f>
        <v>#N/A</v>
      </c>
      <c r="C1280" s="207">
        <f>IF('Orçamento Base'!$M1279=0,0,'Orçamento Base'!$D1279)</f>
        <v>0</v>
      </c>
      <c r="D1280" s="212" t="e">
        <f>IF('Orçamento Base'!$F1279=Aux.!$G$11,"CONTRATACAO_PUBLICA",IF(VLOOKUP($C1280,'Orçamento Base'!$D$11:$G$2116,3,FALSE)="INDEXADO",VLOOKUP(VLOOKUP($C1279,'Orçamento Base'!$D$11:$G$2116,2,FALSE),'Index N_DESON.'!$A$9:$B$604,2),VLOOKUP($C1280,'Orçamento Base'!$D$11:$G$2116,3,FALSE)))</f>
        <v>#N/A</v>
      </c>
      <c r="E1280" s="208" t="e">
        <f>VLOOKUP($C1280,'Orçamento Base'!$D$11:$S$1673,2,FALSE)</f>
        <v>#N/A</v>
      </c>
      <c r="F1280" s="211">
        <f>Dados!$C$7</f>
        <v>44652</v>
      </c>
      <c r="G1280" s="226" t="e">
        <f>VLOOKUP($C1280,'Orçamento Base'!$D$11:$S$1673,4,FALSE)</f>
        <v>#N/A</v>
      </c>
      <c r="H1280" s="377">
        <f>IFERROR(VLOOKUP($C1280,'Orçamento Base'!$D$11:$S$1673,6,FALSE),0)</f>
        <v>0</v>
      </c>
      <c r="I1280" s="208" t="e">
        <f>VLOOKUP($C1280,'Orçamento Base'!$D$11:$S$1673,5,FALSE)</f>
        <v>#N/A</v>
      </c>
      <c r="J1280" s="167" t="e">
        <f>IF(Comparativo!$E$6="Tabela Não Desonerada",VLOOKUP($C1280,'Orçamento Base'!$D$11:$S$1673,12,FALSE),VLOOKUP($C1280,#REF!,12,FALSE))</f>
        <v>#N/A</v>
      </c>
      <c r="K1280" s="167">
        <f>IFERROR(IF(Comparativo!$E$6="Tabela Não Desonerada",VLOOKUP($C1280,'Orçamento Base'!$D$11:$S$1673,16,FALSE),VLOOKUP($C1280,#REF!,16,FALSE)),0)</f>
        <v>0</v>
      </c>
      <c r="L1280" s="575" t="e">
        <f>IF(AND($D1280="COMPOSICAO_PROPRIA",'Orçamento Base'!$N1280="-"),"14,18%",IF(AND($D1280="MERCADO",'Orçamento Base'!$N1280="-"),"15,38%",IF(Comparativo!$E$6="Tabela Não Desonerada",VLOOKUP($C1280,'Orçamento Base'!$D$11:$S$1673,11,FALSE),VLOOKUP($C1280,#REF!,11,FALSE))))</f>
        <v>#N/A</v>
      </c>
      <c r="M1280" s="209">
        <f>IF(Comparativo!$E$6="Tabela Não Desonerada",Encargos!$F$44,Encargos!$D$44)</f>
        <v>1.1122000000000001</v>
      </c>
    </row>
    <row r="1281" spans="1:13">
      <c r="A1281" s="207">
        <f>'Identificação-TCE'!$A$13</f>
        <v>1</v>
      </c>
      <c r="B1281" s="168" t="e">
        <f>IF(AND(G1281&lt;&gt;"",H1281&gt;0,I1281&lt;&gt;"",J1281&lt;&gt;0,K1281&lt;&gt;0),COUNT($B$11:B1280)+1,"")</f>
        <v>#N/A</v>
      </c>
      <c r="C1281" s="207">
        <f>IF('Orçamento Base'!$M1280=0,0,'Orçamento Base'!$D1280)</f>
        <v>0</v>
      </c>
      <c r="D1281" s="212" t="e">
        <f>IF('Orçamento Base'!$F1280=Aux.!$G$11,"CONTRATACAO_PUBLICA",IF(VLOOKUP($C1281,'Orçamento Base'!$D$11:$G$2116,3,FALSE)="INDEXADO",VLOOKUP(VLOOKUP($C1280,'Orçamento Base'!$D$11:$G$2116,2,FALSE),'Index N_DESON.'!$A$9:$B$604,2),VLOOKUP($C1281,'Orçamento Base'!$D$11:$G$2116,3,FALSE)))</f>
        <v>#N/A</v>
      </c>
      <c r="E1281" s="208" t="e">
        <f>VLOOKUP($C1281,'Orçamento Base'!$D$11:$S$1673,2,FALSE)</f>
        <v>#N/A</v>
      </c>
      <c r="F1281" s="211">
        <f>Dados!$C$7</f>
        <v>44652</v>
      </c>
      <c r="G1281" s="226" t="e">
        <f>VLOOKUP($C1281,'Orçamento Base'!$D$11:$S$1673,4,FALSE)</f>
        <v>#N/A</v>
      </c>
      <c r="H1281" s="377">
        <f>IFERROR(VLOOKUP($C1281,'Orçamento Base'!$D$11:$S$1673,6,FALSE),0)</f>
        <v>0</v>
      </c>
      <c r="I1281" s="208" t="e">
        <f>VLOOKUP($C1281,'Orçamento Base'!$D$11:$S$1673,5,FALSE)</f>
        <v>#N/A</v>
      </c>
      <c r="J1281" s="167" t="e">
        <f>IF(Comparativo!$E$6="Tabela Não Desonerada",VLOOKUP($C1281,'Orçamento Base'!$D$11:$S$1673,12,FALSE),VLOOKUP($C1281,#REF!,12,FALSE))</f>
        <v>#N/A</v>
      </c>
      <c r="K1281" s="167">
        <f>IFERROR(IF(Comparativo!$E$6="Tabela Não Desonerada",VLOOKUP($C1281,'Orçamento Base'!$D$11:$S$1673,16,FALSE),VLOOKUP($C1281,#REF!,16,FALSE)),0)</f>
        <v>0</v>
      </c>
      <c r="L1281" s="575" t="e">
        <f>IF(AND($D1281="COMPOSICAO_PROPRIA",'Orçamento Base'!$N1281="-"),"14,18%",IF(AND($D1281="MERCADO",'Orçamento Base'!$N1281="-"),"15,38%",IF(Comparativo!$E$6="Tabela Não Desonerada",VLOOKUP($C1281,'Orçamento Base'!$D$11:$S$1673,11,FALSE),VLOOKUP($C1281,#REF!,11,FALSE))))</f>
        <v>#N/A</v>
      </c>
      <c r="M1281" s="209">
        <f>IF(Comparativo!$E$6="Tabela Não Desonerada",Encargos!$F$44,Encargos!$D$44)</f>
        <v>1.1122000000000001</v>
      </c>
    </row>
    <row r="1282" spans="1:13">
      <c r="A1282" s="207">
        <f>'Identificação-TCE'!$A$13</f>
        <v>1</v>
      </c>
      <c r="B1282" s="168" t="e">
        <f>IF(AND(G1282&lt;&gt;"",H1282&gt;0,I1282&lt;&gt;"",J1282&lt;&gt;0,K1282&lt;&gt;0),COUNT($B$11:B1281)+1,"")</f>
        <v>#N/A</v>
      </c>
      <c r="C1282" s="207">
        <f>IF('Orçamento Base'!$M1281=0,0,'Orçamento Base'!$D1281)</f>
        <v>0</v>
      </c>
      <c r="D1282" s="212" t="e">
        <f>IF('Orçamento Base'!$F1281=Aux.!$G$11,"CONTRATACAO_PUBLICA",IF(VLOOKUP($C1282,'Orçamento Base'!$D$11:$G$2116,3,FALSE)="INDEXADO",VLOOKUP(VLOOKUP($C1281,'Orçamento Base'!$D$11:$G$2116,2,FALSE),'Index N_DESON.'!$A$9:$B$604,2),VLOOKUP($C1282,'Orçamento Base'!$D$11:$G$2116,3,FALSE)))</f>
        <v>#N/A</v>
      </c>
      <c r="E1282" s="208" t="e">
        <f>VLOOKUP($C1282,'Orçamento Base'!$D$11:$S$1673,2,FALSE)</f>
        <v>#N/A</v>
      </c>
      <c r="F1282" s="211">
        <f>Dados!$C$7</f>
        <v>44652</v>
      </c>
      <c r="G1282" s="226" t="e">
        <f>VLOOKUP($C1282,'Orçamento Base'!$D$11:$S$1673,4,FALSE)</f>
        <v>#N/A</v>
      </c>
      <c r="H1282" s="377">
        <f>IFERROR(VLOOKUP($C1282,'Orçamento Base'!$D$11:$S$1673,6,FALSE),0)</f>
        <v>0</v>
      </c>
      <c r="I1282" s="208" t="e">
        <f>VLOOKUP($C1282,'Orçamento Base'!$D$11:$S$1673,5,FALSE)</f>
        <v>#N/A</v>
      </c>
      <c r="J1282" s="167" t="e">
        <f>IF(Comparativo!$E$6="Tabela Não Desonerada",VLOOKUP($C1282,'Orçamento Base'!$D$11:$S$1673,12,FALSE),VLOOKUP($C1282,#REF!,12,FALSE))</f>
        <v>#N/A</v>
      </c>
      <c r="K1282" s="167">
        <f>IFERROR(IF(Comparativo!$E$6="Tabela Não Desonerada",VLOOKUP($C1282,'Orçamento Base'!$D$11:$S$1673,16,FALSE),VLOOKUP($C1282,#REF!,16,FALSE)),0)</f>
        <v>0</v>
      </c>
      <c r="L1282" s="575" t="e">
        <f>IF(AND($D1282="COMPOSICAO_PROPRIA",'Orçamento Base'!$N1282="-"),"14,18%",IF(AND($D1282="MERCADO",'Orçamento Base'!$N1282="-"),"15,38%",IF(Comparativo!$E$6="Tabela Não Desonerada",VLOOKUP($C1282,'Orçamento Base'!$D$11:$S$1673,11,FALSE),VLOOKUP($C1282,#REF!,11,FALSE))))</f>
        <v>#N/A</v>
      </c>
      <c r="M1282" s="209">
        <f>IF(Comparativo!$E$6="Tabela Não Desonerada",Encargos!$F$44,Encargos!$D$44)</f>
        <v>1.1122000000000001</v>
      </c>
    </row>
    <row r="1283" spans="1:13">
      <c r="A1283" s="207">
        <f>'Identificação-TCE'!$A$13</f>
        <v>1</v>
      </c>
      <c r="B1283" s="168" t="e">
        <f>IF(AND(G1283&lt;&gt;"",H1283&gt;0,I1283&lt;&gt;"",J1283&lt;&gt;0,K1283&lt;&gt;0),COUNT($B$11:B1282)+1,"")</f>
        <v>#N/A</v>
      </c>
      <c r="C1283" s="207">
        <f>IF('Orçamento Base'!$M1282=0,0,'Orçamento Base'!$D1282)</f>
        <v>0</v>
      </c>
      <c r="D1283" s="212" t="e">
        <f>IF('Orçamento Base'!$F1282=Aux.!$G$11,"CONTRATACAO_PUBLICA",IF(VLOOKUP($C1283,'Orçamento Base'!$D$11:$G$2116,3,FALSE)="INDEXADO",VLOOKUP(VLOOKUP($C1282,'Orçamento Base'!$D$11:$G$2116,2,FALSE),'Index N_DESON.'!$A$9:$B$604,2),VLOOKUP($C1283,'Orçamento Base'!$D$11:$G$2116,3,FALSE)))</f>
        <v>#N/A</v>
      </c>
      <c r="E1283" s="208" t="e">
        <f>VLOOKUP($C1283,'Orçamento Base'!$D$11:$S$1673,2,FALSE)</f>
        <v>#N/A</v>
      </c>
      <c r="F1283" s="211">
        <f>Dados!$C$7</f>
        <v>44652</v>
      </c>
      <c r="G1283" s="226" t="e">
        <f>VLOOKUP($C1283,'Orçamento Base'!$D$11:$S$1673,4,FALSE)</f>
        <v>#N/A</v>
      </c>
      <c r="H1283" s="377">
        <f>IFERROR(VLOOKUP($C1283,'Orçamento Base'!$D$11:$S$1673,6,FALSE),0)</f>
        <v>0</v>
      </c>
      <c r="I1283" s="208" t="e">
        <f>VLOOKUP($C1283,'Orçamento Base'!$D$11:$S$1673,5,FALSE)</f>
        <v>#N/A</v>
      </c>
      <c r="J1283" s="167" t="e">
        <f>IF(Comparativo!$E$6="Tabela Não Desonerada",VLOOKUP($C1283,'Orçamento Base'!$D$11:$S$1673,12,FALSE),VLOOKUP($C1283,#REF!,12,FALSE))</f>
        <v>#N/A</v>
      </c>
      <c r="K1283" s="167">
        <f>IFERROR(IF(Comparativo!$E$6="Tabela Não Desonerada",VLOOKUP($C1283,'Orçamento Base'!$D$11:$S$1673,16,FALSE),VLOOKUP($C1283,#REF!,16,FALSE)),0)</f>
        <v>0</v>
      </c>
      <c r="L1283" s="575" t="e">
        <f>IF(AND($D1283="COMPOSICAO_PROPRIA",'Orçamento Base'!$N1283="-"),"14,18%",IF(AND($D1283="MERCADO",'Orçamento Base'!$N1283="-"),"15,38%",IF(Comparativo!$E$6="Tabela Não Desonerada",VLOOKUP($C1283,'Orçamento Base'!$D$11:$S$1673,11,FALSE),VLOOKUP($C1283,#REF!,11,FALSE))))</f>
        <v>#N/A</v>
      </c>
      <c r="M1283" s="209">
        <f>IF(Comparativo!$E$6="Tabela Não Desonerada",Encargos!$F$44,Encargos!$D$44)</f>
        <v>1.1122000000000001</v>
      </c>
    </row>
    <row r="1284" spans="1:13">
      <c r="A1284" s="207">
        <f>'Identificação-TCE'!$A$13</f>
        <v>1</v>
      </c>
      <c r="B1284" s="168" t="e">
        <f>IF(AND(G1284&lt;&gt;"",H1284&gt;0,I1284&lt;&gt;"",J1284&lt;&gt;0,K1284&lt;&gt;0),COUNT($B$11:B1283)+1,"")</f>
        <v>#N/A</v>
      </c>
      <c r="C1284" s="207">
        <f>IF('Orçamento Base'!$M1283=0,0,'Orçamento Base'!$D1283)</f>
        <v>0</v>
      </c>
      <c r="D1284" s="212" t="e">
        <f>IF('Orçamento Base'!$F1283=Aux.!$G$11,"CONTRATACAO_PUBLICA",IF(VLOOKUP($C1284,'Orçamento Base'!$D$11:$G$2116,3,FALSE)="INDEXADO",VLOOKUP(VLOOKUP($C1283,'Orçamento Base'!$D$11:$G$2116,2,FALSE),'Index N_DESON.'!$A$9:$B$604,2),VLOOKUP($C1284,'Orçamento Base'!$D$11:$G$2116,3,FALSE)))</f>
        <v>#N/A</v>
      </c>
      <c r="E1284" s="208" t="e">
        <f>VLOOKUP($C1284,'Orçamento Base'!$D$11:$S$1673,2,FALSE)</f>
        <v>#N/A</v>
      </c>
      <c r="F1284" s="211">
        <f>Dados!$C$7</f>
        <v>44652</v>
      </c>
      <c r="G1284" s="226" t="e">
        <f>VLOOKUP($C1284,'Orçamento Base'!$D$11:$S$1673,4,FALSE)</f>
        <v>#N/A</v>
      </c>
      <c r="H1284" s="377">
        <f>IFERROR(VLOOKUP($C1284,'Orçamento Base'!$D$11:$S$1673,6,FALSE),0)</f>
        <v>0</v>
      </c>
      <c r="I1284" s="208" t="e">
        <f>VLOOKUP($C1284,'Orçamento Base'!$D$11:$S$1673,5,FALSE)</f>
        <v>#N/A</v>
      </c>
      <c r="J1284" s="167" t="e">
        <f>IF(Comparativo!$E$6="Tabela Não Desonerada",VLOOKUP($C1284,'Orçamento Base'!$D$11:$S$1673,12,FALSE),VLOOKUP($C1284,#REF!,12,FALSE))</f>
        <v>#N/A</v>
      </c>
      <c r="K1284" s="167">
        <f>IFERROR(IF(Comparativo!$E$6="Tabela Não Desonerada",VLOOKUP($C1284,'Orçamento Base'!$D$11:$S$1673,16,FALSE),VLOOKUP($C1284,#REF!,16,FALSE)),0)</f>
        <v>0</v>
      </c>
      <c r="L1284" s="575" t="e">
        <f>IF(AND($D1284="COMPOSICAO_PROPRIA",'Orçamento Base'!$N1284="-"),"14,18%",IF(AND($D1284="MERCADO",'Orçamento Base'!$N1284="-"),"15,38%",IF(Comparativo!$E$6="Tabela Não Desonerada",VLOOKUP($C1284,'Orçamento Base'!$D$11:$S$1673,11,FALSE),VLOOKUP($C1284,#REF!,11,FALSE))))</f>
        <v>#N/A</v>
      </c>
      <c r="M1284" s="209">
        <f>IF(Comparativo!$E$6="Tabela Não Desonerada",Encargos!$F$44,Encargos!$D$44)</f>
        <v>1.1122000000000001</v>
      </c>
    </row>
    <row r="1285" spans="1:13">
      <c r="A1285" s="207">
        <f>'Identificação-TCE'!$A$13</f>
        <v>1</v>
      </c>
      <c r="B1285" s="168" t="e">
        <f>IF(AND(G1285&lt;&gt;"",H1285&gt;0,I1285&lt;&gt;"",J1285&lt;&gt;0,K1285&lt;&gt;0),COUNT($B$11:B1284)+1,"")</f>
        <v>#N/A</v>
      </c>
      <c r="C1285" s="207">
        <f>IF('Orçamento Base'!$M1284=0,0,'Orçamento Base'!$D1284)</f>
        <v>0</v>
      </c>
      <c r="D1285" s="212" t="e">
        <f>IF('Orçamento Base'!$F1284=Aux.!$G$11,"CONTRATACAO_PUBLICA",IF(VLOOKUP($C1285,'Orçamento Base'!$D$11:$G$2116,3,FALSE)="INDEXADO",VLOOKUP(VLOOKUP($C1284,'Orçamento Base'!$D$11:$G$2116,2,FALSE),'Index N_DESON.'!$A$9:$B$604,2),VLOOKUP($C1285,'Orçamento Base'!$D$11:$G$2116,3,FALSE)))</f>
        <v>#N/A</v>
      </c>
      <c r="E1285" s="208" t="e">
        <f>VLOOKUP($C1285,'Orçamento Base'!$D$11:$S$1673,2,FALSE)</f>
        <v>#N/A</v>
      </c>
      <c r="F1285" s="211">
        <f>Dados!$C$7</f>
        <v>44652</v>
      </c>
      <c r="G1285" s="226" t="e">
        <f>VLOOKUP($C1285,'Orçamento Base'!$D$11:$S$1673,4,FALSE)</f>
        <v>#N/A</v>
      </c>
      <c r="H1285" s="377">
        <f>IFERROR(VLOOKUP($C1285,'Orçamento Base'!$D$11:$S$1673,6,FALSE),0)</f>
        <v>0</v>
      </c>
      <c r="I1285" s="208" t="e">
        <f>VLOOKUP($C1285,'Orçamento Base'!$D$11:$S$1673,5,FALSE)</f>
        <v>#N/A</v>
      </c>
      <c r="J1285" s="167" t="e">
        <f>IF(Comparativo!$E$6="Tabela Não Desonerada",VLOOKUP($C1285,'Orçamento Base'!$D$11:$S$1673,12,FALSE),VLOOKUP($C1285,#REF!,12,FALSE))</f>
        <v>#N/A</v>
      </c>
      <c r="K1285" s="167">
        <f>IFERROR(IF(Comparativo!$E$6="Tabela Não Desonerada",VLOOKUP($C1285,'Orçamento Base'!$D$11:$S$1673,16,FALSE),VLOOKUP($C1285,#REF!,16,FALSE)),0)</f>
        <v>0</v>
      </c>
      <c r="L1285" s="575" t="e">
        <f>IF(AND($D1285="COMPOSICAO_PROPRIA",'Orçamento Base'!$N1285="-"),"14,18%",IF(AND($D1285="MERCADO",'Orçamento Base'!$N1285="-"),"15,38%",IF(Comparativo!$E$6="Tabela Não Desonerada",VLOOKUP($C1285,'Orçamento Base'!$D$11:$S$1673,11,FALSE),VLOOKUP($C1285,#REF!,11,FALSE))))</f>
        <v>#N/A</v>
      </c>
      <c r="M1285" s="209">
        <f>IF(Comparativo!$E$6="Tabela Não Desonerada",Encargos!$F$44,Encargos!$D$44)</f>
        <v>1.1122000000000001</v>
      </c>
    </row>
    <row r="1286" spans="1:13">
      <c r="A1286" s="207">
        <f>'Identificação-TCE'!$A$13</f>
        <v>1</v>
      </c>
      <c r="B1286" s="168" t="e">
        <f>IF(AND(G1286&lt;&gt;"",H1286&gt;0,I1286&lt;&gt;"",J1286&lt;&gt;0,K1286&lt;&gt;0),COUNT($B$11:B1285)+1,"")</f>
        <v>#N/A</v>
      </c>
      <c r="C1286" s="207">
        <f>IF('Orçamento Base'!$M1285=0,0,'Orçamento Base'!$D1285)</f>
        <v>0</v>
      </c>
      <c r="D1286" s="212" t="e">
        <f>IF('Orçamento Base'!$F1285=Aux.!$G$11,"CONTRATACAO_PUBLICA",IF(VLOOKUP($C1286,'Orçamento Base'!$D$11:$G$2116,3,FALSE)="INDEXADO",VLOOKUP(VLOOKUP($C1285,'Orçamento Base'!$D$11:$G$2116,2,FALSE),'Index N_DESON.'!$A$9:$B$604,2),VLOOKUP($C1286,'Orçamento Base'!$D$11:$G$2116,3,FALSE)))</f>
        <v>#N/A</v>
      </c>
      <c r="E1286" s="208" t="e">
        <f>VLOOKUP($C1286,'Orçamento Base'!$D$11:$S$1673,2,FALSE)</f>
        <v>#N/A</v>
      </c>
      <c r="F1286" s="211">
        <f>Dados!$C$7</f>
        <v>44652</v>
      </c>
      <c r="G1286" s="226" t="e">
        <f>VLOOKUP($C1286,'Orçamento Base'!$D$11:$S$1673,4,FALSE)</f>
        <v>#N/A</v>
      </c>
      <c r="H1286" s="377">
        <f>IFERROR(VLOOKUP($C1286,'Orçamento Base'!$D$11:$S$1673,6,FALSE),0)</f>
        <v>0</v>
      </c>
      <c r="I1286" s="208" t="e">
        <f>VLOOKUP($C1286,'Orçamento Base'!$D$11:$S$1673,5,FALSE)</f>
        <v>#N/A</v>
      </c>
      <c r="J1286" s="167" t="e">
        <f>IF(Comparativo!$E$6="Tabela Não Desonerada",VLOOKUP($C1286,'Orçamento Base'!$D$11:$S$1673,12,FALSE),VLOOKUP($C1286,#REF!,12,FALSE))</f>
        <v>#N/A</v>
      </c>
      <c r="K1286" s="167">
        <f>IFERROR(IF(Comparativo!$E$6="Tabela Não Desonerada",VLOOKUP($C1286,'Orçamento Base'!$D$11:$S$1673,16,FALSE),VLOOKUP($C1286,#REF!,16,FALSE)),0)</f>
        <v>0</v>
      </c>
      <c r="L1286" s="575" t="e">
        <f>IF(AND($D1286="COMPOSICAO_PROPRIA",'Orçamento Base'!$N1286="-"),"14,18%",IF(AND($D1286="MERCADO",'Orçamento Base'!$N1286="-"),"15,38%",IF(Comparativo!$E$6="Tabela Não Desonerada",VLOOKUP($C1286,'Orçamento Base'!$D$11:$S$1673,11,FALSE),VLOOKUP($C1286,#REF!,11,FALSE))))</f>
        <v>#N/A</v>
      </c>
      <c r="M1286" s="209">
        <f>IF(Comparativo!$E$6="Tabela Não Desonerada",Encargos!$F$44,Encargos!$D$44)</f>
        <v>1.1122000000000001</v>
      </c>
    </row>
    <row r="1287" spans="1:13">
      <c r="A1287" s="207">
        <f>'Identificação-TCE'!$A$13</f>
        <v>1</v>
      </c>
      <c r="B1287" s="168" t="e">
        <f>IF(AND(G1287&lt;&gt;"",H1287&gt;0,I1287&lt;&gt;"",J1287&lt;&gt;0,K1287&lt;&gt;0),COUNT($B$11:B1286)+1,"")</f>
        <v>#N/A</v>
      </c>
      <c r="C1287" s="207">
        <f>IF('Orçamento Base'!$M1286=0,0,'Orçamento Base'!$D1286)</f>
        <v>0</v>
      </c>
      <c r="D1287" s="212" t="e">
        <f>IF('Orçamento Base'!$F1286=Aux.!$G$11,"CONTRATACAO_PUBLICA",IF(VLOOKUP($C1287,'Orçamento Base'!$D$11:$G$2116,3,FALSE)="INDEXADO",VLOOKUP(VLOOKUP($C1286,'Orçamento Base'!$D$11:$G$2116,2,FALSE),'Index N_DESON.'!$A$9:$B$604,2),VLOOKUP($C1287,'Orçamento Base'!$D$11:$G$2116,3,FALSE)))</f>
        <v>#N/A</v>
      </c>
      <c r="E1287" s="208" t="e">
        <f>VLOOKUP($C1287,'Orçamento Base'!$D$11:$S$1673,2,FALSE)</f>
        <v>#N/A</v>
      </c>
      <c r="F1287" s="211">
        <f>Dados!$C$7</f>
        <v>44652</v>
      </c>
      <c r="G1287" s="226" t="e">
        <f>VLOOKUP($C1287,'Orçamento Base'!$D$11:$S$1673,4,FALSE)</f>
        <v>#N/A</v>
      </c>
      <c r="H1287" s="377">
        <f>IFERROR(VLOOKUP($C1287,'Orçamento Base'!$D$11:$S$1673,6,FALSE),0)</f>
        <v>0</v>
      </c>
      <c r="I1287" s="208" t="e">
        <f>VLOOKUP($C1287,'Orçamento Base'!$D$11:$S$1673,5,FALSE)</f>
        <v>#N/A</v>
      </c>
      <c r="J1287" s="167" t="e">
        <f>IF(Comparativo!$E$6="Tabela Não Desonerada",VLOOKUP($C1287,'Orçamento Base'!$D$11:$S$1673,12,FALSE),VLOOKUP($C1287,#REF!,12,FALSE))</f>
        <v>#N/A</v>
      </c>
      <c r="K1287" s="167">
        <f>IFERROR(IF(Comparativo!$E$6="Tabela Não Desonerada",VLOOKUP($C1287,'Orçamento Base'!$D$11:$S$1673,16,FALSE),VLOOKUP($C1287,#REF!,16,FALSE)),0)</f>
        <v>0</v>
      </c>
      <c r="L1287" s="575" t="e">
        <f>IF(AND($D1287="COMPOSICAO_PROPRIA",'Orçamento Base'!$N1287="-"),"14,18%",IF(AND($D1287="MERCADO",'Orçamento Base'!$N1287="-"),"15,38%",IF(Comparativo!$E$6="Tabela Não Desonerada",VLOOKUP($C1287,'Orçamento Base'!$D$11:$S$1673,11,FALSE),VLOOKUP($C1287,#REF!,11,FALSE))))</f>
        <v>#N/A</v>
      </c>
      <c r="M1287" s="209">
        <f>IF(Comparativo!$E$6="Tabela Não Desonerada",Encargos!$F$44,Encargos!$D$44)</f>
        <v>1.1122000000000001</v>
      </c>
    </row>
    <row r="1288" spans="1:13">
      <c r="A1288" s="207">
        <f>'Identificação-TCE'!$A$13</f>
        <v>1</v>
      </c>
      <c r="B1288" s="168" t="e">
        <f>IF(AND(G1288&lt;&gt;"",H1288&gt;0,I1288&lt;&gt;"",J1288&lt;&gt;0,K1288&lt;&gt;0),COUNT($B$11:B1287)+1,"")</f>
        <v>#N/A</v>
      </c>
      <c r="C1288" s="207">
        <f>IF('Orçamento Base'!$M1287=0,0,'Orçamento Base'!$D1287)</f>
        <v>0</v>
      </c>
      <c r="D1288" s="212" t="e">
        <f>IF('Orçamento Base'!$F1287=Aux.!$G$11,"CONTRATACAO_PUBLICA",IF(VLOOKUP($C1288,'Orçamento Base'!$D$11:$G$2116,3,FALSE)="INDEXADO",VLOOKUP(VLOOKUP($C1287,'Orçamento Base'!$D$11:$G$2116,2,FALSE),'Index N_DESON.'!$A$9:$B$604,2),VLOOKUP($C1288,'Orçamento Base'!$D$11:$G$2116,3,FALSE)))</f>
        <v>#N/A</v>
      </c>
      <c r="E1288" s="208" t="e">
        <f>VLOOKUP($C1288,'Orçamento Base'!$D$11:$S$1673,2,FALSE)</f>
        <v>#N/A</v>
      </c>
      <c r="F1288" s="211">
        <f>Dados!$C$7</f>
        <v>44652</v>
      </c>
      <c r="G1288" s="226" t="e">
        <f>VLOOKUP($C1288,'Orçamento Base'!$D$11:$S$1673,4,FALSE)</f>
        <v>#N/A</v>
      </c>
      <c r="H1288" s="377">
        <f>IFERROR(VLOOKUP($C1288,'Orçamento Base'!$D$11:$S$1673,6,FALSE),0)</f>
        <v>0</v>
      </c>
      <c r="I1288" s="208" t="e">
        <f>VLOOKUP($C1288,'Orçamento Base'!$D$11:$S$1673,5,FALSE)</f>
        <v>#N/A</v>
      </c>
      <c r="J1288" s="167" t="e">
        <f>IF(Comparativo!$E$6="Tabela Não Desonerada",VLOOKUP($C1288,'Orçamento Base'!$D$11:$S$1673,12,FALSE),VLOOKUP($C1288,#REF!,12,FALSE))</f>
        <v>#N/A</v>
      </c>
      <c r="K1288" s="167">
        <f>IFERROR(IF(Comparativo!$E$6="Tabela Não Desonerada",VLOOKUP($C1288,'Orçamento Base'!$D$11:$S$1673,16,FALSE),VLOOKUP($C1288,#REF!,16,FALSE)),0)</f>
        <v>0</v>
      </c>
      <c r="L1288" s="575" t="e">
        <f>IF(AND($D1288="COMPOSICAO_PROPRIA",'Orçamento Base'!$N1288="-"),"14,18%",IF(AND($D1288="MERCADO",'Orçamento Base'!$N1288="-"),"15,38%",IF(Comparativo!$E$6="Tabela Não Desonerada",VLOOKUP($C1288,'Orçamento Base'!$D$11:$S$1673,11,FALSE),VLOOKUP($C1288,#REF!,11,FALSE))))</f>
        <v>#N/A</v>
      </c>
      <c r="M1288" s="209">
        <f>IF(Comparativo!$E$6="Tabela Não Desonerada",Encargos!$F$44,Encargos!$D$44)</f>
        <v>1.1122000000000001</v>
      </c>
    </row>
    <row r="1289" spans="1:13">
      <c r="A1289" s="207">
        <f>'Identificação-TCE'!$A$13</f>
        <v>1</v>
      </c>
      <c r="B1289" s="168" t="e">
        <f>IF(AND(G1289&lt;&gt;"",H1289&gt;0,I1289&lt;&gt;"",J1289&lt;&gt;0,K1289&lt;&gt;0),COUNT($B$11:B1288)+1,"")</f>
        <v>#N/A</v>
      </c>
      <c r="C1289" s="207">
        <f>IF('Orçamento Base'!$M1288=0,0,'Orçamento Base'!$D1288)</f>
        <v>0</v>
      </c>
      <c r="D1289" s="212" t="e">
        <f>IF('Orçamento Base'!$F1288=Aux.!$G$11,"CONTRATACAO_PUBLICA",IF(VLOOKUP($C1289,'Orçamento Base'!$D$11:$G$2116,3,FALSE)="INDEXADO",VLOOKUP(VLOOKUP($C1288,'Orçamento Base'!$D$11:$G$2116,2,FALSE),'Index N_DESON.'!$A$9:$B$604,2),VLOOKUP($C1289,'Orçamento Base'!$D$11:$G$2116,3,FALSE)))</f>
        <v>#N/A</v>
      </c>
      <c r="E1289" s="208" t="e">
        <f>VLOOKUP($C1289,'Orçamento Base'!$D$11:$S$1673,2,FALSE)</f>
        <v>#N/A</v>
      </c>
      <c r="F1289" s="211">
        <f>Dados!$C$7</f>
        <v>44652</v>
      </c>
      <c r="G1289" s="226" t="e">
        <f>VLOOKUP($C1289,'Orçamento Base'!$D$11:$S$1673,4,FALSE)</f>
        <v>#N/A</v>
      </c>
      <c r="H1289" s="377">
        <f>IFERROR(VLOOKUP($C1289,'Orçamento Base'!$D$11:$S$1673,6,FALSE),0)</f>
        <v>0</v>
      </c>
      <c r="I1289" s="208" t="e">
        <f>VLOOKUP($C1289,'Orçamento Base'!$D$11:$S$1673,5,FALSE)</f>
        <v>#N/A</v>
      </c>
      <c r="J1289" s="167" t="e">
        <f>IF(Comparativo!$E$6="Tabela Não Desonerada",VLOOKUP($C1289,'Orçamento Base'!$D$11:$S$1673,12,FALSE),VLOOKUP($C1289,#REF!,12,FALSE))</f>
        <v>#N/A</v>
      </c>
      <c r="K1289" s="167">
        <f>IFERROR(IF(Comparativo!$E$6="Tabela Não Desonerada",VLOOKUP($C1289,'Orçamento Base'!$D$11:$S$1673,16,FALSE),VLOOKUP($C1289,#REF!,16,FALSE)),0)</f>
        <v>0</v>
      </c>
      <c r="L1289" s="575" t="e">
        <f>IF(AND($D1289="COMPOSICAO_PROPRIA",'Orçamento Base'!$N1289="-"),"14,18%",IF(AND($D1289="MERCADO",'Orçamento Base'!$N1289="-"),"15,38%",IF(Comparativo!$E$6="Tabela Não Desonerada",VLOOKUP($C1289,'Orçamento Base'!$D$11:$S$1673,11,FALSE),VLOOKUP($C1289,#REF!,11,FALSE))))</f>
        <v>#N/A</v>
      </c>
      <c r="M1289" s="209">
        <f>IF(Comparativo!$E$6="Tabela Não Desonerada",Encargos!$F$44,Encargos!$D$44)</f>
        <v>1.1122000000000001</v>
      </c>
    </row>
    <row r="1290" spans="1:13">
      <c r="A1290" s="207">
        <f>'Identificação-TCE'!$A$13</f>
        <v>1</v>
      </c>
      <c r="B1290" s="168" t="e">
        <f>IF(AND(G1290&lt;&gt;"",H1290&gt;0,I1290&lt;&gt;"",J1290&lt;&gt;0,K1290&lt;&gt;0),COUNT($B$11:B1289)+1,"")</f>
        <v>#N/A</v>
      </c>
      <c r="C1290" s="207">
        <f>IF('Orçamento Base'!$M1289=0,0,'Orçamento Base'!$D1289)</f>
        <v>0</v>
      </c>
      <c r="D1290" s="212" t="e">
        <f>IF('Orçamento Base'!$F1289=Aux.!$G$11,"CONTRATACAO_PUBLICA",IF(VLOOKUP($C1290,'Orçamento Base'!$D$11:$G$2116,3,FALSE)="INDEXADO",VLOOKUP(VLOOKUP($C1289,'Orçamento Base'!$D$11:$G$2116,2,FALSE),'Index N_DESON.'!$A$9:$B$604,2),VLOOKUP($C1290,'Orçamento Base'!$D$11:$G$2116,3,FALSE)))</f>
        <v>#N/A</v>
      </c>
      <c r="E1290" s="208" t="e">
        <f>VLOOKUP($C1290,'Orçamento Base'!$D$11:$S$1673,2,FALSE)</f>
        <v>#N/A</v>
      </c>
      <c r="F1290" s="211">
        <f>Dados!$C$7</f>
        <v>44652</v>
      </c>
      <c r="G1290" s="226" t="e">
        <f>VLOOKUP($C1290,'Orçamento Base'!$D$11:$S$1673,4,FALSE)</f>
        <v>#N/A</v>
      </c>
      <c r="H1290" s="377">
        <f>IFERROR(VLOOKUP($C1290,'Orçamento Base'!$D$11:$S$1673,6,FALSE),0)</f>
        <v>0</v>
      </c>
      <c r="I1290" s="208" t="e">
        <f>VLOOKUP($C1290,'Orçamento Base'!$D$11:$S$1673,5,FALSE)</f>
        <v>#N/A</v>
      </c>
      <c r="J1290" s="167" t="e">
        <f>IF(Comparativo!$E$6="Tabela Não Desonerada",VLOOKUP($C1290,'Orçamento Base'!$D$11:$S$1673,12,FALSE),VLOOKUP($C1290,#REF!,12,FALSE))</f>
        <v>#N/A</v>
      </c>
      <c r="K1290" s="167">
        <f>IFERROR(IF(Comparativo!$E$6="Tabela Não Desonerada",VLOOKUP($C1290,'Orçamento Base'!$D$11:$S$1673,16,FALSE),VLOOKUP($C1290,#REF!,16,FALSE)),0)</f>
        <v>0</v>
      </c>
      <c r="L1290" s="575" t="e">
        <f>IF(AND($D1290="COMPOSICAO_PROPRIA",'Orçamento Base'!$N1290="-"),"14,18%",IF(AND($D1290="MERCADO",'Orçamento Base'!$N1290="-"),"15,38%",IF(Comparativo!$E$6="Tabela Não Desonerada",VLOOKUP($C1290,'Orçamento Base'!$D$11:$S$1673,11,FALSE),VLOOKUP($C1290,#REF!,11,FALSE))))</f>
        <v>#N/A</v>
      </c>
      <c r="M1290" s="209">
        <f>IF(Comparativo!$E$6="Tabela Não Desonerada",Encargos!$F$44,Encargos!$D$44)</f>
        <v>1.1122000000000001</v>
      </c>
    </row>
    <row r="1291" spans="1:13">
      <c r="A1291" s="207">
        <f>'Identificação-TCE'!$A$13</f>
        <v>1</v>
      </c>
      <c r="B1291" s="168" t="e">
        <f>IF(AND(G1291&lt;&gt;"",H1291&gt;0,I1291&lt;&gt;"",J1291&lt;&gt;0,K1291&lt;&gt;0),COUNT($B$11:B1290)+1,"")</f>
        <v>#N/A</v>
      </c>
      <c r="C1291" s="207">
        <f>IF('Orçamento Base'!$M1290=0,0,'Orçamento Base'!$D1290)</f>
        <v>0</v>
      </c>
      <c r="D1291" s="212" t="e">
        <f>IF('Orçamento Base'!$F1290=Aux.!$G$11,"CONTRATACAO_PUBLICA",IF(VLOOKUP($C1291,'Orçamento Base'!$D$11:$G$2116,3,FALSE)="INDEXADO",VLOOKUP(VLOOKUP($C1290,'Orçamento Base'!$D$11:$G$2116,2,FALSE),'Index N_DESON.'!$A$9:$B$604,2),VLOOKUP($C1291,'Orçamento Base'!$D$11:$G$2116,3,FALSE)))</f>
        <v>#N/A</v>
      </c>
      <c r="E1291" s="208" t="e">
        <f>VLOOKUP($C1291,'Orçamento Base'!$D$11:$S$1673,2,FALSE)</f>
        <v>#N/A</v>
      </c>
      <c r="F1291" s="211">
        <f>Dados!$C$7</f>
        <v>44652</v>
      </c>
      <c r="G1291" s="226" t="e">
        <f>VLOOKUP($C1291,'Orçamento Base'!$D$11:$S$1673,4,FALSE)</f>
        <v>#N/A</v>
      </c>
      <c r="H1291" s="377">
        <f>IFERROR(VLOOKUP($C1291,'Orçamento Base'!$D$11:$S$1673,6,FALSE),0)</f>
        <v>0</v>
      </c>
      <c r="I1291" s="208" t="e">
        <f>VLOOKUP($C1291,'Orçamento Base'!$D$11:$S$1673,5,FALSE)</f>
        <v>#N/A</v>
      </c>
      <c r="J1291" s="167" t="e">
        <f>IF(Comparativo!$E$6="Tabela Não Desonerada",VLOOKUP($C1291,'Orçamento Base'!$D$11:$S$1673,12,FALSE),VLOOKUP($C1291,#REF!,12,FALSE))</f>
        <v>#N/A</v>
      </c>
      <c r="K1291" s="167">
        <f>IFERROR(IF(Comparativo!$E$6="Tabela Não Desonerada",VLOOKUP($C1291,'Orçamento Base'!$D$11:$S$1673,16,FALSE),VLOOKUP($C1291,#REF!,16,FALSE)),0)</f>
        <v>0</v>
      </c>
      <c r="L1291" s="575" t="e">
        <f>IF(AND($D1291="COMPOSICAO_PROPRIA",'Orçamento Base'!$N1291="-"),"14,18%",IF(AND($D1291="MERCADO",'Orçamento Base'!$N1291="-"),"15,38%",IF(Comparativo!$E$6="Tabela Não Desonerada",VLOOKUP($C1291,'Orçamento Base'!$D$11:$S$1673,11,FALSE),VLOOKUP($C1291,#REF!,11,FALSE))))</f>
        <v>#N/A</v>
      </c>
      <c r="M1291" s="209">
        <f>IF(Comparativo!$E$6="Tabela Não Desonerada",Encargos!$F$44,Encargos!$D$44)</f>
        <v>1.1122000000000001</v>
      </c>
    </row>
    <row r="1292" spans="1:13">
      <c r="A1292" s="207">
        <f>'Identificação-TCE'!$A$13</f>
        <v>1</v>
      </c>
      <c r="B1292" s="168" t="e">
        <f>IF(AND(G1292&lt;&gt;"",H1292&gt;0,I1292&lt;&gt;"",J1292&lt;&gt;0,K1292&lt;&gt;0),COUNT($B$11:B1291)+1,"")</f>
        <v>#N/A</v>
      </c>
      <c r="C1292" s="207">
        <f>IF('Orçamento Base'!$M1291=0,0,'Orçamento Base'!$D1291)</f>
        <v>0</v>
      </c>
      <c r="D1292" s="212" t="e">
        <f>IF('Orçamento Base'!$F1291=Aux.!$G$11,"CONTRATACAO_PUBLICA",IF(VLOOKUP($C1292,'Orçamento Base'!$D$11:$G$2116,3,FALSE)="INDEXADO",VLOOKUP(VLOOKUP($C1291,'Orçamento Base'!$D$11:$G$2116,2,FALSE),'Index N_DESON.'!$A$9:$B$604,2),VLOOKUP($C1292,'Orçamento Base'!$D$11:$G$2116,3,FALSE)))</f>
        <v>#N/A</v>
      </c>
      <c r="E1292" s="208" t="e">
        <f>VLOOKUP($C1292,'Orçamento Base'!$D$11:$S$1673,2,FALSE)</f>
        <v>#N/A</v>
      </c>
      <c r="F1292" s="211">
        <f>Dados!$C$7</f>
        <v>44652</v>
      </c>
      <c r="G1292" s="226" t="e">
        <f>VLOOKUP($C1292,'Orçamento Base'!$D$11:$S$1673,4,FALSE)</f>
        <v>#N/A</v>
      </c>
      <c r="H1292" s="377">
        <f>IFERROR(VLOOKUP($C1292,'Orçamento Base'!$D$11:$S$1673,6,FALSE),0)</f>
        <v>0</v>
      </c>
      <c r="I1292" s="208" t="e">
        <f>VLOOKUP($C1292,'Orçamento Base'!$D$11:$S$1673,5,FALSE)</f>
        <v>#N/A</v>
      </c>
      <c r="J1292" s="167" t="e">
        <f>IF(Comparativo!$E$6="Tabela Não Desonerada",VLOOKUP($C1292,'Orçamento Base'!$D$11:$S$1673,12,FALSE),VLOOKUP($C1292,#REF!,12,FALSE))</f>
        <v>#N/A</v>
      </c>
      <c r="K1292" s="167">
        <f>IFERROR(IF(Comparativo!$E$6="Tabela Não Desonerada",VLOOKUP($C1292,'Orçamento Base'!$D$11:$S$1673,16,FALSE),VLOOKUP($C1292,#REF!,16,FALSE)),0)</f>
        <v>0</v>
      </c>
      <c r="L1292" s="575" t="e">
        <f>IF(AND($D1292="COMPOSICAO_PROPRIA",'Orçamento Base'!$N1292="-"),"14,18%",IF(AND($D1292="MERCADO",'Orçamento Base'!$N1292="-"),"15,38%",IF(Comparativo!$E$6="Tabela Não Desonerada",VLOOKUP($C1292,'Orçamento Base'!$D$11:$S$1673,11,FALSE),VLOOKUP($C1292,#REF!,11,FALSE))))</f>
        <v>#N/A</v>
      </c>
      <c r="M1292" s="209">
        <f>IF(Comparativo!$E$6="Tabela Não Desonerada",Encargos!$F$44,Encargos!$D$44)</f>
        <v>1.1122000000000001</v>
      </c>
    </row>
    <row r="1293" spans="1:13">
      <c r="A1293" s="207">
        <f>'Identificação-TCE'!$A$13</f>
        <v>1</v>
      </c>
      <c r="B1293" s="168" t="e">
        <f>IF(AND(G1293&lt;&gt;"",H1293&gt;0,I1293&lt;&gt;"",J1293&lt;&gt;0,K1293&lt;&gt;0),COUNT($B$11:B1292)+1,"")</f>
        <v>#N/A</v>
      </c>
      <c r="C1293" s="207">
        <f>IF('Orçamento Base'!$M1292=0,0,'Orçamento Base'!$D1292)</f>
        <v>0</v>
      </c>
      <c r="D1293" s="212" t="e">
        <f>IF('Orçamento Base'!$F1292=Aux.!$G$11,"CONTRATACAO_PUBLICA",IF(VLOOKUP($C1293,'Orçamento Base'!$D$11:$G$2116,3,FALSE)="INDEXADO",VLOOKUP(VLOOKUP($C1292,'Orçamento Base'!$D$11:$G$2116,2,FALSE),'Index N_DESON.'!$A$9:$B$604,2),VLOOKUP($C1293,'Orçamento Base'!$D$11:$G$2116,3,FALSE)))</f>
        <v>#N/A</v>
      </c>
      <c r="E1293" s="208" t="e">
        <f>VLOOKUP($C1293,'Orçamento Base'!$D$11:$S$1673,2,FALSE)</f>
        <v>#N/A</v>
      </c>
      <c r="F1293" s="211">
        <f>Dados!$C$7</f>
        <v>44652</v>
      </c>
      <c r="G1293" s="226" t="e">
        <f>VLOOKUP($C1293,'Orçamento Base'!$D$11:$S$1673,4,FALSE)</f>
        <v>#N/A</v>
      </c>
      <c r="H1293" s="377">
        <f>IFERROR(VLOOKUP($C1293,'Orçamento Base'!$D$11:$S$1673,6,FALSE),0)</f>
        <v>0</v>
      </c>
      <c r="I1293" s="208" t="e">
        <f>VLOOKUP($C1293,'Orçamento Base'!$D$11:$S$1673,5,FALSE)</f>
        <v>#N/A</v>
      </c>
      <c r="J1293" s="167" t="e">
        <f>IF(Comparativo!$E$6="Tabela Não Desonerada",VLOOKUP($C1293,'Orçamento Base'!$D$11:$S$1673,12,FALSE),VLOOKUP($C1293,#REF!,12,FALSE))</f>
        <v>#N/A</v>
      </c>
      <c r="K1293" s="167">
        <f>IFERROR(IF(Comparativo!$E$6="Tabela Não Desonerada",VLOOKUP($C1293,'Orçamento Base'!$D$11:$S$1673,16,FALSE),VLOOKUP($C1293,#REF!,16,FALSE)),0)</f>
        <v>0</v>
      </c>
      <c r="L1293" s="575" t="e">
        <f>IF(AND($D1293="COMPOSICAO_PROPRIA",'Orçamento Base'!$N1293="-"),"14,18%",IF(AND($D1293="MERCADO",'Orçamento Base'!$N1293="-"),"15,38%",IF(Comparativo!$E$6="Tabela Não Desonerada",VLOOKUP($C1293,'Orçamento Base'!$D$11:$S$1673,11,FALSE),VLOOKUP($C1293,#REF!,11,FALSE))))</f>
        <v>#N/A</v>
      </c>
      <c r="M1293" s="209">
        <f>IF(Comparativo!$E$6="Tabela Não Desonerada",Encargos!$F$44,Encargos!$D$44)</f>
        <v>1.1122000000000001</v>
      </c>
    </row>
    <row r="1294" spans="1:13">
      <c r="A1294" s="207">
        <f>'Identificação-TCE'!$A$13</f>
        <v>1</v>
      </c>
      <c r="B1294" s="168" t="e">
        <f>IF(AND(G1294&lt;&gt;"",H1294&gt;0,I1294&lt;&gt;"",J1294&lt;&gt;0,K1294&lt;&gt;0),COUNT($B$11:B1293)+1,"")</f>
        <v>#N/A</v>
      </c>
      <c r="C1294" s="207">
        <f>IF('Orçamento Base'!$M1293=0,0,'Orçamento Base'!$D1293)</f>
        <v>0</v>
      </c>
      <c r="D1294" s="212" t="e">
        <f>IF('Orçamento Base'!$F1293=Aux.!$G$11,"CONTRATACAO_PUBLICA",IF(VLOOKUP($C1294,'Orçamento Base'!$D$11:$G$2116,3,FALSE)="INDEXADO",VLOOKUP(VLOOKUP($C1293,'Orçamento Base'!$D$11:$G$2116,2,FALSE),'Index N_DESON.'!$A$9:$B$604,2),VLOOKUP($C1294,'Orçamento Base'!$D$11:$G$2116,3,FALSE)))</f>
        <v>#N/A</v>
      </c>
      <c r="E1294" s="208" t="e">
        <f>VLOOKUP($C1294,'Orçamento Base'!$D$11:$S$1673,2,FALSE)</f>
        <v>#N/A</v>
      </c>
      <c r="F1294" s="211">
        <f>Dados!$C$7</f>
        <v>44652</v>
      </c>
      <c r="G1294" s="226" t="e">
        <f>VLOOKUP($C1294,'Orçamento Base'!$D$11:$S$1673,4,FALSE)</f>
        <v>#N/A</v>
      </c>
      <c r="H1294" s="377">
        <f>IFERROR(VLOOKUP($C1294,'Orçamento Base'!$D$11:$S$1673,6,FALSE),0)</f>
        <v>0</v>
      </c>
      <c r="I1294" s="208" t="e">
        <f>VLOOKUP($C1294,'Orçamento Base'!$D$11:$S$1673,5,FALSE)</f>
        <v>#N/A</v>
      </c>
      <c r="J1294" s="167" t="e">
        <f>IF(Comparativo!$E$6="Tabela Não Desonerada",VLOOKUP($C1294,'Orçamento Base'!$D$11:$S$1673,12,FALSE),VLOOKUP($C1294,#REF!,12,FALSE))</f>
        <v>#N/A</v>
      </c>
      <c r="K1294" s="167">
        <f>IFERROR(IF(Comparativo!$E$6="Tabela Não Desonerada",VLOOKUP($C1294,'Orçamento Base'!$D$11:$S$1673,16,FALSE),VLOOKUP($C1294,#REF!,16,FALSE)),0)</f>
        <v>0</v>
      </c>
      <c r="L1294" s="575" t="e">
        <f>IF(AND($D1294="COMPOSICAO_PROPRIA",'Orçamento Base'!$N1294="-"),"14,18%",IF(AND($D1294="MERCADO",'Orçamento Base'!$N1294="-"),"15,38%",IF(Comparativo!$E$6="Tabela Não Desonerada",VLOOKUP($C1294,'Orçamento Base'!$D$11:$S$1673,11,FALSE),VLOOKUP($C1294,#REF!,11,FALSE))))</f>
        <v>#N/A</v>
      </c>
      <c r="M1294" s="209">
        <f>IF(Comparativo!$E$6="Tabela Não Desonerada",Encargos!$F$44,Encargos!$D$44)</f>
        <v>1.1122000000000001</v>
      </c>
    </row>
    <row r="1295" spans="1:13">
      <c r="A1295" s="207">
        <f>'Identificação-TCE'!$A$13</f>
        <v>1</v>
      </c>
      <c r="B1295" s="168" t="e">
        <f>IF(AND(G1295&lt;&gt;"",H1295&gt;0,I1295&lt;&gt;"",J1295&lt;&gt;0,K1295&lt;&gt;0),COUNT($B$11:B1294)+1,"")</f>
        <v>#N/A</v>
      </c>
      <c r="C1295" s="207">
        <f>IF('Orçamento Base'!$M1294=0,0,'Orçamento Base'!$D1294)</f>
        <v>0</v>
      </c>
      <c r="D1295" s="212" t="e">
        <f>IF('Orçamento Base'!$F1294=Aux.!$G$11,"CONTRATACAO_PUBLICA",IF(VLOOKUP($C1295,'Orçamento Base'!$D$11:$G$2116,3,FALSE)="INDEXADO",VLOOKUP(VLOOKUP($C1294,'Orçamento Base'!$D$11:$G$2116,2,FALSE),'Index N_DESON.'!$A$9:$B$604,2),VLOOKUP($C1295,'Orçamento Base'!$D$11:$G$2116,3,FALSE)))</f>
        <v>#N/A</v>
      </c>
      <c r="E1295" s="208" t="e">
        <f>VLOOKUP($C1295,'Orçamento Base'!$D$11:$S$1673,2,FALSE)</f>
        <v>#N/A</v>
      </c>
      <c r="F1295" s="211">
        <f>Dados!$C$7</f>
        <v>44652</v>
      </c>
      <c r="G1295" s="226" t="e">
        <f>VLOOKUP($C1295,'Orçamento Base'!$D$11:$S$1673,4,FALSE)</f>
        <v>#N/A</v>
      </c>
      <c r="H1295" s="377">
        <f>IFERROR(VLOOKUP($C1295,'Orçamento Base'!$D$11:$S$1673,6,FALSE),0)</f>
        <v>0</v>
      </c>
      <c r="I1295" s="208" t="e">
        <f>VLOOKUP($C1295,'Orçamento Base'!$D$11:$S$1673,5,FALSE)</f>
        <v>#N/A</v>
      </c>
      <c r="J1295" s="167" t="e">
        <f>IF(Comparativo!$E$6="Tabela Não Desonerada",VLOOKUP($C1295,'Orçamento Base'!$D$11:$S$1673,12,FALSE),VLOOKUP($C1295,#REF!,12,FALSE))</f>
        <v>#N/A</v>
      </c>
      <c r="K1295" s="167">
        <f>IFERROR(IF(Comparativo!$E$6="Tabela Não Desonerada",VLOOKUP($C1295,'Orçamento Base'!$D$11:$S$1673,16,FALSE),VLOOKUP($C1295,#REF!,16,FALSE)),0)</f>
        <v>0</v>
      </c>
      <c r="L1295" s="575" t="e">
        <f>IF(AND($D1295="COMPOSICAO_PROPRIA",'Orçamento Base'!$N1295="-"),"14,18%",IF(AND($D1295="MERCADO",'Orçamento Base'!$N1295="-"),"15,38%",IF(Comparativo!$E$6="Tabela Não Desonerada",VLOOKUP($C1295,'Orçamento Base'!$D$11:$S$1673,11,FALSE),VLOOKUP($C1295,#REF!,11,FALSE))))</f>
        <v>#N/A</v>
      </c>
      <c r="M1295" s="209">
        <f>IF(Comparativo!$E$6="Tabela Não Desonerada",Encargos!$F$44,Encargos!$D$44)</f>
        <v>1.1122000000000001</v>
      </c>
    </row>
    <row r="1296" spans="1:13">
      <c r="A1296" s="207">
        <f>'Identificação-TCE'!$A$13</f>
        <v>1</v>
      </c>
      <c r="B1296" s="168" t="e">
        <f>IF(AND(G1296&lt;&gt;"",H1296&gt;0,I1296&lt;&gt;"",J1296&lt;&gt;0,K1296&lt;&gt;0),COUNT($B$11:B1295)+1,"")</f>
        <v>#N/A</v>
      </c>
      <c r="C1296" s="207">
        <f>IF('Orçamento Base'!$M1295=0,0,'Orçamento Base'!$D1295)</f>
        <v>0</v>
      </c>
      <c r="D1296" s="212" t="e">
        <f>IF('Orçamento Base'!$F1295=Aux.!$G$11,"CONTRATACAO_PUBLICA",IF(VLOOKUP($C1296,'Orçamento Base'!$D$11:$G$2116,3,FALSE)="INDEXADO",VLOOKUP(VLOOKUP($C1295,'Orçamento Base'!$D$11:$G$2116,2,FALSE),'Index N_DESON.'!$A$9:$B$604,2),VLOOKUP($C1296,'Orçamento Base'!$D$11:$G$2116,3,FALSE)))</f>
        <v>#N/A</v>
      </c>
      <c r="E1296" s="208" t="e">
        <f>VLOOKUP($C1296,'Orçamento Base'!$D$11:$S$1673,2,FALSE)</f>
        <v>#N/A</v>
      </c>
      <c r="F1296" s="211">
        <f>Dados!$C$7</f>
        <v>44652</v>
      </c>
      <c r="G1296" s="226" t="e">
        <f>VLOOKUP($C1296,'Orçamento Base'!$D$11:$S$1673,4,FALSE)</f>
        <v>#N/A</v>
      </c>
      <c r="H1296" s="377">
        <f>IFERROR(VLOOKUP($C1296,'Orçamento Base'!$D$11:$S$1673,6,FALSE),0)</f>
        <v>0</v>
      </c>
      <c r="I1296" s="208" t="e">
        <f>VLOOKUP($C1296,'Orçamento Base'!$D$11:$S$1673,5,FALSE)</f>
        <v>#N/A</v>
      </c>
      <c r="J1296" s="167" t="e">
        <f>IF(Comparativo!$E$6="Tabela Não Desonerada",VLOOKUP($C1296,'Orçamento Base'!$D$11:$S$1673,12,FALSE),VLOOKUP($C1296,#REF!,12,FALSE))</f>
        <v>#N/A</v>
      </c>
      <c r="K1296" s="167">
        <f>IFERROR(IF(Comparativo!$E$6="Tabela Não Desonerada",VLOOKUP($C1296,'Orçamento Base'!$D$11:$S$1673,16,FALSE),VLOOKUP($C1296,#REF!,16,FALSE)),0)</f>
        <v>0</v>
      </c>
      <c r="L1296" s="575" t="e">
        <f>IF(AND($D1296="COMPOSICAO_PROPRIA",'Orçamento Base'!$N1296="-"),"14,18%",IF(AND($D1296="MERCADO",'Orçamento Base'!$N1296="-"),"15,38%",IF(Comparativo!$E$6="Tabela Não Desonerada",VLOOKUP($C1296,'Orçamento Base'!$D$11:$S$1673,11,FALSE),VLOOKUP($C1296,#REF!,11,FALSE))))</f>
        <v>#N/A</v>
      </c>
      <c r="M1296" s="209">
        <f>IF(Comparativo!$E$6="Tabela Não Desonerada",Encargos!$F$44,Encargos!$D$44)</f>
        <v>1.1122000000000001</v>
      </c>
    </row>
    <row r="1297" spans="1:13">
      <c r="A1297" s="207">
        <f>'Identificação-TCE'!$A$13</f>
        <v>1</v>
      </c>
      <c r="B1297" s="168" t="e">
        <f>IF(AND(G1297&lt;&gt;"",H1297&gt;0,I1297&lt;&gt;"",J1297&lt;&gt;0,K1297&lt;&gt;0),COUNT($B$11:B1296)+1,"")</f>
        <v>#N/A</v>
      </c>
      <c r="C1297" s="207">
        <f>IF('Orçamento Base'!$M1296=0,0,'Orçamento Base'!$D1296)</f>
        <v>0</v>
      </c>
      <c r="D1297" s="212" t="e">
        <f>IF('Orçamento Base'!$F1296=Aux.!$G$11,"CONTRATACAO_PUBLICA",IF(VLOOKUP($C1297,'Orçamento Base'!$D$11:$G$2116,3,FALSE)="INDEXADO",VLOOKUP(VLOOKUP($C1296,'Orçamento Base'!$D$11:$G$2116,2,FALSE),'Index N_DESON.'!$A$9:$B$604,2),VLOOKUP($C1297,'Orçamento Base'!$D$11:$G$2116,3,FALSE)))</f>
        <v>#N/A</v>
      </c>
      <c r="E1297" s="208" t="e">
        <f>VLOOKUP($C1297,'Orçamento Base'!$D$11:$S$1673,2,FALSE)</f>
        <v>#N/A</v>
      </c>
      <c r="F1297" s="211">
        <f>Dados!$C$7</f>
        <v>44652</v>
      </c>
      <c r="G1297" s="226" t="e">
        <f>VLOOKUP($C1297,'Orçamento Base'!$D$11:$S$1673,4,FALSE)</f>
        <v>#N/A</v>
      </c>
      <c r="H1297" s="377">
        <f>IFERROR(VLOOKUP($C1297,'Orçamento Base'!$D$11:$S$1673,6,FALSE),0)</f>
        <v>0</v>
      </c>
      <c r="I1297" s="208" t="e">
        <f>VLOOKUP($C1297,'Orçamento Base'!$D$11:$S$1673,5,FALSE)</f>
        <v>#N/A</v>
      </c>
      <c r="J1297" s="167" t="e">
        <f>IF(Comparativo!$E$6="Tabela Não Desonerada",VLOOKUP($C1297,'Orçamento Base'!$D$11:$S$1673,12,FALSE),VLOOKUP($C1297,#REF!,12,FALSE))</f>
        <v>#N/A</v>
      </c>
      <c r="K1297" s="167">
        <f>IFERROR(IF(Comparativo!$E$6="Tabela Não Desonerada",VLOOKUP($C1297,'Orçamento Base'!$D$11:$S$1673,16,FALSE),VLOOKUP($C1297,#REF!,16,FALSE)),0)</f>
        <v>0</v>
      </c>
      <c r="L1297" s="575" t="e">
        <f>IF(AND($D1297="COMPOSICAO_PROPRIA",'Orçamento Base'!$N1297="-"),"14,18%",IF(AND($D1297="MERCADO",'Orçamento Base'!$N1297="-"),"15,38%",IF(Comparativo!$E$6="Tabela Não Desonerada",VLOOKUP($C1297,'Orçamento Base'!$D$11:$S$1673,11,FALSE),VLOOKUP($C1297,#REF!,11,FALSE))))</f>
        <v>#N/A</v>
      </c>
      <c r="M1297" s="209">
        <f>IF(Comparativo!$E$6="Tabela Não Desonerada",Encargos!$F$44,Encargos!$D$44)</f>
        <v>1.1122000000000001</v>
      </c>
    </row>
    <row r="1298" spans="1:13">
      <c r="A1298" s="207">
        <f>'Identificação-TCE'!$A$13</f>
        <v>1</v>
      </c>
      <c r="B1298" s="168" t="e">
        <f>IF(AND(G1298&lt;&gt;"",H1298&gt;0,I1298&lt;&gt;"",J1298&lt;&gt;0,K1298&lt;&gt;0),COUNT($B$11:B1297)+1,"")</f>
        <v>#N/A</v>
      </c>
      <c r="C1298" s="207">
        <f>IF('Orçamento Base'!$M1297=0,0,'Orçamento Base'!$D1297)</f>
        <v>0</v>
      </c>
      <c r="D1298" s="212" t="e">
        <f>IF('Orçamento Base'!$F1297=Aux.!$G$11,"CONTRATACAO_PUBLICA",IF(VLOOKUP($C1298,'Orçamento Base'!$D$11:$G$2116,3,FALSE)="INDEXADO",VLOOKUP(VLOOKUP($C1297,'Orçamento Base'!$D$11:$G$2116,2,FALSE),'Index N_DESON.'!$A$9:$B$604,2),VLOOKUP($C1298,'Orçamento Base'!$D$11:$G$2116,3,FALSE)))</f>
        <v>#N/A</v>
      </c>
      <c r="E1298" s="208" t="e">
        <f>VLOOKUP($C1298,'Orçamento Base'!$D$11:$S$1673,2,FALSE)</f>
        <v>#N/A</v>
      </c>
      <c r="F1298" s="211">
        <f>Dados!$C$7</f>
        <v>44652</v>
      </c>
      <c r="G1298" s="226" t="e">
        <f>VLOOKUP($C1298,'Orçamento Base'!$D$11:$S$1673,4,FALSE)</f>
        <v>#N/A</v>
      </c>
      <c r="H1298" s="377">
        <f>IFERROR(VLOOKUP($C1298,'Orçamento Base'!$D$11:$S$1673,6,FALSE),0)</f>
        <v>0</v>
      </c>
      <c r="I1298" s="208" t="e">
        <f>VLOOKUP($C1298,'Orçamento Base'!$D$11:$S$1673,5,FALSE)</f>
        <v>#N/A</v>
      </c>
      <c r="J1298" s="167" t="e">
        <f>IF(Comparativo!$E$6="Tabela Não Desonerada",VLOOKUP($C1298,'Orçamento Base'!$D$11:$S$1673,12,FALSE),VLOOKUP($C1298,#REF!,12,FALSE))</f>
        <v>#N/A</v>
      </c>
      <c r="K1298" s="167">
        <f>IFERROR(IF(Comparativo!$E$6="Tabela Não Desonerada",VLOOKUP($C1298,'Orçamento Base'!$D$11:$S$1673,16,FALSE),VLOOKUP($C1298,#REF!,16,FALSE)),0)</f>
        <v>0</v>
      </c>
      <c r="L1298" s="575" t="e">
        <f>IF(AND($D1298="COMPOSICAO_PROPRIA",'Orçamento Base'!$N1298="-"),"14,18%",IF(AND($D1298="MERCADO",'Orçamento Base'!$N1298="-"),"15,38%",IF(Comparativo!$E$6="Tabela Não Desonerada",VLOOKUP($C1298,'Orçamento Base'!$D$11:$S$1673,11,FALSE),VLOOKUP($C1298,#REF!,11,FALSE))))</f>
        <v>#N/A</v>
      </c>
      <c r="M1298" s="209">
        <f>IF(Comparativo!$E$6="Tabela Não Desonerada",Encargos!$F$44,Encargos!$D$44)</f>
        <v>1.1122000000000001</v>
      </c>
    </row>
    <row r="1299" spans="1:13">
      <c r="A1299" s="207">
        <f>'Identificação-TCE'!$A$13</f>
        <v>1</v>
      </c>
      <c r="B1299" s="168" t="e">
        <f>IF(AND(G1299&lt;&gt;"",H1299&gt;0,I1299&lt;&gt;"",J1299&lt;&gt;0,K1299&lt;&gt;0),COUNT($B$11:B1298)+1,"")</f>
        <v>#N/A</v>
      </c>
      <c r="C1299" s="207">
        <f>IF('Orçamento Base'!$M1298=0,0,'Orçamento Base'!$D1298)</f>
        <v>0</v>
      </c>
      <c r="D1299" s="212" t="e">
        <f>IF('Orçamento Base'!$F1298=Aux.!$G$11,"CONTRATACAO_PUBLICA",IF(VLOOKUP($C1299,'Orçamento Base'!$D$11:$G$2116,3,FALSE)="INDEXADO",VLOOKUP(VLOOKUP($C1298,'Orçamento Base'!$D$11:$G$2116,2,FALSE),'Index N_DESON.'!$A$9:$B$604,2),VLOOKUP($C1299,'Orçamento Base'!$D$11:$G$2116,3,FALSE)))</f>
        <v>#N/A</v>
      </c>
      <c r="E1299" s="208" t="e">
        <f>VLOOKUP($C1299,'Orçamento Base'!$D$11:$S$1673,2,FALSE)</f>
        <v>#N/A</v>
      </c>
      <c r="F1299" s="211">
        <f>Dados!$C$7</f>
        <v>44652</v>
      </c>
      <c r="G1299" s="226" t="e">
        <f>VLOOKUP($C1299,'Orçamento Base'!$D$11:$S$1673,4,FALSE)</f>
        <v>#N/A</v>
      </c>
      <c r="H1299" s="377">
        <f>IFERROR(VLOOKUP($C1299,'Orçamento Base'!$D$11:$S$1673,6,FALSE),0)</f>
        <v>0</v>
      </c>
      <c r="I1299" s="208" t="e">
        <f>VLOOKUP($C1299,'Orçamento Base'!$D$11:$S$1673,5,FALSE)</f>
        <v>#N/A</v>
      </c>
      <c r="J1299" s="167" t="e">
        <f>IF(Comparativo!$E$6="Tabela Não Desonerada",VLOOKUP($C1299,'Orçamento Base'!$D$11:$S$1673,12,FALSE),VLOOKUP($C1299,#REF!,12,FALSE))</f>
        <v>#N/A</v>
      </c>
      <c r="K1299" s="167">
        <f>IFERROR(IF(Comparativo!$E$6="Tabela Não Desonerada",VLOOKUP($C1299,'Orçamento Base'!$D$11:$S$1673,16,FALSE),VLOOKUP($C1299,#REF!,16,FALSE)),0)</f>
        <v>0</v>
      </c>
      <c r="L1299" s="575" t="e">
        <f>IF(AND($D1299="COMPOSICAO_PROPRIA",'Orçamento Base'!$N1299="-"),"14,18%",IF(AND($D1299="MERCADO",'Orçamento Base'!$N1299="-"),"15,38%",IF(Comparativo!$E$6="Tabela Não Desonerada",VLOOKUP($C1299,'Orçamento Base'!$D$11:$S$1673,11,FALSE),VLOOKUP($C1299,#REF!,11,FALSE))))</f>
        <v>#N/A</v>
      </c>
      <c r="M1299" s="209">
        <f>IF(Comparativo!$E$6="Tabela Não Desonerada",Encargos!$F$44,Encargos!$D$44)</f>
        <v>1.1122000000000001</v>
      </c>
    </row>
    <row r="1300" spans="1:13">
      <c r="A1300" s="207">
        <f>'Identificação-TCE'!$A$13</f>
        <v>1</v>
      </c>
      <c r="B1300" s="168" t="e">
        <f>IF(AND(G1300&lt;&gt;"",H1300&gt;0,I1300&lt;&gt;"",J1300&lt;&gt;0,K1300&lt;&gt;0),COUNT($B$11:B1299)+1,"")</f>
        <v>#N/A</v>
      </c>
      <c r="C1300" s="207">
        <f>IF('Orçamento Base'!$M1299=0,0,'Orçamento Base'!$D1299)</f>
        <v>0</v>
      </c>
      <c r="D1300" s="212" t="e">
        <f>IF('Orçamento Base'!$F1299=Aux.!$G$11,"CONTRATACAO_PUBLICA",IF(VLOOKUP($C1300,'Orçamento Base'!$D$11:$G$2116,3,FALSE)="INDEXADO",VLOOKUP(VLOOKUP($C1299,'Orçamento Base'!$D$11:$G$2116,2,FALSE),'Index N_DESON.'!$A$9:$B$604,2),VLOOKUP($C1300,'Orçamento Base'!$D$11:$G$2116,3,FALSE)))</f>
        <v>#N/A</v>
      </c>
      <c r="E1300" s="208" t="e">
        <f>VLOOKUP($C1300,'Orçamento Base'!$D$11:$S$1673,2,FALSE)</f>
        <v>#N/A</v>
      </c>
      <c r="F1300" s="211">
        <f>Dados!$C$7</f>
        <v>44652</v>
      </c>
      <c r="G1300" s="226" t="e">
        <f>VLOOKUP($C1300,'Orçamento Base'!$D$11:$S$1673,4,FALSE)</f>
        <v>#N/A</v>
      </c>
      <c r="H1300" s="377">
        <f>IFERROR(VLOOKUP($C1300,'Orçamento Base'!$D$11:$S$1673,6,FALSE),0)</f>
        <v>0</v>
      </c>
      <c r="I1300" s="208" t="e">
        <f>VLOOKUP($C1300,'Orçamento Base'!$D$11:$S$1673,5,FALSE)</f>
        <v>#N/A</v>
      </c>
      <c r="J1300" s="167" t="e">
        <f>IF(Comparativo!$E$6="Tabela Não Desonerada",VLOOKUP($C1300,'Orçamento Base'!$D$11:$S$1673,12,FALSE),VLOOKUP($C1300,#REF!,12,FALSE))</f>
        <v>#N/A</v>
      </c>
      <c r="K1300" s="167">
        <f>IFERROR(IF(Comparativo!$E$6="Tabela Não Desonerada",VLOOKUP($C1300,'Orçamento Base'!$D$11:$S$1673,16,FALSE),VLOOKUP($C1300,#REF!,16,FALSE)),0)</f>
        <v>0</v>
      </c>
      <c r="L1300" s="575" t="e">
        <f>IF(AND($D1300="COMPOSICAO_PROPRIA",'Orçamento Base'!$N1300="-"),"14,18%",IF(AND($D1300="MERCADO",'Orçamento Base'!$N1300="-"),"15,38%",IF(Comparativo!$E$6="Tabela Não Desonerada",VLOOKUP($C1300,'Orçamento Base'!$D$11:$S$1673,11,FALSE),VLOOKUP($C1300,#REF!,11,FALSE))))</f>
        <v>#N/A</v>
      </c>
      <c r="M1300" s="209">
        <f>IF(Comparativo!$E$6="Tabela Não Desonerada",Encargos!$F$44,Encargos!$D$44)</f>
        <v>1.1122000000000001</v>
      </c>
    </row>
    <row r="1301" spans="1:13">
      <c r="A1301" s="207">
        <f>'Identificação-TCE'!$A$13</f>
        <v>1</v>
      </c>
      <c r="B1301" s="168" t="e">
        <f>IF(AND(G1301&lt;&gt;"",H1301&gt;0,I1301&lt;&gt;"",J1301&lt;&gt;0,K1301&lt;&gt;0),COUNT($B$11:B1300)+1,"")</f>
        <v>#N/A</v>
      </c>
      <c r="C1301" s="207">
        <f>IF('Orçamento Base'!$M1300=0,0,'Orçamento Base'!$D1300)</f>
        <v>0</v>
      </c>
      <c r="D1301" s="212" t="e">
        <f>IF('Orçamento Base'!$F1300=Aux.!$G$11,"CONTRATACAO_PUBLICA",IF(VLOOKUP($C1301,'Orçamento Base'!$D$11:$G$2116,3,FALSE)="INDEXADO",VLOOKUP(VLOOKUP($C1300,'Orçamento Base'!$D$11:$G$2116,2,FALSE),'Index N_DESON.'!$A$9:$B$604,2),VLOOKUP($C1301,'Orçamento Base'!$D$11:$G$2116,3,FALSE)))</f>
        <v>#N/A</v>
      </c>
      <c r="E1301" s="208" t="e">
        <f>VLOOKUP($C1301,'Orçamento Base'!$D$11:$S$1673,2,FALSE)</f>
        <v>#N/A</v>
      </c>
      <c r="F1301" s="211">
        <f>Dados!$C$7</f>
        <v>44652</v>
      </c>
      <c r="G1301" s="226" t="e">
        <f>VLOOKUP($C1301,'Orçamento Base'!$D$11:$S$1673,4,FALSE)</f>
        <v>#N/A</v>
      </c>
      <c r="H1301" s="377">
        <f>IFERROR(VLOOKUP($C1301,'Orçamento Base'!$D$11:$S$1673,6,FALSE),0)</f>
        <v>0</v>
      </c>
      <c r="I1301" s="208" t="e">
        <f>VLOOKUP($C1301,'Orçamento Base'!$D$11:$S$1673,5,FALSE)</f>
        <v>#N/A</v>
      </c>
      <c r="J1301" s="167" t="e">
        <f>IF(Comparativo!$E$6="Tabela Não Desonerada",VLOOKUP($C1301,'Orçamento Base'!$D$11:$S$1673,12,FALSE),VLOOKUP($C1301,#REF!,12,FALSE))</f>
        <v>#N/A</v>
      </c>
      <c r="K1301" s="167">
        <f>IFERROR(IF(Comparativo!$E$6="Tabela Não Desonerada",VLOOKUP($C1301,'Orçamento Base'!$D$11:$S$1673,16,FALSE),VLOOKUP($C1301,#REF!,16,FALSE)),0)</f>
        <v>0</v>
      </c>
      <c r="L1301" s="575" t="e">
        <f>IF(AND($D1301="COMPOSICAO_PROPRIA",'Orçamento Base'!$N1301="-"),"14,18%",IF(AND($D1301="MERCADO",'Orçamento Base'!$N1301="-"),"15,38%",IF(Comparativo!$E$6="Tabela Não Desonerada",VLOOKUP($C1301,'Orçamento Base'!$D$11:$S$1673,11,FALSE),VLOOKUP($C1301,#REF!,11,FALSE))))</f>
        <v>#N/A</v>
      </c>
      <c r="M1301" s="209">
        <f>IF(Comparativo!$E$6="Tabela Não Desonerada",Encargos!$F$44,Encargos!$D$44)</f>
        <v>1.1122000000000001</v>
      </c>
    </row>
    <row r="1302" spans="1:13">
      <c r="A1302" s="207">
        <f>'Identificação-TCE'!$A$13</f>
        <v>1</v>
      </c>
      <c r="B1302" s="168" t="e">
        <f>IF(AND(G1302&lt;&gt;"",H1302&gt;0,I1302&lt;&gt;"",J1302&lt;&gt;0,K1302&lt;&gt;0),COUNT($B$11:B1301)+1,"")</f>
        <v>#N/A</v>
      </c>
      <c r="C1302" s="207">
        <f>IF('Orçamento Base'!$M1301=0,0,'Orçamento Base'!$D1301)</f>
        <v>0</v>
      </c>
      <c r="D1302" s="212" t="e">
        <f>IF('Orçamento Base'!$F1301=Aux.!$G$11,"CONTRATACAO_PUBLICA",IF(VLOOKUP($C1302,'Orçamento Base'!$D$11:$G$2116,3,FALSE)="INDEXADO",VLOOKUP(VLOOKUP($C1301,'Orçamento Base'!$D$11:$G$2116,2,FALSE),'Index N_DESON.'!$A$9:$B$604,2),VLOOKUP($C1302,'Orçamento Base'!$D$11:$G$2116,3,FALSE)))</f>
        <v>#N/A</v>
      </c>
      <c r="E1302" s="208" t="e">
        <f>VLOOKUP($C1302,'Orçamento Base'!$D$11:$S$1673,2,FALSE)</f>
        <v>#N/A</v>
      </c>
      <c r="F1302" s="211">
        <f>Dados!$C$7</f>
        <v>44652</v>
      </c>
      <c r="G1302" s="226" t="e">
        <f>VLOOKUP($C1302,'Orçamento Base'!$D$11:$S$1673,4,FALSE)</f>
        <v>#N/A</v>
      </c>
      <c r="H1302" s="377">
        <f>IFERROR(VLOOKUP($C1302,'Orçamento Base'!$D$11:$S$1673,6,FALSE),0)</f>
        <v>0</v>
      </c>
      <c r="I1302" s="208" t="e">
        <f>VLOOKUP($C1302,'Orçamento Base'!$D$11:$S$1673,5,FALSE)</f>
        <v>#N/A</v>
      </c>
      <c r="J1302" s="167" t="e">
        <f>IF(Comparativo!$E$6="Tabela Não Desonerada",VLOOKUP($C1302,'Orçamento Base'!$D$11:$S$1673,12,FALSE),VLOOKUP($C1302,#REF!,12,FALSE))</f>
        <v>#N/A</v>
      </c>
      <c r="K1302" s="167">
        <f>IFERROR(IF(Comparativo!$E$6="Tabela Não Desonerada",VLOOKUP($C1302,'Orçamento Base'!$D$11:$S$1673,16,FALSE),VLOOKUP($C1302,#REF!,16,FALSE)),0)</f>
        <v>0</v>
      </c>
      <c r="L1302" s="575" t="e">
        <f>IF(AND($D1302="COMPOSICAO_PROPRIA",'Orçamento Base'!$N1302="-"),"14,18%",IF(AND($D1302="MERCADO",'Orçamento Base'!$N1302="-"),"15,38%",IF(Comparativo!$E$6="Tabela Não Desonerada",VLOOKUP($C1302,'Orçamento Base'!$D$11:$S$1673,11,FALSE),VLOOKUP($C1302,#REF!,11,FALSE))))</f>
        <v>#N/A</v>
      </c>
      <c r="M1302" s="209">
        <f>IF(Comparativo!$E$6="Tabela Não Desonerada",Encargos!$F$44,Encargos!$D$44)</f>
        <v>1.1122000000000001</v>
      </c>
    </row>
    <row r="1303" spans="1:13">
      <c r="A1303" s="207">
        <f>'Identificação-TCE'!$A$13</f>
        <v>1</v>
      </c>
      <c r="B1303" s="168" t="e">
        <f>IF(AND(G1303&lt;&gt;"",H1303&gt;0,I1303&lt;&gt;"",J1303&lt;&gt;0,K1303&lt;&gt;0),COUNT($B$11:B1302)+1,"")</f>
        <v>#N/A</v>
      </c>
      <c r="C1303" s="207">
        <f>IF('Orçamento Base'!$M1302=0,0,'Orçamento Base'!$D1302)</f>
        <v>0</v>
      </c>
      <c r="D1303" s="212" t="e">
        <f>IF('Orçamento Base'!$F1302=Aux.!$G$11,"CONTRATACAO_PUBLICA",IF(VLOOKUP($C1303,'Orçamento Base'!$D$11:$G$2116,3,FALSE)="INDEXADO",VLOOKUP(VLOOKUP($C1302,'Orçamento Base'!$D$11:$G$2116,2,FALSE),'Index N_DESON.'!$A$9:$B$604,2),VLOOKUP($C1303,'Orçamento Base'!$D$11:$G$2116,3,FALSE)))</f>
        <v>#N/A</v>
      </c>
      <c r="E1303" s="208" t="e">
        <f>VLOOKUP($C1303,'Orçamento Base'!$D$11:$S$1673,2,FALSE)</f>
        <v>#N/A</v>
      </c>
      <c r="F1303" s="211">
        <f>Dados!$C$7</f>
        <v>44652</v>
      </c>
      <c r="G1303" s="226" t="e">
        <f>VLOOKUP($C1303,'Orçamento Base'!$D$11:$S$1673,4,FALSE)</f>
        <v>#N/A</v>
      </c>
      <c r="H1303" s="377">
        <f>IFERROR(VLOOKUP($C1303,'Orçamento Base'!$D$11:$S$1673,6,FALSE),0)</f>
        <v>0</v>
      </c>
      <c r="I1303" s="208" t="e">
        <f>VLOOKUP($C1303,'Orçamento Base'!$D$11:$S$1673,5,FALSE)</f>
        <v>#N/A</v>
      </c>
      <c r="J1303" s="167" t="e">
        <f>IF(Comparativo!$E$6="Tabela Não Desonerada",VLOOKUP($C1303,'Orçamento Base'!$D$11:$S$1673,12,FALSE),VLOOKUP($C1303,#REF!,12,FALSE))</f>
        <v>#N/A</v>
      </c>
      <c r="K1303" s="167">
        <f>IFERROR(IF(Comparativo!$E$6="Tabela Não Desonerada",VLOOKUP($C1303,'Orçamento Base'!$D$11:$S$1673,16,FALSE),VLOOKUP($C1303,#REF!,16,FALSE)),0)</f>
        <v>0</v>
      </c>
      <c r="L1303" s="575" t="e">
        <f>IF(AND($D1303="COMPOSICAO_PROPRIA",'Orçamento Base'!$N1303="-"),"14,18%",IF(AND($D1303="MERCADO",'Orçamento Base'!$N1303="-"),"15,38%",IF(Comparativo!$E$6="Tabela Não Desonerada",VLOOKUP($C1303,'Orçamento Base'!$D$11:$S$1673,11,FALSE),VLOOKUP($C1303,#REF!,11,FALSE))))</f>
        <v>#N/A</v>
      </c>
      <c r="M1303" s="209">
        <f>IF(Comparativo!$E$6="Tabela Não Desonerada",Encargos!$F$44,Encargos!$D$44)</f>
        <v>1.1122000000000001</v>
      </c>
    </row>
    <row r="1304" spans="1:13">
      <c r="A1304" s="207">
        <f>'Identificação-TCE'!$A$13</f>
        <v>1</v>
      </c>
      <c r="B1304" s="168" t="e">
        <f>IF(AND(G1304&lt;&gt;"",H1304&gt;0,I1304&lt;&gt;"",J1304&lt;&gt;0,K1304&lt;&gt;0),COUNT($B$11:B1303)+1,"")</f>
        <v>#N/A</v>
      </c>
      <c r="C1304" s="207">
        <f>IF('Orçamento Base'!$M1303=0,0,'Orçamento Base'!$D1303)</f>
        <v>0</v>
      </c>
      <c r="D1304" s="212" t="e">
        <f>IF('Orçamento Base'!$F1303=Aux.!$G$11,"CONTRATACAO_PUBLICA",IF(VLOOKUP($C1304,'Orçamento Base'!$D$11:$G$2116,3,FALSE)="INDEXADO",VLOOKUP(VLOOKUP($C1303,'Orçamento Base'!$D$11:$G$2116,2,FALSE),'Index N_DESON.'!$A$9:$B$604,2),VLOOKUP($C1304,'Orçamento Base'!$D$11:$G$2116,3,FALSE)))</f>
        <v>#N/A</v>
      </c>
      <c r="E1304" s="208" t="e">
        <f>VLOOKUP($C1304,'Orçamento Base'!$D$11:$S$1673,2,FALSE)</f>
        <v>#N/A</v>
      </c>
      <c r="F1304" s="211">
        <f>Dados!$C$7</f>
        <v>44652</v>
      </c>
      <c r="G1304" s="226" t="e">
        <f>VLOOKUP($C1304,'Orçamento Base'!$D$11:$S$1673,4,FALSE)</f>
        <v>#N/A</v>
      </c>
      <c r="H1304" s="377">
        <f>IFERROR(VLOOKUP($C1304,'Orçamento Base'!$D$11:$S$1673,6,FALSE),0)</f>
        <v>0</v>
      </c>
      <c r="I1304" s="208" t="e">
        <f>VLOOKUP($C1304,'Orçamento Base'!$D$11:$S$1673,5,FALSE)</f>
        <v>#N/A</v>
      </c>
      <c r="J1304" s="167" t="e">
        <f>IF(Comparativo!$E$6="Tabela Não Desonerada",VLOOKUP($C1304,'Orçamento Base'!$D$11:$S$1673,12,FALSE),VLOOKUP($C1304,#REF!,12,FALSE))</f>
        <v>#N/A</v>
      </c>
      <c r="K1304" s="167">
        <f>IFERROR(IF(Comparativo!$E$6="Tabela Não Desonerada",VLOOKUP($C1304,'Orçamento Base'!$D$11:$S$1673,16,FALSE),VLOOKUP($C1304,#REF!,16,FALSE)),0)</f>
        <v>0</v>
      </c>
      <c r="L1304" s="575" t="e">
        <f>IF(AND($D1304="COMPOSICAO_PROPRIA",'Orçamento Base'!$N1304="-"),"14,18%",IF(AND($D1304="MERCADO",'Orçamento Base'!$N1304="-"),"15,38%",IF(Comparativo!$E$6="Tabela Não Desonerada",VLOOKUP($C1304,'Orçamento Base'!$D$11:$S$1673,11,FALSE),VLOOKUP($C1304,#REF!,11,FALSE))))</f>
        <v>#N/A</v>
      </c>
      <c r="M1304" s="209">
        <f>IF(Comparativo!$E$6="Tabela Não Desonerada",Encargos!$F$44,Encargos!$D$44)</f>
        <v>1.1122000000000001</v>
      </c>
    </row>
    <row r="1305" spans="1:13">
      <c r="A1305" s="207">
        <f>'Identificação-TCE'!$A$13</f>
        <v>1</v>
      </c>
      <c r="B1305" s="168" t="e">
        <f>IF(AND(G1305&lt;&gt;"",H1305&gt;0,I1305&lt;&gt;"",J1305&lt;&gt;0,K1305&lt;&gt;0),COUNT($B$11:B1304)+1,"")</f>
        <v>#N/A</v>
      </c>
      <c r="C1305" s="207">
        <f>IF('Orçamento Base'!$M1304=0,0,'Orçamento Base'!$D1304)</f>
        <v>0</v>
      </c>
      <c r="D1305" s="212" t="e">
        <f>IF('Orçamento Base'!$F1304=Aux.!$G$11,"CONTRATACAO_PUBLICA",IF(VLOOKUP($C1305,'Orçamento Base'!$D$11:$G$2116,3,FALSE)="INDEXADO",VLOOKUP(VLOOKUP($C1304,'Orçamento Base'!$D$11:$G$2116,2,FALSE),'Index N_DESON.'!$A$9:$B$604,2),VLOOKUP($C1305,'Orçamento Base'!$D$11:$G$2116,3,FALSE)))</f>
        <v>#N/A</v>
      </c>
      <c r="E1305" s="208" t="e">
        <f>VLOOKUP($C1305,'Orçamento Base'!$D$11:$S$1673,2,FALSE)</f>
        <v>#N/A</v>
      </c>
      <c r="F1305" s="211">
        <f>Dados!$C$7</f>
        <v>44652</v>
      </c>
      <c r="G1305" s="226" t="e">
        <f>VLOOKUP($C1305,'Orçamento Base'!$D$11:$S$1673,4,FALSE)</f>
        <v>#N/A</v>
      </c>
      <c r="H1305" s="377">
        <f>IFERROR(VLOOKUP($C1305,'Orçamento Base'!$D$11:$S$1673,6,FALSE),0)</f>
        <v>0</v>
      </c>
      <c r="I1305" s="208" t="e">
        <f>VLOOKUP($C1305,'Orçamento Base'!$D$11:$S$1673,5,FALSE)</f>
        <v>#N/A</v>
      </c>
      <c r="J1305" s="167" t="e">
        <f>IF(Comparativo!$E$6="Tabela Não Desonerada",VLOOKUP($C1305,'Orçamento Base'!$D$11:$S$1673,12,FALSE),VLOOKUP($C1305,#REF!,12,FALSE))</f>
        <v>#N/A</v>
      </c>
      <c r="K1305" s="167">
        <f>IFERROR(IF(Comparativo!$E$6="Tabela Não Desonerada",VLOOKUP($C1305,'Orçamento Base'!$D$11:$S$1673,16,FALSE),VLOOKUP($C1305,#REF!,16,FALSE)),0)</f>
        <v>0</v>
      </c>
      <c r="L1305" s="575" t="e">
        <f>IF(AND($D1305="COMPOSICAO_PROPRIA",'Orçamento Base'!$N1305="-"),"14,18%",IF(AND($D1305="MERCADO",'Orçamento Base'!$N1305="-"),"15,38%",IF(Comparativo!$E$6="Tabela Não Desonerada",VLOOKUP($C1305,'Orçamento Base'!$D$11:$S$1673,11,FALSE),VLOOKUP($C1305,#REF!,11,FALSE))))</f>
        <v>#N/A</v>
      </c>
      <c r="M1305" s="209">
        <f>IF(Comparativo!$E$6="Tabela Não Desonerada",Encargos!$F$44,Encargos!$D$44)</f>
        <v>1.1122000000000001</v>
      </c>
    </row>
    <row r="1306" spans="1:13">
      <c r="A1306" s="207">
        <f>'Identificação-TCE'!$A$13</f>
        <v>1</v>
      </c>
      <c r="B1306" s="168" t="e">
        <f>IF(AND(G1306&lt;&gt;"",H1306&gt;0,I1306&lt;&gt;"",J1306&lt;&gt;0,K1306&lt;&gt;0),COUNT($B$11:B1305)+1,"")</f>
        <v>#N/A</v>
      </c>
      <c r="C1306" s="207">
        <f>IF('Orçamento Base'!$M1305=0,0,'Orçamento Base'!$D1305)</f>
        <v>0</v>
      </c>
      <c r="D1306" s="212" t="e">
        <f>IF('Orçamento Base'!$F1305=Aux.!$G$11,"CONTRATACAO_PUBLICA",IF(VLOOKUP($C1306,'Orçamento Base'!$D$11:$G$2116,3,FALSE)="INDEXADO",VLOOKUP(VLOOKUP($C1305,'Orçamento Base'!$D$11:$G$2116,2,FALSE),'Index N_DESON.'!$A$9:$B$604,2),VLOOKUP($C1306,'Orçamento Base'!$D$11:$G$2116,3,FALSE)))</f>
        <v>#N/A</v>
      </c>
      <c r="E1306" s="208" t="e">
        <f>VLOOKUP($C1306,'Orçamento Base'!$D$11:$S$1673,2,FALSE)</f>
        <v>#N/A</v>
      </c>
      <c r="F1306" s="211">
        <f>Dados!$C$7</f>
        <v>44652</v>
      </c>
      <c r="G1306" s="226" t="e">
        <f>VLOOKUP($C1306,'Orçamento Base'!$D$11:$S$1673,4,FALSE)</f>
        <v>#N/A</v>
      </c>
      <c r="H1306" s="377">
        <f>IFERROR(VLOOKUP($C1306,'Orçamento Base'!$D$11:$S$1673,6,FALSE),0)</f>
        <v>0</v>
      </c>
      <c r="I1306" s="208" t="e">
        <f>VLOOKUP($C1306,'Orçamento Base'!$D$11:$S$1673,5,FALSE)</f>
        <v>#N/A</v>
      </c>
      <c r="J1306" s="167" t="e">
        <f>IF(Comparativo!$E$6="Tabela Não Desonerada",VLOOKUP($C1306,'Orçamento Base'!$D$11:$S$1673,12,FALSE),VLOOKUP($C1306,#REF!,12,FALSE))</f>
        <v>#N/A</v>
      </c>
      <c r="K1306" s="167">
        <f>IFERROR(IF(Comparativo!$E$6="Tabela Não Desonerada",VLOOKUP($C1306,'Orçamento Base'!$D$11:$S$1673,16,FALSE),VLOOKUP($C1306,#REF!,16,FALSE)),0)</f>
        <v>0</v>
      </c>
      <c r="L1306" s="575" t="e">
        <f>IF(AND($D1306="COMPOSICAO_PROPRIA",'Orçamento Base'!$N1306="-"),"14,18%",IF(AND($D1306="MERCADO",'Orçamento Base'!$N1306="-"),"15,38%",IF(Comparativo!$E$6="Tabela Não Desonerada",VLOOKUP($C1306,'Orçamento Base'!$D$11:$S$1673,11,FALSE),VLOOKUP($C1306,#REF!,11,FALSE))))</f>
        <v>#N/A</v>
      </c>
      <c r="M1306" s="209">
        <f>IF(Comparativo!$E$6="Tabela Não Desonerada",Encargos!$F$44,Encargos!$D$44)</f>
        <v>1.1122000000000001</v>
      </c>
    </row>
    <row r="1307" spans="1:13">
      <c r="A1307" s="207">
        <f>'Identificação-TCE'!$A$13</f>
        <v>1</v>
      </c>
      <c r="B1307" s="168" t="e">
        <f>IF(AND(G1307&lt;&gt;"",H1307&gt;0,I1307&lt;&gt;"",J1307&lt;&gt;0,K1307&lt;&gt;0),COUNT($B$11:B1306)+1,"")</f>
        <v>#N/A</v>
      </c>
      <c r="C1307" s="207">
        <f>IF('Orçamento Base'!$M1306=0,0,'Orçamento Base'!$D1306)</f>
        <v>0</v>
      </c>
      <c r="D1307" s="212" t="e">
        <f>IF('Orçamento Base'!$F1306=Aux.!$G$11,"CONTRATACAO_PUBLICA",IF(VLOOKUP($C1307,'Orçamento Base'!$D$11:$G$2116,3,FALSE)="INDEXADO",VLOOKUP(VLOOKUP($C1306,'Orçamento Base'!$D$11:$G$2116,2,FALSE),'Index N_DESON.'!$A$9:$B$604,2),VLOOKUP($C1307,'Orçamento Base'!$D$11:$G$2116,3,FALSE)))</f>
        <v>#N/A</v>
      </c>
      <c r="E1307" s="208" t="e">
        <f>VLOOKUP($C1307,'Orçamento Base'!$D$11:$S$1673,2,FALSE)</f>
        <v>#N/A</v>
      </c>
      <c r="F1307" s="211">
        <f>Dados!$C$7</f>
        <v>44652</v>
      </c>
      <c r="G1307" s="226" t="e">
        <f>VLOOKUP($C1307,'Orçamento Base'!$D$11:$S$1673,4,FALSE)</f>
        <v>#N/A</v>
      </c>
      <c r="H1307" s="377">
        <f>IFERROR(VLOOKUP($C1307,'Orçamento Base'!$D$11:$S$1673,6,FALSE),0)</f>
        <v>0</v>
      </c>
      <c r="I1307" s="208" t="e">
        <f>VLOOKUP($C1307,'Orçamento Base'!$D$11:$S$1673,5,FALSE)</f>
        <v>#N/A</v>
      </c>
      <c r="J1307" s="167" t="e">
        <f>IF(Comparativo!$E$6="Tabela Não Desonerada",VLOOKUP($C1307,'Orçamento Base'!$D$11:$S$1673,12,FALSE),VLOOKUP($C1307,#REF!,12,FALSE))</f>
        <v>#N/A</v>
      </c>
      <c r="K1307" s="167">
        <f>IFERROR(IF(Comparativo!$E$6="Tabela Não Desonerada",VLOOKUP($C1307,'Orçamento Base'!$D$11:$S$1673,16,FALSE),VLOOKUP($C1307,#REF!,16,FALSE)),0)</f>
        <v>0</v>
      </c>
      <c r="L1307" s="575" t="e">
        <f>IF(AND($D1307="COMPOSICAO_PROPRIA",'Orçamento Base'!$N1307="-"),"14,18%",IF(AND($D1307="MERCADO",'Orçamento Base'!$N1307="-"),"15,38%",IF(Comparativo!$E$6="Tabela Não Desonerada",VLOOKUP($C1307,'Orçamento Base'!$D$11:$S$1673,11,FALSE),VLOOKUP($C1307,#REF!,11,FALSE))))</f>
        <v>#N/A</v>
      </c>
      <c r="M1307" s="209">
        <f>IF(Comparativo!$E$6="Tabela Não Desonerada",Encargos!$F$44,Encargos!$D$44)</f>
        <v>1.1122000000000001</v>
      </c>
    </row>
    <row r="1308" spans="1:13">
      <c r="A1308" s="207">
        <f>'Identificação-TCE'!$A$13</f>
        <v>1</v>
      </c>
      <c r="B1308" s="168" t="e">
        <f>IF(AND(G1308&lt;&gt;"",H1308&gt;0,I1308&lt;&gt;"",J1308&lt;&gt;0,K1308&lt;&gt;0),COUNT($B$11:B1307)+1,"")</f>
        <v>#N/A</v>
      </c>
      <c r="C1308" s="207">
        <f>IF('Orçamento Base'!$M1307=0,0,'Orçamento Base'!$D1307)</f>
        <v>0</v>
      </c>
      <c r="D1308" s="212" t="e">
        <f>IF('Orçamento Base'!$F1307=Aux.!$G$11,"CONTRATACAO_PUBLICA",IF(VLOOKUP($C1308,'Orçamento Base'!$D$11:$G$2116,3,FALSE)="INDEXADO",VLOOKUP(VLOOKUP($C1307,'Orçamento Base'!$D$11:$G$2116,2,FALSE),'Index N_DESON.'!$A$9:$B$604,2),VLOOKUP($C1308,'Orçamento Base'!$D$11:$G$2116,3,FALSE)))</f>
        <v>#N/A</v>
      </c>
      <c r="E1308" s="208" t="e">
        <f>VLOOKUP($C1308,'Orçamento Base'!$D$11:$S$1673,2,FALSE)</f>
        <v>#N/A</v>
      </c>
      <c r="F1308" s="211">
        <f>Dados!$C$7</f>
        <v>44652</v>
      </c>
      <c r="G1308" s="226" t="e">
        <f>VLOOKUP($C1308,'Orçamento Base'!$D$11:$S$1673,4,FALSE)</f>
        <v>#N/A</v>
      </c>
      <c r="H1308" s="377">
        <f>IFERROR(VLOOKUP($C1308,'Orçamento Base'!$D$11:$S$1673,6,FALSE),0)</f>
        <v>0</v>
      </c>
      <c r="I1308" s="208" t="e">
        <f>VLOOKUP($C1308,'Orçamento Base'!$D$11:$S$1673,5,FALSE)</f>
        <v>#N/A</v>
      </c>
      <c r="J1308" s="167" t="e">
        <f>IF(Comparativo!$E$6="Tabela Não Desonerada",VLOOKUP($C1308,'Orçamento Base'!$D$11:$S$1673,12,FALSE),VLOOKUP($C1308,#REF!,12,FALSE))</f>
        <v>#N/A</v>
      </c>
      <c r="K1308" s="167">
        <f>IFERROR(IF(Comparativo!$E$6="Tabela Não Desonerada",VLOOKUP($C1308,'Orçamento Base'!$D$11:$S$1673,16,FALSE),VLOOKUP($C1308,#REF!,16,FALSE)),0)</f>
        <v>0</v>
      </c>
      <c r="L1308" s="575" t="e">
        <f>IF(AND($D1308="COMPOSICAO_PROPRIA",'Orçamento Base'!$N1308="-"),"14,18%",IF(AND($D1308="MERCADO",'Orçamento Base'!$N1308="-"),"15,38%",IF(Comparativo!$E$6="Tabela Não Desonerada",VLOOKUP($C1308,'Orçamento Base'!$D$11:$S$1673,11,FALSE),VLOOKUP($C1308,#REF!,11,FALSE))))</f>
        <v>#N/A</v>
      </c>
      <c r="M1308" s="209">
        <f>IF(Comparativo!$E$6="Tabela Não Desonerada",Encargos!$F$44,Encargos!$D$44)</f>
        <v>1.1122000000000001</v>
      </c>
    </row>
    <row r="1309" spans="1:13">
      <c r="A1309" s="207">
        <f>'Identificação-TCE'!$A$13</f>
        <v>1</v>
      </c>
      <c r="B1309" s="168" t="e">
        <f>IF(AND(G1309&lt;&gt;"",H1309&gt;0,I1309&lt;&gt;"",J1309&lt;&gt;0,K1309&lt;&gt;0),COUNT($B$11:B1308)+1,"")</f>
        <v>#N/A</v>
      </c>
      <c r="C1309" s="207">
        <f>IF('Orçamento Base'!$M1308=0,0,'Orçamento Base'!$D1308)</f>
        <v>0</v>
      </c>
      <c r="D1309" s="212" t="e">
        <f>IF('Orçamento Base'!$F1308=Aux.!$G$11,"CONTRATACAO_PUBLICA",IF(VLOOKUP($C1309,'Orçamento Base'!$D$11:$G$2116,3,FALSE)="INDEXADO",VLOOKUP(VLOOKUP($C1308,'Orçamento Base'!$D$11:$G$2116,2,FALSE),'Index N_DESON.'!$A$9:$B$604,2),VLOOKUP($C1309,'Orçamento Base'!$D$11:$G$2116,3,FALSE)))</f>
        <v>#N/A</v>
      </c>
      <c r="E1309" s="208" t="e">
        <f>VLOOKUP($C1309,'Orçamento Base'!$D$11:$S$1673,2,FALSE)</f>
        <v>#N/A</v>
      </c>
      <c r="F1309" s="211">
        <f>Dados!$C$7</f>
        <v>44652</v>
      </c>
      <c r="G1309" s="226" t="e">
        <f>VLOOKUP($C1309,'Orçamento Base'!$D$11:$S$1673,4,FALSE)</f>
        <v>#N/A</v>
      </c>
      <c r="H1309" s="377">
        <f>IFERROR(VLOOKUP($C1309,'Orçamento Base'!$D$11:$S$1673,6,FALSE),0)</f>
        <v>0</v>
      </c>
      <c r="I1309" s="208" t="e">
        <f>VLOOKUP($C1309,'Orçamento Base'!$D$11:$S$1673,5,FALSE)</f>
        <v>#N/A</v>
      </c>
      <c r="J1309" s="167" t="e">
        <f>IF(Comparativo!$E$6="Tabela Não Desonerada",VLOOKUP($C1309,'Orçamento Base'!$D$11:$S$1673,12,FALSE),VLOOKUP($C1309,#REF!,12,FALSE))</f>
        <v>#N/A</v>
      </c>
      <c r="K1309" s="167">
        <f>IFERROR(IF(Comparativo!$E$6="Tabela Não Desonerada",VLOOKUP($C1309,'Orçamento Base'!$D$11:$S$1673,16,FALSE),VLOOKUP($C1309,#REF!,16,FALSE)),0)</f>
        <v>0</v>
      </c>
      <c r="L1309" s="575" t="e">
        <f>IF(AND($D1309="COMPOSICAO_PROPRIA",'Orçamento Base'!$N1309="-"),"14,18%",IF(AND($D1309="MERCADO",'Orçamento Base'!$N1309="-"),"15,38%",IF(Comparativo!$E$6="Tabela Não Desonerada",VLOOKUP($C1309,'Orçamento Base'!$D$11:$S$1673,11,FALSE),VLOOKUP($C1309,#REF!,11,FALSE))))</f>
        <v>#N/A</v>
      </c>
      <c r="M1309" s="209">
        <f>IF(Comparativo!$E$6="Tabela Não Desonerada",Encargos!$F$44,Encargos!$D$44)</f>
        <v>1.1122000000000001</v>
      </c>
    </row>
    <row r="1310" spans="1:13">
      <c r="A1310" s="207">
        <f>'Identificação-TCE'!$A$13</f>
        <v>1</v>
      </c>
      <c r="B1310" s="168" t="e">
        <f>IF(AND(G1310&lt;&gt;"",H1310&gt;0,I1310&lt;&gt;"",J1310&lt;&gt;0,K1310&lt;&gt;0),COUNT($B$11:B1309)+1,"")</f>
        <v>#N/A</v>
      </c>
      <c r="C1310" s="207">
        <f>IF('Orçamento Base'!$M1309=0,0,'Orçamento Base'!$D1309)</f>
        <v>0</v>
      </c>
      <c r="D1310" s="212" t="e">
        <f>IF('Orçamento Base'!$F1309=Aux.!$G$11,"CONTRATACAO_PUBLICA",IF(VLOOKUP($C1310,'Orçamento Base'!$D$11:$G$2116,3,FALSE)="INDEXADO",VLOOKUP(VLOOKUP($C1309,'Orçamento Base'!$D$11:$G$2116,2,FALSE),'Index N_DESON.'!$A$9:$B$604,2),VLOOKUP($C1310,'Orçamento Base'!$D$11:$G$2116,3,FALSE)))</f>
        <v>#N/A</v>
      </c>
      <c r="E1310" s="208" t="e">
        <f>VLOOKUP($C1310,'Orçamento Base'!$D$11:$S$1673,2,FALSE)</f>
        <v>#N/A</v>
      </c>
      <c r="F1310" s="211">
        <f>Dados!$C$7</f>
        <v>44652</v>
      </c>
      <c r="G1310" s="226" t="e">
        <f>VLOOKUP($C1310,'Orçamento Base'!$D$11:$S$1673,4,FALSE)</f>
        <v>#N/A</v>
      </c>
      <c r="H1310" s="377">
        <f>IFERROR(VLOOKUP($C1310,'Orçamento Base'!$D$11:$S$1673,6,FALSE),0)</f>
        <v>0</v>
      </c>
      <c r="I1310" s="208" t="e">
        <f>VLOOKUP($C1310,'Orçamento Base'!$D$11:$S$1673,5,FALSE)</f>
        <v>#N/A</v>
      </c>
      <c r="J1310" s="167" t="e">
        <f>IF(Comparativo!$E$6="Tabela Não Desonerada",VLOOKUP($C1310,'Orçamento Base'!$D$11:$S$1673,12,FALSE),VLOOKUP($C1310,#REF!,12,FALSE))</f>
        <v>#N/A</v>
      </c>
      <c r="K1310" s="167">
        <f>IFERROR(IF(Comparativo!$E$6="Tabela Não Desonerada",VLOOKUP($C1310,'Orçamento Base'!$D$11:$S$1673,16,FALSE),VLOOKUP($C1310,#REF!,16,FALSE)),0)</f>
        <v>0</v>
      </c>
      <c r="L1310" s="575" t="e">
        <f>IF(AND($D1310="COMPOSICAO_PROPRIA",'Orçamento Base'!$N1310="-"),"14,18%",IF(AND($D1310="MERCADO",'Orçamento Base'!$N1310="-"),"15,38%",IF(Comparativo!$E$6="Tabela Não Desonerada",VLOOKUP($C1310,'Orçamento Base'!$D$11:$S$1673,11,FALSE),VLOOKUP($C1310,#REF!,11,FALSE))))</f>
        <v>#N/A</v>
      </c>
      <c r="M1310" s="209">
        <f>IF(Comparativo!$E$6="Tabela Não Desonerada",Encargos!$F$44,Encargos!$D$44)</f>
        <v>1.1122000000000001</v>
      </c>
    </row>
    <row r="1311" spans="1:13">
      <c r="A1311" s="207">
        <f>'Identificação-TCE'!$A$13</f>
        <v>1</v>
      </c>
      <c r="B1311" s="168" t="e">
        <f>IF(AND(G1311&lt;&gt;"",H1311&gt;0,I1311&lt;&gt;"",J1311&lt;&gt;0,K1311&lt;&gt;0),COUNT($B$11:B1310)+1,"")</f>
        <v>#N/A</v>
      </c>
      <c r="C1311" s="207">
        <f>IF('Orçamento Base'!$M1310=0,0,'Orçamento Base'!$D1310)</f>
        <v>0</v>
      </c>
      <c r="D1311" s="212" t="e">
        <f>IF('Orçamento Base'!$F1310=Aux.!$G$11,"CONTRATACAO_PUBLICA",IF(VLOOKUP($C1311,'Orçamento Base'!$D$11:$G$2116,3,FALSE)="INDEXADO",VLOOKUP(VLOOKUP($C1310,'Orçamento Base'!$D$11:$G$2116,2,FALSE),'Index N_DESON.'!$A$9:$B$604,2),VLOOKUP($C1311,'Orçamento Base'!$D$11:$G$2116,3,FALSE)))</f>
        <v>#N/A</v>
      </c>
      <c r="E1311" s="208" t="e">
        <f>VLOOKUP($C1311,'Orçamento Base'!$D$11:$S$1673,2,FALSE)</f>
        <v>#N/A</v>
      </c>
      <c r="F1311" s="211">
        <f>Dados!$C$7</f>
        <v>44652</v>
      </c>
      <c r="G1311" s="226" t="e">
        <f>VLOOKUP($C1311,'Orçamento Base'!$D$11:$S$1673,4,FALSE)</f>
        <v>#N/A</v>
      </c>
      <c r="H1311" s="377">
        <f>IFERROR(VLOOKUP($C1311,'Orçamento Base'!$D$11:$S$1673,6,FALSE),0)</f>
        <v>0</v>
      </c>
      <c r="I1311" s="208" t="e">
        <f>VLOOKUP($C1311,'Orçamento Base'!$D$11:$S$1673,5,FALSE)</f>
        <v>#N/A</v>
      </c>
      <c r="J1311" s="167" t="e">
        <f>IF(Comparativo!$E$6="Tabela Não Desonerada",VLOOKUP($C1311,'Orçamento Base'!$D$11:$S$1673,12,FALSE),VLOOKUP($C1311,#REF!,12,FALSE))</f>
        <v>#N/A</v>
      </c>
      <c r="K1311" s="167">
        <f>IFERROR(IF(Comparativo!$E$6="Tabela Não Desonerada",VLOOKUP($C1311,'Orçamento Base'!$D$11:$S$1673,16,FALSE),VLOOKUP($C1311,#REF!,16,FALSE)),0)</f>
        <v>0</v>
      </c>
      <c r="L1311" s="575" t="e">
        <f>IF(AND($D1311="COMPOSICAO_PROPRIA",'Orçamento Base'!$N1311="-"),"14,18%",IF(AND($D1311="MERCADO",'Orçamento Base'!$N1311="-"),"15,38%",IF(Comparativo!$E$6="Tabela Não Desonerada",VLOOKUP($C1311,'Orçamento Base'!$D$11:$S$1673,11,FALSE),VLOOKUP($C1311,#REF!,11,FALSE))))</f>
        <v>#N/A</v>
      </c>
      <c r="M1311" s="209">
        <f>IF(Comparativo!$E$6="Tabela Não Desonerada",Encargos!$F$44,Encargos!$D$44)</f>
        <v>1.1122000000000001</v>
      </c>
    </row>
    <row r="1312" spans="1:13">
      <c r="A1312" s="207">
        <f>'Identificação-TCE'!$A$13</f>
        <v>1</v>
      </c>
      <c r="B1312" s="168" t="e">
        <f>IF(AND(G1312&lt;&gt;"",H1312&gt;0,I1312&lt;&gt;"",J1312&lt;&gt;0,K1312&lt;&gt;0),COUNT($B$11:B1311)+1,"")</f>
        <v>#N/A</v>
      </c>
      <c r="C1312" s="207">
        <f>IF('Orçamento Base'!$M1311=0,0,'Orçamento Base'!$D1311)</f>
        <v>0</v>
      </c>
      <c r="D1312" s="212" t="e">
        <f>IF('Orçamento Base'!$F1311=Aux.!$G$11,"CONTRATACAO_PUBLICA",IF(VLOOKUP($C1312,'Orçamento Base'!$D$11:$G$2116,3,FALSE)="INDEXADO",VLOOKUP(VLOOKUP($C1311,'Orçamento Base'!$D$11:$G$2116,2,FALSE),'Index N_DESON.'!$A$9:$B$604,2),VLOOKUP($C1312,'Orçamento Base'!$D$11:$G$2116,3,FALSE)))</f>
        <v>#N/A</v>
      </c>
      <c r="E1312" s="208" t="e">
        <f>VLOOKUP($C1312,'Orçamento Base'!$D$11:$S$1673,2,FALSE)</f>
        <v>#N/A</v>
      </c>
      <c r="F1312" s="211">
        <f>Dados!$C$7</f>
        <v>44652</v>
      </c>
      <c r="G1312" s="226" t="e">
        <f>VLOOKUP($C1312,'Orçamento Base'!$D$11:$S$1673,4,FALSE)</f>
        <v>#N/A</v>
      </c>
      <c r="H1312" s="377">
        <f>IFERROR(VLOOKUP($C1312,'Orçamento Base'!$D$11:$S$1673,6,FALSE),0)</f>
        <v>0</v>
      </c>
      <c r="I1312" s="208" t="e">
        <f>VLOOKUP($C1312,'Orçamento Base'!$D$11:$S$1673,5,FALSE)</f>
        <v>#N/A</v>
      </c>
      <c r="J1312" s="167" t="e">
        <f>IF(Comparativo!$E$6="Tabela Não Desonerada",VLOOKUP($C1312,'Orçamento Base'!$D$11:$S$1673,12,FALSE),VLOOKUP($C1312,#REF!,12,FALSE))</f>
        <v>#N/A</v>
      </c>
      <c r="K1312" s="167">
        <f>IFERROR(IF(Comparativo!$E$6="Tabela Não Desonerada",VLOOKUP($C1312,'Orçamento Base'!$D$11:$S$1673,16,FALSE),VLOOKUP($C1312,#REF!,16,FALSE)),0)</f>
        <v>0</v>
      </c>
      <c r="L1312" s="575" t="e">
        <f>IF(AND($D1312="COMPOSICAO_PROPRIA",'Orçamento Base'!$N1312="-"),"14,18%",IF(AND($D1312="MERCADO",'Orçamento Base'!$N1312="-"),"15,38%",IF(Comparativo!$E$6="Tabela Não Desonerada",VLOOKUP($C1312,'Orçamento Base'!$D$11:$S$1673,11,FALSE),VLOOKUP($C1312,#REF!,11,FALSE))))</f>
        <v>#N/A</v>
      </c>
      <c r="M1312" s="209">
        <f>IF(Comparativo!$E$6="Tabela Não Desonerada",Encargos!$F$44,Encargos!$D$44)</f>
        <v>1.1122000000000001</v>
      </c>
    </row>
    <row r="1313" spans="1:13">
      <c r="A1313" s="207">
        <f>'Identificação-TCE'!$A$13</f>
        <v>1</v>
      </c>
      <c r="B1313" s="168" t="e">
        <f>IF(AND(G1313&lt;&gt;"",H1313&gt;0,I1313&lt;&gt;"",J1313&lt;&gt;0,K1313&lt;&gt;0),COUNT($B$11:B1312)+1,"")</f>
        <v>#N/A</v>
      </c>
      <c r="C1313" s="207">
        <f>IF('Orçamento Base'!$M1312=0,0,'Orçamento Base'!$D1312)</f>
        <v>0</v>
      </c>
      <c r="D1313" s="212" t="e">
        <f>IF('Orçamento Base'!$F1312=Aux.!$G$11,"CONTRATACAO_PUBLICA",IF(VLOOKUP($C1313,'Orçamento Base'!$D$11:$G$2116,3,FALSE)="INDEXADO",VLOOKUP(VLOOKUP($C1312,'Orçamento Base'!$D$11:$G$2116,2,FALSE),'Index N_DESON.'!$A$9:$B$604,2),VLOOKUP($C1313,'Orçamento Base'!$D$11:$G$2116,3,FALSE)))</f>
        <v>#N/A</v>
      </c>
      <c r="E1313" s="208" t="e">
        <f>VLOOKUP($C1313,'Orçamento Base'!$D$11:$S$1673,2,FALSE)</f>
        <v>#N/A</v>
      </c>
      <c r="F1313" s="211">
        <f>Dados!$C$7</f>
        <v>44652</v>
      </c>
      <c r="G1313" s="226" t="e">
        <f>VLOOKUP($C1313,'Orçamento Base'!$D$11:$S$1673,4,FALSE)</f>
        <v>#N/A</v>
      </c>
      <c r="H1313" s="377">
        <f>IFERROR(VLOOKUP($C1313,'Orçamento Base'!$D$11:$S$1673,6,FALSE),0)</f>
        <v>0</v>
      </c>
      <c r="I1313" s="208" t="e">
        <f>VLOOKUP($C1313,'Orçamento Base'!$D$11:$S$1673,5,FALSE)</f>
        <v>#N/A</v>
      </c>
      <c r="J1313" s="167" t="e">
        <f>IF(Comparativo!$E$6="Tabela Não Desonerada",VLOOKUP($C1313,'Orçamento Base'!$D$11:$S$1673,12,FALSE),VLOOKUP($C1313,#REF!,12,FALSE))</f>
        <v>#N/A</v>
      </c>
      <c r="K1313" s="167">
        <f>IFERROR(IF(Comparativo!$E$6="Tabela Não Desonerada",VLOOKUP($C1313,'Orçamento Base'!$D$11:$S$1673,16,FALSE),VLOOKUP($C1313,#REF!,16,FALSE)),0)</f>
        <v>0</v>
      </c>
      <c r="L1313" s="575" t="e">
        <f>IF(AND($D1313="COMPOSICAO_PROPRIA",'Orçamento Base'!$N1313="-"),"14,18%",IF(AND($D1313="MERCADO",'Orçamento Base'!$N1313="-"),"15,38%",IF(Comparativo!$E$6="Tabela Não Desonerada",VLOOKUP($C1313,'Orçamento Base'!$D$11:$S$1673,11,FALSE),VLOOKUP($C1313,#REF!,11,FALSE))))</f>
        <v>#N/A</v>
      </c>
      <c r="M1313" s="209">
        <f>IF(Comparativo!$E$6="Tabela Não Desonerada",Encargos!$F$44,Encargos!$D$44)</f>
        <v>1.1122000000000001</v>
      </c>
    </row>
    <row r="1314" spans="1:13">
      <c r="A1314" s="207">
        <f>'Identificação-TCE'!$A$13</f>
        <v>1</v>
      </c>
      <c r="B1314" s="168" t="e">
        <f>IF(AND(G1314&lt;&gt;"",H1314&gt;0,I1314&lt;&gt;"",J1314&lt;&gt;0,K1314&lt;&gt;0),COUNT($B$11:B1313)+1,"")</f>
        <v>#N/A</v>
      </c>
      <c r="C1314" s="207">
        <f>IF('Orçamento Base'!$M1313=0,0,'Orçamento Base'!$D1313)</f>
        <v>0</v>
      </c>
      <c r="D1314" s="212" t="e">
        <f>IF('Orçamento Base'!$F1313=Aux.!$G$11,"CONTRATACAO_PUBLICA",IF(VLOOKUP($C1314,'Orçamento Base'!$D$11:$G$2116,3,FALSE)="INDEXADO",VLOOKUP(VLOOKUP($C1313,'Orçamento Base'!$D$11:$G$2116,2,FALSE),'Index N_DESON.'!$A$9:$B$604,2),VLOOKUP($C1314,'Orçamento Base'!$D$11:$G$2116,3,FALSE)))</f>
        <v>#N/A</v>
      </c>
      <c r="E1314" s="208" t="e">
        <f>VLOOKUP($C1314,'Orçamento Base'!$D$11:$S$1673,2,FALSE)</f>
        <v>#N/A</v>
      </c>
      <c r="F1314" s="211">
        <f>Dados!$C$7</f>
        <v>44652</v>
      </c>
      <c r="G1314" s="226" t="e">
        <f>VLOOKUP($C1314,'Orçamento Base'!$D$11:$S$1673,4,FALSE)</f>
        <v>#N/A</v>
      </c>
      <c r="H1314" s="377">
        <f>IFERROR(VLOOKUP($C1314,'Orçamento Base'!$D$11:$S$1673,6,FALSE),0)</f>
        <v>0</v>
      </c>
      <c r="I1314" s="208" t="e">
        <f>VLOOKUP($C1314,'Orçamento Base'!$D$11:$S$1673,5,FALSE)</f>
        <v>#N/A</v>
      </c>
      <c r="J1314" s="167" t="e">
        <f>IF(Comparativo!$E$6="Tabela Não Desonerada",VLOOKUP($C1314,'Orçamento Base'!$D$11:$S$1673,12,FALSE),VLOOKUP($C1314,#REF!,12,FALSE))</f>
        <v>#N/A</v>
      </c>
      <c r="K1314" s="167">
        <f>IFERROR(IF(Comparativo!$E$6="Tabela Não Desonerada",VLOOKUP($C1314,'Orçamento Base'!$D$11:$S$1673,16,FALSE),VLOOKUP($C1314,#REF!,16,FALSE)),0)</f>
        <v>0</v>
      </c>
      <c r="L1314" s="575" t="e">
        <f>IF(AND($D1314="COMPOSICAO_PROPRIA",'Orçamento Base'!$N1314="-"),"14,18%",IF(AND($D1314="MERCADO",'Orçamento Base'!$N1314="-"),"15,38%",IF(Comparativo!$E$6="Tabela Não Desonerada",VLOOKUP($C1314,'Orçamento Base'!$D$11:$S$1673,11,FALSE),VLOOKUP($C1314,#REF!,11,FALSE))))</f>
        <v>#N/A</v>
      </c>
      <c r="M1314" s="209">
        <f>IF(Comparativo!$E$6="Tabela Não Desonerada",Encargos!$F$44,Encargos!$D$44)</f>
        <v>1.1122000000000001</v>
      </c>
    </row>
    <row r="1315" spans="1:13">
      <c r="A1315" s="207">
        <f>'Identificação-TCE'!$A$13</f>
        <v>1</v>
      </c>
      <c r="B1315" s="168" t="e">
        <f>IF(AND(G1315&lt;&gt;"",H1315&gt;0,I1315&lt;&gt;"",J1315&lt;&gt;0,K1315&lt;&gt;0),COUNT($B$11:B1314)+1,"")</f>
        <v>#N/A</v>
      </c>
      <c r="C1315" s="207">
        <f>IF('Orçamento Base'!$M1314=0,0,'Orçamento Base'!$D1314)</f>
        <v>0</v>
      </c>
      <c r="D1315" s="212" t="e">
        <f>IF('Orçamento Base'!$F1314=Aux.!$G$11,"CONTRATACAO_PUBLICA",IF(VLOOKUP($C1315,'Orçamento Base'!$D$11:$G$2116,3,FALSE)="INDEXADO",VLOOKUP(VLOOKUP($C1314,'Orçamento Base'!$D$11:$G$2116,2,FALSE),'Index N_DESON.'!$A$9:$B$604,2),VLOOKUP($C1315,'Orçamento Base'!$D$11:$G$2116,3,FALSE)))</f>
        <v>#N/A</v>
      </c>
      <c r="E1315" s="208" t="e">
        <f>VLOOKUP($C1315,'Orçamento Base'!$D$11:$S$1673,2,FALSE)</f>
        <v>#N/A</v>
      </c>
      <c r="F1315" s="211">
        <f>Dados!$C$7</f>
        <v>44652</v>
      </c>
      <c r="G1315" s="226" t="e">
        <f>VLOOKUP($C1315,'Orçamento Base'!$D$11:$S$1673,4,FALSE)</f>
        <v>#N/A</v>
      </c>
      <c r="H1315" s="377">
        <f>IFERROR(VLOOKUP($C1315,'Orçamento Base'!$D$11:$S$1673,6,FALSE),0)</f>
        <v>0</v>
      </c>
      <c r="I1315" s="208" t="e">
        <f>VLOOKUP($C1315,'Orçamento Base'!$D$11:$S$1673,5,FALSE)</f>
        <v>#N/A</v>
      </c>
      <c r="J1315" s="167" t="e">
        <f>IF(Comparativo!$E$6="Tabela Não Desonerada",VLOOKUP($C1315,'Orçamento Base'!$D$11:$S$1673,12,FALSE),VLOOKUP($C1315,#REF!,12,FALSE))</f>
        <v>#N/A</v>
      </c>
      <c r="K1315" s="167">
        <f>IFERROR(IF(Comparativo!$E$6="Tabela Não Desonerada",VLOOKUP($C1315,'Orçamento Base'!$D$11:$S$1673,16,FALSE),VLOOKUP($C1315,#REF!,16,FALSE)),0)</f>
        <v>0</v>
      </c>
      <c r="L1315" s="575" t="e">
        <f>IF(AND($D1315="COMPOSICAO_PROPRIA",'Orçamento Base'!$N1315="-"),"14,18%",IF(AND($D1315="MERCADO",'Orçamento Base'!$N1315="-"),"15,38%",IF(Comparativo!$E$6="Tabela Não Desonerada",VLOOKUP($C1315,'Orçamento Base'!$D$11:$S$1673,11,FALSE),VLOOKUP($C1315,#REF!,11,FALSE))))</f>
        <v>#N/A</v>
      </c>
      <c r="M1315" s="209">
        <f>IF(Comparativo!$E$6="Tabela Não Desonerada",Encargos!$F$44,Encargos!$D$44)</f>
        <v>1.1122000000000001</v>
      </c>
    </row>
    <row r="1316" spans="1:13">
      <c r="A1316" s="207">
        <f>'Identificação-TCE'!$A$13</f>
        <v>1</v>
      </c>
      <c r="B1316" s="168" t="e">
        <f>IF(AND(G1316&lt;&gt;"",H1316&gt;0,I1316&lt;&gt;"",J1316&lt;&gt;0,K1316&lt;&gt;0),COUNT($B$11:B1315)+1,"")</f>
        <v>#N/A</v>
      </c>
      <c r="C1316" s="207">
        <f>IF('Orçamento Base'!$M1315=0,0,'Orçamento Base'!$D1315)</f>
        <v>0</v>
      </c>
      <c r="D1316" s="212" t="e">
        <f>IF('Orçamento Base'!$F1315=Aux.!$G$11,"CONTRATACAO_PUBLICA",IF(VLOOKUP($C1316,'Orçamento Base'!$D$11:$G$2116,3,FALSE)="INDEXADO",VLOOKUP(VLOOKUP($C1315,'Orçamento Base'!$D$11:$G$2116,2,FALSE),'Index N_DESON.'!$A$9:$B$604,2),VLOOKUP($C1316,'Orçamento Base'!$D$11:$G$2116,3,FALSE)))</f>
        <v>#N/A</v>
      </c>
      <c r="E1316" s="208" t="e">
        <f>VLOOKUP($C1316,'Orçamento Base'!$D$11:$S$1673,2,FALSE)</f>
        <v>#N/A</v>
      </c>
      <c r="F1316" s="211">
        <f>Dados!$C$7</f>
        <v>44652</v>
      </c>
      <c r="G1316" s="226" t="e">
        <f>VLOOKUP($C1316,'Orçamento Base'!$D$11:$S$1673,4,FALSE)</f>
        <v>#N/A</v>
      </c>
      <c r="H1316" s="377">
        <f>IFERROR(VLOOKUP($C1316,'Orçamento Base'!$D$11:$S$1673,6,FALSE),0)</f>
        <v>0</v>
      </c>
      <c r="I1316" s="208" t="e">
        <f>VLOOKUP($C1316,'Orçamento Base'!$D$11:$S$1673,5,FALSE)</f>
        <v>#N/A</v>
      </c>
      <c r="J1316" s="167" t="e">
        <f>IF(Comparativo!$E$6="Tabela Não Desonerada",VLOOKUP($C1316,'Orçamento Base'!$D$11:$S$1673,12,FALSE),VLOOKUP($C1316,#REF!,12,FALSE))</f>
        <v>#N/A</v>
      </c>
      <c r="K1316" s="167">
        <f>IFERROR(IF(Comparativo!$E$6="Tabela Não Desonerada",VLOOKUP($C1316,'Orçamento Base'!$D$11:$S$1673,16,FALSE),VLOOKUP($C1316,#REF!,16,FALSE)),0)</f>
        <v>0</v>
      </c>
      <c r="L1316" s="575" t="e">
        <f>IF(AND($D1316="COMPOSICAO_PROPRIA",'Orçamento Base'!$N1316="-"),"14,18%",IF(AND($D1316="MERCADO",'Orçamento Base'!$N1316="-"),"15,38%",IF(Comparativo!$E$6="Tabela Não Desonerada",VLOOKUP($C1316,'Orçamento Base'!$D$11:$S$1673,11,FALSE),VLOOKUP($C1316,#REF!,11,FALSE))))</f>
        <v>#N/A</v>
      </c>
      <c r="M1316" s="209">
        <f>IF(Comparativo!$E$6="Tabela Não Desonerada",Encargos!$F$44,Encargos!$D$44)</f>
        <v>1.1122000000000001</v>
      </c>
    </row>
    <row r="1317" spans="1:13">
      <c r="A1317" s="207">
        <f>'Identificação-TCE'!$A$13</f>
        <v>1</v>
      </c>
      <c r="B1317" s="168" t="e">
        <f>IF(AND(G1317&lt;&gt;"",H1317&gt;0,I1317&lt;&gt;"",J1317&lt;&gt;0,K1317&lt;&gt;0),COUNT($B$11:B1316)+1,"")</f>
        <v>#N/A</v>
      </c>
      <c r="C1317" s="207">
        <f>IF('Orçamento Base'!$M1316=0,0,'Orçamento Base'!$D1316)</f>
        <v>0</v>
      </c>
      <c r="D1317" s="212" t="e">
        <f>IF('Orçamento Base'!$F1316=Aux.!$G$11,"CONTRATACAO_PUBLICA",IF(VLOOKUP($C1317,'Orçamento Base'!$D$11:$G$2116,3,FALSE)="INDEXADO",VLOOKUP(VLOOKUP($C1316,'Orçamento Base'!$D$11:$G$2116,2,FALSE),'Index N_DESON.'!$A$9:$B$604,2),VLOOKUP($C1317,'Orçamento Base'!$D$11:$G$2116,3,FALSE)))</f>
        <v>#N/A</v>
      </c>
      <c r="E1317" s="208" t="e">
        <f>VLOOKUP($C1317,'Orçamento Base'!$D$11:$S$1673,2,FALSE)</f>
        <v>#N/A</v>
      </c>
      <c r="F1317" s="211">
        <f>Dados!$C$7</f>
        <v>44652</v>
      </c>
      <c r="G1317" s="226" t="e">
        <f>VLOOKUP($C1317,'Orçamento Base'!$D$11:$S$1673,4,FALSE)</f>
        <v>#N/A</v>
      </c>
      <c r="H1317" s="377">
        <f>IFERROR(VLOOKUP($C1317,'Orçamento Base'!$D$11:$S$1673,6,FALSE),0)</f>
        <v>0</v>
      </c>
      <c r="I1317" s="208" t="e">
        <f>VLOOKUP($C1317,'Orçamento Base'!$D$11:$S$1673,5,FALSE)</f>
        <v>#N/A</v>
      </c>
      <c r="J1317" s="167" t="e">
        <f>IF(Comparativo!$E$6="Tabela Não Desonerada",VLOOKUP($C1317,'Orçamento Base'!$D$11:$S$1673,12,FALSE),VLOOKUP($C1317,#REF!,12,FALSE))</f>
        <v>#N/A</v>
      </c>
      <c r="K1317" s="167">
        <f>IFERROR(IF(Comparativo!$E$6="Tabela Não Desonerada",VLOOKUP($C1317,'Orçamento Base'!$D$11:$S$1673,16,FALSE),VLOOKUP($C1317,#REF!,16,FALSE)),0)</f>
        <v>0</v>
      </c>
      <c r="L1317" s="575" t="e">
        <f>IF(AND($D1317="COMPOSICAO_PROPRIA",'Orçamento Base'!$N1317="-"),"14,18%",IF(AND($D1317="MERCADO",'Orçamento Base'!$N1317="-"),"15,38%",IF(Comparativo!$E$6="Tabela Não Desonerada",VLOOKUP($C1317,'Orçamento Base'!$D$11:$S$1673,11,FALSE),VLOOKUP($C1317,#REF!,11,FALSE))))</f>
        <v>#N/A</v>
      </c>
      <c r="M1317" s="209">
        <f>IF(Comparativo!$E$6="Tabela Não Desonerada",Encargos!$F$44,Encargos!$D$44)</f>
        <v>1.1122000000000001</v>
      </c>
    </row>
    <row r="1318" spans="1:13">
      <c r="A1318" s="207">
        <f>'Identificação-TCE'!$A$13</f>
        <v>1</v>
      </c>
      <c r="B1318" s="168" t="e">
        <f>IF(AND(G1318&lt;&gt;"",H1318&gt;0,I1318&lt;&gt;"",J1318&lt;&gt;0,K1318&lt;&gt;0),COUNT($B$11:B1317)+1,"")</f>
        <v>#N/A</v>
      </c>
      <c r="C1318" s="207">
        <f>IF('Orçamento Base'!$M1317=0,0,'Orçamento Base'!$D1317)</f>
        <v>0</v>
      </c>
      <c r="D1318" s="212" t="e">
        <f>IF('Orçamento Base'!$F1317=Aux.!$G$11,"CONTRATACAO_PUBLICA",IF(VLOOKUP($C1318,'Orçamento Base'!$D$11:$G$2116,3,FALSE)="INDEXADO",VLOOKUP(VLOOKUP($C1317,'Orçamento Base'!$D$11:$G$2116,2,FALSE),'Index N_DESON.'!$A$9:$B$604,2),VLOOKUP($C1318,'Orçamento Base'!$D$11:$G$2116,3,FALSE)))</f>
        <v>#N/A</v>
      </c>
      <c r="E1318" s="208" t="e">
        <f>VLOOKUP($C1318,'Orçamento Base'!$D$11:$S$1673,2,FALSE)</f>
        <v>#N/A</v>
      </c>
      <c r="F1318" s="211">
        <f>Dados!$C$7</f>
        <v>44652</v>
      </c>
      <c r="G1318" s="226" t="e">
        <f>VLOOKUP($C1318,'Orçamento Base'!$D$11:$S$1673,4,FALSE)</f>
        <v>#N/A</v>
      </c>
      <c r="H1318" s="377">
        <f>IFERROR(VLOOKUP($C1318,'Orçamento Base'!$D$11:$S$1673,6,FALSE),0)</f>
        <v>0</v>
      </c>
      <c r="I1318" s="208" t="e">
        <f>VLOOKUP($C1318,'Orçamento Base'!$D$11:$S$1673,5,FALSE)</f>
        <v>#N/A</v>
      </c>
      <c r="J1318" s="167" t="e">
        <f>IF(Comparativo!$E$6="Tabela Não Desonerada",VLOOKUP($C1318,'Orçamento Base'!$D$11:$S$1673,12,FALSE),VLOOKUP($C1318,#REF!,12,FALSE))</f>
        <v>#N/A</v>
      </c>
      <c r="K1318" s="167">
        <f>IFERROR(IF(Comparativo!$E$6="Tabela Não Desonerada",VLOOKUP($C1318,'Orçamento Base'!$D$11:$S$1673,16,FALSE),VLOOKUP($C1318,#REF!,16,FALSE)),0)</f>
        <v>0</v>
      </c>
      <c r="L1318" s="575" t="e">
        <f>IF(AND($D1318="COMPOSICAO_PROPRIA",'Orçamento Base'!$N1318="-"),"14,18%",IF(AND($D1318="MERCADO",'Orçamento Base'!$N1318="-"),"15,38%",IF(Comparativo!$E$6="Tabela Não Desonerada",VLOOKUP($C1318,'Orçamento Base'!$D$11:$S$1673,11,FALSE),VLOOKUP($C1318,#REF!,11,FALSE))))</f>
        <v>#N/A</v>
      </c>
      <c r="M1318" s="209">
        <f>IF(Comparativo!$E$6="Tabela Não Desonerada",Encargos!$F$44,Encargos!$D$44)</f>
        <v>1.1122000000000001</v>
      </c>
    </row>
    <row r="1319" spans="1:13">
      <c r="A1319" s="207">
        <f>'Identificação-TCE'!$A$13</f>
        <v>1</v>
      </c>
      <c r="B1319" s="168" t="e">
        <f>IF(AND(G1319&lt;&gt;"",H1319&gt;0,I1319&lt;&gt;"",J1319&lt;&gt;0,K1319&lt;&gt;0),COUNT($B$11:B1318)+1,"")</f>
        <v>#N/A</v>
      </c>
      <c r="C1319" s="207">
        <f>IF('Orçamento Base'!$M1318=0,0,'Orçamento Base'!$D1318)</f>
        <v>0</v>
      </c>
      <c r="D1319" s="212" t="e">
        <f>IF('Orçamento Base'!$F1318=Aux.!$G$11,"CONTRATACAO_PUBLICA",IF(VLOOKUP($C1319,'Orçamento Base'!$D$11:$G$2116,3,FALSE)="INDEXADO",VLOOKUP(VLOOKUP($C1318,'Orçamento Base'!$D$11:$G$2116,2,FALSE),'Index N_DESON.'!$A$9:$B$604,2),VLOOKUP($C1319,'Orçamento Base'!$D$11:$G$2116,3,FALSE)))</f>
        <v>#N/A</v>
      </c>
      <c r="E1319" s="208" t="e">
        <f>VLOOKUP($C1319,'Orçamento Base'!$D$11:$S$1673,2,FALSE)</f>
        <v>#N/A</v>
      </c>
      <c r="F1319" s="211">
        <f>Dados!$C$7</f>
        <v>44652</v>
      </c>
      <c r="G1319" s="226" t="e">
        <f>VLOOKUP($C1319,'Orçamento Base'!$D$11:$S$1673,4,FALSE)</f>
        <v>#N/A</v>
      </c>
      <c r="H1319" s="377">
        <f>IFERROR(VLOOKUP($C1319,'Orçamento Base'!$D$11:$S$1673,6,FALSE),0)</f>
        <v>0</v>
      </c>
      <c r="I1319" s="208" t="e">
        <f>VLOOKUP($C1319,'Orçamento Base'!$D$11:$S$1673,5,FALSE)</f>
        <v>#N/A</v>
      </c>
      <c r="J1319" s="167" t="e">
        <f>IF(Comparativo!$E$6="Tabela Não Desonerada",VLOOKUP($C1319,'Orçamento Base'!$D$11:$S$1673,12,FALSE),VLOOKUP($C1319,#REF!,12,FALSE))</f>
        <v>#N/A</v>
      </c>
      <c r="K1319" s="167">
        <f>IFERROR(IF(Comparativo!$E$6="Tabela Não Desonerada",VLOOKUP($C1319,'Orçamento Base'!$D$11:$S$1673,16,FALSE),VLOOKUP($C1319,#REF!,16,FALSE)),0)</f>
        <v>0</v>
      </c>
      <c r="L1319" s="575" t="e">
        <f>IF(AND($D1319="COMPOSICAO_PROPRIA",'Orçamento Base'!$N1319="-"),"14,18%",IF(AND($D1319="MERCADO",'Orçamento Base'!$N1319="-"),"15,38%",IF(Comparativo!$E$6="Tabela Não Desonerada",VLOOKUP($C1319,'Orçamento Base'!$D$11:$S$1673,11,FALSE),VLOOKUP($C1319,#REF!,11,FALSE))))</f>
        <v>#N/A</v>
      </c>
      <c r="M1319" s="209">
        <f>IF(Comparativo!$E$6="Tabela Não Desonerada",Encargos!$F$44,Encargos!$D$44)</f>
        <v>1.1122000000000001</v>
      </c>
    </row>
    <row r="1320" spans="1:13">
      <c r="A1320" s="207">
        <f>'Identificação-TCE'!$A$13</f>
        <v>1</v>
      </c>
      <c r="B1320" s="168" t="e">
        <f>IF(AND(G1320&lt;&gt;"",H1320&gt;0,I1320&lt;&gt;"",J1320&lt;&gt;0,K1320&lt;&gt;0),COUNT($B$11:B1319)+1,"")</f>
        <v>#N/A</v>
      </c>
      <c r="C1320" s="207">
        <f>IF('Orçamento Base'!$M1319=0,0,'Orçamento Base'!$D1319)</f>
        <v>0</v>
      </c>
      <c r="D1320" s="212" t="e">
        <f>IF('Orçamento Base'!$F1319=Aux.!$G$11,"CONTRATACAO_PUBLICA",IF(VLOOKUP($C1320,'Orçamento Base'!$D$11:$G$2116,3,FALSE)="INDEXADO",VLOOKUP(VLOOKUP($C1319,'Orçamento Base'!$D$11:$G$2116,2,FALSE),'Index N_DESON.'!$A$9:$B$604,2),VLOOKUP($C1320,'Orçamento Base'!$D$11:$G$2116,3,FALSE)))</f>
        <v>#N/A</v>
      </c>
      <c r="E1320" s="208" t="e">
        <f>VLOOKUP($C1320,'Orçamento Base'!$D$11:$S$1673,2,FALSE)</f>
        <v>#N/A</v>
      </c>
      <c r="F1320" s="211">
        <f>Dados!$C$7</f>
        <v>44652</v>
      </c>
      <c r="G1320" s="226" t="e">
        <f>VLOOKUP($C1320,'Orçamento Base'!$D$11:$S$1673,4,FALSE)</f>
        <v>#N/A</v>
      </c>
      <c r="H1320" s="377">
        <f>IFERROR(VLOOKUP($C1320,'Orçamento Base'!$D$11:$S$1673,6,FALSE),0)</f>
        <v>0</v>
      </c>
      <c r="I1320" s="208" t="e">
        <f>VLOOKUP($C1320,'Orçamento Base'!$D$11:$S$1673,5,FALSE)</f>
        <v>#N/A</v>
      </c>
      <c r="J1320" s="167" t="e">
        <f>IF(Comparativo!$E$6="Tabela Não Desonerada",VLOOKUP($C1320,'Orçamento Base'!$D$11:$S$1673,12,FALSE),VLOOKUP($C1320,#REF!,12,FALSE))</f>
        <v>#N/A</v>
      </c>
      <c r="K1320" s="167">
        <f>IFERROR(IF(Comparativo!$E$6="Tabela Não Desonerada",VLOOKUP($C1320,'Orçamento Base'!$D$11:$S$1673,16,FALSE),VLOOKUP($C1320,#REF!,16,FALSE)),0)</f>
        <v>0</v>
      </c>
      <c r="L1320" s="575" t="e">
        <f>IF(AND($D1320="COMPOSICAO_PROPRIA",'Orçamento Base'!$N1320="-"),"14,18%",IF(AND($D1320="MERCADO",'Orçamento Base'!$N1320="-"),"15,38%",IF(Comparativo!$E$6="Tabela Não Desonerada",VLOOKUP($C1320,'Orçamento Base'!$D$11:$S$1673,11,FALSE),VLOOKUP($C1320,#REF!,11,FALSE))))</f>
        <v>#N/A</v>
      </c>
      <c r="M1320" s="209">
        <f>IF(Comparativo!$E$6="Tabela Não Desonerada",Encargos!$F$44,Encargos!$D$44)</f>
        <v>1.1122000000000001</v>
      </c>
    </row>
    <row r="1321" spans="1:13">
      <c r="A1321" s="207">
        <f>'Identificação-TCE'!$A$13</f>
        <v>1</v>
      </c>
      <c r="B1321" s="168" t="e">
        <f>IF(AND(G1321&lt;&gt;"",H1321&gt;0,I1321&lt;&gt;"",J1321&lt;&gt;0,K1321&lt;&gt;0),COUNT($B$11:B1320)+1,"")</f>
        <v>#N/A</v>
      </c>
      <c r="C1321" s="207">
        <f>IF('Orçamento Base'!$M1320=0,0,'Orçamento Base'!$D1320)</f>
        <v>0</v>
      </c>
      <c r="D1321" s="212" t="e">
        <f>IF('Orçamento Base'!$F1320=Aux.!$G$11,"CONTRATACAO_PUBLICA",IF(VLOOKUP($C1321,'Orçamento Base'!$D$11:$G$2116,3,FALSE)="INDEXADO",VLOOKUP(VLOOKUP($C1320,'Orçamento Base'!$D$11:$G$2116,2,FALSE),'Index N_DESON.'!$A$9:$B$604,2),VLOOKUP($C1321,'Orçamento Base'!$D$11:$G$2116,3,FALSE)))</f>
        <v>#N/A</v>
      </c>
      <c r="E1321" s="208" t="e">
        <f>VLOOKUP($C1321,'Orçamento Base'!$D$11:$S$1673,2,FALSE)</f>
        <v>#N/A</v>
      </c>
      <c r="F1321" s="211">
        <f>Dados!$C$7</f>
        <v>44652</v>
      </c>
      <c r="G1321" s="226" t="e">
        <f>VLOOKUP($C1321,'Orçamento Base'!$D$11:$S$1673,4,FALSE)</f>
        <v>#N/A</v>
      </c>
      <c r="H1321" s="377">
        <f>IFERROR(VLOOKUP($C1321,'Orçamento Base'!$D$11:$S$1673,6,FALSE),0)</f>
        <v>0</v>
      </c>
      <c r="I1321" s="208" t="e">
        <f>VLOOKUP($C1321,'Orçamento Base'!$D$11:$S$1673,5,FALSE)</f>
        <v>#N/A</v>
      </c>
      <c r="J1321" s="167" t="e">
        <f>IF(Comparativo!$E$6="Tabela Não Desonerada",VLOOKUP($C1321,'Orçamento Base'!$D$11:$S$1673,12,FALSE),VLOOKUP($C1321,#REF!,12,FALSE))</f>
        <v>#N/A</v>
      </c>
      <c r="K1321" s="167">
        <f>IFERROR(IF(Comparativo!$E$6="Tabela Não Desonerada",VLOOKUP($C1321,'Orçamento Base'!$D$11:$S$1673,16,FALSE),VLOOKUP($C1321,#REF!,16,FALSE)),0)</f>
        <v>0</v>
      </c>
      <c r="L1321" s="575" t="e">
        <f>IF(AND($D1321="COMPOSICAO_PROPRIA",'Orçamento Base'!$N1321="-"),"14,18%",IF(AND($D1321="MERCADO",'Orçamento Base'!$N1321="-"),"15,38%",IF(Comparativo!$E$6="Tabela Não Desonerada",VLOOKUP($C1321,'Orçamento Base'!$D$11:$S$1673,11,FALSE),VLOOKUP($C1321,#REF!,11,FALSE))))</f>
        <v>#N/A</v>
      </c>
      <c r="M1321" s="209">
        <f>IF(Comparativo!$E$6="Tabela Não Desonerada",Encargos!$F$44,Encargos!$D$44)</f>
        <v>1.1122000000000001</v>
      </c>
    </row>
    <row r="1322" spans="1:13">
      <c r="A1322" s="207">
        <f>'Identificação-TCE'!$A$13</f>
        <v>1</v>
      </c>
      <c r="B1322" s="168" t="e">
        <f>IF(AND(G1322&lt;&gt;"",H1322&gt;0,I1322&lt;&gt;"",J1322&lt;&gt;0,K1322&lt;&gt;0),COUNT($B$11:B1321)+1,"")</f>
        <v>#N/A</v>
      </c>
      <c r="C1322" s="207">
        <f>IF('Orçamento Base'!$M1321=0,0,'Orçamento Base'!$D1321)</f>
        <v>0</v>
      </c>
      <c r="D1322" s="212" t="e">
        <f>IF('Orçamento Base'!$F1321=Aux.!$G$11,"CONTRATACAO_PUBLICA",IF(VLOOKUP($C1322,'Orçamento Base'!$D$11:$G$2116,3,FALSE)="INDEXADO",VLOOKUP(VLOOKUP($C1321,'Orçamento Base'!$D$11:$G$2116,2,FALSE),'Index N_DESON.'!$A$9:$B$604,2),VLOOKUP($C1322,'Orçamento Base'!$D$11:$G$2116,3,FALSE)))</f>
        <v>#N/A</v>
      </c>
      <c r="E1322" s="208" t="e">
        <f>VLOOKUP($C1322,'Orçamento Base'!$D$11:$S$1673,2,FALSE)</f>
        <v>#N/A</v>
      </c>
      <c r="F1322" s="211">
        <f>Dados!$C$7</f>
        <v>44652</v>
      </c>
      <c r="G1322" s="226" t="e">
        <f>VLOOKUP($C1322,'Orçamento Base'!$D$11:$S$1673,4,FALSE)</f>
        <v>#N/A</v>
      </c>
      <c r="H1322" s="377">
        <f>IFERROR(VLOOKUP($C1322,'Orçamento Base'!$D$11:$S$1673,6,FALSE),0)</f>
        <v>0</v>
      </c>
      <c r="I1322" s="208" t="e">
        <f>VLOOKUP($C1322,'Orçamento Base'!$D$11:$S$1673,5,FALSE)</f>
        <v>#N/A</v>
      </c>
      <c r="J1322" s="167" t="e">
        <f>IF(Comparativo!$E$6="Tabela Não Desonerada",VLOOKUP($C1322,'Orçamento Base'!$D$11:$S$1673,12,FALSE),VLOOKUP($C1322,#REF!,12,FALSE))</f>
        <v>#N/A</v>
      </c>
      <c r="K1322" s="167">
        <f>IFERROR(IF(Comparativo!$E$6="Tabela Não Desonerada",VLOOKUP($C1322,'Orçamento Base'!$D$11:$S$1673,16,FALSE),VLOOKUP($C1322,#REF!,16,FALSE)),0)</f>
        <v>0</v>
      </c>
      <c r="L1322" s="575" t="e">
        <f>IF(AND($D1322="COMPOSICAO_PROPRIA",'Orçamento Base'!$N1322="-"),"14,18%",IF(AND($D1322="MERCADO",'Orçamento Base'!$N1322="-"),"15,38%",IF(Comparativo!$E$6="Tabela Não Desonerada",VLOOKUP($C1322,'Orçamento Base'!$D$11:$S$1673,11,FALSE),VLOOKUP($C1322,#REF!,11,FALSE))))</f>
        <v>#N/A</v>
      </c>
      <c r="M1322" s="209">
        <f>IF(Comparativo!$E$6="Tabela Não Desonerada",Encargos!$F$44,Encargos!$D$44)</f>
        <v>1.1122000000000001</v>
      </c>
    </row>
    <row r="1323" spans="1:13">
      <c r="A1323" s="207">
        <f>'Identificação-TCE'!$A$13</f>
        <v>1</v>
      </c>
      <c r="B1323" s="168" t="e">
        <f>IF(AND(G1323&lt;&gt;"",H1323&gt;0,I1323&lt;&gt;"",J1323&lt;&gt;0,K1323&lt;&gt;0),COUNT($B$11:B1322)+1,"")</f>
        <v>#N/A</v>
      </c>
      <c r="C1323" s="207">
        <f>IF('Orçamento Base'!$M1322=0,0,'Orçamento Base'!$D1322)</f>
        <v>0</v>
      </c>
      <c r="D1323" s="212" t="e">
        <f>IF('Orçamento Base'!$F1322=Aux.!$G$11,"CONTRATACAO_PUBLICA",IF(VLOOKUP($C1323,'Orçamento Base'!$D$11:$G$2116,3,FALSE)="INDEXADO",VLOOKUP(VLOOKUP($C1322,'Orçamento Base'!$D$11:$G$2116,2,FALSE),'Index N_DESON.'!$A$9:$B$604,2),VLOOKUP($C1323,'Orçamento Base'!$D$11:$G$2116,3,FALSE)))</f>
        <v>#N/A</v>
      </c>
      <c r="E1323" s="208" t="e">
        <f>VLOOKUP($C1323,'Orçamento Base'!$D$11:$S$1673,2,FALSE)</f>
        <v>#N/A</v>
      </c>
      <c r="F1323" s="211">
        <f>Dados!$C$7</f>
        <v>44652</v>
      </c>
      <c r="G1323" s="226" t="e">
        <f>VLOOKUP($C1323,'Orçamento Base'!$D$11:$S$1673,4,FALSE)</f>
        <v>#N/A</v>
      </c>
      <c r="H1323" s="377">
        <f>IFERROR(VLOOKUP($C1323,'Orçamento Base'!$D$11:$S$1673,6,FALSE),0)</f>
        <v>0</v>
      </c>
      <c r="I1323" s="208" t="e">
        <f>VLOOKUP($C1323,'Orçamento Base'!$D$11:$S$1673,5,FALSE)</f>
        <v>#N/A</v>
      </c>
      <c r="J1323" s="167" t="e">
        <f>IF(Comparativo!$E$6="Tabela Não Desonerada",VLOOKUP($C1323,'Orçamento Base'!$D$11:$S$1673,12,FALSE),VLOOKUP($C1323,#REF!,12,FALSE))</f>
        <v>#N/A</v>
      </c>
      <c r="K1323" s="167">
        <f>IFERROR(IF(Comparativo!$E$6="Tabela Não Desonerada",VLOOKUP($C1323,'Orçamento Base'!$D$11:$S$1673,16,FALSE),VLOOKUP($C1323,#REF!,16,FALSE)),0)</f>
        <v>0</v>
      </c>
      <c r="L1323" s="575" t="e">
        <f>IF(AND($D1323="COMPOSICAO_PROPRIA",'Orçamento Base'!$N1323="-"),"14,18%",IF(AND($D1323="MERCADO",'Orçamento Base'!$N1323="-"),"15,38%",IF(Comparativo!$E$6="Tabela Não Desonerada",VLOOKUP($C1323,'Orçamento Base'!$D$11:$S$1673,11,FALSE),VLOOKUP($C1323,#REF!,11,FALSE))))</f>
        <v>#N/A</v>
      </c>
      <c r="M1323" s="209">
        <f>IF(Comparativo!$E$6="Tabela Não Desonerada",Encargos!$F$44,Encargos!$D$44)</f>
        <v>1.1122000000000001</v>
      </c>
    </row>
    <row r="1324" spans="1:13">
      <c r="A1324" s="207">
        <f>'Identificação-TCE'!$A$13</f>
        <v>1</v>
      </c>
      <c r="B1324" s="168" t="e">
        <f>IF(AND(G1324&lt;&gt;"",H1324&gt;0,I1324&lt;&gt;"",J1324&lt;&gt;0,K1324&lt;&gt;0),COUNT($B$11:B1323)+1,"")</f>
        <v>#N/A</v>
      </c>
      <c r="C1324" s="207">
        <f>IF('Orçamento Base'!$M1323=0,0,'Orçamento Base'!$D1323)</f>
        <v>0</v>
      </c>
      <c r="D1324" s="212" t="e">
        <f>IF('Orçamento Base'!$F1323=Aux.!$G$11,"CONTRATACAO_PUBLICA",IF(VLOOKUP($C1324,'Orçamento Base'!$D$11:$G$2116,3,FALSE)="INDEXADO",VLOOKUP(VLOOKUP($C1323,'Orçamento Base'!$D$11:$G$2116,2,FALSE),'Index N_DESON.'!$A$9:$B$604,2),VLOOKUP($C1324,'Orçamento Base'!$D$11:$G$2116,3,FALSE)))</f>
        <v>#N/A</v>
      </c>
      <c r="E1324" s="208" t="e">
        <f>VLOOKUP($C1324,'Orçamento Base'!$D$11:$S$1673,2,FALSE)</f>
        <v>#N/A</v>
      </c>
      <c r="F1324" s="211">
        <f>Dados!$C$7</f>
        <v>44652</v>
      </c>
      <c r="G1324" s="226" t="e">
        <f>VLOOKUP($C1324,'Orçamento Base'!$D$11:$S$1673,4,FALSE)</f>
        <v>#N/A</v>
      </c>
      <c r="H1324" s="377">
        <f>IFERROR(VLOOKUP($C1324,'Orçamento Base'!$D$11:$S$1673,6,FALSE),0)</f>
        <v>0</v>
      </c>
      <c r="I1324" s="208" t="e">
        <f>VLOOKUP($C1324,'Orçamento Base'!$D$11:$S$1673,5,FALSE)</f>
        <v>#N/A</v>
      </c>
      <c r="J1324" s="167" t="e">
        <f>IF(Comparativo!$E$6="Tabela Não Desonerada",VLOOKUP($C1324,'Orçamento Base'!$D$11:$S$1673,12,FALSE),VLOOKUP($C1324,#REF!,12,FALSE))</f>
        <v>#N/A</v>
      </c>
      <c r="K1324" s="167">
        <f>IFERROR(IF(Comparativo!$E$6="Tabela Não Desonerada",VLOOKUP($C1324,'Orçamento Base'!$D$11:$S$1673,16,FALSE),VLOOKUP($C1324,#REF!,16,FALSE)),0)</f>
        <v>0</v>
      </c>
      <c r="L1324" s="575" t="e">
        <f>IF(AND($D1324="COMPOSICAO_PROPRIA",'Orçamento Base'!$N1324="-"),"14,18%",IF(AND($D1324="MERCADO",'Orçamento Base'!$N1324="-"),"15,38%",IF(Comparativo!$E$6="Tabela Não Desonerada",VLOOKUP($C1324,'Orçamento Base'!$D$11:$S$1673,11,FALSE),VLOOKUP($C1324,#REF!,11,FALSE))))</f>
        <v>#N/A</v>
      </c>
      <c r="M1324" s="209">
        <f>IF(Comparativo!$E$6="Tabela Não Desonerada",Encargos!$F$44,Encargos!$D$44)</f>
        <v>1.1122000000000001</v>
      </c>
    </row>
    <row r="1325" spans="1:13">
      <c r="A1325" s="207">
        <f>'Identificação-TCE'!$A$13</f>
        <v>1</v>
      </c>
      <c r="B1325" s="168" t="e">
        <f>IF(AND(G1325&lt;&gt;"",H1325&gt;0,I1325&lt;&gt;"",J1325&lt;&gt;0,K1325&lt;&gt;0),COUNT($B$11:B1324)+1,"")</f>
        <v>#N/A</v>
      </c>
      <c r="C1325" s="207">
        <f>IF('Orçamento Base'!$M1324=0,0,'Orçamento Base'!$D1324)</f>
        <v>0</v>
      </c>
      <c r="D1325" s="212" t="e">
        <f>IF('Orçamento Base'!$F1324=Aux.!$G$11,"CONTRATACAO_PUBLICA",IF(VLOOKUP($C1325,'Orçamento Base'!$D$11:$G$2116,3,FALSE)="INDEXADO",VLOOKUP(VLOOKUP($C1324,'Orçamento Base'!$D$11:$G$2116,2,FALSE),'Index N_DESON.'!$A$9:$B$604,2),VLOOKUP($C1325,'Orçamento Base'!$D$11:$G$2116,3,FALSE)))</f>
        <v>#N/A</v>
      </c>
      <c r="E1325" s="208" t="e">
        <f>VLOOKUP($C1325,'Orçamento Base'!$D$11:$S$1673,2,FALSE)</f>
        <v>#N/A</v>
      </c>
      <c r="F1325" s="211">
        <f>Dados!$C$7</f>
        <v>44652</v>
      </c>
      <c r="G1325" s="226" t="e">
        <f>VLOOKUP($C1325,'Orçamento Base'!$D$11:$S$1673,4,FALSE)</f>
        <v>#N/A</v>
      </c>
      <c r="H1325" s="377">
        <f>IFERROR(VLOOKUP($C1325,'Orçamento Base'!$D$11:$S$1673,6,FALSE),0)</f>
        <v>0</v>
      </c>
      <c r="I1325" s="208" t="e">
        <f>VLOOKUP($C1325,'Orçamento Base'!$D$11:$S$1673,5,FALSE)</f>
        <v>#N/A</v>
      </c>
      <c r="J1325" s="167" t="e">
        <f>IF(Comparativo!$E$6="Tabela Não Desonerada",VLOOKUP($C1325,'Orçamento Base'!$D$11:$S$1673,12,FALSE),VLOOKUP($C1325,#REF!,12,FALSE))</f>
        <v>#N/A</v>
      </c>
      <c r="K1325" s="167">
        <f>IFERROR(IF(Comparativo!$E$6="Tabela Não Desonerada",VLOOKUP($C1325,'Orçamento Base'!$D$11:$S$1673,16,FALSE),VLOOKUP($C1325,#REF!,16,FALSE)),0)</f>
        <v>0</v>
      </c>
      <c r="L1325" s="575" t="e">
        <f>IF(AND($D1325="COMPOSICAO_PROPRIA",'Orçamento Base'!$N1325="-"),"14,18%",IF(AND($D1325="MERCADO",'Orçamento Base'!$N1325="-"),"15,38%",IF(Comparativo!$E$6="Tabela Não Desonerada",VLOOKUP($C1325,'Orçamento Base'!$D$11:$S$1673,11,FALSE),VLOOKUP($C1325,#REF!,11,FALSE))))</f>
        <v>#N/A</v>
      </c>
      <c r="M1325" s="209">
        <f>IF(Comparativo!$E$6="Tabela Não Desonerada",Encargos!$F$44,Encargos!$D$44)</f>
        <v>1.1122000000000001</v>
      </c>
    </row>
    <row r="1326" spans="1:13">
      <c r="A1326" s="207">
        <f>'Identificação-TCE'!$A$13</f>
        <v>1</v>
      </c>
      <c r="B1326" s="168" t="e">
        <f>IF(AND(G1326&lt;&gt;"",H1326&gt;0,I1326&lt;&gt;"",J1326&lt;&gt;0,K1326&lt;&gt;0),COUNT($B$11:B1325)+1,"")</f>
        <v>#N/A</v>
      </c>
      <c r="C1326" s="207">
        <f>IF('Orçamento Base'!$M1325=0,0,'Orçamento Base'!$D1325)</f>
        <v>0</v>
      </c>
      <c r="D1326" s="212" t="e">
        <f>IF('Orçamento Base'!$F1325=Aux.!$G$11,"CONTRATACAO_PUBLICA",IF(VLOOKUP($C1326,'Orçamento Base'!$D$11:$G$2116,3,FALSE)="INDEXADO",VLOOKUP(VLOOKUP($C1325,'Orçamento Base'!$D$11:$G$2116,2,FALSE),'Index N_DESON.'!$A$9:$B$604,2),VLOOKUP($C1326,'Orçamento Base'!$D$11:$G$2116,3,FALSE)))</f>
        <v>#N/A</v>
      </c>
      <c r="E1326" s="208" t="e">
        <f>VLOOKUP($C1326,'Orçamento Base'!$D$11:$S$1673,2,FALSE)</f>
        <v>#N/A</v>
      </c>
      <c r="F1326" s="211">
        <f>Dados!$C$7</f>
        <v>44652</v>
      </c>
      <c r="G1326" s="226" t="e">
        <f>VLOOKUP($C1326,'Orçamento Base'!$D$11:$S$1673,4,FALSE)</f>
        <v>#N/A</v>
      </c>
      <c r="H1326" s="377">
        <f>IFERROR(VLOOKUP($C1326,'Orçamento Base'!$D$11:$S$1673,6,FALSE),0)</f>
        <v>0</v>
      </c>
      <c r="I1326" s="208" t="e">
        <f>VLOOKUP($C1326,'Orçamento Base'!$D$11:$S$1673,5,FALSE)</f>
        <v>#N/A</v>
      </c>
      <c r="J1326" s="167" t="e">
        <f>IF(Comparativo!$E$6="Tabela Não Desonerada",VLOOKUP($C1326,'Orçamento Base'!$D$11:$S$1673,12,FALSE),VLOOKUP($C1326,#REF!,12,FALSE))</f>
        <v>#N/A</v>
      </c>
      <c r="K1326" s="167">
        <f>IFERROR(IF(Comparativo!$E$6="Tabela Não Desonerada",VLOOKUP($C1326,'Orçamento Base'!$D$11:$S$1673,16,FALSE),VLOOKUP($C1326,#REF!,16,FALSE)),0)</f>
        <v>0</v>
      </c>
      <c r="L1326" s="575" t="e">
        <f>IF(AND($D1326="COMPOSICAO_PROPRIA",'Orçamento Base'!$N1326="-"),"14,18%",IF(AND($D1326="MERCADO",'Orçamento Base'!$N1326="-"),"15,38%",IF(Comparativo!$E$6="Tabela Não Desonerada",VLOOKUP($C1326,'Orçamento Base'!$D$11:$S$1673,11,FALSE),VLOOKUP($C1326,#REF!,11,FALSE))))</f>
        <v>#N/A</v>
      </c>
      <c r="M1326" s="209">
        <f>IF(Comparativo!$E$6="Tabela Não Desonerada",Encargos!$F$44,Encargos!$D$44)</f>
        <v>1.1122000000000001</v>
      </c>
    </row>
    <row r="1327" spans="1:13">
      <c r="A1327" s="207">
        <f>'Identificação-TCE'!$A$13</f>
        <v>1</v>
      </c>
      <c r="B1327" s="168" t="e">
        <f>IF(AND(G1327&lt;&gt;"",H1327&gt;0,I1327&lt;&gt;"",J1327&lt;&gt;0,K1327&lt;&gt;0),COUNT($B$11:B1326)+1,"")</f>
        <v>#N/A</v>
      </c>
      <c r="C1327" s="207">
        <f>IF('Orçamento Base'!$M1326=0,0,'Orçamento Base'!$D1326)</f>
        <v>0</v>
      </c>
      <c r="D1327" s="212" t="e">
        <f>IF('Orçamento Base'!$F1326=Aux.!$G$11,"CONTRATACAO_PUBLICA",IF(VLOOKUP($C1327,'Orçamento Base'!$D$11:$G$2116,3,FALSE)="INDEXADO",VLOOKUP(VLOOKUP($C1326,'Orçamento Base'!$D$11:$G$2116,2,FALSE),'Index N_DESON.'!$A$9:$B$604,2),VLOOKUP($C1327,'Orçamento Base'!$D$11:$G$2116,3,FALSE)))</f>
        <v>#N/A</v>
      </c>
      <c r="E1327" s="208" t="e">
        <f>VLOOKUP($C1327,'Orçamento Base'!$D$11:$S$1673,2,FALSE)</f>
        <v>#N/A</v>
      </c>
      <c r="F1327" s="211">
        <f>Dados!$C$7</f>
        <v>44652</v>
      </c>
      <c r="G1327" s="226" t="e">
        <f>VLOOKUP($C1327,'Orçamento Base'!$D$11:$S$1673,4,FALSE)</f>
        <v>#N/A</v>
      </c>
      <c r="H1327" s="377">
        <f>IFERROR(VLOOKUP($C1327,'Orçamento Base'!$D$11:$S$1673,6,FALSE),0)</f>
        <v>0</v>
      </c>
      <c r="I1327" s="208" t="e">
        <f>VLOOKUP($C1327,'Orçamento Base'!$D$11:$S$1673,5,FALSE)</f>
        <v>#N/A</v>
      </c>
      <c r="J1327" s="167" t="e">
        <f>IF(Comparativo!$E$6="Tabela Não Desonerada",VLOOKUP($C1327,'Orçamento Base'!$D$11:$S$1673,12,FALSE),VLOOKUP($C1327,#REF!,12,FALSE))</f>
        <v>#N/A</v>
      </c>
      <c r="K1327" s="167">
        <f>IFERROR(IF(Comparativo!$E$6="Tabela Não Desonerada",VLOOKUP($C1327,'Orçamento Base'!$D$11:$S$1673,16,FALSE),VLOOKUP($C1327,#REF!,16,FALSE)),0)</f>
        <v>0</v>
      </c>
      <c r="L1327" s="575" t="e">
        <f>IF(AND($D1327="COMPOSICAO_PROPRIA",'Orçamento Base'!$N1327="-"),"14,18%",IF(AND($D1327="MERCADO",'Orçamento Base'!$N1327="-"),"15,38%",IF(Comparativo!$E$6="Tabela Não Desonerada",VLOOKUP($C1327,'Orçamento Base'!$D$11:$S$1673,11,FALSE),VLOOKUP($C1327,#REF!,11,FALSE))))</f>
        <v>#N/A</v>
      </c>
      <c r="M1327" s="209">
        <f>IF(Comparativo!$E$6="Tabela Não Desonerada",Encargos!$F$44,Encargos!$D$44)</f>
        <v>1.1122000000000001</v>
      </c>
    </row>
    <row r="1328" spans="1:13">
      <c r="A1328" s="207">
        <f>'Identificação-TCE'!$A$13</f>
        <v>1</v>
      </c>
      <c r="B1328" s="168" t="e">
        <f>IF(AND(G1328&lt;&gt;"",H1328&gt;0,I1328&lt;&gt;"",J1328&lt;&gt;0,K1328&lt;&gt;0),COUNT($B$11:B1327)+1,"")</f>
        <v>#N/A</v>
      </c>
      <c r="C1328" s="207">
        <f>IF('Orçamento Base'!$M1327=0,0,'Orçamento Base'!$D1327)</f>
        <v>0</v>
      </c>
      <c r="D1328" s="212" t="e">
        <f>IF('Orçamento Base'!$F1327=Aux.!$G$11,"CONTRATACAO_PUBLICA",IF(VLOOKUP($C1328,'Orçamento Base'!$D$11:$G$2116,3,FALSE)="INDEXADO",VLOOKUP(VLOOKUP($C1327,'Orçamento Base'!$D$11:$G$2116,2,FALSE),'Index N_DESON.'!$A$9:$B$604,2),VLOOKUP($C1328,'Orçamento Base'!$D$11:$G$2116,3,FALSE)))</f>
        <v>#N/A</v>
      </c>
      <c r="E1328" s="208" t="e">
        <f>VLOOKUP($C1328,'Orçamento Base'!$D$11:$S$1673,2,FALSE)</f>
        <v>#N/A</v>
      </c>
      <c r="F1328" s="211">
        <f>Dados!$C$7</f>
        <v>44652</v>
      </c>
      <c r="G1328" s="226" t="e">
        <f>VLOOKUP($C1328,'Orçamento Base'!$D$11:$S$1673,4,FALSE)</f>
        <v>#N/A</v>
      </c>
      <c r="H1328" s="377">
        <f>IFERROR(VLOOKUP($C1328,'Orçamento Base'!$D$11:$S$1673,6,FALSE),0)</f>
        <v>0</v>
      </c>
      <c r="I1328" s="208" t="e">
        <f>VLOOKUP($C1328,'Orçamento Base'!$D$11:$S$1673,5,FALSE)</f>
        <v>#N/A</v>
      </c>
      <c r="J1328" s="167" t="e">
        <f>IF(Comparativo!$E$6="Tabela Não Desonerada",VLOOKUP($C1328,'Orçamento Base'!$D$11:$S$1673,12,FALSE),VLOOKUP($C1328,#REF!,12,FALSE))</f>
        <v>#N/A</v>
      </c>
      <c r="K1328" s="167">
        <f>IFERROR(IF(Comparativo!$E$6="Tabela Não Desonerada",VLOOKUP($C1328,'Orçamento Base'!$D$11:$S$1673,16,FALSE),VLOOKUP($C1328,#REF!,16,FALSE)),0)</f>
        <v>0</v>
      </c>
      <c r="L1328" s="575" t="e">
        <f>IF(AND($D1328="COMPOSICAO_PROPRIA",'Orçamento Base'!$N1328="-"),"14,18%",IF(AND($D1328="MERCADO",'Orçamento Base'!$N1328="-"),"15,38%",IF(Comparativo!$E$6="Tabela Não Desonerada",VLOOKUP($C1328,'Orçamento Base'!$D$11:$S$1673,11,FALSE),VLOOKUP($C1328,#REF!,11,FALSE))))</f>
        <v>#N/A</v>
      </c>
      <c r="M1328" s="209">
        <f>IF(Comparativo!$E$6="Tabela Não Desonerada",Encargos!$F$44,Encargos!$D$44)</f>
        <v>1.1122000000000001</v>
      </c>
    </row>
    <row r="1329" spans="1:13">
      <c r="A1329" s="207">
        <f>'Identificação-TCE'!$A$13</f>
        <v>1</v>
      </c>
      <c r="B1329" s="168" t="e">
        <f>IF(AND(G1329&lt;&gt;"",H1329&gt;0,I1329&lt;&gt;"",J1329&lt;&gt;0,K1329&lt;&gt;0),COUNT($B$11:B1328)+1,"")</f>
        <v>#N/A</v>
      </c>
      <c r="C1329" s="207">
        <f>IF('Orçamento Base'!$M1328=0,0,'Orçamento Base'!$D1328)</f>
        <v>0</v>
      </c>
      <c r="D1329" s="212" t="e">
        <f>IF('Orçamento Base'!$F1328=Aux.!$G$11,"CONTRATACAO_PUBLICA",IF(VLOOKUP($C1329,'Orçamento Base'!$D$11:$G$2116,3,FALSE)="INDEXADO",VLOOKUP(VLOOKUP($C1328,'Orçamento Base'!$D$11:$G$2116,2,FALSE),'Index N_DESON.'!$A$9:$B$604,2),VLOOKUP($C1329,'Orçamento Base'!$D$11:$G$2116,3,FALSE)))</f>
        <v>#N/A</v>
      </c>
      <c r="E1329" s="208" t="e">
        <f>VLOOKUP($C1329,'Orçamento Base'!$D$11:$S$1673,2,FALSE)</f>
        <v>#N/A</v>
      </c>
      <c r="F1329" s="211">
        <f>Dados!$C$7</f>
        <v>44652</v>
      </c>
      <c r="G1329" s="226" t="e">
        <f>VLOOKUP($C1329,'Orçamento Base'!$D$11:$S$1673,4,FALSE)</f>
        <v>#N/A</v>
      </c>
      <c r="H1329" s="377">
        <f>IFERROR(VLOOKUP($C1329,'Orçamento Base'!$D$11:$S$1673,6,FALSE),0)</f>
        <v>0</v>
      </c>
      <c r="I1329" s="208" t="e">
        <f>VLOOKUP($C1329,'Orçamento Base'!$D$11:$S$1673,5,FALSE)</f>
        <v>#N/A</v>
      </c>
      <c r="J1329" s="167" t="e">
        <f>IF(Comparativo!$E$6="Tabela Não Desonerada",VLOOKUP($C1329,'Orçamento Base'!$D$11:$S$1673,12,FALSE),VLOOKUP($C1329,#REF!,12,FALSE))</f>
        <v>#N/A</v>
      </c>
      <c r="K1329" s="167">
        <f>IFERROR(IF(Comparativo!$E$6="Tabela Não Desonerada",VLOOKUP($C1329,'Orçamento Base'!$D$11:$S$1673,16,FALSE),VLOOKUP($C1329,#REF!,16,FALSE)),0)</f>
        <v>0</v>
      </c>
      <c r="L1329" s="575" t="e">
        <f>IF(AND($D1329="COMPOSICAO_PROPRIA",'Orçamento Base'!$N1329="-"),"14,18%",IF(AND($D1329="MERCADO",'Orçamento Base'!$N1329="-"),"15,38%",IF(Comparativo!$E$6="Tabela Não Desonerada",VLOOKUP($C1329,'Orçamento Base'!$D$11:$S$1673,11,FALSE),VLOOKUP($C1329,#REF!,11,FALSE))))</f>
        <v>#N/A</v>
      </c>
      <c r="M1329" s="209">
        <f>IF(Comparativo!$E$6="Tabela Não Desonerada",Encargos!$F$44,Encargos!$D$44)</f>
        <v>1.1122000000000001</v>
      </c>
    </row>
    <row r="1330" spans="1:13">
      <c r="A1330" s="207">
        <f>'Identificação-TCE'!$A$13</f>
        <v>1</v>
      </c>
      <c r="B1330" s="168" t="e">
        <f>IF(AND(G1330&lt;&gt;"",H1330&gt;0,I1330&lt;&gt;"",J1330&lt;&gt;0,K1330&lt;&gt;0),COUNT($B$11:B1329)+1,"")</f>
        <v>#N/A</v>
      </c>
      <c r="C1330" s="207">
        <f>IF('Orçamento Base'!$M1329=0,0,'Orçamento Base'!$D1329)</f>
        <v>0</v>
      </c>
      <c r="D1330" s="212" t="e">
        <f>IF('Orçamento Base'!$F1329=Aux.!$G$11,"CONTRATACAO_PUBLICA",IF(VLOOKUP($C1330,'Orçamento Base'!$D$11:$G$2116,3,FALSE)="INDEXADO",VLOOKUP(VLOOKUP($C1329,'Orçamento Base'!$D$11:$G$2116,2,FALSE),'Index N_DESON.'!$A$9:$B$604,2),VLOOKUP($C1330,'Orçamento Base'!$D$11:$G$2116,3,FALSE)))</f>
        <v>#N/A</v>
      </c>
      <c r="E1330" s="208" t="e">
        <f>VLOOKUP($C1330,'Orçamento Base'!$D$11:$S$1673,2,FALSE)</f>
        <v>#N/A</v>
      </c>
      <c r="F1330" s="211">
        <f>Dados!$C$7</f>
        <v>44652</v>
      </c>
      <c r="G1330" s="226" t="e">
        <f>VLOOKUP($C1330,'Orçamento Base'!$D$11:$S$1673,4,FALSE)</f>
        <v>#N/A</v>
      </c>
      <c r="H1330" s="377">
        <f>IFERROR(VLOOKUP($C1330,'Orçamento Base'!$D$11:$S$1673,6,FALSE),0)</f>
        <v>0</v>
      </c>
      <c r="I1330" s="208" t="e">
        <f>VLOOKUP($C1330,'Orçamento Base'!$D$11:$S$1673,5,FALSE)</f>
        <v>#N/A</v>
      </c>
      <c r="J1330" s="167" t="e">
        <f>IF(Comparativo!$E$6="Tabela Não Desonerada",VLOOKUP($C1330,'Orçamento Base'!$D$11:$S$1673,12,FALSE),VLOOKUP($C1330,#REF!,12,FALSE))</f>
        <v>#N/A</v>
      </c>
      <c r="K1330" s="167">
        <f>IFERROR(IF(Comparativo!$E$6="Tabela Não Desonerada",VLOOKUP($C1330,'Orçamento Base'!$D$11:$S$1673,16,FALSE),VLOOKUP($C1330,#REF!,16,FALSE)),0)</f>
        <v>0</v>
      </c>
      <c r="L1330" s="575" t="e">
        <f>IF(AND($D1330="COMPOSICAO_PROPRIA",'Orçamento Base'!$N1330="-"),"14,18%",IF(AND($D1330="MERCADO",'Orçamento Base'!$N1330="-"),"15,38%",IF(Comparativo!$E$6="Tabela Não Desonerada",VLOOKUP($C1330,'Orçamento Base'!$D$11:$S$1673,11,FALSE),VLOOKUP($C1330,#REF!,11,FALSE))))</f>
        <v>#N/A</v>
      </c>
      <c r="M1330" s="209">
        <f>IF(Comparativo!$E$6="Tabela Não Desonerada",Encargos!$F$44,Encargos!$D$44)</f>
        <v>1.1122000000000001</v>
      </c>
    </row>
    <row r="1331" spans="1:13">
      <c r="A1331" s="207">
        <f>'Identificação-TCE'!$A$13</f>
        <v>1</v>
      </c>
      <c r="B1331" s="168" t="e">
        <f>IF(AND(G1331&lt;&gt;"",H1331&gt;0,I1331&lt;&gt;"",J1331&lt;&gt;0,K1331&lt;&gt;0),COUNT($B$11:B1330)+1,"")</f>
        <v>#N/A</v>
      </c>
      <c r="C1331" s="207">
        <f>IF('Orçamento Base'!$M1330=0,0,'Orçamento Base'!$D1330)</f>
        <v>0</v>
      </c>
      <c r="D1331" s="212" t="e">
        <f>IF('Orçamento Base'!$F1330=Aux.!$G$11,"CONTRATACAO_PUBLICA",IF(VLOOKUP($C1331,'Orçamento Base'!$D$11:$G$2116,3,FALSE)="INDEXADO",VLOOKUP(VLOOKUP($C1330,'Orçamento Base'!$D$11:$G$2116,2,FALSE),'Index N_DESON.'!$A$9:$B$604,2),VLOOKUP($C1331,'Orçamento Base'!$D$11:$G$2116,3,FALSE)))</f>
        <v>#N/A</v>
      </c>
      <c r="E1331" s="208" t="e">
        <f>VLOOKUP($C1331,'Orçamento Base'!$D$11:$S$1673,2,FALSE)</f>
        <v>#N/A</v>
      </c>
      <c r="F1331" s="211">
        <f>Dados!$C$7</f>
        <v>44652</v>
      </c>
      <c r="G1331" s="226" t="e">
        <f>VLOOKUP($C1331,'Orçamento Base'!$D$11:$S$1673,4,FALSE)</f>
        <v>#N/A</v>
      </c>
      <c r="H1331" s="377">
        <f>IFERROR(VLOOKUP($C1331,'Orçamento Base'!$D$11:$S$1673,6,FALSE),0)</f>
        <v>0</v>
      </c>
      <c r="I1331" s="208" t="e">
        <f>VLOOKUP($C1331,'Orçamento Base'!$D$11:$S$1673,5,FALSE)</f>
        <v>#N/A</v>
      </c>
      <c r="J1331" s="167" t="e">
        <f>IF(Comparativo!$E$6="Tabela Não Desonerada",VLOOKUP($C1331,'Orçamento Base'!$D$11:$S$1673,12,FALSE),VLOOKUP($C1331,#REF!,12,FALSE))</f>
        <v>#N/A</v>
      </c>
      <c r="K1331" s="167">
        <f>IFERROR(IF(Comparativo!$E$6="Tabela Não Desonerada",VLOOKUP($C1331,'Orçamento Base'!$D$11:$S$1673,16,FALSE),VLOOKUP($C1331,#REF!,16,FALSE)),0)</f>
        <v>0</v>
      </c>
      <c r="L1331" s="575" t="e">
        <f>IF(AND($D1331="COMPOSICAO_PROPRIA",'Orçamento Base'!$N1331="-"),"14,18%",IF(AND($D1331="MERCADO",'Orçamento Base'!$N1331="-"),"15,38%",IF(Comparativo!$E$6="Tabela Não Desonerada",VLOOKUP($C1331,'Orçamento Base'!$D$11:$S$1673,11,FALSE),VLOOKUP($C1331,#REF!,11,FALSE))))</f>
        <v>#N/A</v>
      </c>
      <c r="M1331" s="209">
        <f>IF(Comparativo!$E$6="Tabela Não Desonerada",Encargos!$F$44,Encargos!$D$44)</f>
        <v>1.1122000000000001</v>
      </c>
    </row>
    <row r="1332" spans="1:13">
      <c r="A1332" s="207">
        <f>'Identificação-TCE'!$A$13</f>
        <v>1</v>
      </c>
      <c r="B1332" s="168" t="e">
        <f>IF(AND(G1332&lt;&gt;"",H1332&gt;0,I1332&lt;&gt;"",J1332&lt;&gt;0,K1332&lt;&gt;0),COUNT($B$11:B1331)+1,"")</f>
        <v>#N/A</v>
      </c>
      <c r="C1332" s="207">
        <f>IF('Orçamento Base'!$M1331=0,0,'Orçamento Base'!$D1331)</f>
        <v>0</v>
      </c>
      <c r="D1332" s="212" t="e">
        <f>IF('Orçamento Base'!$F1331=Aux.!$G$11,"CONTRATACAO_PUBLICA",IF(VLOOKUP($C1332,'Orçamento Base'!$D$11:$G$2116,3,FALSE)="INDEXADO",VLOOKUP(VLOOKUP($C1331,'Orçamento Base'!$D$11:$G$2116,2,FALSE),'Index N_DESON.'!$A$9:$B$604,2),VLOOKUP($C1332,'Orçamento Base'!$D$11:$G$2116,3,FALSE)))</f>
        <v>#N/A</v>
      </c>
      <c r="E1332" s="208" t="e">
        <f>VLOOKUP($C1332,'Orçamento Base'!$D$11:$S$1673,2,FALSE)</f>
        <v>#N/A</v>
      </c>
      <c r="F1332" s="211">
        <f>Dados!$C$7</f>
        <v>44652</v>
      </c>
      <c r="G1332" s="226" t="e">
        <f>VLOOKUP($C1332,'Orçamento Base'!$D$11:$S$1673,4,FALSE)</f>
        <v>#N/A</v>
      </c>
      <c r="H1332" s="377">
        <f>IFERROR(VLOOKUP($C1332,'Orçamento Base'!$D$11:$S$1673,6,FALSE),0)</f>
        <v>0</v>
      </c>
      <c r="I1332" s="208" t="e">
        <f>VLOOKUP($C1332,'Orçamento Base'!$D$11:$S$1673,5,FALSE)</f>
        <v>#N/A</v>
      </c>
      <c r="J1332" s="167" t="e">
        <f>IF(Comparativo!$E$6="Tabela Não Desonerada",VLOOKUP($C1332,'Orçamento Base'!$D$11:$S$1673,12,FALSE),VLOOKUP($C1332,#REF!,12,FALSE))</f>
        <v>#N/A</v>
      </c>
      <c r="K1332" s="167">
        <f>IFERROR(IF(Comparativo!$E$6="Tabela Não Desonerada",VLOOKUP($C1332,'Orçamento Base'!$D$11:$S$1673,16,FALSE),VLOOKUP($C1332,#REF!,16,FALSE)),0)</f>
        <v>0</v>
      </c>
      <c r="L1332" s="575" t="e">
        <f>IF(AND($D1332="COMPOSICAO_PROPRIA",'Orçamento Base'!$N1332="-"),"14,18%",IF(AND($D1332="MERCADO",'Orçamento Base'!$N1332="-"),"15,38%",IF(Comparativo!$E$6="Tabela Não Desonerada",VLOOKUP($C1332,'Orçamento Base'!$D$11:$S$1673,11,FALSE),VLOOKUP($C1332,#REF!,11,FALSE))))</f>
        <v>#N/A</v>
      </c>
      <c r="M1332" s="209">
        <f>IF(Comparativo!$E$6="Tabela Não Desonerada",Encargos!$F$44,Encargos!$D$44)</f>
        <v>1.1122000000000001</v>
      </c>
    </row>
    <row r="1333" spans="1:13">
      <c r="A1333" s="207">
        <f>'Identificação-TCE'!$A$13</f>
        <v>1</v>
      </c>
      <c r="B1333" s="168" t="e">
        <f>IF(AND(G1333&lt;&gt;"",H1333&gt;0,I1333&lt;&gt;"",J1333&lt;&gt;0,K1333&lt;&gt;0),COUNT($B$11:B1332)+1,"")</f>
        <v>#N/A</v>
      </c>
      <c r="C1333" s="207">
        <f>IF('Orçamento Base'!$M1332=0,0,'Orçamento Base'!$D1332)</f>
        <v>0</v>
      </c>
      <c r="D1333" s="212" t="e">
        <f>IF('Orçamento Base'!$F1332=Aux.!$G$11,"CONTRATACAO_PUBLICA",IF(VLOOKUP($C1333,'Orçamento Base'!$D$11:$G$2116,3,FALSE)="INDEXADO",VLOOKUP(VLOOKUP($C1332,'Orçamento Base'!$D$11:$G$2116,2,FALSE),'Index N_DESON.'!$A$9:$B$604,2),VLOOKUP($C1333,'Orçamento Base'!$D$11:$G$2116,3,FALSE)))</f>
        <v>#N/A</v>
      </c>
      <c r="E1333" s="208" t="e">
        <f>VLOOKUP($C1333,'Orçamento Base'!$D$11:$S$1673,2,FALSE)</f>
        <v>#N/A</v>
      </c>
      <c r="F1333" s="211">
        <f>Dados!$C$7</f>
        <v>44652</v>
      </c>
      <c r="G1333" s="226" t="e">
        <f>VLOOKUP($C1333,'Orçamento Base'!$D$11:$S$1673,4,FALSE)</f>
        <v>#N/A</v>
      </c>
      <c r="H1333" s="377">
        <f>IFERROR(VLOOKUP($C1333,'Orçamento Base'!$D$11:$S$1673,6,FALSE),0)</f>
        <v>0</v>
      </c>
      <c r="I1333" s="208" t="e">
        <f>VLOOKUP($C1333,'Orçamento Base'!$D$11:$S$1673,5,FALSE)</f>
        <v>#N/A</v>
      </c>
      <c r="J1333" s="167" t="e">
        <f>IF(Comparativo!$E$6="Tabela Não Desonerada",VLOOKUP($C1333,'Orçamento Base'!$D$11:$S$1673,12,FALSE),VLOOKUP($C1333,#REF!,12,FALSE))</f>
        <v>#N/A</v>
      </c>
      <c r="K1333" s="167">
        <f>IFERROR(IF(Comparativo!$E$6="Tabela Não Desonerada",VLOOKUP($C1333,'Orçamento Base'!$D$11:$S$1673,16,FALSE),VLOOKUP($C1333,#REF!,16,FALSE)),0)</f>
        <v>0</v>
      </c>
      <c r="L1333" s="575" t="e">
        <f>IF(AND($D1333="COMPOSICAO_PROPRIA",'Orçamento Base'!$N1333="-"),"14,18%",IF(AND($D1333="MERCADO",'Orçamento Base'!$N1333="-"),"15,38%",IF(Comparativo!$E$6="Tabela Não Desonerada",VLOOKUP($C1333,'Orçamento Base'!$D$11:$S$1673,11,FALSE),VLOOKUP($C1333,#REF!,11,FALSE))))</f>
        <v>#N/A</v>
      </c>
      <c r="M1333" s="209">
        <f>IF(Comparativo!$E$6="Tabela Não Desonerada",Encargos!$F$44,Encargos!$D$44)</f>
        <v>1.1122000000000001</v>
      </c>
    </row>
    <row r="1334" spans="1:13">
      <c r="A1334" s="207">
        <f>'Identificação-TCE'!$A$13</f>
        <v>1</v>
      </c>
      <c r="B1334" s="168" t="e">
        <f>IF(AND(G1334&lt;&gt;"",H1334&gt;0,I1334&lt;&gt;"",J1334&lt;&gt;0,K1334&lt;&gt;0),COUNT($B$11:B1333)+1,"")</f>
        <v>#N/A</v>
      </c>
      <c r="C1334" s="207">
        <f>IF('Orçamento Base'!$M1333=0,0,'Orçamento Base'!$D1333)</f>
        <v>0</v>
      </c>
      <c r="D1334" s="212" t="e">
        <f>IF('Orçamento Base'!$F1333=Aux.!$G$11,"CONTRATACAO_PUBLICA",IF(VLOOKUP($C1334,'Orçamento Base'!$D$11:$G$2116,3,FALSE)="INDEXADO",VLOOKUP(VLOOKUP($C1333,'Orçamento Base'!$D$11:$G$2116,2,FALSE),'Index N_DESON.'!$A$9:$B$604,2),VLOOKUP($C1334,'Orçamento Base'!$D$11:$G$2116,3,FALSE)))</f>
        <v>#N/A</v>
      </c>
      <c r="E1334" s="208" t="e">
        <f>VLOOKUP($C1334,'Orçamento Base'!$D$11:$S$1673,2,FALSE)</f>
        <v>#N/A</v>
      </c>
      <c r="F1334" s="211">
        <f>Dados!$C$7</f>
        <v>44652</v>
      </c>
      <c r="G1334" s="226" t="e">
        <f>VLOOKUP($C1334,'Orçamento Base'!$D$11:$S$1673,4,FALSE)</f>
        <v>#N/A</v>
      </c>
      <c r="H1334" s="377">
        <f>IFERROR(VLOOKUP($C1334,'Orçamento Base'!$D$11:$S$1673,6,FALSE),0)</f>
        <v>0</v>
      </c>
      <c r="I1334" s="208" t="e">
        <f>VLOOKUP($C1334,'Orçamento Base'!$D$11:$S$1673,5,FALSE)</f>
        <v>#N/A</v>
      </c>
      <c r="J1334" s="167" t="e">
        <f>IF(Comparativo!$E$6="Tabela Não Desonerada",VLOOKUP($C1334,'Orçamento Base'!$D$11:$S$1673,12,FALSE),VLOOKUP($C1334,#REF!,12,FALSE))</f>
        <v>#N/A</v>
      </c>
      <c r="K1334" s="167">
        <f>IFERROR(IF(Comparativo!$E$6="Tabela Não Desonerada",VLOOKUP($C1334,'Orçamento Base'!$D$11:$S$1673,16,FALSE),VLOOKUP($C1334,#REF!,16,FALSE)),0)</f>
        <v>0</v>
      </c>
      <c r="L1334" s="575" t="e">
        <f>IF(AND($D1334="COMPOSICAO_PROPRIA",'Orçamento Base'!$N1334="-"),"14,18%",IF(AND($D1334="MERCADO",'Orçamento Base'!$N1334="-"),"15,38%",IF(Comparativo!$E$6="Tabela Não Desonerada",VLOOKUP($C1334,'Orçamento Base'!$D$11:$S$1673,11,FALSE),VLOOKUP($C1334,#REF!,11,FALSE))))</f>
        <v>#N/A</v>
      </c>
      <c r="M1334" s="209">
        <f>IF(Comparativo!$E$6="Tabela Não Desonerada",Encargos!$F$44,Encargos!$D$44)</f>
        <v>1.1122000000000001</v>
      </c>
    </row>
    <row r="1335" spans="1:13">
      <c r="A1335" s="207">
        <f>'Identificação-TCE'!$A$13</f>
        <v>1</v>
      </c>
      <c r="B1335" s="168" t="e">
        <f>IF(AND(G1335&lt;&gt;"",H1335&gt;0,I1335&lt;&gt;"",J1335&lt;&gt;0,K1335&lt;&gt;0),COUNT($B$11:B1334)+1,"")</f>
        <v>#N/A</v>
      </c>
      <c r="C1335" s="207">
        <f>IF('Orçamento Base'!$M1334=0,0,'Orçamento Base'!$D1334)</f>
        <v>0</v>
      </c>
      <c r="D1335" s="212" t="e">
        <f>IF('Orçamento Base'!$F1334=Aux.!$G$11,"CONTRATACAO_PUBLICA",IF(VLOOKUP($C1335,'Orçamento Base'!$D$11:$G$2116,3,FALSE)="INDEXADO",VLOOKUP(VLOOKUP($C1334,'Orçamento Base'!$D$11:$G$2116,2,FALSE),'Index N_DESON.'!$A$9:$B$604,2),VLOOKUP($C1335,'Orçamento Base'!$D$11:$G$2116,3,FALSE)))</f>
        <v>#N/A</v>
      </c>
      <c r="E1335" s="208" t="e">
        <f>VLOOKUP($C1335,'Orçamento Base'!$D$11:$S$1673,2,FALSE)</f>
        <v>#N/A</v>
      </c>
      <c r="F1335" s="211">
        <f>Dados!$C$7</f>
        <v>44652</v>
      </c>
      <c r="G1335" s="226" t="e">
        <f>VLOOKUP($C1335,'Orçamento Base'!$D$11:$S$1673,4,FALSE)</f>
        <v>#N/A</v>
      </c>
      <c r="H1335" s="377">
        <f>IFERROR(VLOOKUP($C1335,'Orçamento Base'!$D$11:$S$1673,6,FALSE),0)</f>
        <v>0</v>
      </c>
      <c r="I1335" s="208" t="e">
        <f>VLOOKUP($C1335,'Orçamento Base'!$D$11:$S$1673,5,FALSE)</f>
        <v>#N/A</v>
      </c>
      <c r="J1335" s="167" t="e">
        <f>IF(Comparativo!$E$6="Tabela Não Desonerada",VLOOKUP($C1335,'Orçamento Base'!$D$11:$S$1673,12,FALSE),VLOOKUP($C1335,#REF!,12,FALSE))</f>
        <v>#N/A</v>
      </c>
      <c r="K1335" s="167">
        <f>IFERROR(IF(Comparativo!$E$6="Tabela Não Desonerada",VLOOKUP($C1335,'Orçamento Base'!$D$11:$S$1673,16,FALSE),VLOOKUP($C1335,#REF!,16,FALSE)),0)</f>
        <v>0</v>
      </c>
      <c r="L1335" s="575" t="e">
        <f>IF(AND($D1335="COMPOSICAO_PROPRIA",'Orçamento Base'!$N1335="-"),"14,18%",IF(AND($D1335="MERCADO",'Orçamento Base'!$N1335="-"),"15,38%",IF(Comparativo!$E$6="Tabela Não Desonerada",VLOOKUP($C1335,'Orçamento Base'!$D$11:$S$1673,11,FALSE),VLOOKUP($C1335,#REF!,11,FALSE))))</f>
        <v>#N/A</v>
      </c>
      <c r="M1335" s="209">
        <f>IF(Comparativo!$E$6="Tabela Não Desonerada",Encargos!$F$44,Encargos!$D$44)</f>
        <v>1.1122000000000001</v>
      </c>
    </row>
    <row r="1336" spans="1:13">
      <c r="A1336" s="207">
        <f>'Identificação-TCE'!$A$13</f>
        <v>1</v>
      </c>
      <c r="B1336" s="168" t="e">
        <f>IF(AND(G1336&lt;&gt;"",H1336&gt;0,I1336&lt;&gt;"",J1336&lt;&gt;0,K1336&lt;&gt;0),COUNT($B$11:B1335)+1,"")</f>
        <v>#N/A</v>
      </c>
      <c r="C1336" s="207">
        <f>IF('Orçamento Base'!$M1335=0,0,'Orçamento Base'!$D1335)</f>
        <v>0</v>
      </c>
      <c r="D1336" s="212" t="e">
        <f>IF('Orçamento Base'!$F1335=Aux.!$G$11,"CONTRATACAO_PUBLICA",IF(VLOOKUP($C1336,'Orçamento Base'!$D$11:$G$2116,3,FALSE)="INDEXADO",VLOOKUP(VLOOKUP($C1335,'Orçamento Base'!$D$11:$G$2116,2,FALSE),'Index N_DESON.'!$A$9:$B$604,2),VLOOKUP($C1336,'Orçamento Base'!$D$11:$G$2116,3,FALSE)))</f>
        <v>#N/A</v>
      </c>
      <c r="E1336" s="208" t="e">
        <f>VLOOKUP($C1336,'Orçamento Base'!$D$11:$S$1673,2,FALSE)</f>
        <v>#N/A</v>
      </c>
      <c r="F1336" s="211">
        <f>Dados!$C$7</f>
        <v>44652</v>
      </c>
      <c r="G1336" s="226" t="e">
        <f>VLOOKUP($C1336,'Orçamento Base'!$D$11:$S$1673,4,FALSE)</f>
        <v>#N/A</v>
      </c>
      <c r="H1336" s="377">
        <f>IFERROR(VLOOKUP($C1336,'Orçamento Base'!$D$11:$S$1673,6,FALSE),0)</f>
        <v>0</v>
      </c>
      <c r="I1336" s="208" t="e">
        <f>VLOOKUP($C1336,'Orçamento Base'!$D$11:$S$1673,5,FALSE)</f>
        <v>#N/A</v>
      </c>
      <c r="J1336" s="167" t="e">
        <f>IF(Comparativo!$E$6="Tabela Não Desonerada",VLOOKUP($C1336,'Orçamento Base'!$D$11:$S$1673,12,FALSE),VLOOKUP($C1336,#REF!,12,FALSE))</f>
        <v>#N/A</v>
      </c>
      <c r="K1336" s="167">
        <f>IFERROR(IF(Comparativo!$E$6="Tabela Não Desonerada",VLOOKUP($C1336,'Orçamento Base'!$D$11:$S$1673,16,FALSE),VLOOKUP($C1336,#REF!,16,FALSE)),0)</f>
        <v>0</v>
      </c>
      <c r="L1336" s="575" t="e">
        <f>IF(AND($D1336="COMPOSICAO_PROPRIA",'Orçamento Base'!$N1336="-"),"14,18%",IF(AND($D1336="MERCADO",'Orçamento Base'!$N1336="-"),"15,38%",IF(Comparativo!$E$6="Tabela Não Desonerada",VLOOKUP($C1336,'Orçamento Base'!$D$11:$S$1673,11,FALSE),VLOOKUP($C1336,#REF!,11,FALSE))))</f>
        <v>#N/A</v>
      </c>
      <c r="M1336" s="209">
        <f>IF(Comparativo!$E$6="Tabela Não Desonerada",Encargos!$F$44,Encargos!$D$44)</f>
        <v>1.1122000000000001</v>
      </c>
    </row>
    <row r="1337" spans="1:13">
      <c r="A1337" s="207">
        <f>'Identificação-TCE'!$A$13</f>
        <v>1</v>
      </c>
      <c r="B1337" s="168" t="e">
        <f>IF(AND(G1337&lt;&gt;"",H1337&gt;0,I1337&lt;&gt;"",J1337&lt;&gt;0,K1337&lt;&gt;0),COUNT($B$11:B1336)+1,"")</f>
        <v>#N/A</v>
      </c>
      <c r="C1337" s="207">
        <f>IF('Orçamento Base'!$M1336=0,0,'Orçamento Base'!$D1336)</f>
        <v>0</v>
      </c>
      <c r="D1337" s="212" t="e">
        <f>IF('Orçamento Base'!$F1336=Aux.!$G$11,"CONTRATACAO_PUBLICA",IF(VLOOKUP($C1337,'Orçamento Base'!$D$11:$G$2116,3,FALSE)="INDEXADO",VLOOKUP(VLOOKUP($C1336,'Orçamento Base'!$D$11:$G$2116,2,FALSE),'Index N_DESON.'!$A$9:$B$604,2),VLOOKUP($C1337,'Orçamento Base'!$D$11:$G$2116,3,FALSE)))</f>
        <v>#N/A</v>
      </c>
      <c r="E1337" s="208" t="e">
        <f>VLOOKUP($C1337,'Orçamento Base'!$D$11:$S$1673,2,FALSE)</f>
        <v>#N/A</v>
      </c>
      <c r="F1337" s="211">
        <f>Dados!$C$7</f>
        <v>44652</v>
      </c>
      <c r="G1337" s="226" t="e">
        <f>VLOOKUP($C1337,'Orçamento Base'!$D$11:$S$1673,4,FALSE)</f>
        <v>#N/A</v>
      </c>
      <c r="H1337" s="377">
        <f>IFERROR(VLOOKUP($C1337,'Orçamento Base'!$D$11:$S$1673,6,FALSE),0)</f>
        <v>0</v>
      </c>
      <c r="I1337" s="208" t="e">
        <f>VLOOKUP($C1337,'Orçamento Base'!$D$11:$S$1673,5,FALSE)</f>
        <v>#N/A</v>
      </c>
      <c r="J1337" s="167" t="e">
        <f>IF(Comparativo!$E$6="Tabela Não Desonerada",VLOOKUP($C1337,'Orçamento Base'!$D$11:$S$1673,12,FALSE),VLOOKUP($C1337,#REF!,12,FALSE))</f>
        <v>#N/A</v>
      </c>
      <c r="K1337" s="167">
        <f>IFERROR(IF(Comparativo!$E$6="Tabela Não Desonerada",VLOOKUP($C1337,'Orçamento Base'!$D$11:$S$1673,16,FALSE),VLOOKUP($C1337,#REF!,16,FALSE)),0)</f>
        <v>0</v>
      </c>
      <c r="L1337" s="575" t="e">
        <f>IF(AND($D1337="COMPOSICAO_PROPRIA",'Orçamento Base'!$N1337="-"),"14,18%",IF(AND($D1337="MERCADO",'Orçamento Base'!$N1337="-"),"15,38%",IF(Comparativo!$E$6="Tabela Não Desonerada",VLOOKUP($C1337,'Orçamento Base'!$D$11:$S$1673,11,FALSE),VLOOKUP($C1337,#REF!,11,FALSE))))</f>
        <v>#N/A</v>
      </c>
      <c r="M1337" s="209">
        <f>IF(Comparativo!$E$6="Tabela Não Desonerada",Encargos!$F$44,Encargos!$D$44)</f>
        <v>1.1122000000000001</v>
      </c>
    </row>
    <row r="1338" spans="1:13">
      <c r="A1338" s="207">
        <f>'Identificação-TCE'!$A$13</f>
        <v>1</v>
      </c>
      <c r="B1338" s="168" t="e">
        <f>IF(AND(G1338&lt;&gt;"",H1338&gt;0,I1338&lt;&gt;"",J1338&lt;&gt;0,K1338&lt;&gt;0),COUNT($B$11:B1337)+1,"")</f>
        <v>#N/A</v>
      </c>
      <c r="C1338" s="207">
        <f>IF('Orçamento Base'!$M1337=0,0,'Orçamento Base'!$D1337)</f>
        <v>0</v>
      </c>
      <c r="D1338" s="212" t="e">
        <f>IF('Orçamento Base'!$F1337=Aux.!$G$11,"CONTRATACAO_PUBLICA",IF(VLOOKUP($C1338,'Orçamento Base'!$D$11:$G$2116,3,FALSE)="INDEXADO",VLOOKUP(VLOOKUP($C1337,'Orçamento Base'!$D$11:$G$2116,2,FALSE),'Index N_DESON.'!$A$9:$B$604,2),VLOOKUP($C1338,'Orçamento Base'!$D$11:$G$2116,3,FALSE)))</f>
        <v>#N/A</v>
      </c>
      <c r="E1338" s="208" t="e">
        <f>VLOOKUP($C1338,'Orçamento Base'!$D$11:$S$1673,2,FALSE)</f>
        <v>#N/A</v>
      </c>
      <c r="F1338" s="211">
        <f>Dados!$C$7</f>
        <v>44652</v>
      </c>
      <c r="G1338" s="226" t="e">
        <f>VLOOKUP($C1338,'Orçamento Base'!$D$11:$S$1673,4,FALSE)</f>
        <v>#N/A</v>
      </c>
      <c r="H1338" s="377">
        <f>IFERROR(VLOOKUP($C1338,'Orçamento Base'!$D$11:$S$1673,6,FALSE),0)</f>
        <v>0</v>
      </c>
      <c r="I1338" s="208" t="e">
        <f>VLOOKUP($C1338,'Orçamento Base'!$D$11:$S$1673,5,FALSE)</f>
        <v>#N/A</v>
      </c>
      <c r="J1338" s="167" t="e">
        <f>IF(Comparativo!$E$6="Tabela Não Desonerada",VLOOKUP($C1338,'Orçamento Base'!$D$11:$S$1673,12,FALSE),VLOOKUP($C1338,#REF!,12,FALSE))</f>
        <v>#N/A</v>
      </c>
      <c r="K1338" s="167">
        <f>IFERROR(IF(Comparativo!$E$6="Tabela Não Desonerada",VLOOKUP($C1338,'Orçamento Base'!$D$11:$S$1673,16,FALSE),VLOOKUP($C1338,#REF!,16,FALSE)),0)</f>
        <v>0</v>
      </c>
      <c r="L1338" s="575" t="e">
        <f>IF(AND($D1338="COMPOSICAO_PROPRIA",'Orçamento Base'!$N1338="-"),"14,18%",IF(AND($D1338="MERCADO",'Orçamento Base'!$N1338="-"),"15,38%",IF(Comparativo!$E$6="Tabela Não Desonerada",VLOOKUP($C1338,'Orçamento Base'!$D$11:$S$1673,11,FALSE),VLOOKUP($C1338,#REF!,11,FALSE))))</f>
        <v>#N/A</v>
      </c>
      <c r="M1338" s="209">
        <f>IF(Comparativo!$E$6="Tabela Não Desonerada",Encargos!$F$44,Encargos!$D$44)</f>
        <v>1.1122000000000001</v>
      </c>
    </row>
    <row r="1339" spans="1:13">
      <c r="A1339" s="207">
        <f>'Identificação-TCE'!$A$13</f>
        <v>1</v>
      </c>
      <c r="B1339" s="168" t="e">
        <f>IF(AND(G1339&lt;&gt;"",H1339&gt;0,I1339&lt;&gt;"",J1339&lt;&gt;0,K1339&lt;&gt;0),COUNT($B$11:B1338)+1,"")</f>
        <v>#N/A</v>
      </c>
      <c r="C1339" s="207">
        <f>IF('Orçamento Base'!$M1338=0,0,'Orçamento Base'!$D1338)</f>
        <v>0</v>
      </c>
      <c r="D1339" s="212" t="e">
        <f>IF('Orçamento Base'!$F1338=Aux.!$G$11,"CONTRATACAO_PUBLICA",IF(VLOOKUP($C1339,'Orçamento Base'!$D$11:$G$2116,3,FALSE)="INDEXADO",VLOOKUP(VLOOKUP($C1338,'Orçamento Base'!$D$11:$G$2116,2,FALSE),'Index N_DESON.'!$A$9:$B$604,2),VLOOKUP($C1339,'Orçamento Base'!$D$11:$G$2116,3,FALSE)))</f>
        <v>#N/A</v>
      </c>
      <c r="E1339" s="208" t="e">
        <f>VLOOKUP($C1339,'Orçamento Base'!$D$11:$S$1673,2,FALSE)</f>
        <v>#N/A</v>
      </c>
      <c r="F1339" s="211">
        <f>Dados!$C$7</f>
        <v>44652</v>
      </c>
      <c r="G1339" s="226" t="e">
        <f>VLOOKUP($C1339,'Orçamento Base'!$D$11:$S$1673,4,FALSE)</f>
        <v>#N/A</v>
      </c>
      <c r="H1339" s="377">
        <f>IFERROR(VLOOKUP($C1339,'Orçamento Base'!$D$11:$S$1673,6,FALSE),0)</f>
        <v>0</v>
      </c>
      <c r="I1339" s="208" t="e">
        <f>VLOOKUP($C1339,'Orçamento Base'!$D$11:$S$1673,5,FALSE)</f>
        <v>#N/A</v>
      </c>
      <c r="J1339" s="167" t="e">
        <f>IF(Comparativo!$E$6="Tabela Não Desonerada",VLOOKUP($C1339,'Orçamento Base'!$D$11:$S$1673,12,FALSE),VLOOKUP($C1339,#REF!,12,FALSE))</f>
        <v>#N/A</v>
      </c>
      <c r="K1339" s="167">
        <f>IFERROR(IF(Comparativo!$E$6="Tabela Não Desonerada",VLOOKUP($C1339,'Orçamento Base'!$D$11:$S$1673,16,FALSE),VLOOKUP($C1339,#REF!,16,FALSE)),0)</f>
        <v>0</v>
      </c>
      <c r="L1339" s="575" t="e">
        <f>IF(AND($D1339="COMPOSICAO_PROPRIA",'Orçamento Base'!$N1339="-"),"14,18%",IF(AND($D1339="MERCADO",'Orçamento Base'!$N1339="-"),"15,38%",IF(Comparativo!$E$6="Tabela Não Desonerada",VLOOKUP($C1339,'Orçamento Base'!$D$11:$S$1673,11,FALSE),VLOOKUP($C1339,#REF!,11,FALSE))))</f>
        <v>#N/A</v>
      </c>
      <c r="M1339" s="209">
        <f>IF(Comparativo!$E$6="Tabela Não Desonerada",Encargos!$F$44,Encargos!$D$44)</f>
        <v>1.1122000000000001</v>
      </c>
    </row>
    <row r="1340" spans="1:13">
      <c r="A1340" s="207">
        <f>'Identificação-TCE'!$A$13</f>
        <v>1</v>
      </c>
      <c r="B1340" s="168" t="e">
        <f>IF(AND(G1340&lt;&gt;"",H1340&gt;0,I1340&lt;&gt;"",J1340&lt;&gt;0,K1340&lt;&gt;0),COUNT($B$11:B1339)+1,"")</f>
        <v>#N/A</v>
      </c>
      <c r="C1340" s="207">
        <f>IF('Orçamento Base'!$M1339=0,0,'Orçamento Base'!$D1339)</f>
        <v>0</v>
      </c>
      <c r="D1340" s="212" t="e">
        <f>IF('Orçamento Base'!$F1339=Aux.!$G$11,"CONTRATACAO_PUBLICA",IF(VLOOKUP($C1340,'Orçamento Base'!$D$11:$G$2116,3,FALSE)="INDEXADO",VLOOKUP(VLOOKUP($C1339,'Orçamento Base'!$D$11:$G$2116,2,FALSE),'Index N_DESON.'!$A$9:$B$604,2),VLOOKUP($C1340,'Orçamento Base'!$D$11:$G$2116,3,FALSE)))</f>
        <v>#N/A</v>
      </c>
      <c r="E1340" s="208" t="e">
        <f>VLOOKUP($C1340,'Orçamento Base'!$D$11:$S$1673,2,FALSE)</f>
        <v>#N/A</v>
      </c>
      <c r="F1340" s="211">
        <f>Dados!$C$7</f>
        <v>44652</v>
      </c>
      <c r="G1340" s="226" t="e">
        <f>VLOOKUP($C1340,'Orçamento Base'!$D$11:$S$1673,4,FALSE)</f>
        <v>#N/A</v>
      </c>
      <c r="H1340" s="377">
        <f>IFERROR(VLOOKUP($C1340,'Orçamento Base'!$D$11:$S$1673,6,FALSE),0)</f>
        <v>0</v>
      </c>
      <c r="I1340" s="208" t="e">
        <f>VLOOKUP($C1340,'Orçamento Base'!$D$11:$S$1673,5,FALSE)</f>
        <v>#N/A</v>
      </c>
      <c r="J1340" s="167" t="e">
        <f>IF(Comparativo!$E$6="Tabela Não Desonerada",VLOOKUP($C1340,'Orçamento Base'!$D$11:$S$1673,12,FALSE),VLOOKUP($C1340,#REF!,12,FALSE))</f>
        <v>#N/A</v>
      </c>
      <c r="K1340" s="167">
        <f>IFERROR(IF(Comparativo!$E$6="Tabela Não Desonerada",VLOOKUP($C1340,'Orçamento Base'!$D$11:$S$1673,16,FALSE),VLOOKUP($C1340,#REF!,16,FALSE)),0)</f>
        <v>0</v>
      </c>
      <c r="L1340" s="575" t="e">
        <f>IF(AND($D1340="COMPOSICAO_PROPRIA",'Orçamento Base'!$N1340="-"),"14,18%",IF(AND($D1340="MERCADO",'Orçamento Base'!$N1340="-"),"15,38%",IF(Comparativo!$E$6="Tabela Não Desonerada",VLOOKUP($C1340,'Orçamento Base'!$D$11:$S$1673,11,FALSE),VLOOKUP($C1340,#REF!,11,FALSE))))</f>
        <v>#N/A</v>
      </c>
      <c r="M1340" s="209">
        <f>IF(Comparativo!$E$6="Tabela Não Desonerada",Encargos!$F$44,Encargos!$D$44)</f>
        <v>1.1122000000000001</v>
      </c>
    </row>
    <row r="1341" spans="1:13">
      <c r="A1341" s="207">
        <f>'Identificação-TCE'!$A$13</f>
        <v>1</v>
      </c>
      <c r="B1341" s="168" t="e">
        <f>IF(AND(G1341&lt;&gt;"",H1341&gt;0,I1341&lt;&gt;"",J1341&lt;&gt;0,K1341&lt;&gt;0),COUNT($B$11:B1340)+1,"")</f>
        <v>#N/A</v>
      </c>
      <c r="C1341" s="207">
        <f>IF('Orçamento Base'!$M1340=0,0,'Orçamento Base'!$D1340)</f>
        <v>0</v>
      </c>
      <c r="D1341" s="212" t="e">
        <f>IF('Orçamento Base'!$F1340=Aux.!$G$11,"CONTRATACAO_PUBLICA",IF(VLOOKUP($C1341,'Orçamento Base'!$D$11:$G$2116,3,FALSE)="INDEXADO",VLOOKUP(VLOOKUP($C1340,'Orçamento Base'!$D$11:$G$2116,2,FALSE),'Index N_DESON.'!$A$9:$B$604,2),VLOOKUP($C1341,'Orçamento Base'!$D$11:$G$2116,3,FALSE)))</f>
        <v>#N/A</v>
      </c>
      <c r="E1341" s="208" t="e">
        <f>VLOOKUP($C1341,'Orçamento Base'!$D$11:$S$1673,2,FALSE)</f>
        <v>#N/A</v>
      </c>
      <c r="F1341" s="211">
        <f>Dados!$C$7</f>
        <v>44652</v>
      </c>
      <c r="G1341" s="226" t="e">
        <f>VLOOKUP($C1341,'Orçamento Base'!$D$11:$S$1673,4,FALSE)</f>
        <v>#N/A</v>
      </c>
      <c r="H1341" s="377">
        <f>IFERROR(VLOOKUP($C1341,'Orçamento Base'!$D$11:$S$1673,6,FALSE),0)</f>
        <v>0</v>
      </c>
      <c r="I1341" s="208" t="e">
        <f>VLOOKUP($C1341,'Orçamento Base'!$D$11:$S$1673,5,FALSE)</f>
        <v>#N/A</v>
      </c>
      <c r="J1341" s="167" t="e">
        <f>IF(Comparativo!$E$6="Tabela Não Desonerada",VLOOKUP($C1341,'Orçamento Base'!$D$11:$S$1673,12,FALSE),VLOOKUP($C1341,#REF!,12,FALSE))</f>
        <v>#N/A</v>
      </c>
      <c r="K1341" s="167">
        <f>IFERROR(IF(Comparativo!$E$6="Tabela Não Desonerada",VLOOKUP($C1341,'Orçamento Base'!$D$11:$S$1673,16,FALSE),VLOOKUP($C1341,#REF!,16,FALSE)),0)</f>
        <v>0</v>
      </c>
      <c r="L1341" s="575" t="e">
        <f>IF(AND($D1341="COMPOSICAO_PROPRIA",'Orçamento Base'!$N1341="-"),"14,18%",IF(AND($D1341="MERCADO",'Orçamento Base'!$N1341="-"),"15,38%",IF(Comparativo!$E$6="Tabela Não Desonerada",VLOOKUP($C1341,'Orçamento Base'!$D$11:$S$1673,11,FALSE),VLOOKUP($C1341,#REF!,11,FALSE))))</f>
        <v>#N/A</v>
      </c>
      <c r="M1341" s="209">
        <f>IF(Comparativo!$E$6="Tabela Não Desonerada",Encargos!$F$44,Encargos!$D$44)</f>
        <v>1.1122000000000001</v>
      </c>
    </row>
    <row r="1342" spans="1:13">
      <c r="A1342" s="207">
        <f>'Identificação-TCE'!$A$13</f>
        <v>1</v>
      </c>
      <c r="B1342" s="168" t="e">
        <f>IF(AND(G1342&lt;&gt;"",H1342&gt;0,I1342&lt;&gt;"",J1342&lt;&gt;0,K1342&lt;&gt;0),COUNT($B$11:B1341)+1,"")</f>
        <v>#N/A</v>
      </c>
      <c r="C1342" s="207">
        <f>IF('Orçamento Base'!$M1341=0,0,'Orçamento Base'!$D1341)</f>
        <v>0</v>
      </c>
      <c r="D1342" s="212" t="e">
        <f>IF('Orçamento Base'!$F1341=Aux.!$G$11,"CONTRATACAO_PUBLICA",IF(VLOOKUP($C1342,'Orçamento Base'!$D$11:$G$2116,3,FALSE)="INDEXADO",VLOOKUP(VLOOKUP($C1341,'Orçamento Base'!$D$11:$G$2116,2,FALSE),'Index N_DESON.'!$A$9:$B$604,2),VLOOKUP($C1342,'Orçamento Base'!$D$11:$G$2116,3,FALSE)))</f>
        <v>#N/A</v>
      </c>
      <c r="E1342" s="208" t="e">
        <f>VLOOKUP($C1342,'Orçamento Base'!$D$11:$S$1673,2,FALSE)</f>
        <v>#N/A</v>
      </c>
      <c r="F1342" s="211">
        <f>Dados!$C$7</f>
        <v>44652</v>
      </c>
      <c r="G1342" s="226" t="e">
        <f>VLOOKUP($C1342,'Orçamento Base'!$D$11:$S$1673,4,FALSE)</f>
        <v>#N/A</v>
      </c>
      <c r="H1342" s="377">
        <f>IFERROR(VLOOKUP($C1342,'Orçamento Base'!$D$11:$S$1673,6,FALSE),0)</f>
        <v>0</v>
      </c>
      <c r="I1342" s="208" t="e">
        <f>VLOOKUP($C1342,'Orçamento Base'!$D$11:$S$1673,5,FALSE)</f>
        <v>#N/A</v>
      </c>
      <c r="J1342" s="167" t="e">
        <f>IF(Comparativo!$E$6="Tabela Não Desonerada",VLOOKUP($C1342,'Orçamento Base'!$D$11:$S$1673,12,FALSE),VLOOKUP($C1342,#REF!,12,FALSE))</f>
        <v>#N/A</v>
      </c>
      <c r="K1342" s="167">
        <f>IFERROR(IF(Comparativo!$E$6="Tabela Não Desonerada",VLOOKUP($C1342,'Orçamento Base'!$D$11:$S$1673,16,FALSE),VLOOKUP($C1342,#REF!,16,FALSE)),0)</f>
        <v>0</v>
      </c>
      <c r="L1342" s="575" t="e">
        <f>IF(AND($D1342="COMPOSICAO_PROPRIA",'Orçamento Base'!$N1342="-"),"14,18%",IF(AND($D1342="MERCADO",'Orçamento Base'!$N1342="-"),"15,38%",IF(Comparativo!$E$6="Tabela Não Desonerada",VLOOKUP($C1342,'Orçamento Base'!$D$11:$S$1673,11,FALSE),VLOOKUP($C1342,#REF!,11,FALSE))))</f>
        <v>#N/A</v>
      </c>
      <c r="M1342" s="209">
        <f>IF(Comparativo!$E$6="Tabela Não Desonerada",Encargos!$F$44,Encargos!$D$44)</f>
        <v>1.1122000000000001</v>
      </c>
    </row>
    <row r="1343" spans="1:13">
      <c r="A1343" s="207">
        <f>'Identificação-TCE'!$A$13</f>
        <v>1</v>
      </c>
      <c r="B1343" s="168" t="e">
        <f>IF(AND(G1343&lt;&gt;"",H1343&gt;0,I1343&lt;&gt;"",J1343&lt;&gt;0,K1343&lt;&gt;0),COUNT($B$11:B1342)+1,"")</f>
        <v>#N/A</v>
      </c>
      <c r="C1343" s="207">
        <f>IF('Orçamento Base'!$M1342=0,0,'Orçamento Base'!$D1342)</f>
        <v>0</v>
      </c>
      <c r="D1343" s="212" t="e">
        <f>IF('Orçamento Base'!$F1342=Aux.!$G$11,"CONTRATACAO_PUBLICA",IF(VLOOKUP($C1343,'Orçamento Base'!$D$11:$G$2116,3,FALSE)="INDEXADO",VLOOKUP(VLOOKUP($C1342,'Orçamento Base'!$D$11:$G$2116,2,FALSE),'Index N_DESON.'!$A$9:$B$604,2),VLOOKUP($C1343,'Orçamento Base'!$D$11:$G$2116,3,FALSE)))</f>
        <v>#N/A</v>
      </c>
      <c r="E1343" s="208" t="e">
        <f>VLOOKUP($C1343,'Orçamento Base'!$D$11:$S$1673,2,FALSE)</f>
        <v>#N/A</v>
      </c>
      <c r="F1343" s="211">
        <f>Dados!$C$7</f>
        <v>44652</v>
      </c>
      <c r="G1343" s="226" t="e">
        <f>VLOOKUP($C1343,'Orçamento Base'!$D$11:$S$1673,4,FALSE)</f>
        <v>#N/A</v>
      </c>
      <c r="H1343" s="377">
        <f>IFERROR(VLOOKUP($C1343,'Orçamento Base'!$D$11:$S$1673,6,FALSE),0)</f>
        <v>0</v>
      </c>
      <c r="I1343" s="208" t="e">
        <f>VLOOKUP($C1343,'Orçamento Base'!$D$11:$S$1673,5,FALSE)</f>
        <v>#N/A</v>
      </c>
      <c r="J1343" s="167" t="e">
        <f>IF(Comparativo!$E$6="Tabela Não Desonerada",VLOOKUP($C1343,'Orçamento Base'!$D$11:$S$1673,12,FALSE),VLOOKUP($C1343,#REF!,12,FALSE))</f>
        <v>#N/A</v>
      </c>
      <c r="K1343" s="167">
        <f>IFERROR(IF(Comparativo!$E$6="Tabela Não Desonerada",VLOOKUP($C1343,'Orçamento Base'!$D$11:$S$1673,16,FALSE),VLOOKUP($C1343,#REF!,16,FALSE)),0)</f>
        <v>0</v>
      </c>
      <c r="L1343" s="575" t="e">
        <f>IF(AND($D1343="COMPOSICAO_PROPRIA",'Orçamento Base'!$N1343="-"),"14,18%",IF(AND($D1343="MERCADO",'Orçamento Base'!$N1343="-"),"15,38%",IF(Comparativo!$E$6="Tabela Não Desonerada",VLOOKUP($C1343,'Orçamento Base'!$D$11:$S$1673,11,FALSE),VLOOKUP($C1343,#REF!,11,FALSE))))</f>
        <v>#N/A</v>
      </c>
      <c r="M1343" s="209">
        <f>IF(Comparativo!$E$6="Tabela Não Desonerada",Encargos!$F$44,Encargos!$D$44)</f>
        <v>1.1122000000000001</v>
      </c>
    </row>
    <row r="1344" spans="1:13">
      <c r="A1344" s="207">
        <f>'Identificação-TCE'!$A$13</f>
        <v>1</v>
      </c>
      <c r="B1344" s="168" t="e">
        <f>IF(AND(G1344&lt;&gt;"",H1344&gt;0,I1344&lt;&gt;"",J1344&lt;&gt;0,K1344&lt;&gt;0),COUNT($B$11:B1343)+1,"")</f>
        <v>#N/A</v>
      </c>
      <c r="C1344" s="207">
        <f>IF('Orçamento Base'!$M1343=0,0,'Orçamento Base'!$D1343)</f>
        <v>0</v>
      </c>
      <c r="D1344" s="212" t="e">
        <f>IF('Orçamento Base'!$F1343=Aux.!$G$11,"CONTRATACAO_PUBLICA",IF(VLOOKUP($C1344,'Orçamento Base'!$D$11:$G$2116,3,FALSE)="INDEXADO",VLOOKUP(VLOOKUP($C1343,'Orçamento Base'!$D$11:$G$2116,2,FALSE),'Index N_DESON.'!$A$9:$B$604,2),VLOOKUP($C1344,'Orçamento Base'!$D$11:$G$2116,3,FALSE)))</f>
        <v>#N/A</v>
      </c>
      <c r="E1344" s="208" t="e">
        <f>VLOOKUP($C1344,'Orçamento Base'!$D$11:$S$1673,2,FALSE)</f>
        <v>#N/A</v>
      </c>
      <c r="F1344" s="211">
        <f>Dados!$C$7</f>
        <v>44652</v>
      </c>
      <c r="G1344" s="226" t="e">
        <f>VLOOKUP($C1344,'Orçamento Base'!$D$11:$S$1673,4,FALSE)</f>
        <v>#N/A</v>
      </c>
      <c r="H1344" s="377">
        <f>IFERROR(VLOOKUP($C1344,'Orçamento Base'!$D$11:$S$1673,6,FALSE),0)</f>
        <v>0</v>
      </c>
      <c r="I1344" s="208" t="e">
        <f>VLOOKUP($C1344,'Orçamento Base'!$D$11:$S$1673,5,FALSE)</f>
        <v>#N/A</v>
      </c>
      <c r="J1344" s="167" t="e">
        <f>IF(Comparativo!$E$6="Tabela Não Desonerada",VLOOKUP($C1344,'Orçamento Base'!$D$11:$S$1673,12,FALSE),VLOOKUP($C1344,#REF!,12,FALSE))</f>
        <v>#N/A</v>
      </c>
      <c r="K1344" s="167">
        <f>IFERROR(IF(Comparativo!$E$6="Tabela Não Desonerada",VLOOKUP($C1344,'Orçamento Base'!$D$11:$S$1673,16,FALSE),VLOOKUP($C1344,#REF!,16,FALSE)),0)</f>
        <v>0</v>
      </c>
      <c r="L1344" s="575" t="e">
        <f>IF(AND($D1344="COMPOSICAO_PROPRIA",'Orçamento Base'!$N1344="-"),"14,18%",IF(AND($D1344="MERCADO",'Orçamento Base'!$N1344="-"),"15,38%",IF(Comparativo!$E$6="Tabela Não Desonerada",VLOOKUP($C1344,'Orçamento Base'!$D$11:$S$1673,11,FALSE),VLOOKUP($C1344,#REF!,11,FALSE))))</f>
        <v>#N/A</v>
      </c>
      <c r="M1344" s="209">
        <f>IF(Comparativo!$E$6="Tabela Não Desonerada",Encargos!$F$44,Encargos!$D$44)</f>
        <v>1.1122000000000001</v>
      </c>
    </row>
    <row r="1345" spans="1:13">
      <c r="A1345" s="207">
        <f>'Identificação-TCE'!$A$13</f>
        <v>1</v>
      </c>
      <c r="B1345" s="168" t="e">
        <f>IF(AND(G1345&lt;&gt;"",H1345&gt;0,I1345&lt;&gt;"",J1345&lt;&gt;0,K1345&lt;&gt;0),COUNT($B$11:B1344)+1,"")</f>
        <v>#N/A</v>
      </c>
      <c r="C1345" s="207">
        <f>IF('Orçamento Base'!$M1344=0,0,'Orçamento Base'!$D1344)</f>
        <v>0</v>
      </c>
      <c r="D1345" s="212" t="e">
        <f>IF('Orçamento Base'!$F1344=Aux.!$G$11,"CONTRATACAO_PUBLICA",IF(VLOOKUP($C1345,'Orçamento Base'!$D$11:$G$2116,3,FALSE)="INDEXADO",VLOOKUP(VLOOKUP($C1344,'Orçamento Base'!$D$11:$G$2116,2,FALSE),'Index N_DESON.'!$A$9:$B$604,2),VLOOKUP($C1345,'Orçamento Base'!$D$11:$G$2116,3,FALSE)))</f>
        <v>#N/A</v>
      </c>
      <c r="E1345" s="208" t="e">
        <f>VLOOKUP($C1345,'Orçamento Base'!$D$11:$S$1673,2,FALSE)</f>
        <v>#N/A</v>
      </c>
      <c r="F1345" s="211">
        <f>Dados!$C$7</f>
        <v>44652</v>
      </c>
      <c r="G1345" s="226" t="e">
        <f>VLOOKUP($C1345,'Orçamento Base'!$D$11:$S$1673,4,FALSE)</f>
        <v>#N/A</v>
      </c>
      <c r="H1345" s="377">
        <f>IFERROR(VLOOKUP($C1345,'Orçamento Base'!$D$11:$S$1673,6,FALSE),0)</f>
        <v>0</v>
      </c>
      <c r="I1345" s="208" t="e">
        <f>VLOOKUP($C1345,'Orçamento Base'!$D$11:$S$1673,5,FALSE)</f>
        <v>#N/A</v>
      </c>
      <c r="J1345" s="167" t="e">
        <f>IF(Comparativo!$E$6="Tabela Não Desonerada",VLOOKUP($C1345,'Orçamento Base'!$D$11:$S$1673,12,FALSE),VLOOKUP($C1345,#REF!,12,FALSE))</f>
        <v>#N/A</v>
      </c>
      <c r="K1345" s="167">
        <f>IFERROR(IF(Comparativo!$E$6="Tabela Não Desonerada",VLOOKUP($C1345,'Orçamento Base'!$D$11:$S$1673,16,FALSE),VLOOKUP($C1345,#REF!,16,FALSE)),0)</f>
        <v>0</v>
      </c>
      <c r="L1345" s="575" t="e">
        <f>IF(AND($D1345="COMPOSICAO_PROPRIA",'Orçamento Base'!$N1345="-"),"14,18%",IF(AND($D1345="MERCADO",'Orçamento Base'!$N1345="-"),"15,38%",IF(Comparativo!$E$6="Tabela Não Desonerada",VLOOKUP($C1345,'Orçamento Base'!$D$11:$S$1673,11,FALSE),VLOOKUP($C1345,#REF!,11,FALSE))))</f>
        <v>#N/A</v>
      </c>
      <c r="M1345" s="209">
        <f>IF(Comparativo!$E$6="Tabela Não Desonerada",Encargos!$F$44,Encargos!$D$44)</f>
        <v>1.1122000000000001</v>
      </c>
    </row>
    <row r="1346" spans="1:13">
      <c r="A1346" s="207">
        <f>'Identificação-TCE'!$A$13</f>
        <v>1</v>
      </c>
      <c r="B1346" s="168" t="e">
        <f>IF(AND(G1346&lt;&gt;"",H1346&gt;0,I1346&lt;&gt;"",J1346&lt;&gt;0,K1346&lt;&gt;0),COUNT($B$11:B1345)+1,"")</f>
        <v>#N/A</v>
      </c>
      <c r="C1346" s="207">
        <f>IF('Orçamento Base'!$M1345=0,0,'Orçamento Base'!$D1345)</f>
        <v>0</v>
      </c>
      <c r="D1346" s="212" t="e">
        <f>IF('Orçamento Base'!$F1345=Aux.!$G$11,"CONTRATACAO_PUBLICA",IF(VLOOKUP($C1346,'Orçamento Base'!$D$11:$G$2116,3,FALSE)="INDEXADO",VLOOKUP(VLOOKUP($C1345,'Orçamento Base'!$D$11:$G$2116,2,FALSE),'Index N_DESON.'!$A$9:$B$604,2),VLOOKUP($C1346,'Orçamento Base'!$D$11:$G$2116,3,FALSE)))</f>
        <v>#N/A</v>
      </c>
      <c r="E1346" s="208" t="e">
        <f>VLOOKUP($C1346,'Orçamento Base'!$D$11:$S$1673,2,FALSE)</f>
        <v>#N/A</v>
      </c>
      <c r="F1346" s="211">
        <f>Dados!$C$7</f>
        <v>44652</v>
      </c>
      <c r="G1346" s="226" t="e">
        <f>VLOOKUP($C1346,'Orçamento Base'!$D$11:$S$1673,4,FALSE)</f>
        <v>#N/A</v>
      </c>
      <c r="H1346" s="377">
        <f>IFERROR(VLOOKUP($C1346,'Orçamento Base'!$D$11:$S$1673,6,FALSE),0)</f>
        <v>0</v>
      </c>
      <c r="I1346" s="208" t="e">
        <f>VLOOKUP($C1346,'Orçamento Base'!$D$11:$S$1673,5,FALSE)</f>
        <v>#N/A</v>
      </c>
      <c r="J1346" s="167" t="e">
        <f>IF(Comparativo!$E$6="Tabela Não Desonerada",VLOOKUP($C1346,'Orçamento Base'!$D$11:$S$1673,12,FALSE),VLOOKUP($C1346,#REF!,12,FALSE))</f>
        <v>#N/A</v>
      </c>
      <c r="K1346" s="167">
        <f>IFERROR(IF(Comparativo!$E$6="Tabela Não Desonerada",VLOOKUP($C1346,'Orçamento Base'!$D$11:$S$1673,16,FALSE),VLOOKUP($C1346,#REF!,16,FALSE)),0)</f>
        <v>0</v>
      </c>
      <c r="L1346" s="575" t="e">
        <f>IF(AND($D1346="COMPOSICAO_PROPRIA",'Orçamento Base'!$N1346="-"),"14,18%",IF(AND($D1346="MERCADO",'Orçamento Base'!$N1346="-"),"15,38%",IF(Comparativo!$E$6="Tabela Não Desonerada",VLOOKUP($C1346,'Orçamento Base'!$D$11:$S$1673,11,FALSE),VLOOKUP($C1346,#REF!,11,FALSE))))</f>
        <v>#N/A</v>
      </c>
      <c r="M1346" s="209">
        <f>IF(Comparativo!$E$6="Tabela Não Desonerada",Encargos!$F$44,Encargos!$D$44)</f>
        <v>1.1122000000000001</v>
      </c>
    </row>
    <row r="1347" spans="1:13">
      <c r="A1347" s="207">
        <f>'Identificação-TCE'!$A$13</f>
        <v>1</v>
      </c>
      <c r="B1347" s="168" t="e">
        <f>IF(AND(G1347&lt;&gt;"",H1347&gt;0,I1347&lt;&gt;"",J1347&lt;&gt;0,K1347&lt;&gt;0),COUNT($B$11:B1346)+1,"")</f>
        <v>#N/A</v>
      </c>
      <c r="C1347" s="207">
        <f>IF('Orçamento Base'!$M1346=0,0,'Orçamento Base'!$D1346)</f>
        <v>0</v>
      </c>
      <c r="D1347" s="212" t="e">
        <f>IF('Orçamento Base'!$F1346=Aux.!$G$11,"CONTRATACAO_PUBLICA",IF(VLOOKUP($C1347,'Orçamento Base'!$D$11:$G$2116,3,FALSE)="INDEXADO",VLOOKUP(VLOOKUP($C1346,'Orçamento Base'!$D$11:$G$2116,2,FALSE),'Index N_DESON.'!$A$9:$B$604,2),VLOOKUP($C1347,'Orçamento Base'!$D$11:$G$2116,3,FALSE)))</f>
        <v>#N/A</v>
      </c>
      <c r="E1347" s="208" t="e">
        <f>VLOOKUP($C1347,'Orçamento Base'!$D$11:$S$1673,2,FALSE)</f>
        <v>#N/A</v>
      </c>
      <c r="F1347" s="211">
        <f>Dados!$C$7</f>
        <v>44652</v>
      </c>
      <c r="G1347" s="226" t="e">
        <f>VLOOKUP($C1347,'Orçamento Base'!$D$11:$S$1673,4,FALSE)</f>
        <v>#N/A</v>
      </c>
      <c r="H1347" s="377">
        <f>IFERROR(VLOOKUP($C1347,'Orçamento Base'!$D$11:$S$1673,6,FALSE),0)</f>
        <v>0</v>
      </c>
      <c r="I1347" s="208" t="e">
        <f>VLOOKUP($C1347,'Orçamento Base'!$D$11:$S$1673,5,FALSE)</f>
        <v>#N/A</v>
      </c>
      <c r="J1347" s="167" t="e">
        <f>IF(Comparativo!$E$6="Tabela Não Desonerada",VLOOKUP($C1347,'Orçamento Base'!$D$11:$S$1673,12,FALSE),VLOOKUP($C1347,#REF!,12,FALSE))</f>
        <v>#N/A</v>
      </c>
      <c r="K1347" s="167">
        <f>IFERROR(IF(Comparativo!$E$6="Tabela Não Desonerada",VLOOKUP($C1347,'Orçamento Base'!$D$11:$S$1673,16,FALSE),VLOOKUP($C1347,#REF!,16,FALSE)),0)</f>
        <v>0</v>
      </c>
      <c r="L1347" s="575" t="e">
        <f>IF(AND($D1347="COMPOSICAO_PROPRIA",'Orçamento Base'!$N1347="-"),"14,18%",IF(AND($D1347="MERCADO",'Orçamento Base'!$N1347="-"),"15,38%",IF(Comparativo!$E$6="Tabela Não Desonerada",VLOOKUP($C1347,'Orçamento Base'!$D$11:$S$1673,11,FALSE),VLOOKUP($C1347,#REF!,11,FALSE))))</f>
        <v>#N/A</v>
      </c>
      <c r="M1347" s="209">
        <f>IF(Comparativo!$E$6="Tabela Não Desonerada",Encargos!$F$44,Encargos!$D$44)</f>
        <v>1.1122000000000001</v>
      </c>
    </row>
    <row r="1348" spans="1:13">
      <c r="A1348" s="207">
        <f>'Identificação-TCE'!$A$13</f>
        <v>1</v>
      </c>
      <c r="B1348" s="168" t="e">
        <f>IF(AND(G1348&lt;&gt;"",H1348&gt;0,I1348&lt;&gt;"",J1348&lt;&gt;0,K1348&lt;&gt;0),COUNT($B$11:B1347)+1,"")</f>
        <v>#N/A</v>
      </c>
      <c r="C1348" s="207">
        <f>IF('Orçamento Base'!$M1347=0,0,'Orçamento Base'!$D1347)</f>
        <v>0</v>
      </c>
      <c r="D1348" s="212" t="e">
        <f>IF('Orçamento Base'!$F1347=Aux.!$G$11,"CONTRATACAO_PUBLICA",IF(VLOOKUP($C1348,'Orçamento Base'!$D$11:$G$2116,3,FALSE)="INDEXADO",VLOOKUP(VLOOKUP($C1347,'Orçamento Base'!$D$11:$G$2116,2,FALSE),'Index N_DESON.'!$A$9:$B$604,2),VLOOKUP($C1348,'Orçamento Base'!$D$11:$G$2116,3,FALSE)))</f>
        <v>#N/A</v>
      </c>
      <c r="E1348" s="208" t="e">
        <f>VLOOKUP($C1348,'Orçamento Base'!$D$11:$S$1673,2,FALSE)</f>
        <v>#N/A</v>
      </c>
      <c r="F1348" s="211">
        <f>Dados!$C$7</f>
        <v>44652</v>
      </c>
      <c r="G1348" s="226" t="e">
        <f>VLOOKUP($C1348,'Orçamento Base'!$D$11:$S$1673,4,FALSE)</f>
        <v>#N/A</v>
      </c>
      <c r="H1348" s="377">
        <f>IFERROR(VLOOKUP($C1348,'Orçamento Base'!$D$11:$S$1673,6,FALSE),0)</f>
        <v>0</v>
      </c>
      <c r="I1348" s="208" t="e">
        <f>VLOOKUP($C1348,'Orçamento Base'!$D$11:$S$1673,5,FALSE)</f>
        <v>#N/A</v>
      </c>
      <c r="J1348" s="167" t="e">
        <f>IF(Comparativo!$E$6="Tabela Não Desonerada",VLOOKUP($C1348,'Orçamento Base'!$D$11:$S$1673,12,FALSE),VLOOKUP($C1348,#REF!,12,FALSE))</f>
        <v>#N/A</v>
      </c>
      <c r="K1348" s="167">
        <f>IFERROR(IF(Comparativo!$E$6="Tabela Não Desonerada",VLOOKUP($C1348,'Orçamento Base'!$D$11:$S$1673,16,FALSE),VLOOKUP($C1348,#REF!,16,FALSE)),0)</f>
        <v>0</v>
      </c>
      <c r="L1348" s="575" t="e">
        <f>IF(AND($D1348="COMPOSICAO_PROPRIA",'Orçamento Base'!$N1348="-"),"14,18%",IF(AND($D1348="MERCADO",'Orçamento Base'!$N1348="-"),"15,38%",IF(Comparativo!$E$6="Tabela Não Desonerada",VLOOKUP($C1348,'Orçamento Base'!$D$11:$S$1673,11,FALSE),VLOOKUP($C1348,#REF!,11,FALSE))))</f>
        <v>#N/A</v>
      </c>
      <c r="M1348" s="209">
        <f>IF(Comparativo!$E$6="Tabela Não Desonerada",Encargos!$F$44,Encargos!$D$44)</f>
        <v>1.1122000000000001</v>
      </c>
    </row>
    <row r="1349" spans="1:13">
      <c r="A1349" s="207">
        <f>'Identificação-TCE'!$A$13</f>
        <v>1</v>
      </c>
      <c r="B1349" s="168" t="e">
        <f>IF(AND(G1349&lt;&gt;"",H1349&gt;0,I1349&lt;&gt;"",J1349&lt;&gt;0,K1349&lt;&gt;0),COUNT($B$11:B1348)+1,"")</f>
        <v>#N/A</v>
      </c>
      <c r="C1349" s="207">
        <f>IF('Orçamento Base'!$M1348=0,0,'Orçamento Base'!$D1348)</f>
        <v>0</v>
      </c>
      <c r="D1349" s="212" t="e">
        <f>IF('Orçamento Base'!$F1348=Aux.!$G$11,"CONTRATACAO_PUBLICA",IF(VLOOKUP($C1349,'Orçamento Base'!$D$11:$G$2116,3,FALSE)="INDEXADO",VLOOKUP(VLOOKUP($C1348,'Orçamento Base'!$D$11:$G$2116,2,FALSE),'Index N_DESON.'!$A$9:$B$604,2),VLOOKUP($C1349,'Orçamento Base'!$D$11:$G$2116,3,FALSE)))</f>
        <v>#N/A</v>
      </c>
      <c r="E1349" s="208" t="e">
        <f>VLOOKUP($C1349,'Orçamento Base'!$D$11:$S$1673,2,FALSE)</f>
        <v>#N/A</v>
      </c>
      <c r="F1349" s="211">
        <f>Dados!$C$7</f>
        <v>44652</v>
      </c>
      <c r="G1349" s="226" t="e">
        <f>VLOOKUP($C1349,'Orçamento Base'!$D$11:$S$1673,4,FALSE)</f>
        <v>#N/A</v>
      </c>
      <c r="H1349" s="377">
        <f>IFERROR(VLOOKUP($C1349,'Orçamento Base'!$D$11:$S$1673,6,FALSE),0)</f>
        <v>0</v>
      </c>
      <c r="I1349" s="208" t="e">
        <f>VLOOKUP($C1349,'Orçamento Base'!$D$11:$S$1673,5,FALSE)</f>
        <v>#N/A</v>
      </c>
      <c r="J1349" s="167" t="e">
        <f>IF(Comparativo!$E$6="Tabela Não Desonerada",VLOOKUP($C1349,'Orçamento Base'!$D$11:$S$1673,12,FALSE),VLOOKUP($C1349,#REF!,12,FALSE))</f>
        <v>#N/A</v>
      </c>
      <c r="K1349" s="167">
        <f>IFERROR(IF(Comparativo!$E$6="Tabela Não Desonerada",VLOOKUP($C1349,'Orçamento Base'!$D$11:$S$1673,16,FALSE),VLOOKUP($C1349,#REF!,16,FALSE)),0)</f>
        <v>0</v>
      </c>
      <c r="L1349" s="575" t="e">
        <f>IF(AND($D1349="COMPOSICAO_PROPRIA",'Orçamento Base'!$N1349="-"),"14,18%",IF(AND($D1349="MERCADO",'Orçamento Base'!$N1349="-"),"15,38%",IF(Comparativo!$E$6="Tabela Não Desonerada",VLOOKUP($C1349,'Orçamento Base'!$D$11:$S$1673,11,FALSE),VLOOKUP($C1349,#REF!,11,FALSE))))</f>
        <v>#N/A</v>
      </c>
      <c r="M1349" s="209">
        <f>IF(Comparativo!$E$6="Tabela Não Desonerada",Encargos!$F$44,Encargos!$D$44)</f>
        <v>1.1122000000000001</v>
      </c>
    </row>
    <row r="1350" spans="1:13">
      <c r="A1350" s="207">
        <f>'Identificação-TCE'!$A$13</f>
        <v>1</v>
      </c>
      <c r="B1350" s="168" t="e">
        <f>IF(AND(G1350&lt;&gt;"",H1350&gt;0,I1350&lt;&gt;"",J1350&lt;&gt;0,K1350&lt;&gt;0),COUNT($B$11:B1349)+1,"")</f>
        <v>#N/A</v>
      </c>
      <c r="C1350" s="207">
        <f>IF('Orçamento Base'!$M1349=0,0,'Orçamento Base'!$D1349)</f>
        <v>0</v>
      </c>
      <c r="D1350" s="212" t="e">
        <f>IF('Orçamento Base'!$F1349=Aux.!$G$11,"CONTRATACAO_PUBLICA",IF(VLOOKUP($C1350,'Orçamento Base'!$D$11:$G$2116,3,FALSE)="INDEXADO",VLOOKUP(VLOOKUP($C1349,'Orçamento Base'!$D$11:$G$2116,2,FALSE),'Index N_DESON.'!$A$9:$B$604,2),VLOOKUP($C1350,'Orçamento Base'!$D$11:$G$2116,3,FALSE)))</f>
        <v>#N/A</v>
      </c>
      <c r="E1350" s="208" t="e">
        <f>VLOOKUP($C1350,'Orçamento Base'!$D$11:$S$1673,2,FALSE)</f>
        <v>#N/A</v>
      </c>
      <c r="F1350" s="211">
        <f>Dados!$C$7</f>
        <v>44652</v>
      </c>
      <c r="G1350" s="226" t="e">
        <f>VLOOKUP($C1350,'Orçamento Base'!$D$11:$S$1673,4,FALSE)</f>
        <v>#N/A</v>
      </c>
      <c r="H1350" s="377">
        <f>IFERROR(VLOOKUP($C1350,'Orçamento Base'!$D$11:$S$1673,6,FALSE),0)</f>
        <v>0</v>
      </c>
      <c r="I1350" s="208" t="e">
        <f>VLOOKUP($C1350,'Orçamento Base'!$D$11:$S$1673,5,FALSE)</f>
        <v>#N/A</v>
      </c>
      <c r="J1350" s="167" t="e">
        <f>IF(Comparativo!$E$6="Tabela Não Desonerada",VLOOKUP($C1350,'Orçamento Base'!$D$11:$S$1673,12,FALSE),VLOOKUP($C1350,#REF!,12,FALSE))</f>
        <v>#N/A</v>
      </c>
      <c r="K1350" s="167">
        <f>IFERROR(IF(Comparativo!$E$6="Tabela Não Desonerada",VLOOKUP($C1350,'Orçamento Base'!$D$11:$S$1673,16,FALSE),VLOOKUP($C1350,#REF!,16,FALSE)),0)</f>
        <v>0</v>
      </c>
      <c r="L1350" s="575" t="e">
        <f>IF(AND($D1350="COMPOSICAO_PROPRIA",'Orçamento Base'!$N1350="-"),"14,18%",IF(AND($D1350="MERCADO",'Orçamento Base'!$N1350="-"),"15,38%",IF(Comparativo!$E$6="Tabela Não Desonerada",VLOOKUP($C1350,'Orçamento Base'!$D$11:$S$1673,11,FALSE),VLOOKUP($C1350,#REF!,11,FALSE))))</f>
        <v>#N/A</v>
      </c>
      <c r="M1350" s="209">
        <f>IF(Comparativo!$E$6="Tabela Não Desonerada",Encargos!$F$44,Encargos!$D$44)</f>
        <v>1.1122000000000001</v>
      </c>
    </row>
    <row r="1351" spans="1:13">
      <c r="A1351" s="207">
        <f>'Identificação-TCE'!$A$13</f>
        <v>1</v>
      </c>
      <c r="B1351" s="168" t="e">
        <f>IF(AND(G1351&lt;&gt;"",H1351&gt;0,I1351&lt;&gt;"",J1351&lt;&gt;0,K1351&lt;&gt;0),COUNT($B$11:B1350)+1,"")</f>
        <v>#N/A</v>
      </c>
      <c r="C1351" s="207">
        <f>IF('Orçamento Base'!$M1350=0,0,'Orçamento Base'!$D1350)</f>
        <v>0</v>
      </c>
      <c r="D1351" s="212" t="e">
        <f>IF('Orçamento Base'!$F1350=Aux.!$G$11,"CONTRATACAO_PUBLICA",IF(VLOOKUP($C1351,'Orçamento Base'!$D$11:$G$2116,3,FALSE)="INDEXADO",VLOOKUP(VLOOKUP($C1350,'Orçamento Base'!$D$11:$G$2116,2,FALSE),'Index N_DESON.'!$A$9:$B$604,2),VLOOKUP($C1351,'Orçamento Base'!$D$11:$G$2116,3,FALSE)))</f>
        <v>#N/A</v>
      </c>
      <c r="E1351" s="208" t="e">
        <f>VLOOKUP($C1351,'Orçamento Base'!$D$11:$S$1673,2,FALSE)</f>
        <v>#N/A</v>
      </c>
      <c r="F1351" s="211">
        <f>Dados!$C$7</f>
        <v>44652</v>
      </c>
      <c r="G1351" s="226" t="e">
        <f>VLOOKUP($C1351,'Orçamento Base'!$D$11:$S$1673,4,FALSE)</f>
        <v>#N/A</v>
      </c>
      <c r="H1351" s="377">
        <f>IFERROR(VLOOKUP($C1351,'Orçamento Base'!$D$11:$S$1673,6,FALSE),0)</f>
        <v>0</v>
      </c>
      <c r="I1351" s="208" t="e">
        <f>VLOOKUP($C1351,'Orçamento Base'!$D$11:$S$1673,5,FALSE)</f>
        <v>#N/A</v>
      </c>
      <c r="J1351" s="167" t="e">
        <f>IF(Comparativo!$E$6="Tabela Não Desonerada",VLOOKUP($C1351,'Orçamento Base'!$D$11:$S$1673,12,FALSE),VLOOKUP($C1351,#REF!,12,FALSE))</f>
        <v>#N/A</v>
      </c>
      <c r="K1351" s="167">
        <f>IFERROR(IF(Comparativo!$E$6="Tabela Não Desonerada",VLOOKUP($C1351,'Orçamento Base'!$D$11:$S$1673,16,FALSE),VLOOKUP($C1351,#REF!,16,FALSE)),0)</f>
        <v>0</v>
      </c>
      <c r="L1351" s="575" t="e">
        <f>IF(AND($D1351="COMPOSICAO_PROPRIA",'Orçamento Base'!$N1351="-"),"14,18%",IF(AND($D1351="MERCADO",'Orçamento Base'!$N1351="-"),"15,38%",IF(Comparativo!$E$6="Tabela Não Desonerada",VLOOKUP($C1351,'Orçamento Base'!$D$11:$S$1673,11,FALSE),VLOOKUP($C1351,#REF!,11,FALSE))))</f>
        <v>#N/A</v>
      </c>
      <c r="M1351" s="209">
        <f>IF(Comparativo!$E$6="Tabela Não Desonerada",Encargos!$F$44,Encargos!$D$44)</f>
        <v>1.1122000000000001</v>
      </c>
    </row>
    <row r="1352" spans="1:13">
      <c r="A1352" s="207">
        <f>'Identificação-TCE'!$A$13</f>
        <v>1</v>
      </c>
      <c r="B1352" s="168" t="e">
        <f>IF(AND(G1352&lt;&gt;"",H1352&gt;0,I1352&lt;&gt;"",J1352&lt;&gt;0,K1352&lt;&gt;0),COUNT($B$11:B1351)+1,"")</f>
        <v>#N/A</v>
      </c>
      <c r="C1352" s="207">
        <f>IF('Orçamento Base'!$M1351=0,0,'Orçamento Base'!$D1351)</f>
        <v>0</v>
      </c>
      <c r="D1352" s="212" t="e">
        <f>IF('Orçamento Base'!$F1351=Aux.!$G$11,"CONTRATACAO_PUBLICA",IF(VLOOKUP($C1352,'Orçamento Base'!$D$11:$G$2116,3,FALSE)="INDEXADO",VLOOKUP(VLOOKUP($C1351,'Orçamento Base'!$D$11:$G$2116,2,FALSE),'Index N_DESON.'!$A$9:$B$604,2),VLOOKUP($C1352,'Orçamento Base'!$D$11:$G$2116,3,FALSE)))</f>
        <v>#N/A</v>
      </c>
      <c r="E1352" s="208" t="e">
        <f>VLOOKUP($C1352,'Orçamento Base'!$D$11:$S$1673,2,FALSE)</f>
        <v>#N/A</v>
      </c>
      <c r="F1352" s="211">
        <f>Dados!$C$7</f>
        <v>44652</v>
      </c>
      <c r="G1352" s="226" t="e">
        <f>VLOOKUP($C1352,'Orçamento Base'!$D$11:$S$1673,4,FALSE)</f>
        <v>#N/A</v>
      </c>
      <c r="H1352" s="377">
        <f>IFERROR(VLOOKUP($C1352,'Orçamento Base'!$D$11:$S$1673,6,FALSE),0)</f>
        <v>0</v>
      </c>
      <c r="I1352" s="208" t="e">
        <f>VLOOKUP($C1352,'Orçamento Base'!$D$11:$S$1673,5,FALSE)</f>
        <v>#N/A</v>
      </c>
      <c r="J1352" s="167" t="e">
        <f>IF(Comparativo!$E$6="Tabela Não Desonerada",VLOOKUP($C1352,'Orçamento Base'!$D$11:$S$1673,12,FALSE),VLOOKUP($C1352,#REF!,12,FALSE))</f>
        <v>#N/A</v>
      </c>
      <c r="K1352" s="167">
        <f>IFERROR(IF(Comparativo!$E$6="Tabela Não Desonerada",VLOOKUP($C1352,'Orçamento Base'!$D$11:$S$1673,16,FALSE),VLOOKUP($C1352,#REF!,16,FALSE)),0)</f>
        <v>0</v>
      </c>
      <c r="L1352" s="575" t="e">
        <f>IF(AND($D1352="COMPOSICAO_PROPRIA",'Orçamento Base'!$N1352="-"),"14,18%",IF(AND($D1352="MERCADO",'Orçamento Base'!$N1352="-"),"15,38%",IF(Comparativo!$E$6="Tabela Não Desonerada",VLOOKUP($C1352,'Orçamento Base'!$D$11:$S$1673,11,FALSE),VLOOKUP($C1352,#REF!,11,FALSE))))</f>
        <v>#N/A</v>
      </c>
      <c r="M1352" s="209">
        <f>IF(Comparativo!$E$6="Tabela Não Desonerada",Encargos!$F$44,Encargos!$D$44)</f>
        <v>1.1122000000000001</v>
      </c>
    </row>
    <row r="1353" spans="1:13">
      <c r="A1353" s="207">
        <f>'Identificação-TCE'!$A$13</f>
        <v>1</v>
      </c>
      <c r="B1353" s="168" t="e">
        <f>IF(AND(G1353&lt;&gt;"",H1353&gt;0,I1353&lt;&gt;"",J1353&lt;&gt;0,K1353&lt;&gt;0),COUNT($B$11:B1352)+1,"")</f>
        <v>#N/A</v>
      </c>
      <c r="C1353" s="207">
        <f>IF('Orçamento Base'!$M1352=0,0,'Orçamento Base'!$D1352)</f>
        <v>0</v>
      </c>
      <c r="D1353" s="212" t="e">
        <f>IF('Orçamento Base'!$F1352=Aux.!$G$11,"CONTRATACAO_PUBLICA",IF(VLOOKUP($C1353,'Orçamento Base'!$D$11:$G$2116,3,FALSE)="INDEXADO",VLOOKUP(VLOOKUP($C1352,'Orçamento Base'!$D$11:$G$2116,2,FALSE),'Index N_DESON.'!$A$9:$B$604,2),VLOOKUP($C1353,'Orçamento Base'!$D$11:$G$2116,3,FALSE)))</f>
        <v>#N/A</v>
      </c>
      <c r="E1353" s="208" t="e">
        <f>VLOOKUP($C1353,'Orçamento Base'!$D$11:$S$1673,2,FALSE)</f>
        <v>#N/A</v>
      </c>
      <c r="F1353" s="211">
        <f>Dados!$C$7</f>
        <v>44652</v>
      </c>
      <c r="G1353" s="226" t="e">
        <f>VLOOKUP($C1353,'Orçamento Base'!$D$11:$S$1673,4,FALSE)</f>
        <v>#N/A</v>
      </c>
      <c r="H1353" s="377">
        <f>IFERROR(VLOOKUP($C1353,'Orçamento Base'!$D$11:$S$1673,6,FALSE),0)</f>
        <v>0</v>
      </c>
      <c r="I1353" s="208" t="e">
        <f>VLOOKUP($C1353,'Orçamento Base'!$D$11:$S$1673,5,FALSE)</f>
        <v>#N/A</v>
      </c>
      <c r="J1353" s="167" t="e">
        <f>IF(Comparativo!$E$6="Tabela Não Desonerada",VLOOKUP($C1353,'Orçamento Base'!$D$11:$S$1673,12,FALSE),VLOOKUP($C1353,#REF!,12,FALSE))</f>
        <v>#N/A</v>
      </c>
      <c r="K1353" s="167">
        <f>IFERROR(IF(Comparativo!$E$6="Tabela Não Desonerada",VLOOKUP($C1353,'Orçamento Base'!$D$11:$S$1673,16,FALSE),VLOOKUP($C1353,#REF!,16,FALSE)),0)</f>
        <v>0</v>
      </c>
      <c r="L1353" s="575" t="e">
        <f>IF(AND($D1353="COMPOSICAO_PROPRIA",'Orçamento Base'!$N1353="-"),"14,18%",IF(AND($D1353="MERCADO",'Orçamento Base'!$N1353="-"),"15,38%",IF(Comparativo!$E$6="Tabela Não Desonerada",VLOOKUP($C1353,'Orçamento Base'!$D$11:$S$1673,11,FALSE),VLOOKUP($C1353,#REF!,11,FALSE))))</f>
        <v>#N/A</v>
      </c>
      <c r="M1353" s="209">
        <f>IF(Comparativo!$E$6="Tabela Não Desonerada",Encargos!$F$44,Encargos!$D$44)</f>
        <v>1.1122000000000001</v>
      </c>
    </row>
    <row r="1354" spans="1:13">
      <c r="A1354" s="207">
        <f>'Identificação-TCE'!$A$13</f>
        <v>1</v>
      </c>
      <c r="B1354" s="168" t="e">
        <f>IF(AND(G1354&lt;&gt;"",H1354&gt;0,I1354&lt;&gt;"",J1354&lt;&gt;0,K1354&lt;&gt;0),COUNT($B$11:B1353)+1,"")</f>
        <v>#N/A</v>
      </c>
      <c r="C1354" s="207">
        <f>IF('Orçamento Base'!$M1353=0,0,'Orçamento Base'!$D1353)</f>
        <v>0</v>
      </c>
      <c r="D1354" s="212" t="e">
        <f>IF('Orçamento Base'!$F1353=Aux.!$G$11,"CONTRATACAO_PUBLICA",IF(VLOOKUP($C1354,'Orçamento Base'!$D$11:$G$2116,3,FALSE)="INDEXADO",VLOOKUP(VLOOKUP($C1353,'Orçamento Base'!$D$11:$G$2116,2,FALSE),'Index N_DESON.'!$A$9:$B$604,2),VLOOKUP($C1354,'Orçamento Base'!$D$11:$G$2116,3,FALSE)))</f>
        <v>#N/A</v>
      </c>
      <c r="E1354" s="208" t="e">
        <f>VLOOKUP($C1354,'Orçamento Base'!$D$11:$S$1673,2,FALSE)</f>
        <v>#N/A</v>
      </c>
      <c r="F1354" s="211">
        <f>Dados!$C$7</f>
        <v>44652</v>
      </c>
      <c r="G1354" s="226" t="e">
        <f>VLOOKUP($C1354,'Orçamento Base'!$D$11:$S$1673,4,FALSE)</f>
        <v>#N/A</v>
      </c>
      <c r="H1354" s="377">
        <f>IFERROR(VLOOKUP($C1354,'Orçamento Base'!$D$11:$S$1673,6,FALSE),0)</f>
        <v>0</v>
      </c>
      <c r="I1354" s="208" t="e">
        <f>VLOOKUP($C1354,'Orçamento Base'!$D$11:$S$1673,5,FALSE)</f>
        <v>#N/A</v>
      </c>
      <c r="J1354" s="167" t="e">
        <f>IF(Comparativo!$E$6="Tabela Não Desonerada",VLOOKUP($C1354,'Orçamento Base'!$D$11:$S$1673,12,FALSE),VLOOKUP($C1354,#REF!,12,FALSE))</f>
        <v>#N/A</v>
      </c>
      <c r="K1354" s="167">
        <f>IFERROR(IF(Comparativo!$E$6="Tabela Não Desonerada",VLOOKUP($C1354,'Orçamento Base'!$D$11:$S$1673,16,FALSE),VLOOKUP($C1354,#REF!,16,FALSE)),0)</f>
        <v>0</v>
      </c>
      <c r="L1354" s="575" t="e">
        <f>IF(AND($D1354="COMPOSICAO_PROPRIA",'Orçamento Base'!$N1354="-"),"14,18%",IF(AND($D1354="MERCADO",'Orçamento Base'!$N1354="-"),"15,38%",IF(Comparativo!$E$6="Tabela Não Desonerada",VLOOKUP($C1354,'Orçamento Base'!$D$11:$S$1673,11,FALSE),VLOOKUP($C1354,#REF!,11,FALSE))))</f>
        <v>#N/A</v>
      </c>
      <c r="M1354" s="209">
        <f>IF(Comparativo!$E$6="Tabela Não Desonerada",Encargos!$F$44,Encargos!$D$44)</f>
        <v>1.1122000000000001</v>
      </c>
    </row>
    <row r="1355" spans="1:13">
      <c r="A1355" s="207">
        <f>'Identificação-TCE'!$A$13</f>
        <v>1</v>
      </c>
      <c r="B1355" s="168" t="e">
        <f>IF(AND(G1355&lt;&gt;"",H1355&gt;0,I1355&lt;&gt;"",J1355&lt;&gt;0,K1355&lt;&gt;0),COUNT($B$11:B1354)+1,"")</f>
        <v>#N/A</v>
      </c>
      <c r="C1355" s="207">
        <f>IF('Orçamento Base'!$M1354=0,0,'Orçamento Base'!$D1354)</f>
        <v>0</v>
      </c>
      <c r="D1355" s="212" t="e">
        <f>IF('Orçamento Base'!$F1354=Aux.!$G$11,"CONTRATACAO_PUBLICA",IF(VLOOKUP($C1355,'Orçamento Base'!$D$11:$G$2116,3,FALSE)="INDEXADO",VLOOKUP(VLOOKUP($C1354,'Orçamento Base'!$D$11:$G$2116,2,FALSE),'Index N_DESON.'!$A$9:$B$604,2),VLOOKUP($C1355,'Orçamento Base'!$D$11:$G$2116,3,FALSE)))</f>
        <v>#N/A</v>
      </c>
      <c r="E1355" s="208" t="e">
        <f>VLOOKUP($C1355,'Orçamento Base'!$D$11:$S$1673,2,FALSE)</f>
        <v>#N/A</v>
      </c>
      <c r="F1355" s="211">
        <f>Dados!$C$7</f>
        <v>44652</v>
      </c>
      <c r="G1355" s="226" t="e">
        <f>VLOOKUP($C1355,'Orçamento Base'!$D$11:$S$1673,4,FALSE)</f>
        <v>#N/A</v>
      </c>
      <c r="H1355" s="377">
        <f>IFERROR(VLOOKUP($C1355,'Orçamento Base'!$D$11:$S$1673,6,FALSE),0)</f>
        <v>0</v>
      </c>
      <c r="I1355" s="208" t="e">
        <f>VLOOKUP($C1355,'Orçamento Base'!$D$11:$S$1673,5,FALSE)</f>
        <v>#N/A</v>
      </c>
      <c r="J1355" s="167" t="e">
        <f>IF(Comparativo!$E$6="Tabela Não Desonerada",VLOOKUP($C1355,'Orçamento Base'!$D$11:$S$1673,12,FALSE),VLOOKUP($C1355,#REF!,12,FALSE))</f>
        <v>#N/A</v>
      </c>
      <c r="K1355" s="167">
        <f>IFERROR(IF(Comparativo!$E$6="Tabela Não Desonerada",VLOOKUP($C1355,'Orçamento Base'!$D$11:$S$1673,16,FALSE),VLOOKUP($C1355,#REF!,16,FALSE)),0)</f>
        <v>0</v>
      </c>
      <c r="L1355" s="575" t="e">
        <f>IF(AND($D1355="COMPOSICAO_PROPRIA",'Orçamento Base'!$N1355="-"),"14,18%",IF(AND($D1355="MERCADO",'Orçamento Base'!$N1355="-"),"15,38%",IF(Comparativo!$E$6="Tabela Não Desonerada",VLOOKUP($C1355,'Orçamento Base'!$D$11:$S$1673,11,FALSE),VLOOKUP($C1355,#REF!,11,FALSE))))</f>
        <v>#N/A</v>
      </c>
      <c r="M1355" s="209">
        <f>IF(Comparativo!$E$6="Tabela Não Desonerada",Encargos!$F$44,Encargos!$D$44)</f>
        <v>1.1122000000000001</v>
      </c>
    </row>
    <row r="1356" spans="1:13">
      <c r="A1356" s="207">
        <f>'Identificação-TCE'!$A$13</f>
        <v>1</v>
      </c>
      <c r="B1356" s="168" t="e">
        <f>IF(AND(G1356&lt;&gt;"",H1356&gt;0,I1356&lt;&gt;"",J1356&lt;&gt;0,K1356&lt;&gt;0),COUNT($B$11:B1355)+1,"")</f>
        <v>#N/A</v>
      </c>
      <c r="C1356" s="207">
        <f>IF('Orçamento Base'!$M1355=0,0,'Orçamento Base'!$D1355)</f>
        <v>0</v>
      </c>
      <c r="D1356" s="212" t="e">
        <f>IF('Orçamento Base'!$F1355=Aux.!$G$11,"CONTRATACAO_PUBLICA",IF(VLOOKUP($C1356,'Orçamento Base'!$D$11:$G$2116,3,FALSE)="INDEXADO",VLOOKUP(VLOOKUP($C1355,'Orçamento Base'!$D$11:$G$2116,2,FALSE),'Index N_DESON.'!$A$9:$B$604,2),VLOOKUP($C1356,'Orçamento Base'!$D$11:$G$2116,3,FALSE)))</f>
        <v>#N/A</v>
      </c>
      <c r="E1356" s="208" t="e">
        <f>VLOOKUP($C1356,'Orçamento Base'!$D$11:$S$1673,2,FALSE)</f>
        <v>#N/A</v>
      </c>
      <c r="F1356" s="211">
        <f>Dados!$C$7</f>
        <v>44652</v>
      </c>
      <c r="G1356" s="226" t="e">
        <f>VLOOKUP($C1356,'Orçamento Base'!$D$11:$S$1673,4,FALSE)</f>
        <v>#N/A</v>
      </c>
      <c r="H1356" s="377">
        <f>IFERROR(VLOOKUP($C1356,'Orçamento Base'!$D$11:$S$1673,6,FALSE),0)</f>
        <v>0</v>
      </c>
      <c r="I1356" s="208" t="e">
        <f>VLOOKUP($C1356,'Orçamento Base'!$D$11:$S$1673,5,FALSE)</f>
        <v>#N/A</v>
      </c>
      <c r="J1356" s="167" t="e">
        <f>IF(Comparativo!$E$6="Tabela Não Desonerada",VLOOKUP($C1356,'Orçamento Base'!$D$11:$S$1673,12,FALSE),VLOOKUP($C1356,#REF!,12,FALSE))</f>
        <v>#N/A</v>
      </c>
      <c r="K1356" s="167">
        <f>IFERROR(IF(Comparativo!$E$6="Tabela Não Desonerada",VLOOKUP($C1356,'Orçamento Base'!$D$11:$S$1673,16,FALSE),VLOOKUP($C1356,#REF!,16,FALSE)),0)</f>
        <v>0</v>
      </c>
      <c r="L1356" s="575" t="e">
        <f>IF(AND($D1356="COMPOSICAO_PROPRIA",'Orçamento Base'!$N1356="-"),"14,18%",IF(AND($D1356="MERCADO",'Orçamento Base'!$N1356="-"),"15,38%",IF(Comparativo!$E$6="Tabela Não Desonerada",VLOOKUP($C1356,'Orçamento Base'!$D$11:$S$1673,11,FALSE),VLOOKUP($C1356,#REF!,11,FALSE))))</f>
        <v>#N/A</v>
      </c>
      <c r="M1356" s="209">
        <f>IF(Comparativo!$E$6="Tabela Não Desonerada",Encargos!$F$44,Encargos!$D$44)</f>
        <v>1.1122000000000001</v>
      </c>
    </row>
    <row r="1357" spans="1:13">
      <c r="A1357" s="207">
        <f>'Identificação-TCE'!$A$13</f>
        <v>1</v>
      </c>
      <c r="B1357" s="168" t="e">
        <f>IF(AND(G1357&lt;&gt;"",H1357&gt;0,I1357&lt;&gt;"",J1357&lt;&gt;0,K1357&lt;&gt;0),COUNT($B$11:B1356)+1,"")</f>
        <v>#N/A</v>
      </c>
      <c r="C1357" s="207">
        <f>IF('Orçamento Base'!$M1356=0,0,'Orçamento Base'!$D1356)</f>
        <v>0</v>
      </c>
      <c r="D1357" s="212" t="e">
        <f>IF('Orçamento Base'!$F1356=Aux.!$G$11,"CONTRATACAO_PUBLICA",IF(VLOOKUP($C1357,'Orçamento Base'!$D$11:$G$2116,3,FALSE)="INDEXADO",VLOOKUP(VLOOKUP($C1356,'Orçamento Base'!$D$11:$G$2116,2,FALSE),'Index N_DESON.'!$A$9:$B$604,2),VLOOKUP($C1357,'Orçamento Base'!$D$11:$G$2116,3,FALSE)))</f>
        <v>#N/A</v>
      </c>
      <c r="E1357" s="208" t="e">
        <f>VLOOKUP($C1357,'Orçamento Base'!$D$11:$S$1673,2,FALSE)</f>
        <v>#N/A</v>
      </c>
      <c r="F1357" s="211">
        <f>Dados!$C$7</f>
        <v>44652</v>
      </c>
      <c r="G1357" s="226" t="e">
        <f>VLOOKUP($C1357,'Orçamento Base'!$D$11:$S$1673,4,FALSE)</f>
        <v>#N/A</v>
      </c>
      <c r="H1357" s="377">
        <f>IFERROR(VLOOKUP($C1357,'Orçamento Base'!$D$11:$S$1673,6,FALSE),0)</f>
        <v>0</v>
      </c>
      <c r="I1357" s="208" t="e">
        <f>VLOOKUP($C1357,'Orçamento Base'!$D$11:$S$1673,5,FALSE)</f>
        <v>#N/A</v>
      </c>
      <c r="J1357" s="167" t="e">
        <f>IF(Comparativo!$E$6="Tabela Não Desonerada",VLOOKUP($C1357,'Orçamento Base'!$D$11:$S$1673,12,FALSE),VLOOKUP($C1357,#REF!,12,FALSE))</f>
        <v>#N/A</v>
      </c>
      <c r="K1357" s="167">
        <f>IFERROR(IF(Comparativo!$E$6="Tabela Não Desonerada",VLOOKUP($C1357,'Orçamento Base'!$D$11:$S$1673,16,FALSE),VLOOKUP($C1357,#REF!,16,FALSE)),0)</f>
        <v>0</v>
      </c>
      <c r="L1357" s="575" t="e">
        <f>IF(AND($D1357="COMPOSICAO_PROPRIA",'Orçamento Base'!$N1357="-"),"14,18%",IF(AND($D1357="MERCADO",'Orçamento Base'!$N1357="-"),"15,38%",IF(Comparativo!$E$6="Tabela Não Desonerada",VLOOKUP($C1357,'Orçamento Base'!$D$11:$S$1673,11,FALSE),VLOOKUP($C1357,#REF!,11,FALSE))))</f>
        <v>#N/A</v>
      </c>
      <c r="M1357" s="209">
        <f>IF(Comparativo!$E$6="Tabela Não Desonerada",Encargos!$F$44,Encargos!$D$44)</f>
        <v>1.1122000000000001</v>
      </c>
    </row>
    <row r="1358" spans="1:13">
      <c r="A1358" s="207">
        <f>'Identificação-TCE'!$A$13</f>
        <v>1</v>
      </c>
      <c r="B1358" s="168" t="e">
        <f>IF(AND(G1358&lt;&gt;"",H1358&gt;0,I1358&lt;&gt;"",J1358&lt;&gt;0,K1358&lt;&gt;0),COUNT($B$11:B1357)+1,"")</f>
        <v>#N/A</v>
      </c>
      <c r="C1358" s="207">
        <f>IF('Orçamento Base'!$M1357=0,0,'Orçamento Base'!$D1357)</f>
        <v>0</v>
      </c>
      <c r="D1358" s="212" t="e">
        <f>IF('Orçamento Base'!$F1357=Aux.!$G$11,"CONTRATACAO_PUBLICA",IF(VLOOKUP($C1358,'Orçamento Base'!$D$11:$G$2116,3,FALSE)="INDEXADO",VLOOKUP(VLOOKUP($C1357,'Orçamento Base'!$D$11:$G$2116,2,FALSE),'Index N_DESON.'!$A$9:$B$604,2),VLOOKUP($C1358,'Orçamento Base'!$D$11:$G$2116,3,FALSE)))</f>
        <v>#N/A</v>
      </c>
      <c r="E1358" s="208" t="e">
        <f>VLOOKUP($C1358,'Orçamento Base'!$D$11:$S$1673,2,FALSE)</f>
        <v>#N/A</v>
      </c>
      <c r="F1358" s="211">
        <f>Dados!$C$7</f>
        <v>44652</v>
      </c>
      <c r="G1358" s="226" t="e">
        <f>VLOOKUP($C1358,'Orçamento Base'!$D$11:$S$1673,4,FALSE)</f>
        <v>#N/A</v>
      </c>
      <c r="H1358" s="377">
        <f>IFERROR(VLOOKUP($C1358,'Orçamento Base'!$D$11:$S$1673,6,FALSE),0)</f>
        <v>0</v>
      </c>
      <c r="I1358" s="208" t="e">
        <f>VLOOKUP($C1358,'Orçamento Base'!$D$11:$S$1673,5,FALSE)</f>
        <v>#N/A</v>
      </c>
      <c r="J1358" s="167" t="e">
        <f>IF(Comparativo!$E$6="Tabela Não Desonerada",VLOOKUP($C1358,'Orçamento Base'!$D$11:$S$1673,12,FALSE),VLOOKUP($C1358,#REF!,12,FALSE))</f>
        <v>#N/A</v>
      </c>
      <c r="K1358" s="167">
        <f>IFERROR(IF(Comparativo!$E$6="Tabela Não Desonerada",VLOOKUP($C1358,'Orçamento Base'!$D$11:$S$1673,16,FALSE),VLOOKUP($C1358,#REF!,16,FALSE)),0)</f>
        <v>0</v>
      </c>
      <c r="L1358" s="575" t="e">
        <f>IF(AND($D1358="COMPOSICAO_PROPRIA",'Orçamento Base'!$N1358="-"),"14,18%",IF(AND($D1358="MERCADO",'Orçamento Base'!$N1358="-"),"15,38%",IF(Comparativo!$E$6="Tabela Não Desonerada",VLOOKUP($C1358,'Orçamento Base'!$D$11:$S$1673,11,FALSE),VLOOKUP($C1358,#REF!,11,FALSE))))</f>
        <v>#N/A</v>
      </c>
      <c r="M1358" s="209">
        <f>IF(Comparativo!$E$6="Tabela Não Desonerada",Encargos!$F$44,Encargos!$D$44)</f>
        <v>1.1122000000000001</v>
      </c>
    </row>
    <row r="1359" spans="1:13">
      <c r="A1359" s="207">
        <f>'Identificação-TCE'!$A$13</f>
        <v>1</v>
      </c>
      <c r="B1359" s="168" t="e">
        <f>IF(AND(G1359&lt;&gt;"",H1359&gt;0,I1359&lt;&gt;"",J1359&lt;&gt;0,K1359&lt;&gt;0),COUNT($B$11:B1358)+1,"")</f>
        <v>#N/A</v>
      </c>
      <c r="C1359" s="207">
        <f>IF('Orçamento Base'!$M1358=0,0,'Orçamento Base'!$D1358)</f>
        <v>0</v>
      </c>
      <c r="D1359" s="212" t="e">
        <f>IF('Orçamento Base'!$F1358=Aux.!$G$11,"CONTRATACAO_PUBLICA",IF(VLOOKUP($C1359,'Orçamento Base'!$D$11:$G$2116,3,FALSE)="INDEXADO",VLOOKUP(VLOOKUP($C1358,'Orçamento Base'!$D$11:$G$2116,2,FALSE),'Index N_DESON.'!$A$9:$B$604,2),VLOOKUP($C1359,'Orçamento Base'!$D$11:$G$2116,3,FALSE)))</f>
        <v>#N/A</v>
      </c>
      <c r="E1359" s="208" t="e">
        <f>VLOOKUP($C1359,'Orçamento Base'!$D$11:$S$1673,2,FALSE)</f>
        <v>#N/A</v>
      </c>
      <c r="F1359" s="211">
        <f>Dados!$C$7</f>
        <v>44652</v>
      </c>
      <c r="G1359" s="226" t="e">
        <f>VLOOKUP($C1359,'Orçamento Base'!$D$11:$S$1673,4,FALSE)</f>
        <v>#N/A</v>
      </c>
      <c r="H1359" s="377">
        <f>IFERROR(VLOOKUP($C1359,'Orçamento Base'!$D$11:$S$1673,6,FALSE),0)</f>
        <v>0</v>
      </c>
      <c r="I1359" s="208" t="e">
        <f>VLOOKUP($C1359,'Orçamento Base'!$D$11:$S$1673,5,FALSE)</f>
        <v>#N/A</v>
      </c>
      <c r="J1359" s="167" t="e">
        <f>IF(Comparativo!$E$6="Tabela Não Desonerada",VLOOKUP($C1359,'Orçamento Base'!$D$11:$S$1673,12,FALSE),VLOOKUP($C1359,#REF!,12,FALSE))</f>
        <v>#N/A</v>
      </c>
      <c r="K1359" s="167">
        <f>IFERROR(IF(Comparativo!$E$6="Tabela Não Desonerada",VLOOKUP($C1359,'Orçamento Base'!$D$11:$S$1673,16,FALSE),VLOOKUP($C1359,#REF!,16,FALSE)),0)</f>
        <v>0</v>
      </c>
      <c r="L1359" s="575" t="e">
        <f>IF(AND($D1359="COMPOSICAO_PROPRIA",'Orçamento Base'!$N1359="-"),"14,18%",IF(AND($D1359="MERCADO",'Orçamento Base'!$N1359="-"),"15,38%",IF(Comparativo!$E$6="Tabela Não Desonerada",VLOOKUP($C1359,'Orçamento Base'!$D$11:$S$1673,11,FALSE),VLOOKUP($C1359,#REF!,11,FALSE))))</f>
        <v>#N/A</v>
      </c>
      <c r="M1359" s="209">
        <f>IF(Comparativo!$E$6="Tabela Não Desonerada",Encargos!$F$44,Encargos!$D$44)</f>
        <v>1.1122000000000001</v>
      </c>
    </row>
    <row r="1360" spans="1:13">
      <c r="A1360" s="207">
        <f>'Identificação-TCE'!$A$13</f>
        <v>1</v>
      </c>
      <c r="B1360" s="168" t="e">
        <f>IF(AND(G1360&lt;&gt;"",H1360&gt;0,I1360&lt;&gt;"",J1360&lt;&gt;0,K1360&lt;&gt;0),COUNT($B$11:B1359)+1,"")</f>
        <v>#N/A</v>
      </c>
      <c r="C1360" s="207">
        <f>IF('Orçamento Base'!$M1359=0,0,'Orçamento Base'!$D1359)</f>
        <v>0</v>
      </c>
      <c r="D1360" s="212" t="e">
        <f>IF('Orçamento Base'!$F1359=Aux.!$G$11,"CONTRATACAO_PUBLICA",IF(VLOOKUP($C1360,'Orçamento Base'!$D$11:$G$2116,3,FALSE)="INDEXADO",VLOOKUP(VLOOKUP($C1359,'Orçamento Base'!$D$11:$G$2116,2,FALSE),'Index N_DESON.'!$A$9:$B$604,2),VLOOKUP($C1360,'Orçamento Base'!$D$11:$G$2116,3,FALSE)))</f>
        <v>#N/A</v>
      </c>
      <c r="E1360" s="208" t="e">
        <f>VLOOKUP($C1360,'Orçamento Base'!$D$11:$S$1673,2,FALSE)</f>
        <v>#N/A</v>
      </c>
      <c r="F1360" s="211">
        <f>Dados!$C$7</f>
        <v>44652</v>
      </c>
      <c r="G1360" s="226" t="e">
        <f>VLOOKUP($C1360,'Orçamento Base'!$D$11:$S$1673,4,FALSE)</f>
        <v>#N/A</v>
      </c>
      <c r="H1360" s="377">
        <f>IFERROR(VLOOKUP($C1360,'Orçamento Base'!$D$11:$S$1673,6,FALSE),0)</f>
        <v>0</v>
      </c>
      <c r="I1360" s="208" t="e">
        <f>VLOOKUP($C1360,'Orçamento Base'!$D$11:$S$1673,5,FALSE)</f>
        <v>#N/A</v>
      </c>
      <c r="J1360" s="167" t="e">
        <f>IF(Comparativo!$E$6="Tabela Não Desonerada",VLOOKUP($C1360,'Orçamento Base'!$D$11:$S$1673,12,FALSE),VLOOKUP($C1360,#REF!,12,FALSE))</f>
        <v>#N/A</v>
      </c>
      <c r="K1360" s="167">
        <f>IFERROR(IF(Comparativo!$E$6="Tabela Não Desonerada",VLOOKUP($C1360,'Orçamento Base'!$D$11:$S$1673,16,FALSE),VLOOKUP($C1360,#REF!,16,FALSE)),0)</f>
        <v>0</v>
      </c>
      <c r="L1360" s="575" t="e">
        <f>IF(AND($D1360="COMPOSICAO_PROPRIA",'Orçamento Base'!$N1360="-"),"14,18%",IF(AND($D1360="MERCADO",'Orçamento Base'!$N1360="-"),"15,38%",IF(Comparativo!$E$6="Tabela Não Desonerada",VLOOKUP($C1360,'Orçamento Base'!$D$11:$S$1673,11,FALSE),VLOOKUP($C1360,#REF!,11,FALSE))))</f>
        <v>#N/A</v>
      </c>
      <c r="M1360" s="209">
        <f>IF(Comparativo!$E$6="Tabela Não Desonerada",Encargos!$F$44,Encargos!$D$44)</f>
        <v>1.1122000000000001</v>
      </c>
    </row>
    <row r="1361" spans="1:13">
      <c r="A1361" s="207">
        <f>'Identificação-TCE'!$A$13</f>
        <v>1</v>
      </c>
      <c r="B1361" s="168" t="e">
        <f>IF(AND(G1361&lt;&gt;"",H1361&gt;0,I1361&lt;&gt;"",J1361&lt;&gt;0,K1361&lt;&gt;0),COUNT($B$11:B1360)+1,"")</f>
        <v>#N/A</v>
      </c>
      <c r="C1361" s="207">
        <f>IF('Orçamento Base'!$M1360=0,0,'Orçamento Base'!$D1360)</f>
        <v>0</v>
      </c>
      <c r="D1361" s="212" t="e">
        <f>IF('Orçamento Base'!$F1360=Aux.!$G$11,"CONTRATACAO_PUBLICA",IF(VLOOKUP($C1361,'Orçamento Base'!$D$11:$G$2116,3,FALSE)="INDEXADO",VLOOKUP(VLOOKUP($C1360,'Orçamento Base'!$D$11:$G$2116,2,FALSE),'Index N_DESON.'!$A$9:$B$604,2),VLOOKUP($C1361,'Orçamento Base'!$D$11:$G$2116,3,FALSE)))</f>
        <v>#N/A</v>
      </c>
      <c r="E1361" s="208" t="e">
        <f>VLOOKUP($C1361,'Orçamento Base'!$D$11:$S$1673,2,FALSE)</f>
        <v>#N/A</v>
      </c>
      <c r="F1361" s="211">
        <f>Dados!$C$7</f>
        <v>44652</v>
      </c>
      <c r="G1361" s="226" t="e">
        <f>VLOOKUP($C1361,'Orçamento Base'!$D$11:$S$1673,4,FALSE)</f>
        <v>#N/A</v>
      </c>
      <c r="H1361" s="377">
        <f>IFERROR(VLOOKUP($C1361,'Orçamento Base'!$D$11:$S$1673,6,FALSE),0)</f>
        <v>0</v>
      </c>
      <c r="I1361" s="208" t="e">
        <f>VLOOKUP($C1361,'Orçamento Base'!$D$11:$S$1673,5,FALSE)</f>
        <v>#N/A</v>
      </c>
      <c r="J1361" s="167" t="e">
        <f>IF(Comparativo!$E$6="Tabela Não Desonerada",VLOOKUP($C1361,'Orçamento Base'!$D$11:$S$1673,12,FALSE),VLOOKUP($C1361,#REF!,12,FALSE))</f>
        <v>#N/A</v>
      </c>
      <c r="K1361" s="167">
        <f>IFERROR(IF(Comparativo!$E$6="Tabela Não Desonerada",VLOOKUP($C1361,'Orçamento Base'!$D$11:$S$1673,16,FALSE),VLOOKUP($C1361,#REF!,16,FALSE)),0)</f>
        <v>0</v>
      </c>
      <c r="L1361" s="575" t="e">
        <f>IF(AND($D1361="COMPOSICAO_PROPRIA",'Orçamento Base'!$N1361="-"),"14,18%",IF(AND($D1361="MERCADO",'Orçamento Base'!$N1361="-"),"15,38%",IF(Comparativo!$E$6="Tabela Não Desonerada",VLOOKUP($C1361,'Orçamento Base'!$D$11:$S$1673,11,FALSE),VLOOKUP($C1361,#REF!,11,FALSE))))</f>
        <v>#N/A</v>
      </c>
      <c r="M1361" s="209">
        <f>IF(Comparativo!$E$6="Tabela Não Desonerada",Encargos!$F$44,Encargos!$D$44)</f>
        <v>1.1122000000000001</v>
      </c>
    </row>
    <row r="1362" spans="1:13">
      <c r="A1362" s="207">
        <f>'Identificação-TCE'!$A$13</f>
        <v>1</v>
      </c>
      <c r="B1362" s="168" t="e">
        <f>IF(AND(G1362&lt;&gt;"",H1362&gt;0,I1362&lt;&gt;"",J1362&lt;&gt;0,K1362&lt;&gt;0),COUNT($B$11:B1361)+1,"")</f>
        <v>#N/A</v>
      </c>
      <c r="C1362" s="207">
        <f>IF('Orçamento Base'!$M1361=0,0,'Orçamento Base'!$D1361)</f>
        <v>0</v>
      </c>
      <c r="D1362" s="212" t="e">
        <f>IF('Orçamento Base'!$F1361=Aux.!$G$11,"CONTRATACAO_PUBLICA",IF(VLOOKUP($C1362,'Orçamento Base'!$D$11:$G$2116,3,FALSE)="INDEXADO",VLOOKUP(VLOOKUP($C1361,'Orçamento Base'!$D$11:$G$2116,2,FALSE),'Index N_DESON.'!$A$9:$B$604,2),VLOOKUP($C1362,'Orçamento Base'!$D$11:$G$2116,3,FALSE)))</f>
        <v>#N/A</v>
      </c>
      <c r="E1362" s="208" t="e">
        <f>VLOOKUP($C1362,'Orçamento Base'!$D$11:$S$1673,2,FALSE)</f>
        <v>#N/A</v>
      </c>
      <c r="F1362" s="211">
        <f>Dados!$C$7</f>
        <v>44652</v>
      </c>
      <c r="G1362" s="226" t="e">
        <f>VLOOKUP($C1362,'Orçamento Base'!$D$11:$S$1673,4,FALSE)</f>
        <v>#N/A</v>
      </c>
      <c r="H1362" s="377">
        <f>IFERROR(VLOOKUP($C1362,'Orçamento Base'!$D$11:$S$1673,6,FALSE),0)</f>
        <v>0</v>
      </c>
      <c r="I1362" s="208" t="e">
        <f>VLOOKUP($C1362,'Orçamento Base'!$D$11:$S$1673,5,FALSE)</f>
        <v>#N/A</v>
      </c>
      <c r="J1362" s="167" t="e">
        <f>IF(Comparativo!$E$6="Tabela Não Desonerada",VLOOKUP($C1362,'Orçamento Base'!$D$11:$S$1673,12,FALSE),VLOOKUP($C1362,#REF!,12,FALSE))</f>
        <v>#N/A</v>
      </c>
      <c r="K1362" s="167">
        <f>IFERROR(IF(Comparativo!$E$6="Tabela Não Desonerada",VLOOKUP($C1362,'Orçamento Base'!$D$11:$S$1673,16,FALSE),VLOOKUP($C1362,#REF!,16,FALSE)),0)</f>
        <v>0</v>
      </c>
      <c r="L1362" s="575" t="e">
        <f>IF(AND($D1362="COMPOSICAO_PROPRIA",'Orçamento Base'!$N1362="-"),"14,18%",IF(AND($D1362="MERCADO",'Orçamento Base'!$N1362="-"),"15,38%",IF(Comparativo!$E$6="Tabela Não Desonerada",VLOOKUP($C1362,'Orçamento Base'!$D$11:$S$1673,11,FALSE),VLOOKUP($C1362,#REF!,11,FALSE))))</f>
        <v>#N/A</v>
      </c>
      <c r="M1362" s="209">
        <f>IF(Comparativo!$E$6="Tabela Não Desonerada",Encargos!$F$44,Encargos!$D$44)</f>
        <v>1.1122000000000001</v>
      </c>
    </row>
    <row r="1363" spans="1:13">
      <c r="A1363" s="207">
        <f>'Identificação-TCE'!$A$13</f>
        <v>1</v>
      </c>
      <c r="B1363" s="168" t="e">
        <f>IF(AND(G1363&lt;&gt;"",H1363&gt;0,I1363&lt;&gt;"",J1363&lt;&gt;0,K1363&lt;&gt;0),COUNT($B$11:B1362)+1,"")</f>
        <v>#N/A</v>
      </c>
      <c r="C1363" s="207">
        <f>IF('Orçamento Base'!$M1362=0,0,'Orçamento Base'!$D1362)</f>
        <v>0</v>
      </c>
      <c r="D1363" s="212" t="e">
        <f>IF('Orçamento Base'!$F1362=Aux.!$G$11,"CONTRATACAO_PUBLICA",IF(VLOOKUP($C1363,'Orçamento Base'!$D$11:$G$2116,3,FALSE)="INDEXADO",VLOOKUP(VLOOKUP($C1362,'Orçamento Base'!$D$11:$G$2116,2,FALSE),'Index N_DESON.'!$A$9:$B$604,2),VLOOKUP($C1363,'Orçamento Base'!$D$11:$G$2116,3,FALSE)))</f>
        <v>#N/A</v>
      </c>
      <c r="E1363" s="208" t="e">
        <f>VLOOKUP($C1363,'Orçamento Base'!$D$11:$S$1673,2,FALSE)</f>
        <v>#N/A</v>
      </c>
      <c r="F1363" s="211">
        <f>Dados!$C$7</f>
        <v>44652</v>
      </c>
      <c r="G1363" s="226" t="e">
        <f>VLOOKUP($C1363,'Orçamento Base'!$D$11:$S$1673,4,FALSE)</f>
        <v>#N/A</v>
      </c>
      <c r="H1363" s="377">
        <f>IFERROR(VLOOKUP($C1363,'Orçamento Base'!$D$11:$S$1673,6,FALSE),0)</f>
        <v>0</v>
      </c>
      <c r="I1363" s="208" t="e">
        <f>VLOOKUP($C1363,'Orçamento Base'!$D$11:$S$1673,5,FALSE)</f>
        <v>#N/A</v>
      </c>
      <c r="J1363" s="167" t="e">
        <f>IF(Comparativo!$E$6="Tabela Não Desonerada",VLOOKUP($C1363,'Orçamento Base'!$D$11:$S$1673,12,FALSE),VLOOKUP($C1363,#REF!,12,FALSE))</f>
        <v>#N/A</v>
      </c>
      <c r="K1363" s="167">
        <f>IFERROR(IF(Comparativo!$E$6="Tabela Não Desonerada",VLOOKUP($C1363,'Orçamento Base'!$D$11:$S$1673,16,FALSE),VLOOKUP($C1363,#REF!,16,FALSE)),0)</f>
        <v>0</v>
      </c>
      <c r="L1363" s="575" t="e">
        <f>IF(AND($D1363="COMPOSICAO_PROPRIA",'Orçamento Base'!$N1363="-"),"14,18%",IF(AND($D1363="MERCADO",'Orçamento Base'!$N1363="-"),"15,38%",IF(Comparativo!$E$6="Tabela Não Desonerada",VLOOKUP($C1363,'Orçamento Base'!$D$11:$S$1673,11,FALSE),VLOOKUP($C1363,#REF!,11,FALSE))))</f>
        <v>#N/A</v>
      </c>
      <c r="M1363" s="209">
        <f>IF(Comparativo!$E$6="Tabela Não Desonerada",Encargos!$F$44,Encargos!$D$44)</f>
        <v>1.1122000000000001</v>
      </c>
    </row>
    <row r="1364" spans="1:13">
      <c r="A1364" s="207">
        <f>'Identificação-TCE'!$A$13</f>
        <v>1</v>
      </c>
      <c r="B1364" s="168" t="e">
        <f>IF(AND(G1364&lt;&gt;"",H1364&gt;0,I1364&lt;&gt;"",J1364&lt;&gt;0,K1364&lt;&gt;0),COUNT($B$11:B1363)+1,"")</f>
        <v>#N/A</v>
      </c>
      <c r="C1364" s="207">
        <f>IF('Orçamento Base'!$M1363=0,0,'Orçamento Base'!$D1363)</f>
        <v>0</v>
      </c>
      <c r="D1364" s="212" t="e">
        <f>IF('Orçamento Base'!$F1363=Aux.!$G$11,"CONTRATACAO_PUBLICA",IF(VLOOKUP($C1364,'Orçamento Base'!$D$11:$G$2116,3,FALSE)="INDEXADO",VLOOKUP(VLOOKUP($C1363,'Orçamento Base'!$D$11:$G$2116,2,FALSE),'Index N_DESON.'!$A$9:$B$604,2),VLOOKUP($C1364,'Orçamento Base'!$D$11:$G$2116,3,FALSE)))</f>
        <v>#N/A</v>
      </c>
      <c r="E1364" s="208" t="e">
        <f>VLOOKUP($C1364,'Orçamento Base'!$D$11:$S$1673,2,FALSE)</f>
        <v>#N/A</v>
      </c>
      <c r="F1364" s="211">
        <f>Dados!$C$7</f>
        <v>44652</v>
      </c>
      <c r="G1364" s="226" t="e">
        <f>VLOOKUP($C1364,'Orçamento Base'!$D$11:$S$1673,4,FALSE)</f>
        <v>#N/A</v>
      </c>
      <c r="H1364" s="377">
        <f>IFERROR(VLOOKUP($C1364,'Orçamento Base'!$D$11:$S$1673,6,FALSE),0)</f>
        <v>0</v>
      </c>
      <c r="I1364" s="208" t="e">
        <f>VLOOKUP($C1364,'Orçamento Base'!$D$11:$S$1673,5,FALSE)</f>
        <v>#N/A</v>
      </c>
      <c r="J1364" s="167" t="e">
        <f>IF(Comparativo!$E$6="Tabela Não Desonerada",VLOOKUP($C1364,'Orçamento Base'!$D$11:$S$1673,12,FALSE),VLOOKUP($C1364,#REF!,12,FALSE))</f>
        <v>#N/A</v>
      </c>
      <c r="K1364" s="167">
        <f>IFERROR(IF(Comparativo!$E$6="Tabela Não Desonerada",VLOOKUP($C1364,'Orçamento Base'!$D$11:$S$1673,16,FALSE),VLOOKUP($C1364,#REF!,16,FALSE)),0)</f>
        <v>0</v>
      </c>
      <c r="L1364" s="575" t="e">
        <f>IF(AND($D1364="COMPOSICAO_PROPRIA",'Orçamento Base'!$N1364="-"),"14,18%",IF(AND($D1364="MERCADO",'Orçamento Base'!$N1364="-"),"15,38%",IF(Comparativo!$E$6="Tabela Não Desonerada",VLOOKUP($C1364,'Orçamento Base'!$D$11:$S$1673,11,FALSE),VLOOKUP($C1364,#REF!,11,FALSE))))</f>
        <v>#N/A</v>
      </c>
      <c r="M1364" s="209">
        <f>IF(Comparativo!$E$6="Tabela Não Desonerada",Encargos!$F$44,Encargos!$D$44)</f>
        <v>1.1122000000000001</v>
      </c>
    </row>
    <row r="1365" spans="1:13">
      <c r="A1365" s="207">
        <f>'Identificação-TCE'!$A$13</f>
        <v>1</v>
      </c>
      <c r="B1365" s="168" t="e">
        <f>IF(AND(G1365&lt;&gt;"",H1365&gt;0,I1365&lt;&gt;"",J1365&lt;&gt;0,K1365&lt;&gt;0),COUNT($B$11:B1364)+1,"")</f>
        <v>#N/A</v>
      </c>
      <c r="C1365" s="207">
        <f>IF('Orçamento Base'!$M1364=0,0,'Orçamento Base'!$D1364)</f>
        <v>0</v>
      </c>
      <c r="D1365" s="212" t="e">
        <f>IF('Orçamento Base'!$F1364=Aux.!$G$11,"CONTRATACAO_PUBLICA",IF(VLOOKUP($C1365,'Orçamento Base'!$D$11:$G$2116,3,FALSE)="INDEXADO",VLOOKUP(VLOOKUP($C1364,'Orçamento Base'!$D$11:$G$2116,2,FALSE),'Index N_DESON.'!$A$9:$B$604,2),VLOOKUP($C1365,'Orçamento Base'!$D$11:$G$2116,3,FALSE)))</f>
        <v>#N/A</v>
      </c>
      <c r="E1365" s="208" t="e">
        <f>VLOOKUP($C1365,'Orçamento Base'!$D$11:$S$1673,2,FALSE)</f>
        <v>#N/A</v>
      </c>
      <c r="F1365" s="211">
        <f>Dados!$C$7</f>
        <v>44652</v>
      </c>
      <c r="G1365" s="226" t="e">
        <f>VLOOKUP($C1365,'Orçamento Base'!$D$11:$S$1673,4,FALSE)</f>
        <v>#N/A</v>
      </c>
      <c r="H1365" s="377">
        <f>IFERROR(VLOOKUP($C1365,'Orçamento Base'!$D$11:$S$1673,6,FALSE),0)</f>
        <v>0</v>
      </c>
      <c r="I1365" s="208" t="e">
        <f>VLOOKUP($C1365,'Orçamento Base'!$D$11:$S$1673,5,FALSE)</f>
        <v>#N/A</v>
      </c>
      <c r="J1365" s="167" t="e">
        <f>IF(Comparativo!$E$6="Tabela Não Desonerada",VLOOKUP($C1365,'Orçamento Base'!$D$11:$S$1673,12,FALSE),VLOOKUP($C1365,#REF!,12,FALSE))</f>
        <v>#N/A</v>
      </c>
      <c r="K1365" s="167">
        <f>IFERROR(IF(Comparativo!$E$6="Tabela Não Desonerada",VLOOKUP($C1365,'Orçamento Base'!$D$11:$S$1673,16,FALSE),VLOOKUP($C1365,#REF!,16,FALSE)),0)</f>
        <v>0</v>
      </c>
      <c r="L1365" s="575" t="e">
        <f>IF(AND($D1365="COMPOSICAO_PROPRIA",'Orçamento Base'!$N1365="-"),"14,18%",IF(AND($D1365="MERCADO",'Orçamento Base'!$N1365="-"),"15,38%",IF(Comparativo!$E$6="Tabela Não Desonerada",VLOOKUP($C1365,'Orçamento Base'!$D$11:$S$1673,11,FALSE),VLOOKUP($C1365,#REF!,11,FALSE))))</f>
        <v>#N/A</v>
      </c>
      <c r="M1365" s="209">
        <f>IF(Comparativo!$E$6="Tabela Não Desonerada",Encargos!$F$44,Encargos!$D$44)</f>
        <v>1.1122000000000001</v>
      </c>
    </row>
    <row r="1366" spans="1:13">
      <c r="A1366" s="207">
        <f>'Identificação-TCE'!$A$13</f>
        <v>1</v>
      </c>
      <c r="B1366" s="168" t="e">
        <f>IF(AND(G1366&lt;&gt;"",H1366&gt;0,I1366&lt;&gt;"",J1366&lt;&gt;0,K1366&lt;&gt;0),COUNT($B$11:B1365)+1,"")</f>
        <v>#N/A</v>
      </c>
      <c r="C1366" s="207">
        <f>IF('Orçamento Base'!$M1365=0,0,'Orçamento Base'!$D1365)</f>
        <v>0</v>
      </c>
      <c r="D1366" s="212" t="e">
        <f>IF('Orçamento Base'!$F1365=Aux.!$G$11,"CONTRATACAO_PUBLICA",IF(VLOOKUP($C1366,'Orçamento Base'!$D$11:$G$2116,3,FALSE)="INDEXADO",VLOOKUP(VLOOKUP($C1365,'Orçamento Base'!$D$11:$G$2116,2,FALSE),'Index N_DESON.'!$A$9:$B$604,2),VLOOKUP($C1366,'Orçamento Base'!$D$11:$G$2116,3,FALSE)))</f>
        <v>#N/A</v>
      </c>
      <c r="E1366" s="208" t="e">
        <f>VLOOKUP($C1366,'Orçamento Base'!$D$11:$S$1673,2,FALSE)</f>
        <v>#N/A</v>
      </c>
      <c r="F1366" s="211">
        <f>Dados!$C$7</f>
        <v>44652</v>
      </c>
      <c r="G1366" s="226" t="e">
        <f>VLOOKUP($C1366,'Orçamento Base'!$D$11:$S$1673,4,FALSE)</f>
        <v>#N/A</v>
      </c>
      <c r="H1366" s="377">
        <f>IFERROR(VLOOKUP($C1366,'Orçamento Base'!$D$11:$S$1673,6,FALSE),0)</f>
        <v>0</v>
      </c>
      <c r="I1366" s="208" t="e">
        <f>VLOOKUP($C1366,'Orçamento Base'!$D$11:$S$1673,5,FALSE)</f>
        <v>#N/A</v>
      </c>
      <c r="J1366" s="167" t="e">
        <f>IF(Comparativo!$E$6="Tabela Não Desonerada",VLOOKUP($C1366,'Orçamento Base'!$D$11:$S$1673,12,FALSE),VLOOKUP($C1366,#REF!,12,FALSE))</f>
        <v>#N/A</v>
      </c>
      <c r="K1366" s="167">
        <f>IFERROR(IF(Comparativo!$E$6="Tabela Não Desonerada",VLOOKUP($C1366,'Orçamento Base'!$D$11:$S$1673,16,FALSE),VLOOKUP($C1366,#REF!,16,FALSE)),0)</f>
        <v>0</v>
      </c>
      <c r="L1366" s="575" t="e">
        <f>IF(AND($D1366="COMPOSICAO_PROPRIA",'Orçamento Base'!$N1366="-"),"14,18%",IF(AND($D1366="MERCADO",'Orçamento Base'!$N1366="-"),"15,38%",IF(Comparativo!$E$6="Tabela Não Desonerada",VLOOKUP($C1366,'Orçamento Base'!$D$11:$S$1673,11,FALSE),VLOOKUP($C1366,#REF!,11,FALSE))))</f>
        <v>#N/A</v>
      </c>
      <c r="M1366" s="209">
        <f>IF(Comparativo!$E$6="Tabela Não Desonerada",Encargos!$F$44,Encargos!$D$44)</f>
        <v>1.1122000000000001</v>
      </c>
    </row>
    <row r="1367" spans="1:13">
      <c r="A1367" s="207">
        <f>'Identificação-TCE'!$A$13</f>
        <v>1</v>
      </c>
      <c r="B1367" s="168" t="e">
        <f>IF(AND(G1367&lt;&gt;"",H1367&gt;0,I1367&lt;&gt;"",J1367&lt;&gt;0,K1367&lt;&gt;0),COUNT($B$11:B1366)+1,"")</f>
        <v>#N/A</v>
      </c>
      <c r="C1367" s="207">
        <f>IF('Orçamento Base'!$M1366=0,0,'Orçamento Base'!$D1366)</f>
        <v>0</v>
      </c>
      <c r="D1367" s="212" t="e">
        <f>IF('Orçamento Base'!$F1366=Aux.!$G$11,"CONTRATACAO_PUBLICA",IF(VLOOKUP($C1367,'Orçamento Base'!$D$11:$G$2116,3,FALSE)="INDEXADO",VLOOKUP(VLOOKUP($C1366,'Orçamento Base'!$D$11:$G$2116,2,FALSE),'Index N_DESON.'!$A$9:$B$604,2),VLOOKUP($C1367,'Orçamento Base'!$D$11:$G$2116,3,FALSE)))</f>
        <v>#N/A</v>
      </c>
      <c r="E1367" s="208" t="e">
        <f>VLOOKUP($C1367,'Orçamento Base'!$D$11:$S$1673,2,FALSE)</f>
        <v>#N/A</v>
      </c>
      <c r="F1367" s="211">
        <f>Dados!$C$7</f>
        <v>44652</v>
      </c>
      <c r="G1367" s="226" t="e">
        <f>VLOOKUP($C1367,'Orçamento Base'!$D$11:$S$1673,4,FALSE)</f>
        <v>#N/A</v>
      </c>
      <c r="H1367" s="377">
        <f>IFERROR(VLOOKUP($C1367,'Orçamento Base'!$D$11:$S$1673,6,FALSE),0)</f>
        <v>0</v>
      </c>
      <c r="I1367" s="208" t="e">
        <f>VLOOKUP($C1367,'Orçamento Base'!$D$11:$S$1673,5,FALSE)</f>
        <v>#N/A</v>
      </c>
      <c r="J1367" s="167" t="e">
        <f>IF(Comparativo!$E$6="Tabela Não Desonerada",VLOOKUP($C1367,'Orçamento Base'!$D$11:$S$1673,12,FALSE),VLOOKUP($C1367,#REF!,12,FALSE))</f>
        <v>#N/A</v>
      </c>
      <c r="K1367" s="167">
        <f>IFERROR(IF(Comparativo!$E$6="Tabela Não Desonerada",VLOOKUP($C1367,'Orçamento Base'!$D$11:$S$1673,16,FALSE),VLOOKUP($C1367,#REF!,16,FALSE)),0)</f>
        <v>0</v>
      </c>
      <c r="L1367" s="575" t="e">
        <f>IF(AND($D1367="COMPOSICAO_PROPRIA",'Orçamento Base'!$N1367="-"),"14,18%",IF(AND($D1367="MERCADO",'Orçamento Base'!$N1367="-"),"15,38%",IF(Comparativo!$E$6="Tabela Não Desonerada",VLOOKUP($C1367,'Orçamento Base'!$D$11:$S$1673,11,FALSE),VLOOKUP($C1367,#REF!,11,FALSE))))</f>
        <v>#N/A</v>
      </c>
      <c r="M1367" s="209">
        <f>IF(Comparativo!$E$6="Tabela Não Desonerada",Encargos!$F$44,Encargos!$D$44)</f>
        <v>1.1122000000000001</v>
      </c>
    </row>
    <row r="1368" spans="1:13">
      <c r="A1368" s="207">
        <f>'Identificação-TCE'!$A$13</f>
        <v>1</v>
      </c>
      <c r="B1368" s="168" t="e">
        <f>IF(AND(G1368&lt;&gt;"",H1368&gt;0,I1368&lt;&gt;"",J1368&lt;&gt;0,K1368&lt;&gt;0),COUNT($B$11:B1367)+1,"")</f>
        <v>#N/A</v>
      </c>
      <c r="C1368" s="207">
        <f>IF('Orçamento Base'!$M1367=0,0,'Orçamento Base'!$D1367)</f>
        <v>0</v>
      </c>
      <c r="D1368" s="212" t="e">
        <f>IF('Orçamento Base'!$F1367=Aux.!$G$11,"CONTRATACAO_PUBLICA",IF(VLOOKUP($C1368,'Orçamento Base'!$D$11:$G$2116,3,FALSE)="INDEXADO",VLOOKUP(VLOOKUP($C1367,'Orçamento Base'!$D$11:$G$2116,2,FALSE),'Index N_DESON.'!$A$9:$B$604,2),VLOOKUP($C1368,'Orçamento Base'!$D$11:$G$2116,3,FALSE)))</f>
        <v>#N/A</v>
      </c>
      <c r="E1368" s="208" t="e">
        <f>VLOOKUP($C1368,'Orçamento Base'!$D$11:$S$1673,2,FALSE)</f>
        <v>#N/A</v>
      </c>
      <c r="F1368" s="211">
        <f>Dados!$C$7</f>
        <v>44652</v>
      </c>
      <c r="G1368" s="226" t="e">
        <f>VLOOKUP($C1368,'Orçamento Base'!$D$11:$S$1673,4,FALSE)</f>
        <v>#N/A</v>
      </c>
      <c r="H1368" s="377">
        <f>IFERROR(VLOOKUP($C1368,'Orçamento Base'!$D$11:$S$1673,6,FALSE),0)</f>
        <v>0</v>
      </c>
      <c r="I1368" s="208" t="e">
        <f>VLOOKUP($C1368,'Orçamento Base'!$D$11:$S$1673,5,FALSE)</f>
        <v>#N/A</v>
      </c>
      <c r="J1368" s="167" t="e">
        <f>IF(Comparativo!$E$6="Tabela Não Desonerada",VLOOKUP($C1368,'Orçamento Base'!$D$11:$S$1673,12,FALSE),VLOOKUP($C1368,#REF!,12,FALSE))</f>
        <v>#N/A</v>
      </c>
      <c r="K1368" s="167">
        <f>IFERROR(IF(Comparativo!$E$6="Tabela Não Desonerada",VLOOKUP($C1368,'Orçamento Base'!$D$11:$S$1673,16,FALSE),VLOOKUP($C1368,#REF!,16,FALSE)),0)</f>
        <v>0</v>
      </c>
      <c r="L1368" s="575" t="e">
        <f>IF(AND($D1368="COMPOSICAO_PROPRIA",'Orçamento Base'!$N1368="-"),"14,18%",IF(AND($D1368="MERCADO",'Orçamento Base'!$N1368="-"),"15,38%",IF(Comparativo!$E$6="Tabela Não Desonerada",VLOOKUP($C1368,'Orçamento Base'!$D$11:$S$1673,11,FALSE),VLOOKUP($C1368,#REF!,11,FALSE))))</f>
        <v>#N/A</v>
      </c>
      <c r="M1368" s="209">
        <f>IF(Comparativo!$E$6="Tabela Não Desonerada",Encargos!$F$44,Encargos!$D$44)</f>
        <v>1.1122000000000001</v>
      </c>
    </row>
    <row r="1369" spans="1:13">
      <c r="A1369" s="207">
        <f>'Identificação-TCE'!$A$13</f>
        <v>1</v>
      </c>
      <c r="B1369" s="168" t="e">
        <f>IF(AND(G1369&lt;&gt;"",H1369&gt;0,I1369&lt;&gt;"",J1369&lt;&gt;0,K1369&lt;&gt;0),COUNT($B$11:B1368)+1,"")</f>
        <v>#N/A</v>
      </c>
      <c r="C1369" s="207">
        <f>IF('Orçamento Base'!$M1368=0,0,'Orçamento Base'!$D1368)</f>
        <v>0</v>
      </c>
      <c r="D1369" s="212" t="e">
        <f>IF('Orçamento Base'!$F1368=Aux.!$G$11,"CONTRATACAO_PUBLICA",IF(VLOOKUP($C1369,'Orçamento Base'!$D$11:$G$2116,3,FALSE)="INDEXADO",VLOOKUP(VLOOKUP($C1368,'Orçamento Base'!$D$11:$G$2116,2,FALSE),'Index N_DESON.'!$A$9:$B$604,2),VLOOKUP($C1369,'Orçamento Base'!$D$11:$G$2116,3,FALSE)))</f>
        <v>#N/A</v>
      </c>
      <c r="E1369" s="208" t="e">
        <f>VLOOKUP($C1369,'Orçamento Base'!$D$11:$S$1673,2,FALSE)</f>
        <v>#N/A</v>
      </c>
      <c r="F1369" s="211">
        <f>Dados!$C$7</f>
        <v>44652</v>
      </c>
      <c r="G1369" s="226" t="e">
        <f>VLOOKUP($C1369,'Orçamento Base'!$D$11:$S$1673,4,FALSE)</f>
        <v>#N/A</v>
      </c>
      <c r="H1369" s="377">
        <f>IFERROR(VLOOKUP($C1369,'Orçamento Base'!$D$11:$S$1673,6,FALSE),0)</f>
        <v>0</v>
      </c>
      <c r="I1369" s="208" t="e">
        <f>VLOOKUP($C1369,'Orçamento Base'!$D$11:$S$1673,5,FALSE)</f>
        <v>#N/A</v>
      </c>
      <c r="J1369" s="167" t="e">
        <f>IF(Comparativo!$E$6="Tabela Não Desonerada",VLOOKUP($C1369,'Orçamento Base'!$D$11:$S$1673,12,FALSE),VLOOKUP($C1369,#REF!,12,FALSE))</f>
        <v>#N/A</v>
      </c>
      <c r="K1369" s="167">
        <f>IFERROR(IF(Comparativo!$E$6="Tabela Não Desonerada",VLOOKUP($C1369,'Orçamento Base'!$D$11:$S$1673,16,FALSE),VLOOKUP($C1369,#REF!,16,FALSE)),0)</f>
        <v>0</v>
      </c>
      <c r="L1369" s="575" t="e">
        <f>IF(AND($D1369="COMPOSICAO_PROPRIA",'Orçamento Base'!$N1369="-"),"14,18%",IF(AND($D1369="MERCADO",'Orçamento Base'!$N1369="-"),"15,38%",IF(Comparativo!$E$6="Tabela Não Desonerada",VLOOKUP($C1369,'Orçamento Base'!$D$11:$S$1673,11,FALSE),VLOOKUP($C1369,#REF!,11,FALSE))))</f>
        <v>#N/A</v>
      </c>
      <c r="M1369" s="209">
        <f>IF(Comparativo!$E$6="Tabela Não Desonerada",Encargos!$F$44,Encargos!$D$44)</f>
        <v>1.1122000000000001</v>
      </c>
    </row>
    <row r="1370" spans="1:13">
      <c r="A1370" s="207">
        <f>'Identificação-TCE'!$A$13</f>
        <v>1</v>
      </c>
      <c r="B1370" s="168" t="e">
        <f>IF(AND(G1370&lt;&gt;"",H1370&gt;0,I1370&lt;&gt;"",J1370&lt;&gt;0,K1370&lt;&gt;0),COUNT($B$11:B1369)+1,"")</f>
        <v>#N/A</v>
      </c>
      <c r="C1370" s="207">
        <f>IF('Orçamento Base'!$M1369=0,0,'Orçamento Base'!$D1369)</f>
        <v>0</v>
      </c>
      <c r="D1370" s="212" t="e">
        <f>IF('Orçamento Base'!$F1369=Aux.!$G$11,"CONTRATACAO_PUBLICA",IF(VLOOKUP($C1370,'Orçamento Base'!$D$11:$G$2116,3,FALSE)="INDEXADO",VLOOKUP(VLOOKUP($C1369,'Orçamento Base'!$D$11:$G$2116,2,FALSE),'Index N_DESON.'!$A$9:$B$604,2),VLOOKUP($C1370,'Orçamento Base'!$D$11:$G$2116,3,FALSE)))</f>
        <v>#N/A</v>
      </c>
      <c r="E1370" s="208" t="e">
        <f>VLOOKUP($C1370,'Orçamento Base'!$D$11:$S$1673,2,FALSE)</f>
        <v>#N/A</v>
      </c>
      <c r="F1370" s="211">
        <f>Dados!$C$7</f>
        <v>44652</v>
      </c>
      <c r="G1370" s="226" t="e">
        <f>VLOOKUP($C1370,'Orçamento Base'!$D$11:$S$1673,4,FALSE)</f>
        <v>#N/A</v>
      </c>
      <c r="H1370" s="377">
        <f>IFERROR(VLOOKUP($C1370,'Orçamento Base'!$D$11:$S$1673,6,FALSE),0)</f>
        <v>0</v>
      </c>
      <c r="I1370" s="208" t="e">
        <f>VLOOKUP($C1370,'Orçamento Base'!$D$11:$S$1673,5,FALSE)</f>
        <v>#N/A</v>
      </c>
      <c r="J1370" s="167" t="e">
        <f>IF(Comparativo!$E$6="Tabela Não Desonerada",VLOOKUP($C1370,'Orçamento Base'!$D$11:$S$1673,12,FALSE),VLOOKUP($C1370,#REF!,12,FALSE))</f>
        <v>#N/A</v>
      </c>
      <c r="K1370" s="167">
        <f>IFERROR(IF(Comparativo!$E$6="Tabela Não Desonerada",VLOOKUP($C1370,'Orçamento Base'!$D$11:$S$1673,16,FALSE),VLOOKUP($C1370,#REF!,16,FALSE)),0)</f>
        <v>0</v>
      </c>
      <c r="L1370" s="575" t="e">
        <f>IF(AND($D1370="COMPOSICAO_PROPRIA",'Orçamento Base'!$N1370="-"),"14,18%",IF(AND($D1370="MERCADO",'Orçamento Base'!$N1370="-"),"15,38%",IF(Comparativo!$E$6="Tabela Não Desonerada",VLOOKUP($C1370,'Orçamento Base'!$D$11:$S$1673,11,FALSE),VLOOKUP($C1370,#REF!,11,FALSE))))</f>
        <v>#N/A</v>
      </c>
      <c r="M1370" s="209">
        <f>IF(Comparativo!$E$6="Tabela Não Desonerada",Encargos!$F$44,Encargos!$D$44)</f>
        <v>1.1122000000000001</v>
      </c>
    </row>
    <row r="1371" spans="1:13">
      <c r="A1371" s="207">
        <f>'Identificação-TCE'!$A$13</f>
        <v>1</v>
      </c>
      <c r="B1371" s="168" t="e">
        <f>IF(AND(G1371&lt;&gt;"",H1371&gt;0,I1371&lt;&gt;"",J1371&lt;&gt;0,K1371&lt;&gt;0),COUNT($B$11:B1370)+1,"")</f>
        <v>#N/A</v>
      </c>
      <c r="C1371" s="207">
        <f>IF('Orçamento Base'!$M1370=0,0,'Orçamento Base'!$D1370)</f>
        <v>0</v>
      </c>
      <c r="D1371" s="212" t="e">
        <f>IF('Orçamento Base'!$F1370=Aux.!$G$11,"CONTRATACAO_PUBLICA",IF(VLOOKUP($C1371,'Orçamento Base'!$D$11:$G$2116,3,FALSE)="INDEXADO",VLOOKUP(VLOOKUP($C1370,'Orçamento Base'!$D$11:$G$2116,2,FALSE),'Index N_DESON.'!$A$9:$B$604,2),VLOOKUP($C1371,'Orçamento Base'!$D$11:$G$2116,3,FALSE)))</f>
        <v>#N/A</v>
      </c>
      <c r="E1371" s="208" t="e">
        <f>VLOOKUP($C1371,'Orçamento Base'!$D$11:$S$1673,2,FALSE)</f>
        <v>#N/A</v>
      </c>
      <c r="F1371" s="211">
        <f>Dados!$C$7</f>
        <v>44652</v>
      </c>
      <c r="G1371" s="226" t="e">
        <f>VLOOKUP($C1371,'Orçamento Base'!$D$11:$S$1673,4,FALSE)</f>
        <v>#N/A</v>
      </c>
      <c r="H1371" s="377">
        <f>IFERROR(VLOOKUP($C1371,'Orçamento Base'!$D$11:$S$1673,6,FALSE),0)</f>
        <v>0</v>
      </c>
      <c r="I1371" s="208" t="e">
        <f>VLOOKUP($C1371,'Orçamento Base'!$D$11:$S$1673,5,FALSE)</f>
        <v>#N/A</v>
      </c>
      <c r="J1371" s="167" t="e">
        <f>IF(Comparativo!$E$6="Tabela Não Desonerada",VLOOKUP($C1371,'Orçamento Base'!$D$11:$S$1673,12,FALSE),VLOOKUP($C1371,#REF!,12,FALSE))</f>
        <v>#N/A</v>
      </c>
      <c r="K1371" s="167">
        <f>IFERROR(IF(Comparativo!$E$6="Tabela Não Desonerada",VLOOKUP($C1371,'Orçamento Base'!$D$11:$S$1673,16,FALSE),VLOOKUP($C1371,#REF!,16,FALSE)),0)</f>
        <v>0</v>
      </c>
      <c r="L1371" s="575" t="e">
        <f>IF(AND($D1371="COMPOSICAO_PROPRIA",'Orçamento Base'!$N1371="-"),"14,18%",IF(AND($D1371="MERCADO",'Orçamento Base'!$N1371="-"),"15,38%",IF(Comparativo!$E$6="Tabela Não Desonerada",VLOOKUP($C1371,'Orçamento Base'!$D$11:$S$1673,11,FALSE),VLOOKUP($C1371,#REF!,11,FALSE))))</f>
        <v>#N/A</v>
      </c>
      <c r="M1371" s="209">
        <f>IF(Comparativo!$E$6="Tabela Não Desonerada",Encargos!$F$44,Encargos!$D$44)</f>
        <v>1.1122000000000001</v>
      </c>
    </row>
    <row r="1372" spans="1:13">
      <c r="A1372" s="207">
        <f>'Identificação-TCE'!$A$13</f>
        <v>1</v>
      </c>
      <c r="B1372" s="168" t="e">
        <f>IF(AND(G1372&lt;&gt;"",H1372&gt;0,I1372&lt;&gt;"",J1372&lt;&gt;0,K1372&lt;&gt;0),COUNT($B$11:B1371)+1,"")</f>
        <v>#N/A</v>
      </c>
      <c r="C1372" s="207">
        <f>IF('Orçamento Base'!$M1371=0,0,'Orçamento Base'!$D1371)</f>
        <v>0</v>
      </c>
      <c r="D1372" s="212" t="e">
        <f>IF('Orçamento Base'!$F1371=Aux.!$G$11,"CONTRATACAO_PUBLICA",IF(VLOOKUP($C1372,'Orçamento Base'!$D$11:$G$2116,3,FALSE)="INDEXADO",VLOOKUP(VLOOKUP($C1371,'Orçamento Base'!$D$11:$G$2116,2,FALSE),'Index N_DESON.'!$A$9:$B$604,2),VLOOKUP($C1372,'Orçamento Base'!$D$11:$G$2116,3,FALSE)))</f>
        <v>#N/A</v>
      </c>
      <c r="E1372" s="208" t="e">
        <f>VLOOKUP($C1372,'Orçamento Base'!$D$11:$S$1673,2,FALSE)</f>
        <v>#N/A</v>
      </c>
      <c r="F1372" s="211">
        <f>Dados!$C$7</f>
        <v>44652</v>
      </c>
      <c r="G1372" s="226" t="e">
        <f>VLOOKUP($C1372,'Orçamento Base'!$D$11:$S$1673,4,FALSE)</f>
        <v>#N/A</v>
      </c>
      <c r="H1372" s="377">
        <f>IFERROR(VLOOKUP($C1372,'Orçamento Base'!$D$11:$S$1673,6,FALSE),0)</f>
        <v>0</v>
      </c>
      <c r="I1372" s="208" t="e">
        <f>VLOOKUP($C1372,'Orçamento Base'!$D$11:$S$1673,5,FALSE)</f>
        <v>#N/A</v>
      </c>
      <c r="J1372" s="167" t="e">
        <f>IF(Comparativo!$E$6="Tabela Não Desonerada",VLOOKUP($C1372,'Orçamento Base'!$D$11:$S$1673,12,FALSE),VLOOKUP($C1372,#REF!,12,FALSE))</f>
        <v>#N/A</v>
      </c>
      <c r="K1372" s="167">
        <f>IFERROR(IF(Comparativo!$E$6="Tabela Não Desonerada",VLOOKUP($C1372,'Orçamento Base'!$D$11:$S$1673,16,FALSE),VLOOKUP($C1372,#REF!,16,FALSE)),0)</f>
        <v>0</v>
      </c>
      <c r="L1372" s="575" t="e">
        <f>IF(AND($D1372="COMPOSICAO_PROPRIA",'Orçamento Base'!$N1372="-"),"14,18%",IF(AND($D1372="MERCADO",'Orçamento Base'!$N1372="-"),"15,38%",IF(Comparativo!$E$6="Tabela Não Desonerada",VLOOKUP($C1372,'Orçamento Base'!$D$11:$S$1673,11,FALSE),VLOOKUP($C1372,#REF!,11,FALSE))))</f>
        <v>#N/A</v>
      </c>
      <c r="M1372" s="209">
        <f>IF(Comparativo!$E$6="Tabela Não Desonerada",Encargos!$F$44,Encargos!$D$44)</f>
        <v>1.1122000000000001</v>
      </c>
    </row>
    <row r="1373" spans="1:13">
      <c r="A1373" s="207">
        <f>'Identificação-TCE'!$A$13</f>
        <v>1</v>
      </c>
      <c r="B1373" s="168" t="e">
        <f>IF(AND(G1373&lt;&gt;"",H1373&gt;0,I1373&lt;&gt;"",J1373&lt;&gt;0,K1373&lt;&gt;0),COUNT($B$11:B1372)+1,"")</f>
        <v>#N/A</v>
      </c>
      <c r="C1373" s="207">
        <f>IF('Orçamento Base'!$M1372=0,0,'Orçamento Base'!$D1372)</f>
        <v>0</v>
      </c>
      <c r="D1373" s="212" t="e">
        <f>IF('Orçamento Base'!$F1372=Aux.!$G$11,"CONTRATACAO_PUBLICA",IF(VLOOKUP($C1373,'Orçamento Base'!$D$11:$G$2116,3,FALSE)="INDEXADO",VLOOKUP(VLOOKUP($C1372,'Orçamento Base'!$D$11:$G$2116,2,FALSE),'Index N_DESON.'!$A$9:$B$604,2),VLOOKUP($C1373,'Orçamento Base'!$D$11:$G$2116,3,FALSE)))</f>
        <v>#N/A</v>
      </c>
      <c r="E1373" s="208" t="e">
        <f>VLOOKUP($C1373,'Orçamento Base'!$D$11:$S$1673,2,FALSE)</f>
        <v>#N/A</v>
      </c>
      <c r="F1373" s="211">
        <f>Dados!$C$7</f>
        <v>44652</v>
      </c>
      <c r="G1373" s="226" t="e">
        <f>VLOOKUP($C1373,'Orçamento Base'!$D$11:$S$1673,4,FALSE)</f>
        <v>#N/A</v>
      </c>
      <c r="H1373" s="377">
        <f>IFERROR(VLOOKUP($C1373,'Orçamento Base'!$D$11:$S$1673,6,FALSE),0)</f>
        <v>0</v>
      </c>
      <c r="I1373" s="208" t="e">
        <f>VLOOKUP($C1373,'Orçamento Base'!$D$11:$S$1673,5,FALSE)</f>
        <v>#N/A</v>
      </c>
      <c r="J1373" s="167" t="e">
        <f>IF(Comparativo!$E$6="Tabela Não Desonerada",VLOOKUP($C1373,'Orçamento Base'!$D$11:$S$1673,12,FALSE),VLOOKUP($C1373,#REF!,12,FALSE))</f>
        <v>#N/A</v>
      </c>
      <c r="K1373" s="167">
        <f>IFERROR(IF(Comparativo!$E$6="Tabela Não Desonerada",VLOOKUP($C1373,'Orçamento Base'!$D$11:$S$1673,16,FALSE),VLOOKUP($C1373,#REF!,16,FALSE)),0)</f>
        <v>0</v>
      </c>
      <c r="L1373" s="575" t="e">
        <f>IF(AND($D1373="COMPOSICAO_PROPRIA",'Orçamento Base'!$N1373="-"),"14,18%",IF(AND($D1373="MERCADO",'Orçamento Base'!$N1373="-"),"15,38%",IF(Comparativo!$E$6="Tabela Não Desonerada",VLOOKUP($C1373,'Orçamento Base'!$D$11:$S$1673,11,FALSE),VLOOKUP($C1373,#REF!,11,FALSE))))</f>
        <v>#N/A</v>
      </c>
      <c r="M1373" s="209">
        <f>IF(Comparativo!$E$6="Tabela Não Desonerada",Encargos!$F$44,Encargos!$D$44)</f>
        <v>1.1122000000000001</v>
      </c>
    </row>
    <row r="1374" spans="1:13">
      <c r="A1374" s="207">
        <f>'Identificação-TCE'!$A$13</f>
        <v>1</v>
      </c>
      <c r="B1374" s="168" t="e">
        <f>IF(AND(G1374&lt;&gt;"",H1374&gt;0,I1374&lt;&gt;"",J1374&lt;&gt;0,K1374&lt;&gt;0),COUNT($B$11:B1373)+1,"")</f>
        <v>#N/A</v>
      </c>
      <c r="C1374" s="207">
        <f>IF('Orçamento Base'!$M1373=0,0,'Orçamento Base'!$D1373)</f>
        <v>0</v>
      </c>
      <c r="D1374" s="212" t="e">
        <f>IF('Orçamento Base'!$F1373=Aux.!$G$11,"CONTRATACAO_PUBLICA",IF(VLOOKUP($C1374,'Orçamento Base'!$D$11:$G$2116,3,FALSE)="INDEXADO",VLOOKUP(VLOOKUP($C1373,'Orçamento Base'!$D$11:$G$2116,2,FALSE),'Index N_DESON.'!$A$9:$B$604,2),VLOOKUP($C1374,'Orçamento Base'!$D$11:$G$2116,3,FALSE)))</f>
        <v>#N/A</v>
      </c>
      <c r="E1374" s="208" t="e">
        <f>VLOOKUP($C1374,'Orçamento Base'!$D$11:$S$1673,2,FALSE)</f>
        <v>#N/A</v>
      </c>
      <c r="F1374" s="211">
        <f>Dados!$C$7</f>
        <v>44652</v>
      </c>
      <c r="G1374" s="226" t="e">
        <f>VLOOKUP($C1374,'Orçamento Base'!$D$11:$S$1673,4,FALSE)</f>
        <v>#N/A</v>
      </c>
      <c r="H1374" s="377">
        <f>IFERROR(VLOOKUP($C1374,'Orçamento Base'!$D$11:$S$1673,6,FALSE),0)</f>
        <v>0</v>
      </c>
      <c r="I1374" s="208" t="e">
        <f>VLOOKUP($C1374,'Orçamento Base'!$D$11:$S$1673,5,FALSE)</f>
        <v>#N/A</v>
      </c>
      <c r="J1374" s="167" t="e">
        <f>IF(Comparativo!$E$6="Tabela Não Desonerada",VLOOKUP($C1374,'Orçamento Base'!$D$11:$S$1673,12,FALSE),VLOOKUP($C1374,#REF!,12,FALSE))</f>
        <v>#N/A</v>
      </c>
      <c r="K1374" s="167">
        <f>IFERROR(IF(Comparativo!$E$6="Tabela Não Desonerada",VLOOKUP($C1374,'Orçamento Base'!$D$11:$S$1673,16,FALSE),VLOOKUP($C1374,#REF!,16,FALSE)),0)</f>
        <v>0</v>
      </c>
      <c r="L1374" s="575" t="e">
        <f>IF(AND($D1374="COMPOSICAO_PROPRIA",'Orçamento Base'!$N1374="-"),"14,18%",IF(AND($D1374="MERCADO",'Orçamento Base'!$N1374="-"),"15,38%",IF(Comparativo!$E$6="Tabela Não Desonerada",VLOOKUP($C1374,'Orçamento Base'!$D$11:$S$1673,11,FALSE),VLOOKUP($C1374,#REF!,11,FALSE))))</f>
        <v>#N/A</v>
      </c>
      <c r="M1374" s="209">
        <f>IF(Comparativo!$E$6="Tabela Não Desonerada",Encargos!$F$44,Encargos!$D$44)</f>
        <v>1.1122000000000001</v>
      </c>
    </row>
    <row r="1375" spans="1:13">
      <c r="A1375" s="207">
        <f>'Identificação-TCE'!$A$13</f>
        <v>1</v>
      </c>
      <c r="B1375" s="168" t="e">
        <f>IF(AND(G1375&lt;&gt;"",H1375&gt;0,I1375&lt;&gt;"",J1375&lt;&gt;0,K1375&lt;&gt;0),COUNT($B$11:B1374)+1,"")</f>
        <v>#N/A</v>
      </c>
      <c r="C1375" s="207">
        <f>IF('Orçamento Base'!$M1374=0,0,'Orçamento Base'!$D1374)</f>
        <v>0</v>
      </c>
      <c r="D1375" s="212" t="e">
        <f>IF('Orçamento Base'!$F1374=Aux.!$G$11,"CONTRATACAO_PUBLICA",IF(VLOOKUP($C1375,'Orçamento Base'!$D$11:$G$2116,3,FALSE)="INDEXADO",VLOOKUP(VLOOKUP($C1374,'Orçamento Base'!$D$11:$G$2116,2,FALSE),'Index N_DESON.'!$A$9:$B$604,2),VLOOKUP($C1375,'Orçamento Base'!$D$11:$G$2116,3,FALSE)))</f>
        <v>#N/A</v>
      </c>
      <c r="E1375" s="208" t="e">
        <f>VLOOKUP($C1375,'Orçamento Base'!$D$11:$S$1673,2,FALSE)</f>
        <v>#N/A</v>
      </c>
      <c r="F1375" s="211">
        <f>Dados!$C$7</f>
        <v>44652</v>
      </c>
      <c r="G1375" s="226" t="e">
        <f>VLOOKUP($C1375,'Orçamento Base'!$D$11:$S$1673,4,FALSE)</f>
        <v>#N/A</v>
      </c>
      <c r="H1375" s="377">
        <f>IFERROR(VLOOKUP($C1375,'Orçamento Base'!$D$11:$S$1673,6,FALSE),0)</f>
        <v>0</v>
      </c>
      <c r="I1375" s="208" t="e">
        <f>VLOOKUP($C1375,'Orçamento Base'!$D$11:$S$1673,5,FALSE)</f>
        <v>#N/A</v>
      </c>
      <c r="J1375" s="167" t="e">
        <f>IF(Comparativo!$E$6="Tabela Não Desonerada",VLOOKUP($C1375,'Orçamento Base'!$D$11:$S$1673,12,FALSE),VLOOKUP($C1375,#REF!,12,FALSE))</f>
        <v>#N/A</v>
      </c>
      <c r="K1375" s="167">
        <f>IFERROR(IF(Comparativo!$E$6="Tabela Não Desonerada",VLOOKUP($C1375,'Orçamento Base'!$D$11:$S$1673,16,FALSE),VLOOKUP($C1375,#REF!,16,FALSE)),0)</f>
        <v>0</v>
      </c>
      <c r="L1375" s="575" t="e">
        <f>IF(AND($D1375="COMPOSICAO_PROPRIA",'Orçamento Base'!$N1375="-"),"14,18%",IF(AND($D1375="MERCADO",'Orçamento Base'!$N1375="-"),"15,38%",IF(Comparativo!$E$6="Tabela Não Desonerada",VLOOKUP($C1375,'Orçamento Base'!$D$11:$S$1673,11,FALSE),VLOOKUP($C1375,#REF!,11,FALSE))))</f>
        <v>#N/A</v>
      </c>
      <c r="M1375" s="209">
        <f>IF(Comparativo!$E$6="Tabela Não Desonerada",Encargos!$F$44,Encargos!$D$44)</f>
        <v>1.1122000000000001</v>
      </c>
    </row>
    <row r="1376" spans="1:13">
      <c r="A1376" s="207">
        <f>'Identificação-TCE'!$A$13</f>
        <v>1</v>
      </c>
      <c r="B1376" s="168" t="e">
        <f>IF(AND(G1376&lt;&gt;"",H1376&gt;0,I1376&lt;&gt;"",J1376&lt;&gt;0,K1376&lt;&gt;0),COUNT($B$11:B1375)+1,"")</f>
        <v>#N/A</v>
      </c>
      <c r="C1376" s="207">
        <f>IF('Orçamento Base'!$M1375=0,0,'Orçamento Base'!$D1375)</f>
        <v>0</v>
      </c>
      <c r="D1376" s="212" t="e">
        <f>IF('Orçamento Base'!$F1375=Aux.!$G$11,"CONTRATACAO_PUBLICA",IF(VLOOKUP($C1376,'Orçamento Base'!$D$11:$G$2116,3,FALSE)="INDEXADO",VLOOKUP(VLOOKUP($C1375,'Orçamento Base'!$D$11:$G$2116,2,FALSE),'Index N_DESON.'!$A$9:$B$604,2),VLOOKUP($C1376,'Orçamento Base'!$D$11:$G$2116,3,FALSE)))</f>
        <v>#N/A</v>
      </c>
      <c r="E1376" s="208" t="e">
        <f>VLOOKUP($C1376,'Orçamento Base'!$D$11:$S$1673,2,FALSE)</f>
        <v>#N/A</v>
      </c>
      <c r="F1376" s="211">
        <f>Dados!$C$7</f>
        <v>44652</v>
      </c>
      <c r="G1376" s="226" t="e">
        <f>VLOOKUP($C1376,'Orçamento Base'!$D$11:$S$1673,4,FALSE)</f>
        <v>#N/A</v>
      </c>
      <c r="H1376" s="377">
        <f>IFERROR(VLOOKUP($C1376,'Orçamento Base'!$D$11:$S$1673,6,FALSE),0)</f>
        <v>0</v>
      </c>
      <c r="I1376" s="208" t="e">
        <f>VLOOKUP($C1376,'Orçamento Base'!$D$11:$S$1673,5,FALSE)</f>
        <v>#N/A</v>
      </c>
      <c r="J1376" s="167" t="e">
        <f>IF(Comparativo!$E$6="Tabela Não Desonerada",VLOOKUP($C1376,'Orçamento Base'!$D$11:$S$1673,12,FALSE),VLOOKUP($C1376,#REF!,12,FALSE))</f>
        <v>#N/A</v>
      </c>
      <c r="K1376" s="167">
        <f>IFERROR(IF(Comparativo!$E$6="Tabela Não Desonerada",VLOOKUP($C1376,'Orçamento Base'!$D$11:$S$1673,16,FALSE),VLOOKUP($C1376,#REF!,16,FALSE)),0)</f>
        <v>0</v>
      </c>
      <c r="L1376" s="575" t="e">
        <f>IF(AND($D1376="COMPOSICAO_PROPRIA",'Orçamento Base'!$N1376="-"),"14,18%",IF(AND($D1376="MERCADO",'Orçamento Base'!$N1376="-"),"15,38%",IF(Comparativo!$E$6="Tabela Não Desonerada",VLOOKUP($C1376,'Orçamento Base'!$D$11:$S$1673,11,FALSE),VLOOKUP($C1376,#REF!,11,FALSE))))</f>
        <v>#N/A</v>
      </c>
      <c r="M1376" s="209">
        <f>IF(Comparativo!$E$6="Tabela Não Desonerada",Encargos!$F$44,Encargos!$D$44)</f>
        <v>1.1122000000000001</v>
      </c>
    </row>
    <row r="1377" spans="1:13">
      <c r="A1377" s="207">
        <f>'Identificação-TCE'!$A$13</f>
        <v>1</v>
      </c>
      <c r="B1377" s="168" t="e">
        <f>IF(AND(G1377&lt;&gt;"",H1377&gt;0,I1377&lt;&gt;"",J1377&lt;&gt;0,K1377&lt;&gt;0),COUNT($B$11:B1376)+1,"")</f>
        <v>#N/A</v>
      </c>
      <c r="C1377" s="207">
        <f>IF('Orçamento Base'!$M1376=0,0,'Orçamento Base'!$D1376)</f>
        <v>0</v>
      </c>
      <c r="D1377" s="212" t="e">
        <f>IF('Orçamento Base'!$F1376=Aux.!$G$11,"CONTRATACAO_PUBLICA",IF(VLOOKUP($C1377,'Orçamento Base'!$D$11:$G$2116,3,FALSE)="INDEXADO",VLOOKUP(VLOOKUP($C1376,'Orçamento Base'!$D$11:$G$2116,2,FALSE),'Index N_DESON.'!$A$9:$B$604,2),VLOOKUP($C1377,'Orçamento Base'!$D$11:$G$2116,3,FALSE)))</f>
        <v>#N/A</v>
      </c>
      <c r="E1377" s="208" t="e">
        <f>VLOOKUP($C1377,'Orçamento Base'!$D$11:$S$1673,2,FALSE)</f>
        <v>#N/A</v>
      </c>
      <c r="F1377" s="211">
        <f>Dados!$C$7</f>
        <v>44652</v>
      </c>
      <c r="G1377" s="226" t="e">
        <f>VLOOKUP($C1377,'Orçamento Base'!$D$11:$S$1673,4,FALSE)</f>
        <v>#N/A</v>
      </c>
      <c r="H1377" s="377">
        <f>IFERROR(VLOOKUP($C1377,'Orçamento Base'!$D$11:$S$1673,6,FALSE),0)</f>
        <v>0</v>
      </c>
      <c r="I1377" s="208" t="e">
        <f>VLOOKUP($C1377,'Orçamento Base'!$D$11:$S$1673,5,FALSE)</f>
        <v>#N/A</v>
      </c>
      <c r="J1377" s="167" t="e">
        <f>IF(Comparativo!$E$6="Tabela Não Desonerada",VLOOKUP($C1377,'Orçamento Base'!$D$11:$S$1673,12,FALSE),VLOOKUP($C1377,#REF!,12,FALSE))</f>
        <v>#N/A</v>
      </c>
      <c r="K1377" s="167">
        <f>IFERROR(IF(Comparativo!$E$6="Tabela Não Desonerada",VLOOKUP($C1377,'Orçamento Base'!$D$11:$S$1673,16,FALSE),VLOOKUP($C1377,#REF!,16,FALSE)),0)</f>
        <v>0</v>
      </c>
      <c r="L1377" s="575" t="e">
        <f>IF(AND($D1377="COMPOSICAO_PROPRIA",'Orçamento Base'!$N1377="-"),"14,18%",IF(AND($D1377="MERCADO",'Orçamento Base'!$N1377="-"),"15,38%",IF(Comparativo!$E$6="Tabela Não Desonerada",VLOOKUP($C1377,'Orçamento Base'!$D$11:$S$1673,11,FALSE),VLOOKUP($C1377,#REF!,11,FALSE))))</f>
        <v>#N/A</v>
      </c>
      <c r="M1377" s="209">
        <f>IF(Comparativo!$E$6="Tabela Não Desonerada",Encargos!$F$44,Encargos!$D$44)</f>
        <v>1.1122000000000001</v>
      </c>
    </row>
    <row r="1378" spans="1:13">
      <c r="A1378" s="207">
        <f>'Identificação-TCE'!$A$13</f>
        <v>1</v>
      </c>
      <c r="B1378" s="168" t="e">
        <f>IF(AND(G1378&lt;&gt;"",H1378&gt;0,I1378&lt;&gt;"",J1378&lt;&gt;0,K1378&lt;&gt;0),COUNT($B$11:B1377)+1,"")</f>
        <v>#N/A</v>
      </c>
      <c r="C1378" s="207">
        <f>IF('Orçamento Base'!$M1377=0,0,'Orçamento Base'!$D1377)</f>
        <v>0</v>
      </c>
      <c r="D1378" s="212" t="e">
        <f>IF('Orçamento Base'!$F1377=Aux.!$G$11,"CONTRATACAO_PUBLICA",IF(VLOOKUP($C1378,'Orçamento Base'!$D$11:$G$2116,3,FALSE)="INDEXADO",VLOOKUP(VLOOKUP($C1377,'Orçamento Base'!$D$11:$G$2116,2,FALSE),'Index N_DESON.'!$A$9:$B$604,2),VLOOKUP($C1378,'Orçamento Base'!$D$11:$G$2116,3,FALSE)))</f>
        <v>#N/A</v>
      </c>
      <c r="E1378" s="208" t="e">
        <f>VLOOKUP($C1378,'Orçamento Base'!$D$11:$S$1673,2,FALSE)</f>
        <v>#N/A</v>
      </c>
      <c r="F1378" s="211">
        <f>Dados!$C$7</f>
        <v>44652</v>
      </c>
      <c r="G1378" s="226" t="e">
        <f>VLOOKUP($C1378,'Orçamento Base'!$D$11:$S$1673,4,FALSE)</f>
        <v>#N/A</v>
      </c>
      <c r="H1378" s="377">
        <f>IFERROR(VLOOKUP($C1378,'Orçamento Base'!$D$11:$S$1673,6,FALSE),0)</f>
        <v>0</v>
      </c>
      <c r="I1378" s="208" t="e">
        <f>VLOOKUP($C1378,'Orçamento Base'!$D$11:$S$1673,5,FALSE)</f>
        <v>#N/A</v>
      </c>
      <c r="J1378" s="167" t="e">
        <f>IF(Comparativo!$E$6="Tabela Não Desonerada",VLOOKUP($C1378,'Orçamento Base'!$D$11:$S$1673,12,FALSE),VLOOKUP($C1378,#REF!,12,FALSE))</f>
        <v>#N/A</v>
      </c>
      <c r="K1378" s="167">
        <f>IFERROR(IF(Comparativo!$E$6="Tabela Não Desonerada",VLOOKUP($C1378,'Orçamento Base'!$D$11:$S$1673,16,FALSE),VLOOKUP($C1378,#REF!,16,FALSE)),0)</f>
        <v>0</v>
      </c>
      <c r="L1378" s="575" t="e">
        <f>IF(AND($D1378="COMPOSICAO_PROPRIA",'Orçamento Base'!$N1378="-"),"14,18%",IF(AND($D1378="MERCADO",'Orçamento Base'!$N1378="-"),"15,38%",IF(Comparativo!$E$6="Tabela Não Desonerada",VLOOKUP($C1378,'Orçamento Base'!$D$11:$S$1673,11,FALSE),VLOOKUP($C1378,#REF!,11,FALSE))))</f>
        <v>#N/A</v>
      </c>
      <c r="M1378" s="209">
        <f>IF(Comparativo!$E$6="Tabela Não Desonerada",Encargos!$F$44,Encargos!$D$44)</f>
        <v>1.1122000000000001</v>
      </c>
    </row>
    <row r="1379" spans="1:13">
      <c r="A1379" s="207">
        <f>'Identificação-TCE'!$A$13</f>
        <v>1</v>
      </c>
      <c r="B1379" s="168" t="e">
        <f>IF(AND(G1379&lt;&gt;"",H1379&gt;0,I1379&lt;&gt;"",J1379&lt;&gt;0,K1379&lt;&gt;0),COUNT($B$11:B1378)+1,"")</f>
        <v>#N/A</v>
      </c>
      <c r="C1379" s="207">
        <f>IF('Orçamento Base'!$M1378=0,0,'Orçamento Base'!$D1378)</f>
        <v>0</v>
      </c>
      <c r="D1379" s="212" t="e">
        <f>IF('Orçamento Base'!$F1378=Aux.!$G$11,"CONTRATACAO_PUBLICA",IF(VLOOKUP($C1379,'Orçamento Base'!$D$11:$G$2116,3,FALSE)="INDEXADO",VLOOKUP(VLOOKUP($C1378,'Orçamento Base'!$D$11:$G$2116,2,FALSE),'Index N_DESON.'!$A$9:$B$604,2),VLOOKUP($C1379,'Orçamento Base'!$D$11:$G$2116,3,FALSE)))</f>
        <v>#N/A</v>
      </c>
      <c r="E1379" s="208" t="e">
        <f>VLOOKUP($C1379,'Orçamento Base'!$D$11:$S$1673,2,FALSE)</f>
        <v>#N/A</v>
      </c>
      <c r="F1379" s="211">
        <f>Dados!$C$7</f>
        <v>44652</v>
      </c>
      <c r="G1379" s="226" t="e">
        <f>VLOOKUP($C1379,'Orçamento Base'!$D$11:$S$1673,4,FALSE)</f>
        <v>#N/A</v>
      </c>
      <c r="H1379" s="377">
        <f>IFERROR(VLOOKUP($C1379,'Orçamento Base'!$D$11:$S$1673,6,FALSE),0)</f>
        <v>0</v>
      </c>
      <c r="I1379" s="208" t="e">
        <f>VLOOKUP($C1379,'Orçamento Base'!$D$11:$S$1673,5,FALSE)</f>
        <v>#N/A</v>
      </c>
      <c r="J1379" s="167" t="e">
        <f>IF(Comparativo!$E$6="Tabela Não Desonerada",VLOOKUP($C1379,'Orçamento Base'!$D$11:$S$1673,12,FALSE),VLOOKUP($C1379,#REF!,12,FALSE))</f>
        <v>#N/A</v>
      </c>
      <c r="K1379" s="167">
        <f>IFERROR(IF(Comparativo!$E$6="Tabela Não Desonerada",VLOOKUP($C1379,'Orçamento Base'!$D$11:$S$1673,16,FALSE),VLOOKUP($C1379,#REF!,16,FALSE)),0)</f>
        <v>0</v>
      </c>
      <c r="L1379" s="575" t="e">
        <f>IF(AND($D1379="COMPOSICAO_PROPRIA",'Orçamento Base'!$N1379="-"),"14,18%",IF(AND($D1379="MERCADO",'Orçamento Base'!$N1379="-"),"15,38%",IF(Comparativo!$E$6="Tabela Não Desonerada",VLOOKUP($C1379,'Orçamento Base'!$D$11:$S$1673,11,FALSE),VLOOKUP($C1379,#REF!,11,FALSE))))</f>
        <v>#N/A</v>
      </c>
      <c r="M1379" s="209">
        <f>IF(Comparativo!$E$6="Tabela Não Desonerada",Encargos!$F$44,Encargos!$D$44)</f>
        <v>1.1122000000000001</v>
      </c>
    </row>
    <row r="1380" spans="1:13">
      <c r="A1380" s="207">
        <f>'Identificação-TCE'!$A$13</f>
        <v>1</v>
      </c>
      <c r="B1380" s="168" t="e">
        <f>IF(AND(G1380&lt;&gt;"",H1380&gt;0,I1380&lt;&gt;"",J1380&lt;&gt;0,K1380&lt;&gt;0),COUNT($B$11:B1379)+1,"")</f>
        <v>#N/A</v>
      </c>
      <c r="C1380" s="207">
        <f>IF('Orçamento Base'!$M1379=0,0,'Orçamento Base'!$D1379)</f>
        <v>0</v>
      </c>
      <c r="D1380" s="212" t="e">
        <f>IF('Orçamento Base'!$F1379=Aux.!$G$11,"CONTRATACAO_PUBLICA",IF(VLOOKUP($C1380,'Orçamento Base'!$D$11:$G$2116,3,FALSE)="INDEXADO",VLOOKUP(VLOOKUP($C1379,'Orçamento Base'!$D$11:$G$2116,2,FALSE),'Index N_DESON.'!$A$9:$B$604,2),VLOOKUP($C1380,'Orçamento Base'!$D$11:$G$2116,3,FALSE)))</f>
        <v>#N/A</v>
      </c>
      <c r="E1380" s="208" t="e">
        <f>VLOOKUP($C1380,'Orçamento Base'!$D$11:$S$1673,2,FALSE)</f>
        <v>#N/A</v>
      </c>
      <c r="F1380" s="211">
        <f>Dados!$C$7</f>
        <v>44652</v>
      </c>
      <c r="G1380" s="226" t="e">
        <f>VLOOKUP($C1380,'Orçamento Base'!$D$11:$S$1673,4,FALSE)</f>
        <v>#N/A</v>
      </c>
      <c r="H1380" s="377">
        <f>IFERROR(VLOOKUP($C1380,'Orçamento Base'!$D$11:$S$1673,6,FALSE),0)</f>
        <v>0</v>
      </c>
      <c r="I1380" s="208" t="e">
        <f>VLOOKUP($C1380,'Orçamento Base'!$D$11:$S$1673,5,FALSE)</f>
        <v>#N/A</v>
      </c>
      <c r="J1380" s="167" t="e">
        <f>IF(Comparativo!$E$6="Tabela Não Desonerada",VLOOKUP($C1380,'Orçamento Base'!$D$11:$S$1673,12,FALSE),VLOOKUP($C1380,#REF!,12,FALSE))</f>
        <v>#N/A</v>
      </c>
      <c r="K1380" s="167">
        <f>IFERROR(IF(Comparativo!$E$6="Tabela Não Desonerada",VLOOKUP($C1380,'Orçamento Base'!$D$11:$S$1673,16,FALSE),VLOOKUP($C1380,#REF!,16,FALSE)),0)</f>
        <v>0</v>
      </c>
      <c r="L1380" s="575" t="e">
        <f>IF(AND($D1380="COMPOSICAO_PROPRIA",'Orçamento Base'!$N1380="-"),"14,18%",IF(AND($D1380="MERCADO",'Orçamento Base'!$N1380="-"),"15,38%",IF(Comparativo!$E$6="Tabela Não Desonerada",VLOOKUP($C1380,'Orçamento Base'!$D$11:$S$1673,11,FALSE),VLOOKUP($C1380,#REF!,11,FALSE))))</f>
        <v>#N/A</v>
      </c>
      <c r="M1380" s="209">
        <f>IF(Comparativo!$E$6="Tabela Não Desonerada",Encargos!$F$44,Encargos!$D$44)</f>
        <v>1.1122000000000001</v>
      </c>
    </row>
    <row r="1381" spans="1:13">
      <c r="A1381" s="207">
        <f>'Identificação-TCE'!$A$13</f>
        <v>1</v>
      </c>
      <c r="B1381" s="168" t="e">
        <f>IF(AND(G1381&lt;&gt;"",H1381&gt;0,I1381&lt;&gt;"",J1381&lt;&gt;0,K1381&lt;&gt;0),COUNT($B$11:B1380)+1,"")</f>
        <v>#N/A</v>
      </c>
      <c r="C1381" s="207">
        <f>IF('Orçamento Base'!$M1380=0,0,'Orçamento Base'!$D1380)</f>
        <v>0</v>
      </c>
      <c r="D1381" s="212" t="e">
        <f>IF('Orçamento Base'!$F1380=Aux.!$G$11,"CONTRATACAO_PUBLICA",IF(VLOOKUP($C1381,'Orçamento Base'!$D$11:$G$2116,3,FALSE)="INDEXADO",VLOOKUP(VLOOKUP($C1380,'Orçamento Base'!$D$11:$G$2116,2,FALSE),'Index N_DESON.'!$A$9:$B$604,2),VLOOKUP($C1381,'Orçamento Base'!$D$11:$G$2116,3,FALSE)))</f>
        <v>#N/A</v>
      </c>
      <c r="E1381" s="208" t="e">
        <f>VLOOKUP($C1381,'Orçamento Base'!$D$11:$S$1673,2,FALSE)</f>
        <v>#N/A</v>
      </c>
      <c r="F1381" s="211">
        <f>Dados!$C$7</f>
        <v>44652</v>
      </c>
      <c r="G1381" s="226" t="e">
        <f>VLOOKUP($C1381,'Orçamento Base'!$D$11:$S$1673,4,FALSE)</f>
        <v>#N/A</v>
      </c>
      <c r="H1381" s="377">
        <f>IFERROR(VLOOKUP($C1381,'Orçamento Base'!$D$11:$S$1673,6,FALSE),0)</f>
        <v>0</v>
      </c>
      <c r="I1381" s="208" t="e">
        <f>VLOOKUP($C1381,'Orçamento Base'!$D$11:$S$1673,5,FALSE)</f>
        <v>#N/A</v>
      </c>
      <c r="J1381" s="167" t="e">
        <f>IF(Comparativo!$E$6="Tabela Não Desonerada",VLOOKUP($C1381,'Orçamento Base'!$D$11:$S$1673,12,FALSE),VLOOKUP($C1381,#REF!,12,FALSE))</f>
        <v>#N/A</v>
      </c>
      <c r="K1381" s="167">
        <f>IFERROR(IF(Comparativo!$E$6="Tabela Não Desonerada",VLOOKUP($C1381,'Orçamento Base'!$D$11:$S$1673,16,FALSE),VLOOKUP($C1381,#REF!,16,FALSE)),0)</f>
        <v>0</v>
      </c>
      <c r="L1381" s="575" t="e">
        <f>IF(AND($D1381="COMPOSICAO_PROPRIA",'Orçamento Base'!$N1381="-"),"14,18%",IF(AND($D1381="MERCADO",'Orçamento Base'!$N1381="-"),"15,38%",IF(Comparativo!$E$6="Tabela Não Desonerada",VLOOKUP($C1381,'Orçamento Base'!$D$11:$S$1673,11,FALSE),VLOOKUP($C1381,#REF!,11,FALSE))))</f>
        <v>#N/A</v>
      </c>
      <c r="M1381" s="209">
        <f>IF(Comparativo!$E$6="Tabela Não Desonerada",Encargos!$F$44,Encargos!$D$44)</f>
        <v>1.1122000000000001</v>
      </c>
    </row>
    <row r="1382" spans="1:13">
      <c r="A1382" s="207">
        <f>'Identificação-TCE'!$A$13</f>
        <v>1</v>
      </c>
      <c r="B1382" s="168" t="e">
        <f>IF(AND(G1382&lt;&gt;"",H1382&gt;0,I1382&lt;&gt;"",J1382&lt;&gt;0,K1382&lt;&gt;0),COUNT($B$11:B1381)+1,"")</f>
        <v>#N/A</v>
      </c>
      <c r="C1382" s="207">
        <f>IF('Orçamento Base'!$M1381=0,0,'Orçamento Base'!$D1381)</f>
        <v>0</v>
      </c>
      <c r="D1382" s="212" t="e">
        <f>IF('Orçamento Base'!$F1381=Aux.!$G$11,"CONTRATACAO_PUBLICA",IF(VLOOKUP($C1382,'Orçamento Base'!$D$11:$G$2116,3,FALSE)="INDEXADO",VLOOKUP(VLOOKUP($C1381,'Orçamento Base'!$D$11:$G$2116,2,FALSE),'Index N_DESON.'!$A$9:$B$604,2),VLOOKUP($C1382,'Orçamento Base'!$D$11:$G$2116,3,FALSE)))</f>
        <v>#N/A</v>
      </c>
      <c r="E1382" s="208" t="e">
        <f>VLOOKUP($C1382,'Orçamento Base'!$D$11:$S$1673,2,FALSE)</f>
        <v>#N/A</v>
      </c>
      <c r="F1382" s="211">
        <f>Dados!$C$7</f>
        <v>44652</v>
      </c>
      <c r="G1382" s="226" t="e">
        <f>VLOOKUP($C1382,'Orçamento Base'!$D$11:$S$1673,4,FALSE)</f>
        <v>#N/A</v>
      </c>
      <c r="H1382" s="377">
        <f>IFERROR(VLOOKUP($C1382,'Orçamento Base'!$D$11:$S$1673,6,FALSE),0)</f>
        <v>0</v>
      </c>
      <c r="I1382" s="208" t="e">
        <f>VLOOKUP($C1382,'Orçamento Base'!$D$11:$S$1673,5,FALSE)</f>
        <v>#N/A</v>
      </c>
      <c r="J1382" s="167" t="e">
        <f>IF(Comparativo!$E$6="Tabela Não Desonerada",VLOOKUP($C1382,'Orçamento Base'!$D$11:$S$1673,12,FALSE),VLOOKUP($C1382,#REF!,12,FALSE))</f>
        <v>#N/A</v>
      </c>
      <c r="K1382" s="167">
        <f>IFERROR(IF(Comparativo!$E$6="Tabela Não Desonerada",VLOOKUP($C1382,'Orçamento Base'!$D$11:$S$1673,16,FALSE),VLOOKUP($C1382,#REF!,16,FALSE)),0)</f>
        <v>0</v>
      </c>
      <c r="L1382" s="575" t="e">
        <f>IF(AND($D1382="COMPOSICAO_PROPRIA",'Orçamento Base'!$N1382="-"),"14,18%",IF(AND($D1382="MERCADO",'Orçamento Base'!$N1382="-"),"15,38%",IF(Comparativo!$E$6="Tabela Não Desonerada",VLOOKUP($C1382,'Orçamento Base'!$D$11:$S$1673,11,FALSE),VLOOKUP($C1382,#REF!,11,FALSE))))</f>
        <v>#N/A</v>
      </c>
      <c r="M1382" s="209">
        <f>IF(Comparativo!$E$6="Tabela Não Desonerada",Encargos!$F$44,Encargos!$D$44)</f>
        <v>1.1122000000000001</v>
      </c>
    </row>
    <row r="1383" spans="1:13">
      <c r="A1383" s="207">
        <f>'Identificação-TCE'!$A$13</f>
        <v>1</v>
      </c>
      <c r="B1383" s="168" t="e">
        <f>IF(AND(G1383&lt;&gt;"",H1383&gt;0,I1383&lt;&gt;"",J1383&lt;&gt;0,K1383&lt;&gt;0),COUNT($B$11:B1382)+1,"")</f>
        <v>#N/A</v>
      </c>
      <c r="C1383" s="207">
        <f>IF('Orçamento Base'!$M1382=0,0,'Orçamento Base'!$D1382)</f>
        <v>0</v>
      </c>
      <c r="D1383" s="212" t="e">
        <f>IF('Orçamento Base'!$F1382=Aux.!$G$11,"CONTRATACAO_PUBLICA",IF(VLOOKUP($C1383,'Orçamento Base'!$D$11:$G$2116,3,FALSE)="INDEXADO",VLOOKUP(VLOOKUP($C1382,'Orçamento Base'!$D$11:$G$2116,2,FALSE),'Index N_DESON.'!$A$9:$B$604,2),VLOOKUP($C1383,'Orçamento Base'!$D$11:$G$2116,3,FALSE)))</f>
        <v>#N/A</v>
      </c>
      <c r="E1383" s="208" t="e">
        <f>VLOOKUP($C1383,'Orçamento Base'!$D$11:$S$1673,2,FALSE)</f>
        <v>#N/A</v>
      </c>
      <c r="F1383" s="211">
        <f>Dados!$C$7</f>
        <v>44652</v>
      </c>
      <c r="G1383" s="226" t="e">
        <f>VLOOKUP($C1383,'Orçamento Base'!$D$11:$S$1673,4,FALSE)</f>
        <v>#N/A</v>
      </c>
      <c r="H1383" s="377">
        <f>IFERROR(VLOOKUP($C1383,'Orçamento Base'!$D$11:$S$1673,6,FALSE),0)</f>
        <v>0</v>
      </c>
      <c r="I1383" s="208" t="e">
        <f>VLOOKUP($C1383,'Orçamento Base'!$D$11:$S$1673,5,FALSE)</f>
        <v>#N/A</v>
      </c>
      <c r="J1383" s="167" t="e">
        <f>IF(Comparativo!$E$6="Tabela Não Desonerada",VLOOKUP($C1383,'Orçamento Base'!$D$11:$S$1673,12,FALSE),VLOOKUP($C1383,#REF!,12,FALSE))</f>
        <v>#N/A</v>
      </c>
      <c r="K1383" s="167">
        <f>IFERROR(IF(Comparativo!$E$6="Tabela Não Desonerada",VLOOKUP($C1383,'Orçamento Base'!$D$11:$S$1673,16,FALSE),VLOOKUP($C1383,#REF!,16,FALSE)),0)</f>
        <v>0</v>
      </c>
      <c r="L1383" s="575" t="e">
        <f>IF(AND($D1383="COMPOSICAO_PROPRIA",'Orçamento Base'!$N1383="-"),"14,18%",IF(AND($D1383="MERCADO",'Orçamento Base'!$N1383="-"),"15,38%",IF(Comparativo!$E$6="Tabela Não Desonerada",VLOOKUP($C1383,'Orçamento Base'!$D$11:$S$1673,11,FALSE),VLOOKUP($C1383,#REF!,11,FALSE))))</f>
        <v>#N/A</v>
      </c>
      <c r="M1383" s="209">
        <f>IF(Comparativo!$E$6="Tabela Não Desonerada",Encargos!$F$44,Encargos!$D$44)</f>
        <v>1.1122000000000001</v>
      </c>
    </row>
    <row r="1384" spans="1:13">
      <c r="A1384" s="207">
        <f>'Identificação-TCE'!$A$13</f>
        <v>1</v>
      </c>
      <c r="B1384" s="168" t="e">
        <f>IF(AND(G1384&lt;&gt;"",H1384&gt;0,I1384&lt;&gt;"",J1384&lt;&gt;0,K1384&lt;&gt;0),COUNT($B$11:B1383)+1,"")</f>
        <v>#N/A</v>
      </c>
      <c r="C1384" s="207">
        <f>IF('Orçamento Base'!$M1383=0,0,'Orçamento Base'!$D1383)</f>
        <v>0</v>
      </c>
      <c r="D1384" s="212" t="e">
        <f>IF('Orçamento Base'!$F1383=Aux.!$G$11,"CONTRATACAO_PUBLICA",IF(VLOOKUP($C1384,'Orçamento Base'!$D$11:$G$2116,3,FALSE)="INDEXADO",VLOOKUP(VLOOKUP($C1383,'Orçamento Base'!$D$11:$G$2116,2,FALSE),'Index N_DESON.'!$A$9:$B$604,2),VLOOKUP($C1384,'Orçamento Base'!$D$11:$G$2116,3,FALSE)))</f>
        <v>#N/A</v>
      </c>
      <c r="E1384" s="208" t="e">
        <f>VLOOKUP($C1384,'Orçamento Base'!$D$11:$S$1673,2,FALSE)</f>
        <v>#N/A</v>
      </c>
      <c r="F1384" s="211">
        <f>Dados!$C$7</f>
        <v>44652</v>
      </c>
      <c r="G1384" s="226" t="e">
        <f>VLOOKUP($C1384,'Orçamento Base'!$D$11:$S$1673,4,FALSE)</f>
        <v>#N/A</v>
      </c>
      <c r="H1384" s="377">
        <f>IFERROR(VLOOKUP($C1384,'Orçamento Base'!$D$11:$S$1673,6,FALSE),0)</f>
        <v>0</v>
      </c>
      <c r="I1384" s="208" t="e">
        <f>VLOOKUP($C1384,'Orçamento Base'!$D$11:$S$1673,5,FALSE)</f>
        <v>#N/A</v>
      </c>
      <c r="J1384" s="167" t="e">
        <f>IF(Comparativo!$E$6="Tabela Não Desonerada",VLOOKUP($C1384,'Orçamento Base'!$D$11:$S$1673,12,FALSE),VLOOKUP($C1384,#REF!,12,FALSE))</f>
        <v>#N/A</v>
      </c>
      <c r="K1384" s="167">
        <f>IFERROR(IF(Comparativo!$E$6="Tabela Não Desonerada",VLOOKUP($C1384,'Orçamento Base'!$D$11:$S$1673,16,FALSE),VLOOKUP($C1384,#REF!,16,FALSE)),0)</f>
        <v>0</v>
      </c>
      <c r="L1384" s="575" t="e">
        <f>IF(AND($D1384="COMPOSICAO_PROPRIA",'Orçamento Base'!$N1384="-"),"14,18%",IF(AND($D1384="MERCADO",'Orçamento Base'!$N1384="-"),"15,38%",IF(Comparativo!$E$6="Tabela Não Desonerada",VLOOKUP($C1384,'Orçamento Base'!$D$11:$S$1673,11,FALSE),VLOOKUP($C1384,#REF!,11,FALSE))))</f>
        <v>#N/A</v>
      </c>
      <c r="M1384" s="209">
        <f>IF(Comparativo!$E$6="Tabela Não Desonerada",Encargos!$F$44,Encargos!$D$44)</f>
        <v>1.1122000000000001</v>
      </c>
    </row>
    <row r="1385" spans="1:13">
      <c r="A1385" s="207">
        <f>'Identificação-TCE'!$A$13</f>
        <v>1</v>
      </c>
      <c r="B1385" s="168" t="e">
        <f>IF(AND(G1385&lt;&gt;"",H1385&gt;0,I1385&lt;&gt;"",J1385&lt;&gt;0,K1385&lt;&gt;0),COUNT($B$11:B1384)+1,"")</f>
        <v>#N/A</v>
      </c>
      <c r="C1385" s="207">
        <f>IF('Orçamento Base'!$M1384=0,0,'Orçamento Base'!$D1384)</f>
        <v>0</v>
      </c>
      <c r="D1385" s="212" t="e">
        <f>IF('Orçamento Base'!$F1384=Aux.!$G$11,"CONTRATACAO_PUBLICA",IF(VLOOKUP($C1385,'Orçamento Base'!$D$11:$G$2116,3,FALSE)="INDEXADO",VLOOKUP(VLOOKUP($C1384,'Orçamento Base'!$D$11:$G$2116,2,FALSE),'Index N_DESON.'!$A$9:$B$604,2),VLOOKUP($C1385,'Orçamento Base'!$D$11:$G$2116,3,FALSE)))</f>
        <v>#N/A</v>
      </c>
      <c r="E1385" s="208" t="e">
        <f>VLOOKUP($C1385,'Orçamento Base'!$D$11:$S$1673,2,FALSE)</f>
        <v>#N/A</v>
      </c>
      <c r="F1385" s="211">
        <f>Dados!$C$7</f>
        <v>44652</v>
      </c>
      <c r="G1385" s="226" t="e">
        <f>VLOOKUP($C1385,'Orçamento Base'!$D$11:$S$1673,4,FALSE)</f>
        <v>#N/A</v>
      </c>
      <c r="H1385" s="377">
        <f>IFERROR(VLOOKUP($C1385,'Orçamento Base'!$D$11:$S$1673,6,FALSE),0)</f>
        <v>0</v>
      </c>
      <c r="I1385" s="208" t="e">
        <f>VLOOKUP($C1385,'Orçamento Base'!$D$11:$S$1673,5,FALSE)</f>
        <v>#N/A</v>
      </c>
      <c r="J1385" s="167" t="e">
        <f>IF(Comparativo!$E$6="Tabela Não Desonerada",VLOOKUP($C1385,'Orçamento Base'!$D$11:$S$1673,12,FALSE),VLOOKUP($C1385,#REF!,12,FALSE))</f>
        <v>#N/A</v>
      </c>
      <c r="K1385" s="167">
        <f>IFERROR(IF(Comparativo!$E$6="Tabela Não Desonerada",VLOOKUP($C1385,'Orçamento Base'!$D$11:$S$1673,16,FALSE),VLOOKUP($C1385,#REF!,16,FALSE)),0)</f>
        <v>0</v>
      </c>
      <c r="L1385" s="575" t="e">
        <f>IF(AND($D1385="COMPOSICAO_PROPRIA",'Orçamento Base'!$N1385="-"),"14,18%",IF(AND($D1385="MERCADO",'Orçamento Base'!$N1385="-"),"15,38%",IF(Comparativo!$E$6="Tabela Não Desonerada",VLOOKUP($C1385,'Orçamento Base'!$D$11:$S$1673,11,FALSE),VLOOKUP($C1385,#REF!,11,FALSE))))</f>
        <v>#N/A</v>
      </c>
      <c r="M1385" s="209">
        <f>IF(Comparativo!$E$6="Tabela Não Desonerada",Encargos!$F$44,Encargos!$D$44)</f>
        <v>1.1122000000000001</v>
      </c>
    </row>
    <row r="1386" spans="1:13">
      <c r="A1386" s="207">
        <f>'Identificação-TCE'!$A$13</f>
        <v>1</v>
      </c>
      <c r="B1386" s="168" t="e">
        <f>IF(AND(G1386&lt;&gt;"",H1386&gt;0,I1386&lt;&gt;"",J1386&lt;&gt;0,K1386&lt;&gt;0),COUNT($B$11:B1385)+1,"")</f>
        <v>#N/A</v>
      </c>
      <c r="C1386" s="207">
        <f>IF('Orçamento Base'!$M1385=0,0,'Orçamento Base'!$D1385)</f>
        <v>0</v>
      </c>
      <c r="D1386" s="212" t="e">
        <f>IF('Orçamento Base'!$F1385=Aux.!$G$11,"CONTRATACAO_PUBLICA",IF(VLOOKUP($C1386,'Orçamento Base'!$D$11:$G$2116,3,FALSE)="INDEXADO",VLOOKUP(VLOOKUP($C1385,'Orçamento Base'!$D$11:$G$2116,2,FALSE),'Index N_DESON.'!$A$9:$B$604,2),VLOOKUP($C1386,'Orçamento Base'!$D$11:$G$2116,3,FALSE)))</f>
        <v>#N/A</v>
      </c>
      <c r="E1386" s="208" t="e">
        <f>VLOOKUP($C1386,'Orçamento Base'!$D$11:$S$1673,2,FALSE)</f>
        <v>#N/A</v>
      </c>
      <c r="F1386" s="211">
        <f>Dados!$C$7</f>
        <v>44652</v>
      </c>
      <c r="G1386" s="226" t="e">
        <f>VLOOKUP($C1386,'Orçamento Base'!$D$11:$S$1673,4,FALSE)</f>
        <v>#N/A</v>
      </c>
      <c r="H1386" s="377">
        <f>IFERROR(VLOOKUP($C1386,'Orçamento Base'!$D$11:$S$1673,6,FALSE),0)</f>
        <v>0</v>
      </c>
      <c r="I1386" s="208" t="e">
        <f>VLOOKUP($C1386,'Orçamento Base'!$D$11:$S$1673,5,FALSE)</f>
        <v>#N/A</v>
      </c>
      <c r="J1386" s="167" t="e">
        <f>IF(Comparativo!$E$6="Tabela Não Desonerada",VLOOKUP($C1386,'Orçamento Base'!$D$11:$S$1673,12,FALSE),VLOOKUP($C1386,#REF!,12,FALSE))</f>
        <v>#N/A</v>
      </c>
      <c r="K1386" s="167">
        <f>IFERROR(IF(Comparativo!$E$6="Tabela Não Desonerada",VLOOKUP($C1386,'Orçamento Base'!$D$11:$S$1673,16,FALSE),VLOOKUP($C1386,#REF!,16,FALSE)),0)</f>
        <v>0</v>
      </c>
      <c r="L1386" s="575" t="e">
        <f>IF(AND($D1386="COMPOSICAO_PROPRIA",'Orçamento Base'!$N1386="-"),"14,18%",IF(AND($D1386="MERCADO",'Orçamento Base'!$N1386="-"),"15,38%",IF(Comparativo!$E$6="Tabela Não Desonerada",VLOOKUP($C1386,'Orçamento Base'!$D$11:$S$1673,11,FALSE),VLOOKUP($C1386,#REF!,11,FALSE))))</f>
        <v>#N/A</v>
      </c>
      <c r="M1386" s="209">
        <f>IF(Comparativo!$E$6="Tabela Não Desonerada",Encargos!$F$44,Encargos!$D$44)</f>
        <v>1.1122000000000001</v>
      </c>
    </row>
    <row r="1387" spans="1:13">
      <c r="A1387" s="207">
        <f>'Identificação-TCE'!$A$13</f>
        <v>1</v>
      </c>
      <c r="B1387" s="168" t="e">
        <f>IF(AND(G1387&lt;&gt;"",H1387&gt;0,I1387&lt;&gt;"",J1387&lt;&gt;0,K1387&lt;&gt;0),COUNT($B$11:B1386)+1,"")</f>
        <v>#N/A</v>
      </c>
      <c r="C1387" s="207">
        <f>IF('Orçamento Base'!$M1386=0,0,'Orçamento Base'!$D1386)</f>
        <v>0</v>
      </c>
      <c r="D1387" s="212" t="e">
        <f>IF('Orçamento Base'!$F1386=Aux.!$G$11,"CONTRATACAO_PUBLICA",IF(VLOOKUP($C1387,'Orçamento Base'!$D$11:$G$2116,3,FALSE)="INDEXADO",VLOOKUP(VLOOKUP($C1386,'Orçamento Base'!$D$11:$G$2116,2,FALSE),'Index N_DESON.'!$A$9:$B$604,2),VLOOKUP($C1387,'Orçamento Base'!$D$11:$G$2116,3,FALSE)))</f>
        <v>#N/A</v>
      </c>
      <c r="E1387" s="208" t="e">
        <f>VLOOKUP($C1387,'Orçamento Base'!$D$11:$S$1673,2,FALSE)</f>
        <v>#N/A</v>
      </c>
      <c r="F1387" s="211">
        <f>Dados!$C$7</f>
        <v>44652</v>
      </c>
      <c r="G1387" s="226" t="e">
        <f>VLOOKUP($C1387,'Orçamento Base'!$D$11:$S$1673,4,FALSE)</f>
        <v>#N/A</v>
      </c>
      <c r="H1387" s="377">
        <f>IFERROR(VLOOKUP($C1387,'Orçamento Base'!$D$11:$S$1673,6,FALSE),0)</f>
        <v>0</v>
      </c>
      <c r="I1387" s="208" t="e">
        <f>VLOOKUP($C1387,'Orçamento Base'!$D$11:$S$1673,5,FALSE)</f>
        <v>#N/A</v>
      </c>
      <c r="J1387" s="167" t="e">
        <f>IF(Comparativo!$E$6="Tabela Não Desonerada",VLOOKUP($C1387,'Orçamento Base'!$D$11:$S$1673,12,FALSE),VLOOKUP($C1387,#REF!,12,FALSE))</f>
        <v>#N/A</v>
      </c>
      <c r="K1387" s="167">
        <f>IFERROR(IF(Comparativo!$E$6="Tabela Não Desonerada",VLOOKUP($C1387,'Orçamento Base'!$D$11:$S$1673,16,FALSE),VLOOKUP($C1387,#REF!,16,FALSE)),0)</f>
        <v>0</v>
      </c>
      <c r="L1387" s="575" t="e">
        <f>IF(AND($D1387="COMPOSICAO_PROPRIA",'Orçamento Base'!$N1387="-"),"14,18%",IF(AND($D1387="MERCADO",'Orçamento Base'!$N1387="-"),"15,38%",IF(Comparativo!$E$6="Tabela Não Desonerada",VLOOKUP($C1387,'Orçamento Base'!$D$11:$S$1673,11,FALSE),VLOOKUP($C1387,#REF!,11,FALSE))))</f>
        <v>#N/A</v>
      </c>
      <c r="M1387" s="209">
        <f>IF(Comparativo!$E$6="Tabela Não Desonerada",Encargos!$F$44,Encargos!$D$44)</f>
        <v>1.1122000000000001</v>
      </c>
    </row>
    <row r="1388" spans="1:13">
      <c r="A1388" s="207">
        <f>'Identificação-TCE'!$A$13</f>
        <v>1</v>
      </c>
      <c r="B1388" s="168" t="e">
        <f>IF(AND(G1388&lt;&gt;"",H1388&gt;0,I1388&lt;&gt;"",J1388&lt;&gt;0,K1388&lt;&gt;0),COUNT($B$11:B1387)+1,"")</f>
        <v>#N/A</v>
      </c>
      <c r="C1388" s="207">
        <f>IF('Orçamento Base'!$M1387=0,0,'Orçamento Base'!$D1387)</f>
        <v>0</v>
      </c>
      <c r="D1388" s="212" t="e">
        <f>IF('Orçamento Base'!$F1387=Aux.!$G$11,"CONTRATACAO_PUBLICA",IF(VLOOKUP($C1388,'Orçamento Base'!$D$11:$G$2116,3,FALSE)="INDEXADO",VLOOKUP(VLOOKUP($C1387,'Orçamento Base'!$D$11:$G$2116,2,FALSE),'Index N_DESON.'!$A$9:$B$604,2),VLOOKUP($C1388,'Orçamento Base'!$D$11:$G$2116,3,FALSE)))</f>
        <v>#N/A</v>
      </c>
      <c r="E1388" s="208" t="e">
        <f>VLOOKUP($C1388,'Orçamento Base'!$D$11:$S$1673,2,FALSE)</f>
        <v>#N/A</v>
      </c>
      <c r="F1388" s="211">
        <f>Dados!$C$7</f>
        <v>44652</v>
      </c>
      <c r="G1388" s="226" t="e">
        <f>VLOOKUP($C1388,'Orçamento Base'!$D$11:$S$1673,4,FALSE)</f>
        <v>#N/A</v>
      </c>
      <c r="H1388" s="377">
        <f>IFERROR(VLOOKUP($C1388,'Orçamento Base'!$D$11:$S$1673,6,FALSE),0)</f>
        <v>0</v>
      </c>
      <c r="I1388" s="208" t="e">
        <f>VLOOKUP($C1388,'Orçamento Base'!$D$11:$S$1673,5,FALSE)</f>
        <v>#N/A</v>
      </c>
      <c r="J1388" s="167" t="e">
        <f>IF(Comparativo!$E$6="Tabela Não Desonerada",VLOOKUP($C1388,'Orçamento Base'!$D$11:$S$1673,12,FALSE),VLOOKUP($C1388,#REF!,12,FALSE))</f>
        <v>#N/A</v>
      </c>
      <c r="K1388" s="167">
        <f>IFERROR(IF(Comparativo!$E$6="Tabela Não Desonerada",VLOOKUP($C1388,'Orçamento Base'!$D$11:$S$1673,16,FALSE),VLOOKUP($C1388,#REF!,16,FALSE)),0)</f>
        <v>0</v>
      </c>
      <c r="L1388" s="575" t="e">
        <f>IF(AND($D1388="COMPOSICAO_PROPRIA",'Orçamento Base'!$N1388="-"),"14,18%",IF(AND($D1388="MERCADO",'Orçamento Base'!$N1388="-"),"15,38%",IF(Comparativo!$E$6="Tabela Não Desonerada",VLOOKUP($C1388,'Orçamento Base'!$D$11:$S$1673,11,FALSE),VLOOKUP($C1388,#REF!,11,FALSE))))</f>
        <v>#N/A</v>
      </c>
      <c r="M1388" s="209">
        <f>IF(Comparativo!$E$6="Tabela Não Desonerada",Encargos!$F$44,Encargos!$D$44)</f>
        <v>1.1122000000000001</v>
      </c>
    </row>
    <row r="1389" spans="1:13">
      <c r="A1389" s="207">
        <f>'Identificação-TCE'!$A$13</f>
        <v>1</v>
      </c>
      <c r="B1389" s="168" t="e">
        <f>IF(AND(G1389&lt;&gt;"",H1389&gt;0,I1389&lt;&gt;"",J1389&lt;&gt;0,K1389&lt;&gt;0),COUNT($B$11:B1388)+1,"")</f>
        <v>#N/A</v>
      </c>
      <c r="C1389" s="207">
        <f>IF('Orçamento Base'!$M1388=0,0,'Orçamento Base'!$D1388)</f>
        <v>0</v>
      </c>
      <c r="D1389" s="212" t="e">
        <f>IF('Orçamento Base'!$F1388=Aux.!$G$11,"CONTRATACAO_PUBLICA",IF(VLOOKUP($C1389,'Orçamento Base'!$D$11:$G$2116,3,FALSE)="INDEXADO",VLOOKUP(VLOOKUP($C1388,'Orçamento Base'!$D$11:$G$2116,2,FALSE),'Index N_DESON.'!$A$9:$B$604,2),VLOOKUP($C1389,'Orçamento Base'!$D$11:$G$2116,3,FALSE)))</f>
        <v>#N/A</v>
      </c>
      <c r="E1389" s="208" t="e">
        <f>VLOOKUP($C1389,'Orçamento Base'!$D$11:$S$1673,2,FALSE)</f>
        <v>#N/A</v>
      </c>
      <c r="F1389" s="211">
        <f>Dados!$C$7</f>
        <v>44652</v>
      </c>
      <c r="G1389" s="226" t="e">
        <f>VLOOKUP($C1389,'Orçamento Base'!$D$11:$S$1673,4,FALSE)</f>
        <v>#N/A</v>
      </c>
      <c r="H1389" s="377">
        <f>IFERROR(VLOOKUP($C1389,'Orçamento Base'!$D$11:$S$1673,6,FALSE),0)</f>
        <v>0</v>
      </c>
      <c r="I1389" s="208" t="e">
        <f>VLOOKUP($C1389,'Orçamento Base'!$D$11:$S$1673,5,FALSE)</f>
        <v>#N/A</v>
      </c>
      <c r="J1389" s="167" t="e">
        <f>IF(Comparativo!$E$6="Tabela Não Desonerada",VLOOKUP($C1389,'Orçamento Base'!$D$11:$S$1673,12,FALSE),VLOOKUP($C1389,#REF!,12,FALSE))</f>
        <v>#N/A</v>
      </c>
      <c r="K1389" s="167">
        <f>IFERROR(IF(Comparativo!$E$6="Tabela Não Desonerada",VLOOKUP($C1389,'Orçamento Base'!$D$11:$S$1673,16,FALSE),VLOOKUP($C1389,#REF!,16,FALSE)),0)</f>
        <v>0</v>
      </c>
      <c r="L1389" s="575" t="e">
        <f>IF(AND($D1389="COMPOSICAO_PROPRIA",'Orçamento Base'!$N1389="-"),"14,18%",IF(AND($D1389="MERCADO",'Orçamento Base'!$N1389="-"),"15,38%",IF(Comparativo!$E$6="Tabela Não Desonerada",VLOOKUP($C1389,'Orçamento Base'!$D$11:$S$1673,11,FALSE),VLOOKUP($C1389,#REF!,11,FALSE))))</f>
        <v>#N/A</v>
      </c>
      <c r="M1389" s="209">
        <f>IF(Comparativo!$E$6="Tabela Não Desonerada",Encargos!$F$44,Encargos!$D$44)</f>
        <v>1.1122000000000001</v>
      </c>
    </row>
    <row r="1390" spans="1:13">
      <c r="A1390" s="207">
        <f>'Identificação-TCE'!$A$13</f>
        <v>1</v>
      </c>
      <c r="B1390" s="168" t="e">
        <f>IF(AND(G1390&lt;&gt;"",H1390&gt;0,I1390&lt;&gt;"",J1390&lt;&gt;0,K1390&lt;&gt;0),COUNT($B$11:B1389)+1,"")</f>
        <v>#N/A</v>
      </c>
      <c r="C1390" s="207">
        <f>IF('Orçamento Base'!$M1389=0,0,'Orçamento Base'!$D1389)</f>
        <v>0</v>
      </c>
      <c r="D1390" s="212" t="e">
        <f>IF('Orçamento Base'!$F1389=Aux.!$G$11,"CONTRATACAO_PUBLICA",IF(VLOOKUP($C1390,'Orçamento Base'!$D$11:$G$2116,3,FALSE)="INDEXADO",VLOOKUP(VLOOKUP($C1389,'Orçamento Base'!$D$11:$G$2116,2,FALSE),'Index N_DESON.'!$A$9:$B$604,2),VLOOKUP($C1390,'Orçamento Base'!$D$11:$G$2116,3,FALSE)))</f>
        <v>#N/A</v>
      </c>
      <c r="E1390" s="208" t="e">
        <f>VLOOKUP($C1390,'Orçamento Base'!$D$11:$S$1673,2,FALSE)</f>
        <v>#N/A</v>
      </c>
      <c r="F1390" s="211">
        <f>Dados!$C$7</f>
        <v>44652</v>
      </c>
      <c r="G1390" s="226" t="e">
        <f>VLOOKUP($C1390,'Orçamento Base'!$D$11:$S$1673,4,FALSE)</f>
        <v>#N/A</v>
      </c>
      <c r="H1390" s="377">
        <f>IFERROR(VLOOKUP($C1390,'Orçamento Base'!$D$11:$S$1673,6,FALSE),0)</f>
        <v>0</v>
      </c>
      <c r="I1390" s="208" t="e">
        <f>VLOOKUP($C1390,'Orçamento Base'!$D$11:$S$1673,5,FALSE)</f>
        <v>#N/A</v>
      </c>
      <c r="J1390" s="167" t="e">
        <f>IF(Comparativo!$E$6="Tabela Não Desonerada",VLOOKUP($C1390,'Orçamento Base'!$D$11:$S$1673,12,FALSE),VLOOKUP($C1390,#REF!,12,FALSE))</f>
        <v>#N/A</v>
      </c>
      <c r="K1390" s="167">
        <f>IFERROR(IF(Comparativo!$E$6="Tabela Não Desonerada",VLOOKUP($C1390,'Orçamento Base'!$D$11:$S$1673,16,FALSE),VLOOKUP($C1390,#REF!,16,FALSE)),0)</f>
        <v>0</v>
      </c>
      <c r="L1390" s="575" t="e">
        <f>IF(AND($D1390="COMPOSICAO_PROPRIA",'Orçamento Base'!$N1390="-"),"14,18%",IF(AND($D1390="MERCADO",'Orçamento Base'!$N1390="-"),"15,38%",IF(Comparativo!$E$6="Tabela Não Desonerada",VLOOKUP($C1390,'Orçamento Base'!$D$11:$S$1673,11,FALSE),VLOOKUP($C1390,#REF!,11,FALSE))))</f>
        <v>#N/A</v>
      </c>
      <c r="M1390" s="209">
        <f>IF(Comparativo!$E$6="Tabela Não Desonerada",Encargos!$F$44,Encargos!$D$44)</f>
        <v>1.1122000000000001</v>
      </c>
    </row>
    <row r="1391" spans="1:13">
      <c r="A1391" s="207">
        <f>'Identificação-TCE'!$A$13</f>
        <v>1</v>
      </c>
      <c r="B1391" s="168" t="e">
        <f>IF(AND(G1391&lt;&gt;"",H1391&gt;0,I1391&lt;&gt;"",J1391&lt;&gt;0,K1391&lt;&gt;0),COUNT($B$11:B1390)+1,"")</f>
        <v>#N/A</v>
      </c>
      <c r="C1391" s="207">
        <f>IF('Orçamento Base'!$M1390=0,0,'Orçamento Base'!$D1390)</f>
        <v>0</v>
      </c>
      <c r="D1391" s="212" t="e">
        <f>IF('Orçamento Base'!$F1390=Aux.!$G$11,"CONTRATACAO_PUBLICA",IF(VLOOKUP($C1391,'Orçamento Base'!$D$11:$G$2116,3,FALSE)="INDEXADO",VLOOKUP(VLOOKUP($C1390,'Orçamento Base'!$D$11:$G$2116,2,FALSE),'Index N_DESON.'!$A$9:$B$604,2),VLOOKUP($C1391,'Orçamento Base'!$D$11:$G$2116,3,FALSE)))</f>
        <v>#N/A</v>
      </c>
      <c r="E1391" s="208" t="e">
        <f>VLOOKUP($C1391,'Orçamento Base'!$D$11:$S$1673,2,FALSE)</f>
        <v>#N/A</v>
      </c>
      <c r="F1391" s="211">
        <f>Dados!$C$7</f>
        <v>44652</v>
      </c>
      <c r="G1391" s="226" t="e">
        <f>VLOOKUP($C1391,'Orçamento Base'!$D$11:$S$1673,4,FALSE)</f>
        <v>#N/A</v>
      </c>
      <c r="H1391" s="377">
        <f>IFERROR(VLOOKUP($C1391,'Orçamento Base'!$D$11:$S$1673,6,FALSE),0)</f>
        <v>0</v>
      </c>
      <c r="I1391" s="208" t="e">
        <f>VLOOKUP($C1391,'Orçamento Base'!$D$11:$S$1673,5,FALSE)</f>
        <v>#N/A</v>
      </c>
      <c r="J1391" s="167" t="e">
        <f>IF(Comparativo!$E$6="Tabela Não Desonerada",VLOOKUP($C1391,'Orçamento Base'!$D$11:$S$1673,12,FALSE),VLOOKUP($C1391,#REF!,12,FALSE))</f>
        <v>#N/A</v>
      </c>
      <c r="K1391" s="167">
        <f>IFERROR(IF(Comparativo!$E$6="Tabela Não Desonerada",VLOOKUP($C1391,'Orçamento Base'!$D$11:$S$1673,16,FALSE),VLOOKUP($C1391,#REF!,16,FALSE)),0)</f>
        <v>0</v>
      </c>
      <c r="L1391" s="575" t="e">
        <f>IF(AND($D1391="COMPOSICAO_PROPRIA",'Orçamento Base'!$N1391="-"),"14,18%",IF(AND($D1391="MERCADO",'Orçamento Base'!$N1391="-"),"15,38%",IF(Comparativo!$E$6="Tabela Não Desonerada",VLOOKUP($C1391,'Orçamento Base'!$D$11:$S$1673,11,FALSE),VLOOKUP($C1391,#REF!,11,FALSE))))</f>
        <v>#N/A</v>
      </c>
      <c r="M1391" s="209">
        <f>IF(Comparativo!$E$6="Tabela Não Desonerada",Encargos!$F$44,Encargos!$D$44)</f>
        <v>1.1122000000000001</v>
      </c>
    </row>
    <row r="1392" spans="1:13">
      <c r="A1392" s="207">
        <f>'Identificação-TCE'!$A$13</f>
        <v>1</v>
      </c>
      <c r="B1392" s="168" t="e">
        <f>IF(AND(G1392&lt;&gt;"",H1392&gt;0,I1392&lt;&gt;"",J1392&lt;&gt;0,K1392&lt;&gt;0),COUNT($B$11:B1391)+1,"")</f>
        <v>#N/A</v>
      </c>
      <c r="C1392" s="207">
        <f>IF('Orçamento Base'!$M1391=0,0,'Orçamento Base'!$D1391)</f>
        <v>0</v>
      </c>
      <c r="D1392" s="212" t="e">
        <f>IF('Orçamento Base'!$F1391=Aux.!$G$11,"CONTRATACAO_PUBLICA",IF(VLOOKUP($C1392,'Orçamento Base'!$D$11:$G$2116,3,FALSE)="INDEXADO",VLOOKUP(VLOOKUP($C1391,'Orçamento Base'!$D$11:$G$2116,2,FALSE),'Index N_DESON.'!$A$9:$B$604,2),VLOOKUP($C1392,'Orçamento Base'!$D$11:$G$2116,3,FALSE)))</f>
        <v>#N/A</v>
      </c>
      <c r="E1392" s="208" t="e">
        <f>VLOOKUP($C1392,'Orçamento Base'!$D$11:$S$1673,2,FALSE)</f>
        <v>#N/A</v>
      </c>
      <c r="F1392" s="211">
        <f>Dados!$C$7</f>
        <v>44652</v>
      </c>
      <c r="G1392" s="226" t="e">
        <f>VLOOKUP($C1392,'Orçamento Base'!$D$11:$S$1673,4,FALSE)</f>
        <v>#N/A</v>
      </c>
      <c r="H1392" s="377">
        <f>IFERROR(VLOOKUP($C1392,'Orçamento Base'!$D$11:$S$1673,6,FALSE),0)</f>
        <v>0</v>
      </c>
      <c r="I1392" s="208" t="e">
        <f>VLOOKUP($C1392,'Orçamento Base'!$D$11:$S$1673,5,FALSE)</f>
        <v>#N/A</v>
      </c>
      <c r="J1392" s="167" t="e">
        <f>IF(Comparativo!$E$6="Tabela Não Desonerada",VLOOKUP($C1392,'Orçamento Base'!$D$11:$S$1673,12,FALSE),VLOOKUP($C1392,#REF!,12,FALSE))</f>
        <v>#N/A</v>
      </c>
      <c r="K1392" s="167">
        <f>IFERROR(IF(Comparativo!$E$6="Tabela Não Desonerada",VLOOKUP($C1392,'Orçamento Base'!$D$11:$S$1673,16,FALSE),VLOOKUP($C1392,#REF!,16,FALSE)),0)</f>
        <v>0</v>
      </c>
      <c r="L1392" s="575" t="e">
        <f>IF(AND($D1392="COMPOSICAO_PROPRIA",'Orçamento Base'!$N1392="-"),"14,18%",IF(AND($D1392="MERCADO",'Orçamento Base'!$N1392="-"),"15,38%",IF(Comparativo!$E$6="Tabela Não Desonerada",VLOOKUP($C1392,'Orçamento Base'!$D$11:$S$1673,11,FALSE),VLOOKUP($C1392,#REF!,11,FALSE))))</f>
        <v>#N/A</v>
      </c>
      <c r="M1392" s="209">
        <f>IF(Comparativo!$E$6="Tabela Não Desonerada",Encargos!$F$44,Encargos!$D$44)</f>
        <v>1.1122000000000001</v>
      </c>
    </row>
    <row r="1393" spans="1:13">
      <c r="A1393" s="207">
        <f>'Identificação-TCE'!$A$13</f>
        <v>1</v>
      </c>
      <c r="B1393" s="168" t="e">
        <f>IF(AND(G1393&lt;&gt;"",H1393&gt;0,I1393&lt;&gt;"",J1393&lt;&gt;0,K1393&lt;&gt;0),COUNT($B$11:B1392)+1,"")</f>
        <v>#N/A</v>
      </c>
      <c r="C1393" s="207">
        <f>IF('Orçamento Base'!$M1392=0,0,'Orçamento Base'!$D1392)</f>
        <v>0</v>
      </c>
      <c r="D1393" s="212" t="e">
        <f>IF('Orçamento Base'!$F1392=Aux.!$G$11,"CONTRATACAO_PUBLICA",IF(VLOOKUP($C1393,'Orçamento Base'!$D$11:$G$2116,3,FALSE)="INDEXADO",VLOOKUP(VLOOKUP($C1392,'Orçamento Base'!$D$11:$G$2116,2,FALSE),'Index N_DESON.'!$A$9:$B$604,2),VLOOKUP($C1393,'Orçamento Base'!$D$11:$G$2116,3,FALSE)))</f>
        <v>#N/A</v>
      </c>
      <c r="E1393" s="208" t="e">
        <f>VLOOKUP($C1393,'Orçamento Base'!$D$11:$S$1673,2,FALSE)</f>
        <v>#N/A</v>
      </c>
      <c r="F1393" s="211">
        <f>Dados!$C$7</f>
        <v>44652</v>
      </c>
      <c r="G1393" s="226" t="e">
        <f>VLOOKUP($C1393,'Orçamento Base'!$D$11:$S$1673,4,FALSE)</f>
        <v>#N/A</v>
      </c>
      <c r="H1393" s="377">
        <f>IFERROR(VLOOKUP($C1393,'Orçamento Base'!$D$11:$S$1673,6,FALSE),0)</f>
        <v>0</v>
      </c>
      <c r="I1393" s="208" t="e">
        <f>VLOOKUP($C1393,'Orçamento Base'!$D$11:$S$1673,5,FALSE)</f>
        <v>#N/A</v>
      </c>
      <c r="J1393" s="167" t="e">
        <f>IF(Comparativo!$E$6="Tabela Não Desonerada",VLOOKUP($C1393,'Orçamento Base'!$D$11:$S$1673,12,FALSE),VLOOKUP($C1393,#REF!,12,FALSE))</f>
        <v>#N/A</v>
      </c>
      <c r="K1393" s="167">
        <f>IFERROR(IF(Comparativo!$E$6="Tabela Não Desonerada",VLOOKUP($C1393,'Orçamento Base'!$D$11:$S$1673,16,FALSE),VLOOKUP($C1393,#REF!,16,FALSE)),0)</f>
        <v>0</v>
      </c>
      <c r="L1393" s="575" t="e">
        <f>IF(AND($D1393="COMPOSICAO_PROPRIA",'Orçamento Base'!$N1393="-"),"14,18%",IF(AND($D1393="MERCADO",'Orçamento Base'!$N1393="-"),"15,38%",IF(Comparativo!$E$6="Tabela Não Desonerada",VLOOKUP($C1393,'Orçamento Base'!$D$11:$S$1673,11,FALSE),VLOOKUP($C1393,#REF!,11,FALSE))))</f>
        <v>#N/A</v>
      </c>
      <c r="M1393" s="209">
        <f>IF(Comparativo!$E$6="Tabela Não Desonerada",Encargos!$F$44,Encargos!$D$44)</f>
        <v>1.1122000000000001</v>
      </c>
    </row>
    <row r="1394" spans="1:13">
      <c r="A1394" s="207">
        <f>'Identificação-TCE'!$A$13</f>
        <v>1</v>
      </c>
      <c r="B1394" s="168" t="e">
        <f>IF(AND(G1394&lt;&gt;"",H1394&gt;0,I1394&lt;&gt;"",J1394&lt;&gt;0,K1394&lt;&gt;0),COUNT($B$11:B1393)+1,"")</f>
        <v>#N/A</v>
      </c>
      <c r="C1394" s="207">
        <f>IF('Orçamento Base'!$M1393=0,0,'Orçamento Base'!$D1393)</f>
        <v>0</v>
      </c>
      <c r="D1394" s="212" t="e">
        <f>IF('Orçamento Base'!$F1393=Aux.!$G$11,"CONTRATACAO_PUBLICA",IF(VLOOKUP($C1394,'Orçamento Base'!$D$11:$G$2116,3,FALSE)="INDEXADO",VLOOKUP(VLOOKUP($C1393,'Orçamento Base'!$D$11:$G$2116,2,FALSE),'Index N_DESON.'!$A$9:$B$604,2),VLOOKUP($C1394,'Orçamento Base'!$D$11:$G$2116,3,FALSE)))</f>
        <v>#N/A</v>
      </c>
      <c r="E1394" s="208" t="e">
        <f>VLOOKUP($C1394,'Orçamento Base'!$D$11:$S$1673,2,FALSE)</f>
        <v>#N/A</v>
      </c>
      <c r="F1394" s="211">
        <f>Dados!$C$7</f>
        <v>44652</v>
      </c>
      <c r="G1394" s="226" t="e">
        <f>VLOOKUP($C1394,'Orçamento Base'!$D$11:$S$1673,4,FALSE)</f>
        <v>#N/A</v>
      </c>
      <c r="H1394" s="377">
        <f>IFERROR(VLOOKUP($C1394,'Orçamento Base'!$D$11:$S$1673,6,FALSE),0)</f>
        <v>0</v>
      </c>
      <c r="I1394" s="208" t="e">
        <f>VLOOKUP($C1394,'Orçamento Base'!$D$11:$S$1673,5,FALSE)</f>
        <v>#N/A</v>
      </c>
      <c r="J1394" s="167" t="e">
        <f>IF(Comparativo!$E$6="Tabela Não Desonerada",VLOOKUP($C1394,'Orçamento Base'!$D$11:$S$1673,12,FALSE),VLOOKUP($C1394,#REF!,12,FALSE))</f>
        <v>#N/A</v>
      </c>
      <c r="K1394" s="167">
        <f>IFERROR(IF(Comparativo!$E$6="Tabela Não Desonerada",VLOOKUP($C1394,'Orçamento Base'!$D$11:$S$1673,16,FALSE),VLOOKUP($C1394,#REF!,16,FALSE)),0)</f>
        <v>0</v>
      </c>
      <c r="L1394" s="575" t="e">
        <f>IF(AND($D1394="COMPOSICAO_PROPRIA",'Orçamento Base'!$N1394="-"),"14,18%",IF(AND($D1394="MERCADO",'Orçamento Base'!$N1394="-"),"15,38%",IF(Comparativo!$E$6="Tabela Não Desonerada",VLOOKUP($C1394,'Orçamento Base'!$D$11:$S$1673,11,FALSE),VLOOKUP($C1394,#REF!,11,FALSE))))</f>
        <v>#N/A</v>
      </c>
      <c r="M1394" s="209">
        <f>IF(Comparativo!$E$6="Tabela Não Desonerada",Encargos!$F$44,Encargos!$D$44)</f>
        <v>1.1122000000000001</v>
      </c>
    </row>
    <row r="1395" spans="1:13">
      <c r="A1395" s="207">
        <f>'Identificação-TCE'!$A$13</f>
        <v>1</v>
      </c>
      <c r="B1395" s="168" t="e">
        <f>IF(AND(G1395&lt;&gt;"",H1395&gt;0,I1395&lt;&gt;"",J1395&lt;&gt;0,K1395&lt;&gt;0),COUNT($B$11:B1394)+1,"")</f>
        <v>#N/A</v>
      </c>
      <c r="C1395" s="207">
        <f>IF('Orçamento Base'!$M1394=0,0,'Orçamento Base'!$D1394)</f>
        <v>0</v>
      </c>
      <c r="D1395" s="212" t="e">
        <f>IF('Orçamento Base'!$F1394=Aux.!$G$11,"CONTRATACAO_PUBLICA",IF(VLOOKUP($C1395,'Orçamento Base'!$D$11:$G$2116,3,FALSE)="INDEXADO",VLOOKUP(VLOOKUP($C1394,'Orçamento Base'!$D$11:$G$2116,2,FALSE),'Index N_DESON.'!$A$9:$B$604,2),VLOOKUP($C1395,'Orçamento Base'!$D$11:$G$2116,3,FALSE)))</f>
        <v>#N/A</v>
      </c>
      <c r="E1395" s="208" t="e">
        <f>VLOOKUP($C1395,'Orçamento Base'!$D$11:$S$1673,2,FALSE)</f>
        <v>#N/A</v>
      </c>
      <c r="F1395" s="211">
        <f>Dados!$C$7</f>
        <v>44652</v>
      </c>
      <c r="G1395" s="226" t="e">
        <f>VLOOKUP($C1395,'Orçamento Base'!$D$11:$S$1673,4,FALSE)</f>
        <v>#N/A</v>
      </c>
      <c r="H1395" s="377">
        <f>IFERROR(VLOOKUP($C1395,'Orçamento Base'!$D$11:$S$1673,6,FALSE),0)</f>
        <v>0</v>
      </c>
      <c r="I1395" s="208" t="e">
        <f>VLOOKUP($C1395,'Orçamento Base'!$D$11:$S$1673,5,FALSE)</f>
        <v>#N/A</v>
      </c>
      <c r="J1395" s="167" t="e">
        <f>IF(Comparativo!$E$6="Tabela Não Desonerada",VLOOKUP($C1395,'Orçamento Base'!$D$11:$S$1673,12,FALSE),VLOOKUP($C1395,#REF!,12,FALSE))</f>
        <v>#N/A</v>
      </c>
      <c r="K1395" s="167">
        <f>IFERROR(IF(Comparativo!$E$6="Tabela Não Desonerada",VLOOKUP($C1395,'Orçamento Base'!$D$11:$S$1673,16,FALSE),VLOOKUP($C1395,#REF!,16,FALSE)),0)</f>
        <v>0</v>
      </c>
      <c r="L1395" s="575" t="e">
        <f>IF(AND($D1395="COMPOSICAO_PROPRIA",'Orçamento Base'!$N1395="-"),"14,18%",IF(AND($D1395="MERCADO",'Orçamento Base'!$N1395="-"),"15,38%",IF(Comparativo!$E$6="Tabela Não Desonerada",VLOOKUP($C1395,'Orçamento Base'!$D$11:$S$1673,11,FALSE),VLOOKUP($C1395,#REF!,11,FALSE))))</f>
        <v>#N/A</v>
      </c>
      <c r="M1395" s="209">
        <f>IF(Comparativo!$E$6="Tabela Não Desonerada",Encargos!$F$44,Encargos!$D$44)</f>
        <v>1.1122000000000001</v>
      </c>
    </row>
    <row r="1396" spans="1:13">
      <c r="A1396" s="207">
        <f>'Identificação-TCE'!$A$13</f>
        <v>1</v>
      </c>
      <c r="B1396" s="168" t="e">
        <f>IF(AND(G1396&lt;&gt;"",H1396&gt;0,I1396&lt;&gt;"",J1396&lt;&gt;0,K1396&lt;&gt;0),COUNT($B$11:B1395)+1,"")</f>
        <v>#N/A</v>
      </c>
      <c r="C1396" s="207">
        <f>IF('Orçamento Base'!$M1395=0,0,'Orçamento Base'!$D1395)</f>
        <v>0</v>
      </c>
      <c r="D1396" s="212" t="e">
        <f>IF('Orçamento Base'!$F1395=Aux.!$G$11,"CONTRATACAO_PUBLICA",IF(VLOOKUP($C1396,'Orçamento Base'!$D$11:$G$2116,3,FALSE)="INDEXADO",VLOOKUP(VLOOKUP($C1395,'Orçamento Base'!$D$11:$G$2116,2,FALSE),'Index N_DESON.'!$A$9:$B$604,2),VLOOKUP($C1396,'Orçamento Base'!$D$11:$G$2116,3,FALSE)))</f>
        <v>#N/A</v>
      </c>
      <c r="E1396" s="208" t="e">
        <f>VLOOKUP($C1396,'Orçamento Base'!$D$11:$S$1673,2,FALSE)</f>
        <v>#N/A</v>
      </c>
      <c r="F1396" s="211">
        <f>Dados!$C$7</f>
        <v>44652</v>
      </c>
      <c r="G1396" s="226" t="e">
        <f>VLOOKUP($C1396,'Orçamento Base'!$D$11:$S$1673,4,FALSE)</f>
        <v>#N/A</v>
      </c>
      <c r="H1396" s="377">
        <f>IFERROR(VLOOKUP($C1396,'Orçamento Base'!$D$11:$S$1673,6,FALSE),0)</f>
        <v>0</v>
      </c>
      <c r="I1396" s="208" t="e">
        <f>VLOOKUP($C1396,'Orçamento Base'!$D$11:$S$1673,5,FALSE)</f>
        <v>#N/A</v>
      </c>
      <c r="J1396" s="167" t="e">
        <f>IF(Comparativo!$E$6="Tabela Não Desonerada",VLOOKUP($C1396,'Orçamento Base'!$D$11:$S$1673,12,FALSE),VLOOKUP($C1396,#REF!,12,FALSE))</f>
        <v>#N/A</v>
      </c>
      <c r="K1396" s="167">
        <f>IFERROR(IF(Comparativo!$E$6="Tabela Não Desonerada",VLOOKUP($C1396,'Orçamento Base'!$D$11:$S$1673,16,FALSE),VLOOKUP($C1396,#REF!,16,FALSE)),0)</f>
        <v>0</v>
      </c>
      <c r="L1396" s="575" t="e">
        <f>IF(AND($D1396="COMPOSICAO_PROPRIA",'Orçamento Base'!$N1396="-"),"14,18%",IF(AND($D1396="MERCADO",'Orçamento Base'!$N1396="-"),"15,38%",IF(Comparativo!$E$6="Tabela Não Desonerada",VLOOKUP($C1396,'Orçamento Base'!$D$11:$S$1673,11,FALSE),VLOOKUP($C1396,#REF!,11,FALSE))))</f>
        <v>#N/A</v>
      </c>
      <c r="M1396" s="209">
        <f>IF(Comparativo!$E$6="Tabela Não Desonerada",Encargos!$F$44,Encargos!$D$44)</f>
        <v>1.1122000000000001</v>
      </c>
    </row>
    <row r="1397" spans="1:13">
      <c r="A1397" s="207">
        <f>'Identificação-TCE'!$A$13</f>
        <v>1</v>
      </c>
      <c r="B1397" s="168" t="e">
        <f>IF(AND(G1397&lt;&gt;"",H1397&gt;0,I1397&lt;&gt;"",J1397&lt;&gt;0,K1397&lt;&gt;0),COUNT($B$11:B1396)+1,"")</f>
        <v>#N/A</v>
      </c>
      <c r="C1397" s="207">
        <f>IF('Orçamento Base'!$M1396=0,0,'Orçamento Base'!$D1396)</f>
        <v>0</v>
      </c>
      <c r="D1397" s="212" t="e">
        <f>IF('Orçamento Base'!$F1396=Aux.!$G$11,"CONTRATACAO_PUBLICA",IF(VLOOKUP($C1397,'Orçamento Base'!$D$11:$G$2116,3,FALSE)="INDEXADO",VLOOKUP(VLOOKUP($C1396,'Orçamento Base'!$D$11:$G$2116,2,FALSE),'Index N_DESON.'!$A$9:$B$604,2),VLOOKUP($C1397,'Orçamento Base'!$D$11:$G$2116,3,FALSE)))</f>
        <v>#N/A</v>
      </c>
      <c r="E1397" s="208" t="e">
        <f>VLOOKUP($C1397,'Orçamento Base'!$D$11:$S$1673,2,FALSE)</f>
        <v>#N/A</v>
      </c>
      <c r="F1397" s="211">
        <f>Dados!$C$7</f>
        <v>44652</v>
      </c>
      <c r="G1397" s="226" t="e">
        <f>VLOOKUP($C1397,'Orçamento Base'!$D$11:$S$1673,4,FALSE)</f>
        <v>#N/A</v>
      </c>
      <c r="H1397" s="377">
        <f>IFERROR(VLOOKUP($C1397,'Orçamento Base'!$D$11:$S$1673,6,FALSE),0)</f>
        <v>0</v>
      </c>
      <c r="I1397" s="208" t="e">
        <f>VLOOKUP($C1397,'Orçamento Base'!$D$11:$S$1673,5,FALSE)</f>
        <v>#N/A</v>
      </c>
      <c r="J1397" s="167" t="e">
        <f>IF(Comparativo!$E$6="Tabela Não Desonerada",VLOOKUP($C1397,'Orçamento Base'!$D$11:$S$1673,12,FALSE),VLOOKUP($C1397,#REF!,12,FALSE))</f>
        <v>#N/A</v>
      </c>
      <c r="K1397" s="167">
        <f>IFERROR(IF(Comparativo!$E$6="Tabela Não Desonerada",VLOOKUP($C1397,'Orçamento Base'!$D$11:$S$1673,16,FALSE),VLOOKUP($C1397,#REF!,16,FALSE)),0)</f>
        <v>0</v>
      </c>
      <c r="L1397" s="575" t="e">
        <f>IF(AND($D1397="COMPOSICAO_PROPRIA",'Orçamento Base'!$N1397="-"),"14,18%",IF(AND($D1397="MERCADO",'Orçamento Base'!$N1397="-"),"15,38%",IF(Comparativo!$E$6="Tabela Não Desonerada",VLOOKUP($C1397,'Orçamento Base'!$D$11:$S$1673,11,FALSE),VLOOKUP($C1397,#REF!,11,FALSE))))</f>
        <v>#N/A</v>
      </c>
      <c r="M1397" s="209">
        <f>IF(Comparativo!$E$6="Tabela Não Desonerada",Encargos!$F$44,Encargos!$D$44)</f>
        <v>1.1122000000000001</v>
      </c>
    </row>
    <row r="1398" spans="1:13">
      <c r="A1398" s="207">
        <f>'Identificação-TCE'!$A$13</f>
        <v>1</v>
      </c>
      <c r="B1398" s="168" t="e">
        <f>IF(AND(G1398&lt;&gt;"",H1398&gt;0,I1398&lt;&gt;"",J1398&lt;&gt;0,K1398&lt;&gt;0),COUNT($B$11:B1397)+1,"")</f>
        <v>#N/A</v>
      </c>
      <c r="C1398" s="207">
        <f>IF('Orçamento Base'!$M1397=0,0,'Orçamento Base'!$D1397)</f>
        <v>0</v>
      </c>
      <c r="D1398" s="212" t="e">
        <f>IF('Orçamento Base'!$F1397=Aux.!$G$11,"CONTRATACAO_PUBLICA",IF(VLOOKUP($C1398,'Orçamento Base'!$D$11:$G$2116,3,FALSE)="INDEXADO",VLOOKUP(VLOOKUP($C1397,'Orçamento Base'!$D$11:$G$2116,2,FALSE),'Index N_DESON.'!$A$9:$B$604,2),VLOOKUP($C1398,'Orçamento Base'!$D$11:$G$2116,3,FALSE)))</f>
        <v>#N/A</v>
      </c>
      <c r="E1398" s="208" t="e">
        <f>VLOOKUP($C1398,'Orçamento Base'!$D$11:$S$1673,2,FALSE)</f>
        <v>#N/A</v>
      </c>
      <c r="F1398" s="211">
        <f>Dados!$C$7</f>
        <v>44652</v>
      </c>
      <c r="G1398" s="226" t="e">
        <f>VLOOKUP($C1398,'Orçamento Base'!$D$11:$S$1673,4,FALSE)</f>
        <v>#N/A</v>
      </c>
      <c r="H1398" s="377">
        <f>IFERROR(VLOOKUP($C1398,'Orçamento Base'!$D$11:$S$1673,6,FALSE),0)</f>
        <v>0</v>
      </c>
      <c r="I1398" s="208" t="e">
        <f>VLOOKUP($C1398,'Orçamento Base'!$D$11:$S$1673,5,FALSE)</f>
        <v>#N/A</v>
      </c>
      <c r="J1398" s="167" t="e">
        <f>IF(Comparativo!$E$6="Tabela Não Desonerada",VLOOKUP($C1398,'Orçamento Base'!$D$11:$S$1673,12,FALSE),VLOOKUP($C1398,#REF!,12,FALSE))</f>
        <v>#N/A</v>
      </c>
      <c r="K1398" s="167">
        <f>IFERROR(IF(Comparativo!$E$6="Tabela Não Desonerada",VLOOKUP($C1398,'Orçamento Base'!$D$11:$S$1673,16,FALSE),VLOOKUP($C1398,#REF!,16,FALSE)),0)</f>
        <v>0</v>
      </c>
      <c r="L1398" s="575" t="e">
        <f>IF(AND($D1398="COMPOSICAO_PROPRIA",'Orçamento Base'!$N1398="-"),"14,18%",IF(AND($D1398="MERCADO",'Orçamento Base'!$N1398="-"),"15,38%",IF(Comparativo!$E$6="Tabela Não Desonerada",VLOOKUP($C1398,'Orçamento Base'!$D$11:$S$1673,11,FALSE),VLOOKUP($C1398,#REF!,11,FALSE))))</f>
        <v>#N/A</v>
      </c>
      <c r="M1398" s="209">
        <f>IF(Comparativo!$E$6="Tabela Não Desonerada",Encargos!$F$44,Encargos!$D$44)</f>
        <v>1.1122000000000001</v>
      </c>
    </row>
    <row r="1399" spans="1:13">
      <c r="A1399" s="207">
        <f>'Identificação-TCE'!$A$13</f>
        <v>1</v>
      </c>
      <c r="B1399" s="168" t="e">
        <f>IF(AND(G1399&lt;&gt;"",H1399&gt;0,I1399&lt;&gt;"",J1399&lt;&gt;0,K1399&lt;&gt;0),COUNT($B$11:B1398)+1,"")</f>
        <v>#N/A</v>
      </c>
      <c r="C1399" s="207">
        <f>IF('Orçamento Base'!$M1398=0,0,'Orçamento Base'!$D1398)</f>
        <v>0</v>
      </c>
      <c r="D1399" s="212" t="e">
        <f>IF('Orçamento Base'!$F1398=Aux.!$G$11,"CONTRATACAO_PUBLICA",IF(VLOOKUP($C1399,'Orçamento Base'!$D$11:$G$2116,3,FALSE)="INDEXADO",VLOOKUP(VLOOKUP($C1398,'Orçamento Base'!$D$11:$G$2116,2,FALSE),'Index N_DESON.'!$A$9:$B$604,2),VLOOKUP($C1399,'Orçamento Base'!$D$11:$G$2116,3,FALSE)))</f>
        <v>#N/A</v>
      </c>
      <c r="E1399" s="208" t="e">
        <f>VLOOKUP($C1399,'Orçamento Base'!$D$11:$S$1673,2,FALSE)</f>
        <v>#N/A</v>
      </c>
      <c r="F1399" s="211">
        <f>Dados!$C$7</f>
        <v>44652</v>
      </c>
      <c r="G1399" s="226" t="e">
        <f>VLOOKUP($C1399,'Orçamento Base'!$D$11:$S$1673,4,FALSE)</f>
        <v>#N/A</v>
      </c>
      <c r="H1399" s="377">
        <f>IFERROR(VLOOKUP($C1399,'Orçamento Base'!$D$11:$S$1673,6,FALSE),0)</f>
        <v>0</v>
      </c>
      <c r="I1399" s="208" t="e">
        <f>VLOOKUP($C1399,'Orçamento Base'!$D$11:$S$1673,5,FALSE)</f>
        <v>#N/A</v>
      </c>
      <c r="J1399" s="167" t="e">
        <f>IF(Comparativo!$E$6="Tabela Não Desonerada",VLOOKUP($C1399,'Orçamento Base'!$D$11:$S$1673,12,FALSE),VLOOKUP($C1399,#REF!,12,FALSE))</f>
        <v>#N/A</v>
      </c>
      <c r="K1399" s="167">
        <f>IFERROR(IF(Comparativo!$E$6="Tabela Não Desonerada",VLOOKUP($C1399,'Orçamento Base'!$D$11:$S$1673,16,FALSE),VLOOKUP($C1399,#REF!,16,FALSE)),0)</f>
        <v>0</v>
      </c>
      <c r="L1399" s="575" t="e">
        <f>IF(AND($D1399="COMPOSICAO_PROPRIA",'Orçamento Base'!$N1399="-"),"14,18%",IF(AND($D1399="MERCADO",'Orçamento Base'!$N1399="-"),"15,38%",IF(Comparativo!$E$6="Tabela Não Desonerada",VLOOKUP($C1399,'Orçamento Base'!$D$11:$S$1673,11,FALSE),VLOOKUP($C1399,#REF!,11,FALSE))))</f>
        <v>#N/A</v>
      </c>
      <c r="M1399" s="209">
        <f>IF(Comparativo!$E$6="Tabela Não Desonerada",Encargos!$F$44,Encargos!$D$44)</f>
        <v>1.1122000000000001</v>
      </c>
    </row>
    <row r="1400" spans="1:13">
      <c r="A1400" s="207">
        <f>'Identificação-TCE'!$A$13</f>
        <v>1</v>
      </c>
      <c r="B1400" s="168" t="e">
        <f>IF(AND(G1400&lt;&gt;"",H1400&gt;0,I1400&lt;&gt;"",J1400&lt;&gt;0,K1400&lt;&gt;0),COUNT($B$11:B1399)+1,"")</f>
        <v>#N/A</v>
      </c>
      <c r="C1400" s="207">
        <f>IF('Orçamento Base'!$M1399=0,0,'Orçamento Base'!$D1399)</f>
        <v>0</v>
      </c>
      <c r="D1400" s="212" t="e">
        <f>IF('Orçamento Base'!$F1399=Aux.!$G$11,"CONTRATACAO_PUBLICA",IF(VLOOKUP($C1400,'Orçamento Base'!$D$11:$G$2116,3,FALSE)="INDEXADO",VLOOKUP(VLOOKUP($C1399,'Orçamento Base'!$D$11:$G$2116,2,FALSE),'Index N_DESON.'!$A$9:$B$604,2),VLOOKUP($C1400,'Orçamento Base'!$D$11:$G$2116,3,FALSE)))</f>
        <v>#N/A</v>
      </c>
      <c r="E1400" s="208" t="e">
        <f>VLOOKUP($C1400,'Orçamento Base'!$D$11:$S$1673,2,FALSE)</f>
        <v>#N/A</v>
      </c>
      <c r="F1400" s="211">
        <f>Dados!$C$7</f>
        <v>44652</v>
      </c>
      <c r="G1400" s="226" t="e">
        <f>VLOOKUP($C1400,'Orçamento Base'!$D$11:$S$1673,4,FALSE)</f>
        <v>#N/A</v>
      </c>
      <c r="H1400" s="377">
        <f>IFERROR(VLOOKUP($C1400,'Orçamento Base'!$D$11:$S$1673,6,FALSE),0)</f>
        <v>0</v>
      </c>
      <c r="I1400" s="208" t="e">
        <f>VLOOKUP($C1400,'Orçamento Base'!$D$11:$S$1673,5,FALSE)</f>
        <v>#N/A</v>
      </c>
      <c r="J1400" s="167" t="e">
        <f>IF(Comparativo!$E$6="Tabela Não Desonerada",VLOOKUP($C1400,'Orçamento Base'!$D$11:$S$1673,12,FALSE),VLOOKUP($C1400,#REF!,12,FALSE))</f>
        <v>#N/A</v>
      </c>
      <c r="K1400" s="167">
        <f>IFERROR(IF(Comparativo!$E$6="Tabela Não Desonerada",VLOOKUP($C1400,'Orçamento Base'!$D$11:$S$1673,16,FALSE),VLOOKUP($C1400,#REF!,16,FALSE)),0)</f>
        <v>0</v>
      </c>
      <c r="L1400" s="575" t="e">
        <f>IF(AND($D1400="COMPOSICAO_PROPRIA",'Orçamento Base'!$N1400="-"),"14,18%",IF(AND($D1400="MERCADO",'Orçamento Base'!$N1400="-"),"15,38%",IF(Comparativo!$E$6="Tabela Não Desonerada",VLOOKUP($C1400,'Orçamento Base'!$D$11:$S$1673,11,FALSE),VLOOKUP($C1400,#REF!,11,FALSE))))</f>
        <v>#N/A</v>
      </c>
      <c r="M1400" s="209">
        <f>IF(Comparativo!$E$6="Tabela Não Desonerada",Encargos!$F$44,Encargos!$D$44)</f>
        <v>1.1122000000000001</v>
      </c>
    </row>
    <row r="1401" spans="1:13">
      <c r="A1401" s="207">
        <f>'Identificação-TCE'!$A$13</f>
        <v>1</v>
      </c>
      <c r="B1401" s="168" t="e">
        <f>IF(AND(G1401&lt;&gt;"",H1401&gt;0,I1401&lt;&gt;"",J1401&lt;&gt;0,K1401&lt;&gt;0),COUNT($B$11:B1400)+1,"")</f>
        <v>#N/A</v>
      </c>
      <c r="C1401" s="207">
        <f>IF('Orçamento Base'!$M1400=0,0,'Orçamento Base'!$D1400)</f>
        <v>0</v>
      </c>
      <c r="D1401" s="212" t="e">
        <f>IF('Orçamento Base'!$F1400=Aux.!$G$11,"CONTRATACAO_PUBLICA",IF(VLOOKUP($C1401,'Orçamento Base'!$D$11:$G$2116,3,FALSE)="INDEXADO",VLOOKUP(VLOOKUP($C1400,'Orçamento Base'!$D$11:$G$2116,2,FALSE),'Index N_DESON.'!$A$9:$B$604,2),VLOOKUP($C1401,'Orçamento Base'!$D$11:$G$2116,3,FALSE)))</f>
        <v>#N/A</v>
      </c>
      <c r="E1401" s="208" t="e">
        <f>VLOOKUP($C1401,'Orçamento Base'!$D$11:$S$1673,2,FALSE)</f>
        <v>#N/A</v>
      </c>
      <c r="F1401" s="211">
        <f>Dados!$C$7</f>
        <v>44652</v>
      </c>
      <c r="G1401" s="226" t="e">
        <f>VLOOKUP($C1401,'Orçamento Base'!$D$11:$S$1673,4,FALSE)</f>
        <v>#N/A</v>
      </c>
      <c r="H1401" s="377">
        <f>IFERROR(VLOOKUP($C1401,'Orçamento Base'!$D$11:$S$1673,6,FALSE),0)</f>
        <v>0</v>
      </c>
      <c r="I1401" s="208" t="e">
        <f>VLOOKUP($C1401,'Orçamento Base'!$D$11:$S$1673,5,FALSE)</f>
        <v>#N/A</v>
      </c>
      <c r="J1401" s="167" t="e">
        <f>IF(Comparativo!$E$6="Tabela Não Desonerada",VLOOKUP($C1401,'Orçamento Base'!$D$11:$S$1673,12,FALSE),VLOOKUP($C1401,#REF!,12,FALSE))</f>
        <v>#N/A</v>
      </c>
      <c r="K1401" s="167">
        <f>IFERROR(IF(Comparativo!$E$6="Tabela Não Desonerada",VLOOKUP($C1401,'Orçamento Base'!$D$11:$S$1673,16,FALSE),VLOOKUP($C1401,#REF!,16,FALSE)),0)</f>
        <v>0</v>
      </c>
      <c r="L1401" s="575" t="e">
        <f>IF(AND($D1401="COMPOSICAO_PROPRIA",'Orçamento Base'!$N1401="-"),"14,18%",IF(AND($D1401="MERCADO",'Orçamento Base'!$N1401="-"),"15,38%",IF(Comparativo!$E$6="Tabela Não Desonerada",VLOOKUP($C1401,'Orçamento Base'!$D$11:$S$1673,11,FALSE),VLOOKUP($C1401,#REF!,11,FALSE))))</f>
        <v>#N/A</v>
      </c>
      <c r="M1401" s="209">
        <f>IF(Comparativo!$E$6="Tabela Não Desonerada",Encargos!$F$44,Encargos!$D$44)</f>
        <v>1.1122000000000001</v>
      </c>
    </row>
    <row r="1402" spans="1:13">
      <c r="A1402" s="207">
        <f>'Identificação-TCE'!$A$13</f>
        <v>1</v>
      </c>
      <c r="B1402" s="168" t="e">
        <f>IF(AND(G1402&lt;&gt;"",H1402&gt;0,I1402&lt;&gt;"",J1402&lt;&gt;0,K1402&lt;&gt;0),COUNT($B$11:B1401)+1,"")</f>
        <v>#N/A</v>
      </c>
      <c r="C1402" s="207">
        <f>IF('Orçamento Base'!$M1401=0,0,'Orçamento Base'!$D1401)</f>
        <v>0</v>
      </c>
      <c r="D1402" s="212" t="e">
        <f>IF('Orçamento Base'!$F1401=Aux.!$G$11,"CONTRATACAO_PUBLICA",IF(VLOOKUP($C1402,'Orçamento Base'!$D$11:$G$2116,3,FALSE)="INDEXADO",VLOOKUP(VLOOKUP($C1401,'Orçamento Base'!$D$11:$G$2116,2,FALSE),'Index N_DESON.'!$A$9:$B$604,2),VLOOKUP($C1402,'Orçamento Base'!$D$11:$G$2116,3,FALSE)))</f>
        <v>#N/A</v>
      </c>
      <c r="E1402" s="208" t="e">
        <f>VLOOKUP($C1402,'Orçamento Base'!$D$11:$S$1673,2,FALSE)</f>
        <v>#N/A</v>
      </c>
      <c r="F1402" s="211">
        <f>Dados!$C$7</f>
        <v>44652</v>
      </c>
      <c r="G1402" s="226" t="e">
        <f>VLOOKUP($C1402,'Orçamento Base'!$D$11:$S$1673,4,FALSE)</f>
        <v>#N/A</v>
      </c>
      <c r="H1402" s="377">
        <f>IFERROR(VLOOKUP($C1402,'Orçamento Base'!$D$11:$S$1673,6,FALSE),0)</f>
        <v>0</v>
      </c>
      <c r="I1402" s="208" t="e">
        <f>VLOOKUP($C1402,'Orçamento Base'!$D$11:$S$1673,5,FALSE)</f>
        <v>#N/A</v>
      </c>
      <c r="J1402" s="167" t="e">
        <f>IF(Comparativo!$E$6="Tabela Não Desonerada",VLOOKUP($C1402,'Orçamento Base'!$D$11:$S$1673,12,FALSE),VLOOKUP($C1402,#REF!,12,FALSE))</f>
        <v>#N/A</v>
      </c>
      <c r="K1402" s="167">
        <f>IFERROR(IF(Comparativo!$E$6="Tabela Não Desonerada",VLOOKUP($C1402,'Orçamento Base'!$D$11:$S$1673,16,FALSE),VLOOKUP($C1402,#REF!,16,FALSE)),0)</f>
        <v>0</v>
      </c>
      <c r="L1402" s="575" t="e">
        <f>IF(AND($D1402="COMPOSICAO_PROPRIA",'Orçamento Base'!$N1402="-"),"14,18%",IF(AND($D1402="MERCADO",'Orçamento Base'!$N1402="-"),"15,38%",IF(Comparativo!$E$6="Tabela Não Desonerada",VLOOKUP($C1402,'Orçamento Base'!$D$11:$S$1673,11,FALSE),VLOOKUP($C1402,#REF!,11,FALSE))))</f>
        <v>#N/A</v>
      </c>
      <c r="M1402" s="209">
        <f>IF(Comparativo!$E$6="Tabela Não Desonerada",Encargos!$F$44,Encargos!$D$44)</f>
        <v>1.1122000000000001</v>
      </c>
    </row>
    <row r="1403" spans="1:13">
      <c r="A1403" s="207">
        <f>'Identificação-TCE'!$A$13</f>
        <v>1</v>
      </c>
      <c r="B1403" s="168" t="e">
        <f>IF(AND(G1403&lt;&gt;"",H1403&gt;0,I1403&lt;&gt;"",J1403&lt;&gt;0,K1403&lt;&gt;0),COUNT($B$11:B1402)+1,"")</f>
        <v>#N/A</v>
      </c>
      <c r="C1403" s="207">
        <f>IF('Orçamento Base'!$M1402=0,0,'Orçamento Base'!$D1402)</f>
        <v>0</v>
      </c>
      <c r="D1403" s="212" t="e">
        <f>IF('Orçamento Base'!$F1402=Aux.!$G$11,"CONTRATACAO_PUBLICA",IF(VLOOKUP($C1403,'Orçamento Base'!$D$11:$G$2116,3,FALSE)="INDEXADO",VLOOKUP(VLOOKUP($C1402,'Orçamento Base'!$D$11:$G$2116,2,FALSE),'Index N_DESON.'!$A$9:$B$604,2),VLOOKUP($C1403,'Orçamento Base'!$D$11:$G$2116,3,FALSE)))</f>
        <v>#N/A</v>
      </c>
      <c r="E1403" s="208" t="e">
        <f>VLOOKUP($C1403,'Orçamento Base'!$D$11:$S$1673,2,FALSE)</f>
        <v>#N/A</v>
      </c>
      <c r="F1403" s="211">
        <f>Dados!$C$7</f>
        <v>44652</v>
      </c>
      <c r="G1403" s="226" t="e">
        <f>VLOOKUP($C1403,'Orçamento Base'!$D$11:$S$1673,4,FALSE)</f>
        <v>#N/A</v>
      </c>
      <c r="H1403" s="377">
        <f>IFERROR(VLOOKUP($C1403,'Orçamento Base'!$D$11:$S$1673,6,FALSE),0)</f>
        <v>0</v>
      </c>
      <c r="I1403" s="208" t="e">
        <f>VLOOKUP($C1403,'Orçamento Base'!$D$11:$S$1673,5,FALSE)</f>
        <v>#N/A</v>
      </c>
      <c r="J1403" s="167" t="e">
        <f>IF(Comparativo!$E$6="Tabela Não Desonerada",VLOOKUP($C1403,'Orçamento Base'!$D$11:$S$1673,12,FALSE),VLOOKUP($C1403,#REF!,12,FALSE))</f>
        <v>#N/A</v>
      </c>
      <c r="K1403" s="167">
        <f>IFERROR(IF(Comparativo!$E$6="Tabela Não Desonerada",VLOOKUP($C1403,'Orçamento Base'!$D$11:$S$1673,16,FALSE),VLOOKUP($C1403,#REF!,16,FALSE)),0)</f>
        <v>0</v>
      </c>
      <c r="L1403" s="575" t="e">
        <f>IF(AND($D1403="COMPOSICAO_PROPRIA",'Orçamento Base'!$N1403="-"),"14,18%",IF(AND($D1403="MERCADO",'Orçamento Base'!$N1403="-"),"15,38%",IF(Comparativo!$E$6="Tabela Não Desonerada",VLOOKUP($C1403,'Orçamento Base'!$D$11:$S$1673,11,FALSE),VLOOKUP($C1403,#REF!,11,FALSE))))</f>
        <v>#N/A</v>
      </c>
      <c r="M1403" s="209">
        <f>IF(Comparativo!$E$6="Tabela Não Desonerada",Encargos!$F$44,Encargos!$D$44)</f>
        <v>1.1122000000000001</v>
      </c>
    </row>
    <row r="1404" spans="1:13">
      <c r="A1404" s="207">
        <f>'Identificação-TCE'!$A$13</f>
        <v>1</v>
      </c>
      <c r="B1404" s="168" t="e">
        <f>IF(AND(G1404&lt;&gt;"",H1404&gt;0,I1404&lt;&gt;"",J1404&lt;&gt;0,K1404&lt;&gt;0),COUNT($B$11:B1403)+1,"")</f>
        <v>#N/A</v>
      </c>
      <c r="C1404" s="207">
        <f>IF('Orçamento Base'!$M1403=0,0,'Orçamento Base'!$D1403)</f>
        <v>0</v>
      </c>
      <c r="D1404" s="212" t="e">
        <f>IF('Orçamento Base'!$F1403=Aux.!$G$11,"CONTRATACAO_PUBLICA",IF(VLOOKUP($C1404,'Orçamento Base'!$D$11:$G$2116,3,FALSE)="INDEXADO",VLOOKUP(VLOOKUP($C1403,'Orçamento Base'!$D$11:$G$2116,2,FALSE),'Index N_DESON.'!$A$9:$B$604,2),VLOOKUP($C1404,'Orçamento Base'!$D$11:$G$2116,3,FALSE)))</f>
        <v>#N/A</v>
      </c>
      <c r="E1404" s="208" t="e">
        <f>VLOOKUP($C1404,'Orçamento Base'!$D$11:$S$1673,2,FALSE)</f>
        <v>#N/A</v>
      </c>
      <c r="F1404" s="211">
        <f>Dados!$C$7</f>
        <v>44652</v>
      </c>
      <c r="G1404" s="226" t="e">
        <f>VLOOKUP($C1404,'Orçamento Base'!$D$11:$S$1673,4,FALSE)</f>
        <v>#N/A</v>
      </c>
      <c r="H1404" s="377">
        <f>IFERROR(VLOOKUP($C1404,'Orçamento Base'!$D$11:$S$1673,6,FALSE),0)</f>
        <v>0</v>
      </c>
      <c r="I1404" s="208" t="e">
        <f>VLOOKUP($C1404,'Orçamento Base'!$D$11:$S$1673,5,FALSE)</f>
        <v>#N/A</v>
      </c>
      <c r="J1404" s="167" t="e">
        <f>IF(Comparativo!$E$6="Tabela Não Desonerada",VLOOKUP($C1404,'Orçamento Base'!$D$11:$S$1673,12,FALSE),VLOOKUP($C1404,#REF!,12,FALSE))</f>
        <v>#N/A</v>
      </c>
      <c r="K1404" s="167">
        <f>IFERROR(IF(Comparativo!$E$6="Tabela Não Desonerada",VLOOKUP($C1404,'Orçamento Base'!$D$11:$S$1673,16,FALSE),VLOOKUP($C1404,#REF!,16,FALSE)),0)</f>
        <v>0</v>
      </c>
      <c r="L1404" s="575" t="e">
        <f>IF(AND($D1404="COMPOSICAO_PROPRIA",'Orçamento Base'!$N1404="-"),"14,18%",IF(AND($D1404="MERCADO",'Orçamento Base'!$N1404="-"),"15,38%",IF(Comparativo!$E$6="Tabela Não Desonerada",VLOOKUP($C1404,'Orçamento Base'!$D$11:$S$1673,11,FALSE),VLOOKUP($C1404,#REF!,11,FALSE))))</f>
        <v>#N/A</v>
      </c>
      <c r="M1404" s="209">
        <f>IF(Comparativo!$E$6="Tabela Não Desonerada",Encargos!$F$44,Encargos!$D$44)</f>
        <v>1.1122000000000001</v>
      </c>
    </row>
    <row r="1405" spans="1:13">
      <c r="A1405" s="207">
        <f>'Identificação-TCE'!$A$13</f>
        <v>1</v>
      </c>
      <c r="B1405" s="168" t="e">
        <f>IF(AND(G1405&lt;&gt;"",H1405&gt;0,I1405&lt;&gt;"",J1405&lt;&gt;0,K1405&lt;&gt;0),COUNT($B$11:B1404)+1,"")</f>
        <v>#N/A</v>
      </c>
      <c r="C1405" s="207">
        <f>IF('Orçamento Base'!$M1404=0,0,'Orçamento Base'!$D1404)</f>
        <v>0</v>
      </c>
      <c r="D1405" s="212" t="e">
        <f>IF('Orçamento Base'!$F1404=Aux.!$G$11,"CONTRATACAO_PUBLICA",IF(VLOOKUP($C1405,'Orçamento Base'!$D$11:$G$2116,3,FALSE)="INDEXADO",VLOOKUP(VLOOKUP($C1404,'Orçamento Base'!$D$11:$G$2116,2,FALSE),'Index N_DESON.'!$A$9:$B$604,2),VLOOKUP($C1405,'Orçamento Base'!$D$11:$G$2116,3,FALSE)))</f>
        <v>#N/A</v>
      </c>
      <c r="E1405" s="208" t="e">
        <f>VLOOKUP($C1405,'Orçamento Base'!$D$11:$S$1673,2,FALSE)</f>
        <v>#N/A</v>
      </c>
      <c r="F1405" s="211">
        <f>Dados!$C$7</f>
        <v>44652</v>
      </c>
      <c r="G1405" s="226" t="e">
        <f>VLOOKUP($C1405,'Orçamento Base'!$D$11:$S$1673,4,FALSE)</f>
        <v>#N/A</v>
      </c>
      <c r="H1405" s="377">
        <f>IFERROR(VLOOKUP($C1405,'Orçamento Base'!$D$11:$S$1673,6,FALSE),0)</f>
        <v>0</v>
      </c>
      <c r="I1405" s="208" t="e">
        <f>VLOOKUP($C1405,'Orçamento Base'!$D$11:$S$1673,5,FALSE)</f>
        <v>#N/A</v>
      </c>
      <c r="J1405" s="167" t="e">
        <f>IF(Comparativo!$E$6="Tabela Não Desonerada",VLOOKUP($C1405,'Orçamento Base'!$D$11:$S$1673,12,FALSE),VLOOKUP($C1405,#REF!,12,FALSE))</f>
        <v>#N/A</v>
      </c>
      <c r="K1405" s="167">
        <f>IFERROR(IF(Comparativo!$E$6="Tabela Não Desonerada",VLOOKUP($C1405,'Orçamento Base'!$D$11:$S$1673,16,FALSE),VLOOKUP($C1405,#REF!,16,FALSE)),0)</f>
        <v>0</v>
      </c>
      <c r="L1405" s="575" t="e">
        <f>IF(AND($D1405="COMPOSICAO_PROPRIA",'Orçamento Base'!$N1405="-"),"14,18%",IF(AND($D1405="MERCADO",'Orçamento Base'!$N1405="-"),"15,38%",IF(Comparativo!$E$6="Tabela Não Desonerada",VLOOKUP($C1405,'Orçamento Base'!$D$11:$S$1673,11,FALSE),VLOOKUP($C1405,#REF!,11,FALSE))))</f>
        <v>#N/A</v>
      </c>
      <c r="M1405" s="209">
        <f>IF(Comparativo!$E$6="Tabela Não Desonerada",Encargos!$F$44,Encargos!$D$44)</f>
        <v>1.1122000000000001</v>
      </c>
    </row>
    <row r="1406" spans="1:13">
      <c r="A1406" s="207">
        <f>'Identificação-TCE'!$A$13</f>
        <v>1</v>
      </c>
      <c r="B1406" s="168" t="e">
        <f>IF(AND(G1406&lt;&gt;"",H1406&gt;0,I1406&lt;&gt;"",J1406&lt;&gt;0,K1406&lt;&gt;0),COUNT($B$11:B1405)+1,"")</f>
        <v>#N/A</v>
      </c>
      <c r="C1406" s="207">
        <f>IF('Orçamento Base'!$M1405=0,0,'Orçamento Base'!$D1405)</f>
        <v>0</v>
      </c>
      <c r="D1406" s="212" t="e">
        <f>IF('Orçamento Base'!$F1405=Aux.!$G$11,"CONTRATACAO_PUBLICA",IF(VLOOKUP($C1406,'Orçamento Base'!$D$11:$G$2116,3,FALSE)="INDEXADO",VLOOKUP(VLOOKUP($C1405,'Orçamento Base'!$D$11:$G$2116,2,FALSE),'Index N_DESON.'!$A$9:$B$604,2),VLOOKUP($C1406,'Orçamento Base'!$D$11:$G$2116,3,FALSE)))</f>
        <v>#N/A</v>
      </c>
      <c r="E1406" s="208" t="e">
        <f>VLOOKUP($C1406,'Orçamento Base'!$D$11:$S$1673,2,FALSE)</f>
        <v>#N/A</v>
      </c>
      <c r="F1406" s="211">
        <f>Dados!$C$7</f>
        <v>44652</v>
      </c>
      <c r="G1406" s="226" t="e">
        <f>VLOOKUP($C1406,'Orçamento Base'!$D$11:$S$1673,4,FALSE)</f>
        <v>#N/A</v>
      </c>
      <c r="H1406" s="377">
        <f>IFERROR(VLOOKUP($C1406,'Orçamento Base'!$D$11:$S$1673,6,FALSE),0)</f>
        <v>0</v>
      </c>
      <c r="I1406" s="208" t="e">
        <f>VLOOKUP($C1406,'Orçamento Base'!$D$11:$S$1673,5,FALSE)</f>
        <v>#N/A</v>
      </c>
      <c r="J1406" s="167" t="e">
        <f>IF(Comparativo!$E$6="Tabela Não Desonerada",VLOOKUP($C1406,'Orçamento Base'!$D$11:$S$1673,12,FALSE),VLOOKUP($C1406,#REF!,12,FALSE))</f>
        <v>#N/A</v>
      </c>
      <c r="K1406" s="167">
        <f>IFERROR(IF(Comparativo!$E$6="Tabela Não Desonerada",VLOOKUP($C1406,'Orçamento Base'!$D$11:$S$1673,16,FALSE),VLOOKUP($C1406,#REF!,16,FALSE)),0)</f>
        <v>0</v>
      </c>
      <c r="L1406" s="575" t="e">
        <f>IF(AND($D1406="COMPOSICAO_PROPRIA",'Orçamento Base'!$N1406="-"),"14,18%",IF(AND($D1406="MERCADO",'Orçamento Base'!$N1406="-"),"15,38%",IF(Comparativo!$E$6="Tabela Não Desonerada",VLOOKUP($C1406,'Orçamento Base'!$D$11:$S$1673,11,FALSE),VLOOKUP($C1406,#REF!,11,FALSE))))</f>
        <v>#N/A</v>
      </c>
      <c r="M1406" s="209">
        <f>IF(Comparativo!$E$6="Tabela Não Desonerada",Encargos!$F$44,Encargos!$D$44)</f>
        <v>1.1122000000000001</v>
      </c>
    </row>
    <row r="1407" spans="1:13">
      <c r="A1407" s="207">
        <f>'Identificação-TCE'!$A$13</f>
        <v>1</v>
      </c>
      <c r="B1407" s="168" t="e">
        <f>IF(AND(G1407&lt;&gt;"",H1407&gt;0,I1407&lt;&gt;"",J1407&lt;&gt;0,K1407&lt;&gt;0),COUNT($B$11:B1406)+1,"")</f>
        <v>#N/A</v>
      </c>
      <c r="C1407" s="207">
        <f>IF('Orçamento Base'!$M1406=0,0,'Orçamento Base'!$D1406)</f>
        <v>0</v>
      </c>
      <c r="D1407" s="212" t="e">
        <f>IF('Orçamento Base'!$F1406=Aux.!$G$11,"CONTRATACAO_PUBLICA",IF(VLOOKUP($C1407,'Orçamento Base'!$D$11:$G$2116,3,FALSE)="INDEXADO",VLOOKUP(VLOOKUP($C1406,'Orçamento Base'!$D$11:$G$2116,2,FALSE),'Index N_DESON.'!$A$9:$B$604,2),VLOOKUP($C1407,'Orçamento Base'!$D$11:$G$2116,3,FALSE)))</f>
        <v>#N/A</v>
      </c>
      <c r="E1407" s="208" t="e">
        <f>VLOOKUP($C1407,'Orçamento Base'!$D$11:$S$1673,2,FALSE)</f>
        <v>#N/A</v>
      </c>
      <c r="F1407" s="211">
        <f>Dados!$C$7</f>
        <v>44652</v>
      </c>
      <c r="G1407" s="226" t="e">
        <f>VLOOKUP($C1407,'Orçamento Base'!$D$11:$S$1673,4,FALSE)</f>
        <v>#N/A</v>
      </c>
      <c r="H1407" s="377">
        <f>IFERROR(VLOOKUP($C1407,'Orçamento Base'!$D$11:$S$1673,6,FALSE),0)</f>
        <v>0</v>
      </c>
      <c r="I1407" s="208" t="e">
        <f>VLOOKUP($C1407,'Orçamento Base'!$D$11:$S$1673,5,FALSE)</f>
        <v>#N/A</v>
      </c>
      <c r="J1407" s="167" t="e">
        <f>IF(Comparativo!$E$6="Tabela Não Desonerada",VLOOKUP($C1407,'Orçamento Base'!$D$11:$S$1673,12,FALSE),VLOOKUP($C1407,#REF!,12,FALSE))</f>
        <v>#N/A</v>
      </c>
      <c r="K1407" s="167">
        <f>IFERROR(IF(Comparativo!$E$6="Tabela Não Desonerada",VLOOKUP($C1407,'Orçamento Base'!$D$11:$S$1673,16,FALSE),VLOOKUP($C1407,#REF!,16,FALSE)),0)</f>
        <v>0</v>
      </c>
      <c r="L1407" s="575" t="e">
        <f>IF(AND($D1407="COMPOSICAO_PROPRIA",'Orçamento Base'!$N1407="-"),"14,18%",IF(AND($D1407="MERCADO",'Orçamento Base'!$N1407="-"),"15,38%",IF(Comparativo!$E$6="Tabela Não Desonerada",VLOOKUP($C1407,'Orçamento Base'!$D$11:$S$1673,11,FALSE),VLOOKUP($C1407,#REF!,11,FALSE))))</f>
        <v>#N/A</v>
      </c>
      <c r="M1407" s="209">
        <f>IF(Comparativo!$E$6="Tabela Não Desonerada",Encargos!$F$44,Encargos!$D$44)</f>
        <v>1.1122000000000001</v>
      </c>
    </row>
    <row r="1408" spans="1:13">
      <c r="A1408" s="207">
        <f>'Identificação-TCE'!$A$13</f>
        <v>1</v>
      </c>
      <c r="B1408" s="168" t="e">
        <f>IF(AND(G1408&lt;&gt;"",H1408&gt;0,I1408&lt;&gt;"",J1408&lt;&gt;0,K1408&lt;&gt;0),COUNT($B$11:B1407)+1,"")</f>
        <v>#N/A</v>
      </c>
      <c r="C1408" s="207">
        <f>IF('Orçamento Base'!$M1407=0,0,'Orçamento Base'!$D1407)</f>
        <v>0</v>
      </c>
      <c r="D1408" s="212" t="e">
        <f>IF('Orçamento Base'!$F1407=Aux.!$G$11,"CONTRATACAO_PUBLICA",IF(VLOOKUP($C1408,'Orçamento Base'!$D$11:$G$2116,3,FALSE)="INDEXADO",VLOOKUP(VLOOKUP($C1407,'Orçamento Base'!$D$11:$G$2116,2,FALSE),'Index N_DESON.'!$A$9:$B$604,2),VLOOKUP($C1408,'Orçamento Base'!$D$11:$G$2116,3,FALSE)))</f>
        <v>#N/A</v>
      </c>
      <c r="E1408" s="208" t="e">
        <f>VLOOKUP($C1408,'Orçamento Base'!$D$11:$S$1673,2,FALSE)</f>
        <v>#N/A</v>
      </c>
      <c r="F1408" s="211">
        <f>Dados!$C$7</f>
        <v>44652</v>
      </c>
      <c r="G1408" s="226" t="e">
        <f>VLOOKUP($C1408,'Orçamento Base'!$D$11:$S$1673,4,FALSE)</f>
        <v>#N/A</v>
      </c>
      <c r="H1408" s="377">
        <f>IFERROR(VLOOKUP($C1408,'Orçamento Base'!$D$11:$S$1673,6,FALSE),0)</f>
        <v>0</v>
      </c>
      <c r="I1408" s="208" t="e">
        <f>VLOOKUP($C1408,'Orçamento Base'!$D$11:$S$1673,5,FALSE)</f>
        <v>#N/A</v>
      </c>
      <c r="J1408" s="167" t="e">
        <f>IF(Comparativo!$E$6="Tabela Não Desonerada",VLOOKUP($C1408,'Orçamento Base'!$D$11:$S$1673,12,FALSE),VLOOKUP($C1408,#REF!,12,FALSE))</f>
        <v>#N/A</v>
      </c>
      <c r="K1408" s="167">
        <f>IFERROR(IF(Comparativo!$E$6="Tabela Não Desonerada",VLOOKUP($C1408,'Orçamento Base'!$D$11:$S$1673,16,FALSE),VLOOKUP($C1408,#REF!,16,FALSE)),0)</f>
        <v>0</v>
      </c>
      <c r="L1408" s="575" t="e">
        <f>IF(AND($D1408="COMPOSICAO_PROPRIA",'Orçamento Base'!$N1408="-"),"14,18%",IF(AND($D1408="MERCADO",'Orçamento Base'!$N1408="-"),"15,38%",IF(Comparativo!$E$6="Tabela Não Desonerada",VLOOKUP($C1408,'Orçamento Base'!$D$11:$S$1673,11,FALSE),VLOOKUP($C1408,#REF!,11,FALSE))))</f>
        <v>#N/A</v>
      </c>
      <c r="M1408" s="209">
        <f>IF(Comparativo!$E$6="Tabela Não Desonerada",Encargos!$F$44,Encargos!$D$44)</f>
        <v>1.1122000000000001</v>
      </c>
    </row>
    <row r="1409" spans="1:13">
      <c r="A1409" s="207">
        <f>'Identificação-TCE'!$A$13</f>
        <v>1</v>
      </c>
      <c r="B1409" s="168" t="e">
        <f>IF(AND(G1409&lt;&gt;"",H1409&gt;0,I1409&lt;&gt;"",J1409&lt;&gt;0,K1409&lt;&gt;0),COUNT($B$11:B1408)+1,"")</f>
        <v>#N/A</v>
      </c>
      <c r="C1409" s="207">
        <f>IF('Orçamento Base'!$M1408=0,0,'Orçamento Base'!$D1408)</f>
        <v>0</v>
      </c>
      <c r="D1409" s="212" t="e">
        <f>IF('Orçamento Base'!$F1408=Aux.!$G$11,"CONTRATACAO_PUBLICA",IF(VLOOKUP($C1409,'Orçamento Base'!$D$11:$G$2116,3,FALSE)="INDEXADO",VLOOKUP(VLOOKUP($C1408,'Orçamento Base'!$D$11:$G$2116,2,FALSE),'Index N_DESON.'!$A$9:$B$604,2),VLOOKUP($C1409,'Orçamento Base'!$D$11:$G$2116,3,FALSE)))</f>
        <v>#N/A</v>
      </c>
      <c r="E1409" s="208" t="e">
        <f>VLOOKUP($C1409,'Orçamento Base'!$D$11:$S$1673,2,FALSE)</f>
        <v>#N/A</v>
      </c>
      <c r="F1409" s="211">
        <f>Dados!$C$7</f>
        <v>44652</v>
      </c>
      <c r="G1409" s="226" t="e">
        <f>VLOOKUP($C1409,'Orçamento Base'!$D$11:$S$1673,4,FALSE)</f>
        <v>#N/A</v>
      </c>
      <c r="H1409" s="377">
        <f>IFERROR(VLOOKUP($C1409,'Orçamento Base'!$D$11:$S$1673,6,FALSE),0)</f>
        <v>0</v>
      </c>
      <c r="I1409" s="208" t="e">
        <f>VLOOKUP($C1409,'Orçamento Base'!$D$11:$S$1673,5,FALSE)</f>
        <v>#N/A</v>
      </c>
      <c r="J1409" s="167" t="e">
        <f>IF(Comparativo!$E$6="Tabela Não Desonerada",VLOOKUP($C1409,'Orçamento Base'!$D$11:$S$1673,12,FALSE),VLOOKUP($C1409,#REF!,12,FALSE))</f>
        <v>#N/A</v>
      </c>
      <c r="K1409" s="167">
        <f>IFERROR(IF(Comparativo!$E$6="Tabela Não Desonerada",VLOOKUP($C1409,'Orçamento Base'!$D$11:$S$1673,16,FALSE),VLOOKUP($C1409,#REF!,16,FALSE)),0)</f>
        <v>0</v>
      </c>
      <c r="L1409" s="575" t="e">
        <f>IF(AND($D1409="COMPOSICAO_PROPRIA",'Orçamento Base'!$N1409="-"),"14,18%",IF(AND($D1409="MERCADO",'Orçamento Base'!$N1409="-"),"15,38%",IF(Comparativo!$E$6="Tabela Não Desonerada",VLOOKUP($C1409,'Orçamento Base'!$D$11:$S$1673,11,FALSE),VLOOKUP($C1409,#REF!,11,FALSE))))</f>
        <v>#N/A</v>
      </c>
      <c r="M1409" s="209">
        <f>IF(Comparativo!$E$6="Tabela Não Desonerada",Encargos!$F$44,Encargos!$D$44)</f>
        <v>1.1122000000000001</v>
      </c>
    </row>
    <row r="1410" spans="1:13">
      <c r="A1410" s="207">
        <f>'Identificação-TCE'!$A$13</f>
        <v>1</v>
      </c>
      <c r="B1410" s="168" t="e">
        <f>IF(AND(G1410&lt;&gt;"",H1410&gt;0,I1410&lt;&gt;"",J1410&lt;&gt;0,K1410&lt;&gt;0),COUNT($B$11:B1409)+1,"")</f>
        <v>#N/A</v>
      </c>
      <c r="C1410" s="207">
        <f>IF('Orçamento Base'!$M1409=0,0,'Orçamento Base'!$D1409)</f>
        <v>0</v>
      </c>
      <c r="D1410" s="212" t="e">
        <f>IF('Orçamento Base'!$F1409=Aux.!$G$11,"CONTRATACAO_PUBLICA",IF(VLOOKUP($C1410,'Orçamento Base'!$D$11:$G$2116,3,FALSE)="INDEXADO",VLOOKUP(VLOOKUP($C1409,'Orçamento Base'!$D$11:$G$2116,2,FALSE),'Index N_DESON.'!$A$9:$B$604,2),VLOOKUP($C1410,'Orçamento Base'!$D$11:$G$2116,3,FALSE)))</f>
        <v>#N/A</v>
      </c>
      <c r="E1410" s="208" t="e">
        <f>VLOOKUP($C1410,'Orçamento Base'!$D$11:$S$1673,2,FALSE)</f>
        <v>#N/A</v>
      </c>
      <c r="F1410" s="211">
        <f>Dados!$C$7</f>
        <v>44652</v>
      </c>
      <c r="G1410" s="226" t="e">
        <f>VLOOKUP($C1410,'Orçamento Base'!$D$11:$S$1673,4,FALSE)</f>
        <v>#N/A</v>
      </c>
      <c r="H1410" s="377">
        <f>IFERROR(VLOOKUP($C1410,'Orçamento Base'!$D$11:$S$1673,6,FALSE),0)</f>
        <v>0</v>
      </c>
      <c r="I1410" s="208" t="e">
        <f>VLOOKUP($C1410,'Orçamento Base'!$D$11:$S$1673,5,FALSE)</f>
        <v>#N/A</v>
      </c>
      <c r="J1410" s="167" t="e">
        <f>IF(Comparativo!$E$6="Tabela Não Desonerada",VLOOKUP($C1410,'Orçamento Base'!$D$11:$S$1673,12,FALSE),VLOOKUP($C1410,#REF!,12,FALSE))</f>
        <v>#N/A</v>
      </c>
      <c r="K1410" s="167">
        <f>IFERROR(IF(Comparativo!$E$6="Tabela Não Desonerada",VLOOKUP($C1410,'Orçamento Base'!$D$11:$S$1673,16,FALSE),VLOOKUP($C1410,#REF!,16,FALSE)),0)</f>
        <v>0</v>
      </c>
      <c r="L1410" s="575" t="e">
        <f>IF(AND($D1410="COMPOSICAO_PROPRIA",'Orçamento Base'!$N1410="-"),"14,18%",IF(AND($D1410="MERCADO",'Orçamento Base'!$N1410="-"),"15,38%",IF(Comparativo!$E$6="Tabela Não Desonerada",VLOOKUP($C1410,'Orçamento Base'!$D$11:$S$1673,11,FALSE),VLOOKUP($C1410,#REF!,11,FALSE))))</f>
        <v>#N/A</v>
      </c>
      <c r="M1410" s="209">
        <f>IF(Comparativo!$E$6="Tabela Não Desonerada",Encargos!$F$44,Encargos!$D$44)</f>
        <v>1.1122000000000001</v>
      </c>
    </row>
    <row r="1411" spans="1:13">
      <c r="A1411" s="207">
        <f>'Identificação-TCE'!$A$13</f>
        <v>1</v>
      </c>
      <c r="B1411" s="168" t="e">
        <f>IF(AND(G1411&lt;&gt;"",H1411&gt;0,I1411&lt;&gt;"",J1411&lt;&gt;0,K1411&lt;&gt;0),COUNT($B$11:B1410)+1,"")</f>
        <v>#N/A</v>
      </c>
      <c r="C1411" s="207">
        <f>IF('Orçamento Base'!$M1410=0,0,'Orçamento Base'!$D1410)</f>
        <v>0</v>
      </c>
      <c r="D1411" s="212" t="e">
        <f>IF('Orçamento Base'!$F1410=Aux.!$G$11,"CONTRATACAO_PUBLICA",IF(VLOOKUP($C1411,'Orçamento Base'!$D$11:$G$2116,3,FALSE)="INDEXADO",VLOOKUP(VLOOKUP($C1410,'Orçamento Base'!$D$11:$G$2116,2,FALSE),'Index N_DESON.'!$A$9:$B$604,2),VLOOKUP($C1411,'Orçamento Base'!$D$11:$G$2116,3,FALSE)))</f>
        <v>#N/A</v>
      </c>
      <c r="E1411" s="208" t="e">
        <f>VLOOKUP($C1411,'Orçamento Base'!$D$11:$S$1673,2,FALSE)</f>
        <v>#N/A</v>
      </c>
      <c r="F1411" s="211">
        <f>Dados!$C$7</f>
        <v>44652</v>
      </c>
      <c r="G1411" s="226" t="e">
        <f>VLOOKUP($C1411,'Orçamento Base'!$D$11:$S$1673,4,FALSE)</f>
        <v>#N/A</v>
      </c>
      <c r="H1411" s="377">
        <f>IFERROR(VLOOKUP($C1411,'Orçamento Base'!$D$11:$S$1673,6,FALSE),0)</f>
        <v>0</v>
      </c>
      <c r="I1411" s="208" t="e">
        <f>VLOOKUP($C1411,'Orçamento Base'!$D$11:$S$1673,5,FALSE)</f>
        <v>#N/A</v>
      </c>
      <c r="J1411" s="167" t="e">
        <f>IF(Comparativo!$E$6="Tabela Não Desonerada",VLOOKUP($C1411,'Orçamento Base'!$D$11:$S$1673,12,FALSE),VLOOKUP($C1411,#REF!,12,FALSE))</f>
        <v>#N/A</v>
      </c>
      <c r="K1411" s="167">
        <f>IFERROR(IF(Comparativo!$E$6="Tabela Não Desonerada",VLOOKUP($C1411,'Orçamento Base'!$D$11:$S$1673,16,FALSE),VLOOKUP($C1411,#REF!,16,FALSE)),0)</f>
        <v>0</v>
      </c>
      <c r="L1411" s="575" t="e">
        <f>IF(AND($D1411="COMPOSICAO_PROPRIA",'Orçamento Base'!$N1411="-"),"14,18%",IF(AND($D1411="MERCADO",'Orçamento Base'!$N1411="-"),"15,38%",IF(Comparativo!$E$6="Tabela Não Desonerada",VLOOKUP($C1411,'Orçamento Base'!$D$11:$S$1673,11,FALSE),VLOOKUP($C1411,#REF!,11,FALSE))))</f>
        <v>#N/A</v>
      </c>
      <c r="M1411" s="209">
        <f>IF(Comparativo!$E$6="Tabela Não Desonerada",Encargos!$F$44,Encargos!$D$44)</f>
        <v>1.1122000000000001</v>
      </c>
    </row>
    <row r="1412" spans="1:13">
      <c r="A1412" s="207">
        <f>'Identificação-TCE'!$A$13</f>
        <v>1</v>
      </c>
      <c r="B1412" s="168" t="e">
        <f>IF(AND(G1412&lt;&gt;"",H1412&gt;0,I1412&lt;&gt;"",J1412&lt;&gt;0,K1412&lt;&gt;0),COUNT($B$11:B1411)+1,"")</f>
        <v>#N/A</v>
      </c>
      <c r="C1412" s="207">
        <f>IF('Orçamento Base'!$M1411=0,0,'Orçamento Base'!$D1411)</f>
        <v>0</v>
      </c>
      <c r="D1412" s="212" t="e">
        <f>IF('Orçamento Base'!$F1411=Aux.!$G$11,"CONTRATACAO_PUBLICA",IF(VLOOKUP($C1412,'Orçamento Base'!$D$11:$G$2116,3,FALSE)="INDEXADO",VLOOKUP(VLOOKUP($C1411,'Orçamento Base'!$D$11:$G$2116,2,FALSE),'Index N_DESON.'!$A$9:$B$604,2),VLOOKUP($C1412,'Orçamento Base'!$D$11:$G$2116,3,FALSE)))</f>
        <v>#N/A</v>
      </c>
      <c r="E1412" s="208" t="e">
        <f>VLOOKUP($C1412,'Orçamento Base'!$D$11:$S$1673,2,FALSE)</f>
        <v>#N/A</v>
      </c>
      <c r="F1412" s="211">
        <f>Dados!$C$7</f>
        <v>44652</v>
      </c>
      <c r="G1412" s="226" t="e">
        <f>VLOOKUP($C1412,'Orçamento Base'!$D$11:$S$1673,4,FALSE)</f>
        <v>#N/A</v>
      </c>
      <c r="H1412" s="377">
        <f>IFERROR(VLOOKUP($C1412,'Orçamento Base'!$D$11:$S$1673,6,FALSE),0)</f>
        <v>0</v>
      </c>
      <c r="I1412" s="208" t="e">
        <f>VLOOKUP($C1412,'Orçamento Base'!$D$11:$S$1673,5,FALSE)</f>
        <v>#N/A</v>
      </c>
      <c r="J1412" s="167" t="e">
        <f>IF(Comparativo!$E$6="Tabela Não Desonerada",VLOOKUP($C1412,'Orçamento Base'!$D$11:$S$1673,12,FALSE),VLOOKUP($C1412,#REF!,12,FALSE))</f>
        <v>#N/A</v>
      </c>
      <c r="K1412" s="167">
        <f>IFERROR(IF(Comparativo!$E$6="Tabela Não Desonerada",VLOOKUP($C1412,'Orçamento Base'!$D$11:$S$1673,16,FALSE),VLOOKUP($C1412,#REF!,16,FALSE)),0)</f>
        <v>0</v>
      </c>
      <c r="L1412" s="575" t="e">
        <f>IF(AND($D1412="COMPOSICAO_PROPRIA",'Orçamento Base'!$N1412="-"),"14,18%",IF(AND($D1412="MERCADO",'Orçamento Base'!$N1412="-"),"15,38%",IF(Comparativo!$E$6="Tabela Não Desonerada",VLOOKUP($C1412,'Orçamento Base'!$D$11:$S$1673,11,FALSE),VLOOKUP($C1412,#REF!,11,FALSE))))</f>
        <v>#N/A</v>
      </c>
      <c r="M1412" s="209">
        <f>IF(Comparativo!$E$6="Tabela Não Desonerada",Encargos!$F$44,Encargos!$D$44)</f>
        <v>1.1122000000000001</v>
      </c>
    </row>
    <row r="1413" spans="1:13">
      <c r="A1413" s="207">
        <f>'Identificação-TCE'!$A$13</f>
        <v>1</v>
      </c>
      <c r="B1413" s="168" t="e">
        <f>IF(AND(G1413&lt;&gt;"",H1413&gt;0,I1413&lt;&gt;"",J1413&lt;&gt;0,K1413&lt;&gt;0),COUNT($B$11:B1412)+1,"")</f>
        <v>#N/A</v>
      </c>
      <c r="C1413" s="207">
        <f>IF('Orçamento Base'!$M1412=0,0,'Orçamento Base'!$D1412)</f>
        <v>0</v>
      </c>
      <c r="D1413" s="212" t="e">
        <f>IF('Orçamento Base'!$F1412=Aux.!$G$11,"CONTRATACAO_PUBLICA",IF(VLOOKUP($C1413,'Orçamento Base'!$D$11:$G$2116,3,FALSE)="INDEXADO",VLOOKUP(VLOOKUP($C1412,'Orçamento Base'!$D$11:$G$2116,2,FALSE),'Index N_DESON.'!$A$9:$B$604,2),VLOOKUP($C1413,'Orçamento Base'!$D$11:$G$2116,3,FALSE)))</f>
        <v>#N/A</v>
      </c>
      <c r="E1413" s="208" t="e">
        <f>VLOOKUP($C1413,'Orçamento Base'!$D$11:$S$1673,2,FALSE)</f>
        <v>#N/A</v>
      </c>
      <c r="F1413" s="211">
        <f>Dados!$C$7</f>
        <v>44652</v>
      </c>
      <c r="G1413" s="226" t="e">
        <f>VLOOKUP($C1413,'Orçamento Base'!$D$11:$S$1673,4,FALSE)</f>
        <v>#N/A</v>
      </c>
      <c r="H1413" s="377">
        <f>IFERROR(VLOOKUP($C1413,'Orçamento Base'!$D$11:$S$1673,6,FALSE),0)</f>
        <v>0</v>
      </c>
      <c r="I1413" s="208" t="e">
        <f>VLOOKUP($C1413,'Orçamento Base'!$D$11:$S$1673,5,FALSE)</f>
        <v>#N/A</v>
      </c>
      <c r="J1413" s="167" t="e">
        <f>IF(Comparativo!$E$6="Tabela Não Desonerada",VLOOKUP($C1413,'Orçamento Base'!$D$11:$S$1673,12,FALSE),VLOOKUP($C1413,#REF!,12,FALSE))</f>
        <v>#N/A</v>
      </c>
      <c r="K1413" s="167">
        <f>IFERROR(IF(Comparativo!$E$6="Tabela Não Desonerada",VLOOKUP($C1413,'Orçamento Base'!$D$11:$S$1673,16,FALSE),VLOOKUP($C1413,#REF!,16,FALSE)),0)</f>
        <v>0</v>
      </c>
      <c r="L1413" s="575" t="e">
        <f>IF(AND($D1413="COMPOSICAO_PROPRIA",'Orçamento Base'!$N1413="-"),"14,18%",IF(AND($D1413="MERCADO",'Orçamento Base'!$N1413="-"),"15,38%",IF(Comparativo!$E$6="Tabela Não Desonerada",VLOOKUP($C1413,'Orçamento Base'!$D$11:$S$1673,11,FALSE),VLOOKUP($C1413,#REF!,11,FALSE))))</f>
        <v>#N/A</v>
      </c>
      <c r="M1413" s="209">
        <f>IF(Comparativo!$E$6="Tabela Não Desonerada",Encargos!$F$44,Encargos!$D$44)</f>
        <v>1.1122000000000001</v>
      </c>
    </row>
    <row r="1414" spans="1:13">
      <c r="A1414" s="207">
        <f>'Identificação-TCE'!$A$13</f>
        <v>1</v>
      </c>
      <c r="B1414" s="168" t="e">
        <f>IF(AND(G1414&lt;&gt;"",H1414&gt;0,I1414&lt;&gt;"",J1414&lt;&gt;0,K1414&lt;&gt;0),COUNT($B$11:B1413)+1,"")</f>
        <v>#N/A</v>
      </c>
      <c r="C1414" s="207">
        <f>IF('Orçamento Base'!$M1413=0,0,'Orçamento Base'!$D1413)</f>
        <v>0</v>
      </c>
      <c r="D1414" s="212" t="e">
        <f>IF('Orçamento Base'!$F1413=Aux.!$G$11,"CONTRATACAO_PUBLICA",IF(VLOOKUP($C1414,'Orçamento Base'!$D$11:$G$2116,3,FALSE)="INDEXADO",VLOOKUP(VLOOKUP($C1413,'Orçamento Base'!$D$11:$G$2116,2,FALSE),'Index N_DESON.'!$A$9:$B$604,2),VLOOKUP($C1414,'Orçamento Base'!$D$11:$G$2116,3,FALSE)))</f>
        <v>#N/A</v>
      </c>
      <c r="E1414" s="208" t="e">
        <f>VLOOKUP($C1414,'Orçamento Base'!$D$11:$S$1673,2,FALSE)</f>
        <v>#N/A</v>
      </c>
      <c r="F1414" s="211">
        <f>Dados!$C$7</f>
        <v>44652</v>
      </c>
      <c r="G1414" s="226" t="e">
        <f>VLOOKUP($C1414,'Orçamento Base'!$D$11:$S$1673,4,FALSE)</f>
        <v>#N/A</v>
      </c>
      <c r="H1414" s="377">
        <f>IFERROR(VLOOKUP($C1414,'Orçamento Base'!$D$11:$S$1673,6,FALSE),0)</f>
        <v>0</v>
      </c>
      <c r="I1414" s="208" t="e">
        <f>VLOOKUP($C1414,'Orçamento Base'!$D$11:$S$1673,5,FALSE)</f>
        <v>#N/A</v>
      </c>
      <c r="J1414" s="167" t="e">
        <f>IF(Comparativo!$E$6="Tabela Não Desonerada",VLOOKUP($C1414,'Orçamento Base'!$D$11:$S$1673,12,FALSE),VLOOKUP($C1414,#REF!,12,FALSE))</f>
        <v>#N/A</v>
      </c>
      <c r="K1414" s="167">
        <f>IFERROR(IF(Comparativo!$E$6="Tabela Não Desonerada",VLOOKUP($C1414,'Orçamento Base'!$D$11:$S$1673,16,FALSE),VLOOKUP($C1414,#REF!,16,FALSE)),0)</f>
        <v>0</v>
      </c>
      <c r="L1414" s="575" t="e">
        <f>IF(AND($D1414="COMPOSICAO_PROPRIA",'Orçamento Base'!$N1414="-"),"14,18%",IF(AND($D1414="MERCADO",'Orçamento Base'!$N1414="-"),"15,38%",IF(Comparativo!$E$6="Tabela Não Desonerada",VLOOKUP($C1414,'Orçamento Base'!$D$11:$S$1673,11,FALSE),VLOOKUP($C1414,#REF!,11,FALSE))))</f>
        <v>#N/A</v>
      </c>
      <c r="M1414" s="209">
        <f>IF(Comparativo!$E$6="Tabela Não Desonerada",Encargos!$F$44,Encargos!$D$44)</f>
        <v>1.1122000000000001</v>
      </c>
    </row>
    <row r="1415" spans="1:13">
      <c r="A1415" s="207">
        <f>'Identificação-TCE'!$A$13</f>
        <v>1</v>
      </c>
      <c r="B1415" s="168" t="e">
        <f>IF(AND(G1415&lt;&gt;"",H1415&gt;0,I1415&lt;&gt;"",J1415&lt;&gt;0,K1415&lt;&gt;0),COUNT($B$11:B1414)+1,"")</f>
        <v>#N/A</v>
      </c>
      <c r="C1415" s="207">
        <f>IF('Orçamento Base'!$M1414=0,0,'Orçamento Base'!$D1414)</f>
        <v>0</v>
      </c>
      <c r="D1415" s="212" t="e">
        <f>IF('Orçamento Base'!$F1414=Aux.!$G$11,"CONTRATACAO_PUBLICA",IF(VLOOKUP($C1415,'Orçamento Base'!$D$11:$G$2116,3,FALSE)="INDEXADO",VLOOKUP(VLOOKUP($C1414,'Orçamento Base'!$D$11:$G$2116,2,FALSE),'Index N_DESON.'!$A$9:$B$604,2),VLOOKUP($C1415,'Orçamento Base'!$D$11:$G$2116,3,FALSE)))</f>
        <v>#N/A</v>
      </c>
      <c r="E1415" s="208" t="e">
        <f>VLOOKUP($C1415,'Orçamento Base'!$D$11:$S$1673,2,FALSE)</f>
        <v>#N/A</v>
      </c>
      <c r="F1415" s="211">
        <f>Dados!$C$7</f>
        <v>44652</v>
      </c>
      <c r="G1415" s="226" t="e">
        <f>VLOOKUP($C1415,'Orçamento Base'!$D$11:$S$1673,4,FALSE)</f>
        <v>#N/A</v>
      </c>
      <c r="H1415" s="377">
        <f>IFERROR(VLOOKUP($C1415,'Orçamento Base'!$D$11:$S$1673,6,FALSE),0)</f>
        <v>0</v>
      </c>
      <c r="I1415" s="208" t="e">
        <f>VLOOKUP($C1415,'Orçamento Base'!$D$11:$S$1673,5,FALSE)</f>
        <v>#N/A</v>
      </c>
      <c r="J1415" s="167" t="e">
        <f>IF(Comparativo!$E$6="Tabela Não Desonerada",VLOOKUP($C1415,'Orçamento Base'!$D$11:$S$1673,12,FALSE),VLOOKUP($C1415,#REF!,12,FALSE))</f>
        <v>#N/A</v>
      </c>
      <c r="K1415" s="167">
        <f>IFERROR(IF(Comparativo!$E$6="Tabela Não Desonerada",VLOOKUP($C1415,'Orçamento Base'!$D$11:$S$1673,16,FALSE),VLOOKUP($C1415,#REF!,16,FALSE)),0)</f>
        <v>0</v>
      </c>
      <c r="L1415" s="575" t="e">
        <f>IF(AND($D1415="COMPOSICAO_PROPRIA",'Orçamento Base'!$N1415="-"),"14,18%",IF(AND($D1415="MERCADO",'Orçamento Base'!$N1415="-"),"15,38%",IF(Comparativo!$E$6="Tabela Não Desonerada",VLOOKUP($C1415,'Orçamento Base'!$D$11:$S$1673,11,FALSE),VLOOKUP($C1415,#REF!,11,FALSE))))</f>
        <v>#N/A</v>
      </c>
      <c r="M1415" s="209">
        <f>IF(Comparativo!$E$6="Tabela Não Desonerada",Encargos!$F$44,Encargos!$D$44)</f>
        <v>1.1122000000000001</v>
      </c>
    </row>
    <row r="1416" spans="1:13">
      <c r="A1416" s="207">
        <f>'Identificação-TCE'!$A$13</f>
        <v>1</v>
      </c>
      <c r="B1416" s="168" t="e">
        <f>IF(AND(G1416&lt;&gt;"",H1416&gt;0,I1416&lt;&gt;"",J1416&lt;&gt;0,K1416&lt;&gt;0),COUNT($B$11:B1415)+1,"")</f>
        <v>#N/A</v>
      </c>
      <c r="C1416" s="207">
        <f>IF('Orçamento Base'!$M1415=0,0,'Orçamento Base'!$D1415)</f>
        <v>0</v>
      </c>
      <c r="D1416" s="212" t="e">
        <f>IF('Orçamento Base'!$F1415=Aux.!$G$11,"CONTRATACAO_PUBLICA",IF(VLOOKUP($C1416,'Orçamento Base'!$D$11:$G$2116,3,FALSE)="INDEXADO",VLOOKUP(VLOOKUP($C1415,'Orçamento Base'!$D$11:$G$2116,2,FALSE),'Index N_DESON.'!$A$9:$B$604,2),VLOOKUP($C1416,'Orçamento Base'!$D$11:$G$2116,3,FALSE)))</f>
        <v>#N/A</v>
      </c>
      <c r="E1416" s="208" t="e">
        <f>VLOOKUP($C1416,'Orçamento Base'!$D$11:$S$1673,2,FALSE)</f>
        <v>#N/A</v>
      </c>
      <c r="F1416" s="211">
        <f>Dados!$C$7</f>
        <v>44652</v>
      </c>
      <c r="G1416" s="226" t="e">
        <f>VLOOKUP($C1416,'Orçamento Base'!$D$11:$S$1673,4,FALSE)</f>
        <v>#N/A</v>
      </c>
      <c r="H1416" s="377">
        <f>IFERROR(VLOOKUP($C1416,'Orçamento Base'!$D$11:$S$1673,6,FALSE),0)</f>
        <v>0</v>
      </c>
      <c r="I1416" s="208" t="e">
        <f>VLOOKUP($C1416,'Orçamento Base'!$D$11:$S$1673,5,FALSE)</f>
        <v>#N/A</v>
      </c>
      <c r="J1416" s="167" t="e">
        <f>IF(Comparativo!$E$6="Tabela Não Desonerada",VLOOKUP($C1416,'Orçamento Base'!$D$11:$S$1673,12,FALSE),VLOOKUP($C1416,#REF!,12,FALSE))</f>
        <v>#N/A</v>
      </c>
      <c r="K1416" s="167">
        <f>IFERROR(IF(Comparativo!$E$6="Tabela Não Desonerada",VLOOKUP($C1416,'Orçamento Base'!$D$11:$S$1673,16,FALSE),VLOOKUP($C1416,#REF!,16,FALSE)),0)</f>
        <v>0</v>
      </c>
      <c r="L1416" s="575" t="e">
        <f>IF(AND($D1416="COMPOSICAO_PROPRIA",'Orçamento Base'!$N1416="-"),"14,18%",IF(AND($D1416="MERCADO",'Orçamento Base'!$N1416="-"),"15,38%",IF(Comparativo!$E$6="Tabela Não Desonerada",VLOOKUP($C1416,'Orçamento Base'!$D$11:$S$1673,11,FALSE),VLOOKUP($C1416,#REF!,11,FALSE))))</f>
        <v>#N/A</v>
      </c>
      <c r="M1416" s="209">
        <f>IF(Comparativo!$E$6="Tabela Não Desonerada",Encargos!$F$44,Encargos!$D$44)</f>
        <v>1.1122000000000001</v>
      </c>
    </row>
    <row r="1417" spans="1:13">
      <c r="A1417" s="207">
        <f>'Identificação-TCE'!$A$13</f>
        <v>1</v>
      </c>
      <c r="B1417" s="168" t="e">
        <f>IF(AND(G1417&lt;&gt;"",H1417&gt;0,I1417&lt;&gt;"",J1417&lt;&gt;0,K1417&lt;&gt;0),COUNT($B$11:B1416)+1,"")</f>
        <v>#N/A</v>
      </c>
      <c r="C1417" s="207">
        <f>IF('Orçamento Base'!$M1416=0,0,'Orçamento Base'!$D1416)</f>
        <v>0</v>
      </c>
      <c r="D1417" s="212" t="e">
        <f>IF('Orçamento Base'!$F1416=Aux.!$G$11,"CONTRATACAO_PUBLICA",IF(VLOOKUP($C1417,'Orçamento Base'!$D$11:$G$2116,3,FALSE)="INDEXADO",VLOOKUP(VLOOKUP($C1416,'Orçamento Base'!$D$11:$G$2116,2,FALSE),'Index N_DESON.'!$A$9:$B$604,2),VLOOKUP($C1417,'Orçamento Base'!$D$11:$G$2116,3,FALSE)))</f>
        <v>#N/A</v>
      </c>
      <c r="E1417" s="208" t="e">
        <f>VLOOKUP($C1417,'Orçamento Base'!$D$11:$S$1673,2,FALSE)</f>
        <v>#N/A</v>
      </c>
      <c r="F1417" s="211">
        <f>Dados!$C$7</f>
        <v>44652</v>
      </c>
      <c r="G1417" s="226" t="e">
        <f>VLOOKUP($C1417,'Orçamento Base'!$D$11:$S$1673,4,FALSE)</f>
        <v>#N/A</v>
      </c>
      <c r="H1417" s="377">
        <f>IFERROR(VLOOKUP($C1417,'Orçamento Base'!$D$11:$S$1673,6,FALSE),0)</f>
        <v>0</v>
      </c>
      <c r="I1417" s="208" t="e">
        <f>VLOOKUP($C1417,'Orçamento Base'!$D$11:$S$1673,5,FALSE)</f>
        <v>#N/A</v>
      </c>
      <c r="J1417" s="167" t="e">
        <f>IF(Comparativo!$E$6="Tabela Não Desonerada",VLOOKUP($C1417,'Orçamento Base'!$D$11:$S$1673,12,FALSE),VLOOKUP($C1417,#REF!,12,FALSE))</f>
        <v>#N/A</v>
      </c>
      <c r="K1417" s="167">
        <f>IFERROR(IF(Comparativo!$E$6="Tabela Não Desonerada",VLOOKUP($C1417,'Orçamento Base'!$D$11:$S$1673,16,FALSE),VLOOKUP($C1417,#REF!,16,FALSE)),0)</f>
        <v>0</v>
      </c>
      <c r="L1417" s="575" t="e">
        <f>IF(AND($D1417="COMPOSICAO_PROPRIA",'Orçamento Base'!$N1417="-"),"14,18%",IF(AND($D1417="MERCADO",'Orçamento Base'!$N1417="-"),"15,38%",IF(Comparativo!$E$6="Tabela Não Desonerada",VLOOKUP($C1417,'Orçamento Base'!$D$11:$S$1673,11,FALSE),VLOOKUP($C1417,#REF!,11,FALSE))))</f>
        <v>#N/A</v>
      </c>
      <c r="M1417" s="209">
        <f>IF(Comparativo!$E$6="Tabela Não Desonerada",Encargos!$F$44,Encargos!$D$44)</f>
        <v>1.1122000000000001</v>
      </c>
    </row>
    <row r="1418" spans="1:13">
      <c r="A1418" s="207">
        <f>'Identificação-TCE'!$A$13</f>
        <v>1</v>
      </c>
      <c r="B1418" s="168" t="e">
        <f>IF(AND(G1418&lt;&gt;"",H1418&gt;0,I1418&lt;&gt;"",J1418&lt;&gt;0,K1418&lt;&gt;0),COUNT($B$11:B1417)+1,"")</f>
        <v>#N/A</v>
      </c>
      <c r="C1418" s="207">
        <f>IF('Orçamento Base'!$M1417=0,0,'Orçamento Base'!$D1417)</f>
        <v>0</v>
      </c>
      <c r="D1418" s="212" t="e">
        <f>IF('Orçamento Base'!$F1417=Aux.!$G$11,"CONTRATACAO_PUBLICA",IF(VLOOKUP($C1418,'Orçamento Base'!$D$11:$G$2116,3,FALSE)="INDEXADO",VLOOKUP(VLOOKUP($C1417,'Orçamento Base'!$D$11:$G$2116,2,FALSE),'Index N_DESON.'!$A$9:$B$604,2),VLOOKUP($C1418,'Orçamento Base'!$D$11:$G$2116,3,FALSE)))</f>
        <v>#N/A</v>
      </c>
      <c r="E1418" s="208" t="e">
        <f>VLOOKUP($C1418,'Orçamento Base'!$D$11:$S$1673,2,FALSE)</f>
        <v>#N/A</v>
      </c>
      <c r="F1418" s="211">
        <f>Dados!$C$7</f>
        <v>44652</v>
      </c>
      <c r="G1418" s="226" t="e">
        <f>VLOOKUP($C1418,'Orçamento Base'!$D$11:$S$1673,4,FALSE)</f>
        <v>#N/A</v>
      </c>
      <c r="H1418" s="377">
        <f>IFERROR(VLOOKUP($C1418,'Orçamento Base'!$D$11:$S$1673,6,FALSE),0)</f>
        <v>0</v>
      </c>
      <c r="I1418" s="208" t="e">
        <f>VLOOKUP($C1418,'Orçamento Base'!$D$11:$S$1673,5,FALSE)</f>
        <v>#N/A</v>
      </c>
      <c r="J1418" s="167" t="e">
        <f>IF(Comparativo!$E$6="Tabela Não Desonerada",VLOOKUP($C1418,'Orçamento Base'!$D$11:$S$1673,12,FALSE),VLOOKUP($C1418,#REF!,12,FALSE))</f>
        <v>#N/A</v>
      </c>
      <c r="K1418" s="167">
        <f>IFERROR(IF(Comparativo!$E$6="Tabela Não Desonerada",VLOOKUP($C1418,'Orçamento Base'!$D$11:$S$1673,16,FALSE),VLOOKUP($C1418,#REF!,16,FALSE)),0)</f>
        <v>0</v>
      </c>
      <c r="L1418" s="575" t="e">
        <f>IF(AND($D1418="COMPOSICAO_PROPRIA",'Orçamento Base'!$N1418="-"),"14,18%",IF(AND($D1418="MERCADO",'Orçamento Base'!$N1418="-"),"15,38%",IF(Comparativo!$E$6="Tabela Não Desonerada",VLOOKUP($C1418,'Orçamento Base'!$D$11:$S$1673,11,FALSE),VLOOKUP($C1418,#REF!,11,FALSE))))</f>
        <v>#N/A</v>
      </c>
      <c r="M1418" s="209">
        <f>IF(Comparativo!$E$6="Tabela Não Desonerada",Encargos!$F$44,Encargos!$D$44)</f>
        <v>1.1122000000000001</v>
      </c>
    </row>
    <row r="1419" spans="1:13">
      <c r="A1419" s="207">
        <f>'Identificação-TCE'!$A$13</f>
        <v>1</v>
      </c>
      <c r="B1419" s="168" t="e">
        <f>IF(AND(G1419&lt;&gt;"",H1419&gt;0,I1419&lt;&gt;"",J1419&lt;&gt;0,K1419&lt;&gt;0),COUNT($B$11:B1418)+1,"")</f>
        <v>#N/A</v>
      </c>
      <c r="C1419" s="207">
        <f>IF('Orçamento Base'!$M1418=0,0,'Orçamento Base'!$D1418)</f>
        <v>0</v>
      </c>
      <c r="D1419" s="212" t="e">
        <f>IF('Orçamento Base'!$F1418=Aux.!$G$11,"CONTRATACAO_PUBLICA",IF(VLOOKUP($C1419,'Orçamento Base'!$D$11:$G$2116,3,FALSE)="INDEXADO",VLOOKUP(VLOOKUP($C1418,'Orçamento Base'!$D$11:$G$2116,2,FALSE),'Index N_DESON.'!$A$9:$B$604,2),VLOOKUP($C1419,'Orçamento Base'!$D$11:$G$2116,3,FALSE)))</f>
        <v>#N/A</v>
      </c>
      <c r="E1419" s="208" t="e">
        <f>VLOOKUP($C1419,'Orçamento Base'!$D$11:$S$1673,2,FALSE)</f>
        <v>#N/A</v>
      </c>
      <c r="F1419" s="211">
        <f>Dados!$C$7</f>
        <v>44652</v>
      </c>
      <c r="G1419" s="226" t="e">
        <f>VLOOKUP($C1419,'Orçamento Base'!$D$11:$S$1673,4,FALSE)</f>
        <v>#N/A</v>
      </c>
      <c r="H1419" s="377">
        <f>IFERROR(VLOOKUP($C1419,'Orçamento Base'!$D$11:$S$1673,6,FALSE),0)</f>
        <v>0</v>
      </c>
      <c r="I1419" s="208" t="e">
        <f>VLOOKUP($C1419,'Orçamento Base'!$D$11:$S$1673,5,FALSE)</f>
        <v>#N/A</v>
      </c>
      <c r="J1419" s="167" t="e">
        <f>IF(Comparativo!$E$6="Tabela Não Desonerada",VLOOKUP($C1419,'Orçamento Base'!$D$11:$S$1673,12,FALSE),VLOOKUP($C1419,#REF!,12,FALSE))</f>
        <v>#N/A</v>
      </c>
      <c r="K1419" s="167">
        <f>IFERROR(IF(Comparativo!$E$6="Tabela Não Desonerada",VLOOKUP($C1419,'Orçamento Base'!$D$11:$S$1673,16,FALSE),VLOOKUP($C1419,#REF!,16,FALSE)),0)</f>
        <v>0</v>
      </c>
      <c r="L1419" s="575" t="e">
        <f>IF(AND($D1419="COMPOSICAO_PROPRIA",'Orçamento Base'!$N1419="-"),"14,18%",IF(AND($D1419="MERCADO",'Orçamento Base'!$N1419="-"),"15,38%",IF(Comparativo!$E$6="Tabela Não Desonerada",VLOOKUP($C1419,'Orçamento Base'!$D$11:$S$1673,11,FALSE),VLOOKUP($C1419,#REF!,11,FALSE))))</f>
        <v>#N/A</v>
      </c>
      <c r="M1419" s="209">
        <f>IF(Comparativo!$E$6="Tabela Não Desonerada",Encargos!$F$44,Encargos!$D$44)</f>
        <v>1.1122000000000001</v>
      </c>
    </row>
    <row r="1420" spans="1:13">
      <c r="A1420" s="207">
        <f>'Identificação-TCE'!$A$13</f>
        <v>1</v>
      </c>
      <c r="B1420" s="168" t="e">
        <f>IF(AND(G1420&lt;&gt;"",H1420&gt;0,I1420&lt;&gt;"",J1420&lt;&gt;0,K1420&lt;&gt;0),COUNT($B$11:B1419)+1,"")</f>
        <v>#N/A</v>
      </c>
      <c r="C1420" s="207">
        <f>IF('Orçamento Base'!$M1419=0,0,'Orçamento Base'!$D1419)</f>
        <v>0</v>
      </c>
      <c r="D1420" s="212" t="e">
        <f>IF('Orçamento Base'!$F1419=Aux.!$G$11,"CONTRATACAO_PUBLICA",IF(VLOOKUP($C1420,'Orçamento Base'!$D$11:$G$2116,3,FALSE)="INDEXADO",VLOOKUP(VLOOKUP($C1419,'Orçamento Base'!$D$11:$G$2116,2,FALSE),'Index N_DESON.'!$A$9:$B$604,2),VLOOKUP($C1420,'Orçamento Base'!$D$11:$G$2116,3,FALSE)))</f>
        <v>#N/A</v>
      </c>
      <c r="E1420" s="208" t="e">
        <f>VLOOKUP($C1420,'Orçamento Base'!$D$11:$S$1673,2,FALSE)</f>
        <v>#N/A</v>
      </c>
      <c r="F1420" s="211">
        <f>Dados!$C$7</f>
        <v>44652</v>
      </c>
      <c r="G1420" s="226" t="e">
        <f>VLOOKUP($C1420,'Orçamento Base'!$D$11:$S$1673,4,FALSE)</f>
        <v>#N/A</v>
      </c>
      <c r="H1420" s="377">
        <f>IFERROR(VLOOKUP($C1420,'Orçamento Base'!$D$11:$S$1673,6,FALSE),0)</f>
        <v>0</v>
      </c>
      <c r="I1420" s="208" t="e">
        <f>VLOOKUP($C1420,'Orçamento Base'!$D$11:$S$1673,5,FALSE)</f>
        <v>#N/A</v>
      </c>
      <c r="J1420" s="167" t="e">
        <f>IF(Comparativo!$E$6="Tabela Não Desonerada",VLOOKUP($C1420,'Orçamento Base'!$D$11:$S$1673,12,FALSE),VLOOKUP($C1420,#REF!,12,FALSE))</f>
        <v>#N/A</v>
      </c>
      <c r="K1420" s="167">
        <f>IFERROR(IF(Comparativo!$E$6="Tabela Não Desonerada",VLOOKUP($C1420,'Orçamento Base'!$D$11:$S$1673,16,FALSE),VLOOKUP($C1420,#REF!,16,FALSE)),0)</f>
        <v>0</v>
      </c>
      <c r="L1420" s="575" t="e">
        <f>IF(AND($D1420="COMPOSICAO_PROPRIA",'Orçamento Base'!$N1420="-"),"14,18%",IF(AND($D1420="MERCADO",'Orçamento Base'!$N1420="-"),"15,38%",IF(Comparativo!$E$6="Tabela Não Desonerada",VLOOKUP($C1420,'Orçamento Base'!$D$11:$S$1673,11,FALSE),VLOOKUP($C1420,#REF!,11,FALSE))))</f>
        <v>#N/A</v>
      </c>
      <c r="M1420" s="209">
        <f>IF(Comparativo!$E$6="Tabela Não Desonerada",Encargos!$F$44,Encargos!$D$44)</f>
        <v>1.1122000000000001</v>
      </c>
    </row>
    <row r="1421" spans="1:13">
      <c r="A1421" s="207">
        <f>'Identificação-TCE'!$A$13</f>
        <v>1</v>
      </c>
      <c r="B1421" s="168" t="e">
        <f>IF(AND(G1421&lt;&gt;"",H1421&gt;0,I1421&lt;&gt;"",J1421&lt;&gt;0,K1421&lt;&gt;0),COUNT($B$11:B1420)+1,"")</f>
        <v>#N/A</v>
      </c>
      <c r="C1421" s="207">
        <f>IF('Orçamento Base'!$M1420=0,0,'Orçamento Base'!$D1420)</f>
        <v>0</v>
      </c>
      <c r="D1421" s="212" t="e">
        <f>IF('Orçamento Base'!$F1420=Aux.!$G$11,"CONTRATACAO_PUBLICA",IF(VLOOKUP($C1421,'Orçamento Base'!$D$11:$G$2116,3,FALSE)="INDEXADO",VLOOKUP(VLOOKUP($C1420,'Orçamento Base'!$D$11:$G$2116,2,FALSE),'Index N_DESON.'!$A$9:$B$604,2),VLOOKUP($C1421,'Orçamento Base'!$D$11:$G$2116,3,FALSE)))</f>
        <v>#N/A</v>
      </c>
      <c r="E1421" s="208" t="e">
        <f>VLOOKUP($C1421,'Orçamento Base'!$D$11:$S$1673,2,FALSE)</f>
        <v>#N/A</v>
      </c>
      <c r="F1421" s="211">
        <f>Dados!$C$7</f>
        <v>44652</v>
      </c>
      <c r="G1421" s="226" t="e">
        <f>VLOOKUP($C1421,'Orçamento Base'!$D$11:$S$1673,4,FALSE)</f>
        <v>#N/A</v>
      </c>
      <c r="H1421" s="377">
        <f>IFERROR(VLOOKUP($C1421,'Orçamento Base'!$D$11:$S$1673,6,FALSE),0)</f>
        <v>0</v>
      </c>
      <c r="I1421" s="208" t="e">
        <f>VLOOKUP($C1421,'Orçamento Base'!$D$11:$S$1673,5,FALSE)</f>
        <v>#N/A</v>
      </c>
      <c r="J1421" s="167" t="e">
        <f>IF(Comparativo!$E$6="Tabela Não Desonerada",VLOOKUP($C1421,'Orçamento Base'!$D$11:$S$1673,12,FALSE),VLOOKUP($C1421,#REF!,12,FALSE))</f>
        <v>#N/A</v>
      </c>
      <c r="K1421" s="167">
        <f>IFERROR(IF(Comparativo!$E$6="Tabela Não Desonerada",VLOOKUP($C1421,'Orçamento Base'!$D$11:$S$1673,16,FALSE),VLOOKUP($C1421,#REF!,16,FALSE)),0)</f>
        <v>0</v>
      </c>
      <c r="L1421" s="575" t="e">
        <f>IF(AND($D1421="COMPOSICAO_PROPRIA",'Orçamento Base'!$N1421="-"),"14,18%",IF(AND($D1421="MERCADO",'Orçamento Base'!$N1421="-"),"15,38%",IF(Comparativo!$E$6="Tabela Não Desonerada",VLOOKUP($C1421,'Orçamento Base'!$D$11:$S$1673,11,FALSE),VLOOKUP($C1421,#REF!,11,FALSE))))</f>
        <v>#N/A</v>
      </c>
      <c r="M1421" s="209">
        <f>IF(Comparativo!$E$6="Tabela Não Desonerada",Encargos!$F$44,Encargos!$D$44)</f>
        <v>1.1122000000000001</v>
      </c>
    </row>
    <row r="1422" spans="1:13">
      <c r="A1422" s="207">
        <f>'Identificação-TCE'!$A$13</f>
        <v>1</v>
      </c>
      <c r="B1422" s="168" t="e">
        <f>IF(AND(G1422&lt;&gt;"",H1422&gt;0,I1422&lt;&gt;"",J1422&lt;&gt;0,K1422&lt;&gt;0),COUNT($B$11:B1421)+1,"")</f>
        <v>#N/A</v>
      </c>
      <c r="C1422" s="207">
        <f>IF('Orçamento Base'!$M1421=0,0,'Orçamento Base'!$D1421)</f>
        <v>0</v>
      </c>
      <c r="D1422" s="212" t="e">
        <f>IF('Orçamento Base'!$F1421=Aux.!$G$11,"CONTRATACAO_PUBLICA",IF(VLOOKUP($C1422,'Orçamento Base'!$D$11:$G$2116,3,FALSE)="INDEXADO",VLOOKUP(VLOOKUP($C1421,'Orçamento Base'!$D$11:$G$2116,2,FALSE),'Index N_DESON.'!$A$9:$B$604,2),VLOOKUP($C1422,'Orçamento Base'!$D$11:$G$2116,3,FALSE)))</f>
        <v>#N/A</v>
      </c>
      <c r="E1422" s="208" t="e">
        <f>VLOOKUP($C1422,'Orçamento Base'!$D$11:$S$1673,2,FALSE)</f>
        <v>#N/A</v>
      </c>
      <c r="F1422" s="211">
        <f>Dados!$C$7</f>
        <v>44652</v>
      </c>
      <c r="G1422" s="226" t="e">
        <f>VLOOKUP($C1422,'Orçamento Base'!$D$11:$S$1673,4,FALSE)</f>
        <v>#N/A</v>
      </c>
      <c r="H1422" s="377">
        <f>IFERROR(VLOOKUP($C1422,'Orçamento Base'!$D$11:$S$1673,6,FALSE),0)</f>
        <v>0</v>
      </c>
      <c r="I1422" s="208" t="e">
        <f>VLOOKUP($C1422,'Orçamento Base'!$D$11:$S$1673,5,FALSE)</f>
        <v>#N/A</v>
      </c>
      <c r="J1422" s="167" t="e">
        <f>IF(Comparativo!$E$6="Tabela Não Desonerada",VLOOKUP($C1422,'Orçamento Base'!$D$11:$S$1673,12,FALSE),VLOOKUP($C1422,#REF!,12,FALSE))</f>
        <v>#N/A</v>
      </c>
      <c r="K1422" s="167">
        <f>IFERROR(IF(Comparativo!$E$6="Tabela Não Desonerada",VLOOKUP($C1422,'Orçamento Base'!$D$11:$S$1673,16,FALSE),VLOOKUP($C1422,#REF!,16,FALSE)),0)</f>
        <v>0</v>
      </c>
      <c r="L1422" s="575" t="e">
        <f>IF(AND($D1422="COMPOSICAO_PROPRIA",'Orçamento Base'!$N1422="-"),"14,18%",IF(AND($D1422="MERCADO",'Orçamento Base'!$N1422="-"),"15,38%",IF(Comparativo!$E$6="Tabela Não Desonerada",VLOOKUP($C1422,'Orçamento Base'!$D$11:$S$1673,11,FALSE),VLOOKUP($C1422,#REF!,11,FALSE))))</f>
        <v>#N/A</v>
      </c>
      <c r="M1422" s="209">
        <f>IF(Comparativo!$E$6="Tabela Não Desonerada",Encargos!$F$44,Encargos!$D$44)</f>
        <v>1.1122000000000001</v>
      </c>
    </row>
    <row r="1423" spans="1:13">
      <c r="A1423" s="207">
        <f>'Identificação-TCE'!$A$13</f>
        <v>1</v>
      </c>
      <c r="B1423" s="168" t="e">
        <f>IF(AND(G1423&lt;&gt;"",H1423&gt;0,I1423&lt;&gt;"",J1423&lt;&gt;0,K1423&lt;&gt;0),COUNT($B$11:B1422)+1,"")</f>
        <v>#N/A</v>
      </c>
      <c r="C1423" s="207">
        <f>IF('Orçamento Base'!$M1422=0,0,'Orçamento Base'!$D1422)</f>
        <v>0</v>
      </c>
      <c r="D1423" s="212" t="e">
        <f>IF('Orçamento Base'!$F1422=Aux.!$G$11,"CONTRATACAO_PUBLICA",IF(VLOOKUP($C1423,'Orçamento Base'!$D$11:$G$2116,3,FALSE)="INDEXADO",VLOOKUP(VLOOKUP($C1422,'Orçamento Base'!$D$11:$G$2116,2,FALSE),'Index N_DESON.'!$A$9:$B$604,2),VLOOKUP($C1423,'Orçamento Base'!$D$11:$G$2116,3,FALSE)))</f>
        <v>#N/A</v>
      </c>
      <c r="E1423" s="208" t="e">
        <f>VLOOKUP($C1423,'Orçamento Base'!$D$11:$S$1673,2,FALSE)</f>
        <v>#N/A</v>
      </c>
      <c r="F1423" s="211">
        <f>Dados!$C$7</f>
        <v>44652</v>
      </c>
      <c r="G1423" s="226" t="e">
        <f>VLOOKUP($C1423,'Orçamento Base'!$D$11:$S$1673,4,FALSE)</f>
        <v>#N/A</v>
      </c>
      <c r="H1423" s="377">
        <f>IFERROR(VLOOKUP($C1423,'Orçamento Base'!$D$11:$S$1673,6,FALSE),0)</f>
        <v>0</v>
      </c>
      <c r="I1423" s="208" t="e">
        <f>VLOOKUP($C1423,'Orçamento Base'!$D$11:$S$1673,5,FALSE)</f>
        <v>#N/A</v>
      </c>
      <c r="J1423" s="167" t="e">
        <f>IF(Comparativo!$E$6="Tabela Não Desonerada",VLOOKUP($C1423,'Orçamento Base'!$D$11:$S$1673,12,FALSE),VLOOKUP($C1423,#REF!,12,FALSE))</f>
        <v>#N/A</v>
      </c>
      <c r="K1423" s="167">
        <f>IFERROR(IF(Comparativo!$E$6="Tabela Não Desonerada",VLOOKUP($C1423,'Orçamento Base'!$D$11:$S$1673,16,FALSE),VLOOKUP($C1423,#REF!,16,FALSE)),0)</f>
        <v>0</v>
      </c>
      <c r="L1423" s="575" t="e">
        <f>IF(AND($D1423="COMPOSICAO_PROPRIA",'Orçamento Base'!$N1423="-"),"14,18%",IF(AND($D1423="MERCADO",'Orçamento Base'!$N1423="-"),"15,38%",IF(Comparativo!$E$6="Tabela Não Desonerada",VLOOKUP($C1423,'Orçamento Base'!$D$11:$S$1673,11,FALSE),VLOOKUP($C1423,#REF!,11,FALSE))))</f>
        <v>#N/A</v>
      </c>
      <c r="M1423" s="209">
        <f>IF(Comparativo!$E$6="Tabela Não Desonerada",Encargos!$F$44,Encargos!$D$44)</f>
        <v>1.1122000000000001</v>
      </c>
    </row>
    <row r="1424" spans="1:13">
      <c r="A1424" s="207">
        <f>'Identificação-TCE'!$A$13</f>
        <v>1</v>
      </c>
      <c r="B1424" s="168" t="e">
        <f>IF(AND(G1424&lt;&gt;"",H1424&gt;0,I1424&lt;&gt;"",J1424&lt;&gt;0,K1424&lt;&gt;0),COUNT($B$11:B1423)+1,"")</f>
        <v>#N/A</v>
      </c>
      <c r="C1424" s="207">
        <f>IF('Orçamento Base'!$M1423=0,0,'Orçamento Base'!$D1423)</f>
        <v>0</v>
      </c>
      <c r="D1424" s="212" t="e">
        <f>IF('Orçamento Base'!$F1423=Aux.!$G$11,"CONTRATACAO_PUBLICA",IF(VLOOKUP($C1424,'Orçamento Base'!$D$11:$G$2116,3,FALSE)="INDEXADO",VLOOKUP(VLOOKUP($C1423,'Orçamento Base'!$D$11:$G$2116,2,FALSE),'Index N_DESON.'!$A$9:$B$604,2),VLOOKUP($C1424,'Orçamento Base'!$D$11:$G$2116,3,FALSE)))</f>
        <v>#N/A</v>
      </c>
      <c r="E1424" s="208" t="e">
        <f>VLOOKUP($C1424,'Orçamento Base'!$D$11:$S$1673,2,FALSE)</f>
        <v>#N/A</v>
      </c>
      <c r="F1424" s="211">
        <f>Dados!$C$7</f>
        <v>44652</v>
      </c>
      <c r="G1424" s="226" t="e">
        <f>VLOOKUP($C1424,'Orçamento Base'!$D$11:$S$1673,4,FALSE)</f>
        <v>#N/A</v>
      </c>
      <c r="H1424" s="377">
        <f>IFERROR(VLOOKUP($C1424,'Orçamento Base'!$D$11:$S$1673,6,FALSE),0)</f>
        <v>0</v>
      </c>
      <c r="I1424" s="208" t="e">
        <f>VLOOKUP($C1424,'Orçamento Base'!$D$11:$S$1673,5,FALSE)</f>
        <v>#N/A</v>
      </c>
      <c r="J1424" s="167" t="e">
        <f>IF(Comparativo!$E$6="Tabela Não Desonerada",VLOOKUP($C1424,'Orçamento Base'!$D$11:$S$1673,12,FALSE),VLOOKUP($C1424,#REF!,12,FALSE))</f>
        <v>#N/A</v>
      </c>
      <c r="K1424" s="167">
        <f>IFERROR(IF(Comparativo!$E$6="Tabela Não Desonerada",VLOOKUP($C1424,'Orçamento Base'!$D$11:$S$1673,16,FALSE),VLOOKUP($C1424,#REF!,16,FALSE)),0)</f>
        <v>0</v>
      </c>
      <c r="L1424" s="575" t="e">
        <f>IF(AND($D1424="COMPOSICAO_PROPRIA",'Orçamento Base'!$N1424="-"),"14,18%",IF(AND($D1424="MERCADO",'Orçamento Base'!$N1424="-"),"15,38%",IF(Comparativo!$E$6="Tabela Não Desonerada",VLOOKUP($C1424,'Orçamento Base'!$D$11:$S$1673,11,FALSE),VLOOKUP($C1424,#REF!,11,FALSE))))</f>
        <v>#N/A</v>
      </c>
      <c r="M1424" s="209">
        <f>IF(Comparativo!$E$6="Tabela Não Desonerada",Encargos!$F$44,Encargos!$D$44)</f>
        <v>1.1122000000000001</v>
      </c>
    </row>
    <row r="1425" spans="1:13">
      <c r="A1425" s="207">
        <f>'Identificação-TCE'!$A$13</f>
        <v>1</v>
      </c>
      <c r="B1425" s="168" t="e">
        <f>IF(AND(G1425&lt;&gt;"",H1425&gt;0,I1425&lt;&gt;"",J1425&lt;&gt;0,K1425&lt;&gt;0),COUNT($B$11:B1424)+1,"")</f>
        <v>#N/A</v>
      </c>
      <c r="C1425" s="207">
        <f>IF('Orçamento Base'!$M1424=0,0,'Orçamento Base'!$D1424)</f>
        <v>0</v>
      </c>
      <c r="D1425" s="212" t="e">
        <f>IF('Orçamento Base'!$F1424=Aux.!$G$11,"CONTRATACAO_PUBLICA",IF(VLOOKUP($C1425,'Orçamento Base'!$D$11:$G$2116,3,FALSE)="INDEXADO",VLOOKUP(VLOOKUP($C1424,'Orçamento Base'!$D$11:$G$2116,2,FALSE),'Index N_DESON.'!$A$9:$B$604,2),VLOOKUP($C1425,'Orçamento Base'!$D$11:$G$2116,3,FALSE)))</f>
        <v>#N/A</v>
      </c>
      <c r="E1425" s="208" t="e">
        <f>VLOOKUP($C1425,'Orçamento Base'!$D$11:$S$1673,2,FALSE)</f>
        <v>#N/A</v>
      </c>
      <c r="F1425" s="211">
        <f>Dados!$C$7</f>
        <v>44652</v>
      </c>
      <c r="G1425" s="226" t="e">
        <f>VLOOKUP($C1425,'Orçamento Base'!$D$11:$S$1673,4,FALSE)</f>
        <v>#N/A</v>
      </c>
      <c r="H1425" s="377">
        <f>IFERROR(VLOOKUP($C1425,'Orçamento Base'!$D$11:$S$1673,6,FALSE),0)</f>
        <v>0</v>
      </c>
      <c r="I1425" s="208" t="e">
        <f>VLOOKUP($C1425,'Orçamento Base'!$D$11:$S$1673,5,FALSE)</f>
        <v>#N/A</v>
      </c>
      <c r="J1425" s="167" t="e">
        <f>IF(Comparativo!$E$6="Tabela Não Desonerada",VLOOKUP($C1425,'Orçamento Base'!$D$11:$S$1673,12,FALSE),VLOOKUP($C1425,#REF!,12,FALSE))</f>
        <v>#N/A</v>
      </c>
      <c r="K1425" s="167">
        <f>IFERROR(IF(Comparativo!$E$6="Tabela Não Desonerada",VLOOKUP($C1425,'Orçamento Base'!$D$11:$S$1673,16,FALSE),VLOOKUP($C1425,#REF!,16,FALSE)),0)</f>
        <v>0</v>
      </c>
      <c r="L1425" s="575" t="e">
        <f>IF(AND($D1425="COMPOSICAO_PROPRIA",'Orçamento Base'!$N1425="-"),"14,18%",IF(AND($D1425="MERCADO",'Orçamento Base'!$N1425="-"),"15,38%",IF(Comparativo!$E$6="Tabela Não Desonerada",VLOOKUP($C1425,'Orçamento Base'!$D$11:$S$1673,11,FALSE),VLOOKUP($C1425,#REF!,11,FALSE))))</f>
        <v>#N/A</v>
      </c>
      <c r="M1425" s="209">
        <f>IF(Comparativo!$E$6="Tabela Não Desonerada",Encargos!$F$44,Encargos!$D$44)</f>
        <v>1.1122000000000001</v>
      </c>
    </row>
    <row r="1426" spans="1:13">
      <c r="A1426" s="207">
        <f>'Identificação-TCE'!$A$13</f>
        <v>1</v>
      </c>
      <c r="B1426" s="168" t="e">
        <f>IF(AND(G1426&lt;&gt;"",H1426&gt;0,I1426&lt;&gt;"",J1426&lt;&gt;0,K1426&lt;&gt;0),COUNT($B$11:B1425)+1,"")</f>
        <v>#N/A</v>
      </c>
      <c r="C1426" s="207">
        <f>IF('Orçamento Base'!$M1425=0,0,'Orçamento Base'!$D1425)</f>
        <v>0</v>
      </c>
      <c r="D1426" s="212" t="e">
        <f>IF('Orçamento Base'!$F1425=Aux.!$G$11,"CONTRATACAO_PUBLICA",IF(VLOOKUP($C1426,'Orçamento Base'!$D$11:$G$2116,3,FALSE)="INDEXADO",VLOOKUP(VLOOKUP($C1425,'Orçamento Base'!$D$11:$G$2116,2,FALSE),'Index N_DESON.'!$A$9:$B$604,2),VLOOKUP($C1426,'Orçamento Base'!$D$11:$G$2116,3,FALSE)))</f>
        <v>#N/A</v>
      </c>
      <c r="E1426" s="208" t="e">
        <f>VLOOKUP($C1426,'Orçamento Base'!$D$11:$S$1673,2,FALSE)</f>
        <v>#N/A</v>
      </c>
      <c r="F1426" s="211">
        <f>Dados!$C$7</f>
        <v>44652</v>
      </c>
      <c r="G1426" s="226" t="e">
        <f>VLOOKUP($C1426,'Orçamento Base'!$D$11:$S$1673,4,FALSE)</f>
        <v>#N/A</v>
      </c>
      <c r="H1426" s="377">
        <f>IFERROR(VLOOKUP($C1426,'Orçamento Base'!$D$11:$S$1673,6,FALSE),0)</f>
        <v>0</v>
      </c>
      <c r="I1426" s="208" t="e">
        <f>VLOOKUP($C1426,'Orçamento Base'!$D$11:$S$1673,5,FALSE)</f>
        <v>#N/A</v>
      </c>
      <c r="J1426" s="167" t="e">
        <f>IF(Comparativo!$E$6="Tabela Não Desonerada",VLOOKUP($C1426,'Orçamento Base'!$D$11:$S$1673,12,FALSE),VLOOKUP($C1426,#REF!,12,FALSE))</f>
        <v>#N/A</v>
      </c>
      <c r="K1426" s="167">
        <f>IFERROR(IF(Comparativo!$E$6="Tabela Não Desonerada",VLOOKUP($C1426,'Orçamento Base'!$D$11:$S$1673,16,FALSE),VLOOKUP($C1426,#REF!,16,FALSE)),0)</f>
        <v>0</v>
      </c>
      <c r="L1426" s="575" t="e">
        <f>IF(AND($D1426="COMPOSICAO_PROPRIA",'Orçamento Base'!$N1426="-"),"14,18%",IF(AND($D1426="MERCADO",'Orçamento Base'!$N1426="-"),"15,38%",IF(Comparativo!$E$6="Tabela Não Desonerada",VLOOKUP($C1426,'Orçamento Base'!$D$11:$S$1673,11,FALSE),VLOOKUP($C1426,#REF!,11,FALSE))))</f>
        <v>#N/A</v>
      </c>
      <c r="M1426" s="209">
        <f>IF(Comparativo!$E$6="Tabela Não Desonerada",Encargos!$F$44,Encargos!$D$44)</f>
        <v>1.1122000000000001</v>
      </c>
    </row>
    <row r="1427" spans="1:13">
      <c r="A1427" s="207">
        <f>'Identificação-TCE'!$A$13</f>
        <v>1</v>
      </c>
      <c r="B1427" s="168" t="e">
        <f>IF(AND(G1427&lt;&gt;"",H1427&gt;0,I1427&lt;&gt;"",J1427&lt;&gt;0,K1427&lt;&gt;0),COUNT($B$11:B1426)+1,"")</f>
        <v>#N/A</v>
      </c>
      <c r="C1427" s="207">
        <f>IF('Orçamento Base'!$M1426=0,0,'Orçamento Base'!$D1426)</f>
        <v>0</v>
      </c>
      <c r="D1427" s="212" t="e">
        <f>IF('Orçamento Base'!$F1426=Aux.!$G$11,"CONTRATACAO_PUBLICA",IF(VLOOKUP($C1427,'Orçamento Base'!$D$11:$G$2116,3,FALSE)="INDEXADO",VLOOKUP(VLOOKUP($C1426,'Orçamento Base'!$D$11:$G$2116,2,FALSE),'Index N_DESON.'!$A$9:$B$604,2),VLOOKUP($C1427,'Orçamento Base'!$D$11:$G$2116,3,FALSE)))</f>
        <v>#N/A</v>
      </c>
      <c r="E1427" s="208" t="e">
        <f>VLOOKUP($C1427,'Orçamento Base'!$D$11:$S$1673,2,FALSE)</f>
        <v>#N/A</v>
      </c>
      <c r="F1427" s="211">
        <f>Dados!$C$7</f>
        <v>44652</v>
      </c>
      <c r="G1427" s="226" t="e">
        <f>VLOOKUP($C1427,'Orçamento Base'!$D$11:$S$1673,4,FALSE)</f>
        <v>#N/A</v>
      </c>
      <c r="H1427" s="377">
        <f>IFERROR(VLOOKUP($C1427,'Orçamento Base'!$D$11:$S$1673,6,FALSE),0)</f>
        <v>0</v>
      </c>
      <c r="I1427" s="208" t="e">
        <f>VLOOKUP($C1427,'Orçamento Base'!$D$11:$S$1673,5,FALSE)</f>
        <v>#N/A</v>
      </c>
      <c r="J1427" s="167" t="e">
        <f>IF(Comparativo!$E$6="Tabela Não Desonerada",VLOOKUP($C1427,'Orçamento Base'!$D$11:$S$1673,12,FALSE),VLOOKUP($C1427,#REF!,12,FALSE))</f>
        <v>#N/A</v>
      </c>
      <c r="K1427" s="167">
        <f>IFERROR(IF(Comparativo!$E$6="Tabela Não Desonerada",VLOOKUP($C1427,'Orçamento Base'!$D$11:$S$1673,16,FALSE),VLOOKUP($C1427,#REF!,16,FALSE)),0)</f>
        <v>0</v>
      </c>
      <c r="L1427" s="575" t="e">
        <f>IF(AND($D1427="COMPOSICAO_PROPRIA",'Orçamento Base'!$N1427="-"),"14,18%",IF(AND($D1427="MERCADO",'Orçamento Base'!$N1427="-"),"15,38%",IF(Comparativo!$E$6="Tabela Não Desonerada",VLOOKUP($C1427,'Orçamento Base'!$D$11:$S$1673,11,FALSE),VLOOKUP($C1427,#REF!,11,FALSE))))</f>
        <v>#N/A</v>
      </c>
      <c r="M1427" s="209">
        <f>IF(Comparativo!$E$6="Tabela Não Desonerada",Encargos!$F$44,Encargos!$D$44)</f>
        <v>1.1122000000000001</v>
      </c>
    </row>
    <row r="1428" spans="1:13">
      <c r="A1428" s="207">
        <f>'Identificação-TCE'!$A$13</f>
        <v>1</v>
      </c>
      <c r="B1428" s="168" t="e">
        <f>IF(AND(G1428&lt;&gt;"",H1428&gt;0,I1428&lt;&gt;"",J1428&lt;&gt;0,K1428&lt;&gt;0),COUNT($B$11:B1427)+1,"")</f>
        <v>#N/A</v>
      </c>
      <c r="C1428" s="207">
        <f>IF('Orçamento Base'!$M1427=0,0,'Orçamento Base'!$D1427)</f>
        <v>0</v>
      </c>
      <c r="D1428" s="212" t="e">
        <f>IF('Orçamento Base'!$F1427=Aux.!$G$11,"CONTRATACAO_PUBLICA",IF(VLOOKUP($C1428,'Orçamento Base'!$D$11:$G$2116,3,FALSE)="INDEXADO",VLOOKUP(VLOOKUP($C1427,'Orçamento Base'!$D$11:$G$2116,2,FALSE),'Index N_DESON.'!$A$9:$B$604,2),VLOOKUP($C1428,'Orçamento Base'!$D$11:$G$2116,3,FALSE)))</f>
        <v>#N/A</v>
      </c>
      <c r="E1428" s="208" t="e">
        <f>VLOOKUP($C1428,'Orçamento Base'!$D$11:$S$1673,2,FALSE)</f>
        <v>#N/A</v>
      </c>
      <c r="F1428" s="211">
        <f>Dados!$C$7</f>
        <v>44652</v>
      </c>
      <c r="G1428" s="226" t="e">
        <f>VLOOKUP($C1428,'Orçamento Base'!$D$11:$S$1673,4,FALSE)</f>
        <v>#N/A</v>
      </c>
      <c r="H1428" s="377">
        <f>IFERROR(VLOOKUP($C1428,'Orçamento Base'!$D$11:$S$1673,6,FALSE),0)</f>
        <v>0</v>
      </c>
      <c r="I1428" s="208" t="e">
        <f>VLOOKUP($C1428,'Orçamento Base'!$D$11:$S$1673,5,FALSE)</f>
        <v>#N/A</v>
      </c>
      <c r="J1428" s="167" t="e">
        <f>IF(Comparativo!$E$6="Tabela Não Desonerada",VLOOKUP($C1428,'Orçamento Base'!$D$11:$S$1673,12,FALSE),VLOOKUP($C1428,#REF!,12,FALSE))</f>
        <v>#N/A</v>
      </c>
      <c r="K1428" s="167">
        <f>IFERROR(IF(Comparativo!$E$6="Tabela Não Desonerada",VLOOKUP($C1428,'Orçamento Base'!$D$11:$S$1673,16,FALSE),VLOOKUP($C1428,#REF!,16,FALSE)),0)</f>
        <v>0</v>
      </c>
      <c r="L1428" s="575" t="e">
        <f>IF(AND($D1428="COMPOSICAO_PROPRIA",'Orçamento Base'!$N1428="-"),"14,18%",IF(AND($D1428="MERCADO",'Orçamento Base'!$N1428="-"),"15,38%",IF(Comparativo!$E$6="Tabela Não Desonerada",VLOOKUP($C1428,'Orçamento Base'!$D$11:$S$1673,11,FALSE),VLOOKUP($C1428,#REF!,11,FALSE))))</f>
        <v>#N/A</v>
      </c>
      <c r="M1428" s="209">
        <f>IF(Comparativo!$E$6="Tabela Não Desonerada",Encargos!$F$44,Encargos!$D$44)</f>
        <v>1.1122000000000001</v>
      </c>
    </row>
    <row r="1429" spans="1:13">
      <c r="A1429" s="207">
        <f>'Identificação-TCE'!$A$13</f>
        <v>1</v>
      </c>
      <c r="B1429" s="168" t="e">
        <f>IF(AND(G1429&lt;&gt;"",H1429&gt;0,I1429&lt;&gt;"",J1429&lt;&gt;0,K1429&lt;&gt;0),COUNT($B$11:B1428)+1,"")</f>
        <v>#N/A</v>
      </c>
      <c r="C1429" s="207">
        <f>IF('Orçamento Base'!$M1428=0,0,'Orçamento Base'!$D1428)</f>
        <v>0</v>
      </c>
      <c r="D1429" s="212" t="e">
        <f>IF('Orçamento Base'!$F1428=Aux.!$G$11,"CONTRATACAO_PUBLICA",IF(VLOOKUP($C1429,'Orçamento Base'!$D$11:$G$2116,3,FALSE)="INDEXADO",VLOOKUP(VLOOKUP($C1428,'Orçamento Base'!$D$11:$G$2116,2,FALSE),'Index N_DESON.'!$A$9:$B$604,2),VLOOKUP($C1429,'Orçamento Base'!$D$11:$G$2116,3,FALSE)))</f>
        <v>#N/A</v>
      </c>
      <c r="E1429" s="208" t="e">
        <f>VLOOKUP($C1429,'Orçamento Base'!$D$11:$S$1673,2,FALSE)</f>
        <v>#N/A</v>
      </c>
      <c r="F1429" s="211">
        <f>Dados!$C$7</f>
        <v>44652</v>
      </c>
      <c r="G1429" s="226" t="e">
        <f>VLOOKUP($C1429,'Orçamento Base'!$D$11:$S$1673,4,FALSE)</f>
        <v>#N/A</v>
      </c>
      <c r="H1429" s="377">
        <f>IFERROR(VLOOKUP($C1429,'Orçamento Base'!$D$11:$S$1673,6,FALSE),0)</f>
        <v>0</v>
      </c>
      <c r="I1429" s="208" t="e">
        <f>VLOOKUP($C1429,'Orçamento Base'!$D$11:$S$1673,5,FALSE)</f>
        <v>#N/A</v>
      </c>
      <c r="J1429" s="167" t="e">
        <f>IF(Comparativo!$E$6="Tabela Não Desonerada",VLOOKUP($C1429,'Orçamento Base'!$D$11:$S$1673,12,FALSE),VLOOKUP($C1429,#REF!,12,FALSE))</f>
        <v>#N/A</v>
      </c>
      <c r="K1429" s="167">
        <f>IFERROR(IF(Comparativo!$E$6="Tabela Não Desonerada",VLOOKUP($C1429,'Orçamento Base'!$D$11:$S$1673,16,FALSE),VLOOKUP($C1429,#REF!,16,FALSE)),0)</f>
        <v>0</v>
      </c>
      <c r="L1429" s="575" t="e">
        <f>IF(AND($D1429="COMPOSICAO_PROPRIA",'Orçamento Base'!$N1429="-"),"14,18%",IF(AND($D1429="MERCADO",'Orçamento Base'!$N1429="-"),"15,38%",IF(Comparativo!$E$6="Tabela Não Desonerada",VLOOKUP($C1429,'Orçamento Base'!$D$11:$S$1673,11,FALSE),VLOOKUP($C1429,#REF!,11,FALSE))))</f>
        <v>#N/A</v>
      </c>
      <c r="M1429" s="209">
        <f>IF(Comparativo!$E$6="Tabela Não Desonerada",Encargos!$F$44,Encargos!$D$44)</f>
        <v>1.1122000000000001</v>
      </c>
    </row>
    <row r="1430" spans="1:13">
      <c r="A1430" s="207">
        <f>'Identificação-TCE'!$A$13</f>
        <v>1</v>
      </c>
      <c r="B1430" s="168" t="e">
        <f>IF(AND(G1430&lt;&gt;"",H1430&gt;0,I1430&lt;&gt;"",J1430&lt;&gt;0,K1430&lt;&gt;0),COUNT($B$11:B1429)+1,"")</f>
        <v>#N/A</v>
      </c>
      <c r="C1430" s="207">
        <f>IF('Orçamento Base'!$M1429=0,0,'Orçamento Base'!$D1429)</f>
        <v>0</v>
      </c>
      <c r="D1430" s="212" t="e">
        <f>IF('Orçamento Base'!$F1429=Aux.!$G$11,"CONTRATACAO_PUBLICA",IF(VLOOKUP($C1430,'Orçamento Base'!$D$11:$G$2116,3,FALSE)="INDEXADO",VLOOKUP(VLOOKUP($C1429,'Orçamento Base'!$D$11:$G$2116,2,FALSE),'Index N_DESON.'!$A$9:$B$604,2),VLOOKUP($C1430,'Orçamento Base'!$D$11:$G$2116,3,FALSE)))</f>
        <v>#N/A</v>
      </c>
      <c r="E1430" s="208" t="e">
        <f>VLOOKUP($C1430,'Orçamento Base'!$D$11:$S$1673,2,FALSE)</f>
        <v>#N/A</v>
      </c>
      <c r="F1430" s="211">
        <f>Dados!$C$7</f>
        <v>44652</v>
      </c>
      <c r="G1430" s="226" t="e">
        <f>VLOOKUP($C1430,'Orçamento Base'!$D$11:$S$1673,4,FALSE)</f>
        <v>#N/A</v>
      </c>
      <c r="H1430" s="377">
        <f>IFERROR(VLOOKUP($C1430,'Orçamento Base'!$D$11:$S$1673,6,FALSE),0)</f>
        <v>0</v>
      </c>
      <c r="I1430" s="208" t="e">
        <f>VLOOKUP($C1430,'Orçamento Base'!$D$11:$S$1673,5,FALSE)</f>
        <v>#N/A</v>
      </c>
      <c r="J1430" s="167" t="e">
        <f>IF(Comparativo!$E$6="Tabela Não Desonerada",VLOOKUP($C1430,'Orçamento Base'!$D$11:$S$1673,12,FALSE),VLOOKUP($C1430,#REF!,12,FALSE))</f>
        <v>#N/A</v>
      </c>
      <c r="K1430" s="167">
        <f>IFERROR(IF(Comparativo!$E$6="Tabela Não Desonerada",VLOOKUP($C1430,'Orçamento Base'!$D$11:$S$1673,16,FALSE),VLOOKUP($C1430,#REF!,16,FALSE)),0)</f>
        <v>0</v>
      </c>
      <c r="L1430" s="575" t="e">
        <f>IF(AND($D1430="COMPOSICAO_PROPRIA",'Orçamento Base'!$N1430="-"),"14,18%",IF(AND($D1430="MERCADO",'Orçamento Base'!$N1430="-"),"15,38%",IF(Comparativo!$E$6="Tabela Não Desonerada",VLOOKUP($C1430,'Orçamento Base'!$D$11:$S$1673,11,FALSE),VLOOKUP($C1430,#REF!,11,FALSE))))</f>
        <v>#N/A</v>
      </c>
      <c r="M1430" s="209">
        <f>IF(Comparativo!$E$6="Tabela Não Desonerada",Encargos!$F$44,Encargos!$D$44)</f>
        <v>1.1122000000000001</v>
      </c>
    </row>
    <row r="1431" spans="1:13">
      <c r="A1431" s="207">
        <f>'Identificação-TCE'!$A$13</f>
        <v>1</v>
      </c>
      <c r="B1431" s="168" t="e">
        <f>IF(AND(G1431&lt;&gt;"",H1431&gt;0,I1431&lt;&gt;"",J1431&lt;&gt;0,K1431&lt;&gt;0),COUNT($B$11:B1430)+1,"")</f>
        <v>#N/A</v>
      </c>
      <c r="C1431" s="207">
        <f>IF('Orçamento Base'!$M1430=0,0,'Orçamento Base'!$D1430)</f>
        <v>0</v>
      </c>
      <c r="D1431" s="212" t="e">
        <f>IF('Orçamento Base'!$F1430=Aux.!$G$11,"CONTRATACAO_PUBLICA",IF(VLOOKUP($C1431,'Orçamento Base'!$D$11:$G$2116,3,FALSE)="INDEXADO",VLOOKUP(VLOOKUP($C1430,'Orçamento Base'!$D$11:$G$2116,2,FALSE),'Index N_DESON.'!$A$9:$B$604,2),VLOOKUP($C1431,'Orçamento Base'!$D$11:$G$2116,3,FALSE)))</f>
        <v>#N/A</v>
      </c>
      <c r="E1431" s="208" t="e">
        <f>VLOOKUP($C1431,'Orçamento Base'!$D$11:$S$1673,2,FALSE)</f>
        <v>#N/A</v>
      </c>
      <c r="F1431" s="211">
        <f>Dados!$C$7</f>
        <v>44652</v>
      </c>
      <c r="G1431" s="226" t="e">
        <f>VLOOKUP($C1431,'Orçamento Base'!$D$11:$S$1673,4,FALSE)</f>
        <v>#N/A</v>
      </c>
      <c r="H1431" s="377">
        <f>IFERROR(VLOOKUP($C1431,'Orçamento Base'!$D$11:$S$1673,6,FALSE),0)</f>
        <v>0</v>
      </c>
      <c r="I1431" s="208" t="e">
        <f>VLOOKUP($C1431,'Orçamento Base'!$D$11:$S$1673,5,FALSE)</f>
        <v>#N/A</v>
      </c>
      <c r="J1431" s="167" t="e">
        <f>IF(Comparativo!$E$6="Tabela Não Desonerada",VLOOKUP($C1431,'Orçamento Base'!$D$11:$S$1673,12,FALSE),VLOOKUP($C1431,#REF!,12,FALSE))</f>
        <v>#N/A</v>
      </c>
      <c r="K1431" s="167">
        <f>IFERROR(IF(Comparativo!$E$6="Tabela Não Desonerada",VLOOKUP($C1431,'Orçamento Base'!$D$11:$S$1673,16,FALSE),VLOOKUP($C1431,#REF!,16,FALSE)),0)</f>
        <v>0</v>
      </c>
      <c r="L1431" s="575" t="e">
        <f>IF(AND($D1431="COMPOSICAO_PROPRIA",'Orçamento Base'!$N1431="-"),"14,18%",IF(AND($D1431="MERCADO",'Orçamento Base'!$N1431="-"),"15,38%",IF(Comparativo!$E$6="Tabela Não Desonerada",VLOOKUP($C1431,'Orçamento Base'!$D$11:$S$1673,11,FALSE),VLOOKUP($C1431,#REF!,11,FALSE))))</f>
        <v>#N/A</v>
      </c>
      <c r="M1431" s="209">
        <f>IF(Comparativo!$E$6="Tabela Não Desonerada",Encargos!$F$44,Encargos!$D$44)</f>
        <v>1.1122000000000001</v>
      </c>
    </row>
    <row r="1432" spans="1:13">
      <c r="A1432" s="207">
        <f>'Identificação-TCE'!$A$13</f>
        <v>1</v>
      </c>
      <c r="B1432" s="168" t="e">
        <f>IF(AND(G1432&lt;&gt;"",H1432&gt;0,I1432&lt;&gt;"",J1432&lt;&gt;0,K1432&lt;&gt;0),COUNT($B$11:B1431)+1,"")</f>
        <v>#N/A</v>
      </c>
      <c r="C1432" s="207">
        <f>IF('Orçamento Base'!$M1431=0,0,'Orçamento Base'!$D1431)</f>
        <v>0</v>
      </c>
      <c r="D1432" s="212" t="e">
        <f>IF('Orçamento Base'!$F1431=Aux.!$G$11,"CONTRATACAO_PUBLICA",IF(VLOOKUP($C1432,'Orçamento Base'!$D$11:$G$2116,3,FALSE)="INDEXADO",VLOOKUP(VLOOKUP($C1431,'Orçamento Base'!$D$11:$G$2116,2,FALSE),'Index N_DESON.'!$A$9:$B$604,2),VLOOKUP($C1432,'Orçamento Base'!$D$11:$G$2116,3,FALSE)))</f>
        <v>#N/A</v>
      </c>
      <c r="E1432" s="208" t="e">
        <f>VLOOKUP($C1432,'Orçamento Base'!$D$11:$S$1673,2,FALSE)</f>
        <v>#N/A</v>
      </c>
      <c r="F1432" s="211">
        <f>Dados!$C$7</f>
        <v>44652</v>
      </c>
      <c r="G1432" s="226" t="e">
        <f>VLOOKUP($C1432,'Orçamento Base'!$D$11:$S$1673,4,FALSE)</f>
        <v>#N/A</v>
      </c>
      <c r="H1432" s="377">
        <f>IFERROR(VLOOKUP($C1432,'Orçamento Base'!$D$11:$S$1673,6,FALSE),0)</f>
        <v>0</v>
      </c>
      <c r="I1432" s="208" t="e">
        <f>VLOOKUP($C1432,'Orçamento Base'!$D$11:$S$1673,5,FALSE)</f>
        <v>#N/A</v>
      </c>
      <c r="J1432" s="167" t="e">
        <f>IF(Comparativo!$E$6="Tabela Não Desonerada",VLOOKUP($C1432,'Orçamento Base'!$D$11:$S$1673,12,FALSE),VLOOKUP($C1432,#REF!,12,FALSE))</f>
        <v>#N/A</v>
      </c>
      <c r="K1432" s="167">
        <f>IFERROR(IF(Comparativo!$E$6="Tabela Não Desonerada",VLOOKUP($C1432,'Orçamento Base'!$D$11:$S$1673,16,FALSE),VLOOKUP($C1432,#REF!,16,FALSE)),0)</f>
        <v>0</v>
      </c>
      <c r="L1432" s="575" t="e">
        <f>IF(AND($D1432="COMPOSICAO_PROPRIA",'Orçamento Base'!$N1432="-"),"14,18%",IF(AND($D1432="MERCADO",'Orçamento Base'!$N1432="-"),"15,38%",IF(Comparativo!$E$6="Tabela Não Desonerada",VLOOKUP($C1432,'Orçamento Base'!$D$11:$S$1673,11,FALSE),VLOOKUP($C1432,#REF!,11,FALSE))))</f>
        <v>#N/A</v>
      </c>
      <c r="M1432" s="209">
        <f>IF(Comparativo!$E$6="Tabela Não Desonerada",Encargos!$F$44,Encargos!$D$44)</f>
        <v>1.1122000000000001</v>
      </c>
    </row>
    <row r="1433" spans="1:13">
      <c r="A1433" s="207">
        <f>'Identificação-TCE'!$A$13</f>
        <v>1</v>
      </c>
      <c r="B1433" s="168" t="e">
        <f>IF(AND(G1433&lt;&gt;"",H1433&gt;0,I1433&lt;&gt;"",J1433&lt;&gt;0,K1433&lt;&gt;0),COUNT($B$11:B1432)+1,"")</f>
        <v>#N/A</v>
      </c>
      <c r="C1433" s="207">
        <f>IF('Orçamento Base'!$M1432=0,0,'Orçamento Base'!$D1432)</f>
        <v>0</v>
      </c>
      <c r="D1433" s="212" t="e">
        <f>IF('Orçamento Base'!$F1432=Aux.!$G$11,"CONTRATACAO_PUBLICA",IF(VLOOKUP($C1433,'Orçamento Base'!$D$11:$G$2116,3,FALSE)="INDEXADO",VLOOKUP(VLOOKUP($C1432,'Orçamento Base'!$D$11:$G$2116,2,FALSE),'Index N_DESON.'!$A$9:$B$604,2),VLOOKUP($C1433,'Orçamento Base'!$D$11:$G$2116,3,FALSE)))</f>
        <v>#N/A</v>
      </c>
      <c r="E1433" s="208" t="e">
        <f>VLOOKUP($C1433,'Orçamento Base'!$D$11:$S$1673,2,FALSE)</f>
        <v>#N/A</v>
      </c>
      <c r="F1433" s="211">
        <f>Dados!$C$7</f>
        <v>44652</v>
      </c>
      <c r="G1433" s="226" t="e">
        <f>VLOOKUP($C1433,'Orçamento Base'!$D$11:$S$1673,4,FALSE)</f>
        <v>#N/A</v>
      </c>
      <c r="H1433" s="377">
        <f>IFERROR(VLOOKUP($C1433,'Orçamento Base'!$D$11:$S$1673,6,FALSE),0)</f>
        <v>0</v>
      </c>
      <c r="I1433" s="208" t="e">
        <f>VLOOKUP($C1433,'Orçamento Base'!$D$11:$S$1673,5,FALSE)</f>
        <v>#N/A</v>
      </c>
      <c r="J1433" s="167" t="e">
        <f>IF(Comparativo!$E$6="Tabela Não Desonerada",VLOOKUP($C1433,'Orçamento Base'!$D$11:$S$1673,12,FALSE),VLOOKUP($C1433,#REF!,12,FALSE))</f>
        <v>#N/A</v>
      </c>
      <c r="K1433" s="167">
        <f>IFERROR(IF(Comparativo!$E$6="Tabela Não Desonerada",VLOOKUP($C1433,'Orçamento Base'!$D$11:$S$1673,16,FALSE),VLOOKUP($C1433,#REF!,16,FALSE)),0)</f>
        <v>0</v>
      </c>
      <c r="L1433" s="575" t="e">
        <f>IF(AND($D1433="COMPOSICAO_PROPRIA",'Orçamento Base'!$N1433="-"),"14,18%",IF(AND($D1433="MERCADO",'Orçamento Base'!$N1433="-"),"15,38%",IF(Comparativo!$E$6="Tabela Não Desonerada",VLOOKUP($C1433,'Orçamento Base'!$D$11:$S$1673,11,FALSE),VLOOKUP($C1433,#REF!,11,FALSE))))</f>
        <v>#N/A</v>
      </c>
      <c r="M1433" s="209">
        <f>IF(Comparativo!$E$6="Tabela Não Desonerada",Encargos!$F$44,Encargos!$D$44)</f>
        <v>1.1122000000000001</v>
      </c>
    </row>
    <row r="1434" spans="1:13">
      <c r="A1434" s="207">
        <f>'Identificação-TCE'!$A$13</f>
        <v>1</v>
      </c>
      <c r="B1434" s="168" t="e">
        <f>IF(AND(G1434&lt;&gt;"",H1434&gt;0,I1434&lt;&gt;"",J1434&lt;&gt;0,K1434&lt;&gt;0),COUNT($B$11:B1433)+1,"")</f>
        <v>#N/A</v>
      </c>
      <c r="C1434" s="207">
        <f>IF('Orçamento Base'!$M1433=0,0,'Orçamento Base'!$D1433)</f>
        <v>0</v>
      </c>
      <c r="D1434" s="212" t="e">
        <f>IF('Orçamento Base'!$F1433=Aux.!$G$11,"CONTRATACAO_PUBLICA",IF(VLOOKUP($C1434,'Orçamento Base'!$D$11:$G$2116,3,FALSE)="INDEXADO",VLOOKUP(VLOOKUP($C1433,'Orçamento Base'!$D$11:$G$2116,2,FALSE),'Index N_DESON.'!$A$9:$B$604,2),VLOOKUP($C1434,'Orçamento Base'!$D$11:$G$2116,3,FALSE)))</f>
        <v>#N/A</v>
      </c>
      <c r="E1434" s="208" t="e">
        <f>VLOOKUP($C1434,'Orçamento Base'!$D$11:$S$1673,2,FALSE)</f>
        <v>#N/A</v>
      </c>
      <c r="F1434" s="211">
        <f>Dados!$C$7</f>
        <v>44652</v>
      </c>
      <c r="G1434" s="226" t="e">
        <f>VLOOKUP($C1434,'Orçamento Base'!$D$11:$S$1673,4,FALSE)</f>
        <v>#N/A</v>
      </c>
      <c r="H1434" s="377">
        <f>IFERROR(VLOOKUP($C1434,'Orçamento Base'!$D$11:$S$1673,6,FALSE),0)</f>
        <v>0</v>
      </c>
      <c r="I1434" s="208" t="e">
        <f>VLOOKUP($C1434,'Orçamento Base'!$D$11:$S$1673,5,FALSE)</f>
        <v>#N/A</v>
      </c>
      <c r="J1434" s="167" t="e">
        <f>IF(Comparativo!$E$6="Tabela Não Desonerada",VLOOKUP($C1434,'Orçamento Base'!$D$11:$S$1673,12,FALSE),VLOOKUP($C1434,#REF!,12,FALSE))</f>
        <v>#N/A</v>
      </c>
      <c r="K1434" s="167">
        <f>IFERROR(IF(Comparativo!$E$6="Tabela Não Desonerada",VLOOKUP($C1434,'Orçamento Base'!$D$11:$S$1673,16,FALSE),VLOOKUP($C1434,#REF!,16,FALSE)),0)</f>
        <v>0</v>
      </c>
      <c r="L1434" s="575" t="e">
        <f>IF(AND($D1434="COMPOSICAO_PROPRIA",'Orçamento Base'!$N1434="-"),"14,18%",IF(AND($D1434="MERCADO",'Orçamento Base'!$N1434="-"),"15,38%",IF(Comparativo!$E$6="Tabela Não Desonerada",VLOOKUP($C1434,'Orçamento Base'!$D$11:$S$1673,11,FALSE),VLOOKUP($C1434,#REF!,11,FALSE))))</f>
        <v>#N/A</v>
      </c>
      <c r="M1434" s="209">
        <f>IF(Comparativo!$E$6="Tabela Não Desonerada",Encargos!$F$44,Encargos!$D$44)</f>
        <v>1.1122000000000001</v>
      </c>
    </row>
    <row r="1435" spans="1:13">
      <c r="A1435" s="207">
        <f>'Identificação-TCE'!$A$13</f>
        <v>1</v>
      </c>
      <c r="B1435" s="168" t="e">
        <f>IF(AND(G1435&lt;&gt;"",H1435&gt;0,I1435&lt;&gt;"",J1435&lt;&gt;0,K1435&lt;&gt;0),COUNT($B$11:B1434)+1,"")</f>
        <v>#N/A</v>
      </c>
      <c r="C1435" s="207">
        <f>IF('Orçamento Base'!$M1434=0,0,'Orçamento Base'!$D1434)</f>
        <v>0</v>
      </c>
      <c r="D1435" s="212" t="e">
        <f>IF('Orçamento Base'!$F1434=Aux.!$G$11,"CONTRATACAO_PUBLICA",IF(VLOOKUP($C1435,'Orçamento Base'!$D$11:$G$2116,3,FALSE)="INDEXADO",VLOOKUP(VLOOKUP($C1434,'Orçamento Base'!$D$11:$G$2116,2,FALSE),'Index N_DESON.'!$A$9:$B$604,2),VLOOKUP($C1435,'Orçamento Base'!$D$11:$G$2116,3,FALSE)))</f>
        <v>#N/A</v>
      </c>
      <c r="E1435" s="208" t="e">
        <f>VLOOKUP($C1435,'Orçamento Base'!$D$11:$S$1673,2,FALSE)</f>
        <v>#N/A</v>
      </c>
      <c r="F1435" s="211">
        <f>Dados!$C$7</f>
        <v>44652</v>
      </c>
      <c r="G1435" s="226" t="e">
        <f>VLOOKUP($C1435,'Orçamento Base'!$D$11:$S$1673,4,FALSE)</f>
        <v>#N/A</v>
      </c>
      <c r="H1435" s="377">
        <f>IFERROR(VLOOKUP($C1435,'Orçamento Base'!$D$11:$S$1673,6,FALSE),0)</f>
        <v>0</v>
      </c>
      <c r="I1435" s="208" t="e">
        <f>VLOOKUP($C1435,'Orçamento Base'!$D$11:$S$1673,5,FALSE)</f>
        <v>#N/A</v>
      </c>
      <c r="J1435" s="167" t="e">
        <f>IF(Comparativo!$E$6="Tabela Não Desonerada",VLOOKUP($C1435,'Orçamento Base'!$D$11:$S$1673,12,FALSE),VLOOKUP($C1435,#REF!,12,FALSE))</f>
        <v>#N/A</v>
      </c>
      <c r="K1435" s="167">
        <f>IFERROR(IF(Comparativo!$E$6="Tabela Não Desonerada",VLOOKUP($C1435,'Orçamento Base'!$D$11:$S$1673,16,FALSE),VLOOKUP($C1435,#REF!,16,FALSE)),0)</f>
        <v>0</v>
      </c>
      <c r="L1435" s="575" t="e">
        <f>IF(AND($D1435="COMPOSICAO_PROPRIA",'Orçamento Base'!$N1435="-"),"14,18%",IF(AND($D1435="MERCADO",'Orçamento Base'!$N1435="-"),"15,38%",IF(Comparativo!$E$6="Tabela Não Desonerada",VLOOKUP($C1435,'Orçamento Base'!$D$11:$S$1673,11,FALSE),VLOOKUP($C1435,#REF!,11,FALSE))))</f>
        <v>#N/A</v>
      </c>
      <c r="M1435" s="209">
        <f>IF(Comparativo!$E$6="Tabela Não Desonerada",Encargos!$F$44,Encargos!$D$44)</f>
        <v>1.1122000000000001</v>
      </c>
    </row>
    <row r="1436" spans="1:13">
      <c r="A1436" s="207">
        <f>'Identificação-TCE'!$A$13</f>
        <v>1</v>
      </c>
      <c r="B1436" s="168" t="e">
        <f>IF(AND(G1436&lt;&gt;"",H1436&gt;0,I1436&lt;&gt;"",J1436&lt;&gt;0,K1436&lt;&gt;0),COUNT($B$11:B1435)+1,"")</f>
        <v>#N/A</v>
      </c>
      <c r="C1436" s="207">
        <f>IF('Orçamento Base'!$M1435=0,0,'Orçamento Base'!$D1435)</f>
        <v>0</v>
      </c>
      <c r="D1436" s="212" t="e">
        <f>IF('Orçamento Base'!$F1435=Aux.!$G$11,"CONTRATACAO_PUBLICA",IF(VLOOKUP($C1436,'Orçamento Base'!$D$11:$G$2116,3,FALSE)="INDEXADO",VLOOKUP(VLOOKUP($C1435,'Orçamento Base'!$D$11:$G$2116,2,FALSE),'Index N_DESON.'!$A$9:$B$604,2),VLOOKUP($C1436,'Orçamento Base'!$D$11:$G$2116,3,FALSE)))</f>
        <v>#N/A</v>
      </c>
      <c r="E1436" s="208" t="e">
        <f>VLOOKUP($C1436,'Orçamento Base'!$D$11:$S$1673,2,FALSE)</f>
        <v>#N/A</v>
      </c>
      <c r="F1436" s="211">
        <f>Dados!$C$7</f>
        <v>44652</v>
      </c>
      <c r="G1436" s="226" t="e">
        <f>VLOOKUP($C1436,'Orçamento Base'!$D$11:$S$1673,4,FALSE)</f>
        <v>#N/A</v>
      </c>
      <c r="H1436" s="377">
        <f>IFERROR(VLOOKUP($C1436,'Orçamento Base'!$D$11:$S$1673,6,FALSE),0)</f>
        <v>0</v>
      </c>
      <c r="I1436" s="208" t="e">
        <f>VLOOKUP($C1436,'Orçamento Base'!$D$11:$S$1673,5,FALSE)</f>
        <v>#N/A</v>
      </c>
      <c r="J1436" s="167" t="e">
        <f>IF(Comparativo!$E$6="Tabela Não Desonerada",VLOOKUP($C1436,'Orçamento Base'!$D$11:$S$1673,12,FALSE),VLOOKUP($C1436,#REF!,12,FALSE))</f>
        <v>#N/A</v>
      </c>
      <c r="K1436" s="167">
        <f>IFERROR(IF(Comparativo!$E$6="Tabela Não Desonerada",VLOOKUP($C1436,'Orçamento Base'!$D$11:$S$1673,16,FALSE),VLOOKUP($C1436,#REF!,16,FALSE)),0)</f>
        <v>0</v>
      </c>
      <c r="L1436" s="575" t="e">
        <f>IF(AND($D1436="COMPOSICAO_PROPRIA",'Orçamento Base'!$N1436="-"),"14,18%",IF(AND($D1436="MERCADO",'Orçamento Base'!$N1436="-"),"15,38%",IF(Comparativo!$E$6="Tabela Não Desonerada",VLOOKUP($C1436,'Orçamento Base'!$D$11:$S$1673,11,FALSE),VLOOKUP($C1436,#REF!,11,FALSE))))</f>
        <v>#N/A</v>
      </c>
      <c r="M1436" s="209">
        <f>IF(Comparativo!$E$6="Tabela Não Desonerada",Encargos!$F$44,Encargos!$D$44)</f>
        <v>1.1122000000000001</v>
      </c>
    </row>
    <row r="1437" spans="1:13">
      <c r="A1437" s="207">
        <f>'Identificação-TCE'!$A$13</f>
        <v>1</v>
      </c>
      <c r="B1437" s="168" t="e">
        <f>IF(AND(G1437&lt;&gt;"",H1437&gt;0,I1437&lt;&gt;"",J1437&lt;&gt;0,K1437&lt;&gt;0),COUNT($B$11:B1436)+1,"")</f>
        <v>#N/A</v>
      </c>
      <c r="C1437" s="207">
        <f>IF('Orçamento Base'!$M1436=0,0,'Orçamento Base'!$D1436)</f>
        <v>0</v>
      </c>
      <c r="D1437" s="212" t="e">
        <f>IF('Orçamento Base'!$F1436=Aux.!$G$11,"CONTRATACAO_PUBLICA",IF(VLOOKUP($C1437,'Orçamento Base'!$D$11:$G$2116,3,FALSE)="INDEXADO",VLOOKUP(VLOOKUP($C1436,'Orçamento Base'!$D$11:$G$2116,2,FALSE),'Index N_DESON.'!$A$9:$B$604,2),VLOOKUP($C1437,'Orçamento Base'!$D$11:$G$2116,3,FALSE)))</f>
        <v>#N/A</v>
      </c>
      <c r="E1437" s="208" t="e">
        <f>VLOOKUP($C1437,'Orçamento Base'!$D$11:$S$1673,2,FALSE)</f>
        <v>#N/A</v>
      </c>
      <c r="F1437" s="211">
        <f>Dados!$C$7</f>
        <v>44652</v>
      </c>
      <c r="G1437" s="226" t="e">
        <f>VLOOKUP($C1437,'Orçamento Base'!$D$11:$S$1673,4,FALSE)</f>
        <v>#N/A</v>
      </c>
      <c r="H1437" s="377">
        <f>IFERROR(VLOOKUP($C1437,'Orçamento Base'!$D$11:$S$1673,6,FALSE),0)</f>
        <v>0</v>
      </c>
      <c r="I1437" s="208" t="e">
        <f>VLOOKUP($C1437,'Orçamento Base'!$D$11:$S$1673,5,FALSE)</f>
        <v>#N/A</v>
      </c>
      <c r="J1437" s="167" t="e">
        <f>IF(Comparativo!$E$6="Tabela Não Desonerada",VLOOKUP($C1437,'Orçamento Base'!$D$11:$S$1673,12,FALSE),VLOOKUP($C1437,#REF!,12,FALSE))</f>
        <v>#N/A</v>
      </c>
      <c r="K1437" s="167">
        <f>IFERROR(IF(Comparativo!$E$6="Tabela Não Desonerada",VLOOKUP($C1437,'Orçamento Base'!$D$11:$S$1673,16,FALSE),VLOOKUP($C1437,#REF!,16,FALSE)),0)</f>
        <v>0</v>
      </c>
      <c r="L1437" s="575" t="e">
        <f>IF(AND($D1437="COMPOSICAO_PROPRIA",'Orçamento Base'!$N1437="-"),"14,18%",IF(AND($D1437="MERCADO",'Orçamento Base'!$N1437="-"),"15,38%",IF(Comparativo!$E$6="Tabela Não Desonerada",VLOOKUP($C1437,'Orçamento Base'!$D$11:$S$1673,11,FALSE),VLOOKUP($C1437,#REF!,11,FALSE))))</f>
        <v>#N/A</v>
      </c>
      <c r="M1437" s="209">
        <f>IF(Comparativo!$E$6="Tabela Não Desonerada",Encargos!$F$44,Encargos!$D$44)</f>
        <v>1.1122000000000001</v>
      </c>
    </row>
    <row r="1438" spans="1:13">
      <c r="A1438" s="207">
        <f>'Identificação-TCE'!$A$13</f>
        <v>1</v>
      </c>
      <c r="B1438" s="168" t="e">
        <f>IF(AND(G1438&lt;&gt;"",H1438&gt;0,I1438&lt;&gt;"",J1438&lt;&gt;0,K1438&lt;&gt;0),COUNT($B$11:B1437)+1,"")</f>
        <v>#N/A</v>
      </c>
      <c r="C1438" s="207">
        <f>IF('Orçamento Base'!$M1437=0,0,'Orçamento Base'!$D1437)</f>
        <v>0</v>
      </c>
      <c r="D1438" s="212" t="e">
        <f>IF('Orçamento Base'!$F1437=Aux.!$G$11,"CONTRATACAO_PUBLICA",IF(VLOOKUP($C1438,'Orçamento Base'!$D$11:$G$2116,3,FALSE)="INDEXADO",VLOOKUP(VLOOKUP($C1437,'Orçamento Base'!$D$11:$G$2116,2,FALSE),'Index N_DESON.'!$A$9:$B$604,2),VLOOKUP($C1438,'Orçamento Base'!$D$11:$G$2116,3,FALSE)))</f>
        <v>#N/A</v>
      </c>
      <c r="E1438" s="208" t="e">
        <f>VLOOKUP($C1438,'Orçamento Base'!$D$11:$S$1673,2,FALSE)</f>
        <v>#N/A</v>
      </c>
      <c r="F1438" s="211">
        <f>Dados!$C$7</f>
        <v>44652</v>
      </c>
      <c r="G1438" s="226" t="e">
        <f>VLOOKUP($C1438,'Orçamento Base'!$D$11:$S$1673,4,FALSE)</f>
        <v>#N/A</v>
      </c>
      <c r="H1438" s="377">
        <f>IFERROR(VLOOKUP($C1438,'Orçamento Base'!$D$11:$S$1673,6,FALSE),0)</f>
        <v>0</v>
      </c>
      <c r="I1438" s="208" t="e">
        <f>VLOOKUP($C1438,'Orçamento Base'!$D$11:$S$1673,5,FALSE)</f>
        <v>#N/A</v>
      </c>
      <c r="J1438" s="167" t="e">
        <f>IF(Comparativo!$E$6="Tabela Não Desonerada",VLOOKUP($C1438,'Orçamento Base'!$D$11:$S$1673,12,FALSE),VLOOKUP($C1438,#REF!,12,FALSE))</f>
        <v>#N/A</v>
      </c>
      <c r="K1438" s="167">
        <f>IFERROR(IF(Comparativo!$E$6="Tabela Não Desonerada",VLOOKUP($C1438,'Orçamento Base'!$D$11:$S$1673,16,FALSE),VLOOKUP($C1438,#REF!,16,FALSE)),0)</f>
        <v>0</v>
      </c>
      <c r="L1438" s="575" t="e">
        <f>IF(AND($D1438="COMPOSICAO_PROPRIA",'Orçamento Base'!$N1438="-"),"14,18%",IF(AND($D1438="MERCADO",'Orçamento Base'!$N1438="-"),"15,38%",IF(Comparativo!$E$6="Tabela Não Desonerada",VLOOKUP($C1438,'Orçamento Base'!$D$11:$S$1673,11,FALSE),VLOOKUP($C1438,#REF!,11,FALSE))))</f>
        <v>#N/A</v>
      </c>
      <c r="M1438" s="209">
        <f>IF(Comparativo!$E$6="Tabela Não Desonerada",Encargos!$F$44,Encargos!$D$44)</f>
        <v>1.1122000000000001</v>
      </c>
    </row>
    <row r="1439" spans="1:13">
      <c r="A1439" s="207">
        <f>'Identificação-TCE'!$A$13</f>
        <v>1</v>
      </c>
      <c r="B1439" s="168" t="e">
        <f>IF(AND(G1439&lt;&gt;"",H1439&gt;0,I1439&lt;&gt;"",J1439&lt;&gt;0,K1439&lt;&gt;0),COUNT($B$11:B1438)+1,"")</f>
        <v>#N/A</v>
      </c>
      <c r="C1439" s="207">
        <f>IF('Orçamento Base'!$M1438=0,0,'Orçamento Base'!$D1438)</f>
        <v>0</v>
      </c>
      <c r="D1439" s="212" t="e">
        <f>IF('Orçamento Base'!$F1438=Aux.!$G$11,"CONTRATACAO_PUBLICA",IF(VLOOKUP($C1439,'Orçamento Base'!$D$11:$G$2116,3,FALSE)="INDEXADO",VLOOKUP(VLOOKUP($C1438,'Orçamento Base'!$D$11:$G$2116,2,FALSE),'Index N_DESON.'!$A$9:$B$604,2),VLOOKUP($C1439,'Orçamento Base'!$D$11:$G$2116,3,FALSE)))</f>
        <v>#N/A</v>
      </c>
      <c r="E1439" s="208" t="e">
        <f>VLOOKUP($C1439,'Orçamento Base'!$D$11:$S$1673,2,FALSE)</f>
        <v>#N/A</v>
      </c>
      <c r="F1439" s="211">
        <f>Dados!$C$7</f>
        <v>44652</v>
      </c>
      <c r="G1439" s="226" t="e">
        <f>VLOOKUP($C1439,'Orçamento Base'!$D$11:$S$1673,4,FALSE)</f>
        <v>#N/A</v>
      </c>
      <c r="H1439" s="377">
        <f>IFERROR(VLOOKUP($C1439,'Orçamento Base'!$D$11:$S$1673,6,FALSE),0)</f>
        <v>0</v>
      </c>
      <c r="I1439" s="208" t="e">
        <f>VLOOKUP($C1439,'Orçamento Base'!$D$11:$S$1673,5,FALSE)</f>
        <v>#N/A</v>
      </c>
      <c r="J1439" s="167" t="e">
        <f>IF(Comparativo!$E$6="Tabela Não Desonerada",VLOOKUP($C1439,'Orçamento Base'!$D$11:$S$1673,12,FALSE),VLOOKUP($C1439,#REF!,12,FALSE))</f>
        <v>#N/A</v>
      </c>
      <c r="K1439" s="167">
        <f>IFERROR(IF(Comparativo!$E$6="Tabela Não Desonerada",VLOOKUP($C1439,'Orçamento Base'!$D$11:$S$1673,16,FALSE),VLOOKUP($C1439,#REF!,16,FALSE)),0)</f>
        <v>0</v>
      </c>
      <c r="L1439" s="575" t="e">
        <f>IF(AND($D1439="COMPOSICAO_PROPRIA",'Orçamento Base'!$N1439="-"),"14,18%",IF(AND($D1439="MERCADO",'Orçamento Base'!$N1439="-"),"15,38%",IF(Comparativo!$E$6="Tabela Não Desonerada",VLOOKUP($C1439,'Orçamento Base'!$D$11:$S$1673,11,FALSE),VLOOKUP($C1439,#REF!,11,FALSE))))</f>
        <v>#N/A</v>
      </c>
      <c r="M1439" s="209">
        <f>IF(Comparativo!$E$6="Tabela Não Desonerada",Encargos!$F$44,Encargos!$D$44)</f>
        <v>1.1122000000000001</v>
      </c>
    </row>
    <row r="1440" spans="1:13">
      <c r="A1440" s="207">
        <f>'Identificação-TCE'!$A$13</f>
        <v>1</v>
      </c>
      <c r="B1440" s="168" t="e">
        <f>IF(AND(G1440&lt;&gt;"",H1440&gt;0,I1440&lt;&gt;"",J1440&lt;&gt;0,K1440&lt;&gt;0),COUNT($B$11:B1439)+1,"")</f>
        <v>#N/A</v>
      </c>
      <c r="C1440" s="207">
        <f>IF('Orçamento Base'!$M1439=0,0,'Orçamento Base'!$D1439)</f>
        <v>0</v>
      </c>
      <c r="D1440" s="212" t="e">
        <f>IF('Orçamento Base'!$F1439=Aux.!$G$11,"CONTRATACAO_PUBLICA",IF(VLOOKUP($C1440,'Orçamento Base'!$D$11:$G$2116,3,FALSE)="INDEXADO",VLOOKUP(VLOOKUP($C1439,'Orçamento Base'!$D$11:$G$2116,2,FALSE),'Index N_DESON.'!$A$9:$B$604,2),VLOOKUP($C1440,'Orçamento Base'!$D$11:$G$2116,3,FALSE)))</f>
        <v>#N/A</v>
      </c>
      <c r="E1440" s="208" t="e">
        <f>VLOOKUP($C1440,'Orçamento Base'!$D$11:$S$1673,2,FALSE)</f>
        <v>#N/A</v>
      </c>
      <c r="F1440" s="211">
        <f>Dados!$C$7</f>
        <v>44652</v>
      </c>
      <c r="G1440" s="226" t="e">
        <f>VLOOKUP($C1440,'Orçamento Base'!$D$11:$S$1673,4,FALSE)</f>
        <v>#N/A</v>
      </c>
      <c r="H1440" s="377">
        <f>IFERROR(VLOOKUP($C1440,'Orçamento Base'!$D$11:$S$1673,6,FALSE),0)</f>
        <v>0</v>
      </c>
      <c r="I1440" s="208" t="e">
        <f>VLOOKUP($C1440,'Orçamento Base'!$D$11:$S$1673,5,FALSE)</f>
        <v>#N/A</v>
      </c>
      <c r="J1440" s="167" t="e">
        <f>IF(Comparativo!$E$6="Tabela Não Desonerada",VLOOKUP($C1440,'Orçamento Base'!$D$11:$S$1673,12,FALSE),VLOOKUP($C1440,#REF!,12,FALSE))</f>
        <v>#N/A</v>
      </c>
      <c r="K1440" s="167">
        <f>IFERROR(IF(Comparativo!$E$6="Tabela Não Desonerada",VLOOKUP($C1440,'Orçamento Base'!$D$11:$S$1673,16,FALSE),VLOOKUP($C1440,#REF!,16,FALSE)),0)</f>
        <v>0</v>
      </c>
      <c r="L1440" s="575" t="e">
        <f>IF(AND($D1440="COMPOSICAO_PROPRIA",'Orçamento Base'!$N1440="-"),"14,18%",IF(AND($D1440="MERCADO",'Orçamento Base'!$N1440="-"),"15,38%",IF(Comparativo!$E$6="Tabela Não Desonerada",VLOOKUP($C1440,'Orçamento Base'!$D$11:$S$1673,11,FALSE),VLOOKUP($C1440,#REF!,11,FALSE))))</f>
        <v>#N/A</v>
      </c>
      <c r="M1440" s="209">
        <f>IF(Comparativo!$E$6="Tabela Não Desonerada",Encargos!$F$44,Encargos!$D$44)</f>
        <v>1.1122000000000001</v>
      </c>
    </row>
    <row r="1441" spans="1:13">
      <c r="A1441" s="207">
        <f>'Identificação-TCE'!$A$13</f>
        <v>1</v>
      </c>
      <c r="B1441" s="168" t="e">
        <f>IF(AND(G1441&lt;&gt;"",H1441&gt;0,I1441&lt;&gt;"",J1441&lt;&gt;0,K1441&lt;&gt;0),COUNT($B$11:B1440)+1,"")</f>
        <v>#N/A</v>
      </c>
      <c r="C1441" s="207">
        <f>IF('Orçamento Base'!$M1440=0,0,'Orçamento Base'!$D1440)</f>
        <v>0</v>
      </c>
      <c r="D1441" s="212" t="e">
        <f>IF('Orçamento Base'!$F1440=Aux.!$G$11,"CONTRATACAO_PUBLICA",IF(VLOOKUP($C1441,'Orçamento Base'!$D$11:$G$2116,3,FALSE)="INDEXADO",VLOOKUP(VLOOKUP($C1440,'Orçamento Base'!$D$11:$G$2116,2,FALSE),'Index N_DESON.'!$A$9:$B$604,2),VLOOKUP($C1441,'Orçamento Base'!$D$11:$G$2116,3,FALSE)))</f>
        <v>#N/A</v>
      </c>
      <c r="E1441" s="208" t="e">
        <f>VLOOKUP($C1441,'Orçamento Base'!$D$11:$S$1673,2,FALSE)</f>
        <v>#N/A</v>
      </c>
      <c r="F1441" s="211">
        <f>Dados!$C$7</f>
        <v>44652</v>
      </c>
      <c r="G1441" s="226" t="e">
        <f>VLOOKUP($C1441,'Orçamento Base'!$D$11:$S$1673,4,FALSE)</f>
        <v>#N/A</v>
      </c>
      <c r="H1441" s="377">
        <f>IFERROR(VLOOKUP($C1441,'Orçamento Base'!$D$11:$S$1673,6,FALSE),0)</f>
        <v>0</v>
      </c>
      <c r="I1441" s="208" t="e">
        <f>VLOOKUP($C1441,'Orçamento Base'!$D$11:$S$1673,5,FALSE)</f>
        <v>#N/A</v>
      </c>
      <c r="J1441" s="167" t="e">
        <f>IF(Comparativo!$E$6="Tabela Não Desonerada",VLOOKUP($C1441,'Orçamento Base'!$D$11:$S$1673,12,FALSE),VLOOKUP($C1441,#REF!,12,FALSE))</f>
        <v>#N/A</v>
      </c>
      <c r="K1441" s="167">
        <f>IFERROR(IF(Comparativo!$E$6="Tabela Não Desonerada",VLOOKUP($C1441,'Orçamento Base'!$D$11:$S$1673,16,FALSE),VLOOKUP($C1441,#REF!,16,FALSE)),0)</f>
        <v>0</v>
      </c>
      <c r="L1441" s="575" t="e">
        <f>IF(AND($D1441="COMPOSICAO_PROPRIA",'Orçamento Base'!$N1441="-"),"14,18%",IF(AND($D1441="MERCADO",'Orçamento Base'!$N1441="-"),"15,38%",IF(Comparativo!$E$6="Tabela Não Desonerada",VLOOKUP($C1441,'Orçamento Base'!$D$11:$S$1673,11,FALSE),VLOOKUP($C1441,#REF!,11,FALSE))))</f>
        <v>#N/A</v>
      </c>
      <c r="M1441" s="209">
        <f>IF(Comparativo!$E$6="Tabela Não Desonerada",Encargos!$F$44,Encargos!$D$44)</f>
        <v>1.1122000000000001</v>
      </c>
    </row>
    <row r="1442" spans="1:13">
      <c r="A1442" s="207">
        <f>'Identificação-TCE'!$A$13</f>
        <v>1</v>
      </c>
      <c r="B1442" s="168" t="e">
        <f>IF(AND(G1442&lt;&gt;"",H1442&gt;0,I1442&lt;&gt;"",J1442&lt;&gt;0,K1442&lt;&gt;0),COUNT($B$11:B1441)+1,"")</f>
        <v>#N/A</v>
      </c>
      <c r="C1442" s="207">
        <f>IF('Orçamento Base'!$M1441=0,0,'Orçamento Base'!$D1441)</f>
        <v>0</v>
      </c>
      <c r="D1442" s="212" t="e">
        <f>IF('Orçamento Base'!$F1441=Aux.!$G$11,"CONTRATACAO_PUBLICA",IF(VLOOKUP($C1442,'Orçamento Base'!$D$11:$G$2116,3,FALSE)="INDEXADO",VLOOKUP(VLOOKUP($C1441,'Orçamento Base'!$D$11:$G$2116,2,FALSE),'Index N_DESON.'!$A$9:$B$604,2),VLOOKUP($C1442,'Orçamento Base'!$D$11:$G$2116,3,FALSE)))</f>
        <v>#N/A</v>
      </c>
      <c r="E1442" s="208" t="e">
        <f>VLOOKUP($C1442,'Orçamento Base'!$D$11:$S$1673,2,FALSE)</f>
        <v>#N/A</v>
      </c>
      <c r="F1442" s="211">
        <f>Dados!$C$7</f>
        <v>44652</v>
      </c>
      <c r="G1442" s="226" t="e">
        <f>VLOOKUP($C1442,'Orçamento Base'!$D$11:$S$1673,4,FALSE)</f>
        <v>#N/A</v>
      </c>
      <c r="H1442" s="377">
        <f>IFERROR(VLOOKUP($C1442,'Orçamento Base'!$D$11:$S$1673,6,FALSE),0)</f>
        <v>0</v>
      </c>
      <c r="I1442" s="208" t="e">
        <f>VLOOKUP($C1442,'Orçamento Base'!$D$11:$S$1673,5,FALSE)</f>
        <v>#N/A</v>
      </c>
      <c r="J1442" s="167" t="e">
        <f>IF(Comparativo!$E$6="Tabela Não Desonerada",VLOOKUP($C1442,'Orçamento Base'!$D$11:$S$1673,12,FALSE),VLOOKUP($C1442,#REF!,12,FALSE))</f>
        <v>#N/A</v>
      </c>
      <c r="K1442" s="167">
        <f>IFERROR(IF(Comparativo!$E$6="Tabela Não Desonerada",VLOOKUP($C1442,'Orçamento Base'!$D$11:$S$1673,16,FALSE),VLOOKUP($C1442,#REF!,16,FALSE)),0)</f>
        <v>0</v>
      </c>
      <c r="L1442" s="575" t="e">
        <f>IF(AND($D1442="COMPOSICAO_PROPRIA",'Orçamento Base'!$N1442="-"),"14,18%",IF(AND($D1442="MERCADO",'Orçamento Base'!$N1442="-"),"15,38%",IF(Comparativo!$E$6="Tabela Não Desonerada",VLOOKUP($C1442,'Orçamento Base'!$D$11:$S$1673,11,FALSE),VLOOKUP($C1442,#REF!,11,FALSE))))</f>
        <v>#N/A</v>
      </c>
      <c r="M1442" s="209">
        <f>IF(Comparativo!$E$6="Tabela Não Desonerada",Encargos!$F$44,Encargos!$D$44)</f>
        <v>1.1122000000000001</v>
      </c>
    </row>
    <row r="1443" spans="1:13">
      <c r="A1443" s="207">
        <f>'Identificação-TCE'!$A$13</f>
        <v>1</v>
      </c>
      <c r="B1443" s="168" t="e">
        <f>IF(AND(G1443&lt;&gt;"",H1443&gt;0,I1443&lt;&gt;"",J1443&lt;&gt;0,K1443&lt;&gt;0),COUNT($B$11:B1442)+1,"")</f>
        <v>#N/A</v>
      </c>
      <c r="C1443" s="207">
        <f>IF('Orçamento Base'!$M1442=0,0,'Orçamento Base'!$D1442)</f>
        <v>0</v>
      </c>
      <c r="D1443" s="212" t="e">
        <f>IF('Orçamento Base'!$F1442=Aux.!$G$11,"CONTRATACAO_PUBLICA",IF(VLOOKUP($C1443,'Orçamento Base'!$D$11:$G$2116,3,FALSE)="INDEXADO",VLOOKUP(VLOOKUP($C1442,'Orçamento Base'!$D$11:$G$2116,2,FALSE),'Index N_DESON.'!$A$9:$B$604,2),VLOOKUP($C1443,'Orçamento Base'!$D$11:$G$2116,3,FALSE)))</f>
        <v>#N/A</v>
      </c>
      <c r="E1443" s="208" t="e">
        <f>VLOOKUP($C1443,'Orçamento Base'!$D$11:$S$1673,2,FALSE)</f>
        <v>#N/A</v>
      </c>
      <c r="F1443" s="211">
        <f>Dados!$C$7</f>
        <v>44652</v>
      </c>
      <c r="G1443" s="226" t="e">
        <f>VLOOKUP($C1443,'Orçamento Base'!$D$11:$S$1673,4,FALSE)</f>
        <v>#N/A</v>
      </c>
      <c r="H1443" s="377">
        <f>IFERROR(VLOOKUP($C1443,'Orçamento Base'!$D$11:$S$1673,6,FALSE),0)</f>
        <v>0</v>
      </c>
      <c r="I1443" s="208" t="e">
        <f>VLOOKUP($C1443,'Orçamento Base'!$D$11:$S$1673,5,FALSE)</f>
        <v>#N/A</v>
      </c>
      <c r="J1443" s="167" t="e">
        <f>IF(Comparativo!$E$6="Tabela Não Desonerada",VLOOKUP($C1443,'Orçamento Base'!$D$11:$S$1673,12,FALSE),VLOOKUP($C1443,#REF!,12,FALSE))</f>
        <v>#N/A</v>
      </c>
      <c r="K1443" s="167">
        <f>IFERROR(IF(Comparativo!$E$6="Tabela Não Desonerada",VLOOKUP($C1443,'Orçamento Base'!$D$11:$S$1673,16,FALSE),VLOOKUP($C1443,#REF!,16,FALSE)),0)</f>
        <v>0</v>
      </c>
      <c r="L1443" s="575" t="e">
        <f>IF(AND($D1443="COMPOSICAO_PROPRIA",'Orçamento Base'!$N1443="-"),"14,18%",IF(AND($D1443="MERCADO",'Orçamento Base'!$N1443="-"),"15,38%",IF(Comparativo!$E$6="Tabela Não Desonerada",VLOOKUP($C1443,'Orçamento Base'!$D$11:$S$1673,11,FALSE),VLOOKUP($C1443,#REF!,11,FALSE))))</f>
        <v>#N/A</v>
      </c>
      <c r="M1443" s="209">
        <f>IF(Comparativo!$E$6="Tabela Não Desonerada",Encargos!$F$44,Encargos!$D$44)</f>
        <v>1.1122000000000001</v>
      </c>
    </row>
    <row r="1444" spans="1:13">
      <c r="A1444" s="207">
        <f>'Identificação-TCE'!$A$13</f>
        <v>1</v>
      </c>
      <c r="B1444" s="168" t="e">
        <f>IF(AND(G1444&lt;&gt;"",H1444&gt;0,I1444&lt;&gt;"",J1444&lt;&gt;0,K1444&lt;&gt;0),COUNT($B$11:B1443)+1,"")</f>
        <v>#N/A</v>
      </c>
      <c r="C1444" s="207">
        <f>IF('Orçamento Base'!$M1443=0,0,'Orçamento Base'!$D1443)</f>
        <v>0</v>
      </c>
      <c r="D1444" s="212" t="e">
        <f>IF('Orçamento Base'!$F1443=Aux.!$G$11,"CONTRATACAO_PUBLICA",IF(VLOOKUP($C1444,'Orçamento Base'!$D$11:$G$2116,3,FALSE)="INDEXADO",VLOOKUP(VLOOKUP($C1443,'Orçamento Base'!$D$11:$G$2116,2,FALSE),'Index N_DESON.'!$A$9:$B$604,2),VLOOKUP($C1444,'Orçamento Base'!$D$11:$G$2116,3,FALSE)))</f>
        <v>#N/A</v>
      </c>
      <c r="E1444" s="208" t="e">
        <f>VLOOKUP($C1444,'Orçamento Base'!$D$11:$S$1673,2,FALSE)</f>
        <v>#N/A</v>
      </c>
      <c r="F1444" s="211">
        <f>Dados!$C$7</f>
        <v>44652</v>
      </c>
      <c r="G1444" s="226" t="e">
        <f>VLOOKUP($C1444,'Orçamento Base'!$D$11:$S$1673,4,FALSE)</f>
        <v>#N/A</v>
      </c>
      <c r="H1444" s="377">
        <f>IFERROR(VLOOKUP($C1444,'Orçamento Base'!$D$11:$S$1673,6,FALSE),0)</f>
        <v>0</v>
      </c>
      <c r="I1444" s="208" t="e">
        <f>VLOOKUP($C1444,'Orçamento Base'!$D$11:$S$1673,5,FALSE)</f>
        <v>#N/A</v>
      </c>
      <c r="J1444" s="167" t="e">
        <f>IF(Comparativo!$E$6="Tabela Não Desonerada",VLOOKUP($C1444,'Orçamento Base'!$D$11:$S$1673,12,FALSE),VLOOKUP($C1444,#REF!,12,FALSE))</f>
        <v>#N/A</v>
      </c>
      <c r="K1444" s="167">
        <f>IFERROR(IF(Comparativo!$E$6="Tabela Não Desonerada",VLOOKUP($C1444,'Orçamento Base'!$D$11:$S$1673,16,FALSE),VLOOKUP($C1444,#REF!,16,FALSE)),0)</f>
        <v>0</v>
      </c>
      <c r="L1444" s="575" t="e">
        <f>IF(AND($D1444="COMPOSICAO_PROPRIA",'Orçamento Base'!$N1444="-"),"14,18%",IF(AND($D1444="MERCADO",'Orçamento Base'!$N1444="-"),"15,38%",IF(Comparativo!$E$6="Tabela Não Desonerada",VLOOKUP($C1444,'Orçamento Base'!$D$11:$S$1673,11,FALSE),VLOOKUP($C1444,#REF!,11,FALSE))))</f>
        <v>#N/A</v>
      </c>
      <c r="M1444" s="209">
        <f>IF(Comparativo!$E$6="Tabela Não Desonerada",Encargos!$F$44,Encargos!$D$44)</f>
        <v>1.1122000000000001</v>
      </c>
    </row>
    <row r="1445" spans="1:13">
      <c r="A1445" s="207">
        <f>'Identificação-TCE'!$A$13</f>
        <v>1</v>
      </c>
      <c r="B1445" s="168" t="e">
        <f>IF(AND(G1445&lt;&gt;"",H1445&gt;0,I1445&lt;&gt;"",J1445&lt;&gt;0,K1445&lt;&gt;0),COUNT($B$11:B1444)+1,"")</f>
        <v>#N/A</v>
      </c>
      <c r="C1445" s="207">
        <f>IF('Orçamento Base'!$M1444=0,0,'Orçamento Base'!$D1444)</f>
        <v>0</v>
      </c>
      <c r="D1445" s="212" t="e">
        <f>IF('Orçamento Base'!$F1444=Aux.!$G$11,"CONTRATACAO_PUBLICA",IF(VLOOKUP($C1445,'Orçamento Base'!$D$11:$G$2116,3,FALSE)="INDEXADO",VLOOKUP(VLOOKUP($C1444,'Orçamento Base'!$D$11:$G$2116,2,FALSE),'Index N_DESON.'!$A$9:$B$604,2),VLOOKUP($C1445,'Orçamento Base'!$D$11:$G$2116,3,FALSE)))</f>
        <v>#N/A</v>
      </c>
      <c r="E1445" s="208" t="e">
        <f>VLOOKUP($C1445,'Orçamento Base'!$D$11:$S$1673,2,FALSE)</f>
        <v>#N/A</v>
      </c>
      <c r="F1445" s="211">
        <f>Dados!$C$7</f>
        <v>44652</v>
      </c>
      <c r="G1445" s="226" t="e">
        <f>VLOOKUP($C1445,'Orçamento Base'!$D$11:$S$1673,4,FALSE)</f>
        <v>#N/A</v>
      </c>
      <c r="H1445" s="377">
        <f>IFERROR(VLOOKUP($C1445,'Orçamento Base'!$D$11:$S$1673,6,FALSE),0)</f>
        <v>0</v>
      </c>
      <c r="I1445" s="208" t="e">
        <f>VLOOKUP($C1445,'Orçamento Base'!$D$11:$S$1673,5,FALSE)</f>
        <v>#N/A</v>
      </c>
      <c r="J1445" s="167" t="e">
        <f>IF(Comparativo!$E$6="Tabela Não Desonerada",VLOOKUP($C1445,'Orçamento Base'!$D$11:$S$1673,12,FALSE),VLOOKUP($C1445,#REF!,12,FALSE))</f>
        <v>#N/A</v>
      </c>
      <c r="K1445" s="167">
        <f>IFERROR(IF(Comparativo!$E$6="Tabela Não Desonerada",VLOOKUP($C1445,'Orçamento Base'!$D$11:$S$1673,16,FALSE),VLOOKUP($C1445,#REF!,16,FALSE)),0)</f>
        <v>0</v>
      </c>
      <c r="L1445" s="575" t="e">
        <f>IF(AND($D1445="COMPOSICAO_PROPRIA",'Orçamento Base'!$N1445="-"),"14,18%",IF(AND($D1445="MERCADO",'Orçamento Base'!$N1445="-"),"15,38%",IF(Comparativo!$E$6="Tabela Não Desonerada",VLOOKUP($C1445,'Orçamento Base'!$D$11:$S$1673,11,FALSE),VLOOKUP($C1445,#REF!,11,FALSE))))</f>
        <v>#N/A</v>
      </c>
      <c r="M1445" s="209">
        <f>IF(Comparativo!$E$6="Tabela Não Desonerada",Encargos!$F$44,Encargos!$D$44)</f>
        <v>1.1122000000000001</v>
      </c>
    </row>
    <row r="1446" spans="1:13">
      <c r="A1446" s="207">
        <f>'Identificação-TCE'!$A$13</f>
        <v>1</v>
      </c>
      <c r="B1446" s="168" t="e">
        <f>IF(AND(G1446&lt;&gt;"",H1446&gt;0,I1446&lt;&gt;"",J1446&lt;&gt;0,K1446&lt;&gt;0),COUNT($B$11:B1445)+1,"")</f>
        <v>#N/A</v>
      </c>
      <c r="C1446" s="207">
        <f>IF('Orçamento Base'!$M1445=0,0,'Orçamento Base'!$D1445)</f>
        <v>0</v>
      </c>
      <c r="D1446" s="212" t="e">
        <f>IF('Orçamento Base'!$F1445=Aux.!$G$11,"CONTRATACAO_PUBLICA",IF(VLOOKUP($C1446,'Orçamento Base'!$D$11:$G$2116,3,FALSE)="INDEXADO",VLOOKUP(VLOOKUP($C1445,'Orçamento Base'!$D$11:$G$2116,2,FALSE),'Index N_DESON.'!$A$9:$B$604,2),VLOOKUP($C1446,'Orçamento Base'!$D$11:$G$2116,3,FALSE)))</f>
        <v>#N/A</v>
      </c>
      <c r="E1446" s="208" t="e">
        <f>VLOOKUP($C1446,'Orçamento Base'!$D$11:$S$1673,2,FALSE)</f>
        <v>#N/A</v>
      </c>
      <c r="F1446" s="211">
        <f>Dados!$C$7</f>
        <v>44652</v>
      </c>
      <c r="G1446" s="226" t="e">
        <f>VLOOKUP($C1446,'Orçamento Base'!$D$11:$S$1673,4,FALSE)</f>
        <v>#N/A</v>
      </c>
      <c r="H1446" s="377">
        <f>IFERROR(VLOOKUP($C1446,'Orçamento Base'!$D$11:$S$1673,6,FALSE),0)</f>
        <v>0</v>
      </c>
      <c r="I1446" s="208" t="e">
        <f>VLOOKUP($C1446,'Orçamento Base'!$D$11:$S$1673,5,FALSE)</f>
        <v>#N/A</v>
      </c>
      <c r="J1446" s="167" t="e">
        <f>IF(Comparativo!$E$6="Tabela Não Desonerada",VLOOKUP($C1446,'Orçamento Base'!$D$11:$S$1673,12,FALSE),VLOOKUP($C1446,#REF!,12,FALSE))</f>
        <v>#N/A</v>
      </c>
      <c r="K1446" s="167">
        <f>IFERROR(IF(Comparativo!$E$6="Tabela Não Desonerada",VLOOKUP($C1446,'Orçamento Base'!$D$11:$S$1673,16,FALSE),VLOOKUP($C1446,#REF!,16,FALSE)),0)</f>
        <v>0</v>
      </c>
      <c r="L1446" s="575" t="e">
        <f>IF(AND($D1446="COMPOSICAO_PROPRIA",'Orçamento Base'!$N1446="-"),"14,18%",IF(AND($D1446="MERCADO",'Orçamento Base'!$N1446="-"),"15,38%",IF(Comparativo!$E$6="Tabela Não Desonerada",VLOOKUP($C1446,'Orçamento Base'!$D$11:$S$1673,11,FALSE),VLOOKUP($C1446,#REF!,11,FALSE))))</f>
        <v>#N/A</v>
      </c>
      <c r="M1446" s="209">
        <f>IF(Comparativo!$E$6="Tabela Não Desonerada",Encargos!$F$44,Encargos!$D$44)</f>
        <v>1.1122000000000001</v>
      </c>
    </row>
    <row r="1447" spans="1:13">
      <c r="A1447" s="207">
        <f>'Identificação-TCE'!$A$13</f>
        <v>1</v>
      </c>
      <c r="B1447" s="168" t="e">
        <f>IF(AND(G1447&lt;&gt;"",H1447&gt;0,I1447&lt;&gt;"",J1447&lt;&gt;0,K1447&lt;&gt;0),COUNT($B$11:B1446)+1,"")</f>
        <v>#N/A</v>
      </c>
      <c r="C1447" s="207">
        <f>IF('Orçamento Base'!$M1446=0,0,'Orçamento Base'!$D1446)</f>
        <v>0</v>
      </c>
      <c r="D1447" s="212" t="e">
        <f>IF('Orçamento Base'!$F1446=Aux.!$G$11,"CONTRATACAO_PUBLICA",IF(VLOOKUP($C1447,'Orçamento Base'!$D$11:$G$2116,3,FALSE)="INDEXADO",VLOOKUP(VLOOKUP($C1446,'Orçamento Base'!$D$11:$G$2116,2,FALSE),'Index N_DESON.'!$A$9:$B$604,2),VLOOKUP($C1447,'Orçamento Base'!$D$11:$G$2116,3,FALSE)))</f>
        <v>#N/A</v>
      </c>
      <c r="E1447" s="208" t="e">
        <f>VLOOKUP($C1447,'Orçamento Base'!$D$11:$S$1673,2,FALSE)</f>
        <v>#N/A</v>
      </c>
      <c r="F1447" s="211">
        <f>Dados!$C$7</f>
        <v>44652</v>
      </c>
      <c r="G1447" s="226" t="e">
        <f>VLOOKUP($C1447,'Orçamento Base'!$D$11:$S$1673,4,FALSE)</f>
        <v>#N/A</v>
      </c>
      <c r="H1447" s="377">
        <f>IFERROR(VLOOKUP($C1447,'Orçamento Base'!$D$11:$S$1673,6,FALSE),0)</f>
        <v>0</v>
      </c>
      <c r="I1447" s="208" t="e">
        <f>VLOOKUP($C1447,'Orçamento Base'!$D$11:$S$1673,5,FALSE)</f>
        <v>#N/A</v>
      </c>
      <c r="J1447" s="167" t="e">
        <f>IF(Comparativo!$E$6="Tabela Não Desonerada",VLOOKUP($C1447,'Orçamento Base'!$D$11:$S$1673,12,FALSE),VLOOKUP($C1447,#REF!,12,FALSE))</f>
        <v>#N/A</v>
      </c>
      <c r="K1447" s="167">
        <f>IFERROR(IF(Comparativo!$E$6="Tabela Não Desonerada",VLOOKUP($C1447,'Orçamento Base'!$D$11:$S$1673,16,FALSE),VLOOKUP($C1447,#REF!,16,FALSE)),0)</f>
        <v>0</v>
      </c>
      <c r="L1447" s="575" t="e">
        <f>IF(AND($D1447="COMPOSICAO_PROPRIA",'Orçamento Base'!$N1447="-"),"14,18%",IF(AND($D1447="MERCADO",'Orçamento Base'!$N1447="-"),"15,38%",IF(Comparativo!$E$6="Tabela Não Desonerada",VLOOKUP($C1447,'Orçamento Base'!$D$11:$S$1673,11,FALSE),VLOOKUP($C1447,#REF!,11,FALSE))))</f>
        <v>#N/A</v>
      </c>
      <c r="M1447" s="209">
        <f>IF(Comparativo!$E$6="Tabela Não Desonerada",Encargos!$F$44,Encargos!$D$44)</f>
        <v>1.1122000000000001</v>
      </c>
    </row>
    <row r="1448" spans="1:13">
      <c r="A1448" s="207">
        <f>'Identificação-TCE'!$A$13</f>
        <v>1</v>
      </c>
      <c r="B1448" s="168" t="e">
        <f>IF(AND(G1448&lt;&gt;"",H1448&gt;0,I1448&lt;&gt;"",J1448&lt;&gt;0,K1448&lt;&gt;0),COUNT($B$11:B1447)+1,"")</f>
        <v>#N/A</v>
      </c>
      <c r="C1448" s="207">
        <f>IF('Orçamento Base'!$M1447=0,0,'Orçamento Base'!$D1447)</f>
        <v>0</v>
      </c>
      <c r="D1448" s="212" t="e">
        <f>IF('Orçamento Base'!$F1447=Aux.!$G$11,"CONTRATACAO_PUBLICA",IF(VLOOKUP($C1448,'Orçamento Base'!$D$11:$G$2116,3,FALSE)="INDEXADO",VLOOKUP(VLOOKUP($C1447,'Orçamento Base'!$D$11:$G$2116,2,FALSE),'Index N_DESON.'!$A$9:$B$604,2),VLOOKUP($C1448,'Orçamento Base'!$D$11:$G$2116,3,FALSE)))</f>
        <v>#N/A</v>
      </c>
      <c r="E1448" s="208" t="e">
        <f>VLOOKUP($C1448,'Orçamento Base'!$D$11:$S$1673,2,FALSE)</f>
        <v>#N/A</v>
      </c>
      <c r="F1448" s="211">
        <f>Dados!$C$7</f>
        <v>44652</v>
      </c>
      <c r="G1448" s="226" t="e">
        <f>VLOOKUP($C1448,'Orçamento Base'!$D$11:$S$1673,4,FALSE)</f>
        <v>#N/A</v>
      </c>
      <c r="H1448" s="377">
        <f>IFERROR(VLOOKUP($C1448,'Orçamento Base'!$D$11:$S$1673,6,FALSE),0)</f>
        <v>0</v>
      </c>
      <c r="I1448" s="208" t="e">
        <f>VLOOKUP($C1448,'Orçamento Base'!$D$11:$S$1673,5,FALSE)</f>
        <v>#N/A</v>
      </c>
      <c r="J1448" s="167" t="e">
        <f>IF(Comparativo!$E$6="Tabela Não Desonerada",VLOOKUP($C1448,'Orçamento Base'!$D$11:$S$1673,12,FALSE),VLOOKUP($C1448,#REF!,12,FALSE))</f>
        <v>#N/A</v>
      </c>
      <c r="K1448" s="167">
        <f>IFERROR(IF(Comparativo!$E$6="Tabela Não Desonerada",VLOOKUP($C1448,'Orçamento Base'!$D$11:$S$1673,16,FALSE),VLOOKUP($C1448,#REF!,16,FALSE)),0)</f>
        <v>0</v>
      </c>
      <c r="L1448" s="575" t="e">
        <f>IF(AND($D1448="COMPOSICAO_PROPRIA",'Orçamento Base'!$N1448="-"),"14,18%",IF(AND($D1448="MERCADO",'Orçamento Base'!$N1448="-"),"15,38%",IF(Comparativo!$E$6="Tabela Não Desonerada",VLOOKUP($C1448,'Orçamento Base'!$D$11:$S$1673,11,FALSE),VLOOKUP($C1448,#REF!,11,FALSE))))</f>
        <v>#N/A</v>
      </c>
      <c r="M1448" s="209">
        <f>IF(Comparativo!$E$6="Tabela Não Desonerada",Encargos!$F$44,Encargos!$D$44)</f>
        <v>1.1122000000000001</v>
      </c>
    </row>
    <row r="1449" spans="1:13">
      <c r="A1449" s="207">
        <f>'Identificação-TCE'!$A$13</f>
        <v>1</v>
      </c>
      <c r="B1449" s="168" t="e">
        <f>IF(AND(G1449&lt;&gt;"",H1449&gt;0,I1449&lt;&gt;"",J1449&lt;&gt;0,K1449&lt;&gt;0),COUNT($B$11:B1448)+1,"")</f>
        <v>#N/A</v>
      </c>
      <c r="C1449" s="207">
        <f>IF('Orçamento Base'!$M1448=0,0,'Orçamento Base'!$D1448)</f>
        <v>0</v>
      </c>
      <c r="D1449" s="212" t="e">
        <f>IF('Orçamento Base'!$F1448=Aux.!$G$11,"CONTRATACAO_PUBLICA",IF(VLOOKUP($C1449,'Orçamento Base'!$D$11:$G$2116,3,FALSE)="INDEXADO",VLOOKUP(VLOOKUP($C1448,'Orçamento Base'!$D$11:$G$2116,2,FALSE),'Index N_DESON.'!$A$9:$B$604,2),VLOOKUP($C1449,'Orçamento Base'!$D$11:$G$2116,3,FALSE)))</f>
        <v>#N/A</v>
      </c>
      <c r="E1449" s="208" t="e">
        <f>VLOOKUP($C1449,'Orçamento Base'!$D$11:$S$1673,2,FALSE)</f>
        <v>#N/A</v>
      </c>
      <c r="F1449" s="211">
        <f>Dados!$C$7</f>
        <v>44652</v>
      </c>
      <c r="G1449" s="226" t="e">
        <f>VLOOKUP($C1449,'Orçamento Base'!$D$11:$S$1673,4,FALSE)</f>
        <v>#N/A</v>
      </c>
      <c r="H1449" s="377">
        <f>IFERROR(VLOOKUP($C1449,'Orçamento Base'!$D$11:$S$1673,6,FALSE),0)</f>
        <v>0</v>
      </c>
      <c r="I1449" s="208" t="e">
        <f>VLOOKUP($C1449,'Orçamento Base'!$D$11:$S$1673,5,FALSE)</f>
        <v>#N/A</v>
      </c>
      <c r="J1449" s="167" t="e">
        <f>IF(Comparativo!$E$6="Tabela Não Desonerada",VLOOKUP($C1449,'Orçamento Base'!$D$11:$S$1673,12,FALSE),VLOOKUP($C1449,#REF!,12,FALSE))</f>
        <v>#N/A</v>
      </c>
      <c r="K1449" s="167">
        <f>IFERROR(IF(Comparativo!$E$6="Tabela Não Desonerada",VLOOKUP($C1449,'Orçamento Base'!$D$11:$S$1673,16,FALSE),VLOOKUP($C1449,#REF!,16,FALSE)),0)</f>
        <v>0</v>
      </c>
      <c r="L1449" s="575" t="e">
        <f>IF(AND($D1449="COMPOSICAO_PROPRIA",'Orçamento Base'!$N1449="-"),"14,18%",IF(AND($D1449="MERCADO",'Orçamento Base'!$N1449="-"),"15,38%",IF(Comparativo!$E$6="Tabela Não Desonerada",VLOOKUP($C1449,'Orçamento Base'!$D$11:$S$1673,11,FALSE),VLOOKUP($C1449,#REF!,11,FALSE))))</f>
        <v>#N/A</v>
      </c>
      <c r="M1449" s="209">
        <f>IF(Comparativo!$E$6="Tabela Não Desonerada",Encargos!$F$44,Encargos!$D$44)</f>
        <v>1.1122000000000001</v>
      </c>
    </row>
    <row r="1450" spans="1:13">
      <c r="A1450" s="207">
        <f>'Identificação-TCE'!$A$13</f>
        <v>1</v>
      </c>
      <c r="B1450" s="168" t="e">
        <f>IF(AND(G1450&lt;&gt;"",H1450&gt;0,I1450&lt;&gt;"",J1450&lt;&gt;0,K1450&lt;&gt;0),COUNT($B$11:B1449)+1,"")</f>
        <v>#N/A</v>
      </c>
      <c r="C1450" s="207">
        <f>IF('Orçamento Base'!$M1449=0,0,'Orçamento Base'!$D1449)</f>
        <v>0</v>
      </c>
      <c r="D1450" s="212" t="e">
        <f>IF('Orçamento Base'!$F1449=Aux.!$G$11,"CONTRATACAO_PUBLICA",IF(VLOOKUP($C1450,'Orçamento Base'!$D$11:$G$2116,3,FALSE)="INDEXADO",VLOOKUP(VLOOKUP($C1449,'Orçamento Base'!$D$11:$G$2116,2,FALSE),'Index N_DESON.'!$A$9:$B$604,2),VLOOKUP($C1450,'Orçamento Base'!$D$11:$G$2116,3,FALSE)))</f>
        <v>#N/A</v>
      </c>
      <c r="E1450" s="208" t="e">
        <f>VLOOKUP($C1450,'Orçamento Base'!$D$11:$S$1673,2,FALSE)</f>
        <v>#N/A</v>
      </c>
      <c r="F1450" s="211">
        <f>Dados!$C$7</f>
        <v>44652</v>
      </c>
      <c r="G1450" s="226" t="e">
        <f>VLOOKUP($C1450,'Orçamento Base'!$D$11:$S$1673,4,FALSE)</f>
        <v>#N/A</v>
      </c>
      <c r="H1450" s="377">
        <f>IFERROR(VLOOKUP($C1450,'Orçamento Base'!$D$11:$S$1673,6,FALSE),0)</f>
        <v>0</v>
      </c>
      <c r="I1450" s="208" t="e">
        <f>VLOOKUP($C1450,'Orçamento Base'!$D$11:$S$1673,5,FALSE)</f>
        <v>#N/A</v>
      </c>
      <c r="J1450" s="167" t="e">
        <f>IF(Comparativo!$E$6="Tabela Não Desonerada",VLOOKUP($C1450,'Orçamento Base'!$D$11:$S$1673,12,FALSE),VLOOKUP($C1450,#REF!,12,FALSE))</f>
        <v>#N/A</v>
      </c>
      <c r="K1450" s="167">
        <f>IFERROR(IF(Comparativo!$E$6="Tabela Não Desonerada",VLOOKUP($C1450,'Orçamento Base'!$D$11:$S$1673,16,FALSE),VLOOKUP($C1450,#REF!,16,FALSE)),0)</f>
        <v>0</v>
      </c>
      <c r="L1450" s="575" t="e">
        <f>IF(AND($D1450="COMPOSICAO_PROPRIA",'Orçamento Base'!$N1450="-"),"14,18%",IF(AND($D1450="MERCADO",'Orçamento Base'!$N1450="-"),"15,38%",IF(Comparativo!$E$6="Tabela Não Desonerada",VLOOKUP($C1450,'Orçamento Base'!$D$11:$S$1673,11,FALSE),VLOOKUP($C1450,#REF!,11,FALSE))))</f>
        <v>#N/A</v>
      </c>
      <c r="M1450" s="209">
        <f>IF(Comparativo!$E$6="Tabela Não Desonerada",Encargos!$F$44,Encargos!$D$44)</f>
        <v>1.1122000000000001</v>
      </c>
    </row>
    <row r="1451" spans="1:13">
      <c r="A1451" s="207">
        <f>'Identificação-TCE'!$A$13</f>
        <v>1</v>
      </c>
      <c r="B1451" s="168" t="e">
        <f>IF(AND(G1451&lt;&gt;"",H1451&gt;0,I1451&lt;&gt;"",J1451&lt;&gt;0,K1451&lt;&gt;0),COUNT($B$11:B1450)+1,"")</f>
        <v>#N/A</v>
      </c>
      <c r="C1451" s="207">
        <f>IF('Orçamento Base'!$M1450=0,0,'Orçamento Base'!$D1450)</f>
        <v>0</v>
      </c>
      <c r="D1451" s="212" t="e">
        <f>IF('Orçamento Base'!$F1450=Aux.!$G$11,"CONTRATACAO_PUBLICA",IF(VLOOKUP($C1451,'Orçamento Base'!$D$11:$G$2116,3,FALSE)="INDEXADO",VLOOKUP(VLOOKUP($C1450,'Orçamento Base'!$D$11:$G$2116,2,FALSE),'Index N_DESON.'!$A$9:$B$604,2),VLOOKUP($C1451,'Orçamento Base'!$D$11:$G$2116,3,FALSE)))</f>
        <v>#N/A</v>
      </c>
      <c r="E1451" s="208" t="e">
        <f>VLOOKUP($C1451,'Orçamento Base'!$D$11:$S$1673,2,FALSE)</f>
        <v>#N/A</v>
      </c>
      <c r="F1451" s="211">
        <f>Dados!$C$7</f>
        <v>44652</v>
      </c>
      <c r="G1451" s="226" t="e">
        <f>VLOOKUP($C1451,'Orçamento Base'!$D$11:$S$1673,4,FALSE)</f>
        <v>#N/A</v>
      </c>
      <c r="H1451" s="377">
        <f>IFERROR(VLOOKUP($C1451,'Orçamento Base'!$D$11:$S$1673,6,FALSE),0)</f>
        <v>0</v>
      </c>
      <c r="I1451" s="208" t="e">
        <f>VLOOKUP($C1451,'Orçamento Base'!$D$11:$S$1673,5,FALSE)</f>
        <v>#N/A</v>
      </c>
      <c r="J1451" s="167" t="e">
        <f>IF(Comparativo!$E$6="Tabela Não Desonerada",VLOOKUP($C1451,'Orçamento Base'!$D$11:$S$1673,12,FALSE),VLOOKUP($C1451,#REF!,12,FALSE))</f>
        <v>#N/A</v>
      </c>
      <c r="K1451" s="167">
        <f>IFERROR(IF(Comparativo!$E$6="Tabela Não Desonerada",VLOOKUP($C1451,'Orçamento Base'!$D$11:$S$1673,16,FALSE),VLOOKUP($C1451,#REF!,16,FALSE)),0)</f>
        <v>0</v>
      </c>
      <c r="L1451" s="575" t="e">
        <f>IF(AND($D1451="COMPOSICAO_PROPRIA",'Orçamento Base'!$N1451="-"),"14,18%",IF(AND($D1451="MERCADO",'Orçamento Base'!$N1451="-"),"15,38%",IF(Comparativo!$E$6="Tabela Não Desonerada",VLOOKUP($C1451,'Orçamento Base'!$D$11:$S$1673,11,FALSE),VLOOKUP($C1451,#REF!,11,FALSE))))</f>
        <v>#N/A</v>
      </c>
      <c r="M1451" s="209">
        <f>IF(Comparativo!$E$6="Tabela Não Desonerada",Encargos!$F$44,Encargos!$D$44)</f>
        <v>1.1122000000000001</v>
      </c>
    </row>
    <row r="1452" spans="1:13">
      <c r="A1452" s="207">
        <f>'Identificação-TCE'!$A$13</f>
        <v>1</v>
      </c>
      <c r="B1452" s="168" t="e">
        <f>IF(AND(G1452&lt;&gt;"",H1452&gt;0,I1452&lt;&gt;"",J1452&lt;&gt;0,K1452&lt;&gt;0),COUNT($B$11:B1451)+1,"")</f>
        <v>#N/A</v>
      </c>
      <c r="C1452" s="207">
        <f>IF('Orçamento Base'!$M1451=0,0,'Orçamento Base'!$D1451)</f>
        <v>0</v>
      </c>
      <c r="D1452" s="212" t="e">
        <f>IF('Orçamento Base'!$F1451=Aux.!$G$11,"CONTRATACAO_PUBLICA",IF(VLOOKUP($C1452,'Orçamento Base'!$D$11:$G$2116,3,FALSE)="INDEXADO",VLOOKUP(VLOOKUP($C1451,'Orçamento Base'!$D$11:$G$2116,2,FALSE),'Index N_DESON.'!$A$9:$B$604,2),VLOOKUP($C1452,'Orçamento Base'!$D$11:$G$2116,3,FALSE)))</f>
        <v>#N/A</v>
      </c>
      <c r="E1452" s="208" t="e">
        <f>VLOOKUP($C1452,'Orçamento Base'!$D$11:$S$1673,2,FALSE)</f>
        <v>#N/A</v>
      </c>
      <c r="F1452" s="211">
        <f>Dados!$C$7</f>
        <v>44652</v>
      </c>
      <c r="G1452" s="226" t="e">
        <f>VLOOKUP($C1452,'Orçamento Base'!$D$11:$S$1673,4,FALSE)</f>
        <v>#N/A</v>
      </c>
      <c r="H1452" s="377">
        <f>IFERROR(VLOOKUP($C1452,'Orçamento Base'!$D$11:$S$1673,6,FALSE),0)</f>
        <v>0</v>
      </c>
      <c r="I1452" s="208" t="e">
        <f>VLOOKUP($C1452,'Orçamento Base'!$D$11:$S$1673,5,FALSE)</f>
        <v>#N/A</v>
      </c>
      <c r="J1452" s="167" t="e">
        <f>IF(Comparativo!$E$6="Tabela Não Desonerada",VLOOKUP($C1452,'Orçamento Base'!$D$11:$S$1673,12,FALSE),VLOOKUP($C1452,#REF!,12,FALSE))</f>
        <v>#N/A</v>
      </c>
      <c r="K1452" s="167">
        <f>IFERROR(IF(Comparativo!$E$6="Tabela Não Desonerada",VLOOKUP($C1452,'Orçamento Base'!$D$11:$S$1673,16,FALSE),VLOOKUP($C1452,#REF!,16,FALSE)),0)</f>
        <v>0</v>
      </c>
      <c r="L1452" s="575" t="e">
        <f>IF(AND($D1452="COMPOSICAO_PROPRIA",'Orçamento Base'!$N1452="-"),"14,18%",IF(AND($D1452="MERCADO",'Orçamento Base'!$N1452="-"),"15,38%",IF(Comparativo!$E$6="Tabela Não Desonerada",VLOOKUP($C1452,'Orçamento Base'!$D$11:$S$1673,11,FALSE),VLOOKUP($C1452,#REF!,11,FALSE))))</f>
        <v>#N/A</v>
      </c>
      <c r="M1452" s="209">
        <f>IF(Comparativo!$E$6="Tabela Não Desonerada",Encargos!$F$44,Encargos!$D$44)</f>
        <v>1.1122000000000001</v>
      </c>
    </row>
    <row r="1453" spans="1:13">
      <c r="A1453" s="207">
        <f>'Identificação-TCE'!$A$13</f>
        <v>1</v>
      </c>
      <c r="B1453" s="168" t="e">
        <f>IF(AND(G1453&lt;&gt;"",H1453&gt;0,I1453&lt;&gt;"",J1453&lt;&gt;0,K1453&lt;&gt;0),COUNT($B$11:B1452)+1,"")</f>
        <v>#N/A</v>
      </c>
      <c r="C1453" s="207">
        <f>IF('Orçamento Base'!$M1452=0,0,'Orçamento Base'!$D1452)</f>
        <v>0</v>
      </c>
      <c r="D1453" s="212" t="e">
        <f>IF('Orçamento Base'!$F1452=Aux.!$G$11,"CONTRATACAO_PUBLICA",IF(VLOOKUP($C1453,'Orçamento Base'!$D$11:$G$2116,3,FALSE)="INDEXADO",VLOOKUP(VLOOKUP($C1452,'Orçamento Base'!$D$11:$G$2116,2,FALSE),'Index N_DESON.'!$A$9:$B$604,2),VLOOKUP($C1453,'Orçamento Base'!$D$11:$G$2116,3,FALSE)))</f>
        <v>#N/A</v>
      </c>
      <c r="E1453" s="208" t="e">
        <f>VLOOKUP($C1453,'Orçamento Base'!$D$11:$S$1673,2,FALSE)</f>
        <v>#N/A</v>
      </c>
      <c r="F1453" s="211">
        <f>Dados!$C$7</f>
        <v>44652</v>
      </c>
      <c r="G1453" s="226" t="e">
        <f>VLOOKUP($C1453,'Orçamento Base'!$D$11:$S$1673,4,FALSE)</f>
        <v>#N/A</v>
      </c>
      <c r="H1453" s="377">
        <f>IFERROR(VLOOKUP($C1453,'Orçamento Base'!$D$11:$S$1673,6,FALSE),0)</f>
        <v>0</v>
      </c>
      <c r="I1453" s="208" t="e">
        <f>VLOOKUP($C1453,'Orçamento Base'!$D$11:$S$1673,5,FALSE)</f>
        <v>#N/A</v>
      </c>
      <c r="J1453" s="167" t="e">
        <f>IF(Comparativo!$E$6="Tabela Não Desonerada",VLOOKUP($C1453,'Orçamento Base'!$D$11:$S$1673,12,FALSE),VLOOKUP($C1453,#REF!,12,FALSE))</f>
        <v>#N/A</v>
      </c>
      <c r="K1453" s="167">
        <f>IFERROR(IF(Comparativo!$E$6="Tabela Não Desonerada",VLOOKUP($C1453,'Orçamento Base'!$D$11:$S$1673,16,FALSE),VLOOKUP($C1453,#REF!,16,FALSE)),0)</f>
        <v>0</v>
      </c>
      <c r="L1453" s="575" t="e">
        <f>IF(AND($D1453="COMPOSICAO_PROPRIA",'Orçamento Base'!$N1453="-"),"14,18%",IF(AND($D1453="MERCADO",'Orçamento Base'!$N1453="-"),"15,38%",IF(Comparativo!$E$6="Tabela Não Desonerada",VLOOKUP($C1453,'Orçamento Base'!$D$11:$S$1673,11,FALSE),VLOOKUP($C1453,#REF!,11,FALSE))))</f>
        <v>#N/A</v>
      </c>
      <c r="M1453" s="209">
        <f>IF(Comparativo!$E$6="Tabela Não Desonerada",Encargos!$F$44,Encargos!$D$44)</f>
        <v>1.1122000000000001</v>
      </c>
    </row>
    <row r="1454" spans="1:13">
      <c r="A1454" s="207">
        <f>'Identificação-TCE'!$A$13</f>
        <v>1</v>
      </c>
      <c r="B1454" s="168" t="e">
        <f>IF(AND(G1454&lt;&gt;"",H1454&gt;0,I1454&lt;&gt;"",J1454&lt;&gt;0,K1454&lt;&gt;0),COUNT($B$11:B1453)+1,"")</f>
        <v>#N/A</v>
      </c>
      <c r="C1454" s="207">
        <f>IF('Orçamento Base'!$M1453=0,0,'Orçamento Base'!$D1453)</f>
        <v>0</v>
      </c>
      <c r="D1454" s="212" t="e">
        <f>IF('Orçamento Base'!$F1453=Aux.!$G$11,"CONTRATACAO_PUBLICA",IF(VLOOKUP($C1454,'Orçamento Base'!$D$11:$G$2116,3,FALSE)="INDEXADO",VLOOKUP(VLOOKUP($C1453,'Orçamento Base'!$D$11:$G$2116,2,FALSE),'Index N_DESON.'!$A$9:$B$604,2),VLOOKUP($C1454,'Orçamento Base'!$D$11:$G$2116,3,FALSE)))</f>
        <v>#N/A</v>
      </c>
      <c r="E1454" s="208" t="e">
        <f>VLOOKUP($C1454,'Orçamento Base'!$D$11:$S$1673,2,FALSE)</f>
        <v>#N/A</v>
      </c>
      <c r="F1454" s="211">
        <f>Dados!$C$7</f>
        <v>44652</v>
      </c>
      <c r="G1454" s="226" t="e">
        <f>VLOOKUP($C1454,'Orçamento Base'!$D$11:$S$1673,4,FALSE)</f>
        <v>#N/A</v>
      </c>
      <c r="H1454" s="377">
        <f>IFERROR(VLOOKUP($C1454,'Orçamento Base'!$D$11:$S$1673,6,FALSE),0)</f>
        <v>0</v>
      </c>
      <c r="I1454" s="208" t="e">
        <f>VLOOKUP($C1454,'Orçamento Base'!$D$11:$S$1673,5,FALSE)</f>
        <v>#N/A</v>
      </c>
      <c r="J1454" s="167" t="e">
        <f>IF(Comparativo!$E$6="Tabela Não Desonerada",VLOOKUP($C1454,'Orçamento Base'!$D$11:$S$1673,12,FALSE),VLOOKUP($C1454,#REF!,12,FALSE))</f>
        <v>#N/A</v>
      </c>
      <c r="K1454" s="167">
        <f>IFERROR(IF(Comparativo!$E$6="Tabela Não Desonerada",VLOOKUP($C1454,'Orçamento Base'!$D$11:$S$1673,16,FALSE),VLOOKUP($C1454,#REF!,16,FALSE)),0)</f>
        <v>0</v>
      </c>
      <c r="L1454" s="575" t="e">
        <f>IF(AND($D1454="COMPOSICAO_PROPRIA",'Orçamento Base'!$N1454="-"),"14,18%",IF(AND($D1454="MERCADO",'Orçamento Base'!$N1454="-"),"15,38%",IF(Comparativo!$E$6="Tabela Não Desonerada",VLOOKUP($C1454,'Orçamento Base'!$D$11:$S$1673,11,FALSE),VLOOKUP($C1454,#REF!,11,FALSE))))</f>
        <v>#N/A</v>
      </c>
      <c r="M1454" s="209">
        <f>IF(Comparativo!$E$6="Tabela Não Desonerada",Encargos!$F$44,Encargos!$D$44)</f>
        <v>1.1122000000000001</v>
      </c>
    </row>
    <row r="1455" spans="1:13">
      <c r="A1455" s="207">
        <f>'Identificação-TCE'!$A$13</f>
        <v>1</v>
      </c>
      <c r="B1455" s="168" t="e">
        <f>IF(AND(G1455&lt;&gt;"",H1455&gt;0,I1455&lt;&gt;"",J1455&lt;&gt;0,K1455&lt;&gt;0),COUNT($B$11:B1454)+1,"")</f>
        <v>#N/A</v>
      </c>
      <c r="C1455" s="207">
        <f>IF('Orçamento Base'!$M1454=0,0,'Orçamento Base'!$D1454)</f>
        <v>0</v>
      </c>
      <c r="D1455" s="212" t="e">
        <f>IF('Orçamento Base'!$F1454=Aux.!$G$11,"CONTRATACAO_PUBLICA",IF(VLOOKUP($C1455,'Orçamento Base'!$D$11:$G$2116,3,FALSE)="INDEXADO",VLOOKUP(VLOOKUP($C1454,'Orçamento Base'!$D$11:$G$2116,2,FALSE),'Index N_DESON.'!$A$9:$B$604,2),VLOOKUP($C1455,'Orçamento Base'!$D$11:$G$2116,3,FALSE)))</f>
        <v>#N/A</v>
      </c>
      <c r="E1455" s="208" t="e">
        <f>VLOOKUP($C1455,'Orçamento Base'!$D$11:$S$1673,2,FALSE)</f>
        <v>#N/A</v>
      </c>
      <c r="F1455" s="211">
        <f>Dados!$C$7</f>
        <v>44652</v>
      </c>
      <c r="G1455" s="226" t="e">
        <f>VLOOKUP($C1455,'Orçamento Base'!$D$11:$S$1673,4,FALSE)</f>
        <v>#N/A</v>
      </c>
      <c r="H1455" s="377">
        <f>IFERROR(VLOOKUP($C1455,'Orçamento Base'!$D$11:$S$1673,6,FALSE),0)</f>
        <v>0</v>
      </c>
      <c r="I1455" s="208" t="e">
        <f>VLOOKUP($C1455,'Orçamento Base'!$D$11:$S$1673,5,FALSE)</f>
        <v>#N/A</v>
      </c>
      <c r="J1455" s="167" t="e">
        <f>IF(Comparativo!$E$6="Tabela Não Desonerada",VLOOKUP($C1455,'Orçamento Base'!$D$11:$S$1673,12,FALSE),VLOOKUP($C1455,#REF!,12,FALSE))</f>
        <v>#N/A</v>
      </c>
      <c r="K1455" s="167">
        <f>IFERROR(IF(Comparativo!$E$6="Tabela Não Desonerada",VLOOKUP($C1455,'Orçamento Base'!$D$11:$S$1673,16,FALSE),VLOOKUP($C1455,#REF!,16,FALSE)),0)</f>
        <v>0</v>
      </c>
      <c r="L1455" s="575" t="e">
        <f>IF(AND($D1455="COMPOSICAO_PROPRIA",'Orçamento Base'!$N1455="-"),"14,18%",IF(AND($D1455="MERCADO",'Orçamento Base'!$N1455="-"),"15,38%",IF(Comparativo!$E$6="Tabela Não Desonerada",VLOOKUP($C1455,'Orçamento Base'!$D$11:$S$1673,11,FALSE),VLOOKUP($C1455,#REF!,11,FALSE))))</f>
        <v>#N/A</v>
      </c>
      <c r="M1455" s="209">
        <f>IF(Comparativo!$E$6="Tabela Não Desonerada",Encargos!$F$44,Encargos!$D$44)</f>
        <v>1.1122000000000001</v>
      </c>
    </row>
    <row r="1456" spans="1:13">
      <c r="A1456" s="207">
        <f>'Identificação-TCE'!$A$13</f>
        <v>1</v>
      </c>
      <c r="B1456" s="168" t="e">
        <f>IF(AND(G1456&lt;&gt;"",H1456&gt;0,I1456&lt;&gt;"",J1456&lt;&gt;0,K1456&lt;&gt;0),COUNT($B$11:B1455)+1,"")</f>
        <v>#N/A</v>
      </c>
      <c r="C1456" s="207">
        <f>IF('Orçamento Base'!$M1455=0,0,'Orçamento Base'!$D1455)</f>
        <v>0</v>
      </c>
      <c r="D1456" s="212" t="e">
        <f>IF('Orçamento Base'!$F1455=Aux.!$G$11,"CONTRATACAO_PUBLICA",IF(VLOOKUP($C1456,'Orçamento Base'!$D$11:$G$2116,3,FALSE)="INDEXADO",VLOOKUP(VLOOKUP($C1455,'Orçamento Base'!$D$11:$G$2116,2,FALSE),'Index N_DESON.'!$A$9:$B$604,2),VLOOKUP($C1456,'Orçamento Base'!$D$11:$G$2116,3,FALSE)))</f>
        <v>#N/A</v>
      </c>
      <c r="E1456" s="208" t="e">
        <f>VLOOKUP($C1456,'Orçamento Base'!$D$11:$S$1673,2,FALSE)</f>
        <v>#N/A</v>
      </c>
      <c r="F1456" s="211">
        <f>Dados!$C$7</f>
        <v>44652</v>
      </c>
      <c r="G1456" s="226" t="e">
        <f>VLOOKUP($C1456,'Orçamento Base'!$D$11:$S$1673,4,FALSE)</f>
        <v>#N/A</v>
      </c>
      <c r="H1456" s="377">
        <f>IFERROR(VLOOKUP($C1456,'Orçamento Base'!$D$11:$S$1673,6,FALSE),0)</f>
        <v>0</v>
      </c>
      <c r="I1456" s="208" t="e">
        <f>VLOOKUP($C1456,'Orçamento Base'!$D$11:$S$1673,5,FALSE)</f>
        <v>#N/A</v>
      </c>
      <c r="J1456" s="167" t="e">
        <f>IF(Comparativo!$E$6="Tabela Não Desonerada",VLOOKUP($C1456,'Orçamento Base'!$D$11:$S$1673,12,FALSE),VLOOKUP($C1456,#REF!,12,FALSE))</f>
        <v>#N/A</v>
      </c>
      <c r="K1456" s="167">
        <f>IFERROR(IF(Comparativo!$E$6="Tabela Não Desonerada",VLOOKUP($C1456,'Orçamento Base'!$D$11:$S$1673,16,FALSE),VLOOKUP($C1456,#REF!,16,FALSE)),0)</f>
        <v>0</v>
      </c>
      <c r="L1456" s="575" t="e">
        <f>IF(AND($D1456="COMPOSICAO_PROPRIA",'Orçamento Base'!$N1456="-"),"14,18%",IF(AND($D1456="MERCADO",'Orçamento Base'!$N1456="-"),"15,38%",IF(Comparativo!$E$6="Tabela Não Desonerada",VLOOKUP($C1456,'Orçamento Base'!$D$11:$S$1673,11,FALSE),VLOOKUP($C1456,#REF!,11,FALSE))))</f>
        <v>#N/A</v>
      </c>
      <c r="M1456" s="209">
        <f>IF(Comparativo!$E$6="Tabela Não Desonerada",Encargos!$F$44,Encargos!$D$44)</f>
        <v>1.1122000000000001</v>
      </c>
    </row>
    <row r="1457" spans="1:13">
      <c r="A1457" s="207">
        <f>'Identificação-TCE'!$A$13</f>
        <v>1</v>
      </c>
      <c r="B1457" s="168" t="e">
        <f>IF(AND(G1457&lt;&gt;"",H1457&gt;0,I1457&lt;&gt;"",J1457&lt;&gt;0,K1457&lt;&gt;0),COUNT($B$11:B1456)+1,"")</f>
        <v>#N/A</v>
      </c>
      <c r="C1457" s="207">
        <f>IF('Orçamento Base'!$M1456=0,0,'Orçamento Base'!$D1456)</f>
        <v>0</v>
      </c>
      <c r="D1457" s="212" t="e">
        <f>IF('Orçamento Base'!$F1456=Aux.!$G$11,"CONTRATACAO_PUBLICA",IF(VLOOKUP($C1457,'Orçamento Base'!$D$11:$G$2116,3,FALSE)="INDEXADO",VLOOKUP(VLOOKUP($C1456,'Orçamento Base'!$D$11:$G$2116,2,FALSE),'Index N_DESON.'!$A$9:$B$604,2),VLOOKUP($C1457,'Orçamento Base'!$D$11:$G$2116,3,FALSE)))</f>
        <v>#N/A</v>
      </c>
      <c r="E1457" s="208" t="e">
        <f>VLOOKUP($C1457,'Orçamento Base'!$D$11:$S$1673,2,FALSE)</f>
        <v>#N/A</v>
      </c>
      <c r="F1457" s="211">
        <f>Dados!$C$7</f>
        <v>44652</v>
      </c>
      <c r="G1457" s="226" t="e">
        <f>VLOOKUP($C1457,'Orçamento Base'!$D$11:$S$1673,4,FALSE)</f>
        <v>#N/A</v>
      </c>
      <c r="H1457" s="377">
        <f>IFERROR(VLOOKUP($C1457,'Orçamento Base'!$D$11:$S$1673,6,FALSE),0)</f>
        <v>0</v>
      </c>
      <c r="I1457" s="208" t="e">
        <f>VLOOKUP($C1457,'Orçamento Base'!$D$11:$S$1673,5,FALSE)</f>
        <v>#N/A</v>
      </c>
      <c r="J1457" s="167" t="e">
        <f>IF(Comparativo!$E$6="Tabela Não Desonerada",VLOOKUP($C1457,'Orçamento Base'!$D$11:$S$1673,12,FALSE),VLOOKUP($C1457,#REF!,12,FALSE))</f>
        <v>#N/A</v>
      </c>
      <c r="K1457" s="167">
        <f>IFERROR(IF(Comparativo!$E$6="Tabela Não Desonerada",VLOOKUP($C1457,'Orçamento Base'!$D$11:$S$1673,16,FALSE),VLOOKUP($C1457,#REF!,16,FALSE)),0)</f>
        <v>0</v>
      </c>
      <c r="L1457" s="575" t="e">
        <f>IF(AND($D1457="COMPOSICAO_PROPRIA",'Orçamento Base'!$N1457="-"),"14,18%",IF(AND($D1457="MERCADO",'Orçamento Base'!$N1457="-"),"15,38%",IF(Comparativo!$E$6="Tabela Não Desonerada",VLOOKUP($C1457,'Orçamento Base'!$D$11:$S$1673,11,FALSE),VLOOKUP($C1457,#REF!,11,FALSE))))</f>
        <v>#N/A</v>
      </c>
      <c r="M1457" s="209">
        <f>IF(Comparativo!$E$6="Tabela Não Desonerada",Encargos!$F$44,Encargos!$D$44)</f>
        <v>1.1122000000000001</v>
      </c>
    </row>
    <row r="1458" spans="1:13">
      <c r="A1458" s="207">
        <f>'Identificação-TCE'!$A$13</f>
        <v>1</v>
      </c>
      <c r="B1458" s="168" t="e">
        <f>IF(AND(G1458&lt;&gt;"",H1458&gt;0,I1458&lt;&gt;"",J1458&lt;&gt;0,K1458&lt;&gt;0),COUNT($B$11:B1457)+1,"")</f>
        <v>#N/A</v>
      </c>
      <c r="C1458" s="207">
        <f>IF('Orçamento Base'!$M1457=0,0,'Orçamento Base'!$D1457)</f>
        <v>0</v>
      </c>
      <c r="D1458" s="212" t="e">
        <f>IF('Orçamento Base'!$F1457=Aux.!$G$11,"CONTRATACAO_PUBLICA",IF(VLOOKUP($C1458,'Orçamento Base'!$D$11:$G$2116,3,FALSE)="INDEXADO",VLOOKUP(VLOOKUP($C1457,'Orçamento Base'!$D$11:$G$2116,2,FALSE),'Index N_DESON.'!$A$9:$B$604,2),VLOOKUP($C1458,'Orçamento Base'!$D$11:$G$2116,3,FALSE)))</f>
        <v>#N/A</v>
      </c>
      <c r="E1458" s="208" t="e">
        <f>VLOOKUP($C1458,'Orçamento Base'!$D$11:$S$1673,2,FALSE)</f>
        <v>#N/A</v>
      </c>
      <c r="F1458" s="211">
        <f>Dados!$C$7</f>
        <v>44652</v>
      </c>
      <c r="G1458" s="226" t="e">
        <f>VLOOKUP($C1458,'Orçamento Base'!$D$11:$S$1673,4,FALSE)</f>
        <v>#N/A</v>
      </c>
      <c r="H1458" s="377">
        <f>IFERROR(VLOOKUP($C1458,'Orçamento Base'!$D$11:$S$1673,6,FALSE),0)</f>
        <v>0</v>
      </c>
      <c r="I1458" s="208" t="e">
        <f>VLOOKUP($C1458,'Orçamento Base'!$D$11:$S$1673,5,FALSE)</f>
        <v>#N/A</v>
      </c>
      <c r="J1458" s="167" t="e">
        <f>IF(Comparativo!$E$6="Tabela Não Desonerada",VLOOKUP($C1458,'Orçamento Base'!$D$11:$S$1673,12,FALSE),VLOOKUP($C1458,#REF!,12,FALSE))</f>
        <v>#N/A</v>
      </c>
      <c r="K1458" s="167">
        <f>IFERROR(IF(Comparativo!$E$6="Tabela Não Desonerada",VLOOKUP($C1458,'Orçamento Base'!$D$11:$S$1673,16,FALSE),VLOOKUP($C1458,#REF!,16,FALSE)),0)</f>
        <v>0</v>
      </c>
      <c r="L1458" s="575" t="e">
        <f>IF(AND($D1458="COMPOSICAO_PROPRIA",'Orçamento Base'!$N1458="-"),"14,18%",IF(AND($D1458="MERCADO",'Orçamento Base'!$N1458="-"),"15,38%",IF(Comparativo!$E$6="Tabela Não Desonerada",VLOOKUP($C1458,'Orçamento Base'!$D$11:$S$1673,11,FALSE),VLOOKUP($C1458,#REF!,11,FALSE))))</f>
        <v>#N/A</v>
      </c>
      <c r="M1458" s="209">
        <f>IF(Comparativo!$E$6="Tabela Não Desonerada",Encargos!$F$44,Encargos!$D$44)</f>
        <v>1.1122000000000001</v>
      </c>
    </row>
    <row r="1459" spans="1:13">
      <c r="A1459" s="207">
        <f>'Identificação-TCE'!$A$13</f>
        <v>1</v>
      </c>
      <c r="B1459" s="168" t="e">
        <f>IF(AND(G1459&lt;&gt;"",H1459&gt;0,I1459&lt;&gt;"",J1459&lt;&gt;0,K1459&lt;&gt;0),COUNT($B$11:B1458)+1,"")</f>
        <v>#N/A</v>
      </c>
      <c r="C1459" s="207">
        <f>IF('Orçamento Base'!$M1458=0,0,'Orçamento Base'!$D1458)</f>
        <v>0</v>
      </c>
      <c r="D1459" s="212" t="e">
        <f>IF('Orçamento Base'!$F1458=Aux.!$G$11,"CONTRATACAO_PUBLICA",IF(VLOOKUP($C1459,'Orçamento Base'!$D$11:$G$2116,3,FALSE)="INDEXADO",VLOOKUP(VLOOKUP($C1458,'Orçamento Base'!$D$11:$G$2116,2,FALSE),'Index N_DESON.'!$A$9:$B$604,2),VLOOKUP($C1459,'Orçamento Base'!$D$11:$G$2116,3,FALSE)))</f>
        <v>#N/A</v>
      </c>
      <c r="E1459" s="208" t="e">
        <f>VLOOKUP($C1459,'Orçamento Base'!$D$11:$S$1673,2,FALSE)</f>
        <v>#N/A</v>
      </c>
      <c r="F1459" s="211">
        <f>Dados!$C$7</f>
        <v>44652</v>
      </c>
      <c r="G1459" s="226" t="e">
        <f>VLOOKUP($C1459,'Orçamento Base'!$D$11:$S$1673,4,FALSE)</f>
        <v>#N/A</v>
      </c>
      <c r="H1459" s="377">
        <f>IFERROR(VLOOKUP($C1459,'Orçamento Base'!$D$11:$S$1673,6,FALSE),0)</f>
        <v>0</v>
      </c>
      <c r="I1459" s="208" t="e">
        <f>VLOOKUP($C1459,'Orçamento Base'!$D$11:$S$1673,5,FALSE)</f>
        <v>#N/A</v>
      </c>
      <c r="J1459" s="167" t="e">
        <f>IF(Comparativo!$E$6="Tabela Não Desonerada",VLOOKUP($C1459,'Orçamento Base'!$D$11:$S$1673,12,FALSE),VLOOKUP($C1459,#REF!,12,FALSE))</f>
        <v>#N/A</v>
      </c>
      <c r="K1459" s="167">
        <f>IFERROR(IF(Comparativo!$E$6="Tabela Não Desonerada",VLOOKUP($C1459,'Orçamento Base'!$D$11:$S$1673,16,FALSE),VLOOKUP($C1459,#REF!,16,FALSE)),0)</f>
        <v>0</v>
      </c>
      <c r="L1459" s="575" t="e">
        <f>IF(AND($D1459="COMPOSICAO_PROPRIA",'Orçamento Base'!$N1459="-"),"14,18%",IF(AND($D1459="MERCADO",'Orçamento Base'!$N1459="-"),"15,38%",IF(Comparativo!$E$6="Tabela Não Desonerada",VLOOKUP($C1459,'Orçamento Base'!$D$11:$S$1673,11,FALSE),VLOOKUP($C1459,#REF!,11,FALSE))))</f>
        <v>#N/A</v>
      </c>
      <c r="M1459" s="209">
        <f>IF(Comparativo!$E$6="Tabela Não Desonerada",Encargos!$F$44,Encargos!$D$44)</f>
        <v>1.1122000000000001</v>
      </c>
    </row>
    <row r="1460" spans="1:13">
      <c r="A1460" s="207">
        <f>'Identificação-TCE'!$A$13</f>
        <v>1</v>
      </c>
      <c r="B1460" s="168" t="e">
        <f>IF(AND(G1460&lt;&gt;"",H1460&gt;0,I1460&lt;&gt;"",J1460&lt;&gt;0,K1460&lt;&gt;0),COUNT($B$11:B1459)+1,"")</f>
        <v>#N/A</v>
      </c>
      <c r="C1460" s="207">
        <f>IF('Orçamento Base'!$M1459=0,0,'Orçamento Base'!$D1459)</f>
        <v>0</v>
      </c>
      <c r="D1460" s="212" t="e">
        <f>IF('Orçamento Base'!$F1459=Aux.!$G$11,"CONTRATACAO_PUBLICA",IF(VLOOKUP($C1460,'Orçamento Base'!$D$11:$G$2116,3,FALSE)="INDEXADO",VLOOKUP(VLOOKUP($C1459,'Orçamento Base'!$D$11:$G$2116,2,FALSE),'Index N_DESON.'!$A$9:$B$604,2),VLOOKUP($C1460,'Orçamento Base'!$D$11:$G$2116,3,FALSE)))</f>
        <v>#N/A</v>
      </c>
      <c r="E1460" s="208" t="e">
        <f>VLOOKUP($C1460,'Orçamento Base'!$D$11:$S$1673,2,FALSE)</f>
        <v>#N/A</v>
      </c>
      <c r="F1460" s="211">
        <f>Dados!$C$7</f>
        <v>44652</v>
      </c>
      <c r="G1460" s="226" t="e">
        <f>VLOOKUP($C1460,'Orçamento Base'!$D$11:$S$1673,4,FALSE)</f>
        <v>#N/A</v>
      </c>
      <c r="H1460" s="377">
        <f>IFERROR(VLOOKUP($C1460,'Orçamento Base'!$D$11:$S$1673,6,FALSE),0)</f>
        <v>0</v>
      </c>
      <c r="I1460" s="208" t="e">
        <f>VLOOKUP($C1460,'Orçamento Base'!$D$11:$S$1673,5,FALSE)</f>
        <v>#N/A</v>
      </c>
      <c r="J1460" s="167" t="e">
        <f>IF(Comparativo!$E$6="Tabela Não Desonerada",VLOOKUP($C1460,'Orçamento Base'!$D$11:$S$1673,12,FALSE),VLOOKUP($C1460,#REF!,12,FALSE))</f>
        <v>#N/A</v>
      </c>
      <c r="K1460" s="167">
        <f>IFERROR(IF(Comparativo!$E$6="Tabela Não Desonerada",VLOOKUP($C1460,'Orçamento Base'!$D$11:$S$1673,16,FALSE),VLOOKUP($C1460,#REF!,16,FALSE)),0)</f>
        <v>0</v>
      </c>
      <c r="L1460" s="575" t="e">
        <f>IF(AND($D1460="COMPOSICAO_PROPRIA",'Orçamento Base'!$N1460="-"),"14,18%",IF(AND($D1460="MERCADO",'Orçamento Base'!$N1460="-"),"15,38%",IF(Comparativo!$E$6="Tabela Não Desonerada",VLOOKUP($C1460,'Orçamento Base'!$D$11:$S$1673,11,FALSE),VLOOKUP($C1460,#REF!,11,FALSE))))</f>
        <v>#N/A</v>
      </c>
      <c r="M1460" s="209">
        <f>IF(Comparativo!$E$6="Tabela Não Desonerada",Encargos!$F$44,Encargos!$D$44)</f>
        <v>1.1122000000000001</v>
      </c>
    </row>
    <row r="1461" spans="1:13">
      <c r="A1461" s="207">
        <f>'Identificação-TCE'!$A$13</f>
        <v>1</v>
      </c>
      <c r="B1461" s="168" t="e">
        <f>IF(AND(G1461&lt;&gt;"",H1461&gt;0,I1461&lt;&gt;"",J1461&lt;&gt;0,K1461&lt;&gt;0),COUNT($B$11:B1460)+1,"")</f>
        <v>#N/A</v>
      </c>
      <c r="C1461" s="207">
        <f>IF('Orçamento Base'!$M1460=0,0,'Orçamento Base'!$D1460)</f>
        <v>0</v>
      </c>
      <c r="D1461" s="212" t="e">
        <f>IF('Orçamento Base'!$F1460=Aux.!$G$11,"CONTRATACAO_PUBLICA",IF(VLOOKUP($C1461,'Orçamento Base'!$D$11:$G$2116,3,FALSE)="INDEXADO",VLOOKUP(VLOOKUP($C1460,'Orçamento Base'!$D$11:$G$2116,2,FALSE),'Index N_DESON.'!$A$9:$B$604,2),VLOOKUP($C1461,'Orçamento Base'!$D$11:$G$2116,3,FALSE)))</f>
        <v>#N/A</v>
      </c>
      <c r="E1461" s="208" t="e">
        <f>VLOOKUP($C1461,'Orçamento Base'!$D$11:$S$1673,2,FALSE)</f>
        <v>#N/A</v>
      </c>
      <c r="F1461" s="211">
        <f>Dados!$C$7</f>
        <v>44652</v>
      </c>
      <c r="G1461" s="226" t="e">
        <f>VLOOKUP($C1461,'Orçamento Base'!$D$11:$S$1673,4,FALSE)</f>
        <v>#N/A</v>
      </c>
      <c r="H1461" s="377">
        <f>IFERROR(VLOOKUP($C1461,'Orçamento Base'!$D$11:$S$1673,6,FALSE),0)</f>
        <v>0</v>
      </c>
      <c r="I1461" s="208" t="e">
        <f>VLOOKUP($C1461,'Orçamento Base'!$D$11:$S$1673,5,FALSE)</f>
        <v>#N/A</v>
      </c>
      <c r="J1461" s="167" t="e">
        <f>IF(Comparativo!$E$6="Tabela Não Desonerada",VLOOKUP($C1461,'Orçamento Base'!$D$11:$S$1673,12,FALSE),VLOOKUP($C1461,#REF!,12,FALSE))</f>
        <v>#N/A</v>
      </c>
      <c r="K1461" s="167">
        <f>IFERROR(IF(Comparativo!$E$6="Tabela Não Desonerada",VLOOKUP($C1461,'Orçamento Base'!$D$11:$S$1673,16,FALSE),VLOOKUP($C1461,#REF!,16,FALSE)),0)</f>
        <v>0</v>
      </c>
      <c r="L1461" s="575" t="e">
        <f>IF(AND($D1461="COMPOSICAO_PROPRIA",'Orçamento Base'!$N1461="-"),"14,18%",IF(AND($D1461="MERCADO",'Orçamento Base'!$N1461="-"),"15,38%",IF(Comparativo!$E$6="Tabela Não Desonerada",VLOOKUP($C1461,'Orçamento Base'!$D$11:$S$1673,11,FALSE),VLOOKUP($C1461,#REF!,11,FALSE))))</f>
        <v>#N/A</v>
      </c>
      <c r="M1461" s="209">
        <f>IF(Comparativo!$E$6="Tabela Não Desonerada",Encargos!$F$44,Encargos!$D$44)</f>
        <v>1.1122000000000001</v>
      </c>
    </row>
    <row r="1462" spans="1:13">
      <c r="A1462" s="207">
        <f>'Identificação-TCE'!$A$13</f>
        <v>1</v>
      </c>
      <c r="B1462" s="168" t="e">
        <f>IF(AND(G1462&lt;&gt;"",H1462&gt;0,I1462&lt;&gt;"",J1462&lt;&gt;0,K1462&lt;&gt;0),COUNT($B$11:B1461)+1,"")</f>
        <v>#N/A</v>
      </c>
      <c r="C1462" s="207">
        <f>IF('Orçamento Base'!$M1461=0,0,'Orçamento Base'!$D1461)</f>
        <v>0</v>
      </c>
      <c r="D1462" s="212" t="e">
        <f>IF('Orçamento Base'!$F1461=Aux.!$G$11,"CONTRATACAO_PUBLICA",IF(VLOOKUP($C1462,'Orçamento Base'!$D$11:$G$2116,3,FALSE)="INDEXADO",VLOOKUP(VLOOKUP($C1461,'Orçamento Base'!$D$11:$G$2116,2,FALSE),'Index N_DESON.'!$A$9:$B$604,2),VLOOKUP($C1462,'Orçamento Base'!$D$11:$G$2116,3,FALSE)))</f>
        <v>#N/A</v>
      </c>
      <c r="E1462" s="208" t="e">
        <f>VLOOKUP($C1462,'Orçamento Base'!$D$11:$S$1673,2,FALSE)</f>
        <v>#N/A</v>
      </c>
      <c r="F1462" s="211">
        <f>Dados!$C$7</f>
        <v>44652</v>
      </c>
      <c r="G1462" s="226" t="e">
        <f>VLOOKUP($C1462,'Orçamento Base'!$D$11:$S$1673,4,FALSE)</f>
        <v>#N/A</v>
      </c>
      <c r="H1462" s="377">
        <f>IFERROR(VLOOKUP($C1462,'Orçamento Base'!$D$11:$S$1673,6,FALSE),0)</f>
        <v>0</v>
      </c>
      <c r="I1462" s="208" t="e">
        <f>VLOOKUP($C1462,'Orçamento Base'!$D$11:$S$1673,5,FALSE)</f>
        <v>#N/A</v>
      </c>
      <c r="J1462" s="167" t="e">
        <f>IF(Comparativo!$E$6="Tabela Não Desonerada",VLOOKUP($C1462,'Orçamento Base'!$D$11:$S$1673,12,FALSE),VLOOKUP($C1462,#REF!,12,FALSE))</f>
        <v>#N/A</v>
      </c>
      <c r="K1462" s="167">
        <f>IFERROR(IF(Comparativo!$E$6="Tabela Não Desonerada",VLOOKUP($C1462,'Orçamento Base'!$D$11:$S$1673,16,FALSE),VLOOKUP($C1462,#REF!,16,FALSE)),0)</f>
        <v>0</v>
      </c>
      <c r="L1462" s="575" t="e">
        <f>IF(AND($D1462="COMPOSICAO_PROPRIA",'Orçamento Base'!$N1462="-"),"14,18%",IF(AND($D1462="MERCADO",'Orçamento Base'!$N1462="-"),"15,38%",IF(Comparativo!$E$6="Tabela Não Desonerada",VLOOKUP($C1462,'Orçamento Base'!$D$11:$S$1673,11,FALSE),VLOOKUP($C1462,#REF!,11,FALSE))))</f>
        <v>#N/A</v>
      </c>
      <c r="M1462" s="209">
        <f>IF(Comparativo!$E$6="Tabela Não Desonerada",Encargos!$F$44,Encargos!$D$44)</f>
        <v>1.1122000000000001</v>
      </c>
    </row>
    <row r="1463" spans="1:13">
      <c r="A1463" s="207">
        <f>'Identificação-TCE'!$A$13</f>
        <v>1</v>
      </c>
      <c r="B1463" s="168" t="e">
        <f>IF(AND(G1463&lt;&gt;"",H1463&gt;0,I1463&lt;&gt;"",J1463&lt;&gt;0,K1463&lt;&gt;0),COUNT($B$11:B1462)+1,"")</f>
        <v>#N/A</v>
      </c>
      <c r="C1463" s="207">
        <f>IF('Orçamento Base'!$M1462=0,0,'Orçamento Base'!$D1462)</f>
        <v>0</v>
      </c>
      <c r="D1463" s="212" t="e">
        <f>IF('Orçamento Base'!$F1462=Aux.!$G$11,"CONTRATACAO_PUBLICA",IF(VLOOKUP($C1463,'Orçamento Base'!$D$11:$G$2116,3,FALSE)="INDEXADO",VLOOKUP(VLOOKUP($C1462,'Orçamento Base'!$D$11:$G$2116,2,FALSE),'Index N_DESON.'!$A$9:$B$604,2),VLOOKUP($C1463,'Orçamento Base'!$D$11:$G$2116,3,FALSE)))</f>
        <v>#N/A</v>
      </c>
      <c r="E1463" s="208" t="e">
        <f>VLOOKUP($C1463,'Orçamento Base'!$D$11:$S$1673,2,FALSE)</f>
        <v>#N/A</v>
      </c>
      <c r="F1463" s="211">
        <f>Dados!$C$7</f>
        <v>44652</v>
      </c>
      <c r="G1463" s="226" t="e">
        <f>VLOOKUP($C1463,'Orçamento Base'!$D$11:$S$1673,4,FALSE)</f>
        <v>#N/A</v>
      </c>
      <c r="H1463" s="377">
        <f>IFERROR(VLOOKUP($C1463,'Orçamento Base'!$D$11:$S$1673,6,FALSE),0)</f>
        <v>0</v>
      </c>
      <c r="I1463" s="208" t="e">
        <f>VLOOKUP($C1463,'Orçamento Base'!$D$11:$S$1673,5,FALSE)</f>
        <v>#N/A</v>
      </c>
      <c r="J1463" s="167" t="e">
        <f>IF(Comparativo!$E$6="Tabela Não Desonerada",VLOOKUP($C1463,'Orçamento Base'!$D$11:$S$1673,12,FALSE),VLOOKUP($C1463,#REF!,12,FALSE))</f>
        <v>#N/A</v>
      </c>
      <c r="K1463" s="167">
        <f>IFERROR(IF(Comparativo!$E$6="Tabela Não Desonerada",VLOOKUP($C1463,'Orçamento Base'!$D$11:$S$1673,16,FALSE),VLOOKUP($C1463,#REF!,16,FALSE)),0)</f>
        <v>0</v>
      </c>
      <c r="L1463" s="575" t="e">
        <f>IF(AND($D1463="COMPOSICAO_PROPRIA",'Orçamento Base'!$N1463="-"),"14,18%",IF(AND($D1463="MERCADO",'Orçamento Base'!$N1463="-"),"15,38%",IF(Comparativo!$E$6="Tabela Não Desonerada",VLOOKUP($C1463,'Orçamento Base'!$D$11:$S$1673,11,FALSE),VLOOKUP($C1463,#REF!,11,FALSE))))</f>
        <v>#N/A</v>
      </c>
      <c r="M1463" s="209">
        <f>IF(Comparativo!$E$6="Tabela Não Desonerada",Encargos!$F$44,Encargos!$D$44)</f>
        <v>1.1122000000000001</v>
      </c>
    </row>
    <row r="1464" spans="1:13">
      <c r="A1464" s="207">
        <f>'Identificação-TCE'!$A$13</f>
        <v>1</v>
      </c>
      <c r="B1464" s="168" t="e">
        <f>IF(AND(G1464&lt;&gt;"",H1464&gt;0,I1464&lt;&gt;"",J1464&lt;&gt;0,K1464&lt;&gt;0),COUNT($B$11:B1463)+1,"")</f>
        <v>#N/A</v>
      </c>
      <c r="C1464" s="207">
        <f>IF('Orçamento Base'!$M1463=0,0,'Orçamento Base'!$D1463)</f>
        <v>0</v>
      </c>
      <c r="D1464" s="212" t="e">
        <f>IF('Orçamento Base'!$F1463=Aux.!$G$11,"CONTRATACAO_PUBLICA",IF(VLOOKUP($C1464,'Orçamento Base'!$D$11:$G$2116,3,FALSE)="INDEXADO",VLOOKUP(VLOOKUP($C1463,'Orçamento Base'!$D$11:$G$2116,2,FALSE),'Index N_DESON.'!$A$9:$B$604,2),VLOOKUP($C1464,'Orçamento Base'!$D$11:$G$2116,3,FALSE)))</f>
        <v>#N/A</v>
      </c>
      <c r="E1464" s="208" t="e">
        <f>VLOOKUP($C1464,'Orçamento Base'!$D$11:$S$1673,2,FALSE)</f>
        <v>#N/A</v>
      </c>
      <c r="F1464" s="211">
        <f>Dados!$C$7</f>
        <v>44652</v>
      </c>
      <c r="G1464" s="226" t="e">
        <f>VLOOKUP($C1464,'Orçamento Base'!$D$11:$S$1673,4,FALSE)</f>
        <v>#N/A</v>
      </c>
      <c r="H1464" s="377">
        <f>IFERROR(VLOOKUP($C1464,'Orçamento Base'!$D$11:$S$1673,6,FALSE),0)</f>
        <v>0</v>
      </c>
      <c r="I1464" s="208" t="e">
        <f>VLOOKUP($C1464,'Orçamento Base'!$D$11:$S$1673,5,FALSE)</f>
        <v>#N/A</v>
      </c>
      <c r="J1464" s="167" t="e">
        <f>IF(Comparativo!$E$6="Tabela Não Desonerada",VLOOKUP($C1464,'Orçamento Base'!$D$11:$S$1673,12,FALSE),VLOOKUP($C1464,#REF!,12,FALSE))</f>
        <v>#N/A</v>
      </c>
      <c r="K1464" s="167">
        <f>IFERROR(IF(Comparativo!$E$6="Tabela Não Desonerada",VLOOKUP($C1464,'Orçamento Base'!$D$11:$S$1673,16,FALSE),VLOOKUP($C1464,#REF!,16,FALSE)),0)</f>
        <v>0</v>
      </c>
      <c r="L1464" s="575" t="e">
        <f>IF(AND($D1464="COMPOSICAO_PROPRIA",'Orçamento Base'!$N1464="-"),"14,18%",IF(AND($D1464="MERCADO",'Orçamento Base'!$N1464="-"),"15,38%",IF(Comparativo!$E$6="Tabela Não Desonerada",VLOOKUP($C1464,'Orçamento Base'!$D$11:$S$1673,11,FALSE),VLOOKUP($C1464,#REF!,11,FALSE))))</f>
        <v>#N/A</v>
      </c>
      <c r="M1464" s="209">
        <f>IF(Comparativo!$E$6="Tabela Não Desonerada",Encargos!$F$44,Encargos!$D$44)</f>
        <v>1.1122000000000001</v>
      </c>
    </row>
    <row r="1465" spans="1:13">
      <c r="A1465" s="207">
        <f>'Identificação-TCE'!$A$13</f>
        <v>1</v>
      </c>
      <c r="B1465" s="168" t="e">
        <f>IF(AND(G1465&lt;&gt;"",H1465&gt;0,I1465&lt;&gt;"",J1465&lt;&gt;0,K1465&lt;&gt;0),COUNT($B$11:B1464)+1,"")</f>
        <v>#N/A</v>
      </c>
      <c r="C1465" s="207">
        <f>IF('Orçamento Base'!$M1464=0,0,'Orçamento Base'!$D1464)</f>
        <v>0</v>
      </c>
      <c r="D1465" s="212" t="e">
        <f>IF('Orçamento Base'!$F1464=Aux.!$G$11,"CONTRATACAO_PUBLICA",IF(VLOOKUP($C1465,'Orçamento Base'!$D$11:$G$2116,3,FALSE)="INDEXADO",VLOOKUP(VLOOKUP($C1464,'Orçamento Base'!$D$11:$G$2116,2,FALSE),'Index N_DESON.'!$A$9:$B$604,2),VLOOKUP($C1465,'Orçamento Base'!$D$11:$G$2116,3,FALSE)))</f>
        <v>#N/A</v>
      </c>
      <c r="E1465" s="208" t="e">
        <f>VLOOKUP($C1465,'Orçamento Base'!$D$11:$S$1673,2,FALSE)</f>
        <v>#N/A</v>
      </c>
      <c r="F1465" s="211">
        <f>Dados!$C$7</f>
        <v>44652</v>
      </c>
      <c r="G1465" s="226" t="e">
        <f>VLOOKUP($C1465,'Orçamento Base'!$D$11:$S$1673,4,FALSE)</f>
        <v>#N/A</v>
      </c>
      <c r="H1465" s="377">
        <f>IFERROR(VLOOKUP($C1465,'Orçamento Base'!$D$11:$S$1673,6,FALSE),0)</f>
        <v>0</v>
      </c>
      <c r="I1465" s="208" t="e">
        <f>VLOOKUP($C1465,'Orçamento Base'!$D$11:$S$1673,5,FALSE)</f>
        <v>#N/A</v>
      </c>
      <c r="J1465" s="167" t="e">
        <f>IF(Comparativo!$E$6="Tabela Não Desonerada",VLOOKUP($C1465,'Orçamento Base'!$D$11:$S$1673,12,FALSE),VLOOKUP($C1465,#REF!,12,FALSE))</f>
        <v>#N/A</v>
      </c>
      <c r="K1465" s="167">
        <f>IFERROR(IF(Comparativo!$E$6="Tabela Não Desonerada",VLOOKUP($C1465,'Orçamento Base'!$D$11:$S$1673,16,FALSE),VLOOKUP($C1465,#REF!,16,FALSE)),0)</f>
        <v>0</v>
      </c>
      <c r="L1465" s="575" t="e">
        <f>IF(AND($D1465="COMPOSICAO_PROPRIA",'Orçamento Base'!$N1465="-"),"14,18%",IF(AND($D1465="MERCADO",'Orçamento Base'!$N1465="-"),"15,38%",IF(Comparativo!$E$6="Tabela Não Desonerada",VLOOKUP($C1465,'Orçamento Base'!$D$11:$S$1673,11,FALSE),VLOOKUP($C1465,#REF!,11,FALSE))))</f>
        <v>#N/A</v>
      </c>
      <c r="M1465" s="209">
        <f>IF(Comparativo!$E$6="Tabela Não Desonerada",Encargos!$F$44,Encargos!$D$44)</f>
        <v>1.1122000000000001</v>
      </c>
    </row>
    <row r="1466" spans="1:13">
      <c r="A1466" s="207">
        <f>'Identificação-TCE'!$A$13</f>
        <v>1</v>
      </c>
      <c r="B1466" s="168" t="e">
        <f>IF(AND(G1466&lt;&gt;"",H1466&gt;0,I1466&lt;&gt;"",J1466&lt;&gt;0,K1466&lt;&gt;0),COUNT($B$11:B1465)+1,"")</f>
        <v>#N/A</v>
      </c>
      <c r="C1466" s="207">
        <f>IF('Orçamento Base'!$M1465=0,0,'Orçamento Base'!$D1465)</f>
        <v>0</v>
      </c>
      <c r="D1466" s="212" t="e">
        <f>IF('Orçamento Base'!$F1465=Aux.!$G$11,"CONTRATACAO_PUBLICA",IF(VLOOKUP($C1466,'Orçamento Base'!$D$11:$G$2116,3,FALSE)="INDEXADO",VLOOKUP(VLOOKUP($C1465,'Orçamento Base'!$D$11:$G$2116,2,FALSE),'Index N_DESON.'!$A$9:$B$604,2),VLOOKUP($C1466,'Orçamento Base'!$D$11:$G$2116,3,FALSE)))</f>
        <v>#N/A</v>
      </c>
      <c r="E1466" s="208" t="e">
        <f>VLOOKUP($C1466,'Orçamento Base'!$D$11:$S$1673,2,FALSE)</f>
        <v>#N/A</v>
      </c>
      <c r="F1466" s="211">
        <f>Dados!$C$7</f>
        <v>44652</v>
      </c>
      <c r="G1466" s="226" t="e">
        <f>VLOOKUP($C1466,'Orçamento Base'!$D$11:$S$1673,4,FALSE)</f>
        <v>#N/A</v>
      </c>
      <c r="H1466" s="377">
        <f>IFERROR(VLOOKUP($C1466,'Orçamento Base'!$D$11:$S$1673,6,FALSE),0)</f>
        <v>0</v>
      </c>
      <c r="I1466" s="208" t="e">
        <f>VLOOKUP($C1466,'Orçamento Base'!$D$11:$S$1673,5,FALSE)</f>
        <v>#N/A</v>
      </c>
      <c r="J1466" s="167" t="e">
        <f>IF(Comparativo!$E$6="Tabela Não Desonerada",VLOOKUP($C1466,'Orçamento Base'!$D$11:$S$1673,12,FALSE),VLOOKUP($C1466,#REF!,12,FALSE))</f>
        <v>#N/A</v>
      </c>
      <c r="K1466" s="167">
        <f>IFERROR(IF(Comparativo!$E$6="Tabela Não Desonerada",VLOOKUP($C1466,'Orçamento Base'!$D$11:$S$1673,16,FALSE),VLOOKUP($C1466,#REF!,16,FALSE)),0)</f>
        <v>0</v>
      </c>
      <c r="L1466" s="575" t="e">
        <f>IF(AND($D1466="COMPOSICAO_PROPRIA",'Orçamento Base'!$N1466="-"),"14,18%",IF(AND($D1466="MERCADO",'Orçamento Base'!$N1466="-"),"15,38%",IF(Comparativo!$E$6="Tabela Não Desonerada",VLOOKUP($C1466,'Orçamento Base'!$D$11:$S$1673,11,FALSE),VLOOKUP($C1466,#REF!,11,FALSE))))</f>
        <v>#N/A</v>
      </c>
      <c r="M1466" s="209">
        <f>IF(Comparativo!$E$6="Tabela Não Desonerada",Encargos!$F$44,Encargos!$D$44)</f>
        <v>1.1122000000000001</v>
      </c>
    </row>
    <row r="1467" spans="1:13">
      <c r="A1467" s="207">
        <f>'Identificação-TCE'!$A$13</f>
        <v>1</v>
      </c>
      <c r="B1467" s="168" t="e">
        <f>IF(AND(G1467&lt;&gt;"",H1467&gt;0,I1467&lt;&gt;"",J1467&lt;&gt;0,K1467&lt;&gt;0),COUNT($B$11:B1466)+1,"")</f>
        <v>#N/A</v>
      </c>
      <c r="C1467" s="207">
        <f>IF('Orçamento Base'!$M1466=0,0,'Orçamento Base'!$D1466)</f>
        <v>0</v>
      </c>
      <c r="D1467" s="212" t="e">
        <f>IF('Orçamento Base'!$F1466=Aux.!$G$11,"CONTRATACAO_PUBLICA",IF(VLOOKUP($C1467,'Orçamento Base'!$D$11:$G$2116,3,FALSE)="INDEXADO",VLOOKUP(VLOOKUP($C1466,'Orçamento Base'!$D$11:$G$2116,2,FALSE),'Index N_DESON.'!$A$9:$B$604,2),VLOOKUP($C1467,'Orçamento Base'!$D$11:$G$2116,3,FALSE)))</f>
        <v>#N/A</v>
      </c>
      <c r="E1467" s="208" t="e">
        <f>VLOOKUP($C1467,'Orçamento Base'!$D$11:$S$1673,2,FALSE)</f>
        <v>#N/A</v>
      </c>
      <c r="F1467" s="211">
        <f>Dados!$C$7</f>
        <v>44652</v>
      </c>
      <c r="G1467" s="226" t="e">
        <f>VLOOKUP($C1467,'Orçamento Base'!$D$11:$S$1673,4,FALSE)</f>
        <v>#N/A</v>
      </c>
      <c r="H1467" s="377">
        <f>IFERROR(VLOOKUP($C1467,'Orçamento Base'!$D$11:$S$1673,6,FALSE),0)</f>
        <v>0</v>
      </c>
      <c r="I1467" s="208" t="e">
        <f>VLOOKUP($C1467,'Orçamento Base'!$D$11:$S$1673,5,FALSE)</f>
        <v>#N/A</v>
      </c>
      <c r="J1467" s="167" t="e">
        <f>IF(Comparativo!$E$6="Tabela Não Desonerada",VLOOKUP($C1467,'Orçamento Base'!$D$11:$S$1673,12,FALSE),VLOOKUP($C1467,#REF!,12,FALSE))</f>
        <v>#N/A</v>
      </c>
      <c r="K1467" s="167">
        <f>IFERROR(IF(Comparativo!$E$6="Tabela Não Desonerada",VLOOKUP($C1467,'Orçamento Base'!$D$11:$S$1673,16,FALSE),VLOOKUP($C1467,#REF!,16,FALSE)),0)</f>
        <v>0</v>
      </c>
      <c r="L1467" s="575" t="e">
        <f>IF(AND($D1467="COMPOSICAO_PROPRIA",'Orçamento Base'!$N1467="-"),"14,18%",IF(AND($D1467="MERCADO",'Orçamento Base'!$N1467="-"),"15,38%",IF(Comparativo!$E$6="Tabela Não Desonerada",VLOOKUP($C1467,'Orçamento Base'!$D$11:$S$1673,11,FALSE),VLOOKUP($C1467,#REF!,11,FALSE))))</f>
        <v>#N/A</v>
      </c>
      <c r="M1467" s="209">
        <f>IF(Comparativo!$E$6="Tabela Não Desonerada",Encargos!$F$44,Encargos!$D$44)</f>
        <v>1.1122000000000001</v>
      </c>
    </row>
    <row r="1468" spans="1:13">
      <c r="A1468" s="207">
        <f>'Identificação-TCE'!$A$13</f>
        <v>1</v>
      </c>
      <c r="B1468" s="168" t="e">
        <f>IF(AND(G1468&lt;&gt;"",H1468&gt;0,I1468&lt;&gt;"",J1468&lt;&gt;0,K1468&lt;&gt;0),COUNT($B$11:B1467)+1,"")</f>
        <v>#N/A</v>
      </c>
      <c r="C1468" s="207">
        <f>IF('Orçamento Base'!$M1467=0,0,'Orçamento Base'!$D1467)</f>
        <v>0</v>
      </c>
      <c r="D1468" s="212" t="e">
        <f>IF('Orçamento Base'!$F1467=Aux.!$G$11,"CONTRATACAO_PUBLICA",IF(VLOOKUP($C1468,'Orçamento Base'!$D$11:$G$2116,3,FALSE)="INDEXADO",VLOOKUP(VLOOKUP($C1467,'Orçamento Base'!$D$11:$G$2116,2,FALSE),'Index N_DESON.'!$A$9:$B$604,2),VLOOKUP($C1468,'Orçamento Base'!$D$11:$G$2116,3,FALSE)))</f>
        <v>#N/A</v>
      </c>
      <c r="E1468" s="208" t="e">
        <f>VLOOKUP($C1468,'Orçamento Base'!$D$11:$S$1673,2,FALSE)</f>
        <v>#N/A</v>
      </c>
      <c r="F1468" s="211">
        <f>Dados!$C$7</f>
        <v>44652</v>
      </c>
      <c r="G1468" s="226" t="e">
        <f>VLOOKUP($C1468,'Orçamento Base'!$D$11:$S$1673,4,FALSE)</f>
        <v>#N/A</v>
      </c>
      <c r="H1468" s="377">
        <f>IFERROR(VLOOKUP($C1468,'Orçamento Base'!$D$11:$S$1673,6,FALSE),0)</f>
        <v>0</v>
      </c>
      <c r="I1468" s="208" t="e">
        <f>VLOOKUP($C1468,'Orçamento Base'!$D$11:$S$1673,5,FALSE)</f>
        <v>#N/A</v>
      </c>
      <c r="J1468" s="167" t="e">
        <f>IF(Comparativo!$E$6="Tabela Não Desonerada",VLOOKUP($C1468,'Orçamento Base'!$D$11:$S$1673,12,FALSE),VLOOKUP($C1468,#REF!,12,FALSE))</f>
        <v>#N/A</v>
      </c>
      <c r="K1468" s="167">
        <f>IFERROR(IF(Comparativo!$E$6="Tabela Não Desonerada",VLOOKUP($C1468,'Orçamento Base'!$D$11:$S$1673,16,FALSE),VLOOKUP($C1468,#REF!,16,FALSE)),0)</f>
        <v>0</v>
      </c>
      <c r="L1468" s="575" t="e">
        <f>IF(AND($D1468="COMPOSICAO_PROPRIA",'Orçamento Base'!$N1468="-"),"14,18%",IF(AND($D1468="MERCADO",'Orçamento Base'!$N1468="-"),"15,38%",IF(Comparativo!$E$6="Tabela Não Desonerada",VLOOKUP($C1468,'Orçamento Base'!$D$11:$S$1673,11,FALSE),VLOOKUP($C1468,#REF!,11,FALSE))))</f>
        <v>#N/A</v>
      </c>
      <c r="M1468" s="209">
        <f>IF(Comparativo!$E$6="Tabela Não Desonerada",Encargos!$F$44,Encargos!$D$44)</f>
        <v>1.1122000000000001</v>
      </c>
    </row>
    <row r="1469" spans="1:13">
      <c r="A1469" s="207">
        <f>'Identificação-TCE'!$A$13</f>
        <v>1</v>
      </c>
      <c r="B1469" s="168" t="e">
        <f>IF(AND(G1469&lt;&gt;"",H1469&gt;0,I1469&lt;&gt;"",J1469&lt;&gt;0,K1469&lt;&gt;0),COUNT($B$11:B1468)+1,"")</f>
        <v>#N/A</v>
      </c>
      <c r="C1469" s="207">
        <f>IF('Orçamento Base'!$M1468=0,0,'Orçamento Base'!$D1468)</f>
        <v>0</v>
      </c>
      <c r="D1469" s="212" t="e">
        <f>IF('Orçamento Base'!$F1468=Aux.!$G$11,"CONTRATACAO_PUBLICA",IF(VLOOKUP($C1469,'Orçamento Base'!$D$11:$G$2116,3,FALSE)="INDEXADO",VLOOKUP(VLOOKUP($C1468,'Orçamento Base'!$D$11:$G$2116,2,FALSE),'Index N_DESON.'!$A$9:$B$604,2),VLOOKUP($C1469,'Orçamento Base'!$D$11:$G$2116,3,FALSE)))</f>
        <v>#N/A</v>
      </c>
      <c r="E1469" s="208" t="e">
        <f>VLOOKUP($C1469,'Orçamento Base'!$D$11:$S$1673,2,FALSE)</f>
        <v>#N/A</v>
      </c>
      <c r="F1469" s="211">
        <f>Dados!$C$7</f>
        <v>44652</v>
      </c>
      <c r="G1469" s="226" t="e">
        <f>VLOOKUP($C1469,'Orçamento Base'!$D$11:$S$1673,4,FALSE)</f>
        <v>#N/A</v>
      </c>
      <c r="H1469" s="377">
        <f>IFERROR(VLOOKUP($C1469,'Orçamento Base'!$D$11:$S$1673,6,FALSE),0)</f>
        <v>0</v>
      </c>
      <c r="I1469" s="208" t="e">
        <f>VLOOKUP($C1469,'Orçamento Base'!$D$11:$S$1673,5,FALSE)</f>
        <v>#N/A</v>
      </c>
      <c r="J1469" s="167" t="e">
        <f>IF(Comparativo!$E$6="Tabela Não Desonerada",VLOOKUP($C1469,'Orçamento Base'!$D$11:$S$1673,12,FALSE),VLOOKUP($C1469,#REF!,12,FALSE))</f>
        <v>#N/A</v>
      </c>
      <c r="K1469" s="167">
        <f>IFERROR(IF(Comparativo!$E$6="Tabela Não Desonerada",VLOOKUP($C1469,'Orçamento Base'!$D$11:$S$1673,16,FALSE),VLOOKUP($C1469,#REF!,16,FALSE)),0)</f>
        <v>0</v>
      </c>
      <c r="L1469" s="575" t="e">
        <f>IF(AND($D1469="COMPOSICAO_PROPRIA",'Orçamento Base'!$N1469="-"),"14,18%",IF(AND($D1469="MERCADO",'Orçamento Base'!$N1469="-"),"15,38%",IF(Comparativo!$E$6="Tabela Não Desonerada",VLOOKUP($C1469,'Orçamento Base'!$D$11:$S$1673,11,FALSE),VLOOKUP($C1469,#REF!,11,FALSE))))</f>
        <v>#N/A</v>
      </c>
      <c r="M1469" s="209">
        <f>IF(Comparativo!$E$6="Tabela Não Desonerada",Encargos!$F$44,Encargos!$D$44)</f>
        <v>1.1122000000000001</v>
      </c>
    </row>
    <row r="1470" spans="1:13">
      <c r="A1470" s="207">
        <f>'Identificação-TCE'!$A$13</f>
        <v>1</v>
      </c>
      <c r="B1470" s="168" t="e">
        <f>IF(AND(G1470&lt;&gt;"",H1470&gt;0,I1470&lt;&gt;"",J1470&lt;&gt;0,K1470&lt;&gt;0),COUNT($B$11:B1469)+1,"")</f>
        <v>#N/A</v>
      </c>
      <c r="C1470" s="207">
        <f>IF('Orçamento Base'!$M1469=0,0,'Orçamento Base'!$D1469)</f>
        <v>0</v>
      </c>
      <c r="D1470" s="212" t="e">
        <f>IF('Orçamento Base'!$F1469=Aux.!$G$11,"CONTRATACAO_PUBLICA",IF(VLOOKUP($C1470,'Orçamento Base'!$D$11:$G$2116,3,FALSE)="INDEXADO",VLOOKUP(VLOOKUP($C1469,'Orçamento Base'!$D$11:$G$2116,2,FALSE),'Index N_DESON.'!$A$9:$B$604,2),VLOOKUP($C1470,'Orçamento Base'!$D$11:$G$2116,3,FALSE)))</f>
        <v>#N/A</v>
      </c>
      <c r="E1470" s="208" t="e">
        <f>VLOOKUP($C1470,'Orçamento Base'!$D$11:$S$1673,2,FALSE)</f>
        <v>#N/A</v>
      </c>
      <c r="F1470" s="211">
        <f>Dados!$C$7</f>
        <v>44652</v>
      </c>
      <c r="G1470" s="226" t="e">
        <f>VLOOKUP($C1470,'Orçamento Base'!$D$11:$S$1673,4,FALSE)</f>
        <v>#N/A</v>
      </c>
      <c r="H1470" s="377">
        <f>IFERROR(VLOOKUP($C1470,'Orçamento Base'!$D$11:$S$1673,6,FALSE),0)</f>
        <v>0</v>
      </c>
      <c r="I1470" s="208" t="e">
        <f>VLOOKUP($C1470,'Orçamento Base'!$D$11:$S$1673,5,FALSE)</f>
        <v>#N/A</v>
      </c>
      <c r="J1470" s="167" t="e">
        <f>IF(Comparativo!$E$6="Tabela Não Desonerada",VLOOKUP($C1470,'Orçamento Base'!$D$11:$S$1673,12,FALSE),VLOOKUP($C1470,#REF!,12,FALSE))</f>
        <v>#N/A</v>
      </c>
      <c r="K1470" s="167">
        <f>IFERROR(IF(Comparativo!$E$6="Tabela Não Desonerada",VLOOKUP($C1470,'Orçamento Base'!$D$11:$S$1673,16,FALSE),VLOOKUP($C1470,#REF!,16,FALSE)),0)</f>
        <v>0</v>
      </c>
      <c r="L1470" s="575" t="e">
        <f>IF(AND($D1470="COMPOSICAO_PROPRIA",'Orçamento Base'!$N1470="-"),"14,18%",IF(AND($D1470="MERCADO",'Orçamento Base'!$N1470="-"),"15,38%",IF(Comparativo!$E$6="Tabela Não Desonerada",VLOOKUP($C1470,'Orçamento Base'!$D$11:$S$1673,11,FALSE),VLOOKUP($C1470,#REF!,11,FALSE))))</f>
        <v>#N/A</v>
      </c>
      <c r="M1470" s="209">
        <f>IF(Comparativo!$E$6="Tabela Não Desonerada",Encargos!$F$44,Encargos!$D$44)</f>
        <v>1.1122000000000001</v>
      </c>
    </row>
    <row r="1471" spans="1:13">
      <c r="A1471" s="207">
        <f>'Identificação-TCE'!$A$13</f>
        <v>1</v>
      </c>
      <c r="B1471" s="168" t="e">
        <f>IF(AND(G1471&lt;&gt;"",H1471&gt;0,I1471&lt;&gt;"",J1471&lt;&gt;0,K1471&lt;&gt;0),COUNT($B$11:B1470)+1,"")</f>
        <v>#N/A</v>
      </c>
      <c r="C1471" s="207">
        <f>IF('Orçamento Base'!$M1470=0,0,'Orçamento Base'!$D1470)</f>
        <v>0</v>
      </c>
      <c r="D1471" s="212" t="e">
        <f>IF('Orçamento Base'!$F1470=Aux.!$G$11,"CONTRATACAO_PUBLICA",IF(VLOOKUP($C1471,'Orçamento Base'!$D$11:$G$2116,3,FALSE)="INDEXADO",VLOOKUP(VLOOKUP($C1470,'Orçamento Base'!$D$11:$G$2116,2,FALSE),'Index N_DESON.'!$A$9:$B$604,2),VLOOKUP($C1471,'Orçamento Base'!$D$11:$G$2116,3,FALSE)))</f>
        <v>#N/A</v>
      </c>
      <c r="E1471" s="208" t="e">
        <f>VLOOKUP($C1471,'Orçamento Base'!$D$11:$S$1673,2,FALSE)</f>
        <v>#N/A</v>
      </c>
      <c r="F1471" s="211">
        <f>Dados!$C$7</f>
        <v>44652</v>
      </c>
      <c r="G1471" s="226" t="e">
        <f>VLOOKUP($C1471,'Orçamento Base'!$D$11:$S$1673,4,FALSE)</f>
        <v>#N/A</v>
      </c>
      <c r="H1471" s="377">
        <f>IFERROR(VLOOKUP($C1471,'Orçamento Base'!$D$11:$S$1673,6,FALSE),0)</f>
        <v>0</v>
      </c>
      <c r="I1471" s="208" t="e">
        <f>VLOOKUP($C1471,'Orçamento Base'!$D$11:$S$1673,5,FALSE)</f>
        <v>#N/A</v>
      </c>
      <c r="J1471" s="167" t="e">
        <f>IF(Comparativo!$E$6="Tabela Não Desonerada",VLOOKUP($C1471,'Orçamento Base'!$D$11:$S$1673,12,FALSE),VLOOKUP($C1471,#REF!,12,FALSE))</f>
        <v>#N/A</v>
      </c>
      <c r="K1471" s="167">
        <f>IFERROR(IF(Comparativo!$E$6="Tabela Não Desonerada",VLOOKUP($C1471,'Orçamento Base'!$D$11:$S$1673,16,FALSE),VLOOKUP($C1471,#REF!,16,FALSE)),0)</f>
        <v>0</v>
      </c>
      <c r="L1471" s="575" t="e">
        <f>IF(AND($D1471="COMPOSICAO_PROPRIA",'Orçamento Base'!$N1471="-"),"14,18%",IF(AND($D1471="MERCADO",'Orçamento Base'!$N1471="-"),"15,38%",IF(Comparativo!$E$6="Tabela Não Desonerada",VLOOKUP($C1471,'Orçamento Base'!$D$11:$S$1673,11,FALSE),VLOOKUP($C1471,#REF!,11,FALSE))))</f>
        <v>#N/A</v>
      </c>
      <c r="M1471" s="209">
        <f>IF(Comparativo!$E$6="Tabela Não Desonerada",Encargos!$F$44,Encargos!$D$44)</f>
        <v>1.1122000000000001</v>
      </c>
    </row>
    <row r="1472" spans="1:13">
      <c r="A1472" s="207">
        <f>'Identificação-TCE'!$A$13</f>
        <v>1</v>
      </c>
      <c r="B1472" s="168" t="e">
        <f>IF(AND(G1472&lt;&gt;"",H1472&gt;0,I1472&lt;&gt;"",J1472&lt;&gt;0,K1472&lt;&gt;0),COUNT($B$11:B1471)+1,"")</f>
        <v>#N/A</v>
      </c>
      <c r="C1472" s="207">
        <f>IF('Orçamento Base'!$M1471=0,0,'Orçamento Base'!$D1471)</f>
        <v>0</v>
      </c>
      <c r="D1472" s="212" t="e">
        <f>IF('Orçamento Base'!$F1471=Aux.!$G$11,"CONTRATACAO_PUBLICA",IF(VLOOKUP($C1472,'Orçamento Base'!$D$11:$G$2116,3,FALSE)="INDEXADO",VLOOKUP(VLOOKUP($C1471,'Orçamento Base'!$D$11:$G$2116,2,FALSE),'Index N_DESON.'!$A$9:$B$604,2),VLOOKUP($C1472,'Orçamento Base'!$D$11:$G$2116,3,FALSE)))</f>
        <v>#N/A</v>
      </c>
      <c r="E1472" s="208" t="e">
        <f>VLOOKUP($C1472,'Orçamento Base'!$D$11:$S$1673,2,FALSE)</f>
        <v>#N/A</v>
      </c>
      <c r="F1472" s="211">
        <f>Dados!$C$7</f>
        <v>44652</v>
      </c>
      <c r="G1472" s="226" t="e">
        <f>VLOOKUP($C1472,'Orçamento Base'!$D$11:$S$1673,4,FALSE)</f>
        <v>#N/A</v>
      </c>
      <c r="H1472" s="377">
        <f>IFERROR(VLOOKUP($C1472,'Orçamento Base'!$D$11:$S$1673,6,FALSE),0)</f>
        <v>0</v>
      </c>
      <c r="I1472" s="208" t="e">
        <f>VLOOKUP($C1472,'Orçamento Base'!$D$11:$S$1673,5,FALSE)</f>
        <v>#N/A</v>
      </c>
      <c r="J1472" s="167" t="e">
        <f>IF(Comparativo!$E$6="Tabela Não Desonerada",VLOOKUP($C1472,'Orçamento Base'!$D$11:$S$1673,12,FALSE),VLOOKUP($C1472,#REF!,12,FALSE))</f>
        <v>#N/A</v>
      </c>
      <c r="K1472" s="167">
        <f>IFERROR(IF(Comparativo!$E$6="Tabela Não Desonerada",VLOOKUP($C1472,'Orçamento Base'!$D$11:$S$1673,16,FALSE),VLOOKUP($C1472,#REF!,16,FALSE)),0)</f>
        <v>0</v>
      </c>
      <c r="L1472" s="575" t="e">
        <f>IF(AND($D1472="COMPOSICAO_PROPRIA",'Orçamento Base'!$N1472="-"),"14,18%",IF(AND($D1472="MERCADO",'Orçamento Base'!$N1472="-"),"15,38%",IF(Comparativo!$E$6="Tabela Não Desonerada",VLOOKUP($C1472,'Orçamento Base'!$D$11:$S$1673,11,FALSE),VLOOKUP($C1472,#REF!,11,FALSE))))</f>
        <v>#N/A</v>
      </c>
      <c r="M1472" s="209">
        <f>IF(Comparativo!$E$6="Tabela Não Desonerada",Encargos!$F$44,Encargos!$D$44)</f>
        <v>1.1122000000000001</v>
      </c>
    </row>
    <row r="1473" spans="1:13">
      <c r="A1473" s="207">
        <f>'Identificação-TCE'!$A$13</f>
        <v>1</v>
      </c>
      <c r="B1473" s="168" t="e">
        <f>IF(AND(G1473&lt;&gt;"",H1473&gt;0,I1473&lt;&gt;"",J1473&lt;&gt;0,K1473&lt;&gt;0),COUNT($B$11:B1472)+1,"")</f>
        <v>#N/A</v>
      </c>
      <c r="C1473" s="207">
        <f>IF('Orçamento Base'!$M1472=0,0,'Orçamento Base'!$D1472)</f>
        <v>0</v>
      </c>
      <c r="D1473" s="212" t="e">
        <f>IF('Orçamento Base'!$F1472=Aux.!$G$11,"CONTRATACAO_PUBLICA",IF(VLOOKUP($C1473,'Orçamento Base'!$D$11:$G$2116,3,FALSE)="INDEXADO",VLOOKUP(VLOOKUP($C1472,'Orçamento Base'!$D$11:$G$2116,2,FALSE),'Index N_DESON.'!$A$9:$B$604,2),VLOOKUP($C1473,'Orçamento Base'!$D$11:$G$2116,3,FALSE)))</f>
        <v>#N/A</v>
      </c>
      <c r="E1473" s="208" t="e">
        <f>VLOOKUP($C1473,'Orçamento Base'!$D$11:$S$1673,2,FALSE)</f>
        <v>#N/A</v>
      </c>
      <c r="F1473" s="211">
        <f>Dados!$C$7</f>
        <v>44652</v>
      </c>
      <c r="G1473" s="226" t="e">
        <f>VLOOKUP($C1473,'Orçamento Base'!$D$11:$S$1673,4,FALSE)</f>
        <v>#N/A</v>
      </c>
      <c r="H1473" s="377">
        <f>IFERROR(VLOOKUP($C1473,'Orçamento Base'!$D$11:$S$1673,6,FALSE),0)</f>
        <v>0</v>
      </c>
      <c r="I1473" s="208" t="e">
        <f>VLOOKUP($C1473,'Orçamento Base'!$D$11:$S$1673,5,FALSE)</f>
        <v>#N/A</v>
      </c>
      <c r="J1473" s="167" t="e">
        <f>IF(Comparativo!$E$6="Tabela Não Desonerada",VLOOKUP($C1473,'Orçamento Base'!$D$11:$S$1673,12,FALSE),VLOOKUP($C1473,#REF!,12,FALSE))</f>
        <v>#N/A</v>
      </c>
      <c r="K1473" s="167">
        <f>IFERROR(IF(Comparativo!$E$6="Tabela Não Desonerada",VLOOKUP($C1473,'Orçamento Base'!$D$11:$S$1673,16,FALSE),VLOOKUP($C1473,#REF!,16,FALSE)),0)</f>
        <v>0</v>
      </c>
      <c r="L1473" s="575" t="e">
        <f>IF(AND($D1473="COMPOSICAO_PROPRIA",'Orçamento Base'!$N1473="-"),"14,18%",IF(AND($D1473="MERCADO",'Orçamento Base'!$N1473="-"),"15,38%",IF(Comparativo!$E$6="Tabela Não Desonerada",VLOOKUP($C1473,'Orçamento Base'!$D$11:$S$1673,11,FALSE),VLOOKUP($C1473,#REF!,11,FALSE))))</f>
        <v>#N/A</v>
      </c>
      <c r="M1473" s="209">
        <f>IF(Comparativo!$E$6="Tabela Não Desonerada",Encargos!$F$44,Encargos!$D$44)</f>
        <v>1.1122000000000001</v>
      </c>
    </row>
    <row r="1474" spans="1:13">
      <c r="A1474" s="207">
        <f>'Identificação-TCE'!$A$13</f>
        <v>1</v>
      </c>
      <c r="B1474" s="168" t="e">
        <f>IF(AND(G1474&lt;&gt;"",H1474&gt;0,I1474&lt;&gt;"",J1474&lt;&gt;0,K1474&lt;&gt;0),COUNT($B$11:B1473)+1,"")</f>
        <v>#N/A</v>
      </c>
      <c r="C1474" s="207">
        <f>IF('Orçamento Base'!$M1473=0,0,'Orçamento Base'!$D1473)</f>
        <v>0</v>
      </c>
      <c r="D1474" s="212" t="e">
        <f>IF('Orçamento Base'!$F1473=Aux.!$G$11,"CONTRATACAO_PUBLICA",IF(VLOOKUP($C1474,'Orçamento Base'!$D$11:$G$2116,3,FALSE)="INDEXADO",VLOOKUP(VLOOKUP($C1473,'Orçamento Base'!$D$11:$G$2116,2,FALSE),'Index N_DESON.'!$A$9:$B$604,2),VLOOKUP($C1474,'Orçamento Base'!$D$11:$G$2116,3,FALSE)))</f>
        <v>#N/A</v>
      </c>
      <c r="E1474" s="208" t="e">
        <f>VLOOKUP($C1474,'Orçamento Base'!$D$11:$S$1673,2,FALSE)</f>
        <v>#N/A</v>
      </c>
      <c r="F1474" s="211">
        <f>Dados!$C$7</f>
        <v>44652</v>
      </c>
      <c r="G1474" s="226" t="e">
        <f>VLOOKUP($C1474,'Orçamento Base'!$D$11:$S$1673,4,FALSE)</f>
        <v>#N/A</v>
      </c>
      <c r="H1474" s="377">
        <f>IFERROR(VLOOKUP($C1474,'Orçamento Base'!$D$11:$S$1673,6,FALSE),0)</f>
        <v>0</v>
      </c>
      <c r="I1474" s="208" t="e">
        <f>VLOOKUP($C1474,'Orçamento Base'!$D$11:$S$1673,5,FALSE)</f>
        <v>#N/A</v>
      </c>
      <c r="J1474" s="167" t="e">
        <f>IF(Comparativo!$E$6="Tabela Não Desonerada",VLOOKUP($C1474,'Orçamento Base'!$D$11:$S$1673,12,FALSE),VLOOKUP($C1474,#REF!,12,FALSE))</f>
        <v>#N/A</v>
      </c>
      <c r="K1474" s="167">
        <f>IFERROR(IF(Comparativo!$E$6="Tabela Não Desonerada",VLOOKUP($C1474,'Orçamento Base'!$D$11:$S$1673,16,FALSE),VLOOKUP($C1474,#REF!,16,FALSE)),0)</f>
        <v>0</v>
      </c>
      <c r="L1474" s="575" t="e">
        <f>IF(AND($D1474="COMPOSICAO_PROPRIA",'Orçamento Base'!$N1474="-"),"14,18%",IF(AND($D1474="MERCADO",'Orçamento Base'!$N1474="-"),"15,38%",IF(Comparativo!$E$6="Tabela Não Desonerada",VLOOKUP($C1474,'Orçamento Base'!$D$11:$S$1673,11,FALSE),VLOOKUP($C1474,#REF!,11,FALSE))))</f>
        <v>#N/A</v>
      </c>
      <c r="M1474" s="209">
        <f>IF(Comparativo!$E$6="Tabela Não Desonerada",Encargos!$F$44,Encargos!$D$44)</f>
        <v>1.1122000000000001</v>
      </c>
    </row>
    <row r="1475" spans="1:13">
      <c r="A1475" s="207">
        <f>'Identificação-TCE'!$A$13</f>
        <v>1</v>
      </c>
      <c r="B1475" s="168" t="e">
        <f>IF(AND(G1475&lt;&gt;"",H1475&gt;0,I1475&lt;&gt;"",J1475&lt;&gt;0,K1475&lt;&gt;0),COUNT($B$11:B1474)+1,"")</f>
        <v>#N/A</v>
      </c>
      <c r="C1475" s="207">
        <f>IF('Orçamento Base'!$M1474=0,0,'Orçamento Base'!$D1474)</f>
        <v>0</v>
      </c>
      <c r="D1475" s="212" t="e">
        <f>IF('Orçamento Base'!$F1474=Aux.!$G$11,"CONTRATACAO_PUBLICA",IF(VLOOKUP($C1475,'Orçamento Base'!$D$11:$G$2116,3,FALSE)="INDEXADO",VLOOKUP(VLOOKUP($C1474,'Orçamento Base'!$D$11:$G$2116,2,FALSE),'Index N_DESON.'!$A$9:$B$604,2),VLOOKUP($C1475,'Orçamento Base'!$D$11:$G$2116,3,FALSE)))</f>
        <v>#N/A</v>
      </c>
      <c r="E1475" s="208" t="e">
        <f>VLOOKUP($C1475,'Orçamento Base'!$D$11:$S$1673,2,FALSE)</f>
        <v>#N/A</v>
      </c>
      <c r="F1475" s="211">
        <f>Dados!$C$7</f>
        <v>44652</v>
      </c>
      <c r="G1475" s="226" t="e">
        <f>VLOOKUP($C1475,'Orçamento Base'!$D$11:$S$1673,4,FALSE)</f>
        <v>#N/A</v>
      </c>
      <c r="H1475" s="377">
        <f>IFERROR(VLOOKUP($C1475,'Orçamento Base'!$D$11:$S$1673,6,FALSE),0)</f>
        <v>0</v>
      </c>
      <c r="I1475" s="208" t="e">
        <f>VLOOKUP($C1475,'Orçamento Base'!$D$11:$S$1673,5,FALSE)</f>
        <v>#N/A</v>
      </c>
      <c r="J1475" s="167" t="e">
        <f>IF(Comparativo!$E$6="Tabela Não Desonerada",VLOOKUP($C1475,'Orçamento Base'!$D$11:$S$1673,12,FALSE),VLOOKUP($C1475,#REF!,12,FALSE))</f>
        <v>#N/A</v>
      </c>
      <c r="K1475" s="167">
        <f>IFERROR(IF(Comparativo!$E$6="Tabela Não Desonerada",VLOOKUP($C1475,'Orçamento Base'!$D$11:$S$1673,16,FALSE),VLOOKUP($C1475,#REF!,16,FALSE)),0)</f>
        <v>0</v>
      </c>
      <c r="L1475" s="575" t="e">
        <f>IF(AND($D1475="COMPOSICAO_PROPRIA",'Orçamento Base'!$N1475="-"),"14,18%",IF(AND($D1475="MERCADO",'Orçamento Base'!$N1475="-"),"15,38%",IF(Comparativo!$E$6="Tabela Não Desonerada",VLOOKUP($C1475,'Orçamento Base'!$D$11:$S$1673,11,FALSE),VLOOKUP($C1475,#REF!,11,FALSE))))</f>
        <v>#N/A</v>
      </c>
      <c r="M1475" s="209">
        <f>IF(Comparativo!$E$6="Tabela Não Desonerada",Encargos!$F$44,Encargos!$D$44)</f>
        <v>1.1122000000000001</v>
      </c>
    </row>
    <row r="1476" spans="1:13">
      <c r="A1476" s="207">
        <f>'Identificação-TCE'!$A$13</f>
        <v>1</v>
      </c>
      <c r="B1476" s="168" t="e">
        <f>IF(AND(G1476&lt;&gt;"",H1476&gt;0,I1476&lt;&gt;"",J1476&lt;&gt;0,K1476&lt;&gt;0),COUNT($B$11:B1475)+1,"")</f>
        <v>#N/A</v>
      </c>
      <c r="C1476" s="207">
        <f>IF('Orçamento Base'!$M1475=0,0,'Orçamento Base'!$D1475)</f>
        <v>0</v>
      </c>
      <c r="D1476" s="212" t="e">
        <f>IF('Orçamento Base'!$F1475=Aux.!$G$11,"CONTRATACAO_PUBLICA",IF(VLOOKUP($C1476,'Orçamento Base'!$D$11:$G$2116,3,FALSE)="INDEXADO",VLOOKUP(VLOOKUP($C1475,'Orçamento Base'!$D$11:$G$2116,2,FALSE),'Index N_DESON.'!$A$9:$B$604,2),VLOOKUP($C1476,'Orçamento Base'!$D$11:$G$2116,3,FALSE)))</f>
        <v>#N/A</v>
      </c>
      <c r="E1476" s="208" t="e">
        <f>VLOOKUP($C1476,'Orçamento Base'!$D$11:$S$1673,2,FALSE)</f>
        <v>#N/A</v>
      </c>
      <c r="F1476" s="211">
        <f>Dados!$C$7</f>
        <v>44652</v>
      </c>
      <c r="G1476" s="226" t="e">
        <f>VLOOKUP($C1476,'Orçamento Base'!$D$11:$S$1673,4,FALSE)</f>
        <v>#N/A</v>
      </c>
      <c r="H1476" s="377">
        <f>IFERROR(VLOOKUP($C1476,'Orçamento Base'!$D$11:$S$1673,6,FALSE),0)</f>
        <v>0</v>
      </c>
      <c r="I1476" s="208" t="e">
        <f>VLOOKUP($C1476,'Orçamento Base'!$D$11:$S$1673,5,FALSE)</f>
        <v>#N/A</v>
      </c>
      <c r="J1476" s="167" t="e">
        <f>IF(Comparativo!$E$6="Tabela Não Desonerada",VLOOKUP($C1476,'Orçamento Base'!$D$11:$S$1673,12,FALSE),VLOOKUP($C1476,#REF!,12,FALSE))</f>
        <v>#N/A</v>
      </c>
      <c r="K1476" s="167">
        <f>IFERROR(IF(Comparativo!$E$6="Tabela Não Desonerada",VLOOKUP($C1476,'Orçamento Base'!$D$11:$S$1673,16,FALSE),VLOOKUP($C1476,#REF!,16,FALSE)),0)</f>
        <v>0</v>
      </c>
      <c r="L1476" s="575" t="e">
        <f>IF(AND($D1476="COMPOSICAO_PROPRIA",'Orçamento Base'!$N1476="-"),"14,18%",IF(AND($D1476="MERCADO",'Orçamento Base'!$N1476="-"),"15,38%",IF(Comparativo!$E$6="Tabela Não Desonerada",VLOOKUP($C1476,'Orçamento Base'!$D$11:$S$1673,11,FALSE),VLOOKUP($C1476,#REF!,11,FALSE))))</f>
        <v>#N/A</v>
      </c>
      <c r="M1476" s="209">
        <f>IF(Comparativo!$E$6="Tabela Não Desonerada",Encargos!$F$44,Encargos!$D$44)</f>
        <v>1.1122000000000001</v>
      </c>
    </row>
    <row r="1477" spans="1:13">
      <c r="A1477" s="207">
        <f>'Identificação-TCE'!$A$13</f>
        <v>1</v>
      </c>
      <c r="B1477" s="168" t="e">
        <f>IF(AND(G1477&lt;&gt;"",H1477&gt;0,I1477&lt;&gt;"",J1477&lt;&gt;0,K1477&lt;&gt;0),COUNT($B$11:B1476)+1,"")</f>
        <v>#N/A</v>
      </c>
      <c r="C1477" s="207">
        <f>IF('Orçamento Base'!$M1476=0,0,'Orçamento Base'!$D1476)</f>
        <v>0</v>
      </c>
      <c r="D1477" s="212" t="e">
        <f>IF('Orçamento Base'!$F1476=Aux.!$G$11,"CONTRATACAO_PUBLICA",IF(VLOOKUP($C1477,'Orçamento Base'!$D$11:$G$2116,3,FALSE)="INDEXADO",VLOOKUP(VLOOKUP($C1476,'Orçamento Base'!$D$11:$G$2116,2,FALSE),'Index N_DESON.'!$A$9:$B$604,2),VLOOKUP($C1477,'Orçamento Base'!$D$11:$G$2116,3,FALSE)))</f>
        <v>#N/A</v>
      </c>
      <c r="E1477" s="208" t="e">
        <f>VLOOKUP($C1477,'Orçamento Base'!$D$11:$S$1673,2,FALSE)</f>
        <v>#N/A</v>
      </c>
      <c r="F1477" s="211">
        <f>Dados!$C$7</f>
        <v>44652</v>
      </c>
      <c r="G1477" s="226" t="e">
        <f>VLOOKUP($C1477,'Orçamento Base'!$D$11:$S$1673,4,FALSE)</f>
        <v>#N/A</v>
      </c>
      <c r="H1477" s="377">
        <f>IFERROR(VLOOKUP($C1477,'Orçamento Base'!$D$11:$S$1673,6,FALSE),0)</f>
        <v>0</v>
      </c>
      <c r="I1477" s="208" t="e">
        <f>VLOOKUP($C1477,'Orçamento Base'!$D$11:$S$1673,5,FALSE)</f>
        <v>#N/A</v>
      </c>
      <c r="J1477" s="167" t="e">
        <f>IF(Comparativo!$E$6="Tabela Não Desonerada",VLOOKUP($C1477,'Orçamento Base'!$D$11:$S$1673,12,FALSE),VLOOKUP($C1477,#REF!,12,FALSE))</f>
        <v>#N/A</v>
      </c>
      <c r="K1477" s="167">
        <f>IFERROR(IF(Comparativo!$E$6="Tabela Não Desonerada",VLOOKUP($C1477,'Orçamento Base'!$D$11:$S$1673,16,FALSE),VLOOKUP($C1477,#REF!,16,FALSE)),0)</f>
        <v>0</v>
      </c>
      <c r="L1477" s="575" t="e">
        <f>IF(AND($D1477="COMPOSICAO_PROPRIA",'Orçamento Base'!$N1477="-"),"14,18%",IF(AND($D1477="MERCADO",'Orçamento Base'!$N1477="-"),"15,38%",IF(Comparativo!$E$6="Tabela Não Desonerada",VLOOKUP($C1477,'Orçamento Base'!$D$11:$S$1673,11,FALSE),VLOOKUP($C1477,#REF!,11,FALSE))))</f>
        <v>#N/A</v>
      </c>
      <c r="M1477" s="209">
        <f>IF(Comparativo!$E$6="Tabela Não Desonerada",Encargos!$F$44,Encargos!$D$44)</f>
        <v>1.1122000000000001</v>
      </c>
    </row>
    <row r="1478" spans="1:13">
      <c r="A1478" s="207">
        <f>'Identificação-TCE'!$A$13</f>
        <v>1</v>
      </c>
      <c r="B1478" s="168" t="e">
        <f>IF(AND(G1478&lt;&gt;"",H1478&gt;0,I1478&lt;&gt;"",J1478&lt;&gt;0,K1478&lt;&gt;0),COUNT($B$11:B1477)+1,"")</f>
        <v>#N/A</v>
      </c>
      <c r="C1478" s="207">
        <f>IF('Orçamento Base'!$M1477=0,0,'Orçamento Base'!$D1477)</f>
        <v>0</v>
      </c>
      <c r="D1478" s="212" t="e">
        <f>IF('Orçamento Base'!$F1477=Aux.!$G$11,"CONTRATACAO_PUBLICA",IF(VLOOKUP($C1478,'Orçamento Base'!$D$11:$G$2116,3,FALSE)="INDEXADO",VLOOKUP(VLOOKUP($C1477,'Orçamento Base'!$D$11:$G$2116,2,FALSE),'Index N_DESON.'!$A$9:$B$604,2),VLOOKUP($C1478,'Orçamento Base'!$D$11:$G$2116,3,FALSE)))</f>
        <v>#N/A</v>
      </c>
      <c r="E1478" s="208" t="e">
        <f>VLOOKUP($C1478,'Orçamento Base'!$D$11:$S$1673,2,FALSE)</f>
        <v>#N/A</v>
      </c>
      <c r="F1478" s="211">
        <f>Dados!$C$7</f>
        <v>44652</v>
      </c>
      <c r="G1478" s="226" t="e">
        <f>VLOOKUP($C1478,'Orçamento Base'!$D$11:$S$1673,4,FALSE)</f>
        <v>#N/A</v>
      </c>
      <c r="H1478" s="377">
        <f>IFERROR(VLOOKUP($C1478,'Orçamento Base'!$D$11:$S$1673,6,FALSE),0)</f>
        <v>0</v>
      </c>
      <c r="I1478" s="208" t="e">
        <f>VLOOKUP($C1478,'Orçamento Base'!$D$11:$S$1673,5,FALSE)</f>
        <v>#N/A</v>
      </c>
      <c r="J1478" s="167" t="e">
        <f>IF(Comparativo!$E$6="Tabela Não Desonerada",VLOOKUP($C1478,'Orçamento Base'!$D$11:$S$1673,12,FALSE),VLOOKUP($C1478,#REF!,12,FALSE))</f>
        <v>#N/A</v>
      </c>
      <c r="K1478" s="167">
        <f>IFERROR(IF(Comparativo!$E$6="Tabela Não Desonerada",VLOOKUP($C1478,'Orçamento Base'!$D$11:$S$1673,16,FALSE),VLOOKUP($C1478,#REF!,16,FALSE)),0)</f>
        <v>0</v>
      </c>
      <c r="L1478" s="575" t="e">
        <f>IF(AND($D1478="COMPOSICAO_PROPRIA",'Orçamento Base'!$N1478="-"),"14,18%",IF(AND($D1478="MERCADO",'Orçamento Base'!$N1478="-"),"15,38%",IF(Comparativo!$E$6="Tabela Não Desonerada",VLOOKUP($C1478,'Orçamento Base'!$D$11:$S$1673,11,FALSE),VLOOKUP($C1478,#REF!,11,FALSE))))</f>
        <v>#N/A</v>
      </c>
      <c r="M1478" s="209">
        <f>IF(Comparativo!$E$6="Tabela Não Desonerada",Encargos!$F$44,Encargos!$D$44)</f>
        <v>1.1122000000000001</v>
      </c>
    </row>
    <row r="1479" spans="1:13">
      <c r="A1479" s="207">
        <f>'Identificação-TCE'!$A$13</f>
        <v>1</v>
      </c>
      <c r="B1479" s="168" t="e">
        <f>IF(AND(G1479&lt;&gt;"",H1479&gt;0,I1479&lt;&gt;"",J1479&lt;&gt;0,K1479&lt;&gt;0),COUNT($B$11:B1478)+1,"")</f>
        <v>#N/A</v>
      </c>
      <c r="C1479" s="207">
        <f>IF('Orçamento Base'!$M1478=0,0,'Orçamento Base'!$D1478)</f>
        <v>0</v>
      </c>
      <c r="D1479" s="212" t="e">
        <f>IF('Orçamento Base'!$F1478=Aux.!$G$11,"CONTRATACAO_PUBLICA",IF(VLOOKUP($C1479,'Orçamento Base'!$D$11:$G$2116,3,FALSE)="INDEXADO",VLOOKUP(VLOOKUP($C1478,'Orçamento Base'!$D$11:$G$2116,2,FALSE),'Index N_DESON.'!$A$9:$B$604,2),VLOOKUP($C1479,'Orçamento Base'!$D$11:$G$2116,3,FALSE)))</f>
        <v>#N/A</v>
      </c>
      <c r="E1479" s="208" t="e">
        <f>VLOOKUP($C1479,'Orçamento Base'!$D$11:$S$1673,2,FALSE)</f>
        <v>#N/A</v>
      </c>
      <c r="F1479" s="211">
        <f>Dados!$C$7</f>
        <v>44652</v>
      </c>
      <c r="G1479" s="226" t="e">
        <f>VLOOKUP($C1479,'Orçamento Base'!$D$11:$S$1673,4,FALSE)</f>
        <v>#N/A</v>
      </c>
      <c r="H1479" s="377">
        <f>IFERROR(VLOOKUP($C1479,'Orçamento Base'!$D$11:$S$1673,6,FALSE),0)</f>
        <v>0</v>
      </c>
      <c r="I1479" s="208" t="e">
        <f>VLOOKUP($C1479,'Orçamento Base'!$D$11:$S$1673,5,FALSE)</f>
        <v>#N/A</v>
      </c>
      <c r="J1479" s="167" t="e">
        <f>IF(Comparativo!$E$6="Tabela Não Desonerada",VLOOKUP($C1479,'Orçamento Base'!$D$11:$S$1673,12,FALSE),VLOOKUP($C1479,#REF!,12,FALSE))</f>
        <v>#N/A</v>
      </c>
      <c r="K1479" s="167">
        <f>IFERROR(IF(Comparativo!$E$6="Tabela Não Desonerada",VLOOKUP($C1479,'Orçamento Base'!$D$11:$S$1673,16,FALSE),VLOOKUP($C1479,#REF!,16,FALSE)),0)</f>
        <v>0</v>
      </c>
      <c r="L1479" s="575" t="e">
        <f>IF(AND($D1479="COMPOSICAO_PROPRIA",'Orçamento Base'!$N1479="-"),"14,18%",IF(AND($D1479="MERCADO",'Orçamento Base'!$N1479="-"),"15,38%",IF(Comparativo!$E$6="Tabela Não Desonerada",VLOOKUP($C1479,'Orçamento Base'!$D$11:$S$1673,11,FALSE),VLOOKUP($C1479,#REF!,11,FALSE))))</f>
        <v>#N/A</v>
      </c>
      <c r="M1479" s="209">
        <f>IF(Comparativo!$E$6="Tabela Não Desonerada",Encargos!$F$44,Encargos!$D$44)</f>
        <v>1.1122000000000001</v>
      </c>
    </row>
    <row r="1480" spans="1:13">
      <c r="A1480" s="207">
        <f>'Identificação-TCE'!$A$13</f>
        <v>1</v>
      </c>
      <c r="B1480" s="168" t="e">
        <f>IF(AND(G1480&lt;&gt;"",H1480&gt;0,I1480&lt;&gt;"",J1480&lt;&gt;0,K1480&lt;&gt;0),COUNT($B$11:B1479)+1,"")</f>
        <v>#N/A</v>
      </c>
      <c r="C1480" s="207">
        <f>IF('Orçamento Base'!$M1479=0,0,'Orçamento Base'!$D1479)</f>
        <v>0</v>
      </c>
      <c r="D1480" s="212" t="e">
        <f>IF('Orçamento Base'!$F1479=Aux.!$G$11,"CONTRATACAO_PUBLICA",IF(VLOOKUP($C1480,'Orçamento Base'!$D$11:$G$2116,3,FALSE)="INDEXADO",VLOOKUP(VLOOKUP($C1479,'Orçamento Base'!$D$11:$G$2116,2,FALSE),'Index N_DESON.'!$A$9:$B$604,2),VLOOKUP($C1480,'Orçamento Base'!$D$11:$G$2116,3,FALSE)))</f>
        <v>#N/A</v>
      </c>
      <c r="E1480" s="208" t="e">
        <f>VLOOKUP($C1480,'Orçamento Base'!$D$11:$S$1673,2,FALSE)</f>
        <v>#N/A</v>
      </c>
      <c r="F1480" s="211">
        <f>Dados!$C$7</f>
        <v>44652</v>
      </c>
      <c r="G1480" s="226" t="e">
        <f>VLOOKUP($C1480,'Orçamento Base'!$D$11:$S$1673,4,FALSE)</f>
        <v>#N/A</v>
      </c>
      <c r="H1480" s="377">
        <f>IFERROR(VLOOKUP($C1480,'Orçamento Base'!$D$11:$S$1673,6,FALSE),0)</f>
        <v>0</v>
      </c>
      <c r="I1480" s="208" t="e">
        <f>VLOOKUP($C1480,'Orçamento Base'!$D$11:$S$1673,5,FALSE)</f>
        <v>#N/A</v>
      </c>
      <c r="J1480" s="167" t="e">
        <f>IF(Comparativo!$E$6="Tabela Não Desonerada",VLOOKUP($C1480,'Orçamento Base'!$D$11:$S$1673,12,FALSE),VLOOKUP($C1480,#REF!,12,FALSE))</f>
        <v>#N/A</v>
      </c>
      <c r="K1480" s="167">
        <f>IFERROR(IF(Comparativo!$E$6="Tabela Não Desonerada",VLOOKUP($C1480,'Orçamento Base'!$D$11:$S$1673,16,FALSE),VLOOKUP($C1480,#REF!,16,FALSE)),0)</f>
        <v>0</v>
      </c>
      <c r="L1480" s="575" t="e">
        <f>IF(AND($D1480="COMPOSICAO_PROPRIA",'Orçamento Base'!$N1480="-"),"14,18%",IF(AND($D1480="MERCADO",'Orçamento Base'!$N1480="-"),"15,38%",IF(Comparativo!$E$6="Tabela Não Desonerada",VLOOKUP($C1480,'Orçamento Base'!$D$11:$S$1673,11,FALSE),VLOOKUP($C1480,#REF!,11,FALSE))))</f>
        <v>#N/A</v>
      </c>
      <c r="M1480" s="209">
        <f>IF(Comparativo!$E$6="Tabela Não Desonerada",Encargos!$F$44,Encargos!$D$44)</f>
        <v>1.1122000000000001</v>
      </c>
    </row>
    <row r="1481" spans="1:13">
      <c r="A1481" s="207">
        <f>'Identificação-TCE'!$A$13</f>
        <v>1</v>
      </c>
      <c r="B1481" s="168" t="e">
        <f>IF(AND(G1481&lt;&gt;"",H1481&gt;0,I1481&lt;&gt;"",J1481&lt;&gt;0,K1481&lt;&gt;0),COUNT($B$11:B1480)+1,"")</f>
        <v>#N/A</v>
      </c>
      <c r="C1481" s="207">
        <f>IF('Orçamento Base'!$M1480=0,0,'Orçamento Base'!$D1480)</f>
        <v>0</v>
      </c>
      <c r="D1481" s="212" t="e">
        <f>IF('Orçamento Base'!$F1480=Aux.!$G$11,"CONTRATACAO_PUBLICA",IF(VLOOKUP($C1481,'Orçamento Base'!$D$11:$G$2116,3,FALSE)="INDEXADO",VLOOKUP(VLOOKUP($C1480,'Orçamento Base'!$D$11:$G$2116,2,FALSE),'Index N_DESON.'!$A$9:$B$604,2),VLOOKUP($C1481,'Orçamento Base'!$D$11:$G$2116,3,FALSE)))</f>
        <v>#N/A</v>
      </c>
      <c r="E1481" s="208" t="e">
        <f>VLOOKUP($C1481,'Orçamento Base'!$D$11:$S$1673,2,FALSE)</f>
        <v>#N/A</v>
      </c>
      <c r="F1481" s="211">
        <f>Dados!$C$7</f>
        <v>44652</v>
      </c>
      <c r="G1481" s="226" t="e">
        <f>VLOOKUP($C1481,'Orçamento Base'!$D$11:$S$1673,4,FALSE)</f>
        <v>#N/A</v>
      </c>
      <c r="H1481" s="377">
        <f>IFERROR(VLOOKUP($C1481,'Orçamento Base'!$D$11:$S$1673,6,FALSE),0)</f>
        <v>0</v>
      </c>
      <c r="I1481" s="208" t="e">
        <f>VLOOKUP($C1481,'Orçamento Base'!$D$11:$S$1673,5,FALSE)</f>
        <v>#N/A</v>
      </c>
      <c r="J1481" s="167" t="e">
        <f>IF(Comparativo!$E$6="Tabela Não Desonerada",VLOOKUP($C1481,'Orçamento Base'!$D$11:$S$1673,12,FALSE),VLOOKUP($C1481,#REF!,12,FALSE))</f>
        <v>#N/A</v>
      </c>
      <c r="K1481" s="167">
        <f>IFERROR(IF(Comparativo!$E$6="Tabela Não Desonerada",VLOOKUP($C1481,'Orçamento Base'!$D$11:$S$1673,16,FALSE),VLOOKUP($C1481,#REF!,16,FALSE)),0)</f>
        <v>0</v>
      </c>
      <c r="L1481" s="575" t="e">
        <f>IF(AND($D1481="COMPOSICAO_PROPRIA",'Orçamento Base'!$N1481="-"),"14,18%",IF(AND($D1481="MERCADO",'Orçamento Base'!$N1481="-"),"15,38%",IF(Comparativo!$E$6="Tabela Não Desonerada",VLOOKUP($C1481,'Orçamento Base'!$D$11:$S$1673,11,FALSE),VLOOKUP($C1481,#REF!,11,FALSE))))</f>
        <v>#N/A</v>
      </c>
      <c r="M1481" s="209">
        <f>IF(Comparativo!$E$6="Tabela Não Desonerada",Encargos!$F$44,Encargos!$D$44)</f>
        <v>1.1122000000000001</v>
      </c>
    </row>
    <row r="1482" spans="1:13">
      <c r="A1482" s="207">
        <f>'Identificação-TCE'!$A$13</f>
        <v>1</v>
      </c>
      <c r="B1482" s="168" t="e">
        <f>IF(AND(G1482&lt;&gt;"",H1482&gt;0,I1482&lt;&gt;"",J1482&lt;&gt;0,K1482&lt;&gt;0),COUNT($B$11:B1481)+1,"")</f>
        <v>#N/A</v>
      </c>
      <c r="C1482" s="207">
        <f>IF('Orçamento Base'!$M1481=0,0,'Orçamento Base'!$D1481)</f>
        <v>0</v>
      </c>
      <c r="D1482" s="212" t="e">
        <f>IF('Orçamento Base'!$F1481=Aux.!$G$11,"CONTRATACAO_PUBLICA",IF(VLOOKUP($C1482,'Orçamento Base'!$D$11:$G$2116,3,FALSE)="INDEXADO",VLOOKUP(VLOOKUP($C1481,'Orçamento Base'!$D$11:$G$2116,2,FALSE),'Index N_DESON.'!$A$9:$B$604,2),VLOOKUP($C1482,'Orçamento Base'!$D$11:$G$2116,3,FALSE)))</f>
        <v>#N/A</v>
      </c>
      <c r="E1482" s="208" t="e">
        <f>VLOOKUP($C1482,'Orçamento Base'!$D$11:$S$1673,2,FALSE)</f>
        <v>#N/A</v>
      </c>
      <c r="F1482" s="211">
        <f>Dados!$C$7</f>
        <v>44652</v>
      </c>
      <c r="G1482" s="226" t="e">
        <f>VLOOKUP($C1482,'Orçamento Base'!$D$11:$S$1673,4,FALSE)</f>
        <v>#N/A</v>
      </c>
      <c r="H1482" s="377">
        <f>IFERROR(VLOOKUP($C1482,'Orçamento Base'!$D$11:$S$1673,6,FALSE),0)</f>
        <v>0</v>
      </c>
      <c r="I1482" s="208" t="e">
        <f>VLOOKUP($C1482,'Orçamento Base'!$D$11:$S$1673,5,FALSE)</f>
        <v>#N/A</v>
      </c>
      <c r="J1482" s="167" t="e">
        <f>IF(Comparativo!$E$6="Tabela Não Desonerada",VLOOKUP($C1482,'Orçamento Base'!$D$11:$S$1673,12,FALSE),VLOOKUP($C1482,#REF!,12,FALSE))</f>
        <v>#N/A</v>
      </c>
      <c r="K1482" s="167">
        <f>IFERROR(IF(Comparativo!$E$6="Tabela Não Desonerada",VLOOKUP($C1482,'Orçamento Base'!$D$11:$S$1673,16,FALSE),VLOOKUP($C1482,#REF!,16,FALSE)),0)</f>
        <v>0</v>
      </c>
      <c r="L1482" s="575" t="e">
        <f>IF(AND($D1482="COMPOSICAO_PROPRIA",'Orçamento Base'!$N1482="-"),"14,18%",IF(AND($D1482="MERCADO",'Orçamento Base'!$N1482="-"),"15,38%",IF(Comparativo!$E$6="Tabela Não Desonerada",VLOOKUP($C1482,'Orçamento Base'!$D$11:$S$1673,11,FALSE),VLOOKUP($C1482,#REF!,11,FALSE))))</f>
        <v>#N/A</v>
      </c>
      <c r="M1482" s="209">
        <f>IF(Comparativo!$E$6="Tabela Não Desonerada",Encargos!$F$44,Encargos!$D$44)</f>
        <v>1.1122000000000001</v>
      </c>
    </row>
    <row r="1483" spans="1:13">
      <c r="A1483" s="207">
        <f>'Identificação-TCE'!$A$13</f>
        <v>1</v>
      </c>
      <c r="B1483" s="168" t="e">
        <f>IF(AND(G1483&lt;&gt;"",H1483&gt;0,I1483&lt;&gt;"",J1483&lt;&gt;0,K1483&lt;&gt;0),COUNT($B$11:B1482)+1,"")</f>
        <v>#N/A</v>
      </c>
      <c r="C1483" s="207">
        <f>IF('Orçamento Base'!$M1482=0,0,'Orçamento Base'!$D1482)</f>
        <v>0</v>
      </c>
      <c r="D1483" s="212" t="e">
        <f>IF('Orçamento Base'!$F1482=Aux.!$G$11,"CONTRATACAO_PUBLICA",IF(VLOOKUP($C1483,'Orçamento Base'!$D$11:$G$2116,3,FALSE)="INDEXADO",VLOOKUP(VLOOKUP($C1482,'Orçamento Base'!$D$11:$G$2116,2,FALSE),'Index N_DESON.'!$A$9:$B$604,2),VLOOKUP($C1483,'Orçamento Base'!$D$11:$G$2116,3,FALSE)))</f>
        <v>#N/A</v>
      </c>
      <c r="E1483" s="208" t="e">
        <f>VLOOKUP($C1483,'Orçamento Base'!$D$11:$S$1673,2,FALSE)</f>
        <v>#N/A</v>
      </c>
      <c r="F1483" s="211">
        <f>Dados!$C$7</f>
        <v>44652</v>
      </c>
      <c r="G1483" s="226" t="e">
        <f>VLOOKUP($C1483,'Orçamento Base'!$D$11:$S$1673,4,FALSE)</f>
        <v>#N/A</v>
      </c>
      <c r="H1483" s="377">
        <f>IFERROR(VLOOKUP($C1483,'Orçamento Base'!$D$11:$S$1673,6,FALSE),0)</f>
        <v>0</v>
      </c>
      <c r="I1483" s="208" t="e">
        <f>VLOOKUP($C1483,'Orçamento Base'!$D$11:$S$1673,5,FALSE)</f>
        <v>#N/A</v>
      </c>
      <c r="J1483" s="167" t="e">
        <f>IF(Comparativo!$E$6="Tabela Não Desonerada",VLOOKUP($C1483,'Orçamento Base'!$D$11:$S$1673,12,FALSE),VLOOKUP($C1483,#REF!,12,FALSE))</f>
        <v>#N/A</v>
      </c>
      <c r="K1483" s="167">
        <f>IFERROR(IF(Comparativo!$E$6="Tabela Não Desonerada",VLOOKUP($C1483,'Orçamento Base'!$D$11:$S$1673,16,FALSE),VLOOKUP($C1483,#REF!,16,FALSE)),0)</f>
        <v>0</v>
      </c>
      <c r="L1483" s="575" t="e">
        <f>IF(AND($D1483="COMPOSICAO_PROPRIA",'Orçamento Base'!$N1483="-"),"14,18%",IF(AND($D1483="MERCADO",'Orçamento Base'!$N1483="-"),"15,38%",IF(Comparativo!$E$6="Tabela Não Desonerada",VLOOKUP($C1483,'Orçamento Base'!$D$11:$S$1673,11,FALSE),VLOOKUP($C1483,#REF!,11,FALSE))))</f>
        <v>#N/A</v>
      </c>
      <c r="M1483" s="209">
        <f>IF(Comparativo!$E$6="Tabela Não Desonerada",Encargos!$F$44,Encargos!$D$44)</f>
        <v>1.1122000000000001</v>
      </c>
    </row>
    <row r="1484" spans="1:13">
      <c r="A1484" s="207">
        <f>'Identificação-TCE'!$A$13</f>
        <v>1</v>
      </c>
      <c r="B1484" s="168" t="e">
        <f>IF(AND(G1484&lt;&gt;"",H1484&gt;0,I1484&lt;&gt;"",J1484&lt;&gt;0,K1484&lt;&gt;0),COUNT($B$11:B1483)+1,"")</f>
        <v>#N/A</v>
      </c>
      <c r="C1484" s="207">
        <f>IF('Orçamento Base'!$M1483=0,0,'Orçamento Base'!$D1483)</f>
        <v>0</v>
      </c>
      <c r="D1484" s="212" t="e">
        <f>IF('Orçamento Base'!$F1483=Aux.!$G$11,"CONTRATACAO_PUBLICA",IF(VLOOKUP($C1484,'Orçamento Base'!$D$11:$G$2116,3,FALSE)="INDEXADO",VLOOKUP(VLOOKUP($C1483,'Orçamento Base'!$D$11:$G$2116,2,FALSE),'Index N_DESON.'!$A$9:$B$604,2),VLOOKUP($C1484,'Orçamento Base'!$D$11:$G$2116,3,FALSE)))</f>
        <v>#N/A</v>
      </c>
      <c r="E1484" s="208" t="e">
        <f>VLOOKUP($C1484,'Orçamento Base'!$D$11:$S$1673,2,FALSE)</f>
        <v>#N/A</v>
      </c>
      <c r="F1484" s="211">
        <f>Dados!$C$7</f>
        <v>44652</v>
      </c>
      <c r="G1484" s="226" t="e">
        <f>VLOOKUP($C1484,'Orçamento Base'!$D$11:$S$1673,4,FALSE)</f>
        <v>#N/A</v>
      </c>
      <c r="H1484" s="377">
        <f>IFERROR(VLOOKUP($C1484,'Orçamento Base'!$D$11:$S$1673,6,FALSE),0)</f>
        <v>0</v>
      </c>
      <c r="I1484" s="208" t="e">
        <f>VLOOKUP($C1484,'Orçamento Base'!$D$11:$S$1673,5,FALSE)</f>
        <v>#N/A</v>
      </c>
      <c r="J1484" s="167" t="e">
        <f>IF(Comparativo!$E$6="Tabela Não Desonerada",VLOOKUP($C1484,'Orçamento Base'!$D$11:$S$1673,12,FALSE),VLOOKUP($C1484,#REF!,12,FALSE))</f>
        <v>#N/A</v>
      </c>
      <c r="K1484" s="167">
        <f>IFERROR(IF(Comparativo!$E$6="Tabela Não Desonerada",VLOOKUP($C1484,'Orçamento Base'!$D$11:$S$1673,16,FALSE),VLOOKUP($C1484,#REF!,16,FALSE)),0)</f>
        <v>0</v>
      </c>
      <c r="L1484" s="575" t="e">
        <f>IF(AND($D1484="COMPOSICAO_PROPRIA",'Orçamento Base'!$N1484="-"),"14,18%",IF(AND($D1484="MERCADO",'Orçamento Base'!$N1484="-"),"15,38%",IF(Comparativo!$E$6="Tabela Não Desonerada",VLOOKUP($C1484,'Orçamento Base'!$D$11:$S$1673,11,FALSE),VLOOKUP($C1484,#REF!,11,FALSE))))</f>
        <v>#N/A</v>
      </c>
      <c r="M1484" s="209">
        <f>IF(Comparativo!$E$6="Tabela Não Desonerada",Encargos!$F$44,Encargos!$D$44)</f>
        <v>1.1122000000000001</v>
      </c>
    </row>
    <row r="1485" spans="1:13">
      <c r="A1485" s="207">
        <f>'Identificação-TCE'!$A$13</f>
        <v>1</v>
      </c>
      <c r="B1485" s="168" t="e">
        <f>IF(AND(G1485&lt;&gt;"",H1485&gt;0,I1485&lt;&gt;"",J1485&lt;&gt;0,K1485&lt;&gt;0),COUNT($B$11:B1484)+1,"")</f>
        <v>#N/A</v>
      </c>
      <c r="C1485" s="207">
        <f>IF('Orçamento Base'!$M1484=0,0,'Orçamento Base'!$D1484)</f>
        <v>0</v>
      </c>
      <c r="D1485" s="212" t="e">
        <f>IF('Orçamento Base'!$F1484=Aux.!$G$11,"CONTRATACAO_PUBLICA",IF(VLOOKUP($C1485,'Orçamento Base'!$D$11:$G$2116,3,FALSE)="INDEXADO",VLOOKUP(VLOOKUP($C1484,'Orçamento Base'!$D$11:$G$2116,2,FALSE),'Index N_DESON.'!$A$9:$B$604,2),VLOOKUP($C1485,'Orçamento Base'!$D$11:$G$2116,3,FALSE)))</f>
        <v>#N/A</v>
      </c>
      <c r="E1485" s="208" t="e">
        <f>VLOOKUP($C1485,'Orçamento Base'!$D$11:$S$1673,2,FALSE)</f>
        <v>#N/A</v>
      </c>
      <c r="F1485" s="211">
        <f>Dados!$C$7</f>
        <v>44652</v>
      </c>
      <c r="G1485" s="226" t="e">
        <f>VLOOKUP($C1485,'Orçamento Base'!$D$11:$S$1673,4,FALSE)</f>
        <v>#N/A</v>
      </c>
      <c r="H1485" s="377">
        <f>IFERROR(VLOOKUP($C1485,'Orçamento Base'!$D$11:$S$1673,6,FALSE),0)</f>
        <v>0</v>
      </c>
      <c r="I1485" s="208" t="e">
        <f>VLOOKUP($C1485,'Orçamento Base'!$D$11:$S$1673,5,FALSE)</f>
        <v>#N/A</v>
      </c>
      <c r="J1485" s="167" t="e">
        <f>IF(Comparativo!$E$6="Tabela Não Desonerada",VLOOKUP($C1485,'Orçamento Base'!$D$11:$S$1673,12,FALSE),VLOOKUP($C1485,#REF!,12,FALSE))</f>
        <v>#N/A</v>
      </c>
      <c r="K1485" s="167">
        <f>IFERROR(IF(Comparativo!$E$6="Tabela Não Desonerada",VLOOKUP($C1485,'Orçamento Base'!$D$11:$S$1673,16,FALSE),VLOOKUP($C1485,#REF!,16,FALSE)),0)</f>
        <v>0</v>
      </c>
      <c r="L1485" s="575" t="e">
        <f>IF(AND($D1485="COMPOSICAO_PROPRIA",'Orçamento Base'!$N1485="-"),"14,18%",IF(AND($D1485="MERCADO",'Orçamento Base'!$N1485="-"),"15,38%",IF(Comparativo!$E$6="Tabela Não Desonerada",VLOOKUP($C1485,'Orçamento Base'!$D$11:$S$1673,11,FALSE),VLOOKUP($C1485,#REF!,11,FALSE))))</f>
        <v>#N/A</v>
      </c>
      <c r="M1485" s="209">
        <f>IF(Comparativo!$E$6="Tabela Não Desonerada",Encargos!$F$44,Encargos!$D$44)</f>
        <v>1.1122000000000001</v>
      </c>
    </row>
    <row r="1486" spans="1:13">
      <c r="A1486" s="207">
        <f>'Identificação-TCE'!$A$13</f>
        <v>1</v>
      </c>
      <c r="B1486" s="168" t="e">
        <f>IF(AND(G1486&lt;&gt;"",H1486&gt;0,I1486&lt;&gt;"",J1486&lt;&gt;0,K1486&lt;&gt;0),COUNT($B$11:B1485)+1,"")</f>
        <v>#N/A</v>
      </c>
      <c r="C1486" s="207">
        <f>IF('Orçamento Base'!$M1485=0,0,'Orçamento Base'!$D1485)</f>
        <v>0</v>
      </c>
      <c r="D1486" s="212" t="e">
        <f>IF('Orçamento Base'!$F1485=Aux.!$G$11,"CONTRATACAO_PUBLICA",IF(VLOOKUP($C1486,'Orçamento Base'!$D$11:$G$2116,3,FALSE)="INDEXADO",VLOOKUP(VLOOKUP($C1485,'Orçamento Base'!$D$11:$G$2116,2,FALSE),'Index N_DESON.'!$A$9:$B$604,2),VLOOKUP($C1486,'Orçamento Base'!$D$11:$G$2116,3,FALSE)))</f>
        <v>#N/A</v>
      </c>
      <c r="E1486" s="208" t="e">
        <f>VLOOKUP($C1486,'Orçamento Base'!$D$11:$S$1673,2,FALSE)</f>
        <v>#N/A</v>
      </c>
      <c r="F1486" s="211">
        <f>Dados!$C$7</f>
        <v>44652</v>
      </c>
      <c r="G1486" s="226" t="e">
        <f>VLOOKUP($C1486,'Orçamento Base'!$D$11:$S$1673,4,FALSE)</f>
        <v>#N/A</v>
      </c>
      <c r="H1486" s="377">
        <f>IFERROR(VLOOKUP($C1486,'Orçamento Base'!$D$11:$S$1673,6,FALSE),0)</f>
        <v>0</v>
      </c>
      <c r="I1486" s="208" t="e">
        <f>VLOOKUP($C1486,'Orçamento Base'!$D$11:$S$1673,5,FALSE)</f>
        <v>#N/A</v>
      </c>
      <c r="J1486" s="167" t="e">
        <f>IF(Comparativo!$E$6="Tabela Não Desonerada",VLOOKUP($C1486,'Orçamento Base'!$D$11:$S$1673,12,FALSE),VLOOKUP($C1486,#REF!,12,FALSE))</f>
        <v>#N/A</v>
      </c>
      <c r="K1486" s="167">
        <f>IFERROR(IF(Comparativo!$E$6="Tabela Não Desonerada",VLOOKUP($C1486,'Orçamento Base'!$D$11:$S$1673,16,FALSE),VLOOKUP($C1486,#REF!,16,FALSE)),0)</f>
        <v>0</v>
      </c>
      <c r="L1486" s="575" t="e">
        <f>IF(AND($D1486="COMPOSICAO_PROPRIA",'Orçamento Base'!$N1486="-"),"14,18%",IF(AND($D1486="MERCADO",'Orçamento Base'!$N1486="-"),"15,38%",IF(Comparativo!$E$6="Tabela Não Desonerada",VLOOKUP($C1486,'Orçamento Base'!$D$11:$S$1673,11,FALSE),VLOOKUP($C1486,#REF!,11,FALSE))))</f>
        <v>#N/A</v>
      </c>
      <c r="M1486" s="209">
        <f>IF(Comparativo!$E$6="Tabela Não Desonerada",Encargos!$F$44,Encargos!$D$44)</f>
        <v>1.1122000000000001</v>
      </c>
    </row>
    <row r="1487" spans="1:13">
      <c r="A1487" s="207">
        <f>'Identificação-TCE'!$A$13</f>
        <v>1</v>
      </c>
      <c r="B1487" s="168" t="e">
        <f>IF(AND(G1487&lt;&gt;"",H1487&gt;0,I1487&lt;&gt;"",J1487&lt;&gt;0,K1487&lt;&gt;0),COUNT($B$11:B1486)+1,"")</f>
        <v>#N/A</v>
      </c>
      <c r="C1487" s="207">
        <f>IF('Orçamento Base'!$M1486=0,0,'Orçamento Base'!$D1486)</f>
        <v>0</v>
      </c>
      <c r="D1487" s="212" t="e">
        <f>IF('Orçamento Base'!$F1486=Aux.!$G$11,"CONTRATACAO_PUBLICA",IF(VLOOKUP($C1487,'Orçamento Base'!$D$11:$G$2116,3,FALSE)="INDEXADO",VLOOKUP(VLOOKUP($C1486,'Orçamento Base'!$D$11:$G$2116,2,FALSE),'Index N_DESON.'!$A$9:$B$604,2),VLOOKUP($C1487,'Orçamento Base'!$D$11:$G$2116,3,FALSE)))</f>
        <v>#N/A</v>
      </c>
      <c r="E1487" s="208" t="e">
        <f>VLOOKUP($C1487,'Orçamento Base'!$D$11:$S$1673,2,FALSE)</f>
        <v>#N/A</v>
      </c>
      <c r="F1487" s="211">
        <f>Dados!$C$7</f>
        <v>44652</v>
      </c>
      <c r="G1487" s="226" t="e">
        <f>VLOOKUP($C1487,'Orçamento Base'!$D$11:$S$1673,4,FALSE)</f>
        <v>#N/A</v>
      </c>
      <c r="H1487" s="377">
        <f>IFERROR(VLOOKUP($C1487,'Orçamento Base'!$D$11:$S$1673,6,FALSE),0)</f>
        <v>0</v>
      </c>
      <c r="I1487" s="208" t="e">
        <f>VLOOKUP($C1487,'Orçamento Base'!$D$11:$S$1673,5,FALSE)</f>
        <v>#N/A</v>
      </c>
      <c r="J1487" s="167" t="e">
        <f>IF(Comparativo!$E$6="Tabela Não Desonerada",VLOOKUP($C1487,'Orçamento Base'!$D$11:$S$1673,12,FALSE),VLOOKUP($C1487,#REF!,12,FALSE))</f>
        <v>#N/A</v>
      </c>
      <c r="K1487" s="167">
        <f>IFERROR(IF(Comparativo!$E$6="Tabela Não Desonerada",VLOOKUP($C1487,'Orçamento Base'!$D$11:$S$1673,16,FALSE),VLOOKUP($C1487,#REF!,16,FALSE)),0)</f>
        <v>0</v>
      </c>
      <c r="L1487" s="575" t="e">
        <f>IF(AND($D1487="COMPOSICAO_PROPRIA",'Orçamento Base'!$N1487="-"),"14,18%",IF(AND($D1487="MERCADO",'Orçamento Base'!$N1487="-"),"15,38%",IF(Comparativo!$E$6="Tabela Não Desonerada",VLOOKUP($C1487,'Orçamento Base'!$D$11:$S$1673,11,FALSE),VLOOKUP($C1487,#REF!,11,FALSE))))</f>
        <v>#N/A</v>
      </c>
      <c r="M1487" s="209">
        <f>IF(Comparativo!$E$6="Tabela Não Desonerada",Encargos!$F$44,Encargos!$D$44)</f>
        <v>1.1122000000000001</v>
      </c>
    </row>
    <row r="1488" spans="1:13">
      <c r="A1488" s="207">
        <f>'Identificação-TCE'!$A$13</f>
        <v>1</v>
      </c>
      <c r="B1488" s="168" t="e">
        <f>IF(AND(G1488&lt;&gt;"",H1488&gt;0,I1488&lt;&gt;"",J1488&lt;&gt;0,K1488&lt;&gt;0),COUNT($B$11:B1487)+1,"")</f>
        <v>#N/A</v>
      </c>
      <c r="C1488" s="207">
        <f>IF('Orçamento Base'!$M1487=0,0,'Orçamento Base'!$D1487)</f>
        <v>0</v>
      </c>
      <c r="D1488" s="212" t="e">
        <f>IF('Orçamento Base'!$F1487=Aux.!$G$11,"CONTRATACAO_PUBLICA",IF(VLOOKUP($C1488,'Orçamento Base'!$D$11:$G$2116,3,FALSE)="INDEXADO",VLOOKUP(VLOOKUP($C1487,'Orçamento Base'!$D$11:$G$2116,2,FALSE),'Index N_DESON.'!$A$9:$B$604,2),VLOOKUP($C1488,'Orçamento Base'!$D$11:$G$2116,3,FALSE)))</f>
        <v>#N/A</v>
      </c>
      <c r="E1488" s="208" t="e">
        <f>VLOOKUP($C1488,'Orçamento Base'!$D$11:$S$1673,2,FALSE)</f>
        <v>#N/A</v>
      </c>
      <c r="F1488" s="211">
        <f>Dados!$C$7</f>
        <v>44652</v>
      </c>
      <c r="G1488" s="226" t="e">
        <f>VLOOKUP($C1488,'Orçamento Base'!$D$11:$S$1673,4,FALSE)</f>
        <v>#N/A</v>
      </c>
      <c r="H1488" s="377">
        <f>IFERROR(VLOOKUP($C1488,'Orçamento Base'!$D$11:$S$1673,6,FALSE),0)</f>
        <v>0</v>
      </c>
      <c r="I1488" s="208" t="e">
        <f>VLOOKUP($C1488,'Orçamento Base'!$D$11:$S$1673,5,FALSE)</f>
        <v>#N/A</v>
      </c>
      <c r="J1488" s="167" t="e">
        <f>IF(Comparativo!$E$6="Tabela Não Desonerada",VLOOKUP($C1488,'Orçamento Base'!$D$11:$S$1673,12,FALSE),VLOOKUP($C1488,#REF!,12,FALSE))</f>
        <v>#N/A</v>
      </c>
      <c r="K1488" s="167">
        <f>IFERROR(IF(Comparativo!$E$6="Tabela Não Desonerada",VLOOKUP($C1488,'Orçamento Base'!$D$11:$S$1673,16,FALSE),VLOOKUP($C1488,#REF!,16,FALSE)),0)</f>
        <v>0</v>
      </c>
      <c r="L1488" s="575" t="e">
        <f>IF(AND($D1488="COMPOSICAO_PROPRIA",'Orçamento Base'!$N1488="-"),"14,18%",IF(AND($D1488="MERCADO",'Orçamento Base'!$N1488="-"),"15,38%",IF(Comparativo!$E$6="Tabela Não Desonerada",VLOOKUP($C1488,'Orçamento Base'!$D$11:$S$1673,11,FALSE),VLOOKUP($C1488,#REF!,11,FALSE))))</f>
        <v>#N/A</v>
      </c>
      <c r="M1488" s="209">
        <f>IF(Comparativo!$E$6="Tabela Não Desonerada",Encargos!$F$44,Encargos!$D$44)</f>
        <v>1.1122000000000001</v>
      </c>
    </row>
    <row r="1489" spans="1:13">
      <c r="A1489" s="207">
        <f>'Identificação-TCE'!$A$13</f>
        <v>1</v>
      </c>
      <c r="B1489" s="168" t="e">
        <f>IF(AND(G1489&lt;&gt;"",H1489&gt;0,I1489&lt;&gt;"",J1489&lt;&gt;0,K1489&lt;&gt;0),COUNT($B$11:B1488)+1,"")</f>
        <v>#N/A</v>
      </c>
      <c r="C1489" s="207">
        <f>IF('Orçamento Base'!$M1488=0,0,'Orçamento Base'!$D1488)</f>
        <v>0</v>
      </c>
      <c r="D1489" s="212" t="e">
        <f>IF('Orçamento Base'!$F1488=Aux.!$G$11,"CONTRATACAO_PUBLICA",IF(VLOOKUP($C1489,'Orçamento Base'!$D$11:$G$2116,3,FALSE)="INDEXADO",VLOOKUP(VLOOKUP($C1488,'Orçamento Base'!$D$11:$G$2116,2,FALSE),'Index N_DESON.'!$A$9:$B$604,2),VLOOKUP($C1489,'Orçamento Base'!$D$11:$G$2116,3,FALSE)))</f>
        <v>#N/A</v>
      </c>
      <c r="E1489" s="208" t="e">
        <f>VLOOKUP($C1489,'Orçamento Base'!$D$11:$S$1673,2,FALSE)</f>
        <v>#N/A</v>
      </c>
      <c r="F1489" s="211">
        <f>Dados!$C$7</f>
        <v>44652</v>
      </c>
      <c r="G1489" s="226" t="e">
        <f>VLOOKUP($C1489,'Orçamento Base'!$D$11:$S$1673,4,FALSE)</f>
        <v>#N/A</v>
      </c>
      <c r="H1489" s="377">
        <f>IFERROR(VLOOKUP($C1489,'Orçamento Base'!$D$11:$S$1673,6,FALSE),0)</f>
        <v>0</v>
      </c>
      <c r="I1489" s="208" t="e">
        <f>VLOOKUP($C1489,'Orçamento Base'!$D$11:$S$1673,5,FALSE)</f>
        <v>#N/A</v>
      </c>
      <c r="J1489" s="167" t="e">
        <f>IF(Comparativo!$E$6="Tabela Não Desonerada",VLOOKUP($C1489,'Orçamento Base'!$D$11:$S$1673,12,FALSE),VLOOKUP($C1489,#REF!,12,FALSE))</f>
        <v>#N/A</v>
      </c>
      <c r="K1489" s="167">
        <f>IFERROR(IF(Comparativo!$E$6="Tabela Não Desonerada",VLOOKUP($C1489,'Orçamento Base'!$D$11:$S$1673,16,FALSE),VLOOKUP($C1489,#REF!,16,FALSE)),0)</f>
        <v>0</v>
      </c>
      <c r="L1489" s="575" t="e">
        <f>IF(AND($D1489="COMPOSICAO_PROPRIA",'Orçamento Base'!$N1489="-"),"14,18%",IF(AND($D1489="MERCADO",'Orçamento Base'!$N1489="-"),"15,38%",IF(Comparativo!$E$6="Tabela Não Desonerada",VLOOKUP($C1489,'Orçamento Base'!$D$11:$S$1673,11,FALSE),VLOOKUP($C1489,#REF!,11,FALSE))))</f>
        <v>#N/A</v>
      </c>
      <c r="M1489" s="209">
        <f>IF(Comparativo!$E$6="Tabela Não Desonerada",Encargos!$F$44,Encargos!$D$44)</f>
        <v>1.1122000000000001</v>
      </c>
    </row>
    <row r="1490" spans="1:13">
      <c r="A1490" s="207">
        <f>'Identificação-TCE'!$A$13</f>
        <v>1</v>
      </c>
      <c r="B1490" s="168" t="e">
        <f>IF(AND(G1490&lt;&gt;"",H1490&gt;0,I1490&lt;&gt;"",J1490&lt;&gt;0,K1490&lt;&gt;0),COUNT($B$11:B1489)+1,"")</f>
        <v>#N/A</v>
      </c>
      <c r="C1490" s="207">
        <f>IF('Orçamento Base'!$M1489=0,0,'Orçamento Base'!$D1489)</f>
        <v>0</v>
      </c>
      <c r="D1490" s="212" t="e">
        <f>IF('Orçamento Base'!$F1489=Aux.!$G$11,"CONTRATACAO_PUBLICA",IF(VLOOKUP($C1490,'Orçamento Base'!$D$11:$G$2116,3,FALSE)="INDEXADO",VLOOKUP(VLOOKUP($C1489,'Orçamento Base'!$D$11:$G$2116,2,FALSE),'Index N_DESON.'!$A$9:$B$604,2),VLOOKUP($C1490,'Orçamento Base'!$D$11:$G$2116,3,FALSE)))</f>
        <v>#N/A</v>
      </c>
      <c r="E1490" s="208" t="e">
        <f>VLOOKUP($C1490,'Orçamento Base'!$D$11:$S$1673,2,FALSE)</f>
        <v>#N/A</v>
      </c>
      <c r="F1490" s="211">
        <f>Dados!$C$7</f>
        <v>44652</v>
      </c>
      <c r="G1490" s="226" t="e">
        <f>VLOOKUP($C1490,'Orçamento Base'!$D$11:$S$1673,4,FALSE)</f>
        <v>#N/A</v>
      </c>
      <c r="H1490" s="377">
        <f>IFERROR(VLOOKUP($C1490,'Orçamento Base'!$D$11:$S$1673,6,FALSE),0)</f>
        <v>0</v>
      </c>
      <c r="I1490" s="208" t="e">
        <f>VLOOKUP($C1490,'Orçamento Base'!$D$11:$S$1673,5,FALSE)</f>
        <v>#N/A</v>
      </c>
      <c r="J1490" s="167" t="e">
        <f>IF(Comparativo!$E$6="Tabela Não Desonerada",VLOOKUP($C1490,'Orçamento Base'!$D$11:$S$1673,12,FALSE),VLOOKUP($C1490,#REF!,12,FALSE))</f>
        <v>#N/A</v>
      </c>
      <c r="K1490" s="167">
        <f>IFERROR(IF(Comparativo!$E$6="Tabela Não Desonerada",VLOOKUP($C1490,'Orçamento Base'!$D$11:$S$1673,16,FALSE),VLOOKUP($C1490,#REF!,16,FALSE)),0)</f>
        <v>0</v>
      </c>
      <c r="L1490" s="575" t="e">
        <f>IF(AND($D1490="COMPOSICAO_PROPRIA",'Orçamento Base'!$N1490="-"),"14,18%",IF(AND($D1490="MERCADO",'Orçamento Base'!$N1490="-"),"15,38%",IF(Comparativo!$E$6="Tabela Não Desonerada",VLOOKUP($C1490,'Orçamento Base'!$D$11:$S$1673,11,FALSE),VLOOKUP($C1490,#REF!,11,FALSE))))</f>
        <v>#N/A</v>
      </c>
      <c r="M1490" s="209">
        <f>IF(Comparativo!$E$6="Tabela Não Desonerada",Encargos!$F$44,Encargos!$D$44)</f>
        <v>1.1122000000000001</v>
      </c>
    </row>
    <row r="1491" spans="1:13">
      <c r="A1491" s="207">
        <f>'Identificação-TCE'!$A$13</f>
        <v>1</v>
      </c>
      <c r="B1491" s="168" t="e">
        <f>IF(AND(G1491&lt;&gt;"",H1491&gt;0,I1491&lt;&gt;"",J1491&lt;&gt;0,K1491&lt;&gt;0),COUNT($B$11:B1490)+1,"")</f>
        <v>#N/A</v>
      </c>
      <c r="C1491" s="207">
        <f>IF('Orçamento Base'!$M1490=0,0,'Orçamento Base'!$D1490)</f>
        <v>0</v>
      </c>
      <c r="D1491" s="212" t="e">
        <f>IF('Orçamento Base'!$F1490=Aux.!$G$11,"CONTRATACAO_PUBLICA",IF(VLOOKUP($C1491,'Orçamento Base'!$D$11:$G$2116,3,FALSE)="INDEXADO",VLOOKUP(VLOOKUP($C1490,'Orçamento Base'!$D$11:$G$2116,2,FALSE),'Index N_DESON.'!$A$9:$B$604,2),VLOOKUP($C1491,'Orçamento Base'!$D$11:$G$2116,3,FALSE)))</f>
        <v>#N/A</v>
      </c>
      <c r="E1491" s="208" t="e">
        <f>VLOOKUP($C1491,'Orçamento Base'!$D$11:$S$1673,2,FALSE)</f>
        <v>#N/A</v>
      </c>
      <c r="F1491" s="211">
        <f>Dados!$C$7</f>
        <v>44652</v>
      </c>
      <c r="G1491" s="226" t="e">
        <f>VLOOKUP($C1491,'Orçamento Base'!$D$11:$S$1673,4,FALSE)</f>
        <v>#N/A</v>
      </c>
      <c r="H1491" s="377">
        <f>IFERROR(VLOOKUP($C1491,'Orçamento Base'!$D$11:$S$1673,6,FALSE),0)</f>
        <v>0</v>
      </c>
      <c r="I1491" s="208" t="e">
        <f>VLOOKUP($C1491,'Orçamento Base'!$D$11:$S$1673,5,FALSE)</f>
        <v>#N/A</v>
      </c>
      <c r="J1491" s="167" t="e">
        <f>IF(Comparativo!$E$6="Tabela Não Desonerada",VLOOKUP($C1491,'Orçamento Base'!$D$11:$S$1673,12,FALSE),VLOOKUP($C1491,#REF!,12,FALSE))</f>
        <v>#N/A</v>
      </c>
      <c r="K1491" s="167">
        <f>IFERROR(IF(Comparativo!$E$6="Tabela Não Desonerada",VLOOKUP($C1491,'Orçamento Base'!$D$11:$S$1673,16,FALSE),VLOOKUP($C1491,#REF!,16,FALSE)),0)</f>
        <v>0</v>
      </c>
      <c r="L1491" s="575" t="e">
        <f>IF(AND($D1491="COMPOSICAO_PROPRIA",'Orçamento Base'!$N1491="-"),"14,18%",IF(AND($D1491="MERCADO",'Orçamento Base'!$N1491="-"),"15,38%",IF(Comparativo!$E$6="Tabela Não Desonerada",VLOOKUP($C1491,'Orçamento Base'!$D$11:$S$1673,11,FALSE),VLOOKUP($C1491,#REF!,11,FALSE))))</f>
        <v>#N/A</v>
      </c>
      <c r="M1491" s="209">
        <f>IF(Comparativo!$E$6="Tabela Não Desonerada",Encargos!$F$44,Encargos!$D$44)</f>
        <v>1.1122000000000001</v>
      </c>
    </row>
    <row r="1492" spans="1:13">
      <c r="A1492" s="207">
        <f>'Identificação-TCE'!$A$13</f>
        <v>1</v>
      </c>
      <c r="B1492" s="168" t="e">
        <f>IF(AND(G1492&lt;&gt;"",H1492&gt;0,I1492&lt;&gt;"",J1492&lt;&gt;0,K1492&lt;&gt;0),COUNT($B$11:B1491)+1,"")</f>
        <v>#N/A</v>
      </c>
      <c r="C1492" s="207">
        <f>IF('Orçamento Base'!$M1491=0,0,'Orçamento Base'!$D1491)</f>
        <v>0</v>
      </c>
      <c r="D1492" s="212" t="e">
        <f>IF('Orçamento Base'!$F1491=Aux.!$G$11,"CONTRATACAO_PUBLICA",IF(VLOOKUP($C1492,'Orçamento Base'!$D$11:$G$2116,3,FALSE)="INDEXADO",VLOOKUP(VLOOKUP($C1491,'Orçamento Base'!$D$11:$G$2116,2,FALSE),'Index N_DESON.'!$A$9:$B$604,2),VLOOKUP($C1492,'Orçamento Base'!$D$11:$G$2116,3,FALSE)))</f>
        <v>#N/A</v>
      </c>
      <c r="E1492" s="208" t="e">
        <f>VLOOKUP($C1492,'Orçamento Base'!$D$11:$S$1673,2,FALSE)</f>
        <v>#N/A</v>
      </c>
      <c r="F1492" s="211">
        <f>Dados!$C$7</f>
        <v>44652</v>
      </c>
      <c r="G1492" s="226" t="e">
        <f>VLOOKUP($C1492,'Orçamento Base'!$D$11:$S$1673,4,FALSE)</f>
        <v>#N/A</v>
      </c>
      <c r="H1492" s="377">
        <f>IFERROR(VLOOKUP($C1492,'Orçamento Base'!$D$11:$S$1673,6,FALSE),0)</f>
        <v>0</v>
      </c>
      <c r="I1492" s="208" t="e">
        <f>VLOOKUP($C1492,'Orçamento Base'!$D$11:$S$1673,5,FALSE)</f>
        <v>#N/A</v>
      </c>
      <c r="J1492" s="167" t="e">
        <f>IF(Comparativo!$E$6="Tabela Não Desonerada",VLOOKUP($C1492,'Orçamento Base'!$D$11:$S$1673,12,FALSE),VLOOKUP($C1492,#REF!,12,FALSE))</f>
        <v>#N/A</v>
      </c>
      <c r="K1492" s="167">
        <f>IFERROR(IF(Comparativo!$E$6="Tabela Não Desonerada",VLOOKUP($C1492,'Orçamento Base'!$D$11:$S$1673,16,FALSE),VLOOKUP($C1492,#REF!,16,FALSE)),0)</f>
        <v>0</v>
      </c>
      <c r="L1492" s="575" t="e">
        <f>IF(AND($D1492="COMPOSICAO_PROPRIA",'Orçamento Base'!$N1492="-"),"14,18%",IF(AND($D1492="MERCADO",'Orçamento Base'!$N1492="-"),"15,38%",IF(Comparativo!$E$6="Tabela Não Desonerada",VLOOKUP($C1492,'Orçamento Base'!$D$11:$S$1673,11,FALSE),VLOOKUP($C1492,#REF!,11,FALSE))))</f>
        <v>#N/A</v>
      </c>
      <c r="M1492" s="209">
        <f>IF(Comparativo!$E$6="Tabela Não Desonerada",Encargos!$F$44,Encargos!$D$44)</f>
        <v>1.1122000000000001</v>
      </c>
    </row>
    <row r="1493" spans="1:13">
      <c r="A1493" s="207">
        <f>'Identificação-TCE'!$A$13</f>
        <v>1</v>
      </c>
      <c r="B1493" s="168" t="e">
        <f>IF(AND(G1493&lt;&gt;"",H1493&gt;0,I1493&lt;&gt;"",J1493&lt;&gt;0,K1493&lt;&gt;0),COUNT($B$11:B1492)+1,"")</f>
        <v>#N/A</v>
      </c>
      <c r="C1493" s="207">
        <f>IF('Orçamento Base'!$M1492=0,0,'Orçamento Base'!$D1492)</f>
        <v>0</v>
      </c>
      <c r="D1493" s="212" t="e">
        <f>IF('Orçamento Base'!$F1492=Aux.!$G$11,"CONTRATACAO_PUBLICA",IF(VLOOKUP($C1493,'Orçamento Base'!$D$11:$G$2116,3,FALSE)="INDEXADO",VLOOKUP(VLOOKUP($C1492,'Orçamento Base'!$D$11:$G$2116,2,FALSE),'Index N_DESON.'!$A$9:$B$604,2),VLOOKUP($C1493,'Orçamento Base'!$D$11:$G$2116,3,FALSE)))</f>
        <v>#N/A</v>
      </c>
      <c r="E1493" s="208" t="e">
        <f>VLOOKUP($C1493,'Orçamento Base'!$D$11:$S$1673,2,FALSE)</f>
        <v>#N/A</v>
      </c>
      <c r="F1493" s="211">
        <f>Dados!$C$7</f>
        <v>44652</v>
      </c>
      <c r="G1493" s="226" t="e">
        <f>VLOOKUP($C1493,'Orçamento Base'!$D$11:$S$1673,4,FALSE)</f>
        <v>#N/A</v>
      </c>
      <c r="H1493" s="377">
        <f>IFERROR(VLOOKUP($C1493,'Orçamento Base'!$D$11:$S$1673,6,FALSE),0)</f>
        <v>0</v>
      </c>
      <c r="I1493" s="208" t="e">
        <f>VLOOKUP($C1493,'Orçamento Base'!$D$11:$S$1673,5,FALSE)</f>
        <v>#N/A</v>
      </c>
      <c r="J1493" s="167" t="e">
        <f>IF(Comparativo!$E$6="Tabela Não Desonerada",VLOOKUP($C1493,'Orçamento Base'!$D$11:$S$1673,12,FALSE),VLOOKUP($C1493,#REF!,12,FALSE))</f>
        <v>#N/A</v>
      </c>
      <c r="K1493" s="167">
        <f>IFERROR(IF(Comparativo!$E$6="Tabela Não Desonerada",VLOOKUP($C1493,'Orçamento Base'!$D$11:$S$1673,16,FALSE),VLOOKUP($C1493,#REF!,16,FALSE)),0)</f>
        <v>0</v>
      </c>
      <c r="L1493" s="575" t="e">
        <f>IF(AND($D1493="COMPOSICAO_PROPRIA",'Orçamento Base'!$N1493="-"),"14,18%",IF(AND($D1493="MERCADO",'Orçamento Base'!$N1493="-"),"15,38%",IF(Comparativo!$E$6="Tabela Não Desonerada",VLOOKUP($C1493,'Orçamento Base'!$D$11:$S$1673,11,FALSE),VLOOKUP($C1493,#REF!,11,FALSE))))</f>
        <v>#N/A</v>
      </c>
      <c r="M1493" s="209">
        <f>IF(Comparativo!$E$6="Tabela Não Desonerada",Encargos!$F$44,Encargos!$D$44)</f>
        <v>1.1122000000000001</v>
      </c>
    </row>
    <row r="1494" spans="1:13">
      <c r="A1494" s="207">
        <f>'Identificação-TCE'!$A$13</f>
        <v>1</v>
      </c>
      <c r="B1494" s="168" t="e">
        <f>IF(AND(G1494&lt;&gt;"",H1494&gt;0,I1494&lt;&gt;"",J1494&lt;&gt;0,K1494&lt;&gt;0),COUNT($B$11:B1493)+1,"")</f>
        <v>#N/A</v>
      </c>
      <c r="C1494" s="207">
        <f>IF('Orçamento Base'!$M1493=0,0,'Orçamento Base'!$D1493)</f>
        <v>0</v>
      </c>
      <c r="D1494" s="212" t="e">
        <f>IF('Orçamento Base'!$F1493=Aux.!$G$11,"CONTRATACAO_PUBLICA",IF(VLOOKUP($C1494,'Orçamento Base'!$D$11:$G$2116,3,FALSE)="INDEXADO",VLOOKUP(VLOOKUP($C1493,'Orçamento Base'!$D$11:$G$2116,2,FALSE),'Index N_DESON.'!$A$9:$B$604,2),VLOOKUP($C1494,'Orçamento Base'!$D$11:$G$2116,3,FALSE)))</f>
        <v>#N/A</v>
      </c>
      <c r="E1494" s="208" t="e">
        <f>VLOOKUP($C1494,'Orçamento Base'!$D$11:$S$1673,2,FALSE)</f>
        <v>#N/A</v>
      </c>
      <c r="F1494" s="211">
        <f>Dados!$C$7</f>
        <v>44652</v>
      </c>
      <c r="G1494" s="226" t="e">
        <f>VLOOKUP($C1494,'Orçamento Base'!$D$11:$S$1673,4,FALSE)</f>
        <v>#N/A</v>
      </c>
      <c r="H1494" s="377">
        <f>IFERROR(VLOOKUP($C1494,'Orçamento Base'!$D$11:$S$1673,6,FALSE),0)</f>
        <v>0</v>
      </c>
      <c r="I1494" s="208" t="e">
        <f>VLOOKUP($C1494,'Orçamento Base'!$D$11:$S$1673,5,FALSE)</f>
        <v>#N/A</v>
      </c>
      <c r="J1494" s="167" t="e">
        <f>IF(Comparativo!$E$6="Tabela Não Desonerada",VLOOKUP($C1494,'Orçamento Base'!$D$11:$S$1673,12,FALSE),VLOOKUP($C1494,#REF!,12,FALSE))</f>
        <v>#N/A</v>
      </c>
      <c r="K1494" s="167">
        <f>IFERROR(IF(Comparativo!$E$6="Tabela Não Desonerada",VLOOKUP($C1494,'Orçamento Base'!$D$11:$S$1673,16,FALSE),VLOOKUP($C1494,#REF!,16,FALSE)),0)</f>
        <v>0</v>
      </c>
      <c r="L1494" s="575" t="e">
        <f>IF(AND($D1494="COMPOSICAO_PROPRIA",'Orçamento Base'!$N1494="-"),"14,18%",IF(AND($D1494="MERCADO",'Orçamento Base'!$N1494="-"),"15,38%",IF(Comparativo!$E$6="Tabela Não Desonerada",VLOOKUP($C1494,'Orçamento Base'!$D$11:$S$1673,11,FALSE),VLOOKUP($C1494,#REF!,11,FALSE))))</f>
        <v>#N/A</v>
      </c>
      <c r="M1494" s="209">
        <f>IF(Comparativo!$E$6="Tabela Não Desonerada",Encargos!$F$44,Encargos!$D$44)</f>
        <v>1.1122000000000001</v>
      </c>
    </row>
    <row r="1495" spans="1:13">
      <c r="A1495" s="207">
        <f>'Identificação-TCE'!$A$13</f>
        <v>1</v>
      </c>
      <c r="B1495" s="168" t="e">
        <f>IF(AND(G1495&lt;&gt;"",H1495&gt;0,I1495&lt;&gt;"",J1495&lt;&gt;0,K1495&lt;&gt;0),COUNT($B$11:B1494)+1,"")</f>
        <v>#N/A</v>
      </c>
      <c r="C1495" s="207">
        <f>IF('Orçamento Base'!$M1494=0,0,'Orçamento Base'!$D1494)</f>
        <v>0</v>
      </c>
      <c r="D1495" s="212" t="e">
        <f>IF('Orçamento Base'!$F1494=Aux.!$G$11,"CONTRATACAO_PUBLICA",IF(VLOOKUP($C1495,'Orçamento Base'!$D$11:$G$2116,3,FALSE)="INDEXADO",VLOOKUP(VLOOKUP($C1494,'Orçamento Base'!$D$11:$G$2116,2,FALSE),'Index N_DESON.'!$A$9:$B$604,2),VLOOKUP($C1495,'Orçamento Base'!$D$11:$G$2116,3,FALSE)))</f>
        <v>#N/A</v>
      </c>
      <c r="E1495" s="208" t="e">
        <f>VLOOKUP($C1495,'Orçamento Base'!$D$11:$S$1673,2,FALSE)</f>
        <v>#N/A</v>
      </c>
      <c r="F1495" s="211">
        <f>Dados!$C$7</f>
        <v>44652</v>
      </c>
      <c r="G1495" s="226" t="e">
        <f>VLOOKUP($C1495,'Orçamento Base'!$D$11:$S$1673,4,FALSE)</f>
        <v>#N/A</v>
      </c>
      <c r="H1495" s="377">
        <f>IFERROR(VLOOKUP($C1495,'Orçamento Base'!$D$11:$S$1673,6,FALSE),0)</f>
        <v>0</v>
      </c>
      <c r="I1495" s="208" t="e">
        <f>VLOOKUP($C1495,'Orçamento Base'!$D$11:$S$1673,5,FALSE)</f>
        <v>#N/A</v>
      </c>
      <c r="J1495" s="167" t="e">
        <f>IF(Comparativo!$E$6="Tabela Não Desonerada",VLOOKUP($C1495,'Orçamento Base'!$D$11:$S$1673,12,FALSE),VLOOKUP($C1495,#REF!,12,FALSE))</f>
        <v>#N/A</v>
      </c>
      <c r="K1495" s="167">
        <f>IFERROR(IF(Comparativo!$E$6="Tabela Não Desonerada",VLOOKUP($C1495,'Orçamento Base'!$D$11:$S$1673,16,FALSE),VLOOKUP($C1495,#REF!,16,FALSE)),0)</f>
        <v>0</v>
      </c>
      <c r="L1495" s="575" t="e">
        <f>IF(AND($D1495="COMPOSICAO_PROPRIA",'Orçamento Base'!$N1495="-"),"14,18%",IF(AND($D1495="MERCADO",'Orçamento Base'!$N1495="-"),"15,38%",IF(Comparativo!$E$6="Tabela Não Desonerada",VLOOKUP($C1495,'Orçamento Base'!$D$11:$S$1673,11,FALSE),VLOOKUP($C1495,#REF!,11,FALSE))))</f>
        <v>#N/A</v>
      </c>
      <c r="M1495" s="209">
        <f>IF(Comparativo!$E$6="Tabela Não Desonerada",Encargos!$F$44,Encargos!$D$44)</f>
        <v>1.1122000000000001</v>
      </c>
    </row>
    <row r="1496" spans="1:13">
      <c r="A1496" s="207">
        <f>'Identificação-TCE'!$A$13</f>
        <v>1</v>
      </c>
      <c r="B1496" s="168" t="e">
        <f>IF(AND(G1496&lt;&gt;"",H1496&gt;0,I1496&lt;&gt;"",J1496&lt;&gt;0,K1496&lt;&gt;0),COUNT($B$11:B1495)+1,"")</f>
        <v>#N/A</v>
      </c>
      <c r="C1496" s="207">
        <f>IF('Orçamento Base'!$M1495=0,0,'Orçamento Base'!$D1495)</f>
        <v>0</v>
      </c>
      <c r="D1496" s="212" t="e">
        <f>IF('Orçamento Base'!$F1495=Aux.!$G$11,"CONTRATACAO_PUBLICA",IF(VLOOKUP($C1496,'Orçamento Base'!$D$11:$G$2116,3,FALSE)="INDEXADO",VLOOKUP(VLOOKUP($C1495,'Orçamento Base'!$D$11:$G$2116,2,FALSE),'Index N_DESON.'!$A$9:$B$604,2),VLOOKUP($C1496,'Orçamento Base'!$D$11:$G$2116,3,FALSE)))</f>
        <v>#N/A</v>
      </c>
      <c r="E1496" s="208" t="e">
        <f>VLOOKUP($C1496,'Orçamento Base'!$D$11:$S$1673,2,FALSE)</f>
        <v>#N/A</v>
      </c>
      <c r="F1496" s="211">
        <f>Dados!$C$7</f>
        <v>44652</v>
      </c>
      <c r="G1496" s="226" t="e">
        <f>VLOOKUP($C1496,'Orçamento Base'!$D$11:$S$1673,4,FALSE)</f>
        <v>#N/A</v>
      </c>
      <c r="H1496" s="377">
        <f>IFERROR(VLOOKUP($C1496,'Orçamento Base'!$D$11:$S$1673,6,FALSE),0)</f>
        <v>0</v>
      </c>
      <c r="I1496" s="208" t="e">
        <f>VLOOKUP($C1496,'Orçamento Base'!$D$11:$S$1673,5,FALSE)</f>
        <v>#N/A</v>
      </c>
      <c r="J1496" s="167" t="e">
        <f>IF(Comparativo!$E$6="Tabela Não Desonerada",VLOOKUP($C1496,'Orçamento Base'!$D$11:$S$1673,12,FALSE),VLOOKUP($C1496,#REF!,12,FALSE))</f>
        <v>#N/A</v>
      </c>
      <c r="K1496" s="167">
        <f>IFERROR(IF(Comparativo!$E$6="Tabela Não Desonerada",VLOOKUP($C1496,'Orçamento Base'!$D$11:$S$1673,16,FALSE),VLOOKUP($C1496,#REF!,16,FALSE)),0)</f>
        <v>0</v>
      </c>
      <c r="L1496" s="575" t="e">
        <f>IF(AND($D1496="COMPOSICAO_PROPRIA",'Orçamento Base'!$N1496="-"),"14,18%",IF(AND($D1496="MERCADO",'Orçamento Base'!$N1496="-"),"15,38%",IF(Comparativo!$E$6="Tabela Não Desonerada",VLOOKUP($C1496,'Orçamento Base'!$D$11:$S$1673,11,FALSE),VLOOKUP($C1496,#REF!,11,FALSE))))</f>
        <v>#N/A</v>
      </c>
      <c r="M1496" s="209">
        <f>IF(Comparativo!$E$6="Tabela Não Desonerada",Encargos!$F$44,Encargos!$D$44)</f>
        <v>1.1122000000000001</v>
      </c>
    </row>
    <row r="1497" spans="1:13">
      <c r="A1497" s="207">
        <f>'Identificação-TCE'!$A$13</f>
        <v>1</v>
      </c>
      <c r="B1497" s="168" t="e">
        <f>IF(AND(G1497&lt;&gt;"",H1497&gt;0,I1497&lt;&gt;"",J1497&lt;&gt;0,K1497&lt;&gt;0),COUNT($B$11:B1496)+1,"")</f>
        <v>#N/A</v>
      </c>
      <c r="C1497" s="207">
        <f>IF('Orçamento Base'!$M1496=0,0,'Orçamento Base'!$D1496)</f>
        <v>0</v>
      </c>
      <c r="D1497" s="212" t="e">
        <f>IF('Orçamento Base'!$F1496=Aux.!$G$11,"CONTRATACAO_PUBLICA",IF(VLOOKUP($C1497,'Orçamento Base'!$D$11:$G$2116,3,FALSE)="INDEXADO",VLOOKUP(VLOOKUP($C1496,'Orçamento Base'!$D$11:$G$2116,2,FALSE),'Index N_DESON.'!$A$9:$B$604,2),VLOOKUP($C1497,'Orçamento Base'!$D$11:$G$2116,3,FALSE)))</f>
        <v>#N/A</v>
      </c>
      <c r="E1497" s="208" t="e">
        <f>VLOOKUP($C1497,'Orçamento Base'!$D$11:$S$1673,2,FALSE)</f>
        <v>#N/A</v>
      </c>
      <c r="F1497" s="211">
        <f>Dados!$C$7</f>
        <v>44652</v>
      </c>
      <c r="G1497" s="226" t="e">
        <f>VLOOKUP($C1497,'Orçamento Base'!$D$11:$S$1673,4,FALSE)</f>
        <v>#N/A</v>
      </c>
      <c r="H1497" s="377">
        <f>IFERROR(VLOOKUP($C1497,'Orçamento Base'!$D$11:$S$1673,6,FALSE),0)</f>
        <v>0</v>
      </c>
      <c r="I1497" s="208" t="e">
        <f>VLOOKUP($C1497,'Orçamento Base'!$D$11:$S$1673,5,FALSE)</f>
        <v>#N/A</v>
      </c>
      <c r="J1497" s="167" t="e">
        <f>IF(Comparativo!$E$6="Tabela Não Desonerada",VLOOKUP($C1497,'Orçamento Base'!$D$11:$S$1673,12,FALSE),VLOOKUP($C1497,#REF!,12,FALSE))</f>
        <v>#N/A</v>
      </c>
      <c r="K1497" s="167">
        <f>IFERROR(IF(Comparativo!$E$6="Tabela Não Desonerada",VLOOKUP($C1497,'Orçamento Base'!$D$11:$S$1673,16,FALSE),VLOOKUP($C1497,#REF!,16,FALSE)),0)</f>
        <v>0</v>
      </c>
      <c r="L1497" s="575" t="e">
        <f>IF(AND($D1497="COMPOSICAO_PROPRIA",'Orçamento Base'!$N1497="-"),"14,18%",IF(AND($D1497="MERCADO",'Orçamento Base'!$N1497="-"),"15,38%",IF(Comparativo!$E$6="Tabela Não Desonerada",VLOOKUP($C1497,'Orçamento Base'!$D$11:$S$1673,11,FALSE),VLOOKUP($C1497,#REF!,11,FALSE))))</f>
        <v>#N/A</v>
      </c>
      <c r="M1497" s="209">
        <f>IF(Comparativo!$E$6="Tabela Não Desonerada",Encargos!$F$44,Encargos!$D$44)</f>
        <v>1.1122000000000001</v>
      </c>
    </row>
    <row r="1498" spans="1:13">
      <c r="A1498" s="207">
        <f>'Identificação-TCE'!$A$13</f>
        <v>1</v>
      </c>
      <c r="B1498" s="168" t="e">
        <f>IF(AND(G1498&lt;&gt;"",H1498&gt;0,I1498&lt;&gt;"",J1498&lt;&gt;0,K1498&lt;&gt;0),COUNT($B$11:B1497)+1,"")</f>
        <v>#N/A</v>
      </c>
      <c r="C1498" s="207">
        <f>IF('Orçamento Base'!$M1497=0,0,'Orçamento Base'!$D1497)</f>
        <v>0</v>
      </c>
      <c r="D1498" s="212" t="e">
        <f>IF('Orçamento Base'!$F1497=Aux.!$G$11,"CONTRATACAO_PUBLICA",IF(VLOOKUP($C1498,'Orçamento Base'!$D$11:$G$2116,3,FALSE)="INDEXADO",VLOOKUP(VLOOKUP($C1497,'Orçamento Base'!$D$11:$G$2116,2,FALSE),'Index N_DESON.'!$A$9:$B$604,2),VLOOKUP($C1498,'Orçamento Base'!$D$11:$G$2116,3,FALSE)))</f>
        <v>#N/A</v>
      </c>
      <c r="E1498" s="208" t="e">
        <f>VLOOKUP($C1498,'Orçamento Base'!$D$11:$S$1673,2,FALSE)</f>
        <v>#N/A</v>
      </c>
      <c r="F1498" s="211">
        <f>Dados!$C$7</f>
        <v>44652</v>
      </c>
      <c r="G1498" s="226" t="e">
        <f>VLOOKUP($C1498,'Orçamento Base'!$D$11:$S$1673,4,FALSE)</f>
        <v>#N/A</v>
      </c>
      <c r="H1498" s="377">
        <f>IFERROR(VLOOKUP($C1498,'Orçamento Base'!$D$11:$S$1673,6,FALSE),0)</f>
        <v>0</v>
      </c>
      <c r="I1498" s="208" t="e">
        <f>VLOOKUP($C1498,'Orçamento Base'!$D$11:$S$1673,5,FALSE)</f>
        <v>#N/A</v>
      </c>
      <c r="J1498" s="167" t="e">
        <f>IF(Comparativo!$E$6="Tabela Não Desonerada",VLOOKUP($C1498,'Orçamento Base'!$D$11:$S$1673,12,FALSE),VLOOKUP($C1498,#REF!,12,FALSE))</f>
        <v>#N/A</v>
      </c>
      <c r="K1498" s="167">
        <f>IFERROR(IF(Comparativo!$E$6="Tabela Não Desonerada",VLOOKUP($C1498,'Orçamento Base'!$D$11:$S$1673,16,FALSE),VLOOKUP($C1498,#REF!,16,FALSE)),0)</f>
        <v>0</v>
      </c>
      <c r="L1498" s="575" t="e">
        <f>IF(AND($D1498="COMPOSICAO_PROPRIA",'Orçamento Base'!$N1498="-"),"14,18%",IF(AND($D1498="MERCADO",'Orçamento Base'!$N1498="-"),"15,38%",IF(Comparativo!$E$6="Tabela Não Desonerada",VLOOKUP($C1498,'Orçamento Base'!$D$11:$S$1673,11,FALSE),VLOOKUP($C1498,#REF!,11,FALSE))))</f>
        <v>#N/A</v>
      </c>
      <c r="M1498" s="209">
        <f>IF(Comparativo!$E$6="Tabela Não Desonerada",Encargos!$F$44,Encargos!$D$44)</f>
        <v>1.1122000000000001</v>
      </c>
    </row>
    <row r="1499" spans="1:13">
      <c r="A1499" s="207">
        <f>'Identificação-TCE'!$A$13</f>
        <v>1</v>
      </c>
      <c r="B1499" s="168" t="e">
        <f>IF(AND(G1499&lt;&gt;"",H1499&gt;0,I1499&lt;&gt;"",J1499&lt;&gt;0,K1499&lt;&gt;0),COUNT($B$11:B1498)+1,"")</f>
        <v>#N/A</v>
      </c>
      <c r="C1499" s="207">
        <f>IF('Orçamento Base'!$M1498=0,0,'Orçamento Base'!$D1498)</f>
        <v>0</v>
      </c>
      <c r="D1499" s="212" t="e">
        <f>IF('Orçamento Base'!$F1498=Aux.!$G$11,"CONTRATACAO_PUBLICA",IF(VLOOKUP($C1499,'Orçamento Base'!$D$11:$G$2116,3,FALSE)="INDEXADO",VLOOKUP(VLOOKUP($C1498,'Orçamento Base'!$D$11:$G$2116,2,FALSE),'Index N_DESON.'!$A$9:$B$604,2),VLOOKUP($C1499,'Orçamento Base'!$D$11:$G$2116,3,FALSE)))</f>
        <v>#N/A</v>
      </c>
      <c r="E1499" s="208" t="e">
        <f>VLOOKUP($C1499,'Orçamento Base'!$D$11:$S$1673,2,FALSE)</f>
        <v>#N/A</v>
      </c>
      <c r="F1499" s="211">
        <f>Dados!$C$7</f>
        <v>44652</v>
      </c>
      <c r="G1499" s="226" t="e">
        <f>VLOOKUP($C1499,'Orçamento Base'!$D$11:$S$1673,4,FALSE)</f>
        <v>#N/A</v>
      </c>
      <c r="H1499" s="377">
        <f>IFERROR(VLOOKUP($C1499,'Orçamento Base'!$D$11:$S$1673,6,FALSE),0)</f>
        <v>0</v>
      </c>
      <c r="I1499" s="208" t="e">
        <f>VLOOKUP($C1499,'Orçamento Base'!$D$11:$S$1673,5,FALSE)</f>
        <v>#N/A</v>
      </c>
      <c r="J1499" s="167" t="e">
        <f>IF(Comparativo!$E$6="Tabela Não Desonerada",VLOOKUP($C1499,'Orçamento Base'!$D$11:$S$1673,12,FALSE),VLOOKUP($C1499,#REF!,12,FALSE))</f>
        <v>#N/A</v>
      </c>
      <c r="K1499" s="167">
        <f>IFERROR(IF(Comparativo!$E$6="Tabela Não Desonerada",VLOOKUP($C1499,'Orçamento Base'!$D$11:$S$1673,16,FALSE),VLOOKUP($C1499,#REF!,16,FALSE)),0)</f>
        <v>0</v>
      </c>
      <c r="L1499" s="575" t="e">
        <f>IF(AND($D1499="COMPOSICAO_PROPRIA",'Orçamento Base'!$N1499="-"),"14,18%",IF(AND($D1499="MERCADO",'Orçamento Base'!$N1499="-"),"15,38%",IF(Comparativo!$E$6="Tabela Não Desonerada",VLOOKUP($C1499,'Orçamento Base'!$D$11:$S$1673,11,FALSE),VLOOKUP($C1499,#REF!,11,FALSE))))</f>
        <v>#N/A</v>
      </c>
      <c r="M1499" s="209">
        <f>IF(Comparativo!$E$6="Tabela Não Desonerada",Encargos!$F$44,Encargos!$D$44)</f>
        <v>1.1122000000000001</v>
      </c>
    </row>
    <row r="1500" spans="1:13">
      <c r="A1500" s="207">
        <f>'Identificação-TCE'!$A$13</f>
        <v>1</v>
      </c>
      <c r="B1500" s="168" t="e">
        <f>IF(AND(G1500&lt;&gt;"",H1500&gt;0,I1500&lt;&gt;"",J1500&lt;&gt;0,K1500&lt;&gt;0),COUNT($B$11:B1499)+1,"")</f>
        <v>#N/A</v>
      </c>
      <c r="C1500" s="207">
        <f>IF('Orçamento Base'!$M1499=0,0,'Orçamento Base'!$D1499)</f>
        <v>0</v>
      </c>
      <c r="D1500" s="212" t="e">
        <f>IF('Orçamento Base'!$F1499=Aux.!$G$11,"CONTRATACAO_PUBLICA",IF(VLOOKUP($C1500,'Orçamento Base'!$D$11:$G$2116,3,FALSE)="INDEXADO",VLOOKUP(VLOOKUP($C1499,'Orçamento Base'!$D$11:$G$2116,2,FALSE),'Index N_DESON.'!$A$9:$B$604,2),VLOOKUP($C1500,'Orçamento Base'!$D$11:$G$2116,3,FALSE)))</f>
        <v>#N/A</v>
      </c>
      <c r="E1500" s="208" t="e">
        <f>VLOOKUP($C1500,'Orçamento Base'!$D$11:$S$1673,2,FALSE)</f>
        <v>#N/A</v>
      </c>
      <c r="F1500" s="211">
        <f>Dados!$C$7</f>
        <v>44652</v>
      </c>
      <c r="G1500" s="226" t="e">
        <f>VLOOKUP($C1500,'Orçamento Base'!$D$11:$S$1673,4,FALSE)</f>
        <v>#N/A</v>
      </c>
      <c r="H1500" s="377">
        <f>IFERROR(VLOOKUP($C1500,'Orçamento Base'!$D$11:$S$1673,6,FALSE),0)</f>
        <v>0</v>
      </c>
      <c r="I1500" s="208" t="e">
        <f>VLOOKUP($C1500,'Orçamento Base'!$D$11:$S$1673,5,FALSE)</f>
        <v>#N/A</v>
      </c>
      <c r="J1500" s="167" t="e">
        <f>IF(Comparativo!$E$6="Tabela Não Desonerada",VLOOKUP($C1500,'Orçamento Base'!$D$11:$S$1673,12,FALSE),VLOOKUP($C1500,#REF!,12,FALSE))</f>
        <v>#N/A</v>
      </c>
      <c r="K1500" s="167">
        <f>IFERROR(IF(Comparativo!$E$6="Tabela Não Desonerada",VLOOKUP($C1500,'Orçamento Base'!$D$11:$S$1673,16,FALSE),VLOOKUP($C1500,#REF!,16,FALSE)),0)</f>
        <v>0</v>
      </c>
      <c r="L1500" s="575" t="e">
        <f>IF(AND($D1500="COMPOSICAO_PROPRIA",'Orçamento Base'!$N1500="-"),"14,18%",IF(AND($D1500="MERCADO",'Orçamento Base'!$N1500="-"),"15,38%",IF(Comparativo!$E$6="Tabela Não Desonerada",VLOOKUP($C1500,'Orçamento Base'!$D$11:$S$1673,11,FALSE),VLOOKUP($C1500,#REF!,11,FALSE))))</f>
        <v>#N/A</v>
      </c>
      <c r="M1500" s="209">
        <f>IF(Comparativo!$E$6="Tabela Não Desonerada",Encargos!$F$44,Encargos!$D$44)</f>
        <v>1.1122000000000001</v>
      </c>
    </row>
    <row r="1501" spans="1:13">
      <c r="A1501" s="207">
        <f>'Identificação-TCE'!$A$13</f>
        <v>1</v>
      </c>
      <c r="B1501" s="168" t="e">
        <f>IF(AND(G1501&lt;&gt;"",H1501&gt;0,I1501&lt;&gt;"",J1501&lt;&gt;0,K1501&lt;&gt;0),COUNT($B$11:B1500)+1,"")</f>
        <v>#N/A</v>
      </c>
      <c r="C1501" s="207">
        <f>IF('Orçamento Base'!$M1500=0,0,'Orçamento Base'!$D1500)</f>
        <v>0</v>
      </c>
      <c r="D1501" s="212" t="e">
        <f>IF('Orçamento Base'!$F1500=Aux.!$G$11,"CONTRATACAO_PUBLICA",IF(VLOOKUP($C1501,'Orçamento Base'!$D$11:$G$2116,3,FALSE)="INDEXADO",VLOOKUP(VLOOKUP($C1500,'Orçamento Base'!$D$11:$G$2116,2,FALSE),'Index N_DESON.'!$A$9:$B$604,2),VLOOKUP($C1501,'Orçamento Base'!$D$11:$G$2116,3,FALSE)))</f>
        <v>#N/A</v>
      </c>
      <c r="E1501" s="208" t="e">
        <f>VLOOKUP($C1501,'Orçamento Base'!$D$11:$S$1673,2,FALSE)</f>
        <v>#N/A</v>
      </c>
      <c r="F1501" s="211">
        <f>Dados!$C$7</f>
        <v>44652</v>
      </c>
      <c r="G1501" s="226" t="e">
        <f>VLOOKUP($C1501,'Orçamento Base'!$D$11:$S$1673,4,FALSE)</f>
        <v>#N/A</v>
      </c>
      <c r="H1501" s="377">
        <f>IFERROR(VLOOKUP($C1501,'Orçamento Base'!$D$11:$S$1673,6,FALSE),0)</f>
        <v>0</v>
      </c>
      <c r="I1501" s="208" t="e">
        <f>VLOOKUP($C1501,'Orçamento Base'!$D$11:$S$1673,5,FALSE)</f>
        <v>#N/A</v>
      </c>
      <c r="J1501" s="167" t="e">
        <f>IF(Comparativo!$E$6="Tabela Não Desonerada",VLOOKUP($C1501,'Orçamento Base'!$D$11:$S$1673,12,FALSE),VLOOKUP($C1501,#REF!,12,FALSE))</f>
        <v>#N/A</v>
      </c>
      <c r="K1501" s="167">
        <f>IFERROR(IF(Comparativo!$E$6="Tabela Não Desonerada",VLOOKUP($C1501,'Orçamento Base'!$D$11:$S$1673,16,FALSE),VLOOKUP($C1501,#REF!,16,FALSE)),0)</f>
        <v>0</v>
      </c>
      <c r="L1501" s="575" t="e">
        <f>IF(AND($D1501="COMPOSICAO_PROPRIA",'Orçamento Base'!$N1501="-"),"14,18%",IF(AND($D1501="MERCADO",'Orçamento Base'!$N1501="-"),"15,38%",IF(Comparativo!$E$6="Tabela Não Desonerada",VLOOKUP($C1501,'Orçamento Base'!$D$11:$S$1673,11,FALSE),VLOOKUP($C1501,#REF!,11,FALSE))))</f>
        <v>#N/A</v>
      </c>
      <c r="M1501" s="209">
        <f>IF(Comparativo!$E$6="Tabela Não Desonerada",Encargos!$F$44,Encargos!$D$44)</f>
        <v>1.1122000000000001</v>
      </c>
    </row>
    <row r="1502" spans="1:13">
      <c r="A1502" s="207">
        <f>'Identificação-TCE'!$A$13</f>
        <v>1</v>
      </c>
      <c r="B1502" s="168" t="e">
        <f>IF(AND(G1502&lt;&gt;"",H1502&gt;0,I1502&lt;&gt;"",J1502&lt;&gt;0,K1502&lt;&gt;0),COUNT($B$11:B1501)+1,"")</f>
        <v>#N/A</v>
      </c>
      <c r="C1502" s="207">
        <f>IF('Orçamento Base'!$M1501=0,0,'Orçamento Base'!$D1501)</f>
        <v>0</v>
      </c>
      <c r="D1502" s="212" t="e">
        <f>IF('Orçamento Base'!$F1501=Aux.!$G$11,"CONTRATACAO_PUBLICA",IF(VLOOKUP($C1502,'Orçamento Base'!$D$11:$G$2116,3,FALSE)="INDEXADO",VLOOKUP(VLOOKUP($C1501,'Orçamento Base'!$D$11:$G$2116,2,FALSE),'Index N_DESON.'!$A$9:$B$604,2),VLOOKUP($C1502,'Orçamento Base'!$D$11:$G$2116,3,FALSE)))</f>
        <v>#N/A</v>
      </c>
      <c r="E1502" s="208" t="e">
        <f>VLOOKUP($C1502,'Orçamento Base'!$D$11:$S$1673,2,FALSE)</f>
        <v>#N/A</v>
      </c>
      <c r="F1502" s="211">
        <f>Dados!$C$7</f>
        <v>44652</v>
      </c>
      <c r="G1502" s="226" t="e">
        <f>VLOOKUP($C1502,'Orçamento Base'!$D$11:$S$1673,4,FALSE)</f>
        <v>#N/A</v>
      </c>
      <c r="H1502" s="377">
        <f>IFERROR(VLOOKUP($C1502,'Orçamento Base'!$D$11:$S$1673,6,FALSE),0)</f>
        <v>0</v>
      </c>
      <c r="I1502" s="208" t="e">
        <f>VLOOKUP($C1502,'Orçamento Base'!$D$11:$S$1673,5,FALSE)</f>
        <v>#N/A</v>
      </c>
      <c r="J1502" s="167" t="e">
        <f>IF(Comparativo!$E$6="Tabela Não Desonerada",VLOOKUP($C1502,'Orçamento Base'!$D$11:$S$1673,12,FALSE),VLOOKUP($C1502,#REF!,12,FALSE))</f>
        <v>#N/A</v>
      </c>
      <c r="K1502" s="167">
        <f>IFERROR(IF(Comparativo!$E$6="Tabela Não Desonerada",VLOOKUP($C1502,'Orçamento Base'!$D$11:$S$1673,16,FALSE),VLOOKUP($C1502,#REF!,16,FALSE)),0)</f>
        <v>0</v>
      </c>
      <c r="L1502" s="575" t="e">
        <f>IF(AND($D1502="COMPOSICAO_PROPRIA",'Orçamento Base'!$N1502="-"),"14,18%",IF(AND($D1502="MERCADO",'Orçamento Base'!$N1502="-"),"15,38%",IF(Comparativo!$E$6="Tabela Não Desonerada",VLOOKUP($C1502,'Orçamento Base'!$D$11:$S$1673,11,FALSE),VLOOKUP($C1502,#REF!,11,FALSE))))</f>
        <v>#N/A</v>
      </c>
      <c r="M1502" s="209">
        <f>IF(Comparativo!$E$6="Tabela Não Desonerada",Encargos!$F$44,Encargos!$D$44)</f>
        <v>1.1122000000000001</v>
      </c>
    </row>
    <row r="1503" spans="1:13">
      <c r="A1503" s="207">
        <f>'Identificação-TCE'!$A$13</f>
        <v>1</v>
      </c>
      <c r="B1503" s="168" t="e">
        <f>IF(AND(G1503&lt;&gt;"",H1503&gt;0,I1503&lt;&gt;"",J1503&lt;&gt;0,K1503&lt;&gt;0),COUNT($B$11:B1502)+1,"")</f>
        <v>#N/A</v>
      </c>
      <c r="C1503" s="207">
        <f>IF('Orçamento Base'!$M1502=0,0,'Orçamento Base'!$D1502)</f>
        <v>0</v>
      </c>
      <c r="D1503" s="212" t="e">
        <f>IF('Orçamento Base'!$F1502=Aux.!$G$11,"CONTRATACAO_PUBLICA",IF(VLOOKUP($C1503,'Orçamento Base'!$D$11:$G$2116,3,FALSE)="INDEXADO",VLOOKUP(VLOOKUP($C1502,'Orçamento Base'!$D$11:$G$2116,2,FALSE),'Index N_DESON.'!$A$9:$B$604,2),VLOOKUP($C1503,'Orçamento Base'!$D$11:$G$2116,3,FALSE)))</f>
        <v>#N/A</v>
      </c>
      <c r="E1503" s="208" t="e">
        <f>VLOOKUP($C1503,'Orçamento Base'!$D$11:$S$1673,2,FALSE)</f>
        <v>#N/A</v>
      </c>
      <c r="F1503" s="211">
        <f>Dados!$C$7</f>
        <v>44652</v>
      </c>
      <c r="G1503" s="226" t="e">
        <f>VLOOKUP($C1503,'Orçamento Base'!$D$11:$S$1673,4,FALSE)</f>
        <v>#N/A</v>
      </c>
      <c r="H1503" s="377">
        <f>IFERROR(VLOOKUP($C1503,'Orçamento Base'!$D$11:$S$1673,6,FALSE),0)</f>
        <v>0</v>
      </c>
      <c r="I1503" s="208" t="e">
        <f>VLOOKUP($C1503,'Orçamento Base'!$D$11:$S$1673,5,FALSE)</f>
        <v>#N/A</v>
      </c>
      <c r="J1503" s="167" t="e">
        <f>IF(Comparativo!$E$6="Tabela Não Desonerada",VLOOKUP($C1503,'Orçamento Base'!$D$11:$S$1673,12,FALSE),VLOOKUP($C1503,#REF!,12,FALSE))</f>
        <v>#N/A</v>
      </c>
      <c r="K1503" s="167">
        <f>IFERROR(IF(Comparativo!$E$6="Tabela Não Desonerada",VLOOKUP($C1503,'Orçamento Base'!$D$11:$S$1673,16,FALSE),VLOOKUP($C1503,#REF!,16,FALSE)),0)</f>
        <v>0</v>
      </c>
      <c r="L1503" s="575" t="e">
        <f>IF(AND($D1503="COMPOSICAO_PROPRIA",'Orçamento Base'!$N1503="-"),"14,18%",IF(AND($D1503="MERCADO",'Orçamento Base'!$N1503="-"),"15,38%",IF(Comparativo!$E$6="Tabela Não Desonerada",VLOOKUP($C1503,'Orçamento Base'!$D$11:$S$1673,11,FALSE),VLOOKUP($C1503,#REF!,11,FALSE))))</f>
        <v>#N/A</v>
      </c>
      <c r="M1503" s="209">
        <f>IF(Comparativo!$E$6="Tabela Não Desonerada",Encargos!$F$44,Encargos!$D$44)</f>
        <v>1.1122000000000001</v>
      </c>
    </row>
    <row r="1504" spans="1:13">
      <c r="A1504" s="207">
        <f>'Identificação-TCE'!$A$13</f>
        <v>1</v>
      </c>
      <c r="B1504" s="168" t="e">
        <f>IF(AND(G1504&lt;&gt;"",H1504&gt;0,I1504&lt;&gt;"",J1504&lt;&gt;0,K1504&lt;&gt;0),COUNT($B$11:B1503)+1,"")</f>
        <v>#N/A</v>
      </c>
      <c r="C1504" s="207">
        <f>IF('Orçamento Base'!$M1503=0,0,'Orçamento Base'!$D1503)</f>
        <v>0</v>
      </c>
      <c r="D1504" s="212" t="e">
        <f>IF('Orçamento Base'!$F1503=Aux.!$G$11,"CONTRATACAO_PUBLICA",IF(VLOOKUP($C1504,'Orçamento Base'!$D$11:$G$2116,3,FALSE)="INDEXADO",VLOOKUP(VLOOKUP($C1503,'Orçamento Base'!$D$11:$G$2116,2,FALSE),'Index N_DESON.'!$A$9:$B$604,2),VLOOKUP($C1504,'Orçamento Base'!$D$11:$G$2116,3,FALSE)))</f>
        <v>#N/A</v>
      </c>
      <c r="E1504" s="208" t="e">
        <f>VLOOKUP($C1504,'Orçamento Base'!$D$11:$S$1673,2,FALSE)</f>
        <v>#N/A</v>
      </c>
      <c r="F1504" s="211">
        <f>Dados!$C$7</f>
        <v>44652</v>
      </c>
      <c r="G1504" s="226" t="e">
        <f>VLOOKUP($C1504,'Orçamento Base'!$D$11:$S$1673,4,FALSE)</f>
        <v>#N/A</v>
      </c>
      <c r="H1504" s="377">
        <f>IFERROR(VLOOKUP($C1504,'Orçamento Base'!$D$11:$S$1673,6,FALSE),0)</f>
        <v>0</v>
      </c>
      <c r="I1504" s="208" t="e">
        <f>VLOOKUP($C1504,'Orçamento Base'!$D$11:$S$1673,5,FALSE)</f>
        <v>#N/A</v>
      </c>
      <c r="J1504" s="167" t="e">
        <f>IF(Comparativo!$E$6="Tabela Não Desonerada",VLOOKUP($C1504,'Orçamento Base'!$D$11:$S$1673,12,FALSE),VLOOKUP($C1504,#REF!,12,FALSE))</f>
        <v>#N/A</v>
      </c>
      <c r="K1504" s="167">
        <f>IFERROR(IF(Comparativo!$E$6="Tabela Não Desonerada",VLOOKUP($C1504,'Orçamento Base'!$D$11:$S$1673,16,FALSE),VLOOKUP($C1504,#REF!,16,FALSE)),0)</f>
        <v>0</v>
      </c>
      <c r="L1504" s="575" t="e">
        <f>IF(AND($D1504="COMPOSICAO_PROPRIA",'Orçamento Base'!$N1504="-"),"14,18%",IF(AND($D1504="MERCADO",'Orçamento Base'!$N1504="-"),"15,38%",IF(Comparativo!$E$6="Tabela Não Desonerada",VLOOKUP($C1504,'Orçamento Base'!$D$11:$S$1673,11,FALSE),VLOOKUP($C1504,#REF!,11,FALSE))))</f>
        <v>#N/A</v>
      </c>
      <c r="M1504" s="209">
        <f>IF(Comparativo!$E$6="Tabela Não Desonerada",Encargos!$F$44,Encargos!$D$44)</f>
        <v>1.1122000000000001</v>
      </c>
    </row>
    <row r="1505" spans="1:13">
      <c r="A1505" s="207">
        <f>'Identificação-TCE'!$A$13</f>
        <v>1</v>
      </c>
      <c r="B1505" s="168" t="e">
        <f>IF(AND(G1505&lt;&gt;"",H1505&gt;0,I1505&lt;&gt;"",J1505&lt;&gt;0,K1505&lt;&gt;0),COUNT($B$11:B1504)+1,"")</f>
        <v>#N/A</v>
      </c>
      <c r="C1505" s="207">
        <f>IF('Orçamento Base'!$M1504=0,0,'Orçamento Base'!$D1504)</f>
        <v>0</v>
      </c>
      <c r="D1505" s="212" t="e">
        <f>IF('Orçamento Base'!$F1504=Aux.!$G$11,"CONTRATACAO_PUBLICA",IF(VLOOKUP($C1505,'Orçamento Base'!$D$11:$G$2116,3,FALSE)="INDEXADO",VLOOKUP(VLOOKUP($C1504,'Orçamento Base'!$D$11:$G$2116,2,FALSE),'Index N_DESON.'!$A$9:$B$604,2),VLOOKUP($C1505,'Orçamento Base'!$D$11:$G$2116,3,FALSE)))</f>
        <v>#N/A</v>
      </c>
      <c r="E1505" s="208" t="e">
        <f>VLOOKUP($C1505,'Orçamento Base'!$D$11:$S$1673,2,FALSE)</f>
        <v>#N/A</v>
      </c>
      <c r="F1505" s="211">
        <f>Dados!$C$7</f>
        <v>44652</v>
      </c>
      <c r="G1505" s="226" t="e">
        <f>VLOOKUP($C1505,'Orçamento Base'!$D$11:$S$1673,4,FALSE)</f>
        <v>#N/A</v>
      </c>
      <c r="H1505" s="377">
        <f>IFERROR(VLOOKUP($C1505,'Orçamento Base'!$D$11:$S$1673,6,FALSE),0)</f>
        <v>0</v>
      </c>
      <c r="I1505" s="208" t="e">
        <f>VLOOKUP($C1505,'Orçamento Base'!$D$11:$S$1673,5,FALSE)</f>
        <v>#N/A</v>
      </c>
      <c r="J1505" s="167" t="e">
        <f>IF(Comparativo!$E$6="Tabela Não Desonerada",VLOOKUP($C1505,'Orçamento Base'!$D$11:$S$1673,12,FALSE),VLOOKUP($C1505,#REF!,12,FALSE))</f>
        <v>#N/A</v>
      </c>
      <c r="K1505" s="167">
        <f>IFERROR(IF(Comparativo!$E$6="Tabela Não Desonerada",VLOOKUP($C1505,'Orçamento Base'!$D$11:$S$1673,16,FALSE),VLOOKUP($C1505,#REF!,16,FALSE)),0)</f>
        <v>0</v>
      </c>
      <c r="L1505" s="575" t="e">
        <f>IF(AND($D1505="COMPOSICAO_PROPRIA",'Orçamento Base'!$N1505="-"),"14,18%",IF(AND($D1505="MERCADO",'Orçamento Base'!$N1505="-"),"15,38%",IF(Comparativo!$E$6="Tabela Não Desonerada",VLOOKUP($C1505,'Orçamento Base'!$D$11:$S$1673,11,FALSE),VLOOKUP($C1505,#REF!,11,FALSE))))</f>
        <v>#N/A</v>
      </c>
      <c r="M1505" s="209">
        <f>IF(Comparativo!$E$6="Tabela Não Desonerada",Encargos!$F$44,Encargos!$D$44)</f>
        <v>1.1122000000000001</v>
      </c>
    </row>
    <row r="1506" spans="1:13">
      <c r="A1506" s="207">
        <f>'Identificação-TCE'!$A$13</f>
        <v>1</v>
      </c>
      <c r="B1506" s="168" t="e">
        <f>IF(AND(G1506&lt;&gt;"",H1506&gt;0,I1506&lt;&gt;"",J1506&lt;&gt;0,K1506&lt;&gt;0),COUNT($B$11:B1505)+1,"")</f>
        <v>#N/A</v>
      </c>
      <c r="C1506" s="207">
        <f>IF('Orçamento Base'!$M1505=0,0,'Orçamento Base'!$D1505)</f>
        <v>0</v>
      </c>
      <c r="D1506" s="212" t="e">
        <f>IF('Orçamento Base'!$F1505=Aux.!$G$11,"CONTRATACAO_PUBLICA",IF(VLOOKUP($C1506,'Orçamento Base'!$D$11:$G$2116,3,FALSE)="INDEXADO",VLOOKUP(VLOOKUP($C1505,'Orçamento Base'!$D$11:$G$2116,2,FALSE),'Index N_DESON.'!$A$9:$B$604,2),VLOOKUP($C1506,'Orçamento Base'!$D$11:$G$2116,3,FALSE)))</f>
        <v>#N/A</v>
      </c>
      <c r="E1506" s="208" t="e">
        <f>VLOOKUP($C1506,'Orçamento Base'!$D$11:$S$1673,2,FALSE)</f>
        <v>#N/A</v>
      </c>
      <c r="F1506" s="211">
        <f>Dados!$C$7</f>
        <v>44652</v>
      </c>
      <c r="G1506" s="226" t="e">
        <f>VLOOKUP($C1506,'Orçamento Base'!$D$11:$S$1673,4,FALSE)</f>
        <v>#N/A</v>
      </c>
      <c r="H1506" s="377">
        <f>IFERROR(VLOOKUP($C1506,'Orçamento Base'!$D$11:$S$1673,6,FALSE),0)</f>
        <v>0</v>
      </c>
      <c r="I1506" s="208" t="e">
        <f>VLOOKUP($C1506,'Orçamento Base'!$D$11:$S$1673,5,FALSE)</f>
        <v>#N/A</v>
      </c>
      <c r="J1506" s="167" t="e">
        <f>IF(Comparativo!$E$6="Tabela Não Desonerada",VLOOKUP($C1506,'Orçamento Base'!$D$11:$S$1673,12,FALSE),VLOOKUP($C1506,#REF!,12,FALSE))</f>
        <v>#N/A</v>
      </c>
      <c r="K1506" s="167">
        <f>IFERROR(IF(Comparativo!$E$6="Tabela Não Desonerada",VLOOKUP($C1506,'Orçamento Base'!$D$11:$S$1673,16,FALSE),VLOOKUP($C1506,#REF!,16,FALSE)),0)</f>
        <v>0</v>
      </c>
      <c r="L1506" s="575" t="e">
        <f>IF(AND($D1506="COMPOSICAO_PROPRIA",'Orçamento Base'!$N1506="-"),"14,18%",IF(AND($D1506="MERCADO",'Orçamento Base'!$N1506="-"),"15,38%",IF(Comparativo!$E$6="Tabela Não Desonerada",VLOOKUP($C1506,'Orçamento Base'!$D$11:$S$1673,11,FALSE),VLOOKUP($C1506,#REF!,11,FALSE))))</f>
        <v>#N/A</v>
      </c>
      <c r="M1506" s="209">
        <f>IF(Comparativo!$E$6="Tabela Não Desonerada",Encargos!$F$44,Encargos!$D$44)</f>
        <v>1.1122000000000001</v>
      </c>
    </row>
    <row r="1507" spans="1:13">
      <c r="A1507" s="207">
        <f>'Identificação-TCE'!$A$13</f>
        <v>1</v>
      </c>
      <c r="B1507" s="168" t="e">
        <f>IF(AND(G1507&lt;&gt;"",H1507&gt;0,I1507&lt;&gt;"",J1507&lt;&gt;0,K1507&lt;&gt;0),COUNT($B$11:B1506)+1,"")</f>
        <v>#N/A</v>
      </c>
      <c r="C1507" s="207">
        <f>IF('Orçamento Base'!$M1506=0,0,'Orçamento Base'!$D1506)</f>
        <v>0</v>
      </c>
      <c r="D1507" s="212" t="e">
        <f>IF('Orçamento Base'!$F1506=Aux.!$G$11,"CONTRATACAO_PUBLICA",IF(VLOOKUP($C1507,'Orçamento Base'!$D$11:$G$2116,3,FALSE)="INDEXADO",VLOOKUP(VLOOKUP($C1506,'Orçamento Base'!$D$11:$G$2116,2,FALSE),'Index N_DESON.'!$A$9:$B$604,2),VLOOKUP($C1507,'Orçamento Base'!$D$11:$G$2116,3,FALSE)))</f>
        <v>#N/A</v>
      </c>
      <c r="E1507" s="208" t="e">
        <f>VLOOKUP($C1507,'Orçamento Base'!$D$11:$S$1673,2,FALSE)</f>
        <v>#N/A</v>
      </c>
      <c r="F1507" s="211">
        <f>Dados!$C$7</f>
        <v>44652</v>
      </c>
      <c r="G1507" s="226" t="e">
        <f>VLOOKUP($C1507,'Orçamento Base'!$D$11:$S$1673,4,FALSE)</f>
        <v>#N/A</v>
      </c>
      <c r="H1507" s="377">
        <f>IFERROR(VLOOKUP($C1507,'Orçamento Base'!$D$11:$S$1673,6,FALSE),0)</f>
        <v>0</v>
      </c>
      <c r="I1507" s="208" t="e">
        <f>VLOOKUP($C1507,'Orçamento Base'!$D$11:$S$1673,5,FALSE)</f>
        <v>#N/A</v>
      </c>
      <c r="J1507" s="167" t="e">
        <f>IF(Comparativo!$E$6="Tabela Não Desonerada",VLOOKUP($C1507,'Orçamento Base'!$D$11:$S$1673,12,FALSE),VLOOKUP($C1507,#REF!,12,FALSE))</f>
        <v>#N/A</v>
      </c>
      <c r="K1507" s="167">
        <f>IFERROR(IF(Comparativo!$E$6="Tabela Não Desonerada",VLOOKUP($C1507,'Orçamento Base'!$D$11:$S$1673,16,FALSE),VLOOKUP($C1507,#REF!,16,FALSE)),0)</f>
        <v>0</v>
      </c>
      <c r="L1507" s="575" t="e">
        <f>IF(AND($D1507="COMPOSICAO_PROPRIA",'Orçamento Base'!$N1507="-"),"14,18%",IF(AND($D1507="MERCADO",'Orçamento Base'!$N1507="-"),"15,38%",IF(Comparativo!$E$6="Tabela Não Desonerada",VLOOKUP($C1507,'Orçamento Base'!$D$11:$S$1673,11,FALSE),VLOOKUP($C1507,#REF!,11,FALSE))))</f>
        <v>#N/A</v>
      </c>
      <c r="M1507" s="209">
        <f>IF(Comparativo!$E$6="Tabela Não Desonerada",Encargos!$F$44,Encargos!$D$44)</f>
        <v>1.1122000000000001</v>
      </c>
    </row>
    <row r="1508" spans="1:13">
      <c r="A1508" s="207">
        <f>'Identificação-TCE'!$A$13</f>
        <v>1</v>
      </c>
      <c r="B1508" s="168" t="e">
        <f>IF(AND(G1508&lt;&gt;"",H1508&gt;0,I1508&lt;&gt;"",J1508&lt;&gt;0,K1508&lt;&gt;0),COUNT($B$11:B1507)+1,"")</f>
        <v>#N/A</v>
      </c>
      <c r="C1508" s="207">
        <f>IF('Orçamento Base'!$M1507=0,0,'Orçamento Base'!$D1507)</f>
        <v>0</v>
      </c>
      <c r="D1508" s="212" t="e">
        <f>IF('Orçamento Base'!$F1507=Aux.!$G$11,"CONTRATACAO_PUBLICA",IF(VLOOKUP($C1508,'Orçamento Base'!$D$11:$G$2116,3,FALSE)="INDEXADO",VLOOKUP(VLOOKUP($C1507,'Orçamento Base'!$D$11:$G$2116,2,FALSE),'Index N_DESON.'!$A$9:$B$604,2),VLOOKUP($C1508,'Orçamento Base'!$D$11:$G$2116,3,FALSE)))</f>
        <v>#N/A</v>
      </c>
      <c r="E1508" s="208" t="e">
        <f>VLOOKUP($C1508,'Orçamento Base'!$D$11:$S$1673,2,FALSE)</f>
        <v>#N/A</v>
      </c>
      <c r="F1508" s="211">
        <f>Dados!$C$7</f>
        <v>44652</v>
      </c>
      <c r="G1508" s="226" t="e">
        <f>VLOOKUP($C1508,'Orçamento Base'!$D$11:$S$1673,4,FALSE)</f>
        <v>#N/A</v>
      </c>
      <c r="H1508" s="377">
        <f>IFERROR(VLOOKUP($C1508,'Orçamento Base'!$D$11:$S$1673,6,FALSE),0)</f>
        <v>0</v>
      </c>
      <c r="I1508" s="208" t="e">
        <f>VLOOKUP($C1508,'Orçamento Base'!$D$11:$S$1673,5,FALSE)</f>
        <v>#N/A</v>
      </c>
      <c r="J1508" s="167" t="e">
        <f>IF(Comparativo!$E$6="Tabela Não Desonerada",VLOOKUP($C1508,'Orçamento Base'!$D$11:$S$1673,12,FALSE),VLOOKUP($C1508,#REF!,12,FALSE))</f>
        <v>#N/A</v>
      </c>
      <c r="K1508" s="167">
        <f>IFERROR(IF(Comparativo!$E$6="Tabela Não Desonerada",VLOOKUP($C1508,'Orçamento Base'!$D$11:$S$1673,16,FALSE),VLOOKUP($C1508,#REF!,16,FALSE)),0)</f>
        <v>0</v>
      </c>
      <c r="L1508" s="575" t="e">
        <f>IF(AND($D1508="COMPOSICAO_PROPRIA",'Orçamento Base'!$N1508="-"),"14,18%",IF(AND($D1508="MERCADO",'Orçamento Base'!$N1508="-"),"15,38%",IF(Comparativo!$E$6="Tabela Não Desonerada",VLOOKUP($C1508,'Orçamento Base'!$D$11:$S$1673,11,FALSE),VLOOKUP($C1508,#REF!,11,FALSE))))</f>
        <v>#N/A</v>
      </c>
      <c r="M1508" s="209">
        <f>IF(Comparativo!$E$6="Tabela Não Desonerada",Encargos!$F$44,Encargos!$D$44)</f>
        <v>1.1122000000000001</v>
      </c>
    </row>
    <row r="1509" spans="1:13">
      <c r="A1509" s="207">
        <f>'Identificação-TCE'!$A$13</f>
        <v>1</v>
      </c>
      <c r="B1509" s="168" t="e">
        <f>IF(AND(G1509&lt;&gt;"",H1509&gt;0,I1509&lt;&gt;"",J1509&lt;&gt;0,K1509&lt;&gt;0),COUNT($B$11:B1508)+1,"")</f>
        <v>#N/A</v>
      </c>
      <c r="C1509" s="207">
        <f>IF('Orçamento Base'!$M1508=0,0,'Orçamento Base'!$D1508)</f>
        <v>0</v>
      </c>
      <c r="D1509" s="212" t="e">
        <f>IF('Orçamento Base'!$F1508=Aux.!$G$11,"CONTRATACAO_PUBLICA",IF(VLOOKUP($C1509,'Orçamento Base'!$D$11:$G$2116,3,FALSE)="INDEXADO",VLOOKUP(VLOOKUP($C1508,'Orçamento Base'!$D$11:$G$2116,2,FALSE),'Index N_DESON.'!$A$9:$B$604,2),VLOOKUP($C1509,'Orçamento Base'!$D$11:$G$2116,3,FALSE)))</f>
        <v>#N/A</v>
      </c>
      <c r="E1509" s="208" t="e">
        <f>VLOOKUP($C1509,'Orçamento Base'!$D$11:$S$1673,2,FALSE)</f>
        <v>#N/A</v>
      </c>
      <c r="F1509" s="211">
        <f>Dados!$C$7</f>
        <v>44652</v>
      </c>
      <c r="G1509" s="226" t="e">
        <f>VLOOKUP($C1509,'Orçamento Base'!$D$11:$S$1673,4,FALSE)</f>
        <v>#N/A</v>
      </c>
      <c r="H1509" s="377">
        <f>IFERROR(VLOOKUP($C1509,'Orçamento Base'!$D$11:$S$1673,6,FALSE),0)</f>
        <v>0</v>
      </c>
      <c r="I1509" s="208" t="e">
        <f>VLOOKUP($C1509,'Orçamento Base'!$D$11:$S$1673,5,FALSE)</f>
        <v>#N/A</v>
      </c>
      <c r="J1509" s="167" t="e">
        <f>IF(Comparativo!$E$6="Tabela Não Desonerada",VLOOKUP($C1509,'Orçamento Base'!$D$11:$S$1673,12,FALSE),VLOOKUP($C1509,#REF!,12,FALSE))</f>
        <v>#N/A</v>
      </c>
      <c r="K1509" s="167">
        <f>IFERROR(IF(Comparativo!$E$6="Tabela Não Desonerada",VLOOKUP($C1509,'Orçamento Base'!$D$11:$S$1673,16,FALSE),VLOOKUP($C1509,#REF!,16,FALSE)),0)</f>
        <v>0</v>
      </c>
      <c r="L1509" s="575" t="e">
        <f>IF(AND($D1509="COMPOSICAO_PROPRIA",'Orçamento Base'!$N1509="-"),"14,18%",IF(AND($D1509="MERCADO",'Orçamento Base'!$N1509="-"),"15,38%",IF(Comparativo!$E$6="Tabela Não Desonerada",VLOOKUP($C1509,'Orçamento Base'!$D$11:$S$1673,11,FALSE),VLOOKUP($C1509,#REF!,11,FALSE))))</f>
        <v>#N/A</v>
      </c>
      <c r="M1509" s="209">
        <f>IF(Comparativo!$E$6="Tabela Não Desonerada",Encargos!$F$44,Encargos!$D$44)</f>
        <v>1.1122000000000001</v>
      </c>
    </row>
    <row r="1510" spans="1:13">
      <c r="A1510" s="207">
        <f>'Identificação-TCE'!$A$13</f>
        <v>1</v>
      </c>
      <c r="B1510" s="168" t="e">
        <f>IF(AND(G1510&lt;&gt;"",H1510&gt;0,I1510&lt;&gt;"",J1510&lt;&gt;0,K1510&lt;&gt;0),COUNT($B$11:B1509)+1,"")</f>
        <v>#N/A</v>
      </c>
      <c r="C1510" s="207">
        <f>IF('Orçamento Base'!$M1509=0,0,'Orçamento Base'!$D1509)</f>
        <v>0</v>
      </c>
      <c r="D1510" s="212" t="e">
        <f>IF('Orçamento Base'!$F1509=Aux.!$G$11,"CONTRATACAO_PUBLICA",IF(VLOOKUP($C1510,'Orçamento Base'!$D$11:$G$2116,3,FALSE)="INDEXADO",VLOOKUP(VLOOKUP($C1509,'Orçamento Base'!$D$11:$G$2116,2,FALSE),'Index N_DESON.'!$A$9:$B$604,2),VLOOKUP($C1510,'Orçamento Base'!$D$11:$G$2116,3,FALSE)))</f>
        <v>#N/A</v>
      </c>
      <c r="E1510" s="208" t="e">
        <f>VLOOKUP($C1510,'Orçamento Base'!$D$11:$S$1673,2,FALSE)</f>
        <v>#N/A</v>
      </c>
      <c r="F1510" s="211">
        <f>Dados!$C$7</f>
        <v>44652</v>
      </c>
      <c r="G1510" s="226" t="e">
        <f>VLOOKUP($C1510,'Orçamento Base'!$D$11:$S$1673,4,FALSE)</f>
        <v>#N/A</v>
      </c>
      <c r="H1510" s="377">
        <f>IFERROR(VLOOKUP($C1510,'Orçamento Base'!$D$11:$S$1673,6,FALSE),0)</f>
        <v>0</v>
      </c>
      <c r="I1510" s="208" t="e">
        <f>VLOOKUP($C1510,'Orçamento Base'!$D$11:$S$1673,5,FALSE)</f>
        <v>#N/A</v>
      </c>
      <c r="J1510" s="167" t="e">
        <f>IF(Comparativo!$E$6="Tabela Não Desonerada",VLOOKUP($C1510,'Orçamento Base'!$D$11:$S$1673,12,FALSE),VLOOKUP($C1510,#REF!,12,FALSE))</f>
        <v>#N/A</v>
      </c>
      <c r="K1510" s="167">
        <f>IFERROR(IF(Comparativo!$E$6="Tabela Não Desonerada",VLOOKUP($C1510,'Orçamento Base'!$D$11:$S$1673,16,FALSE),VLOOKUP($C1510,#REF!,16,FALSE)),0)</f>
        <v>0</v>
      </c>
      <c r="L1510" s="575" t="e">
        <f>IF(AND($D1510="COMPOSICAO_PROPRIA",'Orçamento Base'!$N1510="-"),"14,18%",IF(AND($D1510="MERCADO",'Orçamento Base'!$N1510="-"),"15,38%",IF(Comparativo!$E$6="Tabela Não Desonerada",VLOOKUP($C1510,'Orçamento Base'!$D$11:$S$1673,11,FALSE),VLOOKUP($C1510,#REF!,11,FALSE))))</f>
        <v>#N/A</v>
      </c>
      <c r="M1510" s="209">
        <f>IF(Comparativo!$E$6="Tabela Não Desonerada",Encargos!$F$44,Encargos!$D$44)</f>
        <v>1.1122000000000001</v>
      </c>
    </row>
    <row r="1511" spans="1:13">
      <c r="A1511" s="207">
        <f>'Identificação-TCE'!$A$13</f>
        <v>1</v>
      </c>
      <c r="B1511" s="168" t="e">
        <f>IF(AND(G1511&lt;&gt;"",H1511&gt;0,I1511&lt;&gt;"",J1511&lt;&gt;0,K1511&lt;&gt;0),COUNT($B$11:B1510)+1,"")</f>
        <v>#N/A</v>
      </c>
      <c r="C1511" s="207">
        <f>IF('Orçamento Base'!$M1510=0,0,'Orçamento Base'!$D1510)</f>
        <v>0</v>
      </c>
      <c r="D1511" s="212" t="e">
        <f>IF('Orçamento Base'!$F1510=Aux.!$G$11,"CONTRATACAO_PUBLICA",IF(VLOOKUP($C1511,'Orçamento Base'!$D$11:$G$2116,3,FALSE)="INDEXADO",VLOOKUP(VLOOKUP($C1510,'Orçamento Base'!$D$11:$G$2116,2,FALSE),'Index N_DESON.'!$A$9:$B$604,2),VLOOKUP($C1511,'Orçamento Base'!$D$11:$G$2116,3,FALSE)))</f>
        <v>#N/A</v>
      </c>
      <c r="E1511" s="208" t="e">
        <f>VLOOKUP($C1511,'Orçamento Base'!$D$11:$S$1673,2,FALSE)</f>
        <v>#N/A</v>
      </c>
      <c r="F1511" s="211">
        <f>Dados!$C$7</f>
        <v>44652</v>
      </c>
      <c r="G1511" s="226" t="e">
        <f>VLOOKUP($C1511,'Orçamento Base'!$D$11:$S$1673,4,FALSE)</f>
        <v>#N/A</v>
      </c>
      <c r="H1511" s="377">
        <f>IFERROR(VLOOKUP($C1511,'Orçamento Base'!$D$11:$S$1673,6,FALSE),0)</f>
        <v>0</v>
      </c>
      <c r="I1511" s="208" t="e">
        <f>VLOOKUP($C1511,'Orçamento Base'!$D$11:$S$1673,5,FALSE)</f>
        <v>#N/A</v>
      </c>
      <c r="J1511" s="167" t="e">
        <f>IF(Comparativo!$E$6="Tabela Não Desonerada",VLOOKUP($C1511,'Orçamento Base'!$D$11:$S$1673,12,FALSE),VLOOKUP($C1511,#REF!,12,FALSE))</f>
        <v>#N/A</v>
      </c>
      <c r="K1511" s="167">
        <f>IFERROR(IF(Comparativo!$E$6="Tabela Não Desonerada",VLOOKUP($C1511,'Orçamento Base'!$D$11:$S$1673,16,FALSE),VLOOKUP($C1511,#REF!,16,FALSE)),0)</f>
        <v>0</v>
      </c>
      <c r="L1511" s="575" t="e">
        <f>IF(AND($D1511="COMPOSICAO_PROPRIA",'Orçamento Base'!$N1511="-"),"14,18%",IF(AND($D1511="MERCADO",'Orçamento Base'!$N1511="-"),"15,38%",IF(Comparativo!$E$6="Tabela Não Desonerada",VLOOKUP($C1511,'Orçamento Base'!$D$11:$S$1673,11,FALSE),VLOOKUP($C1511,#REF!,11,FALSE))))</f>
        <v>#N/A</v>
      </c>
      <c r="M1511" s="209">
        <f>IF(Comparativo!$E$6="Tabela Não Desonerada",Encargos!$F$44,Encargos!$D$44)</f>
        <v>1.1122000000000001</v>
      </c>
    </row>
    <row r="1512" spans="1:13">
      <c r="A1512" s="207">
        <f>'Identificação-TCE'!$A$13</f>
        <v>1</v>
      </c>
      <c r="B1512" s="168" t="e">
        <f>IF(AND(G1512&lt;&gt;"",H1512&gt;0,I1512&lt;&gt;"",J1512&lt;&gt;0,K1512&lt;&gt;0),COUNT($B$11:B1511)+1,"")</f>
        <v>#N/A</v>
      </c>
      <c r="C1512" s="207">
        <f>IF('Orçamento Base'!$M1511=0,0,'Orçamento Base'!$D1511)</f>
        <v>0</v>
      </c>
      <c r="D1512" s="212" t="e">
        <f>IF('Orçamento Base'!$F1511=Aux.!$G$11,"CONTRATACAO_PUBLICA",IF(VLOOKUP($C1512,'Orçamento Base'!$D$11:$G$2116,3,FALSE)="INDEXADO",VLOOKUP(VLOOKUP($C1511,'Orçamento Base'!$D$11:$G$2116,2,FALSE),'Index N_DESON.'!$A$9:$B$604,2),VLOOKUP($C1512,'Orçamento Base'!$D$11:$G$2116,3,FALSE)))</f>
        <v>#N/A</v>
      </c>
      <c r="E1512" s="208" t="e">
        <f>VLOOKUP($C1512,'Orçamento Base'!$D$11:$S$1673,2,FALSE)</f>
        <v>#N/A</v>
      </c>
      <c r="F1512" s="211">
        <f>Dados!$C$7</f>
        <v>44652</v>
      </c>
      <c r="G1512" s="226" t="e">
        <f>VLOOKUP($C1512,'Orçamento Base'!$D$11:$S$1673,4,FALSE)</f>
        <v>#N/A</v>
      </c>
      <c r="H1512" s="377">
        <f>IFERROR(VLOOKUP($C1512,'Orçamento Base'!$D$11:$S$1673,6,FALSE),0)</f>
        <v>0</v>
      </c>
      <c r="I1512" s="208" t="e">
        <f>VLOOKUP($C1512,'Orçamento Base'!$D$11:$S$1673,5,FALSE)</f>
        <v>#N/A</v>
      </c>
      <c r="J1512" s="167" t="e">
        <f>IF(Comparativo!$E$6="Tabela Não Desonerada",VLOOKUP($C1512,'Orçamento Base'!$D$11:$S$1673,12,FALSE),VLOOKUP($C1512,#REF!,12,FALSE))</f>
        <v>#N/A</v>
      </c>
      <c r="K1512" s="167">
        <f>IFERROR(IF(Comparativo!$E$6="Tabela Não Desonerada",VLOOKUP($C1512,'Orçamento Base'!$D$11:$S$1673,16,FALSE),VLOOKUP($C1512,#REF!,16,FALSE)),0)</f>
        <v>0</v>
      </c>
      <c r="L1512" s="575" t="e">
        <f>IF(AND($D1512="COMPOSICAO_PROPRIA",'Orçamento Base'!$N1512="-"),"14,18%",IF(AND($D1512="MERCADO",'Orçamento Base'!$N1512="-"),"15,38%",IF(Comparativo!$E$6="Tabela Não Desonerada",VLOOKUP($C1512,'Orçamento Base'!$D$11:$S$1673,11,FALSE),VLOOKUP($C1512,#REF!,11,FALSE))))</f>
        <v>#N/A</v>
      </c>
      <c r="M1512" s="209">
        <f>IF(Comparativo!$E$6="Tabela Não Desonerada",Encargos!$F$44,Encargos!$D$44)</f>
        <v>1.1122000000000001</v>
      </c>
    </row>
    <row r="1513" spans="1:13">
      <c r="A1513" s="207">
        <f>'Identificação-TCE'!$A$13</f>
        <v>1</v>
      </c>
      <c r="B1513" s="168" t="e">
        <f>IF(AND(G1513&lt;&gt;"",H1513&gt;0,I1513&lt;&gt;"",J1513&lt;&gt;0,K1513&lt;&gt;0),COUNT($B$11:B1512)+1,"")</f>
        <v>#N/A</v>
      </c>
      <c r="C1513" s="207">
        <f>IF('Orçamento Base'!$M1512=0,0,'Orçamento Base'!$D1512)</f>
        <v>0</v>
      </c>
      <c r="D1513" s="212" t="e">
        <f>IF('Orçamento Base'!$F1512=Aux.!$G$11,"CONTRATACAO_PUBLICA",IF(VLOOKUP($C1513,'Orçamento Base'!$D$11:$G$2116,3,FALSE)="INDEXADO",VLOOKUP(VLOOKUP($C1512,'Orçamento Base'!$D$11:$G$2116,2,FALSE),'Index N_DESON.'!$A$9:$B$604,2),VLOOKUP($C1513,'Orçamento Base'!$D$11:$G$2116,3,FALSE)))</f>
        <v>#N/A</v>
      </c>
      <c r="E1513" s="208" t="e">
        <f>VLOOKUP($C1513,'Orçamento Base'!$D$11:$S$1673,2,FALSE)</f>
        <v>#N/A</v>
      </c>
      <c r="F1513" s="211">
        <f>Dados!$C$7</f>
        <v>44652</v>
      </c>
      <c r="G1513" s="226" t="e">
        <f>VLOOKUP($C1513,'Orçamento Base'!$D$11:$S$1673,4,FALSE)</f>
        <v>#N/A</v>
      </c>
      <c r="H1513" s="377">
        <f>IFERROR(VLOOKUP($C1513,'Orçamento Base'!$D$11:$S$1673,6,FALSE),0)</f>
        <v>0</v>
      </c>
      <c r="I1513" s="208" t="e">
        <f>VLOOKUP($C1513,'Orçamento Base'!$D$11:$S$1673,5,FALSE)</f>
        <v>#N/A</v>
      </c>
      <c r="J1513" s="167" t="e">
        <f>IF(Comparativo!$E$6="Tabela Não Desonerada",VLOOKUP($C1513,'Orçamento Base'!$D$11:$S$1673,12,FALSE),VLOOKUP($C1513,#REF!,12,FALSE))</f>
        <v>#N/A</v>
      </c>
      <c r="K1513" s="167">
        <f>IFERROR(IF(Comparativo!$E$6="Tabela Não Desonerada",VLOOKUP($C1513,'Orçamento Base'!$D$11:$S$1673,16,FALSE),VLOOKUP($C1513,#REF!,16,FALSE)),0)</f>
        <v>0</v>
      </c>
      <c r="L1513" s="575" t="e">
        <f>IF(AND($D1513="COMPOSICAO_PROPRIA",'Orçamento Base'!$N1513="-"),"14,18%",IF(AND($D1513="MERCADO",'Orçamento Base'!$N1513="-"),"15,38%",IF(Comparativo!$E$6="Tabela Não Desonerada",VLOOKUP($C1513,'Orçamento Base'!$D$11:$S$1673,11,FALSE),VLOOKUP($C1513,#REF!,11,FALSE))))</f>
        <v>#N/A</v>
      </c>
      <c r="M1513" s="209">
        <f>IF(Comparativo!$E$6="Tabela Não Desonerada",Encargos!$F$44,Encargos!$D$44)</f>
        <v>1.1122000000000001</v>
      </c>
    </row>
    <row r="1514" spans="1:13">
      <c r="A1514" s="207">
        <f>'Identificação-TCE'!$A$13</f>
        <v>1</v>
      </c>
      <c r="B1514" s="168" t="e">
        <f>IF(AND(G1514&lt;&gt;"",H1514&gt;0,I1514&lt;&gt;"",J1514&lt;&gt;0,K1514&lt;&gt;0),COUNT($B$11:B1513)+1,"")</f>
        <v>#N/A</v>
      </c>
      <c r="C1514" s="207">
        <f>IF('Orçamento Base'!$M1513=0,0,'Orçamento Base'!$D1513)</f>
        <v>0</v>
      </c>
      <c r="D1514" s="212" t="e">
        <f>IF('Orçamento Base'!$F1513=Aux.!$G$11,"CONTRATACAO_PUBLICA",IF(VLOOKUP($C1514,'Orçamento Base'!$D$11:$G$2116,3,FALSE)="INDEXADO",VLOOKUP(VLOOKUP($C1513,'Orçamento Base'!$D$11:$G$2116,2,FALSE),'Index N_DESON.'!$A$9:$B$604,2),VLOOKUP($C1514,'Orçamento Base'!$D$11:$G$2116,3,FALSE)))</f>
        <v>#N/A</v>
      </c>
      <c r="E1514" s="208" t="e">
        <f>VLOOKUP($C1514,'Orçamento Base'!$D$11:$S$1673,2,FALSE)</f>
        <v>#N/A</v>
      </c>
      <c r="F1514" s="211">
        <f>Dados!$C$7</f>
        <v>44652</v>
      </c>
      <c r="G1514" s="226" t="e">
        <f>VLOOKUP($C1514,'Orçamento Base'!$D$11:$S$1673,4,FALSE)</f>
        <v>#N/A</v>
      </c>
      <c r="H1514" s="377">
        <f>IFERROR(VLOOKUP($C1514,'Orçamento Base'!$D$11:$S$1673,6,FALSE),0)</f>
        <v>0</v>
      </c>
      <c r="I1514" s="208" t="e">
        <f>VLOOKUP($C1514,'Orçamento Base'!$D$11:$S$1673,5,FALSE)</f>
        <v>#N/A</v>
      </c>
      <c r="J1514" s="167" t="e">
        <f>IF(Comparativo!$E$6="Tabela Não Desonerada",VLOOKUP($C1514,'Orçamento Base'!$D$11:$S$1673,12,FALSE),VLOOKUP($C1514,#REF!,12,FALSE))</f>
        <v>#N/A</v>
      </c>
      <c r="K1514" s="167">
        <f>IFERROR(IF(Comparativo!$E$6="Tabela Não Desonerada",VLOOKUP($C1514,'Orçamento Base'!$D$11:$S$1673,16,FALSE),VLOOKUP($C1514,#REF!,16,FALSE)),0)</f>
        <v>0</v>
      </c>
      <c r="L1514" s="575" t="e">
        <f>IF(AND($D1514="COMPOSICAO_PROPRIA",'Orçamento Base'!$N1514="-"),"14,18%",IF(AND($D1514="MERCADO",'Orçamento Base'!$N1514="-"),"15,38%",IF(Comparativo!$E$6="Tabela Não Desonerada",VLOOKUP($C1514,'Orçamento Base'!$D$11:$S$1673,11,FALSE),VLOOKUP($C1514,#REF!,11,FALSE))))</f>
        <v>#N/A</v>
      </c>
      <c r="M1514" s="209">
        <f>IF(Comparativo!$E$6="Tabela Não Desonerada",Encargos!$F$44,Encargos!$D$44)</f>
        <v>1.1122000000000001</v>
      </c>
    </row>
    <row r="1515" spans="1:13">
      <c r="A1515" s="207">
        <f>'Identificação-TCE'!$A$13</f>
        <v>1</v>
      </c>
      <c r="B1515" s="168" t="e">
        <f>IF(AND(G1515&lt;&gt;"",H1515&gt;0,I1515&lt;&gt;"",J1515&lt;&gt;0,K1515&lt;&gt;0),COUNT($B$11:B1514)+1,"")</f>
        <v>#N/A</v>
      </c>
      <c r="C1515" s="207">
        <f>IF('Orçamento Base'!$M1514=0,0,'Orçamento Base'!$D1514)</f>
        <v>0</v>
      </c>
      <c r="D1515" s="212" t="e">
        <f>IF('Orçamento Base'!$F1514=Aux.!$G$11,"CONTRATACAO_PUBLICA",IF(VLOOKUP($C1515,'Orçamento Base'!$D$11:$G$2116,3,FALSE)="INDEXADO",VLOOKUP(VLOOKUP($C1514,'Orçamento Base'!$D$11:$G$2116,2,FALSE),'Index N_DESON.'!$A$9:$B$604,2),VLOOKUP($C1515,'Orçamento Base'!$D$11:$G$2116,3,FALSE)))</f>
        <v>#N/A</v>
      </c>
      <c r="E1515" s="208" t="e">
        <f>VLOOKUP($C1515,'Orçamento Base'!$D$11:$S$1673,2,FALSE)</f>
        <v>#N/A</v>
      </c>
      <c r="F1515" s="211">
        <f>Dados!$C$7</f>
        <v>44652</v>
      </c>
      <c r="G1515" s="226" t="e">
        <f>VLOOKUP($C1515,'Orçamento Base'!$D$11:$S$1673,4,FALSE)</f>
        <v>#N/A</v>
      </c>
      <c r="H1515" s="377">
        <f>IFERROR(VLOOKUP($C1515,'Orçamento Base'!$D$11:$S$1673,6,FALSE),0)</f>
        <v>0</v>
      </c>
      <c r="I1515" s="208" t="e">
        <f>VLOOKUP($C1515,'Orçamento Base'!$D$11:$S$1673,5,FALSE)</f>
        <v>#N/A</v>
      </c>
      <c r="J1515" s="167" t="e">
        <f>IF(Comparativo!$E$6="Tabela Não Desonerada",VLOOKUP($C1515,'Orçamento Base'!$D$11:$S$1673,12,FALSE),VLOOKUP($C1515,#REF!,12,FALSE))</f>
        <v>#N/A</v>
      </c>
      <c r="K1515" s="167">
        <f>IFERROR(IF(Comparativo!$E$6="Tabela Não Desonerada",VLOOKUP($C1515,'Orçamento Base'!$D$11:$S$1673,16,FALSE),VLOOKUP($C1515,#REF!,16,FALSE)),0)</f>
        <v>0</v>
      </c>
      <c r="L1515" s="575" t="e">
        <f>IF(AND($D1515="COMPOSICAO_PROPRIA",'Orçamento Base'!$N1515="-"),"14,18%",IF(AND($D1515="MERCADO",'Orçamento Base'!$N1515="-"),"15,38%",IF(Comparativo!$E$6="Tabela Não Desonerada",VLOOKUP($C1515,'Orçamento Base'!$D$11:$S$1673,11,FALSE),VLOOKUP($C1515,#REF!,11,FALSE))))</f>
        <v>#N/A</v>
      </c>
      <c r="M1515" s="209">
        <f>IF(Comparativo!$E$6="Tabela Não Desonerada",Encargos!$F$44,Encargos!$D$44)</f>
        <v>1.1122000000000001</v>
      </c>
    </row>
    <row r="1516" spans="1:13">
      <c r="A1516" s="207">
        <f>'Identificação-TCE'!$A$13</f>
        <v>1</v>
      </c>
      <c r="B1516" s="168" t="e">
        <f>IF(AND(G1516&lt;&gt;"",H1516&gt;0,I1516&lt;&gt;"",J1516&lt;&gt;0,K1516&lt;&gt;0),COUNT($B$11:B1515)+1,"")</f>
        <v>#N/A</v>
      </c>
      <c r="C1516" s="207">
        <f>IF('Orçamento Base'!$M1515=0,0,'Orçamento Base'!$D1515)</f>
        <v>0</v>
      </c>
      <c r="D1516" s="212" t="e">
        <f>IF('Orçamento Base'!$F1515=Aux.!$G$11,"CONTRATACAO_PUBLICA",IF(VLOOKUP($C1516,'Orçamento Base'!$D$11:$G$2116,3,FALSE)="INDEXADO",VLOOKUP(VLOOKUP($C1515,'Orçamento Base'!$D$11:$G$2116,2,FALSE),'Index N_DESON.'!$A$9:$B$604,2),VLOOKUP($C1516,'Orçamento Base'!$D$11:$G$2116,3,FALSE)))</f>
        <v>#N/A</v>
      </c>
      <c r="E1516" s="208" t="e">
        <f>VLOOKUP($C1516,'Orçamento Base'!$D$11:$S$1673,2,FALSE)</f>
        <v>#N/A</v>
      </c>
      <c r="F1516" s="211">
        <f>Dados!$C$7</f>
        <v>44652</v>
      </c>
      <c r="G1516" s="226" t="e">
        <f>VLOOKUP($C1516,'Orçamento Base'!$D$11:$S$1673,4,FALSE)</f>
        <v>#N/A</v>
      </c>
      <c r="H1516" s="377">
        <f>IFERROR(VLOOKUP($C1516,'Orçamento Base'!$D$11:$S$1673,6,FALSE),0)</f>
        <v>0</v>
      </c>
      <c r="I1516" s="208" t="e">
        <f>VLOOKUP($C1516,'Orçamento Base'!$D$11:$S$1673,5,FALSE)</f>
        <v>#N/A</v>
      </c>
      <c r="J1516" s="167" t="e">
        <f>IF(Comparativo!$E$6="Tabela Não Desonerada",VLOOKUP($C1516,'Orçamento Base'!$D$11:$S$1673,12,FALSE),VLOOKUP($C1516,#REF!,12,FALSE))</f>
        <v>#N/A</v>
      </c>
      <c r="K1516" s="167">
        <f>IFERROR(IF(Comparativo!$E$6="Tabela Não Desonerada",VLOOKUP($C1516,'Orçamento Base'!$D$11:$S$1673,16,FALSE),VLOOKUP($C1516,#REF!,16,FALSE)),0)</f>
        <v>0</v>
      </c>
      <c r="L1516" s="575" t="e">
        <f>IF(AND($D1516="COMPOSICAO_PROPRIA",'Orçamento Base'!$N1516="-"),"14,18%",IF(AND($D1516="MERCADO",'Orçamento Base'!$N1516="-"),"15,38%",IF(Comparativo!$E$6="Tabela Não Desonerada",VLOOKUP($C1516,'Orçamento Base'!$D$11:$S$1673,11,FALSE),VLOOKUP($C1516,#REF!,11,FALSE))))</f>
        <v>#N/A</v>
      </c>
      <c r="M1516" s="209">
        <f>IF(Comparativo!$E$6="Tabela Não Desonerada",Encargos!$F$44,Encargos!$D$44)</f>
        <v>1.1122000000000001</v>
      </c>
    </row>
    <row r="1517" spans="1:13">
      <c r="A1517" s="207">
        <f>'Identificação-TCE'!$A$13</f>
        <v>1</v>
      </c>
      <c r="B1517" s="168" t="e">
        <f>IF(AND(G1517&lt;&gt;"",H1517&gt;0,I1517&lt;&gt;"",J1517&lt;&gt;0,K1517&lt;&gt;0),COUNT($B$11:B1516)+1,"")</f>
        <v>#N/A</v>
      </c>
      <c r="C1517" s="207">
        <f>IF('Orçamento Base'!$M1516=0,0,'Orçamento Base'!$D1516)</f>
        <v>0</v>
      </c>
      <c r="D1517" s="212" t="e">
        <f>IF('Orçamento Base'!$F1516=Aux.!$G$11,"CONTRATACAO_PUBLICA",IF(VLOOKUP($C1517,'Orçamento Base'!$D$11:$G$2116,3,FALSE)="INDEXADO",VLOOKUP(VLOOKUP($C1516,'Orçamento Base'!$D$11:$G$2116,2,FALSE),'Index N_DESON.'!$A$9:$B$604,2),VLOOKUP($C1517,'Orçamento Base'!$D$11:$G$2116,3,FALSE)))</f>
        <v>#N/A</v>
      </c>
      <c r="E1517" s="208" t="e">
        <f>VLOOKUP($C1517,'Orçamento Base'!$D$11:$S$1673,2,FALSE)</f>
        <v>#N/A</v>
      </c>
      <c r="F1517" s="211">
        <f>Dados!$C$7</f>
        <v>44652</v>
      </c>
      <c r="G1517" s="226" t="e">
        <f>VLOOKUP($C1517,'Orçamento Base'!$D$11:$S$1673,4,FALSE)</f>
        <v>#N/A</v>
      </c>
      <c r="H1517" s="377">
        <f>IFERROR(VLOOKUP($C1517,'Orçamento Base'!$D$11:$S$1673,6,FALSE),0)</f>
        <v>0</v>
      </c>
      <c r="I1517" s="208" t="e">
        <f>VLOOKUP($C1517,'Orçamento Base'!$D$11:$S$1673,5,FALSE)</f>
        <v>#N/A</v>
      </c>
      <c r="J1517" s="167" t="e">
        <f>IF(Comparativo!$E$6="Tabela Não Desonerada",VLOOKUP($C1517,'Orçamento Base'!$D$11:$S$1673,12,FALSE),VLOOKUP($C1517,#REF!,12,FALSE))</f>
        <v>#N/A</v>
      </c>
      <c r="K1517" s="167">
        <f>IFERROR(IF(Comparativo!$E$6="Tabela Não Desonerada",VLOOKUP($C1517,'Orçamento Base'!$D$11:$S$1673,16,FALSE),VLOOKUP($C1517,#REF!,16,FALSE)),0)</f>
        <v>0</v>
      </c>
      <c r="L1517" s="575" t="e">
        <f>IF(AND($D1517="COMPOSICAO_PROPRIA",'Orçamento Base'!$N1517="-"),"14,18%",IF(AND($D1517="MERCADO",'Orçamento Base'!$N1517="-"),"15,38%",IF(Comparativo!$E$6="Tabela Não Desonerada",VLOOKUP($C1517,'Orçamento Base'!$D$11:$S$1673,11,FALSE),VLOOKUP($C1517,#REF!,11,FALSE))))</f>
        <v>#N/A</v>
      </c>
      <c r="M1517" s="209">
        <f>IF(Comparativo!$E$6="Tabela Não Desonerada",Encargos!$F$44,Encargos!$D$44)</f>
        <v>1.1122000000000001</v>
      </c>
    </row>
    <row r="1518" spans="1:13">
      <c r="A1518" s="207">
        <f>'Identificação-TCE'!$A$13</f>
        <v>1</v>
      </c>
      <c r="B1518" s="168" t="e">
        <f>IF(AND(G1518&lt;&gt;"",H1518&gt;0,I1518&lt;&gt;"",J1518&lt;&gt;0,K1518&lt;&gt;0),COUNT($B$11:B1517)+1,"")</f>
        <v>#N/A</v>
      </c>
      <c r="C1518" s="207">
        <f>IF('Orçamento Base'!$M1517=0,0,'Orçamento Base'!$D1517)</f>
        <v>0</v>
      </c>
      <c r="D1518" s="212" t="e">
        <f>IF('Orçamento Base'!$F1517=Aux.!$G$11,"CONTRATACAO_PUBLICA",IF(VLOOKUP($C1518,'Orçamento Base'!$D$11:$G$2116,3,FALSE)="INDEXADO",VLOOKUP(VLOOKUP($C1517,'Orçamento Base'!$D$11:$G$2116,2,FALSE),'Index N_DESON.'!$A$9:$B$604,2),VLOOKUP($C1518,'Orçamento Base'!$D$11:$G$2116,3,FALSE)))</f>
        <v>#N/A</v>
      </c>
      <c r="E1518" s="208" t="e">
        <f>VLOOKUP($C1518,'Orçamento Base'!$D$11:$S$1673,2,FALSE)</f>
        <v>#N/A</v>
      </c>
      <c r="F1518" s="211">
        <f>Dados!$C$7</f>
        <v>44652</v>
      </c>
      <c r="G1518" s="226" t="e">
        <f>VLOOKUP($C1518,'Orçamento Base'!$D$11:$S$1673,4,FALSE)</f>
        <v>#N/A</v>
      </c>
      <c r="H1518" s="377">
        <f>IFERROR(VLOOKUP($C1518,'Orçamento Base'!$D$11:$S$1673,6,FALSE),0)</f>
        <v>0</v>
      </c>
      <c r="I1518" s="208" t="e">
        <f>VLOOKUP($C1518,'Orçamento Base'!$D$11:$S$1673,5,FALSE)</f>
        <v>#N/A</v>
      </c>
      <c r="J1518" s="167" t="e">
        <f>IF(Comparativo!$E$6="Tabela Não Desonerada",VLOOKUP($C1518,'Orçamento Base'!$D$11:$S$1673,12,FALSE),VLOOKUP($C1518,#REF!,12,FALSE))</f>
        <v>#N/A</v>
      </c>
      <c r="K1518" s="167">
        <f>IFERROR(IF(Comparativo!$E$6="Tabela Não Desonerada",VLOOKUP($C1518,'Orçamento Base'!$D$11:$S$1673,16,FALSE),VLOOKUP($C1518,#REF!,16,FALSE)),0)</f>
        <v>0</v>
      </c>
      <c r="L1518" s="575" t="e">
        <f>IF(AND($D1518="COMPOSICAO_PROPRIA",'Orçamento Base'!$N1518="-"),"14,18%",IF(AND($D1518="MERCADO",'Orçamento Base'!$N1518="-"),"15,38%",IF(Comparativo!$E$6="Tabela Não Desonerada",VLOOKUP($C1518,'Orçamento Base'!$D$11:$S$1673,11,FALSE),VLOOKUP($C1518,#REF!,11,FALSE))))</f>
        <v>#N/A</v>
      </c>
      <c r="M1518" s="209">
        <f>IF(Comparativo!$E$6="Tabela Não Desonerada",Encargos!$F$44,Encargos!$D$44)</f>
        <v>1.1122000000000001</v>
      </c>
    </row>
    <row r="1519" spans="1:13">
      <c r="A1519" s="207">
        <f>'Identificação-TCE'!$A$13</f>
        <v>1</v>
      </c>
      <c r="B1519" s="168" t="e">
        <f>IF(AND(G1519&lt;&gt;"",H1519&gt;0,I1519&lt;&gt;"",J1519&lt;&gt;0,K1519&lt;&gt;0),COUNT($B$11:B1518)+1,"")</f>
        <v>#N/A</v>
      </c>
      <c r="C1519" s="207">
        <f>IF('Orçamento Base'!$M1518=0,0,'Orçamento Base'!$D1518)</f>
        <v>0</v>
      </c>
      <c r="D1519" s="212" t="e">
        <f>IF('Orçamento Base'!$F1518=Aux.!$G$11,"CONTRATACAO_PUBLICA",IF(VLOOKUP($C1519,'Orçamento Base'!$D$11:$G$2116,3,FALSE)="INDEXADO",VLOOKUP(VLOOKUP($C1518,'Orçamento Base'!$D$11:$G$2116,2,FALSE),'Index N_DESON.'!$A$9:$B$604,2),VLOOKUP($C1519,'Orçamento Base'!$D$11:$G$2116,3,FALSE)))</f>
        <v>#N/A</v>
      </c>
      <c r="E1519" s="208" t="e">
        <f>VLOOKUP($C1519,'Orçamento Base'!$D$11:$S$1673,2,FALSE)</f>
        <v>#N/A</v>
      </c>
      <c r="F1519" s="211">
        <f>Dados!$C$7</f>
        <v>44652</v>
      </c>
      <c r="G1519" s="226" t="e">
        <f>VLOOKUP($C1519,'Orçamento Base'!$D$11:$S$1673,4,FALSE)</f>
        <v>#N/A</v>
      </c>
      <c r="H1519" s="377">
        <f>IFERROR(VLOOKUP($C1519,'Orçamento Base'!$D$11:$S$1673,6,FALSE),0)</f>
        <v>0</v>
      </c>
      <c r="I1519" s="208" t="e">
        <f>VLOOKUP($C1519,'Orçamento Base'!$D$11:$S$1673,5,FALSE)</f>
        <v>#N/A</v>
      </c>
      <c r="J1519" s="167" t="e">
        <f>IF(Comparativo!$E$6="Tabela Não Desonerada",VLOOKUP($C1519,'Orçamento Base'!$D$11:$S$1673,12,FALSE),VLOOKUP($C1519,#REF!,12,FALSE))</f>
        <v>#N/A</v>
      </c>
      <c r="K1519" s="167">
        <f>IFERROR(IF(Comparativo!$E$6="Tabela Não Desonerada",VLOOKUP($C1519,'Orçamento Base'!$D$11:$S$1673,16,FALSE),VLOOKUP($C1519,#REF!,16,FALSE)),0)</f>
        <v>0</v>
      </c>
      <c r="L1519" s="575" t="e">
        <f>IF(AND($D1519="COMPOSICAO_PROPRIA",'Orçamento Base'!$N1519="-"),"14,18%",IF(AND($D1519="MERCADO",'Orçamento Base'!$N1519="-"),"15,38%",IF(Comparativo!$E$6="Tabela Não Desonerada",VLOOKUP($C1519,'Orçamento Base'!$D$11:$S$1673,11,FALSE),VLOOKUP($C1519,#REF!,11,FALSE))))</f>
        <v>#N/A</v>
      </c>
      <c r="M1519" s="209">
        <f>IF(Comparativo!$E$6="Tabela Não Desonerada",Encargos!$F$44,Encargos!$D$44)</f>
        <v>1.1122000000000001</v>
      </c>
    </row>
    <row r="1520" spans="1:13">
      <c r="A1520" s="207">
        <f>'Identificação-TCE'!$A$13</f>
        <v>1</v>
      </c>
      <c r="B1520" s="168" t="e">
        <f>IF(AND(G1520&lt;&gt;"",H1520&gt;0,I1520&lt;&gt;"",J1520&lt;&gt;0,K1520&lt;&gt;0),COUNT($B$11:B1519)+1,"")</f>
        <v>#N/A</v>
      </c>
      <c r="C1520" s="207">
        <f>IF('Orçamento Base'!$M1519=0,0,'Orçamento Base'!$D1519)</f>
        <v>0</v>
      </c>
      <c r="D1520" s="212" t="e">
        <f>IF('Orçamento Base'!$F1519=Aux.!$G$11,"CONTRATACAO_PUBLICA",IF(VLOOKUP($C1520,'Orçamento Base'!$D$11:$G$2116,3,FALSE)="INDEXADO",VLOOKUP(VLOOKUP($C1519,'Orçamento Base'!$D$11:$G$2116,2,FALSE),'Index N_DESON.'!$A$9:$B$604,2),VLOOKUP($C1520,'Orçamento Base'!$D$11:$G$2116,3,FALSE)))</f>
        <v>#N/A</v>
      </c>
      <c r="E1520" s="208" t="e">
        <f>VLOOKUP($C1520,'Orçamento Base'!$D$11:$S$1673,2,FALSE)</f>
        <v>#N/A</v>
      </c>
      <c r="F1520" s="211">
        <f>Dados!$C$7</f>
        <v>44652</v>
      </c>
      <c r="G1520" s="226" t="e">
        <f>VLOOKUP($C1520,'Orçamento Base'!$D$11:$S$1673,4,FALSE)</f>
        <v>#N/A</v>
      </c>
      <c r="H1520" s="377">
        <f>IFERROR(VLOOKUP($C1520,'Orçamento Base'!$D$11:$S$1673,6,FALSE),0)</f>
        <v>0</v>
      </c>
      <c r="I1520" s="208" t="e">
        <f>VLOOKUP($C1520,'Orçamento Base'!$D$11:$S$1673,5,FALSE)</f>
        <v>#N/A</v>
      </c>
      <c r="J1520" s="167" t="e">
        <f>IF(Comparativo!$E$6="Tabela Não Desonerada",VLOOKUP($C1520,'Orçamento Base'!$D$11:$S$1673,12,FALSE),VLOOKUP($C1520,#REF!,12,FALSE))</f>
        <v>#N/A</v>
      </c>
      <c r="K1520" s="167">
        <f>IFERROR(IF(Comparativo!$E$6="Tabela Não Desonerada",VLOOKUP($C1520,'Orçamento Base'!$D$11:$S$1673,16,FALSE),VLOOKUP($C1520,#REF!,16,FALSE)),0)</f>
        <v>0</v>
      </c>
      <c r="L1520" s="575" t="e">
        <f>IF(AND($D1520="COMPOSICAO_PROPRIA",'Orçamento Base'!$N1520="-"),"14,18%",IF(AND($D1520="MERCADO",'Orçamento Base'!$N1520="-"),"15,38%",IF(Comparativo!$E$6="Tabela Não Desonerada",VLOOKUP($C1520,'Orçamento Base'!$D$11:$S$1673,11,FALSE),VLOOKUP($C1520,#REF!,11,FALSE))))</f>
        <v>#N/A</v>
      </c>
      <c r="M1520" s="209">
        <f>IF(Comparativo!$E$6="Tabela Não Desonerada",Encargos!$F$44,Encargos!$D$44)</f>
        <v>1.1122000000000001</v>
      </c>
    </row>
    <row r="1521" spans="1:13">
      <c r="A1521" s="207">
        <f>'Identificação-TCE'!$A$13</f>
        <v>1</v>
      </c>
      <c r="B1521" s="168" t="e">
        <f>IF(AND(G1521&lt;&gt;"",H1521&gt;0,I1521&lt;&gt;"",J1521&lt;&gt;0,K1521&lt;&gt;0),COUNT($B$11:B1520)+1,"")</f>
        <v>#N/A</v>
      </c>
      <c r="C1521" s="207">
        <f>IF('Orçamento Base'!$M1520=0,0,'Orçamento Base'!$D1520)</f>
        <v>0</v>
      </c>
      <c r="D1521" s="212" t="e">
        <f>IF('Orçamento Base'!$F1520=Aux.!$G$11,"CONTRATACAO_PUBLICA",IF(VLOOKUP($C1521,'Orçamento Base'!$D$11:$G$2116,3,FALSE)="INDEXADO",VLOOKUP(VLOOKUP($C1520,'Orçamento Base'!$D$11:$G$2116,2,FALSE),'Index N_DESON.'!$A$9:$B$604,2),VLOOKUP($C1521,'Orçamento Base'!$D$11:$G$2116,3,FALSE)))</f>
        <v>#N/A</v>
      </c>
      <c r="E1521" s="208" t="e">
        <f>VLOOKUP($C1521,'Orçamento Base'!$D$11:$S$1673,2,FALSE)</f>
        <v>#N/A</v>
      </c>
      <c r="F1521" s="211">
        <f>Dados!$C$7</f>
        <v>44652</v>
      </c>
      <c r="G1521" s="226" t="e">
        <f>VLOOKUP($C1521,'Orçamento Base'!$D$11:$S$1673,4,FALSE)</f>
        <v>#N/A</v>
      </c>
      <c r="H1521" s="377">
        <f>IFERROR(VLOOKUP($C1521,'Orçamento Base'!$D$11:$S$1673,6,FALSE),0)</f>
        <v>0</v>
      </c>
      <c r="I1521" s="208" t="e">
        <f>VLOOKUP($C1521,'Orçamento Base'!$D$11:$S$1673,5,FALSE)</f>
        <v>#N/A</v>
      </c>
      <c r="J1521" s="167" t="e">
        <f>IF(Comparativo!$E$6="Tabela Não Desonerada",VLOOKUP($C1521,'Orçamento Base'!$D$11:$S$1673,12,FALSE),VLOOKUP($C1521,#REF!,12,FALSE))</f>
        <v>#N/A</v>
      </c>
      <c r="K1521" s="167">
        <f>IFERROR(IF(Comparativo!$E$6="Tabela Não Desonerada",VLOOKUP($C1521,'Orçamento Base'!$D$11:$S$1673,16,FALSE),VLOOKUP($C1521,#REF!,16,FALSE)),0)</f>
        <v>0</v>
      </c>
      <c r="L1521" s="575" t="e">
        <f>IF(AND($D1521="COMPOSICAO_PROPRIA",'Orçamento Base'!$N1521="-"),"14,18%",IF(AND($D1521="MERCADO",'Orçamento Base'!$N1521="-"),"15,38%",IF(Comparativo!$E$6="Tabela Não Desonerada",VLOOKUP($C1521,'Orçamento Base'!$D$11:$S$1673,11,FALSE),VLOOKUP($C1521,#REF!,11,FALSE))))</f>
        <v>#N/A</v>
      </c>
      <c r="M1521" s="209">
        <f>IF(Comparativo!$E$6="Tabela Não Desonerada",Encargos!$F$44,Encargos!$D$44)</f>
        <v>1.1122000000000001</v>
      </c>
    </row>
    <row r="1522" spans="1:13">
      <c r="A1522" s="207">
        <f>'Identificação-TCE'!$A$13</f>
        <v>1</v>
      </c>
      <c r="B1522" s="168" t="e">
        <f>IF(AND(G1522&lt;&gt;"",H1522&gt;0,I1522&lt;&gt;"",J1522&lt;&gt;0,K1522&lt;&gt;0),COUNT($B$11:B1521)+1,"")</f>
        <v>#N/A</v>
      </c>
      <c r="C1522" s="207">
        <f>IF('Orçamento Base'!$M1521=0,0,'Orçamento Base'!$D1521)</f>
        <v>0</v>
      </c>
      <c r="D1522" s="212" t="e">
        <f>IF('Orçamento Base'!$F1521=Aux.!$G$11,"CONTRATACAO_PUBLICA",IF(VLOOKUP($C1522,'Orçamento Base'!$D$11:$G$2116,3,FALSE)="INDEXADO",VLOOKUP(VLOOKUP($C1521,'Orçamento Base'!$D$11:$G$2116,2,FALSE),'Index N_DESON.'!$A$9:$B$604,2),VLOOKUP($C1522,'Orçamento Base'!$D$11:$G$2116,3,FALSE)))</f>
        <v>#N/A</v>
      </c>
      <c r="E1522" s="208" t="e">
        <f>VLOOKUP($C1522,'Orçamento Base'!$D$11:$S$1673,2,FALSE)</f>
        <v>#N/A</v>
      </c>
      <c r="F1522" s="211">
        <f>Dados!$C$7</f>
        <v>44652</v>
      </c>
      <c r="G1522" s="226" t="e">
        <f>VLOOKUP($C1522,'Orçamento Base'!$D$11:$S$1673,4,FALSE)</f>
        <v>#N/A</v>
      </c>
      <c r="H1522" s="377">
        <f>IFERROR(VLOOKUP($C1522,'Orçamento Base'!$D$11:$S$1673,6,FALSE),0)</f>
        <v>0</v>
      </c>
      <c r="I1522" s="208" t="e">
        <f>VLOOKUP($C1522,'Orçamento Base'!$D$11:$S$1673,5,FALSE)</f>
        <v>#N/A</v>
      </c>
      <c r="J1522" s="167" t="e">
        <f>IF(Comparativo!$E$6="Tabela Não Desonerada",VLOOKUP($C1522,'Orçamento Base'!$D$11:$S$1673,12,FALSE),VLOOKUP($C1522,#REF!,12,FALSE))</f>
        <v>#N/A</v>
      </c>
      <c r="K1522" s="167">
        <f>IFERROR(IF(Comparativo!$E$6="Tabela Não Desonerada",VLOOKUP($C1522,'Orçamento Base'!$D$11:$S$1673,16,FALSE),VLOOKUP($C1522,#REF!,16,FALSE)),0)</f>
        <v>0</v>
      </c>
      <c r="L1522" s="575" t="e">
        <f>IF(AND($D1522="COMPOSICAO_PROPRIA",'Orçamento Base'!$N1522="-"),"14,18%",IF(AND($D1522="MERCADO",'Orçamento Base'!$N1522="-"),"15,38%",IF(Comparativo!$E$6="Tabela Não Desonerada",VLOOKUP($C1522,'Orçamento Base'!$D$11:$S$1673,11,FALSE),VLOOKUP($C1522,#REF!,11,FALSE))))</f>
        <v>#N/A</v>
      </c>
      <c r="M1522" s="209">
        <f>IF(Comparativo!$E$6="Tabela Não Desonerada",Encargos!$F$44,Encargos!$D$44)</f>
        <v>1.1122000000000001</v>
      </c>
    </row>
    <row r="1523" spans="1:13">
      <c r="A1523" s="207">
        <f>'Identificação-TCE'!$A$13</f>
        <v>1</v>
      </c>
      <c r="B1523" s="168" t="e">
        <f>IF(AND(G1523&lt;&gt;"",H1523&gt;0,I1523&lt;&gt;"",J1523&lt;&gt;0,K1523&lt;&gt;0),COUNT($B$11:B1522)+1,"")</f>
        <v>#N/A</v>
      </c>
      <c r="C1523" s="207">
        <f>IF('Orçamento Base'!$M1522=0,0,'Orçamento Base'!$D1522)</f>
        <v>0</v>
      </c>
      <c r="D1523" s="212" t="e">
        <f>IF('Orçamento Base'!$F1522=Aux.!$G$11,"CONTRATACAO_PUBLICA",IF(VLOOKUP($C1523,'Orçamento Base'!$D$11:$G$2116,3,FALSE)="INDEXADO",VLOOKUP(VLOOKUP($C1522,'Orçamento Base'!$D$11:$G$2116,2,FALSE),'Index N_DESON.'!$A$9:$B$604,2),VLOOKUP($C1523,'Orçamento Base'!$D$11:$G$2116,3,FALSE)))</f>
        <v>#N/A</v>
      </c>
      <c r="E1523" s="208" t="e">
        <f>VLOOKUP($C1523,'Orçamento Base'!$D$11:$S$1673,2,FALSE)</f>
        <v>#N/A</v>
      </c>
      <c r="F1523" s="211">
        <f>Dados!$C$7</f>
        <v>44652</v>
      </c>
      <c r="G1523" s="226" t="e">
        <f>VLOOKUP($C1523,'Orçamento Base'!$D$11:$S$1673,4,FALSE)</f>
        <v>#N/A</v>
      </c>
      <c r="H1523" s="377">
        <f>IFERROR(VLOOKUP($C1523,'Orçamento Base'!$D$11:$S$1673,6,FALSE),0)</f>
        <v>0</v>
      </c>
      <c r="I1523" s="208" t="e">
        <f>VLOOKUP($C1523,'Orçamento Base'!$D$11:$S$1673,5,FALSE)</f>
        <v>#N/A</v>
      </c>
      <c r="J1523" s="167" t="e">
        <f>IF(Comparativo!$E$6="Tabela Não Desonerada",VLOOKUP($C1523,'Orçamento Base'!$D$11:$S$1673,12,FALSE),VLOOKUP($C1523,#REF!,12,FALSE))</f>
        <v>#N/A</v>
      </c>
      <c r="K1523" s="167">
        <f>IFERROR(IF(Comparativo!$E$6="Tabela Não Desonerada",VLOOKUP($C1523,'Orçamento Base'!$D$11:$S$1673,16,FALSE),VLOOKUP($C1523,#REF!,16,FALSE)),0)</f>
        <v>0</v>
      </c>
      <c r="L1523" s="575" t="e">
        <f>IF(AND($D1523="COMPOSICAO_PROPRIA",'Orçamento Base'!$N1523="-"),"14,18%",IF(AND($D1523="MERCADO",'Orçamento Base'!$N1523="-"),"15,38%",IF(Comparativo!$E$6="Tabela Não Desonerada",VLOOKUP($C1523,'Orçamento Base'!$D$11:$S$1673,11,FALSE),VLOOKUP($C1523,#REF!,11,FALSE))))</f>
        <v>#N/A</v>
      </c>
      <c r="M1523" s="209">
        <f>IF(Comparativo!$E$6="Tabela Não Desonerada",Encargos!$F$44,Encargos!$D$44)</f>
        <v>1.1122000000000001</v>
      </c>
    </row>
    <row r="1524" spans="1:13">
      <c r="A1524" s="207">
        <f>'Identificação-TCE'!$A$13</f>
        <v>1</v>
      </c>
      <c r="B1524" s="168" t="e">
        <f>IF(AND(G1524&lt;&gt;"",H1524&gt;0,I1524&lt;&gt;"",J1524&lt;&gt;0,K1524&lt;&gt;0),COUNT($B$11:B1523)+1,"")</f>
        <v>#N/A</v>
      </c>
      <c r="C1524" s="207">
        <f>IF('Orçamento Base'!$M1523=0,0,'Orçamento Base'!$D1523)</f>
        <v>0</v>
      </c>
      <c r="D1524" s="212" t="e">
        <f>IF('Orçamento Base'!$F1523=Aux.!$G$11,"CONTRATACAO_PUBLICA",IF(VLOOKUP($C1524,'Orçamento Base'!$D$11:$G$2116,3,FALSE)="INDEXADO",VLOOKUP(VLOOKUP($C1523,'Orçamento Base'!$D$11:$G$2116,2,FALSE),'Index N_DESON.'!$A$9:$B$604,2),VLOOKUP($C1524,'Orçamento Base'!$D$11:$G$2116,3,FALSE)))</f>
        <v>#N/A</v>
      </c>
      <c r="E1524" s="208" t="e">
        <f>VLOOKUP($C1524,'Orçamento Base'!$D$11:$S$1673,2,FALSE)</f>
        <v>#N/A</v>
      </c>
      <c r="F1524" s="211">
        <f>Dados!$C$7</f>
        <v>44652</v>
      </c>
      <c r="G1524" s="226" t="e">
        <f>VLOOKUP($C1524,'Orçamento Base'!$D$11:$S$1673,4,FALSE)</f>
        <v>#N/A</v>
      </c>
      <c r="H1524" s="377">
        <f>IFERROR(VLOOKUP($C1524,'Orçamento Base'!$D$11:$S$1673,6,FALSE),0)</f>
        <v>0</v>
      </c>
      <c r="I1524" s="208" t="e">
        <f>VLOOKUP($C1524,'Orçamento Base'!$D$11:$S$1673,5,FALSE)</f>
        <v>#N/A</v>
      </c>
      <c r="J1524" s="167" t="e">
        <f>IF(Comparativo!$E$6="Tabela Não Desonerada",VLOOKUP($C1524,'Orçamento Base'!$D$11:$S$1673,12,FALSE),VLOOKUP($C1524,#REF!,12,FALSE))</f>
        <v>#N/A</v>
      </c>
      <c r="K1524" s="167">
        <f>IFERROR(IF(Comparativo!$E$6="Tabela Não Desonerada",VLOOKUP($C1524,'Orçamento Base'!$D$11:$S$1673,16,FALSE),VLOOKUP($C1524,#REF!,16,FALSE)),0)</f>
        <v>0</v>
      </c>
      <c r="L1524" s="575" t="e">
        <f>IF(AND($D1524="COMPOSICAO_PROPRIA",'Orçamento Base'!$N1524="-"),"14,18%",IF(AND($D1524="MERCADO",'Orçamento Base'!$N1524="-"),"15,38%",IF(Comparativo!$E$6="Tabela Não Desonerada",VLOOKUP($C1524,'Orçamento Base'!$D$11:$S$1673,11,FALSE),VLOOKUP($C1524,#REF!,11,FALSE))))</f>
        <v>#N/A</v>
      </c>
      <c r="M1524" s="209">
        <f>IF(Comparativo!$E$6="Tabela Não Desonerada",Encargos!$F$44,Encargos!$D$44)</f>
        <v>1.1122000000000001</v>
      </c>
    </row>
    <row r="1525" spans="1:13">
      <c r="A1525" s="207">
        <f>'Identificação-TCE'!$A$13</f>
        <v>1</v>
      </c>
      <c r="B1525" s="168" t="e">
        <f>IF(AND(G1525&lt;&gt;"",H1525&gt;0,I1525&lt;&gt;"",J1525&lt;&gt;0,K1525&lt;&gt;0),COUNT($B$11:B1524)+1,"")</f>
        <v>#N/A</v>
      </c>
      <c r="C1525" s="207">
        <f>IF('Orçamento Base'!$M1524=0,0,'Orçamento Base'!$D1524)</f>
        <v>0</v>
      </c>
      <c r="D1525" s="212" t="e">
        <f>IF('Orçamento Base'!$F1524=Aux.!$G$11,"CONTRATACAO_PUBLICA",IF(VLOOKUP($C1525,'Orçamento Base'!$D$11:$G$2116,3,FALSE)="INDEXADO",VLOOKUP(VLOOKUP($C1524,'Orçamento Base'!$D$11:$G$2116,2,FALSE),'Index N_DESON.'!$A$9:$B$604,2),VLOOKUP($C1525,'Orçamento Base'!$D$11:$G$2116,3,FALSE)))</f>
        <v>#N/A</v>
      </c>
      <c r="E1525" s="208" t="e">
        <f>VLOOKUP($C1525,'Orçamento Base'!$D$11:$S$1673,2,FALSE)</f>
        <v>#N/A</v>
      </c>
      <c r="F1525" s="211">
        <f>Dados!$C$7</f>
        <v>44652</v>
      </c>
      <c r="G1525" s="226" t="e">
        <f>VLOOKUP($C1525,'Orçamento Base'!$D$11:$S$1673,4,FALSE)</f>
        <v>#N/A</v>
      </c>
      <c r="H1525" s="377">
        <f>IFERROR(VLOOKUP($C1525,'Orçamento Base'!$D$11:$S$1673,6,FALSE),0)</f>
        <v>0</v>
      </c>
      <c r="I1525" s="208" t="e">
        <f>VLOOKUP($C1525,'Orçamento Base'!$D$11:$S$1673,5,FALSE)</f>
        <v>#N/A</v>
      </c>
      <c r="J1525" s="167" t="e">
        <f>IF(Comparativo!$E$6="Tabela Não Desonerada",VLOOKUP($C1525,'Orçamento Base'!$D$11:$S$1673,12,FALSE),VLOOKUP($C1525,#REF!,12,FALSE))</f>
        <v>#N/A</v>
      </c>
      <c r="K1525" s="167">
        <f>IFERROR(IF(Comparativo!$E$6="Tabela Não Desonerada",VLOOKUP($C1525,'Orçamento Base'!$D$11:$S$1673,16,FALSE),VLOOKUP($C1525,#REF!,16,FALSE)),0)</f>
        <v>0</v>
      </c>
      <c r="L1525" s="575" t="e">
        <f>IF(AND($D1525="COMPOSICAO_PROPRIA",'Orçamento Base'!$N1525="-"),"14,18%",IF(AND($D1525="MERCADO",'Orçamento Base'!$N1525="-"),"15,38%",IF(Comparativo!$E$6="Tabela Não Desonerada",VLOOKUP($C1525,'Orçamento Base'!$D$11:$S$1673,11,FALSE),VLOOKUP($C1525,#REF!,11,FALSE))))</f>
        <v>#N/A</v>
      </c>
      <c r="M1525" s="209">
        <f>IF(Comparativo!$E$6="Tabela Não Desonerada",Encargos!$F$44,Encargos!$D$44)</f>
        <v>1.1122000000000001</v>
      </c>
    </row>
    <row r="1526" spans="1:13">
      <c r="A1526" s="207">
        <f>'Identificação-TCE'!$A$13</f>
        <v>1</v>
      </c>
      <c r="B1526" s="168" t="e">
        <f>IF(AND(G1526&lt;&gt;"",H1526&gt;0,I1526&lt;&gt;"",J1526&lt;&gt;0,K1526&lt;&gt;0),COUNT($B$11:B1525)+1,"")</f>
        <v>#N/A</v>
      </c>
      <c r="C1526" s="207">
        <f>IF('Orçamento Base'!$M1525=0,0,'Orçamento Base'!$D1525)</f>
        <v>0</v>
      </c>
      <c r="D1526" s="212" t="e">
        <f>IF('Orçamento Base'!$F1525=Aux.!$G$11,"CONTRATACAO_PUBLICA",IF(VLOOKUP($C1526,'Orçamento Base'!$D$11:$G$2116,3,FALSE)="INDEXADO",VLOOKUP(VLOOKUP($C1525,'Orçamento Base'!$D$11:$G$2116,2,FALSE),'Index N_DESON.'!$A$9:$B$604,2),VLOOKUP($C1526,'Orçamento Base'!$D$11:$G$2116,3,FALSE)))</f>
        <v>#N/A</v>
      </c>
      <c r="E1526" s="208" t="e">
        <f>VLOOKUP($C1526,'Orçamento Base'!$D$11:$S$1673,2,FALSE)</f>
        <v>#N/A</v>
      </c>
      <c r="F1526" s="211">
        <f>Dados!$C$7</f>
        <v>44652</v>
      </c>
      <c r="G1526" s="226" t="e">
        <f>VLOOKUP($C1526,'Orçamento Base'!$D$11:$S$1673,4,FALSE)</f>
        <v>#N/A</v>
      </c>
      <c r="H1526" s="377">
        <f>IFERROR(VLOOKUP($C1526,'Orçamento Base'!$D$11:$S$1673,6,FALSE),0)</f>
        <v>0</v>
      </c>
      <c r="I1526" s="208" t="e">
        <f>VLOOKUP($C1526,'Orçamento Base'!$D$11:$S$1673,5,FALSE)</f>
        <v>#N/A</v>
      </c>
      <c r="J1526" s="167" t="e">
        <f>IF(Comparativo!$E$6="Tabela Não Desonerada",VLOOKUP($C1526,'Orçamento Base'!$D$11:$S$1673,12,FALSE),VLOOKUP($C1526,#REF!,12,FALSE))</f>
        <v>#N/A</v>
      </c>
      <c r="K1526" s="167">
        <f>IFERROR(IF(Comparativo!$E$6="Tabela Não Desonerada",VLOOKUP($C1526,'Orçamento Base'!$D$11:$S$1673,16,FALSE),VLOOKUP($C1526,#REF!,16,FALSE)),0)</f>
        <v>0</v>
      </c>
      <c r="L1526" s="575" t="e">
        <f>IF(AND($D1526="COMPOSICAO_PROPRIA",'Orçamento Base'!$N1526="-"),"14,18%",IF(AND($D1526="MERCADO",'Orçamento Base'!$N1526="-"),"15,38%",IF(Comparativo!$E$6="Tabela Não Desonerada",VLOOKUP($C1526,'Orçamento Base'!$D$11:$S$1673,11,FALSE),VLOOKUP($C1526,#REF!,11,FALSE))))</f>
        <v>#N/A</v>
      </c>
      <c r="M1526" s="209">
        <f>IF(Comparativo!$E$6="Tabela Não Desonerada",Encargos!$F$44,Encargos!$D$44)</f>
        <v>1.1122000000000001</v>
      </c>
    </row>
    <row r="1527" spans="1:13">
      <c r="A1527" s="207">
        <f>'Identificação-TCE'!$A$13</f>
        <v>1</v>
      </c>
      <c r="B1527" s="168" t="e">
        <f>IF(AND(G1527&lt;&gt;"",H1527&gt;0,I1527&lt;&gt;"",J1527&lt;&gt;0,K1527&lt;&gt;0),COUNT($B$11:B1526)+1,"")</f>
        <v>#N/A</v>
      </c>
      <c r="C1527" s="207">
        <f>IF('Orçamento Base'!$M1526=0,0,'Orçamento Base'!$D1526)</f>
        <v>0</v>
      </c>
      <c r="D1527" s="212" t="e">
        <f>IF('Orçamento Base'!$F1526=Aux.!$G$11,"CONTRATACAO_PUBLICA",IF(VLOOKUP($C1527,'Orçamento Base'!$D$11:$G$2116,3,FALSE)="INDEXADO",VLOOKUP(VLOOKUP($C1526,'Orçamento Base'!$D$11:$G$2116,2,FALSE),'Index N_DESON.'!$A$9:$B$604,2),VLOOKUP($C1527,'Orçamento Base'!$D$11:$G$2116,3,FALSE)))</f>
        <v>#N/A</v>
      </c>
      <c r="E1527" s="208" t="e">
        <f>VLOOKUP($C1527,'Orçamento Base'!$D$11:$S$1673,2,FALSE)</f>
        <v>#N/A</v>
      </c>
      <c r="F1527" s="211">
        <f>Dados!$C$7</f>
        <v>44652</v>
      </c>
      <c r="G1527" s="226" t="e">
        <f>VLOOKUP($C1527,'Orçamento Base'!$D$11:$S$1673,4,FALSE)</f>
        <v>#N/A</v>
      </c>
      <c r="H1527" s="377">
        <f>IFERROR(VLOOKUP($C1527,'Orçamento Base'!$D$11:$S$1673,6,FALSE),0)</f>
        <v>0</v>
      </c>
      <c r="I1527" s="208" t="e">
        <f>VLOOKUP($C1527,'Orçamento Base'!$D$11:$S$1673,5,FALSE)</f>
        <v>#N/A</v>
      </c>
      <c r="J1527" s="167" t="e">
        <f>IF(Comparativo!$E$6="Tabela Não Desonerada",VLOOKUP($C1527,'Orçamento Base'!$D$11:$S$1673,12,FALSE),VLOOKUP($C1527,#REF!,12,FALSE))</f>
        <v>#N/A</v>
      </c>
      <c r="K1527" s="167">
        <f>IFERROR(IF(Comparativo!$E$6="Tabela Não Desonerada",VLOOKUP($C1527,'Orçamento Base'!$D$11:$S$1673,16,FALSE),VLOOKUP($C1527,#REF!,16,FALSE)),0)</f>
        <v>0</v>
      </c>
      <c r="L1527" s="575" t="e">
        <f>IF(AND($D1527="COMPOSICAO_PROPRIA",'Orçamento Base'!$N1527="-"),"14,18%",IF(AND($D1527="MERCADO",'Orçamento Base'!$N1527="-"),"15,38%",IF(Comparativo!$E$6="Tabela Não Desonerada",VLOOKUP($C1527,'Orçamento Base'!$D$11:$S$1673,11,FALSE),VLOOKUP($C1527,#REF!,11,FALSE))))</f>
        <v>#N/A</v>
      </c>
      <c r="M1527" s="209">
        <f>IF(Comparativo!$E$6="Tabela Não Desonerada",Encargos!$F$44,Encargos!$D$44)</f>
        <v>1.1122000000000001</v>
      </c>
    </row>
    <row r="1528" spans="1:13">
      <c r="A1528" s="207">
        <f>'Identificação-TCE'!$A$13</f>
        <v>1</v>
      </c>
      <c r="B1528" s="168" t="e">
        <f>IF(AND(G1528&lt;&gt;"",H1528&gt;0,I1528&lt;&gt;"",J1528&lt;&gt;0,K1528&lt;&gt;0),COUNT($B$11:B1527)+1,"")</f>
        <v>#N/A</v>
      </c>
      <c r="C1528" s="207">
        <f>IF('Orçamento Base'!$M1527=0,0,'Orçamento Base'!$D1527)</f>
        <v>0</v>
      </c>
      <c r="D1528" s="212" t="e">
        <f>IF('Orçamento Base'!$F1527=Aux.!$G$11,"CONTRATACAO_PUBLICA",IF(VLOOKUP($C1528,'Orçamento Base'!$D$11:$G$2116,3,FALSE)="INDEXADO",VLOOKUP(VLOOKUP($C1527,'Orçamento Base'!$D$11:$G$2116,2,FALSE),'Index N_DESON.'!$A$9:$B$604,2),VLOOKUP($C1528,'Orçamento Base'!$D$11:$G$2116,3,FALSE)))</f>
        <v>#N/A</v>
      </c>
      <c r="E1528" s="208" t="e">
        <f>VLOOKUP($C1528,'Orçamento Base'!$D$11:$S$1673,2,FALSE)</f>
        <v>#N/A</v>
      </c>
      <c r="F1528" s="211">
        <f>Dados!$C$7</f>
        <v>44652</v>
      </c>
      <c r="G1528" s="226" t="e">
        <f>VLOOKUP($C1528,'Orçamento Base'!$D$11:$S$1673,4,FALSE)</f>
        <v>#N/A</v>
      </c>
      <c r="H1528" s="377">
        <f>IFERROR(VLOOKUP($C1528,'Orçamento Base'!$D$11:$S$1673,6,FALSE),0)</f>
        <v>0</v>
      </c>
      <c r="I1528" s="208" t="e">
        <f>VLOOKUP($C1528,'Orçamento Base'!$D$11:$S$1673,5,FALSE)</f>
        <v>#N/A</v>
      </c>
      <c r="J1528" s="167" t="e">
        <f>IF(Comparativo!$E$6="Tabela Não Desonerada",VLOOKUP($C1528,'Orçamento Base'!$D$11:$S$1673,12,FALSE),VLOOKUP($C1528,#REF!,12,FALSE))</f>
        <v>#N/A</v>
      </c>
      <c r="K1528" s="167">
        <f>IFERROR(IF(Comparativo!$E$6="Tabela Não Desonerada",VLOOKUP($C1528,'Orçamento Base'!$D$11:$S$1673,16,FALSE),VLOOKUP($C1528,#REF!,16,FALSE)),0)</f>
        <v>0</v>
      </c>
      <c r="L1528" s="575" t="e">
        <f>IF(AND($D1528="COMPOSICAO_PROPRIA",'Orçamento Base'!$N1528="-"),"14,18%",IF(AND($D1528="MERCADO",'Orçamento Base'!$N1528="-"),"15,38%",IF(Comparativo!$E$6="Tabela Não Desonerada",VLOOKUP($C1528,'Orçamento Base'!$D$11:$S$1673,11,FALSE),VLOOKUP($C1528,#REF!,11,FALSE))))</f>
        <v>#N/A</v>
      </c>
      <c r="M1528" s="209">
        <f>IF(Comparativo!$E$6="Tabela Não Desonerada",Encargos!$F$44,Encargos!$D$44)</f>
        <v>1.1122000000000001</v>
      </c>
    </row>
    <row r="1529" spans="1:13">
      <c r="A1529" s="207">
        <f>'Identificação-TCE'!$A$13</f>
        <v>1</v>
      </c>
      <c r="B1529" s="168" t="e">
        <f>IF(AND(G1529&lt;&gt;"",H1529&gt;0,I1529&lt;&gt;"",J1529&lt;&gt;0,K1529&lt;&gt;0),COUNT($B$11:B1528)+1,"")</f>
        <v>#N/A</v>
      </c>
      <c r="C1529" s="207">
        <f>IF('Orçamento Base'!$M1528=0,0,'Orçamento Base'!$D1528)</f>
        <v>0</v>
      </c>
      <c r="D1529" s="212" t="e">
        <f>IF('Orçamento Base'!$F1528=Aux.!$G$11,"CONTRATACAO_PUBLICA",IF(VLOOKUP($C1529,'Orçamento Base'!$D$11:$G$2116,3,FALSE)="INDEXADO",VLOOKUP(VLOOKUP($C1528,'Orçamento Base'!$D$11:$G$2116,2,FALSE),'Index N_DESON.'!$A$9:$B$604,2),VLOOKUP($C1529,'Orçamento Base'!$D$11:$G$2116,3,FALSE)))</f>
        <v>#N/A</v>
      </c>
      <c r="E1529" s="208" t="e">
        <f>VLOOKUP($C1529,'Orçamento Base'!$D$11:$S$1673,2,FALSE)</f>
        <v>#N/A</v>
      </c>
      <c r="F1529" s="211">
        <f>Dados!$C$7</f>
        <v>44652</v>
      </c>
      <c r="G1529" s="226" t="e">
        <f>VLOOKUP($C1529,'Orçamento Base'!$D$11:$S$1673,4,FALSE)</f>
        <v>#N/A</v>
      </c>
      <c r="H1529" s="377">
        <f>IFERROR(VLOOKUP($C1529,'Orçamento Base'!$D$11:$S$1673,6,FALSE),0)</f>
        <v>0</v>
      </c>
      <c r="I1529" s="208" t="e">
        <f>VLOOKUP($C1529,'Orçamento Base'!$D$11:$S$1673,5,FALSE)</f>
        <v>#N/A</v>
      </c>
      <c r="J1529" s="167" t="e">
        <f>IF(Comparativo!$E$6="Tabela Não Desonerada",VLOOKUP($C1529,'Orçamento Base'!$D$11:$S$1673,12,FALSE),VLOOKUP($C1529,#REF!,12,FALSE))</f>
        <v>#N/A</v>
      </c>
      <c r="K1529" s="167">
        <f>IFERROR(IF(Comparativo!$E$6="Tabela Não Desonerada",VLOOKUP($C1529,'Orçamento Base'!$D$11:$S$1673,16,FALSE),VLOOKUP($C1529,#REF!,16,FALSE)),0)</f>
        <v>0</v>
      </c>
      <c r="L1529" s="575" t="e">
        <f>IF(AND($D1529="COMPOSICAO_PROPRIA",'Orçamento Base'!$N1529="-"),"14,18%",IF(AND($D1529="MERCADO",'Orçamento Base'!$N1529="-"),"15,38%",IF(Comparativo!$E$6="Tabela Não Desonerada",VLOOKUP($C1529,'Orçamento Base'!$D$11:$S$1673,11,FALSE),VLOOKUP($C1529,#REF!,11,FALSE))))</f>
        <v>#N/A</v>
      </c>
      <c r="M1529" s="209">
        <f>IF(Comparativo!$E$6="Tabela Não Desonerada",Encargos!$F$44,Encargos!$D$44)</f>
        <v>1.1122000000000001</v>
      </c>
    </row>
    <row r="1530" spans="1:13">
      <c r="A1530" s="207">
        <f>'Identificação-TCE'!$A$13</f>
        <v>1</v>
      </c>
      <c r="B1530" s="168" t="e">
        <f>IF(AND(G1530&lt;&gt;"",H1530&gt;0,I1530&lt;&gt;"",J1530&lt;&gt;0,K1530&lt;&gt;0),COUNT($B$11:B1529)+1,"")</f>
        <v>#N/A</v>
      </c>
      <c r="C1530" s="207">
        <f>IF('Orçamento Base'!$M1529=0,0,'Orçamento Base'!$D1529)</f>
        <v>0</v>
      </c>
      <c r="D1530" s="212" t="e">
        <f>IF('Orçamento Base'!$F1529=Aux.!$G$11,"CONTRATACAO_PUBLICA",IF(VLOOKUP($C1530,'Orçamento Base'!$D$11:$G$2116,3,FALSE)="INDEXADO",VLOOKUP(VLOOKUP($C1529,'Orçamento Base'!$D$11:$G$2116,2,FALSE),'Index N_DESON.'!$A$9:$B$604,2),VLOOKUP($C1530,'Orçamento Base'!$D$11:$G$2116,3,FALSE)))</f>
        <v>#N/A</v>
      </c>
      <c r="E1530" s="208" t="e">
        <f>VLOOKUP($C1530,'Orçamento Base'!$D$11:$S$1673,2,FALSE)</f>
        <v>#N/A</v>
      </c>
      <c r="F1530" s="211">
        <f>Dados!$C$7</f>
        <v>44652</v>
      </c>
      <c r="G1530" s="226" t="e">
        <f>VLOOKUP($C1530,'Orçamento Base'!$D$11:$S$1673,4,FALSE)</f>
        <v>#N/A</v>
      </c>
      <c r="H1530" s="377">
        <f>IFERROR(VLOOKUP($C1530,'Orçamento Base'!$D$11:$S$1673,6,FALSE),0)</f>
        <v>0</v>
      </c>
      <c r="I1530" s="208" t="e">
        <f>VLOOKUP($C1530,'Orçamento Base'!$D$11:$S$1673,5,FALSE)</f>
        <v>#N/A</v>
      </c>
      <c r="J1530" s="167" t="e">
        <f>IF(Comparativo!$E$6="Tabela Não Desonerada",VLOOKUP($C1530,'Orçamento Base'!$D$11:$S$1673,12,FALSE),VLOOKUP($C1530,#REF!,12,FALSE))</f>
        <v>#N/A</v>
      </c>
      <c r="K1530" s="167">
        <f>IFERROR(IF(Comparativo!$E$6="Tabela Não Desonerada",VLOOKUP($C1530,'Orçamento Base'!$D$11:$S$1673,16,FALSE),VLOOKUP($C1530,#REF!,16,FALSE)),0)</f>
        <v>0</v>
      </c>
      <c r="L1530" s="575" t="e">
        <f>IF(AND($D1530="COMPOSICAO_PROPRIA",'Orçamento Base'!$N1530="-"),"14,18%",IF(AND($D1530="MERCADO",'Orçamento Base'!$N1530="-"),"15,38%",IF(Comparativo!$E$6="Tabela Não Desonerada",VLOOKUP($C1530,'Orçamento Base'!$D$11:$S$1673,11,FALSE),VLOOKUP($C1530,#REF!,11,FALSE))))</f>
        <v>#N/A</v>
      </c>
      <c r="M1530" s="209">
        <f>IF(Comparativo!$E$6="Tabela Não Desonerada",Encargos!$F$44,Encargos!$D$44)</f>
        <v>1.1122000000000001</v>
      </c>
    </row>
    <row r="1531" spans="1:13">
      <c r="A1531" s="207">
        <f>'Identificação-TCE'!$A$13</f>
        <v>1</v>
      </c>
      <c r="B1531" s="168" t="e">
        <f>IF(AND(G1531&lt;&gt;"",H1531&gt;0,I1531&lt;&gt;"",J1531&lt;&gt;0,K1531&lt;&gt;0),COUNT($B$11:B1530)+1,"")</f>
        <v>#N/A</v>
      </c>
      <c r="C1531" s="207">
        <f>IF('Orçamento Base'!$M1530=0,0,'Orçamento Base'!$D1530)</f>
        <v>0</v>
      </c>
      <c r="D1531" s="212" t="e">
        <f>IF('Orçamento Base'!$F1530=Aux.!$G$11,"CONTRATACAO_PUBLICA",IF(VLOOKUP($C1531,'Orçamento Base'!$D$11:$G$2116,3,FALSE)="INDEXADO",VLOOKUP(VLOOKUP($C1530,'Orçamento Base'!$D$11:$G$2116,2,FALSE),'Index N_DESON.'!$A$9:$B$604,2),VLOOKUP($C1531,'Orçamento Base'!$D$11:$G$2116,3,FALSE)))</f>
        <v>#N/A</v>
      </c>
      <c r="E1531" s="208" t="e">
        <f>VLOOKUP($C1531,'Orçamento Base'!$D$11:$S$1673,2,FALSE)</f>
        <v>#N/A</v>
      </c>
      <c r="F1531" s="211">
        <f>Dados!$C$7</f>
        <v>44652</v>
      </c>
      <c r="G1531" s="226" t="e">
        <f>VLOOKUP($C1531,'Orçamento Base'!$D$11:$S$1673,4,FALSE)</f>
        <v>#N/A</v>
      </c>
      <c r="H1531" s="377">
        <f>IFERROR(VLOOKUP($C1531,'Orçamento Base'!$D$11:$S$1673,6,FALSE),0)</f>
        <v>0</v>
      </c>
      <c r="I1531" s="208" t="e">
        <f>VLOOKUP($C1531,'Orçamento Base'!$D$11:$S$1673,5,FALSE)</f>
        <v>#N/A</v>
      </c>
      <c r="J1531" s="167" t="e">
        <f>IF(Comparativo!$E$6="Tabela Não Desonerada",VLOOKUP($C1531,'Orçamento Base'!$D$11:$S$1673,12,FALSE),VLOOKUP($C1531,#REF!,12,FALSE))</f>
        <v>#N/A</v>
      </c>
      <c r="K1531" s="167">
        <f>IFERROR(IF(Comparativo!$E$6="Tabela Não Desonerada",VLOOKUP($C1531,'Orçamento Base'!$D$11:$S$1673,16,FALSE),VLOOKUP($C1531,#REF!,16,FALSE)),0)</f>
        <v>0</v>
      </c>
      <c r="L1531" s="575" t="e">
        <f>IF(AND($D1531="COMPOSICAO_PROPRIA",'Orçamento Base'!$N1531="-"),"14,18%",IF(AND($D1531="MERCADO",'Orçamento Base'!$N1531="-"),"15,38%",IF(Comparativo!$E$6="Tabela Não Desonerada",VLOOKUP($C1531,'Orçamento Base'!$D$11:$S$1673,11,FALSE),VLOOKUP($C1531,#REF!,11,FALSE))))</f>
        <v>#N/A</v>
      </c>
      <c r="M1531" s="209">
        <f>IF(Comparativo!$E$6="Tabela Não Desonerada",Encargos!$F$44,Encargos!$D$44)</f>
        <v>1.1122000000000001</v>
      </c>
    </row>
    <row r="1532" spans="1:13">
      <c r="A1532" s="207">
        <f>'Identificação-TCE'!$A$13</f>
        <v>1</v>
      </c>
      <c r="B1532" s="168" t="e">
        <f>IF(AND(G1532&lt;&gt;"",H1532&gt;0,I1532&lt;&gt;"",J1532&lt;&gt;0,K1532&lt;&gt;0),COUNT($B$11:B1531)+1,"")</f>
        <v>#N/A</v>
      </c>
      <c r="C1532" s="207">
        <f>IF('Orçamento Base'!$M1531=0,0,'Orçamento Base'!$D1531)</f>
        <v>0</v>
      </c>
      <c r="D1532" s="212" t="e">
        <f>IF('Orçamento Base'!$F1531=Aux.!$G$11,"CONTRATACAO_PUBLICA",IF(VLOOKUP($C1532,'Orçamento Base'!$D$11:$G$2116,3,FALSE)="INDEXADO",VLOOKUP(VLOOKUP($C1531,'Orçamento Base'!$D$11:$G$2116,2,FALSE),'Index N_DESON.'!$A$9:$B$604,2),VLOOKUP($C1532,'Orçamento Base'!$D$11:$G$2116,3,FALSE)))</f>
        <v>#N/A</v>
      </c>
      <c r="E1532" s="208" t="e">
        <f>VLOOKUP($C1532,'Orçamento Base'!$D$11:$S$1673,2,FALSE)</f>
        <v>#N/A</v>
      </c>
      <c r="F1532" s="211">
        <f>Dados!$C$7</f>
        <v>44652</v>
      </c>
      <c r="G1532" s="226" t="e">
        <f>VLOOKUP($C1532,'Orçamento Base'!$D$11:$S$1673,4,FALSE)</f>
        <v>#N/A</v>
      </c>
      <c r="H1532" s="377">
        <f>IFERROR(VLOOKUP($C1532,'Orçamento Base'!$D$11:$S$1673,6,FALSE),0)</f>
        <v>0</v>
      </c>
      <c r="I1532" s="208" t="e">
        <f>VLOOKUP($C1532,'Orçamento Base'!$D$11:$S$1673,5,FALSE)</f>
        <v>#N/A</v>
      </c>
      <c r="J1532" s="167" t="e">
        <f>IF(Comparativo!$E$6="Tabela Não Desonerada",VLOOKUP($C1532,'Orçamento Base'!$D$11:$S$1673,12,FALSE),VLOOKUP($C1532,#REF!,12,FALSE))</f>
        <v>#N/A</v>
      </c>
      <c r="K1532" s="167">
        <f>IFERROR(IF(Comparativo!$E$6="Tabela Não Desonerada",VLOOKUP($C1532,'Orçamento Base'!$D$11:$S$1673,16,FALSE),VLOOKUP($C1532,#REF!,16,FALSE)),0)</f>
        <v>0</v>
      </c>
      <c r="L1532" s="575" t="e">
        <f>IF(AND($D1532="COMPOSICAO_PROPRIA",'Orçamento Base'!$N1532="-"),"14,18%",IF(AND($D1532="MERCADO",'Orçamento Base'!$N1532="-"),"15,38%",IF(Comparativo!$E$6="Tabela Não Desonerada",VLOOKUP($C1532,'Orçamento Base'!$D$11:$S$1673,11,FALSE),VLOOKUP($C1532,#REF!,11,FALSE))))</f>
        <v>#N/A</v>
      </c>
      <c r="M1532" s="209">
        <f>IF(Comparativo!$E$6="Tabela Não Desonerada",Encargos!$F$44,Encargos!$D$44)</f>
        <v>1.1122000000000001</v>
      </c>
    </row>
    <row r="1533" spans="1:13">
      <c r="A1533" s="207">
        <f>'Identificação-TCE'!$A$13</f>
        <v>1</v>
      </c>
      <c r="B1533" s="168" t="e">
        <f>IF(AND(G1533&lt;&gt;"",H1533&gt;0,I1533&lt;&gt;"",J1533&lt;&gt;0,K1533&lt;&gt;0),COUNT($B$11:B1532)+1,"")</f>
        <v>#N/A</v>
      </c>
      <c r="C1533" s="207">
        <f>IF('Orçamento Base'!$M1532=0,0,'Orçamento Base'!$D1532)</f>
        <v>0</v>
      </c>
      <c r="D1533" s="212" t="e">
        <f>IF('Orçamento Base'!$F1532=Aux.!$G$11,"CONTRATACAO_PUBLICA",IF(VLOOKUP($C1533,'Orçamento Base'!$D$11:$G$2116,3,FALSE)="INDEXADO",VLOOKUP(VLOOKUP($C1532,'Orçamento Base'!$D$11:$G$2116,2,FALSE),'Index N_DESON.'!$A$9:$B$604,2),VLOOKUP($C1533,'Orçamento Base'!$D$11:$G$2116,3,FALSE)))</f>
        <v>#N/A</v>
      </c>
      <c r="E1533" s="208" t="e">
        <f>VLOOKUP($C1533,'Orçamento Base'!$D$11:$S$1673,2,FALSE)</f>
        <v>#N/A</v>
      </c>
      <c r="F1533" s="211">
        <f>Dados!$C$7</f>
        <v>44652</v>
      </c>
      <c r="G1533" s="226" t="e">
        <f>VLOOKUP($C1533,'Orçamento Base'!$D$11:$S$1673,4,FALSE)</f>
        <v>#N/A</v>
      </c>
      <c r="H1533" s="377">
        <f>IFERROR(VLOOKUP($C1533,'Orçamento Base'!$D$11:$S$1673,6,FALSE),0)</f>
        <v>0</v>
      </c>
      <c r="I1533" s="208" t="e">
        <f>VLOOKUP($C1533,'Orçamento Base'!$D$11:$S$1673,5,FALSE)</f>
        <v>#N/A</v>
      </c>
      <c r="J1533" s="167" t="e">
        <f>IF(Comparativo!$E$6="Tabela Não Desonerada",VLOOKUP($C1533,'Orçamento Base'!$D$11:$S$1673,12,FALSE),VLOOKUP($C1533,#REF!,12,FALSE))</f>
        <v>#N/A</v>
      </c>
      <c r="K1533" s="167">
        <f>IFERROR(IF(Comparativo!$E$6="Tabela Não Desonerada",VLOOKUP($C1533,'Orçamento Base'!$D$11:$S$1673,16,FALSE),VLOOKUP($C1533,#REF!,16,FALSE)),0)</f>
        <v>0</v>
      </c>
      <c r="L1533" s="575" t="e">
        <f>IF(AND($D1533="COMPOSICAO_PROPRIA",'Orçamento Base'!$N1533="-"),"14,18%",IF(AND($D1533="MERCADO",'Orçamento Base'!$N1533="-"),"15,38%",IF(Comparativo!$E$6="Tabela Não Desonerada",VLOOKUP($C1533,'Orçamento Base'!$D$11:$S$1673,11,FALSE),VLOOKUP($C1533,#REF!,11,FALSE))))</f>
        <v>#N/A</v>
      </c>
      <c r="M1533" s="209">
        <f>IF(Comparativo!$E$6="Tabela Não Desonerada",Encargos!$F$44,Encargos!$D$44)</f>
        <v>1.1122000000000001</v>
      </c>
    </row>
    <row r="1534" spans="1:13">
      <c r="A1534" s="207">
        <f>'Identificação-TCE'!$A$13</f>
        <v>1</v>
      </c>
      <c r="B1534" s="168" t="e">
        <f>IF(AND(G1534&lt;&gt;"",H1534&gt;0,I1534&lt;&gt;"",J1534&lt;&gt;0,K1534&lt;&gt;0),COUNT($B$11:B1533)+1,"")</f>
        <v>#N/A</v>
      </c>
      <c r="C1534" s="207">
        <f>IF('Orçamento Base'!$M1533=0,0,'Orçamento Base'!$D1533)</f>
        <v>0</v>
      </c>
      <c r="D1534" s="212" t="e">
        <f>IF('Orçamento Base'!$F1533=Aux.!$G$11,"CONTRATACAO_PUBLICA",IF(VLOOKUP($C1534,'Orçamento Base'!$D$11:$G$2116,3,FALSE)="INDEXADO",VLOOKUP(VLOOKUP($C1533,'Orçamento Base'!$D$11:$G$2116,2,FALSE),'Index N_DESON.'!$A$9:$B$604,2),VLOOKUP($C1534,'Orçamento Base'!$D$11:$G$2116,3,FALSE)))</f>
        <v>#N/A</v>
      </c>
      <c r="E1534" s="208" t="e">
        <f>VLOOKUP($C1534,'Orçamento Base'!$D$11:$S$1673,2,FALSE)</f>
        <v>#N/A</v>
      </c>
      <c r="F1534" s="211">
        <f>Dados!$C$7</f>
        <v>44652</v>
      </c>
      <c r="G1534" s="226" t="e">
        <f>VLOOKUP($C1534,'Orçamento Base'!$D$11:$S$1673,4,FALSE)</f>
        <v>#N/A</v>
      </c>
      <c r="H1534" s="377">
        <f>IFERROR(VLOOKUP($C1534,'Orçamento Base'!$D$11:$S$1673,6,FALSE),0)</f>
        <v>0</v>
      </c>
      <c r="I1534" s="208" t="e">
        <f>VLOOKUP($C1534,'Orçamento Base'!$D$11:$S$1673,5,FALSE)</f>
        <v>#N/A</v>
      </c>
      <c r="J1534" s="167" t="e">
        <f>IF(Comparativo!$E$6="Tabela Não Desonerada",VLOOKUP($C1534,'Orçamento Base'!$D$11:$S$1673,12,FALSE),VLOOKUP($C1534,#REF!,12,FALSE))</f>
        <v>#N/A</v>
      </c>
      <c r="K1534" s="167">
        <f>IFERROR(IF(Comparativo!$E$6="Tabela Não Desonerada",VLOOKUP($C1534,'Orçamento Base'!$D$11:$S$1673,16,FALSE),VLOOKUP($C1534,#REF!,16,FALSE)),0)</f>
        <v>0</v>
      </c>
      <c r="L1534" s="575" t="e">
        <f>IF(AND($D1534="COMPOSICAO_PROPRIA",'Orçamento Base'!$N1534="-"),"14,18%",IF(AND($D1534="MERCADO",'Orçamento Base'!$N1534="-"),"15,38%",IF(Comparativo!$E$6="Tabela Não Desonerada",VLOOKUP($C1534,'Orçamento Base'!$D$11:$S$1673,11,FALSE),VLOOKUP($C1534,#REF!,11,FALSE))))</f>
        <v>#N/A</v>
      </c>
      <c r="M1534" s="209">
        <f>IF(Comparativo!$E$6="Tabela Não Desonerada",Encargos!$F$44,Encargos!$D$44)</f>
        <v>1.1122000000000001</v>
      </c>
    </row>
    <row r="1535" spans="1:13">
      <c r="A1535" s="207">
        <f>'Identificação-TCE'!$A$13</f>
        <v>1</v>
      </c>
      <c r="B1535" s="168" t="e">
        <f>IF(AND(G1535&lt;&gt;"",H1535&gt;0,I1535&lt;&gt;"",J1535&lt;&gt;0,K1535&lt;&gt;0),COUNT($B$11:B1534)+1,"")</f>
        <v>#N/A</v>
      </c>
      <c r="C1535" s="207">
        <f>IF('Orçamento Base'!$M1534=0,0,'Orçamento Base'!$D1534)</f>
        <v>0</v>
      </c>
      <c r="D1535" s="212" t="e">
        <f>IF('Orçamento Base'!$F1534=Aux.!$G$11,"CONTRATACAO_PUBLICA",IF(VLOOKUP($C1535,'Orçamento Base'!$D$11:$G$2116,3,FALSE)="INDEXADO",VLOOKUP(VLOOKUP($C1534,'Orçamento Base'!$D$11:$G$2116,2,FALSE),'Index N_DESON.'!$A$9:$B$604,2),VLOOKUP($C1535,'Orçamento Base'!$D$11:$G$2116,3,FALSE)))</f>
        <v>#N/A</v>
      </c>
      <c r="E1535" s="208" t="e">
        <f>VLOOKUP($C1535,'Orçamento Base'!$D$11:$S$1673,2,FALSE)</f>
        <v>#N/A</v>
      </c>
      <c r="F1535" s="211">
        <f>Dados!$C$7</f>
        <v>44652</v>
      </c>
      <c r="G1535" s="226" t="e">
        <f>VLOOKUP($C1535,'Orçamento Base'!$D$11:$S$1673,4,FALSE)</f>
        <v>#N/A</v>
      </c>
      <c r="H1535" s="377">
        <f>IFERROR(VLOOKUP($C1535,'Orçamento Base'!$D$11:$S$1673,6,FALSE),0)</f>
        <v>0</v>
      </c>
      <c r="I1535" s="208" t="e">
        <f>VLOOKUP($C1535,'Orçamento Base'!$D$11:$S$1673,5,FALSE)</f>
        <v>#N/A</v>
      </c>
      <c r="J1535" s="167" t="e">
        <f>IF(Comparativo!$E$6="Tabela Não Desonerada",VLOOKUP($C1535,'Orçamento Base'!$D$11:$S$1673,12,FALSE),VLOOKUP($C1535,#REF!,12,FALSE))</f>
        <v>#N/A</v>
      </c>
      <c r="K1535" s="167">
        <f>IFERROR(IF(Comparativo!$E$6="Tabela Não Desonerada",VLOOKUP($C1535,'Orçamento Base'!$D$11:$S$1673,16,FALSE),VLOOKUP($C1535,#REF!,16,FALSE)),0)</f>
        <v>0</v>
      </c>
      <c r="L1535" s="575" t="e">
        <f>IF(AND($D1535="COMPOSICAO_PROPRIA",'Orçamento Base'!$N1535="-"),"14,18%",IF(AND($D1535="MERCADO",'Orçamento Base'!$N1535="-"),"15,38%",IF(Comparativo!$E$6="Tabela Não Desonerada",VLOOKUP($C1535,'Orçamento Base'!$D$11:$S$1673,11,FALSE),VLOOKUP($C1535,#REF!,11,FALSE))))</f>
        <v>#N/A</v>
      </c>
      <c r="M1535" s="209">
        <f>IF(Comparativo!$E$6="Tabela Não Desonerada",Encargos!$F$44,Encargos!$D$44)</f>
        <v>1.1122000000000001</v>
      </c>
    </row>
    <row r="1536" spans="1:13">
      <c r="A1536" s="207">
        <f>'Identificação-TCE'!$A$13</f>
        <v>1</v>
      </c>
      <c r="B1536" s="168" t="e">
        <f>IF(AND(G1536&lt;&gt;"",H1536&gt;0,I1536&lt;&gt;"",J1536&lt;&gt;0,K1536&lt;&gt;0),COUNT($B$11:B1535)+1,"")</f>
        <v>#N/A</v>
      </c>
      <c r="C1536" s="207">
        <f>IF('Orçamento Base'!$M1535=0,0,'Orçamento Base'!$D1535)</f>
        <v>0</v>
      </c>
      <c r="D1536" s="212" t="e">
        <f>IF('Orçamento Base'!$F1535=Aux.!$G$11,"CONTRATACAO_PUBLICA",IF(VLOOKUP($C1536,'Orçamento Base'!$D$11:$G$2116,3,FALSE)="INDEXADO",VLOOKUP(VLOOKUP($C1535,'Orçamento Base'!$D$11:$G$2116,2,FALSE),'Index N_DESON.'!$A$9:$B$604,2),VLOOKUP($C1536,'Orçamento Base'!$D$11:$G$2116,3,FALSE)))</f>
        <v>#N/A</v>
      </c>
      <c r="E1536" s="208" t="e">
        <f>VLOOKUP($C1536,'Orçamento Base'!$D$11:$S$1673,2,FALSE)</f>
        <v>#N/A</v>
      </c>
      <c r="F1536" s="211">
        <f>Dados!$C$7</f>
        <v>44652</v>
      </c>
      <c r="G1536" s="226" t="e">
        <f>VLOOKUP($C1536,'Orçamento Base'!$D$11:$S$1673,4,FALSE)</f>
        <v>#N/A</v>
      </c>
      <c r="H1536" s="377">
        <f>IFERROR(VLOOKUP($C1536,'Orçamento Base'!$D$11:$S$1673,6,FALSE),0)</f>
        <v>0</v>
      </c>
      <c r="I1536" s="208" t="e">
        <f>VLOOKUP($C1536,'Orçamento Base'!$D$11:$S$1673,5,FALSE)</f>
        <v>#N/A</v>
      </c>
      <c r="J1536" s="167" t="e">
        <f>IF(Comparativo!$E$6="Tabela Não Desonerada",VLOOKUP($C1536,'Orçamento Base'!$D$11:$S$1673,12,FALSE),VLOOKUP($C1536,#REF!,12,FALSE))</f>
        <v>#N/A</v>
      </c>
      <c r="K1536" s="167">
        <f>IFERROR(IF(Comparativo!$E$6="Tabela Não Desonerada",VLOOKUP($C1536,'Orçamento Base'!$D$11:$S$1673,16,FALSE),VLOOKUP($C1536,#REF!,16,FALSE)),0)</f>
        <v>0</v>
      </c>
      <c r="L1536" s="575" t="e">
        <f>IF(AND($D1536="COMPOSICAO_PROPRIA",'Orçamento Base'!$N1536="-"),"14,18%",IF(AND($D1536="MERCADO",'Orçamento Base'!$N1536="-"),"15,38%",IF(Comparativo!$E$6="Tabela Não Desonerada",VLOOKUP($C1536,'Orçamento Base'!$D$11:$S$1673,11,FALSE),VLOOKUP($C1536,#REF!,11,FALSE))))</f>
        <v>#N/A</v>
      </c>
      <c r="M1536" s="209">
        <f>IF(Comparativo!$E$6="Tabela Não Desonerada",Encargos!$F$44,Encargos!$D$44)</f>
        <v>1.1122000000000001</v>
      </c>
    </row>
    <row r="1537" spans="1:13">
      <c r="A1537" s="207">
        <f>'Identificação-TCE'!$A$13</f>
        <v>1</v>
      </c>
      <c r="B1537" s="168" t="e">
        <f>IF(AND(G1537&lt;&gt;"",H1537&gt;0,I1537&lt;&gt;"",J1537&lt;&gt;0,K1537&lt;&gt;0),COUNT($B$11:B1536)+1,"")</f>
        <v>#N/A</v>
      </c>
      <c r="C1537" s="207">
        <f>IF('Orçamento Base'!$M1536=0,0,'Orçamento Base'!$D1536)</f>
        <v>0</v>
      </c>
      <c r="D1537" s="212" t="e">
        <f>IF('Orçamento Base'!$F1536=Aux.!$G$11,"CONTRATACAO_PUBLICA",IF(VLOOKUP($C1537,'Orçamento Base'!$D$11:$G$2116,3,FALSE)="INDEXADO",VLOOKUP(VLOOKUP($C1536,'Orçamento Base'!$D$11:$G$2116,2,FALSE),'Index N_DESON.'!$A$9:$B$604,2),VLOOKUP($C1537,'Orçamento Base'!$D$11:$G$2116,3,FALSE)))</f>
        <v>#N/A</v>
      </c>
      <c r="E1537" s="208" t="e">
        <f>VLOOKUP($C1537,'Orçamento Base'!$D$11:$S$1673,2,FALSE)</f>
        <v>#N/A</v>
      </c>
      <c r="F1537" s="211">
        <f>Dados!$C$7</f>
        <v>44652</v>
      </c>
      <c r="G1537" s="226" t="e">
        <f>VLOOKUP($C1537,'Orçamento Base'!$D$11:$S$1673,4,FALSE)</f>
        <v>#N/A</v>
      </c>
      <c r="H1537" s="377">
        <f>IFERROR(VLOOKUP($C1537,'Orçamento Base'!$D$11:$S$1673,6,FALSE),0)</f>
        <v>0</v>
      </c>
      <c r="I1537" s="208" t="e">
        <f>VLOOKUP($C1537,'Orçamento Base'!$D$11:$S$1673,5,FALSE)</f>
        <v>#N/A</v>
      </c>
      <c r="J1537" s="167" t="e">
        <f>IF(Comparativo!$E$6="Tabela Não Desonerada",VLOOKUP($C1537,'Orçamento Base'!$D$11:$S$1673,12,FALSE),VLOOKUP($C1537,#REF!,12,FALSE))</f>
        <v>#N/A</v>
      </c>
      <c r="K1537" s="167">
        <f>IFERROR(IF(Comparativo!$E$6="Tabela Não Desonerada",VLOOKUP($C1537,'Orçamento Base'!$D$11:$S$1673,16,FALSE),VLOOKUP($C1537,#REF!,16,FALSE)),0)</f>
        <v>0</v>
      </c>
      <c r="L1537" s="575" t="e">
        <f>IF(AND($D1537="COMPOSICAO_PROPRIA",'Orçamento Base'!$N1537="-"),"14,18%",IF(AND($D1537="MERCADO",'Orçamento Base'!$N1537="-"),"15,38%",IF(Comparativo!$E$6="Tabela Não Desonerada",VLOOKUP($C1537,'Orçamento Base'!$D$11:$S$1673,11,FALSE),VLOOKUP($C1537,#REF!,11,FALSE))))</f>
        <v>#N/A</v>
      </c>
      <c r="M1537" s="209">
        <f>IF(Comparativo!$E$6="Tabela Não Desonerada",Encargos!$F$44,Encargos!$D$44)</f>
        <v>1.1122000000000001</v>
      </c>
    </row>
    <row r="1538" spans="1:13">
      <c r="A1538" s="207">
        <f>'Identificação-TCE'!$A$13</f>
        <v>1</v>
      </c>
      <c r="B1538" s="168" t="e">
        <f>IF(AND(G1538&lt;&gt;"",H1538&gt;0,I1538&lt;&gt;"",J1538&lt;&gt;0,K1538&lt;&gt;0),COUNT($B$11:B1537)+1,"")</f>
        <v>#N/A</v>
      </c>
      <c r="C1538" s="207">
        <f>IF('Orçamento Base'!$M1537=0,0,'Orçamento Base'!$D1537)</f>
        <v>0</v>
      </c>
      <c r="D1538" s="212" t="e">
        <f>IF('Orçamento Base'!$F1537=Aux.!$G$11,"CONTRATACAO_PUBLICA",IF(VLOOKUP($C1538,'Orçamento Base'!$D$11:$G$2116,3,FALSE)="INDEXADO",VLOOKUP(VLOOKUP($C1537,'Orçamento Base'!$D$11:$G$2116,2,FALSE),'Index N_DESON.'!$A$9:$B$604,2),VLOOKUP($C1538,'Orçamento Base'!$D$11:$G$2116,3,FALSE)))</f>
        <v>#N/A</v>
      </c>
      <c r="E1538" s="208" t="e">
        <f>VLOOKUP($C1538,'Orçamento Base'!$D$11:$S$1673,2,FALSE)</f>
        <v>#N/A</v>
      </c>
      <c r="F1538" s="211">
        <f>Dados!$C$7</f>
        <v>44652</v>
      </c>
      <c r="G1538" s="226" t="e">
        <f>VLOOKUP($C1538,'Orçamento Base'!$D$11:$S$1673,4,FALSE)</f>
        <v>#N/A</v>
      </c>
      <c r="H1538" s="377">
        <f>IFERROR(VLOOKUP($C1538,'Orçamento Base'!$D$11:$S$1673,6,FALSE),0)</f>
        <v>0</v>
      </c>
      <c r="I1538" s="208" t="e">
        <f>VLOOKUP($C1538,'Orçamento Base'!$D$11:$S$1673,5,FALSE)</f>
        <v>#N/A</v>
      </c>
      <c r="J1538" s="167" t="e">
        <f>IF(Comparativo!$E$6="Tabela Não Desonerada",VLOOKUP($C1538,'Orçamento Base'!$D$11:$S$1673,12,FALSE),VLOOKUP($C1538,#REF!,12,FALSE))</f>
        <v>#N/A</v>
      </c>
      <c r="K1538" s="167">
        <f>IFERROR(IF(Comparativo!$E$6="Tabela Não Desonerada",VLOOKUP($C1538,'Orçamento Base'!$D$11:$S$1673,16,FALSE),VLOOKUP($C1538,#REF!,16,FALSE)),0)</f>
        <v>0</v>
      </c>
      <c r="L1538" s="575" t="e">
        <f>IF(AND($D1538="COMPOSICAO_PROPRIA",'Orçamento Base'!$N1538="-"),"14,18%",IF(AND($D1538="MERCADO",'Orçamento Base'!$N1538="-"),"15,38%",IF(Comparativo!$E$6="Tabela Não Desonerada",VLOOKUP($C1538,'Orçamento Base'!$D$11:$S$1673,11,FALSE),VLOOKUP($C1538,#REF!,11,FALSE))))</f>
        <v>#N/A</v>
      </c>
      <c r="M1538" s="209">
        <f>IF(Comparativo!$E$6="Tabela Não Desonerada",Encargos!$F$44,Encargos!$D$44)</f>
        <v>1.1122000000000001</v>
      </c>
    </row>
    <row r="1539" spans="1:13">
      <c r="A1539" s="207">
        <f>'Identificação-TCE'!$A$13</f>
        <v>1</v>
      </c>
      <c r="B1539" s="168" t="e">
        <f>IF(AND(G1539&lt;&gt;"",H1539&gt;0,I1539&lt;&gt;"",J1539&lt;&gt;0,K1539&lt;&gt;0),COUNT($B$11:B1538)+1,"")</f>
        <v>#N/A</v>
      </c>
      <c r="C1539" s="207">
        <f>IF('Orçamento Base'!$M1538=0,0,'Orçamento Base'!$D1538)</f>
        <v>0</v>
      </c>
      <c r="D1539" s="212" t="e">
        <f>IF('Orçamento Base'!$F1538=Aux.!$G$11,"CONTRATACAO_PUBLICA",IF(VLOOKUP($C1539,'Orçamento Base'!$D$11:$G$2116,3,FALSE)="INDEXADO",VLOOKUP(VLOOKUP($C1538,'Orçamento Base'!$D$11:$G$2116,2,FALSE),'Index N_DESON.'!$A$9:$B$604,2),VLOOKUP($C1539,'Orçamento Base'!$D$11:$G$2116,3,FALSE)))</f>
        <v>#N/A</v>
      </c>
      <c r="E1539" s="208" t="e">
        <f>VLOOKUP($C1539,'Orçamento Base'!$D$11:$S$1673,2,FALSE)</f>
        <v>#N/A</v>
      </c>
      <c r="F1539" s="211">
        <f>Dados!$C$7</f>
        <v>44652</v>
      </c>
      <c r="G1539" s="226" t="e">
        <f>VLOOKUP($C1539,'Orçamento Base'!$D$11:$S$1673,4,FALSE)</f>
        <v>#N/A</v>
      </c>
      <c r="H1539" s="377">
        <f>IFERROR(VLOOKUP($C1539,'Orçamento Base'!$D$11:$S$1673,6,FALSE),0)</f>
        <v>0</v>
      </c>
      <c r="I1539" s="208" t="e">
        <f>VLOOKUP($C1539,'Orçamento Base'!$D$11:$S$1673,5,FALSE)</f>
        <v>#N/A</v>
      </c>
      <c r="J1539" s="167" t="e">
        <f>IF(Comparativo!$E$6="Tabela Não Desonerada",VLOOKUP($C1539,'Orçamento Base'!$D$11:$S$1673,12,FALSE),VLOOKUP($C1539,#REF!,12,FALSE))</f>
        <v>#N/A</v>
      </c>
      <c r="K1539" s="167">
        <f>IFERROR(IF(Comparativo!$E$6="Tabela Não Desonerada",VLOOKUP($C1539,'Orçamento Base'!$D$11:$S$1673,16,FALSE),VLOOKUP($C1539,#REF!,16,FALSE)),0)</f>
        <v>0</v>
      </c>
      <c r="L1539" s="575" t="e">
        <f>IF(AND($D1539="COMPOSICAO_PROPRIA",'Orçamento Base'!$N1539="-"),"14,18%",IF(AND($D1539="MERCADO",'Orçamento Base'!$N1539="-"),"15,38%",IF(Comparativo!$E$6="Tabela Não Desonerada",VLOOKUP($C1539,'Orçamento Base'!$D$11:$S$1673,11,FALSE),VLOOKUP($C1539,#REF!,11,FALSE))))</f>
        <v>#N/A</v>
      </c>
      <c r="M1539" s="209">
        <f>IF(Comparativo!$E$6="Tabela Não Desonerada",Encargos!$F$44,Encargos!$D$44)</f>
        <v>1.1122000000000001</v>
      </c>
    </row>
    <row r="1540" spans="1:13">
      <c r="A1540" s="207">
        <f>'Identificação-TCE'!$A$13</f>
        <v>1</v>
      </c>
      <c r="B1540" s="168" t="e">
        <f>IF(AND(G1540&lt;&gt;"",H1540&gt;0,I1540&lt;&gt;"",J1540&lt;&gt;0,K1540&lt;&gt;0),COUNT($B$11:B1539)+1,"")</f>
        <v>#N/A</v>
      </c>
      <c r="C1540" s="207">
        <f>IF('Orçamento Base'!$M1539=0,0,'Orçamento Base'!$D1539)</f>
        <v>0</v>
      </c>
      <c r="D1540" s="212" t="e">
        <f>IF('Orçamento Base'!$F1539=Aux.!$G$11,"CONTRATACAO_PUBLICA",IF(VLOOKUP($C1540,'Orçamento Base'!$D$11:$G$2116,3,FALSE)="INDEXADO",VLOOKUP(VLOOKUP($C1539,'Orçamento Base'!$D$11:$G$2116,2,FALSE),'Index N_DESON.'!$A$9:$B$604,2),VLOOKUP($C1540,'Orçamento Base'!$D$11:$G$2116,3,FALSE)))</f>
        <v>#N/A</v>
      </c>
      <c r="E1540" s="208" t="e">
        <f>VLOOKUP($C1540,'Orçamento Base'!$D$11:$S$1673,2,FALSE)</f>
        <v>#N/A</v>
      </c>
      <c r="F1540" s="211">
        <f>Dados!$C$7</f>
        <v>44652</v>
      </c>
      <c r="G1540" s="226" t="e">
        <f>VLOOKUP($C1540,'Orçamento Base'!$D$11:$S$1673,4,FALSE)</f>
        <v>#N/A</v>
      </c>
      <c r="H1540" s="377">
        <f>IFERROR(VLOOKUP($C1540,'Orçamento Base'!$D$11:$S$1673,6,FALSE),0)</f>
        <v>0</v>
      </c>
      <c r="I1540" s="208" t="e">
        <f>VLOOKUP($C1540,'Orçamento Base'!$D$11:$S$1673,5,FALSE)</f>
        <v>#N/A</v>
      </c>
      <c r="J1540" s="167" t="e">
        <f>IF(Comparativo!$E$6="Tabela Não Desonerada",VLOOKUP($C1540,'Orçamento Base'!$D$11:$S$1673,12,FALSE),VLOOKUP($C1540,#REF!,12,FALSE))</f>
        <v>#N/A</v>
      </c>
      <c r="K1540" s="167">
        <f>IFERROR(IF(Comparativo!$E$6="Tabela Não Desonerada",VLOOKUP($C1540,'Orçamento Base'!$D$11:$S$1673,16,FALSE),VLOOKUP($C1540,#REF!,16,FALSE)),0)</f>
        <v>0</v>
      </c>
      <c r="L1540" s="575" t="e">
        <f>IF(AND($D1540="COMPOSICAO_PROPRIA",'Orçamento Base'!$N1540="-"),"14,18%",IF(AND($D1540="MERCADO",'Orçamento Base'!$N1540="-"),"15,38%",IF(Comparativo!$E$6="Tabela Não Desonerada",VLOOKUP($C1540,'Orçamento Base'!$D$11:$S$1673,11,FALSE),VLOOKUP($C1540,#REF!,11,FALSE))))</f>
        <v>#N/A</v>
      </c>
      <c r="M1540" s="209">
        <f>IF(Comparativo!$E$6="Tabela Não Desonerada",Encargos!$F$44,Encargos!$D$44)</f>
        <v>1.1122000000000001</v>
      </c>
    </row>
    <row r="1541" spans="1:13">
      <c r="A1541" s="207">
        <f>'Identificação-TCE'!$A$13</f>
        <v>1</v>
      </c>
      <c r="B1541" s="168" t="e">
        <f>IF(AND(G1541&lt;&gt;"",H1541&gt;0,I1541&lt;&gt;"",J1541&lt;&gt;0,K1541&lt;&gt;0),COUNT($B$11:B1540)+1,"")</f>
        <v>#N/A</v>
      </c>
      <c r="C1541" s="207">
        <f>IF('Orçamento Base'!$M1540=0,0,'Orçamento Base'!$D1540)</f>
        <v>0</v>
      </c>
      <c r="D1541" s="212" t="e">
        <f>IF('Orçamento Base'!$F1540=Aux.!$G$11,"CONTRATACAO_PUBLICA",IF(VLOOKUP($C1541,'Orçamento Base'!$D$11:$G$2116,3,FALSE)="INDEXADO",VLOOKUP(VLOOKUP($C1540,'Orçamento Base'!$D$11:$G$2116,2,FALSE),'Index N_DESON.'!$A$9:$B$604,2),VLOOKUP($C1541,'Orçamento Base'!$D$11:$G$2116,3,FALSE)))</f>
        <v>#N/A</v>
      </c>
      <c r="E1541" s="208" t="e">
        <f>VLOOKUP($C1541,'Orçamento Base'!$D$11:$S$1673,2,FALSE)</f>
        <v>#N/A</v>
      </c>
      <c r="F1541" s="211">
        <f>Dados!$C$7</f>
        <v>44652</v>
      </c>
      <c r="G1541" s="226" t="e">
        <f>VLOOKUP($C1541,'Orçamento Base'!$D$11:$S$1673,4,FALSE)</f>
        <v>#N/A</v>
      </c>
      <c r="H1541" s="377">
        <f>IFERROR(VLOOKUP($C1541,'Orçamento Base'!$D$11:$S$1673,6,FALSE),0)</f>
        <v>0</v>
      </c>
      <c r="I1541" s="208" t="e">
        <f>VLOOKUP($C1541,'Orçamento Base'!$D$11:$S$1673,5,FALSE)</f>
        <v>#N/A</v>
      </c>
      <c r="J1541" s="167" t="e">
        <f>IF(Comparativo!$E$6="Tabela Não Desonerada",VLOOKUP($C1541,'Orçamento Base'!$D$11:$S$1673,12,FALSE),VLOOKUP($C1541,#REF!,12,FALSE))</f>
        <v>#N/A</v>
      </c>
      <c r="K1541" s="167">
        <f>IFERROR(IF(Comparativo!$E$6="Tabela Não Desonerada",VLOOKUP($C1541,'Orçamento Base'!$D$11:$S$1673,16,FALSE),VLOOKUP($C1541,#REF!,16,FALSE)),0)</f>
        <v>0</v>
      </c>
      <c r="L1541" s="575" t="e">
        <f>IF(AND($D1541="COMPOSICAO_PROPRIA",'Orçamento Base'!$N1541="-"),"14,18%",IF(AND($D1541="MERCADO",'Orçamento Base'!$N1541="-"),"15,38%",IF(Comparativo!$E$6="Tabela Não Desonerada",VLOOKUP($C1541,'Orçamento Base'!$D$11:$S$1673,11,FALSE),VLOOKUP($C1541,#REF!,11,FALSE))))</f>
        <v>#N/A</v>
      </c>
      <c r="M1541" s="209">
        <f>IF(Comparativo!$E$6="Tabela Não Desonerada",Encargos!$F$44,Encargos!$D$44)</f>
        <v>1.1122000000000001</v>
      </c>
    </row>
    <row r="1542" spans="1:13">
      <c r="A1542" s="207">
        <f>'Identificação-TCE'!$A$13</f>
        <v>1</v>
      </c>
      <c r="B1542" s="168" t="e">
        <f>IF(AND(G1542&lt;&gt;"",H1542&gt;0,I1542&lt;&gt;"",J1542&lt;&gt;0,K1542&lt;&gt;0),COUNT($B$11:B1541)+1,"")</f>
        <v>#N/A</v>
      </c>
      <c r="C1542" s="207">
        <f>IF('Orçamento Base'!$M1541=0,0,'Orçamento Base'!$D1541)</f>
        <v>0</v>
      </c>
      <c r="D1542" s="212" t="e">
        <f>IF('Orçamento Base'!$F1541=Aux.!$G$11,"CONTRATACAO_PUBLICA",IF(VLOOKUP($C1542,'Orçamento Base'!$D$11:$G$2116,3,FALSE)="INDEXADO",VLOOKUP(VLOOKUP($C1541,'Orçamento Base'!$D$11:$G$2116,2,FALSE),'Index N_DESON.'!$A$9:$B$604,2),VLOOKUP($C1542,'Orçamento Base'!$D$11:$G$2116,3,FALSE)))</f>
        <v>#N/A</v>
      </c>
      <c r="E1542" s="208" t="e">
        <f>VLOOKUP($C1542,'Orçamento Base'!$D$11:$S$1673,2,FALSE)</f>
        <v>#N/A</v>
      </c>
      <c r="F1542" s="211">
        <f>Dados!$C$7</f>
        <v>44652</v>
      </c>
      <c r="G1542" s="226" t="e">
        <f>VLOOKUP($C1542,'Orçamento Base'!$D$11:$S$1673,4,FALSE)</f>
        <v>#N/A</v>
      </c>
      <c r="H1542" s="377">
        <f>IFERROR(VLOOKUP($C1542,'Orçamento Base'!$D$11:$S$1673,6,FALSE),0)</f>
        <v>0</v>
      </c>
      <c r="I1542" s="208" t="e">
        <f>VLOOKUP($C1542,'Orçamento Base'!$D$11:$S$1673,5,FALSE)</f>
        <v>#N/A</v>
      </c>
      <c r="J1542" s="167" t="e">
        <f>IF(Comparativo!$E$6="Tabela Não Desonerada",VLOOKUP($C1542,'Orçamento Base'!$D$11:$S$1673,12,FALSE),VLOOKUP($C1542,#REF!,12,FALSE))</f>
        <v>#N/A</v>
      </c>
      <c r="K1542" s="167">
        <f>IFERROR(IF(Comparativo!$E$6="Tabela Não Desonerada",VLOOKUP($C1542,'Orçamento Base'!$D$11:$S$1673,16,FALSE),VLOOKUP($C1542,#REF!,16,FALSE)),0)</f>
        <v>0</v>
      </c>
      <c r="L1542" s="575" t="e">
        <f>IF(AND($D1542="COMPOSICAO_PROPRIA",'Orçamento Base'!$N1542="-"),"14,18%",IF(AND($D1542="MERCADO",'Orçamento Base'!$N1542="-"),"15,38%",IF(Comparativo!$E$6="Tabela Não Desonerada",VLOOKUP($C1542,'Orçamento Base'!$D$11:$S$1673,11,FALSE),VLOOKUP($C1542,#REF!,11,FALSE))))</f>
        <v>#N/A</v>
      </c>
      <c r="M1542" s="209">
        <f>IF(Comparativo!$E$6="Tabela Não Desonerada",Encargos!$F$44,Encargos!$D$44)</f>
        <v>1.1122000000000001</v>
      </c>
    </row>
    <row r="1543" spans="1:13">
      <c r="A1543" s="207">
        <f>'Identificação-TCE'!$A$13</f>
        <v>1</v>
      </c>
      <c r="B1543" s="168" t="e">
        <f>IF(AND(G1543&lt;&gt;"",H1543&gt;0,I1543&lt;&gt;"",J1543&lt;&gt;0,K1543&lt;&gt;0),COUNT($B$11:B1542)+1,"")</f>
        <v>#N/A</v>
      </c>
      <c r="C1543" s="207">
        <f>IF('Orçamento Base'!$M1542=0,0,'Orçamento Base'!$D1542)</f>
        <v>0</v>
      </c>
      <c r="D1543" s="212" t="e">
        <f>IF('Orçamento Base'!$F1542=Aux.!$G$11,"CONTRATACAO_PUBLICA",IF(VLOOKUP($C1543,'Orçamento Base'!$D$11:$G$2116,3,FALSE)="INDEXADO",VLOOKUP(VLOOKUP($C1542,'Orçamento Base'!$D$11:$G$2116,2,FALSE),'Index N_DESON.'!$A$9:$B$604,2),VLOOKUP($C1543,'Orçamento Base'!$D$11:$G$2116,3,FALSE)))</f>
        <v>#N/A</v>
      </c>
      <c r="E1543" s="208" t="e">
        <f>VLOOKUP($C1543,'Orçamento Base'!$D$11:$S$1673,2,FALSE)</f>
        <v>#N/A</v>
      </c>
      <c r="F1543" s="211">
        <f>Dados!$C$7</f>
        <v>44652</v>
      </c>
      <c r="G1543" s="226" t="e">
        <f>VLOOKUP($C1543,'Orçamento Base'!$D$11:$S$1673,4,FALSE)</f>
        <v>#N/A</v>
      </c>
      <c r="H1543" s="377">
        <f>IFERROR(VLOOKUP($C1543,'Orçamento Base'!$D$11:$S$1673,6,FALSE),0)</f>
        <v>0</v>
      </c>
      <c r="I1543" s="208" t="e">
        <f>VLOOKUP($C1543,'Orçamento Base'!$D$11:$S$1673,5,FALSE)</f>
        <v>#N/A</v>
      </c>
      <c r="J1543" s="167" t="e">
        <f>IF(Comparativo!$E$6="Tabela Não Desonerada",VLOOKUP($C1543,'Orçamento Base'!$D$11:$S$1673,12,FALSE),VLOOKUP($C1543,#REF!,12,FALSE))</f>
        <v>#N/A</v>
      </c>
      <c r="K1543" s="167">
        <f>IFERROR(IF(Comparativo!$E$6="Tabela Não Desonerada",VLOOKUP($C1543,'Orçamento Base'!$D$11:$S$1673,16,FALSE),VLOOKUP($C1543,#REF!,16,FALSE)),0)</f>
        <v>0</v>
      </c>
      <c r="L1543" s="575" t="e">
        <f>IF(AND($D1543="COMPOSICAO_PROPRIA",'Orçamento Base'!$N1543="-"),"14,18%",IF(AND($D1543="MERCADO",'Orçamento Base'!$N1543="-"),"15,38%",IF(Comparativo!$E$6="Tabela Não Desonerada",VLOOKUP($C1543,'Orçamento Base'!$D$11:$S$1673,11,FALSE),VLOOKUP($C1543,#REF!,11,FALSE))))</f>
        <v>#N/A</v>
      </c>
      <c r="M1543" s="209">
        <f>IF(Comparativo!$E$6="Tabela Não Desonerada",Encargos!$F$44,Encargos!$D$44)</f>
        <v>1.1122000000000001</v>
      </c>
    </row>
    <row r="1544" spans="1:13">
      <c r="A1544" s="207">
        <f>'Identificação-TCE'!$A$13</f>
        <v>1</v>
      </c>
      <c r="B1544" s="168" t="e">
        <f>IF(AND(G1544&lt;&gt;"",H1544&gt;0,I1544&lt;&gt;"",J1544&lt;&gt;0,K1544&lt;&gt;0),COUNT($B$11:B1543)+1,"")</f>
        <v>#N/A</v>
      </c>
      <c r="C1544" s="207">
        <f>IF('Orçamento Base'!$M1543=0,0,'Orçamento Base'!$D1543)</f>
        <v>0</v>
      </c>
      <c r="D1544" s="212" t="e">
        <f>IF('Orçamento Base'!$F1543=Aux.!$G$11,"CONTRATACAO_PUBLICA",IF(VLOOKUP($C1544,'Orçamento Base'!$D$11:$G$2116,3,FALSE)="INDEXADO",VLOOKUP(VLOOKUP($C1543,'Orçamento Base'!$D$11:$G$2116,2,FALSE),'Index N_DESON.'!$A$9:$B$604,2),VLOOKUP($C1544,'Orçamento Base'!$D$11:$G$2116,3,FALSE)))</f>
        <v>#N/A</v>
      </c>
      <c r="E1544" s="208" t="e">
        <f>VLOOKUP($C1544,'Orçamento Base'!$D$11:$S$1673,2,FALSE)</f>
        <v>#N/A</v>
      </c>
      <c r="F1544" s="211">
        <f>Dados!$C$7</f>
        <v>44652</v>
      </c>
      <c r="G1544" s="226" t="e">
        <f>VLOOKUP($C1544,'Orçamento Base'!$D$11:$S$1673,4,FALSE)</f>
        <v>#N/A</v>
      </c>
      <c r="H1544" s="377">
        <f>IFERROR(VLOOKUP($C1544,'Orçamento Base'!$D$11:$S$1673,6,FALSE),0)</f>
        <v>0</v>
      </c>
      <c r="I1544" s="208" t="e">
        <f>VLOOKUP($C1544,'Orçamento Base'!$D$11:$S$1673,5,FALSE)</f>
        <v>#N/A</v>
      </c>
      <c r="J1544" s="167" t="e">
        <f>IF(Comparativo!$E$6="Tabela Não Desonerada",VLOOKUP($C1544,'Orçamento Base'!$D$11:$S$1673,12,FALSE),VLOOKUP($C1544,#REF!,12,FALSE))</f>
        <v>#N/A</v>
      </c>
      <c r="K1544" s="167">
        <f>IFERROR(IF(Comparativo!$E$6="Tabela Não Desonerada",VLOOKUP($C1544,'Orçamento Base'!$D$11:$S$1673,16,FALSE),VLOOKUP($C1544,#REF!,16,FALSE)),0)</f>
        <v>0</v>
      </c>
      <c r="L1544" s="575" t="e">
        <f>IF(AND($D1544="COMPOSICAO_PROPRIA",'Orçamento Base'!$N1544="-"),"14,18%",IF(AND($D1544="MERCADO",'Orçamento Base'!$N1544="-"),"15,38%",IF(Comparativo!$E$6="Tabela Não Desonerada",VLOOKUP($C1544,'Orçamento Base'!$D$11:$S$1673,11,FALSE),VLOOKUP($C1544,#REF!,11,FALSE))))</f>
        <v>#N/A</v>
      </c>
      <c r="M1544" s="209">
        <f>IF(Comparativo!$E$6="Tabela Não Desonerada",Encargos!$F$44,Encargos!$D$44)</f>
        <v>1.1122000000000001</v>
      </c>
    </row>
    <row r="1545" spans="1:13">
      <c r="A1545" s="207">
        <f>'Identificação-TCE'!$A$13</f>
        <v>1</v>
      </c>
      <c r="B1545" s="168" t="e">
        <f>IF(AND(G1545&lt;&gt;"",H1545&gt;0,I1545&lt;&gt;"",J1545&lt;&gt;0,K1545&lt;&gt;0),COUNT($B$11:B1544)+1,"")</f>
        <v>#N/A</v>
      </c>
      <c r="C1545" s="207">
        <f>IF('Orçamento Base'!$M1544=0,0,'Orçamento Base'!$D1544)</f>
        <v>0</v>
      </c>
      <c r="D1545" s="212" t="e">
        <f>IF('Orçamento Base'!$F1544=Aux.!$G$11,"CONTRATACAO_PUBLICA",IF(VLOOKUP($C1545,'Orçamento Base'!$D$11:$G$2116,3,FALSE)="INDEXADO",VLOOKUP(VLOOKUP($C1544,'Orçamento Base'!$D$11:$G$2116,2,FALSE),'Index N_DESON.'!$A$9:$B$604,2),VLOOKUP($C1545,'Orçamento Base'!$D$11:$G$2116,3,FALSE)))</f>
        <v>#N/A</v>
      </c>
      <c r="E1545" s="208" t="e">
        <f>VLOOKUP($C1545,'Orçamento Base'!$D$11:$S$1673,2,FALSE)</f>
        <v>#N/A</v>
      </c>
      <c r="F1545" s="211">
        <f>Dados!$C$7</f>
        <v>44652</v>
      </c>
      <c r="G1545" s="226" t="e">
        <f>VLOOKUP($C1545,'Orçamento Base'!$D$11:$S$1673,4,FALSE)</f>
        <v>#N/A</v>
      </c>
      <c r="H1545" s="377">
        <f>IFERROR(VLOOKUP($C1545,'Orçamento Base'!$D$11:$S$1673,6,FALSE),0)</f>
        <v>0</v>
      </c>
      <c r="I1545" s="208" t="e">
        <f>VLOOKUP($C1545,'Orçamento Base'!$D$11:$S$1673,5,FALSE)</f>
        <v>#N/A</v>
      </c>
      <c r="J1545" s="167" t="e">
        <f>IF(Comparativo!$E$6="Tabela Não Desonerada",VLOOKUP($C1545,'Orçamento Base'!$D$11:$S$1673,12,FALSE),VLOOKUP($C1545,#REF!,12,FALSE))</f>
        <v>#N/A</v>
      </c>
      <c r="K1545" s="167">
        <f>IFERROR(IF(Comparativo!$E$6="Tabela Não Desonerada",VLOOKUP($C1545,'Orçamento Base'!$D$11:$S$1673,16,FALSE),VLOOKUP($C1545,#REF!,16,FALSE)),0)</f>
        <v>0</v>
      </c>
      <c r="L1545" s="575" t="e">
        <f>IF(AND($D1545="COMPOSICAO_PROPRIA",'Orçamento Base'!$N1545="-"),"14,18%",IF(AND($D1545="MERCADO",'Orçamento Base'!$N1545="-"),"15,38%",IF(Comparativo!$E$6="Tabela Não Desonerada",VLOOKUP($C1545,'Orçamento Base'!$D$11:$S$1673,11,FALSE),VLOOKUP($C1545,#REF!,11,FALSE))))</f>
        <v>#N/A</v>
      </c>
      <c r="M1545" s="209">
        <f>IF(Comparativo!$E$6="Tabela Não Desonerada",Encargos!$F$44,Encargos!$D$44)</f>
        <v>1.1122000000000001</v>
      </c>
    </row>
    <row r="1546" spans="1:13">
      <c r="A1546" s="207">
        <f>'Identificação-TCE'!$A$13</f>
        <v>1</v>
      </c>
      <c r="B1546" s="168" t="e">
        <f>IF(AND(G1546&lt;&gt;"",H1546&gt;0,I1546&lt;&gt;"",J1546&lt;&gt;0,K1546&lt;&gt;0),COUNT($B$11:B1545)+1,"")</f>
        <v>#N/A</v>
      </c>
      <c r="C1546" s="207">
        <f>IF('Orçamento Base'!$M1545=0,0,'Orçamento Base'!$D1545)</f>
        <v>0</v>
      </c>
      <c r="D1546" s="212" t="e">
        <f>IF('Orçamento Base'!$F1545=Aux.!$G$11,"CONTRATACAO_PUBLICA",IF(VLOOKUP($C1546,'Orçamento Base'!$D$11:$G$2116,3,FALSE)="INDEXADO",VLOOKUP(VLOOKUP($C1545,'Orçamento Base'!$D$11:$G$2116,2,FALSE),'Index N_DESON.'!$A$9:$B$604,2),VLOOKUP($C1546,'Orçamento Base'!$D$11:$G$2116,3,FALSE)))</f>
        <v>#N/A</v>
      </c>
      <c r="E1546" s="208" t="e">
        <f>VLOOKUP($C1546,'Orçamento Base'!$D$11:$S$1673,2,FALSE)</f>
        <v>#N/A</v>
      </c>
      <c r="F1546" s="211">
        <f>Dados!$C$7</f>
        <v>44652</v>
      </c>
      <c r="G1546" s="226" t="e">
        <f>VLOOKUP($C1546,'Orçamento Base'!$D$11:$S$1673,4,FALSE)</f>
        <v>#N/A</v>
      </c>
      <c r="H1546" s="377">
        <f>IFERROR(VLOOKUP($C1546,'Orçamento Base'!$D$11:$S$1673,6,FALSE),0)</f>
        <v>0</v>
      </c>
      <c r="I1546" s="208" t="e">
        <f>VLOOKUP($C1546,'Orçamento Base'!$D$11:$S$1673,5,FALSE)</f>
        <v>#N/A</v>
      </c>
      <c r="J1546" s="167" t="e">
        <f>IF(Comparativo!$E$6="Tabela Não Desonerada",VLOOKUP($C1546,'Orçamento Base'!$D$11:$S$1673,12,FALSE),VLOOKUP($C1546,#REF!,12,FALSE))</f>
        <v>#N/A</v>
      </c>
      <c r="K1546" s="167">
        <f>IFERROR(IF(Comparativo!$E$6="Tabela Não Desonerada",VLOOKUP($C1546,'Orçamento Base'!$D$11:$S$1673,16,FALSE),VLOOKUP($C1546,#REF!,16,FALSE)),0)</f>
        <v>0</v>
      </c>
      <c r="L1546" s="575" t="e">
        <f>IF(AND($D1546="COMPOSICAO_PROPRIA",'Orçamento Base'!$N1546="-"),"14,18%",IF(AND($D1546="MERCADO",'Orçamento Base'!$N1546="-"),"15,38%",IF(Comparativo!$E$6="Tabela Não Desonerada",VLOOKUP($C1546,'Orçamento Base'!$D$11:$S$1673,11,FALSE),VLOOKUP($C1546,#REF!,11,FALSE))))</f>
        <v>#N/A</v>
      </c>
      <c r="M1546" s="209">
        <f>IF(Comparativo!$E$6="Tabela Não Desonerada",Encargos!$F$44,Encargos!$D$44)</f>
        <v>1.1122000000000001</v>
      </c>
    </row>
    <row r="1547" spans="1:13">
      <c r="A1547" s="207">
        <f>'Identificação-TCE'!$A$13</f>
        <v>1</v>
      </c>
      <c r="B1547" s="168" t="e">
        <f>IF(AND(G1547&lt;&gt;"",H1547&gt;0,I1547&lt;&gt;"",J1547&lt;&gt;0,K1547&lt;&gt;0),COUNT($B$11:B1546)+1,"")</f>
        <v>#N/A</v>
      </c>
      <c r="C1547" s="207">
        <f>IF('Orçamento Base'!$M1546=0,0,'Orçamento Base'!$D1546)</f>
        <v>0</v>
      </c>
      <c r="D1547" s="212" t="e">
        <f>IF('Orçamento Base'!$F1546=Aux.!$G$11,"CONTRATACAO_PUBLICA",IF(VLOOKUP($C1547,'Orçamento Base'!$D$11:$G$2116,3,FALSE)="INDEXADO",VLOOKUP(VLOOKUP($C1546,'Orçamento Base'!$D$11:$G$2116,2,FALSE),'Index N_DESON.'!$A$9:$B$604,2),VLOOKUP($C1547,'Orçamento Base'!$D$11:$G$2116,3,FALSE)))</f>
        <v>#N/A</v>
      </c>
      <c r="E1547" s="208" t="e">
        <f>VLOOKUP($C1547,'Orçamento Base'!$D$11:$S$1673,2,FALSE)</f>
        <v>#N/A</v>
      </c>
      <c r="F1547" s="211">
        <f>Dados!$C$7</f>
        <v>44652</v>
      </c>
      <c r="G1547" s="226" t="e">
        <f>VLOOKUP($C1547,'Orçamento Base'!$D$11:$S$1673,4,FALSE)</f>
        <v>#N/A</v>
      </c>
      <c r="H1547" s="377">
        <f>IFERROR(VLOOKUP($C1547,'Orçamento Base'!$D$11:$S$1673,6,FALSE),0)</f>
        <v>0</v>
      </c>
      <c r="I1547" s="208" t="e">
        <f>VLOOKUP($C1547,'Orçamento Base'!$D$11:$S$1673,5,FALSE)</f>
        <v>#N/A</v>
      </c>
      <c r="J1547" s="167" t="e">
        <f>IF(Comparativo!$E$6="Tabela Não Desonerada",VLOOKUP($C1547,'Orçamento Base'!$D$11:$S$1673,12,FALSE),VLOOKUP($C1547,#REF!,12,FALSE))</f>
        <v>#N/A</v>
      </c>
      <c r="K1547" s="167">
        <f>IFERROR(IF(Comparativo!$E$6="Tabela Não Desonerada",VLOOKUP($C1547,'Orçamento Base'!$D$11:$S$1673,16,FALSE),VLOOKUP($C1547,#REF!,16,FALSE)),0)</f>
        <v>0</v>
      </c>
      <c r="L1547" s="575" t="e">
        <f>IF(AND($D1547="COMPOSICAO_PROPRIA",'Orçamento Base'!$N1547="-"),"14,18%",IF(AND($D1547="MERCADO",'Orçamento Base'!$N1547="-"),"15,38%",IF(Comparativo!$E$6="Tabela Não Desonerada",VLOOKUP($C1547,'Orçamento Base'!$D$11:$S$1673,11,FALSE),VLOOKUP($C1547,#REF!,11,FALSE))))</f>
        <v>#N/A</v>
      </c>
      <c r="M1547" s="209">
        <f>IF(Comparativo!$E$6="Tabela Não Desonerada",Encargos!$F$44,Encargos!$D$44)</f>
        <v>1.1122000000000001</v>
      </c>
    </row>
    <row r="1548" spans="1:13">
      <c r="A1548" s="207">
        <f>'Identificação-TCE'!$A$13</f>
        <v>1</v>
      </c>
      <c r="B1548" s="168" t="e">
        <f>IF(AND(G1548&lt;&gt;"",H1548&gt;0,I1548&lt;&gt;"",J1548&lt;&gt;0,K1548&lt;&gt;0),COUNT($B$11:B1547)+1,"")</f>
        <v>#N/A</v>
      </c>
      <c r="C1548" s="207">
        <f>IF('Orçamento Base'!$M1547=0,0,'Orçamento Base'!$D1547)</f>
        <v>0</v>
      </c>
      <c r="D1548" s="212" t="e">
        <f>IF('Orçamento Base'!$F1547=Aux.!$G$11,"CONTRATACAO_PUBLICA",IF(VLOOKUP($C1548,'Orçamento Base'!$D$11:$G$2116,3,FALSE)="INDEXADO",VLOOKUP(VLOOKUP($C1547,'Orçamento Base'!$D$11:$G$2116,2,FALSE),'Index N_DESON.'!$A$9:$B$604,2),VLOOKUP($C1548,'Orçamento Base'!$D$11:$G$2116,3,FALSE)))</f>
        <v>#N/A</v>
      </c>
      <c r="E1548" s="208" t="e">
        <f>VLOOKUP($C1548,'Orçamento Base'!$D$11:$S$1673,2,FALSE)</f>
        <v>#N/A</v>
      </c>
      <c r="F1548" s="211">
        <f>Dados!$C$7</f>
        <v>44652</v>
      </c>
      <c r="G1548" s="226" t="e">
        <f>VLOOKUP($C1548,'Orçamento Base'!$D$11:$S$1673,4,FALSE)</f>
        <v>#N/A</v>
      </c>
      <c r="H1548" s="377">
        <f>IFERROR(VLOOKUP($C1548,'Orçamento Base'!$D$11:$S$1673,6,FALSE),0)</f>
        <v>0</v>
      </c>
      <c r="I1548" s="208" t="e">
        <f>VLOOKUP($C1548,'Orçamento Base'!$D$11:$S$1673,5,FALSE)</f>
        <v>#N/A</v>
      </c>
      <c r="J1548" s="167" t="e">
        <f>IF(Comparativo!$E$6="Tabela Não Desonerada",VLOOKUP($C1548,'Orçamento Base'!$D$11:$S$1673,12,FALSE),VLOOKUP($C1548,#REF!,12,FALSE))</f>
        <v>#N/A</v>
      </c>
      <c r="K1548" s="167">
        <f>IFERROR(IF(Comparativo!$E$6="Tabela Não Desonerada",VLOOKUP($C1548,'Orçamento Base'!$D$11:$S$1673,16,FALSE),VLOOKUP($C1548,#REF!,16,FALSE)),0)</f>
        <v>0</v>
      </c>
      <c r="L1548" s="575" t="e">
        <f>IF(AND($D1548="COMPOSICAO_PROPRIA",'Orçamento Base'!$N1548="-"),"14,18%",IF(AND($D1548="MERCADO",'Orçamento Base'!$N1548="-"),"15,38%",IF(Comparativo!$E$6="Tabela Não Desonerada",VLOOKUP($C1548,'Orçamento Base'!$D$11:$S$1673,11,FALSE),VLOOKUP($C1548,#REF!,11,FALSE))))</f>
        <v>#N/A</v>
      </c>
      <c r="M1548" s="209">
        <f>IF(Comparativo!$E$6="Tabela Não Desonerada",Encargos!$F$44,Encargos!$D$44)</f>
        <v>1.1122000000000001</v>
      </c>
    </row>
    <row r="1549" spans="1:13">
      <c r="A1549" s="207">
        <f>'Identificação-TCE'!$A$13</f>
        <v>1</v>
      </c>
      <c r="B1549" s="168" t="e">
        <f>IF(AND(G1549&lt;&gt;"",H1549&gt;0,I1549&lt;&gt;"",J1549&lt;&gt;0,K1549&lt;&gt;0),COUNT($B$11:B1548)+1,"")</f>
        <v>#N/A</v>
      </c>
      <c r="C1549" s="207">
        <f>IF('Orçamento Base'!$M1548=0,0,'Orçamento Base'!$D1548)</f>
        <v>0</v>
      </c>
      <c r="D1549" s="212" t="e">
        <f>IF('Orçamento Base'!$F1548=Aux.!$G$11,"CONTRATACAO_PUBLICA",IF(VLOOKUP($C1549,'Orçamento Base'!$D$11:$G$2116,3,FALSE)="INDEXADO",VLOOKUP(VLOOKUP($C1548,'Orçamento Base'!$D$11:$G$2116,2,FALSE),'Index N_DESON.'!$A$9:$B$604,2),VLOOKUP($C1549,'Orçamento Base'!$D$11:$G$2116,3,FALSE)))</f>
        <v>#N/A</v>
      </c>
      <c r="E1549" s="208" t="e">
        <f>VLOOKUP($C1549,'Orçamento Base'!$D$11:$S$1673,2,FALSE)</f>
        <v>#N/A</v>
      </c>
      <c r="F1549" s="211">
        <f>Dados!$C$7</f>
        <v>44652</v>
      </c>
      <c r="G1549" s="226" t="e">
        <f>VLOOKUP($C1549,'Orçamento Base'!$D$11:$S$1673,4,FALSE)</f>
        <v>#N/A</v>
      </c>
      <c r="H1549" s="377">
        <f>IFERROR(VLOOKUP($C1549,'Orçamento Base'!$D$11:$S$1673,6,FALSE),0)</f>
        <v>0</v>
      </c>
      <c r="I1549" s="208" t="e">
        <f>VLOOKUP($C1549,'Orçamento Base'!$D$11:$S$1673,5,FALSE)</f>
        <v>#N/A</v>
      </c>
      <c r="J1549" s="167" t="e">
        <f>IF(Comparativo!$E$6="Tabela Não Desonerada",VLOOKUP($C1549,'Orçamento Base'!$D$11:$S$1673,12,FALSE),VLOOKUP($C1549,#REF!,12,FALSE))</f>
        <v>#N/A</v>
      </c>
      <c r="K1549" s="167">
        <f>IFERROR(IF(Comparativo!$E$6="Tabela Não Desonerada",VLOOKUP($C1549,'Orçamento Base'!$D$11:$S$1673,16,FALSE),VLOOKUP($C1549,#REF!,16,FALSE)),0)</f>
        <v>0</v>
      </c>
      <c r="L1549" s="575" t="e">
        <f>IF(AND($D1549="COMPOSICAO_PROPRIA",'Orçamento Base'!$N1549="-"),"14,18%",IF(AND($D1549="MERCADO",'Orçamento Base'!$N1549="-"),"15,38%",IF(Comparativo!$E$6="Tabela Não Desonerada",VLOOKUP($C1549,'Orçamento Base'!$D$11:$S$1673,11,FALSE),VLOOKUP($C1549,#REF!,11,FALSE))))</f>
        <v>#N/A</v>
      </c>
      <c r="M1549" s="209">
        <f>IF(Comparativo!$E$6="Tabela Não Desonerada",Encargos!$F$44,Encargos!$D$44)</f>
        <v>1.1122000000000001</v>
      </c>
    </row>
    <row r="1550" spans="1:13">
      <c r="A1550" s="207">
        <f>'Identificação-TCE'!$A$13</f>
        <v>1</v>
      </c>
      <c r="B1550" s="168" t="e">
        <f>IF(AND(G1550&lt;&gt;"",H1550&gt;0,I1550&lt;&gt;"",J1550&lt;&gt;0,K1550&lt;&gt;0),COUNT($B$11:B1549)+1,"")</f>
        <v>#N/A</v>
      </c>
      <c r="C1550" s="207">
        <f>IF('Orçamento Base'!$M1549=0,0,'Orçamento Base'!$D1549)</f>
        <v>0</v>
      </c>
      <c r="D1550" s="212" t="e">
        <f>IF('Orçamento Base'!$F1549=Aux.!$G$11,"CONTRATACAO_PUBLICA",IF(VLOOKUP($C1550,'Orçamento Base'!$D$11:$G$2116,3,FALSE)="INDEXADO",VLOOKUP(VLOOKUP($C1549,'Orçamento Base'!$D$11:$G$2116,2,FALSE),'Index N_DESON.'!$A$9:$B$604,2),VLOOKUP($C1550,'Orçamento Base'!$D$11:$G$2116,3,FALSE)))</f>
        <v>#N/A</v>
      </c>
      <c r="E1550" s="208" t="e">
        <f>VLOOKUP($C1550,'Orçamento Base'!$D$11:$S$1673,2,FALSE)</f>
        <v>#N/A</v>
      </c>
      <c r="F1550" s="211">
        <f>Dados!$C$7</f>
        <v>44652</v>
      </c>
      <c r="G1550" s="226" t="e">
        <f>VLOOKUP($C1550,'Orçamento Base'!$D$11:$S$1673,4,FALSE)</f>
        <v>#N/A</v>
      </c>
      <c r="H1550" s="377">
        <f>IFERROR(VLOOKUP($C1550,'Orçamento Base'!$D$11:$S$1673,6,FALSE),0)</f>
        <v>0</v>
      </c>
      <c r="I1550" s="208" t="e">
        <f>VLOOKUP($C1550,'Orçamento Base'!$D$11:$S$1673,5,FALSE)</f>
        <v>#N/A</v>
      </c>
      <c r="J1550" s="167" t="e">
        <f>IF(Comparativo!$E$6="Tabela Não Desonerada",VLOOKUP($C1550,'Orçamento Base'!$D$11:$S$1673,12,FALSE),VLOOKUP($C1550,#REF!,12,FALSE))</f>
        <v>#N/A</v>
      </c>
      <c r="K1550" s="167">
        <f>IFERROR(IF(Comparativo!$E$6="Tabela Não Desonerada",VLOOKUP($C1550,'Orçamento Base'!$D$11:$S$1673,16,FALSE),VLOOKUP($C1550,#REF!,16,FALSE)),0)</f>
        <v>0</v>
      </c>
      <c r="L1550" s="575" t="e">
        <f>IF(AND($D1550="COMPOSICAO_PROPRIA",'Orçamento Base'!$N1550="-"),"14,18%",IF(AND($D1550="MERCADO",'Orçamento Base'!$N1550="-"),"15,38%",IF(Comparativo!$E$6="Tabela Não Desonerada",VLOOKUP($C1550,'Orçamento Base'!$D$11:$S$1673,11,FALSE),VLOOKUP($C1550,#REF!,11,FALSE))))</f>
        <v>#N/A</v>
      </c>
      <c r="M1550" s="209">
        <f>IF(Comparativo!$E$6="Tabela Não Desonerada",Encargos!$F$44,Encargos!$D$44)</f>
        <v>1.1122000000000001</v>
      </c>
    </row>
    <row r="1551" spans="1:13">
      <c r="A1551" s="207">
        <f>'Identificação-TCE'!$A$13</f>
        <v>1</v>
      </c>
      <c r="B1551" s="168" t="e">
        <f>IF(AND(G1551&lt;&gt;"",H1551&gt;0,I1551&lt;&gt;"",J1551&lt;&gt;0,K1551&lt;&gt;0),COUNT($B$11:B1550)+1,"")</f>
        <v>#N/A</v>
      </c>
      <c r="C1551" s="207">
        <f>IF('Orçamento Base'!$M1550=0,0,'Orçamento Base'!$D1550)</f>
        <v>0</v>
      </c>
      <c r="D1551" s="212" t="e">
        <f>IF('Orçamento Base'!$F1550=Aux.!$G$11,"CONTRATACAO_PUBLICA",IF(VLOOKUP($C1551,'Orçamento Base'!$D$11:$G$2116,3,FALSE)="INDEXADO",VLOOKUP(VLOOKUP($C1550,'Orçamento Base'!$D$11:$G$2116,2,FALSE),'Index N_DESON.'!$A$9:$B$604,2),VLOOKUP($C1551,'Orçamento Base'!$D$11:$G$2116,3,FALSE)))</f>
        <v>#N/A</v>
      </c>
      <c r="E1551" s="208" t="e">
        <f>VLOOKUP($C1551,'Orçamento Base'!$D$11:$S$1673,2,FALSE)</f>
        <v>#N/A</v>
      </c>
      <c r="F1551" s="211">
        <f>Dados!$C$7</f>
        <v>44652</v>
      </c>
      <c r="G1551" s="226" t="e">
        <f>VLOOKUP($C1551,'Orçamento Base'!$D$11:$S$1673,4,FALSE)</f>
        <v>#N/A</v>
      </c>
      <c r="H1551" s="377">
        <f>IFERROR(VLOOKUP($C1551,'Orçamento Base'!$D$11:$S$1673,6,FALSE),0)</f>
        <v>0</v>
      </c>
      <c r="I1551" s="208" t="e">
        <f>VLOOKUP($C1551,'Orçamento Base'!$D$11:$S$1673,5,FALSE)</f>
        <v>#N/A</v>
      </c>
      <c r="J1551" s="167" t="e">
        <f>IF(Comparativo!$E$6="Tabela Não Desonerada",VLOOKUP($C1551,'Orçamento Base'!$D$11:$S$1673,12,FALSE),VLOOKUP($C1551,#REF!,12,FALSE))</f>
        <v>#N/A</v>
      </c>
      <c r="K1551" s="167">
        <f>IFERROR(IF(Comparativo!$E$6="Tabela Não Desonerada",VLOOKUP($C1551,'Orçamento Base'!$D$11:$S$1673,16,FALSE),VLOOKUP($C1551,#REF!,16,FALSE)),0)</f>
        <v>0</v>
      </c>
      <c r="L1551" s="575" t="e">
        <f>IF(AND($D1551="COMPOSICAO_PROPRIA",'Orçamento Base'!$N1551="-"),"14,18%",IF(AND($D1551="MERCADO",'Orçamento Base'!$N1551="-"),"15,38%",IF(Comparativo!$E$6="Tabela Não Desonerada",VLOOKUP($C1551,'Orçamento Base'!$D$11:$S$1673,11,FALSE),VLOOKUP($C1551,#REF!,11,FALSE))))</f>
        <v>#N/A</v>
      </c>
      <c r="M1551" s="209">
        <f>IF(Comparativo!$E$6="Tabela Não Desonerada",Encargos!$F$44,Encargos!$D$44)</f>
        <v>1.1122000000000001</v>
      </c>
    </row>
    <row r="1552" spans="1:13">
      <c r="A1552" s="207">
        <f>'Identificação-TCE'!$A$13</f>
        <v>1</v>
      </c>
      <c r="B1552" s="168" t="e">
        <f>IF(AND(G1552&lt;&gt;"",H1552&gt;0,I1552&lt;&gt;"",J1552&lt;&gt;0,K1552&lt;&gt;0),COUNT($B$11:B1551)+1,"")</f>
        <v>#N/A</v>
      </c>
      <c r="C1552" s="207">
        <f>IF('Orçamento Base'!$M1551=0,0,'Orçamento Base'!$D1551)</f>
        <v>0</v>
      </c>
      <c r="D1552" s="212" t="e">
        <f>IF('Orçamento Base'!$F1551=Aux.!$G$11,"CONTRATACAO_PUBLICA",IF(VLOOKUP($C1552,'Orçamento Base'!$D$11:$G$2116,3,FALSE)="INDEXADO",VLOOKUP(VLOOKUP($C1551,'Orçamento Base'!$D$11:$G$2116,2,FALSE),'Index N_DESON.'!$A$9:$B$604,2),VLOOKUP($C1552,'Orçamento Base'!$D$11:$G$2116,3,FALSE)))</f>
        <v>#N/A</v>
      </c>
      <c r="E1552" s="208" t="e">
        <f>VLOOKUP($C1552,'Orçamento Base'!$D$11:$S$1673,2,FALSE)</f>
        <v>#N/A</v>
      </c>
      <c r="F1552" s="211">
        <f>Dados!$C$7</f>
        <v>44652</v>
      </c>
      <c r="G1552" s="226" t="e">
        <f>VLOOKUP($C1552,'Orçamento Base'!$D$11:$S$1673,4,FALSE)</f>
        <v>#N/A</v>
      </c>
      <c r="H1552" s="377">
        <f>IFERROR(VLOOKUP($C1552,'Orçamento Base'!$D$11:$S$1673,6,FALSE),0)</f>
        <v>0</v>
      </c>
      <c r="I1552" s="208" t="e">
        <f>VLOOKUP($C1552,'Orçamento Base'!$D$11:$S$1673,5,FALSE)</f>
        <v>#N/A</v>
      </c>
      <c r="J1552" s="167" t="e">
        <f>IF(Comparativo!$E$6="Tabela Não Desonerada",VLOOKUP($C1552,'Orçamento Base'!$D$11:$S$1673,12,FALSE),VLOOKUP($C1552,#REF!,12,FALSE))</f>
        <v>#N/A</v>
      </c>
      <c r="K1552" s="167">
        <f>IFERROR(IF(Comparativo!$E$6="Tabela Não Desonerada",VLOOKUP($C1552,'Orçamento Base'!$D$11:$S$1673,16,FALSE),VLOOKUP($C1552,#REF!,16,FALSE)),0)</f>
        <v>0</v>
      </c>
      <c r="L1552" s="575" t="e">
        <f>IF(AND($D1552="COMPOSICAO_PROPRIA",'Orçamento Base'!$N1552="-"),"14,18%",IF(AND($D1552="MERCADO",'Orçamento Base'!$N1552="-"),"15,38%",IF(Comparativo!$E$6="Tabela Não Desonerada",VLOOKUP($C1552,'Orçamento Base'!$D$11:$S$1673,11,FALSE),VLOOKUP($C1552,#REF!,11,FALSE))))</f>
        <v>#N/A</v>
      </c>
      <c r="M1552" s="209">
        <f>IF(Comparativo!$E$6="Tabela Não Desonerada",Encargos!$F$44,Encargos!$D$44)</f>
        <v>1.1122000000000001</v>
      </c>
    </row>
    <row r="1553" spans="1:13">
      <c r="A1553" s="207">
        <f>'Identificação-TCE'!$A$13</f>
        <v>1</v>
      </c>
      <c r="B1553" s="168" t="e">
        <f>IF(AND(G1553&lt;&gt;"",H1553&gt;0,I1553&lt;&gt;"",J1553&lt;&gt;0,K1553&lt;&gt;0),COUNT($B$11:B1552)+1,"")</f>
        <v>#N/A</v>
      </c>
      <c r="C1553" s="207">
        <f>IF('Orçamento Base'!$M1552=0,0,'Orçamento Base'!$D1552)</f>
        <v>0</v>
      </c>
      <c r="D1553" s="212" t="e">
        <f>IF('Orçamento Base'!$F1552=Aux.!$G$11,"CONTRATACAO_PUBLICA",IF(VLOOKUP($C1553,'Orçamento Base'!$D$11:$G$2116,3,FALSE)="INDEXADO",VLOOKUP(VLOOKUP($C1552,'Orçamento Base'!$D$11:$G$2116,2,FALSE),'Index N_DESON.'!$A$9:$B$604,2),VLOOKUP($C1553,'Orçamento Base'!$D$11:$G$2116,3,FALSE)))</f>
        <v>#N/A</v>
      </c>
      <c r="E1553" s="208" t="e">
        <f>VLOOKUP($C1553,'Orçamento Base'!$D$11:$S$1673,2,FALSE)</f>
        <v>#N/A</v>
      </c>
      <c r="F1553" s="211">
        <f>Dados!$C$7</f>
        <v>44652</v>
      </c>
      <c r="G1553" s="226" t="e">
        <f>VLOOKUP($C1553,'Orçamento Base'!$D$11:$S$1673,4,FALSE)</f>
        <v>#N/A</v>
      </c>
      <c r="H1553" s="377">
        <f>IFERROR(VLOOKUP($C1553,'Orçamento Base'!$D$11:$S$1673,6,FALSE),0)</f>
        <v>0</v>
      </c>
      <c r="I1553" s="208" t="e">
        <f>VLOOKUP($C1553,'Orçamento Base'!$D$11:$S$1673,5,FALSE)</f>
        <v>#N/A</v>
      </c>
      <c r="J1553" s="167" t="e">
        <f>IF(Comparativo!$E$6="Tabela Não Desonerada",VLOOKUP($C1553,'Orçamento Base'!$D$11:$S$1673,12,FALSE),VLOOKUP($C1553,#REF!,12,FALSE))</f>
        <v>#N/A</v>
      </c>
      <c r="K1553" s="167">
        <f>IFERROR(IF(Comparativo!$E$6="Tabela Não Desonerada",VLOOKUP($C1553,'Orçamento Base'!$D$11:$S$1673,16,FALSE),VLOOKUP($C1553,#REF!,16,FALSE)),0)</f>
        <v>0</v>
      </c>
      <c r="L1553" s="575" t="e">
        <f>IF(AND($D1553="COMPOSICAO_PROPRIA",'Orçamento Base'!$N1553="-"),"14,18%",IF(AND($D1553="MERCADO",'Orçamento Base'!$N1553="-"),"15,38%",IF(Comparativo!$E$6="Tabela Não Desonerada",VLOOKUP($C1553,'Orçamento Base'!$D$11:$S$1673,11,FALSE),VLOOKUP($C1553,#REF!,11,FALSE))))</f>
        <v>#N/A</v>
      </c>
      <c r="M1553" s="209">
        <f>IF(Comparativo!$E$6="Tabela Não Desonerada",Encargos!$F$44,Encargos!$D$44)</f>
        <v>1.1122000000000001</v>
      </c>
    </row>
    <row r="1554" spans="1:13">
      <c r="A1554" s="207">
        <f>'Identificação-TCE'!$A$13</f>
        <v>1</v>
      </c>
      <c r="B1554" s="168" t="e">
        <f>IF(AND(G1554&lt;&gt;"",H1554&gt;0,I1554&lt;&gt;"",J1554&lt;&gt;0,K1554&lt;&gt;0),COUNT($B$11:B1553)+1,"")</f>
        <v>#N/A</v>
      </c>
      <c r="C1554" s="207">
        <f>IF('Orçamento Base'!$M1553=0,0,'Orçamento Base'!$D1553)</f>
        <v>0</v>
      </c>
      <c r="D1554" s="212" t="e">
        <f>IF('Orçamento Base'!$F1553=Aux.!$G$11,"CONTRATACAO_PUBLICA",IF(VLOOKUP($C1554,'Orçamento Base'!$D$11:$G$2116,3,FALSE)="INDEXADO",VLOOKUP(VLOOKUP($C1553,'Orçamento Base'!$D$11:$G$2116,2,FALSE),'Index N_DESON.'!$A$9:$B$604,2),VLOOKUP($C1554,'Orçamento Base'!$D$11:$G$2116,3,FALSE)))</f>
        <v>#N/A</v>
      </c>
      <c r="E1554" s="208" t="e">
        <f>VLOOKUP($C1554,'Orçamento Base'!$D$11:$S$1673,2,FALSE)</f>
        <v>#N/A</v>
      </c>
      <c r="F1554" s="211">
        <f>Dados!$C$7</f>
        <v>44652</v>
      </c>
      <c r="G1554" s="226" t="e">
        <f>VLOOKUP($C1554,'Orçamento Base'!$D$11:$S$1673,4,FALSE)</f>
        <v>#N/A</v>
      </c>
      <c r="H1554" s="377">
        <f>IFERROR(VLOOKUP($C1554,'Orçamento Base'!$D$11:$S$1673,6,FALSE),0)</f>
        <v>0</v>
      </c>
      <c r="I1554" s="208" t="e">
        <f>VLOOKUP($C1554,'Orçamento Base'!$D$11:$S$1673,5,FALSE)</f>
        <v>#N/A</v>
      </c>
      <c r="J1554" s="167" t="e">
        <f>IF(Comparativo!$E$6="Tabela Não Desonerada",VLOOKUP($C1554,'Orçamento Base'!$D$11:$S$1673,12,FALSE),VLOOKUP($C1554,#REF!,12,FALSE))</f>
        <v>#N/A</v>
      </c>
      <c r="K1554" s="167">
        <f>IFERROR(IF(Comparativo!$E$6="Tabela Não Desonerada",VLOOKUP($C1554,'Orçamento Base'!$D$11:$S$1673,16,FALSE),VLOOKUP($C1554,#REF!,16,FALSE)),0)</f>
        <v>0</v>
      </c>
      <c r="L1554" s="575" t="e">
        <f>IF(AND($D1554="COMPOSICAO_PROPRIA",'Orçamento Base'!$N1554="-"),"14,18%",IF(AND($D1554="MERCADO",'Orçamento Base'!$N1554="-"),"15,38%",IF(Comparativo!$E$6="Tabela Não Desonerada",VLOOKUP($C1554,'Orçamento Base'!$D$11:$S$1673,11,FALSE),VLOOKUP($C1554,#REF!,11,FALSE))))</f>
        <v>#N/A</v>
      </c>
      <c r="M1554" s="209">
        <f>IF(Comparativo!$E$6="Tabela Não Desonerada",Encargos!$F$44,Encargos!$D$44)</f>
        <v>1.1122000000000001</v>
      </c>
    </row>
    <row r="1555" spans="1:13">
      <c r="A1555" s="207">
        <f>'Identificação-TCE'!$A$13</f>
        <v>1</v>
      </c>
      <c r="B1555" s="168" t="e">
        <f>IF(AND(G1555&lt;&gt;"",H1555&gt;0,I1555&lt;&gt;"",J1555&lt;&gt;0,K1555&lt;&gt;0),COUNT($B$11:B1554)+1,"")</f>
        <v>#N/A</v>
      </c>
      <c r="C1555" s="207">
        <f>IF('Orçamento Base'!$M1554=0,0,'Orçamento Base'!$D1554)</f>
        <v>0</v>
      </c>
      <c r="D1555" s="212" t="e">
        <f>IF('Orçamento Base'!$F1554=Aux.!$G$11,"CONTRATACAO_PUBLICA",IF(VLOOKUP($C1555,'Orçamento Base'!$D$11:$G$2116,3,FALSE)="INDEXADO",VLOOKUP(VLOOKUP($C1554,'Orçamento Base'!$D$11:$G$2116,2,FALSE),'Index N_DESON.'!$A$9:$B$604,2),VLOOKUP($C1555,'Orçamento Base'!$D$11:$G$2116,3,FALSE)))</f>
        <v>#N/A</v>
      </c>
      <c r="E1555" s="208" t="e">
        <f>VLOOKUP($C1555,'Orçamento Base'!$D$11:$S$1673,2,FALSE)</f>
        <v>#N/A</v>
      </c>
      <c r="F1555" s="211">
        <f>Dados!$C$7</f>
        <v>44652</v>
      </c>
      <c r="G1555" s="226" t="e">
        <f>VLOOKUP($C1555,'Orçamento Base'!$D$11:$S$1673,4,FALSE)</f>
        <v>#N/A</v>
      </c>
      <c r="H1555" s="377">
        <f>IFERROR(VLOOKUP($C1555,'Orçamento Base'!$D$11:$S$1673,6,FALSE),0)</f>
        <v>0</v>
      </c>
      <c r="I1555" s="208" t="e">
        <f>VLOOKUP($C1555,'Orçamento Base'!$D$11:$S$1673,5,FALSE)</f>
        <v>#N/A</v>
      </c>
      <c r="J1555" s="167" t="e">
        <f>IF(Comparativo!$E$6="Tabela Não Desonerada",VLOOKUP($C1555,'Orçamento Base'!$D$11:$S$1673,12,FALSE),VLOOKUP($C1555,#REF!,12,FALSE))</f>
        <v>#N/A</v>
      </c>
      <c r="K1555" s="167">
        <f>IFERROR(IF(Comparativo!$E$6="Tabela Não Desonerada",VLOOKUP($C1555,'Orçamento Base'!$D$11:$S$1673,16,FALSE),VLOOKUP($C1555,#REF!,16,FALSE)),0)</f>
        <v>0</v>
      </c>
      <c r="L1555" s="575" t="e">
        <f>IF(AND($D1555="COMPOSICAO_PROPRIA",'Orçamento Base'!$N1555="-"),"14,18%",IF(AND($D1555="MERCADO",'Orçamento Base'!$N1555="-"),"15,38%",IF(Comparativo!$E$6="Tabela Não Desonerada",VLOOKUP($C1555,'Orçamento Base'!$D$11:$S$1673,11,FALSE),VLOOKUP($C1555,#REF!,11,FALSE))))</f>
        <v>#N/A</v>
      </c>
      <c r="M1555" s="209">
        <f>IF(Comparativo!$E$6="Tabela Não Desonerada",Encargos!$F$44,Encargos!$D$44)</f>
        <v>1.1122000000000001</v>
      </c>
    </row>
    <row r="1556" spans="1:13">
      <c r="A1556" s="207">
        <f>'Identificação-TCE'!$A$13</f>
        <v>1</v>
      </c>
      <c r="B1556" s="168" t="e">
        <f>IF(AND(G1556&lt;&gt;"",H1556&gt;0,I1556&lt;&gt;"",J1556&lt;&gt;0,K1556&lt;&gt;0),COUNT($B$11:B1555)+1,"")</f>
        <v>#N/A</v>
      </c>
      <c r="C1556" s="207">
        <f>IF('Orçamento Base'!$M1555=0,0,'Orçamento Base'!$D1555)</f>
        <v>0</v>
      </c>
      <c r="D1556" s="212" t="e">
        <f>IF('Orçamento Base'!$F1555=Aux.!$G$11,"CONTRATACAO_PUBLICA",IF(VLOOKUP($C1556,'Orçamento Base'!$D$11:$G$2116,3,FALSE)="INDEXADO",VLOOKUP(VLOOKUP($C1555,'Orçamento Base'!$D$11:$G$2116,2,FALSE),'Index N_DESON.'!$A$9:$B$604,2),VLOOKUP($C1556,'Orçamento Base'!$D$11:$G$2116,3,FALSE)))</f>
        <v>#N/A</v>
      </c>
      <c r="E1556" s="208" t="e">
        <f>VLOOKUP($C1556,'Orçamento Base'!$D$11:$S$1673,2,FALSE)</f>
        <v>#N/A</v>
      </c>
      <c r="F1556" s="211">
        <f>Dados!$C$7</f>
        <v>44652</v>
      </c>
      <c r="G1556" s="226" t="e">
        <f>VLOOKUP($C1556,'Orçamento Base'!$D$11:$S$1673,4,FALSE)</f>
        <v>#N/A</v>
      </c>
      <c r="H1556" s="377">
        <f>IFERROR(VLOOKUP($C1556,'Orçamento Base'!$D$11:$S$1673,6,FALSE),0)</f>
        <v>0</v>
      </c>
      <c r="I1556" s="208" t="e">
        <f>VLOOKUP($C1556,'Orçamento Base'!$D$11:$S$1673,5,FALSE)</f>
        <v>#N/A</v>
      </c>
      <c r="J1556" s="167" t="e">
        <f>IF(Comparativo!$E$6="Tabela Não Desonerada",VLOOKUP($C1556,'Orçamento Base'!$D$11:$S$1673,12,FALSE),VLOOKUP($C1556,#REF!,12,FALSE))</f>
        <v>#N/A</v>
      </c>
      <c r="K1556" s="167">
        <f>IFERROR(IF(Comparativo!$E$6="Tabela Não Desonerada",VLOOKUP($C1556,'Orçamento Base'!$D$11:$S$1673,16,FALSE),VLOOKUP($C1556,#REF!,16,FALSE)),0)</f>
        <v>0</v>
      </c>
      <c r="L1556" s="575" t="e">
        <f>IF(AND($D1556="COMPOSICAO_PROPRIA",'Orçamento Base'!$N1556="-"),"14,18%",IF(AND($D1556="MERCADO",'Orçamento Base'!$N1556="-"),"15,38%",IF(Comparativo!$E$6="Tabela Não Desonerada",VLOOKUP($C1556,'Orçamento Base'!$D$11:$S$1673,11,FALSE),VLOOKUP($C1556,#REF!,11,FALSE))))</f>
        <v>#N/A</v>
      </c>
      <c r="M1556" s="209">
        <f>IF(Comparativo!$E$6="Tabela Não Desonerada",Encargos!$F$44,Encargos!$D$44)</f>
        <v>1.1122000000000001</v>
      </c>
    </row>
    <row r="1557" spans="1:13">
      <c r="A1557" s="207">
        <f>'Identificação-TCE'!$A$13</f>
        <v>1</v>
      </c>
      <c r="B1557" s="168" t="e">
        <f>IF(AND(G1557&lt;&gt;"",H1557&gt;0,I1557&lt;&gt;"",J1557&lt;&gt;0,K1557&lt;&gt;0),COUNT($B$11:B1556)+1,"")</f>
        <v>#N/A</v>
      </c>
      <c r="C1557" s="207">
        <f>IF('Orçamento Base'!$M1556=0,0,'Orçamento Base'!$D1556)</f>
        <v>0</v>
      </c>
      <c r="D1557" s="212" t="e">
        <f>IF('Orçamento Base'!$F1556=Aux.!$G$11,"CONTRATACAO_PUBLICA",IF(VLOOKUP($C1557,'Orçamento Base'!$D$11:$G$2116,3,FALSE)="INDEXADO",VLOOKUP(VLOOKUP($C1556,'Orçamento Base'!$D$11:$G$2116,2,FALSE),'Index N_DESON.'!$A$9:$B$604,2),VLOOKUP($C1557,'Orçamento Base'!$D$11:$G$2116,3,FALSE)))</f>
        <v>#N/A</v>
      </c>
      <c r="E1557" s="208" t="e">
        <f>VLOOKUP($C1557,'Orçamento Base'!$D$11:$S$1673,2,FALSE)</f>
        <v>#N/A</v>
      </c>
      <c r="F1557" s="211">
        <f>Dados!$C$7</f>
        <v>44652</v>
      </c>
      <c r="G1557" s="226" t="e">
        <f>VLOOKUP($C1557,'Orçamento Base'!$D$11:$S$1673,4,FALSE)</f>
        <v>#N/A</v>
      </c>
      <c r="H1557" s="377">
        <f>IFERROR(VLOOKUP($C1557,'Orçamento Base'!$D$11:$S$1673,6,FALSE),0)</f>
        <v>0</v>
      </c>
      <c r="I1557" s="208" t="e">
        <f>VLOOKUP($C1557,'Orçamento Base'!$D$11:$S$1673,5,FALSE)</f>
        <v>#N/A</v>
      </c>
      <c r="J1557" s="167" t="e">
        <f>IF(Comparativo!$E$6="Tabela Não Desonerada",VLOOKUP($C1557,'Orçamento Base'!$D$11:$S$1673,12,FALSE),VLOOKUP($C1557,#REF!,12,FALSE))</f>
        <v>#N/A</v>
      </c>
      <c r="K1557" s="167">
        <f>IFERROR(IF(Comparativo!$E$6="Tabela Não Desonerada",VLOOKUP($C1557,'Orçamento Base'!$D$11:$S$1673,16,FALSE),VLOOKUP($C1557,#REF!,16,FALSE)),0)</f>
        <v>0</v>
      </c>
      <c r="L1557" s="575" t="e">
        <f>IF(AND($D1557="COMPOSICAO_PROPRIA",'Orçamento Base'!$N1557="-"),"14,18%",IF(AND($D1557="MERCADO",'Orçamento Base'!$N1557="-"),"15,38%",IF(Comparativo!$E$6="Tabela Não Desonerada",VLOOKUP($C1557,'Orçamento Base'!$D$11:$S$1673,11,FALSE),VLOOKUP($C1557,#REF!,11,FALSE))))</f>
        <v>#N/A</v>
      </c>
      <c r="M1557" s="209">
        <f>IF(Comparativo!$E$6="Tabela Não Desonerada",Encargos!$F$44,Encargos!$D$44)</f>
        <v>1.1122000000000001</v>
      </c>
    </row>
    <row r="1558" spans="1:13">
      <c r="A1558" s="207">
        <f>'Identificação-TCE'!$A$13</f>
        <v>1</v>
      </c>
      <c r="B1558" s="168" t="e">
        <f>IF(AND(G1558&lt;&gt;"",H1558&gt;0,I1558&lt;&gt;"",J1558&lt;&gt;0,K1558&lt;&gt;0),COUNT($B$11:B1557)+1,"")</f>
        <v>#N/A</v>
      </c>
      <c r="C1558" s="207">
        <f>IF('Orçamento Base'!$M1557=0,0,'Orçamento Base'!$D1557)</f>
        <v>0</v>
      </c>
      <c r="D1558" s="212" t="e">
        <f>IF('Orçamento Base'!$F1557=Aux.!$G$11,"CONTRATACAO_PUBLICA",IF(VLOOKUP($C1558,'Orçamento Base'!$D$11:$G$2116,3,FALSE)="INDEXADO",VLOOKUP(VLOOKUP($C1557,'Orçamento Base'!$D$11:$G$2116,2,FALSE),'Index N_DESON.'!$A$9:$B$604,2),VLOOKUP($C1558,'Orçamento Base'!$D$11:$G$2116,3,FALSE)))</f>
        <v>#N/A</v>
      </c>
      <c r="E1558" s="208" t="e">
        <f>VLOOKUP($C1558,'Orçamento Base'!$D$11:$S$1673,2,FALSE)</f>
        <v>#N/A</v>
      </c>
      <c r="F1558" s="211">
        <f>Dados!$C$7</f>
        <v>44652</v>
      </c>
      <c r="G1558" s="226" t="e">
        <f>VLOOKUP($C1558,'Orçamento Base'!$D$11:$S$1673,4,FALSE)</f>
        <v>#N/A</v>
      </c>
      <c r="H1558" s="377">
        <f>IFERROR(VLOOKUP($C1558,'Orçamento Base'!$D$11:$S$1673,6,FALSE),0)</f>
        <v>0</v>
      </c>
      <c r="I1558" s="208" t="e">
        <f>VLOOKUP($C1558,'Orçamento Base'!$D$11:$S$1673,5,FALSE)</f>
        <v>#N/A</v>
      </c>
      <c r="J1558" s="167" t="e">
        <f>IF(Comparativo!$E$6="Tabela Não Desonerada",VLOOKUP($C1558,'Orçamento Base'!$D$11:$S$1673,12,FALSE),VLOOKUP($C1558,#REF!,12,FALSE))</f>
        <v>#N/A</v>
      </c>
      <c r="K1558" s="167">
        <f>IFERROR(IF(Comparativo!$E$6="Tabela Não Desonerada",VLOOKUP($C1558,'Orçamento Base'!$D$11:$S$1673,16,FALSE),VLOOKUP($C1558,#REF!,16,FALSE)),0)</f>
        <v>0</v>
      </c>
      <c r="L1558" s="575" t="e">
        <f>IF(AND($D1558="COMPOSICAO_PROPRIA",'Orçamento Base'!$N1558="-"),"14,18%",IF(AND($D1558="MERCADO",'Orçamento Base'!$N1558="-"),"15,38%",IF(Comparativo!$E$6="Tabela Não Desonerada",VLOOKUP($C1558,'Orçamento Base'!$D$11:$S$1673,11,FALSE),VLOOKUP($C1558,#REF!,11,FALSE))))</f>
        <v>#N/A</v>
      </c>
      <c r="M1558" s="209">
        <f>IF(Comparativo!$E$6="Tabela Não Desonerada",Encargos!$F$44,Encargos!$D$44)</f>
        <v>1.1122000000000001</v>
      </c>
    </row>
    <row r="1559" spans="1:13">
      <c r="A1559" s="207">
        <f>'Identificação-TCE'!$A$13</f>
        <v>1</v>
      </c>
      <c r="B1559" s="168" t="e">
        <f>IF(AND(G1559&lt;&gt;"",H1559&gt;0,I1559&lt;&gt;"",J1559&lt;&gt;0,K1559&lt;&gt;0),COUNT($B$11:B1558)+1,"")</f>
        <v>#N/A</v>
      </c>
      <c r="C1559" s="207">
        <f>IF('Orçamento Base'!$M1558=0,0,'Orçamento Base'!$D1558)</f>
        <v>0</v>
      </c>
      <c r="D1559" s="212" t="e">
        <f>IF('Orçamento Base'!$F1558=Aux.!$G$11,"CONTRATACAO_PUBLICA",IF(VLOOKUP($C1559,'Orçamento Base'!$D$11:$G$2116,3,FALSE)="INDEXADO",VLOOKUP(VLOOKUP($C1558,'Orçamento Base'!$D$11:$G$2116,2,FALSE),'Index N_DESON.'!$A$9:$B$604,2),VLOOKUP($C1559,'Orçamento Base'!$D$11:$G$2116,3,FALSE)))</f>
        <v>#N/A</v>
      </c>
      <c r="E1559" s="208" t="e">
        <f>VLOOKUP($C1559,'Orçamento Base'!$D$11:$S$1673,2,FALSE)</f>
        <v>#N/A</v>
      </c>
      <c r="F1559" s="211">
        <f>Dados!$C$7</f>
        <v>44652</v>
      </c>
      <c r="G1559" s="226" t="e">
        <f>VLOOKUP($C1559,'Orçamento Base'!$D$11:$S$1673,4,FALSE)</f>
        <v>#N/A</v>
      </c>
      <c r="H1559" s="377">
        <f>IFERROR(VLOOKUP($C1559,'Orçamento Base'!$D$11:$S$1673,6,FALSE),0)</f>
        <v>0</v>
      </c>
      <c r="I1559" s="208" t="e">
        <f>VLOOKUP($C1559,'Orçamento Base'!$D$11:$S$1673,5,FALSE)</f>
        <v>#N/A</v>
      </c>
      <c r="J1559" s="167" t="e">
        <f>IF(Comparativo!$E$6="Tabela Não Desonerada",VLOOKUP($C1559,'Orçamento Base'!$D$11:$S$1673,12,FALSE),VLOOKUP($C1559,#REF!,12,FALSE))</f>
        <v>#N/A</v>
      </c>
      <c r="K1559" s="167">
        <f>IFERROR(IF(Comparativo!$E$6="Tabela Não Desonerada",VLOOKUP($C1559,'Orçamento Base'!$D$11:$S$1673,16,FALSE),VLOOKUP($C1559,#REF!,16,FALSE)),0)</f>
        <v>0</v>
      </c>
      <c r="L1559" s="575" t="e">
        <f>IF(AND($D1559="COMPOSICAO_PROPRIA",'Orçamento Base'!$N1559="-"),"14,18%",IF(AND($D1559="MERCADO",'Orçamento Base'!$N1559="-"),"15,38%",IF(Comparativo!$E$6="Tabela Não Desonerada",VLOOKUP($C1559,'Orçamento Base'!$D$11:$S$1673,11,FALSE),VLOOKUP($C1559,#REF!,11,FALSE))))</f>
        <v>#N/A</v>
      </c>
      <c r="M1559" s="209">
        <f>IF(Comparativo!$E$6="Tabela Não Desonerada",Encargos!$F$44,Encargos!$D$44)</f>
        <v>1.1122000000000001</v>
      </c>
    </row>
    <row r="1560" spans="1:13">
      <c r="A1560" s="207">
        <f>'Identificação-TCE'!$A$13</f>
        <v>1</v>
      </c>
      <c r="B1560" s="168" t="e">
        <f>IF(AND(G1560&lt;&gt;"",H1560&gt;0,I1560&lt;&gt;"",J1560&lt;&gt;0,K1560&lt;&gt;0),COUNT($B$11:B1559)+1,"")</f>
        <v>#N/A</v>
      </c>
      <c r="C1560" s="207">
        <f>IF('Orçamento Base'!$M1559=0,0,'Orçamento Base'!$D1559)</f>
        <v>0</v>
      </c>
      <c r="D1560" s="212" t="e">
        <f>IF('Orçamento Base'!$F1559=Aux.!$G$11,"CONTRATACAO_PUBLICA",IF(VLOOKUP($C1560,'Orçamento Base'!$D$11:$G$2116,3,FALSE)="INDEXADO",VLOOKUP(VLOOKUP($C1559,'Orçamento Base'!$D$11:$G$2116,2,FALSE),'Index N_DESON.'!$A$9:$B$604,2),VLOOKUP($C1560,'Orçamento Base'!$D$11:$G$2116,3,FALSE)))</f>
        <v>#N/A</v>
      </c>
      <c r="E1560" s="208" t="e">
        <f>VLOOKUP($C1560,'Orçamento Base'!$D$11:$S$1673,2,FALSE)</f>
        <v>#N/A</v>
      </c>
      <c r="F1560" s="211">
        <f>Dados!$C$7</f>
        <v>44652</v>
      </c>
      <c r="G1560" s="226" t="e">
        <f>VLOOKUP($C1560,'Orçamento Base'!$D$11:$S$1673,4,FALSE)</f>
        <v>#N/A</v>
      </c>
      <c r="H1560" s="377">
        <f>IFERROR(VLOOKUP($C1560,'Orçamento Base'!$D$11:$S$1673,6,FALSE),0)</f>
        <v>0</v>
      </c>
      <c r="I1560" s="208" t="e">
        <f>VLOOKUP($C1560,'Orçamento Base'!$D$11:$S$1673,5,FALSE)</f>
        <v>#N/A</v>
      </c>
      <c r="J1560" s="167" t="e">
        <f>IF(Comparativo!$E$6="Tabela Não Desonerada",VLOOKUP($C1560,'Orçamento Base'!$D$11:$S$1673,12,FALSE),VLOOKUP($C1560,#REF!,12,FALSE))</f>
        <v>#N/A</v>
      </c>
      <c r="K1560" s="167">
        <f>IFERROR(IF(Comparativo!$E$6="Tabela Não Desonerada",VLOOKUP($C1560,'Orçamento Base'!$D$11:$S$1673,16,FALSE),VLOOKUP($C1560,#REF!,16,FALSE)),0)</f>
        <v>0</v>
      </c>
      <c r="L1560" s="575" t="e">
        <f>IF(AND($D1560="COMPOSICAO_PROPRIA",'Orçamento Base'!$N1560="-"),"14,18%",IF(AND($D1560="MERCADO",'Orçamento Base'!$N1560="-"),"15,38%",IF(Comparativo!$E$6="Tabela Não Desonerada",VLOOKUP($C1560,'Orçamento Base'!$D$11:$S$1673,11,FALSE),VLOOKUP($C1560,#REF!,11,FALSE))))</f>
        <v>#N/A</v>
      </c>
      <c r="M1560" s="209">
        <f>IF(Comparativo!$E$6="Tabela Não Desonerada",Encargos!$F$44,Encargos!$D$44)</f>
        <v>1.1122000000000001</v>
      </c>
    </row>
    <row r="1561" spans="1:13">
      <c r="A1561" s="207">
        <f>'Identificação-TCE'!$A$13</f>
        <v>1</v>
      </c>
      <c r="B1561" s="168" t="e">
        <f>IF(AND(G1561&lt;&gt;"",H1561&gt;0,I1561&lt;&gt;"",J1561&lt;&gt;0,K1561&lt;&gt;0),COUNT($B$11:B1560)+1,"")</f>
        <v>#N/A</v>
      </c>
      <c r="C1561" s="207">
        <f>IF('Orçamento Base'!$M1560=0,0,'Orçamento Base'!$D1560)</f>
        <v>0</v>
      </c>
      <c r="D1561" s="212" t="e">
        <f>IF('Orçamento Base'!$F1560=Aux.!$G$11,"CONTRATACAO_PUBLICA",IF(VLOOKUP($C1561,'Orçamento Base'!$D$11:$G$2116,3,FALSE)="INDEXADO",VLOOKUP(VLOOKUP($C1560,'Orçamento Base'!$D$11:$G$2116,2,FALSE),'Index N_DESON.'!$A$9:$B$604,2),VLOOKUP($C1561,'Orçamento Base'!$D$11:$G$2116,3,FALSE)))</f>
        <v>#N/A</v>
      </c>
      <c r="E1561" s="208" t="e">
        <f>VLOOKUP($C1561,'Orçamento Base'!$D$11:$S$1673,2,FALSE)</f>
        <v>#N/A</v>
      </c>
      <c r="F1561" s="211">
        <f>Dados!$C$7</f>
        <v>44652</v>
      </c>
      <c r="G1561" s="226" t="e">
        <f>VLOOKUP($C1561,'Orçamento Base'!$D$11:$S$1673,4,FALSE)</f>
        <v>#N/A</v>
      </c>
      <c r="H1561" s="377">
        <f>IFERROR(VLOOKUP($C1561,'Orçamento Base'!$D$11:$S$1673,6,FALSE),0)</f>
        <v>0</v>
      </c>
      <c r="I1561" s="208" t="e">
        <f>VLOOKUP($C1561,'Orçamento Base'!$D$11:$S$1673,5,FALSE)</f>
        <v>#N/A</v>
      </c>
      <c r="J1561" s="167" t="e">
        <f>IF(Comparativo!$E$6="Tabela Não Desonerada",VLOOKUP($C1561,'Orçamento Base'!$D$11:$S$1673,12,FALSE),VLOOKUP($C1561,#REF!,12,FALSE))</f>
        <v>#N/A</v>
      </c>
      <c r="K1561" s="167">
        <f>IFERROR(IF(Comparativo!$E$6="Tabela Não Desonerada",VLOOKUP($C1561,'Orçamento Base'!$D$11:$S$1673,16,FALSE),VLOOKUP($C1561,#REF!,16,FALSE)),0)</f>
        <v>0</v>
      </c>
      <c r="L1561" s="575" t="e">
        <f>IF(AND($D1561="COMPOSICAO_PROPRIA",'Orçamento Base'!$N1561="-"),"14,18%",IF(AND($D1561="MERCADO",'Orçamento Base'!$N1561="-"),"15,38%",IF(Comparativo!$E$6="Tabela Não Desonerada",VLOOKUP($C1561,'Orçamento Base'!$D$11:$S$1673,11,FALSE),VLOOKUP($C1561,#REF!,11,FALSE))))</f>
        <v>#N/A</v>
      </c>
      <c r="M1561" s="209">
        <f>IF(Comparativo!$E$6="Tabela Não Desonerada",Encargos!$F$44,Encargos!$D$44)</f>
        <v>1.1122000000000001</v>
      </c>
    </row>
    <row r="1562" spans="1:13">
      <c r="A1562" s="207">
        <f>'Identificação-TCE'!$A$13</f>
        <v>1</v>
      </c>
      <c r="B1562" s="168" t="e">
        <f>IF(AND(G1562&lt;&gt;"",H1562&gt;0,I1562&lt;&gt;"",J1562&lt;&gt;0,K1562&lt;&gt;0),COUNT($B$11:B1561)+1,"")</f>
        <v>#N/A</v>
      </c>
      <c r="C1562" s="207">
        <f>IF('Orçamento Base'!$M1561=0,0,'Orçamento Base'!$D1561)</f>
        <v>0</v>
      </c>
      <c r="D1562" s="212" t="e">
        <f>IF('Orçamento Base'!$F1561=Aux.!$G$11,"CONTRATACAO_PUBLICA",IF(VLOOKUP($C1562,'Orçamento Base'!$D$11:$G$2116,3,FALSE)="INDEXADO",VLOOKUP(VLOOKUP($C1561,'Orçamento Base'!$D$11:$G$2116,2,FALSE),'Index N_DESON.'!$A$9:$B$604,2),VLOOKUP($C1562,'Orçamento Base'!$D$11:$G$2116,3,FALSE)))</f>
        <v>#N/A</v>
      </c>
      <c r="E1562" s="208" t="e">
        <f>VLOOKUP($C1562,'Orçamento Base'!$D$11:$S$1673,2,FALSE)</f>
        <v>#N/A</v>
      </c>
      <c r="F1562" s="211">
        <f>Dados!$C$7</f>
        <v>44652</v>
      </c>
      <c r="G1562" s="226" t="e">
        <f>VLOOKUP($C1562,'Orçamento Base'!$D$11:$S$1673,4,FALSE)</f>
        <v>#N/A</v>
      </c>
      <c r="H1562" s="377">
        <f>IFERROR(VLOOKUP($C1562,'Orçamento Base'!$D$11:$S$1673,6,FALSE),0)</f>
        <v>0</v>
      </c>
      <c r="I1562" s="208" t="e">
        <f>VLOOKUP($C1562,'Orçamento Base'!$D$11:$S$1673,5,FALSE)</f>
        <v>#N/A</v>
      </c>
      <c r="J1562" s="167" t="e">
        <f>IF(Comparativo!$E$6="Tabela Não Desonerada",VLOOKUP($C1562,'Orçamento Base'!$D$11:$S$1673,12,FALSE),VLOOKUP($C1562,#REF!,12,FALSE))</f>
        <v>#N/A</v>
      </c>
      <c r="K1562" s="167">
        <f>IFERROR(IF(Comparativo!$E$6="Tabela Não Desonerada",VLOOKUP($C1562,'Orçamento Base'!$D$11:$S$1673,16,FALSE),VLOOKUP($C1562,#REF!,16,FALSE)),0)</f>
        <v>0</v>
      </c>
      <c r="L1562" s="575" t="e">
        <f>IF(AND($D1562="COMPOSICAO_PROPRIA",'Orçamento Base'!$N1562="-"),"14,18%",IF(AND($D1562="MERCADO",'Orçamento Base'!$N1562="-"),"15,38%",IF(Comparativo!$E$6="Tabela Não Desonerada",VLOOKUP($C1562,'Orçamento Base'!$D$11:$S$1673,11,FALSE),VLOOKUP($C1562,#REF!,11,FALSE))))</f>
        <v>#N/A</v>
      </c>
      <c r="M1562" s="209">
        <f>IF(Comparativo!$E$6="Tabela Não Desonerada",Encargos!$F$44,Encargos!$D$44)</f>
        <v>1.1122000000000001</v>
      </c>
    </row>
    <row r="1563" spans="1:13">
      <c r="A1563" s="207">
        <f>'Identificação-TCE'!$A$13</f>
        <v>1</v>
      </c>
      <c r="B1563" s="168" t="e">
        <f>IF(AND(G1563&lt;&gt;"",H1563&gt;0,I1563&lt;&gt;"",J1563&lt;&gt;0,K1563&lt;&gt;0),COUNT($B$11:B1562)+1,"")</f>
        <v>#N/A</v>
      </c>
      <c r="C1563" s="207">
        <f>IF('Orçamento Base'!$M1562=0,0,'Orçamento Base'!$D1562)</f>
        <v>0</v>
      </c>
      <c r="D1563" s="212" t="e">
        <f>IF('Orçamento Base'!$F1562=Aux.!$G$11,"CONTRATACAO_PUBLICA",IF(VLOOKUP($C1563,'Orçamento Base'!$D$11:$G$2116,3,FALSE)="INDEXADO",VLOOKUP(VLOOKUP($C1562,'Orçamento Base'!$D$11:$G$2116,2,FALSE),'Index N_DESON.'!$A$9:$B$604,2),VLOOKUP($C1563,'Orçamento Base'!$D$11:$G$2116,3,FALSE)))</f>
        <v>#N/A</v>
      </c>
      <c r="E1563" s="208" t="e">
        <f>VLOOKUP($C1563,'Orçamento Base'!$D$11:$S$1673,2,FALSE)</f>
        <v>#N/A</v>
      </c>
      <c r="F1563" s="211">
        <f>Dados!$C$7</f>
        <v>44652</v>
      </c>
      <c r="G1563" s="226" t="e">
        <f>VLOOKUP($C1563,'Orçamento Base'!$D$11:$S$1673,4,FALSE)</f>
        <v>#N/A</v>
      </c>
      <c r="H1563" s="377">
        <f>IFERROR(VLOOKUP($C1563,'Orçamento Base'!$D$11:$S$1673,6,FALSE),0)</f>
        <v>0</v>
      </c>
      <c r="I1563" s="208" t="e">
        <f>VLOOKUP($C1563,'Orçamento Base'!$D$11:$S$1673,5,FALSE)</f>
        <v>#N/A</v>
      </c>
      <c r="J1563" s="167" t="e">
        <f>IF(Comparativo!$E$6="Tabela Não Desonerada",VLOOKUP($C1563,'Orçamento Base'!$D$11:$S$1673,12,FALSE),VLOOKUP($C1563,#REF!,12,FALSE))</f>
        <v>#N/A</v>
      </c>
      <c r="K1563" s="167">
        <f>IFERROR(IF(Comparativo!$E$6="Tabela Não Desonerada",VLOOKUP($C1563,'Orçamento Base'!$D$11:$S$1673,16,FALSE),VLOOKUP($C1563,#REF!,16,FALSE)),0)</f>
        <v>0</v>
      </c>
      <c r="L1563" s="575" t="e">
        <f>IF(AND($D1563="COMPOSICAO_PROPRIA",'Orçamento Base'!$N1563="-"),"14,18%",IF(AND($D1563="MERCADO",'Orçamento Base'!$N1563="-"),"15,38%",IF(Comparativo!$E$6="Tabela Não Desonerada",VLOOKUP($C1563,'Orçamento Base'!$D$11:$S$1673,11,FALSE),VLOOKUP($C1563,#REF!,11,FALSE))))</f>
        <v>#N/A</v>
      </c>
      <c r="M1563" s="209">
        <f>IF(Comparativo!$E$6="Tabela Não Desonerada",Encargos!$F$44,Encargos!$D$44)</f>
        <v>1.1122000000000001</v>
      </c>
    </row>
    <row r="1564" spans="1:13">
      <c r="A1564" s="207">
        <f>'Identificação-TCE'!$A$13</f>
        <v>1</v>
      </c>
      <c r="B1564" s="168" t="e">
        <f>IF(AND(G1564&lt;&gt;"",H1564&gt;0,I1564&lt;&gt;"",J1564&lt;&gt;0,K1564&lt;&gt;0),COUNT($B$11:B1563)+1,"")</f>
        <v>#N/A</v>
      </c>
      <c r="C1564" s="207">
        <f>IF('Orçamento Base'!$M1563=0,0,'Orçamento Base'!$D1563)</f>
        <v>0</v>
      </c>
      <c r="D1564" s="212" t="e">
        <f>IF('Orçamento Base'!$F1563=Aux.!$G$11,"CONTRATACAO_PUBLICA",IF(VLOOKUP($C1564,'Orçamento Base'!$D$11:$G$2116,3,FALSE)="INDEXADO",VLOOKUP(VLOOKUP($C1563,'Orçamento Base'!$D$11:$G$2116,2,FALSE),'Index N_DESON.'!$A$9:$B$604,2),VLOOKUP($C1564,'Orçamento Base'!$D$11:$G$2116,3,FALSE)))</f>
        <v>#N/A</v>
      </c>
      <c r="E1564" s="208" t="e">
        <f>VLOOKUP($C1564,'Orçamento Base'!$D$11:$S$1673,2,FALSE)</f>
        <v>#N/A</v>
      </c>
      <c r="F1564" s="211">
        <f>Dados!$C$7</f>
        <v>44652</v>
      </c>
      <c r="G1564" s="226" t="e">
        <f>VLOOKUP($C1564,'Orçamento Base'!$D$11:$S$1673,4,FALSE)</f>
        <v>#N/A</v>
      </c>
      <c r="H1564" s="377">
        <f>IFERROR(VLOOKUP($C1564,'Orçamento Base'!$D$11:$S$1673,6,FALSE),0)</f>
        <v>0</v>
      </c>
      <c r="I1564" s="208" t="e">
        <f>VLOOKUP($C1564,'Orçamento Base'!$D$11:$S$1673,5,FALSE)</f>
        <v>#N/A</v>
      </c>
      <c r="J1564" s="167" t="e">
        <f>IF(Comparativo!$E$6="Tabela Não Desonerada",VLOOKUP($C1564,'Orçamento Base'!$D$11:$S$1673,12,FALSE),VLOOKUP($C1564,#REF!,12,FALSE))</f>
        <v>#N/A</v>
      </c>
      <c r="K1564" s="167">
        <f>IFERROR(IF(Comparativo!$E$6="Tabela Não Desonerada",VLOOKUP($C1564,'Orçamento Base'!$D$11:$S$1673,16,FALSE),VLOOKUP($C1564,#REF!,16,FALSE)),0)</f>
        <v>0</v>
      </c>
      <c r="L1564" s="575" t="e">
        <f>IF(AND($D1564="COMPOSICAO_PROPRIA",'Orçamento Base'!$N1564="-"),"14,18%",IF(AND($D1564="MERCADO",'Orçamento Base'!$N1564="-"),"15,38%",IF(Comparativo!$E$6="Tabela Não Desonerada",VLOOKUP($C1564,'Orçamento Base'!$D$11:$S$1673,11,FALSE),VLOOKUP($C1564,#REF!,11,FALSE))))</f>
        <v>#N/A</v>
      </c>
      <c r="M1564" s="209">
        <f>IF(Comparativo!$E$6="Tabela Não Desonerada",Encargos!$F$44,Encargos!$D$44)</f>
        <v>1.1122000000000001</v>
      </c>
    </row>
    <row r="1565" spans="1:13">
      <c r="A1565" s="207">
        <f>'Identificação-TCE'!$A$13</f>
        <v>1</v>
      </c>
      <c r="B1565" s="168" t="e">
        <f>IF(AND(G1565&lt;&gt;"",H1565&gt;0,I1565&lt;&gt;"",J1565&lt;&gt;0,K1565&lt;&gt;0),COUNT($B$11:B1564)+1,"")</f>
        <v>#N/A</v>
      </c>
      <c r="C1565" s="207">
        <f>IF('Orçamento Base'!$M1564=0,0,'Orçamento Base'!$D1564)</f>
        <v>0</v>
      </c>
      <c r="D1565" s="212" t="e">
        <f>IF('Orçamento Base'!$F1564=Aux.!$G$11,"CONTRATACAO_PUBLICA",IF(VLOOKUP($C1565,'Orçamento Base'!$D$11:$G$2116,3,FALSE)="INDEXADO",VLOOKUP(VLOOKUP($C1564,'Orçamento Base'!$D$11:$G$2116,2,FALSE),'Index N_DESON.'!$A$9:$B$604,2),VLOOKUP($C1565,'Orçamento Base'!$D$11:$G$2116,3,FALSE)))</f>
        <v>#N/A</v>
      </c>
      <c r="E1565" s="208" t="e">
        <f>VLOOKUP($C1565,'Orçamento Base'!$D$11:$S$1673,2,FALSE)</f>
        <v>#N/A</v>
      </c>
      <c r="F1565" s="211">
        <f>Dados!$C$7</f>
        <v>44652</v>
      </c>
      <c r="G1565" s="226" t="e">
        <f>VLOOKUP($C1565,'Orçamento Base'!$D$11:$S$1673,4,FALSE)</f>
        <v>#N/A</v>
      </c>
      <c r="H1565" s="377">
        <f>IFERROR(VLOOKUP($C1565,'Orçamento Base'!$D$11:$S$1673,6,FALSE),0)</f>
        <v>0</v>
      </c>
      <c r="I1565" s="208" t="e">
        <f>VLOOKUP($C1565,'Orçamento Base'!$D$11:$S$1673,5,FALSE)</f>
        <v>#N/A</v>
      </c>
      <c r="J1565" s="167" t="e">
        <f>IF(Comparativo!$E$6="Tabela Não Desonerada",VLOOKUP($C1565,'Orçamento Base'!$D$11:$S$1673,12,FALSE),VLOOKUP($C1565,#REF!,12,FALSE))</f>
        <v>#N/A</v>
      </c>
      <c r="K1565" s="167">
        <f>IFERROR(IF(Comparativo!$E$6="Tabela Não Desonerada",VLOOKUP($C1565,'Orçamento Base'!$D$11:$S$1673,16,FALSE),VLOOKUP($C1565,#REF!,16,FALSE)),0)</f>
        <v>0</v>
      </c>
      <c r="L1565" s="575" t="e">
        <f>IF(AND($D1565="COMPOSICAO_PROPRIA",'Orçamento Base'!$N1565="-"),"14,18%",IF(AND($D1565="MERCADO",'Orçamento Base'!$N1565="-"),"15,38%",IF(Comparativo!$E$6="Tabela Não Desonerada",VLOOKUP($C1565,'Orçamento Base'!$D$11:$S$1673,11,FALSE),VLOOKUP($C1565,#REF!,11,FALSE))))</f>
        <v>#N/A</v>
      </c>
      <c r="M1565" s="209">
        <f>IF(Comparativo!$E$6="Tabela Não Desonerada",Encargos!$F$44,Encargos!$D$44)</f>
        <v>1.1122000000000001</v>
      </c>
    </row>
    <row r="1566" spans="1:13">
      <c r="A1566" s="207">
        <f>'Identificação-TCE'!$A$13</f>
        <v>1</v>
      </c>
      <c r="B1566" s="168" t="e">
        <f>IF(AND(G1566&lt;&gt;"",H1566&gt;0,I1566&lt;&gt;"",J1566&lt;&gt;0,K1566&lt;&gt;0),COUNT($B$11:B1565)+1,"")</f>
        <v>#N/A</v>
      </c>
      <c r="C1566" s="207">
        <f>IF('Orçamento Base'!$M1565=0,0,'Orçamento Base'!$D1565)</f>
        <v>0</v>
      </c>
      <c r="D1566" s="212" t="e">
        <f>IF('Orçamento Base'!$F1565=Aux.!$G$11,"CONTRATACAO_PUBLICA",IF(VLOOKUP($C1566,'Orçamento Base'!$D$11:$G$2116,3,FALSE)="INDEXADO",VLOOKUP(VLOOKUP($C1565,'Orçamento Base'!$D$11:$G$2116,2,FALSE),'Index N_DESON.'!$A$9:$B$604,2),VLOOKUP($C1566,'Orçamento Base'!$D$11:$G$2116,3,FALSE)))</f>
        <v>#N/A</v>
      </c>
      <c r="E1566" s="208" t="e">
        <f>VLOOKUP($C1566,'Orçamento Base'!$D$11:$S$1673,2,FALSE)</f>
        <v>#N/A</v>
      </c>
      <c r="F1566" s="211">
        <f>Dados!$C$7</f>
        <v>44652</v>
      </c>
      <c r="G1566" s="226" t="e">
        <f>VLOOKUP($C1566,'Orçamento Base'!$D$11:$S$1673,4,FALSE)</f>
        <v>#N/A</v>
      </c>
      <c r="H1566" s="377">
        <f>IFERROR(VLOOKUP($C1566,'Orçamento Base'!$D$11:$S$1673,6,FALSE),0)</f>
        <v>0</v>
      </c>
      <c r="I1566" s="208" t="e">
        <f>VLOOKUP($C1566,'Orçamento Base'!$D$11:$S$1673,5,FALSE)</f>
        <v>#N/A</v>
      </c>
      <c r="J1566" s="167" t="e">
        <f>IF(Comparativo!$E$6="Tabela Não Desonerada",VLOOKUP($C1566,'Orçamento Base'!$D$11:$S$1673,12,FALSE),VLOOKUP($C1566,#REF!,12,FALSE))</f>
        <v>#N/A</v>
      </c>
      <c r="K1566" s="167">
        <f>IFERROR(IF(Comparativo!$E$6="Tabela Não Desonerada",VLOOKUP($C1566,'Orçamento Base'!$D$11:$S$1673,16,FALSE),VLOOKUP($C1566,#REF!,16,FALSE)),0)</f>
        <v>0</v>
      </c>
      <c r="L1566" s="575" t="e">
        <f>IF(AND($D1566="COMPOSICAO_PROPRIA",'Orçamento Base'!$N1566="-"),"14,18%",IF(AND($D1566="MERCADO",'Orçamento Base'!$N1566="-"),"15,38%",IF(Comparativo!$E$6="Tabela Não Desonerada",VLOOKUP($C1566,'Orçamento Base'!$D$11:$S$1673,11,FALSE),VLOOKUP($C1566,#REF!,11,FALSE))))</f>
        <v>#N/A</v>
      </c>
      <c r="M1566" s="209">
        <f>IF(Comparativo!$E$6="Tabela Não Desonerada",Encargos!$F$44,Encargos!$D$44)</f>
        <v>1.1122000000000001</v>
      </c>
    </row>
    <row r="1567" spans="1:13">
      <c r="A1567" s="207">
        <f>'Identificação-TCE'!$A$13</f>
        <v>1</v>
      </c>
      <c r="B1567" s="168" t="e">
        <f>IF(AND(G1567&lt;&gt;"",H1567&gt;0,I1567&lt;&gt;"",J1567&lt;&gt;0,K1567&lt;&gt;0),COUNT($B$11:B1566)+1,"")</f>
        <v>#N/A</v>
      </c>
      <c r="C1567" s="207">
        <f>IF('Orçamento Base'!$M1566=0,0,'Orçamento Base'!$D1566)</f>
        <v>0</v>
      </c>
      <c r="D1567" s="212" t="e">
        <f>IF('Orçamento Base'!$F1566=Aux.!$G$11,"CONTRATACAO_PUBLICA",IF(VLOOKUP($C1567,'Orçamento Base'!$D$11:$G$2116,3,FALSE)="INDEXADO",VLOOKUP(VLOOKUP($C1566,'Orçamento Base'!$D$11:$G$2116,2,FALSE),'Index N_DESON.'!$A$9:$B$604,2),VLOOKUP($C1567,'Orçamento Base'!$D$11:$G$2116,3,FALSE)))</f>
        <v>#N/A</v>
      </c>
      <c r="E1567" s="208" t="e">
        <f>VLOOKUP($C1567,'Orçamento Base'!$D$11:$S$1673,2,FALSE)</f>
        <v>#N/A</v>
      </c>
      <c r="F1567" s="211">
        <f>Dados!$C$7</f>
        <v>44652</v>
      </c>
      <c r="G1567" s="226" t="e">
        <f>VLOOKUP($C1567,'Orçamento Base'!$D$11:$S$1673,4,FALSE)</f>
        <v>#N/A</v>
      </c>
      <c r="H1567" s="377">
        <f>IFERROR(VLOOKUP($C1567,'Orçamento Base'!$D$11:$S$1673,6,FALSE),0)</f>
        <v>0</v>
      </c>
      <c r="I1567" s="208" t="e">
        <f>VLOOKUP($C1567,'Orçamento Base'!$D$11:$S$1673,5,FALSE)</f>
        <v>#N/A</v>
      </c>
      <c r="J1567" s="167" t="e">
        <f>IF(Comparativo!$E$6="Tabela Não Desonerada",VLOOKUP($C1567,'Orçamento Base'!$D$11:$S$1673,12,FALSE),VLOOKUP($C1567,#REF!,12,FALSE))</f>
        <v>#N/A</v>
      </c>
      <c r="K1567" s="167">
        <f>IFERROR(IF(Comparativo!$E$6="Tabela Não Desonerada",VLOOKUP($C1567,'Orçamento Base'!$D$11:$S$1673,16,FALSE),VLOOKUP($C1567,#REF!,16,FALSE)),0)</f>
        <v>0</v>
      </c>
      <c r="L1567" s="575" t="e">
        <f>IF(AND($D1567="COMPOSICAO_PROPRIA",'Orçamento Base'!$N1567="-"),"14,18%",IF(AND($D1567="MERCADO",'Orçamento Base'!$N1567="-"),"15,38%",IF(Comparativo!$E$6="Tabela Não Desonerada",VLOOKUP($C1567,'Orçamento Base'!$D$11:$S$1673,11,FALSE),VLOOKUP($C1567,#REF!,11,FALSE))))</f>
        <v>#N/A</v>
      </c>
      <c r="M1567" s="209">
        <f>IF(Comparativo!$E$6="Tabela Não Desonerada",Encargos!$F$44,Encargos!$D$44)</f>
        <v>1.1122000000000001</v>
      </c>
    </row>
    <row r="1568" spans="1:13">
      <c r="A1568" s="207">
        <f>'Identificação-TCE'!$A$13</f>
        <v>1</v>
      </c>
      <c r="B1568" s="168" t="e">
        <f>IF(AND(G1568&lt;&gt;"",H1568&gt;0,I1568&lt;&gt;"",J1568&lt;&gt;0,K1568&lt;&gt;0),COUNT($B$11:B1567)+1,"")</f>
        <v>#N/A</v>
      </c>
      <c r="C1568" s="207">
        <f>IF('Orçamento Base'!$M1567=0,0,'Orçamento Base'!$D1567)</f>
        <v>0</v>
      </c>
      <c r="D1568" s="212" t="e">
        <f>IF('Orçamento Base'!$F1567=Aux.!$G$11,"CONTRATACAO_PUBLICA",IF(VLOOKUP($C1568,'Orçamento Base'!$D$11:$G$2116,3,FALSE)="INDEXADO",VLOOKUP(VLOOKUP($C1567,'Orçamento Base'!$D$11:$G$2116,2,FALSE),'Index N_DESON.'!$A$9:$B$604,2),VLOOKUP($C1568,'Orçamento Base'!$D$11:$G$2116,3,FALSE)))</f>
        <v>#N/A</v>
      </c>
      <c r="E1568" s="208" t="e">
        <f>VLOOKUP($C1568,'Orçamento Base'!$D$11:$S$1673,2,FALSE)</f>
        <v>#N/A</v>
      </c>
      <c r="F1568" s="211">
        <f>Dados!$C$7</f>
        <v>44652</v>
      </c>
      <c r="G1568" s="226" t="e">
        <f>VLOOKUP($C1568,'Orçamento Base'!$D$11:$S$1673,4,FALSE)</f>
        <v>#N/A</v>
      </c>
      <c r="H1568" s="377">
        <f>IFERROR(VLOOKUP($C1568,'Orçamento Base'!$D$11:$S$1673,6,FALSE),0)</f>
        <v>0</v>
      </c>
      <c r="I1568" s="208" t="e">
        <f>VLOOKUP($C1568,'Orçamento Base'!$D$11:$S$1673,5,FALSE)</f>
        <v>#N/A</v>
      </c>
      <c r="J1568" s="167" t="e">
        <f>IF(Comparativo!$E$6="Tabela Não Desonerada",VLOOKUP($C1568,'Orçamento Base'!$D$11:$S$1673,12,FALSE),VLOOKUP($C1568,#REF!,12,FALSE))</f>
        <v>#N/A</v>
      </c>
      <c r="K1568" s="167">
        <f>IFERROR(IF(Comparativo!$E$6="Tabela Não Desonerada",VLOOKUP($C1568,'Orçamento Base'!$D$11:$S$1673,16,FALSE),VLOOKUP($C1568,#REF!,16,FALSE)),0)</f>
        <v>0</v>
      </c>
      <c r="L1568" s="575" t="e">
        <f>IF(AND($D1568="COMPOSICAO_PROPRIA",'Orçamento Base'!$N1568="-"),"14,18%",IF(AND($D1568="MERCADO",'Orçamento Base'!$N1568="-"),"15,38%",IF(Comparativo!$E$6="Tabela Não Desonerada",VLOOKUP($C1568,'Orçamento Base'!$D$11:$S$1673,11,FALSE),VLOOKUP($C1568,#REF!,11,FALSE))))</f>
        <v>#N/A</v>
      </c>
      <c r="M1568" s="209">
        <f>IF(Comparativo!$E$6="Tabela Não Desonerada",Encargos!$F$44,Encargos!$D$44)</f>
        <v>1.1122000000000001</v>
      </c>
    </row>
    <row r="1569" spans="1:13">
      <c r="A1569" s="207">
        <f>'Identificação-TCE'!$A$13</f>
        <v>1</v>
      </c>
      <c r="B1569" s="168" t="e">
        <f>IF(AND(G1569&lt;&gt;"",H1569&gt;0,I1569&lt;&gt;"",J1569&lt;&gt;0,K1569&lt;&gt;0),COUNT($B$11:B1568)+1,"")</f>
        <v>#N/A</v>
      </c>
      <c r="C1569" s="207">
        <f>IF('Orçamento Base'!$M1568=0,0,'Orçamento Base'!$D1568)</f>
        <v>0</v>
      </c>
      <c r="D1569" s="212" t="e">
        <f>IF('Orçamento Base'!$F1568=Aux.!$G$11,"CONTRATACAO_PUBLICA",IF(VLOOKUP($C1569,'Orçamento Base'!$D$11:$G$2116,3,FALSE)="INDEXADO",VLOOKUP(VLOOKUP($C1568,'Orçamento Base'!$D$11:$G$2116,2,FALSE),'Index N_DESON.'!$A$9:$B$604,2),VLOOKUP($C1569,'Orçamento Base'!$D$11:$G$2116,3,FALSE)))</f>
        <v>#N/A</v>
      </c>
      <c r="E1569" s="208" t="e">
        <f>VLOOKUP($C1569,'Orçamento Base'!$D$11:$S$1673,2,FALSE)</f>
        <v>#N/A</v>
      </c>
      <c r="F1569" s="211">
        <f>Dados!$C$7</f>
        <v>44652</v>
      </c>
      <c r="G1569" s="226" t="e">
        <f>VLOOKUP($C1569,'Orçamento Base'!$D$11:$S$1673,4,FALSE)</f>
        <v>#N/A</v>
      </c>
      <c r="H1569" s="377">
        <f>IFERROR(VLOOKUP($C1569,'Orçamento Base'!$D$11:$S$1673,6,FALSE),0)</f>
        <v>0</v>
      </c>
      <c r="I1569" s="208" t="e">
        <f>VLOOKUP($C1569,'Orçamento Base'!$D$11:$S$1673,5,FALSE)</f>
        <v>#N/A</v>
      </c>
      <c r="J1569" s="167" t="e">
        <f>IF(Comparativo!$E$6="Tabela Não Desonerada",VLOOKUP($C1569,'Orçamento Base'!$D$11:$S$1673,12,FALSE),VLOOKUP($C1569,#REF!,12,FALSE))</f>
        <v>#N/A</v>
      </c>
      <c r="K1569" s="167">
        <f>IFERROR(IF(Comparativo!$E$6="Tabela Não Desonerada",VLOOKUP($C1569,'Orçamento Base'!$D$11:$S$1673,16,FALSE),VLOOKUP($C1569,#REF!,16,FALSE)),0)</f>
        <v>0</v>
      </c>
      <c r="L1569" s="575" t="e">
        <f>IF(AND($D1569="COMPOSICAO_PROPRIA",'Orçamento Base'!$N1569="-"),"14,18%",IF(AND($D1569="MERCADO",'Orçamento Base'!$N1569="-"),"15,38%",IF(Comparativo!$E$6="Tabela Não Desonerada",VLOOKUP($C1569,'Orçamento Base'!$D$11:$S$1673,11,FALSE),VLOOKUP($C1569,#REF!,11,FALSE))))</f>
        <v>#N/A</v>
      </c>
      <c r="M1569" s="209">
        <f>IF(Comparativo!$E$6="Tabela Não Desonerada",Encargos!$F$44,Encargos!$D$44)</f>
        <v>1.1122000000000001</v>
      </c>
    </row>
    <row r="1570" spans="1:13">
      <c r="A1570" s="207">
        <f>'Identificação-TCE'!$A$13</f>
        <v>1</v>
      </c>
      <c r="B1570" s="168" t="e">
        <f>IF(AND(G1570&lt;&gt;"",H1570&gt;0,I1570&lt;&gt;"",J1570&lt;&gt;0,K1570&lt;&gt;0),COUNT($B$11:B1569)+1,"")</f>
        <v>#N/A</v>
      </c>
      <c r="C1570" s="207">
        <f>IF('Orçamento Base'!$M1569=0,0,'Orçamento Base'!$D1569)</f>
        <v>0</v>
      </c>
      <c r="D1570" s="212" t="e">
        <f>IF('Orçamento Base'!$F1569=Aux.!$G$11,"CONTRATACAO_PUBLICA",IF(VLOOKUP($C1570,'Orçamento Base'!$D$11:$G$2116,3,FALSE)="INDEXADO",VLOOKUP(VLOOKUP($C1569,'Orçamento Base'!$D$11:$G$2116,2,FALSE),'Index N_DESON.'!$A$9:$B$604,2),VLOOKUP($C1570,'Orçamento Base'!$D$11:$G$2116,3,FALSE)))</f>
        <v>#N/A</v>
      </c>
      <c r="E1570" s="208" t="e">
        <f>VLOOKUP($C1570,'Orçamento Base'!$D$11:$S$1673,2,FALSE)</f>
        <v>#N/A</v>
      </c>
      <c r="F1570" s="211">
        <f>Dados!$C$7</f>
        <v>44652</v>
      </c>
      <c r="G1570" s="226" t="e">
        <f>VLOOKUP($C1570,'Orçamento Base'!$D$11:$S$1673,4,FALSE)</f>
        <v>#N/A</v>
      </c>
      <c r="H1570" s="377">
        <f>IFERROR(VLOOKUP($C1570,'Orçamento Base'!$D$11:$S$1673,6,FALSE),0)</f>
        <v>0</v>
      </c>
      <c r="I1570" s="208" t="e">
        <f>VLOOKUP($C1570,'Orçamento Base'!$D$11:$S$1673,5,FALSE)</f>
        <v>#N/A</v>
      </c>
      <c r="J1570" s="167" t="e">
        <f>IF(Comparativo!$E$6="Tabela Não Desonerada",VLOOKUP($C1570,'Orçamento Base'!$D$11:$S$1673,12,FALSE),VLOOKUP($C1570,#REF!,12,FALSE))</f>
        <v>#N/A</v>
      </c>
      <c r="K1570" s="167">
        <f>IFERROR(IF(Comparativo!$E$6="Tabela Não Desonerada",VLOOKUP($C1570,'Orçamento Base'!$D$11:$S$1673,16,FALSE),VLOOKUP($C1570,#REF!,16,FALSE)),0)</f>
        <v>0</v>
      </c>
      <c r="L1570" s="575" t="e">
        <f>IF(AND($D1570="COMPOSICAO_PROPRIA",'Orçamento Base'!$N1570="-"),"14,18%",IF(AND($D1570="MERCADO",'Orçamento Base'!$N1570="-"),"15,38%",IF(Comparativo!$E$6="Tabela Não Desonerada",VLOOKUP($C1570,'Orçamento Base'!$D$11:$S$1673,11,FALSE),VLOOKUP($C1570,#REF!,11,FALSE))))</f>
        <v>#N/A</v>
      </c>
      <c r="M1570" s="209">
        <f>IF(Comparativo!$E$6="Tabela Não Desonerada",Encargos!$F$44,Encargos!$D$44)</f>
        <v>1.1122000000000001</v>
      </c>
    </row>
    <row r="1571" spans="1:13">
      <c r="A1571" s="207">
        <f>'Identificação-TCE'!$A$13</f>
        <v>1</v>
      </c>
      <c r="B1571" s="168" t="e">
        <f>IF(AND(G1571&lt;&gt;"",H1571&gt;0,I1571&lt;&gt;"",J1571&lt;&gt;0,K1571&lt;&gt;0),COUNT($B$11:B1570)+1,"")</f>
        <v>#N/A</v>
      </c>
      <c r="C1571" s="207">
        <f>IF('Orçamento Base'!$M1570=0,0,'Orçamento Base'!$D1570)</f>
        <v>0</v>
      </c>
      <c r="D1571" s="212" t="e">
        <f>IF('Orçamento Base'!$F1570=Aux.!$G$11,"CONTRATACAO_PUBLICA",IF(VLOOKUP($C1571,'Orçamento Base'!$D$11:$G$2116,3,FALSE)="INDEXADO",VLOOKUP(VLOOKUP($C1570,'Orçamento Base'!$D$11:$G$2116,2,FALSE),'Index N_DESON.'!$A$9:$B$604,2),VLOOKUP($C1571,'Orçamento Base'!$D$11:$G$2116,3,FALSE)))</f>
        <v>#N/A</v>
      </c>
      <c r="E1571" s="208" t="e">
        <f>VLOOKUP($C1571,'Orçamento Base'!$D$11:$S$1673,2,FALSE)</f>
        <v>#N/A</v>
      </c>
      <c r="F1571" s="211">
        <f>Dados!$C$7</f>
        <v>44652</v>
      </c>
      <c r="G1571" s="226" t="e">
        <f>VLOOKUP($C1571,'Orçamento Base'!$D$11:$S$1673,4,FALSE)</f>
        <v>#N/A</v>
      </c>
      <c r="H1571" s="377">
        <f>IFERROR(VLOOKUP($C1571,'Orçamento Base'!$D$11:$S$1673,6,FALSE),0)</f>
        <v>0</v>
      </c>
      <c r="I1571" s="208" t="e">
        <f>VLOOKUP($C1571,'Orçamento Base'!$D$11:$S$1673,5,FALSE)</f>
        <v>#N/A</v>
      </c>
      <c r="J1571" s="167" t="e">
        <f>IF(Comparativo!$E$6="Tabela Não Desonerada",VLOOKUP($C1571,'Orçamento Base'!$D$11:$S$1673,12,FALSE),VLOOKUP($C1571,#REF!,12,FALSE))</f>
        <v>#N/A</v>
      </c>
      <c r="K1571" s="167">
        <f>IFERROR(IF(Comparativo!$E$6="Tabela Não Desonerada",VLOOKUP($C1571,'Orçamento Base'!$D$11:$S$1673,16,FALSE),VLOOKUP($C1571,#REF!,16,FALSE)),0)</f>
        <v>0</v>
      </c>
      <c r="L1571" s="575" t="e">
        <f>IF(AND($D1571="COMPOSICAO_PROPRIA",'Orçamento Base'!$N1571="-"),"14,18%",IF(AND($D1571="MERCADO",'Orçamento Base'!$N1571="-"),"15,38%",IF(Comparativo!$E$6="Tabela Não Desonerada",VLOOKUP($C1571,'Orçamento Base'!$D$11:$S$1673,11,FALSE),VLOOKUP($C1571,#REF!,11,FALSE))))</f>
        <v>#N/A</v>
      </c>
      <c r="M1571" s="209">
        <f>IF(Comparativo!$E$6="Tabela Não Desonerada",Encargos!$F$44,Encargos!$D$44)</f>
        <v>1.1122000000000001</v>
      </c>
    </row>
    <row r="1572" spans="1:13">
      <c r="A1572" s="207">
        <f>'Identificação-TCE'!$A$13</f>
        <v>1</v>
      </c>
      <c r="B1572" s="168" t="e">
        <f>IF(AND(G1572&lt;&gt;"",H1572&gt;0,I1572&lt;&gt;"",J1572&lt;&gt;0,K1572&lt;&gt;0),COUNT($B$11:B1571)+1,"")</f>
        <v>#N/A</v>
      </c>
      <c r="C1572" s="207">
        <f>IF('Orçamento Base'!$M1571=0,0,'Orçamento Base'!$D1571)</f>
        <v>0</v>
      </c>
      <c r="D1572" s="212" t="e">
        <f>IF('Orçamento Base'!$F1571=Aux.!$G$11,"CONTRATACAO_PUBLICA",IF(VLOOKUP($C1572,'Orçamento Base'!$D$11:$G$2116,3,FALSE)="INDEXADO",VLOOKUP(VLOOKUP($C1571,'Orçamento Base'!$D$11:$G$2116,2,FALSE),'Index N_DESON.'!$A$9:$B$604,2),VLOOKUP($C1572,'Orçamento Base'!$D$11:$G$2116,3,FALSE)))</f>
        <v>#N/A</v>
      </c>
      <c r="E1572" s="208" t="e">
        <f>VLOOKUP($C1572,'Orçamento Base'!$D$11:$S$1673,2,FALSE)</f>
        <v>#N/A</v>
      </c>
      <c r="F1572" s="211">
        <f>Dados!$C$7</f>
        <v>44652</v>
      </c>
      <c r="G1572" s="226" t="e">
        <f>VLOOKUP($C1572,'Orçamento Base'!$D$11:$S$1673,4,FALSE)</f>
        <v>#N/A</v>
      </c>
      <c r="H1572" s="377">
        <f>IFERROR(VLOOKUP($C1572,'Orçamento Base'!$D$11:$S$1673,6,FALSE),0)</f>
        <v>0</v>
      </c>
      <c r="I1572" s="208" t="e">
        <f>VLOOKUP($C1572,'Orçamento Base'!$D$11:$S$1673,5,FALSE)</f>
        <v>#N/A</v>
      </c>
      <c r="J1572" s="167" t="e">
        <f>IF(Comparativo!$E$6="Tabela Não Desonerada",VLOOKUP($C1572,'Orçamento Base'!$D$11:$S$1673,12,FALSE),VLOOKUP($C1572,#REF!,12,FALSE))</f>
        <v>#N/A</v>
      </c>
      <c r="K1572" s="167">
        <f>IFERROR(IF(Comparativo!$E$6="Tabela Não Desonerada",VLOOKUP($C1572,'Orçamento Base'!$D$11:$S$1673,16,FALSE),VLOOKUP($C1572,#REF!,16,FALSE)),0)</f>
        <v>0</v>
      </c>
      <c r="L1572" s="575" t="e">
        <f>IF(AND($D1572="COMPOSICAO_PROPRIA",'Orçamento Base'!$N1572="-"),"14,18%",IF(AND($D1572="MERCADO",'Orçamento Base'!$N1572="-"),"15,38%",IF(Comparativo!$E$6="Tabela Não Desonerada",VLOOKUP($C1572,'Orçamento Base'!$D$11:$S$1673,11,FALSE),VLOOKUP($C1572,#REF!,11,FALSE))))</f>
        <v>#N/A</v>
      </c>
      <c r="M1572" s="209">
        <f>IF(Comparativo!$E$6="Tabela Não Desonerada",Encargos!$F$44,Encargos!$D$44)</f>
        <v>1.1122000000000001</v>
      </c>
    </row>
    <row r="1573" spans="1:13">
      <c r="A1573" s="207">
        <f>'Identificação-TCE'!$A$13</f>
        <v>1</v>
      </c>
      <c r="B1573" s="168" t="e">
        <f>IF(AND(G1573&lt;&gt;"",H1573&gt;0,I1573&lt;&gt;"",J1573&lt;&gt;0,K1573&lt;&gt;0),COUNT($B$11:B1572)+1,"")</f>
        <v>#N/A</v>
      </c>
      <c r="C1573" s="207">
        <f>IF('Orçamento Base'!$M1572=0,0,'Orçamento Base'!$D1572)</f>
        <v>0</v>
      </c>
      <c r="D1573" s="212" t="e">
        <f>IF('Orçamento Base'!$F1572=Aux.!$G$11,"CONTRATACAO_PUBLICA",IF(VLOOKUP($C1573,'Orçamento Base'!$D$11:$G$2116,3,FALSE)="INDEXADO",VLOOKUP(VLOOKUP($C1572,'Orçamento Base'!$D$11:$G$2116,2,FALSE),'Index N_DESON.'!$A$9:$B$604,2),VLOOKUP($C1573,'Orçamento Base'!$D$11:$G$2116,3,FALSE)))</f>
        <v>#N/A</v>
      </c>
      <c r="E1573" s="208" t="e">
        <f>VLOOKUP($C1573,'Orçamento Base'!$D$11:$S$1673,2,FALSE)</f>
        <v>#N/A</v>
      </c>
      <c r="F1573" s="211">
        <f>Dados!$C$7</f>
        <v>44652</v>
      </c>
      <c r="G1573" s="226" t="e">
        <f>VLOOKUP($C1573,'Orçamento Base'!$D$11:$S$1673,4,FALSE)</f>
        <v>#N/A</v>
      </c>
      <c r="H1573" s="377">
        <f>IFERROR(VLOOKUP($C1573,'Orçamento Base'!$D$11:$S$1673,6,FALSE),0)</f>
        <v>0</v>
      </c>
      <c r="I1573" s="208" t="e">
        <f>VLOOKUP($C1573,'Orçamento Base'!$D$11:$S$1673,5,FALSE)</f>
        <v>#N/A</v>
      </c>
      <c r="J1573" s="167" t="e">
        <f>IF(Comparativo!$E$6="Tabela Não Desonerada",VLOOKUP($C1573,'Orçamento Base'!$D$11:$S$1673,12,FALSE),VLOOKUP($C1573,#REF!,12,FALSE))</f>
        <v>#N/A</v>
      </c>
      <c r="K1573" s="167">
        <f>IFERROR(IF(Comparativo!$E$6="Tabela Não Desonerada",VLOOKUP($C1573,'Orçamento Base'!$D$11:$S$1673,16,FALSE),VLOOKUP($C1573,#REF!,16,FALSE)),0)</f>
        <v>0</v>
      </c>
      <c r="L1573" s="575" t="e">
        <f>IF(AND($D1573="COMPOSICAO_PROPRIA",'Orçamento Base'!$N1573="-"),"14,18%",IF(AND($D1573="MERCADO",'Orçamento Base'!$N1573="-"),"15,38%",IF(Comparativo!$E$6="Tabela Não Desonerada",VLOOKUP($C1573,'Orçamento Base'!$D$11:$S$1673,11,FALSE),VLOOKUP($C1573,#REF!,11,FALSE))))</f>
        <v>#N/A</v>
      </c>
      <c r="M1573" s="209">
        <f>IF(Comparativo!$E$6="Tabela Não Desonerada",Encargos!$F$44,Encargos!$D$44)</f>
        <v>1.1122000000000001</v>
      </c>
    </row>
    <row r="1574" spans="1:13">
      <c r="A1574" s="207">
        <f>'Identificação-TCE'!$A$13</f>
        <v>1</v>
      </c>
      <c r="B1574" s="168" t="e">
        <f>IF(AND(G1574&lt;&gt;"",H1574&gt;0,I1574&lt;&gt;"",J1574&lt;&gt;0,K1574&lt;&gt;0),COUNT($B$11:B1573)+1,"")</f>
        <v>#N/A</v>
      </c>
      <c r="C1574" s="207">
        <f>IF('Orçamento Base'!$M1573=0,0,'Orçamento Base'!$D1573)</f>
        <v>0</v>
      </c>
      <c r="D1574" s="212" t="e">
        <f>IF('Orçamento Base'!$F1573=Aux.!$G$11,"CONTRATACAO_PUBLICA",IF(VLOOKUP($C1574,'Orçamento Base'!$D$11:$G$2116,3,FALSE)="INDEXADO",VLOOKUP(VLOOKUP($C1573,'Orçamento Base'!$D$11:$G$2116,2,FALSE),'Index N_DESON.'!$A$9:$B$604,2),VLOOKUP($C1574,'Orçamento Base'!$D$11:$G$2116,3,FALSE)))</f>
        <v>#N/A</v>
      </c>
      <c r="E1574" s="208" t="e">
        <f>VLOOKUP($C1574,'Orçamento Base'!$D$11:$S$1673,2,FALSE)</f>
        <v>#N/A</v>
      </c>
      <c r="F1574" s="211">
        <f>Dados!$C$7</f>
        <v>44652</v>
      </c>
      <c r="G1574" s="226" t="e">
        <f>VLOOKUP($C1574,'Orçamento Base'!$D$11:$S$1673,4,FALSE)</f>
        <v>#N/A</v>
      </c>
      <c r="H1574" s="377">
        <f>IFERROR(VLOOKUP($C1574,'Orçamento Base'!$D$11:$S$1673,6,FALSE),0)</f>
        <v>0</v>
      </c>
      <c r="I1574" s="208" t="e">
        <f>VLOOKUP($C1574,'Orçamento Base'!$D$11:$S$1673,5,FALSE)</f>
        <v>#N/A</v>
      </c>
      <c r="J1574" s="167" t="e">
        <f>IF(Comparativo!$E$6="Tabela Não Desonerada",VLOOKUP($C1574,'Orçamento Base'!$D$11:$S$1673,12,FALSE),VLOOKUP($C1574,#REF!,12,FALSE))</f>
        <v>#N/A</v>
      </c>
      <c r="K1574" s="167">
        <f>IFERROR(IF(Comparativo!$E$6="Tabela Não Desonerada",VLOOKUP($C1574,'Orçamento Base'!$D$11:$S$1673,16,FALSE),VLOOKUP($C1574,#REF!,16,FALSE)),0)</f>
        <v>0</v>
      </c>
      <c r="L1574" s="575" t="e">
        <f>IF(AND($D1574="COMPOSICAO_PROPRIA",'Orçamento Base'!$N1574="-"),"14,18%",IF(AND($D1574="MERCADO",'Orçamento Base'!$N1574="-"),"15,38%",IF(Comparativo!$E$6="Tabela Não Desonerada",VLOOKUP($C1574,'Orçamento Base'!$D$11:$S$1673,11,FALSE),VLOOKUP($C1574,#REF!,11,FALSE))))</f>
        <v>#N/A</v>
      </c>
      <c r="M1574" s="209">
        <f>IF(Comparativo!$E$6="Tabela Não Desonerada",Encargos!$F$44,Encargos!$D$44)</f>
        <v>1.1122000000000001</v>
      </c>
    </row>
    <row r="1575" spans="1:13">
      <c r="A1575" s="207">
        <f>'Identificação-TCE'!$A$13</f>
        <v>1</v>
      </c>
      <c r="B1575" s="168" t="e">
        <f>IF(AND(G1575&lt;&gt;"",H1575&gt;0,I1575&lt;&gt;"",J1575&lt;&gt;0,K1575&lt;&gt;0),COUNT($B$11:B1574)+1,"")</f>
        <v>#N/A</v>
      </c>
      <c r="C1575" s="207">
        <f>IF('Orçamento Base'!$M1574=0,0,'Orçamento Base'!$D1574)</f>
        <v>0</v>
      </c>
      <c r="D1575" s="212" t="e">
        <f>IF('Orçamento Base'!$F1574=Aux.!$G$11,"CONTRATACAO_PUBLICA",IF(VLOOKUP($C1575,'Orçamento Base'!$D$11:$G$2116,3,FALSE)="INDEXADO",VLOOKUP(VLOOKUP($C1574,'Orçamento Base'!$D$11:$G$2116,2,FALSE),'Index N_DESON.'!$A$9:$B$604,2),VLOOKUP($C1575,'Orçamento Base'!$D$11:$G$2116,3,FALSE)))</f>
        <v>#N/A</v>
      </c>
      <c r="E1575" s="208" t="e">
        <f>VLOOKUP($C1575,'Orçamento Base'!$D$11:$S$1673,2,FALSE)</f>
        <v>#N/A</v>
      </c>
      <c r="F1575" s="211">
        <f>Dados!$C$7</f>
        <v>44652</v>
      </c>
      <c r="G1575" s="226" t="e">
        <f>VLOOKUP($C1575,'Orçamento Base'!$D$11:$S$1673,4,FALSE)</f>
        <v>#N/A</v>
      </c>
      <c r="H1575" s="377">
        <f>IFERROR(VLOOKUP($C1575,'Orçamento Base'!$D$11:$S$1673,6,FALSE),0)</f>
        <v>0</v>
      </c>
      <c r="I1575" s="208" t="e">
        <f>VLOOKUP($C1575,'Orçamento Base'!$D$11:$S$1673,5,FALSE)</f>
        <v>#N/A</v>
      </c>
      <c r="J1575" s="167" t="e">
        <f>IF(Comparativo!$E$6="Tabela Não Desonerada",VLOOKUP($C1575,'Orçamento Base'!$D$11:$S$1673,12,FALSE),VLOOKUP($C1575,#REF!,12,FALSE))</f>
        <v>#N/A</v>
      </c>
      <c r="K1575" s="167">
        <f>IFERROR(IF(Comparativo!$E$6="Tabela Não Desonerada",VLOOKUP($C1575,'Orçamento Base'!$D$11:$S$1673,16,FALSE),VLOOKUP($C1575,#REF!,16,FALSE)),0)</f>
        <v>0</v>
      </c>
      <c r="L1575" s="575" t="e">
        <f>IF(AND($D1575="COMPOSICAO_PROPRIA",'Orçamento Base'!$N1575="-"),"14,18%",IF(AND($D1575="MERCADO",'Orçamento Base'!$N1575="-"),"15,38%",IF(Comparativo!$E$6="Tabela Não Desonerada",VLOOKUP($C1575,'Orçamento Base'!$D$11:$S$1673,11,FALSE),VLOOKUP($C1575,#REF!,11,FALSE))))</f>
        <v>#N/A</v>
      </c>
      <c r="M1575" s="209">
        <f>IF(Comparativo!$E$6="Tabela Não Desonerada",Encargos!$F$44,Encargos!$D$44)</f>
        <v>1.1122000000000001</v>
      </c>
    </row>
    <row r="1576" spans="1:13">
      <c r="A1576" s="207">
        <f>'Identificação-TCE'!$A$13</f>
        <v>1</v>
      </c>
      <c r="B1576" s="168" t="e">
        <f>IF(AND(G1576&lt;&gt;"",H1576&gt;0,I1576&lt;&gt;"",J1576&lt;&gt;0,K1576&lt;&gt;0),COUNT($B$11:B1575)+1,"")</f>
        <v>#N/A</v>
      </c>
      <c r="C1576" s="207">
        <f>IF('Orçamento Base'!$M1575=0,0,'Orçamento Base'!$D1575)</f>
        <v>0</v>
      </c>
      <c r="D1576" s="212" t="e">
        <f>IF('Orçamento Base'!$F1575=Aux.!$G$11,"CONTRATACAO_PUBLICA",IF(VLOOKUP($C1576,'Orçamento Base'!$D$11:$G$2116,3,FALSE)="INDEXADO",VLOOKUP(VLOOKUP($C1575,'Orçamento Base'!$D$11:$G$2116,2,FALSE),'Index N_DESON.'!$A$9:$B$604,2),VLOOKUP($C1576,'Orçamento Base'!$D$11:$G$2116,3,FALSE)))</f>
        <v>#N/A</v>
      </c>
      <c r="E1576" s="208" t="e">
        <f>VLOOKUP($C1576,'Orçamento Base'!$D$11:$S$1673,2,FALSE)</f>
        <v>#N/A</v>
      </c>
      <c r="F1576" s="211">
        <f>Dados!$C$7</f>
        <v>44652</v>
      </c>
      <c r="G1576" s="226" t="e">
        <f>VLOOKUP($C1576,'Orçamento Base'!$D$11:$S$1673,4,FALSE)</f>
        <v>#N/A</v>
      </c>
      <c r="H1576" s="377">
        <f>IFERROR(VLOOKUP($C1576,'Orçamento Base'!$D$11:$S$1673,6,FALSE),0)</f>
        <v>0</v>
      </c>
      <c r="I1576" s="208" t="e">
        <f>VLOOKUP($C1576,'Orçamento Base'!$D$11:$S$1673,5,FALSE)</f>
        <v>#N/A</v>
      </c>
      <c r="J1576" s="167" t="e">
        <f>IF(Comparativo!$E$6="Tabela Não Desonerada",VLOOKUP($C1576,'Orçamento Base'!$D$11:$S$1673,12,FALSE),VLOOKUP($C1576,#REF!,12,FALSE))</f>
        <v>#N/A</v>
      </c>
      <c r="K1576" s="167">
        <f>IFERROR(IF(Comparativo!$E$6="Tabela Não Desonerada",VLOOKUP($C1576,'Orçamento Base'!$D$11:$S$1673,16,FALSE),VLOOKUP($C1576,#REF!,16,FALSE)),0)</f>
        <v>0</v>
      </c>
      <c r="L1576" s="575" t="e">
        <f>IF(AND($D1576="COMPOSICAO_PROPRIA",'Orçamento Base'!$N1576="-"),"14,18%",IF(AND($D1576="MERCADO",'Orçamento Base'!$N1576="-"),"15,38%",IF(Comparativo!$E$6="Tabela Não Desonerada",VLOOKUP($C1576,'Orçamento Base'!$D$11:$S$1673,11,FALSE),VLOOKUP($C1576,#REF!,11,FALSE))))</f>
        <v>#N/A</v>
      </c>
      <c r="M1576" s="209">
        <f>IF(Comparativo!$E$6="Tabela Não Desonerada",Encargos!$F$44,Encargos!$D$44)</f>
        <v>1.1122000000000001</v>
      </c>
    </row>
    <row r="1577" spans="1:13">
      <c r="A1577" s="207">
        <f>'Identificação-TCE'!$A$13</f>
        <v>1</v>
      </c>
      <c r="B1577" s="168" t="e">
        <f>IF(AND(G1577&lt;&gt;"",H1577&gt;0,I1577&lt;&gt;"",J1577&lt;&gt;0,K1577&lt;&gt;0),COUNT($B$11:B1576)+1,"")</f>
        <v>#N/A</v>
      </c>
      <c r="C1577" s="207">
        <f>IF('Orçamento Base'!$M1576=0,0,'Orçamento Base'!$D1576)</f>
        <v>0</v>
      </c>
      <c r="D1577" s="212" t="e">
        <f>IF('Orçamento Base'!$F1576=Aux.!$G$11,"CONTRATACAO_PUBLICA",IF(VLOOKUP($C1577,'Orçamento Base'!$D$11:$G$2116,3,FALSE)="INDEXADO",VLOOKUP(VLOOKUP($C1576,'Orçamento Base'!$D$11:$G$2116,2,FALSE),'Index N_DESON.'!$A$9:$B$604,2),VLOOKUP($C1577,'Orçamento Base'!$D$11:$G$2116,3,FALSE)))</f>
        <v>#N/A</v>
      </c>
      <c r="E1577" s="208" t="e">
        <f>VLOOKUP($C1577,'Orçamento Base'!$D$11:$S$1673,2,FALSE)</f>
        <v>#N/A</v>
      </c>
      <c r="F1577" s="211">
        <f>Dados!$C$7</f>
        <v>44652</v>
      </c>
      <c r="G1577" s="226" t="e">
        <f>VLOOKUP($C1577,'Orçamento Base'!$D$11:$S$1673,4,FALSE)</f>
        <v>#N/A</v>
      </c>
      <c r="H1577" s="377">
        <f>IFERROR(VLOOKUP($C1577,'Orçamento Base'!$D$11:$S$1673,6,FALSE),0)</f>
        <v>0</v>
      </c>
      <c r="I1577" s="208" t="e">
        <f>VLOOKUP($C1577,'Orçamento Base'!$D$11:$S$1673,5,FALSE)</f>
        <v>#N/A</v>
      </c>
      <c r="J1577" s="167" t="e">
        <f>IF(Comparativo!$E$6="Tabela Não Desonerada",VLOOKUP($C1577,'Orçamento Base'!$D$11:$S$1673,12,FALSE),VLOOKUP($C1577,#REF!,12,FALSE))</f>
        <v>#N/A</v>
      </c>
      <c r="K1577" s="167">
        <f>IFERROR(IF(Comparativo!$E$6="Tabela Não Desonerada",VLOOKUP($C1577,'Orçamento Base'!$D$11:$S$1673,16,FALSE),VLOOKUP($C1577,#REF!,16,FALSE)),0)</f>
        <v>0</v>
      </c>
      <c r="L1577" s="575" t="e">
        <f>IF(AND($D1577="COMPOSICAO_PROPRIA",'Orçamento Base'!$N1577="-"),"14,18%",IF(AND($D1577="MERCADO",'Orçamento Base'!$N1577="-"),"15,38%",IF(Comparativo!$E$6="Tabela Não Desonerada",VLOOKUP($C1577,'Orçamento Base'!$D$11:$S$1673,11,FALSE),VLOOKUP($C1577,#REF!,11,FALSE))))</f>
        <v>#N/A</v>
      </c>
      <c r="M1577" s="209">
        <f>IF(Comparativo!$E$6="Tabela Não Desonerada",Encargos!$F$44,Encargos!$D$44)</f>
        <v>1.1122000000000001</v>
      </c>
    </row>
    <row r="1578" spans="1:13">
      <c r="A1578" s="207">
        <f>'Identificação-TCE'!$A$13</f>
        <v>1</v>
      </c>
      <c r="B1578" s="168" t="e">
        <f>IF(AND(G1578&lt;&gt;"",H1578&gt;0,I1578&lt;&gt;"",J1578&lt;&gt;0,K1578&lt;&gt;0),COUNT($B$11:B1577)+1,"")</f>
        <v>#N/A</v>
      </c>
      <c r="C1578" s="207">
        <f>IF('Orçamento Base'!$M1577=0,0,'Orçamento Base'!$D1577)</f>
        <v>0</v>
      </c>
      <c r="D1578" s="212" t="e">
        <f>IF('Orçamento Base'!$F1577=Aux.!$G$11,"CONTRATACAO_PUBLICA",IF(VLOOKUP($C1578,'Orçamento Base'!$D$11:$G$2116,3,FALSE)="INDEXADO",VLOOKUP(VLOOKUP($C1577,'Orçamento Base'!$D$11:$G$2116,2,FALSE),'Index N_DESON.'!$A$9:$B$604,2),VLOOKUP($C1578,'Orçamento Base'!$D$11:$G$2116,3,FALSE)))</f>
        <v>#N/A</v>
      </c>
      <c r="E1578" s="208" t="e">
        <f>VLOOKUP($C1578,'Orçamento Base'!$D$11:$S$1673,2,FALSE)</f>
        <v>#N/A</v>
      </c>
      <c r="F1578" s="211">
        <f>Dados!$C$7</f>
        <v>44652</v>
      </c>
      <c r="G1578" s="226" t="e">
        <f>VLOOKUP($C1578,'Orçamento Base'!$D$11:$S$1673,4,FALSE)</f>
        <v>#N/A</v>
      </c>
      <c r="H1578" s="377">
        <f>IFERROR(VLOOKUP($C1578,'Orçamento Base'!$D$11:$S$1673,6,FALSE),0)</f>
        <v>0</v>
      </c>
      <c r="I1578" s="208" t="e">
        <f>VLOOKUP($C1578,'Orçamento Base'!$D$11:$S$1673,5,FALSE)</f>
        <v>#N/A</v>
      </c>
      <c r="J1578" s="167" t="e">
        <f>IF(Comparativo!$E$6="Tabela Não Desonerada",VLOOKUP($C1578,'Orçamento Base'!$D$11:$S$1673,12,FALSE),VLOOKUP($C1578,#REF!,12,FALSE))</f>
        <v>#N/A</v>
      </c>
      <c r="K1578" s="167">
        <f>IFERROR(IF(Comparativo!$E$6="Tabela Não Desonerada",VLOOKUP($C1578,'Orçamento Base'!$D$11:$S$1673,16,FALSE),VLOOKUP($C1578,#REF!,16,FALSE)),0)</f>
        <v>0</v>
      </c>
      <c r="L1578" s="575" t="e">
        <f>IF(AND($D1578="COMPOSICAO_PROPRIA",'Orçamento Base'!$N1578="-"),"14,18%",IF(AND($D1578="MERCADO",'Orçamento Base'!$N1578="-"),"15,38%",IF(Comparativo!$E$6="Tabela Não Desonerada",VLOOKUP($C1578,'Orçamento Base'!$D$11:$S$1673,11,FALSE),VLOOKUP($C1578,#REF!,11,FALSE))))</f>
        <v>#N/A</v>
      </c>
      <c r="M1578" s="209">
        <f>IF(Comparativo!$E$6="Tabela Não Desonerada",Encargos!$F$44,Encargos!$D$44)</f>
        <v>1.1122000000000001</v>
      </c>
    </row>
    <row r="1579" spans="1:13">
      <c r="A1579" s="207">
        <f>'Identificação-TCE'!$A$13</f>
        <v>1</v>
      </c>
      <c r="B1579" s="168" t="e">
        <f>IF(AND(G1579&lt;&gt;"",H1579&gt;0,I1579&lt;&gt;"",J1579&lt;&gt;0,K1579&lt;&gt;0),COUNT($B$11:B1578)+1,"")</f>
        <v>#N/A</v>
      </c>
      <c r="C1579" s="207">
        <f>IF('Orçamento Base'!$M1578=0,0,'Orçamento Base'!$D1578)</f>
        <v>0</v>
      </c>
      <c r="D1579" s="212" t="e">
        <f>IF('Orçamento Base'!$F1578=Aux.!$G$11,"CONTRATACAO_PUBLICA",IF(VLOOKUP($C1579,'Orçamento Base'!$D$11:$G$2116,3,FALSE)="INDEXADO",VLOOKUP(VLOOKUP($C1578,'Orçamento Base'!$D$11:$G$2116,2,FALSE),'Index N_DESON.'!$A$9:$B$604,2),VLOOKUP($C1579,'Orçamento Base'!$D$11:$G$2116,3,FALSE)))</f>
        <v>#N/A</v>
      </c>
      <c r="E1579" s="208" t="e">
        <f>VLOOKUP($C1579,'Orçamento Base'!$D$11:$S$1673,2,FALSE)</f>
        <v>#N/A</v>
      </c>
      <c r="F1579" s="211">
        <f>Dados!$C$7</f>
        <v>44652</v>
      </c>
      <c r="G1579" s="226" t="e">
        <f>VLOOKUP($C1579,'Orçamento Base'!$D$11:$S$1673,4,FALSE)</f>
        <v>#N/A</v>
      </c>
      <c r="H1579" s="377">
        <f>IFERROR(VLOOKUP($C1579,'Orçamento Base'!$D$11:$S$1673,6,FALSE),0)</f>
        <v>0</v>
      </c>
      <c r="I1579" s="208" t="e">
        <f>VLOOKUP($C1579,'Orçamento Base'!$D$11:$S$1673,5,FALSE)</f>
        <v>#N/A</v>
      </c>
      <c r="J1579" s="167" t="e">
        <f>IF(Comparativo!$E$6="Tabela Não Desonerada",VLOOKUP($C1579,'Orçamento Base'!$D$11:$S$1673,12,FALSE),VLOOKUP($C1579,#REF!,12,FALSE))</f>
        <v>#N/A</v>
      </c>
      <c r="K1579" s="167">
        <f>IFERROR(IF(Comparativo!$E$6="Tabela Não Desonerada",VLOOKUP($C1579,'Orçamento Base'!$D$11:$S$1673,16,FALSE),VLOOKUP($C1579,#REF!,16,FALSE)),0)</f>
        <v>0</v>
      </c>
      <c r="L1579" s="575" t="e">
        <f>IF(AND($D1579="COMPOSICAO_PROPRIA",'Orçamento Base'!$N1579="-"),"14,18%",IF(AND($D1579="MERCADO",'Orçamento Base'!$N1579="-"),"15,38%",IF(Comparativo!$E$6="Tabela Não Desonerada",VLOOKUP($C1579,'Orçamento Base'!$D$11:$S$1673,11,FALSE),VLOOKUP($C1579,#REF!,11,FALSE))))</f>
        <v>#N/A</v>
      </c>
      <c r="M1579" s="209">
        <f>IF(Comparativo!$E$6="Tabela Não Desonerada",Encargos!$F$44,Encargos!$D$44)</f>
        <v>1.1122000000000001</v>
      </c>
    </row>
    <row r="1580" spans="1:13">
      <c r="A1580" s="207">
        <f>'Identificação-TCE'!$A$13</f>
        <v>1</v>
      </c>
      <c r="B1580" s="168" t="e">
        <f>IF(AND(G1580&lt;&gt;"",H1580&gt;0,I1580&lt;&gt;"",J1580&lt;&gt;0,K1580&lt;&gt;0),COUNT($B$11:B1579)+1,"")</f>
        <v>#N/A</v>
      </c>
      <c r="C1580" s="207">
        <f>IF('Orçamento Base'!$M1579=0,0,'Orçamento Base'!$D1579)</f>
        <v>0</v>
      </c>
      <c r="D1580" s="212" t="e">
        <f>IF('Orçamento Base'!$F1579=Aux.!$G$11,"CONTRATACAO_PUBLICA",IF(VLOOKUP($C1580,'Orçamento Base'!$D$11:$G$2116,3,FALSE)="INDEXADO",VLOOKUP(VLOOKUP($C1579,'Orçamento Base'!$D$11:$G$2116,2,FALSE),'Index N_DESON.'!$A$9:$B$604,2),VLOOKUP($C1580,'Orçamento Base'!$D$11:$G$2116,3,FALSE)))</f>
        <v>#N/A</v>
      </c>
      <c r="E1580" s="208" t="e">
        <f>VLOOKUP($C1580,'Orçamento Base'!$D$11:$S$1673,2,FALSE)</f>
        <v>#N/A</v>
      </c>
      <c r="F1580" s="211">
        <f>Dados!$C$7</f>
        <v>44652</v>
      </c>
      <c r="G1580" s="226" t="e">
        <f>VLOOKUP($C1580,'Orçamento Base'!$D$11:$S$1673,4,FALSE)</f>
        <v>#N/A</v>
      </c>
      <c r="H1580" s="377">
        <f>IFERROR(VLOOKUP($C1580,'Orçamento Base'!$D$11:$S$1673,6,FALSE),0)</f>
        <v>0</v>
      </c>
      <c r="I1580" s="208" t="e">
        <f>VLOOKUP($C1580,'Orçamento Base'!$D$11:$S$1673,5,FALSE)</f>
        <v>#N/A</v>
      </c>
      <c r="J1580" s="167" t="e">
        <f>IF(Comparativo!$E$6="Tabela Não Desonerada",VLOOKUP($C1580,'Orçamento Base'!$D$11:$S$1673,12,FALSE),VLOOKUP($C1580,#REF!,12,FALSE))</f>
        <v>#N/A</v>
      </c>
      <c r="K1580" s="167">
        <f>IFERROR(IF(Comparativo!$E$6="Tabela Não Desonerada",VLOOKUP($C1580,'Orçamento Base'!$D$11:$S$1673,16,FALSE),VLOOKUP($C1580,#REF!,16,FALSE)),0)</f>
        <v>0</v>
      </c>
      <c r="L1580" s="575" t="e">
        <f>IF(AND($D1580="COMPOSICAO_PROPRIA",'Orçamento Base'!$N1580="-"),"14,18%",IF(AND($D1580="MERCADO",'Orçamento Base'!$N1580="-"),"15,38%",IF(Comparativo!$E$6="Tabela Não Desonerada",VLOOKUP($C1580,'Orçamento Base'!$D$11:$S$1673,11,FALSE),VLOOKUP($C1580,#REF!,11,FALSE))))</f>
        <v>#N/A</v>
      </c>
      <c r="M1580" s="209">
        <f>IF(Comparativo!$E$6="Tabela Não Desonerada",Encargos!$F$44,Encargos!$D$44)</f>
        <v>1.1122000000000001</v>
      </c>
    </row>
    <row r="1581" spans="1:13">
      <c r="A1581" s="207">
        <f>'Identificação-TCE'!$A$13</f>
        <v>1</v>
      </c>
      <c r="B1581" s="168" t="e">
        <f>IF(AND(G1581&lt;&gt;"",H1581&gt;0,I1581&lt;&gt;"",J1581&lt;&gt;0,K1581&lt;&gt;0),COUNT($B$11:B1580)+1,"")</f>
        <v>#N/A</v>
      </c>
      <c r="C1581" s="207">
        <f>IF('Orçamento Base'!$M1580=0,0,'Orçamento Base'!$D1580)</f>
        <v>0</v>
      </c>
      <c r="D1581" s="212" t="e">
        <f>IF('Orçamento Base'!$F1580=Aux.!$G$11,"CONTRATACAO_PUBLICA",IF(VLOOKUP($C1581,'Orçamento Base'!$D$11:$G$2116,3,FALSE)="INDEXADO",VLOOKUP(VLOOKUP($C1580,'Orçamento Base'!$D$11:$G$2116,2,FALSE),'Index N_DESON.'!$A$9:$B$604,2),VLOOKUP($C1581,'Orçamento Base'!$D$11:$G$2116,3,FALSE)))</f>
        <v>#N/A</v>
      </c>
      <c r="E1581" s="208" t="e">
        <f>VLOOKUP($C1581,'Orçamento Base'!$D$11:$S$1673,2,FALSE)</f>
        <v>#N/A</v>
      </c>
      <c r="F1581" s="211">
        <f>Dados!$C$7</f>
        <v>44652</v>
      </c>
      <c r="G1581" s="226" t="e">
        <f>VLOOKUP($C1581,'Orçamento Base'!$D$11:$S$1673,4,FALSE)</f>
        <v>#N/A</v>
      </c>
      <c r="H1581" s="377">
        <f>IFERROR(VLOOKUP($C1581,'Orçamento Base'!$D$11:$S$1673,6,FALSE),0)</f>
        <v>0</v>
      </c>
      <c r="I1581" s="208" t="e">
        <f>VLOOKUP($C1581,'Orçamento Base'!$D$11:$S$1673,5,FALSE)</f>
        <v>#N/A</v>
      </c>
      <c r="J1581" s="167" t="e">
        <f>IF(Comparativo!$E$6="Tabela Não Desonerada",VLOOKUP($C1581,'Orçamento Base'!$D$11:$S$1673,12,FALSE),VLOOKUP($C1581,#REF!,12,FALSE))</f>
        <v>#N/A</v>
      </c>
      <c r="K1581" s="167">
        <f>IFERROR(IF(Comparativo!$E$6="Tabela Não Desonerada",VLOOKUP($C1581,'Orçamento Base'!$D$11:$S$1673,16,FALSE),VLOOKUP($C1581,#REF!,16,FALSE)),0)</f>
        <v>0</v>
      </c>
      <c r="L1581" s="575" t="e">
        <f>IF(AND($D1581="COMPOSICAO_PROPRIA",'Orçamento Base'!$N1581="-"),"14,18%",IF(AND($D1581="MERCADO",'Orçamento Base'!$N1581="-"),"15,38%",IF(Comparativo!$E$6="Tabela Não Desonerada",VLOOKUP($C1581,'Orçamento Base'!$D$11:$S$1673,11,FALSE),VLOOKUP($C1581,#REF!,11,FALSE))))</f>
        <v>#N/A</v>
      </c>
      <c r="M1581" s="209">
        <f>IF(Comparativo!$E$6="Tabela Não Desonerada",Encargos!$F$44,Encargos!$D$44)</f>
        <v>1.1122000000000001</v>
      </c>
    </row>
    <row r="1582" spans="1:13">
      <c r="A1582" s="207">
        <f>'Identificação-TCE'!$A$13</f>
        <v>1</v>
      </c>
      <c r="B1582" s="168" t="e">
        <f>IF(AND(G1582&lt;&gt;"",H1582&gt;0,I1582&lt;&gt;"",J1582&lt;&gt;0,K1582&lt;&gt;0),COUNT($B$11:B1581)+1,"")</f>
        <v>#N/A</v>
      </c>
      <c r="C1582" s="207">
        <f>IF('Orçamento Base'!$M1581=0,0,'Orçamento Base'!$D1581)</f>
        <v>0</v>
      </c>
      <c r="D1582" s="212" t="e">
        <f>IF('Orçamento Base'!$F1581=Aux.!$G$11,"CONTRATACAO_PUBLICA",IF(VLOOKUP($C1582,'Orçamento Base'!$D$11:$G$2116,3,FALSE)="INDEXADO",VLOOKUP(VLOOKUP($C1581,'Orçamento Base'!$D$11:$G$2116,2,FALSE),'Index N_DESON.'!$A$9:$B$604,2),VLOOKUP($C1582,'Orçamento Base'!$D$11:$G$2116,3,FALSE)))</f>
        <v>#N/A</v>
      </c>
      <c r="E1582" s="208" t="e">
        <f>VLOOKUP($C1582,'Orçamento Base'!$D$11:$S$1673,2,FALSE)</f>
        <v>#N/A</v>
      </c>
      <c r="F1582" s="211">
        <f>Dados!$C$7</f>
        <v>44652</v>
      </c>
      <c r="G1582" s="226" t="e">
        <f>VLOOKUP($C1582,'Orçamento Base'!$D$11:$S$1673,4,FALSE)</f>
        <v>#N/A</v>
      </c>
      <c r="H1582" s="377">
        <f>IFERROR(VLOOKUP($C1582,'Orçamento Base'!$D$11:$S$1673,6,FALSE),0)</f>
        <v>0</v>
      </c>
      <c r="I1582" s="208" t="e">
        <f>VLOOKUP($C1582,'Orçamento Base'!$D$11:$S$1673,5,FALSE)</f>
        <v>#N/A</v>
      </c>
      <c r="J1582" s="167" t="e">
        <f>IF(Comparativo!$E$6="Tabela Não Desonerada",VLOOKUP($C1582,'Orçamento Base'!$D$11:$S$1673,12,FALSE),VLOOKUP($C1582,#REF!,12,FALSE))</f>
        <v>#N/A</v>
      </c>
      <c r="K1582" s="167">
        <f>IFERROR(IF(Comparativo!$E$6="Tabela Não Desonerada",VLOOKUP($C1582,'Orçamento Base'!$D$11:$S$1673,16,FALSE),VLOOKUP($C1582,#REF!,16,FALSE)),0)</f>
        <v>0</v>
      </c>
      <c r="L1582" s="575" t="e">
        <f>IF(AND($D1582="COMPOSICAO_PROPRIA",'Orçamento Base'!$N1582="-"),"14,18%",IF(AND($D1582="MERCADO",'Orçamento Base'!$N1582="-"),"15,38%",IF(Comparativo!$E$6="Tabela Não Desonerada",VLOOKUP($C1582,'Orçamento Base'!$D$11:$S$1673,11,FALSE),VLOOKUP($C1582,#REF!,11,FALSE))))</f>
        <v>#N/A</v>
      </c>
      <c r="M1582" s="209">
        <f>IF(Comparativo!$E$6="Tabela Não Desonerada",Encargos!$F$44,Encargos!$D$44)</f>
        <v>1.1122000000000001</v>
      </c>
    </row>
    <row r="1583" spans="1:13">
      <c r="A1583" s="207">
        <f>'Identificação-TCE'!$A$13</f>
        <v>1</v>
      </c>
      <c r="B1583" s="168" t="e">
        <f>IF(AND(G1583&lt;&gt;"",H1583&gt;0,I1583&lt;&gt;"",J1583&lt;&gt;0,K1583&lt;&gt;0),COUNT($B$11:B1582)+1,"")</f>
        <v>#N/A</v>
      </c>
      <c r="C1583" s="207">
        <f>IF('Orçamento Base'!$M1582=0,0,'Orçamento Base'!$D1582)</f>
        <v>0</v>
      </c>
      <c r="D1583" s="212" t="e">
        <f>IF('Orçamento Base'!$F1582=Aux.!$G$11,"CONTRATACAO_PUBLICA",IF(VLOOKUP($C1583,'Orçamento Base'!$D$11:$G$2116,3,FALSE)="INDEXADO",VLOOKUP(VLOOKUP($C1582,'Orçamento Base'!$D$11:$G$2116,2,FALSE),'Index N_DESON.'!$A$9:$B$604,2),VLOOKUP($C1583,'Orçamento Base'!$D$11:$G$2116,3,FALSE)))</f>
        <v>#N/A</v>
      </c>
      <c r="E1583" s="208" t="e">
        <f>VLOOKUP($C1583,'Orçamento Base'!$D$11:$S$1673,2,FALSE)</f>
        <v>#N/A</v>
      </c>
      <c r="F1583" s="211">
        <f>Dados!$C$7</f>
        <v>44652</v>
      </c>
      <c r="G1583" s="226" t="e">
        <f>VLOOKUP($C1583,'Orçamento Base'!$D$11:$S$1673,4,FALSE)</f>
        <v>#N/A</v>
      </c>
      <c r="H1583" s="377">
        <f>IFERROR(VLOOKUP($C1583,'Orçamento Base'!$D$11:$S$1673,6,FALSE),0)</f>
        <v>0</v>
      </c>
      <c r="I1583" s="208" t="e">
        <f>VLOOKUP($C1583,'Orçamento Base'!$D$11:$S$1673,5,FALSE)</f>
        <v>#N/A</v>
      </c>
      <c r="J1583" s="167" t="e">
        <f>IF(Comparativo!$E$6="Tabela Não Desonerada",VLOOKUP($C1583,'Orçamento Base'!$D$11:$S$1673,12,FALSE),VLOOKUP($C1583,#REF!,12,FALSE))</f>
        <v>#N/A</v>
      </c>
      <c r="K1583" s="167">
        <f>IFERROR(IF(Comparativo!$E$6="Tabela Não Desonerada",VLOOKUP($C1583,'Orçamento Base'!$D$11:$S$1673,16,FALSE),VLOOKUP($C1583,#REF!,16,FALSE)),0)</f>
        <v>0</v>
      </c>
      <c r="L1583" s="575" t="e">
        <f>IF(AND($D1583="COMPOSICAO_PROPRIA",'Orçamento Base'!$N1583="-"),"14,18%",IF(AND($D1583="MERCADO",'Orçamento Base'!$N1583="-"),"15,38%",IF(Comparativo!$E$6="Tabela Não Desonerada",VLOOKUP($C1583,'Orçamento Base'!$D$11:$S$1673,11,FALSE),VLOOKUP($C1583,#REF!,11,FALSE))))</f>
        <v>#N/A</v>
      </c>
      <c r="M1583" s="209">
        <f>IF(Comparativo!$E$6="Tabela Não Desonerada",Encargos!$F$44,Encargos!$D$44)</f>
        <v>1.1122000000000001</v>
      </c>
    </row>
    <row r="1584" spans="1:13">
      <c r="A1584" s="207">
        <f>'Identificação-TCE'!$A$13</f>
        <v>1</v>
      </c>
      <c r="B1584" s="168" t="e">
        <f>IF(AND(G1584&lt;&gt;"",H1584&gt;0,I1584&lt;&gt;"",J1584&lt;&gt;0,K1584&lt;&gt;0),COUNT($B$11:B1583)+1,"")</f>
        <v>#N/A</v>
      </c>
      <c r="C1584" s="207">
        <f>IF('Orçamento Base'!$M1583=0,0,'Orçamento Base'!$D1583)</f>
        <v>0</v>
      </c>
      <c r="D1584" s="212" t="e">
        <f>IF('Orçamento Base'!$F1583=Aux.!$G$11,"CONTRATACAO_PUBLICA",IF(VLOOKUP($C1584,'Orçamento Base'!$D$11:$G$2116,3,FALSE)="INDEXADO",VLOOKUP(VLOOKUP($C1583,'Orçamento Base'!$D$11:$G$2116,2,FALSE),'Index N_DESON.'!$A$9:$B$604,2),VLOOKUP($C1584,'Orçamento Base'!$D$11:$G$2116,3,FALSE)))</f>
        <v>#N/A</v>
      </c>
      <c r="E1584" s="208" t="e">
        <f>VLOOKUP($C1584,'Orçamento Base'!$D$11:$S$1673,2,FALSE)</f>
        <v>#N/A</v>
      </c>
      <c r="F1584" s="211">
        <f>Dados!$C$7</f>
        <v>44652</v>
      </c>
      <c r="G1584" s="226" t="e">
        <f>VLOOKUP($C1584,'Orçamento Base'!$D$11:$S$1673,4,FALSE)</f>
        <v>#N/A</v>
      </c>
      <c r="H1584" s="377">
        <f>IFERROR(VLOOKUP($C1584,'Orçamento Base'!$D$11:$S$1673,6,FALSE),0)</f>
        <v>0</v>
      </c>
      <c r="I1584" s="208" t="e">
        <f>VLOOKUP($C1584,'Orçamento Base'!$D$11:$S$1673,5,FALSE)</f>
        <v>#N/A</v>
      </c>
      <c r="J1584" s="167" t="e">
        <f>IF(Comparativo!$E$6="Tabela Não Desonerada",VLOOKUP($C1584,'Orçamento Base'!$D$11:$S$1673,12,FALSE),VLOOKUP($C1584,#REF!,12,FALSE))</f>
        <v>#N/A</v>
      </c>
      <c r="K1584" s="167">
        <f>IFERROR(IF(Comparativo!$E$6="Tabela Não Desonerada",VLOOKUP($C1584,'Orçamento Base'!$D$11:$S$1673,16,FALSE),VLOOKUP($C1584,#REF!,16,FALSE)),0)</f>
        <v>0</v>
      </c>
      <c r="L1584" s="575" t="e">
        <f>IF(AND($D1584="COMPOSICAO_PROPRIA",'Orçamento Base'!$N1584="-"),"14,18%",IF(AND($D1584="MERCADO",'Orçamento Base'!$N1584="-"),"15,38%",IF(Comparativo!$E$6="Tabela Não Desonerada",VLOOKUP($C1584,'Orçamento Base'!$D$11:$S$1673,11,FALSE),VLOOKUP($C1584,#REF!,11,FALSE))))</f>
        <v>#N/A</v>
      </c>
      <c r="M1584" s="209">
        <f>IF(Comparativo!$E$6="Tabela Não Desonerada",Encargos!$F$44,Encargos!$D$44)</f>
        <v>1.1122000000000001</v>
      </c>
    </row>
    <row r="1585" spans="1:13">
      <c r="A1585" s="207">
        <f>'Identificação-TCE'!$A$13</f>
        <v>1</v>
      </c>
      <c r="B1585" s="168" t="e">
        <f>IF(AND(G1585&lt;&gt;"",H1585&gt;0,I1585&lt;&gt;"",J1585&lt;&gt;0,K1585&lt;&gt;0),COUNT($B$11:B1584)+1,"")</f>
        <v>#N/A</v>
      </c>
      <c r="C1585" s="207">
        <f>IF('Orçamento Base'!$M1584=0,0,'Orçamento Base'!$D1584)</f>
        <v>0</v>
      </c>
      <c r="D1585" s="212" t="e">
        <f>IF('Orçamento Base'!$F1584=Aux.!$G$11,"CONTRATACAO_PUBLICA",IF(VLOOKUP($C1585,'Orçamento Base'!$D$11:$G$2116,3,FALSE)="INDEXADO",VLOOKUP(VLOOKUP($C1584,'Orçamento Base'!$D$11:$G$2116,2,FALSE),'Index N_DESON.'!$A$9:$B$604,2),VLOOKUP($C1585,'Orçamento Base'!$D$11:$G$2116,3,FALSE)))</f>
        <v>#N/A</v>
      </c>
      <c r="E1585" s="208" t="e">
        <f>VLOOKUP($C1585,'Orçamento Base'!$D$11:$S$1673,2,FALSE)</f>
        <v>#N/A</v>
      </c>
      <c r="F1585" s="211">
        <f>Dados!$C$7</f>
        <v>44652</v>
      </c>
      <c r="G1585" s="226" t="e">
        <f>VLOOKUP($C1585,'Orçamento Base'!$D$11:$S$1673,4,FALSE)</f>
        <v>#N/A</v>
      </c>
      <c r="H1585" s="377">
        <f>IFERROR(VLOOKUP($C1585,'Orçamento Base'!$D$11:$S$1673,6,FALSE),0)</f>
        <v>0</v>
      </c>
      <c r="I1585" s="208" t="e">
        <f>VLOOKUP($C1585,'Orçamento Base'!$D$11:$S$1673,5,FALSE)</f>
        <v>#N/A</v>
      </c>
      <c r="J1585" s="167" t="e">
        <f>IF(Comparativo!$E$6="Tabela Não Desonerada",VLOOKUP($C1585,'Orçamento Base'!$D$11:$S$1673,12,FALSE),VLOOKUP($C1585,#REF!,12,FALSE))</f>
        <v>#N/A</v>
      </c>
      <c r="K1585" s="167">
        <f>IFERROR(IF(Comparativo!$E$6="Tabela Não Desonerada",VLOOKUP($C1585,'Orçamento Base'!$D$11:$S$1673,16,FALSE),VLOOKUP($C1585,#REF!,16,FALSE)),0)</f>
        <v>0</v>
      </c>
      <c r="L1585" s="575" t="e">
        <f>IF(AND($D1585="COMPOSICAO_PROPRIA",'Orçamento Base'!$N1585="-"),"14,18%",IF(AND($D1585="MERCADO",'Orçamento Base'!$N1585="-"),"15,38%",IF(Comparativo!$E$6="Tabela Não Desonerada",VLOOKUP($C1585,'Orçamento Base'!$D$11:$S$1673,11,FALSE),VLOOKUP($C1585,#REF!,11,FALSE))))</f>
        <v>#N/A</v>
      </c>
      <c r="M1585" s="209">
        <f>IF(Comparativo!$E$6="Tabela Não Desonerada",Encargos!$F$44,Encargos!$D$44)</f>
        <v>1.1122000000000001</v>
      </c>
    </row>
    <row r="1586" spans="1:13">
      <c r="A1586" s="207">
        <f>'Identificação-TCE'!$A$13</f>
        <v>1</v>
      </c>
      <c r="B1586" s="168" t="e">
        <f>IF(AND(G1586&lt;&gt;"",H1586&gt;0,I1586&lt;&gt;"",J1586&lt;&gt;0,K1586&lt;&gt;0),COUNT($B$11:B1585)+1,"")</f>
        <v>#N/A</v>
      </c>
      <c r="C1586" s="207">
        <f>IF('Orçamento Base'!$M1585=0,0,'Orçamento Base'!$D1585)</f>
        <v>0</v>
      </c>
      <c r="D1586" s="212" t="e">
        <f>IF('Orçamento Base'!$F1585=Aux.!$G$11,"CONTRATACAO_PUBLICA",IF(VLOOKUP($C1586,'Orçamento Base'!$D$11:$G$2116,3,FALSE)="INDEXADO",VLOOKUP(VLOOKUP($C1585,'Orçamento Base'!$D$11:$G$2116,2,FALSE),'Index N_DESON.'!$A$9:$B$604,2),VLOOKUP($C1586,'Orçamento Base'!$D$11:$G$2116,3,FALSE)))</f>
        <v>#N/A</v>
      </c>
      <c r="E1586" s="208" t="e">
        <f>VLOOKUP($C1586,'Orçamento Base'!$D$11:$S$1673,2,FALSE)</f>
        <v>#N/A</v>
      </c>
      <c r="F1586" s="211">
        <f>Dados!$C$7</f>
        <v>44652</v>
      </c>
      <c r="G1586" s="226" t="e">
        <f>VLOOKUP($C1586,'Orçamento Base'!$D$11:$S$1673,4,FALSE)</f>
        <v>#N/A</v>
      </c>
      <c r="H1586" s="377">
        <f>IFERROR(VLOOKUP($C1586,'Orçamento Base'!$D$11:$S$1673,6,FALSE),0)</f>
        <v>0</v>
      </c>
      <c r="I1586" s="208" t="e">
        <f>VLOOKUP($C1586,'Orçamento Base'!$D$11:$S$1673,5,FALSE)</f>
        <v>#N/A</v>
      </c>
      <c r="J1586" s="167" t="e">
        <f>IF(Comparativo!$E$6="Tabela Não Desonerada",VLOOKUP($C1586,'Orçamento Base'!$D$11:$S$1673,12,FALSE),VLOOKUP($C1586,#REF!,12,FALSE))</f>
        <v>#N/A</v>
      </c>
      <c r="K1586" s="167">
        <f>IFERROR(IF(Comparativo!$E$6="Tabela Não Desonerada",VLOOKUP($C1586,'Orçamento Base'!$D$11:$S$1673,16,FALSE),VLOOKUP($C1586,#REF!,16,FALSE)),0)</f>
        <v>0</v>
      </c>
      <c r="L1586" s="575" t="e">
        <f>IF(AND($D1586="COMPOSICAO_PROPRIA",'Orçamento Base'!$N1586="-"),"14,18%",IF(AND($D1586="MERCADO",'Orçamento Base'!$N1586="-"),"15,38%",IF(Comparativo!$E$6="Tabela Não Desonerada",VLOOKUP($C1586,'Orçamento Base'!$D$11:$S$1673,11,FALSE),VLOOKUP($C1586,#REF!,11,FALSE))))</f>
        <v>#N/A</v>
      </c>
      <c r="M1586" s="209">
        <f>IF(Comparativo!$E$6="Tabela Não Desonerada",Encargos!$F$44,Encargos!$D$44)</f>
        <v>1.1122000000000001</v>
      </c>
    </row>
    <row r="1587" spans="1:13">
      <c r="A1587" s="207">
        <f>'Identificação-TCE'!$A$13</f>
        <v>1</v>
      </c>
      <c r="B1587" s="168" t="e">
        <f>IF(AND(G1587&lt;&gt;"",H1587&gt;0,I1587&lt;&gt;"",J1587&lt;&gt;0,K1587&lt;&gt;0),COUNT($B$11:B1586)+1,"")</f>
        <v>#N/A</v>
      </c>
      <c r="C1587" s="207">
        <f>IF('Orçamento Base'!$M1586=0,0,'Orçamento Base'!$D1586)</f>
        <v>0</v>
      </c>
      <c r="D1587" s="212" t="e">
        <f>IF('Orçamento Base'!$F1586=Aux.!$G$11,"CONTRATACAO_PUBLICA",IF(VLOOKUP($C1587,'Orçamento Base'!$D$11:$G$2116,3,FALSE)="INDEXADO",VLOOKUP(VLOOKUP($C1586,'Orçamento Base'!$D$11:$G$2116,2,FALSE),'Index N_DESON.'!$A$9:$B$604,2),VLOOKUP($C1587,'Orçamento Base'!$D$11:$G$2116,3,FALSE)))</f>
        <v>#N/A</v>
      </c>
      <c r="E1587" s="208" t="e">
        <f>VLOOKUP($C1587,'Orçamento Base'!$D$11:$S$1673,2,FALSE)</f>
        <v>#N/A</v>
      </c>
      <c r="F1587" s="211">
        <f>Dados!$C$7</f>
        <v>44652</v>
      </c>
      <c r="G1587" s="226" t="e">
        <f>VLOOKUP($C1587,'Orçamento Base'!$D$11:$S$1673,4,FALSE)</f>
        <v>#N/A</v>
      </c>
      <c r="H1587" s="377">
        <f>IFERROR(VLOOKUP($C1587,'Orçamento Base'!$D$11:$S$1673,6,FALSE),0)</f>
        <v>0</v>
      </c>
      <c r="I1587" s="208" t="e">
        <f>VLOOKUP($C1587,'Orçamento Base'!$D$11:$S$1673,5,FALSE)</f>
        <v>#N/A</v>
      </c>
      <c r="J1587" s="167" t="e">
        <f>IF(Comparativo!$E$6="Tabela Não Desonerada",VLOOKUP($C1587,'Orçamento Base'!$D$11:$S$1673,12,FALSE),VLOOKUP($C1587,#REF!,12,FALSE))</f>
        <v>#N/A</v>
      </c>
      <c r="K1587" s="167">
        <f>IFERROR(IF(Comparativo!$E$6="Tabela Não Desonerada",VLOOKUP($C1587,'Orçamento Base'!$D$11:$S$1673,16,FALSE),VLOOKUP($C1587,#REF!,16,FALSE)),0)</f>
        <v>0</v>
      </c>
      <c r="L1587" s="575" t="e">
        <f>IF(AND($D1587="COMPOSICAO_PROPRIA",'Orçamento Base'!$N1587="-"),"14,18%",IF(AND($D1587="MERCADO",'Orçamento Base'!$N1587="-"),"15,38%",IF(Comparativo!$E$6="Tabela Não Desonerada",VLOOKUP($C1587,'Orçamento Base'!$D$11:$S$1673,11,FALSE),VLOOKUP($C1587,#REF!,11,FALSE))))</f>
        <v>#N/A</v>
      </c>
      <c r="M1587" s="209">
        <f>IF(Comparativo!$E$6="Tabela Não Desonerada",Encargos!$F$44,Encargos!$D$44)</f>
        <v>1.1122000000000001</v>
      </c>
    </row>
    <row r="1588" spans="1:13">
      <c r="A1588" s="207">
        <f>'Identificação-TCE'!$A$13</f>
        <v>1</v>
      </c>
      <c r="B1588" s="168" t="e">
        <f>IF(AND(G1588&lt;&gt;"",H1588&gt;0,I1588&lt;&gt;"",J1588&lt;&gt;0,K1588&lt;&gt;0),COUNT($B$11:B1587)+1,"")</f>
        <v>#N/A</v>
      </c>
      <c r="C1588" s="207">
        <f>IF('Orçamento Base'!$M1587=0,0,'Orçamento Base'!$D1587)</f>
        <v>0</v>
      </c>
      <c r="D1588" s="212" t="e">
        <f>IF('Orçamento Base'!$F1587=Aux.!$G$11,"CONTRATACAO_PUBLICA",IF(VLOOKUP($C1588,'Orçamento Base'!$D$11:$G$2116,3,FALSE)="INDEXADO",VLOOKUP(VLOOKUP($C1587,'Orçamento Base'!$D$11:$G$2116,2,FALSE),'Index N_DESON.'!$A$9:$B$604,2),VLOOKUP($C1588,'Orçamento Base'!$D$11:$G$2116,3,FALSE)))</f>
        <v>#N/A</v>
      </c>
      <c r="E1588" s="208" t="e">
        <f>VLOOKUP($C1588,'Orçamento Base'!$D$11:$S$1673,2,FALSE)</f>
        <v>#N/A</v>
      </c>
      <c r="F1588" s="211">
        <f>Dados!$C$7</f>
        <v>44652</v>
      </c>
      <c r="G1588" s="226" t="e">
        <f>VLOOKUP($C1588,'Orçamento Base'!$D$11:$S$1673,4,FALSE)</f>
        <v>#N/A</v>
      </c>
      <c r="H1588" s="377">
        <f>IFERROR(VLOOKUP($C1588,'Orçamento Base'!$D$11:$S$1673,6,FALSE),0)</f>
        <v>0</v>
      </c>
      <c r="I1588" s="208" t="e">
        <f>VLOOKUP($C1588,'Orçamento Base'!$D$11:$S$1673,5,FALSE)</f>
        <v>#N/A</v>
      </c>
      <c r="J1588" s="167" t="e">
        <f>IF(Comparativo!$E$6="Tabela Não Desonerada",VLOOKUP($C1588,'Orçamento Base'!$D$11:$S$1673,12,FALSE),VLOOKUP($C1588,#REF!,12,FALSE))</f>
        <v>#N/A</v>
      </c>
      <c r="K1588" s="167">
        <f>IFERROR(IF(Comparativo!$E$6="Tabela Não Desonerada",VLOOKUP($C1588,'Orçamento Base'!$D$11:$S$1673,16,FALSE),VLOOKUP($C1588,#REF!,16,FALSE)),0)</f>
        <v>0</v>
      </c>
      <c r="L1588" s="575" t="e">
        <f>IF(AND($D1588="COMPOSICAO_PROPRIA",'Orçamento Base'!$N1588="-"),"14,18%",IF(AND($D1588="MERCADO",'Orçamento Base'!$N1588="-"),"15,38%",IF(Comparativo!$E$6="Tabela Não Desonerada",VLOOKUP($C1588,'Orçamento Base'!$D$11:$S$1673,11,FALSE),VLOOKUP($C1588,#REF!,11,FALSE))))</f>
        <v>#N/A</v>
      </c>
      <c r="M1588" s="209">
        <f>IF(Comparativo!$E$6="Tabela Não Desonerada",Encargos!$F$44,Encargos!$D$44)</f>
        <v>1.1122000000000001</v>
      </c>
    </row>
    <row r="1589" spans="1:13">
      <c r="A1589" s="207">
        <f>'Identificação-TCE'!$A$13</f>
        <v>1</v>
      </c>
      <c r="B1589" s="168" t="e">
        <f>IF(AND(G1589&lt;&gt;"",H1589&gt;0,I1589&lt;&gt;"",J1589&lt;&gt;0,K1589&lt;&gt;0),COUNT($B$11:B1588)+1,"")</f>
        <v>#N/A</v>
      </c>
      <c r="C1589" s="207">
        <f>IF('Orçamento Base'!$M1588=0,0,'Orçamento Base'!$D1588)</f>
        <v>0</v>
      </c>
      <c r="D1589" s="212" t="e">
        <f>IF('Orçamento Base'!$F1588=Aux.!$G$11,"CONTRATACAO_PUBLICA",IF(VLOOKUP($C1589,'Orçamento Base'!$D$11:$G$2116,3,FALSE)="INDEXADO",VLOOKUP(VLOOKUP($C1588,'Orçamento Base'!$D$11:$G$2116,2,FALSE),'Index N_DESON.'!$A$9:$B$604,2),VLOOKUP($C1589,'Orçamento Base'!$D$11:$G$2116,3,FALSE)))</f>
        <v>#N/A</v>
      </c>
      <c r="E1589" s="208" t="e">
        <f>VLOOKUP($C1589,'Orçamento Base'!$D$11:$S$1673,2,FALSE)</f>
        <v>#N/A</v>
      </c>
      <c r="F1589" s="211">
        <f>Dados!$C$7</f>
        <v>44652</v>
      </c>
      <c r="G1589" s="226" t="e">
        <f>VLOOKUP($C1589,'Orçamento Base'!$D$11:$S$1673,4,FALSE)</f>
        <v>#N/A</v>
      </c>
      <c r="H1589" s="377">
        <f>IFERROR(VLOOKUP($C1589,'Orçamento Base'!$D$11:$S$1673,6,FALSE),0)</f>
        <v>0</v>
      </c>
      <c r="I1589" s="208" t="e">
        <f>VLOOKUP($C1589,'Orçamento Base'!$D$11:$S$1673,5,FALSE)</f>
        <v>#N/A</v>
      </c>
      <c r="J1589" s="167" t="e">
        <f>IF(Comparativo!$E$6="Tabela Não Desonerada",VLOOKUP($C1589,'Orçamento Base'!$D$11:$S$1673,12,FALSE),VLOOKUP($C1589,#REF!,12,FALSE))</f>
        <v>#N/A</v>
      </c>
      <c r="K1589" s="167">
        <f>IFERROR(IF(Comparativo!$E$6="Tabela Não Desonerada",VLOOKUP($C1589,'Orçamento Base'!$D$11:$S$1673,16,FALSE),VLOOKUP($C1589,#REF!,16,FALSE)),0)</f>
        <v>0</v>
      </c>
      <c r="L1589" s="575" t="e">
        <f>IF(AND($D1589="COMPOSICAO_PROPRIA",'Orçamento Base'!$N1589="-"),"14,18%",IF(AND($D1589="MERCADO",'Orçamento Base'!$N1589="-"),"15,38%",IF(Comparativo!$E$6="Tabela Não Desonerada",VLOOKUP($C1589,'Orçamento Base'!$D$11:$S$1673,11,FALSE),VLOOKUP($C1589,#REF!,11,FALSE))))</f>
        <v>#N/A</v>
      </c>
      <c r="M1589" s="209">
        <f>IF(Comparativo!$E$6="Tabela Não Desonerada",Encargos!$F$44,Encargos!$D$44)</f>
        <v>1.1122000000000001</v>
      </c>
    </row>
    <row r="1590" spans="1:13">
      <c r="A1590" s="207">
        <f>'Identificação-TCE'!$A$13</f>
        <v>1</v>
      </c>
      <c r="B1590" s="168" t="e">
        <f>IF(AND(G1590&lt;&gt;"",H1590&gt;0,I1590&lt;&gt;"",J1590&lt;&gt;0,K1590&lt;&gt;0),COUNT($B$11:B1589)+1,"")</f>
        <v>#N/A</v>
      </c>
      <c r="C1590" s="207">
        <f>IF('Orçamento Base'!$M1589=0,0,'Orçamento Base'!$D1589)</f>
        <v>0</v>
      </c>
      <c r="D1590" s="212" t="e">
        <f>IF('Orçamento Base'!$F1589=Aux.!$G$11,"CONTRATACAO_PUBLICA",IF(VLOOKUP($C1590,'Orçamento Base'!$D$11:$G$2116,3,FALSE)="INDEXADO",VLOOKUP(VLOOKUP($C1589,'Orçamento Base'!$D$11:$G$2116,2,FALSE),'Index N_DESON.'!$A$9:$B$604,2),VLOOKUP($C1590,'Orçamento Base'!$D$11:$G$2116,3,FALSE)))</f>
        <v>#N/A</v>
      </c>
      <c r="E1590" s="208" t="e">
        <f>VLOOKUP($C1590,'Orçamento Base'!$D$11:$S$1673,2,FALSE)</f>
        <v>#N/A</v>
      </c>
      <c r="F1590" s="211">
        <f>Dados!$C$7</f>
        <v>44652</v>
      </c>
      <c r="G1590" s="226" t="e">
        <f>VLOOKUP($C1590,'Orçamento Base'!$D$11:$S$1673,4,FALSE)</f>
        <v>#N/A</v>
      </c>
      <c r="H1590" s="377">
        <f>IFERROR(VLOOKUP($C1590,'Orçamento Base'!$D$11:$S$1673,6,FALSE),0)</f>
        <v>0</v>
      </c>
      <c r="I1590" s="208" t="e">
        <f>VLOOKUP($C1590,'Orçamento Base'!$D$11:$S$1673,5,FALSE)</f>
        <v>#N/A</v>
      </c>
      <c r="J1590" s="167" t="e">
        <f>IF(Comparativo!$E$6="Tabela Não Desonerada",VLOOKUP($C1590,'Orçamento Base'!$D$11:$S$1673,12,FALSE),VLOOKUP($C1590,#REF!,12,FALSE))</f>
        <v>#N/A</v>
      </c>
      <c r="K1590" s="167">
        <f>IFERROR(IF(Comparativo!$E$6="Tabela Não Desonerada",VLOOKUP($C1590,'Orçamento Base'!$D$11:$S$1673,16,FALSE),VLOOKUP($C1590,#REF!,16,FALSE)),0)</f>
        <v>0</v>
      </c>
      <c r="L1590" s="575" t="e">
        <f>IF(AND($D1590="COMPOSICAO_PROPRIA",'Orçamento Base'!$N1590="-"),"14,18%",IF(AND($D1590="MERCADO",'Orçamento Base'!$N1590="-"),"15,38%",IF(Comparativo!$E$6="Tabela Não Desonerada",VLOOKUP($C1590,'Orçamento Base'!$D$11:$S$1673,11,FALSE),VLOOKUP($C1590,#REF!,11,FALSE))))</f>
        <v>#N/A</v>
      </c>
      <c r="M1590" s="209">
        <f>IF(Comparativo!$E$6="Tabela Não Desonerada",Encargos!$F$44,Encargos!$D$44)</f>
        <v>1.1122000000000001</v>
      </c>
    </row>
    <row r="1591" spans="1:13">
      <c r="A1591" s="207">
        <f>'Identificação-TCE'!$A$13</f>
        <v>1</v>
      </c>
      <c r="B1591" s="168" t="e">
        <f>IF(AND(G1591&lt;&gt;"",H1591&gt;0,I1591&lt;&gt;"",J1591&lt;&gt;0,K1591&lt;&gt;0),COUNT($B$11:B1590)+1,"")</f>
        <v>#N/A</v>
      </c>
      <c r="C1591" s="207">
        <f>IF('Orçamento Base'!$M1590=0,0,'Orçamento Base'!$D1590)</f>
        <v>0</v>
      </c>
      <c r="D1591" s="212" t="e">
        <f>IF('Orçamento Base'!$F1590=Aux.!$G$11,"CONTRATACAO_PUBLICA",IF(VLOOKUP($C1591,'Orçamento Base'!$D$11:$G$2116,3,FALSE)="INDEXADO",VLOOKUP(VLOOKUP($C1590,'Orçamento Base'!$D$11:$G$2116,2,FALSE),'Index N_DESON.'!$A$9:$B$604,2),VLOOKUP($C1591,'Orçamento Base'!$D$11:$G$2116,3,FALSE)))</f>
        <v>#N/A</v>
      </c>
      <c r="E1591" s="208" t="e">
        <f>VLOOKUP($C1591,'Orçamento Base'!$D$11:$S$1673,2,FALSE)</f>
        <v>#N/A</v>
      </c>
      <c r="F1591" s="211">
        <f>Dados!$C$7</f>
        <v>44652</v>
      </c>
      <c r="G1591" s="226" t="e">
        <f>VLOOKUP($C1591,'Orçamento Base'!$D$11:$S$1673,4,FALSE)</f>
        <v>#N/A</v>
      </c>
      <c r="H1591" s="377">
        <f>IFERROR(VLOOKUP($C1591,'Orçamento Base'!$D$11:$S$1673,6,FALSE),0)</f>
        <v>0</v>
      </c>
      <c r="I1591" s="208" t="e">
        <f>VLOOKUP($C1591,'Orçamento Base'!$D$11:$S$1673,5,FALSE)</f>
        <v>#N/A</v>
      </c>
      <c r="J1591" s="167" t="e">
        <f>IF(Comparativo!$E$6="Tabela Não Desonerada",VLOOKUP($C1591,'Orçamento Base'!$D$11:$S$1673,12,FALSE),VLOOKUP($C1591,#REF!,12,FALSE))</f>
        <v>#N/A</v>
      </c>
      <c r="K1591" s="167">
        <f>IFERROR(IF(Comparativo!$E$6="Tabela Não Desonerada",VLOOKUP($C1591,'Orçamento Base'!$D$11:$S$1673,16,FALSE),VLOOKUP($C1591,#REF!,16,FALSE)),0)</f>
        <v>0</v>
      </c>
      <c r="L1591" s="575" t="e">
        <f>IF(AND($D1591="COMPOSICAO_PROPRIA",'Orçamento Base'!$N1591="-"),"14,18%",IF(AND($D1591="MERCADO",'Orçamento Base'!$N1591="-"),"15,38%",IF(Comparativo!$E$6="Tabela Não Desonerada",VLOOKUP($C1591,'Orçamento Base'!$D$11:$S$1673,11,FALSE),VLOOKUP($C1591,#REF!,11,FALSE))))</f>
        <v>#N/A</v>
      </c>
      <c r="M1591" s="209">
        <f>IF(Comparativo!$E$6="Tabela Não Desonerada",Encargos!$F$44,Encargos!$D$44)</f>
        <v>1.1122000000000001</v>
      </c>
    </row>
    <row r="1592" spans="1:13">
      <c r="A1592" s="207">
        <f>'Identificação-TCE'!$A$13</f>
        <v>1</v>
      </c>
      <c r="B1592" s="168" t="e">
        <f>IF(AND(G1592&lt;&gt;"",H1592&gt;0,I1592&lt;&gt;"",J1592&lt;&gt;0,K1592&lt;&gt;0),COUNT($B$11:B1591)+1,"")</f>
        <v>#N/A</v>
      </c>
      <c r="C1592" s="207">
        <f>IF('Orçamento Base'!$M1591=0,0,'Orçamento Base'!$D1591)</f>
        <v>0</v>
      </c>
      <c r="D1592" s="212" t="e">
        <f>IF('Orçamento Base'!$F1591=Aux.!$G$11,"CONTRATACAO_PUBLICA",IF(VLOOKUP($C1592,'Orçamento Base'!$D$11:$G$2116,3,FALSE)="INDEXADO",VLOOKUP(VLOOKUP($C1591,'Orçamento Base'!$D$11:$G$2116,2,FALSE),'Index N_DESON.'!$A$9:$B$604,2),VLOOKUP($C1592,'Orçamento Base'!$D$11:$G$2116,3,FALSE)))</f>
        <v>#N/A</v>
      </c>
      <c r="E1592" s="208" t="e">
        <f>VLOOKUP($C1592,'Orçamento Base'!$D$11:$S$1673,2,FALSE)</f>
        <v>#N/A</v>
      </c>
      <c r="F1592" s="211">
        <f>Dados!$C$7</f>
        <v>44652</v>
      </c>
      <c r="G1592" s="226" t="e">
        <f>VLOOKUP($C1592,'Orçamento Base'!$D$11:$S$1673,4,FALSE)</f>
        <v>#N/A</v>
      </c>
      <c r="H1592" s="377">
        <f>IFERROR(VLOOKUP($C1592,'Orçamento Base'!$D$11:$S$1673,6,FALSE),0)</f>
        <v>0</v>
      </c>
      <c r="I1592" s="208" t="e">
        <f>VLOOKUP($C1592,'Orçamento Base'!$D$11:$S$1673,5,FALSE)</f>
        <v>#N/A</v>
      </c>
      <c r="J1592" s="167" t="e">
        <f>IF(Comparativo!$E$6="Tabela Não Desonerada",VLOOKUP($C1592,'Orçamento Base'!$D$11:$S$1673,12,FALSE),VLOOKUP($C1592,#REF!,12,FALSE))</f>
        <v>#N/A</v>
      </c>
      <c r="K1592" s="167">
        <f>IFERROR(IF(Comparativo!$E$6="Tabela Não Desonerada",VLOOKUP($C1592,'Orçamento Base'!$D$11:$S$1673,16,FALSE),VLOOKUP($C1592,#REF!,16,FALSE)),0)</f>
        <v>0</v>
      </c>
      <c r="L1592" s="575" t="e">
        <f>IF(AND($D1592="COMPOSICAO_PROPRIA",'Orçamento Base'!$N1592="-"),"14,18%",IF(AND($D1592="MERCADO",'Orçamento Base'!$N1592="-"),"15,38%",IF(Comparativo!$E$6="Tabela Não Desonerada",VLOOKUP($C1592,'Orçamento Base'!$D$11:$S$1673,11,FALSE),VLOOKUP($C1592,#REF!,11,FALSE))))</f>
        <v>#N/A</v>
      </c>
      <c r="M1592" s="209">
        <f>IF(Comparativo!$E$6="Tabela Não Desonerada",Encargos!$F$44,Encargos!$D$44)</f>
        <v>1.1122000000000001</v>
      </c>
    </row>
    <row r="1593" spans="1:13">
      <c r="A1593" s="207">
        <f>'Identificação-TCE'!$A$13</f>
        <v>1</v>
      </c>
      <c r="B1593" s="168" t="e">
        <f>IF(AND(G1593&lt;&gt;"",H1593&gt;0,I1593&lt;&gt;"",J1593&lt;&gt;0,K1593&lt;&gt;0),COUNT($B$11:B1592)+1,"")</f>
        <v>#N/A</v>
      </c>
      <c r="C1593" s="207">
        <f>IF('Orçamento Base'!$M1592=0,0,'Orçamento Base'!$D1592)</f>
        <v>0</v>
      </c>
      <c r="D1593" s="212" t="e">
        <f>IF('Orçamento Base'!$F1592=Aux.!$G$11,"CONTRATACAO_PUBLICA",IF(VLOOKUP($C1593,'Orçamento Base'!$D$11:$G$2116,3,FALSE)="INDEXADO",VLOOKUP(VLOOKUP($C1592,'Orçamento Base'!$D$11:$G$2116,2,FALSE),'Index N_DESON.'!$A$9:$B$604,2),VLOOKUP($C1593,'Orçamento Base'!$D$11:$G$2116,3,FALSE)))</f>
        <v>#N/A</v>
      </c>
      <c r="E1593" s="208" t="e">
        <f>VLOOKUP($C1593,'Orçamento Base'!$D$11:$S$1673,2,FALSE)</f>
        <v>#N/A</v>
      </c>
      <c r="F1593" s="211">
        <f>Dados!$C$7</f>
        <v>44652</v>
      </c>
      <c r="G1593" s="226" t="e">
        <f>VLOOKUP($C1593,'Orçamento Base'!$D$11:$S$1673,4,FALSE)</f>
        <v>#N/A</v>
      </c>
      <c r="H1593" s="377">
        <f>IFERROR(VLOOKUP($C1593,'Orçamento Base'!$D$11:$S$1673,6,FALSE),0)</f>
        <v>0</v>
      </c>
      <c r="I1593" s="208" t="e">
        <f>VLOOKUP($C1593,'Orçamento Base'!$D$11:$S$1673,5,FALSE)</f>
        <v>#N/A</v>
      </c>
      <c r="J1593" s="167" t="e">
        <f>IF(Comparativo!$E$6="Tabela Não Desonerada",VLOOKUP($C1593,'Orçamento Base'!$D$11:$S$1673,12,FALSE),VLOOKUP($C1593,#REF!,12,FALSE))</f>
        <v>#N/A</v>
      </c>
      <c r="K1593" s="167">
        <f>IFERROR(IF(Comparativo!$E$6="Tabela Não Desonerada",VLOOKUP($C1593,'Orçamento Base'!$D$11:$S$1673,16,FALSE),VLOOKUP($C1593,#REF!,16,FALSE)),0)</f>
        <v>0</v>
      </c>
      <c r="L1593" s="575" t="e">
        <f>IF(AND($D1593="COMPOSICAO_PROPRIA",'Orçamento Base'!$N1593="-"),"14,18%",IF(AND($D1593="MERCADO",'Orçamento Base'!$N1593="-"),"15,38%",IF(Comparativo!$E$6="Tabela Não Desonerada",VLOOKUP($C1593,'Orçamento Base'!$D$11:$S$1673,11,FALSE),VLOOKUP($C1593,#REF!,11,FALSE))))</f>
        <v>#N/A</v>
      </c>
      <c r="M1593" s="209">
        <f>IF(Comparativo!$E$6="Tabela Não Desonerada",Encargos!$F$44,Encargos!$D$44)</f>
        <v>1.1122000000000001</v>
      </c>
    </row>
    <row r="1594" spans="1:13">
      <c r="A1594" s="207">
        <f>'Identificação-TCE'!$A$13</f>
        <v>1</v>
      </c>
      <c r="B1594" s="168" t="e">
        <f>IF(AND(G1594&lt;&gt;"",H1594&gt;0,I1594&lt;&gt;"",J1594&lt;&gt;0,K1594&lt;&gt;0),COUNT($B$11:B1593)+1,"")</f>
        <v>#N/A</v>
      </c>
      <c r="C1594" s="207">
        <f>IF('Orçamento Base'!$M1593=0,0,'Orçamento Base'!$D1593)</f>
        <v>0</v>
      </c>
      <c r="D1594" s="212" t="e">
        <f>IF('Orçamento Base'!$F1593=Aux.!$G$11,"CONTRATACAO_PUBLICA",IF(VLOOKUP($C1594,'Orçamento Base'!$D$11:$G$2116,3,FALSE)="INDEXADO",VLOOKUP(VLOOKUP($C1593,'Orçamento Base'!$D$11:$G$2116,2,FALSE),'Index N_DESON.'!$A$9:$B$604,2),VLOOKUP($C1594,'Orçamento Base'!$D$11:$G$2116,3,FALSE)))</f>
        <v>#N/A</v>
      </c>
      <c r="E1594" s="208" t="e">
        <f>VLOOKUP($C1594,'Orçamento Base'!$D$11:$S$1673,2,FALSE)</f>
        <v>#N/A</v>
      </c>
      <c r="F1594" s="211">
        <f>Dados!$C$7</f>
        <v>44652</v>
      </c>
      <c r="G1594" s="226" t="e">
        <f>VLOOKUP($C1594,'Orçamento Base'!$D$11:$S$1673,4,FALSE)</f>
        <v>#N/A</v>
      </c>
      <c r="H1594" s="377">
        <f>IFERROR(VLOOKUP($C1594,'Orçamento Base'!$D$11:$S$1673,6,FALSE),0)</f>
        <v>0</v>
      </c>
      <c r="I1594" s="208" t="e">
        <f>VLOOKUP($C1594,'Orçamento Base'!$D$11:$S$1673,5,FALSE)</f>
        <v>#N/A</v>
      </c>
      <c r="J1594" s="167" t="e">
        <f>IF(Comparativo!$E$6="Tabela Não Desonerada",VLOOKUP($C1594,'Orçamento Base'!$D$11:$S$1673,12,FALSE),VLOOKUP($C1594,#REF!,12,FALSE))</f>
        <v>#N/A</v>
      </c>
      <c r="K1594" s="167">
        <f>IFERROR(IF(Comparativo!$E$6="Tabela Não Desonerada",VLOOKUP($C1594,'Orçamento Base'!$D$11:$S$1673,16,FALSE),VLOOKUP($C1594,#REF!,16,FALSE)),0)</f>
        <v>0</v>
      </c>
      <c r="L1594" s="575" t="e">
        <f>IF(AND($D1594="COMPOSICAO_PROPRIA",'Orçamento Base'!$N1594="-"),"14,18%",IF(AND($D1594="MERCADO",'Orçamento Base'!$N1594="-"),"15,38%",IF(Comparativo!$E$6="Tabela Não Desonerada",VLOOKUP($C1594,'Orçamento Base'!$D$11:$S$1673,11,FALSE),VLOOKUP($C1594,#REF!,11,FALSE))))</f>
        <v>#N/A</v>
      </c>
      <c r="M1594" s="209">
        <f>IF(Comparativo!$E$6="Tabela Não Desonerada",Encargos!$F$44,Encargos!$D$44)</f>
        <v>1.1122000000000001</v>
      </c>
    </row>
    <row r="1595" spans="1:13">
      <c r="A1595" s="207">
        <f>'Identificação-TCE'!$A$13</f>
        <v>1</v>
      </c>
      <c r="B1595" s="168" t="e">
        <f>IF(AND(G1595&lt;&gt;"",H1595&gt;0,I1595&lt;&gt;"",J1595&lt;&gt;0,K1595&lt;&gt;0),COUNT($B$11:B1594)+1,"")</f>
        <v>#N/A</v>
      </c>
      <c r="C1595" s="207">
        <f>IF('Orçamento Base'!$M1594=0,0,'Orçamento Base'!$D1594)</f>
        <v>0</v>
      </c>
      <c r="D1595" s="212" t="e">
        <f>IF('Orçamento Base'!$F1594=Aux.!$G$11,"CONTRATACAO_PUBLICA",IF(VLOOKUP($C1595,'Orçamento Base'!$D$11:$G$2116,3,FALSE)="INDEXADO",VLOOKUP(VLOOKUP($C1594,'Orçamento Base'!$D$11:$G$2116,2,FALSE),'Index N_DESON.'!$A$9:$B$604,2),VLOOKUP($C1595,'Orçamento Base'!$D$11:$G$2116,3,FALSE)))</f>
        <v>#N/A</v>
      </c>
      <c r="E1595" s="208" t="e">
        <f>VLOOKUP($C1595,'Orçamento Base'!$D$11:$S$1673,2,FALSE)</f>
        <v>#N/A</v>
      </c>
      <c r="F1595" s="211">
        <f>Dados!$C$7</f>
        <v>44652</v>
      </c>
      <c r="G1595" s="226" t="e">
        <f>VLOOKUP($C1595,'Orçamento Base'!$D$11:$S$1673,4,FALSE)</f>
        <v>#N/A</v>
      </c>
      <c r="H1595" s="377">
        <f>IFERROR(VLOOKUP($C1595,'Orçamento Base'!$D$11:$S$1673,6,FALSE),0)</f>
        <v>0</v>
      </c>
      <c r="I1595" s="208" t="e">
        <f>VLOOKUP($C1595,'Orçamento Base'!$D$11:$S$1673,5,FALSE)</f>
        <v>#N/A</v>
      </c>
      <c r="J1595" s="167" t="e">
        <f>IF(Comparativo!$E$6="Tabela Não Desonerada",VLOOKUP($C1595,'Orçamento Base'!$D$11:$S$1673,12,FALSE),VLOOKUP($C1595,#REF!,12,FALSE))</f>
        <v>#N/A</v>
      </c>
      <c r="K1595" s="167">
        <f>IFERROR(IF(Comparativo!$E$6="Tabela Não Desonerada",VLOOKUP($C1595,'Orçamento Base'!$D$11:$S$1673,16,FALSE),VLOOKUP($C1595,#REF!,16,FALSE)),0)</f>
        <v>0</v>
      </c>
      <c r="L1595" s="575" t="e">
        <f>IF(AND($D1595="COMPOSICAO_PROPRIA",'Orçamento Base'!$N1595="-"),"14,18%",IF(AND($D1595="MERCADO",'Orçamento Base'!$N1595="-"),"15,38%",IF(Comparativo!$E$6="Tabela Não Desonerada",VLOOKUP($C1595,'Orçamento Base'!$D$11:$S$1673,11,FALSE),VLOOKUP($C1595,#REF!,11,FALSE))))</f>
        <v>#N/A</v>
      </c>
      <c r="M1595" s="209">
        <f>IF(Comparativo!$E$6="Tabela Não Desonerada",Encargos!$F$44,Encargos!$D$44)</f>
        <v>1.1122000000000001</v>
      </c>
    </row>
    <row r="1596" spans="1:13">
      <c r="A1596" s="207">
        <f>'Identificação-TCE'!$A$13</f>
        <v>1</v>
      </c>
      <c r="B1596" s="168" t="e">
        <f>IF(AND(G1596&lt;&gt;"",H1596&gt;0,I1596&lt;&gt;"",J1596&lt;&gt;0,K1596&lt;&gt;0),COUNT($B$11:B1595)+1,"")</f>
        <v>#N/A</v>
      </c>
      <c r="C1596" s="207">
        <f>IF('Orçamento Base'!$M1595=0,0,'Orçamento Base'!$D1595)</f>
        <v>0</v>
      </c>
      <c r="D1596" s="212" t="e">
        <f>IF('Orçamento Base'!$F1595=Aux.!$G$11,"CONTRATACAO_PUBLICA",IF(VLOOKUP($C1596,'Orçamento Base'!$D$11:$G$2116,3,FALSE)="INDEXADO",VLOOKUP(VLOOKUP($C1595,'Orçamento Base'!$D$11:$G$2116,2,FALSE),'Index N_DESON.'!$A$9:$B$604,2),VLOOKUP($C1596,'Orçamento Base'!$D$11:$G$2116,3,FALSE)))</f>
        <v>#N/A</v>
      </c>
      <c r="E1596" s="208" t="e">
        <f>VLOOKUP($C1596,'Orçamento Base'!$D$11:$S$1673,2,FALSE)</f>
        <v>#N/A</v>
      </c>
      <c r="F1596" s="211">
        <f>Dados!$C$7</f>
        <v>44652</v>
      </c>
      <c r="G1596" s="226" t="e">
        <f>VLOOKUP($C1596,'Orçamento Base'!$D$11:$S$1673,4,FALSE)</f>
        <v>#N/A</v>
      </c>
      <c r="H1596" s="377">
        <f>IFERROR(VLOOKUP($C1596,'Orçamento Base'!$D$11:$S$1673,6,FALSE),0)</f>
        <v>0</v>
      </c>
      <c r="I1596" s="208" t="e">
        <f>VLOOKUP($C1596,'Orçamento Base'!$D$11:$S$1673,5,FALSE)</f>
        <v>#N/A</v>
      </c>
      <c r="J1596" s="167" t="e">
        <f>IF(Comparativo!$E$6="Tabela Não Desonerada",VLOOKUP($C1596,'Orçamento Base'!$D$11:$S$1673,12,FALSE),VLOOKUP($C1596,#REF!,12,FALSE))</f>
        <v>#N/A</v>
      </c>
      <c r="K1596" s="167">
        <f>IFERROR(IF(Comparativo!$E$6="Tabela Não Desonerada",VLOOKUP($C1596,'Orçamento Base'!$D$11:$S$1673,16,FALSE),VLOOKUP($C1596,#REF!,16,FALSE)),0)</f>
        <v>0</v>
      </c>
      <c r="L1596" s="575" t="e">
        <f>IF(AND($D1596="COMPOSICAO_PROPRIA",'Orçamento Base'!$N1596="-"),"14,18%",IF(AND($D1596="MERCADO",'Orçamento Base'!$N1596="-"),"15,38%",IF(Comparativo!$E$6="Tabela Não Desonerada",VLOOKUP($C1596,'Orçamento Base'!$D$11:$S$1673,11,FALSE),VLOOKUP($C1596,#REF!,11,FALSE))))</f>
        <v>#N/A</v>
      </c>
      <c r="M1596" s="209">
        <f>IF(Comparativo!$E$6="Tabela Não Desonerada",Encargos!$F$44,Encargos!$D$44)</f>
        <v>1.1122000000000001</v>
      </c>
    </row>
    <row r="1597" spans="1:13">
      <c r="A1597" s="207">
        <f>'Identificação-TCE'!$A$13</f>
        <v>1</v>
      </c>
      <c r="B1597" s="168" t="e">
        <f>IF(AND(G1597&lt;&gt;"",H1597&gt;0,I1597&lt;&gt;"",J1597&lt;&gt;0,K1597&lt;&gt;0),COUNT($B$11:B1596)+1,"")</f>
        <v>#N/A</v>
      </c>
      <c r="C1597" s="207">
        <f>IF('Orçamento Base'!$M1596=0,0,'Orçamento Base'!$D1596)</f>
        <v>0</v>
      </c>
      <c r="D1597" s="212" t="e">
        <f>IF('Orçamento Base'!$F1596=Aux.!$G$11,"CONTRATACAO_PUBLICA",IF(VLOOKUP($C1597,'Orçamento Base'!$D$11:$G$2116,3,FALSE)="INDEXADO",VLOOKUP(VLOOKUP($C1596,'Orçamento Base'!$D$11:$G$2116,2,FALSE),'Index N_DESON.'!$A$9:$B$604,2),VLOOKUP($C1597,'Orçamento Base'!$D$11:$G$2116,3,FALSE)))</f>
        <v>#N/A</v>
      </c>
      <c r="E1597" s="208" t="e">
        <f>VLOOKUP($C1597,'Orçamento Base'!$D$11:$S$1673,2,FALSE)</f>
        <v>#N/A</v>
      </c>
      <c r="F1597" s="211">
        <f>Dados!$C$7</f>
        <v>44652</v>
      </c>
      <c r="G1597" s="226" t="e">
        <f>VLOOKUP($C1597,'Orçamento Base'!$D$11:$S$1673,4,FALSE)</f>
        <v>#N/A</v>
      </c>
      <c r="H1597" s="377">
        <f>IFERROR(VLOOKUP($C1597,'Orçamento Base'!$D$11:$S$1673,6,FALSE),0)</f>
        <v>0</v>
      </c>
      <c r="I1597" s="208" t="e">
        <f>VLOOKUP($C1597,'Orçamento Base'!$D$11:$S$1673,5,FALSE)</f>
        <v>#N/A</v>
      </c>
      <c r="J1597" s="167" t="e">
        <f>IF(Comparativo!$E$6="Tabela Não Desonerada",VLOOKUP($C1597,'Orçamento Base'!$D$11:$S$1673,12,FALSE),VLOOKUP($C1597,#REF!,12,FALSE))</f>
        <v>#N/A</v>
      </c>
      <c r="K1597" s="167">
        <f>IFERROR(IF(Comparativo!$E$6="Tabela Não Desonerada",VLOOKUP($C1597,'Orçamento Base'!$D$11:$S$1673,16,FALSE),VLOOKUP($C1597,#REF!,16,FALSE)),0)</f>
        <v>0</v>
      </c>
      <c r="L1597" s="575" t="e">
        <f>IF(AND($D1597="COMPOSICAO_PROPRIA",'Orçamento Base'!$N1597="-"),"14,18%",IF(AND($D1597="MERCADO",'Orçamento Base'!$N1597="-"),"15,38%",IF(Comparativo!$E$6="Tabela Não Desonerada",VLOOKUP($C1597,'Orçamento Base'!$D$11:$S$1673,11,FALSE),VLOOKUP($C1597,#REF!,11,FALSE))))</f>
        <v>#N/A</v>
      </c>
      <c r="M1597" s="209">
        <f>IF(Comparativo!$E$6="Tabela Não Desonerada",Encargos!$F$44,Encargos!$D$44)</f>
        <v>1.1122000000000001</v>
      </c>
    </row>
    <row r="1598" spans="1:13">
      <c r="A1598" s="207">
        <f>'Identificação-TCE'!$A$13</f>
        <v>1</v>
      </c>
      <c r="B1598" s="168" t="e">
        <f>IF(AND(G1598&lt;&gt;"",H1598&gt;0,I1598&lt;&gt;"",J1598&lt;&gt;0,K1598&lt;&gt;0),COUNT($B$11:B1597)+1,"")</f>
        <v>#N/A</v>
      </c>
      <c r="C1598" s="207">
        <f>IF('Orçamento Base'!$M1597=0,0,'Orçamento Base'!$D1597)</f>
        <v>0</v>
      </c>
      <c r="D1598" s="212" t="e">
        <f>IF('Orçamento Base'!$F1597=Aux.!$G$11,"CONTRATACAO_PUBLICA",IF(VLOOKUP($C1598,'Orçamento Base'!$D$11:$G$2116,3,FALSE)="INDEXADO",VLOOKUP(VLOOKUP($C1597,'Orçamento Base'!$D$11:$G$2116,2,FALSE),'Index N_DESON.'!$A$9:$B$604,2),VLOOKUP($C1598,'Orçamento Base'!$D$11:$G$2116,3,FALSE)))</f>
        <v>#N/A</v>
      </c>
      <c r="E1598" s="208" t="e">
        <f>VLOOKUP($C1598,'Orçamento Base'!$D$11:$S$1673,2,FALSE)</f>
        <v>#N/A</v>
      </c>
      <c r="F1598" s="211">
        <f>Dados!$C$7</f>
        <v>44652</v>
      </c>
      <c r="G1598" s="226" t="e">
        <f>VLOOKUP($C1598,'Orçamento Base'!$D$11:$S$1673,4,FALSE)</f>
        <v>#N/A</v>
      </c>
      <c r="H1598" s="377">
        <f>IFERROR(VLOOKUP($C1598,'Orçamento Base'!$D$11:$S$1673,6,FALSE),0)</f>
        <v>0</v>
      </c>
      <c r="I1598" s="208" t="e">
        <f>VLOOKUP($C1598,'Orçamento Base'!$D$11:$S$1673,5,FALSE)</f>
        <v>#N/A</v>
      </c>
      <c r="J1598" s="167" t="e">
        <f>IF(Comparativo!$E$6="Tabela Não Desonerada",VLOOKUP($C1598,'Orçamento Base'!$D$11:$S$1673,12,FALSE),VLOOKUP($C1598,#REF!,12,FALSE))</f>
        <v>#N/A</v>
      </c>
      <c r="K1598" s="167">
        <f>IFERROR(IF(Comparativo!$E$6="Tabela Não Desonerada",VLOOKUP($C1598,'Orçamento Base'!$D$11:$S$1673,16,FALSE),VLOOKUP($C1598,#REF!,16,FALSE)),0)</f>
        <v>0</v>
      </c>
      <c r="L1598" s="575" t="e">
        <f>IF(AND($D1598="COMPOSICAO_PROPRIA",'Orçamento Base'!$N1598="-"),"14,18%",IF(AND($D1598="MERCADO",'Orçamento Base'!$N1598="-"),"15,38%",IF(Comparativo!$E$6="Tabela Não Desonerada",VLOOKUP($C1598,'Orçamento Base'!$D$11:$S$1673,11,FALSE),VLOOKUP($C1598,#REF!,11,FALSE))))</f>
        <v>#N/A</v>
      </c>
      <c r="M1598" s="209">
        <f>IF(Comparativo!$E$6="Tabela Não Desonerada",Encargos!$F$44,Encargos!$D$44)</f>
        <v>1.1122000000000001</v>
      </c>
    </row>
    <row r="1599" spans="1:13">
      <c r="A1599" s="207">
        <f>'Identificação-TCE'!$A$13</f>
        <v>1</v>
      </c>
      <c r="B1599" s="168" t="e">
        <f>IF(AND(G1599&lt;&gt;"",H1599&gt;0,I1599&lt;&gt;"",J1599&lt;&gt;0,K1599&lt;&gt;0),COUNT($B$11:B1598)+1,"")</f>
        <v>#N/A</v>
      </c>
      <c r="C1599" s="207">
        <f>IF('Orçamento Base'!$M1598=0,0,'Orçamento Base'!$D1598)</f>
        <v>0</v>
      </c>
      <c r="D1599" s="212" t="e">
        <f>IF('Orçamento Base'!$F1598=Aux.!$G$11,"CONTRATACAO_PUBLICA",IF(VLOOKUP($C1599,'Orçamento Base'!$D$11:$G$2116,3,FALSE)="INDEXADO",VLOOKUP(VLOOKUP($C1598,'Orçamento Base'!$D$11:$G$2116,2,FALSE),'Index N_DESON.'!$A$9:$B$604,2),VLOOKUP($C1599,'Orçamento Base'!$D$11:$G$2116,3,FALSE)))</f>
        <v>#N/A</v>
      </c>
      <c r="E1599" s="208" t="e">
        <f>VLOOKUP($C1599,'Orçamento Base'!$D$11:$S$1673,2,FALSE)</f>
        <v>#N/A</v>
      </c>
      <c r="F1599" s="211">
        <f>Dados!$C$7</f>
        <v>44652</v>
      </c>
      <c r="G1599" s="226" t="e">
        <f>VLOOKUP($C1599,'Orçamento Base'!$D$11:$S$1673,4,FALSE)</f>
        <v>#N/A</v>
      </c>
      <c r="H1599" s="377">
        <f>IFERROR(VLOOKUP($C1599,'Orçamento Base'!$D$11:$S$1673,6,FALSE),0)</f>
        <v>0</v>
      </c>
      <c r="I1599" s="208" t="e">
        <f>VLOOKUP($C1599,'Orçamento Base'!$D$11:$S$1673,5,FALSE)</f>
        <v>#N/A</v>
      </c>
      <c r="J1599" s="167" t="e">
        <f>IF(Comparativo!$E$6="Tabela Não Desonerada",VLOOKUP($C1599,'Orçamento Base'!$D$11:$S$1673,12,FALSE),VLOOKUP($C1599,#REF!,12,FALSE))</f>
        <v>#N/A</v>
      </c>
      <c r="K1599" s="167">
        <f>IFERROR(IF(Comparativo!$E$6="Tabela Não Desonerada",VLOOKUP($C1599,'Orçamento Base'!$D$11:$S$1673,16,FALSE),VLOOKUP($C1599,#REF!,16,FALSE)),0)</f>
        <v>0</v>
      </c>
      <c r="L1599" s="575" t="e">
        <f>IF(AND($D1599="COMPOSICAO_PROPRIA",'Orçamento Base'!$N1599="-"),"14,18%",IF(AND($D1599="MERCADO",'Orçamento Base'!$N1599="-"),"15,38%",IF(Comparativo!$E$6="Tabela Não Desonerada",VLOOKUP($C1599,'Orçamento Base'!$D$11:$S$1673,11,FALSE),VLOOKUP($C1599,#REF!,11,FALSE))))</f>
        <v>#N/A</v>
      </c>
      <c r="M1599" s="209">
        <f>IF(Comparativo!$E$6="Tabela Não Desonerada",Encargos!$F$44,Encargos!$D$44)</f>
        <v>1.1122000000000001</v>
      </c>
    </row>
    <row r="1600" spans="1:13">
      <c r="A1600" s="207">
        <f>'Identificação-TCE'!$A$13</f>
        <v>1</v>
      </c>
      <c r="B1600" s="168" t="e">
        <f>IF(AND(G1600&lt;&gt;"",H1600&gt;0,I1600&lt;&gt;"",J1600&lt;&gt;0,K1600&lt;&gt;0),COUNT($B$11:B1599)+1,"")</f>
        <v>#N/A</v>
      </c>
      <c r="C1600" s="207">
        <f>IF('Orçamento Base'!$M1599=0,0,'Orçamento Base'!$D1599)</f>
        <v>0</v>
      </c>
      <c r="D1600" s="212" t="e">
        <f>IF('Orçamento Base'!$F1599=Aux.!$G$11,"CONTRATACAO_PUBLICA",IF(VLOOKUP($C1600,'Orçamento Base'!$D$11:$G$2116,3,FALSE)="INDEXADO",VLOOKUP(VLOOKUP($C1599,'Orçamento Base'!$D$11:$G$2116,2,FALSE),'Index N_DESON.'!$A$9:$B$604,2),VLOOKUP($C1600,'Orçamento Base'!$D$11:$G$2116,3,FALSE)))</f>
        <v>#N/A</v>
      </c>
      <c r="E1600" s="208" t="e">
        <f>VLOOKUP($C1600,'Orçamento Base'!$D$11:$S$1673,2,FALSE)</f>
        <v>#N/A</v>
      </c>
      <c r="F1600" s="211">
        <f>Dados!$C$7</f>
        <v>44652</v>
      </c>
      <c r="G1600" s="226" t="e">
        <f>VLOOKUP($C1600,'Orçamento Base'!$D$11:$S$1673,4,FALSE)</f>
        <v>#N/A</v>
      </c>
      <c r="H1600" s="377">
        <f>IFERROR(VLOOKUP($C1600,'Orçamento Base'!$D$11:$S$1673,6,FALSE),0)</f>
        <v>0</v>
      </c>
      <c r="I1600" s="208" t="e">
        <f>VLOOKUP($C1600,'Orçamento Base'!$D$11:$S$1673,5,FALSE)</f>
        <v>#N/A</v>
      </c>
      <c r="J1600" s="167" t="e">
        <f>IF(Comparativo!$E$6="Tabela Não Desonerada",VLOOKUP($C1600,'Orçamento Base'!$D$11:$S$1673,12,FALSE),VLOOKUP($C1600,#REF!,12,FALSE))</f>
        <v>#N/A</v>
      </c>
      <c r="K1600" s="167">
        <f>IFERROR(IF(Comparativo!$E$6="Tabela Não Desonerada",VLOOKUP($C1600,'Orçamento Base'!$D$11:$S$1673,16,FALSE),VLOOKUP($C1600,#REF!,16,FALSE)),0)</f>
        <v>0</v>
      </c>
      <c r="L1600" s="575" t="e">
        <f>IF(AND($D1600="COMPOSICAO_PROPRIA",'Orçamento Base'!$N1600="-"),"14,18%",IF(AND($D1600="MERCADO",'Orçamento Base'!$N1600="-"),"15,38%",IF(Comparativo!$E$6="Tabela Não Desonerada",VLOOKUP($C1600,'Orçamento Base'!$D$11:$S$1673,11,FALSE),VLOOKUP($C1600,#REF!,11,FALSE))))</f>
        <v>#N/A</v>
      </c>
      <c r="M1600" s="209">
        <f>IF(Comparativo!$E$6="Tabela Não Desonerada",Encargos!$F$44,Encargos!$D$44)</f>
        <v>1.1122000000000001</v>
      </c>
    </row>
    <row r="1601" spans="1:13">
      <c r="A1601" s="207">
        <f>'Identificação-TCE'!$A$13</f>
        <v>1</v>
      </c>
      <c r="B1601" s="168" t="e">
        <f>IF(AND(G1601&lt;&gt;"",H1601&gt;0,I1601&lt;&gt;"",J1601&lt;&gt;0,K1601&lt;&gt;0),COUNT($B$11:B1600)+1,"")</f>
        <v>#N/A</v>
      </c>
      <c r="C1601" s="207">
        <f>IF('Orçamento Base'!$M1600=0,0,'Orçamento Base'!$D1600)</f>
        <v>0</v>
      </c>
      <c r="D1601" s="212" t="e">
        <f>IF('Orçamento Base'!$F1600=Aux.!$G$11,"CONTRATACAO_PUBLICA",IF(VLOOKUP($C1601,'Orçamento Base'!$D$11:$G$2116,3,FALSE)="INDEXADO",VLOOKUP(VLOOKUP($C1600,'Orçamento Base'!$D$11:$G$2116,2,FALSE),'Index N_DESON.'!$A$9:$B$604,2),VLOOKUP($C1601,'Orçamento Base'!$D$11:$G$2116,3,FALSE)))</f>
        <v>#N/A</v>
      </c>
      <c r="E1601" s="208" t="e">
        <f>VLOOKUP($C1601,'Orçamento Base'!$D$11:$S$1673,2,FALSE)</f>
        <v>#N/A</v>
      </c>
      <c r="F1601" s="211">
        <f>Dados!$C$7</f>
        <v>44652</v>
      </c>
      <c r="G1601" s="226" t="e">
        <f>VLOOKUP($C1601,'Orçamento Base'!$D$11:$S$1673,4,FALSE)</f>
        <v>#N/A</v>
      </c>
      <c r="H1601" s="377">
        <f>IFERROR(VLOOKUP($C1601,'Orçamento Base'!$D$11:$S$1673,6,FALSE),0)</f>
        <v>0</v>
      </c>
      <c r="I1601" s="208" t="e">
        <f>VLOOKUP($C1601,'Orçamento Base'!$D$11:$S$1673,5,FALSE)</f>
        <v>#N/A</v>
      </c>
      <c r="J1601" s="167" t="e">
        <f>IF(Comparativo!$E$6="Tabela Não Desonerada",VLOOKUP($C1601,'Orçamento Base'!$D$11:$S$1673,12,FALSE),VLOOKUP($C1601,#REF!,12,FALSE))</f>
        <v>#N/A</v>
      </c>
      <c r="K1601" s="167">
        <f>IFERROR(IF(Comparativo!$E$6="Tabela Não Desonerada",VLOOKUP($C1601,'Orçamento Base'!$D$11:$S$1673,16,FALSE),VLOOKUP($C1601,#REF!,16,FALSE)),0)</f>
        <v>0</v>
      </c>
      <c r="L1601" s="575" t="e">
        <f>IF(AND($D1601="COMPOSICAO_PROPRIA",'Orçamento Base'!$N1601="-"),"14,18%",IF(AND($D1601="MERCADO",'Orçamento Base'!$N1601="-"),"15,38%",IF(Comparativo!$E$6="Tabela Não Desonerada",VLOOKUP($C1601,'Orçamento Base'!$D$11:$S$1673,11,FALSE),VLOOKUP($C1601,#REF!,11,FALSE))))</f>
        <v>#N/A</v>
      </c>
      <c r="M1601" s="209">
        <f>IF(Comparativo!$E$6="Tabela Não Desonerada",Encargos!$F$44,Encargos!$D$44)</f>
        <v>1.1122000000000001</v>
      </c>
    </row>
    <row r="1602" spans="1:13">
      <c r="A1602" s="207">
        <f>'Identificação-TCE'!$A$13</f>
        <v>1</v>
      </c>
      <c r="B1602" s="168" t="e">
        <f>IF(AND(G1602&lt;&gt;"",H1602&gt;0,I1602&lt;&gt;"",J1602&lt;&gt;0,K1602&lt;&gt;0),COUNT($B$11:B1601)+1,"")</f>
        <v>#N/A</v>
      </c>
      <c r="C1602" s="207">
        <f>IF('Orçamento Base'!$M1601=0,0,'Orçamento Base'!$D1601)</f>
        <v>0</v>
      </c>
      <c r="D1602" s="212" t="e">
        <f>IF('Orçamento Base'!$F1601=Aux.!$G$11,"CONTRATACAO_PUBLICA",IF(VLOOKUP($C1602,'Orçamento Base'!$D$11:$G$2116,3,FALSE)="INDEXADO",VLOOKUP(VLOOKUP($C1601,'Orçamento Base'!$D$11:$G$2116,2,FALSE),'Index N_DESON.'!$A$9:$B$604,2),VLOOKUP($C1602,'Orçamento Base'!$D$11:$G$2116,3,FALSE)))</f>
        <v>#N/A</v>
      </c>
      <c r="E1602" s="208" t="e">
        <f>VLOOKUP($C1602,'Orçamento Base'!$D$11:$S$1673,2,FALSE)</f>
        <v>#N/A</v>
      </c>
      <c r="F1602" s="211">
        <f>Dados!$C$7</f>
        <v>44652</v>
      </c>
      <c r="G1602" s="226" t="e">
        <f>VLOOKUP($C1602,'Orçamento Base'!$D$11:$S$1673,4,FALSE)</f>
        <v>#N/A</v>
      </c>
      <c r="H1602" s="377">
        <f>IFERROR(VLOOKUP($C1602,'Orçamento Base'!$D$11:$S$1673,6,FALSE),0)</f>
        <v>0</v>
      </c>
      <c r="I1602" s="208" t="e">
        <f>VLOOKUP($C1602,'Orçamento Base'!$D$11:$S$1673,5,FALSE)</f>
        <v>#N/A</v>
      </c>
      <c r="J1602" s="167" t="e">
        <f>IF(Comparativo!$E$6="Tabela Não Desonerada",VLOOKUP($C1602,'Orçamento Base'!$D$11:$S$1673,12,FALSE),VLOOKUP($C1602,#REF!,12,FALSE))</f>
        <v>#N/A</v>
      </c>
      <c r="K1602" s="167">
        <f>IFERROR(IF(Comparativo!$E$6="Tabela Não Desonerada",VLOOKUP($C1602,'Orçamento Base'!$D$11:$S$1673,16,FALSE),VLOOKUP($C1602,#REF!,16,FALSE)),0)</f>
        <v>0</v>
      </c>
      <c r="L1602" s="575" t="e">
        <f>IF(AND($D1602="COMPOSICAO_PROPRIA",'Orçamento Base'!$N1602="-"),"14,18%",IF(AND($D1602="MERCADO",'Orçamento Base'!$N1602="-"),"15,38%",IF(Comparativo!$E$6="Tabela Não Desonerada",VLOOKUP($C1602,'Orçamento Base'!$D$11:$S$1673,11,FALSE),VLOOKUP($C1602,#REF!,11,FALSE))))</f>
        <v>#N/A</v>
      </c>
      <c r="M1602" s="209">
        <f>IF(Comparativo!$E$6="Tabela Não Desonerada",Encargos!$F$44,Encargos!$D$44)</f>
        <v>1.1122000000000001</v>
      </c>
    </row>
    <row r="1603" spans="1:13">
      <c r="A1603" s="207">
        <f>'Identificação-TCE'!$A$13</f>
        <v>1</v>
      </c>
      <c r="B1603" s="168" t="e">
        <f>IF(AND(G1603&lt;&gt;"",H1603&gt;0,I1603&lt;&gt;"",J1603&lt;&gt;0,K1603&lt;&gt;0),COUNT($B$11:B1602)+1,"")</f>
        <v>#N/A</v>
      </c>
      <c r="C1603" s="207">
        <f>IF('Orçamento Base'!$M1602=0,0,'Orçamento Base'!$D1602)</f>
        <v>0</v>
      </c>
      <c r="D1603" s="212" t="e">
        <f>IF('Orçamento Base'!$F1602=Aux.!$G$11,"CONTRATACAO_PUBLICA",IF(VLOOKUP($C1603,'Orçamento Base'!$D$11:$G$2116,3,FALSE)="INDEXADO",VLOOKUP(VLOOKUP($C1602,'Orçamento Base'!$D$11:$G$2116,2,FALSE),'Index N_DESON.'!$A$9:$B$604,2),VLOOKUP($C1603,'Orçamento Base'!$D$11:$G$2116,3,FALSE)))</f>
        <v>#N/A</v>
      </c>
      <c r="E1603" s="208" t="e">
        <f>VLOOKUP($C1603,'Orçamento Base'!$D$11:$S$1673,2,FALSE)</f>
        <v>#N/A</v>
      </c>
      <c r="F1603" s="211">
        <f>Dados!$C$7</f>
        <v>44652</v>
      </c>
      <c r="G1603" s="226" t="e">
        <f>VLOOKUP($C1603,'Orçamento Base'!$D$11:$S$1673,4,FALSE)</f>
        <v>#N/A</v>
      </c>
      <c r="H1603" s="377">
        <f>IFERROR(VLOOKUP($C1603,'Orçamento Base'!$D$11:$S$1673,6,FALSE),0)</f>
        <v>0</v>
      </c>
      <c r="I1603" s="208" t="e">
        <f>VLOOKUP($C1603,'Orçamento Base'!$D$11:$S$1673,5,FALSE)</f>
        <v>#N/A</v>
      </c>
      <c r="J1603" s="167" t="e">
        <f>IF(Comparativo!$E$6="Tabela Não Desonerada",VLOOKUP($C1603,'Orçamento Base'!$D$11:$S$1673,12,FALSE),VLOOKUP($C1603,#REF!,12,FALSE))</f>
        <v>#N/A</v>
      </c>
      <c r="K1603" s="167">
        <f>IFERROR(IF(Comparativo!$E$6="Tabela Não Desonerada",VLOOKUP($C1603,'Orçamento Base'!$D$11:$S$1673,16,FALSE),VLOOKUP($C1603,#REF!,16,FALSE)),0)</f>
        <v>0</v>
      </c>
      <c r="L1603" s="575" t="e">
        <f>IF(AND($D1603="COMPOSICAO_PROPRIA",'Orçamento Base'!$N1603="-"),"14,18%",IF(AND($D1603="MERCADO",'Orçamento Base'!$N1603="-"),"15,38%",IF(Comparativo!$E$6="Tabela Não Desonerada",VLOOKUP($C1603,'Orçamento Base'!$D$11:$S$1673,11,FALSE),VLOOKUP($C1603,#REF!,11,FALSE))))</f>
        <v>#N/A</v>
      </c>
      <c r="M1603" s="209">
        <f>IF(Comparativo!$E$6="Tabela Não Desonerada",Encargos!$F$44,Encargos!$D$44)</f>
        <v>1.1122000000000001</v>
      </c>
    </row>
    <row r="1604" spans="1:13">
      <c r="A1604" s="207">
        <f>'Identificação-TCE'!$A$13</f>
        <v>1</v>
      </c>
      <c r="B1604" s="168" t="e">
        <f>IF(AND(G1604&lt;&gt;"",H1604&gt;0,I1604&lt;&gt;"",J1604&lt;&gt;0,K1604&lt;&gt;0),COUNT($B$11:B1603)+1,"")</f>
        <v>#N/A</v>
      </c>
      <c r="C1604" s="207">
        <f>IF('Orçamento Base'!$M1603=0,0,'Orçamento Base'!$D1603)</f>
        <v>0</v>
      </c>
      <c r="D1604" s="212" t="e">
        <f>IF('Orçamento Base'!$F1603=Aux.!$G$11,"CONTRATACAO_PUBLICA",IF(VLOOKUP($C1604,'Orçamento Base'!$D$11:$G$2116,3,FALSE)="INDEXADO",VLOOKUP(VLOOKUP($C1603,'Orçamento Base'!$D$11:$G$2116,2,FALSE),'Index N_DESON.'!$A$9:$B$604,2),VLOOKUP($C1604,'Orçamento Base'!$D$11:$G$2116,3,FALSE)))</f>
        <v>#N/A</v>
      </c>
      <c r="E1604" s="208" t="e">
        <f>VLOOKUP($C1604,'Orçamento Base'!$D$11:$S$1673,2,FALSE)</f>
        <v>#N/A</v>
      </c>
      <c r="F1604" s="211">
        <f>Dados!$C$7</f>
        <v>44652</v>
      </c>
      <c r="G1604" s="226" t="e">
        <f>VLOOKUP($C1604,'Orçamento Base'!$D$11:$S$1673,4,FALSE)</f>
        <v>#N/A</v>
      </c>
      <c r="H1604" s="377">
        <f>IFERROR(VLOOKUP($C1604,'Orçamento Base'!$D$11:$S$1673,6,FALSE),0)</f>
        <v>0</v>
      </c>
      <c r="I1604" s="208" t="e">
        <f>VLOOKUP($C1604,'Orçamento Base'!$D$11:$S$1673,5,FALSE)</f>
        <v>#N/A</v>
      </c>
      <c r="J1604" s="167" t="e">
        <f>IF(Comparativo!$E$6="Tabela Não Desonerada",VLOOKUP($C1604,'Orçamento Base'!$D$11:$S$1673,12,FALSE),VLOOKUP($C1604,#REF!,12,FALSE))</f>
        <v>#N/A</v>
      </c>
      <c r="K1604" s="167">
        <f>IFERROR(IF(Comparativo!$E$6="Tabela Não Desonerada",VLOOKUP($C1604,'Orçamento Base'!$D$11:$S$1673,16,FALSE),VLOOKUP($C1604,#REF!,16,FALSE)),0)</f>
        <v>0</v>
      </c>
      <c r="L1604" s="575" t="e">
        <f>IF(AND($D1604="COMPOSICAO_PROPRIA",'Orçamento Base'!$N1604="-"),"14,18%",IF(AND($D1604="MERCADO",'Orçamento Base'!$N1604="-"),"15,38%",IF(Comparativo!$E$6="Tabela Não Desonerada",VLOOKUP($C1604,'Orçamento Base'!$D$11:$S$1673,11,FALSE),VLOOKUP($C1604,#REF!,11,FALSE))))</f>
        <v>#N/A</v>
      </c>
      <c r="M1604" s="209">
        <f>IF(Comparativo!$E$6="Tabela Não Desonerada",Encargos!$F$44,Encargos!$D$44)</f>
        <v>1.1122000000000001</v>
      </c>
    </row>
    <row r="1605" spans="1:13">
      <c r="A1605" s="207">
        <f>'Identificação-TCE'!$A$13</f>
        <v>1</v>
      </c>
      <c r="B1605" s="168" t="e">
        <f>IF(AND(G1605&lt;&gt;"",H1605&gt;0,I1605&lt;&gt;"",J1605&lt;&gt;0,K1605&lt;&gt;0),COUNT($B$11:B1604)+1,"")</f>
        <v>#N/A</v>
      </c>
      <c r="C1605" s="207">
        <f>IF('Orçamento Base'!$M1604=0,0,'Orçamento Base'!$D1604)</f>
        <v>0</v>
      </c>
      <c r="D1605" s="212" t="e">
        <f>IF('Orçamento Base'!$F1604=Aux.!$G$11,"CONTRATACAO_PUBLICA",IF(VLOOKUP($C1605,'Orçamento Base'!$D$11:$G$2116,3,FALSE)="INDEXADO",VLOOKUP(VLOOKUP($C1604,'Orçamento Base'!$D$11:$G$2116,2,FALSE),'Index N_DESON.'!$A$9:$B$604,2),VLOOKUP($C1605,'Orçamento Base'!$D$11:$G$2116,3,FALSE)))</f>
        <v>#N/A</v>
      </c>
      <c r="E1605" s="208" t="e">
        <f>VLOOKUP($C1605,'Orçamento Base'!$D$11:$S$1673,2,FALSE)</f>
        <v>#N/A</v>
      </c>
      <c r="F1605" s="211">
        <f>Dados!$C$7</f>
        <v>44652</v>
      </c>
      <c r="G1605" s="226" t="e">
        <f>VLOOKUP($C1605,'Orçamento Base'!$D$11:$S$1673,4,FALSE)</f>
        <v>#N/A</v>
      </c>
      <c r="H1605" s="377">
        <f>IFERROR(VLOOKUP($C1605,'Orçamento Base'!$D$11:$S$1673,6,FALSE),0)</f>
        <v>0</v>
      </c>
      <c r="I1605" s="208" t="e">
        <f>VLOOKUP($C1605,'Orçamento Base'!$D$11:$S$1673,5,FALSE)</f>
        <v>#N/A</v>
      </c>
      <c r="J1605" s="167" t="e">
        <f>IF(Comparativo!$E$6="Tabela Não Desonerada",VLOOKUP($C1605,'Orçamento Base'!$D$11:$S$1673,12,FALSE),VLOOKUP($C1605,#REF!,12,FALSE))</f>
        <v>#N/A</v>
      </c>
      <c r="K1605" s="167">
        <f>IFERROR(IF(Comparativo!$E$6="Tabela Não Desonerada",VLOOKUP($C1605,'Orçamento Base'!$D$11:$S$1673,16,FALSE),VLOOKUP($C1605,#REF!,16,FALSE)),0)</f>
        <v>0</v>
      </c>
      <c r="L1605" s="575" t="e">
        <f>IF(AND($D1605="COMPOSICAO_PROPRIA",'Orçamento Base'!$N1605="-"),"14,18%",IF(AND($D1605="MERCADO",'Orçamento Base'!$N1605="-"),"15,38%",IF(Comparativo!$E$6="Tabela Não Desonerada",VLOOKUP($C1605,'Orçamento Base'!$D$11:$S$1673,11,FALSE),VLOOKUP($C1605,#REF!,11,FALSE))))</f>
        <v>#N/A</v>
      </c>
      <c r="M1605" s="209">
        <f>IF(Comparativo!$E$6="Tabela Não Desonerada",Encargos!$F$44,Encargos!$D$44)</f>
        <v>1.1122000000000001</v>
      </c>
    </row>
    <row r="1606" spans="1:13">
      <c r="A1606" s="207">
        <f>'Identificação-TCE'!$A$13</f>
        <v>1</v>
      </c>
      <c r="B1606" s="168" t="e">
        <f>IF(AND(G1606&lt;&gt;"",H1606&gt;0,I1606&lt;&gt;"",J1606&lt;&gt;0,K1606&lt;&gt;0),COUNT($B$11:B1605)+1,"")</f>
        <v>#N/A</v>
      </c>
      <c r="C1606" s="207">
        <f>IF('Orçamento Base'!$M1605=0,0,'Orçamento Base'!$D1605)</f>
        <v>0</v>
      </c>
      <c r="D1606" s="212" t="e">
        <f>IF('Orçamento Base'!$F1605=Aux.!$G$11,"CONTRATACAO_PUBLICA",IF(VLOOKUP($C1606,'Orçamento Base'!$D$11:$G$2116,3,FALSE)="INDEXADO",VLOOKUP(VLOOKUP($C1605,'Orçamento Base'!$D$11:$G$2116,2,FALSE),'Index N_DESON.'!$A$9:$B$604,2),VLOOKUP($C1606,'Orçamento Base'!$D$11:$G$2116,3,FALSE)))</f>
        <v>#N/A</v>
      </c>
      <c r="E1606" s="208" t="e">
        <f>VLOOKUP($C1606,'Orçamento Base'!$D$11:$S$1673,2,FALSE)</f>
        <v>#N/A</v>
      </c>
      <c r="F1606" s="211">
        <f>Dados!$C$7</f>
        <v>44652</v>
      </c>
      <c r="G1606" s="226" t="e">
        <f>VLOOKUP($C1606,'Orçamento Base'!$D$11:$S$1673,4,FALSE)</f>
        <v>#N/A</v>
      </c>
      <c r="H1606" s="377">
        <f>IFERROR(VLOOKUP($C1606,'Orçamento Base'!$D$11:$S$1673,6,FALSE),0)</f>
        <v>0</v>
      </c>
      <c r="I1606" s="208" t="e">
        <f>VLOOKUP($C1606,'Orçamento Base'!$D$11:$S$1673,5,FALSE)</f>
        <v>#N/A</v>
      </c>
      <c r="J1606" s="167" t="e">
        <f>IF(Comparativo!$E$6="Tabela Não Desonerada",VLOOKUP($C1606,'Orçamento Base'!$D$11:$S$1673,12,FALSE),VLOOKUP($C1606,#REF!,12,FALSE))</f>
        <v>#N/A</v>
      </c>
      <c r="K1606" s="167">
        <f>IFERROR(IF(Comparativo!$E$6="Tabela Não Desonerada",VLOOKUP($C1606,'Orçamento Base'!$D$11:$S$1673,16,FALSE),VLOOKUP($C1606,#REF!,16,FALSE)),0)</f>
        <v>0</v>
      </c>
      <c r="L1606" s="575" t="e">
        <f>IF(AND($D1606="COMPOSICAO_PROPRIA",'Orçamento Base'!$N1606="-"),"14,18%",IF(AND($D1606="MERCADO",'Orçamento Base'!$N1606="-"),"15,38%",IF(Comparativo!$E$6="Tabela Não Desonerada",VLOOKUP($C1606,'Orçamento Base'!$D$11:$S$1673,11,FALSE),VLOOKUP($C1606,#REF!,11,FALSE))))</f>
        <v>#N/A</v>
      </c>
      <c r="M1606" s="209">
        <f>IF(Comparativo!$E$6="Tabela Não Desonerada",Encargos!$F$44,Encargos!$D$44)</f>
        <v>1.1122000000000001</v>
      </c>
    </row>
    <row r="1607" spans="1:13">
      <c r="A1607" s="207">
        <f>'Identificação-TCE'!$A$13</f>
        <v>1</v>
      </c>
      <c r="B1607" s="168" t="e">
        <f>IF(AND(G1607&lt;&gt;"",H1607&gt;0,I1607&lt;&gt;"",J1607&lt;&gt;0,K1607&lt;&gt;0),COUNT($B$11:B1606)+1,"")</f>
        <v>#N/A</v>
      </c>
      <c r="C1607" s="207">
        <f>IF('Orçamento Base'!$M1606=0,0,'Orçamento Base'!$D1606)</f>
        <v>0</v>
      </c>
      <c r="D1607" s="212" t="e">
        <f>IF('Orçamento Base'!$F1606=Aux.!$G$11,"CONTRATACAO_PUBLICA",IF(VLOOKUP($C1607,'Orçamento Base'!$D$11:$G$2116,3,FALSE)="INDEXADO",VLOOKUP(VLOOKUP($C1606,'Orçamento Base'!$D$11:$G$2116,2,FALSE),'Index N_DESON.'!$A$9:$B$604,2),VLOOKUP($C1607,'Orçamento Base'!$D$11:$G$2116,3,FALSE)))</f>
        <v>#N/A</v>
      </c>
      <c r="E1607" s="208" t="e">
        <f>VLOOKUP($C1607,'Orçamento Base'!$D$11:$S$1673,2,FALSE)</f>
        <v>#N/A</v>
      </c>
      <c r="F1607" s="211">
        <f>Dados!$C$7</f>
        <v>44652</v>
      </c>
      <c r="G1607" s="226" t="e">
        <f>VLOOKUP($C1607,'Orçamento Base'!$D$11:$S$1673,4,FALSE)</f>
        <v>#N/A</v>
      </c>
      <c r="H1607" s="377">
        <f>IFERROR(VLOOKUP($C1607,'Orçamento Base'!$D$11:$S$1673,6,FALSE),0)</f>
        <v>0</v>
      </c>
      <c r="I1607" s="208" t="e">
        <f>VLOOKUP($C1607,'Orçamento Base'!$D$11:$S$1673,5,FALSE)</f>
        <v>#N/A</v>
      </c>
      <c r="J1607" s="167" t="e">
        <f>IF(Comparativo!$E$6="Tabela Não Desonerada",VLOOKUP($C1607,'Orçamento Base'!$D$11:$S$1673,12,FALSE),VLOOKUP($C1607,#REF!,12,FALSE))</f>
        <v>#N/A</v>
      </c>
      <c r="K1607" s="167">
        <f>IFERROR(IF(Comparativo!$E$6="Tabela Não Desonerada",VLOOKUP($C1607,'Orçamento Base'!$D$11:$S$1673,16,FALSE),VLOOKUP($C1607,#REF!,16,FALSE)),0)</f>
        <v>0</v>
      </c>
      <c r="L1607" s="575" t="e">
        <f>IF(AND($D1607="COMPOSICAO_PROPRIA",'Orçamento Base'!$N1607="-"),"14,18%",IF(AND($D1607="MERCADO",'Orçamento Base'!$N1607="-"),"15,38%",IF(Comparativo!$E$6="Tabela Não Desonerada",VLOOKUP($C1607,'Orçamento Base'!$D$11:$S$1673,11,FALSE),VLOOKUP($C1607,#REF!,11,FALSE))))</f>
        <v>#N/A</v>
      </c>
      <c r="M1607" s="209">
        <f>IF(Comparativo!$E$6="Tabela Não Desonerada",Encargos!$F$44,Encargos!$D$44)</f>
        <v>1.1122000000000001</v>
      </c>
    </row>
    <row r="1608" spans="1:13">
      <c r="A1608" s="207">
        <f>'Identificação-TCE'!$A$13</f>
        <v>1</v>
      </c>
      <c r="B1608" s="168" t="e">
        <f>IF(AND(G1608&lt;&gt;"",H1608&gt;0,I1608&lt;&gt;"",J1608&lt;&gt;0,K1608&lt;&gt;0),COUNT($B$11:B1607)+1,"")</f>
        <v>#N/A</v>
      </c>
      <c r="C1608" s="207">
        <f>IF('Orçamento Base'!$M1607=0,0,'Orçamento Base'!$D1607)</f>
        <v>0</v>
      </c>
      <c r="D1608" s="212" t="e">
        <f>IF('Orçamento Base'!$F1607=Aux.!$G$11,"CONTRATACAO_PUBLICA",IF(VLOOKUP($C1608,'Orçamento Base'!$D$11:$G$2116,3,FALSE)="INDEXADO",VLOOKUP(VLOOKUP($C1607,'Orçamento Base'!$D$11:$G$2116,2,FALSE),'Index N_DESON.'!$A$9:$B$604,2),VLOOKUP($C1608,'Orçamento Base'!$D$11:$G$2116,3,FALSE)))</f>
        <v>#N/A</v>
      </c>
      <c r="E1608" s="208" t="e">
        <f>VLOOKUP($C1608,'Orçamento Base'!$D$11:$S$1673,2,FALSE)</f>
        <v>#N/A</v>
      </c>
      <c r="F1608" s="211">
        <f>Dados!$C$7</f>
        <v>44652</v>
      </c>
      <c r="G1608" s="226" t="e">
        <f>VLOOKUP($C1608,'Orçamento Base'!$D$11:$S$1673,4,FALSE)</f>
        <v>#N/A</v>
      </c>
      <c r="H1608" s="377">
        <f>IFERROR(VLOOKUP($C1608,'Orçamento Base'!$D$11:$S$1673,6,FALSE),0)</f>
        <v>0</v>
      </c>
      <c r="I1608" s="208" t="e">
        <f>VLOOKUP($C1608,'Orçamento Base'!$D$11:$S$1673,5,FALSE)</f>
        <v>#N/A</v>
      </c>
      <c r="J1608" s="167" t="e">
        <f>IF(Comparativo!$E$6="Tabela Não Desonerada",VLOOKUP($C1608,'Orçamento Base'!$D$11:$S$1673,12,FALSE),VLOOKUP($C1608,#REF!,12,FALSE))</f>
        <v>#N/A</v>
      </c>
      <c r="K1608" s="167">
        <f>IFERROR(IF(Comparativo!$E$6="Tabela Não Desonerada",VLOOKUP($C1608,'Orçamento Base'!$D$11:$S$1673,16,FALSE),VLOOKUP($C1608,#REF!,16,FALSE)),0)</f>
        <v>0</v>
      </c>
      <c r="L1608" s="575" t="e">
        <f>IF(AND($D1608="COMPOSICAO_PROPRIA",'Orçamento Base'!$N1608="-"),"14,18%",IF(AND($D1608="MERCADO",'Orçamento Base'!$N1608="-"),"15,38%",IF(Comparativo!$E$6="Tabela Não Desonerada",VLOOKUP($C1608,'Orçamento Base'!$D$11:$S$1673,11,FALSE),VLOOKUP($C1608,#REF!,11,FALSE))))</f>
        <v>#N/A</v>
      </c>
      <c r="M1608" s="209">
        <f>IF(Comparativo!$E$6="Tabela Não Desonerada",Encargos!$F$44,Encargos!$D$44)</f>
        <v>1.1122000000000001</v>
      </c>
    </row>
    <row r="1609" spans="1:13">
      <c r="A1609" s="207">
        <f>'Identificação-TCE'!$A$13</f>
        <v>1</v>
      </c>
      <c r="B1609" s="168" t="e">
        <f>IF(AND(G1609&lt;&gt;"",H1609&gt;0,I1609&lt;&gt;"",J1609&lt;&gt;0,K1609&lt;&gt;0),COUNT($B$11:B1608)+1,"")</f>
        <v>#N/A</v>
      </c>
      <c r="C1609" s="207">
        <f>IF('Orçamento Base'!$M1608=0,0,'Orçamento Base'!$D1608)</f>
        <v>0</v>
      </c>
      <c r="D1609" s="212" t="e">
        <f>IF('Orçamento Base'!$F1608=Aux.!$G$11,"CONTRATACAO_PUBLICA",IF(VLOOKUP($C1609,'Orçamento Base'!$D$11:$G$2116,3,FALSE)="INDEXADO",VLOOKUP(VLOOKUP($C1608,'Orçamento Base'!$D$11:$G$2116,2,FALSE),'Index N_DESON.'!$A$9:$B$604,2),VLOOKUP($C1609,'Orçamento Base'!$D$11:$G$2116,3,FALSE)))</f>
        <v>#N/A</v>
      </c>
      <c r="E1609" s="208" t="e">
        <f>VLOOKUP($C1609,'Orçamento Base'!$D$11:$S$1673,2,FALSE)</f>
        <v>#N/A</v>
      </c>
      <c r="F1609" s="211">
        <f>Dados!$C$7</f>
        <v>44652</v>
      </c>
      <c r="G1609" s="226" t="e">
        <f>VLOOKUP($C1609,'Orçamento Base'!$D$11:$S$1673,4,FALSE)</f>
        <v>#N/A</v>
      </c>
      <c r="H1609" s="377">
        <f>IFERROR(VLOOKUP($C1609,'Orçamento Base'!$D$11:$S$1673,6,FALSE),0)</f>
        <v>0</v>
      </c>
      <c r="I1609" s="208" t="e">
        <f>VLOOKUP($C1609,'Orçamento Base'!$D$11:$S$1673,5,FALSE)</f>
        <v>#N/A</v>
      </c>
      <c r="J1609" s="167" t="e">
        <f>IF(Comparativo!$E$6="Tabela Não Desonerada",VLOOKUP($C1609,'Orçamento Base'!$D$11:$S$1673,12,FALSE),VLOOKUP($C1609,#REF!,12,FALSE))</f>
        <v>#N/A</v>
      </c>
      <c r="K1609" s="167">
        <f>IFERROR(IF(Comparativo!$E$6="Tabela Não Desonerada",VLOOKUP($C1609,'Orçamento Base'!$D$11:$S$1673,16,FALSE),VLOOKUP($C1609,#REF!,16,FALSE)),0)</f>
        <v>0</v>
      </c>
      <c r="L1609" s="575" t="e">
        <f>IF(AND($D1609="COMPOSICAO_PROPRIA",'Orçamento Base'!$N1609="-"),"14,18%",IF(AND($D1609="MERCADO",'Orçamento Base'!$N1609="-"),"15,38%",IF(Comparativo!$E$6="Tabela Não Desonerada",VLOOKUP($C1609,'Orçamento Base'!$D$11:$S$1673,11,FALSE),VLOOKUP($C1609,#REF!,11,FALSE))))</f>
        <v>#N/A</v>
      </c>
      <c r="M1609" s="209">
        <f>IF(Comparativo!$E$6="Tabela Não Desonerada",Encargos!$F$44,Encargos!$D$44)</f>
        <v>1.1122000000000001</v>
      </c>
    </row>
    <row r="1610" spans="1:13">
      <c r="A1610" s="207">
        <f>'Identificação-TCE'!$A$13</f>
        <v>1</v>
      </c>
      <c r="B1610" s="168" t="e">
        <f>IF(AND(G1610&lt;&gt;"",H1610&gt;0,I1610&lt;&gt;"",J1610&lt;&gt;0,K1610&lt;&gt;0),COUNT($B$11:B1609)+1,"")</f>
        <v>#N/A</v>
      </c>
      <c r="C1610" s="207">
        <f>IF('Orçamento Base'!$M1609=0,0,'Orçamento Base'!$D1609)</f>
        <v>0</v>
      </c>
      <c r="D1610" s="212" t="e">
        <f>IF('Orçamento Base'!$F1609=Aux.!$G$11,"CONTRATACAO_PUBLICA",IF(VLOOKUP($C1610,'Orçamento Base'!$D$11:$G$2116,3,FALSE)="INDEXADO",VLOOKUP(VLOOKUP($C1609,'Orçamento Base'!$D$11:$G$2116,2,FALSE),'Index N_DESON.'!$A$9:$B$604,2),VLOOKUP($C1610,'Orçamento Base'!$D$11:$G$2116,3,FALSE)))</f>
        <v>#N/A</v>
      </c>
      <c r="E1610" s="208" t="e">
        <f>VLOOKUP($C1610,'Orçamento Base'!$D$11:$S$1673,2,FALSE)</f>
        <v>#N/A</v>
      </c>
      <c r="F1610" s="211">
        <f>Dados!$C$7</f>
        <v>44652</v>
      </c>
      <c r="G1610" s="226" t="e">
        <f>VLOOKUP($C1610,'Orçamento Base'!$D$11:$S$1673,4,FALSE)</f>
        <v>#N/A</v>
      </c>
      <c r="H1610" s="377">
        <f>IFERROR(VLOOKUP($C1610,'Orçamento Base'!$D$11:$S$1673,6,FALSE),0)</f>
        <v>0</v>
      </c>
      <c r="I1610" s="208" t="e">
        <f>VLOOKUP($C1610,'Orçamento Base'!$D$11:$S$1673,5,FALSE)</f>
        <v>#N/A</v>
      </c>
      <c r="J1610" s="167" t="e">
        <f>IF(Comparativo!$E$6="Tabela Não Desonerada",VLOOKUP($C1610,'Orçamento Base'!$D$11:$S$1673,12,FALSE),VLOOKUP($C1610,#REF!,12,FALSE))</f>
        <v>#N/A</v>
      </c>
      <c r="K1610" s="167">
        <f>IFERROR(IF(Comparativo!$E$6="Tabela Não Desonerada",VLOOKUP($C1610,'Orçamento Base'!$D$11:$S$1673,16,FALSE),VLOOKUP($C1610,#REF!,16,FALSE)),0)</f>
        <v>0</v>
      </c>
      <c r="L1610" s="575" t="e">
        <f>IF(AND($D1610="COMPOSICAO_PROPRIA",'Orçamento Base'!$N1610="-"),"14,18%",IF(AND($D1610="MERCADO",'Orçamento Base'!$N1610="-"),"15,38%",IF(Comparativo!$E$6="Tabela Não Desonerada",VLOOKUP($C1610,'Orçamento Base'!$D$11:$S$1673,11,FALSE),VLOOKUP($C1610,#REF!,11,FALSE))))</f>
        <v>#N/A</v>
      </c>
      <c r="M1610" s="209">
        <f>IF(Comparativo!$E$6="Tabela Não Desonerada",Encargos!$F$44,Encargos!$D$44)</f>
        <v>1.1122000000000001</v>
      </c>
    </row>
    <row r="1611" spans="1:13">
      <c r="A1611" s="207">
        <f>'Identificação-TCE'!$A$13</f>
        <v>1</v>
      </c>
      <c r="B1611" s="168" t="e">
        <f>IF(AND(G1611&lt;&gt;"",H1611&gt;0,I1611&lt;&gt;"",J1611&lt;&gt;0,K1611&lt;&gt;0),COUNT($B$11:B1610)+1,"")</f>
        <v>#N/A</v>
      </c>
      <c r="C1611" s="207">
        <f>IF('Orçamento Base'!$M1610=0,0,'Orçamento Base'!$D1610)</f>
        <v>0</v>
      </c>
      <c r="D1611" s="212" t="e">
        <f>IF('Orçamento Base'!$F1610=Aux.!$G$11,"CONTRATACAO_PUBLICA",IF(VLOOKUP($C1611,'Orçamento Base'!$D$11:$G$2116,3,FALSE)="INDEXADO",VLOOKUP(VLOOKUP($C1610,'Orçamento Base'!$D$11:$G$2116,2,FALSE),'Index N_DESON.'!$A$9:$B$604,2),VLOOKUP($C1611,'Orçamento Base'!$D$11:$G$2116,3,FALSE)))</f>
        <v>#N/A</v>
      </c>
      <c r="E1611" s="208" t="e">
        <f>VLOOKUP($C1611,'Orçamento Base'!$D$11:$S$1673,2,FALSE)</f>
        <v>#N/A</v>
      </c>
      <c r="F1611" s="211">
        <f>Dados!$C$7</f>
        <v>44652</v>
      </c>
      <c r="G1611" s="226" t="e">
        <f>VLOOKUP($C1611,'Orçamento Base'!$D$11:$S$1673,4,FALSE)</f>
        <v>#N/A</v>
      </c>
      <c r="H1611" s="377">
        <f>IFERROR(VLOOKUP($C1611,'Orçamento Base'!$D$11:$S$1673,6,FALSE),0)</f>
        <v>0</v>
      </c>
      <c r="I1611" s="208" t="e">
        <f>VLOOKUP($C1611,'Orçamento Base'!$D$11:$S$1673,5,FALSE)</f>
        <v>#N/A</v>
      </c>
      <c r="J1611" s="167" t="e">
        <f>IF(Comparativo!$E$6="Tabela Não Desonerada",VLOOKUP($C1611,'Orçamento Base'!$D$11:$S$1673,12,FALSE),VLOOKUP($C1611,#REF!,12,FALSE))</f>
        <v>#N/A</v>
      </c>
      <c r="K1611" s="167">
        <f>IFERROR(IF(Comparativo!$E$6="Tabela Não Desonerada",VLOOKUP($C1611,'Orçamento Base'!$D$11:$S$1673,16,FALSE),VLOOKUP($C1611,#REF!,16,FALSE)),0)</f>
        <v>0</v>
      </c>
      <c r="L1611" s="575" t="e">
        <f>IF(AND($D1611="COMPOSICAO_PROPRIA",'Orçamento Base'!$N1611="-"),"14,18%",IF(AND($D1611="MERCADO",'Orçamento Base'!$N1611="-"),"15,38%",IF(Comparativo!$E$6="Tabela Não Desonerada",VLOOKUP($C1611,'Orçamento Base'!$D$11:$S$1673,11,FALSE),VLOOKUP($C1611,#REF!,11,FALSE))))</f>
        <v>#N/A</v>
      </c>
      <c r="M1611" s="209">
        <f>IF(Comparativo!$E$6="Tabela Não Desonerada",Encargos!$F$44,Encargos!$D$44)</f>
        <v>1.1122000000000001</v>
      </c>
    </row>
    <row r="1612" spans="1:13">
      <c r="A1612" s="207">
        <f>'Identificação-TCE'!$A$13</f>
        <v>1</v>
      </c>
      <c r="B1612" s="168" t="e">
        <f>IF(AND(G1612&lt;&gt;"",H1612&gt;0,I1612&lt;&gt;"",J1612&lt;&gt;0,K1612&lt;&gt;0),COUNT($B$11:B1611)+1,"")</f>
        <v>#N/A</v>
      </c>
      <c r="C1612" s="207">
        <f>IF('Orçamento Base'!$M1611=0,0,'Orçamento Base'!$D1611)</f>
        <v>0</v>
      </c>
      <c r="D1612" s="212" t="e">
        <f>IF('Orçamento Base'!$F1611=Aux.!$G$11,"CONTRATACAO_PUBLICA",IF(VLOOKUP($C1612,'Orçamento Base'!$D$11:$G$2116,3,FALSE)="INDEXADO",VLOOKUP(VLOOKUP($C1611,'Orçamento Base'!$D$11:$G$2116,2,FALSE),'Index N_DESON.'!$A$9:$B$604,2),VLOOKUP($C1612,'Orçamento Base'!$D$11:$G$2116,3,FALSE)))</f>
        <v>#N/A</v>
      </c>
      <c r="E1612" s="208" t="e">
        <f>VLOOKUP($C1612,'Orçamento Base'!$D$11:$S$1673,2,FALSE)</f>
        <v>#N/A</v>
      </c>
      <c r="F1612" s="211">
        <f>Dados!$C$7</f>
        <v>44652</v>
      </c>
      <c r="G1612" s="226" t="e">
        <f>VLOOKUP($C1612,'Orçamento Base'!$D$11:$S$1673,4,FALSE)</f>
        <v>#N/A</v>
      </c>
      <c r="H1612" s="377">
        <f>IFERROR(VLOOKUP($C1612,'Orçamento Base'!$D$11:$S$1673,6,FALSE),0)</f>
        <v>0</v>
      </c>
      <c r="I1612" s="208" t="e">
        <f>VLOOKUP($C1612,'Orçamento Base'!$D$11:$S$1673,5,FALSE)</f>
        <v>#N/A</v>
      </c>
      <c r="J1612" s="167" t="e">
        <f>IF(Comparativo!$E$6="Tabela Não Desonerada",VLOOKUP($C1612,'Orçamento Base'!$D$11:$S$1673,12,FALSE),VLOOKUP($C1612,#REF!,12,FALSE))</f>
        <v>#N/A</v>
      </c>
      <c r="K1612" s="167">
        <f>IFERROR(IF(Comparativo!$E$6="Tabela Não Desonerada",VLOOKUP($C1612,'Orçamento Base'!$D$11:$S$1673,16,FALSE),VLOOKUP($C1612,#REF!,16,FALSE)),0)</f>
        <v>0</v>
      </c>
      <c r="L1612" s="575" t="e">
        <f>IF(AND($D1612="COMPOSICAO_PROPRIA",'Orçamento Base'!$N1612="-"),"14,18%",IF(AND($D1612="MERCADO",'Orçamento Base'!$N1612="-"),"15,38%",IF(Comparativo!$E$6="Tabela Não Desonerada",VLOOKUP($C1612,'Orçamento Base'!$D$11:$S$1673,11,FALSE),VLOOKUP($C1612,#REF!,11,FALSE))))</f>
        <v>#N/A</v>
      </c>
      <c r="M1612" s="209">
        <f>IF(Comparativo!$E$6="Tabela Não Desonerada",Encargos!$F$44,Encargos!$D$44)</f>
        <v>1.1122000000000001</v>
      </c>
    </row>
    <row r="1613" spans="1:13">
      <c r="A1613" s="207">
        <f>'Identificação-TCE'!$A$13</f>
        <v>1</v>
      </c>
      <c r="B1613" s="168" t="e">
        <f>IF(AND(G1613&lt;&gt;"",H1613&gt;0,I1613&lt;&gt;"",J1613&lt;&gt;0,K1613&lt;&gt;0),COUNT($B$11:B1612)+1,"")</f>
        <v>#N/A</v>
      </c>
      <c r="C1613" s="207">
        <f>IF('Orçamento Base'!$M1612=0,0,'Orçamento Base'!$D1612)</f>
        <v>0</v>
      </c>
      <c r="D1613" s="212" t="e">
        <f>IF('Orçamento Base'!$F1612=Aux.!$G$11,"CONTRATACAO_PUBLICA",IF(VLOOKUP($C1613,'Orçamento Base'!$D$11:$G$2116,3,FALSE)="INDEXADO",VLOOKUP(VLOOKUP($C1612,'Orçamento Base'!$D$11:$G$2116,2,FALSE),'Index N_DESON.'!$A$9:$B$604,2),VLOOKUP($C1613,'Orçamento Base'!$D$11:$G$2116,3,FALSE)))</f>
        <v>#N/A</v>
      </c>
      <c r="E1613" s="208" t="e">
        <f>VLOOKUP($C1613,'Orçamento Base'!$D$11:$S$1673,2,FALSE)</f>
        <v>#N/A</v>
      </c>
      <c r="F1613" s="211">
        <f>Dados!$C$7</f>
        <v>44652</v>
      </c>
      <c r="G1613" s="226" t="e">
        <f>VLOOKUP($C1613,'Orçamento Base'!$D$11:$S$1673,4,FALSE)</f>
        <v>#N/A</v>
      </c>
      <c r="H1613" s="377">
        <f>IFERROR(VLOOKUP($C1613,'Orçamento Base'!$D$11:$S$1673,6,FALSE),0)</f>
        <v>0</v>
      </c>
      <c r="I1613" s="208" t="e">
        <f>VLOOKUP($C1613,'Orçamento Base'!$D$11:$S$1673,5,FALSE)</f>
        <v>#N/A</v>
      </c>
      <c r="J1613" s="167" t="e">
        <f>IF(Comparativo!$E$6="Tabela Não Desonerada",VLOOKUP($C1613,'Orçamento Base'!$D$11:$S$1673,12,FALSE),VLOOKUP($C1613,#REF!,12,FALSE))</f>
        <v>#N/A</v>
      </c>
      <c r="K1613" s="167">
        <f>IFERROR(IF(Comparativo!$E$6="Tabela Não Desonerada",VLOOKUP($C1613,'Orçamento Base'!$D$11:$S$1673,16,FALSE),VLOOKUP($C1613,#REF!,16,FALSE)),0)</f>
        <v>0</v>
      </c>
      <c r="L1613" s="575" t="e">
        <f>IF(AND($D1613="COMPOSICAO_PROPRIA",'Orçamento Base'!$N1613="-"),"14,18%",IF(AND($D1613="MERCADO",'Orçamento Base'!$N1613="-"),"15,38%",IF(Comparativo!$E$6="Tabela Não Desonerada",VLOOKUP($C1613,'Orçamento Base'!$D$11:$S$1673,11,FALSE),VLOOKUP($C1613,#REF!,11,FALSE))))</f>
        <v>#N/A</v>
      </c>
      <c r="M1613" s="209">
        <f>IF(Comparativo!$E$6="Tabela Não Desonerada",Encargos!$F$44,Encargos!$D$44)</f>
        <v>1.1122000000000001</v>
      </c>
    </row>
    <row r="1614" spans="1:13">
      <c r="A1614" s="207">
        <f>'Identificação-TCE'!$A$13</f>
        <v>1</v>
      </c>
      <c r="B1614" s="168" t="e">
        <f>IF(AND(G1614&lt;&gt;"",H1614&gt;0,I1614&lt;&gt;"",J1614&lt;&gt;0,K1614&lt;&gt;0),COUNT($B$11:B1613)+1,"")</f>
        <v>#N/A</v>
      </c>
      <c r="C1614" s="207">
        <f>IF('Orçamento Base'!$M1613=0,0,'Orçamento Base'!$D1613)</f>
        <v>0</v>
      </c>
      <c r="D1614" s="212" t="e">
        <f>IF('Orçamento Base'!$F1613=Aux.!$G$11,"CONTRATACAO_PUBLICA",IF(VLOOKUP($C1614,'Orçamento Base'!$D$11:$G$2116,3,FALSE)="INDEXADO",VLOOKUP(VLOOKUP($C1613,'Orçamento Base'!$D$11:$G$2116,2,FALSE),'Index N_DESON.'!$A$9:$B$604,2),VLOOKUP($C1614,'Orçamento Base'!$D$11:$G$2116,3,FALSE)))</f>
        <v>#N/A</v>
      </c>
      <c r="E1614" s="208" t="e">
        <f>VLOOKUP($C1614,'Orçamento Base'!$D$11:$S$1673,2,FALSE)</f>
        <v>#N/A</v>
      </c>
      <c r="F1614" s="211">
        <f>Dados!$C$7</f>
        <v>44652</v>
      </c>
      <c r="G1614" s="226" t="e">
        <f>VLOOKUP($C1614,'Orçamento Base'!$D$11:$S$1673,4,FALSE)</f>
        <v>#N/A</v>
      </c>
      <c r="H1614" s="377">
        <f>IFERROR(VLOOKUP($C1614,'Orçamento Base'!$D$11:$S$1673,6,FALSE),0)</f>
        <v>0</v>
      </c>
      <c r="I1614" s="208" t="e">
        <f>VLOOKUP($C1614,'Orçamento Base'!$D$11:$S$1673,5,FALSE)</f>
        <v>#N/A</v>
      </c>
      <c r="J1614" s="167" t="e">
        <f>IF(Comparativo!$E$6="Tabela Não Desonerada",VLOOKUP($C1614,'Orçamento Base'!$D$11:$S$1673,12,FALSE),VLOOKUP($C1614,#REF!,12,FALSE))</f>
        <v>#N/A</v>
      </c>
      <c r="K1614" s="167">
        <f>IFERROR(IF(Comparativo!$E$6="Tabela Não Desonerada",VLOOKUP($C1614,'Orçamento Base'!$D$11:$S$1673,16,FALSE),VLOOKUP($C1614,#REF!,16,FALSE)),0)</f>
        <v>0</v>
      </c>
      <c r="L1614" s="575" t="e">
        <f>IF(AND($D1614="COMPOSICAO_PROPRIA",'Orçamento Base'!$N1614="-"),"14,18%",IF(AND($D1614="MERCADO",'Orçamento Base'!$N1614="-"),"15,38%",IF(Comparativo!$E$6="Tabela Não Desonerada",VLOOKUP($C1614,'Orçamento Base'!$D$11:$S$1673,11,FALSE),VLOOKUP($C1614,#REF!,11,FALSE))))</f>
        <v>#N/A</v>
      </c>
      <c r="M1614" s="209">
        <f>IF(Comparativo!$E$6="Tabela Não Desonerada",Encargos!$F$44,Encargos!$D$44)</f>
        <v>1.1122000000000001</v>
      </c>
    </row>
    <row r="1615" spans="1:13">
      <c r="A1615" s="207">
        <f>'Identificação-TCE'!$A$13</f>
        <v>1</v>
      </c>
      <c r="B1615" s="168" t="e">
        <f>IF(AND(G1615&lt;&gt;"",H1615&gt;0,I1615&lt;&gt;"",J1615&lt;&gt;0,K1615&lt;&gt;0),COUNT($B$11:B1614)+1,"")</f>
        <v>#N/A</v>
      </c>
      <c r="C1615" s="207">
        <f>IF('Orçamento Base'!$M1614=0,0,'Orçamento Base'!$D1614)</f>
        <v>0</v>
      </c>
      <c r="D1615" s="212" t="e">
        <f>IF('Orçamento Base'!$F1614=Aux.!$G$11,"CONTRATACAO_PUBLICA",IF(VLOOKUP($C1615,'Orçamento Base'!$D$11:$G$2116,3,FALSE)="INDEXADO",VLOOKUP(VLOOKUP($C1614,'Orçamento Base'!$D$11:$G$2116,2,FALSE),'Index N_DESON.'!$A$9:$B$604,2),VLOOKUP($C1615,'Orçamento Base'!$D$11:$G$2116,3,FALSE)))</f>
        <v>#N/A</v>
      </c>
      <c r="E1615" s="208" t="e">
        <f>VLOOKUP($C1615,'Orçamento Base'!$D$11:$S$1673,2,FALSE)</f>
        <v>#N/A</v>
      </c>
      <c r="F1615" s="211">
        <f>Dados!$C$7</f>
        <v>44652</v>
      </c>
      <c r="G1615" s="226" t="e">
        <f>VLOOKUP($C1615,'Orçamento Base'!$D$11:$S$1673,4,FALSE)</f>
        <v>#N/A</v>
      </c>
      <c r="H1615" s="377">
        <f>IFERROR(VLOOKUP($C1615,'Orçamento Base'!$D$11:$S$1673,6,FALSE),0)</f>
        <v>0</v>
      </c>
      <c r="I1615" s="208" t="e">
        <f>VLOOKUP($C1615,'Orçamento Base'!$D$11:$S$1673,5,FALSE)</f>
        <v>#N/A</v>
      </c>
      <c r="J1615" s="167" t="e">
        <f>IF(Comparativo!$E$6="Tabela Não Desonerada",VLOOKUP($C1615,'Orçamento Base'!$D$11:$S$1673,12,FALSE),VLOOKUP($C1615,#REF!,12,FALSE))</f>
        <v>#N/A</v>
      </c>
      <c r="K1615" s="167">
        <f>IFERROR(IF(Comparativo!$E$6="Tabela Não Desonerada",VLOOKUP($C1615,'Orçamento Base'!$D$11:$S$1673,16,FALSE),VLOOKUP($C1615,#REF!,16,FALSE)),0)</f>
        <v>0</v>
      </c>
      <c r="L1615" s="575" t="e">
        <f>IF(AND($D1615="COMPOSICAO_PROPRIA",'Orçamento Base'!$N1615="-"),"14,18%",IF(AND($D1615="MERCADO",'Orçamento Base'!$N1615="-"),"15,38%",IF(Comparativo!$E$6="Tabela Não Desonerada",VLOOKUP($C1615,'Orçamento Base'!$D$11:$S$1673,11,FALSE),VLOOKUP($C1615,#REF!,11,FALSE))))</f>
        <v>#N/A</v>
      </c>
      <c r="M1615" s="209">
        <f>IF(Comparativo!$E$6="Tabela Não Desonerada",Encargos!$F$44,Encargos!$D$44)</f>
        <v>1.1122000000000001</v>
      </c>
    </row>
    <row r="1616" spans="1:13">
      <c r="A1616" s="207">
        <f>'Identificação-TCE'!$A$13</f>
        <v>1</v>
      </c>
      <c r="B1616" s="168" t="e">
        <f>IF(AND(G1616&lt;&gt;"",H1616&gt;0,I1616&lt;&gt;"",J1616&lt;&gt;0,K1616&lt;&gt;0),COUNT($B$11:B1615)+1,"")</f>
        <v>#N/A</v>
      </c>
      <c r="C1616" s="207">
        <f>IF('Orçamento Base'!$M1615=0,0,'Orçamento Base'!$D1615)</f>
        <v>0</v>
      </c>
      <c r="D1616" s="212" t="e">
        <f>IF('Orçamento Base'!$F1615=Aux.!$G$11,"CONTRATACAO_PUBLICA",IF(VLOOKUP($C1616,'Orçamento Base'!$D$11:$G$2116,3,FALSE)="INDEXADO",VLOOKUP(VLOOKUP($C1615,'Orçamento Base'!$D$11:$G$2116,2,FALSE),'Index N_DESON.'!$A$9:$B$604,2),VLOOKUP($C1616,'Orçamento Base'!$D$11:$G$2116,3,FALSE)))</f>
        <v>#N/A</v>
      </c>
      <c r="E1616" s="208" t="e">
        <f>VLOOKUP($C1616,'Orçamento Base'!$D$11:$S$1673,2,FALSE)</f>
        <v>#N/A</v>
      </c>
      <c r="F1616" s="211">
        <f>Dados!$C$7</f>
        <v>44652</v>
      </c>
      <c r="G1616" s="226" t="e">
        <f>VLOOKUP($C1616,'Orçamento Base'!$D$11:$S$1673,4,FALSE)</f>
        <v>#N/A</v>
      </c>
      <c r="H1616" s="377">
        <f>IFERROR(VLOOKUP($C1616,'Orçamento Base'!$D$11:$S$1673,6,FALSE),0)</f>
        <v>0</v>
      </c>
      <c r="I1616" s="208" t="e">
        <f>VLOOKUP($C1616,'Orçamento Base'!$D$11:$S$1673,5,FALSE)</f>
        <v>#N/A</v>
      </c>
      <c r="J1616" s="167" t="e">
        <f>IF(Comparativo!$E$6="Tabela Não Desonerada",VLOOKUP($C1616,'Orçamento Base'!$D$11:$S$1673,12,FALSE),VLOOKUP($C1616,#REF!,12,FALSE))</f>
        <v>#N/A</v>
      </c>
      <c r="K1616" s="167">
        <f>IFERROR(IF(Comparativo!$E$6="Tabela Não Desonerada",VLOOKUP($C1616,'Orçamento Base'!$D$11:$S$1673,16,FALSE),VLOOKUP($C1616,#REF!,16,FALSE)),0)</f>
        <v>0</v>
      </c>
      <c r="L1616" s="575" t="e">
        <f>IF(AND($D1616="COMPOSICAO_PROPRIA",'Orçamento Base'!$N1616="-"),"14,18%",IF(AND($D1616="MERCADO",'Orçamento Base'!$N1616="-"),"15,38%",IF(Comparativo!$E$6="Tabela Não Desonerada",VLOOKUP($C1616,'Orçamento Base'!$D$11:$S$1673,11,FALSE),VLOOKUP($C1616,#REF!,11,FALSE))))</f>
        <v>#N/A</v>
      </c>
      <c r="M1616" s="209">
        <f>IF(Comparativo!$E$6="Tabela Não Desonerada",Encargos!$F$44,Encargos!$D$44)</f>
        <v>1.1122000000000001</v>
      </c>
    </row>
    <row r="1617" spans="1:13">
      <c r="A1617" s="207">
        <f>'Identificação-TCE'!$A$13</f>
        <v>1</v>
      </c>
      <c r="B1617" s="168" t="e">
        <f>IF(AND(G1617&lt;&gt;"",H1617&gt;0,I1617&lt;&gt;"",J1617&lt;&gt;0,K1617&lt;&gt;0),COUNT($B$11:B1616)+1,"")</f>
        <v>#N/A</v>
      </c>
      <c r="C1617" s="207">
        <f>IF('Orçamento Base'!$M1616=0,0,'Orçamento Base'!$D1616)</f>
        <v>0</v>
      </c>
      <c r="D1617" s="212" t="e">
        <f>IF('Orçamento Base'!$F1616=Aux.!$G$11,"CONTRATACAO_PUBLICA",IF(VLOOKUP($C1617,'Orçamento Base'!$D$11:$G$2116,3,FALSE)="INDEXADO",VLOOKUP(VLOOKUP($C1616,'Orçamento Base'!$D$11:$G$2116,2,FALSE),'Index N_DESON.'!$A$9:$B$604,2),VLOOKUP($C1617,'Orçamento Base'!$D$11:$G$2116,3,FALSE)))</f>
        <v>#N/A</v>
      </c>
      <c r="E1617" s="208" t="e">
        <f>VLOOKUP($C1617,'Orçamento Base'!$D$11:$S$1673,2,FALSE)</f>
        <v>#N/A</v>
      </c>
      <c r="F1617" s="211">
        <f>Dados!$C$7</f>
        <v>44652</v>
      </c>
      <c r="G1617" s="226" t="e">
        <f>VLOOKUP($C1617,'Orçamento Base'!$D$11:$S$1673,4,FALSE)</f>
        <v>#N/A</v>
      </c>
      <c r="H1617" s="377">
        <f>IFERROR(VLOOKUP($C1617,'Orçamento Base'!$D$11:$S$1673,6,FALSE),0)</f>
        <v>0</v>
      </c>
      <c r="I1617" s="208" t="e">
        <f>VLOOKUP($C1617,'Orçamento Base'!$D$11:$S$1673,5,FALSE)</f>
        <v>#N/A</v>
      </c>
      <c r="J1617" s="167" t="e">
        <f>IF(Comparativo!$E$6="Tabela Não Desonerada",VLOOKUP($C1617,'Orçamento Base'!$D$11:$S$1673,12,FALSE),VLOOKUP($C1617,#REF!,12,FALSE))</f>
        <v>#N/A</v>
      </c>
      <c r="K1617" s="167">
        <f>IFERROR(IF(Comparativo!$E$6="Tabela Não Desonerada",VLOOKUP($C1617,'Orçamento Base'!$D$11:$S$1673,16,FALSE),VLOOKUP($C1617,#REF!,16,FALSE)),0)</f>
        <v>0</v>
      </c>
      <c r="L1617" s="575" t="e">
        <f>IF(AND($D1617="COMPOSICAO_PROPRIA",'Orçamento Base'!$N1617="-"),"14,18%",IF(AND($D1617="MERCADO",'Orçamento Base'!$N1617="-"),"15,38%",IF(Comparativo!$E$6="Tabela Não Desonerada",VLOOKUP($C1617,'Orçamento Base'!$D$11:$S$1673,11,FALSE),VLOOKUP($C1617,#REF!,11,FALSE))))</f>
        <v>#N/A</v>
      </c>
      <c r="M1617" s="209">
        <f>IF(Comparativo!$E$6="Tabela Não Desonerada",Encargos!$F$44,Encargos!$D$44)</f>
        <v>1.1122000000000001</v>
      </c>
    </row>
    <row r="1618" spans="1:13">
      <c r="A1618" s="207">
        <f>'Identificação-TCE'!$A$13</f>
        <v>1</v>
      </c>
      <c r="B1618" s="168" t="e">
        <f>IF(AND(G1618&lt;&gt;"",H1618&gt;0,I1618&lt;&gt;"",J1618&lt;&gt;0,K1618&lt;&gt;0),COUNT($B$11:B1617)+1,"")</f>
        <v>#N/A</v>
      </c>
      <c r="C1618" s="207">
        <f>IF('Orçamento Base'!$M1617=0,0,'Orçamento Base'!$D1617)</f>
        <v>0</v>
      </c>
      <c r="D1618" s="212" t="e">
        <f>IF('Orçamento Base'!$F1617=Aux.!$G$11,"CONTRATACAO_PUBLICA",IF(VLOOKUP($C1618,'Orçamento Base'!$D$11:$G$2116,3,FALSE)="INDEXADO",VLOOKUP(VLOOKUP($C1617,'Orçamento Base'!$D$11:$G$2116,2,FALSE),'Index N_DESON.'!$A$9:$B$604,2),VLOOKUP($C1618,'Orçamento Base'!$D$11:$G$2116,3,FALSE)))</f>
        <v>#N/A</v>
      </c>
      <c r="E1618" s="208" t="e">
        <f>VLOOKUP($C1618,'Orçamento Base'!$D$11:$S$1673,2,FALSE)</f>
        <v>#N/A</v>
      </c>
      <c r="F1618" s="211">
        <f>Dados!$C$7</f>
        <v>44652</v>
      </c>
      <c r="G1618" s="226" t="e">
        <f>VLOOKUP($C1618,'Orçamento Base'!$D$11:$S$1673,4,FALSE)</f>
        <v>#N/A</v>
      </c>
      <c r="H1618" s="377">
        <f>IFERROR(VLOOKUP($C1618,'Orçamento Base'!$D$11:$S$1673,6,FALSE),0)</f>
        <v>0</v>
      </c>
      <c r="I1618" s="208" t="e">
        <f>VLOOKUP($C1618,'Orçamento Base'!$D$11:$S$1673,5,FALSE)</f>
        <v>#N/A</v>
      </c>
      <c r="J1618" s="167" t="e">
        <f>IF(Comparativo!$E$6="Tabela Não Desonerada",VLOOKUP($C1618,'Orçamento Base'!$D$11:$S$1673,12,FALSE),VLOOKUP($C1618,#REF!,12,FALSE))</f>
        <v>#N/A</v>
      </c>
      <c r="K1618" s="167">
        <f>IFERROR(IF(Comparativo!$E$6="Tabela Não Desonerada",VLOOKUP($C1618,'Orçamento Base'!$D$11:$S$1673,16,FALSE),VLOOKUP($C1618,#REF!,16,FALSE)),0)</f>
        <v>0</v>
      </c>
      <c r="L1618" s="575" t="e">
        <f>IF(AND($D1618="COMPOSICAO_PROPRIA",'Orçamento Base'!$N1618="-"),"14,18%",IF(AND($D1618="MERCADO",'Orçamento Base'!$N1618="-"),"15,38%",IF(Comparativo!$E$6="Tabela Não Desonerada",VLOOKUP($C1618,'Orçamento Base'!$D$11:$S$1673,11,FALSE),VLOOKUP($C1618,#REF!,11,FALSE))))</f>
        <v>#N/A</v>
      </c>
      <c r="M1618" s="209">
        <f>IF(Comparativo!$E$6="Tabela Não Desonerada",Encargos!$F$44,Encargos!$D$44)</f>
        <v>1.1122000000000001</v>
      </c>
    </row>
    <row r="1619" spans="1:13">
      <c r="A1619" s="207">
        <f>'Identificação-TCE'!$A$13</f>
        <v>1</v>
      </c>
      <c r="B1619" s="168" t="e">
        <f>IF(AND(G1619&lt;&gt;"",H1619&gt;0,I1619&lt;&gt;"",J1619&lt;&gt;0,K1619&lt;&gt;0),COUNT($B$11:B1618)+1,"")</f>
        <v>#N/A</v>
      </c>
      <c r="C1619" s="207">
        <f>IF('Orçamento Base'!$M1618=0,0,'Orçamento Base'!$D1618)</f>
        <v>0</v>
      </c>
      <c r="D1619" s="212" t="e">
        <f>IF('Orçamento Base'!$F1618=Aux.!$G$11,"CONTRATACAO_PUBLICA",IF(VLOOKUP($C1619,'Orçamento Base'!$D$11:$G$2116,3,FALSE)="INDEXADO",VLOOKUP(VLOOKUP($C1618,'Orçamento Base'!$D$11:$G$2116,2,FALSE),'Index N_DESON.'!$A$9:$B$604,2),VLOOKUP($C1619,'Orçamento Base'!$D$11:$G$2116,3,FALSE)))</f>
        <v>#N/A</v>
      </c>
      <c r="E1619" s="208" t="e">
        <f>VLOOKUP($C1619,'Orçamento Base'!$D$11:$S$1673,2,FALSE)</f>
        <v>#N/A</v>
      </c>
      <c r="F1619" s="211">
        <f>Dados!$C$7</f>
        <v>44652</v>
      </c>
      <c r="G1619" s="226" t="e">
        <f>VLOOKUP($C1619,'Orçamento Base'!$D$11:$S$1673,4,FALSE)</f>
        <v>#N/A</v>
      </c>
      <c r="H1619" s="377">
        <f>IFERROR(VLOOKUP($C1619,'Orçamento Base'!$D$11:$S$1673,6,FALSE),0)</f>
        <v>0</v>
      </c>
      <c r="I1619" s="208" t="e">
        <f>VLOOKUP($C1619,'Orçamento Base'!$D$11:$S$1673,5,FALSE)</f>
        <v>#N/A</v>
      </c>
      <c r="J1619" s="167" t="e">
        <f>IF(Comparativo!$E$6="Tabela Não Desonerada",VLOOKUP($C1619,'Orçamento Base'!$D$11:$S$1673,12,FALSE),VLOOKUP($C1619,#REF!,12,FALSE))</f>
        <v>#N/A</v>
      </c>
      <c r="K1619" s="167">
        <f>IFERROR(IF(Comparativo!$E$6="Tabela Não Desonerada",VLOOKUP($C1619,'Orçamento Base'!$D$11:$S$1673,16,FALSE),VLOOKUP($C1619,#REF!,16,FALSE)),0)</f>
        <v>0</v>
      </c>
      <c r="L1619" s="575" t="e">
        <f>IF(AND($D1619="COMPOSICAO_PROPRIA",'Orçamento Base'!$N1619="-"),"14,18%",IF(AND($D1619="MERCADO",'Orçamento Base'!$N1619="-"),"15,38%",IF(Comparativo!$E$6="Tabela Não Desonerada",VLOOKUP($C1619,'Orçamento Base'!$D$11:$S$1673,11,FALSE),VLOOKUP($C1619,#REF!,11,FALSE))))</f>
        <v>#N/A</v>
      </c>
      <c r="M1619" s="209">
        <f>IF(Comparativo!$E$6="Tabela Não Desonerada",Encargos!$F$44,Encargos!$D$44)</f>
        <v>1.1122000000000001</v>
      </c>
    </row>
    <row r="1620" spans="1:13">
      <c r="A1620" s="207">
        <f>'Identificação-TCE'!$A$13</f>
        <v>1</v>
      </c>
      <c r="B1620" s="168" t="e">
        <f>IF(AND(G1620&lt;&gt;"",H1620&gt;0,I1620&lt;&gt;"",J1620&lt;&gt;0,K1620&lt;&gt;0),COUNT($B$11:B1619)+1,"")</f>
        <v>#N/A</v>
      </c>
      <c r="C1620" s="207">
        <f>IF('Orçamento Base'!$M1619=0,0,'Orçamento Base'!$D1619)</f>
        <v>0</v>
      </c>
      <c r="D1620" s="212" t="e">
        <f>IF('Orçamento Base'!$F1619=Aux.!$G$11,"CONTRATACAO_PUBLICA",IF(VLOOKUP($C1620,'Orçamento Base'!$D$11:$G$2116,3,FALSE)="INDEXADO",VLOOKUP(VLOOKUP($C1619,'Orçamento Base'!$D$11:$G$2116,2,FALSE),'Index N_DESON.'!$A$9:$B$604,2),VLOOKUP($C1620,'Orçamento Base'!$D$11:$G$2116,3,FALSE)))</f>
        <v>#N/A</v>
      </c>
      <c r="E1620" s="208" t="e">
        <f>VLOOKUP($C1620,'Orçamento Base'!$D$11:$S$1673,2,FALSE)</f>
        <v>#N/A</v>
      </c>
      <c r="F1620" s="211">
        <f>Dados!$C$7</f>
        <v>44652</v>
      </c>
      <c r="G1620" s="226" t="e">
        <f>VLOOKUP($C1620,'Orçamento Base'!$D$11:$S$1673,4,FALSE)</f>
        <v>#N/A</v>
      </c>
      <c r="H1620" s="377">
        <f>IFERROR(VLOOKUP($C1620,'Orçamento Base'!$D$11:$S$1673,6,FALSE),0)</f>
        <v>0</v>
      </c>
      <c r="I1620" s="208" t="e">
        <f>VLOOKUP($C1620,'Orçamento Base'!$D$11:$S$1673,5,FALSE)</f>
        <v>#N/A</v>
      </c>
      <c r="J1620" s="167" t="e">
        <f>IF(Comparativo!$E$6="Tabela Não Desonerada",VLOOKUP($C1620,'Orçamento Base'!$D$11:$S$1673,12,FALSE),VLOOKUP($C1620,#REF!,12,FALSE))</f>
        <v>#N/A</v>
      </c>
      <c r="K1620" s="167">
        <f>IFERROR(IF(Comparativo!$E$6="Tabela Não Desonerada",VLOOKUP($C1620,'Orçamento Base'!$D$11:$S$1673,16,FALSE),VLOOKUP($C1620,#REF!,16,FALSE)),0)</f>
        <v>0</v>
      </c>
      <c r="L1620" s="575" t="e">
        <f>IF(AND($D1620="COMPOSICAO_PROPRIA",'Orçamento Base'!$N1620="-"),"14,18%",IF(AND($D1620="MERCADO",'Orçamento Base'!$N1620="-"),"15,38%",IF(Comparativo!$E$6="Tabela Não Desonerada",VLOOKUP($C1620,'Orçamento Base'!$D$11:$S$1673,11,FALSE),VLOOKUP($C1620,#REF!,11,FALSE))))</f>
        <v>#N/A</v>
      </c>
      <c r="M1620" s="209">
        <f>IF(Comparativo!$E$6="Tabela Não Desonerada",Encargos!$F$44,Encargos!$D$44)</f>
        <v>1.1122000000000001</v>
      </c>
    </row>
    <row r="1621" spans="1:13">
      <c r="A1621" s="207">
        <f>'Identificação-TCE'!$A$13</f>
        <v>1</v>
      </c>
      <c r="B1621" s="168" t="e">
        <f>IF(AND(G1621&lt;&gt;"",H1621&gt;0,I1621&lt;&gt;"",J1621&lt;&gt;0,K1621&lt;&gt;0),COUNT($B$11:B1620)+1,"")</f>
        <v>#N/A</v>
      </c>
      <c r="C1621" s="207">
        <f>IF('Orçamento Base'!$M1620=0,0,'Orçamento Base'!$D1620)</f>
        <v>0</v>
      </c>
      <c r="D1621" s="212" t="e">
        <f>IF('Orçamento Base'!$F1620=Aux.!$G$11,"CONTRATACAO_PUBLICA",IF(VLOOKUP($C1621,'Orçamento Base'!$D$11:$G$2116,3,FALSE)="INDEXADO",VLOOKUP(VLOOKUP($C1620,'Orçamento Base'!$D$11:$G$2116,2,FALSE),'Index N_DESON.'!$A$9:$B$604,2),VLOOKUP($C1621,'Orçamento Base'!$D$11:$G$2116,3,FALSE)))</f>
        <v>#N/A</v>
      </c>
      <c r="E1621" s="208" t="e">
        <f>VLOOKUP($C1621,'Orçamento Base'!$D$11:$S$1673,2,FALSE)</f>
        <v>#N/A</v>
      </c>
      <c r="F1621" s="211">
        <f>Dados!$C$7</f>
        <v>44652</v>
      </c>
      <c r="G1621" s="226" t="e">
        <f>VLOOKUP($C1621,'Orçamento Base'!$D$11:$S$1673,4,FALSE)</f>
        <v>#N/A</v>
      </c>
      <c r="H1621" s="377">
        <f>IFERROR(VLOOKUP($C1621,'Orçamento Base'!$D$11:$S$1673,6,FALSE),0)</f>
        <v>0</v>
      </c>
      <c r="I1621" s="208" t="e">
        <f>VLOOKUP($C1621,'Orçamento Base'!$D$11:$S$1673,5,FALSE)</f>
        <v>#N/A</v>
      </c>
      <c r="J1621" s="167" t="e">
        <f>IF(Comparativo!$E$6="Tabela Não Desonerada",VLOOKUP($C1621,'Orçamento Base'!$D$11:$S$1673,12,FALSE),VLOOKUP($C1621,#REF!,12,FALSE))</f>
        <v>#N/A</v>
      </c>
      <c r="K1621" s="167">
        <f>IFERROR(IF(Comparativo!$E$6="Tabela Não Desonerada",VLOOKUP($C1621,'Orçamento Base'!$D$11:$S$1673,16,FALSE),VLOOKUP($C1621,#REF!,16,FALSE)),0)</f>
        <v>0</v>
      </c>
      <c r="L1621" s="575" t="e">
        <f>IF(AND($D1621="COMPOSICAO_PROPRIA",'Orçamento Base'!$N1621="-"),"14,18%",IF(AND($D1621="MERCADO",'Orçamento Base'!$N1621="-"),"15,38%",IF(Comparativo!$E$6="Tabela Não Desonerada",VLOOKUP($C1621,'Orçamento Base'!$D$11:$S$1673,11,FALSE),VLOOKUP($C1621,#REF!,11,FALSE))))</f>
        <v>#N/A</v>
      </c>
      <c r="M1621" s="209">
        <f>IF(Comparativo!$E$6="Tabela Não Desonerada",Encargos!$F$44,Encargos!$D$44)</f>
        <v>1.1122000000000001</v>
      </c>
    </row>
    <row r="1622" spans="1:13">
      <c r="A1622" s="207">
        <f>'Identificação-TCE'!$A$13</f>
        <v>1</v>
      </c>
      <c r="B1622" s="168" t="e">
        <f>IF(AND(G1622&lt;&gt;"",H1622&gt;0,I1622&lt;&gt;"",J1622&lt;&gt;0,K1622&lt;&gt;0),COUNT($B$11:B1621)+1,"")</f>
        <v>#N/A</v>
      </c>
      <c r="C1622" s="207">
        <f>IF('Orçamento Base'!$M1621=0,0,'Orçamento Base'!$D1621)</f>
        <v>0</v>
      </c>
      <c r="D1622" s="212" t="e">
        <f>IF('Orçamento Base'!$F1621=Aux.!$G$11,"CONTRATACAO_PUBLICA",IF(VLOOKUP($C1622,'Orçamento Base'!$D$11:$G$2116,3,FALSE)="INDEXADO",VLOOKUP(VLOOKUP($C1621,'Orçamento Base'!$D$11:$G$2116,2,FALSE),'Index N_DESON.'!$A$9:$B$604,2),VLOOKUP($C1622,'Orçamento Base'!$D$11:$G$2116,3,FALSE)))</f>
        <v>#N/A</v>
      </c>
      <c r="E1622" s="208" t="e">
        <f>VLOOKUP($C1622,'Orçamento Base'!$D$11:$S$1673,2,FALSE)</f>
        <v>#N/A</v>
      </c>
      <c r="F1622" s="211">
        <f>Dados!$C$7</f>
        <v>44652</v>
      </c>
      <c r="G1622" s="226" t="e">
        <f>VLOOKUP($C1622,'Orçamento Base'!$D$11:$S$1673,4,FALSE)</f>
        <v>#N/A</v>
      </c>
      <c r="H1622" s="377">
        <f>IFERROR(VLOOKUP($C1622,'Orçamento Base'!$D$11:$S$1673,6,FALSE),0)</f>
        <v>0</v>
      </c>
      <c r="I1622" s="208" t="e">
        <f>VLOOKUP($C1622,'Orçamento Base'!$D$11:$S$1673,5,FALSE)</f>
        <v>#N/A</v>
      </c>
      <c r="J1622" s="167" t="e">
        <f>IF(Comparativo!$E$6="Tabela Não Desonerada",VLOOKUP($C1622,'Orçamento Base'!$D$11:$S$1673,12,FALSE),VLOOKUP($C1622,#REF!,12,FALSE))</f>
        <v>#N/A</v>
      </c>
      <c r="K1622" s="167">
        <f>IFERROR(IF(Comparativo!$E$6="Tabela Não Desonerada",VLOOKUP($C1622,'Orçamento Base'!$D$11:$S$1673,16,FALSE),VLOOKUP($C1622,#REF!,16,FALSE)),0)</f>
        <v>0</v>
      </c>
      <c r="L1622" s="575" t="e">
        <f>IF(AND($D1622="COMPOSICAO_PROPRIA",'Orçamento Base'!$N1622="-"),"14,18%",IF(AND($D1622="MERCADO",'Orçamento Base'!$N1622="-"),"15,38%",IF(Comparativo!$E$6="Tabela Não Desonerada",VLOOKUP($C1622,'Orçamento Base'!$D$11:$S$1673,11,FALSE),VLOOKUP($C1622,#REF!,11,FALSE))))</f>
        <v>#N/A</v>
      </c>
      <c r="M1622" s="209">
        <f>IF(Comparativo!$E$6="Tabela Não Desonerada",Encargos!$F$44,Encargos!$D$44)</f>
        <v>1.1122000000000001</v>
      </c>
    </row>
    <row r="1623" spans="1:13">
      <c r="A1623" s="207">
        <f>'Identificação-TCE'!$A$13</f>
        <v>1</v>
      </c>
      <c r="B1623" s="168" t="e">
        <f>IF(AND(G1623&lt;&gt;"",H1623&gt;0,I1623&lt;&gt;"",J1623&lt;&gt;0,K1623&lt;&gt;0),COUNT($B$11:B1622)+1,"")</f>
        <v>#N/A</v>
      </c>
      <c r="C1623" s="207">
        <f>IF('Orçamento Base'!$M1622=0,0,'Orçamento Base'!$D1622)</f>
        <v>0</v>
      </c>
      <c r="D1623" s="212" t="e">
        <f>IF('Orçamento Base'!$F1622=Aux.!$G$11,"CONTRATACAO_PUBLICA",IF(VLOOKUP($C1623,'Orçamento Base'!$D$11:$G$2116,3,FALSE)="INDEXADO",VLOOKUP(VLOOKUP($C1622,'Orçamento Base'!$D$11:$G$2116,2,FALSE),'Index N_DESON.'!$A$9:$B$604,2),VLOOKUP($C1623,'Orçamento Base'!$D$11:$G$2116,3,FALSE)))</f>
        <v>#N/A</v>
      </c>
      <c r="E1623" s="208" t="e">
        <f>VLOOKUP($C1623,'Orçamento Base'!$D$11:$S$1673,2,FALSE)</f>
        <v>#N/A</v>
      </c>
      <c r="F1623" s="211">
        <f>Dados!$C$7</f>
        <v>44652</v>
      </c>
      <c r="G1623" s="226" t="e">
        <f>VLOOKUP($C1623,'Orçamento Base'!$D$11:$S$1673,4,FALSE)</f>
        <v>#N/A</v>
      </c>
      <c r="H1623" s="377">
        <f>IFERROR(VLOOKUP($C1623,'Orçamento Base'!$D$11:$S$1673,6,FALSE),0)</f>
        <v>0</v>
      </c>
      <c r="I1623" s="208" t="e">
        <f>VLOOKUP($C1623,'Orçamento Base'!$D$11:$S$1673,5,FALSE)</f>
        <v>#N/A</v>
      </c>
      <c r="J1623" s="167" t="e">
        <f>IF(Comparativo!$E$6="Tabela Não Desonerada",VLOOKUP($C1623,'Orçamento Base'!$D$11:$S$1673,12,FALSE),VLOOKUP($C1623,#REF!,12,FALSE))</f>
        <v>#N/A</v>
      </c>
      <c r="K1623" s="167">
        <f>IFERROR(IF(Comparativo!$E$6="Tabela Não Desonerada",VLOOKUP($C1623,'Orçamento Base'!$D$11:$S$1673,16,FALSE),VLOOKUP($C1623,#REF!,16,FALSE)),0)</f>
        <v>0</v>
      </c>
      <c r="L1623" s="575" t="e">
        <f>IF(AND($D1623="COMPOSICAO_PROPRIA",'Orçamento Base'!$N1623="-"),"14,18%",IF(AND($D1623="MERCADO",'Orçamento Base'!$N1623="-"),"15,38%",IF(Comparativo!$E$6="Tabela Não Desonerada",VLOOKUP($C1623,'Orçamento Base'!$D$11:$S$1673,11,FALSE),VLOOKUP($C1623,#REF!,11,FALSE))))</f>
        <v>#N/A</v>
      </c>
      <c r="M1623" s="209">
        <f>IF(Comparativo!$E$6="Tabela Não Desonerada",Encargos!$F$44,Encargos!$D$44)</f>
        <v>1.1122000000000001</v>
      </c>
    </row>
    <row r="1624" spans="1:13">
      <c r="A1624" s="207">
        <f>'Identificação-TCE'!$A$13</f>
        <v>1</v>
      </c>
      <c r="B1624" s="168" t="e">
        <f>IF(AND(G1624&lt;&gt;"",H1624&gt;0,I1624&lt;&gt;"",J1624&lt;&gt;0,K1624&lt;&gt;0),COUNT($B$11:B1623)+1,"")</f>
        <v>#N/A</v>
      </c>
      <c r="C1624" s="207">
        <f>IF('Orçamento Base'!$M1623=0,0,'Orçamento Base'!$D1623)</f>
        <v>0</v>
      </c>
      <c r="D1624" s="212" t="e">
        <f>IF('Orçamento Base'!$F1623=Aux.!$G$11,"CONTRATACAO_PUBLICA",IF(VLOOKUP($C1624,'Orçamento Base'!$D$11:$G$2116,3,FALSE)="INDEXADO",VLOOKUP(VLOOKUP($C1623,'Orçamento Base'!$D$11:$G$2116,2,FALSE),'Index N_DESON.'!$A$9:$B$604,2),VLOOKUP($C1624,'Orçamento Base'!$D$11:$G$2116,3,FALSE)))</f>
        <v>#N/A</v>
      </c>
      <c r="E1624" s="208" t="e">
        <f>VLOOKUP($C1624,'Orçamento Base'!$D$11:$S$1673,2,FALSE)</f>
        <v>#N/A</v>
      </c>
      <c r="F1624" s="211">
        <f>Dados!$C$7</f>
        <v>44652</v>
      </c>
      <c r="G1624" s="226" t="e">
        <f>VLOOKUP($C1624,'Orçamento Base'!$D$11:$S$1673,4,FALSE)</f>
        <v>#N/A</v>
      </c>
      <c r="H1624" s="377">
        <f>IFERROR(VLOOKUP($C1624,'Orçamento Base'!$D$11:$S$1673,6,FALSE),0)</f>
        <v>0</v>
      </c>
      <c r="I1624" s="208" t="e">
        <f>VLOOKUP($C1624,'Orçamento Base'!$D$11:$S$1673,5,FALSE)</f>
        <v>#N/A</v>
      </c>
      <c r="J1624" s="167" t="e">
        <f>IF(Comparativo!$E$6="Tabela Não Desonerada",VLOOKUP($C1624,'Orçamento Base'!$D$11:$S$1673,12,FALSE),VLOOKUP($C1624,#REF!,12,FALSE))</f>
        <v>#N/A</v>
      </c>
      <c r="K1624" s="167">
        <f>IFERROR(IF(Comparativo!$E$6="Tabela Não Desonerada",VLOOKUP($C1624,'Orçamento Base'!$D$11:$S$1673,16,FALSE),VLOOKUP($C1624,#REF!,16,FALSE)),0)</f>
        <v>0</v>
      </c>
      <c r="L1624" s="575" t="e">
        <f>IF(AND($D1624="COMPOSICAO_PROPRIA",'Orçamento Base'!$N1624="-"),"14,18%",IF(AND($D1624="MERCADO",'Orçamento Base'!$N1624="-"),"15,38%",IF(Comparativo!$E$6="Tabela Não Desonerada",VLOOKUP($C1624,'Orçamento Base'!$D$11:$S$1673,11,FALSE),VLOOKUP($C1624,#REF!,11,FALSE))))</f>
        <v>#N/A</v>
      </c>
      <c r="M1624" s="209">
        <f>IF(Comparativo!$E$6="Tabela Não Desonerada",Encargos!$F$44,Encargos!$D$44)</f>
        <v>1.1122000000000001</v>
      </c>
    </row>
    <row r="1625" spans="1:13">
      <c r="A1625" s="207">
        <f>'Identificação-TCE'!$A$13</f>
        <v>1</v>
      </c>
      <c r="B1625" s="168" t="e">
        <f>IF(AND(G1625&lt;&gt;"",H1625&gt;0,I1625&lt;&gt;"",J1625&lt;&gt;0,K1625&lt;&gt;0),COUNT($B$11:B1624)+1,"")</f>
        <v>#N/A</v>
      </c>
      <c r="C1625" s="207">
        <f>IF('Orçamento Base'!$M1624=0,0,'Orçamento Base'!$D1624)</f>
        <v>0</v>
      </c>
      <c r="D1625" s="212" t="e">
        <f>IF('Orçamento Base'!$F1624=Aux.!$G$11,"CONTRATACAO_PUBLICA",IF(VLOOKUP($C1625,'Orçamento Base'!$D$11:$G$2116,3,FALSE)="INDEXADO",VLOOKUP(VLOOKUP($C1624,'Orçamento Base'!$D$11:$G$2116,2,FALSE),'Index N_DESON.'!$A$9:$B$604,2),VLOOKUP($C1625,'Orçamento Base'!$D$11:$G$2116,3,FALSE)))</f>
        <v>#N/A</v>
      </c>
      <c r="E1625" s="208" t="e">
        <f>VLOOKUP($C1625,'Orçamento Base'!$D$11:$S$1673,2,FALSE)</f>
        <v>#N/A</v>
      </c>
      <c r="F1625" s="211">
        <f>Dados!$C$7</f>
        <v>44652</v>
      </c>
      <c r="G1625" s="226" t="e">
        <f>VLOOKUP($C1625,'Orçamento Base'!$D$11:$S$1673,4,FALSE)</f>
        <v>#N/A</v>
      </c>
      <c r="H1625" s="377">
        <f>IFERROR(VLOOKUP($C1625,'Orçamento Base'!$D$11:$S$1673,6,FALSE),0)</f>
        <v>0</v>
      </c>
      <c r="I1625" s="208" t="e">
        <f>VLOOKUP($C1625,'Orçamento Base'!$D$11:$S$1673,5,FALSE)</f>
        <v>#N/A</v>
      </c>
      <c r="J1625" s="167" t="e">
        <f>IF(Comparativo!$E$6="Tabela Não Desonerada",VLOOKUP($C1625,'Orçamento Base'!$D$11:$S$1673,12,FALSE),VLOOKUP($C1625,#REF!,12,FALSE))</f>
        <v>#N/A</v>
      </c>
      <c r="K1625" s="167">
        <f>IFERROR(IF(Comparativo!$E$6="Tabela Não Desonerada",VLOOKUP($C1625,'Orçamento Base'!$D$11:$S$1673,16,FALSE),VLOOKUP($C1625,#REF!,16,FALSE)),0)</f>
        <v>0</v>
      </c>
      <c r="L1625" s="575" t="e">
        <f>IF(AND($D1625="COMPOSICAO_PROPRIA",'Orçamento Base'!$N1625="-"),"14,18%",IF(AND($D1625="MERCADO",'Orçamento Base'!$N1625="-"),"15,38%",IF(Comparativo!$E$6="Tabela Não Desonerada",VLOOKUP($C1625,'Orçamento Base'!$D$11:$S$1673,11,FALSE),VLOOKUP($C1625,#REF!,11,FALSE))))</f>
        <v>#N/A</v>
      </c>
      <c r="M1625" s="209">
        <f>IF(Comparativo!$E$6="Tabela Não Desonerada",Encargos!$F$44,Encargos!$D$44)</f>
        <v>1.1122000000000001</v>
      </c>
    </row>
    <row r="1626" spans="1:13">
      <c r="A1626" s="207">
        <f>'Identificação-TCE'!$A$13</f>
        <v>1</v>
      </c>
      <c r="B1626" s="168" t="e">
        <f>IF(AND(G1626&lt;&gt;"",H1626&gt;0,I1626&lt;&gt;"",J1626&lt;&gt;0,K1626&lt;&gt;0),COUNT($B$11:B1625)+1,"")</f>
        <v>#N/A</v>
      </c>
      <c r="C1626" s="207">
        <f>IF('Orçamento Base'!$M1625=0,0,'Orçamento Base'!$D1625)</f>
        <v>0</v>
      </c>
      <c r="D1626" s="212" t="e">
        <f>IF('Orçamento Base'!$F1625=Aux.!$G$11,"CONTRATACAO_PUBLICA",IF(VLOOKUP($C1626,'Orçamento Base'!$D$11:$G$2116,3,FALSE)="INDEXADO",VLOOKUP(VLOOKUP($C1625,'Orçamento Base'!$D$11:$G$2116,2,FALSE),'Index N_DESON.'!$A$9:$B$604,2),VLOOKUP($C1626,'Orçamento Base'!$D$11:$G$2116,3,FALSE)))</f>
        <v>#N/A</v>
      </c>
      <c r="E1626" s="208" t="e">
        <f>VLOOKUP($C1626,'Orçamento Base'!$D$11:$S$1673,2,FALSE)</f>
        <v>#N/A</v>
      </c>
      <c r="F1626" s="211">
        <f>Dados!$C$7</f>
        <v>44652</v>
      </c>
      <c r="G1626" s="226" t="e">
        <f>VLOOKUP($C1626,'Orçamento Base'!$D$11:$S$1673,4,FALSE)</f>
        <v>#N/A</v>
      </c>
      <c r="H1626" s="377">
        <f>IFERROR(VLOOKUP($C1626,'Orçamento Base'!$D$11:$S$1673,6,FALSE),0)</f>
        <v>0</v>
      </c>
      <c r="I1626" s="208" t="e">
        <f>VLOOKUP($C1626,'Orçamento Base'!$D$11:$S$1673,5,FALSE)</f>
        <v>#N/A</v>
      </c>
      <c r="J1626" s="167" t="e">
        <f>IF(Comparativo!$E$6="Tabela Não Desonerada",VLOOKUP($C1626,'Orçamento Base'!$D$11:$S$1673,12,FALSE),VLOOKUP($C1626,#REF!,12,FALSE))</f>
        <v>#N/A</v>
      </c>
      <c r="K1626" s="167">
        <f>IFERROR(IF(Comparativo!$E$6="Tabela Não Desonerada",VLOOKUP($C1626,'Orçamento Base'!$D$11:$S$1673,16,FALSE),VLOOKUP($C1626,#REF!,16,FALSE)),0)</f>
        <v>0</v>
      </c>
      <c r="L1626" s="575" t="e">
        <f>IF(AND($D1626="COMPOSICAO_PROPRIA",'Orçamento Base'!$N1626="-"),"14,18%",IF(AND($D1626="MERCADO",'Orçamento Base'!$N1626="-"),"15,38%",IF(Comparativo!$E$6="Tabela Não Desonerada",VLOOKUP($C1626,'Orçamento Base'!$D$11:$S$1673,11,FALSE),VLOOKUP($C1626,#REF!,11,FALSE))))</f>
        <v>#N/A</v>
      </c>
      <c r="M1626" s="209">
        <f>IF(Comparativo!$E$6="Tabela Não Desonerada",Encargos!$F$44,Encargos!$D$44)</f>
        <v>1.1122000000000001</v>
      </c>
    </row>
    <row r="1627" spans="1:13">
      <c r="A1627" s="207">
        <f>'Identificação-TCE'!$A$13</f>
        <v>1</v>
      </c>
      <c r="B1627" s="168" t="e">
        <f>IF(AND(G1627&lt;&gt;"",H1627&gt;0,I1627&lt;&gt;"",J1627&lt;&gt;0,K1627&lt;&gt;0),COUNT($B$11:B1626)+1,"")</f>
        <v>#N/A</v>
      </c>
      <c r="C1627" s="207">
        <f>IF('Orçamento Base'!$M1626=0,0,'Orçamento Base'!$D1626)</f>
        <v>0</v>
      </c>
      <c r="D1627" s="212" t="e">
        <f>IF('Orçamento Base'!$F1626=Aux.!$G$11,"CONTRATACAO_PUBLICA",IF(VLOOKUP($C1627,'Orçamento Base'!$D$11:$G$2116,3,FALSE)="INDEXADO",VLOOKUP(VLOOKUP($C1626,'Orçamento Base'!$D$11:$G$2116,2,FALSE),'Index N_DESON.'!$A$9:$B$604,2),VLOOKUP($C1627,'Orçamento Base'!$D$11:$G$2116,3,FALSE)))</f>
        <v>#N/A</v>
      </c>
      <c r="E1627" s="208" t="e">
        <f>VLOOKUP($C1627,'Orçamento Base'!$D$11:$S$1673,2,FALSE)</f>
        <v>#N/A</v>
      </c>
      <c r="F1627" s="211">
        <f>Dados!$C$7</f>
        <v>44652</v>
      </c>
      <c r="G1627" s="226" t="e">
        <f>VLOOKUP($C1627,'Orçamento Base'!$D$11:$S$1673,4,FALSE)</f>
        <v>#N/A</v>
      </c>
      <c r="H1627" s="377">
        <f>IFERROR(VLOOKUP($C1627,'Orçamento Base'!$D$11:$S$1673,6,FALSE),0)</f>
        <v>0</v>
      </c>
      <c r="I1627" s="208" t="e">
        <f>VLOOKUP($C1627,'Orçamento Base'!$D$11:$S$1673,5,FALSE)</f>
        <v>#N/A</v>
      </c>
      <c r="J1627" s="167" t="e">
        <f>IF(Comparativo!$E$6="Tabela Não Desonerada",VLOOKUP($C1627,'Orçamento Base'!$D$11:$S$1673,12,FALSE),VLOOKUP($C1627,#REF!,12,FALSE))</f>
        <v>#N/A</v>
      </c>
      <c r="K1627" s="167">
        <f>IFERROR(IF(Comparativo!$E$6="Tabela Não Desonerada",VLOOKUP($C1627,'Orçamento Base'!$D$11:$S$1673,16,FALSE),VLOOKUP($C1627,#REF!,16,FALSE)),0)</f>
        <v>0</v>
      </c>
      <c r="L1627" s="575" t="e">
        <f>IF(AND($D1627="COMPOSICAO_PROPRIA",'Orçamento Base'!$N1627="-"),"14,18%",IF(AND($D1627="MERCADO",'Orçamento Base'!$N1627="-"),"15,38%",IF(Comparativo!$E$6="Tabela Não Desonerada",VLOOKUP($C1627,'Orçamento Base'!$D$11:$S$1673,11,FALSE),VLOOKUP($C1627,#REF!,11,FALSE))))</f>
        <v>#N/A</v>
      </c>
      <c r="M1627" s="209">
        <f>IF(Comparativo!$E$6="Tabela Não Desonerada",Encargos!$F$44,Encargos!$D$44)</f>
        <v>1.1122000000000001</v>
      </c>
    </row>
    <row r="1628" spans="1:13">
      <c r="A1628" s="207">
        <f>'Identificação-TCE'!$A$13</f>
        <v>1</v>
      </c>
      <c r="B1628" s="168" t="e">
        <f>IF(AND(G1628&lt;&gt;"",H1628&gt;0,I1628&lt;&gt;"",J1628&lt;&gt;0,K1628&lt;&gt;0),COUNT($B$11:B1627)+1,"")</f>
        <v>#N/A</v>
      </c>
      <c r="C1628" s="207">
        <f>IF('Orçamento Base'!$M1627=0,0,'Orçamento Base'!$D1627)</f>
        <v>0</v>
      </c>
      <c r="D1628" s="212" t="e">
        <f>IF('Orçamento Base'!$F1627=Aux.!$G$11,"CONTRATACAO_PUBLICA",IF(VLOOKUP($C1628,'Orçamento Base'!$D$11:$G$2116,3,FALSE)="INDEXADO",VLOOKUP(VLOOKUP($C1627,'Orçamento Base'!$D$11:$G$2116,2,FALSE),'Index N_DESON.'!$A$9:$B$604,2),VLOOKUP($C1628,'Orçamento Base'!$D$11:$G$2116,3,FALSE)))</f>
        <v>#N/A</v>
      </c>
      <c r="E1628" s="208" t="e">
        <f>VLOOKUP($C1628,'Orçamento Base'!$D$11:$S$1673,2,FALSE)</f>
        <v>#N/A</v>
      </c>
      <c r="F1628" s="211">
        <f>Dados!$C$7</f>
        <v>44652</v>
      </c>
      <c r="G1628" s="226" t="e">
        <f>VLOOKUP($C1628,'Orçamento Base'!$D$11:$S$1673,4,FALSE)</f>
        <v>#N/A</v>
      </c>
      <c r="H1628" s="377">
        <f>IFERROR(VLOOKUP($C1628,'Orçamento Base'!$D$11:$S$1673,6,FALSE),0)</f>
        <v>0</v>
      </c>
      <c r="I1628" s="208" t="e">
        <f>VLOOKUP($C1628,'Orçamento Base'!$D$11:$S$1673,5,FALSE)</f>
        <v>#N/A</v>
      </c>
      <c r="J1628" s="167" t="e">
        <f>IF(Comparativo!$E$6="Tabela Não Desonerada",VLOOKUP($C1628,'Orçamento Base'!$D$11:$S$1673,12,FALSE),VLOOKUP($C1628,#REF!,12,FALSE))</f>
        <v>#N/A</v>
      </c>
      <c r="K1628" s="167">
        <f>IFERROR(IF(Comparativo!$E$6="Tabela Não Desonerada",VLOOKUP($C1628,'Orçamento Base'!$D$11:$S$1673,16,FALSE),VLOOKUP($C1628,#REF!,16,FALSE)),0)</f>
        <v>0</v>
      </c>
      <c r="L1628" s="575" t="e">
        <f>IF(AND($D1628="COMPOSICAO_PROPRIA",'Orçamento Base'!$N1628="-"),"14,18%",IF(AND($D1628="MERCADO",'Orçamento Base'!$N1628="-"),"15,38%",IF(Comparativo!$E$6="Tabela Não Desonerada",VLOOKUP($C1628,'Orçamento Base'!$D$11:$S$1673,11,FALSE),VLOOKUP($C1628,#REF!,11,FALSE))))</f>
        <v>#N/A</v>
      </c>
      <c r="M1628" s="209">
        <f>IF(Comparativo!$E$6="Tabela Não Desonerada",Encargos!$F$44,Encargos!$D$44)</f>
        <v>1.1122000000000001</v>
      </c>
    </row>
    <row r="1629" spans="1:13">
      <c r="A1629" s="207">
        <f>'Identificação-TCE'!$A$13</f>
        <v>1</v>
      </c>
      <c r="B1629" s="168" t="e">
        <f>IF(AND(G1629&lt;&gt;"",H1629&gt;0,I1629&lt;&gt;"",J1629&lt;&gt;0,K1629&lt;&gt;0),COUNT($B$11:B1628)+1,"")</f>
        <v>#N/A</v>
      </c>
      <c r="C1629" s="207">
        <f>IF('Orçamento Base'!$M1628=0,0,'Orçamento Base'!$D1628)</f>
        <v>0</v>
      </c>
      <c r="D1629" s="212" t="e">
        <f>IF('Orçamento Base'!$F1628=Aux.!$G$11,"CONTRATACAO_PUBLICA",IF(VLOOKUP($C1629,'Orçamento Base'!$D$11:$G$2116,3,FALSE)="INDEXADO",VLOOKUP(VLOOKUP($C1628,'Orçamento Base'!$D$11:$G$2116,2,FALSE),'Index N_DESON.'!$A$9:$B$604,2),VLOOKUP($C1629,'Orçamento Base'!$D$11:$G$2116,3,FALSE)))</f>
        <v>#N/A</v>
      </c>
      <c r="E1629" s="208" t="e">
        <f>VLOOKUP($C1629,'Orçamento Base'!$D$11:$S$1673,2,FALSE)</f>
        <v>#N/A</v>
      </c>
      <c r="F1629" s="211">
        <f>Dados!$C$7</f>
        <v>44652</v>
      </c>
      <c r="G1629" s="226" t="e">
        <f>VLOOKUP($C1629,'Orçamento Base'!$D$11:$S$1673,4,FALSE)</f>
        <v>#N/A</v>
      </c>
      <c r="H1629" s="377">
        <f>IFERROR(VLOOKUP($C1629,'Orçamento Base'!$D$11:$S$1673,6,FALSE),0)</f>
        <v>0</v>
      </c>
      <c r="I1629" s="208" t="e">
        <f>VLOOKUP($C1629,'Orçamento Base'!$D$11:$S$1673,5,FALSE)</f>
        <v>#N/A</v>
      </c>
      <c r="J1629" s="167" t="e">
        <f>IF(Comparativo!$E$6="Tabela Não Desonerada",VLOOKUP($C1629,'Orçamento Base'!$D$11:$S$1673,12,FALSE),VLOOKUP($C1629,#REF!,12,FALSE))</f>
        <v>#N/A</v>
      </c>
      <c r="K1629" s="167">
        <f>IFERROR(IF(Comparativo!$E$6="Tabela Não Desonerada",VLOOKUP($C1629,'Orçamento Base'!$D$11:$S$1673,16,FALSE),VLOOKUP($C1629,#REF!,16,FALSE)),0)</f>
        <v>0</v>
      </c>
      <c r="L1629" s="575" t="e">
        <f>IF(AND($D1629="COMPOSICAO_PROPRIA",'Orçamento Base'!$N1629="-"),"14,18%",IF(AND($D1629="MERCADO",'Orçamento Base'!$N1629="-"),"15,38%",IF(Comparativo!$E$6="Tabela Não Desonerada",VLOOKUP($C1629,'Orçamento Base'!$D$11:$S$1673,11,FALSE),VLOOKUP($C1629,#REF!,11,FALSE))))</f>
        <v>#N/A</v>
      </c>
      <c r="M1629" s="209">
        <f>IF(Comparativo!$E$6="Tabela Não Desonerada",Encargos!$F$44,Encargos!$D$44)</f>
        <v>1.1122000000000001</v>
      </c>
    </row>
    <row r="1630" spans="1:13">
      <c r="A1630" s="207">
        <f>'Identificação-TCE'!$A$13</f>
        <v>1</v>
      </c>
      <c r="B1630" s="168" t="e">
        <f>IF(AND(G1630&lt;&gt;"",H1630&gt;0,I1630&lt;&gt;"",J1630&lt;&gt;0,K1630&lt;&gt;0),COUNT($B$11:B1629)+1,"")</f>
        <v>#N/A</v>
      </c>
      <c r="C1630" s="207">
        <f>IF('Orçamento Base'!$M1629=0,0,'Orçamento Base'!$D1629)</f>
        <v>0</v>
      </c>
      <c r="D1630" s="212" t="e">
        <f>IF('Orçamento Base'!$F1629=Aux.!$G$11,"CONTRATACAO_PUBLICA",IF(VLOOKUP($C1630,'Orçamento Base'!$D$11:$G$2116,3,FALSE)="INDEXADO",VLOOKUP(VLOOKUP($C1629,'Orçamento Base'!$D$11:$G$2116,2,FALSE),'Index N_DESON.'!$A$9:$B$604,2),VLOOKUP($C1630,'Orçamento Base'!$D$11:$G$2116,3,FALSE)))</f>
        <v>#N/A</v>
      </c>
      <c r="E1630" s="208" t="e">
        <f>VLOOKUP($C1630,'Orçamento Base'!$D$11:$S$1673,2,FALSE)</f>
        <v>#N/A</v>
      </c>
      <c r="F1630" s="211">
        <f>Dados!$C$7</f>
        <v>44652</v>
      </c>
      <c r="G1630" s="226" t="e">
        <f>VLOOKUP($C1630,'Orçamento Base'!$D$11:$S$1673,4,FALSE)</f>
        <v>#N/A</v>
      </c>
      <c r="H1630" s="377">
        <f>IFERROR(VLOOKUP($C1630,'Orçamento Base'!$D$11:$S$1673,6,FALSE),0)</f>
        <v>0</v>
      </c>
      <c r="I1630" s="208" t="e">
        <f>VLOOKUP($C1630,'Orçamento Base'!$D$11:$S$1673,5,FALSE)</f>
        <v>#N/A</v>
      </c>
      <c r="J1630" s="167" t="e">
        <f>IF(Comparativo!$E$6="Tabela Não Desonerada",VLOOKUP($C1630,'Orçamento Base'!$D$11:$S$1673,12,FALSE),VLOOKUP($C1630,#REF!,12,FALSE))</f>
        <v>#N/A</v>
      </c>
      <c r="K1630" s="167">
        <f>IFERROR(IF(Comparativo!$E$6="Tabela Não Desonerada",VLOOKUP($C1630,'Orçamento Base'!$D$11:$S$1673,16,FALSE),VLOOKUP($C1630,#REF!,16,FALSE)),0)</f>
        <v>0</v>
      </c>
      <c r="L1630" s="575" t="e">
        <f>IF(AND($D1630="COMPOSICAO_PROPRIA",'Orçamento Base'!$N1630="-"),"14,18%",IF(AND($D1630="MERCADO",'Orçamento Base'!$N1630="-"),"15,38%",IF(Comparativo!$E$6="Tabela Não Desonerada",VLOOKUP($C1630,'Orçamento Base'!$D$11:$S$1673,11,FALSE),VLOOKUP($C1630,#REF!,11,FALSE))))</f>
        <v>#N/A</v>
      </c>
      <c r="M1630" s="209">
        <f>IF(Comparativo!$E$6="Tabela Não Desonerada",Encargos!$F$44,Encargos!$D$44)</f>
        <v>1.1122000000000001</v>
      </c>
    </row>
    <row r="1631" spans="1:13">
      <c r="A1631" s="207">
        <f>'Identificação-TCE'!$A$13</f>
        <v>1</v>
      </c>
      <c r="B1631" s="168" t="e">
        <f>IF(AND(G1631&lt;&gt;"",H1631&gt;0,I1631&lt;&gt;"",J1631&lt;&gt;0,K1631&lt;&gt;0),COUNT($B$11:B1630)+1,"")</f>
        <v>#N/A</v>
      </c>
      <c r="C1631" s="207">
        <f>IF('Orçamento Base'!$M1630=0,0,'Orçamento Base'!$D1630)</f>
        <v>0</v>
      </c>
      <c r="D1631" s="212" t="e">
        <f>IF('Orçamento Base'!$F1630=Aux.!$G$11,"CONTRATACAO_PUBLICA",IF(VLOOKUP($C1631,'Orçamento Base'!$D$11:$G$2116,3,FALSE)="INDEXADO",VLOOKUP(VLOOKUP($C1630,'Orçamento Base'!$D$11:$G$2116,2,FALSE),'Index N_DESON.'!$A$9:$B$604,2),VLOOKUP($C1631,'Orçamento Base'!$D$11:$G$2116,3,FALSE)))</f>
        <v>#N/A</v>
      </c>
      <c r="E1631" s="208" t="e">
        <f>VLOOKUP($C1631,'Orçamento Base'!$D$11:$S$1673,2,FALSE)</f>
        <v>#N/A</v>
      </c>
      <c r="F1631" s="211">
        <f>Dados!$C$7</f>
        <v>44652</v>
      </c>
      <c r="G1631" s="226" t="e">
        <f>VLOOKUP($C1631,'Orçamento Base'!$D$11:$S$1673,4,FALSE)</f>
        <v>#N/A</v>
      </c>
      <c r="H1631" s="377">
        <f>IFERROR(VLOOKUP($C1631,'Orçamento Base'!$D$11:$S$1673,6,FALSE),0)</f>
        <v>0</v>
      </c>
      <c r="I1631" s="208" t="e">
        <f>VLOOKUP($C1631,'Orçamento Base'!$D$11:$S$1673,5,FALSE)</f>
        <v>#N/A</v>
      </c>
      <c r="J1631" s="167" t="e">
        <f>IF(Comparativo!$E$6="Tabela Não Desonerada",VLOOKUP($C1631,'Orçamento Base'!$D$11:$S$1673,12,FALSE),VLOOKUP($C1631,#REF!,12,FALSE))</f>
        <v>#N/A</v>
      </c>
      <c r="K1631" s="167">
        <f>IFERROR(IF(Comparativo!$E$6="Tabela Não Desonerada",VLOOKUP($C1631,'Orçamento Base'!$D$11:$S$1673,16,FALSE),VLOOKUP($C1631,#REF!,16,FALSE)),0)</f>
        <v>0</v>
      </c>
      <c r="L1631" s="575" t="e">
        <f>IF(AND($D1631="COMPOSICAO_PROPRIA",'Orçamento Base'!$N1631="-"),"14,18%",IF(AND($D1631="MERCADO",'Orçamento Base'!$N1631="-"),"15,38%",IF(Comparativo!$E$6="Tabela Não Desonerada",VLOOKUP($C1631,'Orçamento Base'!$D$11:$S$1673,11,FALSE),VLOOKUP($C1631,#REF!,11,FALSE))))</f>
        <v>#N/A</v>
      </c>
      <c r="M1631" s="209">
        <f>IF(Comparativo!$E$6="Tabela Não Desonerada",Encargos!$F$44,Encargos!$D$44)</f>
        <v>1.1122000000000001</v>
      </c>
    </row>
    <row r="1632" spans="1:13">
      <c r="A1632" s="207">
        <f>'Identificação-TCE'!$A$13</f>
        <v>1</v>
      </c>
      <c r="B1632" s="168" t="e">
        <f>IF(AND(G1632&lt;&gt;"",H1632&gt;0,I1632&lt;&gt;"",J1632&lt;&gt;0,K1632&lt;&gt;0),COUNT($B$11:B1631)+1,"")</f>
        <v>#N/A</v>
      </c>
      <c r="C1632" s="207">
        <f>IF('Orçamento Base'!$M1631=0,0,'Orçamento Base'!$D1631)</f>
        <v>0</v>
      </c>
      <c r="D1632" s="212" t="e">
        <f>IF('Orçamento Base'!$F1631=Aux.!$G$11,"CONTRATACAO_PUBLICA",IF(VLOOKUP($C1632,'Orçamento Base'!$D$11:$G$2116,3,FALSE)="INDEXADO",VLOOKUP(VLOOKUP($C1631,'Orçamento Base'!$D$11:$G$2116,2,FALSE),'Index N_DESON.'!$A$9:$B$604,2),VLOOKUP($C1632,'Orçamento Base'!$D$11:$G$2116,3,FALSE)))</f>
        <v>#N/A</v>
      </c>
      <c r="E1632" s="208" t="e">
        <f>VLOOKUP($C1632,'Orçamento Base'!$D$11:$S$1673,2,FALSE)</f>
        <v>#N/A</v>
      </c>
      <c r="F1632" s="211">
        <f>Dados!$C$7</f>
        <v>44652</v>
      </c>
      <c r="G1632" s="226" t="e">
        <f>VLOOKUP($C1632,'Orçamento Base'!$D$11:$S$1673,4,FALSE)</f>
        <v>#N/A</v>
      </c>
      <c r="H1632" s="377">
        <f>IFERROR(VLOOKUP($C1632,'Orçamento Base'!$D$11:$S$1673,6,FALSE),0)</f>
        <v>0</v>
      </c>
      <c r="I1632" s="208" t="e">
        <f>VLOOKUP($C1632,'Orçamento Base'!$D$11:$S$1673,5,FALSE)</f>
        <v>#N/A</v>
      </c>
      <c r="J1632" s="167" t="e">
        <f>IF(Comparativo!$E$6="Tabela Não Desonerada",VLOOKUP($C1632,'Orçamento Base'!$D$11:$S$1673,12,FALSE),VLOOKUP($C1632,#REF!,12,FALSE))</f>
        <v>#N/A</v>
      </c>
      <c r="K1632" s="167">
        <f>IFERROR(IF(Comparativo!$E$6="Tabela Não Desonerada",VLOOKUP($C1632,'Orçamento Base'!$D$11:$S$1673,16,FALSE),VLOOKUP($C1632,#REF!,16,FALSE)),0)</f>
        <v>0</v>
      </c>
      <c r="L1632" s="575" t="e">
        <f>IF(AND($D1632="COMPOSICAO_PROPRIA",'Orçamento Base'!$N1632="-"),"14,18%",IF(AND($D1632="MERCADO",'Orçamento Base'!$N1632="-"),"15,38%",IF(Comparativo!$E$6="Tabela Não Desonerada",VLOOKUP($C1632,'Orçamento Base'!$D$11:$S$1673,11,FALSE),VLOOKUP($C1632,#REF!,11,FALSE))))</f>
        <v>#N/A</v>
      </c>
      <c r="M1632" s="209">
        <f>IF(Comparativo!$E$6="Tabela Não Desonerada",Encargos!$F$44,Encargos!$D$44)</f>
        <v>1.1122000000000001</v>
      </c>
    </row>
    <row r="1633" spans="1:13">
      <c r="A1633" s="207">
        <f>'Identificação-TCE'!$A$13</f>
        <v>1</v>
      </c>
      <c r="B1633" s="168" t="e">
        <f>IF(AND(G1633&lt;&gt;"",H1633&gt;0,I1633&lt;&gt;"",J1633&lt;&gt;0,K1633&lt;&gt;0),COUNT($B$11:B1632)+1,"")</f>
        <v>#N/A</v>
      </c>
      <c r="C1633" s="207">
        <f>IF('Orçamento Base'!$M1632=0,0,'Orçamento Base'!$D1632)</f>
        <v>0</v>
      </c>
      <c r="D1633" s="212" t="e">
        <f>IF('Orçamento Base'!$F1632=Aux.!$G$11,"CONTRATACAO_PUBLICA",IF(VLOOKUP($C1633,'Orçamento Base'!$D$11:$G$2116,3,FALSE)="INDEXADO",VLOOKUP(VLOOKUP($C1632,'Orçamento Base'!$D$11:$G$2116,2,FALSE),'Index N_DESON.'!$A$9:$B$604,2),VLOOKUP($C1633,'Orçamento Base'!$D$11:$G$2116,3,FALSE)))</f>
        <v>#N/A</v>
      </c>
      <c r="E1633" s="208" t="e">
        <f>VLOOKUP($C1633,'Orçamento Base'!$D$11:$S$1673,2,FALSE)</f>
        <v>#N/A</v>
      </c>
      <c r="F1633" s="211">
        <f>Dados!$C$7</f>
        <v>44652</v>
      </c>
      <c r="G1633" s="226" t="e">
        <f>VLOOKUP($C1633,'Orçamento Base'!$D$11:$S$1673,4,FALSE)</f>
        <v>#N/A</v>
      </c>
      <c r="H1633" s="377">
        <f>IFERROR(VLOOKUP($C1633,'Orçamento Base'!$D$11:$S$1673,6,FALSE),0)</f>
        <v>0</v>
      </c>
      <c r="I1633" s="208" t="e">
        <f>VLOOKUP($C1633,'Orçamento Base'!$D$11:$S$1673,5,FALSE)</f>
        <v>#N/A</v>
      </c>
      <c r="J1633" s="167" t="e">
        <f>IF(Comparativo!$E$6="Tabela Não Desonerada",VLOOKUP($C1633,'Orçamento Base'!$D$11:$S$1673,12,FALSE),VLOOKUP($C1633,#REF!,12,FALSE))</f>
        <v>#N/A</v>
      </c>
      <c r="K1633" s="167">
        <f>IFERROR(IF(Comparativo!$E$6="Tabela Não Desonerada",VLOOKUP($C1633,'Orçamento Base'!$D$11:$S$1673,16,FALSE),VLOOKUP($C1633,#REF!,16,FALSE)),0)</f>
        <v>0</v>
      </c>
      <c r="L1633" s="575" t="e">
        <f>IF(AND($D1633="COMPOSICAO_PROPRIA",'Orçamento Base'!$N1633="-"),"14,18%",IF(AND($D1633="MERCADO",'Orçamento Base'!$N1633="-"),"15,38%",IF(Comparativo!$E$6="Tabela Não Desonerada",VLOOKUP($C1633,'Orçamento Base'!$D$11:$S$1673,11,FALSE),VLOOKUP($C1633,#REF!,11,FALSE))))</f>
        <v>#N/A</v>
      </c>
      <c r="M1633" s="209">
        <f>IF(Comparativo!$E$6="Tabela Não Desonerada",Encargos!$F$44,Encargos!$D$44)</f>
        <v>1.1122000000000001</v>
      </c>
    </row>
    <row r="1634" spans="1:13">
      <c r="A1634" s="207">
        <f>'Identificação-TCE'!$A$13</f>
        <v>1</v>
      </c>
      <c r="B1634" s="168" t="e">
        <f>IF(AND(G1634&lt;&gt;"",H1634&gt;0,I1634&lt;&gt;"",J1634&lt;&gt;0,K1634&lt;&gt;0),COUNT($B$11:B1633)+1,"")</f>
        <v>#N/A</v>
      </c>
      <c r="C1634" s="207">
        <f>IF('Orçamento Base'!$M1633=0,0,'Orçamento Base'!$D1633)</f>
        <v>0</v>
      </c>
      <c r="D1634" s="212" t="e">
        <f>IF('Orçamento Base'!$F1633=Aux.!$G$11,"CONTRATACAO_PUBLICA",IF(VLOOKUP($C1634,'Orçamento Base'!$D$11:$G$2116,3,FALSE)="INDEXADO",VLOOKUP(VLOOKUP($C1633,'Orçamento Base'!$D$11:$G$2116,2,FALSE),'Index N_DESON.'!$A$9:$B$604,2),VLOOKUP($C1634,'Orçamento Base'!$D$11:$G$2116,3,FALSE)))</f>
        <v>#N/A</v>
      </c>
      <c r="E1634" s="208" t="e">
        <f>VLOOKUP($C1634,'Orçamento Base'!$D$11:$S$1673,2,FALSE)</f>
        <v>#N/A</v>
      </c>
      <c r="F1634" s="211">
        <f>Dados!$C$7</f>
        <v>44652</v>
      </c>
      <c r="G1634" s="226" t="e">
        <f>VLOOKUP($C1634,'Orçamento Base'!$D$11:$S$1673,4,FALSE)</f>
        <v>#N/A</v>
      </c>
      <c r="H1634" s="377">
        <f>IFERROR(VLOOKUP($C1634,'Orçamento Base'!$D$11:$S$1673,6,FALSE),0)</f>
        <v>0</v>
      </c>
      <c r="I1634" s="208" t="e">
        <f>VLOOKUP($C1634,'Orçamento Base'!$D$11:$S$1673,5,FALSE)</f>
        <v>#N/A</v>
      </c>
      <c r="J1634" s="167" t="e">
        <f>IF(Comparativo!$E$6="Tabela Não Desonerada",VLOOKUP($C1634,'Orçamento Base'!$D$11:$S$1673,12,FALSE),VLOOKUP($C1634,#REF!,12,FALSE))</f>
        <v>#N/A</v>
      </c>
      <c r="K1634" s="167">
        <f>IFERROR(IF(Comparativo!$E$6="Tabela Não Desonerada",VLOOKUP($C1634,'Orçamento Base'!$D$11:$S$1673,16,FALSE),VLOOKUP($C1634,#REF!,16,FALSE)),0)</f>
        <v>0</v>
      </c>
      <c r="L1634" s="575" t="e">
        <f>IF(AND($D1634="COMPOSICAO_PROPRIA",'Orçamento Base'!$N1634="-"),"14,18%",IF(AND($D1634="MERCADO",'Orçamento Base'!$N1634="-"),"15,38%",IF(Comparativo!$E$6="Tabela Não Desonerada",VLOOKUP($C1634,'Orçamento Base'!$D$11:$S$1673,11,FALSE),VLOOKUP($C1634,#REF!,11,FALSE))))</f>
        <v>#N/A</v>
      </c>
      <c r="M1634" s="209">
        <f>IF(Comparativo!$E$6="Tabela Não Desonerada",Encargos!$F$44,Encargos!$D$44)</f>
        <v>1.1122000000000001</v>
      </c>
    </row>
    <row r="1635" spans="1:13">
      <c r="A1635" s="207">
        <f>'Identificação-TCE'!$A$13</f>
        <v>1</v>
      </c>
      <c r="B1635" s="168" t="e">
        <f>IF(AND(G1635&lt;&gt;"",H1635&gt;0,I1635&lt;&gt;"",J1635&lt;&gt;0,K1635&lt;&gt;0),COUNT($B$11:B1634)+1,"")</f>
        <v>#N/A</v>
      </c>
      <c r="C1635" s="207">
        <f>IF('Orçamento Base'!$M1634=0,0,'Orçamento Base'!$D1634)</f>
        <v>0</v>
      </c>
      <c r="D1635" s="212" t="e">
        <f>IF('Orçamento Base'!$F1634=Aux.!$G$11,"CONTRATACAO_PUBLICA",IF(VLOOKUP($C1635,'Orçamento Base'!$D$11:$G$2116,3,FALSE)="INDEXADO",VLOOKUP(VLOOKUP($C1634,'Orçamento Base'!$D$11:$G$2116,2,FALSE),'Index N_DESON.'!$A$9:$B$604,2),VLOOKUP($C1635,'Orçamento Base'!$D$11:$G$2116,3,FALSE)))</f>
        <v>#N/A</v>
      </c>
      <c r="E1635" s="208" t="e">
        <f>VLOOKUP($C1635,'Orçamento Base'!$D$11:$S$1673,2,FALSE)</f>
        <v>#N/A</v>
      </c>
      <c r="F1635" s="211">
        <f>Dados!$C$7</f>
        <v>44652</v>
      </c>
      <c r="G1635" s="226" t="e">
        <f>VLOOKUP($C1635,'Orçamento Base'!$D$11:$S$1673,4,FALSE)</f>
        <v>#N/A</v>
      </c>
      <c r="H1635" s="377">
        <f>IFERROR(VLOOKUP($C1635,'Orçamento Base'!$D$11:$S$1673,6,FALSE),0)</f>
        <v>0</v>
      </c>
      <c r="I1635" s="208" t="e">
        <f>VLOOKUP($C1635,'Orçamento Base'!$D$11:$S$1673,5,FALSE)</f>
        <v>#N/A</v>
      </c>
      <c r="J1635" s="167" t="e">
        <f>IF(Comparativo!$E$6="Tabela Não Desonerada",VLOOKUP($C1635,'Orçamento Base'!$D$11:$S$1673,12,FALSE),VLOOKUP($C1635,#REF!,12,FALSE))</f>
        <v>#N/A</v>
      </c>
      <c r="K1635" s="167">
        <f>IFERROR(IF(Comparativo!$E$6="Tabela Não Desonerada",VLOOKUP($C1635,'Orçamento Base'!$D$11:$S$1673,16,FALSE),VLOOKUP($C1635,#REF!,16,FALSE)),0)</f>
        <v>0</v>
      </c>
      <c r="L1635" s="575" t="e">
        <f>IF(AND($D1635="COMPOSICAO_PROPRIA",'Orçamento Base'!$N1635="-"),"14,18%",IF(AND($D1635="MERCADO",'Orçamento Base'!$N1635="-"),"15,38%",IF(Comparativo!$E$6="Tabela Não Desonerada",VLOOKUP($C1635,'Orçamento Base'!$D$11:$S$1673,11,FALSE),VLOOKUP($C1635,#REF!,11,FALSE))))</f>
        <v>#N/A</v>
      </c>
      <c r="M1635" s="209">
        <f>IF(Comparativo!$E$6="Tabela Não Desonerada",Encargos!$F$44,Encargos!$D$44)</f>
        <v>1.1122000000000001</v>
      </c>
    </row>
    <row r="1636" spans="1:13">
      <c r="A1636" s="207">
        <f>'Identificação-TCE'!$A$13</f>
        <v>1</v>
      </c>
      <c r="B1636" s="168" t="e">
        <f>IF(AND(G1636&lt;&gt;"",H1636&gt;0,I1636&lt;&gt;"",J1636&lt;&gt;0,K1636&lt;&gt;0),COUNT($B$11:B1635)+1,"")</f>
        <v>#N/A</v>
      </c>
      <c r="C1636" s="207">
        <f>IF('Orçamento Base'!$M1635=0,0,'Orçamento Base'!$D1635)</f>
        <v>0</v>
      </c>
      <c r="D1636" s="212" t="e">
        <f>IF('Orçamento Base'!$F1635=Aux.!$G$11,"CONTRATACAO_PUBLICA",IF(VLOOKUP($C1636,'Orçamento Base'!$D$11:$G$2116,3,FALSE)="INDEXADO",VLOOKUP(VLOOKUP($C1635,'Orçamento Base'!$D$11:$G$2116,2,FALSE),'Index N_DESON.'!$A$9:$B$604,2),VLOOKUP($C1636,'Orçamento Base'!$D$11:$G$2116,3,FALSE)))</f>
        <v>#N/A</v>
      </c>
      <c r="E1636" s="208" t="e">
        <f>VLOOKUP($C1636,'Orçamento Base'!$D$11:$S$1673,2,FALSE)</f>
        <v>#N/A</v>
      </c>
      <c r="F1636" s="211">
        <f>Dados!$C$7</f>
        <v>44652</v>
      </c>
      <c r="G1636" s="226" t="e">
        <f>VLOOKUP($C1636,'Orçamento Base'!$D$11:$S$1673,4,FALSE)</f>
        <v>#N/A</v>
      </c>
      <c r="H1636" s="377">
        <f>IFERROR(VLOOKUP($C1636,'Orçamento Base'!$D$11:$S$1673,6,FALSE),0)</f>
        <v>0</v>
      </c>
      <c r="I1636" s="208" t="e">
        <f>VLOOKUP($C1636,'Orçamento Base'!$D$11:$S$1673,5,FALSE)</f>
        <v>#N/A</v>
      </c>
      <c r="J1636" s="167" t="e">
        <f>IF(Comparativo!$E$6="Tabela Não Desonerada",VLOOKUP($C1636,'Orçamento Base'!$D$11:$S$1673,12,FALSE),VLOOKUP($C1636,#REF!,12,FALSE))</f>
        <v>#N/A</v>
      </c>
      <c r="K1636" s="167">
        <f>IFERROR(IF(Comparativo!$E$6="Tabela Não Desonerada",VLOOKUP($C1636,'Orçamento Base'!$D$11:$S$1673,16,FALSE),VLOOKUP($C1636,#REF!,16,FALSE)),0)</f>
        <v>0</v>
      </c>
      <c r="L1636" s="575" t="e">
        <f>IF(AND($D1636="COMPOSICAO_PROPRIA",'Orçamento Base'!$N1636="-"),"14,18%",IF(AND($D1636="MERCADO",'Orçamento Base'!$N1636="-"),"15,38%",IF(Comparativo!$E$6="Tabela Não Desonerada",VLOOKUP($C1636,'Orçamento Base'!$D$11:$S$1673,11,FALSE),VLOOKUP($C1636,#REF!,11,FALSE))))</f>
        <v>#N/A</v>
      </c>
      <c r="M1636" s="209">
        <f>IF(Comparativo!$E$6="Tabela Não Desonerada",Encargos!$F$44,Encargos!$D$44)</f>
        <v>1.1122000000000001</v>
      </c>
    </row>
    <row r="1637" spans="1:13">
      <c r="A1637" s="207">
        <f>'Identificação-TCE'!$A$13</f>
        <v>1</v>
      </c>
      <c r="B1637" s="168" t="e">
        <f>IF(AND(G1637&lt;&gt;"",H1637&gt;0,I1637&lt;&gt;"",J1637&lt;&gt;0,K1637&lt;&gt;0),COUNT($B$11:B1636)+1,"")</f>
        <v>#N/A</v>
      </c>
      <c r="C1637" s="207">
        <f>IF('Orçamento Base'!$M1636=0,0,'Orçamento Base'!$D1636)</f>
        <v>0</v>
      </c>
      <c r="D1637" s="212" t="e">
        <f>IF('Orçamento Base'!$F1636=Aux.!$G$11,"CONTRATACAO_PUBLICA",IF(VLOOKUP($C1637,'Orçamento Base'!$D$11:$G$2116,3,FALSE)="INDEXADO",VLOOKUP(VLOOKUP($C1636,'Orçamento Base'!$D$11:$G$2116,2,FALSE),'Index N_DESON.'!$A$9:$B$604,2),VLOOKUP($C1637,'Orçamento Base'!$D$11:$G$2116,3,FALSE)))</f>
        <v>#N/A</v>
      </c>
      <c r="E1637" s="208" t="e">
        <f>VLOOKUP($C1637,'Orçamento Base'!$D$11:$S$1673,2,FALSE)</f>
        <v>#N/A</v>
      </c>
      <c r="F1637" s="211">
        <f>Dados!$C$7</f>
        <v>44652</v>
      </c>
      <c r="G1637" s="226" t="e">
        <f>VLOOKUP($C1637,'Orçamento Base'!$D$11:$S$1673,4,FALSE)</f>
        <v>#N/A</v>
      </c>
      <c r="H1637" s="377">
        <f>IFERROR(VLOOKUP($C1637,'Orçamento Base'!$D$11:$S$1673,6,FALSE),0)</f>
        <v>0</v>
      </c>
      <c r="I1637" s="208" t="e">
        <f>VLOOKUP($C1637,'Orçamento Base'!$D$11:$S$1673,5,FALSE)</f>
        <v>#N/A</v>
      </c>
      <c r="J1637" s="167" t="e">
        <f>IF(Comparativo!$E$6="Tabela Não Desonerada",VLOOKUP($C1637,'Orçamento Base'!$D$11:$S$1673,12,FALSE),VLOOKUP($C1637,#REF!,12,FALSE))</f>
        <v>#N/A</v>
      </c>
      <c r="K1637" s="167">
        <f>IFERROR(IF(Comparativo!$E$6="Tabela Não Desonerada",VLOOKUP($C1637,'Orçamento Base'!$D$11:$S$1673,16,FALSE),VLOOKUP($C1637,#REF!,16,FALSE)),0)</f>
        <v>0</v>
      </c>
      <c r="L1637" s="575" t="e">
        <f>IF(AND($D1637="COMPOSICAO_PROPRIA",'Orçamento Base'!$N1637="-"),"14,18%",IF(AND($D1637="MERCADO",'Orçamento Base'!$N1637="-"),"15,38%",IF(Comparativo!$E$6="Tabela Não Desonerada",VLOOKUP($C1637,'Orçamento Base'!$D$11:$S$1673,11,FALSE),VLOOKUP($C1637,#REF!,11,FALSE))))</f>
        <v>#N/A</v>
      </c>
      <c r="M1637" s="209">
        <f>IF(Comparativo!$E$6="Tabela Não Desonerada",Encargos!$F$44,Encargos!$D$44)</f>
        <v>1.1122000000000001</v>
      </c>
    </row>
    <row r="1638" spans="1:13">
      <c r="A1638" s="207">
        <f>'Identificação-TCE'!$A$13</f>
        <v>1</v>
      </c>
      <c r="B1638" s="168" t="e">
        <f>IF(AND(G1638&lt;&gt;"",H1638&gt;0,I1638&lt;&gt;"",J1638&lt;&gt;0,K1638&lt;&gt;0),COUNT($B$11:B1637)+1,"")</f>
        <v>#N/A</v>
      </c>
      <c r="C1638" s="207">
        <f>IF('Orçamento Base'!$M1637=0,0,'Orçamento Base'!$D1637)</f>
        <v>0</v>
      </c>
      <c r="D1638" s="212" t="e">
        <f>IF('Orçamento Base'!$F1637=Aux.!$G$11,"CONTRATACAO_PUBLICA",IF(VLOOKUP($C1638,'Orçamento Base'!$D$11:$G$2116,3,FALSE)="INDEXADO",VLOOKUP(VLOOKUP($C1637,'Orçamento Base'!$D$11:$G$2116,2,FALSE),'Index N_DESON.'!$A$9:$B$604,2),VLOOKUP($C1638,'Orçamento Base'!$D$11:$G$2116,3,FALSE)))</f>
        <v>#N/A</v>
      </c>
      <c r="E1638" s="208" t="e">
        <f>VLOOKUP($C1638,'Orçamento Base'!$D$11:$S$1673,2,FALSE)</f>
        <v>#N/A</v>
      </c>
      <c r="F1638" s="211">
        <f>Dados!$C$7</f>
        <v>44652</v>
      </c>
      <c r="G1638" s="226" t="e">
        <f>VLOOKUP($C1638,'Orçamento Base'!$D$11:$S$1673,4,FALSE)</f>
        <v>#N/A</v>
      </c>
      <c r="H1638" s="377">
        <f>IFERROR(VLOOKUP($C1638,'Orçamento Base'!$D$11:$S$1673,6,FALSE),0)</f>
        <v>0</v>
      </c>
      <c r="I1638" s="208" t="e">
        <f>VLOOKUP($C1638,'Orçamento Base'!$D$11:$S$1673,5,FALSE)</f>
        <v>#N/A</v>
      </c>
      <c r="J1638" s="167" t="e">
        <f>IF(Comparativo!$E$6="Tabela Não Desonerada",VLOOKUP($C1638,'Orçamento Base'!$D$11:$S$1673,12,FALSE),VLOOKUP($C1638,#REF!,12,FALSE))</f>
        <v>#N/A</v>
      </c>
      <c r="K1638" s="167">
        <f>IFERROR(IF(Comparativo!$E$6="Tabela Não Desonerada",VLOOKUP($C1638,'Orçamento Base'!$D$11:$S$1673,16,FALSE),VLOOKUP($C1638,#REF!,16,FALSE)),0)</f>
        <v>0</v>
      </c>
      <c r="L1638" s="575" t="e">
        <f>IF(AND($D1638="COMPOSICAO_PROPRIA",'Orçamento Base'!$N1638="-"),"14,18%",IF(AND($D1638="MERCADO",'Orçamento Base'!$N1638="-"),"15,38%",IF(Comparativo!$E$6="Tabela Não Desonerada",VLOOKUP($C1638,'Orçamento Base'!$D$11:$S$1673,11,FALSE),VLOOKUP($C1638,#REF!,11,FALSE))))</f>
        <v>#N/A</v>
      </c>
      <c r="M1638" s="209">
        <f>IF(Comparativo!$E$6="Tabela Não Desonerada",Encargos!$F$44,Encargos!$D$44)</f>
        <v>1.1122000000000001</v>
      </c>
    </row>
    <row r="1639" spans="1:13">
      <c r="A1639" s="207">
        <f>'Identificação-TCE'!$A$13</f>
        <v>1</v>
      </c>
      <c r="B1639" s="168" t="e">
        <f>IF(AND(G1639&lt;&gt;"",H1639&gt;0,I1639&lt;&gt;"",J1639&lt;&gt;0,K1639&lt;&gt;0),COUNT($B$11:B1638)+1,"")</f>
        <v>#N/A</v>
      </c>
      <c r="C1639" s="207">
        <f>IF('Orçamento Base'!$M1638=0,0,'Orçamento Base'!$D1638)</f>
        <v>0</v>
      </c>
      <c r="D1639" s="212" t="e">
        <f>IF('Orçamento Base'!$F1638=Aux.!$G$11,"CONTRATACAO_PUBLICA",IF(VLOOKUP($C1639,'Orçamento Base'!$D$11:$G$2116,3,FALSE)="INDEXADO",VLOOKUP(VLOOKUP($C1638,'Orçamento Base'!$D$11:$G$2116,2,FALSE),'Index N_DESON.'!$A$9:$B$604,2),VLOOKUP($C1639,'Orçamento Base'!$D$11:$G$2116,3,FALSE)))</f>
        <v>#N/A</v>
      </c>
      <c r="E1639" s="208" t="e">
        <f>VLOOKUP($C1639,'Orçamento Base'!$D$11:$S$1673,2,FALSE)</f>
        <v>#N/A</v>
      </c>
      <c r="F1639" s="211">
        <f>Dados!$C$7</f>
        <v>44652</v>
      </c>
      <c r="G1639" s="226" t="e">
        <f>VLOOKUP($C1639,'Orçamento Base'!$D$11:$S$1673,4,FALSE)</f>
        <v>#N/A</v>
      </c>
      <c r="H1639" s="377">
        <f>IFERROR(VLOOKUP($C1639,'Orçamento Base'!$D$11:$S$1673,6,FALSE),0)</f>
        <v>0</v>
      </c>
      <c r="I1639" s="208" t="e">
        <f>VLOOKUP($C1639,'Orçamento Base'!$D$11:$S$1673,5,FALSE)</f>
        <v>#N/A</v>
      </c>
      <c r="J1639" s="167" t="e">
        <f>IF(Comparativo!$E$6="Tabela Não Desonerada",VLOOKUP($C1639,'Orçamento Base'!$D$11:$S$1673,12,FALSE),VLOOKUP($C1639,#REF!,12,FALSE))</f>
        <v>#N/A</v>
      </c>
      <c r="K1639" s="167">
        <f>IFERROR(IF(Comparativo!$E$6="Tabela Não Desonerada",VLOOKUP($C1639,'Orçamento Base'!$D$11:$S$1673,16,FALSE),VLOOKUP($C1639,#REF!,16,FALSE)),0)</f>
        <v>0</v>
      </c>
      <c r="L1639" s="575" t="e">
        <f>IF(AND($D1639="COMPOSICAO_PROPRIA",'Orçamento Base'!$N1639="-"),"14,18%",IF(AND($D1639="MERCADO",'Orçamento Base'!$N1639="-"),"15,38%",IF(Comparativo!$E$6="Tabela Não Desonerada",VLOOKUP($C1639,'Orçamento Base'!$D$11:$S$1673,11,FALSE),VLOOKUP($C1639,#REF!,11,FALSE))))</f>
        <v>#N/A</v>
      </c>
      <c r="M1639" s="209">
        <f>IF(Comparativo!$E$6="Tabela Não Desonerada",Encargos!$F$44,Encargos!$D$44)</f>
        <v>1.1122000000000001</v>
      </c>
    </row>
    <row r="1640" spans="1:13">
      <c r="A1640" s="207">
        <f>'Identificação-TCE'!$A$13</f>
        <v>1</v>
      </c>
      <c r="B1640" s="168" t="e">
        <f>IF(AND(G1640&lt;&gt;"",H1640&gt;0,I1640&lt;&gt;"",J1640&lt;&gt;0,K1640&lt;&gt;0),COUNT($B$11:B1639)+1,"")</f>
        <v>#N/A</v>
      </c>
      <c r="C1640" s="207">
        <f>IF('Orçamento Base'!$M1639=0,0,'Orçamento Base'!$D1639)</f>
        <v>0</v>
      </c>
      <c r="D1640" s="212" t="e">
        <f>IF('Orçamento Base'!$F1639=Aux.!$G$11,"CONTRATACAO_PUBLICA",IF(VLOOKUP($C1640,'Orçamento Base'!$D$11:$G$2116,3,FALSE)="INDEXADO",VLOOKUP(VLOOKUP($C1639,'Orçamento Base'!$D$11:$G$2116,2,FALSE),'Index N_DESON.'!$A$9:$B$604,2),VLOOKUP($C1640,'Orçamento Base'!$D$11:$G$2116,3,FALSE)))</f>
        <v>#N/A</v>
      </c>
      <c r="E1640" s="208" t="e">
        <f>VLOOKUP($C1640,'Orçamento Base'!$D$11:$S$1673,2,FALSE)</f>
        <v>#N/A</v>
      </c>
      <c r="F1640" s="211">
        <f>Dados!$C$7</f>
        <v>44652</v>
      </c>
      <c r="G1640" s="226" t="e">
        <f>VLOOKUP($C1640,'Orçamento Base'!$D$11:$S$1673,4,FALSE)</f>
        <v>#N/A</v>
      </c>
      <c r="H1640" s="377">
        <f>IFERROR(VLOOKUP($C1640,'Orçamento Base'!$D$11:$S$1673,6,FALSE),0)</f>
        <v>0</v>
      </c>
      <c r="I1640" s="208" t="e">
        <f>VLOOKUP($C1640,'Orçamento Base'!$D$11:$S$1673,5,FALSE)</f>
        <v>#N/A</v>
      </c>
      <c r="J1640" s="167" t="e">
        <f>IF(Comparativo!$E$6="Tabela Não Desonerada",VLOOKUP($C1640,'Orçamento Base'!$D$11:$S$1673,12,FALSE),VLOOKUP($C1640,#REF!,12,FALSE))</f>
        <v>#N/A</v>
      </c>
      <c r="K1640" s="167">
        <f>IFERROR(IF(Comparativo!$E$6="Tabela Não Desonerada",VLOOKUP($C1640,'Orçamento Base'!$D$11:$S$1673,16,FALSE),VLOOKUP($C1640,#REF!,16,FALSE)),0)</f>
        <v>0</v>
      </c>
      <c r="L1640" s="575" t="e">
        <f>IF(AND($D1640="COMPOSICAO_PROPRIA",'Orçamento Base'!$N1640="-"),"14,18%",IF(AND($D1640="MERCADO",'Orçamento Base'!$N1640="-"),"15,38%",IF(Comparativo!$E$6="Tabela Não Desonerada",VLOOKUP($C1640,'Orçamento Base'!$D$11:$S$1673,11,FALSE),VLOOKUP($C1640,#REF!,11,FALSE))))</f>
        <v>#N/A</v>
      </c>
      <c r="M1640" s="209">
        <f>IF(Comparativo!$E$6="Tabela Não Desonerada",Encargos!$F$44,Encargos!$D$44)</f>
        <v>1.1122000000000001</v>
      </c>
    </row>
    <row r="1641" spans="1:13">
      <c r="A1641" s="207">
        <f>'Identificação-TCE'!$A$13</f>
        <v>1</v>
      </c>
      <c r="B1641" s="168" t="e">
        <f>IF(AND(G1641&lt;&gt;"",H1641&gt;0,I1641&lt;&gt;"",J1641&lt;&gt;0,K1641&lt;&gt;0),COUNT($B$11:B1640)+1,"")</f>
        <v>#N/A</v>
      </c>
      <c r="C1641" s="207">
        <f>IF('Orçamento Base'!$M1640=0,0,'Orçamento Base'!$D1640)</f>
        <v>0</v>
      </c>
      <c r="D1641" s="212" t="e">
        <f>IF('Orçamento Base'!$F1640=Aux.!$G$11,"CONTRATACAO_PUBLICA",IF(VLOOKUP($C1641,'Orçamento Base'!$D$11:$G$2116,3,FALSE)="INDEXADO",VLOOKUP(VLOOKUP($C1640,'Orçamento Base'!$D$11:$G$2116,2,FALSE),'Index N_DESON.'!$A$9:$B$604,2),VLOOKUP($C1641,'Orçamento Base'!$D$11:$G$2116,3,FALSE)))</f>
        <v>#N/A</v>
      </c>
      <c r="E1641" s="208" t="e">
        <f>VLOOKUP($C1641,'Orçamento Base'!$D$11:$S$1673,2,FALSE)</f>
        <v>#N/A</v>
      </c>
      <c r="F1641" s="211">
        <f>Dados!$C$7</f>
        <v>44652</v>
      </c>
      <c r="G1641" s="226" t="e">
        <f>VLOOKUP($C1641,'Orçamento Base'!$D$11:$S$1673,4,FALSE)</f>
        <v>#N/A</v>
      </c>
      <c r="H1641" s="377">
        <f>IFERROR(VLOOKUP($C1641,'Orçamento Base'!$D$11:$S$1673,6,FALSE),0)</f>
        <v>0</v>
      </c>
      <c r="I1641" s="208" t="e">
        <f>VLOOKUP($C1641,'Orçamento Base'!$D$11:$S$1673,5,FALSE)</f>
        <v>#N/A</v>
      </c>
      <c r="J1641" s="167" t="e">
        <f>IF(Comparativo!$E$6="Tabela Não Desonerada",VLOOKUP($C1641,'Orçamento Base'!$D$11:$S$1673,12,FALSE),VLOOKUP($C1641,#REF!,12,FALSE))</f>
        <v>#N/A</v>
      </c>
      <c r="K1641" s="167">
        <f>IFERROR(IF(Comparativo!$E$6="Tabela Não Desonerada",VLOOKUP($C1641,'Orçamento Base'!$D$11:$S$1673,16,FALSE),VLOOKUP($C1641,#REF!,16,FALSE)),0)</f>
        <v>0</v>
      </c>
      <c r="L1641" s="575" t="e">
        <f>IF(AND($D1641="COMPOSICAO_PROPRIA",'Orçamento Base'!$N1641="-"),"14,18%",IF(AND($D1641="MERCADO",'Orçamento Base'!$N1641="-"),"15,38%",IF(Comparativo!$E$6="Tabela Não Desonerada",VLOOKUP($C1641,'Orçamento Base'!$D$11:$S$1673,11,FALSE),VLOOKUP($C1641,#REF!,11,FALSE))))</f>
        <v>#N/A</v>
      </c>
      <c r="M1641" s="209">
        <f>IF(Comparativo!$E$6="Tabela Não Desonerada",Encargos!$F$44,Encargos!$D$44)</f>
        <v>1.1122000000000001</v>
      </c>
    </row>
    <row r="1642" spans="1:13">
      <c r="A1642" s="207">
        <f>'Identificação-TCE'!$A$13</f>
        <v>1</v>
      </c>
      <c r="B1642" s="168" t="e">
        <f>IF(AND(G1642&lt;&gt;"",H1642&gt;0,I1642&lt;&gt;"",J1642&lt;&gt;0,K1642&lt;&gt;0),COUNT($B$11:B1641)+1,"")</f>
        <v>#N/A</v>
      </c>
      <c r="C1642" s="207">
        <f>IF('Orçamento Base'!$M1641=0,0,'Orçamento Base'!$D1641)</f>
        <v>0</v>
      </c>
      <c r="D1642" s="212" t="e">
        <f>IF('Orçamento Base'!$F1641=Aux.!$G$11,"CONTRATACAO_PUBLICA",IF(VLOOKUP($C1642,'Orçamento Base'!$D$11:$G$2116,3,FALSE)="INDEXADO",VLOOKUP(VLOOKUP($C1641,'Orçamento Base'!$D$11:$G$2116,2,FALSE),'Index N_DESON.'!$A$9:$B$604,2),VLOOKUP($C1642,'Orçamento Base'!$D$11:$G$2116,3,FALSE)))</f>
        <v>#N/A</v>
      </c>
      <c r="E1642" s="208" t="e">
        <f>VLOOKUP($C1642,'Orçamento Base'!$D$11:$S$1673,2,FALSE)</f>
        <v>#N/A</v>
      </c>
      <c r="F1642" s="211">
        <f>Dados!$C$7</f>
        <v>44652</v>
      </c>
      <c r="G1642" s="226" t="e">
        <f>VLOOKUP($C1642,'Orçamento Base'!$D$11:$S$1673,4,FALSE)</f>
        <v>#N/A</v>
      </c>
      <c r="H1642" s="377">
        <f>IFERROR(VLOOKUP($C1642,'Orçamento Base'!$D$11:$S$1673,6,FALSE),0)</f>
        <v>0</v>
      </c>
      <c r="I1642" s="208" t="e">
        <f>VLOOKUP($C1642,'Orçamento Base'!$D$11:$S$1673,5,FALSE)</f>
        <v>#N/A</v>
      </c>
      <c r="J1642" s="167" t="e">
        <f>IF(Comparativo!$E$6="Tabela Não Desonerada",VLOOKUP($C1642,'Orçamento Base'!$D$11:$S$1673,12,FALSE),VLOOKUP($C1642,#REF!,12,FALSE))</f>
        <v>#N/A</v>
      </c>
      <c r="K1642" s="167">
        <f>IFERROR(IF(Comparativo!$E$6="Tabela Não Desonerada",VLOOKUP($C1642,'Orçamento Base'!$D$11:$S$1673,16,FALSE),VLOOKUP($C1642,#REF!,16,FALSE)),0)</f>
        <v>0</v>
      </c>
      <c r="L1642" s="575" t="e">
        <f>IF(AND($D1642="COMPOSICAO_PROPRIA",'Orçamento Base'!$N1642="-"),"14,18%",IF(AND($D1642="MERCADO",'Orçamento Base'!$N1642="-"),"15,38%",IF(Comparativo!$E$6="Tabela Não Desonerada",VLOOKUP($C1642,'Orçamento Base'!$D$11:$S$1673,11,FALSE),VLOOKUP($C1642,#REF!,11,FALSE))))</f>
        <v>#N/A</v>
      </c>
      <c r="M1642" s="209">
        <f>IF(Comparativo!$E$6="Tabela Não Desonerada",Encargos!$F$44,Encargos!$D$44)</f>
        <v>1.1122000000000001</v>
      </c>
    </row>
    <row r="1643" spans="1:13">
      <c r="A1643" s="207">
        <f>'Identificação-TCE'!$A$13</f>
        <v>1</v>
      </c>
      <c r="B1643" s="168" t="e">
        <f>IF(AND(G1643&lt;&gt;"",H1643&gt;0,I1643&lt;&gt;"",J1643&lt;&gt;0,K1643&lt;&gt;0),COUNT($B$11:B1642)+1,"")</f>
        <v>#N/A</v>
      </c>
      <c r="C1643" s="207">
        <f>IF('Orçamento Base'!$M1642=0,0,'Orçamento Base'!$D1642)</f>
        <v>0</v>
      </c>
      <c r="D1643" s="212" t="e">
        <f>IF('Orçamento Base'!$F1642=Aux.!$G$11,"CONTRATACAO_PUBLICA",IF(VLOOKUP($C1643,'Orçamento Base'!$D$11:$G$2116,3,FALSE)="INDEXADO",VLOOKUP(VLOOKUP($C1642,'Orçamento Base'!$D$11:$G$2116,2,FALSE),'Index N_DESON.'!$A$9:$B$604,2),VLOOKUP($C1643,'Orçamento Base'!$D$11:$G$2116,3,FALSE)))</f>
        <v>#N/A</v>
      </c>
      <c r="E1643" s="208" t="e">
        <f>VLOOKUP($C1643,'Orçamento Base'!$D$11:$S$1673,2,FALSE)</f>
        <v>#N/A</v>
      </c>
      <c r="F1643" s="211">
        <f>Dados!$C$7</f>
        <v>44652</v>
      </c>
      <c r="G1643" s="226" t="e">
        <f>VLOOKUP($C1643,'Orçamento Base'!$D$11:$S$1673,4,FALSE)</f>
        <v>#N/A</v>
      </c>
      <c r="H1643" s="377">
        <f>IFERROR(VLOOKUP($C1643,'Orçamento Base'!$D$11:$S$1673,6,FALSE),0)</f>
        <v>0</v>
      </c>
      <c r="I1643" s="208" t="e">
        <f>VLOOKUP($C1643,'Orçamento Base'!$D$11:$S$1673,5,FALSE)</f>
        <v>#N/A</v>
      </c>
      <c r="J1643" s="167" t="e">
        <f>IF(Comparativo!$E$6="Tabela Não Desonerada",VLOOKUP($C1643,'Orçamento Base'!$D$11:$S$1673,12,FALSE),VLOOKUP($C1643,#REF!,12,FALSE))</f>
        <v>#N/A</v>
      </c>
      <c r="K1643" s="167">
        <f>IFERROR(IF(Comparativo!$E$6="Tabela Não Desonerada",VLOOKUP($C1643,'Orçamento Base'!$D$11:$S$1673,16,FALSE),VLOOKUP($C1643,#REF!,16,FALSE)),0)</f>
        <v>0</v>
      </c>
      <c r="L1643" s="575" t="e">
        <f>IF(AND($D1643="COMPOSICAO_PROPRIA",'Orçamento Base'!$N1643="-"),"14,18%",IF(AND($D1643="MERCADO",'Orçamento Base'!$N1643="-"),"15,38%",IF(Comparativo!$E$6="Tabela Não Desonerada",VLOOKUP($C1643,'Orçamento Base'!$D$11:$S$1673,11,FALSE),VLOOKUP($C1643,#REF!,11,FALSE))))</f>
        <v>#N/A</v>
      </c>
      <c r="M1643" s="209">
        <f>IF(Comparativo!$E$6="Tabela Não Desonerada",Encargos!$F$44,Encargos!$D$44)</f>
        <v>1.1122000000000001</v>
      </c>
    </row>
    <row r="1644" spans="1:13">
      <c r="A1644" s="207">
        <f>'Identificação-TCE'!$A$13</f>
        <v>1</v>
      </c>
      <c r="B1644" s="168" t="e">
        <f>IF(AND(G1644&lt;&gt;"",H1644&gt;0,I1644&lt;&gt;"",J1644&lt;&gt;0,K1644&lt;&gt;0),COUNT($B$11:B1643)+1,"")</f>
        <v>#N/A</v>
      </c>
      <c r="C1644" s="207">
        <f>IF('Orçamento Base'!$M1643=0,0,'Orçamento Base'!$D1643)</f>
        <v>0</v>
      </c>
      <c r="D1644" s="212" t="e">
        <f>IF('Orçamento Base'!$F1643=Aux.!$G$11,"CONTRATACAO_PUBLICA",IF(VLOOKUP($C1644,'Orçamento Base'!$D$11:$G$2116,3,FALSE)="INDEXADO",VLOOKUP(VLOOKUP($C1643,'Orçamento Base'!$D$11:$G$2116,2,FALSE),'Index N_DESON.'!$A$9:$B$604,2),VLOOKUP($C1644,'Orçamento Base'!$D$11:$G$2116,3,FALSE)))</f>
        <v>#N/A</v>
      </c>
      <c r="E1644" s="208" t="e">
        <f>VLOOKUP($C1644,'Orçamento Base'!$D$11:$S$1673,2,FALSE)</f>
        <v>#N/A</v>
      </c>
      <c r="F1644" s="211">
        <f>Dados!$C$7</f>
        <v>44652</v>
      </c>
      <c r="G1644" s="226" t="e">
        <f>VLOOKUP($C1644,'Orçamento Base'!$D$11:$S$1673,4,FALSE)</f>
        <v>#N/A</v>
      </c>
      <c r="H1644" s="377">
        <f>IFERROR(VLOOKUP($C1644,'Orçamento Base'!$D$11:$S$1673,6,FALSE),0)</f>
        <v>0</v>
      </c>
      <c r="I1644" s="208" t="e">
        <f>VLOOKUP($C1644,'Orçamento Base'!$D$11:$S$1673,5,FALSE)</f>
        <v>#N/A</v>
      </c>
      <c r="J1644" s="167" t="e">
        <f>IF(Comparativo!$E$6="Tabela Não Desonerada",VLOOKUP($C1644,'Orçamento Base'!$D$11:$S$1673,12,FALSE),VLOOKUP($C1644,#REF!,12,FALSE))</f>
        <v>#N/A</v>
      </c>
      <c r="K1644" s="167">
        <f>IFERROR(IF(Comparativo!$E$6="Tabela Não Desonerada",VLOOKUP($C1644,'Orçamento Base'!$D$11:$S$1673,16,FALSE),VLOOKUP($C1644,#REF!,16,FALSE)),0)</f>
        <v>0</v>
      </c>
      <c r="L1644" s="575" t="e">
        <f>IF(AND($D1644="COMPOSICAO_PROPRIA",'Orçamento Base'!$N1644="-"),"14,18%",IF(AND($D1644="MERCADO",'Orçamento Base'!$N1644="-"),"15,38%",IF(Comparativo!$E$6="Tabela Não Desonerada",VLOOKUP($C1644,'Orçamento Base'!$D$11:$S$1673,11,FALSE),VLOOKUP($C1644,#REF!,11,FALSE))))</f>
        <v>#N/A</v>
      </c>
      <c r="M1644" s="209">
        <f>IF(Comparativo!$E$6="Tabela Não Desonerada",Encargos!$F$44,Encargos!$D$44)</f>
        <v>1.1122000000000001</v>
      </c>
    </row>
    <row r="1645" spans="1:13">
      <c r="A1645" s="207">
        <f>'Identificação-TCE'!$A$13</f>
        <v>1</v>
      </c>
      <c r="B1645" s="168" t="e">
        <f>IF(AND(G1645&lt;&gt;"",H1645&gt;0,I1645&lt;&gt;"",J1645&lt;&gt;0,K1645&lt;&gt;0),COUNT($B$11:B1644)+1,"")</f>
        <v>#N/A</v>
      </c>
      <c r="C1645" s="207">
        <f>IF('Orçamento Base'!$M1644=0,0,'Orçamento Base'!$D1644)</f>
        <v>0</v>
      </c>
      <c r="D1645" s="212" t="e">
        <f>IF('Orçamento Base'!$F1644=Aux.!$G$11,"CONTRATACAO_PUBLICA",IF(VLOOKUP($C1645,'Orçamento Base'!$D$11:$G$2116,3,FALSE)="INDEXADO",VLOOKUP(VLOOKUP($C1644,'Orçamento Base'!$D$11:$G$2116,2,FALSE),'Index N_DESON.'!$A$9:$B$604,2),VLOOKUP($C1645,'Orçamento Base'!$D$11:$G$2116,3,FALSE)))</f>
        <v>#N/A</v>
      </c>
      <c r="E1645" s="208" t="e">
        <f>VLOOKUP($C1645,'Orçamento Base'!$D$11:$S$1673,2,FALSE)</f>
        <v>#N/A</v>
      </c>
      <c r="F1645" s="211">
        <f>Dados!$C$7</f>
        <v>44652</v>
      </c>
      <c r="G1645" s="226" t="e">
        <f>VLOOKUP($C1645,'Orçamento Base'!$D$11:$S$1673,4,FALSE)</f>
        <v>#N/A</v>
      </c>
      <c r="H1645" s="377">
        <f>IFERROR(VLOOKUP($C1645,'Orçamento Base'!$D$11:$S$1673,6,FALSE),0)</f>
        <v>0</v>
      </c>
      <c r="I1645" s="208" t="e">
        <f>VLOOKUP($C1645,'Orçamento Base'!$D$11:$S$1673,5,FALSE)</f>
        <v>#N/A</v>
      </c>
      <c r="J1645" s="167" t="e">
        <f>IF(Comparativo!$E$6="Tabela Não Desonerada",VLOOKUP($C1645,'Orçamento Base'!$D$11:$S$1673,12,FALSE),VLOOKUP($C1645,#REF!,12,FALSE))</f>
        <v>#N/A</v>
      </c>
      <c r="K1645" s="167">
        <f>IFERROR(IF(Comparativo!$E$6="Tabela Não Desonerada",VLOOKUP($C1645,'Orçamento Base'!$D$11:$S$1673,16,FALSE),VLOOKUP($C1645,#REF!,16,FALSE)),0)</f>
        <v>0</v>
      </c>
      <c r="L1645" s="575" t="e">
        <f>IF(AND($D1645="COMPOSICAO_PROPRIA",'Orçamento Base'!$N1645="-"),"14,18%",IF(AND($D1645="MERCADO",'Orçamento Base'!$N1645="-"),"15,38%",IF(Comparativo!$E$6="Tabela Não Desonerada",VLOOKUP($C1645,'Orçamento Base'!$D$11:$S$1673,11,FALSE),VLOOKUP($C1645,#REF!,11,FALSE))))</f>
        <v>#N/A</v>
      </c>
      <c r="M1645" s="209">
        <f>IF(Comparativo!$E$6="Tabela Não Desonerada",Encargos!$F$44,Encargos!$D$44)</f>
        <v>1.1122000000000001</v>
      </c>
    </row>
    <row r="1646" spans="1:13">
      <c r="A1646" s="207">
        <f>'Identificação-TCE'!$A$13</f>
        <v>1</v>
      </c>
      <c r="B1646" s="168" t="e">
        <f>IF(AND(G1646&lt;&gt;"",H1646&gt;0,I1646&lt;&gt;"",J1646&lt;&gt;0,K1646&lt;&gt;0),COUNT($B$11:B1645)+1,"")</f>
        <v>#N/A</v>
      </c>
      <c r="C1646" s="207">
        <f>IF('Orçamento Base'!$M1645=0,0,'Orçamento Base'!$D1645)</f>
        <v>0</v>
      </c>
      <c r="D1646" s="212" t="e">
        <f>IF('Orçamento Base'!$F1645=Aux.!$G$11,"CONTRATACAO_PUBLICA",IF(VLOOKUP($C1646,'Orçamento Base'!$D$11:$G$2116,3,FALSE)="INDEXADO",VLOOKUP(VLOOKUP($C1645,'Orçamento Base'!$D$11:$G$2116,2,FALSE),'Index N_DESON.'!$A$9:$B$604,2),VLOOKUP($C1646,'Orçamento Base'!$D$11:$G$2116,3,FALSE)))</f>
        <v>#N/A</v>
      </c>
      <c r="E1646" s="208" t="e">
        <f>VLOOKUP($C1646,'Orçamento Base'!$D$11:$S$1673,2,FALSE)</f>
        <v>#N/A</v>
      </c>
      <c r="F1646" s="211">
        <f>Dados!$C$7</f>
        <v>44652</v>
      </c>
      <c r="G1646" s="226" t="e">
        <f>VLOOKUP($C1646,'Orçamento Base'!$D$11:$S$1673,4,FALSE)</f>
        <v>#N/A</v>
      </c>
      <c r="H1646" s="377">
        <f>IFERROR(VLOOKUP($C1646,'Orçamento Base'!$D$11:$S$1673,6,FALSE),0)</f>
        <v>0</v>
      </c>
      <c r="I1646" s="208" t="e">
        <f>VLOOKUP($C1646,'Orçamento Base'!$D$11:$S$1673,5,FALSE)</f>
        <v>#N/A</v>
      </c>
      <c r="J1646" s="167" t="e">
        <f>IF(Comparativo!$E$6="Tabela Não Desonerada",VLOOKUP($C1646,'Orçamento Base'!$D$11:$S$1673,12,FALSE),VLOOKUP($C1646,#REF!,12,FALSE))</f>
        <v>#N/A</v>
      </c>
      <c r="K1646" s="167">
        <f>IFERROR(IF(Comparativo!$E$6="Tabela Não Desonerada",VLOOKUP($C1646,'Orçamento Base'!$D$11:$S$1673,16,FALSE),VLOOKUP($C1646,#REF!,16,FALSE)),0)</f>
        <v>0</v>
      </c>
      <c r="L1646" s="575" t="e">
        <f>IF(AND($D1646="COMPOSICAO_PROPRIA",'Orçamento Base'!$N1646="-"),"14,18%",IF(AND($D1646="MERCADO",'Orçamento Base'!$N1646="-"),"15,38%",IF(Comparativo!$E$6="Tabela Não Desonerada",VLOOKUP($C1646,'Orçamento Base'!$D$11:$S$1673,11,FALSE),VLOOKUP($C1646,#REF!,11,FALSE))))</f>
        <v>#N/A</v>
      </c>
      <c r="M1646" s="209">
        <f>IF(Comparativo!$E$6="Tabela Não Desonerada",Encargos!$F$44,Encargos!$D$44)</f>
        <v>1.1122000000000001</v>
      </c>
    </row>
    <row r="1647" spans="1:13">
      <c r="A1647" s="207">
        <f>'Identificação-TCE'!$A$13</f>
        <v>1</v>
      </c>
      <c r="B1647" s="168" t="e">
        <f>IF(AND(G1647&lt;&gt;"",H1647&gt;0,I1647&lt;&gt;"",J1647&lt;&gt;0,K1647&lt;&gt;0),COUNT($B$11:B1646)+1,"")</f>
        <v>#N/A</v>
      </c>
      <c r="C1647" s="207">
        <f>IF('Orçamento Base'!$M1646=0,0,'Orçamento Base'!$D1646)</f>
        <v>0</v>
      </c>
      <c r="D1647" s="212" t="e">
        <f>IF('Orçamento Base'!$F1646=Aux.!$G$11,"CONTRATACAO_PUBLICA",IF(VLOOKUP($C1647,'Orçamento Base'!$D$11:$G$2116,3,FALSE)="INDEXADO",VLOOKUP(VLOOKUP($C1646,'Orçamento Base'!$D$11:$G$2116,2,FALSE),'Index N_DESON.'!$A$9:$B$604,2),VLOOKUP($C1647,'Orçamento Base'!$D$11:$G$2116,3,FALSE)))</f>
        <v>#N/A</v>
      </c>
      <c r="E1647" s="208" t="e">
        <f>VLOOKUP($C1647,'Orçamento Base'!$D$11:$S$1673,2,FALSE)</f>
        <v>#N/A</v>
      </c>
      <c r="F1647" s="211">
        <f>Dados!$C$7</f>
        <v>44652</v>
      </c>
      <c r="G1647" s="226" t="e">
        <f>VLOOKUP($C1647,'Orçamento Base'!$D$11:$S$1673,4,FALSE)</f>
        <v>#N/A</v>
      </c>
      <c r="H1647" s="377">
        <f>IFERROR(VLOOKUP($C1647,'Orçamento Base'!$D$11:$S$1673,6,FALSE),0)</f>
        <v>0</v>
      </c>
      <c r="I1647" s="208" t="e">
        <f>VLOOKUP($C1647,'Orçamento Base'!$D$11:$S$1673,5,FALSE)</f>
        <v>#N/A</v>
      </c>
      <c r="J1647" s="167" t="e">
        <f>IF(Comparativo!$E$6="Tabela Não Desonerada",VLOOKUP($C1647,'Orçamento Base'!$D$11:$S$1673,12,FALSE),VLOOKUP($C1647,#REF!,12,FALSE))</f>
        <v>#N/A</v>
      </c>
      <c r="K1647" s="167">
        <f>IFERROR(IF(Comparativo!$E$6="Tabela Não Desonerada",VLOOKUP($C1647,'Orçamento Base'!$D$11:$S$1673,16,FALSE),VLOOKUP($C1647,#REF!,16,FALSE)),0)</f>
        <v>0</v>
      </c>
      <c r="L1647" s="575" t="e">
        <f>IF(AND($D1647="COMPOSICAO_PROPRIA",'Orçamento Base'!$N1647="-"),"14,18%",IF(AND($D1647="MERCADO",'Orçamento Base'!$N1647="-"),"15,38%",IF(Comparativo!$E$6="Tabela Não Desonerada",VLOOKUP($C1647,'Orçamento Base'!$D$11:$S$1673,11,FALSE),VLOOKUP($C1647,#REF!,11,FALSE))))</f>
        <v>#N/A</v>
      </c>
      <c r="M1647" s="209">
        <f>IF(Comparativo!$E$6="Tabela Não Desonerada",Encargos!$F$44,Encargos!$D$44)</f>
        <v>1.1122000000000001</v>
      </c>
    </row>
    <row r="1648" spans="1:13">
      <c r="A1648" s="207">
        <f>'Identificação-TCE'!$A$13</f>
        <v>1</v>
      </c>
      <c r="B1648" s="168" t="e">
        <f>IF(AND(G1648&lt;&gt;"",H1648&gt;0,I1648&lt;&gt;"",J1648&lt;&gt;0,K1648&lt;&gt;0),COUNT($B$11:B1647)+1,"")</f>
        <v>#N/A</v>
      </c>
      <c r="C1648" s="207">
        <f>IF('Orçamento Base'!$M1647=0,0,'Orçamento Base'!$D1647)</f>
        <v>0</v>
      </c>
      <c r="D1648" s="212" t="e">
        <f>IF('Orçamento Base'!$F1647=Aux.!$G$11,"CONTRATACAO_PUBLICA",IF(VLOOKUP($C1648,'Orçamento Base'!$D$11:$G$2116,3,FALSE)="INDEXADO",VLOOKUP(VLOOKUP($C1647,'Orçamento Base'!$D$11:$G$2116,2,FALSE),'Index N_DESON.'!$A$9:$B$604,2),VLOOKUP($C1648,'Orçamento Base'!$D$11:$G$2116,3,FALSE)))</f>
        <v>#N/A</v>
      </c>
      <c r="E1648" s="208" t="e">
        <f>VLOOKUP($C1648,'Orçamento Base'!$D$11:$S$1673,2,FALSE)</f>
        <v>#N/A</v>
      </c>
      <c r="F1648" s="211">
        <f>Dados!$C$7</f>
        <v>44652</v>
      </c>
      <c r="G1648" s="226" t="e">
        <f>VLOOKUP($C1648,'Orçamento Base'!$D$11:$S$1673,4,FALSE)</f>
        <v>#N/A</v>
      </c>
      <c r="H1648" s="377">
        <f>IFERROR(VLOOKUP($C1648,'Orçamento Base'!$D$11:$S$1673,6,FALSE),0)</f>
        <v>0</v>
      </c>
      <c r="I1648" s="208" t="e">
        <f>VLOOKUP($C1648,'Orçamento Base'!$D$11:$S$1673,5,FALSE)</f>
        <v>#N/A</v>
      </c>
      <c r="J1648" s="167" t="e">
        <f>IF(Comparativo!$E$6="Tabela Não Desonerada",VLOOKUP($C1648,'Orçamento Base'!$D$11:$S$1673,12,FALSE),VLOOKUP($C1648,#REF!,12,FALSE))</f>
        <v>#N/A</v>
      </c>
      <c r="K1648" s="167">
        <f>IFERROR(IF(Comparativo!$E$6="Tabela Não Desonerada",VLOOKUP($C1648,'Orçamento Base'!$D$11:$S$1673,16,FALSE),VLOOKUP($C1648,#REF!,16,FALSE)),0)</f>
        <v>0</v>
      </c>
      <c r="L1648" s="575" t="e">
        <f>IF(AND($D1648="COMPOSICAO_PROPRIA",'Orçamento Base'!$N1648="-"),"14,18%",IF(AND($D1648="MERCADO",'Orçamento Base'!$N1648="-"),"15,38%",IF(Comparativo!$E$6="Tabela Não Desonerada",VLOOKUP($C1648,'Orçamento Base'!$D$11:$S$1673,11,FALSE),VLOOKUP($C1648,#REF!,11,FALSE))))</f>
        <v>#N/A</v>
      </c>
      <c r="M1648" s="209">
        <f>IF(Comparativo!$E$6="Tabela Não Desonerada",Encargos!$F$44,Encargos!$D$44)</f>
        <v>1.1122000000000001</v>
      </c>
    </row>
    <row r="1649" spans="1:13">
      <c r="A1649" s="207">
        <f>'Identificação-TCE'!$A$13</f>
        <v>1</v>
      </c>
      <c r="B1649" s="168" t="e">
        <f>IF(AND(G1649&lt;&gt;"",H1649&gt;0,I1649&lt;&gt;"",J1649&lt;&gt;0,K1649&lt;&gt;0),COUNT($B$11:B1648)+1,"")</f>
        <v>#N/A</v>
      </c>
      <c r="C1649" s="207">
        <f>IF('Orçamento Base'!$M1648=0,0,'Orçamento Base'!$D1648)</f>
        <v>0</v>
      </c>
      <c r="D1649" s="212" t="e">
        <f>IF('Orçamento Base'!$F1648=Aux.!$G$11,"CONTRATACAO_PUBLICA",IF(VLOOKUP($C1649,'Orçamento Base'!$D$11:$G$2116,3,FALSE)="INDEXADO",VLOOKUP(VLOOKUP($C1648,'Orçamento Base'!$D$11:$G$2116,2,FALSE),'Index N_DESON.'!$A$9:$B$604,2),VLOOKUP($C1649,'Orçamento Base'!$D$11:$G$2116,3,FALSE)))</f>
        <v>#N/A</v>
      </c>
      <c r="E1649" s="208" t="e">
        <f>VLOOKUP($C1649,'Orçamento Base'!$D$11:$S$1673,2,FALSE)</f>
        <v>#N/A</v>
      </c>
      <c r="F1649" s="211">
        <f>Dados!$C$7</f>
        <v>44652</v>
      </c>
      <c r="G1649" s="226" t="e">
        <f>VLOOKUP($C1649,'Orçamento Base'!$D$11:$S$1673,4,FALSE)</f>
        <v>#N/A</v>
      </c>
      <c r="H1649" s="377">
        <f>IFERROR(VLOOKUP($C1649,'Orçamento Base'!$D$11:$S$1673,6,FALSE),0)</f>
        <v>0</v>
      </c>
      <c r="I1649" s="208" t="e">
        <f>VLOOKUP($C1649,'Orçamento Base'!$D$11:$S$1673,5,FALSE)</f>
        <v>#N/A</v>
      </c>
      <c r="J1649" s="167" t="e">
        <f>IF(Comparativo!$E$6="Tabela Não Desonerada",VLOOKUP($C1649,'Orçamento Base'!$D$11:$S$1673,12,FALSE),VLOOKUP($C1649,#REF!,12,FALSE))</f>
        <v>#N/A</v>
      </c>
      <c r="K1649" s="167">
        <f>IFERROR(IF(Comparativo!$E$6="Tabela Não Desonerada",VLOOKUP($C1649,'Orçamento Base'!$D$11:$S$1673,16,FALSE),VLOOKUP($C1649,#REF!,16,FALSE)),0)</f>
        <v>0</v>
      </c>
      <c r="L1649" s="575" t="e">
        <f>IF(AND($D1649="COMPOSICAO_PROPRIA",'Orçamento Base'!$N1649="-"),"14,18%",IF(AND($D1649="MERCADO",'Orçamento Base'!$N1649="-"),"15,38%",IF(Comparativo!$E$6="Tabela Não Desonerada",VLOOKUP($C1649,'Orçamento Base'!$D$11:$S$1673,11,FALSE),VLOOKUP($C1649,#REF!,11,FALSE))))</f>
        <v>#N/A</v>
      </c>
      <c r="M1649" s="209">
        <f>IF(Comparativo!$E$6="Tabela Não Desonerada",Encargos!$F$44,Encargos!$D$44)</f>
        <v>1.1122000000000001</v>
      </c>
    </row>
    <row r="1650" spans="1:13">
      <c r="A1650" s="207">
        <f>'Identificação-TCE'!$A$13</f>
        <v>1</v>
      </c>
      <c r="B1650" s="168" t="e">
        <f>IF(AND(G1650&lt;&gt;"",H1650&gt;0,I1650&lt;&gt;"",J1650&lt;&gt;0,K1650&lt;&gt;0),COUNT($B$11:B1649)+1,"")</f>
        <v>#N/A</v>
      </c>
      <c r="C1650" s="207">
        <f>IF('Orçamento Base'!$M1649=0,0,'Orçamento Base'!$D1649)</f>
        <v>0</v>
      </c>
      <c r="D1650" s="212" t="e">
        <f>IF('Orçamento Base'!$F1649=Aux.!$G$11,"CONTRATACAO_PUBLICA",IF(VLOOKUP($C1650,'Orçamento Base'!$D$11:$G$2116,3,FALSE)="INDEXADO",VLOOKUP(VLOOKUP($C1649,'Orçamento Base'!$D$11:$G$2116,2,FALSE),'Index N_DESON.'!$A$9:$B$604,2),VLOOKUP($C1650,'Orçamento Base'!$D$11:$G$2116,3,FALSE)))</f>
        <v>#N/A</v>
      </c>
      <c r="E1650" s="208" t="e">
        <f>VLOOKUP($C1650,'Orçamento Base'!$D$11:$S$1673,2,FALSE)</f>
        <v>#N/A</v>
      </c>
      <c r="F1650" s="211">
        <f>Dados!$C$7</f>
        <v>44652</v>
      </c>
      <c r="G1650" s="226" t="e">
        <f>VLOOKUP($C1650,'Orçamento Base'!$D$11:$S$1673,4,FALSE)</f>
        <v>#N/A</v>
      </c>
      <c r="H1650" s="377">
        <f>IFERROR(VLOOKUP($C1650,'Orçamento Base'!$D$11:$S$1673,6,FALSE),0)</f>
        <v>0</v>
      </c>
      <c r="I1650" s="208" t="e">
        <f>VLOOKUP($C1650,'Orçamento Base'!$D$11:$S$1673,5,FALSE)</f>
        <v>#N/A</v>
      </c>
      <c r="J1650" s="167" t="e">
        <f>IF(Comparativo!$E$6="Tabela Não Desonerada",VLOOKUP($C1650,'Orçamento Base'!$D$11:$S$1673,12,FALSE),VLOOKUP($C1650,#REF!,12,FALSE))</f>
        <v>#N/A</v>
      </c>
      <c r="K1650" s="167">
        <f>IFERROR(IF(Comparativo!$E$6="Tabela Não Desonerada",VLOOKUP($C1650,'Orçamento Base'!$D$11:$S$1673,16,FALSE),VLOOKUP($C1650,#REF!,16,FALSE)),0)</f>
        <v>0</v>
      </c>
      <c r="L1650" s="575" t="e">
        <f>IF(AND($D1650="COMPOSICAO_PROPRIA",'Orçamento Base'!$N1650="-"),"14,18%",IF(AND($D1650="MERCADO",'Orçamento Base'!$N1650="-"),"15,38%",IF(Comparativo!$E$6="Tabela Não Desonerada",VLOOKUP($C1650,'Orçamento Base'!$D$11:$S$1673,11,FALSE),VLOOKUP($C1650,#REF!,11,FALSE))))</f>
        <v>#N/A</v>
      </c>
      <c r="M1650" s="209">
        <f>IF(Comparativo!$E$6="Tabela Não Desonerada",Encargos!$F$44,Encargos!$D$44)</f>
        <v>1.1122000000000001</v>
      </c>
    </row>
    <row r="1651" spans="1:13">
      <c r="A1651" s="207">
        <f>'Identificação-TCE'!$A$13</f>
        <v>1</v>
      </c>
      <c r="B1651" s="168" t="e">
        <f>IF(AND(G1651&lt;&gt;"",H1651&gt;0,I1651&lt;&gt;"",J1651&lt;&gt;0,K1651&lt;&gt;0),COUNT($B$11:B1650)+1,"")</f>
        <v>#N/A</v>
      </c>
      <c r="C1651" s="207">
        <f>IF('Orçamento Base'!$M1650=0,0,'Orçamento Base'!$D1650)</f>
        <v>0</v>
      </c>
      <c r="D1651" s="212" t="e">
        <f>IF('Orçamento Base'!$F1650=Aux.!$G$11,"CONTRATACAO_PUBLICA",IF(VLOOKUP($C1651,'Orçamento Base'!$D$11:$G$2116,3,FALSE)="INDEXADO",VLOOKUP(VLOOKUP($C1650,'Orçamento Base'!$D$11:$G$2116,2,FALSE),'Index N_DESON.'!$A$9:$B$604,2),VLOOKUP($C1651,'Orçamento Base'!$D$11:$G$2116,3,FALSE)))</f>
        <v>#N/A</v>
      </c>
      <c r="E1651" s="208" t="e">
        <f>VLOOKUP($C1651,'Orçamento Base'!$D$11:$S$1673,2,FALSE)</f>
        <v>#N/A</v>
      </c>
      <c r="F1651" s="211">
        <f>Dados!$C$7</f>
        <v>44652</v>
      </c>
      <c r="G1651" s="226" t="e">
        <f>VLOOKUP($C1651,'Orçamento Base'!$D$11:$S$1673,4,FALSE)</f>
        <v>#N/A</v>
      </c>
      <c r="H1651" s="377">
        <f>IFERROR(VLOOKUP($C1651,'Orçamento Base'!$D$11:$S$1673,6,FALSE),0)</f>
        <v>0</v>
      </c>
      <c r="I1651" s="208" t="e">
        <f>VLOOKUP($C1651,'Orçamento Base'!$D$11:$S$1673,5,FALSE)</f>
        <v>#N/A</v>
      </c>
      <c r="J1651" s="167" t="e">
        <f>IF(Comparativo!$E$6="Tabela Não Desonerada",VLOOKUP($C1651,'Orçamento Base'!$D$11:$S$1673,12,FALSE),VLOOKUP($C1651,#REF!,12,FALSE))</f>
        <v>#N/A</v>
      </c>
      <c r="K1651" s="167">
        <f>IFERROR(IF(Comparativo!$E$6="Tabela Não Desonerada",VLOOKUP($C1651,'Orçamento Base'!$D$11:$S$1673,16,FALSE),VLOOKUP($C1651,#REF!,16,FALSE)),0)</f>
        <v>0</v>
      </c>
      <c r="L1651" s="575" t="e">
        <f>IF(AND($D1651="COMPOSICAO_PROPRIA",'Orçamento Base'!$N1651="-"),"14,18%",IF(AND($D1651="MERCADO",'Orçamento Base'!$N1651="-"),"15,38%",IF(Comparativo!$E$6="Tabela Não Desonerada",VLOOKUP($C1651,'Orçamento Base'!$D$11:$S$1673,11,FALSE),VLOOKUP($C1651,#REF!,11,FALSE))))</f>
        <v>#N/A</v>
      </c>
      <c r="M1651" s="209">
        <f>IF(Comparativo!$E$6="Tabela Não Desonerada",Encargos!$F$44,Encargos!$D$44)</f>
        <v>1.1122000000000001</v>
      </c>
    </row>
    <row r="1652" spans="1:13">
      <c r="A1652" s="207">
        <f>'Identificação-TCE'!$A$13</f>
        <v>1</v>
      </c>
      <c r="B1652" s="168" t="e">
        <f>IF(AND(G1652&lt;&gt;"",H1652&gt;0,I1652&lt;&gt;"",J1652&lt;&gt;0,K1652&lt;&gt;0),COUNT($B$11:B1651)+1,"")</f>
        <v>#N/A</v>
      </c>
      <c r="C1652" s="207">
        <f>IF('Orçamento Base'!$M1651=0,0,'Orçamento Base'!$D1651)</f>
        <v>0</v>
      </c>
      <c r="D1652" s="212" t="e">
        <f>IF('Orçamento Base'!$F1651=Aux.!$G$11,"CONTRATACAO_PUBLICA",IF(VLOOKUP($C1652,'Orçamento Base'!$D$11:$G$2116,3,FALSE)="INDEXADO",VLOOKUP(VLOOKUP($C1651,'Orçamento Base'!$D$11:$G$2116,2,FALSE),'Index N_DESON.'!$A$9:$B$604,2),VLOOKUP($C1652,'Orçamento Base'!$D$11:$G$2116,3,FALSE)))</f>
        <v>#N/A</v>
      </c>
      <c r="E1652" s="208" t="e">
        <f>VLOOKUP($C1652,'Orçamento Base'!$D$11:$S$1673,2,FALSE)</f>
        <v>#N/A</v>
      </c>
      <c r="F1652" s="211">
        <f>Dados!$C$7</f>
        <v>44652</v>
      </c>
      <c r="G1652" s="226" t="e">
        <f>VLOOKUP($C1652,'Orçamento Base'!$D$11:$S$1673,4,FALSE)</f>
        <v>#N/A</v>
      </c>
      <c r="H1652" s="377">
        <f>IFERROR(VLOOKUP($C1652,'Orçamento Base'!$D$11:$S$1673,6,FALSE),0)</f>
        <v>0</v>
      </c>
      <c r="I1652" s="208" t="e">
        <f>VLOOKUP($C1652,'Orçamento Base'!$D$11:$S$1673,5,FALSE)</f>
        <v>#N/A</v>
      </c>
      <c r="J1652" s="167" t="e">
        <f>IF(Comparativo!$E$6="Tabela Não Desonerada",VLOOKUP($C1652,'Orçamento Base'!$D$11:$S$1673,12,FALSE),VLOOKUP($C1652,#REF!,12,FALSE))</f>
        <v>#N/A</v>
      </c>
      <c r="K1652" s="167">
        <f>IFERROR(IF(Comparativo!$E$6="Tabela Não Desonerada",VLOOKUP($C1652,'Orçamento Base'!$D$11:$S$1673,16,FALSE),VLOOKUP($C1652,#REF!,16,FALSE)),0)</f>
        <v>0</v>
      </c>
      <c r="L1652" s="575" t="e">
        <f>IF(AND($D1652="COMPOSICAO_PROPRIA",'Orçamento Base'!$N1652="-"),"14,18%",IF(AND($D1652="MERCADO",'Orçamento Base'!$N1652="-"),"15,38%",IF(Comparativo!$E$6="Tabela Não Desonerada",VLOOKUP($C1652,'Orçamento Base'!$D$11:$S$1673,11,FALSE),VLOOKUP($C1652,#REF!,11,FALSE))))</f>
        <v>#N/A</v>
      </c>
      <c r="M1652" s="209">
        <f>IF(Comparativo!$E$6="Tabela Não Desonerada",Encargos!$F$44,Encargos!$D$44)</f>
        <v>1.1122000000000001</v>
      </c>
    </row>
    <row r="1653" spans="1:13">
      <c r="A1653" s="207">
        <f>'Identificação-TCE'!$A$13</f>
        <v>1</v>
      </c>
      <c r="B1653" s="168" t="e">
        <f>IF(AND(G1653&lt;&gt;"",H1653&gt;0,I1653&lt;&gt;"",J1653&lt;&gt;0,K1653&lt;&gt;0),COUNT($B$11:B1652)+1,"")</f>
        <v>#N/A</v>
      </c>
      <c r="C1653" s="207">
        <f>IF('Orçamento Base'!$M1652=0,0,'Orçamento Base'!$D1652)</f>
        <v>0</v>
      </c>
      <c r="D1653" s="212" t="e">
        <f>IF('Orçamento Base'!$F1652=Aux.!$G$11,"CONTRATACAO_PUBLICA",IF(VLOOKUP($C1653,'Orçamento Base'!$D$11:$G$2116,3,FALSE)="INDEXADO",VLOOKUP(VLOOKUP($C1652,'Orçamento Base'!$D$11:$G$2116,2,FALSE),'Index N_DESON.'!$A$9:$B$604,2),VLOOKUP($C1653,'Orçamento Base'!$D$11:$G$2116,3,FALSE)))</f>
        <v>#N/A</v>
      </c>
      <c r="E1653" s="208" t="e">
        <f>VLOOKUP($C1653,'Orçamento Base'!$D$11:$S$1673,2,FALSE)</f>
        <v>#N/A</v>
      </c>
      <c r="F1653" s="211">
        <f>Dados!$C$7</f>
        <v>44652</v>
      </c>
      <c r="G1653" s="226" t="e">
        <f>VLOOKUP($C1653,'Orçamento Base'!$D$11:$S$1673,4,FALSE)</f>
        <v>#N/A</v>
      </c>
      <c r="H1653" s="377">
        <f>IFERROR(VLOOKUP($C1653,'Orçamento Base'!$D$11:$S$1673,6,FALSE),0)</f>
        <v>0</v>
      </c>
      <c r="I1653" s="208" t="e">
        <f>VLOOKUP($C1653,'Orçamento Base'!$D$11:$S$1673,5,FALSE)</f>
        <v>#N/A</v>
      </c>
      <c r="J1653" s="167" t="e">
        <f>IF(Comparativo!$E$6="Tabela Não Desonerada",VLOOKUP($C1653,'Orçamento Base'!$D$11:$S$1673,12,FALSE),VLOOKUP($C1653,#REF!,12,FALSE))</f>
        <v>#N/A</v>
      </c>
      <c r="K1653" s="167">
        <f>IFERROR(IF(Comparativo!$E$6="Tabela Não Desonerada",VLOOKUP($C1653,'Orçamento Base'!$D$11:$S$1673,16,FALSE),VLOOKUP($C1653,#REF!,16,FALSE)),0)</f>
        <v>0</v>
      </c>
      <c r="L1653" s="575" t="e">
        <f>IF(AND($D1653="COMPOSICAO_PROPRIA",'Orçamento Base'!$N1653="-"),"14,18%",IF(AND($D1653="MERCADO",'Orçamento Base'!$N1653="-"),"15,38%",IF(Comparativo!$E$6="Tabela Não Desonerada",VLOOKUP($C1653,'Orçamento Base'!$D$11:$S$1673,11,FALSE),VLOOKUP($C1653,#REF!,11,FALSE))))</f>
        <v>#N/A</v>
      </c>
      <c r="M1653" s="209">
        <f>IF(Comparativo!$E$6="Tabela Não Desonerada",Encargos!$F$44,Encargos!$D$44)</f>
        <v>1.1122000000000001</v>
      </c>
    </row>
    <row r="1654" spans="1:13">
      <c r="A1654" s="207">
        <f>'Identificação-TCE'!$A$13</f>
        <v>1</v>
      </c>
      <c r="B1654" s="168" t="e">
        <f>IF(AND(G1654&lt;&gt;"",H1654&gt;0,I1654&lt;&gt;"",J1654&lt;&gt;0,K1654&lt;&gt;0),COUNT($B$11:B1653)+1,"")</f>
        <v>#N/A</v>
      </c>
      <c r="C1654" s="207">
        <f>IF('Orçamento Base'!$M1653=0,0,'Orçamento Base'!$D1653)</f>
        <v>0</v>
      </c>
      <c r="D1654" s="212" t="e">
        <f>IF('Orçamento Base'!$F1653=Aux.!$G$11,"CONTRATACAO_PUBLICA",IF(VLOOKUP($C1654,'Orçamento Base'!$D$11:$G$2116,3,FALSE)="INDEXADO",VLOOKUP(VLOOKUP($C1653,'Orçamento Base'!$D$11:$G$2116,2,FALSE),'Index N_DESON.'!$A$9:$B$604,2),VLOOKUP($C1654,'Orçamento Base'!$D$11:$G$2116,3,FALSE)))</f>
        <v>#N/A</v>
      </c>
      <c r="E1654" s="208" t="e">
        <f>VLOOKUP($C1654,'Orçamento Base'!$D$11:$S$1673,2,FALSE)</f>
        <v>#N/A</v>
      </c>
      <c r="F1654" s="211">
        <f>Dados!$C$7</f>
        <v>44652</v>
      </c>
      <c r="G1654" s="226" t="e">
        <f>VLOOKUP($C1654,'Orçamento Base'!$D$11:$S$1673,4,FALSE)</f>
        <v>#N/A</v>
      </c>
      <c r="H1654" s="377">
        <f>IFERROR(VLOOKUP($C1654,'Orçamento Base'!$D$11:$S$1673,6,FALSE),0)</f>
        <v>0</v>
      </c>
      <c r="I1654" s="208" t="e">
        <f>VLOOKUP($C1654,'Orçamento Base'!$D$11:$S$1673,5,FALSE)</f>
        <v>#N/A</v>
      </c>
      <c r="J1654" s="167" t="e">
        <f>IF(Comparativo!$E$6="Tabela Não Desonerada",VLOOKUP($C1654,'Orçamento Base'!$D$11:$S$1673,12,FALSE),VLOOKUP($C1654,#REF!,12,FALSE))</f>
        <v>#N/A</v>
      </c>
      <c r="K1654" s="167">
        <f>IFERROR(IF(Comparativo!$E$6="Tabela Não Desonerada",VLOOKUP($C1654,'Orçamento Base'!$D$11:$S$1673,16,FALSE),VLOOKUP($C1654,#REF!,16,FALSE)),0)</f>
        <v>0</v>
      </c>
      <c r="L1654" s="575" t="e">
        <f>IF(AND($D1654="COMPOSICAO_PROPRIA",'Orçamento Base'!$N1654="-"),"14,18%",IF(AND($D1654="MERCADO",'Orçamento Base'!$N1654="-"),"15,38%",IF(Comparativo!$E$6="Tabela Não Desonerada",VLOOKUP($C1654,'Orçamento Base'!$D$11:$S$1673,11,FALSE),VLOOKUP($C1654,#REF!,11,FALSE))))</f>
        <v>#N/A</v>
      </c>
      <c r="M1654" s="209">
        <f>IF(Comparativo!$E$6="Tabela Não Desonerada",Encargos!$F$44,Encargos!$D$44)</f>
        <v>1.1122000000000001</v>
      </c>
    </row>
    <row r="1655" spans="1:13">
      <c r="A1655" s="207">
        <f>'Identificação-TCE'!$A$13</f>
        <v>1</v>
      </c>
      <c r="B1655" s="168" t="e">
        <f>IF(AND(G1655&lt;&gt;"",H1655&gt;0,I1655&lt;&gt;"",J1655&lt;&gt;0,K1655&lt;&gt;0),COUNT($B$11:B1654)+1,"")</f>
        <v>#N/A</v>
      </c>
      <c r="C1655" s="207">
        <f>IF('Orçamento Base'!$M1654=0,0,'Orçamento Base'!$D1654)</f>
        <v>0</v>
      </c>
      <c r="D1655" s="212" t="e">
        <f>IF('Orçamento Base'!$F1654=Aux.!$G$11,"CONTRATACAO_PUBLICA",IF(VLOOKUP($C1655,'Orçamento Base'!$D$11:$G$2116,3,FALSE)="INDEXADO",VLOOKUP(VLOOKUP($C1654,'Orçamento Base'!$D$11:$G$2116,2,FALSE),'Index N_DESON.'!$A$9:$B$604,2),VLOOKUP($C1655,'Orçamento Base'!$D$11:$G$2116,3,FALSE)))</f>
        <v>#N/A</v>
      </c>
      <c r="E1655" s="208" t="e">
        <f>VLOOKUP($C1655,'Orçamento Base'!$D$11:$S$1673,2,FALSE)</f>
        <v>#N/A</v>
      </c>
      <c r="F1655" s="211">
        <f>Dados!$C$7</f>
        <v>44652</v>
      </c>
      <c r="G1655" s="226" t="e">
        <f>VLOOKUP($C1655,'Orçamento Base'!$D$11:$S$1673,4,FALSE)</f>
        <v>#N/A</v>
      </c>
      <c r="H1655" s="377">
        <f>IFERROR(VLOOKUP($C1655,'Orçamento Base'!$D$11:$S$1673,6,FALSE),0)</f>
        <v>0</v>
      </c>
      <c r="I1655" s="208" t="e">
        <f>VLOOKUP($C1655,'Orçamento Base'!$D$11:$S$1673,5,FALSE)</f>
        <v>#N/A</v>
      </c>
      <c r="J1655" s="167" t="e">
        <f>IF(Comparativo!$E$6="Tabela Não Desonerada",VLOOKUP($C1655,'Orçamento Base'!$D$11:$S$1673,12,FALSE),VLOOKUP($C1655,#REF!,12,FALSE))</f>
        <v>#N/A</v>
      </c>
      <c r="K1655" s="167">
        <f>IFERROR(IF(Comparativo!$E$6="Tabela Não Desonerada",VLOOKUP($C1655,'Orçamento Base'!$D$11:$S$1673,16,FALSE),VLOOKUP($C1655,#REF!,16,FALSE)),0)</f>
        <v>0</v>
      </c>
      <c r="L1655" s="575" t="e">
        <f>IF(AND($D1655="COMPOSICAO_PROPRIA",'Orçamento Base'!$N1655="-"),"14,18%",IF(AND($D1655="MERCADO",'Orçamento Base'!$N1655="-"),"15,38%",IF(Comparativo!$E$6="Tabela Não Desonerada",VLOOKUP($C1655,'Orçamento Base'!$D$11:$S$1673,11,FALSE),VLOOKUP($C1655,#REF!,11,FALSE))))</f>
        <v>#N/A</v>
      </c>
      <c r="M1655" s="209">
        <f>IF(Comparativo!$E$6="Tabela Não Desonerada",Encargos!$F$44,Encargos!$D$44)</f>
        <v>1.1122000000000001</v>
      </c>
    </row>
    <row r="1656" spans="1:13">
      <c r="A1656" s="207">
        <f>'Identificação-TCE'!$A$13</f>
        <v>1</v>
      </c>
      <c r="B1656" s="168" t="e">
        <f>IF(AND(G1656&lt;&gt;"",H1656&gt;0,I1656&lt;&gt;"",J1656&lt;&gt;0,K1656&lt;&gt;0),COUNT($B$11:B1655)+1,"")</f>
        <v>#N/A</v>
      </c>
      <c r="C1656" s="207">
        <f>IF('Orçamento Base'!$M1655=0,0,'Orçamento Base'!$D1655)</f>
        <v>0</v>
      </c>
      <c r="D1656" s="212" t="e">
        <f>IF('Orçamento Base'!$F1655=Aux.!$G$11,"CONTRATACAO_PUBLICA",IF(VLOOKUP($C1656,'Orçamento Base'!$D$11:$G$2116,3,FALSE)="INDEXADO",VLOOKUP(VLOOKUP($C1655,'Orçamento Base'!$D$11:$G$2116,2,FALSE),'Index N_DESON.'!$A$9:$B$604,2),VLOOKUP($C1656,'Orçamento Base'!$D$11:$G$2116,3,FALSE)))</f>
        <v>#N/A</v>
      </c>
      <c r="E1656" s="208" t="e">
        <f>VLOOKUP($C1656,'Orçamento Base'!$D$11:$S$1673,2,FALSE)</f>
        <v>#N/A</v>
      </c>
      <c r="F1656" s="211">
        <f>Dados!$C$7</f>
        <v>44652</v>
      </c>
      <c r="G1656" s="226" t="e">
        <f>VLOOKUP($C1656,'Orçamento Base'!$D$11:$S$1673,4,FALSE)</f>
        <v>#N/A</v>
      </c>
      <c r="H1656" s="377">
        <f>IFERROR(VLOOKUP($C1656,'Orçamento Base'!$D$11:$S$1673,6,FALSE),0)</f>
        <v>0</v>
      </c>
      <c r="I1656" s="208" t="e">
        <f>VLOOKUP($C1656,'Orçamento Base'!$D$11:$S$1673,5,FALSE)</f>
        <v>#N/A</v>
      </c>
      <c r="J1656" s="167" t="e">
        <f>IF(Comparativo!$E$6="Tabela Não Desonerada",VLOOKUP($C1656,'Orçamento Base'!$D$11:$S$1673,12,FALSE),VLOOKUP($C1656,#REF!,12,FALSE))</f>
        <v>#N/A</v>
      </c>
      <c r="K1656" s="167">
        <f>IFERROR(IF(Comparativo!$E$6="Tabela Não Desonerada",VLOOKUP($C1656,'Orçamento Base'!$D$11:$S$1673,16,FALSE),VLOOKUP($C1656,#REF!,16,FALSE)),0)</f>
        <v>0</v>
      </c>
      <c r="L1656" s="575" t="e">
        <f>IF(AND($D1656="COMPOSICAO_PROPRIA",'Orçamento Base'!$N1656="-"),"14,18%",IF(AND($D1656="MERCADO",'Orçamento Base'!$N1656="-"),"15,38%",IF(Comparativo!$E$6="Tabela Não Desonerada",VLOOKUP($C1656,'Orçamento Base'!$D$11:$S$1673,11,FALSE),VLOOKUP($C1656,#REF!,11,FALSE))))</f>
        <v>#N/A</v>
      </c>
      <c r="M1656" s="209">
        <f>IF(Comparativo!$E$6="Tabela Não Desonerada",Encargos!$F$44,Encargos!$D$44)</f>
        <v>1.1122000000000001</v>
      </c>
    </row>
    <row r="1657" spans="1:13">
      <c r="A1657" s="207">
        <f>'Identificação-TCE'!$A$13</f>
        <v>1</v>
      </c>
      <c r="B1657" s="168" t="e">
        <f>IF(AND(G1657&lt;&gt;"",H1657&gt;0,I1657&lt;&gt;"",J1657&lt;&gt;0,K1657&lt;&gt;0),COUNT($B$11:B1656)+1,"")</f>
        <v>#N/A</v>
      </c>
      <c r="C1657" s="207">
        <f>IF('Orçamento Base'!$M1656=0,0,'Orçamento Base'!$D1656)</f>
        <v>0</v>
      </c>
      <c r="D1657" s="212" t="e">
        <f>IF('Orçamento Base'!$F1656=Aux.!$G$11,"CONTRATACAO_PUBLICA",IF(VLOOKUP($C1657,'Orçamento Base'!$D$11:$G$2116,3,FALSE)="INDEXADO",VLOOKUP(VLOOKUP($C1656,'Orçamento Base'!$D$11:$G$2116,2,FALSE),'Index N_DESON.'!$A$9:$B$604,2),VLOOKUP($C1657,'Orçamento Base'!$D$11:$G$2116,3,FALSE)))</f>
        <v>#N/A</v>
      </c>
      <c r="E1657" s="208" t="e">
        <f>VLOOKUP($C1657,'Orçamento Base'!$D$11:$S$1673,2,FALSE)</f>
        <v>#N/A</v>
      </c>
      <c r="F1657" s="211">
        <f>Dados!$C$7</f>
        <v>44652</v>
      </c>
      <c r="G1657" s="226" t="e">
        <f>VLOOKUP($C1657,'Orçamento Base'!$D$11:$S$1673,4,FALSE)</f>
        <v>#N/A</v>
      </c>
      <c r="H1657" s="377">
        <f>IFERROR(VLOOKUP($C1657,'Orçamento Base'!$D$11:$S$1673,6,FALSE),0)</f>
        <v>0</v>
      </c>
      <c r="I1657" s="208" t="e">
        <f>VLOOKUP($C1657,'Orçamento Base'!$D$11:$S$1673,5,FALSE)</f>
        <v>#N/A</v>
      </c>
      <c r="J1657" s="167" t="e">
        <f>IF(Comparativo!$E$6="Tabela Não Desonerada",VLOOKUP($C1657,'Orçamento Base'!$D$11:$S$1673,12,FALSE),VLOOKUP($C1657,#REF!,12,FALSE))</f>
        <v>#N/A</v>
      </c>
      <c r="K1657" s="167">
        <f>IFERROR(IF(Comparativo!$E$6="Tabela Não Desonerada",VLOOKUP($C1657,'Orçamento Base'!$D$11:$S$1673,16,FALSE),VLOOKUP($C1657,#REF!,16,FALSE)),0)</f>
        <v>0</v>
      </c>
      <c r="L1657" s="575" t="e">
        <f>IF(AND($D1657="COMPOSICAO_PROPRIA",'Orçamento Base'!$N1657="-"),"14,18%",IF(AND($D1657="MERCADO",'Orçamento Base'!$N1657="-"),"15,38%",IF(Comparativo!$E$6="Tabela Não Desonerada",VLOOKUP($C1657,'Orçamento Base'!$D$11:$S$1673,11,FALSE),VLOOKUP($C1657,#REF!,11,FALSE))))</f>
        <v>#N/A</v>
      </c>
      <c r="M1657" s="209">
        <f>IF(Comparativo!$E$6="Tabela Não Desonerada",Encargos!$F$44,Encargos!$D$44)</f>
        <v>1.1122000000000001</v>
      </c>
    </row>
    <row r="1658" spans="1:13">
      <c r="A1658" s="207">
        <f>'Identificação-TCE'!$A$13</f>
        <v>1</v>
      </c>
      <c r="B1658" s="168" t="e">
        <f>IF(AND(G1658&lt;&gt;"",H1658&gt;0,I1658&lt;&gt;"",J1658&lt;&gt;0,K1658&lt;&gt;0),COUNT($B$11:B1657)+1,"")</f>
        <v>#N/A</v>
      </c>
      <c r="C1658" s="207">
        <f>IF('Orçamento Base'!$M1657=0,0,'Orçamento Base'!$D1657)</f>
        <v>0</v>
      </c>
      <c r="D1658" s="212" t="e">
        <f>IF('Orçamento Base'!$F1657=Aux.!$G$11,"CONTRATACAO_PUBLICA",IF(VLOOKUP($C1658,'Orçamento Base'!$D$11:$G$2116,3,FALSE)="INDEXADO",VLOOKUP(VLOOKUP($C1657,'Orçamento Base'!$D$11:$G$2116,2,FALSE),'Index N_DESON.'!$A$9:$B$604,2),VLOOKUP($C1658,'Orçamento Base'!$D$11:$G$2116,3,FALSE)))</f>
        <v>#N/A</v>
      </c>
      <c r="E1658" s="208" t="e">
        <f>VLOOKUP($C1658,'Orçamento Base'!$D$11:$S$1673,2,FALSE)</f>
        <v>#N/A</v>
      </c>
      <c r="F1658" s="211">
        <f>Dados!$C$7</f>
        <v>44652</v>
      </c>
      <c r="G1658" s="226" t="e">
        <f>VLOOKUP($C1658,'Orçamento Base'!$D$11:$S$1673,4,FALSE)</f>
        <v>#N/A</v>
      </c>
      <c r="H1658" s="377">
        <f>IFERROR(VLOOKUP($C1658,'Orçamento Base'!$D$11:$S$1673,6,FALSE),0)</f>
        <v>0</v>
      </c>
      <c r="I1658" s="208" t="e">
        <f>VLOOKUP($C1658,'Orçamento Base'!$D$11:$S$1673,5,FALSE)</f>
        <v>#N/A</v>
      </c>
      <c r="J1658" s="167" t="e">
        <f>IF(Comparativo!$E$6="Tabela Não Desonerada",VLOOKUP($C1658,'Orçamento Base'!$D$11:$S$1673,12,FALSE),VLOOKUP($C1658,#REF!,12,FALSE))</f>
        <v>#N/A</v>
      </c>
      <c r="K1658" s="167">
        <f>IFERROR(IF(Comparativo!$E$6="Tabela Não Desonerada",VLOOKUP($C1658,'Orçamento Base'!$D$11:$S$1673,16,FALSE),VLOOKUP($C1658,#REF!,16,FALSE)),0)</f>
        <v>0</v>
      </c>
      <c r="L1658" s="575" t="e">
        <f>IF(AND($D1658="COMPOSICAO_PROPRIA",'Orçamento Base'!$N1658="-"),"14,18%",IF(AND($D1658="MERCADO",'Orçamento Base'!$N1658="-"),"15,38%",IF(Comparativo!$E$6="Tabela Não Desonerada",VLOOKUP($C1658,'Orçamento Base'!$D$11:$S$1673,11,FALSE),VLOOKUP($C1658,#REF!,11,FALSE))))</f>
        <v>#N/A</v>
      </c>
      <c r="M1658" s="209">
        <f>IF(Comparativo!$E$6="Tabela Não Desonerada",Encargos!$F$44,Encargos!$D$44)</f>
        <v>1.1122000000000001</v>
      </c>
    </row>
    <row r="1659" spans="1:13">
      <c r="A1659" s="207">
        <f>'Identificação-TCE'!$A$13</f>
        <v>1</v>
      </c>
      <c r="B1659" s="168" t="e">
        <f>IF(AND(G1659&lt;&gt;"",H1659&gt;0,I1659&lt;&gt;"",J1659&lt;&gt;0,K1659&lt;&gt;0),COUNT($B$11:B1658)+1,"")</f>
        <v>#N/A</v>
      </c>
      <c r="C1659" s="207">
        <f>IF('Orçamento Base'!$M1658=0,0,'Orçamento Base'!$D1658)</f>
        <v>0</v>
      </c>
      <c r="D1659" s="212" t="e">
        <f>IF('Orçamento Base'!$F1658=Aux.!$G$11,"CONTRATACAO_PUBLICA",IF(VLOOKUP($C1659,'Orçamento Base'!$D$11:$G$2116,3,FALSE)="INDEXADO",VLOOKUP(VLOOKUP($C1658,'Orçamento Base'!$D$11:$G$2116,2,FALSE),'Index N_DESON.'!$A$9:$B$604,2),VLOOKUP($C1659,'Orçamento Base'!$D$11:$G$2116,3,FALSE)))</f>
        <v>#N/A</v>
      </c>
      <c r="E1659" s="208" t="e">
        <f>VLOOKUP($C1659,'Orçamento Base'!$D$11:$S$1673,2,FALSE)</f>
        <v>#N/A</v>
      </c>
      <c r="F1659" s="211">
        <f>Dados!$C$7</f>
        <v>44652</v>
      </c>
      <c r="G1659" s="226" t="e">
        <f>VLOOKUP($C1659,'Orçamento Base'!$D$11:$S$1673,4,FALSE)</f>
        <v>#N/A</v>
      </c>
      <c r="H1659" s="377">
        <f>IFERROR(VLOOKUP($C1659,'Orçamento Base'!$D$11:$S$1673,6,FALSE),0)</f>
        <v>0</v>
      </c>
      <c r="I1659" s="208" t="e">
        <f>VLOOKUP($C1659,'Orçamento Base'!$D$11:$S$1673,5,FALSE)</f>
        <v>#N/A</v>
      </c>
      <c r="J1659" s="167" t="e">
        <f>IF(Comparativo!$E$6="Tabela Não Desonerada",VLOOKUP($C1659,'Orçamento Base'!$D$11:$S$1673,12,FALSE),VLOOKUP($C1659,#REF!,12,FALSE))</f>
        <v>#N/A</v>
      </c>
      <c r="K1659" s="167">
        <f>IFERROR(IF(Comparativo!$E$6="Tabela Não Desonerada",VLOOKUP($C1659,'Orçamento Base'!$D$11:$S$1673,16,FALSE),VLOOKUP($C1659,#REF!,16,FALSE)),0)</f>
        <v>0</v>
      </c>
      <c r="L1659" s="575" t="e">
        <f>IF(AND($D1659="COMPOSICAO_PROPRIA",'Orçamento Base'!$N1659="-"),"14,18%",IF(AND($D1659="MERCADO",'Orçamento Base'!$N1659="-"),"15,38%",IF(Comparativo!$E$6="Tabela Não Desonerada",VLOOKUP($C1659,'Orçamento Base'!$D$11:$S$1673,11,FALSE),VLOOKUP($C1659,#REF!,11,FALSE))))</f>
        <v>#N/A</v>
      </c>
      <c r="M1659" s="209">
        <f>IF(Comparativo!$E$6="Tabela Não Desonerada",Encargos!$F$44,Encargos!$D$44)</f>
        <v>1.1122000000000001</v>
      </c>
    </row>
    <row r="1660" spans="1:13">
      <c r="A1660" s="207">
        <f>'Identificação-TCE'!$A$13</f>
        <v>1</v>
      </c>
      <c r="B1660" s="168" t="e">
        <f>IF(AND(G1660&lt;&gt;"",H1660&gt;0,I1660&lt;&gt;"",J1660&lt;&gt;0,K1660&lt;&gt;0),COUNT($B$11:B1659)+1,"")</f>
        <v>#N/A</v>
      </c>
      <c r="C1660" s="207">
        <f>IF('Orçamento Base'!$M1659=0,0,'Orçamento Base'!$D1659)</f>
        <v>0</v>
      </c>
      <c r="D1660" s="212" t="e">
        <f>IF('Orçamento Base'!$F1659=Aux.!$G$11,"CONTRATACAO_PUBLICA",IF(VLOOKUP($C1660,'Orçamento Base'!$D$11:$G$2116,3,FALSE)="INDEXADO",VLOOKUP(VLOOKUP($C1659,'Orçamento Base'!$D$11:$G$2116,2,FALSE),'Index N_DESON.'!$A$9:$B$604,2),VLOOKUP($C1660,'Orçamento Base'!$D$11:$G$2116,3,FALSE)))</f>
        <v>#N/A</v>
      </c>
      <c r="E1660" s="208" t="e">
        <f>VLOOKUP($C1660,'Orçamento Base'!$D$11:$S$1673,2,FALSE)</f>
        <v>#N/A</v>
      </c>
      <c r="F1660" s="211">
        <f>Dados!$C$7</f>
        <v>44652</v>
      </c>
      <c r="G1660" s="226" t="e">
        <f>VLOOKUP($C1660,'Orçamento Base'!$D$11:$S$1673,4,FALSE)</f>
        <v>#N/A</v>
      </c>
      <c r="H1660" s="377">
        <f>IFERROR(VLOOKUP($C1660,'Orçamento Base'!$D$11:$S$1673,6,FALSE),0)</f>
        <v>0</v>
      </c>
      <c r="I1660" s="208" t="e">
        <f>VLOOKUP($C1660,'Orçamento Base'!$D$11:$S$1673,5,FALSE)</f>
        <v>#N/A</v>
      </c>
      <c r="J1660" s="167" t="e">
        <f>IF(Comparativo!$E$6="Tabela Não Desonerada",VLOOKUP($C1660,'Orçamento Base'!$D$11:$S$1673,12,FALSE),VLOOKUP($C1660,#REF!,12,FALSE))</f>
        <v>#N/A</v>
      </c>
      <c r="K1660" s="167">
        <f>IFERROR(IF(Comparativo!$E$6="Tabela Não Desonerada",VLOOKUP($C1660,'Orçamento Base'!$D$11:$S$1673,16,FALSE),VLOOKUP($C1660,#REF!,16,FALSE)),0)</f>
        <v>0</v>
      </c>
      <c r="L1660" s="575" t="e">
        <f>IF(AND($D1660="COMPOSICAO_PROPRIA",'Orçamento Base'!$N1660="-"),"14,18%",IF(AND($D1660="MERCADO",'Orçamento Base'!$N1660="-"),"15,38%",IF(Comparativo!$E$6="Tabela Não Desonerada",VLOOKUP($C1660,'Orçamento Base'!$D$11:$S$1673,11,FALSE),VLOOKUP($C1660,#REF!,11,FALSE))))</f>
        <v>#N/A</v>
      </c>
      <c r="M1660" s="209">
        <f>IF(Comparativo!$E$6="Tabela Não Desonerada",Encargos!$F$44,Encargos!$D$44)</f>
        <v>1.1122000000000001</v>
      </c>
    </row>
    <row r="1661" spans="1:13">
      <c r="A1661" s="207">
        <f>'Identificação-TCE'!$A$13</f>
        <v>1</v>
      </c>
      <c r="B1661" s="168" t="e">
        <f>IF(AND(G1661&lt;&gt;"",H1661&gt;0,I1661&lt;&gt;"",J1661&lt;&gt;0,K1661&lt;&gt;0),COUNT($B$11:B1660)+1,"")</f>
        <v>#N/A</v>
      </c>
      <c r="C1661" s="207">
        <f>IF('Orçamento Base'!$M1660=0,0,'Orçamento Base'!$D1660)</f>
        <v>0</v>
      </c>
      <c r="D1661" s="212" t="e">
        <f>IF('Orçamento Base'!$F1660=Aux.!$G$11,"CONTRATACAO_PUBLICA",IF(VLOOKUP($C1661,'Orçamento Base'!$D$11:$G$2116,3,FALSE)="INDEXADO",VLOOKUP(VLOOKUP($C1660,'Orçamento Base'!$D$11:$G$2116,2,FALSE),'Index N_DESON.'!$A$9:$B$604,2),VLOOKUP($C1661,'Orçamento Base'!$D$11:$G$2116,3,FALSE)))</f>
        <v>#N/A</v>
      </c>
      <c r="E1661" s="208" t="e">
        <f>VLOOKUP($C1661,'Orçamento Base'!$D$11:$S$1673,2,FALSE)</f>
        <v>#N/A</v>
      </c>
      <c r="F1661" s="211">
        <f>Dados!$C$7</f>
        <v>44652</v>
      </c>
      <c r="G1661" s="226" t="e">
        <f>VLOOKUP($C1661,'Orçamento Base'!$D$11:$S$1673,4,FALSE)</f>
        <v>#N/A</v>
      </c>
      <c r="H1661" s="377">
        <f>IFERROR(VLOOKUP($C1661,'Orçamento Base'!$D$11:$S$1673,6,FALSE),0)</f>
        <v>0</v>
      </c>
      <c r="I1661" s="208" t="e">
        <f>VLOOKUP($C1661,'Orçamento Base'!$D$11:$S$1673,5,FALSE)</f>
        <v>#N/A</v>
      </c>
      <c r="J1661" s="167" t="e">
        <f>IF(Comparativo!$E$6="Tabela Não Desonerada",VLOOKUP($C1661,'Orçamento Base'!$D$11:$S$1673,12,FALSE),VLOOKUP($C1661,#REF!,12,FALSE))</f>
        <v>#N/A</v>
      </c>
      <c r="K1661" s="167">
        <f>IFERROR(IF(Comparativo!$E$6="Tabela Não Desonerada",VLOOKUP($C1661,'Orçamento Base'!$D$11:$S$1673,16,FALSE),VLOOKUP($C1661,#REF!,16,FALSE)),0)</f>
        <v>0</v>
      </c>
      <c r="L1661" s="575" t="e">
        <f>IF(AND($D1661="COMPOSICAO_PROPRIA",'Orçamento Base'!$N1661="-"),"14,18%",IF(AND($D1661="MERCADO",'Orçamento Base'!$N1661="-"),"15,38%",IF(Comparativo!$E$6="Tabela Não Desonerada",VLOOKUP($C1661,'Orçamento Base'!$D$11:$S$1673,11,FALSE),VLOOKUP($C1661,#REF!,11,FALSE))))</f>
        <v>#N/A</v>
      </c>
      <c r="M1661" s="209">
        <f>IF(Comparativo!$E$6="Tabela Não Desonerada",Encargos!$F$44,Encargos!$D$44)</f>
        <v>1.1122000000000001</v>
      </c>
    </row>
    <row r="1662" spans="1:13">
      <c r="A1662" s="207">
        <f>'Identificação-TCE'!$A$13</f>
        <v>1</v>
      </c>
      <c r="B1662" s="168" t="e">
        <f>IF(AND(G1662&lt;&gt;"",H1662&gt;0,I1662&lt;&gt;"",J1662&lt;&gt;0,K1662&lt;&gt;0),COUNT($B$11:B1661)+1,"")</f>
        <v>#N/A</v>
      </c>
      <c r="C1662" s="207">
        <f>IF('Orçamento Base'!$M1661=0,0,'Orçamento Base'!$D1661)</f>
        <v>0</v>
      </c>
      <c r="D1662" s="212" t="e">
        <f>IF('Orçamento Base'!$F1661=Aux.!$G$11,"CONTRATACAO_PUBLICA",IF(VLOOKUP($C1662,'Orçamento Base'!$D$11:$G$2116,3,FALSE)="INDEXADO",VLOOKUP(VLOOKUP($C1661,'Orçamento Base'!$D$11:$G$2116,2,FALSE),'Index N_DESON.'!$A$9:$B$604,2),VLOOKUP($C1662,'Orçamento Base'!$D$11:$G$2116,3,FALSE)))</f>
        <v>#N/A</v>
      </c>
      <c r="E1662" s="208" t="e">
        <f>VLOOKUP($C1662,'Orçamento Base'!$D$11:$S$1673,2,FALSE)</f>
        <v>#N/A</v>
      </c>
      <c r="F1662" s="211">
        <f>Dados!$C$7</f>
        <v>44652</v>
      </c>
      <c r="G1662" s="226" t="e">
        <f>VLOOKUP($C1662,'Orçamento Base'!$D$11:$S$1673,4,FALSE)</f>
        <v>#N/A</v>
      </c>
      <c r="H1662" s="377">
        <f>IFERROR(VLOOKUP($C1662,'Orçamento Base'!$D$11:$S$1673,6,FALSE),0)</f>
        <v>0</v>
      </c>
      <c r="I1662" s="208" t="e">
        <f>VLOOKUP($C1662,'Orçamento Base'!$D$11:$S$1673,5,FALSE)</f>
        <v>#N/A</v>
      </c>
      <c r="J1662" s="167" t="e">
        <f>IF(Comparativo!$E$6="Tabela Não Desonerada",VLOOKUP($C1662,'Orçamento Base'!$D$11:$S$1673,12,FALSE),VLOOKUP($C1662,#REF!,12,FALSE))</f>
        <v>#N/A</v>
      </c>
      <c r="K1662" s="167">
        <f>IFERROR(IF(Comparativo!$E$6="Tabela Não Desonerada",VLOOKUP($C1662,'Orçamento Base'!$D$11:$S$1673,16,FALSE),VLOOKUP($C1662,#REF!,16,FALSE)),0)</f>
        <v>0</v>
      </c>
      <c r="L1662" s="575" t="e">
        <f>IF(AND($D1662="COMPOSICAO_PROPRIA",'Orçamento Base'!$N1662="-"),"14,18%",IF(AND($D1662="MERCADO",'Orçamento Base'!$N1662="-"),"15,38%",IF(Comparativo!$E$6="Tabela Não Desonerada",VLOOKUP($C1662,'Orçamento Base'!$D$11:$S$1673,11,FALSE),VLOOKUP($C1662,#REF!,11,FALSE))))</f>
        <v>#N/A</v>
      </c>
      <c r="M1662" s="209">
        <f>IF(Comparativo!$E$6="Tabela Não Desonerada",Encargos!$F$44,Encargos!$D$44)</f>
        <v>1.1122000000000001</v>
      </c>
    </row>
    <row r="1663" spans="1:13">
      <c r="A1663" s="207">
        <f>'Identificação-TCE'!$A$13</f>
        <v>1</v>
      </c>
      <c r="B1663" s="168" t="e">
        <f>IF(AND(G1663&lt;&gt;"",H1663&gt;0,I1663&lt;&gt;"",J1663&lt;&gt;0,K1663&lt;&gt;0),COUNT($B$11:B1662)+1,"")</f>
        <v>#N/A</v>
      </c>
      <c r="C1663" s="207">
        <f>IF('Orçamento Base'!$M1662=0,0,'Orçamento Base'!$D1662)</f>
        <v>0</v>
      </c>
      <c r="D1663" s="212" t="e">
        <f>IF('Orçamento Base'!$F1662=Aux.!$G$11,"CONTRATACAO_PUBLICA",IF(VLOOKUP($C1663,'Orçamento Base'!$D$11:$G$2116,3,FALSE)="INDEXADO",VLOOKUP(VLOOKUP($C1662,'Orçamento Base'!$D$11:$G$2116,2,FALSE),'Index N_DESON.'!$A$9:$B$604,2),VLOOKUP($C1663,'Orçamento Base'!$D$11:$G$2116,3,FALSE)))</f>
        <v>#N/A</v>
      </c>
      <c r="E1663" s="208" t="e">
        <f>VLOOKUP($C1663,'Orçamento Base'!$D$11:$S$1673,2,FALSE)</f>
        <v>#N/A</v>
      </c>
      <c r="F1663" s="211">
        <f>Dados!$C$7</f>
        <v>44652</v>
      </c>
      <c r="G1663" s="226" t="e">
        <f>VLOOKUP($C1663,'Orçamento Base'!$D$11:$S$1673,4,FALSE)</f>
        <v>#N/A</v>
      </c>
      <c r="H1663" s="377">
        <f>IFERROR(VLOOKUP($C1663,'Orçamento Base'!$D$11:$S$1673,6,FALSE),0)</f>
        <v>0</v>
      </c>
      <c r="I1663" s="208" t="e">
        <f>VLOOKUP($C1663,'Orçamento Base'!$D$11:$S$1673,5,FALSE)</f>
        <v>#N/A</v>
      </c>
      <c r="J1663" s="167" t="e">
        <f>IF(Comparativo!$E$6="Tabela Não Desonerada",VLOOKUP($C1663,'Orçamento Base'!$D$11:$S$1673,12,FALSE),VLOOKUP($C1663,#REF!,12,FALSE))</f>
        <v>#N/A</v>
      </c>
      <c r="K1663" s="167">
        <f>IFERROR(IF(Comparativo!$E$6="Tabela Não Desonerada",VLOOKUP($C1663,'Orçamento Base'!$D$11:$S$1673,16,FALSE),VLOOKUP($C1663,#REF!,16,FALSE)),0)</f>
        <v>0</v>
      </c>
      <c r="L1663" s="575" t="e">
        <f>IF(AND($D1663="COMPOSICAO_PROPRIA",'Orçamento Base'!$N1663="-"),"14,18%",IF(AND($D1663="MERCADO",'Orçamento Base'!$N1663="-"),"15,38%",IF(Comparativo!$E$6="Tabela Não Desonerada",VLOOKUP($C1663,'Orçamento Base'!$D$11:$S$1673,11,FALSE),VLOOKUP($C1663,#REF!,11,FALSE))))</f>
        <v>#N/A</v>
      </c>
      <c r="M1663" s="209">
        <f>IF(Comparativo!$E$6="Tabela Não Desonerada",Encargos!$F$44,Encargos!$D$44)</f>
        <v>1.1122000000000001</v>
      </c>
    </row>
    <row r="1664" spans="1:13">
      <c r="A1664" s="207">
        <f>'Identificação-TCE'!$A$13</f>
        <v>1</v>
      </c>
      <c r="B1664" s="168" t="e">
        <f>IF(AND(G1664&lt;&gt;"",H1664&gt;0,I1664&lt;&gt;"",J1664&lt;&gt;0,K1664&lt;&gt;0),COUNT($B$11:B1663)+1,"")</f>
        <v>#N/A</v>
      </c>
      <c r="C1664" s="207">
        <f>IF('Orçamento Base'!$M1663=0,0,'Orçamento Base'!$D1663)</f>
        <v>0</v>
      </c>
      <c r="D1664" s="212" t="e">
        <f>IF('Orçamento Base'!$F1663=Aux.!$G$11,"CONTRATACAO_PUBLICA",IF(VLOOKUP($C1664,'Orçamento Base'!$D$11:$G$2116,3,FALSE)="INDEXADO",VLOOKUP(VLOOKUP($C1663,'Orçamento Base'!$D$11:$G$2116,2,FALSE),'Index N_DESON.'!$A$9:$B$604,2),VLOOKUP($C1664,'Orçamento Base'!$D$11:$G$2116,3,FALSE)))</f>
        <v>#N/A</v>
      </c>
      <c r="E1664" s="208" t="e">
        <f>VLOOKUP($C1664,'Orçamento Base'!$D$11:$S$1673,2,FALSE)</f>
        <v>#N/A</v>
      </c>
      <c r="F1664" s="211">
        <f>Dados!$C$7</f>
        <v>44652</v>
      </c>
      <c r="G1664" s="226" t="e">
        <f>VLOOKUP($C1664,'Orçamento Base'!$D$11:$S$1673,4,FALSE)</f>
        <v>#N/A</v>
      </c>
      <c r="H1664" s="377">
        <f>IFERROR(VLOOKUP($C1664,'Orçamento Base'!$D$11:$S$1673,6,FALSE),0)</f>
        <v>0</v>
      </c>
      <c r="I1664" s="208" t="e">
        <f>VLOOKUP($C1664,'Orçamento Base'!$D$11:$S$1673,5,FALSE)</f>
        <v>#N/A</v>
      </c>
      <c r="J1664" s="167" t="e">
        <f>IF(Comparativo!$E$6="Tabela Não Desonerada",VLOOKUP($C1664,'Orçamento Base'!$D$11:$S$1673,12,FALSE),VLOOKUP($C1664,#REF!,12,FALSE))</f>
        <v>#N/A</v>
      </c>
      <c r="K1664" s="167">
        <f>IFERROR(IF(Comparativo!$E$6="Tabela Não Desonerada",VLOOKUP($C1664,'Orçamento Base'!$D$11:$S$1673,16,FALSE),VLOOKUP($C1664,#REF!,16,FALSE)),0)</f>
        <v>0</v>
      </c>
      <c r="L1664" s="575" t="e">
        <f>IF(AND($D1664="COMPOSICAO_PROPRIA",'Orçamento Base'!$N1664="-"),"14,18%",IF(AND($D1664="MERCADO",'Orçamento Base'!$N1664="-"),"15,38%",IF(Comparativo!$E$6="Tabela Não Desonerada",VLOOKUP($C1664,'Orçamento Base'!$D$11:$S$1673,11,FALSE),VLOOKUP($C1664,#REF!,11,FALSE))))</f>
        <v>#N/A</v>
      </c>
      <c r="M1664" s="209">
        <f>IF(Comparativo!$E$6="Tabela Não Desonerada",Encargos!$F$44,Encargos!$D$44)</f>
        <v>1.1122000000000001</v>
      </c>
    </row>
    <row r="1665" spans="1:13">
      <c r="A1665" s="207">
        <f>'Identificação-TCE'!$A$13</f>
        <v>1</v>
      </c>
      <c r="B1665" s="168" t="e">
        <f>IF(AND(G1665&lt;&gt;"",H1665&gt;0,I1665&lt;&gt;"",J1665&lt;&gt;0,K1665&lt;&gt;0),COUNT($B$11:B1664)+1,"")</f>
        <v>#N/A</v>
      </c>
      <c r="C1665" s="207">
        <f>IF('Orçamento Base'!$M1664=0,0,'Orçamento Base'!$D1664)</f>
        <v>0</v>
      </c>
      <c r="D1665" s="212" t="e">
        <f>IF('Orçamento Base'!$F1664=Aux.!$G$11,"CONTRATACAO_PUBLICA",IF(VLOOKUP($C1665,'Orçamento Base'!$D$11:$G$2116,3,FALSE)="INDEXADO",VLOOKUP(VLOOKUP($C1664,'Orçamento Base'!$D$11:$G$2116,2,FALSE),'Index N_DESON.'!$A$9:$B$604,2),VLOOKUP($C1665,'Orçamento Base'!$D$11:$G$2116,3,FALSE)))</f>
        <v>#N/A</v>
      </c>
      <c r="E1665" s="208" t="e">
        <f>VLOOKUP($C1665,'Orçamento Base'!$D$11:$S$1673,2,FALSE)</f>
        <v>#N/A</v>
      </c>
      <c r="F1665" s="211">
        <f>Dados!$C$7</f>
        <v>44652</v>
      </c>
      <c r="G1665" s="226" t="e">
        <f>VLOOKUP($C1665,'Orçamento Base'!$D$11:$S$1673,4,FALSE)</f>
        <v>#N/A</v>
      </c>
      <c r="H1665" s="377">
        <f>IFERROR(VLOOKUP($C1665,'Orçamento Base'!$D$11:$S$1673,6,FALSE),0)</f>
        <v>0</v>
      </c>
      <c r="I1665" s="208" t="e">
        <f>VLOOKUP($C1665,'Orçamento Base'!$D$11:$S$1673,5,FALSE)</f>
        <v>#N/A</v>
      </c>
      <c r="J1665" s="167" t="e">
        <f>IF(Comparativo!$E$6="Tabela Não Desonerada",VLOOKUP($C1665,'Orçamento Base'!$D$11:$S$1673,12,FALSE),VLOOKUP($C1665,#REF!,12,FALSE))</f>
        <v>#N/A</v>
      </c>
      <c r="K1665" s="167">
        <f>IFERROR(IF(Comparativo!$E$6="Tabela Não Desonerada",VLOOKUP($C1665,'Orçamento Base'!$D$11:$S$1673,16,FALSE),VLOOKUP($C1665,#REF!,16,FALSE)),0)</f>
        <v>0</v>
      </c>
      <c r="L1665" s="575" t="e">
        <f>IF(AND($D1665="COMPOSICAO_PROPRIA",'Orçamento Base'!$N1665="-"),"14,18%",IF(AND($D1665="MERCADO",'Orçamento Base'!$N1665="-"),"15,38%",IF(Comparativo!$E$6="Tabela Não Desonerada",VLOOKUP($C1665,'Orçamento Base'!$D$11:$S$1673,11,FALSE),VLOOKUP($C1665,#REF!,11,FALSE))))</f>
        <v>#N/A</v>
      </c>
      <c r="M1665" s="209">
        <f>IF(Comparativo!$E$6="Tabela Não Desonerada",Encargos!$F$44,Encargos!$D$44)</f>
        <v>1.1122000000000001</v>
      </c>
    </row>
    <row r="1666" spans="1:13">
      <c r="A1666" s="207">
        <f>'Identificação-TCE'!$A$13</f>
        <v>1</v>
      </c>
      <c r="B1666" s="168" t="e">
        <f>IF(AND(G1666&lt;&gt;"",H1666&gt;0,I1666&lt;&gt;"",J1666&lt;&gt;0,K1666&lt;&gt;0),COUNT($B$11:B1665)+1,"")</f>
        <v>#N/A</v>
      </c>
      <c r="C1666" s="207">
        <f>IF('Orçamento Base'!$M1665=0,0,'Orçamento Base'!$D1665)</f>
        <v>0</v>
      </c>
      <c r="D1666" s="212" t="e">
        <f>IF('Orçamento Base'!$F1665=Aux.!$G$11,"CONTRATACAO_PUBLICA",IF(VLOOKUP($C1666,'Orçamento Base'!$D$11:$G$2116,3,FALSE)="INDEXADO",VLOOKUP(VLOOKUP($C1665,'Orçamento Base'!$D$11:$G$2116,2,FALSE),'Index N_DESON.'!$A$9:$B$604,2),VLOOKUP($C1666,'Orçamento Base'!$D$11:$G$2116,3,FALSE)))</f>
        <v>#N/A</v>
      </c>
      <c r="E1666" s="208" t="e">
        <f>VLOOKUP($C1666,'Orçamento Base'!$D$11:$S$1673,2,FALSE)</f>
        <v>#N/A</v>
      </c>
      <c r="F1666" s="211">
        <f>Dados!$C$7</f>
        <v>44652</v>
      </c>
      <c r="G1666" s="226" t="e">
        <f>VLOOKUP($C1666,'Orçamento Base'!$D$11:$S$1673,4,FALSE)</f>
        <v>#N/A</v>
      </c>
      <c r="H1666" s="377">
        <f>IFERROR(VLOOKUP($C1666,'Orçamento Base'!$D$11:$S$1673,6,FALSE),0)</f>
        <v>0</v>
      </c>
      <c r="I1666" s="208" t="e">
        <f>VLOOKUP($C1666,'Orçamento Base'!$D$11:$S$1673,5,FALSE)</f>
        <v>#N/A</v>
      </c>
      <c r="J1666" s="167" t="e">
        <f>IF(Comparativo!$E$6="Tabela Não Desonerada",VLOOKUP($C1666,'Orçamento Base'!$D$11:$S$1673,12,FALSE),VLOOKUP($C1666,#REF!,12,FALSE))</f>
        <v>#N/A</v>
      </c>
      <c r="K1666" s="167">
        <f>IFERROR(IF(Comparativo!$E$6="Tabela Não Desonerada",VLOOKUP($C1666,'Orçamento Base'!$D$11:$S$1673,16,FALSE),VLOOKUP($C1666,#REF!,16,FALSE)),0)</f>
        <v>0</v>
      </c>
      <c r="L1666" s="575" t="e">
        <f>IF(AND($D1666="COMPOSICAO_PROPRIA",'Orçamento Base'!$N1666="-"),"14,18%",IF(AND($D1666="MERCADO",'Orçamento Base'!$N1666="-"),"15,38%",IF(Comparativo!$E$6="Tabela Não Desonerada",VLOOKUP($C1666,'Orçamento Base'!$D$11:$S$1673,11,FALSE),VLOOKUP($C1666,#REF!,11,FALSE))))</f>
        <v>#N/A</v>
      </c>
      <c r="M1666" s="209">
        <f>IF(Comparativo!$E$6="Tabela Não Desonerada",Encargos!$F$44,Encargos!$D$44)</f>
        <v>1.1122000000000001</v>
      </c>
    </row>
    <row r="1667" spans="1:13">
      <c r="A1667" s="207">
        <f>'Identificação-TCE'!$A$13</f>
        <v>1</v>
      </c>
      <c r="B1667" s="168" t="e">
        <f>IF(AND(G1667&lt;&gt;"",H1667&gt;0,I1667&lt;&gt;"",J1667&lt;&gt;0,K1667&lt;&gt;0),COUNT($B$11:B1666)+1,"")</f>
        <v>#N/A</v>
      </c>
      <c r="C1667" s="207">
        <f>IF('Orçamento Base'!$M1666=0,0,'Orçamento Base'!$D1666)</f>
        <v>0</v>
      </c>
      <c r="D1667" s="212" t="e">
        <f>IF('Orçamento Base'!$F1666=Aux.!$G$11,"CONTRATACAO_PUBLICA",IF(VLOOKUP($C1667,'Orçamento Base'!$D$11:$G$2116,3,FALSE)="INDEXADO",VLOOKUP(VLOOKUP($C1666,'Orçamento Base'!$D$11:$G$2116,2,FALSE),'Index N_DESON.'!$A$9:$B$604,2),VLOOKUP($C1667,'Orçamento Base'!$D$11:$G$2116,3,FALSE)))</f>
        <v>#N/A</v>
      </c>
      <c r="E1667" s="208" t="e">
        <f>VLOOKUP($C1667,'Orçamento Base'!$D$11:$S$1673,2,FALSE)</f>
        <v>#N/A</v>
      </c>
      <c r="F1667" s="211">
        <f>Dados!$C$7</f>
        <v>44652</v>
      </c>
      <c r="G1667" s="226" t="e">
        <f>VLOOKUP($C1667,'Orçamento Base'!$D$11:$S$1673,4,FALSE)</f>
        <v>#N/A</v>
      </c>
      <c r="H1667" s="377">
        <f>IFERROR(VLOOKUP($C1667,'Orçamento Base'!$D$11:$S$1673,6,FALSE),0)</f>
        <v>0</v>
      </c>
      <c r="I1667" s="208" t="e">
        <f>VLOOKUP($C1667,'Orçamento Base'!$D$11:$S$1673,5,FALSE)</f>
        <v>#N/A</v>
      </c>
      <c r="J1667" s="167" t="e">
        <f>IF(Comparativo!$E$6="Tabela Não Desonerada",VLOOKUP($C1667,'Orçamento Base'!$D$11:$S$1673,12,FALSE),VLOOKUP($C1667,#REF!,12,FALSE))</f>
        <v>#N/A</v>
      </c>
      <c r="K1667" s="167">
        <f>IFERROR(IF(Comparativo!$E$6="Tabela Não Desonerada",VLOOKUP($C1667,'Orçamento Base'!$D$11:$S$1673,16,FALSE),VLOOKUP($C1667,#REF!,16,FALSE)),0)</f>
        <v>0</v>
      </c>
      <c r="L1667" s="575" t="e">
        <f>IF(AND($D1667="COMPOSICAO_PROPRIA",'Orçamento Base'!$N1667="-"),"14,18%",IF(AND($D1667="MERCADO",'Orçamento Base'!$N1667="-"),"15,38%",IF(Comparativo!$E$6="Tabela Não Desonerada",VLOOKUP($C1667,'Orçamento Base'!$D$11:$S$1673,11,FALSE),VLOOKUP($C1667,#REF!,11,FALSE))))</f>
        <v>#N/A</v>
      </c>
      <c r="M1667" s="209">
        <f>IF(Comparativo!$E$6="Tabela Não Desonerada",Encargos!$F$44,Encargos!$D$44)</f>
        <v>1.1122000000000001</v>
      </c>
    </row>
    <row r="1668" spans="1:13">
      <c r="A1668" s="207">
        <f>'Identificação-TCE'!$A$13</f>
        <v>1</v>
      </c>
      <c r="B1668" s="168" t="e">
        <f>IF(AND(G1668&lt;&gt;"",H1668&gt;0,I1668&lt;&gt;"",J1668&lt;&gt;0,K1668&lt;&gt;0),COUNT($B$11:B1667)+1,"")</f>
        <v>#N/A</v>
      </c>
      <c r="C1668" s="207">
        <f>IF('Orçamento Base'!$M1667=0,0,'Orçamento Base'!$D1667)</f>
        <v>0</v>
      </c>
      <c r="D1668" s="212" t="e">
        <f>IF('Orçamento Base'!$F1667=Aux.!$G$11,"CONTRATACAO_PUBLICA",IF(VLOOKUP($C1668,'Orçamento Base'!$D$11:$G$2116,3,FALSE)="INDEXADO",VLOOKUP(VLOOKUP($C1667,'Orçamento Base'!$D$11:$G$2116,2,FALSE),'Index N_DESON.'!$A$9:$B$604,2),VLOOKUP($C1668,'Orçamento Base'!$D$11:$G$2116,3,FALSE)))</f>
        <v>#N/A</v>
      </c>
      <c r="E1668" s="208" t="e">
        <f>VLOOKUP($C1668,'Orçamento Base'!$D$11:$S$1673,2,FALSE)</f>
        <v>#N/A</v>
      </c>
      <c r="F1668" s="211">
        <f>Dados!$C$7</f>
        <v>44652</v>
      </c>
      <c r="G1668" s="226" t="e">
        <f>VLOOKUP($C1668,'Orçamento Base'!$D$11:$S$1673,4,FALSE)</f>
        <v>#N/A</v>
      </c>
      <c r="H1668" s="377">
        <f>IFERROR(VLOOKUP($C1668,'Orçamento Base'!$D$11:$S$1673,6,FALSE),0)</f>
        <v>0</v>
      </c>
      <c r="I1668" s="208" t="e">
        <f>VLOOKUP($C1668,'Orçamento Base'!$D$11:$S$1673,5,FALSE)</f>
        <v>#N/A</v>
      </c>
      <c r="J1668" s="167" t="e">
        <f>IF(Comparativo!$E$6="Tabela Não Desonerada",VLOOKUP($C1668,'Orçamento Base'!$D$11:$S$1673,12,FALSE),VLOOKUP($C1668,#REF!,12,FALSE))</f>
        <v>#N/A</v>
      </c>
      <c r="K1668" s="167">
        <f>IFERROR(IF(Comparativo!$E$6="Tabela Não Desonerada",VLOOKUP($C1668,'Orçamento Base'!$D$11:$S$1673,16,FALSE),VLOOKUP($C1668,#REF!,16,FALSE)),0)</f>
        <v>0</v>
      </c>
      <c r="L1668" s="575" t="e">
        <f>IF(AND($D1668="COMPOSICAO_PROPRIA",'Orçamento Base'!$N1668="-"),"14,18%",IF(AND($D1668="MERCADO",'Orçamento Base'!$N1668="-"),"15,38%",IF(Comparativo!$E$6="Tabela Não Desonerada",VLOOKUP($C1668,'Orçamento Base'!$D$11:$S$1673,11,FALSE),VLOOKUP($C1668,#REF!,11,FALSE))))</f>
        <v>#N/A</v>
      </c>
      <c r="M1668" s="209">
        <f>IF(Comparativo!$E$6="Tabela Não Desonerada",Encargos!$F$44,Encargos!$D$44)</f>
        <v>1.1122000000000001</v>
      </c>
    </row>
    <row r="1669" spans="1:13">
      <c r="A1669" s="207">
        <f>'Identificação-TCE'!$A$13</f>
        <v>1</v>
      </c>
      <c r="B1669" s="168" t="e">
        <f>IF(AND(G1669&lt;&gt;"",H1669&gt;0,I1669&lt;&gt;"",J1669&lt;&gt;0,K1669&lt;&gt;0),COUNT($B$11:B1668)+1,"")</f>
        <v>#N/A</v>
      </c>
      <c r="C1669" s="207">
        <f>IF('Orçamento Base'!$M1668=0,0,'Orçamento Base'!$D1668)</f>
        <v>0</v>
      </c>
      <c r="D1669" s="212" t="e">
        <f>IF('Orçamento Base'!$F1668=Aux.!$G$11,"CONTRATACAO_PUBLICA",IF(VLOOKUP($C1669,'Orçamento Base'!$D$11:$G$2116,3,FALSE)="INDEXADO",VLOOKUP(VLOOKUP($C1668,'Orçamento Base'!$D$11:$G$2116,2,FALSE),'Index N_DESON.'!$A$9:$B$604,2),VLOOKUP($C1669,'Orçamento Base'!$D$11:$G$2116,3,FALSE)))</f>
        <v>#N/A</v>
      </c>
      <c r="E1669" s="208" t="e">
        <f>VLOOKUP($C1669,'Orçamento Base'!$D$11:$S$1673,2,FALSE)</f>
        <v>#N/A</v>
      </c>
      <c r="F1669" s="211">
        <f>Dados!$C$7</f>
        <v>44652</v>
      </c>
      <c r="G1669" s="226" t="e">
        <f>VLOOKUP($C1669,'Orçamento Base'!$D$11:$S$1673,4,FALSE)</f>
        <v>#N/A</v>
      </c>
      <c r="H1669" s="377">
        <f>IFERROR(VLOOKUP($C1669,'Orçamento Base'!$D$11:$S$1673,6,FALSE),0)</f>
        <v>0</v>
      </c>
      <c r="I1669" s="208" t="e">
        <f>VLOOKUP($C1669,'Orçamento Base'!$D$11:$S$1673,5,FALSE)</f>
        <v>#N/A</v>
      </c>
      <c r="J1669" s="167" t="e">
        <f>IF(Comparativo!$E$6="Tabela Não Desonerada",VLOOKUP($C1669,'Orçamento Base'!$D$11:$S$1673,12,FALSE),VLOOKUP($C1669,#REF!,12,FALSE))</f>
        <v>#N/A</v>
      </c>
      <c r="K1669" s="167">
        <f>IFERROR(IF(Comparativo!$E$6="Tabela Não Desonerada",VLOOKUP($C1669,'Orçamento Base'!$D$11:$S$1673,16,FALSE),VLOOKUP($C1669,#REF!,16,FALSE)),0)</f>
        <v>0</v>
      </c>
      <c r="L1669" s="575" t="e">
        <f>IF(AND($D1669="COMPOSICAO_PROPRIA",'Orçamento Base'!$N1669="-"),"14,18%",IF(AND($D1669="MERCADO",'Orçamento Base'!$N1669="-"),"15,38%",IF(Comparativo!$E$6="Tabela Não Desonerada",VLOOKUP($C1669,'Orçamento Base'!$D$11:$S$1673,11,FALSE),VLOOKUP($C1669,#REF!,11,FALSE))))</f>
        <v>#N/A</v>
      </c>
      <c r="M1669" s="209">
        <f>IF(Comparativo!$E$6="Tabela Não Desonerada",Encargos!$F$44,Encargos!$D$44)</f>
        <v>1.1122000000000001</v>
      </c>
    </row>
    <row r="1670" spans="1:13">
      <c r="A1670" s="207">
        <f>'Identificação-TCE'!$A$13</f>
        <v>1</v>
      </c>
      <c r="B1670" s="168" t="e">
        <f>IF(AND(G1670&lt;&gt;"",H1670&gt;0,I1670&lt;&gt;"",J1670&lt;&gt;0,K1670&lt;&gt;0),COUNT($B$11:B1669)+1,"")</f>
        <v>#N/A</v>
      </c>
      <c r="C1670" s="207">
        <f>IF('Orçamento Base'!$M1669=0,0,'Orçamento Base'!$D1669)</f>
        <v>0</v>
      </c>
      <c r="D1670" s="212" t="e">
        <f>IF('Orçamento Base'!$F1669=Aux.!$G$11,"CONTRATACAO_PUBLICA",IF(VLOOKUP($C1670,'Orçamento Base'!$D$11:$G$2116,3,FALSE)="INDEXADO",VLOOKUP(VLOOKUP($C1669,'Orçamento Base'!$D$11:$G$2116,2,FALSE),'Index N_DESON.'!$A$9:$B$604,2),VLOOKUP($C1670,'Orçamento Base'!$D$11:$G$2116,3,FALSE)))</f>
        <v>#N/A</v>
      </c>
      <c r="E1670" s="208" t="e">
        <f>VLOOKUP($C1670,'Orçamento Base'!$D$11:$S$1673,2,FALSE)</f>
        <v>#N/A</v>
      </c>
      <c r="F1670" s="211">
        <f>Dados!$C$7</f>
        <v>44652</v>
      </c>
      <c r="G1670" s="226" t="e">
        <f>VLOOKUP($C1670,'Orçamento Base'!$D$11:$S$1673,4,FALSE)</f>
        <v>#N/A</v>
      </c>
      <c r="H1670" s="377">
        <f>IFERROR(VLOOKUP($C1670,'Orçamento Base'!$D$11:$S$1673,6,FALSE),0)</f>
        <v>0</v>
      </c>
      <c r="I1670" s="208" t="e">
        <f>VLOOKUP($C1670,'Orçamento Base'!$D$11:$S$1673,5,FALSE)</f>
        <v>#N/A</v>
      </c>
      <c r="J1670" s="167" t="e">
        <f>IF(Comparativo!$E$6="Tabela Não Desonerada",VLOOKUP($C1670,'Orçamento Base'!$D$11:$S$1673,12,FALSE),VLOOKUP($C1670,#REF!,12,FALSE))</f>
        <v>#N/A</v>
      </c>
      <c r="K1670" s="167">
        <f>IFERROR(IF(Comparativo!$E$6="Tabela Não Desonerada",VLOOKUP($C1670,'Orçamento Base'!$D$11:$S$1673,16,FALSE),VLOOKUP($C1670,#REF!,16,FALSE)),0)</f>
        <v>0</v>
      </c>
      <c r="L1670" s="575" t="e">
        <f>IF(AND($D1670="COMPOSICAO_PROPRIA",'Orçamento Base'!$N1670="-"),"14,18%",IF(AND($D1670="MERCADO",'Orçamento Base'!$N1670="-"),"15,38%",IF(Comparativo!$E$6="Tabela Não Desonerada",VLOOKUP($C1670,'Orçamento Base'!$D$11:$S$1673,11,FALSE),VLOOKUP($C1670,#REF!,11,FALSE))))</f>
        <v>#N/A</v>
      </c>
      <c r="M1670" s="209">
        <f>IF(Comparativo!$E$6="Tabela Não Desonerada",Encargos!$F$44,Encargos!$D$44)</f>
        <v>1.1122000000000001</v>
      </c>
    </row>
    <row r="1671" spans="1:13">
      <c r="A1671" s="207">
        <f>'Identificação-TCE'!$A$13</f>
        <v>1</v>
      </c>
      <c r="B1671" s="168" t="e">
        <f>IF(AND(G1671&lt;&gt;"",H1671&gt;0,I1671&lt;&gt;"",J1671&lt;&gt;0,K1671&lt;&gt;0),COUNT($B$11:B1670)+1,"")</f>
        <v>#N/A</v>
      </c>
      <c r="C1671" s="207">
        <f>IF('Orçamento Base'!$M1670=0,0,'Orçamento Base'!$D1670)</f>
        <v>0</v>
      </c>
      <c r="D1671" s="212" t="e">
        <f>IF('Orçamento Base'!$F1670=Aux.!$G$11,"CONTRATACAO_PUBLICA",IF(VLOOKUP($C1671,'Orçamento Base'!$D$11:$G$2116,3,FALSE)="INDEXADO",VLOOKUP(VLOOKUP($C1670,'Orçamento Base'!$D$11:$G$2116,2,FALSE),'Index N_DESON.'!$A$9:$B$604,2),VLOOKUP($C1671,'Orçamento Base'!$D$11:$G$2116,3,FALSE)))</f>
        <v>#N/A</v>
      </c>
      <c r="E1671" s="208" t="e">
        <f>VLOOKUP($C1671,'Orçamento Base'!$D$11:$S$1673,2,FALSE)</f>
        <v>#N/A</v>
      </c>
      <c r="F1671" s="211">
        <f>Dados!$C$7</f>
        <v>44652</v>
      </c>
      <c r="G1671" s="226" t="e">
        <f>VLOOKUP($C1671,'Orçamento Base'!$D$11:$S$1673,4,FALSE)</f>
        <v>#N/A</v>
      </c>
      <c r="H1671" s="377">
        <f>IFERROR(VLOOKUP($C1671,'Orçamento Base'!$D$11:$S$1673,6,FALSE),0)</f>
        <v>0</v>
      </c>
      <c r="I1671" s="208" t="e">
        <f>VLOOKUP($C1671,'Orçamento Base'!$D$11:$S$1673,5,FALSE)</f>
        <v>#N/A</v>
      </c>
      <c r="J1671" s="167" t="e">
        <f>IF(Comparativo!$E$6="Tabela Não Desonerada",VLOOKUP($C1671,'Orçamento Base'!$D$11:$S$1673,12,FALSE),VLOOKUP($C1671,#REF!,12,FALSE))</f>
        <v>#N/A</v>
      </c>
      <c r="K1671" s="167">
        <f>IFERROR(IF(Comparativo!$E$6="Tabela Não Desonerada",VLOOKUP($C1671,'Orçamento Base'!$D$11:$S$1673,16,FALSE),VLOOKUP($C1671,#REF!,16,FALSE)),0)</f>
        <v>0</v>
      </c>
      <c r="L1671" s="575" t="e">
        <f>IF(AND($D1671="COMPOSICAO_PROPRIA",'Orçamento Base'!$N1671="-"),"14,18%",IF(AND($D1671="MERCADO",'Orçamento Base'!$N1671="-"),"15,38%",IF(Comparativo!$E$6="Tabela Não Desonerada",VLOOKUP($C1671,'Orçamento Base'!$D$11:$S$1673,11,FALSE),VLOOKUP($C1671,#REF!,11,FALSE))))</f>
        <v>#N/A</v>
      </c>
      <c r="M1671" s="209">
        <f>IF(Comparativo!$E$6="Tabela Não Desonerada",Encargos!$F$44,Encargos!$D$44)</f>
        <v>1.1122000000000001</v>
      </c>
    </row>
    <row r="1672" spans="1:13">
      <c r="A1672" s="207">
        <f>'Identificação-TCE'!$A$13</f>
        <v>1</v>
      </c>
      <c r="B1672" s="168" t="e">
        <f>IF(AND(G1672&lt;&gt;"",H1672&gt;0,I1672&lt;&gt;"",J1672&lt;&gt;0,K1672&lt;&gt;0),COUNT($B$11:B1671)+1,"")</f>
        <v>#N/A</v>
      </c>
      <c r="C1672" s="207">
        <f>IF('Orçamento Base'!$M1671=0,0,'Orçamento Base'!$D1671)</f>
        <v>0</v>
      </c>
      <c r="D1672" s="212" t="e">
        <f>IF('Orçamento Base'!$F1671=Aux.!$G$11,"CONTRATACAO_PUBLICA",IF(VLOOKUP($C1672,'Orçamento Base'!$D$11:$G$2116,3,FALSE)="INDEXADO",VLOOKUP(VLOOKUP($C1671,'Orçamento Base'!$D$11:$G$2116,2,FALSE),'Index N_DESON.'!$A$9:$B$604,2),VLOOKUP($C1672,'Orçamento Base'!$D$11:$G$2116,3,FALSE)))</f>
        <v>#N/A</v>
      </c>
      <c r="E1672" s="208" t="e">
        <f>VLOOKUP($C1672,'Orçamento Base'!$D$11:$S$1673,2,FALSE)</f>
        <v>#N/A</v>
      </c>
      <c r="F1672" s="211">
        <f>Dados!$C$7</f>
        <v>44652</v>
      </c>
      <c r="G1672" s="226" t="e">
        <f>VLOOKUP($C1672,'Orçamento Base'!$D$11:$S$1673,4,FALSE)</f>
        <v>#N/A</v>
      </c>
      <c r="H1672" s="377">
        <f>IFERROR(VLOOKUP($C1672,'Orçamento Base'!$D$11:$S$1673,6,FALSE),0)</f>
        <v>0</v>
      </c>
      <c r="I1672" s="208" t="e">
        <f>VLOOKUP($C1672,'Orçamento Base'!$D$11:$S$1673,5,FALSE)</f>
        <v>#N/A</v>
      </c>
      <c r="J1672" s="167" t="e">
        <f>IF(Comparativo!$E$6="Tabela Não Desonerada",VLOOKUP($C1672,'Orçamento Base'!$D$11:$S$1673,12,FALSE),VLOOKUP($C1672,#REF!,12,FALSE))</f>
        <v>#N/A</v>
      </c>
      <c r="K1672" s="167">
        <f>IFERROR(IF(Comparativo!$E$6="Tabela Não Desonerada",VLOOKUP($C1672,'Orçamento Base'!$D$11:$S$1673,16,FALSE),VLOOKUP($C1672,#REF!,16,FALSE)),0)</f>
        <v>0</v>
      </c>
      <c r="L1672" s="575" t="e">
        <f>IF(AND($D1672="COMPOSICAO_PROPRIA",'Orçamento Base'!$N1672="-"),"14,18%",IF(AND($D1672="MERCADO",'Orçamento Base'!$N1672="-"),"15,38%",IF(Comparativo!$E$6="Tabela Não Desonerada",VLOOKUP($C1672,'Orçamento Base'!$D$11:$S$1673,11,FALSE),VLOOKUP($C1672,#REF!,11,FALSE))))</f>
        <v>#N/A</v>
      </c>
      <c r="M1672" s="209">
        <f>IF(Comparativo!$E$6="Tabela Não Desonerada",Encargos!$F$44,Encargos!$D$44)</f>
        <v>1.1122000000000001</v>
      </c>
    </row>
    <row r="1673" spans="1:13">
      <c r="A1673" s="207">
        <f>'Identificação-TCE'!$A$13</f>
        <v>1</v>
      </c>
      <c r="B1673" s="168" t="e">
        <f>IF(AND(G1673&lt;&gt;"",H1673&gt;0,I1673&lt;&gt;"",J1673&lt;&gt;0,K1673&lt;&gt;0),COUNT($B$11:B1672)+1,"")</f>
        <v>#N/A</v>
      </c>
      <c r="C1673" s="207">
        <f>IF('Orçamento Base'!$M1672=0,0,'Orçamento Base'!$D1672)</f>
        <v>0</v>
      </c>
      <c r="D1673" s="212" t="e">
        <f>IF('Orçamento Base'!$F1672=Aux.!$G$11,"CONTRATACAO_PUBLICA",IF(VLOOKUP($C1673,'Orçamento Base'!$D$11:$G$2116,3,FALSE)="INDEXADO",VLOOKUP(VLOOKUP($C1672,'Orçamento Base'!$D$11:$G$2116,2,FALSE),'Index N_DESON.'!$A$9:$B$604,2),VLOOKUP($C1673,'Orçamento Base'!$D$11:$G$2116,3,FALSE)))</f>
        <v>#N/A</v>
      </c>
      <c r="E1673" s="208" t="e">
        <f>VLOOKUP($C1673,'Orçamento Base'!$D$11:$S$1673,2,FALSE)</f>
        <v>#N/A</v>
      </c>
      <c r="F1673" s="211">
        <f>Dados!$C$7</f>
        <v>44652</v>
      </c>
      <c r="G1673" s="226" t="e">
        <f>VLOOKUP($C1673,'Orçamento Base'!$D$11:$S$1673,4,FALSE)</f>
        <v>#N/A</v>
      </c>
      <c r="H1673" s="377">
        <f>IFERROR(VLOOKUP($C1673,'Orçamento Base'!$D$11:$S$1673,6,FALSE),0)</f>
        <v>0</v>
      </c>
      <c r="I1673" s="208" t="e">
        <f>VLOOKUP($C1673,'Orçamento Base'!$D$11:$S$1673,5,FALSE)</f>
        <v>#N/A</v>
      </c>
      <c r="J1673" s="167" t="e">
        <f>IF(Comparativo!$E$6="Tabela Não Desonerada",VLOOKUP($C1673,'Orçamento Base'!$D$11:$S$1673,12,FALSE),VLOOKUP($C1673,#REF!,12,FALSE))</f>
        <v>#N/A</v>
      </c>
      <c r="K1673" s="167">
        <f>IFERROR(IF(Comparativo!$E$6="Tabela Não Desonerada",VLOOKUP($C1673,'Orçamento Base'!$D$11:$S$1673,16,FALSE),VLOOKUP($C1673,#REF!,16,FALSE)),0)</f>
        <v>0</v>
      </c>
      <c r="L1673" s="575" t="e">
        <f>IF(AND($D1673="COMPOSICAO_PROPRIA",'Orçamento Base'!$N1673="-"),"14,18%",IF(AND($D1673="MERCADO",'Orçamento Base'!$N1673="-"),"15,38%",IF(Comparativo!$E$6="Tabela Não Desonerada",VLOOKUP($C1673,'Orçamento Base'!$D$11:$S$1673,11,FALSE),VLOOKUP($C1673,#REF!,11,FALSE))))</f>
        <v>#N/A</v>
      </c>
      <c r="M1673" s="209">
        <f>IF(Comparativo!$E$6="Tabela Não Desonerada",Encargos!$F$44,Encargos!$D$44)</f>
        <v>1.1122000000000001</v>
      </c>
    </row>
    <row r="1674" spans="1:13">
      <c r="A1674" s="207">
        <f>'Identificação-TCE'!$A$13</f>
        <v>1</v>
      </c>
      <c r="B1674" s="168" t="e">
        <f>IF(AND(G1674&lt;&gt;"",H1674&gt;0,I1674&lt;&gt;"",J1674&lt;&gt;0,K1674&lt;&gt;0),COUNT($B$11:B1673)+1,"")</f>
        <v>#N/A</v>
      </c>
      <c r="C1674" s="207">
        <f>IF('Orçamento Base'!$M1673=0,0,'Orçamento Base'!$D1673)</f>
        <v>0</v>
      </c>
      <c r="D1674" s="212" t="e">
        <f>IF('Orçamento Base'!$F1673=Aux.!$G$11,"CONTRATACAO_PUBLICA",IF(VLOOKUP($C1674,'Orçamento Base'!$D$11:$G$2116,3,FALSE)="INDEXADO",VLOOKUP(VLOOKUP($C1673,'Orçamento Base'!$D$11:$G$2116,2,FALSE),'Index N_DESON.'!$A$9:$B$604,2),VLOOKUP($C1674,'Orçamento Base'!$D$11:$G$2116,3,FALSE)))</f>
        <v>#N/A</v>
      </c>
      <c r="E1674" s="208" t="e">
        <f>VLOOKUP($C1674,'Orçamento Base'!$D$11:$S$1673,2,FALSE)</f>
        <v>#N/A</v>
      </c>
      <c r="F1674" s="211">
        <f>Dados!$C$7</f>
        <v>44652</v>
      </c>
      <c r="G1674" s="226" t="e">
        <f>VLOOKUP($C1674,'Orçamento Base'!$D$11:$S$1673,4,FALSE)</f>
        <v>#N/A</v>
      </c>
      <c r="H1674" s="377">
        <f>IFERROR(VLOOKUP($C1674,'Orçamento Base'!$D$11:$S$1673,6,FALSE),0)</f>
        <v>0</v>
      </c>
      <c r="I1674" s="208" t="e">
        <f>VLOOKUP($C1674,'Orçamento Base'!$D$11:$S$1673,5,FALSE)</f>
        <v>#N/A</v>
      </c>
      <c r="J1674" s="167" t="e">
        <f>IF(Comparativo!$E$6="Tabela Não Desonerada",VLOOKUP($C1674,'Orçamento Base'!$D$11:$S$1673,12,FALSE),VLOOKUP($C1674,#REF!,12,FALSE))</f>
        <v>#N/A</v>
      </c>
      <c r="K1674" s="167">
        <f>IFERROR(IF(Comparativo!$E$6="Tabela Não Desonerada",VLOOKUP($C1674,'Orçamento Base'!$D$11:$S$1673,16,FALSE),VLOOKUP($C1674,#REF!,16,FALSE)),0)</f>
        <v>0</v>
      </c>
      <c r="L1674" s="575" t="e">
        <f>IF(AND($D1674="COMPOSICAO_PROPRIA",'Orçamento Base'!$N1674="-"),"14,18%",IF(AND($D1674="MERCADO",'Orçamento Base'!$N1674="-"),"15,38%",IF(Comparativo!$E$6="Tabela Não Desonerada",VLOOKUP($C1674,'Orçamento Base'!$D$11:$S$1673,11,FALSE),VLOOKUP($C1674,#REF!,11,FALSE))))</f>
        <v>#N/A</v>
      </c>
      <c r="M1674" s="209">
        <f>IF(Comparativo!$E$6="Tabela Não Desonerada",Encargos!$F$44,Encargos!$D$44)</f>
        <v>1.1122000000000001</v>
      </c>
    </row>
    <row r="1675" spans="1:13">
      <c r="A1675" s="207">
        <f>'Identificação-TCE'!$A$13</f>
        <v>1</v>
      </c>
      <c r="B1675" s="168" t="e">
        <f>IF(AND(G1675&lt;&gt;"",H1675&gt;0,I1675&lt;&gt;"",J1675&lt;&gt;0,K1675&lt;&gt;0),COUNT($B$11:B1674)+1,"")</f>
        <v>#N/A</v>
      </c>
      <c r="C1675" s="207">
        <f>IF('Orçamento Base'!$M1674=0,0,'Orçamento Base'!$D1674)</f>
        <v>0</v>
      </c>
      <c r="D1675" s="212" t="e">
        <f>IF('Orçamento Base'!$F1674=Aux.!$G$11,"CONTRATACAO_PUBLICA",IF(VLOOKUP($C1675,'Orçamento Base'!$D$11:$G$2116,3,FALSE)="INDEXADO",VLOOKUP(VLOOKUP($C1674,'Orçamento Base'!$D$11:$G$2116,2,FALSE),'Index N_DESON.'!$A$9:$B$604,2),VLOOKUP($C1675,'Orçamento Base'!$D$11:$G$2116,3,FALSE)))</f>
        <v>#N/A</v>
      </c>
      <c r="E1675" s="208" t="e">
        <f>VLOOKUP($C1675,'Orçamento Base'!$D$11:$S$1673,2,FALSE)</f>
        <v>#N/A</v>
      </c>
      <c r="F1675" s="211">
        <f>Dados!$C$7</f>
        <v>44652</v>
      </c>
      <c r="G1675" s="226" t="e">
        <f>VLOOKUP($C1675,'Orçamento Base'!$D$11:$S$1673,4,FALSE)</f>
        <v>#N/A</v>
      </c>
      <c r="H1675" s="377">
        <f>IFERROR(VLOOKUP($C1675,'Orçamento Base'!$D$11:$S$1673,6,FALSE),0)</f>
        <v>0</v>
      </c>
      <c r="I1675" s="208" t="e">
        <f>VLOOKUP($C1675,'Orçamento Base'!$D$11:$S$1673,5,FALSE)</f>
        <v>#N/A</v>
      </c>
      <c r="J1675" s="167" t="e">
        <f>IF(Comparativo!$E$6="Tabela Não Desonerada",VLOOKUP($C1675,'Orçamento Base'!$D$11:$S$1673,12,FALSE),VLOOKUP($C1675,#REF!,12,FALSE))</f>
        <v>#N/A</v>
      </c>
      <c r="K1675" s="167">
        <f>IFERROR(IF(Comparativo!$E$6="Tabela Não Desonerada",VLOOKUP($C1675,'Orçamento Base'!$D$11:$S$1673,16,FALSE),VLOOKUP($C1675,#REF!,16,FALSE)),0)</f>
        <v>0</v>
      </c>
      <c r="L1675" s="575" t="e">
        <f>IF(AND($D1675="COMPOSICAO_PROPRIA",'Orçamento Base'!$N1675="-"),"14,18%",IF(AND($D1675="MERCADO",'Orçamento Base'!$N1675="-"),"15,38%",IF(Comparativo!$E$6="Tabela Não Desonerada",VLOOKUP($C1675,'Orçamento Base'!$D$11:$S$1673,11,FALSE),VLOOKUP($C1675,#REF!,11,FALSE))))</f>
        <v>#N/A</v>
      </c>
      <c r="M1675" s="209">
        <f>IF(Comparativo!$E$6="Tabela Não Desonerada",Encargos!$F$44,Encargos!$D$44)</f>
        <v>1.1122000000000001</v>
      </c>
    </row>
    <row r="1676" spans="1:13">
      <c r="A1676" s="207">
        <f>'Identificação-TCE'!$A$13</f>
        <v>1</v>
      </c>
      <c r="B1676" s="168" t="e">
        <f>IF(AND(G1676&lt;&gt;"",H1676&gt;0,I1676&lt;&gt;"",J1676&lt;&gt;0,K1676&lt;&gt;0),COUNT($B$11:B1675)+1,"")</f>
        <v>#N/A</v>
      </c>
      <c r="C1676" s="207">
        <f>IF('Orçamento Base'!$M1675=0,0,'Orçamento Base'!$D1675)</f>
        <v>0</v>
      </c>
      <c r="D1676" s="212" t="e">
        <f>IF('Orçamento Base'!$F1675=Aux.!$G$11,"CONTRATACAO_PUBLICA",IF(VLOOKUP($C1676,'Orçamento Base'!$D$11:$G$2116,3,FALSE)="INDEXADO",VLOOKUP(VLOOKUP($C1675,'Orçamento Base'!$D$11:$G$2116,2,FALSE),'Index N_DESON.'!$A$9:$B$604,2),VLOOKUP($C1676,'Orçamento Base'!$D$11:$G$2116,3,FALSE)))</f>
        <v>#N/A</v>
      </c>
      <c r="E1676" s="208" t="e">
        <f>VLOOKUP($C1676,'Orçamento Base'!$D$11:$S$1673,2,FALSE)</f>
        <v>#N/A</v>
      </c>
      <c r="F1676" s="211">
        <f>Dados!$C$7</f>
        <v>44652</v>
      </c>
      <c r="G1676" s="226" t="e">
        <f>VLOOKUP($C1676,'Orçamento Base'!$D$11:$S$1673,4,FALSE)</f>
        <v>#N/A</v>
      </c>
      <c r="H1676" s="377">
        <f>IFERROR(VLOOKUP($C1676,'Orçamento Base'!$D$11:$S$1673,6,FALSE),0)</f>
        <v>0</v>
      </c>
      <c r="I1676" s="208" t="e">
        <f>VLOOKUP($C1676,'Orçamento Base'!$D$11:$S$1673,5,FALSE)</f>
        <v>#N/A</v>
      </c>
      <c r="J1676" s="167" t="e">
        <f>IF(Comparativo!$E$6="Tabela Não Desonerada",VLOOKUP($C1676,'Orçamento Base'!$D$11:$S$1673,12,FALSE),VLOOKUP($C1676,#REF!,12,FALSE))</f>
        <v>#N/A</v>
      </c>
      <c r="K1676" s="167">
        <f>IFERROR(IF(Comparativo!$E$6="Tabela Não Desonerada",VLOOKUP($C1676,'Orçamento Base'!$D$11:$S$1673,16,FALSE),VLOOKUP($C1676,#REF!,16,FALSE)),0)</f>
        <v>0</v>
      </c>
      <c r="L1676" s="575" t="e">
        <f>IF(AND($D1676="COMPOSICAO_PROPRIA",'Orçamento Base'!$N1676="-"),"14,18%",IF(AND($D1676="MERCADO",'Orçamento Base'!$N1676="-"),"15,38%",IF(Comparativo!$E$6="Tabela Não Desonerada",VLOOKUP($C1676,'Orçamento Base'!$D$11:$S$1673,11,FALSE),VLOOKUP($C1676,#REF!,11,FALSE))))</f>
        <v>#N/A</v>
      </c>
      <c r="M1676" s="209">
        <f>IF(Comparativo!$E$6="Tabela Não Desonerada",Encargos!$F$44,Encargos!$D$44)</f>
        <v>1.1122000000000001</v>
      </c>
    </row>
    <row r="1677" spans="1:13">
      <c r="A1677" s="207">
        <f>'Identificação-TCE'!$A$13</f>
        <v>1</v>
      </c>
      <c r="B1677" s="168" t="e">
        <f>IF(AND(G1677&lt;&gt;"",H1677&gt;0,I1677&lt;&gt;"",J1677&lt;&gt;0,K1677&lt;&gt;0),COUNT($B$11:B1676)+1,"")</f>
        <v>#N/A</v>
      </c>
      <c r="C1677" s="207">
        <f>IF('Orçamento Base'!$M1676=0,0,'Orçamento Base'!$D1676)</f>
        <v>0</v>
      </c>
      <c r="D1677" s="212" t="e">
        <f>IF('Orçamento Base'!$F1676=Aux.!$G$11,"CONTRATACAO_PUBLICA",IF(VLOOKUP($C1677,'Orçamento Base'!$D$11:$G$2116,3,FALSE)="INDEXADO",VLOOKUP(VLOOKUP($C1676,'Orçamento Base'!$D$11:$G$2116,2,FALSE),'Index N_DESON.'!$A$9:$B$604,2),VLOOKUP($C1677,'Orçamento Base'!$D$11:$G$2116,3,FALSE)))</f>
        <v>#N/A</v>
      </c>
      <c r="E1677" s="208" t="e">
        <f>VLOOKUP($C1677,'Orçamento Base'!$D$11:$S$1673,2,FALSE)</f>
        <v>#N/A</v>
      </c>
      <c r="F1677" s="211">
        <f>Dados!$C$7</f>
        <v>44652</v>
      </c>
      <c r="G1677" s="226" t="e">
        <f>VLOOKUP($C1677,'Orçamento Base'!$D$11:$S$1673,4,FALSE)</f>
        <v>#N/A</v>
      </c>
      <c r="H1677" s="377">
        <f>IFERROR(VLOOKUP($C1677,'Orçamento Base'!$D$11:$S$1673,6,FALSE),0)</f>
        <v>0</v>
      </c>
      <c r="I1677" s="208" t="e">
        <f>VLOOKUP($C1677,'Orçamento Base'!$D$11:$S$1673,5,FALSE)</f>
        <v>#N/A</v>
      </c>
      <c r="J1677" s="167" t="e">
        <f>IF(Comparativo!$E$6="Tabela Não Desonerada",VLOOKUP($C1677,'Orçamento Base'!$D$11:$S$1673,12,FALSE),VLOOKUP($C1677,#REF!,12,FALSE))</f>
        <v>#N/A</v>
      </c>
      <c r="K1677" s="167">
        <f>IFERROR(IF(Comparativo!$E$6="Tabela Não Desonerada",VLOOKUP($C1677,'Orçamento Base'!$D$11:$S$1673,16,FALSE),VLOOKUP($C1677,#REF!,16,FALSE)),0)</f>
        <v>0</v>
      </c>
      <c r="L1677" s="575" t="e">
        <f>IF(AND($D1677="COMPOSICAO_PROPRIA",'Orçamento Base'!$N1677="-"),"14,18%",IF(AND($D1677="MERCADO",'Orçamento Base'!$N1677="-"),"15,38%",IF(Comparativo!$E$6="Tabela Não Desonerada",VLOOKUP($C1677,'Orçamento Base'!$D$11:$S$1673,11,FALSE),VLOOKUP($C1677,#REF!,11,FALSE))))</f>
        <v>#N/A</v>
      </c>
      <c r="M1677" s="209">
        <f>IF(Comparativo!$E$6="Tabela Não Desonerada",Encargos!$F$44,Encargos!$D$44)</f>
        <v>1.1122000000000001</v>
      </c>
    </row>
    <row r="1678" spans="1:13">
      <c r="A1678" s="207">
        <f>'Identificação-TCE'!$A$13</f>
        <v>1</v>
      </c>
      <c r="B1678" s="168" t="e">
        <f>IF(AND(G1678&lt;&gt;"",H1678&gt;0,I1678&lt;&gt;"",J1678&lt;&gt;0,K1678&lt;&gt;0),COUNT($B$11:B1677)+1,"")</f>
        <v>#N/A</v>
      </c>
      <c r="C1678" s="207">
        <f>IF('Orçamento Base'!$M1677=0,0,'Orçamento Base'!$D1677)</f>
        <v>0</v>
      </c>
      <c r="D1678" s="212" t="e">
        <f>IF('Orçamento Base'!$F1677=Aux.!$G$11,"CONTRATACAO_PUBLICA",IF(VLOOKUP($C1678,'Orçamento Base'!$D$11:$G$2116,3,FALSE)="INDEXADO",VLOOKUP(VLOOKUP($C1677,'Orçamento Base'!$D$11:$G$2116,2,FALSE),'Index N_DESON.'!$A$9:$B$604,2),VLOOKUP($C1678,'Orçamento Base'!$D$11:$G$2116,3,FALSE)))</f>
        <v>#N/A</v>
      </c>
      <c r="E1678" s="208" t="e">
        <f>VLOOKUP($C1678,'Orçamento Base'!$D$11:$S$1673,2,FALSE)</f>
        <v>#N/A</v>
      </c>
      <c r="F1678" s="211">
        <f>Dados!$C$7</f>
        <v>44652</v>
      </c>
      <c r="G1678" s="226" t="e">
        <f>VLOOKUP($C1678,'Orçamento Base'!$D$11:$S$1673,4,FALSE)</f>
        <v>#N/A</v>
      </c>
      <c r="H1678" s="377">
        <f>IFERROR(VLOOKUP($C1678,'Orçamento Base'!$D$11:$S$1673,6,FALSE),0)</f>
        <v>0</v>
      </c>
      <c r="I1678" s="208" t="e">
        <f>VLOOKUP($C1678,'Orçamento Base'!$D$11:$S$1673,5,FALSE)</f>
        <v>#N/A</v>
      </c>
      <c r="J1678" s="167" t="e">
        <f>IF(Comparativo!$E$6="Tabela Não Desonerada",VLOOKUP($C1678,'Orçamento Base'!$D$11:$S$1673,12,FALSE),VLOOKUP($C1678,#REF!,12,FALSE))</f>
        <v>#N/A</v>
      </c>
      <c r="K1678" s="167">
        <f>IFERROR(IF(Comparativo!$E$6="Tabela Não Desonerada",VLOOKUP($C1678,'Orçamento Base'!$D$11:$S$1673,16,FALSE),VLOOKUP($C1678,#REF!,16,FALSE)),0)</f>
        <v>0</v>
      </c>
      <c r="L1678" s="575" t="e">
        <f>IF(AND($D1678="COMPOSICAO_PROPRIA",'Orçamento Base'!$N1678="-"),"14,18%",IF(AND($D1678="MERCADO",'Orçamento Base'!$N1678="-"),"15,38%",IF(Comparativo!$E$6="Tabela Não Desonerada",VLOOKUP($C1678,'Orçamento Base'!$D$11:$S$1673,11,FALSE),VLOOKUP($C1678,#REF!,11,FALSE))))</f>
        <v>#N/A</v>
      </c>
      <c r="M1678" s="209">
        <f>IF(Comparativo!$E$6="Tabela Não Desonerada",Encargos!$F$44,Encargos!$D$44)</f>
        <v>1.1122000000000001</v>
      </c>
    </row>
    <row r="1679" spans="1:13">
      <c r="A1679" s="207">
        <f>'Identificação-TCE'!$A$13</f>
        <v>1</v>
      </c>
      <c r="B1679" s="168" t="e">
        <f>IF(AND(G1679&lt;&gt;"",H1679&gt;0,I1679&lt;&gt;"",J1679&lt;&gt;0,K1679&lt;&gt;0),COUNT($B$11:B1678)+1,"")</f>
        <v>#N/A</v>
      </c>
      <c r="C1679" s="207">
        <f>IF('Orçamento Base'!$M1678=0,0,'Orçamento Base'!$D1678)</f>
        <v>0</v>
      </c>
      <c r="D1679" s="212" t="e">
        <f>IF('Orçamento Base'!$F1678=Aux.!$G$11,"CONTRATACAO_PUBLICA",IF(VLOOKUP($C1679,'Orçamento Base'!$D$11:$G$2116,3,FALSE)="INDEXADO",VLOOKUP(VLOOKUP($C1678,'Orçamento Base'!$D$11:$G$2116,2,FALSE),'Index N_DESON.'!$A$9:$B$604,2),VLOOKUP($C1679,'Orçamento Base'!$D$11:$G$2116,3,FALSE)))</f>
        <v>#N/A</v>
      </c>
      <c r="E1679" s="208" t="e">
        <f>VLOOKUP($C1679,'Orçamento Base'!$D$11:$S$1673,2,FALSE)</f>
        <v>#N/A</v>
      </c>
      <c r="F1679" s="211">
        <f>Dados!$C$7</f>
        <v>44652</v>
      </c>
      <c r="G1679" s="226" t="e">
        <f>VLOOKUP($C1679,'Orçamento Base'!$D$11:$S$1673,4,FALSE)</f>
        <v>#N/A</v>
      </c>
      <c r="H1679" s="377">
        <f>IFERROR(VLOOKUP($C1679,'Orçamento Base'!$D$11:$S$1673,6,FALSE),0)</f>
        <v>0</v>
      </c>
      <c r="I1679" s="208" t="e">
        <f>VLOOKUP($C1679,'Orçamento Base'!$D$11:$S$1673,5,FALSE)</f>
        <v>#N/A</v>
      </c>
      <c r="J1679" s="167" t="e">
        <f>IF(Comparativo!$E$6="Tabela Não Desonerada",VLOOKUP($C1679,'Orçamento Base'!$D$11:$S$1673,12,FALSE),VLOOKUP($C1679,#REF!,12,FALSE))</f>
        <v>#N/A</v>
      </c>
      <c r="K1679" s="167">
        <f>IFERROR(IF(Comparativo!$E$6="Tabela Não Desonerada",VLOOKUP($C1679,'Orçamento Base'!$D$11:$S$1673,16,FALSE),VLOOKUP($C1679,#REF!,16,FALSE)),0)</f>
        <v>0</v>
      </c>
      <c r="L1679" s="575" t="e">
        <f>IF(AND($D1679="COMPOSICAO_PROPRIA",'Orçamento Base'!$N1679="-"),"14,18%",IF(AND($D1679="MERCADO",'Orçamento Base'!$N1679="-"),"15,38%",IF(Comparativo!$E$6="Tabela Não Desonerada",VLOOKUP($C1679,'Orçamento Base'!$D$11:$S$1673,11,FALSE),VLOOKUP($C1679,#REF!,11,FALSE))))</f>
        <v>#N/A</v>
      </c>
      <c r="M1679" s="209">
        <f>IF(Comparativo!$E$6="Tabela Não Desonerada",Encargos!$F$44,Encargos!$D$44)</f>
        <v>1.1122000000000001</v>
      </c>
    </row>
    <row r="1680" spans="1:13">
      <c r="A1680" s="207">
        <f>'Identificação-TCE'!$A$13</f>
        <v>1</v>
      </c>
      <c r="B1680" s="168" t="e">
        <f>IF(AND(G1680&lt;&gt;"",H1680&gt;0,I1680&lt;&gt;"",J1680&lt;&gt;0,K1680&lt;&gt;0),COUNT($B$11:B1679)+1,"")</f>
        <v>#N/A</v>
      </c>
      <c r="C1680" s="207">
        <f>IF('Orçamento Base'!$M1679=0,0,'Orçamento Base'!$D1679)</f>
        <v>0</v>
      </c>
      <c r="D1680" s="212" t="e">
        <f>IF('Orçamento Base'!$F1679=Aux.!$G$11,"CONTRATACAO_PUBLICA",IF(VLOOKUP($C1680,'Orçamento Base'!$D$11:$G$2116,3,FALSE)="INDEXADO",VLOOKUP(VLOOKUP($C1679,'Orçamento Base'!$D$11:$G$2116,2,FALSE),'Index N_DESON.'!$A$9:$B$604,2),VLOOKUP($C1680,'Orçamento Base'!$D$11:$G$2116,3,FALSE)))</f>
        <v>#N/A</v>
      </c>
      <c r="E1680" s="208" t="e">
        <f>VLOOKUP($C1680,'Orçamento Base'!$D$11:$S$1673,2,FALSE)</f>
        <v>#N/A</v>
      </c>
      <c r="F1680" s="211">
        <f>Dados!$C$7</f>
        <v>44652</v>
      </c>
      <c r="G1680" s="226" t="e">
        <f>VLOOKUP($C1680,'Orçamento Base'!$D$11:$S$1673,4,FALSE)</f>
        <v>#N/A</v>
      </c>
      <c r="H1680" s="377">
        <f>IFERROR(VLOOKUP($C1680,'Orçamento Base'!$D$11:$S$1673,6,FALSE),0)</f>
        <v>0</v>
      </c>
      <c r="I1680" s="208" t="e">
        <f>VLOOKUP($C1680,'Orçamento Base'!$D$11:$S$1673,5,FALSE)</f>
        <v>#N/A</v>
      </c>
      <c r="J1680" s="167" t="e">
        <f>IF(Comparativo!$E$6="Tabela Não Desonerada",VLOOKUP($C1680,'Orçamento Base'!$D$11:$S$1673,12,FALSE),VLOOKUP($C1680,#REF!,12,FALSE))</f>
        <v>#N/A</v>
      </c>
      <c r="K1680" s="167">
        <f>IFERROR(IF(Comparativo!$E$6="Tabela Não Desonerada",VLOOKUP($C1680,'Orçamento Base'!$D$11:$S$1673,16,FALSE),VLOOKUP($C1680,#REF!,16,FALSE)),0)</f>
        <v>0</v>
      </c>
      <c r="L1680" s="575" t="e">
        <f>IF(AND($D1680="COMPOSICAO_PROPRIA",'Orçamento Base'!$N1680="-"),"14,18%",IF(AND($D1680="MERCADO",'Orçamento Base'!$N1680="-"),"15,38%",IF(Comparativo!$E$6="Tabela Não Desonerada",VLOOKUP($C1680,'Orçamento Base'!$D$11:$S$1673,11,FALSE),VLOOKUP($C1680,#REF!,11,FALSE))))</f>
        <v>#N/A</v>
      </c>
      <c r="M1680" s="209">
        <f>IF(Comparativo!$E$6="Tabela Não Desonerada",Encargos!$F$44,Encargos!$D$44)</f>
        <v>1.1122000000000001</v>
      </c>
    </row>
    <row r="1681" spans="1:13">
      <c r="A1681" s="207">
        <f>'Identificação-TCE'!$A$13</f>
        <v>1</v>
      </c>
      <c r="B1681" s="168" t="e">
        <f>IF(AND(G1681&lt;&gt;"",H1681&gt;0,I1681&lt;&gt;"",J1681&lt;&gt;0,K1681&lt;&gt;0),COUNT($B$11:B1680)+1,"")</f>
        <v>#N/A</v>
      </c>
      <c r="C1681" s="207">
        <f>IF('Orçamento Base'!$M1680=0,0,'Orçamento Base'!$D1680)</f>
        <v>0</v>
      </c>
      <c r="D1681" s="212" t="e">
        <f>IF('Orçamento Base'!$F1680=Aux.!$G$11,"CONTRATACAO_PUBLICA",IF(VLOOKUP($C1681,'Orçamento Base'!$D$11:$G$2116,3,FALSE)="INDEXADO",VLOOKUP(VLOOKUP($C1680,'Orçamento Base'!$D$11:$G$2116,2,FALSE),'Index N_DESON.'!$A$9:$B$604,2),VLOOKUP($C1681,'Orçamento Base'!$D$11:$G$2116,3,FALSE)))</f>
        <v>#N/A</v>
      </c>
      <c r="E1681" s="208" t="e">
        <f>VLOOKUP($C1681,'Orçamento Base'!$D$11:$S$1673,2,FALSE)</f>
        <v>#N/A</v>
      </c>
      <c r="F1681" s="211">
        <f>Dados!$C$7</f>
        <v>44652</v>
      </c>
      <c r="G1681" s="226" t="e">
        <f>VLOOKUP($C1681,'Orçamento Base'!$D$11:$S$1673,4,FALSE)</f>
        <v>#N/A</v>
      </c>
      <c r="H1681" s="377">
        <f>IFERROR(VLOOKUP($C1681,'Orçamento Base'!$D$11:$S$1673,6,FALSE),0)</f>
        <v>0</v>
      </c>
      <c r="I1681" s="208" t="e">
        <f>VLOOKUP($C1681,'Orçamento Base'!$D$11:$S$1673,5,FALSE)</f>
        <v>#N/A</v>
      </c>
      <c r="J1681" s="167" t="e">
        <f>IF(Comparativo!$E$6="Tabela Não Desonerada",VLOOKUP($C1681,'Orçamento Base'!$D$11:$S$1673,12,FALSE),VLOOKUP($C1681,#REF!,12,FALSE))</f>
        <v>#N/A</v>
      </c>
      <c r="K1681" s="167">
        <f>IFERROR(IF(Comparativo!$E$6="Tabela Não Desonerada",VLOOKUP($C1681,'Orçamento Base'!$D$11:$S$1673,16,FALSE),VLOOKUP($C1681,#REF!,16,FALSE)),0)</f>
        <v>0</v>
      </c>
      <c r="L1681" s="575" t="e">
        <f>IF(AND($D1681="COMPOSICAO_PROPRIA",'Orçamento Base'!$N1681="-"),"14,18%",IF(AND($D1681="MERCADO",'Orçamento Base'!$N1681="-"),"15,38%",IF(Comparativo!$E$6="Tabela Não Desonerada",VLOOKUP($C1681,'Orçamento Base'!$D$11:$S$1673,11,FALSE),VLOOKUP($C1681,#REF!,11,FALSE))))</f>
        <v>#N/A</v>
      </c>
      <c r="M1681" s="209">
        <f>IF(Comparativo!$E$6="Tabela Não Desonerada",Encargos!$F$44,Encargos!$D$44)</f>
        <v>1.1122000000000001</v>
      </c>
    </row>
    <row r="1682" spans="1:13">
      <c r="A1682" s="207">
        <f>'Identificação-TCE'!$A$13</f>
        <v>1</v>
      </c>
      <c r="B1682" s="168" t="e">
        <f>IF(AND(G1682&lt;&gt;"",H1682&gt;0,I1682&lt;&gt;"",J1682&lt;&gt;0,K1682&lt;&gt;0),COUNT($B$11:B1681)+1,"")</f>
        <v>#N/A</v>
      </c>
      <c r="C1682" s="207">
        <f>IF('Orçamento Base'!$M1681=0,0,'Orçamento Base'!$D1681)</f>
        <v>0</v>
      </c>
      <c r="D1682" s="212" t="e">
        <f>IF('Orçamento Base'!$F1681=Aux.!$G$11,"CONTRATACAO_PUBLICA",IF(VLOOKUP($C1682,'Orçamento Base'!$D$11:$G$2116,3,FALSE)="INDEXADO",VLOOKUP(VLOOKUP($C1681,'Orçamento Base'!$D$11:$G$2116,2,FALSE),'Index N_DESON.'!$A$9:$B$604,2),VLOOKUP($C1682,'Orçamento Base'!$D$11:$G$2116,3,FALSE)))</f>
        <v>#N/A</v>
      </c>
      <c r="E1682" s="208" t="e">
        <f>VLOOKUP($C1682,'Orçamento Base'!$D$11:$S$1673,2,FALSE)</f>
        <v>#N/A</v>
      </c>
      <c r="F1682" s="211">
        <f>Dados!$C$7</f>
        <v>44652</v>
      </c>
      <c r="G1682" s="226" t="e">
        <f>VLOOKUP($C1682,'Orçamento Base'!$D$11:$S$1673,4,FALSE)</f>
        <v>#N/A</v>
      </c>
      <c r="H1682" s="377">
        <f>IFERROR(VLOOKUP($C1682,'Orçamento Base'!$D$11:$S$1673,6,FALSE),0)</f>
        <v>0</v>
      </c>
      <c r="I1682" s="208" t="e">
        <f>VLOOKUP($C1682,'Orçamento Base'!$D$11:$S$1673,5,FALSE)</f>
        <v>#N/A</v>
      </c>
      <c r="J1682" s="167" t="e">
        <f>IF(Comparativo!$E$6="Tabela Não Desonerada",VLOOKUP($C1682,'Orçamento Base'!$D$11:$S$1673,12,FALSE),VLOOKUP($C1682,#REF!,12,FALSE))</f>
        <v>#N/A</v>
      </c>
      <c r="K1682" s="167">
        <f>IFERROR(IF(Comparativo!$E$6="Tabela Não Desonerada",VLOOKUP($C1682,'Orçamento Base'!$D$11:$S$1673,16,FALSE),VLOOKUP($C1682,#REF!,16,FALSE)),0)</f>
        <v>0</v>
      </c>
      <c r="L1682" s="575" t="e">
        <f>IF(AND($D1682="COMPOSICAO_PROPRIA",'Orçamento Base'!$N1682="-"),"14,18%",IF(AND($D1682="MERCADO",'Orçamento Base'!$N1682="-"),"15,38%",IF(Comparativo!$E$6="Tabela Não Desonerada",VLOOKUP($C1682,'Orçamento Base'!$D$11:$S$1673,11,FALSE),VLOOKUP($C1682,#REF!,11,FALSE))))</f>
        <v>#N/A</v>
      </c>
      <c r="M1682" s="209">
        <f>IF(Comparativo!$E$6="Tabela Não Desonerada",Encargos!$F$44,Encargos!$D$44)</f>
        <v>1.1122000000000001</v>
      </c>
    </row>
    <row r="1683" spans="1:13">
      <c r="A1683" s="207">
        <f>'Identificação-TCE'!$A$13</f>
        <v>1</v>
      </c>
      <c r="B1683" s="168" t="e">
        <f>IF(AND(G1683&lt;&gt;"",H1683&gt;0,I1683&lt;&gt;"",J1683&lt;&gt;0,K1683&lt;&gt;0),COUNT($B$11:B1682)+1,"")</f>
        <v>#N/A</v>
      </c>
      <c r="C1683" s="207">
        <f>IF('Orçamento Base'!$M1682=0,0,'Orçamento Base'!$D1682)</f>
        <v>0</v>
      </c>
      <c r="D1683" s="212" t="e">
        <f>IF('Orçamento Base'!$F1682=Aux.!$G$11,"CONTRATACAO_PUBLICA",IF(VLOOKUP($C1683,'Orçamento Base'!$D$11:$G$2116,3,FALSE)="INDEXADO",VLOOKUP(VLOOKUP($C1682,'Orçamento Base'!$D$11:$G$2116,2,FALSE),'Index N_DESON.'!$A$9:$B$604,2),VLOOKUP($C1683,'Orçamento Base'!$D$11:$G$2116,3,FALSE)))</f>
        <v>#N/A</v>
      </c>
      <c r="E1683" s="208" t="e">
        <f>VLOOKUP($C1683,'Orçamento Base'!$D$11:$S$1673,2,FALSE)</f>
        <v>#N/A</v>
      </c>
      <c r="F1683" s="211">
        <f>Dados!$C$7</f>
        <v>44652</v>
      </c>
      <c r="G1683" s="226" t="e">
        <f>VLOOKUP($C1683,'Orçamento Base'!$D$11:$S$1673,4,FALSE)</f>
        <v>#N/A</v>
      </c>
      <c r="H1683" s="377">
        <f>IFERROR(VLOOKUP($C1683,'Orçamento Base'!$D$11:$S$1673,6,FALSE),0)</f>
        <v>0</v>
      </c>
      <c r="I1683" s="208" t="e">
        <f>VLOOKUP($C1683,'Orçamento Base'!$D$11:$S$1673,5,FALSE)</f>
        <v>#N/A</v>
      </c>
      <c r="J1683" s="167" t="e">
        <f>IF(Comparativo!$E$6="Tabela Não Desonerada",VLOOKUP($C1683,'Orçamento Base'!$D$11:$S$1673,12,FALSE),VLOOKUP($C1683,#REF!,12,FALSE))</f>
        <v>#N/A</v>
      </c>
      <c r="K1683" s="167">
        <f>IFERROR(IF(Comparativo!$E$6="Tabela Não Desonerada",VLOOKUP($C1683,'Orçamento Base'!$D$11:$S$1673,16,FALSE),VLOOKUP($C1683,#REF!,16,FALSE)),0)</f>
        <v>0</v>
      </c>
      <c r="L1683" s="575" t="e">
        <f>IF(AND($D1683="COMPOSICAO_PROPRIA",'Orçamento Base'!$N1683="-"),"14,18%",IF(AND($D1683="MERCADO",'Orçamento Base'!$N1683="-"),"15,38%",IF(Comparativo!$E$6="Tabela Não Desonerada",VLOOKUP($C1683,'Orçamento Base'!$D$11:$S$1673,11,FALSE),VLOOKUP($C1683,#REF!,11,FALSE))))</f>
        <v>#N/A</v>
      </c>
      <c r="M1683" s="209">
        <f>IF(Comparativo!$E$6="Tabela Não Desonerada",Encargos!$F$44,Encargos!$D$44)</f>
        <v>1.1122000000000001</v>
      </c>
    </row>
    <row r="1684" spans="1:13">
      <c r="A1684" s="207">
        <f>'Identificação-TCE'!$A$13</f>
        <v>1</v>
      </c>
      <c r="B1684" s="168" t="e">
        <f>IF(AND(G1684&lt;&gt;"",H1684&gt;0,I1684&lt;&gt;"",J1684&lt;&gt;0,K1684&lt;&gt;0),COUNT($B$11:B1683)+1,"")</f>
        <v>#N/A</v>
      </c>
      <c r="C1684" s="207">
        <f>IF('Orçamento Base'!$M1683=0,0,'Orçamento Base'!$D1683)</f>
        <v>0</v>
      </c>
      <c r="D1684" s="212" t="e">
        <f>IF('Orçamento Base'!$F1683=Aux.!$G$11,"CONTRATACAO_PUBLICA",IF(VLOOKUP($C1684,'Orçamento Base'!$D$11:$G$2116,3,FALSE)="INDEXADO",VLOOKUP(VLOOKUP($C1683,'Orçamento Base'!$D$11:$G$2116,2,FALSE),'Index N_DESON.'!$A$9:$B$604,2),VLOOKUP($C1684,'Orçamento Base'!$D$11:$G$2116,3,FALSE)))</f>
        <v>#N/A</v>
      </c>
      <c r="E1684" s="208" t="e">
        <f>VLOOKUP($C1684,'Orçamento Base'!$D$11:$S$1673,2,FALSE)</f>
        <v>#N/A</v>
      </c>
      <c r="F1684" s="211">
        <f>Dados!$C$7</f>
        <v>44652</v>
      </c>
      <c r="G1684" s="226" t="e">
        <f>VLOOKUP($C1684,'Orçamento Base'!$D$11:$S$1673,4,FALSE)</f>
        <v>#N/A</v>
      </c>
      <c r="H1684" s="377">
        <f>IFERROR(VLOOKUP($C1684,'Orçamento Base'!$D$11:$S$1673,6,FALSE),0)</f>
        <v>0</v>
      </c>
      <c r="I1684" s="208" t="e">
        <f>VLOOKUP($C1684,'Orçamento Base'!$D$11:$S$1673,5,FALSE)</f>
        <v>#N/A</v>
      </c>
      <c r="J1684" s="167" t="e">
        <f>IF(Comparativo!$E$6="Tabela Não Desonerada",VLOOKUP($C1684,'Orçamento Base'!$D$11:$S$1673,12,FALSE),VLOOKUP($C1684,#REF!,12,FALSE))</f>
        <v>#N/A</v>
      </c>
      <c r="K1684" s="167">
        <f>IFERROR(IF(Comparativo!$E$6="Tabela Não Desonerada",VLOOKUP($C1684,'Orçamento Base'!$D$11:$S$1673,16,FALSE),VLOOKUP($C1684,#REF!,16,FALSE)),0)</f>
        <v>0</v>
      </c>
      <c r="L1684" s="575" t="e">
        <f>IF(AND($D1684="COMPOSICAO_PROPRIA",'Orçamento Base'!$N1684="-"),"14,18%",IF(AND($D1684="MERCADO",'Orçamento Base'!$N1684="-"),"15,38%",IF(Comparativo!$E$6="Tabela Não Desonerada",VLOOKUP($C1684,'Orçamento Base'!$D$11:$S$1673,11,FALSE),VLOOKUP($C1684,#REF!,11,FALSE))))</f>
        <v>#N/A</v>
      </c>
      <c r="M1684" s="209">
        <f>IF(Comparativo!$E$6="Tabela Não Desonerada",Encargos!$F$44,Encargos!$D$44)</f>
        <v>1.1122000000000001</v>
      </c>
    </row>
    <row r="1685" spans="1:13">
      <c r="A1685" s="207">
        <f>'Identificação-TCE'!$A$13</f>
        <v>1</v>
      </c>
      <c r="B1685" s="168" t="e">
        <f>IF(AND(G1685&lt;&gt;"",H1685&gt;0,I1685&lt;&gt;"",J1685&lt;&gt;0,K1685&lt;&gt;0),COUNT($B$11:B1684)+1,"")</f>
        <v>#N/A</v>
      </c>
      <c r="C1685" s="207">
        <f>IF('Orçamento Base'!$M1684=0,0,'Orçamento Base'!$D1684)</f>
        <v>0</v>
      </c>
      <c r="D1685" s="212" t="e">
        <f>IF('Orçamento Base'!$F1684=Aux.!$G$11,"CONTRATACAO_PUBLICA",IF(VLOOKUP($C1685,'Orçamento Base'!$D$11:$G$2116,3,FALSE)="INDEXADO",VLOOKUP(VLOOKUP($C1684,'Orçamento Base'!$D$11:$G$2116,2,FALSE),'Index N_DESON.'!$A$9:$B$604,2),VLOOKUP($C1685,'Orçamento Base'!$D$11:$G$2116,3,FALSE)))</f>
        <v>#N/A</v>
      </c>
      <c r="E1685" s="208" t="e">
        <f>VLOOKUP($C1685,'Orçamento Base'!$D$11:$S$1673,2,FALSE)</f>
        <v>#N/A</v>
      </c>
      <c r="F1685" s="211">
        <f>Dados!$C$7</f>
        <v>44652</v>
      </c>
      <c r="G1685" s="226" t="e">
        <f>VLOOKUP($C1685,'Orçamento Base'!$D$11:$S$1673,4,FALSE)</f>
        <v>#N/A</v>
      </c>
      <c r="H1685" s="377">
        <f>IFERROR(VLOOKUP($C1685,'Orçamento Base'!$D$11:$S$1673,6,FALSE),0)</f>
        <v>0</v>
      </c>
      <c r="I1685" s="208" t="e">
        <f>VLOOKUP($C1685,'Orçamento Base'!$D$11:$S$1673,5,FALSE)</f>
        <v>#N/A</v>
      </c>
      <c r="J1685" s="167" t="e">
        <f>IF(Comparativo!$E$6="Tabela Não Desonerada",VLOOKUP($C1685,'Orçamento Base'!$D$11:$S$1673,12,FALSE),VLOOKUP($C1685,#REF!,12,FALSE))</f>
        <v>#N/A</v>
      </c>
      <c r="K1685" s="167">
        <f>IFERROR(IF(Comparativo!$E$6="Tabela Não Desonerada",VLOOKUP($C1685,'Orçamento Base'!$D$11:$S$1673,16,FALSE),VLOOKUP($C1685,#REF!,16,FALSE)),0)</f>
        <v>0</v>
      </c>
      <c r="L1685" s="575" t="e">
        <f>IF(AND($D1685="COMPOSICAO_PROPRIA",'Orçamento Base'!$N1685="-"),"14,18%",IF(AND($D1685="MERCADO",'Orçamento Base'!$N1685="-"),"15,38%",IF(Comparativo!$E$6="Tabela Não Desonerada",VLOOKUP($C1685,'Orçamento Base'!$D$11:$S$1673,11,FALSE),VLOOKUP($C1685,#REF!,11,FALSE))))</f>
        <v>#N/A</v>
      </c>
      <c r="M1685" s="209">
        <f>IF(Comparativo!$E$6="Tabela Não Desonerada",Encargos!$F$44,Encargos!$D$44)</f>
        <v>1.1122000000000001</v>
      </c>
    </row>
    <row r="1686" spans="1:13">
      <c r="A1686" s="207">
        <f>'Identificação-TCE'!$A$13</f>
        <v>1</v>
      </c>
      <c r="B1686" s="168" t="e">
        <f>IF(AND(G1686&lt;&gt;"",H1686&gt;0,I1686&lt;&gt;"",J1686&lt;&gt;0,K1686&lt;&gt;0),COUNT($B$11:B1685)+1,"")</f>
        <v>#N/A</v>
      </c>
      <c r="C1686" s="207">
        <f>IF('Orçamento Base'!$M1685=0,0,'Orçamento Base'!$D1685)</f>
        <v>0</v>
      </c>
      <c r="D1686" s="212" t="e">
        <f>IF('Orçamento Base'!$F1685=Aux.!$G$11,"CONTRATACAO_PUBLICA",IF(VLOOKUP($C1686,'Orçamento Base'!$D$11:$G$2116,3,FALSE)="INDEXADO",VLOOKUP(VLOOKUP($C1685,'Orçamento Base'!$D$11:$G$2116,2,FALSE),'Index N_DESON.'!$A$9:$B$604,2),VLOOKUP($C1686,'Orçamento Base'!$D$11:$G$2116,3,FALSE)))</f>
        <v>#N/A</v>
      </c>
      <c r="E1686" s="208" t="e">
        <f>VLOOKUP($C1686,'Orçamento Base'!$D$11:$S$1673,2,FALSE)</f>
        <v>#N/A</v>
      </c>
      <c r="F1686" s="211">
        <f>Dados!$C$7</f>
        <v>44652</v>
      </c>
      <c r="G1686" s="226" t="e">
        <f>VLOOKUP($C1686,'Orçamento Base'!$D$11:$S$1673,4,FALSE)</f>
        <v>#N/A</v>
      </c>
      <c r="H1686" s="377">
        <f>IFERROR(VLOOKUP($C1686,'Orçamento Base'!$D$11:$S$1673,6,FALSE),0)</f>
        <v>0</v>
      </c>
      <c r="I1686" s="208" t="e">
        <f>VLOOKUP($C1686,'Orçamento Base'!$D$11:$S$1673,5,FALSE)</f>
        <v>#N/A</v>
      </c>
      <c r="J1686" s="167" t="e">
        <f>IF(Comparativo!$E$6="Tabela Não Desonerada",VLOOKUP($C1686,'Orçamento Base'!$D$11:$S$1673,12,FALSE),VLOOKUP($C1686,#REF!,12,FALSE))</f>
        <v>#N/A</v>
      </c>
      <c r="K1686" s="167">
        <f>IFERROR(IF(Comparativo!$E$6="Tabela Não Desonerada",VLOOKUP($C1686,'Orçamento Base'!$D$11:$S$1673,16,FALSE),VLOOKUP($C1686,#REF!,16,FALSE)),0)</f>
        <v>0</v>
      </c>
      <c r="L1686" s="575" t="e">
        <f>IF(AND($D1686="COMPOSICAO_PROPRIA",'Orçamento Base'!$N1686="-"),"14,18%",IF(AND($D1686="MERCADO",'Orçamento Base'!$N1686="-"),"15,38%",IF(Comparativo!$E$6="Tabela Não Desonerada",VLOOKUP($C1686,'Orçamento Base'!$D$11:$S$1673,11,FALSE),VLOOKUP($C1686,#REF!,11,FALSE))))</f>
        <v>#N/A</v>
      </c>
      <c r="M1686" s="209">
        <f>IF(Comparativo!$E$6="Tabela Não Desonerada",Encargos!$F$44,Encargos!$D$44)</f>
        <v>1.1122000000000001</v>
      </c>
    </row>
    <row r="1687" spans="1:13">
      <c r="A1687" s="207">
        <f>'Identificação-TCE'!$A$13</f>
        <v>1</v>
      </c>
      <c r="B1687" s="168" t="e">
        <f>IF(AND(G1687&lt;&gt;"",H1687&gt;0,I1687&lt;&gt;"",J1687&lt;&gt;0,K1687&lt;&gt;0),COUNT($B$11:B1686)+1,"")</f>
        <v>#N/A</v>
      </c>
      <c r="C1687" s="207">
        <f>IF('Orçamento Base'!$M1686=0,0,'Orçamento Base'!$D1686)</f>
        <v>0</v>
      </c>
      <c r="D1687" s="212" t="e">
        <f>IF('Orçamento Base'!$F1686=Aux.!$G$11,"CONTRATACAO_PUBLICA",IF(VLOOKUP($C1687,'Orçamento Base'!$D$11:$G$2116,3,FALSE)="INDEXADO",VLOOKUP(VLOOKUP($C1686,'Orçamento Base'!$D$11:$G$2116,2,FALSE),'Index N_DESON.'!$A$9:$B$604,2),VLOOKUP($C1687,'Orçamento Base'!$D$11:$G$2116,3,FALSE)))</f>
        <v>#N/A</v>
      </c>
      <c r="E1687" s="208" t="e">
        <f>VLOOKUP($C1687,'Orçamento Base'!$D$11:$S$1673,2,FALSE)</f>
        <v>#N/A</v>
      </c>
      <c r="F1687" s="211">
        <f>Dados!$C$7</f>
        <v>44652</v>
      </c>
      <c r="G1687" s="226" t="e">
        <f>VLOOKUP($C1687,'Orçamento Base'!$D$11:$S$1673,4,FALSE)</f>
        <v>#N/A</v>
      </c>
      <c r="H1687" s="377">
        <f>IFERROR(VLOOKUP($C1687,'Orçamento Base'!$D$11:$S$1673,6,FALSE),0)</f>
        <v>0</v>
      </c>
      <c r="I1687" s="208" t="e">
        <f>VLOOKUP($C1687,'Orçamento Base'!$D$11:$S$1673,5,FALSE)</f>
        <v>#N/A</v>
      </c>
      <c r="J1687" s="167" t="e">
        <f>IF(Comparativo!$E$6="Tabela Não Desonerada",VLOOKUP($C1687,'Orçamento Base'!$D$11:$S$1673,12,FALSE),VLOOKUP($C1687,#REF!,12,FALSE))</f>
        <v>#N/A</v>
      </c>
      <c r="K1687" s="167">
        <f>IFERROR(IF(Comparativo!$E$6="Tabela Não Desonerada",VLOOKUP($C1687,'Orçamento Base'!$D$11:$S$1673,16,FALSE),VLOOKUP($C1687,#REF!,16,FALSE)),0)</f>
        <v>0</v>
      </c>
      <c r="L1687" s="575" t="e">
        <f>IF(AND($D1687="COMPOSICAO_PROPRIA",'Orçamento Base'!$N1687="-"),"14,18%",IF(AND($D1687="MERCADO",'Orçamento Base'!$N1687="-"),"15,38%",IF(Comparativo!$E$6="Tabela Não Desonerada",VLOOKUP($C1687,'Orçamento Base'!$D$11:$S$1673,11,FALSE),VLOOKUP($C1687,#REF!,11,FALSE))))</f>
        <v>#N/A</v>
      </c>
      <c r="M1687" s="209">
        <f>IF(Comparativo!$E$6="Tabela Não Desonerada",Encargos!$F$44,Encargos!$D$44)</f>
        <v>1.1122000000000001</v>
      </c>
    </row>
  </sheetData>
  <sheetProtection algorithmName="SHA-512" hashValue="LEbSGyQPLEEpc+UeZqB+oFqKqxHyByjFHZXaw712GtzWfoD0sP+SUTSsHj0TABEqT+9LKk7Jykl4gKyxl5/DPA==" saltValue="cJgPJAAt6YZdwGQ//wAnag==" spinCount="100000" sheet="1" objects="1" scenarios="1" formatCells="0" formatColumns="0" formatRows="0"/>
  <autoFilter ref="I1:I1687"/>
  <mergeCells count="20">
    <mergeCell ref="T10:T11"/>
    <mergeCell ref="C6:G6"/>
    <mergeCell ref="A10:A11"/>
    <mergeCell ref="B10:B11"/>
    <mergeCell ref="C10:C11"/>
    <mergeCell ref="D10:D11"/>
    <mergeCell ref="E10:E11"/>
    <mergeCell ref="F10:F11"/>
    <mergeCell ref="G10:G11"/>
    <mergeCell ref="H10:M10"/>
    <mergeCell ref="N10:O10"/>
    <mergeCell ref="P10:Q10"/>
    <mergeCell ref="R10:R11"/>
    <mergeCell ref="S10:S11"/>
    <mergeCell ref="C5:G5"/>
    <mergeCell ref="A1:K1"/>
    <mergeCell ref="C2:G2"/>
    <mergeCell ref="A3:B3"/>
    <mergeCell ref="C3:K3"/>
    <mergeCell ref="C4:I4"/>
  </mergeCells>
  <dataValidations count="3">
    <dataValidation allowBlank="1" showInputMessage="1" showErrorMessage="1" errorTitle="Fonte de Referência Inválida" error="A fonte de referência informada é inválida. _x000a_Selecione a fonte de referência na lista suspensa. Para cadastrar nova fonte de referência, entre em contato com o TCE." sqref="D12:D1687"/>
    <dataValidation type="list" allowBlank="1" showInputMessage="1" showErrorMessage="1" errorTitle="Código de Subfamília Inválido" error="O código de Subfamília informado é inválido. _x000a_Selecione o código na lista suspensa. Para pesquisar Subfamília, utilize a planilha Pesquisa Familia e Subfamilia. _x000a_Informe a Subfamília de acordo com a Família." sqref="P12:P1048576">
      <formula1>INDIRECT(CONCATENATE("F_",N12))</formula1>
    </dataValidation>
    <dataValidation allowBlank="1" showInputMessage="1" showErrorMessage="1" errorTitle="Número de Lote Inválido" error="O número de lote informado é inválido. _x000a_Cadastre o lote na planilha Identificação e selecione na lista suspensa." sqref="A12:A1048576"/>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[1]base!#REF!</xm:f>
          </x14:formula1>
          <xm:sqref>I1 I3:I4 I10 D1 D3:D6</xm:sqref>
        </x14:dataValidation>
        <x14:dataValidation type="list" allowBlank="1" showInputMessage="1" showErrorMessage="1" errorTitle="Fonte de Referência Inválida" error="A fonte de referência informada é inválida. _x000a_Selecione a fonte de referência na lista suspensa. Para cadastrar nova fonte de referência, entre em contato com o TCE.">
          <x14:formula1>
            <xm:f>[1]base!#REF!</xm:f>
          </x14:formula1>
          <xm:sqref>D1688:D1048576</xm:sqref>
        </x14:dataValidation>
        <x14:dataValidation type="list" allowBlank="1" showInputMessage="1" showErrorMessage="1" errorTitle="Unidade de Medida Inválida" error="A unidade de medida informada é inválida._x000a_Selecione uma unidade na lista suspensa. Para cadastrar nova unidade de medida, entre em contato com o TCE. ">
          <x14:formula1>
            <xm:f>[1]base!#REF!</xm:f>
          </x14:formula1>
          <xm:sqref>I1688:I1048576</xm:sqref>
        </x14:dataValidation>
        <x14:dataValidation type="list" allowBlank="1" showInputMessage="1" showErrorMessage="1" errorTitle="Tipo de Orçamento Inválido" error="O tipo de orçamento informado é inválido._x000a_Selecione o tipo de orçamento na lista suspensa.">
          <x14:formula1>
            <xm:f>[1]base!#REF!</xm:f>
          </x14:formula1>
          <xm:sqref>R12:R1048576</xm:sqref>
        </x14:dataValidation>
        <x14:dataValidation type="list" allowBlank="1" showInputMessage="1" showErrorMessage="1">
          <x14:formula1>
            <xm:f>INDIRECT("'Tipo de Objeto x Familia'!G2:G"&amp;ROWS('[1]Tipo de Objeto x Familia'!#REF!)-COUNTBLANK('[1]Tipo de Objeto x Familia'!#REF!)+1)</xm:f>
          </x14:formula1>
          <xm:sqref>N12:N1048576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687"/>
  <sheetViews>
    <sheetView workbookViewId="0">
      <selection activeCell="D27" sqref="D27"/>
    </sheetView>
  </sheetViews>
  <sheetFormatPr defaultColWidth="9.125" defaultRowHeight="14.25"/>
  <cols>
    <col min="1" max="1" width="9" style="366" customWidth="1"/>
    <col min="2" max="2" width="10.625" style="366" customWidth="1"/>
    <col min="3" max="3" width="6.25" style="367" customWidth="1"/>
    <col min="4" max="4" width="57.25" style="368" customWidth="1"/>
    <col min="5" max="5" width="11.125" style="369" bestFit="1" customWidth="1"/>
    <col min="6" max="6" width="13.125" style="370" customWidth="1"/>
    <col min="7" max="7" width="11.625" style="371" customWidth="1"/>
    <col min="8" max="8" width="15.125" style="368" bestFit="1" customWidth="1"/>
    <col min="9" max="9" width="8" style="130" bestFit="1" customWidth="1"/>
    <col min="10" max="10" width="14.125" style="131" bestFit="1" customWidth="1"/>
    <col min="11" max="11" width="10.75" style="331" customWidth="1"/>
    <col min="12" max="12" width="11.25" style="332" customWidth="1"/>
    <col min="13" max="13" width="11.625" style="205" customWidth="1"/>
    <col min="14" max="14" width="11.25" style="205" customWidth="1"/>
    <col min="15" max="20" width="9.125" style="205" hidden="1" customWidth="1"/>
    <col min="21" max="16384" width="9.125" style="205"/>
  </cols>
  <sheetData>
    <row r="1" spans="1:20" ht="16.5" thickBot="1">
      <c r="A1" s="845" t="s">
        <v>1408</v>
      </c>
      <c r="B1" s="846"/>
      <c r="C1" s="846"/>
      <c r="D1" s="846"/>
      <c r="E1" s="846"/>
      <c r="F1" s="846"/>
      <c r="G1" s="846"/>
      <c r="H1" s="847"/>
    </row>
    <row r="2" spans="1:20" s="338" customFormat="1" ht="15.75" thickBot="1">
      <c r="A2" s="333" t="s">
        <v>1361</v>
      </c>
      <c r="B2" s="334"/>
      <c r="C2" s="848" t="s">
        <v>101</v>
      </c>
      <c r="D2" s="848"/>
      <c r="E2" s="335" t="s">
        <v>1362</v>
      </c>
      <c r="F2" s="336" t="s">
        <v>101</v>
      </c>
      <c r="G2" s="335" t="s">
        <v>1363</v>
      </c>
      <c r="H2" s="337" t="s">
        <v>101</v>
      </c>
      <c r="I2" s="139"/>
      <c r="J2" s="139"/>
      <c r="K2" s="331"/>
    </row>
    <row r="3" spans="1:20" s="338" customFormat="1" ht="15.75" thickBot="1">
      <c r="A3" s="849" t="s">
        <v>1364</v>
      </c>
      <c r="B3" s="850"/>
      <c r="C3" s="851" t="str">
        <f>Dados!C5</f>
        <v>Projeto Executivo de SPDA</v>
      </c>
      <c r="D3" s="851"/>
      <c r="E3" s="851"/>
      <c r="F3" s="851"/>
      <c r="G3" s="851"/>
      <c r="H3" s="852"/>
      <c r="I3" s="139"/>
      <c r="J3" s="139"/>
    </row>
    <row r="4" spans="1:20" s="338" customFormat="1" ht="15.75" thickBot="1">
      <c r="A4" s="175" t="s">
        <v>1409</v>
      </c>
      <c r="B4" s="339"/>
      <c r="C4" s="809"/>
      <c r="D4" s="809"/>
      <c r="E4" s="809"/>
      <c r="F4" s="809"/>
      <c r="G4" s="176" t="s">
        <v>1410</v>
      </c>
      <c r="H4" s="340"/>
      <c r="I4" s="139"/>
      <c r="J4" s="139"/>
    </row>
    <row r="5" spans="1:20" s="338" customFormat="1" ht="15.75" thickBot="1">
      <c r="A5" s="170" t="s">
        <v>1367</v>
      </c>
      <c r="B5" s="176"/>
      <c r="C5" s="853" t="s">
        <v>101</v>
      </c>
      <c r="D5" s="854"/>
      <c r="E5" s="341"/>
      <c r="F5" s="342"/>
      <c r="G5" s="343"/>
      <c r="H5" s="344"/>
      <c r="I5" s="139"/>
      <c r="J5" s="139"/>
    </row>
    <row r="6" spans="1:20" s="338" customFormat="1" ht="15.75" thickBot="1">
      <c r="A6" s="345" t="s">
        <v>1399</v>
      </c>
      <c r="B6" s="346"/>
      <c r="C6" s="855">
        <f>SUM(H12:H1148)</f>
        <v>30000</v>
      </c>
      <c r="D6" s="856"/>
      <c r="E6" s="347"/>
      <c r="F6" s="347"/>
      <c r="G6" s="348"/>
      <c r="I6" s="139"/>
      <c r="J6" s="139"/>
    </row>
    <row r="7" spans="1:20" s="338" customFormat="1" ht="15">
      <c r="A7" s="349" t="s">
        <v>1411</v>
      </c>
      <c r="B7" s="350"/>
      <c r="C7" s="347"/>
      <c r="D7" s="351"/>
      <c r="E7" s="351"/>
      <c r="F7" s="347"/>
      <c r="G7" s="347"/>
      <c r="H7" s="348"/>
      <c r="I7" s="139"/>
      <c r="J7" s="139"/>
    </row>
    <row r="8" spans="1:20" s="354" customFormat="1" ht="15">
      <c r="A8" s="352" t="s">
        <v>1412</v>
      </c>
      <c r="B8" s="349"/>
      <c r="C8" s="353"/>
      <c r="D8" s="351"/>
      <c r="E8" s="351"/>
      <c r="F8" s="353"/>
      <c r="G8" s="353"/>
      <c r="H8" s="348"/>
      <c r="I8" s="161"/>
      <c r="J8" s="161"/>
    </row>
    <row r="9" spans="1:20" s="354" customFormat="1" ht="15">
      <c r="A9" s="190" t="s">
        <v>1402</v>
      </c>
      <c r="B9" s="190"/>
      <c r="C9" s="355"/>
      <c r="D9" s="192"/>
      <c r="E9" s="356"/>
      <c r="F9" s="357" t="s">
        <v>1371</v>
      </c>
      <c r="G9" s="358"/>
      <c r="H9" s="359"/>
      <c r="I9" s="161"/>
      <c r="J9" s="161"/>
      <c r="K9" s="338"/>
    </row>
    <row r="10" spans="1:20" ht="15">
      <c r="A10" s="857" t="s">
        <v>1413</v>
      </c>
      <c r="B10" s="857" t="s">
        <v>1414</v>
      </c>
      <c r="C10" s="857" t="s">
        <v>1415</v>
      </c>
      <c r="D10" s="859" t="s">
        <v>1416</v>
      </c>
      <c r="E10" s="843" t="s">
        <v>1406</v>
      </c>
      <c r="F10" s="844"/>
      <c r="G10" s="844"/>
      <c r="H10" s="844"/>
      <c r="I10" s="844"/>
      <c r="J10" s="844"/>
      <c r="K10" s="844"/>
      <c r="L10" s="844"/>
      <c r="M10" s="844"/>
      <c r="O10" s="841" t="s">
        <v>1514</v>
      </c>
      <c r="P10" s="842"/>
      <c r="Q10" s="841" t="s">
        <v>53</v>
      </c>
      <c r="R10" s="842"/>
      <c r="S10" s="841" t="s">
        <v>54</v>
      </c>
      <c r="T10" s="842"/>
    </row>
    <row r="11" spans="1:20" ht="30">
      <c r="A11" s="858"/>
      <c r="B11" s="858"/>
      <c r="C11" s="858"/>
      <c r="D11" s="860"/>
      <c r="E11" s="261" t="s">
        <v>1417</v>
      </c>
      <c r="F11" s="195" t="s">
        <v>46</v>
      </c>
      <c r="G11" s="360" t="s">
        <v>1387</v>
      </c>
      <c r="H11" s="360" t="s">
        <v>51</v>
      </c>
      <c r="I11" s="164" t="s">
        <v>1388</v>
      </c>
      <c r="J11" s="164" t="s">
        <v>1389</v>
      </c>
      <c r="K11" s="361" t="s">
        <v>1418</v>
      </c>
      <c r="L11" s="195" t="s">
        <v>1383</v>
      </c>
      <c r="M11" s="195" t="s">
        <v>1384</v>
      </c>
      <c r="N11" s="195" t="s">
        <v>1524</v>
      </c>
      <c r="O11" s="362" t="s">
        <v>1515</v>
      </c>
      <c r="P11" s="362" t="s">
        <v>1516</v>
      </c>
      <c r="Q11" s="362" t="s">
        <v>1515</v>
      </c>
      <c r="R11" s="362" t="s">
        <v>1516</v>
      </c>
      <c r="S11" s="362" t="s">
        <v>1515</v>
      </c>
      <c r="T11" s="362" t="s">
        <v>1516</v>
      </c>
    </row>
    <row r="12" spans="1:20" ht="15">
      <c r="A12" s="203">
        <v>1</v>
      </c>
      <c r="B12" s="203">
        <f>'Orçamento-TCE'!B12</f>
        <v>1</v>
      </c>
      <c r="C12" s="229" t="str">
        <f>'Orçamento-TCE'!C12</f>
        <v>1.1</v>
      </c>
      <c r="D12" s="199" t="str">
        <f>'Orçamento-TCE'!G12</f>
        <v>Projeto Executivo SPDA</v>
      </c>
      <c r="E12" s="204">
        <f>'Orçamento-TCE'!H12</f>
        <v>1</v>
      </c>
      <c r="F12" s="230" t="str">
        <f>'Orçamento-TCE'!I12</f>
        <v>PC</v>
      </c>
      <c r="G12" s="227">
        <f>IF(Comparativo!$E$6="Tabela Não Desonerada",VLOOKUP($C12,'Orçamento Base'!$D$11:$S$1673,12,FALSE),VLOOKUP($C12,#REF!,12,FALSE))</f>
        <v>30000</v>
      </c>
      <c r="H12" s="228">
        <f>IFERROR(IF(Comparativo!$E$6="Tabela Não Desonerada",VLOOKUP($C12,'Orçamento Base'!$D$11:$S$1673,16,FALSE),VLOOKUP($C12,#REF!,16,FALSE)),0)</f>
        <v>30000</v>
      </c>
      <c r="I12" s="575">
        <f>IF(Comparativo!$E$6="Tabela Não Desonerada",VLOOKUP($C12,'Orçamento Base'!$D$11:$S$1673,11,FALSE),VLOOKUP($C12,#REF!,11,FALSE))</f>
        <v>0</v>
      </c>
      <c r="J12" s="363">
        <f>IF(Comparativo!$E$6="Tabela Não Desonerada",Encargos!$F$44,Encargos!$D$44)</f>
        <v>1.1122000000000001</v>
      </c>
      <c r="K12" s="364"/>
      <c r="L12" s="365">
        <f>T12</f>
        <v>0</v>
      </c>
      <c r="M12" s="365">
        <f>R12</f>
        <v>30000</v>
      </c>
      <c r="N12" s="376">
        <f>P12</f>
        <v>0</v>
      </c>
      <c r="O12" s="205">
        <f>IF(Comparativo!$E$6="Tabela Não Desonerada",VLOOKUP($C12,'Orçamento Base'!$D$11:$S$1673,13,FALSE),VLOOKUP($C12,#REF!,13,FALSE))</f>
        <v>0</v>
      </c>
      <c r="P12" s="205">
        <f>O12/E12</f>
        <v>0</v>
      </c>
      <c r="Q12" s="205">
        <f>IF(Comparativo!$E$6="Tabela Não Desonerada",VLOOKUP($C12,'Orçamento Base'!$D$11:$S$1673,14,FALSE),VLOOKUP($C12,#REF!,14,FALSE))</f>
        <v>30000</v>
      </c>
      <c r="R12" s="205">
        <f>Q12/E12</f>
        <v>30000</v>
      </c>
      <c r="S12" s="205">
        <f>IF(Comparativo!$E$6="Tabela Não Desonerada",VLOOKUP($C12,'Orçamento Base'!$D$11:$S$1673,15,FALSE),VLOOKUP($C12,#REF!,15,FALSE))</f>
        <v>0</v>
      </c>
      <c r="T12" s="205">
        <f>S12/E12</f>
        <v>0</v>
      </c>
    </row>
    <row r="13" spans="1:20" ht="15">
      <c r="A13" s="203">
        <v>1</v>
      </c>
      <c r="B13" s="203" t="e">
        <f>'Orçamento-TCE'!B13</f>
        <v>#N/A</v>
      </c>
      <c r="C13" s="229">
        <f>'Orçamento-TCE'!C13</f>
        <v>0</v>
      </c>
      <c r="D13" s="199" t="e">
        <f>'Orçamento-TCE'!G13</f>
        <v>#N/A</v>
      </c>
      <c r="E13" s="204">
        <f>'Orçamento-TCE'!H13</f>
        <v>0</v>
      </c>
      <c r="F13" s="230" t="e">
        <f>'Orçamento-TCE'!I13</f>
        <v>#N/A</v>
      </c>
      <c r="G13" s="227" t="e">
        <f>IF(Comparativo!$E$6="Tabela Não Desonerada",VLOOKUP($C13,'Orçamento Base'!$D$12:$S$1673,12,FALSE),VLOOKUP($C13,#REF!,12,FALSE))</f>
        <v>#N/A</v>
      </c>
      <c r="H13" s="228">
        <f>IFERROR(IF(Comparativo!$E$6="Tabela Não Desonerada",VLOOKUP($C13,'Orçamento Base'!$D$12:$S$1673,16,FALSE),VLOOKUP($C13,#REF!,16,FALSE)),0)</f>
        <v>0</v>
      </c>
      <c r="I13" s="575" t="e">
        <f>IF(Comparativo!$E$6="Tabela Não Desonerada",VLOOKUP($C13,'Orçamento Base'!$D$12:$S$1673,11,FALSE),VLOOKUP($C13,#REF!,11,FALSE))</f>
        <v>#N/A</v>
      </c>
      <c r="J13" s="363">
        <f>IF(Comparativo!$E$6="Tabela Não Desonerada",Encargos!$F$44,Encargos!$D$44)</f>
        <v>1.1122000000000001</v>
      </c>
      <c r="K13" s="364"/>
      <c r="L13" s="365" t="e">
        <f t="shared" ref="L13:L76" si="0">T13</f>
        <v>#N/A</v>
      </c>
      <c r="M13" s="365" t="e">
        <f t="shared" ref="M13:M76" si="1">R13</f>
        <v>#N/A</v>
      </c>
      <c r="N13" s="376" t="e">
        <f t="shared" ref="N13:N76" si="2">P13</f>
        <v>#N/A</v>
      </c>
      <c r="O13" s="205" t="e">
        <f>IF(Comparativo!$E$6="Tabela Não Desonerada",VLOOKUP($C13,'Orçamento Base'!$D$12:$S$1673,13,FALSE),VLOOKUP($C13,#REF!,13,FALSE))</f>
        <v>#N/A</v>
      </c>
      <c r="P13" s="205" t="e">
        <f t="shared" ref="P13:P76" si="3">O13/E13</f>
        <v>#N/A</v>
      </c>
      <c r="Q13" s="205" t="e">
        <f>IF(Comparativo!$E$6="Tabela Não Desonerada",VLOOKUP($C13,'Orçamento Base'!$D$12:$S$1673,14,FALSE),VLOOKUP($C13,#REF!,14,FALSE))</f>
        <v>#N/A</v>
      </c>
      <c r="R13" s="205" t="e">
        <f t="shared" ref="R13:R76" si="4">Q13/E13</f>
        <v>#N/A</v>
      </c>
      <c r="S13" s="205" t="e">
        <f>IF(Comparativo!$E$6="Tabela Não Desonerada",VLOOKUP($C13,'Orçamento Base'!$D$12:$S$1673,15,FALSE),VLOOKUP($C13,#REF!,15,FALSE))</f>
        <v>#N/A</v>
      </c>
      <c r="T13" s="205" t="e">
        <f t="shared" ref="T13:T76" si="5">S13/E13</f>
        <v>#N/A</v>
      </c>
    </row>
    <row r="14" spans="1:20" ht="15">
      <c r="A14" s="203">
        <v>1</v>
      </c>
      <c r="B14" s="203" t="e">
        <f>'Orçamento-TCE'!B14</f>
        <v>#N/A</v>
      </c>
      <c r="C14" s="229">
        <f>'Orçamento-TCE'!C14</f>
        <v>0</v>
      </c>
      <c r="D14" s="199" t="e">
        <f>'Orçamento-TCE'!G14</f>
        <v>#N/A</v>
      </c>
      <c r="E14" s="204">
        <f>'Orçamento-TCE'!H14</f>
        <v>0</v>
      </c>
      <c r="F14" s="230" t="e">
        <f>'Orçamento-TCE'!I14</f>
        <v>#N/A</v>
      </c>
      <c r="G14" s="227" t="e">
        <f>IF(Comparativo!$E$6="Tabela Não Desonerada",VLOOKUP($C14,'Orçamento Base'!$D$12:$S$1673,12,FALSE),VLOOKUP($C14,#REF!,12,FALSE))</f>
        <v>#N/A</v>
      </c>
      <c r="H14" s="228">
        <f>IFERROR(IF(Comparativo!$E$6="Tabela Não Desonerada",VLOOKUP($C14,'Orçamento Base'!$D$12:$S$1673,16,FALSE),VLOOKUP($C14,#REF!,16,FALSE)),0)</f>
        <v>0</v>
      </c>
      <c r="I14" s="575" t="e">
        <f>IF(Comparativo!$E$6="Tabela Não Desonerada",VLOOKUP($C14,'Orçamento Base'!$D$12:$S$1673,11,FALSE),VLOOKUP($C14,#REF!,11,FALSE))</f>
        <v>#N/A</v>
      </c>
      <c r="J14" s="363">
        <f>IF(Comparativo!$E$6="Tabela Não Desonerada",Encargos!$F$44,Encargos!$D$44)</f>
        <v>1.1122000000000001</v>
      </c>
      <c r="K14" s="364"/>
      <c r="L14" s="365" t="e">
        <f t="shared" si="0"/>
        <v>#N/A</v>
      </c>
      <c r="M14" s="365" t="e">
        <f t="shared" si="1"/>
        <v>#N/A</v>
      </c>
      <c r="N14" s="376" t="e">
        <f t="shared" si="2"/>
        <v>#N/A</v>
      </c>
      <c r="O14" s="205" t="e">
        <f>IF(Comparativo!$E$6="Tabela Não Desonerada",VLOOKUP($C14,'Orçamento Base'!$D$12:$S$1673,13,FALSE),VLOOKUP($C14,#REF!,13,FALSE))</f>
        <v>#N/A</v>
      </c>
      <c r="P14" s="205" t="e">
        <f t="shared" si="3"/>
        <v>#N/A</v>
      </c>
      <c r="Q14" s="205" t="e">
        <f>IF(Comparativo!$E$6="Tabela Não Desonerada",VLOOKUP($C14,'Orçamento Base'!$D$12:$S$1673,14,FALSE),VLOOKUP($C14,#REF!,14,FALSE))</f>
        <v>#N/A</v>
      </c>
      <c r="R14" s="205" t="e">
        <f t="shared" si="4"/>
        <v>#N/A</v>
      </c>
      <c r="S14" s="205" t="e">
        <f>IF(Comparativo!$E$6="Tabela Não Desonerada",VLOOKUP($C14,'Orçamento Base'!$D$12:$S$1673,15,FALSE),VLOOKUP($C14,#REF!,15,FALSE))</f>
        <v>#N/A</v>
      </c>
      <c r="T14" s="205" t="e">
        <f t="shared" si="5"/>
        <v>#N/A</v>
      </c>
    </row>
    <row r="15" spans="1:20" ht="15">
      <c r="A15" s="203">
        <v>1</v>
      </c>
      <c r="B15" s="203" t="e">
        <f>'Orçamento-TCE'!B15</f>
        <v>#N/A</v>
      </c>
      <c r="C15" s="229">
        <f>'Orçamento-TCE'!C15</f>
        <v>0</v>
      </c>
      <c r="D15" s="199" t="e">
        <f>'Orçamento-TCE'!G15</f>
        <v>#N/A</v>
      </c>
      <c r="E15" s="204">
        <f>'Orçamento-TCE'!H15</f>
        <v>0</v>
      </c>
      <c r="F15" s="230" t="e">
        <f>'Orçamento-TCE'!I15</f>
        <v>#N/A</v>
      </c>
      <c r="G15" s="227" t="e">
        <f>IF(Comparativo!$E$6="Tabela Não Desonerada",VLOOKUP($C15,'Orçamento Base'!$D$12:$S$1673,12,FALSE),VLOOKUP($C15,#REF!,12,FALSE))</f>
        <v>#N/A</v>
      </c>
      <c r="H15" s="228">
        <f>IFERROR(IF(Comparativo!$E$6="Tabela Não Desonerada",VLOOKUP($C15,'Orçamento Base'!$D$12:$S$1673,16,FALSE),VLOOKUP($C15,#REF!,16,FALSE)),0)</f>
        <v>0</v>
      </c>
      <c r="I15" s="575" t="e">
        <f>IF(Comparativo!$E$6="Tabela Não Desonerada",VLOOKUP($C15,'Orçamento Base'!$D$12:$S$1673,11,FALSE),VLOOKUP($C15,#REF!,11,FALSE))</f>
        <v>#N/A</v>
      </c>
      <c r="J15" s="363">
        <f>IF(Comparativo!$E$6="Tabela Não Desonerada",Encargos!$F$44,Encargos!$D$44)</f>
        <v>1.1122000000000001</v>
      </c>
      <c r="K15" s="364"/>
      <c r="L15" s="365" t="e">
        <f t="shared" si="0"/>
        <v>#N/A</v>
      </c>
      <c r="M15" s="365" t="e">
        <f t="shared" si="1"/>
        <v>#N/A</v>
      </c>
      <c r="N15" s="376" t="e">
        <f t="shared" si="2"/>
        <v>#N/A</v>
      </c>
      <c r="O15" s="205" t="e">
        <f>IF(Comparativo!$E$6="Tabela Não Desonerada",VLOOKUP($C15,'Orçamento Base'!$D$12:$S$1673,13,FALSE),VLOOKUP($C15,#REF!,13,FALSE))</f>
        <v>#N/A</v>
      </c>
      <c r="P15" s="205" t="e">
        <f t="shared" si="3"/>
        <v>#N/A</v>
      </c>
      <c r="Q15" s="205" t="e">
        <f>IF(Comparativo!$E$6="Tabela Não Desonerada",VLOOKUP($C15,'Orçamento Base'!$D$12:$S$1673,14,FALSE),VLOOKUP($C15,#REF!,14,FALSE))</f>
        <v>#N/A</v>
      </c>
      <c r="R15" s="205" t="e">
        <f t="shared" si="4"/>
        <v>#N/A</v>
      </c>
      <c r="S15" s="205" t="e">
        <f>IF(Comparativo!$E$6="Tabela Não Desonerada",VLOOKUP($C15,'Orçamento Base'!$D$12:$S$1673,15,FALSE),VLOOKUP($C15,#REF!,15,FALSE))</f>
        <v>#N/A</v>
      </c>
      <c r="T15" s="205" t="e">
        <f t="shared" si="5"/>
        <v>#N/A</v>
      </c>
    </row>
    <row r="16" spans="1:20" ht="15">
      <c r="A16" s="203">
        <v>1</v>
      </c>
      <c r="B16" s="203" t="e">
        <f>'Orçamento-TCE'!B16</f>
        <v>#N/A</v>
      </c>
      <c r="C16" s="229">
        <f>'Orçamento-TCE'!C16</f>
        <v>0</v>
      </c>
      <c r="D16" s="199" t="e">
        <f>'Orçamento-TCE'!G16</f>
        <v>#N/A</v>
      </c>
      <c r="E16" s="204">
        <f>'Orçamento-TCE'!H16</f>
        <v>0</v>
      </c>
      <c r="F16" s="230" t="e">
        <f>'Orçamento-TCE'!I16</f>
        <v>#N/A</v>
      </c>
      <c r="G16" s="227" t="e">
        <f>IF(Comparativo!$E$6="Tabela Não Desonerada",VLOOKUP($C16,'Orçamento Base'!$D$12:$S$1673,12,FALSE),VLOOKUP($C16,#REF!,12,FALSE))</f>
        <v>#N/A</v>
      </c>
      <c r="H16" s="228">
        <f>IFERROR(IF(Comparativo!$E$6="Tabela Não Desonerada",VLOOKUP($C16,'Orçamento Base'!$D$12:$S$1673,16,FALSE),VLOOKUP($C16,#REF!,16,FALSE)),0)</f>
        <v>0</v>
      </c>
      <c r="I16" s="575" t="e">
        <f>IF(Comparativo!$E$6="Tabela Não Desonerada",VLOOKUP($C16,'Orçamento Base'!$D$12:$S$1673,11,FALSE),VLOOKUP($C16,#REF!,11,FALSE))</f>
        <v>#N/A</v>
      </c>
      <c r="J16" s="363">
        <f>IF(Comparativo!$E$6="Tabela Não Desonerada",Encargos!$F$44,Encargos!$D$44)</f>
        <v>1.1122000000000001</v>
      </c>
      <c r="K16" s="364"/>
      <c r="L16" s="365" t="e">
        <f t="shared" si="0"/>
        <v>#N/A</v>
      </c>
      <c r="M16" s="365" t="e">
        <f t="shared" si="1"/>
        <v>#N/A</v>
      </c>
      <c r="N16" s="376" t="e">
        <f t="shared" si="2"/>
        <v>#N/A</v>
      </c>
      <c r="O16" s="205" t="e">
        <f>IF(Comparativo!$E$6="Tabela Não Desonerada",VLOOKUP($C16,'Orçamento Base'!$D$12:$S$1673,13,FALSE),VLOOKUP($C16,#REF!,13,FALSE))</f>
        <v>#N/A</v>
      </c>
      <c r="P16" s="205" t="e">
        <f t="shared" si="3"/>
        <v>#N/A</v>
      </c>
      <c r="Q16" s="205" t="e">
        <f>IF(Comparativo!$E$6="Tabela Não Desonerada",VLOOKUP($C16,'Orçamento Base'!$D$12:$S$1673,14,FALSE),VLOOKUP($C16,#REF!,14,FALSE))</f>
        <v>#N/A</v>
      </c>
      <c r="R16" s="205" t="e">
        <f t="shared" si="4"/>
        <v>#N/A</v>
      </c>
      <c r="S16" s="205" t="e">
        <f>IF(Comparativo!$E$6="Tabela Não Desonerada",VLOOKUP($C16,'Orçamento Base'!$D$12:$S$1673,15,FALSE),VLOOKUP($C16,#REF!,15,FALSE))</f>
        <v>#N/A</v>
      </c>
      <c r="T16" s="205" t="e">
        <f t="shared" si="5"/>
        <v>#N/A</v>
      </c>
    </row>
    <row r="17" spans="1:20" ht="15">
      <c r="A17" s="203">
        <v>1</v>
      </c>
      <c r="B17" s="203" t="e">
        <f>'Orçamento-TCE'!B17</f>
        <v>#N/A</v>
      </c>
      <c r="C17" s="229">
        <f>'Orçamento-TCE'!C17</f>
        <v>0</v>
      </c>
      <c r="D17" s="199" t="e">
        <f>'Orçamento-TCE'!G17</f>
        <v>#N/A</v>
      </c>
      <c r="E17" s="204">
        <f>'Orçamento-TCE'!H17</f>
        <v>0</v>
      </c>
      <c r="F17" s="230" t="e">
        <f>'Orçamento-TCE'!I17</f>
        <v>#N/A</v>
      </c>
      <c r="G17" s="227" t="e">
        <f>IF(Comparativo!$E$6="Tabela Não Desonerada",VLOOKUP($C17,'Orçamento Base'!$D$12:$S$1673,12,FALSE),VLOOKUP($C17,#REF!,12,FALSE))</f>
        <v>#N/A</v>
      </c>
      <c r="H17" s="228">
        <f>IFERROR(IF(Comparativo!$E$6="Tabela Não Desonerada",VLOOKUP($C17,'Orçamento Base'!$D$12:$S$1673,16,FALSE),VLOOKUP($C17,#REF!,16,FALSE)),0)</f>
        <v>0</v>
      </c>
      <c r="I17" s="575" t="e">
        <f>IF(Comparativo!$E$6="Tabela Não Desonerada",VLOOKUP($C17,'Orçamento Base'!$D$12:$S$1673,11,FALSE),VLOOKUP($C17,#REF!,11,FALSE))</f>
        <v>#N/A</v>
      </c>
      <c r="J17" s="363">
        <f>IF(Comparativo!$E$6="Tabela Não Desonerada",Encargos!$F$44,Encargos!$D$44)</f>
        <v>1.1122000000000001</v>
      </c>
      <c r="K17" s="364"/>
      <c r="L17" s="365" t="e">
        <f t="shared" si="0"/>
        <v>#N/A</v>
      </c>
      <c r="M17" s="365" t="e">
        <f t="shared" si="1"/>
        <v>#N/A</v>
      </c>
      <c r="N17" s="376" t="e">
        <f t="shared" si="2"/>
        <v>#N/A</v>
      </c>
      <c r="O17" s="205" t="e">
        <f>IF(Comparativo!$E$6="Tabela Não Desonerada",VLOOKUP($C17,'Orçamento Base'!$D$12:$S$1673,13,FALSE),VLOOKUP($C17,#REF!,13,FALSE))</f>
        <v>#N/A</v>
      </c>
      <c r="P17" s="205" t="e">
        <f t="shared" si="3"/>
        <v>#N/A</v>
      </c>
      <c r="Q17" s="205" t="e">
        <f>IF(Comparativo!$E$6="Tabela Não Desonerada",VLOOKUP($C17,'Orçamento Base'!$D$12:$S$1673,14,FALSE),VLOOKUP($C17,#REF!,14,FALSE))</f>
        <v>#N/A</v>
      </c>
      <c r="R17" s="205" t="e">
        <f t="shared" si="4"/>
        <v>#N/A</v>
      </c>
      <c r="S17" s="205" t="e">
        <f>IF(Comparativo!$E$6="Tabela Não Desonerada",VLOOKUP($C17,'Orçamento Base'!$D$12:$S$1673,15,FALSE),VLOOKUP($C17,#REF!,15,FALSE))</f>
        <v>#N/A</v>
      </c>
      <c r="T17" s="205" t="e">
        <f t="shared" si="5"/>
        <v>#N/A</v>
      </c>
    </row>
    <row r="18" spans="1:20" ht="15">
      <c r="A18" s="203">
        <v>1</v>
      </c>
      <c r="B18" s="203" t="e">
        <f>'Orçamento-TCE'!B18</f>
        <v>#N/A</v>
      </c>
      <c r="C18" s="229">
        <f>'Orçamento-TCE'!C18</f>
        <v>0</v>
      </c>
      <c r="D18" s="199" t="e">
        <f>'Orçamento-TCE'!G18</f>
        <v>#N/A</v>
      </c>
      <c r="E18" s="204">
        <f>'Orçamento-TCE'!H18</f>
        <v>0</v>
      </c>
      <c r="F18" s="230" t="e">
        <f>'Orçamento-TCE'!I18</f>
        <v>#N/A</v>
      </c>
      <c r="G18" s="227" t="e">
        <f>IF(Comparativo!$E$6="Tabela Não Desonerada",VLOOKUP($C18,'Orçamento Base'!$D$12:$S$1673,12,FALSE),VLOOKUP($C18,#REF!,12,FALSE))</f>
        <v>#N/A</v>
      </c>
      <c r="H18" s="228">
        <f>IFERROR(IF(Comparativo!$E$6="Tabela Não Desonerada",VLOOKUP($C18,'Orçamento Base'!$D$12:$S$1673,16,FALSE),VLOOKUP($C18,#REF!,16,FALSE)),0)</f>
        <v>0</v>
      </c>
      <c r="I18" s="575" t="e">
        <f>IF(Comparativo!$E$6="Tabela Não Desonerada",VLOOKUP($C18,'Orçamento Base'!$D$12:$S$1673,11,FALSE),VLOOKUP($C18,#REF!,11,FALSE))</f>
        <v>#N/A</v>
      </c>
      <c r="J18" s="363">
        <f>IF(Comparativo!$E$6="Tabela Não Desonerada",Encargos!$F$44,Encargos!$D$44)</f>
        <v>1.1122000000000001</v>
      </c>
      <c r="K18" s="364"/>
      <c r="L18" s="365" t="e">
        <f t="shared" si="0"/>
        <v>#N/A</v>
      </c>
      <c r="M18" s="365" t="e">
        <f t="shared" si="1"/>
        <v>#N/A</v>
      </c>
      <c r="N18" s="376" t="e">
        <f t="shared" si="2"/>
        <v>#N/A</v>
      </c>
      <c r="O18" s="205" t="e">
        <f>IF(Comparativo!$E$6="Tabela Não Desonerada",VLOOKUP($C18,'Orçamento Base'!$D$12:$S$1673,13,FALSE),VLOOKUP($C18,#REF!,13,FALSE))</f>
        <v>#N/A</v>
      </c>
      <c r="P18" s="205" t="e">
        <f t="shared" si="3"/>
        <v>#N/A</v>
      </c>
      <c r="Q18" s="205" t="e">
        <f>IF(Comparativo!$E$6="Tabela Não Desonerada",VLOOKUP($C18,'Orçamento Base'!$D$12:$S$1673,14,FALSE),VLOOKUP($C18,#REF!,14,FALSE))</f>
        <v>#N/A</v>
      </c>
      <c r="R18" s="205" t="e">
        <f t="shared" si="4"/>
        <v>#N/A</v>
      </c>
      <c r="S18" s="205" t="e">
        <f>IF(Comparativo!$E$6="Tabela Não Desonerada",VLOOKUP($C18,'Orçamento Base'!$D$12:$S$1673,15,FALSE),VLOOKUP($C18,#REF!,15,FALSE))</f>
        <v>#N/A</v>
      </c>
      <c r="T18" s="205" t="e">
        <f t="shared" si="5"/>
        <v>#N/A</v>
      </c>
    </row>
    <row r="19" spans="1:20" ht="15">
      <c r="A19" s="203">
        <v>1</v>
      </c>
      <c r="B19" s="203" t="e">
        <f>'Orçamento-TCE'!B19</f>
        <v>#N/A</v>
      </c>
      <c r="C19" s="229">
        <f>'Orçamento-TCE'!C19</f>
        <v>0</v>
      </c>
      <c r="D19" s="199" t="e">
        <f>'Orçamento-TCE'!G19</f>
        <v>#N/A</v>
      </c>
      <c r="E19" s="204">
        <f>'Orçamento-TCE'!H19</f>
        <v>0</v>
      </c>
      <c r="F19" s="230" t="e">
        <f>'Orçamento-TCE'!I19</f>
        <v>#N/A</v>
      </c>
      <c r="G19" s="227" t="e">
        <f>IF(Comparativo!$E$6="Tabela Não Desonerada",VLOOKUP($C19,'Orçamento Base'!$D$12:$S$1673,12,FALSE),VLOOKUP($C19,#REF!,12,FALSE))</f>
        <v>#N/A</v>
      </c>
      <c r="H19" s="228">
        <f>IFERROR(IF(Comparativo!$E$6="Tabela Não Desonerada",VLOOKUP($C19,'Orçamento Base'!$D$12:$S$1673,16,FALSE),VLOOKUP($C19,#REF!,16,FALSE)),0)</f>
        <v>0</v>
      </c>
      <c r="I19" s="575" t="e">
        <f>IF(Comparativo!$E$6="Tabela Não Desonerada",VLOOKUP($C19,'Orçamento Base'!$D$12:$S$1673,11,FALSE),VLOOKUP($C19,#REF!,11,FALSE))</f>
        <v>#N/A</v>
      </c>
      <c r="J19" s="363">
        <f>IF(Comparativo!$E$6="Tabela Não Desonerada",Encargos!$F$44,Encargos!$D$44)</f>
        <v>1.1122000000000001</v>
      </c>
      <c r="K19" s="364"/>
      <c r="L19" s="365" t="e">
        <f t="shared" si="0"/>
        <v>#N/A</v>
      </c>
      <c r="M19" s="365" t="e">
        <f t="shared" si="1"/>
        <v>#N/A</v>
      </c>
      <c r="N19" s="376" t="e">
        <f t="shared" si="2"/>
        <v>#N/A</v>
      </c>
      <c r="O19" s="205" t="e">
        <f>IF(Comparativo!$E$6="Tabela Não Desonerada",VLOOKUP($C19,'Orçamento Base'!$D$12:$S$1673,13,FALSE),VLOOKUP($C19,#REF!,13,FALSE))</f>
        <v>#N/A</v>
      </c>
      <c r="P19" s="205" t="e">
        <f t="shared" si="3"/>
        <v>#N/A</v>
      </c>
      <c r="Q19" s="205" t="e">
        <f>IF(Comparativo!$E$6="Tabela Não Desonerada",VLOOKUP($C19,'Orçamento Base'!$D$12:$S$1673,14,FALSE),VLOOKUP($C19,#REF!,14,FALSE))</f>
        <v>#N/A</v>
      </c>
      <c r="R19" s="205" t="e">
        <f t="shared" si="4"/>
        <v>#N/A</v>
      </c>
      <c r="S19" s="205" t="e">
        <f>IF(Comparativo!$E$6="Tabela Não Desonerada",VLOOKUP($C19,'Orçamento Base'!$D$12:$S$1673,15,FALSE),VLOOKUP($C19,#REF!,15,FALSE))</f>
        <v>#N/A</v>
      </c>
      <c r="T19" s="205" t="e">
        <f t="shared" si="5"/>
        <v>#N/A</v>
      </c>
    </row>
    <row r="20" spans="1:20" ht="15">
      <c r="A20" s="203">
        <v>1</v>
      </c>
      <c r="B20" s="203" t="e">
        <f>'Orçamento-TCE'!B20</f>
        <v>#N/A</v>
      </c>
      <c r="C20" s="229">
        <f>'Orçamento-TCE'!C20</f>
        <v>0</v>
      </c>
      <c r="D20" s="199" t="e">
        <f>'Orçamento-TCE'!G20</f>
        <v>#N/A</v>
      </c>
      <c r="E20" s="204">
        <f>'Orçamento-TCE'!H20</f>
        <v>0</v>
      </c>
      <c r="F20" s="230" t="e">
        <f>'Orçamento-TCE'!I20</f>
        <v>#N/A</v>
      </c>
      <c r="G20" s="227" t="e">
        <f>IF(Comparativo!$E$6="Tabela Não Desonerada",VLOOKUP($C20,'Orçamento Base'!$D$12:$S$1673,12,FALSE),VLOOKUP($C20,#REF!,12,FALSE))</f>
        <v>#N/A</v>
      </c>
      <c r="H20" s="228">
        <f>IFERROR(IF(Comparativo!$E$6="Tabela Não Desonerada",VLOOKUP($C20,'Orçamento Base'!$D$12:$S$1673,16,FALSE),VLOOKUP($C20,#REF!,16,FALSE)),0)</f>
        <v>0</v>
      </c>
      <c r="I20" s="575" t="e">
        <f>IF(Comparativo!$E$6="Tabela Não Desonerada",VLOOKUP($C20,'Orçamento Base'!$D$12:$S$1673,11,FALSE),VLOOKUP($C20,#REF!,11,FALSE))</f>
        <v>#N/A</v>
      </c>
      <c r="J20" s="363">
        <f>IF(Comparativo!$E$6="Tabela Não Desonerada",Encargos!$F$44,Encargos!$D$44)</f>
        <v>1.1122000000000001</v>
      </c>
      <c r="K20" s="364"/>
      <c r="L20" s="365" t="e">
        <f t="shared" si="0"/>
        <v>#N/A</v>
      </c>
      <c r="M20" s="365" t="e">
        <f t="shared" si="1"/>
        <v>#N/A</v>
      </c>
      <c r="N20" s="376" t="e">
        <f t="shared" si="2"/>
        <v>#N/A</v>
      </c>
      <c r="O20" s="205" t="e">
        <f>IF(Comparativo!$E$6="Tabela Não Desonerada",VLOOKUP($C20,'Orçamento Base'!$D$12:$S$1673,13,FALSE),VLOOKUP($C20,#REF!,13,FALSE))</f>
        <v>#N/A</v>
      </c>
      <c r="P20" s="205" t="e">
        <f t="shared" si="3"/>
        <v>#N/A</v>
      </c>
      <c r="Q20" s="205" t="e">
        <f>IF(Comparativo!$E$6="Tabela Não Desonerada",VLOOKUP($C20,'Orçamento Base'!$D$12:$S$1673,14,FALSE),VLOOKUP($C20,#REF!,14,FALSE))</f>
        <v>#N/A</v>
      </c>
      <c r="R20" s="205" t="e">
        <f t="shared" si="4"/>
        <v>#N/A</v>
      </c>
      <c r="S20" s="205" t="e">
        <f>IF(Comparativo!$E$6="Tabela Não Desonerada",VLOOKUP($C20,'Orçamento Base'!$D$12:$S$1673,15,FALSE),VLOOKUP($C20,#REF!,15,FALSE))</f>
        <v>#N/A</v>
      </c>
      <c r="T20" s="205" t="e">
        <f t="shared" si="5"/>
        <v>#N/A</v>
      </c>
    </row>
    <row r="21" spans="1:20" ht="15">
      <c r="A21" s="203">
        <v>1</v>
      </c>
      <c r="B21" s="203" t="e">
        <f>'Orçamento-TCE'!B21</f>
        <v>#N/A</v>
      </c>
      <c r="C21" s="229">
        <f>'Orçamento-TCE'!C21</f>
        <v>0</v>
      </c>
      <c r="D21" s="199" t="e">
        <f>'Orçamento-TCE'!G21</f>
        <v>#N/A</v>
      </c>
      <c r="E21" s="204">
        <f>'Orçamento-TCE'!H21</f>
        <v>0</v>
      </c>
      <c r="F21" s="230" t="e">
        <f>'Orçamento-TCE'!I21</f>
        <v>#N/A</v>
      </c>
      <c r="G21" s="227" t="e">
        <f>IF(Comparativo!$E$6="Tabela Não Desonerada",VLOOKUP($C21,'Orçamento Base'!$D$12:$S$1673,12,FALSE),VLOOKUP($C21,#REF!,12,FALSE))</f>
        <v>#N/A</v>
      </c>
      <c r="H21" s="228">
        <f>IFERROR(IF(Comparativo!$E$6="Tabela Não Desonerada",VLOOKUP($C21,'Orçamento Base'!$D$12:$S$1673,16,FALSE),VLOOKUP($C21,#REF!,16,FALSE)),0)</f>
        <v>0</v>
      </c>
      <c r="I21" s="575" t="e">
        <f>IF(Comparativo!$E$6="Tabela Não Desonerada",VLOOKUP($C21,'Orçamento Base'!$D$12:$S$1673,11,FALSE),VLOOKUP($C21,#REF!,11,FALSE))</f>
        <v>#N/A</v>
      </c>
      <c r="J21" s="363">
        <f>IF(Comparativo!$E$6="Tabela Não Desonerada",Encargos!$F$44,Encargos!$D$44)</f>
        <v>1.1122000000000001</v>
      </c>
      <c r="K21" s="364"/>
      <c r="L21" s="365" t="e">
        <f t="shared" si="0"/>
        <v>#N/A</v>
      </c>
      <c r="M21" s="365" t="e">
        <f t="shared" si="1"/>
        <v>#N/A</v>
      </c>
      <c r="N21" s="376" t="e">
        <f t="shared" si="2"/>
        <v>#N/A</v>
      </c>
      <c r="O21" s="205" t="e">
        <f>IF(Comparativo!$E$6="Tabela Não Desonerada",VLOOKUP($C21,'Orçamento Base'!$D$12:$S$1673,13,FALSE),VLOOKUP($C21,#REF!,13,FALSE))</f>
        <v>#N/A</v>
      </c>
      <c r="P21" s="205" t="e">
        <f t="shared" si="3"/>
        <v>#N/A</v>
      </c>
      <c r="Q21" s="205" t="e">
        <f>IF(Comparativo!$E$6="Tabela Não Desonerada",VLOOKUP($C21,'Orçamento Base'!$D$12:$S$1673,14,FALSE),VLOOKUP($C21,#REF!,14,FALSE))</f>
        <v>#N/A</v>
      </c>
      <c r="R21" s="205" t="e">
        <f t="shared" si="4"/>
        <v>#N/A</v>
      </c>
      <c r="S21" s="205" t="e">
        <f>IF(Comparativo!$E$6="Tabela Não Desonerada",VLOOKUP($C21,'Orçamento Base'!$D$12:$S$1673,15,FALSE),VLOOKUP($C21,#REF!,15,FALSE))</f>
        <v>#N/A</v>
      </c>
      <c r="T21" s="205" t="e">
        <f t="shared" si="5"/>
        <v>#N/A</v>
      </c>
    </row>
    <row r="22" spans="1:20" ht="15">
      <c r="A22" s="203">
        <v>1</v>
      </c>
      <c r="B22" s="203" t="e">
        <f>'Orçamento-TCE'!B22</f>
        <v>#N/A</v>
      </c>
      <c r="C22" s="229">
        <f>'Orçamento-TCE'!C22</f>
        <v>0</v>
      </c>
      <c r="D22" s="199" t="e">
        <f>'Orçamento-TCE'!G22</f>
        <v>#N/A</v>
      </c>
      <c r="E22" s="204">
        <f>'Orçamento-TCE'!H22</f>
        <v>0</v>
      </c>
      <c r="F22" s="230" t="e">
        <f>'Orçamento-TCE'!I22</f>
        <v>#N/A</v>
      </c>
      <c r="G22" s="227" t="e">
        <f>IF(Comparativo!$E$6="Tabela Não Desonerada",VLOOKUP($C22,'Orçamento Base'!$D$12:$S$1673,12,FALSE),VLOOKUP($C22,#REF!,12,FALSE))</f>
        <v>#N/A</v>
      </c>
      <c r="H22" s="228">
        <f>IFERROR(IF(Comparativo!$E$6="Tabela Não Desonerada",VLOOKUP($C22,'Orçamento Base'!$D$12:$S$1673,16,FALSE),VLOOKUP($C22,#REF!,16,FALSE)),0)</f>
        <v>0</v>
      </c>
      <c r="I22" s="575" t="e">
        <f>IF(Comparativo!$E$6="Tabela Não Desonerada",VLOOKUP($C22,'Orçamento Base'!$D$12:$S$1673,11,FALSE),VLOOKUP($C22,#REF!,11,FALSE))</f>
        <v>#N/A</v>
      </c>
      <c r="J22" s="363">
        <f>IF(Comparativo!$E$6="Tabela Não Desonerada",Encargos!$F$44,Encargos!$D$44)</f>
        <v>1.1122000000000001</v>
      </c>
      <c r="K22" s="364"/>
      <c r="L22" s="365" t="e">
        <f t="shared" si="0"/>
        <v>#N/A</v>
      </c>
      <c r="M22" s="365" t="e">
        <f t="shared" si="1"/>
        <v>#N/A</v>
      </c>
      <c r="N22" s="376" t="e">
        <f t="shared" si="2"/>
        <v>#N/A</v>
      </c>
      <c r="O22" s="205" t="e">
        <f>IF(Comparativo!$E$6="Tabela Não Desonerada",VLOOKUP($C22,'Orçamento Base'!$D$12:$S$1673,13,FALSE),VLOOKUP($C22,#REF!,13,FALSE))</f>
        <v>#N/A</v>
      </c>
      <c r="P22" s="205" t="e">
        <f t="shared" si="3"/>
        <v>#N/A</v>
      </c>
      <c r="Q22" s="205" t="e">
        <f>IF(Comparativo!$E$6="Tabela Não Desonerada",VLOOKUP($C22,'Orçamento Base'!$D$12:$S$1673,14,FALSE),VLOOKUP($C22,#REF!,14,FALSE))</f>
        <v>#N/A</v>
      </c>
      <c r="R22" s="205" t="e">
        <f t="shared" si="4"/>
        <v>#N/A</v>
      </c>
      <c r="S22" s="205" t="e">
        <f>IF(Comparativo!$E$6="Tabela Não Desonerada",VLOOKUP($C22,'Orçamento Base'!$D$12:$S$1673,15,FALSE),VLOOKUP($C22,#REF!,15,FALSE))</f>
        <v>#N/A</v>
      </c>
      <c r="T22" s="205" t="e">
        <f t="shared" si="5"/>
        <v>#N/A</v>
      </c>
    </row>
    <row r="23" spans="1:20" ht="15">
      <c r="A23" s="203">
        <v>1</v>
      </c>
      <c r="B23" s="203" t="e">
        <f>'Orçamento-TCE'!B23</f>
        <v>#N/A</v>
      </c>
      <c r="C23" s="229">
        <f>'Orçamento-TCE'!C23</f>
        <v>0</v>
      </c>
      <c r="D23" s="199" t="e">
        <f>'Orçamento-TCE'!G23</f>
        <v>#N/A</v>
      </c>
      <c r="E23" s="204">
        <f>'Orçamento-TCE'!H23</f>
        <v>0</v>
      </c>
      <c r="F23" s="230" t="e">
        <f>'Orçamento-TCE'!I23</f>
        <v>#N/A</v>
      </c>
      <c r="G23" s="227" t="e">
        <f>IF(Comparativo!$E$6="Tabela Não Desonerada",VLOOKUP($C23,'Orçamento Base'!$D$12:$S$1673,12,FALSE),VLOOKUP($C23,#REF!,12,FALSE))</f>
        <v>#N/A</v>
      </c>
      <c r="H23" s="228">
        <f>IFERROR(IF(Comparativo!$E$6="Tabela Não Desonerada",VLOOKUP($C23,'Orçamento Base'!$D$12:$S$1673,16,FALSE),VLOOKUP($C23,#REF!,16,FALSE)),0)</f>
        <v>0</v>
      </c>
      <c r="I23" s="575" t="e">
        <f>IF(Comparativo!$E$6="Tabela Não Desonerada",VLOOKUP($C23,'Orçamento Base'!$D$12:$S$1673,11,FALSE),VLOOKUP($C23,#REF!,11,FALSE))</f>
        <v>#N/A</v>
      </c>
      <c r="J23" s="363">
        <f>IF(Comparativo!$E$6="Tabela Não Desonerada",Encargos!$F$44,Encargos!$D$44)</f>
        <v>1.1122000000000001</v>
      </c>
      <c r="K23" s="364"/>
      <c r="L23" s="365" t="e">
        <f t="shared" si="0"/>
        <v>#N/A</v>
      </c>
      <c r="M23" s="365" t="e">
        <f t="shared" si="1"/>
        <v>#N/A</v>
      </c>
      <c r="N23" s="376" t="e">
        <f t="shared" si="2"/>
        <v>#N/A</v>
      </c>
      <c r="O23" s="205" t="e">
        <f>IF(Comparativo!$E$6="Tabela Não Desonerada",VLOOKUP($C23,'Orçamento Base'!$D$12:$S$1673,13,FALSE),VLOOKUP($C23,#REF!,13,FALSE))</f>
        <v>#N/A</v>
      </c>
      <c r="P23" s="205" t="e">
        <f t="shared" si="3"/>
        <v>#N/A</v>
      </c>
      <c r="Q23" s="205" t="e">
        <f>IF(Comparativo!$E$6="Tabela Não Desonerada",VLOOKUP($C23,'Orçamento Base'!$D$12:$S$1673,14,FALSE),VLOOKUP($C23,#REF!,14,FALSE))</f>
        <v>#N/A</v>
      </c>
      <c r="R23" s="205" t="e">
        <f t="shared" si="4"/>
        <v>#N/A</v>
      </c>
      <c r="S23" s="205" t="e">
        <f>IF(Comparativo!$E$6="Tabela Não Desonerada",VLOOKUP($C23,'Orçamento Base'!$D$12:$S$1673,15,FALSE),VLOOKUP($C23,#REF!,15,FALSE))</f>
        <v>#N/A</v>
      </c>
      <c r="T23" s="205" t="e">
        <f t="shared" si="5"/>
        <v>#N/A</v>
      </c>
    </row>
    <row r="24" spans="1:20" ht="15">
      <c r="A24" s="203">
        <v>1</v>
      </c>
      <c r="B24" s="203" t="e">
        <f>'Orçamento-TCE'!B24</f>
        <v>#N/A</v>
      </c>
      <c r="C24" s="229">
        <f>'Orçamento-TCE'!C24</f>
        <v>0</v>
      </c>
      <c r="D24" s="199" t="e">
        <f>'Orçamento-TCE'!G24</f>
        <v>#N/A</v>
      </c>
      <c r="E24" s="204">
        <f>'Orçamento-TCE'!H24</f>
        <v>0</v>
      </c>
      <c r="F24" s="230" t="e">
        <f>'Orçamento-TCE'!I24</f>
        <v>#N/A</v>
      </c>
      <c r="G24" s="227" t="e">
        <f>IF(Comparativo!$E$6="Tabela Não Desonerada",VLOOKUP($C24,'Orçamento Base'!$D$12:$S$1673,12,FALSE),VLOOKUP($C24,#REF!,12,FALSE))</f>
        <v>#N/A</v>
      </c>
      <c r="H24" s="228">
        <f>IFERROR(IF(Comparativo!$E$6="Tabela Não Desonerada",VLOOKUP($C24,'Orçamento Base'!$D$12:$S$1673,16,FALSE),VLOOKUP($C24,#REF!,16,FALSE)),0)</f>
        <v>0</v>
      </c>
      <c r="I24" s="575" t="e">
        <f>IF(Comparativo!$E$6="Tabela Não Desonerada",VLOOKUP($C24,'Orçamento Base'!$D$12:$S$1673,11,FALSE),VLOOKUP($C24,#REF!,11,FALSE))</f>
        <v>#N/A</v>
      </c>
      <c r="J24" s="363">
        <f>IF(Comparativo!$E$6="Tabela Não Desonerada",Encargos!$F$44,Encargos!$D$44)</f>
        <v>1.1122000000000001</v>
      </c>
      <c r="K24" s="364"/>
      <c r="L24" s="365" t="e">
        <f t="shared" si="0"/>
        <v>#N/A</v>
      </c>
      <c r="M24" s="365" t="e">
        <f t="shared" si="1"/>
        <v>#N/A</v>
      </c>
      <c r="N24" s="376" t="e">
        <f t="shared" si="2"/>
        <v>#N/A</v>
      </c>
      <c r="O24" s="205" t="e">
        <f>IF(Comparativo!$E$6="Tabela Não Desonerada",VLOOKUP($C24,'Orçamento Base'!$D$12:$S$1673,13,FALSE),VLOOKUP($C24,#REF!,13,FALSE))</f>
        <v>#N/A</v>
      </c>
      <c r="P24" s="205" t="e">
        <f t="shared" si="3"/>
        <v>#N/A</v>
      </c>
      <c r="Q24" s="205" t="e">
        <f>IF(Comparativo!$E$6="Tabela Não Desonerada",VLOOKUP($C24,'Orçamento Base'!$D$12:$S$1673,14,FALSE),VLOOKUP($C24,#REF!,14,FALSE))</f>
        <v>#N/A</v>
      </c>
      <c r="R24" s="205" t="e">
        <f t="shared" si="4"/>
        <v>#N/A</v>
      </c>
      <c r="S24" s="205" t="e">
        <f>IF(Comparativo!$E$6="Tabela Não Desonerada",VLOOKUP($C24,'Orçamento Base'!$D$12:$S$1673,15,FALSE),VLOOKUP($C24,#REF!,15,FALSE))</f>
        <v>#N/A</v>
      </c>
      <c r="T24" s="205" t="e">
        <f t="shared" si="5"/>
        <v>#N/A</v>
      </c>
    </row>
    <row r="25" spans="1:20" ht="15">
      <c r="A25" s="203">
        <v>1</v>
      </c>
      <c r="B25" s="203" t="e">
        <f>'Orçamento-TCE'!B25</f>
        <v>#N/A</v>
      </c>
      <c r="C25" s="229">
        <f>'Orçamento-TCE'!C25</f>
        <v>0</v>
      </c>
      <c r="D25" s="199" t="e">
        <f>'Orçamento-TCE'!G25</f>
        <v>#N/A</v>
      </c>
      <c r="E25" s="204">
        <f>'Orçamento-TCE'!H25</f>
        <v>0</v>
      </c>
      <c r="F25" s="230" t="e">
        <f>'Orçamento-TCE'!I25</f>
        <v>#N/A</v>
      </c>
      <c r="G25" s="227" t="e">
        <f>IF(Comparativo!$E$6="Tabela Não Desonerada",VLOOKUP($C25,'Orçamento Base'!$D$12:$S$1673,12,FALSE),VLOOKUP($C25,#REF!,12,FALSE))</f>
        <v>#N/A</v>
      </c>
      <c r="H25" s="228">
        <f>IFERROR(IF(Comparativo!$E$6="Tabela Não Desonerada",VLOOKUP($C25,'Orçamento Base'!$D$12:$S$1673,16,FALSE),VLOOKUP($C25,#REF!,16,FALSE)),0)</f>
        <v>0</v>
      </c>
      <c r="I25" s="575" t="e">
        <f>IF(Comparativo!$E$6="Tabela Não Desonerada",VLOOKUP($C25,'Orçamento Base'!$D$12:$S$1673,11,FALSE),VLOOKUP($C25,#REF!,11,FALSE))</f>
        <v>#N/A</v>
      </c>
      <c r="J25" s="363">
        <f>IF(Comparativo!$E$6="Tabela Não Desonerada",Encargos!$F$44,Encargos!$D$44)</f>
        <v>1.1122000000000001</v>
      </c>
      <c r="K25" s="364"/>
      <c r="L25" s="365" t="e">
        <f t="shared" si="0"/>
        <v>#N/A</v>
      </c>
      <c r="M25" s="365" t="e">
        <f t="shared" si="1"/>
        <v>#N/A</v>
      </c>
      <c r="N25" s="376" t="e">
        <f t="shared" si="2"/>
        <v>#N/A</v>
      </c>
      <c r="O25" s="205" t="e">
        <f>IF(Comparativo!$E$6="Tabela Não Desonerada",VLOOKUP($C25,'Orçamento Base'!$D$12:$S$1673,13,FALSE),VLOOKUP($C25,#REF!,13,FALSE))</f>
        <v>#N/A</v>
      </c>
      <c r="P25" s="205" t="e">
        <f t="shared" si="3"/>
        <v>#N/A</v>
      </c>
      <c r="Q25" s="205" t="e">
        <f>IF(Comparativo!$E$6="Tabela Não Desonerada",VLOOKUP($C25,'Orçamento Base'!$D$12:$S$1673,14,FALSE),VLOOKUP($C25,#REF!,14,FALSE))</f>
        <v>#N/A</v>
      </c>
      <c r="R25" s="205" t="e">
        <f t="shared" si="4"/>
        <v>#N/A</v>
      </c>
      <c r="S25" s="205" t="e">
        <f>IF(Comparativo!$E$6="Tabela Não Desonerada",VLOOKUP($C25,'Orçamento Base'!$D$12:$S$1673,15,FALSE),VLOOKUP($C25,#REF!,15,FALSE))</f>
        <v>#N/A</v>
      </c>
      <c r="T25" s="205" t="e">
        <f t="shared" si="5"/>
        <v>#N/A</v>
      </c>
    </row>
    <row r="26" spans="1:20" ht="15">
      <c r="A26" s="203">
        <v>1</v>
      </c>
      <c r="B26" s="203" t="e">
        <f>'Orçamento-TCE'!B26</f>
        <v>#N/A</v>
      </c>
      <c r="C26" s="229">
        <f>'Orçamento-TCE'!C26</f>
        <v>0</v>
      </c>
      <c r="D26" s="199" t="e">
        <f>'Orçamento-TCE'!G26</f>
        <v>#N/A</v>
      </c>
      <c r="E26" s="204">
        <f>'Orçamento-TCE'!H26</f>
        <v>0</v>
      </c>
      <c r="F26" s="230" t="e">
        <f>'Orçamento-TCE'!I26</f>
        <v>#N/A</v>
      </c>
      <c r="G26" s="227" t="e">
        <f>IF(Comparativo!$E$6="Tabela Não Desonerada",VLOOKUP($C26,'Orçamento Base'!$D$12:$S$1673,12,FALSE),VLOOKUP($C26,#REF!,12,FALSE))</f>
        <v>#N/A</v>
      </c>
      <c r="H26" s="228">
        <f>IFERROR(IF(Comparativo!$E$6="Tabela Não Desonerada",VLOOKUP($C26,'Orçamento Base'!$D$12:$S$1673,16,FALSE),VLOOKUP($C26,#REF!,16,FALSE)),0)</f>
        <v>0</v>
      </c>
      <c r="I26" s="575" t="e">
        <f>IF(Comparativo!$E$6="Tabela Não Desonerada",VLOOKUP($C26,'Orçamento Base'!$D$12:$S$1673,11,FALSE),VLOOKUP($C26,#REF!,11,FALSE))</f>
        <v>#N/A</v>
      </c>
      <c r="J26" s="363">
        <f>IF(Comparativo!$E$6="Tabela Não Desonerada",Encargos!$F$44,Encargos!$D$44)</f>
        <v>1.1122000000000001</v>
      </c>
      <c r="K26" s="364"/>
      <c r="L26" s="365" t="e">
        <f t="shared" si="0"/>
        <v>#N/A</v>
      </c>
      <c r="M26" s="365" t="e">
        <f t="shared" si="1"/>
        <v>#N/A</v>
      </c>
      <c r="N26" s="376" t="e">
        <f t="shared" si="2"/>
        <v>#N/A</v>
      </c>
      <c r="O26" s="205" t="e">
        <f>IF(Comparativo!$E$6="Tabela Não Desonerada",VLOOKUP($C26,'Orçamento Base'!$D$12:$S$1673,13,FALSE),VLOOKUP($C26,#REF!,13,FALSE))</f>
        <v>#N/A</v>
      </c>
      <c r="P26" s="205" t="e">
        <f t="shared" si="3"/>
        <v>#N/A</v>
      </c>
      <c r="Q26" s="205" t="e">
        <f>IF(Comparativo!$E$6="Tabela Não Desonerada",VLOOKUP($C26,'Orçamento Base'!$D$12:$S$1673,14,FALSE),VLOOKUP($C26,#REF!,14,FALSE))</f>
        <v>#N/A</v>
      </c>
      <c r="R26" s="205" t="e">
        <f t="shared" si="4"/>
        <v>#N/A</v>
      </c>
      <c r="S26" s="205" t="e">
        <f>IF(Comparativo!$E$6="Tabela Não Desonerada",VLOOKUP($C26,'Orçamento Base'!$D$12:$S$1673,15,FALSE),VLOOKUP($C26,#REF!,15,FALSE))</f>
        <v>#N/A</v>
      </c>
      <c r="T26" s="205" t="e">
        <f t="shared" si="5"/>
        <v>#N/A</v>
      </c>
    </row>
    <row r="27" spans="1:20" ht="15">
      <c r="A27" s="203">
        <v>1</v>
      </c>
      <c r="B27" s="203" t="e">
        <f>'Orçamento-TCE'!B27</f>
        <v>#N/A</v>
      </c>
      <c r="C27" s="229">
        <f>'Orçamento-TCE'!C27</f>
        <v>0</v>
      </c>
      <c r="D27" s="199" t="e">
        <f>'Orçamento-TCE'!G27</f>
        <v>#N/A</v>
      </c>
      <c r="E27" s="204">
        <f>'Orçamento-TCE'!H27</f>
        <v>0</v>
      </c>
      <c r="F27" s="230" t="e">
        <f>'Orçamento-TCE'!I27</f>
        <v>#N/A</v>
      </c>
      <c r="G27" s="227" t="e">
        <f>IF(Comparativo!$E$6="Tabela Não Desonerada",VLOOKUP($C27,'Orçamento Base'!$D$12:$S$1673,12,FALSE),VLOOKUP($C27,#REF!,12,FALSE))</f>
        <v>#N/A</v>
      </c>
      <c r="H27" s="228">
        <f>IFERROR(IF(Comparativo!$E$6="Tabela Não Desonerada",VLOOKUP($C27,'Orçamento Base'!$D$12:$S$1673,16,FALSE),VLOOKUP($C27,#REF!,16,FALSE)),0)</f>
        <v>0</v>
      </c>
      <c r="I27" s="575" t="e">
        <f>IF(Comparativo!$E$6="Tabela Não Desonerada",VLOOKUP($C27,'Orçamento Base'!$D$12:$S$1673,11,FALSE),VLOOKUP($C27,#REF!,11,FALSE))</f>
        <v>#N/A</v>
      </c>
      <c r="J27" s="363">
        <f>IF(Comparativo!$E$6="Tabela Não Desonerada",Encargos!$F$44,Encargos!$D$44)</f>
        <v>1.1122000000000001</v>
      </c>
      <c r="K27" s="364"/>
      <c r="L27" s="365" t="e">
        <f t="shared" si="0"/>
        <v>#N/A</v>
      </c>
      <c r="M27" s="365" t="e">
        <f t="shared" si="1"/>
        <v>#N/A</v>
      </c>
      <c r="N27" s="376" t="e">
        <f t="shared" si="2"/>
        <v>#N/A</v>
      </c>
      <c r="O27" s="205" t="e">
        <f>IF(Comparativo!$E$6="Tabela Não Desonerada",VLOOKUP($C27,'Orçamento Base'!$D$12:$S$1673,13,FALSE),VLOOKUP($C27,#REF!,13,FALSE))</f>
        <v>#N/A</v>
      </c>
      <c r="P27" s="205" t="e">
        <f t="shared" si="3"/>
        <v>#N/A</v>
      </c>
      <c r="Q27" s="205" t="e">
        <f>IF(Comparativo!$E$6="Tabela Não Desonerada",VLOOKUP($C27,'Orçamento Base'!$D$12:$S$1673,14,FALSE),VLOOKUP($C27,#REF!,14,FALSE))</f>
        <v>#N/A</v>
      </c>
      <c r="R27" s="205" t="e">
        <f t="shared" si="4"/>
        <v>#N/A</v>
      </c>
      <c r="S27" s="205" t="e">
        <f>IF(Comparativo!$E$6="Tabela Não Desonerada",VLOOKUP($C27,'Orçamento Base'!$D$12:$S$1673,15,FALSE),VLOOKUP($C27,#REF!,15,FALSE))</f>
        <v>#N/A</v>
      </c>
      <c r="T27" s="205" t="e">
        <f t="shared" si="5"/>
        <v>#N/A</v>
      </c>
    </row>
    <row r="28" spans="1:20" ht="15">
      <c r="A28" s="203">
        <v>1</v>
      </c>
      <c r="B28" s="203" t="e">
        <f>'Orçamento-TCE'!B28</f>
        <v>#N/A</v>
      </c>
      <c r="C28" s="229">
        <f>'Orçamento-TCE'!C28</f>
        <v>0</v>
      </c>
      <c r="D28" s="199" t="e">
        <f>'Orçamento-TCE'!G28</f>
        <v>#N/A</v>
      </c>
      <c r="E28" s="204">
        <f>'Orçamento-TCE'!H28</f>
        <v>0</v>
      </c>
      <c r="F28" s="230" t="e">
        <f>'Orçamento-TCE'!I28</f>
        <v>#N/A</v>
      </c>
      <c r="G28" s="227" t="e">
        <f>IF(Comparativo!$E$6="Tabela Não Desonerada",VLOOKUP($C28,'Orçamento Base'!$D$12:$S$1673,12,FALSE),VLOOKUP($C28,#REF!,12,FALSE))</f>
        <v>#N/A</v>
      </c>
      <c r="H28" s="228">
        <f>IFERROR(IF(Comparativo!$E$6="Tabela Não Desonerada",VLOOKUP($C28,'Orçamento Base'!$D$12:$S$1673,16,FALSE),VLOOKUP($C28,#REF!,16,FALSE)),0)</f>
        <v>0</v>
      </c>
      <c r="I28" s="575" t="e">
        <f>IF(Comparativo!$E$6="Tabela Não Desonerada",VLOOKUP($C28,'Orçamento Base'!$D$12:$S$1673,11,FALSE),VLOOKUP($C28,#REF!,11,FALSE))</f>
        <v>#N/A</v>
      </c>
      <c r="J28" s="363">
        <f>IF(Comparativo!$E$6="Tabela Não Desonerada",Encargos!$F$44,Encargos!$D$44)</f>
        <v>1.1122000000000001</v>
      </c>
      <c r="K28" s="364"/>
      <c r="L28" s="365" t="e">
        <f t="shared" si="0"/>
        <v>#N/A</v>
      </c>
      <c r="M28" s="365" t="e">
        <f t="shared" si="1"/>
        <v>#N/A</v>
      </c>
      <c r="N28" s="376" t="e">
        <f t="shared" si="2"/>
        <v>#N/A</v>
      </c>
      <c r="O28" s="205" t="e">
        <f>IF(Comparativo!$E$6="Tabela Não Desonerada",VLOOKUP($C28,'Orçamento Base'!$D$12:$S$1673,13,FALSE),VLOOKUP($C28,#REF!,13,FALSE))</f>
        <v>#N/A</v>
      </c>
      <c r="P28" s="205" t="e">
        <f t="shared" si="3"/>
        <v>#N/A</v>
      </c>
      <c r="Q28" s="205" t="e">
        <f>IF(Comparativo!$E$6="Tabela Não Desonerada",VLOOKUP($C28,'Orçamento Base'!$D$12:$S$1673,14,FALSE),VLOOKUP($C28,#REF!,14,FALSE))</f>
        <v>#N/A</v>
      </c>
      <c r="R28" s="205" t="e">
        <f t="shared" si="4"/>
        <v>#N/A</v>
      </c>
      <c r="S28" s="205" t="e">
        <f>IF(Comparativo!$E$6="Tabela Não Desonerada",VLOOKUP($C28,'Orçamento Base'!$D$12:$S$1673,15,FALSE),VLOOKUP($C28,#REF!,15,FALSE))</f>
        <v>#N/A</v>
      </c>
      <c r="T28" s="205" t="e">
        <f t="shared" si="5"/>
        <v>#N/A</v>
      </c>
    </row>
    <row r="29" spans="1:20" ht="15">
      <c r="A29" s="203">
        <v>1</v>
      </c>
      <c r="B29" s="203" t="e">
        <f>'Orçamento-TCE'!B29</f>
        <v>#N/A</v>
      </c>
      <c r="C29" s="229">
        <f>'Orçamento-TCE'!C29</f>
        <v>0</v>
      </c>
      <c r="D29" s="199" t="e">
        <f>'Orçamento-TCE'!G29</f>
        <v>#N/A</v>
      </c>
      <c r="E29" s="204">
        <f>'Orçamento-TCE'!H29</f>
        <v>0</v>
      </c>
      <c r="F29" s="230" t="e">
        <f>'Orçamento-TCE'!I29</f>
        <v>#N/A</v>
      </c>
      <c r="G29" s="227" t="e">
        <f>IF(Comparativo!$E$6="Tabela Não Desonerada",VLOOKUP($C29,'Orçamento Base'!$D$12:$S$1673,12,FALSE),VLOOKUP($C29,#REF!,12,FALSE))</f>
        <v>#N/A</v>
      </c>
      <c r="H29" s="228">
        <f>IFERROR(IF(Comparativo!$E$6="Tabela Não Desonerada",VLOOKUP($C29,'Orçamento Base'!$D$12:$S$1673,16,FALSE),VLOOKUP($C29,#REF!,16,FALSE)),0)</f>
        <v>0</v>
      </c>
      <c r="I29" s="575" t="e">
        <f>IF(Comparativo!$E$6="Tabela Não Desonerada",VLOOKUP($C29,'Orçamento Base'!$D$12:$S$1673,11,FALSE),VLOOKUP($C29,#REF!,11,FALSE))</f>
        <v>#N/A</v>
      </c>
      <c r="J29" s="363">
        <f>IF(Comparativo!$E$6="Tabela Não Desonerada",Encargos!$F$44,Encargos!$D$44)</f>
        <v>1.1122000000000001</v>
      </c>
      <c r="K29" s="364"/>
      <c r="L29" s="365" t="e">
        <f t="shared" si="0"/>
        <v>#N/A</v>
      </c>
      <c r="M29" s="365" t="e">
        <f t="shared" si="1"/>
        <v>#N/A</v>
      </c>
      <c r="N29" s="376" t="e">
        <f t="shared" si="2"/>
        <v>#N/A</v>
      </c>
      <c r="O29" s="205" t="e">
        <f>IF(Comparativo!$E$6="Tabela Não Desonerada",VLOOKUP($C29,'Orçamento Base'!$D$12:$S$1673,13,FALSE),VLOOKUP($C29,#REF!,13,FALSE))</f>
        <v>#N/A</v>
      </c>
      <c r="P29" s="205" t="e">
        <f t="shared" si="3"/>
        <v>#N/A</v>
      </c>
      <c r="Q29" s="205" t="e">
        <f>IF(Comparativo!$E$6="Tabela Não Desonerada",VLOOKUP($C29,'Orçamento Base'!$D$12:$S$1673,14,FALSE),VLOOKUP($C29,#REF!,14,FALSE))</f>
        <v>#N/A</v>
      </c>
      <c r="R29" s="205" t="e">
        <f t="shared" si="4"/>
        <v>#N/A</v>
      </c>
      <c r="S29" s="205" t="e">
        <f>IF(Comparativo!$E$6="Tabela Não Desonerada",VLOOKUP($C29,'Orçamento Base'!$D$12:$S$1673,15,FALSE),VLOOKUP($C29,#REF!,15,FALSE))</f>
        <v>#N/A</v>
      </c>
      <c r="T29" s="205" t="e">
        <f t="shared" si="5"/>
        <v>#N/A</v>
      </c>
    </row>
    <row r="30" spans="1:20" ht="15">
      <c r="A30" s="203">
        <v>1</v>
      </c>
      <c r="B30" s="203" t="e">
        <f>'Orçamento-TCE'!B30</f>
        <v>#N/A</v>
      </c>
      <c r="C30" s="229">
        <f>'Orçamento-TCE'!C30</f>
        <v>0</v>
      </c>
      <c r="D30" s="199" t="e">
        <f>'Orçamento-TCE'!G30</f>
        <v>#N/A</v>
      </c>
      <c r="E30" s="204">
        <f>'Orçamento-TCE'!H30</f>
        <v>0</v>
      </c>
      <c r="F30" s="230" t="e">
        <f>'Orçamento-TCE'!I30</f>
        <v>#N/A</v>
      </c>
      <c r="G30" s="227" t="e">
        <f>IF(Comparativo!$E$6="Tabela Não Desonerada",VLOOKUP($C30,'Orçamento Base'!$D$12:$S$1673,12,FALSE),VLOOKUP($C30,#REF!,12,FALSE))</f>
        <v>#N/A</v>
      </c>
      <c r="H30" s="228">
        <f>IFERROR(IF(Comparativo!$E$6="Tabela Não Desonerada",VLOOKUP($C30,'Orçamento Base'!$D$12:$S$1673,16,FALSE),VLOOKUP($C30,#REF!,16,FALSE)),0)</f>
        <v>0</v>
      </c>
      <c r="I30" s="575" t="e">
        <f>IF(Comparativo!$E$6="Tabela Não Desonerada",VLOOKUP($C30,'Orçamento Base'!$D$12:$S$1673,11,FALSE),VLOOKUP($C30,#REF!,11,FALSE))</f>
        <v>#N/A</v>
      </c>
      <c r="J30" s="363">
        <f>IF(Comparativo!$E$6="Tabela Não Desonerada",Encargos!$F$44,Encargos!$D$44)</f>
        <v>1.1122000000000001</v>
      </c>
      <c r="K30" s="364"/>
      <c r="L30" s="365" t="e">
        <f t="shared" si="0"/>
        <v>#N/A</v>
      </c>
      <c r="M30" s="365" t="e">
        <f t="shared" si="1"/>
        <v>#N/A</v>
      </c>
      <c r="N30" s="376" t="e">
        <f t="shared" si="2"/>
        <v>#N/A</v>
      </c>
      <c r="O30" s="205" t="e">
        <f>IF(Comparativo!$E$6="Tabela Não Desonerada",VLOOKUP($C30,'Orçamento Base'!$D$12:$S$1673,13,FALSE),VLOOKUP($C30,#REF!,13,FALSE))</f>
        <v>#N/A</v>
      </c>
      <c r="P30" s="205" t="e">
        <f t="shared" si="3"/>
        <v>#N/A</v>
      </c>
      <c r="Q30" s="205" t="e">
        <f>IF(Comparativo!$E$6="Tabela Não Desonerada",VLOOKUP($C30,'Orçamento Base'!$D$12:$S$1673,14,FALSE),VLOOKUP($C30,#REF!,14,FALSE))</f>
        <v>#N/A</v>
      </c>
      <c r="R30" s="205" t="e">
        <f t="shared" si="4"/>
        <v>#N/A</v>
      </c>
      <c r="S30" s="205" t="e">
        <f>IF(Comparativo!$E$6="Tabela Não Desonerada",VLOOKUP($C30,'Orçamento Base'!$D$12:$S$1673,15,FALSE),VLOOKUP($C30,#REF!,15,FALSE))</f>
        <v>#N/A</v>
      </c>
      <c r="T30" s="205" t="e">
        <f t="shared" si="5"/>
        <v>#N/A</v>
      </c>
    </row>
    <row r="31" spans="1:20" ht="15">
      <c r="A31" s="203">
        <v>1</v>
      </c>
      <c r="B31" s="203" t="e">
        <f>'Orçamento-TCE'!B31</f>
        <v>#N/A</v>
      </c>
      <c r="C31" s="229">
        <f>'Orçamento-TCE'!C31</f>
        <v>0</v>
      </c>
      <c r="D31" s="199" t="e">
        <f>'Orçamento-TCE'!G31</f>
        <v>#N/A</v>
      </c>
      <c r="E31" s="204">
        <f>'Orçamento-TCE'!H31</f>
        <v>0</v>
      </c>
      <c r="F31" s="230" t="e">
        <f>'Orçamento-TCE'!I31</f>
        <v>#N/A</v>
      </c>
      <c r="G31" s="227" t="e">
        <f>IF(Comparativo!$E$6="Tabela Não Desonerada",VLOOKUP($C31,'Orçamento Base'!$D$12:$S$1673,12,FALSE),VLOOKUP($C31,#REF!,12,FALSE))</f>
        <v>#N/A</v>
      </c>
      <c r="H31" s="228">
        <f>IFERROR(IF(Comparativo!$E$6="Tabela Não Desonerada",VLOOKUP($C31,'Orçamento Base'!$D$12:$S$1673,16,FALSE),VLOOKUP($C31,#REF!,16,FALSE)),0)</f>
        <v>0</v>
      </c>
      <c r="I31" s="575" t="e">
        <f>IF(Comparativo!$E$6="Tabela Não Desonerada",VLOOKUP($C31,'Orçamento Base'!$D$12:$S$1673,11,FALSE),VLOOKUP($C31,#REF!,11,FALSE))</f>
        <v>#N/A</v>
      </c>
      <c r="J31" s="363">
        <f>IF(Comparativo!$E$6="Tabela Não Desonerada",Encargos!$F$44,Encargos!$D$44)</f>
        <v>1.1122000000000001</v>
      </c>
      <c r="K31" s="364"/>
      <c r="L31" s="365" t="e">
        <f t="shared" si="0"/>
        <v>#N/A</v>
      </c>
      <c r="M31" s="365" t="e">
        <f t="shared" si="1"/>
        <v>#N/A</v>
      </c>
      <c r="N31" s="376" t="e">
        <f t="shared" si="2"/>
        <v>#N/A</v>
      </c>
      <c r="O31" s="205" t="e">
        <f>IF(Comparativo!$E$6="Tabela Não Desonerada",VLOOKUP($C31,'Orçamento Base'!$D$12:$S$1673,13,FALSE),VLOOKUP($C31,#REF!,13,FALSE))</f>
        <v>#N/A</v>
      </c>
      <c r="P31" s="205" t="e">
        <f t="shared" si="3"/>
        <v>#N/A</v>
      </c>
      <c r="Q31" s="205" t="e">
        <f>IF(Comparativo!$E$6="Tabela Não Desonerada",VLOOKUP($C31,'Orçamento Base'!$D$12:$S$1673,14,FALSE),VLOOKUP($C31,#REF!,14,FALSE))</f>
        <v>#N/A</v>
      </c>
      <c r="R31" s="205" t="e">
        <f t="shared" si="4"/>
        <v>#N/A</v>
      </c>
      <c r="S31" s="205" t="e">
        <f>IF(Comparativo!$E$6="Tabela Não Desonerada",VLOOKUP($C31,'Orçamento Base'!$D$12:$S$1673,15,FALSE),VLOOKUP($C31,#REF!,15,FALSE))</f>
        <v>#N/A</v>
      </c>
      <c r="T31" s="205" t="e">
        <f t="shared" si="5"/>
        <v>#N/A</v>
      </c>
    </row>
    <row r="32" spans="1:20" ht="15">
      <c r="A32" s="203">
        <v>1</v>
      </c>
      <c r="B32" s="203" t="e">
        <f>'Orçamento-TCE'!B32</f>
        <v>#N/A</v>
      </c>
      <c r="C32" s="229">
        <f>'Orçamento-TCE'!C32</f>
        <v>0</v>
      </c>
      <c r="D32" s="199" t="e">
        <f>'Orçamento-TCE'!G32</f>
        <v>#N/A</v>
      </c>
      <c r="E32" s="204">
        <f>'Orçamento-TCE'!H32</f>
        <v>0</v>
      </c>
      <c r="F32" s="230" t="e">
        <f>'Orçamento-TCE'!I32</f>
        <v>#N/A</v>
      </c>
      <c r="G32" s="227" t="e">
        <f>IF(Comparativo!$E$6="Tabela Não Desonerada",VLOOKUP($C32,'Orçamento Base'!$D$12:$S$1673,12,FALSE),VLOOKUP($C32,#REF!,12,FALSE))</f>
        <v>#N/A</v>
      </c>
      <c r="H32" s="228">
        <f>IFERROR(IF(Comparativo!$E$6="Tabela Não Desonerada",VLOOKUP($C32,'Orçamento Base'!$D$12:$S$1673,16,FALSE),VLOOKUP($C32,#REF!,16,FALSE)),0)</f>
        <v>0</v>
      </c>
      <c r="I32" s="575" t="e">
        <f>IF(Comparativo!$E$6="Tabela Não Desonerada",VLOOKUP($C32,'Orçamento Base'!$D$12:$S$1673,11,FALSE),VLOOKUP($C32,#REF!,11,FALSE))</f>
        <v>#N/A</v>
      </c>
      <c r="J32" s="363">
        <f>IF(Comparativo!$E$6="Tabela Não Desonerada",Encargos!$F$44,Encargos!$D$44)</f>
        <v>1.1122000000000001</v>
      </c>
      <c r="K32" s="364"/>
      <c r="L32" s="365" t="e">
        <f t="shared" si="0"/>
        <v>#N/A</v>
      </c>
      <c r="M32" s="365" t="e">
        <f t="shared" si="1"/>
        <v>#N/A</v>
      </c>
      <c r="N32" s="376" t="e">
        <f t="shared" si="2"/>
        <v>#N/A</v>
      </c>
      <c r="O32" s="205" t="e">
        <f>IF(Comparativo!$E$6="Tabela Não Desonerada",VLOOKUP($C32,'Orçamento Base'!$D$12:$S$1673,13,FALSE),VLOOKUP($C32,#REF!,13,FALSE))</f>
        <v>#N/A</v>
      </c>
      <c r="P32" s="205" t="e">
        <f t="shared" si="3"/>
        <v>#N/A</v>
      </c>
      <c r="Q32" s="205" t="e">
        <f>IF(Comparativo!$E$6="Tabela Não Desonerada",VLOOKUP($C32,'Orçamento Base'!$D$12:$S$1673,14,FALSE),VLOOKUP($C32,#REF!,14,FALSE))</f>
        <v>#N/A</v>
      </c>
      <c r="R32" s="205" t="e">
        <f t="shared" si="4"/>
        <v>#N/A</v>
      </c>
      <c r="S32" s="205" t="e">
        <f>IF(Comparativo!$E$6="Tabela Não Desonerada",VLOOKUP($C32,'Orçamento Base'!$D$12:$S$1673,15,FALSE),VLOOKUP($C32,#REF!,15,FALSE))</f>
        <v>#N/A</v>
      </c>
      <c r="T32" s="205" t="e">
        <f t="shared" si="5"/>
        <v>#N/A</v>
      </c>
    </row>
    <row r="33" spans="1:20" ht="15">
      <c r="A33" s="203">
        <v>1</v>
      </c>
      <c r="B33" s="203" t="e">
        <f>'Orçamento-TCE'!B33</f>
        <v>#N/A</v>
      </c>
      <c r="C33" s="229">
        <f>'Orçamento-TCE'!C33</f>
        <v>0</v>
      </c>
      <c r="D33" s="199" t="e">
        <f>'Orçamento-TCE'!G33</f>
        <v>#N/A</v>
      </c>
      <c r="E33" s="204">
        <f>'Orçamento-TCE'!H33</f>
        <v>0</v>
      </c>
      <c r="F33" s="230" t="e">
        <f>'Orçamento-TCE'!I33</f>
        <v>#N/A</v>
      </c>
      <c r="G33" s="227" t="e">
        <f>IF(Comparativo!$E$6="Tabela Não Desonerada",VLOOKUP($C33,'Orçamento Base'!$D$12:$S$1673,12,FALSE),VLOOKUP($C33,#REF!,12,FALSE))</f>
        <v>#N/A</v>
      </c>
      <c r="H33" s="228">
        <f>IFERROR(IF(Comparativo!$E$6="Tabela Não Desonerada",VLOOKUP($C33,'Orçamento Base'!$D$12:$S$1673,16,FALSE),VLOOKUP($C33,#REF!,16,FALSE)),0)</f>
        <v>0</v>
      </c>
      <c r="I33" s="575" t="e">
        <f>IF(Comparativo!$E$6="Tabela Não Desonerada",VLOOKUP($C33,'Orçamento Base'!$D$12:$S$1673,11,FALSE),VLOOKUP($C33,#REF!,11,FALSE))</f>
        <v>#N/A</v>
      </c>
      <c r="J33" s="363">
        <f>IF(Comparativo!$E$6="Tabela Não Desonerada",Encargos!$F$44,Encargos!$D$44)</f>
        <v>1.1122000000000001</v>
      </c>
      <c r="K33" s="364"/>
      <c r="L33" s="365" t="e">
        <f t="shared" si="0"/>
        <v>#N/A</v>
      </c>
      <c r="M33" s="365" t="e">
        <f t="shared" si="1"/>
        <v>#N/A</v>
      </c>
      <c r="N33" s="376" t="e">
        <f t="shared" si="2"/>
        <v>#N/A</v>
      </c>
      <c r="O33" s="205" t="e">
        <f>IF(Comparativo!$E$6="Tabela Não Desonerada",VLOOKUP($C33,'Orçamento Base'!$D$12:$S$1673,13,FALSE),VLOOKUP($C33,#REF!,13,FALSE))</f>
        <v>#N/A</v>
      </c>
      <c r="P33" s="205" t="e">
        <f t="shared" si="3"/>
        <v>#N/A</v>
      </c>
      <c r="Q33" s="205" t="e">
        <f>IF(Comparativo!$E$6="Tabela Não Desonerada",VLOOKUP($C33,'Orçamento Base'!$D$12:$S$1673,14,FALSE),VLOOKUP($C33,#REF!,14,FALSE))</f>
        <v>#N/A</v>
      </c>
      <c r="R33" s="205" t="e">
        <f t="shared" si="4"/>
        <v>#N/A</v>
      </c>
      <c r="S33" s="205" t="e">
        <f>IF(Comparativo!$E$6="Tabela Não Desonerada",VLOOKUP($C33,'Orçamento Base'!$D$12:$S$1673,15,FALSE),VLOOKUP($C33,#REF!,15,FALSE))</f>
        <v>#N/A</v>
      </c>
      <c r="T33" s="205" t="e">
        <f t="shared" si="5"/>
        <v>#N/A</v>
      </c>
    </row>
    <row r="34" spans="1:20" ht="15">
      <c r="A34" s="203">
        <v>1</v>
      </c>
      <c r="B34" s="203" t="e">
        <f>'Orçamento-TCE'!B34</f>
        <v>#N/A</v>
      </c>
      <c r="C34" s="229">
        <f>'Orçamento-TCE'!C34</f>
        <v>0</v>
      </c>
      <c r="D34" s="199" t="e">
        <f>'Orçamento-TCE'!G34</f>
        <v>#N/A</v>
      </c>
      <c r="E34" s="204">
        <f>'Orçamento-TCE'!H34</f>
        <v>0</v>
      </c>
      <c r="F34" s="230" t="e">
        <f>'Orçamento-TCE'!I34</f>
        <v>#N/A</v>
      </c>
      <c r="G34" s="227" t="e">
        <f>IF(Comparativo!$E$6="Tabela Não Desonerada",VLOOKUP($C34,'Orçamento Base'!$D$12:$S$1673,12,FALSE),VLOOKUP($C34,#REF!,12,FALSE))</f>
        <v>#N/A</v>
      </c>
      <c r="H34" s="228">
        <f>IFERROR(IF(Comparativo!$E$6="Tabela Não Desonerada",VLOOKUP($C34,'Orçamento Base'!$D$12:$S$1673,16,FALSE),VLOOKUP($C34,#REF!,16,FALSE)),0)</f>
        <v>0</v>
      </c>
      <c r="I34" s="575" t="e">
        <f>IF(Comparativo!$E$6="Tabela Não Desonerada",VLOOKUP($C34,'Orçamento Base'!$D$12:$S$1673,11,FALSE),VLOOKUP($C34,#REF!,11,FALSE))</f>
        <v>#N/A</v>
      </c>
      <c r="J34" s="363">
        <f>IF(Comparativo!$E$6="Tabela Não Desonerada",Encargos!$F$44,Encargos!$D$44)</f>
        <v>1.1122000000000001</v>
      </c>
      <c r="K34" s="364"/>
      <c r="L34" s="365" t="e">
        <f t="shared" si="0"/>
        <v>#N/A</v>
      </c>
      <c r="M34" s="365" t="e">
        <f t="shared" si="1"/>
        <v>#N/A</v>
      </c>
      <c r="N34" s="376" t="e">
        <f t="shared" si="2"/>
        <v>#N/A</v>
      </c>
      <c r="O34" s="205" t="e">
        <f>IF(Comparativo!$E$6="Tabela Não Desonerada",VLOOKUP($C34,'Orçamento Base'!$D$12:$S$1673,13,FALSE),VLOOKUP($C34,#REF!,13,FALSE))</f>
        <v>#N/A</v>
      </c>
      <c r="P34" s="205" t="e">
        <f t="shared" si="3"/>
        <v>#N/A</v>
      </c>
      <c r="Q34" s="205" t="e">
        <f>IF(Comparativo!$E$6="Tabela Não Desonerada",VLOOKUP($C34,'Orçamento Base'!$D$12:$S$1673,14,FALSE),VLOOKUP($C34,#REF!,14,FALSE))</f>
        <v>#N/A</v>
      </c>
      <c r="R34" s="205" t="e">
        <f t="shared" si="4"/>
        <v>#N/A</v>
      </c>
      <c r="S34" s="205" t="e">
        <f>IF(Comparativo!$E$6="Tabela Não Desonerada",VLOOKUP($C34,'Orçamento Base'!$D$12:$S$1673,15,FALSE),VLOOKUP($C34,#REF!,15,FALSE))</f>
        <v>#N/A</v>
      </c>
      <c r="T34" s="205" t="e">
        <f t="shared" si="5"/>
        <v>#N/A</v>
      </c>
    </row>
    <row r="35" spans="1:20" ht="15">
      <c r="A35" s="203">
        <v>1</v>
      </c>
      <c r="B35" s="203" t="e">
        <f>'Orçamento-TCE'!B35</f>
        <v>#N/A</v>
      </c>
      <c r="C35" s="229">
        <f>'Orçamento-TCE'!C35</f>
        <v>0</v>
      </c>
      <c r="D35" s="199" t="e">
        <f>'Orçamento-TCE'!G35</f>
        <v>#N/A</v>
      </c>
      <c r="E35" s="204">
        <f>'Orçamento-TCE'!H35</f>
        <v>0</v>
      </c>
      <c r="F35" s="230" t="e">
        <f>'Orçamento-TCE'!I35</f>
        <v>#N/A</v>
      </c>
      <c r="G35" s="227" t="e">
        <f>IF(Comparativo!$E$6="Tabela Não Desonerada",VLOOKUP($C35,'Orçamento Base'!$D$12:$S$1673,12,FALSE),VLOOKUP($C35,#REF!,12,FALSE))</f>
        <v>#N/A</v>
      </c>
      <c r="H35" s="228">
        <f>IFERROR(IF(Comparativo!$E$6="Tabela Não Desonerada",VLOOKUP($C35,'Orçamento Base'!$D$12:$S$1673,16,FALSE),VLOOKUP($C35,#REF!,16,FALSE)),0)</f>
        <v>0</v>
      </c>
      <c r="I35" s="575" t="e">
        <f>IF(Comparativo!$E$6="Tabela Não Desonerada",VLOOKUP($C35,'Orçamento Base'!$D$12:$S$1673,11,FALSE),VLOOKUP($C35,#REF!,11,FALSE))</f>
        <v>#N/A</v>
      </c>
      <c r="J35" s="363">
        <f>IF(Comparativo!$E$6="Tabela Não Desonerada",Encargos!$F$44,Encargos!$D$44)</f>
        <v>1.1122000000000001</v>
      </c>
      <c r="K35" s="364"/>
      <c r="L35" s="365" t="e">
        <f t="shared" si="0"/>
        <v>#N/A</v>
      </c>
      <c r="M35" s="365" t="e">
        <f t="shared" si="1"/>
        <v>#N/A</v>
      </c>
      <c r="N35" s="376" t="e">
        <f t="shared" si="2"/>
        <v>#N/A</v>
      </c>
      <c r="O35" s="205" t="e">
        <f>IF(Comparativo!$E$6="Tabela Não Desonerada",VLOOKUP($C35,'Orçamento Base'!$D$12:$S$1673,13,FALSE),VLOOKUP($C35,#REF!,13,FALSE))</f>
        <v>#N/A</v>
      </c>
      <c r="P35" s="205" t="e">
        <f t="shared" si="3"/>
        <v>#N/A</v>
      </c>
      <c r="Q35" s="205" t="e">
        <f>IF(Comparativo!$E$6="Tabela Não Desonerada",VLOOKUP($C35,'Orçamento Base'!$D$12:$S$1673,14,FALSE),VLOOKUP($C35,#REF!,14,FALSE))</f>
        <v>#N/A</v>
      </c>
      <c r="R35" s="205" t="e">
        <f t="shared" si="4"/>
        <v>#N/A</v>
      </c>
      <c r="S35" s="205" t="e">
        <f>IF(Comparativo!$E$6="Tabela Não Desonerada",VLOOKUP($C35,'Orçamento Base'!$D$12:$S$1673,15,FALSE),VLOOKUP($C35,#REF!,15,FALSE))</f>
        <v>#N/A</v>
      </c>
      <c r="T35" s="205" t="e">
        <f t="shared" si="5"/>
        <v>#N/A</v>
      </c>
    </row>
    <row r="36" spans="1:20" ht="15">
      <c r="A36" s="203">
        <v>1</v>
      </c>
      <c r="B36" s="203" t="e">
        <f>'Orçamento-TCE'!B36</f>
        <v>#N/A</v>
      </c>
      <c r="C36" s="229">
        <f>'Orçamento-TCE'!C36</f>
        <v>0</v>
      </c>
      <c r="D36" s="199" t="e">
        <f>'Orçamento-TCE'!G36</f>
        <v>#N/A</v>
      </c>
      <c r="E36" s="204">
        <f>'Orçamento-TCE'!H36</f>
        <v>0</v>
      </c>
      <c r="F36" s="230" t="e">
        <f>'Orçamento-TCE'!I36</f>
        <v>#N/A</v>
      </c>
      <c r="G36" s="227" t="e">
        <f>IF(Comparativo!$E$6="Tabela Não Desonerada",VLOOKUP($C36,'Orçamento Base'!$D$12:$S$1673,12,FALSE),VLOOKUP($C36,#REF!,12,FALSE))</f>
        <v>#N/A</v>
      </c>
      <c r="H36" s="228">
        <f>IFERROR(IF(Comparativo!$E$6="Tabela Não Desonerada",VLOOKUP($C36,'Orçamento Base'!$D$12:$S$1673,16,FALSE),VLOOKUP($C36,#REF!,16,FALSE)),0)</f>
        <v>0</v>
      </c>
      <c r="I36" s="575" t="e">
        <f>IF(Comparativo!$E$6="Tabela Não Desonerada",VLOOKUP($C36,'Orçamento Base'!$D$12:$S$1673,11,FALSE),VLOOKUP($C36,#REF!,11,FALSE))</f>
        <v>#N/A</v>
      </c>
      <c r="J36" s="363">
        <f>IF(Comparativo!$E$6="Tabela Não Desonerada",Encargos!$F$44,Encargos!$D$44)</f>
        <v>1.1122000000000001</v>
      </c>
      <c r="K36" s="364"/>
      <c r="L36" s="365" t="e">
        <f t="shared" si="0"/>
        <v>#N/A</v>
      </c>
      <c r="M36" s="365" t="e">
        <f t="shared" si="1"/>
        <v>#N/A</v>
      </c>
      <c r="N36" s="376" t="e">
        <f t="shared" si="2"/>
        <v>#N/A</v>
      </c>
      <c r="O36" s="205" t="e">
        <f>IF(Comparativo!$E$6="Tabela Não Desonerada",VLOOKUP($C36,'Orçamento Base'!$D$12:$S$1673,13,FALSE),VLOOKUP($C36,#REF!,13,FALSE))</f>
        <v>#N/A</v>
      </c>
      <c r="P36" s="205" t="e">
        <f t="shared" si="3"/>
        <v>#N/A</v>
      </c>
      <c r="Q36" s="205" t="e">
        <f>IF(Comparativo!$E$6="Tabela Não Desonerada",VLOOKUP($C36,'Orçamento Base'!$D$12:$S$1673,14,FALSE),VLOOKUP($C36,#REF!,14,FALSE))</f>
        <v>#N/A</v>
      </c>
      <c r="R36" s="205" t="e">
        <f t="shared" si="4"/>
        <v>#N/A</v>
      </c>
      <c r="S36" s="205" t="e">
        <f>IF(Comparativo!$E$6="Tabela Não Desonerada",VLOOKUP($C36,'Orçamento Base'!$D$12:$S$1673,15,FALSE),VLOOKUP($C36,#REF!,15,FALSE))</f>
        <v>#N/A</v>
      </c>
      <c r="T36" s="205" t="e">
        <f t="shared" si="5"/>
        <v>#N/A</v>
      </c>
    </row>
    <row r="37" spans="1:20" ht="15">
      <c r="A37" s="203">
        <v>1</v>
      </c>
      <c r="B37" s="203" t="e">
        <f>'Orçamento-TCE'!B37</f>
        <v>#N/A</v>
      </c>
      <c r="C37" s="229">
        <f>'Orçamento-TCE'!C37</f>
        <v>0</v>
      </c>
      <c r="D37" s="199" t="e">
        <f>'Orçamento-TCE'!G37</f>
        <v>#N/A</v>
      </c>
      <c r="E37" s="204">
        <f>'Orçamento-TCE'!H37</f>
        <v>0</v>
      </c>
      <c r="F37" s="230" t="e">
        <f>'Orçamento-TCE'!I37</f>
        <v>#N/A</v>
      </c>
      <c r="G37" s="227" t="e">
        <f>IF(Comparativo!$E$6="Tabela Não Desonerada",VLOOKUP($C37,'Orçamento Base'!$D$12:$S$1673,12,FALSE),VLOOKUP($C37,#REF!,12,FALSE))</f>
        <v>#N/A</v>
      </c>
      <c r="H37" s="228">
        <f>IFERROR(IF(Comparativo!$E$6="Tabela Não Desonerada",VLOOKUP($C37,'Orçamento Base'!$D$12:$S$1673,16,FALSE),VLOOKUP($C37,#REF!,16,FALSE)),0)</f>
        <v>0</v>
      </c>
      <c r="I37" s="575" t="e">
        <f>IF(Comparativo!$E$6="Tabela Não Desonerada",VLOOKUP($C37,'Orçamento Base'!$D$12:$S$1673,11,FALSE),VLOOKUP($C37,#REF!,11,FALSE))</f>
        <v>#N/A</v>
      </c>
      <c r="J37" s="363">
        <f>IF(Comparativo!$E$6="Tabela Não Desonerada",Encargos!$F$44,Encargos!$D$44)</f>
        <v>1.1122000000000001</v>
      </c>
      <c r="K37" s="364"/>
      <c r="L37" s="365" t="e">
        <f t="shared" si="0"/>
        <v>#N/A</v>
      </c>
      <c r="M37" s="365" t="e">
        <f t="shared" si="1"/>
        <v>#N/A</v>
      </c>
      <c r="N37" s="376" t="e">
        <f t="shared" si="2"/>
        <v>#N/A</v>
      </c>
      <c r="O37" s="205" t="e">
        <f>IF(Comparativo!$E$6="Tabela Não Desonerada",VLOOKUP($C37,'Orçamento Base'!$D$12:$S$1673,13,FALSE),VLOOKUP($C37,#REF!,13,FALSE))</f>
        <v>#N/A</v>
      </c>
      <c r="P37" s="205" t="e">
        <f t="shared" si="3"/>
        <v>#N/A</v>
      </c>
      <c r="Q37" s="205" t="e">
        <f>IF(Comparativo!$E$6="Tabela Não Desonerada",VLOOKUP($C37,'Orçamento Base'!$D$12:$S$1673,14,FALSE),VLOOKUP($C37,#REF!,14,FALSE))</f>
        <v>#N/A</v>
      </c>
      <c r="R37" s="205" t="e">
        <f t="shared" si="4"/>
        <v>#N/A</v>
      </c>
      <c r="S37" s="205" t="e">
        <f>IF(Comparativo!$E$6="Tabela Não Desonerada",VLOOKUP($C37,'Orçamento Base'!$D$12:$S$1673,15,FALSE),VLOOKUP($C37,#REF!,15,FALSE))</f>
        <v>#N/A</v>
      </c>
      <c r="T37" s="205" t="e">
        <f t="shared" si="5"/>
        <v>#N/A</v>
      </c>
    </row>
    <row r="38" spans="1:20" ht="15">
      <c r="A38" s="203">
        <v>1</v>
      </c>
      <c r="B38" s="203" t="e">
        <f>'Orçamento-TCE'!B38</f>
        <v>#N/A</v>
      </c>
      <c r="C38" s="229">
        <f>'Orçamento-TCE'!C38</f>
        <v>0</v>
      </c>
      <c r="D38" s="199" t="e">
        <f>'Orçamento-TCE'!G38</f>
        <v>#N/A</v>
      </c>
      <c r="E38" s="204">
        <f>'Orçamento-TCE'!H38</f>
        <v>0</v>
      </c>
      <c r="F38" s="230" t="e">
        <f>'Orçamento-TCE'!I38</f>
        <v>#N/A</v>
      </c>
      <c r="G38" s="227" t="e">
        <f>IF(Comparativo!$E$6="Tabela Não Desonerada",VLOOKUP($C38,'Orçamento Base'!$D$12:$S$1673,12,FALSE),VLOOKUP($C38,#REF!,12,FALSE))</f>
        <v>#N/A</v>
      </c>
      <c r="H38" s="228">
        <f>IFERROR(IF(Comparativo!$E$6="Tabela Não Desonerada",VLOOKUP($C38,'Orçamento Base'!$D$12:$S$1673,16,FALSE),VLOOKUP($C38,#REF!,16,FALSE)),0)</f>
        <v>0</v>
      </c>
      <c r="I38" s="575" t="e">
        <f>IF(Comparativo!$E$6="Tabela Não Desonerada",VLOOKUP($C38,'Orçamento Base'!$D$12:$S$1673,11,FALSE),VLOOKUP($C38,#REF!,11,FALSE))</f>
        <v>#N/A</v>
      </c>
      <c r="J38" s="363">
        <f>IF(Comparativo!$E$6="Tabela Não Desonerada",Encargos!$F$44,Encargos!$D$44)</f>
        <v>1.1122000000000001</v>
      </c>
      <c r="K38" s="364"/>
      <c r="L38" s="365" t="e">
        <f t="shared" si="0"/>
        <v>#N/A</v>
      </c>
      <c r="M38" s="365" t="e">
        <f t="shared" si="1"/>
        <v>#N/A</v>
      </c>
      <c r="N38" s="376" t="e">
        <f t="shared" si="2"/>
        <v>#N/A</v>
      </c>
      <c r="O38" s="205" t="e">
        <f>IF(Comparativo!$E$6="Tabela Não Desonerada",VLOOKUP($C38,'Orçamento Base'!$D$12:$S$1673,13,FALSE),VLOOKUP($C38,#REF!,13,FALSE))</f>
        <v>#N/A</v>
      </c>
      <c r="P38" s="205" t="e">
        <f t="shared" si="3"/>
        <v>#N/A</v>
      </c>
      <c r="Q38" s="205" t="e">
        <f>IF(Comparativo!$E$6="Tabela Não Desonerada",VLOOKUP($C38,'Orçamento Base'!$D$12:$S$1673,14,FALSE),VLOOKUP($C38,#REF!,14,FALSE))</f>
        <v>#N/A</v>
      </c>
      <c r="R38" s="205" t="e">
        <f t="shared" si="4"/>
        <v>#N/A</v>
      </c>
      <c r="S38" s="205" t="e">
        <f>IF(Comparativo!$E$6="Tabela Não Desonerada",VLOOKUP($C38,'Orçamento Base'!$D$12:$S$1673,15,FALSE),VLOOKUP($C38,#REF!,15,FALSE))</f>
        <v>#N/A</v>
      </c>
      <c r="T38" s="205" t="e">
        <f t="shared" si="5"/>
        <v>#N/A</v>
      </c>
    </row>
    <row r="39" spans="1:20" ht="15">
      <c r="A39" s="203">
        <v>1</v>
      </c>
      <c r="B39" s="203" t="e">
        <f>'Orçamento-TCE'!B39</f>
        <v>#N/A</v>
      </c>
      <c r="C39" s="229">
        <f>'Orçamento-TCE'!C39</f>
        <v>0</v>
      </c>
      <c r="D39" s="199" t="e">
        <f>'Orçamento-TCE'!G39</f>
        <v>#N/A</v>
      </c>
      <c r="E39" s="204">
        <f>'Orçamento-TCE'!H39</f>
        <v>0</v>
      </c>
      <c r="F39" s="230" t="e">
        <f>'Orçamento-TCE'!I39</f>
        <v>#N/A</v>
      </c>
      <c r="G39" s="227" t="e">
        <f>IF(Comparativo!$E$6="Tabela Não Desonerada",VLOOKUP($C39,'Orçamento Base'!$D$12:$S$1673,12,FALSE),VLOOKUP($C39,#REF!,12,FALSE))</f>
        <v>#N/A</v>
      </c>
      <c r="H39" s="228">
        <f>IFERROR(IF(Comparativo!$E$6="Tabela Não Desonerada",VLOOKUP($C39,'Orçamento Base'!$D$12:$S$1673,16,FALSE),VLOOKUP($C39,#REF!,16,FALSE)),0)</f>
        <v>0</v>
      </c>
      <c r="I39" s="575" t="e">
        <f>IF(Comparativo!$E$6="Tabela Não Desonerada",VLOOKUP($C39,'Orçamento Base'!$D$12:$S$1673,11,FALSE),VLOOKUP($C39,#REF!,11,FALSE))</f>
        <v>#N/A</v>
      </c>
      <c r="J39" s="363">
        <f>IF(Comparativo!$E$6="Tabela Não Desonerada",Encargos!$F$44,Encargos!$D$44)</f>
        <v>1.1122000000000001</v>
      </c>
      <c r="K39" s="364"/>
      <c r="L39" s="365" t="e">
        <f t="shared" si="0"/>
        <v>#N/A</v>
      </c>
      <c r="M39" s="365" t="e">
        <f t="shared" si="1"/>
        <v>#N/A</v>
      </c>
      <c r="N39" s="376" t="e">
        <f t="shared" si="2"/>
        <v>#N/A</v>
      </c>
      <c r="O39" s="205" t="e">
        <f>IF(Comparativo!$E$6="Tabela Não Desonerada",VLOOKUP($C39,'Orçamento Base'!$D$12:$S$1673,13,FALSE),VLOOKUP($C39,#REF!,13,FALSE))</f>
        <v>#N/A</v>
      </c>
      <c r="P39" s="205" t="e">
        <f t="shared" si="3"/>
        <v>#N/A</v>
      </c>
      <c r="Q39" s="205" t="e">
        <f>IF(Comparativo!$E$6="Tabela Não Desonerada",VLOOKUP($C39,'Orçamento Base'!$D$12:$S$1673,14,FALSE),VLOOKUP($C39,#REF!,14,FALSE))</f>
        <v>#N/A</v>
      </c>
      <c r="R39" s="205" t="e">
        <f t="shared" si="4"/>
        <v>#N/A</v>
      </c>
      <c r="S39" s="205" t="e">
        <f>IF(Comparativo!$E$6="Tabela Não Desonerada",VLOOKUP($C39,'Orçamento Base'!$D$12:$S$1673,15,FALSE),VLOOKUP($C39,#REF!,15,FALSE))</f>
        <v>#N/A</v>
      </c>
      <c r="T39" s="205" t="e">
        <f t="shared" si="5"/>
        <v>#N/A</v>
      </c>
    </row>
    <row r="40" spans="1:20" ht="15">
      <c r="A40" s="203">
        <v>1</v>
      </c>
      <c r="B40" s="203" t="e">
        <f>'Orçamento-TCE'!B40</f>
        <v>#N/A</v>
      </c>
      <c r="C40" s="229">
        <f>'Orçamento-TCE'!C40</f>
        <v>0</v>
      </c>
      <c r="D40" s="199" t="e">
        <f>'Orçamento-TCE'!G40</f>
        <v>#N/A</v>
      </c>
      <c r="E40" s="204">
        <f>'Orçamento-TCE'!H40</f>
        <v>0</v>
      </c>
      <c r="F40" s="230" t="e">
        <f>'Orçamento-TCE'!I40</f>
        <v>#N/A</v>
      </c>
      <c r="G40" s="227" t="e">
        <f>IF(Comparativo!$E$6="Tabela Não Desonerada",VLOOKUP($C40,'Orçamento Base'!$D$12:$S$1673,12,FALSE),VLOOKUP($C40,#REF!,12,FALSE))</f>
        <v>#N/A</v>
      </c>
      <c r="H40" s="228">
        <f>IFERROR(IF(Comparativo!$E$6="Tabela Não Desonerada",VLOOKUP($C40,'Orçamento Base'!$D$12:$S$1673,16,FALSE),VLOOKUP($C40,#REF!,16,FALSE)),0)</f>
        <v>0</v>
      </c>
      <c r="I40" s="575" t="e">
        <f>IF(Comparativo!$E$6="Tabela Não Desonerada",VLOOKUP($C40,'Orçamento Base'!$D$12:$S$1673,11,FALSE),VLOOKUP($C40,#REF!,11,FALSE))</f>
        <v>#N/A</v>
      </c>
      <c r="J40" s="363">
        <f>IF(Comparativo!$E$6="Tabela Não Desonerada",Encargos!$F$44,Encargos!$D$44)</f>
        <v>1.1122000000000001</v>
      </c>
      <c r="K40" s="364"/>
      <c r="L40" s="365" t="e">
        <f t="shared" si="0"/>
        <v>#N/A</v>
      </c>
      <c r="M40" s="365" t="e">
        <f t="shared" si="1"/>
        <v>#N/A</v>
      </c>
      <c r="N40" s="376" t="e">
        <f t="shared" si="2"/>
        <v>#N/A</v>
      </c>
      <c r="O40" s="205" t="e">
        <f>IF(Comparativo!$E$6="Tabela Não Desonerada",VLOOKUP($C40,'Orçamento Base'!$D$12:$S$1673,13,FALSE),VLOOKUP($C40,#REF!,13,FALSE))</f>
        <v>#N/A</v>
      </c>
      <c r="P40" s="205" t="e">
        <f t="shared" si="3"/>
        <v>#N/A</v>
      </c>
      <c r="Q40" s="205" t="e">
        <f>IF(Comparativo!$E$6="Tabela Não Desonerada",VLOOKUP($C40,'Orçamento Base'!$D$12:$S$1673,14,FALSE),VLOOKUP($C40,#REF!,14,FALSE))</f>
        <v>#N/A</v>
      </c>
      <c r="R40" s="205" t="e">
        <f t="shared" si="4"/>
        <v>#N/A</v>
      </c>
      <c r="S40" s="205" t="e">
        <f>IF(Comparativo!$E$6="Tabela Não Desonerada",VLOOKUP($C40,'Orçamento Base'!$D$12:$S$1673,15,FALSE),VLOOKUP($C40,#REF!,15,FALSE))</f>
        <v>#N/A</v>
      </c>
      <c r="T40" s="205" t="e">
        <f t="shared" si="5"/>
        <v>#N/A</v>
      </c>
    </row>
    <row r="41" spans="1:20" ht="15">
      <c r="A41" s="203">
        <v>1</v>
      </c>
      <c r="B41" s="203" t="e">
        <f>'Orçamento-TCE'!B41</f>
        <v>#N/A</v>
      </c>
      <c r="C41" s="229">
        <f>'Orçamento-TCE'!C41</f>
        <v>0</v>
      </c>
      <c r="D41" s="199" t="e">
        <f>'Orçamento-TCE'!G41</f>
        <v>#N/A</v>
      </c>
      <c r="E41" s="204">
        <f>'Orçamento-TCE'!H41</f>
        <v>0</v>
      </c>
      <c r="F41" s="230" t="e">
        <f>'Orçamento-TCE'!I41</f>
        <v>#N/A</v>
      </c>
      <c r="G41" s="227" t="e">
        <f>IF(Comparativo!$E$6="Tabela Não Desonerada",VLOOKUP($C41,'Orçamento Base'!$D$12:$S$1673,12,FALSE),VLOOKUP($C41,#REF!,12,FALSE))</f>
        <v>#N/A</v>
      </c>
      <c r="H41" s="228">
        <f>IFERROR(IF(Comparativo!$E$6="Tabela Não Desonerada",VLOOKUP($C41,'Orçamento Base'!$D$12:$S$1673,16,FALSE),VLOOKUP($C41,#REF!,16,FALSE)),0)</f>
        <v>0</v>
      </c>
      <c r="I41" s="575" t="e">
        <f>IF(Comparativo!$E$6="Tabela Não Desonerada",VLOOKUP($C41,'Orçamento Base'!$D$12:$S$1673,11,FALSE),VLOOKUP($C41,#REF!,11,FALSE))</f>
        <v>#N/A</v>
      </c>
      <c r="J41" s="363">
        <f>IF(Comparativo!$E$6="Tabela Não Desonerada",Encargos!$F$44,Encargos!$D$44)</f>
        <v>1.1122000000000001</v>
      </c>
      <c r="K41" s="364"/>
      <c r="L41" s="365" t="e">
        <f t="shared" si="0"/>
        <v>#N/A</v>
      </c>
      <c r="M41" s="365" t="e">
        <f t="shared" si="1"/>
        <v>#N/A</v>
      </c>
      <c r="N41" s="376" t="e">
        <f t="shared" si="2"/>
        <v>#N/A</v>
      </c>
      <c r="O41" s="205" t="e">
        <f>IF(Comparativo!$E$6="Tabela Não Desonerada",VLOOKUP($C41,'Orçamento Base'!$D$12:$S$1673,13,FALSE),VLOOKUP($C41,#REF!,13,FALSE))</f>
        <v>#N/A</v>
      </c>
      <c r="P41" s="205" t="e">
        <f t="shared" si="3"/>
        <v>#N/A</v>
      </c>
      <c r="Q41" s="205" t="e">
        <f>IF(Comparativo!$E$6="Tabela Não Desonerada",VLOOKUP($C41,'Orçamento Base'!$D$12:$S$1673,14,FALSE),VLOOKUP($C41,#REF!,14,FALSE))</f>
        <v>#N/A</v>
      </c>
      <c r="R41" s="205" t="e">
        <f t="shared" si="4"/>
        <v>#N/A</v>
      </c>
      <c r="S41" s="205" t="e">
        <f>IF(Comparativo!$E$6="Tabela Não Desonerada",VLOOKUP($C41,'Orçamento Base'!$D$12:$S$1673,15,FALSE),VLOOKUP($C41,#REF!,15,FALSE))</f>
        <v>#N/A</v>
      </c>
      <c r="T41" s="205" t="e">
        <f t="shared" si="5"/>
        <v>#N/A</v>
      </c>
    </row>
    <row r="42" spans="1:20" ht="15">
      <c r="A42" s="203">
        <v>1</v>
      </c>
      <c r="B42" s="203" t="e">
        <f>'Orçamento-TCE'!B42</f>
        <v>#N/A</v>
      </c>
      <c r="C42" s="229">
        <f>'Orçamento-TCE'!C42</f>
        <v>0</v>
      </c>
      <c r="D42" s="199" t="e">
        <f>'Orçamento-TCE'!G42</f>
        <v>#N/A</v>
      </c>
      <c r="E42" s="204">
        <f>'Orçamento-TCE'!H42</f>
        <v>0</v>
      </c>
      <c r="F42" s="230" t="e">
        <f>'Orçamento-TCE'!I42</f>
        <v>#N/A</v>
      </c>
      <c r="G42" s="227" t="e">
        <f>IF(Comparativo!$E$6="Tabela Não Desonerada",VLOOKUP($C42,'Orçamento Base'!$D$12:$S$1673,12,FALSE),VLOOKUP($C42,#REF!,12,FALSE))</f>
        <v>#N/A</v>
      </c>
      <c r="H42" s="228">
        <f>IFERROR(IF(Comparativo!$E$6="Tabela Não Desonerada",VLOOKUP($C42,'Orçamento Base'!$D$12:$S$1673,16,FALSE),VLOOKUP($C42,#REF!,16,FALSE)),0)</f>
        <v>0</v>
      </c>
      <c r="I42" s="575" t="e">
        <f>IF(Comparativo!$E$6="Tabela Não Desonerada",VLOOKUP($C42,'Orçamento Base'!$D$12:$S$1673,11,FALSE),VLOOKUP($C42,#REF!,11,FALSE))</f>
        <v>#N/A</v>
      </c>
      <c r="J42" s="363">
        <f>IF(Comparativo!$E$6="Tabela Não Desonerada",Encargos!$F$44,Encargos!$D$44)</f>
        <v>1.1122000000000001</v>
      </c>
      <c r="K42" s="364"/>
      <c r="L42" s="365" t="e">
        <f t="shared" si="0"/>
        <v>#N/A</v>
      </c>
      <c r="M42" s="365" t="e">
        <f t="shared" si="1"/>
        <v>#N/A</v>
      </c>
      <c r="N42" s="376" t="e">
        <f t="shared" si="2"/>
        <v>#N/A</v>
      </c>
      <c r="O42" s="205" t="e">
        <f>IF(Comparativo!$E$6="Tabela Não Desonerada",VLOOKUP($C42,'Orçamento Base'!$D$12:$S$1673,13,FALSE),VLOOKUP($C42,#REF!,13,FALSE))</f>
        <v>#N/A</v>
      </c>
      <c r="P42" s="205" t="e">
        <f t="shared" si="3"/>
        <v>#N/A</v>
      </c>
      <c r="Q42" s="205" t="e">
        <f>IF(Comparativo!$E$6="Tabela Não Desonerada",VLOOKUP($C42,'Orçamento Base'!$D$12:$S$1673,14,FALSE),VLOOKUP($C42,#REF!,14,FALSE))</f>
        <v>#N/A</v>
      </c>
      <c r="R42" s="205" t="e">
        <f t="shared" si="4"/>
        <v>#N/A</v>
      </c>
      <c r="S42" s="205" t="e">
        <f>IF(Comparativo!$E$6="Tabela Não Desonerada",VLOOKUP($C42,'Orçamento Base'!$D$12:$S$1673,15,FALSE),VLOOKUP($C42,#REF!,15,FALSE))</f>
        <v>#N/A</v>
      </c>
      <c r="T42" s="205" t="e">
        <f t="shared" si="5"/>
        <v>#N/A</v>
      </c>
    </row>
    <row r="43" spans="1:20" ht="15">
      <c r="A43" s="203">
        <v>1</v>
      </c>
      <c r="B43" s="203" t="e">
        <f>'Orçamento-TCE'!B43</f>
        <v>#N/A</v>
      </c>
      <c r="C43" s="229">
        <f>'Orçamento-TCE'!C43</f>
        <v>0</v>
      </c>
      <c r="D43" s="199" t="e">
        <f>'Orçamento-TCE'!G43</f>
        <v>#N/A</v>
      </c>
      <c r="E43" s="204">
        <f>'Orçamento-TCE'!H43</f>
        <v>0</v>
      </c>
      <c r="F43" s="230" t="e">
        <f>'Orçamento-TCE'!I43</f>
        <v>#N/A</v>
      </c>
      <c r="G43" s="227" t="e">
        <f>IF(Comparativo!$E$6="Tabela Não Desonerada",VLOOKUP($C43,'Orçamento Base'!$D$12:$S$1673,12,FALSE),VLOOKUP($C43,#REF!,12,FALSE))</f>
        <v>#N/A</v>
      </c>
      <c r="H43" s="228">
        <f>IFERROR(IF(Comparativo!$E$6="Tabela Não Desonerada",VLOOKUP($C43,'Orçamento Base'!$D$12:$S$1673,16,FALSE),VLOOKUP($C43,#REF!,16,FALSE)),0)</f>
        <v>0</v>
      </c>
      <c r="I43" s="575" t="e">
        <f>IF(Comparativo!$E$6="Tabela Não Desonerada",VLOOKUP($C43,'Orçamento Base'!$D$12:$S$1673,11,FALSE),VLOOKUP($C43,#REF!,11,FALSE))</f>
        <v>#N/A</v>
      </c>
      <c r="J43" s="363">
        <f>IF(Comparativo!$E$6="Tabela Não Desonerada",Encargos!$F$44,Encargos!$D$44)</f>
        <v>1.1122000000000001</v>
      </c>
      <c r="K43" s="364"/>
      <c r="L43" s="365" t="e">
        <f t="shared" si="0"/>
        <v>#N/A</v>
      </c>
      <c r="M43" s="365" t="e">
        <f t="shared" si="1"/>
        <v>#N/A</v>
      </c>
      <c r="N43" s="376" t="e">
        <f t="shared" si="2"/>
        <v>#N/A</v>
      </c>
      <c r="O43" s="205" t="e">
        <f>IF(Comparativo!$E$6="Tabela Não Desonerada",VLOOKUP($C43,'Orçamento Base'!$D$12:$S$1673,13,FALSE),VLOOKUP($C43,#REF!,13,FALSE))</f>
        <v>#N/A</v>
      </c>
      <c r="P43" s="205" t="e">
        <f t="shared" si="3"/>
        <v>#N/A</v>
      </c>
      <c r="Q43" s="205" t="e">
        <f>IF(Comparativo!$E$6="Tabela Não Desonerada",VLOOKUP($C43,'Orçamento Base'!$D$12:$S$1673,14,FALSE),VLOOKUP($C43,#REF!,14,FALSE))</f>
        <v>#N/A</v>
      </c>
      <c r="R43" s="205" t="e">
        <f t="shared" si="4"/>
        <v>#N/A</v>
      </c>
      <c r="S43" s="205" t="e">
        <f>IF(Comparativo!$E$6="Tabela Não Desonerada",VLOOKUP($C43,'Orçamento Base'!$D$12:$S$1673,15,FALSE),VLOOKUP($C43,#REF!,15,FALSE))</f>
        <v>#N/A</v>
      </c>
      <c r="T43" s="205" t="e">
        <f t="shared" si="5"/>
        <v>#N/A</v>
      </c>
    </row>
    <row r="44" spans="1:20" ht="15">
      <c r="A44" s="203">
        <v>1</v>
      </c>
      <c r="B44" s="203" t="e">
        <f>'Orçamento-TCE'!B44</f>
        <v>#N/A</v>
      </c>
      <c r="C44" s="229">
        <f>'Orçamento-TCE'!C44</f>
        <v>0</v>
      </c>
      <c r="D44" s="199" t="e">
        <f>'Orçamento-TCE'!G44</f>
        <v>#N/A</v>
      </c>
      <c r="E44" s="204">
        <f>'Orçamento-TCE'!H44</f>
        <v>0</v>
      </c>
      <c r="F44" s="230" t="e">
        <f>'Orçamento-TCE'!I44</f>
        <v>#N/A</v>
      </c>
      <c r="G44" s="227" t="e">
        <f>IF(Comparativo!$E$6="Tabela Não Desonerada",VLOOKUP($C44,'Orçamento Base'!$D$12:$S$1673,12,FALSE),VLOOKUP($C44,#REF!,12,FALSE))</f>
        <v>#N/A</v>
      </c>
      <c r="H44" s="228">
        <f>IFERROR(IF(Comparativo!$E$6="Tabela Não Desonerada",VLOOKUP($C44,'Orçamento Base'!$D$12:$S$1673,16,FALSE),VLOOKUP($C44,#REF!,16,FALSE)),0)</f>
        <v>0</v>
      </c>
      <c r="I44" s="575" t="e">
        <f>IF(Comparativo!$E$6="Tabela Não Desonerada",VLOOKUP($C44,'Orçamento Base'!$D$12:$S$1673,11,FALSE),VLOOKUP($C44,#REF!,11,FALSE))</f>
        <v>#N/A</v>
      </c>
      <c r="J44" s="363">
        <f>IF(Comparativo!$E$6="Tabela Não Desonerada",Encargos!$F$44,Encargos!$D$44)</f>
        <v>1.1122000000000001</v>
      </c>
      <c r="K44" s="364"/>
      <c r="L44" s="365" t="e">
        <f t="shared" si="0"/>
        <v>#N/A</v>
      </c>
      <c r="M44" s="365" t="e">
        <f t="shared" si="1"/>
        <v>#N/A</v>
      </c>
      <c r="N44" s="376" t="e">
        <f t="shared" si="2"/>
        <v>#N/A</v>
      </c>
      <c r="O44" s="205" t="e">
        <f>IF(Comparativo!$E$6="Tabela Não Desonerada",VLOOKUP($C44,'Orçamento Base'!$D$12:$S$1673,13,FALSE),VLOOKUP($C44,#REF!,13,FALSE))</f>
        <v>#N/A</v>
      </c>
      <c r="P44" s="205" t="e">
        <f t="shared" si="3"/>
        <v>#N/A</v>
      </c>
      <c r="Q44" s="205" t="e">
        <f>IF(Comparativo!$E$6="Tabela Não Desonerada",VLOOKUP($C44,'Orçamento Base'!$D$12:$S$1673,14,FALSE),VLOOKUP($C44,#REF!,14,FALSE))</f>
        <v>#N/A</v>
      </c>
      <c r="R44" s="205" t="e">
        <f t="shared" si="4"/>
        <v>#N/A</v>
      </c>
      <c r="S44" s="205" t="e">
        <f>IF(Comparativo!$E$6="Tabela Não Desonerada",VLOOKUP($C44,'Orçamento Base'!$D$12:$S$1673,15,FALSE),VLOOKUP($C44,#REF!,15,FALSE))</f>
        <v>#N/A</v>
      </c>
      <c r="T44" s="205" t="e">
        <f t="shared" si="5"/>
        <v>#N/A</v>
      </c>
    </row>
    <row r="45" spans="1:20" ht="15">
      <c r="A45" s="203">
        <v>1</v>
      </c>
      <c r="B45" s="203" t="e">
        <f>'Orçamento-TCE'!B45</f>
        <v>#N/A</v>
      </c>
      <c r="C45" s="229">
        <f>'Orçamento-TCE'!C45</f>
        <v>0</v>
      </c>
      <c r="D45" s="199" t="e">
        <f>'Orçamento-TCE'!G45</f>
        <v>#N/A</v>
      </c>
      <c r="E45" s="204">
        <f>'Orçamento-TCE'!H45</f>
        <v>0</v>
      </c>
      <c r="F45" s="230" t="e">
        <f>'Orçamento-TCE'!I45</f>
        <v>#N/A</v>
      </c>
      <c r="G45" s="227" t="e">
        <f>IF(Comparativo!$E$6="Tabela Não Desonerada",VLOOKUP($C45,'Orçamento Base'!$D$12:$S$1673,12,FALSE),VLOOKUP($C45,#REF!,12,FALSE))</f>
        <v>#N/A</v>
      </c>
      <c r="H45" s="228">
        <f>IFERROR(IF(Comparativo!$E$6="Tabela Não Desonerada",VLOOKUP($C45,'Orçamento Base'!$D$12:$S$1673,16,FALSE),VLOOKUP($C45,#REF!,16,FALSE)),0)</f>
        <v>0</v>
      </c>
      <c r="I45" s="575" t="e">
        <f>IF(Comparativo!$E$6="Tabela Não Desonerada",VLOOKUP($C45,'Orçamento Base'!$D$12:$S$1673,11,FALSE),VLOOKUP($C45,#REF!,11,FALSE))</f>
        <v>#N/A</v>
      </c>
      <c r="J45" s="363">
        <f>IF(Comparativo!$E$6="Tabela Não Desonerada",Encargos!$F$44,Encargos!$D$44)</f>
        <v>1.1122000000000001</v>
      </c>
      <c r="K45" s="364"/>
      <c r="L45" s="365" t="e">
        <f t="shared" si="0"/>
        <v>#N/A</v>
      </c>
      <c r="M45" s="365" t="e">
        <f t="shared" si="1"/>
        <v>#N/A</v>
      </c>
      <c r="N45" s="376" t="e">
        <f t="shared" si="2"/>
        <v>#N/A</v>
      </c>
      <c r="O45" s="205" t="e">
        <f>IF(Comparativo!$E$6="Tabela Não Desonerada",VLOOKUP($C45,'Orçamento Base'!$D$12:$S$1673,13,FALSE),VLOOKUP($C45,#REF!,13,FALSE))</f>
        <v>#N/A</v>
      </c>
      <c r="P45" s="205" t="e">
        <f t="shared" si="3"/>
        <v>#N/A</v>
      </c>
      <c r="Q45" s="205" t="e">
        <f>IF(Comparativo!$E$6="Tabela Não Desonerada",VLOOKUP($C45,'Orçamento Base'!$D$12:$S$1673,14,FALSE),VLOOKUP($C45,#REF!,14,FALSE))</f>
        <v>#N/A</v>
      </c>
      <c r="R45" s="205" t="e">
        <f t="shared" si="4"/>
        <v>#N/A</v>
      </c>
      <c r="S45" s="205" t="e">
        <f>IF(Comparativo!$E$6="Tabela Não Desonerada",VLOOKUP($C45,'Orçamento Base'!$D$12:$S$1673,15,FALSE),VLOOKUP($C45,#REF!,15,FALSE))</f>
        <v>#N/A</v>
      </c>
      <c r="T45" s="205" t="e">
        <f t="shared" si="5"/>
        <v>#N/A</v>
      </c>
    </row>
    <row r="46" spans="1:20" ht="15">
      <c r="A46" s="203">
        <v>1</v>
      </c>
      <c r="B46" s="203" t="e">
        <f>'Orçamento-TCE'!B46</f>
        <v>#N/A</v>
      </c>
      <c r="C46" s="229">
        <f>'Orçamento-TCE'!C46</f>
        <v>0</v>
      </c>
      <c r="D46" s="199" t="e">
        <f>'Orçamento-TCE'!G46</f>
        <v>#N/A</v>
      </c>
      <c r="E46" s="204">
        <f>'Orçamento-TCE'!H46</f>
        <v>0</v>
      </c>
      <c r="F46" s="230" t="e">
        <f>'Orçamento-TCE'!I46</f>
        <v>#N/A</v>
      </c>
      <c r="G46" s="227" t="e">
        <f>IF(Comparativo!$E$6="Tabela Não Desonerada",VLOOKUP($C46,'Orçamento Base'!$D$12:$S$1673,12,FALSE),VLOOKUP($C46,#REF!,12,FALSE))</f>
        <v>#N/A</v>
      </c>
      <c r="H46" s="228">
        <f>IFERROR(IF(Comparativo!$E$6="Tabela Não Desonerada",VLOOKUP($C46,'Orçamento Base'!$D$12:$S$1673,16,FALSE),VLOOKUP($C46,#REF!,16,FALSE)),0)</f>
        <v>0</v>
      </c>
      <c r="I46" s="575" t="e">
        <f>IF(Comparativo!$E$6="Tabela Não Desonerada",VLOOKUP($C46,'Orçamento Base'!$D$12:$S$1673,11,FALSE),VLOOKUP($C46,#REF!,11,FALSE))</f>
        <v>#N/A</v>
      </c>
      <c r="J46" s="363">
        <f>IF(Comparativo!$E$6="Tabela Não Desonerada",Encargos!$F$44,Encargos!$D$44)</f>
        <v>1.1122000000000001</v>
      </c>
      <c r="K46" s="364"/>
      <c r="L46" s="365" t="e">
        <f t="shared" si="0"/>
        <v>#N/A</v>
      </c>
      <c r="M46" s="365" t="e">
        <f t="shared" si="1"/>
        <v>#N/A</v>
      </c>
      <c r="N46" s="376" t="e">
        <f t="shared" si="2"/>
        <v>#N/A</v>
      </c>
      <c r="O46" s="205" t="e">
        <f>IF(Comparativo!$E$6="Tabela Não Desonerada",VLOOKUP($C46,'Orçamento Base'!$D$12:$S$1673,13,FALSE),VLOOKUP($C46,#REF!,13,FALSE))</f>
        <v>#N/A</v>
      </c>
      <c r="P46" s="205" t="e">
        <f t="shared" si="3"/>
        <v>#N/A</v>
      </c>
      <c r="Q46" s="205" t="e">
        <f>IF(Comparativo!$E$6="Tabela Não Desonerada",VLOOKUP($C46,'Orçamento Base'!$D$12:$S$1673,14,FALSE),VLOOKUP($C46,#REF!,14,FALSE))</f>
        <v>#N/A</v>
      </c>
      <c r="R46" s="205" t="e">
        <f t="shared" si="4"/>
        <v>#N/A</v>
      </c>
      <c r="S46" s="205" t="e">
        <f>IF(Comparativo!$E$6="Tabela Não Desonerada",VLOOKUP($C46,'Orçamento Base'!$D$12:$S$1673,15,FALSE),VLOOKUP($C46,#REF!,15,FALSE))</f>
        <v>#N/A</v>
      </c>
      <c r="T46" s="205" t="e">
        <f t="shared" si="5"/>
        <v>#N/A</v>
      </c>
    </row>
    <row r="47" spans="1:20" ht="15">
      <c r="A47" s="203">
        <v>1</v>
      </c>
      <c r="B47" s="203" t="e">
        <f>'Orçamento-TCE'!B47</f>
        <v>#N/A</v>
      </c>
      <c r="C47" s="229">
        <f>'Orçamento-TCE'!C47</f>
        <v>0</v>
      </c>
      <c r="D47" s="199" t="e">
        <f>'Orçamento-TCE'!G47</f>
        <v>#N/A</v>
      </c>
      <c r="E47" s="204">
        <f>'Orçamento-TCE'!H47</f>
        <v>0</v>
      </c>
      <c r="F47" s="230" t="e">
        <f>'Orçamento-TCE'!I47</f>
        <v>#N/A</v>
      </c>
      <c r="G47" s="227" t="e">
        <f>IF(Comparativo!$E$6="Tabela Não Desonerada",VLOOKUP($C47,'Orçamento Base'!$D$12:$S$1673,12,FALSE),VLOOKUP($C47,#REF!,12,FALSE))</f>
        <v>#N/A</v>
      </c>
      <c r="H47" s="228">
        <f>IFERROR(IF(Comparativo!$E$6="Tabela Não Desonerada",VLOOKUP($C47,'Orçamento Base'!$D$12:$S$1673,16,FALSE),VLOOKUP($C47,#REF!,16,FALSE)),0)</f>
        <v>0</v>
      </c>
      <c r="I47" s="575" t="e">
        <f>IF(Comparativo!$E$6="Tabela Não Desonerada",VLOOKUP($C47,'Orçamento Base'!$D$12:$S$1673,11,FALSE),VLOOKUP($C47,#REF!,11,FALSE))</f>
        <v>#N/A</v>
      </c>
      <c r="J47" s="363">
        <f>IF(Comparativo!$E$6="Tabela Não Desonerada",Encargos!$F$44,Encargos!$D$44)</f>
        <v>1.1122000000000001</v>
      </c>
      <c r="K47" s="364"/>
      <c r="L47" s="365" t="e">
        <f t="shared" si="0"/>
        <v>#N/A</v>
      </c>
      <c r="M47" s="365" t="e">
        <f t="shared" si="1"/>
        <v>#N/A</v>
      </c>
      <c r="N47" s="376" t="e">
        <f t="shared" si="2"/>
        <v>#N/A</v>
      </c>
      <c r="O47" s="205" t="e">
        <f>IF(Comparativo!$E$6="Tabela Não Desonerada",VLOOKUP($C47,'Orçamento Base'!$D$12:$S$1673,13,FALSE),VLOOKUP($C47,#REF!,13,FALSE))</f>
        <v>#N/A</v>
      </c>
      <c r="P47" s="205" t="e">
        <f t="shared" si="3"/>
        <v>#N/A</v>
      </c>
      <c r="Q47" s="205" t="e">
        <f>IF(Comparativo!$E$6="Tabela Não Desonerada",VLOOKUP($C47,'Orçamento Base'!$D$12:$S$1673,14,FALSE),VLOOKUP($C47,#REF!,14,FALSE))</f>
        <v>#N/A</v>
      </c>
      <c r="R47" s="205" t="e">
        <f t="shared" si="4"/>
        <v>#N/A</v>
      </c>
      <c r="S47" s="205" t="e">
        <f>IF(Comparativo!$E$6="Tabela Não Desonerada",VLOOKUP($C47,'Orçamento Base'!$D$12:$S$1673,15,FALSE),VLOOKUP($C47,#REF!,15,FALSE))</f>
        <v>#N/A</v>
      </c>
      <c r="T47" s="205" t="e">
        <f t="shared" si="5"/>
        <v>#N/A</v>
      </c>
    </row>
    <row r="48" spans="1:20" ht="15">
      <c r="A48" s="203">
        <v>1</v>
      </c>
      <c r="B48" s="203" t="e">
        <f>'Orçamento-TCE'!B48</f>
        <v>#N/A</v>
      </c>
      <c r="C48" s="229">
        <f>'Orçamento-TCE'!C48</f>
        <v>0</v>
      </c>
      <c r="D48" s="199" t="e">
        <f>'Orçamento-TCE'!G48</f>
        <v>#N/A</v>
      </c>
      <c r="E48" s="204">
        <f>'Orçamento-TCE'!H48</f>
        <v>0</v>
      </c>
      <c r="F48" s="230" t="e">
        <f>'Orçamento-TCE'!I48</f>
        <v>#N/A</v>
      </c>
      <c r="G48" s="227" t="e">
        <f>IF(Comparativo!$E$6="Tabela Não Desonerada",VLOOKUP($C48,'Orçamento Base'!$D$12:$S$1673,12,FALSE),VLOOKUP($C48,#REF!,12,FALSE))</f>
        <v>#N/A</v>
      </c>
      <c r="H48" s="228">
        <f>IFERROR(IF(Comparativo!$E$6="Tabela Não Desonerada",VLOOKUP($C48,'Orçamento Base'!$D$12:$S$1673,16,FALSE),VLOOKUP($C48,#REF!,16,FALSE)),0)</f>
        <v>0</v>
      </c>
      <c r="I48" s="575" t="e">
        <f>IF(Comparativo!$E$6="Tabela Não Desonerada",VLOOKUP($C48,'Orçamento Base'!$D$12:$S$1673,11,FALSE),VLOOKUP($C48,#REF!,11,FALSE))</f>
        <v>#N/A</v>
      </c>
      <c r="J48" s="363">
        <f>IF(Comparativo!$E$6="Tabela Não Desonerada",Encargos!$F$44,Encargos!$D$44)</f>
        <v>1.1122000000000001</v>
      </c>
      <c r="K48" s="364"/>
      <c r="L48" s="365" t="e">
        <f t="shared" si="0"/>
        <v>#N/A</v>
      </c>
      <c r="M48" s="365" t="e">
        <f t="shared" si="1"/>
        <v>#N/A</v>
      </c>
      <c r="N48" s="376" t="e">
        <f t="shared" si="2"/>
        <v>#N/A</v>
      </c>
      <c r="O48" s="205" t="e">
        <f>IF(Comparativo!$E$6="Tabela Não Desonerada",VLOOKUP($C48,'Orçamento Base'!$D$12:$S$1673,13,FALSE),VLOOKUP($C48,#REF!,13,FALSE))</f>
        <v>#N/A</v>
      </c>
      <c r="P48" s="205" t="e">
        <f t="shared" si="3"/>
        <v>#N/A</v>
      </c>
      <c r="Q48" s="205" t="e">
        <f>IF(Comparativo!$E$6="Tabela Não Desonerada",VLOOKUP($C48,'Orçamento Base'!$D$12:$S$1673,14,FALSE),VLOOKUP($C48,#REF!,14,FALSE))</f>
        <v>#N/A</v>
      </c>
      <c r="R48" s="205" t="e">
        <f t="shared" si="4"/>
        <v>#N/A</v>
      </c>
      <c r="S48" s="205" t="e">
        <f>IF(Comparativo!$E$6="Tabela Não Desonerada",VLOOKUP($C48,'Orçamento Base'!$D$12:$S$1673,15,FALSE),VLOOKUP($C48,#REF!,15,FALSE))</f>
        <v>#N/A</v>
      </c>
      <c r="T48" s="205" t="e">
        <f t="shared" si="5"/>
        <v>#N/A</v>
      </c>
    </row>
    <row r="49" spans="1:20" ht="15">
      <c r="A49" s="203">
        <v>1</v>
      </c>
      <c r="B49" s="203" t="e">
        <f>'Orçamento-TCE'!B49</f>
        <v>#N/A</v>
      </c>
      <c r="C49" s="229">
        <f>'Orçamento-TCE'!C49</f>
        <v>0</v>
      </c>
      <c r="D49" s="199" t="e">
        <f>'Orçamento-TCE'!G49</f>
        <v>#N/A</v>
      </c>
      <c r="E49" s="204">
        <f>'Orçamento-TCE'!H49</f>
        <v>0</v>
      </c>
      <c r="F49" s="230" t="e">
        <f>'Orçamento-TCE'!I49</f>
        <v>#N/A</v>
      </c>
      <c r="G49" s="227" t="e">
        <f>IF(Comparativo!$E$6="Tabela Não Desonerada",VLOOKUP($C49,'Orçamento Base'!$D$12:$S$1673,12,FALSE),VLOOKUP($C49,#REF!,12,FALSE))</f>
        <v>#N/A</v>
      </c>
      <c r="H49" s="228">
        <f>IFERROR(IF(Comparativo!$E$6="Tabela Não Desonerada",VLOOKUP($C49,'Orçamento Base'!$D$12:$S$1673,16,FALSE),VLOOKUP($C49,#REF!,16,FALSE)),0)</f>
        <v>0</v>
      </c>
      <c r="I49" s="575" t="e">
        <f>IF(Comparativo!$E$6="Tabela Não Desonerada",VLOOKUP($C49,'Orçamento Base'!$D$12:$S$1673,11,FALSE),VLOOKUP($C49,#REF!,11,FALSE))</f>
        <v>#N/A</v>
      </c>
      <c r="J49" s="363">
        <f>IF(Comparativo!$E$6="Tabela Não Desonerada",Encargos!$F$44,Encargos!$D$44)</f>
        <v>1.1122000000000001</v>
      </c>
      <c r="K49" s="364"/>
      <c r="L49" s="365" t="e">
        <f t="shared" si="0"/>
        <v>#N/A</v>
      </c>
      <c r="M49" s="365" t="e">
        <f t="shared" si="1"/>
        <v>#N/A</v>
      </c>
      <c r="N49" s="376" t="e">
        <f t="shared" si="2"/>
        <v>#N/A</v>
      </c>
      <c r="O49" s="205" t="e">
        <f>IF(Comparativo!$E$6="Tabela Não Desonerada",VLOOKUP($C49,'Orçamento Base'!$D$12:$S$1673,13,FALSE),VLOOKUP($C49,#REF!,13,FALSE))</f>
        <v>#N/A</v>
      </c>
      <c r="P49" s="205" t="e">
        <f t="shared" si="3"/>
        <v>#N/A</v>
      </c>
      <c r="Q49" s="205" t="e">
        <f>IF(Comparativo!$E$6="Tabela Não Desonerada",VLOOKUP($C49,'Orçamento Base'!$D$12:$S$1673,14,FALSE),VLOOKUP($C49,#REF!,14,FALSE))</f>
        <v>#N/A</v>
      </c>
      <c r="R49" s="205" t="e">
        <f t="shared" si="4"/>
        <v>#N/A</v>
      </c>
      <c r="S49" s="205" t="e">
        <f>IF(Comparativo!$E$6="Tabela Não Desonerada",VLOOKUP($C49,'Orçamento Base'!$D$12:$S$1673,15,FALSE),VLOOKUP($C49,#REF!,15,FALSE))</f>
        <v>#N/A</v>
      </c>
      <c r="T49" s="205" t="e">
        <f t="shared" si="5"/>
        <v>#N/A</v>
      </c>
    </row>
    <row r="50" spans="1:20" ht="15">
      <c r="A50" s="203">
        <v>1</v>
      </c>
      <c r="B50" s="203" t="e">
        <f>'Orçamento-TCE'!B50</f>
        <v>#N/A</v>
      </c>
      <c r="C50" s="229">
        <f>'Orçamento-TCE'!C50</f>
        <v>0</v>
      </c>
      <c r="D50" s="199" t="e">
        <f>'Orçamento-TCE'!G50</f>
        <v>#N/A</v>
      </c>
      <c r="E50" s="204">
        <f>'Orçamento-TCE'!H50</f>
        <v>0</v>
      </c>
      <c r="F50" s="230" t="e">
        <f>'Orçamento-TCE'!I50</f>
        <v>#N/A</v>
      </c>
      <c r="G50" s="227" t="e">
        <f>IF(Comparativo!$E$6="Tabela Não Desonerada",VLOOKUP($C50,'Orçamento Base'!$D$12:$S$1673,12,FALSE),VLOOKUP($C50,#REF!,12,FALSE))</f>
        <v>#N/A</v>
      </c>
      <c r="H50" s="228">
        <f>IFERROR(IF(Comparativo!$E$6="Tabela Não Desonerada",VLOOKUP($C50,'Orçamento Base'!$D$12:$S$1673,16,FALSE),VLOOKUP($C50,#REF!,16,FALSE)),0)</f>
        <v>0</v>
      </c>
      <c r="I50" s="575" t="e">
        <f>IF(Comparativo!$E$6="Tabela Não Desonerada",VLOOKUP($C50,'Orçamento Base'!$D$12:$S$1673,11,FALSE),VLOOKUP($C50,#REF!,11,FALSE))</f>
        <v>#N/A</v>
      </c>
      <c r="J50" s="363">
        <f>IF(Comparativo!$E$6="Tabela Não Desonerada",Encargos!$F$44,Encargos!$D$44)</f>
        <v>1.1122000000000001</v>
      </c>
      <c r="K50" s="364"/>
      <c r="L50" s="365" t="e">
        <f t="shared" si="0"/>
        <v>#N/A</v>
      </c>
      <c r="M50" s="365" t="e">
        <f t="shared" si="1"/>
        <v>#N/A</v>
      </c>
      <c r="N50" s="376" t="e">
        <f t="shared" si="2"/>
        <v>#N/A</v>
      </c>
      <c r="O50" s="205" t="e">
        <f>IF(Comparativo!$E$6="Tabela Não Desonerada",VLOOKUP($C50,'Orçamento Base'!$D$12:$S$1673,13,FALSE),VLOOKUP($C50,#REF!,13,FALSE))</f>
        <v>#N/A</v>
      </c>
      <c r="P50" s="205" t="e">
        <f t="shared" si="3"/>
        <v>#N/A</v>
      </c>
      <c r="Q50" s="205" t="e">
        <f>IF(Comparativo!$E$6="Tabela Não Desonerada",VLOOKUP($C50,'Orçamento Base'!$D$12:$S$1673,14,FALSE),VLOOKUP($C50,#REF!,14,FALSE))</f>
        <v>#N/A</v>
      </c>
      <c r="R50" s="205" t="e">
        <f t="shared" si="4"/>
        <v>#N/A</v>
      </c>
      <c r="S50" s="205" t="e">
        <f>IF(Comparativo!$E$6="Tabela Não Desonerada",VLOOKUP($C50,'Orçamento Base'!$D$12:$S$1673,15,FALSE),VLOOKUP($C50,#REF!,15,FALSE))</f>
        <v>#N/A</v>
      </c>
      <c r="T50" s="205" t="e">
        <f t="shared" si="5"/>
        <v>#N/A</v>
      </c>
    </row>
    <row r="51" spans="1:20" ht="15">
      <c r="A51" s="203">
        <v>1</v>
      </c>
      <c r="B51" s="203" t="e">
        <f>'Orçamento-TCE'!B51</f>
        <v>#N/A</v>
      </c>
      <c r="C51" s="229">
        <f>'Orçamento-TCE'!C51</f>
        <v>0</v>
      </c>
      <c r="D51" s="199" t="e">
        <f>'Orçamento-TCE'!G51</f>
        <v>#N/A</v>
      </c>
      <c r="E51" s="204">
        <f>'Orçamento-TCE'!H51</f>
        <v>0</v>
      </c>
      <c r="F51" s="230" t="e">
        <f>'Orçamento-TCE'!I51</f>
        <v>#N/A</v>
      </c>
      <c r="G51" s="227" t="e">
        <f>IF(Comparativo!$E$6="Tabela Não Desonerada",VLOOKUP($C51,'Orçamento Base'!$D$12:$S$1673,12,FALSE),VLOOKUP($C51,#REF!,12,FALSE))</f>
        <v>#N/A</v>
      </c>
      <c r="H51" s="228">
        <f>IFERROR(IF(Comparativo!$E$6="Tabela Não Desonerada",VLOOKUP($C51,'Orçamento Base'!$D$12:$S$1673,16,FALSE),VLOOKUP($C51,#REF!,16,FALSE)),0)</f>
        <v>0</v>
      </c>
      <c r="I51" s="575" t="e">
        <f>IF(Comparativo!$E$6="Tabela Não Desonerada",VLOOKUP($C51,'Orçamento Base'!$D$12:$S$1673,11,FALSE),VLOOKUP($C51,#REF!,11,FALSE))</f>
        <v>#N/A</v>
      </c>
      <c r="J51" s="363">
        <f>IF(Comparativo!$E$6="Tabela Não Desonerada",Encargos!$F$44,Encargos!$D$44)</f>
        <v>1.1122000000000001</v>
      </c>
      <c r="K51" s="364"/>
      <c r="L51" s="365" t="e">
        <f t="shared" si="0"/>
        <v>#N/A</v>
      </c>
      <c r="M51" s="365" t="e">
        <f t="shared" si="1"/>
        <v>#N/A</v>
      </c>
      <c r="N51" s="376" t="e">
        <f t="shared" si="2"/>
        <v>#N/A</v>
      </c>
      <c r="O51" s="205" t="e">
        <f>IF(Comparativo!$E$6="Tabela Não Desonerada",VLOOKUP($C51,'Orçamento Base'!$D$12:$S$1673,13,FALSE),VLOOKUP($C51,#REF!,13,FALSE))</f>
        <v>#N/A</v>
      </c>
      <c r="P51" s="205" t="e">
        <f t="shared" si="3"/>
        <v>#N/A</v>
      </c>
      <c r="Q51" s="205" t="e">
        <f>IF(Comparativo!$E$6="Tabela Não Desonerada",VLOOKUP($C51,'Orçamento Base'!$D$12:$S$1673,14,FALSE),VLOOKUP($C51,#REF!,14,FALSE))</f>
        <v>#N/A</v>
      </c>
      <c r="R51" s="205" t="e">
        <f t="shared" si="4"/>
        <v>#N/A</v>
      </c>
      <c r="S51" s="205" t="e">
        <f>IF(Comparativo!$E$6="Tabela Não Desonerada",VLOOKUP($C51,'Orçamento Base'!$D$12:$S$1673,15,FALSE),VLOOKUP($C51,#REF!,15,FALSE))</f>
        <v>#N/A</v>
      </c>
      <c r="T51" s="205" t="e">
        <f t="shared" si="5"/>
        <v>#N/A</v>
      </c>
    </row>
    <row r="52" spans="1:20" ht="15">
      <c r="A52" s="203">
        <v>1</v>
      </c>
      <c r="B52" s="203" t="e">
        <f>'Orçamento-TCE'!B52</f>
        <v>#N/A</v>
      </c>
      <c r="C52" s="229">
        <f>'Orçamento-TCE'!C52</f>
        <v>0</v>
      </c>
      <c r="D52" s="199" t="e">
        <f>'Orçamento-TCE'!G52</f>
        <v>#N/A</v>
      </c>
      <c r="E52" s="204">
        <f>'Orçamento-TCE'!H52</f>
        <v>0</v>
      </c>
      <c r="F52" s="230" t="e">
        <f>'Orçamento-TCE'!I52</f>
        <v>#N/A</v>
      </c>
      <c r="G52" s="227" t="e">
        <f>IF(Comparativo!$E$6="Tabela Não Desonerada",VLOOKUP($C52,'Orçamento Base'!$D$12:$S$1673,12,FALSE),VLOOKUP($C52,#REF!,12,FALSE))</f>
        <v>#N/A</v>
      </c>
      <c r="H52" s="228">
        <f>IFERROR(IF(Comparativo!$E$6="Tabela Não Desonerada",VLOOKUP($C52,'Orçamento Base'!$D$12:$S$1673,16,FALSE),VLOOKUP($C52,#REF!,16,FALSE)),0)</f>
        <v>0</v>
      </c>
      <c r="I52" s="575" t="e">
        <f>IF(Comparativo!$E$6="Tabela Não Desonerada",VLOOKUP($C52,'Orçamento Base'!$D$12:$S$1673,11,FALSE),VLOOKUP($C52,#REF!,11,FALSE))</f>
        <v>#N/A</v>
      </c>
      <c r="J52" s="363">
        <f>IF(Comparativo!$E$6="Tabela Não Desonerada",Encargos!$F$44,Encargos!$D$44)</f>
        <v>1.1122000000000001</v>
      </c>
      <c r="K52" s="364"/>
      <c r="L52" s="365" t="e">
        <f t="shared" si="0"/>
        <v>#N/A</v>
      </c>
      <c r="M52" s="365" t="e">
        <f t="shared" si="1"/>
        <v>#N/A</v>
      </c>
      <c r="N52" s="376" t="e">
        <f t="shared" si="2"/>
        <v>#N/A</v>
      </c>
      <c r="O52" s="205" t="e">
        <f>IF(Comparativo!$E$6="Tabela Não Desonerada",VLOOKUP($C52,'Orçamento Base'!$D$12:$S$1673,13,FALSE),VLOOKUP($C52,#REF!,13,FALSE))</f>
        <v>#N/A</v>
      </c>
      <c r="P52" s="205" t="e">
        <f t="shared" si="3"/>
        <v>#N/A</v>
      </c>
      <c r="Q52" s="205" t="e">
        <f>IF(Comparativo!$E$6="Tabela Não Desonerada",VLOOKUP($C52,'Orçamento Base'!$D$12:$S$1673,14,FALSE),VLOOKUP($C52,#REF!,14,FALSE))</f>
        <v>#N/A</v>
      </c>
      <c r="R52" s="205" t="e">
        <f t="shared" si="4"/>
        <v>#N/A</v>
      </c>
      <c r="S52" s="205" t="e">
        <f>IF(Comparativo!$E$6="Tabela Não Desonerada",VLOOKUP($C52,'Orçamento Base'!$D$12:$S$1673,15,FALSE),VLOOKUP($C52,#REF!,15,FALSE))</f>
        <v>#N/A</v>
      </c>
      <c r="T52" s="205" t="e">
        <f t="shared" si="5"/>
        <v>#N/A</v>
      </c>
    </row>
    <row r="53" spans="1:20" ht="15">
      <c r="A53" s="203">
        <v>1</v>
      </c>
      <c r="B53" s="203" t="e">
        <f>'Orçamento-TCE'!B53</f>
        <v>#N/A</v>
      </c>
      <c r="C53" s="229">
        <f>'Orçamento-TCE'!C53</f>
        <v>0</v>
      </c>
      <c r="D53" s="199" t="e">
        <f>'Orçamento-TCE'!G53</f>
        <v>#N/A</v>
      </c>
      <c r="E53" s="204">
        <f>'Orçamento-TCE'!H53</f>
        <v>0</v>
      </c>
      <c r="F53" s="230" t="e">
        <f>'Orçamento-TCE'!I53</f>
        <v>#N/A</v>
      </c>
      <c r="G53" s="227" t="e">
        <f>IF(Comparativo!$E$6="Tabela Não Desonerada",VLOOKUP($C53,'Orçamento Base'!$D$12:$S$1673,12,FALSE),VLOOKUP($C53,#REF!,12,FALSE))</f>
        <v>#N/A</v>
      </c>
      <c r="H53" s="228">
        <f>IFERROR(IF(Comparativo!$E$6="Tabela Não Desonerada",VLOOKUP($C53,'Orçamento Base'!$D$12:$S$1673,16,FALSE),VLOOKUP($C53,#REF!,16,FALSE)),0)</f>
        <v>0</v>
      </c>
      <c r="I53" s="575" t="e">
        <f>IF(Comparativo!$E$6="Tabela Não Desonerada",VLOOKUP($C53,'Orçamento Base'!$D$12:$S$1673,11,FALSE),VLOOKUP($C53,#REF!,11,FALSE))</f>
        <v>#N/A</v>
      </c>
      <c r="J53" s="363">
        <f>IF(Comparativo!$E$6="Tabela Não Desonerada",Encargos!$F$44,Encargos!$D$44)</f>
        <v>1.1122000000000001</v>
      </c>
      <c r="K53" s="364"/>
      <c r="L53" s="365" t="e">
        <f t="shared" si="0"/>
        <v>#N/A</v>
      </c>
      <c r="M53" s="365" t="e">
        <f t="shared" si="1"/>
        <v>#N/A</v>
      </c>
      <c r="N53" s="376" t="e">
        <f t="shared" si="2"/>
        <v>#N/A</v>
      </c>
      <c r="O53" s="205" t="e">
        <f>IF(Comparativo!$E$6="Tabela Não Desonerada",VLOOKUP($C53,'Orçamento Base'!$D$12:$S$1673,13,FALSE),VLOOKUP($C53,#REF!,13,FALSE))</f>
        <v>#N/A</v>
      </c>
      <c r="P53" s="205" t="e">
        <f t="shared" si="3"/>
        <v>#N/A</v>
      </c>
      <c r="Q53" s="205" t="e">
        <f>IF(Comparativo!$E$6="Tabela Não Desonerada",VLOOKUP($C53,'Orçamento Base'!$D$12:$S$1673,14,FALSE),VLOOKUP($C53,#REF!,14,FALSE))</f>
        <v>#N/A</v>
      </c>
      <c r="R53" s="205" t="e">
        <f t="shared" si="4"/>
        <v>#N/A</v>
      </c>
      <c r="S53" s="205" t="e">
        <f>IF(Comparativo!$E$6="Tabela Não Desonerada",VLOOKUP($C53,'Orçamento Base'!$D$12:$S$1673,15,FALSE),VLOOKUP($C53,#REF!,15,FALSE))</f>
        <v>#N/A</v>
      </c>
      <c r="T53" s="205" t="e">
        <f t="shared" si="5"/>
        <v>#N/A</v>
      </c>
    </row>
    <row r="54" spans="1:20" ht="15">
      <c r="A54" s="203">
        <v>1</v>
      </c>
      <c r="B54" s="203" t="e">
        <f>'Orçamento-TCE'!B54</f>
        <v>#N/A</v>
      </c>
      <c r="C54" s="229">
        <f>'Orçamento-TCE'!C54</f>
        <v>0</v>
      </c>
      <c r="D54" s="199" t="e">
        <f>'Orçamento-TCE'!G54</f>
        <v>#N/A</v>
      </c>
      <c r="E54" s="204">
        <f>'Orçamento-TCE'!H54</f>
        <v>0</v>
      </c>
      <c r="F54" s="230" t="e">
        <f>'Orçamento-TCE'!I54</f>
        <v>#N/A</v>
      </c>
      <c r="G54" s="227" t="e">
        <f>IF(Comparativo!$E$6="Tabela Não Desonerada",VLOOKUP($C54,'Orçamento Base'!$D$12:$S$1673,12,FALSE),VLOOKUP($C54,#REF!,12,FALSE))</f>
        <v>#N/A</v>
      </c>
      <c r="H54" s="228">
        <f>IFERROR(IF(Comparativo!$E$6="Tabela Não Desonerada",VLOOKUP($C54,'Orçamento Base'!$D$12:$S$1673,16,FALSE),VLOOKUP($C54,#REF!,16,FALSE)),0)</f>
        <v>0</v>
      </c>
      <c r="I54" s="575" t="e">
        <f>IF(Comparativo!$E$6="Tabela Não Desonerada",VLOOKUP($C54,'Orçamento Base'!$D$12:$S$1673,11,FALSE),VLOOKUP($C54,#REF!,11,FALSE))</f>
        <v>#N/A</v>
      </c>
      <c r="J54" s="363">
        <f>IF(Comparativo!$E$6="Tabela Não Desonerada",Encargos!$F$44,Encargos!$D$44)</f>
        <v>1.1122000000000001</v>
      </c>
      <c r="K54" s="364"/>
      <c r="L54" s="365" t="e">
        <f t="shared" si="0"/>
        <v>#N/A</v>
      </c>
      <c r="M54" s="365" t="e">
        <f t="shared" si="1"/>
        <v>#N/A</v>
      </c>
      <c r="N54" s="376" t="e">
        <f t="shared" si="2"/>
        <v>#N/A</v>
      </c>
      <c r="O54" s="205" t="e">
        <f>IF(Comparativo!$E$6="Tabela Não Desonerada",VLOOKUP($C54,'Orçamento Base'!$D$12:$S$1673,13,FALSE),VLOOKUP($C54,#REF!,13,FALSE))</f>
        <v>#N/A</v>
      </c>
      <c r="P54" s="205" t="e">
        <f t="shared" si="3"/>
        <v>#N/A</v>
      </c>
      <c r="Q54" s="205" t="e">
        <f>IF(Comparativo!$E$6="Tabela Não Desonerada",VLOOKUP($C54,'Orçamento Base'!$D$12:$S$1673,14,FALSE),VLOOKUP($C54,#REF!,14,FALSE))</f>
        <v>#N/A</v>
      </c>
      <c r="R54" s="205" t="e">
        <f t="shared" si="4"/>
        <v>#N/A</v>
      </c>
      <c r="S54" s="205" t="e">
        <f>IF(Comparativo!$E$6="Tabela Não Desonerada",VLOOKUP($C54,'Orçamento Base'!$D$12:$S$1673,15,FALSE),VLOOKUP($C54,#REF!,15,FALSE))</f>
        <v>#N/A</v>
      </c>
      <c r="T54" s="205" t="e">
        <f t="shared" si="5"/>
        <v>#N/A</v>
      </c>
    </row>
    <row r="55" spans="1:20" ht="15">
      <c r="A55" s="203">
        <v>1</v>
      </c>
      <c r="B55" s="203" t="e">
        <f>'Orçamento-TCE'!B55</f>
        <v>#N/A</v>
      </c>
      <c r="C55" s="229">
        <f>'Orçamento-TCE'!C55</f>
        <v>0</v>
      </c>
      <c r="D55" s="199" t="e">
        <f>'Orçamento-TCE'!G55</f>
        <v>#N/A</v>
      </c>
      <c r="E55" s="204">
        <f>'Orçamento-TCE'!H55</f>
        <v>0</v>
      </c>
      <c r="F55" s="230" t="e">
        <f>'Orçamento-TCE'!I55</f>
        <v>#N/A</v>
      </c>
      <c r="G55" s="227" t="e">
        <f>IF(Comparativo!$E$6="Tabela Não Desonerada",VLOOKUP($C55,'Orçamento Base'!$D$12:$S$1673,12,FALSE),VLOOKUP($C55,#REF!,12,FALSE))</f>
        <v>#N/A</v>
      </c>
      <c r="H55" s="228">
        <f>IFERROR(IF(Comparativo!$E$6="Tabela Não Desonerada",VLOOKUP($C55,'Orçamento Base'!$D$12:$S$1673,16,FALSE),VLOOKUP($C55,#REF!,16,FALSE)),0)</f>
        <v>0</v>
      </c>
      <c r="I55" s="575" t="e">
        <f>IF(Comparativo!$E$6="Tabela Não Desonerada",VLOOKUP($C55,'Orçamento Base'!$D$12:$S$1673,11,FALSE),VLOOKUP($C55,#REF!,11,FALSE))</f>
        <v>#N/A</v>
      </c>
      <c r="J55" s="363">
        <f>IF(Comparativo!$E$6="Tabela Não Desonerada",Encargos!$F$44,Encargos!$D$44)</f>
        <v>1.1122000000000001</v>
      </c>
      <c r="K55" s="364"/>
      <c r="L55" s="365" t="e">
        <f t="shared" si="0"/>
        <v>#N/A</v>
      </c>
      <c r="M55" s="365" t="e">
        <f t="shared" si="1"/>
        <v>#N/A</v>
      </c>
      <c r="N55" s="376" t="e">
        <f t="shared" si="2"/>
        <v>#N/A</v>
      </c>
      <c r="O55" s="205" t="e">
        <f>IF(Comparativo!$E$6="Tabela Não Desonerada",VLOOKUP($C55,'Orçamento Base'!$D$12:$S$1673,13,FALSE),VLOOKUP($C55,#REF!,13,FALSE))</f>
        <v>#N/A</v>
      </c>
      <c r="P55" s="205" t="e">
        <f t="shared" si="3"/>
        <v>#N/A</v>
      </c>
      <c r="Q55" s="205" t="e">
        <f>IF(Comparativo!$E$6="Tabela Não Desonerada",VLOOKUP($C55,'Orçamento Base'!$D$12:$S$1673,14,FALSE),VLOOKUP($C55,#REF!,14,FALSE))</f>
        <v>#N/A</v>
      </c>
      <c r="R55" s="205" t="e">
        <f t="shared" si="4"/>
        <v>#N/A</v>
      </c>
      <c r="S55" s="205" t="e">
        <f>IF(Comparativo!$E$6="Tabela Não Desonerada",VLOOKUP($C55,'Orçamento Base'!$D$12:$S$1673,15,FALSE),VLOOKUP($C55,#REF!,15,FALSE))</f>
        <v>#N/A</v>
      </c>
      <c r="T55" s="205" t="e">
        <f t="shared" si="5"/>
        <v>#N/A</v>
      </c>
    </row>
    <row r="56" spans="1:20" ht="15">
      <c r="A56" s="203">
        <v>1</v>
      </c>
      <c r="B56" s="203" t="e">
        <f>'Orçamento-TCE'!B56</f>
        <v>#N/A</v>
      </c>
      <c r="C56" s="229">
        <f>'Orçamento-TCE'!C56</f>
        <v>0</v>
      </c>
      <c r="D56" s="199" t="e">
        <f>'Orçamento-TCE'!G56</f>
        <v>#N/A</v>
      </c>
      <c r="E56" s="204">
        <f>'Orçamento-TCE'!H56</f>
        <v>0</v>
      </c>
      <c r="F56" s="230" t="e">
        <f>'Orçamento-TCE'!I56</f>
        <v>#N/A</v>
      </c>
      <c r="G56" s="227" t="e">
        <f>IF(Comparativo!$E$6="Tabela Não Desonerada",VLOOKUP($C56,'Orçamento Base'!$D$12:$S$1673,12,FALSE),VLOOKUP($C56,#REF!,12,FALSE))</f>
        <v>#N/A</v>
      </c>
      <c r="H56" s="228">
        <f>IFERROR(IF(Comparativo!$E$6="Tabela Não Desonerada",VLOOKUP($C56,'Orçamento Base'!$D$12:$S$1673,16,FALSE),VLOOKUP($C56,#REF!,16,FALSE)),0)</f>
        <v>0</v>
      </c>
      <c r="I56" s="575" t="e">
        <f>IF(Comparativo!$E$6="Tabela Não Desonerada",VLOOKUP($C56,'Orçamento Base'!$D$12:$S$1673,11,FALSE),VLOOKUP($C56,#REF!,11,FALSE))</f>
        <v>#N/A</v>
      </c>
      <c r="J56" s="363">
        <f>IF(Comparativo!$E$6="Tabela Não Desonerada",Encargos!$F$44,Encargos!$D$44)</f>
        <v>1.1122000000000001</v>
      </c>
      <c r="K56" s="364"/>
      <c r="L56" s="365" t="e">
        <f t="shared" si="0"/>
        <v>#N/A</v>
      </c>
      <c r="M56" s="365" t="e">
        <f t="shared" si="1"/>
        <v>#N/A</v>
      </c>
      <c r="N56" s="376" t="e">
        <f t="shared" si="2"/>
        <v>#N/A</v>
      </c>
      <c r="O56" s="205" t="e">
        <f>IF(Comparativo!$E$6="Tabela Não Desonerada",VLOOKUP($C56,'Orçamento Base'!$D$12:$S$1673,13,FALSE),VLOOKUP($C56,#REF!,13,FALSE))</f>
        <v>#N/A</v>
      </c>
      <c r="P56" s="205" t="e">
        <f t="shared" si="3"/>
        <v>#N/A</v>
      </c>
      <c r="Q56" s="205" t="e">
        <f>IF(Comparativo!$E$6="Tabela Não Desonerada",VLOOKUP($C56,'Orçamento Base'!$D$12:$S$1673,14,FALSE),VLOOKUP($C56,#REF!,14,FALSE))</f>
        <v>#N/A</v>
      </c>
      <c r="R56" s="205" t="e">
        <f t="shared" si="4"/>
        <v>#N/A</v>
      </c>
      <c r="S56" s="205" t="e">
        <f>IF(Comparativo!$E$6="Tabela Não Desonerada",VLOOKUP($C56,'Orçamento Base'!$D$12:$S$1673,15,FALSE),VLOOKUP($C56,#REF!,15,FALSE))</f>
        <v>#N/A</v>
      </c>
      <c r="T56" s="205" t="e">
        <f t="shared" si="5"/>
        <v>#N/A</v>
      </c>
    </row>
    <row r="57" spans="1:20" ht="15">
      <c r="A57" s="203">
        <v>1</v>
      </c>
      <c r="B57" s="203" t="e">
        <f>'Orçamento-TCE'!B57</f>
        <v>#N/A</v>
      </c>
      <c r="C57" s="229">
        <f>'Orçamento-TCE'!C57</f>
        <v>0</v>
      </c>
      <c r="D57" s="199" t="e">
        <f>'Orçamento-TCE'!G57</f>
        <v>#N/A</v>
      </c>
      <c r="E57" s="204">
        <f>'Orçamento-TCE'!H57</f>
        <v>0</v>
      </c>
      <c r="F57" s="230" t="e">
        <f>'Orçamento-TCE'!I57</f>
        <v>#N/A</v>
      </c>
      <c r="G57" s="227" t="e">
        <f>IF(Comparativo!$E$6="Tabela Não Desonerada",VLOOKUP($C57,'Orçamento Base'!$D$12:$S$1673,12,FALSE),VLOOKUP($C57,#REF!,12,FALSE))</f>
        <v>#N/A</v>
      </c>
      <c r="H57" s="228">
        <f>IFERROR(IF(Comparativo!$E$6="Tabela Não Desonerada",VLOOKUP($C57,'Orçamento Base'!$D$12:$S$1673,16,FALSE),VLOOKUP($C57,#REF!,16,FALSE)),0)</f>
        <v>0</v>
      </c>
      <c r="I57" s="575" t="e">
        <f>IF(Comparativo!$E$6="Tabela Não Desonerada",VLOOKUP($C57,'Orçamento Base'!$D$12:$S$1673,11,FALSE),VLOOKUP($C57,#REF!,11,FALSE))</f>
        <v>#N/A</v>
      </c>
      <c r="J57" s="363">
        <f>IF(Comparativo!$E$6="Tabela Não Desonerada",Encargos!$F$44,Encargos!$D$44)</f>
        <v>1.1122000000000001</v>
      </c>
      <c r="K57" s="364"/>
      <c r="L57" s="365" t="e">
        <f t="shared" si="0"/>
        <v>#N/A</v>
      </c>
      <c r="M57" s="365" t="e">
        <f t="shared" si="1"/>
        <v>#N/A</v>
      </c>
      <c r="N57" s="376" t="e">
        <f t="shared" si="2"/>
        <v>#N/A</v>
      </c>
      <c r="O57" s="205" t="e">
        <f>IF(Comparativo!$E$6="Tabela Não Desonerada",VLOOKUP($C57,'Orçamento Base'!$D$12:$S$1673,13,FALSE),VLOOKUP($C57,#REF!,13,FALSE))</f>
        <v>#N/A</v>
      </c>
      <c r="P57" s="205" t="e">
        <f t="shared" si="3"/>
        <v>#N/A</v>
      </c>
      <c r="Q57" s="205" t="e">
        <f>IF(Comparativo!$E$6="Tabela Não Desonerada",VLOOKUP($C57,'Orçamento Base'!$D$12:$S$1673,14,FALSE),VLOOKUP($C57,#REF!,14,FALSE))</f>
        <v>#N/A</v>
      </c>
      <c r="R57" s="205" t="e">
        <f t="shared" si="4"/>
        <v>#N/A</v>
      </c>
      <c r="S57" s="205" t="e">
        <f>IF(Comparativo!$E$6="Tabela Não Desonerada",VLOOKUP($C57,'Orçamento Base'!$D$12:$S$1673,15,FALSE),VLOOKUP($C57,#REF!,15,FALSE))</f>
        <v>#N/A</v>
      </c>
      <c r="T57" s="205" t="e">
        <f t="shared" si="5"/>
        <v>#N/A</v>
      </c>
    </row>
    <row r="58" spans="1:20" ht="15">
      <c r="A58" s="203">
        <v>1</v>
      </c>
      <c r="B58" s="203" t="e">
        <f>'Orçamento-TCE'!B58</f>
        <v>#N/A</v>
      </c>
      <c r="C58" s="229">
        <f>'Orçamento-TCE'!C58</f>
        <v>0</v>
      </c>
      <c r="D58" s="199" t="e">
        <f>'Orçamento-TCE'!G58</f>
        <v>#N/A</v>
      </c>
      <c r="E58" s="204">
        <f>'Orçamento-TCE'!H58</f>
        <v>0</v>
      </c>
      <c r="F58" s="230" t="e">
        <f>'Orçamento-TCE'!I58</f>
        <v>#N/A</v>
      </c>
      <c r="G58" s="227" t="e">
        <f>IF(Comparativo!$E$6="Tabela Não Desonerada",VLOOKUP($C58,'Orçamento Base'!$D$12:$S$1673,12,FALSE),VLOOKUP($C58,#REF!,12,FALSE))</f>
        <v>#N/A</v>
      </c>
      <c r="H58" s="228">
        <f>IFERROR(IF(Comparativo!$E$6="Tabela Não Desonerada",VLOOKUP($C58,'Orçamento Base'!$D$12:$S$1673,16,FALSE),VLOOKUP($C58,#REF!,16,FALSE)),0)</f>
        <v>0</v>
      </c>
      <c r="I58" s="575" t="e">
        <f>IF(Comparativo!$E$6="Tabela Não Desonerada",VLOOKUP($C58,'Orçamento Base'!$D$12:$S$1673,11,FALSE),VLOOKUP($C58,#REF!,11,FALSE))</f>
        <v>#N/A</v>
      </c>
      <c r="J58" s="363">
        <f>IF(Comparativo!$E$6="Tabela Não Desonerada",Encargos!$F$44,Encargos!$D$44)</f>
        <v>1.1122000000000001</v>
      </c>
      <c r="K58" s="364"/>
      <c r="L58" s="365" t="e">
        <f t="shared" si="0"/>
        <v>#N/A</v>
      </c>
      <c r="M58" s="365" t="e">
        <f t="shared" si="1"/>
        <v>#N/A</v>
      </c>
      <c r="N58" s="376" t="e">
        <f t="shared" si="2"/>
        <v>#N/A</v>
      </c>
      <c r="O58" s="205" t="e">
        <f>IF(Comparativo!$E$6="Tabela Não Desonerada",VLOOKUP($C58,'Orçamento Base'!$D$12:$S$1673,13,FALSE),VLOOKUP($C58,#REF!,13,FALSE))</f>
        <v>#N/A</v>
      </c>
      <c r="P58" s="205" t="e">
        <f t="shared" si="3"/>
        <v>#N/A</v>
      </c>
      <c r="Q58" s="205" t="e">
        <f>IF(Comparativo!$E$6="Tabela Não Desonerada",VLOOKUP($C58,'Orçamento Base'!$D$12:$S$1673,14,FALSE),VLOOKUP($C58,#REF!,14,FALSE))</f>
        <v>#N/A</v>
      </c>
      <c r="R58" s="205" t="e">
        <f t="shared" si="4"/>
        <v>#N/A</v>
      </c>
      <c r="S58" s="205" t="e">
        <f>IF(Comparativo!$E$6="Tabela Não Desonerada",VLOOKUP($C58,'Orçamento Base'!$D$12:$S$1673,15,FALSE),VLOOKUP($C58,#REF!,15,FALSE))</f>
        <v>#N/A</v>
      </c>
      <c r="T58" s="205" t="e">
        <f t="shared" si="5"/>
        <v>#N/A</v>
      </c>
    </row>
    <row r="59" spans="1:20" ht="15">
      <c r="A59" s="203">
        <v>1</v>
      </c>
      <c r="B59" s="203" t="e">
        <f>'Orçamento-TCE'!B59</f>
        <v>#N/A</v>
      </c>
      <c r="C59" s="229">
        <f>'Orçamento-TCE'!C59</f>
        <v>0</v>
      </c>
      <c r="D59" s="199" t="e">
        <f>'Orçamento-TCE'!G59</f>
        <v>#N/A</v>
      </c>
      <c r="E59" s="204">
        <f>'Orçamento-TCE'!H59</f>
        <v>0</v>
      </c>
      <c r="F59" s="230" t="e">
        <f>'Orçamento-TCE'!I59</f>
        <v>#N/A</v>
      </c>
      <c r="G59" s="227" t="e">
        <f>IF(Comparativo!$E$6="Tabela Não Desonerada",VLOOKUP($C59,'Orçamento Base'!$D$12:$S$1673,12,FALSE),VLOOKUP($C59,#REF!,12,FALSE))</f>
        <v>#N/A</v>
      </c>
      <c r="H59" s="228">
        <f>IFERROR(IF(Comparativo!$E$6="Tabela Não Desonerada",VLOOKUP($C59,'Orçamento Base'!$D$12:$S$1673,16,FALSE),VLOOKUP($C59,#REF!,16,FALSE)),0)</f>
        <v>0</v>
      </c>
      <c r="I59" s="575" t="e">
        <f>IF(Comparativo!$E$6="Tabela Não Desonerada",VLOOKUP($C59,'Orçamento Base'!$D$12:$S$1673,11,FALSE),VLOOKUP($C59,#REF!,11,FALSE))</f>
        <v>#N/A</v>
      </c>
      <c r="J59" s="363">
        <f>IF(Comparativo!$E$6="Tabela Não Desonerada",Encargos!$F$44,Encargos!$D$44)</f>
        <v>1.1122000000000001</v>
      </c>
      <c r="K59" s="364"/>
      <c r="L59" s="365" t="e">
        <f t="shared" si="0"/>
        <v>#N/A</v>
      </c>
      <c r="M59" s="365" t="e">
        <f t="shared" si="1"/>
        <v>#N/A</v>
      </c>
      <c r="N59" s="376" t="e">
        <f t="shared" si="2"/>
        <v>#N/A</v>
      </c>
      <c r="O59" s="205" t="e">
        <f>IF(Comparativo!$E$6="Tabela Não Desonerada",VLOOKUP($C59,'Orçamento Base'!$D$12:$S$1673,13,FALSE),VLOOKUP($C59,#REF!,13,FALSE))</f>
        <v>#N/A</v>
      </c>
      <c r="P59" s="205" t="e">
        <f t="shared" si="3"/>
        <v>#N/A</v>
      </c>
      <c r="Q59" s="205" t="e">
        <f>IF(Comparativo!$E$6="Tabela Não Desonerada",VLOOKUP($C59,'Orçamento Base'!$D$12:$S$1673,14,FALSE),VLOOKUP($C59,#REF!,14,FALSE))</f>
        <v>#N/A</v>
      </c>
      <c r="R59" s="205" t="e">
        <f t="shared" si="4"/>
        <v>#N/A</v>
      </c>
      <c r="S59" s="205" t="e">
        <f>IF(Comparativo!$E$6="Tabela Não Desonerada",VLOOKUP($C59,'Orçamento Base'!$D$12:$S$1673,15,FALSE),VLOOKUP($C59,#REF!,15,FALSE))</f>
        <v>#N/A</v>
      </c>
      <c r="T59" s="205" t="e">
        <f t="shared" si="5"/>
        <v>#N/A</v>
      </c>
    </row>
    <row r="60" spans="1:20" ht="15">
      <c r="A60" s="203">
        <v>1</v>
      </c>
      <c r="B60" s="203" t="e">
        <f>'Orçamento-TCE'!B60</f>
        <v>#N/A</v>
      </c>
      <c r="C60" s="229">
        <f>'Orçamento-TCE'!C60</f>
        <v>0</v>
      </c>
      <c r="D60" s="199" t="e">
        <f>'Orçamento-TCE'!G60</f>
        <v>#N/A</v>
      </c>
      <c r="E60" s="204">
        <f>'Orçamento-TCE'!H60</f>
        <v>0</v>
      </c>
      <c r="F60" s="230" t="e">
        <f>'Orçamento-TCE'!I60</f>
        <v>#N/A</v>
      </c>
      <c r="G60" s="227" t="e">
        <f>IF(Comparativo!$E$6="Tabela Não Desonerada",VLOOKUP($C60,'Orçamento Base'!$D$12:$S$1673,12,FALSE),VLOOKUP($C60,#REF!,12,FALSE))</f>
        <v>#N/A</v>
      </c>
      <c r="H60" s="228">
        <f>IFERROR(IF(Comparativo!$E$6="Tabela Não Desonerada",VLOOKUP($C60,'Orçamento Base'!$D$12:$S$1673,16,FALSE),VLOOKUP($C60,#REF!,16,FALSE)),0)</f>
        <v>0</v>
      </c>
      <c r="I60" s="575" t="e">
        <f>IF(Comparativo!$E$6="Tabela Não Desonerada",VLOOKUP($C60,'Orçamento Base'!$D$12:$S$1673,11,FALSE),VLOOKUP($C60,#REF!,11,FALSE))</f>
        <v>#N/A</v>
      </c>
      <c r="J60" s="363">
        <f>IF(Comparativo!$E$6="Tabela Não Desonerada",Encargos!$F$44,Encargos!$D$44)</f>
        <v>1.1122000000000001</v>
      </c>
      <c r="K60" s="364"/>
      <c r="L60" s="365" t="e">
        <f t="shared" si="0"/>
        <v>#N/A</v>
      </c>
      <c r="M60" s="365" t="e">
        <f t="shared" si="1"/>
        <v>#N/A</v>
      </c>
      <c r="N60" s="376" t="e">
        <f t="shared" si="2"/>
        <v>#N/A</v>
      </c>
      <c r="O60" s="205" t="e">
        <f>IF(Comparativo!$E$6="Tabela Não Desonerada",VLOOKUP($C60,'Orçamento Base'!$D$12:$S$1673,13,FALSE),VLOOKUP($C60,#REF!,13,FALSE))</f>
        <v>#N/A</v>
      </c>
      <c r="P60" s="205" t="e">
        <f t="shared" si="3"/>
        <v>#N/A</v>
      </c>
      <c r="Q60" s="205" t="e">
        <f>IF(Comparativo!$E$6="Tabela Não Desonerada",VLOOKUP($C60,'Orçamento Base'!$D$12:$S$1673,14,FALSE),VLOOKUP($C60,#REF!,14,FALSE))</f>
        <v>#N/A</v>
      </c>
      <c r="R60" s="205" t="e">
        <f t="shared" si="4"/>
        <v>#N/A</v>
      </c>
      <c r="S60" s="205" t="e">
        <f>IF(Comparativo!$E$6="Tabela Não Desonerada",VLOOKUP($C60,'Orçamento Base'!$D$12:$S$1673,15,FALSE),VLOOKUP($C60,#REF!,15,FALSE))</f>
        <v>#N/A</v>
      </c>
      <c r="T60" s="205" t="e">
        <f t="shared" si="5"/>
        <v>#N/A</v>
      </c>
    </row>
    <row r="61" spans="1:20" ht="15">
      <c r="A61" s="203">
        <v>1</v>
      </c>
      <c r="B61" s="203" t="e">
        <f>'Orçamento-TCE'!B61</f>
        <v>#N/A</v>
      </c>
      <c r="C61" s="229">
        <f>'Orçamento-TCE'!C61</f>
        <v>0</v>
      </c>
      <c r="D61" s="199" t="e">
        <f>'Orçamento-TCE'!G61</f>
        <v>#N/A</v>
      </c>
      <c r="E61" s="204">
        <f>'Orçamento-TCE'!H61</f>
        <v>0</v>
      </c>
      <c r="F61" s="230" t="e">
        <f>'Orçamento-TCE'!I61</f>
        <v>#N/A</v>
      </c>
      <c r="G61" s="227" t="e">
        <f>IF(Comparativo!$E$6="Tabela Não Desonerada",VLOOKUP($C61,'Orçamento Base'!$D$12:$S$1673,12,FALSE),VLOOKUP($C61,#REF!,12,FALSE))</f>
        <v>#N/A</v>
      </c>
      <c r="H61" s="228">
        <f>IFERROR(IF(Comparativo!$E$6="Tabela Não Desonerada",VLOOKUP($C61,'Orçamento Base'!$D$12:$S$1673,16,FALSE),VLOOKUP($C61,#REF!,16,FALSE)),0)</f>
        <v>0</v>
      </c>
      <c r="I61" s="575" t="e">
        <f>IF(Comparativo!$E$6="Tabela Não Desonerada",VLOOKUP($C61,'Orçamento Base'!$D$12:$S$1673,11,FALSE),VLOOKUP($C61,#REF!,11,FALSE))</f>
        <v>#N/A</v>
      </c>
      <c r="J61" s="363">
        <f>IF(Comparativo!$E$6="Tabela Não Desonerada",Encargos!$F$44,Encargos!$D$44)</f>
        <v>1.1122000000000001</v>
      </c>
      <c r="K61" s="364"/>
      <c r="L61" s="365" t="e">
        <f t="shared" si="0"/>
        <v>#N/A</v>
      </c>
      <c r="M61" s="365" t="e">
        <f t="shared" si="1"/>
        <v>#N/A</v>
      </c>
      <c r="N61" s="376" t="e">
        <f t="shared" si="2"/>
        <v>#N/A</v>
      </c>
      <c r="O61" s="205" t="e">
        <f>IF(Comparativo!$E$6="Tabela Não Desonerada",VLOOKUP($C61,'Orçamento Base'!$D$12:$S$1673,13,FALSE),VLOOKUP($C61,#REF!,13,FALSE))</f>
        <v>#N/A</v>
      </c>
      <c r="P61" s="205" t="e">
        <f t="shared" si="3"/>
        <v>#N/A</v>
      </c>
      <c r="Q61" s="205" t="e">
        <f>IF(Comparativo!$E$6="Tabela Não Desonerada",VLOOKUP($C61,'Orçamento Base'!$D$12:$S$1673,14,FALSE),VLOOKUP($C61,#REF!,14,FALSE))</f>
        <v>#N/A</v>
      </c>
      <c r="R61" s="205" t="e">
        <f t="shared" si="4"/>
        <v>#N/A</v>
      </c>
      <c r="S61" s="205" t="e">
        <f>IF(Comparativo!$E$6="Tabela Não Desonerada",VLOOKUP($C61,'Orçamento Base'!$D$12:$S$1673,15,FALSE),VLOOKUP($C61,#REF!,15,FALSE))</f>
        <v>#N/A</v>
      </c>
      <c r="T61" s="205" t="e">
        <f t="shared" si="5"/>
        <v>#N/A</v>
      </c>
    </row>
    <row r="62" spans="1:20" ht="15">
      <c r="A62" s="203">
        <v>1</v>
      </c>
      <c r="B62" s="203" t="e">
        <f>'Orçamento-TCE'!B62</f>
        <v>#N/A</v>
      </c>
      <c r="C62" s="229">
        <f>'Orçamento-TCE'!C62</f>
        <v>0</v>
      </c>
      <c r="D62" s="199" t="e">
        <f>'Orçamento-TCE'!G62</f>
        <v>#N/A</v>
      </c>
      <c r="E62" s="204">
        <f>'Orçamento-TCE'!H62</f>
        <v>0</v>
      </c>
      <c r="F62" s="230" t="e">
        <f>'Orçamento-TCE'!I62</f>
        <v>#N/A</v>
      </c>
      <c r="G62" s="227" t="e">
        <f>IF(Comparativo!$E$6="Tabela Não Desonerada",VLOOKUP($C62,'Orçamento Base'!$D$12:$S$1673,12,FALSE),VLOOKUP($C62,#REF!,12,FALSE))</f>
        <v>#N/A</v>
      </c>
      <c r="H62" s="228">
        <f>IFERROR(IF(Comparativo!$E$6="Tabela Não Desonerada",VLOOKUP($C62,'Orçamento Base'!$D$12:$S$1673,16,FALSE),VLOOKUP($C62,#REF!,16,FALSE)),0)</f>
        <v>0</v>
      </c>
      <c r="I62" s="575" t="e">
        <f>IF(Comparativo!$E$6="Tabela Não Desonerada",VLOOKUP($C62,'Orçamento Base'!$D$12:$S$1673,11,FALSE),VLOOKUP($C62,#REF!,11,FALSE))</f>
        <v>#N/A</v>
      </c>
      <c r="J62" s="363">
        <f>IF(Comparativo!$E$6="Tabela Não Desonerada",Encargos!$F$44,Encargos!$D$44)</f>
        <v>1.1122000000000001</v>
      </c>
      <c r="K62" s="364"/>
      <c r="L62" s="365" t="e">
        <f t="shared" si="0"/>
        <v>#N/A</v>
      </c>
      <c r="M62" s="365" t="e">
        <f t="shared" si="1"/>
        <v>#N/A</v>
      </c>
      <c r="N62" s="376" t="e">
        <f t="shared" si="2"/>
        <v>#N/A</v>
      </c>
      <c r="O62" s="205" t="e">
        <f>IF(Comparativo!$E$6="Tabela Não Desonerada",VLOOKUP($C62,'Orçamento Base'!$D$12:$S$1673,13,FALSE),VLOOKUP($C62,#REF!,13,FALSE))</f>
        <v>#N/A</v>
      </c>
      <c r="P62" s="205" t="e">
        <f t="shared" si="3"/>
        <v>#N/A</v>
      </c>
      <c r="Q62" s="205" t="e">
        <f>IF(Comparativo!$E$6="Tabela Não Desonerada",VLOOKUP($C62,'Orçamento Base'!$D$12:$S$1673,14,FALSE),VLOOKUP($C62,#REF!,14,FALSE))</f>
        <v>#N/A</v>
      </c>
      <c r="R62" s="205" t="e">
        <f t="shared" si="4"/>
        <v>#N/A</v>
      </c>
      <c r="S62" s="205" t="e">
        <f>IF(Comparativo!$E$6="Tabela Não Desonerada",VLOOKUP($C62,'Orçamento Base'!$D$12:$S$1673,15,FALSE),VLOOKUP($C62,#REF!,15,FALSE))</f>
        <v>#N/A</v>
      </c>
      <c r="T62" s="205" t="e">
        <f t="shared" si="5"/>
        <v>#N/A</v>
      </c>
    </row>
    <row r="63" spans="1:20" ht="15">
      <c r="A63" s="203">
        <v>1</v>
      </c>
      <c r="B63" s="203" t="e">
        <f>'Orçamento-TCE'!B63</f>
        <v>#N/A</v>
      </c>
      <c r="C63" s="229">
        <f>'Orçamento-TCE'!C63</f>
        <v>0</v>
      </c>
      <c r="D63" s="199" t="e">
        <f>'Orçamento-TCE'!G63</f>
        <v>#N/A</v>
      </c>
      <c r="E63" s="204">
        <f>'Orçamento-TCE'!H63</f>
        <v>0</v>
      </c>
      <c r="F63" s="230" t="e">
        <f>'Orçamento-TCE'!I63</f>
        <v>#N/A</v>
      </c>
      <c r="G63" s="227" t="e">
        <f>IF(Comparativo!$E$6="Tabela Não Desonerada",VLOOKUP($C63,'Orçamento Base'!$D$12:$S$1673,12,FALSE),VLOOKUP($C63,#REF!,12,FALSE))</f>
        <v>#N/A</v>
      </c>
      <c r="H63" s="228">
        <f>IFERROR(IF(Comparativo!$E$6="Tabela Não Desonerada",VLOOKUP($C63,'Orçamento Base'!$D$12:$S$1673,16,FALSE),VLOOKUP($C63,#REF!,16,FALSE)),0)</f>
        <v>0</v>
      </c>
      <c r="I63" s="575" t="e">
        <f>IF(Comparativo!$E$6="Tabela Não Desonerada",VLOOKUP($C63,'Orçamento Base'!$D$12:$S$1673,11,FALSE),VLOOKUP($C63,#REF!,11,FALSE))</f>
        <v>#N/A</v>
      </c>
      <c r="J63" s="363">
        <f>IF(Comparativo!$E$6="Tabela Não Desonerada",Encargos!$F$44,Encargos!$D$44)</f>
        <v>1.1122000000000001</v>
      </c>
      <c r="K63" s="364"/>
      <c r="L63" s="365" t="e">
        <f t="shared" si="0"/>
        <v>#N/A</v>
      </c>
      <c r="M63" s="365" t="e">
        <f t="shared" si="1"/>
        <v>#N/A</v>
      </c>
      <c r="N63" s="376" t="e">
        <f t="shared" si="2"/>
        <v>#N/A</v>
      </c>
      <c r="O63" s="205" t="e">
        <f>IF(Comparativo!$E$6="Tabela Não Desonerada",VLOOKUP($C63,'Orçamento Base'!$D$12:$S$1673,13,FALSE),VLOOKUP($C63,#REF!,13,FALSE))</f>
        <v>#N/A</v>
      </c>
      <c r="P63" s="205" t="e">
        <f t="shared" si="3"/>
        <v>#N/A</v>
      </c>
      <c r="Q63" s="205" t="e">
        <f>IF(Comparativo!$E$6="Tabela Não Desonerada",VLOOKUP($C63,'Orçamento Base'!$D$12:$S$1673,14,FALSE),VLOOKUP($C63,#REF!,14,FALSE))</f>
        <v>#N/A</v>
      </c>
      <c r="R63" s="205" t="e">
        <f t="shared" si="4"/>
        <v>#N/A</v>
      </c>
      <c r="S63" s="205" t="e">
        <f>IF(Comparativo!$E$6="Tabela Não Desonerada",VLOOKUP($C63,'Orçamento Base'!$D$12:$S$1673,15,FALSE),VLOOKUP($C63,#REF!,15,FALSE))</f>
        <v>#N/A</v>
      </c>
      <c r="T63" s="205" t="e">
        <f t="shared" si="5"/>
        <v>#N/A</v>
      </c>
    </row>
    <row r="64" spans="1:20" ht="15">
      <c r="A64" s="203">
        <v>1</v>
      </c>
      <c r="B64" s="203" t="e">
        <f>'Orçamento-TCE'!B64</f>
        <v>#N/A</v>
      </c>
      <c r="C64" s="229">
        <f>'Orçamento-TCE'!C64</f>
        <v>0</v>
      </c>
      <c r="D64" s="199" t="e">
        <f>'Orçamento-TCE'!G64</f>
        <v>#N/A</v>
      </c>
      <c r="E64" s="204">
        <f>'Orçamento-TCE'!H64</f>
        <v>0</v>
      </c>
      <c r="F64" s="230" t="e">
        <f>'Orçamento-TCE'!I64</f>
        <v>#N/A</v>
      </c>
      <c r="G64" s="227" t="e">
        <f>IF(Comparativo!$E$6="Tabela Não Desonerada",VLOOKUP($C64,'Orçamento Base'!$D$12:$S$1673,12,FALSE),VLOOKUP($C64,#REF!,12,FALSE))</f>
        <v>#N/A</v>
      </c>
      <c r="H64" s="228">
        <f>IFERROR(IF(Comparativo!$E$6="Tabela Não Desonerada",VLOOKUP($C64,'Orçamento Base'!$D$12:$S$1673,16,FALSE),VLOOKUP($C64,#REF!,16,FALSE)),0)</f>
        <v>0</v>
      </c>
      <c r="I64" s="575" t="e">
        <f>IF(Comparativo!$E$6="Tabela Não Desonerada",VLOOKUP($C64,'Orçamento Base'!$D$12:$S$1673,11,FALSE),VLOOKUP($C64,#REF!,11,FALSE))</f>
        <v>#N/A</v>
      </c>
      <c r="J64" s="363">
        <f>IF(Comparativo!$E$6="Tabela Não Desonerada",Encargos!$F$44,Encargos!$D$44)</f>
        <v>1.1122000000000001</v>
      </c>
      <c r="K64" s="364"/>
      <c r="L64" s="365" t="e">
        <f t="shared" si="0"/>
        <v>#N/A</v>
      </c>
      <c r="M64" s="365" t="e">
        <f t="shared" si="1"/>
        <v>#N/A</v>
      </c>
      <c r="N64" s="376" t="e">
        <f t="shared" si="2"/>
        <v>#N/A</v>
      </c>
      <c r="O64" s="205" t="e">
        <f>IF(Comparativo!$E$6="Tabela Não Desonerada",VLOOKUP($C64,'Orçamento Base'!$D$12:$S$1673,13,FALSE),VLOOKUP($C64,#REF!,13,FALSE))</f>
        <v>#N/A</v>
      </c>
      <c r="P64" s="205" t="e">
        <f t="shared" si="3"/>
        <v>#N/A</v>
      </c>
      <c r="Q64" s="205" t="e">
        <f>IF(Comparativo!$E$6="Tabela Não Desonerada",VLOOKUP($C64,'Orçamento Base'!$D$12:$S$1673,14,FALSE),VLOOKUP($C64,#REF!,14,FALSE))</f>
        <v>#N/A</v>
      </c>
      <c r="R64" s="205" t="e">
        <f t="shared" si="4"/>
        <v>#N/A</v>
      </c>
      <c r="S64" s="205" t="e">
        <f>IF(Comparativo!$E$6="Tabela Não Desonerada",VLOOKUP($C64,'Orçamento Base'!$D$12:$S$1673,15,FALSE),VLOOKUP($C64,#REF!,15,FALSE))</f>
        <v>#N/A</v>
      </c>
      <c r="T64" s="205" t="e">
        <f t="shared" si="5"/>
        <v>#N/A</v>
      </c>
    </row>
    <row r="65" spans="1:20" ht="15">
      <c r="A65" s="203">
        <v>1</v>
      </c>
      <c r="B65" s="203" t="e">
        <f>'Orçamento-TCE'!B65</f>
        <v>#N/A</v>
      </c>
      <c r="C65" s="229">
        <f>'Orçamento-TCE'!C65</f>
        <v>0</v>
      </c>
      <c r="D65" s="199" t="e">
        <f>'Orçamento-TCE'!G65</f>
        <v>#N/A</v>
      </c>
      <c r="E65" s="204">
        <f>'Orçamento-TCE'!H65</f>
        <v>0</v>
      </c>
      <c r="F65" s="230" t="e">
        <f>'Orçamento-TCE'!I65</f>
        <v>#N/A</v>
      </c>
      <c r="G65" s="227" t="e">
        <f>IF(Comparativo!$E$6="Tabela Não Desonerada",VLOOKUP($C65,'Orçamento Base'!$D$12:$S$1673,12,FALSE),VLOOKUP($C65,#REF!,12,FALSE))</f>
        <v>#N/A</v>
      </c>
      <c r="H65" s="228">
        <f>IFERROR(IF(Comparativo!$E$6="Tabela Não Desonerada",VLOOKUP($C65,'Orçamento Base'!$D$12:$S$1673,16,FALSE),VLOOKUP($C65,#REF!,16,FALSE)),0)</f>
        <v>0</v>
      </c>
      <c r="I65" s="575" t="e">
        <f>IF(Comparativo!$E$6="Tabela Não Desonerada",VLOOKUP($C65,'Orçamento Base'!$D$12:$S$1673,11,FALSE),VLOOKUP($C65,#REF!,11,FALSE))</f>
        <v>#N/A</v>
      </c>
      <c r="J65" s="363">
        <f>IF(Comparativo!$E$6="Tabela Não Desonerada",Encargos!$F$44,Encargos!$D$44)</f>
        <v>1.1122000000000001</v>
      </c>
      <c r="K65" s="364"/>
      <c r="L65" s="365" t="e">
        <f t="shared" si="0"/>
        <v>#N/A</v>
      </c>
      <c r="M65" s="365" t="e">
        <f t="shared" si="1"/>
        <v>#N/A</v>
      </c>
      <c r="N65" s="376" t="e">
        <f t="shared" si="2"/>
        <v>#N/A</v>
      </c>
      <c r="O65" s="205" t="e">
        <f>IF(Comparativo!$E$6="Tabela Não Desonerada",VLOOKUP($C65,'Orçamento Base'!$D$12:$S$1673,13,FALSE),VLOOKUP($C65,#REF!,13,FALSE))</f>
        <v>#N/A</v>
      </c>
      <c r="P65" s="205" t="e">
        <f t="shared" si="3"/>
        <v>#N/A</v>
      </c>
      <c r="Q65" s="205" t="e">
        <f>IF(Comparativo!$E$6="Tabela Não Desonerada",VLOOKUP($C65,'Orçamento Base'!$D$12:$S$1673,14,FALSE),VLOOKUP($C65,#REF!,14,FALSE))</f>
        <v>#N/A</v>
      </c>
      <c r="R65" s="205" t="e">
        <f t="shared" si="4"/>
        <v>#N/A</v>
      </c>
      <c r="S65" s="205" t="e">
        <f>IF(Comparativo!$E$6="Tabela Não Desonerada",VLOOKUP($C65,'Orçamento Base'!$D$12:$S$1673,15,FALSE),VLOOKUP($C65,#REF!,15,FALSE))</f>
        <v>#N/A</v>
      </c>
      <c r="T65" s="205" t="e">
        <f t="shared" si="5"/>
        <v>#N/A</v>
      </c>
    </row>
    <row r="66" spans="1:20" ht="15">
      <c r="A66" s="203">
        <v>1</v>
      </c>
      <c r="B66" s="203" t="e">
        <f>'Orçamento-TCE'!B66</f>
        <v>#N/A</v>
      </c>
      <c r="C66" s="229">
        <f>'Orçamento-TCE'!C66</f>
        <v>0</v>
      </c>
      <c r="D66" s="199" t="e">
        <f>'Orçamento-TCE'!G66</f>
        <v>#N/A</v>
      </c>
      <c r="E66" s="204">
        <f>'Orçamento-TCE'!H66</f>
        <v>0</v>
      </c>
      <c r="F66" s="230" t="e">
        <f>'Orçamento-TCE'!I66</f>
        <v>#N/A</v>
      </c>
      <c r="G66" s="227" t="e">
        <f>IF(Comparativo!$E$6="Tabela Não Desonerada",VLOOKUP($C66,'Orçamento Base'!$D$12:$S$1673,12,FALSE),VLOOKUP($C66,#REF!,12,FALSE))</f>
        <v>#N/A</v>
      </c>
      <c r="H66" s="228">
        <f>IFERROR(IF(Comparativo!$E$6="Tabela Não Desonerada",VLOOKUP($C66,'Orçamento Base'!$D$12:$S$1673,16,FALSE),VLOOKUP($C66,#REF!,16,FALSE)),0)</f>
        <v>0</v>
      </c>
      <c r="I66" s="575" t="e">
        <f>IF(Comparativo!$E$6="Tabela Não Desonerada",VLOOKUP($C66,'Orçamento Base'!$D$12:$S$1673,11,FALSE),VLOOKUP($C66,#REF!,11,FALSE))</f>
        <v>#N/A</v>
      </c>
      <c r="J66" s="363">
        <f>IF(Comparativo!$E$6="Tabela Não Desonerada",Encargos!$F$44,Encargos!$D$44)</f>
        <v>1.1122000000000001</v>
      </c>
      <c r="K66" s="364"/>
      <c r="L66" s="365" t="e">
        <f t="shared" si="0"/>
        <v>#N/A</v>
      </c>
      <c r="M66" s="365" t="e">
        <f t="shared" si="1"/>
        <v>#N/A</v>
      </c>
      <c r="N66" s="376" t="e">
        <f t="shared" si="2"/>
        <v>#N/A</v>
      </c>
      <c r="O66" s="205" t="e">
        <f>IF(Comparativo!$E$6="Tabela Não Desonerada",VLOOKUP($C66,'Orçamento Base'!$D$12:$S$1673,13,FALSE),VLOOKUP($C66,#REF!,13,FALSE))</f>
        <v>#N/A</v>
      </c>
      <c r="P66" s="205" t="e">
        <f t="shared" si="3"/>
        <v>#N/A</v>
      </c>
      <c r="Q66" s="205" t="e">
        <f>IF(Comparativo!$E$6="Tabela Não Desonerada",VLOOKUP($C66,'Orçamento Base'!$D$12:$S$1673,14,FALSE),VLOOKUP($C66,#REF!,14,FALSE))</f>
        <v>#N/A</v>
      </c>
      <c r="R66" s="205" t="e">
        <f t="shared" si="4"/>
        <v>#N/A</v>
      </c>
      <c r="S66" s="205" t="e">
        <f>IF(Comparativo!$E$6="Tabela Não Desonerada",VLOOKUP($C66,'Orçamento Base'!$D$12:$S$1673,15,FALSE),VLOOKUP($C66,#REF!,15,FALSE))</f>
        <v>#N/A</v>
      </c>
      <c r="T66" s="205" t="e">
        <f t="shared" si="5"/>
        <v>#N/A</v>
      </c>
    </row>
    <row r="67" spans="1:20" ht="15">
      <c r="A67" s="203">
        <v>1</v>
      </c>
      <c r="B67" s="203" t="e">
        <f>'Orçamento-TCE'!B67</f>
        <v>#N/A</v>
      </c>
      <c r="C67" s="229">
        <f>'Orçamento-TCE'!C67</f>
        <v>0</v>
      </c>
      <c r="D67" s="199" t="e">
        <f>'Orçamento-TCE'!G67</f>
        <v>#N/A</v>
      </c>
      <c r="E67" s="204">
        <f>'Orçamento-TCE'!H67</f>
        <v>0</v>
      </c>
      <c r="F67" s="230" t="e">
        <f>'Orçamento-TCE'!I67</f>
        <v>#N/A</v>
      </c>
      <c r="G67" s="227" t="e">
        <f>IF(Comparativo!$E$6="Tabela Não Desonerada",VLOOKUP($C67,'Orçamento Base'!$D$12:$S$1673,12,FALSE),VLOOKUP($C67,#REF!,12,FALSE))</f>
        <v>#N/A</v>
      </c>
      <c r="H67" s="228">
        <f>IFERROR(IF(Comparativo!$E$6="Tabela Não Desonerada",VLOOKUP($C67,'Orçamento Base'!$D$12:$S$1673,16,FALSE),VLOOKUP($C67,#REF!,16,FALSE)),0)</f>
        <v>0</v>
      </c>
      <c r="I67" s="575" t="e">
        <f>IF(Comparativo!$E$6="Tabela Não Desonerada",VLOOKUP($C67,'Orçamento Base'!$D$12:$S$1673,11,FALSE),VLOOKUP($C67,#REF!,11,FALSE))</f>
        <v>#N/A</v>
      </c>
      <c r="J67" s="363">
        <f>IF(Comparativo!$E$6="Tabela Não Desonerada",Encargos!$F$44,Encargos!$D$44)</f>
        <v>1.1122000000000001</v>
      </c>
      <c r="K67" s="364"/>
      <c r="L67" s="365" t="e">
        <f t="shared" si="0"/>
        <v>#N/A</v>
      </c>
      <c r="M67" s="365" t="e">
        <f t="shared" si="1"/>
        <v>#N/A</v>
      </c>
      <c r="N67" s="376" t="e">
        <f t="shared" si="2"/>
        <v>#N/A</v>
      </c>
      <c r="O67" s="205" t="e">
        <f>IF(Comparativo!$E$6="Tabela Não Desonerada",VLOOKUP($C67,'Orçamento Base'!$D$12:$S$1673,13,FALSE),VLOOKUP($C67,#REF!,13,FALSE))</f>
        <v>#N/A</v>
      </c>
      <c r="P67" s="205" t="e">
        <f t="shared" si="3"/>
        <v>#N/A</v>
      </c>
      <c r="Q67" s="205" t="e">
        <f>IF(Comparativo!$E$6="Tabela Não Desonerada",VLOOKUP($C67,'Orçamento Base'!$D$12:$S$1673,14,FALSE),VLOOKUP($C67,#REF!,14,FALSE))</f>
        <v>#N/A</v>
      </c>
      <c r="R67" s="205" t="e">
        <f t="shared" si="4"/>
        <v>#N/A</v>
      </c>
      <c r="S67" s="205" t="e">
        <f>IF(Comparativo!$E$6="Tabela Não Desonerada",VLOOKUP($C67,'Orçamento Base'!$D$12:$S$1673,15,FALSE),VLOOKUP($C67,#REF!,15,FALSE))</f>
        <v>#N/A</v>
      </c>
      <c r="T67" s="205" t="e">
        <f t="shared" si="5"/>
        <v>#N/A</v>
      </c>
    </row>
    <row r="68" spans="1:20" ht="15">
      <c r="A68" s="203">
        <v>1</v>
      </c>
      <c r="B68" s="203" t="e">
        <f>'Orçamento-TCE'!B68</f>
        <v>#N/A</v>
      </c>
      <c r="C68" s="229">
        <f>'Orçamento-TCE'!C68</f>
        <v>0</v>
      </c>
      <c r="D68" s="199" t="e">
        <f>'Orçamento-TCE'!G68</f>
        <v>#N/A</v>
      </c>
      <c r="E68" s="204">
        <f>'Orçamento-TCE'!H68</f>
        <v>0</v>
      </c>
      <c r="F68" s="230" t="e">
        <f>'Orçamento-TCE'!I68</f>
        <v>#N/A</v>
      </c>
      <c r="G68" s="227" t="e">
        <f>IF(Comparativo!$E$6="Tabela Não Desonerada",VLOOKUP($C68,'Orçamento Base'!$D$12:$S$1673,12,FALSE),VLOOKUP($C68,#REF!,12,FALSE))</f>
        <v>#N/A</v>
      </c>
      <c r="H68" s="228">
        <f>IFERROR(IF(Comparativo!$E$6="Tabela Não Desonerada",VLOOKUP($C68,'Orçamento Base'!$D$12:$S$1673,16,FALSE),VLOOKUP($C68,#REF!,16,FALSE)),0)</f>
        <v>0</v>
      </c>
      <c r="I68" s="575" t="e">
        <f>IF(Comparativo!$E$6="Tabela Não Desonerada",VLOOKUP($C68,'Orçamento Base'!$D$12:$S$1673,11,FALSE),VLOOKUP($C68,#REF!,11,FALSE))</f>
        <v>#N/A</v>
      </c>
      <c r="J68" s="363">
        <f>IF(Comparativo!$E$6="Tabela Não Desonerada",Encargos!$F$44,Encargos!$D$44)</f>
        <v>1.1122000000000001</v>
      </c>
      <c r="K68" s="364"/>
      <c r="L68" s="365" t="e">
        <f t="shared" si="0"/>
        <v>#N/A</v>
      </c>
      <c r="M68" s="365" t="e">
        <f t="shared" si="1"/>
        <v>#N/A</v>
      </c>
      <c r="N68" s="376" t="e">
        <f t="shared" si="2"/>
        <v>#N/A</v>
      </c>
      <c r="O68" s="205" t="e">
        <f>IF(Comparativo!$E$6="Tabela Não Desonerada",VLOOKUP($C68,'Orçamento Base'!$D$12:$S$1673,13,FALSE),VLOOKUP($C68,#REF!,13,FALSE))</f>
        <v>#N/A</v>
      </c>
      <c r="P68" s="205" t="e">
        <f t="shared" si="3"/>
        <v>#N/A</v>
      </c>
      <c r="Q68" s="205" t="e">
        <f>IF(Comparativo!$E$6="Tabela Não Desonerada",VLOOKUP($C68,'Orçamento Base'!$D$12:$S$1673,14,FALSE),VLOOKUP($C68,#REF!,14,FALSE))</f>
        <v>#N/A</v>
      </c>
      <c r="R68" s="205" t="e">
        <f t="shared" si="4"/>
        <v>#N/A</v>
      </c>
      <c r="S68" s="205" t="e">
        <f>IF(Comparativo!$E$6="Tabela Não Desonerada",VLOOKUP($C68,'Orçamento Base'!$D$12:$S$1673,15,FALSE),VLOOKUP($C68,#REF!,15,FALSE))</f>
        <v>#N/A</v>
      </c>
      <c r="T68" s="205" t="e">
        <f t="shared" si="5"/>
        <v>#N/A</v>
      </c>
    </row>
    <row r="69" spans="1:20" ht="15">
      <c r="A69" s="203">
        <v>1</v>
      </c>
      <c r="B69" s="203" t="e">
        <f>'Orçamento-TCE'!B69</f>
        <v>#N/A</v>
      </c>
      <c r="C69" s="229">
        <f>'Orçamento-TCE'!C69</f>
        <v>0</v>
      </c>
      <c r="D69" s="199" t="e">
        <f>'Orçamento-TCE'!G69</f>
        <v>#N/A</v>
      </c>
      <c r="E69" s="204">
        <f>'Orçamento-TCE'!H69</f>
        <v>0</v>
      </c>
      <c r="F69" s="230" t="e">
        <f>'Orçamento-TCE'!I69</f>
        <v>#N/A</v>
      </c>
      <c r="G69" s="227" t="e">
        <f>IF(Comparativo!$E$6="Tabela Não Desonerada",VLOOKUP($C69,'Orçamento Base'!$D$12:$S$1673,12,FALSE),VLOOKUP($C69,#REF!,12,FALSE))</f>
        <v>#N/A</v>
      </c>
      <c r="H69" s="228">
        <f>IFERROR(IF(Comparativo!$E$6="Tabela Não Desonerada",VLOOKUP($C69,'Orçamento Base'!$D$12:$S$1673,16,FALSE),VLOOKUP($C69,#REF!,16,FALSE)),0)</f>
        <v>0</v>
      </c>
      <c r="I69" s="575" t="e">
        <f>IF(Comparativo!$E$6="Tabela Não Desonerada",VLOOKUP($C69,'Orçamento Base'!$D$12:$S$1673,11,FALSE),VLOOKUP($C69,#REF!,11,FALSE))</f>
        <v>#N/A</v>
      </c>
      <c r="J69" s="363">
        <f>IF(Comparativo!$E$6="Tabela Não Desonerada",Encargos!$F$44,Encargos!$D$44)</f>
        <v>1.1122000000000001</v>
      </c>
      <c r="K69" s="364"/>
      <c r="L69" s="365" t="e">
        <f t="shared" si="0"/>
        <v>#N/A</v>
      </c>
      <c r="M69" s="365" t="e">
        <f t="shared" si="1"/>
        <v>#N/A</v>
      </c>
      <c r="N69" s="376" t="e">
        <f t="shared" si="2"/>
        <v>#N/A</v>
      </c>
      <c r="O69" s="205" t="e">
        <f>IF(Comparativo!$E$6="Tabela Não Desonerada",VLOOKUP($C69,'Orçamento Base'!$D$12:$S$1673,13,FALSE),VLOOKUP($C69,#REF!,13,FALSE))</f>
        <v>#N/A</v>
      </c>
      <c r="P69" s="205" t="e">
        <f t="shared" si="3"/>
        <v>#N/A</v>
      </c>
      <c r="Q69" s="205" t="e">
        <f>IF(Comparativo!$E$6="Tabela Não Desonerada",VLOOKUP($C69,'Orçamento Base'!$D$12:$S$1673,14,FALSE),VLOOKUP($C69,#REF!,14,FALSE))</f>
        <v>#N/A</v>
      </c>
      <c r="R69" s="205" t="e">
        <f t="shared" si="4"/>
        <v>#N/A</v>
      </c>
      <c r="S69" s="205" t="e">
        <f>IF(Comparativo!$E$6="Tabela Não Desonerada",VLOOKUP($C69,'Orçamento Base'!$D$12:$S$1673,15,FALSE),VLOOKUP($C69,#REF!,15,FALSE))</f>
        <v>#N/A</v>
      </c>
      <c r="T69" s="205" t="e">
        <f t="shared" si="5"/>
        <v>#N/A</v>
      </c>
    </row>
    <row r="70" spans="1:20" ht="15">
      <c r="A70" s="203">
        <v>1</v>
      </c>
      <c r="B70" s="203" t="e">
        <f>'Orçamento-TCE'!B70</f>
        <v>#N/A</v>
      </c>
      <c r="C70" s="229">
        <f>'Orçamento-TCE'!C70</f>
        <v>0</v>
      </c>
      <c r="D70" s="199" t="e">
        <f>'Orçamento-TCE'!G70</f>
        <v>#N/A</v>
      </c>
      <c r="E70" s="204">
        <f>'Orçamento-TCE'!H70</f>
        <v>0</v>
      </c>
      <c r="F70" s="230" t="e">
        <f>'Orçamento-TCE'!I70</f>
        <v>#N/A</v>
      </c>
      <c r="G70" s="227" t="e">
        <f>IF(Comparativo!$E$6="Tabela Não Desonerada",VLOOKUP($C70,'Orçamento Base'!$D$12:$S$1673,12,FALSE),VLOOKUP($C70,#REF!,12,FALSE))</f>
        <v>#N/A</v>
      </c>
      <c r="H70" s="228">
        <f>IFERROR(IF(Comparativo!$E$6="Tabela Não Desonerada",VLOOKUP($C70,'Orçamento Base'!$D$12:$S$1673,16,FALSE),VLOOKUP($C70,#REF!,16,FALSE)),0)</f>
        <v>0</v>
      </c>
      <c r="I70" s="575" t="e">
        <f>IF(Comparativo!$E$6="Tabela Não Desonerada",VLOOKUP($C70,'Orçamento Base'!$D$12:$S$1673,11,FALSE),VLOOKUP($C70,#REF!,11,FALSE))</f>
        <v>#N/A</v>
      </c>
      <c r="J70" s="363">
        <f>IF(Comparativo!$E$6="Tabela Não Desonerada",Encargos!$F$44,Encargos!$D$44)</f>
        <v>1.1122000000000001</v>
      </c>
      <c r="K70" s="364"/>
      <c r="L70" s="365" t="e">
        <f t="shared" si="0"/>
        <v>#N/A</v>
      </c>
      <c r="M70" s="365" t="e">
        <f t="shared" si="1"/>
        <v>#N/A</v>
      </c>
      <c r="N70" s="376" t="e">
        <f t="shared" si="2"/>
        <v>#N/A</v>
      </c>
      <c r="O70" s="205" t="e">
        <f>IF(Comparativo!$E$6="Tabela Não Desonerada",VLOOKUP($C70,'Orçamento Base'!$D$12:$S$1673,13,FALSE),VLOOKUP($C70,#REF!,13,FALSE))</f>
        <v>#N/A</v>
      </c>
      <c r="P70" s="205" t="e">
        <f t="shared" si="3"/>
        <v>#N/A</v>
      </c>
      <c r="Q70" s="205" t="e">
        <f>IF(Comparativo!$E$6="Tabela Não Desonerada",VLOOKUP($C70,'Orçamento Base'!$D$12:$S$1673,14,FALSE),VLOOKUP($C70,#REF!,14,FALSE))</f>
        <v>#N/A</v>
      </c>
      <c r="R70" s="205" t="e">
        <f t="shared" si="4"/>
        <v>#N/A</v>
      </c>
      <c r="S70" s="205" t="e">
        <f>IF(Comparativo!$E$6="Tabela Não Desonerada",VLOOKUP($C70,'Orçamento Base'!$D$12:$S$1673,15,FALSE),VLOOKUP($C70,#REF!,15,FALSE))</f>
        <v>#N/A</v>
      </c>
      <c r="T70" s="205" t="e">
        <f t="shared" si="5"/>
        <v>#N/A</v>
      </c>
    </row>
    <row r="71" spans="1:20" ht="15">
      <c r="A71" s="203">
        <v>1</v>
      </c>
      <c r="B71" s="203" t="e">
        <f>'Orçamento-TCE'!B71</f>
        <v>#N/A</v>
      </c>
      <c r="C71" s="229">
        <f>'Orçamento-TCE'!C71</f>
        <v>0</v>
      </c>
      <c r="D71" s="199" t="e">
        <f>'Orçamento-TCE'!G71</f>
        <v>#N/A</v>
      </c>
      <c r="E71" s="204">
        <f>'Orçamento-TCE'!H71</f>
        <v>0</v>
      </c>
      <c r="F71" s="230" t="e">
        <f>'Orçamento-TCE'!I71</f>
        <v>#N/A</v>
      </c>
      <c r="G71" s="227" t="e">
        <f>IF(Comparativo!$E$6="Tabela Não Desonerada",VLOOKUP($C71,'Orçamento Base'!$D$12:$S$1673,12,FALSE),VLOOKUP($C71,#REF!,12,FALSE))</f>
        <v>#N/A</v>
      </c>
      <c r="H71" s="228">
        <f>IFERROR(IF(Comparativo!$E$6="Tabela Não Desonerada",VLOOKUP($C71,'Orçamento Base'!$D$12:$S$1673,16,FALSE),VLOOKUP($C71,#REF!,16,FALSE)),0)</f>
        <v>0</v>
      </c>
      <c r="I71" s="575" t="e">
        <f>IF(Comparativo!$E$6="Tabela Não Desonerada",VLOOKUP($C71,'Orçamento Base'!$D$12:$S$1673,11,FALSE),VLOOKUP($C71,#REF!,11,FALSE))</f>
        <v>#N/A</v>
      </c>
      <c r="J71" s="363">
        <f>IF(Comparativo!$E$6="Tabela Não Desonerada",Encargos!$F$44,Encargos!$D$44)</f>
        <v>1.1122000000000001</v>
      </c>
      <c r="K71" s="364"/>
      <c r="L71" s="365" t="e">
        <f t="shared" si="0"/>
        <v>#N/A</v>
      </c>
      <c r="M71" s="365" t="e">
        <f t="shared" si="1"/>
        <v>#N/A</v>
      </c>
      <c r="N71" s="376" t="e">
        <f t="shared" si="2"/>
        <v>#N/A</v>
      </c>
      <c r="O71" s="205" t="e">
        <f>IF(Comparativo!$E$6="Tabela Não Desonerada",VLOOKUP($C71,'Orçamento Base'!$D$12:$S$1673,13,FALSE),VLOOKUP($C71,#REF!,13,FALSE))</f>
        <v>#N/A</v>
      </c>
      <c r="P71" s="205" t="e">
        <f t="shared" si="3"/>
        <v>#N/A</v>
      </c>
      <c r="Q71" s="205" t="e">
        <f>IF(Comparativo!$E$6="Tabela Não Desonerada",VLOOKUP($C71,'Orçamento Base'!$D$12:$S$1673,14,FALSE),VLOOKUP($C71,#REF!,14,FALSE))</f>
        <v>#N/A</v>
      </c>
      <c r="R71" s="205" t="e">
        <f t="shared" si="4"/>
        <v>#N/A</v>
      </c>
      <c r="S71" s="205" t="e">
        <f>IF(Comparativo!$E$6="Tabela Não Desonerada",VLOOKUP($C71,'Orçamento Base'!$D$12:$S$1673,15,FALSE),VLOOKUP($C71,#REF!,15,FALSE))</f>
        <v>#N/A</v>
      </c>
      <c r="T71" s="205" t="e">
        <f t="shared" si="5"/>
        <v>#N/A</v>
      </c>
    </row>
    <row r="72" spans="1:20" ht="15">
      <c r="A72" s="203">
        <v>1</v>
      </c>
      <c r="B72" s="203" t="e">
        <f>'Orçamento-TCE'!B72</f>
        <v>#N/A</v>
      </c>
      <c r="C72" s="229">
        <f>'Orçamento-TCE'!C72</f>
        <v>0</v>
      </c>
      <c r="D72" s="199" t="e">
        <f>'Orçamento-TCE'!G72</f>
        <v>#N/A</v>
      </c>
      <c r="E72" s="204">
        <f>'Orçamento-TCE'!H72</f>
        <v>0</v>
      </c>
      <c r="F72" s="230" t="e">
        <f>'Orçamento-TCE'!I72</f>
        <v>#N/A</v>
      </c>
      <c r="G72" s="227" t="e">
        <f>IF(Comparativo!$E$6="Tabela Não Desonerada",VLOOKUP($C72,'Orçamento Base'!$D$12:$S$1673,12,FALSE),VLOOKUP($C72,#REF!,12,FALSE))</f>
        <v>#N/A</v>
      </c>
      <c r="H72" s="228">
        <f>IFERROR(IF(Comparativo!$E$6="Tabela Não Desonerada",VLOOKUP($C72,'Orçamento Base'!$D$12:$S$1673,16,FALSE),VLOOKUP($C72,#REF!,16,FALSE)),0)</f>
        <v>0</v>
      </c>
      <c r="I72" s="575" t="e">
        <f>IF(Comparativo!$E$6="Tabela Não Desonerada",VLOOKUP($C72,'Orçamento Base'!$D$12:$S$1673,11,FALSE),VLOOKUP($C72,#REF!,11,FALSE))</f>
        <v>#N/A</v>
      </c>
      <c r="J72" s="363">
        <f>IF(Comparativo!$E$6="Tabela Não Desonerada",Encargos!$F$44,Encargos!$D$44)</f>
        <v>1.1122000000000001</v>
      </c>
      <c r="K72" s="364"/>
      <c r="L72" s="365" t="e">
        <f t="shared" si="0"/>
        <v>#N/A</v>
      </c>
      <c r="M72" s="365" t="e">
        <f t="shared" si="1"/>
        <v>#N/A</v>
      </c>
      <c r="N72" s="376" t="e">
        <f t="shared" si="2"/>
        <v>#N/A</v>
      </c>
      <c r="O72" s="205" t="e">
        <f>IF(Comparativo!$E$6="Tabela Não Desonerada",VLOOKUP($C72,'Orçamento Base'!$D$12:$S$1673,13,FALSE),VLOOKUP($C72,#REF!,13,FALSE))</f>
        <v>#N/A</v>
      </c>
      <c r="P72" s="205" t="e">
        <f t="shared" si="3"/>
        <v>#N/A</v>
      </c>
      <c r="Q72" s="205" t="e">
        <f>IF(Comparativo!$E$6="Tabela Não Desonerada",VLOOKUP($C72,'Orçamento Base'!$D$12:$S$1673,14,FALSE),VLOOKUP($C72,#REF!,14,FALSE))</f>
        <v>#N/A</v>
      </c>
      <c r="R72" s="205" t="e">
        <f t="shared" si="4"/>
        <v>#N/A</v>
      </c>
      <c r="S72" s="205" t="e">
        <f>IF(Comparativo!$E$6="Tabela Não Desonerada",VLOOKUP($C72,'Orçamento Base'!$D$12:$S$1673,15,FALSE),VLOOKUP($C72,#REF!,15,FALSE))</f>
        <v>#N/A</v>
      </c>
      <c r="T72" s="205" t="e">
        <f t="shared" si="5"/>
        <v>#N/A</v>
      </c>
    </row>
    <row r="73" spans="1:20" ht="15">
      <c r="A73" s="203">
        <v>1</v>
      </c>
      <c r="B73" s="203" t="e">
        <f>'Orçamento-TCE'!B73</f>
        <v>#N/A</v>
      </c>
      <c r="C73" s="229">
        <f>'Orçamento-TCE'!C73</f>
        <v>0</v>
      </c>
      <c r="D73" s="199" t="e">
        <f>'Orçamento-TCE'!G73</f>
        <v>#N/A</v>
      </c>
      <c r="E73" s="204">
        <f>'Orçamento-TCE'!H73</f>
        <v>0</v>
      </c>
      <c r="F73" s="230" t="e">
        <f>'Orçamento-TCE'!I73</f>
        <v>#N/A</v>
      </c>
      <c r="G73" s="227" t="e">
        <f>IF(Comparativo!$E$6="Tabela Não Desonerada",VLOOKUP($C73,'Orçamento Base'!$D$12:$S$1673,12,FALSE),VLOOKUP($C73,#REF!,12,FALSE))</f>
        <v>#N/A</v>
      </c>
      <c r="H73" s="228">
        <f>IFERROR(IF(Comparativo!$E$6="Tabela Não Desonerada",VLOOKUP($C73,'Orçamento Base'!$D$12:$S$1673,16,FALSE),VLOOKUP($C73,#REF!,16,FALSE)),0)</f>
        <v>0</v>
      </c>
      <c r="I73" s="575" t="e">
        <f>IF(Comparativo!$E$6="Tabela Não Desonerada",VLOOKUP($C73,'Orçamento Base'!$D$12:$S$1673,11,FALSE),VLOOKUP($C73,#REF!,11,FALSE))</f>
        <v>#N/A</v>
      </c>
      <c r="J73" s="363">
        <f>IF(Comparativo!$E$6="Tabela Não Desonerada",Encargos!$F$44,Encargos!$D$44)</f>
        <v>1.1122000000000001</v>
      </c>
      <c r="K73" s="364"/>
      <c r="L73" s="365" t="e">
        <f t="shared" si="0"/>
        <v>#N/A</v>
      </c>
      <c r="M73" s="365" t="e">
        <f t="shared" si="1"/>
        <v>#N/A</v>
      </c>
      <c r="N73" s="376" t="e">
        <f t="shared" si="2"/>
        <v>#N/A</v>
      </c>
      <c r="O73" s="205" t="e">
        <f>IF(Comparativo!$E$6="Tabela Não Desonerada",VLOOKUP($C73,'Orçamento Base'!$D$12:$S$1673,13,FALSE),VLOOKUP($C73,#REF!,13,FALSE))</f>
        <v>#N/A</v>
      </c>
      <c r="P73" s="205" t="e">
        <f t="shared" si="3"/>
        <v>#N/A</v>
      </c>
      <c r="Q73" s="205" t="e">
        <f>IF(Comparativo!$E$6="Tabela Não Desonerada",VLOOKUP($C73,'Orçamento Base'!$D$12:$S$1673,14,FALSE),VLOOKUP($C73,#REF!,14,FALSE))</f>
        <v>#N/A</v>
      </c>
      <c r="R73" s="205" t="e">
        <f t="shared" si="4"/>
        <v>#N/A</v>
      </c>
      <c r="S73" s="205" t="e">
        <f>IF(Comparativo!$E$6="Tabela Não Desonerada",VLOOKUP($C73,'Orçamento Base'!$D$12:$S$1673,15,FALSE),VLOOKUP($C73,#REF!,15,FALSE))</f>
        <v>#N/A</v>
      </c>
      <c r="T73" s="205" t="e">
        <f t="shared" si="5"/>
        <v>#N/A</v>
      </c>
    </row>
    <row r="74" spans="1:20" ht="15">
      <c r="A74" s="203">
        <v>1</v>
      </c>
      <c r="B74" s="203" t="e">
        <f>'Orçamento-TCE'!B74</f>
        <v>#N/A</v>
      </c>
      <c r="C74" s="229">
        <f>'Orçamento-TCE'!C74</f>
        <v>0</v>
      </c>
      <c r="D74" s="199" t="e">
        <f>'Orçamento-TCE'!G74</f>
        <v>#N/A</v>
      </c>
      <c r="E74" s="204">
        <f>'Orçamento-TCE'!H74</f>
        <v>0</v>
      </c>
      <c r="F74" s="230" t="e">
        <f>'Orçamento-TCE'!I74</f>
        <v>#N/A</v>
      </c>
      <c r="G74" s="227" t="e">
        <f>IF(Comparativo!$E$6="Tabela Não Desonerada",VLOOKUP($C74,'Orçamento Base'!$D$12:$S$1673,12,FALSE),VLOOKUP($C74,#REF!,12,FALSE))</f>
        <v>#N/A</v>
      </c>
      <c r="H74" s="228">
        <f>IFERROR(IF(Comparativo!$E$6="Tabela Não Desonerada",VLOOKUP($C74,'Orçamento Base'!$D$12:$S$1673,16,FALSE),VLOOKUP($C74,#REF!,16,FALSE)),0)</f>
        <v>0</v>
      </c>
      <c r="I74" s="575" t="e">
        <f>IF(Comparativo!$E$6="Tabela Não Desonerada",VLOOKUP($C74,'Orçamento Base'!$D$12:$S$1673,11,FALSE),VLOOKUP($C74,#REF!,11,FALSE))</f>
        <v>#N/A</v>
      </c>
      <c r="J74" s="363">
        <f>IF(Comparativo!$E$6="Tabela Não Desonerada",Encargos!$F$44,Encargos!$D$44)</f>
        <v>1.1122000000000001</v>
      </c>
      <c r="K74" s="364"/>
      <c r="L74" s="365" t="e">
        <f t="shared" si="0"/>
        <v>#N/A</v>
      </c>
      <c r="M74" s="365" t="e">
        <f t="shared" si="1"/>
        <v>#N/A</v>
      </c>
      <c r="N74" s="376" t="e">
        <f t="shared" si="2"/>
        <v>#N/A</v>
      </c>
      <c r="O74" s="205" t="e">
        <f>IF(Comparativo!$E$6="Tabela Não Desonerada",VLOOKUP($C74,'Orçamento Base'!$D$12:$S$1673,13,FALSE),VLOOKUP($C74,#REF!,13,FALSE))</f>
        <v>#N/A</v>
      </c>
      <c r="P74" s="205" t="e">
        <f t="shared" si="3"/>
        <v>#N/A</v>
      </c>
      <c r="Q74" s="205" t="e">
        <f>IF(Comparativo!$E$6="Tabela Não Desonerada",VLOOKUP($C74,'Orçamento Base'!$D$12:$S$1673,14,FALSE),VLOOKUP($C74,#REF!,14,FALSE))</f>
        <v>#N/A</v>
      </c>
      <c r="R74" s="205" t="e">
        <f t="shared" si="4"/>
        <v>#N/A</v>
      </c>
      <c r="S74" s="205" t="e">
        <f>IF(Comparativo!$E$6="Tabela Não Desonerada",VLOOKUP($C74,'Orçamento Base'!$D$12:$S$1673,15,FALSE),VLOOKUP($C74,#REF!,15,FALSE))</f>
        <v>#N/A</v>
      </c>
      <c r="T74" s="205" t="e">
        <f t="shared" si="5"/>
        <v>#N/A</v>
      </c>
    </row>
    <row r="75" spans="1:20" ht="15">
      <c r="A75" s="203">
        <v>1</v>
      </c>
      <c r="B75" s="203" t="e">
        <f>'Orçamento-TCE'!B75</f>
        <v>#N/A</v>
      </c>
      <c r="C75" s="229">
        <f>'Orçamento-TCE'!C75</f>
        <v>0</v>
      </c>
      <c r="D75" s="199" t="e">
        <f>'Orçamento-TCE'!G75</f>
        <v>#N/A</v>
      </c>
      <c r="E75" s="204">
        <f>'Orçamento-TCE'!H75</f>
        <v>0</v>
      </c>
      <c r="F75" s="230" t="e">
        <f>'Orçamento-TCE'!I75</f>
        <v>#N/A</v>
      </c>
      <c r="G75" s="227" t="e">
        <f>IF(Comparativo!$E$6="Tabela Não Desonerada",VLOOKUP($C75,'Orçamento Base'!$D$12:$S$1673,12,FALSE),VLOOKUP($C75,#REF!,12,FALSE))</f>
        <v>#N/A</v>
      </c>
      <c r="H75" s="228">
        <f>IFERROR(IF(Comparativo!$E$6="Tabela Não Desonerada",VLOOKUP($C75,'Orçamento Base'!$D$12:$S$1673,16,FALSE),VLOOKUP($C75,#REF!,16,FALSE)),0)</f>
        <v>0</v>
      </c>
      <c r="I75" s="575" t="e">
        <f>IF(Comparativo!$E$6="Tabela Não Desonerada",VLOOKUP($C75,'Orçamento Base'!$D$12:$S$1673,11,FALSE),VLOOKUP($C75,#REF!,11,FALSE))</f>
        <v>#N/A</v>
      </c>
      <c r="J75" s="363">
        <f>IF(Comparativo!$E$6="Tabela Não Desonerada",Encargos!$F$44,Encargos!$D$44)</f>
        <v>1.1122000000000001</v>
      </c>
      <c r="K75" s="364"/>
      <c r="L75" s="365" t="e">
        <f t="shared" si="0"/>
        <v>#N/A</v>
      </c>
      <c r="M75" s="365" t="e">
        <f t="shared" si="1"/>
        <v>#N/A</v>
      </c>
      <c r="N75" s="376" t="e">
        <f t="shared" si="2"/>
        <v>#N/A</v>
      </c>
      <c r="O75" s="205" t="e">
        <f>IF(Comparativo!$E$6="Tabela Não Desonerada",VLOOKUP($C75,'Orçamento Base'!$D$12:$S$1673,13,FALSE),VLOOKUP($C75,#REF!,13,FALSE))</f>
        <v>#N/A</v>
      </c>
      <c r="P75" s="205" t="e">
        <f t="shared" si="3"/>
        <v>#N/A</v>
      </c>
      <c r="Q75" s="205" t="e">
        <f>IF(Comparativo!$E$6="Tabela Não Desonerada",VLOOKUP($C75,'Orçamento Base'!$D$12:$S$1673,14,FALSE),VLOOKUP($C75,#REF!,14,FALSE))</f>
        <v>#N/A</v>
      </c>
      <c r="R75" s="205" t="e">
        <f t="shared" si="4"/>
        <v>#N/A</v>
      </c>
      <c r="S75" s="205" t="e">
        <f>IF(Comparativo!$E$6="Tabela Não Desonerada",VLOOKUP($C75,'Orçamento Base'!$D$12:$S$1673,15,FALSE),VLOOKUP($C75,#REF!,15,FALSE))</f>
        <v>#N/A</v>
      </c>
      <c r="T75" s="205" t="e">
        <f t="shared" si="5"/>
        <v>#N/A</v>
      </c>
    </row>
    <row r="76" spans="1:20" ht="15">
      <c r="A76" s="203">
        <v>1</v>
      </c>
      <c r="B76" s="203" t="e">
        <f>'Orçamento-TCE'!B76</f>
        <v>#N/A</v>
      </c>
      <c r="C76" s="229">
        <f>'Orçamento-TCE'!C76</f>
        <v>0</v>
      </c>
      <c r="D76" s="199" t="e">
        <f>'Orçamento-TCE'!G76</f>
        <v>#N/A</v>
      </c>
      <c r="E76" s="204">
        <f>'Orçamento-TCE'!H76</f>
        <v>0</v>
      </c>
      <c r="F76" s="230" t="e">
        <f>'Orçamento-TCE'!I76</f>
        <v>#N/A</v>
      </c>
      <c r="G76" s="227" t="e">
        <f>IF(Comparativo!$E$6="Tabela Não Desonerada",VLOOKUP($C76,'Orçamento Base'!$D$12:$S$1673,12,FALSE),VLOOKUP($C76,#REF!,12,FALSE))</f>
        <v>#N/A</v>
      </c>
      <c r="H76" s="228">
        <f>IFERROR(IF(Comparativo!$E$6="Tabela Não Desonerada",VLOOKUP($C76,'Orçamento Base'!$D$12:$S$1673,16,FALSE),VLOOKUP($C76,#REF!,16,FALSE)),0)</f>
        <v>0</v>
      </c>
      <c r="I76" s="575" t="e">
        <f>IF(Comparativo!$E$6="Tabela Não Desonerada",VLOOKUP($C76,'Orçamento Base'!$D$12:$S$1673,11,FALSE),VLOOKUP($C76,#REF!,11,FALSE))</f>
        <v>#N/A</v>
      </c>
      <c r="J76" s="363">
        <f>IF(Comparativo!$E$6="Tabela Não Desonerada",Encargos!$F$44,Encargos!$D$44)</f>
        <v>1.1122000000000001</v>
      </c>
      <c r="K76" s="364"/>
      <c r="L76" s="365" t="e">
        <f t="shared" si="0"/>
        <v>#N/A</v>
      </c>
      <c r="M76" s="365" t="e">
        <f t="shared" si="1"/>
        <v>#N/A</v>
      </c>
      <c r="N76" s="376" t="e">
        <f t="shared" si="2"/>
        <v>#N/A</v>
      </c>
      <c r="O76" s="205" t="e">
        <f>IF(Comparativo!$E$6="Tabela Não Desonerada",VLOOKUP($C76,'Orçamento Base'!$D$12:$S$1673,13,FALSE),VLOOKUP($C76,#REF!,13,FALSE))</f>
        <v>#N/A</v>
      </c>
      <c r="P76" s="205" t="e">
        <f t="shared" si="3"/>
        <v>#N/A</v>
      </c>
      <c r="Q76" s="205" t="e">
        <f>IF(Comparativo!$E$6="Tabela Não Desonerada",VLOOKUP($C76,'Orçamento Base'!$D$12:$S$1673,14,FALSE),VLOOKUP($C76,#REF!,14,FALSE))</f>
        <v>#N/A</v>
      </c>
      <c r="R76" s="205" t="e">
        <f t="shared" si="4"/>
        <v>#N/A</v>
      </c>
      <c r="S76" s="205" t="e">
        <f>IF(Comparativo!$E$6="Tabela Não Desonerada",VLOOKUP($C76,'Orçamento Base'!$D$12:$S$1673,15,FALSE),VLOOKUP($C76,#REF!,15,FALSE))</f>
        <v>#N/A</v>
      </c>
      <c r="T76" s="205" t="e">
        <f t="shared" si="5"/>
        <v>#N/A</v>
      </c>
    </row>
    <row r="77" spans="1:20" ht="15">
      <c r="A77" s="203">
        <v>1</v>
      </c>
      <c r="B77" s="203" t="e">
        <f>'Orçamento-TCE'!B77</f>
        <v>#N/A</v>
      </c>
      <c r="C77" s="229">
        <f>'Orçamento-TCE'!C77</f>
        <v>0</v>
      </c>
      <c r="D77" s="199" t="e">
        <f>'Orçamento-TCE'!G77</f>
        <v>#N/A</v>
      </c>
      <c r="E77" s="204">
        <f>'Orçamento-TCE'!H77</f>
        <v>0</v>
      </c>
      <c r="F77" s="230" t="e">
        <f>'Orçamento-TCE'!I77</f>
        <v>#N/A</v>
      </c>
      <c r="G77" s="227" t="e">
        <f>IF(Comparativo!$E$6="Tabela Não Desonerada",VLOOKUP($C77,'Orçamento Base'!$D$12:$S$1673,12,FALSE),VLOOKUP($C77,#REF!,12,FALSE))</f>
        <v>#N/A</v>
      </c>
      <c r="H77" s="228">
        <f>IFERROR(IF(Comparativo!$E$6="Tabela Não Desonerada",VLOOKUP($C77,'Orçamento Base'!$D$12:$S$1673,16,FALSE),VLOOKUP($C77,#REF!,16,FALSE)),0)</f>
        <v>0</v>
      </c>
      <c r="I77" s="575" t="e">
        <f>IF(Comparativo!$E$6="Tabela Não Desonerada",VLOOKUP($C77,'Orçamento Base'!$D$12:$S$1673,11,FALSE),VLOOKUP($C77,#REF!,11,FALSE))</f>
        <v>#N/A</v>
      </c>
      <c r="J77" s="363">
        <f>IF(Comparativo!$E$6="Tabela Não Desonerada",Encargos!$F$44,Encargos!$D$44)</f>
        <v>1.1122000000000001</v>
      </c>
      <c r="K77" s="364"/>
      <c r="L77" s="365" t="e">
        <f t="shared" ref="L77:L140" si="6">T77</f>
        <v>#N/A</v>
      </c>
      <c r="M77" s="365" t="e">
        <f t="shared" ref="M77:M140" si="7">R77</f>
        <v>#N/A</v>
      </c>
      <c r="N77" s="376" t="e">
        <f t="shared" ref="N77:N140" si="8">P77</f>
        <v>#N/A</v>
      </c>
      <c r="O77" s="205" t="e">
        <f>IF(Comparativo!$E$6="Tabela Não Desonerada",VLOOKUP($C77,'Orçamento Base'!$D$12:$S$1673,13,FALSE),VLOOKUP($C77,#REF!,13,FALSE))</f>
        <v>#N/A</v>
      </c>
      <c r="P77" s="205" t="e">
        <f t="shared" ref="P77:P140" si="9">O77/E77</f>
        <v>#N/A</v>
      </c>
      <c r="Q77" s="205" t="e">
        <f>IF(Comparativo!$E$6="Tabela Não Desonerada",VLOOKUP($C77,'Orçamento Base'!$D$12:$S$1673,14,FALSE),VLOOKUP($C77,#REF!,14,FALSE))</f>
        <v>#N/A</v>
      </c>
      <c r="R77" s="205" t="e">
        <f t="shared" ref="R77:R140" si="10">Q77/E77</f>
        <v>#N/A</v>
      </c>
      <c r="S77" s="205" t="e">
        <f>IF(Comparativo!$E$6="Tabela Não Desonerada",VLOOKUP($C77,'Orçamento Base'!$D$12:$S$1673,15,FALSE),VLOOKUP($C77,#REF!,15,FALSE))</f>
        <v>#N/A</v>
      </c>
      <c r="T77" s="205" t="e">
        <f t="shared" ref="T77:T140" si="11">S77/E77</f>
        <v>#N/A</v>
      </c>
    </row>
    <row r="78" spans="1:20" ht="15">
      <c r="A78" s="203">
        <v>1</v>
      </c>
      <c r="B78" s="203" t="e">
        <f>'Orçamento-TCE'!B78</f>
        <v>#N/A</v>
      </c>
      <c r="C78" s="229">
        <f>'Orçamento-TCE'!C78</f>
        <v>0</v>
      </c>
      <c r="D78" s="199" t="e">
        <f>'Orçamento-TCE'!G78</f>
        <v>#N/A</v>
      </c>
      <c r="E78" s="204">
        <f>'Orçamento-TCE'!H78</f>
        <v>0</v>
      </c>
      <c r="F78" s="230" t="e">
        <f>'Orçamento-TCE'!I78</f>
        <v>#N/A</v>
      </c>
      <c r="G78" s="227" t="e">
        <f>IF(Comparativo!$E$6="Tabela Não Desonerada",VLOOKUP($C78,'Orçamento Base'!$D$12:$S$1673,12,FALSE),VLOOKUP($C78,#REF!,12,FALSE))</f>
        <v>#N/A</v>
      </c>
      <c r="H78" s="228">
        <f>IFERROR(IF(Comparativo!$E$6="Tabela Não Desonerada",VLOOKUP($C78,'Orçamento Base'!$D$12:$S$1673,16,FALSE),VLOOKUP($C78,#REF!,16,FALSE)),0)</f>
        <v>0</v>
      </c>
      <c r="I78" s="575" t="e">
        <f>IF(Comparativo!$E$6="Tabela Não Desonerada",VLOOKUP($C78,'Orçamento Base'!$D$12:$S$1673,11,FALSE),VLOOKUP($C78,#REF!,11,FALSE))</f>
        <v>#N/A</v>
      </c>
      <c r="J78" s="363">
        <f>IF(Comparativo!$E$6="Tabela Não Desonerada",Encargos!$F$44,Encargos!$D$44)</f>
        <v>1.1122000000000001</v>
      </c>
      <c r="K78" s="364"/>
      <c r="L78" s="365" t="e">
        <f t="shared" si="6"/>
        <v>#N/A</v>
      </c>
      <c r="M78" s="365" t="e">
        <f t="shared" si="7"/>
        <v>#N/A</v>
      </c>
      <c r="N78" s="376" t="e">
        <f t="shared" si="8"/>
        <v>#N/A</v>
      </c>
      <c r="O78" s="205" t="e">
        <f>IF(Comparativo!$E$6="Tabela Não Desonerada",VLOOKUP($C78,'Orçamento Base'!$D$12:$S$1673,13,FALSE),VLOOKUP($C78,#REF!,13,FALSE))</f>
        <v>#N/A</v>
      </c>
      <c r="P78" s="205" t="e">
        <f t="shared" si="9"/>
        <v>#N/A</v>
      </c>
      <c r="Q78" s="205" t="e">
        <f>IF(Comparativo!$E$6="Tabela Não Desonerada",VLOOKUP($C78,'Orçamento Base'!$D$12:$S$1673,14,FALSE),VLOOKUP($C78,#REF!,14,FALSE))</f>
        <v>#N/A</v>
      </c>
      <c r="R78" s="205" t="e">
        <f t="shared" si="10"/>
        <v>#N/A</v>
      </c>
      <c r="S78" s="205" t="e">
        <f>IF(Comparativo!$E$6="Tabela Não Desonerada",VLOOKUP($C78,'Orçamento Base'!$D$12:$S$1673,15,FALSE),VLOOKUP($C78,#REF!,15,FALSE))</f>
        <v>#N/A</v>
      </c>
      <c r="T78" s="205" t="e">
        <f t="shared" si="11"/>
        <v>#N/A</v>
      </c>
    </row>
    <row r="79" spans="1:20" ht="15">
      <c r="A79" s="203">
        <v>1</v>
      </c>
      <c r="B79" s="203" t="e">
        <f>'Orçamento-TCE'!B79</f>
        <v>#N/A</v>
      </c>
      <c r="C79" s="229">
        <f>'Orçamento-TCE'!C79</f>
        <v>0</v>
      </c>
      <c r="D79" s="199" t="e">
        <f>'Orçamento-TCE'!G79</f>
        <v>#N/A</v>
      </c>
      <c r="E79" s="204">
        <f>'Orçamento-TCE'!H79</f>
        <v>0</v>
      </c>
      <c r="F79" s="230" t="e">
        <f>'Orçamento-TCE'!I79</f>
        <v>#N/A</v>
      </c>
      <c r="G79" s="227" t="e">
        <f>IF(Comparativo!$E$6="Tabela Não Desonerada",VLOOKUP($C79,'Orçamento Base'!$D$12:$S$1673,12,FALSE),VLOOKUP($C79,#REF!,12,FALSE))</f>
        <v>#N/A</v>
      </c>
      <c r="H79" s="228">
        <f>IFERROR(IF(Comparativo!$E$6="Tabela Não Desonerada",VLOOKUP($C79,'Orçamento Base'!$D$12:$S$1673,16,FALSE),VLOOKUP($C79,#REF!,16,FALSE)),0)</f>
        <v>0</v>
      </c>
      <c r="I79" s="575" t="e">
        <f>IF(Comparativo!$E$6="Tabela Não Desonerada",VLOOKUP($C79,'Orçamento Base'!$D$12:$S$1673,11,FALSE),VLOOKUP($C79,#REF!,11,FALSE))</f>
        <v>#N/A</v>
      </c>
      <c r="J79" s="363">
        <f>IF(Comparativo!$E$6="Tabela Não Desonerada",Encargos!$F$44,Encargos!$D$44)</f>
        <v>1.1122000000000001</v>
      </c>
      <c r="K79" s="364"/>
      <c r="L79" s="365" t="e">
        <f t="shared" si="6"/>
        <v>#N/A</v>
      </c>
      <c r="M79" s="365" t="e">
        <f t="shared" si="7"/>
        <v>#N/A</v>
      </c>
      <c r="N79" s="376" t="e">
        <f t="shared" si="8"/>
        <v>#N/A</v>
      </c>
      <c r="O79" s="205" t="e">
        <f>IF(Comparativo!$E$6="Tabela Não Desonerada",VLOOKUP($C79,'Orçamento Base'!$D$12:$S$1673,13,FALSE),VLOOKUP($C79,#REF!,13,FALSE))</f>
        <v>#N/A</v>
      </c>
      <c r="P79" s="205" t="e">
        <f t="shared" si="9"/>
        <v>#N/A</v>
      </c>
      <c r="Q79" s="205" t="e">
        <f>IF(Comparativo!$E$6="Tabela Não Desonerada",VLOOKUP($C79,'Orçamento Base'!$D$12:$S$1673,14,FALSE),VLOOKUP($C79,#REF!,14,FALSE))</f>
        <v>#N/A</v>
      </c>
      <c r="R79" s="205" t="e">
        <f t="shared" si="10"/>
        <v>#N/A</v>
      </c>
      <c r="S79" s="205" t="e">
        <f>IF(Comparativo!$E$6="Tabela Não Desonerada",VLOOKUP($C79,'Orçamento Base'!$D$12:$S$1673,15,FALSE),VLOOKUP($C79,#REF!,15,FALSE))</f>
        <v>#N/A</v>
      </c>
      <c r="T79" s="205" t="e">
        <f t="shared" si="11"/>
        <v>#N/A</v>
      </c>
    </row>
    <row r="80" spans="1:20" ht="15">
      <c r="A80" s="203">
        <v>1</v>
      </c>
      <c r="B80" s="203" t="e">
        <f>'Orçamento-TCE'!B80</f>
        <v>#N/A</v>
      </c>
      <c r="C80" s="229">
        <f>'Orçamento-TCE'!C80</f>
        <v>0</v>
      </c>
      <c r="D80" s="199" t="e">
        <f>'Orçamento-TCE'!G80</f>
        <v>#N/A</v>
      </c>
      <c r="E80" s="204">
        <f>'Orçamento-TCE'!H80</f>
        <v>0</v>
      </c>
      <c r="F80" s="230" t="e">
        <f>'Orçamento-TCE'!I80</f>
        <v>#N/A</v>
      </c>
      <c r="G80" s="227" t="e">
        <f>IF(Comparativo!$E$6="Tabela Não Desonerada",VLOOKUP($C80,'Orçamento Base'!$D$12:$S$1673,12,FALSE),VLOOKUP($C80,#REF!,12,FALSE))</f>
        <v>#N/A</v>
      </c>
      <c r="H80" s="228">
        <f>IFERROR(IF(Comparativo!$E$6="Tabela Não Desonerada",VLOOKUP($C80,'Orçamento Base'!$D$12:$S$1673,16,FALSE),VLOOKUP($C80,#REF!,16,FALSE)),0)</f>
        <v>0</v>
      </c>
      <c r="I80" s="575" t="e">
        <f>IF(Comparativo!$E$6="Tabela Não Desonerada",VLOOKUP($C80,'Orçamento Base'!$D$12:$S$1673,11,FALSE),VLOOKUP($C80,#REF!,11,FALSE))</f>
        <v>#N/A</v>
      </c>
      <c r="J80" s="363">
        <f>IF(Comparativo!$E$6="Tabela Não Desonerada",Encargos!$F$44,Encargos!$D$44)</f>
        <v>1.1122000000000001</v>
      </c>
      <c r="K80" s="364"/>
      <c r="L80" s="365" t="e">
        <f t="shared" si="6"/>
        <v>#N/A</v>
      </c>
      <c r="M80" s="365" t="e">
        <f t="shared" si="7"/>
        <v>#N/A</v>
      </c>
      <c r="N80" s="376" t="e">
        <f t="shared" si="8"/>
        <v>#N/A</v>
      </c>
      <c r="O80" s="205" t="e">
        <f>IF(Comparativo!$E$6="Tabela Não Desonerada",VLOOKUP($C80,'Orçamento Base'!$D$12:$S$1673,13,FALSE),VLOOKUP($C80,#REF!,13,FALSE))</f>
        <v>#N/A</v>
      </c>
      <c r="P80" s="205" t="e">
        <f t="shared" si="9"/>
        <v>#N/A</v>
      </c>
      <c r="Q80" s="205" t="e">
        <f>IF(Comparativo!$E$6="Tabela Não Desonerada",VLOOKUP($C80,'Orçamento Base'!$D$12:$S$1673,14,FALSE),VLOOKUP($C80,#REF!,14,FALSE))</f>
        <v>#N/A</v>
      </c>
      <c r="R80" s="205" t="e">
        <f t="shared" si="10"/>
        <v>#N/A</v>
      </c>
      <c r="S80" s="205" t="e">
        <f>IF(Comparativo!$E$6="Tabela Não Desonerada",VLOOKUP($C80,'Orçamento Base'!$D$12:$S$1673,15,FALSE),VLOOKUP($C80,#REF!,15,FALSE))</f>
        <v>#N/A</v>
      </c>
      <c r="T80" s="205" t="e">
        <f t="shared" si="11"/>
        <v>#N/A</v>
      </c>
    </row>
    <row r="81" spans="1:20" ht="15">
      <c r="A81" s="203">
        <v>1</v>
      </c>
      <c r="B81" s="203" t="e">
        <f>'Orçamento-TCE'!B81</f>
        <v>#N/A</v>
      </c>
      <c r="C81" s="229">
        <f>'Orçamento-TCE'!C81</f>
        <v>0</v>
      </c>
      <c r="D81" s="199" t="e">
        <f>'Orçamento-TCE'!G81</f>
        <v>#N/A</v>
      </c>
      <c r="E81" s="204">
        <f>'Orçamento-TCE'!H81</f>
        <v>0</v>
      </c>
      <c r="F81" s="230" t="e">
        <f>'Orçamento-TCE'!I81</f>
        <v>#N/A</v>
      </c>
      <c r="G81" s="227" t="e">
        <f>IF(Comparativo!$E$6="Tabela Não Desonerada",VLOOKUP($C81,'Orçamento Base'!$D$12:$S$1673,12,FALSE),VLOOKUP($C81,#REF!,12,FALSE))</f>
        <v>#N/A</v>
      </c>
      <c r="H81" s="228">
        <f>IFERROR(IF(Comparativo!$E$6="Tabela Não Desonerada",VLOOKUP($C81,'Orçamento Base'!$D$12:$S$1673,16,FALSE),VLOOKUP($C81,#REF!,16,FALSE)),0)</f>
        <v>0</v>
      </c>
      <c r="I81" s="575" t="e">
        <f>IF(Comparativo!$E$6="Tabela Não Desonerada",VLOOKUP($C81,'Orçamento Base'!$D$12:$S$1673,11,FALSE),VLOOKUP($C81,#REF!,11,FALSE))</f>
        <v>#N/A</v>
      </c>
      <c r="J81" s="363">
        <f>IF(Comparativo!$E$6="Tabela Não Desonerada",Encargos!$F$44,Encargos!$D$44)</f>
        <v>1.1122000000000001</v>
      </c>
      <c r="K81" s="364"/>
      <c r="L81" s="365" t="e">
        <f t="shared" si="6"/>
        <v>#N/A</v>
      </c>
      <c r="M81" s="365" t="e">
        <f t="shared" si="7"/>
        <v>#N/A</v>
      </c>
      <c r="N81" s="376" t="e">
        <f t="shared" si="8"/>
        <v>#N/A</v>
      </c>
      <c r="O81" s="205" t="e">
        <f>IF(Comparativo!$E$6="Tabela Não Desonerada",VLOOKUP($C81,'Orçamento Base'!$D$12:$S$1673,13,FALSE),VLOOKUP($C81,#REF!,13,FALSE))</f>
        <v>#N/A</v>
      </c>
      <c r="P81" s="205" t="e">
        <f t="shared" si="9"/>
        <v>#N/A</v>
      </c>
      <c r="Q81" s="205" t="e">
        <f>IF(Comparativo!$E$6="Tabela Não Desonerada",VLOOKUP($C81,'Orçamento Base'!$D$12:$S$1673,14,FALSE),VLOOKUP($C81,#REF!,14,FALSE))</f>
        <v>#N/A</v>
      </c>
      <c r="R81" s="205" t="e">
        <f t="shared" si="10"/>
        <v>#N/A</v>
      </c>
      <c r="S81" s="205" t="e">
        <f>IF(Comparativo!$E$6="Tabela Não Desonerada",VLOOKUP($C81,'Orçamento Base'!$D$12:$S$1673,15,FALSE),VLOOKUP($C81,#REF!,15,FALSE))</f>
        <v>#N/A</v>
      </c>
      <c r="T81" s="205" t="e">
        <f t="shared" si="11"/>
        <v>#N/A</v>
      </c>
    </row>
    <row r="82" spans="1:20" ht="15">
      <c r="A82" s="203">
        <v>1</v>
      </c>
      <c r="B82" s="203" t="e">
        <f>'Orçamento-TCE'!B82</f>
        <v>#N/A</v>
      </c>
      <c r="C82" s="229">
        <f>'Orçamento-TCE'!C82</f>
        <v>0</v>
      </c>
      <c r="D82" s="199" t="e">
        <f>'Orçamento-TCE'!G82</f>
        <v>#N/A</v>
      </c>
      <c r="E82" s="204">
        <f>'Orçamento-TCE'!H82</f>
        <v>0</v>
      </c>
      <c r="F82" s="230" t="e">
        <f>'Orçamento-TCE'!I82</f>
        <v>#N/A</v>
      </c>
      <c r="G82" s="227" t="e">
        <f>IF(Comparativo!$E$6="Tabela Não Desonerada",VLOOKUP($C82,'Orçamento Base'!$D$12:$S$1673,12,FALSE),VLOOKUP($C82,#REF!,12,FALSE))</f>
        <v>#N/A</v>
      </c>
      <c r="H82" s="228">
        <f>IFERROR(IF(Comparativo!$E$6="Tabela Não Desonerada",VLOOKUP($C82,'Orçamento Base'!$D$12:$S$1673,16,FALSE),VLOOKUP($C82,#REF!,16,FALSE)),0)</f>
        <v>0</v>
      </c>
      <c r="I82" s="575" t="e">
        <f>IF(Comparativo!$E$6="Tabela Não Desonerada",VLOOKUP($C82,'Orçamento Base'!$D$12:$S$1673,11,FALSE),VLOOKUP($C82,#REF!,11,FALSE))</f>
        <v>#N/A</v>
      </c>
      <c r="J82" s="363">
        <f>IF(Comparativo!$E$6="Tabela Não Desonerada",Encargos!$F$44,Encargos!$D$44)</f>
        <v>1.1122000000000001</v>
      </c>
      <c r="K82" s="364"/>
      <c r="L82" s="365" t="e">
        <f t="shared" si="6"/>
        <v>#N/A</v>
      </c>
      <c r="M82" s="365" t="e">
        <f t="shared" si="7"/>
        <v>#N/A</v>
      </c>
      <c r="N82" s="376" t="e">
        <f t="shared" si="8"/>
        <v>#N/A</v>
      </c>
      <c r="O82" s="205" t="e">
        <f>IF(Comparativo!$E$6="Tabela Não Desonerada",VLOOKUP($C82,'Orçamento Base'!$D$12:$S$1673,13,FALSE),VLOOKUP($C82,#REF!,13,FALSE))</f>
        <v>#N/A</v>
      </c>
      <c r="P82" s="205" t="e">
        <f t="shared" si="9"/>
        <v>#N/A</v>
      </c>
      <c r="Q82" s="205" t="e">
        <f>IF(Comparativo!$E$6="Tabela Não Desonerada",VLOOKUP($C82,'Orçamento Base'!$D$12:$S$1673,14,FALSE),VLOOKUP($C82,#REF!,14,FALSE))</f>
        <v>#N/A</v>
      </c>
      <c r="R82" s="205" t="e">
        <f t="shared" si="10"/>
        <v>#N/A</v>
      </c>
      <c r="S82" s="205" t="e">
        <f>IF(Comparativo!$E$6="Tabela Não Desonerada",VLOOKUP($C82,'Orçamento Base'!$D$12:$S$1673,15,FALSE),VLOOKUP($C82,#REF!,15,FALSE))</f>
        <v>#N/A</v>
      </c>
      <c r="T82" s="205" t="e">
        <f t="shared" si="11"/>
        <v>#N/A</v>
      </c>
    </row>
    <row r="83" spans="1:20" ht="15">
      <c r="A83" s="203">
        <v>1</v>
      </c>
      <c r="B83" s="203" t="e">
        <f>'Orçamento-TCE'!B83</f>
        <v>#N/A</v>
      </c>
      <c r="C83" s="229">
        <f>'Orçamento-TCE'!C83</f>
        <v>0</v>
      </c>
      <c r="D83" s="199" t="e">
        <f>'Orçamento-TCE'!G83</f>
        <v>#N/A</v>
      </c>
      <c r="E83" s="204">
        <f>'Orçamento-TCE'!H83</f>
        <v>0</v>
      </c>
      <c r="F83" s="230" t="e">
        <f>'Orçamento-TCE'!I83</f>
        <v>#N/A</v>
      </c>
      <c r="G83" s="227" t="e">
        <f>IF(Comparativo!$E$6="Tabela Não Desonerada",VLOOKUP($C83,'Orçamento Base'!$D$12:$S$1673,12,FALSE),VLOOKUP($C83,#REF!,12,FALSE))</f>
        <v>#N/A</v>
      </c>
      <c r="H83" s="228">
        <f>IFERROR(IF(Comparativo!$E$6="Tabela Não Desonerada",VLOOKUP($C83,'Orçamento Base'!$D$12:$S$1673,16,FALSE),VLOOKUP($C83,#REF!,16,FALSE)),0)</f>
        <v>0</v>
      </c>
      <c r="I83" s="575" t="e">
        <f>IF(Comparativo!$E$6="Tabela Não Desonerada",VLOOKUP($C83,'Orçamento Base'!$D$12:$S$1673,11,FALSE),VLOOKUP($C83,#REF!,11,FALSE))</f>
        <v>#N/A</v>
      </c>
      <c r="J83" s="363">
        <f>IF(Comparativo!$E$6="Tabela Não Desonerada",Encargos!$F$44,Encargos!$D$44)</f>
        <v>1.1122000000000001</v>
      </c>
      <c r="K83" s="364"/>
      <c r="L83" s="365" t="e">
        <f t="shared" si="6"/>
        <v>#N/A</v>
      </c>
      <c r="M83" s="365" t="e">
        <f t="shared" si="7"/>
        <v>#N/A</v>
      </c>
      <c r="N83" s="376" t="e">
        <f t="shared" si="8"/>
        <v>#N/A</v>
      </c>
      <c r="O83" s="205" t="e">
        <f>IF(Comparativo!$E$6="Tabela Não Desonerada",VLOOKUP($C83,'Orçamento Base'!$D$12:$S$1673,13,FALSE),VLOOKUP($C83,#REF!,13,FALSE))</f>
        <v>#N/A</v>
      </c>
      <c r="P83" s="205" t="e">
        <f t="shared" si="9"/>
        <v>#N/A</v>
      </c>
      <c r="Q83" s="205" t="e">
        <f>IF(Comparativo!$E$6="Tabela Não Desonerada",VLOOKUP($C83,'Orçamento Base'!$D$12:$S$1673,14,FALSE),VLOOKUP($C83,#REF!,14,FALSE))</f>
        <v>#N/A</v>
      </c>
      <c r="R83" s="205" t="e">
        <f t="shared" si="10"/>
        <v>#N/A</v>
      </c>
      <c r="S83" s="205" t="e">
        <f>IF(Comparativo!$E$6="Tabela Não Desonerada",VLOOKUP($C83,'Orçamento Base'!$D$12:$S$1673,15,FALSE),VLOOKUP($C83,#REF!,15,FALSE))</f>
        <v>#N/A</v>
      </c>
      <c r="T83" s="205" t="e">
        <f t="shared" si="11"/>
        <v>#N/A</v>
      </c>
    </row>
    <row r="84" spans="1:20" ht="15">
      <c r="A84" s="203">
        <v>1</v>
      </c>
      <c r="B84" s="203" t="e">
        <f>'Orçamento-TCE'!B84</f>
        <v>#N/A</v>
      </c>
      <c r="C84" s="229">
        <f>'Orçamento-TCE'!C84</f>
        <v>0</v>
      </c>
      <c r="D84" s="199" t="e">
        <f>'Orçamento-TCE'!G84</f>
        <v>#N/A</v>
      </c>
      <c r="E84" s="204">
        <f>'Orçamento-TCE'!H84</f>
        <v>0</v>
      </c>
      <c r="F84" s="230" t="e">
        <f>'Orçamento-TCE'!I84</f>
        <v>#N/A</v>
      </c>
      <c r="G84" s="227" t="e">
        <f>IF(Comparativo!$E$6="Tabela Não Desonerada",VLOOKUP($C84,'Orçamento Base'!$D$12:$S$1673,12,FALSE),VLOOKUP($C84,#REF!,12,FALSE))</f>
        <v>#N/A</v>
      </c>
      <c r="H84" s="228">
        <f>IFERROR(IF(Comparativo!$E$6="Tabela Não Desonerada",VLOOKUP($C84,'Orçamento Base'!$D$12:$S$1673,16,FALSE),VLOOKUP($C84,#REF!,16,FALSE)),0)</f>
        <v>0</v>
      </c>
      <c r="I84" s="575" t="e">
        <f>IF(Comparativo!$E$6="Tabela Não Desonerada",VLOOKUP($C84,'Orçamento Base'!$D$12:$S$1673,11,FALSE),VLOOKUP($C84,#REF!,11,FALSE))</f>
        <v>#N/A</v>
      </c>
      <c r="J84" s="363">
        <f>IF(Comparativo!$E$6="Tabela Não Desonerada",Encargos!$F$44,Encargos!$D$44)</f>
        <v>1.1122000000000001</v>
      </c>
      <c r="K84" s="364"/>
      <c r="L84" s="365" t="e">
        <f t="shared" si="6"/>
        <v>#N/A</v>
      </c>
      <c r="M84" s="365" t="e">
        <f t="shared" si="7"/>
        <v>#N/A</v>
      </c>
      <c r="N84" s="376" t="e">
        <f t="shared" si="8"/>
        <v>#N/A</v>
      </c>
      <c r="O84" s="205" t="e">
        <f>IF(Comparativo!$E$6="Tabela Não Desonerada",VLOOKUP($C84,'Orçamento Base'!$D$12:$S$1673,13,FALSE),VLOOKUP($C84,#REF!,13,FALSE))</f>
        <v>#N/A</v>
      </c>
      <c r="P84" s="205" t="e">
        <f t="shared" si="9"/>
        <v>#N/A</v>
      </c>
      <c r="Q84" s="205" t="e">
        <f>IF(Comparativo!$E$6="Tabela Não Desonerada",VLOOKUP($C84,'Orçamento Base'!$D$12:$S$1673,14,FALSE),VLOOKUP($C84,#REF!,14,FALSE))</f>
        <v>#N/A</v>
      </c>
      <c r="R84" s="205" t="e">
        <f t="shared" si="10"/>
        <v>#N/A</v>
      </c>
      <c r="S84" s="205" t="e">
        <f>IF(Comparativo!$E$6="Tabela Não Desonerada",VLOOKUP($C84,'Orçamento Base'!$D$12:$S$1673,15,FALSE),VLOOKUP($C84,#REF!,15,FALSE))</f>
        <v>#N/A</v>
      </c>
      <c r="T84" s="205" t="e">
        <f t="shared" si="11"/>
        <v>#N/A</v>
      </c>
    </row>
    <row r="85" spans="1:20" ht="15">
      <c r="A85" s="203">
        <v>1</v>
      </c>
      <c r="B85" s="203" t="e">
        <f>'Orçamento-TCE'!B85</f>
        <v>#N/A</v>
      </c>
      <c r="C85" s="229">
        <f>'Orçamento-TCE'!C85</f>
        <v>0</v>
      </c>
      <c r="D85" s="199" t="e">
        <f>'Orçamento-TCE'!G85</f>
        <v>#N/A</v>
      </c>
      <c r="E85" s="204">
        <f>'Orçamento-TCE'!H85</f>
        <v>0</v>
      </c>
      <c r="F85" s="230" t="e">
        <f>'Orçamento-TCE'!I85</f>
        <v>#N/A</v>
      </c>
      <c r="G85" s="227" t="e">
        <f>IF(Comparativo!$E$6="Tabela Não Desonerada",VLOOKUP($C85,'Orçamento Base'!$D$12:$S$1673,12,FALSE),VLOOKUP($C85,#REF!,12,FALSE))</f>
        <v>#N/A</v>
      </c>
      <c r="H85" s="228">
        <f>IFERROR(IF(Comparativo!$E$6="Tabela Não Desonerada",VLOOKUP($C85,'Orçamento Base'!$D$12:$S$1673,16,FALSE),VLOOKUP($C85,#REF!,16,FALSE)),0)</f>
        <v>0</v>
      </c>
      <c r="I85" s="575" t="e">
        <f>IF(Comparativo!$E$6="Tabela Não Desonerada",VLOOKUP($C85,'Orçamento Base'!$D$12:$S$1673,11,FALSE),VLOOKUP($C85,#REF!,11,FALSE))</f>
        <v>#N/A</v>
      </c>
      <c r="J85" s="363">
        <f>IF(Comparativo!$E$6="Tabela Não Desonerada",Encargos!$F$44,Encargos!$D$44)</f>
        <v>1.1122000000000001</v>
      </c>
      <c r="K85" s="364"/>
      <c r="L85" s="365" t="e">
        <f t="shared" si="6"/>
        <v>#N/A</v>
      </c>
      <c r="M85" s="365" t="e">
        <f t="shared" si="7"/>
        <v>#N/A</v>
      </c>
      <c r="N85" s="376" t="e">
        <f t="shared" si="8"/>
        <v>#N/A</v>
      </c>
      <c r="O85" s="205" t="e">
        <f>IF(Comparativo!$E$6="Tabela Não Desonerada",VLOOKUP($C85,'Orçamento Base'!$D$12:$S$1673,13,FALSE),VLOOKUP($C85,#REF!,13,FALSE))</f>
        <v>#N/A</v>
      </c>
      <c r="P85" s="205" t="e">
        <f t="shared" si="9"/>
        <v>#N/A</v>
      </c>
      <c r="Q85" s="205" t="e">
        <f>IF(Comparativo!$E$6="Tabela Não Desonerada",VLOOKUP($C85,'Orçamento Base'!$D$12:$S$1673,14,FALSE),VLOOKUP($C85,#REF!,14,FALSE))</f>
        <v>#N/A</v>
      </c>
      <c r="R85" s="205" t="e">
        <f t="shared" si="10"/>
        <v>#N/A</v>
      </c>
      <c r="S85" s="205" t="e">
        <f>IF(Comparativo!$E$6="Tabela Não Desonerada",VLOOKUP($C85,'Orçamento Base'!$D$12:$S$1673,15,FALSE),VLOOKUP($C85,#REF!,15,FALSE))</f>
        <v>#N/A</v>
      </c>
      <c r="T85" s="205" t="e">
        <f t="shared" si="11"/>
        <v>#N/A</v>
      </c>
    </row>
    <row r="86" spans="1:20" ht="15">
      <c r="A86" s="203">
        <v>1</v>
      </c>
      <c r="B86" s="203" t="e">
        <f>'Orçamento-TCE'!B86</f>
        <v>#N/A</v>
      </c>
      <c r="C86" s="229">
        <f>'Orçamento-TCE'!C86</f>
        <v>0</v>
      </c>
      <c r="D86" s="199" t="e">
        <f>'Orçamento-TCE'!G86</f>
        <v>#N/A</v>
      </c>
      <c r="E86" s="204">
        <f>'Orçamento-TCE'!H86</f>
        <v>0</v>
      </c>
      <c r="F86" s="230" t="e">
        <f>'Orçamento-TCE'!I86</f>
        <v>#N/A</v>
      </c>
      <c r="G86" s="227" t="e">
        <f>IF(Comparativo!$E$6="Tabela Não Desonerada",VLOOKUP($C86,'Orçamento Base'!$D$12:$S$1673,12,FALSE),VLOOKUP($C86,#REF!,12,FALSE))</f>
        <v>#N/A</v>
      </c>
      <c r="H86" s="228">
        <f>IFERROR(IF(Comparativo!$E$6="Tabela Não Desonerada",VLOOKUP($C86,'Orçamento Base'!$D$12:$S$1673,16,FALSE),VLOOKUP($C86,#REF!,16,FALSE)),0)</f>
        <v>0</v>
      </c>
      <c r="I86" s="575" t="e">
        <f>IF(Comparativo!$E$6="Tabela Não Desonerada",VLOOKUP($C86,'Orçamento Base'!$D$12:$S$1673,11,FALSE),VLOOKUP($C86,#REF!,11,FALSE))</f>
        <v>#N/A</v>
      </c>
      <c r="J86" s="363">
        <f>IF(Comparativo!$E$6="Tabela Não Desonerada",Encargos!$F$44,Encargos!$D$44)</f>
        <v>1.1122000000000001</v>
      </c>
      <c r="K86" s="364"/>
      <c r="L86" s="365" t="e">
        <f t="shared" si="6"/>
        <v>#N/A</v>
      </c>
      <c r="M86" s="365" t="e">
        <f t="shared" si="7"/>
        <v>#N/A</v>
      </c>
      <c r="N86" s="376" t="e">
        <f t="shared" si="8"/>
        <v>#N/A</v>
      </c>
      <c r="O86" s="205" t="e">
        <f>IF(Comparativo!$E$6="Tabela Não Desonerada",VLOOKUP($C86,'Orçamento Base'!$D$12:$S$1673,13,FALSE),VLOOKUP($C86,#REF!,13,FALSE))</f>
        <v>#N/A</v>
      </c>
      <c r="P86" s="205" t="e">
        <f t="shared" si="9"/>
        <v>#N/A</v>
      </c>
      <c r="Q86" s="205" t="e">
        <f>IF(Comparativo!$E$6="Tabela Não Desonerada",VLOOKUP($C86,'Orçamento Base'!$D$12:$S$1673,14,FALSE),VLOOKUP($C86,#REF!,14,FALSE))</f>
        <v>#N/A</v>
      </c>
      <c r="R86" s="205" t="e">
        <f t="shared" si="10"/>
        <v>#N/A</v>
      </c>
      <c r="S86" s="205" t="e">
        <f>IF(Comparativo!$E$6="Tabela Não Desonerada",VLOOKUP($C86,'Orçamento Base'!$D$12:$S$1673,15,FALSE),VLOOKUP($C86,#REF!,15,FALSE))</f>
        <v>#N/A</v>
      </c>
      <c r="T86" s="205" t="e">
        <f t="shared" si="11"/>
        <v>#N/A</v>
      </c>
    </row>
    <row r="87" spans="1:20" ht="15">
      <c r="A87" s="203">
        <v>1</v>
      </c>
      <c r="B87" s="203" t="e">
        <f>'Orçamento-TCE'!B87</f>
        <v>#N/A</v>
      </c>
      <c r="C87" s="229">
        <f>'Orçamento-TCE'!C87</f>
        <v>0</v>
      </c>
      <c r="D87" s="199" t="e">
        <f>'Orçamento-TCE'!G87</f>
        <v>#N/A</v>
      </c>
      <c r="E87" s="204">
        <f>'Orçamento-TCE'!H87</f>
        <v>0</v>
      </c>
      <c r="F87" s="230" t="e">
        <f>'Orçamento-TCE'!I87</f>
        <v>#N/A</v>
      </c>
      <c r="G87" s="227" t="e">
        <f>IF(Comparativo!$E$6="Tabela Não Desonerada",VLOOKUP($C87,'Orçamento Base'!$D$12:$S$1673,12,FALSE),VLOOKUP($C87,#REF!,12,FALSE))</f>
        <v>#N/A</v>
      </c>
      <c r="H87" s="228">
        <f>IFERROR(IF(Comparativo!$E$6="Tabela Não Desonerada",VLOOKUP($C87,'Orçamento Base'!$D$12:$S$1673,16,FALSE),VLOOKUP($C87,#REF!,16,FALSE)),0)</f>
        <v>0</v>
      </c>
      <c r="I87" s="575" t="e">
        <f>IF(Comparativo!$E$6="Tabela Não Desonerada",VLOOKUP($C87,'Orçamento Base'!$D$12:$S$1673,11,FALSE),VLOOKUP($C87,#REF!,11,FALSE))</f>
        <v>#N/A</v>
      </c>
      <c r="J87" s="363">
        <f>IF(Comparativo!$E$6="Tabela Não Desonerada",Encargos!$F$44,Encargos!$D$44)</f>
        <v>1.1122000000000001</v>
      </c>
      <c r="K87" s="364"/>
      <c r="L87" s="365" t="e">
        <f t="shared" si="6"/>
        <v>#N/A</v>
      </c>
      <c r="M87" s="365" t="e">
        <f t="shared" si="7"/>
        <v>#N/A</v>
      </c>
      <c r="N87" s="376" t="e">
        <f t="shared" si="8"/>
        <v>#N/A</v>
      </c>
      <c r="O87" s="205" t="e">
        <f>IF(Comparativo!$E$6="Tabela Não Desonerada",VLOOKUP($C87,'Orçamento Base'!$D$12:$S$1673,13,FALSE),VLOOKUP($C87,#REF!,13,FALSE))</f>
        <v>#N/A</v>
      </c>
      <c r="P87" s="205" t="e">
        <f t="shared" si="9"/>
        <v>#N/A</v>
      </c>
      <c r="Q87" s="205" t="e">
        <f>IF(Comparativo!$E$6="Tabela Não Desonerada",VLOOKUP($C87,'Orçamento Base'!$D$12:$S$1673,14,FALSE),VLOOKUP($C87,#REF!,14,FALSE))</f>
        <v>#N/A</v>
      </c>
      <c r="R87" s="205" t="e">
        <f t="shared" si="10"/>
        <v>#N/A</v>
      </c>
      <c r="S87" s="205" t="e">
        <f>IF(Comparativo!$E$6="Tabela Não Desonerada",VLOOKUP($C87,'Orçamento Base'!$D$12:$S$1673,15,FALSE),VLOOKUP($C87,#REF!,15,FALSE))</f>
        <v>#N/A</v>
      </c>
      <c r="T87" s="205" t="e">
        <f t="shared" si="11"/>
        <v>#N/A</v>
      </c>
    </row>
    <row r="88" spans="1:20" ht="15">
      <c r="A88" s="203">
        <v>1</v>
      </c>
      <c r="B88" s="203" t="e">
        <f>'Orçamento-TCE'!B88</f>
        <v>#N/A</v>
      </c>
      <c r="C88" s="229">
        <f>'Orçamento-TCE'!C88</f>
        <v>0</v>
      </c>
      <c r="D88" s="199" t="e">
        <f>'Orçamento-TCE'!G88</f>
        <v>#N/A</v>
      </c>
      <c r="E88" s="204">
        <f>'Orçamento-TCE'!H88</f>
        <v>0</v>
      </c>
      <c r="F88" s="230" t="e">
        <f>'Orçamento-TCE'!I88</f>
        <v>#N/A</v>
      </c>
      <c r="G88" s="227" t="e">
        <f>IF(Comparativo!$E$6="Tabela Não Desonerada",VLOOKUP($C88,'Orçamento Base'!$D$12:$S$1673,12,FALSE),VLOOKUP($C88,#REF!,12,FALSE))</f>
        <v>#N/A</v>
      </c>
      <c r="H88" s="228">
        <f>IFERROR(IF(Comparativo!$E$6="Tabela Não Desonerada",VLOOKUP($C88,'Orçamento Base'!$D$12:$S$1673,16,FALSE),VLOOKUP($C88,#REF!,16,FALSE)),0)</f>
        <v>0</v>
      </c>
      <c r="I88" s="575" t="e">
        <f>IF(Comparativo!$E$6="Tabela Não Desonerada",VLOOKUP($C88,'Orçamento Base'!$D$12:$S$1673,11,FALSE),VLOOKUP($C88,#REF!,11,FALSE))</f>
        <v>#N/A</v>
      </c>
      <c r="J88" s="363">
        <f>IF(Comparativo!$E$6="Tabela Não Desonerada",Encargos!$F$44,Encargos!$D$44)</f>
        <v>1.1122000000000001</v>
      </c>
      <c r="K88" s="364"/>
      <c r="L88" s="365" t="e">
        <f t="shared" si="6"/>
        <v>#N/A</v>
      </c>
      <c r="M88" s="365" t="e">
        <f t="shared" si="7"/>
        <v>#N/A</v>
      </c>
      <c r="N88" s="376" t="e">
        <f t="shared" si="8"/>
        <v>#N/A</v>
      </c>
      <c r="O88" s="205" t="e">
        <f>IF(Comparativo!$E$6="Tabela Não Desonerada",VLOOKUP($C88,'Orçamento Base'!$D$12:$S$1673,13,FALSE),VLOOKUP($C88,#REF!,13,FALSE))</f>
        <v>#N/A</v>
      </c>
      <c r="P88" s="205" t="e">
        <f t="shared" si="9"/>
        <v>#N/A</v>
      </c>
      <c r="Q88" s="205" t="e">
        <f>IF(Comparativo!$E$6="Tabela Não Desonerada",VLOOKUP($C88,'Orçamento Base'!$D$12:$S$1673,14,FALSE),VLOOKUP($C88,#REF!,14,FALSE))</f>
        <v>#N/A</v>
      </c>
      <c r="R88" s="205" t="e">
        <f t="shared" si="10"/>
        <v>#N/A</v>
      </c>
      <c r="S88" s="205" t="e">
        <f>IF(Comparativo!$E$6="Tabela Não Desonerada",VLOOKUP($C88,'Orçamento Base'!$D$12:$S$1673,15,FALSE),VLOOKUP($C88,#REF!,15,FALSE))</f>
        <v>#N/A</v>
      </c>
      <c r="T88" s="205" t="e">
        <f t="shared" si="11"/>
        <v>#N/A</v>
      </c>
    </row>
    <row r="89" spans="1:20" ht="15">
      <c r="A89" s="203">
        <v>1</v>
      </c>
      <c r="B89" s="203" t="e">
        <f>'Orçamento-TCE'!B89</f>
        <v>#N/A</v>
      </c>
      <c r="C89" s="229">
        <f>'Orçamento-TCE'!C89</f>
        <v>0</v>
      </c>
      <c r="D89" s="199" t="e">
        <f>'Orçamento-TCE'!G89</f>
        <v>#N/A</v>
      </c>
      <c r="E89" s="204">
        <f>'Orçamento-TCE'!H89</f>
        <v>0</v>
      </c>
      <c r="F89" s="230" t="e">
        <f>'Orçamento-TCE'!I89</f>
        <v>#N/A</v>
      </c>
      <c r="G89" s="227" t="e">
        <f>IF(Comparativo!$E$6="Tabela Não Desonerada",VLOOKUP($C89,'Orçamento Base'!$D$12:$S$1673,12,FALSE),VLOOKUP($C89,#REF!,12,FALSE))</f>
        <v>#N/A</v>
      </c>
      <c r="H89" s="228">
        <f>IFERROR(IF(Comparativo!$E$6="Tabela Não Desonerada",VLOOKUP($C89,'Orçamento Base'!$D$12:$S$1673,16,FALSE),VLOOKUP($C89,#REF!,16,FALSE)),0)</f>
        <v>0</v>
      </c>
      <c r="I89" s="575" t="e">
        <f>IF(Comparativo!$E$6="Tabela Não Desonerada",VLOOKUP($C89,'Orçamento Base'!$D$12:$S$1673,11,FALSE),VLOOKUP($C89,#REF!,11,FALSE))</f>
        <v>#N/A</v>
      </c>
      <c r="J89" s="363">
        <f>IF(Comparativo!$E$6="Tabela Não Desonerada",Encargos!$F$44,Encargos!$D$44)</f>
        <v>1.1122000000000001</v>
      </c>
      <c r="K89" s="364"/>
      <c r="L89" s="365" t="e">
        <f t="shared" si="6"/>
        <v>#N/A</v>
      </c>
      <c r="M89" s="365" t="e">
        <f t="shared" si="7"/>
        <v>#N/A</v>
      </c>
      <c r="N89" s="376" t="e">
        <f t="shared" si="8"/>
        <v>#N/A</v>
      </c>
      <c r="O89" s="205" t="e">
        <f>IF(Comparativo!$E$6="Tabela Não Desonerada",VLOOKUP($C89,'Orçamento Base'!$D$12:$S$1673,13,FALSE),VLOOKUP($C89,#REF!,13,FALSE))</f>
        <v>#N/A</v>
      </c>
      <c r="P89" s="205" t="e">
        <f t="shared" si="9"/>
        <v>#N/A</v>
      </c>
      <c r="Q89" s="205" t="e">
        <f>IF(Comparativo!$E$6="Tabela Não Desonerada",VLOOKUP($C89,'Orçamento Base'!$D$12:$S$1673,14,FALSE),VLOOKUP($C89,#REF!,14,FALSE))</f>
        <v>#N/A</v>
      </c>
      <c r="R89" s="205" t="e">
        <f t="shared" si="10"/>
        <v>#N/A</v>
      </c>
      <c r="S89" s="205" t="e">
        <f>IF(Comparativo!$E$6="Tabela Não Desonerada",VLOOKUP($C89,'Orçamento Base'!$D$12:$S$1673,15,FALSE),VLOOKUP($C89,#REF!,15,FALSE))</f>
        <v>#N/A</v>
      </c>
      <c r="T89" s="205" t="e">
        <f t="shared" si="11"/>
        <v>#N/A</v>
      </c>
    </row>
    <row r="90" spans="1:20" ht="15">
      <c r="A90" s="203">
        <v>1</v>
      </c>
      <c r="B90" s="203" t="e">
        <f>'Orçamento-TCE'!B90</f>
        <v>#N/A</v>
      </c>
      <c r="C90" s="229">
        <f>'Orçamento-TCE'!C90</f>
        <v>0</v>
      </c>
      <c r="D90" s="199" t="e">
        <f>'Orçamento-TCE'!G90</f>
        <v>#N/A</v>
      </c>
      <c r="E90" s="204">
        <f>'Orçamento-TCE'!H90</f>
        <v>0</v>
      </c>
      <c r="F90" s="230" t="e">
        <f>'Orçamento-TCE'!I90</f>
        <v>#N/A</v>
      </c>
      <c r="G90" s="227" t="e">
        <f>IF(Comparativo!$E$6="Tabela Não Desonerada",VLOOKUP($C90,'Orçamento Base'!$D$12:$S$1673,12,FALSE),VLOOKUP($C90,#REF!,12,FALSE))</f>
        <v>#N/A</v>
      </c>
      <c r="H90" s="228">
        <f>IFERROR(IF(Comparativo!$E$6="Tabela Não Desonerada",VLOOKUP($C90,'Orçamento Base'!$D$12:$S$1673,16,FALSE),VLOOKUP($C90,#REF!,16,FALSE)),0)</f>
        <v>0</v>
      </c>
      <c r="I90" s="575" t="e">
        <f>IF(Comparativo!$E$6="Tabela Não Desonerada",VLOOKUP($C90,'Orçamento Base'!$D$12:$S$1673,11,FALSE),VLOOKUP($C90,#REF!,11,FALSE))</f>
        <v>#N/A</v>
      </c>
      <c r="J90" s="363">
        <f>IF(Comparativo!$E$6="Tabela Não Desonerada",Encargos!$F$44,Encargos!$D$44)</f>
        <v>1.1122000000000001</v>
      </c>
      <c r="K90" s="364"/>
      <c r="L90" s="365" t="e">
        <f t="shared" si="6"/>
        <v>#N/A</v>
      </c>
      <c r="M90" s="365" t="e">
        <f t="shared" si="7"/>
        <v>#N/A</v>
      </c>
      <c r="N90" s="376" t="e">
        <f t="shared" si="8"/>
        <v>#N/A</v>
      </c>
      <c r="O90" s="205" t="e">
        <f>IF(Comparativo!$E$6="Tabela Não Desonerada",VLOOKUP($C90,'Orçamento Base'!$D$12:$S$1673,13,FALSE),VLOOKUP($C90,#REF!,13,FALSE))</f>
        <v>#N/A</v>
      </c>
      <c r="P90" s="205" t="e">
        <f t="shared" si="9"/>
        <v>#N/A</v>
      </c>
      <c r="Q90" s="205" t="e">
        <f>IF(Comparativo!$E$6="Tabela Não Desonerada",VLOOKUP($C90,'Orçamento Base'!$D$12:$S$1673,14,FALSE),VLOOKUP($C90,#REF!,14,FALSE))</f>
        <v>#N/A</v>
      </c>
      <c r="R90" s="205" t="e">
        <f t="shared" si="10"/>
        <v>#N/A</v>
      </c>
      <c r="S90" s="205" t="e">
        <f>IF(Comparativo!$E$6="Tabela Não Desonerada",VLOOKUP($C90,'Orçamento Base'!$D$12:$S$1673,15,FALSE),VLOOKUP($C90,#REF!,15,FALSE))</f>
        <v>#N/A</v>
      </c>
      <c r="T90" s="205" t="e">
        <f t="shared" si="11"/>
        <v>#N/A</v>
      </c>
    </row>
    <row r="91" spans="1:20" ht="15">
      <c r="A91" s="203">
        <v>1</v>
      </c>
      <c r="B91" s="203" t="e">
        <f>'Orçamento-TCE'!B91</f>
        <v>#N/A</v>
      </c>
      <c r="C91" s="229">
        <f>'Orçamento-TCE'!C91</f>
        <v>0</v>
      </c>
      <c r="D91" s="199" t="e">
        <f>'Orçamento-TCE'!G91</f>
        <v>#N/A</v>
      </c>
      <c r="E91" s="204">
        <f>'Orçamento-TCE'!H91</f>
        <v>0</v>
      </c>
      <c r="F91" s="230" t="e">
        <f>'Orçamento-TCE'!I91</f>
        <v>#N/A</v>
      </c>
      <c r="G91" s="227" t="e">
        <f>IF(Comparativo!$E$6="Tabela Não Desonerada",VLOOKUP($C91,'Orçamento Base'!$D$12:$S$1673,12,FALSE),VLOOKUP($C91,#REF!,12,FALSE))</f>
        <v>#N/A</v>
      </c>
      <c r="H91" s="228">
        <f>IFERROR(IF(Comparativo!$E$6="Tabela Não Desonerada",VLOOKUP($C91,'Orçamento Base'!$D$12:$S$1673,16,FALSE),VLOOKUP($C91,#REF!,16,FALSE)),0)</f>
        <v>0</v>
      </c>
      <c r="I91" s="575" t="e">
        <f>IF(Comparativo!$E$6="Tabela Não Desonerada",VLOOKUP($C91,'Orçamento Base'!$D$12:$S$1673,11,FALSE),VLOOKUP($C91,#REF!,11,FALSE))</f>
        <v>#N/A</v>
      </c>
      <c r="J91" s="363">
        <f>IF(Comparativo!$E$6="Tabela Não Desonerada",Encargos!$F$44,Encargos!$D$44)</f>
        <v>1.1122000000000001</v>
      </c>
      <c r="K91" s="364"/>
      <c r="L91" s="365" t="e">
        <f t="shared" si="6"/>
        <v>#N/A</v>
      </c>
      <c r="M91" s="365" t="e">
        <f t="shared" si="7"/>
        <v>#N/A</v>
      </c>
      <c r="N91" s="376" t="e">
        <f t="shared" si="8"/>
        <v>#N/A</v>
      </c>
      <c r="O91" s="205" t="e">
        <f>IF(Comparativo!$E$6="Tabela Não Desonerada",VLOOKUP($C91,'Orçamento Base'!$D$12:$S$1673,13,FALSE),VLOOKUP($C91,#REF!,13,FALSE))</f>
        <v>#N/A</v>
      </c>
      <c r="P91" s="205" t="e">
        <f t="shared" si="9"/>
        <v>#N/A</v>
      </c>
      <c r="Q91" s="205" t="e">
        <f>IF(Comparativo!$E$6="Tabela Não Desonerada",VLOOKUP($C91,'Orçamento Base'!$D$12:$S$1673,14,FALSE),VLOOKUP($C91,#REF!,14,FALSE))</f>
        <v>#N/A</v>
      </c>
      <c r="R91" s="205" t="e">
        <f t="shared" si="10"/>
        <v>#N/A</v>
      </c>
      <c r="S91" s="205" t="e">
        <f>IF(Comparativo!$E$6="Tabela Não Desonerada",VLOOKUP($C91,'Orçamento Base'!$D$12:$S$1673,15,FALSE),VLOOKUP($C91,#REF!,15,FALSE))</f>
        <v>#N/A</v>
      </c>
      <c r="T91" s="205" t="e">
        <f t="shared" si="11"/>
        <v>#N/A</v>
      </c>
    </row>
    <row r="92" spans="1:20" ht="15">
      <c r="A92" s="203">
        <v>1</v>
      </c>
      <c r="B92" s="203" t="e">
        <f>'Orçamento-TCE'!B92</f>
        <v>#N/A</v>
      </c>
      <c r="C92" s="229">
        <f>'Orçamento-TCE'!C92</f>
        <v>0</v>
      </c>
      <c r="D92" s="199" t="e">
        <f>'Orçamento-TCE'!G92</f>
        <v>#N/A</v>
      </c>
      <c r="E92" s="204">
        <f>'Orçamento-TCE'!H92</f>
        <v>0</v>
      </c>
      <c r="F92" s="230" t="e">
        <f>'Orçamento-TCE'!I92</f>
        <v>#N/A</v>
      </c>
      <c r="G92" s="227" t="e">
        <f>IF(Comparativo!$E$6="Tabela Não Desonerada",VLOOKUP($C92,'Orçamento Base'!$D$12:$S$1673,12,FALSE),VLOOKUP($C92,#REF!,12,FALSE))</f>
        <v>#N/A</v>
      </c>
      <c r="H92" s="228">
        <f>IFERROR(IF(Comparativo!$E$6="Tabela Não Desonerada",VLOOKUP($C92,'Orçamento Base'!$D$12:$S$1673,16,FALSE),VLOOKUP($C92,#REF!,16,FALSE)),0)</f>
        <v>0</v>
      </c>
      <c r="I92" s="575" t="e">
        <f>IF(Comparativo!$E$6="Tabela Não Desonerada",VLOOKUP($C92,'Orçamento Base'!$D$12:$S$1673,11,FALSE),VLOOKUP($C92,#REF!,11,FALSE))</f>
        <v>#N/A</v>
      </c>
      <c r="J92" s="363">
        <f>IF(Comparativo!$E$6="Tabela Não Desonerada",Encargos!$F$44,Encargos!$D$44)</f>
        <v>1.1122000000000001</v>
      </c>
      <c r="K92" s="364"/>
      <c r="L92" s="365" t="e">
        <f t="shared" si="6"/>
        <v>#N/A</v>
      </c>
      <c r="M92" s="365" t="e">
        <f t="shared" si="7"/>
        <v>#N/A</v>
      </c>
      <c r="N92" s="376" t="e">
        <f t="shared" si="8"/>
        <v>#N/A</v>
      </c>
      <c r="O92" s="205" t="e">
        <f>IF(Comparativo!$E$6="Tabela Não Desonerada",VLOOKUP($C92,'Orçamento Base'!$D$12:$S$1673,13,FALSE),VLOOKUP($C92,#REF!,13,FALSE))</f>
        <v>#N/A</v>
      </c>
      <c r="P92" s="205" t="e">
        <f t="shared" si="9"/>
        <v>#N/A</v>
      </c>
      <c r="Q92" s="205" t="e">
        <f>IF(Comparativo!$E$6="Tabela Não Desonerada",VLOOKUP($C92,'Orçamento Base'!$D$12:$S$1673,14,FALSE),VLOOKUP($C92,#REF!,14,FALSE))</f>
        <v>#N/A</v>
      </c>
      <c r="R92" s="205" t="e">
        <f t="shared" si="10"/>
        <v>#N/A</v>
      </c>
      <c r="S92" s="205" t="e">
        <f>IF(Comparativo!$E$6="Tabela Não Desonerada",VLOOKUP($C92,'Orçamento Base'!$D$12:$S$1673,15,FALSE),VLOOKUP($C92,#REF!,15,FALSE))</f>
        <v>#N/A</v>
      </c>
      <c r="T92" s="205" t="e">
        <f t="shared" si="11"/>
        <v>#N/A</v>
      </c>
    </row>
    <row r="93" spans="1:20" ht="15">
      <c r="A93" s="203">
        <v>1</v>
      </c>
      <c r="B93" s="203" t="e">
        <f>'Orçamento-TCE'!B93</f>
        <v>#N/A</v>
      </c>
      <c r="C93" s="229">
        <f>'Orçamento-TCE'!C93</f>
        <v>0</v>
      </c>
      <c r="D93" s="199" t="e">
        <f>'Orçamento-TCE'!G93</f>
        <v>#N/A</v>
      </c>
      <c r="E93" s="204">
        <f>'Orçamento-TCE'!H93</f>
        <v>0</v>
      </c>
      <c r="F93" s="230" t="e">
        <f>'Orçamento-TCE'!I93</f>
        <v>#N/A</v>
      </c>
      <c r="G93" s="227" t="e">
        <f>IF(Comparativo!$E$6="Tabela Não Desonerada",VLOOKUP($C93,'Orçamento Base'!$D$12:$S$1673,12,FALSE),VLOOKUP($C93,#REF!,12,FALSE))</f>
        <v>#N/A</v>
      </c>
      <c r="H93" s="228">
        <f>IFERROR(IF(Comparativo!$E$6="Tabela Não Desonerada",VLOOKUP($C93,'Orçamento Base'!$D$12:$S$1673,16,FALSE),VLOOKUP($C93,#REF!,16,FALSE)),0)</f>
        <v>0</v>
      </c>
      <c r="I93" s="575" t="e">
        <f>IF(Comparativo!$E$6="Tabela Não Desonerada",VLOOKUP($C93,'Orçamento Base'!$D$12:$S$1673,11,FALSE),VLOOKUP($C93,#REF!,11,FALSE))</f>
        <v>#N/A</v>
      </c>
      <c r="J93" s="363">
        <f>IF(Comparativo!$E$6="Tabela Não Desonerada",Encargos!$F$44,Encargos!$D$44)</f>
        <v>1.1122000000000001</v>
      </c>
      <c r="K93" s="364"/>
      <c r="L93" s="365" t="e">
        <f t="shared" si="6"/>
        <v>#N/A</v>
      </c>
      <c r="M93" s="365" t="e">
        <f t="shared" si="7"/>
        <v>#N/A</v>
      </c>
      <c r="N93" s="376" t="e">
        <f t="shared" si="8"/>
        <v>#N/A</v>
      </c>
      <c r="O93" s="205" t="e">
        <f>IF(Comparativo!$E$6="Tabela Não Desonerada",VLOOKUP($C93,'Orçamento Base'!$D$12:$S$1673,13,FALSE),VLOOKUP($C93,#REF!,13,FALSE))</f>
        <v>#N/A</v>
      </c>
      <c r="P93" s="205" t="e">
        <f t="shared" si="9"/>
        <v>#N/A</v>
      </c>
      <c r="Q93" s="205" t="e">
        <f>IF(Comparativo!$E$6="Tabela Não Desonerada",VLOOKUP($C93,'Orçamento Base'!$D$12:$S$1673,14,FALSE),VLOOKUP($C93,#REF!,14,FALSE))</f>
        <v>#N/A</v>
      </c>
      <c r="R93" s="205" t="e">
        <f t="shared" si="10"/>
        <v>#N/A</v>
      </c>
      <c r="S93" s="205" t="e">
        <f>IF(Comparativo!$E$6="Tabela Não Desonerada",VLOOKUP($C93,'Orçamento Base'!$D$12:$S$1673,15,FALSE),VLOOKUP($C93,#REF!,15,FALSE))</f>
        <v>#N/A</v>
      </c>
      <c r="T93" s="205" t="e">
        <f t="shared" si="11"/>
        <v>#N/A</v>
      </c>
    </row>
    <row r="94" spans="1:20" ht="15">
      <c r="A94" s="203">
        <v>1</v>
      </c>
      <c r="B94" s="203" t="e">
        <f>'Orçamento-TCE'!B94</f>
        <v>#N/A</v>
      </c>
      <c r="C94" s="229">
        <f>'Orçamento-TCE'!C94</f>
        <v>0</v>
      </c>
      <c r="D94" s="199" t="e">
        <f>'Orçamento-TCE'!G94</f>
        <v>#N/A</v>
      </c>
      <c r="E94" s="204">
        <f>'Orçamento-TCE'!H94</f>
        <v>0</v>
      </c>
      <c r="F94" s="230" t="e">
        <f>'Orçamento-TCE'!I94</f>
        <v>#N/A</v>
      </c>
      <c r="G94" s="227" t="e">
        <f>IF(Comparativo!$E$6="Tabela Não Desonerada",VLOOKUP($C94,'Orçamento Base'!$D$12:$S$1673,12,FALSE),VLOOKUP($C94,#REF!,12,FALSE))</f>
        <v>#N/A</v>
      </c>
      <c r="H94" s="228">
        <f>IFERROR(IF(Comparativo!$E$6="Tabela Não Desonerada",VLOOKUP($C94,'Orçamento Base'!$D$12:$S$1673,16,FALSE),VLOOKUP($C94,#REF!,16,FALSE)),0)</f>
        <v>0</v>
      </c>
      <c r="I94" s="575" t="e">
        <f>IF(Comparativo!$E$6="Tabela Não Desonerada",VLOOKUP($C94,'Orçamento Base'!$D$12:$S$1673,11,FALSE),VLOOKUP($C94,#REF!,11,FALSE))</f>
        <v>#N/A</v>
      </c>
      <c r="J94" s="363">
        <f>IF(Comparativo!$E$6="Tabela Não Desonerada",Encargos!$F$44,Encargos!$D$44)</f>
        <v>1.1122000000000001</v>
      </c>
      <c r="K94" s="364"/>
      <c r="L94" s="365" t="e">
        <f t="shared" si="6"/>
        <v>#N/A</v>
      </c>
      <c r="M94" s="365" t="e">
        <f t="shared" si="7"/>
        <v>#N/A</v>
      </c>
      <c r="N94" s="376" t="e">
        <f t="shared" si="8"/>
        <v>#N/A</v>
      </c>
      <c r="O94" s="205" t="e">
        <f>IF(Comparativo!$E$6="Tabela Não Desonerada",VLOOKUP($C94,'Orçamento Base'!$D$12:$S$1673,13,FALSE),VLOOKUP($C94,#REF!,13,FALSE))</f>
        <v>#N/A</v>
      </c>
      <c r="P94" s="205" t="e">
        <f t="shared" si="9"/>
        <v>#N/A</v>
      </c>
      <c r="Q94" s="205" t="e">
        <f>IF(Comparativo!$E$6="Tabela Não Desonerada",VLOOKUP($C94,'Orçamento Base'!$D$12:$S$1673,14,FALSE),VLOOKUP($C94,#REF!,14,FALSE))</f>
        <v>#N/A</v>
      </c>
      <c r="R94" s="205" t="e">
        <f t="shared" si="10"/>
        <v>#N/A</v>
      </c>
      <c r="S94" s="205" t="e">
        <f>IF(Comparativo!$E$6="Tabela Não Desonerada",VLOOKUP($C94,'Orçamento Base'!$D$12:$S$1673,15,FALSE),VLOOKUP($C94,#REF!,15,FALSE))</f>
        <v>#N/A</v>
      </c>
      <c r="T94" s="205" t="e">
        <f t="shared" si="11"/>
        <v>#N/A</v>
      </c>
    </row>
    <row r="95" spans="1:20" ht="15">
      <c r="A95" s="203">
        <v>1</v>
      </c>
      <c r="B95" s="203" t="e">
        <f>'Orçamento-TCE'!B95</f>
        <v>#N/A</v>
      </c>
      <c r="C95" s="229">
        <f>'Orçamento-TCE'!C95</f>
        <v>0</v>
      </c>
      <c r="D95" s="199" t="e">
        <f>'Orçamento-TCE'!G95</f>
        <v>#N/A</v>
      </c>
      <c r="E95" s="204">
        <f>'Orçamento-TCE'!H95</f>
        <v>0</v>
      </c>
      <c r="F95" s="230" t="e">
        <f>'Orçamento-TCE'!I95</f>
        <v>#N/A</v>
      </c>
      <c r="G95" s="227" t="e">
        <f>IF(Comparativo!$E$6="Tabela Não Desonerada",VLOOKUP($C95,'Orçamento Base'!$D$12:$S$1673,12,FALSE),VLOOKUP($C95,#REF!,12,FALSE))</f>
        <v>#N/A</v>
      </c>
      <c r="H95" s="228">
        <f>IFERROR(IF(Comparativo!$E$6="Tabela Não Desonerada",VLOOKUP($C95,'Orçamento Base'!$D$12:$S$1673,16,FALSE),VLOOKUP($C95,#REF!,16,FALSE)),0)</f>
        <v>0</v>
      </c>
      <c r="I95" s="575" t="e">
        <f>IF(Comparativo!$E$6="Tabela Não Desonerada",VLOOKUP($C95,'Orçamento Base'!$D$12:$S$1673,11,FALSE),VLOOKUP($C95,#REF!,11,FALSE))</f>
        <v>#N/A</v>
      </c>
      <c r="J95" s="363">
        <f>IF(Comparativo!$E$6="Tabela Não Desonerada",Encargos!$F$44,Encargos!$D$44)</f>
        <v>1.1122000000000001</v>
      </c>
      <c r="K95" s="364"/>
      <c r="L95" s="365" t="e">
        <f t="shared" si="6"/>
        <v>#N/A</v>
      </c>
      <c r="M95" s="365" t="e">
        <f t="shared" si="7"/>
        <v>#N/A</v>
      </c>
      <c r="N95" s="376" t="e">
        <f t="shared" si="8"/>
        <v>#N/A</v>
      </c>
      <c r="O95" s="205" t="e">
        <f>IF(Comparativo!$E$6="Tabela Não Desonerada",VLOOKUP($C95,'Orçamento Base'!$D$12:$S$1673,13,FALSE),VLOOKUP($C95,#REF!,13,FALSE))</f>
        <v>#N/A</v>
      </c>
      <c r="P95" s="205" t="e">
        <f t="shared" si="9"/>
        <v>#N/A</v>
      </c>
      <c r="Q95" s="205" t="e">
        <f>IF(Comparativo!$E$6="Tabela Não Desonerada",VLOOKUP($C95,'Orçamento Base'!$D$12:$S$1673,14,FALSE),VLOOKUP($C95,#REF!,14,FALSE))</f>
        <v>#N/A</v>
      </c>
      <c r="R95" s="205" t="e">
        <f t="shared" si="10"/>
        <v>#N/A</v>
      </c>
      <c r="S95" s="205" t="e">
        <f>IF(Comparativo!$E$6="Tabela Não Desonerada",VLOOKUP($C95,'Orçamento Base'!$D$12:$S$1673,15,FALSE),VLOOKUP($C95,#REF!,15,FALSE))</f>
        <v>#N/A</v>
      </c>
      <c r="T95" s="205" t="e">
        <f t="shared" si="11"/>
        <v>#N/A</v>
      </c>
    </row>
    <row r="96" spans="1:20" ht="15">
      <c r="A96" s="203">
        <v>1</v>
      </c>
      <c r="B96" s="203" t="e">
        <f>'Orçamento-TCE'!B96</f>
        <v>#N/A</v>
      </c>
      <c r="C96" s="229">
        <f>'Orçamento-TCE'!C96</f>
        <v>0</v>
      </c>
      <c r="D96" s="199" t="e">
        <f>'Orçamento-TCE'!G96</f>
        <v>#N/A</v>
      </c>
      <c r="E96" s="204">
        <f>'Orçamento-TCE'!H96</f>
        <v>0</v>
      </c>
      <c r="F96" s="230" t="e">
        <f>'Orçamento-TCE'!I96</f>
        <v>#N/A</v>
      </c>
      <c r="G96" s="227" t="e">
        <f>IF(Comparativo!$E$6="Tabela Não Desonerada",VLOOKUP($C96,'Orçamento Base'!$D$12:$S$1673,12,FALSE),VLOOKUP($C96,#REF!,12,FALSE))</f>
        <v>#N/A</v>
      </c>
      <c r="H96" s="228">
        <f>IFERROR(IF(Comparativo!$E$6="Tabela Não Desonerada",VLOOKUP($C96,'Orçamento Base'!$D$12:$S$1673,16,FALSE),VLOOKUP($C96,#REF!,16,FALSE)),0)</f>
        <v>0</v>
      </c>
      <c r="I96" s="575" t="e">
        <f>IF(Comparativo!$E$6="Tabela Não Desonerada",VLOOKUP($C96,'Orçamento Base'!$D$12:$S$1673,11,FALSE),VLOOKUP($C96,#REF!,11,FALSE))</f>
        <v>#N/A</v>
      </c>
      <c r="J96" s="363">
        <f>IF(Comparativo!$E$6="Tabela Não Desonerada",Encargos!$F$44,Encargos!$D$44)</f>
        <v>1.1122000000000001</v>
      </c>
      <c r="K96" s="364"/>
      <c r="L96" s="365" t="e">
        <f t="shared" si="6"/>
        <v>#N/A</v>
      </c>
      <c r="M96" s="365" t="e">
        <f t="shared" si="7"/>
        <v>#N/A</v>
      </c>
      <c r="N96" s="376" t="e">
        <f t="shared" si="8"/>
        <v>#N/A</v>
      </c>
      <c r="O96" s="205" t="e">
        <f>IF(Comparativo!$E$6="Tabela Não Desonerada",VLOOKUP($C96,'Orçamento Base'!$D$12:$S$1673,13,FALSE),VLOOKUP($C96,#REF!,13,FALSE))</f>
        <v>#N/A</v>
      </c>
      <c r="P96" s="205" t="e">
        <f t="shared" si="9"/>
        <v>#N/A</v>
      </c>
      <c r="Q96" s="205" t="e">
        <f>IF(Comparativo!$E$6="Tabela Não Desonerada",VLOOKUP($C96,'Orçamento Base'!$D$12:$S$1673,14,FALSE),VLOOKUP($C96,#REF!,14,FALSE))</f>
        <v>#N/A</v>
      </c>
      <c r="R96" s="205" t="e">
        <f t="shared" si="10"/>
        <v>#N/A</v>
      </c>
      <c r="S96" s="205" t="e">
        <f>IF(Comparativo!$E$6="Tabela Não Desonerada",VLOOKUP($C96,'Orçamento Base'!$D$12:$S$1673,15,FALSE),VLOOKUP($C96,#REF!,15,FALSE))</f>
        <v>#N/A</v>
      </c>
      <c r="T96" s="205" t="e">
        <f t="shared" si="11"/>
        <v>#N/A</v>
      </c>
    </row>
    <row r="97" spans="1:20" ht="15">
      <c r="A97" s="203">
        <v>1</v>
      </c>
      <c r="B97" s="203" t="e">
        <f>'Orçamento-TCE'!B97</f>
        <v>#N/A</v>
      </c>
      <c r="C97" s="229">
        <f>'Orçamento-TCE'!C97</f>
        <v>0</v>
      </c>
      <c r="D97" s="199" t="e">
        <f>'Orçamento-TCE'!G97</f>
        <v>#N/A</v>
      </c>
      <c r="E97" s="204">
        <f>'Orçamento-TCE'!H97</f>
        <v>0</v>
      </c>
      <c r="F97" s="230" t="e">
        <f>'Orçamento-TCE'!I97</f>
        <v>#N/A</v>
      </c>
      <c r="G97" s="227" t="e">
        <f>IF(Comparativo!$E$6="Tabela Não Desonerada",VLOOKUP($C97,'Orçamento Base'!$D$12:$S$1673,12,FALSE),VLOOKUP($C97,#REF!,12,FALSE))</f>
        <v>#N/A</v>
      </c>
      <c r="H97" s="228">
        <f>IFERROR(IF(Comparativo!$E$6="Tabela Não Desonerada",VLOOKUP($C97,'Orçamento Base'!$D$12:$S$1673,16,FALSE),VLOOKUP($C97,#REF!,16,FALSE)),0)</f>
        <v>0</v>
      </c>
      <c r="I97" s="575" t="e">
        <f>IF(Comparativo!$E$6="Tabela Não Desonerada",VLOOKUP($C97,'Orçamento Base'!$D$12:$S$1673,11,FALSE),VLOOKUP($C97,#REF!,11,FALSE))</f>
        <v>#N/A</v>
      </c>
      <c r="J97" s="363">
        <f>IF(Comparativo!$E$6="Tabela Não Desonerada",Encargos!$F$44,Encargos!$D$44)</f>
        <v>1.1122000000000001</v>
      </c>
      <c r="K97" s="364"/>
      <c r="L97" s="365" t="e">
        <f t="shared" si="6"/>
        <v>#N/A</v>
      </c>
      <c r="M97" s="365" t="e">
        <f t="shared" si="7"/>
        <v>#N/A</v>
      </c>
      <c r="N97" s="376" t="e">
        <f t="shared" si="8"/>
        <v>#N/A</v>
      </c>
      <c r="O97" s="205" t="e">
        <f>IF(Comparativo!$E$6="Tabela Não Desonerada",VLOOKUP($C97,'Orçamento Base'!$D$12:$S$1673,13,FALSE),VLOOKUP($C97,#REF!,13,FALSE))</f>
        <v>#N/A</v>
      </c>
      <c r="P97" s="205" t="e">
        <f t="shared" si="9"/>
        <v>#N/A</v>
      </c>
      <c r="Q97" s="205" t="e">
        <f>IF(Comparativo!$E$6="Tabela Não Desonerada",VLOOKUP($C97,'Orçamento Base'!$D$12:$S$1673,14,FALSE),VLOOKUP($C97,#REF!,14,FALSE))</f>
        <v>#N/A</v>
      </c>
      <c r="R97" s="205" t="e">
        <f t="shared" si="10"/>
        <v>#N/A</v>
      </c>
      <c r="S97" s="205" t="e">
        <f>IF(Comparativo!$E$6="Tabela Não Desonerada",VLOOKUP($C97,'Orçamento Base'!$D$12:$S$1673,15,FALSE),VLOOKUP($C97,#REF!,15,FALSE))</f>
        <v>#N/A</v>
      </c>
      <c r="T97" s="205" t="e">
        <f t="shared" si="11"/>
        <v>#N/A</v>
      </c>
    </row>
    <row r="98" spans="1:20" ht="15">
      <c r="A98" s="203">
        <v>1</v>
      </c>
      <c r="B98" s="203" t="e">
        <f>'Orçamento-TCE'!B98</f>
        <v>#N/A</v>
      </c>
      <c r="C98" s="229">
        <f>'Orçamento-TCE'!C98</f>
        <v>0</v>
      </c>
      <c r="D98" s="199" t="e">
        <f>'Orçamento-TCE'!G98</f>
        <v>#N/A</v>
      </c>
      <c r="E98" s="204">
        <f>'Orçamento-TCE'!H98</f>
        <v>0</v>
      </c>
      <c r="F98" s="230" t="e">
        <f>'Orçamento-TCE'!I98</f>
        <v>#N/A</v>
      </c>
      <c r="G98" s="227" t="e">
        <f>IF(Comparativo!$E$6="Tabela Não Desonerada",VLOOKUP($C98,'Orçamento Base'!$D$12:$S$1673,12,FALSE),VLOOKUP($C98,#REF!,12,FALSE))</f>
        <v>#N/A</v>
      </c>
      <c r="H98" s="228">
        <f>IFERROR(IF(Comparativo!$E$6="Tabela Não Desonerada",VLOOKUP($C98,'Orçamento Base'!$D$12:$S$1673,16,FALSE),VLOOKUP($C98,#REF!,16,FALSE)),0)</f>
        <v>0</v>
      </c>
      <c r="I98" s="575" t="e">
        <f>IF(Comparativo!$E$6="Tabela Não Desonerada",VLOOKUP($C98,'Orçamento Base'!$D$12:$S$1673,11,FALSE),VLOOKUP($C98,#REF!,11,FALSE))</f>
        <v>#N/A</v>
      </c>
      <c r="J98" s="363">
        <f>IF(Comparativo!$E$6="Tabela Não Desonerada",Encargos!$F$44,Encargos!$D$44)</f>
        <v>1.1122000000000001</v>
      </c>
      <c r="K98" s="364"/>
      <c r="L98" s="365" t="e">
        <f t="shared" si="6"/>
        <v>#N/A</v>
      </c>
      <c r="M98" s="365" t="e">
        <f t="shared" si="7"/>
        <v>#N/A</v>
      </c>
      <c r="N98" s="376" t="e">
        <f t="shared" si="8"/>
        <v>#N/A</v>
      </c>
      <c r="O98" s="205" t="e">
        <f>IF(Comparativo!$E$6="Tabela Não Desonerada",VLOOKUP($C98,'Orçamento Base'!$D$12:$S$1673,13,FALSE),VLOOKUP($C98,#REF!,13,FALSE))</f>
        <v>#N/A</v>
      </c>
      <c r="P98" s="205" t="e">
        <f t="shared" si="9"/>
        <v>#N/A</v>
      </c>
      <c r="Q98" s="205" t="e">
        <f>IF(Comparativo!$E$6="Tabela Não Desonerada",VLOOKUP($C98,'Orçamento Base'!$D$12:$S$1673,14,FALSE),VLOOKUP($C98,#REF!,14,FALSE))</f>
        <v>#N/A</v>
      </c>
      <c r="R98" s="205" t="e">
        <f t="shared" si="10"/>
        <v>#N/A</v>
      </c>
      <c r="S98" s="205" t="e">
        <f>IF(Comparativo!$E$6="Tabela Não Desonerada",VLOOKUP($C98,'Orçamento Base'!$D$12:$S$1673,15,FALSE),VLOOKUP($C98,#REF!,15,FALSE))</f>
        <v>#N/A</v>
      </c>
      <c r="T98" s="205" t="e">
        <f t="shared" si="11"/>
        <v>#N/A</v>
      </c>
    </row>
    <row r="99" spans="1:20" ht="15">
      <c r="A99" s="203">
        <v>1</v>
      </c>
      <c r="B99" s="203" t="e">
        <f>'Orçamento-TCE'!B99</f>
        <v>#N/A</v>
      </c>
      <c r="C99" s="229">
        <f>'Orçamento-TCE'!C99</f>
        <v>0</v>
      </c>
      <c r="D99" s="199" t="e">
        <f>'Orçamento-TCE'!G99</f>
        <v>#N/A</v>
      </c>
      <c r="E99" s="204">
        <f>'Orçamento-TCE'!H99</f>
        <v>0</v>
      </c>
      <c r="F99" s="230" t="e">
        <f>'Orçamento-TCE'!I99</f>
        <v>#N/A</v>
      </c>
      <c r="G99" s="227" t="e">
        <f>IF(Comparativo!$E$6="Tabela Não Desonerada",VLOOKUP($C99,'Orçamento Base'!$D$12:$S$1673,12,FALSE),VLOOKUP($C99,#REF!,12,FALSE))</f>
        <v>#N/A</v>
      </c>
      <c r="H99" s="228">
        <f>IFERROR(IF(Comparativo!$E$6="Tabela Não Desonerada",VLOOKUP($C99,'Orçamento Base'!$D$12:$S$1673,16,FALSE),VLOOKUP($C99,#REF!,16,FALSE)),0)</f>
        <v>0</v>
      </c>
      <c r="I99" s="575" t="e">
        <f>IF(Comparativo!$E$6="Tabela Não Desonerada",VLOOKUP($C99,'Orçamento Base'!$D$12:$S$1673,11,FALSE),VLOOKUP($C99,#REF!,11,FALSE))</f>
        <v>#N/A</v>
      </c>
      <c r="J99" s="363">
        <f>IF(Comparativo!$E$6="Tabela Não Desonerada",Encargos!$F$44,Encargos!$D$44)</f>
        <v>1.1122000000000001</v>
      </c>
      <c r="K99" s="364"/>
      <c r="L99" s="365" t="e">
        <f t="shared" si="6"/>
        <v>#N/A</v>
      </c>
      <c r="M99" s="365" t="e">
        <f t="shared" si="7"/>
        <v>#N/A</v>
      </c>
      <c r="N99" s="376" t="e">
        <f t="shared" si="8"/>
        <v>#N/A</v>
      </c>
      <c r="O99" s="205" t="e">
        <f>IF(Comparativo!$E$6="Tabela Não Desonerada",VLOOKUP($C99,'Orçamento Base'!$D$12:$S$1673,13,FALSE),VLOOKUP($C99,#REF!,13,FALSE))</f>
        <v>#N/A</v>
      </c>
      <c r="P99" s="205" t="e">
        <f t="shared" si="9"/>
        <v>#N/A</v>
      </c>
      <c r="Q99" s="205" t="e">
        <f>IF(Comparativo!$E$6="Tabela Não Desonerada",VLOOKUP($C99,'Orçamento Base'!$D$12:$S$1673,14,FALSE),VLOOKUP($C99,#REF!,14,FALSE))</f>
        <v>#N/A</v>
      </c>
      <c r="R99" s="205" t="e">
        <f t="shared" si="10"/>
        <v>#N/A</v>
      </c>
      <c r="S99" s="205" t="e">
        <f>IF(Comparativo!$E$6="Tabela Não Desonerada",VLOOKUP($C99,'Orçamento Base'!$D$12:$S$1673,15,FALSE),VLOOKUP($C99,#REF!,15,FALSE))</f>
        <v>#N/A</v>
      </c>
      <c r="T99" s="205" t="e">
        <f t="shared" si="11"/>
        <v>#N/A</v>
      </c>
    </row>
    <row r="100" spans="1:20" ht="15">
      <c r="A100" s="203">
        <v>1</v>
      </c>
      <c r="B100" s="203" t="e">
        <f>'Orçamento-TCE'!B100</f>
        <v>#N/A</v>
      </c>
      <c r="C100" s="229">
        <f>'Orçamento-TCE'!C100</f>
        <v>0</v>
      </c>
      <c r="D100" s="199" t="e">
        <f>'Orçamento-TCE'!G100</f>
        <v>#N/A</v>
      </c>
      <c r="E100" s="204">
        <f>'Orçamento-TCE'!H100</f>
        <v>0</v>
      </c>
      <c r="F100" s="230" t="e">
        <f>'Orçamento-TCE'!I100</f>
        <v>#N/A</v>
      </c>
      <c r="G100" s="227" t="e">
        <f>IF(Comparativo!$E$6="Tabela Não Desonerada",VLOOKUP($C100,'Orçamento Base'!$D$12:$S$1673,12,FALSE),VLOOKUP($C100,#REF!,12,FALSE))</f>
        <v>#N/A</v>
      </c>
      <c r="H100" s="228">
        <f>IFERROR(IF(Comparativo!$E$6="Tabela Não Desonerada",VLOOKUP($C100,'Orçamento Base'!$D$12:$S$1673,16,FALSE),VLOOKUP($C100,#REF!,16,FALSE)),0)</f>
        <v>0</v>
      </c>
      <c r="I100" s="575" t="e">
        <f>IF(Comparativo!$E$6="Tabela Não Desonerada",VLOOKUP($C100,'Orçamento Base'!$D$12:$S$1673,11,FALSE),VLOOKUP($C100,#REF!,11,FALSE))</f>
        <v>#N/A</v>
      </c>
      <c r="J100" s="363">
        <f>IF(Comparativo!$E$6="Tabela Não Desonerada",Encargos!$F$44,Encargos!$D$44)</f>
        <v>1.1122000000000001</v>
      </c>
      <c r="K100" s="364"/>
      <c r="L100" s="365" t="e">
        <f t="shared" si="6"/>
        <v>#N/A</v>
      </c>
      <c r="M100" s="365" t="e">
        <f t="shared" si="7"/>
        <v>#N/A</v>
      </c>
      <c r="N100" s="376" t="e">
        <f t="shared" si="8"/>
        <v>#N/A</v>
      </c>
      <c r="O100" s="205" t="e">
        <f>IF(Comparativo!$E$6="Tabela Não Desonerada",VLOOKUP($C100,'Orçamento Base'!$D$12:$S$1673,13,FALSE),VLOOKUP($C100,#REF!,13,FALSE))</f>
        <v>#N/A</v>
      </c>
      <c r="P100" s="205" t="e">
        <f t="shared" si="9"/>
        <v>#N/A</v>
      </c>
      <c r="Q100" s="205" t="e">
        <f>IF(Comparativo!$E$6="Tabela Não Desonerada",VLOOKUP($C100,'Orçamento Base'!$D$12:$S$1673,14,FALSE),VLOOKUP($C100,#REF!,14,FALSE))</f>
        <v>#N/A</v>
      </c>
      <c r="R100" s="205" t="e">
        <f t="shared" si="10"/>
        <v>#N/A</v>
      </c>
      <c r="S100" s="205" t="e">
        <f>IF(Comparativo!$E$6="Tabela Não Desonerada",VLOOKUP($C100,'Orçamento Base'!$D$12:$S$1673,15,FALSE),VLOOKUP($C100,#REF!,15,FALSE))</f>
        <v>#N/A</v>
      </c>
      <c r="T100" s="205" t="e">
        <f t="shared" si="11"/>
        <v>#N/A</v>
      </c>
    </row>
    <row r="101" spans="1:20" ht="15">
      <c r="A101" s="203">
        <v>1</v>
      </c>
      <c r="B101" s="203" t="e">
        <f>'Orçamento-TCE'!B101</f>
        <v>#N/A</v>
      </c>
      <c r="C101" s="229">
        <f>'Orçamento-TCE'!C101</f>
        <v>0</v>
      </c>
      <c r="D101" s="199" t="e">
        <f>'Orçamento-TCE'!G101</f>
        <v>#N/A</v>
      </c>
      <c r="E101" s="204">
        <f>'Orçamento-TCE'!H101</f>
        <v>0</v>
      </c>
      <c r="F101" s="230" t="e">
        <f>'Orçamento-TCE'!I101</f>
        <v>#N/A</v>
      </c>
      <c r="G101" s="227" t="e">
        <f>IF(Comparativo!$E$6="Tabela Não Desonerada",VLOOKUP($C101,'Orçamento Base'!$D$12:$S$1673,12,FALSE),VLOOKUP($C101,#REF!,12,FALSE))</f>
        <v>#N/A</v>
      </c>
      <c r="H101" s="228">
        <f>IFERROR(IF(Comparativo!$E$6="Tabela Não Desonerada",VLOOKUP($C101,'Orçamento Base'!$D$12:$S$1673,16,FALSE),VLOOKUP($C101,#REF!,16,FALSE)),0)</f>
        <v>0</v>
      </c>
      <c r="I101" s="575" t="e">
        <f>IF(Comparativo!$E$6="Tabela Não Desonerada",VLOOKUP($C101,'Orçamento Base'!$D$12:$S$1673,11,FALSE),VLOOKUP($C101,#REF!,11,FALSE))</f>
        <v>#N/A</v>
      </c>
      <c r="J101" s="363">
        <f>IF(Comparativo!$E$6="Tabela Não Desonerada",Encargos!$F$44,Encargos!$D$44)</f>
        <v>1.1122000000000001</v>
      </c>
      <c r="K101" s="364"/>
      <c r="L101" s="365" t="e">
        <f t="shared" si="6"/>
        <v>#N/A</v>
      </c>
      <c r="M101" s="365" t="e">
        <f t="shared" si="7"/>
        <v>#N/A</v>
      </c>
      <c r="N101" s="376" t="e">
        <f t="shared" si="8"/>
        <v>#N/A</v>
      </c>
      <c r="O101" s="205" t="e">
        <f>IF(Comparativo!$E$6="Tabela Não Desonerada",VLOOKUP($C101,'Orçamento Base'!$D$12:$S$1673,13,FALSE),VLOOKUP($C101,#REF!,13,FALSE))</f>
        <v>#N/A</v>
      </c>
      <c r="P101" s="205" t="e">
        <f t="shared" si="9"/>
        <v>#N/A</v>
      </c>
      <c r="Q101" s="205" t="e">
        <f>IF(Comparativo!$E$6="Tabela Não Desonerada",VLOOKUP($C101,'Orçamento Base'!$D$12:$S$1673,14,FALSE),VLOOKUP($C101,#REF!,14,FALSE))</f>
        <v>#N/A</v>
      </c>
      <c r="R101" s="205" t="e">
        <f t="shared" si="10"/>
        <v>#N/A</v>
      </c>
      <c r="S101" s="205" t="e">
        <f>IF(Comparativo!$E$6="Tabela Não Desonerada",VLOOKUP($C101,'Orçamento Base'!$D$12:$S$1673,15,FALSE),VLOOKUP($C101,#REF!,15,FALSE))</f>
        <v>#N/A</v>
      </c>
      <c r="T101" s="205" t="e">
        <f t="shared" si="11"/>
        <v>#N/A</v>
      </c>
    </row>
    <row r="102" spans="1:20" ht="15">
      <c r="A102" s="203">
        <v>1</v>
      </c>
      <c r="B102" s="203" t="e">
        <f>'Orçamento-TCE'!B102</f>
        <v>#N/A</v>
      </c>
      <c r="C102" s="229">
        <f>'Orçamento-TCE'!C102</f>
        <v>0</v>
      </c>
      <c r="D102" s="199" t="e">
        <f>'Orçamento-TCE'!G102</f>
        <v>#N/A</v>
      </c>
      <c r="E102" s="204">
        <f>'Orçamento-TCE'!H102</f>
        <v>0</v>
      </c>
      <c r="F102" s="230" t="e">
        <f>'Orçamento-TCE'!I102</f>
        <v>#N/A</v>
      </c>
      <c r="G102" s="227" t="e">
        <f>IF(Comparativo!$E$6="Tabela Não Desonerada",VLOOKUP($C102,'Orçamento Base'!$D$12:$S$1673,12,FALSE),VLOOKUP($C102,#REF!,12,FALSE))</f>
        <v>#N/A</v>
      </c>
      <c r="H102" s="228">
        <f>IFERROR(IF(Comparativo!$E$6="Tabela Não Desonerada",VLOOKUP($C102,'Orçamento Base'!$D$12:$S$1673,16,FALSE),VLOOKUP($C102,#REF!,16,FALSE)),0)</f>
        <v>0</v>
      </c>
      <c r="I102" s="575" t="e">
        <f>IF(Comparativo!$E$6="Tabela Não Desonerada",VLOOKUP($C102,'Orçamento Base'!$D$12:$S$1673,11,FALSE),VLOOKUP($C102,#REF!,11,FALSE))</f>
        <v>#N/A</v>
      </c>
      <c r="J102" s="363">
        <f>IF(Comparativo!$E$6="Tabela Não Desonerada",Encargos!$F$44,Encargos!$D$44)</f>
        <v>1.1122000000000001</v>
      </c>
      <c r="K102" s="364"/>
      <c r="L102" s="365" t="e">
        <f t="shared" si="6"/>
        <v>#N/A</v>
      </c>
      <c r="M102" s="365" t="e">
        <f t="shared" si="7"/>
        <v>#N/A</v>
      </c>
      <c r="N102" s="376" t="e">
        <f t="shared" si="8"/>
        <v>#N/A</v>
      </c>
      <c r="O102" s="205" t="e">
        <f>IF(Comparativo!$E$6="Tabela Não Desonerada",VLOOKUP($C102,'Orçamento Base'!$D$12:$S$1673,13,FALSE),VLOOKUP($C102,#REF!,13,FALSE))</f>
        <v>#N/A</v>
      </c>
      <c r="P102" s="205" t="e">
        <f t="shared" si="9"/>
        <v>#N/A</v>
      </c>
      <c r="Q102" s="205" t="e">
        <f>IF(Comparativo!$E$6="Tabela Não Desonerada",VLOOKUP($C102,'Orçamento Base'!$D$12:$S$1673,14,FALSE),VLOOKUP($C102,#REF!,14,FALSE))</f>
        <v>#N/A</v>
      </c>
      <c r="R102" s="205" t="e">
        <f t="shared" si="10"/>
        <v>#N/A</v>
      </c>
      <c r="S102" s="205" t="e">
        <f>IF(Comparativo!$E$6="Tabela Não Desonerada",VLOOKUP($C102,'Orçamento Base'!$D$12:$S$1673,15,FALSE),VLOOKUP($C102,#REF!,15,FALSE))</f>
        <v>#N/A</v>
      </c>
      <c r="T102" s="205" t="e">
        <f t="shared" si="11"/>
        <v>#N/A</v>
      </c>
    </row>
    <row r="103" spans="1:20" ht="15">
      <c r="A103" s="203">
        <v>1</v>
      </c>
      <c r="B103" s="203" t="e">
        <f>'Orçamento-TCE'!B103</f>
        <v>#N/A</v>
      </c>
      <c r="C103" s="229">
        <f>'Orçamento-TCE'!C103</f>
        <v>0</v>
      </c>
      <c r="D103" s="199" t="e">
        <f>'Orçamento-TCE'!G103</f>
        <v>#N/A</v>
      </c>
      <c r="E103" s="204">
        <f>'Orçamento-TCE'!H103</f>
        <v>0</v>
      </c>
      <c r="F103" s="230" t="e">
        <f>'Orçamento-TCE'!I103</f>
        <v>#N/A</v>
      </c>
      <c r="G103" s="227" t="e">
        <f>IF(Comparativo!$E$6="Tabela Não Desonerada",VLOOKUP($C103,'Orçamento Base'!$D$12:$S$1673,12,FALSE),VLOOKUP($C103,#REF!,12,FALSE))</f>
        <v>#N/A</v>
      </c>
      <c r="H103" s="228">
        <f>IFERROR(IF(Comparativo!$E$6="Tabela Não Desonerada",VLOOKUP($C103,'Orçamento Base'!$D$12:$S$1673,16,FALSE),VLOOKUP($C103,#REF!,16,FALSE)),0)</f>
        <v>0</v>
      </c>
      <c r="I103" s="575" t="e">
        <f>IF(Comparativo!$E$6="Tabela Não Desonerada",VLOOKUP($C103,'Orçamento Base'!$D$12:$S$1673,11,FALSE),VLOOKUP($C103,#REF!,11,FALSE))</f>
        <v>#N/A</v>
      </c>
      <c r="J103" s="363">
        <f>IF(Comparativo!$E$6="Tabela Não Desonerada",Encargos!$F$44,Encargos!$D$44)</f>
        <v>1.1122000000000001</v>
      </c>
      <c r="K103" s="364"/>
      <c r="L103" s="365" t="e">
        <f t="shared" si="6"/>
        <v>#N/A</v>
      </c>
      <c r="M103" s="365" t="e">
        <f t="shared" si="7"/>
        <v>#N/A</v>
      </c>
      <c r="N103" s="376" t="e">
        <f t="shared" si="8"/>
        <v>#N/A</v>
      </c>
      <c r="O103" s="205" t="e">
        <f>IF(Comparativo!$E$6="Tabela Não Desonerada",VLOOKUP($C103,'Orçamento Base'!$D$12:$S$1673,13,FALSE),VLOOKUP($C103,#REF!,13,FALSE))</f>
        <v>#N/A</v>
      </c>
      <c r="P103" s="205" t="e">
        <f t="shared" si="9"/>
        <v>#N/A</v>
      </c>
      <c r="Q103" s="205" t="e">
        <f>IF(Comparativo!$E$6="Tabela Não Desonerada",VLOOKUP($C103,'Orçamento Base'!$D$12:$S$1673,14,FALSE),VLOOKUP($C103,#REF!,14,FALSE))</f>
        <v>#N/A</v>
      </c>
      <c r="R103" s="205" t="e">
        <f t="shared" si="10"/>
        <v>#N/A</v>
      </c>
      <c r="S103" s="205" t="e">
        <f>IF(Comparativo!$E$6="Tabela Não Desonerada",VLOOKUP($C103,'Orçamento Base'!$D$12:$S$1673,15,FALSE),VLOOKUP($C103,#REF!,15,FALSE))</f>
        <v>#N/A</v>
      </c>
      <c r="T103" s="205" t="e">
        <f t="shared" si="11"/>
        <v>#N/A</v>
      </c>
    </row>
    <row r="104" spans="1:20" ht="15">
      <c r="A104" s="203">
        <v>1</v>
      </c>
      <c r="B104" s="203" t="e">
        <f>'Orçamento-TCE'!B104</f>
        <v>#N/A</v>
      </c>
      <c r="C104" s="229">
        <f>'Orçamento-TCE'!C104</f>
        <v>0</v>
      </c>
      <c r="D104" s="199" t="e">
        <f>'Orçamento-TCE'!G104</f>
        <v>#N/A</v>
      </c>
      <c r="E104" s="204">
        <f>'Orçamento-TCE'!H104</f>
        <v>0</v>
      </c>
      <c r="F104" s="230" t="e">
        <f>'Orçamento-TCE'!I104</f>
        <v>#N/A</v>
      </c>
      <c r="G104" s="227" t="e">
        <f>IF(Comparativo!$E$6="Tabela Não Desonerada",VLOOKUP($C104,'Orçamento Base'!$D$12:$S$1673,12,FALSE),VLOOKUP($C104,#REF!,12,FALSE))</f>
        <v>#N/A</v>
      </c>
      <c r="H104" s="228">
        <f>IFERROR(IF(Comparativo!$E$6="Tabela Não Desonerada",VLOOKUP($C104,'Orçamento Base'!$D$12:$S$1673,16,FALSE),VLOOKUP($C104,#REF!,16,FALSE)),0)</f>
        <v>0</v>
      </c>
      <c r="I104" s="575" t="e">
        <f>IF(Comparativo!$E$6="Tabela Não Desonerada",VLOOKUP($C104,'Orçamento Base'!$D$12:$S$1673,11,FALSE),VLOOKUP($C104,#REF!,11,FALSE))</f>
        <v>#N/A</v>
      </c>
      <c r="J104" s="363">
        <f>IF(Comparativo!$E$6="Tabela Não Desonerada",Encargos!$F$44,Encargos!$D$44)</f>
        <v>1.1122000000000001</v>
      </c>
      <c r="K104" s="364"/>
      <c r="L104" s="365" t="e">
        <f t="shared" si="6"/>
        <v>#N/A</v>
      </c>
      <c r="M104" s="365" t="e">
        <f t="shared" si="7"/>
        <v>#N/A</v>
      </c>
      <c r="N104" s="376" t="e">
        <f t="shared" si="8"/>
        <v>#N/A</v>
      </c>
      <c r="O104" s="205" t="e">
        <f>IF(Comparativo!$E$6="Tabela Não Desonerada",VLOOKUP($C104,'Orçamento Base'!$D$12:$S$1673,13,FALSE),VLOOKUP($C104,#REF!,13,FALSE))</f>
        <v>#N/A</v>
      </c>
      <c r="P104" s="205" t="e">
        <f t="shared" si="9"/>
        <v>#N/A</v>
      </c>
      <c r="Q104" s="205" t="e">
        <f>IF(Comparativo!$E$6="Tabela Não Desonerada",VLOOKUP($C104,'Orçamento Base'!$D$12:$S$1673,14,FALSE),VLOOKUP($C104,#REF!,14,FALSE))</f>
        <v>#N/A</v>
      </c>
      <c r="R104" s="205" t="e">
        <f t="shared" si="10"/>
        <v>#N/A</v>
      </c>
      <c r="S104" s="205" t="e">
        <f>IF(Comparativo!$E$6="Tabela Não Desonerada",VLOOKUP($C104,'Orçamento Base'!$D$12:$S$1673,15,FALSE),VLOOKUP($C104,#REF!,15,FALSE))</f>
        <v>#N/A</v>
      </c>
      <c r="T104" s="205" t="e">
        <f t="shared" si="11"/>
        <v>#N/A</v>
      </c>
    </row>
    <row r="105" spans="1:20" ht="15">
      <c r="A105" s="203">
        <v>1</v>
      </c>
      <c r="B105" s="203" t="e">
        <f>'Orçamento-TCE'!B105</f>
        <v>#N/A</v>
      </c>
      <c r="C105" s="229">
        <f>'Orçamento-TCE'!C105</f>
        <v>0</v>
      </c>
      <c r="D105" s="199" t="e">
        <f>'Orçamento-TCE'!G105</f>
        <v>#N/A</v>
      </c>
      <c r="E105" s="204">
        <f>'Orçamento-TCE'!H105</f>
        <v>0</v>
      </c>
      <c r="F105" s="230" t="e">
        <f>'Orçamento-TCE'!I105</f>
        <v>#N/A</v>
      </c>
      <c r="G105" s="227" t="e">
        <f>IF(Comparativo!$E$6="Tabela Não Desonerada",VLOOKUP($C105,'Orçamento Base'!$D$12:$S$1673,12,FALSE),VLOOKUP($C105,#REF!,12,FALSE))</f>
        <v>#N/A</v>
      </c>
      <c r="H105" s="228">
        <f>IFERROR(IF(Comparativo!$E$6="Tabela Não Desonerada",VLOOKUP($C105,'Orçamento Base'!$D$12:$S$1673,16,FALSE),VLOOKUP($C105,#REF!,16,FALSE)),0)</f>
        <v>0</v>
      </c>
      <c r="I105" s="575" t="e">
        <f>IF(Comparativo!$E$6="Tabela Não Desonerada",VLOOKUP($C105,'Orçamento Base'!$D$12:$S$1673,11,FALSE),VLOOKUP($C105,#REF!,11,FALSE))</f>
        <v>#N/A</v>
      </c>
      <c r="J105" s="363">
        <f>IF(Comparativo!$E$6="Tabela Não Desonerada",Encargos!$F$44,Encargos!$D$44)</f>
        <v>1.1122000000000001</v>
      </c>
      <c r="K105" s="364"/>
      <c r="L105" s="365" t="e">
        <f t="shared" si="6"/>
        <v>#N/A</v>
      </c>
      <c r="M105" s="365" t="e">
        <f t="shared" si="7"/>
        <v>#N/A</v>
      </c>
      <c r="N105" s="376" t="e">
        <f t="shared" si="8"/>
        <v>#N/A</v>
      </c>
      <c r="O105" s="205" t="e">
        <f>IF(Comparativo!$E$6="Tabela Não Desonerada",VLOOKUP($C105,'Orçamento Base'!$D$12:$S$1673,13,FALSE),VLOOKUP($C105,#REF!,13,FALSE))</f>
        <v>#N/A</v>
      </c>
      <c r="P105" s="205" t="e">
        <f t="shared" si="9"/>
        <v>#N/A</v>
      </c>
      <c r="Q105" s="205" t="e">
        <f>IF(Comparativo!$E$6="Tabela Não Desonerada",VLOOKUP($C105,'Orçamento Base'!$D$12:$S$1673,14,FALSE),VLOOKUP($C105,#REF!,14,FALSE))</f>
        <v>#N/A</v>
      </c>
      <c r="R105" s="205" t="e">
        <f t="shared" si="10"/>
        <v>#N/A</v>
      </c>
      <c r="S105" s="205" t="e">
        <f>IF(Comparativo!$E$6="Tabela Não Desonerada",VLOOKUP($C105,'Orçamento Base'!$D$12:$S$1673,15,FALSE),VLOOKUP($C105,#REF!,15,FALSE))</f>
        <v>#N/A</v>
      </c>
      <c r="T105" s="205" t="e">
        <f t="shared" si="11"/>
        <v>#N/A</v>
      </c>
    </row>
    <row r="106" spans="1:20" ht="15">
      <c r="A106" s="203">
        <v>1</v>
      </c>
      <c r="B106" s="203" t="e">
        <f>'Orçamento-TCE'!B106</f>
        <v>#N/A</v>
      </c>
      <c r="C106" s="229">
        <f>'Orçamento-TCE'!C106</f>
        <v>0</v>
      </c>
      <c r="D106" s="199" t="e">
        <f>'Orçamento-TCE'!G106</f>
        <v>#N/A</v>
      </c>
      <c r="E106" s="204">
        <f>'Orçamento-TCE'!H106</f>
        <v>0</v>
      </c>
      <c r="F106" s="230" t="e">
        <f>'Orçamento-TCE'!I106</f>
        <v>#N/A</v>
      </c>
      <c r="G106" s="227" t="e">
        <f>IF(Comparativo!$E$6="Tabela Não Desonerada",VLOOKUP($C106,'Orçamento Base'!$D$12:$S$1673,12,FALSE),VLOOKUP($C106,#REF!,12,FALSE))</f>
        <v>#N/A</v>
      </c>
      <c r="H106" s="228">
        <f>IFERROR(IF(Comparativo!$E$6="Tabela Não Desonerada",VLOOKUP($C106,'Orçamento Base'!$D$12:$S$1673,16,FALSE),VLOOKUP($C106,#REF!,16,FALSE)),0)</f>
        <v>0</v>
      </c>
      <c r="I106" s="575" t="e">
        <f>IF(Comparativo!$E$6="Tabela Não Desonerada",VLOOKUP($C106,'Orçamento Base'!$D$12:$S$1673,11,FALSE),VLOOKUP($C106,#REF!,11,FALSE))</f>
        <v>#N/A</v>
      </c>
      <c r="J106" s="363">
        <f>IF(Comparativo!$E$6="Tabela Não Desonerada",Encargos!$F$44,Encargos!$D$44)</f>
        <v>1.1122000000000001</v>
      </c>
      <c r="K106" s="364"/>
      <c r="L106" s="365" t="e">
        <f t="shared" si="6"/>
        <v>#N/A</v>
      </c>
      <c r="M106" s="365" t="e">
        <f t="shared" si="7"/>
        <v>#N/A</v>
      </c>
      <c r="N106" s="376" t="e">
        <f t="shared" si="8"/>
        <v>#N/A</v>
      </c>
      <c r="O106" s="205" t="e">
        <f>IF(Comparativo!$E$6="Tabela Não Desonerada",VLOOKUP($C106,'Orçamento Base'!$D$12:$S$1673,13,FALSE),VLOOKUP($C106,#REF!,13,FALSE))</f>
        <v>#N/A</v>
      </c>
      <c r="P106" s="205" t="e">
        <f t="shared" si="9"/>
        <v>#N/A</v>
      </c>
      <c r="Q106" s="205" t="e">
        <f>IF(Comparativo!$E$6="Tabela Não Desonerada",VLOOKUP($C106,'Orçamento Base'!$D$12:$S$1673,14,FALSE),VLOOKUP($C106,#REF!,14,FALSE))</f>
        <v>#N/A</v>
      </c>
      <c r="R106" s="205" t="e">
        <f t="shared" si="10"/>
        <v>#N/A</v>
      </c>
      <c r="S106" s="205" t="e">
        <f>IF(Comparativo!$E$6="Tabela Não Desonerada",VLOOKUP($C106,'Orçamento Base'!$D$12:$S$1673,15,FALSE),VLOOKUP($C106,#REF!,15,FALSE))</f>
        <v>#N/A</v>
      </c>
      <c r="T106" s="205" t="e">
        <f t="shared" si="11"/>
        <v>#N/A</v>
      </c>
    </row>
    <row r="107" spans="1:20" ht="15">
      <c r="A107" s="203">
        <v>1</v>
      </c>
      <c r="B107" s="203" t="e">
        <f>'Orçamento-TCE'!B107</f>
        <v>#N/A</v>
      </c>
      <c r="C107" s="229">
        <f>'Orçamento-TCE'!C107</f>
        <v>0</v>
      </c>
      <c r="D107" s="199" t="e">
        <f>'Orçamento-TCE'!G107</f>
        <v>#N/A</v>
      </c>
      <c r="E107" s="204">
        <f>'Orçamento-TCE'!H107</f>
        <v>0</v>
      </c>
      <c r="F107" s="230" t="e">
        <f>'Orçamento-TCE'!I107</f>
        <v>#N/A</v>
      </c>
      <c r="G107" s="227" t="e">
        <f>IF(Comparativo!$E$6="Tabela Não Desonerada",VLOOKUP($C107,'Orçamento Base'!$D$12:$S$1673,12,FALSE),VLOOKUP($C107,#REF!,12,FALSE))</f>
        <v>#N/A</v>
      </c>
      <c r="H107" s="228">
        <f>IFERROR(IF(Comparativo!$E$6="Tabela Não Desonerada",VLOOKUP($C107,'Orçamento Base'!$D$12:$S$1673,16,FALSE),VLOOKUP($C107,#REF!,16,FALSE)),0)</f>
        <v>0</v>
      </c>
      <c r="I107" s="575" t="e">
        <f>IF(Comparativo!$E$6="Tabela Não Desonerada",VLOOKUP($C107,'Orçamento Base'!$D$12:$S$1673,11,FALSE),VLOOKUP($C107,#REF!,11,FALSE))</f>
        <v>#N/A</v>
      </c>
      <c r="J107" s="363">
        <f>IF(Comparativo!$E$6="Tabela Não Desonerada",Encargos!$F$44,Encargos!$D$44)</f>
        <v>1.1122000000000001</v>
      </c>
      <c r="K107" s="364"/>
      <c r="L107" s="365" t="e">
        <f t="shared" si="6"/>
        <v>#N/A</v>
      </c>
      <c r="M107" s="365" t="e">
        <f t="shared" si="7"/>
        <v>#N/A</v>
      </c>
      <c r="N107" s="376" t="e">
        <f t="shared" si="8"/>
        <v>#N/A</v>
      </c>
      <c r="O107" s="205" t="e">
        <f>IF(Comparativo!$E$6="Tabela Não Desonerada",VLOOKUP($C107,'Orçamento Base'!$D$12:$S$1673,13,FALSE),VLOOKUP($C107,#REF!,13,FALSE))</f>
        <v>#N/A</v>
      </c>
      <c r="P107" s="205" t="e">
        <f t="shared" si="9"/>
        <v>#N/A</v>
      </c>
      <c r="Q107" s="205" t="e">
        <f>IF(Comparativo!$E$6="Tabela Não Desonerada",VLOOKUP($C107,'Orçamento Base'!$D$12:$S$1673,14,FALSE),VLOOKUP($C107,#REF!,14,FALSE))</f>
        <v>#N/A</v>
      </c>
      <c r="R107" s="205" t="e">
        <f t="shared" si="10"/>
        <v>#N/A</v>
      </c>
      <c r="S107" s="205" t="e">
        <f>IF(Comparativo!$E$6="Tabela Não Desonerada",VLOOKUP($C107,'Orçamento Base'!$D$12:$S$1673,15,FALSE),VLOOKUP($C107,#REF!,15,FALSE))</f>
        <v>#N/A</v>
      </c>
      <c r="T107" s="205" t="e">
        <f t="shared" si="11"/>
        <v>#N/A</v>
      </c>
    </row>
    <row r="108" spans="1:20" ht="15">
      <c r="A108" s="203">
        <v>1</v>
      </c>
      <c r="B108" s="203" t="e">
        <f>'Orçamento-TCE'!B108</f>
        <v>#N/A</v>
      </c>
      <c r="C108" s="229">
        <f>'Orçamento-TCE'!C108</f>
        <v>0</v>
      </c>
      <c r="D108" s="199" t="e">
        <f>'Orçamento-TCE'!G108</f>
        <v>#N/A</v>
      </c>
      <c r="E108" s="204">
        <f>'Orçamento-TCE'!H108</f>
        <v>0</v>
      </c>
      <c r="F108" s="230" t="e">
        <f>'Orçamento-TCE'!I108</f>
        <v>#N/A</v>
      </c>
      <c r="G108" s="227" t="e">
        <f>IF(Comparativo!$E$6="Tabela Não Desonerada",VLOOKUP($C108,'Orçamento Base'!$D$12:$S$1673,12,FALSE),VLOOKUP($C108,#REF!,12,FALSE))</f>
        <v>#N/A</v>
      </c>
      <c r="H108" s="228">
        <f>IFERROR(IF(Comparativo!$E$6="Tabela Não Desonerada",VLOOKUP($C108,'Orçamento Base'!$D$12:$S$1673,16,FALSE),VLOOKUP($C108,#REF!,16,FALSE)),0)</f>
        <v>0</v>
      </c>
      <c r="I108" s="575" t="e">
        <f>IF(Comparativo!$E$6="Tabela Não Desonerada",VLOOKUP($C108,'Orçamento Base'!$D$12:$S$1673,11,FALSE),VLOOKUP($C108,#REF!,11,FALSE))</f>
        <v>#N/A</v>
      </c>
      <c r="J108" s="363">
        <f>IF(Comparativo!$E$6="Tabela Não Desonerada",Encargos!$F$44,Encargos!$D$44)</f>
        <v>1.1122000000000001</v>
      </c>
      <c r="K108" s="364"/>
      <c r="L108" s="365" t="e">
        <f t="shared" si="6"/>
        <v>#N/A</v>
      </c>
      <c r="M108" s="365" t="e">
        <f t="shared" si="7"/>
        <v>#N/A</v>
      </c>
      <c r="N108" s="376" t="e">
        <f t="shared" si="8"/>
        <v>#N/A</v>
      </c>
      <c r="O108" s="205" t="e">
        <f>IF(Comparativo!$E$6="Tabela Não Desonerada",VLOOKUP($C108,'Orçamento Base'!$D$12:$S$1673,13,FALSE),VLOOKUP($C108,#REF!,13,FALSE))</f>
        <v>#N/A</v>
      </c>
      <c r="P108" s="205" t="e">
        <f t="shared" si="9"/>
        <v>#N/A</v>
      </c>
      <c r="Q108" s="205" t="e">
        <f>IF(Comparativo!$E$6="Tabela Não Desonerada",VLOOKUP($C108,'Orçamento Base'!$D$12:$S$1673,14,FALSE),VLOOKUP($C108,#REF!,14,FALSE))</f>
        <v>#N/A</v>
      </c>
      <c r="R108" s="205" t="e">
        <f t="shared" si="10"/>
        <v>#N/A</v>
      </c>
      <c r="S108" s="205" t="e">
        <f>IF(Comparativo!$E$6="Tabela Não Desonerada",VLOOKUP($C108,'Orçamento Base'!$D$12:$S$1673,15,FALSE),VLOOKUP($C108,#REF!,15,FALSE))</f>
        <v>#N/A</v>
      </c>
      <c r="T108" s="205" t="e">
        <f t="shared" si="11"/>
        <v>#N/A</v>
      </c>
    </row>
    <row r="109" spans="1:20" ht="15">
      <c r="A109" s="203">
        <v>1</v>
      </c>
      <c r="B109" s="203" t="e">
        <f>'Orçamento-TCE'!B109</f>
        <v>#N/A</v>
      </c>
      <c r="C109" s="229">
        <f>'Orçamento-TCE'!C109</f>
        <v>0</v>
      </c>
      <c r="D109" s="199" t="e">
        <f>'Orçamento-TCE'!G109</f>
        <v>#N/A</v>
      </c>
      <c r="E109" s="204">
        <f>'Orçamento-TCE'!H109</f>
        <v>0</v>
      </c>
      <c r="F109" s="230" t="e">
        <f>'Orçamento-TCE'!I109</f>
        <v>#N/A</v>
      </c>
      <c r="G109" s="227" t="e">
        <f>IF(Comparativo!$E$6="Tabela Não Desonerada",VLOOKUP($C109,'Orçamento Base'!$D$12:$S$1673,12,FALSE),VLOOKUP($C109,#REF!,12,FALSE))</f>
        <v>#N/A</v>
      </c>
      <c r="H109" s="228">
        <f>IFERROR(IF(Comparativo!$E$6="Tabela Não Desonerada",VLOOKUP($C109,'Orçamento Base'!$D$12:$S$1673,16,FALSE),VLOOKUP($C109,#REF!,16,FALSE)),0)</f>
        <v>0</v>
      </c>
      <c r="I109" s="575" t="e">
        <f>IF(Comparativo!$E$6="Tabela Não Desonerada",VLOOKUP($C109,'Orçamento Base'!$D$12:$S$1673,11,FALSE),VLOOKUP($C109,#REF!,11,FALSE))</f>
        <v>#N/A</v>
      </c>
      <c r="J109" s="363">
        <f>IF(Comparativo!$E$6="Tabela Não Desonerada",Encargos!$F$44,Encargos!$D$44)</f>
        <v>1.1122000000000001</v>
      </c>
      <c r="K109" s="364"/>
      <c r="L109" s="365" t="e">
        <f t="shared" si="6"/>
        <v>#N/A</v>
      </c>
      <c r="M109" s="365" t="e">
        <f t="shared" si="7"/>
        <v>#N/A</v>
      </c>
      <c r="N109" s="376" t="e">
        <f t="shared" si="8"/>
        <v>#N/A</v>
      </c>
      <c r="O109" s="205" t="e">
        <f>IF(Comparativo!$E$6="Tabela Não Desonerada",VLOOKUP($C109,'Orçamento Base'!$D$12:$S$1673,13,FALSE),VLOOKUP($C109,#REF!,13,FALSE))</f>
        <v>#N/A</v>
      </c>
      <c r="P109" s="205" t="e">
        <f t="shared" si="9"/>
        <v>#N/A</v>
      </c>
      <c r="Q109" s="205" t="e">
        <f>IF(Comparativo!$E$6="Tabela Não Desonerada",VLOOKUP($C109,'Orçamento Base'!$D$12:$S$1673,14,FALSE),VLOOKUP($C109,#REF!,14,FALSE))</f>
        <v>#N/A</v>
      </c>
      <c r="R109" s="205" t="e">
        <f t="shared" si="10"/>
        <v>#N/A</v>
      </c>
      <c r="S109" s="205" t="e">
        <f>IF(Comparativo!$E$6="Tabela Não Desonerada",VLOOKUP($C109,'Orçamento Base'!$D$12:$S$1673,15,FALSE),VLOOKUP($C109,#REF!,15,FALSE))</f>
        <v>#N/A</v>
      </c>
      <c r="T109" s="205" t="e">
        <f t="shared" si="11"/>
        <v>#N/A</v>
      </c>
    </row>
    <row r="110" spans="1:20" ht="15">
      <c r="A110" s="203">
        <v>1</v>
      </c>
      <c r="B110" s="203" t="e">
        <f>'Orçamento-TCE'!B110</f>
        <v>#N/A</v>
      </c>
      <c r="C110" s="229">
        <f>'Orçamento-TCE'!C110</f>
        <v>0</v>
      </c>
      <c r="D110" s="199" t="e">
        <f>'Orçamento-TCE'!G110</f>
        <v>#N/A</v>
      </c>
      <c r="E110" s="204">
        <f>'Orçamento-TCE'!H110</f>
        <v>0</v>
      </c>
      <c r="F110" s="230" t="e">
        <f>'Orçamento-TCE'!I110</f>
        <v>#N/A</v>
      </c>
      <c r="G110" s="227" t="e">
        <f>IF(Comparativo!$E$6="Tabela Não Desonerada",VLOOKUP($C110,'Orçamento Base'!$D$12:$S$1673,12,FALSE),VLOOKUP($C110,#REF!,12,FALSE))</f>
        <v>#N/A</v>
      </c>
      <c r="H110" s="228">
        <f>IFERROR(IF(Comparativo!$E$6="Tabela Não Desonerada",VLOOKUP($C110,'Orçamento Base'!$D$12:$S$1673,16,FALSE),VLOOKUP($C110,#REF!,16,FALSE)),0)</f>
        <v>0</v>
      </c>
      <c r="I110" s="575" t="e">
        <f>IF(Comparativo!$E$6="Tabela Não Desonerada",VLOOKUP($C110,'Orçamento Base'!$D$12:$S$1673,11,FALSE),VLOOKUP($C110,#REF!,11,FALSE))</f>
        <v>#N/A</v>
      </c>
      <c r="J110" s="363">
        <f>IF(Comparativo!$E$6="Tabela Não Desonerada",Encargos!$F$44,Encargos!$D$44)</f>
        <v>1.1122000000000001</v>
      </c>
      <c r="K110" s="364"/>
      <c r="L110" s="365" t="e">
        <f t="shared" si="6"/>
        <v>#N/A</v>
      </c>
      <c r="M110" s="365" t="e">
        <f t="shared" si="7"/>
        <v>#N/A</v>
      </c>
      <c r="N110" s="376" t="e">
        <f t="shared" si="8"/>
        <v>#N/A</v>
      </c>
      <c r="O110" s="205" t="e">
        <f>IF(Comparativo!$E$6="Tabela Não Desonerada",VLOOKUP($C110,'Orçamento Base'!$D$12:$S$1673,13,FALSE),VLOOKUP($C110,#REF!,13,FALSE))</f>
        <v>#N/A</v>
      </c>
      <c r="P110" s="205" t="e">
        <f t="shared" si="9"/>
        <v>#N/A</v>
      </c>
      <c r="Q110" s="205" t="e">
        <f>IF(Comparativo!$E$6="Tabela Não Desonerada",VLOOKUP($C110,'Orçamento Base'!$D$12:$S$1673,14,FALSE),VLOOKUP($C110,#REF!,14,FALSE))</f>
        <v>#N/A</v>
      </c>
      <c r="R110" s="205" t="e">
        <f t="shared" si="10"/>
        <v>#N/A</v>
      </c>
      <c r="S110" s="205" t="e">
        <f>IF(Comparativo!$E$6="Tabela Não Desonerada",VLOOKUP($C110,'Orçamento Base'!$D$12:$S$1673,15,FALSE),VLOOKUP($C110,#REF!,15,FALSE))</f>
        <v>#N/A</v>
      </c>
      <c r="T110" s="205" t="e">
        <f t="shared" si="11"/>
        <v>#N/A</v>
      </c>
    </row>
    <row r="111" spans="1:20" ht="15">
      <c r="A111" s="203">
        <v>1</v>
      </c>
      <c r="B111" s="203" t="e">
        <f>'Orçamento-TCE'!B111</f>
        <v>#N/A</v>
      </c>
      <c r="C111" s="229">
        <f>'Orçamento-TCE'!C111</f>
        <v>0</v>
      </c>
      <c r="D111" s="199" t="e">
        <f>'Orçamento-TCE'!G111</f>
        <v>#N/A</v>
      </c>
      <c r="E111" s="204">
        <f>'Orçamento-TCE'!H111</f>
        <v>0</v>
      </c>
      <c r="F111" s="230" t="e">
        <f>'Orçamento-TCE'!I111</f>
        <v>#N/A</v>
      </c>
      <c r="G111" s="227" t="e">
        <f>IF(Comparativo!$E$6="Tabela Não Desonerada",VLOOKUP($C111,'Orçamento Base'!$D$12:$S$1673,12,FALSE),VLOOKUP($C111,#REF!,12,FALSE))</f>
        <v>#N/A</v>
      </c>
      <c r="H111" s="228">
        <f>IFERROR(IF(Comparativo!$E$6="Tabela Não Desonerada",VLOOKUP($C111,'Orçamento Base'!$D$12:$S$1673,16,FALSE),VLOOKUP($C111,#REF!,16,FALSE)),0)</f>
        <v>0</v>
      </c>
      <c r="I111" s="575" t="e">
        <f>IF(Comparativo!$E$6="Tabela Não Desonerada",VLOOKUP($C111,'Orçamento Base'!$D$12:$S$1673,11,FALSE),VLOOKUP($C111,#REF!,11,FALSE))</f>
        <v>#N/A</v>
      </c>
      <c r="J111" s="363">
        <f>IF(Comparativo!$E$6="Tabela Não Desonerada",Encargos!$F$44,Encargos!$D$44)</f>
        <v>1.1122000000000001</v>
      </c>
      <c r="K111" s="364"/>
      <c r="L111" s="365" t="e">
        <f t="shared" si="6"/>
        <v>#N/A</v>
      </c>
      <c r="M111" s="365" t="e">
        <f t="shared" si="7"/>
        <v>#N/A</v>
      </c>
      <c r="N111" s="376" t="e">
        <f t="shared" si="8"/>
        <v>#N/A</v>
      </c>
      <c r="O111" s="205" t="e">
        <f>IF(Comparativo!$E$6="Tabela Não Desonerada",VLOOKUP($C111,'Orçamento Base'!$D$12:$S$1673,13,FALSE),VLOOKUP($C111,#REF!,13,FALSE))</f>
        <v>#N/A</v>
      </c>
      <c r="P111" s="205" t="e">
        <f t="shared" si="9"/>
        <v>#N/A</v>
      </c>
      <c r="Q111" s="205" t="e">
        <f>IF(Comparativo!$E$6="Tabela Não Desonerada",VLOOKUP($C111,'Orçamento Base'!$D$12:$S$1673,14,FALSE),VLOOKUP($C111,#REF!,14,FALSE))</f>
        <v>#N/A</v>
      </c>
      <c r="R111" s="205" t="e">
        <f t="shared" si="10"/>
        <v>#N/A</v>
      </c>
      <c r="S111" s="205" t="e">
        <f>IF(Comparativo!$E$6="Tabela Não Desonerada",VLOOKUP($C111,'Orçamento Base'!$D$12:$S$1673,15,FALSE),VLOOKUP($C111,#REF!,15,FALSE))</f>
        <v>#N/A</v>
      </c>
      <c r="T111" s="205" t="e">
        <f t="shared" si="11"/>
        <v>#N/A</v>
      </c>
    </row>
    <row r="112" spans="1:20" ht="15">
      <c r="A112" s="203">
        <v>1</v>
      </c>
      <c r="B112" s="203" t="e">
        <f>'Orçamento-TCE'!B112</f>
        <v>#N/A</v>
      </c>
      <c r="C112" s="229">
        <f>'Orçamento-TCE'!C112</f>
        <v>0</v>
      </c>
      <c r="D112" s="199" t="e">
        <f>'Orçamento-TCE'!G112</f>
        <v>#N/A</v>
      </c>
      <c r="E112" s="204">
        <f>'Orçamento-TCE'!H112</f>
        <v>0</v>
      </c>
      <c r="F112" s="230" t="e">
        <f>'Orçamento-TCE'!I112</f>
        <v>#N/A</v>
      </c>
      <c r="G112" s="227" t="e">
        <f>IF(Comparativo!$E$6="Tabela Não Desonerada",VLOOKUP($C112,'Orçamento Base'!$D$12:$S$1673,12,FALSE),VLOOKUP($C112,#REF!,12,FALSE))</f>
        <v>#N/A</v>
      </c>
      <c r="H112" s="228">
        <f>IFERROR(IF(Comparativo!$E$6="Tabela Não Desonerada",VLOOKUP($C112,'Orçamento Base'!$D$12:$S$1673,16,FALSE),VLOOKUP($C112,#REF!,16,FALSE)),0)</f>
        <v>0</v>
      </c>
      <c r="I112" s="575" t="e">
        <f>IF(Comparativo!$E$6="Tabela Não Desonerada",VLOOKUP($C112,'Orçamento Base'!$D$12:$S$1673,11,FALSE),VLOOKUP($C112,#REF!,11,FALSE))</f>
        <v>#N/A</v>
      </c>
      <c r="J112" s="363">
        <f>IF(Comparativo!$E$6="Tabela Não Desonerada",Encargos!$F$44,Encargos!$D$44)</f>
        <v>1.1122000000000001</v>
      </c>
      <c r="K112" s="364"/>
      <c r="L112" s="365" t="e">
        <f t="shared" si="6"/>
        <v>#N/A</v>
      </c>
      <c r="M112" s="365" t="e">
        <f t="shared" si="7"/>
        <v>#N/A</v>
      </c>
      <c r="N112" s="376" t="e">
        <f t="shared" si="8"/>
        <v>#N/A</v>
      </c>
      <c r="O112" s="205" t="e">
        <f>IF(Comparativo!$E$6="Tabela Não Desonerada",VLOOKUP($C112,'Orçamento Base'!$D$12:$S$1673,13,FALSE),VLOOKUP($C112,#REF!,13,FALSE))</f>
        <v>#N/A</v>
      </c>
      <c r="P112" s="205" t="e">
        <f t="shared" si="9"/>
        <v>#N/A</v>
      </c>
      <c r="Q112" s="205" t="e">
        <f>IF(Comparativo!$E$6="Tabela Não Desonerada",VLOOKUP($C112,'Orçamento Base'!$D$12:$S$1673,14,FALSE),VLOOKUP($C112,#REF!,14,FALSE))</f>
        <v>#N/A</v>
      </c>
      <c r="R112" s="205" t="e">
        <f t="shared" si="10"/>
        <v>#N/A</v>
      </c>
      <c r="S112" s="205" t="e">
        <f>IF(Comparativo!$E$6="Tabela Não Desonerada",VLOOKUP($C112,'Orçamento Base'!$D$12:$S$1673,15,FALSE),VLOOKUP($C112,#REF!,15,FALSE))</f>
        <v>#N/A</v>
      </c>
      <c r="T112" s="205" t="e">
        <f t="shared" si="11"/>
        <v>#N/A</v>
      </c>
    </row>
    <row r="113" spans="1:20" ht="15">
      <c r="A113" s="203">
        <v>1</v>
      </c>
      <c r="B113" s="203" t="e">
        <f>'Orçamento-TCE'!B113</f>
        <v>#N/A</v>
      </c>
      <c r="C113" s="229">
        <f>'Orçamento-TCE'!C113</f>
        <v>0</v>
      </c>
      <c r="D113" s="199" t="e">
        <f>'Orçamento-TCE'!G113</f>
        <v>#N/A</v>
      </c>
      <c r="E113" s="204">
        <f>'Orçamento-TCE'!H113</f>
        <v>0</v>
      </c>
      <c r="F113" s="230" t="e">
        <f>'Orçamento-TCE'!I113</f>
        <v>#N/A</v>
      </c>
      <c r="G113" s="227" t="e">
        <f>IF(Comparativo!$E$6="Tabela Não Desonerada",VLOOKUP($C113,'Orçamento Base'!$D$12:$S$1673,12,FALSE),VLOOKUP($C113,#REF!,12,FALSE))</f>
        <v>#N/A</v>
      </c>
      <c r="H113" s="228">
        <f>IFERROR(IF(Comparativo!$E$6="Tabela Não Desonerada",VLOOKUP($C113,'Orçamento Base'!$D$12:$S$1673,16,FALSE),VLOOKUP($C113,#REF!,16,FALSE)),0)</f>
        <v>0</v>
      </c>
      <c r="I113" s="575" t="e">
        <f>IF(Comparativo!$E$6="Tabela Não Desonerada",VLOOKUP($C113,'Orçamento Base'!$D$12:$S$1673,11,FALSE),VLOOKUP($C113,#REF!,11,FALSE))</f>
        <v>#N/A</v>
      </c>
      <c r="J113" s="363">
        <f>IF(Comparativo!$E$6="Tabela Não Desonerada",Encargos!$F$44,Encargos!$D$44)</f>
        <v>1.1122000000000001</v>
      </c>
      <c r="K113" s="364"/>
      <c r="L113" s="365" t="e">
        <f t="shared" si="6"/>
        <v>#N/A</v>
      </c>
      <c r="M113" s="365" t="e">
        <f t="shared" si="7"/>
        <v>#N/A</v>
      </c>
      <c r="N113" s="376" t="e">
        <f t="shared" si="8"/>
        <v>#N/A</v>
      </c>
      <c r="O113" s="205" t="e">
        <f>IF(Comparativo!$E$6="Tabela Não Desonerada",VLOOKUP($C113,'Orçamento Base'!$D$12:$S$1673,13,FALSE),VLOOKUP($C113,#REF!,13,FALSE))</f>
        <v>#N/A</v>
      </c>
      <c r="P113" s="205" t="e">
        <f t="shared" si="9"/>
        <v>#N/A</v>
      </c>
      <c r="Q113" s="205" t="e">
        <f>IF(Comparativo!$E$6="Tabela Não Desonerada",VLOOKUP($C113,'Orçamento Base'!$D$12:$S$1673,14,FALSE),VLOOKUP($C113,#REF!,14,FALSE))</f>
        <v>#N/A</v>
      </c>
      <c r="R113" s="205" t="e">
        <f t="shared" si="10"/>
        <v>#N/A</v>
      </c>
      <c r="S113" s="205" t="e">
        <f>IF(Comparativo!$E$6="Tabela Não Desonerada",VLOOKUP($C113,'Orçamento Base'!$D$12:$S$1673,15,FALSE),VLOOKUP($C113,#REF!,15,FALSE))</f>
        <v>#N/A</v>
      </c>
      <c r="T113" s="205" t="e">
        <f t="shared" si="11"/>
        <v>#N/A</v>
      </c>
    </row>
    <row r="114" spans="1:20" ht="15">
      <c r="A114" s="203">
        <v>1</v>
      </c>
      <c r="B114" s="203" t="e">
        <f>'Orçamento-TCE'!B114</f>
        <v>#N/A</v>
      </c>
      <c r="C114" s="229">
        <f>'Orçamento-TCE'!C114</f>
        <v>0</v>
      </c>
      <c r="D114" s="199" t="e">
        <f>'Orçamento-TCE'!G114</f>
        <v>#N/A</v>
      </c>
      <c r="E114" s="204">
        <f>'Orçamento-TCE'!H114</f>
        <v>0</v>
      </c>
      <c r="F114" s="230" t="e">
        <f>'Orçamento-TCE'!I114</f>
        <v>#N/A</v>
      </c>
      <c r="G114" s="227" t="e">
        <f>IF(Comparativo!$E$6="Tabela Não Desonerada",VLOOKUP($C114,'Orçamento Base'!$D$12:$S$1673,12,FALSE),VLOOKUP($C114,#REF!,12,FALSE))</f>
        <v>#N/A</v>
      </c>
      <c r="H114" s="228">
        <f>IFERROR(IF(Comparativo!$E$6="Tabela Não Desonerada",VLOOKUP($C114,'Orçamento Base'!$D$12:$S$1673,16,FALSE),VLOOKUP($C114,#REF!,16,FALSE)),0)</f>
        <v>0</v>
      </c>
      <c r="I114" s="575" t="e">
        <f>IF(Comparativo!$E$6="Tabela Não Desonerada",VLOOKUP($C114,'Orçamento Base'!$D$12:$S$1673,11,FALSE),VLOOKUP($C114,#REF!,11,FALSE))</f>
        <v>#N/A</v>
      </c>
      <c r="J114" s="363">
        <f>IF(Comparativo!$E$6="Tabela Não Desonerada",Encargos!$F$44,Encargos!$D$44)</f>
        <v>1.1122000000000001</v>
      </c>
      <c r="K114" s="364"/>
      <c r="L114" s="365" t="e">
        <f t="shared" si="6"/>
        <v>#N/A</v>
      </c>
      <c r="M114" s="365" t="e">
        <f t="shared" si="7"/>
        <v>#N/A</v>
      </c>
      <c r="N114" s="376" t="e">
        <f t="shared" si="8"/>
        <v>#N/A</v>
      </c>
      <c r="O114" s="205" t="e">
        <f>IF(Comparativo!$E$6="Tabela Não Desonerada",VLOOKUP($C114,'Orçamento Base'!$D$12:$S$1673,13,FALSE),VLOOKUP($C114,#REF!,13,FALSE))</f>
        <v>#N/A</v>
      </c>
      <c r="P114" s="205" t="e">
        <f t="shared" si="9"/>
        <v>#N/A</v>
      </c>
      <c r="Q114" s="205" t="e">
        <f>IF(Comparativo!$E$6="Tabela Não Desonerada",VLOOKUP($C114,'Orçamento Base'!$D$12:$S$1673,14,FALSE),VLOOKUP($C114,#REF!,14,FALSE))</f>
        <v>#N/A</v>
      </c>
      <c r="R114" s="205" t="e">
        <f t="shared" si="10"/>
        <v>#N/A</v>
      </c>
      <c r="S114" s="205" t="e">
        <f>IF(Comparativo!$E$6="Tabela Não Desonerada",VLOOKUP($C114,'Orçamento Base'!$D$12:$S$1673,15,FALSE),VLOOKUP($C114,#REF!,15,FALSE))</f>
        <v>#N/A</v>
      </c>
      <c r="T114" s="205" t="e">
        <f t="shared" si="11"/>
        <v>#N/A</v>
      </c>
    </row>
    <row r="115" spans="1:20" ht="15">
      <c r="A115" s="203">
        <v>1</v>
      </c>
      <c r="B115" s="203" t="e">
        <f>'Orçamento-TCE'!B115</f>
        <v>#N/A</v>
      </c>
      <c r="C115" s="229">
        <f>'Orçamento-TCE'!C115</f>
        <v>0</v>
      </c>
      <c r="D115" s="199" t="e">
        <f>'Orçamento-TCE'!G115</f>
        <v>#N/A</v>
      </c>
      <c r="E115" s="204">
        <f>'Orçamento-TCE'!H115</f>
        <v>0</v>
      </c>
      <c r="F115" s="230" t="e">
        <f>'Orçamento-TCE'!I115</f>
        <v>#N/A</v>
      </c>
      <c r="G115" s="227" t="e">
        <f>IF(Comparativo!$E$6="Tabela Não Desonerada",VLOOKUP($C115,'Orçamento Base'!$D$12:$S$1673,12,FALSE),VLOOKUP($C115,#REF!,12,FALSE))</f>
        <v>#N/A</v>
      </c>
      <c r="H115" s="228">
        <f>IFERROR(IF(Comparativo!$E$6="Tabela Não Desonerada",VLOOKUP($C115,'Orçamento Base'!$D$12:$S$1673,16,FALSE),VLOOKUP($C115,#REF!,16,FALSE)),0)</f>
        <v>0</v>
      </c>
      <c r="I115" s="575" t="e">
        <f>IF(Comparativo!$E$6="Tabela Não Desonerada",VLOOKUP($C115,'Orçamento Base'!$D$12:$S$1673,11,FALSE),VLOOKUP($C115,#REF!,11,FALSE))</f>
        <v>#N/A</v>
      </c>
      <c r="J115" s="363">
        <f>IF(Comparativo!$E$6="Tabela Não Desonerada",Encargos!$F$44,Encargos!$D$44)</f>
        <v>1.1122000000000001</v>
      </c>
      <c r="K115" s="364"/>
      <c r="L115" s="365" t="e">
        <f t="shared" si="6"/>
        <v>#N/A</v>
      </c>
      <c r="M115" s="365" t="e">
        <f t="shared" si="7"/>
        <v>#N/A</v>
      </c>
      <c r="N115" s="376" t="e">
        <f t="shared" si="8"/>
        <v>#N/A</v>
      </c>
      <c r="O115" s="205" t="e">
        <f>IF(Comparativo!$E$6="Tabela Não Desonerada",VLOOKUP($C115,'Orçamento Base'!$D$12:$S$1673,13,FALSE),VLOOKUP($C115,#REF!,13,FALSE))</f>
        <v>#N/A</v>
      </c>
      <c r="P115" s="205" t="e">
        <f t="shared" si="9"/>
        <v>#N/A</v>
      </c>
      <c r="Q115" s="205" t="e">
        <f>IF(Comparativo!$E$6="Tabela Não Desonerada",VLOOKUP($C115,'Orçamento Base'!$D$12:$S$1673,14,FALSE),VLOOKUP($C115,#REF!,14,FALSE))</f>
        <v>#N/A</v>
      </c>
      <c r="R115" s="205" t="e">
        <f t="shared" si="10"/>
        <v>#N/A</v>
      </c>
      <c r="S115" s="205" t="e">
        <f>IF(Comparativo!$E$6="Tabela Não Desonerada",VLOOKUP($C115,'Orçamento Base'!$D$12:$S$1673,15,FALSE),VLOOKUP($C115,#REF!,15,FALSE))</f>
        <v>#N/A</v>
      </c>
      <c r="T115" s="205" t="e">
        <f t="shared" si="11"/>
        <v>#N/A</v>
      </c>
    </row>
    <row r="116" spans="1:20" ht="15">
      <c r="A116" s="203">
        <v>1</v>
      </c>
      <c r="B116" s="203" t="e">
        <f>'Orçamento-TCE'!B116</f>
        <v>#N/A</v>
      </c>
      <c r="C116" s="229">
        <f>'Orçamento-TCE'!C116</f>
        <v>0</v>
      </c>
      <c r="D116" s="199" t="e">
        <f>'Orçamento-TCE'!G116</f>
        <v>#N/A</v>
      </c>
      <c r="E116" s="204">
        <f>'Orçamento-TCE'!H116</f>
        <v>0</v>
      </c>
      <c r="F116" s="230" t="e">
        <f>'Orçamento-TCE'!I116</f>
        <v>#N/A</v>
      </c>
      <c r="G116" s="227" t="e">
        <f>IF(Comparativo!$E$6="Tabela Não Desonerada",VLOOKUP($C116,'Orçamento Base'!$D$12:$S$1673,12,FALSE),VLOOKUP($C116,#REF!,12,FALSE))</f>
        <v>#N/A</v>
      </c>
      <c r="H116" s="228">
        <f>IFERROR(IF(Comparativo!$E$6="Tabela Não Desonerada",VLOOKUP($C116,'Orçamento Base'!$D$12:$S$1673,16,FALSE),VLOOKUP($C116,#REF!,16,FALSE)),0)</f>
        <v>0</v>
      </c>
      <c r="I116" s="575" t="e">
        <f>IF(Comparativo!$E$6="Tabela Não Desonerada",VLOOKUP($C116,'Orçamento Base'!$D$12:$S$1673,11,FALSE),VLOOKUP($C116,#REF!,11,FALSE))</f>
        <v>#N/A</v>
      </c>
      <c r="J116" s="363">
        <f>IF(Comparativo!$E$6="Tabela Não Desonerada",Encargos!$F$44,Encargos!$D$44)</f>
        <v>1.1122000000000001</v>
      </c>
      <c r="K116" s="364"/>
      <c r="L116" s="365" t="e">
        <f t="shared" si="6"/>
        <v>#N/A</v>
      </c>
      <c r="M116" s="365" t="e">
        <f t="shared" si="7"/>
        <v>#N/A</v>
      </c>
      <c r="N116" s="376" t="e">
        <f t="shared" si="8"/>
        <v>#N/A</v>
      </c>
      <c r="O116" s="205" t="e">
        <f>IF(Comparativo!$E$6="Tabela Não Desonerada",VLOOKUP($C116,'Orçamento Base'!$D$12:$S$1673,13,FALSE),VLOOKUP($C116,#REF!,13,FALSE))</f>
        <v>#N/A</v>
      </c>
      <c r="P116" s="205" t="e">
        <f t="shared" si="9"/>
        <v>#N/A</v>
      </c>
      <c r="Q116" s="205" t="e">
        <f>IF(Comparativo!$E$6="Tabela Não Desonerada",VLOOKUP($C116,'Orçamento Base'!$D$12:$S$1673,14,FALSE),VLOOKUP($C116,#REF!,14,FALSE))</f>
        <v>#N/A</v>
      </c>
      <c r="R116" s="205" t="e">
        <f t="shared" si="10"/>
        <v>#N/A</v>
      </c>
      <c r="S116" s="205" t="e">
        <f>IF(Comparativo!$E$6="Tabela Não Desonerada",VLOOKUP($C116,'Orçamento Base'!$D$12:$S$1673,15,FALSE),VLOOKUP($C116,#REF!,15,FALSE))</f>
        <v>#N/A</v>
      </c>
      <c r="T116" s="205" t="e">
        <f t="shared" si="11"/>
        <v>#N/A</v>
      </c>
    </row>
    <row r="117" spans="1:20" ht="15">
      <c r="A117" s="203">
        <v>1</v>
      </c>
      <c r="B117" s="203" t="e">
        <f>'Orçamento-TCE'!B117</f>
        <v>#N/A</v>
      </c>
      <c r="C117" s="229">
        <f>'Orçamento-TCE'!C117</f>
        <v>0</v>
      </c>
      <c r="D117" s="199" t="e">
        <f>'Orçamento-TCE'!G117</f>
        <v>#N/A</v>
      </c>
      <c r="E117" s="204">
        <f>'Orçamento-TCE'!H117</f>
        <v>0</v>
      </c>
      <c r="F117" s="230" t="e">
        <f>'Orçamento-TCE'!I117</f>
        <v>#N/A</v>
      </c>
      <c r="G117" s="227" t="e">
        <f>IF(Comparativo!$E$6="Tabela Não Desonerada",VLOOKUP($C117,'Orçamento Base'!$D$12:$S$1673,12,FALSE),VLOOKUP($C117,#REF!,12,FALSE))</f>
        <v>#N/A</v>
      </c>
      <c r="H117" s="228">
        <f>IFERROR(IF(Comparativo!$E$6="Tabela Não Desonerada",VLOOKUP($C117,'Orçamento Base'!$D$12:$S$1673,16,FALSE),VLOOKUP($C117,#REF!,16,FALSE)),0)</f>
        <v>0</v>
      </c>
      <c r="I117" s="575" t="e">
        <f>IF(Comparativo!$E$6="Tabela Não Desonerada",VLOOKUP($C117,'Orçamento Base'!$D$12:$S$1673,11,FALSE),VLOOKUP($C117,#REF!,11,FALSE))</f>
        <v>#N/A</v>
      </c>
      <c r="J117" s="363">
        <f>IF(Comparativo!$E$6="Tabela Não Desonerada",Encargos!$F$44,Encargos!$D$44)</f>
        <v>1.1122000000000001</v>
      </c>
      <c r="K117" s="364"/>
      <c r="L117" s="365" t="e">
        <f t="shared" si="6"/>
        <v>#N/A</v>
      </c>
      <c r="M117" s="365" t="e">
        <f t="shared" si="7"/>
        <v>#N/A</v>
      </c>
      <c r="N117" s="376" t="e">
        <f t="shared" si="8"/>
        <v>#N/A</v>
      </c>
      <c r="O117" s="205" t="e">
        <f>IF(Comparativo!$E$6="Tabela Não Desonerada",VLOOKUP($C117,'Orçamento Base'!$D$12:$S$1673,13,FALSE),VLOOKUP($C117,#REF!,13,FALSE))</f>
        <v>#N/A</v>
      </c>
      <c r="P117" s="205" t="e">
        <f t="shared" si="9"/>
        <v>#N/A</v>
      </c>
      <c r="Q117" s="205" t="e">
        <f>IF(Comparativo!$E$6="Tabela Não Desonerada",VLOOKUP($C117,'Orçamento Base'!$D$12:$S$1673,14,FALSE),VLOOKUP($C117,#REF!,14,FALSE))</f>
        <v>#N/A</v>
      </c>
      <c r="R117" s="205" t="e">
        <f t="shared" si="10"/>
        <v>#N/A</v>
      </c>
      <c r="S117" s="205" t="e">
        <f>IF(Comparativo!$E$6="Tabela Não Desonerada",VLOOKUP($C117,'Orçamento Base'!$D$12:$S$1673,15,FALSE),VLOOKUP($C117,#REF!,15,FALSE))</f>
        <v>#N/A</v>
      </c>
      <c r="T117" s="205" t="e">
        <f t="shared" si="11"/>
        <v>#N/A</v>
      </c>
    </row>
    <row r="118" spans="1:20" ht="15">
      <c r="A118" s="203">
        <v>1</v>
      </c>
      <c r="B118" s="203" t="e">
        <f>'Orçamento-TCE'!B118</f>
        <v>#N/A</v>
      </c>
      <c r="C118" s="229">
        <f>'Orçamento-TCE'!C118</f>
        <v>0</v>
      </c>
      <c r="D118" s="199" t="e">
        <f>'Orçamento-TCE'!G118</f>
        <v>#N/A</v>
      </c>
      <c r="E118" s="204">
        <f>'Orçamento-TCE'!H118</f>
        <v>0</v>
      </c>
      <c r="F118" s="230" t="e">
        <f>'Orçamento-TCE'!I118</f>
        <v>#N/A</v>
      </c>
      <c r="G118" s="227" t="e">
        <f>IF(Comparativo!$E$6="Tabela Não Desonerada",VLOOKUP($C118,'Orçamento Base'!$D$12:$S$1673,12,FALSE),VLOOKUP($C118,#REF!,12,FALSE))</f>
        <v>#N/A</v>
      </c>
      <c r="H118" s="228">
        <f>IFERROR(IF(Comparativo!$E$6="Tabela Não Desonerada",VLOOKUP($C118,'Orçamento Base'!$D$12:$S$1673,16,FALSE),VLOOKUP($C118,#REF!,16,FALSE)),0)</f>
        <v>0</v>
      </c>
      <c r="I118" s="575" t="e">
        <f>IF(Comparativo!$E$6="Tabela Não Desonerada",VLOOKUP($C118,'Orçamento Base'!$D$12:$S$1673,11,FALSE),VLOOKUP($C118,#REF!,11,FALSE))</f>
        <v>#N/A</v>
      </c>
      <c r="J118" s="363">
        <f>IF(Comparativo!$E$6="Tabela Não Desonerada",Encargos!$F$44,Encargos!$D$44)</f>
        <v>1.1122000000000001</v>
      </c>
      <c r="K118" s="364"/>
      <c r="L118" s="365" t="e">
        <f t="shared" si="6"/>
        <v>#N/A</v>
      </c>
      <c r="M118" s="365" t="e">
        <f t="shared" si="7"/>
        <v>#N/A</v>
      </c>
      <c r="N118" s="376" t="e">
        <f t="shared" si="8"/>
        <v>#N/A</v>
      </c>
      <c r="O118" s="205" t="e">
        <f>IF(Comparativo!$E$6="Tabela Não Desonerada",VLOOKUP($C118,'Orçamento Base'!$D$12:$S$1673,13,FALSE),VLOOKUP($C118,#REF!,13,FALSE))</f>
        <v>#N/A</v>
      </c>
      <c r="P118" s="205" t="e">
        <f t="shared" si="9"/>
        <v>#N/A</v>
      </c>
      <c r="Q118" s="205" t="e">
        <f>IF(Comparativo!$E$6="Tabela Não Desonerada",VLOOKUP($C118,'Orçamento Base'!$D$12:$S$1673,14,FALSE),VLOOKUP($C118,#REF!,14,FALSE))</f>
        <v>#N/A</v>
      </c>
      <c r="R118" s="205" t="e">
        <f t="shared" si="10"/>
        <v>#N/A</v>
      </c>
      <c r="S118" s="205" t="e">
        <f>IF(Comparativo!$E$6="Tabela Não Desonerada",VLOOKUP($C118,'Orçamento Base'!$D$12:$S$1673,15,FALSE),VLOOKUP($C118,#REF!,15,FALSE))</f>
        <v>#N/A</v>
      </c>
      <c r="T118" s="205" t="e">
        <f t="shared" si="11"/>
        <v>#N/A</v>
      </c>
    </row>
    <row r="119" spans="1:20" ht="15">
      <c r="A119" s="203">
        <v>1</v>
      </c>
      <c r="B119" s="203" t="e">
        <f>'Orçamento-TCE'!B119</f>
        <v>#N/A</v>
      </c>
      <c r="C119" s="229">
        <f>'Orçamento-TCE'!C119</f>
        <v>0</v>
      </c>
      <c r="D119" s="199" t="e">
        <f>'Orçamento-TCE'!G119</f>
        <v>#N/A</v>
      </c>
      <c r="E119" s="204">
        <f>'Orçamento-TCE'!H119</f>
        <v>0</v>
      </c>
      <c r="F119" s="230" t="e">
        <f>'Orçamento-TCE'!I119</f>
        <v>#N/A</v>
      </c>
      <c r="G119" s="227" t="e">
        <f>IF(Comparativo!$E$6="Tabela Não Desonerada",VLOOKUP($C119,'Orçamento Base'!$D$12:$S$1673,12,FALSE),VLOOKUP($C119,#REF!,12,FALSE))</f>
        <v>#N/A</v>
      </c>
      <c r="H119" s="228">
        <f>IFERROR(IF(Comparativo!$E$6="Tabela Não Desonerada",VLOOKUP($C119,'Orçamento Base'!$D$12:$S$1673,16,FALSE),VLOOKUP($C119,#REF!,16,FALSE)),0)</f>
        <v>0</v>
      </c>
      <c r="I119" s="575" t="e">
        <f>IF(Comparativo!$E$6="Tabela Não Desonerada",VLOOKUP($C119,'Orçamento Base'!$D$12:$S$1673,11,FALSE),VLOOKUP($C119,#REF!,11,FALSE))</f>
        <v>#N/A</v>
      </c>
      <c r="J119" s="363">
        <f>IF(Comparativo!$E$6="Tabela Não Desonerada",Encargos!$F$44,Encargos!$D$44)</f>
        <v>1.1122000000000001</v>
      </c>
      <c r="K119" s="364"/>
      <c r="L119" s="365" t="e">
        <f t="shared" si="6"/>
        <v>#N/A</v>
      </c>
      <c r="M119" s="365" t="e">
        <f t="shared" si="7"/>
        <v>#N/A</v>
      </c>
      <c r="N119" s="376" t="e">
        <f t="shared" si="8"/>
        <v>#N/A</v>
      </c>
      <c r="O119" s="205" t="e">
        <f>IF(Comparativo!$E$6="Tabela Não Desonerada",VLOOKUP($C119,'Orçamento Base'!$D$12:$S$1673,13,FALSE),VLOOKUP($C119,#REF!,13,FALSE))</f>
        <v>#N/A</v>
      </c>
      <c r="P119" s="205" t="e">
        <f t="shared" si="9"/>
        <v>#N/A</v>
      </c>
      <c r="Q119" s="205" t="e">
        <f>IF(Comparativo!$E$6="Tabela Não Desonerada",VLOOKUP($C119,'Orçamento Base'!$D$12:$S$1673,14,FALSE),VLOOKUP($C119,#REF!,14,FALSE))</f>
        <v>#N/A</v>
      </c>
      <c r="R119" s="205" t="e">
        <f t="shared" si="10"/>
        <v>#N/A</v>
      </c>
      <c r="S119" s="205" t="e">
        <f>IF(Comparativo!$E$6="Tabela Não Desonerada",VLOOKUP($C119,'Orçamento Base'!$D$12:$S$1673,15,FALSE),VLOOKUP($C119,#REF!,15,FALSE))</f>
        <v>#N/A</v>
      </c>
      <c r="T119" s="205" t="e">
        <f t="shared" si="11"/>
        <v>#N/A</v>
      </c>
    </row>
    <row r="120" spans="1:20" ht="15">
      <c r="A120" s="203">
        <v>1</v>
      </c>
      <c r="B120" s="203" t="e">
        <f>'Orçamento-TCE'!B120</f>
        <v>#N/A</v>
      </c>
      <c r="C120" s="229">
        <f>'Orçamento-TCE'!C120</f>
        <v>0</v>
      </c>
      <c r="D120" s="199" t="e">
        <f>'Orçamento-TCE'!G120</f>
        <v>#N/A</v>
      </c>
      <c r="E120" s="204">
        <f>'Orçamento-TCE'!H120</f>
        <v>0</v>
      </c>
      <c r="F120" s="230" t="e">
        <f>'Orçamento-TCE'!I120</f>
        <v>#N/A</v>
      </c>
      <c r="G120" s="227" t="e">
        <f>IF(Comparativo!$E$6="Tabela Não Desonerada",VLOOKUP($C120,'Orçamento Base'!$D$12:$S$1673,12,FALSE),VLOOKUP($C120,#REF!,12,FALSE))</f>
        <v>#N/A</v>
      </c>
      <c r="H120" s="228">
        <f>IFERROR(IF(Comparativo!$E$6="Tabela Não Desonerada",VLOOKUP($C120,'Orçamento Base'!$D$12:$S$1673,16,FALSE),VLOOKUP($C120,#REF!,16,FALSE)),0)</f>
        <v>0</v>
      </c>
      <c r="I120" s="575" t="e">
        <f>IF(Comparativo!$E$6="Tabela Não Desonerada",VLOOKUP($C120,'Orçamento Base'!$D$12:$S$1673,11,FALSE),VLOOKUP($C120,#REF!,11,FALSE))</f>
        <v>#N/A</v>
      </c>
      <c r="J120" s="363">
        <f>IF(Comparativo!$E$6="Tabela Não Desonerada",Encargos!$F$44,Encargos!$D$44)</f>
        <v>1.1122000000000001</v>
      </c>
      <c r="K120" s="364"/>
      <c r="L120" s="365" t="e">
        <f t="shared" si="6"/>
        <v>#N/A</v>
      </c>
      <c r="M120" s="365" t="e">
        <f t="shared" si="7"/>
        <v>#N/A</v>
      </c>
      <c r="N120" s="376" t="e">
        <f t="shared" si="8"/>
        <v>#N/A</v>
      </c>
      <c r="O120" s="205" t="e">
        <f>IF(Comparativo!$E$6="Tabela Não Desonerada",VLOOKUP($C120,'Orçamento Base'!$D$12:$S$1673,13,FALSE),VLOOKUP($C120,#REF!,13,FALSE))</f>
        <v>#N/A</v>
      </c>
      <c r="P120" s="205" t="e">
        <f t="shared" si="9"/>
        <v>#N/A</v>
      </c>
      <c r="Q120" s="205" t="e">
        <f>IF(Comparativo!$E$6="Tabela Não Desonerada",VLOOKUP($C120,'Orçamento Base'!$D$12:$S$1673,14,FALSE),VLOOKUP($C120,#REF!,14,FALSE))</f>
        <v>#N/A</v>
      </c>
      <c r="R120" s="205" t="e">
        <f t="shared" si="10"/>
        <v>#N/A</v>
      </c>
      <c r="S120" s="205" t="e">
        <f>IF(Comparativo!$E$6="Tabela Não Desonerada",VLOOKUP($C120,'Orçamento Base'!$D$12:$S$1673,15,FALSE),VLOOKUP($C120,#REF!,15,FALSE))</f>
        <v>#N/A</v>
      </c>
      <c r="T120" s="205" t="e">
        <f t="shared" si="11"/>
        <v>#N/A</v>
      </c>
    </row>
    <row r="121" spans="1:20" ht="15">
      <c r="A121" s="203">
        <v>1</v>
      </c>
      <c r="B121" s="203" t="e">
        <f>'Orçamento-TCE'!B121</f>
        <v>#N/A</v>
      </c>
      <c r="C121" s="229">
        <f>'Orçamento-TCE'!C121</f>
        <v>0</v>
      </c>
      <c r="D121" s="199" t="e">
        <f>'Orçamento-TCE'!G121</f>
        <v>#N/A</v>
      </c>
      <c r="E121" s="204">
        <f>'Orçamento-TCE'!H121</f>
        <v>0</v>
      </c>
      <c r="F121" s="230" t="e">
        <f>'Orçamento-TCE'!I121</f>
        <v>#N/A</v>
      </c>
      <c r="G121" s="227" t="e">
        <f>IF(Comparativo!$E$6="Tabela Não Desonerada",VLOOKUP($C121,'Orçamento Base'!$D$12:$S$1673,12,FALSE),VLOOKUP($C121,#REF!,12,FALSE))</f>
        <v>#N/A</v>
      </c>
      <c r="H121" s="228">
        <f>IFERROR(IF(Comparativo!$E$6="Tabela Não Desonerada",VLOOKUP($C121,'Orçamento Base'!$D$12:$S$1673,16,FALSE),VLOOKUP($C121,#REF!,16,FALSE)),0)</f>
        <v>0</v>
      </c>
      <c r="I121" s="575" t="e">
        <f>IF(Comparativo!$E$6="Tabela Não Desonerada",VLOOKUP($C121,'Orçamento Base'!$D$12:$S$1673,11,FALSE),VLOOKUP($C121,#REF!,11,FALSE))</f>
        <v>#N/A</v>
      </c>
      <c r="J121" s="363">
        <f>IF(Comparativo!$E$6="Tabela Não Desonerada",Encargos!$F$44,Encargos!$D$44)</f>
        <v>1.1122000000000001</v>
      </c>
      <c r="K121" s="364"/>
      <c r="L121" s="365" t="e">
        <f t="shared" si="6"/>
        <v>#N/A</v>
      </c>
      <c r="M121" s="365" t="e">
        <f t="shared" si="7"/>
        <v>#N/A</v>
      </c>
      <c r="N121" s="376" t="e">
        <f t="shared" si="8"/>
        <v>#N/A</v>
      </c>
      <c r="O121" s="205" t="e">
        <f>IF(Comparativo!$E$6="Tabela Não Desonerada",VLOOKUP($C121,'Orçamento Base'!$D$12:$S$1673,13,FALSE),VLOOKUP($C121,#REF!,13,FALSE))</f>
        <v>#N/A</v>
      </c>
      <c r="P121" s="205" t="e">
        <f t="shared" si="9"/>
        <v>#N/A</v>
      </c>
      <c r="Q121" s="205" t="e">
        <f>IF(Comparativo!$E$6="Tabela Não Desonerada",VLOOKUP($C121,'Orçamento Base'!$D$12:$S$1673,14,FALSE),VLOOKUP($C121,#REF!,14,FALSE))</f>
        <v>#N/A</v>
      </c>
      <c r="R121" s="205" t="e">
        <f t="shared" si="10"/>
        <v>#N/A</v>
      </c>
      <c r="S121" s="205" t="e">
        <f>IF(Comparativo!$E$6="Tabela Não Desonerada",VLOOKUP($C121,'Orçamento Base'!$D$12:$S$1673,15,FALSE),VLOOKUP($C121,#REF!,15,FALSE))</f>
        <v>#N/A</v>
      </c>
      <c r="T121" s="205" t="e">
        <f t="shared" si="11"/>
        <v>#N/A</v>
      </c>
    </row>
    <row r="122" spans="1:20" ht="15">
      <c r="A122" s="203">
        <v>1</v>
      </c>
      <c r="B122" s="203" t="e">
        <f>'Orçamento-TCE'!B122</f>
        <v>#N/A</v>
      </c>
      <c r="C122" s="229">
        <f>'Orçamento-TCE'!C122</f>
        <v>0</v>
      </c>
      <c r="D122" s="199" t="e">
        <f>'Orçamento-TCE'!G122</f>
        <v>#N/A</v>
      </c>
      <c r="E122" s="204">
        <f>'Orçamento-TCE'!H122</f>
        <v>0</v>
      </c>
      <c r="F122" s="230" t="e">
        <f>'Orçamento-TCE'!I122</f>
        <v>#N/A</v>
      </c>
      <c r="G122" s="227" t="e">
        <f>IF(Comparativo!$E$6="Tabela Não Desonerada",VLOOKUP($C122,'Orçamento Base'!$D$12:$S$1673,12,FALSE),VLOOKUP($C122,#REF!,12,FALSE))</f>
        <v>#N/A</v>
      </c>
      <c r="H122" s="228">
        <f>IFERROR(IF(Comparativo!$E$6="Tabela Não Desonerada",VLOOKUP($C122,'Orçamento Base'!$D$12:$S$1673,16,FALSE),VLOOKUP($C122,#REF!,16,FALSE)),0)</f>
        <v>0</v>
      </c>
      <c r="I122" s="575" t="e">
        <f>IF(Comparativo!$E$6="Tabela Não Desonerada",VLOOKUP($C122,'Orçamento Base'!$D$12:$S$1673,11,FALSE),VLOOKUP($C122,#REF!,11,FALSE))</f>
        <v>#N/A</v>
      </c>
      <c r="J122" s="363">
        <f>IF(Comparativo!$E$6="Tabela Não Desonerada",Encargos!$F$44,Encargos!$D$44)</f>
        <v>1.1122000000000001</v>
      </c>
      <c r="K122" s="364"/>
      <c r="L122" s="365" t="e">
        <f t="shared" si="6"/>
        <v>#N/A</v>
      </c>
      <c r="M122" s="365" t="e">
        <f t="shared" si="7"/>
        <v>#N/A</v>
      </c>
      <c r="N122" s="376" t="e">
        <f t="shared" si="8"/>
        <v>#N/A</v>
      </c>
      <c r="O122" s="205" t="e">
        <f>IF(Comparativo!$E$6="Tabela Não Desonerada",VLOOKUP($C122,'Orçamento Base'!$D$12:$S$1673,13,FALSE),VLOOKUP($C122,#REF!,13,FALSE))</f>
        <v>#N/A</v>
      </c>
      <c r="P122" s="205" t="e">
        <f t="shared" si="9"/>
        <v>#N/A</v>
      </c>
      <c r="Q122" s="205" t="e">
        <f>IF(Comparativo!$E$6="Tabela Não Desonerada",VLOOKUP($C122,'Orçamento Base'!$D$12:$S$1673,14,FALSE),VLOOKUP($C122,#REF!,14,FALSE))</f>
        <v>#N/A</v>
      </c>
      <c r="R122" s="205" t="e">
        <f t="shared" si="10"/>
        <v>#N/A</v>
      </c>
      <c r="S122" s="205" t="e">
        <f>IF(Comparativo!$E$6="Tabela Não Desonerada",VLOOKUP($C122,'Orçamento Base'!$D$12:$S$1673,15,FALSE),VLOOKUP($C122,#REF!,15,FALSE))</f>
        <v>#N/A</v>
      </c>
      <c r="T122" s="205" t="e">
        <f t="shared" si="11"/>
        <v>#N/A</v>
      </c>
    </row>
    <row r="123" spans="1:20" ht="15">
      <c r="A123" s="203">
        <v>1</v>
      </c>
      <c r="B123" s="203" t="e">
        <f>'Orçamento-TCE'!B123</f>
        <v>#N/A</v>
      </c>
      <c r="C123" s="229">
        <f>'Orçamento-TCE'!C123</f>
        <v>0</v>
      </c>
      <c r="D123" s="199" t="e">
        <f>'Orçamento-TCE'!G123</f>
        <v>#N/A</v>
      </c>
      <c r="E123" s="204">
        <f>'Orçamento-TCE'!H123</f>
        <v>0</v>
      </c>
      <c r="F123" s="230" t="e">
        <f>'Orçamento-TCE'!I123</f>
        <v>#N/A</v>
      </c>
      <c r="G123" s="227" t="e">
        <f>IF(Comparativo!$E$6="Tabela Não Desonerada",VLOOKUP($C123,'Orçamento Base'!$D$12:$S$1673,12,FALSE),VLOOKUP($C123,#REF!,12,FALSE))</f>
        <v>#N/A</v>
      </c>
      <c r="H123" s="228">
        <f>IFERROR(IF(Comparativo!$E$6="Tabela Não Desonerada",VLOOKUP($C123,'Orçamento Base'!$D$12:$S$1673,16,FALSE),VLOOKUP($C123,#REF!,16,FALSE)),0)</f>
        <v>0</v>
      </c>
      <c r="I123" s="575" t="e">
        <f>IF(Comparativo!$E$6="Tabela Não Desonerada",VLOOKUP($C123,'Orçamento Base'!$D$12:$S$1673,11,FALSE),VLOOKUP($C123,#REF!,11,FALSE))</f>
        <v>#N/A</v>
      </c>
      <c r="J123" s="363">
        <f>IF(Comparativo!$E$6="Tabela Não Desonerada",Encargos!$F$44,Encargos!$D$44)</f>
        <v>1.1122000000000001</v>
      </c>
      <c r="K123" s="364"/>
      <c r="L123" s="365" t="e">
        <f t="shared" si="6"/>
        <v>#N/A</v>
      </c>
      <c r="M123" s="365" t="e">
        <f t="shared" si="7"/>
        <v>#N/A</v>
      </c>
      <c r="N123" s="376" t="e">
        <f t="shared" si="8"/>
        <v>#N/A</v>
      </c>
      <c r="O123" s="205" t="e">
        <f>IF(Comparativo!$E$6="Tabela Não Desonerada",VLOOKUP($C123,'Orçamento Base'!$D$12:$S$1673,13,FALSE),VLOOKUP($C123,#REF!,13,FALSE))</f>
        <v>#N/A</v>
      </c>
      <c r="P123" s="205" t="e">
        <f t="shared" si="9"/>
        <v>#N/A</v>
      </c>
      <c r="Q123" s="205" t="e">
        <f>IF(Comparativo!$E$6="Tabela Não Desonerada",VLOOKUP($C123,'Orçamento Base'!$D$12:$S$1673,14,FALSE),VLOOKUP($C123,#REF!,14,FALSE))</f>
        <v>#N/A</v>
      </c>
      <c r="R123" s="205" t="e">
        <f t="shared" si="10"/>
        <v>#N/A</v>
      </c>
      <c r="S123" s="205" t="e">
        <f>IF(Comparativo!$E$6="Tabela Não Desonerada",VLOOKUP($C123,'Orçamento Base'!$D$12:$S$1673,15,FALSE),VLOOKUP($C123,#REF!,15,FALSE))</f>
        <v>#N/A</v>
      </c>
      <c r="T123" s="205" t="e">
        <f t="shared" si="11"/>
        <v>#N/A</v>
      </c>
    </row>
    <row r="124" spans="1:20" ht="15">
      <c r="A124" s="203">
        <v>1</v>
      </c>
      <c r="B124" s="203" t="e">
        <f>'Orçamento-TCE'!B124</f>
        <v>#N/A</v>
      </c>
      <c r="C124" s="229">
        <f>'Orçamento-TCE'!C124</f>
        <v>0</v>
      </c>
      <c r="D124" s="199" t="e">
        <f>'Orçamento-TCE'!G124</f>
        <v>#N/A</v>
      </c>
      <c r="E124" s="204">
        <f>'Orçamento-TCE'!H124</f>
        <v>0</v>
      </c>
      <c r="F124" s="230" t="e">
        <f>'Orçamento-TCE'!I124</f>
        <v>#N/A</v>
      </c>
      <c r="G124" s="227" t="e">
        <f>IF(Comparativo!$E$6="Tabela Não Desonerada",VLOOKUP($C124,'Orçamento Base'!$D$12:$S$1673,12,FALSE),VLOOKUP($C124,#REF!,12,FALSE))</f>
        <v>#N/A</v>
      </c>
      <c r="H124" s="228">
        <f>IFERROR(IF(Comparativo!$E$6="Tabela Não Desonerada",VLOOKUP($C124,'Orçamento Base'!$D$12:$S$1673,16,FALSE),VLOOKUP($C124,#REF!,16,FALSE)),0)</f>
        <v>0</v>
      </c>
      <c r="I124" s="575" t="e">
        <f>IF(Comparativo!$E$6="Tabela Não Desonerada",VLOOKUP($C124,'Orçamento Base'!$D$12:$S$1673,11,FALSE),VLOOKUP($C124,#REF!,11,FALSE))</f>
        <v>#N/A</v>
      </c>
      <c r="J124" s="363">
        <f>IF(Comparativo!$E$6="Tabela Não Desonerada",Encargos!$F$44,Encargos!$D$44)</f>
        <v>1.1122000000000001</v>
      </c>
      <c r="K124" s="364"/>
      <c r="L124" s="365" t="e">
        <f t="shared" si="6"/>
        <v>#N/A</v>
      </c>
      <c r="M124" s="365" t="e">
        <f t="shared" si="7"/>
        <v>#N/A</v>
      </c>
      <c r="N124" s="376" t="e">
        <f t="shared" si="8"/>
        <v>#N/A</v>
      </c>
      <c r="O124" s="205" t="e">
        <f>IF(Comparativo!$E$6="Tabela Não Desonerada",VLOOKUP($C124,'Orçamento Base'!$D$12:$S$1673,13,FALSE),VLOOKUP($C124,#REF!,13,FALSE))</f>
        <v>#N/A</v>
      </c>
      <c r="P124" s="205" t="e">
        <f t="shared" si="9"/>
        <v>#N/A</v>
      </c>
      <c r="Q124" s="205" t="e">
        <f>IF(Comparativo!$E$6="Tabela Não Desonerada",VLOOKUP($C124,'Orçamento Base'!$D$12:$S$1673,14,FALSE),VLOOKUP($C124,#REF!,14,FALSE))</f>
        <v>#N/A</v>
      </c>
      <c r="R124" s="205" t="e">
        <f t="shared" si="10"/>
        <v>#N/A</v>
      </c>
      <c r="S124" s="205" t="e">
        <f>IF(Comparativo!$E$6="Tabela Não Desonerada",VLOOKUP($C124,'Orçamento Base'!$D$12:$S$1673,15,FALSE),VLOOKUP($C124,#REF!,15,FALSE))</f>
        <v>#N/A</v>
      </c>
      <c r="T124" s="205" t="e">
        <f t="shared" si="11"/>
        <v>#N/A</v>
      </c>
    </row>
    <row r="125" spans="1:20" ht="15">
      <c r="A125" s="203">
        <v>1</v>
      </c>
      <c r="B125" s="203" t="e">
        <f>'Orçamento-TCE'!B125</f>
        <v>#N/A</v>
      </c>
      <c r="C125" s="229">
        <f>'Orçamento-TCE'!C125</f>
        <v>0</v>
      </c>
      <c r="D125" s="199" t="e">
        <f>'Orçamento-TCE'!G125</f>
        <v>#N/A</v>
      </c>
      <c r="E125" s="204">
        <f>'Orçamento-TCE'!H125</f>
        <v>0</v>
      </c>
      <c r="F125" s="230" t="e">
        <f>'Orçamento-TCE'!I125</f>
        <v>#N/A</v>
      </c>
      <c r="G125" s="227" t="e">
        <f>IF(Comparativo!$E$6="Tabela Não Desonerada",VLOOKUP($C125,'Orçamento Base'!$D$12:$S$1673,12,FALSE),VLOOKUP($C125,#REF!,12,FALSE))</f>
        <v>#N/A</v>
      </c>
      <c r="H125" s="228">
        <f>IFERROR(IF(Comparativo!$E$6="Tabela Não Desonerada",VLOOKUP($C125,'Orçamento Base'!$D$12:$S$1673,16,FALSE),VLOOKUP($C125,#REF!,16,FALSE)),0)</f>
        <v>0</v>
      </c>
      <c r="I125" s="575" t="e">
        <f>IF(Comparativo!$E$6="Tabela Não Desonerada",VLOOKUP($C125,'Orçamento Base'!$D$12:$S$1673,11,FALSE),VLOOKUP($C125,#REF!,11,FALSE))</f>
        <v>#N/A</v>
      </c>
      <c r="J125" s="363">
        <f>IF(Comparativo!$E$6="Tabela Não Desonerada",Encargos!$F$44,Encargos!$D$44)</f>
        <v>1.1122000000000001</v>
      </c>
      <c r="K125" s="364"/>
      <c r="L125" s="365" t="e">
        <f t="shared" si="6"/>
        <v>#N/A</v>
      </c>
      <c r="M125" s="365" t="e">
        <f t="shared" si="7"/>
        <v>#N/A</v>
      </c>
      <c r="N125" s="376" t="e">
        <f t="shared" si="8"/>
        <v>#N/A</v>
      </c>
      <c r="O125" s="205" t="e">
        <f>IF(Comparativo!$E$6="Tabela Não Desonerada",VLOOKUP($C125,'Orçamento Base'!$D$12:$S$1673,13,FALSE),VLOOKUP($C125,#REF!,13,FALSE))</f>
        <v>#N/A</v>
      </c>
      <c r="P125" s="205" t="e">
        <f t="shared" si="9"/>
        <v>#N/A</v>
      </c>
      <c r="Q125" s="205" t="e">
        <f>IF(Comparativo!$E$6="Tabela Não Desonerada",VLOOKUP($C125,'Orçamento Base'!$D$12:$S$1673,14,FALSE),VLOOKUP($C125,#REF!,14,FALSE))</f>
        <v>#N/A</v>
      </c>
      <c r="R125" s="205" t="e">
        <f t="shared" si="10"/>
        <v>#N/A</v>
      </c>
      <c r="S125" s="205" t="e">
        <f>IF(Comparativo!$E$6="Tabela Não Desonerada",VLOOKUP($C125,'Orçamento Base'!$D$12:$S$1673,15,FALSE),VLOOKUP($C125,#REF!,15,FALSE))</f>
        <v>#N/A</v>
      </c>
      <c r="T125" s="205" t="e">
        <f t="shared" si="11"/>
        <v>#N/A</v>
      </c>
    </row>
    <row r="126" spans="1:20" ht="15">
      <c r="A126" s="203">
        <v>1</v>
      </c>
      <c r="B126" s="203" t="e">
        <f>'Orçamento-TCE'!B126</f>
        <v>#N/A</v>
      </c>
      <c r="C126" s="229">
        <f>'Orçamento-TCE'!C126</f>
        <v>0</v>
      </c>
      <c r="D126" s="199" t="e">
        <f>'Orçamento-TCE'!G126</f>
        <v>#N/A</v>
      </c>
      <c r="E126" s="204">
        <f>'Orçamento-TCE'!H126</f>
        <v>0</v>
      </c>
      <c r="F126" s="230" t="e">
        <f>'Orçamento-TCE'!I126</f>
        <v>#N/A</v>
      </c>
      <c r="G126" s="227" t="e">
        <f>IF(Comparativo!$E$6="Tabela Não Desonerada",VLOOKUP($C126,'Orçamento Base'!$D$12:$S$1673,12,FALSE),VLOOKUP($C126,#REF!,12,FALSE))</f>
        <v>#N/A</v>
      </c>
      <c r="H126" s="228">
        <f>IFERROR(IF(Comparativo!$E$6="Tabela Não Desonerada",VLOOKUP($C126,'Orçamento Base'!$D$12:$S$1673,16,FALSE),VLOOKUP($C126,#REF!,16,FALSE)),0)</f>
        <v>0</v>
      </c>
      <c r="I126" s="575" t="e">
        <f>IF(Comparativo!$E$6="Tabela Não Desonerada",VLOOKUP($C126,'Orçamento Base'!$D$12:$S$1673,11,FALSE),VLOOKUP($C126,#REF!,11,FALSE))</f>
        <v>#N/A</v>
      </c>
      <c r="J126" s="363">
        <f>IF(Comparativo!$E$6="Tabela Não Desonerada",Encargos!$F$44,Encargos!$D$44)</f>
        <v>1.1122000000000001</v>
      </c>
      <c r="K126" s="364"/>
      <c r="L126" s="365" t="e">
        <f t="shared" si="6"/>
        <v>#N/A</v>
      </c>
      <c r="M126" s="365" t="e">
        <f t="shared" si="7"/>
        <v>#N/A</v>
      </c>
      <c r="N126" s="376" t="e">
        <f t="shared" si="8"/>
        <v>#N/A</v>
      </c>
      <c r="O126" s="205" t="e">
        <f>IF(Comparativo!$E$6="Tabela Não Desonerada",VLOOKUP($C126,'Orçamento Base'!$D$12:$S$1673,13,FALSE),VLOOKUP($C126,#REF!,13,FALSE))</f>
        <v>#N/A</v>
      </c>
      <c r="P126" s="205" t="e">
        <f t="shared" si="9"/>
        <v>#N/A</v>
      </c>
      <c r="Q126" s="205" t="e">
        <f>IF(Comparativo!$E$6="Tabela Não Desonerada",VLOOKUP($C126,'Orçamento Base'!$D$12:$S$1673,14,FALSE),VLOOKUP($C126,#REF!,14,FALSE))</f>
        <v>#N/A</v>
      </c>
      <c r="R126" s="205" t="e">
        <f t="shared" si="10"/>
        <v>#N/A</v>
      </c>
      <c r="S126" s="205" t="e">
        <f>IF(Comparativo!$E$6="Tabela Não Desonerada",VLOOKUP($C126,'Orçamento Base'!$D$12:$S$1673,15,FALSE),VLOOKUP($C126,#REF!,15,FALSE))</f>
        <v>#N/A</v>
      </c>
      <c r="T126" s="205" t="e">
        <f t="shared" si="11"/>
        <v>#N/A</v>
      </c>
    </row>
    <row r="127" spans="1:20" ht="15">
      <c r="A127" s="203">
        <v>1</v>
      </c>
      <c r="B127" s="203" t="e">
        <f>'Orçamento-TCE'!B127</f>
        <v>#N/A</v>
      </c>
      <c r="C127" s="229">
        <f>'Orçamento-TCE'!C127</f>
        <v>0</v>
      </c>
      <c r="D127" s="199" t="e">
        <f>'Orçamento-TCE'!G127</f>
        <v>#N/A</v>
      </c>
      <c r="E127" s="204">
        <f>'Orçamento-TCE'!H127</f>
        <v>0</v>
      </c>
      <c r="F127" s="230" t="e">
        <f>'Orçamento-TCE'!I127</f>
        <v>#N/A</v>
      </c>
      <c r="G127" s="227" t="e">
        <f>IF(Comparativo!$E$6="Tabela Não Desonerada",VLOOKUP($C127,'Orçamento Base'!$D$12:$S$1673,12,FALSE),VLOOKUP($C127,#REF!,12,FALSE))</f>
        <v>#N/A</v>
      </c>
      <c r="H127" s="228">
        <f>IFERROR(IF(Comparativo!$E$6="Tabela Não Desonerada",VLOOKUP($C127,'Orçamento Base'!$D$12:$S$1673,16,FALSE),VLOOKUP($C127,#REF!,16,FALSE)),0)</f>
        <v>0</v>
      </c>
      <c r="I127" s="575" t="e">
        <f>IF(Comparativo!$E$6="Tabela Não Desonerada",VLOOKUP($C127,'Orçamento Base'!$D$12:$S$1673,11,FALSE),VLOOKUP($C127,#REF!,11,FALSE))</f>
        <v>#N/A</v>
      </c>
      <c r="J127" s="363">
        <f>IF(Comparativo!$E$6="Tabela Não Desonerada",Encargos!$F$44,Encargos!$D$44)</f>
        <v>1.1122000000000001</v>
      </c>
      <c r="K127" s="364"/>
      <c r="L127" s="365" t="e">
        <f t="shared" si="6"/>
        <v>#N/A</v>
      </c>
      <c r="M127" s="365" t="e">
        <f t="shared" si="7"/>
        <v>#N/A</v>
      </c>
      <c r="N127" s="376" t="e">
        <f t="shared" si="8"/>
        <v>#N/A</v>
      </c>
      <c r="O127" s="205" t="e">
        <f>IF(Comparativo!$E$6="Tabela Não Desonerada",VLOOKUP($C127,'Orçamento Base'!$D$12:$S$1673,13,FALSE),VLOOKUP($C127,#REF!,13,FALSE))</f>
        <v>#N/A</v>
      </c>
      <c r="P127" s="205" t="e">
        <f t="shared" si="9"/>
        <v>#N/A</v>
      </c>
      <c r="Q127" s="205" t="e">
        <f>IF(Comparativo!$E$6="Tabela Não Desonerada",VLOOKUP($C127,'Orçamento Base'!$D$12:$S$1673,14,FALSE),VLOOKUP($C127,#REF!,14,FALSE))</f>
        <v>#N/A</v>
      </c>
      <c r="R127" s="205" t="e">
        <f t="shared" si="10"/>
        <v>#N/A</v>
      </c>
      <c r="S127" s="205" t="e">
        <f>IF(Comparativo!$E$6="Tabela Não Desonerada",VLOOKUP($C127,'Orçamento Base'!$D$12:$S$1673,15,FALSE),VLOOKUP($C127,#REF!,15,FALSE))</f>
        <v>#N/A</v>
      </c>
      <c r="T127" s="205" t="e">
        <f t="shared" si="11"/>
        <v>#N/A</v>
      </c>
    </row>
    <row r="128" spans="1:20" ht="15">
      <c r="A128" s="203">
        <v>1</v>
      </c>
      <c r="B128" s="203" t="e">
        <f>'Orçamento-TCE'!B128</f>
        <v>#N/A</v>
      </c>
      <c r="C128" s="229">
        <f>'Orçamento-TCE'!C128</f>
        <v>0</v>
      </c>
      <c r="D128" s="199" t="e">
        <f>'Orçamento-TCE'!G128</f>
        <v>#N/A</v>
      </c>
      <c r="E128" s="204">
        <f>'Orçamento-TCE'!H128</f>
        <v>0</v>
      </c>
      <c r="F128" s="230" t="e">
        <f>'Orçamento-TCE'!I128</f>
        <v>#N/A</v>
      </c>
      <c r="G128" s="227" t="e">
        <f>IF(Comparativo!$E$6="Tabela Não Desonerada",VLOOKUP($C128,'Orçamento Base'!$D$12:$S$1673,12,FALSE),VLOOKUP($C128,#REF!,12,FALSE))</f>
        <v>#N/A</v>
      </c>
      <c r="H128" s="228">
        <f>IFERROR(IF(Comparativo!$E$6="Tabela Não Desonerada",VLOOKUP($C128,'Orçamento Base'!$D$12:$S$1673,16,FALSE),VLOOKUP($C128,#REF!,16,FALSE)),0)</f>
        <v>0</v>
      </c>
      <c r="I128" s="575" t="e">
        <f>IF(Comparativo!$E$6="Tabela Não Desonerada",VLOOKUP($C128,'Orçamento Base'!$D$12:$S$1673,11,FALSE),VLOOKUP($C128,#REF!,11,FALSE))</f>
        <v>#N/A</v>
      </c>
      <c r="J128" s="363">
        <f>IF(Comparativo!$E$6="Tabela Não Desonerada",Encargos!$F$44,Encargos!$D$44)</f>
        <v>1.1122000000000001</v>
      </c>
      <c r="K128" s="364"/>
      <c r="L128" s="365" t="e">
        <f t="shared" si="6"/>
        <v>#N/A</v>
      </c>
      <c r="M128" s="365" t="e">
        <f t="shared" si="7"/>
        <v>#N/A</v>
      </c>
      <c r="N128" s="376" t="e">
        <f t="shared" si="8"/>
        <v>#N/A</v>
      </c>
      <c r="O128" s="205" t="e">
        <f>IF(Comparativo!$E$6="Tabela Não Desonerada",VLOOKUP($C128,'Orçamento Base'!$D$12:$S$1673,13,FALSE),VLOOKUP($C128,#REF!,13,FALSE))</f>
        <v>#N/A</v>
      </c>
      <c r="P128" s="205" t="e">
        <f t="shared" si="9"/>
        <v>#N/A</v>
      </c>
      <c r="Q128" s="205" t="e">
        <f>IF(Comparativo!$E$6="Tabela Não Desonerada",VLOOKUP($C128,'Orçamento Base'!$D$12:$S$1673,14,FALSE),VLOOKUP($C128,#REF!,14,FALSE))</f>
        <v>#N/A</v>
      </c>
      <c r="R128" s="205" t="e">
        <f t="shared" si="10"/>
        <v>#N/A</v>
      </c>
      <c r="S128" s="205" t="e">
        <f>IF(Comparativo!$E$6="Tabela Não Desonerada",VLOOKUP($C128,'Orçamento Base'!$D$12:$S$1673,15,FALSE),VLOOKUP($C128,#REF!,15,FALSE))</f>
        <v>#N/A</v>
      </c>
      <c r="T128" s="205" t="e">
        <f t="shared" si="11"/>
        <v>#N/A</v>
      </c>
    </row>
    <row r="129" spans="1:20" ht="15">
      <c r="A129" s="203">
        <v>1</v>
      </c>
      <c r="B129" s="203" t="e">
        <f>'Orçamento-TCE'!B129</f>
        <v>#N/A</v>
      </c>
      <c r="C129" s="229">
        <f>'Orçamento-TCE'!C129</f>
        <v>0</v>
      </c>
      <c r="D129" s="199" t="e">
        <f>'Orçamento-TCE'!G129</f>
        <v>#N/A</v>
      </c>
      <c r="E129" s="204">
        <f>'Orçamento-TCE'!H129</f>
        <v>0</v>
      </c>
      <c r="F129" s="230" t="e">
        <f>'Orçamento-TCE'!I129</f>
        <v>#N/A</v>
      </c>
      <c r="G129" s="227" t="e">
        <f>IF(Comparativo!$E$6="Tabela Não Desonerada",VLOOKUP($C129,'Orçamento Base'!$D$12:$S$1673,12,FALSE),VLOOKUP($C129,#REF!,12,FALSE))</f>
        <v>#N/A</v>
      </c>
      <c r="H129" s="228">
        <f>IFERROR(IF(Comparativo!$E$6="Tabela Não Desonerada",VLOOKUP($C129,'Orçamento Base'!$D$12:$S$1673,16,FALSE),VLOOKUP($C129,#REF!,16,FALSE)),0)</f>
        <v>0</v>
      </c>
      <c r="I129" s="575" t="e">
        <f>IF(Comparativo!$E$6="Tabela Não Desonerada",VLOOKUP($C129,'Orçamento Base'!$D$12:$S$1673,11,FALSE),VLOOKUP($C129,#REF!,11,FALSE))</f>
        <v>#N/A</v>
      </c>
      <c r="J129" s="363">
        <f>IF(Comparativo!$E$6="Tabela Não Desonerada",Encargos!$F$44,Encargos!$D$44)</f>
        <v>1.1122000000000001</v>
      </c>
      <c r="K129" s="364"/>
      <c r="L129" s="365" t="e">
        <f t="shared" si="6"/>
        <v>#N/A</v>
      </c>
      <c r="M129" s="365" t="e">
        <f t="shared" si="7"/>
        <v>#N/A</v>
      </c>
      <c r="N129" s="376" t="e">
        <f t="shared" si="8"/>
        <v>#N/A</v>
      </c>
      <c r="O129" s="205" t="e">
        <f>IF(Comparativo!$E$6="Tabela Não Desonerada",VLOOKUP($C129,'Orçamento Base'!$D$12:$S$1673,13,FALSE),VLOOKUP($C129,#REF!,13,FALSE))</f>
        <v>#N/A</v>
      </c>
      <c r="P129" s="205" t="e">
        <f t="shared" si="9"/>
        <v>#N/A</v>
      </c>
      <c r="Q129" s="205" t="e">
        <f>IF(Comparativo!$E$6="Tabela Não Desonerada",VLOOKUP($C129,'Orçamento Base'!$D$12:$S$1673,14,FALSE),VLOOKUP($C129,#REF!,14,FALSE))</f>
        <v>#N/A</v>
      </c>
      <c r="R129" s="205" t="e">
        <f t="shared" si="10"/>
        <v>#N/A</v>
      </c>
      <c r="S129" s="205" t="e">
        <f>IF(Comparativo!$E$6="Tabela Não Desonerada",VLOOKUP($C129,'Orçamento Base'!$D$12:$S$1673,15,FALSE),VLOOKUP($C129,#REF!,15,FALSE))</f>
        <v>#N/A</v>
      </c>
      <c r="T129" s="205" t="e">
        <f t="shared" si="11"/>
        <v>#N/A</v>
      </c>
    </row>
    <row r="130" spans="1:20" ht="15">
      <c r="A130" s="203">
        <v>1</v>
      </c>
      <c r="B130" s="203" t="e">
        <f>'Orçamento-TCE'!B130</f>
        <v>#N/A</v>
      </c>
      <c r="C130" s="229">
        <f>'Orçamento-TCE'!C130</f>
        <v>0</v>
      </c>
      <c r="D130" s="199" t="e">
        <f>'Orçamento-TCE'!G130</f>
        <v>#N/A</v>
      </c>
      <c r="E130" s="204">
        <f>'Orçamento-TCE'!H130</f>
        <v>0</v>
      </c>
      <c r="F130" s="230" t="e">
        <f>'Orçamento-TCE'!I130</f>
        <v>#N/A</v>
      </c>
      <c r="G130" s="227" t="e">
        <f>IF(Comparativo!$E$6="Tabela Não Desonerada",VLOOKUP($C130,'Orçamento Base'!$D$12:$S$1673,12,FALSE),VLOOKUP($C130,#REF!,12,FALSE))</f>
        <v>#N/A</v>
      </c>
      <c r="H130" s="228">
        <f>IFERROR(IF(Comparativo!$E$6="Tabela Não Desonerada",VLOOKUP($C130,'Orçamento Base'!$D$12:$S$1673,16,FALSE),VLOOKUP($C130,#REF!,16,FALSE)),0)</f>
        <v>0</v>
      </c>
      <c r="I130" s="575" t="e">
        <f>IF(Comparativo!$E$6="Tabela Não Desonerada",VLOOKUP($C130,'Orçamento Base'!$D$12:$S$1673,11,FALSE),VLOOKUP($C130,#REF!,11,FALSE))</f>
        <v>#N/A</v>
      </c>
      <c r="J130" s="363">
        <f>IF(Comparativo!$E$6="Tabela Não Desonerada",Encargos!$F$44,Encargos!$D$44)</f>
        <v>1.1122000000000001</v>
      </c>
      <c r="K130" s="364"/>
      <c r="L130" s="365" t="e">
        <f t="shared" si="6"/>
        <v>#N/A</v>
      </c>
      <c r="M130" s="365" t="e">
        <f t="shared" si="7"/>
        <v>#N/A</v>
      </c>
      <c r="N130" s="376" t="e">
        <f t="shared" si="8"/>
        <v>#N/A</v>
      </c>
      <c r="O130" s="205" t="e">
        <f>IF(Comparativo!$E$6="Tabela Não Desonerada",VLOOKUP($C130,'Orçamento Base'!$D$12:$S$1673,13,FALSE),VLOOKUP($C130,#REF!,13,FALSE))</f>
        <v>#N/A</v>
      </c>
      <c r="P130" s="205" t="e">
        <f t="shared" si="9"/>
        <v>#N/A</v>
      </c>
      <c r="Q130" s="205" t="e">
        <f>IF(Comparativo!$E$6="Tabela Não Desonerada",VLOOKUP($C130,'Orçamento Base'!$D$12:$S$1673,14,FALSE),VLOOKUP($C130,#REF!,14,FALSE))</f>
        <v>#N/A</v>
      </c>
      <c r="R130" s="205" t="e">
        <f t="shared" si="10"/>
        <v>#N/A</v>
      </c>
      <c r="S130" s="205" t="e">
        <f>IF(Comparativo!$E$6="Tabela Não Desonerada",VLOOKUP($C130,'Orçamento Base'!$D$12:$S$1673,15,FALSE),VLOOKUP($C130,#REF!,15,FALSE))</f>
        <v>#N/A</v>
      </c>
      <c r="T130" s="205" t="e">
        <f t="shared" si="11"/>
        <v>#N/A</v>
      </c>
    </row>
    <row r="131" spans="1:20" ht="15">
      <c r="A131" s="203">
        <v>1</v>
      </c>
      <c r="B131" s="203" t="e">
        <f>'Orçamento-TCE'!B131</f>
        <v>#N/A</v>
      </c>
      <c r="C131" s="229">
        <f>'Orçamento-TCE'!C131</f>
        <v>0</v>
      </c>
      <c r="D131" s="199" t="e">
        <f>'Orçamento-TCE'!G131</f>
        <v>#N/A</v>
      </c>
      <c r="E131" s="204">
        <f>'Orçamento-TCE'!H131</f>
        <v>0</v>
      </c>
      <c r="F131" s="230" t="e">
        <f>'Orçamento-TCE'!I131</f>
        <v>#N/A</v>
      </c>
      <c r="G131" s="227" t="e">
        <f>IF(Comparativo!$E$6="Tabela Não Desonerada",VLOOKUP($C131,'Orçamento Base'!$D$12:$S$1673,12,FALSE),VLOOKUP($C131,#REF!,12,FALSE))</f>
        <v>#N/A</v>
      </c>
      <c r="H131" s="228">
        <f>IFERROR(IF(Comparativo!$E$6="Tabela Não Desonerada",VLOOKUP($C131,'Orçamento Base'!$D$12:$S$1673,16,FALSE),VLOOKUP($C131,#REF!,16,FALSE)),0)</f>
        <v>0</v>
      </c>
      <c r="I131" s="575" t="e">
        <f>IF(Comparativo!$E$6="Tabela Não Desonerada",VLOOKUP($C131,'Orçamento Base'!$D$12:$S$1673,11,FALSE),VLOOKUP($C131,#REF!,11,FALSE))</f>
        <v>#N/A</v>
      </c>
      <c r="J131" s="363">
        <f>IF(Comparativo!$E$6="Tabela Não Desonerada",Encargos!$F$44,Encargos!$D$44)</f>
        <v>1.1122000000000001</v>
      </c>
      <c r="K131" s="364"/>
      <c r="L131" s="365" t="e">
        <f t="shared" si="6"/>
        <v>#N/A</v>
      </c>
      <c r="M131" s="365" t="e">
        <f t="shared" si="7"/>
        <v>#N/A</v>
      </c>
      <c r="N131" s="376" t="e">
        <f t="shared" si="8"/>
        <v>#N/A</v>
      </c>
      <c r="O131" s="205" t="e">
        <f>IF(Comparativo!$E$6="Tabela Não Desonerada",VLOOKUP($C131,'Orçamento Base'!$D$12:$S$1673,13,FALSE),VLOOKUP($C131,#REF!,13,FALSE))</f>
        <v>#N/A</v>
      </c>
      <c r="P131" s="205" t="e">
        <f t="shared" si="9"/>
        <v>#N/A</v>
      </c>
      <c r="Q131" s="205" t="e">
        <f>IF(Comparativo!$E$6="Tabela Não Desonerada",VLOOKUP($C131,'Orçamento Base'!$D$12:$S$1673,14,FALSE),VLOOKUP($C131,#REF!,14,FALSE))</f>
        <v>#N/A</v>
      </c>
      <c r="R131" s="205" t="e">
        <f t="shared" si="10"/>
        <v>#N/A</v>
      </c>
      <c r="S131" s="205" t="e">
        <f>IF(Comparativo!$E$6="Tabela Não Desonerada",VLOOKUP($C131,'Orçamento Base'!$D$12:$S$1673,15,FALSE),VLOOKUP($C131,#REF!,15,FALSE))</f>
        <v>#N/A</v>
      </c>
      <c r="T131" s="205" t="e">
        <f t="shared" si="11"/>
        <v>#N/A</v>
      </c>
    </row>
    <row r="132" spans="1:20" ht="15">
      <c r="A132" s="203">
        <v>1</v>
      </c>
      <c r="B132" s="203" t="e">
        <f>'Orçamento-TCE'!B132</f>
        <v>#N/A</v>
      </c>
      <c r="C132" s="229">
        <f>'Orçamento-TCE'!C132</f>
        <v>0</v>
      </c>
      <c r="D132" s="199" t="e">
        <f>'Orçamento-TCE'!G132</f>
        <v>#N/A</v>
      </c>
      <c r="E132" s="204">
        <f>'Orçamento-TCE'!H132</f>
        <v>0</v>
      </c>
      <c r="F132" s="230" t="e">
        <f>'Orçamento-TCE'!I132</f>
        <v>#N/A</v>
      </c>
      <c r="G132" s="227" t="e">
        <f>IF(Comparativo!$E$6="Tabela Não Desonerada",VLOOKUP($C132,'Orçamento Base'!$D$12:$S$1673,12,FALSE),VLOOKUP($C132,#REF!,12,FALSE))</f>
        <v>#N/A</v>
      </c>
      <c r="H132" s="228">
        <f>IFERROR(IF(Comparativo!$E$6="Tabela Não Desonerada",VLOOKUP($C132,'Orçamento Base'!$D$12:$S$1673,16,FALSE),VLOOKUP($C132,#REF!,16,FALSE)),0)</f>
        <v>0</v>
      </c>
      <c r="I132" s="575" t="e">
        <f>IF(Comparativo!$E$6="Tabela Não Desonerada",VLOOKUP($C132,'Orçamento Base'!$D$12:$S$1673,11,FALSE),VLOOKUP($C132,#REF!,11,FALSE))</f>
        <v>#N/A</v>
      </c>
      <c r="J132" s="363">
        <f>IF(Comparativo!$E$6="Tabela Não Desonerada",Encargos!$F$44,Encargos!$D$44)</f>
        <v>1.1122000000000001</v>
      </c>
      <c r="K132" s="364"/>
      <c r="L132" s="365" t="e">
        <f t="shared" si="6"/>
        <v>#N/A</v>
      </c>
      <c r="M132" s="365" t="e">
        <f t="shared" si="7"/>
        <v>#N/A</v>
      </c>
      <c r="N132" s="376" t="e">
        <f t="shared" si="8"/>
        <v>#N/A</v>
      </c>
      <c r="O132" s="205" t="e">
        <f>IF(Comparativo!$E$6="Tabela Não Desonerada",VLOOKUP($C132,'Orçamento Base'!$D$12:$S$1673,13,FALSE),VLOOKUP($C132,#REF!,13,FALSE))</f>
        <v>#N/A</v>
      </c>
      <c r="P132" s="205" t="e">
        <f t="shared" si="9"/>
        <v>#N/A</v>
      </c>
      <c r="Q132" s="205" t="e">
        <f>IF(Comparativo!$E$6="Tabela Não Desonerada",VLOOKUP($C132,'Orçamento Base'!$D$12:$S$1673,14,FALSE),VLOOKUP($C132,#REF!,14,FALSE))</f>
        <v>#N/A</v>
      </c>
      <c r="R132" s="205" t="e">
        <f t="shared" si="10"/>
        <v>#N/A</v>
      </c>
      <c r="S132" s="205" t="e">
        <f>IF(Comparativo!$E$6="Tabela Não Desonerada",VLOOKUP($C132,'Orçamento Base'!$D$12:$S$1673,15,FALSE),VLOOKUP($C132,#REF!,15,FALSE))</f>
        <v>#N/A</v>
      </c>
      <c r="T132" s="205" t="e">
        <f t="shared" si="11"/>
        <v>#N/A</v>
      </c>
    </row>
    <row r="133" spans="1:20" ht="15">
      <c r="A133" s="203">
        <v>1</v>
      </c>
      <c r="B133" s="203" t="e">
        <f>'Orçamento-TCE'!B133</f>
        <v>#N/A</v>
      </c>
      <c r="C133" s="229">
        <f>'Orçamento-TCE'!C133</f>
        <v>0</v>
      </c>
      <c r="D133" s="199" t="e">
        <f>'Orçamento-TCE'!G133</f>
        <v>#N/A</v>
      </c>
      <c r="E133" s="204">
        <f>'Orçamento-TCE'!H133</f>
        <v>0</v>
      </c>
      <c r="F133" s="230" t="e">
        <f>'Orçamento-TCE'!I133</f>
        <v>#N/A</v>
      </c>
      <c r="G133" s="227" t="e">
        <f>IF(Comparativo!$E$6="Tabela Não Desonerada",VLOOKUP($C133,'Orçamento Base'!$D$12:$S$1673,12,FALSE),VLOOKUP($C133,#REF!,12,FALSE))</f>
        <v>#N/A</v>
      </c>
      <c r="H133" s="228">
        <f>IFERROR(IF(Comparativo!$E$6="Tabela Não Desonerada",VLOOKUP($C133,'Orçamento Base'!$D$12:$S$1673,16,FALSE),VLOOKUP($C133,#REF!,16,FALSE)),0)</f>
        <v>0</v>
      </c>
      <c r="I133" s="575" t="e">
        <f>IF(Comparativo!$E$6="Tabela Não Desonerada",VLOOKUP($C133,'Orçamento Base'!$D$12:$S$1673,11,FALSE),VLOOKUP($C133,#REF!,11,FALSE))</f>
        <v>#N/A</v>
      </c>
      <c r="J133" s="363">
        <f>IF(Comparativo!$E$6="Tabela Não Desonerada",Encargos!$F$44,Encargos!$D$44)</f>
        <v>1.1122000000000001</v>
      </c>
      <c r="K133" s="364"/>
      <c r="L133" s="365" t="e">
        <f t="shared" si="6"/>
        <v>#N/A</v>
      </c>
      <c r="M133" s="365" t="e">
        <f t="shared" si="7"/>
        <v>#N/A</v>
      </c>
      <c r="N133" s="376" t="e">
        <f t="shared" si="8"/>
        <v>#N/A</v>
      </c>
      <c r="O133" s="205" t="e">
        <f>IF(Comparativo!$E$6="Tabela Não Desonerada",VLOOKUP($C133,'Orçamento Base'!$D$12:$S$1673,13,FALSE),VLOOKUP($C133,#REF!,13,FALSE))</f>
        <v>#N/A</v>
      </c>
      <c r="P133" s="205" t="e">
        <f t="shared" si="9"/>
        <v>#N/A</v>
      </c>
      <c r="Q133" s="205" t="e">
        <f>IF(Comparativo!$E$6="Tabela Não Desonerada",VLOOKUP($C133,'Orçamento Base'!$D$12:$S$1673,14,FALSE),VLOOKUP($C133,#REF!,14,FALSE))</f>
        <v>#N/A</v>
      </c>
      <c r="R133" s="205" t="e">
        <f t="shared" si="10"/>
        <v>#N/A</v>
      </c>
      <c r="S133" s="205" t="e">
        <f>IF(Comparativo!$E$6="Tabela Não Desonerada",VLOOKUP($C133,'Orçamento Base'!$D$12:$S$1673,15,FALSE),VLOOKUP($C133,#REF!,15,FALSE))</f>
        <v>#N/A</v>
      </c>
      <c r="T133" s="205" t="e">
        <f t="shared" si="11"/>
        <v>#N/A</v>
      </c>
    </row>
    <row r="134" spans="1:20" ht="15">
      <c r="A134" s="203">
        <v>1</v>
      </c>
      <c r="B134" s="203" t="e">
        <f>'Orçamento-TCE'!B134</f>
        <v>#N/A</v>
      </c>
      <c r="C134" s="229">
        <f>'Orçamento-TCE'!C134</f>
        <v>0</v>
      </c>
      <c r="D134" s="199" t="e">
        <f>'Orçamento-TCE'!G134</f>
        <v>#N/A</v>
      </c>
      <c r="E134" s="204">
        <f>'Orçamento-TCE'!H134</f>
        <v>0</v>
      </c>
      <c r="F134" s="230" t="e">
        <f>'Orçamento-TCE'!I134</f>
        <v>#N/A</v>
      </c>
      <c r="G134" s="227" t="e">
        <f>IF(Comparativo!$E$6="Tabela Não Desonerada",VLOOKUP($C134,'Orçamento Base'!$D$12:$S$1673,12,FALSE),VLOOKUP($C134,#REF!,12,FALSE))</f>
        <v>#N/A</v>
      </c>
      <c r="H134" s="228">
        <f>IFERROR(IF(Comparativo!$E$6="Tabela Não Desonerada",VLOOKUP($C134,'Orçamento Base'!$D$12:$S$1673,16,FALSE),VLOOKUP($C134,#REF!,16,FALSE)),0)</f>
        <v>0</v>
      </c>
      <c r="I134" s="575" t="e">
        <f>IF(Comparativo!$E$6="Tabela Não Desonerada",VLOOKUP($C134,'Orçamento Base'!$D$12:$S$1673,11,FALSE),VLOOKUP($C134,#REF!,11,FALSE))</f>
        <v>#N/A</v>
      </c>
      <c r="J134" s="363">
        <f>IF(Comparativo!$E$6="Tabela Não Desonerada",Encargos!$F$44,Encargos!$D$44)</f>
        <v>1.1122000000000001</v>
      </c>
      <c r="K134" s="364"/>
      <c r="L134" s="365" t="e">
        <f t="shared" si="6"/>
        <v>#N/A</v>
      </c>
      <c r="M134" s="365" t="e">
        <f t="shared" si="7"/>
        <v>#N/A</v>
      </c>
      <c r="N134" s="376" t="e">
        <f t="shared" si="8"/>
        <v>#N/A</v>
      </c>
      <c r="O134" s="205" t="e">
        <f>IF(Comparativo!$E$6="Tabela Não Desonerada",VLOOKUP($C134,'Orçamento Base'!$D$12:$S$1673,13,FALSE),VLOOKUP($C134,#REF!,13,FALSE))</f>
        <v>#N/A</v>
      </c>
      <c r="P134" s="205" t="e">
        <f t="shared" si="9"/>
        <v>#N/A</v>
      </c>
      <c r="Q134" s="205" t="e">
        <f>IF(Comparativo!$E$6="Tabela Não Desonerada",VLOOKUP($C134,'Orçamento Base'!$D$12:$S$1673,14,FALSE),VLOOKUP($C134,#REF!,14,FALSE))</f>
        <v>#N/A</v>
      </c>
      <c r="R134" s="205" t="e">
        <f t="shared" si="10"/>
        <v>#N/A</v>
      </c>
      <c r="S134" s="205" t="e">
        <f>IF(Comparativo!$E$6="Tabela Não Desonerada",VLOOKUP($C134,'Orçamento Base'!$D$12:$S$1673,15,FALSE),VLOOKUP($C134,#REF!,15,FALSE))</f>
        <v>#N/A</v>
      </c>
      <c r="T134" s="205" t="e">
        <f t="shared" si="11"/>
        <v>#N/A</v>
      </c>
    </row>
    <row r="135" spans="1:20" ht="15">
      <c r="A135" s="203">
        <v>1</v>
      </c>
      <c r="B135" s="203" t="e">
        <f>'Orçamento-TCE'!B135</f>
        <v>#N/A</v>
      </c>
      <c r="C135" s="229">
        <f>'Orçamento-TCE'!C135</f>
        <v>0</v>
      </c>
      <c r="D135" s="199" t="e">
        <f>'Orçamento-TCE'!G135</f>
        <v>#N/A</v>
      </c>
      <c r="E135" s="204">
        <f>'Orçamento-TCE'!H135</f>
        <v>0</v>
      </c>
      <c r="F135" s="230" t="e">
        <f>'Orçamento-TCE'!I135</f>
        <v>#N/A</v>
      </c>
      <c r="G135" s="227" t="e">
        <f>IF(Comparativo!$E$6="Tabela Não Desonerada",VLOOKUP($C135,'Orçamento Base'!$D$12:$S$1673,12,FALSE),VLOOKUP($C135,#REF!,12,FALSE))</f>
        <v>#N/A</v>
      </c>
      <c r="H135" s="228">
        <f>IFERROR(IF(Comparativo!$E$6="Tabela Não Desonerada",VLOOKUP($C135,'Orçamento Base'!$D$12:$S$1673,16,FALSE),VLOOKUP($C135,#REF!,16,FALSE)),0)</f>
        <v>0</v>
      </c>
      <c r="I135" s="575" t="e">
        <f>IF(Comparativo!$E$6="Tabela Não Desonerada",VLOOKUP($C135,'Orçamento Base'!$D$12:$S$1673,11,FALSE),VLOOKUP($C135,#REF!,11,FALSE))</f>
        <v>#N/A</v>
      </c>
      <c r="J135" s="363">
        <f>IF(Comparativo!$E$6="Tabela Não Desonerada",Encargos!$F$44,Encargos!$D$44)</f>
        <v>1.1122000000000001</v>
      </c>
      <c r="K135" s="364"/>
      <c r="L135" s="365" t="e">
        <f t="shared" si="6"/>
        <v>#N/A</v>
      </c>
      <c r="M135" s="365" t="e">
        <f t="shared" si="7"/>
        <v>#N/A</v>
      </c>
      <c r="N135" s="376" t="e">
        <f t="shared" si="8"/>
        <v>#N/A</v>
      </c>
      <c r="O135" s="205" t="e">
        <f>IF(Comparativo!$E$6="Tabela Não Desonerada",VLOOKUP($C135,'Orçamento Base'!$D$12:$S$1673,13,FALSE),VLOOKUP($C135,#REF!,13,FALSE))</f>
        <v>#N/A</v>
      </c>
      <c r="P135" s="205" t="e">
        <f t="shared" si="9"/>
        <v>#N/A</v>
      </c>
      <c r="Q135" s="205" t="e">
        <f>IF(Comparativo!$E$6="Tabela Não Desonerada",VLOOKUP($C135,'Orçamento Base'!$D$12:$S$1673,14,FALSE),VLOOKUP($C135,#REF!,14,FALSE))</f>
        <v>#N/A</v>
      </c>
      <c r="R135" s="205" t="e">
        <f t="shared" si="10"/>
        <v>#N/A</v>
      </c>
      <c r="S135" s="205" t="e">
        <f>IF(Comparativo!$E$6="Tabela Não Desonerada",VLOOKUP($C135,'Orçamento Base'!$D$12:$S$1673,15,FALSE),VLOOKUP($C135,#REF!,15,FALSE))</f>
        <v>#N/A</v>
      </c>
      <c r="T135" s="205" t="e">
        <f t="shared" si="11"/>
        <v>#N/A</v>
      </c>
    </row>
    <row r="136" spans="1:20" ht="15">
      <c r="A136" s="203">
        <v>1</v>
      </c>
      <c r="B136" s="203" t="e">
        <f>'Orçamento-TCE'!B136</f>
        <v>#N/A</v>
      </c>
      <c r="C136" s="229">
        <f>'Orçamento-TCE'!C136</f>
        <v>0</v>
      </c>
      <c r="D136" s="199" t="e">
        <f>'Orçamento-TCE'!G136</f>
        <v>#N/A</v>
      </c>
      <c r="E136" s="204">
        <f>'Orçamento-TCE'!H136</f>
        <v>0</v>
      </c>
      <c r="F136" s="230" t="e">
        <f>'Orçamento-TCE'!I136</f>
        <v>#N/A</v>
      </c>
      <c r="G136" s="227" t="e">
        <f>IF(Comparativo!$E$6="Tabela Não Desonerada",VLOOKUP($C136,'Orçamento Base'!$D$12:$S$1673,12,FALSE),VLOOKUP($C136,#REF!,12,FALSE))</f>
        <v>#N/A</v>
      </c>
      <c r="H136" s="228">
        <f>IFERROR(IF(Comparativo!$E$6="Tabela Não Desonerada",VLOOKUP($C136,'Orçamento Base'!$D$12:$S$1673,16,FALSE),VLOOKUP($C136,#REF!,16,FALSE)),0)</f>
        <v>0</v>
      </c>
      <c r="I136" s="575" t="e">
        <f>IF(Comparativo!$E$6="Tabela Não Desonerada",VLOOKUP($C136,'Orçamento Base'!$D$12:$S$1673,11,FALSE),VLOOKUP($C136,#REF!,11,FALSE))</f>
        <v>#N/A</v>
      </c>
      <c r="J136" s="363">
        <f>IF(Comparativo!$E$6="Tabela Não Desonerada",Encargos!$F$44,Encargos!$D$44)</f>
        <v>1.1122000000000001</v>
      </c>
      <c r="K136" s="364"/>
      <c r="L136" s="365" t="e">
        <f t="shared" si="6"/>
        <v>#N/A</v>
      </c>
      <c r="M136" s="365" t="e">
        <f t="shared" si="7"/>
        <v>#N/A</v>
      </c>
      <c r="N136" s="376" t="e">
        <f t="shared" si="8"/>
        <v>#N/A</v>
      </c>
      <c r="O136" s="205" t="e">
        <f>IF(Comparativo!$E$6="Tabela Não Desonerada",VLOOKUP($C136,'Orçamento Base'!$D$12:$S$1673,13,FALSE),VLOOKUP($C136,#REF!,13,FALSE))</f>
        <v>#N/A</v>
      </c>
      <c r="P136" s="205" t="e">
        <f t="shared" si="9"/>
        <v>#N/A</v>
      </c>
      <c r="Q136" s="205" t="e">
        <f>IF(Comparativo!$E$6="Tabela Não Desonerada",VLOOKUP($C136,'Orçamento Base'!$D$12:$S$1673,14,FALSE),VLOOKUP($C136,#REF!,14,FALSE))</f>
        <v>#N/A</v>
      </c>
      <c r="R136" s="205" t="e">
        <f t="shared" si="10"/>
        <v>#N/A</v>
      </c>
      <c r="S136" s="205" t="e">
        <f>IF(Comparativo!$E$6="Tabela Não Desonerada",VLOOKUP($C136,'Orçamento Base'!$D$12:$S$1673,15,FALSE),VLOOKUP($C136,#REF!,15,FALSE))</f>
        <v>#N/A</v>
      </c>
      <c r="T136" s="205" t="e">
        <f t="shared" si="11"/>
        <v>#N/A</v>
      </c>
    </row>
    <row r="137" spans="1:20" ht="15">
      <c r="A137" s="203">
        <v>1</v>
      </c>
      <c r="B137" s="203" t="e">
        <f>'Orçamento-TCE'!B137</f>
        <v>#N/A</v>
      </c>
      <c r="C137" s="229">
        <f>'Orçamento-TCE'!C137</f>
        <v>0</v>
      </c>
      <c r="D137" s="199" t="e">
        <f>'Orçamento-TCE'!G137</f>
        <v>#N/A</v>
      </c>
      <c r="E137" s="204">
        <f>'Orçamento-TCE'!H137</f>
        <v>0</v>
      </c>
      <c r="F137" s="230" t="e">
        <f>'Orçamento-TCE'!I137</f>
        <v>#N/A</v>
      </c>
      <c r="G137" s="227" t="e">
        <f>IF(Comparativo!$E$6="Tabela Não Desonerada",VLOOKUP($C137,'Orçamento Base'!$D$12:$S$1673,12,FALSE),VLOOKUP($C137,#REF!,12,FALSE))</f>
        <v>#N/A</v>
      </c>
      <c r="H137" s="228">
        <f>IFERROR(IF(Comparativo!$E$6="Tabela Não Desonerada",VLOOKUP($C137,'Orçamento Base'!$D$12:$S$1673,16,FALSE),VLOOKUP($C137,#REF!,16,FALSE)),0)</f>
        <v>0</v>
      </c>
      <c r="I137" s="575" t="e">
        <f>IF(Comparativo!$E$6="Tabela Não Desonerada",VLOOKUP($C137,'Orçamento Base'!$D$12:$S$1673,11,FALSE),VLOOKUP($C137,#REF!,11,FALSE))</f>
        <v>#N/A</v>
      </c>
      <c r="J137" s="363">
        <f>IF(Comparativo!$E$6="Tabela Não Desonerada",Encargos!$F$44,Encargos!$D$44)</f>
        <v>1.1122000000000001</v>
      </c>
      <c r="K137" s="364"/>
      <c r="L137" s="365" t="e">
        <f t="shared" si="6"/>
        <v>#N/A</v>
      </c>
      <c r="M137" s="365" t="e">
        <f t="shared" si="7"/>
        <v>#N/A</v>
      </c>
      <c r="N137" s="376" t="e">
        <f t="shared" si="8"/>
        <v>#N/A</v>
      </c>
      <c r="O137" s="205" t="e">
        <f>IF(Comparativo!$E$6="Tabela Não Desonerada",VLOOKUP($C137,'Orçamento Base'!$D$12:$S$1673,13,FALSE),VLOOKUP($C137,#REF!,13,FALSE))</f>
        <v>#N/A</v>
      </c>
      <c r="P137" s="205" t="e">
        <f t="shared" si="9"/>
        <v>#N/A</v>
      </c>
      <c r="Q137" s="205" t="e">
        <f>IF(Comparativo!$E$6="Tabela Não Desonerada",VLOOKUP($C137,'Orçamento Base'!$D$12:$S$1673,14,FALSE),VLOOKUP($C137,#REF!,14,FALSE))</f>
        <v>#N/A</v>
      </c>
      <c r="R137" s="205" t="e">
        <f t="shared" si="10"/>
        <v>#N/A</v>
      </c>
      <c r="S137" s="205" t="e">
        <f>IF(Comparativo!$E$6="Tabela Não Desonerada",VLOOKUP($C137,'Orçamento Base'!$D$12:$S$1673,15,FALSE),VLOOKUP($C137,#REF!,15,FALSE))</f>
        <v>#N/A</v>
      </c>
      <c r="T137" s="205" t="e">
        <f t="shared" si="11"/>
        <v>#N/A</v>
      </c>
    </row>
    <row r="138" spans="1:20" ht="15">
      <c r="A138" s="203">
        <v>1</v>
      </c>
      <c r="B138" s="203" t="e">
        <f>'Orçamento-TCE'!B138</f>
        <v>#N/A</v>
      </c>
      <c r="C138" s="229">
        <f>'Orçamento-TCE'!C138</f>
        <v>0</v>
      </c>
      <c r="D138" s="199" t="e">
        <f>'Orçamento-TCE'!G138</f>
        <v>#N/A</v>
      </c>
      <c r="E138" s="204">
        <f>'Orçamento-TCE'!H138</f>
        <v>0</v>
      </c>
      <c r="F138" s="230" t="e">
        <f>'Orçamento-TCE'!I138</f>
        <v>#N/A</v>
      </c>
      <c r="G138" s="227" t="e">
        <f>IF(Comparativo!$E$6="Tabela Não Desonerada",VLOOKUP($C138,'Orçamento Base'!$D$12:$S$1673,12,FALSE),VLOOKUP($C138,#REF!,12,FALSE))</f>
        <v>#N/A</v>
      </c>
      <c r="H138" s="228">
        <f>IFERROR(IF(Comparativo!$E$6="Tabela Não Desonerada",VLOOKUP($C138,'Orçamento Base'!$D$12:$S$1673,16,FALSE),VLOOKUP($C138,#REF!,16,FALSE)),0)</f>
        <v>0</v>
      </c>
      <c r="I138" s="575" t="e">
        <f>IF(Comparativo!$E$6="Tabela Não Desonerada",VLOOKUP($C138,'Orçamento Base'!$D$12:$S$1673,11,FALSE),VLOOKUP($C138,#REF!,11,FALSE))</f>
        <v>#N/A</v>
      </c>
      <c r="J138" s="363">
        <f>IF(Comparativo!$E$6="Tabela Não Desonerada",Encargos!$F$44,Encargos!$D$44)</f>
        <v>1.1122000000000001</v>
      </c>
      <c r="K138" s="364"/>
      <c r="L138" s="365" t="e">
        <f t="shared" si="6"/>
        <v>#N/A</v>
      </c>
      <c r="M138" s="365" t="e">
        <f t="shared" si="7"/>
        <v>#N/A</v>
      </c>
      <c r="N138" s="376" t="e">
        <f t="shared" si="8"/>
        <v>#N/A</v>
      </c>
      <c r="O138" s="205" t="e">
        <f>IF(Comparativo!$E$6="Tabela Não Desonerada",VLOOKUP($C138,'Orçamento Base'!$D$12:$S$1673,13,FALSE),VLOOKUP($C138,#REF!,13,FALSE))</f>
        <v>#N/A</v>
      </c>
      <c r="P138" s="205" t="e">
        <f t="shared" si="9"/>
        <v>#N/A</v>
      </c>
      <c r="Q138" s="205" t="e">
        <f>IF(Comparativo!$E$6="Tabela Não Desonerada",VLOOKUP($C138,'Orçamento Base'!$D$12:$S$1673,14,FALSE),VLOOKUP($C138,#REF!,14,FALSE))</f>
        <v>#N/A</v>
      </c>
      <c r="R138" s="205" t="e">
        <f t="shared" si="10"/>
        <v>#N/A</v>
      </c>
      <c r="S138" s="205" t="e">
        <f>IF(Comparativo!$E$6="Tabela Não Desonerada",VLOOKUP($C138,'Orçamento Base'!$D$12:$S$1673,15,FALSE),VLOOKUP($C138,#REF!,15,FALSE))</f>
        <v>#N/A</v>
      </c>
      <c r="T138" s="205" t="e">
        <f t="shared" si="11"/>
        <v>#N/A</v>
      </c>
    </row>
    <row r="139" spans="1:20" ht="15">
      <c r="A139" s="203">
        <v>1</v>
      </c>
      <c r="B139" s="203" t="e">
        <f>'Orçamento-TCE'!B139</f>
        <v>#N/A</v>
      </c>
      <c r="C139" s="229">
        <f>'Orçamento-TCE'!C139</f>
        <v>0</v>
      </c>
      <c r="D139" s="199" t="e">
        <f>'Orçamento-TCE'!G139</f>
        <v>#N/A</v>
      </c>
      <c r="E139" s="204">
        <f>'Orçamento-TCE'!H139</f>
        <v>0</v>
      </c>
      <c r="F139" s="230" t="e">
        <f>'Orçamento-TCE'!I139</f>
        <v>#N/A</v>
      </c>
      <c r="G139" s="227" t="e">
        <f>IF(Comparativo!$E$6="Tabela Não Desonerada",VLOOKUP($C139,'Orçamento Base'!$D$12:$S$1673,12,FALSE),VLOOKUP($C139,#REF!,12,FALSE))</f>
        <v>#N/A</v>
      </c>
      <c r="H139" s="228">
        <f>IFERROR(IF(Comparativo!$E$6="Tabela Não Desonerada",VLOOKUP($C139,'Orçamento Base'!$D$12:$S$1673,16,FALSE),VLOOKUP($C139,#REF!,16,FALSE)),0)</f>
        <v>0</v>
      </c>
      <c r="I139" s="575" t="e">
        <f>IF(Comparativo!$E$6="Tabela Não Desonerada",VLOOKUP($C139,'Orçamento Base'!$D$12:$S$1673,11,FALSE),VLOOKUP($C139,#REF!,11,FALSE))</f>
        <v>#N/A</v>
      </c>
      <c r="J139" s="363">
        <f>IF(Comparativo!$E$6="Tabela Não Desonerada",Encargos!$F$44,Encargos!$D$44)</f>
        <v>1.1122000000000001</v>
      </c>
      <c r="K139" s="364"/>
      <c r="L139" s="365" t="e">
        <f t="shared" si="6"/>
        <v>#N/A</v>
      </c>
      <c r="M139" s="365" t="e">
        <f t="shared" si="7"/>
        <v>#N/A</v>
      </c>
      <c r="N139" s="376" t="e">
        <f t="shared" si="8"/>
        <v>#N/A</v>
      </c>
      <c r="O139" s="205" t="e">
        <f>IF(Comparativo!$E$6="Tabela Não Desonerada",VLOOKUP($C139,'Orçamento Base'!$D$12:$S$1673,13,FALSE),VLOOKUP($C139,#REF!,13,FALSE))</f>
        <v>#N/A</v>
      </c>
      <c r="P139" s="205" t="e">
        <f t="shared" si="9"/>
        <v>#N/A</v>
      </c>
      <c r="Q139" s="205" t="e">
        <f>IF(Comparativo!$E$6="Tabela Não Desonerada",VLOOKUP($C139,'Orçamento Base'!$D$12:$S$1673,14,FALSE),VLOOKUP($C139,#REF!,14,FALSE))</f>
        <v>#N/A</v>
      </c>
      <c r="R139" s="205" t="e">
        <f t="shared" si="10"/>
        <v>#N/A</v>
      </c>
      <c r="S139" s="205" t="e">
        <f>IF(Comparativo!$E$6="Tabela Não Desonerada",VLOOKUP($C139,'Orçamento Base'!$D$12:$S$1673,15,FALSE),VLOOKUP($C139,#REF!,15,FALSE))</f>
        <v>#N/A</v>
      </c>
      <c r="T139" s="205" t="e">
        <f t="shared" si="11"/>
        <v>#N/A</v>
      </c>
    </row>
    <row r="140" spans="1:20" ht="15">
      <c r="A140" s="203">
        <v>1</v>
      </c>
      <c r="B140" s="203" t="e">
        <f>'Orçamento-TCE'!B140</f>
        <v>#N/A</v>
      </c>
      <c r="C140" s="229">
        <f>'Orçamento-TCE'!C140</f>
        <v>0</v>
      </c>
      <c r="D140" s="199" t="e">
        <f>'Orçamento-TCE'!G140</f>
        <v>#N/A</v>
      </c>
      <c r="E140" s="204">
        <f>'Orçamento-TCE'!H140</f>
        <v>0</v>
      </c>
      <c r="F140" s="230" t="e">
        <f>'Orçamento-TCE'!I140</f>
        <v>#N/A</v>
      </c>
      <c r="G140" s="227" t="e">
        <f>IF(Comparativo!$E$6="Tabela Não Desonerada",VLOOKUP($C140,'Orçamento Base'!$D$12:$S$1673,12,FALSE),VLOOKUP($C140,#REF!,12,FALSE))</f>
        <v>#N/A</v>
      </c>
      <c r="H140" s="228">
        <f>IFERROR(IF(Comparativo!$E$6="Tabela Não Desonerada",VLOOKUP($C140,'Orçamento Base'!$D$12:$S$1673,16,FALSE),VLOOKUP($C140,#REF!,16,FALSE)),0)</f>
        <v>0</v>
      </c>
      <c r="I140" s="575" t="e">
        <f>IF(Comparativo!$E$6="Tabela Não Desonerada",VLOOKUP($C140,'Orçamento Base'!$D$12:$S$1673,11,FALSE),VLOOKUP($C140,#REF!,11,FALSE))</f>
        <v>#N/A</v>
      </c>
      <c r="J140" s="363">
        <f>IF(Comparativo!$E$6="Tabela Não Desonerada",Encargos!$F$44,Encargos!$D$44)</f>
        <v>1.1122000000000001</v>
      </c>
      <c r="K140" s="364"/>
      <c r="L140" s="365" t="e">
        <f t="shared" si="6"/>
        <v>#N/A</v>
      </c>
      <c r="M140" s="365" t="e">
        <f t="shared" si="7"/>
        <v>#N/A</v>
      </c>
      <c r="N140" s="376" t="e">
        <f t="shared" si="8"/>
        <v>#N/A</v>
      </c>
      <c r="O140" s="205" t="e">
        <f>IF(Comparativo!$E$6="Tabela Não Desonerada",VLOOKUP($C140,'Orçamento Base'!$D$12:$S$1673,13,FALSE),VLOOKUP($C140,#REF!,13,FALSE))</f>
        <v>#N/A</v>
      </c>
      <c r="P140" s="205" t="e">
        <f t="shared" si="9"/>
        <v>#N/A</v>
      </c>
      <c r="Q140" s="205" t="e">
        <f>IF(Comparativo!$E$6="Tabela Não Desonerada",VLOOKUP($C140,'Orçamento Base'!$D$12:$S$1673,14,FALSE),VLOOKUP($C140,#REF!,14,FALSE))</f>
        <v>#N/A</v>
      </c>
      <c r="R140" s="205" t="e">
        <f t="shared" si="10"/>
        <v>#N/A</v>
      </c>
      <c r="S140" s="205" t="e">
        <f>IF(Comparativo!$E$6="Tabela Não Desonerada",VLOOKUP($C140,'Orçamento Base'!$D$12:$S$1673,15,FALSE),VLOOKUP($C140,#REF!,15,FALSE))</f>
        <v>#N/A</v>
      </c>
      <c r="T140" s="205" t="e">
        <f t="shared" si="11"/>
        <v>#N/A</v>
      </c>
    </row>
    <row r="141" spans="1:20" ht="15">
      <c r="A141" s="203">
        <v>1</v>
      </c>
      <c r="B141" s="203" t="e">
        <f>'Orçamento-TCE'!B141</f>
        <v>#N/A</v>
      </c>
      <c r="C141" s="229">
        <f>'Orçamento-TCE'!C141</f>
        <v>0</v>
      </c>
      <c r="D141" s="199" t="e">
        <f>'Orçamento-TCE'!G141</f>
        <v>#N/A</v>
      </c>
      <c r="E141" s="204">
        <f>'Orçamento-TCE'!H141</f>
        <v>0</v>
      </c>
      <c r="F141" s="230" t="e">
        <f>'Orçamento-TCE'!I141</f>
        <v>#N/A</v>
      </c>
      <c r="G141" s="227" t="e">
        <f>IF(Comparativo!$E$6="Tabela Não Desonerada",VLOOKUP($C141,'Orçamento Base'!$D$12:$S$1673,12,FALSE),VLOOKUP($C141,#REF!,12,FALSE))</f>
        <v>#N/A</v>
      </c>
      <c r="H141" s="228">
        <f>IFERROR(IF(Comparativo!$E$6="Tabela Não Desonerada",VLOOKUP($C141,'Orçamento Base'!$D$12:$S$1673,16,FALSE),VLOOKUP($C141,#REF!,16,FALSE)),0)</f>
        <v>0</v>
      </c>
      <c r="I141" s="575" t="e">
        <f>IF(Comparativo!$E$6="Tabela Não Desonerada",VLOOKUP($C141,'Orçamento Base'!$D$12:$S$1673,11,FALSE),VLOOKUP($C141,#REF!,11,FALSE))</f>
        <v>#N/A</v>
      </c>
      <c r="J141" s="363">
        <f>IF(Comparativo!$E$6="Tabela Não Desonerada",Encargos!$F$44,Encargos!$D$44)</f>
        <v>1.1122000000000001</v>
      </c>
      <c r="K141" s="364"/>
      <c r="L141" s="365" t="e">
        <f t="shared" ref="L141:L204" si="12">T141</f>
        <v>#N/A</v>
      </c>
      <c r="M141" s="365" t="e">
        <f t="shared" ref="M141:M204" si="13">R141</f>
        <v>#N/A</v>
      </c>
      <c r="N141" s="376" t="e">
        <f t="shared" ref="N141:N204" si="14">P141</f>
        <v>#N/A</v>
      </c>
      <c r="O141" s="205" t="e">
        <f>IF(Comparativo!$E$6="Tabela Não Desonerada",VLOOKUP($C141,'Orçamento Base'!$D$12:$S$1673,13,FALSE),VLOOKUP($C141,#REF!,13,FALSE))</f>
        <v>#N/A</v>
      </c>
      <c r="P141" s="205" t="e">
        <f t="shared" ref="P141:P204" si="15">O141/E141</f>
        <v>#N/A</v>
      </c>
      <c r="Q141" s="205" t="e">
        <f>IF(Comparativo!$E$6="Tabela Não Desonerada",VLOOKUP($C141,'Orçamento Base'!$D$12:$S$1673,14,FALSE),VLOOKUP($C141,#REF!,14,FALSE))</f>
        <v>#N/A</v>
      </c>
      <c r="R141" s="205" t="e">
        <f t="shared" ref="R141:R204" si="16">Q141/E141</f>
        <v>#N/A</v>
      </c>
      <c r="S141" s="205" t="e">
        <f>IF(Comparativo!$E$6="Tabela Não Desonerada",VLOOKUP($C141,'Orçamento Base'!$D$12:$S$1673,15,FALSE),VLOOKUP($C141,#REF!,15,FALSE))</f>
        <v>#N/A</v>
      </c>
      <c r="T141" s="205" t="e">
        <f t="shared" ref="T141:T204" si="17">S141/E141</f>
        <v>#N/A</v>
      </c>
    </row>
    <row r="142" spans="1:20" ht="15">
      <c r="A142" s="203">
        <v>1</v>
      </c>
      <c r="B142" s="203" t="e">
        <f>'Orçamento-TCE'!B142</f>
        <v>#N/A</v>
      </c>
      <c r="C142" s="229">
        <f>'Orçamento-TCE'!C142</f>
        <v>0</v>
      </c>
      <c r="D142" s="199" t="e">
        <f>'Orçamento-TCE'!G142</f>
        <v>#N/A</v>
      </c>
      <c r="E142" s="204">
        <f>'Orçamento-TCE'!H142</f>
        <v>0</v>
      </c>
      <c r="F142" s="230" t="e">
        <f>'Orçamento-TCE'!I142</f>
        <v>#N/A</v>
      </c>
      <c r="G142" s="227" t="e">
        <f>IF(Comparativo!$E$6="Tabela Não Desonerada",VLOOKUP($C142,'Orçamento Base'!$D$12:$S$1673,12,FALSE),VLOOKUP($C142,#REF!,12,FALSE))</f>
        <v>#N/A</v>
      </c>
      <c r="H142" s="228">
        <f>IFERROR(IF(Comparativo!$E$6="Tabela Não Desonerada",VLOOKUP($C142,'Orçamento Base'!$D$12:$S$1673,16,FALSE),VLOOKUP($C142,#REF!,16,FALSE)),0)</f>
        <v>0</v>
      </c>
      <c r="I142" s="575" t="e">
        <f>IF(Comparativo!$E$6="Tabela Não Desonerada",VLOOKUP($C142,'Orçamento Base'!$D$12:$S$1673,11,FALSE),VLOOKUP($C142,#REF!,11,FALSE))</f>
        <v>#N/A</v>
      </c>
      <c r="J142" s="363">
        <f>IF(Comparativo!$E$6="Tabela Não Desonerada",Encargos!$F$44,Encargos!$D$44)</f>
        <v>1.1122000000000001</v>
      </c>
      <c r="K142" s="364"/>
      <c r="L142" s="365" t="e">
        <f t="shared" si="12"/>
        <v>#N/A</v>
      </c>
      <c r="M142" s="365" t="e">
        <f t="shared" si="13"/>
        <v>#N/A</v>
      </c>
      <c r="N142" s="376" t="e">
        <f t="shared" si="14"/>
        <v>#N/A</v>
      </c>
      <c r="O142" s="205" t="e">
        <f>IF(Comparativo!$E$6="Tabela Não Desonerada",VLOOKUP($C142,'Orçamento Base'!$D$12:$S$1673,13,FALSE),VLOOKUP($C142,#REF!,13,FALSE))</f>
        <v>#N/A</v>
      </c>
      <c r="P142" s="205" t="e">
        <f t="shared" si="15"/>
        <v>#N/A</v>
      </c>
      <c r="Q142" s="205" t="e">
        <f>IF(Comparativo!$E$6="Tabela Não Desonerada",VLOOKUP($C142,'Orçamento Base'!$D$12:$S$1673,14,FALSE),VLOOKUP($C142,#REF!,14,FALSE))</f>
        <v>#N/A</v>
      </c>
      <c r="R142" s="205" t="e">
        <f t="shared" si="16"/>
        <v>#N/A</v>
      </c>
      <c r="S142" s="205" t="e">
        <f>IF(Comparativo!$E$6="Tabela Não Desonerada",VLOOKUP($C142,'Orçamento Base'!$D$12:$S$1673,15,FALSE),VLOOKUP($C142,#REF!,15,FALSE))</f>
        <v>#N/A</v>
      </c>
      <c r="T142" s="205" t="e">
        <f t="shared" si="17"/>
        <v>#N/A</v>
      </c>
    </row>
    <row r="143" spans="1:20" ht="15">
      <c r="A143" s="203">
        <v>1</v>
      </c>
      <c r="B143" s="203" t="e">
        <f>'Orçamento-TCE'!B143</f>
        <v>#N/A</v>
      </c>
      <c r="C143" s="229">
        <f>'Orçamento-TCE'!C143</f>
        <v>0</v>
      </c>
      <c r="D143" s="199" t="e">
        <f>'Orçamento-TCE'!G143</f>
        <v>#N/A</v>
      </c>
      <c r="E143" s="204">
        <f>'Orçamento-TCE'!H143</f>
        <v>0</v>
      </c>
      <c r="F143" s="230" t="e">
        <f>'Orçamento-TCE'!I143</f>
        <v>#N/A</v>
      </c>
      <c r="G143" s="227" t="e">
        <f>IF(Comparativo!$E$6="Tabela Não Desonerada",VLOOKUP($C143,'Orçamento Base'!$D$12:$S$1673,12,FALSE),VLOOKUP($C143,#REF!,12,FALSE))</f>
        <v>#N/A</v>
      </c>
      <c r="H143" s="228">
        <f>IFERROR(IF(Comparativo!$E$6="Tabela Não Desonerada",VLOOKUP($C143,'Orçamento Base'!$D$12:$S$1673,16,FALSE),VLOOKUP($C143,#REF!,16,FALSE)),0)</f>
        <v>0</v>
      </c>
      <c r="I143" s="575" t="e">
        <f>IF(Comparativo!$E$6="Tabela Não Desonerada",VLOOKUP($C143,'Orçamento Base'!$D$12:$S$1673,11,FALSE),VLOOKUP($C143,#REF!,11,FALSE))</f>
        <v>#N/A</v>
      </c>
      <c r="J143" s="363">
        <f>IF(Comparativo!$E$6="Tabela Não Desonerada",Encargos!$F$44,Encargos!$D$44)</f>
        <v>1.1122000000000001</v>
      </c>
      <c r="K143" s="364"/>
      <c r="L143" s="365" t="e">
        <f t="shared" si="12"/>
        <v>#N/A</v>
      </c>
      <c r="M143" s="365" t="e">
        <f t="shared" si="13"/>
        <v>#N/A</v>
      </c>
      <c r="N143" s="376" t="e">
        <f t="shared" si="14"/>
        <v>#N/A</v>
      </c>
      <c r="O143" s="205" t="e">
        <f>IF(Comparativo!$E$6="Tabela Não Desonerada",VLOOKUP($C143,'Orçamento Base'!$D$12:$S$1673,13,FALSE),VLOOKUP($C143,#REF!,13,FALSE))</f>
        <v>#N/A</v>
      </c>
      <c r="P143" s="205" t="e">
        <f t="shared" si="15"/>
        <v>#N/A</v>
      </c>
      <c r="Q143" s="205" t="e">
        <f>IF(Comparativo!$E$6="Tabela Não Desonerada",VLOOKUP($C143,'Orçamento Base'!$D$12:$S$1673,14,FALSE),VLOOKUP($C143,#REF!,14,FALSE))</f>
        <v>#N/A</v>
      </c>
      <c r="R143" s="205" t="e">
        <f t="shared" si="16"/>
        <v>#N/A</v>
      </c>
      <c r="S143" s="205" t="e">
        <f>IF(Comparativo!$E$6="Tabela Não Desonerada",VLOOKUP($C143,'Orçamento Base'!$D$12:$S$1673,15,FALSE),VLOOKUP($C143,#REF!,15,FALSE))</f>
        <v>#N/A</v>
      </c>
      <c r="T143" s="205" t="e">
        <f t="shared" si="17"/>
        <v>#N/A</v>
      </c>
    </row>
    <row r="144" spans="1:20" ht="15">
      <c r="A144" s="203">
        <v>1</v>
      </c>
      <c r="B144" s="203" t="e">
        <f>'Orçamento-TCE'!B144</f>
        <v>#N/A</v>
      </c>
      <c r="C144" s="229">
        <f>'Orçamento-TCE'!C144</f>
        <v>0</v>
      </c>
      <c r="D144" s="199" t="e">
        <f>'Orçamento-TCE'!G144</f>
        <v>#N/A</v>
      </c>
      <c r="E144" s="204">
        <f>'Orçamento-TCE'!H144</f>
        <v>0</v>
      </c>
      <c r="F144" s="230" t="e">
        <f>'Orçamento-TCE'!I144</f>
        <v>#N/A</v>
      </c>
      <c r="G144" s="227" t="e">
        <f>IF(Comparativo!$E$6="Tabela Não Desonerada",VLOOKUP($C144,'Orçamento Base'!$D$12:$S$1673,12,FALSE),VLOOKUP($C144,#REF!,12,FALSE))</f>
        <v>#N/A</v>
      </c>
      <c r="H144" s="228">
        <f>IFERROR(IF(Comparativo!$E$6="Tabela Não Desonerada",VLOOKUP($C144,'Orçamento Base'!$D$12:$S$1673,16,FALSE),VLOOKUP($C144,#REF!,16,FALSE)),0)</f>
        <v>0</v>
      </c>
      <c r="I144" s="575" t="e">
        <f>IF(Comparativo!$E$6="Tabela Não Desonerada",VLOOKUP($C144,'Orçamento Base'!$D$12:$S$1673,11,FALSE),VLOOKUP($C144,#REF!,11,FALSE))</f>
        <v>#N/A</v>
      </c>
      <c r="J144" s="363">
        <f>IF(Comparativo!$E$6="Tabela Não Desonerada",Encargos!$F$44,Encargos!$D$44)</f>
        <v>1.1122000000000001</v>
      </c>
      <c r="K144" s="364"/>
      <c r="L144" s="365" t="e">
        <f t="shared" si="12"/>
        <v>#N/A</v>
      </c>
      <c r="M144" s="365" t="e">
        <f t="shared" si="13"/>
        <v>#N/A</v>
      </c>
      <c r="N144" s="376" t="e">
        <f t="shared" si="14"/>
        <v>#N/A</v>
      </c>
      <c r="O144" s="205" t="e">
        <f>IF(Comparativo!$E$6="Tabela Não Desonerada",VLOOKUP($C144,'Orçamento Base'!$D$12:$S$1673,13,FALSE),VLOOKUP($C144,#REF!,13,FALSE))</f>
        <v>#N/A</v>
      </c>
      <c r="P144" s="205" t="e">
        <f t="shared" si="15"/>
        <v>#N/A</v>
      </c>
      <c r="Q144" s="205" t="e">
        <f>IF(Comparativo!$E$6="Tabela Não Desonerada",VLOOKUP($C144,'Orçamento Base'!$D$12:$S$1673,14,FALSE),VLOOKUP($C144,#REF!,14,FALSE))</f>
        <v>#N/A</v>
      </c>
      <c r="R144" s="205" t="e">
        <f t="shared" si="16"/>
        <v>#N/A</v>
      </c>
      <c r="S144" s="205" t="e">
        <f>IF(Comparativo!$E$6="Tabela Não Desonerada",VLOOKUP($C144,'Orçamento Base'!$D$12:$S$1673,15,FALSE),VLOOKUP($C144,#REF!,15,FALSE))</f>
        <v>#N/A</v>
      </c>
      <c r="T144" s="205" t="e">
        <f t="shared" si="17"/>
        <v>#N/A</v>
      </c>
    </row>
    <row r="145" spans="1:20" ht="15">
      <c r="A145" s="203">
        <v>1</v>
      </c>
      <c r="B145" s="203" t="e">
        <f>'Orçamento-TCE'!B145</f>
        <v>#N/A</v>
      </c>
      <c r="C145" s="229">
        <f>'Orçamento-TCE'!C145</f>
        <v>0</v>
      </c>
      <c r="D145" s="199" t="e">
        <f>'Orçamento-TCE'!G145</f>
        <v>#N/A</v>
      </c>
      <c r="E145" s="204">
        <f>'Orçamento-TCE'!H145</f>
        <v>0</v>
      </c>
      <c r="F145" s="230" t="e">
        <f>'Orçamento-TCE'!I145</f>
        <v>#N/A</v>
      </c>
      <c r="G145" s="227" t="e">
        <f>IF(Comparativo!$E$6="Tabela Não Desonerada",VLOOKUP($C145,'Orçamento Base'!$D$12:$S$1673,12,FALSE),VLOOKUP($C145,#REF!,12,FALSE))</f>
        <v>#N/A</v>
      </c>
      <c r="H145" s="228">
        <f>IFERROR(IF(Comparativo!$E$6="Tabela Não Desonerada",VLOOKUP($C145,'Orçamento Base'!$D$12:$S$1673,16,FALSE),VLOOKUP($C145,#REF!,16,FALSE)),0)</f>
        <v>0</v>
      </c>
      <c r="I145" s="575" t="e">
        <f>IF(Comparativo!$E$6="Tabela Não Desonerada",VLOOKUP($C145,'Orçamento Base'!$D$12:$S$1673,11,FALSE),VLOOKUP($C145,#REF!,11,FALSE))</f>
        <v>#N/A</v>
      </c>
      <c r="J145" s="363">
        <f>IF(Comparativo!$E$6="Tabela Não Desonerada",Encargos!$F$44,Encargos!$D$44)</f>
        <v>1.1122000000000001</v>
      </c>
      <c r="K145" s="364"/>
      <c r="L145" s="365" t="e">
        <f t="shared" si="12"/>
        <v>#N/A</v>
      </c>
      <c r="M145" s="365" t="e">
        <f t="shared" si="13"/>
        <v>#N/A</v>
      </c>
      <c r="N145" s="376" t="e">
        <f t="shared" si="14"/>
        <v>#N/A</v>
      </c>
      <c r="O145" s="205" t="e">
        <f>IF(Comparativo!$E$6="Tabela Não Desonerada",VLOOKUP($C145,'Orçamento Base'!$D$12:$S$1673,13,FALSE),VLOOKUP($C145,#REF!,13,FALSE))</f>
        <v>#N/A</v>
      </c>
      <c r="P145" s="205" t="e">
        <f t="shared" si="15"/>
        <v>#N/A</v>
      </c>
      <c r="Q145" s="205" t="e">
        <f>IF(Comparativo!$E$6="Tabela Não Desonerada",VLOOKUP($C145,'Orçamento Base'!$D$12:$S$1673,14,FALSE),VLOOKUP($C145,#REF!,14,FALSE))</f>
        <v>#N/A</v>
      </c>
      <c r="R145" s="205" t="e">
        <f t="shared" si="16"/>
        <v>#N/A</v>
      </c>
      <c r="S145" s="205" t="e">
        <f>IF(Comparativo!$E$6="Tabela Não Desonerada",VLOOKUP($C145,'Orçamento Base'!$D$12:$S$1673,15,FALSE),VLOOKUP($C145,#REF!,15,FALSE))</f>
        <v>#N/A</v>
      </c>
      <c r="T145" s="205" t="e">
        <f t="shared" si="17"/>
        <v>#N/A</v>
      </c>
    </row>
    <row r="146" spans="1:20" ht="15">
      <c r="A146" s="203">
        <v>1</v>
      </c>
      <c r="B146" s="203" t="e">
        <f>'Orçamento-TCE'!B146</f>
        <v>#N/A</v>
      </c>
      <c r="C146" s="229">
        <f>'Orçamento-TCE'!C146</f>
        <v>0</v>
      </c>
      <c r="D146" s="199" t="e">
        <f>'Orçamento-TCE'!G146</f>
        <v>#N/A</v>
      </c>
      <c r="E146" s="204">
        <f>'Orçamento-TCE'!H146</f>
        <v>0</v>
      </c>
      <c r="F146" s="230" t="e">
        <f>'Orçamento-TCE'!I146</f>
        <v>#N/A</v>
      </c>
      <c r="G146" s="227" t="e">
        <f>IF(Comparativo!$E$6="Tabela Não Desonerada",VLOOKUP($C146,'Orçamento Base'!$D$12:$S$1673,12,FALSE),VLOOKUP($C146,#REF!,12,FALSE))</f>
        <v>#N/A</v>
      </c>
      <c r="H146" s="228">
        <f>IFERROR(IF(Comparativo!$E$6="Tabela Não Desonerada",VLOOKUP($C146,'Orçamento Base'!$D$12:$S$1673,16,FALSE),VLOOKUP($C146,#REF!,16,FALSE)),0)</f>
        <v>0</v>
      </c>
      <c r="I146" s="575" t="e">
        <f>IF(Comparativo!$E$6="Tabela Não Desonerada",VLOOKUP($C146,'Orçamento Base'!$D$12:$S$1673,11,FALSE),VLOOKUP($C146,#REF!,11,FALSE))</f>
        <v>#N/A</v>
      </c>
      <c r="J146" s="363">
        <f>IF(Comparativo!$E$6="Tabela Não Desonerada",Encargos!$F$44,Encargos!$D$44)</f>
        <v>1.1122000000000001</v>
      </c>
      <c r="K146" s="364"/>
      <c r="L146" s="365" t="e">
        <f t="shared" si="12"/>
        <v>#N/A</v>
      </c>
      <c r="M146" s="365" t="e">
        <f t="shared" si="13"/>
        <v>#N/A</v>
      </c>
      <c r="N146" s="376" t="e">
        <f t="shared" si="14"/>
        <v>#N/A</v>
      </c>
      <c r="O146" s="205" t="e">
        <f>IF(Comparativo!$E$6="Tabela Não Desonerada",VLOOKUP($C146,'Orçamento Base'!$D$12:$S$1673,13,FALSE),VLOOKUP($C146,#REF!,13,FALSE))</f>
        <v>#N/A</v>
      </c>
      <c r="P146" s="205" t="e">
        <f t="shared" si="15"/>
        <v>#N/A</v>
      </c>
      <c r="Q146" s="205" t="e">
        <f>IF(Comparativo!$E$6="Tabela Não Desonerada",VLOOKUP($C146,'Orçamento Base'!$D$12:$S$1673,14,FALSE),VLOOKUP($C146,#REF!,14,FALSE))</f>
        <v>#N/A</v>
      </c>
      <c r="R146" s="205" t="e">
        <f t="shared" si="16"/>
        <v>#N/A</v>
      </c>
      <c r="S146" s="205" t="e">
        <f>IF(Comparativo!$E$6="Tabela Não Desonerada",VLOOKUP($C146,'Orçamento Base'!$D$12:$S$1673,15,FALSE),VLOOKUP($C146,#REF!,15,FALSE))</f>
        <v>#N/A</v>
      </c>
      <c r="T146" s="205" t="e">
        <f t="shared" si="17"/>
        <v>#N/A</v>
      </c>
    </row>
    <row r="147" spans="1:20" ht="15">
      <c r="A147" s="203">
        <v>1</v>
      </c>
      <c r="B147" s="203" t="e">
        <f>'Orçamento-TCE'!B147</f>
        <v>#N/A</v>
      </c>
      <c r="C147" s="229">
        <f>'Orçamento-TCE'!C147</f>
        <v>0</v>
      </c>
      <c r="D147" s="199" t="e">
        <f>'Orçamento-TCE'!G147</f>
        <v>#N/A</v>
      </c>
      <c r="E147" s="204">
        <f>'Orçamento-TCE'!H147</f>
        <v>0</v>
      </c>
      <c r="F147" s="230" t="e">
        <f>'Orçamento-TCE'!I147</f>
        <v>#N/A</v>
      </c>
      <c r="G147" s="227" t="e">
        <f>IF(Comparativo!$E$6="Tabela Não Desonerada",VLOOKUP($C147,'Orçamento Base'!$D$12:$S$1673,12,FALSE),VLOOKUP($C147,#REF!,12,FALSE))</f>
        <v>#N/A</v>
      </c>
      <c r="H147" s="228">
        <f>IFERROR(IF(Comparativo!$E$6="Tabela Não Desonerada",VLOOKUP($C147,'Orçamento Base'!$D$12:$S$1673,16,FALSE),VLOOKUP($C147,#REF!,16,FALSE)),0)</f>
        <v>0</v>
      </c>
      <c r="I147" s="575" t="e">
        <f>IF(Comparativo!$E$6="Tabela Não Desonerada",VLOOKUP($C147,'Orçamento Base'!$D$12:$S$1673,11,FALSE),VLOOKUP($C147,#REF!,11,FALSE))</f>
        <v>#N/A</v>
      </c>
      <c r="J147" s="363">
        <f>IF(Comparativo!$E$6="Tabela Não Desonerada",Encargos!$F$44,Encargos!$D$44)</f>
        <v>1.1122000000000001</v>
      </c>
      <c r="K147" s="364"/>
      <c r="L147" s="365" t="e">
        <f t="shared" si="12"/>
        <v>#N/A</v>
      </c>
      <c r="M147" s="365" t="e">
        <f t="shared" si="13"/>
        <v>#N/A</v>
      </c>
      <c r="N147" s="376" t="e">
        <f t="shared" si="14"/>
        <v>#N/A</v>
      </c>
      <c r="O147" s="205" t="e">
        <f>IF(Comparativo!$E$6="Tabela Não Desonerada",VLOOKUP($C147,'Orçamento Base'!$D$12:$S$1673,13,FALSE),VLOOKUP($C147,#REF!,13,FALSE))</f>
        <v>#N/A</v>
      </c>
      <c r="P147" s="205" t="e">
        <f t="shared" si="15"/>
        <v>#N/A</v>
      </c>
      <c r="Q147" s="205" t="e">
        <f>IF(Comparativo!$E$6="Tabela Não Desonerada",VLOOKUP($C147,'Orçamento Base'!$D$12:$S$1673,14,FALSE),VLOOKUP($C147,#REF!,14,FALSE))</f>
        <v>#N/A</v>
      </c>
      <c r="R147" s="205" t="e">
        <f t="shared" si="16"/>
        <v>#N/A</v>
      </c>
      <c r="S147" s="205" t="e">
        <f>IF(Comparativo!$E$6="Tabela Não Desonerada",VLOOKUP($C147,'Orçamento Base'!$D$12:$S$1673,15,FALSE),VLOOKUP($C147,#REF!,15,FALSE))</f>
        <v>#N/A</v>
      </c>
      <c r="T147" s="205" t="e">
        <f t="shared" si="17"/>
        <v>#N/A</v>
      </c>
    </row>
    <row r="148" spans="1:20" ht="15">
      <c r="A148" s="203">
        <v>1</v>
      </c>
      <c r="B148" s="203" t="e">
        <f>'Orçamento-TCE'!B148</f>
        <v>#N/A</v>
      </c>
      <c r="C148" s="229">
        <f>'Orçamento-TCE'!C148</f>
        <v>0</v>
      </c>
      <c r="D148" s="199" t="e">
        <f>'Orçamento-TCE'!G148</f>
        <v>#N/A</v>
      </c>
      <c r="E148" s="204">
        <f>'Orçamento-TCE'!H148</f>
        <v>0</v>
      </c>
      <c r="F148" s="230" t="e">
        <f>'Orçamento-TCE'!I148</f>
        <v>#N/A</v>
      </c>
      <c r="G148" s="227" t="e">
        <f>IF(Comparativo!$E$6="Tabela Não Desonerada",VLOOKUP($C148,'Orçamento Base'!$D$12:$S$1673,12,FALSE),VLOOKUP($C148,#REF!,12,FALSE))</f>
        <v>#N/A</v>
      </c>
      <c r="H148" s="228">
        <f>IFERROR(IF(Comparativo!$E$6="Tabela Não Desonerada",VLOOKUP($C148,'Orçamento Base'!$D$12:$S$1673,16,FALSE),VLOOKUP($C148,#REF!,16,FALSE)),0)</f>
        <v>0</v>
      </c>
      <c r="I148" s="575" t="e">
        <f>IF(Comparativo!$E$6="Tabela Não Desonerada",VLOOKUP($C148,'Orçamento Base'!$D$12:$S$1673,11,FALSE),VLOOKUP($C148,#REF!,11,FALSE))</f>
        <v>#N/A</v>
      </c>
      <c r="J148" s="363">
        <f>IF(Comparativo!$E$6="Tabela Não Desonerada",Encargos!$F$44,Encargos!$D$44)</f>
        <v>1.1122000000000001</v>
      </c>
      <c r="K148" s="364"/>
      <c r="L148" s="365" t="e">
        <f t="shared" si="12"/>
        <v>#N/A</v>
      </c>
      <c r="M148" s="365" t="e">
        <f t="shared" si="13"/>
        <v>#N/A</v>
      </c>
      <c r="N148" s="376" t="e">
        <f t="shared" si="14"/>
        <v>#N/A</v>
      </c>
      <c r="O148" s="205" t="e">
        <f>IF(Comparativo!$E$6="Tabela Não Desonerada",VLOOKUP($C148,'Orçamento Base'!$D$12:$S$1673,13,FALSE),VLOOKUP($C148,#REF!,13,FALSE))</f>
        <v>#N/A</v>
      </c>
      <c r="P148" s="205" t="e">
        <f t="shared" si="15"/>
        <v>#N/A</v>
      </c>
      <c r="Q148" s="205" t="e">
        <f>IF(Comparativo!$E$6="Tabela Não Desonerada",VLOOKUP($C148,'Orçamento Base'!$D$12:$S$1673,14,FALSE),VLOOKUP($C148,#REF!,14,FALSE))</f>
        <v>#N/A</v>
      </c>
      <c r="R148" s="205" t="e">
        <f t="shared" si="16"/>
        <v>#N/A</v>
      </c>
      <c r="S148" s="205" t="e">
        <f>IF(Comparativo!$E$6="Tabela Não Desonerada",VLOOKUP($C148,'Orçamento Base'!$D$12:$S$1673,15,FALSE),VLOOKUP($C148,#REF!,15,FALSE))</f>
        <v>#N/A</v>
      </c>
      <c r="T148" s="205" t="e">
        <f t="shared" si="17"/>
        <v>#N/A</v>
      </c>
    </row>
    <row r="149" spans="1:20" ht="15">
      <c r="A149" s="203">
        <v>1</v>
      </c>
      <c r="B149" s="203" t="e">
        <f>'Orçamento-TCE'!B149</f>
        <v>#N/A</v>
      </c>
      <c r="C149" s="229">
        <f>'Orçamento-TCE'!C149</f>
        <v>0</v>
      </c>
      <c r="D149" s="199" t="e">
        <f>'Orçamento-TCE'!G149</f>
        <v>#N/A</v>
      </c>
      <c r="E149" s="204">
        <f>'Orçamento-TCE'!H149</f>
        <v>0</v>
      </c>
      <c r="F149" s="230" t="e">
        <f>'Orçamento-TCE'!I149</f>
        <v>#N/A</v>
      </c>
      <c r="G149" s="227" t="e">
        <f>IF(Comparativo!$E$6="Tabela Não Desonerada",VLOOKUP($C149,'Orçamento Base'!$D$12:$S$1673,12,FALSE),VLOOKUP($C149,#REF!,12,FALSE))</f>
        <v>#N/A</v>
      </c>
      <c r="H149" s="228">
        <f>IFERROR(IF(Comparativo!$E$6="Tabela Não Desonerada",VLOOKUP($C149,'Orçamento Base'!$D$12:$S$1673,16,FALSE),VLOOKUP($C149,#REF!,16,FALSE)),0)</f>
        <v>0</v>
      </c>
      <c r="I149" s="575" t="e">
        <f>IF(Comparativo!$E$6="Tabela Não Desonerada",VLOOKUP($C149,'Orçamento Base'!$D$12:$S$1673,11,FALSE),VLOOKUP($C149,#REF!,11,FALSE))</f>
        <v>#N/A</v>
      </c>
      <c r="J149" s="363">
        <f>IF(Comparativo!$E$6="Tabela Não Desonerada",Encargos!$F$44,Encargos!$D$44)</f>
        <v>1.1122000000000001</v>
      </c>
      <c r="K149" s="364"/>
      <c r="L149" s="365" t="e">
        <f t="shared" si="12"/>
        <v>#N/A</v>
      </c>
      <c r="M149" s="365" t="e">
        <f t="shared" si="13"/>
        <v>#N/A</v>
      </c>
      <c r="N149" s="376" t="e">
        <f t="shared" si="14"/>
        <v>#N/A</v>
      </c>
      <c r="O149" s="205" t="e">
        <f>IF(Comparativo!$E$6="Tabela Não Desonerada",VLOOKUP($C149,'Orçamento Base'!$D$12:$S$1673,13,FALSE),VLOOKUP($C149,#REF!,13,FALSE))</f>
        <v>#N/A</v>
      </c>
      <c r="P149" s="205" t="e">
        <f t="shared" si="15"/>
        <v>#N/A</v>
      </c>
      <c r="Q149" s="205" t="e">
        <f>IF(Comparativo!$E$6="Tabela Não Desonerada",VLOOKUP($C149,'Orçamento Base'!$D$12:$S$1673,14,FALSE),VLOOKUP($C149,#REF!,14,FALSE))</f>
        <v>#N/A</v>
      </c>
      <c r="R149" s="205" t="e">
        <f t="shared" si="16"/>
        <v>#N/A</v>
      </c>
      <c r="S149" s="205" t="e">
        <f>IF(Comparativo!$E$6="Tabela Não Desonerada",VLOOKUP($C149,'Orçamento Base'!$D$12:$S$1673,15,FALSE),VLOOKUP($C149,#REF!,15,FALSE))</f>
        <v>#N/A</v>
      </c>
      <c r="T149" s="205" t="e">
        <f t="shared" si="17"/>
        <v>#N/A</v>
      </c>
    </row>
    <row r="150" spans="1:20" ht="15">
      <c r="A150" s="203">
        <v>1</v>
      </c>
      <c r="B150" s="203" t="e">
        <f>'Orçamento-TCE'!B150</f>
        <v>#N/A</v>
      </c>
      <c r="C150" s="229">
        <f>'Orçamento-TCE'!C150</f>
        <v>0</v>
      </c>
      <c r="D150" s="199" t="e">
        <f>'Orçamento-TCE'!G150</f>
        <v>#N/A</v>
      </c>
      <c r="E150" s="204">
        <f>'Orçamento-TCE'!H150</f>
        <v>0</v>
      </c>
      <c r="F150" s="230" t="e">
        <f>'Orçamento-TCE'!I150</f>
        <v>#N/A</v>
      </c>
      <c r="G150" s="227" t="e">
        <f>IF(Comparativo!$E$6="Tabela Não Desonerada",VLOOKUP($C150,'Orçamento Base'!$D$12:$S$1673,12,FALSE),VLOOKUP($C150,#REF!,12,FALSE))</f>
        <v>#N/A</v>
      </c>
      <c r="H150" s="228">
        <f>IFERROR(IF(Comparativo!$E$6="Tabela Não Desonerada",VLOOKUP($C150,'Orçamento Base'!$D$12:$S$1673,16,FALSE),VLOOKUP($C150,#REF!,16,FALSE)),0)</f>
        <v>0</v>
      </c>
      <c r="I150" s="575" t="e">
        <f>IF(Comparativo!$E$6="Tabela Não Desonerada",VLOOKUP($C150,'Orçamento Base'!$D$12:$S$1673,11,FALSE),VLOOKUP($C150,#REF!,11,FALSE))</f>
        <v>#N/A</v>
      </c>
      <c r="J150" s="363">
        <f>IF(Comparativo!$E$6="Tabela Não Desonerada",Encargos!$F$44,Encargos!$D$44)</f>
        <v>1.1122000000000001</v>
      </c>
      <c r="K150" s="364"/>
      <c r="L150" s="365" t="e">
        <f t="shared" si="12"/>
        <v>#N/A</v>
      </c>
      <c r="M150" s="365" t="e">
        <f t="shared" si="13"/>
        <v>#N/A</v>
      </c>
      <c r="N150" s="376" t="e">
        <f t="shared" si="14"/>
        <v>#N/A</v>
      </c>
      <c r="O150" s="205" t="e">
        <f>IF(Comparativo!$E$6="Tabela Não Desonerada",VLOOKUP($C150,'Orçamento Base'!$D$12:$S$1673,13,FALSE),VLOOKUP($C150,#REF!,13,FALSE))</f>
        <v>#N/A</v>
      </c>
      <c r="P150" s="205" t="e">
        <f t="shared" si="15"/>
        <v>#N/A</v>
      </c>
      <c r="Q150" s="205" t="e">
        <f>IF(Comparativo!$E$6="Tabela Não Desonerada",VLOOKUP($C150,'Orçamento Base'!$D$12:$S$1673,14,FALSE),VLOOKUP($C150,#REF!,14,FALSE))</f>
        <v>#N/A</v>
      </c>
      <c r="R150" s="205" t="e">
        <f t="shared" si="16"/>
        <v>#N/A</v>
      </c>
      <c r="S150" s="205" t="e">
        <f>IF(Comparativo!$E$6="Tabela Não Desonerada",VLOOKUP($C150,'Orçamento Base'!$D$12:$S$1673,15,FALSE),VLOOKUP($C150,#REF!,15,FALSE))</f>
        <v>#N/A</v>
      </c>
      <c r="T150" s="205" t="e">
        <f t="shared" si="17"/>
        <v>#N/A</v>
      </c>
    </row>
    <row r="151" spans="1:20" ht="15">
      <c r="A151" s="203">
        <v>1</v>
      </c>
      <c r="B151" s="203" t="e">
        <f>'Orçamento-TCE'!B151</f>
        <v>#N/A</v>
      </c>
      <c r="C151" s="229">
        <f>'Orçamento-TCE'!C151</f>
        <v>0</v>
      </c>
      <c r="D151" s="199" t="e">
        <f>'Orçamento-TCE'!G151</f>
        <v>#N/A</v>
      </c>
      <c r="E151" s="204">
        <f>'Orçamento-TCE'!H151</f>
        <v>0</v>
      </c>
      <c r="F151" s="230" t="e">
        <f>'Orçamento-TCE'!I151</f>
        <v>#N/A</v>
      </c>
      <c r="G151" s="227" t="e">
        <f>IF(Comparativo!$E$6="Tabela Não Desonerada",VLOOKUP($C151,'Orçamento Base'!$D$12:$S$1673,12,FALSE),VLOOKUP($C151,#REF!,12,FALSE))</f>
        <v>#N/A</v>
      </c>
      <c r="H151" s="228">
        <f>IFERROR(IF(Comparativo!$E$6="Tabela Não Desonerada",VLOOKUP($C151,'Orçamento Base'!$D$12:$S$1673,16,FALSE),VLOOKUP($C151,#REF!,16,FALSE)),0)</f>
        <v>0</v>
      </c>
      <c r="I151" s="575" t="e">
        <f>IF(Comparativo!$E$6="Tabela Não Desonerada",VLOOKUP($C151,'Orçamento Base'!$D$12:$S$1673,11,FALSE),VLOOKUP($C151,#REF!,11,FALSE))</f>
        <v>#N/A</v>
      </c>
      <c r="J151" s="363">
        <f>IF(Comparativo!$E$6="Tabela Não Desonerada",Encargos!$F$44,Encargos!$D$44)</f>
        <v>1.1122000000000001</v>
      </c>
      <c r="K151" s="364"/>
      <c r="L151" s="365" t="e">
        <f t="shared" si="12"/>
        <v>#N/A</v>
      </c>
      <c r="M151" s="365" t="e">
        <f t="shared" si="13"/>
        <v>#N/A</v>
      </c>
      <c r="N151" s="376" t="e">
        <f t="shared" si="14"/>
        <v>#N/A</v>
      </c>
      <c r="O151" s="205" t="e">
        <f>IF(Comparativo!$E$6="Tabela Não Desonerada",VLOOKUP($C151,'Orçamento Base'!$D$12:$S$1673,13,FALSE),VLOOKUP($C151,#REF!,13,FALSE))</f>
        <v>#N/A</v>
      </c>
      <c r="P151" s="205" t="e">
        <f t="shared" si="15"/>
        <v>#N/A</v>
      </c>
      <c r="Q151" s="205" t="e">
        <f>IF(Comparativo!$E$6="Tabela Não Desonerada",VLOOKUP($C151,'Orçamento Base'!$D$12:$S$1673,14,FALSE),VLOOKUP($C151,#REF!,14,FALSE))</f>
        <v>#N/A</v>
      </c>
      <c r="R151" s="205" t="e">
        <f t="shared" si="16"/>
        <v>#N/A</v>
      </c>
      <c r="S151" s="205" t="e">
        <f>IF(Comparativo!$E$6="Tabela Não Desonerada",VLOOKUP($C151,'Orçamento Base'!$D$12:$S$1673,15,FALSE),VLOOKUP($C151,#REF!,15,FALSE))</f>
        <v>#N/A</v>
      </c>
      <c r="T151" s="205" t="e">
        <f t="shared" si="17"/>
        <v>#N/A</v>
      </c>
    </row>
    <row r="152" spans="1:20" ht="15">
      <c r="A152" s="203">
        <v>1</v>
      </c>
      <c r="B152" s="203" t="e">
        <f>'Orçamento-TCE'!B152</f>
        <v>#N/A</v>
      </c>
      <c r="C152" s="229">
        <f>'Orçamento-TCE'!C152</f>
        <v>0</v>
      </c>
      <c r="D152" s="199" t="e">
        <f>'Orçamento-TCE'!G152</f>
        <v>#N/A</v>
      </c>
      <c r="E152" s="204">
        <f>'Orçamento-TCE'!H152</f>
        <v>0</v>
      </c>
      <c r="F152" s="230" t="e">
        <f>'Orçamento-TCE'!I152</f>
        <v>#N/A</v>
      </c>
      <c r="G152" s="227" t="e">
        <f>IF(Comparativo!$E$6="Tabela Não Desonerada",VLOOKUP($C152,'Orçamento Base'!$D$12:$S$1673,12,FALSE),VLOOKUP($C152,#REF!,12,FALSE))</f>
        <v>#N/A</v>
      </c>
      <c r="H152" s="228">
        <f>IFERROR(IF(Comparativo!$E$6="Tabela Não Desonerada",VLOOKUP($C152,'Orçamento Base'!$D$12:$S$1673,16,FALSE),VLOOKUP($C152,#REF!,16,FALSE)),0)</f>
        <v>0</v>
      </c>
      <c r="I152" s="575" t="e">
        <f>IF(Comparativo!$E$6="Tabela Não Desonerada",VLOOKUP($C152,'Orçamento Base'!$D$12:$S$1673,11,FALSE),VLOOKUP($C152,#REF!,11,FALSE))</f>
        <v>#N/A</v>
      </c>
      <c r="J152" s="363">
        <f>IF(Comparativo!$E$6="Tabela Não Desonerada",Encargos!$F$44,Encargos!$D$44)</f>
        <v>1.1122000000000001</v>
      </c>
      <c r="K152" s="364"/>
      <c r="L152" s="365" t="e">
        <f t="shared" si="12"/>
        <v>#N/A</v>
      </c>
      <c r="M152" s="365" t="e">
        <f t="shared" si="13"/>
        <v>#N/A</v>
      </c>
      <c r="N152" s="376" t="e">
        <f t="shared" si="14"/>
        <v>#N/A</v>
      </c>
      <c r="O152" s="205" t="e">
        <f>IF(Comparativo!$E$6="Tabela Não Desonerada",VLOOKUP($C152,'Orçamento Base'!$D$12:$S$1673,13,FALSE),VLOOKUP($C152,#REF!,13,FALSE))</f>
        <v>#N/A</v>
      </c>
      <c r="P152" s="205" t="e">
        <f t="shared" si="15"/>
        <v>#N/A</v>
      </c>
      <c r="Q152" s="205" t="e">
        <f>IF(Comparativo!$E$6="Tabela Não Desonerada",VLOOKUP($C152,'Orçamento Base'!$D$12:$S$1673,14,FALSE),VLOOKUP($C152,#REF!,14,FALSE))</f>
        <v>#N/A</v>
      </c>
      <c r="R152" s="205" t="e">
        <f t="shared" si="16"/>
        <v>#N/A</v>
      </c>
      <c r="S152" s="205" t="e">
        <f>IF(Comparativo!$E$6="Tabela Não Desonerada",VLOOKUP($C152,'Orçamento Base'!$D$12:$S$1673,15,FALSE),VLOOKUP($C152,#REF!,15,FALSE))</f>
        <v>#N/A</v>
      </c>
      <c r="T152" s="205" t="e">
        <f t="shared" si="17"/>
        <v>#N/A</v>
      </c>
    </row>
    <row r="153" spans="1:20" ht="15">
      <c r="A153" s="203">
        <v>1</v>
      </c>
      <c r="B153" s="203" t="e">
        <f>'Orçamento-TCE'!B153</f>
        <v>#N/A</v>
      </c>
      <c r="C153" s="229">
        <f>'Orçamento-TCE'!C153</f>
        <v>0</v>
      </c>
      <c r="D153" s="199" t="e">
        <f>'Orçamento-TCE'!G153</f>
        <v>#N/A</v>
      </c>
      <c r="E153" s="204">
        <f>'Orçamento-TCE'!H153</f>
        <v>0</v>
      </c>
      <c r="F153" s="230" t="e">
        <f>'Orçamento-TCE'!I153</f>
        <v>#N/A</v>
      </c>
      <c r="G153" s="227" t="e">
        <f>IF(Comparativo!$E$6="Tabela Não Desonerada",VLOOKUP($C153,'Orçamento Base'!$D$12:$S$1673,12,FALSE),VLOOKUP($C153,#REF!,12,FALSE))</f>
        <v>#N/A</v>
      </c>
      <c r="H153" s="228">
        <f>IFERROR(IF(Comparativo!$E$6="Tabela Não Desonerada",VLOOKUP($C153,'Orçamento Base'!$D$12:$S$1673,16,FALSE),VLOOKUP($C153,#REF!,16,FALSE)),0)</f>
        <v>0</v>
      </c>
      <c r="I153" s="575" t="e">
        <f>IF(Comparativo!$E$6="Tabela Não Desonerada",VLOOKUP($C153,'Orçamento Base'!$D$12:$S$1673,11,FALSE),VLOOKUP($C153,#REF!,11,FALSE))</f>
        <v>#N/A</v>
      </c>
      <c r="J153" s="363">
        <f>IF(Comparativo!$E$6="Tabela Não Desonerada",Encargos!$F$44,Encargos!$D$44)</f>
        <v>1.1122000000000001</v>
      </c>
      <c r="K153" s="364"/>
      <c r="L153" s="365" t="e">
        <f t="shared" si="12"/>
        <v>#N/A</v>
      </c>
      <c r="M153" s="365" t="e">
        <f t="shared" si="13"/>
        <v>#N/A</v>
      </c>
      <c r="N153" s="376" t="e">
        <f t="shared" si="14"/>
        <v>#N/A</v>
      </c>
      <c r="O153" s="205" t="e">
        <f>IF(Comparativo!$E$6="Tabela Não Desonerada",VLOOKUP($C153,'Orçamento Base'!$D$12:$S$1673,13,FALSE),VLOOKUP($C153,#REF!,13,FALSE))</f>
        <v>#N/A</v>
      </c>
      <c r="P153" s="205" t="e">
        <f t="shared" si="15"/>
        <v>#N/A</v>
      </c>
      <c r="Q153" s="205" t="e">
        <f>IF(Comparativo!$E$6="Tabela Não Desonerada",VLOOKUP($C153,'Orçamento Base'!$D$12:$S$1673,14,FALSE),VLOOKUP($C153,#REF!,14,FALSE))</f>
        <v>#N/A</v>
      </c>
      <c r="R153" s="205" t="e">
        <f t="shared" si="16"/>
        <v>#N/A</v>
      </c>
      <c r="S153" s="205" t="e">
        <f>IF(Comparativo!$E$6="Tabela Não Desonerada",VLOOKUP($C153,'Orçamento Base'!$D$12:$S$1673,15,FALSE),VLOOKUP($C153,#REF!,15,FALSE))</f>
        <v>#N/A</v>
      </c>
      <c r="T153" s="205" t="e">
        <f t="shared" si="17"/>
        <v>#N/A</v>
      </c>
    </row>
    <row r="154" spans="1:20" ht="15">
      <c r="A154" s="203">
        <v>1</v>
      </c>
      <c r="B154" s="203" t="e">
        <f>'Orçamento-TCE'!B154</f>
        <v>#N/A</v>
      </c>
      <c r="C154" s="229">
        <f>'Orçamento-TCE'!C154</f>
        <v>0</v>
      </c>
      <c r="D154" s="199" t="e">
        <f>'Orçamento-TCE'!G154</f>
        <v>#N/A</v>
      </c>
      <c r="E154" s="204">
        <f>'Orçamento-TCE'!H154</f>
        <v>0</v>
      </c>
      <c r="F154" s="230" t="e">
        <f>'Orçamento-TCE'!I154</f>
        <v>#N/A</v>
      </c>
      <c r="G154" s="227" t="e">
        <f>IF(Comparativo!$E$6="Tabela Não Desonerada",VLOOKUP($C154,'Orçamento Base'!$D$12:$S$1673,12,FALSE),VLOOKUP($C154,#REF!,12,FALSE))</f>
        <v>#N/A</v>
      </c>
      <c r="H154" s="228">
        <f>IFERROR(IF(Comparativo!$E$6="Tabela Não Desonerada",VLOOKUP($C154,'Orçamento Base'!$D$12:$S$1673,16,FALSE),VLOOKUP($C154,#REF!,16,FALSE)),0)</f>
        <v>0</v>
      </c>
      <c r="I154" s="575" t="e">
        <f>IF(Comparativo!$E$6="Tabela Não Desonerada",VLOOKUP($C154,'Orçamento Base'!$D$12:$S$1673,11,FALSE),VLOOKUP($C154,#REF!,11,FALSE))</f>
        <v>#N/A</v>
      </c>
      <c r="J154" s="363">
        <f>IF(Comparativo!$E$6="Tabela Não Desonerada",Encargos!$F$44,Encargos!$D$44)</f>
        <v>1.1122000000000001</v>
      </c>
      <c r="K154" s="364"/>
      <c r="L154" s="365" t="e">
        <f t="shared" si="12"/>
        <v>#N/A</v>
      </c>
      <c r="M154" s="365" t="e">
        <f t="shared" si="13"/>
        <v>#N/A</v>
      </c>
      <c r="N154" s="376" t="e">
        <f t="shared" si="14"/>
        <v>#N/A</v>
      </c>
      <c r="O154" s="205" t="e">
        <f>IF(Comparativo!$E$6="Tabela Não Desonerada",VLOOKUP($C154,'Orçamento Base'!$D$12:$S$1673,13,FALSE),VLOOKUP($C154,#REF!,13,FALSE))</f>
        <v>#N/A</v>
      </c>
      <c r="P154" s="205" t="e">
        <f t="shared" si="15"/>
        <v>#N/A</v>
      </c>
      <c r="Q154" s="205" t="e">
        <f>IF(Comparativo!$E$6="Tabela Não Desonerada",VLOOKUP($C154,'Orçamento Base'!$D$12:$S$1673,14,FALSE),VLOOKUP($C154,#REF!,14,FALSE))</f>
        <v>#N/A</v>
      </c>
      <c r="R154" s="205" t="e">
        <f t="shared" si="16"/>
        <v>#N/A</v>
      </c>
      <c r="S154" s="205" t="e">
        <f>IF(Comparativo!$E$6="Tabela Não Desonerada",VLOOKUP($C154,'Orçamento Base'!$D$12:$S$1673,15,FALSE),VLOOKUP($C154,#REF!,15,FALSE))</f>
        <v>#N/A</v>
      </c>
      <c r="T154" s="205" t="e">
        <f t="shared" si="17"/>
        <v>#N/A</v>
      </c>
    </row>
    <row r="155" spans="1:20" ht="15">
      <c r="A155" s="203">
        <v>1</v>
      </c>
      <c r="B155" s="203" t="e">
        <f>'Orçamento-TCE'!B155</f>
        <v>#N/A</v>
      </c>
      <c r="C155" s="229">
        <f>'Orçamento-TCE'!C155</f>
        <v>0</v>
      </c>
      <c r="D155" s="199" t="e">
        <f>'Orçamento-TCE'!G155</f>
        <v>#N/A</v>
      </c>
      <c r="E155" s="204">
        <f>'Orçamento-TCE'!H155</f>
        <v>0</v>
      </c>
      <c r="F155" s="230" t="e">
        <f>'Orçamento-TCE'!I155</f>
        <v>#N/A</v>
      </c>
      <c r="G155" s="227" t="e">
        <f>IF(Comparativo!$E$6="Tabela Não Desonerada",VLOOKUP($C155,'Orçamento Base'!$D$12:$S$1673,12,FALSE),VLOOKUP($C155,#REF!,12,FALSE))</f>
        <v>#N/A</v>
      </c>
      <c r="H155" s="228">
        <f>IFERROR(IF(Comparativo!$E$6="Tabela Não Desonerada",VLOOKUP($C155,'Orçamento Base'!$D$12:$S$1673,16,FALSE),VLOOKUP($C155,#REF!,16,FALSE)),0)</f>
        <v>0</v>
      </c>
      <c r="I155" s="575" t="e">
        <f>IF(Comparativo!$E$6="Tabela Não Desonerada",VLOOKUP($C155,'Orçamento Base'!$D$12:$S$1673,11,FALSE),VLOOKUP($C155,#REF!,11,FALSE))</f>
        <v>#N/A</v>
      </c>
      <c r="J155" s="363">
        <f>IF(Comparativo!$E$6="Tabela Não Desonerada",Encargos!$F$44,Encargos!$D$44)</f>
        <v>1.1122000000000001</v>
      </c>
      <c r="K155" s="364"/>
      <c r="L155" s="365" t="e">
        <f t="shared" si="12"/>
        <v>#N/A</v>
      </c>
      <c r="M155" s="365" t="e">
        <f t="shared" si="13"/>
        <v>#N/A</v>
      </c>
      <c r="N155" s="376" t="e">
        <f t="shared" si="14"/>
        <v>#N/A</v>
      </c>
      <c r="O155" s="205" t="e">
        <f>IF(Comparativo!$E$6="Tabela Não Desonerada",VLOOKUP($C155,'Orçamento Base'!$D$12:$S$1673,13,FALSE),VLOOKUP($C155,#REF!,13,FALSE))</f>
        <v>#N/A</v>
      </c>
      <c r="P155" s="205" t="e">
        <f t="shared" si="15"/>
        <v>#N/A</v>
      </c>
      <c r="Q155" s="205" t="e">
        <f>IF(Comparativo!$E$6="Tabela Não Desonerada",VLOOKUP($C155,'Orçamento Base'!$D$12:$S$1673,14,FALSE),VLOOKUP($C155,#REF!,14,FALSE))</f>
        <v>#N/A</v>
      </c>
      <c r="R155" s="205" t="e">
        <f t="shared" si="16"/>
        <v>#N/A</v>
      </c>
      <c r="S155" s="205" t="e">
        <f>IF(Comparativo!$E$6="Tabela Não Desonerada",VLOOKUP($C155,'Orçamento Base'!$D$12:$S$1673,15,FALSE),VLOOKUP($C155,#REF!,15,FALSE))</f>
        <v>#N/A</v>
      </c>
      <c r="T155" s="205" t="e">
        <f t="shared" si="17"/>
        <v>#N/A</v>
      </c>
    </row>
    <row r="156" spans="1:20" ht="15">
      <c r="A156" s="203">
        <v>1</v>
      </c>
      <c r="B156" s="203" t="e">
        <f>'Orçamento-TCE'!B156</f>
        <v>#N/A</v>
      </c>
      <c r="C156" s="229">
        <f>'Orçamento-TCE'!C156</f>
        <v>0</v>
      </c>
      <c r="D156" s="199" t="e">
        <f>'Orçamento-TCE'!G156</f>
        <v>#N/A</v>
      </c>
      <c r="E156" s="204">
        <f>'Orçamento-TCE'!H156</f>
        <v>0</v>
      </c>
      <c r="F156" s="230" t="e">
        <f>'Orçamento-TCE'!I156</f>
        <v>#N/A</v>
      </c>
      <c r="G156" s="227" t="e">
        <f>IF(Comparativo!$E$6="Tabela Não Desonerada",VLOOKUP($C156,'Orçamento Base'!$D$12:$S$1673,12,FALSE),VLOOKUP($C156,#REF!,12,FALSE))</f>
        <v>#N/A</v>
      </c>
      <c r="H156" s="228">
        <f>IFERROR(IF(Comparativo!$E$6="Tabela Não Desonerada",VLOOKUP($C156,'Orçamento Base'!$D$12:$S$1673,16,FALSE),VLOOKUP($C156,#REF!,16,FALSE)),0)</f>
        <v>0</v>
      </c>
      <c r="I156" s="575" t="e">
        <f>IF(Comparativo!$E$6="Tabela Não Desonerada",VLOOKUP($C156,'Orçamento Base'!$D$12:$S$1673,11,FALSE),VLOOKUP($C156,#REF!,11,FALSE))</f>
        <v>#N/A</v>
      </c>
      <c r="J156" s="363">
        <f>IF(Comparativo!$E$6="Tabela Não Desonerada",Encargos!$F$44,Encargos!$D$44)</f>
        <v>1.1122000000000001</v>
      </c>
      <c r="K156" s="364"/>
      <c r="L156" s="365" t="e">
        <f t="shared" si="12"/>
        <v>#N/A</v>
      </c>
      <c r="M156" s="365" t="e">
        <f t="shared" si="13"/>
        <v>#N/A</v>
      </c>
      <c r="N156" s="376" t="e">
        <f t="shared" si="14"/>
        <v>#N/A</v>
      </c>
      <c r="O156" s="205" t="e">
        <f>IF(Comparativo!$E$6="Tabela Não Desonerada",VLOOKUP($C156,'Orçamento Base'!$D$12:$S$1673,13,FALSE),VLOOKUP($C156,#REF!,13,FALSE))</f>
        <v>#N/A</v>
      </c>
      <c r="P156" s="205" t="e">
        <f t="shared" si="15"/>
        <v>#N/A</v>
      </c>
      <c r="Q156" s="205" t="e">
        <f>IF(Comparativo!$E$6="Tabela Não Desonerada",VLOOKUP($C156,'Orçamento Base'!$D$12:$S$1673,14,FALSE),VLOOKUP($C156,#REF!,14,FALSE))</f>
        <v>#N/A</v>
      </c>
      <c r="R156" s="205" t="e">
        <f t="shared" si="16"/>
        <v>#N/A</v>
      </c>
      <c r="S156" s="205" t="e">
        <f>IF(Comparativo!$E$6="Tabela Não Desonerada",VLOOKUP($C156,'Orçamento Base'!$D$12:$S$1673,15,FALSE),VLOOKUP($C156,#REF!,15,FALSE))</f>
        <v>#N/A</v>
      </c>
      <c r="T156" s="205" t="e">
        <f t="shared" si="17"/>
        <v>#N/A</v>
      </c>
    </row>
    <row r="157" spans="1:20" ht="15">
      <c r="A157" s="203">
        <v>1</v>
      </c>
      <c r="B157" s="203" t="e">
        <f>'Orçamento-TCE'!B157</f>
        <v>#N/A</v>
      </c>
      <c r="C157" s="229">
        <f>'Orçamento-TCE'!C157</f>
        <v>0</v>
      </c>
      <c r="D157" s="199" t="e">
        <f>'Orçamento-TCE'!G157</f>
        <v>#N/A</v>
      </c>
      <c r="E157" s="204">
        <f>'Orçamento-TCE'!H157</f>
        <v>0</v>
      </c>
      <c r="F157" s="230" t="e">
        <f>'Orçamento-TCE'!I157</f>
        <v>#N/A</v>
      </c>
      <c r="G157" s="227" t="e">
        <f>IF(Comparativo!$E$6="Tabela Não Desonerada",VLOOKUP($C157,'Orçamento Base'!$D$12:$S$1673,12,FALSE),VLOOKUP($C157,#REF!,12,FALSE))</f>
        <v>#N/A</v>
      </c>
      <c r="H157" s="228">
        <f>IFERROR(IF(Comparativo!$E$6="Tabela Não Desonerada",VLOOKUP($C157,'Orçamento Base'!$D$12:$S$1673,16,FALSE),VLOOKUP($C157,#REF!,16,FALSE)),0)</f>
        <v>0</v>
      </c>
      <c r="I157" s="575" t="e">
        <f>IF(Comparativo!$E$6="Tabela Não Desonerada",VLOOKUP($C157,'Orçamento Base'!$D$12:$S$1673,11,FALSE),VLOOKUP($C157,#REF!,11,FALSE))</f>
        <v>#N/A</v>
      </c>
      <c r="J157" s="363">
        <f>IF(Comparativo!$E$6="Tabela Não Desonerada",Encargos!$F$44,Encargos!$D$44)</f>
        <v>1.1122000000000001</v>
      </c>
      <c r="K157" s="364"/>
      <c r="L157" s="365" t="e">
        <f t="shared" si="12"/>
        <v>#N/A</v>
      </c>
      <c r="M157" s="365" t="e">
        <f t="shared" si="13"/>
        <v>#N/A</v>
      </c>
      <c r="N157" s="376" t="e">
        <f t="shared" si="14"/>
        <v>#N/A</v>
      </c>
      <c r="O157" s="205" t="e">
        <f>IF(Comparativo!$E$6="Tabela Não Desonerada",VLOOKUP($C157,'Orçamento Base'!$D$12:$S$1673,13,FALSE),VLOOKUP($C157,#REF!,13,FALSE))</f>
        <v>#N/A</v>
      </c>
      <c r="P157" s="205" t="e">
        <f t="shared" si="15"/>
        <v>#N/A</v>
      </c>
      <c r="Q157" s="205" t="e">
        <f>IF(Comparativo!$E$6="Tabela Não Desonerada",VLOOKUP($C157,'Orçamento Base'!$D$12:$S$1673,14,FALSE),VLOOKUP($C157,#REF!,14,FALSE))</f>
        <v>#N/A</v>
      </c>
      <c r="R157" s="205" t="e">
        <f t="shared" si="16"/>
        <v>#N/A</v>
      </c>
      <c r="S157" s="205" t="e">
        <f>IF(Comparativo!$E$6="Tabela Não Desonerada",VLOOKUP($C157,'Orçamento Base'!$D$12:$S$1673,15,FALSE),VLOOKUP($C157,#REF!,15,FALSE))</f>
        <v>#N/A</v>
      </c>
      <c r="T157" s="205" t="e">
        <f t="shared" si="17"/>
        <v>#N/A</v>
      </c>
    </row>
    <row r="158" spans="1:20" ht="15">
      <c r="A158" s="203">
        <v>1</v>
      </c>
      <c r="B158" s="203" t="e">
        <f>'Orçamento-TCE'!B158</f>
        <v>#N/A</v>
      </c>
      <c r="C158" s="229">
        <f>'Orçamento-TCE'!C158</f>
        <v>0</v>
      </c>
      <c r="D158" s="199" t="e">
        <f>'Orçamento-TCE'!G158</f>
        <v>#N/A</v>
      </c>
      <c r="E158" s="204">
        <f>'Orçamento-TCE'!H158</f>
        <v>0</v>
      </c>
      <c r="F158" s="230" t="e">
        <f>'Orçamento-TCE'!I158</f>
        <v>#N/A</v>
      </c>
      <c r="G158" s="227" t="e">
        <f>IF(Comparativo!$E$6="Tabela Não Desonerada",VLOOKUP($C158,'Orçamento Base'!$D$12:$S$1673,12,FALSE),VLOOKUP($C158,#REF!,12,FALSE))</f>
        <v>#N/A</v>
      </c>
      <c r="H158" s="228">
        <f>IFERROR(IF(Comparativo!$E$6="Tabela Não Desonerada",VLOOKUP($C158,'Orçamento Base'!$D$12:$S$1673,16,FALSE),VLOOKUP($C158,#REF!,16,FALSE)),0)</f>
        <v>0</v>
      </c>
      <c r="I158" s="575" t="e">
        <f>IF(Comparativo!$E$6="Tabela Não Desonerada",VLOOKUP($C158,'Orçamento Base'!$D$12:$S$1673,11,FALSE),VLOOKUP($C158,#REF!,11,FALSE))</f>
        <v>#N/A</v>
      </c>
      <c r="J158" s="363">
        <f>IF(Comparativo!$E$6="Tabela Não Desonerada",Encargos!$F$44,Encargos!$D$44)</f>
        <v>1.1122000000000001</v>
      </c>
      <c r="K158" s="364"/>
      <c r="L158" s="365" t="e">
        <f t="shared" si="12"/>
        <v>#N/A</v>
      </c>
      <c r="M158" s="365" t="e">
        <f t="shared" si="13"/>
        <v>#N/A</v>
      </c>
      <c r="N158" s="376" t="e">
        <f t="shared" si="14"/>
        <v>#N/A</v>
      </c>
      <c r="O158" s="205" t="e">
        <f>IF(Comparativo!$E$6="Tabela Não Desonerada",VLOOKUP($C158,'Orçamento Base'!$D$12:$S$1673,13,FALSE),VLOOKUP($C158,#REF!,13,FALSE))</f>
        <v>#N/A</v>
      </c>
      <c r="P158" s="205" t="e">
        <f t="shared" si="15"/>
        <v>#N/A</v>
      </c>
      <c r="Q158" s="205" t="e">
        <f>IF(Comparativo!$E$6="Tabela Não Desonerada",VLOOKUP($C158,'Orçamento Base'!$D$12:$S$1673,14,FALSE),VLOOKUP($C158,#REF!,14,FALSE))</f>
        <v>#N/A</v>
      </c>
      <c r="R158" s="205" t="e">
        <f t="shared" si="16"/>
        <v>#N/A</v>
      </c>
      <c r="S158" s="205" t="e">
        <f>IF(Comparativo!$E$6="Tabela Não Desonerada",VLOOKUP($C158,'Orçamento Base'!$D$12:$S$1673,15,FALSE),VLOOKUP($C158,#REF!,15,FALSE))</f>
        <v>#N/A</v>
      </c>
      <c r="T158" s="205" t="e">
        <f t="shared" si="17"/>
        <v>#N/A</v>
      </c>
    </row>
    <row r="159" spans="1:20" ht="15">
      <c r="A159" s="203">
        <v>1</v>
      </c>
      <c r="B159" s="203" t="e">
        <f>'Orçamento-TCE'!B159</f>
        <v>#N/A</v>
      </c>
      <c r="C159" s="229">
        <f>'Orçamento-TCE'!C159</f>
        <v>0</v>
      </c>
      <c r="D159" s="199" t="e">
        <f>'Orçamento-TCE'!G159</f>
        <v>#N/A</v>
      </c>
      <c r="E159" s="204">
        <f>'Orçamento-TCE'!H159</f>
        <v>0</v>
      </c>
      <c r="F159" s="230" t="e">
        <f>'Orçamento-TCE'!I159</f>
        <v>#N/A</v>
      </c>
      <c r="G159" s="227" t="e">
        <f>IF(Comparativo!$E$6="Tabela Não Desonerada",VLOOKUP($C159,'Orçamento Base'!$D$12:$S$1673,12,FALSE),VLOOKUP($C159,#REF!,12,FALSE))</f>
        <v>#N/A</v>
      </c>
      <c r="H159" s="228">
        <f>IFERROR(IF(Comparativo!$E$6="Tabela Não Desonerada",VLOOKUP($C159,'Orçamento Base'!$D$12:$S$1673,16,FALSE),VLOOKUP($C159,#REF!,16,FALSE)),0)</f>
        <v>0</v>
      </c>
      <c r="I159" s="575" t="e">
        <f>IF(Comparativo!$E$6="Tabela Não Desonerada",VLOOKUP($C159,'Orçamento Base'!$D$12:$S$1673,11,FALSE),VLOOKUP($C159,#REF!,11,FALSE))</f>
        <v>#N/A</v>
      </c>
      <c r="J159" s="363">
        <f>IF(Comparativo!$E$6="Tabela Não Desonerada",Encargos!$F$44,Encargos!$D$44)</f>
        <v>1.1122000000000001</v>
      </c>
      <c r="K159" s="364"/>
      <c r="L159" s="365" t="e">
        <f t="shared" si="12"/>
        <v>#N/A</v>
      </c>
      <c r="M159" s="365" t="e">
        <f t="shared" si="13"/>
        <v>#N/A</v>
      </c>
      <c r="N159" s="376" t="e">
        <f t="shared" si="14"/>
        <v>#N/A</v>
      </c>
      <c r="O159" s="205" t="e">
        <f>IF(Comparativo!$E$6="Tabela Não Desonerada",VLOOKUP($C159,'Orçamento Base'!$D$12:$S$1673,13,FALSE),VLOOKUP($C159,#REF!,13,FALSE))</f>
        <v>#N/A</v>
      </c>
      <c r="P159" s="205" t="e">
        <f t="shared" si="15"/>
        <v>#N/A</v>
      </c>
      <c r="Q159" s="205" t="e">
        <f>IF(Comparativo!$E$6="Tabela Não Desonerada",VLOOKUP($C159,'Orçamento Base'!$D$12:$S$1673,14,FALSE),VLOOKUP($C159,#REF!,14,FALSE))</f>
        <v>#N/A</v>
      </c>
      <c r="R159" s="205" t="e">
        <f t="shared" si="16"/>
        <v>#N/A</v>
      </c>
      <c r="S159" s="205" t="e">
        <f>IF(Comparativo!$E$6="Tabela Não Desonerada",VLOOKUP($C159,'Orçamento Base'!$D$12:$S$1673,15,FALSE),VLOOKUP($C159,#REF!,15,FALSE))</f>
        <v>#N/A</v>
      </c>
      <c r="T159" s="205" t="e">
        <f t="shared" si="17"/>
        <v>#N/A</v>
      </c>
    </row>
    <row r="160" spans="1:20" ht="15">
      <c r="A160" s="203">
        <v>1</v>
      </c>
      <c r="B160" s="203" t="e">
        <f>'Orçamento-TCE'!B160</f>
        <v>#N/A</v>
      </c>
      <c r="C160" s="229">
        <f>'Orçamento-TCE'!C160</f>
        <v>0</v>
      </c>
      <c r="D160" s="199" t="e">
        <f>'Orçamento-TCE'!G160</f>
        <v>#N/A</v>
      </c>
      <c r="E160" s="204">
        <f>'Orçamento-TCE'!H160</f>
        <v>0</v>
      </c>
      <c r="F160" s="230" t="e">
        <f>'Orçamento-TCE'!I160</f>
        <v>#N/A</v>
      </c>
      <c r="G160" s="227" t="e">
        <f>IF(Comparativo!$E$6="Tabela Não Desonerada",VLOOKUP($C160,'Orçamento Base'!$D$12:$S$1673,12,FALSE),VLOOKUP($C160,#REF!,12,FALSE))</f>
        <v>#N/A</v>
      </c>
      <c r="H160" s="228">
        <f>IFERROR(IF(Comparativo!$E$6="Tabela Não Desonerada",VLOOKUP($C160,'Orçamento Base'!$D$12:$S$1673,16,FALSE),VLOOKUP($C160,#REF!,16,FALSE)),0)</f>
        <v>0</v>
      </c>
      <c r="I160" s="575" t="e">
        <f>IF(Comparativo!$E$6="Tabela Não Desonerada",VLOOKUP($C160,'Orçamento Base'!$D$12:$S$1673,11,FALSE),VLOOKUP($C160,#REF!,11,FALSE))</f>
        <v>#N/A</v>
      </c>
      <c r="J160" s="363">
        <f>IF(Comparativo!$E$6="Tabela Não Desonerada",Encargos!$F$44,Encargos!$D$44)</f>
        <v>1.1122000000000001</v>
      </c>
      <c r="K160" s="364"/>
      <c r="L160" s="365" t="e">
        <f t="shared" si="12"/>
        <v>#N/A</v>
      </c>
      <c r="M160" s="365" t="e">
        <f t="shared" si="13"/>
        <v>#N/A</v>
      </c>
      <c r="N160" s="376" t="e">
        <f t="shared" si="14"/>
        <v>#N/A</v>
      </c>
      <c r="O160" s="205" t="e">
        <f>IF(Comparativo!$E$6="Tabela Não Desonerada",VLOOKUP($C160,'Orçamento Base'!$D$12:$S$1673,13,FALSE),VLOOKUP($C160,#REF!,13,FALSE))</f>
        <v>#N/A</v>
      </c>
      <c r="P160" s="205" t="e">
        <f t="shared" si="15"/>
        <v>#N/A</v>
      </c>
      <c r="Q160" s="205" t="e">
        <f>IF(Comparativo!$E$6="Tabela Não Desonerada",VLOOKUP($C160,'Orçamento Base'!$D$12:$S$1673,14,FALSE),VLOOKUP($C160,#REF!,14,FALSE))</f>
        <v>#N/A</v>
      </c>
      <c r="R160" s="205" t="e">
        <f t="shared" si="16"/>
        <v>#N/A</v>
      </c>
      <c r="S160" s="205" t="e">
        <f>IF(Comparativo!$E$6="Tabela Não Desonerada",VLOOKUP($C160,'Orçamento Base'!$D$12:$S$1673,15,FALSE),VLOOKUP($C160,#REF!,15,FALSE))</f>
        <v>#N/A</v>
      </c>
      <c r="T160" s="205" t="e">
        <f t="shared" si="17"/>
        <v>#N/A</v>
      </c>
    </row>
    <row r="161" spans="1:20" ht="15">
      <c r="A161" s="203">
        <v>1</v>
      </c>
      <c r="B161" s="203" t="e">
        <f>'Orçamento-TCE'!B161</f>
        <v>#N/A</v>
      </c>
      <c r="C161" s="229">
        <f>'Orçamento-TCE'!C161</f>
        <v>0</v>
      </c>
      <c r="D161" s="199" t="e">
        <f>'Orçamento-TCE'!G161</f>
        <v>#N/A</v>
      </c>
      <c r="E161" s="204">
        <f>'Orçamento-TCE'!H161</f>
        <v>0</v>
      </c>
      <c r="F161" s="230" t="e">
        <f>'Orçamento-TCE'!I161</f>
        <v>#N/A</v>
      </c>
      <c r="G161" s="227" t="e">
        <f>IF(Comparativo!$E$6="Tabela Não Desonerada",VLOOKUP($C161,'Orçamento Base'!$D$12:$S$1673,12,FALSE),VLOOKUP($C161,#REF!,12,FALSE))</f>
        <v>#N/A</v>
      </c>
      <c r="H161" s="228">
        <f>IFERROR(IF(Comparativo!$E$6="Tabela Não Desonerada",VLOOKUP($C161,'Orçamento Base'!$D$12:$S$1673,16,FALSE),VLOOKUP($C161,#REF!,16,FALSE)),0)</f>
        <v>0</v>
      </c>
      <c r="I161" s="575" t="e">
        <f>IF(Comparativo!$E$6="Tabela Não Desonerada",VLOOKUP($C161,'Orçamento Base'!$D$12:$S$1673,11,FALSE),VLOOKUP($C161,#REF!,11,FALSE))</f>
        <v>#N/A</v>
      </c>
      <c r="J161" s="363">
        <f>IF(Comparativo!$E$6="Tabela Não Desonerada",Encargos!$F$44,Encargos!$D$44)</f>
        <v>1.1122000000000001</v>
      </c>
      <c r="K161" s="364"/>
      <c r="L161" s="365" t="e">
        <f t="shared" si="12"/>
        <v>#N/A</v>
      </c>
      <c r="M161" s="365" t="e">
        <f t="shared" si="13"/>
        <v>#N/A</v>
      </c>
      <c r="N161" s="376" t="e">
        <f t="shared" si="14"/>
        <v>#N/A</v>
      </c>
      <c r="O161" s="205" t="e">
        <f>IF(Comparativo!$E$6="Tabela Não Desonerada",VLOOKUP($C161,'Orçamento Base'!$D$12:$S$1673,13,FALSE),VLOOKUP($C161,#REF!,13,FALSE))</f>
        <v>#N/A</v>
      </c>
      <c r="P161" s="205" t="e">
        <f t="shared" si="15"/>
        <v>#N/A</v>
      </c>
      <c r="Q161" s="205" t="e">
        <f>IF(Comparativo!$E$6="Tabela Não Desonerada",VLOOKUP($C161,'Orçamento Base'!$D$12:$S$1673,14,FALSE),VLOOKUP($C161,#REF!,14,FALSE))</f>
        <v>#N/A</v>
      </c>
      <c r="R161" s="205" t="e">
        <f t="shared" si="16"/>
        <v>#N/A</v>
      </c>
      <c r="S161" s="205" t="e">
        <f>IF(Comparativo!$E$6="Tabela Não Desonerada",VLOOKUP($C161,'Orçamento Base'!$D$12:$S$1673,15,FALSE),VLOOKUP($C161,#REF!,15,FALSE))</f>
        <v>#N/A</v>
      </c>
      <c r="T161" s="205" t="e">
        <f t="shared" si="17"/>
        <v>#N/A</v>
      </c>
    </row>
    <row r="162" spans="1:20" ht="15">
      <c r="A162" s="203">
        <v>1</v>
      </c>
      <c r="B162" s="203" t="e">
        <f>'Orçamento-TCE'!B162</f>
        <v>#N/A</v>
      </c>
      <c r="C162" s="229">
        <f>'Orçamento-TCE'!C162</f>
        <v>0</v>
      </c>
      <c r="D162" s="199" t="e">
        <f>'Orçamento-TCE'!G162</f>
        <v>#N/A</v>
      </c>
      <c r="E162" s="204">
        <f>'Orçamento-TCE'!H162</f>
        <v>0</v>
      </c>
      <c r="F162" s="230" t="e">
        <f>'Orçamento-TCE'!I162</f>
        <v>#N/A</v>
      </c>
      <c r="G162" s="227" t="e">
        <f>IF(Comparativo!$E$6="Tabela Não Desonerada",VLOOKUP($C162,'Orçamento Base'!$D$12:$S$1673,12,FALSE),VLOOKUP($C162,#REF!,12,FALSE))</f>
        <v>#N/A</v>
      </c>
      <c r="H162" s="228">
        <f>IFERROR(IF(Comparativo!$E$6="Tabela Não Desonerada",VLOOKUP($C162,'Orçamento Base'!$D$12:$S$1673,16,FALSE),VLOOKUP($C162,#REF!,16,FALSE)),0)</f>
        <v>0</v>
      </c>
      <c r="I162" s="575" t="e">
        <f>IF(Comparativo!$E$6="Tabela Não Desonerada",VLOOKUP($C162,'Orçamento Base'!$D$12:$S$1673,11,FALSE),VLOOKUP($C162,#REF!,11,FALSE))</f>
        <v>#N/A</v>
      </c>
      <c r="J162" s="363">
        <f>IF(Comparativo!$E$6="Tabela Não Desonerada",Encargos!$F$44,Encargos!$D$44)</f>
        <v>1.1122000000000001</v>
      </c>
      <c r="K162" s="364"/>
      <c r="L162" s="365" t="e">
        <f t="shared" si="12"/>
        <v>#N/A</v>
      </c>
      <c r="M162" s="365" t="e">
        <f t="shared" si="13"/>
        <v>#N/A</v>
      </c>
      <c r="N162" s="376" t="e">
        <f t="shared" si="14"/>
        <v>#N/A</v>
      </c>
      <c r="O162" s="205" t="e">
        <f>IF(Comparativo!$E$6="Tabela Não Desonerada",VLOOKUP($C162,'Orçamento Base'!$D$12:$S$1673,13,FALSE),VLOOKUP($C162,#REF!,13,FALSE))</f>
        <v>#N/A</v>
      </c>
      <c r="P162" s="205" t="e">
        <f t="shared" si="15"/>
        <v>#N/A</v>
      </c>
      <c r="Q162" s="205" t="e">
        <f>IF(Comparativo!$E$6="Tabela Não Desonerada",VLOOKUP($C162,'Orçamento Base'!$D$12:$S$1673,14,FALSE),VLOOKUP($C162,#REF!,14,FALSE))</f>
        <v>#N/A</v>
      </c>
      <c r="R162" s="205" t="e">
        <f t="shared" si="16"/>
        <v>#N/A</v>
      </c>
      <c r="S162" s="205" t="e">
        <f>IF(Comparativo!$E$6="Tabela Não Desonerada",VLOOKUP($C162,'Orçamento Base'!$D$12:$S$1673,15,FALSE),VLOOKUP($C162,#REF!,15,FALSE))</f>
        <v>#N/A</v>
      </c>
      <c r="T162" s="205" t="e">
        <f t="shared" si="17"/>
        <v>#N/A</v>
      </c>
    </row>
    <row r="163" spans="1:20" ht="15">
      <c r="A163" s="203">
        <v>1</v>
      </c>
      <c r="B163" s="203" t="e">
        <f>'Orçamento-TCE'!B163</f>
        <v>#N/A</v>
      </c>
      <c r="C163" s="229">
        <f>'Orçamento-TCE'!C163</f>
        <v>0</v>
      </c>
      <c r="D163" s="199" t="e">
        <f>'Orçamento-TCE'!G163</f>
        <v>#N/A</v>
      </c>
      <c r="E163" s="204">
        <f>'Orçamento-TCE'!H163</f>
        <v>0</v>
      </c>
      <c r="F163" s="230" t="e">
        <f>'Orçamento-TCE'!I163</f>
        <v>#N/A</v>
      </c>
      <c r="G163" s="227" t="e">
        <f>IF(Comparativo!$E$6="Tabela Não Desonerada",VLOOKUP($C163,'Orçamento Base'!$D$12:$S$1673,12,FALSE),VLOOKUP($C163,#REF!,12,FALSE))</f>
        <v>#N/A</v>
      </c>
      <c r="H163" s="228">
        <f>IFERROR(IF(Comparativo!$E$6="Tabela Não Desonerada",VLOOKUP($C163,'Orçamento Base'!$D$12:$S$1673,16,FALSE),VLOOKUP($C163,#REF!,16,FALSE)),0)</f>
        <v>0</v>
      </c>
      <c r="I163" s="575" t="e">
        <f>IF(Comparativo!$E$6="Tabela Não Desonerada",VLOOKUP($C163,'Orçamento Base'!$D$12:$S$1673,11,FALSE),VLOOKUP($C163,#REF!,11,FALSE))</f>
        <v>#N/A</v>
      </c>
      <c r="J163" s="363">
        <f>IF(Comparativo!$E$6="Tabela Não Desonerada",Encargos!$F$44,Encargos!$D$44)</f>
        <v>1.1122000000000001</v>
      </c>
      <c r="K163" s="364"/>
      <c r="L163" s="365" t="e">
        <f t="shared" si="12"/>
        <v>#N/A</v>
      </c>
      <c r="M163" s="365" t="e">
        <f t="shared" si="13"/>
        <v>#N/A</v>
      </c>
      <c r="N163" s="376" t="e">
        <f t="shared" si="14"/>
        <v>#N/A</v>
      </c>
      <c r="O163" s="205" t="e">
        <f>IF(Comparativo!$E$6="Tabela Não Desonerada",VLOOKUP($C163,'Orçamento Base'!$D$12:$S$1673,13,FALSE),VLOOKUP($C163,#REF!,13,FALSE))</f>
        <v>#N/A</v>
      </c>
      <c r="P163" s="205" t="e">
        <f t="shared" si="15"/>
        <v>#N/A</v>
      </c>
      <c r="Q163" s="205" t="e">
        <f>IF(Comparativo!$E$6="Tabela Não Desonerada",VLOOKUP($C163,'Orçamento Base'!$D$12:$S$1673,14,FALSE),VLOOKUP($C163,#REF!,14,FALSE))</f>
        <v>#N/A</v>
      </c>
      <c r="R163" s="205" t="e">
        <f t="shared" si="16"/>
        <v>#N/A</v>
      </c>
      <c r="S163" s="205" t="e">
        <f>IF(Comparativo!$E$6="Tabela Não Desonerada",VLOOKUP($C163,'Orçamento Base'!$D$12:$S$1673,15,FALSE),VLOOKUP($C163,#REF!,15,FALSE))</f>
        <v>#N/A</v>
      </c>
      <c r="T163" s="205" t="e">
        <f t="shared" si="17"/>
        <v>#N/A</v>
      </c>
    </row>
    <row r="164" spans="1:20" ht="15">
      <c r="A164" s="203">
        <v>1</v>
      </c>
      <c r="B164" s="203" t="e">
        <f>'Orçamento-TCE'!B164</f>
        <v>#N/A</v>
      </c>
      <c r="C164" s="229">
        <f>'Orçamento-TCE'!C164</f>
        <v>0</v>
      </c>
      <c r="D164" s="199" t="e">
        <f>'Orçamento-TCE'!G164</f>
        <v>#N/A</v>
      </c>
      <c r="E164" s="204">
        <f>'Orçamento-TCE'!H164</f>
        <v>0</v>
      </c>
      <c r="F164" s="230" t="e">
        <f>'Orçamento-TCE'!I164</f>
        <v>#N/A</v>
      </c>
      <c r="G164" s="227" t="e">
        <f>IF(Comparativo!$E$6="Tabela Não Desonerada",VLOOKUP($C164,'Orçamento Base'!$D$12:$S$1673,12,FALSE),VLOOKUP($C164,#REF!,12,FALSE))</f>
        <v>#N/A</v>
      </c>
      <c r="H164" s="228">
        <f>IFERROR(IF(Comparativo!$E$6="Tabela Não Desonerada",VLOOKUP($C164,'Orçamento Base'!$D$12:$S$1673,16,FALSE),VLOOKUP($C164,#REF!,16,FALSE)),0)</f>
        <v>0</v>
      </c>
      <c r="I164" s="575" t="e">
        <f>IF(Comparativo!$E$6="Tabela Não Desonerada",VLOOKUP($C164,'Orçamento Base'!$D$12:$S$1673,11,FALSE),VLOOKUP($C164,#REF!,11,FALSE))</f>
        <v>#N/A</v>
      </c>
      <c r="J164" s="363">
        <f>IF(Comparativo!$E$6="Tabela Não Desonerada",Encargos!$F$44,Encargos!$D$44)</f>
        <v>1.1122000000000001</v>
      </c>
      <c r="K164" s="364"/>
      <c r="L164" s="365" t="e">
        <f t="shared" si="12"/>
        <v>#N/A</v>
      </c>
      <c r="M164" s="365" t="e">
        <f t="shared" si="13"/>
        <v>#N/A</v>
      </c>
      <c r="N164" s="376" t="e">
        <f t="shared" si="14"/>
        <v>#N/A</v>
      </c>
      <c r="O164" s="205" t="e">
        <f>IF(Comparativo!$E$6="Tabela Não Desonerada",VLOOKUP($C164,'Orçamento Base'!$D$12:$S$1673,13,FALSE),VLOOKUP($C164,#REF!,13,FALSE))</f>
        <v>#N/A</v>
      </c>
      <c r="P164" s="205" t="e">
        <f t="shared" si="15"/>
        <v>#N/A</v>
      </c>
      <c r="Q164" s="205" t="e">
        <f>IF(Comparativo!$E$6="Tabela Não Desonerada",VLOOKUP($C164,'Orçamento Base'!$D$12:$S$1673,14,FALSE),VLOOKUP($C164,#REF!,14,FALSE))</f>
        <v>#N/A</v>
      </c>
      <c r="R164" s="205" t="e">
        <f t="shared" si="16"/>
        <v>#N/A</v>
      </c>
      <c r="S164" s="205" t="e">
        <f>IF(Comparativo!$E$6="Tabela Não Desonerada",VLOOKUP($C164,'Orçamento Base'!$D$12:$S$1673,15,FALSE),VLOOKUP($C164,#REF!,15,FALSE))</f>
        <v>#N/A</v>
      </c>
      <c r="T164" s="205" t="e">
        <f t="shared" si="17"/>
        <v>#N/A</v>
      </c>
    </row>
    <row r="165" spans="1:20" ht="15">
      <c r="A165" s="203">
        <v>1</v>
      </c>
      <c r="B165" s="203" t="e">
        <f>'Orçamento-TCE'!B165</f>
        <v>#N/A</v>
      </c>
      <c r="C165" s="229">
        <f>'Orçamento-TCE'!C165</f>
        <v>0</v>
      </c>
      <c r="D165" s="199" t="e">
        <f>'Orçamento-TCE'!G165</f>
        <v>#N/A</v>
      </c>
      <c r="E165" s="204">
        <f>'Orçamento-TCE'!H165</f>
        <v>0</v>
      </c>
      <c r="F165" s="230" t="e">
        <f>'Orçamento-TCE'!I165</f>
        <v>#N/A</v>
      </c>
      <c r="G165" s="227" t="e">
        <f>IF(Comparativo!$E$6="Tabela Não Desonerada",VLOOKUP($C165,'Orçamento Base'!$D$12:$S$1673,12,FALSE),VLOOKUP($C165,#REF!,12,FALSE))</f>
        <v>#N/A</v>
      </c>
      <c r="H165" s="228">
        <f>IFERROR(IF(Comparativo!$E$6="Tabela Não Desonerada",VLOOKUP($C165,'Orçamento Base'!$D$12:$S$1673,16,FALSE),VLOOKUP($C165,#REF!,16,FALSE)),0)</f>
        <v>0</v>
      </c>
      <c r="I165" s="575" t="e">
        <f>IF(Comparativo!$E$6="Tabela Não Desonerada",VLOOKUP($C165,'Orçamento Base'!$D$12:$S$1673,11,FALSE),VLOOKUP($C165,#REF!,11,FALSE))</f>
        <v>#N/A</v>
      </c>
      <c r="J165" s="363">
        <f>IF(Comparativo!$E$6="Tabela Não Desonerada",Encargos!$F$44,Encargos!$D$44)</f>
        <v>1.1122000000000001</v>
      </c>
      <c r="K165" s="364"/>
      <c r="L165" s="365" t="e">
        <f t="shared" si="12"/>
        <v>#N/A</v>
      </c>
      <c r="M165" s="365" t="e">
        <f t="shared" si="13"/>
        <v>#N/A</v>
      </c>
      <c r="N165" s="376" t="e">
        <f t="shared" si="14"/>
        <v>#N/A</v>
      </c>
      <c r="O165" s="205" t="e">
        <f>IF(Comparativo!$E$6="Tabela Não Desonerada",VLOOKUP($C165,'Orçamento Base'!$D$12:$S$1673,13,FALSE),VLOOKUP($C165,#REF!,13,FALSE))</f>
        <v>#N/A</v>
      </c>
      <c r="P165" s="205" t="e">
        <f t="shared" si="15"/>
        <v>#N/A</v>
      </c>
      <c r="Q165" s="205" t="e">
        <f>IF(Comparativo!$E$6="Tabela Não Desonerada",VLOOKUP($C165,'Orçamento Base'!$D$12:$S$1673,14,FALSE),VLOOKUP($C165,#REF!,14,FALSE))</f>
        <v>#N/A</v>
      </c>
      <c r="R165" s="205" t="e">
        <f t="shared" si="16"/>
        <v>#N/A</v>
      </c>
      <c r="S165" s="205" t="e">
        <f>IF(Comparativo!$E$6="Tabela Não Desonerada",VLOOKUP($C165,'Orçamento Base'!$D$12:$S$1673,15,FALSE),VLOOKUP($C165,#REF!,15,FALSE))</f>
        <v>#N/A</v>
      </c>
      <c r="T165" s="205" t="e">
        <f t="shared" si="17"/>
        <v>#N/A</v>
      </c>
    </row>
    <row r="166" spans="1:20" ht="15">
      <c r="A166" s="203">
        <v>1</v>
      </c>
      <c r="B166" s="203" t="e">
        <f>'Orçamento-TCE'!B166</f>
        <v>#N/A</v>
      </c>
      <c r="C166" s="229">
        <f>'Orçamento-TCE'!C166</f>
        <v>0</v>
      </c>
      <c r="D166" s="199" t="e">
        <f>'Orçamento-TCE'!G166</f>
        <v>#N/A</v>
      </c>
      <c r="E166" s="204">
        <f>'Orçamento-TCE'!H166</f>
        <v>0</v>
      </c>
      <c r="F166" s="230" t="e">
        <f>'Orçamento-TCE'!I166</f>
        <v>#N/A</v>
      </c>
      <c r="G166" s="227" t="e">
        <f>IF(Comparativo!$E$6="Tabela Não Desonerada",VLOOKUP($C166,'Orçamento Base'!$D$12:$S$1673,12,FALSE),VLOOKUP($C166,#REF!,12,FALSE))</f>
        <v>#N/A</v>
      </c>
      <c r="H166" s="228">
        <f>IFERROR(IF(Comparativo!$E$6="Tabela Não Desonerada",VLOOKUP($C166,'Orçamento Base'!$D$12:$S$1673,16,FALSE),VLOOKUP($C166,#REF!,16,FALSE)),0)</f>
        <v>0</v>
      </c>
      <c r="I166" s="575" t="e">
        <f>IF(Comparativo!$E$6="Tabela Não Desonerada",VLOOKUP($C166,'Orçamento Base'!$D$12:$S$1673,11,FALSE),VLOOKUP($C166,#REF!,11,FALSE))</f>
        <v>#N/A</v>
      </c>
      <c r="J166" s="363">
        <f>IF(Comparativo!$E$6="Tabela Não Desonerada",Encargos!$F$44,Encargos!$D$44)</f>
        <v>1.1122000000000001</v>
      </c>
      <c r="K166" s="364"/>
      <c r="L166" s="365" t="e">
        <f t="shared" si="12"/>
        <v>#N/A</v>
      </c>
      <c r="M166" s="365" t="e">
        <f t="shared" si="13"/>
        <v>#N/A</v>
      </c>
      <c r="N166" s="376" t="e">
        <f t="shared" si="14"/>
        <v>#N/A</v>
      </c>
      <c r="O166" s="205" t="e">
        <f>IF(Comparativo!$E$6="Tabela Não Desonerada",VLOOKUP($C166,'Orçamento Base'!$D$12:$S$1673,13,FALSE),VLOOKUP($C166,#REF!,13,FALSE))</f>
        <v>#N/A</v>
      </c>
      <c r="P166" s="205" t="e">
        <f t="shared" si="15"/>
        <v>#N/A</v>
      </c>
      <c r="Q166" s="205" t="e">
        <f>IF(Comparativo!$E$6="Tabela Não Desonerada",VLOOKUP($C166,'Orçamento Base'!$D$12:$S$1673,14,FALSE),VLOOKUP($C166,#REF!,14,FALSE))</f>
        <v>#N/A</v>
      </c>
      <c r="R166" s="205" t="e">
        <f t="shared" si="16"/>
        <v>#N/A</v>
      </c>
      <c r="S166" s="205" t="e">
        <f>IF(Comparativo!$E$6="Tabela Não Desonerada",VLOOKUP($C166,'Orçamento Base'!$D$12:$S$1673,15,FALSE),VLOOKUP($C166,#REF!,15,FALSE))</f>
        <v>#N/A</v>
      </c>
      <c r="T166" s="205" t="e">
        <f t="shared" si="17"/>
        <v>#N/A</v>
      </c>
    </row>
    <row r="167" spans="1:20" ht="15">
      <c r="A167" s="203">
        <v>1</v>
      </c>
      <c r="B167" s="203" t="e">
        <f>'Orçamento-TCE'!B167</f>
        <v>#N/A</v>
      </c>
      <c r="C167" s="229">
        <f>'Orçamento-TCE'!C167</f>
        <v>0</v>
      </c>
      <c r="D167" s="199" t="e">
        <f>'Orçamento-TCE'!G167</f>
        <v>#N/A</v>
      </c>
      <c r="E167" s="204">
        <f>'Orçamento-TCE'!H167</f>
        <v>0</v>
      </c>
      <c r="F167" s="230" t="e">
        <f>'Orçamento-TCE'!I167</f>
        <v>#N/A</v>
      </c>
      <c r="G167" s="227" t="e">
        <f>IF(Comparativo!$E$6="Tabela Não Desonerada",VLOOKUP($C167,'Orçamento Base'!$D$12:$S$1673,12,FALSE),VLOOKUP($C167,#REF!,12,FALSE))</f>
        <v>#N/A</v>
      </c>
      <c r="H167" s="228">
        <f>IFERROR(IF(Comparativo!$E$6="Tabela Não Desonerada",VLOOKUP($C167,'Orçamento Base'!$D$12:$S$1673,16,FALSE),VLOOKUP($C167,#REF!,16,FALSE)),0)</f>
        <v>0</v>
      </c>
      <c r="I167" s="575" t="e">
        <f>IF(Comparativo!$E$6="Tabela Não Desonerada",VLOOKUP($C167,'Orçamento Base'!$D$12:$S$1673,11,FALSE),VLOOKUP($C167,#REF!,11,FALSE))</f>
        <v>#N/A</v>
      </c>
      <c r="J167" s="363">
        <f>IF(Comparativo!$E$6="Tabela Não Desonerada",Encargos!$F$44,Encargos!$D$44)</f>
        <v>1.1122000000000001</v>
      </c>
      <c r="K167" s="364"/>
      <c r="L167" s="365" t="e">
        <f t="shared" si="12"/>
        <v>#N/A</v>
      </c>
      <c r="M167" s="365" t="e">
        <f t="shared" si="13"/>
        <v>#N/A</v>
      </c>
      <c r="N167" s="376" t="e">
        <f t="shared" si="14"/>
        <v>#N/A</v>
      </c>
      <c r="O167" s="205" t="e">
        <f>IF(Comparativo!$E$6="Tabela Não Desonerada",VLOOKUP($C167,'Orçamento Base'!$D$12:$S$1673,13,FALSE),VLOOKUP($C167,#REF!,13,FALSE))</f>
        <v>#N/A</v>
      </c>
      <c r="P167" s="205" t="e">
        <f t="shared" si="15"/>
        <v>#N/A</v>
      </c>
      <c r="Q167" s="205" t="e">
        <f>IF(Comparativo!$E$6="Tabela Não Desonerada",VLOOKUP($C167,'Orçamento Base'!$D$12:$S$1673,14,FALSE),VLOOKUP($C167,#REF!,14,FALSE))</f>
        <v>#N/A</v>
      </c>
      <c r="R167" s="205" t="e">
        <f t="shared" si="16"/>
        <v>#N/A</v>
      </c>
      <c r="S167" s="205" t="e">
        <f>IF(Comparativo!$E$6="Tabela Não Desonerada",VLOOKUP($C167,'Orçamento Base'!$D$12:$S$1673,15,FALSE),VLOOKUP($C167,#REF!,15,FALSE))</f>
        <v>#N/A</v>
      </c>
      <c r="T167" s="205" t="e">
        <f t="shared" si="17"/>
        <v>#N/A</v>
      </c>
    </row>
    <row r="168" spans="1:20" ht="15">
      <c r="A168" s="203">
        <v>1</v>
      </c>
      <c r="B168" s="203" t="e">
        <f>'Orçamento-TCE'!B168</f>
        <v>#N/A</v>
      </c>
      <c r="C168" s="229">
        <f>'Orçamento-TCE'!C168</f>
        <v>0</v>
      </c>
      <c r="D168" s="199" t="e">
        <f>'Orçamento-TCE'!G168</f>
        <v>#N/A</v>
      </c>
      <c r="E168" s="204">
        <f>'Orçamento-TCE'!H168</f>
        <v>0</v>
      </c>
      <c r="F168" s="230" t="e">
        <f>'Orçamento-TCE'!I168</f>
        <v>#N/A</v>
      </c>
      <c r="G168" s="227" t="e">
        <f>IF(Comparativo!$E$6="Tabela Não Desonerada",VLOOKUP($C168,'Orçamento Base'!$D$12:$S$1673,12,FALSE),VLOOKUP($C168,#REF!,12,FALSE))</f>
        <v>#N/A</v>
      </c>
      <c r="H168" s="228">
        <f>IFERROR(IF(Comparativo!$E$6="Tabela Não Desonerada",VLOOKUP($C168,'Orçamento Base'!$D$12:$S$1673,16,FALSE),VLOOKUP($C168,#REF!,16,FALSE)),0)</f>
        <v>0</v>
      </c>
      <c r="I168" s="575" t="e">
        <f>IF(Comparativo!$E$6="Tabela Não Desonerada",VLOOKUP($C168,'Orçamento Base'!$D$12:$S$1673,11,FALSE),VLOOKUP($C168,#REF!,11,FALSE))</f>
        <v>#N/A</v>
      </c>
      <c r="J168" s="363">
        <f>IF(Comparativo!$E$6="Tabela Não Desonerada",Encargos!$F$44,Encargos!$D$44)</f>
        <v>1.1122000000000001</v>
      </c>
      <c r="K168" s="364"/>
      <c r="L168" s="365" t="e">
        <f t="shared" si="12"/>
        <v>#N/A</v>
      </c>
      <c r="M168" s="365" t="e">
        <f t="shared" si="13"/>
        <v>#N/A</v>
      </c>
      <c r="N168" s="376" t="e">
        <f t="shared" si="14"/>
        <v>#N/A</v>
      </c>
      <c r="O168" s="205" t="e">
        <f>IF(Comparativo!$E$6="Tabela Não Desonerada",VLOOKUP($C168,'Orçamento Base'!$D$12:$S$1673,13,FALSE),VLOOKUP($C168,#REF!,13,FALSE))</f>
        <v>#N/A</v>
      </c>
      <c r="P168" s="205" t="e">
        <f t="shared" si="15"/>
        <v>#N/A</v>
      </c>
      <c r="Q168" s="205" t="e">
        <f>IF(Comparativo!$E$6="Tabela Não Desonerada",VLOOKUP($C168,'Orçamento Base'!$D$12:$S$1673,14,FALSE),VLOOKUP($C168,#REF!,14,FALSE))</f>
        <v>#N/A</v>
      </c>
      <c r="R168" s="205" t="e">
        <f t="shared" si="16"/>
        <v>#N/A</v>
      </c>
      <c r="S168" s="205" t="e">
        <f>IF(Comparativo!$E$6="Tabela Não Desonerada",VLOOKUP($C168,'Orçamento Base'!$D$12:$S$1673,15,FALSE),VLOOKUP($C168,#REF!,15,FALSE))</f>
        <v>#N/A</v>
      </c>
      <c r="T168" s="205" t="e">
        <f t="shared" si="17"/>
        <v>#N/A</v>
      </c>
    </row>
    <row r="169" spans="1:20" ht="15">
      <c r="A169" s="203">
        <v>1</v>
      </c>
      <c r="B169" s="203" t="e">
        <f>'Orçamento-TCE'!B169</f>
        <v>#N/A</v>
      </c>
      <c r="C169" s="229">
        <f>'Orçamento-TCE'!C169</f>
        <v>0</v>
      </c>
      <c r="D169" s="199" t="e">
        <f>'Orçamento-TCE'!G169</f>
        <v>#N/A</v>
      </c>
      <c r="E169" s="204">
        <f>'Orçamento-TCE'!H169</f>
        <v>0</v>
      </c>
      <c r="F169" s="230" t="e">
        <f>'Orçamento-TCE'!I169</f>
        <v>#N/A</v>
      </c>
      <c r="G169" s="227" t="e">
        <f>IF(Comparativo!$E$6="Tabela Não Desonerada",VLOOKUP($C169,'Orçamento Base'!$D$12:$S$1673,12,FALSE),VLOOKUP($C169,#REF!,12,FALSE))</f>
        <v>#N/A</v>
      </c>
      <c r="H169" s="228">
        <f>IFERROR(IF(Comparativo!$E$6="Tabela Não Desonerada",VLOOKUP($C169,'Orçamento Base'!$D$12:$S$1673,16,FALSE),VLOOKUP($C169,#REF!,16,FALSE)),0)</f>
        <v>0</v>
      </c>
      <c r="I169" s="575" t="e">
        <f>IF(Comparativo!$E$6="Tabela Não Desonerada",VLOOKUP($C169,'Orçamento Base'!$D$12:$S$1673,11,FALSE),VLOOKUP($C169,#REF!,11,FALSE))</f>
        <v>#N/A</v>
      </c>
      <c r="J169" s="363">
        <f>IF(Comparativo!$E$6="Tabela Não Desonerada",Encargos!$F$44,Encargos!$D$44)</f>
        <v>1.1122000000000001</v>
      </c>
      <c r="K169" s="364"/>
      <c r="L169" s="365" t="e">
        <f t="shared" si="12"/>
        <v>#N/A</v>
      </c>
      <c r="M169" s="365" t="e">
        <f t="shared" si="13"/>
        <v>#N/A</v>
      </c>
      <c r="N169" s="376" t="e">
        <f t="shared" si="14"/>
        <v>#N/A</v>
      </c>
      <c r="O169" s="205" t="e">
        <f>IF(Comparativo!$E$6="Tabela Não Desonerada",VLOOKUP($C169,'Orçamento Base'!$D$12:$S$1673,13,FALSE),VLOOKUP($C169,#REF!,13,FALSE))</f>
        <v>#N/A</v>
      </c>
      <c r="P169" s="205" t="e">
        <f t="shared" si="15"/>
        <v>#N/A</v>
      </c>
      <c r="Q169" s="205" t="e">
        <f>IF(Comparativo!$E$6="Tabela Não Desonerada",VLOOKUP($C169,'Orçamento Base'!$D$12:$S$1673,14,FALSE),VLOOKUP($C169,#REF!,14,FALSE))</f>
        <v>#N/A</v>
      </c>
      <c r="R169" s="205" t="e">
        <f t="shared" si="16"/>
        <v>#N/A</v>
      </c>
      <c r="S169" s="205" t="e">
        <f>IF(Comparativo!$E$6="Tabela Não Desonerada",VLOOKUP($C169,'Orçamento Base'!$D$12:$S$1673,15,FALSE),VLOOKUP($C169,#REF!,15,FALSE))</f>
        <v>#N/A</v>
      </c>
      <c r="T169" s="205" t="e">
        <f t="shared" si="17"/>
        <v>#N/A</v>
      </c>
    </row>
    <row r="170" spans="1:20" ht="15">
      <c r="A170" s="203">
        <v>1</v>
      </c>
      <c r="B170" s="203" t="e">
        <f>'Orçamento-TCE'!B170</f>
        <v>#N/A</v>
      </c>
      <c r="C170" s="229">
        <f>'Orçamento-TCE'!C170</f>
        <v>0</v>
      </c>
      <c r="D170" s="199" t="e">
        <f>'Orçamento-TCE'!G170</f>
        <v>#N/A</v>
      </c>
      <c r="E170" s="204">
        <f>'Orçamento-TCE'!H170</f>
        <v>0</v>
      </c>
      <c r="F170" s="230" t="e">
        <f>'Orçamento-TCE'!I170</f>
        <v>#N/A</v>
      </c>
      <c r="G170" s="227" t="e">
        <f>IF(Comparativo!$E$6="Tabela Não Desonerada",VLOOKUP($C170,'Orçamento Base'!$D$12:$S$1673,12,FALSE),VLOOKUP($C170,#REF!,12,FALSE))</f>
        <v>#N/A</v>
      </c>
      <c r="H170" s="228">
        <f>IFERROR(IF(Comparativo!$E$6="Tabela Não Desonerada",VLOOKUP($C170,'Orçamento Base'!$D$12:$S$1673,16,FALSE),VLOOKUP($C170,#REF!,16,FALSE)),0)</f>
        <v>0</v>
      </c>
      <c r="I170" s="575" t="e">
        <f>IF(Comparativo!$E$6="Tabela Não Desonerada",VLOOKUP($C170,'Orçamento Base'!$D$12:$S$1673,11,FALSE),VLOOKUP($C170,#REF!,11,FALSE))</f>
        <v>#N/A</v>
      </c>
      <c r="J170" s="363">
        <f>IF(Comparativo!$E$6="Tabela Não Desonerada",Encargos!$F$44,Encargos!$D$44)</f>
        <v>1.1122000000000001</v>
      </c>
      <c r="K170" s="364"/>
      <c r="L170" s="365" t="e">
        <f t="shared" si="12"/>
        <v>#N/A</v>
      </c>
      <c r="M170" s="365" t="e">
        <f t="shared" si="13"/>
        <v>#N/A</v>
      </c>
      <c r="N170" s="376" t="e">
        <f t="shared" si="14"/>
        <v>#N/A</v>
      </c>
      <c r="O170" s="205" t="e">
        <f>IF(Comparativo!$E$6="Tabela Não Desonerada",VLOOKUP($C170,'Orçamento Base'!$D$12:$S$1673,13,FALSE),VLOOKUP($C170,#REF!,13,FALSE))</f>
        <v>#N/A</v>
      </c>
      <c r="P170" s="205" t="e">
        <f t="shared" si="15"/>
        <v>#N/A</v>
      </c>
      <c r="Q170" s="205" t="e">
        <f>IF(Comparativo!$E$6="Tabela Não Desonerada",VLOOKUP($C170,'Orçamento Base'!$D$12:$S$1673,14,FALSE),VLOOKUP($C170,#REF!,14,FALSE))</f>
        <v>#N/A</v>
      </c>
      <c r="R170" s="205" t="e">
        <f t="shared" si="16"/>
        <v>#N/A</v>
      </c>
      <c r="S170" s="205" t="e">
        <f>IF(Comparativo!$E$6="Tabela Não Desonerada",VLOOKUP($C170,'Orçamento Base'!$D$12:$S$1673,15,FALSE),VLOOKUP($C170,#REF!,15,FALSE))</f>
        <v>#N/A</v>
      </c>
      <c r="T170" s="205" t="e">
        <f t="shared" si="17"/>
        <v>#N/A</v>
      </c>
    </row>
    <row r="171" spans="1:20" ht="15">
      <c r="A171" s="203">
        <v>1</v>
      </c>
      <c r="B171" s="203" t="e">
        <f>'Orçamento-TCE'!B171</f>
        <v>#N/A</v>
      </c>
      <c r="C171" s="229">
        <f>'Orçamento-TCE'!C171</f>
        <v>0</v>
      </c>
      <c r="D171" s="199" t="e">
        <f>'Orçamento-TCE'!G171</f>
        <v>#N/A</v>
      </c>
      <c r="E171" s="204">
        <f>'Orçamento-TCE'!H171</f>
        <v>0</v>
      </c>
      <c r="F171" s="230" t="e">
        <f>'Orçamento-TCE'!I171</f>
        <v>#N/A</v>
      </c>
      <c r="G171" s="227" t="e">
        <f>IF(Comparativo!$E$6="Tabela Não Desonerada",VLOOKUP($C171,'Orçamento Base'!$D$12:$S$1673,12,FALSE),VLOOKUP($C171,#REF!,12,FALSE))</f>
        <v>#N/A</v>
      </c>
      <c r="H171" s="228">
        <f>IFERROR(IF(Comparativo!$E$6="Tabela Não Desonerada",VLOOKUP($C171,'Orçamento Base'!$D$12:$S$1673,16,FALSE),VLOOKUP($C171,#REF!,16,FALSE)),0)</f>
        <v>0</v>
      </c>
      <c r="I171" s="575" t="e">
        <f>IF(Comparativo!$E$6="Tabela Não Desonerada",VLOOKUP($C171,'Orçamento Base'!$D$12:$S$1673,11,FALSE),VLOOKUP($C171,#REF!,11,FALSE))</f>
        <v>#N/A</v>
      </c>
      <c r="J171" s="363">
        <f>IF(Comparativo!$E$6="Tabela Não Desonerada",Encargos!$F$44,Encargos!$D$44)</f>
        <v>1.1122000000000001</v>
      </c>
      <c r="K171" s="364"/>
      <c r="L171" s="365" t="e">
        <f t="shared" si="12"/>
        <v>#N/A</v>
      </c>
      <c r="M171" s="365" t="e">
        <f t="shared" si="13"/>
        <v>#N/A</v>
      </c>
      <c r="N171" s="376" t="e">
        <f t="shared" si="14"/>
        <v>#N/A</v>
      </c>
      <c r="O171" s="205" t="e">
        <f>IF(Comparativo!$E$6="Tabela Não Desonerada",VLOOKUP($C171,'Orçamento Base'!$D$12:$S$1673,13,FALSE),VLOOKUP($C171,#REF!,13,FALSE))</f>
        <v>#N/A</v>
      </c>
      <c r="P171" s="205" t="e">
        <f t="shared" si="15"/>
        <v>#N/A</v>
      </c>
      <c r="Q171" s="205" t="e">
        <f>IF(Comparativo!$E$6="Tabela Não Desonerada",VLOOKUP($C171,'Orçamento Base'!$D$12:$S$1673,14,FALSE),VLOOKUP($C171,#REF!,14,FALSE))</f>
        <v>#N/A</v>
      </c>
      <c r="R171" s="205" t="e">
        <f t="shared" si="16"/>
        <v>#N/A</v>
      </c>
      <c r="S171" s="205" t="e">
        <f>IF(Comparativo!$E$6="Tabela Não Desonerada",VLOOKUP($C171,'Orçamento Base'!$D$12:$S$1673,15,FALSE),VLOOKUP($C171,#REF!,15,FALSE))</f>
        <v>#N/A</v>
      </c>
      <c r="T171" s="205" t="e">
        <f t="shared" si="17"/>
        <v>#N/A</v>
      </c>
    </row>
    <row r="172" spans="1:20" ht="15">
      <c r="A172" s="203">
        <v>1</v>
      </c>
      <c r="B172" s="203" t="e">
        <f>'Orçamento-TCE'!B172</f>
        <v>#N/A</v>
      </c>
      <c r="C172" s="229">
        <f>'Orçamento-TCE'!C172</f>
        <v>0</v>
      </c>
      <c r="D172" s="199" t="e">
        <f>'Orçamento-TCE'!G172</f>
        <v>#N/A</v>
      </c>
      <c r="E172" s="204">
        <f>'Orçamento-TCE'!H172</f>
        <v>0</v>
      </c>
      <c r="F172" s="230" t="e">
        <f>'Orçamento-TCE'!I172</f>
        <v>#N/A</v>
      </c>
      <c r="G172" s="227" t="e">
        <f>IF(Comparativo!$E$6="Tabela Não Desonerada",VLOOKUP($C172,'Orçamento Base'!$D$12:$S$1673,12,FALSE),VLOOKUP($C172,#REF!,12,FALSE))</f>
        <v>#N/A</v>
      </c>
      <c r="H172" s="228">
        <f>IFERROR(IF(Comparativo!$E$6="Tabela Não Desonerada",VLOOKUP($C172,'Orçamento Base'!$D$12:$S$1673,16,FALSE),VLOOKUP($C172,#REF!,16,FALSE)),0)</f>
        <v>0</v>
      </c>
      <c r="I172" s="575" t="e">
        <f>IF(Comparativo!$E$6="Tabela Não Desonerada",VLOOKUP($C172,'Orçamento Base'!$D$12:$S$1673,11,FALSE),VLOOKUP($C172,#REF!,11,FALSE))</f>
        <v>#N/A</v>
      </c>
      <c r="J172" s="363">
        <f>IF(Comparativo!$E$6="Tabela Não Desonerada",Encargos!$F$44,Encargos!$D$44)</f>
        <v>1.1122000000000001</v>
      </c>
      <c r="K172" s="364"/>
      <c r="L172" s="365" t="e">
        <f t="shared" si="12"/>
        <v>#N/A</v>
      </c>
      <c r="M172" s="365" t="e">
        <f t="shared" si="13"/>
        <v>#N/A</v>
      </c>
      <c r="N172" s="376" t="e">
        <f t="shared" si="14"/>
        <v>#N/A</v>
      </c>
      <c r="O172" s="205" t="e">
        <f>IF(Comparativo!$E$6="Tabela Não Desonerada",VLOOKUP($C172,'Orçamento Base'!$D$12:$S$1673,13,FALSE),VLOOKUP($C172,#REF!,13,FALSE))</f>
        <v>#N/A</v>
      </c>
      <c r="P172" s="205" t="e">
        <f t="shared" si="15"/>
        <v>#N/A</v>
      </c>
      <c r="Q172" s="205" t="e">
        <f>IF(Comparativo!$E$6="Tabela Não Desonerada",VLOOKUP($C172,'Orçamento Base'!$D$12:$S$1673,14,FALSE),VLOOKUP($C172,#REF!,14,FALSE))</f>
        <v>#N/A</v>
      </c>
      <c r="R172" s="205" t="e">
        <f t="shared" si="16"/>
        <v>#N/A</v>
      </c>
      <c r="S172" s="205" t="e">
        <f>IF(Comparativo!$E$6="Tabela Não Desonerada",VLOOKUP($C172,'Orçamento Base'!$D$12:$S$1673,15,FALSE),VLOOKUP($C172,#REF!,15,FALSE))</f>
        <v>#N/A</v>
      </c>
      <c r="T172" s="205" t="e">
        <f t="shared" si="17"/>
        <v>#N/A</v>
      </c>
    </row>
    <row r="173" spans="1:20" ht="15">
      <c r="A173" s="203">
        <v>1</v>
      </c>
      <c r="B173" s="203" t="e">
        <f>'Orçamento-TCE'!B173</f>
        <v>#N/A</v>
      </c>
      <c r="C173" s="229">
        <f>'Orçamento-TCE'!C173</f>
        <v>0</v>
      </c>
      <c r="D173" s="199" t="e">
        <f>'Orçamento-TCE'!G173</f>
        <v>#N/A</v>
      </c>
      <c r="E173" s="204">
        <f>'Orçamento-TCE'!H173</f>
        <v>0</v>
      </c>
      <c r="F173" s="230" t="e">
        <f>'Orçamento-TCE'!I173</f>
        <v>#N/A</v>
      </c>
      <c r="G173" s="227" t="e">
        <f>IF(Comparativo!$E$6="Tabela Não Desonerada",VLOOKUP($C173,'Orçamento Base'!$D$12:$S$1673,12,FALSE),VLOOKUP($C173,#REF!,12,FALSE))</f>
        <v>#N/A</v>
      </c>
      <c r="H173" s="228">
        <f>IFERROR(IF(Comparativo!$E$6="Tabela Não Desonerada",VLOOKUP($C173,'Orçamento Base'!$D$12:$S$1673,16,FALSE),VLOOKUP($C173,#REF!,16,FALSE)),0)</f>
        <v>0</v>
      </c>
      <c r="I173" s="575" t="e">
        <f>IF(Comparativo!$E$6="Tabela Não Desonerada",VLOOKUP($C173,'Orçamento Base'!$D$12:$S$1673,11,FALSE),VLOOKUP($C173,#REF!,11,FALSE))</f>
        <v>#N/A</v>
      </c>
      <c r="J173" s="363">
        <f>IF(Comparativo!$E$6="Tabela Não Desonerada",Encargos!$F$44,Encargos!$D$44)</f>
        <v>1.1122000000000001</v>
      </c>
      <c r="K173" s="364"/>
      <c r="L173" s="365" t="e">
        <f t="shared" si="12"/>
        <v>#N/A</v>
      </c>
      <c r="M173" s="365" t="e">
        <f t="shared" si="13"/>
        <v>#N/A</v>
      </c>
      <c r="N173" s="376" t="e">
        <f t="shared" si="14"/>
        <v>#N/A</v>
      </c>
      <c r="O173" s="205" t="e">
        <f>IF(Comparativo!$E$6="Tabela Não Desonerada",VLOOKUP($C173,'Orçamento Base'!$D$12:$S$1673,13,FALSE),VLOOKUP($C173,#REF!,13,FALSE))</f>
        <v>#N/A</v>
      </c>
      <c r="P173" s="205" t="e">
        <f t="shared" si="15"/>
        <v>#N/A</v>
      </c>
      <c r="Q173" s="205" t="e">
        <f>IF(Comparativo!$E$6="Tabela Não Desonerada",VLOOKUP($C173,'Orçamento Base'!$D$12:$S$1673,14,FALSE),VLOOKUP($C173,#REF!,14,FALSE))</f>
        <v>#N/A</v>
      </c>
      <c r="R173" s="205" t="e">
        <f t="shared" si="16"/>
        <v>#N/A</v>
      </c>
      <c r="S173" s="205" t="e">
        <f>IF(Comparativo!$E$6="Tabela Não Desonerada",VLOOKUP($C173,'Orçamento Base'!$D$12:$S$1673,15,FALSE),VLOOKUP($C173,#REF!,15,FALSE))</f>
        <v>#N/A</v>
      </c>
      <c r="T173" s="205" t="e">
        <f t="shared" si="17"/>
        <v>#N/A</v>
      </c>
    </row>
    <row r="174" spans="1:20" ht="15">
      <c r="A174" s="203">
        <v>1</v>
      </c>
      <c r="B174" s="203" t="e">
        <f>'Orçamento-TCE'!B174</f>
        <v>#N/A</v>
      </c>
      <c r="C174" s="229">
        <f>'Orçamento-TCE'!C174</f>
        <v>0</v>
      </c>
      <c r="D174" s="199" t="e">
        <f>'Orçamento-TCE'!G174</f>
        <v>#N/A</v>
      </c>
      <c r="E174" s="204">
        <f>'Orçamento-TCE'!H174</f>
        <v>0</v>
      </c>
      <c r="F174" s="230" t="e">
        <f>'Orçamento-TCE'!I174</f>
        <v>#N/A</v>
      </c>
      <c r="G174" s="227" t="e">
        <f>IF(Comparativo!$E$6="Tabela Não Desonerada",VLOOKUP($C174,'Orçamento Base'!$D$12:$S$1673,12,FALSE),VLOOKUP($C174,#REF!,12,FALSE))</f>
        <v>#N/A</v>
      </c>
      <c r="H174" s="228">
        <f>IFERROR(IF(Comparativo!$E$6="Tabela Não Desonerada",VLOOKUP($C174,'Orçamento Base'!$D$12:$S$1673,16,FALSE),VLOOKUP($C174,#REF!,16,FALSE)),0)</f>
        <v>0</v>
      </c>
      <c r="I174" s="575" t="e">
        <f>IF(Comparativo!$E$6="Tabela Não Desonerada",VLOOKUP($C174,'Orçamento Base'!$D$12:$S$1673,11,FALSE),VLOOKUP($C174,#REF!,11,FALSE))</f>
        <v>#N/A</v>
      </c>
      <c r="J174" s="363">
        <f>IF(Comparativo!$E$6="Tabela Não Desonerada",Encargos!$F$44,Encargos!$D$44)</f>
        <v>1.1122000000000001</v>
      </c>
      <c r="K174" s="364"/>
      <c r="L174" s="365" t="e">
        <f t="shared" si="12"/>
        <v>#N/A</v>
      </c>
      <c r="M174" s="365" t="e">
        <f t="shared" si="13"/>
        <v>#N/A</v>
      </c>
      <c r="N174" s="376" t="e">
        <f t="shared" si="14"/>
        <v>#N/A</v>
      </c>
      <c r="O174" s="205" t="e">
        <f>IF(Comparativo!$E$6="Tabela Não Desonerada",VLOOKUP($C174,'Orçamento Base'!$D$12:$S$1673,13,FALSE),VLOOKUP($C174,#REF!,13,FALSE))</f>
        <v>#N/A</v>
      </c>
      <c r="P174" s="205" t="e">
        <f t="shared" si="15"/>
        <v>#N/A</v>
      </c>
      <c r="Q174" s="205" t="e">
        <f>IF(Comparativo!$E$6="Tabela Não Desonerada",VLOOKUP($C174,'Orçamento Base'!$D$12:$S$1673,14,FALSE),VLOOKUP($C174,#REF!,14,FALSE))</f>
        <v>#N/A</v>
      </c>
      <c r="R174" s="205" t="e">
        <f t="shared" si="16"/>
        <v>#N/A</v>
      </c>
      <c r="S174" s="205" t="e">
        <f>IF(Comparativo!$E$6="Tabela Não Desonerada",VLOOKUP($C174,'Orçamento Base'!$D$12:$S$1673,15,FALSE),VLOOKUP($C174,#REF!,15,FALSE))</f>
        <v>#N/A</v>
      </c>
      <c r="T174" s="205" t="e">
        <f t="shared" si="17"/>
        <v>#N/A</v>
      </c>
    </row>
    <row r="175" spans="1:20" ht="15">
      <c r="A175" s="203">
        <v>1</v>
      </c>
      <c r="B175" s="203" t="e">
        <f>'Orçamento-TCE'!B175</f>
        <v>#N/A</v>
      </c>
      <c r="C175" s="229">
        <f>'Orçamento-TCE'!C175</f>
        <v>0</v>
      </c>
      <c r="D175" s="199" t="e">
        <f>'Orçamento-TCE'!G175</f>
        <v>#N/A</v>
      </c>
      <c r="E175" s="204">
        <f>'Orçamento-TCE'!H175</f>
        <v>0</v>
      </c>
      <c r="F175" s="230" t="e">
        <f>'Orçamento-TCE'!I175</f>
        <v>#N/A</v>
      </c>
      <c r="G175" s="227" t="e">
        <f>IF(Comparativo!$E$6="Tabela Não Desonerada",VLOOKUP($C175,'Orçamento Base'!$D$12:$S$1673,12,FALSE),VLOOKUP($C175,#REF!,12,FALSE))</f>
        <v>#N/A</v>
      </c>
      <c r="H175" s="228">
        <f>IFERROR(IF(Comparativo!$E$6="Tabela Não Desonerada",VLOOKUP($C175,'Orçamento Base'!$D$12:$S$1673,16,FALSE),VLOOKUP($C175,#REF!,16,FALSE)),0)</f>
        <v>0</v>
      </c>
      <c r="I175" s="575" t="e">
        <f>IF(Comparativo!$E$6="Tabela Não Desonerada",VLOOKUP($C175,'Orçamento Base'!$D$12:$S$1673,11,FALSE),VLOOKUP($C175,#REF!,11,FALSE))</f>
        <v>#N/A</v>
      </c>
      <c r="J175" s="363">
        <f>IF(Comparativo!$E$6="Tabela Não Desonerada",Encargos!$F$44,Encargos!$D$44)</f>
        <v>1.1122000000000001</v>
      </c>
      <c r="K175" s="364"/>
      <c r="L175" s="365" t="e">
        <f t="shared" si="12"/>
        <v>#N/A</v>
      </c>
      <c r="M175" s="365" t="e">
        <f t="shared" si="13"/>
        <v>#N/A</v>
      </c>
      <c r="N175" s="376" t="e">
        <f t="shared" si="14"/>
        <v>#N/A</v>
      </c>
      <c r="O175" s="205" t="e">
        <f>IF(Comparativo!$E$6="Tabela Não Desonerada",VLOOKUP($C175,'Orçamento Base'!$D$12:$S$1673,13,FALSE),VLOOKUP($C175,#REF!,13,FALSE))</f>
        <v>#N/A</v>
      </c>
      <c r="P175" s="205" t="e">
        <f t="shared" si="15"/>
        <v>#N/A</v>
      </c>
      <c r="Q175" s="205" t="e">
        <f>IF(Comparativo!$E$6="Tabela Não Desonerada",VLOOKUP($C175,'Orçamento Base'!$D$12:$S$1673,14,FALSE),VLOOKUP($C175,#REF!,14,FALSE))</f>
        <v>#N/A</v>
      </c>
      <c r="R175" s="205" t="e">
        <f t="shared" si="16"/>
        <v>#N/A</v>
      </c>
      <c r="S175" s="205" t="e">
        <f>IF(Comparativo!$E$6="Tabela Não Desonerada",VLOOKUP($C175,'Orçamento Base'!$D$12:$S$1673,15,FALSE),VLOOKUP($C175,#REF!,15,FALSE))</f>
        <v>#N/A</v>
      </c>
      <c r="T175" s="205" t="e">
        <f t="shared" si="17"/>
        <v>#N/A</v>
      </c>
    </row>
    <row r="176" spans="1:20" ht="15">
      <c r="A176" s="203">
        <v>1</v>
      </c>
      <c r="B176" s="203" t="e">
        <f>'Orçamento-TCE'!B176</f>
        <v>#N/A</v>
      </c>
      <c r="C176" s="229">
        <f>'Orçamento-TCE'!C176</f>
        <v>0</v>
      </c>
      <c r="D176" s="199" t="e">
        <f>'Orçamento-TCE'!G176</f>
        <v>#N/A</v>
      </c>
      <c r="E176" s="204">
        <f>'Orçamento-TCE'!H176</f>
        <v>0</v>
      </c>
      <c r="F176" s="230" t="e">
        <f>'Orçamento-TCE'!I176</f>
        <v>#N/A</v>
      </c>
      <c r="G176" s="227" t="e">
        <f>IF(Comparativo!$E$6="Tabela Não Desonerada",VLOOKUP($C176,'Orçamento Base'!$D$12:$S$1673,12,FALSE),VLOOKUP($C176,#REF!,12,FALSE))</f>
        <v>#N/A</v>
      </c>
      <c r="H176" s="228">
        <f>IFERROR(IF(Comparativo!$E$6="Tabela Não Desonerada",VLOOKUP($C176,'Orçamento Base'!$D$12:$S$1673,16,FALSE),VLOOKUP($C176,#REF!,16,FALSE)),0)</f>
        <v>0</v>
      </c>
      <c r="I176" s="575" t="e">
        <f>IF(Comparativo!$E$6="Tabela Não Desonerada",VLOOKUP($C176,'Orçamento Base'!$D$12:$S$1673,11,FALSE),VLOOKUP($C176,#REF!,11,FALSE))</f>
        <v>#N/A</v>
      </c>
      <c r="J176" s="363">
        <f>IF(Comparativo!$E$6="Tabela Não Desonerada",Encargos!$F$44,Encargos!$D$44)</f>
        <v>1.1122000000000001</v>
      </c>
      <c r="K176" s="364"/>
      <c r="L176" s="365" t="e">
        <f t="shared" si="12"/>
        <v>#N/A</v>
      </c>
      <c r="M176" s="365" t="e">
        <f t="shared" si="13"/>
        <v>#N/A</v>
      </c>
      <c r="N176" s="376" t="e">
        <f t="shared" si="14"/>
        <v>#N/A</v>
      </c>
      <c r="O176" s="205" t="e">
        <f>IF(Comparativo!$E$6="Tabela Não Desonerada",VLOOKUP($C176,'Orçamento Base'!$D$12:$S$1673,13,FALSE),VLOOKUP($C176,#REF!,13,FALSE))</f>
        <v>#N/A</v>
      </c>
      <c r="P176" s="205" t="e">
        <f t="shared" si="15"/>
        <v>#N/A</v>
      </c>
      <c r="Q176" s="205" t="e">
        <f>IF(Comparativo!$E$6="Tabela Não Desonerada",VLOOKUP($C176,'Orçamento Base'!$D$12:$S$1673,14,FALSE),VLOOKUP($C176,#REF!,14,FALSE))</f>
        <v>#N/A</v>
      </c>
      <c r="R176" s="205" t="e">
        <f t="shared" si="16"/>
        <v>#N/A</v>
      </c>
      <c r="S176" s="205" t="e">
        <f>IF(Comparativo!$E$6="Tabela Não Desonerada",VLOOKUP($C176,'Orçamento Base'!$D$12:$S$1673,15,FALSE),VLOOKUP($C176,#REF!,15,FALSE))</f>
        <v>#N/A</v>
      </c>
      <c r="T176" s="205" t="e">
        <f t="shared" si="17"/>
        <v>#N/A</v>
      </c>
    </row>
    <row r="177" spans="1:20" ht="15">
      <c r="A177" s="203">
        <v>1</v>
      </c>
      <c r="B177" s="203" t="e">
        <f>'Orçamento-TCE'!B177</f>
        <v>#N/A</v>
      </c>
      <c r="C177" s="229">
        <f>'Orçamento-TCE'!C177</f>
        <v>0</v>
      </c>
      <c r="D177" s="199" t="e">
        <f>'Orçamento-TCE'!G177</f>
        <v>#N/A</v>
      </c>
      <c r="E177" s="204">
        <f>'Orçamento-TCE'!H177</f>
        <v>0</v>
      </c>
      <c r="F177" s="230" t="e">
        <f>'Orçamento-TCE'!I177</f>
        <v>#N/A</v>
      </c>
      <c r="G177" s="227" t="e">
        <f>IF(Comparativo!$E$6="Tabela Não Desonerada",VLOOKUP($C177,'Orçamento Base'!$D$12:$S$1673,12,FALSE),VLOOKUP($C177,#REF!,12,FALSE))</f>
        <v>#N/A</v>
      </c>
      <c r="H177" s="228">
        <f>IFERROR(IF(Comparativo!$E$6="Tabela Não Desonerada",VLOOKUP($C177,'Orçamento Base'!$D$12:$S$1673,16,FALSE),VLOOKUP($C177,#REF!,16,FALSE)),0)</f>
        <v>0</v>
      </c>
      <c r="I177" s="575" t="e">
        <f>IF(Comparativo!$E$6="Tabela Não Desonerada",VLOOKUP($C177,'Orçamento Base'!$D$12:$S$1673,11,FALSE),VLOOKUP($C177,#REF!,11,FALSE))</f>
        <v>#N/A</v>
      </c>
      <c r="J177" s="363">
        <f>IF(Comparativo!$E$6="Tabela Não Desonerada",Encargos!$F$44,Encargos!$D$44)</f>
        <v>1.1122000000000001</v>
      </c>
      <c r="K177" s="364"/>
      <c r="L177" s="365" t="e">
        <f t="shared" si="12"/>
        <v>#N/A</v>
      </c>
      <c r="M177" s="365" t="e">
        <f t="shared" si="13"/>
        <v>#N/A</v>
      </c>
      <c r="N177" s="376" t="e">
        <f t="shared" si="14"/>
        <v>#N/A</v>
      </c>
      <c r="O177" s="205" t="e">
        <f>IF(Comparativo!$E$6="Tabela Não Desonerada",VLOOKUP($C177,'Orçamento Base'!$D$12:$S$1673,13,FALSE),VLOOKUP($C177,#REF!,13,FALSE))</f>
        <v>#N/A</v>
      </c>
      <c r="P177" s="205" t="e">
        <f t="shared" si="15"/>
        <v>#N/A</v>
      </c>
      <c r="Q177" s="205" t="e">
        <f>IF(Comparativo!$E$6="Tabela Não Desonerada",VLOOKUP($C177,'Orçamento Base'!$D$12:$S$1673,14,FALSE),VLOOKUP($C177,#REF!,14,FALSE))</f>
        <v>#N/A</v>
      </c>
      <c r="R177" s="205" t="e">
        <f t="shared" si="16"/>
        <v>#N/A</v>
      </c>
      <c r="S177" s="205" t="e">
        <f>IF(Comparativo!$E$6="Tabela Não Desonerada",VLOOKUP($C177,'Orçamento Base'!$D$12:$S$1673,15,FALSE),VLOOKUP($C177,#REF!,15,FALSE))</f>
        <v>#N/A</v>
      </c>
      <c r="T177" s="205" t="e">
        <f t="shared" si="17"/>
        <v>#N/A</v>
      </c>
    </row>
    <row r="178" spans="1:20" ht="15">
      <c r="A178" s="203">
        <v>1</v>
      </c>
      <c r="B178" s="203" t="e">
        <f>'Orçamento-TCE'!B178</f>
        <v>#N/A</v>
      </c>
      <c r="C178" s="229">
        <f>'Orçamento-TCE'!C178</f>
        <v>0</v>
      </c>
      <c r="D178" s="199" t="e">
        <f>'Orçamento-TCE'!G178</f>
        <v>#N/A</v>
      </c>
      <c r="E178" s="204">
        <f>'Orçamento-TCE'!H178</f>
        <v>0</v>
      </c>
      <c r="F178" s="230" t="e">
        <f>'Orçamento-TCE'!I178</f>
        <v>#N/A</v>
      </c>
      <c r="G178" s="227" t="e">
        <f>IF(Comparativo!$E$6="Tabela Não Desonerada",VLOOKUP($C178,'Orçamento Base'!$D$12:$S$1673,12,FALSE),VLOOKUP($C178,#REF!,12,FALSE))</f>
        <v>#N/A</v>
      </c>
      <c r="H178" s="228">
        <f>IFERROR(IF(Comparativo!$E$6="Tabela Não Desonerada",VLOOKUP($C178,'Orçamento Base'!$D$12:$S$1673,16,FALSE),VLOOKUP($C178,#REF!,16,FALSE)),0)</f>
        <v>0</v>
      </c>
      <c r="I178" s="575" t="e">
        <f>IF(Comparativo!$E$6="Tabela Não Desonerada",VLOOKUP($C178,'Orçamento Base'!$D$12:$S$1673,11,FALSE),VLOOKUP($C178,#REF!,11,FALSE))</f>
        <v>#N/A</v>
      </c>
      <c r="J178" s="363">
        <f>IF(Comparativo!$E$6="Tabela Não Desonerada",Encargos!$F$44,Encargos!$D$44)</f>
        <v>1.1122000000000001</v>
      </c>
      <c r="K178" s="364"/>
      <c r="L178" s="365" t="e">
        <f t="shared" si="12"/>
        <v>#N/A</v>
      </c>
      <c r="M178" s="365" t="e">
        <f t="shared" si="13"/>
        <v>#N/A</v>
      </c>
      <c r="N178" s="376" t="e">
        <f t="shared" si="14"/>
        <v>#N/A</v>
      </c>
      <c r="O178" s="205" t="e">
        <f>IF(Comparativo!$E$6="Tabela Não Desonerada",VLOOKUP($C178,'Orçamento Base'!$D$12:$S$1673,13,FALSE),VLOOKUP($C178,#REF!,13,FALSE))</f>
        <v>#N/A</v>
      </c>
      <c r="P178" s="205" t="e">
        <f t="shared" si="15"/>
        <v>#N/A</v>
      </c>
      <c r="Q178" s="205" t="e">
        <f>IF(Comparativo!$E$6="Tabela Não Desonerada",VLOOKUP($C178,'Orçamento Base'!$D$12:$S$1673,14,FALSE),VLOOKUP($C178,#REF!,14,FALSE))</f>
        <v>#N/A</v>
      </c>
      <c r="R178" s="205" t="e">
        <f t="shared" si="16"/>
        <v>#N/A</v>
      </c>
      <c r="S178" s="205" t="e">
        <f>IF(Comparativo!$E$6="Tabela Não Desonerada",VLOOKUP($C178,'Orçamento Base'!$D$12:$S$1673,15,FALSE),VLOOKUP($C178,#REF!,15,FALSE))</f>
        <v>#N/A</v>
      </c>
      <c r="T178" s="205" t="e">
        <f t="shared" si="17"/>
        <v>#N/A</v>
      </c>
    </row>
    <row r="179" spans="1:20" ht="15">
      <c r="A179" s="203">
        <v>1</v>
      </c>
      <c r="B179" s="203" t="e">
        <f>'Orçamento-TCE'!B179</f>
        <v>#N/A</v>
      </c>
      <c r="C179" s="229">
        <f>'Orçamento-TCE'!C179</f>
        <v>0</v>
      </c>
      <c r="D179" s="199" t="e">
        <f>'Orçamento-TCE'!G179</f>
        <v>#N/A</v>
      </c>
      <c r="E179" s="204">
        <f>'Orçamento-TCE'!H179</f>
        <v>0</v>
      </c>
      <c r="F179" s="230" t="e">
        <f>'Orçamento-TCE'!I179</f>
        <v>#N/A</v>
      </c>
      <c r="G179" s="227" t="e">
        <f>IF(Comparativo!$E$6="Tabela Não Desonerada",VLOOKUP($C179,'Orçamento Base'!$D$12:$S$1673,12,FALSE),VLOOKUP($C179,#REF!,12,FALSE))</f>
        <v>#N/A</v>
      </c>
      <c r="H179" s="228">
        <f>IFERROR(IF(Comparativo!$E$6="Tabela Não Desonerada",VLOOKUP($C179,'Orçamento Base'!$D$12:$S$1673,16,FALSE),VLOOKUP($C179,#REF!,16,FALSE)),0)</f>
        <v>0</v>
      </c>
      <c r="I179" s="575" t="e">
        <f>IF(Comparativo!$E$6="Tabela Não Desonerada",VLOOKUP($C179,'Orçamento Base'!$D$12:$S$1673,11,FALSE),VLOOKUP($C179,#REF!,11,FALSE))</f>
        <v>#N/A</v>
      </c>
      <c r="J179" s="363">
        <f>IF(Comparativo!$E$6="Tabela Não Desonerada",Encargos!$F$44,Encargos!$D$44)</f>
        <v>1.1122000000000001</v>
      </c>
      <c r="K179" s="364"/>
      <c r="L179" s="365" t="e">
        <f t="shared" si="12"/>
        <v>#N/A</v>
      </c>
      <c r="M179" s="365" t="e">
        <f t="shared" si="13"/>
        <v>#N/A</v>
      </c>
      <c r="N179" s="376" t="e">
        <f t="shared" si="14"/>
        <v>#N/A</v>
      </c>
      <c r="O179" s="205" t="e">
        <f>IF(Comparativo!$E$6="Tabela Não Desonerada",VLOOKUP($C179,'Orçamento Base'!$D$12:$S$1673,13,FALSE),VLOOKUP($C179,#REF!,13,FALSE))</f>
        <v>#N/A</v>
      </c>
      <c r="P179" s="205" t="e">
        <f t="shared" si="15"/>
        <v>#N/A</v>
      </c>
      <c r="Q179" s="205" t="e">
        <f>IF(Comparativo!$E$6="Tabela Não Desonerada",VLOOKUP($C179,'Orçamento Base'!$D$12:$S$1673,14,FALSE),VLOOKUP($C179,#REF!,14,FALSE))</f>
        <v>#N/A</v>
      </c>
      <c r="R179" s="205" t="e">
        <f t="shared" si="16"/>
        <v>#N/A</v>
      </c>
      <c r="S179" s="205" t="e">
        <f>IF(Comparativo!$E$6="Tabela Não Desonerada",VLOOKUP($C179,'Orçamento Base'!$D$12:$S$1673,15,FALSE),VLOOKUP($C179,#REF!,15,FALSE))</f>
        <v>#N/A</v>
      </c>
      <c r="T179" s="205" t="e">
        <f t="shared" si="17"/>
        <v>#N/A</v>
      </c>
    </row>
    <row r="180" spans="1:20" ht="15">
      <c r="A180" s="203">
        <v>1</v>
      </c>
      <c r="B180" s="203" t="e">
        <f>'Orçamento-TCE'!B180</f>
        <v>#N/A</v>
      </c>
      <c r="C180" s="229">
        <f>'Orçamento-TCE'!C180</f>
        <v>0</v>
      </c>
      <c r="D180" s="199" t="e">
        <f>'Orçamento-TCE'!G180</f>
        <v>#N/A</v>
      </c>
      <c r="E180" s="204">
        <f>'Orçamento-TCE'!H180</f>
        <v>0</v>
      </c>
      <c r="F180" s="230" t="e">
        <f>'Orçamento-TCE'!I180</f>
        <v>#N/A</v>
      </c>
      <c r="G180" s="227" t="e">
        <f>IF(Comparativo!$E$6="Tabela Não Desonerada",VLOOKUP($C180,'Orçamento Base'!$D$12:$S$1673,12,FALSE),VLOOKUP($C180,#REF!,12,FALSE))</f>
        <v>#N/A</v>
      </c>
      <c r="H180" s="228">
        <f>IFERROR(IF(Comparativo!$E$6="Tabela Não Desonerada",VLOOKUP($C180,'Orçamento Base'!$D$12:$S$1673,16,FALSE),VLOOKUP($C180,#REF!,16,FALSE)),0)</f>
        <v>0</v>
      </c>
      <c r="I180" s="575" t="e">
        <f>IF(Comparativo!$E$6="Tabela Não Desonerada",VLOOKUP($C180,'Orçamento Base'!$D$12:$S$1673,11,FALSE),VLOOKUP($C180,#REF!,11,FALSE))</f>
        <v>#N/A</v>
      </c>
      <c r="J180" s="363">
        <f>IF(Comparativo!$E$6="Tabela Não Desonerada",Encargos!$F$44,Encargos!$D$44)</f>
        <v>1.1122000000000001</v>
      </c>
      <c r="K180" s="364"/>
      <c r="L180" s="365" t="e">
        <f t="shared" si="12"/>
        <v>#N/A</v>
      </c>
      <c r="M180" s="365" t="e">
        <f t="shared" si="13"/>
        <v>#N/A</v>
      </c>
      <c r="N180" s="376" t="e">
        <f t="shared" si="14"/>
        <v>#N/A</v>
      </c>
      <c r="O180" s="205" t="e">
        <f>IF(Comparativo!$E$6="Tabela Não Desonerada",VLOOKUP($C180,'Orçamento Base'!$D$12:$S$1673,13,FALSE),VLOOKUP($C180,#REF!,13,FALSE))</f>
        <v>#N/A</v>
      </c>
      <c r="P180" s="205" t="e">
        <f t="shared" si="15"/>
        <v>#N/A</v>
      </c>
      <c r="Q180" s="205" t="e">
        <f>IF(Comparativo!$E$6="Tabela Não Desonerada",VLOOKUP($C180,'Orçamento Base'!$D$12:$S$1673,14,FALSE),VLOOKUP($C180,#REF!,14,FALSE))</f>
        <v>#N/A</v>
      </c>
      <c r="R180" s="205" t="e">
        <f t="shared" si="16"/>
        <v>#N/A</v>
      </c>
      <c r="S180" s="205" t="e">
        <f>IF(Comparativo!$E$6="Tabela Não Desonerada",VLOOKUP($C180,'Orçamento Base'!$D$12:$S$1673,15,FALSE),VLOOKUP($C180,#REF!,15,FALSE))</f>
        <v>#N/A</v>
      </c>
      <c r="T180" s="205" t="e">
        <f t="shared" si="17"/>
        <v>#N/A</v>
      </c>
    </row>
    <row r="181" spans="1:20" ht="15">
      <c r="A181" s="203">
        <v>1</v>
      </c>
      <c r="B181" s="203" t="e">
        <f>'Orçamento-TCE'!B181</f>
        <v>#N/A</v>
      </c>
      <c r="C181" s="229">
        <f>'Orçamento-TCE'!C181</f>
        <v>0</v>
      </c>
      <c r="D181" s="199" t="e">
        <f>'Orçamento-TCE'!G181</f>
        <v>#N/A</v>
      </c>
      <c r="E181" s="204">
        <f>'Orçamento-TCE'!H181</f>
        <v>0</v>
      </c>
      <c r="F181" s="230" t="e">
        <f>'Orçamento-TCE'!I181</f>
        <v>#N/A</v>
      </c>
      <c r="G181" s="227" t="e">
        <f>IF(Comparativo!$E$6="Tabela Não Desonerada",VLOOKUP($C181,'Orçamento Base'!$D$12:$S$1673,12,FALSE),VLOOKUP($C181,#REF!,12,FALSE))</f>
        <v>#N/A</v>
      </c>
      <c r="H181" s="228">
        <f>IFERROR(IF(Comparativo!$E$6="Tabela Não Desonerada",VLOOKUP($C181,'Orçamento Base'!$D$12:$S$1673,16,FALSE),VLOOKUP($C181,#REF!,16,FALSE)),0)</f>
        <v>0</v>
      </c>
      <c r="I181" s="575" t="e">
        <f>IF(Comparativo!$E$6="Tabela Não Desonerada",VLOOKUP($C181,'Orçamento Base'!$D$12:$S$1673,11,FALSE),VLOOKUP($C181,#REF!,11,FALSE))</f>
        <v>#N/A</v>
      </c>
      <c r="J181" s="363">
        <f>IF(Comparativo!$E$6="Tabela Não Desonerada",Encargos!$F$44,Encargos!$D$44)</f>
        <v>1.1122000000000001</v>
      </c>
      <c r="K181" s="364"/>
      <c r="L181" s="365" t="e">
        <f t="shared" si="12"/>
        <v>#N/A</v>
      </c>
      <c r="M181" s="365" t="e">
        <f t="shared" si="13"/>
        <v>#N/A</v>
      </c>
      <c r="N181" s="376" t="e">
        <f t="shared" si="14"/>
        <v>#N/A</v>
      </c>
      <c r="O181" s="205" t="e">
        <f>IF(Comparativo!$E$6="Tabela Não Desonerada",VLOOKUP($C181,'Orçamento Base'!$D$12:$S$1673,13,FALSE),VLOOKUP($C181,#REF!,13,FALSE))</f>
        <v>#N/A</v>
      </c>
      <c r="P181" s="205" t="e">
        <f t="shared" si="15"/>
        <v>#N/A</v>
      </c>
      <c r="Q181" s="205" t="e">
        <f>IF(Comparativo!$E$6="Tabela Não Desonerada",VLOOKUP($C181,'Orçamento Base'!$D$12:$S$1673,14,FALSE),VLOOKUP($C181,#REF!,14,FALSE))</f>
        <v>#N/A</v>
      </c>
      <c r="R181" s="205" t="e">
        <f t="shared" si="16"/>
        <v>#N/A</v>
      </c>
      <c r="S181" s="205" t="e">
        <f>IF(Comparativo!$E$6="Tabela Não Desonerada",VLOOKUP($C181,'Orçamento Base'!$D$12:$S$1673,15,FALSE),VLOOKUP($C181,#REF!,15,FALSE))</f>
        <v>#N/A</v>
      </c>
      <c r="T181" s="205" t="e">
        <f t="shared" si="17"/>
        <v>#N/A</v>
      </c>
    </row>
    <row r="182" spans="1:20" ht="15">
      <c r="A182" s="203">
        <v>1</v>
      </c>
      <c r="B182" s="203" t="e">
        <f>'Orçamento-TCE'!B182</f>
        <v>#N/A</v>
      </c>
      <c r="C182" s="229">
        <f>'Orçamento-TCE'!C182</f>
        <v>0</v>
      </c>
      <c r="D182" s="199" t="e">
        <f>'Orçamento-TCE'!G182</f>
        <v>#N/A</v>
      </c>
      <c r="E182" s="204">
        <f>'Orçamento-TCE'!H182</f>
        <v>0</v>
      </c>
      <c r="F182" s="230" t="e">
        <f>'Orçamento-TCE'!I182</f>
        <v>#N/A</v>
      </c>
      <c r="G182" s="227" t="e">
        <f>IF(Comparativo!$E$6="Tabela Não Desonerada",VLOOKUP($C182,'Orçamento Base'!$D$12:$S$1673,12,FALSE),VLOOKUP($C182,#REF!,12,FALSE))</f>
        <v>#N/A</v>
      </c>
      <c r="H182" s="228">
        <f>IFERROR(IF(Comparativo!$E$6="Tabela Não Desonerada",VLOOKUP($C182,'Orçamento Base'!$D$12:$S$1673,16,FALSE),VLOOKUP($C182,#REF!,16,FALSE)),0)</f>
        <v>0</v>
      </c>
      <c r="I182" s="575" t="e">
        <f>IF(Comparativo!$E$6="Tabela Não Desonerada",VLOOKUP($C182,'Orçamento Base'!$D$12:$S$1673,11,FALSE),VLOOKUP($C182,#REF!,11,FALSE))</f>
        <v>#N/A</v>
      </c>
      <c r="J182" s="363">
        <f>IF(Comparativo!$E$6="Tabela Não Desonerada",Encargos!$F$44,Encargos!$D$44)</f>
        <v>1.1122000000000001</v>
      </c>
      <c r="K182" s="364"/>
      <c r="L182" s="365" t="e">
        <f t="shared" si="12"/>
        <v>#N/A</v>
      </c>
      <c r="M182" s="365" t="e">
        <f t="shared" si="13"/>
        <v>#N/A</v>
      </c>
      <c r="N182" s="376" t="e">
        <f t="shared" si="14"/>
        <v>#N/A</v>
      </c>
      <c r="O182" s="205" t="e">
        <f>IF(Comparativo!$E$6="Tabela Não Desonerada",VLOOKUP($C182,'Orçamento Base'!$D$12:$S$1673,13,FALSE),VLOOKUP($C182,#REF!,13,FALSE))</f>
        <v>#N/A</v>
      </c>
      <c r="P182" s="205" t="e">
        <f t="shared" si="15"/>
        <v>#N/A</v>
      </c>
      <c r="Q182" s="205" t="e">
        <f>IF(Comparativo!$E$6="Tabela Não Desonerada",VLOOKUP($C182,'Orçamento Base'!$D$12:$S$1673,14,FALSE),VLOOKUP($C182,#REF!,14,FALSE))</f>
        <v>#N/A</v>
      </c>
      <c r="R182" s="205" t="e">
        <f t="shared" si="16"/>
        <v>#N/A</v>
      </c>
      <c r="S182" s="205" t="e">
        <f>IF(Comparativo!$E$6="Tabela Não Desonerada",VLOOKUP($C182,'Orçamento Base'!$D$12:$S$1673,15,FALSE),VLOOKUP($C182,#REF!,15,FALSE))</f>
        <v>#N/A</v>
      </c>
      <c r="T182" s="205" t="e">
        <f t="shared" si="17"/>
        <v>#N/A</v>
      </c>
    </row>
    <row r="183" spans="1:20" ht="15">
      <c r="A183" s="203">
        <v>1</v>
      </c>
      <c r="B183" s="203" t="e">
        <f>'Orçamento-TCE'!B183</f>
        <v>#N/A</v>
      </c>
      <c r="C183" s="229">
        <f>'Orçamento-TCE'!C183</f>
        <v>0</v>
      </c>
      <c r="D183" s="199" t="e">
        <f>'Orçamento-TCE'!G183</f>
        <v>#N/A</v>
      </c>
      <c r="E183" s="204">
        <f>'Orçamento-TCE'!H183</f>
        <v>0</v>
      </c>
      <c r="F183" s="230" t="e">
        <f>'Orçamento-TCE'!I183</f>
        <v>#N/A</v>
      </c>
      <c r="G183" s="227" t="e">
        <f>IF(Comparativo!$E$6="Tabela Não Desonerada",VLOOKUP($C183,'Orçamento Base'!$D$12:$S$1673,12,FALSE),VLOOKUP($C183,#REF!,12,FALSE))</f>
        <v>#N/A</v>
      </c>
      <c r="H183" s="228">
        <f>IFERROR(IF(Comparativo!$E$6="Tabela Não Desonerada",VLOOKUP($C183,'Orçamento Base'!$D$12:$S$1673,16,FALSE),VLOOKUP($C183,#REF!,16,FALSE)),0)</f>
        <v>0</v>
      </c>
      <c r="I183" s="575" t="e">
        <f>IF(Comparativo!$E$6="Tabela Não Desonerada",VLOOKUP($C183,'Orçamento Base'!$D$12:$S$1673,11,FALSE),VLOOKUP($C183,#REF!,11,FALSE))</f>
        <v>#N/A</v>
      </c>
      <c r="J183" s="363">
        <f>IF(Comparativo!$E$6="Tabela Não Desonerada",Encargos!$F$44,Encargos!$D$44)</f>
        <v>1.1122000000000001</v>
      </c>
      <c r="K183" s="364"/>
      <c r="L183" s="365" t="e">
        <f t="shared" si="12"/>
        <v>#N/A</v>
      </c>
      <c r="M183" s="365" t="e">
        <f t="shared" si="13"/>
        <v>#N/A</v>
      </c>
      <c r="N183" s="376" t="e">
        <f t="shared" si="14"/>
        <v>#N/A</v>
      </c>
      <c r="O183" s="205" t="e">
        <f>IF(Comparativo!$E$6="Tabela Não Desonerada",VLOOKUP($C183,'Orçamento Base'!$D$12:$S$1673,13,FALSE),VLOOKUP($C183,#REF!,13,FALSE))</f>
        <v>#N/A</v>
      </c>
      <c r="P183" s="205" t="e">
        <f t="shared" si="15"/>
        <v>#N/A</v>
      </c>
      <c r="Q183" s="205" t="e">
        <f>IF(Comparativo!$E$6="Tabela Não Desonerada",VLOOKUP($C183,'Orçamento Base'!$D$12:$S$1673,14,FALSE),VLOOKUP($C183,#REF!,14,FALSE))</f>
        <v>#N/A</v>
      </c>
      <c r="R183" s="205" t="e">
        <f t="shared" si="16"/>
        <v>#N/A</v>
      </c>
      <c r="S183" s="205" t="e">
        <f>IF(Comparativo!$E$6="Tabela Não Desonerada",VLOOKUP($C183,'Orçamento Base'!$D$12:$S$1673,15,FALSE),VLOOKUP($C183,#REF!,15,FALSE))</f>
        <v>#N/A</v>
      </c>
      <c r="T183" s="205" t="e">
        <f t="shared" si="17"/>
        <v>#N/A</v>
      </c>
    </row>
    <row r="184" spans="1:20" ht="15">
      <c r="A184" s="203">
        <v>1</v>
      </c>
      <c r="B184" s="203" t="e">
        <f>'Orçamento-TCE'!B184</f>
        <v>#N/A</v>
      </c>
      <c r="C184" s="229">
        <f>'Orçamento-TCE'!C184</f>
        <v>0</v>
      </c>
      <c r="D184" s="199" t="e">
        <f>'Orçamento-TCE'!G184</f>
        <v>#N/A</v>
      </c>
      <c r="E184" s="204">
        <f>'Orçamento-TCE'!H184</f>
        <v>0</v>
      </c>
      <c r="F184" s="230" t="e">
        <f>'Orçamento-TCE'!I184</f>
        <v>#N/A</v>
      </c>
      <c r="G184" s="227" t="e">
        <f>IF(Comparativo!$E$6="Tabela Não Desonerada",VLOOKUP($C184,'Orçamento Base'!$D$12:$S$1673,12,FALSE),VLOOKUP($C184,#REF!,12,FALSE))</f>
        <v>#N/A</v>
      </c>
      <c r="H184" s="228">
        <f>IFERROR(IF(Comparativo!$E$6="Tabela Não Desonerada",VLOOKUP($C184,'Orçamento Base'!$D$12:$S$1673,16,FALSE),VLOOKUP($C184,#REF!,16,FALSE)),0)</f>
        <v>0</v>
      </c>
      <c r="I184" s="575" t="e">
        <f>IF(Comparativo!$E$6="Tabela Não Desonerada",VLOOKUP($C184,'Orçamento Base'!$D$12:$S$1673,11,FALSE),VLOOKUP($C184,#REF!,11,FALSE))</f>
        <v>#N/A</v>
      </c>
      <c r="J184" s="363">
        <f>IF(Comparativo!$E$6="Tabela Não Desonerada",Encargos!$F$44,Encargos!$D$44)</f>
        <v>1.1122000000000001</v>
      </c>
      <c r="K184" s="364"/>
      <c r="L184" s="365" t="e">
        <f t="shared" si="12"/>
        <v>#N/A</v>
      </c>
      <c r="M184" s="365" t="e">
        <f t="shared" si="13"/>
        <v>#N/A</v>
      </c>
      <c r="N184" s="376" t="e">
        <f t="shared" si="14"/>
        <v>#N/A</v>
      </c>
      <c r="O184" s="205" t="e">
        <f>IF(Comparativo!$E$6="Tabela Não Desonerada",VLOOKUP($C184,'Orçamento Base'!$D$12:$S$1673,13,FALSE),VLOOKUP($C184,#REF!,13,FALSE))</f>
        <v>#N/A</v>
      </c>
      <c r="P184" s="205" t="e">
        <f t="shared" si="15"/>
        <v>#N/A</v>
      </c>
      <c r="Q184" s="205" t="e">
        <f>IF(Comparativo!$E$6="Tabela Não Desonerada",VLOOKUP($C184,'Orçamento Base'!$D$12:$S$1673,14,FALSE),VLOOKUP($C184,#REF!,14,FALSE))</f>
        <v>#N/A</v>
      </c>
      <c r="R184" s="205" t="e">
        <f t="shared" si="16"/>
        <v>#N/A</v>
      </c>
      <c r="S184" s="205" t="e">
        <f>IF(Comparativo!$E$6="Tabela Não Desonerada",VLOOKUP($C184,'Orçamento Base'!$D$12:$S$1673,15,FALSE),VLOOKUP($C184,#REF!,15,FALSE))</f>
        <v>#N/A</v>
      </c>
      <c r="T184" s="205" t="e">
        <f t="shared" si="17"/>
        <v>#N/A</v>
      </c>
    </row>
    <row r="185" spans="1:20" ht="15">
      <c r="A185" s="203">
        <v>1</v>
      </c>
      <c r="B185" s="203" t="e">
        <f>'Orçamento-TCE'!B185</f>
        <v>#N/A</v>
      </c>
      <c r="C185" s="229">
        <f>'Orçamento-TCE'!C185</f>
        <v>0</v>
      </c>
      <c r="D185" s="199" t="e">
        <f>'Orçamento-TCE'!G185</f>
        <v>#N/A</v>
      </c>
      <c r="E185" s="204">
        <f>'Orçamento-TCE'!H185</f>
        <v>0</v>
      </c>
      <c r="F185" s="230" t="e">
        <f>'Orçamento-TCE'!I185</f>
        <v>#N/A</v>
      </c>
      <c r="G185" s="227" t="e">
        <f>IF(Comparativo!$E$6="Tabela Não Desonerada",VLOOKUP($C185,'Orçamento Base'!$D$12:$S$1673,12,FALSE),VLOOKUP($C185,#REF!,12,FALSE))</f>
        <v>#N/A</v>
      </c>
      <c r="H185" s="228">
        <f>IFERROR(IF(Comparativo!$E$6="Tabela Não Desonerada",VLOOKUP($C185,'Orçamento Base'!$D$12:$S$1673,16,FALSE),VLOOKUP($C185,#REF!,16,FALSE)),0)</f>
        <v>0</v>
      </c>
      <c r="I185" s="575" t="e">
        <f>IF(Comparativo!$E$6="Tabela Não Desonerada",VLOOKUP($C185,'Orçamento Base'!$D$12:$S$1673,11,FALSE),VLOOKUP($C185,#REF!,11,FALSE))</f>
        <v>#N/A</v>
      </c>
      <c r="J185" s="363">
        <f>IF(Comparativo!$E$6="Tabela Não Desonerada",Encargos!$F$44,Encargos!$D$44)</f>
        <v>1.1122000000000001</v>
      </c>
      <c r="K185" s="364"/>
      <c r="L185" s="365" t="e">
        <f t="shared" si="12"/>
        <v>#N/A</v>
      </c>
      <c r="M185" s="365" t="e">
        <f t="shared" si="13"/>
        <v>#N/A</v>
      </c>
      <c r="N185" s="376" t="e">
        <f t="shared" si="14"/>
        <v>#N/A</v>
      </c>
      <c r="O185" s="205" t="e">
        <f>IF(Comparativo!$E$6="Tabela Não Desonerada",VLOOKUP($C185,'Orçamento Base'!$D$12:$S$1673,13,FALSE),VLOOKUP($C185,#REF!,13,FALSE))</f>
        <v>#N/A</v>
      </c>
      <c r="P185" s="205" t="e">
        <f t="shared" si="15"/>
        <v>#N/A</v>
      </c>
      <c r="Q185" s="205" t="e">
        <f>IF(Comparativo!$E$6="Tabela Não Desonerada",VLOOKUP($C185,'Orçamento Base'!$D$12:$S$1673,14,FALSE),VLOOKUP($C185,#REF!,14,FALSE))</f>
        <v>#N/A</v>
      </c>
      <c r="R185" s="205" t="e">
        <f t="shared" si="16"/>
        <v>#N/A</v>
      </c>
      <c r="S185" s="205" t="e">
        <f>IF(Comparativo!$E$6="Tabela Não Desonerada",VLOOKUP($C185,'Orçamento Base'!$D$12:$S$1673,15,FALSE),VLOOKUP($C185,#REF!,15,FALSE))</f>
        <v>#N/A</v>
      </c>
      <c r="T185" s="205" t="e">
        <f t="shared" si="17"/>
        <v>#N/A</v>
      </c>
    </row>
    <row r="186" spans="1:20" ht="15">
      <c r="A186" s="203">
        <v>1</v>
      </c>
      <c r="B186" s="203" t="e">
        <f>'Orçamento-TCE'!B186</f>
        <v>#N/A</v>
      </c>
      <c r="C186" s="229">
        <f>'Orçamento-TCE'!C186</f>
        <v>0</v>
      </c>
      <c r="D186" s="199" t="e">
        <f>'Orçamento-TCE'!G186</f>
        <v>#N/A</v>
      </c>
      <c r="E186" s="204">
        <f>'Orçamento-TCE'!H186</f>
        <v>0</v>
      </c>
      <c r="F186" s="230" t="e">
        <f>'Orçamento-TCE'!I186</f>
        <v>#N/A</v>
      </c>
      <c r="G186" s="227" t="e">
        <f>IF(Comparativo!$E$6="Tabela Não Desonerada",VLOOKUP($C186,'Orçamento Base'!$D$12:$S$1673,12,FALSE),VLOOKUP($C186,#REF!,12,FALSE))</f>
        <v>#N/A</v>
      </c>
      <c r="H186" s="228">
        <f>IFERROR(IF(Comparativo!$E$6="Tabela Não Desonerada",VLOOKUP($C186,'Orçamento Base'!$D$12:$S$1673,16,FALSE),VLOOKUP($C186,#REF!,16,FALSE)),0)</f>
        <v>0</v>
      </c>
      <c r="I186" s="575" t="e">
        <f>IF(Comparativo!$E$6="Tabela Não Desonerada",VLOOKUP($C186,'Orçamento Base'!$D$12:$S$1673,11,FALSE),VLOOKUP($C186,#REF!,11,FALSE))</f>
        <v>#N/A</v>
      </c>
      <c r="J186" s="363">
        <f>IF(Comparativo!$E$6="Tabela Não Desonerada",Encargos!$F$44,Encargos!$D$44)</f>
        <v>1.1122000000000001</v>
      </c>
      <c r="K186" s="364"/>
      <c r="L186" s="365" t="e">
        <f t="shared" si="12"/>
        <v>#N/A</v>
      </c>
      <c r="M186" s="365" t="e">
        <f t="shared" si="13"/>
        <v>#N/A</v>
      </c>
      <c r="N186" s="376" t="e">
        <f t="shared" si="14"/>
        <v>#N/A</v>
      </c>
      <c r="O186" s="205" t="e">
        <f>IF(Comparativo!$E$6="Tabela Não Desonerada",VLOOKUP($C186,'Orçamento Base'!$D$12:$S$1673,13,FALSE),VLOOKUP($C186,#REF!,13,FALSE))</f>
        <v>#N/A</v>
      </c>
      <c r="P186" s="205" t="e">
        <f t="shared" si="15"/>
        <v>#N/A</v>
      </c>
      <c r="Q186" s="205" t="e">
        <f>IF(Comparativo!$E$6="Tabela Não Desonerada",VLOOKUP($C186,'Orçamento Base'!$D$12:$S$1673,14,FALSE),VLOOKUP($C186,#REF!,14,FALSE))</f>
        <v>#N/A</v>
      </c>
      <c r="R186" s="205" t="e">
        <f t="shared" si="16"/>
        <v>#N/A</v>
      </c>
      <c r="S186" s="205" t="e">
        <f>IF(Comparativo!$E$6="Tabela Não Desonerada",VLOOKUP($C186,'Orçamento Base'!$D$12:$S$1673,15,FALSE),VLOOKUP($C186,#REF!,15,FALSE))</f>
        <v>#N/A</v>
      </c>
      <c r="T186" s="205" t="e">
        <f t="shared" si="17"/>
        <v>#N/A</v>
      </c>
    </row>
    <row r="187" spans="1:20" ht="15">
      <c r="A187" s="203">
        <v>1</v>
      </c>
      <c r="B187" s="203" t="e">
        <f>'Orçamento-TCE'!B187</f>
        <v>#N/A</v>
      </c>
      <c r="C187" s="229">
        <f>'Orçamento-TCE'!C187</f>
        <v>0</v>
      </c>
      <c r="D187" s="199" t="e">
        <f>'Orçamento-TCE'!G187</f>
        <v>#N/A</v>
      </c>
      <c r="E187" s="204">
        <f>'Orçamento-TCE'!H187</f>
        <v>0</v>
      </c>
      <c r="F187" s="230" t="e">
        <f>'Orçamento-TCE'!I187</f>
        <v>#N/A</v>
      </c>
      <c r="G187" s="227" t="e">
        <f>IF(Comparativo!$E$6="Tabela Não Desonerada",VLOOKUP($C187,'Orçamento Base'!$D$12:$S$1673,12,FALSE),VLOOKUP($C187,#REF!,12,FALSE))</f>
        <v>#N/A</v>
      </c>
      <c r="H187" s="228">
        <f>IFERROR(IF(Comparativo!$E$6="Tabela Não Desonerada",VLOOKUP($C187,'Orçamento Base'!$D$12:$S$1673,16,FALSE),VLOOKUP($C187,#REF!,16,FALSE)),0)</f>
        <v>0</v>
      </c>
      <c r="I187" s="575" t="e">
        <f>IF(Comparativo!$E$6="Tabela Não Desonerada",VLOOKUP($C187,'Orçamento Base'!$D$12:$S$1673,11,FALSE),VLOOKUP($C187,#REF!,11,FALSE))</f>
        <v>#N/A</v>
      </c>
      <c r="J187" s="363">
        <f>IF(Comparativo!$E$6="Tabela Não Desonerada",Encargos!$F$44,Encargos!$D$44)</f>
        <v>1.1122000000000001</v>
      </c>
      <c r="K187" s="364"/>
      <c r="L187" s="365" t="e">
        <f t="shared" si="12"/>
        <v>#N/A</v>
      </c>
      <c r="M187" s="365" t="e">
        <f t="shared" si="13"/>
        <v>#N/A</v>
      </c>
      <c r="N187" s="376" t="e">
        <f t="shared" si="14"/>
        <v>#N/A</v>
      </c>
      <c r="O187" s="205" t="e">
        <f>IF(Comparativo!$E$6="Tabela Não Desonerada",VLOOKUP($C187,'Orçamento Base'!$D$12:$S$1673,13,FALSE),VLOOKUP($C187,#REF!,13,FALSE))</f>
        <v>#N/A</v>
      </c>
      <c r="P187" s="205" t="e">
        <f t="shared" si="15"/>
        <v>#N/A</v>
      </c>
      <c r="Q187" s="205" t="e">
        <f>IF(Comparativo!$E$6="Tabela Não Desonerada",VLOOKUP($C187,'Orçamento Base'!$D$12:$S$1673,14,FALSE),VLOOKUP($C187,#REF!,14,FALSE))</f>
        <v>#N/A</v>
      </c>
      <c r="R187" s="205" t="e">
        <f t="shared" si="16"/>
        <v>#N/A</v>
      </c>
      <c r="S187" s="205" t="e">
        <f>IF(Comparativo!$E$6="Tabela Não Desonerada",VLOOKUP($C187,'Orçamento Base'!$D$12:$S$1673,15,FALSE),VLOOKUP($C187,#REF!,15,FALSE))</f>
        <v>#N/A</v>
      </c>
      <c r="T187" s="205" t="e">
        <f t="shared" si="17"/>
        <v>#N/A</v>
      </c>
    </row>
    <row r="188" spans="1:20" ht="15">
      <c r="A188" s="203">
        <v>1</v>
      </c>
      <c r="B188" s="203" t="e">
        <f>'Orçamento-TCE'!B188</f>
        <v>#N/A</v>
      </c>
      <c r="C188" s="229">
        <f>'Orçamento-TCE'!C188</f>
        <v>0</v>
      </c>
      <c r="D188" s="199" t="e">
        <f>'Orçamento-TCE'!G188</f>
        <v>#N/A</v>
      </c>
      <c r="E188" s="204">
        <f>'Orçamento-TCE'!H188</f>
        <v>0</v>
      </c>
      <c r="F188" s="230" t="e">
        <f>'Orçamento-TCE'!I188</f>
        <v>#N/A</v>
      </c>
      <c r="G188" s="227" t="e">
        <f>IF(Comparativo!$E$6="Tabela Não Desonerada",VLOOKUP($C188,'Orçamento Base'!$D$12:$S$1673,12,FALSE),VLOOKUP($C188,#REF!,12,FALSE))</f>
        <v>#N/A</v>
      </c>
      <c r="H188" s="228">
        <f>IFERROR(IF(Comparativo!$E$6="Tabela Não Desonerada",VLOOKUP($C188,'Orçamento Base'!$D$12:$S$1673,16,FALSE),VLOOKUP($C188,#REF!,16,FALSE)),0)</f>
        <v>0</v>
      </c>
      <c r="I188" s="575" t="e">
        <f>IF(Comparativo!$E$6="Tabela Não Desonerada",VLOOKUP($C188,'Orçamento Base'!$D$12:$S$1673,11,FALSE),VLOOKUP($C188,#REF!,11,FALSE))</f>
        <v>#N/A</v>
      </c>
      <c r="J188" s="363">
        <f>IF(Comparativo!$E$6="Tabela Não Desonerada",Encargos!$F$44,Encargos!$D$44)</f>
        <v>1.1122000000000001</v>
      </c>
      <c r="K188" s="364"/>
      <c r="L188" s="365" t="e">
        <f t="shared" si="12"/>
        <v>#N/A</v>
      </c>
      <c r="M188" s="365" t="e">
        <f t="shared" si="13"/>
        <v>#N/A</v>
      </c>
      <c r="N188" s="376" t="e">
        <f t="shared" si="14"/>
        <v>#N/A</v>
      </c>
      <c r="O188" s="205" t="e">
        <f>IF(Comparativo!$E$6="Tabela Não Desonerada",VLOOKUP($C188,'Orçamento Base'!$D$12:$S$1673,13,FALSE),VLOOKUP($C188,#REF!,13,FALSE))</f>
        <v>#N/A</v>
      </c>
      <c r="P188" s="205" t="e">
        <f t="shared" si="15"/>
        <v>#N/A</v>
      </c>
      <c r="Q188" s="205" t="e">
        <f>IF(Comparativo!$E$6="Tabela Não Desonerada",VLOOKUP($C188,'Orçamento Base'!$D$12:$S$1673,14,FALSE),VLOOKUP($C188,#REF!,14,FALSE))</f>
        <v>#N/A</v>
      </c>
      <c r="R188" s="205" t="e">
        <f t="shared" si="16"/>
        <v>#N/A</v>
      </c>
      <c r="S188" s="205" t="e">
        <f>IF(Comparativo!$E$6="Tabela Não Desonerada",VLOOKUP($C188,'Orçamento Base'!$D$12:$S$1673,15,FALSE),VLOOKUP($C188,#REF!,15,FALSE))</f>
        <v>#N/A</v>
      </c>
      <c r="T188" s="205" t="e">
        <f t="shared" si="17"/>
        <v>#N/A</v>
      </c>
    </row>
    <row r="189" spans="1:20" ht="15">
      <c r="A189" s="203">
        <v>1</v>
      </c>
      <c r="B189" s="203" t="e">
        <f>'Orçamento-TCE'!B189</f>
        <v>#N/A</v>
      </c>
      <c r="C189" s="229">
        <f>'Orçamento-TCE'!C189</f>
        <v>0</v>
      </c>
      <c r="D189" s="199" t="e">
        <f>'Orçamento-TCE'!G189</f>
        <v>#N/A</v>
      </c>
      <c r="E189" s="204">
        <f>'Orçamento-TCE'!H189</f>
        <v>0</v>
      </c>
      <c r="F189" s="230" t="e">
        <f>'Orçamento-TCE'!I189</f>
        <v>#N/A</v>
      </c>
      <c r="G189" s="227" t="e">
        <f>IF(Comparativo!$E$6="Tabela Não Desonerada",VLOOKUP($C189,'Orçamento Base'!$D$12:$S$1673,12,FALSE),VLOOKUP($C189,#REF!,12,FALSE))</f>
        <v>#N/A</v>
      </c>
      <c r="H189" s="228">
        <f>IFERROR(IF(Comparativo!$E$6="Tabela Não Desonerada",VLOOKUP($C189,'Orçamento Base'!$D$12:$S$1673,16,FALSE),VLOOKUP($C189,#REF!,16,FALSE)),0)</f>
        <v>0</v>
      </c>
      <c r="I189" s="575" t="e">
        <f>IF(Comparativo!$E$6="Tabela Não Desonerada",VLOOKUP($C189,'Orçamento Base'!$D$12:$S$1673,11,FALSE),VLOOKUP($C189,#REF!,11,FALSE))</f>
        <v>#N/A</v>
      </c>
      <c r="J189" s="363">
        <f>IF(Comparativo!$E$6="Tabela Não Desonerada",Encargos!$F$44,Encargos!$D$44)</f>
        <v>1.1122000000000001</v>
      </c>
      <c r="K189" s="364"/>
      <c r="L189" s="365" t="e">
        <f t="shared" si="12"/>
        <v>#N/A</v>
      </c>
      <c r="M189" s="365" t="e">
        <f t="shared" si="13"/>
        <v>#N/A</v>
      </c>
      <c r="N189" s="376" t="e">
        <f t="shared" si="14"/>
        <v>#N/A</v>
      </c>
      <c r="O189" s="205" t="e">
        <f>IF(Comparativo!$E$6="Tabela Não Desonerada",VLOOKUP($C189,'Orçamento Base'!$D$12:$S$1673,13,FALSE),VLOOKUP($C189,#REF!,13,FALSE))</f>
        <v>#N/A</v>
      </c>
      <c r="P189" s="205" t="e">
        <f t="shared" si="15"/>
        <v>#N/A</v>
      </c>
      <c r="Q189" s="205" t="e">
        <f>IF(Comparativo!$E$6="Tabela Não Desonerada",VLOOKUP($C189,'Orçamento Base'!$D$12:$S$1673,14,FALSE),VLOOKUP($C189,#REF!,14,FALSE))</f>
        <v>#N/A</v>
      </c>
      <c r="R189" s="205" t="e">
        <f t="shared" si="16"/>
        <v>#N/A</v>
      </c>
      <c r="S189" s="205" t="e">
        <f>IF(Comparativo!$E$6="Tabela Não Desonerada",VLOOKUP($C189,'Orçamento Base'!$D$12:$S$1673,15,FALSE),VLOOKUP($C189,#REF!,15,FALSE))</f>
        <v>#N/A</v>
      </c>
      <c r="T189" s="205" t="e">
        <f t="shared" si="17"/>
        <v>#N/A</v>
      </c>
    </row>
    <row r="190" spans="1:20" ht="15">
      <c r="A190" s="203">
        <v>1</v>
      </c>
      <c r="B190" s="203" t="e">
        <f>'Orçamento-TCE'!B190</f>
        <v>#N/A</v>
      </c>
      <c r="C190" s="229">
        <f>'Orçamento-TCE'!C190</f>
        <v>0</v>
      </c>
      <c r="D190" s="199" t="e">
        <f>'Orçamento-TCE'!G190</f>
        <v>#N/A</v>
      </c>
      <c r="E190" s="204">
        <f>'Orçamento-TCE'!H190</f>
        <v>0</v>
      </c>
      <c r="F190" s="230" t="e">
        <f>'Orçamento-TCE'!I190</f>
        <v>#N/A</v>
      </c>
      <c r="G190" s="227" t="e">
        <f>IF(Comparativo!$E$6="Tabela Não Desonerada",VLOOKUP($C190,'Orçamento Base'!$D$12:$S$1673,12,FALSE),VLOOKUP($C190,#REF!,12,FALSE))</f>
        <v>#N/A</v>
      </c>
      <c r="H190" s="228">
        <f>IFERROR(IF(Comparativo!$E$6="Tabela Não Desonerada",VLOOKUP($C190,'Orçamento Base'!$D$12:$S$1673,16,FALSE),VLOOKUP($C190,#REF!,16,FALSE)),0)</f>
        <v>0</v>
      </c>
      <c r="I190" s="575" t="e">
        <f>IF(Comparativo!$E$6="Tabela Não Desonerada",VLOOKUP($C190,'Orçamento Base'!$D$12:$S$1673,11,FALSE),VLOOKUP($C190,#REF!,11,FALSE))</f>
        <v>#N/A</v>
      </c>
      <c r="J190" s="363">
        <f>IF(Comparativo!$E$6="Tabela Não Desonerada",Encargos!$F$44,Encargos!$D$44)</f>
        <v>1.1122000000000001</v>
      </c>
      <c r="K190" s="364"/>
      <c r="L190" s="365" t="e">
        <f t="shared" si="12"/>
        <v>#N/A</v>
      </c>
      <c r="M190" s="365" t="e">
        <f t="shared" si="13"/>
        <v>#N/A</v>
      </c>
      <c r="N190" s="376" t="e">
        <f t="shared" si="14"/>
        <v>#N/A</v>
      </c>
      <c r="O190" s="205" t="e">
        <f>IF(Comparativo!$E$6="Tabela Não Desonerada",VLOOKUP($C190,'Orçamento Base'!$D$12:$S$1673,13,FALSE),VLOOKUP($C190,#REF!,13,FALSE))</f>
        <v>#N/A</v>
      </c>
      <c r="P190" s="205" t="e">
        <f t="shared" si="15"/>
        <v>#N/A</v>
      </c>
      <c r="Q190" s="205" t="e">
        <f>IF(Comparativo!$E$6="Tabela Não Desonerada",VLOOKUP($C190,'Orçamento Base'!$D$12:$S$1673,14,FALSE),VLOOKUP($C190,#REF!,14,FALSE))</f>
        <v>#N/A</v>
      </c>
      <c r="R190" s="205" t="e">
        <f t="shared" si="16"/>
        <v>#N/A</v>
      </c>
      <c r="S190" s="205" t="e">
        <f>IF(Comparativo!$E$6="Tabela Não Desonerada",VLOOKUP($C190,'Orçamento Base'!$D$12:$S$1673,15,FALSE),VLOOKUP($C190,#REF!,15,FALSE))</f>
        <v>#N/A</v>
      </c>
      <c r="T190" s="205" t="e">
        <f t="shared" si="17"/>
        <v>#N/A</v>
      </c>
    </row>
    <row r="191" spans="1:20" ht="15">
      <c r="A191" s="203">
        <v>1</v>
      </c>
      <c r="B191" s="203" t="e">
        <f>'Orçamento-TCE'!B191</f>
        <v>#N/A</v>
      </c>
      <c r="C191" s="229">
        <f>'Orçamento-TCE'!C191</f>
        <v>0</v>
      </c>
      <c r="D191" s="199" t="e">
        <f>'Orçamento-TCE'!G191</f>
        <v>#N/A</v>
      </c>
      <c r="E191" s="204">
        <f>'Orçamento-TCE'!H191</f>
        <v>0</v>
      </c>
      <c r="F191" s="230" t="e">
        <f>'Orçamento-TCE'!I191</f>
        <v>#N/A</v>
      </c>
      <c r="G191" s="227" t="e">
        <f>IF(Comparativo!$E$6="Tabela Não Desonerada",VLOOKUP($C191,'Orçamento Base'!$D$12:$S$1673,12,FALSE),VLOOKUP($C191,#REF!,12,FALSE))</f>
        <v>#N/A</v>
      </c>
      <c r="H191" s="228">
        <f>IFERROR(IF(Comparativo!$E$6="Tabela Não Desonerada",VLOOKUP($C191,'Orçamento Base'!$D$12:$S$1673,16,FALSE),VLOOKUP($C191,#REF!,16,FALSE)),0)</f>
        <v>0</v>
      </c>
      <c r="I191" s="575" t="e">
        <f>IF(Comparativo!$E$6="Tabela Não Desonerada",VLOOKUP($C191,'Orçamento Base'!$D$12:$S$1673,11,FALSE),VLOOKUP($C191,#REF!,11,FALSE))</f>
        <v>#N/A</v>
      </c>
      <c r="J191" s="363">
        <f>IF(Comparativo!$E$6="Tabela Não Desonerada",Encargos!$F$44,Encargos!$D$44)</f>
        <v>1.1122000000000001</v>
      </c>
      <c r="K191" s="364"/>
      <c r="L191" s="365" t="e">
        <f t="shared" si="12"/>
        <v>#N/A</v>
      </c>
      <c r="M191" s="365" t="e">
        <f t="shared" si="13"/>
        <v>#N/A</v>
      </c>
      <c r="N191" s="376" t="e">
        <f t="shared" si="14"/>
        <v>#N/A</v>
      </c>
      <c r="O191" s="205" t="e">
        <f>IF(Comparativo!$E$6="Tabela Não Desonerada",VLOOKUP($C191,'Orçamento Base'!$D$12:$S$1673,13,FALSE),VLOOKUP($C191,#REF!,13,FALSE))</f>
        <v>#N/A</v>
      </c>
      <c r="P191" s="205" t="e">
        <f t="shared" si="15"/>
        <v>#N/A</v>
      </c>
      <c r="Q191" s="205" t="e">
        <f>IF(Comparativo!$E$6="Tabela Não Desonerada",VLOOKUP($C191,'Orçamento Base'!$D$12:$S$1673,14,FALSE),VLOOKUP($C191,#REF!,14,FALSE))</f>
        <v>#N/A</v>
      </c>
      <c r="R191" s="205" t="e">
        <f t="shared" si="16"/>
        <v>#N/A</v>
      </c>
      <c r="S191" s="205" t="e">
        <f>IF(Comparativo!$E$6="Tabela Não Desonerada",VLOOKUP($C191,'Orçamento Base'!$D$12:$S$1673,15,FALSE),VLOOKUP($C191,#REF!,15,FALSE))</f>
        <v>#N/A</v>
      </c>
      <c r="T191" s="205" t="e">
        <f t="shared" si="17"/>
        <v>#N/A</v>
      </c>
    </row>
    <row r="192" spans="1:20" ht="15">
      <c r="A192" s="203">
        <v>1</v>
      </c>
      <c r="B192" s="203" t="e">
        <f>'Orçamento-TCE'!B192</f>
        <v>#N/A</v>
      </c>
      <c r="C192" s="229">
        <f>'Orçamento-TCE'!C192</f>
        <v>0</v>
      </c>
      <c r="D192" s="199" t="e">
        <f>'Orçamento-TCE'!G192</f>
        <v>#N/A</v>
      </c>
      <c r="E192" s="204">
        <f>'Orçamento-TCE'!H192</f>
        <v>0</v>
      </c>
      <c r="F192" s="230" t="e">
        <f>'Orçamento-TCE'!I192</f>
        <v>#N/A</v>
      </c>
      <c r="G192" s="227" t="e">
        <f>IF(Comparativo!$E$6="Tabela Não Desonerada",VLOOKUP($C192,'Orçamento Base'!$D$12:$S$1673,12,FALSE),VLOOKUP($C192,#REF!,12,FALSE))</f>
        <v>#N/A</v>
      </c>
      <c r="H192" s="228">
        <f>IFERROR(IF(Comparativo!$E$6="Tabela Não Desonerada",VLOOKUP($C192,'Orçamento Base'!$D$12:$S$1673,16,FALSE),VLOOKUP($C192,#REF!,16,FALSE)),0)</f>
        <v>0</v>
      </c>
      <c r="I192" s="575" t="e">
        <f>IF(Comparativo!$E$6="Tabela Não Desonerada",VLOOKUP($C192,'Orçamento Base'!$D$12:$S$1673,11,FALSE),VLOOKUP($C192,#REF!,11,FALSE))</f>
        <v>#N/A</v>
      </c>
      <c r="J192" s="363">
        <f>IF(Comparativo!$E$6="Tabela Não Desonerada",Encargos!$F$44,Encargos!$D$44)</f>
        <v>1.1122000000000001</v>
      </c>
      <c r="K192" s="364"/>
      <c r="L192" s="365" t="e">
        <f t="shared" si="12"/>
        <v>#N/A</v>
      </c>
      <c r="M192" s="365" t="e">
        <f t="shared" si="13"/>
        <v>#N/A</v>
      </c>
      <c r="N192" s="376" t="e">
        <f t="shared" si="14"/>
        <v>#N/A</v>
      </c>
      <c r="O192" s="205" t="e">
        <f>IF(Comparativo!$E$6="Tabela Não Desonerada",VLOOKUP($C192,'Orçamento Base'!$D$12:$S$1673,13,FALSE),VLOOKUP($C192,#REF!,13,FALSE))</f>
        <v>#N/A</v>
      </c>
      <c r="P192" s="205" t="e">
        <f t="shared" si="15"/>
        <v>#N/A</v>
      </c>
      <c r="Q192" s="205" t="e">
        <f>IF(Comparativo!$E$6="Tabela Não Desonerada",VLOOKUP($C192,'Orçamento Base'!$D$12:$S$1673,14,FALSE),VLOOKUP($C192,#REF!,14,FALSE))</f>
        <v>#N/A</v>
      </c>
      <c r="R192" s="205" t="e">
        <f t="shared" si="16"/>
        <v>#N/A</v>
      </c>
      <c r="S192" s="205" t="e">
        <f>IF(Comparativo!$E$6="Tabela Não Desonerada",VLOOKUP($C192,'Orçamento Base'!$D$12:$S$1673,15,FALSE),VLOOKUP($C192,#REF!,15,FALSE))</f>
        <v>#N/A</v>
      </c>
      <c r="T192" s="205" t="e">
        <f t="shared" si="17"/>
        <v>#N/A</v>
      </c>
    </row>
    <row r="193" spans="1:20" ht="15">
      <c r="A193" s="203">
        <v>1</v>
      </c>
      <c r="B193" s="203" t="e">
        <f>'Orçamento-TCE'!B193</f>
        <v>#N/A</v>
      </c>
      <c r="C193" s="229">
        <f>'Orçamento-TCE'!C193</f>
        <v>0</v>
      </c>
      <c r="D193" s="199" t="e">
        <f>'Orçamento-TCE'!G193</f>
        <v>#N/A</v>
      </c>
      <c r="E193" s="204">
        <f>'Orçamento-TCE'!H193</f>
        <v>0</v>
      </c>
      <c r="F193" s="230" t="e">
        <f>'Orçamento-TCE'!I193</f>
        <v>#N/A</v>
      </c>
      <c r="G193" s="227" t="e">
        <f>IF(Comparativo!$E$6="Tabela Não Desonerada",VLOOKUP($C193,'Orçamento Base'!$D$12:$S$1673,12,FALSE),VLOOKUP($C193,#REF!,12,FALSE))</f>
        <v>#N/A</v>
      </c>
      <c r="H193" s="228">
        <f>IFERROR(IF(Comparativo!$E$6="Tabela Não Desonerada",VLOOKUP($C193,'Orçamento Base'!$D$12:$S$1673,16,FALSE),VLOOKUP($C193,#REF!,16,FALSE)),0)</f>
        <v>0</v>
      </c>
      <c r="I193" s="575" t="e">
        <f>IF(Comparativo!$E$6="Tabela Não Desonerada",VLOOKUP($C193,'Orçamento Base'!$D$12:$S$1673,11,FALSE),VLOOKUP($C193,#REF!,11,FALSE))</f>
        <v>#N/A</v>
      </c>
      <c r="J193" s="363">
        <f>IF(Comparativo!$E$6="Tabela Não Desonerada",Encargos!$F$44,Encargos!$D$44)</f>
        <v>1.1122000000000001</v>
      </c>
      <c r="K193" s="364"/>
      <c r="L193" s="365" t="e">
        <f t="shared" si="12"/>
        <v>#N/A</v>
      </c>
      <c r="M193" s="365" t="e">
        <f t="shared" si="13"/>
        <v>#N/A</v>
      </c>
      <c r="N193" s="376" t="e">
        <f t="shared" si="14"/>
        <v>#N/A</v>
      </c>
      <c r="O193" s="205" t="e">
        <f>IF(Comparativo!$E$6="Tabela Não Desonerada",VLOOKUP($C193,'Orçamento Base'!$D$12:$S$1673,13,FALSE),VLOOKUP($C193,#REF!,13,FALSE))</f>
        <v>#N/A</v>
      </c>
      <c r="P193" s="205" t="e">
        <f t="shared" si="15"/>
        <v>#N/A</v>
      </c>
      <c r="Q193" s="205" t="e">
        <f>IF(Comparativo!$E$6="Tabela Não Desonerada",VLOOKUP($C193,'Orçamento Base'!$D$12:$S$1673,14,FALSE),VLOOKUP($C193,#REF!,14,FALSE))</f>
        <v>#N/A</v>
      </c>
      <c r="R193" s="205" t="e">
        <f t="shared" si="16"/>
        <v>#N/A</v>
      </c>
      <c r="S193" s="205" t="e">
        <f>IF(Comparativo!$E$6="Tabela Não Desonerada",VLOOKUP($C193,'Orçamento Base'!$D$12:$S$1673,15,FALSE),VLOOKUP($C193,#REF!,15,FALSE))</f>
        <v>#N/A</v>
      </c>
      <c r="T193" s="205" t="e">
        <f t="shared" si="17"/>
        <v>#N/A</v>
      </c>
    </row>
    <row r="194" spans="1:20" ht="15">
      <c r="A194" s="203">
        <v>1</v>
      </c>
      <c r="B194" s="203" t="e">
        <f>'Orçamento-TCE'!B194</f>
        <v>#N/A</v>
      </c>
      <c r="C194" s="229">
        <f>'Orçamento-TCE'!C194</f>
        <v>0</v>
      </c>
      <c r="D194" s="199" t="e">
        <f>'Orçamento-TCE'!G194</f>
        <v>#N/A</v>
      </c>
      <c r="E194" s="204">
        <f>'Orçamento-TCE'!H194</f>
        <v>0</v>
      </c>
      <c r="F194" s="230" t="e">
        <f>'Orçamento-TCE'!I194</f>
        <v>#N/A</v>
      </c>
      <c r="G194" s="227" t="e">
        <f>IF(Comparativo!$E$6="Tabela Não Desonerada",VLOOKUP($C194,'Orçamento Base'!$D$12:$S$1673,12,FALSE),VLOOKUP($C194,#REF!,12,FALSE))</f>
        <v>#N/A</v>
      </c>
      <c r="H194" s="228">
        <f>IFERROR(IF(Comparativo!$E$6="Tabela Não Desonerada",VLOOKUP($C194,'Orçamento Base'!$D$12:$S$1673,16,FALSE),VLOOKUP($C194,#REF!,16,FALSE)),0)</f>
        <v>0</v>
      </c>
      <c r="I194" s="575" t="e">
        <f>IF(Comparativo!$E$6="Tabela Não Desonerada",VLOOKUP($C194,'Orçamento Base'!$D$12:$S$1673,11,FALSE),VLOOKUP($C194,#REF!,11,FALSE))</f>
        <v>#N/A</v>
      </c>
      <c r="J194" s="363">
        <f>IF(Comparativo!$E$6="Tabela Não Desonerada",Encargos!$F$44,Encargos!$D$44)</f>
        <v>1.1122000000000001</v>
      </c>
      <c r="K194" s="364"/>
      <c r="L194" s="365" t="e">
        <f t="shared" si="12"/>
        <v>#N/A</v>
      </c>
      <c r="M194" s="365" t="e">
        <f t="shared" si="13"/>
        <v>#N/A</v>
      </c>
      <c r="N194" s="376" t="e">
        <f t="shared" si="14"/>
        <v>#N/A</v>
      </c>
      <c r="O194" s="205" t="e">
        <f>IF(Comparativo!$E$6="Tabela Não Desonerada",VLOOKUP($C194,'Orçamento Base'!$D$12:$S$1673,13,FALSE),VLOOKUP($C194,#REF!,13,FALSE))</f>
        <v>#N/A</v>
      </c>
      <c r="P194" s="205" t="e">
        <f t="shared" si="15"/>
        <v>#N/A</v>
      </c>
      <c r="Q194" s="205" t="e">
        <f>IF(Comparativo!$E$6="Tabela Não Desonerada",VLOOKUP($C194,'Orçamento Base'!$D$12:$S$1673,14,FALSE),VLOOKUP($C194,#REF!,14,FALSE))</f>
        <v>#N/A</v>
      </c>
      <c r="R194" s="205" t="e">
        <f t="shared" si="16"/>
        <v>#N/A</v>
      </c>
      <c r="S194" s="205" t="e">
        <f>IF(Comparativo!$E$6="Tabela Não Desonerada",VLOOKUP($C194,'Orçamento Base'!$D$12:$S$1673,15,FALSE),VLOOKUP($C194,#REF!,15,FALSE))</f>
        <v>#N/A</v>
      </c>
      <c r="T194" s="205" t="e">
        <f t="shared" si="17"/>
        <v>#N/A</v>
      </c>
    </row>
    <row r="195" spans="1:20" ht="15">
      <c r="A195" s="203">
        <v>1</v>
      </c>
      <c r="B195" s="203" t="e">
        <f>'Orçamento-TCE'!B195</f>
        <v>#N/A</v>
      </c>
      <c r="C195" s="229">
        <f>'Orçamento-TCE'!C195</f>
        <v>0</v>
      </c>
      <c r="D195" s="199" t="e">
        <f>'Orçamento-TCE'!G195</f>
        <v>#N/A</v>
      </c>
      <c r="E195" s="204">
        <f>'Orçamento-TCE'!H195</f>
        <v>0</v>
      </c>
      <c r="F195" s="230" t="e">
        <f>'Orçamento-TCE'!I195</f>
        <v>#N/A</v>
      </c>
      <c r="G195" s="227" t="e">
        <f>IF(Comparativo!$E$6="Tabela Não Desonerada",VLOOKUP($C195,'Orçamento Base'!$D$12:$S$1673,12,FALSE),VLOOKUP($C195,#REF!,12,FALSE))</f>
        <v>#N/A</v>
      </c>
      <c r="H195" s="228">
        <f>IFERROR(IF(Comparativo!$E$6="Tabela Não Desonerada",VLOOKUP($C195,'Orçamento Base'!$D$12:$S$1673,16,FALSE),VLOOKUP($C195,#REF!,16,FALSE)),0)</f>
        <v>0</v>
      </c>
      <c r="I195" s="575" t="e">
        <f>IF(Comparativo!$E$6="Tabela Não Desonerada",VLOOKUP($C195,'Orçamento Base'!$D$12:$S$1673,11,FALSE),VLOOKUP($C195,#REF!,11,FALSE))</f>
        <v>#N/A</v>
      </c>
      <c r="J195" s="363">
        <f>IF(Comparativo!$E$6="Tabela Não Desonerada",Encargos!$F$44,Encargos!$D$44)</f>
        <v>1.1122000000000001</v>
      </c>
      <c r="K195" s="364"/>
      <c r="L195" s="365" t="e">
        <f t="shared" si="12"/>
        <v>#N/A</v>
      </c>
      <c r="M195" s="365" t="e">
        <f t="shared" si="13"/>
        <v>#N/A</v>
      </c>
      <c r="N195" s="376" t="e">
        <f t="shared" si="14"/>
        <v>#N/A</v>
      </c>
      <c r="O195" s="205" t="e">
        <f>IF(Comparativo!$E$6="Tabela Não Desonerada",VLOOKUP($C195,'Orçamento Base'!$D$12:$S$1673,13,FALSE),VLOOKUP($C195,#REF!,13,FALSE))</f>
        <v>#N/A</v>
      </c>
      <c r="P195" s="205" t="e">
        <f t="shared" si="15"/>
        <v>#N/A</v>
      </c>
      <c r="Q195" s="205" t="e">
        <f>IF(Comparativo!$E$6="Tabela Não Desonerada",VLOOKUP($C195,'Orçamento Base'!$D$12:$S$1673,14,FALSE),VLOOKUP($C195,#REF!,14,FALSE))</f>
        <v>#N/A</v>
      </c>
      <c r="R195" s="205" t="e">
        <f t="shared" si="16"/>
        <v>#N/A</v>
      </c>
      <c r="S195" s="205" t="e">
        <f>IF(Comparativo!$E$6="Tabela Não Desonerada",VLOOKUP($C195,'Orçamento Base'!$D$12:$S$1673,15,FALSE),VLOOKUP($C195,#REF!,15,FALSE))</f>
        <v>#N/A</v>
      </c>
      <c r="T195" s="205" t="e">
        <f t="shared" si="17"/>
        <v>#N/A</v>
      </c>
    </row>
    <row r="196" spans="1:20" ht="15">
      <c r="A196" s="203">
        <v>1</v>
      </c>
      <c r="B196" s="203" t="e">
        <f>'Orçamento-TCE'!B196</f>
        <v>#N/A</v>
      </c>
      <c r="C196" s="229">
        <f>'Orçamento-TCE'!C196</f>
        <v>0</v>
      </c>
      <c r="D196" s="199" t="e">
        <f>'Orçamento-TCE'!G196</f>
        <v>#N/A</v>
      </c>
      <c r="E196" s="204">
        <f>'Orçamento-TCE'!H196</f>
        <v>0</v>
      </c>
      <c r="F196" s="230" t="e">
        <f>'Orçamento-TCE'!I196</f>
        <v>#N/A</v>
      </c>
      <c r="G196" s="227" t="e">
        <f>IF(Comparativo!$E$6="Tabela Não Desonerada",VLOOKUP($C196,'Orçamento Base'!$D$12:$S$1673,12,FALSE),VLOOKUP($C196,#REF!,12,FALSE))</f>
        <v>#N/A</v>
      </c>
      <c r="H196" s="228">
        <f>IFERROR(IF(Comparativo!$E$6="Tabela Não Desonerada",VLOOKUP($C196,'Orçamento Base'!$D$12:$S$1673,16,FALSE),VLOOKUP($C196,#REF!,16,FALSE)),0)</f>
        <v>0</v>
      </c>
      <c r="I196" s="575" t="e">
        <f>IF(Comparativo!$E$6="Tabela Não Desonerada",VLOOKUP($C196,'Orçamento Base'!$D$12:$S$1673,11,FALSE),VLOOKUP($C196,#REF!,11,FALSE))</f>
        <v>#N/A</v>
      </c>
      <c r="J196" s="363">
        <f>IF(Comparativo!$E$6="Tabela Não Desonerada",Encargos!$F$44,Encargos!$D$44)</f>
        <v>1.1122000000000001</v>
      </c>
      <c r="K196" s="364"/>
      <c r="L196" s="365" t="e">
        <f t="shared" si="12"/>
        <v>#N/A</v>
      </c>
      <c r="M196" s="365" t="e">
        <f t="shared" si="13"/>
        <v>#N/A</v>
      </c>
      <c r="N196" s="376" t="e">
        <f t="shared" si="14"/>
        <v>#N/A</v>
      </c>
      <c r="O196" s="205" t="e">
        <f>IF(Comparativo!$E$6="Tabela Não Desonerada",VLOOKUP($C196,'Orçamento Base'!$D$12:$S$1673,13,FALSE),VLOOKUP($C196,#REF!,13,FALSE))</f>
        <v>#N/A</v>
      </c>
      <c r="P196" s="205" t="e">
        <f t="shared" si="15"/>
        <v>#N/A</v>
      </c>
      <c r="Q196" s="205" t="e">
        <f>IF(Comparativo!$E$6="Tabela Não Desonerada",VLOOKUP($C196,'Orçamento Base'!$D$12:$S$1673,14,FALSE),VLOOKUP($C196,#REF!,14,FALSE))</f>
        <v>#N/A</v>
      </c>
      <c r="R196" s="205" t="e">
        <f t="shared" si="16"/>
        <v>#N/A</v>
      </c>
      <c r="S196" s="205" t="e">
        <f>IF(Comparativo!$E$6="Tabela Não Desonerada",VLOOKUP($C196,'Orçamento Base'!$D$12:$S$1673,15,FALSE),VLOOKUP($C196,#REF!,15,FALSE))</f>
        <v>#N/A</v>
      </c>
      <c r="T196" s="205" t="e">
        <f t="shared" si="17"/>
        <v>#N/A</v>
      </c>
    </row>
    <row r="197" spans="1:20" ht="15">
      <c r="A197" s="203">
        <v>1</v>
      </c>
      <c r="B197" s="203" t="e">
        <f>'Orçamento-TCE'!B197</f>
        <v>#N/A</v>
      </c>
      <c r="C197" s="229">
        <f>'Orçamento-TCE'!C197</f>
        <v>0</v>
      </c>
      <c r="D197" s="199" t="e">
        <f>'Orçamento-TCE'!G197</f>
        <v>#N/A</v>
      </c>
      <c r="E197" s="204">
        <f>'Orçamento-TCE'!H197</f>
        <v>0</v>
      </c>
      <c r="F197" s="230" t="e">
        <f>'Orçamento-TCE'!I197</f>
        <v>#N/A</v>
      </c>
      <c r="G197" s="227" t="e">
        <f>IF(Comparativo!$E$6="Tabela Não Desonerada",VLOOKUP($C197,'Orçamento Base'!$D$12:$S$1673,12,FALSE),VLOOKUP($C197,#REF!,12,FALSE))</f>
        <v>#N/A</v>
      </c>
      <c r="H197" s="228">
        <f>IFERROR(IF(Comparativo!$E$6="Tabela Não Desonerada",VLOOKUP($C197,'Orçamento Base'!$D$12:$S$1673,16,FALSE),VLOOKUP($C197,#REF!,16,FALSE)),0)</f>
        <v>0</v>
      </c>
      <c r="I197" s="575" t="e">
        <f>IF(Comparativo!$E$6="Tabela Não Desonerada",VLOOKUP($C197,'Orçamento Base'!$D$12:$S$1673,11,FALSE),VLOOKUP($C197,#REF!,11,FALSE))</f>
        <v>#N/A</v>
      </c>
      <c r="J197" s="363">
        <f>IF(Comparativo!$E$6="Tabela Não Desonerada",Encargos!$F$44,Encargos!$D$44)</f>
        <v>1.1122000000000001</v>
      </c>
      <c r="K197" s="364"/>
      <c r="L197" s="365" t="e">
        <f t="shared" si="12"/>
        <v>#N/A</v>
      </c>
      <c r="M197" s="365" t="e">
        <f t="shared" si="13"/>
        <v>#N/A</v>
      </c>
      <c r="N197" s="376" t="e">
        <f t="shared" si="14"/>
        <v>#N/A</v>
      </c>
      <c r="O197" s="205" t="e">
        <f>IF(Comparativo!$E$6="Tabela Não Desonerada",VLOOKUP($C197,'Orçamento Base'!$D$12:$S$1673,13,FALSE),VLOOKUP($C197,#REF!,13,FALSE))</f>
        <v>#N/A</v>
      </c>
      <c r="P197" s="205" t="e">
        <f t="shared" si="15"/>
        <v>#N/A</v>
      </c>
      <c r="Q197" s="205" t="e">
        <f>IF(Comparativo!$E$6="Tabela Não Desonerada",VLOOKUP($C197,'Orçamento Base'!$D$12:$S$1673,14,FALSE),VLOOKUP($C197,#REF!,14,FALSE))</f>
        <v>#N/A</v>
      </c>
      <c r="R197" s="205" t="e">
        <f t="shared" si="16"/>
        <v>#N/A</v>
      </c>
      <c r="S197" s="205" t="e">
        <f>IF(Comparativo!$E$6="Tabela Não Desonerada",VLOOKUP($C197,'Orçamento Base'!$D$12:$S$1673,15,FALSE),VLOOKUP($C197,#REF!,15,FALSE))</f>
        <v>#N/A</v>
      </c>
      <c r="T197" s="205" t="e">
        <f t="shared" si="17"/>
        <v>#N/A</v>
      </c>
    </row>
    <row r="198" spans="1:20" ht="15">
      <c r="A198" s="203">
        <v>1</v>
      </c>
      <c r="B198" s="203" t="e">
        <f>'Orçamento-TCE'!B198</f>
        <v>#N/A</v>
      </c>
      <c r="C198" s="229">
        <f>'Orçamento-TCE'!C198</f>
        <v>0</v>
      </c>
      <c r="D198" s="199" t="e">
        <f>'Orçamento-TCE'!G198</f>
        <v>#N/A</v>
      </c>
      <c r="E198" s="204">
        <f>'Orçamento-TCE'!H198</f>
        <v>0</v>
      </c>
      <c r="F198" s="230" t="e">
        <f>'Orçamento-TCE'!I198</f>
        <v>#N/A</v>
      </c>
      <c r="G198" s="227" t="e">
        <f>IF(Comparativo!$E$6="Tabela Não Desonerada",VLOOKUP($C198,'Orçamento Base'!$D$12:$S$1673,12,FALSE),VLOOKUP($C198,#REF!,12,FALSE))</f>
        <v>#N/A</v>
      </c>
      <c r="H198" s="228">
        <f>IFERROR(IF(Comparativo!$E$6="Tabela Não Desonerada",VLOOKUP($C198,'Orçamento Base'!$D$12:$S$1673,16,FALSE),VLOOKUP($C198,#REF!,16,FALSE)),0)</f>
        <v>0</v>
      </c>
      <c r="I198" s="575" t="e">
        <f>IF(Comparativo!$E$6="Tabela Não Desonerada",VLOOKUP($C198,'Orçamento Base'!$D$12:$S$1673,11,FALSE),VLOOKUP($C198,#REF!,11,FALSE))</f>
        <v>#N/A</v>
      </c>
      <c r="J198" s="363">
        <f>IF(Comparativo!$E$6="Tabela Não Desonerada",Encargos!$F$44,Encargos!$D$44)</f>
        <v>1.1122000000000001</v>
      </c>
      <c r="K198" s="364"/>
      <c r="L198" s="365" t="e">
        <f t="shared" si="12"/>
        <v>#N/A</v>
      </c>
      <c r="M198" s="365" t="e">
        <f t="shared" si="13"/>
        <v>#N/A</v>
      </c>
      <c r="N198" s="376" t="e">
        <f t="shared" si="14"/>
        <v>#N/A</v>
      </c>
      <c r="O198" s="205" t="e">
        <f>IF(Comparativo!$E$6="Tabela Não Desonerada",VLOOKUP($C198,'Orçamento Base'!$D$12:$S$1673,13,FALSE),VLOOKUP($C198,#REF!,13,FALSE))</f>
        <v>#N/A</v>
      </c>
      <c r="P198" s="205" t="e">
        <f t="shared" si="15"/>
        <v>#N/A</v>
      </c>
      <c r="Q198" s="205" t="e">
        <f>IF(Comparativo!$E$6="Tabela Não Desonerada",VLOOKUP($C198,'Orçamento Base'!$D$12:$S$1673,14,FALSE),VLOOKUP($C198,#REF!,14,FALSE))</f>
        <v>#N/A</v>
      </c>
      <c r="R198" s="205" t="e">
        <f t="shared" si="16"/>
        <v>#N/A</v>
      </c>
      <c r="S198" s="205" t="e">
        <f>IF(Comparativo!$E$6="Tabela Não Desonerada",VLOOKUP($C198,'Orçamento Base'!$D$12:$S$1673,15,FALSE),VLOOKUP($C198,#REF!,15,FALSE))</f>
        <v>#N/A</v>
      </c>
      <c r="T198" s="205" t="e">
        <f t="shared" si="17"/>
        <v>#N/A</v>
      </c>
    </row>
    <row r="199" spans="1:20" ht="15">
      <c r="A199" s="203">
        <v>1</v>
      </c>
      <c r="B199" s="203" t="e">
        <f>'Orçamento-TCE'!B199</f>
        <v>#N/A</v>
      </c>
      <c r="C199" s="229">
        <f>'Orçamento-TCE'!C199</f>
        <v>0</v>
      </c>
      <c r="D199" s="199" t="e">
        <f>'Orçamento-TCE'!G199</f>
        <v>#N/A</v>
      </c>
      <c r="E199" s="204">
        <f>'Orçamento-TCE'!H199</f>
        <v>0</v>
      </c>
      <c r="F199" s="230" t="e">
        <f>'Orçamento-TCE'!I199</f>
        <v>#N/A</v>
      </c>
      <c r="G199" s="227" t="e">
        <f>IF(Comparativo!$E$6="Tabela Não Desonerada",VLOOKUP($C199,'Orçamento Base'!$D$12:$S$1673,12,FALSE),VLOOKUP($C199,#REF!,12,FALSE))</f>
        <v>#N/A</v>
      </c>
      <c r="H199" s="228">
        <f>IFERROR(IF(Comparativo!$E$6="Tabela Não Desonerada",VLOOKUP($C199,'Orçamento Base'!$D$12:$S$1673,16,FALSE),VLOOKUP($C199,#REF!,16,FALSE)),0)</f>
        <v>0</v>
      </c>
      <c r="I199" s="575" t="e">
        <f>IF(Comparativo!$E$6="Tabela Não Desonerada",VLOOKUP($C199,'Orçamento Base'!$D$12:$S$1673,11,FALSE),VLOOKUP($C199,#REF!,11,FALSE))</f>
        <v>#N/A</v>
      </c>
      <c r="J199" s="363">
        <f>IF(Comparativo!$E$6="Tabela Não Desonerada",Encargos!$F$44,Encargos!$D$44)</f>
        <v>1.1122000000000001</v>
      </c>
      <c r="K199" s="364"/>
      <c r="L199" s="365" t="e">
        <f t="shared" si="12"/>
        <v>#N/A</v>
      </c>
      <c r="M199" s="365" t="e">
        <f t="shared" si="13"/>
        <v>#N/A</v>
      </c>
      <c r="N199" s="376" t="e">
        <f t="shared" si="14"/>
        <v>#N/A</v>
      </c>
      <c r="O199" s="205" t="e">
        <f>IF(Comparativo!$E$6="Tabela Não Desonerada",VLOOKUP($C199,'Orçamento Base'!$D$12:$S$1673,13,FALSE),VLOOKUP($C199,#REF!,13,FALSE))</f>
        <v>#N/A</v>
      </c>
      <c r="P199" s="205" t="e">
        <f t="shared" si="15"/>
        <v>#N/A</v>
      </c>
      <c r="Q199" s="205" t="e">
        <f>IF(Comparativo!$E$6="Tabela Não Desonerada",VLOOKUP($C199,'Orçamento Base'!$D$12:$S$1673,14,FALSE),VLOOKUP($C199,#REF!,14,FALSE))</f>
        <v>#N/A</v>
      </c>
      <c r="R199" s="205" t="e">
        <f t="shared" si="16"/>
        <v>#N/A</v>
      </c>
      <c r="S199" s="205" t="e">
        <f>IF(Comparativo!$E$6="Tabela Não Desonerada",VLOOKUP($C199,'Orçamento Base'!$D$12:$S$1673,15,FALSE),VLOOKUP($C199,#REF!,15,FALSE))</f>
        <v>#N/A</v>
      </c>
      <c r="T199" s="205" t="e">
        <f t="shared" si="17"/>
        <v>#N/A</v>
      </c>
    </row>
    <row r="200" spans="1:20" ht="15">
      <c r="A200" s="203">
        <v>1</v>
      </c>
      <c r="B200" s="203" t="e">
        <f>'Orçamento-TCE'!B200</f>
        <v>#N/A</v>
      </c>
      <c r="C200" s="229">
        <f>'Orçamento-TCE'!C200</f>
        <v>0</v>
      </c>
      <c r="D200" s="199" t="e">
        <f>'Orçamento-TCE'!G200</f>
        <v>#N/A</v>
      </c>
      <c r="E200" s="204">
        <f>'Orçamento-TCE'!H200</f>
        <v>0</v>
      </c>
      <c r="F200" s="230" t="e">
        <f>'Orçamento-TCE'!I200</f>
        <v>#N/A</v>
      </c>
      <c r="G200" s="227" t="e">
        <f>IF(Comparativo!$E$6="Tabela Não Desonerada",VLOOKUP($C200,'Orçamento Base'!$D$12:$S$1673,12,FALSE),VLOOKUP($C200,#REF!,12,FALSE))</f>
        <v>#N/A</v>
      </c>
      <c r="H200" s="228">
        <f>IFERROR(IF(Comparativo!$E$6="Tabela Não Desonerada",VLOOKUP($C200,'Orçamento Base'!$D$12:$S$1673,16,FALSE),VLOOKUP($C200,#REF!,16,FALSE)),0)</f>
        <v>0</v>
      </c>
      <c r="I200" s="575" t="e">
        <f>IF(Comparativo!$E$6="Tabela Não Desonerada",VLOOKUP($C200,'Orçamento Base'!$D$12:$S$1673,11,FALSE),VLOOKUP($C200,#REF!,11,FALSE))</f>
        <v>#N/A</v>
      </c>
      <c r="J200" s="363">
        <f>IF(Comparativo!$E$6="Tabela Não Desonerada",Encargos!$F$44,Encargos!$D$44)</f>
        <v>1.1122000000000001</v>
      </c>
      <c r="K200" s="364"/>
      <c r="L200" s="365" t="e">
        <f t="shared" si="12"/>
        <v>#N/A</v>
      </c>
      <c r="M200" s="365" t="e">
        <f t="shared" si="13"/>
        <v>#N/A</v>
      </c>
      <c r="N200" s="376" t="e">
        <f t="shared" si="14"/>
        <v>#N/A</v>
      </c>
      <c r="O200" s="205" t="e">
        <f>IF(Comparativo!$E$6="Tabela Não Desonerada",VLOOKUP($C200,'Orçamento Base'!$D$12:$S$1673,13,FALSE),VLOOKUP($C200,#REF!,13,FALSE))</f>
        <v>#N/A</v>
      </c>
      <c r="P200" s="205" t="e">
        <f t="shared" si="15"/>
        <v>#N/A</v>
      </c>
      <c r="Q200" s="205" t="e">
        <f>IF(Comparativo!$E$6="Tabela Não Desonerada",VLOOKUP($C200,'Orçamento Base'!$D$12:$S$1673,14,FALSE),VLOOKUP($C200,#REF!,14,FALSE))</f>
        <v>#N/A</v>
      </c>
      <c r="R200" s="205" t="e">
        <f t="shared" si="16"/>
        <v>#N/A</v>
      </c>
      <c r="S200" s="205" t="e">
        <f>IF(Comparativo!$E$6="Tabela Não Desonerada",VLOOKUP($C200,'Orçamento Base'!$D$12:$S$1673,15,FALSE),VLOOKUP($C200,#REF!,15,FALSE))</f>
        <v>#N/A</v>
      </c>
      <c r="T200" s="205" t="e">
        <f t="shared" si="17"/>
        <v>#N/A</v>
      </c>
    </row>
    <row r="201" spans="1:20" ht="15">
      <c r="A201" s="203">
        <v>1</v>
      </c>
      <c r="B201" s="203" t="e">
        <f>'Orçamento-TCE'!B201</f>
        <v>#N/A</v>
      </c>
      <c r="C201" s="229">
        <f>'Orçamento-TCE'!C201</f>
        <v>0</v>
      </c>
      <c r="D201" s="199" t="e">
        <f>'Orçamento-TCE'!G201</f>
        <v>#N/A</v>
      </c>
      <c r="E201" s="204">
        <f>'Orçamento-TCE'!H201</f>
        <v>0</v>
      </c>
      <c r="F201" s="230" t="e">
        <f>'Orçamento-TCE'!I201</f>
        <v>#N/A</v>
      </c>
      <c r="G201" s="227" t="e">
        <f>IF(Comparativo!$E$6="Tabela Não Desonerada",VLOOKUP($C201,'Orçamento Base'!$D$12:$S$1673,12,FALSE),VLOOKUP($C201,#REF!,12,FALSE))</f>
        <v>#N/A</v>
      </c>
      <c r="H201" s="228">
        <f>IFERROR(IF(Comparativo!$E$6="Tabela Não Desonerada",VLOOKUP($C201,'Orçamento Base'!$D$12:$S$1673,16,FALSE),VLOOKUP($C201,#REF!,16,FALSE)),0)</f>
        <v>0</v>
      </c>
      <c r="I201" s="575" t="e">
        <f>IF(Comparativo!$E$6="Tabela Não Desonerada",VLOOKUP($C201,'Orçamento Base'!$D$12:$S$1673,11,FALSE),VLOOKUP($C201,#REF!,11,FALSE))</f>
        <v>#N/A</v>
      </c>
      <c r="J201" s="363">
        <f>IF(Comparativo!$E$6="Tabela Não Desonerada",Encargos!$F$44,Encargos!$D$44)</f>
        <v>1.1122000000000001</v>
      </c>
      <c r="K201" s="364"/>
      <c r="L201" s="365" t="e">
        <f t="shared" si="12"/>
        <v>#N/A</v>
      </c>
      <c r="M201" s="365" t="e">
        <f t="shared" si="13"/>
        <v>#N/A</v>
      </c>
      <c r="N201" s="376" t="e">
        <f t="shared" si="14"/>
        <v>#N/A</v>
      </c>
      <c r="O201" s="205" t="e">
        <f>IF(Comparativo!$E$6="Tabela Não Desonerada",VLOOKUP($C201,'Orçamento Base'!$D$12:$S$1673,13,FALSE),VLOOKUP($C201,#REF!,13,FALSE))</f>
        <v>#N/A</v>
      </c>
      <c r="P201" s="205" t="e">
        <f t="shared" si="15"/>
        <v>#N/A</v>
      </c>
      <c r="Q201" s="205" t="e">
        <f>IF(Comparativo!$E$6="Tabela Não Desonerada",VLOOKUP($C201,'Orçamento Base'!$D$12:$S$1673,14,FALSE),VLOOKUP($C201,#REF!,14,FALSE))</f>
        <v>#N/A</v>
      </c>
      <c r="R201" s="205" t="e">
        <f t="shared" si="16"/>
        <v>#N/A</v>
      </c>
      <c r="S201" s="205" t="e">
        <f>IF(Comparativo!$E$6="Tabela Não Desonerada",VLOOKUP($C201,'Orçamento Base'!$D$12:$S$1673,15,FALSE),VLOOKUP($C201,#REF!,15,FALSE))</f>
        <v>#N/A</v>
      </c>
      <c r="T201" s="205" t="e">
        <f t="shared" si="17"/>
        <v>#N/A</v>
      </c>
    </row>
    <row r="202" spans="1:20" ht="15">
      <c r="A202" s="203">
        <v>1</v>
      </c>
      <c r="B202" s="203" t="e">
        <f>'Orçamento-TCE'!B202</f>
        <v>#N/A</v>
      </c>
      <c r="C202" s="229">
        <f>'Orçamento-TCE'!C202</f>
        <v>0</v>
      </c>
      <c r="D202" s="199" t="e">
        <f>'Orçamento-TCE'!G202</f>
        <v>#N/A</v>
      </c>
      <c r="E202" s="204">
        <f>'Orçamento-TCE'!H202</f>
        <v>0</v>
      </c>
      <c r="F202" s="230" t="e">
        <f>'Orçamento-TCE'!I202</f>
        <v>#N/A</v>
      </c>
      <c r="G202" s="227" t="e">
        <f>IF(Comparativo!$E$6="Tabela Não Desonerada",VLOOKUP($C202,'Orçamento Base'!$D$12:$S$1673,12,FALSE),VLOOKUP($C202,#REF!,12,FALSE))</f>
        <v>#N/A</v>
      </c>
      <c r="H202" s="228">
        <f>IFERROR(IF(Comparativo!$E$6="Tabela Não Desonerada",VLOOKUP($C202,'Orçamento Base'!$D$12:$S$1673,16,FALSE),VLOOKUP($C202,#REF!,16,FALSE)),0)</f>
        <v>0</v>
      </c>
      <c r="I202" s="575" t="e">
        <f>IF(Comparativo!$E$6="Tabela Não Desonerada",VLOOKUP($C202,'Orçamento Base'!$D$12:$S$1673,11,FALSE),VLOOKUP($C202,#REF!,11,FALSE))</f>
        <v>#N/A</v>
      </c>
      <c r="J202" s="363">
        <f>IF(Comparativo!$E$6="Tabela Não Desonerada",Encargos!$F$44,Encargos!$D$44)</f>
        <v>1.1122000000000001</v>
      </c>
      <c r="K202" s="364"/>
      <c r="L202" s="365" t="e">
        <f t="shared" si="12"/>
        <v>#N/A</v>
      </c>
      <c r="M202" s="365" t="e">
        <f t="shared" si="13"/>
        <v>#N/A</v>
      </c>
      <c r="N202" s="376" t="e">
        <f t="shared" si="14"/>
        <v>#N/A</v>
      </c>
      <c r="O202" s="205" t="e">
        <f>IF(Comparativo!$E$6="Tabela Não Desonerada",VLOOKUP($C202,'Orçamento Base'!$D$12:$S$1673,13,FALSE),VLOOKUP($C202,#REF!,13,FALSE))</f>
        <v>#N/A</v>
      </c>
      <c r="P202" s="205" t="e">
        <f t="shared" si="15"/>
        <v>#N/A</v>
      </c>
      <c r="Q202" s="205" t="e">
        <f>IF(Comparativo!$E$6="Tabela Não Desonerada",VLOOKUP($C202,'Orçamento Base'!$D$12:$S$1673,14,FALSE),VLOOKUP($C202,#REF!,14,FALSE))</f>
        <v>#N/A</v>
      </c>
      <c r="R202" s="205" t="e">
        <f t="shared" si="16"/>
        <v>#N/A</v>
      </c>
      <c r="S202" s="205" t="e">
        <f>IF(Comparativo!$E$6="Tabela Não Desonerada",VLOOKUP($C202,'Orçamento Base'!$D$12:$S$1673,15,FALSE),VLOOKUP($C202,#REF!,15,FALSE))</f>
        <v>#N/A</v>
      </c>
      <c r="T202" s="205" t="e">
        <f t="shared" si="17"/>
        <v>#N/A</v>
      </c>
    </row>
    <row r="203" spans="1:20" ht="15">
      <c r="A203" s="203">
        <v>1</v>
      </c>
      <c r="B203" s="203" t="e">
        <f>'Orçamento-TCE'!B203</f>
        <v>#N/A</v>
      </c>
      <c r="C203" s="229">
        <f>'Orçamento-TCE'!C203</f>
        <v>0</v>
      </c>
      <c r="D203" s="199" t="e">
        <f>'Orçamento-TCE'!G203</f>
        <v>#N/A</v>
      </c>
      <c r="E203" s="204">
        <f>'Orçamento-TCE'!H203</f>
        <v>0</v>
      </c>
      <c r="F203" s="230" t="e">
        <f>'Orçamento-TCE'!I203</f>
        <v>#N/A</v>
      </c>
      <c r="G203" s="227" t="e">
        <f>IF(Comparativo!$E$6="Tabela Não Desonerada",VLOOKUP($C203,'Orçamento Base'!$D$12:$S$1673,12,FALSE),VLOOKUP($C203,#REF!,12,FALSE))</f>
        <v>#N/A</v>
      </c>
      <c r="H203" s="228">
        <f>IFERROR(IF(Comparativo!$E$6="Tabela Não Desonerada",VLOOKUP($C203,'Orçamento Base'!$D$12:$S$1673,16,FALSE),VLOOKUP($C203,#REF!,16,FALSE)),0)</f>
        <v>0</v>
      </c>
      <c r="I203" s="575" t="e">
        <f>IF(Comparativo!$E$6="Tabela Não Desonerada",VLOOKUP($C203,'Orçamento Base'!$D$12:$S$1673,11,FALSE),VLOOKUP($C203,#REF!,11,FALSE))</f>
        <v>#N/A</v>
      </c>
      <c r="J203" s="363">
        <f>IF(Comparativo!$E$6="Tabela Não Desonerada",Encargos!$F$44,Encargos!$D$44)</f>
        <v>1.1122000000000001</v>
      </c>
      <c r="K203" s="364"/>
      <c r="L203" s="365" t="e">
        <f t="shared" si="12"/>
        <v>#N/A</v>
      </c>
      <c r="M203" s="365" t="e">
        <f t="shared" si="13"/>
        <v>#N/A</v>
      </c>
      <c r="N203" s="376" t="e">
        <f t="shared" si="14"/>
        <v>#N/A</v>
      </c>
      <c r="O203" s="205" t="e">
        <f>IF(Comparativo!$E$6="Tabela Não Desonerada",VLOOKUP($C203,'Orçamento Base'!$D$12:$S$1673,13,FALSE),VLOOKUP($C203,#REF!,13,FALSE))</f>
        <v>#N/A</v>
      </c>
      <c r="P203" s="205" t="e">
        <f t="shared" si="15"/>
        <v>#N/A</v>
      </c>
      <c r="Q203" s="205" t="e">
        <f>IF(Comparativo!$E$6="Tabela Não Desonerada",VLOOKUP($C203,'Orçamento Base'!$D$12:$S$1673,14,FALSE),VLOOKUP($C203,#REF!,14,FALSE))</f>
        <v>#N/A</v>
      </c>
      <c r="R203" s="205" t="e">
        <f t="shared" si="16"/>
        <v>#N/A</v>
      </c>
      <c r="S203" s="205" t="e">
        <f>IF(Comparativo!$E$6="Tabela Não Desonerada",VLOOKUP($C203,'Orçamento Base'!$D$12:$S$1673,15,FALSE),VLOOKUP($C203,#REF!,15,FALSE))</f>
        <v>#N/A</v>
      </c>
      <c r="T203" s="205" t="e">
        <f t="shared" si="17"/>
        <v>#N/A</v>
      </c>
    </row>
    <row r="204" spans="1:20" ht="15">
      <c r="A204" s="203">
        <v>1</v>
      </c>
      <c r="B204" s="203" t="e">
        <f>'Orçamento-TCE'!B204</f>
        <v>#N/A</v>
      </c>
      <c r="C204" s="229">
        <f>'Orçamento-TCE'!C204</f>
        <v>0</v>
      </c>
      <c r="D204" s="199" t="e">
        <f>'Orçamento-TCE'!G204</f>
        <v>#N/A</v>
      </c>
      <c r="E204" s="204">
        <f>'Orçamento-TCE'!H204</f>
        <v>0</v>
      </c>
      <c r="F204" s="230" t="e">
        <f>'Orçamento-TCE'!I204</f>
        <v>#N/A</v>
      </c>
      <c r="G204" s="227" t="e">
        <f>IF(Comparativo!$E$6="Tabela Não Desonerada",VLOOKUP($C204,'Orçamento Base'!$D$12:$S$1673,12,FALSE),VLOOKUP($C204,#REF!,12,FALSE))</f>
        <v>#N/A</v>
      </c>
      <c r="H204" s="228">
        <f>IFERROR(IF(Comparativo!$E$6="Tabela Não Desonerada",VLOOKUP($C204,'Orçamento Base'!$D$12:$S$1673,16,FALSE),VLOOKUP($C204,#REF!,16,FALSE)),0)</f>
        <v>0</v>
      </c>
      <c r="I204" s="575" t="e">
        <f>IF(Comparativo!$E$6="Tabela Não Desonerada",VLOOKUP($C204,'Orçamento Base'!$D$12:$S$1673,11,FALSE),VLOOKUP($C204,#REF!,11,FALSE))</f>
        <v>#N/A</v>
      </c>
      <c r="J204" s="363">
        <f>IF(Comparativo!$E$6="Tabela Não Desonerada",Encargos!$F$44,Encargos!$D$44)</f>
        <v>1.1122000000000001</v>
      </c>
      <c r="K204" s="364"/>
      <c r="L204" s="365" t="e">
        <f t="shared" si="12"/>
        <v>#N/A</v>
      </c>
      <c r="M204" s="365" t="e">
        <f t="shared" si="13"/>
        <v>#N/A</v>
      </c>
      <c r="N204" s="376" t="e">
        <f t="shared" si="14"/>
        <v>#N/A</v>
      </c>
      <c r="O204" s="205" t="e">
        <f>IF(Comparativo!$E$6="Tabela Não Desonerada",VLOOKUP($C204,'Orçamento Base'!$D$12:$S$1673,13,FALSE),VLOOKUP($C204,#REF!,13,FALSE))</f>
        <v>#N/A</v>
      </c>
      <c r="P204" s="205" t="e">
        <f t="shared" si="15"/>
        <v>#N/A</v>
      </c>
      <c r="Q204" s="205" t="e">
        <f>IF(Comparativo!$E$6="Tabela Não Desonerada",VLOOKUP($C204,'Orçamento Base'!$D$12:$S$1673,14,FALSE),VLOOKUP($C204,#REF!,14,FALSE))</f>
        <v>#N/A</v>
      </c>
      <c r="R204" s="205" t="e">
        <f t="shared" si="16"/>
        <v>#N/A</v>
      </c>
      <c r="S204" s="205" t="e">
        <f>IF(Comparativo!$E$6="Tabela Não Desonerada",VLOOKUP($C204,'Orçamento Base'!$D$12:$S$1673,15,FALSE),VLOOKUP($C204,#REF!,15,FALSE))</f>
        <v>#N/A</v>
      </c>
      <c r="T204" s="205" t="e">
        <f t="shared" si="17"/>
        <v>#N/A</v>
      </c>
    </row>
    <row r="205" spans="1:20" ht="15">
      <c r="A205" s="203">
        <v>1</v>
      </c>
      <c r="B205" s="203" t="e">
        <f>'Orçamento-TCE'!B205</f>
        <v>#N/A</v>
      </c>
      <c r="C205" s="229">
        <f>'Orçamento-TCE'!C205</f>
        <v>0</v>
      </c>
      <c r="D205" s="199" t="e">
        <f>'Orçamento-TCE'!G205</f>
        <v>#N/A</v>
      </c>
      <c r="E205" s="204">
        <f>'Orçamento-TCE'!H205</f>
        <v>0</v>
      </c>
      <c r="F205" s="230" t="e">
        <f>'Orçamento-TCE'!I205</f>
        <v>#N/A</v>
      </c>
      <c r="G205" s="227" t="e">
        <f>IF(Comparativo!$E$6="Tabela Não Desonerada",VLOOKUP($C205,'Orçamento Base'!$D$12:$S$1673,12,FALSE),VLOOKUP($C205,#REF!,12,FALSE))</f>
        <v>#N/A</v>
      </c>
      <c r="H205" s="228">
        <f>IFERROR(IF(Comparativo!$E$6="Tabela Não Desonerada",VLOOKUP($C205,'Orçamento Base'!$D$12:$S$1673,16,FALSE),VLOOKUP($C205,#REF!,16,FALSE)),0)</f>
        <v>0</v>
      </c>
      <c r="I205" s="575" t="e">
        <f>IF(Comparativo!$E$6="Tabela Não Desonerada",VLOOKUP($C205,'Orçamento Base'!$D$12:$S$1673,11,FALSE),VLOOKUP($C205,#REF!,11,FALSE))</f>
        <v>#N/A</v>
      </c>
      <c r="J205" s="363">
        <f>IF(Comparativo!$E$6="Tabela Não Desonerada",Encargos!$F$44,Encargos!$D$44)</f>
        <v>1.1122000000000001</v>
      </c>
      <c r="K205" s="364"/>
      <c r="L205" s="365" t="e">
        <f t="shared" ref="L205:L268" si="18">T205</f>
        <v>#N/A</v>
      </c>
      <c r="M205" s="365" t="e">
        <f t="shared" ref="M205:M268" si="19">R205</f>
        <v>#N/A</v>
      </c>
      <c r="N205" s="376" t="e">
        <f t="shared" ref="N205:N268" si="20">P205</f>
        <v>#N/A</v>
      </c>
      <c r="O205" s="205" t="e">
        <f>IF(Comparativo!$E$6="Tabela Não Desonerada",VLOOKUP($C205,'Orçamento Base'!$D$12:$S$1673,13,FALSE),VLOOKUP($C205,#REF!,13,FALSE))</f>
        <v>#N/A</v>
      </c>
      <c r="P205" s="205" t="e">
        <f t="shared" ref="P205:P268" si="21">O205/E205</f>
        <v>#N/A</v>
      </c>
      <c r="Q205" s="205" t="e">
        <f>IF(Comparativo!$E$6="Tabela Não Desonerada",VLOOKUP($C205,'Orçamento Base'!$D$12:$S$1673,14,FALSE),VLOOKUP($C205,#REF!,14,FALSE))</f>
        <v>#N/A</v>
      </c>
      <c r="R205" s="205" t="e">
        <f t="shared" ref="R205:R268" si="22">Q205/E205</f>
        <v>#N/A</v>
      </c>
      <c r="S205" s="205" t="e">
        <f>IF(Comparativo!$E$6="Tabela Não Desonerada",VLOOKUP($C205,'Orçamento Base'!$D$12:$S$1673,15,FALSE),VLOOKUP($C205,#REF!,15,FALSE))</f>
        <v>#N/A</v>
      </c>
      <c r="T205" s="205" t="e">
        <f t="shared" ref="T205:T268" si="23">S205/E205</f>
        <v>#N/A</v>
      </c>
    </row>
    <row r="206" spans="1:20" ht="15">
      <c r="A206" s="203">
        <v>1</v>
      </c>
      <c r="B206" s="203" t="e">
        <f>'Orçamento-TCE'!B206</f>
        <v>#N/A</v>
      </c>
      <c r="C206" s="229">
        <f>'Orçamento-TCE'!C206</f>
        <v>0</v>
      </c>
      <c r="D206" s="199" t="e">
        <f>'Orçamento-TCE'!G206</f>
        <v>#N/A</v>
      </c>
      <c r="E206" s="204">
        <f>'Orçamento-TCE'!H206</f>
        <v>0</v>
      </c>
      <c r="F206" s="230" t="e">
        <f>'Orçamento-TCE'!I206</f>
        <v>#N/A</v>
      </c>
      <c r="G206" s="227" t="e">
        <f>IF(Comparativo!$E$6="Tabela Não Desonerada",VLOOKUP($C206,'Orçamento Base'!$D$12:$S$1673,12,FALSE),VLOOKUP($C206,#REF!,12,FALSE))</f>
        <v>#N/A</v>
      </c>
      <c r="H206" s="228">
        <f>IFERROR(IF(Comparativo!$E$6="Tabela Não Desonerada",VLOOKUP($C206,'Orçamento Base'!$D$12:$S$1673,16,FALSE),VLOOKUP($C206,#REF!,16,FALSE)),0)</f>
        <v>0</v>
      </c>
      <c r="I206" s="575" t="e">
        <f>IF(Comparativo!$E$6="Tabela Não Desonerada",VLOOKUP($C206,'Orçamento Base'!$D$12:$S$1673,11,FALSE),VLOOKUP($C206,#REF!,11,FALSE))</f>
        <v>#N/A</v>
      </c>
      <c r="J206" s="363">
        <f>IF(Comparativo!$E$6="Tabela Não Desonerada",Encargos!$F$44,Encargos!$D$44)</f>
        <v>1.1122000000000001</v>
      </c>
      <c r="K206" s="364"/>
      <c r="L206" s="365" t="e">
        <f t="shared" si="18"/>
        <v>#N/A</v>
      </c>
      <c r="M206" s="365" t="e">
        <f t="shared" si="19"/>
        <v>#N/A</v>
      </c>
      <c r="N206" s="376" t="e">
        <f t="shared" si="20"/>
        <v>#N/A</v>
      </c>
      <c r="O206" s="205" t="e">
        <f>IF(Comparativo!$E$6="Tabela Não Desonerada",VLOOKUP($C206,'Orçamento Base'!$D$12:$S$1673,13,FALSE),VLOOKUP($C206,#REF!,13,FALSE))</f>
        <v>#N/A</v>
      </c>
      <c r="P206" s="205" t="e">
        <f t="shared" si="21"/>
        <v>#N/A</v>
      </c>
      <c r="Q206" s="205" t="e">
        <f>IF(Comparativo!$E$6="Tabela Não Desonerada",VLOOKUP($C206,'Orçamento Base'!$D$12:$S$1673,14,FALSE),VLOOKUP($C206,#REF!,14,FALSE))</f>
        <v>#N/A</v>
      </c>
      <c r="R206" s="205" t="e">
        <f t="shared" si="22"/>
        <v>#N/A</v>
      </c>
      <c r="S206" s="205" t="e">
        <f>IF(Comparativo!$E$6="Tabela Não Desonerada",VLOOKUP($C206,'Orçamento Base'!$D$12:$S$1673,15,FALSE),VLOOKUP($C206,#REF!,15,FALSE))</f>
        <v>#N/A</v>
      </c>
      <c r="T206" s="205" t="e">
        <f t="shared" si="23"/>
        <v>#N/A</v>
      </c>
    </row>
    <row r="207" spans="1:20" ht="15">
      <c r="A207" s="203">
        <v>1</v>
      </c>
      <c r="B207" s="203" t="e">
        <f>'Orçamento-TCE'!B207</f>
        <v>#N/A</v>
      </c>
      <c r="C207" s="229">
        <f>'Orçamento-TCE'!C207</f>
        <v>0</v>
      </c>
      <c r="D207" s="199" t="e">
        <f>'Orçamento-TCE'!G207</f>
        <v>#N/A</v>
      </c>
      <c r="E207" s="204">
        <f>'Orçamento-TCE'!H207</f>
        <v>0</v>
      </c>
      <c r="F207" s="230" t="e">
        <f>'Orçamento-TCE'!I207</f>
        <v>#N/A</v>
      </c>
      <c r="G207" s="227" t="e">
        <f>IF(Comparativo!$E$6="Tabela Não Desonerada",VLOOKUP($C207,'Orçamento Base'!$D$12:$S$1673,12,FALSE),VLOOKUP($C207,#REF!,12,FALSE))</f>
        <v>#N/A</v>
      </c>
      <c r="H207" s="228">
        <f>IFERROR(IF(Comparativo!$E$6="Tabela Não Desonerada",VLOOKUP($C207,'Orçamento Base'!$D$12:$S$1673,16,FALSE),VLOOKUP($C207,#REF!,16,FALSE)),0)</f>
        <v>0</v>
      </c>
      <c r="I207" s="575" t="e">
        <f>IF(Comparativo!$E$6="Tabela Não Desonerada",VLOOKUP($C207,'Orçamento Base'!$D$12:$S$1673,11,FALSE),VLOOKUP($C207,#REF!,11,FALSE))</f>
        <v>#N/A</v>
      </c>
      <c r="J207" s="363">
        <f>IF(Comparativo!$E$6="Tabela Não Desonerada",Encargos!$F$44,Encargos!$D$44)</f>
        <v>1.1122000000000001</v>
      </c>
      <c r="K207" s="364"/>
      <c r="L207" s="365" t="e">
        <f t="shared" si="18"/>
        <v>#N/A</v>
      </c>
      <c r="M207" s="365" t="e">
        <f t="shared" si="19"/>
        <v>#N/A</v>
      </c>
      <c r="N207" s="376" t="e">
        <f t="shared" si="20"/>
        <v>#N/A</v>
      </c>
      <c r="O207" s="205" t="e">
        <f>IF(Comparativo!$E$6="Tabela Não Desonerada",VLOOKUP($C207,'Orçamento Base'!$D$12:$S$1673,13,FALSE),VLOOKUP($C207,#REF!,13,FALSE))</f>
        <v>#N/A</v>
      </c>
      <c r="P207" s="205" t="e">
        <f t="shared" si="21"/>
        <v>#N/A</v>
      </c>
      <c r="Q207" s="205" t="e">
        <f>IF(Comparativo!$E$6="Tabela Não Desonerada",VLOOKUP($C207,'Orçamento Base'!$D$12:$S$1673,14,FALSE),VLOOKUP($C207,#REF!,14,FALSE))</f>
        <v>#N/A</v>
      </c>
      <c r="R207" s="205" t="e">
        <f t="shared" si="22"/>
        <v>#N/A</v>
      </c>
      <c r="S207" s="205" t="e">
        <f>IF(Comparativo!$E$6="Tabela Não Desonerada",VLOOKUP($C207,'Orçamento Base'!$D$12:$S$1673,15,FALSE),VLOOKUP($C207,#REF!,15,FALSE))</f>
        <v>#N/A</v>
      </c>
      <c r="T207" s="205" t="e">
        <f t="shared" si="23"/>
        <v>#N/A</v>
      </c>
    </row>
    <row r="208" spans="1:20" ht="15">
      <c r="A208" s="203">
        <v>1</v>
      </c>
      <c r="B208" s="203" t="e">
        <f>'Orçamento-TCE'!B208</f>
        <v>#N/A</v>
      </c>
      <c r="C208" s="229">
        <f>'Orçamento-TCE'!C208</f>
        <v>0</v>
      </c>
      <c r="D208" s="199" t="e">
        <f>'Orçamento-TCE'!G208</f>
        <v>#N/A</v>
      </c>
      <c r="E208" s="204">
        <f>'Orçamento-TCE'!H208</f>
        <v>0</v>
      </c>
      <c r="F208" s="230" t="e">
        <f>'Orçamento-TCE'!I208</f>
        <v>#N/A</v>
      </c>
      <c r="G208" s="227" t="e">
        <f>IF(Comparativo!$E$6="Tabela Não Desonerada",VLOOKUP($C208,'Orçamento Base'!$D$12:$S$1673,12,FALSE),VLOOKUP($C208,#REF!,12,FALSE))</f>
        <v>#N/A</v>
      </c>
      <c r="H208" s="228">
        <f>IFERROR(IF(Comparativo!$E$6="Tabela Não Desonerada",VLOOKUP($C208,'Orçamento Base'!$D$12:$S$1673,16,FALSE),VLOOKUP($C208,#REF!,16,FALSE)),0)</f>
        <v>0</v>
      </c>
      <c r="I208" s="575" t="e">
        <f>IF(Comparativo!$E$6="Tabela Não Desonerada",VLOOKUP($C208,'Orçamento Base'!$D$12:$S$1673,11,FALSE),VLOOKUP($C208,#REF!,11,FALSE))</f>
        <v>#N/A</v>
      </c>
      <c r="J208" s="363">
        <f>IF(Comparativo!$E$6="Tabela Não Desonerada",Encargos!$F$44,Encargos!$D$44)</f>
        <v>1.1122000000000001</v>
      </c>
      <c r="K208" s="364"/>
      <c r="L208" s="365" t="e">
        <f t="shared" si="18"/>
        <v>#N/A</v>
      </c>
      <c r="M208" s="365" t="e">
        <f t="shared" si="19"/>
        <v>#N/A</v>
      </c>
      <c r="N208" s="376" t="e">
        <f t="shared" si="20"/>
        <v>#N/A</v>
      </c>
      <c r="O208" s="205" t="e">
        <f>IF(Comparativo!$E$6="Tabela Não Desonerada",VLOOKUP($C208,'Orçamento Base'!$D$12:$S$1673,13,FALSE),VLOOKUP($C208,#REF!,13,FALSE))</f>
        <v>#N/A</v>
      </c>
      <c r="P208" s="205" t="e">
        <f t="shared" si="21"/>
        <v>#N/A</v>
      </c>
      <c r="Q208" s="205" t="e">
        <f>IF(Comparativo!$E$6="Tabela Não Desonerada",VLOOKUP($C208,'Orçamento Base'!$D$12:$S$1673,14,FALSE),VLOOKUP($C208,#REF!,14,FALSE))</f>
        <v>#N/A</v>
      </c>
      <c r="R208" s="205" t="e">
        <f t="shared" si="22"/>
        <v>#N/A</v>
      </c>
      <c r="S208" s="205" t="e">
        <f>IF(Comparativo!$E$6="Tabela Não Desonerada",VLOOKUP($C208,'Orçamento Base'!$D$12:$S$1673,15,FALSE),VLOOKUP($C208,#REF!,15,FALSE))</f>
        <v>#N/A</v>
      </c>
      <c r="T208" s="205" t="e">
        <f t="shared" si="23"/>
        <v>#N/A</v>
      </c>
    </row>
    <row r="209" spans="1:20" ht="15">
      <c r="A209" s="203">
        <v>1</v>
      </c>
      <c r="B209" s="203" t="e">
        <f>'Orçamento-TCE'!B209</f>
        <v>#N/A</v>
      </c>
      <c r="C209" s="229">
        <f>'Orçamento-TCE'!C209</f>
        <v>0</v>
      </c>
      <c r="D209" s="199" t="e">
        <f>'Orçamento-TCE'!G209</f>
        <v>#N/A</v>
      </c>
      <c r="E209" s="204">
        <f>'Orçamento-TCE'!H209</f>
        <v>0</v>
      </c>
      <c r="F209" s="230" t="e">
        <f>'Orçamento-TCE'!I209</f>
        <v>#N/A</v>
      </c>
      <c r="G209" s="227" t="e">
        <f>IF(Comparativo!$E$6="Tabela Não Desonerada",VLOOKUP($C209,'Orçamento Base'!$D$12:$S$1673,12,FALSE),VLOOKUP($C209,#REF!,12,FALSE))</f>
        <v>#N/A</v>
      </c>
      <c r="H209" s="228">
        <f>IFERROR(IF(Comparativo!$E$6="Tabela Não Desonerada",VLOOKUP($C209,'Orçamento Base'!$D$12:$S$1673,16,FALSE),VLOOKUP($C209,#REF!,16,FALSE)),0)</f>
        <v>0</v>
      </c>
      <c r="I209" s="575" t="e">
        <f>IF(Comparativo!$E$6="Tabela Não Desonerada",VLOOKUP($C209,'Orçamento Base'!$D$12:$S$1673,11,FALSE),VLOOKUP($C209,#REF!,11,FALSE))</f>
        <v>#N/A</v>
      </c>
      <c r="J209" s="363">
        <f>IF(Comparativo!$E$6="Tabela Não Desonerada",Encargos!$F$44,Encargos!$D$44)</f>
        <v>1.1122000000000001</v>
      </c>
      <c r="K209" s="364"/>
      <c r="L209" s="365" t="e">
        <f t="shared" si="18"/>
        <v>#N/A</v>
      </c>
      <c r="M209" s="365" t="e">
        <f t="shared" si="19"/>
        <v>#N/A</v>
      </c>
      <c r="N209" s="376" t="e">
        <f t="shared" si="20"/>
        <v>#N/A</v>
      </c>
      <c r="O209" s="205" t="e">
        <f>IF(Comparativo!$E$6="Tabela Não Desonerada",VLOOKUP($C209,'Orçamento Base'!$D$12:$S$1673,13,FALSE),VLOOKUP($C209,#REF!,13,FALSE))</f>
        <v>#N/A</v>
      </c>
      <c r="P209" s="205" t="e">
        <f t="shared" si="21"/>
        <v>#N/A</v>
      </c>
      <c r="Q209" s="205" t="e">
        <f>IF(Comparativo!$E$6="Tabela Não Desonerada",VLOOKUP($C209,'Orçamento Base'!$D$12:$S$1673,14,FALSE),VLOOKUP($C209,#REF!,14,FALSE))</f>
        <v>#N/A</v>
      </c>
      <c r="R209" s="205" t="e">
        <f t="shared" si="22"/>
        <v>#N/A</v>
      </c>
      <c r="S209" s="205" t="e">
        <f>IF(Comparativo!$E$6="Tabela Não Desonerada",VLOOKUP($C209,'Orçamento Base'!$D$12:$S$1673,15,FALSE),VLOOKUP($C209,#REF!,15,FALSE))</f>
        <v>#N/A</v>
      </c>
      <c r="T209" s="205" t="e">
        <f t="shared" si="23"/>
        <v>#N/A</v>
      </c>
    </row>
    <row r="210" spans="1:20" ht="15">
      <c r="A210" s="203">
        <v>1</v>
      </c>
      <c r="B210" s="203" t="e">
        <f>'Orçamento-TCE'!B210</f>
        <v>#N/A</v>
      </c>
      <c r="C210" s="229">
        <f>'Orçamento-TCE'!C210</f>
        <v>0</v>
      </c>
      <c r="D210" s="199" t="e">
        <f>'Orçamento-TCE'!G210</f>
        <v>#N/A</v>
      </c>
      <c r="E210" s="204">
        <f>'Orçamento-TCE'!H210</f>
        <v>0</v>
      </c>
      <c r="F210" s="230" t="e">
        <f>'Orçamento-TCE'!I210</f>
        <v>#N/A</v>
      </c>
      <c r="G210" s="227" t="e">
        <f>IF(Comparativo!$E$6="Tabela Não Desonerada",VLOOKUP($C210,'Orçamento Base'!$D$12:$S$1673,12,FALSE),VLOOKUP($C210,#REF!,12,FALSE))</f>
        <v>#N/A</v>
      </c>
      <c r="H210" s="228">
        <f>IFERROR(IF(Comparativo!$E$6="Tabela Não Desonerada",VLOOKUP($C210,'Orçamento Base'!$D$12:$S$1673,16,FALSE),VLOOKUP($C210,#REF!,16,FALSE)),0)</f>
        <v>0</v>
      </c>
      <c r="I210" s="575" t="e">
        <f>IF(Comparativo!$E$6="Tabela Não Desonerada",VLOOKUP($C210,'Orçamento Base'!$D$12:$S$1673,11,FALSE),VLOOKUP($C210,#REF!,11,FALSE))</f>
        <v>#N/A</v>
      </c>
      <c r="J210" s="363">
        <f>IF(Comparativo!$E$6="Tabela Não Desonerada",Encargos!$F$44,Encargos!$D$44)</f>
        <v>1.1122000000000001</v>
      </c>
      <c r="K210" s="364"/>
      <c r="L210" s="365" t="e">
        <f t="shared" si="18"/>
        <v>#N/A</v>
      </c>
      <c r="M210" s="365" t="e">
        <f t="shared" si="19"/>
        <v>#N/A</v>
      </c>
      <c r="N210" s="376" t="e">
        <f t="shared" si="20"/>
        <v>#N/A</v>
      </c>
      <c r="O210" s="205" t="e">
        <f>IF(Comparativo!$E$6="Tabela Não Desonerada",VLOOKUP($C210,'Orçamento Base'!$D$12:$S$1673,13,FALSE),VLOOKUP($C210,#REF!,13,FALSE))</f>
        <v>#N/A</v>
      </c>
      <c r="P210" s="205" t="e">
        <f t="shared" si="21"/>
        <v>#N/A</v>
      </c>
      <c r="Q210" s="205" t="e">
        <f>IF(Comparativo!$E$6="Tabela Não Desonerada",VLOOKUP($C210,'Orçamento Base'!$D$12:$S$1673,14,FALSE),VLOOKUP($C210,#REF!,14,FALSE))</f>
        <v>#N/A</v>
      </c>
      <c r="R210" s="205" t="e">
        <f t="shared" si="22"/>
        <v>#N/A</v>
      </c>
      <c r="S210" s="205" t="e">
        <f>IF(Comparativo!$E$6="Tabela Não Desonerada",VLOOKUP($C210,'Orçamento Base'!$D$12:$S$1673,15,FALSE),VLOOKUP($C210,#REF!,15,FALSE))</f>
        <v>#N/A</v>
      </c>
      <c r="T210" s="205" t="e">
        <f t="shared" si="23"/>
        <v>#N/A</v>
      </c>
    </row>
    <row r="211" spans="1:20" ht="15">
      <c r="A211" s="203">
        <v>1</v>
      </c>
      <c r="B211" s="203" t="e">
        <f>'Orçamento-TCE'!B211</f>
        <v>#N/A</v>
      </c>
      <c r="C211" s="229">
        <f>'Orçamento-TCE'!C211</f>
        <v>0</v>
      </c>
      <c r="D211" s="199" t="e">
        <f>'Orçamento-TCE'!G211</f>
        <v>#N/A</v>
      </c>
      <c r="E211" s="204">
        <f>'Orçamento-TCE'!H211</f>
        <v>0</v>
      </c>
      <c r="F211" s="230" t="e">
        <f>'Orçamento-TCE'!I211</f>
        <v>#N/A</v>
      </c>
      <c r="G211" s="227" t="e">
        <f>IF(Comparativo!$E$6="Tabela Não Desonerada",VLOOKUP($C211,'Orçamento Base'!$D$12:$S$1673,12,FALSE),VLOOKUP($C211,#REF!,12,FALSE))</f>
        <v>#N/A</v>
      </c>
      <c r="H211" s="228">
        <f>IFERROR(IF(Comparativo!$E$6="Tabela Não Desonerada",VLOOKUP($C211,'Orçamento Base'!$D$12:$S$1673,16,FALSE),VLOOKUP($C211,#REF!,16,FALSE)),0)</f>
        <v>0</v>
      </c>
      <c r="I211" s="575" t="e">
        <f>IF(Comparativo!$E$6="Tabela Não Desonerada",VLOOKUP($C211,'Orçamento Base'!$D$12:$S$1673,11,FALSE),VLOOKUP($C211,#REF!,11,FALSE))</f>
        <v>#N/A</v>
      </c>
      <c r="J211" s="363">
        <f>IF(Comparativo!$E$6="Tabela Não Desonerada",Encargos!$F$44,Encargos!$D$44)</f>
        <v>1.1122000000000001</v>
      </c>
      <c r="K211" s="364"/>
      <c r="L211" s="365" t="e">
        <f t="shared" si="18"/>
        <v>#N/A</v>
      </c>
      <c r="M211" s="365" t="e">
        <f t="shared" si="19"/>
        <v>#N/A</v>
      </c>
      <c r="N211" s="376" t="e">
        <f t="shared" si="20"/>
        <v>#N/A</v>
      </c>
      <c r="O211" s="205" t="e">
        <f>IF(Comparativo!$E$6="Tabela Não Desonerada",VLOOKUP($C211,'Orçamento Base'!$D$12:$S$1673,13,FALSE),VLOOKUP($C211,#REF!,13,FALSE))</f>
        <v>#N/A</v>
      </c>
      <c r="P211" s="205" t="e">
        <f t="shared" si="21"/>
        <v>#N/A</v>
      </c>
      <c r="Q211" s="205" t="e">
        <f>IF(Comparativo!$E$6="Tabela Não Desonerada",VLOOKUP($C211,'Orçamento Base'!$D$12:$S$1673,14,FALSE),VLOOKUP($C211,#REF!,14,FALSE))</f>
        <v>#N/A</v>
      </c>
      <c r="R211" s="205" t="e">
        <f t="shared" si="22"/>
        <v>#N/A</v>
      </c>
      <c r="S211" s="205" t="e">
        <f>IF(Comparativo!$E$6="Tabela Não Desonerada",VLOOKUP($C211,'Orçamento Base'!$D$12:$S$1673,15,FALSE),VLOOKUP($C211,#REF!,15,FALSE))</f>
        <v>#N/A</v>
      </c>
      <c r="T211" s="205" t="e">
        <f t="shared" si="23"/>
        <v>#N/A</v>
      </c>
    </row>
    <row r="212" spans="1:20" ht="15">
      <c r="A212" s="203">
        <v>1</v>
      </c>
      <c r="B212" s="203" t="e">
        <f>'Orçamento-TCE'!B212</f>
        <v>#N/A</v>
      </c>
      <c r="C212" s="229">
        <f>'Orçamento-TCE'!C212</f>
        <v>0</v>
      </c>
      <c r="D212" s="199" t="e">
        <f>'Orçamento-TCE'!G212</f>
        <v>#N/A</v>
      </c>
      <c r="E212" s="204">
        <f>'Orçamento-TCE'!H212</f>
        <v>0</v>
      </c>
      <c r="F212" s="230" t="e">
        <f>'Orçamento-TCE'!I212</f>
        <v>#N/A</v>
      </c>
      <c r="G212" s="227" t="e">
        <f>IF(Comparativo!$E$6="Tabela Não Desonerada",VLOOKUP($C212,'Orçamento Base'!$D$12:$S$1673,12,FALSE),VLOOKUP($C212,#REF!,12,FALSE))</f>
        <v>#N/A</v>
      </c>
      <c r="H212" s="228">
        <f>IFERROR(IF(Comparativo!$E$6="Tabela Não Desonerada",VLOOKUP($C212,'Orçamento Base'!$D$12:$S$1673,16,FALSE),VLOOKUP($C212,#REF!,16,FALSE)),0)</f>
        <v>0</v>
      </c>
      <c r="I212" s="575" t="e">
        <f>IF(Comparativo!$E$6="Tabela Não Desonerada",VLOOKUP($C212,'Orçamento Base'!$D$12:$S$1673,11,FALSE),VLOOKUP($C212,#REF!,11,FALSE))</f>
        <v>#N/A</v>
      </c>
      <c r="J212" s="363">
        <f>IF(Comparativo!$E$6="Tabela Não Desonerada",Encargos!$F$44,Encargos!$D$44)</f>
        <v>1.1122000000000001</v>
      </c>
      <c r="K212" s="364"/>
      <c r="L212" s="365" t="e">
        <f t="shared" si="18"/>
        <v>#N/A</v>
      </c>
      <c r="M212" s="365" t="e">
        <f t="shared" si="19"/>
        <v>#N/A</v>
      </c>
      <c r="N212" s="376" t="e">
        <f t="shared" si="20"/>
        <v>#N/A</v>
      </c>
      <c r="O212" s="205" t="e">
        <f>IF(Comparativo!$E$6="Tabela Não Desonerada",VLOOKUP($C212,'Orçamento Base'!$D$12:$S$1673,13,FALSE),VLOOKUP($C212,#REF!,13,FALSE))</f>
        <v>#N/A</v>
      </c>
      <c r="P212" s="205" t="e">
        <f t="shared" si="21"/>
        <v>#N/A</v>
      </c>
      <c r="Q212" s="205" t="e">
        <f>IF(Comparativo!$E$6="Tabela Não Desonerada",VLOOKUP($C212,'Orçamento Base'!$D$12:$S$1673,14,FALSE),VLOOKUP($C212,#REF!,14,FALSE))</f>
        <v>#N/A</v>
      </c>
      <c r="R212" s="205" t="e">
        <f t="shared" si="22"/>
        <v>#N/A</v>
      </c>
      <c r="S212" s="205" t="e">
        <f>IF(Comparativo!$E$6="Tabela Não Desonerada",VLOOKUP($C212,'Orçamento Base'!$D$12:$S$1673,15,FALSE),VLOOKUP($C212,#REF!,15,FALSE))</f>
        <v>#N/A</v>
      </c>
      <c r="T212" s="205" t="e">
        <f t="shared" si="23"/>
        <v>#N/A</v>
      </c>
    </row>
    <row r="213" spans="1:20" ht="15">
      <c r="A213" s="203">
        <v>1</v>
      </c>
      <c r="B213" s="203" t="e">
        <f>'Orçamento-TCE'!B213</f>
        <v>#N/A</v>
      </c>
      <c r="C213" s="229">
        <f>'Orçamento-TCE'!C213</f>
        <v>0</v>
      </c>
      <c r="D213" s="199" t="e">
        <f>'Orçamento-TCE'!G213</f>
        <v>#N/A</v>
      </c>
      <c r="E213" s="204">
        <f>'Orçamento-TCE'!H213</f>
        <v>0</v>
      </c>
      <c r="F213" s="230" t="e">
        <f>'Orçamento-TCE'!I213</f>
        <v>#N/A</v>
      </c>
      <c r="G213" s="227" t="e">
        <f>IF(Comparativo!$E$6="Tabela Não Desonerada",VLOOKUP($C213,'Orçamento Base'!$D$12:$S$1673,12,FALSE),VLOOKUP($C213,#REF!,12,FALSE))</f>
        <v>#N/A</v>
      </c>
      <c r="H213" s="228">
        <f>IFERROR(IF(Comparativo!$E$6="Tabela Não Desonerada",VLOOKUP($C213,'Orçamento Base'!$D$12:$S$1673,16,FALSE),VLOOKUP($C213,#REF!,16,FALSE)),0)</f>
        <v>0</v>
      </c>
      <c r="I213" s="575" t="e">
        <f>IF(Comparativo!$E$6="Tabela Não Desonerada",VLOOKUP($C213,'Orçamento Base'!$D$12:$S$1673,11,FALSE),VLOOKUP($C213,#REF!,11,FALSE))</f>
        <v>#N/A</v>
      </c>
      <c r="J213" s="363">
        <f>IF(Comparativo!$E$6="Tabela Não Desonerada",Encargos!$F$44,Encargos!$D$44)</f>
        <v>1.1122000000000001</v>
      </c>
      <c r="K213" s="364"/>
      <c r="L213" s="365" t="e">
        <f t="shared" si="18"/>
        <v>#N/A</v>
      </c>
      <c r="M213" s="365" t="e">
        <f t="shared" si="19"/>
        <v>#N/A</v>
      </c>
      <c r="N213" s="376" t="e">
        <f t="shared" si="20"/>
        <v>#N/A</v>
      </c>
      <c r="O213" s="205" t="e">
        <f>IF(Comparativo!$E$6="Tabela Não Desonerada",VLOOKUP($C213,'Orçamento Base'!$D$12:$S$1673,13,FALSE),VLOOKUP($C213,#REF!,13,FALSE))</f>
        <v>#N/A</v>
      </c>
      <c r="P213" s="205" t="e">
        <f t="shared" si="21"/>
        <v>#N/A</v>
      </c>
      <c r="Q213" s="205" t="e">
        <f>IF(Comparativo!$E$6="Tabela Não Desonerada",VLOOKUP($C213,'Orçamento Base'!$D$12:$S$1673,14,FALSE),VLOOKUP($C213,#REF!,14,FALSE))</f>
        <v>#N/A</v>
      </c>
      <c r="R213" s="205" t="e">
        <f t="shared" si="22"/>
        <v>#N/A</v>
      </c>
      <c r="S213" s="205" t="e">
        <f>IF(Comparativo!$E$6="Tabela Não Desonerada",VLOOKUP($C213,'Orçamento Base'!$D$12:$S$1673,15,FALSE),VLOOKUP($C213,#REF!,15,FALSE))</f>
        <v>#N/A</v>
      </c>
      <c r="T213" s="205" t="e">
        <f t="shared" si="23"/>
        <v>#N/A</v>
      </c>
    </row>
    <row r="214" spans="1:20" ht="15">
      <c r="A214" s="203">
        <v>1</v>
      </c>
      <c r="B214" s="203" t="e">
        <f>'Orçamento-TCE'!B214</f>
        <v>#N/A</v>
      </c>
      <c r="C214" s="229">
        <f>'Orçamento-TCE'!C214</f>
        <v>0</v>
      </c>
      <c r="D214" s="199" t="e">
        <f>'Orçamento-TCE'!G214</f>
        <v>#N/A</v>
      </c>
      <c r="E214" s="204">
        <f>'Orçamento-TCE'!H214</f>
        <v>0</v>
      </c>
      <c r="F214" s="230" t="e">
        <f>'Orçamento-TCE'!I214</f>
        <v>#N/A</v>
      </c>
      <c r="G214" s="227" t="e">
        <f>IF(Comparativo!$E$6="Tabela Não Desonerada",VLOOKUP($C214,'Orçamento Base'!$D$12:$S$1673,12,FALSE),VLOOKUP($C214,#REF!,12,FALSE))</f>
        <v>#N/A</v>
      </c>
      <c r="H214" s="228">
        <f>IFERROR(IF(Comparativo!$E$6="Tabela Não Desonerada",VLOOKUP($C214,'Orçamento Base'!$D$12:$S$1673,16,FALSE),VLOOKUP($C214,#REF!,16,FALSE)),0)</f>
        <v>0</v>
      </c>
      <c r="I214" s="575" t="e">
        <f>IF(Comparativo!$E$6="Tabela Não Desonerada",VLOOKUP($C214,'Orçamento Base'!$D$12:$S$1673,11,FALSE),VLOOKUP($C214,#REF!,11,FALSE))</f>
        <v>#N/A</v>
      </c>
      <c r="J214" s="363">
        <f>IF(Comparativo!$E$6="Tabela Não Desonerada",Encargos!$F$44,Encargos!$D$44)</f>
        <v>1.1122000000000001</v>
      </c>
      <c r="K214" s="364"/>
      <c r="L214" s="365" t="e">
        <f t="shared" si="18"/>
        <v>#N/A</v>
      </c>
      <c r="M214" s="365" t="e">
        <f t="shared" si="19"/>
        <v>#N/A</v>
      </c>
      <c r="N214" s="376" t="e">
        <f t="shared" si="20"/>
        <v>#N/A</v>
      </c>
      <c r="O214" s="205" t="e">
        <f>IF(Comparativo!$E$6="Tabela Não Desonerada",VLOOKUP($C214,'Orçamento Base'!$D$12:$S$1673,13,FALSE),VLOOKUP($C214,#REF!,13,FALSE))</f>
        <v>#N/A</v>
      </c>
      <c r="P214" s="205" t="e">
        <f t="shared" si="21"/>
        <v>#N/A</v>
      </c>
      <c r="Q214" s="205" t="e">
        <f>IF(Comparativo!$E$6="Tabela Não Desonerada",VLOOKUP($C214,'Orçamento Base'!$D$12:$S$1673,14,FALSE),VLOOKUP($C214,#REF!,14,FALSE))</f>
        <v>#N/A</v>
      </c>
      <c r="R214" s="205" t="e">
        <f t="shared" si="22"/>
        <v>#N/A</v>
      </c>
      <c r="S214" s="205" t="e">
        <f>IF(Comparativo!$E$6="Tabela Não Desonerada",VLOOKUP($C214,'Orçamento Base'!$D$12:$S$1673,15,FALSE),VLOOKUP($C214,#REF!,15,FALSE))</f>
        <v>#N/A</v>
      </c>
      <c r="T214" s="205" t="e">
        <f t="shared" si="23"/>
        <v>#N/A</v>
      </c>
    </row>
    <row r="215" spans="1:20" ht="15">
      <c r="A215" s="203">
        <v>1</v>
      </c>
      <c r="B215" s="203" t="e">
        <f>'Orçamento-TCE'!B215</f>
        <v>#N/A</v>
      </c>
      <c r="C215" s="229">
        <f>'Orçamento-TCE'!C215</f>
        <v>0</v>
      </c>
      <c r="D215" s="199" t="e">
        <f>'Orçamento-TCE'!G215</f>
        <v>#N/A</v>
      </c>
      <c r="E215" s="204">
        <f>'Orçamento-TCE'!H215</f>
        <v>0</v>
      </c>
      <c r="F215" s="230" t="e">
        <f>'Orçamento-TCE'!I215</f>
        <v>#N/A</v>
      </c>
      <c r="G215" s="227" t="e">
        <f>IF(Comparativo!$E$6="Tabela Não Desonerada",VLOOKUP($C215,'Orçamento Base'!$D$12:$S$1673,12,FALSE),VLOOKUP($C215,#REF!,12,FALSE))</f>
        <v>#N/A</v>
      </c>
      <c r="H215" s="228">
        <f>IFERROR(IF(Comparativo!$E$6="Tabela Não Desonerada",VLOOKUP($C215,'Orçamento Base'!$D$12:$S$1673,16,FALSE),VLOOKUP($C215,#REF!,16,FALSE)),0)</f>
        <v>0</v>
      </c>
      <c r="I215" s="575" t="e">
        <f>IF(Comparativo!$E$6="Tabela Não Desonerada",VLOOKUP($C215,'Orçamento Base'!$D$12:$S$1673,11,FALSE),VLOOKUP($C215,#REF!,11,FALSE))</f>
        <v>#N/A</v>
      </c>
      <c r="J215" s="363">
        <f>IF(Comparativo!$E$6="Tabela Não Desonerada",Encargos!$F$44,Encargos!$D$44)</f>
        <v>1.1122000000000001</v>
      </c>
      <c r="K215" s="364"/>
      <c r="L215" s="365" t="e">
        <f t="shared" si="18"/>
        <v>#N/A</v>
      </c>
      <c r="M215" s="365" t="e">
        <f t="shared" si="19"/>
        <v>#N/A</v>
      </c>
      <c r="N215" s="376" t="e">
        <f t="shared" si="20"/>
        <v>#N/A</v>
      </c>
      <c r="O215" s="205" t="e">
        <f>IF(Comparativo!$E$6="Tabela Não Desonerada",VLOOKUP($C215,'Orçamento Base'!$D$12:$S$1673,13,FALSE),VLOOKUP($C215,#REF!,13,FALSE))</f>
        <v>#N/A</v>
      </c>
      <c r="P215" s="205" t="e">
        <f t="shared" si="21"/>
        <v>#N/A</v>
      </c>
      <c r="Q215" s="205" t="e">
        <f>IF(Comparativo!$E$6="Tabela Não Desonerada",VLOOKUP($C215,'Orçamento Base'!$D$12:$S$1673,14,FALSE),VLOOKUP($C215,#REF!,14,FALSE))</f>
        <v>#N/A</v>
      </c>
      <c r="R215" s="205" t="e">
        <f t="shared" si="22"/>
        <v>#N/A</v>
      </c>
      <c r="S215" s="205" t="e">
        <f>IF(Comparativo!$E$6="Tabela Não Desonerada",VLOOKUP($C215,'Orçamento Base'!$D$12:$S$1673,15,FALSE),VLOOKUP($C215,#REF!,15,FALSE))</f>
        <v>#N/A</v>
      </c>
      <c r="T215" s="205" t="e">
        <f t="shared" si="23"/>
        <v>#N/A</v>
      </c>
    </row>
    <row r="216" spans="1:20" ht="15">
      <c r="A216" s="203">
        <v>1</v>
      </c>
      <c r="B216" s="203" t="e">
        <f>'Orçamento-TCE'!B216</f>
        <v>#N/A</v>
      </c>
      <c r="C216" s="229">
        <f>'Orçamento-TCE'!C216</f>
        <v>0</v>
      </c>
      <c r="D216" s="199" t="e">
        <f>'Orçamento-TCE'!G216</f>
        <v>#N/A</v>
      </c>
      <c r="E216" s="204">
        <f>'Orçamento-TCE'!H216</f>
        <v>0</v>
      </c>
      <c r="F216" s="230" t="e">
        <f>'Orçamento-TCE'!I216</f>
        <v>#N/A</v>
      </c>
      <c r="G216" s="227" t="e">
        <f>IF(Comparativo!$E$6="Tabela Não Desonerada",VLOOKUP($C216,'Orçamento Base'!$D$12:$S$1673,12,FALSE),VLOOKUP($C216,#REF!,12,FALSE))</f>
        <v>#N/A</v>
      </c>
      <c r="H216" s="228">
        <f>IFERROR(IF(Comparativo!$E$6="Tabela Não Desonerada",VLOOKUP($C216,'Orçamento Base'!$D$12:$S$1673,16,FALSE),VLOOKUP($C216,#REF!,16,FALSE)),0)</f>
        <v>0</v>
      </c>
      <c r="I216" s="575" t="e">
        <f>IF(Comparativo!$E$6="Tabela Não Desonerada",VLOOKUP($C216,'Orçamento Base'!$D$12:$S$1673,11,FALSE),VLOOKUP($C216,#REF!,11,FALSE))</f>
        <v>#N/A</v>
      </c>
      <c r="J216" s="363">
        <f>IF(Comparativo!$E$6="Tabela Não Desonerada",Encargos!$F$44,Encargos!$D$44)</f>
        <v>1.1122000000000001</v>
      </c>
      <c r="K216" s="364"/>
      <c r="L216" s="365" t="e">
        <f t="shared" si="18"/>
        <v>#N/A</v>
      </c>
      <c r="M216" s="365" t="e">
        <f t="shared" si="19"/>
        <v>#N/A</v>
      </c>
      <c r="N216" s="376" t="e">
        <f t="shared" si="20"/>
        <v>#N/A</v>
      </c>
      <c r="O216" s="205" t="e">
        <f>IF(Comparativo!$E$6="Tabela Não Desonerada",VLOOKUP($C216,'Orçamento Base'!$D$12:$S$1673,13,FALSE),VLOOKUP($C216,#REF!,13,FALSE))</f>
        <v>#N/A</v>
      </c>
      <c r="P216" s="205" t="e">
        <f t="shared" si="21"/>
        <v>#N/A</v>
      </c>
      <c r="Q216" s="205" t="e">
        <f>IF(Comparativo!$E$6="Tabela Não Desonerada",VLOOKUP($C216,'Orçamento Base'!$D$12:$S$1673,14,FALSE),VLOOKUP($C216,#REF!,14,FALSE))</f>
        <v>#N/A</v>
      </c>
      <c r="R216" s="205" t="e">
        <f t="shared" si="22"/>
        <v>#N/A</v>
      </c>
      <c r="S216" s="205" t="e">
        <f>IF(Comparativo!$E$6="Tabela Não Desonerada",VLOOKUP($C216,'Orçamento Base'!$D$12:$S$1673,15,FALSE),VLOOKUP($C216,#REF!,15,FALSE))</f>
        <v>#N/A</v>
      </c>
      <c r="T216" s="205" t="e">
        <f t="shared" si="23"/>
        <v>#N/A</v>
      </c>
    </row>
    <row r="217" spans="1:20" ht="15">
      <c r="A217" s="203">
        <v>1</v>
      </c>
      <c r="B217" s="203" t="e">
        <f>'Orçamento-TCE'!B217</f>
        <v>#N/A</v>
      </c>
      <c r="C217" s="229">
        <f>'Orçamento-TCE'!C217</f>
        <v>0</v>
      </c>
      <c r="D217" s="199" t="e">
        <f>'Orçamento-TCE'!G217</f>
        <v>#N/A</v>
      </c>
      <c r="E217" s="204">
        <f>'Orçamento-TCE'!H217</f>
        <v>0</v>
      </c>
      <c r="F217" s="230" t="e">
        <f>'Orçamento-TCE'!I217</f>
        <v>#N/A</v>
      </c>
      <c r="G217" s="227" t="e">
        <f>IF(Comparativo!$E$6="Tabela Não Desonerada",VLOOKUP($C217,'Orçamento Base'!$D$12:$S$1673,12,FALSE),VLOOKUP($C217,#REF!,12,FALSE))</f>
        <v>#N/A</v>
      </c>
      <c r="H217" s="228">
        <f>IFERROR(IF(Comparativo!$E$6="Tabela Não Desonerada",VLOOKUP($C217,'Orçamento Base'!$D$12:$S$1673,16,FALSE),VLOOKUP($C217,#REF!,16,FALSE)),0)</f>
        <v>0</v>
      </c>
      <c r="I217" s="575" t="e">
        <f>IF(Comparativo!$E$6="Tabela Não Desonerada",VLOOKUP($C217,'Orçamento Base'!$D$12:$S$1673,11,FALSE),VLOOKUP($C217,#REF!,11,FALSE))</f>
        <v>#N/A</v>
      </c>
      <c r="J217" s="363">
        <f>IF(Comparativo!$E$6="Tabela Não Desonerada",Encargos!$F$44,Encargos!$D$44)</f>
        <v>1.1122000000000001</v>
      </c>
      <c r="K217" s="364"/>
      <c r="L217" s="365" t="e">
        <f t="shared" si="18"/>
        <v>#N/A</v>
      </c>
      <c r="M217" s="365" t="e">
        <f t="shared" si="19"/>
        <v>#N/A</v>
      </c>
      <c r="N217" s="376" t="e">
        <f t="shared" si="20"/>
        <v>#N/A</v>
      </c>
      <c r="O217" s="205" t="e">
        <f>IF(Comparativo!$E$6="Tabela Não Desonerada",VLOOKUP($C217,'Orçamento Base'!$D$12:$S$1673,13,FALSE),VLOOKUP($C217,#REF!,13,FALSE))</f>
        <v>#N/A</v>
      </c>
      <c r="P217" s="205" t="e">
        <f t="shared" si="21"/>
        <v>#N/A</v>
      </c>
      <c r="Q217" s="205" t="e">
        <f>IF(Comparativo!$E$6="Tabela Não Desonerada",VLOOKUP($C217,'Orçamento Base'!$D$12:$S$1673,14,FALSE),VLOOKUP($C217,#REF!,14,FALSE))</f>
        <v>#N/A</v>
      </c>
      <c r="R217" s="205" t="e">
        <f t="shared" si="22"/>
        <v>#N/A</v>
      </c>
      <c r="S217" s="205" t="e">
        <f>IF(Comparativo!$E$6="Tabela Não Desonerada",VLOOKUP($C217,'Orçamento Base'!$D$12:$S$1673,15,FALSE),VLOOKUP($C217,#REF!,15,FALSE))</f>
        <v>#N/A</v>
      </c>
      <c r="T217" s="205" t="e">
        <f t="shared" si="23"/>
        <v>#N/A</v>
      </c>
    </row>
    <row r="218" spans="1:20" ht="15">
      <c r="A218" s="203">
        <v>1</v>
      </c>
      <c r="B218" s="203" t="e">
        <f>'Orçamento-TCE'!B218</f>
        <v>#N/A</v>
      </c>
      <c r="C218" s="229">
        <f>'Orçamento-TCE'!C218</f>
        <v>0</v>
      </c>
      <c r="D218" s="199" t="e">
        <f>'Orçamento-TCE'!G218</f>
        <v>#N/A</v>
      </c>
      <c r="E218" s="204">
        <f>'Orçamento-TCE'!H218</f>
        <v>0</v>
      </c>
      <c r="F218" s="230" t="e">
        <f>'Orçamento-TCE'!I218</f>
        <v>#N/A</v>
      </c>
      <c r="G218" s="227" t="e">
        <f>IF(Comparativo!$E$6="Tabela Não Desonerada",VLOOKUP($C218,'Orçamento Base'!$D$12:$S$1673,12,FALSE),VLOOKUP($C218,#REF!,12,FALSE))</f>
        <v>#N/A</v>
      </c>
      <c r="H218" s="228">
        <f>IFERROR(IF(Comparativo!$E$6="Tabela Não Desonerada",VLOOKUP($C218,'Orçamento Base'!$D$12:$S$1673,16,FALSE),VLOOKUP($C218,#REF!,16,FALSE)),0)</f>
        <v>0</v>
      </c>
      <c r="I218" s="575" t="e">
        <f>IF(Comparativo!$E$6="Tabela Não Desonerada",VLOOKUP($C218,'Orçamento Base'!$D$12:$S$1673,11,FALSE),VLOOKUP($C218,#REF!,11,FALSE))</f>
        <v>#N/A</v>
      </c>
      <c r="J218" s="363">
        <f>IF(Comparativo!$E$6="Tabela Não Desonerada",Encargos!$F$44,Encargos!$D$44)</f>
        <v>1.1122000000000001</v>
      </c>
      <c r="K218" s="364"/>
      <c r="L218" s="365" t="e">
        <f t="shared" si="18"/>
        <v>#N/A</v>
      </c>
      <c r="M218" s="365" t="e">
        <f t="shared" si="19"/>
        <v>#N/A</v>
      </c>
      <c r="N218" s="376" t="e">
        <f t="shared" si="20"/>
        <v>#N/A</v>
      </c>
      <c r="O218" s="205" t="e">
        <f>IF(Comparativo!$E$6="Tabela Não Desonerada",VLOOKUP($C218,'Orçamento Base'!$D$12:$S$1673,13,FALSE),VLOOKUP($C218,#REF!,13,FALSE))</f>
        <v>#N/A</v>
      </c>
      <c r="P218" s="205" t="e">
        <f t="shared" si="21"/>
        <v>#N/A</v>
      </c>
      <c r="Q218" s="205" t="e">
        <f>IF(Comparativo!$E$6="Tabela Não Desonerada",VLOOKUP($C218,'Orçamento Base'!$D$12:$S$1673,14,FALSE),VLOOKUP($C218,#REF!,14,FALSE))</f>
        <v>#N/A</v>
      </c>
      <c r="R218" s="205" t="e">
        <f t="shared" si="22"/>
        <v>#N/A</v>
      </c>
      <c r="S218" s="205" t="e">
        <f>IF(Comparativo!$E$6="Tabela Não Desonerada",VLOOKUP($C218,'Orçamento Base'!$D$12:$S$1673,15,FALSE),VLOOKUP($C218,#REF!,15,FALSE))</f>
        <v>#N/A</v>
      </c>
      <c r="T218" s="205" t="e">
        <f t="shared" si="23"/>
        <v>#N/A</v>
      </c>
    </row>
    <row r="219" spans="1:20" ht="15">
      <c r="A219" s="203">
        <v>1</v>
      </c>
      <c r="B219" s="203" t="e">
        <f>'Orçamento-TCE'!B219</f>
        <v>#N/A</v>
      </c>
      <c r="C219" s="229">
        <f>'Orçamento-TCE'!C219</f>
        <v>0</v>
      </c>
      <c r="D219" s="199" t="e">
        <f>'Orçamento-TCE'!G219</f>
        <v>#N/A</v>
      </c>
      <c r="E219" s="204">
        <f>'Orçamento-TCE'!H219</f>
        <v>0</v>
      </c>
      <c r="F219" s="230" t="e">
        <f>'Orçamento-TCE'!I219</f>
        <v>#N/A</v>
      </c>
      <c r="G219" s="227" t="e">
        <f>IF(Comparativo!$E$6="Tabela Não Desonerada",VLOOKUP($C219,'Orçamento Base'!$D$12:$S$1673,12,FALSE),VLOOKUP($C219,#REF!,12,FALSE))</f>
        <v>#N/A</v>
      </c>
      <c r="H219" s="228">
        <f>IFERROR(IF(Comparativo!$E$6="Tabela Não Desonerada",VLOOKUP($C219,'Orçamento Base'!$D$12:$S$1673,16,FALSE),VLOOKUP($C219,#REF!,16,FALSE)),0)</f>
        <v>0</v>
      </c>
      <c r="I219" s="575" t="e">
        <f>IF(Comparativo!$E$6="Tabela Não Desonerada",VLOOKUP($C219,'Orçamento Base'!$D$12:$S$1673,11,FALSE),VLOOKUP($C219,#REF!,11,FALSE))</f>
        <v>#N/A</v>
      </c>
      <c r="J219" s="363">
        <f>IF(Comparativo!$E$6="Tabela Não Desonerada",Encargos!$F$44,Encargos!$D$44)</f>
        <v>1.1122000000000001</v>
      </c>
      <c r="K219" s="364"/>
      <c r="L219" s="365" t="e">
        <f t="shared" si="18"/>
        <v>#N/A</v>
      </c>
      <c r="M219" s="365" t="e">
        <f t="shared" si="19"/>
        <v>#N/A</v>
      </c>
      <c r="N219" s="376" t="e">
        <f t="shared" si="20"/>
        <v>#N/A</v>
      </c>
      <c r="O219" s="205" t="e">
        <f>IF(Comparativo!$E$6="Tabela Não Desonerada",VLOOKUP($C219,'Orçamento Base'!$D$12:$S$1673,13,FALSE),VLOOKUP($C219,#REF!,13,FALSE))</f>
        <v>#N/A</v>
      </c>
      <c r="P219" s="205" t="e">
        <f t="shared" si="21"/>
        <v>#N/A</v>
      </c>
      <c r="Q219" s="205" t="e">
        <f>IF(Comparativo!$E$6="Tabela Não Desonerada",VLOOKUP($C219,'Orçamento Base'!$D$12:$S$1673,14,FALSE),VLOOKUP($C219,#REF!,14,FALSE))</f>
        <v>#N/A</v>
      </c>
      <c r="R219" s="205" t="e">
        <f t="shared" si="22"/>
        <v>#N/A</v>
      </c>
      <c r="S219" s="205" t="e">
        <f>IF(Comparativo!$E$6="Tabela Não Desonerada",VLOOKUP($C219,'Orçamento Base'!$D$12:$S$1673,15,FALSE),VLOOKUP($C219,#REF!,15,FALSE))</f>
        <v>#N/A</v>
      </c>
      <c r="T219" s="205" t="e">
        <f t="shared" si="23"/>
        <v>#N/A</v>
      </c>
    </row>
    <row r="220" spans="1:20" ht="15">
      <c r="A220" s="203">
        <v>1</v>
      </c>
      <c r="B220" s="203" t="e">
        <f>'Orçamento-TCE'!B220</f>
        <v>#N/A</v>
      </c>
      <c r="C220" s="229">
        <f>'Orçamento-TCE'!C220</f>
        <v>0</v>
      </c>
      <c r="D220" s="199" t="e">
        <f>'Orçamento-TCE'!G220</f>
        <v>#N/A</v>
      </c>
      <c r="E220" s="204">
        <f>'Orçamento-TCE'!H220</f>
        <v>0</v>
      </c>
      <c r="F220" s="230" t="e">
        <f>'Orçamento-TCE'!I220</f>
        <v>#N/A</v>
      </c>
      <c r="G220" s="227" t="e">
        <f>IF(Comparativo!$E$6="Tabela Não Desonerada",VLOOKUP($C220,'Orçamento Base'!$D$12:$S$1673,12,FALSE),VLOOKUP($C220,#REF!,12,FALSE))</f>
        <v>#N/A</v>
      </c>
      <c r="H220" s="228">
        <f>IFERROR(IF(Comparativo!$E$6="Tabela Não Desonerada",VLOOKUP($C220,'Orçamento Base'!$D$12:$S$1673,16,FALSE),VLOOKUP($C220,#REF!,16,FALSE)),0)</f>
        <v>0</v>
      </c>
      <c r="I220" s="575" t="e">
        <f>IF(Comparativo!$E$6="Tabela Não Desonerada",VLOOKUP($C220,'Orçamento Base'!$D$12:$S$1673,11,FALSE),VLOOKUP($C220,#REF!,11,FALSE))</f>
        <v>#N/A</v>
      </c>
      <c r="J220" s="363">
        <f>IF(Comparativo!$E$6="Tabela Não Desonerada",Encargos!$F$44,Encargos!$D$44)</f>
        <v>1.1122000000000001</v>
      </c>
      <c r="K220" s="364"/>
      <c r="L220" s="365" t="e">
        <f t="shared" si="18"/>
        <v>#N/A</v>
      </c>
      <c r="M220" s="365" t="e">
        <f t="shared" si="19"/>
        <v>#N/A</v>
      </c>
      <c r="N220" s="376" t="e">
        <f t="shared" si="20"/>
        <v>#N/A</v>
      </c>
      <c r="O220" s="205" t="e">
        <f>IF(Comparativo!$E$6="Tabela Não Desonerada",VLOOKUP($C220,'Orçamento Base'!$D$12:$S$1673,13,FALSE),VLOOKUP($C220,#REF!,13,FALSE))</f>
        <v>#N/A</v>
      </c>
      <c r="P220" s="205" t="e">
        <f t="shared" si="21"/>
        <v>#N/A</v>
      </c>
      <c r="Q220" s="205" t="e">
        <f>IF(Comparativo!$E$6="Tabela Não Desonerada",VLOOKUP($C220,'Orçamento Base'!$D$12:$S$1673,14,FALSE),VLOOKUP($C220,#REF!,14,FALSE))</f>
        <v>#N/A</v>
      </c>
      <c r="R220" s="205" t="e">
        <f t="shared" si="22"/>
        <v>#N/A</v>
      </c>
      <c r="S220" s="205" t="e">
        <f>IF(Comparativo!$E$6="Tabela Não Desonerada",VLOOKUP($C220,'Orçamento Base'!$D$12:$S$1673,15,FALSE),VLOOKUP($C220,#REF!,15,FALSE))</f>
        <v>#N/A</v>
      </c>
      <c r="T220" s="205" t="e">
        <f t="shared" si="23"/>
        <v>#N/A</v>
      </c>
    </row>
    <row r="221" spans="1:20" ht="15">
      <c r="A221" s="203">
        <v>1</v>
      </c>
      <c r="B221" s="203" t="e">
        <f>'Orçamento-TCE'!B221</f>
        <v>#N/A</v>
      </c>
      <c r="C221" s="229">
        <f>'Orçamento-TCE'!C221</f>
        <v>0</v>
      </c>
      <c r="D221" s="199" t="e">
        <f>'Orçamento-TCE'!G221</f>
        <v>#N/A</v>
      </c>
      <c r="E221" s="204">
        <f>'Orçamento-TCE'!H221</f>
        <v>0</v>
      </c>
      <c r="F221" s="230" t="e">
        <f>'Orçamento-TCE'!I221</f>
        <v>#N/A</v>
      </c>
      <c r="G221" s="227" t="e">
        <f>IF(Comparativo!$E$6="Tabela Não Desonerada",VLOOKUP($C221,'Orçamento Base'!$D$12:$S$1673,12,FALSE),VLOOKUP($C221,#REF!,12,FALSE))</f>
        <v>#N/A</v>
      </c>
      <c r="H221" s="228">
        <f>IFERROR(IF(Comparativo!$E$6="Tabela Não Desonerada",VLOOKUP($C221,'Orçamento Base'!$D$12:$S$1673,16,FALSE),VLOOKUP($C221,#REF!,16,FALSE)),0)</f>
        <v>0</v>
      </c>
      <c r="I221" s="575" t="e">
        <f>IF(Comparativo!$E$6="Tabela Não Desonerada",VLOOKUP($C221,'Orçamento Base'!$D$12:$S$1673,11,FALSE),VLOOKUP($C221,#REF!,11,FALSE))</f>
        <v>#N/A</v>
      </c>
      <c r="J221" s="363">
        <f>IF(Comparativo!$E$6="Tabela Não Desonerada",Encargos!$F$44,Encargos!$D$44)</f>
        <v>1.1122000000000001</v>
      </c>
      <c r="K221" s="364"/>
      <c r="L221" s="365" t="e">
        <f t="shared" si="18"/>
        <v>#N/A</v>
      </c>
      <c r="M221" s="365" t="e">
        <f t="shared" si="19"/>
        <v>#N/A</v>
      </c>
      <c r="N221" s="376" t="e">
        <f t="shared" si="20"/>
        <v>#N/A</v>
      </c>
      <c r="O221" s="205" t="e">
        <f>IF(Comparativo!$E$6="Tabela Não Desonerada",VLOOKUP($C221,'Orçamento Base'!$D$12:$S$1673,13,FALSE),VLOOKUP($C221,#REF!,13,FALSE))</f>
        <v>#N/A</v>
      </c>
      <c r="P221" s="205" t="e">
        <f t="shared" si="21"/>
        <v>#N/A</v>
      </c>
      <c r="Q221" s="205" t="e">
        <f>IF(Comparativo!$E$6="Tabela Não Desonerada",VLOOKUP($C221,'Orçamento Base'!$D$12:$S$1673,14,FALSE),VLOOKUP($C221,#REF!,14,FALSE))</f>
        <v>#N/A</v>
      </c>
      <c r="R221" s="205" t="e">
        <f t="shared" si="22"/>
        <v>#N/A</v>
      </c>
      <c r="S221" s="205" t="e">
        <f>IF(Comparativo!$E$6="Tabela Não Desonerada",VLOOKUP($C221,'Orçamento Base'!$D$12:$S$1673,15,FALSE),VLOOKUP($C221,#REF!,15,FALSE))</f>
        <v>#N/A</v>
      </c>
      <c r="T221" s="205" t="e">
        <f t="shared" si="23"/>
        <v>#N/A</v>
      </c>
    </row>
    <row r="222" spans="1:20" ht="15">
      <c r="A222" s="203">
        <v>1</v>
      </c>
      <c r="B222" s="203" t="e">
        <f>'Orçamento-TCE'!B222</f>
        <v>#N/A</v>
      </c>
      <c r="C222" s="229">
        <f>'Orçamento-TCE'!C222</f>
        <v>0</v>
      </c>
      <c r="D222" s="199" t="e">
        <f>'Orçamento-TCE'!G222</f>
        <v>#N/A</v>
      </c>
      <c r="E222" s="204">
        <f>'Orçamento-TCE'!H222</f>
        <v>0</v>
      </c>
      <c r="F222" s="230" t="e">
        <f>'Orçamento-TCE'!I222</f>
        <v>#N/A</v>
      </c>
      <c r="G222" s="227" t="e">
        <f>IF(Comparativo!$E$6="Tabela Não Desonerada",VLOOKUP($C222,'Orçamento Base'!$D$12:$S$1673,12,FALSE),VLOOKUP($C222,#REF!,12,FALSE))</f>
        <v>#N/A</v>
      </c>
      <c r="H222" s="228">
        <f>IFERROR(IF(Comparativo!$E$6="Tabela Não Desonerada",VLOOKUP($C222,'Orçamento Base'!$D$12:$S$1673,16,FALSE),VLOOKUP($C222,#REF!,16,FALSE)),0)</f>
        <v>0</v>
      </c>
      <c r="I222" s="575" t="e">
        <f>IF(Comparativo!$E$6="Tabela Não Desonerada",VLOOKUP($C222,'Orçamento Base'!$D$12:$S$1673,11,FALSE),VLOOKUP($C222,#REF!,11,FALSE))</f>
        <v>#N/A</v>
      </c>
      <c r="J222" s="363">
        <f>IF(Comparativo!$E$6="Tabela Não Desonerada",Encargos!$F$44,Encargos!$D$44)</f>
        <v>1.1122000000000001</v>
      </c>
      <c r="K222" s="364"/>
      <c r="L222" s="365" t="e">
        <f t="shared" si="18"/>
        <v>#N/A</v>
      </c>
      <c r="M222" s="365" t="e">
        <f t="shared" si="19"/>
        <v>#N/A</v>
      </c>
      <c r="N222" s="376" t="e">
        <f t="shared" si="20"/>
        <v>#N/A</v>
      </c>
      <c r="O222" s="205" t="e">
        <f>IF(Comparativo!$E$6="Tabela Não Desonerada",VLOOKUP($C222,'Orçamento Base'!$D$12:$S$1673,13,FALSE),VLOOKUP($C222,#REF!,13,FALSE))</f>
        <v>#N/A</v>
      </c>
      <c r="P222" s="205" t="e">
        <f t="shared" si="21"/>
        <v>#N/A</v>
      </c>
      <c r="Q222" s="205" t="e">
        <f>IF(Comparativo!$E$6="Tabela Não Desonerada",VLOOKUP($C222,'Orçamento Base'!$D$12:$S$1673,14,FALSE),VLOOKUP($C222,#REF!,14,FALSE))</f>
        <v>#N/A</v>
      </c>
      <c r="R222" s="205" t="e">
        <f t="shared" si="22"/>
        <v>#N/A</v>
      </c>
      <c r="S222" s="205" t="e">
        <f>IF(Comparativo!$E$6="Tabela Não Desonerada",VLOOKUP($C222,'Orçamento Base'!$D$12:$S$1673,15,FALSE),VLOOKUP($C222,#REF!,15,FALSE))</f>
        <v>#N/A</v>
      </c>
      <c r="T222" s="205" t="e">
        <f t="shared" si="23"/>
        <v>#N/A</v>
      </c>
    </row>
    <row r="223" spans="1:20" ht="15">
      <c r="A223" s="203">
        <v>1</v>
      </c>
      <c r="B223" s="203" t="e">
        <f>'Orçamento-TCE'!B223</f>
        <v>#N/A</v>
      </c>
      <c r="C223" s="229">
        <f>'Orçamento-TCE'!C223</f>
        <v>0</v>
      </c>
      <c r="D223" s="199" t="e">
        <f>'Orçamento-TCE'!G223</f>
        <v>#N/A</v>
      </c>
      <c r="E223" s="204">
        <f>'Orçamento-TCE'!H223</f>
        <v>0</v>
      </c>
      <c r="F223" s="230" t="e">
        <f>'Orçamento-TCE'!I223</f>
        <v>#N/A</v>
      </c>
      <c r="G223" s="227" t="e">
        <f>IF(Comparativo!$E$6="Tabela Não Desonerada",VLOOKUP($C223,'Orçamento Base'!$D$12:$S$1673,12,FALSE),VLOOKUP($C223,#REF!,12,FALSE))</f>
        <v>#N/A</v>
      </c>
      <c r="H223" s="228">
        <f>IFERROR(IF(Comparativo!$E$6="Tabela Não Desonerada",VLOOKUP($C223,'Orçamento Base'!$D$12:$S$1673,16,FALSE),VLOOKUP($C223,#REF!,16,FALSE)),0)</f>
        <v>0</v>
      </c>
      <c r="I223" s="575" t="e">
        <f>IF(Comparativo!$E$6="Tabela Não Desonerada",VLOOKUP($C223,'Orçamento Base'!$D$12:$S$1673,11,FALSE),VLOOKUP($C223,#REF!,11,FALSE))</f>
        <v>#N/A</v>
      </c>
      <c r="J223" s="363">
        <f>IF(Comparativo!$E$6="Tabela Não Desonerada",Encargos!$F$44,Encargos!$D$44)</f>
        <v>1.1122000000000001</v>
      </c>
      <c r="K223" s="364"/>
      <c r="L223" s="365" t="e">
        <f t="shared" si="18"/>
        <v>#N/A</v>
      </c>
      <c r="M223" s="365" t="e">
        <f t="shared" si="19"/>
        <v>#N/A</v>
      </c>
      <c r="N223" s="376" t="e">
        <f t="shared" si="20"/>
        <v>#N/A</v>
      </c>
      <c r="O223" s="205" t="e">
        <f>IF(Comparativo!$E$6="Tabela Não Desonerada",VLOOKUP($C223,'Orçamento Base'!$D$12:$S$1673,13,FALSE),VLOOKUP($C223,#REF!,13,FALSE))</f>
        <v>#N/A</v>
      </c>
      <c r="P223" s="205" t="e">
        <f t="shared" si="21"/>
        <v>#N/A</v>
      </c>
      <c r="Q223" s="205" t="e">
        <f>IF(Comparativo!$E$6="Tabela Não Desonerada",VLOOKUP($C223,'Orçamento Base'!$D$12:$S$1673,14,FALSE),VLOOKUP($C223,#REF!,14,FALSE))</f>
        <v>#N/A</v>
      </c>
      <c r="R223" s="205" t="e">
        <f t="shared" si="22"/>
        <v>#N/A</v>
      </c>
      <c r="S223" s="205" t="e">
        <f>IF(Comparativo!$E$6="Tabela Não Desonerada",VLOOKUP($C223,'Orçamento Base'!$D$12:$S$1673,15,FALSE),VLOOKUP($C223,#REF!,15,FALSE))</f>
        <v>#N/A</v>
      </c>
      <c r="T223" s="205" t="e">
        <f t="shared" si="23"/>
        <v>#N/A</v>
      </c>
    </row>
    <row r="224" spans="1:20" ht="15">
      <c r="A224" s="203">
        <v>1</v>
      </c>
      <c r="B224" s="203" t="e">
        <f>'Orçamento-TCE'!B224</f>
        <v>#N/A</v>
      </c>
      <c r="C224" s="229">
        <f>'Orçamento-TCE'!C224</f>
        <v>0</v>
      </c>
      <c r="D224" s="199" t="e">
        <f>'Orçamento-TCE'!G224</f>
        <v>#N/A</v>
      </c>
      <c r="E224" s="204">
        <f>'Orçamento-TCE'!H224</f>
        <v>0</v>
      </c>
      <c r="F224" s="230" t="e">
        <f>'Orçamento-TCE'!I224</f>
        <v>#N/A</v>
      </c>
      <c r="G224" s="227" t="e">
        <f>IF(Comparativo!$E$6="Tabela Não Desonerada",VLOOKUP($C224,'Orçamento Base'!$D$12:$S$1673,12,FALSE),VLOOKUP($C224,#REF!,12,FALSE))</f>
        <v>#N/A</v>
      </c>
      <c r="H224" s="228">
        <f>IFERROR(IF(Comparativo!$E$6="Tabela Não Desonerada",VLOOKUP($C224,'Orçamento Base'!$D$12:$S$1673,16,FALSE),VLOOKUP($C224,#REF!,16,FALSE)),0)</f>
        <v>0</v>
      </c>
      <c r="I224" s="575" t="e">
        <f>IF(Comparativo!$E$6="Tabela Não Desonerada",VLOOKUP($C224,'Orçamento Base'!$D$12:$S$1673,11,FALSE),VLOOKUP($C224,#REF!,11,FALSE))</f>
        <v>#N/A</v>
      </c>
      <c r="J224" s="363">
        <f>IF(Comparativo!$E$6="Tabela Não Desonerada",Encargos!$F$44,Encargos!$D$44)</f>
        <v>1.1122000000000001</v>
      </c>
      <c r="K224" s="364"/>
      <c r="L224" s="365" t="e">
        <f t="shared" si="18"/>
        <v>#N/A</v>
      </c>
      <c r="M224" s="365" t="e">
        <f t="shared" si="19"/>
        <v>#N/A</v>
      </c>
      <c r="N224" s="376" t="e">
        <f t="shared" si="20"/>
        <v>#N/A</v>
      </c>
      <c r="O224" s="205" t="e">
        <f>IF(Comparativo!$E$6="Tabela Não Desonerada",VLOOKUP($C224,'Orçamento Base'!$D$12:$S$1673,13,FALSE),VLOOKUP($C224,#REF!,13,FALSE))</f>
        <v>#N/A</v>
      </c>
      <c r="P224" s="205" t="e">
        <f t="shared" si="21"/>
        <v>#N/A</v>
      </c>
      <c r="Q224" s="205" t="e">
        <f>IF(Comparativo!$E$6="Tabela Não Desonerada",VLOOKUP($C224,'Orçamento Base'!$D$12:$S$1673,14,FALSE),VLOOKUP($C224,#REF!,14,FALSE))</f>
        <v>#N/A</v>
      </c>
      <c r="R224" s="205" t="e">
        <f t="shared" si="22"/>
        <v>#N/A</v>
      </c>
      <c r="S224" s="205" t="e">
        <f>IF(Comparativo!$E$6="Tabela Não Desonerada",VLOOKUP($C224,'Orçamento Base'!$D$12:$S$1673,15,FALSE),VLOOKUP($C224,#REF!,15,FALSE))</f>
        <v>#N/A</v>
      </c>
      <c r="T224" s="205" t="e">
        <f t="shared" si="23"/>
        <v>#N/A</v>
      </c>
    </row>
    <row r="225" spans="1:20" ht="15">
      <c r="A225" s="203">
        <v>1</v>
      </c>
      <c r="B225" s="203" t="e">
        <f>'Orçamento-TCE'!B225</f>
        <v>#N/A</v>
      </c>
      <c r="C225" s="229">
        <f>'Orçamento-TCE'!C225</f>
        <v>0</v>
      </c>
      <c r="D225" s="199" t="e">
        <f>'Orçamento-TCE'!G225</f>
        <v>#N/A</v>
      </c>
      <c r="E225" s="204">
        <f>'Orçamento-TCE'!H225</f>
        <v>0</v>
      </c>
      <c r="F225" s="230" t="e">
        <f>'Orçamento-TCE'!I225</f>
        <v>#N/A</v>
      </c>
      <c r="G225" s="227" t="e">
        <f>IF(Comparativo!$E$6="Tabela Não Desonerada",VLOOKUP($C225,'Orçamento Base'!$D$12:$S$1673,12,FALSE),VLOOKUP($C225,#REF!,12,FALSE))</f>
        <v>#N/A</v>
      </c>
      <c r="H225" s="228">
        <f>IFERROR(IF(Comparativo!$E$6="Tabela Não Desonerada",VLOOKUP($C225,'Orçamento Base'!$D$12:$S$1673,16,FALSE),VLOOKUP($C225,#REF!,16,FALSE)),0)</f>
        <v>0</v>
      </c>
      <c r="I225" s="575" t="e">
        <f>IF(Comparativo!$E$6="Tabela Não Desonerada",VLOOKUP($C225,'Orçamento Base'!$D$12:$S$1673,11,FALSE),VLOOKUP($C225,#REF!,11,FALSE))</f>
        <v>#N/A</v>
      </c>
      <c r="J225" s="363">
        <f>IF(Comparativo!$E$6="Tabela Não Desonerada",Encargos!$F$44,Encargos!$D$44)</f>
        <v>1.1122000000000001</v>
      </c>
      <c r="K225" s="364"/>
      <c r="L225" s="365" t="e">
        <f t="shared" si="18"/>
        <v>#N/A</v>
      </c>
      <c r="M225" s="365" t="e">
        <f t="shared" si="19"/>
        <v>#N/A</v>
      </c>
      <c r="N225" s="376" t="e">
        <f t="shared" si="20"/>
        <v>#N/A</v>
      </c>
      <c r="O225" s="205" t="e">
        <f>IF(Comparativo!$E$6="Tabela Não Desonerada",VLOOKUP($C225,'Orçamento Base'!$D$12:$S$1673,13,FALSE),VLOOKUP($C225,#REF!,13,FALSE))</f>
        <v>#N/A</v>
      </c>
      <c r="P225" s="205" t="e">
        <f t="shared" si="21"/>
        <v>#N/A</v>
      </c>
      <c r="Q225" s="205" t="e">
        <f>IF(Comparativo!$E$6="Tabela Não Desonerada",VLOOKUP($C225,'Orçamento Base'!$D$12:$S$1673,14,FALSE),VLOOKUP($C225,#REF!,14,FALSE))</f>
        <v>#N/A</v>
      </c>
      <c r="R225" s="205" t="e">
        <f t="shared" si="22"/>
        <v>#N/A</v>
      </c>
      <c r="S225" s="205" t="e">
        <f>IF(Comparativo!$E$6="Tabela Não Desonerada",VLOOKUP($C225,'Orçamento Base'!$D$12:$S$1673,15,FALSE),VLOOKUP($C225,#REF!,15,FALSE))</f>
        <v>#N/A</v>
      </c>
      <c r="T225" s="205" t="e">
        <f t="shared" si="23"/>
        <v>#N/A</v>
      </c>
    </row>
    <row r="226" spans="1:20" ht="15">
      <c r="A226" s="203">
        <v>1</v>
      </c>
      <c r="B226" s="203" t="e">
        <f>'Orçamento-TCE'!B226</f>
        <v>#N/A</v>
      </c>
      <c r="C226" s="229">
        <f>'Orçamento-TCE'!C226</f>
        <v>0</v>
      </c>
      <c r="D226" s="199" t="e">
        <f>'Orçamento-TCE'!G226</f>
        <v>#N/A</v>
      </c>
      <c r="E226" s="204">
        <f>'Orçamento-TCE'!H226</f>
        <v>0</v>
      </c>
      <c r="F226" s="230" t="e">
        <f>'Orçamento-TCE'!I226</f>
        <v>#N/A</v>
      </c>
      <c r="G226" s="227" t="e">
        <f>IF(Comparativo!$E$6="Tabela Não Desonerada",VLOOKUP($C226,'Orçamento Base'!$D$12:$S$1673,12,FALSE),VLOOKUP($C226,#REF!,12,FALSE))</f>
        <v>#N/A</v>
      </c>
      <c r="H226" s="228">
        <f>IFERROR(IF(Comparativo!$E$6="Tabela Não Desonerada",VLOOKUP($C226,'Orçamento Base'!$D$12:$S$1673,16,FALSE),VLOOKUP($C226,#REF!,16,FALSE)),0)</f>
        <v>0</v>
      </c>
      <c r="I226" s="575" t="e">
        <f>IF(Comparativo!$E$6="Tabela Não Desonerada",VLOOKUP($C226,'Orçamento Base'!$D$12:$S$1673,11,FALSE),VLOOKUP($C226,#REF!,11,FALSE))</f>
        <v>#N/A</v>
      </c>
      <c r="J226" s="363">
        <f>IF(Comparativo!$E$6="Tabela Não Desonerada",Encargos!$F$44,Encargos!$D$44)</f>
        <v>1.1122000000000001</v>
      </c>
      <c r="K226" s="364"/>
      <c r="L226" s="365" t="e">
        <f t="shared" si="18"/>
        <v>#N/A</v>
      </c>
      <c r="M226" s="365" t="e">
        <f t="shared" si="19"/>
        <v>#N/A</v>
      </c>
      <c r="N226" s="376" t="e">
        <f t="shared" si="20"/>
        <v>#N/A</v>
      </c>
      <c r="O226" s="205" t="e">
        <f>IF(Comparativo!$E$6="Tabela Não Desonerada",VLOOKUP($C226,'Orçamento Base'!$D$12:$S$1673,13,FALSE),VLOOKUP($C226,#REF!,13,FALSE))</f>
        <v>#N/A</v>
      </c>
      <c r="P226" s="205" t="e">
        <f t="shared" si="21"/>
        <v>#N/A</v>
      </c>
      <c r="Q226" s="205" t="e">
        <f>IF(Comparativo!$E$6="Tabela Não Desonerada",VLOOKUP($C226,'Orçamento Base'!$D$12:$S$1673,14,FALSE),VLOOKUP($C226,#REF!,14,FALSE))</f>
        <v>#N/A</v>
      </c>
      <c r="R226" s="205" t="e">
        <f t="shared" si="22"/>
        <v>#N/A</v>
      </c>
      <c r="S226" s="205" t="e">
        <f>IF(Comparativo!$E$6="Tabela Não Desonerada",VLOOKUP($C226,'Orçamento Base'!$D$12:$S$1673,15,FALSE),VLOOKUP($C226,#REF!,15,FALSE))</f>
        <v>#N/A</v>
      </c>
      <c r="T226" s="205" t="e">
        <f t="shared" si="23"/>
        <v>#N/A</v>
      </c>
    </row>
    <row r="227" spans="1:20" ht="15">
      <c r="A227" s="203">
        <v>1</v>
      </c>
      <c r="B227" s="203" t="e">
        <f>'Orçamento-TCE'!B227</f>
        <v>#N/A</v>
      </c>
      <c r="C227" s="229">
        <f>'Orçamento-TCE'!C227</f>
        <v>0</v>
      </c>
      <c r="D227" s="199" t="e">
        <f>'Orçamento-TCE'!G227</f>
        <v>#N/A</v>
      </c>
      <c r="E227" s="204">
        <f>'Orçamento-TCE'!H227</f>
        <v>0</v>
      </c>
      <c r="F227" s="230" t="e">
        <f>'Orçamento-TCE'!I227</f>
        <v>#N/A</v>
      </c>
      <c r="G227" s="227" t="e">
        <f>IF(Comparativo!$E$6="Tabela Não Desonerada",VLOOKUP($C227,'Orçamento Base'!$D$12:$S$1673,12,FALSE),VLOOKUP($C227,#REF!,12,FALSE))</f>
        <v>#N/A</v>
      </c>
      <c r="H227" s="228">
        <f>IFERROR(IF(Comparativo!$E$6="Tabela Não Desonerada",VLOOKUP($C227,'Orçamento Base'!$D$12:$S$1673,16,FALSE),VLOOKUP($C227,#REF!,16,FALSE)),0)</f>
        <v>0</v>
      </c>
      <c r="I227" s="575" t="e">
        <f>IF(Comparativo!$E$6="Tabela Não Desonerada",VLOOKUP($C227,'Orçamento Base'!$D$12:$S$1673,11,FALSE),VLOOKUP($C227,#REF!,11,FALSE))</f>
        <v>#N/A</v>
      </c>
      <c r="J227" s="363">
        <f>IF(Comparativo!$E$6="Tabela Não Desonerada",Encargos!$F$44,Encargos!$D$44)</f>
        <v>1.1122000000000001</v>
      </c>
      <c r="K227" s="364"/>
      <c r="L227" s="365" t="e">
        <f t="shared" si="18"/>
        <v>#N/A</v>
      </c>
      <c r="M227" s="365" t="e">
        <f t="shared" si="19"/>
        <v>#N/A</v>
      </c>
      <c r="N227" s="376" t="e">
        <f t="shared" si="20"/>
        <v>#N/A</v>
      </c>
      <c r="O227" s="205" t="e">
        <f>IF(Comparativo!$E$6="Tabela Não Desonerada",VLOOKUP($C227,'Orçamento Base'!$D$12:$S$1673,13,FALSE),VLOOKUP($C227,#REF!,13,FALSE))</f>
        <v>#N/A</v>
      </c>
      <c r="P227" s="205" t="e">
        <f t="shared" si="21"/>
        <v>#N/A</v>
      </c>
      <c r="Q227" s="205" t="e">
        <f>IF(Comparativo!$E$6="Tabela Não Desonerada",VLOOKUP($C227,'Orçamento Base'!$D$12:$S$1673,14,FALSE),VLOOKUP($C227,#REF!,14,FALSE))</f>
        <v>#N/A</v>
      </c>
      <c r="R227" s="205" t="e">
        <f t="shared" si="22"/>
        <v>#N/A</v>
      </c>
      <c r="S227" s="205" t="e">
        <f>IF(Comparativo!$E$6="Tabela Não Desonerada",VLOOKUP($C227,'Orçamento Base'!$D$12:$S$1673,15,FALSE),VLOOKUP($C227,#REF!,15,FALSE))</f>
        <v>#N/A</v>
      </c>
      <c r="T227" s="205" t="e">
        <f t="shared" si="23"/>
        <v>#N/A</v>
      </c>
    </row>
    <row r="228" spans="1:20" ht="15">
      <c r="A228" s="203">
        <v>1</v>
      </c>
      <c r="B228" s="203" t="e">
        <f>'Orçamento-TCE'!B228</f>
        <v>#N/A</v>
      </c>
      <c r="C228" s="229">
        <f>'Orçamento-TCE'!C228</f>
        <v>0</v>
      </c>
      <c r="D228" s="199" t="e">
        <f>'Orçamento-TCE'!G228</f>
        <v>#N/A</v>
      </c>
      <c r="E228" s="204">
        <f>'Orçamento-TCE'!H228</f>
        <v>0</v>
      </c>
      <c r="F228" s="230" t="e">
        <f>'Orçamento-TCE'!I228</f>
        <v>#N/A</v>
      </c>
      <c r="G228" s="227" t="e">
        <f>IF(Comparativo!$E$6="Tabela Não Desonerada",VLOOKUP($C228,'Orçamento Base'!$D$12:$S$1673,12,FALSE),VLOOKUP($C228,#REF!,12,FALSE))</f>
        <v>#N/A</v>
      </c>
      <c r="H228" s="228">
        <f>IFERROR(IF(Comparativo!$E$6="Tabela Não Desonerada",VLOOKUP($C228,'Orçamento Base'!$D$12:$S$1673,16,FALSE),VLOOKUP($C228,#REF!,16,FALSE)),0)</f>
        <v>0</v>
      </c>
      <c r="I228" s="575" t="e">
        <f>IF(Comparativo!$E$6="Tabela Não Desonerada",VLOOKUP($C228,'Orçamento Base'!$D$12:$S$1673,11,FALSE),VLOOKUP($C228,#REF!,11,FALSE))</f>
        <v>#N/A</v>
      </c>
      <c r="J228" s="363">
        <f>IF(Comparativo!$E$6="Tabela Não Desonerada",Encargos!$F$44,Encargos!$D$44)</f>
        <v>1.1122000000000001</v>
      </c>
      <c r="K228" s="364"/>
      <c r="L228" s="365" t="e">
        <f t="shared" si="18"/>
        <v>#N/A</v>
      </c>
      <c r="M228" s="365" t="e">
        <f t="shared" si="19"/>
        <v>#N/A</v>
      </c>
      <c r="N228" s="376" t="e">
        <f t="shared" si="20"/>
        <v>#N/A</v>
      </c>
      <c r="O228" s="205" t="e">
        <f>IF(Comparativo!$E$6="Tabela Não Desonerada",VLOOKUP($C228,'Orçamento Base'!$D$12:$S$1673,13,FALSE),VLOOKUP($C228,#REF!,13,FALSE))</f>
        <v>#N/A</v>
      </c>
      <c r="P228" s="205" t="e">
        <f t="shared" si="21"/>
        <v>#N/A</v>
      </c>
      <c r="Q228" s="205" t="e">
        <f>IF(Comparativo!$E$6="Tabela Não Desonerada",VLOOKUP($C228,'Orçamento Base'!$D$12:$S$1673,14,FALSE),VLOOKUP($C228,#REF!,14,FALSE))</f>
        <v>#N/A</v>
      </c>
      <c r="R228" s="205" t="e">
        <f t="shared" si="22"/>
        <v>#N/A</v>
      </c>
      <c r="S228" s="205" t="e">
        <f>IF(Comparativo!$E$6="Tabela Não Desonerada",VLOOKUP($C228,'Orçamento Base'!$D$12:$S$1673,15,FALSE),VLOOKUP($C228,#REF!,15,FALSE))</f>
        <v>#N/A</v>
      </c>
      <c r="T228" s="205" t="e">
        <f t="shared" si="23"/>
        <v>#N/A</v>
      </c>
    </row>
    <row r="229" spans="1:20" ht="15">
      <c r="A229" s="203">
        <v>1</v>
      </c>
      <c r="B229" s="203" t="e">
        <f>'Orçamento-TCE'!B229</f>
        <v>#N/A</v>
      </c>
      <c r="C229" s="229">
        <f>'Orçamento-TCE'!C229</f>
        <v>0</v>
      </c>
      <c r="D229" s="199" t="e">
        <f>'Orçamento-TCE'!G229</f>
        <v>#N/A</v>
      </c>
      <c r="E229" s="204">
        <f>'Orçamento-TCE'!H229</f>
        <v>0</v>
      </c>
      <c r="F229" s="230" t="e">
        <f>'Orçamento-TCE'!I229</f>
        <v>#N/A</v>
      </c>
      <c r="G229" s="227" t="e">
        <f>IF(Comparativo!$E$6="Tabela Não Desonerada",VLOOKUP($C229,'Orçamento Base'!$D$12:$S$1673,12,FALSE),VLOOKUP($C229,#REF!,12,FALSE))</f>
        <v>#N/A</v>
      </c>
      <c r="H229" s="228">
        <f>IFERROR(IF(Comparativo!$E$6="Tabela Não Desonerada",VLOOKUP($C229,'Orçamento Base'!$D$12:$S$1673,16,FALSE),VLOOKUP($C229,#REF!,16,FALSE)),0)</f>
        <v>0</v>
      </c>
      <c r="I229" s="575" t="e">
        <f>IF(Comparativo!$E$6="Tabela Não Desonerada",VLOOKUP($C229,'Orçamento Base'!$D$12:$S$1673,11,FALSE),VLOOKUP($C229,#REF!,11,FALSE))</f>
        <v>#N/A</v>
      </c>
      <c r="J229" s="363">
        <f>IF(Comparativo!$E$6="Tabela Não Desonerada",Encargos!$F$44,Encargos!$D$44)</f>
        <v>1.1122000000000001</v>
      </c>
      <c r="K229" s="364"/>
      <c r="L229" s="365" t="e">
        <f t="shared" si="18"/>
        <v>#N/A</v>
      </c>
      <c r="M229" s="365" t="e">
        <f t="shared" si="19"/>
        <v>#N/A</v>
      </c>
      <c r="N229" s="376" t="e">
        <f t="shared" si="20"/>
        <v>#N/A</v>
      </c>
      <c r="O229" s="205" t="e">
        <f>IF(Comparativo!$E$6="Tabela Não Desonerada",VLOOKUP($C229,'Orçamento Base'!$D$12:$S$1673,13,FALSE),VLOOKUP($C229,#REF!,13,FALSE))</f>
        <v>#N/A</v>
      </c>
      <c r="P229" s="205" t="e">
        <f t="shared" si="21"/>
        <v>#N/A</v>
      </c>
      <c r="Q229" s="205" t="e">
        <f>IF(Comparativo!$E$6="Tabela Não Desonerada",VLOOKUP($C229,'Orçamento Base'!$D$12:$S$1673,14,FALSE),VLOOKUP($C229,#REF!,14,FALSE))</f>
        <v>#N/A</v>
      </c>
      <c r="R229" s="205" t="e">
        <f t="shared" si="22"/>
        <v>#N/A</v>
      </c>
      <c r="S229" s="205" t="e">
        <f>IF(Comparativo!$E$6="Tabela Não Desonerada",VLOOKUP($C229,'Orçamento Base'!$D$12:$S$1673,15,FALSE),VLOOKUP($C229,#REF!,15,FALSE))</f>
        <v>#N/A</v>
      </c>
      <c r="T229" s="205" t="e">
        <f t="shared" si="23"/>
        <v>#N/A</v>
      </c>
    </row>
    <row r="230" spans="1:20" ht="15">
      <c r="A230" s="203">
        <v>1</v>
      </c>
      <c r="B230" s="203" t="e">
        <f>'Orçamento-TCE'!B230</f>
        <v>#N/A</v>
      </c>
      <c r="C230" s="229">
        <f>'Orçamento-TCE'!C230</f>
        <v>0</v>
      </c>
      <c r="D230" s="199" t="e">
        <f>'Orçamento-TCE'!G230</f>
        <v>#N/A</v>
      </c>
      <c r="E230" s="204">
        <f>'Orçamento-TCE'!H230</f>
        <v>0</v>
      </c>
      <c r="F230" s="230" t="e">
        <f>'Orçamento-TCE'!I230</f>
        <v>#N/A</v>
      </c>
      <c r="G230" s="227" t="e">
        <f>IF(Comparativo!$E$6="Tabela Não Desonerada",VLOOKUP($C230,'Orçamento Base'!$D$12:$S$1673,12,FALSE),VLOOKUP($C230,#REF!,12,FALSE))</f>
        <v>#N/A</v>
      </c>
      <c r="H230" s="228">
        <f>IFERROR(IF(Comparativo!$E$6="Tabela Não Desonerada",VLOOKUP($C230,'Orçamento Base'!$D$12:$S$1673,16,FALSE),VLOOKUP($C230,#REF!,16,FALSE)),0)</f>
        <v>0</v>
      </c>
      <c r="I230" s="575" t="e">
        <f>IF(Comparativo!$E$6="Tabela Não Desonerada",VLOOKUP($C230,'Orçamento Base'!$D$12:$S$1673,11,FALSE),VLOOKUP($C230,#REF!,11,FALSE))</f>
        <v>#N/A</v>
      </c>
      <c r="J230" s="363">
        <f>IF(Comparativo!$E$6="Tabela Não Desonerada",Encargos!$F$44,Encargos!$D$44)</f>
        <v>1.1122000000000001</v>
      </c>
      <c r="K230" s="364"/>
      <c r="L230" s="365" t="e">
        <f t="shared" si="18"/>
        <v>#N/A</v>
      </c>
      <c r="M230" s="365" t="e">
        <f t="shared" si="19"/>
        <v>#N/A</v>
      </c>
      <c r="N230" s="376" t="e">
        <f t="shared" si="20"/>
        <v>#N/A</v>
      </c>
      <c r="O230" s="205" t="e">
        <f>IF(Comparativo!$E$6="Tabela Não Desonerada",VLOOKUP($C230,'Orçamento Base'!$D$12:$S$1673,13,FALSE),VLOOKUP($C230,#REF!,13,FALSE))</f>
        <v>#N/A</v>
      </c>
      <c r="P230" s="205" t="e">
        <f t="shared" si="21"/>
        <v>#N/A</v>
      </c>
      <c r="Q230" s="205" t="e">
        <f>IF(Comparativo!$E$6="Tabela Não Desonerada",VLOOKUP($C230,'Orçamento Base'!$D$12:$S$1673,14,FALSE),VLOOKUP($C230,#REF!,14,FALSE))</f>
        <v>#N/A</v>
      </c>
      <c r="R230" s="205" t="e">
        <f t="shared" si="22"/>
        <v>#N/A</v>
      </c>
      <c r="S230" s="205" t="e">
        <f>IF(Comparativo!$E$6="Tabela Não Desonerada",VLOOKUP($C230,'Orçamento Base'!$D$12:$S$1673,15,FALSE),VLOOKUP($C230,#REF!,15,FALSE))</f>
        <v>#N/A</v>
      </c>
      <c r="T230" s="205" t="e">
        <f t="shared" si="23"/>
        <v>#N/A</v>
      </c>
    </row>
    <row r="231" spans="1:20" ht="15">
      <c r="A231" s="203">
        <v>1</v>
      </c>
      <c r="B231" s="203" t="e">
        <f>'Orçamento-TCE'!B231</f>
        <v>#N/A</v>
      </c>
      <c r="C231" s="229">
        <f>'Orçamento-TCE'!C231</f>
        <v>0</v>
      </c>
      <c r="D231" s="199" t="e">
        <f>'Orçamento-TCE'!G231</f>
        <v>#N/A</v>
      </c>
      <c r="E231" s="204">
        <f>'Orçamento-TCE'!H231</f>
        <v>0</v>
      </c>
      <c r="F231" s="230" t="e">
        <f>'Orçamento-TCE'!I231</f>
        <v>#N/A</v>
      </c>
      <c r="G231" s="227" t="e">
        <f>IF(Comparativo!$E$6="Tabela Não Desonerada",VLOOKUP($C231,'Orçamento Base'!$D$12:$S$1673,12,FALSE),VLOOKUP($C231,#REF!,12,FALSE))</f>
        <v>#N/A</v>
      </c>
      <c r="H231" s="228">
        <f>IFERROR(IF(Comparativo!$E$6="Tabela Não Desonerada",VLOOKUP($C231,'Orçamento Base'!$D$12:$S$1673,16,FALSE),VLOOKUP($C231,#REF!,16,FALSE)),0)</f>
        <v>0</v>
      </c>
      <c r="I231" s="575" t="e">
        <f>IF(Comparativo!$E$6="Tabela Não Desonerada",VLOOKUP($C231,'Orçamento Base'!$D$12:$S$1673,11,FALSE),VLOOKUP($C231,#REF!,11,FALSE))</f>
        <v>#N/A</v>
      </c>
      <c r="J231" s="363">
        <f>IF(Comparativo!$E$6="Tabela Não Desonerada",Encargos!$F$44,Encargos!$D$44)</f>
        <v>1.1122000000000001</v>
      </c>
      <c r="K231" s="364"/>
      <c r="L231" s="365" t="e">
        <f t="shared" si="18"/>
        <v>#N/A</v>
      </c>
      <c r="M231" s="365" t="e">
        <f t="shared" si="19"/>
        <v>#N/A</v>
      </c>
      <c r="N231" s="376" t="e">
        <f t="shared" si="20"/>
        <v>#N/A</v>
      </c>
      <c r="O231" s="205" t="e">
        <f>IF(Comparativo!$E$6="Tabela Não Desonerada",VLOOKUP($C231,'Orçamento Base'!$D$12:$S$1673,13,FALSE),VLOOKUP($C231,#REF!,13,FALSE))</f>
        <v>#N/A</v>
      </c>
      <c r="P231" s="205" t="e">
        <f t="shared" si="21"/>
        <v>#N/A</v>
      </c>
      <c r="Q231" s="205" t="e">
        <f>IF(Comparativo!$E$6="Tabela Não Desonerada",VLOOKUP($C231,'Orçamento Base'!$D$12:$S$1673,14,FALSE),VLOOKUP($C231,#REF!,14,FALSE))</f>
        <v>#N/A</v>
      </c>
      <c r="R231" s="205" t="e">
        <f t="shared" si="22"/>
        <v>#N/A</v>
      </c>
      <c r="S231" s="205" t="e">
        <f>IF(Comparativo!$E$6="Tabela Não Desonerada",VLOOKUP($C231,'Orçamento Base'!$D$12:$S$1673,15,FALSE),VLOOKUP($C231,#REF!,15,FALSE))</f>
        <v>#N/A</v>
      </c>
      <c r="T231" s="205" t="e">
        <f t="shared" si="23"/>
        <v>#N/A</v>
      </c>
    </row>
    <row r="232" spans="1:20" ht="15">
      <c r="A232" s="203">
        <v>1</v>
      </c>
      <c r="B232" s="203" t="e">
        <f>'Orçamento-TCE'!B232</f>
        <v>#N/A</v>
      </c>
      <c r="C232" s="229">
        <f>'Orçamento-TCE'!C232</f>
        <v>0</v>
      </c>
      <c r="D232" s="199" t="e">
        <f>'Orçamento-TCE'!G232</f>
        <v>#N/A</v>
      </c>
      <c r="E232" s="204">
        <f>'Orçamento-TCE'!H232</f>
        <v>0</v>
      </c>
      <c r="F232" s="230" t="e">
        <f>'Orçamento-TCE'!I232</f>
        <v>#N/A</v>
      </c>
      <c r="G232" s="227" t="e">
        <f>IF(Comparativo!$E$6="Tabela Não Desonerada",VLOOKUP($C232,'Orçamento Base'!$D$12:$S$1673,12,FALSE),VLOOKUP($C232,#REF!,12,FALSE))</f>
        <v>#N/A</v>
      </c>
      <c r="H232" s="228">
        <f>IFERROR(IF(Comparativo!$E$6="Tabela Não Desonerada",VLOOKUP($C232,'Orçamento Base'!$D$12:$S$1673,16,FALSE),VLOOKUP($C232,#REF!,16,FALSE)),0)</f>
        <v>0</v>
      </c>
      <c r="I232" s="575" t="e">
        <f>IF(Comparativo!$E$6="Tabela Não Desonerada",VLOOKUP($C232,'Orçamento Base'!$D$12:$S$1673,11,FALSE),VLOOKUP($C232,#REF!,11,FALSE))</f>
        <v>#N/A</v>
      </c>
      <c r="J232" s="363">
        <f>IF(Comparativo!$E$6="Tabela Não Desonerada",Encargos!$F$44,Encargos!$D$44)</f>
        <v>1.1122000000000001</v>
      </c>
      <c r="K232" s="364"/>
      <c r="L232" s="365" t="e">
        <f t="shared" si="18"/>
        <v>#N/A</v>
      </c>
      <c r="M232" s="365" t="e">
        <f t="shared" si="19"/>
        <v>#N/A</v>
      </c>
      <c r="N232" s="376" t="e">
        <f t="shared" si="20"/>
        <v>#N/A</v>
      </c>
      <c r="O232" s="205" t="e">
        <f>IF(Comparativo!$E$6="Tabela Não Desonerada",VLOOKUP($C232,'Orçamento Base'!$D$12:$S$1673,13,FALSE),VLOOKUP($C232,#REF!,13,FALSE))</f>
        <v>#N/A</v>
      </c>
      <c r="P232" s="205" t="e">
        <f t="shared" si="21"/>
        <v>#N/A</v>
      </c>
      <c r="Q232" s="205" t="e">
        <f>IF(Comparativo!$E$6="Tabela Não Desonerada",VLOOKUP($C232,'Orçamento Base'!$D$12:$S$1673,14,FALSE),VLOOKUP($C232,#REF!,14,FALSE))</f>
        <v>#N/A</v>
      </c>
      <c r="R232" s="205" t="e">
        <f t="shared" si="22"/>
        <v>#N/A</v>
      </c>
      <c r="S232" s="205" t="e">
        <f>IF(Comparativo!$E$6="Tabela Não Desonerada",VLOOKUP($C232,'Orçamento Base'!$D$12:$S$1673,15,FALSE),VLOOKUP($C232,#REF!,15,FALSE))</f>
        <v>#N/A</v>
      </c>
      <c r="T232" s="205" t="e">
        <f t="shared" si="23"/>
        <v>#N/A</v>
      </c>
    </row>
    <row r="233" spans="1:20" ht="15">
      <c r="A233" s="203">
        <v>1</v>
      </c>
      <c r="B233" s="203" t="e">
        <f>'Orçamento-TCE'!B233</f>
        <v>#N/A</v>
      </c>
      <c r="C233" s="229">
        <f>'Orçamento-TCE'!C233</f>
        <v>0</v>
      </c>
      <c r="D233" s="199" t="e">
        <f>'Orçamento-TCE'!G233</f>
        <v>#N/A</v>
      </c>
      <c r="E233" s="204">
        <f>'Orçamento-TCE'!H233</f>
        <v>0</v>
      </c>
      <c r="F233" s="230" t="e">
        <f>'Orçamento-TCE'!I233</f>
        <v>#N/A</v>
      </c>
      <c r="G233" s="227" t="e">
        <f>IF(Comparativo!$E$6="Tabela Não Desonerada",VLOOKUP($C233,'Orçamento Base'!$D$12:$S$1673,12,FALSE),VLOOKUP($C233,#REF!,12,FALSE))</f>
        <v>#N/A</v>
      </c>
      <c r="H233" s="228">
        <f>IFERROR(IF(Comparativo!$E$6="Tabela Não Desonerada",VLOOKUP($C233,'Orçamento Base'!$D$12:$S$1673,16,FALSE),VLOOKUP($C233,#REF!,16,FALSE)),0)</f>
        <v>0</v>
      </c>
      <c r="I233" s="575" t="e">
        <f>IF(Comparativo!$E$6="Tabela Não Desonerada",VLOOKUP($C233,'Orçamento Base'!$D$12:$S$1673,11,FALSE),VLOOKUP($C233,#REF!,11,FALSE))</f>
        <v>#N/A</v>
      </c>
      <c r="J233" s="363">
        <f>IF(Comparativo!$E$6="Tabela Não Desonerada",Encargos!$F$44,Encargos!$D$44)</f>
        <v>1.1122000000000001</v>
      </c>
      <c r="K233" s="364"/>
      <c r="L233" s="365" t="e">
        <f t="shared" si="18"/>
        <v>#N/A</v>
      </c>
      <c r="M233" s="365" t="e">
        <f t="shared" si="19"/>
        <v>#N/A</v>
      </c>
      <c r="N233" s="376" t="e">
        <f t="shared" si="20"/>
        <v>#N/A</v>
      </c>
      <c r="O233" s="205" t="e">
        <f>IF(Comparativo!$E$6="Tabela Não Desonerada",VLOOKUP($C233,'Orçamento Base'!$D$12:$S$1673,13,FALSE),VLOOKUP($C233,#REF!,13,FALSE))</f>
        <v>#N/A</v>
      </c>
      <c r="P233" s="205" t="e">
        <f t="shared" si="21"/>
        <v>#N/A</v>
      </c>
      <c r="Q233" s="205" t="e">
        <f>IF(Comparativo!$E$6="Tabela Não Desonerada",VLOOKUP($C233,'Orçamento Base'!$D$12:$S$1673,14,FALSE),VLOOKUP($C233,#REF!,14,FALSE))</f>
        <v>#N/A</v>
      </c>
      <c r="R233" s="205" t="e">
        <f t="shared" si="22"/>
        <v>#N/A</v>
      </c>
      <c r="S233" s="205" t="e">
        <f>IF(Comparativo!$E$6="Tabela Não Desonerada",VLOOKUP($C233,'Orçamento Base'!$D$12:$S$1673,15,FALSE),VLOOKUP($C233,#REF!,15,FALSE))</f>
        <v>#N/A</v>
      </c>
      <c r="T233" s="205" t="e">
        <f t="shared" si="23"/>
        <v>#N/A</v>
      </c>
    </row>
    <row r="234" spans="1:20" ht="15">
      <c r="A234" s="203">
        <v>1</v>
      </c>
      <c r="B234" s="203" t="e">
        <f>'Orçamento-TCE'!B234</f>
        <v>#N/A</v>
      </c>
      <c r="C234" s="229">
        <f>'Orçamento-TCE'!C234</f>
        <v>0</v>
      </c>
      <c r="D234" s="199" t="e">
        <f>'Orçamento-TCE'!G234</f>
        <v>#N/A</v>
      </c>
      <c r="E234" s="204">
        <f>'Orçamento-TCE'!H234</f>
        <v>0</v>
      </c>
      <c r="F234" s="230" t="e">
        <f>'Orçamento-TCE'!I234</f>
        <v>#N/A</v>
      </c>
      <c r="G234" s="227" t="e">
        <f>IF(Comparativo!$E$6="Tabela Não Desonerada",VLOOKUP($C234,'Orçamento Base'!$D$12:$S$1673,12,FALSE),VLOOKUP($C234,#REF!,12,FALSE))</f>
        <v>#N/A</v>
      </c>
      <c r="H234" s="228">
        <f>IFERROR(IF(Comparativo!$E$6="Tabela Não Desonerada",VLOOKUP($C234,'Orçamento Base'!$D$12:$S$1673,16,FALSE),VLOOKUP($C234,#REF!,16,FALSE)),0)</f>
        <v>0</v>
      </c>
      <c r="I234" s="575" t="e">
        <f>IF(Comparativo!$E$6="Tabela Não Desonerada",VLOOKUP($C234,'Orçamento Base'!$D$12:$S$1673,11,FALSE),VLOOKUP($C234,#REF!,11,FALSE))</f>
        <v>#N/A</v>
      </c>
      <c r="J234" s="363">
        <f>IF(Comparativo!$E$6="Tabela Não Desonerada",Encargos!$F$44,Encargos!$D$44)</f>
        <v>1.1122000000000001</v>
      </c>
      <c r="K234" s="364"/>
      <c r="L234" s="365" t="e">
        <f t="shared" si="18"/>
        <v>#N/A</v>
      </c>
      <c r="M234" s="365" t="e">
        <f t="shared" si="19"/>
        <v>#N/A</v>
      </c>
      <c r="N234" s="376" t="e">
        <f t="shared" si="20"/>
        <v>#N/A</v>
      </c>
      <c r="O234" s="205" t="e">
        <f>IF(Comparativo!$E$6="Tabela Não Desonerada",VLOOKUP($C234,'Orçamento Base'!$D$12:$S$1673,13,FALSE),VLOOKUP($C234,#REF!,13,FALSE))</f>
        <v>#N/A</v>
      </c>
      <c r="P234" s="205" t="e">
        <f t="shared" si="21"/>
        <v>#N/A</v>
      </c>
      <c r="Q234" s="205" t="e">
        <f>IF(Comparativo!$E$6="Tabela Não Desonerada",VLOOKUP($C234,'Orçamento Base'!$D$12:$S$1673,14,FALSE),VLOOKUP($C234,#REF!,14,FALSE))</f>
        <v>#N/A</v>
      </c>
      <c r="R234" s="205" t="e">
        <f t="shared" si="22"/>
        <v>#N/A</v>
      </c>
      <c r="S234" s="205" t="e">
        <f>IF(Comparativo!$E$6="Tabela Não Desonerada",VLOOKUP($C234,'Orçamento Base'!$D$12:$S$1673,15,FALSE),VLOOKUP($C234,#REF!,15,FALSE))</f>
        <v>#N/A</v>
      </c>
      <c r="T234" s="205" t="e">
        <f t="shared" si="23"/>
        <v>#N/A</v>
      </c>
    </row>
    <row r="235" spans="1:20" ht="15">
      <c r="A235" s="203">
        <v>1</v>
      </c>
      <c r="B235" s="203" t="e">
        <f>'Orçamento-TCE'!B235</f>
        <v>#N/A</v>
      </c>
      <c r="C235" s="229">
        <f>'Orçamento-TCE'!C235</f>
        <v>0</v>
      </c>
      <c r="D235" s="199" t="e">
        <f>'Orçamento-TCE'!G235</f>
        <v>#N/A</v>
      </c>
      <c r="E235" s="204">
        <f>'Orçamento-TCE'!H235</f>
        <v>0</v>
      </c>
      <c r="F235" s="230" t="e">
        <f>'Orçamento-TCE'!I235</f>
        <v>#N/A</v>
      </c>
      <c r="G235" s="227" t="e">
        <f>IF(Comparativo!$E$6="Tabela Não Desonerada",VLOOKUP($C235,'Orçamento Base'!$D$12:$S$1673,12,FALSE),VLOOKUP($C235,#REF!,12,FALSE))</f>
        <v>#N/A</v>
      </c>
      <c r="H235" s="228">
        <f>IFERROR(IF(Comparativo!$E$6="Tabela Não Desonerada",VLOOKUP($C235,'Orçamento Base'!$D$12:$S$1673,16,FALSE),VLOOKUP($C235,#REF!,16,FALSE)),0)</f>
        <v>0</v>
      </c>
      <c r="I235" s="575" t="e">
        <f>IF(Comparativo!$E$6="Tabela Não Desonerada",VLOOKUP($C235,'Orçamento Base'!$D$12:$S$1673,11,FALSE),VLOOKUP($C235,#REF!,11,FALSE))</f>
        <v>#N/A</v>
      </c>
      <c r="J235" s="363">
        <f>IF(Comparativo!$E$6="Tabela Não Desonerada",Encargos!$F$44,Encargos!$D$44)</f>
        <v>1.1122000000000001</v>
      </c>
      <c r="K235" s="364"/>
      <c r="L235" s="365" t="e">
        <f t="shared" si="18"/>
        <v>#N/A</v>
      </c>
      <c r="M235" s="365" t="e">
        <f t="shared" si="19"/>
        <v>#N/A</v>
      </c>
      <c r="N235" s="376" t="e">
        <f t="shared" si="20"/>
        <v>#N/A</v>
      </c>
      <c r="O235" s="205" t="e">
        <f>IF(Comparativo!$E$6="Tabela Não Desonerada",VLOOKUP($C235,'Orçamento Base'!$D$12:$S$1673,13,FALSE),VLOOKUP($C235,#REF!,13,FALSE))</f>
        <v>#N/A</v>
      </c>
      <c r="P235" s="205" t="e">
        <f t="shared" si="21"/>
        <v>#N/A</v>
      </c>
      <c r="Q235" s="205" t="e">
        <f>IF(Comparativo!$E$6="Tabela Não Desonerada",VLOOKUP($C235,'Orçamento Base'!$D$12:$S$1673,14,FALSE),VLOOKUP($C235,#REF!,14,FALSE))</f>
        <v>#N/A</v>
      </c>
      <c r="R235" s="205" t="e">
        <f t="shared" si="22"/>
        <v>#N/A</v>
      </c>
      <c r="S235" s="205" t="e">
        <f>IF(Comparativo!$E$6="Tabela Não Desonerada",VLOOKUP($C235,'Orçamento Base'!$D$12:$S$1673,15,FALSE),VLOOKUP($C235,#REF!,15,FALSE))</f>
        <v>#N/A</v>
      </c>
      <c r="T235" s="205" t="e">
        <f t="shared" si="23"/>
        <v>#N/A</v>
      </c>
    </row>
    <row r="236" spans="1:20" ht="15">
      <c r="A236" s="203">
        <v>1</v>
      </c>
      <c r="B236" s="203" t="e">
        <f>'Orçamento-TCE'!B236</f>
        <v>#N/A</v>
      </c>
      <c r="C236" s="229">
        <f>'Orçamento-TCE'!C236</f>
        <v>0</v>
      </c>
      <c r="D236" s="199" t="e">
        <f>'Orçamento-TCE'!G236</f>
        <v>#N/A</v>
      </c>
      <c r="E236" s="204">
        <f>'Orçamento-TCE'!H236</f>
        <v>0</v>
      </c>
      <c r="F236" s="230" t="e">
        <f>'Orçamento-TCE'!I236</f>
        <v>#N/A</v>
      </c>
      <c r="G236" s="227" t="e">
        <f>IF(Comparativo!$E$6="Tabela Não Desonerada",VLOOKUP($C236,'Orçamento Base'!$D$12:$S$1673,12,FALSE),VLOOKUP($C236,#REF!,12,FALSE))</f>
        <v>#N/A</v>
      </c>
      <c r="H236" s="228">
        <f>IFERROR(IF(Comparativo!$E$6="Tabela Não Desonerada",VLOOKUP($C236,'Orçamento Base'!$D$12:$S$1673,16,FALSE),VLOOKUP($C236,#REF!,16,FALSE)),0)</f>
        <v>0</v>
      </c>
      <c r="I236" s="575" t="e">
        <f>IF(Comparativo!$E$6="Tabela Não Desonerada",VLOOKUP($C236,'Orçamento Base'!$D$12:$S$1673,11,FALSE),VLOOKUP($C236,#REF!,11,FALSE))</f>
        <v>#N/A</v>
      </c>
      <c r="J236" s="363">
        <f>IF(Comparativo!$E$6="Tabela Não Desonerada",Encargos!$F$44,Encargos!$D$44)</f>
        <v>1.1122000000000001</v>
      </c>
      <c r="K236" s="364"/>
      <c r="L236" s="365" t="e">
        <f t="shared" si="18"/>
        <v>#N/A</v>
      </c>
      <c r="M236" s="365" t="e">
        <f t="shared" si="19"/>
        <v>#N/A</v>
      </c>
      <c r="N236" s="376" t="e">
        <f t="shared" si="20"/>
        <v>#N/A</v>
      </c>
      <c r="O236" s="205" t="e">
        <f>IF(Comparativo!$E$6="Tabela Não Desonerada",VLOOKUP($C236,'Orçamento Base'!$D$12:$S$1673,13,FALSE),VLOOKUP($C236,#REF!,13,FALSE))</f>
        <v>#N/A</v>
      </c>
      <c r="P236" s="205" t="e">
        <f t="shared" si="21"/>
        <v>#N/A</v>
      </c>
      <c r="Q236" s="205" t="e">
        <f>IF(Comparativo!$E$6="Tabela Não Desonerada",VLOOKUP($C236,'Orçamento Base'!$D$12:$S$1673,14,FALSE),VLOOKUP($C236,#REF!,14,FALSE))</f>
        <v>#N/A</v>
      </c>
      <c r="R236" s="205" t="e">
        <f t="shared" si="22"/>
        <v>#N/A</v>
      </c>
      <c r="S236" s="205" t="e">
        <f>IF(Comparativo!$E$6="Tabela Não Desonerada",VLOOKUP($C236,'Orçamento Base'!$D$12:$S$1673,15,FALSE),VLOOKUP($C236,#REF!,15,FALSE))</f>
        <v>#N/A</v>
      </c>
      <c r="T236" s="205" t="e">
        <f t="shared" si="23"/>
        <v>#N/A</v>
      </c>
    </row>
    <row r="237" spans="1:20" ht="15">
      <c r="A237" s="203">
        <v>1</v>
      </c>
      <c r="B237" s="203" t="e">
        <f>'Orçamento-TCE'!B237</f>
        <v>#N/A</v>
      </c>
      <c r="C237" s="229">
        <f>'Orçamento-TCE'!C237</f>
        <v>0</v>
      </c>
      <c r="D237" s="199" t="e">
        <f>'Orçamento-TCE'!G237</f>
        <v>#N/A</v>
      </c>
      <c r="E237" s="204">
        <f>'Orçamento-TCE'!H237</f>
        <v>0</v>
      </c>
      <c r="F237" s="230" t="e">
        <f>'Orçamento-TCE'!I237</f>
        <v>#N/A</v>
      </c>
      <c r="G237" s="227" t="e">
        <f>IF(Comparativo!$E$6="Tabela Não Desonerada",VLOOKUP($C237,'Orçamento Base'!$D$12:$S$1673,12,FALSE),VLOOKUP($C237,#REF!,12,FALSE))</f>
        <v>#N/A</v>
      </c>
      <c r="H237" s="228">
        <f>IFERROR(IF(Comparativo!$E$6="Tabela Não Desonerada",VLOOKUP($C237,'Orçamento Base'!$D$12:$S$1673,16,FALSE),VLOOKUP($C237,#REF!,16,FALSE)),0)</f>
        <v>0</v>
      </c>
      <c r="I237" s="575" t="e">
        <f>IF(Comparativo!$E$6="Tabela Não Desonerada",VLOOKUP($C237,'Orçamento Base'!$D$12:$S$1673,11,FALSE),VLOOKUP($C237,#REF!,11,FALSE))</f>
        <v>#N/A</v>
      </c>
      <c r="J237" s="363">
        <f>IF(Comparativo!$E$6="Tabela Não Desonerada",Encargos!$F$44,Encargos!$D$44)</f>
        <v>1.1122000000000001</v>
      </c>
      <c r="K237" s="364"/>
      <c r="L237" s="365" t="e">
        <f t="shared" si="18"/>
        <v>#N/A</v>
      </c>
      <c r="M237" s="365" t="e">
        <f t="shared" si="19"/>
        <v>#N/A</v>
      </c>
      <c r="N237" s="376" t="e">
        <f t="shared" si="20"/>
        <v>#N/A</v>
      </c>
      <c r="O237" s="205" t="e">
        <f>IF(Comparativo!$E$6="Tabela Não Desonerada",VLOOKUP($C237,'Orçamento Base'!$D$12:$S$1673,13,FALSE),VLOOKUP($C237,#REF!,13,FALSE))</f>
        <v>#N/A</v>
      </c>
      <c r="P237" s="205" t="e">
        <f t="shared" si="21"/>
        <v>#N/A</v>
      </c>
      <c r="Q237" s="205" t="e">
        <f>IF(Comparativo!$E$6="Tabela Não Desonerada",VLOOKUP($C237,'Orçamento Base'!$D$12:$S$1673,14,FALSE),VLOOKUP($C237,#REF!,14,FALSE))</f>
        <v>#N/A</v>
      </c>
      <c r="R237" s="205" t="e">
        <f t="shared" si="22"/>
        <v>#N/A</v>
      </c>
      <c r="S237" s="205" t="e">
        <f>IF(Comparativo!$E$6="Tabela Não Desonerada",VLOOKUP($C237,'Orçamento Base'!$D$12:$S$1673,15,FALSE),VLOOKUP($C237,#REF!,15,FALSE))</f>
        <v>#N/A</v>
      </c>
      <c r="T237" s="205" t="e">
        <f t="shared" si="23"/>
        <v>#N/A</v>
      </c>
    </row>
    <row r="238" spans="1:20" ht="15">
      <c r="A238" s="203">
        <v>1</v>
      </c>
      <c r="B238" s="203" t="e">
        <f>'Orçamento-TCE'!B238</f>
        <v>#N/A</v>
      </c>
      <c r="C238" s="229">
        <f>'Orçamento-TCE'!C238</f>
        <v>0</v>
      </c>
      <c r="D238" s="199" t="e">
        <f>'Orçamento-TCE'!G238</f>
        <v>#N/A</v>
      </c>
      <c r="E238" s="204">
        <f>'Orçamento-TCE'!H238</f>
        <v>0</v>
      </c>
      <c r="F238" s="230" t="e">
        <f>'Orçamento-TCE'!I238</f>
        <v>#N/A</v>
      </c>
      <c r="G238" s="227" t="e">
        <f>IF(Comparativo!$E$6="Tabela Não Desonerada",VLOOKUP($C238,'Orçamento Base'!$D$12:$S$1673,12,FALSE),VLOOKUP($C238,#REF!,12,FALSE))</f>
        <v>#N/A</v>
      </c>
      <c r="H238" s="228">
        <f>IFERROR(IF(Comparativo!$E$6="Tabela Não Desonerada",VLOOKUP($C238,'Orçamento Base'!$D$12:$S$1673,16,FALSE),VLOOKUP($C238,#REF!,16,FALSE)),0)</f>
        <v>0</v>
      </c>
      <c r="I238" s="575" t="e">
        <f>IF(Comparativo!$E$6="Tabela Não Desonerada",VLOOKUP($C238,'Orçamento Base'!$D$12:$S$1673,11,FALSE),VLOOKUP($C238,#REF!,11,FALSE))</f>
        <v>#N/A</v>
      </c>
      <c r="J238" s="363">
        <f>IF(Comparativo!$E$6="Tabela Não Desonerada",Encargos!$F$44,Encargos!$D$44)</f>
        <v>1.1122000000000001</v>
      </c>
      <c r="K238" s="364"/>
      <c r="L238" s="365" t="e">
        <f t="shared" si="18"/>
        <v>#N/A</v>
      </c>
      <c r="M238" s="365" t="e">
        <f t="shared" si="19"/>
        <v>#N/A</v>
      </c>
      <c r="N238" s="376" t="e">
        <f t="shared" si="20"/>
        <v>#N/A</v>
      </c>
      <c r="O238" s="205" t="e">
        <f>IF(Comparativo!$E$6="Tabela Não Desonerada",VLOOKUP($C238,'Orçamento Base'!$D$12:$S$1673,13,FALSE),VLOOKUP($C238,#REF!,13,FALSE))</f>
        <v>#N/A</v>
      </c>
      <c r="P238" s="205" t="e">
        <f t="shared" si="21"/>
        <v>#N/A</v>
      </c>
      <c r="Q238" s="205" t="e">
        <f>IF(Comparativo!$E$6="Tabela Não Desonerada",VLOOKUP($C238,'Orçamento Base'!$D$12:$S$1673,14,FALSE),VLOOKUP($C238,#REF!,14,FALSE))</f>
        <v>#N/A</v>
      </c>
      <c r="R238" s="205" t="e">
        <f t="shared" si="22"/>
        <v>#N/A</v>
      </c>
      <c r="S238" s="205" t="e">
        <f>IF(Comparativo!$E$6="Tabela Não Desonerada",VLOOKUP($C238,'Orçamento Base'!$D$12:$S$1673,15,FALSE),VLOOKUP($C238,#REF!,15,FALSE))</f>
        <v>#N/A</v>
      </c>
      <c r="T238" s="205" t="e">
        <f t="shared" si="23"/>
        <v>#N/A</v>
      </c>
    </row>
    <row r="239" spans="1:20" ht="15">
      <c r="A239" s="203">
        <v>1</v>
      </c>
      <c r="B239" s="203" t="e">
        <f>'Orçamento-TCE'!B239</f>
        <v>#N/A</v>
      </c>
      <c r="C239" s="229">
        <f>'Orçamento-TCE'!C239</f>
        <v>0</v>
      </c>
      <c r="D239" s="199" t="e">
        <f>'Orçamento-TCE'!G239</f>
        <v>#N/A</v>
      </c>
      <c r="E239" s="204">
        <f>'Orçamento-TCE'!H239</f>
        <v>0</v>
      </c>
      <c r="F239" s="230" t="e">
        <f>'Orçamento-TCE'!I239</f>
        <v>#N/A</v>
      </c>
      <c r="G239" s="227" t="e">
        <f>IF(Comparativo!$E$6="Tabela Não Desonerada",VLOOKUP($C239,'Orçamento Base'!$D$12:$S$1673,12,FALSE),VLOOKUP($C239,#REF!,12,FALSE))</f>
        <v>#N/A</v>
      </c>
      <c r="H239" s="228">
        <f>IFERROR(IF(Comparativo!$E$6="Tabela Não Desonerada",VLOOKUP($C239,'Orçamento Base'!$D$12:$S$1673,16,FALSE),VLOOKUP($C239,#REF!,16,FALSE)),0)</f>
        <v>0</v>
      </c>
      <c r="I239" s="575" t="e">
        <f>IF(Comparativo!$E$6="Tabela Não Desonerada",VLOOKUP($C239,'Orçamento Base'!$D$12:$S$1673,11,FALSE),VLOOKUP($C239,#REF!,11,FALSE))</f>
        <v>#N/A</v>
      </c>
      <c r="J239" s="363">
        <f>IF(Comparativo!$E$6="Tabela Não Desonerada",Encargos!$F$44,Encargos!$D$44)</f>
        <v>1.1122000000000001</v>
      </c>
      <c r="K239" s="364"/>
      <c r="L239" s="365" t="e">
        <f t="shared" si="18"/>
        <v>#N/A</v>
      </c>
      <c r="M239" s="365" t="e">
        <f t="shared" si="19"/>
        <v>#N/A</v>
      </c>
      <c r="N239" s="376" t="e">
        <f t="shared" si="20"/>
        <v>#N/A</v>
      </c>
      <c r="O239" s="205" t="e">
        <f>IF(Comparativo!$E$6="Tabela Não Desonerada",VLOOKUP($C239,'Orçamento Base'!$D$12:$S$1673,13,FALSE),VLOOKUP($C239,#REF!,13,FALSE))</f>
        <v>#N/A</v>
      </c>
      <c r="P239" s="205" t="e">
        <f t="shared" si="21"/>
        <v>#N/A</v>
      </c>
      <c r="Q239" s="205" t="e">
        <f>IF(Comparativo!$E$6="Tabela Não Desonerada",VLOOKUP($C239,'Orçamento Base'!$D$12:$S$1673,14,FALSE),VLOOKUP($C239,#REF!,14,FALSE))</f>
        <v>#N/A</v>
      </c>
      <c r="R239" s="205" t="e">
        <f t="shared" si="22"/>
        <v>#N/A</v>
      </c>
      <c r="S239" s="205" t="e">
        <f>IF(Comparativo!$E$6="Tabela Não Desonerada",VLOOKUP($C239,'Orçamento Base'!$D$12:$S$1673,15,FALSE),VLOOKUP($C239,#REF!,15,FALSE))</f>
        <v>#N/A</v>
      </c>
      <c r="T239" s="205" t="e">
        <f t="shared" si="23"/>
        <v>#N/A</v>
      </c>
    </row>
    <row r="240" spans="1:20" ht="15">
      <c r="A240" s="203">
        <v>1</v>
      </c>
      <c r="B240" s="203" t="e">
        <f>'Orçamento-TCE'!B240</f>
        <v>#N/A</v>
      </c>
      <c r="C240" s="229">
        <f>'Orçamento-TCE'!C240</f>
        <v>0</v>
      </c>
      <c r="D240" s="199" t="e">
        <f>'Orçamento-TCE'!G240</f>
        <v>#N/A</v>
      </c>
      <c r="E240" s="204">
        <f>'Orçamento-TCE'!H240</f>
        <v>0</v>
      </c>
      <c r="F240" s="230" t="e">
        <f>'Orçamento-TCE'!I240</f>
        <v>#N/A</v>
      </c>
      <c r="G240" s="227" t="e">
        <f>IF(Comparativo!$E$6="Tabela Não Desonerada",VLOOKUP($C240,'Orçamento Base'!$D$12:$S$1673,12,FALSE),VLOOKUP($C240,#REF!,12,FALSE))</f>
        <v>#N/A</v>
      </c>
      <c r="H240" s="228">
        <f>IFERROR(IF(Comparativo!$E$6="Tabela Não Desonerada",VLOOKUP($C240,'Orçamento Base'!$D$12:$S$1673,16,FALSE),VLOOKUP($C240,#REF!,16,FALSE)),0)</f>
        <v>0</v>
      </c>
      <c r="I240" s="575" t="e">
        <f>IF(Comparativo!$E$6="Tabela Não Desonerada",VLOOKUP($C240,'Orçamento Base'!$D$12:$S$1673,11,FALSE),VLOOKUP($C240,#REF!,11,FALSE))</f>
        <v>#N/A</v>
      </c>
      <c r="J240" s="363">
        <f>IF(Comparativo!$E$6="Tabela Não Desonerada",Encargos!$F$44,Encargos!$D$44)</f>
        <v>1.1122000000000001</v>
      </c>
      <c r="K240" s="364"/>
      <c r="L240" s="365" t="e">
        <f t="shared" si="18"/>
        <v>#N/A</v>
      </c>
      <c r="M240" s="365" t="e">
        <f t="shared" si="19"/>
        <v>#N/A</v>
      </c>
      <c r="N240" s="376" t="e">
        <f t="shared" si="20"/>
        <v>#N/A</v>
      </c>
      <c r="O240" s="205" t="e">
        <f>IF(Comparativo!$E$6="Tabela Não Desonerada",VLOOKUP($C240,'Orçamento Base'!$D$12:$S$1673,13,FALSE),VLOOKUP($C240,#REF!,13,FALSE))</f>
        <v>#N/A</v>
      </c>
      <c r="P240" s="205" t="e">
        <f t="shared" si="21"/>
        <v>#N/A</v>
      </c>
      <c r="Q240" s="205" t="e">
        <f>IF(Comparativo!$E$6="Tabela Não Desonerada",VLOOKUP($C240,'Orçamento Base'!$D$12:$S$1673,14,FALSE),VLOOKUP($C240,#REF!,14,FALSE))</f>
        <v>#N/A</v>
      </c>
      <c r="R240" s="205" t="e">
        <f t="shared" si="22"/>
        <v>#N/A</v>
      </c>
      <c r="S240" s="205" t="e">
        <f>IF(Comparativo!$E$6="Tabela Não Desonerada",VLOOKUP($C240,'Orçamento Base'!$D$12:$S$1673,15,FALSE),VLOOKUP($C240,#REF!,15,FALSE))</f>
        <v>#N/A</v>
      </c>
      <c r="T240" s="205" t="e">
        <f t="shared" si="23"/>
        <v>#N/A</v>
      </c>
    </row>
    <row r="241" spans="1:20" ht="15">
      <c r="A241" s="203">
        <v>1</v>
      </c>
      <c r="B241" s="203" t="e">
        <f>'Orçamento-TCE'!B241</f>
        <v>#N/A</v>
      </c>
      <c r="C241" s="229">
        <f>'Orçamento-TCE'!C241</f>
        <v>0</v>
      </c>
      <c r="D241" s="199" t="e">
        <f>'Orçamento-TCE'!G241</f>
        <v>#N/A</v>
      </c>
      <c r="E241" s="204">
        <f>'Orçamento-TCE'!H241</f>
        <v>0</v>
      </c>
      <c r="F241" s="230" t="e">
        <f>'Orçamento-TCE'!I241</f>
        <v>#N/A</v>
      </c>
      <c r="G241" s="227" t="e">
        <f>IF(Comparativo!$E$6="Tabela Não Desonerada",VLOOKUP($C241,'Orçamento Base'!$D$12:$S$1673,12,FALSE),VLOOKUP($C241,#REF!,12,FALSE))</f>
        <v>#N/A</v>
      </c>
      <c r="H241" s="228">
        <f>IFERROR(IF(Comparativo!$E$6="Tabela Não Desonerada",VLOOKUP($C241,'Orçamento Base'!$D$12:$S$1673,16,FALSE),VLOOKUP($C241,#REF!,16,FALSE)),0)</f>
        <v>0</v>
      </c>
      <c r="I241" s="575" t="e">
        <f>IF(Comparativo!$E$6="Tabela Não Desonerada",VLOOKUP($C241,'Orçamento Base'!$D$12:$S$1673,11,FALSE),VLOOKUP($C241,#REF!,11,FALSE))</f>
        <v>#N/A</v>
      </c>
      <c r="J241" s="363">
        <f>IF(Comparativo!$E$6="Tabela Não Desonerada",Encargos!$F$44,Encargos!$D$44)</f>
        <v>1.1122000000000001</v>
      </c>
      <c r="K241" s="364"/>
      <c r="L241" s="365" t="e">
        <f t="shared" si="18"/>
        <v>#N/A</v>
      </c>
      <c r="M241" s="365" t="e">
        <f t="shared" si="19"/>
        <v>#N/A</v>
      </c>
      <c r="N241" s="376" t="e">
        <f t="shared" si="20"/>
        <v>#N/A</v>
      </c>
      <c r="O241" s="205" t="e">
        <f>IF(Comparativo!$E$6="Tabela Não Desonerada",VLOOKUP($C241,'Orçamento Base'!$D$12:$S$1673,13,FALSE),VLOOKUP($C241,#REF!,13,FALSE))</f>
        <v>#N/A</v>
      </c>
      <c r="P241" s="205" t="e">
        <f t="shared" si="21"/>
        <v>#N/A</v>
      </c>
      <c r="Q241" s="205" t="e">
        <f>IF(Comparativo!$E$6="Tabela Não Desonerada",VLOOKUP($C241,'Orçamento Base'!$D$12:$S$1673,14,FALSE),VLOOKUP($C241,#REF!,14,FALSE))</f>
        <v>#N/A</v>
      </c>
      <c r="R241" s="205" t="e">
        <f t="shared" si="22"/>
        <v>#N/A</v>
      </c>
      <c r="S241" s="205" t="e">
        <f>IF(Comparativo!$E$6="Tabela Não Desonerada",VLOOKUP($C241,'Orçamento Base'!$D$12:$S$1673,15,FALSE),VLOOKUP($C241,#REF!,15,FALSE))</f>
        <v>#N/A</v>
      </c>
      <c r="T241" s="205" t="e">
        <f t="shared" si="23"/>
        <v>#N/A</v>
      </c>
    </row>
    <row r="242" spans="1:20" ht="15">
      <c r="A242" s="203">
        <v>1</v>
      </c>
      <c r="B242" s="203" t="e">
        <f>'Orçamento-TCE'!B242</f>
        <v>#N/A</v>
      </c>
      <c r="C242" s="229">
        <f>'Orçamento-TCE'!C242</f>
        <v>0</v>
      </c>
      <c r="D242" s="199" t="e">
        <f>'Orçamento-TCE'!G242</f>
        <v>#N/A</v>
      </c>
      <c r="E242" s="204">
        <f>'Orçamento-TCE'!H242</f>
        <v>0</v>
      </c>
      <c r="F242" s="230" t="e">
        <f>'Orçamento-TCE'!I242</f>
        <v>#N/A</v>
      </c>
      <c r="G242" s="227" t="e">
        <f>IF(Comparativo!$E$6="Tabela Não Desonerada",VLOOKUP($C242,'Orçamento Base'!$D$12:$S$1673,12,FALSE),VLOOKUP($C242,#REF!,12,FALSE))</f>
        <v>#N/A</v>
      </c>
      <c r="H242" s="228">
        <f>IFERROR(IF(Comparativo!$E$6="Tabela Não Desonerada",VLOOKUP($C242,'Orçamento Base'!$D$12:$S$1673,16,FALSE),VLOOKUP($C242,#REF!,16,FALSE)),0)</f>
        <v>0</v>
      </c>
      <c r="I242" s="575" t="e">
        <f>IF(Comparativo!$E$6="Tabela Não Desonerada",VLOOKUP($C242,'Orçamento Base'!$D$12:$S$1673,11,FALSE),VLOOKUP($C242,#REF!,11,FALSE))</f>
        <v>#N/A</v>
      </c>
      <c r="J242" s="363">
        <f>IF(Comparativo!$E$6="Tabela Não Desonerada",Encargos!$F$44,Encargos!$D$44)</f>
        <v>1.1122000000000001</v>
      </c>
      <c r="K242" s="364"/>
      <c r="L242" s="365" t="e">
        <f t="shared" si="18"/>
        <v>#N/A</v>
      </c>
      <c r="M242" s="365" t="e">
        <f t="shared" si="19"/>
        <v>#N/A</v>
      </c>
      <c r="N242" s="376" t="e">
        <f t="shared" si="20"/>
        <v>#N/A</v>
      </c>
      <c r="O242" s="205" t="e">
        <f>IF(Comparativo!$E$6="Tabela Não Desonerada",VLOOKUP($C242,'Orçamento Base'!$D$12:$S$1673,13,FALSE),VLOOKUP($C242,#REF!,13,FALSE))</f>
        <v>#N/A</v>
      </c>
      <c r="P242" s="205" t="e">
        <f t="shared" si="21"/>
        <v>#N/A</v>
      </c>
      <c r="Q242" s="205" t="e">
        <f>IF(Comparativo!$E$6="Tabela Não Desonerada",VLOOKUP($C242,'Orçamento Base'!$D$12:$S$1673,14,FALSE),VLOOKUP($C242,#REF!,14,FALSE))</f>
        <v>#N/A</v>
      </c>
      <c r="R242" s="205" t="e">
        <f t="shared" si="22"/>
        <v>#N/A</v>
      </c>
      <c r="S242" s="205" t="e">
        <f>IF(Comparativo!$E$6="Tabela Não Desonerada",VLOOKUP($C242,'Orçamento Base'!$D$12:$S$1673,15,FALSE),VLOOKUP($C242,#REF!,15,FALSE))</f>
        <v>#N/A</v>
      </c>
      <c r="T242" s="205" t="e">
        <f t="shared" si="23"/>
        <v>#N/A</v>
      </c>
    </row>
    <row r="243" spans="1:20" ht="15">
      <c r="A243" s="203">
        <v>1</v>
      </c>
      <c r="B243" s="203" t="e">
        <f>'Orçamento-TCE'!B243</f>
        <v>#N/A</v>
      </c>
      <c r="C243" s="229">
        <f>'Orçamento-TCE'!C243</f>
        <v>0</v>
      </c>
      <c r="D243" s="199" t="e">
        <f>'Orçamento-TCE'!G243</f>
        <v>#N/A</v>
      </c>
      <c r="E243" s="204">
        <f>'Orçamento-TCE'!H243</f>
        <v>0</v>
      </c>
      <c r="F243" s="230" t="e">
        <f>'Orçamento-TCE'!I243</f>
        <v>#N/A</v>
      </c>
      <c r="G243" s="227" t="e">
        <f>IF(Comparativo!$E$6="Tabela Não Desonerada",VLOOKUP($C243,'Orçamento Base'!$D$12:$S$1673,12,FALSE),VLOOKUP($C243,#REF!,12,FALSE))</f>
        <v>#N/A</v>
      </c>
      <c r="H243" s="228">
        <f>IFERROR(IF(Comparativo!$E$6="Tabela Não Desonerada",VLOOKUP($C243,'Orçamento Base'!$D$12:$S$1673,16,FALSE),VLOOKUP($C243,#REF!,16,FALSE)),0)</f>
        <v>0</v>
      </c>
      <c r="I243" s="575" t="e">
        <f>IF(Comparativo!$E$6="Tabela Não Desonerada",VLOOKUP($C243,'Orçamento Base'!$D$12:$S$1673,11,FALSE),VLOOKUP($C243,#REF!,11,FALSE))</f>
        <v>#N/A</v>
      </c>
      <c r="J243" s="363">
        <f>IF(Comparativo!$E$6="Tabela Não Desonerada",Encargos!$F$44,Encargos!$D$44)</f>
        <v>1.1122000000000001</v>
      </c>
      <c r="K243" s="364"/>
      <c r="L243" s="365" t="e">
        <f t="shared" si="18"/>
        <v>#N/A</v>
      </c>
      <c r="M243" s="365" t="e">
        <f t="shared" si="19"/>
        <v>#N/A</v>
      </c>
      <c r="N243" s="376" t="e">
        <f t="shared" si="20"/>
        <v>#N/A</v>
      </c>
      <c r="O243" s="205" t="e">
        <f>IF(Comparativo!$E$6="Tabela Não Desonerada",VLOOKUP($C243,'Orçamento Base'!$D$12:$S$1673,13,FALSE),VLOOKUP($C243,#REF!,13,FALSE))</f>
        <v>#N/A</v>
      </c>
      <c r="P243" s="205" t="e">
        <f t="shared" si="21"/>
        <v>#N/A</v>
      </c>
      <c r="Q243" s="205" t="e">
        <f>IF(Comparativo!$E$6="Tabela Não Desonerada",VLOOKUP($C243,'Orçamento Base'!$D$12:$S$1673,14,FALSE),VLOOKUP($C243,#REF!,14,FALSE))</f>
        <v>#N/A</v>
      </c>
      <c r="R243" s="205" t="e">
        <f t="shared" si="22"/>
        <v>#N/A</v>
      </c>
      <c r="S243" s="205" t="e">
        <f>IF(Comparativo!$E$6="Tabela Não Desonerada",VLOOKUP($C243,'Orçamento Base'!$D$12:$S$1673,15,FALSE),VLOOKUP($C243,#REF!,15,FALSE))</f>
        <v>#N/A</v>
      </c>
      <c r="T243" s="205" t="e">
        <f t="shared" si="23"/>
        <v>#N/A</v>
      </c>
    </row>
    <row r="244" spans="1:20" ht="15">
      <c r="A244" s="203">
        <v>1</v>
      </c>
      <c r="B244" s="203" t="e">
        <f>'Orçamento-TCE'!B244</f>
        <v>#N/A</v>
      </c>
      <c r="C244" s="229">
        <f>'Orçamento-TCE'!C244</f>
        <v>0</v>
      </c>
      <c r="D244" s="199" t="e">
        <f>'Orçamento-TCE'!G244</f>
        <v>#N/A</v>
      </c>
      <c r="E244" s="204">
        <f>'Orçamento-TCE'!H244</f>
        <v>0</v>
      </c>
      <c r="F244" s="230" t="e">
        <f>'Orçamento-TCE'!I244</f>
        <v>#N/A</v>
      </c>
      <c r="G244" s="227" t="e">
        <f>IF(Comparativo!$E$6="Tabela Não Desonerada",VLOOKUP($C244,'Orçamento Base'!$D$12:$S$1673,12,FALSE),VLOOKUP($C244,#REF!,12,FALSE))</f>
        <v>#N/A</v>
      </c>
      <c r="H244" s="228">
        <f>IFERROR(IF(Comparativo!$E$6="Tabela Não Desonerada",VLOOKUP($C244,'Orçamento Base'!$D$12:$S$1673,16,FALSE),VLOOKUP($C244,#REF!,16,FALSE)),0)</f>
        <v>0</v>
      </c>
      <c r="I244" s="575" t="e">
        <f>IF(Comparativo!$E$6="Tabela Não Desonerada",VLOOKUP($C244,'Orçamento Base'!$D$12:$S$1673,11,FALSE),VLOOKUP($C244,#REF!,11,FALSE))</f>
        <v>#N/A</v>
      </c>
      <c r="J244" s="363">
        <f>IF(Comparativo!$E$6="Tabela Não Desonerada",Encargos!$F$44,Encargos!$D$44)</f>
        <v>1.1122000000000001</v>
      </c>
      <c r="K244" s="364"/>
      <c r="L244" s="365" t="e">
        <f t="shared" si="18"/>
        <v>#N/A</v>
      </c>
      <c r="M244" s="365" t="e">
        <f t="shared" si="19"/>
        <v>#N/A</v>
      </c>
      <c r="N244" s="376" t="e">
        <f t="shared" si="20"/>
        <v>#N/A</v>
      </c>
      <c r="O244" s="205" t="e">
        <f>IF(Comparativo!$E$6="Tabela Não Desonerada",VLOOKUP($C244,'Orçamento Base'!$D$12:$S$1673,13,FALSE),VLOOKUP($C244,#REF!,13,FALSE))</f>
        <v>#N/A</v>
      </c>
      <c r="P244" s="205" t="e">
        <f t="shared" si="21"/>
        <v>#N/A</v>
      </c>
      <c r="Q244" s="205" t="e">
        <f>IF(Comparativo!$E$6="Tabela Não Desonerada",VLOOKUP($C244,'Orçamento Base'!$D$12:$S$1673,14,FALSE),VLOOKUP($C244,#REF!,14,FALSE))</f>
        <v>#N/A</v>
      </c>
      <c r="R244" s="205" t="e">
        <f t="shared" si="22"/>
        <v>#N/A</v>
      </c>
      <c r="S244" s="205" t="e">
        <f>IF(Comparativo!$E$6="Tabela Não Desonerada",VLOOKUP($C244,'Orçamento Base'!$D$12:$S$1673,15,FALSE),VLOOKUP($C244,#REF!,15,FALSE))</f>
        <v>#N/A</v>
      </c>
      <c r="T244" s="205" t="e">
        <f t="shared" si="23"/>
        <v>#N/A</v>
      </c>
    </row>
    <row r="245" spans="1:20" ht="15">
      <c r="A245" s="203">
        <v>1</v>
      </c>
      <c r="B245" s="203" t="e">
        <f>'Orçamento-TCE'!B245</f>
        <v>#N/A</v>
      </c>
      <c r="C245" s="229">
        <f>'Orçamento-TCE'!C245</f>
        <v>0</v>
      </c>
      <c r="D245" s="199" t="e">
        <f>'Orçamento-TCE'!G245</f>
        <v>#N/A</v>
      </c>
      <c r="E245" s="204">
        <f>'Orçamento-TCE'!H245</f>
        <v>0</v>
      </c>
      <c r="F245" s="230" t="e">
        <f>'Orçamento-TCE'!I245</f>
        <v>#N/A</v>
      </c>
      <c r="G245" s="227" t="e">
        <f>IF(Comparativo!$E$6="Tabela Não Desonerada",VLOOKUP($C245,'Orçamento Base'!$D$12:$S$1673,12,FALSE),VLOOKUP($C245,#REF!,12,FALSE))</f>
        <v>#N/A</v>
      </c>
      <c r="H245" s="228">
        <f>IFERROR(IF(Comparativo!$E$6="Tabela Não Desonerada",VLOOKUP($C245,'Orçamento Base'!$D$12:$S$1673,16,FALSE),VLOOKUP($C245,#REF!,16,FALSE)),0)</f>
        <v>0</v>
      </c>
      <c r="I245" s="575" t="e">
        <f>IF(Comparativo!$E$6="Tabela Não Desonerada",VLOOKUP($C245,'Orçamento Base'!$D$12:$S$1673,11,FALSE),VLOOKUP($C245,#REF!,11,FALSE))</f>
        <v>#N/A</v>
      </c>
      <c r="J245" s="363">
        <f>IF(Comparativo!$E$6="Tabela Não Desonerada",Encargos!$F$44,Encargos!$D$44)</f>
        <v>1.1122000000000001</v>
      </c>
      <c r="K245" s="364"/>
      <c r="L245" s="365" t="e">
        <f t="shared" si="18"/>
        <v>#N/A</v>
      </c>
      <c r="M245" s="365" t="e">
        <f t="shared" si="19"/>
        <v>#N/A</v>
      </c>
      <c r="N245" s="376" t="e">
        <f t="shared" si="20"/>
        <v>#N/A</v>
      </c>
      <c r="O245" s="205" t="e">
        <f>IF(Comparativo!$E$6="Tabela Não Desonerada",VLOOKUP($C245,'Orçamento Base'!$D$12:$S$1673,13,FALSE),VLOOKUP($C245,#REF!,13,FALSE))</f>
        <v>#N/A</v>
      </c>
      <c r="P245" s="205" t="e">
        <f t="shared" si="21"/>
        <v>#N/A</v>
      </c>
      <c r="Q245" s="205" t="e">
        <f>IF(Comparativo!$E$6="Tabela Não Desonerada",VLOOKUP($C245,'Orçamento Base'!$D$12:$S$1673,14,FALSE),VLOOKUP($C245,#REF!,14,FALSE))</f>
        <v>#N/A</v>
      </c>
      <c r="R245" s="205" t="e">
        <f t="shared" si="22"/>
        <v>#N/A</v>
      </c>
      <c r="S245" s="205" t="e">
        <f>IF(Comparativo!$E$6="Tabela Não Desonerada",VLOOKUP($C245,'Orçamento Base'!$D$12:$S$1673,15,FALSE),VLOOKUP($C245,#REF!,15,FALSE))</f>
        <v>#N/A</v>
      </c>
      <c r="T245" s="205" t="e">
        <f t="shared" si="23"/>
        <v>#N/A</v>
      </c>
    </row>
    <row r="246" spans="1:20" ht="15">
      <c r="A246" s="203">
        <v>1</v>
      </c>
      <c r="B246" s="203" t="e">
        <f>'Orçamento-TCE'!B246</f>
        <v>#N/A</v>
      </c>
      <c r="C246" s="229">
        <f>'Orçamento-TCE'!C246</f>
        <v>0</v>
      </c>
      <c r="D246" s="199" t="e">
        <f>'Orçamento-TCE'!G246</f>
        <v>#N/A</v>
      </c>
      <c r="E246" s="204">
        <f>'Orçamento-TCE'!H246</f>
        <v>0</v>
      </c>
      <c r="F246" s="230" t="e">
        <f>'Orçamento-TCE'!I246</f>
        <v>#N/A</v>
      </c>
      <c r="G246" s="227" t="e">
        <f>IF(Comparativo!$E$6="Tabela Não Desonerada",VLOOKUP($C246,'Orçamento Base'!$D$12:$S$1673,12,FALSE),VLOOKUP($C246,#REF!,12,FALSE))</f>
        <v>#N/A</v>
      </c>
      <c r="H246" s="228">
        <f>IFERROR(IF(Comparativo!$E$6="Tabela Não Desonerada",VLOOKUP($C246,'Orçamento Base'!$D$12:$S$1673,16,FALSE),VLOOKUP($C246,#REF!,16,FALSE)),0)</f>
        <v>0</v>
      </c>
      <c r="I246" s="575" t="e">
        <f>IF(Comparativo!$E$6="Tabela Não Desonerada",VLOOKUP($C246,'Orçamento Base'!$D$12:$S$1673,11,FALSE),VLOOKUP($C246,#REF!,11,FALSE))</f>
        <v>#N/A</v>
      </c>
      <c r="J246" s="363">
        <f>IF(Comparativo!$E$6="Tabela Não Desonerada",Encargos!$F$44,Encargos!$D$44)</f>
        <v>1.1122000000000001</v>
      </c>
      <c r="K246" s="364"/>
      <c r="L246" s="365" t="e">
        <f t="shared" si="18"/>
        <v>#N/A</v>
      </c>
      <c r="M246" s="365" t="e">
        <f t="shared" si="19"/>
        <v>#N/A</v>
      </c>
      <c r="N246" s="376" t="e">
        <f t="shared" si="20"/>
        <v>#N/A</v>
      </c>
      <c r="O246" s="205" t="e">
        <f>IF(Comparativo!$E$6="Tabela Não Desonerada",VLOOKUP($C246,'Orçamento Base'!$D$12:$S$1673,13,FALSE),VLOOKUP($C246,#REF!,13,FALSE))</f>
        <v>#N/A</v>
      </c>
      <c r="P246" s="205" t="e">
        <f t="shared" si="21"/>
        <v>#N/A</v>
      </c>
      <c r="Q246" s="205" t="e">
        <f>IF(Comparativo!$E$6="Tabela Não Desonerada",VLOOKUP($C246,'Orçamento Base'!$D$12:$S$1673,14,FALSE),VLOOKUP($C246,#REF!,14,FALSE))</f>
        <v>#N/A</v>
      </c>
      <c r="R246" s="205" t="e">
        <f t="shared" si="22"/>
        <v>#N/A</v>
      </c>
      <c r="S246" s="205" t="e">
        <f>IF(Comparativo!$E$6="Tabela Não Desonerada",VLOOKUP($C246,'Orçamento Base'!$D$12:$S$1673,15,FALSE),VLOOKUP($C246,#REF!,15,FALSE))</f>
        <v>#N/A</v>
      </c>
      <c r="T246" s="205" t="e">
        <f t="shared" si="23"/>
        <v>#N/A</v>
      </c>
    </row>
    <row r="247" spans="1:20" ht="15">
      <c r="A247" s="203">
        <v>1</v>
      </c>
      <c r="B247" s="203" t="e">
        <f>'Orçamento-TCE'!B247</f>
        <v>#N/A</v>
      </c>
      <c r="C247" s="229">
        <f>'Orçamento-TCE'!C247</f>
        <v>0</v>
      </c>
      <c r="D247" s="199" t="e">
        <f>'Orçamento-TCE'!G247</f>
        <v>#N/A</v>
      </c>
      <c r="E247" s="204">
        <f>'Orçamento-TCE'!H247</f>
        <v>0</v>
      </c>
      <c r="F247" s="230" t="e">
        <f>'Orçamento-TCE'!I247</f>
        <v>#N/A</v>
      </c>
      <c r="G247" s="227" t="e">
        <f>IF(Comparativo!$E$6="Tabela Não Desonerada",VLOOKUP($C247,'Orçamento Base'!$D$12:$S$1673,12,FALSE),VLOOKUP($C247,#REF!,12,FALSE))</f>
        <v>#N/A</v>
      </c>
      <c r="H247" s="228">
        <f>IFERROR(IF(Comparativo!$E$6="Tabela Não Desonerada",VLOOKUP($C247,'Orçamento Base'!$D$12:$S$1673,16,FALSE),VLOOKUP($C247,#REF!,16,FALSE)),0)</f>
        <v>0</v>
      </c>
      <c r="I247" s="575" t="e">
        <f>IF(Comparativo!$E$6="Tabela Não Desonerada",VLOOKUP($C247,'Orçamento Base'!$D$12:$S$1673,11,FALSE),VLOOKUP($C247,#REF!,11,FALSE))</f>
        <v>#N/A</v>
      </c>
      <c r="J247" s="363">
        <f>IF(Comparativo!$E$6="Tabela Não Desonerada",Encargos!$F$44,Encargos!$D$44)</f>
        <v>1.1122000000000001</v>
      </c>
      <c r="K247" s="364"/>
      <c r="L247" s="365" t="e">
        <f t="shared" si="18"/>
        <v>#N/A</v>
      </c>
      <c r="M247" s="365" t="e">
        <f t="shared" si="19"/>
        <v>#N/A</v>
      </c>
      <c r="N247" s="376" t="e">
        <f t="shared" si="20"/>
        <v>#N/A</v>
      </c>
      <c r="O247" s="205" t="e">
        <f>IF(Comparativo!$E$6="Tabela Não Desonerada",VLOOKUP($C247,'Orçamento Base'!$D$12:$S$1673,13,FALSE),VLOOKUP($C247,#REF!,13,FALSE))</f>
        <v>#N/A</v>
      </c>
      <c r="P247" s="205" t="e">
        <f t="shared" si="21"/>
        <v>#N/A</v>
      </c>
      <c r="Q247" s="205" t="e">
        <f>IF(Comparativo!$E$6="Tabela Não Desonerada",VLOOKUP($C247,'Orçamento Base'!$D$12:$S$1673,14,FALSE),VLOOKUP($C247,#REF!,14,FALSE))</f>
        <v>#N/A</v>
      </c>
      <c r="R247" s="205" t="e">
        <f t="shared" si="22"/>
        <v>#N/A</v>
      </c>
      <c r="S247" s="205" t="e">
        <f>IF(Comparativo!$E$6="Tabela Não Desonerada",VLOOKUP($C247,'Orçamento Base'!$D$12:$S$1673,15,FALSE),VLOOKUP($C247,#REF!,15,FALSE))</f>
        <v>#N/A</v>
      </c>
      <c r="T247" s="205" t="e">
        <f t="shared" si="23"/>
        <v>#N/A</v>
      </c>
    </row>
    <row r="248" spans="1:20" ht="15">
      <c r="A248" s="203">
        <v>1</v>
      </c>
      <c r="B248" s="203" t="e">
        <f>'Orçamento-TCE'!B248</f>
        <v>#N/A</v>
      </c>
      <c r="C248" s="229">
        <f>'Orçamento-TCE'!C248</f>
        <v>0</v>
      </c>
      <c r="D248" s="199" t="e">
        <f>'Orçamento-TCE'!G248</f>
        <v>#N/A</v>
      </c>
      <c r="E248" s="204">
        <f>'Orçamento-TCE'!H248</f>
        <v>0</v>
      </c>
      <c r="F248" s="230" t="e">
        <f>'Orçamento-TCE'!I248</f>
        <v>#N/A</v>
      </c>
      <c r="G248" s="227" t="e">
        <f>IF(Comparativo!$E$6="Tabela Não Desonerada",VLOOKUP($C248,'Orçamento Base'!$D$12:$S$1673,12,FALSE),VLOOKUP($C248,#REF!,12,FALSE))</f>
        <v>#N/A</v>
      </c>
      <c r="H248" s="228">
        <f>IFERROR(IF(Comparativo!$E$6="Tabela Não Desonerada",VLOOKUP($C248,'Orçamento Base'!$D$12:$S$1673,16,FALSE),VLOOKUP($C248,#REF!,16,FALSE)),0)</f>
        <v>0</v>
      </c>
      <c r="I248" s="575" t="e">
        <f>IF(Comparativo!$E$6="Tabela Não Desonerada",VLOOKUP($C248,'Orçamento Base'!$D$12:$S$1673,11,FALSE),VLOOKUP($C248,#REF!,11,FALSE))</f>
        <v>#N/A</v>
      </c>
      <c r="J248" s="363">
        <f>IF(Comparativo!$E$6="Tabela Não Desonerada",Encargos!$F$44,Encargos!$D$44)</f>
        <v>1.1122000000000001</v>
      </c>
      <c r="K248" s="364"/>
      <c r="L248" s="365" t="e">
        <f t="shared" si="18"/>
        <v>#N/A</v>
      </c>
      <c r="M248" s="365" t="e">
        <f t="shared" si="19"/>
        <v>#N/A</v>
      </c>
      <c r="N248" s="376" t="e">
        <f t="shared" si="20"/>
        <v>#N/A</v>
      </c>
      <c r="O248" s="205" t="e">
        <f>IF(Comparativo!$E$6="Tabela Não Desonerada",VLOOKUP($C248,'Orçamento Base'!$D$12:$S$1673,13,FALSE),VLOOKUP($C248,#REF!,13,FALSE))</f>
        <v>#N/A</v>
      </c>
      <c r="P248" s="205" t="e">
        <f t="shared" si="21"/>
        <v>#N/A</v>
      </c>
      <c r="Q248" s="205" t="e">
        <f>IF(Comparativo!$E$6="Tabela Não Desonerada",VLOOKUP($C248,'Orçamento Base'!$D$12:$S$1673,14,FALSE),VLOOKUP($C248,#REF!,14,FALSE))</f>
        <v>#N/A</v>
      </c>
      <c r="R248" s="205" t="e">
        <f t="shared" si="22"/>
        <v>#N/A</v>
      </c>
      <c r="S248" s="205" t="e">
        <f>IF(Comparativo!$E$6="Tabela Não Desonerada",VLOOKUP($C248,'Orçamento Base'!$D$12:$S$1673,15,FALSE),VLOOKUP($C248,#REF!,15,FALSE))</f>
        <v>#N/A</v>
      </c>
      <c r="T248" s="205" t="e">
        <f t="shared" si="23"/>
        <v>#N/A</v>
      </c>
    </row>
    <row r="249" spans="1:20" ht="15">
      <c r="A249" s="203">
        <v>1</v>
      </c>
      <c r="B249" s="203" t="e">
        <f>'Orçamento-TCE'!B249</f>
        <v>#N/A</v>
      </c>
      <c r="C249" s="229">
        <f>'Orçamento-TCE'!C249</f>
        <v>0</v>
      </c>
      <c r="D249" s="199" t="e">
        <f>'Orçamento-TCE'!G249</f>
        <v>#N/A</v>
      </c>
      <c r="E249" s="204">
        <f>'Orçamento-TCE'!H249</f>
        <v>0</v>
      </c>
      <c r="F249" s="230" t="e">
        <f>'Orçamento-TCE'!I249</f>
        <v>#N/A</v>
      </c>
      <c r="G249" s="227" t="e">
        <f>IF(Comparativo!$E$6="Tabela Não Desonerada",VLOOKUP($C249,'Orçamento Base'!$D$12:$S$1673,12,FALSE),VLOOKUP($C249,#REF!,12,FALSE))</f>
        <v>#N/A</v>
      </c>
      <c r="H249" s="228">
        <f>IFERROR(IF(Comparativo!$E$6="Tabela Não Desonerada",VLOOKUP($C249,'Orçamento Base'!$D$12:$S$1673,16,FALSE),VLOOKUP($C249,#REF!,16,FALSE)),0)</f>
        <v>0</v>
      </c>
      <c r="I249" s="575" t="e">
        <f>IF(Comparativo!$E$6="Tabela Não Desonerada",VLOOKUP($C249,'Orçamento Base'!$D$12:$S$1673,11,FALSE),VLOOKUP($C249,#REF!,11,FALSE))</f>
        <v>#N/A</v>
      </c>
      <c r="J249" s="363">
        <f>IF(Comparativo!$E$6="Tabela Não Desonerada",Encargos!$F$44,Encargos!$D$44)</f>
        <v>1.1122000000000001</v>
      </c>
      <c r="K249" s="364"/>
      <c r="L249" s="365" t="e">
        <f t="shared" si="18"/>
        <v>#N/A</v>
      </c>
      <c r="M249" s="365" t="e">
        <f t="shared" si="19"/>
        <v>#N/A</v>
      </c>
      <c r="N249" s="376" t="e">
        <f t="shared" si="20"/>
        <v>#N/A</v>
      </c>
      <c r="O249" s="205" t="e">
        <f>IF(Comparativo!$E$6="Tabela Não Desonerada",VLOOKUP($C249,'Orçamento Base'!$D$12:$S$1673,13,FALSE),VLOOKUP($C249,#REF!,13,FALSE))</f>
        <v>#N/A</v>
      </c>
      <c r="P249" s="205" t="e">
        <f t="shared" si="21"/>
        <v>#N/A</v>
      </c>
      <c r="Q249" s="205" t="e">
        <f>IF(Comparativo!$E$6="Tabela Não Desonerada",VLOOKUP($C249,'Orçamento Base'!$D$12:$S$1673,14,FALSE),VLOOKUP($C249,#REF!,14,FALSE))</f>
        <v>#N/A</v>
      </c>
      <c r="R249" s="205" t="e">
        <f t="shared" si="22"/>
        <v>#N/A</v>
      </c>
      <c r="S249" s="205" t="e">
        <f>IF(Comparativo!$E$6="Tabela Não Desonerada",VLOOKUP($C249,'Orçamento Base'!$D$12:$S$1673,15,FALSE),VLOOKUP($C249,#REF!,15,FALSE))</f>
        <v>#N/A</v>
      </c>
      <c r="T249" s="205" t="e">
        <f t="shared" si="23"/>
        <v>#N/A</v>
      </c>
    </row>
    <row r="250" spans="1:20" ht="15">
      <c r="A250" s="203">
        <v>1</v>
      </c>
      <c r="B250" s="203" t="e">
        <f>'Orçamento-TCE'!B250</f>
        <v>#N/A</v>
      </c>
      <c r="C250" s="229">
        <f>'Orçamento-TCE'!C250</f>
        <v>0</v>
      </c>
      <c r="D250" s="199" t="e">
        <f>'Orçamento-TCE'!G250</f>
        <v>#N/A</v>
      </c>
      <c r="E250" s="204">
        <f>'Orçamento-TCE'!H250</f>
        <v>0</v>
      </c>
      <c r="F250" s="230" t="e">
        <f>'Orçamento-TCE'!I250</f>
        <v>#N/A</v>
      </c>
      <c r="G250" s="227" t="e">
        <f>IF(Comparativo!$E$6="Tabela Não Desonerada",VLOOKUP($C250,'Orçamento Base'!$D$12:$S$1673,12,FALSE),VLOOKUP($C250,#REF!,12,FALSE))</f>
        <v>#N/A</v>
      </c>
      <c r="H250" s="228">
        <f>IFERROR(IF(Comparativo!$E$6="Tabela Não Desonerada",VLOOKUP($C250,'Orçamento Base'!$D$12:$S$1673,16,FALSE),VLOOKUP($C250,#REF!,16,FALSE)),0)</f>
        <v>0</v>
      </c>
      <c r="I250" s="575" t="e">
        <f>IF(Comparativo!$E$6="Tabela Não Desonerada",VLOOKUP($C250,'Orçamento Base'!$D$12:$S$1673,11,FALSE),VLOOKUP($C250,#REF!,11,FALSE))</f>
        <v>#N/A</v>
      </c>
      <c r="J250" s="363">
        <f>IF(Comparativo!$E$6="Tabela Não Desonerada",Encargos!$F$44,Encargos!$D$44)</f>
        <v>1.1122000000000001</v>
      </c>
      <c r="K250" s="364"/>
      <c r="L250" s="365" t="e">
        <f t="shared" si="18"/>
        <v>#N/A</v>
      </c>
      <c r="M250" s="365" t="e">
        <f t="shared" si="19"/>
        <v>#N/A</v>
      </c>
      <c r="N250" s="376" t="e">
        <f t="shared" si="20"/>
        <v>#N/A</v>
      </c>
      <c r="O250" s="205" t="e">
        <f>IF(Comparativo!$E$6="Tabela Não Desonerada",VLOOKUP($C250,'Orçamento Base'!$D$12:$S$1673,13,FALSE),VLOOKUP($C250,#REF!,13,FALSE))</f>
        <v>#N/A</v>
      </c>
      <c r="P250" s="205" t="e">
        <f t="shared" si="21"/>
        <v>#N/A</v>
      </c>
      <c r="Q250" s="205" t="e">
        <f>IF(Comparativo!$E$6="Tabela Não Desonerada",VLOOKUP($C250,'Orçamento Base'!$D$12:$S$1673,14,FALSE),VLOOKUP($C250,#REF!,14,FALSE))</f>
        <v>#N/A</v>
      </c>
      <c r="R250" s="205" t="e">
        <f t="shared" si="22"/>
        <v>#N/A</v>
      </c>
      <c r="S250" s="205" t="e">
        <f>IF(Comparativo!$E$6="Tabela Não Desonerada",VLOOKUP($C250,'Orçamento Base'!$D$12:$S$1673,15,FALSE),VLOOKUP($C250,#REF!,15,FALSE))</f>
        <v>#N/A</v>
      </c>
      <c r="T250" s="205" t="e">
        <f t="shared" si="23"/>
        <v>#N/A</v>
      </c>
    </row>
    <row r="251" spans="1:20" ht="15">
      <c r="A251" s="203">
        <v>1</v>
      </c>
      <c r="B251" s="203" t="e">
        <f>'Orçamento-TCE'!B251</f>
        <v>#N/A</v>
      </c>
      <c r="C251" s="229">
        <f>'Orçamento-TCE'!C251</f>
        <v>0</v>
      </c>
      <c r="D251" s="199" t="e">
        <f>'Orçamento-TCE'!G251</f>
        <v>#N/A</v>
      </c>
      <c r="E251" s="204">
        <f>'Orçamento-TCE'!H251</f>
        <v>0</v>
      </c>
      <c r="F251" s="230" t="e">
        <f>'Orçamento-TCE'!I251</f>
        <v>#N/A</v>
      </c>
      <c r="G251" s="227" t="e">
        <f>IF(Comparativo!$E$6="Tabela Não Desonerada",VLOOKUP($C251,'Orçamento Base'!$D$12:$S$1673,12,FALSE),VLOOKUP($C251,#REF!,12,FALSE))</f>
        <v>#N/A</v>
      </c>
      <c r="H251" s="228">
        <f>IFERROR(IF(Comparativo!$E$6="Tabela Não Desonerada",VLOOKUP($C251,'Orçamento Base'!$D$12:$S$1673,16,FALSE),VLOOKUP($C251,#REF!,16,FALSE)),0)</f>
        <v>0</v>
      </c>
      <c r="I251" s="575" t="e">
        <f>IF(Comparativo!$E$6="Tabela Não Desonerada",VLOOKUP($C251,'Orçamento Base'!$D$12:$S$1673,11,FALSE),VLOOKUP($C251,#REF!,11,FALSE))</f>
        <v>#N/A</v>
      </c>
      <c r="J251" s="363">
        <f>IF(Comparativo!$E$6="Tabela Não Desonerada",Encargos!$F$44,Encargos!$D$44)</f>
        <v>1.1122000000000001</v>
      </c>
      <c r="K251" s="364"/>
      <c r="L251" s="365" t="e">
        <f t="shared" si="18"/>
        <v>#N/A</v>
      </c>
      <c r="M251" s="365" t="e">
        <f t="shared" si="19"/>
        <v>#N/A</v>
      </c>
      <c r="N251" s="376" t="e">
        <f t="shared" si="20"/>
        <v>#N/A</v>
      </c>
      <c r="O251" s="205" t="e">
        <f>IF(Comparativo!$E$6="Tabela Não Desonerada",VLOOKUP($C251,'Orçamento Base'!$D$12:$S$1673,13,FALSE),VLOOKUP($C251,#REF!,13,FALSE))</f>
        <v>#N/A</v>
      </c>
      <c r="P251" s="205" t="e">
        <f t="shared" si="21"/>
        <v>#N/A</v>
      </c>
      <c r="Q251" s="205" t="e">
        <f>IF(Comparativo!$E$6="Tabela Não Desonerada",VLOOKUP($C251,'Orçamento Base'!$D$12:$S$1673,14,FALSE),VLOOKUP($C251,#REF!,14,FALSE))</f>
        <v>#N/A</v>
      </c>
      <c r="R251" s="205" t="e">
        <f t="shared" si="22"/>
        <v>#N/A</v>
      </c>
      <c r="S251" s="205" t="e">
        <f>IF(Comparativo!$E$6="Tabela Não Desonerada",VLOOKUP($C251,'Orçamento Base'!$D$12:$S$1673,15,FALSE),VLOOKUP($C251,#REF!,15,FALSE))</f>
        <v>#N/A</v>
      </c>
      <c r="T251" s="205" t="e">
        <f t="shared" si="23"/>
        <v>#N/A</v>
      </c>
    </row>
    <row r="252" spans="1:20" ht="15">
      <c r="A252" s="203">
        <v>1</v>
      </c>
      <c r="B252" s="203" t="e">
        <f>'Orçamento-TCE'!B252</f>
        <v>#N/A</v>
      </c>
      <c r="C252" s="229">
        <f>'Orçamento-TCE'!C252</f>
        <v>0</v>
      </c>
      <c r="D252" s="199" t="e">
        <f>'Orçamento-TCE'!G252</f>
        <v>#N/A</v>
      </c>
      <c r="E252" s="204">
        <f>'Orçamento-TCE'!H252</f>
        <v>0</v>
      </c>
      <c r="F252" s="230" t="e">
        <f>'Orçamento-TCE'!I252</f>
        <v>#N/A</v>
      </c>
      <c r="G252" s="227" t="e">
        <f>IF(Comparativo!$E$6="Tabela Não Desonerada",VLOOKUP($C252,'Orçamento Base'!$D$12:$S$1673,12,FALSE),VLOOKUP($C252,#REF!,12,FALSE))</f>
        <v>#N/A</v>
      </c>
      <c r="H252" s="228">
        <f>IFERROR(IF(Comparativo!$E$6="Tabela Não Desonerada",VLOOKUP($C252,'Orçamento Base'!$D$12:$S$1673,16,FALSE),VLOOKUP($C252,#REF!,16,FALSE)),0)</f>
        <v>0</v>
      </c>
      <c r="I252" s="575" t="e">
        <f>IF(Comparativo!$E$6="Tabela Não Desonerada",VLOOKUP($C252,'Orçamento Base'!$D$12:$S$1673,11,FALSE),VLOOKUP($C252,#REF!,11,FALSE))</f>
        <v>#N/A</v>
      </c>
      <c r="J252" s="363">
        <f>IF(Comparativo!$E$6="Tabela Não Desonerada",Encargos!$F$44,Encargos!$D$44)</f>
        <v>1.1122000000000001</v>
      </c>
      <c r="K252" s="364"/>
      <c r="L252" s="365" t="e">
        <f t="shared" si="18"/>
        <v>#N/A</v>
      </c>
      <c r="M252" s="365" t="e">
        <f t="shared" si="19"/>
        <v>#N/A</v>
      </c>
      <c r="N252" s="376" t="e">
        <f t="shared" si="20"/>
        <v>#N/A</v>
      </c>
      <c r="O252" s="205" t="e">
        <f>IF(Comparativo!$E$6="Tabela Não Desonerada",VLOOKUP($C252,'Orçamento Base'!$D$12:$S$1673,13,FALSE),VLOOKUP($C252,#REF!,13,FALSE))</f>
        <v>#N/A</v>
      </c>
      <c r="P252" s="205" t="e">
        <f t="shared" si="21"/>
        <v>#N/A</v>
      </c>
      <c r="Q252" s="205" t="e">
        <f>IF(Comparativo!$E$6="Tabela Não Desonerada",VLOOKUP($C252,'Orçamento Base'!$D$12:$S$1673,14,FALSE),VLOOKUP($C252,#REF!,14,FALSE))</f>
        <v>#N/A</v>
      </c>
      <c r="R252" s="205" t="e">
        <f t="shared" si="22"/>
        <v>#N/A</v>
      </c>
      <c r="S252" s="205" t="e">
        <f>IF(Comparativo!$E$6="Tabela Não Desonerada",VLOOKUP($C252,'Orçamento Base'!$D$12:$S$1673,15,FALSE),VLOOKUP($C252,#REF!,15,FALSE))</f>
        <v>#N/A</v>
      </c>
      <c r="T252" s="205" t="e">
        <f t="shared" si="23"/>
        <v>#N/A</v>
      </c>
    </row>
    <row r="253" spans="1:20" ht="15">
      <c r="A253" s="203">
        <v>1</v>
      </c>
      <c r="B253" s="203" t="e">
        <f>'Orçamento-TCE'!B253</f>
        <v>#N/A</v>
      </c>
      <c r="C253" s="229">
        <f>'Orçamento-TCE'!C253</f>
        <v>0</v>
      </c>
      <c r="D253" s="199" t="e">
        <f>'Orçamento-TCE'!G253</f>
        <v>#N/A</v>
      </c>
      <c r="E253" s="204">
        <f>'Orçamento-TCE'!H253</f>
        <v>0</v>
      </c>
      <c r="F253" s="230" t="e">
        <f>'Orçamento-TCE'!I253</f>
        <v>#N/A</v>
      </c>
      <c r="G253" s="227" t="e">
        <f>IF(Comparativo!$E$6="Tabela Não Desonerada",VLOOKUP($C253,'Orçamento Base'!$D$12:$S$1673,12,FALSE),VLOOKUP($C253,#REF!,12,FALSE))</f>
        <v>#N/A</v>
      </c>
      <c r="H253" s="228">
        <f>IFERROR(IF(Comparativo!$E$6="Tabela Não Desonerada",VLOOKUP($C253,'Orçamento Base'!$D$12:$S$1673,16,FALSE),VLOOKUP($C253,#REF!,16,FALSE)),0)</f>
        <v>0</v>
      </c>
      <c r="I253" s="575" t="e">
        <f>IF(Comparativo!$E$6="Tabela Não Desonerada",VLOOKUP($C253,'Orçamento Base'!$D$12:$S$1673,11,FALSE),VLOOKUP($C253,#REF!,11,FALSE))</f>
        <v>#N/A</v>
      </c>
      <c r="J253" s="363">
        <f>IF(Comparativo!$E$6="Tabela Não Desonerada",Encargos!$F$44,Encargos!$D$44)</f>
        <v>1.1122000000000001</v>
      </c>
      <c r="K253" s="364"/>
      <c r="L253" s="365" t="e">
        <f t="shared" si="18"/>
        <v>#N/A</v>
      </c>
      <c r="M253" s="365" t="e">
        <f t="shared" si="19"/>
        <v>#N/A</v>
      </c>
      <c r="N253" s="376" t="e">
        <f t="shared" si="20"/>
        <v>#N/A</v>
      </c>
      <c r="O253" s="205" t="e">
        <f>IF(Comparativo!$E$6="Tabela Não Desonerada",VLOOKUP($C253,'Orçamento Base'!$D$12:$S$1673,13,FALSE),VLOOKUP($C253,#REF!,13,FALSE))</f>
        <v>#N/A</v>
      </c>
      <c r="P253" s="205" t="e">
        <f t="shared" si="21"/>
        <v>#N/A</v>
      </c>
      <c r="Q253" s="205" t="e">
        <f>IF(Comparativo!$E$6="Tabela Não Desonerada",VLOOKUP($C253,'Orçamento Base'!$D$12:$S$1673,14,FALSE),VLOOKUP($C253,#REF!,14,FALSE))</f>
        <v>#N/A</v>
      </c>
      <c r="R253" s="205" t="e">
        <f t="shared" si="22"/>
        <v>#N/A</v>
      </c>
      <c r="S253" s="205" t="e">
        <f>IF(Comparativo!$E$6="Tabela Não Desonerada",VLOOKUP($C253,'Orçamento Base'!$D$12:$S$1673,15,FALSE),VLOOKUP($C253,#REF!,15,FALSE))</f>
        <v>#N/A</v>
      </c>
      <c r="T253" s="205" t="e">
        <f t="shared" si="23"/>
        <v>#N/A</v>
      </c>
    </row>
    <row r="254" spans="1:20" ht="15">
      <c r="A254" s="203">
        <v>1</v>
      </c>
      <c r="B254" s="203" t="e">
        <f>'Orçamento-TCE'!B254</f>
        <v>#N/A</v>
      </c>
      <c r="C254" s="229">
        <f>'Orçamento-TCE'!C254</f>
        <v>0</v>
      </c>
      <c r="D254" s="199" t="e">
        <f>'Orçamento-TCE'!G254</f>
        <v>#N/A</v>
      </c>
      <c r="E254" s="204">
        <f>'Orçamento-TCE'!H254</f>
        <v>0</v>
      </c>
      <c r="F254" s="230" t="e">
        <f>'Orçamento-TCE'!I254</f>
        <v>#N/A</v>
      </c>
      <c r="G254" s="227" t="e">
        <f>IF(Comparativo!$E$6="Tabela Não Desonerada",VLOOKUP($C254,'Orçamento Base'!$D$12:$S$1673,12,FALSE),VLOOKUP($C254,#REF!,12,FALSE))</f>
        <v>#N/A</v>
      </c>
      <c r="H254" s="228">
        <f>IFERROR(IF(Comparativo!$E$6="Tabela Não Desonerada",VLOOKUP($C254,'Orçamento Base'!$D$12:$S$1673,16,FALSE),VLOOKUP($C254,#REF!,16,FALSE)),0)</f>
        <v>0</v>
      </c>
      <c r="I254" s="575" t="e">
        <f>IF(Comparativo!$E$6="Tabela Não Desonerada",VLOOKUP($C254,'Orçamento Base'!$D$12:$S$1673,11,FALSE),VLOOKUP($C254,#REF!,11,FALSE))</f>
        <v>#N/A</v>
      </c>
      <c r="J254" s="363">
        <f>IF(Comparativo!$E$6="Tabela Não Desonerada",Encargos!$F$44,Encargos!$D$44)</f>
        <v>1.1122000000000001</v>
      </c>
      <c r="K254" s="364"/>
      <c r="L254" s="365" t="e">
        <f t="shared" si="18"/>
        <v>#N/A</v>
      </c>
      <c r="M254" s="365" t="e">
        <f t="shared" si="19"/>
        <v>#N/A</v>
      </c>
      <c r="N254" s="376" t="e">
        <f t="shared" si="20"/>
        <v>#N/A</v>
      </c>
      <c r="O254" s="205" t="e">
        <f>IF(Comparativo!$E$6="Tabela Não Desonerada",VLOOKUP($C254,'Orçamento Base'!$D$12:$S$1673,13,FALSE),VLOOKUP($C254,#REF!,13,FALSE))</f>
        <v>#N/A</v>
      </c>
      <c r="P254" s="205" t="e">
        <f t="shared" si="21"/>
        <v>#N/A</v>
      </c>
      <c r="Q254" s="205" t="e">
        <f>IF(Comparativo!$E$6="Tabela Não Desonerada",VLOOKUP($C254,'Orçamento Base'!$D$12:$S$1673,14,FALSE),VLOOKUP($C254,#REF!,14,FALSE))</f>
        <v>#N/A</v>
      </c>
      <c r="R254" s="205" t="e">
        <f t="shared" si="22"/>
        <v>#N/A</v>
      </c>
      <c r="S254" s="205" t="e">
        <f>IF(Comparativo!$E$6="Tabela Não Desonerada",VLOOKUP($C254,'Orçamento Base'!$D$12:$S$1673,15,FALSE),VLOOKUP($C254,#REF!,15,FALSE))</f>
        <v>#N/A</v>
      </c>
      <c r="T254" s="205" t="e">
        <f t="shared" si="23"/>
        <v>#N/A</v>
      </c>
    </row>
    <row r="255" spans="1:20" ht="15">
      <c r="A255" s="203">
        <v>1</v>
      </c>
      <c r="B255" s="203" t="e">
        <f>'Orçamento-TCE'!B255</f>
        <v>#N/A</v>
      </c>
      <c r="C255" s="229">
        <f>'Orçamento-TCE'!C255</f>
        <v>0</v>
      </c>
      <c r="D255" s="199" t="e">
        <f>'Orçamento-TCE'!G255</f>
        <v>#N/A</v>
      </c>
      <c r="E255" s="204">
        <f>'Orçamento-TCE'!H255</f>
        <v>0</v>
      </c>
      <c r="F255" s="230" t="e">
        <f>'Orçamento-TCE'!I255</f>
        <v>#N/A</v>
      </c>
      <c r="G255" s="227" t="e">
        <f>IF(Comparativo!$E$6="Tabela Não Desonerada",VLOOKUP($C255,'Orçamento Base'!$D$12:$S$1673,12,FALSE),VLOOKUP($C255,#REF!,12,FALSE))</f>
        <v>#N/A</v>
      </c>
      <c r="H255" s="228">
        <f>IFERROR(IF(Comparativo!$E$6="Tabela Não Desonerada",VLOOKUP($C255,'Orçamento Base'!$D$12:$S$1673,16,FALSE),VLOOKUP($C255,#REF!,16,FALSE)),0)</f>
        <v>0</v>
      </c>
      <c r="I255" s="575" t="e">
        <f>IF(Comparativo!$E$6="Tabela Não Desonerada",VLOOKUP($C255,'Orçamento Base'!$D$12:$S$1673,11,FALSE),VLOOKUP($C255,#REF!,11,FALSE))</f>
        <v>#N/A</v>
      </c>
      <c r="J255" s="363">
        <f>IF(Comparativo!$E$6="Tabela Não Desonerada",Encargos!$F$44,Encargos!$D$44)</f>
        <v>1.1122000000000001</v>
      </c>
      <c r="K255" s="364"/>
      <c r="L255" s="365" t="e">
        <f t="shared" si="18"/>
        <v>#N/A</v>
      </c>
      <c r="M255" s="365" t="e">
        <f t="shared" si="19"/>
        <v>#N/A</v>
      </c>
      <c r="N255" s="376" t="e">
        <f t="shared" si="20"/>
        <v>#N/A</v>
      </c>
      <c r="O255" s="205" t="e">
        <f>IF(Comparativo!$E$6="Tabela Não Desonerada",VLOOKUP($C255,'Orçamento Base'!$D$12:$S$1673,13,FALSE),VLOOKUP($C255,#REF!,13,FALSE))</f>
        <v>#N/A</v>
      </c>
      <c r="P255" s="205" t="e">
        <f t="shared" si="21"/>
        <v>#N/A</v>
      </c>
      <c r="Q255" s="205" t="e">
        <f>IF(Comparativo!$E$6="Tabela Não Desonerada",VLOOKUP($C255,'Orçamento Base'!$D$12:$S$1673,14,FALSE),VLOOKUP($C255,#REF!,14,FALSE))</f>
        <v>#N/A</v>
      </c>
      <c r="R255" s="205" t="e">
        <f t="shared" si="22"/>
        <v>#N/A</v>
      </c>
      <c r="S255" s="205" t="e">
        <f>IF(Comparativo!$E$6="Tabela Não Desonerada",VLOOKUP($C255,'Orçamento Base'!$D$12:$S$1673,15,FALSE),VLOOKUP($C255,#REF!,15,FALSE))</f>
        <v>#N/A</v>
      </c>
      <c r="T255" s="205" t="e">
        <f t="shared" si="23"/>
        <v>#N/A</v>
      </c>
    </row>
    <row r="256" spans="1:20" ht="15">
      <c r="A256" s="203">
        <v>1</v>
      </c>
      <c r="B256" s="203" t="e">
        <f>'Orçamento-TCE'!B256</f>
        <v>#N/A</v>
      </c>
      <c r="C256" s="229">
        <f>'Orçamento-TCE'!C256</f>
        <v>0</v>
      </c>
      <c r="D256" s="199" t="e">
        <f>'Orçamento-TCE'!G256</f>
        <v>#N/A</v>
      </c>
      <c r="E256" s="204">
        <f>'Orçamento-TCE'!H256</f>
        <v>0</v>
      </c>
      <c r="F256" s="230" t="e">
        <f>'Orçamento-TCE'!I256</f>
        <v>#N/A</v>
      </c>
      <c r="G256" s="227" t="e">
        <f>IF(Comparativo!$E$6="Tabela Não Desonerada",VLOOKUP($C256,'Orçamento Base'!$D$12:$S$1673,12,FALSE),VLOOKUP($C256,#REF!,12,FALSE))</f>
        <v>#N/A</v>
      </c>
      <c r="H256" s="228">
        <f>IFERROR(IF(Comparativo!$E$6="Tabela Não Desonerada",VLOOKUP($C256,'Orçamento Base'!$D$12:$S$1673,16,FALSE),VLOOKUP($C256,#REF!,16,FALSE)),0)</f>
        <v>0</v>
      </c>
      <c r="I256" s="575" t="e">
        <f>IF(Comparativo!$E$6="Tabela Não Desonerada",VLOOKUP($C256,'Orçamento Base'!$D$12:$S$1673,11,FALSE),VLOOKUP($C256,#REF!,11,FALSE))</f>
        <v>#N/A</v>
      </c>
      <c r="J256" s="363">
        <f>IF(Comparativo!$E$6="Tabela Não Desonerada",Encargos!$F$44,Encargos!$D$44)</f>
        <v>1.1122000000000001</v>
      </c>
      <c r="K256" s="364"/>
      <c r="L256" s="365" t="e">
        <f t="shared" si="18"/>
        <v>#N/A</v>
      </c>
      <c r="M256" s="365" t="e">
        <f t="shared" si="19"/>
        <v>#N/A</v>
      </c>
      <c r="N256" s="376" t="e">
        <f t="shared" si="20"/>
        <v>#N/A</v>
      </c>
      <c r="O256" s="205" t="e">
        <f>IF(Comparativo!$E$6="Tabela Não Desonerada",VLOOKUP($C256,'Orçamento Base'!$D$12:$S$1673,13,FALSE),VLOOKUP($C256,#REF!,13,FALSE))</f>
        <v>#N/A</v>
      </c>
      <c r="P256" s="205" t="e">
        <f t="shared" si="21"/>
        <v>#N/A</v>
      </c>
      <c r="Q256" s="205" t="e">
        <f>IF(Comparativo!$E$6="Tabela Não Desonerada",VLOOKUP($C256,'Orçamento Base'!$D$12:$S$1673,14,FALSE),VLOOKUP($C256,#REF!,14,FALSE))</f>
        <v>#N/A</v>
      </c>
      <c r="R256" s="205" t="e">
        <f t="shared" si="22"/>
        <v>#N/A</v>
      </c>
      <c r="S256" s="205" t="e">
        <f>IF(Comparativo!$E$6="Tabela Não Desonerada",VLOOKUP($C256,'Orçamento Base'!$D$12:$S$1673,15,FALSE),VLOOKUP($C256,#REF!,15,FALSE))</f>
        <v>#N/A</v>
      </c>
      <c r="T256" s="205" t="e">
        <f t="shared" si="23"/>
        <v>#N/A</v>
      </c>
    </row>
    <row r="257" spans="1:20" ht="15">
      <c r="A257" s="203">
        <v>1</v>
      </c>
      <c r="B257" s="203" t="e">
        <f>'Orçamento-TCE'!B257</f>
        <v>#N/A</v>
      </c>
      <c r="C257" s="229">
        <f>'Orçamento-TCE'!C257</f>
        <v>0</v>
      </c>
      <c r="D257" s="199" t="e">
        <f>'Orçamento-TCE'!G257</f>
        <v>#N/A</v>
      </c>
      <c r="E257" s="204">
        <f>'Orçamento-TCE'!H257</f>
        <v>0</v>
      </c>
      <c r="F257" s="230" t="e">
        <f>'Orçamento-TCE'!I257</f>
        <v>#N/A</v>
      </c>
      <c r="G257" s="227" t="e">
        <f>IF(Comparativo!$E$6="Tabela Não Desonerada",VLOOKUP($C257,'Orçamento Base'!$D$12:$S$1673,12,FALSE),VLOOKUP($C257,#REF!,12,FALSE))</f>
        <v>#N/A</v>
      </c>
      <c r="H257" s="228">
        <f>IFERROR(IF(Comparativo!$E$6="Tabela Não Desonerada",VLOOKUP($C257,'Orçamento Base'!$D$12:$S$1673,16,FALSE),VLOOKUP($C257,#REF!,16,FALSE)),0)</f>
        <v>0</v>
      </c>
      <c r="I257" s="575" t="e">
        <f>IF(Comparativo!$E$6="Tabela Não Desonerada",VLOOKUP($C257,'Orçamento Base'!$D$12:$S$1673,11,FALSE),VLOOKUP($C257,#REF!,11,FALSE))</f>
        <v>#N/A</v>
      </c>
      <c r="J257" s="363">
        <f>IF(Comparativo!$E$6="Tabela Não Desonerada",Encargos!$F$44,Encargos!$D$44)</f>
        <v>1.1122000000000001</v>
      </c>
      <c r="K257" s="364"/>
      <c r="L257" s="365" t="e">
        <f t="shared" si="18"/>
        <v>#N/A</v>
      </c>
      <c r="M257" s="365" t="e">
        <f t="shared" si="19"/>
        <v>#N/A</v>
      </c>
      <c r="N257" s="376" t="e">
        <f t="shared" si="20"/>
        <v>#N/A</v>
      </c>
      <c r="O257" s="205" t="e">
        <f>IF(Comparativo!$E$6="Tabela Não Desonerada",VLOOKUP($C257,'Orçamento Base'!$D$12:$S$1673,13,FALSE),VLOOKUP($C257,#REF!,13,FALSE))</f>
        <v>#N/A</v>
      </c>
      <c r="P257" s="205" t="e">
        <f t="shared" si="21"/>
        <v>#N/A</v>
      </c>
      <c r="Q257" s="205" t="e">
        <f>IF(Comparativo!$E$6="Tabela Não Desonerada",VLOOKUP($C257,'Orçamento Base'!$D$12:$S$1673,14,FALSE),VLOOKUP($C257,#REF!,14,FALSE))</f>
        <v>#N/A</v>
      </c>
      <c r="R257" s="205" t="e">
        <f t="shared" si="22"/>
        <v>#N/A</v>
      </c>
      <c r="S257" s="205" t="e">
        <f>IF(Comparativo!$E$6="Tabela Não Desonerada",VLOOKUP($C257,'Orçamento Base'!$D$12:$S$1673,15,FALSE),VLOOKUP($C257,#REF!,15,FALSE))</f>
        <v>#N/A</v>
      </c>
      <c r="T257" s="205" t="e">
        <f t="shared" si="23"/>
        <v>#N/A</v>
      </c>
    </row>
    <row r="258" spans="1:20" ht="15">
      <c r="A258" s="203">
        <v>1</v>
      </c>
      <c r="B258" s="203" t="e">
        <f>'Orçamento-TCE'!B258</f>
        <v>#N/A</v>
      </c>
      <c r="C258" s="229">
        <f>'Orçamento-TCE'!C258</f>
        <v>0</v>
      </c>
      <c r="D258" s="199" t="e">
        <f>'Orçamento-TCE'!G258</f>
        <v>#N/A</v>
      </c>
      <c r="E258" s="204">
        <f>'Orçamento-TCE'!H258</f>
        <v>0</v>
      </c>
      <c r="F258" s="230" t="e">
        <f>'Orçamento-TCE'!I258</f>
        <v>#N/A</v>
      </c>
      <c r="G258" s="227" t="e">
        <f>IF(Comparativo!$E$6="Tabela Não Desonerada",VLOOKUP($C258,'Orçamento Base'!$D$12:$S$1673,12,FALSE),VLOOKUP($C258,#REF!,12,FALSE))</f>
        <v>#N/A</v>
      </c>
      <c r="H258" s="228">
        <f>IFERROR(IF(Comparativo!$E$6="Tabela Não Desonerada",VLOOKUP($C258,'Orçamento Base'!$D$12:$S$1673,16,FALSE),VLOOKUP($C258,#REF!,16,FALSE)),0)</f>
        <v>0</v>
      </c>
      <c r="I258" s="575" t="e">
        <f>IF(Comparativo!$E$6="Tabela Não Desonerada",VLOOKUP($C258,'Orçamento Base'!$D$12:$S$1673,11,FALSE),VLOOKUP($C258,#REF!,11,FALSE))</f>
        <v>#N/A</v>
      </c>
      <c r="J258" s="363">
        <f>IF(Comparativo!$E$6="Tabela Não Desonerada",Encargos!$F$44,Encargos!$D$44)</f>
        <v>1.1122000000000001</v>
      </c>
      <c r="K258" s="364"/>
      <c r="L258" s="365" t="e">
        <f t="shared" si="18"/>
        <v>#N/A</v>
      </c>
      <c r="M258" s="365" t="e">
        <f t="shared" si="19"/>
        <v>#N/A</v>
      </c>
      <c r="N258" s="376" t="e">
        <f t="shared" si="20"/>
        <v>#N/A</v>
      </c>
      <c r="O258" s="205" t="e">
        <f>IF(Comparativo!$E$6="Tabela Não Desonerada",VLOOKUP($C258,'Orçamento Base'!$D$12:$S$1673,13,FALSE),VLOOKUP($C258,#REF!,13,FALSE))</f>
        <v>#N/A</v>
      </c>
      <c r="P258" s="205" t="e">
        <f t="shared" si="21"/>
        <v>#N/A</v>
      </c>
      <c r="Q258" s="205" t="e">
        <f>IF(Comparativo!$E$6="Tabela Não Desonerada",VLOOKUP($C258,'Orçamento Base'!$D$12:$S$1673,14,FALSE),VLOOKUP($C258,#REF!,14,FALSE))</f>
        <v>#N/A</v>
      </c>
      <c r="R258" s="205" t="e">
        <f t="shared" si="22"/>
        <v>#N/A</v>
      </c>
      <c r="S258" s="205" t="e">
        <f>IF(Comparativo!$E$6="Tabela Não Desonerada",VLOOKUP($C258,'Orçamento Base'!$D$12:$S$1673,15,FALSE),VLOOKUP($C258,#REF!,15,FALSE))</f>
        <v>#N/A</v>
      </c>
      <c r="T258" s="205" t="e">
        <f t="shared" si="23"/>
        <v>#N/A</v>
      </c>
    </row>
    <row r="259" spans="1:20" ht="15">
      <c r="A259" s="203">
        <v>1</v>
      </c>
      <c r="B259" s="203" t="e">
        <f>'Orçamento-TCE'!B259</f>
        <v>#N/A</v>
      </c>
      <c r="C259" s="229">
        <f>'Orçamento-TCE'!C259</f>
        <v>0</v>
      </c>
      <c r="D259" s="199" t="e">
        <f>'Orçamento-TCE'!G259</f>
        <v>#N/A</v>
      </c>
      <c r="E259" s="204">
        <f>'Orçamento-TCE'!H259</f>
        <v>0</v>
      </c>
      <c r="F259" s="230" t="e">
        <f>'Orçamento-TCE'!I259</f>
        <v>#N/A</v>
      </c>
      <c r="G259" s="227" t="e">
        <f>IF(Comparativo!$E$6="Tabela Não Desonerada",VLOOKUP($C259,'Orçamento Base'!$D$12:$S$1673,12,FALSE),VLOOKUP($C259,#REF!,12,FALSE))</f>
        <v>#N/A</v>
      </c>
      <c r="H259" s="228">
        <f>IFERROR(IF(Comparativo!$E$6="Tabela Não Desonerada",VLOOKUP($C259,'Orçamento Base'!$D$12:$S$1673,16,FALSE),VLOOKUP($C259,#REF!,16,FALSE)),0)</f>
        <v>0</v>
      </c>
      <c r="I259" s="575" t="e">
        <f>IF(Comparativo!$E$6="Tabela Não Desonerada",VLOOKUP($C259,'Orçamento Base'!$D$12:$S$1673,11,FALSE),VLOOKUP($C259,#REF!,11,FALSE))</f>
        <v>#N/A</v>
      </c>
      <c r="J259" s="363">
        <f>IF(Comparativo!$E$6="Tabela Não Desonerada",Encargos!$F$44,Encargos!$D$44)</f>
        <v>1.1122000000000001</v>
      </c>
      <c r="K259" s="364"/>
      <c r="L259" s="365" t="e">
        <f t="shared" si="18"/>
        <v>#N/A</v>
      </c>
      <c r="M259" s="365" t="e">
        <f t="shared" si="19"/>
        <v>#N/A</v>
      </c>
      <c r="N259" s="376" t="e">
        <f t="shared" si="20"/>
        <v>#N/A</v>
      </c>
      <c r="O259" s="205" t="e">
        <f>IF(Comparativo!$E$6="Tabela Não Desonerada",VLOOKUP($C259,'Orçamento Base'!$D$12:$S$1673,13,FALSE),VLOOKUP($C259,#REF!,13,FALSE))</f>
        <v>#N/A</v>
      </c>
      <c r="P259" s="205" t="e">
        <f t="shared" si="21"/>
        <v>#N/A</v>
      </c>
      <c r="Q259" s="205" t="e">
        <f>IF(Comparativo!$E$6="Tabela Não Desonerada",VLOOKUP($C259,'Orçamento Base'!$D$12:$S$1673,14,FALSE),VLOOKUP($C259,#REF!,14,FALSE))</f>
        <v>#N/A</v>
      </c>
      <c r="R259" s="205" t="e">
        <f t="shared" si="22"/>
        <v>#N/A</v>
      </c>
      <c r="S259" s="205" t="e">
        <f>IF(Comparativo!$E$6="Tabela Não Desonerada",VLOOKUP($C259,'Orçamento Base'!$D$12:$S$1673,15,FALSE),VLOOKUP($C259,#REF!,15,FALSE))</f>
        <v>#N/A</v>
      </c>
      <c r="T259" s="205" t="e">
        <f t="shared" si="23"/>
        <v>#N/A</v>
      </c>
    </row>
    <row r="260" spans="1:20" ht="15">
      <c r="A260" s="203">
        <v>1</v>
      </c>
      <c r="B260" s="203" t="e">
        <f>'Orçamento-TCE'!B260</f>
        <v>#N/A</v>
      </c>
      <c r="C260" s="229">
        <f>'Orçamento-TCE'!C260</f>
        <v>0</v>
      </c>
      <c r="D260" s="199" t="e">
        <f>'Orçamento-TCE'!G260</f>
        <v>#N/A</v>
      </c>
      <c r="E260" s="204">
        <f>'Orçamento-TCE'!H260</f>
        <v>0</v>
      </c>
      <c r="F260" s="230" t="e">
        <f>'Orçamento-TCE'!I260</f>
        <v>#N/A</v>
      </c>
      <c r="G260" s="227" t="e">
        <f>IF(Comparativo!$E$6="Tabela Não Desonerada",VLOOKUP($C260,'Orçamento Base'!$D$12:$S$1673,12,FALSE),VLOOKUP($C260,#REF!,12,FALSE))</f>
        <v>#N/A</v>
      </c>
      <c r="H260" s="228">
        <f>IFERROR(IF(Comparativo!$E$6="Tabela Não Desonerada",VLOOKUP($C260,'Orçamento Base'!$D$12:$S$1673,16,FALSE),VLOOKUP($C260,#REF!,16,FALSE)),0)</f>
        <v>0</v>
      </c>
      <c r="I260" s="575" t="e">
        <f>IF(Comparativo!$E$6="Tabela Não Desonerada",VLOOKUP($C260,'Orçamento Base'!$D$12:$S$1673,11,FALSE),VLOOKUP($C260,#REF!,11,FALSE))</f>
        <v>#N/A</v>
      </c>
      <c r="J260" s="363">
        <f>IF(Comparativo!$E$6="Tabela Não Desonerada",Encargos!$F$44,Encargos!$D$44)</f>
        <v>1.1122000000000001</v>
      </c>
      <c r="K260" s="364"/>
      <c r="L260" s="365" t="e">
        <f t="shared" si="18"/>
        <v>#N/A</v>
      </c>
      <c r="M260" s="365" t="e">
        <f t="shared" si="19"/>
        <v>#N/A</v>
      </c>
      <c r="N260" s="376" t="e">
        <f t="shared" si="20"/>
        <v>#N/A</v>
      </c>
      <c r="O260" s="205" t="e">
        <f>IF(Comparativo!$E$6="Tabela Não Desonerada",VLOOKUP($C260,'Orçamento Base'!$D$12:$S$1673,13,FALSE),VLOOKUP($C260,#REF!,13,FALSE))</f>
        <v>#N/A</v>
      </c>
      <c r="P260" s="205" t="e">
        <f t="shared" si="21"/>
        <v>#N/A</v>
      </c>
      <c r="Q260" s="205" t="e">
        <f>IF(Comparativo!$E$6="Tabela Não Desonerada",VLOOKUP($C260,'Orçamento Base'!$D$12:$S$1673,14,FALSE),VLOOKUP($C260,#REF!,14,FALSE))</f>
        <v>#N/A</v>
      </c>
      <c r="R260" s="205" t="e">
        <f t="shared" si="22"/>
        <v>#N/A</v>
      </c>
      <c r="S260" s="205" t="e">
        <f>IF(Comparativo!$E$6="Tabela Não Desonerada",VLOOKUP($C260,'Orçamento Base'!$D$12:$S$1673,15,FALSE),VLOOKUP($C260,#REF!,15,FALSE))</f>
        <v>#N/A</v>
      </c>
      <c r="T260" s="205" t="e">
        <f t="shared" si="23"/>
        <v>#N/A</v>
      </c>
    </row>
    <row r="261" spans="1:20" ht="15">
      <c r="A261" s="203">
        <v>1</v>
      </c>
      <c r="B261" s="203" t="e">
        <f>'Orçamento-TCE'!B261</f>
        <v>#N/A</v>
      </c>
      <c r="C261" s="229">
        <f>'Orçamento-TCE'!C261</f>
        <v>0</v>
      </c>
      <c r="D261" s="199" t="e">
        <f>'Orçamento-TCE'!G261</f>
        <v>#N/A</v>
      </c>
      <c r="E261" s="204">
        <f>'Orçamento-TCE'!H261</f>
        <v>0</v>
      </c>
      <c r="F261" s="230" t="e">
        <f>'Orçamento-TCE'!I261</f>
        <v>#N/A</v>
      </c>
      <c r="G261" s="227" t="e">
        <f>IF(Comparativo!$E$6="Tabela Não Desonerada",VLOOKUP($C261,'Orçamento Base'!$D$12:$S$1673,12,FALSE),VLOOKUP($C261,#REF!,12,FALSE))</f>
        <v>#N/A</v>
      </c>
      <c r="H261" s="228">
        <f>IFERROR(IF(Comparativo!$E$6="Tabela Não Desonerada",VLOOKUP($C261,'Orçamento Base'!$D$12:$S$1673,16,FALSE),VLOOKUP($C261,#REF!,16,FALSE)),0)</f>
        <v>0</v>
      </c>
      <c r="I261" s="575" t="e">
        <f>IF(Comparativo!$E$6="Tabela Não Desonerada",VLOOKUP($C261,'Orçamento Base'!$D$12:$S$1673,11,FALSE),VLOOKUP($C261,#REF!,11,FALSE))</f>
        <v>#N/A</v>
      </c>
      <c r="J261" s="363">
        <f>IF(Comparativo!$E$6="Tabela Não Desonerada",Encargos!$F$44,Encargos!$D$44)</f>
        <v>1.1122000000000001</v>
      </c>
      <c r="K261" s="364"/>
      <c r="L261" s="365" t="e">
        <f t="shared" si="18"/>
        <v>#N/A</v>
      </c>
      <c r="M261" s="365" t="e">
        <f t="shared" si="19"/>
        <v>#N/A</v>
      </c>
      <c r="N261" s="376" t="e">
        <f t="shared" si="20"/>
        <v>#N/A</v>
      </c>
      <c r="O261" s="205" t="e">
        <f>IF(Comparativo!$E$6="Tabela Não Desonerada",VLOOKUP($C261,'Orçamento Base'!$D$12:$S$1673,13,FALSE),VLOOKUP($C261,#REF!,13,FALSE))</f>
        <v>#N/A</v>
      </c>
      <c r="P261" s="205" t="e">
        <f t="shared" si="21"/>
        <v>#N/A</v>
      </c>
      <c r="Q261" s="205" t="e">
        <f>IF(Comparativo!$E$6="Tabela Não Desonerada",VLOOKUP($C261,'Orçamento Base'!$D$12:$S$1673,14,FALSE),VLOOKUP($C261,#REF!,14,FALSE))</f>
        <v>#N/A</v>
      </c>
      <c r="R261" s="205" t="e">
        <f t="shared" si="22"/>
        <v>#N/A</v>
      </c>
      <c r="S261" s="205" t="e">
        <f>IF(Comparativo!$E$6="Tabela Não Desonerada",VLOOKUP($C261,'Orçamento Base'!$D$12:$S$1673,15,FALSE),VLOOKUP($C261,#REF!,15,FALSE))</f>
        <v>#N/A</v>
      </c>
      <c r="T261" s="205" t="e">
        <f t="shared" si="23"/>
        <v>#N/A</v>
      </c>
    </row>
    <row r="262" spans="1:20" ht="15">
      <c r="A262" s="203">
        <v>1</v>
      </c>
      <c r="B262" s="203" t="e">
        <f>'Orçamento-TCE'!B262</f>
        <v>#N/A</v>
      </c>
      <c r="C262" s="229">
        <f>'Orçamento-TCE'!C262</f>
        <v>0</v>
      </c>
      <c r="D262" s="199" t="e">
        <f>'Orçamento-TCE'!G262</f>
        <v>#N/A</v>
      </c>
      <c r="E262" s="204">
        <f>'Orçamento-TCE'!H262</f>
        <v>0</v>
      </c>
      <c r="F262" s="230" t="e">
        <f>'Orçamento-TCE'!I262</f>
        <v>#N/A</v>
      </c>
      <c r="G262" s="227" t="e">
        <f>IF(Comparativo!$E$6="Tabela Não Desonerada",VLOOKUP($C262,'Orçamento Base'!$D$12:$S$1673,12,FALSE),VLOOKUP($C262,#REF!,12,FALSE))</f>
        <v>#N/A</v>
      </c>
      <c r="H262" s="228">
        <f>IFERROR(IF(Comparativo!$E$6="Tabela Não Desonerada",VLOOKUP($C262,'Orçamento Base'!$D$12:$S$1673,16,FALSE),VLOOKUP($C262,#REF!,16,FALSE)),0)</f>
        <v>0</v>
      </c>
      <c r="I262" s="575" t="e">
        <f>IF(Comparativo!$E$6="Tabela Não Desonerada",VLOOKUP($C262,'Orçamento Base'!$D$12:$S$1673,11,FALSE),VLOOKUP($C262,#REF!,11,FALSE))</f>
        <v>#N/A</v>
      </c>
      <c r="J262" s="363">
        <f>IF(Comparativo!$E$6="Tabela Não Desonerada",Encargos!$F$44,Encargos!$D$44)</f>
        <v>1.1122000000000001</v>
      </c>
      <c r="K262" s="364"/>
      <c r="L262" s="365" t="e">
        <f t="shared" si="18"/>
        <v>#N/A</v>
      </c>
      <c r="M262" s="365" t="e">
        <f t="shared" si="19"/>
        <v>#N/A</v>
      </c>
      <c r="N262" s="376" t="e">
        <f t="shared" si="20"/>
        <v>#N/A</v>
      </c>
      <c r="O262" s="205" t="e">
        <f>IF(Comparativo!$E$6="Tabela Não Desonerada",VLOOKUP($C262,'Orçamento Base'!$D$12:$S$1673,13,FALSE),VLOOKUP($C262,#REF!,13,FALSE))</f>
        <v>#N/A</v>
      </c>
      <c r="P262" s="205" t="e">
        <f t="shared" si="21"/>
        <v>#N/A</v>
      </c>
      <c r="Q262" s="205" t="e">
        <f>IF(Comparativo!$E$6="Tabela Não Desonerada",VLOOKUP($C262,'Orçamento Base'!$D$12:$S$1673,14,FALSE),VLOOKUP($C262,#REF!,14,FALSE))</f>
        <v>#N/A</v>
      </c>
      <c r="R262" s="205" t="e">
        <f t="shared" si="22"/>
        <v>#N/A</v>
      </c>
      <c r="S262" s="205" t="e">
        <f>IF(Comparativo!$E$6="Tabela Não Desonerada",VLOOKUP($C262,'Orçamento Base'!$D$12:$S$1673,15,FALSE),VLOOKUP($C262,#REF!,15,FALSE))</f>
        <v>#N/A</v>
      </c>
      <c r="T262" s="205" t="e">
        <f t="shared" si="23"/>
        <v>#N/A</v>
      </c>
    </row>
    <row r="263" spans="1:20" ht="15">
      <c r="A263" s="203">
        <v>1</v>
      </c>
      <c r="B263" s="203" t="e">
        <f>'Orçamento-TCE'!B263</f>
        <v>#N/A</v>
      </c>
      <c r="C263" s="229">
        <f>'Orçamento-TCE'!C263</f>
        <v>0</v>
      </c>
      <c r="D263" s="199" t="e">
        <f>'Orçamento-TCE'!G263</f>
        <v>#N/A</v>
      </c>
      <c r="E263" s="204">
        <f>'Orçamento-TCE'!H263</f>
        <v>0</v>
      </c>
      <c r="F263" s="230" t="e">
        <f>'Orçamento-TCE'!I263</f>
        <v>#N/A</v>
      </c>
      <c r="G263" s="227" t="e">
        <f>IF(Comparativo!$E$6="Tabela Não Desonerada",VLOOKUP($C263,'Orçamento Base'!$D$12:$S$1673,12,FALSE),VLOOKUP($C263,#REF!,12,FALSE))</f>
        <v>#N/A</v>
      </c>
      <c r="H263" s="228">
        <f>IFERROR(IF(Comparativo!$E$6="Tabela Não Desonerada",VLOOKUP($C263,'Orçamento Base'!$D$12:$S$1673,16,FALSE),VLOOKUP($C263,#REF!,16,FALSE)),0)</f>
        <v>0</v>
      </c>
      <c r="I263" s="575" t="e">
        <f>IF(Comparativo!$E$6="Tabela Não Desonerada",VLOOKUP($C263,'Orçamento Base'!$D$12:$S$1673,11,FALSE),VLOOKUP($C263,#REF!,11,FALSE))</f>
        <v>#N/A</v>
      </c>
      <c r="J263" s="363">
        <f>IF(Comparativo!$E$6="Tabela Não Desonerada",Encargos!$F$44,Encargos!$D$44)</f>
        <v>1.1122000000000001</v>
      </c>
      <c r="K263" s="364"/>
      <c r="L263" s="365" t="e">
        <f t="shared" si="18"/>
        <v>#N/A</v>
      </c>
      <c r="M263" s="365" t="e">
        <f t="shared" si="19"/>
        <v>#N/A</v>
      </c>
      <c r="N263" s="376" t="e">
        <f t="shared" si="20"/>
        <v>#N/A</v>
      </c>
      <c r="O263" s="205" t="e">
        <f>IF(Comparativo!$E$6="Tabela Não Desonerada",VLOOKUP($C263,'Orçamento Base'!$D$12:$S$1673,13,FALSE),VLOOKUP($C263,#REF!,13,FALSE))</f>
        <v>#N/A</v>
      </c>
      <c r="P263" s="205" t="e">
        <f t="shared" si="21"/>
        <v>#N/A</v>
      </c>
      <c r="Q263" s="205" t="e">
        <f>IF(Comparativo!$E$6="Tabela Não Desonerada",VLOOKUP($C263,'Orçamento Base'!$D$12:$S$1673,14,FALSE),VLOOKUP($C263,#REF!,14,FALSE))</f>
        <v>#N/A</v>
      </c>
      <c r="R263" s="205" t="e">
        <f t="shared" si="22"/>
        <v>#N/A</v>
      </c>
      <c r="S263" s="205" t="e">
        <f>IF(Comparativo!$E$6="Tabela Não Desonerada",VLOOKUP($C263,'Orçamento Base'!$D$12:$S$1673,15,FALSE),VLOOKUP($C263,#REF!,15,FALSE))</f>
        <v>#N/A</v>
      </c>
      <c r="T263" s="205" t="e">
        <f t="shared" si="23"/>
        <v>#N/A</v>
      </c>
    </row>
    <row r="264" spans="1:20" ht="15">
      <c r="A264" s="203">
        <v>1</v>
      </c>
      <c r="B264" s="203" t="e">
        <f>'Orçamento-TCE'!B264</f>
        <v>#N/A</v>
      </c>
      <c r="C264" s="229">
        <f>'Orçamento-TCE'!C264</f>
        <v>0</v>
      </c>
      <c r="D264" s="199" t="e">
        <f>'Orçamento-TCE'!G264</f>
        <v>#N/A</v>
      </c>
      <c r="E264" s="204">
        <f>'Orçamento-TCE'!H264</f>
        <v>0</v>
      </c>
      <c r="F264" s="230" t="e">
        <f>'Orçamento-TCE'!I264</f>
        <v>#N/A</v>
      </c>
      <c r="G264" s="227" t="e">
        <f>IF(Comparativo!$E$6="Tabela Não Desonerada",VLOOKUP($C264,'Orçamento Base'!$D$12:$S$1673,12,FALSE),VLOOKUP($C264,#REF!,12,FALSE))</f>
        <v>#N/A</v>
      </c>
      <c r="H264" s="228">
        <f>IFERROR(IF(Comparativo!$E$6="Tabela Não Desonerada",VLOOKUP($C264,'Orçamento Base'!$D$12:$S$1673,16,FALSE),VLOOKUP($C264,#REF!,16,FALSE)),0)</f>
        <v>0</v>
      </c>
      <c r="I264" s="575" t="e">
        <f>IF(Comparativo!$E$6="Tabela Não Desonerada",VLOOKUP($C264,'Orçamento Base'!$D$12:$S$1673,11,FALSE),VLOOKUP($C264,#REF!,11,FALSE))</f>
        <v>#N/A</v>
      </c>
      <c r="J264" s="363">
        <f>IF(Comparativo!$E$6="Tabela Não Desonerada",Encargos!$F$44,Encargos!$D$44)</f>
        <v>1.1122000000000001</v>
      </c>
      <c r="K264" s="364"/>
      <c r="L264" s="365" t="e">
        <f t="shared" si="18"/>
        <v>#N/A</v>
      </c>
      <c r="M264" s="365" t="e">
        <f t="shared" si="19"/>
        <v>#N/A</v>
      </c>
      <c r="N264" s="376" t="e">
        <f t="shared" si="20"/>
        <v>#N/A</v>
      </c>
      <c r="O264" s="205" t="e">
        <f>IF(Comparativo!$E$6="Tabela Não Desonerada",VLOOKUP($C264,'Orçamento Base'!$D$12:$S$1673,13,FALSE),VLOOKUP($C264,#REF!,13,FALSE))</f>
        <v>#N/A</v>
      </c>
      <c r="P264" s="205" t="e">
        <f t="shared" si="21"/>
        <v>#N/A</v>
      </c>
      <c r="Q264" s="205" t="e">
        <f>IF(Comparativo!$E$6="Tabela Não Desonerada",VLOOKUP($C264,'Orçamento Base'!$D$12:$S$1673,14,FALSE),VLOOKUP($C264,#REF!,14,FALSE))</f>
        <v>#N/A</v>
      </c>
      <c r="R264" s="205" t="e">
        <f t="shared" si="22"/>
        <v>#N/A</v>
      </c>
      <c r="S264" s="205" t="e">
        <f>IF(Comparativo!$E$6="Tabela Não Desonerada",VLOOKUP($C264,'Orçamento Base'!$D$12:$S$1673,15,FALSE),VLOOKUP($C264,#REF!,15,FALSE))</f>
        <v>#N/A</v>
      </c>
      <c r="T264" s="205" t="e">
        <f t="shared" si="23"/>
        <v>#N/A</v>
      </c>
    </row>
    <row r="265" spans="1:20" ht="15">
      <c r="A265" s="203">
        <v>1</v>
      </c>
      <c r="B265" s="203" t="e">
        <f>'Orçamento-TCE'!B265</f>
        <v>#N/A</v>
      </c>
      <c r="C265" s="229">
        <f>'Orçamento-TCE'!C265</f>
        <v>0</v>
      </c>
      <c r="D265" s="199" t="e">
        <f>'Orçamento-TCE'!G265</f>
        <v>#N/A</v>
      </c>
      <c r="E265" s="204">
        <f>'Orçamento-TCE'!H265</f>
        <v>0</v>
      </c>
      <c r="F265" s="230" t="e">
        <f>'Orçamento-TCE'!I265</f>
        <v>#N/A</v>
      </c>
      <c r="G265" s="227" t="e">
        <f>IF(Comparativo!$E$6="Tabela Não Desonerada",VLOOKUP($C265,'Orçamento Base'!$D$12:$S$1673,12,FALSE),VLOOKUP($C265,#REF!,12,FALSE))</f>
        <v>#N/A</v>
      </c>
      <c r="H265" s="228">
        <f>IFERROR(IF(Comparativo!$E$6="Tabela Não Desonerada",VLOOKUP($C265,'Orçamento Base'!$D$12:$S$1673,16,FALSE),VLOOKUP($C265,#REF!,16,FALSE)),0)</f>
        <v>0</v>
      </c>
      <c r="I265" s="575" t="e">
        <f>IF(Comparativo!$E$6="Tabela Não Desonerada",VLOOKUP($C265,'Orçamento Base'!$D$12:$S$1673,11,FALSE),VLOOKUP($C265,#REF!,11,FALSE))</f>
        <v>#N/A</v>
      </c>
      <c r="J265" s="363">
        <f>IF(Comparativo!$E$6="Tabela Não Desonerada",Encargos!$F$44,Encargos!$D$44)</f>
        <v>1.1122000000000001</v>
      </c>
      <c r="K265" s="364"/>
      <c r="L265" s="365" t="e">
        <f t="shared" si="18"/>
        <v>#N/A</v>
      </c>
      <c r="M265" s="365" t="e">
        <f t="shared" si="19"/>
        <v>#N/A</v>
      </c>
      <c r="N265" s="376" t="e">
        <f t="shared" si="20"/>
        <v>#N/A</v>
      </c>
      <c r="O265" s="205" t="e">
        <f>IF(Comparativo!$E$6="Tabela Não Desonerada",VLOOKUP($C265,'Orçamento Base'!$D$12:$S$1673,13,FALSE),VLOOKUP($C265,#REF!,13,FALSE))</f>
        <v>#N/A</v>
      </c>
      <c r="P265" s="205" t="e">
        <f t="shared" si="21"/>
        <v>#N/A</v>
      </c>
      <c r="Q265" s="205" t="e">
        <f>IF(Comparativo!$E$6="Tabela Não Desonerada",VLOOKUP($C265,'Orçamento Base'!$D$12:$S$1673,14,FALSE),VLOOKUP($C265,#REF!,14,FALSE))</f>
        <v>#N/A</v>
      </c>
      <c r="R265" s="205" t="e">
        <f t="shared" si="22"/>
        <v>#N/A</v>
      </c>
      <c r="S265" s="205" t="e">
        <f>IF(Comparativo!$E$6="Tabela Não Desonerada",VLOOKUP($C265,'Orçamento Base'!$D$12:$S$1673,15,FALSE),VLOOKUP($C265,#REF!,15,FALSE))</f>
        <v>#N/A</v>
      </c>
      <c r="T265" s="205" t="e">
        <f t="shared" si="23"/>
        <v>#N/A</v>
      </c>
    </row>
    <row r="266" spans="1:20" ht="15">
      <c r="A266" s="203">
        <v>1</v>
      </c>
      <c r="B266" s="203" t="e">
        <f>'Orçamento-TCE'!B266</f>
        <v>#N/A</v>
      </c>
      <c r="C266" s="229">
        <f>'Orçamento-TCE'!C266</f>
        <v>0</v>
      </c>
      <c r="D266" s="199" t="e">
        <f>'Orçamento-TCE'!G266</f>
        <v>#N/A</v>
      </c>
      <c r="E266" s="204">
        <f>'Orçamento-TCE'!H266</f>
        <v>0</v>
      </c>
      <c r="F266" s="230" t="e">
        <f>'Orçamento-TCE'!I266</f>
        <v>#N/A</v>
      </c>
      <c r="G266" s="227" t="e">
        <f>IF(Comparativo!$E$6="Tabela Não Desonerada",VLOOKUP($C266,'Orçamento Base'!$D$12:$S$1673,12,FALSE),VLOOKUP($C266,#REF!,12,FALSE))</f>
        <v>#N/A</v>
      </c>
      <c r="H266" s="228">
        <f>IFERROR(IF(Comparativo!$E$6="Tabela Não Desonerada",VLOOKUP($C266,'Orçamento Base'!$D$12:$S$1673,16,FALSE),VLOOKUP($C266,#REF!,16,FALSE)),0)</f>
        <v>0</v>
      </c>
      <c r="I266" s="575" t="e">
        <f>IF(Comparativo!$E$6="Tabela Não Desonerada",VLOOKUP($C266,'Orçamento Base'!$D$12:$S$1673,11,FALSE),VLOOKUP($C266,#REF!,11,FALSE))</f>
        <v>#N/A</v>
      </c>
      <c r="J266" s="363">
        <f>IF(Comparativo!$E$6="Tabela Não Desonerada",Encargos!$F$44,Encargos!$D$44)</f>
        <v>1.1122000000000001</v>
      </c>
      <c r="K266" s="364"/>
      <c r="L266" s="365" t="e">
        <f t="shared" si="18"/>
        <v>#N/A</v>
      </c>
      <c r="M266" s="365" t="e">
        <f t="shared" si="19"/>
        <v>#N/A</v>
      </c>
      <c r="N266" s="376" t="e">
        <f t="shared" si="20"/>
        <v>#N/A</v>
      </c>
      <c r="O266" s="205" t="e">
        <f>IF(Comparativo!$E$6="Tabela Não Desonerada",VLOOKUP($C266,'Orçamento Base'!$D$12:$S$1673,13,FALSE),VLOOKUP($C266,#REF!,13,FALSE))</f>
        <v>#N/A</v>
      </c>
      <c r="P266" s="205" t="e">
        <f t="shared" si="21"/>
        <v>#N/A</v>
      </c>
      <c r="Q266" s="205" t="e">
        <f>IF(Comparativo!$E$6="Tabela Não Desonerada",VLOOKUP($C266,'Orçamento Base'!$D$12:$S$1673,14,FALSE),VLOOKUP($C266,#REF!,14,FALSE))</f>
        <v>#N/A</v>
      </c>
      <c r="R266" s="205" t="e">
        <f t="shared" si="22"/>
        <v>#N/A</v>
      </c>
      <c r="S266" s="205" t="e">
        <f>IF(Comparativo!$E$6="Tabela Não Desonerada",VLOOKUP($C266,'Orçamento Base'!$D$12:$S$1673,15,FALSE),VLOOKUP($C266,#REF!,15,FALSE))</f>
        <v>#N/A</v>
      </c>
      <c r="T266" s="205" t="e">
        <f t="shared" si="23"/>
        <v>#N/A</v>
      </c>
    </row>
    <row r="267" spans="1:20" ht="15">
      <c r="A267" s="203">
        <v>1</v>
      </c>
      <c r="B267" s="203" t="e">
        <f>'Orçamento-TCE'!B267</f>
        <v>#N/A</v>
      </c>
      <c r="C267" s="229">
        <f>'Orçamento-TCE'!C267</f>
        <v>0</v>
      </c>
      <c r="D267" s="199" t="e">
        <f>'Orçamento-TCE'!G267</f>
        <v>#N/A</v>
      </c>
      <c r="E267" s="204">
        <f>'Orçamento-TCE'!H267</f>
        <v>0</v>
      </c>
      <c r="F267" s="230" t="e">
        <f>'Orçamento-TCE'!I267</f>
        <v>#N/A</v>
      </c>
      <c r="G267" s="227" t="e">
        <f>IF(Comparativo!$E$6="Tabela Não Desonerada",VLOOKUP($C267,'Orçamento Base'!$D$12:$S$1673,12,FALSE),VLOOKUP($C267,#REF!,12,FALSE))</f>
        <v>#N/A</v>
      </c>
      <c r="H267" s="228">
        <f>IFERROR(IF(Comparativo!$E$6="Tabela Não Desonerada",VLOOKUP($C267,'Orçamento Base'!$D$12:$S$1673,16,FALSE),VLOOKUP($C267,#REF!,16,FALSE)),0)</f>
        <v>0</v>
      </c>
      <c r="I267" s="575" t="e">
        <f>IF(Comparativo!$E$6="Tabela Não Desonerada",VLOOKUP($C267,'Orçamento Base'!$D$12:$S$1673,11,FALSE),VLOOKUP($C267,#REF!,11,FALSE))</f>
        <v>#N/A</v>
      </c>
      <c r="J267" s="363">
        <f>IF(Comparativo!$E$6="Tabela Não Desonerada",Encargos!$F$44,Encargos!$D$44)</f>
        <v>1.1122000000000001</v>
      </c>
      <c r="K267" s="364"/>
      <c r="L267" s="365" t="e">
        <f t="shared" si="18"/>
        <v>#N/A</v>
      </c>
      <c r="M267" s="365" t="e">
        <f t="shared" si="19"/>
        <v>#N/A</v>
      </c>
      <c r="N267" s="376" t="e">
        <f t="shared" si="20"/>
        <v>#N/A</v>
      </c>
      <c r="O267" s="205" t="e">
        <f>IF(Comparativo!$E$6="Tabela Não Desonerada",VLOOKUP($C267,'Orçamento Base'!$D$12:$S$1673,13,FALSE),VLOOKUP($C267,#REF!,13,FALSE))</f>
        <v>#N/A</v>
      </c>
      <c r="P267" s="205" t="e">
        <f t="shared" si="21"/>
        <v>#N/A</v>
      </c>
      <c r="Q267" s="205" t="e">
        <f>IF(Comparativo!$E$6="Tabela Não Desonerada",VLOOKUP($C267,'Orçamento Base'!$D$12:$S$1673,14,FALSE),VLOOKUP($C267,#REF!,14,FALSE))</f>
        <v>#N/A</v>
      </c>
      <c r="R267" s="205" t="e">
        <f t="shared" si="22"/>
        <v>#N/A</v>
      </c>
      <c r="S267" s="205" t="e">
        <f>IF(Comparativo!$E$6="Tabela Não Desonerada",VLOOKUP($C267,'Orçamento Base'!$D$12:$S$1673,15,FALSE),VLOOKUP($C267,#REF!,15,FALSE))</f>
        <v>#N/A</v>
      </c>
      <c r="T267" s="205" t="e">
        <f t="shared" si="23"/>
        <v>#N/A</v>
      </c>
    </row>
    <row r="268" spans="1:20" ht="15">
      <c r="A268" s="203">
        <v>1</v>
      </c>
      <c r="B268" s="203" t="e">
        <f>'Orçamento-TCE'!B268</f>
        <v>#N/A</v>
      </c>
      <c r="C268" s="229">
        <f>'Orçamento-TCE'!C268</f>
        <v>0</v>
      </c>
      <c r="D268" s="199" t="e">
        <f>'Orçamento-TCE'!G268</f>
        <v>#N/A</v>
      </c>
      <c r="E268" s="204">
        <f>'Orçamento-TCE'!H268</f>
        <v>0</v>
      </c>
      <c r="F268" s="230" t="e">
        <f>'Orçamento-TCE'!I268</f>
        <v>#N/A</v>
      </c>
      <c r="G268" s="227" t="e">
        <f>IF(Comparativo!$E$6="Tabela Não Desonerada",VLOOKUP($C268,'Orçamento Base'!$D$12:$S$1673,12,FALSE),VLOOKUP($C268,#REF!,12,FALSE))</f>
        <v>#N/A</v>
      </c>
      <c r="H268" s="228">
        <f>IFERROR(IF(Comparativo!$E$6="Tabela Não Desonerada",VLOOKUP($C268,'Orçamento Base'!$D$12:$S$1673,16,FALSE),VLOOKUP($C268,#REF!,16,FALSE)),0)</f>
        <v>0</v>
      </c>
      <c r="I268" s="575" t="e">
        <f>IF(Comparativo!$E$6="Tabela Não Desonerada",VLOOKUP($C268,'Orçamento Base'!$D$12:$S$1673,11,FALSE),VLOOKUP($C268,#REF!,11,FALSE))</f>
        <v>#N/A</v>
      </c>
      <c r="J268" s="363">
        <f>IF(Comparativo!$E$6="Tabela Não Desonerada",Encargos!$F$44,Encargos!$D$44)</f>
        <v>1.1122000000000001</v>
      </c>
      <c r="K268" s="364"/>
      <c r="L268" s="365" t="e">
        <f t="shared" si="18"/>
        <v>#N/A</v>
      </c>
      <c r="M268" s="365" t="e">
        <f t="shared" si="19"/>
        <v>#N/A</v>
      </c>
      <c r="N268" s="376" t="e">
        <f t="shared" si="20"/>
        <v>#N/A</v>
      </c>
      <c r="O268" s="205" t="e">
        <f>IF(Comparativo!$E$6="Tabela Não Desonerada",VLOOKUP($C268,'Orçamento Base'!$D$12:$S$1673,13,FALSE),VLOOKUP($C268,#REF!,13,FALSE))</f>
        <v>#N/A</v>
      </c>
      <c r="P268" s="205" t="e">
        <f t="shared" si="21"/>
        <v>#N/A</v>
      </c>
      <c r="Q268" s="205" t="e">
        <f>IF(Comparativo!$E$6="Tabela Não Desonerada",VLOOKUP($C268,'Orçamento Base'!$D$12:$S$1673,14,FALSE),VLOOKUP($C268,#REF!,14,FALSE))</f>
        <v>#N/A</v>
      </c>
      <c r="R268" s="205" t="e">
        <f t="shared" si="22"/>
        <v>#N/A</v>
      </c>
      <c r="S268" s="205" t="e">
        <f>IF(Comparativo!$E$6="Tabela Não Desonerada",VLOOKUP($C268,'Orçamento Base'!$D$12:$S$1673,15,FALSE),VLOOKUP($C268,#REF!,15,FALSE))</f>
        <v>#N/A</v>
      </c>
      <c r="T268" s="205" t="e">
        <f t="shared" si="23"/>
        <v>#N/A</v>
      </c>
    </row>
    <row r="269" spans="1:20" ht="15">
      <c r="A269" s="203">
        <v>1</v>
      </c>
      <c r="B269" s="203" t="e">
        <f>'Orçamento-TCE'!B269</f>
        <v>#N/A</v>
      </c>
      <c r="C269" s="229">
        <f>'Orçamento-TCE'!C269</f>
        <v>0</v>
      </c>
      <c r="D269" s="199" t="e">
        <f>'Orçamento-TCE'!G269</f>
        <v>#N/A</v>
      </c>
      <c r="E269" s="204">
        <f>'Orçamento-TCE'!H269</f>
        <v>0</v>
      </c>
      <c r="F269" s="230" t="e">
        <f>'Orçamento-TCE'!I269</f>
        <v>#N/A</v>
      </c>
      <c r="G269" s="227" t="e">
        <f>IF(Comparativo!$E$6="Tabela Não Desonerada",VLOOKUP($C269,'Orçamento Base'!$D$12:$S$1673,12,FALSE),VLOOKUP($C269,#REF!,12,FALSE))</f>
        <v>#N/A</v>
      </c>
      <c r="H269" s="228">
        <f>IFERROR(IF(Comparativo!$E$6="Tabela Não Desonerada",VLOOKUP($C269,'Orçamento Base'!$D$12:$S$1673,16,FALSE),VLOOKUP($C269,#REF!,16,FALSE)),0)</f>
        <v>0</v>
      </c>
      <c r="I269" s="575" t="e">
        <f>IF(Comparativo!$E$6="Tabela Não Desonerada",VLOOKUP($C269,'Orçamento Base'!$D$12:$S$1673,11,FALSE),VLOOKUP($C269,#REF!,11,FALSE))</f>
        <v>#N/A</v>
      </c>
      <c r="J269" s="363">
        <f>IF(Comparativo!$E$6="Tabela Não Desonerada",Encargos!$F$44,Encargos!$D$44)</f>
        <v>1.1122000000000001</v>
      </c>
      <c r="K269" s="364"/>
      <c r="L269" s="365" t="e">
        <f t="shared" ref="L269:L332" si="24">T269</f>
        <v>#N/A</v>
      </c>
      <c r="M269" s="365" t="e">
        <f t="shared" ref="M269:M332" si="25">R269</f>
        <v>#N/A</v>
      </c>
      <c r="N269" s="376" t="e">
        <f t="shared" ref="N269:N332" si="26">P269</f>
        <v>#N/A</v>
      </c>
      <c r="O269" s="205" t="e">
        <f>IF(Comparativo!$E$6="Tabela Não Desonerada",VLOOKUP($C269,'Orçamento Base'!$D$12:$S$1673,13,FALSE),VLOOKUP($C269,#REF!,13,FALSE))</f>
        <v>#N/A</v>
      </c>
      <c r="P269" s="205" t="e">
        <f t="shared" ref="P269:P332" si="27">O269/E269</f>
        <v>#N/A</v>
      </c>
      <c r="Q269" s="205" t="e">
        <f>IF(Comparativo!$E$6="Tabela Não Desonerada",VLOOKUP($C269,'Orçamento Base'!$D$12:$S$1673,14,FALSE),VLOOKUP($C269,#REF!,14,FALSE))</f>
        <v>#N/A</v>
      </c>
      <c r="R269" s="205" t="e">
        <f t="shared" ref="R269:R332" si="28">Q269/E269</f>
        <v>#N/A</v>
      </c>
      <c r="S269" s="205" t="e">
        <f>IF(Comparativo!$E$6="Tabela Não Desonerada",VLOOKUP($C269,'Orçamento Base'!$D$12:$S$1673,15,FALSE),VLOOKUP($C269,#REF!,15,FALSE))</f>
        <v>#N/A</v>
      </c>
      <c r="T269" s="205" t="e">
        <f t="shared" ref="T269:T332" si="29">S269/E269</f>
        <v>#N/A</v>
      </c>
    </row>
    <row r="270" spans="1:20" ht="15">
      <c r="A270" s="203">
        <v>1</v>
      </c>
      <c r="B270" s="203" t="e">
        <f>'Orçamento-TCE'!B270</f>
        <v>#N/A</v>
      </c>
      <c r="C270" s="229">
        <f>'Orçamento-TCE'!C270</f>
        <v>0</v>
      </c>
      <c r="D270" s="199" t="e">
        <f>'Orçamento-TCE'!G270</f>
        <v>#N/A</v>
      </c>
      <c r="E270" s="204">
        <f>'Orçamento-TCE'!H270</f>
        <v>0</v>
      </c>
      <c r="F270" s="230" t="e">
        <f>'Orçamento-TCE'!I270</f>
        <v>#N/A</v>
      </c>
      <c r="G270" s="227" t="e">
        <f>IF(Comparativo!$E$6="Tabela Não Desonerada",VLOOKUP($C270,'Orçamento Base'!$D$12:$S$1673,12,FALSE),VLOOKUP($C270,#REF!,12,FALSE))</f>
        <v>#N/A</v>
      </c>
      <c r="H270" s="228">
        <f>IFERROR(IF(Comparativo!$E$6="Tabela Não Desonerada",VLOOKUP($C270,'Orçamento Base'!$D$12:$S$1673,16,FALSE),VLOOKUP($C270,#REF!,16,FALSE)),0)</f>
        <v>0</v>
      </c>
      <c r="I270" s="575" t="e">
        <f>IF(Comparativo!$E$6="Tabela Não Desonerada",VLOOKUP($C270,'Orçamento Base'!$D$12:$S$1673,11,FALSE),VLOOKUP($C270,#REF!,11,FALSE))</f>
        <v>#N/A</v>
      </c>
      <c r="J270" s="363">
        <f>IF(Comparativo!$E$6="Tabela Não Desonerada",Encargos!$F$44,Encargos!$D$44)</f>
        <v>1.1122000000000001</v>
      </c>
      <c r="K270" s="364"/>
      <c r="L270" s="365" t="e">
        <f t="shared" si="24"/>
        <v>#N/A</v>
      </c>
      <c r="M270" s="365" t="e">
        <f t="shared" si="25"/>
        <v>#N/A</v>
      </c>
      <c r="N270" s="376" t="e">
        <f t="shared" si="26"/>
        <v>#N/A</v>
      </c>
      <c r="O270" s="205" t="e">
        <f>IF(Comparativo!$E$6="Tabela Não Desonerada",VLOOKUP($C270,'Orçamento Base'!$D$12:$S$1673,13,FALSE),VLOOKUP($C270,#REF!,13,FALSE))</f>
        <v>#N/A</v>
      </c>
      <c r="P270" s="205" t="e">
        <f t="shared" si="27"/>
        <v>#N/A</v>
      </c>
      <c r="Q270" s="205" t="e">
        <f>IF(Comparativo!$E$6="Tabela Não Desonerada",VLOOKUP($C270,'Orçamento Base'!$D$12:$S$1673,14,FALSE),VLOOKUP($C270,#REF!,14,FALSE))</f>
        <v>#N/A</v>
      </c>
      <c r="R270" s="205" t="e">
        <f t="shared" si="28"/>
        <v>#N/A</v>
      </c>
      <c r="S270" s="205" t="e">
        <f>IF(Comparativo!$E$6="Tabela Não Desonerada",VLOOKUP($C270,'Orçamento Base'!$D$12:$S$1673,15,FALSE),VLOOKUP($C270,#REF!,15,FALSE))</f>
        <v>#N/A</v>
      </c>
      <c r="T270" s="205" t="e">
        <f t="shared" si="29"/>
        <v>#N/A</v>
      </c>
    </row>
    <row r="271" spans="1:20" ht="15">
      <c r="A271" s="203">
        <v>1</v>
      </c>
      <c r="B271" s="203" t="e">
        <f>'Orçamento-TCE'!B271</f>
        <v>#N/A</v>
      </c>
      <c r="C271" s="229">
        <f>'Orçamento-TCE'!C271</f>
        <v>0</v>
      </c>
      <c r="D271" s="199" t="e">
        <f>'Orçamento-TCE'!G271</f>
        <v>#N/A</v>
      </c>
      <c r="E271" s="204">
        <f>'Orçamento-TCE'!H271</f>
        <v>0</v>
      </c>
      <c r="F271" s="230" t="e">
        <f>'Orçamento-TCE'!I271</f>
        <v>#N/A</v>
      </c>
      <c r="G271" s="227" t="e">
        <f>IF(Comparativo!$E$6="Tabela Não Desonerada",VLOOKUP($C271,'Orçamento Base'!$D$12:$S$1673,12,FALSE),VLOOKUP($C271,#REF!,12,FALSE))</f>
        <v>#N/A</v>
      </c>
      <c r="H271" s="228">
        <f>IFERROR(IF(Comparativo!$E$6="Tabela Não Desonerada",VLOOKUP($C271,'Orçamento Base'!$D$12:$S$1673,16,FALSE),VLOOKUP($C271,#REF!,16,FALSE)),0)</f>
        <v>0</v>
      </c>
      <c r="I271" s="575" t="e">
        <f>IF(Comparativo!$E$6="Tabela Não Desonerada",VLOOKUP($C271,'Orçamento Base'!$D$12:$S$1673,11,FALSE),VLOOKUP($C271,#REF!,11,FALSE))</f>
        <v>#N/A</v>
      </c>
      <c r="J271" s="363">
        <f>IF(Comparativo!$E$6="Tabela Não Desonerada",Encargos!$F$44,Encargos!$D$44)</f>
        <v>1.1122000000000001</v>
      </c>
      <c r="K271" s="364"/>
      <c r="L271" s="365" t="e">
        <f t="shared" si="24"/>
        <v>#N/A</v>
      </c>
      <c r="M271" s="365" t="e">
        <f t="shared" si="25"/>
        <v>#N/A</v>
      </c>
      <c r="N271" s="376" t="e">
        <f t="shared" si="26"/>
        <v>#N/A</v>
      </c>
      <c r="O271" s="205" t="e">
        <f>IF(Comparativo!$E$6="Tabela Não Desonerada",VLOOKUP($C271,'Orçamento Base'!$D$12:$S$1673,13,FALSE),VLOOKUP($C271,#REF!,13,FALSE))</f>
        <v>#N/A</v>
      </c>
      <c r="P271" s="205" t="e">
        <f t="shared" si="27"/>
        <v>#N/A</v>
      </c>
      <c r="Q271" s="205" t="e">
        <f>IF(Comparativo!$E$6="Tabela Não Desonerada",VLOOKUP($C271,'Orçamento Base'!$D$12:$S$1673,14,FALSE),VLOOKUP($C271,#REF!,14,FALSE))</f>
        <v>#N/A</v>
      </c>
      <c r="R271" s="205" t="e">
        <f t="shared" si="28"/>
        <v>#N/A</v>
      </c>
      <c r="S271" s="205" t="e">
        <f>IF(Comparativo!$E$6="Tabela Não Desonerada",VLOOKUP($C271,'Orçamento Base'!$D$12:$S$1673,15,FALSE),VLOOKUP($C271,#REF!,15,FALSE))</f>
        <v>#N/A</v>
      </c>
      <c r="T271" s="205" t="e">
        <f t="shared" si="29"/>
        <v>#N/A</v>
      </c>
    </row>
    <row r="272" spans="1:20" ht="15">
      <c r="A272" s="203">
        <v>1</v>
      </c>
      <c r="B272" s="203" t="e">
        <f>'Orçamento-TCE'!B272</f>
        <v>#N/A</v>
      </c>
      <c r="C272" s="229">
        <f>'Orçamento-TCE'!C272</f>
        <v>0</v>
      </c>
      <c r="D272" s="199" t="e">
        <f>'Orçamento-TCE'!G272</f>
        <v>#N/A</v>
      </c>
      <c r="E272" s="204">
        <f>'Orçamento-TCE'!H272</f>
        <v>0</v>
      </c>
      <c r="F272" s="230" t="e">
        <f>'Orçamento-TCE'!I272</f>
        <v>#N/A</v>
      </c>
      <c r="G272" s="227" t="e">
        <f>IF(Comparativo!$E$6="Tabela Não Desonerada",VLOOKUP($C272,'Orçamento Base'!$D$12:$S$1673,12,FALSE),VLOOKUP($C272,#REF!,12,FALSE))</f>
        <v>#N/A</v>
      </c>
      <c r="H272" s="228">
        <f>IFERROR(IF(Comparativo!$E$6="Tabela Não Desonerada",VLOOKUP($C272,'Orçamento Base'!$D$12:$S$1673,16,FALSE),VLOOKUP($C272,#REF!,16,FALSE)),0)</f>
        <v>0</v>
      </c>
      <c r="I272" s="575" t="e">
        <f>IF(Comparativo!$E$6="Tabela Não Desonerada",VLOOKUP($C272,'Orçamento Base'!$D$12:$S$1673,11,FALSE),VLOOKUP($C272,#REF!,11,FALSE))</f>
        <v>#N/A</v>
      </c>
      <c r="J272" s="363">
        <f>IF(Comparativo!$E$6="Tabela Não Desonerada",Encargos!$F$44,Encargos!$D$44)</f>
        <v>1.1122000000000001</v>
      </c>
      <c r="K272" s="364"/>
      <c r="L272" s="365" t="e">
        <f t="shared" si="24"/>
        <v>#N/A</v>
      </c>
      <c r="M272" s="365" t="e">
        <f t="shared" si="25"/>
        <v>#N/A</v>
      </c>
      <c r="N272" s="376" t="e">
        <f t="shared" si="26"/>
        <v>#N/A</v>
      </c>
      <c r="O272" s="205" t="e">
        <f>IF(Comparativo!$E$6="Tabela Não Desonerada",VLOOKUP($C272,'Orçamento Base'!$D$12:$S$1673,13,FALSE),VLOOKUP($C272,#REF!,13,FALSE))</f>
        <v>#N/A</v>
      </c>
      <c r="P272" s="205" t="e">
        <f t="shared" si="27"/>
        <v>#N/A</v>
      </c>
      <c r="Q272" s="205" t="e">
        <f>IF(Comparativo!$E$6="Tabela Não Desonerada",VLOOKUP($C272,'Orçamento Base'!$D$12:$S$1673,14,FALSE),VLOOKUP($C272,#REF!,14,FALSE))</f>
        <v>#N/A</v>
      </c>
      <c r="R272" s="205" t="e">
        <f t="shared" si="28"/>
        <v>#N/A</v>
      </c>
      <c r="S272" s="205" t="e">
        <f>IF(Comparativo!$E$6="Tabela Não Desonerada",VLOOKUP($C272,'Orçamento Base'!$D$12:$S$1673,15,FALSE),VLOOKUP($C272,#REF!,15,FALSE))</f>
        <v>#N/A</v>
      </c>
      <c r="T272" s="205" t="e">
        <f t="shared" si="29"/>
        <v>#N/A</v>
      </c>
    </row>
    <row r="273" spans="1:20" ht="15">
      <c r="A273" s="203">
        <v>1</v>
      </c>
      <c r="B273" s="203" t="e">
        <f>'Orçamento-TCE'!B273</f>
        <v>#N/A</v>
      </c>
      <c r="C273" s="229">
        <f>'Orçamento-TCE'!C273</f>
        <v>0</v>
      </c>
      <c r="D273" s="199" t="e">
        <f>'Orçamento-TCE'!G273</f>
        <v>#N/A</v>
      </c>
      <c r="E273" s="204">
        <f>'Orçamento-TCE'!H273</f>
        <v>0</v>
      </c>
      <c r="F273" s="230" t="e">
        <f>'Orçamento-TCE'!I273</f>
        <v>#N/A</v>
      </c>
      <c r="G273" s="227" t="e">
        <f>IF(Comparativo!$E$6="Tabela Não Desonerada",VLOOKUP($C273,'Orçamento Base'!$D$12:$S$1673,12,FALSE),VLOOKUP($C273,#REF!,12,FALSE))</f>
        <v>#N/A</v>
      </c>
      <c r="H273" s="228">
        <f>IFERROR(IF(Comparativo!$E$6="Tabela Não Desonerada",VLOOKUP($C273,'Orçamento Base'!$D$12:$S$1673,16,FALSE),VLOOKUP($C273,#REF!,16,FALSE)),0)</f>
        <v>0</v>
      </c>
      <c r="I273" s="575" t="e">
        <f>IF(Comparativo!$E$6="Tabela Não Desonerada",VLOOKUP($C273,'Orçamento Base'!$D$12:$S$1673,11,FALSE),VLOOKUP($C273,#REF!,11,FALSE))</f>
        <v>#N/A</v>
      </c>
      <c r="J273" s="363">
        <f>IF(Comparativo!$E$6="Tabela Não Desonerada",Encargos!$F$44,Encargos!$D$44)</f>
        <v>1.1122000000000001</v>
      </c>
      <c r="K273" s="364"/>
      <c r="L273" s="365" t="e">
        <f t="shared" si="24"/>
        <v>#N/A</v>
      </c>
      <c r="M273" s="365" t="e">
        <f t="shared" si="25"/>
        <v>#N/A</v>
      </c>
      <c r="N273" s="376" t="e">
        <f t="shared" si="26"/>
        <v>#N/A</v>
      </c>
      <c r="O273" s="205" t="e">
        <f>IF(Comparativo!$E$6="Tabela Não Desonerada",VLOOKUP($C273,'Orçamento Base'!$D$12:$S$1673,13,FALSE),VLOOKUP($C273,#REF!,13,FALSE))</f>
        <v>#N/A</v>
      </c>
      <c r="P273" s="205" t="e">
        <f t="shared" si="27"/>
        <v>#N/A</v>
      </c>
      <c r="Q273" s="205" t="e">
        <f>IF(Comparativo!$E$6="Tabela Não Desonerada",VLOOKUP($C273,'Orçamento Base'!$D$12:$S$1673,14,FALSE),VLOOKUP($C273,#REF!,14,FALSE))</f>
        <v>#N/A</v>
      </c>
      <c r="R273" s="205" t="e">
        <f t="shared" si="28"/>
        <v>#N/A</v>
      </c>
      <c r="S273" s="205" t="e">
        <f>IF(Comparativo!$E$6="Tabela Não Desonerada",VLOOKUP($C273,'Orçamento Base'!$D$12:$S$1673,15,FALSE),VLOOKUP($C273,#REF!,15,FALSE))</f>
        <v>#N/A</v>
      </c>
      <c r="T273" s="205" t="e">
        <f t="shared" si="29"/>
        <v>#N/A</v>
      </c>
    </row>
    <row r="274" spans="1:20" ht="15">
      <c r="A274" s="203">
        <v>1</v>
      </c>
      <c r="B274" s="203" t="e">
        <f>'Orçamento-TCE'!B274</f>
        <v>#N/A</v>
      </c>
      <c r="C274" s="229">
        <f>'Orçamento-TCE'!C274</f>
        <v>0</v>
      </c>
      <c r="D274" s="199" t="e">
        <f>'Orçamento-TCE'!G274</f>
        <v>#N/A</v>
      </c>
      <c r="E274" s="204">
        <f>'Orçamento-TCE'!H274</f>
        <v>0</v>
      </c>
      <c r="F274" s="230" t="e">
        <f>'Orçamento-TCE'!I274</f>
        <v>#N/A</v>
      </c>
      <c r="G274" s="227" t="e">
        <f>IF(Comparativo!$E$6="Tabela Não Desonerada",VLOOKUP($C274,'Orçamento Base'!$D$12:$S$1673,12,FALSE),VLOOKUP($C274,#REF!,12,FALSE))</f>
        <v>#N/A</v>
      </c>
      <c r="H274" s="228">
        <f>IFERROR(IF(Comparativo!$E$6="Tabela Não Desonerada",VLOOKUP($C274,'Orçamento Base'!$D$12:$S$1673,16,FALSE),VLOOKUP($C274,#REF!,16,FALSE)),0)</f>
        <v>0</v>
      </c>
      <c r="I274" s="575" t="e">
        <f>IF(Comparativo!$E$6="Tabela Não Desonerada",VLOOKUP($C274,'Orçamento Base'!$D$12:$S$1673,11,FALSE),VLOOKUP($C274,#REF!,11,FALSE))</f>
        <v>#N/A</v>
      </c>
      <c r="J274" s="363">
        <f>IF(Comparativo!$E$6="Tabela Não Desonerada",Encargos!$F$44,Encargos!$D$44)</f>
        <v>1.1122000000000001</v>
      </c>
      <c r="K274" s="364"/>
      <c r="L274" s="365" t="e">
        <f t="shared" si="24"/>
        <v>#N/A</v>
      </c>
      <c r="M274" s="365" t="e">
        <f t="shared" si="25"/>
        <v>#N/A</v>
      </c>
      <c r="N274" s="376" t="e">
        <f t="shared" si="26"/>
        <v>#N/A</v>
      </c>
      <c r="O274" s="205" t="e">
        <f>IF(Comparativo!$E$6="Tabela Não Desonerada",VLOOKUP($C274,'Orçamento Base'!$D$12:$S$1673,13,FALSE),VLOOKUP($C274,#REF!,13,FALSE))</f>
        <v>#N/A</v>
      </c>
      <c r="P274" s="205" t="e">
        <f t="shared" si="27"/>
        <v>#N/A</v>
      </c>
      <c r="Q274" s="205" t="e">
        <f>IF(Comparativo!$E$6="Tabela Não Desonerada",VLOOKUP($C274,'Orçamento Base'!$D$12:$S$1673,14,FALSE),VLOOKUP($C274,#REF!,14,FALSE))</f>
        <v>#N/A</v>
      </c>
      <c r="R274" s="205" t="e">
        <f t="shared" si="28"/>
        <v>#N/A</v>
      </c>
      <c r="S274" s="205" t="e">
        <f>IF(Comparativo!$E$6="Tabela Não Desonerada",VLOOKUP($C274,'Orçamento Base'!$D$12:$S$1673,15,FALSE),VLOOKUP($C274,#REF!,15,FALSE))</f>
        <v>#N/A</v>
      </c>
      <c r="T274" s="205" t="e">
        <f t="shared" si="29"/>
        <v>#N/A</v>
      </c>
    </row>
    <row r="275" spans="1:20" ht="15">
      <c r="A275" s="203">
        <v>1</v>
      </c>
      <c r="B275" s="203" t="e">
        <f>'Orçamento-TCE'!B275</f>
        <v>#N/A</v>
      </c>
      <c r="C275" s="229">
        <f>'Orçamento-TCE'!C275</f>
        <v>0</v>
      </c>
      <c r="D275" s="199" t="e">
        <f>'Orçamento-TCE'!G275</f>
        <v>#N/A</v>
      </c>
      <c r="E275" s="204">
        <f>'Orçamento-TCE'!H275</f>
        <v>0</v>
      </c>
      <c r="F275" s="230" t="e">
        <f>'Orçamento-TCE'!I275</f>
        <v>#N/A</v>
      </c>
      <c r="G275" s="227" t="e">
        <f>IF(Comparativo!$E$6="Tabela Não Desonerada",VLOOKUP($C275,'Orçamento Base'!$D$12:$S$1673,12,FALSE),VLOOKUP($C275,#REF!,12,FALSE))</f>
        <v>#N/A</v>
      </c>
      <c r="H275" s="228">
        <f>IFERROR(IF(Comparativo!$E$6="Tabela Não Desonerada",VLOOKUP($C275,'Orçamento Base'!$D$12:$S$1673,16,FALSE),VLOOKUP($C275,#REF!,16,FALSE)),0)</f>
        <v>0</v>
      </c>
      <c r="I275" s="575" t="e">
        <f>IF(Comparativo!$E$6="Tabela Não Desonerada",VLOOKUP($C275,'Orçamento Base'!$D$12:$S$1673,11,FALSE),VLOOKUP($C275,#REF!,11,FALSE))</f>
        <v>#N/A</v>
      </c>
      <c r="J275" s="363">
        <f>IF(Comparativo!$E$6="Tabela Não Desonerada",Encargos!$F$44,Encargos!$D$44)</f>
        <v>1.1122000000000001</v>
      </c>
      <c r="K275" s="364"/>
      <c r="L275" s="365" t="e">
        <f t="shared" si="24"/>
        <v>#N/A</v>
      </c>
      <c r="M275" s="365" t="e">
        <f t="shared" si="25"/>
        <v>#N/A</v>
      </c>
      <c r="N275" s="376" t="e">
        <f t="shared" si="26"/>
        <v>#N/A</v>
      </c>
      <c r="O275" s="205" t="e">
        <f>IF(Comparativo!$E$6="Tabela Não Desonerada",VLOOKUP($C275,'Orçamento Base'!$D$12:$S$1673,13,FALSE),VLOOKUP($C275,#REF!,13,FALSE))</f>
        <v>#N/A</v>
      </c>
      <c r="P275" s="205" t="e">
        <f t="shared" si="27"/>
        <v>#N/A</v>
      </c>
      <c r="Q275" s="205" t="e">
        <f>IF(Comparativo!$E$6="Tabela Não Desonerada",VLOOKUP($C275,'Orçamento Base'!$D$12:$S$1673,14,FALSE),VLOOKUP($C275,#REF!,14,FALSE))</f>
        <v>#N/A</v>
      </c>
      <c r="R275" s="205" t="e">
        <f t="shared" si="28"/>
        <v>#N/A</v>
      </c>
      <c r="S275" s="205" t="e">
        <f>IF(Comparativo!$E$6="Tabela Não Desonerada",VLOOKUP($C275,'Orçamento Base'!$D$12:$S$1673,15,FALSE),VLOOKUP($C275,#REF!,15,FALSE))</f>
        <v>#N/A</v>
      </c>
      <c r="T275" s="205" t="e">
        <f t="shared" si="29"/>
        <v>#N/A</v>
      </c>
    </row>
    <row r="276" spans="1:20" ht="15">
      <c r="A276" s="203">
        <v>1</v>
      </c>
      <c r="B276" s="203" t="e">
        <f>'Orçamento-TCE'!B276</f>
        <v>#N/A</v>
      </c>
      <c r="C276" s="229">
        <f>'Orçamento-TCE'!C276</f>
        <v>0</v>
      </c>
      <c r="D276" s="199" t="e">
        <f>'Orçamento-TCE'!G276</f>
        <v>#N/A</v>
      </c>
      <c r="E276" s="204">
        <f>'Orçamento-TCE'!H276</f>
        <v>0</v>
      </c>
      <c r="F276" s="230" t="e">
        <f>'Orçamento-TCE'!I276</f>
        <v>#N/A</v>
      </c>
      <c r="G276" s="227" t="e">
        <f>IF(Comparativo!$E$6="Tabela Não Desonerada",VLOOKUP($C276,'Orçamento Base'!$D$12:$S$1673,12,FALSE),VLOOKUP($C276,#REF!,12,FALSE))</f>
        <v>#N/A</v>
      </c>
      <c r="H276" s="228">
        <f>IFERROR(IF(Comparativo!$E$6="Tabela Não Desonerada",VLOOKUP($C276,'Orçamento Base'!$D$12:$S$1673,16,FALSE),VLOOKUP($C276,#REF!,16,FALSE)),0)</f>
        <v>0</v>
      </c>
      <c r="I276" s="575" t="e">
        <f>IF(Comparativo!$E$6="Tabela Não Desonerada",VLOOKUP($C276,'Orçamento Base'!$D$12:$S$1673,11,FALSE),VLOOKUP($C276,#REF!,11,FALSE))</f>
        <v>#N/A</v>
      </c>
      <c r="J276" s="363">
        <f>IF(Comparativo!$E$6="Tabela Não Desonerada",Encargos!$F$44,Encargos!$D$44)</f>
        <v>1.1122000000000001</v>
      </c>
      <c r="K276" s="364"/>
      <c r="L276" s="365" t="e">
        <f t="shared" si="24"/>
        <v>#N/A</v>
      </c>
      <c r="M276" s="365" t="e">
        <f t="shared" si="25"/>
        <v>#N/A</v>
      </c>
      <c r="N276" s="376" t="e">
        <f t="shared" si="26"/>
        <v>#N/A</v>
      </c>
      <c r="O276" s="205" t="e">
        <f>IF(Comparativo!$E$6="Tabela Não Desonerada",VLOOKUP($C276,'Orçamento Base'!$D$12:$S$1673,13,FALSE),VLOOKUP($C276,#REF!,13,FALSE))</f>
        <v>#N/A</v>
      </c>
      <c r="P276" s="205" t="e">
        <f t="shared" si="27"/>
        <v>#N/A</v>
      </c>
      <c r="Q276" s="205" t="e">
        <f>IF(Comparativo!$E$6="Tabela Não Desonerada",VLOOKUP($C276,'Orçamento Base'!$D$12:$S$1673,14,FALSE),VLOOKUP($C276,#REF!,14,FALSE))</f>
        <v>#N/A</v>
      </c>
      <c r="R276" s="205" t="e">
        <f t="shared" si="28"/>
        <v>#N/A</v>
      </c>
      <c r="S276" s="205" t="e">
        <f>IF(Comparativo!$E$6="Tabela Não Desonerada",VLOOKUP($C276,'Orçamento Base'!$D$12:$S$1673,15,FALSE),VLOOKUP($C276,#REF!,15,FALSE))</f>
        <v>#N/A</v>
      </c>
      <c r="T276" s="205" t="e">
        <f t="shared" si="29"/>
        <v>#N/A</v>
      </c>
    </row>
    <row r="277" spans="1:20" ht="15">
      <c r="A277" s="203">
        <v>1</v>
      </c>
      <c r="B277" s="203" t="e">
        <f>'Orçamento-TCE'!B277</f>
        <v>#N/A</v>
      </c>
      <c r="C277" s="229">
        <f>'Orçamento-TCE'!C277</f>
        <v>0</v>
      </c>
      <c r="D277" s="199" t="e">
        <f>'Orçamento-TCE'!G277</f>
        <v>#N/A</v>
      </c>
      <c r="E277" s="204">
        <f>'Orçamento-TCE'!H277</f>
        <v>0</v>
      </c>
      <c r="F277" s="230" t="e">
        <f>'Orçamento-TCE'!I277</f>
        <v>#N/A</v>
      </c>
      <c r="G277" s="227" t="e">
        <f>IF(Comparativo!$E$6="Tabela Não Desonerada",VLOOKUP($C277,'Orçamento Base'!$D$12:$S$1673,12,FALSE),VLOOKUP($C277,#REF!,12,FALSE))</f>
        <v>#N/A</v>
      </c>
      <c r="H277" s="228">
        <f>IFERROR(IF(Comparativo!$E$6="Tabela Não Desonerada",VLOOKUP($C277,'Orçamento Base'!$D$12:$S$1673,16,FALSE),VLOOKUP($C277,#REF!,16,FALSE)),0)</f>
        <v>0</v>
      </c>
      <c r="I277" s="575" t="e">
        <f>IF(Comparativo!$E$6="Tabela Não Desonerada",VLOOKUP($C277,'Orçamento Base'!$D$12:$S$1673,11,FALSE),VLOOKUP($C277,#REF!,11,FALSE))</f>
        <v>#N/A</v>
      </c>
      <c r="J277" s="363">
        <f>IF(Comparativo!$E$6="Tabela Não Desonerada",Encargos!$F$44,Encargos!$D$44)</f>
        <v>1.1122000000000001</v>
      </c>
      <c r="K277" s="364"/>
      <c r="L277" s="365" t="e">
        <f t="shared" si="24"/>
        <v>#N/A</v>
      </c>
      <c r="M277" s="365" t="e">
        <f t="shared" si="25"/>
        <v>#N/A</v>
      </c>
      <c r="N277" s="376" t="e">
        <f t="shared" si="26"/>
        <v>#N/A</v>
      </c>
      <c r="O277" s="205" t="e">
        <f>IF(Comparativo!$E$6="Tabela Não Desonerada",VLOOKUP($C277,'Orçamento Base'!$D$12:$S$1673,13,FALSE),VLOOKUP($C277,#REF!,13,FALSE))</f>
        <v>#N/A</v>
      </c>
      <c r="P277" s="205" t="e">
        <f t="shared" si="27"/>
        <v>#N/A</v>
      </c>
      <c r="Q277" s="205" t="e">
        <f>IF(Comparativo!$E$6="Tabela Não Desonerada",VLOOKUP($C277,'Orçamento Base'!$D$12:$S$1673,14,FALSE),VLOOKUP($C277,#REF!,14,FALSE))</f>
        <v>#N/A</v>
      </c>
      <c r="R277" s="205" t="e">
        <f t="shared" si="28"/>
        <v>#N/A</v>
      </c>
      <c r="S277" s="205" t="e">
        <f>IF(Comparativo!$E$6="Tabela Não Desonerada",VLOOKUP($C277,'Orçamento Base'!$D$12:$S$1673,15,FALSE),VLOOKUP($C277,#REF!,15,FALSE))</f>
        <v>#N/A</v>
      </c>
      <c r="T277" s="205" t="e">
        <f t="shared" si="29"/>
        <v>#N/A</v>
      </c>
    </row>
    <row r="278" spans="1:20" ht="15">
      <c r="A278" s="203">
        <v>1</v>
      </c>
      <c r="B278" s="203" t="e">
        <f>'Orçamento-TCE'!B278</f>
        <v>#N/A</v>
      </c>
      <c r="C278" s="229">
        <f>'Orçamento-TCE'!C278</f>
        <v>0</v>
      </c>
      <c r="D278" s="199" t="e">
        <f>'Orçamento-TCE'!G278</f>
        <v>#N/A</v>
      </c>
      <c r="E278" s="204">
        <f>'Orçamento-TCE'!H278</f>
        <v>0</v>
      </c>
      <c r="F278" s="230" t="e">
        <f>'Orçamento-TCE'!I278</f>
        <v>#N/A</v>
      </c>
      <c r="G278" s="227" t="e">
        <f>IF(Comparativo!$E$6="Tabela Não Desonerada",VLOOKUP($C278,'Orçamento Base'!$D$12:$S$1673,12,FALSE),VLOOKUP($C278,#REF!,12,FALSE))</f>
        <v>#N/A</v>
      </c>
      <c r="H278" s="228">
        <f>IFERROR(IF(Comparativo!$E$6="Tabela Não Desonerada",VLOOKUP($C278,'Orçamento Base'!$D$12:$S$1673,16,FALSE),VLOOKUP($C278,#REF!,16,FALSE)),0)</f>
        <v>0</v>
      </c>
      <c r="I278" s="575" t="e">
        <f>IF(Comparativo!$E$6="Tabela Não Desonerada",VLOOKUP($C278,'Orçamento Base'!$D$12:$S$1673,11,FALSE),VLOOKUP($C278,#REF!,11,FALSE))</f>
        <v>#N/A</v>
      </c>
      <c r="J278" s="363">
        <f>IF(Comparativo!$E$6="Tabela Não Desonerada",Encargos!$F$44,Encargos!$D$44)</f>
        <v>1.1122000000000001</v>
      </c>
      <c r="K278" s="364"/>
      <c r="L278" s="365" t="e">
        <f t="shared" si="24"/>
        <v>#N/A</v>
      </c>
      <c r="M278" s="365" t="e">
        <f t="shared" si="25"/>
        <v>#N/A</v>
      </c>
      <c r="N278" s="376" t="e">
        <f t="shared" si="26"/>
        <v>#N/A</v>
      </c>
      <c r="O278" s="205" t="e">
        <f>IF(Comparativo!$E$6="Tabela Não Desonerada",VLOOKUP($C278,'Orçamento Base'!$D$12:$S$1673,13,FALSE),VLOOKUP($C278,#REF!,13,FALSE))</f>
        <v>#N/A</v>
      </c>
      <c r="P278" s="205" t="e">
        <f t="shared" si="27"/>
        <v>#N/A</v>
      </c>
      <c r="Q278" s="205" t="e">
        <f>IF(Comparativo!$E$6="Tabela Não Desonerada",VLOOKUP($C278,'Orçamento Base'!$D$12:$S$1673,14,FALSE),VLOOKUP($C278,#REF!,14,FALSE))</f>
        <v>#N/A</v>
      </c>
      <c r="R278" s="205" t="e">
        <f t="shared" si="28"/>
        <v>#N/A</v>
      </c>
      <c r="S278" s="205" t="e">
        <f>IF(Comparativo!$E$6="Tabela Não Desonerada",VLOOKUP($C278,'Orçamento Base'!$D$12:$S$1673,15,FALSE),VLOOKUP($C278,#REF!,15,FALSE))</f>
        <v>#N/A</v>
      </c>
      <c r="T278" s="205" t="e">
        <f t="shared" si="29"/>
        <v>#N/A</v>
      </c>
    </row>
    <row r="279" spans="1:20" ht="15">
      <c r="A279" s="203">
        <v>1</v>
      </c>
      <c r="B279" s="203" t="e">
        <f>'Orçamento-TCE'!B279</f>
        <v>#N/A</v>
      </c>
      <c r="C279" s="229">
        <f>'Orçamento-TCE'!C279</f>
        <v>0</v>
      </c>
      <c r="D279" s="199" t="e">
        <f>'Orçamento-TCE'!G279</f>
        <v>#N/A</v>
      </c>
      <c r="E279" s="204">
        <f>'Orçamento-TCE'!H279</f>
        <v>0</v>
      </c>
      <c r="F279" s="230" t="e">
        <f>'Orçamento-TCE'!I279</f>
        <v>#N/A</v>
      </c>
      <c r="G279" s="227" t="e">
        <f>IF(Comparativo!$E$6="Tabela Não Desonerada",VLOOKUP($C279,'Orçamento Base'!$D$12:$S$1673,12,FALSE),VLOOKUP($C279,#REF!,12,FALSE))</f>
        <v>#N/A</v>
      </c>
      <c r="H279" s="228">
        <f>IFERROR(IF(Comparativo!$E$6="Tabela Não Desonerada",VLOOKUP($C279,'Orçamento Base'!$D$12:$S$1673,16,FALSE),VLOOKUP($C279,#REF!,16,FALSE)),0)</f>
        <v>0</v>
      </c>
      <c r="I279" s="575" t="e">
        <f>IF(Comparativo!$E$6="Tabela Não Desonerada",VLOOKUP($C279,'Orçamento Base'!$D$12:$S$1673,11,FALSE),VLOOKUP($C279,#REF!,11,FALSE))</f>
        <v>#N/A</v>
      </c>
      <c r="J279" s="363">
        <f>IF(Comparativo!$E$6="Tabela Não Desonerada",Encargos!$F$44,Encargos!$D$44)</f>
        <v>1.1122000000000001</v>
      </c>
      <c r="K279" s="364"/>
      <c r="L279" s="365" t="e">
        <f t="shared" si="24"/>
        <v>#N/A</v>
      </c>
      <c r="M279" s="365" t="e">
        <f t="shared" si="25"/>
        <v>#N/A</v>
      </c>
      <c r="N279" s="376" t="e">
        <f t="shared" si="26"/>
        <v>#N/A</v>
      </c>
      <c r="O279" s="205" t="e">
        <f>IF(Comparativo!$E$6="Tabela Não Desonerada",VLOOKUP($C279,'Orçamento Base'!$D$12:$S$1673,13,FALSE),VLOOKUP($C279,#REF!,13,FALSE))</f>
        <v>#N/A</v>
      </c>
      <c r="P279" s="205" t="e">
        <f t="shared" si="27"/>
        <v>#N/A</v>
      </c>
      <c r="Q279" s="205" t="e">
        <f>IF(Comparativo!$E$6="Tabela Não Desonerada",VLOOKUP($C279,'Orçamento Base'!$D$12:$S$1673,14,FALSE),VLOOKUP($C279,#REF!,14,FALSE))</f>
        <v>#N/A</v>
      </c>
      <c r="R279" s="205" t="e">
        <f t="shared" si="28"/>
        <v>#N/A</v>
      </c>
      <c r="S279" s="205" t="e">
        <f>IF(Comparativo!$E$6="Tabela Não Desonerada",VLOOKUP($C279,'Orçamento Base'!$D$12:$S$1673,15,FALSE),VLOOKUP($C279,#REF!,15,FALSE))</f>
        <v>#N/A</v>
      </c>
      <c r="T279" s="205" t="e">
        <f t="shared" si="29"/>
        <v>#N/A</v>
      </c>
    </row>
    <row r="280" spans="1:20" ht="15">
      <c r="A280" s="203">
        <v>1</v>
      </c>
      <c r="B280" s="203" t="e">
        <f>'Orçamento-TCE'!B280</f>
        <v>#N/A</v>
      </c>
      <c r="C280" s="229">
        <f>'Orçamento-TCE'!C280</f>
        <v>0</v>
      </c>
      <c r="D280" s="199" t="e">
        <f>'Orçamento-TCE'!G280</f>
        <v>#N/A</v>
      </c>
      <c r="E280" s="204">
        <f>'Orçamento-TCE'!H280</f>
        <v>0</v>
      </c>
      <c r="F280" s="230" t="e">
        <f>'Orçamento-TCE'!I280</f>
        <v>#N/A</v>
      </c>
      <c r="G280" s="227" t="e">
        <f>IF(Comparativo!$E$6="Tabela Não Desonerada",VLOOKUP($C280,'Orçamento Base'!$D$12:$S$1673,12,FALSE),VLOOKUP($C280,#REF!,12,FALSE))</f>
        <v>#N/A</v>
      </c>
      <c r="H280" s="228">
        <f>IFERROR(IF(Comparativo!$E$6="Tabela Não Desonerada",VLOOKUP($C280,'Orçamento Base'!$D$12:$S$1673,16,FALSE),VLOOKUP($C280,#REF!,16,FALSE)),0)</f>
        <v>0</v>
      </c>
      <c r="I280" s="575" t="e">
        <f>IF(Comparativo!$E$6="Tabela Não Desonerada",VLOOKUP($C280,'Orçamento Base'!$D$12:$S$1673,11,FALSE),VLOOKUP($C280,#REF!,11,FALSE))</f>
        <v>#N/A</v>
      </c>
      <c r="J280" s="363">
        <f>IF(Comparativo!$E$6="Tabela Não Desonerada",Encargos!$F$44,Encargos!$D$44)</f>
        <v>1.1122000000000001</v>
      </c>
      <c r="K280" s="364"/>
      <c r="L280" s="365" t="e">
        <f t="shared" si="24"/>
        <v>#N/A</v>
      </c>
      <c r="M280" s="365" t="e">
        <f t="shared" si="25"/>
        <v>#N/A</v>
      </c>
      <c r="N280" s="376" t="e">
        <f t="shared" si="26"/>
        <v>#N/A</v>
      </c>
      <c r="O280" s="205" t="e">
        <f>IF(Comparativo!$E$6="Tabela Não Desonerada",VLOOKUP($C280,'Orçamento Base'!$D$12:$S$1673,13,FALSE),VLOOKUP($C280,#REF!,13,FALSE))</f>
        <v>#N/A</v>
      </c>
      <c r="P280" s="205" t="e">
        <f t="shared" si="27"/>
        <v>#N/A</v>
      </c>
      <c r="Q280" s="205" t="e">
        <f>IF(Comparativo!$E$6="Tabela Não Desonerada",VLOOKUP($C280,'Orçamento Base'!$D$12:$S$1673,14,FALSE),VLOOKUP($C280,#REF!,14,FALSE))</f>
        <v>#N/A</v>
      </c>
      <c r="R280" s="205" t="e">
        <f t="shared" si="28"/>
        <v>#N/A</v>
      </c>
      <c r="S280" s="205" t="e">
        <f>IF(Comparativo!$E$6="Tabela Não Desonerada",VLOOKUP($C280,'Orçamento Base'!$D$12:$S$1673,15,FALSE),VLOOKUP($C280,#REF!,15,FALSE))</f>
        <v>#N/A</v>
      </c>
      <c r="T280" s="205" t="e">
        <f t="shared" si="29"/>
        <v>#N/A</v>
      </c>
    </row>
    <row r="281" spans="1:20" ht="15">
      <c r="A281" s="203">
        <v>1</v>
      </c>
      <c r="B281" s="203" t="e">
        <f>'Orçamento-TCE'!B281</f>
        <v>#N/A</v>
      </c>
      <c r="C281" s="229">
        <f>'Orçamento-TCE'!C281</f>
        <v>0</v>
      </c>
      <c r="D281" s="199" t="e">
        <f>'Orçamento-TCE'!G281</f>
        <v>#N/A</v>
      </c>
      <c r="E281" s="204">
        <f>'Orçamento-TCE'!H281</f>
        <v>0</v>
      </c>
      <c r="F281" s="230" t="e">
        <f>'Orçamento-TCE'!I281</f>
        <v>#N/A</v>
      </c>
      <c r="G281" s="227" t="e">
        <f>IF(Comparativo!$E$6="Tabela Não Desonerada",VLOOKUP($C281,'Orçamento Base'!$D$12:$S$1673,12,FALSE),VLOOKUP($C281,#REF!,12,FALSE))</f>
        <v>#N/A</v>
      </c>
      <c r="H281" s="228">
        <f>IFERROR(IF(Comparativo!$E$6="Tabela Não Desonerada",VLOOKUP($C281,'Orçamento Base'!$D$12:$S$1673,16,FALSE),VLOOKUP($C281,#REF!,16,FALSE)),0)</f>
        <v>0</v>
      </c>
      <c r="I281" s="575" t="e">
        <f>IF(Comparativo!$E$6="Tabela Não Desonerada",VLOOKUP($C281,'Orçamento Base'!$D$12:$S$1673,11,FALSE),VLOOKUP($C281,#REF!,11,FALSE))</f>
        <v>#N/A</v>
      </c>
      <c r="J281" s="363">
        <f>IF(Comparativo!$E$6="Tabela Não Desonerada",Encargos!$F$44,Encargos!$D$44)</f>
        <v>1.1122000000000001</v>
      </c>
      <c r="K281" s="364"/>
      <c r="L281" s="365" t="e">
        <f t="shared" si="24"/>
        <v>#N/A</v>
      </c>
      <c r="M281" s="365" t="e">
        <f t="shared" si="25"/>
        <v>#N/A</v>
      </c>
      <c r="N281" s="376" t="e">
        <f t="shared" si="26"/>
        <v>#N/A</v>
      </c>
      <c r="O281" s="205" t="e">
        <f>IF(Comparativo!$E$6="Tabela Não Desonerada",VLOOKUP($C281,'Orçamento Base'!$D$12:$S$1673,13,FALSE),VLOOKUP($C281,#REF!,13,FALSE))</f>
        <v>#N/A</v>
      </c>
      <c r="P281" s="205" t="e">
        <f t="shared" si="27"/>
        <v>#N/A</v>
      </c>
      <c r="Q281" s="205" t="e">
        <f>IF(Comparativo!$E$6="Tabela Não Desonerada",VLOOKUP($C281,'Orçamento Base'!$D$12:$S$1673,14,FALSE),VLOOKUP($C281,#REF!,14,FALSE))</f>
        <v>#N/A</v>
      </c>
      <c r="R281" s="205" t="e">
        <f t="shared" si="28"/>
        <v>#N/A</v>
      </c>
      <c r="S281" s="205" t="e">
        <f>IF(Comparativo!$E$6="Tabela Não Desonerada",VLOOKUP($C281,'Orçamento Base'!$D$12:$S$1673,15,FALSE),VLOOKUP($C281,#REF!,15,FALSE))</f>
        <v>#N/A</v>
      </c>
      <c r="T281" s="205" t="e">
        <f t="shared" si="29"/>
        <v>#N/A</v>
      </c>
    </row>
    <row r="282" spans="1:20" ht="15">
      <c r="A282" s="203">
        <v>1</v>
      </c>
      <c r="B282" s="203" t="e">
        <f>'Orçamento-TCE'!B282</f>
        <v>#N/A</v>
      </c>
      <c r="C282" s="229">
        <f>'Orçamento-TCE'!C282</f>
        <v>0</v>
      </c>
      <c r="D282" s="199" t="e">
        <f>'Orçamento-TCE'!G282</f>
        <v>#N/A</v>
      </c>
      <c r="E282" s="204">
        <f>'Orçamento-TCE'!H282</f>
        <v>0</v>
      </c>
      <c r="F282" s="230" t="e">
        <f>'Orçamento-TCE'!I282</f>
        <v>#N/A</v>
      </c>
      <c r="G282" s="227" t="e">
        <f>IF(Comparativo!$E$6="Tabela Não Desonerada",VLOOKUP($C282,'Orçamento Base'!$D$12:$S$1673,12,FALSE),VLOOKUP($C282,#REF!,12,FALSE))</f>
        <v>#N/A</v>
      </c>
      <c r="H282" s="228">
        <f>IFERROR(IF(Comparativo!$E$6="Tabela Não Desonerada",VLOOKUP($C282,'Orçamento Base'!$D$12:$S$1673,16,FALSE),VLOOKUP($C282,#REF!,16,FALSE)),0)</f>
        <v>0</v>
      </c>
      <c r="I282" s="575" t="e">
        <f>IF(Comparativo!$E$6="Tabela Não Desonerada",VLOOKUP($C282,'Orçamento Base'!$D$12:$S$1673,11,FALSE),VLOOKUP($C282,#REF!,11,FALSE))</f>
        <v>#N/A</v>
      </c>
      <c r="J282" s="363">
        <f>IF(Comparativo!$E$6="Tabela Não Desonerada",Encargos!$F$44,Encargos!$D$44)</f>
        <v>1.1122000000000001</v>
      </c>
      <c r="K282" s="364"/>
      <c r="L282" s="365" t="e">
        <f t="shared" si="24"/>
        <v>#N/A</v>
      </c>
      <c r="M282" s="365" t="e">
        <f t="shared" si="25"/>
        <v>#N/A</v>
      </c>
      <c r="N282" s="376" t="e">
        <f t="shared" si="26"/>
        <v>#N/A</v>
      </c>
      <c r="O282" s="205" t="e">
        <f>IF(Comparativo!$E$6="Tabela Não Desonerada",VLOOKUP($C282,'Orçamento Base'!$D$12:$S$1673,13,FALSE),VLOOKUP($C282,#REF!,13,FALSE))</f>
        <v>#N/A</v>
      </c>
      <c r="P282" s="205" t="e">
        <f t="shared" si="27"/>
        <v>#N/A</v>
      </c>
      <c r="Q282" s="205" t="e">
        <f>IF(Comparativo!$E$6="Tabela Não Desonerada",VLOOKUP($C282,'Orçamento Base'!$D$12:$S$1673,14,FALSE),VLOOKUP($C282,#REF!,14,FALSE))</f>
        <v>#N/A</v>
      </c>
      <c r="R282" s="205" t="e">
        <f t="shared" si="28"/>
        <v>#N/A</v>
      </c>
      <c r="S282" s="205" t="e">
        <f>IF(Comparativo!$E$6="Tabela Não Desonerada",VLOOKUP($C282,'Orçamento Base'!$D$12:$S$1673,15,FALSE),VLOOKUP($C282,#REF!,15,FALSE))</f>
        <v>#N/A</v>
      </c>
      <c r="T282" s="205" t="e">
        <f t="shared" si="29"/>
        <v>#N/A</v>
      </c>
    </row>
    <row r="283" spans="1:20" ht="15">
      <c r="A283" s="203">
        <v>1</v>
      </c>
      <c r="B283" s="203" t="e">
        <f>'Orçamento-TCE'!B283</f>
        <v>#N/A</v>
      </c>
      <c r="C283" s="229">
        <f>'Orçamento-TCE'!C283</f>
        <v>0</v>
      </c>
      <c r="D283" s="199" t="e">
        <f>'Orçamento-TCE'!G283</f>
        <v>#N/A</v>
      </c>
      <c r="E283" s="204">
        <f>'Orçamento-TCE'!H283</f>
        <v>0</v>
      </c>
      <c r="F283" s="230" t="e">
        <f>'Orçamento-TCE'!I283</f>
        <v>#N/A</v>
      </c>
      <c r="G283" s="227" t="e">
        <f>IF(Comparativo!$E$6="Tabela Não Desonerada",VLOOKUP($C283,'Orçamento Base'!$D$12:$S$1673,12,FALSE),VLOOKUP($C283,#REF!,12,FALSE))</f>
        <v>#N/A</v>
      </c>
      <c r="H283" s="228">
        <f>IFERROR(IF(Comparativo!$E$6="Tabela Não Desonerada",VLOOKUP($C283,'Orçamento Base'!$D$12:$S$1673,16,FALSE),VLOOKUP($C283,#REF!,16,FALSE)),0)</f>
        <v>0</v>
      </c>
      <c r="I283" s="575" t="e">
        <f>IF(Comparativo!$E$6="Tabela Não Desonerada",VLOOKUP($C283,'Orçamento Base'!$D$12:$S$1673,11,FALSE),VLOOKUP($C283,#REF!,11,FALSE))</f>
        <v>#N/A</v>
      </c>
      <c r="J283" s="363">
        <f>IF(Comparativo!$E$6="Tabela Não Desonerada",Encargos!$F$44,Encargos!$D$44)</f>
        <v>1.1122000000000001</v>
      </c>
      <c r="K283" s="364"/>
      <c r="L283" s="365" t="e">
        <f t="shared" si="24"/>
        <v>#N/A</v>
      </c>
      <c r="M283" s="365" t="e">
        <f t="shared" si="25"/>
        <v>#N/A</v>
      </c>
      <c r="N283" s="376" t="e">
        <f t="shared" si="26"/>
        <v>#N/A</v>
      </c>
      <c r="O283" s="205" t="e">
        <f>IF(Comparativo!$E$6="Tabela Não Desonerada",VLOOKUP($C283,'Orçamento Base'!$D$12:$S$1673,13,FALSE),VLOOKUP($C283,#REF!,13,FALSE))</f>
        <v>#N/A</v>
      </c>
      <c r="P283" s="205" t="e">
        <f t="shared" si="27"/>
        <v>#N/A</v>
      </c>
      <c r="Q283" s="205" t="e">
        <f>IF(Comparativo!$E$6="Tabela Não Desonerada",VLOOKUP($C283,'Orçamento Base'!$D$12:$S$1673,14,FALSE),VLOOKUP($C283,#REF!,14,FALSE))</f>
        <v>#N/A</v>
      </c>
      <c r="R283" s="205" t="e">
        <f t="shared" si="28"/>
        <v>#N/A</v>
      </c>
      <c r="S283" s="205" t="e">
        <f>IF(Comparativo!$E$6="Tabela Não Desonerada",VLOOKUP($C283,'Orçamento Base'!$D$12:$S$1673,15,FALSE),VLOOKUP($C283,#REF!,15,FALSE))</f>
        <v>#N/A</v>
      </c>
      <c r="T283" s="205" t="e">
        <f t="shared" si="29"/>
        <v>#N/A</v>
      </c>
    </row>
    <row r="284" spans="1:20" ht="15">
      <c r="A284" s="203">
        <v>1</v>
      </c>
      <c r="B284" s="203" t="e">
        <f>'Orçamento-TCE'!B284</f>
        <v>#N/A</v>
      </c>
      <c r="C284" s="229">
        <f>'Orçamento-TCE'!C284</f>
        <v>0</v>
      </c>
      <c r="D284" s="199" t="e">
        <f>'Orçamento-TCE'!G284</f>
        <v>#N/A</v>
      </c>
      <c r="E284" s="204">
        <f>'Orçamento-TCE'!H284</f>
        <v>0</v>
      </c>
      <c r="F284" s="230" t="e">
        <f>'Orçamento-TCE'!I284</f>
        <v>#N/A</v>
      </c>
      <c r="G284" s="227" t="e">
        <f>IF(Comparativo!$E$6="Tabela Não Desonerada",VLOOKUP($C284,'Orçamento Base'!$D$12:$S$1673,12,FALSE),VLOOKUP($C284,#REF!,12,FALSE))</f>
        <v>#N/A</v>
      </c>
      <c r="H284" s="228">
        <f>IFERROR(IF(Comparativo!$E$6="Tabela Não Desonerada",VLOOKUP($C284,'Orçamento Base'!$D$12:$S$1673,16,FALSE),VLOOKUP($C284,#REF!,16,FALSE)),0)</f>
        <v>0</v>
      </c>
      <c r="I284" s="575" t="e">
        <f>IF(Comparativo!$E$6="Tabela Não Desonerada",VLOOKUP($C284,'Orçamento Base'!$D$12:$S$1673,11,FALSE),VLOOKUP($C284,#REF!,11,FALSE))</f>
        <v>#N/A</v>
      </c>
      <c r="J284" s="363">
        <f>IF(Comparativo!$E$6="Tabela Não Desonerada",Encargos!$F$44,Encargos!$D$44)</f>
        <v>1.1122000000000001</v>
      </c>
      <c r="K284" s="364"/>
      <c r="L284" s="365" t="e">
        <f t="shared" si="24"/>
        <v>#N/A</v>
      </c>
      <c r="M284" s="365" t="e">
        <f t="shared" si="25"/>
        <v>#N/A</v>
      </c>
      <c r="N284" s="376" t="e">
        <f t="shared" si="26"/>
        <v>#N/A</v>
      </c>
      <c r="O284" s="205" t="e">
        <f>IF(Comparativo!$E$6="Tabela Não Desonerada",VLOOKUP($C284,'Orçamento Base'!$D$12:$S$1673,13,FALSE),VLOOKUP($C284,#REF!,13,FALSE))</f>
        <v>#N/A</v>
      </c>
      <c r="P284" s="205" t="e">
        <f t="shared" si="27"/>
        <v>#N/A</v>
      </c>
      <c r="Q284" s="205" t="e">
        <f>IF(Comparativo!$E$6="Tabela Não Desonerada",VLOOKUP($C284,'Orçamento Base'!$D$12:$S$1673,14,FALSE),VLOOKUP($C284,#REF!,14,FALSE))</f>
        <v>#N/A</v>
      </c>
      <c r="R284" s="205" t="e">
        <f t="shared" si="28"/>
        <v>#N/A</v>
      </c>
      <c r="S284" s="205" t="e">
        <f>IF(Comparativo!$E$6="Tabela Não Desonerada",VLOOKUP($C284,'Orçamento Base'!$D$12:$S$1673,15,FALSE),VLOOKUP($C284,#REF!,15,FALSE))</f>
        <v>#N/A</v>
      </c>
      <c r="T284" s="205" t="e">
        <f t="shared" si="29"/>
        <v>#N/A</v>
      </c>
    </row>
    <row r="285" spans="1:20" ht="15">
      <c r="A285" s="203">
        <v>1</v>
      </c>
      <c r="B285" s="203" t="e">
        <f>'Orçamento-TCE'!B285</f>
        <v>#N/A</v>
      </c>
      <c r="C285" s="229">
        <f>'Orçamento-TCE'!C285</f>
        <v>0</v>
      </c>
      <c r="D285" s="199" t="e">
        <f>'Orçamento-TCE'!G285</f>
        <v>#N/A</v>
      </c>
      <c r="E285" s="204">
        <f>'Orçamento-TCE'!H285</f>
        <v>0</v>
      </c>
      <c r="F285" s="230" t="e">
        <f>'Orçamento-TCE'!I285</f>
        <v>#N/A</v>
      </c>
      <c r="G285" s="227" t="e">
        <f>IF(Comparativo!$E$6="Tabela Não Desonerada",VLOOKUP($C285,'Orçamento Base'!$D$12:$S$1673,12,FALSE),VLOOKUP($C285,#REF!,12,FALSE))</f>
        <v>#N/A</v>
      </c>
      <c r="H285" s="228">
        <f>IFERROR(IF(Comparativo!$E$6="Tabela Não Desonerada",VLOOKUP($C285,'Orçamento Base'!$D$12:$S$1673,16,FALSE),VLOOKUP($C285,#REF!,16,FALSE)),0)</f>
        <v>0</v>
      </c>
      <c r="I285" s="575" t="e">
        <f>IF(Comparativo!$E$6="Tabela Não Desonerada",VLOOKUP($C285,'Orçamento Base'!$D$12:$S$1673,11,FALSE),VLOOKUP($C285,#REF!,11,FALSE))</f>
        <v>#N/A</v>
      </c>
      <c r="J285" s="363">
        <f>IF(Comparativo!$E$6="Tabela Não Desonerada",Encargos!$F$44,Encargos!$D$44)</f>
        <v>1.1122000000000001</v>
      </c>
      <c r="K285" s="364"/>
      <c r="L285" s="365" t="e">
        <f t="shared" si="24"/>
        <v>#N/A</v>
      </c>
      <c r="M285" s="365" t="e">
        <f t="shared" si="25"/>
        <v>#N/A</v>
      </c>
      <c r="N285" s="376" t="e">
        <f t="shared" si="26"/>
        <v>#N/A</v>
      </c>
      <c r="O285" s="205" t="e">
        <f>IF(Comparativo!$E$6="Tabela Não Desonerada",VLOOKUP($C285,'Orçamento Base'!$D$12:$S$1673,13,FALSE),VLOOKUP($C285,#REF!,13,FALSE))</f>
        <v>#N/A</v>
      </c>
      <c r="P285" s="205" t="e">
        <f t="shared" si="27"/>
        <v>#N/A</v>
      </c>
      <c r="Q285" s="205" t="e">
        <f>IF(Comparativo!$E$6="Tabela Não Desonerada",VLOOKUP($C285,'Orçamento Base'!$D$12:$S$1673,14,FALSE),VLOOKUP($C285,#REF!,14,FALSE))</f>
        <v>#N/A</v>
      </c>
      <c r="R285" s="205" t="e">
        <f t="shared" si="28"/>
        <v>#N/A</v>
      </c>
      <c r="S285" s="205" t="e">
        <f>IF(Comparativo!$E$6="Tabela Não Desonerada",VLOOKUP($C285,'Orçamento Base'!$D$12:$S$1673,15,FALSE),VLOOKUP($C285,#REF!,15,FALSE))</f>
        <v>#N/A</v>
      </c>
      <c r="T285" s="205" t="e">
        <f t="shared" si="29"/>
        <v>#N/A</v>
      </c>
    </row>
    <row r="286" spans="1:20" ht="15">
      <c r="A286" s="203">
        <v>1</v>
      </c>
      <c r="B286" s="203" t="e">
        <f>'Orçamento-TCE'!B286</f>
        <v>#N/A</v>
      </c>
      <c r="C286" s="229">
        <f>'Orçamento-TCE'!C286</f>
        <v>0</v>
      </c>
      <c r="D286" s="199" t="e">
        <f>'Orçamento-TCE'!G286</f>
        <v>#N/A</v>
      </c>
      <c r="E286" s="204">
        <f>'Orçamento-TCE'!H286</f>
        <v>0</v>
      </c>
      <c r="F286" s="230" t="e">
        <f>'Orçamento-TCE'!I286</f>
        <v>#N/A</v>
      </c>
      <c r="G286" s="227" t="e">
        <f>IF(Comparativo!$E$6="Tabela Não Desonerada",VLOOKUP($C286,'Orçamento Base'!$D$12:$S$1673,12,FALSE),VLOOKUP($C286,#REF!,12,FALSE))</f>
        <v>#N/A</v>
      </c>
      <c r="H286" s="228">
        <f>IFERROR(IF(Comparativo!$E$6="Tabela Não Desonerada",VLOOKUP($C286,'Orçamento Base'!$D$12:$S$1673,16,FALSE),VLOOKUP($C286,#REF!,16,FALSE)),0)</f>
        <v>0</v>
      </c>
      <c r="I286" s="575" t="e">
        <f>IF(Comparativo!$E$6="Tabela Não Desonerada",VLOOKUP($C286,'Orçamento Base'!$D$12:$S$1673,11,FALSE),VLOOKUP($C286,#REF!,11,FALSE))</f>
        <v>#N/A</v>
      </c>
      <c r="J286" s="363">
        <f>IF(Comparativo!$E$6="Tabela Não Desonerada",Encargos!$F$44,Encargos!$D$44)</f>
        <v>1.1122000000000001</v>
      </c>
      <c r="K286" s="364"/>
      <c r="L286" s="365" t="e">
        <f t="shared" si="24"/>
        <v>#N/A</v>
      </c>
      <c r="M286" s="365" t="e">
        <f t="shared" si="25"/>
        <v>#N/A</v>
      </c>
      <c r="N286" s="376" t="e">
        <f t="shared" si="26"/>
        <v>#N/A</v>
      </c>
      <c r="O286" s="205" t="e">
        <f>IF(Comparativo!$E$6="Tabela Não Desonerada",VLOOKUP($C286,'Orçamento Base'!$D$12:$S$1673,13,FALSE),VLOOKUP($C286,#REF!,13,FALSE))</f>
        <v>#N/A</v>
      </c>
      <c r="P286" s="205" t="e">
        <f t="shared" si="27"/>
        <v>#N/A</v>
      </c>
      <c r="Q286" s="205" t="e">
        <f>IF(Comparativo!$E$6="Tabela Não Desonerada",VLOOKUP($C286,'Orçamento Base'!$D$12:$S$1673,14,FALSE),VLOOKUP($C286,#REF!,14,FALSE))</f>
        <v>#N/A</v>
      </c>
      <c r="R286" s="205" t="e">
        <f t="shared" si="28"/>
        <v>#N/A</v>
      </c>
      <c r="S286" s="205" t="e">
        <f>IF(Comparativo!$E$6="Tabela Não Desonerada",VLOOKUP($C286,'Orçamento Base'!$D$12:$S$1673,15,FALSE),VLOOKUP($C286,#REF!,15,FALSE))</f>
        <v>#N/A</v>
      </c>
      <c r="T286" s="205" t="e">
        <f t="shared" si="29"/>
        <v>#N/A</v>
      </c>
    </row>
    <row r="287" spans="1:20" ht="15">
      <c r="A287" s="203">
        <v>1</v>
      </c>
      <c r="B287" s="203" t="e">
        <f>'Orçamento-TCE'!B287</f>
        <v>#N/A</v>
      </c>
      <c r="C287" s="229">
        <f>'Orçamento-TCE'!C287</f>
        <v>0</v>
      </c>
      <c r="D287" s="199" t="e">
        <f>'Orçamento-TCE'!G287</f>
        <v>#N/A</v>
      </c>
      <c r="E287" s="204">
        <f>'Orçamento-TCE'!H287</f>
        <v>0</v>
      </c>
      <c r="F287" s="230" t="e">
        <f>'Orçamento-TCE'!I287</f>
        <v>#N/A</v>
      </c>
      <c r="G287" s="227" t="e">
        <f>IF(Comparativo!$E$6="Tabela Não Desonerada",VLOOKUP($C287,'Orçamento Base'!$D$12:$S$1673,12,FALSE),VLOOKUP($C287,#REF!,12,FALSE))</f>
        <v>#N/A</v>
      </c>
      <c r="H287" s="228">
        <f>IFERROR(IF(Comparativo!$E$6="Tabela Não Desonerada",VLOOKUP($C287,'Orçamento Base'!$D$12:$S$1673,16,FALSE),VLOOKUP($C287,#REF!,16,FALSE)),0)</f>
        <v>0</v>
      </c>
      <c r="I287" s="575" t="e">
        <f>IF(Comparativo!$E$6="Tabela Não Desonerada",VLOOKUP($C287,'Orçamento Base'!$D$12:$S$1673,11,FALSE),VLOOKUP($C287,#REF!,11,FALSE))</f>
        <v>#N/A</v>
      </c>
      <c r="J287" s="363">
        <f>IF(Comparativo!$E$6="Tabela Não Desonerada",Encargos!$F$44,Encargos!$D$44)</f>
        <v>1.1122000000000001</v>
      </c>
      <c r="K287" s="364"/>
      <c r="L287" s="365" t="e">
        <f t="shared" si="24"/>
        <v>#N/A</v>
      </c>
      <c r="M287" s="365" t="e">
        <f t="shared" si="25"/>
        <v>#N/A</v>
      </c>
      <c r="N287" s="376" t="e">
        <f t="shared" si="26"/>
        <v>#N/A</v>
      </c>
      <c r="O287" s="205" t="e">
        <f>IF(Comparativo!$E$6="Tabela Não Desonerada",VLOOKUP($C287,'Orçamento Base'!$D$12:$S$1673,13,FALSE),VLOOKUP($C287,#REF!,13,FALSE))</f>
        <v>#N/A</v>
      </c>
      <c r="P287" s="205" t="e">
        <f t="shared" si="27"/>
        <v>#N/A</v>
      </c>
      <c r="Q287" s="205" t="e">
        <f>IF(Comparativo!$E$6="Tabela Não Desonerada",VLOOKUP($C287,'Orçamento Base'!$D$12:$S$1673,14,FALSE),VLOOKUP($C287,#REF!,14,FALSE))</f>
        <v>#N/A</v>
      </c>
      <c r="R287" s="205" t="e">
        <f t="shared" si="28"/>
        <v>#N/A</v>
      </c>
      <c r="S287" s="205" t="e">
        <f>IF(Comparativo!$E$6="Tabela Não Desonerada",VLOOKUP($C287,'Orçamento Base'!$D$12:$S$1673,15,FALSE),VLOOKUP($C287,#REF!,15,FALSE))</f>
        <v>#N/A</v>
      </c>
      <c r="T287" s="205" t="e">
        <f t="shared" si="29"/>
        <v>#N/A</v>
      </c>
    </row>
    <row r="288" spans="1:20" ht="15">
      <c r="A288" s="203">
        <v>1</v>
      </c>
      <c r="B288" s="203" t="e">
        <f>'Orçamento-TCE'!B288</f>
        <v>#N/A</v>
      </c>
      <c r="C288" s="229">
        <f>'Orçamento-TCE'!C288</f>
        <v>0</v>
      </c>
      <c r="D288" s="199" t="e">
        <f>'Orçamento-TCE'!G288</f>
        <v>#N/A</v>
      </c>
      <c r="E288" s="204">
        <f>'Orçamento-TCE'!H288</f>
        <v>0</v>
      </c>
      <c r="F288" s="230" t="e">
        <f>'Orçamento-TCE'!I288</f>
        <v>#N/A</v>
      </c>
      <c r="G288" s="227" t="e">
        <f>IF(Comparativo!$E$6="Tabela Não Desonerada",VLOOKUP($C288,'Orçamento Base'!$D$12:$S$1673,12,FALSE),VLOOKUP($C288,#REF!,12,FALSE))</f>
        <v>#N/A</v>
      </c>
      <c r="H288" s="228">
        <f>IFERROR(IF(Comparativo!$E$6="Tabela Não Desonerada",VLOOKUP($C288,'Orçamento Base'!$D$12:$S$1673,16,FALSE),VLOOKUP($C288,#REF!,16,FALSE)),0)</f>
        <v>0</v>
      </c>
      <c r="I288" s="575" t="e">
        <f>IF(Comparativo!$E$6="Tabela Não Desonerada",VLOOKUP($C288,'Orçamento Base'!$D$12:$S$1673,11,FALSE),VLOOKUP($C288,#REF!,11,FALSE))</f>
        <v>#N/A</v>
      </c>
      <c r="J288" s="363">
        <f>IF(Comparativo!$E$6="Tabela Não Desonerada",Encargos!$F$44,Encargos!$D$44)</f>
        <v>1.1122000000000001</v>
      </c>
      <c r="K288" s="364"/>
      <c r="L288" s="365" t="e">
        <f t="shared" si="24"/>
        <v>#N/A</v>
      </c>
      <c r="M288" s="365" t="e">
        <f t="shared" si="25"/>
        <v>#N/A</v>
      </c>
      <c r="N288" s="376" t="e">
        <f t="shared" si="26"/>
        <v>#N/A</v>
      </c>
      <c r="O288" s="205" t="e">
        <f>IF(Comparativo!$E$6="Tabela Não Desonerada",VLOOKUP($C288,'Orçamento Base'!$D$12:$S$1673,13,FALSE),VLOOKUP($C288,#REF!,13,FALSE))</f>
        <v>#N/A</v>
      </c>
      <c r="P288" s="205" t="e">
        <f t="shared" si="27"/>
        <v>#N/A</v>
      </c>
      <c r="Q288" s="205" t="e">
        <f>IF(Comparativo!$E$6="Tabela Não Desonerada",VLOOKUP($C288,'Orçamento Base'!$D$12:$S$1673,14,FALSE),VLOOKUP($C288,#REF!,14,FALSE))</f>
        <v>#N/A</v>
      </c>
      <c r="R288" s="205" t="e">
        <f t="shared" si="28"/>
        <v>#N/A</v>
      </c>
      <c r="S288" s="205" t="e">
        <f>IF(Comparativo!$E$6="Tabela Não Desonerada",VLOOKUP($C288,'Orçamento Base'!$D$12:$S$1673,15,FALSE),VLOOKUP($C288,#REF!,15,FALSE))</f>
        <v>#N/A</v>
      </c>
      <c r="T288" s="205" t="e">
        <f t="shared" si="29"/>
        <v>#N/A</v>
      </c>
    </row>
    <row r="289" spans="1:20" ht="15">
      <c r="A289" s="203">
        <v>1</v>
      </c>
      <c r="B289" s="203" t="e">
        <f>'Orçamento-TCE'!B289</f>
        <v>#N/A</v>
      </c>
      <c r="C289" s="229">
        <f>'Orçamento-TCE'!C289</f>
        <v>0</v>
      </c>
      <c r="D289" s="199" t="e">
        <f>'Orçamento-TCE'!G289</f>
        <v>#N/A</v>
      </c>
      <c r="E289" s="204">
        <f>'Orçamento-TCE'!H289</f>
        <v>0</v>
      </c>
      <c r="F289" s="230" t="e">
        <f>'Orçamento-TCE'!I289</f>
        <v>#N/A</v>
      </c>
      <c r="G289" s="227" t="e">
        <f>IF(Comparativo!$E$6="Tabela Não Desonerada",VLOOKUP($C289,'Orçamento Base'!$D$12:$S$1673,12,FALSE),VLOOKUP($C289,#REF!,12,FALSE))</f>
        <v>#N/A</v>
      </c>
      <c r="H289" s="228">
        <f>IFERROR(IF(Comparativo!$E$6="Tabela Não Desonerada",VLOOKUP($C289,'Orçamento Base'!$D$12:$S$1673,16,FALSE),VLOOKUP($C289,#REF!,16,FALSE)),0)</f>
        <v>0</v>
      </c>
      <c r="I289" s="575" t="e">
        <f>IF(Comparativo!$E$6="Tabela Não Desonerada",VLOOKUP($C289,'Orçamento Base'!$D$12:$S$1673,11,FALSE),VLOOKUP($C289,#REF!,11,FALSE))</f>
        <v>#N/A</v>
      </c>
      <c r="J289" s="363">
        <f>IF(Comparativo!$E$6="Tabela Não Desonerada",Encargos!$F$44,Encargos!$D$44)</f>
        <v>1.1122000000000001</v>
      </c>
      <c r="K289" s="364"/>
      <c r="L289" s="365" t="e">
        <f t="shared" si="24"/>
        <v>#N/A</v>
      </c>
      <c r="M289" s="365" t="e">
        <f t="shared" si="25"/>
        <v>#N/A</v>
      </c>
      <c r="N289" s="376" t="e">
        <f t="shared" si="26"/>
        <v>#N/A</v>
      </c>
      <c r="O289" s="205" t="e">
        <f>IF(Comparativo!$E$6="Tabela Não Desonerada",VLOOKUP($C289,'Orçamento Base'!$D$12:$S$1673,13,FALSE),VLOOKUP($C289,#REF!,13,FALSE))</f>
        <v>#N/A</v>
      </c>
      <c r="P289" s="205" t="e">
        <f t="shared" si="27"/>
        <v>#N/A</v>
      </c>
      <c r="Q289" s="205" t="e">
        <f>IF(Comparativo!$E$6="Tabela Não Desonerada",VLOOKUP($C289,'Orçamento Base'!$D$12:$S$1673,14,FALSE),VLOOKUP($C289,#REF!,14,FALSE))</f>
        <v>#N/A</v>
      </c>
      <c r="R289" s="205" t="e">
        <f t="shared" si="28"/>
        <v>#N/A</v>
      </c>
      <c r="S289" s="205" t="e">
        <f>IF(Comparativo!$E$6="Tabela Não Desonerada",VLOOKUP($C289,'Orçamento Base'!$D$12:$S$1673,15,FALSE),VLOOKUP($C289,#REF!,15,FALSE))</f>
        <v>#N/A</v>
      </c>
      <c r="T289" s="205" t="e">
        <f t="shared" si="29"/>
        <v>#N/A</v>
      </c>
    </row>
    <row r="290" spans="1:20" ht="15">
      <c r="A290" s="203">
        <v>1</v>
      </c>
      <c r="B290" s="203" t="e">
        <f>'Orçamento-TCE'!B290</f>
        <v>#N/A</v>
      </c>
      <c r="C290" s="229">
        <f>'Orçamento-TCE'!C290</f>
        <v>0</v>
      </c>
      <c r="D290" s="199" t="e">
        <f>'Orçamento-TCE'!G290</f>
        <v>#N/A</v>
      </c>
      <c r="E290" s="204">
        <f>'Orçamento-TCE'!H290</f>
        <v>0</v>
      </c>
      <c r="F290" s="230" t="e">
        <f>'Orçamento-TCE'!I290</f>
        <v>#N/A</v>
      </c>
      <c r="G290" s="227" t="e">
        <f>IF(Comparativo!$E$6="Tabela Não Desonerada",VLOOKUP($C290,'Orçamento Base'!$D$12:$S$1673,12,FALSE),VLOOKUP($C290,#REF!,12,FALSE))</f>
        <v>#N/A</v>
      </c>
      <c r="H290" s="228">
        <f>IFERROR(IF(Comparativo!$E$6="Tabela Não Desonerada",VLOOKUP($C290,'Orçamento Base'!$D$12:$S$1673,16,FALSE),VLOOKUP($C290,#REF!,16,FALSE)),0)</f>
        <v>0</v>
      </c>
      <c r="I290" s="575" t="e">
        <f>IF(Comparativo!$E$6="Tabela Não Desonerada",VLOOKUP($C290,'Orçamento Base'!$D$12:$S$1673,11,FALSE),VLOOKUP($C290,#REF!,11,FALSE))</f>
        <v>#N/A</v>
      </c>
      <c r="J290" s="363">
        <f>IF(Comparativo!$E$6="Tabela Não Desonerada",Encargos!$F$44,Encargos!$D$44)</f>
        <v>1.1122000000000001</v>
      </c>
      <c r="K290" s="364"/>
      <c r="L290" s="365" t="e">
        <f t="shared" si="24"/>
        <v>#N/A</v>
      </c>
      <c r="M290" s="365" t="e">
        <f t="shared" si="25"/>
        <v>#N/A</v>
      </c>
      <c r="N290" s="376" t="e">
        <f t="shared" si="26"/>
        <v>#N/A</v>
      </c>
      <c r="O290" s="205" t="e">
        <f>IF(Comparativo!$E$6="Tabela Não Desonerada",VLOOKUP($C290,'Orçamento Base'!$D$12:$S$1673,13,FALSE),VLOOKUP($C290,#REF!,13,FALSE))</f>
        <v>#N/A</v>
      </c>
      <c r="P290" s="205" t="e">
        <f t="shared" si="27"/>
        <v>#N/A</v>
      </c>
      <c r="Q290" s="205" t="e">
        <f>IF(Comparativo!$E$6="Tabela Não Desonerada",VLOOKUP($C290,'Orçamento Base'!$D$12:$S$1673,14,FALSE),VLOOKUP($C290,#REF!,14,FALSE))</f>
        <v>#N/A</v>
      </c>
      <c r="R290" s="205" t="e">
        <f t="shared" si="28"/>
        <v>#N/A</v>
      </c>
      <c r="S290" s="205" t="e">
        <f>IF(Comparativo!$E$6="Tabela Não Desonerada",VLOOKUP($C290,'Orçamento Base'!$D$12:$S$1673,15,FALSE),VLOOKUP($C290,#REF!,15,FALSE))</f>
        <v>#N/A</v>
      </c>
      <c r="T290" s="205" t="e">
        <f t="shared" si="29"/>
        <v>#N/A</v>
      </c>
    </row>
    <row r="291" spans="1:20" ht="15">
      <c r="A291" s="203">
        <v>1</v>
      </c>
      <c r="B291" s="203" t="e">
        <f>'Orçamento-TCE'!B291</f>
        <v>#N/A</v>
      </c>
      <c r="C291" s="229">
        <f>'Orçamento-TCE'!C291</f>
        <v>0</v>
      </c>
      <c r="D291" s="199" t="e">
        <f>'Orçamento-TCE'!G291</f>
        <v>#N/A</v>
      </c>
      <c r="E291" s="204">
        <f>'Orçamento-TCE'!H291</f>
        <v>0</v>
      </c>
      <c r="F291" s="230" t="e">
        <f>'Orçamento-TCE'!I291</f>
        <v>#N/A</v>
      </c>
      <c r="G291" s="227" t="e">
        <f>IF(Comparativo!$E$6="Tabela Não Desonerada",VLOOKUP($C291,'Orçamento Base'!$D$12:$S$1673,12,FALSE),VLOOKUP($C291,#REF!,12,FALSE))</f>
        <v>#N/A</v>
      </c>
      <c r="H291" s="228">
        <f>IFERROR(IF(Comparativo!$E$6="Tabela Não Desonerada",VLOOKUP($C291,'Orçamento Base'!$D$12:$S$1673,16,FALSE),VLOOKUP($C291,#REF!,16,FALSE)),0)</f>
        <v>0</v>
      </c>
      <c r="I291" s="575" t="e">
        <f>IF(Comparativo!$E$6="Tabela Não Desonerada",VLOOKUP($C291,'Orçamento Base'!$D$12:$S$1673,11,FALSE),VLOOKUP($C291,#REF!,11,FALSE))</f>
        <v>#N/A</v>
      </c>
      <c r="J291" s="363">
        <f>IF(Comparativo!$E$6="Tabela Não Desonerada",Encargos!$F$44,Encargos!$D$44)</f>
        <v>1.1122000000000001</v>
      </c>
      <c r="K291" s="364"/>
      <c r="L291" s="365" t="e">
        <f t="shared" si="24"/>
        <v>#N/A</v>
      </c>
      <c r="M291" s="365" t="e">
        <f t="shared" si="25"/>
        <v>#N/A</v>
      </c>
      <c r="N291" s="376" t="e">
        <f t="shared" si="26"/>
        <v>#N/A</v>
      </c>
      <c r="O291" s="205" t="e">
        <f>IF(Comparativo!$E$6="Tabela Não Desonerada",VLOOKUP($C291,'Orçamento Base'!$D$12:$S$1673,13,FALSE),VLOOKUP($C291,#REF!,13,FALSE))</f>
        <v>#N/A</v>
      </c>
      <c r="P291" s="205" t="e">
        <f t="shared" si="27"/>
        <v>#N/A</v>
      </c>
      <c r="Q291" s="205" t="e">
        <f>IF(Comparativo!$E$6="Tabela Não Desonerada",VLOOKUP($C291,'Orçamento Base'!$D$12:$S$1673,14,FALSE),VLOOKUP($C291,#REF!,14,FALSE))</f>
        <v>#N/A</v>
      </c>
      <c r="R291" s="205" t="e">
        <f t="shared" si="28"/>
        <v>#N/A</v>
      </c>
      <c r="S291" s="205" t="e">
        <f>IF(Comparativo!$E$6="Tabela Não Desonerada",VLOOKUP($C291,'Orçamento Base'!$D$12:$S$1673,15,FALSE),VLOOKUP($C291,#REF!,15,FALSE))</f>
        <v>#N/A</v>
      </c>
      <c r="T291" s="205" t="e">
        <f t="shared" si="29"/>
        <v>#N/A</v>
      </c>
    </row>
    <row r="292" spans="1:20" ht="15">
      <c r="A292" s="203">
        <v>1</v>
      </c>
      <c r="B292" s="203" t="e">
        <f>'Orçamento-TCE'!B292</f>
        <v>#N/A</v>
      </c>
      <c r="C292" s="229">
        <f>'Orçamento-TCE'!C292</f>
        <v>0</v>
      </c>
      <c r="D292" s="199" t="e">
        <f>'Orçamento-TCE'!G292</f>
        <v>#N/A</v>
      </c>
      <c r="E292" s="204">
        <f>'Orçamento-TCE'!H292</f>
        <v>0</v>
      </c>
      <c r="F292" s="230" t="e">
        <f>'Orçamento-TCE'!I292</f>
        <v>#N/A</v>
      </c>
      <c r="G292" s="227" t="e">
        <f>IF(Comparativo!$E$6="Tabela Não Desonerada",VLOOKUP($C292,'Orçamento Base'!$D$12:$S$1673,12,FALSE),VLOOKUP($C292,#REF!,12,FALSE))</f>
        <v>#N/A</v>
      </c>
      <c r="H292" s="228">
        <f>IFERROR(IF(Comparativo!$E$6="Tabela Não Desonerada",VLOOKUP($C292,'Orçamento Base'!$D$12:$S$1673,16,FALSE),VLOOKUP($C292,#REF!,16,FALSE)),0)</f>
        <v>0</v>
      </c>
      <c r="I292" s="575" t="e">
        <f>IF(Comparativo!$E$6="Tabela Não Desonerada",VLOOKUP($C292,'Orçamento Base'!$D$12:$S$1673,11,FALSE),VLOOKUP($C292,#REF!,11,FALSE))</f>
        <v>#N/A</v>
      </c>
      <c r="J292" s="363">
        <f>IF(Comparativo!$E$6="Tabela Não Desonerada",Encargos!$F$44,Encargos!$D$44)</f>
        <v>1.1122000000000001</v>
      </c>
      <c r="K292" s="364"/>
      <c r="L292" s="365" t="e">
        <f t="shared" si="24"/>
        <v>#N/A</v>
      </c>
      <c r="M292" s="365" t="e">
        <f t="shared" si="25"/>
        <v>#N/A</v>
      </c>
      <c r="N292" s="376" t="e">
        <f t="shared" si="26"/>
        <v>#N/A</v>
      </c>
      <c r="O292" s="205" t="e">
        <f>IF(Comparativo!$E$6="Tabela Não Desonerada",VLOOKUP($C292,'Orçamento Base'!$D$12:$S$1673,13,FALSE),VLOOKUP($C292,#REF!,13,FALSE))</f>
        <v>#N/A</v>
      </c>
      <c r="P292" s="205" t="e">
        <f t="shared" si="27"/>
        <v>#N/A</v>
      </c>
      <c r="Q292" s="205" t="e">
        <f>IF(Comparativo!$E$6="Tabela Não Desonerada",VLOOKUP($C292,'Orçamento Base'!$D$12:$S$1673,14,FALSE),VLOOKUP($C292,#REF!,14,FALSE))</f>
        <v>#N/A</v>
      </c>
      <c r="R292" s="205" t="e">
        <f t="shared" si="28"/>
        <v>#N/A</v>
      </c>
      <c r="S292" s="205" t="e">
        <f>IF(Comparativo!$E$6="Tabela Não Desonerada",VLOOKUP($C292,'Orçamento Base'!$D$12:$S$1673,15,FALSE),VLOOKUP($C292,#REF!,15,FALSE))</f>
        <v>#N/A</v>
      </c>
      <c r="T292" s="205" t="e">
        <f t="shared" si="29"/>
        <v>#N/A</v>
      </c>
    </row>
    <row r="293" spans="1:20" ht="15">
      <c r="A293" s="203">
        <v>1</v>
      </c>
      <c r="B293" s="203" t="e">
        <f>'Orçamento-TCE'!B293</f>
        <v>#N/A</v>
      </c>
      <c r="C293" s="229">
        <f>'Orçamento-TCE'!C293</f>
        <v>0</v>
      </c>
      <c r="D293" s="199" t="e">
        <f>'Orçamento-TCE'!G293</f>
        <v>#N/A</v>
      </c>
      <c r="E293" s="204">
        <f>'Orçamento-TCE'!H293</f>
        <v>0</v>
      </c>
      <c r="F293" s="230" t="e">
        <f>'Orçamento-TCE'!I293</f>
        <v>#N/A</v>
      </c>
      <c r="G293" s="227" t="e">
        <f>IF(Comparativo!$E$6="Tabela Não Desonerada",VLOOKUP($C293,'Orçamento Base'!$D$12:$S$1673,12,FALSE),VLOOKUP($C293,#REF!,12,FALSE))</f>
        <v>#N/A</v>
      </c>
      <c r="H293" s="228">
        <f>IFERROR(IF(Comparativo!$E$6="Tabela Não Desonerada",VLOOKUP($C293,'Orçamento Base'!$D$12:$S$1673,16,FALSE),VLOOKUP($C293,#REF!,16,FALSE)),0)</f>
        <v>0</v>
      </c>
      <c r="I293" s="575" t="e">
        <f>IF(Comparativo!$E$6="Tabela Não Desonerada",VLOOKUP($C293,'Orçamento Base'!$D$12:$S$1673,11,FALSE),VLOOKUP($C293,#REF!,11,FALSE))</f>
        <v>#N/A</v>
      </c>
      <c r="J293" s="363">
        <f>IF(Comparativo!$E$6="Tabela Não Desonerada",Encargos!$F$44,Encargos!$D$44)</f>
        <v>1.1122000000000001</v>
      </c>
      <c r="K293" s="364"/>
      <c r="L293" s="365" t="e">
        <f t="shared" si="24"/>
        <v>#N/A</v>
      </c>
      <c r="M293" s="365" t="e">
        <f t="shared" si="25"/>
        <v>#N/A</v>
      </c>
      <c r="N293" s="376" t="e">
        <f t="shared" si="26"/>
        <v>#N/A</v>
      </c>
      <c r="O293" s="205" t="e">
        <f>IF(Comparativo!$E$6="Tabela Não Desonerada",VLOOKUP($C293,'Orçamento Base'!$D$12:$S$1673,13,FALSE),VLOOKUP($C293,#REF!,13,FALSE))</f>
        <v>#N/A</v>
      </c>
      <c r="P293" s="205" t="e">
        <f t="shared" si="27"/>
        <v>#N/A</v>
      </c>
      <c r="Q293" s="205" t="e">
        <f>IF(Comparativo!$E$6="Tabela Não Desonerada",VLOOKUP($C293,'Orçamento Base'!$D$12:$S$1673,14,FALSE),VLOOKUP($C293,#REF!,14,FALSE))</f>
        <v>#N/A</v>
      </c>
      <c r="R293" s="205" t="e">
        <f t="shared" si="28"/>
        <v>#N/A</v>
      </c>
      <c r="S293" s="205" t="e">
        <f>IF(Comparativo!$E$6="Tabela Não Desonerada",VLOOKUP($C293,'Orçamento Base'!$D$12:$S$1673,15,FALSE),VLOOKUP($C293,#REF!,15,FALSE))</f>
        <v>#N/A</v>
      </c>
      <c r="T293" s="205" t="e">
        <f t="shared" si="29"/>
        <v>#N/A</v>
      </c>
    </row>
    <row r="294" spans="1:20" ht="15">
      <c r="A294" s="203">
        <v>1</v>
      </c>
      <c r="B294" s="203" t="e">
        <f>'Orçamento-TCE'!B294</f>
        <v>#N/A</v>
      </c>
      <c r="C294" s="229">
        <f>'Orçamento-TCE'!C294</f>
        <v>0</v>
      </c>
      <c r="D294" s="199" t="e">
        <f>'Orçamento-TCE'!G294</f>
        <v>#N/A</v>
      </c>
      <c r="E294" s="204">
        <f>'Orçamento-TCE'!H294</f>
        <v>0</v>
      </c>
      <c r="F294" s="230" t="e">
        <f>'Orçamento-TCE'!I294</f>
        <v>#N/A</v>
      </c>
      <c r="G294" s="227" t="e">
        <f>IF(Comparativo!$E$6="Tabela Não Desonerada",VLOOKUP($C294,'Orçamento Base'!$D$12:$S$1673,12,FALSE),VLOOKUP($C294,#REF!,12,FALSE))</f>
        <v>#N/A</v>
      </c>
      <c r="H294" s="228">
        <f>IFERROR(IF(Comparativo!$E$6="Tabela Não Desonerada",VLOOKUP($C294,'Orçamento Base'!$D$12:$S$1673,16,FALSE),VLOOKUP($C294,#REF!,16,FALSE)),0)</f>
        <v>0</v>
      </c>
      <c r="I294" s="575" t="e">
        <f>IF(Comparativo!$E$6="Tabela Não Desonerada",VLOOKUP($C294,'Orçamento Base'!$D$12:$S$1673,11,FALSE),VLOOKUP($C294,#REF!,11,FALSE))</f>
        <v>#N/A</v>
      </c>
      <c r="J294" s="363">
        <f>IF(Comparativo!$E$6="Tabela Não Desonerada",Encargos!$F$44,Encargos!$D$44)</f>
        <v>1.1122000000000001</v>
      </c>
      <c r="K294" s="364"/>
      <c r="L294" s="365" t="e">
        <f t="shared" si="24"/>
        <v>#N/A</v>
      </c>
      <c r="M294" s="365" t="e">
        <f t="shared" si="25"/>
        <v>#N/A</v>
      </c>
      <c r="N294" s="376" t="e">
        <f t="shared" si="26"/>
        <v>#N/A</v>
      </c>
      <c r="O294" s="205" t="e">
        <f>IF(Comparativo!$E$6="Tabela Não Desonerada",VLOOKUP($C294,'Orçamento Base'!$D$12:$S$1673,13,FALSE),VLOOKUP($C294,#REF!,13,FALSE))</f>
        <v>#N/A</v>
      </c>
      <c r="P294" s="205" t="e">
        <f t="shared" si="27"/>
        <v>#N/A</v>
      </c>
      <c r="Q294" s="205" t="e">
        <f>IF(Comparativo!$E$6="Tabela Não Desonerada",VLOOKUP($C294,'Orçamento Base'!$D$12:$S$1673,14,FALSE),VLOOKUP($C294,#REF!,14,FALSE))</f>
        <v>#N/A</v>
      </c>
      <c r="R294" s="205" t="e">
        <f t="shared" si="28"/>
        <v>#N/A</v>
      </c>
      <c r="S294" s="205" t="e">
        <f>IF(Comparativo!$E$6="Tabela Não Desonerada",VLOOKUP($C294,'Orçamento Base'!$D$12:$S$1673,15,FALSE),VLOOKUP($C294,#REF!,15,FALSE))</f>
        <v>#N/A</v>
      </c>
      <c r="T294" s="205" t="e">
        <f t="shared" si="29"/>
        <v>#N/A</v>
      </c>
    </row>
    <row r="295" spans="1:20" ht="15">
      <c r="A295" s="203">
        <v>1</v>
      </c>
      <c r="B295" s="203" t="e">
        <f>'Orçamento-TCE'!B295</f>
        <v>#N/A</v>
      </c>
      <c r="C295" s="229">
        <f>'Orçamento-TCE'!C295</f>
        <v>0</v>
      </c>
      <c r="D295" s="199" t="e">
        <f>'Orçamento-TCE'!G295</f>
        <v>#N/A</v>
      </c>
      <c r="E295" s="204">
        <f>'Orçamento-TCE'!H295</f>
        <v>0</v>
      </c>
      <c r="F295" s="230" t="e">
        <f>'Orçamento-TCE'!I295</f>
        <v>#N/A</v>
      </c>
      <c r="G295" s="227" t="e">
        <f>IF(Comparativo!$E$6="Tabela Não Desonerada",VLOOKUP($C295,'Orçamento Base'!$D$12:$S$1673,12,FALSE),VLOOKUP($C295,#REF!,12,FALSE))</f>
        <v>#N/A</v>
      </c>
      <c r="H295" s="228">
        <f>IFERROR(IF(Comparativo!$E$6="Tabela Não Desonerada",VLOOKUP($C295,'Orçamento Base'!$D$12:$S$1673,16,FALSE),VLOOKUP($C295,#REF!,16,FALSE)),0)</f>
        <v>0</v>
      </c>
      <c r="I295" s="575" t="e">
        <f>IF(Comparativo!$E$6="Tabela Não Desonerada",VLOOKUP($C295,'Orçamento Base'!$D$12:$S$1673,11,FALSE),VLOOKUP($C295,#REF!,11,FALSE))</f>
        <v>#N/A</v>
      </c>
      <c r="J295" s="363">
        <f>IF(Comparativo!$E$6="Tabela Não Desonerada",Encargos!$F$44,Encargos!$D$44)</f>
        <v>1.1122000000000001</v>
      </c>
      <c r="K295" s="364"/>
      <c r="L295" s="365" t="e">
        <f t="shared" si="24"/>
        <v>#N/A</v>
      </c>
      <c r="M295" s="365" t="e">
        <f t="shared" si="25"/>
        <v>#N/A</v>
      </c>
      <c r="N295" s="376" t="e">
        <f t="shared" si="26"/>
        <v>#N/A</v>
      </c>
      <c r="O295" s="205" t="e">
        <f>IF(Comparativo!$E$6="Tabela Não Desonerada",VLOOKUP($C295,'Orçamento Base'!$D$12:$S$1673,13,FALSE),VLOOKUP($C295,#REF!,13,FALSE))</f>
        <v>#N/A</v>
      </c>
      <c r="P295" s="205" t="e">
        <f t="shared" si="27"/>
        <v>#N/A</v>
      </c>
      <c r="Q295" s="205" t="e">
        <f>IF(Comparativo!$E$6="Tabela Não Desonerada",VLOOKUP($C295,'Orçamento Base'!$D$12:$S$1673,14,FALSE),VLOOKUP($C295,#REF!,14,FALSE))</f>
        <v>#N/A</v>
      </c>
      <c r="R295" s="205" t="e">
        <f t="shared" si="28"/>
        <v>#N/A</v>
      </c>
      <c r="S295" s="205" t="e">
        <f>IF(Comparativo!$E$6="Tabela Não Desonerada",VLOOKUP($C295,'Orçamento Base'!$D$12:$S$1673,15,FALSE),VLOOKUP($C295,#REF!,15,FALSE))</f>
        <v>#N/A</v>
      </c>
      <c r="T295" s="205" t="e">
        <f t="shared" si="29"/>
        <v>#N/A</v>
      </c>
    </row>
    <row r="296" spans="1:20" ht="15">
      <c r="A296" s="203">
        <v>1</v>
      </c>
      <c r="B296" s="203" t="e">
        <f>'Orçamento-TCE'!B296</f>
        <v>#N/A</v>
      </c>
      <c r="C296" s="229">
        <f>'Orçamento-TCE'!C296</f>
        <v>0</v>
      </c>
      <c r="D296" s="199" t="e">
        <f>'Orçamento-TCE'!G296</f>
        <v>#N/A</v>
      </c>
      <c r="E296" s="204">
        <f>'Orçamento-TCE'!H296</f>
        <v>0</v>
      </c>
      <c r="F296" s="230" t="e">
        <f>'Orçamento-TCE'!I296</f>
        <v>#N/A</v>
      </c>
      <c r="G296" s="227" t="e">
        <f>IF(Comparativo!$E$6="Tabela Não Desonerada",VLOOKUP($C296,'Orçamento Base'!$D$12:$S$1673,12,FALSE),VLOOKUP($C296,#REF!,12,FALSE))</f>
        <v>#N/A</v>
      </c>
      <c r="H296" s="228">
        <f>IFERROR(IF(Comparativo!$E$6="Tabela Não Desonerada",VLOOKUP($C296,'Orçamento Base'!$D$12:$S$1673,16,FALSE),VLOOKUP($C296,#REF!,16,FALSE)),0)</f>
        <v>0</v>
      </c>
      <c r="I296" s="575" t="e">
        <f>IF(Comparativo!$E$6="Tabela Não Desonerada",VLOOKUP($C296,'Orçamento Base'!$D$12:$S$1673,11,FALSE),VLOOKUP($C296,#REF!,11,FALSE))</f>
        <v>#N/A</v>
      </c>
      <c r="J296" s="363">
        <f>IF(Comparativo!$E$6="Tabela Não Desonerada",Encargos!$F$44,Encargos!$D$44)</f>
        <v>1.1122000000000001</v>
      </c>
      <c r="K296" s="364"/>
      <c r="L296" s="365" t="e">
        <f t="shared" si="24"/>
        <v>#N/A</v>
      </c>
      <c r="M296" s="365" t="e">
        <f t="shared" si="25"/>
        <v>#N/A</v>
      </c>
      <c r="N296" s="376" t="e">
        <f t="shared" si="26"/>
        <v>#N/A</v>
      </c>
      <c r="O296" s="205" t="e">
        <f>IF(Comparativo!$E$6="Tabela Não Desonerada",VLOOKUP($C296,'Orçamento Base'!$D$12:$S$1673,13,FALSE),VLOOKUP($C296,#REF!,13,FALSE))</f>
        <v>#N/A</v>
      </c>
      <c r="P296" s="205" t="e">
        <f t="shared" si="27"/>
        <v>#N/A</v>
      </c>
      <c r="Q296" s="205" t="e">
        <f>IF(Comparativo!$E$6="Tabela Não Desonerada",VLOOKUP($C296,'Orçamento Base'!$D$12:$S$1673,14,FALSE),VLOOKUP($C296,#REF!,14,FALSE))</f>
        <v>#N/A</v>
      </c>
      <c r="R296" s="205" t="e">
        <f t="shared" si="28"/>
        <v>#N/A</v>
      </c>
      <c r="S296" s="205" t="e">
        <f>IF(Comparativo!$E$6="Tabela Não Desonerada",VLOOKUP($C296,'Orçamento Base'!$D$12:$S$1673,15,FALSE),VLOOKUP($C296,#REF!,15,FALSE))</f>
        <v>#N/A</v>
      </c>
      <c r="T296" s="205" t="e">
        <f t="shared" si="29"/>
        <v>#N/A</v>
      </c>
    </row>
    <row r="297" spans="1:20" ht="15">
      <c r="A297" s="203">
        <v>1</v>
      </c>
      <c r="B297" s="203" t="e">
        <f>'Orçamento-TCE'!B297</f>
        <v>#N/A</v>
      </c>
      <c r="C297" s="229">
        <f>'Orçamento-TCE'!C297</f>
        <v>0</v>
      </c>
      <c r="D297" s="199" t="e">
        <f>'Orçamento-TCE'!G297</f>
        <v>#N/A</v>
      </c>
      <c r="E297" s="204">
        <f>'Orçamento-TCE'!H297</f>
        <v>0</v>
      </c>
      <c r="F297" s="230" t="e">
        <f>'Orçamento-TCE'!I297</f>
        <v>#N/A</v>
      </c>
      <c r="G297" s="227" t="e">
        <f>IF(Comparativo!$E$6="Tabela Não Desonerada",VLOOKUP($C297,'Orçamento Base'!$D$12:$S$1673,12,FALSE),VLOOKUP($C297,#REF!,12,FALSE))</f>
        <v>#N/A</v>
      </c>
      <c r="H297" s="228">
        <f>IFERROR(IF(Comparativo!$E$6="Tabela Não Desonerada",VLOOKUP($C297,'Orçamento Base'!$D$12:$S$1673,16,FALSE),VLOOKUP($C297,#REF!,16,FALSE)),0)</f>
        <v>0</v>
      </c>
      <c r="I297" s="575" t="e">
        <f>IF(Comparativo!$E$6="Tabela Não Desonerada",VLOOKUP($C297,'Orçamento Base'!$D$12:$S$1673,11,FALSE),VLOOKUP($C297,#REF!,11,FALSE))</f>
        <v>#N/A</v>
      </c>
      <c r="J297" s="363">
        <f>IF(Comparativo!$E$6="Tabela Não Desonerada",Encargos!$F$44,Encargos!$D$44)</f>
        <v>1.1122000000000001</v>
      </c>
      <c r="K297" s="364"/>
      <c r="L297" s="365" t="e">
        <f t="shared" si="24"/>
        <v>#N/A</v>
      </c>
      <c r="M297" s="365" t="e">
        <f t="shared" si="25"/>
        <v>#N/A</v>
      </c>
      <c r="N297" s="376" t="e">
        <f t="shared" si="26"/>
        <v>#N/A</v>
      </c>
      <c r="O297" s="205" t="e">
        <f>IF(Comparativo!$E$6="Tabela Não Desonerada",VLOOKUP($C297,'Orçamento Base'!$D$12:$S$1673,13,FALSE),VLOOKUP($C297,#REF!,13,FALSE))</f>
        <v>#N/A</v>
      </c>
      <c r="P297" s="205" t="e">
        <f t="shared" si="27"/>
        <v>#N/A</v>
      </c>
      <c r="Q297" s="205" t="e">
        <f>IF(Comparativo!$E$6="Tabela Não Desonerada",VLOOKUP($C297,'Orçamento Base'!$D$12:$S$1673,14,FALSE),VLOOKUP($C297,#REF!,14,FALSE))</f>
        <v>#N/A</v>
      </c>
      <c r="R297" s="205" t="e">
        <f t="shared" si="28"/>
        <v>#N/A</v>
      </c>
      <c r="S297" s="205" t="e">
        <f>IF(Comparativo!$E$6="Tabela Não Desonerada",VLOOKUP($C297,'Orçamento Base'!$D$12:$S$1673,15,FALSE),VLOOKUP($C297,#REF!,15,FALSE))</f>
        <v>#N/A</v>
      </c>
      <c r="T297" s="205" t="e">
        <f t="shared" si="29"/>
        <v>#N/A</v>
      </c>
    </row>
    <row r="298" spans="1:20" ht="15">
      <c r="A298" s="203">
        <v>1</v>
      </c>
      <c r="B298" s="203" t="e">
        <f>'Orçamento-TCE'!B298</f>
        <v>#N/A</v>
      </c>
      <c r="C298" s="229">
        <f>'Orçamento-TCE'!C298</f>
        <v>0</v>
      </c>
      <c r="D298" s="199" t="e">
        <f>'Orçamento-TCE'!G298</f>
        <v>#N/A</v>
      </c>
      <c r="E298" s="204">
        <f>'Orçamento-TCE'!H298</f>
        <v>0</v>
      </c>
      <c r="F298" s="230" t="e">
        <f>'Orçamento-TCE'!I298</f>
        <v>#N/A</v>
      </c>
      <c r="G298" s="227" t="e">
        <f>IF(Comparativo!$E$6="Tabela Não Desonerada",VLOOKUP($C298,'Orçamento Base'!$D$12:$S$1673,12,FALSE),VLOOKUP($C298,#REF!,12,FALSE))</f>
        <v>#N/A</v>
      </c>
      <c r="H298" s="228">
        <f>IFERROR(IF(Comparativo!$E$6="Tabela Não Desonerada",VLOOKUP($C298,'Orçamento Base'!$D$12:$S$1673,16,FALSE),VLOOKUP($C298,#REF!,16,FALSE)),0)</f>
        <v>0</v>
      </c>
      <c r="I298" s="575" t="e">
        <f>IF(Comparativo!$E$6="Tabela Não Desonerada",VLOOKUP($C298,'Orçamento Base'!$D$12:$S$1673,11,FALSE),VLOOKUP($C298,#REF!,11,FALSE))</f>
        <v>#N/A</v>
      </c>
      <c r="J298" s="363">
        <f>IF(Comparativo!$E$6="Tabela Não Desonerada",Encargos!$F$44,Encargos!$D$44)</f>
        <v>1.1122000000000001</v>
      </c>
      <c r="K298" s="364"/>
      <c r="L298" s="365" t="e">
        <f t="shared" si="24"/>
        <v>#N/A</v>
      </c>
      <c r="M298" s="365" t="e">
        <f t="shared" si="25"/>
        <v>#N/A</v>
      </c>
      <c r="N298" s="376" t="e">
        <f t="shared" si="26"/>
        <v>#N/A</v>
      </c>
      <c r="O298" s="205" t="e">
        <f>IF(Comparativo!$E$6="Tabela Não Desonerada",VLOOKUP($C298,'Orçamento Base'!$D$12:$S$1673,13,FALSE),VLOOKUP($C298,#REF!,13,FALSE))</f>
        <v>#N/A</v>
      </c>
      <c r="P298" s="205" t="e">
        <f t="shared" si="27"/>
        <v>#N/A</v>
      </c>
      <c r="Q298" s="205" t="e">
        <f>IF(Comparativo!$E$6="Tabela Não Desonerada",VLOOKUP($C298,'Orçamento Base'!$D$12:$S$1673,14,FALSE),VLOOKUP($C298,#REF!,14,FALSE))</f>
        <v>#N/A</v>
      </c>
      <c r="R298" s="205" t="e">
        <f t="shared" si="28"/>
        <v>#N/A</v>
      </c>
      <c r="S298" s="205" t="e">
        <f>IF(Comparativo!$E$6="Tabela Não Desonerada",VLOOKUP($C298,'Orçamento Base'!$D$12:$S$1673,15,FALSE),VLOOKUP($C298,#REF!,15,FALSE))</f>
        <v>#N/A</v>
      </c>
      <c r="T298" s="205" t="e">
        <f t="shared" si="29"/>
        <v>#N/A</v>
      </c>
    </row>
    <row r="299" spans="1:20" ht="15">
      <c r="A299" s="203">
        <v>1</v>
      </c>
      <c r="B299" s="203" t="e">
        <f>'Orçamento-TCE'!B299</f>
        <v>#N/A</v>
      </c>
      <c r="C299" s="229">
        <f>'Orçamento-TCE'!C299</f>
        <v>0</v>
      </c>
      <c r="D299" s="199" t="e">
        <f>'Orçamento-TCE'!G299</f>
        <v>#N/A</v>
      </c>
      <c r="E299" s="204">
        <f>'Orçamento-TCE'!H299</f>
        <v>0</v>
      </c>
      <c r="F299" s="230" t="e">
        <f>'Orçamento-TCE'!I299</f>
        <v>#N/A</v>
      </c>
      <c r="G299" s="227" t="e">
        <f>IF(Comparativo!$E$6="Tabela Não Desonerada",VLOOKUP($C299,'Orçamento Base'!$D$12:$S$1673,12,FALSE),VLOOKUP($C299,#REF!,12,FALSE))</f>
        <v>#N/A</v>
      </c>
      <c r="H299" s="228">
        <f>IFERROR(IF(Comparativo!$E$6="Tabela Não Desonerada",VLOOKUP($C299,'Orçamento Base'!$D$12:$S$1673,16,FALSE),VLOOKUP($C299,#REF!,16,FALSE)),0)</f>
        <v>0</v>
      </c>
      <c r="I299" s="575" t="e">
        <f>IF(Comparativo!$E$6="Tabela Não Desonerada",VLOOKUP($C299,'Orçamento Base'!$D$12:$S$1673,11,FALSE),VLOOKUP($C299,#REF!,11,FALSE))</f>
        <v>#N/A</v>
      </c>
      <c r="J299" s="363">
        <f>IF(Comparativo!$E$6="Tabela Não Desonerada",Encargos!$F$44,Encargos!$D$44)</f>
        <v>1.1122000000000001</v>
      </c>
      <c r="K299" s="364"/>
      <c r="L299" s="365" t="e">
        <f t="shared" si="24"/>
        <v>#N/A</v>
      </c>
      <c r="M299" s="365" t="e">
        <f t="shared" si="25"/>
        <v>#N/A</v>
      </c>
      <c r="N299" s="376" t="e">
        <f t="shared" si="26"/>
        <v>#N/A</v>
      </c>
      <c r="O299" s="205" t="e">
        <f>IF(Comparativo!$E$6="Tabela Não Desonerada",VLOOKUP($C299,'Orçamento Base'!$D$12:$S$1673,13,FALSE),VLOOKUP($C299,#REF!,13,FALSE))</f>
        <v>#N/A</v>
      </c>
      <c r="P299" s="205" t="e">
        <f t="shared" si="27"/>
        <v>#N/A</v>
      </c>
      <c r="Q299" s="205" t="e">
        <f>IF(Comparativo!$E$6="Tabela Não Desonerada",VLOOKUP($C299,'Orçamento Base'!$D$12:$S$1673,14,FALSE),VLOOKUP($C299,#REF!,14,FALSE))</f>
        <v>#N/A</v>
      </c>
      <c r="R299" s="205" t="e">
        <f t="shared" si="28"/>
        <v>#N/A</v>
      </c>
      <c r="S299" s="205" t="e">
        <f>IF(Comparativo!$E$6="Tabela Não Desonerada",VLOOKUP($C299,'Orçamento Base'!$D$12:$S$1673,15,FALSE),VLOOKUP($C299,#REF!,15,FALSE))</f>
        <v>#N/A</v>
      </c>
      <c r="T299" s="205" t="e">
        <f t="shared" si="29"/>
        <v>#N/A</v>
      </c>
    </row>
    <row r="300" spans="1:20" ht="15">
      <c r="A300" s="203">
        <v>1</v>
      </c>
      <c r="B300" s="203" t="e">
        <f>'Orçamento-TCE'!B300</f>
        <v>#N/A</v>
      </c>
      <c r="C300" s="229">
        <f>'Orçamento-TCE'!C300</f>
        <v>0</v>
      </c>
      <c r="D300" s="199" t="e">
        <f>'Orçamento-TCE'!G300</f>
        <v>#N/A</v>
      </c>
      <c r="E300" s="204">
        <f>'Orçamento-TCE'!H300</f>
        <v>0</v>
      </c>
      <c r="F300" s="230" t="e">
        <f>'Orçamento-TCE'!I300</f>
        <v>#N/A</v>
      </c>
      <c r="G300" s="227" t="e">
        <f>IF(Comparativo!$E$6="Tabela Não Desonerada",VLOOKUP($C300,'Orçamento Base'!$D$12:$S$1673,12,FALSE),VLOOKUP($C300,#REF!,12,FALSE))</f>
        <v>#N/A</v>
      </c>
      <c r="H300" s="228">
        <f>IFERROR(IF(Comparativo!$E$6="Tabela Não Desonerada",VLOOKUP($C300,'Orçamento Base'!$D$12:$S$1673,16,FALSE),VLOOKUP($C300,#REF!,16,FALSE)),0)</f>
        <v>0</v>
      </c>
      <c r="I300" s="575" t="e">
        <f>IF(Comparativo!$E$6="Tabela Não Desonerada",VLOOKUP($C300,'Orçamento Base'!$D$12:$S$1673,11,FALSE),VLOOKUP($C300,#REF!,11,FALSE))</f>
        <v>#N/A</v>
      </c>
      <c r="J300" s="363">
        <f>IF(Comparativo!$E$6="Tabela Não Desonerada",Encargos!$F$44,Encargos!$D$44)</f>
        <v>1.1122000000000001</v>
      </c>
      <c r="K300" s="364"/>
      <c r="L300" s="365" t="e">
        <f t="shared" si="24"/>
        <v>#N/A</v>
      </c>
      <c r="M300" s="365" t="e">
        <f t="shared" si="25"/>
        <v>#N/A</v>
      </c>
      <c r="N300" s="376" t="e">
        <f t="shared" si="26"/>
        <v>#N/A</v>
      </c>
      <c r="O300" s="205" t="e">
        <f>IF(Comparativo!$E$6="Tabela Não Desonerada",VLOOKUP($C300,'Orçamento Base'!$D$12:$S$1673,13,FALSE),VLOOKUP($C300,#REF!,13,FALSE))</f>
        <v>#N/A</v>
      </c>
      <c r="P300" s="205" t="e">
        <f t="shared" si="27"/>
        <v>#N/A</v>
      </c>
      <c r="Q300" s="205" t="e">
        <f>IF(Comparativo!$E$6="Tabela Não Desonerada",VLOOKUP($C300,'Orçamento Base'!$D$12:$S$1673,14,FALSE),VLOOKUP($C300,#REF!,14,FALSE))</f>
        <v>#N/A</v>
      </c>
      <c r="R300" s="205" t="e">
        <f t="shared" si="28"/>
        <v>#N/A</v>
      </c>
      <c r="S300" s="205" t="e">
        <f>IF(Comparativo!$E$6="Tabela Não Desonerada",VLOOKUP($C300,'Orçamento Base'!$D$12:$S$1673,15,FALSE),VLOOKUP($C300,#REF!,15,FALSE))</f>
        <v>#N/A</v>
      </c>
      <c r="T300" s="205" t="e">
        <f t="shared" si="29"/>
        <v>#N/A</v>
      </c>
    </row>
    <row r="301" spans="1:20" ht="15">
      <c r="A301" s="203">
        <v>1</v>
      </c>
      <c r="B301" s="203" t="e">
        <f>'Orçamento-TCE'!B301</f>
        <v>#N/A</v>
      </c>
      <c r="C301" s="229">
        <f>'Orçamento-TCE'!C301</f>
        <v>0</v>
      </c>
      <c r="D301" s="199" t="e">
        <f>'Orçamento-TCE'!G301</f>
        <v>#N/A</v>
      </c>
      <c r="E301" s="204">
        <f>'Orçamento-TCE'!H301</f>
        <v>0</v>
      </c>
      <c r="F301" s="230" t="e">
        <f>'Orçamento-TCE'!I301</f>
        <v>#N/A</v>
      </c>
      <c r="G301" s="227" t="e">
        <f>IF(Comparativo!$E$6="Tabela Não Desonerada",VLOOKUP($C301,'Orçamento Base'!$D$12:$S$1673,12,FALSE),VLOOKUP($C301,#REF!,12,FALSE))</f>
        <v>#N/A</v>
      </c>
      <c r="H301" s="228">
        <f>IFERROR(IF(Comparativo!$E$6="Tabela Não Desonerada",VLOOKUP($C301,'Orçamento Base'!$D$12:$S$1673,16,FALSE),VLOOKUP($C301,#REF!,16,FALSE)),0)</f>
        <v>0</v>
      </c>
      <c r="I301" s="575" t="e">
        <f>IF(Comparativo!$E$6="Tabela Não Desonerada",VLOOKUP($C301,'Orçamento Base'!$D$12:$S$1673,11,FALSE),VLOOKUP($C301,#REF!,11,FALSE))</f>
        <v>#N/A</v>
      </c>
      <c r="J301" s="363">
        <f>IF(Comparativo!$E$6="Tabela Não Desonerada",Encargos!$F$44,Encargos!$D$44)</f>
        <v>1.1122000000000001</v>
      </c>
      <c r="K301" s="364"/>
      <c r="L301" s="365" t="e">
        <f t="shared" si="24"/>
        <v>#N/A</v>
      </c>
      <c r="M301" s="365" t="e">
        <f t="shared" si="25"/>
        <v>#N/A</v>
      </c>
      <c r="N301" s="376" t="e">
        <f t="shared" si="26"/>
        <v>#N/A</v>
      </c>
      <c r="O301" s="205" t="e">
        <f>IF(Comparativo!$E$6="Tabela Não Desonerada",VLOOKUP($C301,'Orçamento Base'!$D$12:$S$1673,13,FALSE),VLOOKUP($C301,#REF!,13,FALSE))</f>
        <v>#N/A</v>
      </c>
      <c r="P301" s="205" t="e">
        <f t="shared" si="27"/>
        <v>#N/A</v>
      </c>
      <c r="Q301" s="205" t="e">
        <f>IF(Comparativo!$E$6="Tabela Não Desonerada",VLOOKUP($C301,'Orçamento Base'!$D$12:$S$1673,14,FALSE),VLOOKUP($C301,#REF!,14,FALSE))</f>
        <v>#N/A</v>
      </c>
      <c r="R301" s="205" t="e">
        <f t="shared" si="28"/>
        <v>#N/A</v>
      </c>
      <c r="S301" s="205" t="e">
        <f>IF(Comparativo!$E$6="Tabela Não Desonerada",VLOOKUP($C301,'Orçamento Base'!$D$12:$S$1673,15,FALSE),VLOOKUP($C301,#REF!,15,FALSE))</f>
        <v>#N/A</v>
      </c>
      <c r="T301" s="205" t="e">
        <f t="shared" si="29"/>
        <v>#N/A</v>
      </c>
    </row>
    <row r="302" spans="1:20" ht="15">
      <c r="A302" s="203">
        <v>1</v>
      </c>
      <c r="B302" s="203" t="e">
        <f>'Orçamento-TCE'!B302</f>
        <v>#N/A</v>
      </c>
      <c r="C302" s="229">
        <f>'Orçamento-TCE'!C302</f>
        <v>0</v>
      </c>
      <c r="D302" s="199" t="e">
        <f>'Orçamento-TCE'!G302</f>
        <v>#N/A</v>
      </c>
      <c r="E302" s="204">
        <f>'Orçamento-TCE'!H302</f>
        <v>0</v>
      </c>
      <c r="F302" s="230" t="e">
        <f>'Orçamento-TCE'!I302</f>
        <v>#N/A</v>
      </c>
      <c r="G302" s="227" t="e">
        <f>IF(Comparativo!$E$6="Tabela Não Desonerada",VLOOKUP($C302,'Orçamento Base'!$D$12:$S$1673,12,FALSE),VLOOKUP($C302,#REF!,12,FALSE))</f>
        <v>#N/A</v>
      </c>
      <c r="H302" s="228">
        <f>IFERROR(IF(Comparativo!$E$6="Tabela Não Desonerada",VLOOKUP($C302,'Orçamento Base'!$D$12:$S$1673,16,FALSE),VLOOKUP($C302,#REF!,16,FALSE)),0)</f>
        <v>0</v>
      </c>
      <c r="I302" s="575" t="e">
        <f>IF(Comparativo!$E$6="Tabela Não Desonerada",VLOOKUP($C302,'Orçamento Base'!$D$12:$S$1673,11,FALSE),VLOOKUP($C302,#REF!,11,FALSE))</f>
        <v>#N/A</v>
      </c>
      <c r="J302" s="363">
        <f>IF(Comparativo!$E$6="Tabela Não Desonerada",Encargos!$F$44,Encargos!$D$44)</f>
        <v>1.1122000000000001</v>
      </c>
      <c r="K302" s="364"/>
      <c r="L302" s="365" t="e">
        <f t="shared" si="24"/>
        <v>#N/A</v>
      </c>
      <c r="M302" s="365" t="e">
        <f t="shared" si="25"/>
        <v>#N/A</v>
      </c>
      <c r="N302" s="376" t="e">
        <f t="shared" si="26"/>
        <v>#N/A</v>
      </c>
      <c r="O302" s="205" t="e">
        <f>IF(Comparativo!$E$6="Tabela Não Desonerada",VLOOKUP($C302,'Orçamento Base'!$D$12:$S$1673,13,FALSE),VLOOKUP($C302,#REF!,13,FALSE))</f>
        <v>#N/A</v>
      </c>
      <c r="P302" s="205" t="e">
        <f t="shared" si="27"/>
        <v>#N/A</v>
      </c>
      <c r="Q302" s="205" t="e">
        <f>IF(Comparativo!$E$6="Tabela Não Desonerada",VLOOKUP($C302,'Orçamento Base'!$D$12:$S$1673,14,FALSE),VLOOKUP($C302,#REF!,14,FALSE))</f>
        <v>#N/A</v>
      </c>
      <c r="R302" s="205" t="e">
        <f t="shared" si="28"/>
        <v>#N/A</v>
      </c>
      <c r="S302" s="205" t="e">
        <f>IF(Comparativo!$E$6="Tabela Não Desonerada",VLOOKUP($C302,'Orçamento Base'!$D$12:$S$1673,15,FALSE),VLOOKUP($C302,#REF!,15,FALSE))</f>
        <v>#N/A</v>
      </c>
      <c r="T302" s="205" t="e">
        <f t="shared" si="29"/>
        <v>#N/A</v>
      </c>
    </row>
    <row r="303" spans="1:20" ht="15">
      <c r="A303" s="203">
        <v>1</v>
      </c>
      <c r="B303" s="203" t="e">
        <f>'Orçamento-TCE'!B303</f>
        <v>#N/A</v>
      </c>
      <c r="C303" s="229">
        <f>'Orçamento-TCE'!C303</f>
        <v>0</v>
      </c>
      <c r="D303" s="199" t="e">
        <f>'Orçamento-TCE'!G303</f>
        <v>#N/A</v>
      </c>
      <c r="E303" s="204">
        <f>'Orçamento-TCE'!H303</f>
        <v>0</v>
      </c>
      <c r="F303" s="230" t="e">
        <f>'Orçamento-TCE'!I303</f>
        <v>#N/A</v>
      </c>
      <c r="G303" s="227" t="e">
        <f>IF(Comparativo!$E$6="Tabela Não Desonerada",VLOOKUP($C303,'Orçamento Base'!$D$12:$S$1673,12,FALSE),VLOOKUP($C303,#REF!,12,FALSE))</f>
        <v>#N/A</v>
      </c>
      <c r="H303" s="228">
        <f>IFERROR(IF(Comparativo!$E$6="Tabela Não Desonerada",VLOOKUP($C303,'Orçamento Base'!$D$12:$S$1673,16,FALSE),VLOOKUP($C303,#REF!,16,FALSE)),0)</f>
        <v>0</v>
      </c>
      <c r="I303" s="575" t="e">
        <f>IF(Comparativo!$E$6="Tabela Não Desonerada",VLOOKUP($C303,'Orçamento Base'!$D$12:$S$1673,11,FALSE),VLOOKUP($C303,#REF!,11,FALSE))</f>
        <v>#N/A</v>
      </c>
      <c r="J303" s="363">
        <f>IF(Comparativo!$E$6="Tabela Não Desonerada",Encargos!$F$44,Encargos!$D$44)</f>
        <v>1.1122000000000001</v>
      </c>
      <c r="K303" s="364"/>
      <c r="L303" s="365" t="e">
        <f t="shared" si="24"/>
        <v>#N/A</v>
      </c>
      <c r="M303" s="365" t="e">
        <f t="shared" si="25"/>
        <v>#N/A</v>
      </c>
      <c r="N303" s="376" t="e">
        <f t="shared" si="26"/>
        <v>#N/A</v>
      </c>
      <c r="O303" s="205" t="e">
        <f>IF(Comparativo!$E$6="Tabela Não Desonerada",VLOOKUP($C303,'Orçamento Base'!$D$12:$S$1673,13,FALSE),VLOOKUP($C303,#REF!,13,FALSE))</f>
        <v>#N/A</v>
      </c>
      <c r="P303" s="205" t="e">
        <f t="shared" si="27"/>
        <v>#N/A</v>
      </c>
      <c r="Q303" s="205" t="e">
        <f>IF(Comparativo!$E$6="Tabela Não Desonerada",VLOOKUP($C303,'Orçamento Base'!$D$12:$S$1673,14,FALSE),VLOOKUP($C303,#REF!,14,FALSE))</f>
        <v>#N/A</v>
      </c>
      <c r="R303" s="205" t="e">
        <f t="shared" si="28"/>
        <v>#N/A</v>
      </c>
      <c r="S303" s="205" t="e">
        <f>IF(Comparativo!$E$6="Tabela Não Desonerada",VLOOKUP($C303,'Orçamento Base'!$D$12:$S$1673,15,FALSE),VLOOKUP($C303,#REF!,15,FALSE))</f>
        <v>#N/A</v>
      </c>
      <c r="T303" s="205" t="e">
        <f t="shared" si="29"/>
        <v>#N/A</v>
      </c>
    </row>
    <row r="304" spans="1:20" ht="15">
      <c r="A304" s="203">
        <v>1</v>
      </c>
      <c r="B304" s="203" t="e">
        <f>'Orçamento-TCE'!B304</f>
        <v>#N/A</v>
      </c>
      <c r="C304" s="229">
        <f>'Orçamento-TCE'!C304</f>
        <v>0</v>
      </c>
      <c r="D304" s="199" t="e">
        <f>'Orçamento-TCE'!G304</f>
        <v>#N/A</v>
      </c>
      <c r="E304" s="204">
        <f>'Orçamento-TCE'!H304</f>
        <v>0</v>
      </c>
      <c r="F304" s="230" t="e">
        <f>'Orçamento-TCE'!I304</f>
        <v>#N/A</v>
      </c>
      <c r="G304" s="227" t="e">
        <f>IF(Comparativo!$E$6="Tabela Não Desonerada",VLOOKUP($C304,'Orçamento Base'!$D$12:$S$1673,12,FALSE),VLOOKUP($C304,#REF!,12,FALSE))</f>
        <v>#N/A</v>
      </c>
      <c r="H304" s="228">
        <f>IFERROR(IF(Comparativo!$E$6="Tabela Não Desonerada",VLOOKUP($C304,'Orçamento Base'!$D$12:$S$1673,16,FALSE),VLOOKUP($C304,#REF!,16,FALSE)),0)</f>
        <v>0</v>
      </c>
      <c r="I304" s="575" t="e">
        <f>IF(Comparativo!$E$6="Tabela Não Desonerada",VLOOKUP($C304,'Orçamento Base'!$D$12:$S$1673,11,FALSE),VLOOKUP($C304,#REF!,11,FALSE))</f>
        <v>#N/A</v>
      </c>
      <c r="J304" s="363">
        <f>IF(Comparativo!$E$6="Tabela Não Desonerada",Encargos!$F$44,Encargos!$D$44)</f>
        <v>1.1122000000000001</v>
      </c>
      <c r="K304" s="364"/>
      <c r="L304" s="365" t="e">
        <f t="shared" si="24"/>
        <v>#N/A</v>
      </c>
      <c r="M304" s="365" t="e">
        <f t="shared" si="25"/>
        <v>#N/A</v>
      </c>
      <c r="N304" s="376" t="e">
        <f t="shared" si="26"/>
        <v>#N/A</v>
      </c>
      <c r="O304" s="205" t="e">
        <f>IF(Comparativo!$E$6="Tabela Não Desonerada",VLOOKUP($C304,'Orçamento Base'!$D$12:$S$1673,13,FALSE),VLOOKUP($C304,#REF!,13,FALSE))</f>
        <v>#N/A</v>
      </c>
      <c r="P304" s="205" t="e">
        <f t="shared" si="27"/>
        <v>#N/A</v>
      </c>
      <c r="Q304" s="205" t="e">
        <f>IF(Comparativo!$E$6="Tabela Não Desonerada",VLOOKUP($C304,'Orçamento Base'!$D$12:$S$1673,14,FALSE),VLOOKUP($C304,#REF!,14,FALSE))</f>
        <v>#N/A</v>
      </c>
      <c r="R304" s="205" t="e">
        <f t="shared" si="28"/>
        <v>#N/A</v>
      </c>
      <c r="S304" s="205" t="e">
        <f>IF(Comparativo!$E$6="Tabela Não Desonerada",VLOOKUP($C304,'Orçamento Base'!$D$12:$S$1673,15,FALSE),VLOOKUP($C304,#REF!,15,FALSE))</f>
        <v>#N/A</v>
      </c>
      <c r="T304" s="205" t="e">
        <f t="shared" si="29"/>
        <v>#N/A</v>
      </c>
    </row>
    <row r="305" spans="1:20" ht="15">
      <c r="A305" s="203">
        <v>1</v>
      </c>
      <c r="B305" s="203" t="e">
        <f>'Orçamento-TCE'!B305</f>
        <v>#N/A</v>
      </c>
      <c r="C305" s="229">
        <f>'Orçamento-TCE'!C305</f>
        <v>0</v>
      </c>
      <c r="D305" s="199" t="e">
        <f>'Orçamento-TCE'!G305</f>
        <v>#N/A</v>
      </c>
      <c r="E305" s="204">
        <f>'Orçamento-TCE'!H305</f>
        <v>0</v>
      </c>
      <c r="F305" s="230" t="e">
        <f>'Orçamento-TCE'!I305</f>
        <v>#N/A</v>
      </c>
      <c r="G305" s="227" t="e">
        <f>IF(Comparativo!$E$6="Tabela Não Desonerada",VLOOKUP($C305,'Orçamento Base'!$D$12:$S$1673,12,FALSE),VLOOKUP($C305,#REF!,12,FALSE))</f>
        <v>#N/A</v>
      </c>
      <c r="H305" s="228">
        <f>IFERROR(IF(Comparativo!$E$6="Tabela Não Desonerada",VLOOKUP($C305,'Orçamento Base'!$D$12:$S$1673,16,FALSE),VLOOKUP($C305,#REF!,16,FALSE)),0)</f>
        <v>0</v>
      </c>
      <c r="I305" s="575" t="e">
        <f>IF(Comparativo!$E$6="Tabela Não Desonerada",VLOOKUP($C305,'Orçamento Base'!$D$12:$S$1673,11,FALSE),VLOOKUP($C305,#REF!,11,FALSE))</f>
        <v>#N/A</v>
      </c>
      <c r="J305" s="363">
        <f>IF(Comparativo!$E$6="Tabela Não Desonerada",Encargos!$F$44,Encargos!$D$44)</f>
        <v>1.1122000000000001</v>
      </c>
      <c r="K305" s="364"/>
      <c r="L305" s="365" t="e">
        <f t="shared" si="24"/>
        <v>#N/A</v>
      </c>
      <c r="M305" s="365" t="e">
        <f t="shared" si="25"/>
        <v>#N/A</v>
      </c>
      <c r="N305" s="376" t="e">
        <f t="shared" si="26"/>
        <v>#N/A</v>
      </c>
      <c r="O305" s="205" t="e">
        <f>IF(Comparativo!$E$6="Tabela Não Desonerada",VLOOKUP($C305,'Orçamento Base'!$D$12:$S$1673,13,FALSE),VLOOKUP($C305,#REF!,13,FALSE))</f>
        <v>#N/A</v>
      </c>
      <c r="P305" s="205" t="e">
        <f t="shared" si="27"/>
        <v>#N/A</v>
      </c>
      <c r="Q305" s="205" t="e">
        <f>IF(Comparativo!$E$6="Tabela Não Desonerada",VLOOKUP($C305,'Orçamento Base'!$D$12:$S$1673,14,FALSE),VLOOKUP($C305,#REF!,14,FALSE))</f>
        <v>#N/A</v>
      </c>
      <c r="R305" s="205" t="e">
        <f t="shared" si="28"/>
        <v>#N/A</v>
      </c>
      <c r="S305" s="205" t="e">
        <f>IF(Comparativo!$E$6="Tabela Não Desonerada",VLOOKUP($C305,'Orçamento Base'!$D$12:$S$1673,15,FALSE),VLOOKUP($C305,#REF!,15,FALSE))</f>
        <v>#N/A</v>
      </c>
      <c r="T305" s="205" t="e">
        <f t="shared" si="29"/>
        <v>#N/A</v>
      </c>
    </row>
    <row r="306" spans="1:20" ht="15">
      <c r="A306" s="203">
        <v>1</v>
      </c>
      <c r="B306" s="203" t="e">
        <f>'Orçamento-TCE'!B306</f>
        <v>#N/A</v>
      </c>
      <c r="C306" s="229">
        <f>'Orçamento-TCE'!C306</f>
        <v>0</v>
      </c>
      <c r="D306" s="199" t="e">
        <f>'Orçamento-TCE'!G306</f>
        <v>#N/A</v>
      </c>
      <c r="E306" s="204">
        <f>'Orçamento-TCE'!H306</f>
        <v>0</v>
      </c>
      <c r="F306" s="230" t="e">
        <f>'Orçamento-TCE'!I306</f>
        <v>#N/A</v>
      </c>
      <c r="G306" s="227" t="e">
        <f>IF(Comparativo!$E$6="Tabela Não Desonerada",VLOOKUP($C306,'Orçamento Base'!$D$12:$S$1673,12,FALSE),VLOOKUP($C306,#REF!,12,FALSE))</f>
        <v>#N/A</v>
      </c>
      <c r="H306" s="228">
        <f>IFERROR(IF(Comparativo!$E$6="Tabela Não Desonerada",VLOOKUP($C306,'Orçamento Base'!$D$12:$S$1673,16,FALSE),VLOOKUP($C306,#REF!,16,FALSE)),0)</f>
        <v>0</v>
      </c>
      <c r="I306" s="575" t="e">
        <f>IF(Comparativo!$E$6="Tabela Não Desonerada",VLOOKUP($C306,'Orçamento Base'!$D$12:$S$1673,11,FALSE),VLOOKUP($C306,#REF!,11,FALSE))</f>
        <v>#N/A</v>
      </c>
      <c r="J306" s="363">
        <f>IF(Comparativo!$E$6="Tabela Não Desonerada",Encargos!$F$44,Encargos!$D$44)</f>
        <v>1.1122000000000001</v>
      </c>
      <c r="K306" s="364"/>
      <c r="L306" s="365" t="e">
        <f t="shared" si="24"/>
        <v>#N/A</v>
      </c>
      <c r="M306" s="365" t="e">
        <f t="shared" si="25"/>
        <v>#N/A</v>
      </c>
      <c r="N306" s="376" t="e">
        <f t="shared" si="26"/>
        <v>#N/A</v>
      </c>
      <c r="O306" s="205" t="e">
        <f>IF(Comparativo!$E$6="Tabela Não Desonerada",VLOOKUP($C306,'Orçamento Base'!$D$12:$S$1673,13,FALSE),VLOOKUP($C306,#REF!,13,FALSE))</f>
        <v>#N/A</v>
      </c>
      <c r="P306" s="205" t="e">
        <f t="shared" si="27"/>
        <v>#N/A</v>
      </c>
      <c r="Q306" s="205" t="e">
        <f>IF(Comparativo!$E$6="Tabela Não Desonerada",VLOOKUP($C306,'Orçamento Base'!$D$12:$S$1673,14,FALSE),VLOOKUP($C306,#REF!,14,FALSE))</f>
        <v>#N/A</v>
      </c>
      <c r="R306" s="205" t="e">
        <f t="shared" si="28"/>
        <v>#N/A</v>
      </c>
      <c r="S306" s="205" t="e">
        <f>IF(Comparativo!$E$6="Tabela Não Desonerada",VLOOKUP($C306,'Orçamento Base'!$D$12:$S$1673,15,FALSE),VLOOKUP($C306,#REF!,15,FALSE))</f>
        <v>#N/A</v>
      </c>
      <c r="T306" s="205" t="e">
        <f t="shared" si="29"/>
        <v>#N/A</v>
      </c>
    </row>
    <row r="307" spans="1:20" ht="15">
      <c r="A307" s="203">
        <v>1</v>
      </c>
      <c r="B307" s="203" t="e">
        <f>'Orçamento-TCE'!B307</f>
        <v>#N/A</v>
      </c>
      <c r="C307" s="229">
        <f>'Orçamento-TCE'!C307</f>
        <v>0</v>
      </c>
      <c r="D307" s="199" t="e">
        <f>'Orçamento-TCE'!G307</f>
        <v>#N/A</v>
      </c>
      <c r="E307" s="204">
        <f>'Orçamento-TCE'!H307</f>
        <v>0</v>
      </c>
      <c r="F307" s="230" t="e">
        <f>'Orçamento-TCE'!I307</f>
        <v>#N/A</v>
      </c>
      <c r="G307" s="227" t="e">
        <f>IF(Comparativo!$E$6="Tabela Não Desonerada",VLOOKUP($C307,'Orçamento Base'!$D$12:$S$1673,12,FALSE),VLOOKUP($C307,#REF!,12,FALSE))</f>
        <v>#N/A</v>
      </c>
      <c r="H307" s="228">
        <f>IFERROR(IF(Comparativo!$E$6="Tabela Não Desonerada",VLOOKUP($C307,'Orçamento Base'!$D$12:$S$1673,16,FALSE),VLOOKUP($C307,#REF!,16,FALSE)),0)</f>
        <v>0</v>
      </c>
      <c r="I307" s="575" t="e">
        <f>IF(Comparativo!$E$6="Tabela Não Desonerada",VLOOKUP($C307,'Orçamento Base'!$D$12:$S$1673,11,FALSE),VLOOKUP($C307,#REF!,11,FALSE))</f>
        <v>#N/A</v>
      </c>
      <c r="J307" s="363">
        <f>IF(Comparativo!$E$6="Tabela Não Desonerada",Encargos!$F$44,Encargos!$D$44)</f>
        <v>1.1122000000000001</v>
      </c>
      <c r="K307" s="364"/>
      <c r="L307" s="365" t="e">
        <f t="shared" si="24"/>
        <v>#N/A</v>
      </c>
      <c r="M307" s="365" t="e">
        <f t="shared" si="25"/>
        <v>#N/A</v>
      </c>
      <c r="N307" s="376" t="e">
        <f t="shared" si="26"/>
        <v>#N/A</v>
      </c>
      <c r="O307" s="205" t="e">
        <f>IF(Comparativo!$E$6="Tabela Não Desonerada",VLOOKUP($C307,'Orçamento Base'!$D$12:$S$1673,13,FALSE),VLOOKUP($C307,#REF!,13,FALSE))</f>
        <v>#N/A</v>
      </c>
      <c r="P307" s="205" t="e">
        <f t="shared" si="27"/>
        <v>#N/A</v>
      </c>
      <c r="Q307" s="205" t="e">
        <f>IF(Comparativo!$E$6="Tabela Não Desonerada",VLOOKUP($C307,'Orçamento Base'!$D$12:$S$1673,14,FALSE),VLOOKUP($C307,#REF!,14,FALSE))</f>
        <v>#N/A</v>
      </c>
      <c r="R307" s="205" t="e">
        <f t="shared" si="28"/>
        <v>#N/A</v>
      </c>
      <c r="S307" s="205" t="e">
        <f>IF(Comparativo!$E$6="Tabela Não Desonerada",VLOOKUP($C307,'Orçamento Base'!$D$12:$S$1673,15,FALSE),VLOOKUP($C307,#REF!,15,FALSE))</f>
        <v>#N/A</v>
      </c>
      <c r="T307" s="205" t="e">
        <f t="shared" si="29"/>
        <v>#N/A</v>
      </c>
    </row>
    <row r="308" spans="1:20" ht="15">
      <c r="A308" s="203">
        <v>1</v>
      </c>
      <c r="B308" s="203" t="e">
        <f>'Orçamento-TCE'!B308</f>
        <v>#N/A</v>
      </c>
      <c r="C308" s="229">
        <f>'Orçamento-TCE'!C308</f>
        <v>0</v>
      </c>
      <c r="D308" s="199" t="e">
        <f>'Orçamento-TCE'!G308</f>
        <v>#N/A</v>
      </c>
      <c r="E308" s="204">
        <f>'Orçamento-TCE'!H308</f>
        <v>0</v>
      </c>
      <c r="F308" s="230" t="e">
        <f>'Orçamento-TCE'!I308</f>
        <v>#N/A</v>
      </c>
      <c r="G308" s="227" t="e">
        <f>IF(Comparativo!$E$6="Tabela Não Desonerada",VLOOKUP($C308,'Orçamento Base'!$D$12:$S$1673,12,FALSE),VLOOKUP($C308,#REF!,12,FALSE))</f>
        <v>#N/A</v>
      </c>
      <c r="H308" s="228">
        <f>IFERROR(IF(Comparativo!$E$6="Tabela Não Desonerada",VLOOKUP($C308,'Orçamento Base'!$D$12:$S$1673,16,FALSE),VLOOKUP($C308,#REF!,16,FALSE)),0)</f>
        <v>0</v>
      </c>
      <c r="I308" s="575" t="e">
        <f>IF(Comparativo!$E$6="Tabela Não Desonerada",VLOOKUP($C308,'Orçamento Base'!$D$12:$S$1673,11,FALSE),VLOOKUP($C308,#REF!,11,FALSE))</f>
        <v>#N/A</v>
      </c>
      <c r="J308" s="363">
        <f>IF(Comparativo!$E$6="Tabela Não Desonerada",Encargos!$F$44,Encargos!$D$44)</f>
        <v>1.1122000000000001</v>
      </c>
      <c r="K308" s="364"/>
      <c r="L308" s="365" t="e">
        <f t="shared" si="24"/>
        <v>#N/A</v>
      </c>
      <c r="M308" s="365" t="e">
        <f t="shared" si="25"/>
        <v>#N/A</v>
      </c>
      <c r="N308" s="376" t="e">
        <f t="shared" si="26"/>
        <v>#N/A</v>
      </c>
      <c r="O308" s="205" t="e">
        <f>IF(Comparativo!$E$6="Tabela Não Desonerada",VLOOKUP($C308,'Orçamento Base'!$D$12:$S$1673,13,FALSE),VLOOKUP($C308,#REF!,13,FALSE))</f>
        <v>#N/A</v>
      </c>
      <c r="P308" s="205" t="e">
        <f t="shared" si="27"/>
        <v>#N/A</v>
      </c>
      <c r="Q308" s="205" t="e">
        <f>IF(Comparativo!$E$6="Tabela Não Desonerada",VLOOKUP($C308,'Orçamento Base'!$D$12:$S$1673,14,FALSE),VLOOKUP($C308,#REF!,14,FALSE))</f>
        <v>#N/A</v>
      </c>
      <c r="R308" s="205" t="e">
        <f t="shared" si="28"/>
        <v>#N/A</v>
      </c>
      <c r="S308" s="205" t="e">
        <f>IF(Comparativo!$E$6="Tabela Não Desonerada",VLOOKUP($C308,'Orçamento Base'!$D$12:$S$1673,15,FALSE),VLOOKUP($C308,#REF!,15,FALSE))</f>
        <v>#N/A</v>
      </c>
      <c r="T308" s="205" t="e">
        <f t="shared" si="29"/>
        <v>#N/A</v>
      </c>
    </row>
    <row r="309" spans="1:20" ht="15">
      <c r="A309" s="203">
        <v>1</v>
      </c>
      <c r="B309" s="203" t="e">
        <f>'Orçamento-TCE'!B309</f>
        <v>#N/A</v>
      </c>
      <c r="C309" s="229">
        <f>'Orçamento-TCE'!C309</f>
        <v>0</v>
      </c>
      <c r="D309" s="199" t="e">
        <f>'Orçamento-TCE'!G309</f>
        <v>#N/A</v>
      </c>
      <c r="E309" s="204">
        <f>'Orçamento-TCE'!H309</f>
        <v>0</v>
      </c>
      <c r="F309" s="230" t="e">
        <f>'Orçamento-TCE'!I309</f>
        <v>#N/A</v>
      </c>
      <c r="G309" s="227" t="e">
        <f>IF(Comparativo!$E$6="Tabela Não Desonerada",VLOOKUP($C309,'Orçamento Base'!$D$12:$S$1673,12,FALSE),VLOOKUP($C309,#REF!,12,FALSE))</f>
        <v>#N/A</v>
      </c>
      <c r="H309" s="228">
        <f>IFERROR(IF(Comparativo!$E$6="Tabela Não Desonerada",VLOOKUP($C309,'Orçamento Base'!$D$12:$S$1673,16,FALSE),VLOOKUP($C309,#REF!,16,FALSE)),0)</f>
        <v>0</v>
      </c>
      <c r="I309" s="575" t="e">
        <f>IF(Comparativo!$E$6="Tabela Não Desonerada",VLOOKUP($C309,'Orçamento Base'!$D$12:$S$1673,11,FALSE),VLOOKUP($C309,#REF!,11,FALSE))</f>
        <v>#N/A</v>
      </c>
      <c r="J309" s="363">
        <f>IF(Comparativo!$E$6="Tabela Não Desonerada",Encargos!$F$44,Encargos!$D$44)</f>
        <v>1.1122000000000001</v>
      </c>
      <c r="K309" s="364"/>
      <c r="L309" s="365" t="e">
        <f t="shared" si="24"/>
        <v>#N/A</v>
      </c>
      <c r="M309" s="365" t="e">
        <f t="shared" si="25"/>
        <v>#N/A</v>
      </c>
      <c r="N309" s="376" t="e">
        <f t="shared" si="26"/>
        <v>#N/A</v>
      </c>
      <c r="O309" s="205" t="e">
        <f>IF(Comparativo!$E$6="Tabela Não Desonerada",VLOOKUP($C309,'Orçamento Base'!$D$12:$S$1673,13,FALSE),VLOOKUP($C309,#REF!,13,FALSE))</f>
        <v>#N/A</v>
      </c>
      <c r="P309" s="205" t="e">
        <f t="shared" si="27"/>
        <v>#N/A</v>
      </c>
      <c r="Q309" s="205" t="e">
        <f>IF(Comparativo!$E$6="Tabela Não Desonerada",VLOOKUP($C309,'Orçamento Base'!$D$12:$S$1673,14,FALSE),VLOOKUP($C309,#REF!,14,FALSE))</f>
        <v>#N/A</v>
      </c>
      <c r="R309" s="205" t="e">
        <f t="shared" si="28"/>
        <v>#N/A</v>
      </c>
      <c r="S309" s="205" t="e">
        <f>IF(Comparativo!$E$6="Tabela Não Desonerada",VLOOKUP($C309,'Orçamento Base'!$D$12:$S$1673,15,FALSE),VLOOKUP($C309,#REF!,15,FALSE))</f>
        <v>#N/A</v>
      </c>
      <c r="T309" s="205" t="e">
        <f t="shared" si="29"/>
        <v>#N/A</v>
      </c>
    </row>
    <row r="310" spans="1:20" ht="15">
      <c r="A310" s="203">
        <v>1</v>
      </c>
      <c r="B310" s="203" t="e">
        <f>'Orçamento-TCE'!B310</f>
        <v>#N/A</v>
      </c>
      <c r="C310" s="229">
        <f>'Orçamento-TCE'!C310</f>
        <v>0</v>
      </c>
      <c r="D310" s="199" t="e">
        <f>'Orçamento-TCE'!G310</f>
        <v>#N/A</v>
      </c>
      <c r="E310" s="204">
        <f>'Orçamento-TCE'!H310</f>
        <v>0</v>
      </c>
      <c r="F310" s="230" t="e">
        <f>'Orçamento-TCE'!I310</f>
        <v>#N/A</v>
      </c>
      <c r="G310" s="227" t="e">
        <f>IF(Comparativo!$E$6="Tabela Não Desonerada",VLOOKUP($C310,'Orçamento Base'!$D$12:$S$1673,12,FALSE),VLOOKUP($C310,#REF!,12,FALSE))</f>
        <v>#N/A</v>
      </c>
      <c r="H310" s="228">
        <f>IFERROR(IF(Comparativo!$E$6="Tabela Não Desonerada",VLOOKUP($C310,'Orçamento Base'!$D$12:$S$1673,16,FALSE),VLOOKUP($C310,#REF!,16,FALSE)),0)</f>
        <v>0</v>
      </c>
      <c r="I310" s="575" t="e">
        <f>IF(Comparativo!$E$6="Tabela Não Desonerada",VLOOKUP($C310,'Orçamento Base'!$D$12:$S$1673,11,FALSE),VLOOKUP($C310,#REF!,11,FALSE))</f>
        <v>#N/A</v>
      </c>
      <c r="J310" s="363">
        <f>IF(Comparativo!$E$6="Tabela Não Desonerada",Encargos!$F$44,Encargos!$D$44)</f>
        <v>1.1122000000000001</v>
      </c>
      <c r="K310" s="364"/>
      <c r="L310" s="365" t="e">
        <f t="shared" si="24"/>
        <v>#N/A</v>
      </c>
      <c r="M310" s="365" t="e">
        <f t="shared" si="25"/>
        <v>#N/A</v>
      </c>
      <c r="N310" s="376" t="e">
        <f t="shared" si="26"/>
        <v>#N/A</v>
      </c>
      <c r="O310" s="205" t="e">
        <f>IF(Comparativo!$E$6="Tabela Não Desonerada",VLOOKUP($C310,'Orçamento Base'!$D$12:$S$1673,13,FALSE),VLOOKUP($C310,#REF!,13,FALSE))</f>
        <v>#N/A</v>
      </c>
      <c r="P310" s="205" t="e">
        <f t="shared" si="27"/>
        <v>#N/A</v>
      </c>
      <c r="Q310" s="205" t="e">
        <f>IF(Comparativo!$E$6="Tabela Não Desonerada",VLOOKUP($C310,'Orçamento Base'!$D$12:$S$1673,14,FALSE),VLOOKUP($C310,#REF!,14,FALSE))</f>
        <v>#N/A</v>
      </c>
      <c r="R310" s="205" t="e">
        <f t="shared" si="28"/>
        <v>#N/A</v>
      </c>
      <c r="S310" s="205" t="e">
        <f>IF(Comparativo!$E$6="Tabela Não Desonerada",VLOOKUP($C310,'Orçamento Base'!$D$12:$S$1673,15,FALSE),VLOOKUP($C310,#REF!,15,FALSE))</f>
        <v>#N/A</v>
      </c>
      <c r="T310" s="205" t="e">
        <f t="shared" si="29"/>
        <v>#N/A</v>
      </c>
    </row>
    <row r="311" spans="1:20" ht="15">
      <c r="A311" s="203">
        <v>1</v>
      </c>
      <c r="B311" s="203" t="e">
        <f>'Orçamento-TCE'!B311</f>
        <v>#N/A</v>
      </c>
      <c r="C311" s="229">
        <f>'Orçamento-TCE'!C311</f>
        <v>0</v>
      </c>
      <c r="D311" s="199" t="e">
        <f>'Orçamento-TCE'!G311</f>
        <v>#N/A</v>
      </c>
      <c r="E311" s="204">
        <f>'Orçamento-TCE'!H311</f>
        <v>0</v>
      </c>
      <c r="F311" s="230" t="e">
        <f>'Orçamento-TCE'!I311</f>
        <v>#N/A</v>
      </c>
      <c r="G311" s="227" t="e">
        <f>IF(Comparativo!$E$6="Tabela Não Desonerada",VLOOKUP($C311,'Orçamento Base'!$D$12:$S$1673,12,FALSE),VLOOKUP($C311,#REF!,12,FALSE))</f>
        <v>#N/A</v>
      </c>
      <c r="H311" s="228">
        <f>IFERROR(IF(Comparativo!$E$6="Tabela Não Desonerada",VLOOKUP($C311,'Orçamento Base'!$D$12:$S$1673,16,FALSE),VLOOKUP($C311,#REF!,16,FALSE)),0)</f>
        <v>0</v>
      </c>
      <c r="I311" s="575" t="e">
        <f>IF(Comparativo!$E$6="Tabela Não Desonerada",VLOOKUP($C311,'Orçamento Base'!$D$12:$S$1673,11,FALSE),VLOOKUP($C311,#REF!,11,FALSE))</f>
        <v>#N/A</v>
      </c>
      <c r="J311" s="363">
        <f>IF(Comparativo!$E$6="Tabela Não Desonerada",Encargos!$F$44,Encargos!$D$44)</f>
        <v>1.1122000000000001</v>
      </c>
      <c r="K311" s="364"/>
      <c r="L311" s="365" t="e">
        <f t="shared" si="24"/>
        <v>#N/A</v>
      </c>
      <c r="M311" s="365" t="e">
        <f t="shared" si="25"/>
        <v>#N/A</v>
      </c>
      <c r="N311" s="376" t="e">
        <f t="shared" si="26"/>
        <v>#N/A</v>
      </c>
      <c r="O311" s="205" t="e">
        <f>IF(Comparativo!$E$6="Tabela Não Desonerada",VLOOKUP($C311,'Orçamento Base'!$D$12:$S$1673,13,FALSE),VLOOKUP($C311,#REF!,13,FALSE))</f>
        <v>#N/A</v>
      </c>
      <c r="P311" s="205" t="e">
        <f t="shared" si="27"/>
        <v>#N/A</v>
      </c>
      <c r="Q311" s="205" t="e">
        <f>IF(Comparativo!$E$6="Tabela Não Desonerada",VLOOKUP($C311,'Orçamento Base'!$D$12:$S$1673,14,FALSE),VLOOKUP($C311,#REF!,14,FALSE))</f>
        <v>#N/A</v>
      </c>
      <c r="R311" s="205" t="e">
        <f t="shared" si="28"/>
        <v>#N/A</v>
      </c>
      <c r="S311" s="205" t="e">
        <f>IF(Comparativo!$E$6="Tabela Não Desonerada",VLOOKUP($C311,'Orçamento Base'!$D$12:$S$1673,15,FALSE),VLOOKUP($C311,#REF!,15,FALSE))</f>
        <v>#N/A</v>
      </c>
      <c r="T311" s="205" t="e">
        <f t="shared" si="29"/>
        <v>#N/A</v>
      </c>
    </row>
    <row r="312" spans="1:20" ht="15">
      <c r="A312" s="203">
        <v>1</v>
      </c>
      <c r="B312" s="203" t="e">
        <f>'Orçamento-TCE'!B312</f>
        <v>#N/A</v>
      </c>
      <c r="C312" s="229">
        <f>'Orçamento-TCE'!C312</f>
        <v>0</v>
      </c>
      <c r="D312" s="199" t="e">
        <f>'Orçamento-TCE'!G312</f>
        <v>#N/A</v>
      </c>
      <c r="E312" s="204">
        <f>'Orçamento-TCE'!H312</f>
        <v>0</v>
      </c>
      <c r="F312" s="230" t="e">
        <f>'Orçamento-TCE'!I312</f>
        <v>#N/A</v>
      </c>
      <c r="G312" s="227" t="e">
        <f>IF(Comparativo!$E$6="Tabela Não Desonerada",VLOOKUP($C312,'Orçamento Base'!$D$12:$S$1673,12,FALSE),VLOOKUP($C312,#REF!,12,FALSE))</f>
        <v>#N/A</v>
      </c>
      <c r="H312" s="228">
        <f>IFERROR(IF(Comparativo!$E$6="Tabela Não Desonerada",VLOOKUP($C312,'Orçamento Base'!$D$12:$S$1673,16,FALSE),VLOOKUP($C312,#REF!,16,FALSE)),0)</f>
        <v>0</v>
      </c>
      <c r="I312" s="575" t="e">
        <f>IF(Comparativo!$E$6="Tabela Não Desonerada",VLOOKUP($C312,'Orçamento Base'!$D$12:$S$1673,11,FALSE),VLOOKUP($C312,#REF!,11,FALSE))</f>
        <v>#N/A</v>
      </c>
      <c r="J312" s="363">
        <f>IF(Comparativo!$E$6="Tabela Não Desonerada",Encargos!$F$44,Encargos!$D$44)</f>
        <v>1.1122000000000001</v>
      </c>
      <c r="K312" s="364"/>
      <c r="L312" s="365" t="e">
        <f t="shared" si="24"/>
        <v>#N/A</v>
      </c>
      <c r="M312" s="365" t="e">
        <f t="shared" si="25"/>
        <v>#N/A</v>
      </c>
      <c r="N312" s="376" t="e">
        <f t="shared" si="26"/>
        <v>#N/A</v>
      </c>
      <c r="O312" s="205" t="e">
        <f>IF(Comparativo!$E$6="Tabela Não Desonerada",VLOOKUP($C312,'Orçamento Base'!$D$12:$S$1673,13,FALSE),VLOOKUP($C312,#REF!,13,FALSE))</f>
        <v>#N/A</v>
      </c>
      <c r="P312" s="205" t="e">
        <f t="shared" si="27"/>
        <v>#N/A</v>
      </c>
      <c r="Q312" s="205" t="e">
        <f>IF(Comparativo!$E$6="Tabela Não Desonerada",VLOOKUP($C312,'Orçamento Base'!$D$12:$S$1673,14,FALSE),VLOOKUP($C312,#REF!,14,FALSE))</f>
        <v>#N/A</v>
      </c>
      <c r="R312" s="205" t="e">
        <f t="shared" si="28"/>
        <v>#N/A</v>
      </c>
      <c r="S312" s="205" t="e">
        <f>IF(Comparativo!$E$6="Tabela Não Desonerada",VLOOKUP($C312,'Orçamento Base'!$D$12:$S$1673,15,FALSE),VLOOKUP($C312,#REF!,15,FALSE))</f>
        <v>#N/A</v>
      </c>
      <c r="T312" s="205" t="e">
        <f t="shared" si="29"/>
        <v>#N/A</v>
      </c>
    </row>
    <row r="313" spans="1:20" ht="15">
      <c r="A313" s="203">
        <v>1</v>
      </c>
      <c r="B313" s="203" t="e">
        <f>'Orçamento-TCE'!B313</f>
        <v>#N/A</v>
      </c>
      <c r="C313" s="229">
        <f>'Orçamento-TCE'!C313</f>
        <v>0</v>
      </c>
      <c r="D313" s="199" t="e">
        <f>'Orçamento-TCE'!G313</f>
        <v>#N/A</v>
      </c>
      <c r="E313" s="204">
        <f>'Orçamento-TCE'!H313</f>
        <v>0</v>
      </c>
      <c r="F313" s="230" t="e">
        <f>'Orçamento-TCE'!I313</f>
        <v>#N/A</v>
      </c>
      <c r="G313" s="227" t="e">
        <f>IF(Comparativo!$E$6="Tabela Não Desonerada",VLOOKUP($C313,'Orçamento Base'!$D$12:$S$1673,12,FALSE),VLOOKUP($C313,#REF!,12,FALSE))</f>
        <v>#N/A</v>
      </c>
      <c r="H313" s="228">
        <f>IFERROR(IF(Comparativo!$E$6="Tabela Não Desonerada",VLOOKUP($C313,'Orçamento Base'!$D$12:$S$1673,16,FALSE),VLOOKUP($C313,#REF!,16,FALSE)),0)</f>
        <v>0</v>
      </c>
      <c r="I313" s="575" t="e">
        <f>IF(Comparativo!$E$6="Tabela Não Desonerada",VLOOKUP($C313,'Orçamento Base'!$D$12:$S$1673,11,FALSE),VLOOKUP($C313,#REF!,11,FALSE))</f>
        <v>#N/A</v>
      </c>
      <c r="J313" s="363">
        <f>IF(Comparativo!$E$6="Tabela Não Desonerada",Encargos!$F$44,Encargos!$D$44)</f>
        <v>1.1122000000000001</v>
      </c>
      <c r="K313" s="364"/>
      <c r="L313" s="365" t="e">
        <f t="shared" si="24"/>
        <v>#N/A</v>
      </c>
      <c r="M313" s="365" t="e">
        <f t="shared" si="25"/>
        <v>#N/A</v>
      </c>
      <c r="N313" s="376" t="e">
        <f t="shared" si="26"/>
        <v>#N/A</v>
      </c>
      <c r="O313" s="205" t="e">
        <f>IF(Comparativo!$E$6="Tabela Não Desonerada",VLOOKUP($C313,'Orçamento Base'!$D$12:$S$1673,13,FALSE),VLOOKUP($C313,#REF!,13,FALSE))</f>
        <v>#N/A</v>
      </c>
      <c r="P313" s="205" t="e">
        <f t="shared" si="27"/>
        <v>#N/A</v>
      </c>
      <c r="Q313" s="205" t="e">
        <f>IF(Comparativo!$E$6="Tabela Não Desonerada",VLOOKUP($C313,'Orçamento Base'!$D$12:$S$1673,14,FALSE),VLOOKUP($C313,#REF!,14,FALSE))</f>
        <v>#N/A</v>
      </c>
      <c r="R313" s="205" t="e">
        <f t="shared" si="28"/>
        <v>#N/A</v>
      </c>
      <c r="S313" s="205" t="e">
        <f>IF(Comparativo!$E$6="Tabela Não Desonerada",VLOOKUP($C313,'Orçamento Base'!$D$12:$S$1673,15,FALSE),VLOOKUP($C313,#REF!,15,FALSE))</f>
        <v>#N/A</v>
      </c>
      <c r="T313" s="205" t="e">
        <f t="shared" si="29"/>
        <v>#N/A</v>
      </c>
    </row>
    <row r="314" spans="1:20" ht="15">
      <c r="A314" s="203">
        <v>1</v>
      </c>
      <c r="B314" s="203" t="e">
        <f>'Orçamento-TCE'!B314</f>
        <v>#N/A</v>
      </c>
      <c r="C314" s="229">
        <f>'Orçamento-TCE'!C314</f>
        <v>0</v>
      </c>
      <c r="D314" s="199" t="e">
        <f>'Orçamento-TCE'!G314</f>
        <v>#N/A</v>
      </c>
      <c r="E314" s="204">
        <f>'Orçamento-TCE'!H314</f>
        <v>0</v>
      </c>
      <c r="F314" s="230" t="e">
        <f>'Orçamento-TCE'!I314</f>
        <v>#N/A</v>
      </c>
      <c r="G314" s="227" t="e">
        <f>IF(Comparativo!$E$6="Tabela Não Desonerada",VLOOKUP($C314,'Orçamento Base'!$D$12:$S$1673,12,FALSE),VLOOKUP($C314,#REF!,12,FALSE))</f>
        <v>#N/A</v>
      </c>
      <c r="H314" s="228">
        <f>IFERROR(IF(Comparativo!$E$6="Tabela Não Desonerada",VLOOKUP($C314,'Orçamento Base'!$D$12:$S$1673,16,FALSE),VLOOKUP($C314,#REF!,16,FALSE)),0)</f>
        <v>0</v>
      </c>
      <c r="I314" s="575" t="e">
        <f>IF(Comparativo!$E$6="Tabela Não Desonerada",VLOOKUP($C314,'Orçamento Base'!$D$12:$S$1673,11,FALSE),VLOOKUP($C314,#REF!,11,FALSE))</f>
        <v>#N/A</v>
      </c>
      <c r="J314" s="363">
        <f>IF(Comparativo!$E$6="Tabela Não Desonerada",Encargos!$F$44,Encargos!$D$44)</f>
        <v>1.1122000000000001</v>
      </c>
      <c r="K314" s="364"/>
      <c r="L314" s="365" t="e">
        <f t="shared" si="24"/>
        <v>#N/A</v>
      </c>
      <c r="M314" s="365" t="e">
        <f t="shared" si="25"/>
        <v>#N/A</v>
      </c>
      <c r="N314" s="376" t="e">
        <f t="shared" si="26"/>
        <v>#N/A</v>
      </c>
      <c r="O314" s="205" t="e">
        <f>IF(Comparativo!$E$6="Tabela Não Desonerada",VLOOKUP($C314,'Orçamento Base'!$D$12:$S$1673,13,FALSE),VLOOKUP($C314,#REF!,13,FALSE))</f>
        <v>#N/A</v>
      </c>
      <c r="P314" s="205" t="e">
        <f t="shared" si="27"/>
        <v>#N/A</v>
      </c>
      <c r="Q314" s="205" t="e">
        <f>IF(Comparativo!$E$6="Tabela Não Desonerada",VLOOKUP($C314,'Orçamento Base'!$D$12:$S$1673,14,FALSE),VLOOKUP($C314,#REF!,14,FALSE))</f>
        <v>#N/A</v>
      </c>
      <c r="R314" s="205" t="e">
        <f t="shared" si="28"/>
        <v>#N/A</v>
      </c>
      <c r="S314" s="205" t="e">
        <f>IF(Comparativo!$E$6="Tabela Não Desonerada",VLOOKUP($C314,'Orçamento Base'!$D$12:$S$1673,15,FALSE),VLOOKUP($C314,#REF!,15,FALSE))</f>
        <v>#N/A</v>
      </c>
      <c r="T314" s="205" t="e">
        <f t="shared" si="29"/>
        <v>#N/A</v>
      </c>
    </row>
    <row r="315" spans="1:20" ht="15">
      <c r="A315" s="203">
        <v>1</v>
      </c>
      <c r="B315" s="203" t="e">
        <f>'Orçamento-TCE'!B315</f>
        <v>#N/A</v>
      </c>
      <c r="C315" s="229">
        <f>'Orçamento-TCE'!C315</f>
        <v>0</v>
      </c>
      <c r="D315" s="199" t="e">
        <f>'Orçamento-TCE'!G315</f>
        <v>#N/A</v>
      </c>
      <c r="E315" s="204">
        <f>'Orçamento-TCE'!H315</f>
        <v>0</v>
      </c>
      <c r="F315" s="230" t="e">
        <f>'Orçamento-TCE'!I315</f>
        <v>#N/A</v>
      </c>
      <c r="G315" s="227" t="e">
        <f>IF(Comparativo!$E$6="Tabela Não Desonerada",VLOOKUP($C315,'Orçamento Base'!$D$12:$S$1673,12,FALSE),VLOOKUP($C315,#REF!,12,FALSE))</f>
        <v>#N/A</v>
      </c>
      <c r="H315" s="228">
        <f>IFERROR(IF(Comparativo!$E$6="Tabela Não Desonerada",VLOOKUP($C315,'Orçamento Base'!$D$12:$S$1673,16,FALSE),VLOOKUP($C315,#REF!,16,FALSE)),0)</f>
        <v>0</v>
      </c>
      <c r="I315" s="575" t="e">
        <f>IF(Comparativo!$E$6="Tabela Não Desonerada",VLOOKUP($C315,'Orçamento Base'!$D$12:$S$1673,11,FALSE),VLOOKUP($C315,#REF!,11,FALSE))</f>
        <v>#N/A</v>
      </c>
      <c r="J315" s="363">
        <f>IF(Comparativo!$E$6="Tabela Não Desonerada",Encargos!$F$44,Encargos!$D$44)</f>
        <v>1.1122000000000001</v>
      </c>
      <c r="K315" s="364"/>
      <c r="L315" s="365" t="e">
        <f t="shared" si="24"/>
        <v>#N/A</v>
      </c>
      <c r="M315" s="365" t="e">
        <f t="shared" si="25"/>
        <v>#N/A</v>
      </c>
      <c r="N315" s="376" t="e">
        <f t="shared" si="26"/>
        <v>#N/A</v>
      </c>
      <c r="O315" s="205" t="e">
        <f>IF(Comparativo!$E$6="Tabela Não Desonerada",VLOOKUP($C315,'Orçamento Base'!$D$12:$S$1673,13,FALSE),VLOOKUP($C315,#REF!,13,FALSE))</f>
        <v>#N/A</v>
      </c>
      <c r="P315" s="205" t="e">
        <f t="shared" si="27"/>
        <v>#N/A</v>
      </c>
      <c r="Q315" s="205" t="e">
        <f>IF(Comparativo!$E$6="Tabela Não Desonerada",VLOOKUP($C315,'Orçamento Base'!$D$12:$S$1673,14,FALSE),VLOOKUP($C315,#REF!,14,FALSE))</f>
        <v>#N/A</v>
      </c>
      <c r="R315" s="205" t="e">
        <f t="shared" si="28"/>
        <v>#N/A</v>
      </c>
      <c r="S315" s="205" t="e">
        <f>IF(Comparativo!$E$6="Tabela Não Desonerada",VLOOKUP($C315,'Orçamento Base'!$D$12:$S$1673,15,FALSE),VLOOKUP($C315,#REF!,15,FALSE))</f>
        <v>#N/A</v>
      </c>
      <c r="T315" s="205" t="e">
        <f t="shared" si="29"/>
        <v>#N/A</v>
      </c>
    </row>
    <row r="316" spans="1:20" ht="15">
      <c r="A316" s="203">
        <v>1</v>
      </c>
      <c r="B316" s="203" t="e">
        <f>'Orçamento-TCE'!B316</f>
        <v>#N/A</v>
      </c>
      <c r="C316" s="229">
        <f>'Orçamento-TCE'!C316</f>
        <v>0</v>
      </c>
      <c r="D316" s="199" t="e">
        <f>'Orçamento-TCE'!G316</f>
        <v>#N/A</v>
      </c>
      <c r="E316" s="204">
        <f>'Orçamento-TCE'!H316</f>
        <v>0</v>
      </c>
      <c r="F316" s="230" t="e">
        <f>'Orçamento-TCE'!I316</f>
        <v>#N/A</v>
      </c>
      <c r="G316" s="227" t="e">
        <f>IF(Comparativo!$E$6="Tabela Não Desonerada",VLOOKUP($C316,'Orçamento Base'!$D$12:$S$1673,12,FALSE),VLOOKUP($C316,#REF!,12,FALSE))</f>
        <v>#N/A</v>
      </c>
      <c r="H316" s="228">
        <f>IFERROR(IF(Comparativo!$E$6="Tabela Não Desonerada",VLOOKUP($C316,'Orçamento Base'!$D$12:$S$1673,16,FALSE),VLOOKUP($C316,#REF!,16,FALSE)),0)</f>
        <v>0</v>
      </c>
      <c r="I316" s="575" t="e">
        <f>IF(Comparativo!$E$6="Tabela Não Desonerada",VLOOKUP($C316,'Orçamento Base'!$D$12:$S$1673,11,FALSE),VLOOKUP($C316,#REF!,11,FALSE))</f>
        <v>#N/A</v>
      </c>
      <c r="J316" s="363">
        <f>IF(Comparativo!$E$6="Tabela Não Desonerada",Encargos!$F$44,Encargos!$D$44)</f>
        <v>1.1122000000000001</v>
      </c>
      <c r="K316" s="364"/>
      <c r="L316" s="365" t="e">
        <f t="shared" si="24"/>
        <v>#N/A</v>
      </c>
      <c r="M316" s="365" t="e">
        <f t="shared" si="25"/>
        <v>#N/A</v>
      </c>
      <c r="N316" s="376" t="e">
        <f t="shared" si="26"/>
        <v>#N/A</v>
      </c>
      <c r="O316" s="205" t="e">
        <f>IF(Comparativo!$E$6="Tabela Não Desonerada",VLOOKUP($C316,'Orçamento Base'!$D$12:$S$1673,13,FALSE),VLOOKUP($C316,#REF!,13,FALSE))</f>
        <v>#N/A</v>
      </c>
      <c r="P316" s="205" t="e">
        <f t="shared" si="27"/>
        <v>#N/A</v>
      </c>
      <c r="Q316" s="205" t="e">
        <f>IF(Comparativo!$E$6="Tabela Não Desonerada",VLOOKUP($C316,'Orçamento Base'!$D$12:$S$1673,14,FALSE),VLOOKUP($C316,#REF!,14,FALSE))</f>
        <v>#N/A</v>
      </c>
      <c r="R316" s="205" t="e">
        <f t="shared" si="28"/>
        <v>#N/A</v>
      </c>
      <c r="S316" s="205" t="e">
        <f>IF(Comparativo!$E$6="Tabela Não Desonerada",VLOOKUP($C316,'Orçamento Base'!$D$12:$S$1673,15,FALSE),VLOOKUP($C316,#REF!,15,FALSE))</f>
        <v>#N/A</v>
      </c>
      <c r="T316" s="205" t="e">
        <f t="shared" si="29"/>
        <v>#N/A</v>
      </c>
    </row>
    <row r="317" spans="1:20" ht="15">
      <c r="A317" s="203">
        <v>1</v>
      </c>
      <c r="B317" s="203" t="e">
        <f>'Orçamento-TCE'!B317</f>
        <v>#N/A</v>
      </c>
      <c r="C317" s="229">
        <f>'Orçamento-TCE'!C317</f>
        <v>0</v>
      </c>
      <c r="D317" s="199" t="e">
        <f>'Orçamento-TCE'!G317</f>
        <v>#N/A</v>
      </c>
      <c r="E317" s="204">
        <f>'Orçamento-TCE'!H317</f>
        <v>0</v>
      </c>
      <c r="F317" s="230" t="e">
        <f>'Orçamento-TCE'!I317</f>
        <v>#N/A</v>
      </c>
      <c r="G317" s="227" t="e">
        <f>IF(Comparativo!$E$6="Tabela Não Desonerada",VLOOKUP($C317,'Orçamento Base'!$D$12:$S$1673,12,FALSE),VLOOKUP($C317,#REF!,12,FALSE))</f>
        <v>#N/A</v>
      </c>
      <c r="H317" s="228">
        <f>IFERROR(IF(Comparativo!$E$6="Tabela Não Desonerada",VLOOKUP($C317,'Orçamento Base'!$D$12:$S$1673,16,FALSE),VLOOKUP($C317,#REF!,16,FALSE)),0)</f>
        <v>0</v>
      </c>
      <c r="I317" s="575" t="e">
        <f>IF(Comparativo!$E$6="Tabela Não Desonerada",VLOOKUP($C317,'Orçamento Base'!$D$12:$S$1673,11,FALSE),VLOOKUP($C317,#REF!,11,FALSE))</f>
        <v>#N/A</v>
      </c>
      <c r="J317" s="363">
        <f>IF(Comparativo!$E$6="Tabela Não Desonerada",Encargos!$F$44,Encargos!$D$44)</f>
        <v>1.1122000000000001</v>
      </c>
      <c r="K317" s="364"/>
      <c r="L317" s="365" t="e">
        <f t="shared" si="24"/>
        <v>#N/A</v>
      </c>
      <c r="M317" s="365" t="e">
        <f t="shared" si="25"/>
        <v>#N/A</v>
      </c>
      <c r="N317" s="376" t="e">
        <f t="shared" si="26"/>
        <v>#N/A</v>
      </c>
      <c r="O317" s="205" t="e">
        <f>IF(Comparativo!$E$6="Tabela Não Desonerada",VLOOKUP($C317,'Orçamento Base'!$D$12:$S$1673,13,FALSE),VLOOKUP($C317,#REF!,13,FALSE))</f>
        <v>#N/A</v>
      </c>
      <c r="P317" s="205" t="e">
        <f t="shared" si="27"/>
        <v>#N/A</v>
      </c>
      <c r="Q317" s="205" t="e">
        <f>IF(Comparativo!$E$6="Tabela Não Desonerada",VLOOKUP($C317,'Orçamento Base'!$D$12:$S$1673,14,FALSE),VLOOKUP($C317,#REF!,14,FALSE))</f>
        <v>#N/A</v>
      </c>
      <c r="R317" s="205" t="e">
        <f t="shared" si="28"/>
        <v>#N/A</v>
      </c>
      <c r="S317" s="205" t="e">
        <f>IF(Comparativo!$E$6="Tabela Não Desonerada",VLOOKUP($C317,'Orçamento Base'!$D$12:$S$1673,15,FALSE),VLOOKUP($C317,#REF!,15,FALSE))</f>
        <v>#N/A</v>
      </c>
      <c r="T317" s="205" t="e">
        <f t="shared" si="29"/>
        <v>#N/A</v>
      </c>
    </row>
    <row r="318" spans="1:20" ht="15">
      <c r="A318" s="203">
        <v>1</v>
      </c>
      <c r="B318" s="203" t="e">
        <f>'Orçamento-TCE'!B318</f>
        <v>#N/A</v>
      </c>
      <c r="C318" s="229">
        <f>'Orçamento-TCE'!C318</f>
        <v>0</v>
      </c>
      <c r="D318" s="199" t="e">
        <f>'Orçamento-TCE'!G318</f>
        <v>#N/A</v>
      </c>
      <c r="E318" s="204">
        <f>'Orçamento-TCE'!H318</f>
        <v>0</v>
      </c>
      <c r="F318" s="230" t="e">
        <f>'Orçamento-TCE'!I318</f>
        <v>#N/A</v>
      </c>
      <c r="G318" s="227" t="e">
        <f>IF(Comparativo!$E$6="Tabela Não Desonerada",VLOOKUP($C318,'Orçamento Base'!$D$12:$S$1673,12,FALSE),VLOOKUP($C318,#REF!,12,FALSE))</f>
        <v>#N/A</v>
      </c>
      <c r="H318" s="228">
        <f>IFERROR(IF(Comparativo!$E$6="Tabela Não Desonerada",VLOOKUP($C318,'Orçamento Base'!$D$12:$S$1673,16,FALSE),VLOOKUP($C318,#REF!,16,FALSE)),0)</f>
        <v>0</v>
      </c>
      <c r="I318" s="575" t="e">
        <f>IF(Comparativo!$E$6="Tabela Não Desonerada",VLOOKUP($C318,'Orçamento Base'!$D$12:$S$1673,11,FALSE),VLOOKUP($C318,#REF!,11,FALSE))</f>
        <v>#N/A</v>
      </c>
      <c r="J318" s="363">
        <f>IF(Comparativo!$E$6="Tabela Não Desonerada",Encargos!$F$44,Encargos!$D$44)</f>
        <v>1.1122000000000001</v>
      </c>
      <c r="K318" s="364"/>
      <c r="L318" s="365" t="e">
        <f t="shared" si="24"/>
        <v>#N/A</v>
      </c>
      <c r="M318" s="365" t="e">
        <f t="shared" si="25"/>
        <v>#N/A</v>
      </c>
      <c r="N318" s="376" t="e">
        <f t="shared" si="26"/>
        <v>#N/A</v>
      </c>
      <c r="O318" s="205" t="e">
        <f>IF(Comparativo!$E$6="Tabela Não Desonerada",VLOOKUP($C318,'Orçamento Base'!$D$12:$S$1673,13,FALSE),VLOOKUP($C318,#REF!,13,FALSE))</f>
        <v>#N/A</v>
      </c>
      <c r="P318" s="205" t="e">
        <f t="shared" si="27"/>
        <v>#N/A</v>
      </c>
      <c r="Q318" s="205" t="e">
        <f>IF(Comparativo!$E$6="Tabela Não Desonerada",VLOOKUP($C318,'Orçamento Base'!$D$12:$S$1673,14,FALSE),VLOOKUP($C318,#REF!,14,FALSE))</f>
        <v>#N/A</v>
      </c>
      <c r="R318" s="205" t="e">
        <f t="shared" si="28"/>
        <v>#N/A</v>
      </c>
      <c r="S318" s="205" t="e">
        <f>IF(Comparativo!$E$6="Tabela Não Desonerada",VLOOKUP($C318,'Orçamento Base'!$D$12:$S$1673,15,FALSE),VLOOKUP($C318,#REF!,15,FALSE))</f>
        <v>#N/A</v>
      </c>
      <c r="T318" s="205" t="e">
        <f t="shared" si="29"/>
        <v>#N/A</v>
      </c>
    </row>
    <row r="319" spans="1:20" ht="15">
      <c r="A319" s="203">
        <v>1</v>
      </c>
      <c r="B319" s="203" t="e">
        <f>'Orçamento-TCE'!B319</f>
        <v>#N/A</v>
      </c>
      <c r="C319" s="229">
        <f>'Orçamento-TCE'!C319</f>
        <v>0</v>
      </c>
      <c r="D319" s="199" t="e">
        <f>'Orçamento-TCE'!G319</f>
        <v>#N/A</v>
      </c>
      <c r="E319" s="204">
        <f>'Orçamento-TCE'!H319</f>
        <v>0</v>
      </c>
      <c r="F319" s="230" t="e">
        <f>'Orçamento-TCE'!I319</f>
        <v>#N/A</v>
      </c>
      <c r="G319" s="227" t="e">
        <f>IF(Comparativo!$E$6="Tabela Não Desonerada",VLOOKUP($C319,'Orçamento Base'!$D$12:$S$1673,12,FALSE),VLOOKUP($C319,#REF!,12,FALSE))</f>
        <v>#N/A</v>
      </c>
      <c r="H319" s="228">
        <f>IFERROR(IF(Comparativo!$E$6="Tabela Não Desonerada",VLOOKUP($C319,'Orçamento Base'!$D$12:$S$1673,16,FALSE),VLOOKUP($C319,#REF!,16,FALSE)),0)</f>
        <v>0</v>
      </c>
      <c r="I319" s="575" t="e">
        <f>IF(Comparativo!$E$6="Tabela Não Desonerada",VLOOKUP($C319,'Orçamento Base'!$D$12:$S$1673,11,FALSE),VLOOKUP($C319,#REF!,11,FALSE))</f>
        <v>#N/A</v>
      </c>
      <c r="J319" s="363">
        <f>IF(Comparativo!$E$6="Tabela Não Desonerada",Encargos!$F$44,Encargos!$D$44)</f>
        <v>1.1122000000000001</v>
      </c>
      <c r="K319" s="364"/>
      <c r="L319" s="365" t="e">
        <f t="shared" si="24"/>
        <v>#N/A</v>
      </c>
      <c r="M319" s="365" t="e">
        <f t="shared" si="25"/>
        <v>#N/A</v>
      </c>
      <c r="N319" s="376" t="e">
        <f t="shared" si="26"/>
        <v>#N/A</v>
      </c>
      <c r="O319" s="205" t="e">
        <f>IF(Comparativo!$E$6="Tabela Não Desonerada",VLOOKUP($C319,'Orçamento Base'!$D$12:$S$1673,13,FALSE),VLOOKUP($C319,#REF!,13,FALSE))</f>
        <v>#N/A</v>
      </c>
      <c r="P319" s="205" t="e">
        <f t="shared" si="27"/>
        <v>#N/A</v>
      </c>
      <c r="Q319" s="205" t="e">
        <f>IF(Comparativo!$E$6="Tabela Não Desonerada",VLOOKUP($C319,'Orçamento Base'!$D$12:$S$1673,14,FALSE),VLOOKUP($C319,#REF!,14,FALSE))</f>
        <v>#N/A</v>
      </c>
      <c r="R319" s="205" t="e">
        <f t="shared" si="28"/>
        <v>#N/A</v>
      </c>
      <c r="S319" s="205" t="e">
        <f>IF(Comparativo!$E$6="Tabela Não Desonerada",VLOOKUP($C319,'Orçamento Base'!$D$12:$S$1673,15,FALSE),VLOOKUP($C319,#REF!,15,FALSE))</f>
        <v>#N/A</v>
      </c>
      <c r="T319" s="205" t="e">
        <f t="shared" si="29"/>
        <v>#N/A</v>
      </c>
    </row>
    <row r="320" spans="1:20" ht="15">
      <c r="A320" s="203">
        <v>1</v>
      </c>
      <c r="B320" s="203" t="e">
        <f>'Orçamento-TCE'!B320</f>
        <v>#N/A</v>
      </c>
      <c r="C320" s="229">
        <f>'Orçamento-TCE'!C320</f>
        <v>0</v>
      </c>
      <c r="D320" s="199" t="e">
        <f>'Orçamento-TCE'!G320</f>
        <v>#N/A</v>
      </c>
      <c r="E320" s="204">
        <f>'Orçamento-TCE'!H320</f>
        <v>0</v>
      </c>
      <c r="F320" s="230" t="e">
        <f>'Orçamento-TCE'!I320</f>
        <v>#N/A</v>
      </c>
      <c r="G320" s="227" t="e">
        <f>IF(Comparativo!$E$6="Tabela Não Desonerada",VLOOKUP($C320,'Orçamento Base'!$D$12:$S$1673,12,FALSE),VLOOKUP($C320,#REF!,12,FALSE))</f>
        <v>#N/A</v>
      </c>
      <c r="H320" s="228">
        <f>IFERROR(IF(Comparativo!$E$6="Tabela Não Desonerada",VLOOKUP($C320,'Orçamento Base'!$D$12:$S$1673,16,FALSE),VLOOKUP($C320,#REF!,16,FALSE)),0)</f>
        <v>0</v>
      </c>
      <c r="I320" s="575" t="e">
        <f>IF(Comparativo!$E$6="Tabela Não Desonerada",VLOOKUP($C320,'Orçamento Base'!$D$12:$S$1673,11,FALSE),VLOOKUP($C320,#REF!,11,FALSE))</f>
        <v>#N/A</v>
      </c>
      <c r="J320" s="363">
        <f>IF(Comparativo!$E$6="Tabela Não Desonerada",Encargos!$F$44,Encargos!$D$44)</f>
        <v>1.1122000000000001</v>
      </c>
      <c r="K320" s="364"/>
      <c r="L320" s="365" t="e">
        <f t="shared" si="24"/>
        <v>#N/A</v>
      </c>
      <c r="M320" s="365" t="e">
        <f t="shared" si="25"/>
        <v>#N/A</v>
      </c>
      <c r="N320" s="376" t="e">
        <f t="shared" si="26"/>
        <v>#N/A</v>
      </c>
      <c r="O320" s="205" t="e">
        <f>IF(Comparativo!$E$6="Tabela Não Desonerada",VLOOKUP($C320,'Orçamento Base'!$D$12:$S$1673,13,FALSE),VLOOKUP($C320,#REF!,13,FALSE))</f>
        <v>#N/A</v>
      </c>
      <c r="P320" s="205" t="e">
        <f t="shared" si="27"/>
        <v>#N/A</v>
      </c>
      <c r="Q320" s="205" t="e">
        <f>IF(Comparativo!$E$6="Tabela Não Desonerada",VLOOKUP($C320,'Orçamento Base'!$D$12:$S$1673,14,FALSE),VLOOKUP($C320,#REF!,14,FALSE))</f>
        <v>#N/A</v>
      </c>
      <c r="R320" s="205" t="e">
        <f t="shared" si="28"/>
        <v>#N/A</v>
      </c>
      <c r="S320" s="205" t="e">
        <f>IF(Comparativo!$E$6="Tabela Não Desonerada",VLOOKUP($C320,'Orçamento Base'!$D$12:$S$1673,15,FALSE),VLOOKUP($C320,#REF!,15,FALSE))</f>
        <v>#N/A</v>
      </c>
      <c r="T320" s="205" t="e">
        <f t="shared" si="29"/>
        <v>#N/A</v>
      </c>
    </row>
    <row r="321" spans="1:20" ht="15">
      <c r="A321" s="203">
        <v>1</v>
      </c>
      <c r="B321" s="203" t="e">
        <f>'Orçamento-TCE'!B321</f>
        <v>#N/A</v>
      </c>
      <c r="C321" s="229">
        <f>'Orçamento-TCE'!C321</f>
        <v>0</v>
      </c>
      <c r="D321" s="199" t="e">
        <f>'Orçamento-TCE'!G321</f>
        <v>#N/A</v>
      </c>
      <c r="E321" s="204">
        <f>'Orçamento-TCE'!H321</f>
        <v>0</v>
      </c>
      <c r="F321" s="230" t="e">
        <f>'Orçamento-TCE'!I321</f>
        <v>#N/A</v>
      </c>
      <c r="G321" s="227" t="e">
        <f>IF(Comparativo!$E$6="Tabela Não Desonerada",VLOOKUP($C321,'Orçamento Base'!$D$12:$S$1673,12,FALSE),VLOOKUP($C321,#REF!,12,FALSE))</f>
        <v>#N/A</v>
      </c>
      <c r="H321" s="228">
        <f>IFERROR(IF(Comparativo!$E$6="Tabela Não Desonerada",VLOOKUP($C321,'Orçamento Base'!$D$12:$S$1673,16,FALSE),VLOOKUP($C321,#REF!,16,FALSE)),0)</f>
        <v>0</v>
      </c>
      <c r="I321" s="575" t="e">
        <f>IF(Comparativo!$E$6="Tabela Não Desonerada",VLOOKUP($C321,'Orçamento Base'!$D$12:$S$1673,11,FALSE),VLOOKUP($C321,#REF!,11,FALSE))</f>
        <v>#N/A</v>
      </c>
      <c r="J321" s="363">
        <f>IF(Comparativo!$E$6="Tabela Não Desonerada",Encargos!$F$44,Encargos!$D$44)</f>
        <v>1.1122000000000001</v>
      </c>
      <c r="K321" s="364"/>
      <c r="L321" s="365" t="e">
        <f t="shared" si="24"/>
        <v>#N/A</v>
      </c>
      <c r="M321" s="365" t="e">
        <f t="shared" si="25"/>
        <v>#N/A</v>
      </c>
      <c r="N321" s="376" t="e">
        <f t="shared" si="26"/>
        <v>#N/A</v>
      </c>
      <c r="O321" s="205" t="e">
        <f>IF(Comparativo!$E$6="Tabela Não Desonerada",VLOOKUP($C321,'Orçamento Base'!$D$12:$S$1673,13,FALSE),VLOOKUP($C321,#REF!,13,FALSE))</f>
        <v>#N/A</v>
      </c>
      <c r="P321" s="205" t="e">
        <f t="shared" si="27"/>
        <v>#N/A</v>
      </c>
      <c r="Q321" s="205" t="e">
        <f>IF(Comparativo!$E$6="Tabela Não Desonerada",VLOOKUP($C321,'Orçamento Base'!$D$12:$S$1673,14,FALSE),VLOOKUP($C321,#REF!,14,FALSE))</f>
        <v>#N/A</v>
      </c>
      <c r="R321" s="205" t="e">
        <f t="shared" si="28"/>
        <v>#N/A</v>
      </c>
      <c r="S321" s="205" t="e">
        <f>IF(Comparativo!$E$6="Tabela Não Desonerada",VLOOKUP($C321,'Orçamento Base'!$D$12:$S$1673,15,FALSE),VLOOKUP($C321,#REF!,15,FALSE))</f>
        <v>#N/A</v>
      </c>
      <c r="T321" s="205" t="e">
        <f t="shared" si="29"/>
        <v>#N/A</v>
      </c>
    </row>
    <row r="322" spans="1:20" ht="15">
      <c r="A322" s="203">
        <v>1</v>
      </c>
      <c r="B322" s="203" t="e">
        <f>'Orçamento-TCE'!B322</f>
        <v>#N/A</v>
      </c>
      <c r="C322" s="229">
        <f>'Orçamento-TCE'!C322</f>
        <v>0</v>
      </c>
      <c r="D322" s="199" t="e">
        <f>'Orçamento-TCE'!G322</f>
        <v>#N/A</v>
      </c>
      <c r="E322" s="204">
        <f>'Orçamento-TCE'!H322</f>
        <v>0</v>
      </c>
      <c r="F322" s="230" t="e">
        <f>'Orçamento-TCE'!I322</f>
        <v>#N/A</v>
      </c>
      <c r="G322" s="227" t="e">
        <f>IF(Comparativo!$E$6="Tabela Não Desonerada",VLOOKUP($C322,'Orçamento Base'!$D$12:$S$1673,12,FALSE),VLOOKUP($C322,#REF!,12,FALSE))</f>
        <v>#N/A</v>
      </c>
      <c r="H322" s="228">
        <f>IFERROR(IF(Comparativo!$E$6="Tabela Não Desonerada",VLOOKUP($C322,'Orçamento Base'!$D$12:$S$1673,16,FALSE),VLOOKUP($C322,#REF!,16,FALSE)),0)</f>
        <v>0</v>
      </c>
      <c r="I322" s="575" t="e">
        <f>IF(Comparativo!$E$6="Tabela Não Desonerada",VLOOKUP($C322,'Orçamento Base'!$D$12:$S$1673,11,FALSE),VLOOKUP($C322,#REF!,11,FALSE))</f>
        <v>#N/A</v>
      </c>
      <c r="J322" s="363">
        <f>IF(Comparativo!$E$6="Tabela Não Desonerada",Encargos!$F$44,Encargos!$D$44)</f>
        <v>1.1122000000000001</v>
      </c>
      <c r="K322" s="364"/>
      <c r="L322" s="365" t="e">
        <f t="shared" si="24"/>
        <v>#N/A</v>
      </c>
      <c r="M322" s="365" t="e">
        <f t="shared" si="25"/>
        <v>#N/A</v>
      </c>
      <c r="N322" s="376" t="e">
        <f t="shared" si="26"/>
        <v>#N/A</v>
      </c>
      <c r="O322" s="205" t="e">
        <f>IF(Comparativo!$E$6="Tabela Não Desonerada",VLOOKUP($C322,'Orçamento Base'!$D$12:$S$1673,13,FALSE),VLOOKUP($C322,#REF!,13,FALSE))</f>
        <v>#N/A</v>
      </c>
      <c r="P322" s="205" t="e">
        <f t="shared" si="27"/>
        <v>#N/A</v>
      </c>
      <c r="Q322" s="205" t="e">
        <f>IF(Comparativo!$E$6="Tabela Não Desonerada",VLOOKUP($C322,'Orçamento Base'!$D$12:$S$1673,14,FALSE),VLOOKUP($C322,#REF!,14,FALSE))</f>
        <v>#N/A</v>
      </c>
      <c r="R322" s="205" t="e">
        <f t="shared" si="28"/>
        <v>#N/A</v>
      </c>
      <c r="S322" s="205" t="e">
        <f>IF(Comparativo!$E$6="Tabela Não Desonerada",VLOOKUP($C322,'Orçamento Base'!$D$12:$S$1673,15,FALSE),VLOOKUP($C322,#REF!,15,FALSE))</f>
        <v>#N/A</v>
      </c>
      <c r="T322" s="205" t="e">
        <f t="shared" si="29"/>
        <v>#N/A</v>
      </c>
    </row>
    <row r="323" spans="1:20" ht="15">
      <c r="A323" s="203">
        <v>1</v>
      </c>
      <c r="B323" s="203" t="e">
        <f>'Orçamento-TCE'!B323</f>
        <v>#N/A</v>
      </c>
      <c r="C323" s="229">
        <f>'Orçamento-TCE'!C323</f>
        <v>0</v>
      </c>
      <c r="D323" s="199" t="e">
        <f>'Orçamento-TCE'!G323</f>
        <v>#N/A</v>
      </c>
      <c r="E323" s="204">
        <f>'Orçamento-TCE'!H323</f>
        <v>0</v>
      </c>
      <c r="F323" s="230" t="e">
        <f>'Orçamento-TCE'!I323</f>
        <v>#N/A</v>
      </c>
      <c r="G323" s="227" t="e">
        <f>IF(Comparativo!$E$6="Tabela Não Desonerada",VLOOKUP($C323,'Orçamento Base'!$D$12:$S$1673,12,FALSE),VLOOKUP($C323,#REF!,12,FALSE))</f>
        <v>#N/A</v>
      </c>
      <c r="H323" s="228">
        <f>IFERROR(IF(Comparativo!$E$6="Tabela Não Desonerada",VLOOKUP($C323,'Orçamento Base'!$D$12:$S$1673,16,FALSE),VLOOKUP($C323,#REF!,16,FALSE)),0)</f>
        <v>0</v>
      </c>
      <c r="I323" s="575" t="e">
        <f>IF(Comparativo!$E$6="Tabela Não Desonerada",VLOOKUP($C323,'Orçamento Base'!$D$12:$S$1673,11,FALSE),VLOOKUP($C323,#REF!,11,FALSE))</f>
        <v>#N/A</v>
      </c>
      <c r="J323" s="363">
        <f>IF(Comparativo!$E$6="Tabela Não Desonerada",Encargos!$F$44,Encargos!$D$44)</f>
        <v>1.1122000000000001</v>
      </c>
      <c r="K323" s="364"/>
      <c r="L323" s="365" t="e">
        <f t="shared" si="24"/>
        <v>#N/A</v>
      </c>
      <c r="M323" s="365" t="e">
        <f t="shared" si="25"/>
        <v>#N/A</v>
      </c>
      <c r="N323" s="376" t="e">
        <f t="shared" si="26"/>
        <v>#N/A</v>
      </c>
      <c r="O323" s="205" t="e">
        <f>IF(Comparativo!$E$6="Tabela Não Desonerada",VLOOKUP($C323,'Orçamento Base'!$D$12:$S$1673,13,FALSE),VLOOKUP($C323,#REF!,13,FALSE))</f>
        <v>#N/A</v>
      </c>
      <c r="P323" s="205" t="e">
        <f t="shared" si="27"/>
        <v>#N/A</v>
      </c>
      <c r="Q323" s="205" t="e">
        <f>IF(Comparativo!$E$6="Tabela Não Desonerada",VLOOKUP($C323,'Orçamento Base'!$D$12:$S$1673,14,FALSE),VLOOKUP($C323,#REF!,14,FALSE))</f>
        <v>#N/A</v>
      </c>
      <c r="R323" s="205" t="e">
        <f t="shared" si="28"/>
        <v>#N/A</v>
      </c>
      <c r="S323" s="205" t="e">
        <f>IF(Comparativo!$E$6="Tabela Não Desonerada",VLOOKUP($C323,'Orçamento Base'!$D$12:$S$1673,15,FALSE),VLOOKUP($C323,#REF!,15,FALSE))</f>
        <v>#N/A</v>
      </c>
      <c r="T323" s="205" t="e">
        <f t="shared" si="29"/>
        <v>#N/A</v>
      </c>
    </row>
    <row r="324" spans="1:20" ht="15">
      <c r="A324" s="203">
        <v>1</v>
      </c>
      <c r="B324" s="203" t="e">
        <f>'Orçamento-TCE'!B324</f>
        <v>#N/A</v>
      </c>
      <c r="C324" s="229">
        <f>'Orçamento-TCE'!C324</f>
        <v>0</v>
      </c>
      <c r="D324" s="199" t="e">
        <f>'Orçamento-TCE'!G324</f>
        <v>#N/A</v>
      </c>
      <c r="E324" s="204">
        <f>'Orçamento-TCE'!H324</f>
        <v>0</v>
      </c>
      <c r="F324" s="230" t="e">
        <f>'Orçamento-TCE'!I324</f>
        <v>#N/A</v>
      </c>
      <c r="G324" s="227" t="e">
        <f>IF(Comparativo!$E$6="Tabela Não Desonerada",VLOOKUP($C324,'Orçamento Base'!$D$12:$S$1673,12,FALSE),VLOOKUP($C324,#REF!,12,FALSE))</f>
        <v>#N/A</v>
      </c>
      <c r="H324" s="228">
        <f>IFERROR(IF(Comparativo!$E$6="Tabela Não Desonerada",VLOOKUP($C324,'Orçamento Base'!$D$12:$S$1673,16,FALSE),VLOOKUP($C324,#REF!,16,FALSE)),0)</f>
        <v>0</v>
      </c>
      <c r="I324" s="575" t="e">
        <f>IF(Comparativo!$E$6="Tabela Não Desonerada",VLOOKUP($C324,'Orçamento Base'!$D$12:$S$1673,11,FALSE),VLOOKUP($C324,#REF!,11,FALSE))</f>
        <v>#N/A</v>
      </c>
      <c r="J324" s="363">
        <f>IF(Comparativo!$E$6="Tabela Não Desonerada",Encargos!$F$44,Encargos!$D$44)</f>
        <v>1.1122000000000001</v>
      </c>
      <c r="K324" s="364"/>
      <c r="L324" s="365" t="e">
        <f t="shared" si="24"/>
        <v>#N/A</v>
      </c>
      <c r="M324" s="365" t="e">
        <f t="shared" si="25"/>
        <v>#N/A</v>
      </c>
      <c r="N324" s="376" t="e">
        <f t="shared" si="26"/>
        <v>#N/A</v>
      </c>
      <c r="O324" s="205" t="e">
        <f>IF(Comparativo!$E$6="Tabela Não Desonerada",VLOOKUP($C324,'Orçamento Base'!$D$12:$S$1673,13,FALSE),VLOOKUP($C324,#REF!,13,FALSE))</f>
        <v>#N/A</v>
      </c>
      <c r="P324" s="205" t="e">
        <f t="shared" si="27"/>
        <v>#N/A</v>
      </c>
      <c r="Q324" s="205" t="e">
        <f>IF(Comparativo!$E$6="Tabela Não Desonerada",VLOOKUP($C324,'Orçamento Base'!$D$12:$S$1673,14,FALSE),VLOOKUP($C324,#REF!,14,FALSE))</f>
        <v>#N/A</v>
      </c>
      <c r="R324" s="205" t="e">
        <f t="shared" si="28"/>
        <v>#N/A</v>
      </c>
      <c r="S324" s="205" t="e">
        <f>IF(Comparativo!$E$6="Tabela Não Desonerada",VLOOKUP($C324,'Orçamento Base'!$D$12:$S$1673,15,FALSE),VLOOKUP($C324,#REF!,15,FALSE))</f>
        <v>#N/A</v>
      </c>
      <c r="T324" s="205" t="e">
        <f t="shared" si="29"/>
        <v>#N/A</v>
      </c>
    </row>
    <row r="325" spans="1:20" ht="15">
      <c r="A325" s="203">
        <v>1</v>
      </c>
      <c r="B325" s="203" t="e">
        <f>'Orçamento-TCE'!B325</f>
        <v>#N/A</v>
      </c>
      <c r="C325" s="229">
        <f>'Orçamento-TCE'!C325</f>
        <v>0</v>
      </c>
      <c r="D325" s="199" t="e">
        <f>'Orçamento-TCE'!G325</f>
        <v>#N/A</v>
      </c>
      <c r="E325" s="204">
        <f>'Orçamento-TCE'!H325</f>
        <v>0</v>
      </c>
      <c r="F325" s="230" t="e">
        <f>'Orçamento-TCE'!I325</f>
        <v>#N/A</v>
      </c>
      <c r="G325" s="227" t="e">
        <f>IF(Comparativo!$E$6="Tabela Não Desonerada",VLOOKUP($C325,'Orçamento Base'!$D$12:$S$1673,12,FALSE),VLOOKUP($C325,#REF!,12,FALSE))</f>
        <v>#N/A</v>
      </c>
      <c r="H325" s="228">
        <f>IFERROR(IF(Comparativo!$E$6="Tabela Não Desonerada",VLOOKUP($C325,'Orçamento Base'!$D$12:$S$1673,16,FALSE),VLOOKUP($C325,#REF!,16,FALSE)),0)</f>
        <v>0</v>
      </c>
      <c r="I325" s="575" t="e">
        <f>IF(Comparativo!$E$6="Tabela Não Desonerada",VLOOKUP($C325,'Orçamento Base'!$D$12:$S$1673,11,FALSE),VLOOKUP($C325,#REF!,11,FALSE))</f>
        <v>#N/A</v>
      </c>
      <c r="J325" s="363">
        <f>IF(Comparativo!$E$6="Tabela Não Desonerada",Encargos!$F$44,Encargos!$D$44)</f>
        <v>1.1122000000000001</v>
      </c>
      <c r="K325" s="364"/>
      <c r="L325" s="365" t="e">
        <f t="shared" si="24"/>
        <v>#N/A</v>
      </c>
      <c r="M325" s="365" t="e">
        <f t="shared" si="25"/>
        <v>#N/A</v>
      </c>
      <c r="N325" s="376" t="e">
        <f t="shared" si="26"/>
        <v>#N/A</v>
      </c>
      <c r="O325" s="205" t="e">
        <f>IF(Comparativo!$E$6="Tabela Não Desonerada",VLOOKUP($C325,'Orçamento Base'!$D$12:$S$1673,13,FALSE),VLOOKUP($C325,#REF!,13,FALSE))</f>
        <v>#N/A</v>
      </c>
      <c r="P325" s="205" t="e">
        <f t="shared" si="27"/>
        <v>#N/A</v>
      </c>
      <c r="Q325" s="205" t="e">
        <f>IF(Comparativo!$E$6="Tabela Não Desonerada",VLOOKUP($C325,'Orçamento Base'!$D$12:$S$1673,14,FALSE),VLOOKUP($C325,#REF!,14,FALSE))</f>
        <v>#N/A</v>
      </c>
      <c r="R325" s="205" t="e">
        <f t="shared" si="28"/>
        <v>#N/A</v>
      </c>
      <c r="S325" s="205" t="e">
        <f>IF(Comparativo!$E$6="Tabela Não Desonerada",VLOOKUP($C325,'Orçamento Base'!$D$12:$S$1673,15,FALSE),VLOOKUP($C325,#REF!,15,FALSE))</f>
        <v>#N/A</v>
      </c>
      <c r="T325" s="205" t="e">
        <f t="shared" si="29"/>
        <v>#N/A</v>
      </c>
    </row>
    <row r="326" spans="1:20" ht="15">
      <c r="A326" s="203">
        <v>1</v>
      </c>
      <c r="B326" s="203" t="e">
        <f>'Orçamento-TCE'!B326</f>
        <v>#N/A</v>
      </c>
      <c r="C326" s="229">
        <f>'Orçamento-TCE'!C326</f>
        <v>0</v>
      </c>
      <c r="D326" s="199" t="e">
        <f>'Orçamento-TCE'!G326</f>
        <v>#N/A</v>
      </c>
      <c r="E326" s="204">
        <f>'Orçamento-TCE'!H326</f>
        <v>0</v>
      </c>
      <c r="F326" s="230" t="e">
        <f>'Orçamento-TCE'!I326</f>
        <v>#N/A</v>
      </c>
      <c r="G326" s="227" t="e">
        <f>IF(Comparativo!$E$6="Tabela Não Desonerada",VLOOKUP($C326,'Orçamento Base'!$D$12:$S$1673,12,FALSE),VLOOKUP($C326,#REF!,12,FALSE))</f>
        <v>#N/A</v>
      </c>
      <c r="H326" s="228">
        <f>IFERROR(IF(Comparativo!$E$6="Tabela Não Desonerada",VLOOKUP($C326,'Orçamento Base'!$D$12:$S$1673,16,FALSE),VLOOKUP($C326,#REF!,16,FALSE)),0)</f>
        <v>0</v>
      </c>
      <c r="I326" s="575" t="e">
        <f>IF(Comparativo!$E$6="Tabela Não Desonerada",VLOOKUP($C326,'Orçamento Base'!$D$12:$S$1673,11,FALSE),VLOOKUP($C326,#REF!,11,FALSE))</f>
        <v>#N/A</v>
      </c>
      <c r="J326" s="363">
        <f>IF(Comparativo!$E$6="Tabela Não Desonerada",Encargos!$F$44,Encargos!$D$44)</f>
        <v>1.1122000000000001</v>
      </c>
      <c r="K326" s="364"/>
      <c r="L326" s="365" t="e">
        <f t="shared" si="24"/>
        <v>#N/A</v>
      </c>
      <c r="M326" s="365" t="e">
        <f t="shared" si="25"/>
        <v>#N/A</v>
      </c>
      <c r="N326" s="376" t="e">
        <f t="shared" si="26"/>
        <v>#N/A</v>
      </c>
      <c r="O326" s="205" t="e">
        <f>IF(Comparativo!$E$6="Tabela Não Desonerada",VLOOKUP($C326,'Orçamento Base'!$D$12:$S$1673,13,FALSE),VLOOKUP($C326,#REF!,13,FALSE))</f>
        <v>#N/A</v>
      </c>
      <c r="P326" s="205" t="e">
        <f t="shared" si="27"/>
        <v>#N/A</v>
      </c>
      <c r="Q326" s="205" t="e">
        <f>IF(Comparativo!$E$6="Tabela Não Desonerada",VLOOKUP($C326,'Orçamento Base'!$D$12:$S$1673,14,FALSE),VLOOKUP($C326,#REF!,14,FALSE))</f>
        <v>#N/A</v>
      </c>
      <c r="R326" s="205" t="e">
        <f t="shared" si="28"/>
        <v>#N/A</v>
      </c>
      <c r="S326" s="205" t="e">
        <f>IF(Comparativo!$E$6="Tabela Não Desonerada",VLOOKUP($C326,'Orçamento Base'!$D$12:$S$1673,15,FALSE),VLOOKUP($C326,#REF!,15,FALSE))</f>
        <v>#N/A</v>
      </c>
      <c r="T326" s="205" t="e">
        <f t="shared" si="29"/>
        <v>#N/A</v>
      </c>
    </row>
    <row r="327" spans="1:20" ht="15">
      <c r="A327" s="203">
        <v>1</v>
      </c>
      <c r="B327" s="203" t="e">
        <f>'Orçamento-TCE'!B327</f>
        <v>#N/A</v>
      </c>
      <c r="C327" s="229">
        <f>'Orçamento-TCE'!C327</f>
        <v>0</v>
      </c>
      <c r="D327" s="199" t="e">
        <f>'Orçamento-TCE'!G327</f>
        <v>#N/A</v>
      </c>
      <c r="E327" s="204">
        <f>'Orçamento-TCE'!H327</f>
        <v>0</v>
      </c>
      <c r="F327" s="230" t="e">
        <f>'Orçamento-TCE'!I327</f>
        <v>#N/A</v>
      </c>
      <c r="G327" s="227" t="e">
        <f>IF(Comparativo!$E$6="Tabela Não Desonerada",VLOOKUP($C327,'Orçamento Base'!$D$12:$S$1673,12,FALSE),VLOOKUP($C327,#REF!,12,FALSE))</f>
        <v>#N/A</v>
      </c>
      <c r="H327" s="228">
        <f>IFERROR(IF(Comparativo!$E$6="Tabela Não Desonerada",VLOOKUP($C327,'Orçamento Base'!$D$12:$S$1673,16,FALSE),VLOOKUP($C327,#REF!,16,FALSE)),0)</f>
        <v>0</v>
      </c>
      <c r="I327" s="575" t="e">
        <f>IF(Comparativo!$E$6="Tabela Não Desonerada",VLOOKUP($C327,'Orçamento Base'!$D$12:$S$1673,11,FALSE),VLOOKUP($C327,#REF!,11,FALSE))</f>
        <v>#N/A</v>
      </c>
      <c r="J327" s="363">
        <f>IF(Comparativo!$E$6="Tabela Não Desonerada",Encargos!$F$44,Encargos!$D$44)</f>
        <v>1.1122000000000001</v>
      </c>
      <c r="K327" s="364"/>
      <c r="L327" s="365" t="e">
        <f t="shared" si="24"/>
        <v>#N/A</v>
      </c>
      <c r="M327" s="365" t="e">
        <f t="shared" si="25"/>
        <v>#N/A</v>
      </c>
      <c r="N327" s="376" t="e">
        <f t="shared" si="26"/>
        <v>#N/A</v>
      </c>
      <c r="O327" s="205" t="e">
        <f>IF(Comparativo!$E$6="Tabela Não Desonerada",VLOOKUP($C327,'Orçamento Base'!$D$12:$S$1673,13,FALSE),VLOOKUP($C327,#REF!,13,FALSE))</f>
        <v>#N/A</v>
      </c>
      <c r="P327" s="205" t="e">
        <f t="shared" si="27"/>
        <v>#N/A</v>
      </c>
      <c r="Q327" s="205" t="e">
        <f>IF(Comparativo!$E$6="Tabela Não Desonerada",VLOOKUP($C327,'Orçamento Base'!$D$12:$S$1673,14,FALSE),VLOOKUP($C327,#REF!,14,FALSE))</f>
        <v>#N/A</v>
      </c>
      <c r="R327" s="205" t="e">
        <f t="shared" si="28"/>
        <v>#N/A</v>
      </c>
      <c r="S327" s="205" t="e">
        <f>IF(Comparativo!$E$6="Tabela Não Desonerada",VLOOKUP($C327,'Orçamento Base'!$D$12:$S$1673,15,FALSE),VLOOKUP($C327,#REF!,15,FALSE))</f>
        <v>#N/A</v>
      </c>
      <c r="T327" s="205" t="e">
        <f t="shared" si="29"/>
        <v>#N/A</v>
      </c>
    </row>
    <row r="328" spans="1:20" ht="15">
      <c r="A328" s="203">
        <v>1</v>
      </c>
      <c r="B328" s="203" t="e">
        <f>'Orçamento-TCE'!B328</f>
        <v>#N/A</v>
      </c>
      <c r="C328" s="229">
        <f>'Orçamento-TCE'!C328</f>
        <v>0</v>
      </c>
      <c r="D328" s="199" t="e">
        <f>'Orçamento-TCE'!G328</f>
        <v>#N/A</v>
      </c>
      <c r="E328" s="204">
        <f>'Orçamento-TCE'!H328</f>
        <v>0</v>
      </c>
      <c r="F328" s="230" t="e">
        <f>'Orçamento-TCE'!I328</f>
        <v>#N/A</v>
      </c>
      <c r="G328" s="227" t="e">
        <f>IF(Comparativo!$E$6="Tabela Não Desonerada",VLOOKUP($C328,'Orçamento Base'!$D$12:$S$1673,12,FALSE),VLOOKUP($C328,#REF!,12,FALSE))</f>
        <v>#N/A</v>
      </c>
      <c r="H328" s="228">
        <f>IFERROR(IF(Comparativo!$E$6="Tabela Não Desonerada",VLOOKUP($C328,'Orçamento Base'!$D$12:$S$1673,16,FALSE),VLOOKUP($C328,#REF!,16,FALSE)),0)</f>
        <v>0</v>
      </c>
      <c r="I328" s="575" t="e">
        <f>IF(Comparativo!$E$6="Tabela Não Desonerada",VLOOKUP($C328,'Orçamento Base'!$D$12:$S$1673,11,FALSE),VLOOKUP($C328,#REF!,11,FALSE))</f>
        <v>#N/A</v>
      </c>
      <c r="J328" s="363">
        <f>IF(Comparativo!$E$6="Tabela Não Desonerada",Encargos!$F$44,Encargos!$D$44)</f>
        <v>1.1122000000000001</v>
      </c>
      <c r="K328" s="364"/>
      <c r="L328" s="365" t="e">
        <f t="shared" si="24"/>
        <v>#N/A</v>
      </c>
      <c r="M328" s="365" t="e">
        <f t="shared" si="25"/>
        <v>#N/A</v>
      </c>
      <c r="N328" s="376" t="e">
        <f t="shared" si="26"/>
        <v>#N/A</v>
      </c>
      <c r="O328" s="205" t="e">
        <f>IF(Comparativo!$E$6="Tabela Não Desonerada",VLOOKUP($C328,'Orçamento Base'!$D$12:$S$1673,13,FALSE),VLOOKUP($C328,#REF!,13,FALSE))</f>
        <v>#N/A</v>
      </c>
      <c r="P328" s="205" t="e">
        <f t="shared" si="27"/>
        <v>#N/A</v>
      </c>
      <c r="Q328" s="205" t="e">
        <f>IF(Comparativo!$E$6="Tabela Não Desonerada",VLOOKUP($C328,'Orçamento Base'!$D$12:$S$1673,14,FALSE),VLOOKUP($C328,#REF!,14,FALSE))</f>
        <v>#N/A</v>
      </c>
      <c r="R328" s="205" t="e">
        <f t="shared" si="28"/>
        <v>#N/A</v>
      </c>
      <c r="S328" s="205" t="e">
        <f>IF(Comparativo!$E$6="Tabela Não Desonerada",VLOOKUP($C328,'Orçamento Base'!$D$12:$S$1673,15,FALSE),VLOOKUP($C328,#REF!,15,FALSE))</f>
        <v>#N/A</v>
      </c>
      <c r="T328" s="205" t="e">
        <f t="shared" si="29"/>
        <v>#N/A</v>
      </c>
    </row>
    <row r="329" spans="1:20" ht="15">
      <c r="A329" s="203">
        <v>1</v>
      </c>
      <c r="B329" s="203" t="e">
        <f>'Orçamento-TCE'!B329</f>
        <v>#N/A</v>
      </c>
      <c r="C329" s="229">
        <f>'Orçamento-TCE'!C329</f>
        <v>0</v>
      </c>
      <c r="D329" s="199" t="e">
        <f>'Orçamento-TCE'!G329</f>
        <v>#N/A</v>
      </c>
      <c r="E329" s="204">
        <f>'Orçamento-TCE'!H329</f>
        <v>0</v>
      </c>
      <c r="F329" s="230" t="e">
        <f>'Orçamento-TCE'!I329</f>
        <v>#N/A</v>
      </c>
      <c r="G329" s="227" t="e">
        <f>IF(Comparativo!$E$6="Tabela Não Desonerada",VLOOKUP($C329,'Orçamento Base'!$D$12:$S$1673,12,FALSE),VLOOKUP($C329,#REF!,12,FALSE))</f>
        <v>#N/A</v>
      </c>
      <c r="H329" s="228">
        <f>IFERROR(IF(Comparativo!$E$6="Tabela Não Desonerada",VLOOKUP($C329,'Orçamento Base'!$D$12:$S$1673,16,FALSE),VLOOKUP($C329,#REF!,16,FALSE)),0)</f>
        <v>0</v>
      </c>
      <c r="I329" s="575" t="e">
        <f>IF(Comparativo!$E$6="Tabela Não Desonerada",VLOOKUP($C329,'Orçamento Base'!$D$12:$S$1673,11,FALSE),VLOOKUP($C329,#REF!,11,FALSE))</f>
        <v>#N/A</v>
      </c>
      <c r="J329" s="363">
        <f>IF(Comparativo!$E$6="Tabela Não Desonerada",Encargos!$F$44,Encargos!$D$44)</f>
        <v>1.1122000000000001</v>
      </c>
      <c r="K329" s="364"/>
      <c r="L329" s="365" t="e">
        <f t="shared" si="24"/>
        <v>#N/A</v>
      </c>
      <c r="M329" s="365" t="e">
        <f t="shared" si="25"/>
        <v>#N/A</v>
      </c>
      <c r="N329" s="376" t="e">
        <f t="shared" si="26"/>
        <v>#N/A</v>
      </c>
      <c r="O329" s="205" t="e">
        <f>IF(Comparativo!$E$6="Tabela Não Desonerada",VLOOKUP($C329,'Orçamento Base'!$D$12:$S$1673,13,FALSE),VLOOKUP($C329,#REF!,13,FALSE))</f>
        <v>#N/A</v>
      </c>
      <c r="P329" s="205" t="e">
        <f t="shared" si="27"/>
        <v>#N/A</v>
      </c>
      <c r="Q329" s="205" t="e">
        <f>IF(Comparativo!$E$6="Tabela Não Desonerada",VLOOKUP($C329,'Orçamento Base'!$D$12:$S$1673,14,FALSE),VLOOKUP($C329,#REF!,14,FALSE))</f>
        <v>#N/A</v>
      </c>
      <c r="R329" s="205" t="e">
        <f t="shared" si="28"/>
        <v>#N/A</v>
      </c>
      <c r="S329" s="205" t="e">
        <f>IF(Comparativo!$E$6="Tabela Não Desonerada",VLOOKUP($C329,'Orçamento Base'!$D$12:$S$1673,15,FALSE),VLOOKUP($C329,#REF!,15,FALSE))</f>
        <v>#N/A</v>
      </c>
      <c r="T329" s="205" t="e">
        <f t="shared" si="29"/>
        <v>#N/A</v>
      </c>
    </row>
    <row r="330" spans="1:20" ht="15">
      <c r="A330" s="203">
        <v>1</v>
      </c>
      <c r="B330" s="203" t="e">
        <f>'Orçamento-TCE'!B330</f>
        <v>#N/A</v>
      </c>
      <c r="C330" s="229">
        <f>'Orçamento-TCE'!C330</f>
        <v>0</v>
      </c>
      <c r="D330" s="199" t="e">
        <f>'Orçamento-TCE'!G330</f>
        <v>#N/A</v>
      </c>
      <c r="E330" s="204">
        <f>'Orçamento-TCE'!H330</f>
        <v>0</v>
      </c>
      <c r="F330" s="230" t="e">
        <f>'Orçamento-TCE'!I330</f>
        <v>#N/A</v>
      </c>
      <c r="G330" s="227" t="e">
        <f>IF(Comparativo!$E$6="Tabela Não Desonerada",VLOOKUP($C330,'Orçamento Base'!$D$12:$S$1673,12,FALSE),VLOOKUP($C330,#REF!,12,FALSE))</f>
        <v>#N/A</v>
      </c>
      <c r="H330" s="228">
        <f>IFERROR(IF(Comparativo!$E$6="Tabela Não Desonerada",VLOOKUP($C330,'Orçamento Base'!$D$12:$S$1673,16,FALSE),VLOOKUP($C330,#REF!,16,FALSE)),0)</f>
        <v>0</v>
      </c>
      <c r="I330" s="575" t="e">
        <f>IF(Comparativo!$E$6="Tabela Não Desonerada",VLOOKUP($C330,'Orçamento Base'!$D$12:$S$1673,11,FALSE),VLOOKUP($C330,#REF!,11,FALSE))</f>
        <v>#N/A</v>
      </c>
      <c r="J330" s="363">
        <f>IF(Comparativo!$E$6="Tabela Não Desonerada",Encargos!$F$44,Encargos!$D$44)</f>
        <v>1.1122000000000001</v>
      </c>
      <c r="K330" s="364"/>
      <c r="L330" s="365" t="e">
        <f t="shared" si="24"/>
        <v>#N/A</v>
      </c>
      <c r="M330" s="365" t="e">
        <f t="shared" si="25"/>
        <v>#N/A</v>
      </c>
      <c r="N330" s="376" t="e">
        <f t="shared" si="26"/>
        <v>#N/A</v>
      </c>
      <c r="O330" s="205" t="e">
        <f>IF(Comparativo!$E$6="Tabela Não Desonerada",VLOOKUP($C330,'Orçamento Base'!$D$12:$S$1673,13,FALSE),VLOOKUP($C330,#REF!,13,FALSE))</f>
        <v>#N/A</v>
      </c>
      <c r="P330" s="205" t="e">
        <f t="shared" si="27"/>
        <v>#N/A</v>
      </c>
      <c r="Q330" s="205" t="e">
        <f>IF(Comparativo!$E$6="Tabela Não Desonerada",VLOOKUP($C330,'Orçamento Base'!$D$12:$S$1673,14,FALSE),VLOOKUP($C330,#REF!,14,FALSE))</f>
        <v>#N/A</v>
      </c>
      <c r="R330" s="205" t="e">
        <f t="shared" si="28"/>
        <v>#N/A</v>
      </c>
      <c r="S330" s="205" t="e">
        <f>IF(Comparativo!$E$6="Tabela Não Desonerada",VLOOKUP($C330,'Orçamento Base'!$D$12:$S$1673,15,FALSE),VLOOKUP($C330,#REF!,15,FALSE))</f>
        <v>#N/A</v>
      </c>
      <c r="T330" s="205" t="e">
        <f t="shared" si="29"/>
        <v>#N/A</v>
      </c>
    </row>
    <row r="331" spans="1:20" ht="15">
      <c r="A331" s="203">
        <v>1</v>
      </c>
      <c r="B331" s="203" t="e">
        <f>'Orçamento-TCE'!B331</f>
        <v>#N/A</v>
      </c>
      <c r="C331" s="229">
        <f>'Orçamento-TCE'!C331</f>
        <v>0</v>
      </c>
      <c r="D331" s="199" t="e">
        <f>'Orçamento-TCE'!G331</f>
        <v>#N/A</v>
      </c>
      <c r="E331" s="204">
        <f>'Orçamento-TCE'!H331</f>
        <v>0</v>
      </c>
      <c r="F331" s="230" t="e">
        <f>'Orçamento-TCE'!I331</f>
        <v>#N/A</v>
      </c>
      <c r="G331" s="227" t="e">
        <f>IF(Comparativo!$E$6="Tabela Não Desonerada",VLOOKUP($C331,'Orçamento Base'!$D$12:$S$1673,12,FALSE),VLOOKUP($C331,#REF!,12,FALSE))</f>
        <v>#N/A</v>
      </c>
      <c r="H331" s="228">
        <f>IFERROR(IF(Comparativo!$E$6="Tabela Não Desonerada",VLOOKUP($C331,'Orçamento Base'!$D$12:$S$1673,16,FALSE),VLOOKUP($C331,#REF!,16,FALSE)),0)</f>
        <v>0</v>
      </c>
      <c r="I331" s="575" t="e">
        <f>IF(Comparativo!$E$6="Tabela Não Desonerada",VLOOKUP($C331,'Orçamento Base'!$D$12:$S$1673,11,FALSE),VLOOKUP($C331,#REF!,11,FALSE))</f>
        <v>#N/A</v>
      </c>
      <c r="J331" s="363">
        <f>IF(Comparativo!$E$6="Tabela Não Desonerada",Encargos!$F$44,Encargos!$D$44)</f>
        <v>1.1122000000000001</v>
      </c>
      <c r="K331" s="364"/>
      <c r="L331" s="365" t="e">
        <f t="shared" si="24"/>
        <v>#N/A</v>
      </c>
      <c r="M331" s="365" t="e">
        <f t="shared" si="25"/>
        <v>#N/A</v>
      </c>
      <c r="N331" s="376" t="e">
        <f t="shared" si="26"/>
        <v>#N/A</v>
      </c>
      <c r="O331" s="205" t="e">
        <f>IF(Comparativo!$E$6="Tabela Não Desonerada",VLOOKUP($C331,'Orçamento Base'!$D$12:$S$1673,13,FALSE),VLOOKUP($C331,#REF!,13,FALSE))</f>
        <v>#N/A</v>
      </c>
      <c r="P331" s="205" t="e">
        <f t="shared" si="27"/>
        <v>#N/A</v>
      </c>
      <c r="Q331" s="205" t="e">
        <f>IF(Comparativo!$E$6="Tabela Não Desonerada",VLOOKUP($C331,'Orçamento Base'!$D$12:$S$1673,14,FALSE),VLOOKUP($C331,#REF!,14,FALSE))</f>
        <v>#N/A</v>
      </c>
      <c r="R331" s="205" t="e">
        <f t="shared" si="28"/>
        <v>#N/A</v>
      </c>
      <c r="S331" s="205" t="e">
        <f>IF(Comparativo!$E$6="Tabela Não Desonerada",VLOOKUP($C331,'Orçamento Base'!$D$12:$S$1673,15,FALSE),VLOOKUP($C331,#REF!,15,FALSE))</f>
        <v>#N/A</v>
      </c>
      <c r="T331" s="205" t="e">
        <f t="shared" si="29"/>
        <v>#N/A</v>
      </c>
    </row>
    <row r="332" spans="1:20" ht="15">
      <c r="A332" s="203">
        <v>1</v>
      </c>
      <c r="B332" s="203" t="e">
        <f>'Orçamento-TCE'!B332</f>
        <v>#N/A</v>
      </c>
      <c r="C332" s="229">
        <f>'Orçamento-TCE'!C332</f>
        <v>0</v>
      </c>
      <c r="D332" s="199" t="e">
        <f>'Orçamento-TCE'!G332</f>
        <v>#N/A</v>
      </c>
      <c r="E332" s="204">
        <f>'Orçamento-TCE'!H332</f>
        <v>0</v>
      </c>
      <c r="F332" s="230" t="e">
        <f>'Orçamento-TCE'!I332</f>
        <v>#N/A</v>
      </c>
      <c r="G332" s="227" t="e">
        <f>IF(Comparativo!$E$6="Tabela Não Desonerada",VLOOKUP($C332,'Orçamento Base'!$D$12:$S$1673,12,FALSE),VLOOKUP($C332,#REF!,12,FALSE))</f>
        <v>#N/A</v>
      </c>
      <c r="H332" s="228">
        <f>IFERROR(IF(Comparativo!$E$6="Tabela Não Desonerada",VLOOKUP($C332,'Orçamento Base'!$D$12:$S$1673,16,FALSE),VLOOKUP($C332,#REF!,16,FALSE)),0)</f>
        <v>0</v>
      </c>
      <c r="I332" s="575" t="e">
        <f>IF(Comparativo!$E$6="Tabela Não Desonerada",VLOOKUP($C332,'Orçamento Base'!$D$12:$S$1673,11,FALSE),VLOOKUP($C332,#REF!,11,FALSE))</f>
        <v>#N/A</v>
      </c>
      <c r="J332" s="363">
        <f>IF(Comparativo!$E$6="Tabela Não Desonerada",Encargos!$F$44,Encargos!$D$44)</f>
        <v>1.1122000000000001</v>
      </c>
      <c r="K332" s="364"/>
      <c r="L332" s="365" t="e">
        <f t="shared" si="24"/>
        <v>#N/A</v>
      </c>
      <c r="M332" s="365" t="e">
        <f t="shared" si="25"/>
        <v>#N/A</v>
      </c>
      <c r="N332" s="376" t="e">
        <f t="shared" si="26"/>
        <v>#N/A</v>
      </c>
      <c r="O332" s="205" t="e">
        <f>IF(Comparativo!$E$6="Tabela Não Desonerada",VLOOKUP($C332,'Orçamento Base'!$D$12:$S$1673,13,FALSE),VLOOKUP($C332,#REF!,13,FALSE))</f>
        <v>#N/A</v>
      </c>
      <c r="P332" s="205" t="e">
        <f t="shared" si="27"/>
        <v>#N/A</v>
      </c>
      <c r="Q332" s="205" t="e">
        <f>IF(Comparativo!$E$6="Tabela Não Desonerada",VLOOKUP($C332,'Orçamento Base'!$D$12:$S$1673,14,FALSE),VLOOKUP($C332,#REF!,14,FALSE))</f>
        <v>#N/A</v>
      </c>
      <c r="R332" s="205" t="e">
        <f t="shared" si="28"/>
        <v>#N/A</v>
      </c>
      <c r="S332" s="205" t="e">
        <f>IF(Comparativo!$E$6="Tabela Não Desonerada",VLOOKUP($C332,'Orçamento Base'!$D$12:$S$1673,15,FALSE),VLOOKUP($C332,#REF!,15,FALSE))</f>
        <v>#N/A</v>
      </c>
      <c r="T332" s="205" t="e">
        <f t="shared" si="29"/>
        <v>#N/A</v>
      </c>
    </row>
    <row r="333" spans="1:20" ht="15">
      <c r="A333" s="203">
        <v>1</v>
      </c>
      <c r="B333" s="203" t="e">
        <f>'Orçamento-TCE'!B333</f>
        <v>#N/A</v>
      </c>
      <c r="C333" s="229">
        <f>'Orçamento-TCE'!C333</f>
        <v>0</v>
      </c>
      <c r="D333" s="199" t="e">
        <f>'Orçamento-TCE'!G333</f>
        <v>#N/A</v>
      </c>
      <c r="E333" s="204">
        <f>'Orçamento-TCE'!H333</f>
        <v>0</v>
      </c>
      <c r="F333" s="230" t="e">
        <f>'Orçamento-TCE'!I333</f>
        <v>#N/A</v>
      </c>
      <c r="G333" s="227" t="e">
        <f>IF(Comparativo!$E$6="Tabela Não Desonerada",VLOOKUP($C333,'Orçamento Base'!$D$12:$S$1673,12,FALSE),VLOOKUP($C333,#REF!,12,FALSE))</f>
        <v>#N/A</v>
      </c>
      <c r="H333" s="228">
        <f>IFERROR(IF(Comparativo!$E$6="Tabela Não Desonerada",VLOOKUP($C333,'Orçamento Base'!$D$12:$S$1673,16,FALSE),VLOOKUP($C333,#REF!,16,FALSE)),0)</f>
        <v>0</v>
      </c>
      <c r="I333" s="575" t="e">
        <f>IF(Comparativo!$E$6="Tabela Não Desonerada",VLOOKUP($C333,'Orçamento Base'!$D$12:$S$1673,11,FALSE),VLOOKUP($C333,#REF!,11,FALSE))</f>
        <v>#N/A</v>
      </c>
      <c r="J333" s="363">
        <f>IF(Comparativo!$E$6="Tabela Não Desonerada",Encargos!$F$44,Encargos!$D$44)</f>
        <v>1.1122000000000001</v>
      </c>
      <c r="K333" s="364"/>
      <c r="L333" s="365" t="e">
        <f t="shared" ref="L333:L396" si="30">T333</f>
        <v>#N/A</v>
      </c>
      <c r="M333" s="365" t="e">
        <f t="shared" ref="M333:M396" si="31">R333</f>
        <v>#N/A</v>
      </c>
      <c r="N333" s="376" t="e">
        <f t="shared" ref="N333:N396" si="32">P333</f>
        <v>#N/A</v>
      </c>
      <c r="O333" s="205" t="e">
        <f>IF(Comparativo!$E$6="Tabela Não Desonerada",VLOOKUP($C333,'Orçamento Base'!$D$12:$S$1673,13,FALSE),VLOOKUP($C333,#REF!,13,FALSE))</f>
        <v>#N/A</v>
      </c>
      <c r="P333" s="205" t="e">
        <f t="shared" ref="P333:P396" si="33">O333/E333</f>
        <v>#N/A</v>
      </c>
      <c r="Q333" s="205" t="e">
        <f>IF(Comparativo!$E$6="Tabela Não Desonerada",VLOOKUP($C333,'Orçamento Base'!$D$12:$S$1673,14,FALSE),VLOOKUP($C333,#REF!,14,FALSE))</f>
        <v>#N/A</v>
      </c>
      <c r="R333" s="205" t="e">
        <f t="shared" ref="R333:R396" si="34">Q333/E333</f>
        <v>#N/A</v>
      </c>
      <c r="S333" s="205" t="e">
        <f>IF(Comparativo!$E$6="Tabela Não Desonerada",VLOOKUP($C333,'Orçamento Base'!$D$12:$S$1673,15,FALSE),VLOOKUP($C333,#REF!,15,FALSE))</f>
        <v>#N/A</v>
      </c>
      <c r="T333" s="205" t="e">
        <f t="shared" ref="T333:T396" si="35">S333/E333</f>
        <v>#N/A</v>
      </c>
    </row>
    <row r="334" spans="1:20" ht="15">
      <c r="A334" s="203">
        <v>1</v>
      </c>
      <c r="B334" s="203" t="e">
        <f>'Orçamento-TCE'!B334</f>
        <v>#N/A</v>
      </c>
      <c r="C334" s="229">
        <f>'Orçamento-TCE'!C334</f>
        <v>0</v>
      </c>
      <c r="D334" s="199" t="e">
        <f>'Orçamento-TCE'!G334</f>
        <v>#N/A</v>
      </c>
      <c r="E334" s="204">
        <f>'Orçamento-TCE'!H334</f>
        <v>0</v>
      </c>
      <c r="F334" s="230" t="e">
        <f>'Orçamento-TCE'!I334</f>
        <v>#N/A</v>
      </c>
      <c r="G334" s="227" t="e">
        <f>IF(Comparativo!$E$6="Tabela Não Desonerada",VLOOKUP($C334,'Orçamento Base'!$D$12:$S$1673,12,FALSE),VLOOKUP($C334,#REF!,12,FALSE))</f>
        <v>#N/A</v>
      </c>
      <c r="H334" s="228">
        <f>IFERROR(IF(Comparativo!$E$6="Tabela Não Desonerada",VLOOKUP($C334,'Orçamento Base'!$D$12:$S$1673,16,FALSE),VLOOKUP($C334,#REF!,16,FALSE)),0)</f>
        <v>0</v>
      </c>
      <c r="I334" s="575" t="e">
        <f>IF(Comparativo!$E$6="Tabela Não Desonerada",VLOOKUP($C334,'Orçamento Base'!$D$12:$S$1673,11,FALSE),VLOOKUP($C334,#REF!,11,FALSE))</f>
        <v>#N/A</v>
      </c>
      <c r="J334" s="363">
        <f>IF(Comparativo!$E$6="Tabela Não Desonerada",Encargos!$F$44,Encargos!$D$44)</f>
        <v>1.1122000000000001</v>
      </c>
      <c r="K334" s="364"/>
      <c r="L334" s="365" t="e">
        <f t="shared" si="30"/>
        <v>#N/A</v>
      </c>
      <c r="M334" s="365" t="e">
        <f t="shared" si="31"/>
        <v>#N/A</v>
      </c>
      <c r="N334" s="376" t="e">
        <f t="shared" si="32"/>
        <v>#N/A</v>
      </c>
      <c r="O334" s="205" t="e">
        <f>IF(Comparativo!$E$6="Tabela Não Desonerada",VLOOKUP($C334,'Orçamento Base'!$D$12:$S$1673,13,FALSE),VLOOKUP($C334,#REF!,13,FALSE))</f>
        <v>#N/A</v>
      </c>
      <c r="P334" s="205" t="e">
        <f t="shared" si="33"/>
        <v>#N/A</v>
      </c>
      <c r="Q334" s="205" t="e">
        <f>IF(Comparativo!$E$6="Tabela Não Desonerada",VLOOKUP($C334,'Orçamento Base'!$D$12:$S$1673,14,FALSE),VLOOKUP($C334,#REF!,14,FALSE))</f>
        <v>#N/A</v>
      </c>
      <c r="R334" s="205" t="e">
        <f t="shared" si="34"/>
        <v>#N/A</v>
      </c>
      <c r="S334" s="205" t="e">
        <f>IF(Comparativo!$E$6="Tabela Não Desonerada",VLOOKUP($C334,'Orçamento Base'!$D$12:$S$1673,15,FALSE),VLOOKUP($C334,#REF!,15,FALSE))</f>
        <v>#N/A</v>
      </c>
      <c r="T334" s="205" t="e">
        <f t="shared" si="35"/>
        <v>#N/A</v>
      </c>
    </row>
    <row r="335" spans="1:20" ht="15">
      <c r="A335" s="203">
        <v>1</v>
      </c>
      <c r="B335" s="203" t="e">
        <f>'Orçamento-TCE'!B335</f>
        <v>#N/A</v>
      </c>
      <c r="C335" s="229">
        <f>'Orçamento-TCE'!C335</f>
        <v>0</v>
      </c>
      <c r="D335" s="199" t="e">
        <f>'Orçamento-TCE'!G335</f>
        <v>#N/A</v>
      </c>
      <c r="E335" s="204">
        <f>'Orçamento-TCE'!H335</f>
        <v>0</v>
      </c>
      <c r="F335" s="230" t="e">
        <f>'Orçamento-TCE'!I335</f>
        <v>#N/A</v>
      </c>
      <c r="G335" s="227" t="e">
        <f>IF(Comparativo!$E$6="Tabela Não Desonerada",VLOOKUP($C335,'Orçamento Base'!$D$12:$S$1673,12,FALSE),VLOOKUP($C335,#REF!,12,FALSE))</f>
        <v>#N/A</v>
      </c>
      <c r="H335" s="228">
        <f>IFERROR(IF(Comparativo!$E$6="Tabela Não Desonerada",VLOOKUP($C335,'Orçamento Base'!$D$12:$S$1673,16,FALSE),VLOOKUP($C335,#REF!,16,FALSE)),0)</f>
        <v>0</v>
      </c>
      <c r="I335" s="575" t="e">
        <f>IF(Comparativo!$E$6="Tabela Não Desonerada",VLOOKUP($C335,'Orçamento Base'!$D$12:$S$1673,11,FALSE),VLOOKUP($C335,#REF!,11,FALSE))</f>
        <v>#N/A</v>
      </c>
      <c r="J335" s="363">
        <f>IF(Comparativo!$E$6="Tabela Não Desonerada",Encargos!$F$44,Encargos!$D$44)</f>
        <v>1.1122000000000001</v>
      </c>
      <c r="K335" s="364"/>
      <c r="L335" s="365" t="e">
        <f t="shared" si="30"/>
        <v>#N/A</v>
      </c>
      <c r="M335" s="365" t="e">
        <f t="shared" si="31"/>
        <v>#N/A</v>
      </c>
      <c r="N335" s="376" t="e">
        <f t="shared" si="32"/>
        <v>#N/A</v>
      </c>
      <c r="O335" s="205" t="e">
        <f>IF(Comparativo!$E$6="Tabela Não Desonerada",VLOOKUP($C335,'Orçamento Base'!$D$12:$S$1673,13,FALSE),VLOOKUP($C335,#REF!,13,FALSE))</f>
        <v>#N/A</v>
      </c>
      <c r="P335" s="205" t="e">
        <f t="shared" si="33"/>
        <v>#N/A</v>
      </c>
      <c r="Q335" s="205" t="e">
        <f>IF(Comparativo!$E$6="Tabela Não Desonerada",VLOOKUP($C335,'Orçamento Base'!$D$12:$S$1673,14,FALSE),VLOOKUP($C335,#REF!,14,FALSE))</f>
        <v>#N/A</v>
      </c>
      <c r="R335" s="205" t="e">
        <f t="shared" si="34"/>
        <v>#N/A</v>
      </c>
      <c r="S335" s="205" t="e">
        <f>IF(Comparativo!$E$6="Tabela Não Desonerada",VLOOKUP($C335,'Orçamento Base'!$D$12:$S$1673,15,FALSE),VLOOKUP($C335,#REF!,15,FALSE))</f>
        <v>#N/A</v>
      </c>
      <c r="T335" s="205" t="e">
        <f t="shared" si="35"/>
        <v>#N/A</v>
      </c>
    </row>
    <row r="336" spans="1:20" ht="15">
      <c r="A336" s="203">
        <v>1</v>
      </c>
      <c r="B336" s="203" t="e">
        <f>'Orçamento-TCE'!B336</f>
        <v>#N/A</v>
      </c>
      <c r="C336" s="229">
        <f>'Orçamento-TCE'!C336</f>
        <v>0</v>
      </c>
      <c r="D336" s="199" t="e">
        <f>'Orçamento-TCE'!G336</f>
        <v>#N/A</v>
      </c>
      <c r="E336" s="204">
        <f>'Orçamento-TCE'!H336</f>
        <v>0</v>
      </c>
      <c r="F336" s="230" t="e">
        <f>'Orçamento-TCE'!I336</f>
        <v>#N/A</v>
      </c>
      <c r="G336" s="227" t="e">
        <f>IF(Comparativo!$E$6="Tabela Não Desonerada",VLOOKUP($C336,'Orçamento Base'!$D$12:$S$1673,12,FALSE),VLOOKUP($C336,#REF!,12,FALSE))</f>
        <v>#N/A</v>
      </c>
      <c r="H336" s="228">
        <f>IFERROR(IF(Comparativo!$E$6="Tabela Não Desonerada",VLOOKUP($C336,'Orçamento Base'!$D$12:$S$1673,16,FALSE),VLOOKUP($C336,#REF!,16,FALSE)),0)</f>
        <v>0</v>
      </c>
      <c r="I336" s="575" t="e">
        <f>IF(Comparativo!$E$6="Tabela Não Desonerada",VLOOKUP($C336,'Orçamento Base'!$D$12:$S$1673,11,FALSE),VLOOKUP($C336,#REF!,11,FALSE))</f>
        <v>#N/A</v>
      </c>
      <c r="J336" s="363">
        <f>IF(Comparativo!$E$6="Tabela Não Desonerada",Encargos!$F$44,Encargos!$D$44)</f>
        <v>1.1122000000000001</v>
      </c>
      <c r="K336" s="364"/>
      <c r="L336" s="365" t="e">
        <f t="shared" si="30"/>
        <v>#N/A</v>
      </c>
      <c r="M336" s="365" t="e">
        <f t="shared" si="31"/>
        <v>#N/A</v>
      </c>
      <c r="N336" s="376" t="e">
        <f t="shared" si="32"/>
        <v>#N/A</v>
      </c>
      <c r="O336" s="205" t="e">
        <f>IF(Comparativo!$E$6="Tabela Não Desonerada",VLOOKUP($C336,'Orçamento Base'!$D$12:$S$1673,13,FALSE),VLOOKUP($C336,#REF!,13,FALSE))</f>
        <v>#N/A</v>
      </c>
      <c r="P336" s="205" t="e">
        <f t="shared" si="33"/>
        <v>#N/A</v>
      </c>
      <c r="Q336" s="205" t="e">
        <f>IF(Comparativo!$E$6="Tabela Não Desonerada",VLOOKUP($C336,'Orçamento Base'!$D$12:$S$1673,14,FALSE),VLOOKUP($C336,#REF!,14,FALSE))</f>
        <v>#N/A</v>
      </c>
      <c r="R336" s="205" t="e">
        <f t="shared" si="34"/>
        <v>#N/A</v>
      </c>
      <c r="S336" s="205" t="e">
        <f>IF(Comparativo!$E$6="Tabela Não Desonerada",VLOOKUP($C336,'Orçamento Base'!$D$12:$S$1673,15,FALSE),VLOOKUP($C336,#REF!,15,FALSE))</f>
        <v>#N/A</v>
      </c>
      <c r="T336" s="205" t="e">
        <f t="shared" si="35"/>
        <v>#N/A</v>
      </c>
    </row>
    <row r="337" spans="1:20" ht="15">
      <c r="A337" s="203">
        <v>1</v>
      </c>
      <c r="B337" s="203" t="e">
        <f>'Orçamento-TCE'!B337</f>
        <v>#N/A</v>
      </c>
      <c r="C337" s="229">
        <f>'Orçamento-TCE'!C337</f>
        <v>0</v>
      </c>
      <c r="D337" s="199" t="e">
        <f>'Orçamento-TCE'!G337</f>
        <v>#N/A</v>
      </c>
      <c r="E337" s="204">
        <f>'Orçamento-TCE'!H337</f>
        <v>0</v>
      </c>
      <c r="F337" s="230" t="e">
        <f>'Orçamento-TCE'!I337</f>
        <v>#N/A</v>
      </c>
      <c r="G337" s="227" t="e">
        <f>IF(Comparativo!$E$6="Tabela Não Desonerada",VLOOKUP($C337,'Orçamento Base'!$D$12:$S$1673,12,FALSE),VLOOKUP($C337,#REF!,12,FALSE))</f>
        <v>#N/A</v>
      </c>
      <c r="H337" s="228">
        <f>IFERROR(IF(Comparativo!$E$6="Tabela Não Desonerada",VLOOKUP($C337,'Orçamento Base'!$D$12:$S$1673,16,FALSE),VLOOKUP($C337,#REF!,16,FALSE)),0)</f>
        <v>0</v>
      </c>
      <c r="I337" s="575" t="e">
        <f>IF(Comparativo!$E$6="Tabela Não Desonerada",VLOOKUP($C337,'Orçamento Base'!$D$12:$S$1673,11,FALSE),VLOOKUP($C337,#REF!,11,FALSE))</f>
        <v>#N/A</v>
      </c>
      <c r="J337" s="363">
        <f>IF(Comparativo!$E$6="Tabela Não Desonerada",Encargos!$F$44,Encargos!$D$44)</f>
        <v>1.1122000000000001</v>
      </c>
      <c r="K337" s="364"/>
      <c r="L337" s="365" t="e">
        <f t="shared" si="30"/>
        <v>#N/A</v>
      </c>
      <c r="M337" s="365" t="e">
        <f t="shared" si="31"/>
        <v>#N/A</v>
      </c>
      <c r="N337" s="376" t="e">
        <f t="shared" si="32"/>
        <v>#N/A</v>
      </c>
      <c r="O337" s="205" t="e">
        <f>IF(Comparativo!$E$6="Tabela Não Desonerada",VLOOKUP($C337,'Orçamento Base'!$D$12:$S$1673,13,FALSE),VLOOKUP($C337,#REF!,13,FALSE))</f>
        <v>#N/A</v>
      </c>
      <c r="P337" s="205" t="e">
        <f t="shared" si="33"/>
        <v>#N/A</v>
      </c>
      <c r="Q337" s="205" t="e">
        <f>IF(Comparativo!$E$6="Tabela Não Desonerada",VLOOKUP($C337,'Orçamento Base'!$D$12:$S$1673,14,FALSE),VLOOKUP($C337,#REF!,14,FALSE))</f>
        <v>#N/A</v>
      </c>
      <c r="R337" s="205" t="e">
        <f t="shared" si="34"/>
        <v>#N/A</v>
      </c>
      <c r="S337" s="205" t="e">
        <f>IF(Comparativo!$E$6="Tabela Não Desonerada",VLOOKUP($C337,'Orçamento Base'!$D$12:$S$1673,15,FALSE),VLOOKUP($C337,#REF!,15,FALSE))</f>
        <v>#N/A</v>
      </c>
      <c r="T337" s="205" t="e">
        <f t="shared" si="35"/>
        <v>#N/A</v>
      </c>
    </row>
    <row r="338" spans="1:20" ht="15">
      <c r="A338" s="203">
        <v>1</v>
      </c>
      <c r="B338" s="203" t="e">
        <f>'Orçamento-TCE'!B338</f>
        <v>#N/A</v>
      </c>
      <c r="C338" s="229">
        <f>'Orçamento-TCE'!C338</f>
        <v>0</v>
      </c>
      <c r="D338" s="199" t="e">
        <f>'Orçamento-TCE'!G338</f>
        <v>#N/A</v>
      </c>
      <c r="E338" s="204">
        <f>'Orçamento-TCE'!H338</f>
        <v>0</v>
      </c>
      <c r="F338" s="230" t="e">
        <f>'Orçamento-TCE'!I338</f>
        <v>#N/A</v>
      </c>
      <c r="G338" s="227" t="e">
        <f>IF(Comparativo!$E$6="Tabela Não Desonerada",VLOOKUP($C338,'Orçamento Base'!$D$12:$S$1673,12,FALSE),VLOOKUP($C338,#REF!,12,FALSE))</f>
        <v>#N/A</v>
      </c>
      <c r="H338" s="228">
        <f>IFERROR(IF(Comparativo!$E$6="Tabela Não Desonerada",VLOOKUP($C338,'Orçamento Base'!$D$12:$S$1673,16,FALSE),VLOOKUP($C338,#REF!,16,FALSE)),0)</f>
        <v>0</v>
      </c>
      <c r="I338" s="575" t="e">
        <f>IF(Comparativo!$E$6="Tabela Não Desonerada",VLOOKUP($C338,'Orçamento Base'!$D$12:$S$1673,11,FALSE),VLOOKUP($C338,#REF!,11,FALSE))</f>
        <v>#N/A</v>
      </c>
      <c r="J338" s="363">
        <f>IF(Comparativo!$E$6="Tabela Não Desonerada",Encargos!$F$44,Encargos!$D$44)</f>
        <v>1.1122000000000001</v>
      </c>
      <c r="K338" s="364"/>
      <c r="L338" s="365" t="e">
        <f t="shared" si="30"/>
        <v>#N/A</v>
      </c>
      <c r="M338" s="365" t="e">
        <f t="shared" si="31"/>
        <v>#N/A</v>
      </c>
      <c r="N338" s="376" t="e">
        <f t="shared" si="32"/>
        <v>#N/A</v>
      </c>
      <c r="O338" s="205" t="e">
        <f>IF(Comparativo!$E$6="Tabela Não Desonerada",VLOOKUP($C338,'Orçamento Base'!$D$12:$S$1673,13,FALSE),VLOOKUP($C338,#REF!,13,FALSE))</f>
        <v>#N/A</v>
      </c>
      <c r="P338" s="205" t="e">
        <f t="shared" si="33"/>
        <v>#N/A</v>
      </c>
      <c r="Q338" s="205" t="e">
        <f>IF(Comparativo!$E$6="Tabela Não Desonerada",VLOOKUP($C338,'Orçamento Base'!$D$12:$S$1673,14,FALSE),VLOOKUP($C338,#REF!,14,FALSE))</f>
        <v>#N/A</v>
      </c>
      <c r="R338" s="205" t="e">
        <f t="shared" si="34"/>
        <v>#N/A</v>
      </c>
      <c r="S338" s="205" t="e">
        <f>IF(Comparativo!$E$6="Tabela Não Desonerada",VLOOKUP($C338,'Orçamento Base'!$D$12:$S$1673,15,FALSE),VLOOKUP($C338,#REF!,15,FALSE))</f>
        <v>#N/A</v>
      </c>
      <c r="T338" s="205" t="e">
        <f t="shared" si="35"/>
        <v>#N/A</v>
      </c>
    </row>
    <row r="339" spans="1:20" ht="15">
      <c r="A339" s="203">
        <v>1</v>
      </c>
      <c r="B339" s="203" t="e">
        <f>'Orçamento-TCE'!B339</f>
        <v>#N/A</v>
      </c>
      <c r="C339" s="229">
        <f>'Orçamento-TCE'!C339</f>
        <v>0</v>
      </c>
      <c r="D339" s="199" t="e">
        <f>'Orçamento-TCE'!G339</f>
        <v>#N/A</v>
      </c>
      <c r="E339" s="204">
        <f>'Orçamento-TCE'!H339</f>
        <v>0</v>
      </c>
      <c r="F339" s="230" t="e">
        <f>'Orçamento-TCE'!I339</f>
        <v>#N/A</v>
      </c>
      <c r="G339" s="227" t="e">
        <f>IF(Comparativo!$E$6="Tabela Não Desonerada",VLOOKUP($C339,'Orçamento Base'!$D$12:$S$1673,12,FALSE),VLOOKUP($C339,#REF!,12,FALSE))</f>
        <v>#N/A</v>
      </c>
      <c r="H339" s="228">
        <f>IFERROR(IF(Comparativo!$E$6="Tabela Não Desonerada",VLOOKUP($C339,'Orçamento Base'!$D$12:$S$1673,16,FALSE),VLOOKUP($C339,#REF!,16,FALSE)),0)</f>
        <v>0</v>
      </c>
      <c r="I339" s="575" t="e">
        <f>IF(Comparativo!$E$6="Tabela Não Desonerada",VLOOKUP($C339,'Orçamento Base'!$D$12:$S$1673,11,FALSE),VLOOKUP($C339,#REF!,11,FALSE))</f>
        <v>#N/A</v>
      </c>
      <c r="J339" s="363">
        <f>IF(Comparativo!$E$6="Tabela Não Desonerada",Encargos!$F$44,Encargos!$D$44)</f>
        <v>1.1122000000000001</v>
      </c>
      <c r="K339" s="364"/>
      <c r="L339" s="365" t="e">
        <f t="shared" si="30"/>
        <v>#N/A</v>
      </c>
      <c r="M339" s="365" t="e">
        <f t="shared" si="31"/>
        <v>#N/A</v>
      </c>
      <c r="N339" s="376" t="e">
        <f t="shared" si="32"/>
        <v>#N/A</v>
      </c>
      <c r="O339" s="205" t="e">
        <f>IF(Comparativo!$E$6="Tabela Não Desonerada",VLOOKUP($C339,'Orçamento Base'!$D$12:$S$1673,13,FALSE),VLOOKUP($C339,#REF!,13,FALSE))</f>
        <v>#N/A</v>
      </c>
      <c r="P339" s="205" t="e">
        <f t="shared" si="33"/>
        <v>#N/A</v>
      </c>
      <c r="Q339" s="205" t="e">
        <f>IF(Comparativo!$E$6="Tabela Não Desonerada",VLOOKUP($C339,'Orçamento Base'!$D$12:$S$1673,14,FALSE),VLOOKUP($C339,#REF!,14,FALSE))</f>
        <v>#N/A</v>
      </c>
      <c r="R339" s="205" t="e">
        <f t="shared" si="34"/>
        <v>#N/A</v>
      </c>
      <c r="S339" s="205" t="e">
        <f>IF(Comparativo!$E$6="Tabela Não Desonerada",VLOOKUP($C339,'Orçamento Base'!$D$12:$S$1673,15,FALSE),VLOOKUP($C339,#REF!,15,FALSE))</f>
        <v>#N/A</v>
      </c>
      <c r="T339" s="205" t="e">
        <f t="shared" si="35"/>
        <v>#N/A</v>
      </c>
    </row>
    <row r="340" spans="1:20" ht="15">
      <c r="A340" s="203">
        <v>1</v>
      </c>
      <c r="B340" s="203" t="e">
        <f>'Orçamento-TCE'!B340</f>
        <v>#N/A</v>
      </c>
      <c r="C340" s="229">
        <f>'Orçamento-TCE'!C340</f>
        <v>0</v>
      </c>
      <c r="D340" s="199" t="e">
        <f>'Orçamento-TCE'!G340</f>
        <v>#N/A</v>
      </c>
      <c r="E340" s="204">
        <f>'Orçamento-TCE'!H340</f>
        <v>0</v>
      </c>
      <c r="F340" s="230" t="e">
        <f>'Orçamento-TCE'!I340</f>
        <v>#N/A</v>
      </c>
      <c r="G340" s="227" t="e">
        <f>IF(Comparativo!$E$6="Tabela Não Desonerada",VLOOKUP($C340,'Orçamento Base'!$D$12:$S$1673,12,FALSE),VLOOKUP($C340,#REF!,12,FALSE))</f>
        <v>#N/A</v>
      </c>
      <c r="H340" s="228">
        <f>IFERROR(IF(Comparativo!$E$6="Tabela Não Desonerada",VLOOKUP($C340,'Orçamento Base'!$D$12:$S$1673,16,FALSE),VLOOKUP($C340,#REF!,16,FALSE)),0)</f>
        <v>0</v>
      </c>
      <c r="I340" s="575" t="e">
        <f>IF(Comparativo!$E$6="Tabela Não Desonerada",VLOOKUP($C340,'Orçamento Base'!$D$12:$S$1673,11,FALSE),VLOOKUP($C340,#REF!,11,FALSE))</f>
        <v>#N/A</v>
      </c>
      <c r="J340" s="363">
        <f>IF(Comparativo!$E$6="Tabela Não Desonerada",Encargos!$F$44,Encargos!$D$44)</f>
        <v>1.1122000000000001</v>
      </c>
      <c r="K340" s="364"/>
      <c r="L340" s="365" t="e">
        <f t="shared" si="30"/>
        <v>#N/A</v>
      </c>
      <c r="M340" s="365" t="e">
        <f t="shared" si="31"/>
        <v>#N/A</v>
      </c>
      <c r="N340" s="376" t="e">
        <f t="shared" si="32"/>
        <v>#N/A</v>
      </c>
      <c r="O340" s="205" t="e">
        <f>IF(Comparativo!$E$6="Tabela Não Desonerada",VLOOKUP($C340,'Orçamento Base'!$D$12:$S$1673,13,FALSE),VLOOKUP($C340,#REF!,13,FALSE))</f>
        <v>#N/A</v>
      </c>
      <c r="P340" s="205" t="e">
        <f t="shared" si="33"/>
        <v>#N/A</v>
      </c>
      <c r="Q340" s="205" t="e">
        <f>IF(Comparativo!$E$6="Tabela Não Desonerada",VLOOKUP($C340,'Orçamento Base'!$D$12:$S$1673,14,FALSE),VLOOKUP($C340,#REF!,14,FALSE))</f>
        <v>#N/A</v>
      </c>
      <c r="R340" s="205" t="e">
        <f t="shared" si="34"/>
        <v>#N/A</v>
      </c>
      <c r="S340" s="205" t="e">
        <f>IF(Comparativo!$E$6="Tabela Não Desonerada",VLOOKUP($C340,'Orçamento Base'!$D$12:$S$1673,15,FALSE),VLOOKUP($C340,#REF!,15,FALSE))</f>
        <v>#N/A</v>
      </c>
      <c r="T340" s="205" t="e">
        <f t="shared" si="35"/>
        <v>#N/A</v>
      </c>
    </row>
    <row r="341" spans="1:20" ht="15">
      <c r="A341" s="203">
        <v>1</v>
      </c>
      <c r="B341" s="203" t="e">
        <f>'Orçamento-TCE'!B341</f>
        <v>#N/A</v>
      </c>
      <c r="C341" s="229">
        <f>'Orçamento-TCE'!C341</f>
        <v>0</v>
      </c>
      <c r="D341" s="199" t="e">
        <f>'Orçamento-TCE'!G341</f>
        <v>#N/A</v>
      </c>
      <c r="E341" s="204">
        <f>'Orçamento-TCE'!H341</f>
        <v>0</v>
      </c>
      <c r="F341" s="230" t="e">
        <f>'Orçamento-TCE'!I341</f>
        <v>#N/A</v>
      </c>
      <c r="G341" s="227" t="e">
        <f>IF(Comparativo!$E$6="Tabela Não Desonerada",VLOOKUP($C341,'Orçamento Base'!$D$12:$S$1673,12,FALSE),VLOOKUP($C341,#REF!,12,FALSE))</f>
        <v>#N/A</v>
      </c>
      <c r="H341" s="228">
        <f>IFERROR(IF(Comparativo!$E$6="Tabela Não Desonerada",VLOOKUP($C341,'Orçamento Base'!$D$12:$S$1673,16,FALSE),VLOOKUP($C341,#REF!,16,FALSE)),0)</f>
        <v>0</v>
      </c>
      <c r="I341" s="575" t="e">
        <f>IF(Comparativo!$E$6="Tabela Não Desonerada",VLOOKUP($C341,'Orçamento Base'!$D$12:$S$1673,11,FALSE),VLOOKUP($C341,#REF!,11,FALSE))</f>
        <v>#N/A</v>
      </c>
      <c r="J341" s="363">
        <f>IF(Comparativo!$E$6="Tabela Não Desonerada",Encargos!$F$44,Encargos!$D$44)</f>
        <v>1.1122000000000001</v>
      </c>
      <c r="K341" s="364"/>
      <c r="L341" s="365" t="e">
        <f t="shared" si="30"/>
        <v>#N/A</v>
      </c>
      <c r="M341" s="365" t="e">
        <f t="shared" si="31"/>
        <v>#N/A</v>
      </c>
      <c r="N341" s="376" t="e">
        <f t="shared" si="32"/>
        <v>#N/A</v>
      </c>
      <c r="O341" s="205" t="e">
        <f>IF(Comparativo!$E$6="Tabela Não Desonerada",VLOOKUP($C341,'Orçamento Base'!$D$12:$S$1673,13,FALSE),VLOOKUP($C341,#REF!,13,FALSE))</f>
        <v>#N/A</v>
      </c>
      <c r="P341" s="205" t="e">
        <f t="shared" si="33"/>
        <v>#N/A</v>
      </c>
      <c r="Q341" s="205" t="e">
        <f>IF(Comparativo!$E$6="Tabela Não Desonerada",VLOOKUP($C341,'Orçamento Base'!$D$12:$S$1673,14,FALSE),VLOOKUP($C341,#REF!,14,FALSE))</f>
        <v>#N/A</v>
      </c>
      <c r="R341" s="205" t="e">
        <f t="shared" si="34"/>
        <v>#N/A</v>
      </c>
      <c r="S341" s="205" t="e">
        <f>IF(Comparativo!$E$6="Tabela Não Desonerada",VLOOKUP($C341,'Orçamento Base'!$D$12:$S$1673,15,FALSE),VLOOKUP($C341,#REF!,15,FALSE))</f>
        <v>#N/A</v>
      </c>
      <c r="T341" s="205" t="e">
        <f t="shared" si="35"/>
        <v>#N/A</v>
      </c>
    </row>
    <row r="342" spans="1:20" ht="15">
      <c r="A342" s="203">
        <v>1</v>
      </c>
      <c r="B342" s="203" t="e">
        <f>'Orçamento-TCE'!B342</f>
        <v>#N/A</v>
      </c>
      <c r="C342" s="229">
        <f>'Orçamento-TCE'!C342</f>
        <v>0</v>
      </c>
      <c r="D342" s="199" t="e">
        <f>'Orçamento-TCE'!G342</f>
        <v>#N/A</v>
      </c>
      <c r="E342" s="204">
        <f>'Orçamento-TCE'!H342</f>
        <v>0</v>
      </c>
      <c r="F342" s="230" t="e">
        <f>'Orçamento-TCE'!I342</f>
        <v>#N/A</v>
      </c>
      <c r="G342" s="227" t="e">
        <f>IF(Comparativo!$E$6="Tabela Não Desonerada",VLOOKUP($C342,'Orçamento Base'!$D$12:$S$1673,12,FALSE),VLOOKUP($C342,#REF!,12,FALSE))</f>
        <v>#N/A</v>
      </c>
      <c r="H342" s="228">
        <f>IFERROR(IF(Comparativo!$E$6="Tabela Não Desonerada",VLOOKUP($C342,'Orçamento Base'!$D$12:$S$1673,16,FALSE),VLOOKUP($C342,#REF!,16,FALSE)),0)</f>
        <v>0</v>
      </c>
      <c r="I342" s="575" t="e">
        <f>IF(Comparativo!$E$6="Tabela Não Desonerada",VLOOKUP($C342,'Orçamento Base'!$D$12:$S$1673,11,FALSE),VLOOKUP($C342,#REF!,11,FALSE))</f>
        <v>#N/A</v>
      </c>
      <c r="J342" s="363">
        <f>IF(Comparativo!$E$6="Tabela Não Desonerada",Encargos!$F$44,Encargos!$D$44)</f>
        <v>1.1122000000000001</v>
      </c>
      <c r="K342" s="364"/>
      <c r="L342" s="365" t="e">
        <f t="shared" si="30"/>
        <v>#N/A</v>
      </c>
      <c r="M342" s="365" t="e">
        <f t="shared" si="31"/>
        <v>#N/A</v>
      </c>
      <c r="N342" s="376" t="e">
        <f t="shared" si="32"/>
        <v>#N/A</v>
      </c>
      <c r="O342" s="205" t="e">
        <f>IF(Comparativo!$E$6="Tabela Não Desonerada",VLOOKUP($C342,'Orçamento Base'!$D$12:$S$1673,13,FALSE),VLOOKUP($C342,#REF!,13,FALSE))</f>
        <v>#N/A</v>
      </c>
      <c r="P342" s="205" t="e">
        <f t="shared" si="33"/>
        <v>#N/A</v>
      </c>
      <c r="Q342" s="205" t="e">
        <f>IF(Comparativo!$E$6="Tabela Não Desonerada",VLOOKUP($C342,'Orçamento Base'!$D$12:$S$1673,14,FALSE),VLOOKUP($C342,#REF!,14,FALSE))</f>
        <v>#N/A</v>
      </c>
      <c r="R342" s="205" t="e">
        <f t="shared" si="34"/>
        <v>#N/A</v>
      </c>
      <c r="S342" s="205" t="e">
        <f>IF(Comparativo!$E$6="Tabela Não Desonerada",VLOOKUP($C342,'Orçamento Base'!$D$12:$S$1673,15,FALSE),VLOOKUP($C342,#REF!,15,FALSE))</f>
        <v>#N/A</v>
      </c>
      <c r="T342" s="205" t="e">
        <f t="shared" si="35"/>
        <v>#N/A</v>
      </c>
    </row>
    <row r="343" spans="1:20" ht="15">
      <c r="A343" s="203">
        <v>1</v>
      </c>
      <c r="B343" s="203" t="e">
        <f>'Orçamento-TCE'!B343</f>
        <v>#N/A</v>
      </c>
      <c r="C343" s="229">
        <f>'Orçamento-TCE'!C343</f>
        <v>0</v>
      </c>
      <c r="D343" s="199" t="e">
        <f>'Orçamento-TCE'!G343</f>
        <v>#N/A</v>
      </c>
      <c r="E343" s="204">
        <f>'Orçamento-TCE'!H343</f>
        <v>0</v>
      </c>
      <c r="F343" s="230" t="e">
        <f>'Orçamento-TCE'!I343</f>
        <v>#N/A</v>
      </c>
      <c r="G343" s="227" t="e">
        <f>IF(Comparativo!$E$6="Tabela Não Desonerada",VLOOKUP($C343,'Orçamento Base'!$D$12:$S$1673,12,FALSE),VLOOKUP($C343,#REF!,12,FALSE))</f>
        <v>#N/A</v>
      </c>
      <c r="H343" s="228">
        <f>IFERROR(IF(Comparativo!$E$6="Tabela Não Desonerada",VLOOKUP($C343,'Orçamento Base'!$D$12:$S$1673,16,FALSE),VLOOKUP($C343,#REF!,16,FALSE)),0)</f>
        <v>0</v>
      </c>
      <c r="I343" s="575" t="e">
        <f>IF(Comparativo!$E$6="Tabela Não Desonerada",VLOOKUP($C343,'Orçamento Base'!$D$12:$S$1673,11,FALSE),VLOOKUP($C343,#REF!,11,FALSE))</f>
        <v>#N/A</v>
      </c>
      <c r="J343" s="363">
        <f>IF(Comparativo!$E$6="Tabela Não Desonerada",Encargos!$F$44,Encargos!$D$44)</f>
        <v>1.1122000000000001</v>
      </c>
      <c r="K343" s="364"/>
      <c r="L343" s="365" t="e">
        <f t="shared" si="30"/>
        <v>#N/A</v>
      </c>
      <c r="M343" s="365" t="e">
        <f t="shared" si="31"/>
        <v>#N/A</v>
      </c>
      <c r="N343" s="376" t="e">
        <f t="shared" si="32"/>
        <v>#N/A</v>
      </c>
      <c r="O343" s="205" t="e">
        <f>IF(Comparativo!$E$6="Tabela Não Desonerada",VLOOKUP($C343,'Orçamento Base'!$D$12:$S$1673,13,FALSE),VLOOKUP($C343,#REF!,13,FALSE))</f>
        <v>#N/A</v>
      </c>
      <c r="P343" s="205" t="e">
        <f t="shared" si="33"/>
        <v>#N/A</v>
      </c>
      <c r="Q343" s="205" t="e">
        <f>IF(Comparativo!$E$6="Tabela Não Desonerada",VLOOKUP($C343,'Orçamento Base'!$D$12:$S$1673,14,FALSE),VLOOKUP($C343,#REF!,14,FALSE))</f>
        <v>#N/A</v>
      </c>
      <c r="R343" s="205" t="e">
        <f t="shared" si="34"/>
        <v>#N/A</v>
      </c>
      <c r="S343" s="205" t="e">
        <f>IF(Comparativo!$E$6="Tabela Não Desonerada",VLOOKUP($C343,'Orçamento Base'!$D$12:$S$1673,15,FALSE),VLOOKUP($C343,#REF!,15,FALSE))</f>
        <v>#N/A</v>
      </c>
      <c r="T343" s="205" t="e">
        <f t="shared" si="35"/>
        <v>#N/A</v>
      </c>
    </row>
    <row r="344" spans="1:20" ht="15">
      <c r="A344" s="203">
        <v>1</v>
      </c>
      <c r="B344" s="203" t="e">
        <f>'Orçamento-TCE'!B344</f>
        <v>#N/A</v>
      </c>
      <c r="C344" s="229">
        <f>'Orçamento-TCE'!C344</f>
        <v>0</v>
      </c>
      <c r="D344" s="199" t="e">
        <f>'Orçamento-TCE'!G344</f>
        <v>#N/A</v>
      </c>
      <c r="E344" s="204">
        <f>'Orçamento-TCE'!H344</f>
        <v>0</v>
      </c>
      <c r="F344" s="230" t="e">
        <f>'Orçamento-TCE'!I344</f>
        <v>#N/A</v>
      </c>
      <c r="G344" s="227" t="e">
        <f>IF(Comparativo!$E$6="Tabela Não Desonerada",VLOOKUP($C344,'Orçamento Base'!$D$12:$S$1673,12,FALSE),VLOOKUP($C344,#REF!,12,FALSE))</f>
        <v>#N/A</v>
      </c>
      <c r="H344" s="228">
        <f>IFERROR(IF(Comparativo!$E$6="Tabela Não Desonerada",VLOOKUP($C344,'Orçamento Base'!$D$12:$S$1673,16,FALSE),VLOOKUP($C344,#REF!,16,FALSE)),0)</f>
        <v>0</v>
      </c>
      <c r="I344" s="575" t="e">
        <f>IF(Comparativo!$E$6="Tabela Não Desonerada",VLOOKUP($C344,'Orçamento Base'!$D$12:$S$1673,11,FALSE),VLOOKUP($C344,#REF!,11,FALSE))</f>
        <v>#N/A</v>
      </c>
      <c r="J344" s="363">
        <f>IF(Comparativo!$E$6="Tabela Não Desonerada",Encargos!$F$44,Encargos!$D$44)</f>
        <v>1.1122000000000001</v>
      </c>
      <c r="K344" s="364"/>
      <c r="L344" s="365" t="e">
        <f t="shared" si="30"/>
        <v>#N/A</v>
      </c>
      <c r="M344" s="365" t="e">
        <f t="shared" si="31"/>
        <v>#N/A</v>
      </c>
      <c r="N344" s="376" t="e">
        <f t="shared" si="32"/>
        <v>#N/A</v>
      </c>
      <c r="O344" s="205" t="e">
        <f>IF(Comparativo!$E$6="Tabela Não Desonerada",VLOOKUP($C344,'Orçamento Base'!$D$12:$S$1673,13,FALSE),VLOOKUP($C344,#REF!,13,FALSE))</f>
        <v>#N/A</v>
      </c>
      <c r="P344" s="205" t="e">
        <f t="shared" si="33"/>
        <v>#N/A</v>
      </c>
      <c r="Q344" s="205" t="e">
        <f>IF(Comparativo!$E$6="Tabela Não Desonerada",VLOOKUP($C344,'Orçamento Base'!$D$12:$S$1673,14,FALSE),VLOOKUP($C344,#REF!,14,FALSE))</f>
        <v>#N/A</v>
      </c>
      <c r="R344" s="205" t="e">
        <f t="shared" si="34"/>
        <v>#N/A</v>
      </c>
      <c r="S344" s="205" t="e">
        <f>IF(Comparativo!$E$6="Tabela Não Desonerada",VLOOKUP($C344,'Orçamento Base'!$D$12:$S$1673,15,FALSE),VLOOKUP($C344,#REF!,15,FALSE))</f>
        <v>#N/A</v>
      </c>
      <c r="T344" s="205" t="e">
        <f t="shared" si="35"/>
        <v>#N/A</v>
      </c>
    </row>
    <row r="345" spans="1:20" ht="15">
      <c r="A345" s="203">
        <v>1</v>
      </c>
      <c r="B345" s="203" t="e">
        <f>'Orçamento-TCE'!B345</f>
        <v>#N/A</v>
      </c>
      <c r="C345" s="229">
        <f>'Orçamento-TCE'!C345</f>
        <v>0</v>
      </c>
      <c r="D345" s="199" t="e">
        <f>'Orçamento-TCE'!G345</f>
        <v>#N/A</v>
      </c>
      <c r="E345" s="204">
        <f>'Orçamento-TCE'!H345</f>
        <v>0</v>
      </c>
      <c r="F345" s="230" t="e">
        <f>'Orçamento-TCE'!I345</f>
        <v>#N/A</v>
      </c>
      <c r="G345" s="227" t="e">
        <f>IF(Comparativo!$E$6="Tabela Não Desonerada",VLOOKUP($C345,'Orçamento Base'!$D$12:$S$1673,12,FALSE),VLOOKUP($C345,#REF!,12,FALSE))</f>
        <v>#N/A</v>
      </c>
      <c r="H345" s="228">
        <f>IFERROR(IF(Comparativo!$E$6="Tabela Não Desonerada",VLOOKUP($C345,'Orçamento Base'!$D$12:$S$1673,16,FALSE),VLOOKUP($C345,#REF!,16,FALSE)),0)</f>
        <v>0</v>
      </c>
      <c r="I345" s="575" t="e">
        <f>IF(Comparativo!$E$6="Tabela Não Desonerada",VLOOKUP($C345,'Orçamento Base'!$D$12:$S$1673,11,FALSE),VLOOKUP($C345,#REF!,11,FALSE))</f>
        <v>#N/A</v>
      </c>
      <c r="J345" s="363">
        <f>IF(Comparativo!$E$6="Tabela Não Desonerada",Encargos!$F$44,Encargos!$D$44)</f>
        <v>1.1122000000000001</v>
      </c>
      <c r="K345" s="364"/>
      <c r="L345" s="365" t="e">
        <f t="shared" si="30"/>
        <v>#N/A</v>
      </c>
      <c r="M345" s="365" t="e">
        <f t="shared" si="31"/>
        <v>#N/A</v>
      </c>
      <c r="N345" s="376" t="e">
        <f t="shared" si="32"/>
        <v>#N/A</v>
      </c>
      <c r="O345" s="205" t="e">
        <f>IF(Comparativo!$E$6="Tabela Não Desonerada",VLOOKUP($C345,'Orçamento Base'!$D$12:$S$1673,13,FALSE),VLOOKUP($C345,#REF!,13,FALSE))</f>
        <v>#N/A</v>
      </c>
      <c r="P345" s="205" t="e">
        <f t="shared" si="33"/>
        <v>#N/A</v>
      </c>
      <c r="Q345" s="205" t="e">
        <f>IF(Comparativo!$E$6="Tabela Não Desonerada",VLOOKUP($C345,'Orçamento Base'!$D$12:$S$1673,14,FALSE),VLOOKUP($C345,#REF!,14,FALSE))</f>
        <v>#N/A</v>
      </c>
      <c r="R345" s="205" t="e">
        <f t="shared" si="34"/>
        <v>#N/A</v>
      </c>
      <c r="S345" s="205" t="e">
        <f>IF(Comparativo!$E$6="Tabela Não Desonerada",VLOOKUP($C345,'Orçamento Base'!$D$12:$S$1673,15,FALSE),VLOOKUP($C345,#REF!,15,FALSE))</f>
        <v>#N/A</v>
      </c>
      <c r="T345" s="205" t="e">
        <f t="shared" si="35"/>
        <v>#N/A</v>
      </c>
    </row>
    <row r="346" spans="1:20" ht="15">
      <c r="A346" s="203">
        <v>1</v>
      </c>
      <c r="B346" s="203" t="e">
        <f>'Orçamento-TCE'!B346</f>
        <v>#N/A</v>
      </c>
      <c r="C346" s="229">
        <f>'Orçamento-TCE'!C346</f>
        <v>0</v>
      </c>
      <c r="D346" s="199" t="e">
        <f>'Orçamento-TCE'!G346</f>
        <v>#N/A</v>
      </c>
      <c r="E346" s="204">
        <f>'Orçamento-TCE'!H346</f>
        <v>0</v>
      </c>
      <c r="F346" s="230" t="e">
        <f>'Orçamento-TCE'!I346</f>
        <v>#N/A</v>
      </c>
      <c r="G346" s="227" t="e">
        <f>IF(Comparativo!$E$6="Tabela Não Desonerada",VLOOKUP($C346,'Orçamento Base'!$D$12:$S$1673,12,FALSE),VLOOKUP($C346,#REF!,12,FALSE))</f>
        <v>#N/A</v>
      </c>
      <c r="H346" s="228">
        <f>IFERROR(IF(Comparativo!$E$6="Tabela Não Desonerada",VLOOKUP($C346,'Orçamento Base'!$D$12:$S$1673,16,FALSE),VLOOKUP($C346,#REF!,16,FALSE)),0)</f>
        <v>0</v>
      </c>
      <c r="I346" s="575" t="e">
        <f>IF(Comparativo!$E$6="Tabela Não Desonerada",VLOOKUP($C346,'Orçamento Base'!$D$12:$S$1673,11,FALSE),VLOOKUP($C346,#REF!,11,FALSE))</f>
        <v>#N/A</v>
      </c>
      <c r="J346" s="363">
        <f>IF(Comparativo!$E$6="Tabela Não Desonerada",Encargos!$F$44,Encargos!$D$44)</f>
        <v>1.1122000000000001</v>
      </c>
      <c r="K346" s="364"/>
      <c r="L346" s="365" t="e">
        <f t="shared" si="30"/>
        <v>#N/A</v>
      </c>
      <c r="M346" s="365" t="e">
        <f t="shared" si="31"/>
        <v>#N/A</v>
      </c>
      <c r="N346" s="376" t="e">
        <f t="shared" si="32"/>
        <v>#N/A</v>
      </c>
      <c r="O346" s="205" t="e">
        <f>IF(Comparativo!$E$6="Tabela Não Desonerada",VLOOKUP($C346,'Orçamento Base'!$D$12:$S$1673,13,FALSE),VLOOKUP($C346,#REF!,13,FALSE))</f>
        <v>#N/A</v>
      </c>
      <c r="P346" s="205" t="e">
        <f t="shared" si="33"/>
        <v>#N/A</v>
      </c>
      <c r="Q346" s="205" t="e">
        <f>IF(Comparativo!$E$6="Tabela Não Desonerada",VLOOKUP($C346,'Orçamento Base'!$D$12:$S$1673,14,FALSE),VLOOKUP($C346,#REF!,14,FALSE))</f>
        <v>#N/A</v>
      </c>
      <c r="R346" s="205" t="e">
        <f t="shared" si="34"/>
        <v>#N/A</v>
      </c>
      <c r="S346" s="205" t="e">
        <f>IF(Comparativo!$E$6="Tabela Não Desonerada",VLOOKUP($C346,'Orçamento Base'!$D$12:$S$1673,15,FALSE),VLOOKUP($C346,#REF!,15,FALSE))</f>
        <v>#N/A</v>
      </c>
      <c r="T346" s="205" t="e">
        <f t="shared" si="35"/>
        <v>#N/A</v>
      </c>
    </row>
    <row r="347" spans="1:20" ht="15">
      <c r="A347" s="203">
        <v>1</v>
      </c>
      <c r="B347" s="203" t="e">
        <f>'Orçamento-TCE'!B347</f>
        <v>#N/A</v>
      </c>
      <c r="C347" s="229">
        <f>'Orçamento-TCE'!C347</f>
        <v>0</v>
      </c>
      <c r="D347" s="199" t="e">
        <f>'Orçamento-TCE'!G347</f>
        <v>#N/A</v>
      </c>
      <c r="E347" s="204">
        <f>'Orçamento-TCE'!H347</f>
        <v>0</v>
      </c>
      <c r="F347" s="230" t="e">
        <f>'Orçamento-TCE'!I347</f>
        <v>#N/A</v>
      </c>
      <c r="G347" s="227" t="e">
        <f>IF(Comparativo!$E$6="Tabela Não Desonerada",VLOOKUP($C347,'Orçamento Base'!$D$12:$S$1673,12,FALSE),VLOOKUP($C347,#REF!,12,FALSE))</f>
        <v>#N/A</v>
      </c>
      <c r="H347" s="228">
        <f>IFERROR(IF(Comparativo!$E$6="Tabela Não Desonerada",VLOOKUP($C347,'Orçamento Base'!$D$12:$S$1673,16,FALSE),VLOOKUP($C347,#REF!,16,FALSE)),0)</f>
        <v>0</v>
      </c>
      <c r="I347" s="575" t="e">
        <f>IF(Comparativo!$E$6="Tabela Não Desonerada",VLOOKUP($C347,'Orçamento Base'!$D$12:$S$1673,11,FALSE),VLOOKUP($C347,#REF!,11,FALSE))</f>
        <v>#N/A</v>
      </c>
      <c r="J347" s="363">
        <f>IF(Comparativo!$E$6="Tabela Não Desonerada",Encargos!$F$44,Encargos!$D$44)</f>
        <v>1.1122000000000001</v>
      </c>
      <c r="K347" s="364"/>
      <c r="L347" s="365" t="e">
        <f t="shared" si="30"/>
        <v>#N/A</v>
      </c>
      <c r="M347" s="365" t="e">
        <f t="shared" si="31"/>
        <v>#N/A</v>
      </c>
      <c r="N347" s="376" t="e">
        <f t="shared" si="32"/>
        <v>#N/A</v>
      </c>
      <c r="O347" s="205" t="e">
        <f>IF(Comparativo!$E$6="Tabela Não Desonerada",VLOOKUP($C347,'Orçamento Base'!$D$12:$S$1673,13,FALSE),VLOOKUP($C347,#REF!,13,FALSE))</f>
        <v>#N/A</v>
      </c>
      <c r="P347" s="205" t="e">
        <f t="shared" si="33"/>
        <v>#N/A</v>
      </c>
      <c r="Q347" s="205" t="e">
        <f>IF(Comparativo!$E$6="Tabela Não Desonerada",VLOOKUP($C347,'Orçamento Base'!$D$12:$S$1673,14,FALSE),VLOOKUP($C347,#REF!,14,FALSE))</f>
        <v>#N/A</v>
      </c>
      <c r="R347" s="205" t="e">
        <f t="shared" si="34"/>
        <v>#N/A</v>
      </c>
      <c r="S347" s="205" t="e">
        <f>IF(Comparativo!$E$6="Tabela Não Desonerada",VLOOKUP($C347,'Orçamento Base'!$D$12:$S$1673,15,FALSE),VLOOKUP($C347,#REF!,15,FALSE))</f>
        <v>#N/A</v>
      </c>
      <c r="T347" s="205" t="e">
        <f t="shared" si="35"/>
        <v>#N/A</v>
      </c>
    </row>
    <row r="348" spans="1:20" ht="15">
      <c r="A348" s="203">
        <v>1</v>
      </c>
      <c r="B348" s="203" t="e">
        <f>'Orçamento-TCE'!B348</f>
        <v>#N/A</v>
      </c>
      <c r="C348" s="229">
        <f>'Orçamento-TCE'!C348</f>
        <v>0</v>
      </c>
      <c r="D348" s="199" t="e">
        <f>'Orçamento-TCE'!G348</f>
        <v>#N/A</v>
      </c>
      <c r="E348" s="204">
        <f>'Orçamento-TCE'!H348</f>
        <v>0</v>
      </c>
      <c r="F348" s="230" t="e">
        <f>'Orçamento-TCE'!I348</f>
        <v>#N/A</v>
      </c>
      <c r="G348" s="227" t="e">
        <f>IF(Comparativo!$E$6="Tabela Não Desonerada",VLOOKUP($C348,'Orçamento Base'!$D$12:$S$1673,12,FALSE),VLOOKUP($C348,#REF!,12,FALSE))</f>
        <v>#N/A</v>
      </c>
      <c r="H348" s="228">
        <f>IFERROR(IF(Comparativo!$E$6="Tabela Não Desonerada",VLOOKUP($C348,'Orçamento Base'!$D$12:$S$1673,16,FALSE),VLOOKUP($C348,#REF!,16,FALSE)),0)</f>
        <v>0</v>
      </c>
      <c r="I348" s="575" t="e">
        <f>IF(Comparativo!$E$6="Tabela Não Desonerada",VLOOKUP($C348,'Orçamento Base'!$D$12:$S$1673,11,FALSE),VLOOKUP($C348,#REF!,11,FALSE))</f>
        <v>#N/A</v>
      </c>
      <c r="J348" s="363">
        <f>IF(Comparativo!$E$6="Tabela Não Desonerada",Encargos!$F$44,Encargos!$D$44)</f>
        <v>1.1122000000000001</v>
      </c>
      <c r="K348" s="364"/>
      <c r="L348" s="365" t="e">
        <f t="shared" si="30"/>
        <v>#N/A</v>
      </c>
      <c r="M348" s="365" t="e">
        <f t="shared" si="31"/>
        <v>#N/A</v>
      </c>
      <c r="N348" s="376" t="e">
        <f t="shared" si="32"/>
        <v>#N/A</v>
      </c>
      <c r="O348" s="205" t="e">
        <f>IF(Comparativo!$E$6="Tabela Não Desonerada",VLOOKUP($C348,'Orçamento Base'!$D$12:$S$1673,13,FALSE),VLOOKUP($C348,#REF!,13,FALSE))</f>
        <v>#N/A</v>
      </c>
      <c r="P348" s="205" t="e">
        <f t="shared" si="33"/>
        <v>#N/A</v>
      </c>
      <c r="Q348" s="205" t="e">
        <f>IF(Comparativo!$E$6="Tabela Não Desonerada",VLOOKUP($C348,'Orçamento Base'!$D$12:$S$1673,14,FALSE),VLOOKUP($C348,#REF!,14,FALSE))</f>
        <v>#N/A</v>
      </c>
      <c r="R348" s="205" t="e">
        <f t="shared" si="34"/>
        <v>#N/A</v>
      </c>
      <c r="S348" s="205" t="e">
        <f>IF(Comparativo!$E$6="Tabela Não Desonerada",VLOOKUP($C348,'Orçamento Base'!$D$12:$S$1673,15,FALSE),VLOOKUP($C348,#REF!,15,FALSE))</f>
        <v>#N/A</v>
      </c>
      <c r="T348" s="205" t="e">
        <f t="shared" si="35"/>
        <v>#N/A</v>
      </c>
    </row>
    <row r="349" spans="1:20" ht="15">
      <c r="A349" s="203">
        <v>1</v>
      </c>
      <c r="B349" s="203" t="e">
        <f>'Orçamento-TCE'!B349</f>
        <v>#N/A</v>
      </c>
      <c r="C349" s="229">
        <f>'Orçamento-TCE'!C349</f>
        <v>0</v>
      </c>
      <c r="D349" s="199" t="e">
        <f>'Orçamento-TCE'!G349</f>
        <v>#N/A</v>
      </c>
      <c r="E349" s="204">
        <f>'Orçamento-TCE'!H349</f>
        <v>0</v>
      </c>
      <c r="F349" s="230" t="e">
        <f>'Orçamento-TCE'!I349</f>
        <v>#N/A</v>
      </c>
      <c r="G349" s="227" t="e">
        <f>IF(Comparativo!$E$6="Tabela Não Desonerada",VLOOKUP($C349,'Orçamento Base'!$D$12:$S$1673,12,FALSE),VLOOKUP($C349,#REF!,12,FALSE))</f>
        <v>#N/A</v>
      </c>
      <c r="H349" s="228">
        <f>IFERROR(IF(Comparativo!$E$6="Tabela Não Desonerada",VLOOKUP($C349,'Orçamento Base'!$D$12:$S$1673,16,FALSE),VLOOKUP($C349,#REF!,16,FALSE)),0)</f>
        <v>0</v>
      </c>
      <c r="I349" s="575" t="e">
        <f>IF(Comparativo!$E$6="Tabela Não Desonerada",VLOOKUP($C349,'Orçamento Base'!$D$12:$S$1673,11,FALSE),VLOOKUP($C349,#REF!,11,FALSE))</f>
        <v>#N/A</v>
      </c>
      <c r="J349" s="363">
        <f>IF(Comparativo!$E$6="Tabela Não Desonerada",Encargos!$F$44,Encargos!$D$44)</f>
        <v>1.1122000000000001</v>
      </c>
      <c r="K349" s="364"/>
      <c r="L349" s="365" t="e">
        <f t="shared" si="30"/>
        <v>#N/A</v>
      </c>
      <c r="M349" s="365" t="e">
        <f t="shared" si="31"/>
        <v>#N/A</v>
      </c>
      <c r="N349" s="376" t="e">
        <f t="shared" si="32"/>
        <v>#N/A</v>
      </c>
      <c r="O349" s="205" t="e">
        <f>IF(Comparativo!$E$6="Tabela Não Desonerada",VLOOKUP($C349,'Orçamento Base'!$D$12:$S$1673,13,FALSE),VLOOKUP($C349,#REF!,13,FALSE))</f>
        <v>#N/A</v>
      </c>
      <c r="P349" s="205" t="e">
        <f t="shared" si="33"/>
        <v>#N/A</v>
      </c>
      <c r="Q349" s="205" t="e">
        <f>IF(Comparativo!$E$6="Tabela Não Desonerada",VLOOKUP($C349,'Orçamento Base'!$D$12:$S$1673,14,FALSE),VLOOKUP($C349,#REF!,14,FALSE))</f>
        <v>#N/A</v>
      </c>
      <c r="R349" s="205" t="e">
        <f t="shared" si="34"/>
        <v>#N/A</v>
      </c>
      <c r="S349" s="205" t="e">
        <f>IF(Comparativo!$E$6="Tabela Não Desonerada",VLOOKUP($C349,'Orçamento Base'!$D$12:$S$1673,15,FALSE),VLOOKUP($C349,#REF!,15,FALSE))</f>
        <v>#N/A</v>
      </c>
      <c r="T349" s="205" t="e">
        <f t="shared" si="35"/>
        <v>#N/A</v>
      </c>
    </row>
    <row r="350" spans="1:20" ht="15">
      <c r="A350" s="203">
        <v>1</v>
      </c>
      <c r="B350" s="203" t="e">
        <f>'Orçamento-TCE'!B350</f>
        <v>#N/A</v>
      </c>
      <c r="C350" s="229">
        <f>'Orçamento-TCE'!C350</f>
        <v>0</v>
      </c>
      <c r="D350" s="199" t="e">
        <f>'Orçamento-TCE'!G350</f>
        <v>#N/A</v>
      </c>
      <c r="E350" s="204">
        <f>'Orçamento-TCE'!H350</f>
        <v>0</v>
      </c>
      <c r="F350" s="230" t="e">
        <f>'Orçamento-TCE'!I350</f>
        <v>#N/A</v>
      </c>
      <c r="G350" s="227" t="e">
        <f>IF(Comparativo!$E$6="Tabela Não Desonerada",VLOOKUP($C350,'Orçamento Base'!$D$12:$S$1673,12,FALSE),VLOOKUP($C350,#REF!,12,FALSE))</f>
        <v>#N/A</v>
      </c>
      <c r="H350" s="228">
        <f>IFERROR(IF(Comparativo!$E$6="Tabela Não Desonerada",VLOOKUP($C350,'Orçamento Base'!$D$12:$S$1673,16,FALSE),VLOOKUP($C350,#REF!,16,FALSE)),0)</f>
        <v>0</v>
      </c>
      <c r="I350" s="575" t="e">
        <f>IF(Comparativo!$E$6="Tabela Não Desonerada",VLOOKUP($C350,'Orçamento Base'!$D$12:$S$1673,11,FALSE),VLOOKUP($C350,#REF!,11,FALSE))</f>
        <v>#N/A</v>
      </c>
      <c r="J350" s="363">
        <f>IF(Comparativo!$E$6="Tabela Não Desonerada",Encargos!$F$44,Encargos!$D$44)</f>
        <v>1.1122000000000001</v>
      </c>
      <c r="K350" s="364"/>
      <c r="L350" s="365" t="e">
        <f t="shared" si="30"/>
        <v>#N/A</v>
      </c>
      <c r="M350" s="365" t="e">
        <f t="shared" si="31"/>
        <v>#N/A</v>
      </c>
      <c r="N350" s="376" t="e">
        <f t="shared" si="32"/>
        <v>#N/A</v>
      </c>
      <c r="O350" s="205" t="e">
        <f>IF(Comparativo!$E$6="Tabela Não Desonerada",VLOOKUP($C350,'Orçamento Base'!$D$12:$S$1673,13,FALSE),VLOOKUP($C350,#REF!,13,FALSE))</f>
        <v>#N/A</v>
      </c>
      <c r="P350" s="205" t="e">
        <f t="shared" si="33"/>
        <v>#N/A</v>
      </c>
      <c r="Q350" s="205" t="e">
        <f>IF(Comparativo!$E$6="Tabela Não Desonerada",VLOOKUP($C350,'Orçamento Base'!$D$12:$S$1673,14,FALSE),VLOOKUP($C350,#REF!,14,FALSE))</f>
        <v>#N/A</v>
      </c>
      <c r="R350" s="205" t="e">
        <f t="shared" si="34"/>
        <v>#N/A</v>
      </c>
      <c r="S350" s="205" t="e">
        <f>IF(Comparativo!$E$6="Tabela Não Desonerada",VLOOKUP($C350,'Orçamento Base'!$D$12:$S$1673,15,FALSE),VLOOKUP($C350,#REF!,15,FALSE))</f>
        <v>#N/A</v>
      </c>
      <c r="T350" s="205" t="e">
        <f t="shared" si="35"/>
        <v>#N/A</v>
      </c>
    </row>
    <row r="351" spans="1:20" ht="15">
      <c r="A351" s="203">
        <v>1</v>
      </c>
      <c r="B351" s="203" t="e">
        <f>'Orçamento-TCE'!B351</f>
        <v>#N/A</v>
      </c>
      <c r="C351" s="229">
        <f>'Orçamento-TCE'!C351</f>
        <v>0</v>
      </c>
      <c r="D351" s="199" t="e">
        <f>'Orçamento-TCE'!G351</f>
        <v>#N/A</v>
      </c>
      <c r="E351" s="204">
        <f>'Orçamento-TCE'!H351</f>
        <v>0</v>
      </c>
      <c r="F351" s="230" t="e">
        <f>'Orçamento-TCE'!I351</f>
        <v>#N/A</v>
      </c>
      <c r="G351" s="227" t="e">
        <f>IF(Comparativo!$E$6="Tabela Não Desonerada",VLOOKUP($C351,'Orçamento Base'!$D$12:$S$1673,12,FALSE),VLOOKUP($C351,#REF!,12,FALSE))</f>
        <v>#N/A</v>
      </c>
      <c r="H351" s="228">
        <f>IFERROR(IF(Comparativo!$E$6="Tabela Não Desonerada",VLOOKUP($C351,'Orçamento Base'!$D$12:$S$1673,16,FALSE),VLOOKUP($C351,#REF!,16,FALSE)),0)</f>
        <v>0</v>
      </c>
      <c r="I351" s="575" t="e">
        <f>IF(Comparativo!$E$6="Tabela Não Desonerada",VLOOKUP($C351,'Orçamento Base'!$D$12:$S$1673,11,FALSE),VLOOKUP($C351,#REF!,11,FALSE))</f>
        <v>#N/A</v>
      </c>
      <c r="J351" s="363">
        <f>IF(Comparativo!$E$6="Tabela Não Desonerada",Encargos!$F$44,Encargos!$D$44)</f>
        <v>1.1122000000000001</v>
      </c>
      <c r="K351" s="364"/>
      <c r="L351" s="365" t="e">
        <f t="shared" si="30"/>
        <v>#N/A</v>
      </c>
      <c r="M351" s="365" t="e">
        <f t="shared" si="31"/>
        <v>#N/A</v>
      </c>
      <c r="N351" s="376" t="e">
        <f t="shared" si="32"/>
        <v>#N/A</v>
      </c>
      <c r="O351" s="205" t="e">
        <f>IF(Comparativo!$E$6="Tabela Não Desonerada",VLOOKUP($C351,'Orçamento Base'!$D$12:$S$1673,13,FALSE),VLOOKUP($C351,#REF!,13,FALSE))</f>
        <v>#N/A</v>
      </c>
      <c r="P351" s="205" t="e">
        <f t="shared" si="33"/>
        <v>#N/A</v>
      </c>
      <c r="Q351" s="205" t="e">
        <f>IF(Comparativo!$E$6="Tabela Não Desonerada",VLOOKUP($C351,'Orçamento Base'!$D$12:$S$1673,14,FALSE),VLOOKUP($C351,#REF!,14,FALSE))</f>
        <v>#N/A</v>
      </c>
      <c r="R351" s="205" t="e">
        <f t="shared" si="34"/>
        <v>#N/A</v>
      </c>
      <c r="S351" s="205" t="e">
        <f>IF(Comparativo!$E$6="Tabela Não Desonerada",VLOOKUP($C351,'Orçamento Base'!$D$12:$S$1673,15,FALSE),VLOOKUP($C351,#REF!,15,FALSE))</f>
        <v>#N/A</v>
      </c>
      <c r="T351" s="205" t="e">
        <f t="shared" si="35"/>
        <v>#N/A</v>
      </c>
    </row>
    <row r="352" spans="1:20" ht="15">
      <c r="A352" s="203">
        <v>1</v>
      </c>
      <c r="B352" s="203" t="e">
        <f>'Orçamento-TCE'!B352</f>
        <v>#N/A</v>
      </c>
      <c r="C352" s="229">
        <f>'Orçamento-TCE'!C352</f>
        <v>0</v>
      </c>
      <c r="D352" s="199" t="e">
        <f>'Orçamento-TCE'!G352</f>
        <v>#N/A</v>
      </c>
      <c r="E352" s="204">
        <f>'Orçamento-TCE'!H352</f>
        <v>0</v>
      </c>
      <c r="F352" s="230" t="e">
        <f>'Orçamento-TCE'!I352</f>
        <v>#N/A</v>
      </c>
      <c r="G352" s="227" t="e">
        <f>IF(Comparativo!$E$6="Tabela Não Desonerada",VLOOKUP($C352,'Orçamento Base'!$D$12:$S$1673,12,FALSE),VLOOKUP($C352,#REF!,12,FALSE))</f>
        <v>#N/A</v>
      </c>
      <c r="H352" s="228">
        <f>IFERROR(IF(Comparativo!$E$6="Tabela Não Desonerada",VLOOKUP($C352,'Orçamento Base'!$D$12:$S$1673,16,FALSE),VLOOKUP($C352,#REF!,16,FALSE)),0)</f>
        <v>0</v>
      </c>
      <c r="I352" s="575" t="e">
        <f>IF(Comparativo!$E$6="Tabela Não Desonerada",VLOOKUP($C352,'Orçamento Base'!$D$12:$S$1673,11,FALSE),VLOOKUP($C352,#REF!,11,FALSE))</f>
        <v>#N/A</v>
      </c>
      <c r="J352" s="363">
        <f>IF(Comparativo!$E$6="Tabela Não Desonerada",Encargos!$F$44,Encargos!$D$44)</f>
        <v>1.1122000000000001</v>
      </c>
      <c r="K352" s="364"/>
      <c r="L352" s="365" t="e">
        <f t="shared" si="30"/>
        <v>#N/A</v>
      </c>
      <c r="M352" s="365" t="e">
        <f t="shared" si="31"/>
        <v>#N/A</v>
      </c>
      <c r="N352" s="376" t="e">
        <f t="shared" si="32"/>
        <v>#N/A</v>
      </c>
      <c r="O352" s="205" t="e">
        <f>IF(Comparativo!$E$6="Tabela Não Desonerada",VLOOKUP($C352,'Orçamento Base'!$D$12:$S$1673,13,FALSE),VLOOKUP($C352,#REF!,13,FALSE))</f>
        <v>#N/A</v>
      </c>
      <c r="P352" s="205" t="e">
        <f t="shared" si="33"/>
        <v>#N/A</v>
      </c>
      <c r="Q352" s="205" t="e">
        <f>IF(Comparativo!$E$6="Tabela Não Desonerada",VLOOKUP($C352,'Orçamento Base'!$D$12:$S$1673,14,FALSE),VLOOKUP($C352,#REF!,14,FALSE))</f>
        <v>#N/A</v>
      </c>
      <c r="R352" s="205" t="e">
        <f t="shared" si="34"/>
        <v>#N/A</v>
      </c>
      <c r="S352" s="205" t="e">
        <f>IF(Comparativo!$E$6="Tabela Não Desonerada",VLOOKUP($C352,'Orçamento Base'!$D$12:$S$1673,15,FALSE),VLOOKUP($C352,#REF!,15,FALSE))</f>
        <v>#N/A</v>
      </c>
      <c r="T352" s="205" t="e">
        <f t="shared" si="35"/>
        <v>#N/A</v>
      </c>
    </row>
    <row r="353" spans="1:20" ht="15">
      <c r="A353" s="203">
        <v>1</v>
      </c>
      <c r="B353" s="203" t="e">
        <f>'Orçamento-TCE'!B353</f>
        <v>#N/A</v>
      </c>
      <c r="C353" s="229">
        <f>'Orçamento-TCE'!C353</f>
        <v>0</v>
      </c>
      <c r="D353" s="199" t="e">
        <f>'Orçamento-TCE'!G353</f>
        <v>#N/A</v>
      </c>
      <c r="E353" s="204">
        <f>'Orçamento-TCE'!H353</f>
        <v>0</v>
      </c>
      <c r="F353" s="230" t="e">
        <f>'Orçamento-TCE'!I353</f>
        <v>#N/A</v>
      </c>
      <c r="G353" s="227" t="e">
        <f>IF(Comparativo!$E$6="Tabela Não Desonerada",VLOOKUP($C353,'Orçamento Base'!$D$12:$S$1673,12,FALSE),VLOOKUP($C353,#REF!,12,FALSE))</f>
        <v>#N/A</v>
      </c>
      <c r="H353" s="228">
        <f>IFERROR(IF(Comparativo!$E$6="Tabela Não Desonerada",VLOOKUP($C353,'Orçamento Base'!$D$12:$S$1673,16,FALSE),VLOOKUP($C353,#REF!,16,FALSE)),0)</f>
        <v>0</v>
      </c>
      <c r="I353" s="575" t="e">
        <f>IF(Comparativo!$E$6="Tabela Não Desonerada",VLOOKUP($C353,'Orçamento Base'!$D$12:$S$1673,11,FALSE),VLOOKUP($C353,#REF!,11,FALSE))</f>
        <v>#N/A</v>
      </c>
      <c r="J353" s="363">
        <f>IF(Comparativo!$E$6="Tabela Não Desonerada",Encargos!$F$44,Encargos!$D$44)</f>
        <v>1.1122000000000001</v>
      </c>
      <c r="K353" s="364"/>
      <c r="L353" s="365" t="e">
        <f t="shared" si="30"/>
        <v>#N/A</v>
      </c>
      <c r="M353" s="365" t="e">
        <f t="shared" si="31"/>
        <v>#N/A</v>
      </c>
      <c r="N353" s="376" t="e">
        <f t="shared" si="32"/>
        <v>#N/A</v>
      </c>
      <c r="O353" s="205" t="e">
        <f>IF(Comparativo!$E$6="Tabela Não Desonerada",VLOOKUP($C353,'Orçamento Base'!$D$12:$S$1673,13,FALSE),VLOOKUP($C353,#REF!,13,FALSE))</f>
        <v>#N/A</v>
      </c>
      <c r="P353" s="205" t="e">
        <f t="shared" si="33"/>
        <v>#N/A</v>
      </c>
      <c r="Q353" s="205" t="e">
        <f>IF(Comparativo!$E$6="Tabela Não Desonerada",VLOOKUP($C353,'Orçamento Base'!$D$12:$S$1673,14,FALSE),VLOOKUP($C353,#REF!,14,FALSE))</f>
        <v>#N/A</v>
      </c>
      <c r="R353" s="205" t="e">
        <f t="shared" si="34"/>
        <v>#N/A</v>
      </c>
      <c r="S353" s="205" t="e">
        <f>IF(Comparativo!$E$6="Tabela Não Desonerada",VLOOKUP($C353,'Orçamento Base'!$D$12:$S$1673,15,FALSE),VLOOKUP($C353,#REF!,15,FALSE))</f>
        <v>#N/A</v>
      </c>
      <c r="T353" s="205" t="e">
        <f t="shared" si="35"/>
        <v>#N/A</v>
      </c>
    </row>
    <row r="354" spans="1:20" ht="15">
      <c r="A354" s="203">
        <v>1</v>
      </c>
      <c r="B354" s="203" t="e">
        <f>'Orçamento-TCE'!B354</f>
        <v>#N/A</v>
      </c>
      <c r="C354" s="229">
        <f>'Orçamento-TCE'!C354</f>
        <v>0</v>
      </c>
      <c r="D354" s="199" t="e">
        <f>'Orçamento-TCE'!G354</f>
        <v>#N/A</v>
      </c>
      <c r="E354" s="204">
        <f>'Orçamento-TCE'!H354</f>
        <v>0</v>
      </c>
      <c r="F354" s="230" t="e">
        <f>'Orçamento-TCE'!I354</f>
        <v>#N/A</v>
      </c>
      <c r="G354" s="227" t="e">
        <f>IF(Comparativo!$E$6="Tabela Não Desonerada",VLOOKUP($C354,'Orçamento Base'!$D$12:$S$1673,12,FALSE),VLOOKUP($C354,#REF!,12,FALSE))</f>
        <v>#N/A</v>
      </c>
      <c r="H354" s="228">
        <f>IFERROR(IF(Comparativo!$E$6="Tabela Não Desonerada",VLOOKUP($C354,'Orçamento Base'!$D$12:$S$1673,16,FALSE),VLOOKUP($C354,#REF!,16,FALSE)),0)</f>
        <v>0</v>
      </c>
      <c r="I354" s="575" t="e">
        <f>IF(Comparativo!$E$6="Tabela Não Desonerada",VLOOKUP($C354,'Orçamento Base'!$D$12:$S$1673,11,FALSE),VLOOKUP($C354,#REF!,11,FALSE))</f>
        <v>#N/A</v>
      </c>
      <c r="J354" s="363">
        <f>IF(Comparativo!$E$6="Tabela Não Desonerada",Encargos!$F$44,Encargos!$D$44)</f>
        <v>1.1122000000000001</v>
      </c>
      <c r="K354" s="364"/>
      <c r="L354" s="365" t="e">
        <f t="shared" si="30"/>
        <v>#N/A</v>
      </c>
      <c r="M354" s="365" t="e">
        <f t="shared" si="31"/>
        <v>#N/A</v>
      </c>
      <c r="N354" s="376" t="e">
        <f t="shared" si="32"/>
        <v>#N/A</v>
      </c>
      <c r="O354" s="205" t="e">
        <f>IF(Comparativo!$E$6="Tabela Não Desonerada",VLOOKUP($C354,'Orçamento Base'!$D$12:$S$1673,13,FALSE),VLOOKUP($C354,#REF!,13,FALSE))</f>
        <v>#N/A</v>
      </c>
      <c r="P354" s="205" t="e">
        <f t="shared" si="33"/>
        <v>#N/A</v>
      </c>
      <c r="Q354" s="205" t="e">
        <f>IF(Comparativo!$E$6="Tabela Não Desonerada",VLOOKUP($C354,'Orçamento Base'!$D$12:$S$1673,14,FALSE),VLOOKUP($C354,#REF!,14,FALSE))</f>
        <v>#N/A</v>
      </c>
      <c r="R354" s="205" t="e">
        <f t="shared" si="34"/>
        <v>#N/A</v>
      </c>
      <c r="S354" s="205" t="e">
        <f>IF(Comparativo!$E$6="Tabela Não Desonerada",VLOOKUP($C354,'Orçamento Base'!$D$12:$S$1673,15,FALSE),VLOOKUP($C354,#REF!,15,FALSE))</f>
        <v>#N/A</v>
      </c>
      <c r="T354" s="205" t="e">
        <f t="shared" si="35"/>
        <v>#N/A</v>
      </c>
    </row>
    <row r="355" spans="1:20" ht="15">
      <c r="A355" s="203">
        <v>1</v>
      </c>
      <c r="B355" s="203" t="e">
        <f>'Orçamento-TCE'!B355</f>
        <v>#N/A</v>
      </c>
      <c r="C355" s="229">
        <f>'Orçamento-TCE'!C355</f>
        <v>0</v>
      </c>
      <c r="D355" s="199" t="e">
        <f>'Orçamento-TCE'!G355</f>
        <v>#N/A</v>
      </c>
      <c r="E355" s="204">
        <f>'Orçamento-TCE'!H355</f>
        <v>0</v>
      </c>
      <c r="F355" s="230" t="e">
        <f>'Orçamento-TCE'!I355</f>
        <v>#N/A</v>
      </c>
      <c r="G355" s="227" t="e">
        <f>IF(Comparativo!$E$6="Tabela Não Desonerada",VLOOKUP($C355,'Orçamento Base'!$D$12:$S$1673,12,FALSE),VLOOKUP($C355,#REF!,12,FALSE))</f>
        <v>#N/A</v>
      </c>
      <c r="H355" s="228">
        <f>IFERROR(IF(Comparativo!$E$6="Tabela Não Desonerada",VLOOKUP($C355,'Orçamento Base'!$D$12:$S$1673,16,FALSE),VLOOKUP($C355,#REF!,16,FALSE)),0)</f>
        <v>0</v>
      </c>
      <c r="I355" s="575" t="e">
        <f>IF(Comparativo!$E$6="Tabela Não Desonerada",VLOOKUP($C355,'Orçamento Base'!$D$12:$S$1673,11,FALSE),VLOOKUP($C355,#REF!,11,FALSE))</f>
        <v>#N/A</v>
      </c>
      <c r="J355" s="363">
        <f>IF(Comparativo!$E$6="Tabela Não Desonerada",Encargos!$F$44,Encargos!$D$44)</f>
        <v>1.1122000000000001</v>
      </c>
      <c r="K355" s="364"/>
      <c r="L355" s="365" t="e">
        <f t="shared" si="30"/>
        <v>#N/A</v>
      </c>
      <c r="M355" s="365" t="e">
        <f t="shared" si="31"/>
        <v>#N/A</v>
      </c>
      <c r="N355" s="376" t="e">
        <f t="shared" si="32"/>
        <v>#N/A</v>
      </c>
      <c r="O355" s="205" t="e">
        <f>IF(Comparativo!$E$6="Tabela Não Desonerada",VLOOKUP($C355,'Orçamento Base'!$D$12:$S$1673,13,FALSE),VLOOKUP($C355,#REF!,13,FALSE))</f>
        <v>#N/A</v>
      </c>
      <c r="P355" s="205" t="e">
        <f t="shared" si="33"/>
        <v>#N/A</v>
      </c>
      <c r="Q355" s="205" t="e">
        <f>IF(Comparativo!$E$6="Tabela Não Desonerada",VLOOKUP($C355,'Orçamento Base'!$D$12:$S$1673,14,FALSE),VLOOKUP($C355,#REF!,14,FALSE))</f>
        <v>#N/A</v>
      </c>
      <c r="R355" s="205" t="e">
        <f t="shared" si="34"/>
        <v>#N/A</v>
      </c>
      <c r="S355" s="205" t="e">
        <f>IF(Comparativo!$E$6="Tabela Não Desonerada",VLOOKUP($C355,'Orçamento Base'!$D$12:$S$1673,15,FALSE),VLOOKUP($C355,#REF!,15,FALSE))</f>
        <v>#N/A</v>
      </c>
      <c r="T355" s="205" t="e">
        <f t="shared" si="35"/>
        <v>#N/A</v>
      </c>
    </row>
    <row r="356" spans="1:20" ht="15">
      <c r="A356" s="203">
        <v>1</v>
      </c>
      <c r="B356" s="203" t="e">
        <f>'Orçamento-TCE'!B356</f>
        <v>#N/A</v>
      </c>
      <c r="C356" s="229">
        <f>'Orçamento-TCE'!C356</f>
        <v>0</v>
      </c>
      <c r="D356" s="199" t="e">
        <f>'Orçamento-TCE'!G356</f>
        <v>#N/A</v>
      </c>
      <c r="E356" s="204">
        <f>'Orçamento-TCE'!H356</f>
        <v>0</v>
      </c>
      <c r="F356" s="230" t="e">
        <f>'Orçamento-TCE'!I356</f>
        <v>#N/A</v>
      </c>
      <c r="G356" s="227" t="e">
        <f>IF(Comparativo!$E$6="Tabela Não Desonerada",VLOOKUP($C356,'Orçamento Base'!$D$12:$S$1673,12,FALSE),VLOOKUP($C356,#REF!,12,FALSE))</f>
        <v>#N/A</v>
      </c>
      <c r="H356" s="228">
        <f>IFERROR(IF(Comparativo!$E$6="Tabela Não Desonerada",VLOOKUP($C356,'Orçamento Base'!$D$12:$S$1673,16,FALSE),VLOOKUP($C356,#REF!,16,FALSE)),0)</f>
        <v>0</v>
      </c>
      <c r="I356" s="575" t="e">
        <f>IF(Comparativo!$E$6="Tabela Não Desonerada",VLOOKUP($C356,'Orçamento Base'!$D$12:$S$1673,11,FALSE),VLOOKUP($C356,#REF!,11,FALSE))</f>
        <v>#N/A</v>
      </c>
      <c r="J356" s="363">
        <f>IF(Comparativo!$E$6="Tabela Não Desonerada",Encargos!$F$44,Encargos!$D$44)</f>
        <v>1.1122000000000001</v>
      </c>
      <c r="K356" s="364"/>
      <c r="L356" s="365" t="e">
        <f t="shared" si="30"/>
        <v>#N/A</v>
      </c>
      <c r="M356" s="365" t="e">
        <f t="shared" si="31"/>
        <v>#N/A</v>
      </c>
      <c r="N356" s="376" t="e">
        <f t="shared" si="32"/>
        <v>#N/A</v>
      </c>
      <c r="O356" s="205" t="e">
        <f>IF(Comparativo!$E$6="Tabela Não Desonerada",VLOOKUP($C356,'Orçamento Base'!$D$12:$S$1673,13,FALSE),VLOOKUP($C356,#REF!,13,FALSE))</f>
        <v>#N/A</v>
      </c>
      <c r="P356" s="205" t="e">
        <f t="shared" si="33"/>
        <v>#N/A</v>
      </c>
      <c r="Q356" s="205" t="e">
        <f>IF(Comparativo!$E$6="Tabela Não Desonerada",VLOOKUP($C356,'Orçamento Base'!$D$12:$S$1673,14,FALSE),VLOOKUP($C356,#REF!,14,FALSE))</f>
        <v>#N/A</v>
      </c>
      <c r="R356" s="205" t="e">
        <f t="shared" si="34"/>
        <v>#N/A</v>
      </c>
      <c r="S356" s="205" t="e">
        <f>IF(Comparativo!$E$6="Tabela Não Desonerada",VLOOKUP($C356,'Orçamento Base'!$D$12:$S$1673,15,FALSE),VLOOKUP($C356,#REF!,15,FALSE))</f>
        <v>#N/A</v>
      </c>
      <c r="T356" s="205" t="e">
        <f t="shared" si="35"/>
        <v>#N/A</v>
      </c>
    </row>
    <row r="357" spans="1:20" ht="15">
      <c r="A357" s="203">
        <v>1</v>
      </c>
      <c r="B357" s="203" t="e">
        <f>'Orçamento-TCE'!B357</f>
        <v>#N/A</v>
      </c>
      <c r="C357" s="229">
        <f>'Orçamento-TCE'!C357</f>
        <v>0</v>
      </c>
      <c r="D357" s="199" t="e">
        <f>'Orçamento-TCE'!G357</f>
        <v>#N/A</v>
      </c>
      <c r="E357" s="204">
        <f>'Orçamento-TCE'!H357</f>
        <v>0</v>
      </c>
      <c r="F357" s="230" t="e">
        <f>'Orçamento-TCE'!I357</f>
        <v>#N/A</v>
      </c>
      <c r="G357" s="227" t="e">
        <f>IF(Comparativo!$E$6="Tabela Não Desonerada",VLOOKUP($C357,'Orçamento Base'!$D$12:$S$1673,12,FALSE),VLOOKUP($C357,#REF!,12,FALSE))</f>
        <v>#N/A</v>
      </c>
      <c r="H357" s="228">
        <f>IFERROR(IF(Comparativo!$E$6="Tabela Não Desonerada",VLOOKUP($C357,'Orçamento Base'!$D$12:$S$1673,16,FALSE),VLOOKUP($C357,#REF!,16,FALSE)),0)</f>
        <v>0</v>
      </c>
      <c r="I357" s="575" t="e">
        <f>IF(Comparativo!$E$6="Tabela Não Desonerada",VLOOKUP($C357,'Orçamento Base'!$D$12:$S$1673,11,FALSE),VLOOKUP($C357,#REF!,11,FALSE))</f>
        <v>#N/A</v>
      </c>
      <c r="J357" s="363">
        <f>IF(Comparativo!$E$6="Tabela Não Desonerada",Encargos!$F$44,Encargos!$D$44)</f>
        <v>1.1122000000000001</v>
      </c>
      <c r="K357" s="364"/>
      <c r="L357" s="365" t="e">
        <f t="shared" si="30"/>
        <v>#N/A</v>
      </c>
      <c r="M357" s="365" t="e">
        <f t="shared" si="31"/>
        <v>#N/A</v>
      </c>
      <c r="N357" s="376" t="e">
        <f t="shared" si="32"/>
        <v>#N/A</v>
      </c>
      <c r="O357" s="205" t="e">
        <f>IF(Comparativo!$E$6="Tabela Não Desonerada",VLOOKUP($C357,'Orçamento Base'!$D$12:$S$1673,13,FALSE),VLOOKUP($C357,#REF!,13,FALSE))</f>
        <v>#N/A</v>
      </c>
      <c r="P357" s="205" t="e">
        <f t="shared" si="33"/>
        <v>#N/A</v>
      </c>
      <c r="Q357" s="205" t="e">
        <f>IF(Comparativo!$E$6="Tabela Não Desonerada",VLOOKUP($C357,'Orçamento Base'!$D$12:$S$1673,14,FALSE),VLOOKUP($C357,#REF!,14,FALSE))</f>
        <v>#N/A</v>
      </c>
      <c r="R357" s="205" t="e">
        <f t="shared" si="34"/>
        <v>#N/A</v>
      </c>
      <c r="S357" s="205" t="e">
        <f>IF(Comparativo!$E$6="Tabela Não Desonerada",VLOOKUP($C357,'Orçamento Base'!$D$12:$S$1673,15,FALSE),VLOOKUP($C357,#REF!,15,FALSE))</f>
        <v>#N/A</v>
      </c>
      <c r="T357" s="205" t="e">
        <f t="shared" si="35"/>
        <v>#N/A</v>
      </c>
    </row>
    <row r="358" spans="1:20" ht="15">
      <c r="A358" s="203">
        <v>1</v>
      </c>
      <c r="B358" s="203" t="e">
        <f>'Orçamento-TCE'!B358</f>
        <v>#N/A</v>
      </c>
      <c r="C358" s="229">
        <f>'Orçamento-TCE'!C358</f>
        <v>0</v>
      </c>
      <c r="D358" s="199" t="e">
        <f>'Orçamento-TCE'!G358</f>
        <v>#N/A</v>
      </c>
      <c r="E358" s="204">
        <f>'Orçamento-TCE'!H358</f>
        <v>0</v>
      </c>
      <c r="F358" s="230" t="e">
        <f>'Orçamento-TCE'!I358</f>
        <v>#N/A</v>
      </c>
      <c r="G358" s="227" t="e">
        <f>IF(Comparativo!$E$6="Tabela Não Desonerada",VLOOKUP($C358,'Orçamento Base'!$D$12:$S$1673,12,FALSE),VLOOKUP($C358,#REF!,12,FALSE))</f>
        <v>#N/A</v>
      </c>
      <c r="H358" s="228">
        <f>IFERROR(IF(Comparativo!$E$6="Tabela Não Desonerada",VLOOKUP($C358,'Orçamento Base'!$D$12:$S$1673,16,FALSE),VLOOKUP($C358,#REF!,16,FALSE)),0)</f>
        <v>0</v>
      </c>
      <c r="I358" s="575" t="e">
        <f>IF(Comparativo!$E$6="Tabela Não Desonerada",VLOOKUP($C358,'Orçamento Base'!$D$12:$S$1673,11,FALSE),VLOOKUP($C358,#REF!,11,FALSE))</f>
        <v>#N/A</v>
      </c>
      <c r="J358" s="363">
        <f>IF(Comparativo!$E$6="Tabela Não Desonerada",Encargos!$F$44,Encargos!$D$44)</f>
        <v>1.1122000000000001</v>
      </c>
      <c r="K358" s="364"/>
      <c r="L358" s="365" t="e">
        <f t="shared" si="30"/>
        <v>#N/A</v>
      </c>
      <c r="M358" s="365" t="e">
        <f t="shared" si="31"/>
        <v>#N/A</v>
      </c>
      <c r="N358" s="376" t="e">
        <f t="shared" si="32"/>
        <v>#N/A</v>
      </c>
      <c r="O358" s="205" t="e">
        <f>IF(Comparativo!$E$6="Tabela Não Desonerada",VLOOKUP($C358,'Orçamento Base'!$D$12:$S$1673,13,FALSE),VLOOKUP($C358,#REF!,13,FALSE))</f>
        <v>#N/A</v>
      </c>
      <c r="P358" s="205" t="e">
        <f t="shared" si="33"/>
        <v>#N/A</v>
      </c>
      <c r="Q358" s="205" t="e">
        <f>IF(Comparativo!$E$6="Tabela Não Desonerada",VLOOKUP($C358,'Orçamento Base'!$D$12:$S$1673,14,FALSE),VLOOKUP($C358,#REF!,14,FALSE))</f>
        <v>#N/A</v>
      </c>
      <c r="R358" s="205" t="e">
        <f t="shared" si="34"/>
        <v>#N/A</v>
      </c>
      <c r="S358" s="205" t="e">
        <f>IF(Comparativo!$E$6="Tabela Não Desonerada",VLOOKUP($C358,'Orçamento Base'!$D$12:$S$1673,15,FALSE),VLOOKUP($C358,#REF!,15,FALSE))</f>
        <v>#N/A</v>
      </c>
      <c r="T358" s="205" t="e">
        <f t="shared" si="35"/>
        <v>#N/A</v>
      </c>
    </row>
    <row r="359" spans="1:20" ht="15">
      <c r="A359" s="203">
        <v>1</v>
      </c>
      <c r="B359" s="203" t="e">
        <f>'Orçamento-TCE'!B359</f>
        <v>#N/A</v>
      </c>
      <c r="C359" s="229">
        <f>'Orçamento-TCE'!C359</f>
        <v>0</v>
      </c>
      <c r="D359" s="199" t="e">
        <f>'Orçamento-TCE'!G359</f>
        <v>#N/A</v>
      </c>
      <c r="E359" s="204">
        <f>'Orçamento-TCE'!H359</f>
        <v>0</v>
      </c>
      <c r="F359" s="230" t="e">
        <f>'Orçamento-TCE'!I359</f>
        <v>#N/A</v>
      </c>
      <c r="G359" s="227" t="e">
        <f>IF(Comparativo!$E$6="Tabela Não Desonerada",VLOOKUP($C359,'Orçamento Base'!$D$12:$S$1673,12,FALSE),VLOOKUP($C359,#REF!,12,FALSE))</f>
        <v>#N/A</v>
      </c>
      <c r="H359" s="228">
        <f>IFERROR(IF(Comparativo!$E$6="Tabela Não Desonerada",VLOOKUP($C359,'Orçamento Base'!$D$12:$S$1673,16,FALSE),VLOOKUP($C359,#REF!,16,FALSE)),0)</f>
        <v>0</v>
      </c>
      <c r="I359" s="575" t="e">
        <f>IF(Comparativo!$E$6="Tabela Não Desonerada",VLOOKUP($C359,'Orçamento Base'!$D$12:$S$1673,11,FALSE),VLOOKUP($C359,#REF!,11,FALSE))</f>
        <v>#N/A</v>
      </c>
      <c r="J359" s="363">
        <f>IF(Comparativo!$E$6="Tabela Não Desonerada",Encargos!$F$44,Encargos!$D$44)</f>
        <v>1.1122000000000001</v>
      </c>
      <c r="K359" s="364"/>
      <c r="L359" s="365" t="e">
        <f t="shared" si="30"/>
        <v>#N/A</v>
      </c>
      <c r="M359" s="365" t="e">
        <f t="shared" si="31"/>
        <v>#N/A</v>
      </c>
      <c r="N359" s="376" t="e">
        <f t="shared" si="32"/>
        <v>#N/A</v>
      </c>
      <c r="O359" s="205" t="e">
        <f>IF(Comparativo!$E$6="Tabela Não Desonerada",VLOOKUP($C359,'Orçamento Base'!$D$12:$S$1673,13,FALSE),VLOOKUP($C359,#REF!,13,FALSE))</f>
        <v>#N/A</v>
      </c>
      <c r="P359" s="205" t="e">
        <f t="shared" si="33"/>
        <v>#N/A</v>
      </c>
      <c r="Q359" s="205" t="e">
        <f>IF(Comparativo!$E$6="Tabela Não Desonerada",VLOOKUP($C359,'Orçamento Base'!$D$12:$S$1673,14,FALSE),VLOOKUP($C359,#REF!,14,FALSE))</f>
        <v>#N/A</v>
      </c>
      <c r="R359" s="205" t="e">
        <f t="shared" si="34"/>
        <v>#N/A</v>
      </c>
      <c r="S359" s="205" t="e">
        <f>IF(Comparativo!$E$6="Tabela Não Desonerada",VLOOKUP($C359,'Orçamento Base'!$D$12:$S$1673,15,FALSE),VLOOKUP($C359,#REF!,15,FALSE))</f>
        <v>#N/A</v>
      </c>
      <c r="T359" s="205" t="e">
        <f t="shared" si="35"/>
        <v>#N/A</v>
      </c>
    </row>
    <row r="360" spans="1:20" ht="15">
      <c r="A360" s="203">
        <v>1</v>
      </c>
      <c r="B360" s="203" t="e">
        <f>'Orçamento-TCE'!B360</f>
        <v>#N/A</v>
      </c>
      <c r="C360" s="229">
        <f>'Orçamento-TCE'!C360</f>
        <v>0</v>
      </c>
      <c r="D360" s="199" t="e">
        <f>'Orçamento-TCE'!G360</f>
        <v>#N/A</v>
      </c>
      <c r="E360" s="204">
        <f>'Orçamento-TCE'!H360</f>
        <v>0</v>
      </c>
      <c r="F360" s="230" t="e">
        <f>'Orçamento-TCE'!I360</f>
        <v>#N/A</v>
      </c>
      <c r="G360" s="227" t="e">
        <f>IF(Comparativo!$E$6="Tabela Não Desonerada",VLOOKUP($C360,'Orçamento Base'!$D$12:$S$1673,12,FALSE),VLOOKUP($C360,#REF!,12,FALSE))</f>
        <v>#N/A</v>
      </c>
      <c r="H360" s="228">
        <f>IFERROR(IF(Comparativo!$E$6="Tabela Não Desonerada",VLOOKUP($C360,'Orçamento Base'!$D$12:$S$1673,16,FALSE),VLOOKUP($C360,#REF!,16,FALSE)),0)</f>
        <v>0</v>
      </c>
      <c r="I360" s="575" t="e">
        <f>IF(Comparativo!$E$6="Tabela Não Desonerada",VLOOKUP($C360,'Orçamento Base'!$D$12:$S$1673,11,FALSE),VLOOKUP($C360,#REF!,11,FALSE))</f>
        <v>#N/A</v>
      </c>
      <c r="J360" s="363">
        <f>IF(Comparativo!$E$6="Tabela Não Desonerada",Encargos!$F$44,Encargos!$D$44)</f>
        <v>1.1122000000000001</v>
      </c>
      <c r="K360" s="364"/>
      <c r="L360" s="365" t="e">
        <f t="shared" si="30"/>
        <v>#N/A</v>
      </c>
      <c r="M360" s="365" t="e">
        <f t="shared" si="31"/>
        <v>#N/A</v>
      </c>
      <c r="N360" s="376" t="e">
        <f t="shared" si="32"/>
        <v>#N/A</v>
      </c>
      <c r="O360" s="205" t="e">
        <f>IF(Comparativo!$E$6="Tabela Não Desonerada",VLOOKUP($C360,'Orçamento Base'!$D$12:$S$1673,13,FALSE),VLOOKUP($C360,#REF!,13,FALSE))</f>
        <v>#N/A</v>
      </c>
      <c r="P360" s="205" t="e">
        <f t="shared" si="33"/>
        <v>#N/A</v>
      </c>
      <c r="Q360" s="205" t="e">
        <f>IF(Comparativo!$E$6="Tabela Não Desonerada",VLOOKUP($C360,'Orçamento Base'!$D$12:$S$1673,14,FALSE),VLOOKUP($C360,#REF!,14,FALSE))</f>
        <v>#N/A</v>
      </c>
      <c r="R360" s="205" t="e">
        <f t="shared" si="34"/>
        <v>#N/A</v>
      </c>
      <c r="S360" s="205" t="e">
        <f>IF(Comparativo!$E$6="Tabela Não Desonerada",VLOOKUP($C360,'Orçamento Base'!$D$12:$S$1673,15,FALSE),VLOOKUP($C360,#REF!,15,FALSE))</f>
        <v>#N/A</v>
      </c>
      <c r="T360" s="205" t="e">
        <f t="shared" si="35"/>
        <v>#N/A</v>
      </c>
    </row>
    <row r="361" spans="1:20" ht="15">
      <c r="A361" s="203">
        <v>1</v>
      </c>
      <c r="B361" s="203" t="e">
        <f>'Orçamento-TCE'!B361</f>
        <v>#N/A</v>
      </c>
      <c r="C361" s="229">
        <f>'Orçamento-TCE'!C361</f>
        <v>0</v>
      </c>
      <c r="D361" s="199" t="e">
        <f>'Orçamento-TCE'!G361</f>
        <v>#N/A</v>
      </c>
      <c r="E361" s="204">
        <f>'Orçamento-TCE'!H361</f>
        <v>0</v>
      </c>
      <c r="F361" s="230" t="e">
        <f>'Orçamento-TCE'!I361</f>
        <v>#N/A</v>
      </c>
      <c r="G361" s="227" t="e">
        <f>IF(Comparativo!$E$6="Tabela Não Desonerada",VLOOKUP($C361,'Orçamento Base'!$D$12:$S$1673,12,FALSE),VLOOKUP($C361,#REF!,12,FALSE))</f>
        <v>#N/A</v>
      </c>
      <c r="H361" s="228">
        <f>IFERROR(IF(Comparativo!$E$6="Tabela Não Desonerada",VLOOKUP($C361,'Orçamento Base'!$D$12:$S$1673,16,FALSE),VLOOKUP($C361,#REF!,16,FALSE)),0)</f>
        <v>0</v>
      </c>
      <c r="I361" s="575" t="e">
        <f>IF(Comparativo!$E$6="Tabela Não Desonerada",VLOOKUP($C361,'Orçamento Base'!$D$12:$S$1673,11,FALSE),VLOOKUP($C361,#REF!,11,FALSE))</f>
        <v>#N/A</v>
      </c>
      <c r="J361" s="363">
        <f>IF(Comparativo!$E$6="Tabela Não Desonerada",Encargos!$F$44,Encargos!$D$44)</f>
        <v>1.1122000000000001</v>
      </c>
      <c r="K361" s="364"/>
      <c r="L361" s="365" t="e">
        <f t="shared" si="30"/>
        <v>#N/A</v>
      </c>
      <c r="M361" s="365" t="e">
        <f t="shared" si="31"/>
        <v>#N/A</v>
      </c>
      <c r="N361" s="376" t="e">
        <f t="shared" si="32"/>
        <v>#N/A</v>
      </c>
      <c r="O361" s="205" t="e">
        <f>IF(Comparativo!$E$6="Tabela Não Desonerada",VLOOKUP($C361,'Orçamento Base'!$D$12:$S$1673,13,FALSE),VLOOKUP($C361,#REF!,13,FALSE))</f>
        <v>#N/A</v>
      </c>
      <c r="P361" s="205" t="e">
        <f t="shared" si="33"/>
        <v>#N/A</v>
      </c>
      <c r="Q361" s="205" t="e">
        <f>IF(Comparativo!$E$6="Tabela Não Desonerada",VLOOKUP($C361,'Orçamento Base'!$D$12:$S$1673,14,FALSE),VLOOKUP($C361,#REF!,14,FALSE))</f>
        <v>#N/A</v>
      </c>
      <c r="R361" s="205" t="e">
        <f t="shared" si="34"/>
        <v>#N/A</v>
      </c>
      <c r="S361" s="205" t="e">
        <f>IF(Comparativo!$E$6="Tabela Não Desonerada",VLOOKUP($C361,'Orçamento Base'!$D$12:$S$1673,15,FALSE),VLOOKUP($C361,#REF!,15,FALSE))</f>
        <v>#N/A</v>
      </c>
      <c r="T361" s="205" t="e">
        <f t="shared" si="35"/>
        <v>#N/A</v>
      </c>
    </row>
    <row r="362" spans="1:20" ht="15">
      <c r="A362" s="203">
        <v>1</v>
      </c>
      <c r="B362" s="203" t="e">
        <f>'Orçamento-TCE'!B362</f>
        <v>#N/A</v>
      </c>
      <c r="C362" s="229">
        <f>'Orçamento-TCE'!C362</f>
        <v>0</v>
      </c>
      <c r="D362" s="199" t="e">
        <f>'Orçamento-TCE'!G362</f>
        <v>#N/A</v>
      </c>
      <c r="E362" s="204">
        <f>'Orçamento-TCE'!H362</f>
        <v>0</v>
      </c>
      <c r="F362" s="230" t="e">
        <f>'Orçamento-TCE'!I362</f>
        <v>#N/A</v>
      </c>
      <c r="G362" s="227" t="e">
        <f>IF(Comparativo!$E$6="Tabela Não Desonerada",VLOOKUP($C362,'Orçamento Base'!$D$12:$S$1673,12,FALSE),VLOOKUP($C362,#REF!,12,FALSE))</f>
        <v>#N/A</v>
      </c>
      <c r="H362" s="228">
        <f>IFERROR(IF(Comparativo!$E$6="Tabela Não Desonerada",VLOOKUP($C362,'Orçamento Base'!$D$12:$S$1673,16,FALSE),VLOOKUP($C362,#REF!,16,FALSE)),0)</f>
        <v>0</v>
      </c>
      <c r="I362" s="575" t="e">
        <f>IF(Comparativo!$E$6="Tabela Não Desonerada",VLOOKUP($C362,'Orçamento Base'!$D$12:$S$1673,11,FALSE),VLOOKUP($C362,#REF!,11,FALSE))</f>
        <v>#N/A</v>
      </c>
      <c r="J362" s="363">
        <f>IF(Comparativo!$E$6="Tabela Não Desonerada",Encargos!$F$44,Encargos!$D$44)</f>
        <v>1.1122000000000001</v>
      </c>
      <c r="K362" s="364"/>
      <c r="L362" s="365" t="e">
        <f t="shared" si="30"/>
        <v>#N/A</v>
      </c>
      <c r="M362" s="365" t="e">
        <f t="shared" si="31"/>
        <v>#N/A</v>
      </c>
      <c r="N362" s="376" t="e">
        <f t="shared" si="32"/>
        <v>#N/A</v>
      </c>
      <c r="O362" s="205" t="e">
        <f>IF(Comparativo!$E$6="Tabela Não Desonerada",VLOOKUP($C362,'Orçamento Base'!$D$12:$S$1673,13,FALSE),VLOOKUP($C362,#REF!,13,FALSE))</f>
        <v>#N/A</v>
      </c>
      <c r="P362" s="205" t="e">
        <f t="shared" si="33"/>
        <v>#N/A</v>
      </c>
      <c r="Q362" s="205" t="e">
        <f>IF(Comparativo!$E$6="Tabela Não Desonerada",VLOOKUP($C362,'Orçamento Base'!$D$12:$S$1673,14,FALSE),VLOOKUP($C362,#REF!,14,FALSE))</f>
        <v>#N/A</v>
      </c>
      <c r="R362" s="205" t="e">
        <f t="shared" si="34"/>
        <v>#N/A</v>
      </c>
      <c r="S362" s="205" t="e">
        <f>IF(Comparativo!$E$6="Tabela Não Desonerada",VLOOKUP($C362,'Orçamento Base'!$D$12:$S$1673,15,FALSE),VLOOKUP($C362,#REF!,15,FALSE))</f>
        <v>#N/A</v>
      </c>
      <c r="T362" s="205" t="e">
        <f t="shared" si="35"/>
        <v>#N/A</v>
      </c>
    </row>
    <row r="363" spans="1:20" ht="15">
      <c r="A363" s="203">
        <v>1</v>
      </c>
      <c r="B363" s="203" t="e">
        <f>'Orçamento-TCE'!B363</f>
        <v>#N/A</v>
      </c>
      <c r="C363" s="229">
        <f>'Orçamento-TCE'!C363</f>
        <v>0</v>
      </c>
      <c r="D363" s="199" t="e">
        <f>'Orçamento-TCE'!G363</f>
        <v>#N/A</v>
      </c>
      <c r="E363" s="204">
        <f>'Orçamento-TCE'!H363</f>
        <v>0</v>
      </c>
      <c r="F363" s="230" t="e">
        <f>'Orçamento-TCE'!I363</f>
        <v>#N/A</v>
      </c>
      <c r="G363" s="227" t="e">
        <f>IF(Comparativo!$E$6="Tabela Não Desonerada",VLOOKUP($C363,'Orçamento Base'!$D$12:$S$1673,12,FALSE),VLOOKUP($C363,#REF!,12,FALSE))</f>
        <v>#N/A</v>
      </c>
      <c r="H363" s="228">
        <f>IFERROR(IF(Comparativo!$E$6="Tabela Não Desonerada",VLOOKUP($C363,'Orçamento Base'!$D$12:$S$1673,16,FALSE),VLOOKUP($C363,#REF!,16,FALSE)),0)</f>
        <v>0</v>
      </c>
      <c r="I363" s="575" t="e">
        <f>IF(Comparativo!$E$6="Tabela Não Desonerada",VLOOKUP($C363,'Orçamento Base'!$D$12:$S$1673,11,FALSE),VLOOKUP($C363,#REF!,11,FALSE))</f>
        <v>#N/A</v>
      </c>
      <c r="J363" s="363">
        <f>IF(Comparativo!$E$6="Tabela Não Desonerada",Encargos!$F$44,Encargos!$D$44)</f>
        <v>1.1122000000000001</v>
      </c>
      <c r="K363" s="364"/>
      <c r="L363" s="365" t="e">
        <f t="shared" si="30"/>
        <v>#N/A</v>
      </c>
      <c r="M363" s="365" t="e">
        <f t="shared" si="31"/>
        <v>#N/A</v>
      </c>
      <c r="N363" s="376" t="e">
        <f t="shared" si="32"/>
        <v>#N/A</v>
      </c>
      <c r="O363" s="205" t="e">
        <f>IF(Comparativo!$E$6="Tabela Não Desonerada",VLOOKUP($C363,'Orçamento Base'!$D$12:$S$1673,13,FALSE),VLOOKUP($C363,#REF!,13,FALSE))</f>
        <v>#N/A</v>
      </c>
      <c r="P363" s="205" t="e">
        <f t="shared" si="33"/>
        <v>#N/A</v>
      </c>
      <c r="Q363" s="205" t="e">
        <f>IF(Comparativo!$E$6="Tabela Não Desonerada",VLOOKUP($C363,'Orçamento Base'!$D$12:$S$1673,14,FALSE),VLOOKUP($C363,#REF!,14,FALSE))</f>
        <v>#N/A</v>
      </c>
      <c r="R363" s="205" t="e">
        <f t="shared" si="34"/>
        <v>#N/A</v>
      </c>
      <c r="S363" s="205" t="e">
        <f>IF(Comparativo!$E$6="Tabela Não Desonerada",VLOOKUP($C363,'Orçamento Base'!$D$12:$S$1673,15,FALSE),VLOOKUP($C363,#REF!,15,FALSE))</f>
        <v>#N/A</v>
      </c>
      <c r="T363" s="205" t="e">
        <f t="shared" si="35"/>
        <v>#N/A</v>
      </c>
    </row>
    <row r="364" spans="1:20" ht="15">
      <c r="A364" s="203">
        <v>1</v>
      </c>
      <c r="B364" s="203" t="e">
        <f>'Orçamento-TCE'!B364</f>
        <v>#N/A</v>
      </c>
      <c r="C364" s="229">
        <f>'Orçamento-TCE'!C364</f>
        <v>0</v>
      </c>
      <c r="D364" s="199" t="e">
        <f>'Orçamento-TCE'!G364</f>
        <v>#N/A</v>
      </c>
      <c r="E364" s="204">
        <f>'Orçamento-TCE'!H364</f>
        <v>0</v>
      </c>
      <c r="F364" s="230" t="e">
        <f>'Orçamento-TCE'!I364</f>
        <v>#N/A</v>
      </c>
      <c r="G364" s="227" t="e">
        <f>IF(Comparativo!$E$6="Tabela Não Desonerada",VLOOKUP($C364,'Orçamento Base'!$D$12:$S$1673,12,FALSE),VLOOKUP($C364,#REF!,12,FALSE))</f>
        <v>#N/A</v>
      </c>
      <c r="H364" s="228">
        <f>IFERROR(IF(Comparativo!$E$6="Tabela Não Desonerada",VLOOKUP($C364,'Orçamento Base'!$D$12:$S$1673,16,FALSE),VLOOKUP($C364,#REF!,16,FALSE)),0)</f>
        <v>0</v>
      </c>
      <c r="I364" s="575" t="e">
        <f>IF(Comparativo!$E$6="Tabela Não Desonerada",VLOOKUP($C364,'Orçamento Base'!$D$12:$S$1673,11,FALSE),VLOOKUP($C364,#REF!,11,FALSE))</f>
        <v>#N/A</v>
      </c>
      <c r="J364" s="363">
        <f>IF(Comparativo!$E$6="Tabela Não Desonerada",Encargos!$F$44,Encargos!$D$44)</f>
        <v>1.1122000000000001</v>
      </c>
      <c r="K364" s="364"/>
      <c r="L364" s="365" t="e">
        <f t="shared" si="30"/>
        <v>#N/A</v>
      </c>
      <c r="M364" s="365" t="e">
        <f t="shared" si="31"/>
        <v>#N/A</v>
      </c>
      <c r="N364" s="376" t="e">
        <f t="shared" si="32"/>
        <v>#N/A</v>
      </c>
      <c r="O364" s="205" t="e">
        <f>IF(Comparativo!$E$6="Tabela Não Desonerada",VLOOKUP($C364,'Orçamento Base'!$D$12:$S$1673,13,FALSE),VLOOKUP($C364,#REF!,13,FALSE))</f>
        <v>#N/A</v>
      </c>
      <c r="P364" s="205" t="e">
        <f t="shared" si="33"/>
        <v>#N/A</v>
      </c>
      <c r="Q364" s="205" t="e">
        <f>IF(Comparativo!$E$6="Tabela Não Desonerada",VLOOKUP($C364,'Orçamento Base'!$D$12:$S$1673,14,FALSE),VLOOKUP($C364,#REF!,14,FALSE))</f>
        <v>#N/A</v>
      </c>
      <c r="R364" s="205" t="e">
        <f t="shared" si="34"/>
        <v>#N/A</v>
      </c>
      <c r="S364" s="205" t="e">
        <f>IF(Comparativo!$E$6="Tabela Não Desonerada",VLOOKUP($C364,'Orçamento Base'!$D$12:$S$1673,15,FALSE),VLOOKUP($C364,#REF!,15,FALSE))</f>
        <v>#N/A</v>
      </c>
      <c r="T364" s="205" t="e">
        <f t="shared" si="35"/>
        <v>#N/A</v>
      </c>
    </row>
    <row r="365" spans="1:20" ht="15">
      <c r="A365" s="203">
        <v>1</v>
      </c>
      <c r="B365" s="203" t="e">
        <f>'Orçamento-TCE'!B365</f>
        <v>#N/A</v>
      </c>
      <c r="C365" s="229">
        <f>'Orçamento-TCE'!C365</f>
        <v>0</v>
      </c>
      <c r="D365" s="199" t="e">
        <f>'Orçamento-TCE'!G365</f>
        <v>#N/A</v>
      </c>
      <c r="E365" s="204">
        <f>'Orçamento-TCE'!H365</f>
        <v>0</v>
      </c>
      <c r="F365" s="230" t="e">
        <f>'Orçamento-TCE'!I365</f>
        <v>#N/A</v>
      </c>
      <c r="G365" s="227" t="e">
        <f>IF(Comparativo!$E$6="Tabela Não Desonerada",VLOOKUP($C365,'Orçamento Base'!$D$12:$S$1673,12,FALSE),VLOOKUP($C365,#REF!,12,FALSE))</f>
        <v>#N/A</v>
      </c>
      <c r="H365" s="228">
        <f>IFERROR(IF(Comparativo!$E$6="Tabela Não Desonerada",VLOOKUP($C365,'Orçamento Base'!$D$12:$S$1673,16,FALSE),VLOOKUP($C365,#REF!,16,FALSE)),0)</f>
        <v>0</v>
      </c>
      <c r="I365" s="575" t="e">
        <f>IF(Comparativo!$E$6="Tabela Não Desonerada",VLOOKUP($C365,'Orçamento Base'!$D$12:$S$1673,11,FALSE),VLOOKUP($C365,#REF!,11,FALSE))</f>
        <v>#N/A</v>
      </c>
      <c r="J365" s="363">
        <f>IF(Comparativo!$E$6="Tabela Não Desonerada",Encargos!$F$44,Encargos!$D$44)</f>
        <v>1.1122000000000001</v>
      </c>
      <c r="K365" s="364"/>
      <c r="L365" s="365" t="e">
        <f t="shared" si="30"/>
        <v>#N/A</v>
      </c>
      <c r="M365" s="365" t="e">
        <f t="shared" si="31"/>
        <v>#N/A</v>
      </c>
      <c r="N365" s="376" t="e">
        <f t="shared" si="32"/>
        <v>#N/A</v>
      </c>
      <c r="O365" s="205" t="e">
        <f>IF(Comparativo!$E$6="Tabela Não Desonerada",VLOOKUP($C365,'Orçamento Base'!$D$12:$S$1673,13,FALSE),VLOOKUP($C365,#REF!,13,FALSE))</f>
        <v>#N/A</v>
      </c>
      <c r="P365" s="205" t="e">
        <f t="shared" si="33"/>
        <v>#N/A</v>
      </c>
      <c r="Q365" s="205" t="e">
        <f>IF(Comparativo!$E$6="Tabela Não Desonerada",VLOOKUP($C365,'Orçamento Base'!$D$12:$S$1673,14,FALSE),VLOOKUP($C365,#REF!,14,FALSE))</f>
        <v>#N/A</v>
      </c>
      <c r="R365" s="205" t="e">
        <f t="shared" si="34"/>
        <v>#N/A</v>
      </c>
      <c r="S365" s="205" t="e">
        <f>IF(Comparativo!$E$6="Tabela Não Desonerada",VLOOKUP($C365,'Orçamento Base'!$D$12:$S$1673,15,FALSE),VLOOKUP($C365,#REF!,15,FALSE))</f>
        <v>#N/A</v>
      </c>
      <c r="T365" s="205" t="e">
        <f t="shared" si="35"/>
        <v>#N/A</v>
      </c>
    </row>
    <row r="366" spans="1:20" ht="15">
      <c r="A366" s="203">
        <v>1</v>
      </c>
      <c r="B366" s="203" t="e">
        <f>'Orçamento-TCE'!B366</f>
        <v>#N/A</v>
      </c>
      <c r="C366" s="229">
        <f>'Orçamento-TCE'!C366</f>
        <v>0</v>
      </c>
      <c r="D366" s="199" t="e">
        <f>'Orçamento-TCE'!G366</f>
        <v>#N/A</v>
      </c>
      <c r="E366" s="204">
        <f>'Orçamento-TCE'!H366</f>
        <v>0</v>
      </c>
      <c r="F366" s="230" t="e">
        <f>'Orçamento-TCE'!I366</f>
        <v>#N/A</v>
      </c>
      <c r="G366" s="227" t="e">
        <f>IF(Comparativo!$E$6="Tabela Não Desonerada",VLOOKUP($C366,'Orçamento Base'!$D$12:$S$1673,12,FALSE),VLOOKUP($C366,#REF!,12,FALSE))</f>
        <v>#N/A</v>
      </c>
      <c r="H366" s="228">
        <f>IFERROR(IF(Comparativo!$E$6="Tabela Não Desonerada",VLOOKUP($C366,'Orçamento Base'!$D$12:$S$1673,16,FALSE),VLOOKUP($C366,#REF!,16,FALSE)),0)</f>
        <v>0</v>
      </c>
      <c r="I366" s="575" t="e">
        <f>IF(Comparativo!$E$6="Tabela Não Desonerada",VLOOKUP($C366,'Orçamento Base'!$D$12:$S$1673,11,FALSE),VLOOKUP($C366,#REF!,11,FALSE))</f>
        <v>#N/A</v>
      </c>
      <c r="J366" s="363">
        <f>IF(Comparativo!$E$6="Tabela Não Desonerada",Encargos!$F$44,Encargos!$D$44)</f>
        <v>1.1122000000000001</v>
      </c>
      <c r="K366" s="364"/>
      <c r="L366" s="365" t="e">
        <f t="shared" si="30"/>
        <v>#N/A</v>
      </c>
      <c r="M366" s="365" t="e">
        <f t="shared" si="31"/>
        <v>#N/A</v>
      </c>
      <c r="N366" s="376" t="e">
        <f t="shared" si="32"/>
        <v>#N/A</v>
      </c>
      <c r="O366" s="205" t="e">
        <f>IF(Comparativo!$E$6="Tabela Não Desonerada",VLOOKUP($C366,'Orçamento Base'!$D$12:$S$1673,13,FALSE),VLOOKUP($C366,#REF!,13,FALSE))</f>
        <v>#N/A</v>
      </c>
      <c r="P366" s="205" t="e">
        <f t="shared" si="33"/>
        <v>#N/A</v>
      </c>
      <c r="Q366" s="205" t="e">
        <f>IF(Comparativo!$E$6="Tabela Não Desonerada",VLOOKUP($C366,'Orçamento Base'!$D$12:$S$1673,14,FALSE),VLOOKUP($C366,#REF!,14,FALSE))</f>
        <v>#N/A</v>
      </c>
      <c r="R366" s="205" t="e">
        <f t="shared" si="34"/>
        <v>#N/A</v>
      </c>
      <c r="S366" s="205" t="e">
        <f>IF(Comparativo!$E$6="Tabela Não Desonerada",VLOOKUP($C366,'Orçamento Base'!$D$12:$S$1673,15,FALSE),VLOOKUP($C366,#REF!,15,FALSE))</f>
        <v>#N/A</v>
      </c>
      <c r="T366" s="205" t="e">
        <f t="shared" si="35"/>
        <v>#N/A</v>
      </c>
    </row>
    <row r="367" spans="1:20" ht="15">
      <c r="A367" s="203">
        <v>1</v>
      </c>
      <c r="B367" s="203" t="e">
        <f>'Orçamento-TCE'!B367</f>
        <v>#N/A</v>
      </c>
      <c r="C367" s="229">
        <f>'Orçamento-TCE'!C367</f>
        <v>0</v>
      </c>
      <c r="D367" s="199" t="e">
        <f>'Orçamento-TCE'!G367</f>
        <v>#N/A</v>
      </c>
      <c r="E367" s="204">
        <f>'Orçamento-TCE'!H367</f>
        <v>0</v>
      </c>
      <c r="F367" s="230" t="e">
        <f>'Orçamento-TCE'!I367</f>
        <v>#N/A</v>
      </c>
      <c r="G367" s="227" t="e">
        <f>IF(Comparativo!$E$6="Tabela Não Desonerada",VLOOKUP($C367,'Orçamento Base'!$D$12:$S$1673,12,FALSE),VLOOKUP($C367,#REF!,12,FALSE))</f>
        <v>#N/A</v>
      </c>
      <c r="H367" s="228">
        <f>IFERROR(IF(Comparativo!$E$6="Tabela Não Desonerada",VLOOKUP($C367,'Orçamento Base'!$D$12:$S$1673,16,FALSE),VLOOKUP($C367,#REF!,16,FALSE)),0)</f>
        <v>0</v>
      </c>
      <c r="I367" s="575" t="e">
        <f>IF(Comparativo!$E$6="Tabela Não Desonerada",VLOOKUP($C367,'Orçamento Base'!$D$12:$S$1673,11,FALSE),VLOOKUP($C367,#REF!,11,FALSE))</f>
        <v>#N/A</v>
      </c>
      <c r="J367" s="363">
        <f>IF(Comparativo!$E$6="Tabela Não Desonerada",Encargos!$F$44,Encargos!$D$44)</f>
        <v>1.1122000000000001</v>
      </c>
      <c r="K367" s="364"/>
      <c r="L367" s="365" t="e">
        <f t="shared" si="30"/>
        <v>#N/A</v>
      </c>
      <c r="M367" s="365" t="e">
        <f t="shared" si="31"/>
        <v>#N/A</v>
      </c>
      <c r="N367" s="376" t="e">
        <f t="shared" si="32"/>
        <v>#N/A</v>
      </c>
      <c r="O367" s="205" t="e">
        <f>IF(Comparativo!$E$6="Tabela Não Desonerada",VLOOKUP($C367,'Orçamento Base'!$D$12:$S$1673,13,FALSE),VLOOKUP($C367,#REF!,13,FALSE))</f>
        <v>#N/A</v>
      </c>
      <c r="P367" s="205" t="e">
        <f t="shared" si="33"/>
        <v>#N/A</v>
      </c>
      <c r="Q367" s="205" t="e">
        <f>IF(Comparativo!$E$6="Tabela Não Desonerada",VLOOKUP($C367,'Orçamento Base'!$D$12:$S$1673,14,FALSE),VLOOKUP($C367,#REF!,14,FALSE))</f>
        <v>#N/A</v>
      </c>
      <c r="R367" s="205" t="e">
        <f t="shared" si="34"/>
        <v>#N/A</v>
      </c>
      <c r="S367" s="205" t="e">
        <f>IF(Comparativo!$E$6="Tabela Não Desonerada",VLOOKUP($C367,'Orçamento Base'!$D$12:$S$1673,15,FALSE),VLOOKUP($C367,#REF!,15,FALSE))</f>
        <v>#N/A</v>
      </c>
      <c r="T367" s="205" t="e">
        <f t="shared" si="35"/>
        <v>#N/A</v>
      </c>
    </row>
    <row r="368" spans="1:20" ht="15">
      <c r="A368" s="203">
        <v>1</v>
      </c>
      <c r="B368" s="203" t="e">
        <f>'Orçamento-TCE'!B368</f>
        <v>#N/A</v>
      </c>
      <c r="C368" s="229">
        <f>'Orçamento-TCE'!C368</f>
        <v>0</v>
      </c>
      <c r="D368" s="199" t="e">
        <f>'Orçamento-TCE'!G368</f>
        <v>#N/A</v>
      </c>
      <c r="E368" s="204">
        <f>'Orçamento-TCE'!H368</f>
        <v>0</v>
      </c>
      <c r="F368" s="230" t="e">
        <f>'Orçamento-TCE'!I368</f>
        <v>#N/A</v>
      </c>
      <c r="G368" s="227" t="e">
        <f>IF(Comparativo!$E$6="Tabela Não Desonerada",VLOOKUP($C368,'Orçamento Base'!$D$12:$S$1673,12,FALSE),VLOOKUP($C368,#REF!,12,FALSE))</f>
        <v>#N/A</v>
      </c>
      <c r="H368" s="228">
        <f>IFERROR(IF(Comparativo!$E$6="Tabela Não Desonerada",VLOOKUP($C368,'Orçamento Base'!$D$12:$S$1673,16,FALSE),VLOOKUP($C368,#REF!,16,FALSE)),0)</f>
        <v>0</v>
      </c>
      <c r="I368" s="575" t="e">
        <f>IF(Comparativo!$E$6="Tabela Não Desonerada",VLOOKUP($C368,'Orçamento Base'!$D$12:$S$1673,11,FALSE),VLOOKUP($C368,#REF!,11,FALSE))</f>
        <v>#N/A</v>
      </c>
      <c r="J368" s="363">
        <f>IF(Comparativo!$E$6="Tabela Não Desonerada",Encargos!$F$44,Encargos!$D$44)</f>
        <v>1.1122000000000001</v>
      </c>
      <c r="K368" s="364"/>
      <c r="L368" s="365" t="e">
        <f t="shared" si="30"/>
        <v>#N/A</v>
      </c>
      <c r="M368" s="365" t="e">
        <f t="shared" si="31"/>
        <v>#N/A</v>
      </c>
      <c r="N368" s="376" t="e">
        <f t="shared" si="32"/>
        <v>#N/A</v>
      </c>
      <c r="O368" s="205" t="e">
        <f>IF(Comparativo!$E$6="Tabela Não Desonerada",VLOOKUP($C368,'Orçamento Base'!$D$12:$S$1673,13,FALSE),VLOOKUP($C368,#REF!,13,FALSE))</f>
        <v>#N/A</v>
      </c>
      <c r="P368" s="205" t="e">
        <f t="shared" si="33"/>
        <v>#N/A</v>
      </c>
      <c r="Q368" s="205" t="e">
        <f>IF(Comparativo!$E$6="Tabela Não Desonerada",VLOOKUP($C368,'Orçamento Base'!$D$12:$S$1673,14,FALSE),VLOOKUP($C368,#REF!,14,FALSE))</f>
        <v>#N/A</v>
      </c>
      <c r="R368" s="205" t="e">
        <f t="shared" si="34"/>
        <v>#N/A</v>
      </c>
      <c r="S368" s="205" t="e">
        <f>IF(Comparativo!$E$6="Tabela Não Desonerada",VLOOKUP($C368,'Orçamento Base'!$D$12:$S$1673,15,FALSE),VLOOKUP($C368,#REF!,15,FALSE))</f>
        <v>#N/A</v>
      </c>
      <c r="T368" s="205" t="e">
        <f t="shared" si="35"/>
        <v>#N/A</v>
      </c>
    </row>
    <row r="369" spans="1:20" ht="15">
      <c r="A369" s="203">
        <v>1</v>
      </c>
      <c r="B369" s="203" t="e">
        <f>'Orçamento-TCE'!B369</f>
        <v>#N/A</v>
      </c>
      <c r="C369" s="229">
        <f>'Orçamento-TCE'!C369</f>
        <v>0</v>
      </c>
      <c r="D369" s="199" t="e">
        <f>'Orçamento-TCE'!G369</f>
        <v>#N/A</v>
      </c>
      <c r="E369" s="204">
        <f>'Orçamento-TCE'!H369</f>
        <v>0</v>
      </c>
      <c r="F369" s="230" t="e">
        <f>'Orçamento-TCE'!I369</f>
        <v>#N/A</v>
      </c>
      <c r="G369" s="227" t="e">
        <f>IF(Comparativo!$E$6="Tabela Não Desonerada",VLOOKUP($C369,'Orçamento Base'!$D$12:$S$1673,12,FALSE),VLOOKUP($C369,#REF!,12,FALSE))</f>
        <v>#N/A</v>
      </c>
      <c r="H369" s="228">
        <f>IFERROR(IF(Comparativo!$E$6="Tabela Não Desonerada",VLOOKUP($C369,'Orçamento Base'!$D$12:$S$1673,16,FALSE),VLOOKUP($C369,#REF!,16,FALSE)),0)</f>
        <v>0</v>
      </c>
      <c r="I369" s="575" t="e">
        <f>IF(Comparativo!$E$6="Tabela Não Desonerada",VLOOKUP($C369,'Orçamento Base'!$D$12:$S$1673,11,FALSE),VLOOKUP($C369,#REF!,11,FALSE))</f>
        <v>#N/A</v>
      </c>
      <c r="J369" s="363">
        <f>IF(Comparativo!$E$6="Tabela Não Desonerada",Encargos!$F$44,Encargos!$D$44)</f>
        <v>1.1122000000000001</v>
      </c>
      <c r="K369" s="364"/>
      <c r="L369" s="365" t="e">
        <f t="shared" si="30"/>
        <v>#N/A</v>
      </c>
      <c r="M369" s="365" t="e">
        <f t="shared" si="31"/>
        <v>#N/A</v>
      </c>
      <c r="N369" s="376" t="e">
        <f t="shared" si="32"/>
        <v>#N/A</v>
      </c>
      <c r="O369" s="205" t="e">
        <f>IF(Comparativo!$E$6="Tabela Não Desonerada",VLOOKUP($C369,'Orçamento Base'!$D$12:$S$1673,13,FALSE),VLOOKUP($C369,#REF!,13,FALSE))</f>
        <v>#N/A</v>
      </c>
      <c r="P369" s="205" t="e">
        <f t="shared" si="33"/>
        <v>#N/A</v>
      </c>
      <c r="Q369" s="205" t="e">
        <f>IF(Comparativo!$E$6="Tabela Não Desonerada",VLOOKUP($C369,'Orçamento Base'!$D$12:$S$1673,14,FALSE),VLOOKUP($C369,#REF!,14,FALSE))</f>
        <v>#N/A</v>
      </c>
      <c r="R369" s="205" t="e">
        <f t="shared" si="34"/>
        <v>#N/A</v>
      </c>
      <c r="S369" s="205" t="e">
        <f>IF(Comparativo!$E$6="Tabela Não Desonerada",VLOOKUP($C369,'Orçamento Base'!$D$12:$S$1673,15,FALSE),VLOOKUP($C369,#REF!,15,FALSE))</f>
        <v>#N/A</v>
      </c>
      <c r="T369" s="205" t="e">
        <f t="shared" si="35"/>
        <v>#N/A</v>
      </c>
    </row>
    <row r="370" spans="1:20" ht="15">
      <c r="A370" s="203">
        <v>1</v>
      </c>
      <c r="B370" s="203" t="e">
        <f>'Orçamento-TCE'!B370</f>
        <v>#N/A</v>
      </c>
      <c r="C370" s="229">
        <f>'Orçamento-TCE'!C370</f>
        <v>0</v>
      </c>
      <c r="D370" s="199" t="e">
        <f>'Orçamento-TCE'!G370</f>
        <v>#N/A</v>
      </c>
      <c r="E370" s="204">
        <f>'Orçamento-TCE'!H370</f>
        <v>0</v>
      </c>
      <c r="F370" s="230" t="e">
        <f>'Orçamento-TCE'!I370</f>
        <v>#N/A</v>
      </c>
      <c r="G370" s="227" t="e">
        <f>IF(Comparativo!$E$6="Tabela Não Desonerada",VLOOKUP($C370,'Orçamento Base'!$D$12:$S$1673,12,FALSE),VLOOKUP($C370,#REF!,12,FALSE))</f>
        <v>#N/A</v>
      </c>
      <c r="H370" s="228">
        <f>IFERROR(IF(Comparativo!$E$6="Tabela Não Desonerada",VLOOKUP($C370,'Orçamento Base'!$D$12:$S$1673,16,FALSE),VLOOKUP($C370,#REF!,16,FALSE)),0)</f>
        <v>0</v>
      </c>
      <c r="I370" s="575" t="e">
        <f>IF(Comparativo!$E$6="Tabela Não Desonerada",VLOOKUP($C370,'Orçamento Base'!$D$12:$S$1673,11,FALSE),VLOOKUP($C370,#REF!,11,FALSE))</f>
        <v>#N/A</v>
      </c>
      <c r="J370" s="363">
        <f>IF(Comparativo!$E$6="Tabela Não Desonerada",Encargos!$F$44,Encargos!$D$44)</f>
        <v>1.1122000000000001</v>
      </c>
      <c r="K370" s="364"/>
      <c r="L370" s="365" t="e">
        <f t="shared" si="30"/>
        <v>#N/A</v>
      </c>
      <c r="M370" s="365" t="e">
        <f t="shared" si="31"/>
        <v>#N/A</v>
      </c>
      <c r="N370" s="376" t="e">
        <f t="shared" si="32"/>
        <v>#N/A</v>
      </c>
      <c r="O370" s="205" t="e">
        <f>IF(Comparativo!$E$6="Tabela Não Desonerada",VLOOKUP($C370,'Orçamento Base'!$D$12:$S$1673,13,FALSE),VLOOKUP($C370,#REF!,13,FALSE))</f>
        <v>#N/A</v>
      </c>
      <c r="P370" s="205" t="e">
        <f t="shared" si="33"/>
        <v>#N/A</v>
      </c>
      <c r="Q370" s="205" t="e">
        <f>IF(Comparativo!$E$6="Tabela Não Desonerada",VLOOKUP($C370,'Orçamento Base'!$D$12:$S$1673,14,FALSE),VLOOKUP($C370,#REF!,14,FALSE))</f>
        <v>#N/A</v>
      </c>
      <c r="R370" s="205" t="e">
        <f t="shared" si="34"/>
        <v>#N/A</v>
      </c>
      <c r="S370" s="205" t="e">
        <f>IF(Comparativo!$E$6="Tabela Não Desonerada",VLOOKUP($C370,'Orçamento Base'!$D$12:$S$1673,15,FALSE),VLOOKUP($C370,#REF!,15,FALSE))</f>
        <v>#N/A</v>
      </c>
      <c r="T370" s="205" t="e">
        <f t="shared" si="35"/>
        <v>#N/A</v>
      </c>
    </row>
    <row r="371" spans="1:20" ht="15">
      <c r="A371" s="203">
        <v>1</v>
      </c>
      <c r="B371" s="203" t="e">
        <f>'Orçamento-TCE'!B371</f>
        <v>#N/A</v>
      </c>
      <c r="C371" s="229">
        <f>'Orçamento-TCE'!C371</f>
        <v>0</v>
      </c>
      <c r="D371" s="199" t="e">
        <f>'Orçamento-TCE'!G371</f>
        <v>#N/A</v>
      </c>
      <c r="E371" s="204">
        <f>'Orçamento-TCE'!H371</f>
        <v>0</v>
      </c>
      <c r="F371" s="230" t="e">
        <f>'Orçamento-TCE'!I371</f>
        <v>#N/A</v>
      </c>
      <c r="G371" s="227" t="e">
        <f>IF(Comparativo!$E$6="Tabela Não Desonerada",VLOOKUP($C371,'Orçamento Base'!$D$12:$S$1673,12,FALSE),VLOOKUP($C371,#REF!,12,FALSE))</f>
        <v>#N/A</v>
      </c>
      <c r="H371" s="228">
        <f>IFERROR(IF(Comparativo!$E$6="Tabela Não Desonerada",VLOOKUP($C371,'Orçamento Base'!$D$12:$S$1673,16,FALSE),VLOOKUP($C371,#REF!,16,FALSE)),0)</f>
        <v>0</v>
      </c>
      <c r="I371" s="575" t="e">
        <f>IF(Comparativo!$E$6="Tabela Não Desonerada",VLOOKUP($C371,'Orçamento Base'!$D$12:$S$1673,11,FALSE),VLOOKUP($C371,#REF!,11,FALSE))</f>
        <v>#N/A</v>
      </c>
      <c r="J371" s="363">
        <f>IF(Comparativo!$E$6="Tabela Não Desonerada",Encargos!$F$44,Encargos!$D$44)</f>
        <v>1.1122000000000001</v>
      </c>
      <c r="K371" s="364"/>
      <c r="L371" s="365" t="e">
        <f t="shared" si="30"/>
        <v>#N/A</v>
      </c>
      <c r="M371" s="365" t="e">
        <f t="shared" si="31"/>
        <v>#N/A</v>
      </c>
      <c r="N371" s="376" t="e">
        <f t="shared" si="32"/>
        <v>#N/A</v>
      </c>
      <c r="O371" s="205" t="e">
        <f>IF(Comparativo!$E$6="Tabela Não Desonerada",VLOOKUP($C371,'Orçamento Base'!$D$12:$S$1673,13,FALSE),VLOOKUP($C371,#REF!,13,FALSE))</f>
        <v>#N/A</v>
      </c>
      <c r="P371" s="205" t="e">
        <f t="shared" si="33"/>
        <v>#N/A</v>
      </c>
      <c r="Q371" s="205" t="e">
        <f>IF(Comparativo!$E$6="Tabela Não Desonerada",VLOOKUP($C371,'Orçamento Base'!$D$12:$S$1673,14,FALSE),VLOOKUP($C371,#REF!,14,FALSE))</f>
        <v>#N/A</v>
      </c>
      <c r="R371" s="205" t="e">
        <f t="shared" si="34"/>
        <v>#N/A</v>
      </c>
      <c r="S371" s="205" t="e">
        <f>IF(Comparativo!$E$6="Tabela Não Desonerada",VLOOKUP($C371,'Orçamento Base'!$D$12:$S$1673,15,FALSE),VLOOKUP($C371,#REF!,15,FALSE))</f>
        <v>#N/A</v>
      </c>
      <c r="T371" s="205" t="e">
        <f t="shared" si="35"/>
        <v>#N/A</v>
      </c>
    </row>
    <row r="372" spans="1:20" ht="15">
      <c r="A372" s="203">
        <v>1</v>
      </c>
      <c r="B372" s="203" t="e">
        <f>'Orçamento-TCE'!B372</f>
        <v>#N/A</v>
      </c>
      <c r="C372" s="229">
        <f>'Orçamento-TCE'!C372</f>
        <v>0</v>
      </c>
      <c r="D372" s="199" t="e">
        <f>'Orçamento-TCE'!G372</f>
        <v>#N/A</v>
      </c>
      <c r="E372" s="204">
        <f>'Orçamento-TCE'!H372</f>
        <v>0</v>
      </c>
      <c r="F372" s="230" t="e">
        <f>'Orçamento-TCE'!I372</f>
        <v>#N/A</v>
      </c>
      <c r="G372" s="227" t="e">
        <f>IF(Comparativo!$E$6="Tabela Não Desonerada",VLOOKUP($C372,'Orçamento Base'!$D$12:$S$1673,12,FALSE),VLOOKUP($C372,#REF!,12,FALSE))</f>
        <v>#N/A</v>
      </c>
      <c r="H372" s="228">
        <f>IFERROR(IF(Comparativo!$E$6="Tabela Não Desonerada",VLOOKUP($C372,'Orçamento Base'!$D$12:$S$1673,16,FALSE),VLOOKUP($C372,#REF!,16,FALSE)),0)</f>
        <v>0</v>
      </c>
      <c r="I372" s="575" t="e">
        <f>IF(Comparativo!$E$6="Tabela Não Desonerada",VLOOKUP($C372,'Orçamento Base'!$D$12:$S$1673,11,FALSE),VLOOKUP($C372,#REF!,11,FALSE))</f>
        <v>#N/A</v>
      </c>
      <c r="J372" s="363">
        <f>IF(Comparativo!$E$6="Tabela Não Desonerada",Encargos!$F$44,Encargos!$D$44)</f>
        <v>1.1122000000000001</v>
      </c>
      <c r="K372" s="364"/>
      <c r="L372" s="365" t="e">
        <f t="shared" si="30"/>
        <v>#N/A</v>
      </c>
      <c r="M372" s="365" t="e">
        <f t="shared" si="31"/>
        <v>#N/A</v>
      </c>
      <c r="N372" s="376" t="e">
        <f t="shared" si="32"/>
        <v>#N/A</v>
      </c>
      <c r="O372" s="205" t="e">
        <f>IF(Comparativo!$E$6="Tabela Não Desonerada",VLOOKUP($C372,'Orçamento Base'!$D$12:$S$1673,13,FALSE),VLOOKUP($C372,#REF!,13,FALSE))</f>
        <v>#N/A</v>
      </c>
      <c r="P372" s="205" t="e">
        <f t="shared" si="33"/>
        <v>#N/A</v>
      </c>
      <c r="Q372" s="205" t="e">
        <f>IF(Comparativo!$E$6="Tabela Não Desonerada",VLOOKUP($C372,'Orçamento Base'!$D$12:$S$1673,14,FALSE),VLOOKUP($C372,#REF!,14,FALSE))</f>
        <v>#N/A</v>
      </c>
      <c r="R372" s="205" t="e">
        <f t="shared" si="34"/>
        <v>#N/A</v>
      </c>
      <c r="S372" s="205" t="e">
        <f>IF(Comparativo!$E$6="Tabela Não Desonerada",VLOOKUP($C372,'Orçamento Base'!$D$12:$S$1673,15,FALSE),VLOOKUP($C372,#REF!,15,FALSE))</f>
        <v>#N/A</v>
      </c>
      <c r="T372" s="205" t="e">
        <f t="shared" si="35"/>
        <v>#N/A</v>
      </c>
    </row>
    <row r="373" spans="1:20" ht="15">
      <c r="A373" s="203">
        <v>1</v>
      </c>
      <c r="B373" s="203" t="e">
        <f>'Orçamento-TCE'!B373</f>
        <v>#N/A</v>
      </c>
      <c r="C373" s="229">
        <f>'Orçamento-TCE'!C373</f>
        <v>0</v>
      </c>
      <c r="D373" s="199" t="e">
        <f>'Orçamento-TCE'!G373</f>
        <v>#N/A</v>
      </c>
      <c r="E373" s="204">
        <f>'Orçamento-TCE'!H373</f>
        <v>0</v>
      </c>
      <c r="F373" s="230" t="e">
        <f>'Orçamento-TCE'!I373</f>
        <v>#N/A</v>
      </c>
      <c r="G373" s="227" t="e">
        <f>IF(Comparativo!$E$6="Tabela Não Desonerada",VLOOKUP($C373,'Orçamento Base'!$D$12:$S$1673,12,FALSE),VLOOKUP($C373,#REF!,12,FALSE))</f>
        <v>#N/A</v>
      </c>
      <c r="H373" s="228">
        <f>IFERROR(IF(Comparativo!$E$6="Tabela Não Desonerada",VLOOKUP($C373,'Orçamento Base'!$D$12:$S$1673,16,FALSE),VLOOKUP($C373,#REF!,16,FALSE)),0)</f>
        <v>0</v>
      </c>
      <c r="I373" s="575" t="e">
        <f>IF(Comparativo!$E$6="Tabela Não Desonerada",VLOOKUP($C373,'Orçamento Base'!$D$12:$S$1673,11,FALSE),VLOOKUP($C373,#REF!,11,FALSE))</f>
        <v>#N/A</v>
      </c>
      <c r="J373" s="363">
        <f>IF(Comparativo!$E$6="Tabela Não Desonerada",Encargos!$F$44,Encargos!$D$44)</f>
        <v>1.1122000000000001</v>
      </c>
      <c r="K373" s="364"/>
      <c r="L373" s="365" t="e">
        <f t="shared" si="30"/>
        <v>#N/A</v>
      </c>
      <c r="M373" s="365" t="e">
        <f t="shared" si="31"/>
        <v>#N/A</v>
      </c>
      <c r="N373" s="376" t="e">
        <f t="shared" si="32"/>
        <v>#N/A</v>
      </c>
      <c r="O373" s="205" t="e">
        <f>IF(Comparativo!$E$6="Tabela Não Desonerada",VLOOKUP($C373,'Orçamento Base'!$D$12:$S$1673,13,FALSE),VLOOKUP($C373,#REF!,13,FALSE))</f>
        <v>#N/A</v>
      </c>
      <c r="P373" s="205" t="e">
        <f t="shared" si="33"/>
        <v>#N/A</v>
      </c>
      <c r="Q373" s="205" t="e">
        <f>IF(Comparativo!$E$6="Tabela Não Desonerada",VLOOKUP($C373,'Orçamento Base'!$D$12:$S$1673,14,FALSE),VLOOKUP($C373,#REF!,14,FALSE))</f>
        <v>#N/A</v>
      </c>
      <c r="R373" s="205" t="e">
        <f t="shared" si="34"/>
        <v>#N/A</v>
      </c>
      <c r="S373" s="205" t="e">
        <f>IF(Comparativo!$E$6="Tabela Não Desonerada",VLOOKUP($C373,'Orçamento Base'!$D$12:$S$1673,15,FALSE),VLOOKUP($C373,#REF!,15,FALSE))</f>
        <v>#N/A</v>
      </c>
      <c r="T373" s="205" t="e">
        <f t="shared" si="35"/>
        <v>#N/A</v>
      </c>
    </row>
    <row r="374" spans="1:20" ht="15">
      <c r="A374" s="203">
        <v>1</v>
      </c>
      <c r="B374" s="203" t="e">
        <f>'Orçamento-TCE'!B374</f>
        <v>#N/A</v>
      </c>
      <c r="C374" s="229">
        <f>'Orçamento-TCE'!C374</f>
        <v>0</v>
      </c>
      <c r="D374" s="199" t="e">
        <f>'Orçamento-TCE'!G374</f>
        <v>#N/A</v>
      </c>
      <c r="E374" s="204">
        <f>'Orçamento-TCE'!H374</f>
        <v>0</v>
      </c>
      <c r="F374" s="230" t="e">
        <f>'Orçamento-TCE'!I374</f>
        <v>#N/A</v>
      </c>
      <c r="G374" s="227" t="e">
        <f>IF(Comparativo!$E$6="Tabela Não Desonerada",VLOOKUP($C374,'Orçamento Base'!$D$12:$S$1673,12,FALSE),VLOOKUP($C374,#REF!,12,FALSE))</f>
        <v>#N/A</v>
      </c>
      <c r="H374" s="228">
        <f>IFERROR(IF(Comparativo!$E$6="Tabela Não Desonerada",VLOOKUP($C374,'Orçamento Base'!$D$12:$S$1673,16,FALSE),VLOOKUP($C374,#REF!,16,FALSE)),0)</f>
        <v>0</v>
      </c>
      <c r="I374" s="575" t="e">
        <f>IF(Comparativo!$E$6="Tabela Não Desonerada",VLOOKUP($C374,'Orçamento Base'!$D$12:$S$1673,11,FALSE),VLOOKUP($C374,#REF!,11,FALSE))</f>
        <v>#N/A</v>
      </c>
      <c r="J374" s="363">
        <f>IF(Comparativo!$E$6="Tabela Não Desonerada",Encargos!$F$44,Encargos!$D$44)</f>
        <v>1.1122000000000001</v>
      </c>
      <c r="K374" s="364"/>
      <c r="L374" s="365" t="e">
        <f t="shared" si="30"/>
        <v>#N/A</v>
      </c>
      <c r="M374" s="365" t="e">
        <f t="shared" si="31"/>
        <v>#N/A</v>
      </c>
      <c r="N374" s="376" t="e">
        <f t="shared" si="32"/>
        <v>#N/A</v>
      </c>
      <c r="O374" s="205" t="e">
        <f>IF(Comparativo!$E$6="Tabela Não Desonerada",VLOOKUP($C374,'Orçamento Base'!$D$12:$S$1673,13,FALSE),VLOOKUP($C374,#REF!,13,FALSE))</f>
        <v>#N/A</v>
      </c>
      <c r="P374" s="205" t="e">
        <f t="shared" si="33"/>
        <v>#N/A</v>
      </c>
      <c r="Q374" s="205" t="e">
        <f>IF(Comparativo!$E$6="Tabela Não Desonerada",VLOOKUP($C374,'Orçamento Base'!$D$12:$S$1673,14,FALSE),VLOOKUP($C374,#REF!,14,FALSE))</f>
        <v>#N/A</v>
      </c>
      <c r="R374" s="205" t="e">
        <f t="shared" si="34"/>
        <v>#N/A</v>
      </c>
      <c r="S374" s="205" t="e">
        <f>IF(Comparativo!$E$6="Tabela Não Desonerada",VLOOKUP($C374,'Orçamento Base'!$D$12:$S$1673,15,FALSE),VLOOKUP($C374,#REF!,15,FALSE))</f>
        <v>#N/A</v>
      </c>
      <c r="T374" s="205" t="e">
        <f t="shared" si="35"/>
        <v>#N/A</v>
      </c>
    </row>
    <row r="375" spans="1:20" ht="15">
      <c r="A375" s="203">
        <v>1</v>
      </c>
      <c r="B375" s="203" t="e">
        <f>'Orçamento-TCE'!B375</f>
        <v>#N/A</v>
      </c>
      <c r="C375" s="229">
        <f>'Orçamento-TCE'!C375</f>
        <v>0</v>
      </c>
      <c r="D375" s="199" t="e">
        <f>'Orçamento-TCE'!G375</f>
        <v>#N/A</v>
      </c>
      <c r="E375" s="204">
        <f>'Orçamento-TCE'!H375</f>
        <v>0</v>
      </c>
      <c r="F375" s="230" t="e">
        <f>'Orçamento-TCE'!I375</f>
        <v>#N/A</v>
      </c>
      <c r="G375" s="227" t="e">
        <f>IF(Comparativo!$E$6="Tabela Não Desonerada",VLOOKUP($C375,'Orçamento Base'!$D$12:$S$1673,12,FALSE),VLOOKUP($C375,#REF!,12,FALSE))</f>
        <v>#N/A</v>
      </c>
      <c r="H375" s="228">
        <f>IFERROR(IF(Comparativo!$E$6="Tabela Não Desonerada",VLOOKUP($C375,'Orçamento Base'!$D$12:$S$1673,16,FALSE),VLOOKUP($C375,#REF!,16,FALSE)),0)</f>
        <v>0</v>
      </c>
      <c r="I375" s="575" t="e">
        <f>IF(Comparativo!$E$6="Tabela Não Desonerada",VLOOKUP($C375,'Orçamento Base'!$D$12:$S$1673,11,FALSE),VLOOKUP($C375,#REF!,11,FALSE))</f>
        <v>#N/A</v>
      </c>
      <c r="J375" s="363">
        <f>IF(Comparativo!$E$6="Tabela Não Desonerada",Encargos!$F$44,Encargos!$D$44)</f>
        <v>1.1122000000000001</v>
      </c>
      <c r="K375" s="364"/>
      <c r="L375" s="365" t="e">
        <f t="shared" si="30"/>
        <v>#N/A</v>
      </c>
      <c r="M375" s="365" t="e">
        <f t="shared" si="31"/>
        <v>#N/A</v>
      </c>
      <c r="N375" s="376" t="e">
        <f t="shared" si="32"/>
        <v>#N/A</v>
      </c>
      <c r="O375" s="205" t="e">
        <f>IF(Comparativo!$E$6="Tabela Não Desonerada",VLOOKUP($C375,'Orçamento Base'!$D$12:$S$1673,13,FALSE),VLOOKUP($C375,#REF!,13,FALSE))</f>
        <v>#N/A</v>
      </c>
      <c r="P375" s="205" t="e">
        <f t="shared" si="33"/>
        <v>#N/A</v>
      </c>
      <c r="Q375" s="205" t="e">
        <f>IF(Comparativo!$E$6="Tabela Não Desonerada",VLOOKUP($C375,'Orçamento Base'!$D$12:$S$1673,14,FALSE),VLOOKUP($C375,#REF!,14,FALSE))</f>
        <v>#N/A</v>
      </c>
      <c r="R375" s="205" t="e">
        <f t="shared" si="34"/>
        <v>#N/A</v>
      </c>
      <c r="S375" s="205" t="e">
        <f>IF(Comparativo!$E$6="Tabela Não Desonerada",VLOOKUP($C375,'Orçamento Base'!$D$12:$S$1673,15,FALSE),VLOOKUP($C375,#REF!,15,FALSE))</f>
        <v>#N/A</v>
      </c>
      <c r="T375" s="205" t="e">
        <f t="shared" si="35"/>
        <v>#N/A</v>
      </c>
    </row>
    <row r="376" spans="1:20" ht="15">
      <c r="A376" s="203">
        <v>1</v>
      </c>
      <c r="B376" s="203" t="e">
        <f>'Orçamento-TCE'!B376</f>
        <v>#N/A</v>
      </c>
      <c r="C376" s="229">
        <f>'Orçamento-TCE'!C376</f>
        <v>0</v>
      </c>
      <c r="D376" s="199" t="e">
        <f>'Orçamento-TCE'!G376</f>
        <v>#N/A</v>
      </c>
      <c r="E376" s="204">
        <f>'Orçamento-TCE'!H376</f>
        <v>0</v>
      </c>
      <c r="F376" s="230" t="e">
        <f>'Orçamento-TCE'!I376</f>
        <v>#N/A</v>
      </c>
      <c r="G376" s="227" t="e">
        <f>IF(Comparativo!$E$6="Tabela Não Desonerada",VLOOKUP($C376,'Orçamento Base'!$D$12:$S$1673,12,FALSE),VLOOKUP($C376,#REF!,12,FALSE))</f>
        <v>#N/A</v>
      </c>
      <c r="H376" s="228">
        <f>IFERROR(IF(Comparativo!$E$6="Tabela Não Desonerada",VLOOKUP($C376,'Orçamento Base'!$D$12:$S$1673,16,FALSE),VLOOKUP($C376,#REF!,16,FALSE)),0)</f>
        <v>0</v>
      </c>
      <c r="I376" s="575" t="e">
        <f>IF(Comparativo!$E$6="Tabela Não Desonerada",VLOOKUP($C376,'Orçamento Base'!$D$12:$S$1673,11,FALSE),VLOOKUP($C376,#REF!,11,FALSE))</f>
        <v>#N/A</v>
      </c>
      <c r="J376" s="363">
        <f>IF(Comparativo!$E$6="Tabela Não Desonerada",Encargos!$F$44,Encargos!$D$44)</f>
        <v>1.1122000000000001</v>
      </c>
      <c r="K376" s="364"/>
      <c r="L376" s="365" t="e">
        <f t="shared" si="30"/>
        <v>#N/A</v>
      </c>
      <c r="M376" s="365" t="e">
        <f t="shared" si="31"/>
        <v>#N/A</v>
      </c>
      <c r="N376" s="376" t="e">
        <f t="shared" si="32"/>
        <v>#N/A</v>
      </c>
      <c r="O376" s="205" t="e">
        <f>IF(Comparativo!$E$6="Tabela Não Desonerada",VLOOKUP($C376,'Orçamento Base'!$D$12:$S$1673,13,FALSE),VLOOKUP($C376,#REF!,13,FALSE))</f>
        <v>#N/A</v>
      </c>
      <c r="P376" s="205" t="e">
        <f t="shared" si="33"/>
        <v>#N/A</v>
      </c>
      <c r="Q376" s="205" t="e">
        <f>IF(Comparativo!$E$6="Tabela Não Desonerada",VLOOKUP($C376,'Orçamento Base'!$D$12:$S$1673,14,FALSE),VLOOKUP($C376,#REF!,14,FALSE))</f>
        <v>#N/A</v>
      </c>
      <c r="R376" s="205" t="e">
        <f t="shared" si="34"/>
        <v>#N/A</v>
      </c>
      <c r="S376" s="205" t="e">
        <f>IF(Comparativo!$E$6="Tabela Não Desonerada",VLOOKUP($C376,'Orçamento Base'!$D$12:$S$1673,15,FALSE),VLOOKUP($C376,#REF!,15,FALSE))</f>
        <v>#N/A</v>
      </c>
      <c r="T376" s="205" t="e">
        <f t="shared" si="35"/>
        <v>#N/A</v>
      </c>
    </row>
    <row r="377" spans="1:20" ht="15">
      <c r="A377" s="203">
        <v>1</v>
      </c>
      <c r="B377" s="203" t="e">
        <f>'Orçamento-TCE'!B377</f>
        <v>#N/A</v>
      </c>
      <c r="C377" s="229">
        <f>'Orçamento-TCE'!C377</f>
        <v>0</v>
      </c>
      <c r="D377" s="199" t="e">
        <f>'Orçamento-TCE'!G377</f>
        <v>#N/A</v>
      </c>
      <c r="E377" s="204">
        <f>'Orçamento-TCE'!H377</f>
        <v>0</v>
      </c>
      <c r="F377" s="230" t="e">
        <f>'Orçamento-TCE'!I377</f>
        <v>#N/A</v>
      </c>
      <c r="G377" s="227" t="e">
        <f>IF(Comparativo!$E$6="Tabela Não Desonerada",VLOOKUP($C377,'Orçamento Base'!$D$12:$S$1673,12,FALSE),VLOOKUP($C377,#REF!,12,FALSE))</f>
        <v>#N/A</v>
      </c>
      <c r="H377" s="228">
        <f>IFERROR(IF(Comparativo!$E$6="Tabela Não Desonerada",VLOOKUP($C377,'Orçamento Base'!$D$12:$S$1673,16,FALSE),VLOOKUP($C377,#REF!,16,FALSE)),0)</f>
        <v>0</v>
      </c>
      <c r="I377" s="575" t="e">
        <f>IF(Comparativo!$E$6="Tabela Não Desonerada",VLOOKUP($C377,'Orçamento Base'!$D$12:$S$1673,11,FALSE),VLOOKUP($C377,#REF!,11,FALSE))</f>
        <v>#N/A</v>
      </c>
      <c r="J377" s="363">
        <f>IF(Comparativo!$E$6="Tabela Não Desonerada",Encargos!$F$44,Encargos!$D$44)</f>
        <v>1.1122000000000001</v>
      </c>
      <c r="K377" s="364"/>
      <c r="L377" s="365" t="e">
        <f t="shared" si="30"/>
        <v>#N/A</v>
      </c>
      <c r="M377" s="365" t="e">
        <f t="shared" si="31"/>
        <v>#N/A</v>
      </c>
      <c r="N377" s="376" t="e">
        <f t="shared" si="32"/>
        <v>#N/A</v>
      </c>
      <c r="O377" s="205" t="e">
        <f>IF(Comparativo!$E$6="Tabela Não Desonerada",VLOOKUP($C377,'Orçamento Base'!$D$12:$S$1673,13,FALSE),VLOOKUP($C377,#REF!,13,FALSE))</f>
        <v>#N/A</v>
      </c>
      <c r="P377" s="205" t="e">
        <f t="shared" si="33"/>
        <v>#N/A</v>
      </c>
      <c r="Q377" s="205" t="e">
        <f>IF(Comparativo!$E$6="Tabela Não Desonerada",VLOOKUP($C377,'Orçamento Base'!$D$12:$S$1673,14,FALSE),VLOOKUP($C377,#REF!,14,FALSE))</f>
        <v>#N/A</v>
      </c>
      <c r="R377" s="205" t="e">
        <f t="shared" si="34"/>
        <v>#N/A</v>
      </c>
      <c r="S377" s="205" t="e">
        <f>IF(Comparativo!$E$6="Tabela Não Desonerada",VLOOKUP($C377,'Orçamento Base'!$D$12:$S$1673,15,FALSE),VLOOKUP($C377,#REF!,15,FALSE))</f>
        <v>#N/A</v>
      </c>
      <c r="T377" s="205" t="e">
        <f t="shared" si="35"/>
        <v>#N/A</v>
      </c>
    </row>
    <row r="378" spans="1:20" ht="15">
      <c r="A378" s="203">
        <v>1</v>
      </c>
      <c r="B378" s="203" t="e">
        <f>'Orçamento-TCE'!B378</f>
        <v>#N/A</v>
      </c>
      <c r="C378" s="229">
        <f>'Orçamento-TCE'!C378</f>
        <v>0</v>
      </c>
      <c r="D378" s="199" t="e">
        <f>'Orçamento-TCE'!G378</f>
        <v>#N/A</v>
      </c>
      <c r="E378" s="204">
        <f>'Orçamento-TCE'!H378</f>
        <v>0</v>
      </c>
      <c r="F378" s="230" t="e">
        <f>'Orçamento-TCE'!I378</f>
        <v>#N/A</v>
      </c>
      <c r="G378" s="227" t="e">
        <f>IF(Comparativo!$E$6="Tabela Não Desonerada",VLOOKUP($C378,'Orçamento Base'!$D$12:$S$1673,12,FALSE),VLOOKUP($C378,#REF!,12,FALSE))</f>
        <v>#N/A</v>
      </c>
      <c r="H378" s="228">
        <f>IFERROR(IF(Comparativo!$E$6="Tabela Não Desonerada",VLOOKUP($C378,'Orçamento Base'!$D$12:$S$1673,16,FALSE),VLOOKUP($C378,#REF!,16,FALSE)),0)</f>
        <v>0</v>
      </c>
      <c r="I378" s="575" t="e">
        <f>IF(Comparativo!$E$6="Tabela Não Desonerada",VLOOKUP($C378,'Orçamento Base'!$D$12:$S$1673,11,FALSE),VLOOKUP($C378,#REF!,11,FALSE))</f>
        <v>#N/A</v>
      </c>
      <c r="J378" s="363">
        <f>IF(Comparativo!$E$6="Tabela Não Desonerada",Encargos!$F$44,Encargos!$D$44)</f>
        <v>1.1122000000000001</v>
      </c>
      <c r="K378" s="364"/>
      <c r="L378" s="365" t="e">
        <f t="shared" si="30"/>
        <v>#N/A</v>
      </c>
      <c r="M378" s="365" t="e">
        <f t="shared" si="31"/>
        <v>#N/A</v>
      </c>
      <c r="N378" s="376" t="e">
        <f t="shared" si="32"/>
        <v>#N/A</v>
      </c>
      <c r="O378" s="205" t="e">
        <f>IF(Comparativo!$E$6="Tabela Não Desonerada",VLOOKUP($C378,'Orçamento Base'!$D$12:$S$1673,13,FALSE),VLOOKUP($C378,#REF!,13,FALSE))</f>
        <v>#N/A</v>
      </c>
      <c r="P378" s="205" t="e">
        <f t="shared" si="33"/>
        <v>#N/A</v>
      </c>
      <c r="Q378" s="205" t="e">
        <f>IF(Comparativo!$E$6="Tabela Não Desonerada",VLOOKUP($C378,'Orçamento Base'!$D$12:$S$1673,14,FALSE),VLOOKUP($C378,#REF!,14,FALSE))</f>
        <v>#N/A</v>
      </c>
      <c r="R378" s="205" t="e">
        <f t="shared" si="34"/>
        <v>#N/A</v>
      </c>
      <c r="S378" s="205" t="e">
        <f>IF(Comparativo!$E$6="Tabela Não Desonerada",VLOOKUP($C378,'Orçamento Base'!$D$12:$S$1673,15,FALSE),VLOOKUP($C378,#REF!,15,FALSE))</f>
        <v>#N/A</v>
      </c>
      <c r="T378" s="205" t="e">
        <f t="shared" si="35"/>
        <v>#N/A</v>
      </c>
    </row>
    <row r="379" spans="1:20" ht="15">
      <c r="A379" s="203">
        <v>1</v>
      </c>
      <c r="B379" s="203" t="e">
        <f>'Orçamento-TCE'!B379</f>
        <v>#N/A</v>
      </c>
      <c r="C379" s="229">
        <f>'Orçamento-TCE'!C379</f>
        <v>0</v>
      </c>
      <c r="D379" s="199" t="e">
        <f>'Orçamento-TCE'!G379</f>
        <v>#N/A</v>
      </c>
      <c r="E379" s="204">
        <f>'Orçamento-TCE'!H379</f>
        <v>0</v>
      </c>
      <c r="F379" s="230" t="e">
        <f>'Orçamento-TCE'!I379</f>
        <v>#N/A</v>
      </c>
      <c r="G379" s="227" t="e">
        <f>IF(Comparativo!$E$6="Tabela Não Desonerada",VLOOKUP($C379,'Orçamento Base'!$D$12:$S$1673,12,FALSE),VLOOKUP($C379,#REF!,12,FALSE))</f>
        <v>#N/A</v>
      </c>
      <c r="H379" s="228">
        <f>IFERROR(IF(Comparativo!$E$6="Tabela Não Desonerada",VLOOKUP($C379,'Orçamento Base'!$D$12:$S$1673,16,FALSE),VLOOKUP($C379,#REF!,16,FALSE)),0)</f>
        <v>0</v>
      </c>
      <c r="I379" s="575" t="e">
        <f>IF(Comparativo!$E$6="Tabela Não Desonerada",VLOOKUP($C379,'Orçamento Base'!$D$12:$S$1673,11,FALSE),VLOOKUP($C379,#REF!,11,FALSE))</f>
        <v>#N/A</v>
      </c>
      <c r="J379" s="363">
        <f>IF(Comparativo!$E$6="Tabela Não Desonerada",Encargos!$F$44,Encargos!$D$44)</f>
        <v>1.1122000000000001</v>
      </c>
      <c r="K379" s="364"/>
      <c r="L379" s="365" t="e">
        <f t="shared" si="30"/>
        <v>#N/A</v>
      </c>
      <c r="M379" s="365" t="e">
        <f t="shared" si="31"/>
        <v>#N/A</v>
      </c>
      <c r="N379" s="376" t="e">
        <f t="shared" si="32"/>
        <v>#N/A</v>
      </c>
      <c r="O379" s="205" t="e">
        <f>IF(Comparativo!$E$6="Tabela Não Desonerada",VLOOKUP($C379,'Orçamento Base'!$D$12:$S$1673,13,FALSE),VLOOKUP($C379,#REF!,13,FALSE))</f>
        <v>#N/A</v>
      </c>
      <c r="P379" s="205" t="e">
        <f t="shared" si="33"/>
        <v>#N/A</v>
      </c>
      <c r="Q379" s="205" t="e">
        <f>IF(Comparativo!$E$6="Tabela Não Desonerada",VLOOKUP($C379,'Orçamento Base'!$D$12:$S$1673,14,FALSE),VLOOKUP($C379,#REF!,14,FALSE))</f>
        <v>#N/A</v>
      </c>
      <c r="R379" s="205" t="e">
        <f t="shared" si="34"/>
        <v>#N/A</v>
      </c>
      <c r="S379" s="205" t="e">
        <f>IF(Comparativo!$E$6="Tabela Não Desonerada",VLOOKUP($C379,'Orçamento Base'!$D$12:$S$1673,15,FALSE),VLOOKUP($C379,#REF!,15,FALSE))</f>
        <v>#N/A</v>
      </c>
      <c r="T379" s="205" t="e">
        <f t="shared" si="35"/>
        <v>#N/A</v>
      </c>
    </row>
    <row r="380" spans="1:20" ht="15">
      <c r="A380" s="203">
        <v>1</v>
      </c>
      <c r="B380" s="203" t="e">
        <f>'Orçamento-TCE'!B380</f>
        <v>#N/A</v>
      </c>
      <c r="C380" s="229">
        <f>'Orçamento-TCE'!C380</f>
        <v>0</v>
      </c>
      <c r="D380" s="199" t="e">
        <f>'Orçamento-TCE'!G380</f>
        <v>#N/A</v>
      </c>
      <c r="E380" s="204">
        <f>'Orçamento-TCE'!H380</f>
        <v>0</v>
      </c>
      <c r="F380" s="230" t="e">
        <f>'Orçamento-TCE'!I380</f>
        <v>#N/A</v>
      </c>
      <c r="G380" s="227" t="e">
        <f>IF(Comparativo!$E$6="Tabela Não Desonerada",VLOOKUP($C380,'Orçamento Base'!$D$12:$S$1673,12,FALSE),VLOOKUP($C380,#REF!,12,FALSE))</f>
        <v>#N/A</v>
      </c>
      <c r="H380" s="228">
        <f>IFERROR(IF(Comparativo!$E$6="Tabela Não Desonerada",VLOOKUP($C380,'Orçamento Base'!$D$12:$S$1673,16,FALSE),VLOOKUP($C380,#REF!,16,FALSE)),0)</f>
        <v>0</v>
      </c>
      <c r="I380" s="575" t="e">
        <f>IF(Comparativo!$E$6="Tabela Não Desonerada",VLOOKUP($C380,'Orçamento Base'!$D$12:$S$1673,11,FALSE),VLOOKUP($C380,#REF!,11,FALSE))</f>
        <v>#N/A</v>
      </c>
      <c r="J380" s="363">
        <f>IF(Comparativo!$E$6="Tabela Não Desonerada",Encargos!$F$44,Encargos!$D$44)</f>
        <v>1.1122000000000001</v>
      </c>
      <c r="K380" s="364"/>
      <c r="L380" s="365" t="e">
        <f t="shared" si="30"/>
        <v>#N/A</v>
      </c>
      <c r="M380" s="365" t="e">
        <f t="shared" si="31"/>
        <v>#N/A</v>
      </c>
      <c r="N380" s="376" t="e">
        <f t="shared" si="32"/>
        <v>#N/A</v>
      </c>
      <c r="O380" s="205" t="e">
        <f>IF(Comparativo!$E$6="Tabela Não Desonerada",VLOOKUP($C380,'Orçamento Base'!$D$12:$S$1673,13,FALSE),VLOOKUP($C380,#REF!,13,FALSE))</f>
        <v>#N/A</v>
      </c>
      <c r="P380" s="205" t="e">
        <f t="shared" si="33"/>
        <v>#N/A</v>
      </c>
      <c r="Q380" s="205" t="e">
        <f>IF(Comparativo!$E$6="Tabela Não Desonerada",VLOOKUP($C380,'Orçamento Base'!$D$12:$S$1673,14,FALSE),VLOOKUP($C380,#REF!,14,FALSE))</f>
        <v>#N/A</v>
      </c>
      <c r="R380" s="205" t="e">
        <f t="shared" si="34"/>
        <v>#N/A</v>
      </c>
      <c r="S380" s="205" t="e">
        <f>IF(Comparativo!$E$6="Tabela Não Desonerada",VLOOKUP($C380,'Orçamento Base'!$D$12:$S$1673,15,FALSE),VLOOKUP($C380,#REF!,15,FALSE))</f>
        <v>#N/A</v>
      </c>
      <c r="T380" s="205" t="e">
        <f t="shared" si="35"/>
        <v>#N/A</v>
      </c>
    </row>
    <row r="381" spans="1:20" ht="15">
      <c r="A381" s="203">
        <v>1</v>
      </c>
      <c r="B381" s="203" t="e">
        <f>'Orçamento-TCE'!B381</f>
        <v>#N/A</v>
      </c>
      <c r="C381" s="229">
        <f>'Orçamento-TCE'!C381</f>
        <v>0</v>
      </c>
      <c r="D381" s="199" t="e">
        <f>'Orçamento-TCE'!G381</f>
        <v>#N/A</v>
      </c>
      <c r="E381" s="204">
        <f>'Orçamento-TCE'!H381</f>
        <v>0</v>
      </c>
      <c r="F381" s="230" t="e">
        <f>'Orçamento-TCE'!I381</f>
        <v>#N/A</v>
      </c>
      <c r="G381" s="227" t="e">
        <f>IF(Comparativo!$E$6="Tabela Não Desonerada",VLOOKUP($C381,'Orçamento Base'!$D$12:$S$1673,12,FALSE),VLOOKUP($C381,#REF!,12,FALSE))</f>
        <v>#N/A</v>
      </c>
      <c r="H381" s="228">
        <f>IFERROR(IF(Comparativo!$E$6="Tabela Não Desonerada",VLOOKUP($C381,'Orçamento Base'!$D$12:$S$1673,16,FALSE),VLOOKUP($C381,#REF!,16,FALSE)),0)</f>
        <v>0</v>
      </c>
      <c r="I381" s="575" t="e">
        <f>IF(Comparativo!$E$6="Tabela Não Desonerada",VLOOKUP($C381,'Orçamento Base'!$D$12:$S$1673,11,FALSE),VLOOKUP($C381,#REF!,11,FALSE))</f>
        <v>#N/A</v>
      </c>
      <c r="J381" s="363">
        <f>IF(Comparativo!$E$6="Tabela Não Desonerada",Encargos!$F$44,Encargos!$D$44)</f>
        <v>1.1122000000000001</v>
      </c>
      <c r="K381" s="364"/>
      <c r="L381" s="365" t="e">
        <f t="shared" si="30"/>
        <v>#N/A</v>
      </c>
      <c r="M381" s="365" t="e">
        <f t="shared" si="31"/>
        <v>#N/A</v>
      </c>
      <c r="N381" s="376" t="e">
        <f t="shared" si="32"/>
        <v>#N/A</v>
      </c>
      <c r="O381" s="205" t="e">
        <f>IF(Comparativo!$E$6="Tabela Não Desonerada",VLOOKUP($C381,'Orçamento Base'!$D$12:$S$1673,13,FALSE),VLOOKUP($C381,#REF!,13,FALSE))</f>
        <v>#N/A</v>
      </c>
      <c r="P381" s="205" t="e">
        <f t="shared" si="33"/>
        <v>#N/A</v>
      </c>
      <c r="Q381" s="205" t="e">
        <f>IF(Comparativo!$E$6="Tabela Não Desonerada",VLOOKUP($C381,'Orçamento Base'!$D$12:$S$1673,14,FALSE),VLOOKUP($C381,#REF!,14,FALSE))</f>
        <v>#N/A</v>
      </c>
      <c r="R381" s="205" t="e">
        <f t="shared" si="34"/>
        <v>#N/A</v>
      </c>
      <c r="S381" s="205" t="e">
        <f>IF(Comparativo!$E$6="Tabela Não Desonerada",VLOOKUP($C381,'Orçamento Base'!$D$12:$S$1673,15,FALSE),VLOOKUP($C381,#REF!,15,FALSE))</f>
        <v>#N/A</v>
      </c>
      <c r="T381" s="205" t="e">
        <f t="shared" si="35"/>
        <v>#N/A</v>
      </c>
    </row>
    <row r="382" spans="1:20" ht="15">
      <c r="A382" s="203">
        <v>1</v>
      </c>
      <c r="B382" s="203" t="e">
        <f>'Orçamento-TCE'!B382</f>
        <v>#N/A</v>
      </c>
      <c r="C382" s="229">
        <f>'Orçamento-TCE'!C382</f>
        <v>0</v>
      </c>
      <c r="D382" s="199" t="e">
        <f>'Orçamento-TCE'!G382</f>
        <v>#N/A</v>
      </c>
      <c r="E382" s="204">
        <f>'Orçamento-TCE'!H382</f>
        <v>0</v>
      </c>
      <c r="F382" s="230" t="e">
        <f>'Orçamento-TCE'!I382</f>
        <v>#N/A</v>
      </c>
      <c r="G382" s="227" t="e">
        <f>IF(Comparativo!$E$6="Tabela Não Desonerada",VLOOKUP($C382,'Orçamento Base'!$D$12:$S$1673,12,FALSE),VLOOKUP($C382,#REF!,12,FALSE))</f>
        <v>#N/A</v>
      </c>
      <c r="H382" s="228">
        <f>IFERROR(IF(Comparativo!$E$6="Tabela Não Desonerada",VLOOKUP($C382,'Orçamento Base'!$D$12:$S$1673,16,FALSE),VLOOKUP($C382,#REF!,16,FALSE)),0)</f>
        <v>0</v>
      </c>
      <c r="I382" s="575" t="e">
        <f>IF(Comparativo!$E$6="Tabela Não Desonerada",VLOOKUP($C382,'Orçamento Base'!$D$12:$S$1673,11,FALSE),VLOOKUP($C382,#REF!,11,FALSE))</f>
        <v>#N/A</v>
      </c>
      <c r="J382" s="363">
        <f>IF(Comparativo!$E$6="Tabela Não Desonerada",Encargos!$F$44,Encargos!$D$44)</f>
        <v>1.1122000000000001</v>
      </c>
      <c r="K382" s="364"/>
      <c r="L382" s="365" t="e">
        <f t="shared" si="30"/>
        <v>#N/A</v>
      </c>
      <c r="M382" s="365" t="e">
        <f t="shared" si="31"/>
        <v>#N/A</v>
      </c>
      <c r="N382" s="376" t="e">
        <f t="shared" si="32"/>
        <v>#N/A</v>
      </c>
      <c r="O382" s="205" t="e">
        <f>IF(Comparativo!$E$6="Tabela Não Desonerada",VLOOKUP($C382,'Orçamento Base'!$D$12:$S$1673,13,FALSE),VLOOKUP($C382,#REF!,13,FALSE))</f>
        <v>#N/A</v>
      </c>
      <c r="P382" s="205" t="e">
        <f t="shared" si="33"/>
        <v>#N/A</v>
      </c>
      <c r="Q382" s="205" t="e">
        <f>IF(Comparativo!$E$6="Tabela Não Desonerada",VLOOKUP($C382,'Orçamento Base'!$D$12:$S$1673,14,FALSE),VLOOKUP($C382,#REF!,14,FALSE))</f>
        <v>#N/A</v>
      </c>
      <c r="R382" s="205" t="e">
        <f t="shared" si="34"/>
        <v>#N/A</v>
      </c>
      <c r="S382" s="205" t="e">
        <f>IF(Comparativo!$E$6="Tabela Não Desonerada",VLOOKUP($C382,'Orçamento Base'!$D$12:$S$1673,15,FALSE),VLOOKUP($C382,#REF!,15,FALSE))</f>
        <v>#N/A</v>
      </c>
      <c r="T382" s="205" t="e">
        <f t="shared" si="35"/>
        <v>#N/A</v>
      </c>
    </row>
    <row r="383" spans="1:20" ht="15">
      <c r="A383" s="203">
        <v>1</v>
      </c>
      <c r="B383" s="203" t="e">
        <f>'Orçamento-TCE'!B383</f>
        <v>#N/A</v>
      </c>
      <c r="C383" s="229">
        <f>'Orçamento-TCE'!C383</f>
        <v>0</v>
      </c>
      <c r="D383" s="199" t="e">
        <f>'Orçamento-TCE'!G383</f>
        <v>#N/A</v>
      </c>
      <c r="E383" s="204">
        <f>'Orçamento-TCE'!H383</f>
        <v>0</v>
      </c>
      <c r="F383" s="230" t="e">
        <f>'Orçamento-TCE'!I383</f>
        <v>#N/A</v>
      </c>
      <c r="G383" s="227" t="e">
        <f>IF(Comparativo!$E$6="Tabela Não Desonerada",VLOOKUP($C383,'Orçamento Base'!$D$12:$S$1673,12,FALSE),VLOOKUP($C383,#REF!,12,FALSE))</f>
        <v>#N/A</v>
      </c>
      <c r="H383" s="228">
        <f>IFERROR(IF(Comparativo!$E$6="Tabela Não Desonerada",VLOOKUP($C383,'Orçamento Base'!$D$12:$S$1673,16,FALSE),VLOOKUP($C383,#REF!,16,FALSE)),0)</f>
        <v>0</v>
      </c>
      <c r="I383" s="575" t="e">
        <f>IF(Comparativo!$E$6="Tabela Não Desonerada",VLOOKUP($C383,'Orçamento Base'!$D$12:$S$1673,11,FALSE),VLOOKUP($C383,#REF!,11,FALSE))</f>
        <v>#N/A</v>
      </c>
      <c r="J383" s="363">
        <f>IF(Comparativo!$E$6="Tabela Não Desonerada",Encargos!$F$44,Encargos!$D$44)</f>
        <v>1.1122000000000001</v>
      </c>
      <c r="K383" s="364"/>
      <c r="L383" s="365" t="e">
        <f t="shared" si="30"/>
        <v>#N/A</v>
      </c>
      <c r="M383" s="365" t="e">
        <f t="shared" si="31"/>
        <v>#N/A</v>
      </c>
      <c r="N383" s="376" t="e">
        <f t="shared" si="32"/>
        <v>#N/A</v>
      </c>
      <c r="O383" s="205" t="e">
        <f>IF(Comparativo!$E$6="Tabela Não Desonerada",VLOOKUP($C383,'Orçamento Base'!$D$12:$S$1673,13,FALSE),VLOOKUP($C383,#REF!,13,FALSE))</f>
        <v>#N/A</v>
      </c>
      <c r="P383" s="205" t="e">
        <f t="shared" si="33"/>
        <v>#N/A</v>
      </c>
      <c r="Q383" s="205" t="e">
        <f>IF(Comparativo!$E$6="Tabela Não Desonerada",VLOOKUP($C383,'Orçamento Base'!$D$12:$S$1673,14,FALSE),VLOOKUP($C383,#REF!,14,FALSE))</f>
        <v>#N/A</v>
      </c>
      <c r="R383" s="205" t="e">
        <f t="shared" si="34"/>
        <v>#N/A</v>
      </c>
      <c r="S383" s="205" t="e">
        <f>IF(Comparativo!$E$6="Tabela Não Desonerada",VLOOKUP($C383,'Orçamento Base'!$D$12:$S$1673,15,FALSE),VLOOKUP($C383,#REF!,15,FALSE))</f>
        <v>#N/A</v>
      </c>
      <c r="T383" s="205" t="e">
        <f t="shared" si="35"/>
        <v>#N/A</v>
      </c>
    </row>
    <row r="384" spans="1:20" ht="15">
      <c r="A384" s="203">
        <v>1</v>
      </c>
      <c r="B384" s="203" t="e">
        <f>'Orçamento-TCE'!B384</f>
        <v>#N/A</v>
      </c>
      <c r="C384" s="229">
        <f>'Orçamento-TCE'!C384</f>
        <v>0</v>
      </c>
      <c r="D384" s="199" t="e">
        <f>'Orçamento-TCE'!G384</f>
        <v>#N/A</v>
      </c>
      <c r="E384" s="204">
        <f>'Orçamento-TCE'!H384</f>
        <v>0</v>
      </c>
      <c r="F384" s="230" t="e">
        <f>'Orçamento-TCE'!I384</f>
        <v>#N/A</v>
      </c>
      <c r="G384" s="227" t="e">
        <f>IF(Comparativo!$E$6="Tabela Não Desonerada",VLOOKUP($C384,'Orçamento Base'!$D$12:$S$1673,12,FALSE),VLOOKUP($C384,#REF!,12,FALSE))</f>
        <v>#N/A</v>
      </c>
      <c r="H384" s="228">
        <f>IFERROR(IF(Comparativo!$E$6="Tabela Não Desonerada",VLOOKUP($C384,'Orçamento Base'!$D$12:$S$1673,16,FALSE),VLOOKUP($C384,#REF!,16,FALSE)),0)</f>
        <v>0</v>
      </c>
      <c r="I384" s="575" t="e">
        <f>IF(Comparativo!$E$6="Tabela Não Desonerada",VLOOKUP($C384,'Orçamento Base'!$D$12:$S$1673,11,FALSE),VLOOKUP($C384,#REF!,11,FALSE))</f>
        <v>#N/A</v>
      </c>
      <c r="J384" s="363">
        <f>IF(Comparativo!$E$6="Tabela Não Desonerada",Encargos!$F$44,Encargos!$D$44)</f>
        <v>1.1122000000000001</v>
      </c>
      <c r="K384" s="364"/>
      <c r="L384" s="365" t="e">
        <f t="shared" si="30"/>
        <v>#N/A</v>
      </c>
      <c r="M384" s="365" t="e">
        <f t="shared" si="31"/>
        <v>#N/A</v>
      </c>
      <c r="N384" s="376" t="e">
        <f t="shared" si="32"/>
        <v>#N/A</v>
      </c>
      <c r="O384" s="205" t="e">
        <f>IF(Comparativo!$E$6="Tabela Não Desonerada",VLOOKUP($C384,'Orçamento Base'!$D$12:$S$1673,13,FALSE),VLOOKUP($C384,#REF!,13,FALSE))</f>
        <v>#N/A</v>
      </c>
      <c r="P384" s="205" t="e">
        <f t="shared" si="33"/>
        <v>#N/A</v>
      </c>
      <c r="Q384" s="205" t="e">
        <f>IF(Comparativo!$E$6="Tabela Não Desonerada",VLOOKUP($C384,'Orçamento Base'!$D$12:$S$1673,14,FALSE),VLOOKUP($C384,#REF!,14,FALSE))</f>
        <v>#N/A</v>
      </c>
      <c r="R384" s="205" t="e">
        <f t="shared" si="34"/>
        <v>#N/A</v>
      </c>
      <c r="S384" s="205" t="e">
        <f>IF(Comparativo!$E$6="Tabela Não Desonerada",VLOOKUP($C384,'Orçamento Base'!$D$12:$S$1673,15,FALSE),VLOOKUP($C384,#REF!,15,FALSE))</f>
        <v>#N/A</v>
      </c>
      <c r="T384" s="205" t="e">
        <f t="shared" si="35"/>
        <v>#N/A</v>
      </c>
    </row>
    <row r="385" spans="1:20" ht="15">
      <c r="A385" s="203">
        <v>1</v>
      </c>
      <c r="B385" s="203" t="e">
        <f>'Orçamento-TCE'!B385</f>
        <v>#N/A</v>
      </c>
      <c r="C385" s="229">
        <f>'Orçamento-TCE'!C385</f>
        <v>0</v>
      </c>
      <c r="D385" s="199" t="e">
        <f>'Orçamento-TCE'!G385</f>
        <v>#N/A</v>
      </c>
      <c r="E385" s="204">
        <f>'Orçamento-TCE'!H385</f>
        <v>0</v>
      </c>
      <c r="F385" s="230" t="e">
        <f>'Orçamento-TCE'!I385</f>
        <v>#N/A</v>
      </c>
      <c r="G385" s="227" t="e">
        <f>IF(Comparativo!$E$6="Tabela Não Desonerada",VLOOKUP($C385,'Orçamento Base'!$D$12:$S$1673,12,FALSE),VLOOKUP($C385,#REF!,12,FALSE))</f>
        <v>#N/A</v>
      </c>
      <c r="H385" s="228">
        <f>IFERROR(IF(Comparativo!$E$6="Tabela Não Desonerada",VLOOKUP($C385,'Orçamento Base'!$D$12:$S$1673,16,FALSE),VLOOKUP($C385,#REF!,16,FALSE)),0)</f>
        <v>0</v>
      </c>
      <c r="I385" s="575" t="e">
        <f>IF(Comparativo!$E$6="Tabela Não Desonerada",VLOOKUP($C385,'Orçamento Base'!$D$12:$S$1673,11,FALSE),VLOOKUP($C385,#REF!,11,FALSE))</f>
        <v>#N/A</v>
      </c>
      <c r="J385" s="363">
        <f>IF(Comparativo!$E$6="Tabela Não Desonerada",Encargos!$F$44,Encargos!$D$44)</f>
        <v>1.1122000000000001</v>
      </c>
      <c r="K385" s="364"/>
      <c r="L385" s="365" t="e">
        <f t="shared" si="30"/>
        <v>#N/A</v>
      </c>
      <c r="M385" s="365" t="e">
        <f t="shared" si="31"/>
        <v>#N/A</v>
      </c>
      <c r="N385" s="376" t="e">
        <f t="shared" si="32"/>
        <v>#N/A</v>
      </c>
      <c r="O385" s="205" t="e">
        <f>IF(Comparativo!$E$6="Tabela Não Desonerada",VLOOKUP($C385,'Orçamento Base'!$D$12:$S$1673,13,FALSE),VLOOKUP($C385,#REF!,13,FALSE))</f>
        <v>#N/A</v>
      </c>
      <c r="P385" s="205" t="e">
        <f t="shared" si="33"/>
        <v>#N/A</v>
      </c>
      <c r="Q385" s="205" t="e">
        <f>IF(Comparativo!$E$6="Tabela Não Desonerada",VLOOKUP($C385,'Orçamento Base'!$D$12:$S$1673,14,FALSE),VLOOKUP($C385,#REF!,14,FALSE))</f>
        <v>#N/A</v>
      </c>
      <c r="R385" s="205" t="e">
        <f t="shared" si="34"/>
        <v>#N/A</v>
      </c>
      <c r="S385" s="205" t="e">
        <f>IF(Comparativo!$E$6="Tabela Não Desonerada",VLOOKUP($C385,'Orçamento Base'!$D$12:$S$1673,15,FALSE),VLOOKUP($C385,#REF!,15,FALSE))</f>
        <v>#N/A</v>
      </c>
      <c r="T385" s="205" t="e">
        <f t="shared" si="35"/>
        <v>#N/A</v>
      </c>
    </row>
    <row r="386" spans="1:20" ht="15">
      <c r="A386" s="203">
        <v>1</v>
      </c>
      <c r="B386" s="203" t="e">
        <f>'Orçamento-TCE'!B386</f>
        <v>#N/A</v>
      </c>
      <c r="C386" s="229">
        <f>'Orçamento-TCE'!C386</f>
        <v>0</v>
      </c>
      <c r="D386" s="199" t="e">
        <f>'Orçamento-TCE'!G386</f>
        <v>#N/A</v>
      </c>
      <c r="E386" s="204">
        <f>'Orçamento-TCE'!H386</f>
        <v>0</v>
      </c>
      <c r="F386" s="230" t="e">
        <f>'Orçamento-TCE'!I386</f>
        <v>#N/A</v>
      </c>
      <c r="G386" s="227" t="e">
        <f>IF(Comparativo!$E$6="Tabela Não Desonerada",VLOOKUP($C386,'Orçamento Base'!$D$12:$S$1673,12,FALSE),VLOOKUP($C386,#REF!,12,FALSE))</f>
        <v>#N/A</v>
      </c>
      <c r="H386" s="228">
        <f>IFERROR(IF(Comparativo!$E$6="Tabela Não Desonerada",VLOOKUP($C386,'Orçamento Base'!$D$12:$S$1673,16,FALSE),VLOOKUP($C386,#REF!,16,FALSE)),0)</f>
        <v>0</v>
      </c>
      <c r="I386" s="575" t="e">
        <f>IF(Comparativo!$E$6="Tabela Não Desonerada",VLOOKUP($C386,'Orçamento Base'!$D$12:$S$1673,11,FALSE),VLOOKUP($C386,#REF!,11,FALSE))</f>
        <v>#N/A</v>
      </c>
      <c r="J386" s="363">
        <f>IF(Comparativo!$E$6="Tabela Não Desonerada",Encargos!$F$44,Encargos!$D$44)</f>
        <v>1.1122000000000001</v>
      </c>
      <c r="K386" s="364"/>
      <c r="L386" s="365" t="e">
        <f t="shared" si="30"/>
        <v>#N/A</v>
      </c>
      <c r="M386" s="365" t="e">
        <f t="shared" si="31"/>
        <v>#N/A</v>
      </c>
      <c r="N386" s="376" t="e">
        <f t="shared" si="32"/>
        <v>#N/A</v>
      </c>
      <c r="O386" s="205" t="e">
        <f>IF(Comparativo!$E$6="Tabela Não Desonerada",VLOOKUP($C386,'Orçamento Base'!$D$12:$S$1673,13,FALSE),VLOOKUP($C386,#REF!,13,FALSE))</f>
        <v>#N/A</v>
      </c>
      <c r="P386" s="205" t="e">
        <f t="shared" si="33"/>
        <v>#N/A</v>
      </c>
      <c r="Q386" s="205" t="e">
        <f>IF(Comparativo!$E$6="Tabela Não Desonerada",VLOOKUP($C386,'Orçamento Base'!$D$12:$S$1673,14,FALSE),VLOOKUP($C386,#REF!,14,FALSE))</f>
        <v>#N/A</v>
      </c>
      <c r="R386" s="205" t="e">
        <f t="shared" si="34"/>
        <v>#N/A</v>
      </c>
      <c r="S386" s="205" t="e">
        <f>IF(Comparativo!$E$6="Tabela Não Desonerada",VLOOKUP($C386,'Orçamento Base'!$D$12:$S$1673,15,FALSE),VLOOKUP($C386,#REF!,15,FALSE))</f>
        <v>#N/A</v>
      </c>
      <c r="T386" s="205" t="e">
        <f t="shared" si="35"/>
        <v>#N/A</v>
      </c>
    </row>
    <row r="387" spans="1:20" ht="15">
      <c r="A387" s="203">
        <v>1</v>
      </c>
      <c r="B387" s="203" t="e">
        <f>'Orçamento-TCE'!B387</f>
        <v>#N/A</v>
      </c>
      <c r="C387" s="229">
        <f>'Orçamento-TCE'!C387</f>
        <v>0</v>
      </c>
      <c r="D387" s="199" t="e">
        <f>'Orçamento-TCE'!G387</f>
        <v>#N/A</v>
      </c>
      <c r="E387" s="204">
        <f>'Orçamento-TCE'!H387</f>
        <v>0</v>
      </c>
      <c r="F387" s="230" t="e">
        <f>'Orçamento-TCE'!I387</f>
        <v>#N/A</v>
      </c>
      <c r="G387" s="227" t="e">
        <f>IF(Comparativo!$E$6="Tabela Não Desonerada",VLOOKUP($C387,'Orçamento Base'!$D$12:$S$1673,12,FALSE),VLOOKUP($C387,#REF!,12,FALSE))</f>
        <v>#N/A</v>
      </c>
      <c r="H387" s="228">
        <f>IFERROR(IF(Comparativo!$E$6="Tabela Não Desonerada",VLOOKUP($C387,'Orçamento Base'!$D$12:$S$1673,16,FALSE),VLOOKUP($C387,#REF!,16,FALSE)),0)</f>
        <v>0</v>
      </c>
      <c r="I387" s="575" t="e">
        <f>IF(Comparativo!$E$6="Tabela Não Desonerada",VLOOKUP($C387,'Orçamento Base'!$D$12:$S$1673,11,FALSE),VLOOKUP($C387,#REF!,11,FALSE))</f>
        <v>#N/A</v>
      </c>
      <c r="J387" s="363">
        <f>IF(Comparativo!$E$6="Tabela Não Desonerada",Encargos!$F$44,Encargos!$D$44)</f>
        <v>1.1122000000000001</v>
      </c>
      <c r="K387" s="364"/>
      <c r="L387" s="365" t="e">
        <f t="shared" si="30"/>
        <v>#N/A</v>
      </c>
      <c r="M387" s="365" t="e">
        <f t="shared" si="31"/>
        <v>#N/A</v>
      </c>
      <c r="N387" s="376" t="e">
        <f t="shared" si="32"/>
        <v>#N/A</v>
      </c>
      <c r="O387" s="205" t="e">
        <f>IF(Comparativo!$E$6="Tabela Não Desonerada",VLOOKUP($C387,'Orçamento Base'!$D$12:$S$1673,13,FALSE),VLOOKUP($C387,#REF!,13,FALSE))</f>
        <v>#N/A</v>
      </c>
      <c r="P387" s="205" t="e">
        <f t="shared" si="33"/>
        <v>#N/A</v>
      </c>
      <c r="Q387" s="205" t="e">
        <f>IF(Comparativo!$E$6="Tabela Não Desonerada",VLOOKUP($C387,'Orçamento Base'!$D$12:$S$1673,14,FALSE),VLOOKUP($C387,#REF!,14,FALSE))</f>
        <v>#N/A</v>
      </c>
      <c r="R387" s="205" t="e">
        <f t="shared" si="34"/>
        <v>#N/A</v>
      </c>
      <c r="S387" s="205" t="e">
        <f>IF(Comparativo!$E$6="Tabela Não Desonerada",VLOOKUP($C387,'Orçamento Base'!$D$12:$S$1673,15,FALSE),VLOOKUP($C387,#REF!,15,FALSE))</f>
        <v>#N/A</v>
      </c>
      <c r="T387" s="205" t="e">
        <f t="shared" si="35"/>
        <v>#N/A</v>
      </c>
    </row>
    <row r="388" spans="1:20" ht="15">
      <c r="A388" s="203">
        <v>1</v>
      </c>
      <c r="B388" s="203" t="e">
        <f>'Orçamento-TCE'!B388</f>
        <v>#N/A</v>
      </c>
      <c r="C388" s="229">
        <f>'Orçamento-TCE'!C388</f>
        <v>0</v>
      </c>
      <c r="D388" s="199" t="e">
        <f>'Orçamento-TCE'!G388</f>
        <v>#N/A</v>
      </c>
      <c r="E388" s="204">
        <f>'Orçamento-TCE'!H388</f>
        <v>0</v>
      </c>
      <c r="F388" s="230" t="e">
        <f>'Orçamento-TCE'!I388</f>
        <v>#N/A</v>
      </c>
      <c r="G388" s="227" t="e">
        <f>IF(Comparativo!$E$6="Tabela Não Desonerada",VLOOKUP($C388,'Orçamento Base'!$D$12:$S$1673,12,FALSE),VLOOKUP($C388,#REF!,12,FALSE))</f>
        <v>#N/A</v>
      </c>
      <c r="H388" s="228">
        <f>IFERROR(IF(Comparativo!$E$6="Tabela Não Desonerada",VLOOKUP($C388,'Orçamento Base'!$D$12:$S$1673,16,FALSE),VLOOKUP($C388,#REF!,16,FALSE)),0)</f>
        <v>0</v>
      </c>
      <c r="I388" s="575" t="e">
        <f>IF(Comparativo!$E$6="Tabela Não Desonerada",VLOOKUP($C388,'Orçamento Base'!$D$12:$S$1673,11,FALSE),VLOOKUP($C388,#REF!,11,FALSE))</f>
        <v>#N/A</v>
      </c>
      <c r="J388" s="363">
        <f>IF(Comparativo!$E$6="Tabela Não Desonerada",Encargos!$F$44,Encargos!$D$44)</f>
        <v>1.1122000000000001</v>
      </c>
      <c r="K388" s="364"/>
      <c r="L388" s="365" t="e">
        <f t="shared" si="30"/>
        <v>#N/A</v>
      </c>
      <c r="M388" s="365" t="e">
        <f t="shared" si="31"/>
        <v>#N/A</v>
      </c>
      <c r="N388" s="376" t="e">
        <f t="shared" si="32"/>
        <v>#N/A</v>
      </c>
      <c r="O388" s="205" t="e">
        <f>IF(Comparativo!$E$6="Tabela Não Desonerada",VLOOKUP($C388,'Orçamento Base'!$D$12:$S$1673,13,FALSE),VLOOKUP($C388,#REF!,13,FALSE))</f>
        <v>#N/A</v>
      </c>
      <c r="P388" s="205" t="e">
        <f t="shared" si="33"/>
        <v>#N/A</v>
      </c>
      <c r="Q388" s="205" t="e">
        <f>IF(Comparativo!$E$6="Tabela Não Desonerada",VLOOKUP($C388,'Orçamento Base'!$D$12:$S$1673,14,FALSE),VLOOKUP($C388,#REF!,14,FALSE))</f>
        <v>#N/A</v>
      </c>
      <c r="R388" s="205" t="e">
        <f t="shared" si="34"/>
        <v>#N/A</v>
      </c>
      <c r="S388" s="205" t="e">
        <f>IF(Comparativo!$E$6="Tabela Não Desonerada",VLOOKUP($C388,'Orçamento Base'!$D$12:$S$1673,15,FALSE),VLOOKUP($C388,#REF!,15,FALSE))</f>
        <v>#N/A</v>
      </c>
      <c r="T388" s="205" t="e">
        <f t="shared" si="35"/>
        <v>#N/A</v>
      </c>
    </row>
    <row r="389" spans="1:20" ht="15">
      <c r="A389" s="203">
        <v>1</v>
      </c>
      <c r="B389" s="203" t="e">
        <f>'Orçamento-TCE'!B389</f>
        <v>#N/A</v>
      </c>
      <c r="C389" s="229">
        <f>'Orçamento-TCE'!C389</f>
        <v>0</v>
      </c>
      <c r="D389" s="199" t="e">
        <f>'Orçamento-TCE'!G389</f>
        <v>#N/A</v>
      </c>
      <c r="E389" s="204">
        <f>'Orçamento-TCE'!H389</f>
        <v>0</v>
      </c>
      <c r="F389" s="230" t="e">
        <f>'Orçamento-TCE'!I389</f>
        <v>#N/A</v>
      </c>
      <c r="G389" s="227" t="e">
        <f>IF(Comparativo!$E$6="Tabela Não Desonerada",VLOOKUP($C389,'Orçamento Base'!$D$12:$S$1673,12,FALSE),VLOOKUP($C389,#REF!,12,FALSE))</f>
        <v>#N/A</v>
      </c>
      <c r="H389" s="228">
        <f>IFERROR(IF(Comparativo!$E$6="Tabela Não Desonerada",VLOOKUP($C389,'Orçamento Base'!$D$12:$S$1673,16,FALSE),VLOOKUP($C389,#REF!,16,FALSE)),0)</f>
        <v>0</v>
      </c>
      <c r="I389" s="575" t="e">
        <f>IF(Comparativo!$E$6="Tabela Não Desonerada",VLOOKUP($C389,'Orçamento Base'!$D$12:$S$1673,11,FALSE),VLOOKUP($C389,#REF!,11,FALSE))</f>
        <v>#N/A</v>
      </c>
      <c r="J389" s="363">
        <f>IF(Comparativo!$E$6="Tabela Não Desonerada",Encargos!$F$44,Encargos!$D$44)</f>
        <v>1.1122000000000001</v>
      </c>
      <c r="K389" s="364"/>
      <c r="L389" s="365" t="e">
        <f t="shared" si="30"/>
        <v>#N/A</v>
      </c>
      <c r="M389" s="365" t="e">
        <f t="shared" si="31"/>
        <v>#N/A</v>
      </c>
      <c r="N389" s="376" t="e">
        <f t="shared" si="32"/>
        <v>#N/A</v>
      </c>
      <c r="O389" s="205" t="e">
        <f>IF(Comparativo!$E$6="Tabela Não Desonerada",VLOOKUP($C389,'Orçamento Base'!$D$12:$S$1673,13,FALSE),VLOOKUP($C389,#REF!,13,FALSE))</f>
        <v>#N/A</v>
      </c>
      <c r="P389" s="205" t="e">
        <f t="shared" si="33"/>
        <v>#N/A</v>
      </c>
      <c r="Q389" s="205" t="e">
        <f>IF(Comparativo!$E$6="Tabela Não Desonerada",VLOOKUP($C389,'Orçamento Base'!$D$12:$S$1673,14,FALSE),VLOOKUP($C389,#REF!,14,FALSE))</f>
        <v>#N/A</v>
      </c>
      <c r="R389" s="205" t="e">
        <f t="shared" si="34"/>
        <v>#N/A</v>
      </c>
      <c r="S389" s="205" t="e">
        <f>IF(Comparativo!$E$6="Tabela Não Desonerada",VLOOKUP($C389,'Orçamento Base'!$D$12:$S$1673,15,FALSE),VLOOKUP($C389,#REF!,15,FALSE))</f>
        <v>#N/A</v>
      </c>
      <c r="T389" s="205" t="e">
        <f t="shared" si="35"/>
        <v>#N/A</v>
      </c>
    </row>
    <row r="390" spans="1:20" ht="15">
      <c r="A390" s="203">
        <v>1</v>
      </c>
      <c r="B390" s="203" t="e">
        <f>'Orçamento-TCE'!B390</f>
        <v>#N/A</v>
      </c>
      <c r="C390" s="229">
        <f>'Orçamento-TCE'!C390</f>
        <v>0</v>
      </c>
      <c r="D390" s="199" t="e">
        <f>'Orçamento-TCE'!G390</f>
        <v>#N/A</v>
      </c>
      <c r="E390" s="204">
        <f>'Orçamento-TCE'!H390</f>
        <v>0</v>
      </c>
      <c r="F390" s="230" t="e">
        <f>'Orçamento-TCE'!I390</f>
        <v>#N/A</v>
      </c>
      <c r="G390" s="227" t="e">
        <f>IF(Comparativo!$E$6="Tabela Não Desonerada",VLOOKUP($C390,'Orçamento Base'!$D$12:$S$1673,12,FALSE),VLOOKUP($C390,#REF!,12,FALSE))</f>
        <v>#N/A</v>
      </c>
      <c r="H390" s="228">
        <f>IFERROR(IF(Comparativo!$E$6="Tabela Não Desonerada",VLOOKUP($C390,'Orçamento Base'!$D$12:$S$1673,16,FALSE),VLOOKUP($C390,#REF!,16,FALSE)),0)</f>
        <v>0</v>
      </c>
      <c r="I390" s="575" t="e">
        <f>IF(Comparativo!$E$6="Tabela Não Desonerada",VLOOKUP($C390,'Orçamento Base'!$D$12:$S$1673,11,FALSE),VLOOKUP($C390,#REF!,11,FALSE))</f>
        <v>#N/A</v>
      </c>
      <c r="J390" s="363">
        <f>IF(Comparativo!$E$6="Tabela Não Desonerada",Encargos!$F$44,Encargos!$D$44)</f>
        <v>1.1122000000000001</v>
      </c>
      <c r="K390" s="364"/>
      <c r="L390" s="365" t="e">
        <f t="shared" si="30"/>
        <v>#N/A</v>
      </c>
      <c r="M390" s="365" t="e">
        <f t="shared" si="31"/>
        <v>#N/A</v>
      </c>
      <c r="N390" s="376" t="e">
        <f t="shared" si="32"/>
        <v>#N/A</v>
      </c>
      <c r="O390" s="205" t="e">
        <f>IF(Comparativo!$E$6="Tabela Não Desonerada",VLOOKUP($C390,'Orçamento Base'!$D$12:$S$1673,13,FALSE),VLOOKUP($C390,#REF!,13,FALSE))</f>
        <v>#N/A</v>
      </c>
      <c r="P390" s="205" t="e">
        <f t="shared" si="33"/>
        <v>#N/A</v>
      </c>
      <c r="Q390" s="205" t="e">
        <f>IF(Comparativo!$E$6="Tabela Não Desonerada",VLOOKUP($C390,'Orçamento Base'!$D$12:$S$1673,14,FALSE),VLOOKUP($C390,#REF!,14,FALSE))</f>
        <v>#N/A</v>
      </c>
      <c r="R390" s="205" t="e">
        <f t="shared" si="34"/>
        <v>#N/A</v>
      </c>
      <c r="S390" s="205" t="e">
        <f>IF(Comparativo!$E$6="Tabela Não Desonerada",VLOOKUP($C390,'Orçamento Base'!$D$12:$S$1673,15,FALSE),VLOOKUP($C390,#REF!,15,FALSE))</f>
        <v>#N/A</v>
      </c>
      <c r="T390" s="205" t="e">
        <f t="shared" si="35"/>
        <v>#N/A</v>
      </c>
    </row>
    <row r="391" spans="1:20" ht="15">
      <c r="A391" s="203">
        <v>1</v>
      </c>
      <c r="B391" s="203" t="e">
        <f>'Orçamento-TCE'!B391</f>
        <v>#N/A</v>
      </c>
      <c r="C391" s="229">
        <f>'Orçamento-TCE'!C391</f>
        <v>0</v>
      </c>
      <c r="D391" s="199" t="e">
        <f>'Orçamento-TCE'!G391</f>
        <v>#N/A</v>
      </c>
      <c r="E391" s="204">
        <f>'Orçamento-TCE'!H391</f>
        <v>0</v>
      </c>
      <c r="F391" s="230" t="e">
        <f>'Orçamento-TCE'!I391</f>
        <v>#N/A</v>
      </c>
      <c r="G391" s="227" t="e">
        <f>IF(Comparativo!$E$6="Tabela Não Desonerada",VLOOKUP($C391,'Orçamento Base'!$D$12:$S$1673,12,FALSE),VLOOKUP($C391,#REF!,12,FALSE))</f>
        <v>#N/A</v>
      </c>
      <c r="H391" s="228">
        <f>IFERROR(IF(Comparativo!$E$6="Tabela Não Desonerada",VLOOKUP($C391,'Orçamento Base'!$D$12:$S$1673,16,FALSE),VLOOKUP($C391,#REF!,16,FALSE)),0)</f>
        <v>0</v>
      </c>
      <c r="I391" s="575" t="e">
        <f>IF(Comparativo!$E$6="Tabela Não Desonerada",VLOOKUP($C391,'Orçamento Base'!$D$12:$S$1673,11,FALSE),VLOOKUP($C391,#REF!,11,FALSE))</f>
        <v>#N/A</v>
      </c>
      <c r="J391" s="363">
        <f>IF(Comparativo!$E$6="Tabela Não Desonerada",Encargos!$F$44,Encargos!$D$44)</f>
        <v>1.1122000000000001</v>
      </c>
      <c r="K391" s="364"/>
      <c r="L391" s="365" t="e">
        <f t="shared" si="30"/>
        <v>#N/A</v>
      </c>
      <c r="M391" s="365" t="e">
        <f t="shared" si="31"/>
        <v>#N/A</v>
      </c>
      <c r="N391" s="376" t="e">
        <f t="shared" si="32"/>
        <v>#N/A</v>
      </c>
      <c r="O391" s="205" t="e">
        <f>IF(Comparativo!$E$6="Tabela Não Desonerada",VLOOKUP($C391,'Orçamento Base'!$D$12:$S$1673,13,FALSE),VLOOKUP($C391,#REF!,13,FALSE))</f>
        <v>#N/A</v>
      </c>
      <c r="P391" s="205" t="e">
        <f t="shared" si="33"/>
        <v>#N/A</v>
      </c>
      <c r="Q391" s="205" t="e">
        <f>IF(Comparativo!$E$6="Tabela Não Desonerada",VLOOKUP($C391,'Orçamento Base'!$D$12:$S$1673,14,FALSE),VLOOKUP($C391,#REF!,14,FALSE))</f>
        <v>#N/A</v>
      </c>
      <c r="R391" s="205" t="e">
        <f t="shared" si="34"/>
        <v>#N/A</v>
      </c>
      <c r="S391" s="205" t="e">
        <f>IF(Comparativo!$E$6="Tabela Não Desonerada",VLOOKUP($C391,'Orçamento Base'!$D$12:$S$1673,15,FALSE),VLOOKUP($C391,#REF!,15,FALSE))</f>
        <v>#N/A</v>
      </c>
      <c r="T391" s="205" t="e">
        <f t="shared" si="35"/>
        <v>#N/A</v>
      </c>
    </row>
    <row r="392" spans="1:20" ht="15">
      <c r="A392" s="203">
        <v>1</v>
      </c>
      <c r="B392" s="203" t="e">
        <f>'Orçamento-TCE'!B392</f>
        <v>#N/A</v>
      </c>
      <c r="C392" s="229">
        <f>'Orçamento-TCE'!C392</f>
        <v>0</v>
      </c>
      <c r="D392" s="199" t="e">
        <f>'Orçamento-TCE'!G392</f>
        <v>#N/A</v>
      </c>
      <c r="E392" s="204">
        <f>'Orçamento-TCE'!H392</f>
        <v>0</v>
      </c>
      <c r="F392" s="230" t="e">
        <f>'Orçamento-TCE'!I392</f>
        <v>#N/A</v>
      </c>
      <c r="G392" s="227" t="e">
        <f>IF(Comparativo!$E$6="Tabela Não Desonerada",VLOOKUP($C392,'Orçamento Base'!$D$12:$S$1673,12,FALSE),VLOOKUP($C392,#REF!,12,FALSE))</f>
        <v>#N/A</v>
      </c>
      <c r="H392" s="228">
        <f>IFERROR(IF(Comparativo!$E$6="Tabela Não Desonerada",VLOOKUP($C392,'Orçamento Base'!$D$12:$S$1673,16,FALSE),VLOOKUP($C392,#REF!,16,FALSE)),0)</f>
        <v>0</v>
      </c>
      <c r="I392" s="575" t="e">
        <f>IF(Comparativo!$E$6="Tabela Não Desonerada",VLOOKUP($C392,'Orçamento Base'!$D$12:$S$1673,11,FALSE),VLOOKUP($C392,#REF!,11,FALSE))</f>
        <v>#N/A</v>
      </c>
      <c r="J392" s="363">
        <f>IF(Comparativo!$E$6="Tabela Não Desonerada",Encargos!$F$44,Encargos!$D$44)</f>
        <v>1.1122000000000001</v>
      </c>
      <c r="K392" s="364"/>
      <c r="L392" s="365" t="e">
        <f t="shared" si="30"/>
        <v>#N/A</v>
      </c>
      <c r="M392" s="365" t="e">
        <f t="shared" si="31"/>
        <v>#N/A</v>
      </c>
      <c r="N392" s="376" t="e">
        <f t="shared" si="32"/>
        <v>#N/A</v>
      </c>
      <c r="O392" s="205" t="e">
        <f>IF(Comparativo!$E$6="Tabela Não Desonerada",VLOOKUP($C392,'Orçamento Base'!$D$12:$S$1673,13,FALSE),VLOOKUP($C392,#REF!,13,FALSE))</f>
        <v>#N/A</v>
      </c>
      <c r="P392" s="205" t="e">
        <f t="shared" si="33"/>
        <v>#N/A</v>
      </c>
      <c r="Q392" s="205" t="e">
        <f>IF(Comparativo!$E$6="Tabela Não Desonerada",VLOOKUP($C392,'Orçamento Base'!$D$12:$S$1673,14,FALSE),VLOOKUP($C392,#REF!,14,FALSE))</f>
        <v>#N/A</v>
      </c>
      <c r="R392" s="205" t="e">
        <f t="shared" si="34"/>
        <v>#N/A</v>
      </c>
      <c r="S392" s="205" t="e">
        <f>IF(Comparativo!$E$6="Tabela Não Desonerada",VLOOKUP($C392,'Orçamento Base'!$D$12:$S$1673,15,FALSE),VLOOKUP($C392,#REF!,15,FALSE))</f>
        <v>#N/A</v>
      </c>
      <c r="T392" s="205" t="e">
        <f t="shared" si="35"/>
        <v>#N/A</v>
      </c>
    </row>
    <row r="393" spans="1:20" ht="15">
      <c r="A393" s="203">
        <v>1</v>
      </c>
      <c r="B393" s="203" t="e">
        <f>'Orçamento-TCE'!B393</f>
        <v>#N/A</v>
      </c>
      <c r="C393" s="229">
        <f>'Orçamento-TCE'!C393</f>
        <v>0</v>
      </c>
      <c r="D393" s="199" t="e">
        <f>'Orçamento-TCE'!G393</f>
        <v>#N/A</v>
      </c>
      <c r="E393" s="204">
        <f>'Orçamento-TCE'!H393</f>
        <v>0</v>
      </c>
      <c r="F393" s="230" t="e">
        <f>'Orçamento-TCE'!I393</f>
        <v>#N/A</v>
      </c>
      <c r="G393" s="227" t="e">
        <f>IF(Comparativo!$E$6="Tabela Não Desonerada",VLOOKUP($C393,'Orçamento Base'!$D$12:$S$1673,12,FALSE),VLOOKUP($C393,#REF!,12,FALSE))</f>
        <v>#N/A</v>
      </c>
      <c r="H393" s="228">
        <f>IFERROR(IF(Comparativo!$E$6="Tabela Não Desonerada",VLOOKUP($C393,'Orçamento Base'!$D$12:$S$1673,16,FALSE),VLOOKUP($C393,#REF!,16,FALSE)),0)</f>
        <v>0</v>
      </c>
      <c r="I393" s="575" t="e">
        <f>IF(Comparativo!$E$6="Tabela Não Desonerada",VLOOKUP($C393,'Orçamento Base'!$D$12:$S$1673,11,FALSE),VLOOKUP($C393,#REF!,11,FALSE))</f>
        <v>#N/A</v>
      </c>
      <c r="J393" s="363">
        <f>IF(Comparativo!$E$6="Tabela Não Desonerada",Encargos!$F$44,Encargos!$D$44)</f>
        <v>1.1122000000000001</v>
      </c>
      <c r="K393" s="364"/>
      <c r="L393" s="365" t="e">
        <f t="shared" si="30"/>
        <v>#N/A</v>
      </c>
      <c r="M393" s="365" t="e">
        <f t="shared" si="31"/>
        <v>#N/A</v>
      </c>
      <c r="N393" s="376" t="e">
        <f t="shared" si="32"/>
        <v>#N/A</v>
      </c>
      <c r="O393" s="205" t="e">
        <f>IF(Comparativo!$E$6="Tabela Não Desonerada",VLOOKUP($C393,'Orçamento Base'!$D$12:$S$1673,13,FALSE),VLOOKUP($C393,#REF!,13,FALSE))</f>
        <v>#N/A</v>
      </c>
      <c r="P393" s="205" t="e">
        <f t="shared" si="33"/>
        <v>#N/A</v>
      </c>
      <c r="Q393" s="205" t="e">
        <f>IF(Comparativo!$E$6="Tabela Não Desonerada",VLOOKUP($C393,'Orçamento Base'!$D$12:$S$1673,14,FALSE),VLOOKUP($C393,#REF!,14,FALSE))</f>
        <v>#N/A</v>
      </c>
      <c r="R393" s="205" t="e">
        <f t="shared" si="34"/>
        <v>#N/A</v>
      </c>
      <c r="S393" s="205" t="e">
        <f>IF(Comparativo!$E$6="Tabela Não Desonerada",VLOOKUP($C393,'Orçamento Base'!$D$12:$S$1673,15,FALSE),VLOOKUP($C393,#REF!,15,FALSE))</f>
        <v>#N/A</v>
      </c>
      <c r="T393" s="205" t="e">
        <f t="shared" si="35"/>
        <v>#N/A</v>
      </c>
    </row>
    <row r="394" spans="1:20" ht="15">
      <c r="A394" s="203">
        <v>1</v>
      </c>
      <c r="B394" s="203" t="e">
        <f>'Orçamento-TCE'!B394</f>
        <v>#N/A</v>
      </c>
      <c r="C394" s="229">
        <f>'Orçamento-TCE'!C394</f>
        <v>0</v>
      </c>
      <c r="D394" s="199" t="e">
        <f>'Orçamento-TCE'!G394</f>
        <v>#N/A</v>
      </c>
      <c r="E394" s="204">
        <f>'Orçamento-TCE'!H394</f>
        <v>0</v>
      </c>
      <c r="F394" s="230" t="e">
        <f>'Orçamento-TCE'!I394</f>
        <v>#N/A</v>
      </c>
      <c r="G394" s="227" t="e">
        <f>IF(Comparativo!$E$6="Tabela Não Desonerada",VLOOKUP($C394,'Orçamento Base'!$D$12:$S$1673,12,FALSE),VLOOKUP($C394,#REF!,12,FALSE))</f>
        <v>#N/A</v>
      </c>
      <c r="H394" s="228">
        <f>IFERROR(IF(Comparativo!$E$6="Tabela Não Desonerada",VLOOKUP($C394,'Orçamento Base'!$D$12:$S$1673,16,FALSE),VLOOKUP($C394,#REF!,16,FALSE)),0)</f>
        <v>0</v>
      </c>
      <c r="I394" s="575" t="e">
        <f>IF(Comparativo!$E$6="Tabela Não Desonerada",VLOOKUP($C394,'Orçamento Base'!$D$12:$S$1673,11,FALSE),VLOOKUP($C394,#REF!,11,FALSE))</f>
        <v>#N/A</v>
      </c>
      <c r="J394" s="363">
        <f>IF(Comparativo!$E$6="Tabela Não Desonerada",Encargos!$F$44,Encargos!$D$44)</f>
        <v>1.1122000000000001</v>
      </c>
      <c r="K394" s="364"/>
      <c r="L394" s="365" t="e">
        <f t="shared" si="30"/>
        <v>#N/A</v>
      </c>
      <c r="M394" s="365" t="e">
        <f t="shared" si="31"/>
        <v>#N/A</v>
      </c>
      <c r="N394" s="376" t="e">
        <f t="shared" si="32"/>
        <v>#N/A</v>
      </c>
      <c r="O394" s="205" t="e">
        <f>IF(Comparativo!$E$6="Tabela Não Desonerada",VLOOKUP($C394,'Orçamento Base'!$D$12:$S$1673,13,FALSE),VLOOKUP($C394,#REF!,13,FALSE))</f>
        <v>#N/A</v>
      </c>
      <c r="P394" s="205" t="e">
        <f t="shared" si="33"/>
        <v>#N/A</v>
      </c>
      <c r="Q394" s="205" t="e">
        <f>IF(Comparativo!$E$6="Tabela Não Desonerada",VLOOKUP($C394,'Orçamento Base'!$D$12:$S$1673,14,FALSE),VLOOKUP($C394,#REF!,14,FALSE))</f>
        <v>#N/A</v>
      </c>
      <c r="R394" s="205" t="e">
        <f t="shared" si="34"/>
        <v>#N/A</v>
      </c>
      <c r="S394" s="205" t="e">
        <f>IF(Comparativo!$E$6="Tabela Não Desonerada",VLOOKUP($C394,'Orçamento Base'!$D$12:$S$1673,15,FALSE),VLOOKUP($C394,#REF!,15,FALSE))</f>
        <v>#N/A</v>
      </c>
      <c r="T394" s="205" t="e">
        <f t="shared" si="35"/>
        <v>#N/A</v>
      </c>
    </row>
    <row r="395" spans="1:20" ht="15">
      <c r="A395" s="203">
        <v>1</v>
      </c>
      <c r="B395" s="203" t="e">
        <f>'Orçamento-TCE'!B395</f>
        <v>#N/A</v>
      </c>
      <c r="C395" s="229">
        <f>'Orçamento-TCE'!C395</f>
        <v>0</v>
      </c>
      <c r="D395" s="199" t="e">
        <f>'Orçamento-TCE'!G395</f>
        <v>#N/A</v>
      </c>
      <c r="E395" s="204">
        <f>'Orçamento-TCE'!H395</f>
        <v>0</v>
      </c>
      <c r="F395" s="230" t="e">
        <f>'Orçamento-TCE'!I395</f>
        <v>#N/A</v>
      </c>
      <c r="G395" s="227" t="e">
        <f>IF(Comparativo!$E$6="Tabela Não Desonerada",VLOOKUP($C395,'Orçamento Base'!$D$12:$S$1673,12,FALSE),VLOOKUP($C395,#REF!,12,FALSE))</f>
        <v>#N/A</v>
      </c>
      <c r="H395" s="228">
        <f>IFERROR(IF(Comparativo!$E$6="Tabela Não Desonerada",VLOOKUP($C395,'Orçamento Base'!$D$12:$S$1673,16,FALSE),VLOOKUP($C395,#REF!,16,FALSE)),0)</f>
        <v>0</v>
      </c>
      <c r="I395" s="575" t="e">
        <f>IF(Comparativo!$E$6="Tabela Não Desonerada",VLOOKUP($C395,'Orçamento Base'!$D$12:$S$1673,11,FALSE),VLOOKUP($C395,#REF!,11,FALSE))</f>
        <v>#N/A</v>
      </c>
      <c r="J395" s="363">
        <f>IF(Comparativo!$E$6="Tabela Não Desonerada",Encargos!$F$44,Encargos!$D$44)</f>
        <v>1.1122000000000001</v>
      </c>
      <c r="K395" s="364"/>
      <c r="L395" s="365" t="e">
        <f t="shared" si="30"/>
        <v>#N/A</v>
      </c>
      <c r="M395" s="365" t="e">
        <f t="shared" si="31"/>
        <v>#N/A</v>
      </c>
      <c r="N395" s="376" t="e">
        <f t="shared" si="32"/>
        <v>#N/A</v>
      </c>
      <c r="O395" s="205" t="e">
        <f>IF(Comparativo!$E$6="Tabela Não Desonerada",VLOOKUP($C395,'Orçamento Base'!$D$12:$S$1673,13,FALSE),VLOOKUP($C395,#REF!,13,FALSE))</f>
        <v>#N/A</v>
      </c>
      <c r="P395" s="205" t="e">
        <f t="shared" si="33"/>
        <v>#N/A</v>
      </c>
      <c r="Q395" s="205" t="e">
        <f>IF(Comparativo!$E$6="Tabela Não Desonerada",VLOOKUP($C395,'Orçamento Base'!$D$12:$S$1673,14,FALSE),VLOOKUP($C395,#REF!,14,FALSE))</f>
        <v>#N/A</v>
      </c>
      <c r="R395" s="205" t="e">
        <f t="shared" si="34"/>
        <v>#N/A</v>
      </c>
      <c r="S395" s="205" t="e">
        <f>IF(Comparativo!$E$6="Tabela Não Desonerada",VLOOKUP($C395,'Orçamento Base'!$D$12:$S$1673,15,FALSE),VLOOKUP($C395,#REF!,15,FALSE))</f>
        <v>#N/A</v>
      </c>
      <c r="T395" s="205" t="e">
        <f t="shared" si="35"/>
        <v>#N/A</v>
      </c>
    </row>
    <row r="396" spans="1:20" ht="15">
      <c r="A396" s="203">
        <v>1</v>
      </c>
      <c r="B396" s="203" t="e">
        <f>'Orçamento-TCE'!B396</f>
        <v>#N/A</v>
      </c>
      <c r="C396" s="229">
        <f>'Orçamento-TCE'!C396</f>
        <v>0</v>
      </c>
      <c r="D396" s="199" t="e">
        <f>'Orçamento-TCE'!G396</f>
        <v>#N/A</v>
      </c>
      <c r="E396" s="204">
        <f>'Orçamento-TCE'!H396</f>
        <v>0</v>
      </c>
      <c r="F396" s="230" t="e">
        <f>'Orçamento-TCE'!I396</f>
        <v>#N/A</v>
      </c>
      <c r="G396" s="227" t="e">
        <f>IF(Comparativo!$E$6="Tabela Não Desonerada",VLOOKUP($C396,'Orçamento Base'!$D$12:$S$1673,12,FALSE),VLOOKUP($C396,#REF!,12,FALSE))</f>
        <v>#N/A</v>
      </c>
      <c r="H396" s="228">
        <f>IFERROR(IF(Comparativo!$E$6="Tabela Não Desonerada",VLOOKUP($C396,'Orçamento Base'!$D$12:$S$1673,16,FALSE),VLOOKUP($C396,#REF!,16,FALSE)),0)</f>
        <v>0</v>
      </c>
      <c r="I396" s="575" t="e">
        <f>IF(Comparativo!$E$6="Tabela Não Desonerada",VLOOKUP($C396,'Orçamento Base'!$D$12:$S$1673,11,FALSE),VLOOKUP($C396,#REF!,11,FALSE))</f>
        <v>#N/A</v>
      </c>
      <c r="J396" s="363">
        <f>IF(Comparativo!$E$6="Tabela Não Desonerada",Encargos!$F$44,Encargos!$D$44)</f>
        <v>1.1122000000000001</v>
      </c>
      <c r="K396" s="364"/>
      <c r="L396" s="365" t="e">
        <f t="shared" si="30"/>
        <v>#N/A</v>
      </c>
      <c r="M396" s="365" t="e">
        <f t="shared" si="31"/>
        <v>#N/A</v>
      </c>
      <c r="N396" s="376" t="e">
        <f t="shared" si="32"/>
        <v>#N/A</v>
      </c>
      <c r="O396" s="205" t="e">
        <f>IF(Comparativo!$E$6="Tabela Não Desonerada",VLOOKUP($C396,'Orçamento Base'!$D$12:$S$1673,13,FALSE),VLOOKUP($C396,#REF!,13,FALSE))</f>
        <v>#N/A</v>
      </c>
      <c r="P396" s="205" t="e">
        <f t="shared" si="33"/>
        <v>#N/A</v>
      </c>
      <c r="Q396" s="205" t="e">
        <f>IF(Comparativo!$E$6="Tabela Não Desonerada",VLOOKUP($C396,'Orçamento Base'!$D$12:$S$1673,14,FALSE),VLOOKUP($C396,#REF!,14,FALSE))</f>
        <v>#N/A</v>
      </c>
      <c r="R396" s="205" t="e">
        <f t="shared" si="34"/>
        <v>#N/A</v>
      </c>
      <c r="S396" s="205" t="e">
        <f>IF(Comparativo!$E$6="Tabela Não Desonerada",VLOOKUP($C396,'Orçamento Base'!$D$12:$S$1673,15,FALSE),VLOOKUP($C396,#REF!,15,FALSE))</f>
        <v>#N/A</v>
      </c>
      <c r="T396" s="205" t="e">
        <f t="shared" si="35"/>
        <v>#N/A</v>
      </c>
    </row>
    <row r="397" spans="1:20" ht="15">
      <c r="A397" s="203">
        <v>1</v>
      </c>
      <c r="B397" s="203" t="e">
        <f>'Orçamento-TCE'!B397</f>
        <v>#N/A</v>
      </c>
      <c r="C397" s="229">
        <f>'Orçamento-TCE'!C397</f>
        <v>0</v>
      </c>
      <c r="D397" s="199" t="e">
        <f>'Orçamento-TCE'!G397</f>
        <v>#N/A</v>
      </c>
      <c r="E397" s="204">
        <f>'Orçamento-TCE'!H397</f>
        <v>0</v>
      </c>
      <c r="F397" s="230" t="e">
        <f>'Orçamento-TCE'!I397</f>
        <v>#N/A</v>
      </c>
      <c r="G397" s="227" t="e">
        <f>IF(Comparativo!$E$6="Tabela Não Desonerada",VLOOKUP($C397,'Orçamento Base'!$D$12:$S$1673,12,FALSE),VLOOKUP($C397,#REF!,12,FALSE))</f>
        <v>#N/A</v>
      </c>
      <c r="H397" s="228">
        <f>IFERROR(IF(Comparativo!$E$6="Tabela Não Desonerada",VLOOKUP($C397,'Orçamento Base'!$D$12:$S$1673,16,FALSE),VLOOKUP($C397,#REF!,16,FALSE)),0)</f>
        <v>0</v>
      </c>
      <c r="I397" s="575" t="e">
        <f>IF(Comparativo!$E$6="Tabela Não Desonerada",VLOOKUP($C397,'Orçamento Base'!$D$12:$S$1673,11,FALSE),VLOOKUP($C397,#REF!,11,FALSE))</f>
        <v>#N/A</v>
      </c>
      <c r="J397" s="363">
        <f>IF(Comparativo!$E$6="Tabela Não Desonerada",Encargos!$F$44,Encargos!$D$44)</f>
        <v>1.1122000000000001</v>
      </c>
      <c r="K397" s="364"/>
      <c r="L397" s="365" t="e">
        <f t="shared" ref="L397:L460" si="36">T397</f>
        <v>#N/A</v>
      </c>
      <c r="M397" s="365" t="e">
        <f t="shared" ref="M397:M460" si="37">R397</f>
        <v>#N/A</v>
      </c>
      <c r="N397" s="376" t="e">
        <f t="shared" ref="N397:N460" si="38">P397</f>
        <v>#N/A</v>
      </c>
      <c r="O397" s="205" t="e">
        <f>IF(Comparativo!$E$6="Tabela Não Desonerada",VLOOKUP($C397,'Orçamento Base'!$D$12:$S$1673,13,FALSE),VLOOKUP($C397,#REF!,13,FALSE))</f>
        <v>#N/A</v>
      </c>
      <c r="P397" s="205" t="e">
        <f t="shared" ref="P397:P460" si="39">O397/E397</f>
        <v>#N/A</v>
      </c>
      <c r="Q397" s="205" t="e">
        <f>IF(Comparativo!$E$6="Tabela Não Desonerada",VLOOKUP($C397,'Orçamento Base'!$D$12:$S$1673,14,FALSE),VLOOKUP($C397,#REF!,14,FALSE))</f>
        <v>#N/A</v>
      </c>
      <c r="R397" s="205" t="e">
        <f t="shared" ref="R397:R460" si="40">Q397/E397</f>
        <v>#N/A</v>
      </c>
      <c r="S397" s="205" t="e">
        <f>IF(Comparativo!$E$6="Tabela Não Desonerada",VLOOKUP($C397,'Orçamento Base'!$D$12:$S$1673,15,FALSE),VLOOKUP($C397,#REF!,15,FALSE))</f>
        <v>#N/A</v>
      </c>
      <c r="T397" s="205" t="e">
        <f t="shared" ref="T397:T460" si="41">S397/E397</f>
        <v>#N/A</v>
      </c>
    </row>
    <row r="398" spans="1:20" ht="15">
      <c r="A398" s="203">
        <v>1</v>
      </c>
      <c r="B398" s="203" t="e">
        <f>'Orçamento-TCE'!B398</f>
        <v>#N/A</v>
      </c>
      <c r="C398" s="229">
        <f>'Orçamento-TCE'!C398</f>
        <v>0</v>
      </c>
      <c r="D398" s="199" t="e">
        <f>'Orçamento-TCE'!G398</f>
        <v>#N/A</v>
      </c>
      <c r="E398" s="204">
        <f>'Orçamento-TCE'!H398</f>
        <v>0</v>
      </c>
      <c r="F398" s="230" t="e">
        <f>'Orçamento-TCE'!I398</f>
        <v>#N/A</v>
      </c>
      <c r="G398" s="227" t="e">
        <f>IF(Comparativo!$E$6="Tabela Não Desonerada",VLOOKUP($C398,'Orçamento Base'!$D$12:$S$1673,12,FALSE),VLOOKUP($C398,#REF!,12,FALSE))</f>
        <v>#N/A</v>
      </c>
      <c r="H398" s="228">
        <f>IFERROR(IF(Comparativo!$E$6="Tabela Não Desonerada",VLOOKUP($C398,'Orçamento Base'!$D$12:$S$1673,16,FALSE),VLOOKUP($C398,#REF!,16,FALSE)),0)</f>
        <v>0</v>
      </c>
      <c r="I398" s="575" t="e">
        <f>IF(Comparativo!$E$6="Tabela Não Desonerada",VLOOKUP($C398,'Orçamento Base'!$D$12:$S$1673,11,FALSE),VLOOKUP($C398,#REF!,11,FALSE))</f>
        <v>#N/A</v>
      </c>
      <c r="J398" s="363">
        <f>IF(Comparativo!$E$6="Tabela Não Desonerada",Encargos!$F$44,Encargos!$D$44)</f>
        <v>1.1122000000000001</v>
      </c>
      <c r="K398" s="364"/>
      <c r="L398" s="365" t="e">
        <f t="shared" si="36"/>
        <v>#N/A</v>
      </c>
      <c r="M398" s="365" t="e">
        <f t="shared" si="37"/>
        <v>#N/A</v>
      </c>
      <c r="N398" s="376" t="e">
        <f t="shared" si="38"/>
        <v>#N/A</v>
      </c>
      <c r="O398" s="205" t="e">
        <f>IF(Comparativo!$E$6="Tabela Não Desonerada",VLOOKUP($C398,'Orçamento Base'!$D$12:$S$1673,13,FALSE),VLOOKUP($C398,#REF!,13,FALSE))</f>
        <v>#N/A</v>
      </c>
      <c r="P398" s="205" t="e">
        <f t="shared" si="39"/>
        <v>#N/A</v>
      </c>
      <c r="Q398" s="205" t="e">
        <f>IF(Comparativo!$E$6="Tabela Não Desonerada",VLOOKUP($C398,'Orçamento Base'!$D$12:$S$1673,14,FALSE),VLOOKUP($C398,#REF!,14,FALSE))</f>
        <v>#N/A</v>
      </c>
      <c r="R398" s="205" t="e">
        <f t="shared" si="40"/>
        <v>#N/A</v>
      </c>
      <c r="S398" s="205" t="e">
        <f>IF(Comparativo!$E$6="Tabela Não Desonerada",VLOOKUP($C398,'Orçamento Base'!$D$12:$S$1673,15,FALSE),VLOOKUP($C398,#REF!,15,FALSE))</f>
        <v>#N/A</v>
      </c>
      <c r="T398" s="205" t="e">
        <f t="shared" si="41"/>
        <v>#N/A</v>
      </c>
    </row>
    <row r="399" spans="1:20" ht="15">
      <c r="A399" s="203">
        <v>1</v>
      </c>
      <c r="B399" s="203" t="e">
        <f>'Orçamento-TCE'!B399</f>
        <v>#N/A</v>
      </c>
      <c r="C399" s="229">
        <f>'Orçamento-TCE'!C399</f>
        <v>0</v>
      </c>
      <c r="D399" s="199" t="e">
        <f>'Orçamento-TCE'!G399</f>
        <v>#N/A</v>
      </c>
      <c r="E399" s="204">
        <f>'Orçamento-TCE'!H399</f>
        <v>0</v>
      </c>
      <c r="F399" s="230" t="e">
        <f>'Orçamento-TCE'!I399</f>
        <v>#N/A</v>
      </c>
      <c r="G399" s="227" t="e">
        <f>IF(Comparativo!$E$6="Tabela Não Desonerada",VLOOKUP($C399,'Orçamento Base'!$D$12:$S$1673,12,FALSE),VLOOKUP($C399,#REF!,12,FALSE))</f>
        <v>#N/A</v>
      </c>
      <c r="H399" s="228">
        <f>IFERROR(IF(Comparativo!$E$6="Tabela Não Desonerada",VLOOKUP($C399,'Orçamento Base'!$D$12:$S$1673,16,FALSE),VLOOKUP($C399,#REF!,16,FALSE)),0)</f>
        <v>0</v>
      </c>
      <c r="I399" s="575" t="e">
        <f>IF(Comparativo!$E$6="Tabela Não Desonerada",VLOOKUP($C399,'Orçamento Base'!$D$12:$S$1673,11,FALSE),VLOOKUP($C399,#REF!,11,FALSE))</f>
        <v>#N/A</v>
      </c>
      <c r="J399" s="363">
        <f>IF(Comparativo!$E$6="Tabela Não Desonerada",Encargos!$F$44,Encargos!$D$44)</f>
        <v>1.1122000000000001</v>
      </c>
      <c r="K399" s="364"/>
      <c r="L399" s="365" t="e">
        <f t="shared" si="36"/>
        <v>#N/A</v>
      </c>
      <c r="M399" s="365" t="e">
        <f t="shared" si="37"/>
        <v>#N/A</v>
      </c>
      <c r="N399" s="376" t="e">
        <f t="shared" si="38"/>
        <v>#N/A</v>
      </c>
      <c r="O399" s="205" t="e">
        <f>IF(Comparativo!$E$6="Tabela Não Desonerada",VLOOKUP($C399,'Orçamento Base'!$D$12:$S$1673,13,FALSE),VLOOKUP($C399,#REF!,13,FALSE))</f>
        <v>#N/A</v>
      </c>
      <c r="P399" s="205" t="e">
        <f t="shared" si="39"/>
        <v>#N/A</v>
      </c>
      <c r="Q399" s="205" t="e">
        <f>IF(Comparativo!$E$6="Tabela Não Desonerada",VLOOKUP($C399,'Orçamento Base'!$D$12:$S$1673,14,FALSE),VLOOKUP($C399,#REF!,14,FALSE))</f>
        <v>#N/A</v>
      </c>
      <c r="R399" s="205" t="e">
        <f t="shared" si="40"/>
        <v>#N/A</v>
      </c>
      <c r="S399" s="205" t="e">
        <f>IF(Comparativo!$E$6="Tabela Não Desonerada",VLOOKUP($C399,'Orçamento Base'!$D$12:$S$1673,15,FALSE),VLOOKUP($C399,#REF!,15,FALSE))</f>
        <v>#N/A</v>
      </c>
      <c r="T399" s="205" t="e">
        <f t="shared" si="41"/>
        <v>#N/A</v>
      </c>
    </row>
    <row r="400" spans="1:20" ht="15">
      <c r="A400" s="203">
        <v>1</v>
      </c>
      <c r="B400" s="203" t="e">
        <f>'Orçamento-TCE'!B400</f>
        <v>#N/A</v>
      </c>
      <c r="C400" s="229">
        <f>'Orçamento-TCE'!C400</f>
        <v>0</v>
      </c>
      <c r="D400" s="199" t="e">
        <f>'Orçamento-TCE'!G400</f>
        <v>#N/A</v>
      </c>
      <c r="E400" s="204">
        <f>'Orçamento-TCE'!H400</f>
        <v>0</v>
      </c>
      <c r="F400" s="230" t="e">
        <f>'Orçamento-TCE'!I400</f>
        <v>#N/A</v>
      </c>
      <c r="G400" s="227" t="e">
        <f>IF(Comparativo!$E$6="Tabela Não Desonerada",VLOOKUP($C400,'Orçamento Base'!$D$12:$S$1673,12,FALSE),VLOOKUP($C400,#REF!,12,FALSE))</f>
        <v>#N/A</v>
      </c>
      <c r="H400" s="228">
        <f>IFERROR(IF(Comparativo!$E$6="Tabela Não Desonerada",VLOOKUP($C400,'Orçamento Base'!$D$12:$S$1673,16,FALSE),VLOOKUP($C400,#REF!,16,FALSE)),0)</f>
        <v>0</v>
      </c>
      <c r="I400" s="575" t="e">
        <f>IF(Comparativo!$E$6="Tabela Não Desonerada",VLOOKUP($C400,'Orçamento Base'!$D$12:$S$1673,11,FALSE),VLOOKUP($C400,#REF!,11,FALSE))</f>
        <v>#N/A</v>
      </c>
      <c r="J400" s="363">
        <f>IF(Comparativo!$E$6="Tabela Não Desonerada",Encargos!$F$44,Encargos!$D$44)</f>
        <v>1.1122000000000001</v>
      </c>
      <c r="K400" s="364"/>
      <c r="L400" s="365" t="e">
        <f t="shared" si="36"/>
        <v>#N/A</v>
      </c>
      <c r="M400" s="365" t="e">
        <f t="shared" si="37"/>
        <v>#N/A</v>
      </c>
      <c r="N400" s="376" t="e">
        <f t="shared" si="38"/>
        <v>#N/A</v>
      </c>
      <c r="O400" s="205" t="e">
        <f>IF(Comparativo!$E$6="Tabela Não Desonerada",VLOOKUP($C400,'Orçamento Base'!$D$12:$S$1673,13,FALSE),VLOOKUP($C400,#REF!,13,FALSE))</f>
        <v>#N/A</v>
      </c>
      <c r="P400" s="205" t="e">
        <f t="shared" si="39"/>
        <v>#N/A</v>
      </c>
      <c r="Q400" s="205" t="e">
        <f>IF(Comparativo!$E$6="Tabela Não Desonerada",VLOOKUP($C400,'Orçamento Base'!$D$12:$S$1673,14,FALSE),VLOOKUP($C400,#REF!,14,FALSE))</f>
        <v>#N/A</v>
      </c>
      <c r="R400" s="205" t="e">
        <f t="shared" si="40"/>
        <v>#N/A</v>
      </c>
      <c r="S400" s="205" t="e">
        <f>IF(Comparativo!$E$6="Tabela Não Desonerada",VLOOKUP($C400,'Orçamento Base'!$D$12:$S$1673,15,FALSE),VLOOKUP($C400,#REF!,15,FALSE))</f>
        <v>#N/A</v>
      </c>
      <c r="T400" s="205" t="e">
        <f t="shared" si="41"/>
        <v>#N/A</v>
      </c>
    </row>
    <row r="401" spans="1:20" ht="15">
      <c r="A401" s="203">
        <v>1</v>
      </c>
      <c r="B401" s="203" t="e">
        <f>'Orçamento-TCE'!B401</f>
        <v>#N/A</v>
      </c>
      <c r="C401" s="229">
        <f>'Orçamento-TCE'!C401</f>
        <v>0</v>
      </c>
      <c r="D401" s="199" t="e">
        <f>'Orçamento-TCE'!G401</f>
        <v>#N/A</v>
      </c>
      <c r="E401" s="204">
        <f>'Orçamento-TCE'!H401</f>
        <v>0</v>
      </c>
      <c r="F401" s="230" t="e">
        <f>'Orçamento-TCE'!I401</f>
        <v>#N/A</v>
      </c>
      <c r="G401" s="227" t="e">
        <f>IF(Comparativo!$E$6="Tabela Não Desonerada",VLOOKUP($C401,'Orçamento Base'!$D$12:$S$1673,12,FALSE),VLOOKUP($C401,#REF!,12,FALSE))</f>
        <v>#N/A</v>
      </c>
      <c r="H401" s="228">
        <f>IFERROR(IF(Comparativo!$E$6="Tabela Não Desonerada",VLOOKUP($C401,'Orçamento Base'!$D$12:$S$1673,16,FALSE),VLOOKUP($C401,#REF!,16,FALSE)),0)</f>
        <v>0</v>
      </c>
      <c r="I401" s="575" t="e">
        <f>IF(Comparativo!$E$6="Tabela Não Desonerada",VLOOKUP($C401,'Orçamento Base'!$D$12:$S$1673,11,FALSE),VLOOKUP($C401,#REF!,11,FALSE))</f>
        <v>#N/A</v>
      </c>
      <c r="J401" s="363">
        <f>IF(Comparativo!$E$6="Tabela Não Desonerada",Encargos!$F$44,Encargos!$D$44)</f>
        <v>1.1122000000000001</v>
      </c>
      <c r="K401" s="364"/>
      <c r="L401" s="365" t="e">
        <f t="shared" si="36"/>
        <v>#N/A</v>
      </c>
      <c r="M401" s="365" t="e">
        <f t="shared" si="37"/>
        <v>#N/A</v>
      </c>
      <c r="N401" s="376" t="e">
        <f t="shared" si="38"/>
        <v>#N/A</v>
      </c>
      <c r="O401" s="205" t="e">
        <f>IF(Comparativo!$E$6="Tabela Não Desonerada",VLOOKUP($C401,'Orçamento Base'!$D$12:$S$1673,13,FALSE),VLOOKUP($C401,#REF!,13,FALSE))</f>
        <v>#N/A</v>
      </c>
      <c r="P401" s="205" t="e">
        <f t="shared" si="39"/>
        <v>#N/A</v>
      </c>
      <c r="Q401" s="205" t="e">
        <f>IF(Comparativo!$E$6="Tabela Não Desonerada",VLOOKUP($C401,'Orçamento Base'!$D$12:$S$1673,14,FALSE),VLOOKUP($C401,#REF!,14,FALSE))</f>
        <v>#N/A</v>
      </c>
      <c r="R401" s="205" t="e">
        <f t="shared" si="40"/>
        <v>#N/A</v>
      </c>
      <c r="S401" s="205" t="e">
        <f>IF(Comparativo!$E$6="Tabela Não Desonerada",VLOOKUP($C401,'Orçamento Base'!$D$12:$S$1673,15,FALSE),VLOOKUP($C401,#REF!,15,FALSE))</f>
        <v>#N/A</v>
      </c>
      <c r="T401" s="205" t="e">
        <f t="shared" si="41"/>
        <v>#N/A</v>
      </c>
    </row>
    <row r="402" spans="1:20" ht="15">
      <c r="A402" s="203">
        <v>1</v>
      </c>
      <c r="B402" s="203" t="e">
        <f>'Orçamento-TCE'!B402</f>
        <v>#N/A</v>
      </c>
      <c r="C402" s="229">
        <f>'Orçamento-TCE'!C402</f>
        <v>0</v>
      </c>
      <c r="D402" s="199" t="e">
        <f>'Orçamento-TCE'!G402</f>
        <v>#N/A</v>
      </c>
      <c r="E402" s="204">
        <f>'Orçamento-TCE'!H402</f>
        <v>0</v>
      </c>
      <c r="F402" s="230" t="e">
        <f>'Orçamento-TCE'!I402</f>
        <v>#N/A</v>
      </c>
      <c r="G402" s="227" t="e">
        <f>IF(Comparativo!$E$6="Tabela Não Desonerada",VLOOKUP($C402,'Orçamento Base'!$D$12:$S$1673,12,FALSE),VLOOKUP($C402,#REF!,12,FALSE))</f>
        <v>#N/A</v>
      </c>
      <c r="H402" s="228">
        <f>IFERROR(IF(Comparativo!$E$6="Tabela Não Desonerada",VLOOKUP($C402,'Orçamento Base'!$D$12:$S$1673,16,FALSE),VLOOKUP($C402,#REF!,16,FALSE)),0)</f>
        <v>0</v>
      </c>
      <c r="I402" s="575" t="e">
        <f>IF(Comparativo!$E$6="Tabela Não Desonerada",VLOOKUP($C402,'Orçamento Base'!$D$12:$S$1673,11,FALSE),VLOOKUP($C402,#REF!,11,FALSE))</f>
        <v>#N/A</v>
      </c>
      <c r="J402" s="363">
        <f>IF(Comparativo!$E$6="Tabela Não Desonerada",Encargos!$F$44,Encargos!$D$44)</f>
        <v>1.1122000000000001</v>
      </c>
      <c r="K402" s="364"/>
      <c r="L402" s="365" t="e">
        <f t="shared" si="36"/>
        <v>#N/A</v>
      </c>
      <c r="M402" s="365" t="e">
        <f t="shared" si="37"/>
        <v>#N/A</v>
      </c>
      <c r="N402" s="376" t="e">
        <f t="shared" si="38"/>
        <v>#N/A</v>
      </c>
      <c r="O402" s="205" t="e">
        <f>IF(Comparativo!$E$6="Tabela Não Desonerada",VLOOKUP($C402,'Orçamento Base'!$D$12:$S$1673,13,FALSE),VLOOKUP($C402,#REF!,13,FALSE))</f>
        <v>#N/A</v>
      </c>
      <c r="P402" s="205" t="e">
        <f t="shared" si="39"/>
        <v>#N/A</v>
      </c>
      <c r="Q402" s="205" t="e">
        <f>IF(Comparativo!$E$6="Tabela Não Desonerada",VLOOKUP($C402,'Orçamento Base'!$D$12:$S$1673,14,FALSE),VLOOKUP($C402,#REF!,14,FALSE))</f>
        <v>#N/A</v>
      </c>
      <c r="R402" s="205" t="e">
        <f t="shared" si="40"/>
        <v>#N/A</v>
      </c>
      <c r="S402" s="205" t="e">
        <f>IF(Comparativo!$E$6="Tabela Não Desonerada",VLOOKUP($C402,'Orçamento Base'!$D$12:$S$1673,15,FALSE),VLOOKUP($C402,#REF!,15,FALSE))</f>
        <v>#N/A</v>
      </c>
      <c r="T402" s="205" t="e">
        <f t="shared" si="41"/>
        <v>#N/A</v>
      </c>
    </row>
    <row r="403" spans="1:20" ht="15">
      <c r="A403" s="203">
        <v>1</v>
      </c>
      <c r="B403" s="203" t="e">
        <f>'Orçamento-TCE'!B403</f>
        <v>#N/A</v>
      </c>
      <c r="C403" s="229">
        <f>'Orçamento-TCE'!C403</f>
        <v>0</v>
      </c>
      <c r="D403" s="199" t="e">
        <f>'Orçamento-TCE'!G403</f>
        <v>#N/A</v>
      </c>
      <c r="E403" s="204">
        <f>'Orçamento-TCE'!H403</f>
        <v>0</v>
      </c>
      <c r="F403" s="230" t="e">
        <f>'Orçamento-TCE'!I403</f>
        <v>#N/A</v>
      </c>
      <c r="G403" s="227" t="e">
        <f>IF(Comparativo!$E$6="Tabela Não Desonerada",VLOOKUP($C403,'Orçamento Base'!$D$12:$S$1673,12,FALSE),VLOOKUP($C403,#REF!,12,FALSE))</f>
        <v>#N/A</v>
      </c>
      <c r="H403" s="228">
        <f>IFERROR(IF(Comparativo!$E$6="Tabela Não Desonerada",VLOOKUP($C403,'Orçamento Base'!$D$12:$S$1673,16,FALSE),VLOOKUP($C403,#REF!,16,FALSE)),0)</f>
        <v>0</v>
      </c>
      <c r="I403" s="575" t="e">
        <f>IF(Comparativo!$E$6="Tabela Não Desonerada",VLOOKUP($C403,'Orçamento Base'!$D$12:$S$1673,11,FALSE),VLOOKUP($C403,#REF!,11,FALSE))</f>
        <v>#N/A</v>
      </c>
      <c r="J403" s="363">
        <f>IF(Comparativo!$E$6="Tabela Não Desonerada",Encargos!$F$44,Encargos!$D$44)</f>
        <v>1.1122000000000001</v>
      </c>
      <c r="K403" s="364"/>
      <c r="L403" s="365" t="e">
        <f t="shared" si="36"/>
        <v>#N/A</v>
      </c>
      <c r="M403" s="365" t="e">
        <f t="shared" si="37"/>
        <v>#N/A</v>
      </c>
      <c r="N403" s="376" t="e">
        <f t="shared" si="38"/>
        <v>#N/A</v>
      </c>
      <c r="O403" s="205" t="e">
        <f>IF(Comparativo!$E$6="Tabela Não Desonerada",VLOOKUP($C403,'Orçamento Base'!$D$12:$S$1673,13,FALSE),VLOOKUP($C403,#REF!,13,FALSE))</f>
        <v>#N/A</v>
      </c>
      <c r="P403" s="205" t="e">
        <f t="shared" si="39"/>
        <v>#N/A</v>
      </c>
      <c r="Q403" s="205" t="e">
        <f>IF(Comparativo!$E$6="Tabela Não Desonerada",VLOOKUP($C403,'Orçamento Base'!$D$12:$S$1673,14,FALSE),VLOOKUP($C403,#REF!,14,FALSE))</f>
        <v>#N/A</v>
      </c>
      <c r="R403" s="205" t="e">
        <f t="shared" si="40"/>
        <v>#N/A</v>
      </c>
      <c r="S403" s="205" t="e">
        <f>IF(Comparativo!$E$6="Tabela Não Desonerada",VLOOKUP($C403,'Orçamento Base'!$D$12:$S$1673,15,FALSE),VLOOKUP($C403,#REF!,15,FALSE))</f>
        <v>#N/A</v>
      </c>
      <c r="T403" s="205" t="e">
        <f t="shared" si="41"/>
        <v>#N/A</v>
      </c>
    </row>
    <row r="404" spans="1:20" ht="15">
      <c r="A404" s="203">
        <v>1</v>
      </c>
      <c r="B404" s="203" t="e">
        <f>'Orçamento-TCE'!B404</f>
        <v>#N/A</v>
      </c>
      <c r="C404" s="229">
        <f>'Orçamento-TCE'!C404</f>
        <v>0</v>
      </c>
      <c r="D404" s="199" t="e">
        <f>'Orçamento-TCE'!G404</f>
        <v>#N/A</v>
      </c>
      <c r="E404" s="204">
        <f>'Orçamento-TCE'!H404</f>
        <v>0</v>
      </c>
      <c r="F404" s="230" t="e">
        <f>'Orçamento-TCE'!I404</f>
        <v>#N/A</v>
      </c>
      <c r="G404" s="227" t="e">
        <f>IF(Comparativo!$E$6="Tabela Não Desonerada",VLOOKUP($C404,'Orçamento Base'!$D$12:$S$1673,12,FALSE),VLOOKUP($C404,#REF!,12,FALSE))</f>
        <v>#N/A</v>
      </c>
      <c r="H404" s="228">
        <f>IFERROR(IF(Comparativo!$E$6="Tabela Não Desonerada",VLOOKUP($C404,'Orçamento Base'!$D$12:$S$1673,16,FALSE),VLOOKUP($C404,#REF!,16,FALSE)),0)</f>
        <v>0</v>
      </c>
      <c r="I404" s="575" t="e">
        <f>IF(Comparativo!$E$6="Tabela Não Desonerada",VLOOKUP($C404,'Orçamento Base'!$D$12:$S$1673,11,FALSE),VLOOKUP($C404,#REF!,11,FALSE))</f>
        <v>#N/A</v>
      </c>
      <c r="J404" s="363">
        <f>IF(Comparativo!$E$6="Tabela Não Desonerada",Encargos!$F$44,Encargos!$D$44)</f>
        <v>1.1122000000000001</v>
      </c>
      <c r="K404" s="364"/>
      <c r="L404" s="365" t="e">
        <f t="shared" si="36"/>
        <v>#N/A</v>
      </c>
      <c r="M404" s="365" t="e">
        <f t="shared" si="37"/>
        <v>#N/A</v>
      </c>
      <c r="N404" s="376" t="e">
        <f t="shared" si="38"/>
        <v>#N/A</v>
      </c>
      <c r="O404" s="205" t="e">
        <f>IF(Comparativo!$E$6="Tabela Não Desonerada",VLOOKUP($C404,'Orçamento Base'!$D$12:$S$1673,13,FALSE),VLOOKUP($C404,#REF!,13,FALSE))</f>
        <v>#N/A</v>
      </c>
      <c r="P404" s="205" t="e">
        <f t="shared" si="39"/>
        <v>#N/A</v>
      </c>
      <c r="Q404" s="205" t="e">
        <f>IF(Comparativo!$E$6="Tabela Não Desonerada",VLOOKUP($C404,'Orçamento Base'!$D$12:$S$1673,14,FALSE),VLOOKUP($C404,#REF!,14,FALSE))</f>
        <v>#N/A</v>
      </c>
      <c r="R404" s="205" t="e">
        <f t="shared" si="40"/>
        <v>#N/A</v>
      </c>
      <c r="S404" s="205" t="e">
        <f>IF(Comparativo!$E$6="Tabela Não Desonerada",VLOOKUP($C404,'Orçamento Base'!$D$12:$S$1673,15,FALSE),VLOOKUP($C404,#REF!,15,FALSE))</f>
        <v>#N/A</v>
      </c>
      <c r="T404" s="205" t="e">
        <f t="shared" si="41"/>
        <v>#N/A</v>
      </c>
    </row>
    <row r="405" spans="1:20" ht="15">
      <c r="A405" s="203">
        <v>1</v>
      </c>
      <c r="B405" s="203" t="e">
        <f>'Orçamento-TCE'!B405</f>
        <v>#N/A</v>
      </c>
      <c r="C405" s="229">
        <f>'Orçamento-TCE'!C405</f>
        <v>0</v>
      </c>
      <c r="D405" s="199" t="e">
        <f>'Orçamento-TCE'!G405</f>
        <v>#N/A</v>
      </c>
      <c r="E405" s="204">
        <f>'Orçamento-TCE'!H405</f>
        <v>0</v>
      </c>
      <c r="F405" s="230" t="e">
        <f>'Orçamento-TCE'!I405</f>
        <v>#N/A</v>
      </c>
      <c r="G405" s="227" t="e">
        <f>IF(Comparativo!$E$6="Tabela Não Desonerada",VLOOKUP($C405,'Orçamento Base'!$D$12:$S$1673,12,FALSE),VLOOKUP($C405,#REF!,12,FALSE))</f>
        <v>#N/A</v>
      </c>
      <c r="H405" s="228">
        <f>IFERROR(IF(Comparativo!$E$6="Tabela Não Desonerada",VLOOKUP($C405,'Orçamento Base'!$D$12:$S$1673,16,FALSE),VLOOKUP($C405,#REF!,16,FALSE)),0)</f>
        <v>0</v>
      </c>
      <c r="I405" s="575" t="e">
        <f>IF(Comparativo!$E$6="Tabela Não Desonerada",VLOOKUP($C405,'Orçamento Base'!$D$12:$S$1673,11,FALSE),VLOOKUP($C405,#REF!,11,FALSE))</f>
        <v>#N/A</v>
      </c>
      <c r="J405" s="363">
        <f>IF(Comparativo!$E$6="Tabela Não Desonerada",Encargos!$F$44,Encargos!$D$44)</f>
        <v>1.1122000000000001</v>
      </c>
      <c r="K405" s="364"/>
      <c r="L405" s="365" t="e">
        <f t="shared" si="36"/>
        <v>#N/A</v>
      </c>
      <c r="M405" s="365" t="e">
        <f t="shared" si="37"/>
        <v>#N/A</v>
      </c>
      <c r="N405" s="376" t="e">
        <f t="shared" si="38"/>
        <v>#N/A</v>
      </c>
      <c r="O405" s="205" t="e">
        <f>IF(Comparativo!$E$6="Tabela Não Desonerada",VLOOKUP($C405,'Orçamento Base'!$D$12:$S$1673,13,FALSE),VLOOKUP($C405,#REF!,13,FALSE))</f>
        <v>#N/A</v>
      </c>
      <c r="P405" s="205" t="e">
        <f t="shared" si="39"/>
        <v>#N/A</v>
      </c>
      <c r="Q405" s="205" t="e">
        <f>IF(Comparativo!$E$6="Tabela Não Desonerada",VLOOKUP($C405,'Orçamento Base'!$D$12:$S$1673,14,FALSE),VLOOKUP($C405,#REF!,14,FALSE))</f>
        <v>#N/A</v>
      </c>
      <c r="R405" s="205" t="e">
        <f t="shared" si="40"/>
        <v>#N/A</v>
      </c>
      <c r="S405" s="205" t="e">
        <f>IF(Comparativo!$E$6="Tabela Não Desonerada",VLOOKUP($C405,'Orçamento Base'!$D$12:$S$1673,15,FALSE),VLOOKUP($C405,#REF!,15,FALSE))</f>
        <v>#N/A</v>
      </c>
      <c r="T405" s="205" t="e">
        <f t="shared" si="41"/>
        <v>#N/A</v>
      </c>
    </row>
    <row r="406" spans="1:20" ht="15">
      <c r="A406" s="203">
        <v>1</v>
      </c>
      <c r="B406" s="203" t="e">
        <f>'Orçamento-TCE'!B406</f>
        <v>#N/A</v>
      </c>
      <c r="C406" s="229">
        <f>'Orçamento-TCE'!C406</f>
        <v>0</v>
      </c>
      <c r="D406" s="199" t="e">
        <f>'Orçamento-TCE'!G406</f>
        <v>#N/A</v>
      </c>
      <c r="E406" s="204">
        <f>'Orçamento-TCE'!H406</f>
        <v>0</v>
      </c>
      <c r="F406" s="230" t="e">
        <f>'Orçamento-TCE'!I406</f>
        <v>#N/A</v>
      </c>
      <c r="G406" s="227" t="e">
        <f>IF(Comparativo!$E$6="Tabela Não Desonerada",VLOOKUP($C406,'Orçamento Base'!$D$12:$S$1673,12,FALSE),VLOOKUP($C406,#REF!,12,FALSE))</f>
        <v>#N/A</v>
      </c>
      <c r="H406" s="228">
        <f>IFERROR(IF(Comparativo!$E$6="Tabela Não Desonerada",VLOOKUP($C406,'Orçamento Base'!$D$12:$S$1673,16,FALSE),VLOOKUP($C406,#REF!,16,FALSE)),0)</f>
        <v>0</v>
      </c>
      <c r="I406" s="575" t="e">
        <f>IF(Comparativo!$E$6="Tabela Não Desonerada",VLOOKUP($C406,'Orçamento Base'!$D$12:$S$1673,11,FALSE),VLOOKUP($C406,#REF!,11,FALSE))</f>
        <v>#N/A</v>
      </c>
      <c r="J406" s="363">
        <f>IF(Comparativo!$E$6="Tabela Não Desonerada",Encargos!$F$44,Encargos!$D$44)</f>
        <v>1.1122000000000001</v>
      </c>
      <c r="K406" s="364"/>
      <c r="L406" s="365" t="e">
        <f t="shared" si="36"/>
        <v>#N/A</v>
      </c>
      <c r="M406" s="365" t="e">
        <f t="shared" si="37"/>
        <v>#N/A</v>
      </c>
      <c r="N406" s="376" t="e">
        <f t="shared" si="38"/>
        <v>#N/A</v>
      </c>
      <c r="O406" s="205" t="e">
        <f>IF(Comparativo!$E$6="Tabela Não Desonerada",VLOOKUP($C406,'Orçamento Base'!$D$12:$S$1673,13,FALSE),VLOOKUP($C406,#REF!,13,FALSE))</f>
        <v>#N/A</v>
      </c>
      <c r="P406" s="205" t="e">
        <f t="shared" si="39"/>
        <v>#N/A</v>
      </c>
      <c r="Q406" s="205" t="e">
        <f>IF(Comparativo!$E$6="Tabela Não Desonerada",VLOOKUP($C406,'Orçamento Base'!$D$12:$S$1673,14,FALSE),VLOOKUP($C406,#REF!,14,FALSE))</f>
        <v>#N/A</v>
      </c>
      <c r="R406" s="205" t="e">
        <f t="shared" si="40"/>
        <v>#N/A</v>
      </c>
      <c r="S406" s="205" t="e">
        <f>IF(Comparativo!$E$6="Tabela Não Desonerada",VLOOKUP($C406,'Orçamento Base'!$D$12:$S$1673,15,FALSE),VLOOKUP($C406,#REF!,15,FALSE))</f>
        <v>#N/A</v>
      </c>
      <c r="T406" s="205" t="e">
        <f t="shared" si="41"/>
        <v>#N/A</v>
      </c>
    </row>
    <row r="407" spans="1:20" ht="15">
      <c r="A407" s="203">
        <v>1</v>
      </c>
      <c r="B407" s="203" t="e">
        <f>'Orçamento-TCE'!B407</f>
        <v>#N/A</v>
      </c>
      <c r="C407" s="229">
        <f>'Orçamento-TCE'!C407</f>
        <v>0</v>
      </c>
      <c r="D407" s="199" t="e">
        <f>'Orçamento-TCE'!G407</f>
        <v>#N/A</v>
      </c>
      <c r="E407" s="204">
        <f>'Orçamento-TCE'!H407</f>
        <v>0</v>
      </c>
      <c r="F407" s="230" t="e">
        <f>'Orçamento-TCE'!I407</f>
        <v>#N/A</v>
      </c>
      <c r="G407" s="227" t="e">
        <f>IF(Comparativo!$E$6="Tabela Não Desonerada",VLOOKUP($C407,'Orçamento Base'!$D$12:$S$1673,12,FALSE),VLOOKUP($C407,#REF!,12,FALSE))</f>
        <v>#N/A</v>
      </c>
      <c r="H407" s="228">
        <f>IFERROR(IF(Comparativo!$E$6="Tabela Não Desonerada",VLOOKUP($C407,'Orçamento Base'!$D$12:$S$1673,16,FALSE),VLOOKUP($C407,#REF!,16,FALSE)),0)</f>
        <v>0</v>
      </c>
      <c r="I407" s="575" t="e">
        <f>IF(Comparativo!$E$6="Tabela Não Desonerada",VLOOKUP($C407,'Orçamento Base'!$D$12:$S$1673,11,FALSE),VLOOKUP($C407,#REF!,11,FALSE))</f>
        <v>#N/A</v>
      </c>
      <c r="J407" s="363">
        <f>IF(Comparativo!$E$6="Tabela Não Desonerada",Encargos!$F$44,Encargos!$D$44)</f>
        <v>1.1122000000000001</v>
      </c>
      <c r="K407" s="364"/>
      <c r="L407" s="365" t="e">
        <f t="shared" si="36"/>
        <v>#N/A</v>
      </c>
      <c r="M407" s="365" t="e">
        <f t="shared" si="37"/>
        <v>#N/A</v>
      </c>
      <c r="N407" s="376" t="e">
        <f t="shared" si="38"/>
        <v>#N/A</v>
      </c>
      <c r="O407" s="205" t="e">
        <f>IF(Comparativo!$E$6="Tabela Não Desonerada",VLOOKUP($C407,'Orçamento Base'!$D$12:$S$1673,13,FALSE),VLOOKUP($C407,#REF!,13,FALSE))</f>
        <v>#N/A</v>
      </c>
      <c r="P407" s="205" t="e">
        <f t="shared" si="39"/>
        <v>#N/A</v>
      </c>
      <c r="Q407" s="205" t="e">
        <f>IF(Comparativo!$E$6="Tabela Não Desonerada",VLOOKUP($C407,'Orçamento Base'!$D$12:$S$1673,14,FALSE),VLOOKUP($C407,#REF!,14,FALSE))</f>
        <v>#N/A</v>
      </c>
      <c r="R407" s="205" t="e">
        <f t="shared" si="40"/>
        <v>#N/A</v>
      </c>
      <c r="S407" s="205" t="e">
        <f>IF(Comparativo!$E$6="Tabela Não Desonerada",VLOOKUP($C407,'Orçamento Base'!$D$12:$S$1673,15,FALSE),VLOOKUP($C407,#REF!,15,FALSE))</f>
        <v>#N/A</v>
      </c>
      <c r="T407" s="205" t="e">
        <f t="shared" si="41"/>
        <v>#N/A</v>
      </c>
    </row>
    <row r="408" spans="1:20" ht="15">
      <c r="A408" s="203">
        <v>1</v>
      </c>
      <c r="B408" s="203" t="e">
        <f>'Orçamento-TCE'!B408</f>
        <v>#N/A</v>
      </c>
      <c r="C408" s="229">
        <f>'Orçamento-TCE'!C408</f>
        <v>0</v>
      </c>
      <c r="D408" s="199" t="e">
        <f>'Orçamento-TCE'!G408</f>
        <v>#N/A</v>
      </c>
      <c r="E408" s="204">
        <f>'Orçamento-TCE'!H408</f>
        <v>0</v>
      </c>
      <c r="F408" s="230" t="e">
        <f>'Orçamento-TCE'!I408</f>
        <v>#N/A</v>
      </c>
      <c r="G408" s="227" t="e">
        <f>IF(Comparativo!$E$6="Tabela Não Desonerada",VLOOKUP($C408,'Orçamento Base'!$D$12:$S$1673,12,FALSE),VLOOKUP($C408,#REF!,12,FALSE))</f>
        <v>#N/A</v>
      </c>
      <c r="H408" s="228">
        <f>IFERROR(IF(Comparativo!$E$6="Tabela Não Desonerada",VLOOKUP($C408,'Orçamento Base'!$D$12:$S$1673,16,FALSE),VLOOKUP($C408,#REF!,16,FALSE)),0)</f>
        <v>0</v>
      </c>
      <c r="I408" s="575" t="e">
        <f>IF(Comparativo!$E$6="Tabela Não Desonerada",VLOOKUP($C408,'Orçamento Base'!$D$12:$S$1673,11,FALSE),VLOOKUP($C408,#REF!,11,FALSE))</f>
        <v>#N/A</v>
      </c>
      <c r="J408" s="363">
        <f>IF(Comparativo!$E$6="Tabela Não Desonerada",Encargos!$F$44,Encargos!$D$44)</f>
        <v>1.1122000000000001</v>
      </c>
      <c r="K408" s="364"/>
      <c r="L408" s="365" t="e">
        <f t="shared" si="36"/>
        <v>#N/A</v>
      </c>
      <c r="M408" s="365" t="e">
        <f t="shared" si="37"/>
        <v>#N/A</v>
      </c>
      <c r="N408" s="376" t="e">
        <f t="shared" si="38"/>
        <v>#N/A</v>
      </c>
      <c r="O408" s="205" t="e">
        <f>IF(Comparativo!$E$6="Tabela Não Desonerada",VLOOKUP($C408,'Orçamento Base'!$D$12:$S$1673,13,FALSE),VLOOKUP($C408,#REF!,13,FALSE))</f>
        <v>#N/A</v>
      </c>
      <c r="P408" s="205" t="e">
        <f t="shared" si="39"/>
        <v>#N/A</v>
      </c>
      <c r="Q408" s="205" t="e">
        <f>IF(Comparativo!$E$6="Tabela Não Desonerada",VLOOKUP($C408,'Orçamento Base'!$D$12:$S$1673,14,FALSE),VLOOKUP($C408,#REF!,14,FALSE))</f>
        <v>#N/A</v>
      </c>
      <c r="R408" s="205" t="e">
        <f t="shared" si="40"/>
        <v>#N/A</v>
      </c>
      <c r="S408" s="205" t="e">
        <f>IF(Comparativo!$E$6="Tabela Não Desonerada",VLOOKUP($C408,'Orçamento Base'!$D$12:$S$1673,15,FALSE),VLOOKUP($C408,#REF!,15,FALSE))</f>
        <v>#N/A</v>
      </c>
      <c r="T408" s="205" t="e">
        <f t="shared" si="41"/>
        <v>#N/A</v>
      </c>
    </row>
    <row r="409" spans="1:20" ht="15">
      <c r="A409" s="203">
        <v>1</v>
      </c>
      <c r="B409" s="203" t="e">
        <f>'Orçamento-TCE'!B409</f>
        <v>#N/A</v>
      </c>
      <c r="C409" s="229">
        <f>'Orçamento-TCE'!C409</f>
        <v>0</v>
      </c>
      <c r="D409" s="199" t="e">
        <f>'Orçamento-TCE'!G409</f>
        <v>#N/A</v>
      </c>
      <c r="E409" s="204">
        <f>'Orçamento-TCE'!H409</f>
        <v>0</v>
      </c>
      <c r="F409" s="230" t="e">
        <f>'Orçamento-TCE'!I409</f>
        <v>#N/A</v>
      </c>
      <c r="G409" s="227" t="e">
        <f>IF(Comparativo!$E$6="Tabela Não Desonerada",VLOOKUP($C409,'Orçamento Base'!$D$12:$S$1673,12,FALSE),VLOOKUP($C409,#REF!,12,FALSE))</f>
        <v>#N/A</v>
      </c>
      <c r="H409" s="228">
        <f>IFERROR(IF(Comparativo!$E$6="Tabela Não Desonerada",VLOOKUP($C409,'Orçamento Base'!$D$12:$S$1673,16,FALSE),VLOOKUP($C409,#REF!,16,FALSE)),0)</f>
        <v>0</v>
      </c>
      <c r="I409" s="575" t="e">
        <f>IF(Comparativo!$E$6="Tabela Não Desonerada",VLOOKUP($C409,'Orçamento Base'!$D$12:$S$1673,11,FALSE),VLOOKUP($C409,#REF!,11,FALSE))</f>
        <v>#N/A</v>
      </c>
      <c r="J409" s="363">
        <f>IF(Comparativo!$E$6="Tabela Não Desonerada",Encargos!$F$44,Encargos!$D$44)</f>
        <v>1.1122000000000001</v>
      </c>
      <c r="K409" s="364"/>
      <c r="L409" s="365" t="e">
        <f t="shared" si="36"/>
        <v>#N/A</v>
      </c>
      <c r="M409" s="365" t="e">
        <f t="shared" si="37"/>
        <v>#N/A</v>
      </c>
      <c r="N409" s="376" t="e">
        <f t="shared" si="38"/>
        <v>#N/A</v>
      </c>
      <c r="O409" s="205" t="e">
        <f>IF(Comparativo!$E$6="Tabela Não Desonerada",VLOOKUP($C409,'Orçamento Base'!$D$12:$S$1673,13,FALSE),VLOOKUP($C409,#REF!,13,FALSE))</f>
        <v>#N/A</v>
      </c>
      <c r="P409" s="205" t="e">
        <f t="shared" si="39"/>
        <v>#N/A</v>
      </c>
      <c r="Q409" s="205" t="e">
        <f>IF(Comparativo!$E$6="Tabela Não Desonerada",VLOOKUP($C409,'Orçamento Base'!$D$12:$S$1673,14,FALSE),VLOOKUP($C409,#REF!,14,FALSE))</f>
        <v>#N/A</v>
      </c>
      <c r="R409" s="205" t="e">
        <f t="shared" si="40"/>
        <v>#N/A</v>
      </c>
      <c r="S409" s="205" t="e">
        <f>IF(Comparativo!$E$6="Tabela Não Desonerada",VLOOKUP($C409,'Orçamento Base'!$D$12:$S$1673,15,FALSE),VLOOKUP($C409,#REF!,15,FALSE))</f>
        <v>#N/A</v>
      </c>
      <c r="T409" s="205" t="e">
        <f t="shared" si="41"/>
        <v>#N/A</v>
      </c>
    </row>
    <row r="410" spans="1:20" ht="15">
      <c r="A410" s="203">
        <v>1</v>
      </c>
      <c r="B410" s="203" t="e">
        <f>'Orçamento-TCE'!B410</f>
        <v>#N/A</v>
      </c>
      <c r="C410" s="229">
        <f>'Orçamento-TCE'!C410</f>
        <v>0</v>
      </c>
      <c r="D410" s="199" t="e">
        <f>'Orçamento-TCE'!G410</f>
        <v>#N/A</v>
      </c>
      <c r="E410" s="204">
        <f>'Orçamento-TCE'!H410</f>
        <v>0</v>
      </c>
      <c r="F410" s="230" t="e">
        <f>'Orçamento-TCE'!I410</f>
        <v>#N/A</v>
      </c>
      <c r="G410" s="227" t="e">
        <f>IF(Comparativo!$E$6="Tabela Não Desonerada",VLOOKUP($C410,'Orçamento Base'!$D$12:$S$1673,12,FALSE),VLOOKUP($C410,#REF!,12,FALSE))</f>
        <v>#N/A</v>
      </c>
      <c r="H410" s="228">
        <f>IFERROR(IF(Comparativo!$E$6="Tabela Não Desonerada",VLOOKUP($C410,'Orçamento Base'!$D$12:$S$1673,16,FALSE),VLOOKUP($C410,#REF!,16,FALSE)),0)</f>
        <v>0</v>
      </c>
      <c r="I410" s="575" t="e">
        <f>IF(Comparativo!$E$6="Tabela Não Desonerada",VLOOKUP($C410,'Orçamento Base'!$D$12:$S$1673,11,FALSE),VLOOKUP($C410,#REF!,11,FALSE))</f>
        <v>#N/A</v>
      </c>
      <c r="J410" s="363">
        <f>IF(Comparativo!$E$6="Tabela Não Desonerada",Encargos!$F$44,Encargos!$D$44)</f>
        <v>1.1122000000000001</v>
      </c>
      <c r="K410" s="364"/>
      <c r="L410" s="365" t="e">
        <f t="shared" si="36"/>
        <v>#N/A</v>
      </c>
      <c r="M410" s="365" t="e">
        <f t="shared" si="37"/>
        <v>#N/A</v>
      </c>
      <c r="N410" s="376" t="e">
        <f t="shared" si="38"/>
        <v>#N/A</v>
      </c>
      <c r="O410" s="205" t="e">
        <f>IF(Comparativo!$E$6="Tabela Não Desonerada",VLOOKUP($C410,'Orçamento Base'!$D$12:$S$1673,13,FALSE),VLOOKUP($C410,#REF!,13,FALSE))</f>
        <v>#N/A</v>
      </c>
      <c r="P410" s="205" t="e">
        <f t="shared" si="39"/>
        <v>#N/A</v>
      </c>
      <c r="Q410" s="205" t="e">
        <f>IF(Comparativo!$E$6="Tabela Não Desonerada",VLOOKUP($C410,'Orçamento Base'!$D$12:$S$1673,14,FALSE),VLOOKUP($C410,#REF!,14,FALSE))</f>
        <v>#N/A</v>
      </c>
      <c r="R410" s="205" t="e">
        <f t="shared" si="40"/>
        <v>#N/A</v>
      </c>
      <c r="S410" s="205" t="e">
        <f>IF(Comparativo!$E$6="Tabela Não Desonerada",VLOOKUP($C410,'Orçamento Base'!$D$12:$S$1673,15,FALSE),VLOOKUP($C410,#REF!,15,FALSE))</f>
        <v>#N/A</v>
      </c>
      <c r="T410" s="205" t="e">
        <f t="shared" si="41"/>
        <v>#N/A</v>
      </c>
    </row>
    <row r="411" spans="1:20" ht="15">
      <c r="A411" s="203">
        <v>1</v>
      </c>
      <c r="B411" s="203" t="e">
        <f>'Orçamento-TCE'!B411</f>
        <v>#N/A</v>
      </c>
      <c r="C411" s="229">
        <f>'Orçamento-TCE'!C411</f>
        <v>0</v>
      </c>
      <c r="D411" s="199" t="e">
        <f>'Orçamento-TCE'!G411</f>
        <v>#N/A</v>
      </c>
      <c r="E411" s="204">
        <f>'Orçamento-TCE'!H411</f>
        <v>0</v>
      </c>
      <c r="F411" s="230" t="e">
        <f>'Orçamento-TCE'!I411</f>
        <v>#N/A</v>
      </c>
      <c r="G411" s="227" t="e">
        <f>IF(Comparativo!$E$6="Tabela Não Desonerada",VLOOKUP($C411,'Orçamento Base'!$D$12:$S$1673,12,FALSE),VLOOKUP($C411,#REF!,12,FALSE))</f>
        <v>#N/A</v>
      </c>
      <c r="H411" s="228">
        <f>IFERROR(IF(Comparativo!$E$6="Tabela Não Desonerada",VLOOKUP($C411,'Orçamento Base'!$D$12:$S$1673,16,FALSE),VLOOKUP($C411,#REF!,16,FALSE)),0)</f>
        <v>0</v>
      </c>
      <c r="I411" s="575" t="e">
        <f>IF(Comparativo!$E$6="Tabela Não Desonerada",VLOOKUP($C411,'Orçamento Base'!$D$12:$S$1673,11,FALSE),VLOOKUP($C411,#REF!,11,FALSE))</f>
        <v>#N/A</v>
      </c>
      <c r="J411" s="363">
        <f>IF(Comparativo!$E$6="Tabela Não Desonerada",Encargos!$F$44,Encargos!$D$44)</f>
        <v>1.1122000000000001</v>
      </c>
      <c r="K411" s="364"/>
      <c r="L411" s="365" t="e">
        <f t="shared" si="36"/>
        <v>#N/A</v>
      </c>
      <c r="M411" s="365" t="e">
        <f t="shared" si="37"/>
        <v>#N/A</v>
      </c>
      <c r="N411" s="376" t="e">
        <f t="shared" si="38"/>
        <v>#N/A</v>
      </c>
      <c r="O411" s="205" t="e">
        <f>IF(Comparativo!$E$6="Tabela Não Desonerada",VLOOKUP($C411,'Orçamento Base'!$D$12:$S$1673,13,FALSE),VLOOKUP($C411,#REF!,13,FALSE))</f>
        <v>#N/A</v>
      </c>
      <c r="P411" s="205" t="e">
        <f t="shared" si="39"/>
        <v>#N/A</v>
      </c>
      <c r="Q411" s="205" t="e">
        <f>IF(Comparativo!$E$6="Tabela Não Desonerada",VLOOKUP($C411,'Orçamento Base'!$D$12:$S$1673,14,FALSE),VLOOKUP($C411,#REF!,14,FALSE))</f>
        <v>#N/A</v>
      </c>
      <c r="R411" s="205" t="e">
        <f t="shared" si="40"/>
        <v>#N/A</v>
      </c>
      <c r="S411" s="205" t="e">
        <f>IF(Comparativo!$E$6="Tabela Não Desonerada",VLOOKUP($C411,'Orçamento Base'!$D$12:$S$1673,15,FALSE),VLOOKUP($C411,#REF!,15,FALSE))</f>
        <v>#N/A</v>
      </c>
      <c r="T411" s="205" t="e">
        <f t="shared" si="41"/>
        <v>#N/A</v>
      </c>
    </row>
    <row r="412" spans="1:20" ht="15">
      <c r="A412" s="203">
        <v>1</v>
      </c>
      <c r="B412" s="203" t="e">
        <f>'Orçamento-TCE'!B412</f>
        <v>#N/A</v>
      </c>
      <c r="C412" s="229">
        <f>'Orçamento-TCE'!C412</f>
        <v>0</v>
      </c>
      <c r="D412" s="199" t="e">
        <f>'Orçamento-TCE'!G412</f>
        <v>#N/A</v>
      </c>
      <c r="E412" s="204">
        <f>'Orçamento-TCE'!H412</f>
        <v>0</v>
      </c>
      <c r="F412" s="230" t="e">
        <f>'Orçamento-TCE'!I412</f>
        <v>#N/A</v>
      </c>
      <c r="G412" s="227" t="e">
        <f>IF(Comparativo!$E$6="Tabela Não Desonerada",VLOOKUP($C412,'Orçamento Base'!$D$12:$S$1673,12,FALSE),VLOOKUP($C412,#REF!,12,FALSE))</f>
        <v>#N/A</v>
      </c>
      <c r="H412" s="228">
        <f>IFERROR(IF(Comparativo!$E$6="Tabela Não Desonerada",VLOOKUP($C412,'Orçamento Base'!$D$12:$S$1673,16,FALSE),VLOOKUP($C412,#REF!,16,FALSE)),0)</f>
        <v>0</v>
      </c>
      <c r="I412" s="575" t="e">
        <f>IF(Comparativo!$E$6="Tabela Não Desonerada",VLOOKUP($C412,'Orçamento Base'!$D$12:$S$1673,11,FALSE),VLOOKUP($C412,#REF!,11,FALSE))</f>
        <v>#N/A</v>
      </c>
      <c r="J412" s="363">
        <f>IF(Comparativo!$E$6="Tabela Não Desonerada",Encargos!$F$44,Encargos!$D$44)</f>
        <v>1.1122000000000001</v>
      </c>
      <c r="K412" s="364"/>
      <c r="L412" s="365" t="e">
        <f t="shared" si="36"/>
        <v>#N/A</v>
      </c>
      <c r="M412" s="365" t="e">
        <f t="shared" si="37"/>
        <v>#N/A</v>
      </c>
      <c r="N412" s="376" t="e">
        <f t="shared" si="38"/>
        <v>#N/A</v>
      </c>
      <c r="O412" s="205" t="e">
        <f>IF(Comparativo!$E$6="Tabela Não Desonerada",VLOOKUP($C412,'Orçamento Base'!$D$12:$S$1673,13,FALSE),VLOOKUP($C412,#REF!,13,FALSE))</f>
        <v>#N/A</v>
      </c>
      <c r="P412" s="205" t="e">
        <f t="shared" si="39"/>
        <v>#N/A</v>
      </c>
      <c r="Q412" s="205" t="e">
        <f>IF(Comparativo!$E$6="Tabela Não Desonerada",VLOOKUP($C412,'Orçamento Base'!$D$12:$S$1673,14,FALSE),VLOOKUP($C412,#REF!,14,FALSE))</f>
        <v>#N/A</v>
      </c>
      <c r="R412" s="205" t="e">
        <f t="shared" si="40"/>
        <v>#N/A</v>
      </c>
      <c r="S412" s="205" t="e">
        <f>IF(Comparativo!$E$6="Tabela Não Desonerada",VLOOKUP($C412,'Orçamento Base'!$D$12:$S$1673,15,FALSE),VLOOKUP($C412,#REF!,15,FALSE))</f>
        <v>#N/A</v>
      </c>
      <c r="T412" s="205" t="e">
        <f t="shared" si="41"/>
        <v>#N/A</v>
      </c>
    </row>
    <row r="413" spans="1:20" ht="15">
      <c r="A413" s="203">
        <v>1</v>
      </c>
      <c r="B413" s="203" t="e">
        <f>'Orçamento-TCE'!B413</f>
        <v>#N/A</v>
      </c>
      <c r="C413" s="229">
        <f>'Orçamento-TCE'!C413</f>
        <v>0</v>
      </c>
      <c r="D413" s="199" t="e">
        <f>'Orçamento-TCE'!G413</f>
        <v>#N/A</v>
      </c>
      <c r="E413" s="204">
        <f>'Orçamento-TCE'!H413</f>
        <v>0</v>
      </c>
      <c r="F413" s="230" t="e">
        <f>'Orçamento-TCE'!I413</f>
        <v>#N/A</v>
      </c>
      <c r="G413" s="227" t="e">
        <f>IF(Comparativo!$E$6="Tabela Não Desonerada",VLOOKUP($C413,'Orçamento Base'!$D$12:$S$1673,12,FALSE),VLOOKUP($C413,#REF!,12,FALSE))</f>
        <v>#N/A</v>
      </c>
      <c r="H413" s="228">
        <f>IFERROR(IF(Comparativo!$E$6="Tabela Não Desonerada",VLOOKUP($C413,'Orçamento Base'!$D$12:$S$1673,16,FALSE),VLOOKUP($C413,#REF!,16,FALSE)),0)</f>
        <v>0</v>
      </c>
      <c r="I413" s="575" t="e">
        <f>IF(Comparativo!$E$6="Tabela Não Desonerada",VLOOKUP($C413,'Orçamento Base'!$D$12:$S$1673,11,FALSE),VLOOKUP($C413,#REF!,11,FALSE))</f>
        <v>#N/A</v>
      </c>
      <c r="J413" s="363">
        <f>IF(Comparativo!$E$6="Tabela Não Desonerada",Encargos!$F$44,Encargos!$D$44)</f>
        <v>1.1122000000000001</v>
      </c>
      <c r="K413" s="364"/>
      <c r="L413" s="365" t="e">
        <f t="shared" si="36"/>
        <v>#N/A</v>
      </c>
      <c r="M413" s="365" t="e">
        <f t="shared" si="37"/>
        <v>#N/A</v>
      </c>
      <c r="N413" s="376" t="e">
        <f t="shared" si="38"/>
        <v>#N/A</v>
      </c>
      <c r="O413" s="205" t="e">
        <f>IF(Comparativo!$E$6="Tabela Não Desonerada",VLOOKUP($C413,'Orçamento Base'!$D$12:$S$1673,13,FALSE),VLOOKUP($C413,#REF!,13,FALSE))</f>
        <v>#N/A</v>
      </c>
      <c r="P413" s="205" t="e">
        <f t="shared" si="39"/>
        <v>#N/A</v>
      </c>
      <c r="Q413" s="205" t="e">
        <f>IF(Comparativo!$E$6="Tabela Não Desonerada",VLOOKUP($C413,'Orçamento Base'!$D$12:$S$1673,14,FALSE),VLOOKUP($C413,#REF!,14,FALSE))</f>
        <v>#N/A</v>
      </c>
      <c r="R413" s="205" t="e">
        <f t="shared" si="40"/>
        <v>#N/A</v>
      </c>
      <c r="S413" s="205" t="e">
        <f>IF(Comparativo!$E$6="Tabela Não Desonerada",VLOOKUP($C413,'Orçamento Base'!$D$12:$S$1673,15,FALSE),VLOOKUP($C413,#REF!,15,FALSE))</f>
        <v>#N/A</v>
      </c>
      <c r="T413" s="205" t="e">
        <f t="shared" si="41"/>
        <v>#N/A</v>
      </c>
    </row>
    <row r="414" spans="1:20" ht="15">
      <c r="A414" s="203">
        <v>1</v>
      </c>
      <c r="B414" s="203" t="e">
        <f>'Orçamento-TCE'!B414</f>
        <v>#N/A</v>
      </c>
      <c r="C414" s="229">
        <f>'Orçamento-TCE'!C414</f>
        <v>0</v>
      </c>
      <c r="D414" s="199" t="e">
        <f>'Orçamento-TCE'!G414</f>
        <v>#N/A</v>
      </c>
      <c r="E414" s="204">
        <f>'Orçamento-TCE'!H414</f>
        <v>0</v>
      </c>
      <c r="F414" s="230" t="e">
        <f>'Orçamento-TCE'!I414</f>
        <v>#N/A</v>
      </c>
      <c r="G414" s="227" t="e">
        <f>IF(Comparativo!$E$6="Tabela Não Desonerada",VLOOKUP($C414,'Orçamento Base'!$D$12:$S$1673,12,FALSE),VLOOKUP($C414,#REF!,12,FALSE))</f>
        <v>#N/A</v>
      </c>
      <c r="H414" s="228">
        <f>IFERROR(IF(Comparativo!$E$6="Tabela Não Desonerada",VLOOKUP($C414,'Orçamento Base'!$D$12:$S$1673,16,FALSE),VLOOKUP($C414,#REF!,16,FALSE)),0)</f>
        <v>0</v>
      </c>
      <c r="I414" s="575" t="e">
        <f>IF(Comparativo!$E$6="Tabela Não Desonerada",VLOOKUP($C414,'Orçamento Base'!$D$12:$S$1673,11,FALSE),VLOOKUP($C414,#REF!,11,FALSE))</f>
        <v>#N/A</v>
      </c>
      <c r="J414" s="363">
        <f>IF(Comparativo!$E$6="Tabela Não Desonerada",Encargos!$F$44,Encargos!$D$44)</f>
        <v>1.1122000000000001</v>
      </c>
      <c r="K414" s="364"/>
      <c r="L414" s="365" t="e">
        <f t="shared" si="36"/>
        <v>#N/A</v>
      </c>
      <c r="M414" s="365" t="e">
        <f t="shared" si="37"/>
        <v>#N/A</v>
      </c>
      <c r="N414" s="376" t="e">
        <f t="shared" si="38"/>
        <v>#N/A</v>
      </c>
      <c r="O414" s="205" t="e">
        <f>IF(Comparativo!$E$6="Tabela Não Desonerada",VLOOKUP($C414,'Orçamento Base'!$D$12:$S$1673,13,FALSE),VLOOKUP($C414,#REF!,13,FALSE))</f>
        <v>#N/A</v>
      </c>
      <c r="P414" s="205" t="e">
        <f t="shared" si="39"/>
        <v>#N/A</v>
      </c>
      <c r="Q414" s="205" t="e">
        <f>IF(Comparativo!$E$6="Tabela Não Desonerada",VLOOKUP($C414,'Orçamento Base'!$D$12:$S$1673,14,FALSE),VLOOKUP($C414,#REF!,14,FALSE))</f>
        <v>#N/A</v>
      </c>
      <c r="R414" s="205" t="e">
        <f t="shared" si="40"/>
        <v>#N/A</v>
      </c>
      <c r="S414" s="205" t="e">
        <f>IF(Comparativo!$E$6="Tabela Não Desonerada",VLOOKUP($C414,'Orçamento Base'!$D$12:$S$1673,15,FALSE),VLOOKUP($C414,#REF!,15,FALSE))</f>
        <v>#N/A</v>
      </c>
      <c r="T414" s="205" t="e">
        <f t="shared" si="41"/>
        <v>#N/A</v>
      </c>
    </row>
    <row r="415" spans="1:20" ht="15">
      <c r="A415" s="203">
        <v>1</v>
      </c>
      <c r="B415" s="203" t="e">
        <f>'Orçamento-TCE'!B415</f>
        <v>#N/A</v>
      </c>
      <c r="C415" s="229">
        <f>'Orçamento-TCE'!C415</f>
        <v>0</v>
      </c>
      <c r="D415" s="199" t="e">
        <f>'Orçamento-TCE'!G415</f>
        <v>#N/A</v>
      </c>
      <c r="E415" s="204">
        <f>'Orçamento-TCE'!H415</f>
        <v>0</v>
      </c>
      <c r="F415" s="230" t="e">
        <f>'Orçamento-TCE'!I415</f>
        <v>#N/A</v>
      </c>
      <c r="G415" s="227" t="e">
        <f>IF(Comparativo!$E$6="Tabela Não Desonerada",VLOOKUP($C415,'Orçamento Base'!$D$12:$S$1673,12,FALSE),VLOOKUP($C415,#REF!,12,FALSE))</f>
        <v>#N/A</v>
      </c>
      <c r="H415" s="228">
        <f>IFERROR(IF(Comparativo!$E$6="Tabela Não Desonerada",VLOOKUP($C415,'Orçamento Base'!$D$12:$S$1673,16,FALSE),VLOOKUP($C415,#REF!,16,FALSE)),0)</f>
        <v>0</v>
      </c>
      <c r="I415" s="575" t="e">
        <f>IF(Comparativo!$E$6="Tabela Não Desonerada",VLOOKUP($C415,'Orçamento Base'!$D$12:$S$1673,11,FALSE),VLOOKUP($C415,#REF!,11,FALSE))</f>
        <v>#N/A</v>
      </c>
      <c r="J415" s="363">
        <f>IF(Comparativo!$E$6="Tabela Não Desonerada",Encargos!$F$44,Encargos!$D$44)</f>
        <v>1.1122000000000001</v>
      </c>
      <c r="K415" s="364"/>
      <c r="L415" s="365" t="e">
        <f t="shared" si="36"/>
        <v>#N/A</v>
      </c>
      <c r="M415" s="365" t="e">
        <f t="shared" si="37"/>
        <v>#N/A</v>
      </c>
      <c r="N415" s="376" t="e">
        <f t="shared" si="38"/>
        <v>#N/A</v>
      </c>
      <c r="O415" s="205" t="e">
        <f>IF(Comparativo!$E$6="Tabela Não Desonerada",VLOOKUP($C415,'Orçamento Base'!$D$12:$S$1673,13,FALSE),VLOOKUP($C415,#REF!,13,FALSE))</f>
        <v>#N/A</v>
      </c>
      <c r="P415" s="205" t="e">
        <f t="shared" si="39"/>
        <v>#N/A</v>
      </c>
      <c r="Q415" s="205" t="e">
        <f>IF(Comparativo!$E$6="Tabela Não Desonerada",VLOOKUP($C415,'Orçamento Base'!$D$12:$S$1673,14,FALSE),VLOOKUP($C415,#REF!,14,FALSE))</f>
        <v>#N/A</v>
      </c>
      <c r="R415" s="205" t="e">
        <f t="shared" si="40"/>
        <v>#N/A</v>
      </c>
      <c r="S415" s="205" t="e">
        <f>IF(Comparativo!$E$6="Tabela Não Desonerada",VLOOKUP($C415,'Orçamento Base'!$D$12:$S$1673,15,FALSE),VLOOKUP($C415,#REF!,15,FALSE))</f>
        <v>#N/A</v>
      </c>
      <c r="T415" s="205" t="e">
        <f t="shared" si="41"/>
        <v>#N/A</v>
      </c>
    </row>
    <row r="416" spans="1:20" ht="15">
      <c r="A416" s="203">
        <v>1</v>
      </c>
      <c r="B416" s="203" t="e">
        <f>'Orçamento-TCE'!B416</f>
        <v>#N/A</v>
      </c>
      <c r="C416" s="229">
        <f>'Orçamento-TCE'!C416</f>
        <v>0</v>
      </c>
      <c r="D416" s="199" t="e">
        <f>'Orçamento-TCE'!G416</f>
        <v>#N/A</v>
      </c>
      <c r="E416" s="204">
        <f>'Orçamento-TCE'!H416</f>
        <v>0</v>
      </c>
      <c r="F416" s="230" t="e">
        <f>'Orçamento-TCE'!I416</f>
        <v>#N/A</v>
      </c>
      <c r="G416" s="227" t="e">
        <f>IF(Comparativo!$E$6="Tabela Não Desonerada",VLOOKUP($C416,'Orçamento Base'!$D$12:$S$1673,12,FALSE),VLOOKUP($C416,#REF!,12,FALSE))</f>
        <v>#N/A</v>
      </c>
      <c r="H416" s="228">
        <f>IFERROR(IF(Comparativo!$E$6="Tabela Não Desonerada",VLOOKUP($C416,'Orçamento Base'!$D$12:$S$1673,16,FALSE),VLOOKUP($C416,#REF!,16,FALSE)),0)</f>
        <v>0</v>
      </c>
      <c r="I416" s="575" t="e">
        <f>IF(Comparativo!$E$6="Tabela Não Desonerada",VLOOKUP($C416,'Orçamento Base'!$D$12:$S$1673,11,FALSE),VLOOKUP($C416,#REF!,11,FALSE))</f>
        <v>#N/A</v>
      </c>
      <c r="J416" s="363">
        <f>IF(Comparativo!$E$6="Tabela Não Desonerada",Encargos!$F$44,Encargos!$D$44)</f>
        <v>1.1122000000000001</v>
      </c>
      <c r="K416" s="364"/>
      <c r="L416" s="365" t="e">
        <f t="shared" si="36"/>
        <v>#N/A</v>
      </c>
      <c r="M416" s="365" t="e">
        <f t="shared" si="37"/>
        <v>#N/A</v>
      </c>
      <c r="N416" s="376" t="e">
        <f t="shared" si="38"/>
        <v>#N/A</v>
      </c>
      <c r="O416" s="205" t="e">
        <f>IF(Comparativo!$E$6="Tabela Não Desonerada",VLOOKUP($C416,'Orçamento Base'!$D$12:$S$1673,13,FALSE),VLOOKUP($C416,#REF!,13,FALSE))</f>
        <v>#N/A</v>
      </c>
      <c r="P416" s="205" t="e">
        <f t="shared" si="39"/>
        <v>#N/A</v>
      </c>
      <c r="Q416" s="205" t="e">
        <f>IF(Comparativo!$E$6="Tabela Não Desonerada",VLOOKUP($C416,'Orçamento Base'!$D$12:$S$1673,14,FALSE),VLOOKUP($C416,#REF!,14,FALSE))</f>
        <v>#N/A</v>
      </c>
      <c r="R416" s="205" t="e">
        <f t="shared" si="40"/>
        <v>#N/A</v>
      </c>
      <c r="S416" s="205" t="e">
        <f>IF(Comparativo!$E$6="Tabela Não Desonerada",VLOOKUP($C416,'Orçamento Base'!$D$12:$S$1673,15,FALSE),VLOOKUP($C416,#REF!,15,FALSE))</f>
        <v>#N/A</v>
      </c>
      <c r="T416" s="205" t="e">
        <f t="shared" si="41"/>
        <v>#N/A</v>
      </c>
    </row>
    <row r="417" spans="1:20" ht="15">
      <c r="A417" s="203">
        <v>1</v>
      </c>
      <c r="B417" s="203" t="e">
        <f>'Orçamento-TCE'!B417</f>
        <v>#N/A</v>
      </c>
      <c r="C417" s="229">
        <f>'Orçamento-TCE'!C417</f>
        <v>0</v>
      </c>
      <c r="D417" s="199" t="e">
        <f>'Orçamento-TCE'!G417</f>
        <v>#N/A</v>
      </c>
      <c r="E417" s="204">
        <f>'Orçamento-TCE'!H417</f>
        <v>0</v>
      </c>
      <c r="F417" s="230" t="e">
        <f>'Orçamento-TCE'!I417</f>
        <v>#N/A</v>
      </c>
      <c r="G417" s="227" t="e">
        <f>IF(Comparativo!$E$6="Tabela Não Desonerada",VLOOKUP($C417,'Orçamento Base'!$D$12:$S$1673,12,FALSE),VLOOKUP($C417,#REF!,12,FALSE))</f>
        <v>#N/A</v>
      </c>
      <c r="H417" s="228">
        <f>IFERROR(IF(Comparativo!$E$6="Tabela Não Desonerada",VLOOKUP($C417,'Orçamento Base'!$D$12:$S$1673,16,FALSE),VLOOKUP($C417,#REF!,16,FALSE)),0)</f>
        <v>0</v>
      </c>
      <c r="I417" s="575" t="e">
        <f>IF(Comparativo!$E$6="Tabela Não Desonerada",VLOOKUP($C417,'Orçamento Base'!$D$12:$S$1673,11,FALSE),VLOOKUP($C417,#REF!,11,FALSE))</f>
        <v>#N/A</v>
      </c>
      <c r="J417" s="363">
        <f>IF(Comparativo!$E$6="Tabela Não Desonerada",Encargos!$F$44,Encargos!$D$44)</f>
        <v>1.1122000000000001</v>
      </c>
      <c r="K417" s="364"/>
      <c r="L417" s="365" t="e">
        <f t="shared" si="36"/>
        <v>#N/A</v>
      </c>
      <c r="M417" s="365" t="e">
        <f t="shared" si="37"/>
        <v>#N/A</v>
      </c>
      <c r="N417" s="376" t="e">
        <f t="shared" si="38"/>
        <v>#N/A</v>
      </c>
      <c r="O417" s="205" t="e">
        <f>IF(Comparativo!$E$6="Tabela Não Desonerada",VLOOKUP($C417,'Orçamento Base'!$D$12:$S$1673,13,FALSE),VLOOKUP($C417,#REF!,13,FALSE))</f>
        <v>#N/A</v>
      </c>
      <c r="P417" s="205" t="e">
        <f t="shared" si="39"/>
        <v>#N/A</v>
      </c>
      <c r="Q417" s="205" t="e">
        <f>IF(Comparativo!$E$6="Tabela Não Desonerada",VLOOKUP($C417,'Orçamento Base'!$D$12:$S$1673,14,FALSE),VLOOKUP($C417,#REF!,14,FALSE))</f>
        <v>#N/A</v>
      </c>
      <c r="R417" s="205" t="e">
        <f t="shared" si="40"/>
        <v>#N/A</v>
      </c>
      <c r="S417" s="205" t="e">
        <f>IF(Comparativo!$E$6="Tabela Não Desonerada",VLOOKUP($C417,'Orçamento Base'!$D$12:$S$1673,15,FALSE),VLOOKUP($C417,#REF!,15,FALSE))</f>
        <v>#N/A</v>
      </c>
      <c r="T417" s="205" t="e">
        <f t="shared" si="41"/>
        <v>#N/A</v>
      </c>
    </row>
    <row r="418" spans="1:20" ht="15">
      <c r="A418" s="203">
        <v>1</v>
      </c>
      <c r="B418" s="203" t="e">
        <f>'Orçamento-TCE'!B418</f>
        <v>#N/A</v>
      </c>
      <c r="C418" s="229">
        <f>'Orçamento-TCE'!C418</f>
        <v>0</v>
      </c>
      <c r="D418" s="199" t="e">
        <f>'Orçamento-TCE'!G418</f>
        <v>#N/A</v>
      </c>
      <c r="E418" s="204">
        <f>'Orçamento-TCE'!H418</f>
        <v>0</v>
      </c>
      <c r="F418" s="230" t="e">
        <f>'Orçamento-TCE'!I418</f>
        <v>#N/A</v>
      </c>
      <c r="G418" s="227" t="e">
        <f>IF(Comparativo!$E$6="Tabela Não Desonerada",VLOOKUP($C418,'Orçamento Base'!$D$12:$S$1673,12,FALSE),VLOOKUP($C418,#REF!,12,FALSE))</f>
        <v>#N/A</v>
      </c>
      <c r="H418" s="228">
        <f>IFERROR(IF(Comparativo!$E$6="Tabela Não Desonerada",VLOOKUP($C418,'Orçamento Base'!$D$12:$S$1673,16,FALSE),VLOOKUP($C418,#REF!,16,FALSE)),0)</f>
        <v>0</v>
      </c>
      <c r="I418" s="575" t="e">
        <f>IF(Comparativo!$E$6="Tabela Não Desonerada",VLOOKUP($C418,'Orçamento Base'!$D$12:$S$1673,11,FALSE),VLOOKUP($C418,#REF!,11,FALSE))</f>
        <v>#N/A</v>
      </c>
      <c r="J418" s="363">
        <f>IF(Comparativo!$E$6="Tabela Não Desonerada",Encargos!$F$44,Encargos!$D$44)</f>
        <v>1.1122000000000001</v>
      </c>
      <c r="K418" s="364"/>
      <c r="L418" s="365" t="e">
        <f t="shared" si="36"/>
        <v>#N/A</v>
      </c>
      <c r="M418" s="365" t="e">
        <f t="shared" si="37"/>
        <v>#N/A</v>
      </c>
      <c r="N418" s="376" t="e">
        <f t="shared" si="38"/>
        <v>#N/A</v>
      </c>
      <c r="O418" s="205" t="e">
        <f>IF(Comparativo!$E$6="Tabela Não Desonerada",VLOOKUP($C418,'Orçamento Base'!$D$12:$S$1673,13,FALSE),VLOOKUP($C418,#REF!,13,FALSE))</f>
        <v>#N/A</v>
      </c>
      <c r="P418" s="205" t="e">
        <f t="shared" si="39"/>
        <v>#N/A</v>
      </c>
      <c r="Q418" s="205" t="e">
        <f>IF(Comparativo!$E$6="Tabela Não Desonerada",VLOOKUP($C418,'Orçamento Base'!$D$12:$S$1673,14,FALSE),VLOOKUP($C418,#REF!,14,FALSE))</f>
        <v>#N/A</v>
      </c>
      <c r="R418" s="205" t="e">
        <f t="shared" si="40"/>
        <v>#N/A</v>
      </c>
      <c r="S418" s="205" t="e">
        <f>IF(Comparativo!$E$6="Tabela Não Desonerada",VLOOKUP($C418,'Orçamento Base'!$D$12:$S$1673,15,FALSE),VLOOKUP($C418,#REF!,15,FALSE))</f>
        <v>#N/A</v>
      </c>
      <c r="T418" s="205" t="e">
        <f t="shared" si="41"/>
        <v>#N/A</v>
      </c>
    </row>
    <row r="419" spans="1:20" ht="15">
      <c r="A419" s="203">
        <v>1</v>
      </c>
      <c r="B419" s="203" t="e">
        <f>'Orçamento-TCE'!B419</f>
        <v>#N/A</v>
      </c>
      <c r="C419" s="229">
        <f>'Orçamento-TCE'!C419</f>
        <v>0</v>
      </c>
      <c r="D419" s="199" t="e">
        <f>'Orçamento-TCE'!G419</f>
        <v>#N/A</v>
      </c>
      <c r="E419" s="204">
        <f>'Orçamento-TCE'!H419</f>
        <v>0</v>
      </c>
      <c r="F419" s="230" t="e">
        <f>'Orçamento-TCE'!I419</f>
        <v>#N/A</v>
      </c>
      <c r="G419" s="227" t="e">
        <f>IF(Comparativo!$E$6="Tabela Não Desonerada",VLOOKUP($C419,'Orçamento Base'!$D$12:$S$1673,12,FALSE),VLOOKUP($C419,#REF!,12,FALSE))</f>
        <v>#N/A</v>
      </c>
      <c r="H419" s="228">
        <f>IFERROR(IF(Comparativo!$E$6="Tabela Não Desonerada",VLOOKUP($C419,'Orçamento Base'!$D$12:$S$1673,16,FALSE),VLOOKUP($C419,#REF!,16,FALSE)),0)</f>
        <v>0</v>
      </c>
      <c r="I419" s="575" t="e">
        <f>IF(Comparativo!$E$6="Tabela Não Desonerada",VLOOKUP($C419,'Orçamento Base'!$D$12:$S$1673,11,FALSE),VLOOKUP($C419,#REF!,11,FALSE))</f>
        <v>#N/A</v>
      </c>
      <c r="J419" s="363">
        <f>IF(Comparativo!$E$6="Tabela Não Desonerada",Encargos!$F$44,Encargos!$D$44)</f>
        <v>1.1122000000000001</v>
      </c>
      <c r="K419" s="364"/>
      <c r="L419" s="365" t="e">
        <f t="shared" si="36"/>
        <v>#N/A</v>
      </c>
      <c r="M419" s="365" t="e">
        <f t="shared" si="37"/>
        <v>#N/A</v>
      </c>
      <c r="N419" s="376" t="e">
        <f t="shared" si="38"/>
        <v>#N/A</v>
      </c>
      <c r="O419" s="205" t="e">
        <f>IF(Comparativo!$E$6="Tabela Não Desonerada",VLOOKUP($C419,'Orçamento Base'!$D$12:$S$1673,13,FALSE),VLOOKUP($C419,#REF!,13,FALSE))</f>
        <v>#N/A</v>
      </c>
      <c r="P419" s="205" t="e">
        <f t="shared" si="39"/>
        <v>#N/A</v>
      </c>
      <c r="Q419" s="205" t="e">
        <f>IF(Comparativo!$E$6="Tabela Não Desonerada",VLOOKUP($C419,'Orçamento Base'!$D$12:$S$1673,14,FALSE),VLOOKUP($C419,#REF!,14,FALSE))</f>
        <v>#N/A</v>
      </c>
      <c r="R419" s="205" t="e">
        <f t="shared" si="40"/>
        <v>#N/A</v>
      </c>
      <c r="S419" s="205" t="e">
        <f>IF(Comparativo!$E$6="Tabela Não Desonerada",VLOOKUP($C419,'Orçamento Base'!$D$12:$S$1673,15,FALSE),VLOOKUP($C419,#REF!,15,FALSE))</f>
        <v>#N/A</v>
      </c>
      <c r="T419" s="205" t="e">
        <f t="shared" si="41"/>
        <v>#N/A</v>
      </c>
    </row>
    <row r="420" spans="1:20" ht="15">
      <c r="A420" s="203">
        <v>1</v>
      </c>
      <c r="B420" s="203" t="e">
        <f>'Orçamento-TCE'!B420</f>
        <v>#N/A</v>
      </c>
      <c r="C420" s="229">
        <f>'Orçamento-TCE'!C420</f>
        <v>0</v>
      </c>
      <c r="D420" s="199" t="e">
        <f>'Orçamento-TCE'!G420</f>
        <v>#N/A</v>
      </c>
      <c r="E420" s="204">
        <f>'Orçamento-TCE'!H420</f>
        <v>0</v>
      </c>
      <c r="F420" s="230" t="e">
        <f>'Orçamento-TCE'!I420</f>
        <v>#N/A</v>
      </c>
      <c r="G420" s="227" t="e">
        <f>IF(Comparativo!$E$6="Tabela Não Desonerada",VLOOKUP($C420,'Orçamento Base'!$D$12:$S$1673,12,FALSE),VLOOKUP($C420,#REF!,12,FALSE))</f>
        <v>#N/A</v>
      </c>
      <c r="H420" s="228">
        <f>IFERROR(IF(Comparativo!$E$6="Tabela Não Desonerada",VLOOKUP($C420,'Orçamento Base'!$D$12:$S$1673,16,FALSE),VLOOKUP($C420,#REF!,16,FALSE)),0)</f>
        <v>0</v>
      </c>
      <c r="I420" s="575" t="e">
        <f>IF(Comparativo!$E$6="Tabela Não Desonerada",VLOOKUP($C420,'Orçamento Base'!$D$12:$S$1673,11,FALSE),VLOOKUP($C420,#REF!,11,FALSE))</f>
        <v>#N/A</v>
      </c>
      <c r="J420" s="363">
        <f>IF(Comparativo!$E$6="Tabela Não Desonerada",Encargos!$F$44,Encargos!$D$44)</f>
        <v>1.1122000000000001</v>
      </c>
      <c r="K420" s="364"/>
      <c r="L420" s="365" t="e">
        <f t="shared" si="36"/>
        <v>#N/A</v>
      </c>
      <c r="M420" s="365" t="e">
        <f t="shared" si="37"/>
        <v>#N/A</v>
      </c>
      <c r="N420" s="376" t="e">
        <f t="shared" si="38"/>
        <v>#N/A</v>
      </c>
      <c r="O420" s="205" t="e">
        <f>IF(Comparativo!$E$6="Tabela Não Desonerada",VLOOKUP($C420,'Orçamento Base'!$D$12:$S$1673,13,FALSE),VLOOKUP($C420,#REF!,13,FALSE))</f>
        <v>#N/A</v>
      </c>
      <c r="P420" s="205" t="e">
        <f t="shared" si="39"/>
        <v>#N/A</v>
      </c>
      <c r="Q420" s="205" t="e">
        <f>IF(Comparativo!$E$6="Tabela Não Desonerada",VLOOKUP($C420,'Orçamento Base'!$D$12:$S$1673,14,FALSE),VLOOKUP($C420,#REF!,14,FALSE))</f>
        <v>#N/A</v>
      </c>
      <c r="R420" s="205" t="e">
        <f t="shared" si="40"/>
        <v>#N/A</v>
      </c>
      <c r="S420" s="205" t="e">
        <f>IF(Comparativo!$E$6="Tabela Não Desonerada",VLOOKUP($C420,'Orçamento Base'!$D$12:$S$1673,15,FALSE),VLOOKUP($C420,#REF!,15,FALSE))</f>
        <v>#N/A</v>
      </c>
      <c r="T420" s="205" t="e">
        <f t="shared" si="41"/>
        <v>#N/A</v>
      </c>
    </row>
    <row r="421" spans="1:20" ht="15">
      <c r="A421" s="203">
        <v>1</v>
      </c>
      <c r="B421" s="203" t="e">
        <f>'Orçamento-TCE'!B421</f>
        <v>#N/A</v>
      </c>
      <c r="C421" s="229">
        <f>'Orçamento-TCE'!C421</f>
        <v>0</v>
      </c>
      <c r="D421" s="199" t="e">
        <f>'Orçamento-TCE'!G421</f>
        <v>#N/A</v>
      </c>
      <c r="E421" s="204">
        <f>'Orçamento-TCE'!H421</f>
        <v>0</v>
      </c>
      <c r="F421" s="230" t="e">
        <f>'Orçamento-TCE'!I421</f>
        <v>#N/A</v>
      </c>
      <c r="G421" s="227" t="e">
        <f>IF(Comparativo!$E$6="Tabela Não Desonerada",VLOOKUP($C421,'Orçamento Base'!$D$12:$S$1673,12,FALSE),VLOOKUP($C421,#REF!,12,FALSE))</f>
        <v>#N/A</v>
      </c>
      <c r="H421" s="228">
        <f>IFERROR(IF(Comparativo!$E$6="Tabela Não Desonerada",VLOOKUP($C421,'Orçamento Base'!$D$12:$S$1673,16,FALSE),VLOOKUP($C421,#REF!,16,FALSE)),0)</f>
        <v>0</v>
      </c>
      <c r="I421" s="575" t="e">
        <f>IF(Comparativo!$E$6="Tabela Não Desonerada",VLOOKUP($C421,'Orçamento Base'!$D$12:$S$1673,11,FALSE),VLOOKUP($C421,#REF!,11,FALSE))</f>
        <v>#N/A</v>
      </c>
      <c r="J421" s="363">
        <f>IF(Comparativo!$E$6="Tabela Não Desonerada",Encargos!$F$44,Encargos!$D$44)</f>
        <v>1.1122000000000001</v>
      </c>
      <c r="K421" s="364"/>
      <c r="L421" s="365" t="e">
        <f t="shared" si="36"/>
        <v>#N/A</v>
      </c>
      <c r="M421" s="365" t="e">
        <f t="shared" si="37"/>
        <v>#N/A</v>
      </c>
      <c r="N421" s="376" t="e">
        <f t="shared" si="38"/>
        <v>#N/A</v>
      </c>
      <c r="O421" s="205" t="e">
        <f>IF(Comparativo!$E$6="Tabela Não Desonerada",VLOOKUP($C421,'Orçamento Base'!$D$12:$S$1673,13,FALSE),VLOOKUP($C421,#REF!,13,FALSE))</f>
        <v>#N/A</v>
      </c>
      <c r="P421" s="205" t="e">
        <f t="shared" si="39"/>
        <v>#N/A</v>
      </c>
      <c r="Q421" s="205" t="e">
        <f>IF(Comparativo!$E$6="Tabela Não Desonerada",VLOOKUP($C421,'Orçamento Base'!$D$12:$S$1673,14,FALSE),VLOOKUP($C421,#REF!,14,FALSE))</f>
        <v>#N/A</v>
      </c>
      <c r="R421" s="205" t="e">
        <f t="shared" si="40"/>
        <v>#N/A</v>
      </c>
      <c r="S421" s="205" t="e">
        <f>IF(Comparativo!$E$6="Tabela Não Desonerada",VLOOKUP($C421,'Orçamento Base'!$D$12:$S$1673,15,FALSE),VLOOKUP($C421,#REF!,15,FALSE))</f>
        <v>#N/A</v>
      </c>
      <c r="T421" s="205" t="e">
        <f t="shared" si="41"/>
        <v>#N/A</v>
      </c>
    </row>
    <row r="422" spans="1:20" ht="15">
      <c r="A422" s="203">
        <v>1</v>
      </c>
      <c r="B422" s="203" t="e">
        <f>'Orçamento-TCE'!B422</f>
        <v>#N/A</v>
      </c>
      <c r="C422" s="229">
        <f>'Orçamento-TCE'!C422</f>
        <v>0</v>
      </c>
      <c r="D422" s="199" t="e">
        <f>'Orçamento-TCE'!G422</f>
        <v>#N/A</v>
      </c>
      <c r="E422" s="204">
        <f>'Orçamento-TCE'!H422</f>
        <v>0</v>
      </c>
      <c r="F422" s="230" t="e">
        <f>'Orçamento-TCE'!I422</f>
        <v>#N/A</v>
      </c>
      <c r="G422" s="227" t="e">
        <f>IF(Comparativo!$E$6="Tabela Não Desonerada",VLOOKUP($C422,'Orçamento Base'!$D$12:$S$1673,12,FALSE),VLOOKUP($C422,#REF!,12,FALSE))</f>
        <v>#N/A</v>
      </c>
      <c r="H422" s="228">
        <f>IFERROR(IF(Comparativo!$E$6="Tabela Não Desonerada",VLOOKUP($C422,'Orçamento Base'!$D$12:$S$1673,16,FALSE),VLOOKUP($C422,#REF!,16,FALSE)),0)</f>
        <v>0</v>
      </c>
      <c r="I422" s="575" t="e">
        <f>IF(Comparativo!$E$6="Tabela Não Desonerada",VLOOKUP($C422,'Orçamento Base'!$D$12:$S$1673,11,FALSE),VLOOKUP($C422,#REF!,11,FALSE))</f>
        <v>#N/A</v>
      </c>
      <c r="J422" s="363">
        <f>IF(Comparativo!$E$6="Tabela Não Desonerada",Encargos!$F$44,Encargos!$D$44)</f>
        <v>1.1122000000000001</v>
      </c>
      <c r="K422" s="364"/>
      <c r="L422" s="365" t="e">
        <f t="shared" si="36"/>
        <v>#N/A</v>
      </c>
      <c r="M422" s="365" t="e">
        <f t="shared" si="37"/>
        <v>#N/A</v>
      </c>
      <c r="N422" s="376" t="e">
        <f t="shared" si="38"/>
        <v>#N/A</v>
      </c>
      <c r="O422" s="205" t="e">
        <f>IF(Comparativo!$E$6="Tabela Não Desonerada",VLOOKUP($C422,'Orçamento Base'!$D$12:$S$1673,13,FALSE),VLOOKUP($C422,#REF!,13,FALSE))</f>
        <v>#N/A</v>
      </c>
      <c r="P422" s="205" t="e">
        <f t="shared" si="39"/>
        <v>#N/A</v>
      </c>
      <c r="Q422" s="205" t="e">
        <f>IF(Comparativo!$E$6="Tabela Não Desonerada",VLOOKUP($C422,'Orçamento Base'!$D$12:$S$1673,14,FALSE),VLOOKUP($C422,#REF!,14,FALSE))</f>
        <v>#N/A</v>
      </c>
      <c r="R422" s="205" t="e">
        <f t="shared" si="40"/>
        <v>#N/A</v>
      </c>
      <c r="S422" s="205" t="e">
        <f>IF(Comparativo!$E$6="Tabela Não Desonerada",VLOOKUP($C422,'Orçamento Base'!$D$12:$S$1673,15,FALSE),VLOOKUP($C422,#REF!,15,FALSE))</f>
        <v>#N/A</v>
      </c>
      <c r="T422" s="205" t="e">
        <f t="shared" si="41"/>
        <v>#N/A</v>
      </c>
    </row>
    <row r="423" spans="1:20" ht="15">
      <c r="A423" s="203">
        <v>1</v>
      </c>
      <c r="B423" s="203" t="e">
        <f>'Orçamento-TCE'!B423</f>
        <v>#N/A</v>
      </c>
      <c r="C423" s="229">
        <f>'Orçamento-TCE'!C423</f>
        <v>0</v>
      </c>
      <c r="D423" s="199" t="e">
        <f>'Orçamento-TCE'!G423</f>
        <v>#N/A</v>
      </c>
      <c r="E423" s="204">
        <f>'Orçamento-TCE'!H423</f>
        <v>0</v>
      </c>
      <c r="F423" s="230" t="e">
        <f>'Orçamento-TCE'!I423</f>
        <v>#N/A</v>
      </c>
      <c r="G423" s="227" t="e">
        <f>IF(Comparativo!$E$6="Tabela Não Desonerada",VLOOKUP($C423,'Orçamento Base'!$D$12:$S$1673,12,FALSE),VLOOKUP($C423,#REF!,12,FALSE))</f>
        <v>#N/A</v>
      </c>
      <c r="H423" s="228">
        <f>IFERROR(IF(Comparativo!$E$6="Tabela Não Desonerada",VLOOKUP($C423,'Orçamento Base'!$D$12:$S$1673,16,FALSE),VLOOKUP($C423,#REF!,16,FALSE)),0)</f>
        <v>0</v>
      </c>
      <c r="I423" s="575" t="e">
        <f>IF(Comparativo!$E$6="Tabela Não Desonerada",VLOOKUP($C423,'Orçamento Base'!$D$12:$S$1673,11,FALSE),VLOOKUP($C423,#REF!,11,FALSE))</f>
        <v>#N/A</v>
      </c>
      <c r="J423" s="363">
        <f>IF(Comparativo!$E$6="Tabela Não Desonerada",Encargos!$F$44,Encargos!$D$44)</f>
        <v>1.1122000000000001</v>
      </c>
      <c r="K423" s="364"/>
      <c r="L423" s="365" t="e">
        <f t="shared" si="36"/>
        <v>#N/A</v>
      </c>
      <c r="M423" s="365" t="e">
        <f t="shared" si="37"/>
        <v>#N/A</v>
      </c>
      <c r="N423" s="376" t="e">
        <f t="shared" si="38"/>
        <v>#N/A</v>
      </c>
      <c r="O423" s="205" t="e">
        <f>IF(Comparativo!$E$6="Tabela Não Desonerada",VLOOKUP($C423,'Orçamento Base'!$D$12:$S$1673,13,FALSE),VLOOKUP($C423,#REF!,13,FALSE))</f>
        <v>#N/A</v>
      </c>
      <c r="P423" s="205" t="e">
        <f t="shared" si="39"/>
        <v>#N/A</v>
      </c>
      <c r="Q423" s="205" t="e">
        <f>IF(Comparativo!$E$6="Tabela Não Desonerada",VLOOKUP($C423,'Orçamento Base'!$D$12:$S$1673,14,FALSE),VLOOKUP($C423,#REF!,14,FALSE))</f>
        <v>#N/A</v>
      </c>
      <c r="R423" s="205" t="e">
        <f t="shared" si="40"/>
        <v>#N/A</v>
      </c>
      <c r="S423" s="205" t="e">
        <f>IF(Comparativo!$E$6="Tabela Não Desonerada",VLOOKUP($C423,'Orçamento Base'!$D$12:$S$1673,15,FALSE),VLOOKUP($C423,#REF!,15,FALSE))</f>
        <v>#N/A</v>
      </c>
      <c r="T423" s="205" t="e">
        <f t="shared" si="41"/>
        <v>#N/A</v>
      </c>
    </row>
    <row r="424" spans="1:20" ht="15">
      <c r="A424" s="203">
        <v>1</v>
      </c>
      <c r="B424" s="203" t="e">
        <f>'Orçamento-TCE'!B424</f>
        <v>#N/A</v>
      </c>
      <c r="C424" s="229">
        <f>'Orçamento-TCE'!C424</f>
        <v>0</v>
      </c>
      <c r="D424" s="199" t="e">
        <f>'Orçamento-TCE'!G424</f>
        <v>#N/A</v>
      </c>
      <c r="E424" s="204">
        <f>'Orçamento-TCE'!H424</f>
        <v>0</v>
      </c>
      <c r="F424" s="230" t="e">
        <f>'Orçamento-TCE'!I424</f>
        <v>#N/A</v>
      </c>
      <c r="G424" s="227" t="e">
        <f>IF(Comparativo!$E$6="Tabela Não Desonerada",VLOOKUP($C424,'Orçamento Base'!$D$12:$S$1673,12,FALSE),VLOOKUP($C424,#REF!,12,FALSE))</f>
        <v>#N/A</v>
      </c>
      <c r="H424" s="228">
        <f>IFERROR(IF(Comparativo!$E$6="Tabela Não Desonerada",VLOOKUP($C424,'Orçamento Base'!$D$12:$S$1673,16,FALSE),VLOOKUP($C424,#REF!,16,FALSE)),0)</f>
        <v>0</v>
      </c>
      <c r="I424" s="575" t="e">
        <f>IF(Comparativo!$E$6="Tabela Não Desonerada",VLOOKUP($C424,'Orçamento Base'!$D$12:$S$1673,11,FALSE),VLOOKUP($C424,#REF!,11,FALSE))</f>
        <v>#N/A</v>
      </c>
      <c r="J424" s="363">
        <f>IF(Comparativo!$E$6="Tabela Não Desonerada",Encargos!$F$44,Encargos!$D$44)</f>
        <v>1.1122000000000001</v>
      </c>
      <c r="K424" s="364"/>
      <c r="L424" s="365" t="e">
        <f t="shared" si="36"/>
        <v>#N/A</v>
      </c>
      <c r="M424" s="365" t="e">
        <f t="shared" si="37"/>
        <v>#N/A</v>
      </c>
      <c r="N424" s="376" t="e">
        <f t="shared" si="38"/>
        <v>#N/A</v>
      </c>
      <c r="O424" s="205" t="e">
        <f>IF(Comparativo!$E$6="Tabela Não Desonerada",VLOOKUP($C424,'Orçamento Base'!$D$12:$S$1673,13,FALSE),VLOOKUP($C424,#REF!,13,FALSE))</f>
        <v>#N/A</v>
      </c>
      <c r="P424" s="205" t="e">
        <f t="shared" si="39"/>
        <v>#N/A</v>
      </c>
      <c r="Q424" s="205" t="e">
        <f>IF(Comparativo!$E$6="Tabela Não Desonerada",VLOOKUP($C424,'Orçamento Base'!$D$12:$S$1673,14,FALSE),VLOOKUP($C424,#REF!,14,FALSE))</f>
        <v>#N/A</v>
      </c>
      <c r="R424" s="205" t="e">
        <f t="shared" si="40"/>
        <v>#N/A</v>
      </c>
      <c r="S424" s="205" t="e">
        <f>IF(Comparativo!$E$6="Tabela Não Desonerada",VLOOKUP($C424,'Orçamento Base'!$D$12:$S$1673,15,FALSE),VLOOKUP($C424,#REF!,15,FALSE))</f>
        <v>#N/A</v>
      </c>
      <c r="T424" s="205" t="e">
        <f t="shared" si="41"/>
        <v>#N/A</v>
      </c>
    </row>
    <row r="425" spans="1:20" ht="15">
      <c r="A425" s="203">
        <v>1</v>
      </c>
      <c r="B425" s="203" t="e">
        <f>'Orçamento-TCE'!B425</f>
        <v>#N/A</v>
      </c>
      <c r="C425" s="229">
        <f>'Orçamento-TCE'!C425</f>
        <v>0</v>
      </c>
      <c r="D425" s="199" t="e">
        <f>'Orçamento-TCE'!G425</f>
        <v>#N/A</v>
      </c>
      <c r="E425" s="204">
        <f>'Orçamento-TCE'!H425</f>
        <v>0</v>
      </c>
      <c r="F425" s="230" t="e">
        <f>'Orçamento-TCE'!I425</f>
        <v>#N/A</v>
      </c>
      <c r="G425" s="227" t="e">
        <f>IF(Comparativo!$E$6="Tabela Não Desonerada",VLOOKUP($C425,'Orçamento Base'!$D$12:$S$1673,12,FALSE),VLOOKUP($C425,#REF!,12,FALSE))</f>
        <v>#N/A</v>
      </c>
      <c r="H425" s="228">
        <f>IFERROR(IF(Comparativo!$E$6="Tabela Não Desonerada",VLOOKUP($C425,'Orçamento Base'!$D$12:$S$1673,16,FALSE),VLOOKUP($C425,#REF!,16,FALSE)),0)</f>
        <v>0</v>
      </c>
      <c r="I425" s="575" t="e">
        <f>IF(Comparativo!$E$6="Tabela Não Desonerada",VLOOKUP($C425,'Orçamento Base'!$D$12:$S$1673,11,FALSE),VLOOKUP($C425,#REF!,11,FALSE))</f>
        <v>#N/A</v>
      </c>
      <c r="J425" s="363">
        <f>IF(Comparativo!$E$6="Tabela Não Desonerada",Encargos!$F$44,Encargos!$D$44)</f>
        <v>1.1122000000000001</v>
      </c>
      <c r="K425" s="364"/>
      <c r="L425" s="365" t="e">
        <f t="shared" si="36"/>
        <v>#N/A</v>
      </c>
      <c r="M425" s="365" t="e">
        <f t="shared" si="37"/>
        <v>#N/A</v>
      </c>
      <c r="N425" s="376" t="e">
        <f t="shared" si="38"/>
        <v>#N/A</v>
      </c>
      <c r="O425" s="205" t="e">
        <f>IF(Comparativo!$E$6="Tabela Não Desonerada",VLOOKUP($C425,'Orçamento Base'!$D$12:$S$1673,13,FALSE),VLOOKUP($C425,#REF!,13,FALSE))</f>
        <v>#N/A</v>
      </c>
      <c r="P425" s="205" t="e">
        <f t="shared" si="39"/>
        <v>#N/A</v>
      </c>
      <c r="Q425" s="205" t="e">
        <f>IF(Comparativo!$E$6="Tabela Não Desonerada",VLOOKUP($C425,'Orçamento Base'!$D$12:$S$1673,14,FALSE),VLOOKUP($C425,#REF!,14,FALSE))</f>
        <v>#N/A</v>
      </c>
      <c r="R425" s="205" t="e">
        <f t="shared" si="40"/>
        <v>#N/A</v>
      </c>
      <c r="S425" s="205" t="e">
        <f>IF(Comparativo!$E$6="Tabela Não Desonerada",VLOOKUP($C425,'Orçamento Base'!$D$12:$S$1673,15,FALSE),VLOOKUP($C425,#REF!,15,FALSE))</f>
        <v>#N/A</v>
      </c>
      <c r="T425" s="205" t="e">
        <f t="shared" si="41"/>
        <v>#N/A</v>
      </c>
    </row>
    <row r="426" spans="1:20" ht="15">
      <c r="A426" s="203">
        <v>1</v>
      </c>
      <c r="B426" s="203" t="e">
        <f>'Orçamento-TCE'!B426</f>
        <v>#N/A</v>
      </c>
      <c r="C426" s="229">
        <f>'Orçamento-TCE'!C426</f>
        <v>0</v>
      </c>
      <c r="D426" s="199" t="e">
        <f>'Orçamento-TCE'!G426</f>
        <v>#N/A</v>
      </c>
      <c r="E426" s="204">
        <f>'Orçamento-TCE'!H426</f>
        <v>0</v>
      </c>
      <c r="F426" s="230" t="e">
        <f>'Orçamento-TCE'!I426</f>
        <v>#N/A</v>
      </c>
      <c r="G426" s="227" t="e">
        <f>IF(Comparativo!$E$6="Tabela Não Desonerada",VLOOKUP($C426,'Orçamento Base'!$D$12:$S$1673,12,FALSE),VLOOKUP($C426,#REF!,12,FALSE))</f>
        <v>#N/A</v>
      </c>
      <c r="H426" s="228">
        <f>IFERROR(IF(Comparativo!$E$6="Tabela Não Desonerada",VLOOKUP($C426,'Orçamento Base'!$D$12:$S$1673,16,FALSE),VLOOKUP($C426,#REF!,16,FALSE)),0)</f>
        <v>0</v>
      </c>
      <c r="I426" s="575" t="e">
        <f>IF(Comparativo!$E$6="Tabela Não Desonerada",VLOOKUP($C426,'Orçamento Base'!$D$12:$S$1673,11,FALSE),VLOOKUP($C426,#REF!,11,FALSE))</f>
        <v>#N/A</v>
      </c>
      <c r="J426" s="363">
        <f>IF(Comparativo!$E$6="Tabela Não Desonerada",Encargos!$F$44,Encargos!$D$44)</f>
        <v>1.1122000000000001</v>
      </c>
      <c r="K426" s="364"/>
      <c r="L426" s="365" t="e">
        <f t="shared" si="36"/>
        <v>#N/A</v>
      </c>
      <c r="M426" s="365" t="e">
        <f t="shared" si="37"/>
        <v>#N/A</v>
      </c>
      <c r="N426" s="376" t="e">
        <f t="shared" si="38"/>
        <v>#N/A</v>
      </c>
      <c r="O426" s="205" t="e">
        <f>IF(Comparativo!$E$6="Tabela Não Desonerada",VLOOKUP($C426,'Orçamento Base'!$D$12:$S$1673,13,FALSE),VLOOKUP($C426,#REF!,13,FALSE))</f>
        <v>#N/A</v>
      </c>
      <c r="P426" s="205" t="e">
        <f t="shared" si="39"/>
        <v>#N/A</v>
      </c>
      <c r="Q426" s="205" t="e">
        <f>IF(Comparativo!$E$6="Tabela Não Desonerada",VLOOKUP($C426,'Orçamento Base'!$D$12:$S$1673,14,FALSE),VLOOKUP($C426,#REF!,14,FALSE))</f>
        <v>#N/A</v>
      </c>
      <c r="R426" s="205" t="e">
        <f t="shared" si="40"/>
        <v>#N/A</v>
      </c>
      <c r="S426" s="205" t="e">
        <f>IF(Comparativo!$E$6="Tabela Não Desonerada",VLOOKUP($C426,'Orçamento Base'!$D$12:$S$1673,15,FALSE),VLOOKUP($C426,#REF!,15,FALSE))</f>
        <v>#N/A</v>
      </c>
      <c r="T426" s="205" t="e">
        <f t="shared" si="41"/>
        <v>#N/A</v>
      </c>
    </row>
    <row r="427" spans="1:20" ht="15">
      <c r="A427" s="203">
        <v>1</v>
      </c>
      <c r="B427" s="203" t="e">
        <f>'Orçamento-TCE'!B427</f>
        <v>#N/A</v>
      </c>
      <c r="C427" s="229">
        <f>'Orçamento-TCE'!C427</f>
        <v>0</v>
      </c>
      <c r="D427" s="199" t="e">
        <f>'Orçamento-TCE'!G427</f>
        <v>#N/A</v>
      </c>
      <c r="E427" s="204">
        <f>'Orçamento-TCE'!H427</f>
        <v>0</v>
      </c>
      <c r="F427" s="230" t="e">
        <f>'Orçamento-TCE'!I427</f>
        <v>#N/A</v>
      </c>
      <c r="G427" s="227" t="e">
        <f>IF(Comparativo!$E$6="Tabela Não Desonerada",VLOOKUP($C427,'Orçamento Base'!$D$12:$S$1673,12,FALSE),VLOOKUP($C427,#REF!,12,FALSE))</f>
        <v>#N/A</v>
      </c>
      <c r="H427" s="228">
        <f>IFERROR(IF(Comparativo!$E$6="Tabela Não Desonerada",VLOOKUP($C427,'Orçamento Base'!$D$12:$S$1673,16,FALSE),VLOOKUP($C427,#REF!,16,FALSE)),0)</f>
        <v>0</v>
      </c>
      <c r="I427" s="575" t="e">
        <f>IF(Comparativo!$E$6="Tabela Não Desonerada",VLOOKUP($C427,'Orçamento Base'!$D$12:$S$1673,11,FALSE),VLOOKUP($C427,#REF!,11,FALSE))</f>
        <v>#N/A</v>
      </c>
      <c r="J427" s="363">
        <f>IF(Comparativo!$E$6="Tabela Não Desonerada",Encargos!$F$44,Encargos!$D$44)</f>
        <v>1.1122000000000001</v>
      </c>
      <c r="K427" s="364"/>
      <c r="L427" s="365" t="e">
        <f t="shared" si="36"/>
        <v>#N/A</v>
      </c>
      <c r="M427" s="365" t="e">
        <f t="shared" si="37"/>
        <v>#N/A</v>
      </c>
      <c r="N427" s="376" t="e">
        <f t="shared" si="38"/>
        <v>#N/A</v>
      </c>
      <c r="O427" s="205" t="e">
        <f>IF(Comparativo!$E$6="Tabela Não Desonerada",VLOOKUP($C427,'Orçamento Base'!$D$12:$S$1673,13,FALSE),VLOOKUP($C427,#REF!,13,FALSE))</f>
        <v>#N/A</v>
      </c>
      <c r="P427" s="205" t="e">
        <f t="shared" si="39"/>
        <v>#N/A</v>
      </c>
      <c r="Q427" s="205" t="e">
        <f>IF(Comparativo!$E$6="Tabela Não Desonerada",VLOOKUP($C427,'Orçamento Base'!$D$12:$S$1673,14,FALSE),VLOOKUP($C427,#REF!,14,FALSE))</f>
        <v>#N/A</v>
      </c>
      <c r="R427" s="205" t="e">
        <f t="shared" si="40"/>
        <v>#N/A</v>
      </c>
      <c r="S427" s="205" t="e">
        <f>IF(Comparativo!$E$6="Tabela Não Desonerada",VLOOKUP($C427,'Orçamento Base'!$D$12:$S$1673,15,FALSE),VLOOKUP($C427,#REF!,15,FALSE))</f>
        <v>#N/A</v>
      </c>
      <c r="T427" s="205" t="e">
        <f t="shared" si="41"/>
        <v>#N/A</v>
      </c>
    </row>
    <row r="428" spans="1:20" ht="15">
      <c r="A428" s="203">
        <v>1</v>
      </c>
      <c r="B428" s="203" t="e">
        <f>'Orçamento-TCE'!B428</f>
        <v>#N/A</v>
      </c>
      <c r="C428" s="229">
        <f>'Orçamento-TCE'!C428</f>
        <v>0</v>
      </c>
      <c r="D428" s="199" t="e">
        <f>'Orçamento-TCE'!G428</f>
        <v>#N/A</v>
      </c>
      <c r="E428" s="204">
        <f>'Orçamento-TCE'!H428</f>
        <v>0</v>
      </c>
      <c r="F428" s="230" t="e">
        <f>'Orçamento-TCE'!I428</f>
        <v>#N/A</v>
      </c>
      <c r="G428" s="227" t="e">
        <f>IF(Comparativo!$E$6="Tabela Não Desonerada",VLOOKUP($C428,'Orçamento Base'!$D$12:$S$1673,12,FALSE),VLOOKUP($C428,#REF!,12,FALSE))</f>
        <v>#N/A</v>
      </c>
      <c r="H428" s="228">
        <f>IFERROR(IF(Comparativo!$E$6="Tabela Não Desonerada",VLOOKUP($C428,'Orçamento Base'!$D$12:$S$1673,16,FALSE),VLOOKUP($C428,#REF!,16,FALSE)),0)</f>
        <v>0</v>
      </c>
      <c r="I428" s="575" t="e">
        <f>IF(Comparativo!$E$6="Tabela Não Desonerada",VLOOKUP($C428,'Orçamento Base'!$D$12:$S$1673,11,FALSE),VLOOKUP($C428,#REF!,11,FALSE))</f>
        <v>#N/A</v>
      </c>
      <c r="J428" s="363">
        <f>IF(Comparativo!$E$6="Tabela Não Desonerada",Encargos!$F$44,Encargos!$D$44)</f>
        <v>1.1122000000000001</v>
      </c>
      <c r="K428" s="364"/>
      <c r="L428" s="365" t="e">
        <f t="shared" si="36"/>
        <v>#N/A</v>
      </c>
      <c r="M428" s="365" t="e">
        <f t="shared" si="37"/>
        <v>#N/A</v>
      </c>
      <c r="N428" s="376" t="e">
        <f t="shared" si="38"/>
        <v>#N/A</v>
      </c>
      <c r="O428" s="205" t="e">
        <f>IF(Comparativo!$E$6="Tabela Não Desonerada",VLOOKUP($C428,'Orçamento Base'!$D$12:$S$1673,13,FALSE),VLOOKUP($C428,#REF!,13,FALSE))</f>
        <v>#N/A</v>
      </c>
      <c r="P428" s="205" t="e">
        <f t="shared" si="39"/>
        <v>#N/A</v>
      </c>
      <c r="Q428" s="205" t="e">
        <f>IF(Comparativo!$E$6="Tabela Não Desonerada",VLOOKUP($C428,'Orçamento Base'!$D$12:$S$1673,14,FALSE),VLOOKUP($C428,#REF!,14,FALSE))</f>
        <v>#N/A</v>
      </c>
      <c r="R428" s="205" t="e">
        <f t="shared" si="40"/>
        <v>#N/A</v>
      </c>
      <c r="S428" s="205" t="e">
        <f>IF(Comparativo!$E$6="Tabela Não Desonerada",VLOOKUP($C428,'Orçamento Base'!$D$12:$S$1673,15,FALSE),VLOOKUP($C428,#REF!,15,FALSE))</f>
        <v>#N/A</v>
      </c>
      <c r="T428" s="205" t="e">
        <f t="shared" si="41"/>
        <v>#N/A</v>
      </c>
    </row>
    <row r="429" spans="1:20" ht="15">
      <c r="A429" s="203">
        <v>1</v>
      </c>
      <c r="B429" s="203" t="e">
        <f>'Orçamento-TCE'!B429</f>
        <v>#N/A</v>
      </c>
      <c r="C429" s="229">
        <f>'Orçamento-TCE'!C429</f>
        <v>0</v>
      </c>
      <c r="D429" s="199" t="e">
        <f>'Orçamento-TCE'!G429</f>
        <v>#N/A</v>
      </c>
      <c r="E429" s="204">
        <f>'Orçamento-TCE'!H429</f>
        <v>0</v>
      </c>
      <c r="F429" s="230" t="e">
        <f>'Orçamento-TCE'!I429</f>
        <v>#N/A</v>
      </c>
      <c r="G429" s="227" t="e">
        <f>IF(Comparativo!$E$6="Tabela Não Desonerada",VLOOKUP($C429,'Orçamento Base'!$D$12:$S$1673,12,FALSE),VLOOKUP($C429,#REF!,12,FALSE))</f>
        <v>#N/A</v>
      </c>
      <c r="H429" s="228">
        <f>IFERROR(IF(Comparativo!$E$6="Tabela Não Desonerada",VLOOKUP($C429,'Orçamento Base'!$D$12:$S$1673,16,FALSE),VLOOKUP($C429,#REF!,16,FALSE)),0)</f>
        <v>0</v>
      </c>
      <c r="I429" s="575" t="e">
        <f>IF(Comparativo!$E$6="Tabela Não Desonerada",VLOOKUP($C429,'Orçamento Base'!$D$12:$S$1673,11,FALSE),VLOOKUP($C429,#REF!,11,FALSE))</f>
        <v>#N/A</v>
      </c>
      <c r="J429" s="363">
        <f>IF(Comparativo!$E$6="Tabela Não Desonerada",Encargos!$F$44,Encargos!$D$44)</f>
        <v>1.1122000000000001</v>
      </c>
      <c r="K429" s="364"/>
      <c r="L429" s="365" t="e">
        <f t="shared" si="36"/>
        <v>#N/A</v>
      </c>
      <c r="M429" s="365" t="e">
        <f t="shared" si="37"/>
        <v>#N/A</v>
      </c>
      <c r="N429" s="376" t="e">
        <f t="shared" si="38"/>
        <v>#N/A</v>
      </c>
      <c r="O429" s="205" t="e">
        <f>IF(Comparativo!$E$6="Tabela Não Desonerada",VLOOKUP($C429,'Orçamento Base'!$D$12:$S$1673,13,FALSE),VLOOKUP($C429,#REF!,13,FALSE))</f>
        <v>#N/A</v>
      </c>
      <c r="P429" s="205" t="e">
        <f t="shared" si="39"/>
        <v>#N/A</v>
      </c>
      <c r="Q429" s="205" t="e">
        <f>IF(Comparativo!$E$6="Tabela Não Desonerada",VLOOKUP($C429,'Orçamento Base'!$D$12:$S$1673,14,FALSE),VLOOKUP($C429,#REF!,14,FALSE))</f>
        <v>#N/A</v>
      </c>
      <c r="R429" s="205" t="e">
        <f t="shared" si="40"/>
        <v>#N/A</v>
      </c>
      <c r="S429" s="205" t="e">
        <f>IF(Comparativo!$E$6="Tabela Não Desonerada",VLOOKUP($C429,'Orçamento Base'!$D$12:$S$1673,15,FALSE),VLOOKUP($C429,#REF!,15,FALSE))</f>
        <v>#N/A</v>
      </c>
      <c r="T429" s="205" t="e">
        <f t="shared" si="41"/>
        <v>#N/A</v>
      </c>
    </row>
    <row r="430" spans="1:20" ht="15">
      <c r="A430" s="203">
        <v>1</v>
      </c>
      <c r="B430" s="203" t="e">
        <f>'Orçamento-TCE'!B430</f>
        <v>#N/A</v>
      </c>
      <c r="C430" s="229">
        <f>'Orçamento-TCE'!C430</f>
        <v>0</v>
      </c>
      <c r="D430" s="199" t="e">
        <f>'Orçamento-TCE'!G430</f>
        <v>#N/A</v>
      </c>
      <c r="E430" s="204">
        <f>'Orçamento-TCE'!H430</f>
        <v>0</v>
      </c>
      <c r="F430" s="230" t="e">
        <f>'Orçamento-TCE'!I430</f>
        <v>#N/A</v>
      </c>
      <c r="G430" s="227" t="e">
        <f>IF(Comparativo!$E$6="Tabela Não Desonerada",VLOOKUP($C430,'Orçamento Base'!$D$12:$S$1673,12,FALSE),VLOOKUP($C430,#REF!,12,FALSE))</f>
        <v>#N/A</v>
      </c>
      <c r="H430" s="228">
        <f>IFERROR(IF(Comparativo!$E$6="Tabela Não Desonerada",VLOOKUP($C430,'Orçamento Base'!$D$12:$S$1673,16,FALSE),VLOOKUP($C430,#REF!,16,FALSE)),0)</f>
        <v>0</v>
      </c>
      <c r="I430" s="575" t="e">
        <f>IF(Comparativo!$E$6="Tabela Não Desonerada",VLOOKUP($C430,'Orçamento Base'!$D$12:$S$1673,11,FALSE),VLOOKUP($C430,#REF!,11,FALSE))</f>
        <v>#N/A</v>
      </c>
      <c r="J430" s="363">
        <f>IF(Comparativo!$E$6="Tabela Não Desonerada",Encargos!$F$44,Encargos!$D$44)</f>
        <v>1.1122000000000001</v>
      </c>
      <c r="K430" s="364"/>
      <c r="L430" s="365" t="e">
        <f t="shared" si="36"/>
        <v>#N/A</v>
      </c>
      <c r="M430" s="365" t="e">
        <f t="shared" si="37"/>
        <v>#N/A</v>
      </c>
      <c r="N430" s="376" t="e">
        <f t="shared" si="38"/>
        <v>#N/A</v>
      </c>
      <c r="O430" s="205" t="e">
        <f>IF(Comparativo!$E$6="Tabela Não Desonerada",VLOOKUP($C430,'Orçamento Base'!$D$12:$S$1673,13,FALSE),VLOOKUP($C430,#REF!,13,FALSE))</f>
        <v>#N/A</v>
      </c>
      <c r="P430" s="205" t="e">
        <f t="shared" si="39"/>
        <v>#N/A</v>
      </c>
      <c r="Q430" s="205" t="e">
        <f>IF(Comparativo!$E$6="Tabela Não Desonerada",VLOOKUP($C430,'Orçamento Base'!$D$12:$S$1673,14,FALSE),VLOOKUP($C430,#REF!,14,FALSE))</f>
        <v>#N/A</v>
      </c>
      <c r="R430" s="205" t="e">
        <f t="shared" si="40"/>
        <v>#N/A</v>
      </c>
      <c r="S430" s="205" t="e">
        <f>IF(Comparativo!$E$6="Tabela Não Desonerada",VLOOKUP($C430,'Orçamento Base'!$D$12:$S$1673,15,FALSE),VLOOKUP($C430,#REF!,15,FALSE))</f>
        <v>#N/A</v>
      </c>
      <c r="T430" s="205" t="e">
        <f t="shared" si="41"/>
        <v>#N/A</v>
      </c>
    </row>
    <row r="431" spans="1:20" ht="15">
      <c r="A431" s="203">
        <v>1</v>
      </c>
      <c r="B431" s="203" t="e">
        <f>'Orçamento-TCE'!B431</f>
        <v>#N/A</v>
      </c>
      <c r="C431" s="229">
        <f>'Orçamento-TCE'!C431</f>
        <v>0</v>
      </c>
      <c r="D431" s="199" t="e">
        <f>'Orçamento-TCE'!G431</f>
        <v>#N/A</v>
      </c>
      <c r="E431" s="204">
        <f>'Orçamento-TCE'!H431</f>
        <v>0</v>
      </c>
      <c r="F431" s="230" t="e">
        <f>'Orçamento-TCE'!I431</f>
        <v>#N/A</v>
      </c>
      <c r="G431" s="227" t="e">
        <f>IF(Comparativo!$E$6="Tabela Não Desonerada",VLOOKUP($C431,'Orçamento Base'!$D$12:$S$1673,12,FALSE),VLOOKUP($C431,#REF!,12,FALSE))</f>
        <v>#N/A</v>
      </c>
      <c r="H431" s="228">
        <f>IFERROR(IF(Comparativo!$E$6="Tabela Não Desonerada",VLOOKUP($C431,'Orçamento Base'!$D$12:$S$1673,16,FALSE),VLOOKUP($C431,#REF!,16,FALSE)),0)</f>
        <v>0</v>
      </c>
      <c r="I431" s="575" t="e">
        <f>IF(Comparativo!$E$6="Tabela Não Desonerada",VLOOKUP($C431,'Orçamento Base'!$D$12:$S$1673,11,FALSE),VLOOKUP($C431,#REF!,11,FALSE))</f>
        <v>#N/A</v>
      </c>
      <c r="J431" s="363">
        <f>IF(Comparativo!$E$6="Tabela Não Desonerada",Encargos!$F$44,Encargos!$D$44)</f>
        <v>1.1122000000000001</v>
      </c>
      <c r="K431" s="364"/>
      <c r="L431" s="365" t="e">
        <f t="shared" si="36"/>
        <v>#N/A</v>
      </c>
      <c r="M431" s="365" t="e">
        <f t="shared" si="37"/>
        <v>#N/A</v>
      </c>
      <c r="N431" s="376" t="e">
        <f t="shared" si="38"/>
        <v>#N/A</v>
      </c>
      <c r="O431" s="205" t="e">
        <f>IF(Comparativo!$E$6="Tabela Não Desonerada",VLOOKUP($C431,'Orçamento Base'!$D$12:$S$1673,13,FALSE),VLOOKUP($C431,#REF!,13,FALSE))</f>
        <v>#N/A</v>
      </c>
      <c r="P431" s="205" t="e">
        <f t="shared" si="39"/>
        <v>#N/A</v>
      </c>
      <c r="Q431" s="205" t="e">
        <f>IF(Comparativo!$E$6="Tabela Não Desonerada",VLOOKUP($C431,'Orçamento Base'!$D$12:$S$1673,14,FALSE),VLOOKUP($C431,#REF!,14,FALSE))</f>
        <v>#N/A</v>
      </c>
      <c r="R431" s="205" t="e">
        <f t="shared" si="40"/>
        <v>#N/A</v>
      </c>
      <c r="S431" s="205" t="e">
        <f>IF(Comparativo!$E$6="Tabela Não Desonerada",VLOOKUP($C431,'Orçamento Base'!$D$12:$S$1673,15,FALSE),VLOOKUP($C431,#REF!,15,FALSE))</f>
        <v>#N/A</v>
      </c>
      <c r="T431" s="205" t="e">
        <f t="shared" si="41"/>
        <v>#N/A</v>
      </c>
    </row>
    <row r="432" spans="1:20" ht="15">
      <c r="A432" s="203">
        <v>1</v>
      </c>
      <c r="B432" s="203" t="e">
        <f>'Orçamento-TCE'!B432</f>
        <v>#N/A</v>
      </c>
      <c r="C432" s="229">
        <f>'Orçamento-TCE'!C432</f>
        <v>0</v>
      </c>
      <c r="D432" s="199" t="e">
        <f>'Orçamento-TCE'!G432</f>
        <v>#N/A</v>
      </c>
      <c r="E432" s="204">
        <f>'Orçamento-TCE'!H432</f>
        <v>0</v>
      </c>
      <c r="F432" s="230" t="e">
        <f>'Orçamento-TCE'!I432</f>
        <v>#N/A</v>
      </c>
      <c r="G432" s="227" t="e">
        <f>IF(Comparativo!$E$6="Tabela Não Desonerada",VLOOKUP($C432,'Orçamento Base'!$D$12:$S$1673,12,FALSE),VLOOKUP($C432,#REF!,12,FALSE))</f>
        <v>#N/A</v>
      </c>
      <c r="H432" s="228">
        <f>IFERROR(IF(Comparativo!$E$6="Tabela Não Desonerada",VLOOKUP($C432,'Orçamento Base'!$D$12:$S$1673,16,FALSE),VLOOKUP($C432,#REF!,16,FALSE)),0)</f>
        <v>0</v>
      </c>
      <c r="I432" s="575" t="e">
        <f>IF(Comparativo!$E$6="Tabela Não Desonerada",VLOOKUP($C432,'Orçamento Base'!$D$12:$S$1673,11,FALSE),VLOOKUP($C432,#REF!,11,FALSE))</f>
        <v>#N/A</v>
      </c>
      <c r="J432" s="363">
        <f>IF(Comparativo!$E$6="Tabela Não Desonerada",Encargos!$F$44,Encargos!$D$44)</f>
        <v>1.1122000000000001</v>
      </c>
      <c r="K432" s="364"/>
      <c r="L432" s="365" t="e">
        <f t="shared" si="36"/>
        <v>#N/A</v>
      </c>
      <c r="M432" s="365" t="e">
        <f t="shared" si="37"/>
        <v>#N/A</v>
      </c>
      <c r="N432" s="376" t="e">
        <f t="shared" si="38"/>
        <v>#N/A</v>
      </c>
      <c r="O432" s="205" t="e">
        <f>IF(Comparativo!$E$6="Tabela Não Desonerada",VLOOKUP($C432,'Orçamento Base'!$D$12:$S$1673,13,FALSE),VLOOKUP($C432,#REF!,13,FALSE))</f>
        <v>#N/A</v>
      </c>
      <c r="P432" s="205" t="e">
        <f t="shared" si="39"/>
        <v>#N/A</v>
      </c>
      <c r="Q432" s="205" t="e">
        <f>IF(Comparativo!$E$6="Tabela Não Desonerada",VLOOKUP($C432,'Orçamento Base'!$D$12:$S$1673,14,FALSE),VLOOKUP($C432,#REF!,14,FALSE))</f>
        <v>#N/A</v>
      </c>
      <c r="R432" s="205" t="e">
        <f t="shared" si="40"/>
        <v>#N/A</v>
      </c>
      <c r="S432" s="205" t="e">
        <f>IF(Comparativo!$E$6="Tabela Não Desonerada",VLOOKUP($C432,'Orçamento Base'!$D$12:$S$1673,15,FALSE),VLOOKUP($C432,#REF!,15,FALSE))</f>
        <v>#N/A</v>
      </c>
      <c r="T432" s="205" t="e">
        <f t="shared" si="41"/>
        <v>#N/A</v>
      </c>
    </row>
    <row r="433" spans="1:20" ht="15">
      <c r="A433" s="203">
        <v>1</v>
      </c>
      <c r="B433" s="203" t="e">
        <f>'Orçamento-TCE'!B433</f>
        <v>#N/A</v>
      </c>
      <c r="C433" s="229">
        <f>'Orçamento-TCE'!C433</f>
        <v>0</v>
      </c>
      <c r="D433" s="199" t="e">
        <f>'Orçamento-TCE'!G433</f>
        <v>#N/A</v>
      </c>
      <c r="E433" s="204">
        <f>'Orçamento-TCE'!H433</f>
        <v>0</v>
      </c>
      <c r="F433" s="230" t="e">
        <f>'Orçamento-TCE'!I433</f>
        <v>#N/A</v>
      </c>
      <c r="G433" s="227" t="e">
        <f>IF(Comparativo!$E$6="Tabela Não Desonerada",VLOOKUP($C433,'Orçamento Base'!$D$12:$S$1673,12,FALSE),VLOOKUP($C433,#REF!,12,FALSE))</f>
        <v>#N/A</v>
      </c>
      <c r="H433" s="228">
        <f>IFERROR(IF(Comparativo!$E$6="Tabela Não Desonerada",VLOOKUP($C433,'Orçamento Base'!$D$12:$S$1673,16,FALSE),VLOOKUP($C433,#REF!,16,FALSE)),0)</f>
        <v>0</v>
      </c>
      <c r="I433" s="575" t="e">
        <f>IF(Comparativo!$E$6="Tabela Não Desonerada",VLOOKUP($C433,'Orçamento Base'!$D$12:$S$1673,11,FALSE),VLOOKUP($C433,#REF!,11,FALSE))</f>
        <v>#N/A</v>
      </c>
      <c r="J433" s="363">
        <f>IF(Comparativo!$E$6="Tabela Não Desonerada",Encargos!$F$44,Encargos!$D$44)</f>
        <v>1.1122000000000001</v>
      </c>
      <c r="K433" s="364"/>
      <c r="L433" s="365" t="e">
        <f t="shared" si="36"/>
        <v>#N/A</v>
      </c>
      <c r="M433" s="365" t="e">
        <f t="shared" si="37"/>
        <v>#N/A</v>
      </c>
      <c r="N433" s="376" t="e">
        <f t="shared" si="38"/>
        <v>#N/A</v>
      </c>
      <c r="O433" s="205" t="e">
        <f>IF(Comparativo!$E$6="Tabela Não Desonerada",VLOOKUP($C433,'Orçamento Base'!$D$12:$S$1673,13,FALSE),VLOOKUP($C433,#REF!,13,FALSE))</f>
        <v>#N/A</v>
      </c>
      <c r="P433" s="205" t="e">
        <f t="shared" si="39"/>
        <v>#N/A</v>
      </c>
      <c r="Q433" s="205" t="e">
        <f>IF(Comparativo!$E$6="Tabela Não Desonerada",VLOOKUP($C433,'Orçamento Base'!$D$12:$S$1673,14,FALSE),VLOOKUP($C433,#REF!,14,FALSE))</f>
        <v>#N/A</v>
      </c>
      <c r="R433" s="205" t="e">
        <f t="shared" si="40"/>
        <v>#N/A</v>
      </c>
      <c r="S433" s="205" t="e">
        <f>IF(Comparativo!$E$6="Tabela Não Desonerada",VLOOKUP($C433,'Orçamento Base'!$D$12:$S$1673,15,FALSE),VLOOKUP($C433,#REF!,15,FALSE))</f>
        <v>#N/A</v>
      </c>
      <c r="T433" s="205" t="e">
        <f t="shared" si="41"/>
        <v>#N/A</v>
      </c>
    </row>
    <row r="434" spans="1:20" ht="15">
      <c r="A434" s="203">
        <v>1</v>
      </c>
      <c r="B434" s="203" t="e">
        <f>'Orçamento-TCE'!B434</f>
        <v>#N/A</v>
      </c>
      <c r="C434" s="229">
        <f>'Orçamento-TCE'!C434</f>
        <v>0</v>
      </c>
      <c r="D434" s="199" t="e">
        <f>'Orçamento-TCE'!G434</f>
        <v>#N/A</v>
      </c>
      <c r="E434" s="204">
        <f>'Orçamento-TCE'!H434</f>
        <v>0</v>
      </c>
      <c r="F434" s="230" t="e">
        <f>'Orçamento-TCE'!I434</f>
        <v>#N/A</v>
      </c>
      <c r="G434" s="227" t="e">
        <f>IF(Comparativo!$E$6="Tabela Não Desonerada",VLOOKUP($C434,'Orçamento Base'!$D$12:$S$1673,12,FALSE),VLOOKUP($C434,#REF!,12,FALSE))</f>
        <v>#N/A</v>
      </c>
      <c r="H434" s="228">
        <f>IFERROR(IF(Comparativo!$E$6="Tabela Não Desonerada",VLOOKUP($C434,'Orçamento Base'!$D$12:$S$1673,16,FALSE),VLOOKUP($C434,#REF!,16,FALSE)),0)</f>
        <v>0</v>
      </c>
      <c r="I434" s="575" t="e">
        <f>IF(Comparativo!$E$6="Tabela Não Desonerada",VLOOKUP($C434,'Orçamento Base'!$D$12:$S$1673,11,FALSE),VLOOKUP($C434,#REF!,11,FALSE))</f>
        <v>#N/A</v>
      </c>
      <c r="J434" s="363">
        <f>IF(Comparativo!$E$6="Tabela Não Desonerada",Encargos!$F$44,Encargos!$D$44)</f>
        <v>1.1122000000000001</v>
      </c>
      <c r="K434" s="364"/>
      <c r="L434" s="365" t="e">
        <f t="shared" si="36"/>
        <v>#N/A</v>
      </c>
      <c r="M434" s="365" t="e">
        <f t="shared" si="37"/>
        <v>#N/A</v>
      </c>
      <c r="N434" s="376" t="e">
        <f t="shared" si="38"/>
        <v>#N/A</v>
      </c>
      <c r="O434" s="205" t="e">
        <f>IF(Comparativo!$E$6="Tabela Não Desonerada",VLOOKUP($C434,'Orçamento Base'!$D$12:$S$1673,13,FALSE),VLOOKUP($C434,#REF!,13,FALSE))</f>
        <v>#N/A</v>
      </c>
      <c r="P434" s="205" t="e">
        <f t="shared" si="39"/>
        <v>#N/A</v>
      </c>
      <c r="Q434" s="205" t="e">
        <f>IF(Comparativo!$E$6="Tabela Não Desonerada",VLOOKUP($C434,'Orçamento Base'!$D$12:$S$1673,14,FALSE),VLOOKUP($C434,#REF!,14,FALSE))</f>
        <v>#N/A</v>
      </c>
      <c r="R434" s="205" t="e">
        <f t="shared" si="40"/>
        <v>#N/A</v>
      </c>
      <c r="S434" s="205" t="e">
        <f>IF(Comparativo!$E$6="Tabela Não Desonerada",VLOOKUP($C434,'Orçamento Base'!$D$12:$S$1673,15,FALSE),VLOOKUP($C434,#REF!,15,FALSE))</f>
        <v>#N/A</v>
      </c>
      <c r="T434" s="205" t="e">
        <f t="shared" si="41"/>
        <v>#N/A</v>
      </c>
    </row>
    <row r="435" spans="1:20" ht="15">
      <c r="A435" s="203">
        <v>1</v>
      </c>
      <c r="B435" s="203" t="e">
        <f>'Orçamento-TCE'!B435</f>
        <v>#N/A</v>
      </c>
      <c r="C435" s="229">
        <f>'Orçamento-TCE'!C435</f>
        <v>0</v>
      </c>
      <c r="D435" s="199" t="e">
        <f>'Orçamento-TCE'!G435</f>
        <v>#N/A</v>
      </c>
      <c r="E435" s="204">
        <f>'Orçamento-TCE'!H435</f>
        <v>0</v>
      </c>
      <c r="F435" s="230" t="e">
        <f>'Orçamento-TCE'!I435</f>
        <v>#N/A</v>
      </c>
      <c r="G435" s="227" t="e">
        <f>IF(Comparativo!$E$6="Tabela Não Desonerada",VLOOKUP($C435,'Orçamento Base'!$D$12:$S$1673,12,FALSE),VLOOKUP($C435,#REF!,12,FALSE))</f>
        <v>#N/A</v>
      </c>
      <c r="H435" s="228">
        <f>IFERROR(IF(Comparativo!$E$6="Tabela Não Desonerada",VLOOKUP($C435,'Orçamento Base'!$D$12:$S$1673,16,FALSE),VLOOKUP($C435,#REF!,16,FALSE)),0)</f>
        <v>0</v>
      </c>
      <c r="I435" s="575" t="e">
        <f>IF(Comparativo!$E$6="Tabela Não Desonerada",VLOOKUP($C435,'Orçamento Base'!$D$12:$S$1673,11,FALSE),VLOOKUP($C435,#REF!,11,FALSE))</f>
        <v>#N/A</v>
      </c>
      <c r="J435" s="363">
        <f>IF(Comparativo!$E$6="Tabela Não Desonerada",Encargos!$F$44,Encargos!$D$44)</f>
        <v>1.1122000000000001</v>
      </c>
      <c r="K435" s="364"/>
      <c r="L435" s="365" t="e">
        <f t="shared" si="36"/>
        <v>#N/A</v>
      </c>
      <c r="M435" s="365" t="e">
        <f t="shared" si="37"/>
        <v>#N/A</v>
      </c>
      <c r="N435" s="376" t="e">
        <f t="shared" si="38"/>
        <v>#N/A</v>
      </c>
      <c r="O435" s="205" t="e">
        <f>IF(Comparativo!$E$6="Tabela Não Desonerada",VLOOKUP($C435,'Orçamento Base'!$D$12:$S$1673,13,FALSE),VLOOKUP($C435,#REF!,13,FALSE))</f>
        <v>#N/A</v>
      </c>
      <c r="P435" s="205" t="e">
        <f t="shared" si="39"/>
        <v>#N/A</v>
      </c>
      <c r="Q435" s="205" t="e">
        <f>IF(Comparativo!$E$6="Tabela Não Desonerada",VLOOKUP($C435,'Orçamento Base'!$D$12:$S$1673,14,FALSE),VLOOKUP($C435,#REF!,14,FALSE))</f>
        <v>#N/A</v>
      </c>
      <c r="R435" s="205" t="e">
        <f t="shared" si="40"/>
        <v>#N/A</v>
      </c>
      <c r="S435" s="205" t="e">
        <f>IF(Comparativo!$E$6="Tabela Não Desonerada",VLOOKUP($C435,'Orçamento Base'!$D$12:$S$1673,15,FALSE),VLOOKUP($C435,#REF!,15,FALSE))</f>
        <v>#N/A</v>
      </c>
      <c r="T435" s="205" t="e">
        <f t="shared" si="41"/>
        <v>#N/A</v>
      </c>
    </row>
    <row r="436" spans="1:20" ht="15">
      <c r="A436" s="203">
        <v>1</v>
      </c>
      <c r="B436" s="203" t="e">
        <f>'Orçamento-TCE'!B436</f>
        <v>#N/A</v>
      </c>
      <c r="C436" s="229">
        <f>'Orçamento-TCE'!C436</f>
        <v>0</v>
      </c>
      <c r="D436" s="199" t="e">
        <f>'Orçamento-TCE'!G436</f>
        <v>#N/A</v>
      </c>
      <c r="E436" s="204">
        <f>'Orçamento-TCE'!H436</f>
        <v>0</v>
      </c>
      <c r="F436" s="230" t="e">
        <f>'Orçamento-TCE'!I436</f>
        <v>#N/A</v>
      </c>
      <c r="G436" s="227" t="e">
        <f>IF(Comparativo!$E$6="Tabela Não Desonerada",VLOOKUP($C436,'Orçamento Base'!$D$12:$S$1673,12,FALSE),VLOOKUP($C436,#REF!,12,FALSE))</f>
        <v>#N/A</v>
      </c>
      <c r="H436" s="228">
        <f>IFERROR(IF(Comparativo!$E$6="Tabela Não Desonerada",VLOOKUP($C436,'Orçamento Base'!$D$12:$S$1673,16,FALSE),VLOOKUP($C436,#REF!,16,FALSE)),0)</f>
        <v>0</v>
      </c>
      <c r="I436" s="575" t="e">
        <f>IF(Comparativo!$E$6="Tabela Não Desonerada",VLOOKUP($C436,'Orçamento Base'!$D$12:$S$1673,11,FALSE),VLOOKUP($C436,#REF!,11,FALSE))</f>
        <v>#N/A</v>
      </c>
      <c r="J436" s="363">
        <f>IF(Comparativo!$E$6="Tabela Não Desonerada",Encargos!$F$44,Encargos!$D$44)</f>
        <v>1.1122000000000001</v>
      </c>
      <c r="K436" s="364"/>
      <c r="L436" s="365" t="e">
        <f t="shared" si="36"/>
        <v>#N/A</v>
      </c>
      <c r="M436" s="365" t="e">
        <f t="shared" si="37"/>
        <v>#N/A</v>
      </c>
      <c r="N436" s="376" t="e">
        <f t="shared" si="38"/>
        <v>#N/A</v>
      </c>
      <c r="O436" s="205" t="e">
        <f>IF(Comparativo!$E$6="Tabela Não Desonerada",VLOOKUP($C436,'Orçamento Base'!$D$12:$S$1673,13,FALSE),VLOOKUP($C436,#REF!,13,FALSE))</f>
        <v>#N/A</v>
      </c>
      <c r="P436" s="205" t="e">
        <f t="shared" si="39"/>
        <v>#N/A</v>
      </c>
      <c r="Q436" s="205" t="e">
        <f>IF(Comparativo!$E$6="Tabela Não Desonerada",VLOOKUP($C436,'Orçamento Base'!$D$12:$S$1673,14,FALSE),VLOOKUP($C436,#REF!,14,FALSE))</f>
        <v>#N/A</v>
      </c>
      <c r="R436" s="205" t="e">
        <f t="shared" si="40"/>
        <v>#N/A</v>
      </c>
      <c r="S436" s="205" t="e">
        <f>IF(Comparativo!$E$6="Tabela Não Desonerada",VLOOKUP($C436,'Orçamento Base'!$D$12:$S$1673,15,FALSE),VLOOKUP($C436,#REF!,15,FALSE))</f>
        <v>#N/A</v>
      </c>
      <c r="T436" s="205" t="e">
        <f t="shared" si="41"/>
        <v>#N/A</v>
      </c>
    </row>
    <row r="437" spans="1:20" ht="15">
      <c r="A437" s="203">
        <v>1</v>
      </c>
      <c r="B437" s="203" t="e">
        <f>'Orçamento-TCE'!B437</f>
        <v>#N/A</v>
      </c>
      <c r="C437" s="229">
        <f>'Orçamento-TCE'!C437</f>
        <v>0</v>
      </c>
      <c r="D437" s="199" t="e">
        <f>'Orçamento-TCE'!G437</f>
        <v>#N/A</v>
      </c>
      <c r="E437" s="204">
        <f>'Orçamento-TCE'!H437</f>
        <v>0</v>
      </c>
      <c r="F437" s="230" t="e">
        <f>'Orçamento-TCE'!I437</f>
        <v>#N/A</v>
      </c>
      <c r="G437" s="227" t="e">
        <f>IF(Comparativo!$E$6="Tabela Não Desonerada",VLOOKUP($C437,'Orçamento Base'!$D$12:$S$1673,12,FALSE),VLOOKUP($C437,#REF!,12,FALSE))</f>
        <v>#N/A</v>
      </c>
      <c r="H437" s="228">
        <f>IFERROR(IF(Comparativo!$E$6="Tabela Não Desonerada",VLOOKUP($C437,'Orçamento Base'!$D$12:$S$1673,16,FALSE),VLOOKUP($C437,#REF!,16,FALSE)),0)</f>
        <v>0</v>
      </c>
      <c r="I437" s="575" t="e">
        <f>IF(Comparativo!$E$6="Tabela Não Desonerada",VLOOKUP($C437,'Orçamento Base'!$D$12:$S$1673,11,FALSE),VLOOKUP($C437,#REF!,11,FALSE))</f>
        <v>#N/A</v>
      </c>
      <c r="J437" s="363">
        <f>IF(Comparativo!$E$6="Tabela Não Desonerada",Encargos!$F$44,Encargos!$D$44)</f>
        <v>1.1122000000000001</v>
      </c>
      <c r="K437" s="364"/>
      <c r="L437" s="365" t="e">
        <f t="shared" si="36"/>
        <v>#N/A</v>
      </c>
      <c r="M437" s="365" t="e">
        <f t="shared" si="37"/>
        <v>#N/A</v>
      </c>
      <c r="N437" s="376" t="e">
        <f t="shared" si="38"/>
        <v>#N/A</v>
      </c>
      <c r="O437" s="205" t="e">
        <f>IF(Comparativo!$E$6="Tabela Não Desonerada",VLOOKUP($C437,'Orçamento Base'!$D$12:$S$1673,13,FALSE),VLOOKUP($C437,#REF!,13,FALSE))</f>
        <v>#N/A</v>
      </c>
      <c r="P437" s="205" t="e">
        <f t="shared" si="39"/>
        <v>#N/A</v>
      </c>
      <c r="Q437" s="205" t="e">
        <f>IF(Comparativo!$E$6="Tabela Não Desonerada",VLOOKUP($C437,'Orçamento Base'!$D$12:$S$1673,14,FALSE),VLOOKUP($C437,#REF!,14,FALSE))</f>
        <v>#N/A</v>
      </c>
      <c r="R437" s="205" t="e">
        <f t="shared" si="40"/>
        <v>#N/A</v>
      </c>
      <c r="S437" s="205" t="e">
        <f>IF(Comparativo!$E$6="Tabela Não Desonerada",VLOOKUP($C437,'Orçamento Base'!$D$12:$S$1673,15,FALSE),VLOOKUP($C437,#REF!,15,FALSE))</f>
        <v>#N/A</v>
      </c>
      <c r="T437" s="205" t="e">
        <f t="shared" si="41"/>
        <v>#N/A</v>
      </c>
    </row>
    <row r="438" spans="1:20" ht="15">
      <c r="A438" s="203">
        <v>1</v>
      </c>
      <c r="B438" s="203" t="e">
        <f>'Orçamento-TCE'!B438</f>
        <v>#N/A</v>
      </c>
      <c r="C438" s="229">
        <f>'Orçamento-TCE'!C438</f>
        <v>0</v>
      </c>
      <c r="D438" s="199" t="e">
        <f>'Orçamento-TCE'!G438</f>
        <v>#N/A</v>
      </c>
      <c r="E438" s="204">
        <f>'Orçamento-TCE'!H438</f>
        <v>0</v>
      </c>
      <c r="F438" s="230" t="e">
        <f>'Orçamento-TCE'!I438</f>
        <v>#N/A</v>
      </c>
      <c r="G438" s="227" t="e">
        <f>IF(Comparativo!$E$6="Tabela Não Desonerada",VLOOKUP($C438,'Orçamento Base'!$D$12:$S$1673,12,FALSE),VLOOKUP($C438,#REF!,12,FALSE))</f>
        <v>#N/A</v>
      </c>
      <c r="H438" s="228">
        <f>IFERROR(IF(Comparativo!$E$6="Tabela Não Desonerada",VLOOKUP($C438,'Orçamento Base'!$D$12:$S$1673,16,FALSE),VLOOKUP($C438,#REF!,16,FALSE)),0)</f>
        <v>0</v>
      </c>
      <c r="I438" s="575" t="e">
        <f>IF(Comparativo!$E$6="Tabela Não Desonerada",VLOOKUP($C438,'Orçamento Base'!$D$12:$S$1673,11,FALSE),VLOOKUP($C438,#REF!,11,FALSE))</f>
        <v>#N/A</v>
      </c>
      <c r="J438" s="363">
        <f>IF(Comparativo!$E$6="Tabela Não Desonerada",Encargos!$F$44,Encargos!$D$44)</f>
        <v>1.1122000000000001</v>
      </c>
      <c r="K438" s="364"/>
      <c r="L438" s="365" t="e">
        <f t="shared" si="36"/>
        <v>#N/A</v>
      </c>
      <c r="M438" s="365" t="e">
        <f t="shared" si="37"/>
        <v>#N/A</v>
      </c>
      <c r="N438" s="376" t="e">
        <f t="shared" si="38"/>
        <v>#N/A</v>
      </c>
      <c r="O438" s="205" t="e">
        <f>IF(Comparativo!$E$6="Tabela Não Desonerada",VLOOKUP($C438,'Orçamento Base'!$D$12:$S$1673,13,FALSE),VLOOKUP($C438,#REF!,13,FALSE))</f>
        <v>#N/A</v>
      </c>
      <c r="P438" s="205" t="e">
        <f t="shared" si="39"/>
        <v>#N/A</v>
      </c>
      <c r="Q438" s="205" t="e">
        <f>IF(Comparativo!$E$6="Tabela Não Desonerada",VLOOKUP($C438,'Orçamento Base'!$D$12:$S$1673,14,FALSE),VLOOKUP($C438,#REF!,14,FALSE))</f>
        <v>#N/A</v>
      </c>
      <c r="R438" s="205" t="e">
        <f t="shared" si="40"/>
        <v>#N/A</v>
      </c>
      <c r="S438" s="205" t="e">
        <f>IF(Comparativo!$E$6="Tabela Não Desonerada",VLOOKUP($C438,'Orçamento Base'!$D$12:$S$1673,15,FALSE),VLOOKUP($C438,#REF!,15,FALSE))</f>
        <v>#N/A</v>
      </c>
      <c r="T438" s="205" t="e">
        <f t="shared" si="41"/>
        <v>#N/A</v>
      </c>
    </row>
    <row r="439" spans="1:20" ht="15">
      <c r="A439" s="203">
        <v>1</v>
      </c>
      <c r="B439" s="203" t="e">
        <f>'Orçamento-TCE'!B439</f>
        <v>#N/A</v>
      </c>
      <c r="C439" s="229">
        <f>'Orçamento-TCE'!C439</f>
        <v>0</v>
      </c>
      <c r="D439" s="199" t="e">
        <f>'Orçamento-TCE'!G439</f>
        <v>#N/A</v>
      </c>
      <c r="E439" s="204">
        <f>'Orçamento-TCE'!H439</f>
        <v>0</v>
      </c>
      <c r="F439" s="230" t="e">
        <f>'Orçamento-TCE'!I439</f>
        <v>#N/A</v>
      </c>
      <c r="G439" s="227" t="e">
        <f>IF(Comparativo!$E$6="Tabela Não Desonerada",VLOOKUP($C439,'Orçamento Base'!$D$12:$S$1673,12,FALSE),VLOOKUP($C439,#REF!,12,FALSE))</f>
        <v>#N/A</v>
      </c>
      <c r="H439" s="228">
        <f>IFERROR(IF(Comparativo!$E$6="Tabela Não Desonerada",VLOOKUP($C439,'Orçamento Base'!$D$12:$S$1673,16,FALSE),VLOOKUP($C439,#REF!,16,FALSE)),0)</f>
        <v>0</v>
      </c>
      <c r="I439" s="575" t="e">
        <f>IF(Comparativo!$E$6="Tabela Não Desonerada",VLOOKUP($C439,'Orçamento Base'!$D$12:$S$1673,11,FALSE),VLOOKUP($C439,#REF!,11,FALSE))</f>
        <v>#N/A</v>
      </c>
      <c r="J439" s="363">
        <f>IF(Comparativo!$E$6="Tabela Não Desonerada",Encargos!$F$44,Encargos!$D$44)</f>
        <v>1.1122000000000001</v>
      </c>
      <c r="K439" s="364"/>
      <c r="L439" s="365" t="e">
        <f t="shared" si="36"/>
        <v>#N/A</v>
      </c>
      <c r="M439" s="365" t="e">
        <f t="shared" si="37"/>
        <v>#N/A</v>
      </c>
      <c r="N439" s="376" t="e">
        <f t="shared" si="38"/>
        <v>#N/A</v>
      </c>
      <c r="O439" s="205" t="e">
        <f>IF(Comparativo!$E$6="Tabela Não Desonerada",VLOOKUP($C439,'Orçamento Base'!$D$12:$S$1673,13,FALSE),VLOOKUP($C439,#REF!,13,FALSE))</f>
        <v>#N/A</v>
      </c>
      <c r="P439" s="205" t="e">
        <f t="shared" si="39"/>
        <v>#N/A</v>
      </c>
      <c r="Q439" s="205" t="e">
        <f>IF(Comparativo!$E$6="Tabela Não Desonerada",VLOOKUP($C439,'Orçamento Base'!$D$12:$S$1673,14,FALSE),VLOOKUP($C439,#REF!,14,FALSE))</f>
        <v>#N/A</v>
      </c>
      <c r="R439" s="205" t="e">
        <f t="shared" si="40"/>
        <v>#N/A</v>
      </c>
      <c r="S439" s="205" t="e">
        <f>IF(Comparativo!$E$6="Tabela Não Desonerada",VLOOKUP($C439,'Orçamento Base'!$D$12:$S$1673,15,FALSE),VLOOKUP($C439,#REF!,15,FALSE))</f>
        <v>#N/A</v>
      </c>
      <c r="T439" s="205" t="e">
        <f t="shared" si="41"/>
        <v>#N/A</v>
      </c>
    </row>
    <row r="440" spans="1:20" ht="15">
      <c r="A440" s="203">
        <v>1</v>
      </c>
      <c r="B440" s="203" t="e">
        <f>'Orçamento-TCE'!B440</f>
        <v>#N/A</v>
      </c>
      <c r="C440" s="229">
        <f>'Orçamento-TCE'!C440</f>
        <v>0</v>
      </c>
      <c r="D440" s="199" t="e">
        <f>'Orçamento-TCE'!G440</f>
        <v>#N/A</v>
      </c>
      <c r="E440" s="204">
        <f>'Orçamento-TCE'!H440</f>
        <v>0</v>
      </c>
      <c r="F440" s="230" t="e">
        <f>'Orçamento-TCE'!I440</f>
        <v>#N/A</v>
      </c>
      <c r="G440" s="227" t="e">
        <f>IF(Comparativo!$E$6="Tabela Não Desonerada",VLOOKUP($C440,'Orçamento Base'!$D$12:$S$1673,12,FALSE),VLOOKUP($C440,#REF!,12,FALSE))</f>
        <v>#N/A</v>
      </c>
      <c r="H440" s="228">
        <f>IFERROR(IF(Comparativo!$E$6="Tabela Não Desonerada",VLOOKUP($C440,'Orçamento Base'!$D$12:$S$1673,16,FALSE),VLOOKUP($C440,#REF!,16,FALSE)),0)</f>
        <v>0</v>
      </c>
      <c r="I440" s="575" t="e">
        <f>IF(Comparativo!$E$6="Tabela Não Desonerada",VLOOKUP($C440,'Orçamento Base'!$D$12:$S$1673,11,FALSE),VLOOKUP($C440,#REF!,11,FALSE))</f>
        <v>#N/A</v>
      </c>
      <c r="J440" s="363">
        <f>IF(Comparativo!$E$6="Tabela Não Desonerada",Encargos!$F$44,Encargos!$D$44)</f>
        <v>1.1122000000000001</v>
      </c>
      <c r="K440" s="364"/>
      <c r="L440" s="365" t="e">
        <f t="shared" si="36"/>
        <v>#N/A</v>
      </c>
      <c r="M440" s="365" t="e">
        <f t="shared" si="37"/>
        <v>#N/A</v>
      </c>
      <c r="N440" s="376" t="e">
        <f t="shared" si="38"/>
        <v>#N/A</v>
      </c>
      <c r="O440" s="205" t="e">
        <f>IF(Comparativo!$E$6="Tabela Não Desonerada",VLOOKUP($C440,'Orçamento Base'!$D$12:$S$1673,13,FALSE),VLOOKUP($C440,#REF!,13,FALSE))</f>
        <v>#N/A</v>
      </c>
      <c r="P440" s="205" t="e">
        <f t="shared" si="39"/>
        <v>#N/A</v>
      </c>
      <c r="Q440" s="205" t="e">
        <f>IF(Comparativo!$E$6="Tabela Não Desonerada",VLOOKUP($C440,'Orçamento Base'!$D$12:$S$1673,14,FALSE),VLOOKUP($C440,#REF!,14,FALSE))</f>
        <v>#N/A</v>
      </c>
      <c r="R440" s="205" t="e">
        <f t="shared" si="40"/>
        <v>#N/A</v>
      </c>
      <c r="S440" s="205" t="e">
        <f>IF(Comparativo!$E$6="Tabela Não Desonerada",VLOOKUP($C440,'Orçamento Base'!$D$12:$S$1673,15,FALSE),VLOOKUP($C440,#REF!,15,FALSE))</f>
        <v>#N/A</v>
      </c>
      <c r="T440" s="205" t="e">
        <f t="shared" si="41"/>
        <v>#N/A</v>
      </c>
    </row>
    <row r="441" spans="1:20" ht="15">
      <c r="A441" s="203">
        <v>1</v>
      </c>
      <c r="B441" s="203" t="e">
        <f>'Orçamento-TCE'!B441</f>
        <v>#N/A</v>
      </c>
      <c r="C441" s="229">
        <f>'Orçamento-TCE'!C441</f>
        <v>0</v>
      </c>
      <c r="D441" s="199" t="e">
        <f>'Orçamento-TCE'!G441</f>
        <v>#N/A</v>
      </c>
      <c r="E441" s="204">
        <f>'Orçamento-TCE'!H441</f>
        <v>0</v>
      </c>
      <c r="F441" s="230" t="e">
        <f>'Orçamento-TCE'!I441</f>
        <v>#N/A</v>
      </c>
      <c r="G441" s="227" t="e">
        <f>IF(Comparativo!$E$6="Tabela Não Desonerada",VLOOKUP($C441,'Orçamento Base'!$D$12:$S$1673,12,FALSE),VLOOKUP($C441,#REF!,12,FALSE))</f>
        <v>#N/A</v>
      </c>
      <c r="H441" s="228">
        <f>IFERROR(IF(Comparativo!$E$6="Tabela Não Desonerada",VLOOKUP($C441,'Orçamento Base'!$D$12:$S$1673,16,FALSE),VLOOKUP($C441,#REF!,16,FALSE)),0)</f>
        <v>0</v>
      </c>
      <c r="I441" s="575" t="e">
        <f>IF(Comparativo!$E$6="Tabela Não Desonerada",VLOOKUP($C441,'Orçamento Base'!$D$12:$S$1673,11,FALSE),VLOOKUP($C441,#REF!,11,FALSE))</f>
        <v>#N/A</v>
      </c>
      <c r="J441" s="363">
        <f>IF(Comparativo!$E$6="Tabela Não Desonerada",Encargos!$F$44,Encargos!$D$44)</f>
        <v>1.1122000000000001</v>
      </c>
      <c r="K441" s="364"/>
      <c r="L441" s="365" t="e">
        <f t="shared" si="36"/>
        <v>#N/A</v>
      </c>
      <c r="M441" s="365" t="e">
        <f t="shared" si="37"/>
        <v>#N/A</v>
      </c>
      <c r="N441" s="376" t="e">
        <f t="shared" si="38"/>
        <v>#N/A</v>
      </c>
      <c r="O441" s="205" t="e">
        <f>IF(Comparativo!$E$6="Tabela Não Desonerada",VLOOKUP($C441,'Orçamento Base'!$D$12:$S$1673,13,FALSE),VLOOKUP($C441,#REF!,13,FALSE))</f>
        <v>#N/A</v>
      </c>
      <c r="P441" s="205" t="e">
        <f t="shared" si="39"/>
        <v>#N/A</v>
      </c>
      <c r="Q441" s="205" t="e">
        <f>IF(Comparativo!$E$6="Tabela Não Desonerada",VLOOKUP($C441,'Orçamento Base'!$D$12:$S$1673,14,FALSE),VLOOKUP($C441,#REF!,14,FALSE))</f>
        <v>#N/A</v>
      </c>
      <c r="R441" s="205" t="e">
        <f t="shared" si="40"/>
        <v>#N/A</v>
      </c>
      <c r="S441" s="205" t="e">
        <f>IF(Comparativo!$E$6="Tabela Não Desonerada",VLOOKUP($C441,'Orçamento Base'!$D$12:$S$1673,15,FALSE),VLOOKUP($C441,#REF!,15,FALSE))</f>
        <v>#N/A</v>
      </c>
      <c r="T441" s="205" t="e">
        <f t="shared" si="41"/>
        <v>#N/A</v>
      </c>
    </row>
    <row r="442" spans="1:20" ht="15">
      <c r="A442" s="203">
        <v>1</v>
      </c>
      <c r="B442" s="203" t="e">
        <f>'Orçamento-TCE'!B442</f>
        <v>#N/A</v>
      </c>
      <c r="C442" s="229">
        <f>'Orçamento-TCE'!C442</f>
        <v>0</v>
      </c>
      <c r="D442" s="199" t="e">
        <f>'Orçamento-TCE'!G442</f>
        <v>#N/A</v>
      </c>
      <c r="E442" s="204">
        <f>'Orçamento-TCE'!H442</f>
        <v>0</v>
      </c>
      <c r="F442" s="230" t="e">
        <f>'Orçamento-TCE'!I442</f>
        <v>#N/A</v>
      </c>
      <c r="G442" s="227" t="e">
        <f>IF(Comparativo!$E$6="Tabela Não Desonerada",VLOOKUP($C442,'Orçamento Base'!$D$12:$S$1673,12,FALSE),VLOOKUP($C442,#REF!,12,FALSE))</f>
        <v>#N/A</v>
      </c>
      <c r="H442" s="228">
        <f>IFERROR(IF(Comparativo!$E$6="Tabela Não Desonerada",VLOOKUP($C442,'Orçamento Base'!$D$12:$S$1673,16,FALSE),VLOOKUP($C442,#REF!,16,FALSE)),0)</f>
        <v>0</v>
      </c>
      <c r="I442" s="575" t="e">
        <f>IF(Comparativo!$E$6="Tabela Não Desonerada",VLOOKUP($C442,'Orçamento Base'!$D$12:$S$1673,11,FALSE),VLOOKUP($C442,#REF!,11,FALSE))</f>
        <v>#N/A</v>
      </c>
      <c r="J442" s="363">
        <f>IF(Comparativo!$E$6="Tabela Não Desonerada",Encargos!$F$44,Encargos!$D$44)</f>
        <v>1.1122000000000001</v>
      </c>
      <c r="K442" s="364"/>
      <c r="L442" s="365" t="e">
        <f t="shared" si="36"/>
        <v>#N/A</v>
      </c>
      <c r="M442" s="365" t="e">
        <f t="shared" si="37"/>
        <v>#N/A</v>
      </c>
      <c r="N442" s="376" t="e">
        <f t="shared" si="38"/>
        <v>#N/A</v>
      </c>
      <c r="O442" s="205" t="e">
        <f>IF(Comparativo!$E$6="Tabela Não Desonerada",VLOOKUP($C442,'Orçamento Base'!$D$12:$S$1673,13,FALSE),VLOOKUP($C442,#REF!,13,FALSE))</f>
        <v>#N/A</v>
      </c>
      <c r="P442" s="205" t="e">
        <f t="shared" si="39"/>
        <v>#N/A</v>
      </c>
      <c r="Q442" s="205" t="e">
        <f>IF(Comparativo!$E$6="Tabela Não Desonerada",VLOOKUP($C442,'Orçamento Base'!$D$12:$S$1673,14,FALSE),VLOOKUP($C442,#REF!,14,FALSE))</f>
        <v>#N/A</v>
      </c>
      <c r="R442" s="205" t="e">
        <f t="shared" si="40"/>
        <v>#N/A</v>
      </c>
      <c r="S442" s="205" t="e">
        <f>IF(Comparativo!$E$6="Tabela Não Desonerada",VLOOKUP($C442,'Orçamento Base'!$D$12:$S$1673,15,FALSE),VLOOKUP($C442,#REF!,15,FALSE))</f>
        <v>#N/A</v>
      </c>
      <c r="T442" s="205" t="e">
        <f t="shared" si="41"/>
        <v>#N/A</v>
      </c>
    </row>
    <row r="443" spans="1:20" ht="15">
      <c r="A443" s="203">
        <v>1</v>
      </c>
      <c r="B443" s="203" t="e">
        <f>'Orçamento-TCE'!B443</f>
        <v>#N/A</v>
      </c>
      <c r="C443" s="229">
        <f>'Orçamento-TCE'!C443</f>
        <v>0</v>
      </c>
      <c r="D443" s="199" t="e">
        <f>'Orçamento-TCE'!G443</f>
        <v>#N/A</v>
      </c>
      <c r="E443" s="204">
        <f>'Orçamento-TCE'!H443</f>
        <v>0</v>
      </c>
      <c r="F443" s="230" t="e">
        <f>'Orçamento-TCE'!I443</f>
        <v>#N/A</v>
      </c>
      <c r="G443" s="227" t="e">
        <f>IF(Comparativo!$E$6="Tabela Não Desonerada",VLOOKUP($C443,'Orçamento Base'!$D$12:$S$1673,12,FALSE),VLOOKUP($C443,#REF!,12,FALSE))</f>
        <v>#N/A</v>
      </c>
      <c r="H443" s="228">
        <f>IFERROR(IF(Comparativo!$E$6="Tabela Não Desonerada",VLOOKUP($C443,'Orçamento Base'!$D$12:$S$1673,16,FALSE),VLOOKUP($C443,#REF!,16,FALSE)),0)</f>
        <v>0</v>
      </c>
      <c r="I443" s="575" t="e">
        <f>IF(Comparativo!$E$6="Tabela Não Desonerada",VLOOKUP($C443,'Orçamento Base'!$D$12:$S$1673,11,FALSE),VLOOKUP($C443,#REF!,11,FALSE))</f>
        <v>#N/A</v>
      </c>
      <c r="J443" s="363">
        <f>IF(Comparativo!$E$6="Tabela Não Desonerada",Encargos!$F$44,Encargos!$D$44)</f>
        <v>1.1122000000000001</v>
      </c>
      <c r="K443" s="364"/>
      <c r="L443" s="365" t="e">
        <f t="shared" si="36"/>
        <v>#N/A</v>
      </c>
      <c r="M443" s="365" t="e">
        <f t="shared" si="37"/>
        <v>#N/A</v>
      </c>
      <c r="N443" s="376" t="e">
        <f t="shared" si="38"/>
        <v>#N/A</v>
      </c>
      <c r="O443" s="205" t="e">
        <f>IF(Comparativo!$E$6="Tabela Não Desonerada",VLOOKUP($C443,'Orçamento Base'!$D$12:$S$1673,13,FALSE),VLOOKUP($C443,#REF!,13,FALSE))</f>
        <v>#N/A</v>
      </c>
      <c r="P443" s="205" t="e">
        <f t="shared" si="39"/>
        <v>#N/A</v>
      </c>
      <c r="Q443" s="205" t="e">
        <f>IF(Comparativo!$E$6="Tabela Não Desonerada",VLOOKUP($C443,'Orçamento Base'!$D$12:$S$1673,14,FALSE),VLOOKUP($C443,#REF!,14,FALSE))</f>
        <v>#N/A</v>
      </c>
      <c r="R443" s="205" t="e">
        <f t="shared" si="40"/>
        <v>#N/A</v>
      </c>
      <c r="S443" s="205" t="e">
        <f>IF(Comparativo!$E$6="Tabela Não Desonerada",VLOOKUP($C443,'Orçamento Base'!$D$12:$S$1673,15,FALSE),VLOOKUP($C443,#REF!,15,FALSE))</f>
        <v>#N/A</v>
      </c>
      <c r="T443" s="205" t="e">
        <f t="shared" si="41"/>
        <v>#N/A</v>
      </c>
    </row>
    <row r="444" spans="1:20" ht="15">
      <c r="A444" s="203">
        <v>1</v>
      </c>
      <c r="B444" s="203" t="e">
        <f>'Orçamento-TCE'!B444</f>
        <v>#N/A</v>
      </c>
      <c r="C444" s="229">
        <f>'Orçamento-TCE'!C444</f>
        <v>0</v>
      </c>
      <c r="D444" s="199" t="e">
        <f>'Orçamento-TCE'!G444</f>
        <v>#N/A</v>
      </c>
      <c r="E444" s="204">
        <f>'Orçamento-TCE'!H444</f>
        <v>0</v>
      </c>
      <c r="F444" s="230" t="e">
        <f>'Orçamento-TCE'!I444</f>
        <v>#N/A</v>
      </c>
      <c r="G444" s="227" t="e">
        <f>IF(Comparativo!$E$6="Tabela Não Desonerada",VLOOKUP($C444,'Orçamento Base'!$D$12:$S$1673,12,FALSE),VLOOKUP($C444,#REF!,12,FALSE))</f>
        <v>#N/A</v>
      </c>
      <c r="H444" s="228">
        <f>IFERROR(IF(Comparativo!$E$6="Tabela Não Desonerada",VLOOKUP($C444,'Orçamento Base'!$D$12:$S$1673,16,FALSE),VLOOKUP($C444,#REF!,16,FALSE)),0)</f>
        <v>0</v>
      </c>
      <c r="I444" s="575" t="e">
        <f>IF(Comparativo!$E$6="Tabela Não Desonerada",VLOOKUP($C444,'Orçamento Base'!$D$12:$S$1673,11,FALSE),VLOOKUP($C444,#REF!,11,FALSE))</f>
        <v>#N/A</v>
      </c>
      <c r="J444" s="363">
        <f>IF(Comparativo!$E$6="Tabela Não Desonerada",Encargos!$F$44,Encargos!$D$44)</f>
        <v>1.1122000000000001</v>
      </c>
      <c r="K444" s="364"/>
      <c r="L444" s="365" t="e">
        <f t="shared" si="36"/>
        <v>#N/A</v>
      </c>
      <c r="M444" s="365" t="e">
        <f t="shared" si="37"/>
        <v>#N/A</v>
      </c>
      <c r="N444" s="376" t="e">
        <f t="shared" si="38"/>
        <v>#N/A</v>
      </c>
      <c r="O444" s="205" t="e">
        <f>IF(Comparativo!$E$6="Tabela Não Desonerada",VLOOKUP($C444,'Orçamento Base'!$D$12:$S$1673,13,FALSE),VLOOKUP($C444,#REF!,13,FALSE))</f>
        <v>#N/A</v>
      </c>
      <c r="P444" s="205" t="e">
        <f t="shared" si="39"/>
        <v>#N/A</v>
      </c>
      <c r="Q444" s="205" t="e">
        <f>IF(Comparativo!$E$6="Tabela Não Desonerada",VLOOKUP($C444,'Orçamento Base'!$D$12:$S$1673,14,FALSE),VLOOKUP($C444,#REF!,14,FALSE))</f>
        <v>#N/A</v>
      </c>
      <c r="R444" s="205" t="e">
        <f t="shared" si="40"/>
        <v>#N/A</v>
      </c>
      <c r="S444" s="205" t="e">
        <f>IF(Comparativo!$E$6="Tabela Não Desonerada",VLOOKUP($C444,'Orçamento Base'!$D$12:$S$1673,15,FALSE),VLOOKUP($C444,#REF!,15,FALSE))</f>
        <v>#N/A</v>
      </c>
      <c r="T444" s="205" t="e">
        <f t="shared" si="41"/>
        <v>#N/A</v>
      </c>
    </row>
    <row r="445" spans="1:20" ht="15">
      <c r="A445" s="203">
        <v>1</v>
      </c>
      <c r="B445" s="203" t="e">
        <f>'Orçamento-TCE'!B445</f>
        <v>#N/A</v>
      </c>
      <c r="C445" s="229">
        <f>'Orçamento-TCE'!C445</f>
        <v>0</v>
      </c>
      <c r="D445" s="199" t="e">
        <f>'Orçamento-TCE'!G445</f>
        <v>#N/A</v>
      </c>
      <c r="E445" s="204">
        <f>'Orçamento-TCE'!H445</f>
        <v>0</v>
      </c>
      <c r="F445" s="230" t="e">
        <f>'Orçamento-TCE'!I445</f>
        <v>#N/A</v>
      </c>
      <c r="G445" s="227" t="e">
        <f>IF(Comparativo!$E$6="Tabela Não Desonerada",VLOOKUP($C445,'Orçamento Base'!$D$12:$S$1673,12,FALSE),VLOOKUP($C445,#REF!,12,FALSE))</f>
        <v>#N/A</v>
      </c>
      <c r="H445" s="228">
        <f>IFERROR(IF(Comparativo!$E$6="Tabela Não Desonerada",VLOOKUP($C445,'Orçamento Base'!$D$12:$S$1673,16,FALSE),VLOOKUP($C445,#REF!,16,FALSE)),0)</f>
        <v>0</v>
      </c>
      <c r="I445" s="575" t="e">
        <f>IF(Comparativo!$E$6="Tabela Não Desonerada",VLOOKUP($C445,'Orçamento Base'!$D$12:$S$1673,11,FALSE),VLOOKUP($C445,#REF!,11,FALSE))</f>
        <v>#N/A</v>
      </c>
      <c r="J445" s="363">
        <f>IF(Comparativo!$E$6="Tabela Não Desonerada",Encargos!$F$44,Encargos!$D$44)</f>
        <v>1.1122000000000001</v>
      </c>
      <c r="K445" s="364"/>
      <c r="L445" s="365" t="e">
        <f t="shared" si="36"/>
        <v>#N/A</v>
      </c>
      <c r="M445" s="365" t="e">
        <f t="shared" si="37"/>
        <v>#N/A</v>
      </c>
      <c r="N445" s="376" t="e">
        <f t="shared" si="38"/>
        <v>#N/A</v>
      </c>
      <c r="O445" s="205" t="e">
        <f>IF(Comparativo!$E$6="Tabela Não Desonerada",VLOOKUP($C445,'Orçamento Base'!$D$12:$S$1673,13,FALSE),VLOOKUP($C445,#REF!,13,FALSE))</f>
        <v>#N/A</v>
      </c>
      <c r="P445" s="205" t="e">
        <f t="shared" si="39"/>
        <v>#N/A</v>
      </c>
      <c r="Q445" s="205" t="e">
        <f>IF(Comparativo!$E$6="Tabela Não Desonerada",VLOOKUP($C445,'Orçamento Base'!$D$12:$S$1673,14,FALSE),VLOOKUP($C445,#REF!,14,FALSE))</f>
        <v>#N/A</v>
      </c>
      <c r="R445" s="205" t="e">
        <f t="shared" si="40"/>
        <v>#N/A</v>
      </c>
      <c r="S445" s="205" t="e">
        <f>IF(Comparativo!$E$6="Tabela Não Desonerada",VLOOKUP($C445,'Orçamento Base'!$D$12:$S$1673,15,FALSE),VLOOKUP($C445,#REF!,15,FALSE))</f>
        <v>#N/A</v>
      </c>
      <c r="T445" s="205" t="e">
        <f t="shared" si="41"/>
        <v>#N/A</v>
      </c>
    </row>
    <row r="446" spans="1:20" ht="15">
      <c r="A446" s="203">
        <v>1</v>
      </c>
      <c r="B446" s="203" t="e">
        <f>'Orçamento-TCE'!B446</f>
        <v>#N/A</v>
      </c>
      <c r="C446" s="229">
        <f>'Orçamento-TCE'!C446</f>
        <v>0</v>
      </c>
      <c r="D446" s="199" t="e">
        <f>'Orçamento-TCE'!G446</f>
        <v>#N/A</v>
      </c>
      <c r="E446" s="204">
        <f>'Orçamento-TCE'!H446</f>
        <v>0</v>
      </c>
      <c r="F446" s="230" t="e">
        <f>'Orçamento-TCE'!I446</f>
        <v>#N/A</v>
      </c>
      <c r="G446" s="227" t="e">
        <f>IF(Comparativo!$E$6="Tabela Não Desonerada",VLOOKUP($C446,'Orçamento Base'!$D$12:$S$1673,12,FALSE),VLOOKUP($C446,#REF!,12,FALSE))</f>
        <v>#N/A</v>
      </c>
      <c r="H446" s="228">
        <f>IFERROR(IF(Comparativo!$E$6="Tabela Não Desonerada",VLOOKUP($C446,'Orçamento Base'!$D$12:$S$1673,16,FALSE),VLOOKUP($C446,#REF!,16,FALSE)),0)</f>
        <v>0</v>
      </c>
      <c r="I446" s="575" t="e">
        <f>IF(Comparativo!$E$6="Tabela Não Desonerada",VLOOKUP($C446,'Orçamento Base'!$D$12:$S$1673,11,FALSE),VLOOKUP($C446,#REF!,11,FALSE))</f>
        <v>#N/A</v>
      </c>
      <c r="J446" s="363">
        <f>IF(Comparativo!$E$6="Tabela Não Desonerada",Encargos!$F$44,Encargos!$D$44)</f>
        <v>1.1122000000000001</v>
      </c>
      <c r="K446" s="364"/>
      <c r="L446" s="365" t="e">
        <f t="shared" si="36"/>
        <v>#N/A</v>
      </c>
      <c r="M446" s="365" t="e">
        <f t="shared" si="37"/>
        <v>#N/A</v>
      </c>
      <c r="N446" s="376" t="e">
        <f t="shared" si="38"/>
        <v>#N/A</v>
      </c>
      <c r="O446" s="205" t="e">
        <f>IF(Comparativo!$E$6="Tabela Não Desonerada",VLOOKUP($C446,'Orçamento Base'!$D$12:$S$1673,13,FALSE),VLOOKUP($C446,#REF!,13,FALSE))</f>
        <v>#N/A</v>
      </c>
      <c r="P446" s="205" t="e">
        <f t="shared" si="39"/>
        <v>#N/A</v>
      </c>
      <c r="Q446" s="205" t="e">
        <f>IF(Comparativo!$E$6="Tabela Não Desonerada",VLOOKUP($C446,'Orçamento Base'!$D$12:$S$1673,14,FALSE),VLOOKUP($C446,#REF!,14,FALSE))</f>
        <v>#N/A</v>
      </c>
      <c r="R446" s="205" t="e">
        <f t="shared" si="40"/>
        <v>#N/A</v>
      </c>
      <c r="S446" s="205" t="e">
        <f>IF(Comparativo!$E$6="Tabela Não Desonerada",VLOOKUP($C446,'Orçamento Base'!$D$12:$S$1673,15,FALSE),VLOOKUP($C446,#REF!,15,FALSE))</f>
        <v>#N/A</v>
      </c>
      <c r="T446" s="205" t="e">
        <f t="shared" si="41"/>
        <v>#N/A</v>
      </c>
    </row>
    <row r="447" spans="1:20" ht="15">
      <c r="A447" s="203">
        <v>1</v>
      </c>
      <c r="B447" s="203" t="e">
        <f>'Orçamento-TCE'!B447</f>
        <v>#N/A</v>
      </c>
      <c r="C447" s="229">
        <f>'Orçamento-TCE'!C447</f>
        <v>0</v>
      </c>
      <c r="D447" s="199" t="e">
        <f>'Orçamento-TCE'!G447</f>
        <v>#N/A</v>
      </c>
      <c r="E447" s="204">
        <f>'Orçamento-TCE'!H447</f>
        <v>0</v>
      </c>
      <c r="F447" s="230" t="e">
        <f>'Orçamento-TCE'!I447</f>
        <v>#N/A</v>
      </c>
      <c r="G447" s="227" t="e">
        <f>IF(Comparativo!$E$6="Tabela Não Desonerada",VLOOKUP($C447,'Orçamento Base'!$D$12:$S$1673,12,FALSE),VLOOKUP($C447,#REF!,12,FALSE))</f>
        <v>#N/A</v>
      </c>
      <c r="H447" s="228">
        <f>IFERROR(IF(Comparativo!$E$6="Tabela Não Desonerada",VLOOKUP($C447,'Orçamento Base'!$D$12:$S$1673,16,FALSE),VLOOKUP($C447,#REF!,16,FALSE)),0)</f>
        <v>0</v>
      </c>
      <c r="I447" s="575" t="e">
        <f>IF(Comparativo!$E$6="Tabela Não Desonerada",VLOOKUP($C447,'Orçamento Base'!$D$12:$S$1673,11,FALSE),VLOOKUP($C447,#REF!,11,FALSE))</f>
        <v>#N/A</v>
      </c>
      <c r="J447" s="363">
        <f>IF(Comparativo!$E$6="Tabela Não Desonerada",Encargos!$F$44,Encargos!$D$44)</f>
        <v>1.1122000000000001</v>
      </c>
      <c r="K447" s="364"/>
      <c r="L447" s="365" t="e">
        <f t="shared" si="36"/>
        <v>#N/A</v>
      </c>
      <c r="M447" s="365" t="e">
        <f t="shared" si="37"/>
        <v>#N/A</v>
      </c>
      <c r="N447" s="376" t="e">
        <f t="shared" si="38"/>
        <v>#N/A</v>
      </c>
      <c r="O447" s="205" t="e">
        <f>IF(Comparativo!$E$6="Tabela Não Desonerada",VLOOKUP($C447,'Orçamento Base'!$D$12:$S$1673,13,FALSE),VLOOKUP($C447,#REF!,13,FALSE))</f>
        <v>#N/A</v>
      </c>
      <c r="P447" s="205" t="e">
        <f t="shared" si="39"/>
        <v>#N/A</v>
      </c>
      <c r="Q447" s="205" t="e">
        <f>IF(Comparativo!$E$6="Tabela Não Desonerada",VLOOKUP($C447,'Orçamento Base'!$D$12:$S$1673,14,FALSE),VLOOKUP($C447,#REF!,14,FALSE))</f>
        <v>#N/A</v>
      </c>
      <c r="R447" s="205" t="e">
        <f t="shared" si="40"/>
        <v>#N/A</v>
      </c>
      <c r="S447" s="205" t="e">
        <f>IF(Comparativo!$E$6="Tabela Não Desonerada",VLOOKUP($C447,'Orçamento Base'!$D$12:$S$1673,15,FALSE),VLOOKUP($C447,#REF!,15,FALSE))</f>
        <v>#N/A</v>
      </c>
      <c r="T447" s="205" t="e">
        <f t="shared" si="41"/>
        <v>#N/A</v>
      </c>
    </row>
    <row r="448" spans="1:20" ht="15">
      <c r="A448" s="203">
        <v>1</v>
      </c>
      <c r="B448" s="203" t="e">
        <f>'Orçamento-TCE'!B448</f>
        <v>#N/A</v>
      </c>
      <c r="C448" s="229">
        <f>'Orçamento-TCE'!C448</f>
        <v>0</v>
      </c>
      <c r="D448" s="199" t="e">
        <f>'Orçamento-TCE'!G448</f>
        <v>#N/A</v>
      </c>
      <c r="E448" s="204">
        <f>'Orçamento-TCE'!H448</f>
        <v>0</v>
      </c>
      <c r="F448" s="230" t="e">
        <f>'Orçamento-TCE'!I448</f>
        <v>#N/A</v>
      </c>
      <c r="G448" s="227" t="e">
        <f>IF(Comparativo!$E$6="Tabela Não Desonerada",VLOOKUP($C448,'Orçamento Base'!$D$12:$S$1673,12,FALSE),VLOOKUP($C448,#REF!,12,FALSE))</f>
        <v>#N/A</v>
      </c>
      <c r="H448" s="228">
        <f>IFERROR(IF(Comparativo!$E$6="Tabela Não Desonerada",VLOOKUP($C448,'Orçamento Base'!$D$12:$S$1673,16,FALSE),VLOOKUP($C448,#REF!,16,FALSE)),0)</f>
        <v>0</v>
      </c>
      <c r="I448" s="575" t="e">
        <f>IF(Comparativo!$E$6="Tabela Não Desonerada",VLOOKUP($C448,'Orçamento Base'!$D$12:$S$1673,11,FALSE),VLOOKUP($C448,#REF!,11,FALSE))</f>
        <v>#N/A</v>
      </c>
      <c r="J448" s="363">
        <f>IF(Comparativo!$E$6="Tabela Não Desonerada",Encargos!$F$44,Encargos!$D$44)</f>
        <v>1.1122000000000001</v>
      </c>
      <c r="K448" s="364"/>
      <c r="L448" s="365" t="e">
        <f t="shared" si="36"/>
        <v>#N/A</v>
      </c>
      <c r="M448" s="365" t="e">
        <f t="shared" si="37"/>
        <v>#N/A</v>
      </c>
      <c r="N448" s="376" t="e">
        <f t="shared" si="38"/>
        <v>#N/A</v>
      </c>
      <c r="O448" s="205" t="e">
        <f>IF(Comparativo!$E$6="Tabela Não Desonerada",VLOOKUP($C448,'Orçamento Base'!$D$12:$S$1673,13,FALSE),VLOOKUP($C448,#REF!,13,FALSE))</f>
        <v>#N/A</v>
      </c>
      <c r="P448" s="205" t="e">
        <f t="shared" si="39"/>
        <v>#N/A</v>
      </c>
      <c r="Q448" s="205" t="e">
        <f>IF(Comparativo!$E$6="Tabela Não Desonerada",VLOOKUP($C448,'Orçamento Base'!$D$12:$S$1673,14,FALSE),VLOOKUP($C448,#REF!,14,FALSE))</f>
        <v>#N/A</v>
      </c>
      <c r="R448" s="205" t="e">
        <f t="shared" si="40"/>
        <v>#N/A</v>
      </c>
      <c r="S448" s="205" t="e">
        <f>IF(Comparativo!$E$6="Tabela Não Desonerada",VLOOKUP($C448,'Orçamento Base'!$D$12:$S$1673,15,FALSE),VLOOKUP($C448,#REF!,15,FALSE))</f>
        <v>#N/A</v>
      </c>
      <c r="T448" s="205" t="e">
        <f t="shared" si="41"/>
        <v>#N/A</v>
      </c>
    </row>
    <row r="449" spans="1:20" ht="15">
      <c r="A449" s="203">
        <v>1</v>
      </c>
      <c r="B449" s="203" t="e">
        <f>'Orçamento-TCE'!B449</f>
        <v>#N/A</v>
      </c>
      <c r="C449" s="229">
        <f>'Orçamento-TCE'!C449</f>
        <v>0</v>
      </c>
      <c r="D449" s="199" t="e">
        <f>'Orçamento-TCE'!G449</f>
        <v>#N/A</v>
      </c>
      <c r="E449" s="204">
        <f>'Orçamento-TCE'!H449</f>
        <v>0</v>
      </c>
      <c r="F449" s="230" t="e">
        <f>'Orçamento-TCE'!I449</f>
        <v>#N/A</v>
      </c>
      <c r="G449" s="227" t="e">
        <f>IF(Comparativo!$E$6="Tabela Não Desonerada",VLOOKUP($C449,'Orçamento Base'!$D$12:$S$1673,12,FALSE),VLOOKUP($C449,#REF!,12,FALSE))</f>
        <v>#N/A</v>
      </c>
      <c r="H449" s="228">
        <f>IFERROR(IF(Comparativo!$E$6="Tabela Não Desonerada",VLOOKUP($C449,'Orçamento Base'!$D$12:$S$1673,16,FALSE),VLOOKUP($C449,#REF!,16,FALSE)),0)</f>
        <v>0</v>
      </c>
      <c r="I449" s="575" t="e">
        <f>IF(Comparativo!$E$6="Tabela Não Desonerada",VLOOKUP($C449,'Orçamento Base'!$D$12:$S$1673,11,FALSE),VLOOKUP($C449,#REF!,11,FALSE))</f>
        <v>#N/A</v>
      </c>
      <c r="J449" s="363">
        <f>IF(Comparativo!$E$6="Tabela Não Desonerada",Encargos!$F$44,Encargos!$D$44)</f>
        <v>1.1122000000000001</v>
      </c>
      <c r="K449" s="364"/>
      <c r="L449" s="365" t="e">
        <f t="shared" si="36"/>
        <v>#N/A</v>
      </c>
      <c r="M449" s="365" t="e">
        <f t="shared" si="37"/>
        <v>#N/A</v>
      </c>
      <c r="N449" s="376" t="e">
        <f t="shared" si="38"/>
        <v>#N/A</v>
      </c>
      <c r="O449" s="205" t="e">
        <f>IF(Comparativo!$E$6="Tabela Não Desonerada",VLOOKUP($C449,'Orçamento Base'!$D$12:$S$1673,13,FALSE),VLOOKUP($C449,#REF!,13,FALSE))</f>
        <v>#N/A</v>
      </c>
      <c r="P449" s="205" t="e">
        <f t="shared" si="39"/>
        <v>#N/A</v>
      </c>
      <c r="Q449" s="205" t="e">
        <f>IF(Comparativo!$E$6="Tabela Não Desonerada",VLOOKUP($C449,'Orçamento Base'!$D$12:$S$1673,14,FALSE),VLOOKUP($C449,#REF!,14,FALSE))</f>
        <v>#N/A</v>
      </c>
      <c r="R449" s="205" t="e">
        <f t="shared" si="40"/>
        <v>#N/A</v>
      </c>
      <c r="S449" s="205" t="e">
        <f>IF(Comparativo!$E$6="Tabela Não Desonerada",VLOOKUP($C449,'Orçamento Base'!$D$12:$S$1673,15,FALSE),VLOOKUP($C449,#REF!,15,FALSE))</f>
        <v>#N/A</v>
      </c>
      <c r="T449" s="205" t="e">
        <f t="shared" si="41"/>
        <v>#N/A</v>
      </c>
    </row>
    <row r="450" spans="1:20" ht="15">
      <c r="A450" s="203">
        <v>1</v>
      </c>
      <c r="B450" s="203" t="e">
        <f>'Orçamento-TCE'!B450</f>
        <v>#N/A</v>
      </c>
      <c r="C450" s="229">
        <f>'Orçamento-TCE'!C450</f>
        <v>0</v>
      </c>
      <c r="D450" s="199" t="e">
        <f>'Orçamento-TCE'!G450</f>
        <v>#N/A</v>
      </c>
      <c r="E450" s="204">
        <f>'Orçamento-TCE'!H450</f>
        <v>0</v>
      </c>
      <c r="F450" s="230" t="e">
        <f>'Orçamento-TCE'!I450</f>
        <v>#N/A</v>
      </c>
      <c r="G450" s="227" t="e">
        <f>IF(Comparativo!$E$6="Tabela Não Desonerada",VLOOKUP($C450,'Orçamento Base'!$D$12:$S$1673,12,FALSE),VLOOKUP($C450,#REF!,12,FALSE))</f>
        <v>#N/A</v>
      </c>
      <c r="H450" s="228">
        <f>IFERROR(IF(Comparativo!$E$6="Tabela Não Desonerada",VLOOKUP($C450,'Orçamento Base'!$D$12:$S$1673,16,FALSE),VLOOKUP($C450,#REF!,16,FALSE)),0)</f>
        <v>0</v>
      </c>
      <c r="I450" s="575" t="e">
        <f>IF(Comparativo!$E$6="Tabela Não Desonerada",VLOOKUP($C450,'Orçamento Base'!$D$12:$S$1673,11,FALSE),VLOOKUP($C450,#REF!,11,FALSE))</f>
        <v>#N/A</v>
      </c>
      <c r="J450" s="363">
        <f>IF(Comparativo!$E$6="Tabela Não Desonerada",Encargos!$F$44,Encargos!$D$44)</f>
        <v>1.1122000000000001</v>
      </c>
      <c r="K450" s="364"/>
      <c r="L450" s="365" t="e">
        <f t="shared" si="36"/>
        <v>#N/A</v>
      </c>
      <c r="M450" s="365" t="e">
        <f t="shared" si="37"/>
        <v>#N/A</v>
      </c>
      <c r="N450" s="376" t="e">
        <f t="shared" si="38"/>
        <v>#N/A</v>
      </c>
      <c r="O450" s="205" t="e">
        <f>IF(Comparativo!$E$6="Tabela Não Desonerada",VLOOKUP($C450,'Orçamento Base'!$D$12:$S$1673,13,FALSE),VLOOKUP($C450,#REF!,13,FALSE))</f>
        <v>#N/A</v>
      </c>
      <c r="P450" s="205" t="e">
        <f t="shared" si="39"/>
        <v>#N/A</v>
      </c>
      <c r="Q450" s="205" t="e">
        <f>IF(Comparativo!$E$6="Tabela Não Desonerada",VLOOKUP($C450,'Orçamento Base'!$D$12:$S$1673,14,FALSE),VLOOKUP($C450,#REF!,14,FALSE))</f>
        <v>#N/A</v>
      </c>
      <c r="R450" s="205" t="e">
        <f t="shared" si="40"/>
        <v>#N/A</v>
      </c>
      <c r="S450" s="205" t="e">
        <f>IF(Comparativo!$E$6="Tabela Não Desonerada",VLOOKUP($C450,'Orçamento Base'!$D$12:$S$1673,15,FALSE),VLOOKUP($C450,#REF!,15,FALSE))</f>
        <v>#N/A</v>
      </c>
      <c r="T450" s="205" t="e">
        <f t="shared" si="41"/>
        <v>#N/A</v>
      </c>
    </row>
    <row r="451" spans="1:20" ht="15">
      <c r="A451" s="203">
        <v>1</v>
      </c>
      <c r="B451" s="203" t="e">
        <f>'Orçamento-TCE'!B451</f>
        <v>#N/A</v>
      </c>
      <c r="C451" s="229">
        <f>'Orçamento-TCE'!C451</f>
        <v>0</v>
      </c>
      <c r="D451" s="199" t="e">
        <f>'Orçamento-TCE'!G451</f>
        <v>#N/A</v>
      </c>
      <c r="E451" s="204">
        <f>'Orçamento-TCE'!H451</f>
        <v>0</v>
      </c>
      <c r="F451" s="230" t="e">
        <f>'Orçamento-TCE'!I451</f>
        <v>#N/A</v>
      </c>
      <c r="G451" s="227" t="e">
        <f>IF(Comparativo!$E$6="Tabela Não Desonerada",VLOOKUP($C451,'Orçamento Base'!$D$12:$S$1673,12,FALSE),VLOOKUP($C451,#REF!,12,FALSE))</f>
        <v>#N/A</v>
      </c>
      <c r="H451" s="228">
        <f>IFERROR(IF(Comparativo!$E$6="Tabela Não Desonerada",VLOOKUP($C451,'Orçamento Base'!$D$12:$S$1673,16,FALSE),VLOOKUP($C451,#REF!,16,FALSE)),0)</f>
        <v>0</v>
      </c>
      <c r="I451" s="575" t="e">
        <f>IF(Comparativo!$E$6="Tabela Não Desonerada",VLOOKUP($C451,'Orçamento Base'!$D$12:$S$1673,11,FALSE),VLOOKUP($C451,#REF!,11,FALSE))</f>
        <v>#N/A</v>
      </c>
      <c r="J451" s="363">
        <f>IF(Comparativo!$E$6="Tabela Não Desonerada",Encargos!$F$44,Encargos!$D$44)</f>
        <v>1.1122000000000001</v>
      </c>
      <c r="K451" s="364"/>
      <c r="L451" s="365" t="e">
        <f t="shared" si="36"/>
        <v>#N/A</v>
      </c>
      <c r="M451" s="365" t="e">
        <f t="shared" si="37"/>
        <v>#N/A</v>
      </c>
      <c r="N451" s="376" t="e">
        <f t="shared" si="38"/>
        <v>#N/A</v>
      </c>
      <c r="O451" s="205" t="e">
        <f>IF(Comparativo!$E$6="Tabela Não Desonerada",VLOOKUP($C451,'Orçamento Base'!$D$12:$S$1673,13,FALSE),VLOOKUP($C451,#REF!,13,FALSE))</f>
        <v>#N/A</v>
      </c>
      <c r="P451" s="205" t="e">
        <f t="shared" si="39"/>
        <v>#N/A</v>
      </c>
      <c r="Q451" s="205" t="e">
        <f>IF(Comparativo!$E$6="Tabela Não Desonerada",VLOOKUP($C451,'Orçamento Base'!$D$12:$S$1673,14,FALSE),VLOOKUP($C451,#REF!,14,FALSE))</f>
        <v>#N/A</v>
      </c>
      <c r="R451" s="205" t="e">
        <f t="shared" si="40"/>
        <v>#N/A</v>
      </c>
      <c r="S451" s="205" t="e">
        <f>IF(Comparativo!$E$6="Tabela Não Desonerada",VLOOKUP($C451,'Orçamento Base'!$D$12:$S$1673,15,FALSE),VLOOKUP($C451,#REF!,15,FALSE))</f>
        <v>#N/A</v>
      </c>
      <c r="T451" s="205" t="e">
        <f t="shared" si="41"/>
        <v>#N/A</v>
      </c>
    </row>
    <row r="452" spans="1:20" ht="15">
      <c r="A452" s="203">
        <v>1</v>
      </c>
      <c r="B452" s="203" t="e">
        <f>'Orçamento-TCE'!B452</f>
        <v>#N/A</v>
      </c>
      <c r="C452" s="229">
        <f>'Orçamento-TCE'!C452</f>
        <v>0</v>
      </c>
      <c r="D452" s="199" t="e">
        <f>'Orçamento-TCE'!G452</f>
        <v>#N/A</v>
      </c>
      <c r="E452" s="204">
        <f>'Orçamento-TCE'!H452</f>
        <v>0</v>
      </c>
      <c r="F452" s="230" t="e">
        <f>'Orçamento-TCE'!I452</f>
        <v>#N/A</v>
      </c>
      <c r="G452" s="227" t="e">
        <f>IF(Comparativo!$E$6="Tabela Não Desonerada",VLOOKUP($C452,'Orçamento Base'!$D$12:$S$1673,12,FALSE),VLOOKUP($C452,#REF!,12,FALSE))</f>
        <v>#N/A</v>
      </c>
      <c r="H452" s="228">
        <f>IFERROR(IF(Comparativo!$E$6="Tabela Não Desonerada",VLOOKUP($C452,'Orçamento Base'!$D$12:$S$1673,16,FALSE),VLOOKUP($C452,#REF!,16,FALSE)),0)</f>
        <v>0</v>
      </c>
      <c r="I452" s="575" t="e">
        <f>IF(Comparativo!$E$6="Tabela Não Desonerada",VLOOKUP($C452,'Orçamento Base'!$D$12:$S$1673,11,FALSE),VLOOKUP($C452,#REF!,11,FALSE))</f>
        <v>#N/A</v>
      </c>
      <c r="J452" s="363">
        <f>IF(Comparativo!$E$6="Tabela Não Desonerada",Encargos!$F$44,Encargos!$D$44)</f>
        <v>1.1122000000000001</v>
      </c>
      <c r="K452" s="364"/>
      <c r="L452" s="365" t="e">
        <f t="shared" si="36"/>
        <v>#N/A</v>
      </c>
      <c r="M452" s="365" t="e">
        <f t="shared" si="37"/>
        <v>#N/A</v>
      </c>
      <c r="N452" s="376" t="e">
        <f t="shared" si="38"/>
        <v>#N/A</v>
      </c>
      <c r="O452" s="205" t="e">
        <f>IF(Comparativo!$E$6="Tabela Não Desonerada",VLOOKUP($C452,'Orçamento Base'!$D$12:$S$1673,13,FALSE),VLOOKUP($C452,#REF!,13,FALSE))</f>
        <v>#N/A</v>
      </c>
      <c r="P452" s="205" t="e">
        <f t="shared" si="39"/>
        <v>#N/A</v>
      </c>
      <c r="Q452" s="205" t="e">
        <f>IF(Comparativo!$E$6="Tabela Não Desonerada",VLOOKUP($C452,'Orçamento Base'!$D$12:$S$1673,14,FALSE),VLOOKUP($C452,#REF!,14,FALSE))</f>
        <v>#N/A</v>
      </c>
      <c r="R452" s="205" t="e">
        <f t="shared" si="40"/>
        <v>#N/A</v>
      </c>
      <c r="S452" s="205" t="e">
        <f>IF(Comparativo!$E$6="Tabela Não Desonerada",VLOOKUP($C452,'Orçamento Base'!$D$12:$S$1673,15,FALSE),VLOOKUP($C452,#REF!,15,FALSE))</f>
        <v>#N/A</v>
      </c>
      <c r="T452" s="205" t="e">
        <f t="shared" si="41"/>
        <v>#N/A</v>
      </c>
    </row>
    <row r="453" spans="1:20" ht="15">
      <c r="A453" s="203">
        <v>1</v>
      </c>
      <c r="B453" s="203" t="e">
        <f>'Orçamento-TCE'!B453</f>
        <v>#N/A</v>
      </c>
      <c r="C453" s="229">
        <f>'Orçamento-TCE'!C453</f>
        <v>0</v>
      </c>
      <c r="D453" s="199" t="e">
        <f>'Orçamento-TCE'!G453</f>
        <v>#N/A</v>
      </c>
      <c r="E453" s="204">
        <f>'Orçamento-TCE'!H453</f>
        <v>0</v>
      </c>
      <c r="F453" s="230" t="e">
        <f>'Orçamento-TCE'!I453</f>
        <v>#N/A</v>
      </c>
      <c r="G453" s="227" t="e">
        <f>IF(Comparativo!$E$6="Tabela Não Desonerada",VLOOKUP($C453,'Orçamento Base'!$D$12:$S$1673,12,FALSE),VLOOKUP($C453,#REF!,12,FALSE))</f>
        <v>#N/A</v>
      </c>
      <c r="H453" s="228">
        <f>IFERROR(IF(Comparativo!$E$6="Tabela Não Desonerada",VLOOKUP($C453,'Orçamento Base'!$D$12:$S$1673,16,FALSE),VLOOKUP($C453,#REF!,16,FALSE)),0)</f>
        <v>0</v>
      </c>
      <c r="I453" s="575" t="e">
        <f>IF(Comparativo!$E$6="Tabela Não Desonerada",VLOOKUP($C453,'Orçamento Base'!$D$12:$S$1673,11,FALSE),VLOOKUP($C453,#REF!,11,FALSE))</f>
        <v>#N/A</v>
      </c>
      <c r="J453" s="363">
        <f>IF(Comparativo!$E$6="Tabela Não Desonerada",Encargos!$F$44,Encargos!$D$44)</f>
        <v>1.1122000000000001</v>
      </c>
      <c r="K453" s="364"/>
      <c r="L453" s="365" t="e">
        <f t="shared" si="36"/>
        <v>#N/A</v>
      </c>
      <c r="M453" s="365" t="e">
        <f t="shared" si="37"/>
        <v>#N/A</v>
      </c>
      <c r="N453" s="376" t="e">
        <f t="shared" si="38"/>
        <v>#N/A</v>
      </c>
      <c r="O453" s="205" t="e">
        <f>IF(Comparativo!$E$6="Tabela Não Desonerada",VLOOKUP($C453,'Orçamento Base'!$D$12:$S$1673,13,FALSE),VLOOKUP($C453,#REF!,13,FALSE))</f>
        <v>#N/A</v>
      </c>
      <c r="P453" s="205" t="e">
        <f t="shared" si="39"/>
        <v>#N/A</v>
      </c>
      <c r="Q453" s="205" t="e">
        <f>IF(Comparativo!$E$6="Tabela Não Desonerada",VLOOKUP($C453,'Orçamento Base'!$D$12:$S$1673,14,FALSE),VLOOKUP($C453,#REF!,14,FALSE))</f>
        <v>#N/A</v>
      </c>
      <c r="R453" s="205" t="e">
        <f t="shared" si="40"/>
        <v>#N/A</v>
      </c>
      <c r="S453" s="205" t="e">
        <f>IF(Comparativo!$E$6="Tabela Não Desonerada",VLOOKUP($C453,'Orçamento Base'!$D$12:$S$1673,15,FALSE),VLOOKUP($C453,#REF!,15,FALSE))</f>
        <v>#N/A</v>
      </c>
      <c r="T453" s="205" t="e">
        <f t="shared" si="41"/>
        <v>#N/A</v>
      </c>
    </row>
    <row r="454" spans="1:20" ht="15">
      <c r="A454" s="203">
        <v>1</v>
      </c>
      <c r="B454" s="203" t="e">
        <f>'Orçamento-TCE'!B454</f>
        <v>#N/A</v>
      </c>
      <c r="C454" s="229">
        <f>'Orçamento-TCE'!C454</f>
        <v>0</v>
      </c>
      <c r="D454" s="199" t="e">
        <f>'Orçamento-TCE'!G454</f>
        <v>#N/A</v>
      </c>
      <c r="E454" s="204">
        <f>'Orçamento-TCE'!H454</f>
        <v>0</v>
      </c>
      <c r="F454" s="230" t="e">
        <f>'Orçamento-TCE'!I454</f>
        <v>#N/A</v>
      </c>
      <c r="G454" s="227" t="e">
        <f>IF(Comparativo!$E$6="Tabela Não Desonerada",VLOOKUP($C454,'Orçamento Base'!$D$12:$S$1673,12,FALSE),VLOOKUP($C454,#REF!,12,FALSE))</f>
        <v>#N/A</v>
      </c>
      <c r="H454" s="228">
        <f>IFERROR(IF(Comparativo!$E$6="Tabela Não Desonerada",VLOOKUP($C454,'Orçamento Base'!$D$12:$S$1673,16,FALSE),VLOOKUP($C454,#REF!,16,FALSE)),0)</f>
        <v>0</v>
      </c>
      <c r="I454" s="575" t="e">
        <f>IF(Comparativo!$E$6="Tabela Não Desonerada",VLOOKUP($C454,'Orçamento Base'!$D$12:$S$1673,11,FALSE),VLOOKUP($C454,#REF!,11,FALSE))</f>
        <v>#N/A</v>
      </c>
      <c r="J454" s="363">
        <f>IF(Comparativo!$E$6="Tabela Não Desonerada",Encargos!$F$44,Encargos!$D$44)</f>
        <v>1.1122000000000001</v>
      </c>
      <c r="K454" s="364"/>
      <c r="L454" s="365" t="e">
        <f t="shared" si="36"/>
        <v>#N/A</v>
      </c>
      <c r="M454" s="365" t="e">
        <f t="shared" si="37"/>
        <v>#N/A</v>
      </c>
      <c r="N454" s="376" t="e">
        <f t="shared" si="38"/>
        <v>#N/A</v>
      </c>
      <c r="O454" s="205" t="e">
        <f>IF(Comparativo!$E$6="Tabela Não Desonerada",VLOOKUP($C454,'Orçamento Base'!$D$12:$S$1673,13,FALSE),VLOOKUP($C454,#REF!,13,FALSE))</f>
        <v>#N/A</v>
      </c>
      <c r="P454" s="205" t="e">
        <f t="shared" si="39"/>
        <v>#N/A</v>
      </c>
      <c r="Q454" s="205" t="e">
        <f>IF(Comparativo!$E$6="Tabela Não Desonerada",VLOOKUP($C454,'Orçamento Base'!$D$12:$S$1673,14,FALSE),VLOOKUP($C454,#REF!,14,FALSE))</f>
        <v>#N/A</v>
      </c>
      <c r="R454" s="205" t="e">
        <f t="shared" si="40"/>
        <v>#N/A</v>
      </c>
      <c r="S454" s="205" t="e">
        <f>IF(Comparativo!$E$6="Tabela Não Desonerada",VLOOKUP($C454,'Orçamento Base'!$D$12:$S$1673,15,FALSE),VLOOKUP($C454,#REF!,15,FALSE))</f>
        <v>#N/A</v>
      </c>
      <c r="T454" s="205" t="e">
        <f t="shared" si="41"/>
        <v>#N/A</v>
      </c>
    </row>
    <row r="455" spans="1:20" ht="15">
      <c r="A455" s="203">
        <v>1</v>
      </c>
      <c r="B455" s="203" t="e">
        <f>'Orçamento-TCE'!B455</f>
        <v>#N/A</v>
      </c>
      <c r="C455" s="229">
        <f>'Orçamento-TCE'!C455</f>
        <v>0</v>
      </c>
      <c r="D455" s="199" t="e">
        <f>'Orçamento-TCE'!G455</f>
        <v>#N/A</v>
      </c>
      <c r="E455" s="204">
        <f>'Orçamento-TCE'!H455</f>
        <v>0</v>
      </c>
      <c r="F455" s="230" t="e">
        <f>'Orçamento-TCE'!I455</f>
        <v>#N/A</v>
      </c>
      <c r="G455" s="227" t="e">
        <f>IF(Comparativo!$E$6="Tabela Não Desonerada",VLOOKUP($C455,'Orçamento Base'!$D$12:$S$1673,12,FALSE),VLOOKUP($C455,#REF!,12,FALSE))</f>
        <v>#N/A</v>
      </c>
      <c r="H455" s="228">
        <f>IFERROR(IF(Comparativo!$E$6="Tabela Não Desonerada",VLOOKUP($C455,'Orçamento Base'!$D$12:$S$1673,16,FALSE),VLOOKUP($C455,#REF!,16,FALSE)),0)</f>
        <v>0</v>
      </c>
      <c r="I455" s="575" t="e">
        <f>IF(Comparativo!$E$6="Tabela Não Desonerada",VLOOKUP($C455,'Orçamento Base'!$D$12:$S$1673,11,FALSE),VLOOKUP($C455,#REF!,11,FALSE))</f>
        <v>#N/A</v>
      </c>
      <c r="J455" s="363">
        <f>IF(Comparativo!$E$6="Tabela Não Desonerada",Encargos!$F$44,Encargos!$D$44)</f>
        <v>1.1122000000000001</v>
      </c>
      <c r="K455" s="364"/>
      <c r="L455" s="365" t="e">
        <f t="shared" si="36"/>
        <v>#N/A</v>
      </c>
      <c r="M455" s="365" t="e">
        <f t="shared" si="37"/>
        <v>#N/A</v>
      </c>
      <c r="N455" s="376" t="e">
        <f t="shared" si="38"/>
        <v>#N/A</v>
      </c>
      <c r="O455" s="205" t="e">
        <f>IF(Comparativo!$E$6="Tabela Não Desonerada",VLOOKUP($C455,'Orçamento Base'!$D$12:$S$1673,13,FALSE),VLOOKUP($C455,#REF!,13,FALSE))</f>
        <v>#N/A</v>
      </c>
      <c r="P455" s="205" t="e">
        <f t="shared" si="39"/>
        <v>#N/A</v>
      </c>
      <c r="Q455" s="205" t="e">
        <f>IF(Comparativo!$E$6="Tabela Não Desonerada",VLOOKUP($C455,'Orçamento Base'!$D$12:$S$1673,14,FALSE),VLOOKUP($C455,#REF!,14,FALSE))</f>
        <v>#N/A</v>
      </c>
      <c r="R455" s="205" t="e">
        <f t="shared" si="40"/>
        <v>#N/A</v>
      </c>
      <c r="S455" s="205" t="e">
        <f>IF(Comparativo!$E$6="Tabela Não Desonerada",VLOOKUP($C455,'Orçamento Base'!$D$12:$S$1673,15,FALSE),VLOOKUP($C455,#REF!,15,FALSE))</f>
        <v>#N/A</v>
      </c>
      <c r="T455" s="205" t="e">
        <f t="shared" si="41"/>
        <v>#N/A</v>
      </c>
    </row>
    <row r="456" spans="1:20" ht="15">
      <c r="A456" s="203">
        <v>1</v>
      </c>
      <c r="B456" s="203" t="e">
        <f>'Orçamento-TCE'!B456</f>
        <v>#N/A</v>
      </c>
      <c r="C456" s="229">
        <f>'Orçamento-TCE'!C456</f>
        <v>0</v>
      </c>
      <c r="D456" s="199" t="e">
        <f>'Orçamento-TCE'!G456</f>
        <v>#N/A</v>
      </c>
      <c r="E456" s="204">
        <f>'Orçamento-TCE'!H456</f>
        <v>0</v>
      </c>
      <c r="F456" s="230" t="e">
        <f>'Orçamento-TCE'!I456</f>
        <v>#N/A</v>
      </c>
      <c r="G456" s="227" t="e">
        <f>IF(Comparativo!$E$6="Tabela Não Desonerada",VLOOKUP($C456,'Orçamento Base'!$D$12:$S$1673,12,FALSE),VLOOKUP($C456,#REF!,12,FALSE))</f>
        <v>#N/A</v>
      </c>
      <c r="H456" s="228">
        <f>IFERROR(IF(Comparativo!$E$6="Tabela Não Desonerada",VLOOKUP($C456,'Orçamento Base'!$D$12:$S$1673,16,FALSE),VLOOKUP($C456,#REF!,16,FALSE)),0)</f>
        <v>0</v>
      </c>
      <c r="I456" s="575" t="e">
        <f>IF(Comparativo!$E$6="Tabela Não Desonerada",VLOOKUP($C456,'Orçamento Base'!$D$12:$S$1673,11,FALSE),VLOOKUP($C456,#REF!,11,FALSE))</f>
        <v>#N/A</v>
      </c>
      <c r="J456" s="363">
        <f>IF(Comparativo!$E$6="Tabela Não Desonerada",Encargos!$F$44,Encargos!$D$44)</f>
        <v>1.1122000000000001</v>
      </c>
      <c r="K456" s="364"/>
      <c r="L456" s="365" t="e">
        <f t="shared" si="36"/>
        <v>#N/A</v>
      </c>
      <c r="M456" s="365" t="e">
        <f t="shared" si="37"/>
        <v>#N/A</v>
      </c>
      <c r="N456" s="376" t="e">
        <f t="shared" si="38"/>
        <v>#N/A</v>
      </c>
      <c r="O456" s="205" t="e">
        <f>IF(Comparativo!$E$6="Tabela Não Desonerada",VLOOKUP($C456,'Orçamento Base'!$D$12:$S$1673,13,FALSE),VLOOKUP($C456,#REF!,13,FALSE))</f>
        <v>#N/A</v>
      </c>
      <c r="P456" s="205" t="e">
        <f t="shared" si="39"/>
        <v>#N/A</v>
      </c>
      <c r="Q456" s="205" t="e">
        <f>IF(Comparativo!$E$6="Tabela Não Desonerada",VLOOKUP($C456,'Orçamento Base'!$D$12:$S$1673,14,FALSE),VLOOKUP($C456,#REF!,14,FALSE))</f>
        <v>#N/A</v>
      </c>
      <c r="R456" s="205" t="e">
        <f t="shared" si="40"/>
        <v>#N/A</v>
      </c>
      <c r="S456" s="205" t="e">
        <f>IF(Comparativo!$E$6="Tabela Não Desonerada",VLOOKUP($C456,'Orçamento Base'!$D$12:$S$1673,15,FALSE),VLOOKUP($C456,#REF!,15,FALSE))</f>
        <v>#N/A</v>
      </c>
      <c r="T456" s="205" t="e">
        <f t="shared" si="41"/>
        <v>#N/A</v>
      </c>
    </row>
    <row r="457" spans="1:20" ht="15">
      <c r="A457" s="203">
        <v>1</v>
      </c>
      <c r="B457" s="203" t="e">
        <f>'Orçamento-TCE'!B457</f>
        <v>#N/A</v>
      </c>
      <c r="C457" s="229">
        <f>'Orçamento-TCE'!C457</f>
        <v>0</v>
      </c>
      <c r="D457" s="199" t="e">
        <f>'Orçamento-TCE'!G457</f>
        <v>#N/A</v>
      </c>
      <c r="E457" s="204">
        <f>'Orçamento-TCE'!H457</f>
        <v>0</v>
      </c>
      <c r="F457" s="230" t="e">
        <f>'Orçamento-TCE'!I457</f>
        <v>#N/A</v>
      </c>
      <c r="G457" s="227" t="e">
        <f>IF(Comparativo!$E$6="Tabela Não Desonerada",VLOOKUP($C457,'Orçamento Base'!$D$12:$S$1673,12,FALSE),VLOOKUP($C457,#REF!,12,FALSE))</f>
        <v>#N/A</v>
      </c>
      <c r="H457" s="228">
        <f>IFERROR(IF(Comparativo!$E$6="Tabela Não Desonerada",VLOOKUP($C457,'Orçamento Base'!$D$12:$S$1673,16,FALSE),VLOOKUP($C457,#REF!,16,FALSE)),0)</f>
        <v>0</v>
      </c>
      <c r="I457" s="575" t="e">
        <f>IF(Comparativo!$E$6="Tabela Não Desonerada",VLOOKUP($C457,'Orçamento Base'!$D$12:$S$1673,11,FALSE),VLOOKUP($C457,#REF!,11,FALSE))</f>
        <v>#N/A</v>
      </c>
      <c r="J457" s="363">
        <f>IF(Comparativo!$E$6="Tabela Não Desonerada",Encargos!$F$44,Encargos!$D$44)</f>
        <v>1.1122000000000001</v>
      </c>
      <c r="K457" s="364"/>
      <c r="L457" s="365" t="e">
        <f t="shared" si="36"/>
        <v>#N/A</v>
      </c>
      <c r="M457" s="365" t="e">
        <f t="shared" si="37"/>
        <v>#N/A</v>
      </c>
      <c r="N457" s="376" t="e">
        <f t="shared" si="38"/>
        <v>#N/A</v>
      </c>
      <c r="O457" s="205" t="e">
        <f>IF(Comparativo!$E$6="Tabela Não Desonerada",VLOOKUP($C457,'Orçamento Base'!$D$12:$S$1673,13,FALSE),VLOOKUP($C457,#REF!,13,FALSE))</f>
        <v>#N/A</v>
      </c>
      <c r="P457" s="205" t="e">
        <f t="shared" si="39"/>
        <v>#N/A</v>
      </c>
      <c r="Q457" s="205" t="e">
        <f>IF(Comparativo!$E$6="Tabela Não Desonerada",VLOOKUP($C457,'Orçamento Base'!$D$12:$S$1673,14,FALSE),VLOOKUP($C457,#REF!,14,FALSE))</f>
        <v>#N/A</v>
      </c>
      <c r="R457" s="205" t="e">
        <f t="shared" si="40"/>
        <v>#N/A</v>
      </c>
      <c r="S457" s="205" t="e">
        <f>IF(Comparativo!$E$6="Tabela Não Desonerada",VLOOKUP($C457,'Orçamento Base'!$D$12:$S$1673,15,FALSE),VLOOKUP($C457,#REF!,15,FALSE))</f>
        <v>#N/A</v>
      </c>
      <c r="T457" s="205" t="e">
        <f t="shared" si="41"/>
        <v>#N/A</v>
      </c>
    </row>
    <row r="458" spans="1:20" ht="15">
      <c r="A458" s="203">
        <v>1</v>
      </c>
      <c r="B458" s="203" t="e">
        <f>'Orçamento-TCE'!B458</f>
        <v>#N/A</v>
      </c>
      <c r="C458" s="229">
        <f>'Orçamento-TCE'!C458</f>
        <v>0</v>
      </c>
      <c r="D458" s="199" t="e">
        <f>'Orçamento-TCE'!G458</f>
        <v>#N/A</v>
      </c>
      <c r="E458" s="204">
        <f>'Orçamento-TCE'!H458</f>
        <v>0</v>
      </c>
      <c r="F458" s="230" t="e">
        <f>'Orçamento-TCE'!I458</f>
        <v>#N/A</v>
      </c>
      <c r="G458" s="227" t="e">
        <f>IF(Comparativo!$E$6="Tabela Não Desonerada",VLOOKUP($C458,'Orçamento Base'!$D$12:$S$1673,12,FALSE),VLOOKUP($C458,#REF!,12,FALSE))</f>
        <v>#N/A</v>
      </c>
      <c r="H458" s="228">
        <f>IFERROR(IF(Comparativo!$E$6="Tabela Não Desonerada",VLOOKUP($C458,'Orçamento Base'!$D$12:$S$1673,16,FALSE),VLOOKUP($C458,#REF!,16,FALSE)),0)</f>
        <v>0</v>
      </c>
      <c r="I458" s="575" t="e">
        <f>IF(Comparativo!$E$6="Tabela Não Desonerada",VLOOKUP($C458,'Orçamento Base'!$D$12:$S$1673,11,FALSE),VLOOKUP($C458,#REF!,11,FALSE))</f>
        <v>#N/A</v>
      </c>
      <c r="J458" s="363">
        <f>IF(Comparativo!$E$6="Tabela Não Desonerada",Encargos!$F$44,Encargos!$D$44)</f>
        <v>1.1122000000000001</v>
      </c>
      <c r="K458" s="364"/>
      <c r="L458" s="365" t="e">
        <f t="shared" si="36"/>
        <v>#N/A</v>
      </c>
      <c r="M458" s="365" t="e">
        <f t="shared" si="37"/>
        <v>#N/A</v>
      </c>
      <c r="N458" s="376" t="e">
        <f t="shared" si="38"/>
        <v>#N/A</v>
      </c>
      <c r="O458" s="205" t="e">
        <f>IF(Comparativo!$E$6="Tabela Não Desonerada",VLOOKUP($C458,'Orçamento Base'!$D$12:$S$1673,13,FALSE),VLOOKUP($C458,#REF!,13,FALSE))</f>
        <v>#N/A</v>
      </c>
      <c r="P458" s="205" t="e">
        <f t="shared" si="39"/>
        <v>#N/A</v>
      </c>
      <c r="Q458" s="205" t="e">
        <f>IF(Comparativo!$E$6="Tabela Não Desonerada",VLOOKUP($C458,'Orçamento Base'!$D$12:$S$1673,14,FALSE),VLOOKUP($C458,#REF!,14,FALSE))</f>
        <v>#N/A</v>
      </c>
      <c r="R458" s="205" t="e">
        <f t="shared" si="40"/>
        <v>#N/A</v>
      </c>
      <c r="S458" s="205" t="e">
        <f>IF(Comparativo!$E$6="Tabela Não Desonerada",VLOOKUP($C458,'Orçamento Base'!$D$12:$S$1673,15,FALSE),VLOOKUP($C458,#REF!,15,FALSE))</f>
        <v>#N/A</v>
      </c>
      <c r="T458" s="205" t="e">
        <f t="shared" si="41"/>
        <v>#N/A</v>
      </c>
    </row>
    <row r="459" spans="1:20" ht="15">
      <c r="A459" s="203">
        <v>1</v>
      </c>
      <c r="B459" s="203" t="e">
        <f>'Orçamento-TCE'!B459</f>
        <v>#N/A</v>
      </c>
      <c r="C459" s="229">
        <f>'Orçamento-TCE'!C459</f>
        <v>0</v>
      </c>
      <c r="D459" s="199" t="e">
        <f>'Orçamento-TCE'!G459</f>
        <v>#N/A</v>
      </c>
      <c r="E459" s="204">
        <f>'Orçamento-TCE'!H459</f>
        <v>0</v>
      </c>
      <c r="F459" s="230" t="e">
        <f>'Orçamento-TCE'!I459</f>
        <v>#N/A</v>
      </c>
      <c r="G459" s="227" t="e">
        <f>IF(Comparativo!$E$6="Tabela Não Desonerada",VLOOKUP($C459,'Orçamento Base'!$D$12:$S$1673,12,FALSE),VLOOKUP($C459,#REF!,12,FALSE))</f>
        <v>#N/A</v>
      </c>
      <c r="H459" s="228">
        <f>IFERROR(IF(Comparativo!$E$6="Tabela Não Desonerada",VLOOKUP($C459,'Orçamento Base'!$D$12:$S$1673,16,FALSE),VLOOKUP($C459,#REF!,16,FALSE)),0)</f>
        <v>0</v>
      </c>
      <c r="I459" s="575" t="e">
        <f>IF(Comparativo!$E$6="Tabela Não Desonerada",VLOOKUP($C459,'Orçamento Base'!$D$12:$S$1673,11,FALSE),VLOOKUP($C459,#REF!,11,FALSE))</f>
        <v>#N/A</v>
      </c>
      <c r="J459" s="363">
        <f>IF(Comparativo!$E$6="Tabela Não Desonerada",Encargos!$F$44,Encargos!$D$44)</f>
        <v>1.1122000000000001</v>
      </c>
      <c r="K459" s="364"/>
      <c r="L459" s="365" t="e">
        <f t="shared" si="36"/>
        <v>#N/A</v>
      </c>
      <c r="M459" s="365" t="e">
        <f t="shared" si="37"/>
        <v>#N/A</v>
      </c>
      <c r="N459" s="376" t="e">
        <f t="shared" si="38"/>
        <v>#N/A</v>
      </c>
      <c r="O459" s="205" t="e">
        <f>IF(Comparativo!$E$6="Tabela Não Desonerada",VLOOKUP($C459,'Orçamento Base'!$D$12:$S$1673,13,FALSE),VLOOKUP($C459,#REF!,13,FALSE))</f>
        <v>#N/A</v>
      </c>
      <c r="P459" s="205" t="e">
        <f t="shared" si="39"/>
        <v>#N/A</v>
      </c>
      <c r="Q459" s="205" t="e">
        <f>IF(Comparativo!$E$6="Tabela Não Desonerada",VLOOKUP($C459,'Orçamento Base'!$D$12:$S$1673,14,FALSE),VLOOKUP($C459,#REF!,14,FALSE))</f>
        <v>#N/A</v>
      </c>
      <c r="R459" s="205" t="e">
        <f t="shared" si="40"/>
        <v>#N/A</v>
      </c>
      <c r="S459" s="205" t="e">
        <f>IF(Comparativo!$E$6="Tabela Não Desonerada",VLOOKUP($C459,'Orçamento Base'!$D$12:$S$1673,15,FALSE),VLOOKUP($C459,#REF!,15,FALSE))</f>
        <v>#N/A</v>
      </c>
      <c r="T459" s="205" t="e">
        <f t="shared" si="41"/>
        <v>#N/A</v>
      </c>
    </row>
    <row r="460" spans="1:20" ht="15">
      <c r="A460" s="203">
        <v>1</v>
      </c>
      <c r="B460" s="203" t="e">
        <f>'Orçamento-TCE'!B460</f>
        <v>#N/A</v>
      </c>
      <c r="C460" s="229">
        <f>'Orçamento-TCE'!C460</f>
        <v>0</v>
      </c>
      <c r="D460" s="199" t="e">
        <f>'Orçamento-TCE'!G460</f>
        <v>#N/A</v>
      </c>
      <c r="E460" s="204">
        <f>'Orçamento-TCE'!H460</f>
        <v>0</v>
      </c>
      <c r="F460" s="230" t="e">
        <f>'Orçamento-TCE'!I460</f>
        <v>#N/A</v>
      </c>
      <c r="G460" s="227" t="e">
        <f>IF(Comparativo!$E$6="Tabela Não Desonerada",VLOOKUP($C460,'Orçamento Base'!$D$12:$S$1673,12,FALSE),VLOOKUP($C460,#REF!,12,FALSE))</f>
        <v>#N/A</v>
      </c>
      <c r="H460" s="228">
        <f>IFERROR(IF(Comparativo!$E$6="Tabela Não Desonerada",VLOOKUP($C460,'Orçamento Base'!$D$12:$S$1673,16,FALSE),VLOOKUP($C460,#REF!,16,FALSE)),0)</f>
        <v>0</v>
      </c>
      <c r="I460" s="575" t="e">
        <f>IF(Comparativo!$E$6="Tabela Não Desonerada",VLOOKUP($C460,'Orçamento Base'!$D$12:$S$1673,11,FALSE),VLOOKUP($C460,#REF!,11,FALSE))</f>
        <v>#N/A</v>
      </c>
      <c r="J460" s="363">
        <f>IF(Comparativo!$E$6="Tabela Não Desonerada",Encargos!$F$44,Encargos!$D$44)</f>
        <v>1.1122000000000001</v>
      </c>
      <c r="K460" s="364"/>
      <c r="L460" s="365" t="e">
        <f t="shared" si="36"/>
        <v>#N/A</v>
      </c>
      <c r="M460" s="365" t="e">
        <f t="shared" si="37"/>
        <v>#N/A</v>
      </c>
      <c r="N460" s="376" t="e">
        <f t="shared" si="38"/>
        <v>#N/A</v>
      </c>
      <c r="O460" s="205" t="e">
        <f>IF(Comparativo!$E$6="Tabela Não Desonerada",VLOOKUP($C460,'Orçamento Base'!$D$12:$S$1673,13,FALSE),VLOOKUP($C460,#REF!,13,FALSE))</f>
        <v>#N/A</v>
      </c>
      <c r="P460" s="205" t="e">
        <f t="shared" si="39"/>
        <v>#N/A</v>
      </c>
      <c r="Q460" s="205" t="e">
        <f>IF(Comparativo!$E$6="Tabela Não Desonerada",VLOOKUP($C460,'Orçamento Base'!$D$12:$S$1673,14,FALSE),VLOOKUP($C460,#REF!,14,FALSE))</f>
        <v>#N/A</v>
      </c>
      <c r="R460" s="205" t="e">
        <f t="shared" si="40"/>
        <v>#N/A</v>
      </c>
      <c r="S460" s="205" t="e">
        <f>IF(Comparativo!$E$6="Tabela Não Desonerada",VLOOKUP($C460,'Orçamento Base'!$D$12:$S$1673,15,FALSE),VLOOKUP($C460,#REF!,15,FALSE))</f>
        <v>#N/A</v>
      </c>
      <c r="T460" s="205" t="e">
        <f t="shared" si="41"/>
        <v>#N/A</v>
      </c>
    </row>
    <row r="461" spans="1:20" ht="15">
      <c r="A461" s="203">
        <v>1</v>
      </c>
      <c r="B461" s="203" t="e">
        <f>'Orçamento-TCE'!B461</f>
        <v>#N/A</v>
      </c>
      <c r="C461" s="229">
        <f>'Orçamento-TCE'!C461</f>
        <v>0</v>
      </c>
      <c r="D461" s="199" t="e">
        <f>'Orçamento-TCE'!G461</f>
        <v>#N/A</v>
      </c>
      <c r="E461" s="204">
        <f>'Orçamento-TCE'!H461</f>
        <v>0</v>
      </c>
      <c r="F461" s="230" t="e">
        <f>'Orçamento-TCE'!I461</f>
        <v>#N/A</v>
      </c>
      <c r="G461" s="227" t="e">
        <f>IF(Comparativo!$E$6="Tabela Não Desonerada",VLOOKUP($C461,'Orçamento Base'!$D$12:$S$1673,12,FALSE),VLOOKUP($C461,#REF!,12,FALSE))</f>
        <v>#N/A</v>
      </c>
      <c r="H461" s="228">
        <f>IFERROR(IF(Comparativo!$E$6="Tabela Não Desonerada",VLOOKUP($C461,'Orçamento Base'!$D$12:$S$1673,16,FALSE),VLOOKUP($C461,#REF!,16,FALSE)),0)</f>
        <v>0</v>
      </c>
      <c r="I461" s="575" t="e">
        <f>IF(Comparativo!$E$6="Tabela Não Desonerada",VLOOKUP($C461,'Orçamento Base'!$D$12:$S$1673,11,FALSE),VLOOKUP($C461,#REF!,11,FALSE))</f>
        <v>#N/A</v>
      </c>
      <c r="J461" s="363">
        <f>IF(Comparativo!$E$6="Tabela Não Desonerada",Encargos!$F$44,Encargos!$D$44)</f>
        <v>1.1122000000000001</v>
      </c>
      <c r="K461" s="364"/>
      <c r="L461" s="365" t="e">
        <f t="shared" ref="L461:L524" si="42">T461</f>
        <v>#N/A</v>
      </c>
      <c r="M461" s="365" t="e">
        <f t="shared" ref="M461:M524" si="43">R461</f>
        <v>#N/A</v>
      </c>
      <c r="N461" s="376" t="e">
        <f t="shared" ref="N461:N524" si="44">P461</f>
        <v>#N/A</v>
      </c>
      <c r="O461" s="205" t="e">
        <f>IF(Comparativo!$E$6="Tabela Não Desonerada",VLOOKUP($C461,'Orçamento Base'!$D$12:$S$1673,13,FALSE),VLOOKUP($C461,#REF!,13,FALSE))</f>
        <v>#N/A</v>
      </c>
      <c r="P461" s="205" t="e">
        <f t="shared" ref="P461:P524" si="45">O461/E461</f>
        <v>#N/A</v>
      </c>
      <c r="Q461" s="205" t="e">
        <f>IF(Comparativo!$E$6="Tabela Não Desonerada",VLOOKUP($C461,'Orçamento Base'!$D$12:$S$1673,14,FALSE),VLOOKUP($C461,#REF!,14,FALSE))</f>
        <v>#N/A</v>
      </c>
      <c r="R461" s="205" t="e">
        <f t="shared" ref="R461:R524" si="46">Q461/E461</f>
        <v>#N/A</v>
      </c>
      <c r="S461" s="205" t="e">
        <f>IF(Comparativo!$E$6="Tabela Não Desonerada",VLOOKUP($C461,'Orçamento Base'!$D$12:$S$1673,15,FALSE),VLOOKUP($C461,#REF!,15,FALSE))</f>
        <v>#N/A</v>
      </c>
      <c r="T461" s="205" t="e">
        <f t="shared" ref="T461:T524" si="47">S461/E461</f>
        <v>#N/A</v>
      </c>
    </row>
    <row r="462" spans="1:20" ht="15">
      <c r="A462" s="203">
        <v>1</v>
      </c>
      <c r="B462" s="203" t="e">
        <f>'Orçamento-TCE'!B462</f>
        <v>#N/A</v>
      </c>
      <c r="C462" s="229">
        <f>'Orçamento-TCE'!C462</f>
        <v>0</v>
      </c>
      <c r="D462" s="199" t="e">
        <f>'Orçamento-TCE'!G462</f>
        <v>#N/A</v>
      </c>
      <c r="E462" s="204">
        <f>'Orçamento-TCE'!H462</f>
        <v>0</v>
      </c>
      <c r="F462" s="230" t="e">
        <f>'Orçamento-TCE'!I462</f>
        <v>#N/A</v>
      </c>
      <c r="G462" s="227" t="e">
        <f>IF(Comparativo!$E$6="Tabela Não Desonerada",VLOOKUP($C462,'Orçamento Base'!$D$12:$S$1673,12,FALSE),VLOOKUP($C462,#REF!,12,FALSE))</f>
        <v>#N/A</v>
      </c>
      <c r="H462" s="228">
        <f>IFERROR(IF(Comparativo!$E$6="Tabela Não Desonerada",VLOOKUP($C462,'Orçamento Base'!$D$12:$S$1673,16,FALSE),VLOOKUP($C462,#REF!,16,FALSE)),0)</f>
        <v>0</v>
      </c>
      <c r="I462" s="575" t="e">
        <f>IF(Comparativo!$E$6="Tabela Não Desonerada",VLOOKUP($C462,'Orçamento Base'!$D$12:$S$1673,11,FALSE),VLOOKUP($C462,#REF!,11,FALSE))</f>
        <v>#N/A</v>
      </c>
      <c r="J462" s="363">
        <f>IF(Comparativo!$E$6="Tabela Não Desonerada",Encargos!$F$44,Encargos!$D$44)</f>
        <v>1.1122000000000001</v>
      </c>
      <c r="K462" s="364"/>
      <c r="L462" s="365" t="e">
        <f t="shared" si="42"/>
        <v>#N/A</v>
      </c>
      <c r="M462" s="365" t="e">
        <f t="shared" si="43"/>
        <v>#N/A</v>
      </c>
      <c r="N462" s="376" t="e">
        <f t="shared" si="44"/>
        <v>#N/A</v>
      </c>
      <c r="O462" s="205" t="e">
        <f>IF(Comparativo!$E$6="Tabela Não Desonerada",VLOOKUP($C462,'Orçamento Base'!$D$12:$S$1673,13,FALSE),VLOOKUP($C462,#REF!,13,FALSE))</f>
        <v>#N/A</v>
      </c>
      <c r="P462" s="205" t="e">
        <f t="shared" si="45"/>
        <v>#N/A</v>
      </c>
      <c r="Q462" s="205" t="e">
        <f>IF(Comparativo!$E$6="Tabela Não Desonerada",VLOOKUP($C462,'Orçamento Base'!$D$12:$S$1673,14,FALSE),VLOOKUP($C462,#REF!,14,FALSE))</f>
        <v>#N/A</v>
      </c>
      <c r="R462" s="205" t="e">
        <f t="shared" si="46"/>
        <v>#N/A</v>
      </c>
      <c r="S462" s="205" t="e">
        <f>IF(Comparativo!$E$6="Tabela Não Desonerada",VLOOKUP($C462,'Orçamento Base'!$D$12:$S$1673,15,FALSE),VLOOKUP($C462,#REF!,15,FALSE))</f>
        <v>#N/A</v>
      </c>
      <c r="T462" s="205" t="e">
        <f t="shared" si="47"/>
        <v>#N/A</v>
      </c>
    </row>
    <row r="463" spans="1:20" ht="15">
      <c r="A463" s="203">
        <v>1</v>
      </c>
      <c r="B463" s="203" t="e">
        <f>'Orçamento-TCE'!B463</f>
        <v>#N/A</v>
      </c>
      <c r="C463" s="229">
        <f>'Orçamento-TCE'!C463</f>
        <v>0</v>
      </c>
      <c r="D463" s="199" t="e">
        <f>'Orçamento-TCE'!G463</f>
        <v>#N/A</v>
      </c>
      <c r="E463" s="204">
        <f>'Orçamento-TCE'!H463</f>
        <v>0</v>
      </c>
      <c r="F463" s="230" t="e">
        <f>'Orçamento-TCE'!I463</f>
        <v>#N/A</v>
      </c>
      <c r="G463" s="227" t="e">
        <f>IF(Comparativo!$E$6="Tabela Não Desonerada",VLOOKUP($C463,'Orçamento Base'!$D$12:$S$1673,12,FALSE),VLOOKUP($C463,#REF!,12,FALSE))</f>
        <v>#N/A</v>
      </c>
      <c r="H463" s="228">
        <f>IFERROR(IF(Comparativo!$E$6="Tabela Não Desonerada",VLOOKUP($C463,'Orçamento Base'!$D$12:$S$1673,16,FALSE),VLOOKUP($C463,#REF!,16,FALSE)),0)</f>
        <v>0</v>
      </c>
      <c r="I463" s="575" t="e">
        <f>IF(Comparativo!$E$6="Tabela Não Desonerada",VLOOKUP($C463,'Orçamento Base'!$D$12:$S$1673,11,FALSE),VLOOKUP($C463,#REF!,11,FALSE))</f>
        <v>#N/A</v>
      </c>
      <c r="J463" s="363">
        <f>IF(Comparativo!$E$6="Tabela Não Desonerada",Encargos!$F$44,Encargos!$D$44)</f>
        <v>1.1122000000000001</v>
      </c>
      <c r="K463" s="364"/>
      <c r="L463" s="365" t="e">
        <f t="shared" si="42"/>
        <v>#N/A</v>
      </c>
      <c r="M463" s="365" t="e">
        <f t="shared" si="43"/>
        <v>#N/A</v>
      </c>
      <c r="N463" s="376" t="e">
        <f t="shared" si="44"/>
        <v>#N/A</v>
      </c>
      <c r="O463" s="205" t="e">
        <f>IF(Comparativo!$E$6="Tabela Não Desonerada",VLOOKUP($C463,'Orçamento Base'!$D$12:$S$1673,13,FALSE),VLOOKUP($C463,#REF!,13,FALSE))</f>
        <v>#N/A</v>
      </c>
      <c r="P463" s="205" t="e">
        <f t="shared" si="45"/>
        <v>#N/A</v>
      </c>
      <c r="Q463" s="205" t="e">
        <f>IF(Comparativo!$E$6="Tabela Não Desonerada",VLOOKUP($C463,'Orçamento Base'!$D$12:$S$1673,14,FALSE),VLOOKUP($C463,#REF!,14,FALSE))</f>
        <v>#N/A</v>
      </c>
      <c r="R463" s="205" t="e">
        <f t="shared" si="46"/>
        <v>#N/A</v>
      </c>
      <c r="S463" s="205" t="e">
        <f>IF(Comparativo!$E$6="Tabela Não Desonerada",VLOOKUP($C463,'Orçamento Base'!$D$12:$S$1673,15,FALSE),VLOOKUP($C463,#REF!,15,FALSE))</f>
        <v>#N/A</v>
      </c>
      <c r="T463" s="205" t="e">
        <f t="shared" si="47"/>
        <v>#N/A</v>
      </c>
    </row>
    <row r="464" spans="1:20" ht="15">
      <c r="A464" s="203">
        <v>1</v>
      </c>
      <c r="B464" s="203" t="e">
        <f>'Orçamento-TCE'!B464</f>
        <v>#N/A</v>
      </c>
      <c r="C464" s="229">
        <f>'Orçamento-TCE'!C464</f>
        <v>0</v>
      </c>
      <c r="D464" s="199" t="e">
        <f>'Orçamento-TCE'!G464</f>
        <v>#N/A</v>
      </c>
      <c r="E464" s="204">
        <f>'Orçamento-TCE'!H464</f>
        <v>0</v>
      </c>
      <c r="F464" s="230" t="e">
        <f>'Orçamento-TCE'!I464</f>
        <v>#N/A</v>
      </c>
      <c r="G464" s="227" t="e">
        <f>IF(Comparativo!$E$6="Tabela Não Desonerada",VLOOKUP($C464,'Orçamento Base'!$D$12:$S$1673,12,FALSE),VLOOKUP($C464,#REF!,12,FALSE))</f>
        <v>#N/A</v>
      </c>
      <c r="H464" s="228">
        <f>IFERROR(IF(Comparativo!$E$6="Tabela Não Desonerada",VLOOKUP($C464,'Orçamento Base'!$D$12:$S$1673,16,FALSE),VLOOKUP($C464,#REF!,16,FALSE)),0)</f>
        <v>0</v>
      </c>
      <c r="I464" s="575" t="e">
        <f>IF(Comparativo!$E$6="Tabela Não Desonerada",VLOOKUP($C464,'Orçamento Base'!$D$12:$S$1673,11,FALSE),VLOOKUP($C464,#REF!,11,FALSE))</f>
        <v>#N/A</v>
      </c>
      <c r="J464" s="363">
        <f>IF(Comparativo!$E$6="Tabela Não Desonerada",Encargos!$F$44,Encargos!$D$44)</f>
        <v>1.1122000000000001</v>
      </c>
      <c r="K464" s="364"/>
      <c r="L464" s="365" t="e">
        <f t="shared" si="42"/>
        <v>#N/A</v>
      </c>
      <c r="M464" s="365" t="e">
        <f t="shared" si="43"/>
        <v>#N/A</v>
      </c>
      <c r="N464" s="376" t="e">
        <f t="shared" si="44"/>
        <v>#N/A</v>
      </c>
      <c r="O464" s="205" t="e">
        <f>IF(Comparativo!$E$6="Tabela Não Desonerada",VLOOKUP($C464,'Orçamento Base'!$D$12:$S$1673,13,FALSE),VLOOKUP($C464,#REF!,13,FALSE))</f>
        <v>#N/A</v>
      </c>
      <c r="P464" s="205" t="e">
        <f t="shared" si="45"/>
        <v>#N/A</v>
      </c>
      <c r="Q464" s="205" t="e">
        <f>IF(Comparativo!$E$6="Tabela Não Desonerada",VLOOKUP($C464,'Orçamento Base'!$D$12:$S$1673,14,FALSE),VLOOKUP($C464,#REF!,14,FALSE))</f>
        <v>#N/A</v>
      </c>
      <c r="R464" s="205" t="e">
        <f t="shared" si="46"/>
        <v>#N/A</v>
      </c>
      <c r="S464" s="205" t="e">
        <f>IF(Comparativo!$E$6="Tabela Não Desonerada",VLOOKUP($C464,'Orçamento Base'!$D$12:$S$1673,15,FALSE),VLOOKUP($C464,#REF!,15,FALSE))</f>
        <v>#N/A</v>
      </c>
      <c r="T464" s="205" t="e">
        <f t="shared" si="47"/>
        <v>#N/A</v>
      </c>
    </row>
    <row r="465" spans="1:20" ht="15">
      <c r="A465" s="203">
        <v>1</v>
      </c>
      <c r="B465" s="203" t="e">
        <f>'Orçamento-TCE'!B465</f>
        <v>#N/A</v>
      </c>
      <c r="C465" s="229">
        <f>'Orçamento-TCE'!C465</f>
        <v>0</v>
      </c>
      <c r="D465" s="199" t="e">
        <f>'Orçamento-TCE'!G465</f>
        <v>#N/A</v>
      </c>
      <c r="E465" s="204">
        <f>'Orçamento-TCE'!H465</f>
        <v>0</v>
      </c>
      <c r="F465" s="230" t="e">
        <f>'Orçamento-TCE'!I465</f>
        <v>#N/A</v>
      </c>
      <c r="G465" s="227" t="e">
        <f>IF(Comparativo!$E$6="Tabela Não Desonerada",VLOOKUP($C465,'Orçamento Base'!$D$12:$S$1673,12,FALSE),VLOOKUP($C465,#REF!,12,FALSE))</f>
        <v>#N/A</v>
      </c>
      <c r="H465" s="228">
        <f>IFERROR(IF(Comparativo!$E$6="Tabela Não Desonerada",VLOOKUP($C465,'Orçamento Base'!$D$12:$S$1673,16,FALSE),VLOOKUP($C465,#REF!,16,FALSE)),0)</f>
        <v>0</v>
      </c>
      <c r="I465" s="575" t="e">
        <f>IF(Comparativo!$E$6="Tabela Não Desonerada",VLOOKUP($C465,'Orçamento Base'!$D$12:$S$1673,11,FALSE),VLOOKUP($C465,#REF!,11,FALSE))</f>
        <v>#N/A</v>
      </c>
      <c r="J465" s="363">
        <f>IF(Comparativo!$E$6="Tabela Não Desonerada",Encargos!$F$44,Encargos!$D$44)</f>
        <v>1.1122000000000001</v>
      </c>
      <c r="K465" s="364"/>
      <c r="L465" s="365" t="e">
        <f t="shared" si="42"/>
        <v>#N/A</v>
      </c>
      <c r="M465" s="365" t="e">
        <f t="shared" si="43"/>
        <v>#N/A</v>
      </c>
      <c r="N465" s="376" t="e">
        <f t="shared" si="44"/>
        <v>#N/A</v>
      </c>
      <c r="O465" s="205" t="e">
        <f>IF(Comparativo!$E$6="Tabela Não Desonerada",VLOOKUP($C465,'Orçamento Base'!$D$12:$S$1673,13,FALSE),VLOOKUP($C465,#REF!,13,FALSE))</f>
        <v>#N/A</v>
      </c>
      <c r="P465" s="205" t="e">
        <f t="shared" si="45"/>
        <v>#N/A</v>
      </c>
      <c r="Q465" s="205" t="e">
        <f>IF(Comparativo!$E$6="Tabela Não Desonerada",VLOOKUP($C465,'Orçamento Base'!$D$12:$S$1673,14,FALSE),VLOOKUP($C465,#REF!,14,FALSE))</f>
        <v>#N/A</v>
      </c>
      <c r="R465" s="205" t="e">
        <f t="shared" si="46"/>
        <v>#N/A</v>
      </c>
      <c r="S465" s="205" t="e">
        <f>IF(Comparativo!$E$6="Tabela Não Desonerada",VLOOKUP($C465,'Orçamento Base'!$D$12:$S$1673,15,FALSE),VLOOKUP($C465,#REF!,15,FALSE))</f>
        <v>#N/A</v>
      </c>
      <c r="T465" s="205" t="e">
        <f t="shared" si="47"/>
        <v>#N/A</v>
      </c>
    </row>
    <row r="466" spans="1:20" ht="15">
      <c r="A466" s="203">
        <v>1</v>
      </c>
      <c r="B466" s="203" t="e">
        <f>'Orçamento-TCE'!B466</f>
        <v>#N/A</v>
      </c>
      <c r="C466" s="229">
        <f>'Orçamento-TCE'!C466</f>
        <v>0</v>
      </c>
      <c r="D466" s="199" t="e">
        <f>'Orçamento-TCE'!G466</f>
        <v>#N/A</v>
      </c>
      <c r="E466" s="204">
        <f>'Orçamento-TCE'!H466</f>
        <v>0</v>
      </c>
      <c r="F466" s="230" t="e">
        <f>'Orçamento-TCE'!I466</f>
        <v>#N/A</v>
      </c>
      <c r="G466" s="227" t="e">
        <f>IF(Comparativo!$E$6="Tabela Não Desonerada",VLOOKUP($C466,'Orçamento Base'!$D$12:$S$1673,12,FALSE),VLOOKUP($C466,#REF!,12,FALSE))</f>
        <v>#N/A</v>
      </c>
      <c r="H466" s="228">
        <f>IFERROR(IF(Comparativo!$E$6="Tabela Não Desonerada",VLOOKUP($C466,'Orçamento Base'!$D$12:$S$1673,16,FALSE),VLOOKUP($C466,#REF!,16,FALSE)),0)</f>
        <v>0</v>
      </c>
      <c r="I466" s="575" t="e">
        <f>IF(Comparativo!$E$6="Tabela Não Desonerada",VLOOKUP($C466,'Orçamento Base'!$D$12:$S$1673,11,FALSE),VLOOKUP($C466,#REF!,11,FALSE))</f>
        <v>#N/A</v>
      </c>
      <c r="J466" s="363">
        <f>IF(Comparativo!$E$6="Tabela Não Desonerada",Encargos!$F$44,Encargos!$D$44)</f>
        <v>1.1122000000000001</v>
      </c>
      <c r="K466" s="364"/>
      <c r="L466" s="365" t="e">
        <f t="shared" si="42"/>
        <v>#N/A</v>
      </c>
      <c r="M466" s="365" t="e">
        <f t="shared" si="43"/>
        <v>#N/A</v>
      </c>
      <c r="N466" s="376" t="e">
        <f t="shared" si="44"/>
        <v>#N/A</v>
      </c>
      <c r="O466" s="205" t="e">
        <f>IF(Comparativo!$E$6="Tabela Não Desonerada",VLOOKUP($C466,'Orçamento Base'!$D$12:$S$1673,13,FALSE),VLOOKUP($C466,#REF!,13,FALSE))</f>
        <v>#N/A</v>
      </c>
      <c r="P466" s="205" t="e">
        <f t="shared" si="45"/>
        <v>#N/A</v>
      </c>
      <c r="Q466" s="205" t="e">
        <f>IF(Comparativo!$E$6="Tabela Não Desonerada",VLOOKUP($C466,'Orçamento Base'!$D$12:$S$1673,14,FALSE),VLOOKUP($C466,#REF!,14,FALSE))</f>
        <v>#N/A</v>
      </c>
      <c r="R466" s="205" t="e">
        <f t="shared" si="46"/>
        <v>#N/A</v>
      </c>
      <c r="S466" s="205" t="e">
        <f>IF(Comparativo!$E$6="Tabela Não Desonerada",VLOOKUP($C466,'Orçamento Base'!$D$12:$S$1673,15,FALSE),VLOOKUP($C466,#REF!,15,FALSE))</f>
        <v>#N/A</v>
      </c>
      <c r="T466" s="205" t="e">
        <f t="shared" si="47"/>
        <v>#N/A</v>
      </c>
    </row>
    <row r="467" spans="1:20" ht="15">
      <c r="A467" s="203">
        <v>1</v>
      </c>
      <c r="B467" s="203" t="e">
        <f>'Orçamento-TCE'!B467</f>
        <v>#N/A</v>
      </c>
      <c r="C467" s="229">
        <f>'Orçamento-TCE'!C467</f>
        <v>0</v>
      </c>
      <c r="D467" s="199" t="e">
        <f>'Orçamento-TCE'!G467</f>
        <v>#N/A</v>
      </c>
      <c r="E467" s="204">
        <f>'Orçamento-TCE'!H467</f>
        <v>0</v>
      </c>
      <c r="F467" s="230" t="e">
        <f>'Orçamento-TCE'!I467</f>
        <v>#N/A</v>
      </c>
      <c r="G467" s="227" t="e">
        <f>IF(Comparativo!$E$6="Tabela Não Desonerada",VLOOKUP($C467,'Orçamento Base'!$D$12:$S$1673,12,FALSE),VLOOKUP($C467,#REF!,12,FALSE))</f>
        <v>#N/A</v>
      </c>
      <c r="H467" s="228">
        <f>IFERROR(IF(Comparativo!$E$6="Tabela Não Desonerada",VLOOKUP($C467,'Orçamento Base'!$D$12:$S$1673,16,FALSE),VLOOKUP($C467,#REF!,16,FALSE)),0)</f>
        <v>0</v>
      </c>
      <c r="I467" s="575" t="e">
        <f>IF(Comparativo!$E$6="Tabela Não Desonerada",VLOOKUP($C467,'Orçamento Base'!$D$12:$S$1673,11,FALSE),VLOOKUP($C467,#REF!,11,FALSE))</f>
        <v>#N/A</v>
      </c>
      <c r="J467" s="363">
        <f>IF(Comparativo!$E$6="Tabela Não Desonerada",Encargos!$F$44,Encargos!$D$44)</f>
        <v>1.1122000000000001</v>
      </c>
      <c r="K467" s="364"/>
      <c r="L467" s="365" t="e">
        <f t="shared" si="42"/>
        <v>#N/A</v>
      </c>
      <c r="M467" s="365" t="e">
        <f t="shared" si="43"/>
        <v>#N/A</v>
      </c>
      <c r="N467" s="376" t="e">
        <f t="shared" si="44"/>
        <v>#N/A</v>
      </c>
      <c r="O467" s="205" t="e">
        <f>IF(Comparativo!$E$6="Tabela Não Desonerada",VLOOKUP($C467,'Orçamento Base'!$D$12:$S$1673,13,FALSE),VLOOKUP($C467,#REF!,13,FALSE))</f>
        <v>#N/A</v>
      </c>
      <c r="P467" s="205" t="e">
        <f t="shared" si="45"/>
        <v>#N/A</v>
      </c>
      <c r="Q467" s="205" t="e">
        <f>IF(Comparativo!$E$6="Tabela Não Desonerada",VLOOKUP($C467,'Orçamento Base'!$D$12:$S$1673,14,FALSE),VLOOKUP($C467,#REF!,14,FALSE))</f>
        <v>#N/A</v>
      </c>
      <c r="R467" s="205" t="e">
        <f t="shared" si="46"/>
        <v>#N/A</v>
      </c>
      <c r="S467" s="205" t="e">
        <f>IF(Comparativo!$E$6="Tabela Não Desonerada",VLOOKUP($C467,'Orçamento Base'!$D$12:$S$1673,15,FALSE),VLOOKUP($C467,#REF!,15,FALSE))</f>
        <v>#N/A</v>
      </c>
      <c r="T467" s="205" t="e">
        <f t="shared" si="47"/>
        <v>#N/A</v>
      </c>
    </row>
    <row r="468" spans="1:20" ht="15">
      <c r="A468" s="203">
        <v>1</v>
      </c>
      <c r="B468" s="203" t="e">
        <f>'Orçamento-TCE'!B468</f>
        <v>#N/A</v>
      </c>
      <c r="C468" s="229">
        <f>'Orçamento-TCE'!C468</f>
        <v>0</v>
      </c>
      <c r="D468" s="199" t="e">
        <f>'Orçamento-TCE'!G468</f>
        <v>#N/A</v>
      </c>
      <c r="E468" s="204">
        <f>'Orçamento-TCE'!H468</f>
        <v>0</v>
      </c>
      <c r="F468" s="230" t="e">
        <f>'Orçamento-TCE'!I468</f>
        <v>#N/A</v>
      </c>
      <c r="G468" s="227" t="e">
        <f>IF(Comparativo!$E$6="Tabela Não Desonerada",VLOOKUP($C468,'Orçamento Base'!$D$12:$S$1673,12,FALSE),VLOOKUP($C468,#REF!,12,FALSE))</f>
        <v>#N/A</v>
      </c>
      <c r="H468" s="228">
        <f>IFERROR(IF(Comparativo!$E$6="Tabela Não Desonerada",VLOOKUP($C468,'Orçamento Base'!$D$12:$S$1673,16,FALSE),VLOOKUP($C468,#REF!,16,FALSE)),0)</f>
        <v>0</v>
      </c>
      <c r="I468" s="575" t="e">
        <f>IF(Comparativo!$E$6="Tabela Não Desonerada",VLOOKUP($C468,'Orçamento Base'!$D$12:$S$1673,11,FALSE),VLOOKUP($C468,#REF!,11,FALSE))</f>
        <v>#N/A</v>
      </c>
      <c r="J468" s="363">
        <f>IF(Comparativo!$E$6="Tabela Não Desonerada",Encargos!$F$44,Encargos!$D$44)</f>
        <v>1.1122000000000001</v>
      </c>
      <c r="K468" s="364"/>
      <c r="L468" s="365" t="e">
        <f t="shared" si="42"/>
        <v>#N/A</v>
      </c>
      <c r="M468" s="365" t="e">
        <f t="shared" si="43"/>
        <v>#N/A</v>
      </c>
      <c r="N468" s="376" t="e">
        <f t="shared" si="44"/>
        <v>#N/A</v>
      </c>
      <c r="O468" s="205" t="e">
        <f>IF(Comparativo!$E$6="Tabela Não Desonerada",VLOOKUP($C468,'Orçamento Base'!$D$12:$S$1673,13,FALSE),VLOOKUP($C468,#REF!,13,FALSE))</f>
        <v>#N/A</v>
      </c>
      <c r="P468" s="205" t="e">
        <f t="shared" si="45"/>
        <v>#N/A</v>
      </c>
      <c r="Q468" s="205" t="e">
        <f>IF(Comparativo!$E$6="Tabela Não Desonerada",VLOOKUP($C468,'Orçamento Base'!$D$12:$S$1673,14,FALSE),VLOOKUP($C468,#REF!,14,FALSE))</f>
        <v>#N/A</v>
      </c>
      <c r="R468" s="205" t="e">
        <f t="shared" si="46"/>
        <v>#N/A</v>
      </c>
      <c r="S468" s="205" t="e">
        <f>IF(Comparativo!$E$6="Tabela Não Desonerada",VLOOKUP($C468,'Orçamento Base'!$D$12:$S$1673,15,FALSE),VLOOKUP($C468,#REF!,15,FALSE))</f>
        <v>#N/A</v>
      </c>
      <c r="T468" s="205" t="e">
        <f t="shared" si="47"/>
        <v>#N/A</v>
      </c>
    </row>
    <row r="469" spans="1:20" ht="15">
      <c r="A469" s="203">
        <v>1</v>
      </c>
      <c r="B469" s="203" t="e">
        <f>'Orçamento-TCE'!B469</f>
        <v>#N/A</v>
      </c>
      <c r="C469" s="229">
        <f>'Orçamento-TCE'!C469</f>
        <v>0</v>
      </c>
      <c r="D469" s="199" t="e">
        <f>'Orçamento-TCE'!G469</f>
        <v>#N/A</v>
      </c>
      <c r="E469" s="204">
        <f>'Orçamento-TCE'!H469</f>
        <v>0</v>
      </c>
      <c r="F469" s="230" t="e">
        <f>'Orçamento-TCE'!I469</f>
        <v>#N/A</v>
      </c>
      <c r="G469" s="227" t="e">
        <f>IF(Comparativo!$E$6="Tabela Não Desonerada",VLOOKUP($C469,'Orçamento Base'!$D$12:$S$1673,12,FALSE),VLOOKUP($C469,#REF!,12,FALSE))</f>
        <v>#N/A</v>
      </c>
      <c r="H469" s="228">
        <f>IFERROR(IF(Comparativo!$E$6="Tabela Não Desonerada",VLOOKUP($C469,'Orçamento Base'!$D$12:$S$1673,16,FALSE),VLOOKUP($C469,#REF!,16,FALSE)),0)</f>
        <v>0</v>
      </c>
      <c r="I469" s="575" t="e">
        <f>IF(Comparativo!$E$6="Tabela Não Desonerada",VLOOKUP($C469,'Orçamento Base'!$D$12:$S$1673,11,FALSE),VLOOKUP($C469,#REF!,11,FALSE))</f>
        <v>#N/A</v>
      </c>
      <c r="J469" s="363">
        <f>IF(Comparativo!$E$6="Tabela Não Desonerada",Encargos!$F$44,Encargos!$D$44)</f>
        <v>1.1122000000000001</v>
      </c>
      <c r="K469" s="364"/>
      <c r="L469" s="365" t="e">
        <f t="shared" si="42"/>
        <v>#N/A</v>
      </c>
      <c r="M469" s="365" t="e">
        <f t="shared" si="43"/>
        <v>#N/A</v>
      </c>
      <c r="N469" s="376" t="e">
        <f t="shared" si="44"/>
        <v>#N/A</v>
      </c>
      <c r="O469" s="205" t="e">
        <f>IF(Comparativo!$E$6="Tabela Não Desonerada",VLOOKUP($C469,'Orçamento Base'!$D$12:$S$1673,13,FALSE),VLOOKUP($C469,#REF!,13,FALSE))</f>
        <v>#N/A</v>
      </c>
      <c r="P469" s="205" t="e">
        <f t="shared" si="45"/>
        <v>#N/A</v>
      </c>
      <c r="Q469" s="205" t="e">
        <f>IF(Comparativo!$E$6="Tabela Não Desonerada",VLOOKUP($C469,'Orçamento Base'!$D$12:$S$1673,14,FALSE),VLOOKUP($C469,#REF!,14,FALSE))</f>
        <v>#N/A</v>
      </c>
      <c r="R469" s="205" t="e">
        <f t="shared" si="46"/>
        <v>#N/A</v>
      </c>
      <c r="S469" s="205" t="e">
        <f>IF(Comparativo!$E$6="Tabela Não Desonerada",VLOOKUP($C469,'Orçamento Base'!$D$12:$S$1673,15,FALSE),VLOOKUP($C469,#REF!,15,FALSE))</f>
        <v>#N/A</v>
      </c>
      <c r="T469" s="205" t="e">
        <f t="shared" si="47"/>
        <v>#N/A</v>
      </c>
    </row>
    <row r="470" spans="1:20" ht="15">
      <c r="A470" s="203">
        <v>1</v>
      </c>
      <c r="B470" s="203" t="e">
        <f>'Orçamento-TCE'!B470</f>
        <v>#N/A</v>
      </c>
      <c r="C470" s="229">
        <f>'Orçamento-TCE'!C470</f>
        <v>0</v>
      </c>
      <c r="D470" s="199" t="e">
        <f>'Orçamento-TCE'!G470</f>
        <v>#N/A</v>
      </c>
      <c r="E470" s="204">
        <f>'Orçamento-TCE'!H470</f>
        <v>0</v>
      </c>
      <c r="F470" s="230" t="e">
        <f>'Orçamento-TCE'!I470</f>
        <v>#N/A</v>
      </c>
      <c r="G470" s="227" t="e">
        <f>IF(Comparativo!$E$6="Tabela Não Desonerada",VLOOKUP($C470,'Orçamento Base'!$D$12:$S$1673,12,FALSE),VLOOKUP($C470,#REF!,12,FALSE))</f>
        <v>#N/A</v>
      </c>
      <c r="H470" s="228">
        <f>IFERROR(IF(Comparativo!$E$6="Tabela Não Desonerada",VLOOKUP($C470,'Orçamento Base'!$D$12:$S$1673,16,FALSE),VLOOKUP($C470,#REF!,16,FALSE)),0)</f>
        <v>0</v>
      </c>
      <c r="I470" s="575" t="e">
        <f>IF(Comparativo!$E$6="Tabela Não Desonerada",VLOOKUP($C470,'Orçamento Base'!$D$12:$S$1673,11,FALSE),VLOOKUP($C470,#REF!,11,FALSE))</f>
        <v>#N/A</v>
      </c>
      <c r="J470" s="363">
        <f>IF(Comparativo!$E$6="Tabela Não Desonerada",Encargos!$F$44,Encargos!$D$44)</f>
        <v>1.1122000000000001</v>
      </c>
      <c r="K470" s="364"/>
      <c r="L470" s="365" t="e">
        <f t="shared" si="42"/>
        <v>#N/A</v>
      </c>
      <c r="M470" s="365" t="e">
        <f t="shared" si="43"/>
        <v>#N/A</v>
      </c>
      <c r="N470" s="376" t="e">
        <f t="shared" si="44"/>
        <v>#N/A</v>
      </c>
      <c r="O470" s="205" t="e">
        <f>IF(Comparativo!$E$6="Tabela Não Desonerada",VLOOKUP($C470,'Orçamento Base'!$D$12:$S$1673,13,FALSE),VLOOKUP($C470,#REF!,13,FALSE))</f>
        <v>#N/A</v>
      </c>
      <c r="P470" s="205" t="e">
        <f t="shared" si="45"/>
        <v>#N/A</v>
      </c>
      <c r="Q470" s="205" t="e">
        <f>IF(Comparativo!$E$6="Tabela Não Desonerada",VLOOKUP($C470,'Orçamento Base'!$D$12:$S$1673,14,FALSE),VLOOKUP($C470,#REF!,14,FALSE))</f>
        <v>#N/A</v>
      </c>
      <c r="R470" s="205" t="e">
        <f t="shared" si="46"/>
        <v>#N/A</v>
      </c>
      <c r="S470" s="205" t="e">
        <f>IF(Comparativo!$E$6="Tabela Não Desonerada",VLOOKUP($C470,'Orçamento Base'!$D$12:$S$1673,15,FALSE),VLOOKUP($C470,#REF!,15,FALSE))</f>
        <v>#N/A</v>
      </c>
      <c r="T470" s="205" t="e">
        <f t="shared" si="47"/>
        <v>#N/A</v>
      </c>
    </row>
    <row r="471" spans="1:20" ht="15">
      <c r="A471" s="203">
        <v>1</v>
      </c>
      <c r="B471" s="203" t="e">
        <f>'Orçamento-TCE'!B471</f>
        <v>#N/A</v>
      </c>
      <c r="C471" s="229">
        <f>'Orçamento-TCE'!C471</f>
        <v>0</v>
      </c>
      <c r="D471" s="199" t="e">
        <f>'Orçamento-TCE'!G471</f>
        <v>#N/A</v>
      </c>
      <c r="E471" s="204">
        <f>'Orçamento-TCE'!H471</f>
        <v>0</v>
      </c>
      <c r="F471" s="230" t="e">
        <f>'Orçamento-TCE'!I471</f>
        <v>#N/A</v>
      </c>
      <c r="G471" s="227" t="e">
        <f>IF(Comparativo!$E$6="Tabela Não Desonerada",VLOOKUP($C471,'Orçamento Base'!$D$12:$S$1673,12,FALSE),VLOOKUP($C471,#REF!,12,FALSE))</f>
        <v>#N/A</v>
      </c>
      <c r="H471" s="228">
        <f>IFERROR(IF(Comparativo!$E$6="Tabela Não Desonerada",VLOOKUP($C471,'Orçamento Base'!$D$12:$S$1673,16,FALSE),VLOOKUP($C471,#REF!,16,FALSE)),0)</f>
        <v>0</v>
      </c>
      <c r="I471" s="575" t="e">
        <f>IF(Comparativo!$E$6="Tabela Não Desonerada",VLOOKUP($C471,'Orçamento Base'!$D$12:$S$1673,11,FALSE),VLOOKUP($C471,#REF!,11,FALSE))</f>
        <v>#N/A</v>
      </c>
      <c r="J471" s="363">
        <f>IF(Comparativo!$E$6="Tabela Não Desonerada",Encargos!$F$44,Encargos!$D$44)</f>
        <v>1.1122000000000001</v>
      </c>
      <c r="K471" s="364"/>
      <c r="L471" s="365" t="e">
        <f t="shared" si="42"/>
        <v>#N/A</v>
      </c>
      <c r="M471" s="365" t="e">
        <f t="shared" si="43"/>
        <v>#N/A</v>
      </c>
      <c r="N471" s="376" t="e">
        <f t="shared" si="44"/>
        <v>#N/A</v>
      </c>
      <c r="O471" s="205" t="e">
        <f>IF(Comparativo!$E$6="Tabela Não Desonerada",VLOOKUP($C471,'Orçamento Base'!$D$12:$S$1673,13,FALSE),VLOOKUP($C471,#REF!,13,FALSE))</f>
        <v>#N/A</v>
      </c>
      <c r="P471" s="205" t="e">
        <f t="shared" si="45"/>
        <v>#N/A</v>
      </c>
      <c r="Q471" s="205" t="e">
        <f>IF(Comparativo!$E$6="Tabela Não Desonerada",VLOOKUP($C471,'Orçamento Base'!$D$12:$S$1673,14,FALSE),VLOOKUP($C471,#REF!,14,FALSE))</f>
        <v>#N/A</v>
      </c>
      <c r="R471" s="205" t="e">
        <f t="shared" si="46"/>
        <v>#N/A</v>
      </c>
      <c r="S471" s="205" t="e">
        <f>IF(Comparativo!$E$6="Tabela Não Desonerada",VLOOKUP($C471,'Orçamento Base'!$D$12:$S$1673,15,FALSE),VLOOKUP($C471,#REF!,15,FALSE))</f>
        <v>#N/A</v>
      </c>
      <c r="T471" s="205" t="e">
        <f t="shared" si="47"/>
        <v>#N/A</v>
      </c>
    </row>
    <row r="472" spans="1:20" ht="15">
      <c r="A472" s="203">
        <v>1</v>
      </c>
      <c r="B472" s="203" t="e">
        <f>'Orçamento-TCE'!B472</f>
        <v>#N/A</v>
      </c>
      <c r="C472" s="229">
        <f>'Orçamento-TCE'!C472</f>
        <v>0</v>
      </c>
      <c r="D472" s="199" t="e">
        <f>'Orçamento-TCE'!G472</f>
        <v>#N/A</v>
      </c>
      <c r="E472" s="204">
        <f>'Orçamento-TCE'!H472</f>
        <v>0</v>
      </c>
      <c r="F472" s="230" t="e">
        <f>'Orçamento-TCE'!I472</f>
        <v>#N/A</v>
      </c>
      <c r="G472" s="227" t="e">
        <f>IF(Comparativo!$E$6="Tabela Não Desonerada",VLOOKUP($C472,'Orçamento Base'!$D$12:$S$1673,12,FALSE),VLOOKUP($C472,#REF!,12,FALSE))</f>
        <v>#N/A</v>
      </c>
      <c r="H472" s="228">
        <f>IFERROR(IF(Comparativo!$E$6="Tabela Não Desonerada",VLOOKUP($C472,'Orçamento Base'!$D$12:$S$1673,16,FALSE),VLOOKUP($C472,#REF!,16,FALSE)),0)</f>
        <v>0</v>
      </c>
      <c r="I472" s="575" t="e">
        <f>IF(Comparativo!$E$6="Tabela Não Desonerada",VLOOKUP($C472,'Orçamento Base'!$D$12:$S$1673,11,FALSE),VLOOKUP($C472,#REF!,11,FALSE))</f>
        <v>#N/A</v>
      </c>
      <c r="J472" s="363">
        <f>IF(Comparativo!$E$6="Tabela Não Desonerada",Encargos!$F$44,Encargos!$D$44)</f>
        <v>1.1122000000000001</v>
      </c>
      <c r="K472" s="364"/>
      <c r="L472" s="365" t="e">
        <f t="shared" si="42"/>
        <v>#N/A</v>
      </c>
      <c r="M472" s="365" t="e">
        <f t="shared" si="43"/>
        <v>#N/A</v>
      </c>
      <c r="N472" s="376" t="e">
        <f t="shared" si="44"/>
        <v>#N/A</v>
      </c>
      <c r="O472" s="205" t="e">
        <f>IF(Comparativo!$E$6="Tabela Não Desonerada",VLOOKUP($C472,'Orçamento Base'!$D$12:$S$1673,13,FALSE),VLOOKUP($C472,#REF!,13,FALSE))</f>
        <v>#N/A</v>
      </c>
      <c r="P472" s="205" t="e">
        <f t="shared" si="45"/>
        <v>#N/A</v>
      </c>
      <c r="Q472" s="205" t="e">
        <f>IF(Comparativo!$E$6="Tabela Não Desonerada",VLOOKUP($C472,'Orçamento Base'!$D$12:$S$1673,14,FALSE),VLOOKUP($C472,#REF!,14,FALSE))</f>
        <v>#N/A</v>
      </c>
      <c r="R472" s="205" t="e">
        <f t="shared" si="46"/>
        <v>#N/A</v>
      </c>
      <c r="S472" s="205" t="e">
        <f>IF(Comparativo!$E$6="Tabela Não Desonerada",VLOOKUP($C472,'Orçamento Base'!$D$12:$S$1673,15,FALSE),VLOOKUP($C472,#REF!,15,FALSE))</f>
        <v>#N/A</v>
      </c>
      <c r="T472" s="205" t="e">
        <f t="shared" si="47"/>
        <v>#N/A</v>
      </c>
    </row>
    <row r="473" spans="1:20" ht="15">
      <c r="A473" s="203">
        <v>1</v>
      </c>
      <c r="B473" s="203" t="e">
        <f>'Orçamento-TCE'!B473</f>
        <v>#N/A</v>
      </c>
      <c r="C473" s="229">
        <f>'Orçamento-TCE'!C473</f>
        <v>0</v>
      </c>
      <c r="D473" s="199" t="e">
        <f>'Orçamento-TCE'!G473</f>
        <v>#N/A</v>
      </c>
      <c r="E473" s="204">
        <f>'Orçamento-TCE'!H473</f>
        <v>0</v>
      </c>
      <c r="F473" s="230" t="e">
        <f>'Orçamento-TCE'!I473</f>
        <v>#N/A</v>
      </c>
      <c r="G473" s="227" t="e">
        <f>IF(Comparativo!$E$6="Tabela Não Desonerada",VLOOKUP($C473,'Orçamento Base'!$D$12:$S$1673,12,FALSE),VLOOKUP($C473,#REF!,12,FALSE))</f>
        <v>#N/A</v>
      </c>
      <c r="H473" s="228">
        <f>IFERROR(IF(Comparativo!$E$6="Tabela Não Desonerada",VLOOKUP($C473,'Orçamento Base'!$D$12:$S$1673,16,FALSE),VLOOKUP($C473,#REF!,16,FALSE)),0)</f>
        <v>0</v>
      </c>
      <c r="I473" s="575" t="e">
        <f>IF(Comparativo!$E$6="Tabela Não Desonerada",VLOOKUP($C473,'Orçamento Base'!$D$12:$S$1673,11,FALSE),VLOOKUP($C473,#REF!,11,FALSE))</f>
        <v>#N/A</v>
      </c>
      <c r="J473" s="363">
        <f>IF(Comparativo!$E$6="Tabela Não Desonerada",Encargos!$F$44,Encargos!$D$44)</f>
        <v>1.1122000000000001</v>
      </c>
      <c r="K473" s="364"/>
      <c r="L473" s="365" t="e">
        <f t="shared" si="42"/>
        <v>#N/A</v>
      </c>
      <c r="M473" s="365" t="e">
        <f t="shared" si="43"/>
        <v>#N/A</v>
      </c>
      <c r="N473" s="376" t="e">
        <f t="shared" si="44"/>
        <v>#N/A</v>
      </c>
      <c r="O473" s="205" t="e">
        <f>IF(Comparativo!$E$6="Tabela Não Desonerada",VLOOKUP($C473,'Orçamento Base'!$D$12:$S$1673,13,FALSE),VLOOKUP($C473,#REF!,13,FALSE))</f>
        <v>#N/A</v>
      </c>
      <c r="P473" s="205" t="e">
        <f t="shared" si="45"/>
        <v>#N/A</v>
      </c>
      <c r="Q473" s="205" t="e">
        <f>IF(Comparativo!$E$6="Tabela Não Desonerada",VLOOKUP($C473,'Orçamento Base'!$D$12:$S$1673,14,FALSE),VLOOKUP($C473,#REF!,14,FALSE))</f>
        <v>#N/A</v>
      </c>
      <c r="R473" s="205" t="e">
        <f t="shared" si="46"/>
        <v>#N/A</v>
      </c>
      <c r="S473" s="205" t="e">
        <f>IF(Comparativo!$E$6="Tabela Não Desonerada",VLOOKUP($C473,'Orçamento Base'!$D$12:$S$1673,15,FALSE),VLOOKUP($C473,#REF!,15,FALSE))</f>
        <v>#N/A</v>
      </c>
      <c r="T473" s="205" t="e">
        <f t="shared" si="47"/>
        <v>#N/A</v>
      </c>
    </row>
    <row r="474" spans="1:20" ht="15">
      <c r="A474" s="203">
        <v>1</v>
      </c>
      <c r="B474" s="203" t="e">
        <f>'Orçamento-TCE'!B474</f>
        <v>#N/A</v>
      </c>
      <c r="C474" s="229">
        <f>'Orçamento-TCE'!C474</f>
        <v>0</v>
      </c>
      <c r="D474" s="199" t="e">
        <f>'Orçamento-TCE'!G474</f>
        <v>#N/A</v>
      </c>
      <c r="E474" s="204">
        <f>'Orçamento-TCE'!H474</f>
        <v>0</v>
      </c>
      <c r="F474" s="230" t="e">
        <f>'Orçamento-TCE'!I474</f>
        <v>#N/A</v>
      </c>
      <c r="G474" s="227" t="e">
        <f>IF(Comparativo!$E$6="Tabela Não Desonerada",VLOOKUP($C474,'Orçamento Base'!$D$12:$S$1673,12,FALSE),VLOOKUP($C474,#REF!,12,FALSE))</f>
        <v>#N/A</v>
      </c>
      <c r="H474" s="228">
        <f>IFERROR(IF(Comparativo!$E$6="Tabela Não Desonerada",VLOOKUP($C474,'Orçamento Base'!$D$12:$S$1673,16,FALSE),VLOOKUP($C474,#REF!,16,FALSE)),0)</f>
        <v>0</v>
      </c>
      <c r="I474" s="575" t="e">
        <f>IF(Comparativo!$E$6="Tabela Não Desonerada",VLOOKUP($C474,'Orçamento Base'!$D$12:$S$1673,11,FALSE),VLOOKUP($C474,#REF!,11,FALSE))</f>
        <v>#N/A</v>
      </c>
      <c r="J474" s="363">
        <f>IF(Comparativo!$E$6="Tabela Não Desonerada",Encargos!$F$44,Encargos!$D$44)</f>
        <v>1.1122000000000001</v>
      </c>
      <c r="K474" s="364"/>
      <c r="L474" s="365" t="e">
        <f t="shared" si="42"/>
        <v>#N/A</v>
      </c>
      <c r="M474" s="365" t="e">
        <f t="shared" si="43"/>
        <v>#N/A</v>
      </c>
      <c r="N474" s="376" t="e">
        <f t="shared" si="44"/>
        <v>#N/A</v>
      </c>
      <c r="O474" s="205" t="e">
        <f>IF(Comparativo!$E$6="Tabela Não Desonerada",VLOOKUP($C474,'Orçamento Base'!$D$12:$S$1673,13,FALSE),VLOOKUP($C474,#REF!,13,FALSE))</f>
        <v>#N/A</v>
      </c>
      <c r="P474" s="205" t="e">
        <f t="shared" si="45"/>
        <v>#N/A</v>
      </c>
      <c r="Q474" s="205" t="e">
        <f>IF(Comparativo!$E$6="Tabela Não Desonerada",VLOOKUP($C474,'Orçamento Base'!$D$12:$S$1673,14,FALSE),VLOOKUP($C474,#REF!,14,FALSE))</f>
        <v>#N/A</v>
      </c>
      <c r="R474" s="205" t="e">
        <f t="shared" si="46"/>
        <v>#N/A</v>
      </c>
      <c r="S474" s="205" t="e">
        <f>IF(Comparativo!$E$6="Tabela Não Desonerada",VLOOKUP($C474,'Orçamento Base'!$D$12:$S$1673,15,FALSE),VLOOKUP($C474,#REF!,15,FALSE))</f>
        <v>#N/A</v>
      </c>
      <c r="T474" s="205" t="e">
        <f t="shared" si="47"/>
        <v>#N/A</v>
      </c>
    </row>
    <row r="475" spans="1:20" ht="15">
      <c r="A475" s="203">
        <v>1</v>
      </c>
      <c r="B475" s="203" t="e">
        <f>'Orçamento-TCE'!B475</f>
        <v>#N/A</v>
      </c>
      <c r="C475" s="229">
        <f>'Orçamento-TCE'!C475</f>
        <v>0</v>
      </c>
      <c r="D475" s="199" t="e">
        <f>'Orçamento-TCE'!G475</f>
        <v>#N/A</v>
      </c>
      <c r="E475" s="204">
        <f>'Orçamento-TCE'!H475</f>
        <v>0</v>
      </c>
      <c r="F475" s="230" t="e">
        <f>'Orçamento-TCE'!I475</f>
        <v>#N/A</v>
      </c>
      <c r="G475" s="227" t="e">
        <f>IF(Comparativo!$E$6="Tabela Não Desonerada",VLOOKUP($C475,'Orçamento Base'!$D$12:$S$1673,12,FALSE),VLOOKUP($C475,#REF!,12,FALSE))</f>
        <v>#N/A</v>
      </c>
      <c r="H475" s="228">
        <f>IFERROR(IF(Comparativo!$E$6="Tabela Não Desonerada",VLOOKUP($C475,'Orçamento Base'!$D$12:$S$1673,16,FALSE),VLOOKUP($C475,#REF!,16,FALSE)),0)</f>
        <v>0</v>
      </c>
      <c r="I475" s="575" t="e">
        <f>IF(Comparativo!$E$6="Tabela Não Desonerada",VLOOKUP($C475,'Orçamento Base'!$D$12:$S$1673,11,FALSE),VLOOKUP($C475,#REF!,11,FALSE))</f>
        <v>#N/A</v>
      </c>
      <c r="J475" s="363">
        <f>IF(Comparativo!$E$6="Tabela Não Desonerada",Encargos!$F$44,Encargos!$D$44)</f>
        <v>1.1122000000000001</v>
      </c>
      <c r="K475" s="364"/>
      <c r="L475" s="365" t="e">
        <f t="shared" si="42"/>
        <v>#N/A</v>
      </c>
      <c r="M475" s="365" t="e">
        <f t="shared" si="43"/>
        <v>#N/A</v>
      </c>
      <c r="N475" s="376" t="e">
        <f t="shared" si="44"/>
        <v>#N/A</v>
      </c>
      <c r="O475" s="205" t="e">
        <f>IF(Comparativo!$E$6="Tabela Não Desonerada",VLOOKUP($C475,'Orçamento Base'!$D$12:$S$1673,13,FALSE),VLOOKUP($C475,#REF!,13,FALSE))</f>
        <v>#N/A</v>
      </c>
      <c r="P475" s="205" t="e">
        <f t="shared" si="45"/>
        <v>#N/A</v>
      </c>
      <c r="Q475" s="205" t="e">
        <f>IF(Comparativo!$E$6="Tabela Não Desonerada",VLOOKUP($C475,'Orçamento Base'!$D$12:$S$1673,14,FALSE),VLOOKUP($C475,#REF!,14,FALSE))</f>
        <v>#N/A</v>
      </c>
      <c r="R475" s="205" t="e">
        <f t="shared" si="46"/>
        <v>#N/A</v>
      </c>
      <c r="S475" s="205" t="e">
        <f>IF(Comparativo!$E$6="Tabela Não Desonerada",VLOOKUP($C475,'Orçamento Base'!$D$12:$S$1673,15,FALSE),VLOOKUP($C475,#REF!,15,FALSE))</f>
        <v>#N/A</v>
      </c>
      <c r="T475" s="205" t="e">
        <f t="shared" si="47"/>
        <v>#N/A</v>
      </c>
    </row>
    <row r="476" spans="1:20" ht="15">
      <c r="A476" s="203">
        <v>1</v>
      </c>
      <c r="B476" s="203" t="e">
        <f>'Orçamento-TCE'!B476</f>
        <v>#N/A</v>
      </c>
      <c r="C476" s="229">
        <f>'Orçamento-TCE'!C476</f>
        <v>0</v>
      </c>
      <c r="D476" s="199" t="e">
        <f>'Orçamento-TCE'!G476</f>
        <v>#N/A</v>
      </c>
      <c r="E476" s="204">
        <f>'Orçamento-TCE'!H476</f>
        <v>0</v>
      </c>
      <c r="F476" s="230" t="e">
        <f>'Orçamento-TCE'!I476</f>
        <v>#N/A</v>
      </c>
      <c r="G476" s="227" t="e">
        <f>IF(Comparativo!$E$6="Tabela Não Desonerada",VLOOKUP($C476,'Orçamento Base'!$D$12:$S$1673,12,FALSE),VLOOKUP($C476,#REF!,12,FALSE))</f>
        <v>#N/A</v>
      </c>
      <c r="H476" s="228">
        <f>IFERROR(IF(Comparativo!$E$6="Tabela Não Desonerada",VLOOKUP($C476,'Orçamento Base'!$D$12:$S$1673,16,FALSE),VLOOKUP($C476,#REF!,16,FALSE)),0)</f>
        <v>0</v>
      </c>
      <c r="I476" s="575" t="e">
        <f>IF(Comparativo!$E$6="Tabela Não Desonerada",VLOOKUP($C476,'Orçamento Base'!$D$12:$S$1673,11,FALSE),VLOOKUP($C476,#REF!,11,FALSE))</f>
        <v>#N/A</v>
      </c>
      <c r="J476" s="363">
        <f>IF(Comparativo!$E$6="Tabela Não Desonerada",Encargos!$F$44,Encargos!$D$44)</f>
        <v>1.1122000000000001</v>
      </c>
      <c r="K476" s="364"/>
      <c r="L476" s="365" t="e">
        <f t="shared" si="42"/>
        <v>#N/A</v>
      </c>
      <c r="M476" s="365" t="e">
        <f t="shared" si="43"/>
        <v>#N/A</v>
      </c>
      <c r="N476" s="376" t="e">
        <f t="shared" si="44"/>
        <v>#N/A</v>
      </c>
      <c r="O476" s="205" t="e">
        <f>IF(Comparativo!$E$6="Tabela Não Desonerada",VLOOKUP($C476,'Orçamento Base'!$D$12:$S$1673,13,FALSE),VLOOKUP($C476,#REF!,13,FALSE))</f>
        <v>#N/A</v>
      </c>
      <c r="P476" s="205" t="e">
        <f t="shared" si="45"/>
        <v>#N/A</v>
      </c>
      <c r="Q476" s="205" t="e">
        <f>IF(Comparativo!$E$6="Tabela Não Desonerada",VLOOKUP($C476,'Orçamento Base'!$D$12:$S$1673,14,FALSE),VLOOKUP($C476,#REF!,14,FALSE))</f>
        <v>#N/A</v>
      </c>
      <c r="R476" s="205" t="e">
        <f t="shared" si="46"/>
        <v>#N/A</v>
      </c>
      <c r="S476" s="205" t="e">
        <f>IF(Comparativo!$E$6="Tabela Não Desonerada",VLOOKUP($C476,'Orçamento Base'!$D$12:$S$1673,15,FALSE),VLOOKUP($C476,#REF!,15,FALSE))</f>
        <v>#N/A</v>
      </c>
      <c r="T476" s="205" t="e">
        <f t="shared" si="47"/>
        <v>#N/A</v>
      </c>
    </row>
    <row r="477" spans="1:20" ht="15">
      <c r="A477" s="203">
        <v>1</v>
      </c>
      <c r="B477" s="203" t="e">
        <f>'Orçamento-TCE'!B477</f>
        <v>#N/A</v>
      </c>
      <c r="C477" s="229">
        <f>'Orçamento-TCE'!C477</f>
        <v>0</v>
      </c>
      <c r="D477" s="199" t="e">
        <f>'Orçamento-TCE'!G477</f>
        <v>#N/A</v>
      </c>
      <c r="E477" s="204">
        <f>'Orçamento-TCE'!H477</f>
        <v>0</v>
      </c>
      <c r="F477" s="230" t="e">
        <f>'Orçamento-TCE'!I477</f>
        <v>#N/A</v>
      </c>
      <c r="G477" s="227" t="e">
        <f>IF(Comparativo!$E$6="Tabela Não Desonerada",VLOOKUP($C477,'Orçamento Base'!$D$12:$S$1673,12,FALSE),VLOOKUP($C477,#REF!,12,FALSE))</f>
        <v>#N/A</v>
      </c>
      <c r="H477" s="228">
        <f>IFERROR(IF(Comparativo!$E$6="Tabela Não Desonerada",VLOOKUP($C477,'Orçamento Base'!$D$12:$S$1673,16,FALSE),VLOOKUP($C477,#REF!,16,FALSE)),0)</f>
        <v>0</v>
      </c>
      <c r="I477" s="575" t="e">
        <f>IF(Comparativo!$E$6="Tabela Não Desonerada",VLOOKUP($C477,'Orçamento Base'!$D$12:$S$1673,11,FALSE),VLOOKUP($C477,#REF!,11,FALSE))</f>
        <v>#N/A</v>
      </c>
      <c r="J477" s="363">
        <f>IF(Comparativo!$E$6="Tabela Não Desonerada",Encargos!$F$44,Encargos!$D$44)</f>
        <v>1.1122000000000001</v>
      </c>
      <c r="K477" s="364"/>
      <c r="L477" s="365" t="e">
        <f t="shared" si="42"/>
        <v>#N/A</v>
      </c>
      <c r="M477" s="365" t="e">
        <f t="shared" si="43"/>
        <v>#N/A</v>
      </c>
      <c r="N477" s="376" t="e">
        <f t="shared" si="44"/>
        <v>#N/A</v>
      </c>
      <c r="O477" s="205" t="e">
        <f>IF(Comparativo!$E$6="Tabela Não Desonerada",VLOOKUP($C477,'Orçamento Base'!$D$12:$S$1673,13,FALSE),VLOOKUP($C477,#REF!,13,FALSE))</f>
        <v>#N/A</v>
      </c>
      <c r="P477" s="205" t="e">
        <f t="shared" si="45"/>
        <v>#N/A</v>
      </c>
      <c r="Q477" s="205" t="e">
        <f>IF(Comparativo!$E$6="Tabela Não Desonerada",VLOOKUP($C477,'Orçamento Base'!$D$12:$S$1673,14,FALSE),VLOOKUP($C477,#REF!,14,FALSE))</f>
        <v>#N/A</v>
      </c>
      <c r="R477" s="205" t="e">
        <f t="shared" si="46"/>
        <v>#N/A</v>
      </c>
      <c r="S477" s="205" t="e">
        <f>IF(Comparativo!$E$6="Tabela Não Desonerada",VLOOKUP($C477,'Orçamento Base'!$D$12:$S$1673,15,FALSE),VLOOKUP($C477,#REF!,15,FALSE))</f>
        <v>#N/A</v>
      </c>
      <c r="T477" s="205" t="e">
        <f t="shared" si="47"/>
        <v>#N/A</v>
      </c>
    </row>
    <row r="478" spans="1:20" ht="15">
      <c r="A478" s="203">
        <v>1</v>
      </c>
      <c r="B478" s="203" t="e">
        <f>'Orçamento-TCE'!B478</f>
        <v>#N/A</v>
      </c>
      <c r="C478" s="229">
        <f>'Orçamento-TCE'!C478</f>
        <v>0</v>
      </c>
      <c r="D478" s="199" t="e">
        <f>'Orçamento-TCE'!G478</f>
        <v>#N/A</v>
      </c>
      <c r="E478" s="204">
        <f>'Orçamento-TCE'!H478</f>
        <v>0</v>
      </c>
      <c r="F478" s="230" t="e">
        <f>'Orçamento-TCE'!I478</f>
        <v>#N/A</v>
      </c>
      <c r="G478" s="227" t="e">
        <f>IF(Comparativo!$E$6="Tabela Não Desonerada",VLOOKUP($C478,'Orçamento Base'!$D$12:$S$1673,12,FALSE),VLOOKUP($C478,#REF!,12,FALSE))</f>
        <v>#N/A</v>
      </c>
      <c r="H478" s="228">
        <f>IFERROR(IF(Comparativo!$E$6="Tabela Não Desonerada",VLOOKUP($C478,'Orçamento Base'!$D$12:$S$1673,16,FALSE),VLOOKUP($C478,#REF!,16,FALSE)),0)</f>
        <v>0</v>
      </c>
      <c r="I478" s="575" t="e">
        <f>IF(Comparativo!$E$6="Tabela Não Desonerada",VLOOKUP($C478,'Orçamento Base'!$D$12:$S$1673,11,FALSE),VLOOKUP($C478,#REF!,11,FALSE))</f>
        <v>#N/A</v>
      </c>
      <c r="J478" s="363">
        <f>IF(Comparativo!$E$6="Tabela Não Desonerada",Encargos!$F$44,Encargos!$D$44)</f>
        <v>1.1122000000000001</v>
      </c>
      <c r="K478" s="364"/>
      <c r="L478" s="365" t="e">
        <f t="shared" si="42"/>
        <v>#N/A</v>
      </c>
      <c r="M478" s="365" t="e">
        <f t="shared" si="43"/>
        <v>#N/A</v>
      </c>
      <c r="N478" s="376" t="e">
        <f t="shared" si="44"/>
        <v>#N/A</v>
      </c>
      <c r="O478" s="205" t="e">
        <f>IF(Comparativo!$E$6="Tabela Não Desonerada",VLOOKUP($C478,'Orçamento Base'!$D$12:$S$1673,13,FALSE),VLOOKUP($C478,#REF!,13,FALSE))</f>
        <v>#N/A</v>
      </c>
      <c r="P478" s="205" t="e">
        <f t="shared" si="45"/>
        <v>#N/A</v>
      </c>
      <c r="Q478" s="205" t="e">
        <f>IF(Comparativo!$E$6="Tabela Não Desonerada",VLOOKUP($C478,'Orçamento Base'!$D$12:$S$1673,14,FALSE),VLOOKUP($C478,#REF!,14,FALSE))</f>
        <v>#N/A</v>
      </c>
      <c r="R478" s="205" t="e">
        <f t="shared" si="46"/>
        <v>#N/A</v>
      </c>
      <c r="S478" s="205" t="e">
        <f>IF(Comparativo!$E$6="Tabela Não Desonerada",VLOOKUP($C478,'Orçamento Base'!$D$12:$S$1673,15,FALSE),VLOOKUP($C478,#REF!,15,FALSE))</f>
        <v>#N/A</v>
      </c>
      <c r="T478" s="205" t="e">
        <f t="shared" si="47"/>
        <v>#N/A</v>
      </c>
    </row>
    <row r="479" spans="1:20" ht="15">
      <c r="A479" s="203">
        <v>1</v>
      </c>
      <c r="B479" s="203" t="e">
        <f>'Orçamento-TCE'!B479</f>
        <v>#N/A</v>
      </c>
      <c r="C479" s="229">
        <f>'Orçamento-TCE'!C479</f>
        <v>0</v>
      </c>
      <c r="D479" s="199" t="e">
        <f>'Orçamento-TCE'!G479</f>
        <v>#N/A</v>
      </c>
      <c r="E479" s="204">
        <f>'Orçamento-TCE'!H479</f>
        <v>0</v>
      </c>
      <c r="F479" s="230" t="e">
        <f>'Orçamento-TCE'!I479</f>
        <v>#N/A</v>
      </c>
      <c r="G479" s="227" t="e">
        <f>IF(Comparativo!$E$6="Tabela Não Desonerada",VLOOKUP($C479,'Orçamento Base'!$D$12:$S$1673,12,FALSE),VLOOKUP($C479,#REF!,12,FALSE))</f>
        <v>#N/A</v>
      </c>
      <c r="H479" s="228">
        <f>IFERROR(IF(Comparativo!$E$6="Tabela Não Desonerada",VLOOKUP($C479,'Orçamento Base'!$D$12:$S$1673,16,FALSE),VLOOKUP($C479,#REF!,16,FALSE)),0)</f>
        <v>0</v>
      </c>
      <c r="I479" s="575" t="e">
        <f>IF(Comparativo!$E$6="Tabela Não Desonerada",VLOOKUP($C479,'Orçamento Base'!$D$12:$S$1673,11,FALSE),VLOOKUP($C479,#REF!,11,FALSE))</f>
        <v>#N/A</v>
      </c>
      <c r="J479" s="363">
        <f>IF(Comparativo!$E$6="Tabela Não Desonerada",Encargos!$F$44,Encargos!$D$44)</f>
        <v>1.1122000000000001</v>
      </c>
      <c r="K479" s="364"/>
      <c r="L479" s="365" t="e">
        <f t="shared" si="42"/>
        <v>#N/A</v>
      </c>
      <c r="M479" s="365" t="e">
        <f t="shared" si="43"/>
        <v>#N/A</v>
      </c>
      <c r="N479" s="376" t="e">
        <f t="shared" si="44"/>
        <v>#N/A</v>
      </c>
      <c r="O479" s="205" t="e">
        <f>IF(Comparativo!$E$6="Tabela Não Desonerada",VLOOKUP($C479,'Orçamento Base'!$D$12:$S$1673,13,FALSE),VLOOKUP($C479,#REF!,13,FALSE))</f>
        <v>#N/A</v>
      </c>
      <c r="P479" s="205" t="e">
        <f t="shared" si="45"/>
        <v>#N/A</v>
      </c>
      <c r="Q479" s="205" t="e">
        <f>IF(Comparativo!$E$6="Tabela Não Desonerada",VLOOKUP($C479,'Orçamento Base'!$D$12:$S$1673,14,FALSE),VLOOKUP($C479,#REF!,14,FALSE))</f>
        <v>#N/A</v>
      </c>
      <c r="R479" s="205" t="e">
        <f t="shared" si="46"/>
        <v>#N/A</v>
      </c>
      <c r="S479" s="205" t="e">
        <f>IF(Comparativo!$E$6="Tabela Não Desonerada",VLOOKUP($C479,'Orçamento Base'!$D$12:$S$1673,15,FALSE),VLOOKUP($C479,#REF!,15,FALSE))</f>
        <v>#N/A</v>
      </c>
      <c r="T479" s="205" t="e">
        <f t="shared" si="47"/>
        <v>#N/A</v>
      </c>
    </row>
    <row r="480" spans="1:20" ht="15">
      <c r="A480" s="203">
        <v>1</v>
      </c>
      <c r="B480" s="203" t="e">
        <f>'Orçamento-TCE'!B480</f>
        <v>#N/A</v>
      </c>
      <c r="C480" s="229">
        <f>'Orçamento-TCE'!C480</f>
        <v>0</v>
      </c>
      <c r="D480" s="199" t="e">
        <f>'Orçamento-TCE'!G480</f>
        <v>#N/A</v>
      </c>
      <c r="E480" s="204">
        <f>'Orçamento-TCE'!H480</f>
        <v>0</v>
      </c>
      <c r="F480" s="230" t="e">
        <f>'Orçamento-TCE'!I480</f>
        <v>#N/A</v>
      </c>
      <c r="G480" s="227" t="e">
        <f>IF(Comparativo!$E$6="Tabela Não Desonerada",VLOOKUP($C480,'Orçamento Base'!$D$12:$S$1673,12,FALSE),VLOOKUP($C480,#REF!,12,FALSE))</f>
        <v>#N/A</v>
      </c>
      <c r="H480" s="228">
        <f>IFERROR(IF(Comparativo!$E$6="Tabela Não Desonerada",VLOOKUP($C480,'Orçamento Base'!$D$12:$S$1673,16,FALSE),VLOOKUP($C480,#REF!,16,FALSE)),0)</f>
        <v>0</v>
      </c>
      <c r="I480" s="575" t="e">
        <f>IF(Comparativo!$E$6="Tabela Não Desonerada",VLOOKUP($C480,'Orçamento Base'!$D$12:$S$1673,11,FALSE),VLOOKUP($C480,#REF!,11,FALSE))</f>
        <v>#N/A</v>
      </c>
      <c r="J480" s="363">
        <f>IF(Comparativo!$E$6="Tabela Não Desonerada",Encargos!$F$44,Encargos!$D$44)</f>
        <v>1.1122000000000001</v>
      </c>
      <c r="K480" s="364"/>
      <c r="L480" s="365" t="e">
        <f t="shared" si="42"/>
        <v>#N/A</v>
      </c>
      <c r="M480" s="365" t="e">
        <f t="shared" si="43"/>
        <v>#N/A</v>
      </c>
      <c r="N480" s="376" t="e">
        <f t="shared" si="44"/>
        <v>#N/A</v>
      </c>
      <c r="O480" s="205" t="e">
        <f>IF(Comparativo!$E$6="Tabela Não Desonerada",VLOOKUP($C480,'Orçamento Base'!$D$12:$S$1673,13,FALSE),VLOOKUP($C480,#REF!,13,FALSE))</f>
        <v>#N/A</v>
      </c>
      <c r="P480" s="205" t="e">
        <f t="shared" si="45"/>
        <v>#N/A</v>
      </c>
      <c r="Q480" s="205" t="e">
        <f>IF(Comparativo!$E$6="Tabela Não Desonerada",VLOOKUP($C480,'Orçamento Base'!$D$12:$S$1673,14,FALSE),VLOOKUP($C480,#REF!,14,FALSE))</f>
        <v>#N/A</v>
      </c>
      <c r="R480" s="205" t="e">
        <f t="shared" si="46"/>
        <v>#N/A</v>
      </c>
      <c r="S480" s="205" t="e">
        <f>IF(Comparativo!$E$6="Tabela Não Desonerada",VLOOKUP($C480,'Orçamento Base'!$D$12:$S$1673,15,FALSE),VLOOKUP($C480,#REF!,15,FALSE))</f>
        <v>#N/A</v>
      </c>
      <c r="T480" s="205" t="e">
        <f t="shared" si="47"/>
        <v>#N/A</v>
      </c>
    </row>
    <row r="481" spans="1:20" ht="15">
      <c r="A481" s="203">
        <v>1</v>
      </c>
      <c r="B481" s="203" t="e">
        <f>'Orçamento-TCE'!B481</f>
        <v>#N/A</v>
      </c>
      <c r="C481" s="229">
        <f>'Orçamento-TCE'!C481</f>
        <v>0</v>
      </c>
      <c r="D481" s="199" t="e">
        <f>'Orçamento-TCE'!G481</f>
        <v>#N/A</v>
      </c>
      <c r="E481" s="204">
        <f>'Orçamento-TCE'!H481</f>
        <v>0</v>
      </c>
      <c r="F481" s="230" t="e">
        <f>'Orçamento-TCE'!I481</f>
        <v>#N/A</v>
      </c>
      <c r="G481" s="227" t="e">
        <f>IF(Comparativo!$E$6="Tabela Não Desonerada",VLOOKUP($C481,'Orçamento Base'!$D$12:$S$1673,12,FALSE),VLOOKUP($C481,#REF!,12,FALSE))</f>
        <v>#N/A</v>
      </c>
      <c r="H481" s="228">
        <f>IFERROR(IF(Comparativo!$E$6="Tabela Não Desonerada",VLOOKUP($C481,'Orçamento Base'!$D$12:$S$1673,16,FALSE),VLOOKUP($C481,#REF!,16,FALSE)),0)</f>
        <v>0</v>
      </c>
      <c r="I481" s="575" t="e">
        <f>IF(Comparativo!$E$6="Tabela Não Desonerada",VLOOKUP($C481,'Orçamento Base'!$D$12:$S$1673,11,FALSE),VLOOKUP($C481,#REF!,11,FALSE))</f>
        <v>#N/A</v>
      </c>
      <c r="J481" s="363">
        <f>IF(Comparativo!$E$6="Tabela Não Desonerada",Encargos!$F$44,Encargos!$D$44)</f>
        <v>1.1122000000000001</v>
      </c>
      <c r="K481" s="364"/>
      <c r="L481" s="365" t="e">
        <f t="shared" si="42"/>
        <v>#N/A</v>
      </c>
      <c r="M481" s="365" t="e">
        <f t="shared" si="43"/>
        <v>#N/A</v>
      </c>
      <c r="N481" s="376" t="e">
        <f t="shared" si="44"/>
        <v>#N/A</v>
      </c>
      <c r="O481" s="205" t="e">
        <f>IF(Comparativo!$E$6="Tabela Não Desonerada",VLOOKUP($C481,'Orçamento Base'!$D$12:$S$1673,13,FALSE),VLOOKUP($C481,#REF!,13,FALSE))</f>
        <v>#N/A</v>
      </c>
      <c r="P481" s="205" t="e">
        <f t="shared" si="45"/>
        <v>#N/A</v>
      </c>
      <c r="Q481" s="205" t="e">
        <f>IF(Comparativo!$E$6="Tabela Não Desonerada",VLOOKUP($C481,'Orçamento Base'!$D$12:$S$1673,14,FALSE),VLOOKUP($C481,#REF!,14,FALSE))</f>
        <v>#N/A</v>
      </c>
      <c r="R481" s="205" t="e">
        <f t="shared" si="46"/>
        <v>#N/A</v>
      </c>
      <c r="S481" s="205" t="e">
        <f>IF(Comparativo!$E$6="Tabela Não Desonerada",VLOOKUP($C481,'Orçamento Base'!$D$12:$S$1673,15,FALSE),VLOOKUP($C481,#REF!,15,FALSE))</f>
        <v>#N/A</v>
      </c>
      <c r="T481" s="205" t="e">
        <f t="shared" si="47"/>
        <v>#N/A</v>
      </c>
    </row>
    <row r="482" spans="1:20" ht="15">
      <c r="A482" s="203">
        <v>1</v>
      </c>
      <c r="B482" s="203" t="e">
        <f>'Orçamento-TCE'!B482</f>
        <v>#N/A</v>
      </c>
      <c r="C482" s="229">
        <f>'Orçamento-TCE'!C482</f>
        <v>0</v>
      </c>
      <c r="D482" s="199" t="e">
        <f>'Orçamento-TCE'!G482</f>
        <v>#N/A</v>
      </c>
      <c r="E482" s="204">
        <f>'Orçamento-TCE'!H482</f>
        <v>0</v>
      </c>
      <c r="F482" s="230" t="e">
        <f>'Orçamento-TCE'!I482</f>
        <v>#N/A</v>
      </c>
      <c r="G482" s="227" t="e">
        <f>IF(Comparativo!$E$6="Tabela Não Desonerada",VLOOKUP($C482,'Orçamento Base'!$D$12:$S$1673,12,FALSE),VLOOKUP($C482,#REF!,12,FALSE))</f>
        <v>#N/A</v>
      </c>
      <c r="H482" s="228">
        <f>IFERROR(IF(Comparativo!$E$6="Tabela Não Desonerada",VLOOKUP($C482,'Orçamento Base'!$D$12:$S$1673,16,FALSE),VLOOKUP($C482,#REF!,16,FALSE)),0)</f>
        <v>0</v>
      </c>
      <c r="I482" s="575" t="e">
        <f>IF(Comparativo!$E$6="Tabela Não Desonerada",VLOOKUP($C482,'Orçamento Base'!$D$12:$S$1673,11,FALSE),VLOOKUP($C482,#REF!,11,FALSE))</f>
        <v>#N/A</v>
      </c>
      <c r="J482" s="363">
        <f>IF(Comparativo!$E$6="Tabela Não Desonerada",Encargos!$F$44,Encargos!$D$44)</f>
        <v>1.1122000000000001</v>
      </c>
      <c r="K482" s="364"/>
      <c r="L482" s="365" t="e">
        <f t="shared" si="42"/>
        <v>#N/A</v>
      </c>
      <c r="M482" s="365" t="e">
        <f t="shared" si="43"/>
        <v>#N/A</v>
      </c>
      <c r="N482" s="376" t="e">
        <f t="shared" si="44"/>
        <v>#N/A</v>
      </c>
      <c r="O482" s="205" t="e">
        <f>IF(Comparativo!$E$6="Tabela Não Desonerada",VLOOKUP($C482,'Orçamento Base'!$D$12:$S$1673,13,FALSE),VLOOKUP($C482,#REF!,13,FALSE))</f>
        <v>#N/A</v>
      </c>
      <c r="P482" s="205" t="e">
        <f t="shared" si="45"/>
        <v>#N/A</v>
      </c>
      <c r="Q482" s="205" t="e">
        <f>IF(Comparativo!$E$6="Tabela Não Desonerada",VLOOKUP($C482,'Orçamento Base'!$D$12:$S$1673,14,FALSE),VLOOKUP($C482,#REF!,14,FALSE))</f>
        <v>#N/A</v>
      </c>
      <c r="R482" s="205" t="e">
        <f t="shared" si="46"/>
        <v>#N/A</v>
      </c>
      <c r="S482" s="205" t="e">
        <f>IF(Comparativo!$E$6="Tabela Não Desonerada",VLOOKUP($C482,'Orçamento Base'!$D$12:$S$1673,15,FALSE),VLOOKUP($C482,#REF!,15,FALSE))</f>
        <v>#N/A</v>
      </c>
      <c r="T482" s="205" t="e">
        <f t="shared" si="47"/>
        <v>#N/A</v>
      </c>
    </row>
    <row r="483" spans="1:20" ht="15">
      <c r="A483" s="203">
        <v>1</v>
      </c>
      <c r="B483" s="203" t="e">
        <f>'Orçamento-TCE'!B483</f>
        <v>#N/A</v>
      </c>
      <c r="C483" s="229">
        <f>'Orçamento-TCE'!C483</f>
        <v>0</v>
      </c>
      <c r="D483" s="199" t="e">
        <f>'Orçamento-TCE'!G483</f>
        <v>#N/A</v>
      </c>
      <c r="E483" s="204">
        <f>'Orçamento-TCE'!H483</f>
        <v>0</v>
      </c>
      <c r="F483" s="230" t="e">
        <f>'Orçamento-TCE'!I483</f>
        <v>#N/A</v>
      </c>
      <c r="G483" s="227" t="e">
        <f>IF(Comparativo!$E$6="Tabela Não Desonerada",VLOOKUP($C483,'Orçamento Base'!$D$12:$S$1673,12,FALSE),VLOOKUP($C483,#REF!,12,FALSE))</f>
        <v>#N/A</v>
      </c>
      <c r="H483" s="228">
        <f>IFERROR(IF(Comparativo!$E$6="Tabela Não Desonerada",VLOOKUP($C483,'Orçamento Base'!$D$12:$S$1673,16,FALSE),VLOOKUP($C483,#REF!,16,FALSE)),0)</f>
        <v>0</v>
      </c>
      <c r="I483" s="575" t="e">
        <f>IF(Comparativo!$E$6="Tabela Não Desonerada",VLOOKUP($C483,'Orçamento Base'!$D$12:$S$1673,11,FALSE),VLOOKUP($C483,#REF!,11,FALSE))</f>
        <v>#N/A</v>
      </c>
      <c r="J483" s="363">
        <f>IF(Comparativo!$E$6="Tabela Não Desonerada",Encargos!$F$44,Encargos!$D$44)</f>
        <v>1.1122000000000001</v>
      </c>
      <c r="K483" s="364"/>
      <c r="L483" s="365" t="e">
        <f t="shared" si="42"/>
        <v>#N/A</v>
      </c>
      <c r="M483" s="365" t="e">
        <f t="shared" si="43"/>
        <v>#N/A</v>
      </c>
      <c r="N483" s="376" t="e">
        <f t="shared" si="44"/>
        <v>#N/A</v>
      </c>
      <c r="O483" s="205" t="e">
        <f>IF(Comparativo!$E$6="Tabela Não Desonerada",VLOOKUP($C483,'Orçamento Base'!$D$12:$S$1673,13,FALSE),VLOOKUP($C483,#REF!,13,FALSE))</f>
        <v>#N/A</v>
      </c>
      <c r="P483" s="205" t="e">
        <f t="shared" si="45"/>
        <v>#N/A</v>
      </c>
      <c r="Q483" s="205" t="e">
        <f>IF(Comparativo!$E$6="Tabela Não Desonerada",VLOOKUP($C483,'Orçamento Base'!$D$12:$S$1673,14,FALSE),VLOOKUP($C483,#REF!,14,FALSE))</f>
        <v>#N/A</v>
      </c>
      <c r="R483" s="205" t="e">
        <f t="shared" si="46"/>
        <v>#N/A</v>
      </c>
      <c r="S483" s="205" t="e">
        <f>IF(Comparativo!$E$6="Tabela Não Desonerada",VLOOKUP($C483,'Orçamento Base'!$D$12:$S$1673,15,FALSE),VLOOKUP($C483,#REF!,15,FALSE))</f>
        <v>#N/A</v>
      </c>
      <c r="T483" s="205" t="e">
        <f t="shared" si="47"/>
        <v>#N/A</v>
      </c>
    </row>
    <row r="484" spans="1:20" ht="15">
      <c r="A484" s="203">
        <v>1</v>
      </c>
      <c r="B484" s="203" t="e">
        <f>'Orçamento-TCE'!B484</f>
        <v>#N/A</v>
      </c>
      <c r="C484" s="229">
        <f>'Orçamento-TCE'!C484</f>
        <v>0</v>
      </c>
      <c r="D484" s="199" t="e">
        <f>'Orçamento-TCE'!G484</f>
        <v>#N/A</v>
      </c>
      <c r="E484" s="204">
        <f>'Orçamento-TCE'!H484</f>
        <v>0</v>
      </c>
      <c r="F484" s="230" t="e">
        <f>'Orçamento-TCE'!I484</f>
        <v>#N/A</v>
      </c>
      <c r="G484" s="227" t="e">
        <f>IF(Comparativo!$E$6="Tabela Não Desonerada",VLOOKUP($C484,'Orçamento Base'!$D$12:$S$1673,12,FALSE),VLOOKUP($C484,#REF!,12,FALSE))</f>
        <v>#N/A</v>
      </c>
      <c r="H484" s="228">
        <f>IFERROR(IF(Comparativo!$E$6="Tabela Não Desonerada",VLOOKUP($C484,'Orçamento Base'!$D$12:$S$1673,16,FALSE),VLOOKUP($C484,#REF!,16,FALSE)),0)</f>
        <v>0</v>
      </c>
      <c r="I484" s="575" t="e">
        <f>IF(Comparativo!$E$6="Tabela Não Desonerada",VLOOKUP($C484,'Orçamento Base'!$D$12:$S$1673,11,FALSE),VLOOKUP($C484,#REF!,11,FALSE))</f>
        <v>#N/A</v>
      </c>
      <c r="J484" s="363">
        <f>IF(Comparativo!$E$6="Tabela Não Desonerada",Encargos!$F$44,Encargos!$D$44)</f>
        <v>1.1122000000000001</v>
      </c>
      <c r="K484" s="364"/>
      <c r="L484" s="365" t="e">
        <f t="shared" si="42"/>
        <v>#N/A</v>
      </c>
      <c r="M484" s="365" t="e">
        <f t="shared" si="43"/>
        <v>#N/A</v>
      </c>
      <c r="N484" s="376" t="e">
        <f t="shared" si="44"/>
        <v>#N/A</v>
      </c>
      <c r="O484" s="205" t="e">
        <f>IF(Comparativo!$E$6="Tabela Não Desonerada",VLOOKUP($C484,'Orçamento Base'!$D$12:$S$1673,13,FALSE),VLOOKUP($C484,#REF!,13,FALSE))</f>
        <v>#N/A</v>
      </c>
      <c r="P484" s="205" t="e">
        <f t="shared" si="45"/>
        <v>#N/A</v>
      </c>
      <c r="Q484" s="205" t="e">
        <f>IF(Comparativo!$E$6="Tabela Não Desonerada",VLOOKUP($C484,'Orçamento Base'!$D$12:$S$1673,14,FALSE),VLOOKUP($C484,#REF!,14,FALSE))</f>
        <v>#N/A</v>
      </c>
      <c r="R484" s="205" t="e">
        <f t="shared" si="46"/>
        <v>#N/A</v>
      </c>
      <c r="S484" s="205" t="e">
        <f>IF(Comparativo!$E$6="Tabela Não Desonerada",VLOOKUP($C484,'Orçamento Base'!$D$12:$S$1673,15,FALSE),VLOOKUP($C484,#REF!,15,FALSE))</f>
        <v>#N/A</v>
      </c>
      <c r="T484" s="205" t="e">
        <f t="shared" si="47"/>
        <v>#N/A</v>
      </c>
    </row>
    <row r="485" spans="1:20" ht="15">
      <c r="A485" s="203">
        <v>1</v>
      </c>
      <c r="B485" s="203" t="e">
        <f>'Orçamento-TCE'!B485</f>
        <v>#N/A</v>
      </c>
      <c r="C485" s="229">
        <f>'Orçamento-TCE'!C485</f>
        <v>0</v>
      </c>
      <c r="D485" s="199" t="e">
        <f>'Orçamento-TCE'!G485</f>
        <v>#N/A</v>
      </c>
      <c r="E485" s="204">
        <f>'Orçamento-TCE'!H485</f>
        <v>0</v>
      </c>
      <c r="F485" s="230" t="e">
        <f>'Orçamento-TCE'!I485</f>
        <v>#N/A</v>
      </c>
      <c r="G485" s="227" t="e">
        <f>IF(Comparativo!$E$6="Tabela Não Desonerada",VLOOKUP($C485,'Orçamento Base'!$D$12:$S$1673,12,FALSE),VLOOKUP($C485,#REF!,12,FALSE))</f>
        <v>#N/A</v>
      </c>
      <c r="H485" s="228">
        <f>IFERROR(IF(Comparativo!$E$6="Tabela Não Desonerada",VLOOKUP($C485,'Orçamento Base'!$D$12:$S$1673,16,FALSE),VLOOKUP($C485,#REF!,16,FALSE)),0)</f>
        <v>0</v>
      </c>
      <c r="I485" s="575" t="e">
        <f>IF(Comparativo!$E$6="Tabela Não Desonerada",VLOOKUP($C485,'Orçamento Base'!$D$12:$S$1673,11,FALSE),VLOOKUP($C485,#REF!,11,FALSE))</f>
        <v>#N/A</v>
      </c>
      <c r="J485" s="363">
        <f>IF(Comparativo!$E$6="Tabela Não Desonerada",Encargos!$F$44,Encargos!$D$44)</f>
        <v>1.1122000000000001</v>
      </c>
      <c r="K485" s="364"/>
      <c r="L485" s="365" t="e">
        <f t="shared" si="42"/>
        <v>#N/A</v>
      </c>
      <c r="M485" s="365" t="e">
        <f t="shared" si="43"/>
        <v>#N/A</v>
      </c>
      <c r="N485" s="376" t="e">
        <f t="shared" si="44"/>
        <v>#N/A</v>
      </c>
      <c r="O485" s="205" t="e">
        <f>IF(Comparativo!$E$6="Tabela Não Desonerada",VLOOKUP($C485,'Orçamento Base'!$D$12:$S$1673,13,FALSE),VLOOKUP($C485,#REF!,13,FALSE))</f>
        <v>#N/A</v>
      </c>
      <c r="P485" s="205" t="e">
        <f t="shared" si="45"/>
        <v>#N/A</v>
      </c>
      <c r="Q485" s="205" t="e">
        <f>IF(Comparativo!$E$6="Tabela Não Desonerada",VLOOKUP($C485,'Orçamento Base'!$D$12:$S$1673,14,FALSE),VLOOKUP($C485,#REF!,14,FALSE))</f>
        <v>#N/A</v>
      </c>
      <c r="R485" s="205" t="e">
        <f t="shared" si="46"/>
        <v>#N/A</v>
      </c>
      <c r="S485" s="205" t="e">
        <f>IF(Comparativo!$E$6="Tabela Não Desonerada",VLOOKUP($C485,'Orçamento Base'!$D$12:$S$1673,15,FALSE),VLOOKUP($C485,#REF!,15,FALSE))</f>
        <v>#N/A</v>
      </c>
      <c r="T485" s="205" t="e">
        <f t="shared" si="47"/>
        <v>#N/A</v>
      </c>
    </row>
    <row r="486" spans="1:20" ht="15">
      <c r="A486" s="203">
        <v>1</v>
      </c>
      <c r="B486" s="203" t="e">
        <f>'Orçamento-TCE'!B486</f>
        <v>#N/A</v>
      </c>
      <c r="C486" s="229">
        <f>'Orçamento-TCE'!C486</f>
        <v>0</v>
      </c>
      <c r="D486" s="199" t="e">
        <f>'Orçamento-TCE'!G486</f>
        <v>#N/A</v>
      </c>
      <c r="E486" s="204">
        <f>'Orçamento-TCE'!H486</f>
        <v>0</v>
      </c>
      <c r="F486" s="230" t="e">
        <f>'Orçamento-TCE'!I486</f>
        <v>#N/A</v>
      </c>
      <c r="G486" s="227" t="e">
        <f>IF(Comparativo!$E$6="Tabela Não Desonerada",VLOOKUP($C486,'Orçamento Base'!$D$12:$S$1673,12,FALSE),VLOOKUP($C486,#REF!,12,FALSE))</f>
        <v>#N/A</v>
      </c>
      <c r="H486" s="228">
        <f>IFERROR(IF(Comparativo!$E$6="Tabela Não Desonerada",VLOOKUP($C486,'Orçamento Base'!$D$12:$S$1673,16,FALSE),VLOOKUP($C486,#REF!,16,FALSE)),0)</f>
        <v>0</v>
      </c>
      <c r="I486" s="575" t="e">
        <f>IF(Comparativo!$E$6="Tabela Não Desonerada",VLOOKUP($C486,'Orçamento Base'!$D$12:$S$1673,11,FALSE),VLOOKUP($C486,#REF!,11,FALSE))</f>
        <v>#N/A</v>
      </c>
      <c r="J486" s="363">
        <f>IF(Comparativo!$E$6="Tabela Não Desonerada",Encargos!$F$44,Encargos!$D$44)</f>
        <v>1.1122000000000001</v>
      </c>
      <c r="K486" s="364"/>
      <c r="L486" s="365" t="e">
        <f t="shared" si="42"/>
        <v>#N/A</v>
      </c>
      <c r="M486" s="365" t="e">
        <f t="shared" si="43"/>
        <v>#N/A</v>
      </c>
      <c r="N486" s="376" t="e">
        <f t="shared" si="44"/>
        <v>#N/A</v>
      </c>
      <c r="O486" s="205" t="e">
        <f>IF(Comparativo!$E$6="Tabela Não Desonerada",VLOOKUP($C486,'Orçamento Base'!$D$12:$S$1673,13,FALSE),VLOOKUP($C486,#REF!,13,FALSE))</f>
        <v>#N/A</v>
      </c>
      <c r="P486" s="205" t="e">
        <f t="shared" si="45"/>
        <v>#N/A</v>
      </c>
      <c r="Q486" s="205" t="e">
        <f>IF(Comparativo!$E$6="Tabela Não Desonerada",VLOOKUP($C486,'Orçamento Base'!$D$12:$S$1673,14,FALSE),VLOOKUP($C486,#REF!,14,FALSE))</f>
        <v>#N/A</v>
      </c>
      <c r="R486" s="205" t="e">
        <f t="shared" si="46"/>
        <v>#N/A</v>
      </c>
      <c r="S486" s="205" t="e">
        <f>IF(Comparativo!$E$6="Tabela Não Desonerada",VLOOKUP($C486,'Orçamento Base'!$D$12:$S$1673,15,FALSE),VLOOKUP($C486,#REF!,15,FALSE))</f>
        <v>#N/A</v>
      </c>
      <c r="T486" s="205" t="e">
        <f t="shared" si="47"/>
        <v>#N/A</v>
      </c>
    </row>
    <row r="487" spans="1:20" ht="15">
      <c r="A487" s="203">
        <v>1</v>
      </c>
      <c r="B487" s="203" t="e">
        <f>'Orçamento-TCE'!B487</f>
        <v>#N/A</v>
      </c>
      <c r="C487" s="229">
        <f>'Orçamento-TCE'!C487</f>
        <v>0</v>
      </c>
      <c r="D487" s="199" t="e">
        <f>'Orçamento-TCE'!G487</f>
        <v>#N/A</v>
      </c>
      <c r="E487" s="204">
        <f>'Orçamento-TCE'!H487</f>
        <v>0</v>
      </c>
      <c r="F487" s="230" t="e">
        <f>'Orçamento-TCE'!I487</f>
        <v>#N/A</v>
      </c>
      <c r="G487" s="227" t="e">
        <f>IF(Comparativo!$E$6="Tabela Não Desonerada",VLOOKUP($C487,'Orçamento Base'!$D$12:$S$1673,12,FALSE),VLOOKUP($C487,#REF!,12,FALSE))</f>
        <v>#N/A</v>
      </c>
      <c r="H487" s="228">
        <f>IFERROR(IF(Comparativo!$E$6="Tabela Não Desonerada",VLOOKUP($C487,'Orçamento Base'!$D$12:$S$1673,16,FALSE),VLOOKUP($C487,#REF!,16,FALSE)),0)</f>
        <v>0</v>
      </c>
      <c r="I487" s="575" t="e">
        <f>IF(Comparativo!$E$6="Tabela Não Desonerada",VLOOKUP($C487,'Orçamento Base'!$D$12:$S$1673,11,FALSE),VLOOKUP($C487,#REF!,11,FALSE))</f>
        <v>#N/A</v>
      </c>
      <c r="J487" s="363">
        <f>IF(Comparativo!$E$6="Tabela Não Desonerada",Encargos!$F$44,Encargos!$D$44)</f>
        <v>1.1122000000000001</v>
      </c>
      <c r="K487" s="364"/>
      <c r="L487" s="365" t="e">
        <f t="shared" si="42"/>
        <v>#N/A</v>
      </c>
      <c r="M487" s="365" t="e">
        <f t="shared" si="43"/>
        <v>#N/A</v>
      </c>
      <c r="N487" s="376" t="e">
        <f t="shared" si="44"/>
        <v>#N/A</v>
      </c>
      <c r="O487" s="205" t="e">
        <f>IF(Comparativo!$E$6="Tabela Não Desonerada",VLOOKUP($C487,'Orçamento Base'!$D$12:$S$1673,13,FALSE),VLOOKUP($C487,#REF!,13,FALSE))</f>
        <v>#N/A</v>
      </c>
      <c r="P487" s="205" t="e">
        <f t="shared" si="45"/>
        <v>#N/A</v>
      </c>
      <c r="Q487" s="205" t="e">
        <f>IF(Comparativo!$E$6="Tabela Não Desonerada",VLOOKUP($C487,'Orçamento Base'!$D$12:$S$1673,14,FALSE),VLOOKUP($C487,#REF!,14,FALSE))</f>
        <v>#N/A</v>
      </c>
      <c r="R487" s="205" t="e">
        <f t="shared" si="46"/>
        <v>#N/A</v>
      </c>
      <c r="S487" s="205" t="e">
        <f>IF(Comparativo!$E$6="Tabela Não Desonerada",VLOOKUP($C487,'Orçamento Base'!$D$12:$S$1673,15,FALSE),VLOOKUP($C487,#REF!,15,FALSE))</f>
        <v>#N/A</v>
      </c>
      <c r="T487" s="205" t="e">
        <f t="shared" si="47"/>
        <v>#N/A</v>
      </c>
    </row>
    <row r="488" spans="1:20" ht="15">
      <c r="A488" s="203">
        <v>1</v>
      </c>
      <c r="B488" s="203" t="e">
        <f>'Orçamento-TCE'!B488</f>
        <v>#N/A</v>
      </c>
      <c r="C488" s="229">
        <f>'Orçamento-TCE'!C488</f>
        <v>0</v>
      </c>
      <c r="D488" s="199" t="e">
        <f>'Orçamento-TCE'!G488</f>
        <v>#N/A</v>
      </c>
      <c r="E488" s="204">
        <f>'Orçamento-TCE'!H488</f>
        <v>0</v>
      </c>
      <c r="F488" s="230" t="e">
        <f>'Orçamento-TCE'!I488</f>
        <v>#N/A</v>
      </c>
      <c r="G488" s="227" t="e">
        <f>IF(Comparativo!$E$6="Tabela Não Desonerada",VLOOKUP($C488,'Orçamento Base'!$D$12:$S$1673,12,FALSE),VLOOKUP($C488,#REF!,12,FALSE))</f>
        <v>#N/A</v>
      </c>
      <c r="H488" s="228">
        <f>IFERROR(IF(Comparativo!$E$6="Tabela Não Desonerada",VLOOKUP($C488,'Orçamento Base'!$D$12:$S$1673,16,FALSE),VLOOKUP($C488,#REF!,16,FALSE)),0)</f>
        <v>0</v>
      </c>
      <c r="I488" s="575" t="e">
        <f>IF(Comparativo!$E$6="Tabela Não Desonerada",VLOOKUP($C488,'Orçamento Base'!$D$12:$S$1673,11,FALSE),VLOOKUP($C488,#REF!,11,FALSE))</f>
        <v>#N/A</v>
      </c>
      <c r="J488" s="363">
        <f>IF(Comparativo!$E$6="Tabela Não Desonerada",Encargos!$F$44,Encargos!$D$44)</f>
        <v>1.1122000000000001</v>
      </c>
      <c r="K488" s="364"/>
      <c r="L488" s="365" t="e">
        <f t="shared" si="42"/>
        <v>#N/A</v>
      </c>
      <c r="M488" s="365" t="e">
        <f t="shared" si="43"/>
        <v>#N/A</v>
      </c>
      <c r="N488" s="376" t="e">
        <f t="shared" si="44"/>
        <v>#N/A</v>
      </c>
      <c r="O488" s="205" t="e">
        <f>IF(Comparativo!$E$6="Tabela Não Desonerada",VLOOKUP($C488,'Orçamento Base'!$D$12:$S$1673,13,FALSE),VLOOKUP($C488,#REF!,13,FALSE))</f>
        <v>#N/A</v>
      </c>
      <c r="P488" s="205" t="e">
        <f t="shared" si="45"/>
        <v>#N/A</v>
      </c>
      <c r="Q488" s="205" t="e">
        <f>IF(Comparativo!$E$6="Tabela Não Desonerada",VLOOKUP($C488,'Orçamento Base'!$D$12:$S$1673,14,FALSE),VLOOKUP($C488,#REF!,14,FALSE))</f>
        <v>#N/A</v>
      </c>
      <c r="R488" s="205" t="e">
        <f t="shared" si="46"/>
        <v>#N/A</v>
      </c>
      <c r="S488" s="205" t="e">
        <f>IF(Comparativo!$E$6="Tabela Não Desonerada",VLOOKUP($C488,'Orçamento Base'!$D$12:$S$1673,15,FALSE),VLOOKUP($C488,#REF!,15,FALSE))</f>
        <v>#N/A</v>
      </c>
      <c r="T488" s="205" t="e">
        <f t="shared" si="47"/>
        <v>#N/A</v>
      </c>
    </row>
    <row r="489" spans="1:20" ht="15">
      <c r="A489" s="203">
        <v>1</v>
      </c>
      <c r="B489" s="203" t="e">
        <f>'Orçamento-TCE'!B489</f>
        <v>#N/A</v>
      </c>
      <c r="C489" s="229">
        <f>'Orçamento-TCE'!C489</f>
        <v>0</v>
      </c>
      <c r="D489" s="199" t="e">
        <f>'Orçamento-TCE'!G489</f>
        <v>#N/A</v>
      </c>
      <c r="E489" s="204">
        <f>'Orçamento-TCE'!H489</f>
        <v>0</v>
      </c>
      <c r="F489" s="230" t="e">
        <f>'Orçamento-TCE'!I489</f>
        <v>#N/A</v>
      </c>
      <c r="G489" s="227" t="e">
        <f>IF(Comparativo!$E$6="Tabela Não Desonerada",VLOOKUP($C489,'Orçamento Base'!$D$12:$S$1673,12,FALSE),VLOOKUP($C489,#REF!,12,FALSE))</f>
        <v>#N/A</v>
      </c>
      <c r="H489" s="228">
        <f>IFERROR(IF(Comparativo!$E$6="Tabela Não Desonerada",VLOOKUP($C489,'Orçamento Base'!$D$12:$S$1673,16,FALSE),VLOOKUP($C489,#REF!,16,FALSE)),0)</f>
        <v>0</v>
      </c>
      <c r="I489" s="575" t="e">
        <f>IF(Comparativo!$E$6="Tabela Não Desonerada",VLOOKUP($C489,'Orçamento Base'!$D$12:$S$1673,11,FALSE),VLOOKUP($C489,#REF!,11,FALSE))</f>
        <v>#N/A</v>
      </c>
      <c r="J489" s="363">
        <f>IF(Comparativo!$E$6="Tabela Não Desonerada",Encargos!$F$44,Encargos!$D$44)</f>
        <v>1.1122000000000001</v>
      </c>
      <c r="K489" s="364"/>
      <c r="L489" s="365" t="e">
        <f t="shared" si="42"/>
        <v>#N/A</v>
      </c>
      <c r="M489" s="365" t="e">
        <f t="shared" si="43"/>
        <v>#N/A</v>
      </c>
      <c r="N489" s="376" t="e">
        <f t="shared" si="44"/>
        <v>#N/A</v>
      </c>
      <c r="O489" s="205" t="e">
        <f>IF(Comparativo!$E$6="Tabela Não Desonerada",VLOOKUP($C489,'Orçamento Base'!$D$12:$S$1673,13,FALSE),VLOOKUP($C489,#REF!,13,FALSE))</f>
        <v>#N/A</v>
      </c>
      <c r="P489" s="205" t="e">
        <f t="shared" si="45"/>
        <v>#N/A</v>
      </c>
      <c r="Q489" s="205" t="e">
        <f>IF(Comparativo!$E$6="Tabela Não Desonerada",VLOOKUP($C489,'Orçamento Base'!$D$12:$S$1673,14,FALSE),VLOOKUP($C489,#REF!,14,FALSE))</f>
        <v>#N/A</v>
      </c>
      <c r="R489" s="205" t="e">
        <f t="shared" si="46"/>
        <v>#N/A</v>
      </c>
      <c r="S489" s="205" t="e">
        <f>IF(Comparativo!$E$6="Tabela Não Desonerada",VLOOKUP($C489,'Orçamento Base'!$D$12:$S$1673,15,FALSE),VLOOKUP($C489,#REF!,15,FALSE))</f>
        <v>#N/A</v>
      </c>
      <c r="T489" s="205" t="e">
        <f t="shared" si="47"/>
        <v>#N/A</v>
      </c>
    </row>
    <row r="490" spans="1:20" ht="15">
      <c r="A490" s="203">
        <v>1</v>
      </c>
      <c r="B490" s="203" t="e">
        <f>'Orçamento-TCE'!B490</f>
        <v>#N/A</v>
      </c>
      <c r="C490" s="229">
        <f>'Orçamento-TCE'!C490</f>
        <v>0</v>
      </c>
      <c r="D490" s="199" t="e">
        <f>'Orçamento-TCE'!G490</f>
        <v>#N/A</v>
      </c>
      <c r="E490" s="204">
        <f>'Orçamento-TCE'!H490</f>
        <v>0</v>
      </c>
      <c r="F490" s="230" t="e">
        <f>'Orçamento-TCE'!I490</f>
        <v>#N/A</v>
      </c>
      <c r="G490" s="227" t="e">
        <f>IF(Comparativo!$E$6="Tabela Não Desonerada",VLOOKUP($C490,'Orçamento Base'!$D$12:$S$1673,12,FALSE),VLOOKUP($C490,#REF!,12,FALSE))</f>
        <v>#N/A</v>
      </c>
      <c r="H490" s="228">
        <f>IFERROR(IF(Comparativo!$E$6="Tabela Não Desonerada",VLOOKUP($C490,'Orçamento Base'!$D$12:$S$1673,16,FALSE),VLOOKUP($C490,#REF!,16,FALSE)),0)</f>
        <v>0</v>
      </c>
      <c r="I490" s="575" t="e">
        <f>IF(Comparativo!$E$6="Tabela Não Desonerada",VLOOKUP($C490,'Orçamento Base'!$D$12:$S$1673,11,FALSE),VLOOKUP($C490,#REF!,11,FALSE))</f>
        <v>#N/A</v>
      </c>
      <c r="J490" s="363">
        <f>IF(Comparativo!$E$6="Tabela Não Desonerada",Encargos!$F$44,Encargos!$D$44)</f>
        <v>1.1122000000000001</v>
      </c>
      <c r="K490" s="364"/>
      <c r="L490" s="365" t="e">
        <f t="shared" si="42"/>
        <v>#N/A</v>
      </c>
      <c r="M490" s="365" t="e">
        <f t="shared" si="43"/>
        <v>#N/A</v>
      </c>
      <c r="N490" s="376" t="e">
        <f t="shared" si="44"/>
        <v>#N/A</v>
      </c>
      <c r="O490" s="205" t="e">
        <f>IF(Comparativo!$E$6="Tabela Não Desonerada",VLOOKUP($C490,'Orçamento Base'!$D$12:$S$1673,13,FALSE),VLOOKUP($C490,#REF!,13,FALSE))</f>
        <v>#N/A</v>
      </c>
      <c r="P490" s="205" t="e">
        <f t="shared" si="45"/>
        <v>#N/A</v>
      </c>
      <c r="Q490" s="205" t="e">
        <f>IF(Comparativo!$E$6="Tabela Não Desonerada",VLOOKUP($C490,'Orçamento Base'!$D$12:$S$1673,14,FALSE),VLOOKUP($C490,#REF!,14,FALSE))</f>
        <v>#N/A</v>
      </c>
      <c r="R490" s="205" t="e">
        <f t="shared" si="46"/>
        <v>#N/A</v>
      </c>
      <c r="S490" s="205" t="e">
        <f>IF(Comparativo!$E$6="Tabela Não Desonerada",VLOOKUP($C490,'Orçamento Base'!$D$12:$S$1673,15,FALSE),VLOOKUP($C490,#REF!,15,FALSE))</f>
        <v>#N/A</v>
      </c>
      <c r="T490" s="205" t="e">
        <f t="shared" si="47"/>
        <v>#N/A</v>
      </c>
    </row>
    <row r="491" spans="1:20" ht="15">
      <c r="A491" s="203">
        <v>1</v>
      </c>
      <c r="B491" s="203" t="e">
        <f>'Orçamento-TCE'!B491</f>
        <v>#N/A</v>
      </c>
      <c r="C491" s="229">
        <f>'Orçamento-TCE'!C491</f>
        <v>0</v>
      </c>
      <c r="D491" s="199" t="e">
        <f>'Orçamento-TCE'!G491</f>
        <v>#N/A</v>
      </c>
      <c r="E491" s="204">
        <f>'Orçamento-TCE'!H491</f>
        <v>0</v>
      </c>
      <c r="F491" s="230" t="e">
        <f>'Orçamento-TCE'!I491</f>
        <v>#N/A</v>
      </c>
      <c r="G491" s="227" t="e">
        <f>IF(Comparativo!$E$6="Tabela Não Desonerada",VLOOKUP($C491,'Orçamento Base'!$D$12:$S$1673,12,FALSE),VLOOKUP($C491,#REF!,12,FALSE))</f>
        <v>#N/A</v>
      </c>
      <c r="H491" s="228">
        <f>IFERROR(IF(Comparativo!$E$6="Tabela Não Desonerada",VLOOKUP($C491,'Orçamento Base'!$D$12:$S$1673,16,FALSE),VLOOKUP($C491,#REF!,16,FALSE)),0)</f>
        <v>0</v>
      </c>
      <c r="I491" s="575" t="e">
        <f>IF(Comparativo!$E$6="Tabela Não Desonerada",VLOOKUP($C491,'Orçamento Base'!$D$12:$S$1673,11,FALSE),VLOOKUP($C491,#REF!,11,FALSE))</f>
        <v>#N/A</v>
      </c>
      <c r="J491" s="363">
        <f>IF(Comparativo!$E$6="Tabela Não Desonerada",Encargos!$F$44,Encargos!$D$44)</f>
        <v>1.1122000000000001</v>
      </c>
      <c r="K491" s="364"/>
      <c r="L491" s="365" t="e">
        <f t="shared" si="42"/>
        <v>#N/A</v>
      </c>
      <c r="M491" s="365" t="e">
        <f t="shared" si="43"/>
        <v>#N/A</v>
      </c>
      <c r="N491" s="376" t="e">
        <f t="shared" si="44"/>
        <v>#N/A</v>
      </c>
      <c r="O491" s="205" t="e">
        <f>IF(Comparativo!$E$6="Tabela Não Desonerada",VLOOKUP($C491,'Orçamento Base'!$D$12:$S$1673,13,FALSE),VLOOKUP($C491,#REF!,13,FALSE))</f>
        <v>#N/A</v>
      </c>
      <c r="P491" s="205" t="e">
        <f t="shared" si="45"/>
        <v>#N/A</v>
      </c>
      <c r="Q491" s="205" t="e">
        <f>IF(Comparativo!$E$6="Tabela Não Desonerada",VLOOKUP($C491,'Orçamento Base'!$D$12:$S$1673,14,FALSE),VLOOKUP($C491,#REF!,14,FALSE))</f>
        <v>#N/A</v>
      </c>
      <c r="R491" s="205" t="e">
        <f t="shared" si="46"/>
        <v>#N/A</v>
      </c>
      <c r="S491" s="205" t="e">
        <f>IF(Comparativo!$E$6="Tabela Não Desonerada",VLOOKUP($C491,'Orçamento Base'!$D$12:$S$1673,15,FALSE),VLOOKUP($C491,#REF!,15,FALSE))</f>
        <v>#N/A</v>
      </c>
      <c r="T491" s="205" t="e">
        <f t="shared" si="47"/>
        <v>#N/A</v>
      </c>
    </row>
    <row r="492" spans="1:20" ht="15">
      <c r="A492" s="203">
        <v>1</v>
      </c>
      <c r="B492" s="203" t="e">
        <f>'Orçamento-TCE'!B492</f>
        <v>#N/A</v>
      </c>
      <c r="C492" s="229">
        <f>'Orçamento-TCE'!C492</f>
        <v>0</v>
      </c>
      <c r="D492" s="199" t="e">
        <f>'Orçamento-TCE'!G492</f>
        <v>#N/A</v>
      </c>
      <c r="E492" s="204">
        <f>'Orçamento-TCE'!H492</f>
        <v>0</v>
      </c>
      <c r="F492" s="230" t="e">
        <f>'Orçamento-TCE'!I492</f>
        <v>#N/A</v>
      </c>
      <c r="G492" s="227" t="e">
        <f>IF(Comparativo!$E$6="Tabela Não Desonerada",VLOOKUP($C492,'Orçamento Base'!$D$12:$S$1673,12,FALSE),VLOOKUP($C492,#REF!,12,FALSE))</f>
        <v>#N/A</v>
      </c>
      <c r="H492" s="228">
        <f>IFERROR(IF(Comparativo!$E$6="Tabela Não Desonerada",VLOOKUP($C492,'Orçamento Base'!$D$12:$S$1673,16,FALSE),VLOOKUP($C492,#REF!,16,FALSE)),0)</f>
        <v>0</v>
      </c>
      <c r="I492" s="575" t="e">
        <f>IF(Comparativo!$E$6="Tabela Não Desonerada",VLOOKUP($C492,'Orçamento Base'!$D$12:$S$1673,11,FALSE),VLOOKUP($C492,#REF!,11,FALSE))</f>
        <v>#N/A</v>
      </c>
      <c r="J492" s="363">
        <f>IF(Comparativo!$E$6="Tabela Não Desonerada",Encargos!$F$44,Encargos!$D$44)</f>
        <v>1.1122000000000001</v>
      </c>
      <c r="K492" s="364"/>
      <c r="L492" s="365" t="e">
        <f t="shared" si="42"/>
        <v>#N/A</v>
      </c>
      <c r="M492" s="365" t="e">
        <f t="shared" si="43"/>
        <v>#N/A</v>
      </c>
      <c r="N492" s="376" t="e">
        <f t="shared" si="44"/>
        <v>#N/A</v>
      </c>
      <c r="O492" s="205" t="e">
        <f>IF(Comparativo!$E$6="Tabela Não Desonerada",VLOOKUP($C492,'Orçamento Base'!$D$12:$S$1673,13,FALSE),VLOOKUP($C492,#REF!,13,FALSE))</f>
        <v>#N/A</v>
      </c>
      <c r="P492" s="205" t="e">
        <f t="shared" si="45"/>
        <v>#N/A</v>
      </c>
      <c r="Q492" s="205" t="e">
        <f>IF(Comparativo!$E$6="Tabela Não Desonerada",VLOOKUP($C492,'Orçamento Base'!$D$12:$S$1673,14,FALSE),VLOOKUP($C492,#REF!,14,FALSE))</f>
        <v>#N/A</v>
      </c>
      <c r="R492" s="205" t="e">
        <f t="shared" si="46"/>
        <v>#N/A</v>
      </c>
      <c r="S492" s="205" t="e">
        <f>IF(Comparativo!$E$6="Tabela Não Desonerada",VLOOKUP($C492,'Orçamento Base'!$D$12:$S$1673,15,FALSE),VLOOKUP($C492,#REF!,15,FALSE))</f>
        <v>#N/A</v>
      </c>
      <c r="T492" s="205" t="e">
        <f t="shared" si="47"/>
        <v>#N/A</v>
      </c>
    </row>
    <row r="493" spans="1:20" ht="15">
      <c r="A493" s="203">
        <v>1</v>
      </c>
      <c r="B493" s="203" t="e">
        <f>'Orçamento-TCE'!B493</f>
        <v>#N/A</v>
      </c>
      <c r="C493" s="229">
        <f>'Orçamento-TCE'!C493</f>
        <v>0</v>
      </c>
      <c r="D493" s="199" t="e">
        <f>'Orçamento-TCE'!G493</f>
        <v>#N/A</v>
      </c>
      <c r="E493" s="204">
        <f>'Orçamento-TCE'!H493</f>
        <v>0</v>
      </c>
      <c r="F493" s="230" t="e">
        <f>'Orçamento-TCE'!I493</f>
        <v>#N/A</v>
      </c>
      <c r="G493" s="227" t="e">
        <f>IF(Comparativo!$E$6="Tabela Não Desonerada",VLOOKUP($C493,'Orçamento Base'!$D$12:$S$1673,12,FALSE),VLOOKUP($C493,#REF!,12,FALSE))</f>
        <v>#N/A</v>
      </c>
      <c r="H493" s="228">
        <f>IFERROR(IF(Comparativo!$E$6="Tabela Não Desonerada",VLOOKUP($C493,'Orçamento Base'!$D$12:$S$1673,16,FALSE),VLOOKUP($C493,#REF!,16,FALSE)),0)</f>
        <v>0</v>
      </c>
      <c r="I493" s="575" t="e">
        <f>IF(Comparativo!$E$6="Tabela Não Desonerada",VLOOKUP($C493,'Orçamento Base'!$D$12:$S$1673,11,FALSE),VLOOKUP($C493,#REF!,11,FALSE))</f>
        <v>#N/A</v>
      </c>
      <c r="J493" s="363">
        <f>IF(Comparativo!$E$6="Tabela Não Desonerada",Encargos!$F$44,Encargos!$D$44)</f>
        <v>1.1122000000000001</v>
      </c>
      <c r="K493" s="364"/>
      <c r="L493" s="365" t="e">
        <f t="shared" si="42"/>
        <v>#N/A</v>
      </c>
      <c r="M493" s="365" t="e">
        <f t="shared" si="43"/>
        <v>#N/A</v>
      </c>
      <c r="N493" s="376" t="e">
        <f t="shared" si="44"/>
        <v>#N/A</v>
      </c>
      <c r="O493" s="205" t="e">
        <f>IF(Comparativo!$E$6="Tabela Não Desonerada",VLOOKUP($C493,'Orçamento Base'!$D$12:$S$1673,13,FALSE),VLOOKUP($C493,#REF!,13,FALSE))</f>
        <v>#N/A</v>
      </c>
      <c r="P493" s="205" t="e">
        <f t="shared" si="45"/>
        <v>#N/A</v>
      </c>
      <c r="Q493" s="205" t="e">
        <f>IF(Comparativo!$E$6="Tabela Não Desonerada",VLOOKUP($C493,'Orçamento Base'!$D$12:$S$1673,14,FALSE),VLOOKUP($C493,#REF!,14,FALSE))</f>
        <v>#N/A</v>
      </c>
      <c r="R493" s="205" t="e">
        <f t="shared" si="46"/>
        <v>#N/A</v>
      </c>
      <c r="S493" s="205" t="e">
        <f>IF(Comparativo!$E$6="Tabela Não Desonerada",VLOOKUP($C493,'Orçamento Base'!$D$12:$S$1673,15,FALSE),VLOOKUP($C493,#REF!,15,FALSE))</f>
        <v>#N/A</v>
      </c>
      <c r="T493" s="205" t="e">
        <f t="shared" si="47"/>
        <v>#N/A</v>
      </c>
    </row>
    <row r="494" spans="1:20" ht="15">
      <c r="A494" s="203">
        <v>1</v>
      </c>
      <c r="B494" s="203" t="e">
        <f>'Orçamento-TCE'!B494</f>
        <v>#N/A</v>
      </c>
      <c r="C494" s="229">
        <f>'Orçamento-TCE'!C494</f>
        <v>0</v>
      </c>
      <c r="D494" s="199" t="e">
        <f>'Orçamento-TCE'!G494</f>
        <v>#N/A</v>
      </c>
      <c r="E494" s="204">
        <f>'Orçamento-TCE'!H494</f>
        <v>0</v>
      </c>
      <c r="F494" s="230" t="e">
        <f>'Orçamento-TCE'!I494</f>
        <v>#N/A</v>
      </c>
      <c r="G494" s="227" t="e">
        <f>IF(Comparativo!$E$6="Tabela Não Desonerada",VLOOKUP($C494,'Orçamento Base'!$D$12:$S$1673,12,FALSE),VLOOKUP($C494,#REF!,12,FALSE))</f>
        <v>#N/A</v>
      </c>
      <c r="H494" s="228">
        <f>IFERROR(IF(Comparativo!$E$6="Tabela Não Desonerada",VLOOKUP($C494,'Orçamento Base'!$D$12:$S$1673,16,FALSE),VLOOKUP($C494,#REF!,16,FALSE)),0)</f>
        <v>0</v>
      </c>
      <c r="I494" s="575" t="e">
        <f>IF(Comparativo!$E$6="Tabela Não Desonerada",VLOOKUP($C494,'Orçamento Base'!$D$12:$S$1673,11,FALSE),VLOOKUP($C494,#REF!,11,FALSE))</f>
        <v>#N/A</v>
      </c>
      <c r="J494" s="363">
        <f>IF(Comparativo!$E$6="Tabela Não Desonerada",Encargos!$F$44,Encargos!$D$44)</f>
        <v>1.1122000000000001</v>
      </c>
      <c r="K494" s="364"/>
      <c r="L494" s="365" t="e">
        <f t="shared" si="42"/>
        <v>#N/A</v>
      </c>
      <c r="M494" s="365" t="e">
        <f t="shared" si="43"/>
        <v>#N/A</v>
      </c>
      <c r="N494" s="376" t="e">
        <f t="shared" si="44"/>
        <v>#N/A</v>
      </c>
      <c r="O494" s="205" t="e">
        <f>IF(Comparativo!$E$6="Tabela Não Desonerada",VLOOKUP($C494,'Orçamento Base'!$D$12:$S$1673,13,FALSE),VLOOKUP($C494,#REF!,13,FALSE))</f>
        <v>#N/A</v>
      </c>
      <c r="P494" s="205" t="e">
        <f t="shared" si="45"/>
        <v>#N/A</v>
      </c>
      <c r="Q494" s="205" t="e">
        <f>IF(Comparativo!$E$6="Tabela Não Desonerada",VLOOKUP($C494,'Orçamento Base'!$D$12:$S$1673,14,FALSE),VLOOKUP($C494,#REF!,14,FALSE))</f>
        <v>#N/A</v>
      </c>
      <c r="R494" s="205" t="e">
        <f t="shared" si="46"/>
        <v>#N/A</v>
      </c>
      <c r="S494" s="205" t="e">
        <f>IF(Comparativo!$E$6="Tabela Não Desonerada",VLOOKUP($C494,'Orçamento Base'!$D$12:$S$1673,15,FALSE),VLOOKUP($C494,#REF!,15,FALSE))</f>
        <v>#N/A</v>
      </c>
      <c r="T494" s="205" t="e">
        <f t="shared" si="47"/>
        <v>#N/A</v>
      </c>
    </row>
    <row r="495" spans="1:20" ht="15">
      <c r="A495" s="203">
        <v>1</v>
      </c>
      <c r="B495" s="203" t="e">
        <f>'Orçamento-TCE'!B495</f>
        <v>#N/A</v>
      </c>
      <c r="C495" s="229">
        <f>'Orçamento-TCE'!C495</f>
        <v>0</v>
      </c>
      <c r="D495" s="199" t="e">
        <f>'Orçamento-TCE'!G495</f>
        <v>#N/A</v>
      </c>
      <c r="E495" s="204">
        <f>'Orçamento-TCE'!H495</f>
        <v>0</v>
      </c>
      <c r="F495" s="230" t="e">
        <f>'Orçamento-TCE'!I495</f>
        <v>#N/A</v>
      </c>
      <c r="G495" s="227" t="e">
        <f>IF(Comparativo!$E$6="Tabela Não Desonerada",VLOOKUP($C495,'Orçamento Base'!$D$12:$S$1673,12,FALSE),VLOOKUP($C495,#REF!,12,FALSE))</f>
        <v>#N/A</v>
      </c>
      <c r="H495" s="228">
        <f>IFERROR(IF(Comparativo!$E$6="Tabela Não Desonerada",VLOOKUP($C495,'Orçamento Base'!$D$12:$S$1673,16,FALSE),VLOOKUP($C495,#REF!,16,FALSE)),0)</f>
        <v>0</v>
      </c>
      <c r="I495" s="575" t="e">
        <f>IF(Comparativo!$E$6="Tabela Não Desonerada",VLOOKUP($C495,'Orçamento Base'!$D$12:$S$1673,11,FALSE),VLOOKUP($C495,#REF!,11,FALSE))</f>
        <v>#N/A</v>
      </c>
      <c r="J495" s="363">
        <f>IF(Comparativo!$E$6="Tabela Não Desonerada",Encargos!$F$44,Encargos!$D$44)</f>
        <v>1.1122000000000001</v>
      </c>
      <c r="K495" s="364"/>
      <c r="L495" s="365" t="e">
        <f t="shared" si="42"/>
        <v>#N/A</v>
      </c>
      <c r="M495" s="365" t="e">
        <f t="shared" si="43"/>
        <v>#N/A</v>
      </c>
      <c r="N495" s="376" t="e">
        <f t="shared" si="44"/>
        <v>#N/A</v>
      </c>
      <c r="O495" s="205" t="e">
        <f>IF(Comparativo!$E$6="Tabela Não Desonerada",VLOOKUP($C495,'Orçamento Base'!$D$12:$S$1673,13,FALSE),VLOOKUP($C495,#REF!,13,FALSE))</f>
        <v>#N/A</v>
      </c>
      <c r="P495" s="205" t="e">
        <f t="shared" si="45"/>
        <v>#N/A</v>
      </c>
      <c r="Q495" s="205" t="e">
        <f>IF(Comparativo!$E$6="Tabela Não Desonerada",VLOOKUP($C495,'Orçamento Base'!$D$12:$S$1673,14,FALSE),VLOOKUP($C495,#REF!,14,FALSE))</f>
        <v>#N/A</v>
      </c>
      <c r="R495" s="205" t="e">
        <f t="shared" si="46"/>
        <v>#N/A</v>
      </c>
      <c r="S495" s="205" t="e">
        <f>IF(Comparativo!$E$6="Tabela Não Desonerada",VLOOKUP($C495,'Orçamento Base'!$D$12:$S$1673,15,FALSE),VLOOKUP($C495,#REF!,15,FALSE))</f>
        <v>#N/A</v>
      </c>
      <c r="T495" s="205" t="e">
        <f t="shared" si="47"/>
        <v>#N/A</v>
      </c>
    </row>
    <row r="496" spans="1:20" ht="15">
      <c r="A496" s="203">
        <v>1</v>
      </c>
      <c r="B496" s="203" t="e">
        <f>'Orçamento-TCE'!B496</f>
        <v>#N/A</v>
      </c>
      <c r="C496" s="229">
        <f>'Orçamento-TCE'!C496</f>
        <v>0</v>
      </c>
      <c r="D496" s="199" t="e">
        <f>'Orçamento-TCE'!G496</f>
        <v>#N/A</v>
      </c>
      <c r="E496" s="204">
        <f>'Orçamento-TCE'!H496</f>
        <v>0</v>
      </c>
      <c r="F496" s="230" t="e">
        <f>'Orçamento-TCE'!I496</f>
        <v>#N/A</v>
      </c>
      <c r="G496" s="227" t="e">
        <f>IF(Comparativo!$E$6="Tabela Não Desonerada",VLOOKUP($C496,'Orçamento Base'!$D$12:$S$1673,12,FALSE),VLOOKUP($C496,#REF!,12,FALSE))</f>
        <v>#N/A</v>
      </c>
      <c r="H496" s="228">
        <f>IFERROR(IF(Comparativo!$E$6="Tabela Não Desonerada",VLOOKUP($C496,'Orçamento Base'!$D$12:$S$1673,16,FALSE),VLOOKUP($C496,#REF!,16,FALSE)),0)</f>
        <v>0</v>
      </c>
      <c r="I496" s="575" t="e">
        <f>IF(Comparativo!$E$6="Tabela Não Desonerada",VLOOKUP($C496,'Orçamento Base'!$D$12:$S$1673,11,FALSE),VLOOKUP($C496,#REF!,11,FALSE))</f>
        <v>#N/A</v>
      </c>
      <c r="J496" s="363">
        <f>IF(Comparativo!$E$6="Tabela Não Desonerada",Encargos!$F$44,Encargos!$D$44)</f>
        <v>1.1122000000000001</v>
      </c>
      <c r="K496" s="364"/>
      <c r="L496" s="365" t="e">
        <f t="shared" si="42"/>
        <v>#N/A</v>
      </c>
      <c r="M496" s="365" t="e">
        <f t="shared" si="43"/>
        <v>#N/A</v>
      </c>
      <c r="N496" s="376" t="e">
        <f t="shared" si="44"/>
        <v>#N/A</v>
      </c>
      <c r="O496" s="205" t="e">
        <f>IF(Comparativo!$E$6="Tabela Não Desonerada",VLOOKUP($C496,'Orçamento Base'!$D$12:$S$1673,13,FALSE),VLOOKUP($C496,#REF!,13,FALSE))</f>
        <v>#N/A</v>
      </c>
      <c r="P496" s="205" t="e">
        <f t="shared" si="45"/>
        <v>#N/A</v>
      </c>
      <c r="Q496" s="205" t="e">
        <f>IF(Comparativo!$E$6="Tabela Não Desonerada",VLOOKUP($C496,'Orçamento Base'!$D$12:$S$1673,14,FALSE),VLOOKUP($C496,#REF!,14,FALSE))</f>
        <v>#N/A</v>
      </c>
      <c r="R496" s="205" t="e">
        <f t="shared" si="46"/>
        <v>#N/A</v>
      </c>
      <c r="S496" s="205" t="e">
        <f>IF(Comparativo!$E$6="Tabela Não Desonerada",VLOOKUP($C496,'Orçamento Base'!$D$12:$S$1673,15,FALSE),VLOOKUP($C496,#REF!,15,FALSE))</f>
        <v>#N/A</v>
      </c>
      <c r="T496" s="205" t="e">
        <f t="shared" si="47"/>
        <v>#N/A</v>
      </c>
    </row>
    <row r="497" spans="1:20" ht="15">
      <c r="A497" s="203">
        <v>1</v>
      </c>
      <c r="B497" s="203" t="e">
        <f>'Orçamento-TCE'!B497</f>
        <v>#N/A</v>
      </c>
      <c r="C497" s="229">
        <f>'Orçamento-TCE'!C497</f>
        <v>0</v>
      </c>
      <c r="D497" s="199" t="e">
        <f>'Orçamento-TCE'!G497</f>
        <v>#N/A</v>
      </c>
      <c r="E497" s="204">
        <f>'Orçamento-TCE'!H497</f>
        <v>0</v>
      </c>
      <c r="F497" s="230" t="e">
        <f>'Orçamento-TCE'!I497</f>
        <v>#N/A</v>
      </c>
      <c r="G497" s="227" t="e">
        <f>IF(Comparativo!$E$6="Tabela Não Desonerada",VLOOKUP($C497,'Orçamento Base'!$D$12:$S$1673,12,FALSE),VLOOKUP($C497,#REF!,12,FALSE))</f>
        <v>#N/A</v>
      </c>
      <c r="H497" s="228">
        <f>IFERROR(IF(Comparativo!$E$6="Tabela Não Desonerada",VLOOKUP($C497,'Orçamento Base'!$D$12:$S$1673,16,FALSE),VLOOKUP($C497,#REF!,16,FALSE)),0)</f>
        <v>0</v>
      </c>
      <c r="I497" s="575" t="e">
        <f>IF(Comparativo!$E$6="Tabela Não Desonerada",VLOOKUP($C497,'Orçamento Base'!$D$12:$S$1673,11,FALSE),VLOOKUP($C497,#REF!,11,FALSE))</f>
        <v>#N/A</v>
      </c>
      <c r="J497" s="363">
        <f>IF(Comparativo!$E$6="Tabela Não Desonerada",Encargos!$F$44,Encargos!$D$44)</f>
        <v>1.1122000000000001</v>
      </c>
      <c r="K497" s="364"/>
      <c r="L497" s="365" t="e">
        <f t="shared" si="42"/>
        <v>#N/A</v>
      </c>
      <c r="M497" s="365" t="e">
        <f t="shared" si="43"/>
        <v>#N/A</v>
      </c>
      <c r="N497" s="376" t="e">
        <f t="shared" si="44"/>
        <v>#N/A</v>
      </c>
      <c r="O497" s="205" t="e">
        <f>IF(Comparativo!$E$6="Tabela Não Desonerada",VLOOKUP($C497,'Orçamento Base'!$D$12:$S$1673,13,FALSE),VLOOKUP($C497,#REF!,13,FALSE))</f>
        <v>#N/A</v>
      </c>
      <c r="P497" s="205" t="e">
        <f t="shared" si="45"/>
        <v>#N/A</v>
      </c>
      <c r="Q497" s="205" t="e">
        <f>IF(Comparativo!$E$6="Tabela Não Desonerada",VLOOKUP($C497,'Orçamento Base'!$D$12:$S$1673,14,FALSE),VLOOKUP($C497,#REF!,14,FALSE))</f>
        <v>#N/A</v>
      </c>
      <c r="R497" s="205" t="e">
        <f t="shared" si="46"/>
        <v>#N/A</v>
      </c>
      <c r="S497" s="205" t="e">
        <f>IF(Comparativo!$E$6="Tabela Não Desonerada",VLOOKUP($C497,'Orçamento Base'!$D$12:$S$1673,15,FALSE),VLOOKUP($C497,#REF!,15,FALSE))</f>
        <v>#N/A</v>
      </c>
      <c r="T497" s="205" t="e">
        <f t="shared" si="47"/>
        <v>#N/A</v>
      </c>
    </row>
    <row r="498" spans="1:20" ht="15">
      <c r="A498" s="203">
        <v>1</v>
      </c>
      <c r="B498" s="203" t="e">
        <f>'Orçamento-TCE'!B498</f>
        <v>#N/A</v>
      </c>
      <c r="C498" s="229">
        <f>'Orçamento-TCE'!C498</f>
        <v>0</v>
      </c>
      <c r="D498" s="199" t="e">
        <f>'Orçamento-TCE'!G498</f>
        <v>#N/A</v>
      </c>
      <c r="E498" s="204">
        <f>'Orçamento-TCE'!H498</f>
        <v>0</v>
      </c>
      <c r="F498" s="230" t="e">
        <f>'Orçamento-TCE'!I498</f>
        <v>#N/A</v>
      </c>
      <c r="G498" s="227" t="e">
        <f>IF(Comparativo!$E$6="Tabela Não Desonerada",VLOOKUP($C498,'Orçamento Base'!$D$12:$S$1673,12,FALSE),VLOOKUP($C498,#REF!,12,FALSE))</f>
        <v>#N/A</v>
      </c>
      <c r="H498" s="228">
        <f>IFERROR(IF(Comparativo!$E$6="Tabela Não Desonerada",VLOOKUP($C498,'Orçamento Base'!$D$12:$S$1673,16,FALSE),VLOOKUP($C498,#REF!,16,FALSE)),0)</f>
        <v>0</v>
      </c>
      <c r="I498" s="575" t="e">
        <f>IF(Comparativo!$E$6="Tabela Não Desonerada",VLOOKUP($C498,'Orçamento Base'!$D$12:$S$1673,11,FALSE),VLOOKUP($C498,#REF!,11,FALSE))</f>
        <v>#N/A</v>
      </c>
      <c r="J498" s="363">
        <f>IF(Comparativo!$E$6="Tabela Não Desonerada",Encargos!$F$44,Encargos!$D$44)</f>
        <v>1.1122000000000001</v>
      </c>
      <c r="K498" s="364"/>
      <c r="L498" s="365" t="e">
        <f t="shared" si="42"/>
        <v>#N/A</v>
      </c>
      <c r="M498" s="365" t="e">
        <f t="shared" si="43"/>
        <v>#N/A</v>
      </c>
      <c r="N498" s="376" t="e">
        <f t="shared" si="44"/>
        <v>#N/A</v>
      </c>
      <c r="O498" s="205" t="e">
        <f>IF(Comparativo!$E$6="Tabela Não Desonerada",VLOOKUP($C498,'Orçamento Base'!$D$12:$S$1673,13,FALSE),VLOOKUP($C498,#REF!,13,FALSE))</f>
        <v>#N/A</v>
      </c>
      <c r="P498" s="205" t="e">
        <f t="shared" si="45"/>
        <v>#N/A</v>
      </c>
      <c r="Q498" s="205" t="e">
        <f>IF(Comparativo!$E$6="Tabela Não Desonerada",VLOOKUP($C498,'Orçamento Base'!$D$12:$S$1673,14,FALSE),VLOOKUP($C498,#REF!,14,FALSE))</f>
        <v>#N/A</v>
      </c>
      <c r="R498" s="205" t="e">
        <f t="shared" si="46"/>
        <v>#N/A</v>
      </c>
      <c r="S498" s="205" t="e">
        <f>IF(Comparativo!$E$6="Tabela Não Desonerada",VLOOKUP($C498,'Orçamento Base'!$D$12:$S$1673,15,FALSE),VLOOKUP($C498,#REF!,15,FALSE))</f>
        <v>#N/A</v>
      </c>
      <c r="T498" s="205" t="e">
        <f t="shared" si="47"/>
        <v>#N/A</v>
      </c>
    </row>
    <row r="499" spans="1:20" ht="15">
      <c r="A499" s="203">
        <v>1</v>
      </c>
      <c r="B499" s="203" t="e">
        <f>'Orçamento-TCE'!B499</f>
        <v>#N/A</v>
      </c>
      <c r="C499" s="229">
        <f>'Orçamento-TCE'!C499</f>
        <v>0</v>
      </c>
      <c r="D499" s="199" t="e">
        <f>'Orçamento-TCE'!G499</f>
        <v>#N/A</v>
      </c>
      <c r="E499" s="204">
        <f>'Orçamento-TCE'!H499</f>
        <v>0</v>
      </c>
      <c r="F499" s="230" t="e">
        <f>'Orçamento-TCE'!I499</f>
        <v>#N/A</v>
      </c>
      <c r="G499" s="227" t="e">
        <f>IF(Comparativo!$E$6="Tabela Não Desonerada",VLOOKUP($C499,'Orçamento Base'!$D$12:$S$1673,12,FALSE),VLOOKUP($C499,#REF!,12,FALSE))</f>
        <v>#N/A</v>
      </c>
      <c r="H499" s="228">
        <f>IFERROR(IF(Comparativo!$E$6="Tabela Não Desonerada",VLOOKUP($C499,'Orçamento Base'!$D$12:$S$1673,16,FALSE),VLOOKUP($C499,#REF!,16,FALSE)),0)</f>
        <v>0</v>
      </c>
      <c r="I499" s="575" t="e">
        <f>IF(Comparativo!$E$6="Tabela Não Desonerada",VLOOKUP($C499,'Orçamento Base'!$D$12:$S$1673,11,FALSE),VLOOKUP($C499,#REF!,11,FALSE))</f>
        <v>#N/A</v>
      </c>
      <c r="J499" s="363">
        <f>IF(Comparativo!$E$6="Tabela Não Desonerada",Encargos!$F$44,Encargos!$D$44)</f>
        <v>1.1122000000000001</v>
      </c>
      <c r="K499" s="364"/>
      <c r="L499" s="365" t="e">
        <f t="shared" si="42"/>
        <v>#N/A</v>
      </c>
      <c r="M499" s="365" t="e">
        <f t="shared" si="43"/>
        <v>#N/A</v>
      </c>
      <c r="N499" s="376" t="e">
        <f t="shared" si="44"/>
        <v>#N/A</v>
      </c>
      <c r="O499" s="205" t="e">
        <f>IF(Comparativo!$E$6="Tabela Não Desonerada",VLOOKUP($C499,'Orçamento Base'!$D$12:$S$1673,13,FALSE),VLOOKUP($C499,#REF!,13,FALSE))</f>
        <v>#N/A</v>
      </c>
      <c r="P499" s="205" t="e">
        <f t="shared" si="45"/>
        <v>#N/A</v>
      </c>
      <c r="Q499" s="205" t="e">
        <f>IF(Comparativo!$E$6="Tabela Não Desonerada",VLOOKUP($C499,'Orçamento Base'!$D$12:$S$1673,14,FALSE),VLOOKUP($C499,#REF!,14,FALSE))</f>
        <v>#N/A</v>
      </c>
      <c r="R499" s="205" t="e">
        <f t="shared" si="46"/>
        <v>#N/A</v>
      </c>
      <c r="S499" s="205" t="e">
        <f>IF(Comparativo!$E$6="Tabela Não Desonerada",VLOOKUP($C499,'Orçamento Base'!$D$12:$S$1673,15,FALSE),VLOOKUP($C499,#REF!,15,FALSE))</f>
        <v>#N/A</v>
      </c>
      <c r="T499" s="205" t="e">
        <f t="shared" si="47"/>
        <v>#N/A</v>
      </c>
    </row>
    <row r="500" spans="1:20" ht="15">
      <c r="A500" s="203">
        <v>1</v>
      </c>
      <c r="B500" s="203" t="e">
        <f>'Orçamento-TCE'!B500</f>
        <v>#N/A</v>
      </c>
      <c r="C500" s="229">
        <f>'Orçamento-TCE'!C500</f>
        <v>0</v>
      </c>
      <c r="D500" s="199" t="e">
        <f>'Orçamento-TCE'!G500</f>
        <v>#N/A</v>
      </c>
      <c r="E500" s="204">
        <f>'Orçamento-TCE'!H500</f>
        <v>0</v>
      </c>
      <c r="F500" s="230" t="e">
        <f>'Orçamento-TCE'!I500</f>
        <v>#N/A</v>
      </c>
      <c r="G500" s="227" t="e">
        <f>IF(Comparativo!$E$6="Tabela Não Desonerada",VLOOKUP($C500,'Orçamento Base'!$D$12:$S$1673,12,FALSE),VLOOKUP($C500,#REF!,12,FALSE))</f>
        <v>#N/A</v>
      </c>
      <c r="H500" s="228">
        <f>IFERROR(IF(Comparativo!$E$6="Tabela Não Desonerada",VLOOKUP($C500,'Orçamento Base'!$D$12:$S$1673,16,FALSE),VLOOKUP($C500,#REF!,16,FALSE)),0)</f>
        <v>0</v>
      </c>
      <c r="I500" s="575" t="e">
        <f>IF(Comparativo!$E$6="Tabela Não Desonerada",VLOOKUP($C500,'Orçamento Base'!$D$12:$S$1673,11,FALSE),VLOOKUP($C500,#REF!,11,FALSE))</f>
        <v>#N/A</v>
      </c>
      <c r="J500" s="363">
        <f>IF(Comparativo!$E$6="Tabela Não Desonerada",Encargos!$F$44,Encargos!$D$44)</f>
        <v>1.1122000000000001</v>
      </c>
      <c r="K500" s="364"/>
      <c r="L500" s="365" t="e">
        <f t="shared" si="42"/>
        <v>#N/A</v>
      </c>
      <c r="M500" s="365" t="e">
        <f t="shared" si="43"/>
        <v>#N/A</v>
      </c>
      <c r="N500" s="376" t="e">
        <f t="shared" si="44"/>
        <v>#N/A</v>
      </c>
      <c r="O500" s="205" t="e">
        <f>IF(Comparativo!$E$6="Tabela Não Desonerada",VLOOKUP($C500,'Orçamento Base'!$D$12:$S$1673,13,FALSE),VLOOKUP($C500,#REF!,13,FALSE))</f>
        <v>#N/A</v>
      </c>
      <c r="P500" s="205" t="e">
        <f t="shared" si="45"/>
        <v>#N/A</v>
      </c>
      <c r="Q500" s="205" t="e">
        <f>IF(Comparativo!$E$6="Tabela Não Desonerada",VLOOKUP($C500,'Orçamento Base'!$D$12:$S$1673,14,FALSE),VLOOKUP($C500,#REF!,14,FALSE))</f>
        <v>#N/A</v>
      </c>
      <c r="R500" s="205" t="e">
        <f t="shared" si="46"/>
        <v>#N/A</v>
      </c>
      <c r="S500" s="205" t="e">
        <f>IF(Comparativo!$E$6="Tabela Não Desonerada",VLOOKUP($C500,'Orçamento Base'!$D$12:$S$1673,15,FALSE),VLOOKUP($C500,#REF!,15,FALSE))</f>
        <v>#N/A</v>
      </c>
      <c r="T500" s="205" t="e">
        <f t="shared" si="47"/>
        <v>#N/A</v>
      </c>
    </row>
    <row r="501" spans="1:20" ht="15">
      <c r="A501" s="203">
        <v>1</v>
      </c>
      <c r="B501" s="203" t="e">
        <f>'Orçamento-TCE'!B501</f>
        <v>#N/A</v>
      </c>
      <c r="C501" s="229">
        <f>'Orçamento-TCE'!C501</f>
        <v>0</v>
      </c>
      <c r="D501" s="199" t="e">
        <f>'Orçamento-TCE'!G501</f>
        <v>#N/A</v>
      </c>
      <c r="E501" s="204">
        <f>'Orçamento-TCE'!H501</f>
        <v>0</v>
      </c>
      <c r="F501" s="230" t="e">
        <f>'Orçamento-TCE'!I501</f>
        <v>#N/A</v>
      </c>
      <c r="G501" s="227" t="e">
        <f>IF(Comparativo!$E$6="Tabela Não Desonerada",VLOOKUP($C501,'Orçamento Base'!$D$12:$S$1673,12,FALSE),VLOOKUP($C501,#REF!,12,FALSE))</f>
        <v>#N/A</v>
      </c>
      <c r="H501" s="228">
        <f>IFERROR(IF(Comparativo!$E$6="Tabela Não Desonerada",VLOOKUP($C501,'Orçamento Base'!$D$12:$S$1673,16,FALSE),VLOOKUP($C501,#REF!,16,FALSE)),0)</f>
        <v>0</v>
      </c>
      <c r="I501" s="575" t="e">
        <f>IF(Comparativo!$E$6="Tabela Não Desonerada",VLOOKUP($C501,'Orçamento Base'!$D$12:$S$1673,11,FALSE),VLOOKUP($C501,#REF!,11,FALSE))</f>
        <v>#N/A</v>
      </c>
      <c r="J501" s="363">
        <f>IF(Comparativo!$E$6="Tabela Não Desonerada",Encargos!$F$44,Encargos!$D$44)</f>
        <v>1.1122000000000001</v>
      </c>
      <c r="K501" s="364"/>
      <c r="L501" s="365" t="e">
        <f t="shared" si="42"/>
        <v>#N/A</v>
      </c>
      <c r="M501" s="365" t="e">
        <f t="shared" si="43"/>
        <v>#N/A</v>
      </c>
      <c r="N501" s="376" t="e">
        <f t="shared" si="44"/>
        <v>#N/A</v>
      </c>
      <c r="O501" s="205" t="e">
        <f>IF(Comparativo!$E$6="Tabela Não Desonerada",VLOOKUP($C501,'Orçamento Base'!$D$12:$S$1673,13,FALSE),VLOOKUP($C501,#REF!,13,FALSE))</f>
        <v>#N/A</v>
      </c>
      <c r="P501" s="205" t="e">
        <f t="shared" si="45"/>
        <v>#N/A</v>
      </c>
      <c r="Q501" s="205" t="e">
        <f>IF(Comparativo!$E$6="Tabela Não Desonerada",VLOOKUP($C501,'Orçamento Base'!$D$12:$S$1673,14,FALSE),VLOOKUP($C501,#REF!,14,FALSE))</f>
        <v>#N/A</v>
      </c>
      <c r="R501" s="205" t="e">
        <f t="shared" si="46"/>
        <v>#N/A</v>
      </c>
      <c r="S501" s="205" t="e">
        <f>IF(Comparativo!$E$6="Tabela Não Desonerada",VLOOKUP($C501,'Orçamento Base'!$D$12:$S$1673,15,FALSE),VLOOKUP($C501,#REF!,15,FALSE))</f>
        <v>#N/A</v>
      </c>
      <c r="T501" s="205" t="e">
        <f t="shared" si="47"/>
        <v>#N/A</v>
      </c>
    </row>
    <row r="502" spans="1:20" ht="15">
      <c r="A502" s="203">
        <v>1</v>
      </c>
      <c r="B502" s="203" t="e">
        <f>'Orçamento-TCE'!B502</f>
        <v>#N/A</v>
      </c>
      <c r="C502" s="229">
        <f>'Orçamento-TCE'!C502</f>
        <v>0</v>
      </c>
      <c r="D502" s="199" t="e">
        <f>'Orçamento-TCE'!G502</f>
        <v>#N/A</v>
      </c>
      <c r="E502" s="204">
        <f>'Orçamento-TCE'!H502</f>
        <v>0</v>
      </c>
      <c r="F502" s="230" t="e">
        <f>'Orçamento-TCE'!I502</f>
        <v>#N/A</v>
      </c>
      <c r="G502" s="227" t="e">
        <f>IF(Comparativo!$E$6="Tabela Não Desonerada",VLOOKUP($C502,'Orçamento Base'!$D$12:$S$1673,12,FALSE),VLOOKUP($C502,#REF!,12,FALSE))</f>
        <v>#N/A</v>
      </c>
      <c r="H502" s="228">
        <f>IFERROR(IF(Comparativo!$E$6="Tabela Não Desonerada",VLOOKUP($C502,'Orçamento Base'!$D$12:$S$1673,16,FALSE),VLOOKUP($C502,#REF!,16,FALSE)),0)</f>
        <v>0</v>
      </c>
      <c r="I502" s="575" t="e">
        <f>IF(Comparativo!$E$6="Tabela Não Desonerada",VLOOKUP($C502,'Orçamento Base'!$D$12:$S$1673,11,FALSE),VLOOKUP($C502,#REF!,11,FALSE))</f>
        <v>#N/A</v>
      </c>
      <c r="J502" s="363">
        <f>IF(Comparativo!$E$6="Tabela Não Desonerada",Encargos!$F$44,Encargos!$D$44)</f>
        <v>1.1122000000000001</v>
      </c>
      <c r="K502" s="364"/>
      <c r="L502" s="365" t="e">
        <f t="shared" si="42"/>
        <v>#N/A</v>
      </c>
      <c r="M502" s="365" t="e">
        <f t="shared" si="43"/>
        <v>#N/A</v>
      </c>
      <c r="N502" s="376" t="e">
        <f t="shared" si="44"/>
        <v>#N/A</v>
      </c>
      <c r="O502" s="205" t="e">
        <f>IF(Comparativo!$E$6="Tabela Não Desonerada",VLOOKUP($C502,'Orçamento Base'!$D$12:$S$1673,13,FALSE),VLOOKUP($C502,#REF!,13,FALSE))</f>
        <v>#N/A</v>
      </c>
      <c r="P502" s="205" t="e">
        <f t="shared" si="45"/>
        <v>#N/A</v>
      </c>
      <c r="Q502" s="205" t="e">
        <f>IF(Comparativo!$E$6="Tabela Não Desonerada",VLOOKUP($C502,'Orçamento Base'!$D$12:$S$1673,14,FALSE),VLOOKUP($C502,#REF!,14,FALSE))</f>
        <v>#N/A</v>
      </c>
      <c r="R502" s="205" t="e">
        <f t="shared" si="46"/>
        <v>#N/A</v>
      </c>
      <c r="S502" s="205" t="e">
        <f>IF(Comparativo!$E$6="Tabela Não Desonerada",VLOOKUP($C502,'Orçamento Base'!$D$12:$S$1673,15,FALSE),VLOOKUP($C502,#REF!,15,FALSE))</f>
        <v>#N/A</v>
      </c>
      <c r="T502" s="205" t="e">
        <f t="shared" si="47"/>
        <v>#N/A</v>
      </c>
    </row>
    <row r="503" spans="1:20" ht="15">
      <c r="A503" s="203">
        <v>1</v>
      </c>
      <c r="B503" s="203" t="e">
        <f>'Orçamento-TCE'!B503</f>
        <v>#N/A</v>
      </c>
      <c r="C503" s="229">
        <f>'Orçamento-TCE'!C503</f>
        <v>0</v>
      </c>
      <c r="D503" s="199" t="e">
        <f>'Orçamento-TCE'!G503</f>
        <v>#N/A</v>
      </c>
      <c r="E503" s="204">
        <f>'Orçamento-TCE'!H503</f>
        <v>0</v>
      </c>
      <c r="F503" s="230" t="e">
        <f>'Orçamento-TCE'!I503</f>
        <v>#N/A</v>
      </c>
      <c r="G503" s="227" t="e">
        <f>IF(Comparativo!$E$6="Tabela Não Desonerada",VLOOKUP($C503,'Orçamento Base'!$D$12:$S$1673,12,FALSE),VLOOKUP($C503,#REF!,12,FALSE))</f>
        <v>#N/A</v>
      </c>
      <c r="H503" s="228">
        <f>IFERROR(IF(Comparativo!$E$6="Tabela Não Desonerada",VLOOKUP($C503,'Orçamento Base'!$D$12:$S$1673,16,FALSE),VLOOKUP($C503,#REF!,16,FALSE)),0)</f>
        <v>0</v>
      </c>
      <c r="I503" s="575" t="e">
        <f>IF(Comparativo!$E$6="Tabela Não Desonerada",VLOOKUP($C503,'Orçamento Base'!$D$12:$S$1673,11,FALSE),VLOOKUP($C503,#REF!,11,FALSE))</f>
        <v>#N/A</v>
      </c>
      <c r="J503" s="363">
        <f>IF(Comparativo!$E$6="Tabela Não Desonerada",Encargos!$F$44,Encargos!$D$44)</f>
        <v>1.1122000000000001</v>
      </c>
      <c r="K503" s="364"/>
      <c r="L503" s="365" t="e">
        <f t="shared" si="42"/>
        <v>#N/A</v>
      </c>
      <c r="M503" s="365" t="e">
        <f t="shared" si="43"/>
        <v>#N/A</v>
      </c>
      <c r="N503" s="376" t="e">
        <f t="shared" si="44"/>
        <v>#N/A</v>
      </c>
      <c r="O503" s="205" t="e">
        <f>IF(Comparativo!$E$6="Tabela Não Desonerada",VLOOKUP($C503,'Orçamento Base'!$D$12:$S$1673,13,FALSE),VLOOKUP($C503,#REF!,13,FALSE))</f>
        <v>#N/A</v>
      </c>
      <c r="P503" s="205" t="e">
        <f t="shared" si="45"/>
        <v>#N/A</v>
      </c>
      <c r="Q503" s="205" t="e">
        <f>IF(Comparativo!$E$6="Tabela Não Desonerada",VLOOKUP($C503,'Orçamento Base'!$D$12:$S$1673,14,FALSE),VLOOKUP($C503,#REF!,14,FALSE))</f>
        <v>#N/A</v>
      </c>
      <c r="R503" s="205" t="e">
        <f t="shared" si="46"/>
        <v>#N/A</v>
      </c>
      <c r="S503" s="205" t="e">
        <f>IF(Comparativo!$E$6="Tabela Não Desonerada",VLOOKUP($C503,'Orçamento Base'!$D$12:$S$1673,15,FALSE),VLOOKUP($C503,#REF!,15,FALSE))</f>
        <v>#N/A</v>
      </c>
      <c r="T503" s="205" t="e">
        <f t="shared" si="47"/>
        <v>#N/A</v>
      </c>
    </row>
    <row r="504" spans="1:20" ht="15">
      <c r="A504" s="203">
        <v>1</v>
      </c>
      <c r="B504" s="203" t="e">
        <f>'Orçamento-TCE'!B504</f>
        <v>#N/A</v>
      </c>
      <c r="C504" s="229">
        <f>'Orçamento-TCE'!C504</f>
        <v>0</v>
      </c>
      <c r="D504" s="199" t="e">
        <f>'Orçamento-TCE'!G504</f>
        <v>#N/A</v>
      </c>
      <c r="E504" s="204">
        <f>'Orçamento-TCE'!H504</f>
        <v>0</v>
      </c>
      <c r="F504" s="230" t="e">
        <f>'Orçamento-TCE'!I504</f>
        <v>#N/A</v>
      </c>
      <c r="G504" s="227" t="e">
        <f>IF(Comparativo!$E$6="Tabela Não Desonerada",VLOOKUP($C504,'Orçamento Base'!$D$12:$S$1673,12,FALSE),VLOOKUP($C504,#REF!,12,FALSE))</f>
        <v>#N/A</v>
      </c>
      <c r="H504" s="228">
        <f>IFERROR(IF(Comparativo!$E$6="Tabela Não Desonerada",VLOOKUP($C504,'Orçamento Base'!$D$12:$S$1673,16,FALSE),VLOOKUP($C504,#REF!,16,FALSE)),0)</f>
        <v>0</v>
      </c>
      <c r="I504" s="575" t="e">
        <f>IF(Comparativo!$E$6="Tabela Não Desonerada",VLOOKUP($C504,'Orçamento Base'!$D$12:$S$1673,11,FALSE),VLOOKUP($C504,#REF!,11,FALSE))</f>
        <v>#N/A</v>
      </c>
      <c r="J504" s="363">
        <f>IF(Comparativo!$E$6="Tabela Não Desonerada",Encargos!$F$44,Encargos!$D$44)</f>
        <v>1.1122000000000001</v>
      </c>
      <c r="K504" s="364"/>
      <c r="L504" s="365" t="e">
        <f t="shared" si="42"/>
        <v>#N/A</v>
      </c>
      <c r="M504" s="365" t="e">
        <f t="shared" si="43"/>
        <v>#N/A</v>
      </c>
      <c r="N504" s="376" t="e">
        <f t="shared" si="44"/>
        <v>#N/A</v>
      </c>
      <c r="O504" s="205" t="e">
        <f>IF(Comparativo!$E$6="Tabela Não Desonerada",VLOOKUP($C504,'Orçamento Base'!$D$12:$S$1673,13,FALSE),VLOOKUP($C504,#REF!,13,FALSE))</f>
        <v>#N/A</v>
      </c>
      <c r="P504" s="205" t="e">
        <f t="shared" si="45"/>
        <v>#N/A</v>
      </c>
      <c r="Q504" s="205" t="e">
        <f>IF(Comparativo!$E$6="Tabela Não Desonerada",VLOOKUP($C504,'Orçamento Base'!$D$12:$S$1673,14,FALSE),VLOOKUP($C504,#REF!,14,FALSE))</f>
        <v>#N/A</v>
      </c>
      <c r="R504" s="205" t="e">
        <f t="shared" si="46"/>
        <v>#N/A</v>
      </c>
      <c r="S504" s="205" t="e">
        <f>IF(Comparativo!$E$6="Tabela Não Desonerada",VLOOKUP($C504,'Orçamento Base'!$D$12:$S$1673,15,FALSE),VLOOKUP($C504,#REF!,15,FALSE))</f>
        <v>#N/A</v>
      </c>
      <c r="T504" s="205" t="e">
        <f t="shared" si="47"/>
        <v>#N/A</v>
      </c>
    </row>
    <row r="505" spans="1:20" ht="15">
      <c r="A505" s="203">
        <v>1</v>
      </c>
      <c r="B505" s="203" t="e">
        <f>'Orçamento-TCE'!B505</f>
        <v>#N/A</v>
      </c>
      <c r="C505" s="229">
        <f>'Orçamento-TCE'!C505</f>
        <v>0</v>
      </c>
      <c r="D505" s="199" t="e">
        <f>'Orçamento-TCE'!G505</f>
        <v>#N/A</v>
      </c>
      <c r="E505" s="204">
        <f>'Orçamento-TCE'!H505</f>
        <v>0</v>
      </c>
      <c r="F505" s="230" t="e">
        <f>'Orçamento-TCE'!I505</f>
        <v>#N/A</v>
      </c>
      <c r="G505" s="227" t="e">
        <f>IF(Comparativo!$E$6="Tabela Não Desonerada",VLOOKUP($C505,'Orçamento Base'!$D$12:$S$1673,12,FALSE),VLOOKUP($C505,#REF!,12,FALSE))</f>
        <v>#N/A</v>
      </c>
      <c r="H505" s="228">
        <f>IFERROR(IF(Comparativo!$E$6="Tabela Não Desonerada",VLOOKUP($C505,'Orçamento Base'!$D$12:$S$1673,16,FALSE),VLOOKUP($C505,#REF!,16,FALSE)),0)</f>
        <v>0</v>
      </c>
      <c r="I505" s="575" t="e">
        <f>IF(Comparativo!$E$6="Tabela Não Desonerada",VLOOKUP($C505,'Orçamento Base'!$D$12:$S$1673,11,FALSE),VLOOKUP($C505,#REF!,11,FALSE))</f>
        <v>#N/A</v>
      </c>
      <c r="J505" s="363">
        <f>IF(Comparativo!$E$6="Tabela Não Desonerada",Encargos!$F$44,Encargos!$D$44)</f>
        <v>1.1122000000000001</v>
      </c>
      <c r="K505" s="364"/>
      <c r="L505" s="365" t="e">
        <f t="shared" si="42"/>
        <v>#N/A</v>
      </c>
      <c r="M505" s="365" t="e">
        <f t="shared" si="43"/>
        <v>#N/A</v>
      </c>
      <c r="N505" s="376" t="e">
        <f t="shared" si="44"/>
        <v>#N/A</v>
      </c>
      <c r="O505" s="205" t="e">
        <f>IF(Comparativo!$E$6="Tabela Não Desonerada",VLOOKUP($C505,'Orçamento Base'!$D$12:$S$1673,13,FALSE),VLOOKUP($C505,#REF!,13,FALSE))</f>
        <v>#N/A</v>
      </c>
      <c r="P505" s="205" t="e">
        <f t="shared" si="45"/>
        <v>#N/A</v>
      </c>
      <c r="Q505" s="205" t="e">
        <f>IF(Comparativo!$E$6="Tabela Não Desonerada",VLOOKUP($C505,'Orçamento Base'!$D$12:$S$1673,14,FALSE),VLOOKUP($C505,#REF!,14,FALSE))</f>
        <v>#N/A</v>
      </c>
      <c r="R505" s="205" t="e">
        <f t="shared" si="46"/>
        <v>#N/A</v>
      </c>
      <c r="S505" s="205" t="e">
        <f>IF(Comparativo!$E$6="Tabela Não Desonerada",VLOOKUP($C505,'Orçamento Base'!$D$12:$S$1673,15,FALSE),VLOOKUP($C505,#REF!,15,FALSE))</f>
        <v>#N/A</v>
      </c>
      <c r="T505" s="205" t="e">
        <f t="shared" si="47"/>
        <v>#N/A</v>
      </c>
    </row>
    <row r="506" spans="1:20" ht="15">
      <c r="A506" s="203">
        <v>1</v>
      </c>
      <c r="B506" s="203" t="e">
        <f>'Orçamento-TCE'!B506</f>
        <v>#N/A</v>
      </c>
      <c r="C506" s="229">
        <f>'Orçamento-TCE'!C506</f>
        <v>0</v>
      </c>
      <c r="D506" s="199" t="e">
        <f>'Orçamento-TCE'!G506</f>
        <v>#N/A</v>
      </c>
      <c r="E506" s="204">
        <f>'Orçamento-TCE'!H506</f>
        <v>0</v>
      </c>
      <c r="F506" s="230" t="e">
        <f>'Orçamento-TCE'!I506</f>
        <v>#N/A</v>
      </c>
      <c r="G506" s="227" t="e">
        <f>IF(Comparativo!$E$6="Tabela Não Desonerada",VLOOKUP($C506,'Orçamento Base'!$D$12:$S$1673,12,FALSE),VLOOKUP($C506,#REF!,12,FALSE))</f>
        <v>#N/A</v>
      </c>
      <c r="H506" s="228">
        <f>IFERROR(IF(Comparativo!$E$6="Tabela Não Desonerada",VLOOKUP($C506,'Orçamento Base'!$D$12:$S$1673,16,FALSE),VLOOKUP($C506,#REF!,16,FALSE)),0)</f>
        <v>0</v>
      </c>
      <c r="I506" s="575" t="e">
        <f>IF(Comparativo!$E$6="Tabela Não Desonerada",VLOOKUP($C506,'Orçamento Base'!$D$12:$S$1673,11,FALSE),VLOOKUP($C506,#REF!,11,FALSE))</f>
        <v>#N/A</v>
      </c>
      <c r="J506" s="363">
        <f>IF(Comparativo!$E$6="Tabela Não Desonerada",Encargos!$F$44,Encargos!$D$44)</f>
        <v>1.1122000000000001</v>
      </c>
      <c r="K506" s="364"/>
      <c r="L506" s="365" t="e">
        <f t="shared" si="42"/>
        <v>#N/A</v>
      </c>
      <c r="M506" s="365" t="e">
        <f t="shared" si="43"/>
        <v>#N/A</v>
      </c>
      <c r="N506" s="376" t="e">
        <f t="shared" si="44"/>
        <v>#N/A</v>
      </c>
      <c r="O506" s="205" t="e">
        <f>IF(Comparativo!$E$6="Tabela Não Desonerada",VLOOKUP($C506,'Orçamento Base'!$D$12:$S$1673,13,FALSE),VLOOKUP($C506,#REF!,13,FALSE))</f>
        <v>#N/A</v>
      </c>
      <c r="P506" s="205" t="e">
        <f t="shared" si="45"/>
        <v>#N/A</v>
      </c>
      <c r="Q506" s="205" t="e">
        <f>IF(Comparativo!$E$6="Tabela Não Desonerada",VLOOKUP($C506,'Orçamento Base'!$D$12:$S$1673,14,FALSE),VLOOKUP($C506,#REF!,14,FALSE))</f>
        <v>#N/A</v>
      </c>
      <c r="R506" s="205" t="e">
        <f t="shared" si="46"/>
        <v>#N/A</v>
      </c>
      <c r="S506" s="205" t="e">
        <f>IF(Comparativo!$E$6="Tabela Não Desonerada",VLOOKUP($C506,'Orçamento Base'!$D$12:$S$1673,15,FALSE),VLOOKUP($C506,#REF!,15,FALSE))</f>
        <v>#N/A</v>
      </c>
      <c r="T506" s="205" t="e">
        <f t="shared" si="47"/>
        <v>#N/A</v>
      </c>
    </row>
    <row r="507" spans="1:20" ht="15">
      <c r="A507" s="203">
        <v>1</v>
      </c>
      <c r="B507" s="203" t="e">
        <f>'Orçamento-TCE'!B507</f>
        <v>#N/A</v>
      </c>
      <c r="C507" s="229">
        <f>'Orçamento-TCE'!C507</f>
        <v>0</v>
      </c>
      <c r="D507" s="199" t="e">
        <f>'Orçamento-TCE'!G507</f>
        <v>#N/A</v>
      </c>
      <c r="E507" s="204">
        <f>'Orçamento-TCE'!H507</f>
        <v>0</v>
      </c>
      <c r="F507" s="230" t="e">
        <f>'Orçamento-TCE'!I507</f>
        <v>#N/A</v>
      </c>
      <c r="G507" s="227" t="e">
        <f>IF(Comparativo!$E$6="Tabela Não Desonerada",VLOOKUP($C507,'Orçamento Base'!$D$12:$S$1673,12,FALSE),VLOOKUP($C507,#REF!,12,FALSE))</f>
        <v>#N/A</v>
      </c>
      <c r="H507" s="228">
        <f>IFERROR(IF(Comparativo!$E$6="Tabela Não Desonerada",VLOOKUP($C507,'Orçamento Base'!$D$12:$S$1673,16,FALSE),VLOOKUP($C507,#REF!,16,FALSE)),0)</f>
        <v>0</v>
      </c>
      <c r="I507" s="575" t="e">
        <f>IF(Comparativo!$E$6="Tabela Não Desonerada",VLOOKUP($C507,'Orçamento Base'!$D$12:$S$1673,11,FALSE),VLOOKUP($C507,#REF!,11,FALSE))</f>
        <v>#N/A</v>
      </c>
      <c r="J507" s="363">
        <f>IF(Comparativo!$E$6="Tabela Não Desonerada",Encargos!$F$44,Encargos!$D$44)</f>
        <v>1.1122000000000001</v>
      </c>
      <c r="K507" s="364"/>
      <c r="L507" s="365" t="e">
        <f t="shared" si="42"/>
        <v>#N/A</v>
      </c>
      <c r="M507" s="365" t="e">
        <f t="shared" si="43"/>
        <v>#N/A</v>
      </c>
      <c r="N507" s="376" t="e">
        <f t="shared" si="44"/>
        <v>#N/A</v>
      </c>
      <c r="O507" s="205" t="e">
        <f>IF(Comparativo!$E$6="Tabela Não Desonerada",VLOOKUP($C507,'Orçamento Base'!$D$12:$S$1673,13,FALSE),VLOOKUP($C507,#REF!,13,FALSE))</f>
        <v>#N/A</v>
      </c>
      <c r="P507" s="205" t="e">
        <f t="shared" si="45"/>
        <v>#N/A</v>
      </c>
      <c r="Q507" s="205" t="e">
        <f>IF(Comparativo!$E$6="Tabela Não Desonerada",VLOOKUP($C507,'Orçamento Base'!$D$12:$S$1673,14,FALSE),VLOOKUP($C507,#REF!,14,FALSE))</f>
        <v>#N/A</v>
      </c>
      <c r="R507" s="205" t="e">
        <f t="shared" si="46"/>
        <v>#N/A</v>
      </c>
      <c r="S507" s="205" t="e">
        <f>IF(Comparativo!$E$6="Tabela Não Desonerada",VLOOKUP($C507,'Orçamento Base'!$D$12:$S$1673,15,FALSE),VLOOKUP($C507,#REF!,15,FALSE))</f>
        <v>#N/A</v>
      </c>
      <c r="T507" s="205" t="e">
        <f t="shared" si="47"/>
        <v>#N/A</v>
      </c>
    </row>
    <row r="508" spans="1:20" ht="15">
      <c r="A508" s="203">
        <v>1</v>
      </c>
      <c r="B508" s="203" t="e">
        <f>'Orçamento-TCE'!B508</f>
        <v>#N/A</v>
      </c>
      <c r="C508" s="229">
        <f>'Orçamento-TCE'!C508</f>
        <v>0</v>
      </c>
      <c r="D508" s="199" t="e">
        <f>'Orçamento-TCE'!G508</f>
        <v>#N/A</v>
      </c>
      <c r="E508" s="204">
        <f>'Orçamento-TCE'!H508</f>
        <v>0</v>
      </c>
      <c r="F508" s="230" t="e">
        <f>'Orçamento-TCE'!I508</f>
        <v>#N/A</v>
      </c>
      <c r="G508" s="227" t="e">
        <f>IF(Comparativo!$E$6="Tabela Não Desonerada",VLOOKUP($C508,'Orçamento Base'!$D$12:$S$1673,12,FALSE),VLOOKUP($C508,#REF!,12,FALSE))</f>
        <v>#N/A</v>
      </c>
      <c r="H508" s="228">
        <f>IFERROR(IF(Comparativo!$E$6="Tabela Não Desonerada",VLOOKUP($C508,'Orçamento Base'!$D$12:$S$1673,16,FALSE),VLOOKUP($C508,#REF!,16,FALSE)),0)</f>
        <v>0</v>
      </c>
      <c r="I508" s="575" t="e">
        <f>IF(Comparativo!$E$6="Tabela Não Desonerada",VLOOKUP($C508,'Orçamento Base'!$D$12:$S$1673,11,FALSE),VLOOKUP($C508,#REF!,11,FALSE))</f>
        <v>#N/A</v>
      </c>
      <c r="J508" s="363">
        <f>IF(Comparativo!$E$6="Tabela Não Desonerada",Encargos!$F$44,Encargos!$D$44)</f>
        <v>1.1122000000000001</v>
      </c>
      <c r="K508" s="364"/>
      <c r="L508" s="365" t="e">
        <f t="shared" si="42"/>
        <v>#N/A</v>
      </c>
      <c r="M508" s="365" t="e">
        <f t="shared" si="43"/>
        <v>#N/A</v>
      </c>
      <c r="N508" s="376" t="e">
        <f t="shared" si="44"/>
        <v>#N/A</v>
      </c>
      <c r="O508" s="205" t="e">
        <f>IF(Comparativo!$E$6="Tabela Não Desonerada",VLOOKUP($C508,'Orçamento Base'!$D$12:$S$1673,13,FALSE),VLOOKUP($C508,#REF!,13,FALSE))</f>
        <v>#N/A</v>
      </c>
      <c r="P508" s="205" t="e">
        <f t="shared" si="45"/>
        <v>#N/A</v>
      </c>
      <c r="Q508" s="205" t="e">
        <f>IF(Comparativo!$E$6="Tabela Não Desonerada",VLOOKUP($C508,'Orçamento Base'!$D$12:$S$1673,14,FALSE),VLOOKUP($C508,#REF!,14,FALSE))</f>
        <v>#N/A</v>
      </c>
      <c r="R508" s="205" t="e">
        <f t="shared" si="46"/>
        <v>#N/A</v>
      </c>
      <c r="S508" s="205" t="e">
        <f>IF(Comparativo!$E$6="Tabela Não Desonerada",VLOOKUP($C508,'Orçamento Base'!$D$12:$S$1673,15,FALSE),VLOOKUP($C508,#REF!,15,FALSE))</f>
        <v>#N/A</v>
      </c>
      <c r="T508" s="205" t="e">
        <f t="shared" si="47"/>
        <v>#N/A</v>
      </c>
    </row>
    <row r="509" spans="1:20" ht="15">
      <c r="A509" s="203">
        <v>1</v>
      </c>
      <c r="B509" s="203" t="e">
        <f>'Orçamento-TCE'!B509</f>
        <v>#N/A</v>
      </c>
      <c r="C509" s="229">
        <f>'Orçamento-TCE'!C509</f>
        <v>0</v>
      </c>
      <c r="D509" s="199" t="e">
        <f>'Orçamento-TCE'!G509</f>
        <v>#N/A</v>
      </c>
      <c r="E509" s="204">
        <f>'Orçamento-TCE'!H509</f>
        <v>0</v>
      </c>
      <c r="F509" s="230" t="e">
        <f>'Orçamento-TCE'!I509</f>
        <v>#N/A</v>
      </c>
      <c r="G509" s="227" t="e">
        <f>IF(Comparativo!$E$6="Tabela Não Desonerada",VLOOKUP($C509,'Orçamento Base'!$D$12:$S$1673,12,FALSE),VLOOKUP($C509,#REF!,12,FALSE))</f>
        <v>#N/A</v>
      </c>
      <c r="H509" s="228">
        <f>IFERROR(IF(Comparativo!$E$6="Tabela Não Desonerada",VLOOKUP($C509,'Orçamento Base'!$D$12:$S$1673,16,FALSE),VLOOKUP($C509,#REF!,16,FALSE)),0)</f>
        <v>0</v>
      </c>
      <c r="I509" s="575" t="e">
        <f>IF(Comparativo!$E$6="Tabela Não Desonerada",VLOOKUP($C509,'Orçamento Base'!$D$12:$S$1673,11,FALSE),VLOOKUP($C509,#REF!,11,FALSE))</f>
        <v>#N/A</v>
      </c>
      <c r="J509" s="363">
        <f>IF(Comparativo!$E$6="Tabela Não Desonerada",Encargos!$F$44,Encargos!$D$44)</f>
        <v>1.1122000000000001</v>
      </c>
      <c r="K509" s="364"/>
      <c r="L509" s="365" t="e">
        <f t="shared" si="42"/>
        <v>#N/A</v>
      </c>
      <c r="M509" s="365" t="e">
        <f t="shared" si="43"/>
        <v>#N/A</v>
      </c>
      <c r="N509" s="376" t="e">
        <f t="shared" si="44"/>
        <v>#N/A</v>
      </c>
      <c r="O509" s="205" t="e">
        <f>IF(Comparativo!$E$6="Tabela Não Desonerada",VLOOKUP($C509,'Orçamento Base'!$D$12:$S$1673,13,FALSE),VLOOKUP($C509,#REF!,13,FALSE))</f>
        <v>#N/A</v>
      </c>
      <c r="P509" s="205" t="e">
        <f t="shared" si="45"/>
        <v>#N/A</v>
      </c>
      <c r="Q509" s="205" t="e">
        <f>IF(Comparativo!$E$6="Tabela Não Desonerada",VLOOKUP($C509,'Orçamento Base'!$D$12:$S$1673,14,FALSE),VLOOKUP($C509,#REF!,14,FALSE))</f>
        <v>#N/A</v>
      </c>
      <c r="R509" s="205" t="e">
        <f t="shared" si="46"/>
        <v>#N/A</v>
      </c>
      <c r="S509" s="205" t="e">
        <f>IF(Comparativo!$E$6="Tabela Não Desonerada",VLOOKUP($C509,'Orçamento Base'!$D$12:$S$1673,15,FALSE),VLOOKUP($C509,#REF!,15,FALSE))</f>
        <v>#N/A</v>
      </c>
      <c r="T509" s="205" t="e">
        <f t="shared" si="47"/>
        <v>#N/A</v>
      </c>
    </row>
    <row r="510" spans="1:20" ht="15">
      <c r="A510" s="203">
        <v>1</v>
      </c>
      <c r="B510" s="203" t="e">
        <f>'Orçamento-TCE'!B510</f>
        <v>#N/A</v>
      </c>
      <c r="C510" s="229">
        <f>'Orçamento-TCE'!C510</f>
        <v>0</v>
      </c>
      <c r="D510" s="199" t="e">
        <f>'Orçamento-TCE'!G510</f>
        <v>#N/A</v>
      </c>
      <c r="E510" s="204">
        <f>'Orçamento-TCE'!H510</f>
        <v>0</v>
      </c>
      <c r="F510" s="230" t="e">
        <f>'Orçamento-TCE'!I510</f>
        <v>#N/A</v>
      </c>
      <c r="G510" s="227" t="e">
        <f>IF(Comparativo!$E$6="Tabela Não Desonerada",VLOOKUP($C510,'Orçamento Base'!$D$12:$S$1673,12,FALSE),VLOOKUP($C510,#REF!,12,FALSE))</f>
        <v>#N/A</v>
      </c>
      <c r="H510" s="228">
        <f>IFERROR(IF(Comparativo!$E$6="Tabela Não Desonerada",VLOOKUP($C510,'Orçamento Base'!$D$12:$S$1673,16,FALSE),VLOOKUP($C510,#REF!,16,FALSE)),0)</f>
        <v>0</v>
      </c>
      <c r="I510" s="575" t="e">
        <f>IF(Comparativo!$E$6="Tabela Não Desonerada",VLOOKUP($C510,'Orçamento Base'!$D$12:$S$1673,11,FALSE),VLOOKUP($C510,#REF!,11,FALSE))</f>
        <v>#N/A</v>
      </c>
      <c r="J510" s="363">
        <f>IF(Comparativo!$E$6="Tabela Não Desonerada",Encargos!$F$44,Encargos!$D$44)</f>
        <v>1.1122000000000001</v>
      </c>
      <c r="K510" s="364"/>
      <c r="L510" s="365" t="e">
        <f t="shared" si="42"/>
        <v>#N/A</v>
      </c>
      <c r="M510" s="365" t="e">
        <f t="shared" si="43"/>
        <v>#N/A</v>
      </c>
      <c r="N510" s="376" t="e">
        <f t="shared" si="44"/>
        <v>#N/A</v>
      </c>
      <c r="O510" s="205" t="e">
        <f>IF(Comparativo!$E$6="Tabela Não Desonerada",VLOOKUP($C510,'Orçamento Base'!$D$12:$S$1673,13,FALSE),VLOOKUP($C510,#REF!,13,FALSE))</f>
        <v>#N/A</v>
      </c>
      <c r="P510" s="205" t="e">
        <f t="shared" si="45"/>
        <v>#N/A</v>
      </c>
      <c r="Q510" s="205" t="e">
        <f>IF(Comparativo!$E$6="Tabela Não Desonerada",VLOOKUP($C510,'Orçamento Base'!$D$12:$S$1673,14,FALSE),VLOOKUP($C510,#REF!,14,FALSE))</f>
        <v>#N/A</v>
      </c>
      <c r="R510" s="205" t="e">
        <f t="shared" si="46"/>
        <v>#N/A</v>
      </c>
      <c r="S510" s="205" t="e">
        <f>IF(Comparativo!$E$6="Tabela Não Desonerada",VLOOKUP($C510,'Orçamento Base'!$D$12:$S$1673,15,FALSE),VLOOKUP($C510,#REF!,15,FALSE))</f>
        <v>#N/A</v>
      </c>
      <c r="T510" s="205" t="e">
        <f t="shared" si="47"/>
        <v>#N/A</v>
      </c>
    </row>
    <row r="511" spans="1:20" ht="15">
      <c r="A511" s="203">
        <v>1</v>
      </c>
      <c r="B511" s="203" t="e">
        <f>'Orçamento-TCE'!B511</f>
        <v>#N/A</v>
      </c>
      <c r="C511" s="229">
        <f>'Orçamento-TCE'!C511</f>
        <v>0</v>
      </c>
      <c r="D511" s="199" t="e">
        <f>'Orçamento-TCE'!G511</f>
        <v>#N/A</v>
      </c>
      <c r="E511" s="204">
        <f>'Orçamento-TCE'!H511</f>
        <v>0</v>
      </c>
      <c r="F511" s="230" t="e">
        <f>'Orçamento-TCE'!I511</f>
        <v>#N/A</v>
      </c>
      <c r="G511" s="227" t="e">
        <f>IF(Comparativo!$E$6="Tabela Não Desonerada",VLOOKUP($C511,'Orçamento Base'!$D$12:$S$1673,12,FALSE),VLOOKUP($C511,#REF!,12,FALSE))</f>
        <v>#N/A</v>
      </c>
      <c r="H511" s="228">
        <f>IFERROR(IF(Comparativo!$E$6="Tabela Não Desonerada",VLOOKUP($C511,'Orçamento Base'!$D$12:$S$1673,16,FALSE),VLOOKUP($C511,#REF!,16,FALSE)),0)</f>
        <v>0</v>
      </c>
      <c r="I511" s="575" t="e">
        <f>IF(Comparativo!$E$6="Tabela Não Desonerada",VLOOKUP($C511,'Orçamento Base'!$D$12:$S$1673,11,FALSE),VLOOKUP($C511,#REF!,11,FALSE))</f>
        <v>#N/A</v>
      </c>
      <c r="J511" s="363">
        <f>IF(Comparativo!$E$6="Tabela Não Desonerada",Encargos!$F$44,Encargos!$D$44)</f>
        <v>1.1122000000000001</v>
      </c>
      <c r="K511" s="364"/>
      <c r="L511" s="365" t="e">
        <f t="shared" si="42"/>
        <v>#N/A</v>
      </c>
      <c r="M511" s="365" t="e">
        <f t="shared" si="43"/>
        <v>#N/A</v>
      </c>
      <c r="N511" s="376" t="e">
        <f t="shared" si="44"/>
        <v>#N/A</v>
      </c>
      <c r="O511" s="205" t="e">
        <f>IF(Comparativo!$E$6="Tabela Não Desonerada",VLOOKUP($C511,'Orçamento Base'!$D$12:$S$1673,13,FALSE),VLOOKUP($C511,#REF!,13,FALSE))</f>
        <v>#N/A</v>
      </c>
      <c r="P511" s="205" t="e">
        <f t="shared" si="45"/>
        <v>#N/A</v>
      </c>
      <c r="Q511" s="205" t="e">
        <f>IF(Comparativo!$E$6="Tabela Não Desonerada",VLOOKUP($C511,'Orçamento Base'!$D$12:$S$1673,14,FALSE),VLOOKUP($C511,#REF!,14,FALSE))</f>
        <v>#N/A</v>
      </c>
      <c r="R511" s="205" t="e">
        <f t="shared" si="46"/>
        <v>#N/A</v>
      </c>
      <c r="S511" s="205" t="e">
        <f>IF(Comparativo!$E$6="Tabela Não Desonerada",VLOOKUP($C511,'Orçamento Base'!$D$12:$S$1673,15,FALSE),VLOOKUP($C511,#REF!,15,FALSE))</f>
        <v>#N/A</v>
      </c>
      <c r="T511" s="205" t="e">
        <f t="shared" si="47"/>
        <v>#N/A</v>
      </c>
    </row>
    <row r="512" spans="1:20" ht="15">
      <c r="A512" s="203">
        <v>1</v>
      </c>
      <c r="B512" s="203" t="e">
        <f>'Orçamento-TCE'!B512</f>
        <v>#N/A</v>
      </c>
      <c r="C512" s="229">
        <f>'Orçamento-TCE'!C512</f>
        <v>0</v>
      </c>
      <c r="D512" s="199" t="e">
        <f>'Orçamento-TCE'!G512</f>
        <v>#N/A</v>
      </c>
      <c r="E512" s="204">
        <f>'Orçamento-TCE'!H512</f>
        <v>0</v>
      </c>
      <c r="F512" s="230" t="e">
        <f>'Orçamento-TCE'!I512</f>
        <v>#N/A</v>
      </c>
      <c r="G512" s="227" t="e">
        <f>IF(Comparativo!$E$6="Tabela Não Desonerada",VLOOKUP($C512,'Orçamento Base'!$D$12:$S$1673,12,FALSE),VLOOKUP($C512,#REF!,12,FALSE))</f>
        <v>#N/A</v>
      </c>
      <c r="H512" s="228">
        <f>IFERROR(IF(Comparativo!$E$6="Tabela Não Desonerada",VLOOKUP($C512,'Orçamento Base'!$D$12:$S$1673,16,FALSE),VLOOKUP($C512,#REF!,16,FALSE)),0)</f>
        <v>0</v>
      </c>
      <c r="I512" s="575" t="e">
        <f>IF(Comparativo!$E$6="Tabela Não Desonerada",VLOOKUP($C512,'Orçamento Base'!$D$12:$S$1673,11,FALSE),VLOOKUP($C512,#REF!,11,FALSE))</f>
        <v>#N/A</v>
      </c>
      <c r="J512" s="363">
        <f>IF(Comparativo!$E$6="Tabela Não Desonerada",Encargos!$F$44,Encargos!$D$44)</f>
        <v>1.1122000000000001</v>
      </c>
      <c r="K512" s="364"/>
      <c r="L512" s="365" t="e">
        <f t="shared" si="42"/>
        <v>#N/A</v>
      </c>
      <c r="M512" s="365" t="e">
        <f t="shared" si="43"/>
        <v>#N/A</v>
      </c>
      <c r="N512" s="376" t="e">
        <f t="shared" si="44"/>
        <v>#N/A</v>
      </c>
      <c r="O512" s="205" t="e">
        <f>IF(Comparativo!$E$6="Tabela Não Desonerada",VLOOKUP($C512,'Orçamento Base'!$D$12:$S$1673,13,FALSE),VLOOKUP($C512,#REF!,13,FALSE))</f>
        <v>#N/A</v>
      </c>
      <c r="P512" s="205" t="e">
        <f t="shared" si="45"/>
        <v>#N/A</v>
      </c>
      <c r="Q512" s="205" t="e">
        <f>IF(Comparativo!$E$6="Tabela Não Desonerada",VLOOKUP($C512,'Orçamento Base'!$D$12:$S$1673,14,FALSE),VLOOKUP($C512,#REF!,14,FALSE))</f>
        <v>#N/A</v>
      </c>
      <c r="R512" s="205" t="e">
        <f t="shared" si="46"/>
        <v>#N/A</v>
      </c>
      <c r="S512" s="205" t="e">
        <f>IF(Comparativo!$E$6="Tabela Não Desonerada",VLOOKUP($C512,'Orçamento Base'!$D$12:$S$1673,15,FALSE),VLOOKUP($C512,#REF!,15,FALSE))</f>
        <v>#N/A</v>
      </c>
      <c r="T512" s="205" t="e">
        <f t="shared" si="47"/>
        <v>#N/A</v>
      </c>
    </row>
    <row r="513" spans="1:20" ht="15">
      <c r="A513" s="203">
        <v>1</v>
      </c>
      <c r="B513" s="203" t="e">
        <f>'Orçamento-TCE'!B513</f>
        <v>#N/A</v>
      </c>
      <c r="C513" s="229">
        <f>'Orçamento-TCE'!C513</f>
        <v>0</v>
      </c>
      <c r="D513" s="199" t="e">
        <f>'Orçamento-TCE'!G513</f>
        <v>#N/A</v>
      </c>
      <c r="E513" s="204">
        <f>'Orçamento-TCE'!H513</f>
        <v>0</v>
      </c>
      <c r="F513" s="230" t="e">
        <f>'Orçamento-TCE'!I513</f>
        <v>#N/A</v>
      </c>
      <c r="G513" s="227" t="e">
        <f>IF(Comparativo!$E$6="Tabela Não Desonerada",VLOOKUP($C513,'Orçamento Base'!$D$12:$S$1673,12,FALSE),VLOOKUP($C513,#REF!,12,FALSE))</f>
        <v>#N/A</v>
      </c>
      <c r="H513" s="228">
        <f>IFERROR(IF(Comparativo!$E$6="Tabela Não Desonerada",VLOOKUP($C513,'Orçamento Base'!$D$12:$S$1673,16,FALSE),VLOOKUP($C513,#REF!,16,FALSE)),0)</f>
        <v>0</v>
      </c>
      <c r="I513" s="575" t="e">
        <f>IF(Comparativo!$E$6="Tabela Não Desonerada",VLOOKUP($C513,'Orçamento Base'!$D$12:$S$1673,11,FALSE),VLOOKUP($C513,#REF!,11,FALSE))</f>
        <v>#N/A</v>
      </c>
      <c r="J513" s="363">
        <f>IF(Comparativo!$E$6="Tabela Não Desonerada",Encargos!$F$44,Encargos!$D$44)</f>
        <v>1.1122000000000001</v>
      </c>
      <c r="K513" s="364"/>
      <c r="L513" s="365" t="e">
        <f t="shared" si="42"/>
        <v>#N/A</v>
      </c>
      <c r="M513" s="365" t="e">
        <f t="shared" si="43"/>
        <v>#N/A</v>
      </c>
      <c r="N513" s="376" t="e">
        <f t="shared" si="44"/>
        <v>#N/A</v>
      </c>
      <c r="O513" s="205" t="e">
        <f>IF(Comparativo!$E$6="Tabela Não Desonerada",VLOOKUP($C513,'Orçamento Base'!$D$12:$S$1673,13,FALSE),VLOOKUP($C513,#REF!,13,FALSE))</f>
        <v>#N/A</v>
      </c>
      <c r="P513" s="205" t="e">
        <f t="shared" si="45"/>
        <v>#N/A</v>
      </c>
      <c r="Q513" s="205" t="e">
        <f>IF(Comparativo!$E$6="Tabela Não Desonerada",VLOOKUP($C513,'Orçamento Base'!$D$12:$S$1673,14,FALSE),VLOOKUP($C513,#REF!,14,FALSE))</f>
        <v>#N/A</v>
      </c>
      <c r="R513" s="205" t="e">
        <f t="shared" si="46"/>
        <v>#N/A</v>
      </c>
      <c r="S513" s="205" t="e">
        <f>IF(Comparativo!$E$6="Tabela Não Desonerada",VLOOKUP($C513,'Orçamento Base'!$D$12:$S$1673,15,FALSE),VLOOKUP($C513,#REF!,15,FALSE))</f>
        <v>#N/A</v>
      </c>
      <c r="T513" s="205" t="e">
        <f t="shared" si="47"/>
        <v>#N/A</v>
      </c>
    </row>
    <row r="514" spans="1:20" ht="15">
      <c r="A514" s="203">
        <v>1</v>
      </c>
      <c r="B514" s="203" t="e">
        <f>'Orçamento-TCE'!B514</f>
        <v>#N/A</v>
      </c>
      <c r="C514" s="229">
        <f>'Orçamento-TCE'!C514</f>
        <v>0</v>
      </c>
      <c r="D514" s="199" t="e">
        <f>'Orçamento-TCE'!G514</f>
        <v>#N/A</v>
      </c>
      <c r="E514" s="204">
        <f>'Orçamento-TCE'!H514</f>
        <v>0</v>
      </c>
      <c r="F514" s="230" t="e">
        <f>'Orçamento-TCE'!I514</f>
        <v>#N/A</v>
      </c>
      <c r="G514" s="227" t="e">
        <f>IF(Comparativo!$E$6="Tabela Não Desonerada",VLOOKUP($C514,'Orçamento Base'!$D$12:$S$1673,12,FALSE),VLOOKUP($C514,#REF!,12,FALSE))</f>
        <v>#N/A</v>
      </c>
      <c r="H514" s="228">
        <f>IFERROR(IF(Comparativo!$E$6="Tabela Não Desonerada",VLOOKUP($C514,'Orçamento Base'!$D$12:$S$1673,16,FALSE),VLOOKUP($C514,#REF!,16,FALSE)),0)</f>
        <v>0</v>
      </c>
      <c r="I514" s="575" t="e">
        <f>IF(Comparativo!$E$6="Tabela Não Desonerada",VLOOKUP($C514,'Orçamento Base'!$D$12:$S$1673,11,FALSE),VLOOKUP($C514,#REF!,11,FALSE))</f>
        <v>#N/A</v>
      </c>
      <c r="J514" s="363">
        <f>IF(Comparativo!$E$6="Tabela Não Desonerada",Encargos!$F$44,Encargos!$D$44)</f>
        <v>1.1122000000000001</v>
      </c>
      <c r="K514" s="364"/>
      <c r="L514" s="365" t="e">
        <f t="shared" si="42"/>
        <v>#N/A</v>
      </c>
      <c r="M514" s="365" t="e">
        <f t="shared" si="43"/>
        <v>#N/A</v>
      </c>
      <c r="N514" s="376" t="e">
        <f t="shared" si="44"/>
        <v>#N/A</v>
      </c>
      <c r="O514" s="205" t="e">
        <f>IF(Comparativo!$E$6="Tabela Não Desonerada",VLOOKUP($C514,'Orçamento Base'!$D$12:$S$1673,13,FALSE),VLOOKUP($C514,#REF!,13,FALSE))</f>
        <v>#N/A</v>
      </c>
      <c r="P514" s="205" t="e">
        <f t="shared" si="45"/>
        <v>#N/A</v>
      </c>
      <c r="Q514" s="205" t="e">
        <f>IF(Comparativo!$E$6="Tabela Não Desonerada",VLOOKUP($C514,'Orçamento Base'!$D$12:$S$1673,14,FALSE),VLOOKUP($C514,#REF!,14,FALSE))</f>
        <v>#N/A</v>
      </c>
      <c r="R514" s="205" t="e">
        <f t="shared" si="46"/>
        <v>#N/A</v>
      </c>
      <c r="S514" s="205" t="e">
        <f>IF(Comparativo!$E$6="Tabela Não Desonerada",VLOOKUP($C514,'Orçamento Base'!$D$12:$S$1673,15,FALSE),VLOOKUP($C514,#REF!,15,FALSE))</f>
        <v>#N/A</v>
      </c>
      <c r="T514" s="205" t="e">
        <f t="shared" si="47"/>
        <v>#N/A</v>
      </c>
    </row>
    <row r="515" spans="1:20" ht="15">
      <c r="A515" s="203">
        <v>1</v>
      </c>
      <c r="B515" s="203" t="e">
        <f>'Orçamento-TCE'!B515</f>
        <v>#N/A</v>
      </c>
      <c r="C515" s="229">
        <f>'Orçamento-TCE'!C515</f>
        <v>0</v>
      </c>
      <c r="D515" s="199" t="e">
        <f>'Orçamento-TCE'!G515</f>
        <v>#N/A</v>
      </c>
      <c r="E515" s="204">
        <f>'Orçamento-TCE'!H515</f>
        <v>0</v>
      </c>
      <c r="F515" s="230" t="e">
        <f>'Orçamento-TCE'!I515</f>
        <v>#N/A</v>
      </c>
      <c r="G515" s="227" t="e">
        <f>IF(Comparativo!$E$6="Tabela Não Desonerada",VLOOKUP($C515,'Orçamento Base'!$D$12:$S$1673,12,FALSE),VLOOKUP($C515,#REF!,12,FALSE))</f>
        <v>#N/A</v>
      </c>
      <c r="H515" s="228">
        <f>IFERROR(IF(Comparativo!$E$6="Tabela Não Desonerada",VLOOKUP($C515,'Orçamento Base'!$D$12:$S$1673,16,FALSE),VLOOKUP($C515,#REF!,16,FALSE)),0)</f>
        <v>0</v>
      </c>
      <c r="I515" s="575" t="e">
        <f>IF(Comparativo!$E$6="Tabela Não Desonerada",VLOOKUP($C515,'Orçamento Base'!$D$12:$S$1673,11,FALSE),VLOOKUP($C515,#REF!,11,FALSE))</f>
        <v>#N/A</v>
      </c>
      <c r="J515" s="363">
        <f>IF(Comparativo!$E$6="Tabela Não Desonerada",Encargos!$F$44,Encargos!$D$44)</f>
        <v>1.1122000000000001</v>
      </c>
      <c r="K515" s="364"/>
      <c r="L515" s="365" t="e">
        <f t="shared" si="42"/>
        <v>#N/A</v>
      </c>
      <c r="M515" s="365" t="e">
        <f t="shared" si="43"/>
        <v>#N/A</v>
      </c>
      <c r="N515" s="376" t="e">
        <f t="shared" si="44"/>
        <v>#N/A</v>
      </c>
      <c r="O515" s="205" t="e">
        <f>IF(Comparativo!$E$6="Tabela Não Desonerada",VLOOKUP($C515,'Orçamento Base'!$D$12:$S$1673,13,FALSE),VLOOKUP($C515,#REF!,13,FALSE))</f>
        <v>#N/A</v>
      </c>
      <c r="P515" s="205" t="e">
        <f t="shared" si="45"/>
        <v>#N/A</v>
      </c>
      <c r="Q515" s="205" t="e">
        <f>IF(Comparativo!$E$6="Tabela Não Desonerada",VLOOKUP($C515,'Orçamento Base'!$D$12:$S$1673,14,FALSE),VLOOKUP($C515,#REF!,14,FALSE))</f>
        <v>#N/A</v>
      </c>
      <c r="R515" s="205" t="e">
        <f t="shared" si="46"/>
        <v>#N/A</v>
      </c>
      <c r="S515" s="205" t="e">
        <f>IF(Comparativo!$E$6="Tabela Não Desonerada",VLOOKUP($C515,'Orçamento Base'!$D$12:$S$1673,15,FALSE),VLOOKUP($C515,#REF!,15,FALSE))</f>
        <v>#N/A</v>
      </c>
      <c r="T515" s="205" t="e">
        <f t="shared" si="47"/>
        <v>#N/A</v>
      </c>
    </row>
    <row r="516" spans="1:20" ht="15">
      <c r="A516" s="203">
        <v>1</v>
      </c>
      <c r="B516" s="203" t="e">
        <f>'Orçamento-TCE'!B516</f>
        <v>#N/A</v>
      </c>
      <c r="C516" s="229">
        <f>'Orçamento-TCE'!C516</f>
        <v>0</v>
      </c>
      <c r="D516" s="199" t="e">
        <f>'Orçamento-TCE'!G516</f>
        <v>#N/A</v>
      </c>
      <c r="E516" s="204">
        <f>'Orçamento-TCE'!H516</f>
        <v>0</v>
      </c>
      <c r="F516" s="230" t="e">
        <f>'Orçamento-TCE'!I516</f>
        <v>#N/A</v>
      </c>
      <c r="G516" s="227" t="e">
        <f>IF(Comparativo!$E$6="Tabela Não Desonerada",VLOOKUP($C516,'Orçamento Base'!$D$12:$S$1673,12,FALSE),VLOOKUP($C516,#REF!,12,FALSE))</f>
        <v>#N/A</v>
      </c>
      <c r="H516" s="228">
        <f>IFERROR(IF(Comparativo!$E$6="Tabela Não Desonerada",VLOOKUP($C516,'Orçamento Base'!$D$12:$S$1673,16,FALSE),VLOOKUP($C516,#REF!,16,FALSE)),0)</f>
        <v>0</v>
      </c>
      <c r="I516" s="575" t="e">
        <f>IF(Comparativo!$E$6="Tabela Não Desonerada",VLOOKUP($C516,'Orçamento Base'!$D$12:$S$1673,11,FALSE),VLOOKUP($C516,#REF!,11,FALSE))</f>
        <v>#N/A</v>
      </c>
      <c r="J516" s="363">
        <f>IF(Comparativo!$E$6="Tabela Não Desonerada",Encargos!$F$44,Encargos!$D$44)</f>
        <v>1.1122000000000001</v>
      </c>
      <c r="K516" s="364"/>
      <c r="L516" s="365" t="e">
        <f t="shared" si="42"/>
        <v>#N/A</v>
      </c>
      <c r="M516" s="365" t="e">
        <f t="shared" si="43"/>
        <v>#N/A</v>
      </c>
      <c r="N516" s="376" t="e">
        <f t="shared" si="44"/>
        <v>#N/A</v>
      </c>
      <c r="O516" s="205" t="e">
        <f>IF(Comparativo!$E$6="Tabela Não Desonerada",VLOOKUP($C516,'Orçamento Base'!$D$12:$S$1673,13,FALSE),VLOOKUP($C516,#REF!,13,FALSE))</f>
        <v>#N/A</v>
      </c>
      <c r="P516" s="205" t="e">
        <f t="shared" si="45"/>
        <v>#N/A</v>
      </c>
      <c r="Q516" s="205" t="e">
        <f>IF(Comparativo!$E$6="Tabela Não Desonerada",VLOOKUP($C516,'Orçamento Base'!$D$12:$S$1673,14,FALSE),VLOOKUP($C516,#REF!,14,FALSE))</f>
        <v>#N/A</v>
      </c>
      <c r="R516" s="205" t="e">
        <f t="shared" si="46"/>
        <v>#N/A</v>
      </c>
      <c r="S516" s="205" t="e">
        <f>IF(Comparativo!$E$6="Tabela Não Desonerada",VLOOKUP($C516,'Orçamento Base'!$D$12:$S$1673,15,FALSE),VLOOKUP($C516,#REF!,15,FALSE))</f>
        <v>#N/A</v>
      </c>
      <c r="T516" s="205" t="e">
        <f t="shared" si="47"/>
        <v>#N/A</v>
      </c>
    </row>
    <row r="517" spans="1:20" ht="15">
      <c r="A517" s="203">
        <v>1</v>
      </c>
      <c r="B517" s="203" t="e">
        <f>'Orçamento-TCE'!B517</f>
        <v>#N/A</v>
      </c>
      <c r="C517" s="229">
        <f>'Orçamento-TCE'!C517</f>
        <v>0</v>
      </c>
      <c r="D517" s="199" t="e">
        <f>'Orçamento-TCE'!G517</f>
        <v>#N/A</v>
      </c>
      <c r="E517" s="204">
        <f>'Orçamento-TCE'!H517</f>
        <v>0</v>
      </c>
      <c r="F517" s="230" t="e">
        <f>'Orçamento-TCE'!I517</f>
        <v>#N/A</v>
      </c>
      <c r="G517" s="227" t="e">
        <f>IF(Comparativo!$E$6="Tabela Não Desonerada",VLOOKUP($C517,'Orçamento Base'!$D$12:$S$1673,12,FALSE),VLOOKUP($C517,#REF!,12,FALSE))</f>
        <v>#N/A</v>
      </c>
      <c r="H517" s="228">
        <f>IFERROR(IF(Comparativo!$E$6="Tabela Não Desonerada",VLOOKUP($C517,'Orçamento Base'!$D$12:$S$1673,16,FALSE),VLOOKUP($C517,#REF!,16,FALSE)),0)</f>
        <v>0</v>
      </c>
      <c r="I517" s="575" t="e">
        <f>IF(Comparativo!$E$6="Tabela Não Desonerada",VLOOKUP($C517,'Orçamento Base'!$D$12:$S$1673,11,FALSE),VLOOKUP($C517,#REF!,11,FALSE))</f>
        <v>#N/A</v>
      </c>
      <c r="J517" s="363">
        <f>IF(Comparativo!$E$6="Tabela Não Desonerada",Encargos!$F$44,Encargos!$D$44)</f>
        <v>1.1122000000000001</v>
      </c>
      <c r="K517" s="364"/>
      <c r="L517" s="365" t="e">
        <f t="shared" si="42"/>
        <v>#N/A</v>
      </c>
      <c r="M517" s="365" t="e">
        <f t="shared" si="43"/>
        <v>#N/A</v>
      </c>
      <c r="N517" s="376" t="e">
        <f t="shared" si="44"/>
        <v>#N/A</v>
      </c>
      <c r="O517" s="205" t="e">
        <f>IF(Comparativo!$E$6="Tabela Não Desonerada",VLOOKUP($C517,'Orçamento Base'!$D$12:$S$1673,13,FALSE),VLOOKUP($C517,#REF!,13,FALSE))</f>
        <v>#N/A</v>
      </c>
      <c r="P517" s="205" t="e">
        <f t="shared" si="45"/>
        <v>#N/A</v>
      </c>
      <c r="Q517" s="205" t="e">
        <f>IF(Comparativo!$E$6="Tabela Não Desonerada",VLOOKUP($C517,'Orçamento Base'!$D$12:$S$1673,14,FALSE),VLOOKUP($C517,#REF!,14,FALSE))</f>
        <v>#N/A</v>
      </c>
      <c r="R517" s="205" t="e">
        <f t="shared" si="46"/>
        <v>#N/A</v>
      </c>
      <c r="S517" s="205" t="e">
        <f>IF(Comparativo!$E$6="Tabela Não Desonerada",VLOOKUP($C517,'Orçamento Base'!$D$12:$S$1673,15,FALSE),VLOOKUP($C517,#REF!,15,FALSE))</f>
        <v>#N/A</v>
      </c>
      <c r="T517" s="205" t="e">
        <f t="shared" si="47"/>
        <v>#N/A</v>
      </c>
    </row>
    <row r="518" spans="1:20" ht="15">
      <c r="A518" s="203">
        <v>1</v>
      </c>
      <c r="B518" s="203" t="e">
        <f>'Orçamento-TCE'!B518</f>
        <v>#N/A</v>
      </c>
      <c r="C518" s="229">
        <f>'Orçamento-TCE'!C518</f>
        <v>0</v>
      </c>
      <c r="D518" s="199" t="e">
        <f>'Orçamento-TCE'!G518</f>
        <v>#N/A</v>
      </c>
      <c r="E518" s="204">
        <f>'Orçamento-TCE'!H518</f>
        <v>0</v>
      </c>
      <c r="F518" s="230" t="e">
        <f>'Orçamento-TCE'!I518</f>
        <v>#N/A</v>
      </c>
      <c r="G518" s="227" t="e">
        <f>IF(Comparativo!$E$6="Tabela Não Desonerada",VLOOKUP($C518,'Orçamento Base'!$D$12:$S$1673,12,FALSE),VLOOKUP($C518,#REF!,12,FALSE))</f>
        <v>#N/A</v>
      </c>
      <c r="H518" s="228">
        <f>IFERROR(IF(Comparativo!$E$6="Tabela Não Desonerada",VLOOKUP($C518,'Orçamento Base'!$D$12:$S$1673,16,FALSE),VLOOKUP($C518,#REF!,16,FALSE)),0)</f>
        <v>0</v>
      </c>
      <c r="I518" s="575" t="e">
        <f>IF(Comparativo!$E$6="Tabela Não Desonerada",VLOOKUP($C518,'Orçamento Base'!$D$12:$S$1673,11,FALSE),VLOOKUP($C518,#REF!,11,FALSE))</f>
        <v>#N/A</v>
      </c>
      <c r="J518" s="363">
        <f>IF(Comparativo!$E$6="Tabela Não Desonerada",Encargos!$F$44,Encargos!$D$44)</f>
        <v>1.1122000000000001</v>
      </c>
      <c r="K518" s="364"/>
      <c r="L518" s="365" t="e">
        <f t="shared" si="42"/>
        <v>#N/A</v>
      </c>
      <c r="M518" s="365" t="e">
        <f t="shared" si="43"/>
        <v>#N/A</v>
      </c>
      <c r="N518" s="376" t="e">
        <f t="shared" si="44"/>
        <v>#N/A</v>
      </c>
      <c r="O518" s="205" t="e">
        <f>IF(Comparativo!$E$6="Tabela Não Desonerada",VLOOKUP($C518,'Orçamento Base'!$D$12:$S$1673,13,FALSE),VLOOKUP($C518,#REF!,13,FALSE))</f>
        <v>#N/A</v>
      </c>
      <c r="P518" s="205" t="e">
        <f t="shared" si="45"/>
        <v>#N/A</v>
      </c>
      <c r="Q518" s="205" t="e">
        <f>IF(Comparativo!$E$6="Tabela Não Desonerada",VLOOKUP($C518,'Orçamento Base'!$D$12:$S$1673,14,FALSE),VLOOKUP($C518,#REF!,14,FALSE))</f>
        <v>#N/A</v>
      </c>
      <c r="R518" s="205" t="e">
        <f t="shared" si="46"/>
        <v>#N/A</v>
      </c>
      <c r="S518" s="205" t="e">
        <f>IF(Comparativo!$E$6="Tabela Não Desonerada",VLOOKUP($C518,'Orçamento Base'!$D$12:$S$1673,15,FALSE),VLOOKUP($C518,#REF!,15,FALSE))</f>
        <v>#N/A</v>
      </c>
      <c r="T518" s="205" t="e">
        <f t="shared" si="47"/>
        <v>#N/A</v>
      </c>
    </row>
    <row r="519" spans="1:20" ht="15">
      <c r="A519" s="203">
        <v>1</v>
      </c>
      <c r="B519" s="203" t="e">
        <f>'Orçamento-TCE'!B519</f>
        <v>#N/A</v>
      </c>
      <c r="C519" s="229">
        <f>'Orçamento-TCE'!C519</f>
        <v>0</v>
      </c>
      <c r="D519" s="199" t="e">
        <f>'Orçamento-TCE'!G519</f>
        <v>#N/A</v>
      </c>
      <c r="E519" s="204">
        <f>'Orçamento-TCE'!H519</f>
        <v>0</v>
      </c>
      <c r="F519" s="230" t="e">
        <f>'Orçamento-TCE'!I519</f>
        <v>#N/A</v>
      </c>
      <c r="G519" s="227" t="e">
        <f>IF(Comparativo!$E$6="Tabela Não Desonerada",VLOOKUP($C519,'Orçamento Base'!$D$12:$S$1673,12,FALSE),VLOOKUP($C519,#REF!,12,FALSE))</f>
        <v>#N/A</v>
      </c>
      <c r="H519" s="228">
        <f>IFERROR(IF(Comparativo!$E$6="Tabela Não Desonerada",VLOOKUP($C519,'Orçamento Base'!$D$12:$S$1673,16,FALSE),VLOOKUP($C519,#REF!,16,FALSE)),0)</f>
        <v>0</v>
      </c>
      <c r="I519" s="575" t="e">
        <f>IF(Comparativo!$E$6="Tabela Não Desonerada",VLOOKUP($C519,'Orçamento Base'!$D$12:$S$1673,11,FALSE),VLOOKUP($C519,#REF!,11,FALSE))</f>
        <v>#N/A</v>
      </c>
      <c r="J519" s="363">
        <f>IF(Comparativo!$E$6="Tabela Não Desonerada",Encargos!$F$44,Encargos!$D$44)</f>
        <v>1.1122000000000001</v>
      </c>
      <c r="K519" s="364"/>
      <c r="L519" s="365" t="e">
        <f t="shared" si="42"/>
        <v>#N/A</v>
      </c>
      <c r="M519" s="365" t="e">
        <f t="shared" si="43"/>
        <v>#N/A</v>
      </c>
      <c r="N519" s="376" t="e">
        <f t="shared" si="44"/>
        <v>#N/A</v>
      </c>
      <c r="O519" s="205" t="e">
        <f>IF(Comparativo!$E$6="Tabela Não Desonerada",VLOOKUP($C519,'Orçamento Base'!$D$12:$S$1673,13,FALSE),VLOOKUP($C519,#REF!,13,FALSE))</f>
        <v>#N/A</v>
      </c>
      <c r="P519" s="205" t="e">
        <f t="shared" si="45"/>
        <v>#N/A</v>
      </c>
      <c r="Q519" s="205" t="e">
        <f>IF(Comparativo!$E$6="Tabela Não Desonerada",VLOOKUP($C519,'Orçamento Base'!$D$12:$S$1673,14,FALSE),VLOOKUP($C519,#REF!,14,FALSE))</f>
        <v>#N/A</v>
      </c>
      <c r="R519" s="205" t="e">
        <f t="shared" si="46"/>
        <v>#N/A</v>
      </c>
      <c r="S519" s="205" t="e">
        <f>IF(Comparativo!$E$6="Tabela Não Desonerada",VLOOKUP($C519,'Orçamento Base'!$D$12:$S$1673,15,FALSE),VLOOKUP($C519,#REF!,15,FALSE))</f>
        <v>#N/A</v>
      </c>
      <c r="T519" s="205" t="e">
        <f t="shared" si="47"/>
        <v>#N/A</v>
      </c>
    </row>
    <row r="520" spans="1:20" ht="15">
      <c r="A520" s="203">
        <v>1</v>
      </c>
      <c r="B520" s="203" t="e">
        <f>'Orçamento-TCE'!B520</f>
        <v>#N/A</v>
      </c>
      <c r="C520" s="229">
        <f>'Orçamento-TCE'!C520</f>
        <v>0</v>
      </c>
      <c r="D520" s="199" t="e">
        <f>'Orçamento-TCE'!G520</f>
        <v>#N/A</v>
      </c>
      <c r="E520" s="204">
        <f>'Orçamento-TCE'!H520</f>
        <v>0</v>
      </c>
      <c r="F520" s="230" t="e">
        <f>'Orçamento-TCE'!I520</f>
        <v>#N/A</v>
      </c>
      <c r="G520" s="227" t="e">
        <f>IF(Comparativo!$E$6="Tabela Não Desonerada",VLOOKUP($C520,'Orçamento Base'!$D$12:$S$1673,12,FALSE),VLOOKUP($C520,#REF!,12,FALSE))</f>
        <v>#N/A</v>
      </c>
      <c r="H520" s="228">
        <f>IFERROR(IF(Comparativo!$E$6="Tabela Não Desonerada",VLOOKUP($C520,'Orçamento Base'!$D$12:$S$1673,16,FALSE),VLOOKUP($C520,#REF!,16,FALSE)),0)</f>
        <v>0</v>
      </c>
      <c r="I520" s="575" t="e">
        <f>IF(Comparativo!$E$6="Tabela Não Desonerada",VLOOKUP($C520,'Orçamento Base'!$D$12:$S$1673,11,FALSE),VLOOKUP($C520,#REF!,11,FALSE))</f>
        <v>#N/A</v>
      </c>
      <c r="J520" s="363">
        <f>IF(Comparativo!$E$6="Tabela Não Desonerada",Encargos!$F$44,Encargos!$D$44)</f>
        <v>1.1122000000000001</v>
      </c>
      <c r="K520" s="364"/>
      <c r="L520" s="365" t="e">
        <f t="shared" si="42"/>
        <v>#N/A</v>
      </c>
      <c r="M520" s="365" t="e">
        <f t="shared" si="43"/>
        <v>#N/A</v>
      </c>
      <c r="N520" s="376" t="e">
        <f t="shared" si="44"/>
        <v>#N/A</v>
      </c>
      <c r="O520" s="205" t="e">
        <f>IF(Comparativo!$E$6="Tabela Não Desonerada",VLOOKUP($C520,'Orçamento Base'!$D$12:$S$1673,13,FALSE),VLOOKUP($C520,#REF!,13,FALSE))</f>
        <v>#N/A</v>
      </c>
      <c r="P520" s="205" t="e">
        <f t="shared" si="45"/>
        <v>#N/A</v>
      </c>
      <c r="Q520" s="205" t="e">
        <f>IF(Comparativo!$E$6="Tabela Não Desonerada",VLOOKUP($C520,'Orçamento Base'!$D$12:$S$1673,14,FALSE),VLOOKUP($C520,#REF!,14,FALSE))</f>
        <v>#N/A</v>
      </c>
      <c r="R520" s="205" t="e">
        <f t="shared" si="46"/>
        <v>#N/A</v>
      </c>
      <c r="S520" s="205" t="e">
        <f>IF(Comparativo!$E$6="Tabela Não Desonerada",VLOOKUP($C520,'Orçamento Base'!$D$12:$S$1673,15,FALSE),VLOOKUP($C520,#REF!,15,FALSE))</f>
        <v>#N/A</v>
      </c>
      <c r="T520" s="205" t="e">
        <f t="shared" si="47"/>
        <v>#N/A</v>
      </c>
    </row>
    <row r="521" spans="1:20" ht="15">
      <c r="A521" s="203">
        <v>1</v>
      </c>
      <c r="B521" s="203" t="e">
        <f>'Orçamento-TCE'!B521</f>
        <v>#N/A</v>
      </c>
      <c r="C521" s="229">
        <f>'Orçamento-TCE'!C521</f>
        <v>0</v>
      </c>
      <c r="D521" s="199" t="e">
        <f>'Orçamento-TCE'!G521</f>
        <v>#N/A</v>
      </c>
      <c r="E521" s="204">
        <f>'Orçamento-TCE'!H521</f>
        <v>0</v>
      </c>
      <c r="F521" s="230" t="e">
        <f>'Orçamento-TCE'!I521</f>
        <v>#N/A</v>
      </c>
      <c r="G521" s="227" t="e">
        <f>IF(Comparativo!$E$6="Tabela Não Desonerada",VLOOKUP($C521,'Orçamento Base'!$D$12:$S$1673,12,FALSE),VLOOKUP($C521,#REF!,12,FALSE))</f>
        <v>#N/A</v>
      </c>
      <c r="H521" s="228">
        <f>IFERROR(IF(Comparativo!$E$6="Tabela Não Desonerada",VLOOKUP($C521,'Orçamento Base'!$D$12:$S$1673,16,FALSE),VLOOKUP($C521,#REF!,16,FALSE)),0)</f>
        <v>0</v>
      </c>
      <c r="I521" s="575" t="e">
        <f>IF(Comparativo!$E$6="Tabela Não Desonerada",VLOOKUP($C521,'Orçamento Base'!$D$12:$S$1673,11,FALSE),VLOOKUP($C521,#REF!,11,FALSE))</f>
        <v>#N/A</v>
      </c>
      <c r="J521" s="363">
        <f>IF(Comparativo!$E$6="Tabela Não Desonerada",Encargos!$F$44,Encargos!$D$44)</f>
        <v>1.1122000000000001</v>
      </c>
      <c r="K521" s="364"/>
      <c r="L521" s="365" t="e">
        <f t="shared" si="42"/>
        <v>#N/A</v>
      </c>
      <c r="M521" s="365" t="e">
        <f t="shared" si="43"/>
        <v>#N/A</v>
      </c>
      <c r="N521" s="376" t="e">
        <f t="shared" si="44"/>
        <v>#N/A</v>
      </c>
      <c r="O521" s="205" t="e">
        <f>IF(Comparativo!$E$6="Tabela Não Desonerada",VLOOKUP($C521,'Orçamento Base'!$D$12:$S$1673,13,FALSE),VLOOKUP($C521,#REF!,13,FALSE))</f>
        <v>#N/A</v>
      </c>
      <c r="P521" s="205" t="e">
        <f t="shared" si="45"/>
        <v>#N/A</v>
      </c>
      <c r="Q521" s="205" t="e">
        <f>IF(Comparativo!$E$6="Tabela Não Desonerada",VLOOKUP($C521,'Orçamento Base'!$D$12:$S$1673,14,FALSE),VLOOKUP($C521,#REF!,14,FALSE))</f>
        <v>#N/A</v>
      </c>
      <c r="R521" s="205" t="e">
        <f t="shared" si="46"/>
        <v>#N/A</v>
      </c>
      <c r="S521" s="205" t="e">
        <f>IF(Comparativo!$E$6="Tabela Não Desonerada",VLOOKUP($C521,'Orçamento Base'!$D$12:$S$1673,15,FALSE),VLOOKUP($C521,#REF!,15,FALSE))</f>
        <v>#N/A</v>
      </c>
      <c r="T521" s="205" t="e">
        <f t="shared" si="47"/>
        <v>#N/A</v>
      </c>
    </row>
    <row r="522" spans="1:20" ht="15">
      <c r="A522" s="203">
        <v>1</v>
      </c>
      <c r="B522" s="203" t="e">
        <f>'Orçamento-TCE'!B522</f>
        <v>#N/A</v>
      </c>
      <c r="C522" s="229">
        <f>'Orçamento-TCE'!C522</f>
        <v>0</v>
      </c>
      <c r="D522" s="199" t="e">
        <f>'Orçamento-TCE'!G522</f>
        <v>#N/A</v>
      </c>
      <c r="E522" s="204">
        <f>'Orçamento-TCE'!H522</f>
        <v>0</v>
      </c>
      <c r="F522" s="230" t="e">
        <f>'Orçamento-TCE'!I522</f>
        <v>#N/A</v>
      </c>
      <c r="G522" s="227" t="e">
        <f>IF(Comparativo!$E$6="Tabela Não Desonerada",VLOOKUP($C522,'Orçamento Base'!$D$12:$S$1673,12,FALSE),VLOOKUP($C522,#REF!,12,FALSE))</f>
        <v>#N/A</v>
      </c>
      <c r="H522" s="228">
        <f>IFERROR(IF(Comparativo!$E$6="Tabela Não Desonerada",VLOOKUP($C522,'Orçamento Base'!$D$12:$S$1673,16,FALSE),VLOOKUP($C522,#REF!,16,FALSE)),0)</f>
        <v>0</v>
      </c>
      <c r="I522" s="575" t="e">
        <f>IF(Comparativo!$E$6="Tabela Não Desonerada",VLOOKUP($C522,'Orçamento Base'!$D$12:$S$1673,11,FALSE),VLOOKUP($C522,#REF!,11,FALSE))</f>
        <v>#N/A</v>
      </c>
      <c r="J522" s="363">
        <f>IF(Comparativo!$E$6="Tabela Não Desonerada",Encargos!$F$44,Encargos!$D$44)</f>
        <v>1.1122000000000001</v>
      </c>
      <c r="K522" s="364"/>
      <c r="L522" s="365" t="e">
        <f t="shared" si="42"/>
        <v>#N/A</v>
      </c>
      <c r="M522" s="365" t="e">
        <f t="shared" si="43"/>
        <v>#N/A</v>
      </c>
      <c r="N522" s="376" t="e">
        <f t="shared" si="44"/>
        <v>#N/A</v>
      </c>
      <c r="O522" s="205" t="e">
        <f>IF(Comparativo!$E$6="Tabela Não Desonerada",VLOOKUP($C522,'Orçamento Base'!$D$12:$S$1673,13,FALSE),VLOOKUP($C522,#REF!,13,FALSE))</f>
        <v>#N/A</v>
      </c>
      <c r="P522" s="205" t="e">
        <f t="shared" si="45"/>
        <v>#N/A</v>
      </c>
      <c r="Q522" s="205" t="e">
        <f>IF(Comparativo!$E$6="Tabela Não Desonerada",VLOOKUP($C522,'Orçamento Base'!$D$12:$S$1673,14,FALSE),VLOOKUP($C522,#REF!,14,FALSE))</f>
        <v>#N/A</v>
      </c>
      <c r="R522" s="205" t="e">
        <f t="shared" si="46"/>
        <v>#N/A</v>
      </c>
      <c r="S522" s="205" t="e">
        <f>IF(Comparativo!$E$6="Tabela Não Desonerada",VLOOKUP($C522,'Orçamento Base'!$D$12:$S$1673,15,FALSE),VLOOKUP($C522,#REF!,15,FALSE))</f>
        <v>#N/A</v>
      </c>
      <c r="T522" s="205" t="e">
        <f t="shared" si="47"/>
        <v>#N/A</v>
      </c>
    </row>
    <row r="523" spans="1:20" ht="15">
      <c r="A523" s="203">
        <v>1</v>
      </c>
      <c r="B523" s="203" t="e">
        <f>'Orçamento-TCE'!B523</f>
        <v>#N/A</v>
      </c>
      <c r="C523" s="229">
        <f>'Orçamento-TCE'!C523</f>
        <v>0</v>
      </c>
      <c r="D523" s="199" t="e">
        <f>'Orçamento-TCE'!G523</f>
        <v>#N/A</v>
      </c>
      <c r="E523" s="204">
        <f>'Orçamento-TCE'!H523</f>
        <v>0</v>
      </c>
      <c r="F523" s="230" t="e">
        <f>'Orçamento-TCE'!I523</f>
        <v>#N/A</v>
      </c>
      <c r="G523" s="227" t="e">
        <f>IF(Comparativo!$E$6="Tabela Não Desonerada",VLOOKUP($C523,'Orçamento Base'!$D$12:$S$1673,12,FALSE),VLOOKUP($C523,#REF!,12,FALSE))</f>
        <v>#N/A</v>
      </c>
      <c r="H523" s="228">
        <f>IFERROR(IF(Comparativo!$E$6="Tabela Não Desonerada",VLOOKUP($C523,'Orçamento Base'!$D$12:$S$1673,16,FALSE),VLOOKUP($C523,#REF!,16,FALSE)),0)</f>
        <v>0</v>
      </c>
      <c r="I523" s="575" t="e">
        <f>IF(Comparativo!$E$6="Tabela Não Desonerada",VLOOKUP($C523,'Orçamento Base'!$D$12:$S$1673,11,FALSE),VLOOKUP($C523,#REF!,11,FALSE))</f>
        <v>#N/A</v>
      </c>
      <c r="J523" s="363">
        <f>IF(Comparativo!$E$6="Tabela Não Desonerada",Encargos!$F$44,Encargos!$D$44)</f>
        <v>1.1122000000000001</v>
      </c>
      <c r="K523" s="364"/>
      <c r="L523" s="365" t="e">
        <f t="shared" si="42"/>
        <v>#N/A</v>
      </c>
      <c r="M523" s="365" t="e">
        <f t="shared" si="43"/>
        <v>#N/A</v>
      </c>
      <c r="N523" s="376" t="e">
        <f t="shared" si="44"/>
        <v>#N/A</v>
      </c>
      <c r="O523" s="205" t="e">
        <f>IF(Comparativo!$E$6="Tabela Não Desonerada",VLOOKUP($C523,'Orçamento Base'!$D$12:$S$1673,13,FALSE),VLOOKUP($C523,#REF!,13,FALSE))</f>
        <v>#N/A</v>
      </c>
      <c r="P523" s="205" t="e">
        <f t="shared" si="45"/>
        <v>#N/A</v>
      </c>
      <c r="Q523" s="205" t="e">
        <f>IF(Comparativo!$E$6="Tabela Não Desonerada",VLOOKUP($C523,'Orçamento Base'!$D$12:$S$1673,14,FALSE),VLOOKUP($C523,#REF!,14,FALSE))</f>
        <v>#N/A</v>
      </c>
      <c r="R523" s="205" t="e">
        <f t="shared" si="46"/>
        <v>#N/A</v>
      </c>
      <c r="S523" s="205" t="e">
        <f>IF(Comparativo!$E$6="Tabela Não Desonerada",VLOOKUP($C523,'Orçamento Base'!$D$12:$S$1673,15,FALSE),VLOOKUP($C523,#REF!,15,FALSE))</f>
        <v>#N/A</v>
      </c>
      <c r="T523" s="205" t="e">
        <f t="shared" si="47"/>
        <v>#N/A</v>
      </c>
    </row>
    <row r="524" spans="1:20" ht="15">
      <c r="A524" s="203">
        <v>1</v>
      </c>
      <c r="B524" s="203" t="e">
        <f>'Orçamento-TCE'!B524</f>
        <v>#N/A</v>
      </c>
      <c r="C524" s="229">
        <f>'Orçamento-TCE'!C524</f>
        <v>0</v>
      </c>
      <c r="D524" s="199" t="e">
        <f>'Orçamento-TCE'!G524</f>
        <v>#N/A</v>
      </c>
      <c r="E524" s="204">
        <f>'Orçamento-TCE'!H524</f>
        <v>0</v>
      </c>
      <c r="F524" s="230" t="e">
        <f>'Orçamento-TCE'!I524</f>
        <v>#N/A</v>
      </c>
      <c r="G524" s="227" t="e">
        <f>IF(Comparativo!$E$6="Tabela Não Desonerada",VLOOKUP($C524,'Orçamento Base'!$D$12:$S$1673,12,FALSE),VLOOKUP($C524,#REF!,12,FALSE))</f>
        <v>#N/A</v>
      </c>
      <c r="H524" s="228">
        <f>IFERROR(IF(Comparativo!$E$6="Tabela Não Desonerada",VLOOKUP($C524,'Orçamento Base'!$D$12:$S$1673,16,FALSE),VLOOKUP($C524,#REF!,16,FALSE)),0)</f>
        <v>0</v>
      </c>
      <c r="I524" s="575" t="e">
        <f>IF(Comparativo!$E$6="Tabela Não Desonerada",VLOOKUP($C524,'Orçamento Base'!$D$12:$S$1673,11,FALSE),VLOOKUP($C524,#REF!,11,FALSE))</f>
        <v>#N/A</v>
      </c>
      <c r="J524" s="363">
        <f>IF(Comparativo!$E$6="Tabela Não Desonerada",Encargos!$F$44,Encargos!$D$44)</f>
        <v>1.1122000000000001</v>
      </c>
      <c r="K524" s="364"/>
      <c r="L524" s="365" t="e">
        <f t="shared" si="42"/>
        <v>#N/A</v>
      </c>
      <c r="M524" s="365" t="e">
        <f t="shared" si="43"/>
        <v>#N/A</v>
      </c>
      <c r="N524" s="376" t="e">
        <f t="shared" si="44"/>
        <v>#N/A</v>
      </c>
      <c r="O524" s="205" t="e">
        <f>IF(Comparativo!$E$6="Tabela Não Desonerada",VLOOKUP($C524,'Orçamento Base'!$D$12:$S$1673,13,FALSE),VLOOKUP($C524,#REF!,13,FALSE))</f>
        <v>#N/A</v>
      </c>
      <c r="P524" s="205" t="e">
        <f t="shared" si="45"/>
        <v>#N/A</v>
      </c>
      <c r="Q524" s="205" t="e">
        <f>IF(Comparativo!$E$6="Tabela Não Desonerada",VLOOKUP($C524,'Orçamento Base'!$D$12:$S$1673,14,FALSE),VLOOKUP($C524,#REF!,14,FALSE))</f>
        <v>#N/A</v>
      </c>
      <c r="R524" s="205" t="e">
        <f t="shared" si="46"/>
        <v>#N/A</v>
      </c>
      <c r="S524" s="205" t="e">
        <f>IF(Comparativo!$E$6="Tabela Não Desonerada",VLOOKUP($C524,'Orçamento Base'!$D$12:$S$1673,15,FALSE),VLOOKUP($C524,#REF!,15,FALSE))</f>
        <v>#N/A</v>
      </c>
      <c r="T524" s="205" t="e">
        <f t="shared" si="47"/>
        <v>#N/A</v>
      </c>
    </row>
    <row r="525" spans="1:20" ht="15">
      <c r="A525" s="203">
        <v>1</v>
      </c>
      <c r="B525" s="203" t="e">
        <f>'Orçamento-TCE'!B525</f>
        <v>#N/A</v>
      </c>
      <c r="C525" s="229">
        <f>'Orçamento-TCE'!C525</f>
        <v>0</v>
      </c>
      <c r="D525" s="199" t="e">
        <f>'Orçamento-TCE'!G525</f>
        <v>#N/A</v>
      </c>
      <c r="E525" s="204">
        <f>'Orçamento-TCE'!H525</f>
        <v>0</v>
      </c>
      <c r="F525" s="230" t="e">
        <f>'Orçamento-TCE'!I525</f>
        <v>#N/A</v>
      </c>
      <c r="G525" s="227" t="e">
        <f>IF(Comparativo!$E$6="Tabela Não Desonerada",VLOOKUP($C525,'Orçamento Base'!$D$12:$S$1673,12,FALSE),VLOOKUP($C525,#REF!,12,FALSE))</f>
        <v>#N/A</v>
      </c>
      <c r="H525" s="228">
        <f>IFERROR(IF(Comparativo!$E$6="Tabela Não Desonerada",VLOOKUP($C525,'Orçamento Base'!$D$12:$S$1673,16,FALSE),VLOOKUP($C525,#REF!,16,FALSE)),0)</f>
        <v>0</v>
      </c>
      <c r="I525" s="575" t="e">
        <f>IF(Comparativo!$E$6="Tabela Não Desonerada",VLOOKUP($C525,'Orçamento Base'!$D$12:$S$1673,11,FALSE),VLOOKUP($C525,#REF!,11,FALSE))</f>
        <v>#N/A</v>
      </c>
      <c r="J525" s="363">
        <f>IF(Comparativo!$E$6="Tabela Não Desonerada",Encargos!$F$44,Encargos!$D$44)</f>
        <v>1.1122000000000001</v>
      </c>
      <c r="K525" s="364"/>
      <c r="L525" s="365" t="e">
        <f t="shared" ref="L525:L588" si="48">T525</f>
        <v>#N/A</v>
      </c>
      <c r="M525" s="365" t="e">
        <f t="shared" ref="M525:M588" si="49">R525</f>
        <v>#N/A</v>
      </c>
      <c r="N525" s="376" t="e">
        <f t="shared" ref="N525:N588" si="50">P525</f>
        <v>#N/A</v>
      </c>
      <c r="O525" s="205" t="e">
        <f>IF(Comparativo!$E$6="Tabela Não Desonerada",VLOOKUP($C525,'Orçamento Base'!$D$12:$S$1673,13,FALSE),VLOOKUP($C525,#REF!,13,FALSE))</f>
        <v>#N/A</v>
      </c>
      <c r="P525" s="205" t="e">
        <f t="shared" ref="P525:P588" si="51">O525/E525</f>
        <v>#N/A</v>
      </c>
      <c r="Q525" s="205" t="e">
        <f>IF(Comparativo!$E$6="Tabela Não Desonerada",VLOOKUP($C525,'Orçamento Base'!$D$12:$S$1673,14,FALSE),VLOOKUP($C525,#REF!,14,FALSE))</f>
        <v>#N/A</v>
      </c>
      <c r="R525" s="205" t="e">
        <f t="shared" ref="R525:R588" si="52">Q525/E525</f>
        <v>#N/A</v>
      </c>
      <c r="S525" s="205" t="e">
        <f>IF(Comparativo!$E$6="Tabela Não Desonerada",VLOOKUP($C525,'Orçamento Base'!$D$12:$S$1673,15,FALSE),VLOOKUP($C525,#REF!,15,FALSE))</f>
        <v>#N/A</v>
      </c>
      <c r="T525" s="205" t="e">
        <f t="shared" ref="T525:T588" si="53">S525/E525</f>
        <v>#N/A</v>
      </c>
    </row>
    <row r="526" spans="1:20" ht="15">
      <c r="A526" s="203">
        <v>1</v>
      </c>
      <c r="B526" s="203" t="e">
        <f>'Orçamento-TCE'!B526</f>
        <v>#N/A</v>
      </c>
      <c r="C526" s="229">
        <f>'Orçamento-TCE'!C526</f>
        <v>0</v>
      </c>
      <c r="D526" s="199" t="e">
        <f>'Orçamento-TCE'!G526</f>
        <v>#N/A</v>
      </c>
      <c r="E526" s="204">
        <f>'Orçamento-TCE'!H526</f>
        <v>0</v>
      </c>
      <c r="F526" s="230" t="e">
        <f>'Orçamento-TCE'!I526</f>
        <v>#N/A</v>
      </c>
      <c r="G526" s="227" t="e">
        <f>IF(Comparativo!$E$6="Tabela Não Desonerada",VLOOKUP($C526,'Orçamento Base'!$D$12:$S$1673,12,FALSE),VLOOKUP($C526,#REF!,12,FALSE))</f>
        <v>#N/A</v>
      </c>
      <c r="H526" s="228">
        <f>IFERROR(IF(Comparativo!$E$6="Tabela Não Desonerada",VLOOKUP($C526,'Orçamento Base'!$D$12:$S$1673,16,FALSE),VLOOKUP($C526,#REF!,16,FALSE)),0)</f>
        <v>0</v>
      </c>
      <c r="I526" s="575" t="e">
        <f>IF(Comparativo!$E$6="Tabela Não Desonerada",VLOOKUP($C526,'Orçamento Base'!$D$12:$S$1673,11,FALSE),VLOOKUP($C526,#REF!,11,FALSE))</f>
        <v>#N/A</v>
      </c>
      <c r="J526" s="363">
        <f>IF(Comparativo!$E$6="Tabela Não Desonerada",Encargos!$F$44,Encargos!$D$44)</f>
        <v>1.1122000000000001</v>
      </c>
      <c r="K526" s="364"/>
      <c r="L526" s="365" t="e">
        <f t="shared" si="48"/>
        <v>#N/A</v>
      </c>
      <c r="M526" s="365" t="e">
        <f t="shared" si="49"/>
        <v>#N/A</v>
      </c>
      <c r="N526" s="376" t="e">
        <f t="shared" si="50"/>
        <v>#N/A</v>
      </c>
      <c r="O526" s="205" t="e">
        <f>IF(Comparativo!$E$6="Tabela Não Desonerada",VLOOKUP($C526,'Orçamento Base'!$D$12:$S$1673,13,FALSE),VLOOKUP($C526,#REF!,13,FALSE))</f>
        <v>#N/A</v>
      </c>
      <c r="P526" s="205" t="e">
        <f t="shared" si="51"/>
        <v>#N/A</v>
      </c>
      <c r="Q526" s="205" t="e">
        <f>IF(Comparativo!$E$6="Tabela Não Desonerada",VLOOKUP($C526,'Orçamento Base'!$D$12:$S$1673,14,FALSE),VLOOKUP($C526,#REF!,14,FALSE))</f>
        <v>#N/A</v>
      </c>
      <c r="R526" s="205" t="e">
        <f t="shared" si="52"/>
        <v>#N/A</v>
      </c>
      <c r="S526" s="205" t="e">
        <f>IF(Comparativo!$E$6="Tabela Não Desonerada",VLOOKUP($C526,'Orçamento Base'!$D$12:$S$1673,15,FALSE),VLOOKUP($C526,#REF!,15,FALSE))</f>
        <v>#N/A</v>
      </c>
      <c r="T526" s="205" t="e">
        <f t="shared" si="53"/>
        <v>#N/A</v>
      </c>
    </row>
    <row r="527" spans="1:20" ht="15">
      <c r="A527" s="203">
        <v>1</v>
      </c>
      <c r="B527" s="203" t="e">
        <f>'Orçamento-TCE'!B527</f>
        <v>#N/A</v>
      </c>
      <c r="C527" s="229">
        <f>'Orçamento-TCE'!C527</f>
        <v>0</v>
      </c>
      <c r="D527" s="199" t="e">
        <f>'Orçamento-TCE'!G527</f>
        <v>#N/A</v>
      </c>
      <c r="E527" s="204">
        <f>'Orçamento-TCE'!H527</f>
        <v>0</v>
      </c>
      <c r="F527" s="230" t="e">
        <f>'Orçamento-TCE'!I527</f>
        <v>#N/A</v>
      </c>
      <c r="G527" s="227" t="e">
        <f>IF(Comparativo!$E$6="Tabela Não Desonerada",VLOOKUP($C527,'Orçamento Base'!$D$12:$S$1673,12,FALSE),VLOOKUP($C527,#REF!,12,FALSE))</f>
        <v>#N/A</v>
      </c>
      <c r="H527" s="228">
        <f>IFERROR(IF(Comparativo!$E$6="Tabela Não Desonerada",VLOOKUP($C527,'Orçamento Base'!$D$12:$S$1673,16,FALSE),VLOOKUP($C527,#REF!,16,FALSE)),0)</f>
        <v>0</v>
      </c>
      <c r="I527" s="575" t="e">
        <f>IF(Comparativo!$E$6="Tabela Não Desonerada",VLOOKUP($C527,'Orçamento Base'!$D$12:$S$1673,11,FALSE),VLOOKUP($C527,#REF!,11,FALSE))</f>
        <v>#N/A</v>
      </c>
      <c r="J527" s="363">
        <f>IF(Comparativo!$E$6="Tabela Não Desonerada",Encargos!$F$44,Encargos!$D$44)</f>
        <v>1.1122000000000001</v>
      </c>
      <c r="K527" s="364"/>
      <c r="L527" s="365" t="e">
        <f t="shared" si="48"/>
        <v>#N/A</v>
      </c>
      <c r="M527" s="365" t="e">
        <f t="shared" si="49"/>
        <v>#N/A</v>
      </c>
      <c r="N527" s="376" t="e">
        <f t="shared" si="50"/>
        <v>#N/A</v>
      </c>
      <c r="O527" s="205" t="e">
        <f>IF(Comparativo!$E$6="Tabela Não Desonerada",VLOOKUP($C527,'Orçamento Base'!$D$12:$S$1673,13,FALSE),VLOOKUP($C527,#REF!,13,FALSE))</f>
        <v>#N/A</v>
      </c>
      <c r="P527" s="205" t="e">
        <f t="shared" si="51"/>
        <v>#N/A</v>
      </c>
      <c r="Q527" s="205" t="e">
        <f>IF(Comparativo!$E$6="Tabela Não Desonerada",VLOOKUP($C527,'Orçamento Base'!$D$12:$S$1673,14,FALSE),VLOOKUP($C527,#REF!,14,FALSE))</f>
        <v>#N/A</v>
      </c>
      <c r="R527" s="205" t="e">
        <f t="shared" si="52"/>
        <v>#N/A</v>
      </c>
      <c r="S527" s="205" t="e">
        <f>IF(Comparativo!$E$6="Tabela Não Desonerada",VLOOKUP($C527,'Orçamento Base'!$D$12:$S$1673,15,FALSE),VLOOKUP($C527,#REF!,15,FALSE))</f>
        <v>#N/A</v>
      </c>
      <c r="T527" s="205" t="e">
        <f t="shared" si="53"/>
        <v>#N/A</v>
      </c>
    </row>
    <row r="528" spans="1:20" ht="15">
      <c r="A528" s="203">
        <v>1</v>
      </c>
      <c r="B528" s="203" t="e">
        <f>'Orçamento-TCE'!B528</f>
        <v>#N/A</v>
      </c>
      <c r="C528" s="229">
        <f>'Orçamento-TCE'!C528</f>
        <v>0</v>
      </c>
      <c r="D528" s="199" t="e">
        <f>'Orçamento-TCE'!G528</f>
        <v>#N/A</v>
      </c>
      <c r="E528" s="204">
        <f>'Orçamento-TCE'!H528</f>
        <v>0</v>
      </c>
      <c r="F528" s="230" t="e">
        <f>'Orçamento-TCE'!I528</f>
        <v>#N/A</v>
      </c>
      <c r="G528" s="227" t="e">
        <f>IF(Comparativo!$E$6="Tabela Não Desonerada",VLOOKUP($C528,'Orçamento Base'!$D$12:$S$1673,12,FALSE),VLOOKUP($C528,#REF!,12,FALSE))</f>
        <v>#N/A</v>
      </c>
      <c r="H528" s="228">
        <f>IFERROR(IF(Comparativo!$E$6="Tabela Não Desonerada",VLOOKUP($C528,'Orçamento Base'!$D$12:$S$1673,16,FALSE),VLOOKUP($C528,#REF!,16,FALSE)),0)</f>
        <v>0</v>
      </c>
      <c r="I528" s="575" t="e">
        <f>IF(Comparativo!$E$6="Tabela Não Desonerada",VLOOKUP($C528,'Orçamento Base'!$D$12:$S$1673,11,FALSE),VLOOKUP($C528,#REF!,11,FALSE))</f>
        <v>#N/A</v>
      </c>
      <c r="J528" s="363">
        <f>IF(Comparativo!$E$6="Tabela Não Desonerada",Encargos!$F$44,Encargos!$D$44)</f>
        <v>1.1122000000000001</v>
      </c>
      <c r="K528" s="364"/>
      <c r="L528" s="365" t="e">
        <f t="shared" si="48"/>
        <v>#N/A</v>
      </c>
      <c r="M528" s="365" t="e">
        <f t="shared" si="49"/>
        <v>#N/A</v>
      </c>
      <c r="N528" s="376" t="e">
        <f t="shared" si="50"/>
        <v>#N/A</v>
      </c>
      <c r="O528" s="205" t="e">
        <f>IF(Comparativo!$E$6="Tabela Não Desonerada",VLOOKUP($C528,'Orçamento Base'!$D$12:$S$1673,13,FALSE),VLOOKUP($C528,#REF!,13,FALSE))</f>
        <v>#N/A</v>
      </c>
      <c r="P528" s="205" t="e">
        <f t="shared" si="51"/>
        <v>#N/A</v>
      </c>
      <c r="Q528" s="205" t="e">
        <f>IF(Comparativo!$E$6="Tabela Não Desonerada",VLOOKUP($C528,'Orçamento Base'!$D$12:$S$1673,14,FALSE),VLOOKUP($C528,#REF!,14,FALSE))</f>
        <v>#N/A</v>
      </c>
      <c r="R528" s="205" t="e">
        <f t="shared" si="52"/>
        <v>#N/A</v>
      </c>
      <c r="S528" s="205" t="e">
        <f>IF(Comparativo!$E$6="Tabela Não Desonerada",VLOOKUP($C528,'Orçamento Base'!$D$12:$S$1673,15,FALSE),VLOOKUP($C528,#REF!,15,FALSE))</f>
        <v>#N/A</v>
      </c>
      <c r="T528" s="205" t="e">
        <f t="shared" si="53"/>
        <v>#N/A</v>
      </c>
    </row>
    <row r="529" spans="1:20" ht="15">
      <c r="A529" s="203">
        <v>1</v>
      </c>
      <c r="B529" s="203" t="e">
        <f>'Orçamento-TCE'!B529</f>
        <v>#N/A</v>
      </c>
      <c r="C529" s="229">
        <f>'Orçamento-TCE'!C529</f>
        <v>0</v>
      </c>
      <c r="D529" s="199" t="e">
        <f>'Orçamento-TCE'!G529</f>
        <v>#N/A</v>
      </c>
      <c r="E529" s="204">
        <f>'Orçamento-TCE'!H529</f>
        <v>0</v>
      </c>
      <c r="F529" s="230" t="e">
        <f>'Orçamento-TCE'!I529</f>
        <v>#N/A</v>
      </c>
      <c r="G529" s="227" t="e">
        <f>IF(Comparativo!$E$6="Tabela Não Desonerada",VLOOKUP($C529,'Orçamento Base'!$D$12:$S$1673,12,FALSE),VLOOKUP($C529,#REF!,12,FALSE))</f>
        <v>#N/A</v>
      </c>
      <c r="H529" s="228">
        <f>IFERROR(IF(Comparativo!$E$6="Tabela Não Desonerada",VLOOKUP($C529,'Orçamento Base'!$D$12:$S$1673,16,FALSE),VLOOKUP($C529,#REF!,16,FALSE)),0)</f>
        <v>0</v>
      </c>
      <c r="I529" s="575" t="e">
        <f>IF(Comparativo!$E$6="Tabela Não Desonerada",VLOOKUP($C529,'Orçamento Base'!$D$12:$S$1673,11,FALSE),VLOOKUP($C529,#REF!,11,FALSE))</f>
        <v>#N/A</v>
      </c>
      <c r="J529" s="363">
        <f>IF(Comparativo!$E$6="Tabela Não Desonerada",Encargos!$F$44,Encargos!$D$44)</f>
        <v>1.1122000000000001</v>
      </c>
      <c r="K529" s="364"/>
      <c r="L529" s="365" t="e">
        <f t="shared" si="48"/>
        <v>#N/A</v>
      </c>
      <c r="M529" s="365" t="e">
        <f t="shared" si="49"/>
        <v>#N/A</v>
      </c>
      <c r="N529" s="376" t="e">
        <f t="shared" si="50"/>
        <v>#N/A</v>
      </c>
      <c r="O529" s="205" t="e">
        <f>IF(Comparativo!$E$6="Tabela Não Desonerada",VLOOKUP($C529,'Orçamento Base'!$D$12:$S$1673,13,FALSE),VLOOKUP($C529,#REF!,13,FALSE))</f>
        <v>#N/A</v>
      </c>
      <c r="P529" s="205" t="e">
        <f t="shared" si="51"/>
        <v>#N/A</v>
      </c>
      <c r="Q529" s="205" t="e">
        <f>IF(Comparativo!$E$6="Tabela Não Desonerada",VLOOKUP($C529,'Orçamento Base'!$D$12:$S$1673,14,FALSE),VLOOKUP($C529,#REF!,14,FALSE))</f>
        <v>#N/A</v>
      </c>
      <c r="R529" s="205" t="e">
        <f t="shared" si="52"/>
        <v>#N/A</v>
      </c>
      <c r="S529" s="205" t="e">
        <f>IF(Comparativo!$E$6="Tabela Não Desonerada",VLOOKUP($C529,'Orçamento Base'!$D$12:$S$1673,15,FALSE),VLOOKUP($C529,#REF!,15,FALSE))</f>
        <v>#N/A</v>
      </c>
      <c r="T529" s="205" t="e">
        <f t="shared" si="53"/>
        <v>#N/A</v>
      </c>
    </row>
    <row r="530" spans="1:20" ht="15">
      <c r="A530" s="203">
        <v>1</v>
      </c>
      <c r="B530" s="203" t="e">
        <f>'Orçamento-TCE'!B530</f>
        <v>#N/A</v>
      </c>
      <c r="C530" s="229">
        <f>'Orçamento-TCE'!C530</f>
        <v>0</v>
      </c>
      <c r="D530" s="199" t="e">
        <f>'Orçamento-TCE'!G530</f>
        <v>#N/A</v>
      </c>
      <c r="E530" s="204">
        <f>'Orçamento-TCE'!H530</f>
        <v>0</v>
      </c>
      <c r="F530" s="230" t="e">
        <f>'Orçamento-TCE'!I530</f>
        <v>#N/A</v>
      </c>
      <c r="G530" s="227" t="e">
        <f>IF(Comparativo!$E$6="Tabela Não Desonerada",VLOOKUP($C530,'Orçamento Base'!$D$12:$S$1673,12,FALSE),VLOOKUP($C530,#REF!,12,FALSE))</f>
        <v>#N/A</v>
      </c>
      <c r="H530" s="228">
        <f>IFERROR(IF(Comparativo!$E$6="Tabela Não Desonerada",VLOOKUP($C530,'Orçamento Base'!$D$12:$S$1673,16,FALSE),VLOOKUP($C530,#REF!,16,FALSE)),0)</f>
        <v>0</v>
      </c>
      <c r="I530" s="575" t="e">
        <f>IF(Comparativo!$E$6="Tabela Não Desonerada",VLOOKUP($C530,'Orçamento Base'!$D$12:$S$1673,11,FALSE),VLOOKUP($C530,#REF!,11,FALSE))</f>
        <v>#N/A</v>
      </c>
      <c r="J530" s="363">
        <f>IF(Comparativo!$E$6="Tabela Não Desonerada",Encargos!$F$44,Encargos!$D$44)</f>
        <v>1.1122000000000001</v>
      </c>
      <c r="K530" s="364"/>
      <c r="L530" s="365" t="e">
        <f t="shared" si="48"/>
        <v>#N/A</v>
      </c>
      <c r="M530" s="365" t="e">
        <f t="shared" si="49"/>
        <v>#N/A</v>
      </c>
      <c r="N530" s="376" t="e">
        <f t="shared" si="50"/>
        <v>#N/A</v>
      </c>
      <c r="O530" s="205" t="e">
        <f>IF(Comparativo!$E$6="Tabela Não Desonerada",VLOOKUP($C530,'Orçamento Base'!$D$12:$S$1673,13,FALSE),VLOOKUP($C530,#REF!,13,FALSE))</f>
        <v>#N/A</v>
      </c>
      <c r="P530" s="205" t="e">
        <f t="shared" si="51"/>
        <v>#N/A</v>
      </c>
      <c r="Q530" s="205" t="e">
        <f>IF(Comparativo!$E$6="Tabela Não Desonerada",VLOOKUP($C530,'Orçamento Base'!$D$12:$S$1673,14,FALSE),VLOOKUP($C530,#REF!,14,FALSE))</f>
        <v>#N/A</v>
      </c>
      <c r="R530" s="205" t="e">
        <f t="shared" si="52"/>
        <v>#N/A</v>
      </c>
      <c r="S530" s="205" t="e">
        <f>IF(Comparativo!$E$6="Tabela Não Desonerada",VLOOKUP($C530,'Orçamento Base'!$D$12:$S$1673,15,FALSE),VLOOKUP($C530,#REF!,15,FALSE))</f>
        <v>#N/A</v>
      </c>
      <c r="T530" s="205" t="e">
        <f t="shared" si="53"/>
        <v>#N/A</v>
      </c>
    </row>
    <row r="531" spans="1:20" ht="15">
      <c r="A531" s="203">
        <v>1</v>
      </c>
      <c r="B531" s="203" t="e">
        <f>'Orçamento-TCE'!B531</f>
        <v>#N/A</v>
      </c>
      <c r="C531" s="229">
        <f>'Orçamento-TCE'!C531</f>
        <v>0</v>
      </c>
      <c r="D531" s="199" t="e">
        <f>'Orçamento-TCE'!G531</f>
        <v>#N/A</v>
      </c>
      <c r="E531" s="204">
        <f>'Orçamento-TCE'!H531</f>
        <v>0</v>
      </c>
      <c r="F531" s="230" t="e">
        <f>'Orçamento-TCE'!I531</f>
        <v>#N/A</v>
      </c>
      <c r="G531" s="227" t="e">
        <f>IF(Comparativo!$E$6="Tabela Não Desonerada",VLOOKUP($C531,'Orçamento Base'!$D$12:$S$1673,12,FALSE),VLOOKUP($C531,#REF!,12,FALSE))</f>
        <v>#N/A</v>
      </c>
      <c r="H531" s="228">
        <f>IFERROR(IF(Comparativo!$E$6="Tabela Não Desonerada",VLOOKUP($C531,'Orçamento Base'!$D$12:$S$1673,16,FALSE),VLOOKUP($C531,#REF!,16,FALSE)),0)</f>
        <v>0</v>
      </c>
      <c r="I531" s="575" t="e">
        <f>IF(Comparativo!$E$6="Tabela Não Desonerada",VLOOKUP($C531,'Orçamento Base'!$D$12:$S$1673,11,FALSE),VLOOKUP($C531,#REF!,11,FALSE))</f>
        <v>#N/A</v>
      </c>
      <c r="J531" s="363">
        <f>IF(Comparativo!$E$6="Tabela Não Desonerada",Encargos!$F$44,Encargos!$D$44)</f>
        <v>1.1122000000000001</v>
      </c>
      <c r="K531" s="364"/>
      <c r="L531" s="365" t="e">
        <f t="shared" si="48"/>
        <v>#N/A</v>
      </c>
      <c r="M531" s="365" t="e">
        <f t="shared" si="49"/>
        <v>#N/A</v>
      </c>
      <c r="N531" s="376" t="e">
        <f t="shared" si="50"/>
        <v>#N/A</v>
      </c>
      <c r="O531" s="205" t="e">
        <f>IF(Comparativo!$E$6="Tabela Não Desonerada",VLOOKUP($C531,'Orçamento Base'!$D$12:$S$1673,13,FALSE),VLOOKUP($C531,#REF!,13,FALSE))</f>
        <v>#N/A</v>
      </c>
      <c r="P531" s="205" t="e">
        <f t="shared" si="51"/>
        <v>#N/A</v>
      </c>
      <c r="Q531" s="205" t="e">
        <f>IF(Comparativo!$E$6="Tabela Não Desonerada",VLOOKUP($C531,'Orçamento Base'!$D$12:$S$1673,14,FALSE),VLOOKUP($C531,#REF!,14,FALSE))</f>
        <v>#N/A</v>
      </c>
      <c r="R531" s="205" t="e">
        <f t="shared" si="52"/>
        <v>#N/A</v>
      </c>
      <c r="S531" s="205" t="e">
        <f>IF(Comparativo!$E$6="Tabela Não Desonerada",VLOOKUP($C531,'Orçamento Base'!$D$12:$S$1673,15,FALSE),VLOOKUP($C531,#REF!,15,FALSE))</f>
        <v>#N/A</v>
      </c>
      <c r="T531" s="205" t="e">
        <f t="shared" si="53"/>
        <v>#N/A</v>
      </c>
    </row>
    <row r="532" spans="1:20" ht="15">
      <c r="A532" s="203">
        <v>1</v>
      </c>
      <c r="B532" s="203" t="e">
        <f>'Orçamento-TCE'!B532</f>
        <v>#N/A</v>
      </c>
      <c r="C532" s="229">
        <f>'Orçamento-TCE'!C532</f>
        <v>0</v>
      </c>
      <c r="D532" s="199" t="e">
        <f>'Orçamento-TCE'!G532</f>
        <v>#N/A</v>
      </c>
      <c r="E532" s="204">
        <f>'Orçamento-TCE'!H532</f>
        <v>0</v>
      </c>
      <c r="F532" s="230" t="e">
        <f>'Orçamento-TCE'!I532</f>
        <v>#N/A</v>
      </c>
      <c r="G532" s="227" t="e">
        <f>IF(Comparativo!$E$6="Tabela Não Desonerada",VLOOKUP($C532,'Orçamento Base'!$D$12:$S$1673,12,FALSE),VLOOKUP($C532,#REF!,12,FALSE))</f>
        <v>#N/A</v>
      </c>
      <c r="H532" s="228">
        <f>IFERROR(IF(Comparativo!$E$6="Tabela Não Desonerada",VLOOKUP($C532,'Orçamento Base'!$D$12:$S$1673,16,FALSE),VLOOKUP($C532,#REF!,16,FALSE)),0)</f>
        <v>0</v>
      </c>
      <c r="I532" s="575" t="e">
        <f>IF(Comparativo!$E$6="Tabela Não Desonerada",VLOOKUP($C532,'Orçamento Base'!$D$12:$S$1673,11,FALSE),VLOOKUP($C532,#REF!,11,FALSE))</f>
        <v>#N/A</v>
      </c>
      <c r="J532" s="363">
        <f>IF(Comparativo!$E$6="Tabela Não Desonerada",Encargos!$F$44,Encargos!$D$44)</f>
        <v>1.1122000000000001</v>
      </c>
      <c r="K532" s="364"/>
      <c r="L532" s="365" t="e">
        <f t="shared" si="48"/>
        <v>#N/A</v>
      </c>
      <c r="M532" s="365" t="e">
        <f t="shared" si="49"/>
        <v>#N/A</v>
      </c>
      <c r="N532" s="376" t="e">
        <f t="shared" si="50"/>
        <v>#N/A</v>
      </c>
      <c r="O532" s="205" t="e">
        <f>IF(Comparativo!$E$6="Tabela Não Desonerada",VLOOKUP($C532,'Orçamento Base'!$D$12:$S$1673,13,FALSE),VLOOKUP($C532,#REF!,13,FALSE))</f>
        <v>#N/A</v>
      </c>
      <c r="P532" s="205" t="e">
        <f t="shared" si="51"/>
        <v>#N/A</v>
      </c>
      <c r="Q532" s="205" t="e">
        <f>IF(Comparativo!$E$6="Tabela Não Desonerada",VLOOKUP($C532,'Orçamento Base'!$D$12:$S$1673,14,FALSE),VLOOKUP($C532,#REF!,14,FALSE))</f>
        <v>#N/A</v>
      </c>
      <c r="R532" s="205" t="e">
        <f t="shared" si="52"/>
        <v>#N/A</v>
      </c>
      <c r="S532" s="205" t="e">
        <f>IF(Comparativo!$E$6="Tabela Não Desonerada",VLOOKUP($C532,'Orçamento Base'!$D$12:$S$1673,15,FALSE),VLOOKUP($C532,#REF!,15,FALSE))</f>
        <v>#N/A</v>
      </c>
      <c r="T532" s="205" t="e">
        <f t="shared" si="53"/>
        <v>#N/A</v>
      </c>
    </row>
    <row r="533" spans="1:20" ht="15">
      <c r="A533" s="203">
        <v>1</v>
      </c>
      <c r="B533" s="203" t="e">
        <f>'Orçamento-TCE'!B533</f>
        <v>#N/A</v>
      </c>
      <c r="C533" s="229">
        <f>'Orçamento-TCE'!C533</f>
        <v>0</v>
      </c>
      <c r="D533" s="199" t="e">
        <f>'Orçamento-TCE'!G533</f>
        <v>#N/A</v>
      </c>
      <c r="E533" s="204">
        <f>'Orçamento-TCE'!H533</f>
        <v>0</v>
      </c>
      <c r="F533" s="230" t="e">
        <f>'Orçamento-TCE'!I533</f>
        <v>#N/A</v>
      </c>
      <c r="G533" s="227" t="e">
        <f>IF(Comparativo!$E$6="Tabela Não Desonerada",VLOOKUP($C533,'Orçamento Base'!$D$12:$S$1673,12,FALSE),VLOOKUP($C533,#REF!,12,FALSE))</f>
        <v>#N/A</v>
      </c>
      <c r="H533" s="228">
        <f>IFERROR(IF(Comparativo!$E$6="Tabela Não Desonerada",VLOOKUP($C533,'Orçamento Base'!$D$12:$S$1673,16,FALSE),VLOOKUP($C533,#REF!,16,FALSE)),0)</f>
        <v>0</v>
      </c>
      <c r="I533" s="575" t="e">
        <f>IF(Comparativo!$E$6="Tabela Não Desonerada",VLOOKUP($C533,'Orçamento Base'!$D$12:$S$1673,11,FALSE),VLOOKUP($C533,#REF!,11,FALSE))</f>
        <v>#N/A</v>
      </c>
      <c r="J533" s="363">
        <f>IF(Comparativo!$E$6="Tabela Não Desonerada",Encargos!$F$44,Encargos!$D$44)</f>
        <v>1.1122000000000001</v>
      </c>
      <c r="K533" s="364"/>
      <c r="L533" s="365" t="e">
        <f t="shared" si="48"/>
        <v>#N/A</v>
      </c>
      <c r="M533" s="365" t="e">
        <f t="shared" si="49"/>
        <v>#N/A</v>
      </c>
      <c r="N533" s="376" t="e">
        <f t="shared" si="50"/>
        <v>#N/A</v>
      </c>
      <c r="O533" s="205" t="e">
        <f>IF(Comparativo!$E$6="Tabela Não Desonerada",VLOOKUP($C533,'Orçamento Base'!$D$12:$S$1673,13,FALSE),VLOOKUP($C533,#REF!,13,FALSE))</f>
        <v>#N/A</v>
      </c>
      <c r="P533" s="205" t="e">
        <f t="shared" si="51"/>
        <v>#N/A</v>
      </c>
      <c r="Q533" s="205" t="e">
        <f>IF(Comparativo!$E$6="Tabela Não Desonerada",VLOOKUP($C533,'Orçamento Base'!$D$12:$S$1673,14,FALSE),VLOOKUP($C533,#REF!,14,FALSE))</f>
        <v>#N/A</v>
      </c>
      <c r="R533" s="205" t="e">
        <f t="shared" si="52"/>
        <v>#N/A</v>
      </c>
      <c r="S533" s="205" t="e">
        <f>IF(Comparativo!$E$6="Tabela Não Desonerada",VLOOKUP($C533,'Orçamento Base'!$D$12:$S$1673,15,FALSE),VLOOKUP($C533,#REF!,15,FALSE))</f>
        <v>#N/A</v>
      </c>
      <c r="T533" s="205" t="e">
        <f t="shared" si="53"/>
        <v>#N/A</v>
      </c>
    </row>
    <row r="534" spans="1:20" ht="15">
      <c r="A534" s="203">
        <v>1</v>
      </c>
      <c r="B534" s="203" t="e">
        <f>'Orçamento-TCE'!B534</f>
        <v>#N/A</v>
      </c>
      <c r="C534" s="229">
        <f>'Orçamento-TCE'!C534</f>
        <v>0</v>
      </c>
      <c r="D534" s="199" t="e">
        <f>'Orçamento-TCE'!G534</f>
        <v>#N/A</v>
      </c>
      <c r="E534" s="204">
        <f>'Orçamento-TCE'!H534</f>
        <v>0</v>
      </c>
      <c r="F534" s="230" t="e">
        <f>'Orçamento-TCE'!I534</f>
        <v>#N/A</v>
      </c>
      <c r="G534" s="227" t="e">
        <f>IF(Comparativo!$E$6="Tabela Não Desonerada",VLOOKUP($C534,'Orçamento Base'!$D$12:$S$1673,12,FALSE),VLOOKUP($C534,#REF!,12,FALSE))</f>
        <v>#N/A</v>
      </c>
      <c r="H534" s="228">
        <f>IFERROR(IF(Comparativo!$E$6="Tabela Não Desonerada",VLOOKUP($C534,'Orçamento Base'!$D$12:$S$1673,16,FALSE),VLOOKUP($C534,#REF!,16,FALSE)),0)</f>
        <v>0</v>
      </c>
      <c r="I534" s="575" t="e">
        <f>IF(Comparativo!$E$6="Tabela Não Desonerada",VLOOKUP($C534,'Orçamento Base'!$D$12:$S$1673,11,FALSE),VLOOKUP($C534,#REF!,11,FALSE))</f>
        <v>#N/A</v>
      </c>
      <c r="J534" s="363">
        <f>IF(Comparativo!$E$6="Tabela Não Desonerada",Encargos!$F$44,Encargos!$D$44)</f>
        <v>1.1122000000000001</v>
      </c>
      <c r="K534" s="364"/>
      <c r="L534" s="365" t="e">
        <f t="shared" si="48"/>
        <v>#N/A</v>
      </c>
      <c r="M534" s="365" t="e">
        <f t="shared" si="49"/>
        <v>#N/A</v>
      </c>
      <c r="N534" s="376" t="e">
        <f t="shared" si="50"/>
        <v>#N/A</v>
      </c>
      <c r="O534" s="205" t="e">
        <f>IF(Comparativo!$E$6="Tabela Não Desonerada",VLOOKUP($C534,'Orçamento Base'!$D$12:$S$1673,13,FALSE),VLOOKUP($C534,#REF!,13,FALSE))</f>
        <v>#N/A</v>
      </c>
      <c r="P534" s="205" t="e">
        <f t="shared" si="51"/>
        <v>#N/A</v>
      </c>
      <c r="Q534" s="205" t="e">
        <f>IF(Comparativo!$E$6="Tabela Não Desonerada",VLOOKUP($C534,'Orçamento Base'!$D$12:$S$1673,14,FALSE),VLOOKUP($C534,#REF!,14,FALSE))</f>
        <v>#N/A</v>
      </c>
      <c r="R534" s="205" t="e">
        <f t="shared" si="52"/>
        <v>#N/A</v>
      </c>
      <c r="S534" s="205" t="e">
        <f>IF(Comparativo!$E$6="Tabela Não Desonerada",VLOOKUP($C534,'Orçamento Base'!$D$12:$S$1673,15,FALSE),VLOOKUP($C534,#REF!,15,FALSE))</f>
        <v>#N/A</v>
      </c>
      <c r="T534" s="205" t="e">
        <f t="shared" si="53"/>
        <v>#N/A</v>
      </c>
    </row>
    <row r="535" spans="1:20" ht="15">
      <c r="A535" s="203">
        <v>1</v>
      </c>
      <c r="B535" s="203" t="e">
        <f>'Orçamento-TCE'!B535</f>
        <v>#N/A</v>
      </c>
      <c r="C535" s="229">
        <f>'Orçamento-TCE'!C535</f>
        <v>0</v>
      </c>
      <c r="D535" s="199" t="e">
        <f>'Orçamento-TCE'!G535</f>
        <v>#N/A</v>
      </c>
      <c r="E535" s="204">
        <f>'Orçamento-TCE'!H535</f>
        <v>0</v>
      </c>
      <c r="F535" s="230" t="e">
        <f>'Orçamento-TCE'!I535</f>
        <v>#N/A</v>
      </c>
      <c r="G535" s="227" t="e">
        <f>IF(Comparativo!$E$6="Tabela Não Desonerada",VLOOKUP($C535,'Orçamento Base'!$D$12:$S$1673,12,FALSE),VLOOKUP($C535,#REF!,12,FALSE))</f>
        <v>#N/A</v>
      </c>
      <c r="H535" s="228">
        <f>IFERROR(IF(Comparativo!$E$6="Tabela Não Desonerada",VLOOKUP($C535,'Orçamento Base'!$D$12:$S$1673,16,FALSE),VLOOKUP($C535,#REF!,16,FALSE)),0)</f>
        <v>0</v>
      </c>
      <c r="I535" s="575" t="e">
        <f>IF(Comparativo!$E$6="Tabela Não Desonerada",VLOOKUP($C535,'Orçamento Base'!$D$12:$S$1673,11,FALSE),VLOOKUP($C535,#REF!,11,FALSE))</f>
        <v>#N/A</v>
      </c>
      <c r="J535" s="363">
        <f>IF(Comparativo!$E$6="Tabela Não Desonerada",Encargos!$F$44,Encargos!$D$44)</f>
        <v>1.1122000000000001</v>
      </c>
      <c r="K535" s="364"/>
      <c r="L535" s="365" t="e">
        <f t="shared" si="48"/>
        <v>#N/A</v>
      </c>
      <c r="M535" s="365" t="e">
        <f t="shared" si="49"/>
        <v>#N/A</v>
      </c>
      <c r="N535" s="376" t="e">
        <f t="shared" si="50"/>
        <v>#N/A</v>
      </c>
      <c r="O535" s="205" t="e">
        <f>IF(Comparativo!$E$6="Tabela Não Desonerada",VLOOKUP($C535,'Orçamento Base'!$D$12:$S$1673,13,FALSE),VLOOKUP($C535,#REF!,13,FALSE))</f>
        <v>#N/A</v>
      </c>
      <c r="P535" s="205" t="e">
        <f t="shared" si="51"/>
        <v>#N/A</v>
      </c>
      <c r="Q535" s="205" t="e">
        <f>IF(Comparativo!$E$6="Tabela Não Desonerada",VLOOKUP($C535,'Orçamento Base'!$D$12:$S$1673,14,FALSE),VLOOKUP($C535,#REF!,14,FALSE))</f>
        <v>#N/A</v>
      </c>
      <c r="R535" s="205" t="e">
        <f t="shared" si="52"/>
        <v>#N/A</v>
      </c>
      <c r="S535" s="205" t="e">
        <f>IF(Comparativo!$E$6="Tabela Não Desonerada",VLOOKUP($C535,'Orçamento Base'!$D$12:$S$1673,15,FALSE),VLOOKUP($C535,#REF!,15,FALSE))</f>
        <v>#N/A</v>
      </c>
      <c r="T535" s="205" t="e">
        <f t="shared" si="53"/>
        <v>#N/A</v>
      </c>
    </row>
    <row r="536" spans="1:20" ht="15">
      <c r="A536" s="203">
        <v>1</v>
      </c>
      <c r="B536" s="203" t="e">
        <f>'Orçamento-TCE'!B536</f>
        <v>#N/A</v>
      </c>
      <c r="C536" s="229">
        <f>'Orçamento-TCE'!C536</f>
        <v>0</v>
      </c>
      <c r="D536" s="199" t="e">
        <f>'Orçamento-TCE'!G536</f>
        <v>#N/A</v>
      </c>
      <c r="E536" s="204">
        <f>'Orçamento-TCE'!H536</f>
        <v>0</v>
      </c>
      <c r="F536" s="230" t="e">
        <f>'Orçamento-TCE'!I536</f>
        <v>#N/A</v>
      </c>
      <c r="G536" s="227" t="e">
        <f>IF(Comparativo!$E$6="Tabela Não Desonerada",VLOOKUP($C536,'Orçamento Base'!$D$12:$S$1673,12,FALSE),VLOOKUP($C536,#REF!,12,FALSE))</f>
        <v>#N/A</v>
      </c>
      <c r="H536" s="228">
        <f>IFERROR(IF(Comparativo!$E$6="Tabela Não Desonerada",VLOOKUP($C536,'Orçamento Base'!$D$12:$S$1673,16,FALSE),VLOOKUP($C536,#REF!,16,FALSE)),0)</f>
        <v>0</v>
      </c>
      <c r="I536" s="575" t="e">
        <f>IF(Comparativo!$E$6="Tabela Não Desonerada",VLOOKUP($C536,'Orçamento Base'!$D$12:$S$1673,11,FALSE),VLOOKUP($C536,#REF!,11,FALSE))</f>
        <v>#N/A</v>
      </c>
      <c r="J536" s="363">
        <f>IF(Comparativo!$E$6="Tabela Não Desonerada",Encargos!$F$44,Encargos!$D$44)</f>
        <v>1.1122000000000001</v>
      </c>
      <c r="K536" s="364"/>
      <c r="L536" s="365" t="e">
        <f t="shared" si="48"/>
        <v>#N/A</v>
      </c>
      <c r="M536" s="365" t="e">
        <f t="shared" si="49"/>
        <v>#N/A</v>
      </c>
      <c r="N536" s="376" t="e">
        <f t="shared" si="50"/>
        <v>#N/A</v>
      </c>
      <c r="O536" s="205" t="e">
        <f>IF(Comparativo!$E$6="Tabela Não Desonerada",VLOOKUP($C536,'Orçamento Base'!$D$12:$S$1673,13,FALSE),VLOOKUP($C536,#REF!,13,FALSE))</f>
        <v>#N/A</v>
      </c>
      <c r="P536" s="205" t="e">
        <f t="shared" si="51"/>
        <v>#N/A</v>
      </c>
      <c r="Q536" s="205" t="e">
        <f>IF(Comparativo!$E$6="Tabela Não Desonerada",VLOOKUP($C536,'Orçamento Base'!$D$12:$S$1673,14,FALSE),VLOOKUP($C536,#REF!,14,FALSE))</f>
        <v>#N/A</v>
      </c>
      <c r="R536" s="205" t="e">
        <f t="shared" si="52"/>
        <v>#N/A</v>
      </c>
      <c r="S536" s="205" t="e">
        <f>IF(Comparativo!$E$6="Tabela Não Desonerada",VLOOKUP($C536,'Orçamento Base'!$D$12:$S$1673,15,FALSE),VLOOKUP($C536,#REF!,15,FALSE))</f>
        <v>#N/A</v>
      </c>
      <c r="T536" s="205" t="e">
        <f t="shared" si="53"/>
        <v>#N/A</v>
      </c>
    </row>
    <row r="537" spans="1:20" ht="15">
      <c r="A537" s="203">
        <v>1</v>
      </c>
      <c r="B537" s="203" t="e">
        <f>'Orçamento-TCE'!B537</f>
        <v>#N/A</v>
      </c>
      <c r="C537" s="229">
        <f>'Orçamento-TCE'!C537</f>
        <v>0</v>
      </c>
      <c r="D537" s="199" t="e">
        <f>'Orçamento-TCE'!G537</f>
        <v>#N/A</v>
      </c>
      <c r="E537" s="204">
        <f>'Orçamento-TCE'!H537</f>
        <v>0</v>
      </c>
      <c r="F537" s="230" t="e">
        <f>'Orçamento-TCE'!I537</f>
        <v>#N/A</v>
      </c>
      <c r="G537" s="227" t="e">
        <f>IF(Comparativo!$E$6="Tabela Não Desonerada",VLOOKUP($C537,'Orçamento Base'!$D$12:$S$1673,12,FALSE),VLOOKUP($C537,#REF!,12,FALSE))</f>
        <v>#N/A</v>
      </c>
      <c r="H537" s="228">
        <f>IFERROR(IF(Comparativo!$E$6="Tabela Não Desonerada",VLOOKUP($C537,'Orçamento Base'!$D$12:$S$1673,16,FALSE),VLOOKUP($C537,#REF!,16,FALSE)),0)</f>
        <v>0</v>
      </c>
      <c r="I537" s="575" t="e">
        <f>IF(Comparativo!$E$6="Tabela Não Desonerada",VLOOKUP($C537,'Orçamento Base'!$D$12:$S$1673,11,FALSE),VLOOKUP($C537,#REF!,11,FALSE))</f>
        <v>#N/A</v>
      </c>
      <c r="J537" s="363">
        <f>IF(Comparativo!$E$6="Tabela Não Desonerada",Encargos!$F$44,Encargos!$D$44)</f>
        <v>1.1122000000000001</v>
      </c>
      <c r="K537" s="364"/>
      <c r="L537" s="365" t="e">
        <f t="shared" si="48"/>
        <v>#N/A</v>
      </c>
      <c r="M537" s="365" t="e">
        <f t="shared" si="49"/>
        <v>#N/A</v>
      </c>
      <c r="N537" s="376" t="e">
        <f t="shared" si="50"/>
        <v>#N/A</v>
      </c>
      <c r="O537" s="205" t="e">
        <f>IF(Comparativo!$E$6="Tabela Não Desonerada",VLOOKUP($C537,'Orçamento Base'!$D$12:$S$1673,13,FALSE),VLOOKUP($C537,#REF!,13,FALSE))</f>
        <v>#N/A</v>
      </c>
      <c r="P537" s="205" t="e">
        <f t="shared" si="51"/>
        <v>#N/A</v>
      </c>
      <c r="Q537" s="205" t="e">
        <f>IF(Comparativo!$E$6="Tabela Não Desonerada",VLOOKUP($C537,'Orçamento Base'!$D$12:$S$1673,14,FALSE),VLOOKUP($C537,#REF!,14,FALSE))</f>
        <v>#N/A</v>
      </c>
      <c r="R537" s="205" t="e">
        <f t="shared" si="52"/>
        <v>#N/A</v>
      </c>
      <c r="S537" s="205" t="e">
        <f>IF(Comparativo!$E$6="Tabela Não Desonerada",VLOOKUP($C537,'Orçamento Base'!$D$12:$S$1673,15,FALSE),VLOOKUP($C537,#REF!,15,FALSE))</f>
        <v>#N/A</v>
      </c>
      <c r="T537" s="205" t="e">
        <f t="shared" si="53"/>
        <v>#N/A</v>
      </c>
    </row>
    <row r="538" spans="1:20" ht="15">
      <c r="A538" s="203">
        <v>1</v>
      </c>
      <c r="B538" s="203" t="e">
        <f>'Orçamento-TCE'!B538</f>
        <v>#N/A</v>
      </c>
      <c r="C538" s="229">
        <f>'Orçamento-TCE'!C538</f>
        <v>0</v>
      </c>
      <c r="D538" s="199" t="e">
        <f>'Orçamento-TCE'!G538</f>
        <v>#N/A</v>
      </c>
      <c r="E538" s="204">
        <f>'Orçamento-TCE'!H538</f>
        <v>0</v>
      </c>
      <c r="F538" s="230" t="e">
        <f>'Orçamento-TCE'!I538</f>
        <v>#N/A</v>
      </c>
      <c r="G538" s="227" t="e">
        <f>IF(Comparativo!$E$6="Tabela Não Desonerada",VLOOKUP($C538,'Orçamento Base'!$D$12:$S$1673,12,FALSE),VLOOKUP($C538,#REF!,12,FALSE))</f>
        <v>#N/A</v>
      </c>
      <c r="H538" s="228">
        <f>IFERROR(IF(Comparativo!$E$6="Tabela Não Desonerada",VLOOKUP($C538,'Orçamento Base'!$D$12:$S$1673,16,FALSE),VLOOKUP($C538,#REF!,16,FALSE)),0)</f>
        <v>0</v>
      </c>
      <c r="I538" s="575" t="e">
        <f>IF(Comparativo!$E$6="Tabela Não Desonerada",VLOOKUP($C538,'Orçamento Base'!$D$12:$S$1673,11,FALSE),VLOOKUP($C538,#REF!,11,FALSE))</f>
        <v>#N/A</v>
      </c>
      <c r="J538" s="363">
        <f>IF(Comparativo!$E$6="Tabela Não Desonerada",Encargos!$F$44,Encargos!$D$44)</f>
        <v>1.1122000000000001</v>
      </c>
      <c r="K538" s="364"/>
      <c r="L538" s="365" t="e">
        <f t="shared" si="48"/>
        <v>#N/A</v>
      </c>
      <c r="M538" s="365" t="e">
        <f t="shared" si="49"/>
        <v>#N/A</v>
      </c>
      <c r="N538" s="376" t="e">
        <f t="shared" si="50"/>
        <v>#N/A</v>
      </c>
      <c r="O538" s="205" t="e">
        <f>IF(Comparativo!$E$6="Tabela Não Desonerada",VLOOKUP($C538,'Orçamento Base'!$D$12:$S$1673,13,FALSE),VLOOKUP($C538,#REF!,13,FALSE))</f>
        <v>#N/A</v>
      </c>
      <c r="P538" s="205" t="e">
        <f t="shared" si="51"/>
        <v>#N/A</v>
      </c>
      <c r="Q538" s="205" t="e">
        <f>IF(Comparativo!$E$6="Tabela Não Desonerada",VLOOKUP($C538,'Orçamento Base'!$D$12:$S$1673,14,FALSE),VLOOKUP($C538,#REF!,14,FALSE))</f>
        <v>#N/A</v>
      </c>
      <c r="R538" s="205" t="e">
        <f t="shared" si="52"/>
        <v>#N/A</v>
      </c>
      <c r="S538" s="205" t="e">
        <f>IF(Comparativo!$E$6="Tabela Não Desonerada",VLOOKUP($C538,'Orçamento Base'!$D$12:$S$1673,15,FALSE),VLOOKUP($C538,#REF!,15,FALSE))</f>
        <v>#N/A</v>
      </c>
      <c r="T538" s="205" t="e">
        <f t="shared" si="53"/>
        <v>#N/A</v>
      </c>
    </row>
    <row r="539" spans="1:20" ht="15">
      <c r="A539" s="203">
        <v>1</v>
      </c>
      <c r="B539" s="203" t="e">
        <f>'Orçamento-TCE'!B539</f>
        <v>#N/A</v>
      </c>
      <c r="C539" s="229">
        <f>'Orçamento-TCE'!C539</f>
        <v>0</v>
      </c>
      <c r="D539" s="199" t="e">
        <f>'Orçamento-TCE'!G539</f>
        <v>#N/A</v>
      </c>
      <c r="E539" s="204">
        <f>'Orçamento-TCE'!H539</f>
        <v>0</v>
      </c>
      <c r="F539" s="230" t="e">
        <f>'Orçamento-TCE'!I539</f>
        <v>#N/A</v>
      </c>
      <c r="G539" s="227" t="e">
        <f>IF(Comparativo!$E$6="Tabela Não Desonerada",VLOOKUP($C539,'Orçamento Base'!$D$12:$S$1673,12,FALSE),VLOOKUP($C539,#REF!,12,FALSE))</f>
        <v>#N/A</v>
      </c>
      <c r="H539" s="228">
        <f>IFERROR(IF(Comparativo!$E$6="Tabela Não Desonerada",VLOOKUP($C539,'Orçamento Base'!$D$12:$S$1673,16,FALSE),VLOOKUP($C539,#REF!,16,FALSE)),0)</f>
        <v>0</v>
      </c>
      <c r="I539" s="575" t="e">
        <f>IF(Comparativo!$E$6="Tabela Não Desonerada",VLOOKUP($C539,'Orçamento Base'!$D$12:$S$1673,11,FALSE),VLOOKUP($C539,#REF!,11,FALSE))</f>
        <v>#N/A</v>
      </c>
      <c r="J539" s="363">
        <f>IF(Comparativo!$E$6="Tabela Não Desonerada",Encargos!$F$44,Encargos!$D$44)</f>
        <v>1.1122000000000001</v>
      </c>
      <c r="K539" s="364"/>
      <c r="L539" s="365" t="e">
        <f t="shared" si="48"/>
        <v>#N/A</v>
      </c>
      <c r="M539" s="365" t="e">
        <f t="shared" si="49"/>
        <v>#N/A</v>
      </c>
      <c r="N539" s="376" t="e">
        <f t="shared" si="50"/>
        <v>#N/A</v>
      </c>
      <c r="O539" s="205" t="e">
        <f>IF(Comparativo!$E$6="Tabela Não Desonerada",VLOOKUP($C539,'Orçamento Base'!$D$12:$S$1673,13,FALSE),VLOOKUP($C539,#REF!,13,FALSE))</f>
        <v>#N/A</v>
      </c>
      <c r="P539" s="205" t="e">
        <f t="shared" si="51"/>
        <v>#N/A</v>
      </c>
      <c r="Q539" s="205" t="e">
        <f>IF(Comparativo!$E$6="Tabela Não Desonerada",VLOOKUP($C539,'Orçamento Base'!$D$12:$S$1673,14,FALSE),VLOOKUP($C539,#REF!,14,FALSE))</f>
        <v>#N/A</v>
      </c>
      <c r="R539" s="205" t="e">
        <f t="shared" si="52"/>
        <v>#N/A</v>
      </c>
      <c r="S539" s="205" t="e">
        <f>IF(Comparativo!$E$6="Tabela Não Desonerada",VLOOKUP($C539,'Orçamento Base'!$D$12:$S$1673,15,FALSE),VLOOKUP($C539,#REF!,15,FALSE))</f>
        <v>#N/A</v>
      </c>
      <c r="T539" s="205" t="e">
        <f t="shared" si="53"/>
        <v>#N/A</v>
      </c>
    </row>
    <row r="540" spans="1:20" ht="15">
      <c r="A540" s="203">
        <v>1</v>
      </c>
      <c r="B540" s="203" t="e">
        <f>'Orçamento-TCE'!B540</f>
        <v>#N/A</v>
      </c>
      <c r="C540" s="229">
        <f>'Orçamento-TCE'!C540</f>
        <v>0</v>
      </c>
      <c r="D540" s="199" t="e">
        <f>'Orçamento-TCE'!G540</f>
        <v>#N/A</v>
      </c>
      <c r="E540" s="204">
        <f>'Orçamento-TCE'!H540</f>
        <v>0</v>
      </c>
      <c r="F540" s="230" t="e">
        <f>'Orçamento-TCE'!I540</f>
        <v>#N/A</v>
      </c>
      <c r="G540" s="227" t="e">
        <f>IF(Comparativo!$E$6="Tabela Não Desonerada",VLOOKUP($C540,'Orçamento Base'!$D$12:$S$1673,12,FALSE),VLOOKUP($C540,#REF!,12,FALSE))</f>
        <v>#N/A</v>
      </c>
      <c r="H540" s="228">
        <f>IFERROR(IF(Comparativo!$E$6="Tabela Não Desonerada",VLOOKUP($C540,'Orçamento Base'!$D$12:$S$1673,16,FALSE),VLOOKUP($C540,#REF!,16,FALSE)),0)</f>
        <v>0</v>
      </c>
      <c r="I540" s="575" t="e">
        <f>IF(Comparativo!$E$6="Tabela Não Desonerada",VLOOKUP($C540,'Orçamento Base'!$D$12:$S$1673,11,FALSE),VLOOKUP($C540,#REF!,11,FALSE))</f>
        <v>#N/A</v>
      </c>
      <c r="J540" s="363">
        <f>IF(Comparativo!$E$6="Tabela Não Desonerada",Encargos!$F$44,Encargos!$D$44)</f>
        <v>1.1122000000000001</v>
      </c>
      <c r="K540" s="364"/>
      <c r="L540" s="365" t="e">
        <f t="shared" si="48"/>
        <v>#N/A</v>
      </c>
      <c r="M540" s="365" t="e">
        <f t="shared" si="49"/>
        <v>#N/A</v>
      </c>
      <c r="N540" s="376" t="e">
        <f t="shared" si="50"/>
        <v>#N/A</v>
      </c>
      <c r="O540" s="205" t="e">
        <f>IF(Comparativo!$E$6="Tabela Não Desonerada",VLOOKUP($C540,'Orçamento Base'!$D$12:$S$1673,13,FALSE),VLOOKUP($C540,#REF!,13,FALSE))</f>
        <v>#N/A</v>
      </c>
      <c r="P540" s="205" t="e">
        <f t="shared" si="51"/>
        <v>#N/A</v>
      </c>
      <c r="Q540" s="205" t="e">
        <f>IF(Comparativo!$E$6="Tabela Não Desonerada",VLOOKUP($C540,'Orçamento Base'!$D$12:$S$1673,14,FALSE),VLOOKUP($C540,#REF!,14,FALSE))</f>
        <v>#N/A</v>
      </c>
      <c r="R540" s="205" t="e">
        <f t="shared" si="52"/>
        <v>#N/A</v>
      </c>
      <c r="S540" s="205" t="e">
        <f>IF(Comparativo!$E$6="Tabela Não Desonerada",VLOOKUP($C540,'Orçamento Base'!$D$12:$S$1673,15,FALSE),VLOOKUP($C540,#REF!,15,FALSE))</f>
        <v>#N/A</v>
      </c>
      <c r="T540" s="205" t="e">
        <f t="shared" si="53"/>
        <v>#N/A</v>
      </c>
    </row>
    <row r="541" spans="1:20" ht="15">
      <c r="A541" s="203">
        <v>1</v>
      </c>
      <c r="B541" s="203" t="e">
        <f>'Orçamento-TCE'!B541</f>
        <v>#N/A</v>
      </c>
      <c r="C541" s="229">
        <f>'Orçamento-TCE'!C541</f>
        <v>0</v>
      </c>
      <c r="D541" s="199" t="e">
        <f>'Orçamento-TCE'!G541</f>
        <v>#N/A</v>
      </c>
      <c r="E541" s="204">
        <f>'Orçamento-TCE'!H541</f>
        <v>0</v>
      </c>
      <c r="F541" s="230" t="e">
        <f>'Orçamento-TCE'!I541</f>
        <v>#N/A</v>
      </c>
      <c r="G541" s="227" t="e">
        <f>IF(Comparativo!$E$6="Tabela Não Desonerada",VLOOKUP($C541,'Orçamento Base'!$D$12:$S$1673,12,FALSE),VLOOKUP($C541,#REF!,12,FALSE))</f>
        <v>#N/A</v>
      </c>
      <c r="H541" s="228">
        <f>IFERROR(IF(Comparativo!$E$6="Tabela Não Desonerada",VLOOKUP($C541,'Orçamento Base'!$D$12:$S$1673,16,FALSE),VLOOKUP($C541,#REF!,16,FALSE)),0)</f>
        <v>0</v>
      </c>
      <c r="I541" s="575" t="e">
        <f>IF(Comparativo!$E$6="Tabela Não Desonerada",VLOOKUP($C541,'Orçamento Base'!$D$12:$S$1673,11,FALSE),VLOOKUP($C541,#REF!,11,FALSE))</f>
        <v>#N/A</v>
      </c>
      <c r="J541" s="363">
        <f>IF(Comparativo!$E$6="Tabela Não Desonerada",Encargos!$F$44,Encargos!$D$44)</f>
        <v>1.1122000000000001</v>
      </c>
      <c r="K541" s="364"/>
      <c r="L541" s="365" t="e">
        <f t="shared" si="48"/>
        <v>#N/A</v>
      </c>
      <c r="M541" s="365" t="e">
        <f t="shared" si="49"/>
        <v>#N/A</v>
      </c>
      <c r="N541" s="376" t="e">
        <f t="shared" si="50"/>
        <v>#N/A</v>
      </c>
      <c r="O541" s="205" t="e">
        <f>IF(Comparativo!$E$6="Tabela Não Desonerada",VLOOKUP($C541,'Orçamento Base'!$D$12:$S$1673,13,FALSE),VLOOKUP($C541,#REF!,13,FALSE))</f>
        <v>#N/A</v>
      </c>
      <c r="P541" s="205" t="e">
        <f t="shared" si="51"/>
        <v>#N/A</v>
      </c>
      <c r="Q541" s="205" t="e">
        <f>IF(Comparativo!$E$6="Tabela Não Desonerada",VLOOKUP($C541,'Orçamento Base'!$D$12:$S$1673,14,FALSE),VLOOKUP($C541,#REF!,14,FALSE))</f>
        <v>#N/A</v>
      </c>
      <c r="R541" s="205" t="e">
        <f t="shared" si="52"/>
        <v>#N/A</v>
      </c>
      <c r="S541" s="205" t="e">
        <f>IF(Comparativo!$E$6="Tabela Não Desonerada",VLOOKUP($C541,'Orçamento Base'!$D$12:$S$1673,15,FALSE),VLOOKUP($C541,#REF!,15,FALSE))</f>
        <v>#N/A</v>
      </c>
      <c r="T541" s="205" t="e">
        <f t="shared" si="53"/>
        <v>#N/A</v>
      </c>
    </row>
    <row r="542" spans="1:20" ht="15">
      <c r="A542" s="203">
        <v>1</v>
      </c>
      <c r="B542" s="203" t="e">
        <f>'Orçamento-TCE'!B542</f>
        <v>#N/A</v>
      </c>
      <c r="C542" s="229">
        <f>'Orçamento-TCE'!C542</f>
        <v>0</v>
      </c>
      <c r="D542" s="199" t="e">
        <f>'Orçamento-TCE'!G542</f>
        <v>#N/A</v>
      </c>
      <c r="E542" s="204">
        <f>'Orçamento-TCE'!H542</f>
        <v>0</v>
      </c>
      <c r="F542" s="230" t="e">
        <f>'Orçamento-TCE'!I542</f>
        <v>#N/A</v>
      </c>
      <c r="G542" s="227" t="e">
        <f>IF(Comparativo!$E$6="Tabela Não Desonerada",VLOOKUP($C542,'Orçamento Base'!$D$12:$S$1673,12,FALSE),VLOOKUP($C542,#REF!,12,FALSE))</f>
        <v>#N/A</v>
      </c>
      <c r="H542" s="228">
        <f>IFERROR(IF(Comparativo!$E$6="Tabela Não Desonerada",VLOOKUP($C542,'Orçamento Base'!$D$12:$S$1673,16,FALSE),VLOOKUP($C542,#REF!,16,FALSE)),0)</f>
        <v>0</v>
      </c>
      <c r="I542" s="575" t="e">
        <f>IF(Comparativo!$E$6="Tabela Não Desonerada",VLOOKUP($C542,'Orçamento Base'!$D$12:$S$1673,11,FALSE),VLOOKUP($C542,#REF!,11,FALSE))</f>
        <v>#N/A</v>
      </c>
      <c r="J542" s="363">
        <f>IF(Comparativo!$E$6="Tabela Não Desonerada",Encargos!$F$44,Encargos!$D$44)</f>
        <v>1.1122000000000001</v>
      </c>
      <c r="K542" s="364"/>
      <c r="L542" s="365" t="e">
        <f t="shared" si="48"/>
        <v>#N/A</v>
      </c>
      <c r="M542" s="365" t="e">
        <f t="shared" si="49"/>
        <v>#N/A</v>
      </c>
      <c r="N542" s="376" t="e">
        <f t="shared" si="50"/>
        <v>#N/A</v>
      </c>
      <c r="O542" s="205" t="e">
        <f>IF(Comparativo!$E$6="Tabela Não Desonerada",VLOOKUP($C542,'Orçamento Base'!$D$12:$S$1673,13,FALSE),VLOOKUP($C542,#REF!,13,FALSE))</f>
        <v>#N/A</v>
      </c>
      <c r="P542" s="205" t="e">
        <f t="shared" si="51"/>
        <v>#N/A</v>
      </c>
      <c r="Q542" s="205" t="e">
        <f>IF(Comparativo!$E$6="Tabela Não Desonerada",VLOOKUP($C542,'Orçamento Base'!$D$12:$S$1673,14,FALSE),VLOOKUP($C542,#REF!,14,FALSE))</f>
        <v>#N/A</v>
      </c>
      <c r="R542" s="205" t="e">
        <f t="shared" si="52"/>
        <v>#N/A</v>
      </c>
      <c r="S542" s="205" t="e">
        <f>IF(Comparativo!$E$6="Tabela Não Desonerada",VLOOKUP($C542,'Orçamento Base'!$D$12:$S$1673,15,FALSE),VLOOKUP($C542,#REF!,15,FALSE))</f>
        <v>#N/A</v>
      </c>
      <c r="T542" s="205" t="e">
        <f t="shared" si="53"/>
        <v>#N/A</v>
      </c>
    </row>
    <row r="543" spans="1:20" ht="15">
      <c r="A543" s="203">
        <v>1</v>
      </c>
      <c r="B543" s="203" t="e">
        <f>'Orçamento-TCE'!B543</f>
        <v>#N/A</v>
      </c>
      <c r="C543" s="229">
        <f>'Orçamento-TCE'!C543</f>
        <v>0</v>
      </c>
      <c r="D543" s="199" t="e">
        <f>'Orçamento-TCE'!G543</f>
        <v>#N/A</v>
      </c>
      <c r="E543" s="204">
        <f>'Orçamento-TCE'!H543</f>
        <v>0</v>
      </c>
      <c r="F543" s="230" t="e">
        <f>'Orçamento-TCE'!I543</f>
        <v>#N/A</v>
      </c>
      <c r="G543" s="227" t="e">
        <f>IF(Comparativo!$E$6="Tabela Não Desonerada",VLOOKUP($C543,'Orçamento Base'!$D$12:$S$1673,12,FALSE),VLOOKUP($C543,#REF!,12,FALSE))</f>
        <v>#N/A</v>
      </c>
      <c r="H543" s="228">
        <f>IFERROR(IF(Comparativo!$E$6="Tabela Não Desonerada",VLOOKUP($C543,'Orçamento Base'!$D$12:$S$1673,16,FALSE),VLOOKUP($C543,#REF!,16,FALSE)),0)</f>
        <v>0</v>
      </c>
      <c r="I543" s="575" t="e">
        <f>IF(Comparativo!$E$6="Tabela Não Desonerada",VLOOKUP($C543,'Orçamento Base'!$D$12:$S$1673,11,FALSE),VLOOKUP($C543,#REF!,11,FALSE))</f>
        <v>#N/A</v>
      </c>
      <c r="J543" s="363">
        <f>IF(Comparativo!$E$6="Tabela Não Desonerada",Encargos!$F$44,Encargos!$D$44)</f>
        <v>1.1122000000000001</v>
      </c>
      <c r="K543" s="364"/>
      <c r="L543" s="365" t="e">
        <f t="shared" si="48"/>
        <v>#N/A</v>
      </c>
      <c r="M543" s="365" t="e">
        <f t="shared" si="49"/>
        <v>#N/A</v>
      </c>
      <c r="N543" s="376" t="e">
        <f t="shared" si="50"/>
        <v>#N/A</v>
      </c>
      <c r="O543" s="205" t="e">
        <f>IF(Comparativo!$E$6="Tabela Não Desonerada",VLOOKUP($C543,'Orçamento Base'!$D$12:$S$1673,13,FALSE),VLOOKUP($C543,#REF!,13,FALSE))</f>
        <v>#N/A</v>
      </c>
      <c r="P543" s="205" t="e">
        <f t="shared" si="51"/>
        <v>#N/A</v>
      </c>
      <c r="Q543" s="205" t="e">
        <f>IF(Comparativo!$E$6="Tabela Não Desonerada",VLOOKUP($C543,'Orçamento Base'!$D$12:$S$1673,14,FALSE),VLOOKUP($C543,#REF!,14,FALSE))</f>
        <v>#N/A</v>
      </c>
      <c r="R543" s="205" t="e">
        <f t="shared" si="52"/>
        <v>#N/A</v>
      </c>
      <c r="S543" s="205" t="e">
        <f>IF(Comparativo!$E$6="Tabela Não Desonerada",VLOOKUP($C543,'Orçamento Base'!$D$12:$S$1673,15,FALSE),VLOOKUP($C543,#REF!,15,FALSE))</f>
        <v>#N/A</v>
      </c>
      <c r="T543" s="205" t="e">
        <f t="shared" si="53"/>
        <v>#N/A</v>
      </c>
    </row>
    <row r="544" spans="1:20" ht="15">
      <c r="A544" s="203">
        <v>1</v>
      </c>
      <c r="B544" s="203" t="e">
        <f>'Orçamento-TCE'!B544</f>
        <v>#N/A</v>
      </c>
      <c r="C544" s="229">
        <f>'Orçamento-TCE'!C544</f>
        <v>0</v>
      </c>
      <c r="D544" s="199" t="e">
        <f>'Orçamento-TCE'!G544</f>
        <v>#N/A</v>
      </c>
      <c r="E544" s="204">
        <f>'Orçamento-TCE'!H544</f>
        <v>0</v>
      </c>
      <c r="F544" s="230" t="e">
        <f>'Orçamento-TCE'!I544</f>
        <v>#N/A</v>
      </c>
      <c r="G544" s="227" t="e">
        <f>IF(Comparativo!$E$6="Tabela Não Desonerada",VLOOKUP($C544,'Orçamento Base'!$D$12:$S$1673,12,FALSE),VLOOKUP($C544,#REF!,12,FALSE))</f>
        <v>#N/A</v>
      </c>
      <c r="H544" s="228">
        <f>IFERROR(IF(Comparativo!$E$6="Tabela Não Desonerada",VLOOKUP($C544,'Orçamento Base'!$D$12:$S$1673,16,FALSE),VLOOKUP($C544,#REF!,16,FALSE)),0)</f>
        <v>0</v>
      </c>
      <c r="I544" s="575" t="e">
        <f>IF(Comparativo!$E$6="Tabela Não Desonerada",VLOOKUP($C544,'Orçamento Base'!$D$12:$S$1673,11,FALSE),VLOOKUP($C544,#REF!,11,FALSE))</f>
        <v>#N/A</v>
      </c>
      <c r="J544" s="363">
        <f>IF(Comparativo!$E$6="Tabela Não Desonerada",Encargos!$F$44,Encargos!$D$44)</f>
        <v>1.1122000000000001</v>
      </c>
      <c r="K544" s="364"/>
      <c r="L544" s="365" t="e">
        <f t="shared" si="48"/>
        <v>#N/A</v>
      </c>
      <c r="M544" s="365" t="e">
        <f t="shared" si="49"/>
        <v>#N/A</v>
      </c>
      <c r="N544" s="376" t="e">
        <f t="shared" si="50"/>
        <v>#N/A</v>
      </c>
      <c r="O544" s="205" t="e">
        <f>IF(Comparativo!$E$6="Tabela Não Desonerada",VLOOKUP($C544,'Orçamento Base'!$D$12:$S$1673,13,FALSE),VLOOKUP($C544,#REF!,13,FALSE))</f>
        <v>#N/A</v>
      </c>
      <c r="P544" s="205" t="e">
        <f t="shared" si="51"/>
        <v>#N/A</v>
      </c>
      <c r="Q544" s="205" t="e">
        <f>IF(Comparativo!$E$6="Tabela Não Desonerada",VLOOKUP($C544,'Orçamento Base'!$D$12:$S$1673,14,FALSE),VLOOKUP($C544,#REF!,14,FALSE))</f>
        <v>#N/A</v>
      </c>
      <c r="R544" s="205" t="e">
        <f t="shared" si="52"/>
        <v>#N/A</v>
      </c>
      <c r="S544" s="205" t="e">
        <f>IF(Comparativo!$E$6="Tabela Não Desonerada",VLOOKUP($C544,'Orçamento Base'!$D$12:$S$1673,15,FALSE),VLOOKUP($C544,#REF!,15,FALSE))</f>
        <v>#N/A</v>
      </c>
      <c r="T544" s="205" t="e">
        <f t="shared" si="53"/>
        <v>#N/A</v>
      </c>
    </row>
    <row r="545" spans="1:20" ht="15">
      <c r="A545" s="203">
        <v>1</v>
      </c>
      <c r="B545" s="203" t="e">
        <f>'Orçamento-TCE'!B545</f>
        <v>#N/A</v>
      </c>
      <c r="C545" s="229">
        <f>'Orçamento-TCE'!C545</f>
        <v>0</v>
      </c>
      <c r="D545" s="199" t="e">
        <f>'Orçamento-TCE'!G545</f>
        <v>#N/A</v>
      </c>
      <c r="E545" s="204">
        <f>'Orçamento-TCE'!H545</f>
        <v>0</v>
      </c>
      <c r="F545" s="230" t="e">
        <f>'Orçamento-TCE'!I545</f>
        <v>#N/A</v>
      </c>
      <c r="G545" s="227" t="e">
        <f>IF(Comparativo!$E$6="Tabela Não Desonerada",VLOOKUP($C545,'Orçamento Base'!$D$12:$S$1673,12,FALSE),VLOOKUP($C545,#REF!,12,FALSE))</f>
        <v>#N/A</v>
      </c>
      <c r="H545" s="228">
        <f>IFERROR(IF(Comparativo!$E$6="Tabela Não Desonerada",VLOOKUP($C545,'Orçamento Base'!$D$12:$S$1673,16,FALSE),VLOOKUP($C545,#REF!,16,FALSE)),0)</f>
        <v>0</v>
      </c>
      <c r="I545" s="575" t="e">
        <f>IF(Comparativo!$E$6="Tabela Não Desonerada",VLOOKUP($C545,'Orçamento Base'!$D$12:$S$1673,11,FALSE),VLOOKUP($C545,#REF!,11,FALSE))</f>
        <v>#N/A</v>
      </c>
      <c r="J545" s="363">
        <f>IF(Comparativo!$E$6="Tabela Não Desonerada",Encargos!$F$44,Encargos!$D$44)</f>
        <v>1.1122000000000001</v>
      </c>
      <c r="K545" s="364"/>
      <c r="L545" s="365" t="e">
        <f t="shared" si="48"/>
        <v>#N/A</v>
      </c>
      <c r="M545" s="365" t="e">
        <f t="shared" si="49"/>
        <v>#N/A</v>
      </c>
      <c r="N545" s="376" t="e">
        <f t="shared" si="50"/>
        <v>#N/A</v>
      </c>
      <c r="O545" s="205" t="e">
        <f>IF(Comparativo!$E$6="Tabela Não Desonerada",VLOOKUP($C545,'Orçamento Base'!$D$12:$S$1673,13,FALSE),VLOOKUP($C545,#REF!,13,FALSE))</f>
        <v>#N/A</v>
      </c>
      <c r="P545" s="205" t="e">
        <f t="shared" si="51"/>
        <v>#N/A</v>
      </c>
      <c r="Q545" s="205" t="e">
        <f>IF(Comparativo!$E$6="Tabela Não Desonerada",VLOOKUP($C545,'Orçamento Base'!$D$12:$S$1673,14,FALSE),VLOOKUP($C545,#REF!,14,FALSE))</f>
        <v>#N/A</v>
      </c>
      <c r="R545" s="205" t="e">
        <f t="shared" si="52"/>
        <v>#N/A</v>
      </c>
      <c r="S545" s="205" t="e">
        <f>IF(Comparativo!$E$6="Tabela Não Desonerada",VLOOKUP($C545,'Orçamento Base'!$D$12:$S$1673,15,FALSE),VLOOKUP($C545,#REF!,15,FALSE))</f>
        <v>#N/A</v>
      </c>
      <c r="T545" s="205" t="e">
        <f t="shared" si="53"/>
        <v>#N/A</v>
      </c>
    </row>
    <row r="546" spans="1:20" ht="15">
      <c r="A546" s="203">
        <v>1</v>
      </c>
      <c r="B546" s="203" t="e">
        <f>'Orçamento-TCE'!B546</f>
        <v>#N/A</v>
      </c>
      <c r="C546" s="229">
        <f>'Orçamento-TCE'!C546</f>
        <v>0</v>
      </c>
      <c r="D546" s="199" t="e">
        <f>'Orçamento-TCE'!G546</f>
        <v>#N/A</v>
      </c>
      <c r="E546" s="204">
        <f>'Orçamento-TCE'!H546</f>
        <v>0</v>
      </c>
      <c r="F546" s="230" t="e">
        <f>'Orçamento-TCE'!I546</f>
        <v>#N/A</v>
      </c>
      <c r="G546" s="227" t="e">
        <f>IF(Comparativo!$E$6="Tabela Não Desonerada",VLOOKUP($C546,'Orçamento Base'!$D$12:$S$1673,12,FALSE),VLOOKUP($C546,#REF!,12,FALSE))</f>
        <v>#N/A</v>
      </c>
      <c r="H546" s="228">
        <f>IFERROR(IF(Comparativo!$E$6="Tabela Não Desonerada",VLOOKUP($C546,'Orçamento Base'!$D$12:$S$1673,16,FALSE),VLOOKUP($C546,#REF!,16,FALSE)),0)</f>
        <v>0</v>
      </c>
      <c r="I546" s="575" t="e">
        <f>IF(Comparativo!$E$6="Tabela Não Desonerada",VLOOKUP($C546,'Orçamento Base'!$D$12:$S$1673,11,FALSE),VLOOKUP($C546,#REF!,11,FALSE))</f>
        <v>#N/A</v>
      </c>
      <c r="J546" s="363">
        <f>IF(Comparativo!$E$6="Tabela Não Desonerada",Encargos!$F$44,Encargos!$D$44)</f>
        <v>1.1122000000000001</v>
      </c>
      <c r="K546" s="364"/>
      <c r="L546" s="365" t="e">
        <f t="shared" si="48"/>
        <v>#N/A</v>
      </c>
      <c r="M546" s="365" t="e">
        <f t="shared" si="49"/>
        <v>#N/A</v>
      </c>
      <c r="N546" s="376" t="e">
        <f t="shared" si="50"/>
        <v>#N/A</v>
      </c>
      <c r="O546" s="205" t="e">
        <f>IF(Comparativo!$E$6="Tabela Não Desonerada",VLOOKUP($C546,'Orçamento Base'!$D$12:$S$1673,13,FALSE),VLOOKUP($C546,#REF!,13,FALSE))</f>
        <v>#N/A</v>
      </c>
      <c r="P546" s="205" t="e">
        <f t="shared" si="51"/>
        <v>#N/A</v>
      </c>
      <c r="Q546" s="205" t="e">
        <f>IF(Comparativo!$E$6="Tabela Não Desonerada",VLOOKUP($C546,'Orçamento Base'!$D$12:$S$1673,14,FALSE),VLOOKUP($C546,#REF!,14,FALSE))</f>
        <v>#N/A</v>
      </c>
      <c r="R546" s="205" t="e">
        <f t="shared" si="52"/>
        <v>#N/A</v>
      </c>
      <c r="S546" s="205" t="e">
        <f>IF(Comparativo!$E$6="Tabela Não Desonerada",VLOOKUP($C546,'Orçamento Base'!$D$12:$S$1673,15,FALSE),VLOOKUP($C546,#REF!,15,FALSE))</f>
        <v>#N/A</v>
      </c>
      <c r="T546" s="205" t="e">
        <f t="shared" si="53"/>
        <v>#N/A</v>
      </c>
    </row>
    <row r="547" spans="1:20" ht="15">
      <c r="A547" s="203">
        <v>1</v>
      </c>
      <c r="B547" s="203" t="e">
        <f>'Orçamento-TCE'!B547</f>
        <v>#N/A</v>
      </c>
      <c r="C547" s="229">
        <f>'Orçamento-TCE'!C547</f>
        <v>0</v>
      </c>
      <c r="D547" s="199" t="e">
        <f>'Orçamento-TCE'!G547</f>
        <v>#N/A</v>
      </c>
      <c r="E547" s="204">
        <f>'Orçamento-TCE'!H547</f>
        <v>0</v>
      </c>
      <c r="F547" s="230" t="e">
        <f>'Orçamento-TCE'!I547</f>
        <v>#N/A</v>
      </c>
      <c r="G547" s="227" t="e">
        <f>IF(Comparativo!$E$6="Tabela Não Desonerada",VLOOKUP($C547,'Orçamento Base'!$D$12:$S$1673,12,FALSE),VLOOKUP($C547,#REF!,12,FALSE))</f>
        <v>#N/A</v>
      </c>
      <c r="H547" s="228">
        <f>IFERROR(IF(Comparativo!$E$6="Tabela Não Desonerada",VLOOKUP($C547,'Orçamento Base'!$D$12:$S$1673,16,FALSE),VLOOKUP($C547,#REF!,16,FALSE)),0)</f>
        <v>0</v>
      </c>
      <c r="I547" s="575" t="e">
        <f>IF(Comparativo!$E$6="Tabela Não Desonerada",VLOOKUP($C547,'Orçamento Base'!$D$12:$S$1673,11,FALSE),VLOOKUP($C547,#REF!,11,FALSE))</f>
        <v>#N/A</v>
      </c>
      <c r="J547" s="363">
        <f>IF(Comparativo!$E$6="Tabela Não Desonerada",Encargos!$F$44,Encargos!$D$44)</f>
        <v>1.1122000000000001</v>
      </c>
      <c r="K547" s="364"/>
      <c r="L547" s="365" t="e">
        <f t="shared" si="48"/>
        <v>#N/A</v>
      </c>
      <c r="M547" s="365" t="e">
        <f t="shared" si="49"/>
        <v>#N/A</v>
      </c>
      <c r="N547" s="376" t="e">
        <f t="shared" si="50"/>
        <v>#N/A</v>
      </c>
      <c r="O547" s="205" t="e">
        <f>IF(Comparativo!$E$6="Tabela Não Desonerada",VLOOKUP($C547,'Orçamento Base'!$D$12:$S$1673,13,FALSE),VLOOKUP($C547,#REF!,13,FALSE))</f>
        <v>#N/A</v>
      </c>
      <c r="P547" s="205" t="e">
        <f t="shared" si="51"/>
        <v>#N/A</v>
      </c>
      <c r="Q547" s="205" t="e">
        <f>IF(Comparativo!$E$6="Tabela Não Desonerada",VLOOKUP($C547,'Orçamento Base'!$D$12:$S$1673,14,FALSE),VLOOKUP($C547,#REF!,14,FALSE))</f>
        <v>#N/A</v>
      </c>
      <c r="R547" s="205" t="e">
        <f t="shared" si="52"/>
        <v>#N/A</v>
      </c>
      <c r="S547" s="205" t="e">
        <f>IF(Comparativo!$E$6="Tabela Não Desonerada",VLOOKUP($C547,'Orçamento Base'!$D$12:$S$1673,15,FALSE),VLOOKUP($C547,#REF!,15,FALSE))</f>
        <v>#N/A</v>
      </c>
      <c r="T547" s="205" t="e">
        <f t="shared" si="53"/>
        <v>#N/A</v>
      </c>
    </row>
    <row r="548" spans="1:20" ht="15">
      <c r="A548" s="203">
        <v>1</v>
      </c>
      <c r="B548" s="203" t="e">
        <f>'Orçamento-TCE'!B548</f>
        <v>#N/A</v>
      </c>
      <c r="C548" s="229">
        <f>'Orçamento-TCE'!C548</f>
        <v>0</v>
      </c>
      <c r="D548" s="199" t="e">
        <f>'Orçamento-TCE'!G548</f>
        <v>#N/A</v>
      </c>
      <c r="E548" s="204">
        <f>'Orçamento-TCE'!H548</f>
        <v>0</v>
      </c>
      <c r="F548" s="230" t="e">
        <f>'Orçamento-TCE'!I548</f>
        <v>#N/A</v>
      </c>
      <c r="G548" s="227" t="e">
        <f>IF(Comparativo!$E$6="Tabela Não Desonerada",VLOOKUP($C548,'Orçamento Base'!$D$12:$S$1673,12,FALSE),VLOOKUP($C548,#REF!,12,FALSE))</f>
        <v>#N/A</v>
      </c>
      <c r="H548" s="228">
        <f>IFERROR(IF(Comparativo!$E$6="Tabela Não Desonerada",VLOOKUP($C548,'Orçamento Base'!$D$12:$S$1673,16,FALSE),VLOOKUP($C548,#REF!,16,FALSE)),0)</f>
        <v>0</v>
      </c>
      <c r="I548" s="575" t="e">
        <f>IF(Comparativo!$E$6="Tabela Não Desonerada",VLOOKUP($C548,'Orçamento Base'!$D$12:$S$1673,11,FALSE),VLOOKUP($C548,#REF!,11,FALSE))</f>
        <v>#N/A</v>
      </c>
      <c r="J548" s="363">
        <f>IF(Comparativo!$E$6="Tabela Não Desonerada",Encargos!$F$44,Encargos!$D$44)</f>
        <v>1.1122000000000001</v>
      </c>
      <c r="K548" s="364"/>
      <c r="L548" s="365" t="e">
        <f t="shared" si="48"/>
        <v>#N/A</v>
      </c>
      <c r="M548" s="365" t="e">
        <f t="shared" si="49"/>
        <v>#N/A</v>
      </c>
      <c r="N548" s="376" t="e">
        <f t="shared" si="50"/>
        <v>#N/A</v>
      </c>
      <c r="O548" s="205" t="e">
        <f>IF(Comparativo!$E$6="Tabela Não Desonerada",VLOOKUP($C548,'Orçamento Base'!$D$12:$S$1673,13,FALSE),VLOOKUP($C548,#REF!,13,FALSE))</f>
        <v>#N/A</v>
      </c>
      <c r="P548" s="205" t="e">
        <f t="shared" si="51"/>
        <v>#N/A</v>
      </c>
      <c r="Q548" s="205" t="e">
        <f>IF(Comparativo!$E$6="Tabela Não Desonerada",VLOOKUP($C548,'Orçamento Base'!$D$12:$S$1673,14,FALSE),VLOOKUP($C548,#REF!,14,FALSE))</f>
        <v>#N/A</v>
      </c>
      <c r="R548" s="205" t="e">
        <f t="shared" si="52"/>
        <v>#N/A</v>
      </c>
      <c r="S548" s="205" t="e">
        <f>IF(Comparativo!$E$6="Tabela Não Desonerada",VLOOKUP($C548,'Orçamento Base'!$D$12:$S$1673,15,FALSE),VLOOKUP($C548,#REF!,15,FALSE))</f>
        <v>#N/A</v>
      </c>
      <c r="T548" s="205" t="e">
        <f t="shared" si="53"/>
        <v>#N/A</v>
      </c>
    </row>
    <row r="549" spans="1:20" ht="15">
      <c r="A549" s="203">
        <v>1</v>
      </c>
      <c r="B549" s="203" t="e">
        <f>'Orçamento-TCE'!B549</f>
        <v>#N/A</v>
      </c>
      <c r="C549" s="229">
        <f>'Orçamento-TCE'!C549</f>
        <v>0</v>
      </c>
      <c r="D549" s="199" t="e">
        <f>'Orçamento-TCE'!G549</f>
        <v>#N/A</v>
      </c>
      <c r="E549" s="204">
        <f>'Orçamento-TCE'!H549</f>
        <v>0</v>
      </c>
      <c r="F549" s="230" t="e">
        <f>'Orçamento-TCE'!I549</f>
        <v>#N/A</v>
      </c>
      <c r="G549" s="227" t="e">
        <f>IF(Comparativo!$E$6="Tabela Não Desonerada",VLOOKUP($C549,'Orçamento Base'!$D$12:$S$1673,12,FALSE),VLOOKUP($C549,#REF!,12,FALSE))</f>
        <v>#N/A</v>
      </c>
      <c r="H549" s="228">
        <f>IFERROR(IF(Comparativo!$E$6="Tabela Não Desonerada",VLOOKUP($C549,'Orçamento Base'!$D$12:$S$1673,16,FALSE),VLOOKUP($C549,#REF!,16,FALSE)),0)</f>
        <v>0</v>
      </c>
      <c r="I549" s="575" t="e">
        <f>IF(Comparativo!$E$6="Tabela Não Desonerada",VLOOKUP($C549,'Orçamento Base'!$D$12:$S$1673,11,FALSE),VLOOKUP($C549,#REF!,11,FALSE))</f>
        <v>#N/A</v>
      </c>
      <c r="J549" s="363">
        <f>IF(Comparativo!$E$6="Tabela Não Desonerada",Encargos!$F$44,Encargos!$D$44)</f>
        <v>1.1122000000000001</v>
      </c>
      <c r="K549" s="364"/>
      <c r="L549" s="365" t="e">
        <f t="shared" si="48"/>
        <v>#N/A</v>
      </c>
      <c r="M549" s="365" t="e">
        <f t="shared" si="49"/>
        <v>#N/A</v>
      </c>
      <c r="N549" s="376" t="e">
        <f t="shared" si="50"/>
        <v>#N/A</v>
      </c>
      <c r="O549" s="205" t="e">
        <f>IF(Comparativo!$E$6="Tabela Não Desonerada",VLOOKUP($C549,'Orçamento Base'!$D$12:$S$1673,13,FALSE),VLOOKUP($C549,#REF!,13,FALSE))</f>
        <v>#N/A</v>
      </c>
      <c r="P549" s="205" t="e">
        <f t="shared" si="51"/>
        <v>#N/A</v>
      </c>
      <c r="Q549" s="205" t="e">
        <f>IF(Comparativo!$E$6="Tabela Não Desonerada",VLOOKUP($C549,'Orçamento Base'!$D$12:$S$1673,14,FALSE),VLOOKUP($C549,#REF!,14,FALSE))</f>
        <v>#N/A</v>
      </c>
      <c r="R549" s="205" t="e">
        <f t="shared" si="52"/>
        <v>#N/A</v>
      </c>
      <c r="S549" s="205" t="e">
        <f>IF(Comparativo!$E$6="Tabela Não Desonerada",VLOOKUP($C549,'Orçamento Base'!$D$12:$S$1673,15,FALSE),VLOOKUP($C549,#REF!,15,FALSE))</f>
        <v>#N/A</v>
      </c>
      <c r="T549" s="205" t="e">
        <f t="shared" si="53"/>
        <v>#N/A</v>
      </c>
    </row>
    <row r="550" spans="1:20" ht="15">
      <c r="A550" s="203">
        <v>1</v>
      </c>
      <c r="B550" s="203" t="e">
        <f>'Orçamento-TCE'!B550</f>
        <v>#N/A</v>
      </c>
      <c r="C550" s="229">
        <f>'Orçamento-TCE'!C550</f>
        <v>0</v>
      </c>
      <c r="D550" s="199" t="e">
        <f>'Orçamento-TCE'!G550</f>
        <v>#N/A</v>
      </c>
      <c r="E550" s="204">
        <f>'Orçamento-TCE'!H550</f>
        <v>0</v>
      </c>
      <c r="F550" s="230" t="e">
        <f>'Orçamento-TCE'!I550</f>
        <v>#N/A</v>
      </c>
      <c r="G550" s="227" t="e">
        <f>IF(Comparativo!$E$6="Tabela Não Desonerada",VLOOKUP($C550,'Orçamento Base'!$D$12:$S$1673,12,FALSE),VLOOKUP($C550,#REF!,12,FALSE))</f>
        <v>#N/A</v>
      </c>
      <c r="H550" s="228">
        <f>IFERROR(IF(Comparativo!$E$6="Tabela Não Desonerada",VLOOKUP($C550,'Orçamento Base'!$D$12:$S$1673,16,FALSE),VLOOKUP($C550,#REF!,16,FALSE)),0)</f>
        <v>0</v>
      </c>
      <c r="I550" s="575" t="e">
        <f>IF(Comparativo!$E$6="Tabela Não Desonerada",VLOOKUP($C550,'Orçamento Base'!$D$12:$S$1673,11,FALSE),VLOOKUP($C550,#REF!,11,FALSE))</f>
        <v>#N/A</v>
      </c>
      <c r="J550" s="363">
        <f>IF(Comparativo!$E$6="Tabela Não Desonerada",Encargos!$F$44,Encargos!$D$44)</f>
        <v>1.1122000000000001</v>
      </c>
      <c r="K550" s="364"/>
      <c r="L550" s="365" t="e">
        <f t="shared" si="48"/>
        <v>#N/A</v>
      </c>
      <c r="M550" s="365" t="e">
        <f t="shared" si="49"/>
        <v>#N/A</v>
      </c>
      <c r="N550" s="376" t="e">
        <f t="shared" si="50"/>
        <v>#N/A</v>
      </c>
      <c r="O550" s="205" t="e">
        <f>IF(Comparativo!$E$6="Tabela Não Desonerada",VLOOKUP($C550,'Orçamento Base'!$D$12:$S$1673,13,FALSE),VLOOKUP($C550,#REF!,13,FALSE))</f>
        <v>#N/A</v>
      </c>
      <c r="P550" s="205" t="e">
        <f t="shared" si="51"/>
        <v>#N/A</v>
      </c>
      <c r="Q550" s="205" t="e">
        <f>IF(Comparativo!$E$6="Tabela Não Desonerada",VLOOKUP($C550,'Orçamento Base'!$D$12:$S$1673,14,FALSE),VLOOKUP($C550,#REF!,14,FALSE))</f>
        <v>#N/A</v>
      </c>
      <c r="R550" s="205" t="e">
        <f t="shared" si="52"/>
        <v>#N/A</v>
      </c>
      <c r="S550" s="205" t="e">
        <f>IF(Comparativo!$E$6="Tabela Não Desonerada",VLOOKUP($C550,'Orçamento Base'!$D$12:$S$1673,15,FALSE),VLOOKUP($C550,#REF!,15,FALSE))</f>
        <v>#N/A</v>
      </c>
      <c r="T550" s="205" t="e">
        <f t="shared" si="53"/>
        <v>#N/A</v>
      </c>
    </row>
    <row r="551" spans="1:20" ht="15">
      <c r="A551" s="203">
        <v>1</v>
      </c>
      <c r="B551" s="203" t="e">
        <f>'Orçamento-TCE'!B551</f>
        <v>#N/A</v>
      </c>
      <c r="C551" s="229">
        <f>'Orçamento-TCE'!C551</f>
        <v>0</v>
      </c>
      <c r="D551" s="199" t="e">
        <f>'Orçamento-TCE'!G551</f>
        <v>#N/A</v>
      </c>
      <c r="E551" s="204">
        <f>'Orçamento-TCE'!H551</f>
        <v>0</v>
      </c>
      <c r="F551" s="230" t="e">
        <f>'Orçamento-TCE'!I551</f>
        <v>#N/A</v>
      </c>
      <c r="G551" s="227" t="e">
        <f>IF(Comparativo!$E$6="Tabela Não Desonerada",VLOOKUP($C551,'Orçamento Base'!$D$12:$S$1673,12,FALSE),VLOOKUP($C551,#REF!,12,FALSE))</f>
        <v>#N/A</v>
      </c>
      <c r="H551" s="228">
        <f>IFERROR(IF(Comparativo!$E$6="Tabela Não Desonerada",VLOOKUP($C551,'Orçamento Base'!$D$12:$S$1673,16,FALSE),VLOOKUP($C551,#REF!,16,FALSE)),0)</f>
        <v>0</v>
      </c>
      <c r="I551" s="575" t="e">
        <f>IF(Comparativo!$E$6="Tabela Não Desonerada",VLOOKUP($C551,'Orçamento Base'!$D$12:$S$1673,11,FALSE),VLOOKUP($C551,#REF!,11,FALSE))</f>
        <v>#N/A</v>
      </c>
      <c r="J551" s="363">
        <f>IF(Comparativo!$E$6="Tabela Não Desonerada",Encargos!$F$44,Encargos!$D$44)</f>
        <v>1.1122000000000001</v>
      </c>
      <c r="K551" s="364"/>
      <c r="L551" s="365" t="e">
        <f t="shared" si="48"/>
        <v>#N/A</v>
      </c>
      <c r="M551" s="365" t="e">
        <f t="shared" si="49"/>
        <v>#N/A</v>
      </c>
      <c r="N551" s="376" t="e">
        <f t="shared" si="50"/>
        <v>#N/A</v>
      </c>
      <c r="O551" s="205" t="e">
        <f>IF(Comparativo!$E$6="Tabela Não Desonerada",VLOOKUP($C551,'Orçamento Base'!$D$12:$S$1673,13,FALSE),VLOOKUP($C551,#REF!,13,FALSE))</f>
        <v>#N/A</v>
      </c>
      <c r="P551" s="205" t="e">
        <f t="shared" si="51"/>
        <v>#N/A</v>
      </c>
      <c r="Q551" s="205" t="e">
        <f>IF(Comparativo!$E$6="Tabela Não Desonerada",VLOOKUP($C551,'Orçamento Base'!$D$12:$S$1673,14,FALSE),VLOOKUP($C551,#REF!,14,FALSE))</f>
        <v>#N/A</v>
      </c>
      <c r="R551" s="205" t="e">
        <f t="shared" si="52"/>
        <v>#N/A</v>
      </c>
      <c r="S551" s="205" t="e">
        <f>IF(Comparativo!$E$6="Tabela Não Desonerada",VLOOKUP($C551,'Orçamento Base'!$D$12:$S$1673,15,FALSE),VLOOKUP($C551,#REF!,15,FALSE))</f>
        <v>#N/A</v>
      </c>
      <c r="T551" s="205" t="e">
        <f t="shared" si="53"/>
        <v>#N/A</v>
      </c>
    </row>
    <row r="552" spans="1:20" ht="15">
      <c r="A552" s="203">
        <v>1</v>
      </c>
      <c r="B552" s="203" t="e">
        <f>'Orçamento-TCE'!B552</f>
        <v>#N/A</v>
      </c>
      <c r="C552" s="229">
        <f>'Orçamento-TCE'!C552</f>
        <v>0</v>
      </c>
      <c r="D552" s="199" t="e">
        <f>'Orçamento-TCE'!G552</f>
        <v>#N/A</v>
      </c>
      <c r="E552" s="204">
        <f>'Orçamento-TCE'!H552</f>
        <v>0</v>
      </c>
      <c r="F552" s="230" t="e">
        <f>'Orçamento-TCE'!I552</f>
        <v>#N/A</v>
      </c>
      <c r="G552" s="227" t="e">
        <f>IF(Comparativo!$E$6="Tabela Não Desonerada",VLOOKUP($C552,'Orçamento Base'!$D$12:$S$1673,12,FALSE),VLOOKUP($C552,#REF!,12,FALSE))</f>
        <v>#N/A</v>
      </c>
      <c r="H552" s="228">
        <f>IFERROR(IF(Comparativo!$E$6="Tabela Não Desonerada",VLOOKUP($C552,'Orçamento Base'!$D$12:$S$1673,16,FALSE),VLOOKUP($C552,#REF!,16,FALSE)),0)</f>
        <v>0</v>
      </c>
      <c r="I552" s="575" t="e">
        <f>IF(Comparativo!$E$6="Tabela Não Desonerada",VLOOKUP($C552,'Orçamento Base'!$D$12:$S$1673,11,FALSE),VLOOKUP($C552,#REF!,11,FALSE))</f>
        <v>#N/A</v>
      </c>
      <c r="J552" s="363">
        <f>IF(Comparativo!$E$6="Tabela Não Desonerada",Encargos!$F$44,Encargos!$D$44)</f>
        <v>1.1122000000000001</v>
      </c>
      <c r="K552" s="364"/>
      <c r="L552" s="365" t="e">
        <f t="shared" si="48"/>
        <v>#N/A</v>
      </c>
      <c r="M552" s="365" t="e">
        <f t="shared" si="49"/>
        <v>#N/A</v>
      </c>
      <c r="N552" s="376" t="e">
        <f t="shared" si="50"/>
        <v>#N/A</v>
      </c>
      <c r="O552" s="205" t="e">
        <f>IF(Comparativo!$E$6="Tabela Não Desonerada",VLOOKUP($C552,'Orçamento Base'!$D$12:$S$1673,13,FALSE),VLOOKUP($C552,#REF!,13,FALSE))</f>
        <v>#N/A</v>
      </c>
      <c r="P552" s="205" t="e">
        <f t="shared" si="51"/>
        <v>#N/A</v>
      </c>
      <c r="Q552" s="205" t="e">
        <f>IF(Comparativo!$E$6="Tabela Não Desonerada",VLOOKUP($C552,'Orçamento Base'!$D$12:$S$1673,14,FALSE),VLOOKUP($C552,#REF!,14,FALSE))</f>
        <v>#N/A</v>
      </c>
      <c r="R552" s="205" t="e">
        <f t="shared" si="52"/>
        <v>#N/A</v>
      </c>
      <c r="S552" s="205" t="e">
        <f>IF(Comparativo!$E$6="Tabela Não Desonerada",VLOOKUP($C552,'Orçamento Base'!$D$12:$S$1673,15,FALSE),VLOOKUP($C552,#REF!,15,FALSE))</f>
        <v>#N/A</v>
      </c>
      <c r="T552" s="205" t="e">
        <f t="shared" si="53"/>
        <v>#N/A</v>
      </c>
    </row>
    <row r="553" spans="1:20" ht="15">
      <c r="A553" s="203">
        <v>1</v>
      </c>
      <c r="B553" s="203" t="e">
        <f>'Orçamento-TCE'!B553</f>
        <v>#N/A</v>
      </c>
      <c r="C553" s="229">
        <f>'Orçamento-TCE'!C553</f>
        <v>0</v>
      </c>
      <c r="D553" s="199" t="e">
        <f>'Orçamento-TCE'!G553</f>
        <v>#N/A</v>
      </c>
      <c r="E553" s="204">
        <f>'Orçamento-TCE'!H553</f>
        <v>0</v>
      </c>
      <c r="F553" s="230" t="e">
        <f>'Orçamento-TCE'!I553</f>
        <v>#N/A</v>
      </c>
      <c r="G553" s="227" t="e">
        <f>IF(Comparativo!$E$6="Tabela Não Desonerada",VLOOKUP($C553,'Orçamento Base'!$D$12:$S$1673,12,FALSE),VLOOKUP($C553,#REF!,12,FALSE))</f>
        <v>#N/A</v>
      </c>
      <c r="H553" s="228">
        <f>IFERROR(IF(Comparativo!$E$6="Tabela Não Desonerada",VLOOKUP($C553,'Orçamento Base'!$D$12:$S$1673,16,FALSE),VLOOKUP($C553,#REF!,16,FALSE)),0)</f>
        <v>0</v>
      </c>
      <c r="I553" s="575" t="e">
        <f>IF(Comparativo!$E$6="Tabela Não Desonerada",VLOOKUP($C553,'Orçamento Base'!$D$12:$S$1673,11,FALSE),VLOOKUP($C553,#REF!,11,FALSE))</f>
        <v>#N/A</v>
      </c>
      <c r="J553" s="363">
        <f>IF(Comparativo!$E$6="Tabela Não Desonerada",Encargos!$F$44,Encargos!$D$44)</f>
        <v>1.1122000000000001</v>
      </c>
      <c r="K553" s="364"/>
      <c r="L553" s="365" t="e">
        <f t="shared" si="48"/>
        <v>#N/A</v>
      </c>
      <c r="M553" s="365" t="e">
        <f t="shared" si="49"/>
        <v>#N/A</v>
      </c>
      <c r="N553" s="376" t="e">
        <f t="shared" si="50"/>
        <v>#N/A</v>
      </c>
      <c r="O553" s="205" t="e">
        <f>IF(Comparativo!$E$6="Tabela Não Desonerada",VLOOKUP($C553,'Orçamento Base'!$D$12:$S$1673,13,FALSE),VLOOKUP($C553,#REF!,13,FALSE))</f>
        <v>#N/A</v>
      </c>
      <c r="P553" s="205" t="e">
        <f t="shared" si="51"/>
        <v>#N/A</v>
      </c>
      <c r="Q553" s="205" t="e">
        <f>IF(Comparativo!$E$6="Tabela Não Desonerada",VLOOKUP($C553,'Orçamento Base'!$D$12:$S$1673,14,FALSE),VLOOKUP($C553,#REF!,14,FALSE))</f>
        <v>#N/A</v>
      </c>
      <c r="R553" s="205" t="e">
        <f t="shared" si="52"/>
        <v>#N/A</v>
      </c>
      <c r="S553" s="205" t="e">
        <f>IF(Comparativo!$E$6="Tabela Não Desonerada",VLOOKUP($C553,'Orçamento Base'!$D$12:$S$1673,15,FALSE),VLOOKUP($C553,#REF!,15,FALSE))</f>
        <v>#N/A</v>
      </c>
      <c r="T553" s="205" t="e">
        <f t="shared" si="53"/>
        <v>#N/A</v>
      </c>
    </row>
    <row r="554" spans="1:20" ht="15">
      <c r="A554" s="203">
        <v>1</v>
      </c>
      <c r="B554" s="203" t="e">
        <f>'Orçamento-TCE'!B554</f>
        <v>#N/A</v>
      </c>
      <c r="C554" s="229">
        <f>'Orçamento-TCE'!C554</f>
        <v>0</v>
      </c>
      <c r="D554" s="199" t="e">
        <f>'Orçamento-TCE'!G554</f>
        <v>#N/A</v>
      </c>
      <c r="E554" s="204">
        <f>'Orçamento-TCE'!H554</f>
        <v>0</v>
      </c>
      <c r="F554" s="230" t="e">
        <f>'Orçamento-TCE'!I554</f>
        <v>#N/A</v>
      </c>
      <c r="G554" s="227" t="e">
        <f>IF(Comparativo!$E$6="Tabela Não Desonerada",VLOOKUP($C554,'Orçamento Base'!$D$12:$S$1673,12,FALSE),VLOOKUP($C554,#REF!,12,FALSE))</f>
        <v>#N/A</v>
      </c>
      <c r="H554" s="228">
        <f>IFERROR(IF(Comparativo!$E$6="Tabela Não Desonerada",VLOOKUP($C554,'Orçamento Base'!$D$12:$S$1673,16,FALSE),VLOOKUP($C554,#REF!,16,FALSE)),0)</f>
        <v>0</v>
      </c>
      <c r="I554" s="575" t="e">
        <f>IF(Comparativo!$E$6="Tabela Não Desonerada",VLOOKUP($C554,'Orçamento Base'!$D$12:$S$1673,11,FALSE),VLOOKUP($C554,#REF!,11,FALSE))</f>
        <v>#N/A</v>
      </c>
      <c r="J554" s="363">
        <f>IF(Comparativo!$E$6="Tabela Não Desonerada",Encargos!$F$44,Encargos!$D$44)</f>
        <v>1.1122000000000001</v>
      </c>
      <c r="K554" s="364"/>
      <c r="L554" s="365" t="e">
        <f t="shared" si="48"/>
        <v>#N/A</v>
      </c>
      <c r="M554" s="365" t="e">
        <f t="shared" si="49"/>
        <v>#N/A</v>
      </c>
      <c r="N554" s="376" t="e">
        <f t="shared" si="50"/>
        <v>#N/A</v>
      </c>
      <c r="O554" s="205" t="e">
        <f>IF(Comparativo!$E$6="Tabela Não Desonerada",VLOOKUP($C554,'Orçamento Base'!$D$12:$S$1673,13,FALSE),VLOOKUP($C554,#REF!,13,FALSE))</f>
        <v>#N/A</v>
      </c>
      <c r="P554" s="205" t="e">
        <f t="shared" si="51"/>
        <v>#N/A</v>
      </c>
      <c r="Q554" s="205" t="e">
        <f>IF(Comparativo!$E$6="Tabela Não Desonerada",VLOOKUP($C554,'Orçamento Base'!$D$12:$S$1673,14,FALSE),VLOOKUP($C554,#REF!,14,FALSE))</f>
        <v>#N/A</v>
      </c>
      <c r="R554" s="205" t="e">
        <f t="shared" si="52"/>
        <v>#N/A</v>
      </c>
      <c r="S554" s="205" t="e">
        <f>IF(Comparativo!$E$6="Tabela Não Desonerada",VLOOKUP($C554,'Orçamento Base'!$D$12:$S$1673,15,FALSE),VLOOKUP($C554,#REF!,15,FALSE))</f>
        <v>#N/A</v>
      </c>
      <c r="T554" s="205" t="e">
        <f t="shared" si="53"/>
        <v>#N/A</v>
      </c>
    </row>
    <row r="555" spans="1:20" ht="15">
      <c r="A555" s="203">
        <v>1</v>
      </c>
      <c r="B555" s="203" t="e">
        <f>'Orçamento-TCE'!B555</f>
        <v>#N/A</v>
      </c>
      <c r="C555" s="229">
        <f>'Orçamento-TCE'!C555</f>
        <v>0</v>
      </c>
      <c r="D555" s="199" t="e">
        <f>'Orçamento-TCE'!G555</f>
        <v>#N/A</v>
      </c>
      <c r="E555" s="204">
        <f>'Orçamento-TCE'!H555</f>
        <v>0</v>
      </c>
      <c r="F555" s="230" t="e">
        <f>'Orçamento-TCE'!I555</f>
        <v>#N/A</v>
      </c>
      <c r="G555" s="227" t="e">
        <f>IF(Comparativo!$E$6="Tabela Não Desonerada",VLOOKUP($C555,'Orçamento Base'!$D$12:$S$1673,12,FALSE),VLOOKUP($C555,#REF!,12,FALSE))</f>
        <v>#N/A</v>
      </c>
      <c r="H555" s="228">
        <f>IFERROR(IF(Comparativo!$E$6="Tabela Não Desonerada",VLOOKUP($C555,'Orçamento Base'!$D$12:$S$1673,16,FALSE),VLOOKUP($C555,#REF!,16,FALSE)),0)</f>
        <v>0</v>
      </c>
      <c r="I555" s="575" t="e">
        <f>IF(Comparativo!$E$6="Tabela Não Desonerada",VLOOKUP($C555,'Orçamento Base'!$D$12:$S$1673,11,FALSE),VLOOKUP($C555,#REF!,11,FALSE))</f>
        <v>#N/A</v>
      </c>
      <c r="J555" s="363">
        <f>IF(Comparativo!$E$6="Tabela Não Desonerada",Encargos!$F$44,Encargos!$D$44)</f>
        <v>1.1122000000000001</v>
      </c>
      <c r="K555" s="364"/>
      <c r="L555" s="365" t="e">
        <f t="shared" si="48"/>
        <v>#N/A</v>
      </c>
      <c r="M555" s="365" t="e">
        <f t="shared" si="49"/>
        <v>#N/A</v>
      </c>
      <c r="N555" s="376" t="e">
        <f t="shared" si="50"/>
        <v>#N/A</v>
      </c>
      <c r="O555" s="205" t="e">
        <f>IF(Comparativo!$E$6="Tabela Não Desonerada",VLOOKUP($C555,'Orçamento Base'!$D$12:$S$1673,13,FALSE),VLOOKUP($C555,#REF!,13,FALSE))</f>
        <v>#N/A</v>
      </c>
      <c r="P555" s="205" t="e">
        <f t="shared" si="51"/>
        <v>#N/A</v>
      </c>
      <c r="Q555" s="205" t="e">
        <f>IF(Comparativo!$E$6="Tabela Não Desonerada",VLOOKUP($C555,'Orçamento Base'!$D$12:$S$1673,14,FALSE),VLOOKUP($C555,#REF!,14,FALSE))</f>
        <v>#N/A</v>
      </c>
      <c r="R555" s="205" t="e">
        <f t="shared" si="52"/>
        <v>#N/A</v>
      </c>
      <c r="S555" s="205" t="e">
        <f>IF(Comparativo!$E$6="Tabela Não Desonerada",VLOOKUP($C555,'Orçamento Base'!$D$12:$S$1673,15,FALSE),VLOOKUP($C555,#REF!,15,FALSE))</f>
        <v>#N/A</v>
      </c>
      <c r="T555" s="205" t="e">
        <f t="shared" si="53"/>
        <v>#N/A</v>
      </c>
    </row>
    <row r="556" spans="1:20" ht="15">
      <c r="A556" s="203">
        <v>1</v>
      </c>
      <c r="B556" s="203" t="e">
        <f>'Orçamento-TCE'!B556</f>
        <v>#N/A</v>
      </c>
      <c r="C556" s="229">
        <f>'Orçamento-TCE'!C556</f>
        <v>0</v>
      </c>
      <c r="D556" s="199" t="e">
        <f>'Orçamento-TCE'!G556</f>
        <v>#N/A</v>
      </c>
      <c r="E556" s="204">
        <f>'Orçamento-TCE'!H556</f>
        <v>0</v>
      </c>
      <c r="F556" s="230" t="e">
        <f>'Orçamento-TCE'!I556</f>
        <v>#N/A</v>
      </c>
      <c r="G556" s="227" t="e">
        <f>IF(Comparativo!$E$6="Tabela Não Desonerada",VLOOKUP($C556,'Orçamento Base'!$D$12:$S$1673,12,FALSE),VLOOKUP($C556,#REF!,12,FALSE))</f>
        <v>#N/A</v>
      </c>
      <c r="H556" s="228">
        <f>IFERROR(IF(Comparativo!$E$6="Tabela Não Desonerada",VLOOKUP($C556,'Orçamento Base'!$D$12:$S$1673,16,FALSE),VLOOKUP($C556,#REF!,16,FALSE)),0)</f>
        <v>0</v>
      </c>
      <c r="I556" s="575" t="e">
        <f>IF(Comparativo!$E$6="Tabela Não Desonerada",VLOOKUP($C556,'Orçamento Base'!$D$12:$S$1673,11,FALSE),VLOOKUP($C556,#REF!,11,FALSE))</f>
        <v>#N/A</v>
      </c>
      <c r="J556" s="363">
        <f>IF(Comparativo!$E$6="Tabela Não Desonerada",Encargos!$F$44,Encargos!$D$44)</f>
        <v>1.1122000000000001</v>
      </c>
      <c r="K556" s="364"/>
      <c r="L556" s="365" t="e">
        <f t="shared" si="48"/>
        <v>#N/A</v>
      </c>
      <c r="M556" s="365" t="e">
        <f t="shared" si="49"/>
        <v>#N/A</v>
      </c>
      <c r="N556" s="376" t="e">
        <f t="shared" si="50"/>
        <v>#N/A</v>
      </c>
      <c r="O556" s="205" t="e">
        <f>IF(Comparativo!$E$6="Tabela Não Desonerada",VLOOKUP($C556,'Orçamento Base'!$D$12:$S$1673,13,FALSE),VLOOKUP($C556,#REF!,13,FALSE))</f>
        <v>#N/A</v>
      </c>
      <c r="P556" s="205" t="e">
        <f t="shared" si="51"/>
        <v>#N/A</v>
      </c>
      <c r="Q556" s="205" t="e">
        <f>IF(Comparativo!$E$6="Tabela Não Desonerada",VLOOKUP($C556,'Orçamento Base'!$D$12:$S$1673,14,FALSE),VLOOKUP($C556,#REF!,14,FALSE))</f>
        <v>#N/A</v>
      </c>
      <c r="R556" s="205" t="e">
        <f t="shared" si="52"/>
        <v>#N/A</v>
      </c>
      <c r="S556" s="205" t="e">
        <f>IF(Comparativo!$E$6="Tabela Não Desonerada",VLOOKUP($C556,'Orçamento Base'!$D$12:$S$1673,15,FALSE),VLOOKUP($C556,#REF!,15,FALSE))</f>
        <v>#N/A</v>
      </c>
      <c r="T556" s="205" t="e">
        <f t="shared" si="53"/>
        <v>#N/A</v>
      </c>
    </row>
    <row r="557" spans="1:20" ht="15">
      <c r="A557" s="203">
        <v>1</v>
      </c>
      <c r="B557" s="203" t="e">
        <f>'Orçamento-TCE'!B557</f>
        <v>#N/A</v>
      </c>
      <c r="C557" s="229">
        <f>'Orçamento-TCE'!C557</f>
        <v>0</v>
      </c>
      <c r="D557" s="199" t="e">
        <f>'Orçamento-TCE'!G557</f>
        <v>#N/A</v>
      </c>
      <c r="E557" s="204">
        <f>'Orçamento-TCE'!H557</f>
        <v>0</v>
      </c>
      <c r="F557" s="230" t="e">
        <f>'Orçamento-TCE'!I557</f>
        <v>#N/A</v>
      </c>
      <c r="G557" s="227" t="e">
        <f>IF(Comparativo!$E$6="Tabela Não Desonerada",VLOOKUP($C557,'Orçamento Base'!$D$12:$S$1673,12,FALSE),VLOOKUP($C557,#REF!,12,FALSE))</f>
        <v>#N/A</v>
      </c>
      <c r="H557" s="228">
        <f>IFERROR(IF(Comparativo!$E$6="Tabela Não Desonerada",VLOOKUP($C557,'Orçamento Base'!$D$12:$S$1673,16,FALSE),VLOOKUP($C557,#REF!,16,FALSE)),0)</f>
        <v>0</v>
      </c>
      <c r="I557" s="575" t="e">
        <f>IF(Comparativo!$E$6="Tabela Não Desonerada",VLOOKUP($C557,'Orçamento Base'!$D$12:$S$1673,11,FALSE),VLOOKUP($C557,#REF!,11,FALSE))</f>
        <v>#N/A</v>
      </c>
      <c r="J557" s="363">
        <f>IF(Comparativo!$E$6="Tabela Não Desonerada",Encargos!$F$44,Encargos!$D$44)</f>
        <v>1.1122000000000001</v>
      </c>
      <c r="K557" s="364"/>
      <c r="L557" s="365" t="e">
        <f t="shared" si="48"/>
        <v>#N/A</v>
      </c>
      <c r="M557" s="365" t="e">
        <f t="shared" si="49"/>
        <v>#N/A</v>
      </c>
      <c r="N557" s="376" t="e">
        <f t="shared" si="50"/>
        <v>#N/A</v>
      </c>
      <c r="O557" s="205" t="e">
        <f>IF(Comparativo!$E$6="Tabela Não Desonerada",VLOOKUP($C557,'Orçamento Base'!$D$12:$S$1673,13,FALSE),VLOOKUP($C557,#REF!,13,FALSE))</f>
        <v>#N/A</v>
      </c>
      <c r="P557" s="205" t="e">
        <f t="shared" si="51"/>
        <v>#N/A</v>
      </c>
      <c r="Q557" s="205" t="e">
        <f>IF(Comparativo!$E$6="Tabela Não Desonerada",VLOOKUP($C557,'Orçamento Base'!$D$12:$S$1673,14,FALSE),VLOOKUP($C557,#REF!,14,FALSE))</f>
        <v>#N/A</v>
      </c>
      <c r="R557" s="205" t="e">
        <f t="shared" si="52"/>
        <v>#N/A</v>
      </c>
      <c r="S557" s="205" t="e">
        <f>IF(Comparativo!$E$6="Tabela Não Desonerada",VLOOKUP($C557,'Orçamento Base'!$D$12:$S$1673,15,FALSE),VLOOKUP($C557,#REF!,15,FALSE))</f>
        <v>#N/A</v>
      </c>
      <c r="T557" s="205" t="e">
        <f t="shared" si="53"/>
        <v>#N/A</v>
      </c>
    </row>
    <row r="558" spans="1:20" ht="15">
      <c r="A558" s="203">
        <v>1</v>
      </c>
      <c r="B558" s="203" t="e">
        <f>'Orçamento-TCE'!B558</f>
        <v>#N/A</v>
      </c>
      <c r="C558" s="229">
        <f>'Orçamento-TCE'!C558</f>
        <v>0</v>
      </c>
      <c r="D558" s="199" t="e">
        <f>'Orçamento-TCE'!G558</f>
        <v>#N/A</v>
      </c>
      <c r="E558" s="204">
        <f>'Orçamento-TCE'!H558</f>
        <v>0</v>
      </c>
      <c r="F558" s="230" t="e">
        <f>'Orçamento-TCE'!I558</f>
        <v>#N/A</v>
      </c>
      <c r="G558" s="227" t="e">
        <f>IF(Comparativo!$E$6="Tabela Não Desonerada",VLOOKUP($C558,'Orçamento Base'!$D$12:$S$1673,12,FALSE),VLOOKUP($C558,#REF!,12,FALSE))</f>
        <v>#N/A</v>
      </c>
      <c r="H558" s="228">
        <f>IFERROR(IF(Comparativo!$E$6="Tabela Não Desonerada",VLOOKUP($C558,'Orçamento Base'!$D$12:$S$1673,16,FALSE),VLOOKUP($C558,#REF!,16,FALSE)),0)</f>
        <v>0</v>
      </c>
      <c r="I558" s="575" t="e">
        <f>IF(Comparativo!$E$6="Tabela Não Desonerada",VLOOKUP($C558,'Orçamento Base'!$D$12:$S$1673,11,FALSE),VLOOKUP($C558,#REF!,11,FALSE))</f>
        <v>#N/A</v>
      </c>
      <c r="J558" s="363">
        <f>IF(Comparativo!$E$6="Tabela Não Desonerada",Encargos!$F$44,Encargos!$D$44)</f>
        <v>1.1122000000000001</v>
      </c>
      <c r="K558" s="364"/>
      <c r="L558" s="365" t="e">
        <f t="shared" si="48"/>
        <v>#N/A</v>
      </c>
      <c r="M558" s="365" t="e">
        <f t="shared" si="49"/>
        <v>#N/A</v>
      </c>
      <c r="N558" s="376" t="e">
        <f t="shared" si="50"/>
        <v>#N/A</v>
      </c>
      <c r="O558" s="205" t="e">
        <f>IF(Comparativo!$E$6="Tabela Não Desonerada",VLOOKUP($C558,'Orçamento Base'!$D$12:$S$1673,13,FALSE),VLOOKUP($C558,#REF!,13,FALSE))</f>
        <v>#N/A</v>
      </c>
      <c r="P558" s="205" t="e">
        <f t="shared" si="51"/>
        <v>#N/A</v>
      </c>
      <c r="Q558" s="205" t="e">
        <f>IF(Comparativo!$E$6="Tabela Não Desonerada",VLOOKUP($C558,'Orçamento Base'!$D$12:$S$1673,14,FALSE),VLOOKUP($C558,#REF!,14,FALSE))</f>
        <v>#N/A</v>
      </c>
      <c r="R558" s="205" t="e">
        <f t="shared" si="52"/>
        <v>#N/A</v>
      </c>
      <c r="S558" s="205" t="e">
        <f>IF(Comparativo!$E$6="Tabela Não Desonerada",VLOOKUP($C558,'Orçamento Base'!$D$12:$S$1673,15,FALSE),VLOOKUP($C558,#REF!,15,FALSE))</f>
        <v>#N/A</v>
      </c>
      <c r="T558" s="205" t="e">
        <f t="shared" si="53"/>
        <v>#N/A</v>
      </c>
    </row>
    <row r="559" spans="1:20" ht="15">
      <c r="A559" s="203">
        <v>1</v>
      </c>
      <c r="B559" s="203" t="e">
        <f>'Orçamento-TCE'!B559</f>
        <v>#N/A</v>
      </c>
      <c r="C559" s="229">
        <f>'Orçamento-TCE'!C559</f>
        <v>0</v>
      </c>
      <c r="D559" s="199" t="e">
        <f>'Orçamento-TCE'!G559</f>
        <v>#N/A</v>
      </c>
      <c r="E559" s="204">
        <f>'Orçamento-TCE'!H559</f>
        <v>0</v>
      </c>
      <c r="F559" s="230" t="e">
        <f>'Orçamento-TCE'!I559</f>
        <v>#N/A</v>
      </c>
      <c r="G559" s="227" t="e">
        <f>IF(Comparativo!$E$6="Tabela Não Desonerada",VLOOKUP($C559,'Orçamento Base'!$D$12:$S$1673,12,FALSE),VLOOKUP($C559,#REF!,12,FALSE))</f>
        <v>#N/A</v>
      </c>
      <c r="H559" s="228">
        <f>IFERROR(IF(Comparativo!$E$6="Tabela Não Desonerada",VLOOKUP($C559,'Orçamento Base'!$D$12:$S$1673,16,FALSE),VLOOKUP($C559,#REF!,16,FALSE)),0)</f>
        <v>0</v>
      </c>
      <c r="I559" s="575" t="e">
        <f>IF(Comparativo!$E$6="Tabela Não Desonerada",VLOOKUP($C559,'Orçamento Base'!$D$12:$S$1673,11,FALSE),VLOOKUP($C559,#REF!,11,FALSE))</f>
        <v>#N/A</v>
      </c>
      <c r="J559" s="363">
        <f>IF(Comparativo!$E$6="Tabela Não Desonerada",Encargos!$F$44,Encargos!$D$44)</f>
        <v>1.1122000000000001</v>
      </c>
      <c r="K559" s="364"/>
      <c r="L559" s="365" t="e">
        <f t="shared" si="48"/>
        <v>#N/A</v>
      </c>
      <c r="M559" s="365" t="e">
        <f t="shared" si="49"/>
        <v>#N/A</v>
      </c>
      <c r="N559" s="376" t="e">
        <f t="shared" si="50"/>
        <v>#N/A</v>
      </c>
      <c r="O559" s="205" t="e">
        <f>IF(Comparativo!$E$6="Tabela Não Desonerada",VLOOKUP($C559,'Orçamento Base'!$D$12:$S$1673,13,FALSE),VLOOKUP($C559,#REF!,13,FALSE))</f>
        <v>#N/A</v>
      </c>
      <c r="P559" s="205" t="e">
        <f t="shared" si="51"/>
        <v>#N/A</v>
      </c>
      <c r="Q559" s="205" t="e">
        <f>IF(Comparativo!$E$6="Tabela Não Desonerada",VLOOKUP($C559,'Orçamento Base'!$D$12:$S$1673,14,FALSE),VLOOKUP($C559,#REF!,14,FALSE))</f>
        <v>#N/A</v>
      </c>
      <c r="R559" s="205" t="e">
        <f t="shared" si="52"/>
        <v>#N/A</v>
      </c>
      <c r="S559" s="205" t="e">
        <f>IF(Comparativo!$E$6="Tabela Não Desonerada",VLOOKUP($C559,'Orçamento Base'!$D$12:$S$1673,15,FALSE),VLOOKUP($C559,#REF!,15,FALSE))</f>
        <v>#N/A</v>
      </c>
      <c r="T559" s="205" t="e">
        <f t="shared" si="53"/>
        <v>#N/A</v>
      </c>
    </row>
    <row r="560" spans="1:20" ht="15">
      <c r="A560" s="203">
        <v>1</v>
      </c>
      <c r="B560" s="203" t="e">
        <f>'Orçamento-TCE'!B560</f>
        <v>#N/A</v>
      </c>
      <c r="C560" s="229">
        <f>'Orçamento-TCE'!C560</f>
        <v>0</v>
      </c>
      <c r="D560" s="199" t="e">
        <f>'Orçamento-TCE'!G560</f>
        <v>#N/A</v>
      </c>
      <c r="E560" s="204">
        <f>'Orçamento-TCE'!H560</f>
        <v>0</v>
      </c>
      <c r="F560" s="230" t="e">
        <f>'Orçamento-TCE'!I560</f>
        <v>#N/A</v>
      </c>
      <c r="G560" s="227" t="e">
        <f>IF(Comparativo!$E$6="Tabela Não Desonerada",VLOOKUP($C560,'Orçamento Base'!$D$12:$S$1673,12,FALSE),VLOOKUP($C560,#REF!,12,FALSE))</f>
        <v>#N/A</v>
      </c>
      <c r="H560" s="228">
        <f>IFERROR(IF(Comparativo!$E$6="Tabela Não Desonerada",VLOOKUP($C560,'Orçamento Base'!$D$12:$S$1673,16,FALSE),VLOOKUP($C560,#REF!,16,FALSE)),0)</f>
        <v>0</v>
      </c>
      <c r="I560" s="575" t="e">
        <f>IF(Comparativo!$E$6="Tabela Não Desonerada",VLOOKUP($C560,'Orçamento Base'!$D$12:$S$1673,11,FALSE),VLOOKUP($C560,#REF!,11,FALSE))</f>
        <v>#N/A</v>
      </c>
      <c r="J560" s="363">
        <f>IF(Comparativo!$E$6="Tabela Não Desonerada",Encargos!$F$44,Encargos!$D$44)</f>
        <v>1.1122000000000001</v>
      </c>
      <c r="K560" s="364"/>
      <c r="L560" s="365" t="e">
        <f t="shared" si="48"/>
        <v>#N/A</v>
      </c>
      <c r="M560" s="365" t="e">
        <f t="shared" si="49"/>
        <v>#N/A</v>
      </c>
      <c r="N560" s="376" t="e">
        <f t="shared" si="50"/>
        <v>#N/A</v>
      </c>
      <c r="O560" s="205" t="e">
        <f>IF(Comparativo!$E$6="Tabela Não Desonerada",VLOOKUP($C560,'Orçamento Base'!$D$12:$S$1673,13,FALSE),VLOOKUP($C560,#REF!,13,FALSE))</f>
        <v>#N/A</v>
      </c>
      <c r="P560" s="205" t="e">
        <f t="shared" si="51"/>
        <v>#N/A</v>
      </c>
      <c r="Q560" s="205" t="e">
        <f>IF(Comparativo!$E$6="Tabela Não Desonerada",VLOOKUP($C560,'Orçamento Base'!$D$12:$S$1673,14,FALSE),VLOOKUP($C560,#REF!,14,FALSE))</f>
        <v>#N/A</v>
      </c>
      <c r="R560" s="205" t="e">
        <f t="shared" si="52"/>
        <v>#N/A</v>
      </c>
      <c r="S560" s="205" t="e">
        <f>IF(Comparativo!$E$6="Tabela Não Desonerada",VLOOKUP($C560,'Orçamento Base'!$D$12:$S$1673,15,FALSE),VLOOKUP($C560,#REF!,15,FALSE))</f>
        <v>#N/A</v>
      </c>
      <c r="T560" s="205" t="e">
        <f t="shared" si="53"/>
        <v>#N/A</v>
      </c>
    </row>
    <row r="561" spans="1:20" ht="15">
      <c r="A561" s="203">
        <v>1</v>
      </c>
      <c r="B561" s="203" t="e">
        <f>'Orçamento-TCE'!B561</f>
        <v>#N/A</v>
      </c>
      <c r="C561" s="229">
        <f>'Orçamento-TCE'!C561</f>
        <v>0</v>
      </c>
      <c r="D561" s="199" t="e">
        <f>'Orçamento-TCE'!G561</f>
        <v>#N/A</v>
      </c>
      <c r="E561" s="204">
        <f>'Orçamento-TCE'!H561</f>
        <v>0</v>
      </c>
      <c r="F561" s="230" t="e">
        <f>'Orçamento-TCE'!I561</f>
        <v>#N/A</v>
      </c>
      <c r="G561" s="227" t="e">
        <f>IF(Comparativo!$E$6="Tabela Não Desonerada",VLOOKUP($C561,'Orçamento Base'!$D$12:$S$1673,12,FALSE),VLOOKUP($C561,#REF!,12,FALSE))</f>
        <v>#N/A</v>
      </c>
      <c r="H561" s="228">
        <f>IFERROR(IF(Comparativo!$E$6="Tabela Não Desonerada",VLOOKUP($C561,'Orçamento Base'!$D$12:$S$1673,16,FALSE),VLOOKUP($C561,#REF!,16,FALSE)),0)</f>
        <v>0</v>
      </c>
      <c r="I561" s="575" t="e">
        <f>IF(Comparativo!$E$6="Tabela Não Desonerada",VLOOKUP($C561,'Orçamento Base'!$D$12:$S$1673,11,FALSE),VLOOKUP($C561,#REF!,11,FALSE))</f>
        <v>#N/A</v>
      </c>
      <c r="J561" s="363">
        <f>IF(Comparativo!$E$6="Tabela Não Desonerada",Encargos!$F$44,Encargos!$D$44)</f>
        <v>1.1122000000000001</v>
      </c>
      <c r="K561" s="364"/>
      <c r="L561" s="365" t="e">
        <f t="shared" si="48"/>
        <v>#N/A</v>
      </c>
      <c r="M561" s="365" t="e">
        <f t="shared" si="49"/>
        <v>#N/A</v>
      </c>
      <c r="N561" s="376" t="e">
        <f t="shared" si="50"/>
        <v>#N/A</v>
      </c>
      <c r="O561" s="205" t="e">
        <f>IF(Comparativo!$E$6="Tabela Não Desonerada",VLOOKUP($C561,'Orçamento Base'!$D$12:$S$1673,13,FALSE),VLOOKUP($C561,#REF!,13,FALSE))</f>
        <v>#N/A</v>
      </c>
      <c r="P561" s="205" t="e">
        <f t="shared" si="51"/>
        <v>#N/A</v>
      </c>
      <c r="Q561" s="205" t="e">
        <f>IF(Comparativo!$E$6="Tabela Não Desonerada",VLOOKUP($C561,'Orçamento Base'!$D$12:$S$1673,14,FALSE),VLOOKUP($C561,#REF!,14,FALSE))</f>
        <v>#N/A</v>
      </c>
      <c r="R561" s="205" t="e">
        <f t="shared" si="52"/>
        <v>#N/A</v>
      </c>
      <c r="S561" s="205" t="e">
        <f>IF(Comparativo!$E$6="Tabela Não Desonerada",VLOOKUP($C561,'Orçamento Base'!$D$12:$S$1673,15,FALSE),VLOOKUP($C561,#REF!,15,FALSE))</f>
        <v>#N/A</v>
      </c>
      <c r="T561" s="205" t="e">
        <f t="shared" si="53"/>
        <v>#N/A</v>
      </c>
    </row>
    <row r="562" spans="1:20" ht="15">
      <c r="A562" s="203">
        <v>1</v>
      </c>
      <c r="B562" s="203" t="e">
        <f>'Orçamento-TCE'!B562</f>
        <v>#N/A</v>
      </c>
      <c r="C562" s="229">
        <f>'Orçamento-TCE'!C562</f>
        <v>0</v>
      </c>
      <c r="D562" s="199" t="e">
        <f>'Orçamento-TCE'!G562</f>
        <v>#N/A</v>
      </c>
      <c r="E562" s="204">
        <f>'Orçamento-TCE'!H562</f>
        <v>0</v>
      </c>
      <c r="F562" s="230" t="e">
        <f>'Orçamento-TCE'!I562</f>
        <v>#N/A</v>
      </c>
      <c r="G562" s="227" t="e">
        <f>IF(Comparativo!$E$6="Tabela Não Desonerada",VLOOKUP($C562,'Orçamento Base'!$D$12:$S$1673,12,FALSE),VLOOKUP($C562,#REF!,12,FALSE))</f>
        <v>#N/A</v>
      </c>
      <c r="H562" s="228">
        <f>IFERROR(IF(Comparativo!$E$6="Tabela Não Desonerada",VLOOKUP($C562,'Orçamento Base'!$D$12:$S$1673,16,FALSE),VLOOKUP($C562,#REF!,16,FALSE)),0)</f>
        <v>0</v>
      </c>
      <c r="I562" s="575" t="e">
        <f>IF(Comparativo!$E$6="Tabela Não Desonerada",VLOOKUP($C562,'Orçamento Base'!$D$12:$S$1673,11,FALSE),VLOOKUP($C562,#REF!,11,FALSE))</f>
        <v>#N/A</v>
      </c>
      <c r="J562" s="363">
        <f>IF(Comparativo!$E$6="Tabela Não Desonerada",Encargos!$F$44,Encargos!$D$44)</f>
        <v>1.1122000000000001</v>
      </c>
      <c r="K562" s="364"/>
      <c r="L562" s="365" t="e">
        <f t="shared" si="48"/>
        <v>#N/A</v>
      </c>
      <c r="M562" s="365" t="e">
        <f t="shared" si="49"/>
        <v>#N/A</v>
      </c>
      <c r="N562" s="376" t="e">
        <f t="shared" si="50"/>
        <v>#N/A</v>
      </c>
      <c r="O562" s="205" t="e">
        <f>IF(Comparativo!$E$6="Tabela Não Desonerada",VLOOKUP($C562,'Orçamento Base'!$D$12:$S$1673,13,FALSE),VLOOKUP($C562,#REF!,13,FALSE))</f>
        <v>#N/A</v>
      </c>
      <c r="P562" s="205" t="e">
        <f t="shared" si="51"/>
        <v>#N/A</v>
      </c>
      <c r="Q562" s="205" t="e">
        <f>IF(Comparativo!$E$6="Tabela Não Desonerada",VLOOKUP($C562,'Orçamento Base'!$D$12:$S$1673,14,FALSE),VLOOKUP($C562,#REF!,14,FALSE))</f>
        <v>#N/A</v>
      </c>
      <c r="R562" s="205" t="e">
        <f t="shared" si="52"/>
        <v>#N/A</v>
      </c>
      <c r="S562" s="205" t="e">
        <f>IF(Comparativo!$E$6="Tabela Não Desonerada",VLOOKUP($C562,'Orçamento Base'!$D$12:$S$1673,15,FALSE),VLOOKUP($C562,#REF!,15,FALSE))</f>
        <v>#N/A</v>
      </c>
      <c r="T562" s="205" t="e">
        <f t="shared" si="53"/>
        <v>#N/A</v>
      </c>
    </row>
    <row r="563" spans="1:20" ht="15">
      <c r="A563" s="203">
        <v>1</v>
      </c>
      <c r="B563" s="203" t="e">
        <f>'Orçamento-TCE'!B563</f>
        <v>#N/A</v>
      </c>
      <c r="C563" s="229">
        <f>'Orçamento-TCE'!C563</f>
        <v>0</v>
      </c>
      <c r="D563" s="199" t="e">
        <f>'Orçamento-TCE'!G563</f>
        <v>#N/A</v>
      </c>
      <c r="E563" s="204">
        <f>'Orçamento-TCE'!H563</f>
        <v>0</v>
      </c>
      <c r="F563" s="230" t="e">
        <f>'Orçamento-TCE'!I563</f>
        <v>#N/A</v>
      </c>
      <c r="G563" s="227" t="e">
        <f>IF(Comparativo!$E$6="Tabela Não Desonerada",VLOOKUP($C563,'Orçamento Base'!$D$12:$S$1673,12,FALSE),VLOOKUP($C563,#REF!,12,FALSE))</f>
        <v>#N/A</v>
      </c>
      <c r="H563" s="228">
        <f>IFERROR(IF(Comparativo!$E$6="Tabela Não Desonerada",VLOOKUP($C563,'Orçamento Base'!$D$12:$S$1673,16,FALSE),VLOOKUP($C563,#REF!,16,FALSE)),0)</f>
        <v>0</v>
      </c>
      <c r="I563" s="575" t="e">
        <f>IF(Comparativo!$E$6="Tabela Não Desonerada",VLOOKUP($C563,'Orçamento Base'!$D$12:$S$1673,11,FALSE),VLOOKUP($C563,#REF!,11,FALSE))</f>
        <v>#N/A</v>
      </c>
      <c r="J563" s="363">
        <f>IF(Comparativo!$E$6="Tabela Não Desonerada",Encargos!$F$44,Encargos!$D$44)</f>
        <v>1.1122000000000001</v>
      </c>
      <c r="K563" s="364"/>
      <c r="L563" s="365" t="e">
        <f t="shared" si="48"/>
        <v>#N/A</v>
      </c>
      <c r="M563" s="365" t="e">
        <f t="shared" si="49"/>
        <v>#N/A</v>
      </c>
      <c r="N563" s="376" t="e">
        <f t="shared" si="50"/>
        <v>#N/A</v>
      </c>
      <c r="O563" s="205" t="e">
        <f>IF(Comparativo!$E$6="Tabela Não Desonerada",VLOOKUP($C563,'Orçamento Base'!$D$12:$S$1673,13,FALSE),VLOOKUP($C563,#REF!,13,FALSE))</f>
        <v>#N/A</v>
      </c>
      <c r="P563" s="205" t="e">
        <f t="shared" si="51"/>
        <v>#N/A</v>
      </c>
      <c r="Q563" s="205" t="e">
        <f>IF(Comparativo!$E$6="Tabela Não Desonerada",VLOOKUP($C563,'Orçamento Base'!$D$12:$S$1673,14,FALSE),VLOOKUP($C563,#REF!,14,FALSE))</f>
        <v>#N/A</v>
      </c>
      <c r="R563" s="205" t="e">
        <f t="shared" si="52"/>
        <v>#N/A</v>
      </c>
      <c r="S563" s="205" t="e">
        <f>IF(Comparativo!$E$6="Tabela Não Desonerada",VLOOKUP($C563,'Orçamento Base'!$D$12:$S$1673,15,FALSE),VLOOKUP($C563,#REF!,15,FALSE))</f>
        <v>#N/A</v>
      </c>
      <c r="T563" s="205" t="e">
        <f t="shared" si="53"/>
        <v>#N/A</v>
      </c>
    </row>
    <row r="564" spans="1:20" ht="15">
      <c r="A564" s="203">
        <v>1</v>
      </c>
      <c r="B564" s="203" t="e">
        <f>'Orçamento-TCE'!B564</f>
        <v>#N/A</v>
      </c>
      <c r="C564" s="229">
        <f>'Orçamento-TCE'!C564</f>
        <v>0</v>
      </c>
      <c r="D564" s="199" t="e">
        <f>'Orçamento-TCE'!G564</f>
        <v>#N/A</v>
      </c>
      <c r="E564" s="204">
        <f>'Orçamento-TCE'!H564</f>
        <v>0</v>
      </c>
      <c r="F564" s="230" t="e">
        <f>'Orçamento-TCE'!I564</f>
        <v>#N/A</v>
      </c>
      <c r="G564" s="227" t="e">
        <f>IF(Comparativo!$E$6="Tabela Não Desonerada",VLOOKUP($C564,'Orçamento Base'!$D$12:$S$1673,12,FALSE),VLOOKUP($C564,#REF!,12,FALSE))</f>
        <v>#N/A</v>
      </c>
      <c r="H564" s="228">
        <f>IFERROR(IF(Comparativo!$E$6="Tabela Não Desonerada",VLOOKUP($C564,'Orçamento Base'!$D$12:$S$1673,16,FALSE),VLOOKUP($C564,#REF!,16,FALSE)),0)</f>
        <v>0</v>
      </c>
      <c r="I564" s="575" t="e">
        <f>IF(Comparativo!$E$6="Tabela Não Desonerada",VLOOKUP($C564,'Orçamento Base'!$D$12:$S$1673,11,FALSE),VLOOKUP($C564,#REF!,11,FALSE))</f>
        <v>#N/A</v>
      </c>
      <c r="J564" s="363">
        <f>IF(Comparativo!$E$6="Tabela Não Desonerada",Encargos!$F$44,Encargos!$D$44)</f>
        <v>1.1122000000000001</v>
      </c>
      <c r="K564" s="364"/>
      <c r="L564" s="365" t="e">
        <f t="shared" si="48"/>
        <v>#N/A</v>
      </c>
      <c r="M564" s="365" t="e">
        <f t="shared" si="49"/>
        <v>#N/A</v>
      </c>
      <c r="N564" s="376" t="e">
        <f t="shared" si="50"/>
        <v>#N/A</v>
      </c>
      <c r="O564" s="205" t="e">
        <f>IF(Comparativo!$E$6="Tabela Não Desonerada",VLOOKUP($C564,'Orçamento Base'!$D$12:$S$1673,13,FALSE),VLOOKUP($C564,#REF!,13,FALSE))</f>
        <v>#N/A</v>
      </c>
      <c r="P564" s="205" t="e">
        <f t="shared" si="51"/>
        <v>#N/A</v>
      </c>
      <c r="Q564" s="205" t="e">
        <f>IF(Comparativo!$E$6="Tabela Não Desonerada",VLOOKUP($C564,'Orçamento Base'!$D$12:$S$1673,14,FALSE),VLOOKUP($C564,#REF!,14,FALSE))</f>
        <v>#N/A</v>
      </c>
      <c r="R564" s="205" t="e">
        <f t="shared" si="52"/>
        <v>#N/A</v>
      </c>
      <c r="S564" s="205" t="e">
        <f>IF(Comparativo!$E$6="Tabela Não Desonerada",VLOOKUP($C564,'Orçamento Base'!$D$12:$S$1673,15,FALSE),VLOOKUP($C564,#REF!,15,FALSE))</f>
        <v>#N/A</v>
      </c>
      <c r="T564" s="205" t="e">
        <f t="shared" si="53"/>
        <v>#N/A</v>
      </c>
    </row>
    <row r="565" spans="1:20" ht="15">
      <c r="A565" s="203">
        <v>1</v>
      </c>
      <c r="B565" s="203" t="e">
        <f>'Orçamento-TCE'!B565</f>
        <v>#N/A</v>
      </c>
      <c r="C565" s="229">
        <f>'Orçamento-TCE'!C565</f>
        <v>0</v>
      </c>
      <c r="D565" s="199" t="e">
        <f>'Orçamento-TCE'!G565</f>
        <v>#N/A</v>
      </c>
      <c r="E565" s="204">
        <f>'Orçamento-TCE'!H565</f>
        <v>0</v>
      </c>
      <c r="F565" s="230" t="e">
        <f>'Orçamento-TCE'!I565</f>
        <v>#N/A</v>
      </c>
      <c r="G565" s="227" t="e">
        <f>IF(Comparativo!$E$6="Tabela Não Desonerada",VLOOKUP($C565,'Orçamento Base'!$D$12:$S$1673,12,FALSE),VLOOKUP($C565,#REF!,12,FALSE))</f>
        <v>#N/A</v>
      </c>
      <c r="H565" s="228">
        <f>IFERROR(IF(Comparativo!$E$6="Tabela Não Desonerada",VLOOKUP($C565,'Orçamento Base'!$D$12:$S$1673,16,FALSE),VLOOKUP($C565,#REF!,16,FALSE)),0)</f>
        <v>0</v>
      </c>
      <c r="I565" s="575" t="e">
        <f>IF(Comparativo!$E$6="Tabela Não Desonerada",VLOOKUP($C565,'Orçamento Base'!$D$12:$S$1673,11,FALSE),VLOOKUP($C565,#REF!,11,FALSE))</f>
        <v>#N/A</v>
      </c>
      <c r="J565" s="363">
        <f>IF(Comparativo!$E$6="Tabela Não Desonerada",Encargos!$F$44,Encargos!$D$44)</f>
        <v>1.1122000000000001</v>
      </c>
      <c r="K565" s="364"/>
      <c r="L565" s="365" t="e">
        <f t="shared" si="48"/>
        <v>#N/A</v>
      </c>
      <c r="M565" s="365" t="e">
        <f t="shared" si="49"/>
        <v>#N/A</v>
      </c>
      <c r="N565" s="376" t="e">
        <f t="shared" si="50"/>
        <v>#N/A</v>
      </c>
      <c r="O565" s="205" t="e">
        <f>IF(Comparativo!$E$6="Tabela Não Desonerada",VLOOKUP($C565,'Orçamento Base'!$D$12:$S$1673,13,FALSE),VLOOKUP($C565,#REF!,13,FALSE))</f>
        <v>#N/A</v>
      </c>
      <c r="P565" s="205" t="e">
        <f t="shared" si="51"/>
        <v>#N/A</v>
      </c>
      <c r="Q565" s="205" t="e">
        <f>IF(Comparativo!$E$6="Tabela Não Desonerada",VLOOKUP($C565,'Orçamento Base'!$D$12:$S$1673,14,FALSE),VLOOKUP($C565,#REF!,14,FALSE))</f>
        <v>#N/A</v>
      </c>
      <c r="R565" s="205" t="e">
        <f t="shared" si="52"/>
        <v>#N/A</v>
      </c>
      <c r="S565" s="205" t="e">
        <f>IF(Comparativo!$E$6="Tabela Não Desonerada",VLOOKUP($C565,'Orçamento Base'!$D$12:$S$1673,15,FALSE),VLOOKUP($C565,#REF!,15,FALSE))</f>
        <v>#N/A</v>
      </c>
      <c r="T565" s="205" t="e">
        <f t="shared" si="53"/>
        <v>#N/A</v>
      </c>
    </row>
    <row r="566" spans="1:20" ht="15">
      <c r="A566" s="203">
        <v>1</v>
      </c>
      <c r="B566" s="203" t="e">
        <f>'Orçamento-TCE'!B566</f>
        <v>#N/A</v>
      </c>
      <c r="C566" s="229">
        <f>'Orçamento-TCE'!C566</f>
        <v>0</v>
      </c>
      <c r="D566" s="199" t="e">
        <f>'Orçamento-TCE'!G566</f>
        <v>#N/A</v>
      </c>
      <c r="E566" s="204">
        <f>'Orçamento-TCE'!H566</f>
        <v>0</v>
      </c>
      <c r="F566" s="230" t="e">
        <f>'Orçamento-TCE'!I566</f>
        <v>#N/A</v>
      </c>
      <c r="G566" s="227" t="e">
        <f>IF(Comparativo!$E$6="Tabela Não Desonerada",VLOOKUP($C566,'Orçamento Base'!$D$12:$S$1673,12,FALSE),VLOOKUP($C566,#REF!,12,FALSE))</f>
        <v>#N/A</v>
      </c>
      <c r="H566" s="228">
        <f>IFERROR(IF(Comparativo!$E$6="Tabela Não Desonerada",VLOOKUP($C566,'Orçamento Base'!$D$12:$S$1673,16,FALSE),VLOOKUP($C566,#REF!,16,FALSE)),0)</f>
        <v>0</v>
      </c>
      <c r="I566" s="575" t="e">
        <f>IF(Comparativo!$E$6="Tabela Não Desonerada",VLOOKUP($C566,'Orçamento Base'!$D$12:$S$1673,11,FALSE),VLOOKUP($C566,#REF!,11,FALSE))</f>
        <v>#N/A</v>
      </c>
      <c r="J566" s="363">
        <f>IF(Comparativo!$E$6="Tabela Não Desonerada",Encargos!$F$44,Encargos!$D$44)</f>
        <v>1.1122000000000001</v>
      </c>
      <c r="K566" s="364"/>
      <c r="L566" s="365" t="e">
        <f t="shared" si="48"/>
        <v>#N/A</v>
      </c>
      <c r="M566" s="365" t="e">
        <f t="shared" si="49"/>
        <v>#N/A</v>
      </c>
      <c r="N566" s="376" t="e">
        <f t="shared" si="50"/>
        <v>#N/A</v>
      </c>
      <c r="O566" s="205" t="e">
        <f>IF(Comparativo!$E$6="Tabela Não Desonerada",VLOOKUP($C566,'Orçamento Base'!$D$12:$S$1673,13,FALSE),VLOOKUP($C566,#REF!,13,FALSE))</f>
        <v>#N/A</v>
      </c>
      <c r="P566" s="205" t="e">
        <f t="shared" si="51"/>
        <v>#N/A</v>
      </c>
      <c r="Q566" s="205" t="e">
        <f>IF(Comparativo!$E$6="Tabela Não Desonerada",VLOOKUP($C566,'Orçamento Base'!$D$12:$S$1673,14,FALSE),VLOOKUP($C566,#REF!,14,FALSE))</f>
        <v>#N/A</v>
      </c>
      <c r="R566" s="205" t="e">
        <f t="shared" si="52"/>
        <v>#N/A</v>
      </c>
      <c r="S566" s="205" t="e">
        <f>IF(Comparativo!$E$6="Tabela Não Desonerada",VLOOKUP($C566,'Orçamento Base'!$D$12:$S$1673,15,FALSE),VLOOKUP($C566,#REF!,15,FALSE))</f>
        <v>#N/A</v>
      </c>
      <c r="T566" s="205" t="e">
        <f t="shared" si="53"/>
        <v>#N/A</v>
      </c>
    </row>
    <row r="567" spans="1:20" ht="15">
      <c r="A567" s="203">
        <v>1</v>
      </c>
      <c r="B567" s="203" t="e">
        <f>'Orçamento-TCE'!B567</f>
        <v>#N/A</v>
      </c>
      <c r="C567" s="229">
        <f>'Orçamento-TCE'!C567</f>
        <v>0</v>
      </c>
      <c r="D567" s="199" t="e">
        <f>'Orçamento-TCE'!G567</f>
        <v>#N/A</v>
      </c>
      <c r="E567" s="204">
        <f>'Orçamento-TCE'!H567</f>
        <v>0</v>
      </c>
      <c r="F567" s="230" t="e">
        <f>'Orçamento-TCE'!I567</f>
        <v>#N/A</v>
      </c>
      <c r="G567" s="227" t="e">
        <f>IF(Comparativo!$E$6="Tabela Não Desonerada",VLOOKUP($C567,'Orçamento Base'!$D$12:$S$1673,12,FALSE),VLOOKUP($C567,#REF!,12,FALSE))</f>
        <v>#N/A</v>
      </c>
      <c r="H567" s="228">
        <f>IFERROR(IF(Comparativo!$E$6="Tabela Não Desonerada",VLOOKUP($C567,'Orçamento Base'!$D$12:$S$1673,16,FALSE),VLOOKUP($C567,#REF!,16,FALSE)),0)</f>
        <v>0</v>
      </c>
      <c r="I567" s="575" t="e">
        <f>IF(Comparativo!$E$6="Tabela Não Desonerada",VLOOKUP($C567,'Orçamento Base'!$D$12:$S$1673,11,FALSE),VLOOKUP($C567,#REF!,11,FALSE))</f>
        <v>#N/A</v>
      </c>
      <c r="J567" s="363">
        <f>IF(Comparativo!$E$6="Tabela Não Desonerada",Encargos!$F$44,Encargos!$D$44)</f>
        <v>1.1122000000000001</v>
      </c>
      <c r="K567" s="364"/>
      <c r="L567" s="365" t="e">
        <f t="shared" si="48"/>
        <v>#N/A</v>
      </c>
      <c r="M567" s="365" t="e">
        <f t="shared" si="49"/>
        <v>#N/A</v>
      </c>
      <c r="N567" s="376" t="e">
        <f t="shared" si="50"/>
        <v>#N/A</v>
      </c>
      <c r="O567" s="205" t="e">
        <f>IF(Comparativo!$E$6="Tabela Não Desonerada",VLOOKUP($C567,'Orçamento Base'!$D$12:$S$1673,13,FALSE),VLOOKUP($C567,#REF!,13,FALSE))</f>
        <v>#N/A</v>
      </c>
      <c r="P567" s="205" t="e">
        <f t="shared" si="51"/>
        <v>#N/A</v>
      </c>
      <c r="Q567" s="205" t="e">
        <f>IF(Comparativo!$E$6="Tabela Não Desonerada",VLOOKUP($C567,'Orçamento Base'!$D$12:$S$1673,14,FALSE),VLOOKUP($C567,#REF!,14,FALSE))</f>
        <v>#N/A</v>
      </c>
      <c r="R567" s="205" t="e">
        <f t="shared" si="52"/>
        <v>#N/A</v>
      </c>
      <c r="S567" s="205" t="e">
        <f>IF(Comparativo!$E$6="Tabela Não Desonerada",VLOOKUP($C567,'Orçamento Base'!$D$12:$S$1673,15,FALSE),VLOOKUP($C567,#REF!,15,FALSE))</f>
        <v>#N/A</v>
      </c>
      <c r="T567" s="205" t="e">
        <f t="shared" si="53"/>
        <v>#N/A</v>
      </c>
    </row>
    <row r="568" spans="1:20" ht="15">
      <c r="A568" s="203">
        <v>1</v>
      </c>
      <c r="B568" s="203" t="e">
        <f>'Orçamento-TCE'!B568</f>
        <v>#N/A</v>
      </c>
      <c r="C568" s="229">
        <f>'Orçamento-TCE'!C568</f>
        <v>0</v>
      </c>
      <c r="D568" s="199" t="e">
        <f>'Orçamento-TCE'!G568</f>
        <v>#N/A</v>
      </c>
      <c r="E568" s="204">
        <f>'Orçamento-TCE'!H568</f>
        <v>0</v>
      </c>
      <c r="F568" s="230" t="e">
        <f>'Orçamento-TCE'!I568</f>
        <v>#N/A</v>
      </c>
      <c r="G568" s="227" t="e">
        <f>IF(Comparativo!$E$6="Tabela Não Desonerada",VLOOKUP($C568,'Orçamento Base'!$D$12:$S$1673,12,FALSE),VLOOKUP($C568,#REF!,12,FALSE))</f>
        <v>#N/A</v>
      </c>
      <c r="H568" s="228">
        <f>IFERROR(IF(Comparativo!$E$6="Tabela Não Desonerada",VLOOKUP($C568,'Orçamento Base'!$D$12:$S$1673,16,FALSE),VLOOKUP($C568,#REF!,16,FALSE)),0)</f>
        <v>0</v>
      </c>
      <c r="I568" s="575" t="e">
        <f>IF(Comparativo!$E$6="Tabela Não Desonerada",VLOOKUP($C568,'Orçamento Base'!$D$12:$S$1673,11,FALSE),VLOOKUP($C568,#REF!,11,FALSE))</f>
        <v>#N/A</v>
      </c>
      <c r="J568" s="363">
        <f>IF(Comparativo!$E$6="Tabela Não Desonerada",Encargos!$F$44,Encargos!$D$44)</f>
        <v>1.1122000000000001</v>
      </c>
      <c r="K568" s="364"/>
      <c r="L568" s="365" t="e">
        <f t="shared" si="48"/>
        <v>#N/A</v>
      </c>
      <c r="M568" s="365" t="e">
        <f t="shared" si="49"/>
        <v>#N/A</v>
      </c>
      <c r="N568" s="376" t="e">
        <f t="shared" si="50"/>
        <v>#N/A</v>
      </c>
      <c r="O568" s="205" t="e">
        <f>IF(Comparativo!$E$6="Tabela Não Desonerada",VLOOKUP($C568,'Orçamento Base'!$D$12:$S$1673,13,FALSE),VLOOKUP($C568,#REF!,13,FALSE))</f>
        <v>#N/A</v>
      </c>
      <c r="P568" s="205" t="e">
        <f t="shared" si="51"/>
        <v>#N/A</v>
      </c>
      <c r="Q568" s="205" t="e">
        <f>IF(Comparativo!$E$6="Tabela Não Desonerada",VLOOKUP($C568,'Orçamento Base'!$D$12:$S$1673,14,FALSE),VLOOKUP($C568,#REF!,14,FALSE))</f>
        <v>#N/A</v>
      </c>
      <c r="R568" s="205" t="e">
        <f t="shared" si="52"/>
        <v>#N/A</v>
      </c>
      <c r="S568" s="205" t="e">
        <f>IF(Comparativo!$E$6="Tabela Não Desonerada",VLOOKUP($C568,'Orçamento Base'!$D$12:$S$1673,15,FALSE),VLOOKUP($C568,#REF!,15,FALSE))</f>
        <v>#N/A</v>
      </c>
      <c r="T568" s="205" t="e">
        <f t="shared" si="53"/>
        <v>#N/A</v>
      </c>
    </row>
    <row r="569" spans="1:20" ht="15">
      <c r="A569" s="203">
        <v>1</v>
      </c>
      <c r="B569" s="203" t="e">
        <f>'Orçamento-TCE'!B569</f>
        <v>#N/A</v>
      </c>
      <c r="C569" s="229">
        <f>'Orçamento-TCE'!C569</f>
        <v>0</v>
      </c>
      <c r="D569" s="199" t="e">
        <f>'Orçamento-TCE'!G569</f>
        <v>#N/A</v>
      </c>
      <c r="E569" s="204">
        <f>'Orçamento-TCE'!H569</f>
        <v>0</v>
      </c>
      <c r="F569" s="230" t="e">
        <f>'Orçamento-TCE'!I569</f>
        <v>#N/A</v>
      </c>
      <c r="G569" s="227" t="e">
        <f>IF(Comparativo!$E$6="Tabela Não Desonerada",VLOOKUP($C569,'Orçamento Base'!$D$12:$S$1673,12,FALSE),VLOOKUP($C569,#REF!,12,FALSE))</f>
        <v>#N/A</v>
      </c>
      <c r="H569" s="228">
        <f>IFERROR(IF(Comparativo!$E$6="Tabela Não Desonerada",VLOOKUP($C569,'Orçamento Base'!$D$12:$S$1673,16,FALSE),VLOOKUP($C569,#REF!,16,FALSE)),0)</f>
        <v>0</v>
      </c>
      <c r="I569" s="575" t="e">
        <f>IF(Comparativo!$E$6="Tabela Não Desonerada",VLOOKUP($C569,'Orçamento Base'!$D$12:$S$1673,11,FALSE),VLOOKUP($C569,#REF!,11,FALSE))</f>
        <v>#N/A</v>
      </c>
      <c r="J569" s="363">
        <f>IF(Comparativo!$E$6="Tabela Não Desonerada",Encargos!$F$44,Encargos!$D$44)</f>
        <v>1.1122000000000001</v>
      </c>
      <c r="K569" s="364"/>
      <c r="L569" s="365" t="e">
        <f t="shared" si="48"/>
        <v>#N/A</v>
      </c>
      <c r="M569" s="365" t="e">
        <f t="shared" si="49"/>
        <v>#N/A</v>
      </c>
      <c r="N569" s="376" t="e">
        <f t="shared" si="50"/>
        <v>#N/A</v>
      </c>
      <c r="O569" s="205" t="e">
        <f>IF(Comparativo!$E$6="Tabela Não Desonerada",VLOOKUP($C569,'Orçamento Base'!$D$12:$S$1673,13,FALSE),VLOOKUP($C569,#REF!,13,FALSE))</f>
        <v>#N/A</v>
      </c>
      <c r="P569" s="205" t="e">
        <f t="shared" si="51"/>
        <v>#N/A</v>
      </c>
      <c r="Q569" s="205" t="e">
        <f>IF(Comparativo!$E$6="Tabela Não Desonerada",VLOOKUP($C569,'Orçamento Base'!$D$12:$S$1673,14,FALSE),VLOOKUP($C569,#REF!,14,FALSE))</f>
        <v>#N/A</v>
      </c>
      <c r="R569" s="205" t="e">
        <f t="shared" si="52"/>
        <v>#N/A</v>
      </c>
      <c r="S569" s="205" t="e">
        <f>IF(Comparativo!$E$6="Tabela Não Desonerada",VLOOKUP($C569,'Orçamento Base'!$D$12:$S$1673,15,FALSE),VLOOKUP($C569,#REF!,15,FALSE))</f>
        <v>#N/A</v>
      </c>
      <c r="T569" s="205" t="e">
        <f t="shared" si="53"/>
        <v>#N/A</v>
      </c>
    </row>
    <row r="570" spans="1:20" ht="15">
      <c r="A570" s="203">
        <v>1</v>
      </c>
      <c r="B570" s="203" t="e">
        <f>'Orçamento-TCE'!B570</f>
        <v>#N/A</v>
      </c>
      <c r="C570" s="229">
        <f>'Orçamento-TCE'!C570</f>
        <v>0</v>
      </c>
      <c r="D570" s="199" t="e">
        <f>'Orçamento-TCE'!G570</f>
        <v>#N/A</v>
      </c>
      <c r="E570" s="204">
        <f>'Orçamento-TCE'!H570</f>
        <v>0</v>
      </c>
      <c r="F570" s="230" t="e">
        <f>'Orçamento-TCE'!I570</f>
        <v>#N/A</v>
      </c>
      <c r="G570" s="227" t="e">
        <f>IF(Comparativo!$E$6="Tabela Não Desonerada",VLOOKUP($C570,'Orçamento Base'!$D$12:$S$1673,12,FALSE),VLOOKUP($C570,#REF!,12,FALSE))</f>
        <v>#N/A</v>
      </c>
      <c r="H570" s="228">
        <f>IFERROR(IF(Comparativo!$E$6="Tabela Não Desonerada",VLOOKUP($C570,'Orçamento Base'!$D$12:$S$1673,16,FALSE),VLOOKUP($C570,#REF!,16,FALSE)),0)</f>
        <v>0</v>
      </c>
      <c r="I570" s="575" t="e">
        <f>IF(Comparativo!$E$6="Tabela Não Desonerada",VLOOKUP($C570,'Orçamento Base'!$D$12:$S$1673,11,FALSE),VLOOKUP($C570,#REF!,11,FALSE))</f>
        <v>#N/A</v>
      </c>
      <c r="J570" s="363">
        <f>IF(Comparativo!$E$6="Tabela Não Desonerada",Encargos!$F$44,Encargos!$D$44)</f>
        <v>1.1122000000000001</v>
      </c>
      <c r="K570" s="364"/>
      <c r="L570" s="365" t="e">
        <f t="shared" si="48"/>
        <v>#N/A</v>
      </c>
      <c r="M570" s="365" t="e">
        <f t="shared" si="49"/>
        <v>#N/A</v>
      </c>
      <c r="N570" s="376" t="e">
        <f t="shared" si="50"/>
        <v>#N/A</v>
      </c>
      <c r="O570" s="205" t="e">
        <f>IF(Comparativo!$E$6="Tabela Não Desonerada",VLOOKUP($C570,'Orçamento Base'!$D$12:$S$1673,13,FALSE),VLOOKUP($C570,#REF!,13,FALSE))</f>
        <v>#N/A</v>
      </c>
      <c r="P570" s="205" t="e">
        <f t="shared" si="51"/>
        <v>#N/A</v>
      </c>
      <c r="Q570" s="205" t="e">
        <f>IF(Comparativo!$E$6="Tabela Não Desonerada",VLOOKUP($C570,'Orçamento Base'!$D$12:$S$1673,14,FALSE),VLOOKUP($C570,#REF!,14,FALSE))</f>
        <v>#N/A</v>
      </c>
      <c r="R570" s="205" t="e">
        <f t="shared" si="52"/>
        <v>#N/A</v>
      </c>
      <c r="S570" s="205" t="e">
        <f>IF(Comparativo!$E$6="Tabela Não Desonerada",VLOOKUP($C570,'Orçamento Base'!$D$12:$S$1673,15,FALSE),VLOOKUP($C570,#REF!,15,FALSE))</f>
        <v>#N/A</v>
      </c>
      <c r="T570" s="205" t="e">
        <f t="shared" si="53"/>
        <v>#N/A</v>
      </c>
    </row>
    <row r="571" spans="1:20" ht="15">
      <c r="A571" s="203">
        <v>1</v>
      </c>
      <c r="B571" s="203" t="e">
        <f>'Orçamento-TCE'!B571</f>
        <v>#N/A</v>
      </c>
      <c r="C571" s="229">
        <f>'Orçamento-TCE'!C571</f>
        <v>0</v>
      </c>
      <c r="D571" s="199" t="e">
        <f>'Orçamento-TCE'!G571</f>
        <v>#N/A</v>
      </c>
      <c r="E571" s="204">
        <f>'Orçamento-TCE'!H571</f>
        <v>0</v>
      </c>
      <c r="F571" s="230" t="e">
        <f>'Orçamento-TCE'!I571</f>
        <v>#N/A</v>
      </c>
      <c r="G571" s="227" t="e">
        <f>IF(Comparativo!$E$6="Tabela Não Desonerada",VLOOKUP($C571,'Orçamento Base'!$D$12:$S$1673,12,FALSE),VLOOKUP($C571,#REF!,12,FALSE))</f>
        <v>#N/A</v>
      </c>
      <c r="H571" s="228">
        <f>IFERROR(IF(Comparativo!$E$6="Tabela Não Desonerada",VLOOKUP($C571,'Orçamento Base'!$D$12:$S$1673,16,FALSE),VLOOKUP($C571,#REF!,16,FALSE)),0)</f>
        <v>0</v>
      </c>
      <c r="I571" s="575" t="e">
        <f>IF(Comparativo!$E$6="Tabela Não Desonerada",VLOOKUP($C571,'Orçamento Base'!$D$12:$S$1673,11,FALSE),VLOOKUP($C571,#REF!,11,FALSE))</f>
        <v>#N/A</v>
      </c>
      <c r="J571" s="363">
        <f>IF(Comparativo!$E$6="Tabela Não Desonerada",Encargos!$F$44,Encargos!$D$44)</f>
        <v>1.1122000000000001</v>
      </c>
      <c r="K571" s="364"/>
      <c r="L571" s="365" t="e">
        <f t="shared" si="48"/>
        <v>#N/A</v>
      </c>
      <c r="M571" s="365" t="e">
        <f t="shared" si="49"/>
        <v>#N/A</v>
      </c>
      <c r="N571" s="376" t="e">
        <f t="shared" si="50"/>
        <v>#N/A</v>
      </c>
      <c r="O571" s="205" t="e">
        <f>IF(Comparativo!$E$6="Tabela Não Desonerada",VLOOKUP($C571,'Orçamento Base'!$D$12:$S$1673,13,FALSE),VLOOKUP($C571,#REF!,13,FALSE))</f>
        <v>#N/A</v>
      </c>
      <c r="P571" s="205" t="e">
        <f t="shared" si="51"/>
        <v>#N/A</v>
      </c>
      <c r="Q571" s="205" t="e">
        <f>IF(Comparativo!$E$6="Tabela Não Desonerada",VLOOKUP($C571,'Orçamento Base'!$D$12:$S$1673,14,FALSE),VLOOKUP($C571,#REF!,14,FALSE))</f>
        <v>#N/A</v>
      </c>
      <c r="R571" s="205" t="e">
        <f t="shared" si="52"/>
        <v>#N/A</v>
      </c>
      <c r="S571" s="205" t="e">
        <f>IF(Comparativo!$E$6="Tabela Não Desonerada",VLOOKUP($C571,'Orçamento Base'!$D$12:$S$1673,15,FALSE),VLOOKUP($C571,#REF!,15,FALSE))</f>
        <v>#N/A</v>
      </c>
      <c r="T571" s="205" t="e">
        <f t="shared" si="53"/>
        <v>#N/A</v>
      </c>
    </row>
    <row r="572" spans="1:20" ht="15">
      <c r="A572" s="203">
        <v>1</v>
      </c>
      <c r="B572" s="203" t="e">
        <f>'Orçamento-TCE'!B572</f>
        <v>#N/A</v>
      </c>
      <c r="C572" s="229">
        <f>'Orçamento-TCE'!C572</f>
        <v>0</v>
      </c>
      <c r="D572" s="199" t="e">
        <f>'Orçamento-TCE'!G572</f>
        <v>#N/A</v>
      </c>
      <c r="E572" s="204">
        <f>'Orçamento-TCE'!H572</f>
        <v>0</v>
      </c>
      <c r="F572" s="230" t="e">
        <f>'Orçamento-TCE'!I572</f>
        <v>#N/A</v>
      </c>
      <c r="G572" s="227" t="e">
        <f>IF(Comparativo!$E$6="Tabela Não Desonerada",VLOOKUP($C572,'Orçamento Base'!$D$12:$S$1673,12,FALSE),VLOOKUP($C572,#REF!,12,FALSE))</f>
        <v>#N/A</v>
      </c>
      <c r="H572" s="228">
        <f>IFERROR(IF(Comparativo!$E$6="Tabela Não Desonerada",VLOOKUP($C572,'Orçamento Base'!$D$12:$S$1673,16,FALSE),VLOOKUP($C572,#REF!,16,FALSE)),0)</f>
        <v>0</v>
      </c>
      <c r="I572" s="575" t="e">
        <f>IF(Comparativo!$E$6="Tabela Não Desonerada",VLOOKUP($C572,'Orçamento Base'!$D$12:$S$1673,11,FALSE),VLOOKUP($C572,#REF!,11,FALSE))</f>
        <v>#N/A</v>
      </c>
      <c r="J572" s="363">
        <f>IF(Comparativo!$E$6="Tabela Não Desonerada",Encargos!$F$44,Encargos!$D$44)</f>
        <v>1.1122000000000001</v>
      </c>
      <c r="K572" s="364"/>
      <c r="L572" s="365" t="e">
        <f t="shared" si="48"/>
        <v>#N/A</v>
      </c>
      <c r="M572" s="365" t="e">
        <f t="shared" si="49"/>
        <v>#N/A</v>
      </c>
      <c r="N572" s="376" t="e">
        <f t="shared" si="50"/>
        <v>#N/A</v>
      </c>
      <c r="O572" s="205" t="e">
        <f>IF(Comparativo!$E$6="Tabela Não Desonerada",VLOOKUP($C572,'Orçamento Base'!$D$12:$S$1673,13,FALSE),VLOOKUP($C572,#REF!,13,FALSE))</f>
        <v>#N/A</v>
      </c>
      <c r="P572" s="205" t="e">
        <f t="shared" si="51"/>
        <v>#N/A</v>
      </c>
      <c r="Q572" s="205" t="e">
        <f>IF(Comparativo!$E$6="Tabela Não Desonerada",VLOOKUP($C572,'Orçamento Base'!$D$12:$S$1673,14,FALSE),VLOOKUP($C572,#REF!,14,FALSE))</f>
        <v>#N/A</v>
      </c>
      <c r="R572" s="205" t="e">
        <f t="shared" si="52"/>
        <v>#N/A</v>
      </c>
      <c r="S572" s="205" t="e">
        <f>IF(Comparativo!$E$6="Tabela Não Desonerada",VLOOKUP($C572,'Orçamento Base'!$D$12:$S$1673,15,FALSE),VLOOKUP($C572,#REF!,15,FALSE))</f>
        <v>#N/A</v>
      </c>
      <c r="T572" s="205" t="e">
        <f t="shared" si="53"/>
        <v>#N/A</v>
      </c>
    </row>
    <row r="573" spans="1:20" ht="15">
      <c r="A573" s="203">
        <v>1</v>
      </c>
      <c r="B573" s="203" t="e">
        <f>'Orçamento-TCE'!B573</f>
        <v>#N/A</v>
      </c>
      <c r="C573" s="229">
        <f>'Orçamento-TCE'!C573</f>
        <v>0</v>
      </c>
      <c r="D573" s="199" t="e">
        <f>'Orçamento-TCE'!G573</f>
        <v>#N/A</v>
      </c>
      <c r="E573" s="204">
        <f>'Orçamento-TCE'!H573</f>
        <v>0</v>
      </c>
      <c r="F573" s="230" t="e">
        <f>'Orçamento-TCE'!I573</f>
        <v>#N/A</v>
      </c>
      <c r="G573" s="227" t="e">
        <f>IF(Comparativo!$E$6="Tabela Não Desonerada",VLOOKUP($C573,'Orçamento Base'!$D$12:$S$1673,12,FALSE),VLOOKUP($C573,#REF!,12,FALSE))</f>
        <v>#N/A</v>
      </c>
      <c r="H573" s="228">
        <f>IFERROR(IF(Comparativo!$E$6="Tabela Não Desonerada",VLOOKUP($C573,'Orçamento Base'!$D$12:$S$1673,16,FALSE),VLOOKUP($C573,#REF!,16,FALSE)),0)</f>
        <v>0</v>
      </c>
      <c r="I573" s="575" t="e">
        <f>IF(Comparativo!$E$6="Tabela Não Desonerada",VLOOKUP($C573,'Orçamento Base'!$D$12:$S$1673,11,FALSE),VLOOKUP($C573,#REF!,11,FALSE))</f>
        <v>#N/A</v>
      </c>
      <c r="J573" s="363">
        <f>IF(Comparativo!$E$6="Tabela Não Desonerada",Encargos!$F$44,Encargos!$D$44)</f>
        <v>1.1122000000000001</v>
      </c>
      <c r="K573" s="364"/>
      <c r="L573" s="365" t="e">
        <f t="shared" si="48"/>
        <v>#N/A</v>
      </c>
      <c r="M573" s="365" t="e">
        <f t="shared" si="49"/>
        <v>#N/A</v>
      </c>
      <c r="N573" s="376" t="e">
        <f t="shared" si="50"/>
        <v>#N/A</v>
      </c>
      <c r="O573" s="205" t="e">
        <f>IF(Comparativo!$E$6="Tabela Não Desonerada",VLOOKUP($C573,'Orçamento Base'!$D$12:$S$1673,13,FALSE),VLOOKUP($C573,#REF!,13,FALSE))</f>
        <v>#N/A</v>
      </c>
      <c r="P573" s="205" t="e">
        <f t="shared" si="51"/>
        <v>#N/A</v>
      </c>
      <c r="Q573" s="205" t="e">
        <f>IF(Comparativo!$E$6="Tabela Não Desonerada",VLOOKUP($C573,'Orçamento Base'!$D$12:$S$1673,14,FALSE),VLOOKUP($C573,#REF!,14,FALSE))</f>
        <v>#N/A</v>
      </c>
      <c r="R573" s="205" t="e">
        <f t="shared" si="52"/>
        <v>#N/A</v>
      </c>
      <c r="S573" s="205" t="e">
        <f>IF(Comparativo!$E$6="Tabela Não Desonerada",VLOOKUP($C573,'Orçamento Base'!$D$12:$S$1673,15,FALSE),VLOOKUP($C573,#REF!,15,FALSE))</f>
        <v>#N/A</v>
      </c>
      <c r="T573" s="205" t="e">
        <f t="shared" si="53"/>
        <v>#N/A</v>
      </c>
    </row>
    <row r="574" spans="1:20" ht="15">
      <c r="A574" s="203">
        <v>1</v>
      </c>
      <c r="B574" s="203" t="e">
        <f>'Orçamento-TCE'!B574</f>
        <v>#N/A</v>
      </c>
      <c r="C574" s="229">
        <f>'Orçamento-TCE'!C574</f>
        <v>0</v>
      </c>
      <c r="D574" s="199" t="e">
        <f>'Orçamento-TCE'!G574</f>
        <v>#N/A</v>
      </c>
      <c r="E574" s="204">
        <f>'Orçamento-TCE'!H574</f>
        <v>0</v>
      </c>
      <c r="F574" s="230" t="e">
        <f>'Orçamento-TCE'!I574</f>
        <v>#N/A</v>
      </c>
      <c r="G574" s="227" t="e">
        <f>IF(Comparativo!$E$6="Tabela Não Desonerada",VLOOKUP($C574,'Orçamento Base'!$D$12:$S$1673,12,FALSE),VLOOKUP($C574,#REF!,12,FALSE))</f>
        <v>#N/A</v>
      </c>
      <c r="H574" s="228">
        <f>IFERROR(IF(Comparativo!$E$6="Tabela Não Desonerada",VLOOKUP($C574,'Orçamento Base'!$D$12:$S$1673,16,FALSE),VLOOKUP($C574,#REF!,16,FALSE)),0)</f>
        <v>0</v>
      </c>
      <c r="I574" s="575" t="e">
        <f>IF(Comparativo!$E$6="Tabela Não Desonerada",VLOOKUP($C574,'Orçamento Base'!$D$12:$S$1673,11,FALSE),VLOOKUP($C574,#REF!,11,FALSE))</f>
        <v>#N/A</v>
      </c>
      <c r="J574" s="363">
        <f>IF(Comparativo!$E$6="Tabela Não Desonerada",Encargos!$F$44,Encargos!$D$44)</f>
        <v>1.1122000000000001</v>
      </c>
      <c r="K574" s="364"/>
      <c r="L574" s="365" t="e">
        <f t="shared" si="48"/>
        <v>#N/A</v>
      </c>
      <c r="M574" s="365" t="e">
        <f t="shared" si="49"/>
        <v>#N/A</v>
      </c>
      <c r="N574" s="376" t="e">
        <f t="shared" si="50"/>
        <v>#N/A</v>
      </c>
      <c r="O574" s="205" t="e">
        <f>IF(Comparativo!$E$6="Tabela Não Desonerada",VLOOKUP($C574,'Orçamento Base'!$D$12:$S$1673,13,FALSE),VLOOKUP($C574,#REF!,13,FALSE))</f>
        <v>#N/A</v>
      </c>
      <c r="P574" s="205" t="e">
        <f t="shared" si="51"/>
        <v>#N/A</v>
      </c>
      <c r="Q574" s="205" t="e">
        <f>IF(Comparativo!$E$6="Tabela Não Desonerada",VLOOKUP($C574,'Orçamento Base'!$D$12:$S$1673,14,FALSE),VLOOKUP($C574,#REF!,14,FALSE))</f>
        <v>#N/A</v>
      </c>
      <c r="R574" s="205" t="e">
        <f t="shared" si="52"/>
        <v>#N/A</v>
      </c>
      <c r="S574" s="205" t="e">
        <f>IF(Comparativo!$E$6="Tabela Não Desonerada",VLOOKUP($C574,'Orçamento Base'!$D$12:$S$1673,15,FALSE),VLOOKUP($C574,#REF!,15,FALSE))</f>
        <v>#N/A</v>
      </c>
      <c r="T574" s="205" t="e">
        <f t="shared" si="53"/>
        <v>#N/A</v>
      </c>
    </row>
    <row r="575" spans="1:20" ht="15">
      <c r="A575" s="203">
        <v>1</v>
      </c>
      <c r="B575" s="203" t="e">
        <f>'Orçamento-TCE'!B575</f>
        <v>#N/A</v>
      </c>
      <c r="C575" s="229">
        <f>'Orçamento-TCE'!C575</f>
        <v>0</v>
      </c>
      <c r="D575" s="199" t="e">
        <f>'Orçamento-TCE'!G575</f>
        <v>#N/A</v>
      </c>
      <c r="E575" s="204">
        <f>'Orçamento-TCE'!H575</f>
        <v>0</v>
      </c>
      <c r="F575" s="230" t="e">
        <f>'Orçamento-TCE'!I575</f>
        <v>#N/A</v>
      </c>
      <c r="G575" s="227" t="e">
        <f>IF(Comparativo!$E$6="Tabela Não Desonerada",VLOOKUP($C575,'Orçamento Base'!$D$12:$S$1673,12,FALSE),VLOOKUP($C575,#REF!,12,FALSE))</f>
        <v>#N/A</v>
      </c>
      <c r="H575" s="228">
        <f>IFERROR(IF(Comparativo!$E$6="Tabela Não Desonerada",VLOOKUP($C575,'Orçamento Base'!$D$12:$S$1673,16,FALSE),VLOOKUP($C575,#REF!,16,FALSE)),0)</f>
        <v>0</v>
      </c>
      <c r="I575" s="575" t="e">
        <f>IF(Comparativo!$E$6="Tabela Não Desonerada",VLOOKUP($C575,'Orçamento Base'!$D$12:$S$1673,11,FALSE),VLOOKUP($C575,#REF!,11,FALSE))</f>
        <v>#N/A</v>
      </c>
      <c r="J575" s="363">
        <f>IF(Comparativo!$E$6="Tabela Não Desonerada",Encargos!$F$44,Encargos!$D$44)</f>
        <v>1.1122000000000001</v>
      </c>
      <c r="K575" s="364"/>
      <c r="L575" s="365" t="e">
        <f t="shared" si="48"/>
        <v>#N/A</v>
      </c>
      <c r="M575" s="365" t="e">
        <f t="shared" si="49"/>
        <v>#N/A</v>
      </c>
      <c r="N575" s="376" t="e">
        <f t="shared" si="50"/>
        <v>#N/A</v>
      </c>
      <c r="O575" s="205" t="e">
        <f>IF(Comparativo!$E$6="Tabela Não Desonerada",VLOOKUP($C575,'Orçamento Base'!$D$12:$S$1673,13,FALSE),VLOOKUP($C575,#REF!,13,FALSE))</f>
        <v>#N/A</v>
      </c>
      <c r="P575" s="205" t="e">
        <f t="shared" si="51"/>
        <v>#N/A</v>
      </c>
      <c r="Q575" s="205" t="e">
        <f>IF(Comparativo!$E$6="Tabela Não Desonerada",VLOOKUP($C575,'Orçamento Base'!$D$12:$S$1673,14,FALSE),VLOOKUP($C575,#REF!,14,FALSE))</f>
        <v>#N/A</v>
      </c>
      <c r="R575" s="205" t="e">
        <f t="shared" si="52"/>
        <v>#N/A</v>
      </c>
      <c r="S575" s="205" t="e">
        <f>IF(Comparativo!$E$6="Tabela Não Desonerada",VLOOKUP($C575,'Orçamento Base'!$D$12:$S$1673,15,FALSE),VLOOKUP($C575,#REF!,15,FALSE))</f>
        <v>#N/A</v>
      </c>
      <c r="T575" s="205" t="e">
        <f t="shared" si="53"/>
        <v>#N/A</v>
      </c>
    </row>
    <row r="576" spans="1:20" ht="15">
      <c r="A576" s="203">
        <v>1</v>
      </c>
      <c r="B576" s="203" t="e">
        <f>'Orçamento-TCE'!B576</f>
        <v>#N/A</v>
      </c>
      <c r="C576" s="229">
        <f>'Orçamento-TCE'!C576</f>
        <v>0</v>
      </c>
      <c r="D576" s="199" t="e">
        <f>'Orçamento-TCE'!G576</f>
        <v>#N/A</v>
      </c>
      <c r="E576" s="204">
        <f>'Orçamento-TCE'!H576</f>
        <v>0</v>
      </c>
      <c r="F576" s="230" t="e">
        <f>'Orçamento-TCE'!I576</f>
        <v>#N/A</v>
      </c>
      <c r="G576" s="227" t="e">
        <f>IF(Comparativo!$E$6="Tabela Não Desonerada",VLOOKUP($C576,'Orçamento Base'!$D$12:$S$1673,12,FALSE),VLOOKUP($C576,#REF!,12,FALSE))</f>
        <v>#N/A</v>
      </c>
      <c r="H576" s="228">
        <f>IFERROR(IF(Comparativo!$E$6="Tabela Não Desonerada",VLOOKUP($C576,'Orçamento Base'!$D$12:$S$1673,16,FALSE),VLOOKUP($C576,#REF!,16,FALSE)),0)</f>
        <v>0</v>
      </c>
      <c r="I576" s="575" t="e">
        <f>IF(Comparativo!$E$6="Tabela Não Desonerada",VLOOKUP($C576,'Orçamento Base'!$D$12:$S$1673,11,FALSE),VLOOKUP($C576,#REF!,11,FALSE))</f>
        <v>#N/A</v>
      </c>
      <c r="J576" s="363">
        <f>IF(Comparativo!$E$6="Tabela Não Desonerada",Encargos!$F$44,Encargos!$D$44)</f>
        <v>1.1122000000000001</v>
      </c>
      <c r="K576" s="364"/>
      <c r="L576" s="365" t="e">
        <f t="shared" si="48"/>
        <v>#N/A</v>
      </c>
      <c r="M576" s="365" t="e">
        <f t="shared" si="49"/>
        <v>#N/A</v>
      </c>
      <c r="N576" s="376" t="e">
        <f t="shared" si="50"/>
        <v>#N/A</v>
      </c>
      <c r="O576" s="205" t="e">
        <f>IF(Comparativo!$E$6="Tabela Não Desonerada",VLOOKUP($C576,'Orçamento Base'!$D$12:$S$1673,13,FALSE),VLOOKUP($C576,#REF!,13,FALSE))</f>
        <v>#N/A</v>
      </c>
      <c r="P576" s="205" t="e">
        <f t="shared" si="51"/>
        <v>#N/A</v>
      </c>
      <c r="Q576" s="205" t="e">
        <f>IF(Comparativo!$E$6="Tabela Não Desonerada",VLOOKUP($C576,'Orçamento Base'!$D$12:$S$1673,14,FALSE),VLOOKUP($C576,#REF!,14,FALSE))</f>
        <v>#N/A</v>
      </c>
      <c r="R576" s="205" t="e">
        <f t="shared" si="52"/>
        <v>#N/A</v>
      </c>
      <c r="S576" s="205" t="e">
        <f>IF(Comparativo!$E$6="Tabela Não Desonerada",VLOOKUP($C576,'Orçamento Base'!$D$12:$S$1673,15,FALSE),VLOOKUP($C576,#REF!,15,FALSE))</f>
        <v>#N/A</v>
      </c>
      <c r="T576" s="205" t="e">
        <f t="shared" si="53"/>
        <v>#N/A</v>
      </c>
    </row>
    <row r="577" spans="1:20" ht="15">
      <c r="A577" s="203">
        <v>1</v>
      </c>
      <c r="B577" s="203" t="e">
        <f>'Orçamento-TCE'!B577</f>
        <v>#N/A</v>
      </c>
      <c r="C577" s="229">
        <f>'Orçamento-TCE'!C577</f>
        <v>0</v>
      </c>
      <c r="D577" s="199" t="e">
        <f>'Orçamento-TCE'!G577</f>
        <v>#N/A</v>
      </c>
      <c r="E577" s="204">
        <f>'Orçamento-TCE'!H577</f>
        <v>0</v>
      </c>
      <c r="F577" s="230" t="e">
        <f>'Orçamento-TCE'!I577</f>
        <v>#N/A</v>
      </c>
      <c r="G577" s="227" t="e">
        <f>IF(Comparativo!$E$6="Tabela Não Desonerada",VLOOKUP($C577,'Orçamento Base'!$D$12:$S$1673,12,FALSE),VLOOKUP($C577,#REF!,12,FALSE))</f>
        <v>#N/A</v>
      </c>
      <c r="H577" s="228">
        <f>IFERROR(IF(Comparativo!$E$6="Tabela Não Desonerada",VLOOKUP($C577,'Orçamento Base'!$D$12:$S$1673,16,FALSE),VLOOKUP($C577,#REF!,16,FALSE)),0)</f>
        <v>0</v>
      </c>
      <c r="I577" s="575" t="e">
        <f>IF(Comparativo!$E$6="Tabela Não Desonerada",VLOOKUP($C577,'Orçamento Base'!$D$12:$S$1673,11,FALSE),VLOOKUP($C577,#REF!,11,FALSE))</f>
        <v>#N/A</v>
      </c>
      <c r="J577" s="363">
        <f>IF(Comparativo!$E$6="Tabela Não Desonerada",Encargos!$F$44,Encargos!$D$44)</f>
        <v>1.1122000000000001</v>
      </c>
      <c r="K577" s="364"/>
      <c r="L577" s="365" t="e">
        <f t="shared" si="48"/>
        <v>#N/A</v>
      </c>
      <c r="M577" s="365" t="e">
        <f t="shared" si="49"/>
        <v>#N/A</v>
      </c>
      <c r="N577" s="376" t="e">
        <f t="shared" si="50"/>
        <v>#N/A</v>
      </c>
      <c r="O577" s="205" t="e">
        <f>IF(Comparativo!$E$6="Tabela Não Desonerada",VLOOKUP($C577,'Orçamento Base'!$D$12:$S$1673,13,FALSE),VLOOKUP($C577,#REF!,13,FALSE))</f>
        <v>#N/A</v>
      </c>
      <c r="P577" s="205" t="e">
        <f t="shared" si="51"/>
        <v>#N/A</v>
      </c>
      <c r="Q577" s="205" t="e">
        <f>IF(Comparativo!$E$6="Tabela Não Desonerada",VLOOKUP($C577,'Orçamento Base'!$D$12:$S$1673,14,FALSE),VLOOKUP($C577,#REF!,14,FALSE))</f>
        <v>#N/A</v>
      </c>
      <c r="R577" s="205" t="e">
        <f t="shared" si="52"/>
        <v>#N/A</v>
      </c>
      <c r="S577" s="205" t="e">
        <f>IF(Comparativo!$E$6="Tabela Não Desonerada",VLOOKUP($C577,'Orçamento Base'!$D$12:$S$1673,15,FALSE),VLOOKUP($C577,#REF!,15,FALSE))</f>
        <v>#N/A</v>
      </c>
      <c r="T577" s="205" t="e">
        <f t="shared" si="53"/>
        <v>#N/A</v>
      </c>
    </row>
    <row r="578" spans="1:20" ht="15">
      <c r="A578" s="203">
        <v>1</v>
      </c>
      <c r="B578" s="203" t="e">
        <f>'Orçamento-TCE'!B578</f>
        <v>#N/A</v>
      </c>
      <c r="C578" s="229">
        <f>'Orçamento-TCE'!C578</f>
        <v>0</v>
      </c>
      <c r="D578" s="199" t="e">
        <f>'Orçamento-TCE'!G578</f>
        <v>#N/A</v>
      </c>
      <c r="E578" s="204">
        <f>'Orçamento-TCE'!H578</f>
        <v>0</v>
      </c>
      <c r="F578" s="230" t="e">
        <f>'Orçamento-TCE'!I578</f>
        <v>#N/A</v>
      </c>
      <c r="G578" s="227" t="e">
        <f>IF(Comparativo!$E$6="Tabela Não Desonerada",VLOOKUP($C578,'Orçamento Base'!$D$12:$S$1673,12,FALSE),VLOOKUP($C578,#REF!,12,FALSE))</f>
        <v>#N/A</v>
      </c>
      <c r="H578" s="228">
        <f>IFERROR(IF(Comparativo!$E$6="Tabela Não Desonerada",VLOOKUP($C578,'Orçamento Base'!$D$12:$S$1673,16,FALSE),VLOOKUP($C578,#REF!,16,FALSE)),0)</f>
        <v>0</v>
      </c>
      <c r="I578" s="575" t="e">
        <f>IF(Comparativo!$E$6="Tabela Não Desonerada",VLOOKUP($C578,'Orçamento Base'!$D$12:$S$1673,11,FALSE),VLOOKUP($C578,#REF!,11,FALSE))</f>
        <v>#N/A</v>
      </c>
      <c r="J578" s="363">
        <f>IF(Comparativo!$E$6="Tabela Não Desonerada",Encargos!$F$44,Encargos!$D$44)</f>
        <v>1.1122000000000001</v>
      </c>
      <c r="K578" s="364"/>
      <c r="L578" s="365" t="e">
        <f t="shared" si="48"/>
        <v>#N/A</v>
      </c>
      <c r="M578" s="365" t="e">
        <f t="shared" si="49"/>
        <v>#N/A</v>
      </c>
      <c r="N578" s="376" t="e">
        <f t="shared" si="50"/>
        <v>#N/A</v>
      </c>
      <c r="O578" s="205" t="e">
        <f>IF(Comparativo!$E$6="Tabela Não Desonerada",VLOOKUP($C578,'Orçamento Base'!$D$12:$S$1673,13,FALSE),VLOOKUP($C578,#REF!,13,FALSE))</f>
        <v>#N/A</v>
      </c>
      <c r="P578" s="205" t="e">
        <f t="shared" si="51"/>
        <v>#N/A</v>
      </c>
      <c r="Q578" s="205" t="e">
        <f>IF(Comparativo!$E$6="Tabela Não Desonerada",VLOOKUP($C578,'Orçamento Base'!$D$12:$S$1673,14,FALSE),VLOOKUP($C578,#REF!,14,FALSE))</f>
        <v>#N/A</v>
      </c>
      <c r="R578" s="205" t="e">
        <f t="shared" si="52"/>
        <v>#N/A</v>
      </c>
      <c r="S578" s="205" t="e">
        <f>IF(Comparativo!$E$6="Tabela Não Desonerada",VLOOKUP($C578,'Orçamento Base'!$D$12:$S$1673,15,FALSE),VLOOKUP($C578,#REF!,15,FALSE))</f>
        <v>#N/A</v>
      </c>
      <c r="T578" s="205" t="e">
        <f t="shared" si="53"/>
        <v>#N/A</v>
      </c>
    </row>
    <row r="579" spans="1:20" ht="15">
      <c r="A579" s="203">
        <v>1</v>
      </c>
      <c r="B579" s="203" t="e">
        <f>'Orçamento-TCE'!B579</f>
        <v>#N/A</v>
      </c>
      <c r="C579" s="229">
        <f>'Orçamento-TCE'!C579</f>
        <v>0</v>
      </c>
      <c r="D579" s="199" t="e">
        <f>'Orçamento-TCE'!G579</f>
        <v>#N/A</v>
      </c>
      <c r="E579" s="204">
        <f>'Orçamento-TCE'!H579</f>
        <v>0</v>
      </c>
      <c r="F579" s="230" t="e">
        <f>'Orçamento-TCE'!I579</f>
        <v>#N/A</v>
      </c>
      <c r="G579" s="227" t="e">
        <f>IF(Comparativo!$E$6="Tabela Não Desonerada",VLOOKUP($C579,'Orçamento Base'!$D$12:$S$1673,12,FALSE),VLOOKUP($C579,#REF!,12,FALSE))</f>
        <v>#N/A</v>
      </c>
      <c r="H579" s="228">
        <f>IFERROR(IF(Comparativo!$E$6="Tabela Não Desonerada",VLOOKUP($C579,'Orçamento Base'!$D$12:$S$1673,16,FALSE),VLOOKUP($C579,#REF!,16,FALSE)),0)</f>
        <v>0</v>
      </c>
      <c r="I579" s="575" t="e">
        <f>IF(Comparativo!$E$6="Tabela Não Desonerada",VLOOKUP($C579,'Orçamento Base'!$D$12:$S$1673,11,FALSE),VLOOKUP($C579,#REF!,11,FALSE))</f>
        <v>#N/A</v>
      </c>
      <c r="J579" s="363">
        <f>IF(Comparativo!$E$6="Tabela Não Desonerada",Encargos!$F$44,Encargos!$D$44)</f>
        <v>1.1122000000000001</v>
      </c>
      <c r="K579" s="364"/>
      <c r="L579" s="365" t="e">
        <f t="shared" si="48"/>
        <v>#N/A</v>
      </c>
      <c r="M579" s="365" t="e">
        <f t="shared" si="49"/>
        <v>#N/A</v>
      </c>
      <c r="N579" s="376" t="e">
        <f t="shared" si="50"/>
        <v>#N/A</v>
      </c>
      <c r="O579" s="205" t="e">
        <f>IF(Comparativo!$E$6="Tabela Não Desonerada",VLOOKUP($C579,'Orçamento Base'!$D$12:$S$1673,13,FALSE),VLOOKUP($C579,#REF!,13,FALSE))</f>
        <v>#N/A</v>
      </c>
      <c r="P579" s="205" t="e">
        <f t="shared" si="51"/>
        <v>#N/A</v>
      </c>
      <c r="Q579" s="205" t="e">
        <f>IF(Comparativo!$E$6="Tabela Não Desonerada",VLOOKUP($C579,'Orçamento Base'!$D$12:$S$1673,14,FALSE),VLOOKUP($C579,#REF!,14,FALSE))</f>
        <v>#N/A</v>
      </c>
      <c r="R579" s="205" t="e">
        <f t="shared" si="52"/>
        <v>#N/A</v>
      </c>
      <c r="S579" s="205" t="e">
        <f>IF(Comparativo!$E$6="Tabela Não Desonerada",VLOOKUP($C579,'Orçamento Base'!$D$12:$S$1673,15,FALSE),VLOOKUP($C579,#REF!,15,FALSE))</f>
        <v>#N/A</v>
      </c>
      <c r="T579" s="205" t="e">
        <f t="shared" si="53"/>
        <v>#N/A</v>
      </c>
    </row>
    <row r="580" spans="1:20" ht="15">
      <c r="A580" s="203">
        <v>1</v>
      </c>
      <c r="B580" s="203" t="e">
        <f>'Orçamento-TCE'!B580</f>
        <v>#N/A</v>
      </c>
      <c r="C580" s="229">
        <f>'Orçamento-TCE'!C580</f>
        <v>0</v>
      </c>
      <c r="D580" s="199" t="e">
        <f>'Orçamento-TCE'!G580</f>
        <v>#N/A</v>
      </c>
      <c r="E580" s="204">
        <f>'Orçamento-TCE'!H580</f>
        <v>0</v>
      </c>
      <c r="F580" s="230" t="e">
        <f>'Orçamento-TCE'!I580</f>
        <v>#N/A</v>
      </c>
      <c r="G580" s="227" t="e">
        <f>IF(Comparativo!$E$6="Tabela Não Desonerada",VLOOKUP($C580,'Orçamento Base'!$D$12:$S$1673,12,FALSE),VLOOKUP($C580,#REF!,12,FALSE))</f>
        <v>#N/A</v>
      </c>
      <c r="H580" s="228">
        <f>IFERROR(IF(Comparativo!$E$6="Tabela Não Desonerada",VLOOKUP($C580,'Orçamento Base'!$D$12:$S$1673,16,FALSE),VLOOKUP($C580,#REF!,16,FALSE)),0)</f>
        <v>0</v>
      </c>
      <c r="I580" s="575" t="e">
        <f>IF(Comparativo!$E$6="Tabela Não Desonerada",VLOOKUP($C580,'Orçamento Base'!$D$12:$S$1673,11,FALSE),VLOOKUP($C580,#REF!,11,FALSE))</f>
        <v>#N/A</v>
      </c>
      <c r="J580" s="363">
        <f>IF(Comparativo!$E$6="Tabela Não Desonerada",Encargos!$F$44,Encargos!$D$44)</f>
        <v>1.1122000000000001</v>
      </c>
      <c r="K580" s="364"/>
      <c r="L580" s="365" t="e">
        <f t="shared" si="48"/>
        <v>#N/A</v>
      </c>
      <c r="M580" s="365" t="e">
        <f t="shared" si="49"/>
        <v>#N/A</v>
      </c>
      <c r="N580" s="376" t="e">
        <f t="shared" si="50"/>
        <v>#N/A</v>
      </c>
      <c r="O580" s="205" t="e">
        <f>IF(Comparativo!$E$6="Tabela Não Desonerada",VLOOKUP($C580,'Orçamento Base'!$D$12:$S$1673,13,FALSE),VLOOKUP($C580,#REF!,13,FALSE))</f>
        <v>#N/A</v>
      </c>
      <c r="P580" s="205" t="e">
        <f t="shared" si="51"/>
        <v>#N/A</v>
      </c>
      <c r="Q580" s="205" t="e">
        <f>IF(Comparativo!$E$6="Tabela Não Desonerada",VLOOKUP($C580,'Orçamento Base'!$D$12:$S$1673,14,FALSE),VLOOKUP($C580,#REF!,14,FALSE))</f>
        <v>#N/A</v>
      </c>
      <c r="R580" s="205" t="e">
        <f t="shared" si="52"/>
        <v>#N/A</v>
      </c>
      <c r="S580" s="205" t="e">
        <f>IF(Comparativo!$E$6="Tabela Não Desonerada",VLOOKUP($C580,'Orçamento Base'!$D$12:$S$1673,15,FALSE),VLOOKUP($C580,#REF!,15,FALSE))</f>
        <v>#N/A</v>
      </c>
      <c r="T580" s="205" t="e">
        <f t="shared" si="53"/>
        <v>#N/A</v>
      </c>
    </row>
    <row r="581" spans="1:20" ht="15">
      <c r="A581" s="203">
        <v>1</v>
      </c>
      <c r="B581" s="203" t="e">
        <f>'Orçamento-TCE'!B581</f>
        <v>#N/A</v>
      </c>
      <c r="C581" s="229">
        <f>'Orçamento-TCE'!C581</f>
        <v>0</v>
      </c>
      <c r="D581" s="199" t="e">
        <f>'Orçamento-TCE'!G581</f>
        <v>#N/A</v>
      </c>
      <c r="E581" s="204">
        <f>'Orçamento-TCE'!H581</f>
        <v>0</v>
      </c>
      <c r="F581" s="230" t="e">
        <f>'Orçamento-TCE'!I581</f>
        <v>#N/A</v>
      </c>
      <c r="G581" s="227" t="e">
        <f>IF(Comparativo!$E$6="Tabela Não Desonerada",VLOOKUP($C581,'Orçamento Base'!$D$12:$S$1673,12,FALSE),VLOOKUP($C581,#REF!,12,FALSE))</f>
        <v>#N/A</v>
      </c>
      <c r="H581" s="228">
        <f>IFERROR(IF(Comparativo!$E$6="Tabela Não Desonerada",VLOOKUP($C581,'Orçamento Base'!$D$12:$S$1673,16,FALSE),VLOOKUP($C581,#REF!,16,FALSE)),0)</f>
        <v>0</v>
      </c>
      <c r="I581" s="575" t="e">
        <f>IF(Comparativo!$E$6="Tabela Não Desonerada",VLOOKUP($C581,'Orçamento Base'!$D$12:$S$1673,11,FALSE),VLOOKUP($C581,#REF!,11,FALSE))</f>
        <v>#N/A</v>
      </c>
      <c r="J581" s="363">
        <f>IF(Comparativo!$E$6="Tabela Não Desonerada",Encargos!$F$44,Encargos!$D$44)</f>
        <v>1.1122000000000001</v>
      </c>
      <c r="K581" s="364"/>
      <c r="L581" s="365" t="e">
        <f t="shared" si="48"/>
        <v>#N/A</v>
      </c>
      <c r="M581" s="365" t="e">
        <f t="shared" si="49"/>
        <v>#N/A</v>
      </c>
      <c r="N581" s="376" t="e">
        <f t="shared" si="50"/>
        <v>#N/A</v>
      </c>
      <c r="O581" s="205" t="e">
        <f>IF(Comparativo!$E$6="Tabela Não Desonerada",VLOOKUP($C581,'Orçamento Base'!$D$12:$S$1673,13,FALSE),VLOOKUP($C581,#REF!,13,FALSE))</f>
        <v>#N/A</v>
      </c>
      <c r="P581" s="205" t="e">
        <f t="shared" si="51"/>
        <v>#N/A</v>
      </c>
      <c r="Q581" s="205" t="e">
        <f>IF(Comparativo!$E$6="Tabela Não Desonerada",VLOOKUP($C581,'Orçamento Base'!$D$12:$S$1673,14,FALSE),VLOOKUP($C581,#REF!,14,FALSE))</f>
        <v>#N/A</v>
      </c>
      <c r="R581" s="205" t="e">
        <f t="shared" si="52"/>
        <v>#N/A</v>
      </c>
      <c r="S581" s="205" t="e">
        <f>IF(Comparativo!$E$6="Tabela Não Desonerada",VLOOKUP($C581,'Orçamento Base'!$D$12:$S$1673,15,FALSE),VLOOKUP($C581,#REF!,15,FALSE))</f>
        <v>#N/A</v>
      </c>
      <c r="T581" s="205" t="e">
        <f t="shared" si="53"/>
        <v>#N/A</v>
      </c>
    </row>
    <row r="582" spans="1:20" ht="15">
      <c r="A582" s="203">
        <v>1</v>
      </c>
      <c r="B582" s="203" t="e">
        <f>'Orçamento-TCE'!B582</f>
        <v>#N/A</v>
      </c>
      <c r="C582" s="229">
        <f>'Orçamento-TCE'!C582</f>
        <v>0</v>
      </c>
      <c r="D582" s="199" t="e">
        <f>'Orçamento-TCE'!G582</f>
        <v>#N/A</v>
      </c>
      <c r="E582" s="204">
        <f>'Orçamento-TCE'!H582</f>
        <v>0</v>
      </c>
      <c r="F582" s="230" t="e">
        <f>'Orçamento-TCE'!I582</f>
        <v>#N/A</v>
      </c>
      <c r="G582" s="227" t="e">
        <f>IF(Comparativo!$E$6="Tabela Não Desonerada",VLOOKUP($C582,'Orçamento Base'!$D$12:$S$1673,12,FALSE),VLOOKUP($C582,#REF!,12,FALSE))</f>
        <v>#N/A</v>
      </c>
      <c r="H582" s="228">
        <f>IFERROR(IF(Comparativo!$E$6="Tabela Não Desonerada",VLOOKUP($C582,'Orçamento Base'!$D$12:$S$1673,16,FALSE),VLOOKUP($C582,#REF!,16,FALSE)),0)</f>
        <v>0</v>
      </c>
      <c r="I582" s="575" t="e">
        <f>IF(Comparativo!$E$6="Tabela Não Desonerada",VLOOKUP($C582,'Orçamento Base'!$D$12:$S$1673,11,FALSE),VLOOKUP($C582,#REF!,11,FALSE))</f>
        <v>#N/A</v>
      </c>
      <c r="J582" s="363">
        <f>IF(Comparativo!$E$6="Tabela Não Desonerada",Encargos!$F$44,Encargos!$D$44)</f>
        <v>1.1122000000000001</v>
      </c>
      <c r="K582" s="364"/>
      <c r="L582" s="365" t="e">
        <f t="shared" si="48"/>
        <v>#N/A</v>
      </c>
      <c r="M582" s="365" t="e">
        <f t="shared" si="49"/>
        <v>#N/A</v>
      </c>
      <c r="N582" s="376" t="e">
        <f t="shared" si="50"/>
        <v>#N/A</v>
      </c>
      <c r="O582" s="205" t="e">
        <f>IF(Comparativo!$E$6="Tabela Não Desonerada",VLOOKUP($C582,'Orçamento Base'!$D$12:$S$1673,13,FALSE),VLOOKUP($C582,#REF!,13,FALSE))</f>
        <v>#N/A</v>
      </c>
      <c r="P582" s="205" t="e">
        <f t="shared" si="51"/>
        <v>#N/A</v>
      </c>
      <c r="Q582" s="205" t="e">
        <f>IF(Comparativo!$E$6="Tabela Não Desonerada",VLOOKUP($C582,'Orçamento Base'!$D$12:$S$1673,14,FALSE),VLOOKUP($C582,#REF!,14,FALSE))</f>
        <v>#N/A</v>
      </c>
      <c r="R582" s="205" t="e">
        <f t="shared" si="52"/>
        <v>#N/A</v>
      </c>
      <c r="S582" s="205" t="e">
        <f>IF(Comparativo!$E$6="Tabela Não Desonerada",VLOOKUP($C582,'Orçamento Base'!$D$12:$S$1673,15,FALSE),VLOOKUP($C582,#REF!,15,FALSE))</f>
        <v>#N/A</v>
      </c>
      <c r="T582" s="205" t="e">
        <f t="shared" si="53"/>
        <v>#N/A</v>
      </c>
    </row>
    <row r="583" spans="1:20" ht="15">
      <c r="A583" s="203">
        <v>1</v>
      </c>
      <c r="B583" s="203" t="e">
        <f>'Orçamento-TCE'!B583</f>
        <v>#N/A</v>
      </c>
      <c r="C583" s="229">
        <f>'Orçamento-TCE'!C583</f>
        <v>0</v>
      </c>
      <c r="D583" s="199" t="e">
        <f>'Orçamento-TCE'!G583</f>
        <v>#N/A</v>
      </c>
      <c r="E583" s="204">
        <f>'Orçamento-TCE'!H583</f>
        <v>0</v>
      </c>
      <c r="F583" s="230" t="e">
        <f>'Orçamento-TCE'!I583</f>
        <v>#N/A</v>
      </c>
      <c r="G583" s="227" t="e">
        <f>IF(Comparativo!$E$6="Tabela Não Desonerada",VLOOKUP($C583,'Orçamento Base'!$D$12:$S$1673,12,FALSE),VLOOKUP($C583,#REF!,12,FALSE))</f>
        <v>#N/A</v>
      </c>
      <c r="H583" s="228">
        <f>IFERROR(IF(Comparativo!$E$6="Tabela Não Desonerada",VLOOKUP($C583,'Orçamento Base'!$D$12:$S$1673,16,FALSE),VLOOKUP($C583,#REF!,16,FALSE)),0)</f>
        <v>0</v>
      </c>
      <c r="I583" s="575" t="e">
        <f>IF(Comparativo!$E$6="Tabela Não Desonerada",VLOOKUP($C583,'Orçamento Base'!$D$12:$S$1673,11,FALSE),VLOOKUP($C583,#REF!,11,FALSE))</f>
        <v>#N/A</v>
      </c>
      <c r="J583" s="363">
        <f>IF(Comparativo!$E$6="Tabela Não Desonerada",Encargos!$F$44,Encargos!$D$44)</f>
        <v>1.1122000000000001</v>
      </c>
      <c r="K583" s="364"/>
      <c r="L583" s="365" t="e">
        <f t="shared" si="48"/>
        <v>#N/A</v>
      </c>
      <c r="M583" s="365" t="e">
        <f t="shared" si="49"/>
        <v>#N/A</v>
      </c>
      <c r="N583" s="376" t="e">
        <f t="shared" si="50"/>
        <v>#N/A</v>
      </c>
      <c r="O583" s="205" t="e">
        <f>IF(Comparativo!$E$6="Tabela Não Desonerada",VLOOKUP($C583,'Orçamento Base'!$D$12:$S$1673,13,FALSE),VLOOKUP($C583,#REF!,13,FALSE))</f>
        <v>#N/A</v>
      </c>
      <c r="P583" s="205" t="e">
        <f t="shared" si="51"/>
        <v>#N/A</v>
      </c>
      <c r="Q583" s="205" t="e">
        <f>IF(Comparativo!$E$6="Tabela Não Desonerada",VLOOKUP($C583,'Orçamento Base'!$D$12:$S$1673,14,FALSE),VLOOKUP($C583,#REF!,14,FALSE))</f>
        <v>#N/A</v>
      </c>
      <c r="R583" s="205" t="e">
        <f t="shared" si="52"/>
        <v>#N/A</v>
      </c>
      <c r="S583" s="205" t="e">
        <f>IF(Comparativo!$E$6="Tabela Não Desonerada",VLOOKUP($C583,'Orçamento Base'!$D$12:$S$1673,15,FALSE),VLOOKUP($C583,#REF!,15,FALSE))</f>
        <v>#N/A</v>
      </c>
      <c r="T583" s="205" t="e">
        <f t="shared" si="53"/>
        <v>#N/A</v>
      </c>
    </row>
    <row r="584" spans="1:20" ht="15">
      <c r="A584" s="203">
        <v>1</v>
      </c>
      <c r="B584" s="203" t="e">
        <f>'Orçamento-TCE'!B584</f>
        <v>#N/A</v>
      </c>
      <c r="C584" s="229">
        <f>'Orçamento-TCE'!C584</f>
        <v>0</v>
      </c>
      <c r="D584" s="199" t="e">
        <f>'Orçamento-TCE'!G584</f>
        <v>#N/A</v>
      </c>
      <c r="E584" s="204">
        <f>'Orçamento-TCE'!H584</f>
        <v>0</v>
      </c>
      <c r="F584" s="230" t="e">
        <f>'Orçamento-TCE'!I584</f>
        <v>#N/A</v>
      </c>
      <c r="G584" s="227" t="e">
        <f>IF(Comparativo!$E$6="Tabela Não Desonerada",VLOOKUP($C584,'Orçamento Base'!$D$12:$S$1673,12,FALSE),VLOOKUP($C584,#REF!,12,FALSE))</f>
        <v>#N/A</v>
      </c>
      <c r="H584" s="228">
        <f>IFERROR(IF(Comparativo!$E$6="Tabela Não Desonerada",VLOOKUP($C584,'Orçamento Base'!$D$12:$S$1673,16,FALSE),VLOOKUP($C584,#REF!,16,FALSE)),0)</f>
        <v>0</v>
      </c>
      <c r="I584" s="575" t="e">
        <f>IF(Comparativo!$E$6="Tabela Não Desonerada",VLOOKUP($C584,'Orçamento Base'!$D$12:$S$1673,11,FALSE),VLOOKUP($C584,#REF!,11,FALSE))</f>
        <v>#N/A</v>
      </c>
      <c r="J584" s="363">
        <f>IF(Comparativo!$E$6="Tabela Não Desonerada",Encargos!$F$44,Encargos!$D$44)</f>
        <v>1.1122000000000001</v>
      </c>
      <c r="K584" s="364"/>
      <c r="L584" s="365" t="e">
        <f t="shared" si="48"/>
        <v>#N/A</v>
      </c>
      <c r="M584" s="365" t="e">
        <f t="shared" si="49"/>
        <v>#N/A</v>
      </c>
      <c r="N584" s="376" t="e">
        <f t="shared" si="50"/>
        <v>#N/A</v>
      </c>
      <c r="O584" s="205" t="e">
        <f>IF(Comparativo!$E$6="Tabela Não Desonerada",VLOOKUP($C584,'Orçamento Base'!$D$12:$S$1673,13,FALSE),VLOOKUP($C584,#REF!,13,FALSE))</f>
        <v>#N/A</v>
      </c>
      <c r="P584" s="205" t="e">
        <f t="shared" si="51"/>
        <v>#N/A</v>
      </c>
      <c r="Q584" s="205" t="e">
        <f>IF(Comparativo!$E$6="Tabela Não Desonerada",VLOOKUP($C584,'Orçamento Base'!$D$12:$S$1673,14,FALSE),VLOOKUP($C584,#REF!,14,FALSE))</f>
        <v>#N/A</v>
      </c>
      <c r="R584" s="205" t="e">
        <f t="shared" si="52"/>
        <v>#N/A</v>
      </c>
      <c r="S584" s="205" t="e">
        <f>IF(Comparativo!$E$6="Tabela Não Desonerada",VLOOKUP($C584,'Orçamento Base'!$D$12:$S$1673,15,FALSE),VLOOKUP($C584,#REF!,15,FALSE))</f>
        <v>#N/A</v>
      </c>
      <c r="T584" s="205" t="e">
        <f t="shared" si="53"/>
        <v>#N/A</v>
      </c>
    </row>
    <row r="585" spans="1:20" ht="15">
      <c r="A585" s="203">
        <v>1</v>
      </c>
      <c r="B585" s="203" t="e">
        <f>'Orçamento-TCE'!B585</f>
        <v>#N/A</v>
      </c>
      <c r="C585" s="229">
        <f>'Orçamento-TCE'!C585</f>
        <v>0</v>
      </c>
      <c r="D585" s="199" t="e">
        <f>'Orçamento-TCE'!G585</f>
        <v>#N/A</v>
      </c>
      <c r="E585" s="204">
        <f>'Orçamento-TCE'!H585</f>
        <v>0</v>
      </c>
      <c r="F585" s="230" t="e">
        <f>'Orçamento-TCE'!I585</f>
        <v>#N/A</v>
      </c>
      <c r="G585" s="227" t="e">
        <f>IF(Comparativo!$E$6="Tabela Não Desonerada",VLOOKUP($C585,'Orçamento Base'!$D$12:$S$1673,12,FALSE),VLOOKUP($C585,#REF!,12,FALSE))</f>
        <v>#N/A</v>
      </c>
      <c r="H585" s="228">
        <f>IFERROR(IF(Comparativo!$E$6="Tabela Não Desonerada",VLOOKUP($C585,'Orçamento Base'!$D$12:$S$1673,16,FALSE),VLOOKUP($C585,#REF!,16,FALSE)),0)</f>
        <v>0</v>
      </c>
      <c r="I585" s="575" t="e">
        <f>IF(Comparativo!$E$6="Tabela Não Desonerada",VLOOKUP($C585,'Orçamento Base'!$D$12:$S$1673,11,FALSE),VLOOKUP($C585,#REF!,11,FALSE))</f>
        <v>#N/A</v>
      </c>
      <c r="J585" s="363">
        <f>IF(Comparativo!$E$6="Tabela Não Desonerada",Encargos!$F$44,Encargos!$D$44)</f>
        <v>1.1122000000000001</v>
      </c>
      <c r="K585" s="364"/>
      <c r="L585" s="365" t="e">
        <f t="shared" si="48"/>
        <v>#N/A</v>
      </c>
      <c r="M585" s="365" t="e">
        <f t="shared" si="49"/>
        <v>#N/A</v>
      </c>
      <c r="N585" s="376" t="e">
        <f t="shared" si="50"/>
        <v>#N/A</v>
      </c>
      <c r="O585" s="205" t="e">
        <f>IF(Comparativo!$E$6="Tabela Não Desonerada",VLOOKUP($C585,'Orçamento Base'!$D$12:$S$1673,13,FALSE),VLOOKUP($C585,#REF!,13,FALSE))</f>
        <v>#N/A</v>
      </c>
      <c r="P585" s="205" t="e">
        <f t="shared" si="51"/>
        <v>#N/A</v>
      </c>
      <c r="Q585" s="205" t="e">
        <f>IF(Comparativo!$E$6="Tabela Não Desonerada",VLOOKUP($C585,'Orçamento Base'!$D$12:$S$1673,14,FALSE),VLOOKUP($C585,#REF!,14,FALSE))</f>
        <v>#N/A</v>
      </c>
      <c r="R585" s="205" t="e">
        <f t="shared" si="52"/>
        <v>#N/A</v>
      </c>
      <c r="S585" s="205" t="e">
        <f>IF(Comparativo!$E$6="Tabela Não Desonerada",VLOOKUP($C585,'Orçamento Base'!$D$12:$S$1673,15,FALSE),VLOOKUP($C585,#REF!,15,FALSE))</f>
        <v>#N/A</v>
      </c>
      <c r="T585" s="205" t="e">
        <f t="shared" si="53"/>
        <v>#N/A</v>
      </c>
    </row>
    <row r="586" spans="1:20" ht="15">
      <c r="A586" s="203">
        <v>1</v>
      </c>
      <c r="B586" s="203" t="e">
        <f>'Orçamento-TCE'!B586</f>
        <v>#N/A</v>
      </c>
      <c r="C586" s="229">
        <f>'Orçamento-TCE'!C586</f>
        <v>0</v>
      </c>
      <c r="D586" s="199" t="e">
        <f>'Orçamento-TCE'!G586</f>
        <v>#N/A</v>
      </c>
      <c r="E586" s="204">
        <f>'Orçamento-TCE'!H586</f>
        <v>0</v>
      </c>
      <c r="F586" s="230" t="e">
        <f>'Orçamento-TCE'!I586</f>
        <v>#N/A</v>
      </c>
      <c r="G586" s="227" t="e">
        <f>IF(Comparativo!$E$6="Tabela Não Desonerada",VLOOKUP($C586,'Orçamento Base'!$D$12:$S$1673,12,FALSE),VLOOKUP($C586,#REF!,12,FALSE))</f>
        <v>#N/A</v>
      </c>
      <c r="H586" s="228">
        <f>IFERROR(IF(Comparativo!$E$6="Tabela Não Desonerada",VLOOKUP($C586,'Orçamento Base'!$D$12:$S$1673,16,FALSE),VLOOKUP($C586,#REF!,16,FALSE)),0)</f>
        <v>0</v>
      </c>
      <c r="I586" s="575" t="e">
        <f>IF(Comparativo!$E$6="Tabela Não Desonerada",VLOOKUP($C586,'Orçamento Base'!$D$12:$S$1673,11,FALSE),VLOOKUP($C586,#REF!,11,FALSE))</f>
        <v>#N/A</v>
      </c>
      <c r="J586" s="363">
        <f>IF(Comparativo!$E$6="Tabela Não Desonerada",Encargos!$F$44,Encargos!$D$44)</f>
        <v>1.1122000000000001</v>
      </c>
      <c r="K586" s="364"/>
      <c r="L586" s="365" t="e">
        <f t="shared" si="48"/>
        <v>#N/A</v>
      </c>
      <c r="M586" s="365" t="e">
        <f t="shared" si="49"/>
        <v>#N/A</v>
      </c>
      <c r="N586" s="376" t="e">
        <f t="shared" si="50"/>
        <v>#N/A</v>
      </c>
      <c r="O586" s="205" t="e">
        <f>IF(Comparativo!$E$6="Tabela Não Desonerada",VLOOKUP($C586,'Orçamento Base'!$D$12:$S$1673,13,FALSE),VLOOKUP($C586,#REF!,13,FALSE))</f>
        <v>#N/A</v>
      </c>
      <c r="P586" s="205" t="e">
        <f t="shared" si="51"/>
        <v>#N/A</v>
      </c>
      <c r="Q586" s="205" t="e">
        <f>IF(Comparativo!$E$6="Tabela Não Desonerada",VLOOKUP($C586,'Orçamento Base'!$D$12:$S$1673,14,FALSE),VLOOKUP($C586,#REF!,14,FALSE))</f>
        <v>#N/A</v>
      </c>
      <c r="R586" s="205" t="e">
        <f t="shared" si="52"/>
        <v>#N/A</v>
      </c>
      <c r="S586" s="205" t="e">
        <f>IF(Comparativo!$E$6="Tabela Não Desonerada",VLOOKUP($C586,'Orçamento Base'!$D$12:$S$1673,15,FALSE),VLOOKUP($C586,#REF!,15,FALSE))</f>
        <v>#N/A</v>
      </c>
      <c r="T586" s="205" t="e">
        <f t="shared" si="53"/>
        <v>#N/A</v>
      </c>
    </row>
    <row r="587" spans="1:20" ht="15">
      <c r="A587" s="203">
        <v>1</v>
      </c>
      <c r="B587" s="203" t="e">
        <f>'Orçamento-TCE'!B587</f>
        <v>#N/A</v>
      </c>
      <c r="C587" s="229">
        <f>'Orçamento-TCE'!C587</f>
        <v>0</v>
      </c>
      <c r="D587" s="199" t="e">
        <f>'Orçamento-TCE'!G587</f>
        <v>#N/A</v>
      </c>
      <c r="E587" s="204">
        <f>'Orçamento-TCE'!H587</f>
        <v>0</v>
      </c>
      <c r="F587" s="230" t="e">
        <f>'Orçamento-TCE'!I587</f>
        <v>#N/A</v>
      </c>
      <c r="G587" s="227" t="e">
        <f>IF(Comparativo!$E$6="Tabela Não Desonerada",VLOOKUP($C587,'Orçamento Base'!$D$12:$S$1673,12,FALSE),VLOOKUP($C587,#REF!,12,FALSE))</f>
        <v>#N/A</v>
      </c>
      <c r="H587" s="228">
        <f>IFERROR(IF(Comparativo!$E$6="Tabela Não Desonerada",VLOOKUP($C587,'Orçamento Base'!$D$12:$S$1673,16,FALSE),VLOOKUP($C587,#REF!,16,FALSE)),0)</f>
        <v>0</v>
      </c>
      <c r="I587" s="575" t="e">
        <f>IF(Comparativo!$E$6="Tabela Não Desonerada",VLOOKUP($C587,'Orçamento Base'!$D$12:$S$1673,11,FALSE),VLOOKUP($C587,#REF!,11,FALSE))</f>
        <v>#N/A</v>
      </c>
      <c r="J587" s="363">
        <f>IF(Comparativo!$E$6="Tabela Não Desonerada",Encargos!$F$44,Encargos!$D$44)</f>
        <v>1.1122000000000001</v>
      </c>
      <c r="K587" s="364"/>
      <c r="L587" s="365" t="e">
        <f t="shared" si="48"/>
        <v>#N/A</v>
      </c>
      <c r="M587" s="365" t="e">
        <f t="shared" si="49"/>
        <v>#N/A</v>
      </c>
      <c r="N587" s="376" t="e">
        <f t="shared" si="50"/>
        <v>#N/A</v>
      </c>
      <c r="O587" s="205" t="e">
        <f>IF(Comparativo!$E$6="Tabela Não Desonerada",VLOOKUP($C587,'Orçamento Base'!$D$12:$S$1673,13,FALSE),VLOOKUP($C587,#REF!,13,FALSE))</f>
        <v>#N/A</v>
      </c>
      <c r="P587" s="205" t="e">
        <f t="shared" si="51"/>
        <v>#N/A</v>
      </c>
      <c r="Q587" s="205" t="e">
        <f>IF(Comparativo!$E$6="Tabela Não Desonerada",VLOOKUP($C587,'Orçamento Base'!$D$12:$S$1673,14,FALSE),VLOOKUP($C587,#REF!,14,FALSE))</f>
        <v>#N/A</v>
      </c>
      <c r="R587" s="205" t="e">
        <f t="shared" si="52"/>
        <v>#N/A</v>
      </c>
      <c r="S587" s="205" t="e">
        <f>IF(Comparativo!$E$6="Tabela Não Desonerada",VLOOKUP($C587,'Orçamento Base'!$D$12:$S$1673,15,FALSE),VLOOKUP($C587,#REF!,15,FALSE))</f>
        <v>#N/A</v>
      </c>
      <c r="T587" s="205" t="e">
        <f t="shared" si="53"/>
        <v>#N/A</v>
      </c>
    </row>
    <row r="588" spans="1:20" ht="15">
      <c r="A588" s="203">
        <v>1</v>
      </c>
      <c r="B588" s="203" t="e">
        <f>'Orçamento-TCE'!B588</f>
        <v>#N/A</v>
      </c>
      <c r="C588" s="229">
        <f>'Orçamento-TCE'!C588</f>
        <v>0</v>
      </c>
      <c r="D588" s="199" t="e">
        <f>'Orçamento-TCE'!G588</f>
        <v>#N/A</v>
      </c>
      <c r="E588" s="204">
        <f>'Orçamento-TCE'!H588</f>
        <v>0</v>
      </c>
      <c r="F588" s="230" t="e">
        <f>'Orçamento-TCE'!I588</f>
        <v>#N/A</v>
      </c>
      <c r="G588" s="227" t="e">
        <f>IF(Comparativo!$E$6="Tabela Não Desonerada",VLOOKUP($C588,'Orçamento Base'!$D$12:$S$1673,12,FALSE),VLOOKUP($C588,#REF!,12,FALSE))</f>
        <v>#N/A</v>
      </c>
      <c r="H588" s="228">
        <f>IFERROR(IF(Comparativo!$E$6="Tabela Não Desonerada",VLOOKUP($C588,'Orçamento Base'!$D$12:$S$1673,16,FALSE),VLOOKUP($C588,#REF!,16,FALSE)),0)</f>
        <v>0</v>
      </c>
      <c r="I588" s="575" t="e">
        <f>IF(Comparativo!$E$6="Tabela Não Desonerada",VLOOKUP($C588,'Orçamento Base'!$D$12:$S$1673,11,FALSE),VLOOKUP($C588,#REF!,11,FALSE))</f>
        <v>#N/A</v>
      </c>
      <c r="J588" s="363">
        <f>IF(Comparativo!$E$6="Tabela Não Desonerada",Encargos!$F$44,Encargos!$D$44)</f>
        <v>1.1122000000000001</v>
      </c>
      <c r="K588" s="364"/>
      <c r="L588" s="365" t="e">
        <f t="shared" si="48"/>
        <v>#N/A</v>
      </c>
      <c r="M588" s="365" t="e">
        <f t="shared" si="49"/>
        <v>#N/A</v>
      </c>
      <c r="N588" s="376" t="e">
        <f t="shared" si="50"/>
        <v>#N/A</v>
      </c>
      <c r="O588" s="205" t="e">
        <f>IF(Comparativo!$E$6="Tabela Não Desonerada",VLOOKUP($C588,'Orçamento Base'!$D$12:$S$1673,13,FALSE),VLOOKUP($C588,#REF!,13,FALSE))</f>
        <v>#N/A</v>
      </c>
      <c r="P588" s="205" t="e">
        <f t="shared" si="51"/>
        <v>#N/A</v>
      </c>
      <c r="Q588" s="205" t="e">
        <f>IF(Comparativo!$E$6="Tabela Não Desonerada",VLOOKUP($C588,'Orçamento Base'!$D$12:$S$1673,14,FALSE),VLOOKUP($C588,#REF!,14,FALSE))</f>
        <v>#N/A</v>
      </c>
      <c r="R588" s="205" t="e">
        <f t="shared" si="52"/>
        <v>#N/A</v>
      </c>
      <c r="S588" s="205" t="e">
        <f>IF(Comparativo!$E$6="Tabela Não Desonerada",VLOOKUP($C588,'Orçamento Base'!$D$12:$S$1673,15,FALSE),VLOOKUP($C588,#REF!,15,FALSE))</f>
        <v>#N/A</v>
      </c>
      <c r="T588" s="205" t="e">
        <f t="shared" si="53"/>
        <v>#N/A</v>
      </c>
    </row>
    <row r="589" spans="1:20" ht="15">
      <c r="A589" s="203">
        <v>1</v>
      </c>
      <c r="B589" s="203" t="e">
        <f>'Orçamento-TCE'!B589</f>
        <v>#N/A</v>
      </c>
      <c r="C589" s="229">
        <f>'Orçamento-TCE'!C589</f>
        <v>0</v>
      </c>
      <c r="D589" s="199" t="e">
        <f>'Orçamento-TCE'!G589</f>
        <v>#N/A</v>
      </c>
      <c r="E589" s="204">
        <f>'Orçamento-TCE'!H589</f>
        <v>0</v>
      </c>
      <c r="F589" s="230" t="e">
        <f>'Orçamento-TCE'!I589</f>
        <v>#N/A</v>
      </c>
      <c r="G589" s="227" t="e">
        <f>IF(Comparativo!$E$6="Tabela Não Desonerada",VLOOKUP($C589,'Orçamento Base'!$D$12:$S$1673,12,FALSE),VLOOKUP($C589,#REF!,12,FALSE))</f>
        <v>#N/A</v>
      </c>
      <c r="H589" s="228">
        <f>IFERROR(IF(Comparativo!$E$6="Tabela Não Desonerada",VLOOKUP($C589,'Orçamento Base'!$D$12:$S$1673,16,FALSE),VLOOKUP($C589,#REF!,16,FALSE)),0)</f>
        <v>0</v>
      </c>
      <c r="I589" s="575" t="e">
        <f>IF(Comparativo!$E$6="Tabela Não Desonerada",VLOOKUP($C589,'Orçamento Base'!$D$12:$S$1673,11,FALSE),VLOOKUP($C589,#REF!,11,FALSE))</f>
        <v>#N/A</v>
      </c>
      <c r="J589" s="363">
        <f>IF(Comparativo!$E$6="Tabela Não Desonerada",Encargos!$F$44,Encargos!$D$44)</f>
        <v>1.1122000000000001</v>
      </c>
      <c r="K589" s="364"/>
      <c r="L589" s="365" t="e">
        <f t="shared" ref="L589:L652" si="54">T589</f>
        <v>#N/A</v>
      </c>
      <c r="M589" s="365" t="e">
        <f t="shared" ref="M589:M652" si="55">R589</f>
        <v>#N/A</v>
      </c>
      <c r="N589" s="376" t="e">
        <f t="shared" ref="N589:N652" si="56">P589</f>
        <v>#N/A</v>
      </c>
      <c r="O589" s="205" t="e">
        <f>IF(Comparativo!$E$6="Tabela Não Desonerada",VLOOKUP($C589,'Orçamento Base'!$D$12:$S$1673,13,FALSE),VLOOKUP($C589,#REF!,13,FALSE))</f>
        <v>#N/A</v>
      </c>
      <c r="P589" s="205" t="e">
        <f t="shared" ref="P589:P652" si="57">O589/E589</f>
        <v>#N/A</v>
      </c>
      <c r="Q589" s="205" t="e">
        <f>IF(Comparativo!$E$6="Tabela Não Desonerada",VLOOKUP($C589,'Orçamento Base'!$D$12:$S$1673,14,FALSE),VLOOKUP($C589,#REF!,14,FALSE))</f>
        <v>#N/A</v>
      </c>
      <c r="R589" s="205" t="e">
        <f t="shared" ref="R589:R652" si="58">Q589/E589</f>
        <v>#N/A</v>
      </c>
      <c r="S589" s="205" t="e">
        <f>IF(Comparativo!$E$6="Tabela Não Desonerada",VLOOKUP($C589,'Orçamento Base'!$D$12:$S$1673,15,FALSE),VLOOKUP($C589,#REF!,15,FALSE))</f>
        <v>#N/A</v>
      </c>
      <c r="T589" s="205" t="e">
        <f t="shared" ref="T589:T652" si="59">S589/E589</f>
        <v>#N/A</v>
      </c>
    </row>
    <row r="590" spans="1:20" ht="15">
      <c r="A590" s="203">
        <v>1</v>
      </c>
      <c r="B590" s="203" t="e">
        <f>'Orçamento-TCE'!B590</f>
        <v>#N/A</v>
      </c>
      <c r="C590" s="229">
        <f>'Orçamento-TCE'!C590</f>
        <v>0</v>
      </c>
      <c r="D590" s="199" t="e">
        <f>'Orçamento-TCE'!G590</f>
        <v>#N/A</v>
      </c>
      <c r="E590" s="204">
        <f>'Orçamento-TCE'!H590</f>
        <v>0</v>
      </c>
      <c r="F590" s="230" t="e">
        <f>'Orçamento-TCE'!I590</f>
        <v>#N/A</v>
      </c>
      <c r="G590" s="227" t="e">
        <f>IF(Comparativo!$E$6="Tabela Não Desonerada",VLOOKUP($C590,'Orçamento Base'!$D$12:$S$1673,12,FALSE),VLOOKUP($C590,#REF!,12,FALSE))</f>
        <v>#N/A</v>
      </c>
      <c r="H590" s="228">
        <f>IFERROR(IF(Comparativo!$E$6="Tabela Não Desonerada",VLOOKUP($C590,'Orçamento Base'!$D$12:$S$1673,16,FALSE),VLOOKUP($C590,#REF!,16,FALSE)),0)</f>
        <v>0</v>
      </c>
      <c r="I590" s="575" t="e">
        <f>IF(Comparativo!$E$6="Tabela Não Desonerada",VLOOKUP($C590,'Orçamento Base'!$D$12:$S$1673,11,FALSE),VLOOKUP($C590,#REF!,11,FALSE))</f>
        <v>#N/A</v>
      </c>
      <c r="J590" s="363">
        <f>IF(Comparativo!$E$6="Tabela Não Desonerada",Encargos!$F$44,Encargos!$D$44)</f>
        <v>1.1122000000000001</v>
      </c>
      <c r="K590" s="364"/>
      <c r="L590" s="365" t="e">
        <f t="shared" si="54"/>
        <v>#N/A</v>
      </c>
      <c r="M590" s="365" t="e">
        <f t="shared" si="55"/>
        <v>#N/A</v>
      </c>
      <c r="N590" s="376" t="e">
        <f t="shared" si="56"/>
        <v>#N/A</v>
      </c>
      <c r="O590" s="205" t="e">
        <f>IF(Comparativo!$E$6="Tabela Não Desonerada",VLOOKUP($C590,'Orçamento Base'!$D$12:$S$1673,13,FALSE),VLOOKUP($C590,#REF!,13,FALSE))</f>
        <v>#N/A</v>
      </c>
      <c r="P590" s="205" t="e">
        <f t="shared" si="57"/>
        <v>#N/A</v>
      </c>
      <c r="Q590" s="205" t="e">
        <f>IF(Comparativo!$E$6="Tabela Não Desonerada",VLOOKUP($C590,'Orçamento Base'!$D$12:$S$1673,14,FALSE),VLOOKUP($C590,#REF!,14,FALSE))</f>
        <v>#N/A</v>
      </c>
      <c r="R590" s="205" t="e">
        <f t="shared" si="58"/>
        <v>#N/A</v>
      </c>
      <c r="S590" s="205" t="e">
        <f>IF(Comparativo!$E$6="Tabela Não Desonerada",VLOOKUP($C590,'Orçamento Base'!$D$12:$S$1673,15,FALSE),VLOOKUP($C590,#REF!,15,FALSE))</f>
        <v>#N/A</v>
      </c>
      <c r="T590" s="205" t="e">
        <f t="shared" si="59"/>
        <v>#N/A</v>
      </c>
    </row>
    <row r="591" spans="1:20" ht="15">
      <c r="A591" s="203">
        <v>1</v>
      </c>
      <c r="B591" s="203" t="e">
        <f>'Orçamento-TCE'!B591</f>
        <v>#N/A</v>
      </c>
      <c r="C591" s="229">
        <f>'Orçamento-TCE'!C591</f>
        <v>0</v>
      </c>
      <c r="D591" s="199" t="e">
        <f>'Orçamento-TCE'!G591</f>
        <v>#N/A</v>
      </c>
      <c r="E591" s="204">
        <f>'Orçamento-TCE'!H591</f>
        <v>0</v>
      </c>
      <c r="F591" s="230" t="e">
        <f>'Orçamento-TCE'!I591</f>
        <v>#N/A</v>
      </c>
      <c r="G591" s="227" t="e">
        <f>IF(Comparativo!$E$6="Tabela Não Desonerada",VLOOKUP($C591,'Orçamento Base'!$D$12:$S$1673,12,FALSE),VLOOKUP($C591,#REF!,12,FALSE))</f>
        <v>#N/A</v>
      </c>
      <c r="H591" s="228">
        <f>IFERROR(IF(Comparativo!$E$6="Tabela Não Desonerada",VLOOKUP($C591,'Orçamento Base'!$D$12:$S$1673,16,FALSE),VLOOKUP($C591,#REF!,16,FALSE)),0)</f>
        <v>0</v>
      </c>
      <c r="I591" s="575" t="e">
        <f>IF(Comparativo!$E$6="Tabela Não Desonerada",VLOOKUP($C591,'Orçamento Base'!$D$12:$S$1673,11,FALSE),VLOOKUP($C591,#REF!,11,FALSE))</f>
        <v>#N/A</v>
      </c>
      <c r="J591" s="363">
        <f>IF(Comparativo!$E$6="Tabela Não Desonerada",Encargos!$F$44,Encargos!$D$44)</f>
        <v>1.1122000000000001</v>
      </c>
      <c r="K591" s="364"/>
      <c r="L591" s="365" t="e">
        <f t="shared" si="54"/>
        <v>#N/A</v>
      </c>
      <c r="M591" s="365" t="e">
        <f t="shared" si="55"/>
        <v>#N/A</v>
      </c>
      <c r="N591" s="376" t="e">
        <f t="shared" si="56"/>
        <v>#N/A</v>
      </c>
      <c r="O591" s="205" t="e">
        <f>IF(Comparativo!$E$6="Tabela Não Desonerada",VLOOKUP($C591,'Orçamento Base'!$D$12:$S$1673,13,FALSE),VLOOKUP($C591,#REF!,13,FALSE))</f>
        <v>#N/A</v>
      </c>
      <c r="P591" s="205" t="e">
        <f t="shared" si="57"/>
        <v>#N/A</v>
      </c>
      <c r="Q591" s="205" t="e">
        <f>IF(Comparativo!$E$6="Tabela Não Desonerada",VLOOKUP($C591,'Orçamento Base'!$D$12:$S$1673,14,FALSE),VLOOKUP($C591,#REF!,14,FALSE))</f>
        <v>#N/A</v>
      </c>
      <c r="R591" s="205" t="e">
        <f t="shared" si="58"/>
        <v>#N/A</v>
      </c>
      <c r="S591" s="205" t="e">
        <f>IF(Comparativo!$E$6="Tabela Não Desonerada",VLOOKUP($C591,'Orçamento Base'!$D$12:$S$1673,15,FALSE),VLOOKUP($C591,#REF!,15,FALSE))</f>
        <v>#N/A</v>
      </c>
      <c r="T591" s="205" t="e">
        <f t="shared" si="59"/>
        <v>#N/A</v>
      </c>
    </row>
    <row r="592" spans="1:20" ht="15">
      <c r="A592" s="203">
        <v>1</v>
      </c>
      <c r="B592" s="203" t="e">
        <f>'Orçamento-TCE'!B592</f>
        <v>#N/A</v>
      </c>
      <c r="C592" s="229">
        <f>'Orçamento-TCE'!C592</f>
        <v>0</v>
      </c>
      <c r="D592" s="199" t="e">
        <f>'Orçamento-TCE'!G592</f>
        <v>#N/A</v>
      </c>
      <c r="E592" s="204">
        <f>'Orçamento-TCE'!H592</f>
        <v>0</v>
      </c>
      <c r="F592" s="230" t="e">
        <f>'Orçamento-TCE'!I592</f>
        <v>#N/A</v>
      </c>
      <c r="G592" s="227" t="e">
        <f>IF(Comparativo!$E$6="Tabela Não Desonerada",VLOOKUP($C592,'Orçamento Base'!$D$12:$S$1673,12,FALSE),VLOOKUP($C592,#REF!,12,FALSE))</f>
        <v>#N/A</v>
      </c>
      <c r="H592" s="228">
        <f>IFERROR(IF(Comparativo!$E$6="Tabela Não Desonerada",VLOOKUP($C592,'Orçamento Base'!$D$12:$S$1673,16,FALSE),VLOOKUP($C592,#REF!,16,FALSE)),0)</f>
        <v>0</v>
      </c>
      <c r="I592" s="575" t="e">
        <f>IF(Comparativo!$E$6="Tabela Não Desonerada",VLOOKUP($C592,'Orçamento Base'!$D$12:$S$1673,11,FALSE),VLOOKUP($C592,#REF!,11,FALSE))</f>
        <v>#N/A</v>
      </c>
      <c r="J592" s="363">
        <f>IF(Comparativo!$E$6="Tabela Não Desonerada",Encargos!$F$44,Encargos!$D$44)</f>
        <v>1.1122000000000001</v>
      </c>
      <c r="K592" s="364"/>
      <c r="L592" s="365" t="e">
        <f t="shared" si="54"/>
        <v>#N/A</v>
      </c>
      <c r="M592" s="365" t="e">
        <f t="shared" si="55"/>
        <v>#N/A</v>
      </c>
      <c r="N592" s="376" t="e">
        <f t="shared" si="56"/>
        <v>#N/A</v>
      </c>
      <c r="O592" s="205" t="e">
        <f>IF(Comparativo!$E$6="Tabela Não Desonerada",VLOOKUP($C592,'Orçamento Base'!$D$12:$S$1673,13,FALSE),VLOOKUP($C592,#REF!,13,FALSE))</f>
        <v>#N/A</v>
      </c>
      <c r="P592" s="205" t="e">
        <f t="shared" si="57"/>
        <v>#N/A</v>
      </c>
      <c r="Q592" s="205" t="e">
        <f>IF(Comparativo!$E$6="Tabela Não Desonerada",VLOOKUP($C592,'Orçamento Base'!$D$12:$S$1673,14,FALSE),VLOOKUP($C592,#REF!,14,FALSE))</f>
        <v>#N/A</v>
      </c>
      <c r="R592" s="205" t="e">
        <f t="shared" si="58"/>
        <v>#N/A</v>
      </c>
      <c r="S592" s="205" t="e">
        <f>IF(Comparativo!$E$6="Tabela Não Desonerada",VLOOKUP($C592,'Orçamento Base'!$D$12:$S$1673,15,FALSE),VLOOKUP($C592,#REF!,15,FALSE))</f>
        <v>#N/A</v>
      </c>
      <c r="T592" s="205" t="e">
        <f t="shared" si="59"/>
        <v>#N/A</v>
      </c>
    </row>
    <row r="593" spans="1:20" ht="15">
      <c r="A593" s="203">
        <v>1</v>
      </c>
      <c r="B593" s="203" t="e">
        <f>'Orçamento-TCE'!B593</f>
        <v>#N/A</v>
      </c>
      <c r="C593" s="229">
        <f>'Orçamento-TCE'!C593</f>
        <v>0</v>
      </c>
      <c r="D593" s="199" t="e">
        <f>'Orçamento-TCE'!G593</f>
        <v>#N/A</v>
      </c>
      <c r="E593" s="204">
        <f>'Orçamento-TCE'!H593</f>
        <v>0</v>
      </c>
      <c r="F593" s="230" t="e">
        <f>'Orçamento-TCE'!I593</f>
        <v>#N/A</v>
      </c>
      <c r="G593" s="227" t="e">
        <f>IF(Comparativo!$E$6="Tabela Não Desonerada",VLOOKUP($C593,'Orçamento Base'!$D$12:$S$1673,12,FALSE),VLOOKUP($C593,#REF!,12,FALSE))</f>
        <v>#N/A</v>
      </c>
      <c r="H593" s="228">
        <f>IFERROR(IF(Comparativo!$E$6="Tabela Não Desonerada",VLOOKUP($C593,'Orçamento Base'!$D$12:$S$1673,16,FALSE),VLOOKUP($C593,#REF!,16,FALSE)),0)</f>
        <v>0</v>
      </c>
      <c r="I593" s="575" t="e">
        <f>IF(Comparativo!$E$6="Tabela Não Desonerada",VLOOKUP($C593,'Orçamento Base'!$D$12:$S$1673,11,FALSE),VLOOKUP($C593,#REF!,11,FALSE))</f>
        <v>#N/A</v>
      </c>
      <c r="J593" s="363">
        <f>IF(Comparativo!$E$6="Tabela Não Desonerada",Encargos!$F$44,Encargos!$D$44)</f>
        <v>1.1122000000000001</v>
      </c>
      <c r="K593" s="364"/>
      <c r="L593" s="365" t="e">
        <f t="shared" si="54"/>
        <v>#N/A</v>
      </c>
      <c r="M593" s="365" t="e">
        <f t="shared" si="55"/>
        <v>#N/A</v>
      </c>
      <c r="N593" s="376" t="e">
        <f t="shared" si="56"/>
        <v>#N/A</v>
      </c>
      <c r="O593" s="205" t="e">
        <f>IF(Comparativo!$E$6="Tabela Não Desonerada",VLOOKUP($C593,'Orçamento Base'!$D$12:$S$1673,13,FALSE),VLOOKUP($C593,#REF!,13,FALSE))</f>
        <v>#N/A</v>
      </c>
      <c r="P593" s="205" t="e">
        <f t="shared" si="57"/>
        <v>#N/A</v>
      </c>
      <c r="Q593" s="205" t="e">
        <f>IF(Comparativo!$E$6="Tabela Não Desonerada",VLOOKUP($C593,'Orçamento Base'!$D$12:$S$1673,14,FALSE),VLOOKUP($C593,#REF!,14,FALSE))</f>
        <v>#N/A</v>
      </c>
      <c r="R593" s="205" t="e">
        <f t="shared" si="58"/>
        <v>#N/A</v>
      </c>
      <c r="S593" s="205" t="e">
        <f>IF(Comparativo!$E$6="Tabela Não Desonerada",VLOOKUP($C593,'Orçamento Base'!$D$12:$S$1673,15,FALSE),VLOOKUP($C593,#REF!,15,FALSE))</f>
        <v>#N/A</v>
      </c>
      <c r="T593" s="205" t="e">
        <f t="shared" si="59"/>
        <v>#N/A</v>
      </c>
    </row>
    <row r="594" spans="1:20" ht="15">
      <c r="A594" s="203">
        <v>1</v>
      </c>
      <c r="B594" s="203" t="e">
        <f>'Orçamento-TCE'!B594</f>
        <v>#N/A</v>
      </c>
      <c r="C594" s="229">
        <f>'Orçamento-TCE'!C594</f>
        <v>0</v>
      </c>
      <c r="D594" s="199" t="e">
        <f>'Orçamento-TCE'!G594</f>
        <v>#N/A</v>
      </c>
      <c r="E594" s="204">
        <f>'Orçamento-TCE'!H594</f>
        <v>0</v>
      </c>
      <c r="F594" s="230" t="e">
        <f>'Orçamento-TCE'!I594</f>
        <v>#N/A</v>
      </c>
      <c r="G594" s="227" t="e">
        <f>IF(Comparativo!$E$6="Tabela Não Desonerada",VLOOKUP($C594,'Orçamento Base'!$D$12:$S$1673,12,FALSE),VLOOKUP($C594,#REF!,12,FALSE))</f>
        <v>#N/A</v>
      </c>
      <c r="H594" s="228">
        <f>IFERROR(IF(Comparativo!$E$6="Tabela Não Desonerada",VLOOKUP($C594,'Orçamento Base'!$D$12:$S$1673,16,FALSE),VLOOKUP($C594,#REF!,16,FALSE)),0)</f>
        <v>0</v>
      </c>
      <c r="I594" s="575" t="e">
        <f>IF(Comparativo!$E$6="Tabela Não Desonerada",VLOOKUP($C594,'Orçamento Base'!$D$12:$S$1673,11,FALSE),VLOOKUP($C594,#REF!,11,FALSE))</f>
        <v>#N/A</v>
      </c>
      <c r="J594" s="363">
        <f>IF(Comparativo!$E$6="Tabela Não Desonerada",Encargos!$F$44,Encargos!$D$44)</f>
        <v>1.1122000000000001</v>
      </c>
      <c r="K594" s="364"/>
      <c r="L594" s="365" t="e">
        <f t="shared" si="54"/>
        <v>#N/A</v>
      </c>
      <c r="M594" s="365" t="e">
        <f t="shared" si="55"/>
        <v>#N/A</v>
      </c>
      <c r="N594" s="376" t="e">
        <f t="shared" si="56"/>
        <v>#N/A</v>
      </c>
      <c r="O594" s="205" t="e">
        <f>IF(Comparativo!$E$6="Tabela Não Desonerada",VLOOKUP($C594,'Orçamento Base'!$D$12:$S$1673,13,FALSE),VLOOKUP($C594,#REF!,13,FALSE))</f>
        <v>#N/A</v>
      </c>
      <c r="P594" s="205" t="e">
        <f t="shared" si="57"/>
        <v>#N/A</v>
      </c>
      <c r="Q594" s="205" t="e">
        <f>IF(Comparativo!$E$6="Tabela Não Desonerada",VLOOKUP($C594,'Orçamento Base'!$D$12:$S$1673,14,FALSE),VLOOKUP($C594,#REF!,14,FALSE))</f>
        <v>#N/A</v>
      </c>
      <c r="R594" s="205" t="e">
        <f t="shared" si="58"/>
        <v>#N/A</v>
      </c>
      <c r="S594" s="205" t="e">
        <f>IF(Comparativo!$E$6="Tabela Não Desonerada",VLOOKUP($C594,'Orçamento Base'!$D$12:$S$1673,15,FALSE),VLOOKUP($C594,#REF!,15,FALSE))</f>
        <v>#N/A</v>
      </c>
      <c r="T594" s="205" t="e">
        <f t="shared" si="59"/>
        <v>#N/A</v>
      </c>
    </row>
    <row r="595" spans="1:20" ht="15">
      <c r="A595" s="203">
        <v>1</v>
      </c>
      <c r="B595" s="203" t="e">
        <f>'Orçamento-TCE'!B595</f>
        <v>#N/A</v>
      </c>
      <c r="C595" s="229">
        <f>'Orçamento-TCE'!C595</f>
        <v>0</v>
      </c>
      <c r="D595" s="199" t="e">
        <f>'Orçamento-TCE'!G595</f>
        <v>#N/A</v>
      </c>
      <c r="E595" s="204">
        <f>'Orçamento-TCE'!H595</f>
        <v>0</v>
      </c>
      <c r="F595" s="230" t="e">
        <f>'Orçamento-TCE'!I595</f>
        <v>#N/A</v>
      </c>
      <c r="G595" s="227" t="e">
        <f>IF(Comparativo!$E$6="Tabela Não Desonerada",VLOOKUP($C595,'Orçamento Base'!$D$12:$S$1673,12,FALSE),VLOOKUP($C595,#REF!,12,FALSE))</f>
        <v>#N/A</v>
      </c>
      <c r="H595" s="228">
        <f>IFERROR(IF(Comparativo!$E$6="Tabela Não Desonerada",VLOOKUP($C595,'Orçamento Base'!$D$12:$S$1673,16,FALSE),VLOOKUP($C595,#REF!,16,FALSE)),0)</f>
        <v>0</v>
      </c>
      <c r="I595" s="575" t="e">
        <f>IF(Comparativo!$E$6="Tabela Não Desonerada",VLOOKUP($C595,'Orçamento Base'!$D$12:$S$1673,11,FALSE),VLOOKUP($C595,#REF!,11,FALSE))</f>
        <v>#N/A</v>
      </c>
      <c r="J595" s="363">
        <f>IF(Comparativo!$E$6="Tabela Não Desonerada",Encargos!$F$44,Encargos!$D$44)</f>
        <v>1.1122000000000001</v>
      </c>
      <c r="K595" s="364"/>
      <c r="L595" s="365" t="e">
        <f t="shared" si="54"/>
        <v>#N/A</v>
      </c>
      <c r="M595" s="365" t="e">
        <f t="shared" si="55"/>
        <v>#N/A</v>
      </c>
      <c r="N595" s="376" t="e">
        <f t="shared" si="56"/>
        <v>#N/A</v>
      </c>
      <c r="O595" s="205" t="e">
        <f>IF(Comparativo!$E$6="Tabela Não Desonerada",VLOOKUP($C595,'Orçamento Base'!$D$12:$S$1673,13,FALSE),VLOOKUP($C595,#REF!,13,FALSE))</f>
        <v>#N/A</v>
      </c>
      <c r="P595" s="205" t="e">
        <f t="shared" si="57"/>
        <v>#N/A</v>
      </c>
      <c r="Q595" s="205" t="e">
        <f>IF(Comparativo!$E$6="Tabela Não Desonerada",VLOOKUP($C595,'Orçamento Base'!$D$12:$S$1673,14,FALSE),VLOOKUP($C595,#REF!,14,FALSE))</f>
        <v>#N/A</v>
      </c>
      <c r="R595" s="205" t="e">
        <f t="shared" si="58"/>
        <v>#N/A</v>
      </c>
      <c r="S595" s="205" t="e">
        <f>IF(Comparativo!$E$6="Tabela Não Desonerada",VLOOKUP($C595,'Orçamento Base'!$D$12:$S$1673,15,FALSE),VLOOKUP($C595,#REF!,15,FALSE))</f>
        <v>#N/A</v>
      </c>
      <c r="T595" s="205" t="e">
        <f t="shared" si="59"/>
        <v>#N/A</v>
      </c>
    </row>
    <row r="596" spans="1:20" ht="15">
      <c r="A596" s="203">
        <v>1</v>
      </c>
      <c r="B596" s="203" t="e">
        <f>'Orçamento-TCE'!B596</f>
        <v>#N/A</v>
      </c>
      <c r="C596" s="229">
        <f>'Orçamento-TCE'!C596</f>
        <v>0</v>
      </c>
      <c r="D596" s="199" t="e">
        <f>'Orçamento-TCE'!G596</f>
        <v>#N/A</v>
      </c>
      <c r="E596" s="204">
        <f>'Orçamento-TCE'!H596</f>
        <v>0</v>
      </c>
      <c r="F596" s="230" t="e">
        <f>'Orçamento-TCE'!I596</f>
        <v>#N/A</v>
      </c>
      <c r="G596" s="227" t="e">
        <f>IF(Comparativo!$E$6="Tabela Não Desonerada",VLOOKUP($C596,'Orçamento Base'!$D$12:$S$1673,12,FALSE),VLOOKUP($C596,#REF!,12,FALSE))</f>
        <v>#N/A</v>
      </c>
      <c r="H596" s="228">
        <f>IFERROR(IF(Comparativo!$E$6="Tabela Não Desonerada",VLOOKUP($C596,'Orçamento Base'!$D$12:$S$1673,16,FALSE),VLOOKUP($C596,#REF!,16,FALSE)),0)</f>
        <v>0</v>
      </c>
      <c r="I596" s="575" t="e">
        <f>IF(Comparativo!$E$6="Tabela Não Desonerada",VLOOKUP($C596,'Orçamento Base'!$D$12:$S$1673,11,FALSE),VLOOKUP($C596,#REF!,11,FALSE))</f>
        <v>#N/A</v>
      </c>
      <c r="J596" s="363">
        <f>IF(Comparativo!$E$6="Tabela Não Desonerada",Encargos!$F$44,Encargos!$D$44)</f>
        <v>1.1122000000000001</v>
      </c>
      <c r="K596" s="364"/>
      <c r="L596" s="365" t="e">
        <f t="shared" si="54"/>
        <v>#N/A</v>
      </c>
      <c r="M596" s="365" t="e">
        <f t="shared" si="55"/>
        <v>#N/A</v>
      </c>
      <c r="N596" s="376" t="e">
        <f t="shared" si="56"/>
        <v>#N/A</v>
      </c>
      <c r="O596" s="205" t="e">
        <f>IF(Comparativo!$E$6="Tabela Não Desonerada",VLOOKUP($C596,'Orçamento Base'!$D$12:$S$1673,13,FALSE),VLOOKUP($C596,#REF!,13,FALSE))</f>
        <v>#N/A</v>
      </c>
      <c r="P596" s="205" t="e">
        <f t="shared" si="57"/>
        <v>#N/A</v>
      </c>
      <c r="Q596" s="205" t="e">
        <f>IF(Comparativo!$E$6="Tabela Não Desonerada",VLOOKUP($C596,'Orçamento Base'!$D$12:$S$1673,14,FALSE),VLOOKUP($C596,#REF!,14,FALSE))</f>
        <v>#N/A</v>
      </c>
      <c r="R596" s="205" t="e">
        <f t="shared" si="58"/>
        <v>#N/A</v>
      </c>
      <c r="S596" s="205" t="e">
        <f>IF(Comparativo!$E$6="Tabela Não Desonerada",VLOOKUP($C596,'Orçamento Base'!$D$12:$S$1673,15,FALSE),VLOOKUP($C596,#REF!,15,FALSE))</f>
        <v>#N/A</v>
      </c>
      <c r="T596" s="205" t="e">
        <f t="shared" si="59"/>
        <v>#N/A</v>
      </c>
    </row>
    <row r="597" spans="1:20" ht="15">
      <c r="A597" s="203">
        <v>1</v>
      </c>
      <c r="B597" s="203" t="e">
        <f>'Orçamento-TCE'!B597</f>
        <v>#N/A</v>
      </c>
      <c r="C597" s="229">
        <f>'Orçamento-TCE'!C597</f>
        <v>0</v>
      </c>
      <c r="D597" s="199" t="e">
        <f>'Orçamento-TCE'!G597</f>
        <v>#N/A</v>
      </c>
      <c r="E597" s="204">
        <f>'Orçamento-TCE'!H597</f>
        <v>0</v>
      </c>
      <c r="F597" s="230" t="e">
        <f>'Orçamento-TCE'!I597</f>
        <v>#N/A</v>
      </c>
      <c r="G597" s="227" t="e">
        <f>IF(Comparativo!$E$6="Tabela Não Desonerada",VLOOKUP($C597,'Orçamento Base'!$D$12:$S$1673,12,FALSE),VLOOKUP($C597,#REF!,12,FALSE))</f>
        <v>#N/A</v>
      </c>
      <c r="H597" s="228">
        <f>IFERROR(IF(Comparativo!$E$6="Tabela Não Desonerada",VLOOKUP($C597,'Orçamento Base'!$D$12:$S$1673,16,FALSE),VLOOKUP($C597,#REF!,16,FALSE)),0)</f>
        <v>0</v>
      </c>
      <c r="I597" s="575" t="e">
        <f>IF(Comparativo!$E$6="Tabela Não Desonerada",VLOOKUP($C597,'Orçamento Base'!$D$12:$S$1673,11,FALSE),VLOOKUP($C597,#REF!,11,FALSE))</f>
        <v>#N/A</v>
      </c>
      <c r="J597" s="363">
        <f>IF(Comparativo!$E$6="Tabela Não Desonerada",Encargos!$F$44,Encargos!$D$44)</f>
        <v>1.1122000000000001</v>
      </c>
      <c r="K597" s="364"/>
      <c r="L597" s="365" t="e">
        <f t="shared" si="54"/>
        <v>#N/A</v>
      </c>
      <c r="M597" s="365" t="e">
        <f t="shared" si="55"/>
        <v>#N/A</v>
      </c>
      <c r="N597" s="376" t="e">
        <f t="shared" si="56"/>
        <v>#N/A</v>
      </c>
      <c r="O597" s="205" t="e">
        <f>IF(Comparativo!$E$6="Tabela Não Desonerada",VLOOKUP($C597,'Orçamento Base'!$D$12:$S$1673,13,FALSE),VLOOKUP($C597,#REF!,13,FALSE))</f>
        <v>#N/A</v>
      </c>
      <c r="P597" s="205" t="e">
        <f t="shared" si="57"/>
        <v>#N/A</v>
      </c>
      <c r="Q597" s="205" t="e">
        <f>IF(Comparativo!$E$6="Tabela Não Desonerada",VLOOKUP($C597,'Orçamento Base'!$D$12:$S$1673,14,FALSE),VLOOKUP($C597,#REF!,14,FALSE))</f>
        <v>#N/A</v>
      </c>
      <c r="R597" s="205" t="e">
        <f t="shared" si="58"/>
        <v>#N/A</v>
      </c>
      <c r="S597" s="205" t="e">
        <f>IF(Comparativo!$E$6="Tabela Não Desonerada",VLOOKUP($C597,'Orçamento Base'!$D$12:$S$1673,15,FALSE),VLOOKUP($C597,#REF!,15,FALSE))</f>
        <v>#N/A</v>
      </c>
      <c r="T597" s="205" t="e">
        <f t="shared" si="59"/>
        <v>#N/A</v>
      </c>
    </row>
    <row r="598" spans="1:20" ht="15">
      <c r="A598" s="203">
        <v>1</v>
      </c>
      <c r="B598" s="203" t="e">
        <f>'Orçamento-TCE'!B598</f>
        <v>#N/A</v>
      </c>
      <c r="C598" s="229">
        <f>'Orçamento-TCE'!C598</f>
        <v>0</v>
      </c>
      <c r="D598" s="199" t="e">
        <f>'Orçamento-TCE'!G598</f>
        <v>#N/A</v>
      </c>
      <c r="E598" s="204">
        <f>'Orçamento-TCE'!H598</f>
        <v>0</v>
      </c>
      <c r="F598" s="230" t="e">
        <f>'Orçamento-TCE'!I598</f>
        <v>#N/A</v>
      </c>
      <c r="G598" s="227" t="e">
        <f>IF(Comparativo!$E$6="Tabela Não Desonerada",VLOOKUP($C598,'Orçamento Base'!$D$12:$S$1673,12,FALSE),VLOOKUP($C598,#REF!,12,FALSE))</f>
        <v>#N/A</v>
      </c>
      <c r="H598" s="228">
        <f>IFERROR(IF(Comparativo!$E$6="Tabela Não Desonerada",VLOOKUP($C598,'Orçamento Base'!$D$12:$S$1673,16,FALSE),VLOOKUP($C598,#REF!,16,FALSE)),0)</f>
        <v>0</v>
      </c>
      <c r="I598" s="575" t="e">
        <f>IF(Comparativo!$E$6="Tabela Não Desonerada",VLOOKUP($C598,'Orçamento Base'!$D$12:$S$1673,11,FALSE),VLOOKUP($C598,#REF!,11,FALSE))</f>
        <v>#N/A</v>
      </c>
      <c r="J598" s="363">
        <f>IF(Comparativo!$E$6="Tabela Não Desonerada",Encargos!$F$44,Encargos!$D$44)</f>
        <v>1.1122000000000001</v>
      </c>
      <c r="K598" s="364"/>
      <c r="L598" s="365" t="e">
        <f t="shared" si="54"/>
        <v>#N/A</v>
      </c>
      <c r="M598" s="365" t="e">
        <f t="shared" si="55"/>
        <v>#N/A</v>
      </c>
      <c r="N598" s="376" t="e">
        <f t="shared" si="56"/>
        <v>#N/A</v>
      </c>
      <c r="O598" s="205" t="e">
        <f>IF(Comparativo!$E$6="Tabela Não Desonerada",VLOOKUP($C598,'Orçamento Base'!$D$12:$S$1673,13,FALSE),VLOOKUP($C598,#REF!,13,FALSE))</f>
        <v>#N/A</v>
      </c>
      <c r="P598" s="205" t="e">
        <f t="shared" si="57"/>
        <v>#N/A</v>
      </c>
      <c r="Q598" s="205" t="e">
        <f>IF(Comparativo!$E$6="Tabela Não Desonerada",VLOOKUP($C598,'Orçamento Base'!$D$12:$S$1673,14,FALSE),VLOOKUP($C598,#REF!,14,FALSE))</f>
        <v>#N/A</v>
      </c>
      <c r="R598" s="205" t="e">
        <f t="shared" si="58"/>
        <v>#N/A</v>
      </c>
      <c r="S598" s="205" t="e">
        <f>IF(Comparativo!$E$6="Tabela Não Desonerada",VLOOKUP($C598,'Orçamento Base'!$D$12:$S$1673,15,FALSE),VLOOKUP($C598,#REF!,15,FALSE))</f>
        <v>#N/A</v>
      </c>
      <c r="T598" s="205" t="e">
        <f t="shared" si="59"/>
        <v>#N/A</v>
      </c>
    </row>
    <row r="599" spans="1:20" ht="15">
      <c r="A599" s="203">
        <v>1</v>
      </c>
      <c r="B599" s="203" t="e">
        <f>'Orçamento-TCE'!B599</f>
        <v>#N/A</v>
      </c>
      <c r="C599" s="229">
        <f>'Orçamento-TCE'!C599</f>
        <v>0</v>
      </c>
      <c r="D599" s="199" t="e">
        <f>'Orçamento-TCE'!G599</f>
        <v>#N/A</v>
      </c>
      <c r="E599" s="204">
        <f>'Orçamento-TCE'!H599</f>
        <v>0</v>
      </c>
      <c r="F599" s="230" t="e">
        <f>'Orçamento-TCE'!I599</f>
        <v>#N/A</v>
      </c>
      <c r="G599" s="227" t="e">
        <f>IF(Comparativo!$E$6="Tabela Não Desonerada",VLOOKUP($C599,'Orçamento Base'!$D$12:$S$1673,12,FALSE),VLOOKUP($C599,#REF!,12,FALSE))</f>
        <v>#N/A</v>
      </c>
      <c r="H599" s="228">
        <f>IFERROR(IF(Comparativo!$E$6="Tabela Não Desonerada",VLOOKUP($C599,'Orçamento Base'!$D$12:$S$1673,16,FALSE),VLOOKUP($C599,#REF!,16,FALSE)),0)</f>
        <v>0</v>
      </c>
      <c r="I599" s="575" t="e">
        <f>IF(Comparativo!$E$6="Tabela Não Desonerada",VLOOKUP($C599,'Orçamento Base'!$D$12:$S$1673,11,FALSE),VLOOKUP($C599,#REF!,11,FALSE))</f>
        <v>#N/A</v>
      </c>
      <c r="J599" s="363">
        <f>IF(Comparativo!$E$6="Tabela Não Desonerada",Encargos!$F$44,Encargos!$D$44)</f>
        <v>1.1122000000000001</v>
      </c>
      <c r="K599" s="364"/>
      <c r="L599" s="365" t="e">
        <f t="shared" si="54"/>
        <v>#N/A</v>
      </c>
      <c r="M599" s="365" t="e">
        <f t="shared" si="55"/>
        <v>#N/A</v>
      </c>
      <c r="N599" s="376" t="e">
        <f t="shared" si="56"/>
        <v>#N/A</v>
      </c>
      <c r="O599" s="205" t="e">
        <f>IF(Comparativo!$E$6="Tabela Não Desonerada",VLOOKUP($C599,'Orçamento Base'!$D$12:$S$1673,13,FALSE),VLOOKUP($C599,#REF!,13,FALSE))</f>
        <v>#N/A</v>
      </c>
      <c r="P599" s="205" t="e">
        <f t="shared" si="57"/>
        <v>#N/A</v>
      </c>
      <c r="Q599" s="205" t="e">
        <f>IF(Comparativo!$E$6="Tabela Não Desonerada",VLOOKUP($C599,'Orçamento Base'!$D$12:$S$1673,14,FALSE),VLOOKUP($C599,#REF!,14,FALSE))</f>
        <v>#N/A</v>
      </c>
      <c r="R599" s="205" t="e">
        <f t="shared" si="58"/>
        <v>#N/A</v>
      </c>
      <c r="S599" s="205" t="e">
        <f>IF(Comparativo!$E$6="Tabela Não Desonerada",VLOOKUP($C599,'Orçamento Base'!$D$12:$S$1673,15,FALSE),VLOOKUP($C599,#REF!,15,FALSE))</f>
        <v>#N/A</v>
      </c>
      <c r="T599" s="205" t="e">
        <f t="shared" si="59"/>
        <v>#N/A</v>
      </c>
    </row>
    <row r="600" spans="1:20" ht="15">
      <c r="A600" s="203">
        <v>1</v>
      </c>
      <c r="B600" s="203" t="e">
        <f>'Orçamento-TCE'!B600</f>
        <v>#N/A</v>
      </c>
      <c r="C600" s="229">
        <f>'Orçamento-TCE'!C600</f>
        <v>0</v>
      </c>
      <c r="D600" s="199" t="e">
        <f>'Orçamento-TCE'!G600</f>
        <v>#N/A</v>
      </c>
      <c r="E600" s="204">
        <f>'Orçamento-TCE'!H600</f>
        <v>0</v>
      </c>
      <c r="F600" s="230" t="e">
        <f>'Orçamento-TCE'!I600</f>
        <v>#N/A</v>
      </c>
      <c r="G600" s="227" t="e">
        <f>IF(Comparativo!$E$6="Tabela Não Desonerada",VLOOKUP($C600,'Orçamento Base'!$D$12:$S$1673,12,FALSE),VLOOKUP($C600,#REF!,12,FALSE))</f>
        <v>#N/A</v>
      </c>
      <c r="H600" s="228">
        <f>IFERROR(IF(Comparativo!$E$6="Tabela Não Desonerada",VLOOKUP($C600,'Orçamento Base'!$D$12:$S$1673,16,FALSE),VLOOKUP($C600,#REF!,16,FALSE)),0)</f>
        <v>0</v>
      </c>
      <c r="I600" s="575" t="e">
        <f>IF(Comparativo!$E$6="Tabela Não Desonerada",VLOOKUP($C600,'Orçamento Base'!$D$12:$S$1673,11,FALSE),VLOOKUP($C600,#REF!,11,FALSE))</f>
        <v>#N/A</v>
      </c>
      <c r="J600" s="363">
        <f>IF(Comparativo!$E$6="Tabela Não Desonerada",Encargos!$F$44,Encargos!$D$44)</f>
        <v>1.1122000000000001</v>
      </c>
      <c r="K600" s="364"/>
      <c r="L600" s="365" t="e">
        <f t="shared" si="54"/>
        <v>#N/A</v>
      </c>
      <c r="M600" s="365" t="e">
        <f t="shared" si="55"/>
        <v>#N/A</v>
      </c>
      <c r="N600" s="376" t="e">
        <f t="shared" si="56"/>
        <v>#N/A</v>
      </c>
      <c r="O600" s="205" t="e">
        <f>IF(Comparativo!$E$6="Tabela Não Desonerada",VLOOKUP($C600,'Orçamento Base'!$D$12:$S$1673,13,FALSE),VLOOKUP($C600,#REF!,13,FALSE))</f>
        <v>#N/A</v>
      </c>
      <c r="P600" s="205" t="e">
        <f t="shared" si="57"/>
        <v>#N/A</v>
      </c>
      <c r="Q600" s="205" t="e">
        <f>IF(Comparativo!$E$6="Tabela Não Desonerada",VLOOKUP($C600,'Orçamento Base'!$D$12:$S$1673,14,FALSE),VLOOKUP($C600,#REF!,14,FALSE))</f>
        <v>#N/A</v>
      </c>
      <c r="R600" s="205" t="e">
        <f t="shared" si="58"/>
        <v>#N/A</v>
      </c>
      <c r="S600" s="205" t="e">
        <f>IF(Comparativo!$E$6="Tabela Não Desonerada",VLOOKUP($C600,'Orçamento Base'!$D$12:$S$1673,15,FALSE),VLOOKUP($C600,#REF!,15,FALSE))</f>
        <v>#N/A</v>
      </c>
      <c r="T600" s="205" t="e">
        <f t="shared" si="59"/>
        <v>#N/A</v>
      </c>
    </row>
    <row r="601" spans="1:20" ht="15">
      <c r="A601" s="203">
        <v>1</v>
      </c>
      <c r="B601" s="203" t="e">
        <f>'Orçamento-TCE'!B601</f>
        <v>#N/A</v>
      </c>
      <c r="C601" s="229">
        <f>'Orçamento-TCE'!C601</f>
        <v>0</v>
      </c>
      <c r="D601" s="199" t="e">
        <f>'Orçamento-TCE'!G601</f>
        <v>#N/A</v>
      </c>
      <c r="E601" s="204">
        <f>'Orçamento-TCE'!H601</f>
        <v>0</v>
      </c>
      <c r="F601" s="230" t="e">
        <f>'Orçamento-TCE'!I601</f>
        <v>#N/A</v>
      </c>
      <c r="G601" s="227" t="e">
        <f>IF(Comparativo!$E$6="Tabela Não Desonerada",VLOOKUP($C601,'Orçamento Base'!$D$12:$S$1673,12,FALSE),VLOOKUP($C601,#REF!,12,FALSE))</f>
        <v>#N/A</v>
      </c>
      <c r="H601" s="228">
        <f>IFERROR(IF(Comparativo!$E$6="Tabela Não Desonerada",VLOOKUP($C601,'Orçamento Base'!$D$12:$S$1673,16,FALSE),VLOOKUP($C601,#REF!,16,FALSE)),0)</f>
        <v>0</v>
      </c>
      <c r="I601" s="575" t="e">
        <f>IF(Comparativo!$E$6="Tabela Não Desonerada",VLOOKUP($C601,'Orçamento Base'!$D$12:$S$1673,11,FALSE),VLOOKUP($C601,#REF!,11,FALSE))</f>
        <v>#N/A</v>
      </c>
      <c r="J601" s="363">
        <f>IF(Comparativo!$E$6="Tabela Não Desonerada",Encargos!$F$44,Encargos!$D$44)</f>
        <v>1.1122000000000001</v>
      </c>
      <c r="K601" s="364"/>
      <c r="L601" s="365" t="e">
        <f t="shared" si="54"/>
        <v>#N/A</v>
      </c>
      <c r="M601" s="365" t="e">
        <f t="shared" si="55"/>
        <v>#N/A</v>
      </c>
      <c r="N601" s="376" t="e">
        <f t="shared" si="56"/>
        <v>#N/A</v>
      </c>
      <c r="O601" s="205" t="e">
        <f>IF(Comparativo!$E$6="Tabela Não Desonerada",VLOOKUP($C601,'Orçamento Base'!$D$12:$S$1673,13,FALSE),VLOOKUP($C601,#REF!,13,FALSE))</f>
        <v>#N/A</v>
      </c>
      <c r="P601" s="205" t="e">
        <f t="shared" si="57"/>
        <v>#N/A</v>
      </c>
      <c r="Q601" s="205" t="e">
        <f>IF(Comparativo!$E$6="Tabela Não Desonerada",VLOOKUP($C601,'Orçamento Base'!$D$12:$S$1673,14,FALSE),VLOOKUP($C601,#REF!,14,FALSE))</f>
        <v>#N/A</v>
      </c>
      <c r="R601" s="205" t="e">
        <f t="shared" si="58"/>
        <v>#N/A</v>
      </c>
      <c r="S601" s="205" t="e">
        <f>IF(Comparativo!$E$6="Tabela Não Desonerada",VLOOKUP($C601,'Orçamento Base'!$D$12:$S$1673,15,FALSE),VLOOKUP($C601,#REF!,15,FALSE))</f>
        <v>#N/A</v>
      </c>
      <c r="T601" s="205" t="e">
        <f t="shared" si="59"/>
        <v>#N/A</v>
      </c>
    </row>
    <row r="602" spans="1:20" ht="15">
      <c r="A602" s="203">
        <v>1</v>
      </c>
      <c r="B602" s="203" t="e">
        <f>'Orçamento-TCE'!B602</f>
        <v>#N/A</v>
      </c>
      <c r="C602" s="229">
        <f>'Orçamento-TCE'!C602</f>
        <v>0</v>
      </c>
      <c r="D602" s="199" t="e">
        <f>'Orçamento-TCE'!G602</f>
        <v>#N/A</v>
      </c>
      <c r="E602" s="204">
        <f>'Orçamento-TCE'!H602</f>
        <v>0</v>
      </c>
      <c r="F602" s="230" t="e">
        <f>'Orçamento-TCE'!I602</f>
        <v>#N/A</v>
      </c>
      <c r="G602" s="227" t="e">
        <f>IF(Comparativo!$E$6="Tabela Não Desonerada",VLOOKUP($C602,'Orçamento Base'!$D$12:$S$1673,12,FALSE),VLOOKUP($C602,#REF!,12,FALSE))</f>
        <v>#N/A</v>
      </c>
      <c r="H602" s="228">
        <f>IFERROR(IF(Comparativo!$E$6="Tabela Não Desonerada",VLOOKUP($C602,'Orçamento Base'!$D$12:$S$1673,16,FALSE),VLOOKUP($C602,#REF!,16,FALSE)),0)</f>
        <v>0</v>
      </c>
      <c r="I602" s="575" t="e">
        <f>IF(Comparativo!$E$6="Tabela Não Desonerada",VLOOKUP($C602,'Orçamento Base'!$D$12:$S$1673,11,FALSE),VLOOKUP($C602,#REF!,11,FALSE))</f>
        <v>#N/A</v>
      </c>
      <c r="J602" s="363">
        <f>IF(Comparativo!$E$6="Tabela Não Desonerada",Encargos!$F$44,Encargos!$D$44)</f>
        <v>1.1122000000000001</v>
      </c>
      <c r="K602" s="364"/>
      <c r="L602" s="365" t="e">
        <f t="shared" si="54"/>
        <v>#N/A</v>
      </c>
      <c r="M602" s="365" t="e">
        <f t="shared" si="55"/>
        <v>#N/A</v>
      </c>
      <c r="N602" s="376" t="e">
        <f t="shared" si="56"/>
        <v>#N/A</v>
      </c>
      <c r="O602" s="205" t="e">
        <f>IF(Comparativo!$E$6="Tabela Não Desonerada",VLOOKUP($C602,'Orçamento Base'!$D$12:$S$1673,13,FALSE),VLOOKUP($C602,#REF!,13,FALSE))</f>
        <v>#N/A</v>
      </c>
      <c r="P602" s="205" t="e">
        <f t="shared" si="57"/>
        <v>#N/A</v>
      </c>
      <c r="Q602" s="205" t="e">
        <f>IF(Comparativo!$E$6="Tabela Não Desonerada",VLOOKUP($C602,'Orçamento Base'!$D$12:$S$1673,14,FALSE),VLOOKUP($C602,#REF!,14,FALSE))</f>
        <v>#N/A</v>
      </c>
      <c r="R602" s="205" t="e">
        <f t="shared" si="58"/>
        <v>#N/A</v>
      </c>
      <c r="S602" s="205" t="e">
        <f>IF(Comparativo!$E$6="Tabela Não Desonerada",VLOOKUP($C602,'Orçamento Base'!$D$12:$S$1673,15,FALSE),VLOOKUP($C602,#REF!,15,FALSE))</f>
        <v>#N/A</v>
      </c>
      <c r="T602" s="205" t="e">
        <f t="shared" si="59"/>
        <v>#N/A</v>
      </c>
    </row>
    <row r="603" spans="1:20" ht="15">
      <c r="A603" s="203">
        <v>1</v>
      </c>
      <c r="B603" s="203" t="e">
        <f>'Orçamento-TCE'!B603</f>
        <v>#N/A</v>
      </c>
      <c r="C603" s="229">
        <f>'Orçamento-TCE'!C603</f>
        <v>0</v>
      </c>
      <c r="D603" s="199" t="e">
        <f>'Orçamento-TCE'!G603</f>
        <v>#N/A</v>
      </c>
      <c r="E603" s="204">
        <f>'Orçamento-TCE'!H603</f>
        <v>0</v>
      </c>
      <c r="F603" s="230" t="e">
        <f>'Orçamento-TCE'!I603</f>
        <v>#N/A</v>
      </c>
      <c r="G603" s="227" t="e">
        <f>IF(Comparativo!$E$6="Tabela Não Desonerada",VLOOKUP($C603,'Orçamento Base'!$D$12:$S$1673,12,FALSE),VLOOKUP($C603,#REF!,12,FALSE))</f>
        <v>#N/A</v>
      </c>
      <c r="H603" s="228">
        <f>IFERROR(IF(Comparativo!$E$6="Tabela Não Desonerada",VLOOKUP($C603,'Orçamento Base'!$D$12:$S$1673,16,FALSE),VLOOKUP($C603,#REF!,16,FALSE)),0)</f>
        <v>0</v>
      </c>
      <c r="I603" s="575" t="e">
        <f>IF(Comparativo!$E$6="Tabela Não Desonerada",VLOOKUP($C603,'Orçamento Base'!$D$12:$S$1673,11,FALSE),VLOOKUP($C603,#REF!,11,FALSE))</f>
        <v>#N/A</v>
      </c>
      <c r="J603" s="363">
        <f>IF(Comparativo!$E$6="Tabela Não Desonerada",Encargos!$F$44,Encargos!$D$44)</f>
        <v>1.1122000000000001</v>
      </c>
      <c r="K603" s="364"/>
      <c r="L603" s="365" t="e">
        <f t="shared" si="54"/>
        <v>#N/A</v>
      </c>
      <c r="M603" s="365" t="e">
        <f t="shared" si="55"/>
        <v>#N/A</v>
      </c>
      <c r="N603" s="376" t="e">
        <f t="shared" si="56"/>
        <v>#N/A</v>
      </c>
      <c r="O603" s="205" t="e">
        <f>IF(Comparativo!$E$6="Tabela Não Desonerada",VLOOKUP($C603,'Orçamento Base'!$D$12:$S$1673,13,FALSE),VLOOKUP($C603,#REF!,13,FALSE))</f>
        <v>#N/A</v>
      </c>
      <c r="P603" s="205" t="e">
        <f t="shared" si="57"/>
        <v>#N/A</v>
      </c>
      <c r="Q603" s="205" t="e">
        <f>IF(Comparativo!$E$6="Tabela Não Desonerada",VLOOKUP($C603,'Orçamento Base'!$D$12:$S$1673,14,FALSE),VLOOKUP($C603,#REF!,14,FALSE))</f>
        <v>#N/A</v>
      </c>
      <c r="R603" s="205" t="e">
        <f t="shared" si="58"/>
        <v>#N/A</v>
      </c>
      <c r="S603" s="205" t="e">
        <f>IF(Comparativo!$E$6="Tabela Não Desonerada",VLOOKUP($C603,'Orçamento Base'!$D$12:$S$1673,15,FALSE),VLOOKUP($C603,#REF!,15,FALSE))</f>
        <v>#N/A</v>
      </c>
      <c r="T603" s="205" t="e">
        <f t="shared" si="59"/>
        <v>#N/A</v>
      </c>
    </row>
    <row r="604" spans="1:20" ht="15">
      <c r="A604" s="203">
        <v>1</v>
      </c>
      <c r="B604" s="203" t="e">
        <f>'Orçamento-TCE'!B604</f>
        <v>#N/A</v>
      </c>
      <c r="C604" s="229">
        <f>'Orçamento-TCE'!C604</f>
        <v>0</v>
      </c>
      <c r="D604" s="199" t="e">
        <f>'Orçamento-TCE'!G604</f>
        <v>#N/A</v>
      </c>
      <c r="E604" s="204">
        <f>'Orçamento-TCE'!H604</f>
        <v>0</v>
      </c>
      <c r="F604" s="230" t="e">
        <f>'Orçamento-TCE'!I604</f>
        <v>#N/A</v>
      </c>
      <c r="G604" s="227" t="e">
        <f>IF(Comparativo!$E$6="Tabela Não Desonerada",VLOOKUP($C604,'Orçamento Base'!$D$12:$S$1673,12,FALSE),VLOOKUP($C604,#REF!,12,FALSE))</f>
        <v>#N/A</v>
      </c>
      <c r="H604" s="228">
        <f>IFERROR(IF(Comparativo!$E$6="Tabela Não Desonerada",VLOOKUP($C604,'Orçamento Base'!$D$12:$S$1673,16,FALSE),VLOOKUP($C604,#REF!,16,FALSE)),0)</f>
        <v>0</v>
      </c>
      <c r="I604" s="575" t="e">
        <f>IF(Comparativo!$E$6="Tabela Não Desonerada",VLOOKUP($C604,'Orçamento Base'!$D$12:$S$1673,11,FALSE),VLOOKUP($C604,#REF!,11,FALSE))</f>
        <v>#N/A</v>
      </c>
      <c r="J604" s="363">
        <f>IF(Comparativo!$E$6="Tabela Não Desonerada",Encargos!$F$44,Encargos!$D$44)</f>
        <v>1.1122000000000001</v>
      </c>
      <c r="K604" s="364"/>
      <c r="L604" s="365" t="e">
        <f t="shared" si="54"/>
        <v>#N/A</v>
      </c>
      <c r="M604" s="365" t="e">
        <f t="shared" si="55"/>
        <v>#N/A</v>
      </c>
      <c r="N604" s="376" t="e">
        <f t="shared" si="56"/>
        <v>#N/A</v>
      </c>
      <c r="O604" s="205" t="e">
        <f>IF(Comparativo!$E$6="Tabela Não Desonerada",VLOOKUP($C604,'Orçamento Base'!$D$12:$S$1673,13,FALSE),VLOOKUP($C604,#REF!,13,FALSE))</f>
        <v>#N/A</v>
      </c>
      <c r="P604" s="205" t="e">
        <f t="shared" si="57"/>
        <v>#N/A</v>
      </c>
      <c r="Q604" s="205" t="e">
        <f>IF(Comparativo!$E$6="Tabela Não Desonerada",VLOOKUP($C604,'Orçamento Base'!$D$12:$S$1673,14,FALSE),VLOOKUP($C604,#REF!,14,FALSE))</f>
        <v>#N/A</v>
      </c>
      <c r="R604" s="205" t="e">
        <f t="shared" si="58"/>
        <v>#N/A</v>
      </c>
      <c r="S604" s="205" t="e">
        <f>IF(Comparativo!$E$6="Tabela Não Desonerada",VLOOKUP($C604,'Orçamento Base'!$D$12:$S$1673,15,FALSE),VLOOKUP($C604,#REF!,15,FALSE))</f>
        <v>#N/A</v>
      </c>
      <c r="T604" s="205" t="e">
        <f t="shared" si="59"/>
        <v>#N/A</v>
      </c>
    </row>
    <row r="605" spans="1:20" ht="15">
      <c r="A605" s="203">
        <v>1</v>
      </c>
      <c r="B605" s="203" t="e">
        <f>'Orçamento-TCE'!B605</f>
        <v>#N/A</v>
      </c>
      <c r="C605" s="229">
        <f>'Orçamento-TCE'!C605</f>
        <v>0</v>
      </c>
      <c r="D605" s="199" t="e">
        <f>'Orçamento-TCE'!G605</f>
        <v>#N/A</v>
      </c>
      <c r="E605" s="204">
        <f>'Orçamento-TCE'!H605</f>
        <v>0</v>
      </c>
      <c r="F605" s="230" t="e">
        <f>'Orçamento-TCE'!I605</f>
        <v>#N/A</v>
      </c>
      <c r="G605" s="227" t="e">
        <f>IF(Comparativo!$E$6="Tabela Não Desonerada",VLOOKUP($C605,'Orçamento Base'!$D$12:$S$1673,12,FALSE),VLOOKUP($C605,#REF!,12,FALSE))</f>
        <v>#N/A</v>
      </c>
      <c r="H605" s="228">
        <f>IFERROR(IF(Comparativo!$E$6="Tabela Não Desonerada",VLOOKUP($C605,'Orçamento Base'!$D$12:$S$1673,16,FALSE),VLOOKUP($C605,#REF!,16,FALSE)),0)</f>
        <v>0</v>
      </c>
      <c r="I605" s="575" t="e">
        <f>IF(Comparativo!$E$6="Tabela Não Desonerada",VLOOKUP($C605,'Orçamento Base'!$D$12:$S$1673,11,FALSE),VLOOKUP($C605,#REF!,11,FALSE))</f>
        <v>#N/A</v>
      </c>
      <c r="J605" s="363">
        <f>IF(Comparativo!$E$6="Tabela Não Desonerada",Encargos!$F$44,Encargos!$D$44)</f>
        <v>1.1122000000000001</v>
      </c>
      <c r="K605" s="364"/>
      <c r="L605" s="365" t="e">
        <f t="shared" si="54"/>
        <v>#N/A</v>
      </c>
      <c r="M605" s="365" t="e">
        <f t="shared" si="55"/>
        <v>#N/A</v>
      </c>
      <c r="N605" s="376" t="e">
        <f t="shared" si="56"/>
        <v>#N/A</v>
      </c>
      <c r="O605" s="205" t="e">
        <f>IF(Comparativo!$E$6="Tabela Não Desonerada",VLOOKUP($C605,'Orçamento Base'!$D$12:$S$1673,13,FALSE),VLOOKUP($C605,#REF!,13,FALSE))</f>
        <v>#N/A</v>
      </c>
      <c r="P605" s="205" t="e">
        <f t="shared" si="57"/>
        <v>#N/A</v>
      </c>
      <c r="Q605" s="205" t="e">
        <f>IF(Comparativo!$E$6="Tabela Não Desonerada",VLOOKUP($C605,'Orçamento Base'!$D$12:$S$1673,14,FALSE),VLOOKUP($C605,#REF!,14,FALSE))</f>
        <v>#N/A</v>
      </c>
      <c r="R605" s="205" t="e">
        <f t="shared" si="58"/>
        <v>#N/A</v>
      </c>
      <c r="S605" s="205" t="e">
        <f>IF(Comparativo!$E$6="Tabela Não Desonerada",VLOOKUP($C605,'Orçamento Base'!$D$12:$S$1673,15,FALSE),VLOOKUP($C605,#REF!,15,FALSE))</f>
        <v>#N/A</v>
      </c>
      <c r="T605" s="205" t="e">
        <f t="shared" si="59"/>
        <v>#N/A</v>
      </c>
    </row>
    <row r="606" spans="1:20" ht="15">
      <c r="A606" s="203">
        <v>1</v>
      </c>
      <c r="B606" s="203" t="e">
        <f>'Orçamento-TCE'!B606</f>
        <v>#N/A</v>
      </c>
      <c r="C606" s="229">
        <f>'Orçamento-TCE'!C606</f>
        <v>0</v>
      </c>
      <c r="D606" s="199" t="e">
        <f>'Orçamento-TCE'!G606</f>
        <v>#N/A</v>
      </c>
      <c r="E606" s="204">
        <f>'Orçamento-TCE'!H606</f>
        <v>0</v>
      </c>
      <c r="F606" s="230" t="e">
        <f>'Orçamento-TCE'!I606</f>
        <v>#N/A</v>
      </c>
      <c r="G606" s="227" t="e">
        <f>IF(Comparativo!$E$6="Tabela Não Desonerada",VLOOKUP($C606,'Orçamento Base'!$D$12:$S$1673,12,FALSE),VLOOKUP($C606,#REF!,12,FALSE))</f>
        <v>#N/A</v>
      </c>
      <c r="H606" s="228">
        <f>IFERROR(IF(Comparativo!$E$6="Tabela Não Desonerada",VLOOKUP($C606,'Orçamento Base'!$D$12:$S$1673,16,FALSE),VLOOKUP($C606,#REF!,16,FALSE)),0)</f>
        <v>0</v>
      </c>
      <c r="I606" s="575" t="e">
        <f>IF(Comparativo!$E$6="Tabela Não Desonerada",VLOOKUP($C606,'Orçamento Base'!$D$12:$S$1673,11,FALSE),VLOOKUP($C606,#REF!,11,FALSE))</f>
        <v>#N/A</v>
      </c>
      <c r="J606" s="363">
        <f>IF(Comparativo!$E$6="Tabela Não Desonerada",Encargos!$F$44,Encargos!$D$44)</f>
        <v>1.1122000000000001</v>
      </c>
      <c r="K606" s="364"/>
      <c r="L606" s="365" t="e">
        <f t="shared" si="54"/>
        <v>#N/A</v>
      </c>
      <c r="M606" s="365" t="e">
        <f t="shared" si="55"/>
        <v>#N/A</v>
      </c>
      <c r="N606" s="376" t="e">
        <f t="shared" si="56"/>
        <v>#N/A</v>
      </c>
      <c r="O606" s="205" t="e">
        <f>IF(Comparativo!$E$6="Tabela Não Desonerada",VLOOKUP($C606,'Orçamento Base'!$D$12:$S$1673,13,FALSE),VLOOKUP($C606,#REF!,13,FALSE))</f>
        <v>#N/A</v>
      </c>
      <c r="P606" s="205" t="e">
        <f t="shared" si="57"/>
        <v>#N/A</v>
      </c>
      <c r="Q606" s="205" t="e">
        <f>IF(Comparativo!$E$6="Tabela Não Desonerada",VLOOKUP($C606,'Orçamento Base'!$D$12:$S$1673,14,FALSE),VLOOKUP($C606,#REF!,14,FALSE))</f>
        <v>#N/A</v>
      </c>
      <c r="R606" s="205" t="e">
        <f t="shared" si="58"/>
        <v>#N/A</v>
      </c>
      <c r="S606" s="205" t="e">
        <f>IF(Comparativo!$E$6="Tabela Não Desonerada",VLOOKUP($C606,'Orçamento Base'!$D$12:$S$1673,15,FALSE),VLOOKUP($C606,#REF!,15,FALSE))</f>
        <v>#N/A</v>
      </c>
      <c r="T606" s="205" t="e">
        <f t="shared" si="59"/>
        <v>#N/A</v>
      </c>
    </row>
    <row r="607" spans="1:20" ht="15">
      <c r="A607" s="203">
        <v>1</v>
      </c>
      <c r="B607" s="203" t="e">
        <f>'Orçamento-TCE'!B607</f>
        <v>#N/A</v>
      </c>
      <c r="C607" s="229">
        <f>'Orçamento-TCE'!C607</f>
        <v>0</v>
      </c>
      <c r="D607" s="199" t="e">
        <f>'Orçamento-TCE'!G607</f>
        <v>#N/A</v>
      </c>
      <c r="E607" s="204">
        <f>'Orçamento-TCE'!H607</f>
        <v>0</v>
      </c>
      <c r="F607" s="230" t="e">
        <f>'Orçamento-TCE'!I607</f>
        <v>#N/A</v>
      </c>
      <c r="G607" s="227" t="e">
        <f>IF(Comparativo!$E$6="Tabela Não Desonerada",VLOOKUP($C607,'Orçamento Base'!$D$12:$S$1673,12,FALSE),VLOOKUP($C607,#REF!,12,FALSE))</f>
        <v>#N/A</v>
      </c>
      <c r="H607" s="228">
        <f>IFERROR(IF(Comparativo!$E$6="Tabela Não Desonerada",VLOOKUP($C607,'Orçamento Base'!$D$12:$S$1673,16,FALSE),VLOOKUP($C607,#REF!,16,FALSE)),0)</f>
        <v>0</v>
      </c>
      <c r="I607" s="575" t="e">
        <f>IF(Comparativo!$E$6="Tabela Não Desonerada",VLOOKUP($C607,'Orçamento Base'!$D$12:$S$1673,11,FALSE),VLOOKUP($C607,#REF!,11,FALSE))</f>
        <v>#N/A</v>
      </c>
      <c r="J607" s="363">
        <f>IF(Comparativo!$E$6="Tabela Não Desonerada",Encargos!$F$44,Encargos!$D$44)</f>
        <v>1.1122000000000001</v>
      </c>
      <c r="K607" s="364"/>
      <c r="L607" s="365" t="e">
        <f t="shared" si="54"/>
        <v>#N/A</v>
      </c>
      <c r="M607" s="365" t="e">
        <f t="shared" si="55"/>
        <v>#N/A</v>
      </c>
      <c r="N607" s="376" t="e">
        <f t="shared" si="56"/>
        <v>#N/A</v>
      </c>
      <c r="O607" s="205" t="e">
        <f>IF(Comparativo!$E$6="Tabela Não Desonerada",VLOOKUP($C607,'Orçamento Base'!$D$12:$S$1673,13,FALSE),VLOOKUP($C607,#REF!,13,FALSE))</f>
        <v>#N/A</v>
      </c>
      <c r="P607" s="205" t="e">
        <f t="shared" si="57"/>
        <v>#N/A</v>
      </c>
      <c r="Q607" s="205" t="e">
        <f>IF(Comparativo!$E$6="Tabela Não Desonerada",VLOOKUP($C607,'Orçamento Base'!$D$12:$S$1673,14,FALSE),VLOOKUP($C607,#REF!,14,FALSE))</f>
        <v>#N/A</v>
      </c>
      <c r="R607" s="205" t="e">
        <f t="shared" si="58"/>
        <v>#N/A</v>
      </c>
      <c r="S607" s="205" t="e">
        <f>IF(Comparativo!$E$6="Tabela Não Desonerada",VLOOKUP($C607,'Orçamento Base'!$D$12:$S$1673,15,FALSE),VLOOKUP($C607,#REF!,15,FALSE))</f>
        <v>#N/A</v>
      </c>
      <c r="T607" s="205" t="e">
        <f t="shared" si="59"/>
        <v>#N/A</v>
      </c>
    </row>
    <row r="608" spans="1:20" ht="15">
      <c r="A608" s="203">
        <v>1</v>
      </c>
      <c r="B608" s="203" t="e">
        <f>'Orçamento-TCE'!B608</f>
        <v>#N/A</v>
      </c>
      <c r="C608" s="229">
        <f>'Orçamento-TCE'!C608</f>
        <v>0</v>
      </c>
      <c r="D608" s="199" t="e">
        <f>'Orçamento-TCE'!G608</f>
        <v>#N/A</v>
      </c>
      <c r="E608" s="204">
        <f>'Orçamento-TCE'!H608</f>
        <v>0</v>
      </c>
      <c r="F608" s="230" t="e">
        <f>'Orçamento-TCE'!I608</f>
        <v>#N/A</v>
      </c>
      <c r="G608" s="227" t="e">
        <f>IF(Comparativo!$E$6="Tabela Não Desonerada",VLOOKUP($C608,'Orçamento Base'!$D$12:$S$1673,12,FALSE),VLOOKUP($C608,#REF!,12,FALSE))</f>
        <v>#N/A</v>
      </c>
      <c r="H608" s="228">
        <f>IFERROR(IF(Comparativo!$E$6="Tabela Não Desonerada",VLOOKUP($C608,'Orçamento Base'!$D$12:$S$1673,16,FALSE),VLOOKUP($C608,#REF!,16,FALSE)),0)</f>
        <v>0</v>
      </c>
      <c r="I608" s="575" t="e">
        <f>IF(Comparativo!$E$6="Tabela Não Desonerada",VLOOKUP($C608,'Orçamento Base'!$D$12:$S$1673,11,FALSE),VLOOKUP($C608,#REF!,11,FALSE))</f>
        <v>#N/A</v>
      </c>
      <c r="J608" s="363">
        <f>IF(Comparativo!$E$6="Tabela Não Desonerada",Encargos!$F$44,Encargos!$D$44)</f>
        <v>1.1122000000000001</v>
      </c>
      <c r="K608" s="364"/>
      <c r="L608" s="365" t="e">
        <f t="shared" si="54"/>
        <v>#N/A</v>
      </c>
      <c r="M608" s="365" t="e">
        <f t="shared" si="55"/>
        <v>#N/A</v>
      </c>
      <c r="N608" s="376" t="e">
        <f t="shared" si="56"/>
        <v>#N/A</v>
      </c>
      <c r="O608" s="205" t="e">
        <f>IF(Comparativo!$E$6="Tabela Não Desonerada",VLOOKUP($C608,'Orçamento Base'!$D$12:$S$1673,13,FALSE),VLOOKUP($C608,#REF!,13,FALSE))</f>
        <v>#N/A</v>
      </c>
      <c r="P608" s="205" t="e">
        <f t="shared" si="57"/>
        <v>#N/A</v>
      </c>
      <c r="Q608" s="205" t="e">
        <f>IF(Comparativo!$E$6="Tabela Não Desonerada",VLOOKUP($C608,'Orçamento Base'!$D$12:$S$1673,14,FALSE),VLOOKUP($C608,#REF!,14,FALSE))</f>
        <v>#N/A</v>
      </c>
      <c r="R608" s="205" t="e">
        <f t="shared" si="58"/>
        <v>#N/A</v>
      </c>
      <c r="S608" s="205" t="e">
        <f>IF(Comparativo!$E$6="Tabela Não Desonerada",VLOOKUP($C608,'Orçamento Base'!$D$12:$S$1673,15,FALSE),VLOOKUP($C608,#REF!,15,FALSE))</f>
        <v>#N/A</v>
      </c>
      <c r="T608" s="205" t="e">
        <f t="shared" si="59"/>
        <v>#N/A</v>
      </c>
    </row>
    <row r="609" spans="1:20" ht="15">
      <c r="A609" s="203">
        <v>1</v>
      </c>
      <c r="B609" s="203" t="e">
        <f>'Orçamento-TCE'!B609</f>
        <v>#N/A</v>
      </c>
      <c r="C609" s="229">
        <f>'Orçamento-TCE'!C609</f>
        <v>0</v>
      </c>
      <c r="D609" s="199" t="e">
        <f>'Orçamento-TCE'!G609</f>
        <v>#N/A</v>
      </c>
      <c r="E609" s="204">
        <f>'Orçamento-TCE'!H609</f>
        <v>0</v>
      </c>
      <c r="F609" s="230" t="e">
        <f>'Orçamento-TCE'!I609</f>
        <v>#N/A</v>
      </c>
      <c r="G609" s="227" t="e">
        <f>IF(Comparativo!$E$6="Tabela Não Desonerada",VLOOKUP($C609,'Orçamento Base'!$D$12:$S$1673,12,FALSE),VLOOKUP($C609,#REF!,12,FALSE))</f>
        <v>#N/A</v>
      </c>
      <c r="H609" s="228">
        <f>IFERROR(IF(Comparativo!$E$6="Tabela Não Desonerada",VLOOKUP($C609,'Orçamento Base'!$D$12:$S$1673,16,FALSE),VLOOKUP($C609,#REF!,16,FALSE)),0)</f>
        <v>0</v>
      </c>
      <c r="I609" s="575" t="e">
        <f>IF(Comparativo!$E$6="Tabela Não Desonerada",VLOOKUP($C609,'Orçamento Base'!$D$12:$S$1673,11,FALSE),VLOOKUP($C609,#REF!,11,FALSE))</f>
        <v>#N/A</v>
      </c>
      <c r="J609" s="363">
        <f>IF(Comparativo!$E$6="Tabela Não Desonerada",Encargos!$F$44,Encargos!$D$44)</f>
        <v>1.1122000000000001</v>
      </c>
      <c r="K609" s="364"/>
      <c r="L609" s="365" t="e">
        <f t="shared" si="54"/>
        <v>#N/A</v>
      </c>
      <c r="M609" s="365" t="e">
        <f t="shared" si="55"/>
        <v>#N/A</v>
      </c>
      <c r="N609" s="376" t="e">
        <f t="shared" si="56"/>
        <v>#N/A</v>
      </c>
      <c r="O609" s="205" t="e">
        <f>IF(Comparativo!$E$6="Tabela Não Desonerada",VLOOKUP($C609,'Orçamento Base'!$D$12:$S$1673,13,FALSE),VLOOKUP($C609,#REF!,13,FALSE))</f>
        <v>#N/A</v>
      </c>
      <c r="P609" s="205" t="e">
        <f t="shared" si="57"/>
        <v>#N/A</v>
      </c>
      <c r="Q609" s="205" t="e">
        <f>IF(Comparativo!$E$6="Tabela Não Desonerada",VLOOKUP($C609,'Orçamento Base'!$D$12:$S$1673,14,FALSE),VLOOKUP($C609,#REF!,14,FALSE))</f>
        <v>#N/A</v>
      </c>
      <c r="R609" s="205" t="e">
        <f t="shared" si="58"/>
        <v>#N/A</v>
      </c>
      <c r="S609" s="205" t="e">
        <f>IF(Comparativo!$E$6="Tabela Não Desonerada",VLOOKUP($C609,'Orçamento Base'!$D$12:$S$1673,15,FALSE),VLOOKUP($C609,#REF!,15,FALSE))</f>
        <v>#N/A</v>
      </c>
      <c r="T609" s="205" t="e">
        <f t="shared" si="59"/>
        <v>#N/A</v>
      </c>
    </row>
    <row r="610" spans="1:20" ht="15">
      <c r="A610" s="203">
        <v>1</v>
      </c>
      <c r="B610" s="203" t="e">
        <f>'Orçamento-TCE'!B610</f>
        <v>#N/A</v>
      </c>
      <c r="C610" s="229">
        <f>'Orçamento-TCE'!C610</f>
        <v>0</v>
      </c>
      <c r="D610" s="199" t="e">
        <f>'Orçamento-TCE'!G610</f>
        <v>#N/A</v>
      </c>
      <c r="E610" s="204">
        <f>'Orçamento-TCE'!H610</f>
        <v>0</v>
      </c>
      <c r="F610" s="230" t="e">
        <f>'Orçamento-TCE'!I610</f>
        <v>#N/A</v>
      </c>
      <c r="G610" s="227" t="e">
        <f>IF(Comparativo!$E$6="Tabela Não Desonerada",VLOOKUP($C610,'Orçamento Base'!$D$12:$S$1673,12,FALSE),VLOOKUP($C610,#REF!,12,FALSE))</f>
        <v>#N/A</v>
      </c>
      <c r="H610" s="228">
        <f>IFERROR(IF(Comparativo!$E$6="Tabela Não Desonerada",VLOOKUP($C610,'Orçamento Base'!$D$12:$S$1673,16,FALSE),VLOOKUP($C610,#REF!,16,FALSE)),0)</f>
        <v>0</v>
      </c>
      <c r="I610" s="575" t="e">
        <f>IF(Comparativo!$E$6="Tabela Não Desonerada",VLOOKUP($C610,'Orçamento Base'!$D$12:$S$1673,11,FALSE),VLOOKUP($C610,#REF!,11,FALSE))</f>
        <v>#N/A</v>
      </c>
      <c r="J610" s="363">
        <f>IF(Comparativo!$E$6="Tabela Não Desonerada",Encargos!$F$44,Encargos!$D$44)</f>
        <v>1.1122000000000001</v>
      </c>
      <c r="K610" s="364"/>
      <c r="L610" s="365" t="e">
        <f t="shared" si="54"/>
        <v>#N/A</v>
      </c>
      <c r="M610" s="365" t="e">
        <f t="shared" si="55"/>
        <v>#N/A</v>
      </c>
      <c r="N610" s="376" t="e">
        <f t="shared" si="56"/>
        <v>#N/A</v>
      </c>
      <c r="O610" s="205" t="e">
        <f>IF(Comparativo!$E$6="Tabela Não Desonerada",VLOOKUP($C610,'Orçamento Base'!$D$12:$S$1673,13,FALSE),VLOOKUP($C610,#REF!,13,FALSE))</f>
        <v>#N/A</v>
      </c>
      <c r="P610" s="205" t="e">
        <f t="shared" si="57"/>
        <v>#N/A</v>
      </c>
      <c r="Q610" s="205" t="e">
        <f>IF(Comparativo!$E$6="Tabela Não Desonerada",VLOOKUP($C610,'Orçamento Base'!$D$12:$S$1673,14,FALSE),VLOOKUP($C610,#REF!,14,FALSE))</f>
        <v>#N/A</v>
      </c>
      <c r="R610" s="205" t="e">
        <f t="shared" si="58"/>
        <v>#N/A</v>
      </c>
      <c r="S610" s="205" t="e">
        <f>IF(Comparativo!$E$6="Tabela Não Desonerada",VLOOKUP($C610,'Orçamento Base'!$D$12:$S$1673,15,FALSE),VLOOKUP($C610,#REF!,15,FALSE))</f>
        <v>#N/A</v>
      </c>
      <c r="T610" s="205" t="e">
        <f t="shared" si="59"/>
        <v>#N/A</v>
      </c>
    </row>
    <row r="611" spans="1:20" ht="15">
      <c r="A611" s="203">
        <v>1</v>
      </c>
      <c r="B611" s="203" t="e">
        <f>'Orçamento-TCE'!B611</f>
        <v>#N/A</v>
      </c>
      <c r="C611" s="229">
        <f>'Orçamento-TCE'!C611</f>
        <v>0</v>
      </c>
      <c r="D611" s="199" t="e">
        <f>'Orçamento-TCE'!G611</f>
        <v>#N/A</v>
      </c>
      <c r="E611" s="204">
        <f>'Orçamento-TCE'!H611</f>
        <v>0</v>
      </c>
      <c r="F611" s="230" t="e">
        <f>'Orçamento-TCE'!I611</f>
        <v>#N/A</v>
      </c>
      <c r="G611" s="227" t="e">
        <f>IF(Comparativo!$E$6="Tabela Não Desonerada",VLOOKUP($C611,'Orçamento Base'!$D$12:$S$1673,12,FALSE),VLOOKUP($C611,#REF!,12,FALSE))</f>
        <v>#N/A</v>
      </c>
      <c r="H611" s="228">
        <f>IFERROR(IF(Comparativo!$E$6="Tabela Não Desonerada",VLOOKUP($C611,'Orçamento Base'!$D$12:$S$1673,16,FALSE),VLOOKUP($C611,#REF!,16,FALSE)),0)</f>
        <v>0</v>
      </c>
      <c r="I611" s="575" t="e">
        <f>IF(Comparativo!$E$6="Tabela Não Desonerada",VLOOKUP($C611,'Orçamento Base'!$D$12:$S$1673,11,FALSE),VLOOKUP($C611,#REF!,11,FALSE))</f>
        <v>#N/A</v>
      </c>
      <c r="J611" s="363">
        <f>IF(Comparativo!$E$6="Tabela Não Desonerada",Encargos!$F$44,Encargos!$D$44)</f>
        <v>1.1122000000000001</v>
      </c>
      <c r="K611" s="364"/>
      <c r="L611" s="365" t="e">
        <f t="shared" si="54"/>
        <v>#N/A</v>
      </c>
      <c r="M611" s="365" t="e">
        <f t="shared" si="55"/>
        <v>#N/A</v>
      </c>
      <c r="N611" s="376" t="e">
        <f t="shared" si="56"/>
        <v>#N/A</v>
      </c>
      <c r="O611" s="205" t="e">
        <f>IF(Comparativo!$E$6="Tabela Não Desonerada",VLOOKUP($C611,'Orçamento Base'!$D$12:$S$1673,13,FALSE),VLOOKUP($C611,#REF!,13,FALSE))</f>
        <v>#N/A</v>
      </c>
      <c r="P611" s="205" t="e">
        <f t="shared" si="57"/>
        <v>#N/A</v>
      </c>
      <c r="Q611" s="205" t="e">
        <f>IF(Comparativo!$E$6="Tabela Não Desonerada",VLOOKUP($C611,'Orçamento Base'!$D$12:$S$1673,14,FALSE),VLOOKUP($C611,#REF!,14,FALSE))</f>
        <v>#N/A</v>
      </c>
      <c r="R611" s="205" t="e">
        <f t="shared" si="58"/>
        <v>#N/A</v>
      </c>
      <c r="S611" s="205" t="e">
        <f>IF(Comparativo!$E$6="Tabela Não Desonerada",VLOOKUP($C611,'Orçamento Base'!$D$12:$S$1673,15,FALSE),VLOOKUP($C611,#REF!,15,FALSE))</f>
        <v>#N/A</v>
      </c>
      <c r="T611" s="205" t="e">
        <f t="shared" si="59"/>
        <v>#N/A</v>
      </c>
    </row>
    <row r="612" spans="1:20" ht="15">
      <c r="A612" s="203">
        <v>1</v>
      </c>
      <c r="B612" s="203" t="e">
        <f>'Orçamento-TCE'!B612</f>
        <v>#N/A</v>
      </c>
      <c r="C612" s="229">
        <f>'Orçamento-TCE'!C612</f>
        <v>0</v>
      </c>
      <c r="D612" s="199" t="e">
        <f>'Orçamento-TCE'!G612</f>
        <v>#N/A</v>
      </c>
      <c r="E612" s="204">
        <f>'Orçamento-TCE'!H612</f>
        <v>0</v>
      </c>
      <c r="F612" s="230" t="e">
        <f>'Orçamento-TCE'!I612</f>
        <v>#N/A</v>
      </c>
      <c r="G612" s="227" t="e">
        <f>IF(Comparativo!$E$6="Tabela Não Desonerada",VLOOKUP($C612,'Orçamento Base'!$D$12:$S$1673,12,FALSE),VLOOKUP($C612,#REF!,12,FALSE))</f>
        <v>#N/A</v>
      </c>
      <c r="H612" s="228">
        <f>IFERROR(IF(Comparativo!$E$6="Tabela Não Desonerada",VLOOKUP($C612,'Orçamento Base'!$D$12:$S$1673,16,FALSE),VLOOKUP($C612,#REF!,16,FALSE)),0)</f>
        <v>0</v>
      </c>
      <c r="I612" s="575" t="e">
        <f>IF(Comparativo!$E$6="Tabela Não Desonerada",VLOOKUP($C612,'Orçamento Base'!$D$12:$S$1673,11,FALSE),VLOOKUP($C612,#REF!,11,FALSE))</f>
        <v>#N/A</v>
      </c>
      <c r="J612" s="363">
        <f>IF(Comparativo!$E$6="Tabela Não Desonerada",Encargos!$F$44,Encargos!$D$44)</f>
        <v>1.1122000000000001</v>
      </c>
      <c r="K612" s="364"/>
      <c r="L612" s="365" t="e">
        <f t="shared" si="54"/>
        <v>#N/A</v>
      </c>
      <c r="M612" s="365" t="e">
        <f t="shared" si="55"/>
        <v>#N/A</v>
      </c>
      <c r="N612" s="376" t="e">
        <f t="shared" si="56"/>
        <v>#N/A</v>
      </c>
      <c r="O612" s="205" t="e">
        <f>IF(Comparativo!$E$6="Tabela Não Desonerada",VLOOKUP($C612,'Orçamento Base'!$D$12:$S$1673,13,FALSE),VLOOKUP($C612,#REF!,13,FALSE))</f>
        <v>#N/A</v>
      </c>
      <c r="P612" s="205" t="e">
        <f t="shared" si="57"/>
        <v>#N/A</v>
      </c>
      <c r="Q612" s="205" t="e">
        <f>IF(Comparativo!$E$6="Tabela Não Desonerada",VLOOKUP($C612,'Orçamento Base'!$D$12:$S$1673,14,FALSE),VLOOKUP($C612,#REF!,14,FALSE))</f>
        <v>#N/A</v>
      </c>
      <c r="R612" s="205" t="e">
        <f t="shared" si="58"/>
        <v>#N/A</v>
      </c>
      <c r="S612" s="205" t="e">
        <f>IF(Comparativo!$E$6="Tabela Não Desonerada",VLOOKUP($C612,'Orçamento Base'!$D$12:$S$1673,15,FALSE),VLOOKUP($C612,#REF!,15,FALSE))</f>
        <v>#N/A</v>
      </c>
      <c r="T612" s="205" t="e">
        <f t="shared" si="59"/>
        <v>#N/A</v>
      </c>
    </row>
    <row r="613" spans="1:20" ht="15">
      <c r="A613" s="203">
        <v>1</v>
      </c>
      <c r="B613" s="203" t="e">
        <f>'Orçamento-TCE'!B613</f>
        <v>#N/A</v>
      </c>
      <c r="C613" s="229">
        <f>'Orçamento-TCE'!C613</f>
        <v>0</v>
      </c>
      <c r="D613" s="199" t="e">
        <f>'Orçamento-TCE'!G613</f>
        <v>#N/A</v>
      </c>
      <c r="E613" s="204">
        <f>'Orçamento-TCE'!H613</f>
        <v>0</v>
      </c>
      <c r="F613" s="230" t="e">
        <f>'Orçamento-TCE'!I613</f>
        <v>#N/A</v>
      </c>
      <c r="G613" s="227" t="e">
        <f>IF(Comparativo!$E$6="Tabela Não Desonerada",VLOOKUP($C613,'Orçamento Base'!$D$12:$S$1673,12,FALSE),VLOOKUP($C613,#REF!,12,FALSE))</f>
        <v>#N/A</v>
      </c>
      <c r="H613" s="228">
        <f>IFERROR(IF(Comparativo!$E$6="Tabela Não Desonerada",VLOOKUP($C613,'Orçamento Base'!$D$12:$S$1673,16,FALSE),VLOOKUP($C613,#REF!,16,FALSE)),0)</f>
        <v>0</v>
      </c>
      <c r="I613" s="575" t="e">
        <f>IF(Comparativo!$E$6="Tabela Não Desonerada",VLOOKUP($C613,'Orçamento Base'!$D$12:$S$1673,11,FALSE),VLOOKUP($C613,#REF!,11,FALSE))</f>
        <v>#N/A</v>
      </c>
      <c r="J613" s="363">
        <f>IF(Comparativo!$E$6="Tabela Não Desonerada",Encargos!$F$44,Encargos!$D$44)</f>
        <v>1.1122000000000001</v>
      </c>
      <c r="K613" s="364"/>
      <c r="L613" s="365" t="e">
        <f t="shared" si="54"/>
        <v>#N/A</v>
      </c>
      <c r="M613" s="365" t="e">
        <f t="shared" si="55"/>
        <v>#N/A</v>
      </c>
      <c r="N613" s="376" t="e">
        <f t="shared" si="56"/>
        <v>#N/A</v>
      </c>
      <c r="O613" s="205" t="e">
        <f>IF(Comparativo!$E$6="Tabela Não Desonerada",VLOOKUP($C613,'Orçamento Base'!$D$12:$S$1673,13,FALSE),VLOOKUP($C613,#REF!,13,FALSE))</f>
        <v>#N/A</v>
      </c>
      <c r="P613" s="205" t="e">
        <f t="shared" si="57"/>
        <v>#N/A</v>
      </c>
      <c r="Q613" s="205" t="e">
        <f>IF(Comparativo!$E$6="Tabela Não Desonerada",VLOOKUP($C613,'Orçamento Base'!$D$12:$S$1673,14,FALSE),VLOOKUP($C613,#REF!,14,FALSE))</f>
        <v>#N/A</v>
      </c>
      <c r="R613" s="205" t="e">
        <f t="shared" si="58"/>
        <v>#N/A</v>
      </c>
      <c r="S613" s="205" t="e">
        <f>IF(Comparativo!$E$6="Tabela Não Desonerada",VLOOKUP($C613,'Orçamento Base'!$D$12:$S$1673,15,FALSE),VLOOKUP($C613,#REF!,15,FALSE))</f>
        <v>#N/A</v>
      </c>
      <c r="T613" s="205" t="e">
        <f t="shared" si="59"/>
        <v>#N/A</v>
      </c>
    </row>
    <row r="614" spans="1:20" ht="15">
      <c r="A614" s="203">
        <v>1</v>
      </c>
      <c r="B614" s="203" t="e">
        <f>'Orçamento-TCE'!B614</f>
        <v>#N/A</v>
      </c>
      <c r="C614" s="229">
        <f>'Orçamento-TCE'!C614</f>
        <v>0</v>
      </c>
      <c r="D614" s="199" t="e">
        <f>'Orçamento-TCE'!G614</f>
        <v>#N/A</v>
      </c>
      <c r="E614" s="204">
        <f>'Orçamento-TCE'!H614</f>
        <v>0</v>
      </c>
      <c r="F614" s="230" t="e">
        <f>'Orçamento-TCE'!I614</f>
        <v>#N/A</v>
      </c>
      <c r="G614" s="227" t="e">
        <f>IF(Comparativo!$E$6="Tabela Não Desonerada",VLOOKUP($C614,'Orçamento Base'!$D$12:$S$1673,12,FALSE),VLOOKUP($C614,#REF!,12,FALSE))</f>
        <v>#N/A</v>
      </c>
      <c r="H614" s="228">
        <f>IFERROR(IF(Comparativo!$E$6="Tabela Não Desonerada",VLOOKUP($C614,'Orçamento Base'!$D$12:$S$1673,16,FALSE),VLOOKUP($C614,#REF!,16,FALSE)),0)</f>
        <v>0</v>
      </c>
      <c r="I614" s="575" t="e">
        <f>IF(Comparativo!$E$6="Tabela Não Desonerada",VLOOKUP($C614,'Orçamento Base'!$D$12:$S$1673,11,FALSE),VLOOKUP($C614,#REF!,11,FALSE))</f>
        <v>#N/A</v>
      </c>
      <c r="J614" s="363">
        <f>IF(Comparativo!$E$6="Tabela Não Desonerada",Encargos!$F$44,Encargos!$D$44)</f>
        <v>1.1122000000000001</v>
      </c>
      <c r="K614" s="364"/>
      <c r="L614" s="365" t="e">
        <f t="shared" si="54"/>
        <v>#N/A</v>
      </c>
      <c r="M614" s="365" t="e">
        <f t="shared" si="55"/>
        <v>#N/A</v>
      </c>
      <c r="N614" s="376" t="e">
        <f t="shared" si="56"/>
        <v>#N/A</v>
      </c>
      <c r="O614" s="205" t="e">
        <f>IF(Comparativo!$E$6="Tabela Não Desonerada",VLOOKUP($C614,'Orçamento Base'!$D$12:$S$1673,13,FALSE),VLOOKUP($C614,#REF!,13,FALSE))</f>
        <v>#N/A</v>
      </c>
      <c r="P614" s="205" t="e">
        <f t="shared" si="57"/>
        <v>#N/A</v>
      </c>
      <c r="Q614" s="205" t="e">
        <f>IF(Comparativo!$E$6="Tabela Não Desonerada",VLOOKUP($C614,'Orçamento Base'!$D$12:$S$1673,14,FALSE),VLOOKUP($C614,#REF!,14,FALSE))</f>
        <v>#N/A</v>
      </c>
      <c r="R614" s="205" t="e">
        <f t="shared" si="58"/>
        <v>#N/A</v>
      </c>
      <c r="S614" s="205" t="e">
        <f>IF(Comparativo!$E$6="Tabela Não Desonerada",VLOOKUP($C614,'Orçamento Base'!$D$12:$S$1673,15,FALSE),VLOOKUP($C614,#REF!,15,FALSE))</f>
        <v>#N/A</v>
      </c>
      <c r="T614" s="205" t="e">
        <f t="shared" si="59"/>
        <v>#N/A</v>
      </c>
    </row>
    <row r="615" spans="1:20" ht="15">
      <c r="A615" s="203">
        <v>1</v>
      </c>
      <c r="B615" s="203" t="e">
        <f>'Orçamento-TCE'!B615</f>
        <v>#N/A</v>
      </c>
      <c r="C615" s="229">
        <f>'Orçamento-TCE'!C615</f>
        <v>0</v>
      </c>
      <c r="D615" s="199" t="e">
        <f>'Orçamento-TCE'!G615</f>
        <v>#N/A</v>
      </c>
      <c r="E615" s="204">
        <f>'Orçamento-TCE'!H615</f>
        <v>0</v>
      </c>
      <c r="F615" s="230" t="e">
        <f>'Orçamento-TCE'!I615</f>
        <v>#N/A</v>
      </c>
      <c r="G615" s="227" t="e">
        <f>IF(Comparativo!$E$6="Tabela Não Desonerada",VLOOKUP($C615,'Orçamento Base'!$D$12:$S$1673,12,FALSE),VLOOKUP($C615,#REF!,12,FALSE))</f>
        <v>#N/A</v>
      </c>
      <c r="H615" s="228">
        <f>IFERROR(IF(Comparativo!$E$6="Tabela Não Desonerada",VLOOKUP($C615,'Orçamento Base'!$D$12:$S$1673,16,FALSE),VLOOKUP($C615,#REF!,16,FALSE)),0)</f>
        <v>0</v>
      </c>
      <c r="I615" s="575" t="e">
        <f>IF(Comparativo!$E$6="Tabela Não Desonerada",VLOOKUP($C615,'Orçamento Base'!$D$12:$S$1673,11,FALSE),VLOOKUP($C615,#REF!,11,FALSE))</f>
        <v>#N/A</v>
      </c>
      <c r="J615" s="363">
        <f>IF(Comparativo!$E$6="Tabela Não Desonerada",Encargos!$F$44,Encargos!$D$44)</f>
        <v>1.1122000000000001</v>
      </c>
      <c r="K615" s="364"/>
      <c r="L615" s="365" t="e">
        <f t="shared" si="54"/>
        <v>#N/A</v>
      </c>
      <c r="M615" s="365" t="e">
        <f t="shared" si="55"/>
        <v>#N/A</v>
      </c>
      <c r="N615" s="376" t="e">
        <f t="shared" si="56"/>
        <v>#N/A</v>
      </c>
      <c r="O615" s="205" t="e">
        <f>IF(Comparativo!$E$6="Tabela Não Desonerada",VLOOKUP($C615,'Orçamento Base'!$D$12:$S$1673,13,FALSE),VLOOKUP($C615,#REF!,13,FALSE))</f>
        <v>#N/A</v>
      </c>
      <c r="P615" s="205" t="e">
        <f t="shared" si="57"/>
        <v>#N/A</v>
      </c>
      <c r="Q615" s="205" t="e">
        <f>IF(Comparativo!$E$6="Tabela Não Desonerada",VLOOKUP($C615,'Orçamento Base'!$D$12:$S$1673,14,FALSE),VLOOKUP($C615,#REF!,14,FALSE))</f>
        <v>#N/A</v>
      </c>
      <c r="R615" s="205" t="e">
        <f t="shared" si="58"/>
        <v>#N/A</v>
      </c>
      <c r="S615" s="205" t="e">
        <f>IF(Comparativo!$E$6="Tabela Não Desonerada",VLOOKUP($C615,'Orçamento Base'!$D$12:$S$1673,15,FALSE),VLOOKUP($C615,#REF!,15,FALSE))</f>
        <v>#N/A</v>
      </c>
      <c r="T615" s="205" t="e">
        <f t="shared" si="59"/>
        <v>#N/A</v>
      </c>
    </row>
    <row r="616" spans="1:20" ht="15">
      <c r="A616" s="203">
        <v>1</v>
      </c>
      <c r="B616" s="203" t="e">
        <f>'Orçamento-TCE'!B616</f>
        <v>#N/A</v>
      </c>
      <c r="C616" s="229">
        <f>'Orçamento-TCE'!C616</f>
        <v>0</v>
      </c>
      <c r="D616" s="199" t="e">
        <f>'Orçamento-TCE'!G616</f>
        <v>#N/A</v>
      </c>
      <c r="E616" s="204">
        <f>'Orçamento-TCE'!H616</f>
        <v>0</v>
      </c>
      <c r="F616" s="230" t="e">
        <f>'Orçamento-TCE'!I616</f>
        <v>#N/A</v>
      </c>
      <c r="G616" s="227" t="e">
        <f>IF(Comparativo!$E$6="Tabela Não Desonerada",VLOOKUP($C616,'Orçamento Base'!$D$12:$S$1673,12,FALSE),VLOOKUP($C616,#REF!,12,FALSE))</f>
        <v>#N/A</v>
      </c>
      <c r="H616" s="228">
        <f>IFERROR(IF(Comparativo!$E$6="Tabela Não Desonerada",VLOOKUP($C616,'Orçamento Base'!$D$12:$S$1673,16,FALSE),VLOOKUP($C616,#REF!,16,FALSE)),0)</f>
        <v>0</v>
      </c>
      <c r="I616" s="575" t="e">
        <f>IF(Comparativo!$E$6="Tabela Não Desonerada",VLOOKUP($C616,'Orçamento Base'!$D$12:$S$1673,11,FALSE),VLOOKUP($C616,#REF!,11,FALSE))</f>
        <v>#N/A</v>
      </c>
      <c r="J616" s="363">
        <f>IF(Comparativo!$E$6="Tabela Não Desonerada",Encargos!$F$44,Encargos!$D$44)</f>
        <v>1.1122000000000001</v>
      </c>
      <c r="K616" s="364"/>
      <c r="L616" s="365" t="e">
        <f t="shared" si="54"/>
        <v>#N/A</v>
      </c>
      <c r="M616" s="365" t="e">
        <f t="shared" si="55"/>
        <v>#N/A</v>
      </c>
      <c r="N616" s="376" t="e">
        <f t="shared" si="56"/>
        <v>#N/A</v>
      </c>
      <c r="O616" s="205" t="e">
        <f>IF(Comparativo!$E$6="Tabela Não Desonerada",VLOOKUP($C616,'Orçamento Base'!$D$12:$S$1673,13,FALSE),VLOOKUP($C616,#REF!,13,FALSE))</f>
        <v>#N/A</v>
      </c>
      <c r="P616" s="205" t="e">
        <f t="shared" si="57"/>
        <v>#N/A</v>
      </c>
      <c r="Q616" s="205" t="e">
        <f>IF(Comparativo!$E$6="Tabela Não Desonerada",VLOOKUP($C616,'Orçamento Base'!$D$12:$S$1673,14,FALSE),VLOOKUP($C616,#REF!,14,FALSE))</f>
        <v>#N/A</v>
      </c>
      <c r="R616" s="205" t="e">
        <f t="shared" si="58"/>
        <v>#N/A</v>
      </c>
      <c r="S616" s="205" t="e">
        <f>IF(Comparativo!$E$6="Tabela Não Desonerada",VLOOKUP($C616,'Orçamento Base'!$D$12:$S$1673,15,FALSE),VLOOKUP($C616,#REF!,15,FALSE))</f>
        <v>#N/A</v>
      </c>
      <c r="T616" s="205" t="e">
        <f t="shared" si="59"/>
        <v>#N/A</v>
      </c>
    </row>
    <row r="617" spans="1:20" ht="15">
      <c r="A617" s="203">
        <v>1</v>
      </c>
      <c r="B617" s="203" t="e">
        <f>'Orçamento-TCE'!B617</f>
        <v>#N/A</v>
      </c>
      <c r="C617" s="229">
        <f>'Orçamento-TCE'!C617</f>
        <v>0</v>
      </c>
      <c r="D617" s="199" t="e">
        <f>'Orçamento-TCE'!G617</f>
        <v>#N/A</v>
      </c>
      <c r="E617" s="204">
        <f>'Orçamento-TCE'!H617</f>
        <v>0</v>
      </c>
      <c r="F617" s="230" t="e">
        <f>'Orçamento-TCE'!I617</f>
        <v>#N/A</v>
      </c>
      <c r="G617" s="227" t="e">
        <f>IF(Comparativo!$E$6="Tabela Não Desonerada",VLOOKUP($C617,'Orçamento Base'!$D$12:$S$1673,12,FALSE),VLOOKUP($C617,#REF!,12,FALSE))</f>
        <v>#N/A</v>
      </c>
      <c r="H617" s="228">
        <f>IFERROR(IF(Comparativo!$E$6="Tabela Não Desonerada",VLOOKUP($C617,'Orçamento Base'!$D$12:$S$1673,16,FALSE),VLOOKUP($C617,#REF!,16,FALSE)),0)</f>
        <v>0</v>
      </c>
      <c r="I617" s="575" t="e">
        <f>IF(Comparativo!$E$6="Tabela Não Desonerada",VLOOKUP($C617,'Orçamento Base'!$D$12:$S$1673,11,FALSE),VLOOKUP($C617,#REF!,11,FALSE))</f>
        <v>#N/A</v>
      </c>
      <c r="J617" s="363">
        <f>IF(Comparativo!$E$6="Tabela Não Desonerada",Encargos!$F$44,Encargos!$D$44)</f>
        <v>1.1122000000000001</v>
      </c>
      <c r="K617" s="364"/>
      <c r="L617" s="365" t="e">
        <f t="shared" si="54"/>
        <v>#N/A</v>
      </c>
      <c r="M617" s="365" t="e">
        <f t="shared" si="55"/>
        <v>#N/A</v>
      </c>
      <c r="N617" s="376" t="e">
        <f t="shared" si="56"/>
        <v>#N/A</v>
      </c>
      <c r="O617" s="205" t="e">
        <f>IF(Comparativo!$E$6="Tabela Não Desonerada",VLOOKUP($C617,'Orçamento Base'!$D$12:$S$1673,13,FALSE),VLOOKUP($C617,#REF!,13,FALSE))</f>
        <v>#N/A</v>
      </c>
      <c r="P617" s="205" t="e">
        <f t="shared" si="57"/>
        <v>#N/A</v>
      </c>
      <c r="Q617" s="205" t="e">
        <f>IF(Comparativo!$E$6="Tabela Não Desonerada",VLOOKUP($C617,'Orçamento Base'!$D$12:$S$1673,14,FALSE),VLOOKUP($C617,#REF!,14,FALSE))</f>
        <v>#N/A</v>
      </c>
      <c r="R617" s="205" t="e">
        <f t="shared" si="58"/>
        <v>#N/A</v>
      </c>
      <c r="S617" s="205" t="e">
        <f>IF(Comparativo!$E$6="Tabela Não Desonerada",VLOOKUP($C617,'Orçamento Base'!$D$12:$S$1673,15,FALSE),VLOOKUP($C617,#REF!,15,FALSE))</f>
        <v>#N/A</v>
      </c>
      <c r="T617" s="205" t="e">
        <f t="shared" si="59"/>
        <v>#N/A</v>
      </c>
    </row>
    <row r="618" spans="1:20" ht="15">
      <c r="A618" s="203">
        <v>1</v>
      </c>
      <c r="B618" s="203" t="e">
        <f>'Orçamento-TCE'!B618</f>
        <v>#N/A</v>
      </c>
      <c r="C618" s="229">
        <f>'Orçamento-TCE'!C618</f>
        <v>0</v>
      </c>
      <c r="D618" s="199" t="e">
        <f>'Orçamento-TCE'!G618</f>
        <v>#N/A</v>
      </c>
      <c r="E618" s="204">
        <f>'Orçamento-TCE'!H618</f>
        <v>0</v>
      </c>
      <c r="F618" s="230" t="e">
        <f>'Orçamento-TCE'!I618</f>
        <v>#N/A</v>
      </c>
      <c r="G618" s="227" t="e">
        <f>IF(Comparativo!$E$6="Tabela Não Desonerada",VLOOKUP($C618,'Orçamento Base'!$D$12:$S$1673,12,FALSE),VLOOKUP($C618,#REF!,12,FALSE))</f>
        <v>#N/A</v>
      </c>
      <c r="H618" s="228">
        <f>IFERROR(IF(Comparativo!$E$6="Tabela Não Desonerada",VLOOKUP($C618,'Orçamento Base'!$D$12:$S$1673,16,FALSE),VLOOKUP($C618,#REF!,16,FALSE)),0)</f>
        <v>0</v>
      </c>
      <c r="I618" s="575" t="e">
        <f>IF(Comparativo!$E$6="Tabela Não Desonerada",VLOOKUP($C618,'Orçamento Base'!$D$12:$S$1673,11,FALSE),VLOOKUP($C618,#REF!,11,FALSE))</f>
        <v>#N/A</v>
      </c>
      <c r="J618" s="363">
        <f>IF(Comparativo!$E$6="Tabela Não Desonerada",Encargos!$F$44,Encargos!$D$44)</f>
        <v>1.1122000000000001</v>
      </c>
      <c r="K618" s="364"/>
      <c r="L618" s="365" t="e">
        <f t="shared" si="54"/>
        <v>#N/A</v>
      </c>
      <c r="M618" s="365" t="e">
        <f t="shared" si="55"/>
        <v>#N/A</v>
      </c>
      <c r="N618" s="376" t="e">
        <f t="shared" si="56"/>
        <v>#N/A</v>
      </c>
      <c r="O618" s="205" t="e">
        <f>IF(Comparativo!$E$6="Tabela Não Desonerada",VLOOKUP($C618,'Orçamento Base'!$D$12:$S$1673,13,FALSE),VLOOKUP($C618,#REF!,13,FALSE))</f>
        <v>#N/A</v>
      </c>
      <c r="P618" s="205" t="e">
        <f t="shared" si="57"/>
        <v>#N/A</v>
      </c>
      <c r="Q618" s="205" t="e">
        <f>IF(Comparativo!$E$6="Tabela Não Desonerada",VLOOKUP($C618,'Orçamento Base'!$D$12:$S$1673,14,FALSE),VLOOKUP($C618,#REF!,14,FALSE))</f>
        <v>#N/A</v>
      </c>
      <c r="R618" s="205" t="e">
        <f t="shared" si="58"/>
        <v>#N/A</v>
      </c>
      <c r="S618" s="205" t="e">
        <f>IF(Comparativo!$E$6="Tabela Não Desonerada",VLOOKUP($C618,'Orçamento Base'!$D$12:$S$1673,15,FALSE),VLOOKUP($C618,#REF!,15,FALSE))</f>
        <v>#N/A</v>
      </c>
      <c r="T618" s="205" t="e">
        <f t="shared" si="59"/>
        <v>#N/A</v>
      </c>
    </row>
    <row r="619" spans="1:20" ht="15">
      <c r="A619" s="203">
        <v>1</v>
      </c>
      <c r="B619" s="203" t="e">
        <f>'Orçamento-TCE'!B619</f>
        <v>#N/A</v>
      </c>
      <c r="C619" s="229">
        <f>'Orçamento-TCE'!C619</f>
        <v>0</v>
      </c>
      <c r="D619" s="199" t="e">
        <f>'Orçamento-TCE'!G619</f>
        <v>#N/A</v>
      </c>
      <c r="E619" s="204">
        <f>'Orçamento-TCE'!H619</f>
        <v>0</v>
      </c>
      <c r="F619" s="230" t="e">
        <f>'Orçamento-TCE'!I619</f>
        <v>#N/A</v>
      </c>
      <c r="G619" s="227" t="e">
        <f>IF(Comparativo!$E$6="Tabela Não Desonerada",VLOOKUP($C619,'Orçamento Base'!$D$12:$S$1673,12,FALSE),VLOOKUP($C619,#REF!,12,FALSE))</f>
        <v>#N/A</v>
      </c>
      <c r="H619" s="228">
        <f>IFERROR(IF(Comparativo!$E$6="Tabela Não Desonerada",VLOOKUP($C619,'Orçamento Base'!$D$12:$S$1673,16,FALSE),VLOOKUP($C619,#REF!,16,FALSE)),0)</f>
        <v>0</v>
      </c>
      <c r="I619" s="575" t="e">
        <f>IF(Comparativo!$E$6="Tabela Não Desonerada",VLOOKUP($C619,'Orçamento Base'!$D$12:$S$1673,11,FALSE),VLOOKUP($C619,#REF!,11,FALSE))</f>
        <v>#N/A</v>
      </c>
      <c r="J619" s="363">
        <f>IF(Comparativo!$E$6="Tabela Não Desonerada",Encargos!$F$44,Encargos!$D$44)</f>
        <v>1.1122000000000001</v>
      </c>
      <c r="K619" s="364"/>
      <c r="L619" s="365" t="e">
        <f t="shared" si="54"/>
        <v>#N/A</v>
      </c>
      <c r="M619" s="365" t="e">
        <f t="shared" si="55"/>
        <v>#N/A</v>
      </c>
      <c r="N619" s="376" t="e">
        <f t="shared" si="56"/>
        <v>#N/A</v>
      </c>
      <c r="O619" s="205" t="e">
        <f>IF(Comparativo!$E$6="Tabela Não Desonerada",VLOOKUP($C619,'Orçamento Base'!$D$12:$S$1673,13,FALSE),VLOOKUP($C619,#REF!,13,FALSE))</f>
        <v>#N/A</v>
      </c>
      <c r="P619" s="205" t="e">
        <f t="shared" si="57"/>
        <v>#N/A</v>
      </c>
      <c r="Q619" s="205" t="e">
        <f>IF(Comparativo!$E$6="Tabela Não Desonerada",VLOOKUP($C619,'Orçamento Base'!$D$12:$S$1673,14,FALSE),VLOOKUP($C619,#REF!,14,FALSE))</f>
        <v>#N/A</v>
      </c>
      <c r="R619" s="205" t="e">
        <f t="shared" si="58"/>
        <v>#N/A</v>
      </c>
      <c r="S619" s="205" t="e">
        <f>IF(Comparativo!$E$6="Tabela Não Desonerada",VLOOKUP($C619,'Orçamento Base'!$D$12:$S$1673,15,FALSE),VLOOKUP($C619,#REF!,15,FALSE))</f>
        <v>#N/A</v>
      </c>
      <c r="T619" s="205" t="e">
        <f t="shared" si="59"/>
        <v>#N/A</v>
      </c>
    </row>
    <row r="620" spans="1:20" ht="15">
      <c r="A620" s="203">
        <v>1</v>
      </c>
      <c r="B620" s="203" t="e">
        <f>'Orçamento-TCE'!B620</f>
        <v>#N/A</v>
      </c>
      <c r="C620" s="229">
        <f>'Orçamento-TCE'!C620</f>
        <v>0</v>
      </c>
      <c r="D620" s="199" t="e">
        <f>'Orçamento-TCE'!G620</f>
        <v>#N/A</v>
      </c>
      <c r="E620" s="204">
        <f>'Orçamento-TCE'!H620</f>
        <v>0</v>
      </c>
      <c r="F620" s="230" t="e">
        <f>'Orçamento-TCE'!I620</f>
        <v>#N/A</v>
      </c>
      <c r="G620" s="227" t="e">
        <f>IF(Comparativo!$E$6="Tabela Não Desonerada",VLOOKUP($C620,'Orçamento Base'!$D$12:$S$1673,12,FALSE),VLOOKUP($C620,#REF!,12,FALSE))</f>
        <v>#N/A</v>
      </c>
      <c r="H620" s="228">
        <f>IFERROR(IF(Comparativo!$E$6="Tabela Não Desonerada",VLOOKUP($C620,'Orçamento Base'!$D$12:$S$1673,16,FALSE),VLOOKUP($C620,#REF!,16,FALSE)),0)</f>
        <v>0</v>
      </c>
      <c r="I620" s="575" t="e">
        <f>IF(Comparativo!$E$6="Tabela Não Desonerada",VLOOKUP($C620,'Orçamento Base'!$D$12:$S$1673,11,FALSE),VLOOKUP($C620,#REF!,11,FALSE))</f>
        <v>#N/A</v>
      </c>
      <c r="J620" s="363">
        <f>IF(Comparativo!$E$6="Tabela Não Desonerada",Encargos!$F$44,Encargos!$D$44)</f>
        <v>1.1122000000000001</v>
      </c>
      <c r="K620" s="364"/>
      <c r="L620" s="365" t="e">
        <f t="shared" si="54"/>
        <v>#N/A</v>
      </c>
      <c r="M620" s="365" t="e">
        <f t="shared" si="55"/>
        <v>#N/A</v>
      </c>
      <c r="N620" s="376" t="e">
        <f t="shared" si="56"/>
        <v>#N/A</v>
      </c>
      <c r="O620" s="205" t="e">
        <f>IF(Comparativo!$E$6="Tabela Não Desonerada",VLOOKUP($C620,'Orçamento Base'!$D$12:$S$1673,13,FALSE),VLOOKUP($C620,#REF!,13,FALSE))</f>
        <v>#N/A</v>
      </c>
      <c r="P620" s="205" t="e">
        <f t="shared" si="57"/>
        <v>#N/A</v>
      </c>
      <c r="Q620" s="205" t="e">
        <f>IF(Comparativo!$E$6="Tabela Não Desonerada",VLOOKUP($C620,'Orçamento Base'!$D$12:$S$1673,14,FALSE),VLOOKUP($C620,#REF!,14,FALSE))</f>
        <v>#N/A</v>
      </c>
      <c r="R620" s="205" t="e">
        <f t="shared" si="58"/>
        <v>#N/A</v>
      </c>
      <c r="S620" s="205" t="e">
        <f>IF(Comparativo!$E$6="Tabela Não Desonerada",VLOOKUP($C620,'Orçamento Base'!$D$12:$S$1673,15,FALSE),VLOOKUP($C620,#REF!,15,FALSE))</f>
        <v>#N/A</v>
      </c>
      <c r="T620" s="205" t="e">
        <f t="shared" si="59"/>
        <v>#N/A</v>
      </c>
    </row>
    <row r="621" spans="1:20" ht="15">
      <c r="A621" s="203">
        <v>1</v>
      </c>
      <c r="B621" s="203" t="e">
        <f>'Orçamento-TCE'!B621</f>
        <v>#N/A</v>
      </c>
      <c r="C621" s="229">
        <f>'Orçamento-TCE'!C621</f>
        <v>0</v>
      </c>
      <c r="D621" s="199" t="e">
        <f>'Orçamento-TCE'!G621</f>
        <v>#N/A</v>
      </c>
      <c r="E621" s="204">
        <f>'Orçamento-TCE'!H621</f>
        <v>0</v>
      </c>
      <c r="F621" s="230" t="e">
        <f>'Orçamento-TCE'!I621</f>
        <v>#N/A</v>
      </c>
      <c r="G621" s="227" t="e">
        <f>IF(Comparativo!$E$6="Tabela Não Desonerada",VLOOKUP($C621,'Orçamento Base'!$D$12:$S$1673,12,FALSE),VLOOKUP($C621,#REF!,12,FALSE))</f>
        <v>#N/A</v>
      </c>
      <c r="H621" s="228">
        <f>IFERROR(IF(Comparativo!$E$6="Tabela Não Desonerada",VLOOKUP($C621,'Orçamento Base'!$D$12:$S$1673,16,FALSE),VLOOKUP($C621,#REF!,16,FALSE)),0)</f>
        <v>0</v>
      </c>
      <c r="I621" s="575" t="e">
        <f>IF(Comparativo!$E$6="Tabela Não Desonerada",VLOOKUP($C621,'Orçamento Base'!$D$12:$S$1673,11,FALSE),VLOOKUP($C621,#REF!,11,FALSE))</f>
        <v>#N/A</v>
      </c>
      <c r="J621" s="363">
        <f>IF(Comparativo!$E$6="Tabela Não Desonerada",Encargos!$F$44,Encargos!$D$44)</f>
        <v>1.1122000000000001</v>
      </c>
      <c r="K621" s="364"/>
      <c r="L621" s="365" t="e">
        <f t="shared" si="54"/>
        <v>#N/A</v>
      </c>
      <c r="M621" s="365" t="e">
        <f t="shared" si="55"/>
        <v>#N/A</v>
      </c>
      <c r="N621" s="376" t="e">
        <f t="shared" si="56"/>
        <v>#N/A</v>
      </c>
      <c r="O621" s="205" t="e">
        <f>IF(Comparativo!$E$6="Tabela Não Desonerada",VLOOKUP($C621,'Orçamento Base'!$D$12:$S$1673,13,FALSE),VLOOKUP($C621,#REF!,13,FALSE))</f>
        <v>#N/A</v>
      </c>
      <c r="P621" s="205" t="e">
        <f t="shared" si="57"/>
        <v>#N/A</v>
      </c>
      <c r="Q621" s="205" t="e">
        <f>IF(Comparativo!$E$6="Tabela Não Desonerada",VLOOKUP($C621,'Orçamento Base'!$D$12:$S$1673,14,FALSE),VLOOKUP($C621,#REF!,14,FALSE))</f>
        <v>#N/A</v>
      </c>
      <c r="R621" s="205" t="e">
        <f t="shared" si="58"/>
        <v>#N/A</v>
      </c>
      <c r="S621" s="205" t="e">
        <f>IF(Comparativo!$E$6="Tabela Não Desonerada",VLOOKUP($C621,'Orçamento Base'!$D$12:$S$1673,15,FALSE),VLOOKUP($C621,#REF!,15,FALSE))</f>
        <v>#N/A</v>
      </c>
      <c r="T621" s="205" t="e">
        <f t="shared" si="59"/>
        <v>#N/A</v>
      </c>
    </row>
    <row r="622" spans="1:20" ht="15">
      <c r="A622" s="203">
        <v>1</v>
      </c>
      <c r="B622" s="203" t="e">
        <f>'Orçamento-TCE'!B622</f>
        <v>#N/A</v>
      </c>
      <c r="C622" s="229">
        <f>'Orçamento-TCE'!C622</f>
        <v>0</v>
      </c>
      <c r="D622" s="199" t="e">
        <f>'Orçamento-TCE'!G622</f>
        <v>#N/A</v>
      </c>
      <c r="E622" s="204">
        <f>'Orçamento-TCE'!H622</f>
        <v>0</v>
      </c>
      <c r="F622" s="230" t="e">
        <f>'Orçamento-TCE'!I622</f>
        <v>#N/A</v>
      </c>
      <c r="G622" s="227" t="e">
        <f>IF(Comparativo!$E$6="Tabela Não Desonerada",VLOOKUP($C622,'Orçamento Base'!$D$12:$S$1673,12,FALSE),VLOOKUP($C622,#REF!,12,FALSE))</f>
        <v>#N/A</v>
      </c>
      <c r="H622" s="228">
        <f>IFERROR(IF(Comparativo!$E$6="Tabela Não Desonerada",VLOOKUP($C622,'Orçamento Base'!$D$12:$S$1673,16,FALSE),VLOOKUP($C622,#REF!,16,FALSE)),0)</f>
        <v>0</v>
      </c>
      <c r="I622" s="575" t="e">
        <f>IF(Comparativo!$E$6="Tabela Não Desonerada",VLOOKUP($C622,'Orçamento Base'!$D$12:$S$1673,11,FALSE),VLOOKUP($C622,#REF!,11,FALSE))</f>
        <v>#N/A</v>
      </c>
      <c r="J622" s="363">
        <f>IF(Comparativo!$E$6="Tabela Não Desonerada",Encargos!$F$44,Encargos!$D$44)</f>
        <v>1.1122000000000001</v>
      </c>
      <c r="K622" s="364"/>
      <c r="L622" s="365" t="e">
        <f t="shared" si="54"/>
        <v>#N/A</v>
      </c>
      <c r="M622" s="365" t="e">
        <f t="shared" si="55"/>
        <v>#N/A</v>
      </c>
      <c r="N622" s="376" t="e">
        <f t="shared" si="56"/>
        <v>#N/A</v>
      </c>
      <c r="O622" s="205" t="e">
        <f>IF(Comparativo!$E$6="Tabela Não Desonerada",VLOOKUP($C622,'Orçamento Base'!$D$12:$S$1673,13,FALSE),VLOOKUP($C622,#REF!,13,FALSE))</f>
        <v>#N/A</v>
      </c>
      <c r="P622" s="205" t="e">
        <f t="shared" si="57"/>
        <v>#N/A</v>
      </c>
      <c r="Q622" s="205" t="e">
        <f>IF(Comparativo!$E$6="Tabela Não Desonerada",VLOOKUP($C622,'Orçamento Base'!$D$12:$S$1673,14,FALSE),VLOOKUP($C622,#REF!,14,FALSE))</f>
        <v>#N/A</v>
      </c>
      <c r="R622" s="205" t="e">
        <f t="shared" si="58"/>
        <v>#N/A</v>
      </c>
      <c r="S622" s="205" t="e">
        <f>IF(Comparativo!$E$6="Tabela Não Desonerada",VLOOKUP($C622,'Orçamento Base'!$D$12:$S$1673,15,FALSE),VLOOKUP($C622,#REF!,15,FALSE))</f>
        <v>#N/A</v>
      </c>
      <c r="T622" s="205" t="e">
        <f t="shared" si="59"/>
        <v>#N/A</v>
      </c>
    </row>
    <row r="623" spans="1:20" ht="15">
      <c r="A623" s="203">
        <v>1</v>
      </c>
      <c r="B623" s="203" t="e">
        <f>'Orçamento-TCE'!B623</f>
        <v>#N/A</v>
      </c>
      <c r="C623" s="229">
        <f>'Orçamento-TCE'!C623</f>
        <v>0</v>
      </c>
      <c r="D623" s="199" t="e">
        <f>'Orçamento-TCE'!G623</f>
        <v>#N/A</v>
      </c>
      <c r="E623" s="204">
        <f>'Orçamento-TCE'!H623</f>
        <v>0</v>
      </c>
      <c r="F623" s="230" t="e">
        <f>'Orçamento-TCE'!I623</f>
        <v>#N/A</v>
      </c>
      <c r="G623" s="227" t="e">
        <f>IF(Comparativo!$E$6="Tabela Não Desonerada",VLOOKUP($C623,'Orçamento Base'!$D$12:$S$1673,12,FALSE),VLOOKUP($C623,#REF!,12,FALSE))</f>
        <v>#N/A</v>
      </c>
      <c r="H623" s="228">
        <f>IFERROR(IF(Comparativo!$E$6="Tabela Não Desonerada",VLOOKUP($C623,'Orçamento Base'!$D$12:$S$1673,16,FALSE),VLOOKUP($C623,#REF!,16,FALSE)),0)</f>
        <v>0</v>
      </c>
      <c r="I623" s="575" t="e">
        <f>IF(Comparativo!$E$6="Tabela Não Desonerada",VLOOKUP($C623,'Orçamento Base'!$D$12:$S$1673,11,FALSE),VLOOKUP($C623,#REF!,11,FALSE))</f>
        <v>#N/A</v>
      </c>
      <c r="J623" s="363">
        <f>IF(Comparativo!$E$6="Tabela Não Desonerada",Encargos!$F$44,Encargos!$D$44)</f>
        <v>1.1122000000000001</v>
      </c>
      <c r="K623" s="364"/>
      <c r="L623" s="365" t="e">
        <f t="shared" si="54"/>
        <v>#N/A</v>
      </c>
      <c r="M623" s="365" t="e">
        <f t="shared" si="55"/>
        <v>#N/A</v>
      </c>
      <c r="N623" s="376" t="e">
        <f t="shared" si="56"/>
        <v>#N/A</v>
      </c>
      <c r="O623" s="205" t="e">
        <f>IF(Comparativo!$E$6="Tabela Não Desonerada",VLOOKUP($C623,'Orçamento Base'!$D$12:$S$1673,13,FALSE),VLOOKUP($C623,#REF!,13,FALSE))</f>
        <v>#N/A</v>
      </c>
      <c r="P623" s="205" t="e">
        <f t="shared" si="57"/>
        <v>#N/A</v>
      </c>
      <c r="Q623" s="205" t="e">
        <f>IF(Comparativo!$E$6="Tabela Não Desonerada",VLOOKUP($C623,'Orçamento Base'!$D$12:$S$1673,14,FALSE),VLOOKUP($C623,#REF!,14,FALSE))</f>
        <v>#N/A</v>
      </c>
      <c r="R623" s="205" t="e">
        <f t="shared" si="58"/>
        <v>#N/A</v>
      </c>
      <c r="S623" s="205" t="e">
        <f>IF(Comparativo!$E$6="Tabela Não Desonerada",VLOOKUP($C623,'Orçamento Base'!$D$12:$S$1673,15,FALSE),VLOOKUP($C623,#REF!,15,FALSE))</f>
        <v>#N/A</v>
      </c>
      <c r="T623" s="205" t="e">
        <f t="shared" si="59"/>
        <v>#N/A</v>
      </c>
    </row>
    <row r="624" spans="1:20" ht="15">
      <c r="A624" s="203">
        <v>1</v>
      </c>
      <c r="B624" s="203" t="e">
        <f>'Orçamento-TCE'!B624</f>
        <v>#N/A</v>
      </c>
      <c r="C624" s="229">
        <f>'Orçamento-TCE'!C624</f>
        <v>0</v>
      </c>
      <c r="D624" s="199" t="e">
        <f>'Orçamento-TCE'!G624</f>
        <v>#N/A</v>
      </c>
      <c r="E624" s="204">
        <f>'Orçamento-TCE'!H624</f>
        <v>0</v>
      </c>
      <c r="F624" s="230" t="e">
        <f>'Orçamento-TCE'!I624</f>
        <v>#N/A</v>
      </c>
      <c r="G624" s="227" t="e">
        <f>IF(Comparativo!$E$6="Tabela Não Desonerada",VLOOKUP($C624,'Orçamento Base'!$D$12:$S$1673,12,FALSE),VLOOKUP($C624,#REF!,12,FALSE))</f>
        <v>#N/A</v>
      </c>
      <c r="H624" s="228">
        <f>IFERROR(IF(Comparativo!$E$6="Tabela Não Desonerada",VLOOKUP($C624,'Orçamento Base'!$D$12:$S$1673,16,FALSE),VLOOKUP($C624,#REF!,16,FALSE)),0)</f>
        <v>0</v>
      </c>
      <c r="I624" s="575" t="e">
        <f>IF(Comparativo!$E$6="Tabela Não Desonerada",VLOOKUP($C624,'Orçamento Base'!$D$12:$S$1673,11,FALSE),VLOOKUP($C624,#REF!,11,FALSE))</f>
        <v>#N/A</v>
      </c>
      <c r="J624" s="363">
        <f>IF(Comparativo!$E$6="Tabela Não Desonerada",Encargos!$F$44,Encargos!$D$44)</f>
        <v>1.1122000000000001</v>
      </c>
      <c r="K624" s="364"/>
      <c r="L624" s="365" t="e">
        <f t="shared" si="54"/>
        <v>#N/A</v>
      </c>
      <c r="M624" s="365" t="e">
        <f t="shared" si="55"/>
        <v>#N/A</v>
      </c>
      <c r="N624" s="376" t="e">
        <f t="shared" si="56"/>
        <v>#N/A</v>
      </c>
      <c r="O624" s="205" t="e">
        <f>IF(Comparativo!$E$6="Tabela Não Desonerada",VLOOKUP($C624,'Orçamento Base'!$D$12:$S$1673,13,FALSE),VLOOKUP($C624,#REF!,13,FALSE))</f>
        <v>#N/A</v>
      </c>
      <c r="P624" s="205" t="e">
        <f t="shared" si="57"/>
        <v>#N/A</v>
      </c>
      <c r="Q624" s="205" t="e">
        <f>IF(Comparativo!$E$6="Tabela Não Desonerada",VLOOKUP($C624,'Orçamento Base'!$D$12:$S$1673,14,FALSE),VLOOKUP($C624,#REF!,14,FALSE))</f>
        <v>#N/A</v>
      </c>
      <c r="R624" s="205" t="e">
        <f t="shared" si="58"/>
        <v>#N/A</v>
      </c>
      <c r="S624" s="205" t="e">
        <f>IF(Comparativo!$E$6="Tabela Não Desonerada",VLOOKUP($C624,'Orçamento Base'!$D$12:$S$1673,15,FALSE),VLOOKUP($C624,#REF!,15,FALSE))</f>
        <v>#N/A</v>
      </c>
      <c r="T624" s="205" t="e">
        <f t="shared" si="59"/>
        <v>#N/A</v>
      </c>
    </row>
    <row r="625" spans="1:20" ht="15">
      <c r="A625" s="203">
        <v>1</v>
      </c>
      <c r="B625" s="203" t="e">
        <f>'Orçamento-TCE'!B625</f>
        <v>#N/A</v>
      </c>
      <c r="C625" s="229">
        <f>'Orçamento-TCE'!C625</f>
        <v>0</v>
      </c>
      <c r="D625" s="199" t="e">
        <f>'Orçamento-TCE'!G625</f>
        <v>#N/A</v>
      </c>
      <c r="E625" s="204">
        <f>'Orçamento-TCE'!H625</f>
        <v>0</v>
      </c>
      <c r="F625" s="230" t="e">
        <f>'Orçamento-TCE'!I625</f>
        <v>#N/A</v>
      </c>
      <c r="G625" s="227" t="e">
        <f>IF(Comparativo!$E$6="Tabela Não Desonerada",VLOOKUP($C625,'Orçamento Base'!$D$12:$S$1673,12,FALSE),VLOOKUP($C625,#REF!,12,FALSE))</f>
        <v>#N/A</v>
      </c>
      <c r="H625" s="228">
        <f>IFERROR(IF(Comparativo!$E$6="Tabela Não Desonerada",VLOOKUP($C625,'Orçamento Base'!$D$12:$S$1673,16,FALSE),VLOOKUP($C625,#REF!,16,FALSE)),0)</f>
        <v>0</v>
      </c>
      <c r="I625" s="575" t="e">
        <f>IF(Comparativo!$E$6="Tabela Não Desonerada",VLOOKUP($C625,'Orçamento Base'!$D$12:$S$1673,11,FALSE),VLOOKUP($C625,#REF!,11,FALSE))</f>
        <v>#N/A</v>
      </c>
      <c r="J625" s="363">
        <f>IF(Comparativo!$E$6="Tabela Não Desonerada",Encargos!$F$44,Encargos!$D$44)</f>
        <v>1.1122000000000001</v>
      </c>
      <c r="K625" s="364"/>
      <c r="L625" s="365" t="e">
        <f t="shared" si="54"/>
        <v>#N/A</v>
      </c>
      <c r="M625" s="365" t="e">
        <f t="shared" si="55"/>
        <v>#N/A</v>
      </c>
      <c r="N625" s="376" t="e">
        <f t="shared" si="56"/>
        <v>#N/A</v>
      </c>
      <c r="O625" s="205" t="e">
        <f>IF(Comparativo!$E$6="Tabela Não Desonerada",VLOOKUP($C625,'Orçamento Base'!$D$12:$S$1673,13,FALSE),VLOOKUP($C625,#REF!,13,FALSE))</f>
        <v>#N/A</v>
      </c>
      <c r="P625" s="205" t="e">
        <f t="shared" si="57"/>
        <v>#N/A</v>
      </c>
      <c r="Q625" s="205" t="e">
        <f>IF(Comparativo!$E$6="Tabela Não Desonerada",VLOOKUP($C625,'Orçamento Base'!$D$12:$S$1673,14,FALSE),VLOOKUP($C625,#REF!,14,FALSE))</f>
        <v>#N/A</v>
      </c>
      <c r="R625" s="205" t="e">
        <f t="shared" si="58"/>
        <v>#N/A</v>
      </c>
      <c r="S625" s="205" t="e">
        <f>IF(Comparativo!$E$6="Tabela Não Desonerada",VLOOKUP($C625,'Orçamento Base'!$D$12:$S$1673,15,FALSE),VLOOKUP($C625,#REF!,15,FALSE))</f>
        <v>#N/A</v>
      </c>
      <c r="T625" s="205" t="e">
        <f t="shared" si="59"/>
        <v>#N/A</v>
      </c>
    </row>
    <row r="626" spans="1:20" ht="15">
      <c r="A626" s="203">
        <v>1</v>
      </c>
      <c r="B626" s="203" t="e">
        <f>'Orçamento-TCE'!B626</f>
        <v>#N/A</v>
      </c>
      <c r="C626" s="229">
        <f>'Orçamento-TCE'!C626</f>
        <v>0</v>
      </c>
      <c r="D626" s="199" t="e">
        <f>'Orçamento-TCE'!G626</f>
        <v>#N/A</v>
      </c>
      <c r="E626" s="204">
        <f>'Orçamento-TCE'!H626</f>
        <v>0</v>
      </c>
      <c r="F626" s="230" t="e">
        <f>'Orçamento-TCE'!I626</f>
        <v>#N/A</v>
      </c>
      <c r="G626" s="227" t="e">
        <f>IF(Comparativo!$E$6="Tabela Não Desonerada",VLOOKUP($C626,'Orçamento Base'!$D$12:$S$1673,12,FALSE),VLOOKUP($C626,#REF!,12,FALSE))</f>
        <v>#N/A</v>
      </c>
      <c r="H626" s="228">
        <f>IFERROR(IF(Comparativo!$E$6="Tabela Não Desonerada",VLOOKUP($C626,'Orçamento Base'!$D$12:$S$1673,16,FALSE),VLOOKUP($C626,#REF!,16,FALSE)),0)</f>
        <v>0</v>
      </c>
      <c r="I626" s="575" t="e">
        <f>IF(Comparativo!$E$6="Tabela Não Desonerada",VLOOKUP($C626,'Orçamento Base'!$D$12:$S$1673,11,FALSE),VLOOKUP($C626,#REF!,11,FALSE))</f>
        <v>#N/A</v>
      </c>
      <c r="J626" s="363">
        <f>IF(Comparativo!$E$6="Tabela Não Desonerada",Encargos!$F$44,Encargos!$D$44)</f>
        <v>1.1122000000000001</v>
      </c>
      <c r="K626" s="364"/>
      <c r="L626" s="365" t="e">
        <f t="shared" si="54"/>
        <v>#N/A</v>
      </c>
      <c r="M626" s="365" t="e">
        <f t="shared" si="55"/>
        <v>#N/A</v>
      </c>
      <c r="N626" s="376" t="e">
        <f t="shared" si="56"/>
        <v>#N/A</v>
      </c>
      <c r="O626" s="205" t="e">
        <f>IF(Comparativo!$E$6="Tabela Não Desonerada",VLOOKUP($C626,'Orçamento Base'!$D$12:$S$1673,13,FALSE),VLOOKUP($C626,#REF!,13,FALSE))</f>
        <v>#N/A</v>
      </c>
      <c r="P626" s="205" t="e">
        <f t="shared" si="57"/>
        <v>#N/A</v>
      </c>
      <c r="Q626" s="205" t="e">
        <f>IF(Comparativo!$E$6="Tabela Não Desonerada",VLOOKUP($C626,'Orçamento Base'!$D$12:$S$1673,14,FALSE),VLOOKUP($C626,#REF!,14,FALSE))</f>
        <v>#N/A</v>
      </c>
      <c r="R626" s="205" t="e">
        <f t="shared" si="58"/>
        <v>#N/A</v>
      </c>
      <c r="S626" s="205" t="e">
        <f>IF(Comparativo!$E$6="Tabela Não Desonerada",VLOOKUP($C626,'Orçamento Base'!$D$12:$S$1673,15,FALSE),VLOOKUP($C626,#REF!,15,FALSE))</f>
        <v>#N/A</v>
      </c>
      <c r="T626" s="205" t="e">
        <f t="shared" si="59"/>
        <v>#N/A</v>
      </c>
    </row>
    <row r="627" spans="1:20" ht="15">
      <c r="A627" s="203">
        <v>1</v>
      </c>
      <c r="B627" s="203" t="e">
        <f>'Orçamento-TCE'!B627</f>
        <v>#N/A</v>
      </c>
      <c r="C627" s="229">
        <f>'Orçamento-TCE'!C627</f>
        <v>0</v>
      </c>
      <c r="D627" s="199" t="e">
        <f>'Orçamento-TCE'!G627</f>
        <v>#N/A</v>
      </c>
      <c r="E627" s="204">
        <f>'Orçamento-TCE'!H627</f>
        <v>0</v>
      </c>
      <c r="F627" s="230" t="e">
        <f>'Orçamento-TCE'!I627</f>
        <v>#N/A</v>
      </c>
      <c r="G627" s="227" t="e">
        <f>IF(Comparativo!$E$6="Tabela Não Desonerada",VLOOKUP($C627,'Orçamento Base'!$D$12:$S$1673,12,FALSE),VLOOKUP($C627,#REF!,12,FALSE))</f>
        <v>#N/A</v>
      </c>
      <c r="H627" s="228">
        <f>IFERROR(IF(Comparativo!$E$6="Tabela Não Desonerada",VLOOKUP($C627,'Orçamento Base'!$D$12:$S$1673,16,FALSE),VLOOKUP($C627,#REF!,16,FALSE)),0)</f>
        <v>0</v>
      </c>
      <c r="I627" s="575" t="e">
        <f>IF(Comparativo!$E$6="Tabela Não Desonerada",VLOOKUP($C627,'Orçamento Base'!$D$12:$S$1673,11,FALSE),VLOOKUP($C627,#REF!,11,FALSE))</f>
        <v>#N/A</v>
      </c>
      <c r="J627" s="363">
        <f>IF(Comparativo!$E$6="Tabela Não Desonerada",Encargos!$F$44,Encargos!$D$44)</f>
        <v>1.1122000000000001</v>
      </c>
      <c r="K627" s="364"/>
      <c r="L627" s="365" t="e">
        <f t="shared" si="54"/>
        <v>#N/A</v>
      </c>
      <c r="M627" s="365" t="e">
        <f t="shared" si="55"/>
        <v>#N/A</v>
      </c>
      <c r="N627" s="376" t="e">
        <f t="shared" si="56"/>
        <v>#N/A</v>
      </c>
      <c r="O627" s="205" t="e">
        <f>IF(Comparativo!$E$6="Tabela Não Desonerada",VLOOKUP($C627,'Orçamento Base'!$D$12:$S$1673,13,FALSE),VLOOKUP($C627,#REF!,13,FALSE))</f>
        <v>#N/A</v>
      </c>
      <c r="P627" s="205" t="e">
        <f t="shared" si="57"/>
        <v>#N/A</v>
      </c>
      <c r="Q627" s="205" t="e">
        <f>IF(Comparativo!$E$6="Tabela Não Desonerada",VLOOKUP($C627,'Orçamento Base'!$D$12:$S$1673,14,FALSE),VLOOKUP($C627,#REF!,14,FALSE))</f>
        <v>#N/A</v>
      </c>
      <c r="R627" s="205" t="e">
        <f t="shared" si="58"/>
        <v>#N/A</v>
      </c>
      <c r="S627" s="205" t="e">
        <f>IF(Comparativo!$E$6="Tabela Não Desonerada",VLOOKUP($C627,'Orçamento Base'!$D$12:$S$1673,15,FALSE),VLOOKUP($C627,#REF!,15,FALSE))</f>
        <v>#N/A</v>
      </c>
      <c r="T627" s="205" t="e">
        <f t="shared" si="59"/>
        <v>#N/A</v>
      </c>
    </row>
    <row r="628" spans="1:20" ht="15">
      <c r="A628" s="203">
        <v>1</v>
      </c>
      <c r="B628" s="203" t="e">
        <f>'Orçamento-TCE'!B628</f>
        <v>#N/A</v>
      </c>
      <c r="C628" s="229">
        <f>'Orçamento-TCE'!C628</f>
        <v>0</v>
      </c>
      <c r="D628" s="199" t="e">
        <f>'Orçamento-TCE'!G628</f>
        <v>#N/A</v>
      </c>
      <c r="E628" s="204">
        <f>'Orçamento-TCE'!H628</f>
        <v>0</v>
      </c>
      <c r="F628" s="230" t="e">
        <f>'Orçamento-TCE'!I628</f>
        <v>#N/A</v>
      </c>
      <c r="G628" s="227" t="e">
        <f>IF(Comparativo!$E$6="Tabela Não Desonerada",VLOOKUP($C628,'Orçamento Base'!$D$12:$S$1673,12,FALSE),VLOOKUP($C628,#REF!,12,FALSE))</f>
        <v>#N/A</v>
      </c>
      <c r="H628" s="228">
        <f>IFERROR(IF(Comparativo!$E$6="Tabela Não Desonerada",VLOOKUP($C628,'Orçamento Base'!$D$12:$S$1673,16,FALSE),VLOOKUP($C628,#REF!,16,FALSE)),0)</f>
        <v>0</v>
      </c>
      <c r="I628" s="575" t="e">
        <f>IF(Comparativo!$E$6="Tabela Não Desonerada",VLOOKUP($C628,'Orçamento Base'!$D$12:$S$1673,11,FALSE),VLOOKUP($C628,#REF!,11,FALSE))</f>
        <v>#N/A</v>
      </c>
      <c r="J628" s="363">
        <f>IF(Comparativo!$E$6="Tabela Não Desonerada",Encargos!$F$44,Encargos!$D$44)</f>
        <v>1.1122000000000001</v>
      </c>
      <c r="K628" s="364"/>
      <c r="L628" s="365" t="e">
        <f t="shared" si="54"/>
        <v>#N/A</v>
      </c>
      <c r="M628" s="365" t="e">
        <f t="shared" si="55"/>
        <v>#N/A</v>
      </c>
      <c r="N628" s="376" t="e">
        <f t="shared" si="56"/>
        <v>#N/A</v>
      </c>
      <c r="O628" s="205" t="e">
        <f>IF(Comparativo!$E$6="Tabela Não Desonerada",VLOOKUP($C628,'Orçamento Base'!$D$12:$S$1673,13,FALSE),VLOOKUP($C628,#REF!,13,FALSE))</f>
        <v>#N/A</v>
      </c>
      <c r="P628" s="205" t="e">
        <f t="shared" si="57"/>
        <v>#N/A</v>
      </c>
      <c r="Q628" s="205" t="e">
        <f>IF(Comparativo!$E$6="Tabela Não Desonerada",VLOOKUP($C628,'Orçamento Base'!$D$12:$S$1673,14,FALSE),VLOOKUP($C628,#REF!,14,FALSE))</f>
        <v>#N/A</v>
      </c>
      <c r="R628" s="205" t="e">
        <f t="shared" si="58"/>
        <v>#N/A</v>
      </c>
      <c r="S628" s="205" t="e">
        <f>IF(Comparativo!$E$6="Tabela Não Desonerada",VLOOKUP($C628,'Orçamento Base'!$D$12:$S$1673,15,FALSE),VLOOKUP($C628,#REF!,15,FALSE))</f>
        <v>#N/A</v>
      </c>
      <c r="T628" s="205" t="e">
        <f t="shared" si="59"/>
        <v>#N/A</v>
      </c>
    </row>
    <row r="629" spans="1:20" ht="15">
      <c r="A629" s="203">
        <v>1</v>
      </c>
      <c r="B629" s="203" t="e">
        <f>'Orçamento-TCE'!B629</f>
        <v>#N/A</v>
      </c>
      <c r="C629" s="229">
        <f>'Orçamento-TCE'!C629</f>
        <v>0</v>
      </c>
      <c r="D629" s="199" t="e">
        <f>'Orçamento-TCE'!G629</f>
        <v>#N/A</v>
      </c>
      <c r="E629" s="204">
        <f>'Orçamento-TCE'!H629</f>
        <v>0</v>
      </c>
      <c r="F629" s="230" t="e">
        <f>'Orçamento-TCE'!I629</f>
        <v>#N/A</v>
      </c>
      <c r="G629" s="227" t="e">
        <f>IF(Comparativo!$E$6="Tabela Não Desonerada",VLOOKUP($C629,'Orçamento Base'!$D$12:$S$1673,12,FALSE),VLOOKUP($C629,#REF!,12,FALSE))</f>
        <v>#N/A</v>
      </c>
      <c r="H629" s="228">
        <f>IFERROR(IF(Comparativo!$E$6="Tabela Não Desonerada",VLOOKUP($C629,'Orçamento Base'!$D$12:$S$1673,16,FALSE),VLOOKUP($C629,#REF!,16,FALSE)),0)</f>
        <v>0</v>
      </c>
      <c r="I629" s="575" t="e">
        <f>IF(Comparativo!$E$6="Tabela Não Desonerada",VLOOKUP($C629,'Orçamento Base'!$D$12:$S$1673,11,FALSE),VLOOKUP($C629,#REF!,11,FALSE))</f>
        <v>#N/A</v>
      </c>
      <c r="J629" s="363">
        <f>IF(Comparativo!$E$6="Tabela Não Desonerada",Encargos!$F$44,Encargos!$D$44)</f>
        <v>1.1122000000000001</v>
      </c>
      <c r="K629" s="364"/>
      <c r="L629" s="365" t="e">
        <f t="shared" si="54"/>
        <v>#N/A</v>
      </c>
      <c r="M629" s="365" t="e">
        <f t="shared" si="55"/>
        <v>#N/A</v>
      </c>
      <c r="N629" s="376" t="e">
        <f t="shared" si="56"/>
        <v>#N/A</v>
      </c>
      <c r="O629" s="205" t="e">
        <f>IF(Comparativo!$E$6="Tabela Não Desonerada",VLOOKUP($C629,'Orçamento Base'!$D$12:$S$1673,13,FALSE),VLOOKUP($C629,#REF!,13,FALSE))</f>
        <v>#N/A</v>
      </c>
      <c r="P629" s="205" t="e">
        <f t="shared" si="57"/>
        <v>#N/A</v>
      </c>
      <c r="Q629" s="205" t="e">
        <f>IF(Comparativo!$E$6="Tabela Não Desonerada",VLOOKUP($C629,'Orçamento Base'!$D$12:$S$1673,14,FALSE),VLOOKUP($C629,#REF!,14,FALSE))</f>
        <v>#N/A</v>
      </c>
      <c r="R629" s="205" t="e">
        <f t="shared" si="58"/>
        <v>#N/A</v>
      </c>
      <c r="S629" s="205" t="e">
        <f>IF(Comparativo!$E$6="Tabela Não Desonerada",VLOOKUP($C629,'Orçamento Base'!$D$12:$S$1673,15,FALSE),VLOOKUP($C629,#REF!,15,FALSE))</f>
        <v>#N/A</v>
      </c>
      <c r="T629" s="205" t="e">
        <f t="shared" si="59"/>
        <v>#N/A</v>
      </c>
    </row>
    <row r="630" spans="1:20" ht="15">
      <c r="A630" s="203">
        <v>1</v>
      </c>
      <c r="B630" s="203" t="e">
        <f>'Orçamento-TCE'!B630</f>
        <v>#N/A</v>
      </c>
      <c r="C630" s="229">
        <f>'Orçamento-TCE'!C630</f>
        <v>0</v>
      </c>
      <c r="D630" s="199" t="e">
        <f>'Orçamento-TCE'!G630</f>
        <v>#N/A</v>
      </c>
      <c r="E630" s="204">
        <f>'Orçamento-TCE'!H630</f>
        <v>0</v>
      </c>
      <c r="F630" s="230" t="e">
        <f>'Orçamento-TCE'!I630</f>
        <v>#N/A</v>
      </c>
      <c r="G630" s="227" t="e">
        <f>IF(Comparativo!$E$6="Tabela Não Desonerada",VLOOKUP($C630,'Orçamento Base'!$D$12:$S$1673,12,FALSE),VLOOKUP($C630,#REF!,12,FALSE))</f>
        <v>#N/A</v>
      </c>
      <c r="H630" s="228">
        <f>IFERROR(IF(Comparativo!$E$6="Tabela Não Desonerada",VLOOKUP($C630,'Orçamento Base'!$D$12:$S$1673,16,FALSE),VLOOKUP($C630,#REF!,16,FALSE)),0)</f>
        <v>0</v>
      </c>
      <c r="I630" s="575" t="e">
        <f>IF(Comparativo!$E$6="Tabela Não Desonerada",VLOOKUP($C630,'Orçamento Base'!$D$12:$S$1673,11,FALSE),VLOOKUP($C630,#REF!,11,FALSE))</f>
        <v>#N/A</v>
      </c>
      <c r="J630" s="363">
        <f>IF(Comparativo!$E$6="Tabela Não Desonerada",Encargos!$F$44,Encargos!$D$44)</f>
        <v>1.1122000000000001</v>
      </c>
      <c r="K630" s="364"/>
      <c r="L630" s="365" t="e">
        <f t="shared" si="54"/>
        <v>#N/A</v>
      </c>
      <c r="M630" s="365" t="e">
        <f t="shared" si="55"/>
        <v>#N/A</v>
      </c>
      <c r="N630" s="376" t="e">
        <f t="shared" si="56"/>
        <v>#N/A</v>
      </c>
      <c r="O630" s="205" t="e">
        <f>IF(Comparativo!$E$6="Tabela Não Desonerada",VLOOKUP($C630,'Orçamento Base'!$D$12:$S$1673,13,FALSE),VLOOKUP($C630,#REF!,13,FALSE))</f>
        <v>#N/A</v>
      </c>
      <c r="P630" s="205" t="e">
        <f t="shared" si="57"/>
        <v>#N/A</v>
      </c>
      <c r="Q630" s="205" t="e">
        <f>IF(Comparativo!$E$6="Tabela Não Desonerada",VLOOKUP($C630,'Orçamento Base'!$D$12:$S$1673,14,FALSE),VLOOKUP($C630,#REF!,14,FALSE))</f>
        <v>#N/A</v>
      </c>
      <c r="R630" s="205" t="e">
        <f t="shared" si="58"/>
        <v>#N/A</v>
      </c>
      <c r="S630" s="205" t="e">
        <f>IF(Comparativo!$E$6="Tabela Não Desonerada",VLOOKUP($C630,'Orçamento Base'!$D$12:$S$1673,15,FALSE),VLOOKUP($C630,#REF!,15,FALSE))</f>
        <v>#N/A</v>
      </c>
      <c r="T630" s="205" t="e">
        <f t="shared" si="59"/>
        <v>#N/A</v>
      </c>
    </row>
    <row r="631" spans="1:20" ht="15">
      <c r="A631" s="203">
        <v>1</v>
      </c>
      <c r="B631" s="203" t="e">
        <f>'Orçamento-TCE'!B631</f>
        <v>#N/A</v>
      </c>
      <c r="C631" s="229">
        <f>'Orçamento-TCE'!C631</f>
        <v>0</v>
      </c>
      <c r="D631" s="199" t="e">
        <f>'Orçamento-TCE'!G631</f>
        <v>#N/A</v>
      </c>
      <c r="E631" s="204">
        <f>'Orçamento-TCE'!H631</f>
        <v>0</v>
      </c>
      <c r="F631" s="230" t="e">
        <f>'Orçamento-TCE'!I631</f>
        <v>#N/A</v>
      </c>
      <c r="G631" s="227" t="e">
        <f>IF(Comparativo!$E$6="Tabela Não Desonerada",VLOOKUP($C631,'Orçamento Base'!$D$12:$S$1673,12,FALSE),VLOOKUP($C631,#REF!,12,FALSE))</f>
        <v>#N/A</v>
      </c>
      <c r="H631" s="228">
        <f>IFERROR(IF(Comparativo!$E$6="Tabela Não Desonerada",VLOOKUP($C631,'Orçamento Base'!$D$12:$S$1673,16,FALSE),VLOOKUP($C631,#REF!,16,FALSE)),0)</f>
        <v>0</v>
      </c>
      <c r="I631" s="575" t="e">
        <f>IF(Comparativo!$E$6="Tabela Não Desonerada",VLOOKUP($C631,'Orçamento Base'!$D$12:$S$1673,11,FALSE),VLOOKUP($C631,#REF!,11,FALSE))</f>
        <v>#N/A</v>
      </c>
      <c r="J631" s="363">
        <f>IF(Comparativo!$E$6="Tabela Não Desonerada",Encargos!$F$44,Encargos!$D$44)</f>
        <v>1.1122000000000001</v>
      </c>
      <c r="K631" s="364"/>
      <c r="L631" s="365" t="e">
        <f t="shared" si="54"/>
        <v>#N/A</v>
      </c>
      <c r="M631" s="365" t="e">
        <f t="shared" si="55"/>
        <v>#N/A</v>
      </c>
      <c r="N631" s="376" t="e">
        <f t="shared" si="56"/>
        <v>#N/A</v>
      </c>
      <c r="O631" s="205" t="e">
        <f>IF(Comparativo!$E$6="Tabela Não Desonerada",VLOOKUP($C631,'Orçamento Base'!$D$12:$S$1673,13,FALSE),VLOOKUP($C631,#REF!,13,FALSE))</f>
        <v>#N/A</v>
      </c>
      <c r="P631" s="205" t="e">
        <f t="shared" si="57"/>
        <v>#N/A</v>
      </c>
      <c r="Q631" s="205" t="e">
        <f>IF(Comparativo!$E$6="Tabela Não Desonerada",VLOOKUP($C631,'Orçamento Base'!$D$12:$S$1673,14,FALSE),VLOOKUP($C631,#REF!,14,FALSE))</f>
        <v>#N/A</v>
      </c>
      <c r="R631" s="205" t="e">
        <f t="shared" si="58"/>
        <v>#N/A</v>
      </c>
      <c r="S631" s="205" t="e">
        <f>IF(Comparativo!$E$6="Tabela Não Desonerada",VLOOKUP($C631,'Orçamento Base'!$D$12:$S$1673,15,FALSE),VLOOKUP($C631,#REF!,15,FALSE))</f>
        <v>#N/A</v>
      </c>
      <c r="T631" s="205" t="e">
        <f t="shared" si="59"/>
        <v>#N/A</v>
      </c>
    </row>
    <row r="632" spans="1:20" ht="15">
      <c r="A632" s="203">
        <v>1</v>
      </c>
      <c r="B632" s="203" t="e">
        <f>'Orçamento-TCE'!B632</f>
        <v>#N/A</v>
      </c>
      <c r="C632" s="229">
        <f>'Orçamento-TCE'!C632</f>
        <v>0</v>
      </c>
      <c r="D632" s="199" t="e">
        <f>'Orçamento-TCE'!G632</f>
        <v>#N/A</v>
      </c>
      <c r="E632" s="204">
        <f>'Orçamento-TCE'!H632</f>
        <v>0</v>
      </c>
      <c r="F632" s="230" t="e">
        <f>'Orçamento-TCE'!I632</f>
        <v>#N/A</v>
      </c>
      <c r="G632" s="227" t="e">
        <f>IF(Comparativo!$E$6="Tabela Não Desonerada",VLOOKUP($C632,'Orçamento Base'!$D$12:$S$1673,12,FALSE),VLOOKUP($C632,#REF!,12,FALSE))</f>
        <v>#N/A</v>
      </c>
      <c r="H632" s="228">
        <f>IFERROR(IF(Comparativo!$E$6="Tabela Não Desonerada",VLOOKUP($C632,'Orçamento Base'!$D$12:$S$1673,16,FALSE),VLOOKUP($C632,#REF!,16,FALSE)),0)</f>
        <v>0</v>
      </c>
      <c r="I632" s="575" t="e">
        <f>IF(Comparativo!$E$6="Tabela Não Desonerada",VLOOKUP($C632,'Orçamento Base'!$D$12:$S$1673,11,FALSE),VLOOKUP($C632,#REF!,11,FALSE))</f>
        <v>#N/A</v>
      </c>
      <c r="J632" s="363">
        <f>IF(Comparativo!$E$6="Tabela Não Desonerada",Encargos!$F$44,Encargos!$D$44)</f>
        <v>1.1122000000000001</v>
      </c>
      <c r="K632" s="364"/>
      <c r="L632" s="365" t="e">
        <f t="shared" si="54"/>
        <v>#N/A</v>
      </c>
      <c r="M632" s="365" t="e">
        <f t="shared" si="55"/>
        <v>#N/A</v>
      </c>
      <c r="N632" s="376" t="e">
        <f t="shared" si="56"/>
        <v>#N/A</v>
      </c>
      <c r="O632" s="205" t="e">
        <f>IF(Comparativo!$E$6="Tabela Não Desonerada",VLOOKUP($C632,'Orçamento Base'!$D$12:$S$1673,13,FALSE),VLOOKUP($C632,#REF!,13,FALSE))</f>
        <v>#N/A</v>
      </c>
      <c r="P632" s="205" t="e">
        <f t="shared" si="57"/>
        <v>#N/A</v>
      </c>
      <c r="Q632" s="205" t="e">
        <f>IF(Comparativo!$E$6="Tabela Não Desonerada",VLOOKUP($C632,'Orçamento Base'!$D$12:$S$1673,14,FALSE),VLOOKUP($C632,#REF!,14,FALSE))</f>
        <v>#N/A</v>
      </c>
      <c r="R632" s="205" t="e">
        <f t="shared" si="58"/>
        <v>#N/A</v>
      </c>
      <c r="S632" s="205" t="e">
        <f>IF(Comparativo!$E$6="Tabela Não Desonerada",VLOOKUP($C632,'Orçamento Base'!$D$12:$S$1673,15,FALSE),VLOOKUP($C632,#REF!,15,FALSE))</f>
        <v>#N/A</v>
      </c>
      <c r="T632" s="205" t="e">
        <f t="shared" si="59"/>
        <v>#N/A</v>
      </c>
    </row>
    <row r="633" spans="1:20" ht="15">
      <c r="A633" s="203">
        <v>1</v>
      </c>
      <c r="B633" s="203" t="e">
        <f>'Orçamento-TCE'!B633</f>
        <v>#N/A</v>
      </c>
      <c r="C633" s="229">
        <f>'Orçamento-TCE'!C633</f>
        <v>0</v>
      </c>
      <c r="D633" s="199" t="e">
        <f>'Orçamento-TCE'!G633</f>
        <v>#N/A</v>
      </c>
      <c r="E633" s="204">
        <f>'Orçamento-TCE'!H633</f>
        <v>0</v>
      </c>
      <c r="F633" s="230" t="e">
        <f>'Orçamento-TCE'!I633</f>
        <v>#N/A</v>
      </c>
      <c r="G633" s="227" t="e">
        <f>IF(Comparativo!$E$6="Tabela Não Desonerada",VLOOKUP($C633,'Orçamento Base'!$D$12:$S$1673,12,FALSE),VLOOKUP($C633,#REF!,12,FALSE))</f>
        <v>#N/A</v>
      </c>
      <c r="H633" s="228">
        <f>IFERROR(IF(Comparativo!$E$6="Tabela Não Desonerada",VLOOKUP($C633,'Orçamento Base'!$D$12:$S$1673,16,FALSE),VLOOKUP($C633,#REF!,16,FALSE)),0)</f>
        <v>0</v>
      </c>
      <c r="I633" s="575" t="e">
        <f>IF(Comparativo!$E$6="Tabela Não Desonerada",VLOOKUP($C633,'Orçamento Base'!$D$12:$S$1673,11,FALSE),VLOOKUP($C633,#REF!,11,FALSE))</f>
        <v>#N/A</v>
      </c>
      <c r="J633" s="363">
        <f>IF(Comparativo!$E$6="Tabela Não Desonerada",Encargos!$F$44,Encargos!$D$44)</f>
        <v>1.1122000000000001</v>
      </c>
      <c r="K633" s="364"/>
      <c r="L633" s="365" t="e">
        <f t="shared" si="54"/>
        <v>#N/A</v>
      </c>
      <c r="M633" s="365" t="e">
        <f t="shared" si="55"/>
        <v>#N/A</v>
      </c>
      <c r="N633" s="376" t="e">
        <f t="shared" si="56"/>
        <v>#N/A</v>
      </c>
      <c r="O633" s="205" t="e">
        <f>IF(Comparativo!$E$6="Tabela Não Desonerada",VLOOKUP($C633,'Orçamento Base'!$D$12:$S$1673,13,FALSE),VLOOKUP($C633,#REF!,13,FALSE))</f>
        <v>#N/A</v>
      </c>
      <c r="P633" s="205" t="e">
        <f t="shared" si="57"/>
        <v>#N/A</v>
      </c>
      <c r="Q633" s="205" t="e">
        <f>IF(Comparativo!$E$6="Tabela Não Desonerada",VLOOKUP($C633,'Orçamento Base'!$D$12:$S$1673,14,FALSE),VLOOKUP($C633,#REF!,14,FALSE))</f>
        <v>#N/A</v>
      </c>
      <c r="R633" s="205" t="e">
        <f t="shared" si="58"/>
        <v>#N/A</v>
      </c>
      <c r="S633" s="205" t="e">
        <f>IF(Comparativo!$E$6="Tabela Não Desonerada",VLOOKUP($C633,'Orçamento Base'!$D$12:$S$1673,15,FALSE),VLOOKUP($C633,#REF!,15,FALSE))</f>
        <v>#N/A</v>
      </c>
      <c r="T633" s="205" t="e">
        <f t="shared" si="59"/>
        <v>#N/A</v>
      </c>
    </row>
    <row r="634" spans="1:20" ht="15">
      <c r="A634" s="203">
        <v>1</v>
      </c>
      <c r="B634" s="203" t="e">
        <f>'Orçamento-TCE'!B634</f>
        <v>#N/A</v>
      </c>
      <c r="C634" s="229">
        <f>'Orçamento-TCE'!C634</f>
        <v>0</v>
      </c>
      <c r="D634" s="199" t="e">
        <f>'Orçamento-TCE'!G634</f>
        <v>#N/A</v>
      </c>
      <c r="E634" s="204">
        <f>'Orçamento-TCE'!H634</f>
        <v>0</v>
      </c>
      <c r="F634" s="230" t="e">
        <f>'Orçamento-TCE'!I634</f>
        <v>#N/A</v>
      </c>
      <c r="G634" s="227" t="e">
        <f>IF(Comparativo!$E$6="Tabela Não Desonerada",VLOOKUP($C634,'Orçamento Base'!$D$12:$S$1673,12,FALSE),VLOOKUP($C634,#REF!,12,FALSE))</f>
        <v>#N/A</v>
      </c>
      <c r="H634" s="228">
        <f>IFERROR(IF(Comparativo!$E$6="Tabela Não Desonerada",VLOOKUP($C634,'Orçamento Base'!$D$12:$S$1673,16,FALSE),VLOOKUP($C634,#REF!,16,FALSE)),0)</f>
        <v>0</v>
      </c>
      <c r="I634" s="575" t="e">
        <f>IF(Comparativo!$E$6="Tabela Não Desonerada",VLOOKUP($C634,'Orçamento Base'!$D$12:$S$1673,11,FALSE),VLOOKUP($C634,#REF!,11,FALSE))</f>
        <v>#N/A</v>
      </c>
      <c r="J634" s="363">
        <f>IF(Comparativo!$E$6="Tabela Não Desonerada",Encargos!$F$44,Encargos!$D$44)</f>
        <v>1.1122000000000001</v>
      </c>
      <c r="K634" s="364"/>
      <c r="L634" s="365" t="e">
        <f t="shared" si="54"/>
        <v>#N/A</v>
      </c>
      <c r="M634" s="365" t="e">
        <f t="shared" si="55"/>
        <v>#N/A</v>
      </c>
      <c r="N634" s="376" t="e">
        <f t="shared" si="56"/>
        <v>#N/A</v>
      </c>
      <c r="O634" s="205" t="e">
        <f>IF(Comparativo!$E$6="Tabela Não Desonerada",VLOOKUP($C634,'Orçamento Base'!$D$12:$S$1673,13,FALSE),VLOOKUP($C634,#REF!,13,FALSE))</f>
        <v>#N/A</v>
      </c>
      <c r="P634" s="205" t="e">
        <f t="shared" si="57"/>
        <v>#N/A</v>
      </c>
      <c r="Q634" s="205" t="e">
        <f>IF(Comparativo!$E$6="Tabela Não Desonerada",VLOOKUP($C634,'Orçamento Base'!$D$12:$S$1673,14,FALSE),VLOOKUP($C634,#REF!,14,FALSE))</f>
        <v>#N/A</v>
      </c>
      <c r="R634" s="205" t="e">
        <f t="shared" si="58"/>
        <v>#N/A</v>
      </c>
      <c r="S634" s="205" t="e">
        <f>IF(Comparativo!$E$6="Tabela Não Desonerada",VLOOKUP($C634,'Orçamento Base'!$D$12:$S$1673,15,FALSE),VLOOKUP($C634,#REF!,15,FALSE))</f>
        <v>#N/A</v>
      </c>
      <c r="T634" s="205" t="e">
        <f t="shared" si="59"/>
        <v>#N/A</v>
      </c>
    </row>
    <row r="635" spans="1:20" ht="15">
      <c r="A635" s="203">
        <v>1</v>
      </c>
      <c r="B635" s="203" t="e">
        <f>'Orçamento-TCE'!B635</f>
        <v>#N/A</v>
      </c>
      <c r="C635" s="229">
        <f>'Orçamento-TCE'!C635</f>
        <v>0</v>
      </c>
      <c r="D635" s="199" t="e">
        <f>'Orçamento-TCE'!G635</f>
        <v>#N/A</v>
      </c>
      <c r="E635" s="204">
        <f>'Orçamento-TCE'!H635</f>
        <v>0</v>
      </c>
      <c r="F635" s="230" t="e">
        <f>'Orçamento-TCE'!I635</f>
        <v>#N/A</v>
      </c>
      <c r="G635" s="227" t="e">
        <f>IF(Comparativo!$E$6="Tabela Não Desonerada",VLOOKUP($C635,'Orçamento Base'!$D$12:$S$1673,12,FALSE),VLOOKUP($C635,#REF!,12,FALSE))</f>
        <v>#N/A</v>
      </c>
      <c r="H635" s="228">
        <f>IFERROR(IF(Comparativo!$E$6="Tabela Não Desonerada",VLOOKUP($C635,'Orçamento Base'!$D$12:$S$1673,16,FALSE),VLOOKUP($C635,#REF!,16,FALSE)),0)</f>
        <v>0</v>
      </c>
      <c r="I635" s="575" t="e">
        <f>IF(Comparativo!$E$6="Tabela Não Desonerada",VLOOKUP($C635,'Orçamento Base'!$D$12:$S$1673,11,FALSE),VLOOKUP($C635,#REF!,11,FALSE))</f>
        <v>#N/A</v>
      </c>
      <c r="J635" s="363">
        <f>IF(Comparativo!$E$6="Tabela Não Desonerada",Encargos!$F$44,Encargos!$D$44)</f>
        <v>1.1122000000000001</v>
      </c>
      <c r="K635" s="364"/>
      <c r="L635" s="365" t="e">
        <f t="shared" si="54"/>
        <v>#N/A</v>
      </c>
      <c r="M635" s="365" t="e">
        <f t="shared" si="55"/>
        <v>#N/A</v>
      </c>
      <c r="N635" s="376" t="e">
        <f t="shared" si="56"/>
        <v>#N/A</v>
      </c>
      <c r="O635" s="205" t="e">
        <f>IF(Comparativo!$E$6="Tabela Não Desonerada",VLOOKUP($C635,'Orçamento Base'!$D$12:$S$1673,13,FALSE),VLOOKUP($C635,#REF!,13,FALSE))</f>
        <v>#N/A</v>
      </c>
      <c r="P635" s="205" t="e">
        <f t="shared" si="57"/>
        <v>#N/A</v>
      </c>
      <c r="Q635" s="205" t="e">
        <f>IF(Comparativo!$E$6="Tabela Não Desonerada",VLOOKUP($C635,'Orçamento Base'!$D$12:$S$1673,14,FALSE),VLOOKUP($C635,#REF!,14,FALSE))</f>
        <v>#N/A</v>
      </c>
      <c r="R635" s="205" t="e">
        <f t="shared" si="58"/>
        <v>#N/A</v>
      </c>
      <c r="S635" s="205" t="e">
        <f>IF(Comparativo!$E$6="Tabela Não Desonerada",VLOOKUP($C635,'Orçamento Base'!$D$12:$S$1673,15,FALSE),VLOOKUP($C635,#REF!,15,FALSE))</f>
        <v>#N/A</v>
      </c>
      <c r="T635" s="205" t="e">
        <f t="shared" si="59"/>
        <v>#N/A</v>
      </c>
    </row>
    <row r="636" spans="1:20" ht="15">
      <c r="A636" s="203">
        <v>1</v>
      </c>
      <c r="B636" s="203" t="e">
        <f>'Orçamento-TCE'!B636</f>
        <v>#N/A</v>
      </c>
      <c r="C636" s="229">
        <f>'Orçamento-TCE'!C636</f>
        <v>0</v>
      </c>
      <c r="D636" s="199" t="e">
        <f>'Orçamento-TCE'!G636</f>
        <v>#N/A</v>
      </c>
      <c r="E636" s="204">
        <f>'Orçamento-TCE'!H636</f>
        <v>0</v>
      </c>
      <c r="F636" s="230" t="e">
        <f>'Orçamento-TCE'!I636</f>
        <v>#N/A</v>
      </c>
      <c r="G636" s="227" t="e">
        <f>IF(Comparativo!$E$6="Tabela Não Desonerada",VLOOKUP($C636,'Orçamento Base'!$D$12:$S$1673,12,FALSE),VLOOKUP($C636,#REF!,12,FALSE))</f>
        <v>#N/A</v>
      </c>
      <c r="H636" s="228">
        <f>IFERROR(IF(Comparativo!$E$6="Tabela Não Desonerada",VLOOKUP($C636,'Orçamento Base'!$D$12:$S$1673,16,FALSE),VLOOKUP($C636,#REF!,16,FALSE)),0)</f>
        <v>0</v>
      </c>
      <c r="I636" s="575" t="e">
        <f>IF(Comparativo!$E$6="Tabela Não Desonerada",VLOOKUP($C636,'Orçamento Base'!$D$12:$S$1673,11,FALSE),VLOOKUP($C636,#REF!,11,FALSE))</f>
        <v>#N/A</v>
      </c>
      <c r="J636" s="363">
        <f>IF(Comparativo!$E$6="Tabela Não Desonerada",Encargos!$F$44,Encargos!$D$44)</f>
        <v>1.1122000000000001</v>
      </c>
      <c r="K636" s="364"/>
      <c r="L636" s="365" t="e">
        <f t="shared" si="54"/>
        <v>#N/A</v>
      </c>
      <c r="M636" s="365" t="e">
        <f t="shared" si="55"/>
        <v>#N/A</v>
      </c>
      <c r="N636" s="376" t="e">
        <f t="shared" si="56"/>
        <v>#N/A</v>
      </c>
      <c r="O636" s="205" t="e">
        <f>IF(Comparativo!$E$6="Tabela Não Desonerada",VLOOKUP($C636,'Orçamento Base'!$D$12:$S$1673,13,FALSE),VLOOKUP($C636,#REF!,13,FALSE))</f>
        <v>#N/A</v>
      </c>
      <c r="P636" s="205" t="e">
        <f t="shared" si="57"/>
        <v>#N/A</v>
      </c>
      <c r="Q636" s="205" t="e">
        <f>IF(Comparativo!$E$6="Tabela Não Desonerada",VLOOKUP($C636,'Orçamento Base'!$D$12:$S$1673,14,FALSE),VLOOKUP($C636,#REF!,14,FALSE))</f>
        <v>#N/A</v>
      </c>
      <c r="R636" s="205" t="e">
        <f t="shared" si="58"/>
        <v>#N/A</v>
      </c>
      <c r="S636" s="205" t="e">
        <f>IF(Comparativo!$E$6="Tabela Não Desonerada",VLOOKUP($C636,'Orçamento Base'!$D$12:$S$1673,15,FALSE),VLOOKUP($C636,#REF!,15,FALSE))</f>
        <v>#N/A</v>
      </c>
      <c r="T636" s="205" t="e">
        <f t="shared" si="59"/>
        <v>#N/A</v>
      </c>
    </row>
    <row r="637" spans="1:20" ht="15">
      <c r="A637" s="203">
        <v>1</v>
      </c>
      <c r="B637" s="203" t="e">
        <f>'Orçamento-TCE'!B637</f>
        <v>#N/A</v>
      </c>
      <c r="C637" s="229">
        <f>'Orçamento-TCE'!C637</f>
        <v>0</v>
      </c>
      <c r="D637" s="199" t="e">
        <f>'Orçamento-TCE'!G637</f>
        <v>#N/A</v>
      </c>
      <c r="E637" s="204">
        <f>'Orçamento-TCE'!H637</f>
        <v>0</v>
      </c>
      <c r="F637" s="230" t="e">
        <f>'Orçamento-TCE'!I637</f>
        <v>#N/A</v>
      </c>
      <c r="G637" s="227" t="e">
        <f>IF(Comparativo!$E$6="Tabela Não Desonerada",VLOOKUP($C637,'Orçamento Base'!$D$12:$S$1673,12,FALSE),VLOOKUP($C637,#REF!,12,FALSE))</f>
        <v>#N/A</v>
      </c>
      <c r="H637" s="228">
        <f>IFERROR(IF(Comparativo!$E$6="Tabela Não Desonerada",VLOOKUP($C637,'Orçamento Base'!$D$12:$S$1673,16,FALSE),VLOOKUP($C637,#REF!,16,FALSE)),0)</f>
        <v>0</v>
      </c>
      <c r="I637" s="575" t="e">
        <f>IF(Comparativo!$E$6="Tabela Não Desonerada",VLOOKUP($C637,'Orçamento Base'!$D$12:$S$1673,11,FALSE),VLOOKUP($C637,#REF!,11,FALSE))</f>
        <v>#N/A</v>
      </c>
      <c r="J637" s="363">
        <f>IF(Comparativo!$E$6="Tabela Não Desonerada",Encargos!$F$44,Encargos!$D$44)</f>
        <v>1.1122000000000001</v>
      </c>
      <c r="K637" s="364"/>
      <c r="L637" s="365" t="e">
        <f t="shared" si="54"/>
        <v>#N/A</v>
      </c>
      <c r="M637" s="365" t="e">
        <f t="shared" si="55"/>
        <v>#N/A</v>
      </c>
      <c r="N637" s="376" t="e">
        <f t="shared" si="56"/>
        <v>#N/A</v>
      </c>
      <c r="O637" s="205" t="e">
        <f>IF(Comparativo!$E$6="Tabela Não Desonerada",VLOOKUP($C637,'Orçamento Base'!$D$12:$S$1673,13,FALSE),VLOOKUP($C637,#REF!,13,FALSE))</f>
        <v>#N/A</v>
      </c>
      <c r="P637" s="205" t="e">
        <f t="shared" si="57"/>
        <v>#N/A</v>
      </c>
      <c r="Q637" s="205" t="e">
        <f>IF(Comparativo!$E$6="Tabela Não Desonerada",VLOOKUP($C637,'Orçamento Base'!$D$12:$S$1673,14,FALSE),VLOOKUP($C637,#REF!,14,FALSE))</f>
        <v>#N/A</v>
      </c>
      <c r="R637" s="205" t="e">
        <f t="shared" si="58"/>
        <v>#N/A</v>
      </c>
      <c r="S637" s="205" t="e">
        <f>IF(Comparativo!$E$6="Tabela Não Desonerada",VLOOKUP($C637,'Orçamento Base'!$D$12:$S$1673,15,FALSE),VLOOKUP($C637,#REF!,15,FALSE))</f>
        <v>#N/A</v>
      </c>
      <c r="T637" s="205" t="e">
        <f t="shared" si="59"/>
        <v>#N/A</v>
      </c>
    </row>
    <row r="638" spans="1:20" ht="15">
      <c r="A638" s="203">
        <v>1</v>
      </c>
      <c r="B638" s="203" t="e">
        <f>'Orçamento-TCE'!B638</f>
        <v>#N/A</v>
      </c>
      <c r="C638" s="229">
        <f>'Orçamento-TCE'!C638</f>
        <v>0</v>
      </c>
      <c r="D638" s="199" t="e">
        <f>'Orçamento-TCE'!G638</f>
        <v>#N/A</v>
      </c>
      <c r="E638" s="204">
        <f>'Orçamento-TCE'!H638</f>
        <v>0</v>
      </c>
      <c r="F638" s="230" t="e">
        <f>'Orçamento-TCE'!I638</f>
        <v>#N/A</v>
      </c>
      <c r="G638" s="227" t="e">
        <f>IF(Comparativo!$E$6="Tabela Não Desonerada",VLOOKUP($C638,'Orçamento Base'!$D$12:$S$1673,12,FALSE),VLOOKUP($C638,#REF!,12,FALSE))</f>
        <v>#N/A</v>
      </c>
      <c r="H638" s="228">
        <f>IFERROR(IF(Comparativo!$E$6="Tabela Não Desonerada",VLOOKUP($C638,'Orçamento Base'!$D$12:$S$1673,16,FALSE),VLOOKUP($C638,#REF!,16,FALSE)),0)</f>
        <v>0</v>
      </c>
      <c r="I638" s="575" t="e">
        <f>IF(Comparativo!$E$6="Tabela Não Desonerada",VLOOKUP($C638,'Orçamento Base'!$D$12:$S$1673,11,FALSE),VLOOKUP($C638,#REF!,11,FALSE))</f>
        <v>#N/A</v>
      </c>
      <c r="J638" s="363">
        <f>IF(Comparativo!$E$6="Tabela Não Desonerada",Encargos!$F$44,Encargos!$D$44)</f>
        <v>1.1122000000000001</v>
      </c>
      <c r="K638" s="364"/>
      <c r="L638" s="365" t="e">
        <f t="shared" si="54"/>
        <v>#N/A</v>
      </c>
      <c r="M638" s="365" t="e">
        <f t="shared" si="55"/>
        <v>#N/A</v>
      </c>
      <c r="N638" s="376" t="e">
        <f t="shared" si="56"/>
        <v>#N/A</v>
      </c>
      <c r="O638" s="205" t="e">
        <f>IF(Comparativo!$E$6="Tabela Não Desonerada",VLOOKUP($C638,'Orçamento Base'!$D$12:$S$1673,13,FALSE),VLOOKUP($C638,#REF!,13,FALSE))</f>
        <v>#N/A</v>
      </c>
      <c r="P638" s="205" t="e">
        <f t="shared" si="57"/>
        <v>#N/A</v>
      </c>
      <c r="Q638" s="205" t="e">
        <f>IF(Comparativo!$E$6="Tabela Não Desonerada",VLOOKUP($C638,'Orçamento Base'!$D$12:$S$1673,14,FALSE),VLOOKUP($C638,#REF!,14,FALSE))</f>
        <v>#N/A</v>
      </c>
      <c r="R638" s="205" t="e">
        <f t="shared" si="58"/>
        <v>#N/A</v>
      </c>
      <c r="S638" s="205" t="e">
        <f>IF(Comparativo!$E$6="Tabela Não Desonerada",VLOOKUP($C638,'Orçamento Base'!$D$12:$S$1673,15,FALSE),VLOOKUP($C638,#REF!,15,FALSE))</f>
        <v>#N/A</v>
      </c>
      <c r="T638" s="205" t="e">
        <f t="shared" si="59"/>
        <v>#N/A</v>
      </c>
    </row>
    <row r="639" spans="1:20" ht="15">
      <c r="A639" s="203">
        <v>1</v>
      </c>
      <c r="B639" s="203" t="e">
        <f>'Orçamento-TCE'!B639</f>
        <v>#N/A</v>
      </c>
      <c r="C639" s="229">
        <f>'Orçamento-TCE'!C639</f>
        <v>0</v>
      </c>
      <c r="D639" s="199" t="e">
        <f>'Orçamento-TCE'!G639</f>
        <v>#N/A</v>
      </c>
      <c r="E639" s="204">
        <f>'Orçamento-TCE'!H639</f>
        <v>0</v>
      </c>
      <c r="F639" s="230" t="e">
        <f>'Orçamento-TCE'!I639</f>
        <v>#N/A</v>
      </c>
      <c r="G639" s="227" t="e">
        <f>IF(Comparativo!$E$6="Tabela Não Desonerada",VLOOKUP($C639,'Orçamento Base'!$D$12:$S$1673,12,FALSE),VLOOKUP($C639,#REF!,12,FALSE))</f>
        <v>#N/A</v>
      </c>
      <c r="H639" s="228">
        <f>IFERROR(IF(Comparativo!$E$6="Tabela Não Desonerada",VLOOKUP($C639,'Orçamento Base'!$D$12:$S$1673,16,FALSE),VLOOKUP($C639,#REF!,16,FALSE)),0)</f>
        <v>0</v>
      </c>
      <c r="I639" s="575" t="e">
        <f>IF(Comparativo!$E$6="Tabela Não Desonerada",VLOOKUP($C639,'Orçamento Base'!$D$12:$S$1673,11,FALSE),VLOOKUP($C639,#REF!,11,FALSE))</f>
        <v>#N/A</v>
      </c>
      <c r="J639" s="363">
        <f>IF(Comparativo!$E$6="Tabela Não Desonerada",Encargos!$F$44,Encargos!$D$44)</f>
        <v>1.1122000000000001</v>
      </c>
      <c r="K639" s="364"/>
      <c r="L639" s="365" t="e">
        <f t="shared" si="54"/>
        <v>#N/A</v>
      </c>
      <c r="M639" s="365" t="e">
        <f t="shared" si="55"/>
        <v>#N/A</v>
      </c>
      <c r="N639" s="376" t="e">
        <f t="shared" si="56"/>
        <v>#N/A</v>
      </c>
      <c r="O639" s="205" t="e">
        <f>IF(Comparativo!$E$6="Tabela Não Desonerada",VLOOKUP($C639,'Orçamento Base'!$D$12:$S$1673,13,FALSE),VLOOKUP($C639,#REF!,13,FALSE))</f>
        <v>#N/A</v>
      </c>
      <c r="P639" s="205" t="e">
        <f t="shared" si="57"/>
        <v>#N/A</v>
      </c>
      <c r="Q639" s="205" t="e">
        <f>IF(Comparativo!$E$6="Tabela Não Desonerada",VLOOKUP($C639,'Orçamento Base'!$D$12:$S$1673,14,FALSE),VLOOKUP($C639,#REF!,14,FALSE))</f>
        <v>#N/A</v>
      </c>
      <c r="R639" s="205" t="e">
        <f t="shared" si="58"/>
        <v>#N/A</v>
      </c>
      <c r="S639" s="205" t="e">
        <f>IF(Comparativo!$E$6="Tabela Não Desonerada",VLOOKUP($C639,'Orçamento Base'!$D$12:$S$1673,15,FALSE),VLOOKUP($C639,#REF!,15,FALSE))</f>
        <v>#N/A</v>
      </c>
      <c r="T639" s="205" t="e">
        <f t="shared" si="59"/>
        <v>#N/A</v>
      </c>
    </row>
    <row r="640" spans="1:20" ht="15">
      <c r="A640" s="203">
        <v>1</v>
      </c>
      <c r="B640" s="203" t="e">
        <f>'Orçamento-TCE'!B640</f>
        <v>#N/A</v>
      </c>
      <c r="C640" s="229">
        <f>'Orçamento-TCE'!C640</f>
        <v>0</v>
      </c>
      <c r="D640" s="199" t="e">
        <f>'Orçamento-TCE'!G640</f>
        <v>#N/A</v>
      </c>
      <c r="E640" s="204">
        <f>'Orçamento-TCE'!H640</f>
        <v>0</v>
      </c>
      <c r="F640" s="230" t="e">
        <f>'Orçamento-TCE'!I640</f>
        <v>#N/A</v>
      </c>
      <c r="G640" s="227" t="e">
        <f>IF(Comparativo!$E$6="Tabela Não Desonerada",VLOOKUP($C640,'Orçamento Base'!$D$12:$S$1673,12,FALSE),VLOOKUP($C640,#REF!,12,FALSE))</f>
        <v>#N/A</v>
      </c>
      <c r="H640" s="228">
        <f>IFERROR(IF(Comparativo!$E$6="Tabela Não Desonerada",VLOOKUP($C640,'Orçamento Base'!$D$12:$S$1673,16,FALSE),VLOOKUP($C640,#REF!,16,FALSE)),0)</f>
        <v>0</v>
      </c>
      <c r="I640" s="575" t="e">
        <f>IF(Comparativo!$E$6="Tabela Não Desonerada",VLOOKUP($C640,'Orçamento Base'!$D$12:$S$1673,11,FALSE),VLOOKUP($C640,#REF!,11,FALSE))</f>
        <v>#N/A</v>
      </c>
      <c r="J640" s="363">
        <f>IF(Comparativo!$E$6="Tabela Não Desonerada",Encargos!$F$44,Encargos!$D$44)</f>
        <v>1.1122000000000001</v>
      </c>
      <c r="K640" s="364"/>
      <c r="L640" s="365" t="e">
        <f t="shared" si="54"/>
        <v>#N/A</v>
      </c>
      <c r="M640" s="365" t="e">
        <f t="shared" si="55"/>
        <v>#N/A</v>
      </c>
      <c r="N640" s="376" t="e">
        <f t="shared" si="56"/>
        <v>#N/A</v>
      </c>
      <c r="O640" s="205" t="e">
        <f>IF(Comparativo!$E$6="Tabela Não Desonerada",VLOOKUP($C640,'Orçamento Base'!$D$12:$S$1673,13,FALSE),VLOOKUP($C640,#REF!,13,FALSE))</f>
        <v>#N/A</v>
      </c>
      <c r="P640" s="205" t="e">
        <f t="shared" si="57"/>
        <v>#N/A</v>
      </c>
      <c r="Q640" s="205" t="e">
        <f>IF(Comparativo!$E$6="Tabela Não Desonerada",VLOOKUP($C640,'Orçamento Base'!$D$12:$S$1673,14,FALSE),VLOOKUP($C640,#REF!,14,FALSE))</f>
        <v>#N/A</v>
      </c>
      <c r="R640" s="205" t="e">
        <f t="shared" si="58"/>
        <v>#N/A</v>
      </c>
      <c r="S640" s="205" t="e">
        <f>IF(Comparativo!$E$6="Tabela Não Desonerada",VLOOKUP($C640,'Orçamento Base'!$D$12:$S$1673,15,FALSE),VLOOKUP($C640,#REF!,15,FALSE))</f>
        <v>#N/A</v>
      </c>
      <c r="T640" s="205" t="e">
        <f t="shared" si="59"/>
        <v>#N/A</v>
      </c>
    </row>
    <row r="641" spans="1:20" ht="15">
      <c r="A641" s="203">
        <v>1</v>
      </c>
      <c r="B641" s="203" t="e">
        <f>'Orçamento-TCE'!B641</f>
        <v>#N/A</v>
      </c>
      <c r="C641" s="229">
        <f>'Orçamento-TCE'!C641</f>
        <v>0</v>
      </c>
      <c r="D641" s="199" t="e">
        <f>'Orçamento-TCE'!G641</f>
        <v>#N/A</v>
      </c>
      <c r="E641" s="204">
        <f>'Orçamento-TCE'!H641</f>
        <v>0</v>
      </c>
      <c r="F641" s="230" t="e">
        <f>'Orçamento-TCE'!I641</f>
        <v>#N/A</v>
      </c>
      <c r="G641" s="227" t="e">
        <f>IF(Comparativo!$E$6="Tabela Não Desonerada",VLOOKUP($C641,'Orçamento Base'!$D$12:$S$1673,12,FALSE),VLOOKUP($C641,#REF!,12,FALSE))</f>
        <v>#N/A</v>
      </c>
      <c r="H641" s="228">
        <f>IFERROR(IF(Comparativo!$E$6="Tabela Não Desonerada",VLOOKUP($C641,'Orçamento Base'!$D$12:$S$1673,16,FALSE),VLOOKUP($C641,#REF!,16,FALSE)),0)</f>
        <v>0</v>
      </c>
      <c r="I641" s="575" t="e">
        <f>IF(Comparativo!$E$6="Tabela Não Desonerada",VLOOKUP($C641,'Orçamento Base'!$D$12:$S$1673,11,FALSE),VLOOKUP($C641,#REF!,11,FALSE))</f>
        <v>#N/A</v>
      </c>
      <c r="J641" s="363">
        <f>IF(Comparativo!$E$6="Tabela Não Desonerada",Encargos!$F$44,Encargos!$D$44)</f>
        <v>1.1122000000000001</v>
      </c>
      <c r="K641" s="364"/>
      <c r="L641" s="365" t="e">
        <f t="shared" si="54"/>
        <v>#N/A</v>
      </c>
      <c r="M641" s="365" t="e">
        <f t="shared" si="55"/>
        <v>#N/A</v>
      </c>
      <c r="N641" s="376" t="e">
        <f t="shared" si="56"/>
        <v>#N/A</v>
      </c>
      <c r="O641" s="205" t="e">
        <f>IF(Comparativo!$E$6="Tabela Não Desonerada",VLOOKUP($C641,'Orçamento Base'!$D$12:$S$1673,13,FALSE),VLOOKUP($C641,#REF!,13,FALSE))</f>
        <v>#N/A</v>
      </c>
      <c r="P641" s="205" t="e">
        <f t="shared" si="57"/>
        <v>#N/A</v>
      </c>
      <c r="Q641" s="205" t="e">
        <f>IF(Comparativo!$E$6="Tabela Não Desonerada",VLOOKUP($C641,'Orçamento Base'!$D$12:$S$1673,14,FALSE),VLOOKUP($C641,#REF!,14,FALSE))</f>
        <v>#N/A</v>
      </c>
      <c r="R641" s="205" t="e">
        <f t="shared" si="58"/>
        <v>#N/A</v>
      </c>
      <c r="S641" s="205" t="e">
        <f>IF(Comparativo!$E$6="Tabela Não Desonerada",VLOOKUP($C641,'Orçamento Base'!$D$12:$S$1673,15,FALSE),VLOOKUP($C641,#REF!,15,FALSE))</f>
        <v>#N/A</v>
      </c>
      <c r="T641" s="205" t="e">
        <f t="shared" si="59"/>
        <v>#N/A</v>
      </c>
    </row>
    <row r="642" spans="1:20" ht="15">
      <c r="A642" s="203">
        <v>1</v>
      </c>
      <c r="B642" s="203" t="e">
        <f>'Orçamento-TCE'!B642</f>
        <v>#N/A</v>
      </c>
      <c r="C642" s="229">
        <f>'Orçamento-TCE'!C642</f>
        <v>0</v>
      </c>
      <c r="D642" s="199" t="e">
        <f>'Orçamento-TCE'!G642</f>
        <v>#N/A</v>
      </c>
      <c r="E642" s="204">
        <f>'Orçamento-TCE'!H642</f>
        <v>0</v>
      </c>
      <c r="F642" s="230" t="e">
        <f>'Orçamento-TCE'!I642</f>
        <v>#N/A</v>
      </c>
      <c r="G642" s="227" t="e">
        <f>IF(Comparativo!$E$6="Tabela Não Desonerada",VLOOKUP($C642,'Orçamento Base'!$D$12:$S$1673,12,FALSE),VLOOKUP($C642,#REF!,12,FALSE))</f>
        <v>#N/A</v>
      </c>
      <c r="H642" s="228">
        <f>IFERROR(IF(Comparativo!$E$6="Tabela Não Desonerada",VLOOKUP($C642,'Orçamento Base'!$D$12:$S$1673,16,FALSE),VLOOKUP($C642,#REF!,16,FALSE)),0)</f>
        <v>0</v>
      </c>
      <c r="I642" s="575" t="e">
        <f>IF(Comparativo!$E$6="Tabela Não Desonerada",VLOOKUP($C642,'Orçamento Base'!$D$12:$S$1673,11,FALSE),VLOOKUP($C642,#REF!,11,FALSE))</f>
        <v>#N/A</v>
      </c>
      <c r="J642" s="363">
        <f>IF(Comparativo!$E$6="Tabela Não Desonerada",Encargos!$F$44,Encargos!$D$44)</f>
        <v>1.1122000000000001</v>
      </c>
      <c r="K642" s="364"/>
      <c r="L642" s="365" t="e">
        <f t="shared" si="54"/>
        <v>#N/A</v>
      </c>
      <c r="M642" s="365" t="e">
        <f t="shared" si="55"/>
        <v>#N/A</v>
      </c>
      <c r="N642" s="376" t="e">
        <f t="shared" si="56"/>
        <v>#N/A</v>
      </c>
      <c r="O642" s="205" t="e">
        <f>IF(Comparativo!$E$6="Tabela Não Desonerada",VLOOKUP($C642,'Orçamento Base'!$D$12:$S$1673,13,FALSE),VLOOKUP($C642,#REF!,13,FALSE))</f>
        <v>#N/A</v>
      </c>
      <c r="P642" s="205" t="e">
        <f t="shared" si="57"/>
        <v>#N/A</v>
      </c>
      <c r="Q642" s="205" t="e">
        <f>IF(Comparativo!$E$6="Tabela Não Desonerada",VLOOKUP($C642,'Orçamento Base'!$D$12:$S$1673,14,FALSE),VLOOKUP($C642,#REF!,14,FALSE))</f>
        <v>#N/A</v>
      </c>
      <c r="R642" s="205" t="e">
        <f t="shared" si="58"/>
        <v>#N/A</v>
      </c>
      <c r="S642" s="205" t="e">
        <f>IF(Comparativo!$E$6="Tabela Não Desonerada",VLOOKUP($C642,'Orçamento Base'!$D$12:$S$1673,15,FALSE),VLOOKUP($C642,#REF!,15,FALSE))</f>
        <v>#N/A</v>
      </c>
      <c r="T642" s="205" t="e">
        <f t="shared" si="59"/>
        <v>#N/A</v>
      </c>
    </row>
    <row r="643" spans="1:20" ht="15">
      <c r="A643" s="203">
        <v>1</v>
      </c>
      <c r="B643" s="203" t="e">
        <f>'Orçamento-TCE'!B643</f>
        <v>#N/A</v>
      </c>
      <c r="C643" s="229">
        <f>'Orçamento-TCE'!C643</f>
        <v>0</v>
      </c>
      <c r="D643" s="199" t="e">
        <f>'Orçamento-TCE'!G643</f>
        <v>#N/A</v>
      </c>
      <c r="E643" s="204">
        <f>'Orçamento-TCE'!H643</f>
        <v>0</v>
      </c>
      <c r="F643" s="230" t="e">
        <f>'Orçamento-TCE'!I643</f>
        <v>#N/A</v>
      </c>
      <c r="G643" s="227" t="e">
        <f>IF(Comparativo!$E$6="Tabela Não Desonerada",VLOOKUP($C643,'Orçamento Base'!$D$12:$S$1673,12,FALSE),VLOOKUP($C643,#REF!,12,FALSE))</f>
        <v>#N/A</v>
      </c>
      <c r="H643" s="228">
        <f>IFERROR(IF(Comparativo!$E$6="Tabela Não Desonerada",VLOOKUP($C643,'Orçamento Base'!$D$12:$S$1673,16,FALSE),VLOOKUP($C643,#REF!,16,FALSE)),0)</f>
        <v>0</v>
      </c>
      <c r="I643" s="575" t="e">
        <f>IF(Comparativo!$E$6="Tabela Não Desonerada",VLOOKUP($C643,'Orçamento Base'!$D$12:$S$1673,11,FALSE),VLOOKUP($C643,#REF!,11,FALSE))</f>
        <v>#N/A</v>
      </c>
      <c r="J643" s="363">
        <f>IF(Comparativo!$E$6="Tabela Não Desonerada",Encargos!$F$44,Encargos!$D$44)</f>
        <v>1.1122000000000001</v>
      </c>
      <c r="K643" s="364"/>
      <c r="L643" s="365" t="e">
        <f t="shared" si="54"/>
        <v>#N/A</v>
      </c>
      <c r="M643" s="365" t="e">
        <f t="shared" si="55"/>
        <v>#N/A</v>
      </c>
      <c r="N643" s="376" t="e">
        <f t="shared" si="56"/>
        <v>#N/A</v>
      </c>
      <c r="O643" s="205" t="e">
        <f>IF(Comparativo!$E$6="Tabela Não Desonerada",VLOOKUP($C643,'Orçamento Base'!$D$12:$S$1673,13,FALSE),VLOOKUP($C643,#REF!,13,FALSE))</f>
        <v>#N/A</v>
      </c>
      <c r="P643" s="205" t="e">
        <f t="shared" si="57"/>
        <v>#N/A</v>
      </c>
      <c r="Q643" s="205" t="e">
        <f>IF(Comparativo!$E$6="Tabela Não Desonerada",VLOOKUP($C643,'Orçamento Base'!$D$12:$S$1673,14,FALSE),VLOOKUP($C643,#REF!,14,FALSE))</f>
        <v>#N/A</v>
      </c>
      <c r="R643" s="205" t="e">
        <f t="shared" si="58"/>
        <v>#N/A</v>
      </c>
      <c r="S643" s="205" t="e">
        <f>IF(Comparativo!$E$6="Tabela Não Desonerada",VLOOKUP($C643,'Orçamento Base'!$D$12:$S$1673,15,FALSE),VLOOKUP($C643,#REF!,15,FALSE))</f>
        <v>#N/A</v>
      </c>
      <c r="T643" s="205" t="e">
        <f t="shared" si="59"/>
        <v>#N/A</v>
      </c>
    </row>
    <row r="644" spans="1:20" ht="15">
      <c r="A644" s="203">
        <v>1</v>
      </c>
      <c r="B644" s="203" t="e">
        <f>'Orçamento-TCE'!B644</f>
        <v>#N/A</v>
      </c>
      <c r="C644" s="229">
        <f>'Orçamento-TCE'!C644</f>
        <v>0</v>
      </c>
      <c r="D644" s="199" t="e">
        <f>'Orçamento-TCE'!G644</f>
        <v>#N/A</v>
      </c>
      <c r="E644" s="204">
        <f>'Orçamento-TCE'!H644</f>
        <v>0</v>
      </c>
      <c r="F644" s="230" t="e">
        <f>'Orçamento-TCE'!I644</f>
        <v>#N/A</v>
      </c>
      <c r="G644" s="227" t="e">
        <f>IF(Comparativo!$E$6="Tabela Não Desonerada",VLOOKUP($C644,'Orçamento Base'!$D$12:$S$1673,12,FALSE),VLOOKUP($C644,#REF!,12,FALSE))</f>
        <v>#N/A</v>
      </c>
      <c r="H644" s="228">
        <f>IFERROR(IF(Comparativo!$E$6="Tabela Não Desonerada",VLOOKUP($C644,'Orçamento Base'!$D$12:$S$1673,16,FALSE),VLOOKUP($C644,#REF!,16,FALSE)),0)</f>
        <v>0</v>
      </c>
      <c r="I644" s="575" t="e">
        <f>IF(Comparativo!$E$6="Tabela Não Desonerada",VLOOKUP($C644,'Orçamento Base'!$D$12:$S$1673,11,FALSE),VLOOKUP($C644,#REF!,11,FALSE))</f>
        <v>#N/A</v>
      </c>
      <c r="J644" s="363">
        <f>IF(Comparativo!$E$6="Tabela Não Desonerada",Encargos!$F$44,Encargos!$D$44)</f>
        <v>1.1122000000000001</v>
      </c>
      <c r="K644" s="364"/>
      <c r="L644" s="365" t="e">
        <f t="shared" si="54"/>
        <v>#N/A</v>
      </c>
      <c r="M644" s="365" t="e">
        <f t="shared" si="55"/>
        <v>#N/A</v>
      </c>
      <c r="N644" s="376" t="e">
        <f t="shared" si="56"/>
        <v>#N/A</v>
      </c>
      <c r="O644" s="205" t="e">
        <f>IF(Comparativo!$E$6="Tabela Não Desonerada",VLOOKUP($C644,'Orçamento Base'!$D$12:$S$1673,13,FALSE),VLOOKUP($C644,#REF!,13,FALSE))</f>
        <v>#N/A</v>
      </c>
      <c r="P644" s="205" t="e">
        <f t="shared" si="57"/>
        <v>#N/A</v>
      </c>
      <c r="Q644" s="205" t="e">
        <f>IF(Comparativo!$E$6="Tabela Não Desonerada",VLOOKUP($C644,'Orçamento Base'!$D$12:$S$1673,14,FALSE),VLOOKUP($C644,#REF!,14,FALSE))</f>
        <v>#N/A</v>
      </c>
      <c r="R644" s="205" t="e">
        <f t="shared" si="58"/>
        <v>#N/A</v>
      </c>
      <c r="S644" s="205" t="e">
        <f>IF(Comparativo!$E$6="Tabela Não Desonerada",VLOOKUP($C644,'Orçamento Base'!$D$12:$S$1673,15,FALSE),VLOOKUP($C644,#REF!,15,FALSE))</f>
        <v>#N/A</v>
      </c>
      <c r="T644" s="205" t="e">
        <f t="shared" si="59"/>
        <v>#N/A</v>
      </c>
    </row>
    <row r="645" spans="1:20" ht="15">
      <c r="A645" s="203">
        <v>1</v>
      </c>
      <c r="B645" s="203" t="e">
        <f>'Orçamento-TCE'!B645</f>
        <v>#N/A</v>
      </c>
      <c r="C645" s="229">
        <f>'Orçamento-TCE'!C645</f>
        <v>0</v>
      </c>
      <c r="D645" s="199" t="e">
        <f>'Orçamento-TCE'!G645</f>
        <v>#N/A</v>
      </c>
      <c r="E645" s="204">
        <f>'Orçamento-TCE'!H645</f>
        <v>0</v>
      </c>
      <c r="F645" s="230" t="e">
        <f>'Orçamento-TCE'!I645</f>
        <v>#N/A</v>
      </c>
      <c r="G645" s="227" t="e">
        <f>IF(Comparativo!$E$6="Tabela Não Desonerada",VLOOKUP($C645,'Orçamento Base'!$D$12:$S$1673,12,FALSE),VLOOKUP($C645,#REF!,12,FALSE))</f>
        <v>#N/A</v>
      </c>
      <c r="H645" s="228">
        <f>IFERROR(IF(Comparativo!$E$6="Tabela Não Desonerada",VLOOKUP($C645,'Orçamento Base'!$D$12:$S$1673,16,FALSE),VLOOKUP($C645,#REF!,16,FALSE)),0)</f>
        <v>0</v>
      </c>
      <c r="I645" s="575" t="e">
        <f>IF(Comparativo!$E$6="Tabela Não Desonerada",VLOOKUP($C645,'Orçamento Base'!$D$12:$S$1673,11,FALSE),VLOOKUP($C645,#REF!,11,FALSE))</f>
        <v>#N/A</v>
      </c>
      <c r="J645" s="363">
        <f>IF(Comparativo!$E$6="Tabela Não Desonerada",Encargos!$F$44,Encargos!$D$44)</f>
        <v>1.1122000000000001</v>
      </c>
      <c r="K645" s="364"/>
      <c r="L645" s="365" t="e">
        <f t="shared" si="54"/>
        <v>#N/A</v>
      </c>
      <c r="M645" s="365" t="e">
        <f t="shared" si="55"/>
        <v>#N/A</v>
      </c>
      <c r="N645" s="376" t="e">
        <f t="shared" si="56"/>
        <v>#N/A</v>
      </c>
      <c r="O645" s="205" t="e">
        <f>IF(Comparativo!$E$6="Tabela Não Desonerada",VLOOKUP($C645,'Orçamento Base'!$D$12:$S$1673,13,FALSE),VLOOKUP($C645,#REF!,13,FALSE))</f>
        <v>#N/A</v>
      </c>
      <c r="P645" s="205" t="e">
        <f t="shared" si="57"/>
        <v>#N/A</v>
      </c>
      <c r="Q645" s="205" t="e">
        <f>IF(Comparativo!$E$6="Tabela Não Desonerada",VLOOKUP($C645,'Orçamento Base'!$D$12:$S$1673,14,FALSE),VLOOKUP($C645,#REF!,14,FALSE))</f>
        <v>#N/A</v>
      </c>
      <c r="R645" s="205" t="e">
        <f t="shared" si="58"/>
        <v>#N/A</v>
      </c>
      <c r="S645" s="205" t="e">
        <f>IF(Comparativo!$E$6="Tabela Não Desonerada",VLOOKUP($C645,'Orçamento Base'!$D$12:$S$1673,15,FALSE),VLOOKUP($C645,#REF!,15,FALSE))</f>
        <v>#N/A</v>
      </c>
      <c r="T645" s="205" t="e">
        <f t="shared" si="59"/>
        <v>#N/A</v>
      </c>
    </row>
    <row r="646" spans="1:20" ht="15">
      <c r="A646" s="203">
        <v>1</v>
      </c>
      <c r="B646" s="203" t="e">
        <f>'Orçamento-TCE'!B646</f>
        <v>#N/A</v>
      </c>
      <c r="C646" s="229">
        <f>'Orçamento-TCE'!C646</f>
        <v>0</v>
      </c>
      <c r="D646" s="199" t="e">
        <f>'Orçamento-TCE'!G646</f>
        <v>#N/A</v>
      </c>
      <c r="E646" s="204">
        <f>'Orçamento-TCE'!H646</f>
        <v>0</v>
      </c>
      <c r="F646" s="230" t="e">
        <f>'Orçamento-TCE'!I646</f>
        <v>#N/A</v>
      </c>
      <c r="G646" s="227" t="e">
        <f>IF(Comparativo!$E$6="Tabela Não Desonerada",VLOOKUP($C646,'Orçamento Base'!$D$12:$S$1673,12,FALSE),VLOOKUP($C646,#REF!,12,FALSE))</f>
        <v>#N/A</v>
      </c>
      <c r="H646" s="228">
        <f>IFERROR(IF(Comparativo!$E$6="Tabela Não Desonerada",VLOOKUP($C646,'Orçamento Base'!$D$12:$S$1673,16,FALSE),VLOOKUP($C646,#REF!,16,FALSE)),0)</f>
        <v>0</v>
      </c>
      <c r="I646" s="575" t="e">
        <f>IF(Comparativo!$E$6="Tabela Não Desonerada",VLOOKUP($C646,'Orçamento Base'!$D$12:$S$1673,11,FALSE),VLOOKUP($C646,#REF!,11,FALSE))</f>
        <v>#N/A</v>
      </c>
      <c r="J646" s="363">
        <f>IF(Comparativo!$E$6="Tabela Não Desonerada",Encargos!$F$44,Encargos!$D$44)</f>
        <v>1.1122000000000001</v>
      </c>
      <c r="K646" s="364"/>
      <c r="L646" s="365" t="e">
        <f t="shared" si="54"/>
        <v>#N/A</v>
      </c>
      <c r="M646" s="365" t="e">
        <f t="shared" si="55"/>
        <v>#N/A</v>
      </c>
      <c r="N646" s="376" t="e">
        <f t="shared" si="56"/>
        <v>#N/A</v>
      </c>
      <c r="O646" s="205" t="e">
        <f>IF(Comparativo!$E$6="Tabela Não Desonerada",VLOOKUP($C646,'Orçamento Base'!$D$12:$S$1673,13,FALSE),VLOOKUP($C646,#REF!,13,FALSE))</f>
        <v>#N/A</v>
      </c>
      <c r="P646" s="205" t="e">
        <f t="shared" si="57"/>
        <v>#N/A</v>
      </c>
      <c r="Q646" s="205" t="e">
        <f>IF(Comparativo!$E$6="Tabela Não Desonerada",VLOOKUP($C646,'Orçamento Base'!$D$12:$S$1673,14,FALSE),VLOOKUP($C646,#REF!,14,FALSE))</f>
        <v>#N/A</v>
      </c>
      <c r="R646" s="205" t="e">
        <f t="shared" si="58"/>
        <v>#N/A</v>
      </c>
      <c r="S646" s="205" t="e">
        <f>IF(Comparativo!$E$6="Tabela Não Desonerada",VLOOKUP($C646,'Orçamento Base'!$D$12:$S$1673,15,FALSE),VLOOKUP($C646,#REF!,15,FALSE))</f>
        <v>#N/A</v>
      </c>
      <c r="T646" s="205" t="e">
        <f t="shared" si="59"/>
        <v>#N/A</v>
      </c>
    </row>
    <row r="647" spans="1:20" ht="15">
      <c r="A647" s="203">
        <v>1</v>
      </c>
      <c r="B647" s="203" t="e">
        <f>'Orçamento-TCE'!B647</f>
        <v>#N/A</v>
      </c>
      <c r="C647" s="229">
        <f>'Orçamento-TCE'!C647</f>
        <v>0</v>
      </c>
      <c r="D647" s="199" t="e">
        <f>'Orçamento-TCE'!G647</f>
        <v>#N/A</v>
      </c>
      <c r="E647" s="204">
        <f>'Orçamento-TCE'!H647</f>
        <v>0</v>
      </c>
      <c r="F647" s="230" t="e">
        <f>'Orçamento-TCE'!I647</f>
        <v>#N/A</v>
      </c>
      <c r="G647" s="227" t="e">
        <f>IF(Comparativo!$E$6="Tabela Não Desonerada",VLOOKUP($C647,'Orçamento Base'!$D$12:$S$1673,12,FALSE),VLOOKUP($C647,#REF!,12,FALSE))</f>
        <v>#N/A</v>
      </c>
      <c r="H647" s="228">
        <f>IFERROR(IF(Comparativo!$E$6="Tabela Não Desonerada",VLOOKUP($C647,'Orçamento Base'!$D$12:$S$1673,16,FALSE),VLOOKUP($C647,#REF!,16,FALSE)),0)</f>
        <v>0</v>
      </c>
      <c r="I647" s="575" t="e">
        <f>IF(Comparativo!$E$6="Tabela Não Desonerada",VLOOKUP($C647,'Orçamento Base'!$D$12:$S$1673,11,FALSE),VLOOKUP($C647,#REF!,11,FALSE))</f>
        <v>#N/A</v>
      </c>
      <c r="J647" s="363">
        <f>IF(Comparativo!$E$6="Tabela Não Desonerada",Encargos!$F$44,Encargos!$D$44)</f>
        <v>1.1122000000000001</v>
      </c>
      <c r="K647" s="364"/>
      <c r="L647" s="365" t="e">
        <f t="shared" si="54"/>
        <v>#N/A</v>
      </c>
      <c r="M647" s="365" t="e">
        <f t="shared" si="55"/>
        <v>#N/A</v>
      </c>
      <c r="N647" s="376" t="e">
        <f t="shared" si="56"/>
        <v>#N/A</v>
      </c>
      <c r="O647" s="205" t="e">
        <f>IF(Comparativo!$E$6="Tabela Não Desonerada",VLOOKUP($C647,'Orçamento Base'!$D$12:$S$1673,13,FALSE),VLOOKUP($C647,#REF!,13,FALSE))</f>
        <v>#N/A</v>
      </c>
      <c r="P647" s="205" t="e">
        <f t="shared" si="57"/>
        <v>#N/A</v>
      </c>
      <c r="Q647" s="205" t="e">
        <f>IF(Comparativo!$E$6="Tabela Não Desonerada",VLOOKUP($C647,'Orçamento Base'!$D$12:$S$1673,14,FALSE),VLOOKUP($C647,#REF!,14,FALSE))</f>
        <v>#N/A</v>
      </c>
      <c r="R647" s="205" t="e">
        <f t="shared" si="58"/>
        <v>#N/A</v>
      </c>
      <c r="S647" s="205" t="e">
        <f>IF(Comparativo!$E$6="Tabela Não Desonerada",VLOOKUP($C647,'Orçamento Base'!$D$12:$S$1673,15,FALSE),VLOOKUP($C647,#REF!,15,FALSE))</f>
        <v>#N/A</v>
      </c>
      <c r="T647" s="205" t="e">
        <f t="shared" si="59"/>
        <v>#N/A</v>
      </c>
    </row>
    <row r="648" spans="1:20" ht="15">
      <c r="A648" s="203">
        <v>1</v>
      </c>
      <c r="B648" s="203" t="e">
        <f>'Orçamento-TCE'!B648</f>
        <v>#N/A</v>
      </c>
      <c r="C648" s="229">
        <f>'Orçamento-TCE'!C648</f>
        <v>0</v>
      </c>
      <c r="D648" s="199" t="e">
        <f>'Orçamento-TCE'!G648</f>
        <v>#N/A</v>
      </c>
      <c r="E648" s="204">
        <f>'Orçamento-TCE'!H648</f>
        <v>0</v>
      </c>
      <c r="F648" s="230" t="e">
        <f>'Orçamento-TCE'!I648</f>
        <v>#N/A</v>
      </c>
      <c r="G648" s="227" t="e">
        <f>IF(Comparativo!$E$6="Tabela Não Desonerada",VLOOKUP($C648,'Orçamento Base'!$D$12:$S$1673,12,FALSE),VLOOKUP($C648,#REF!,12,FALSE))</f>
        <v>#N/A</v>
      </c>
      <c r="H648" s="228">
        <f>IFERROR(IF(Comparativo!$E$6="Tabela Não Desonerada",VLOOKUP($C648,'Orçamento Base'!$D$12:$S$1673,16,FALSE),VLOOKUP($C648,#REF!,16,FALSE)),0)</f>
        <v>0</v>
      </c>
      <c r="I648" s="575" t="e">
        <f>IF(Comparativo!$E$6="Tabela Não Desonerada",VLOOKUP($C648,'Orçamento Base'!$D$12:$S$1673,11,FALSE),VLOOKUP($C648,#REF!,11,FALSE))</f>
        <v>#N/A</v>
      </c>
      <c r="J648" s="363">
        <f>IF(Comparativo!$E$6="Tabela Não Desonerada",Encargos!$F$44,Encargos!$D$44)</f>
        <v>1.1122000000000001</v>
      </c>
      <c r="K648" s="364"/>
      <c r="L648" s="365" t="e">
        <f t="shared" si="54"/>
        <v>#N/A</v>
      </c>
      <c r="M648" s="365" t="e">
        <f t="shared" si="55"/>
        <v>#N/A</v>
      </c>
      <c r="N648" s="376" t="e">
        <f t="shared" si="56"/>
        <v>#N/A</v>
      </c>
      <c r="O648" s="205" t="e">
        <f>IF(Comparativo!$E$6="Tabela Não Desonerada",VLOOKUP($C648,'Orçamento Base'!$D$12:$S$1673,13,FALSE),VLOOKUP($C648,#REF!,13,FALSE))</f>
        <v>#N/A</v>
      </c>
      <c r="P648" s="205" t="e">
        <f t="shared" si="57"/>
        <v>#N/A</v>
      </c>
      <c r="Q648" s="205" t="e">
        <f>IF(Comparativo!$E$6="Tabela Não Desonerada",VLOOKUP($C648,'Orçamento Base'!$D$12:$S$1673,14,FALSE),VLOOKUP($C648,#REF!,14,FALSE))</f>
        <v>#N/A</v>
      </c>
      <c r="R648" s="205" t="e">
        <f t="shared" si="58"/>
        <v>#N/A</v>
      </c>
      <c r="S648" s="205" t="e">
        <f>IF(Comparativo!$E$6="Tabela Não Desonerada",VLOOKUP($C648,'Orçamento Base'!$D$12:$S$1673,15,FALSE),VLOOKUP($C648,#REF!,15,FALSE))</f>
        <v>#N/A</v>
      </c>
      <c r="T648" s="205" t="e">
        <f t="shared" si="59"/>
        <v>#N/A</v>
      </c>
    </row>
    <row r="649" spans="1:20" ht="15">
      <c r="A649" s="203">
        <v>1</v>
      </c>
      <c r="B649" s="203" t="e">
        <f>'Orçamento-TCE'!B649</f>
        <v>#N/A</v>
      </c>
      <c r="C649" s="229">
        <f>'Orçamento-TCE'!C649</f>
        <v>0</v>
      </c>
      <c r="D649" s="199" t="e">
        <f>'Orçamento-TCE'!G649</f>
        <v>#N/A</v>
      </c>
      <c r="E649" s="204">
        <f>'Orçamento-TCE'!H649</f>
        <v>0</v>
      </c>
      <c r="F649" s="230" t="e">
        <f>'Orçamento-TCE'!I649</f>
        <v>#N/A</v>
      </c>
      <c r="G649" s="227" t="e">
        <f>IF(Comparativo!$E$6="Tabela Não Desonerada",VLOOKUP($C649,'Orçamento Base'!$D$12:$S$1673,12,FALSE),VLOOKUP($C649,#REF!,12,FALSE))</f>
        <v>#N/A</v>
      </c>
      <c r="H649" s="228">
        <f>IFERROR(IF(Comparativo!$E$6="Tabela Não Desonerada",VLOOKUP($C649,'Orçamento Base'!$D$12:$S$1673,16,FALSE),VLOOKUP($C649,#REF!,16,FALSE)),0)</f>
        <v>0</v>
      </c>
      <c r="I649" s="575" t="e">
        <f>IF(Comparativo!$E$6="Tabela Não Desonerada",VLOOKUP($C649,'Orçamento Base'!$D$12:$S$1673,11,FALSE),VLOOKUP($C649,#REF!,11,FALSE))</f>
        <v>#N/A</v>
      </c>
      <c r="J649" s="363">
        <f>IF(Comparativo!$E$6="Tabela Não Desonerada",Encargos!$F$44,Encargos!$D$44)</f>
        <v>1.1122000000000001</v>
      </c>
      <c r="K649" s="364"/>
      <c r="L649" s="365" t="e">
        <f t="shared" si="54"/>
        <v>#N/A</v>
      </c>
      <c r="M649" s="365" t="e">
        <f t="shared" si="55"/>
        <v>#N/A</v>
      </c>
      <c r="N649" s="376" t="e">
        <f t="shared" si="56"/>
        <v>#N/A</v>
      </c>
      <c r="O649" s="205" t="e">
        <f>IF(Comparativo!$E$6="Tabela Não Desonerada",VLOOKUP($C649,'Orçamento Base'!$D$12:$S$1673,13,FALSE),VLOOKUP($C649,#REF!,13,FALSE))</f>
        <v>#N/A</v>
      </c>
      <c r="P649" s="205" t="e">
        <f t="shared" si="57"/>
        <v>#N/A</v>
      </c>
      <c r="Q649" s="205" t="e">
        <f>IF(Comparativo!$E$6="Tabela Não Desonerada",VLOOKUP($C649,'Orçamento Base'!$D$12:$S$1673,14,FALSE),VLOOKUP($C649,#REF!,14,FALSE))</f>
        <v>#N/A</v>
      </c>
      <c r="R649" s="205" t="e">
        <f t="shared" si="58"/>
        <v>#N/A</v>
      </c>
      <c r="S649" s="205" t="e">
        <f>IF(Comparativo!$E$6="Tabela Não Desonerada",VLOOKUP($C649,'Orçamento Base'!$D$12:$S$1673,15,FALSE),VLOOKUP($C649,#REF!,15,FALSE))</f>
        <v>#N/A</v>
      </c>
      <c r="T649" s="205" t="e">
        <f t="shared" si="59"/>
        <v>#N/A</v>
      </c>
    </row>
    <row r="650" spans="1:20" ht="15">
      <c r="A650" s="203">
        <v>1</v>
      </c>
      <c r="B650" s="203" t="e">
        <f>'Orçamento-TCE'!B650</f>
        <v>#N/A</v>
      </c>
      <c r="C650" s="229">
        <f>'Orçamento-TCE'!C650</f>
        <v>0</v>
      </c>
      <c r="D650" s="199" t="e">
        <f>'Orçamento-TCE'!G650</f>
        <v>#N/A</v>
      </c>
      <c r="E650" s="204">
        <f>'Orçamento-TCE'!H650</f>
        <v>0</v>
      </c>
      <c r="F650" s="230" t="e">
        <f>'Orçamento-TCE'!I650</f>
        <v>#N/A</v>
      </c>
      <c r="G650" s="227" t="e">
        <f>IF(Comparativo!$E$6="Tabela Não Desonerada",VLOOKUP($C650,'Orçamento Base'!$D$12:$S$1673,12,FALSE),VLOOKUP($C650,#REF!,12,FALSE))</f>
        <v>#N/A</v>
      </c>
      <c r="H650" s="228">
        <f>IFERROR(IF(Comparativo!$E$6="Tabela Não Desonerada",VLOOKUP($C650,'Orçamento Base'!$D$12:$S$1673,16,FALSE),VLOOKUP($C650,#REF!,16,FALSE)),0)</f>
        <v>0</v>
      </c>
      <c r="I650" s="575" t="e">
        <f>IF(Comparativo!$E$6="Tabela Não Desonerada",VLOOKUP($C650,'Orçamento Base'!$D$12:$S$1673,11,FALSE),VLOOKUP($C650,#REF!,11,FALSE))</f>
        <v>#N/A</v>
      </c>
      <c r="J650" s="363">
        <f>IF(Comparativo!$E$6="Tabela Não Desonerada",Encargos!$F$44,Encargos!$D$44)</f>
        <v>1.1122000000000001</v>
      </c>
      <c r="K650" s="364"/>
      <c r="L650" s="365" t="e">
        <f t="shared" si="54"/>
        <v>#N/A</v>
      </c>
      <c r="M650" s="365" t="e">
        <f t="shared" si="55"/>
        <v>#N/A</v>
      </c>
      <c r="N650" s="376" t="e">
        <f t="shared" si="56"/>
        <v>#N/A</v>
      </c>
      <c r="O650" s="205" t="e">
        <f>IF(Comparativo!$E$6="Tabela Não Desonerada",VLOOKUP($C650,'Orçamento Base'!$D$12:$S$1673,13,FALSE),VLOOKUP($C650,#REF!,13,FALSE))</f>
        <v>#N/A</v>
      </c>
      <c r="P650" s="205" t="e">
        <f t="shared" si="57"/>
        <v>#N/A</v>
      </c>
      <c r="Q650" s="205" t="e">
        <f>IF(Comparativo!$E$6="Tabela Não Desonerada",VLOOKUP($C650,'Orçamento Base'!$D$12:$S$1673,14,FALSE),VLOOKUP($C650,#REF!,14,FALSE))</f>
        <v>#N/A</v>
      </c>
      <c r="R650" s="205" t="e">
        <f t="shared" si="58"/>
        <v>#N/A</v>
      </c>
      <c r="S650" s="205" t="e">
        <f>IF(Comparativo!$E$6="Tabela Não Desonerada",VLOOKUP($C650,'Orçamento Base'!$D$12:$S$1673,15,FALSE),VLOOKUP($C650,#REF!,15,FALSE))</f>
        <v>#N/A</v>
      </c>
      <c r="T650" s="205" t="e">
        <f t="shared" si="59"/>
        <v>#N/A</v>
      </c>
    </row>
    <row r="651" spans="1:20" ht="15">
      <c r="A651" s="203">
        <v>1</v>
      </c>
      <c r="B651" s="203" t="e">
        <f>'Orçamento-TCE'!B651</f>
        <v>#N/A</v>
      </c>
      <c r="C651" s="229">
        <f>'Orçamento-TCE'!C651</f>
        <v>0</v>
      </c>
      <c r="D651" s="199" t="e">
        <f>'Orçamento-TCE'!G651</f>
        <v>#N/A</v>
      </c>
      <c r="E651" s="204">
        <f>'Orçamento-TCE'!H651</f>
        <v>0</v>
      </c>
      <c r="F651" s="230" t="e">
        <f>'Orçamento-TCE'!I651</f>
        <v>#N/A</v>
      </c>
      <c r="G651" s="227" t="e">
        <f>IF(Comparativo!$E$6="Tabela Não Desonerada",VLOOKUP($C651,'Orçamento Base'!$D$12:$S$1673,12,FALSE),VLOOKUP($C651,#REF!,12,FALSE))</f>
        <v>#N/A</v>
      </c>
      <c r="H651" s="228">
        <f>IFERROR(IF(Comparativo!$E$6="Tabela Não Desonerada",VLOOKUP($C651,'Orçamento Base'!$D$12:$S$1673,16,FALSE),VLOOKUP($C651,#REF!,16,FALSE)),0)</f>
        <v>0</v>
      </c>
      <c r="I651" s="575" t="e">
        <f>IF(Comparativo!$E$6="Tabela Não Desonerada",VLOOKUP($C651,'Orçamento Base'!$D$12:$S$1673,11,FALSE),VLOOKUP($C651,#REF!,11,FALSE))</f>
        <v>#N/A</v>
      </c>
      <c r="J651" s="363">
        <f>IF(Comparativo!$E$6="Tabela Não Desonerada",Encargos!$F$44,Encargos!$D$44)</f>
        <v>1.1122000000000001</v>
      </c>
      <c r="K651" s="364"/>
      <c r="L651" s="365" t="e">
        <f t="shared" si="54"/>
        <v>#N/A</v>
      </c>
      <c r="M651" s="365" t="e">
        <f t="shared" si="55"/>
        <v>#N/A</v>
      </c>
      <c r="N651" s="376" t="e">
        <f t="shared" si="56"/>
        <v>#N/A</v>
      </c>
      <c r="O651" s="205" t="e">
        <f>IF(Comparativo!$E$6="Tabela Não Desonerada",VLOOKUP($C651,'Orçamento Base'!$D$12:$S$1673,13,FALSE),VLOOKUP($C651,#REF!,13,FALSE))</f>
        <v>#N/A</v>
      </c>
      <c r="P651" s="205" t="e">
        <f t="shared" si="57"/>
        <v>#N/A</v>
      </c>
      <c r="Q651" s="205" t="e">
        <f>IF(Comparativo!$E$6="Tabela Não Desonerada",VLOOKUP($C651,'Orçamento Base'!$D$12:$S$1673,14,FALSE),VLOOKUP($C651,#REF!,14,FALSE))</f>
        <v>#N/A</v>
      </c>
      <c r="R651" s="205" t="e">
        <f t="shared" si="58"/>
        <v>#N/A</v>
      </c>
      <c r="S651" s="205" t="e">
        <f>IF(Comparativo!$E$6="Tabela Não Desonerada",VLOOKUP($C651,'Orçamento Base'!$D$12:$S$1673,15,FALSE),VLOOKUP($C651,#REF!,15,FALSE))</f>
        <v>#N/A</v>
      </c>
      <c r="T651" s="205" t="e">
        <f t="shared" si="59"/>
        <v>#N/A</v>
      </c>
    </row>
    <row r="652" spans="1:20" ht="15">
      <c r="A652" s="203">
        <v>1</v>
      </c>
      <c r="B652" s="203" t="e">
        <f>'Orçamento-TCE'!B652</f>
        <v>#N/A</v>
      </c>
      <c r="C652" s="229">
        <f>'Orçamento-TCE'!C652</f>
        <v>0</v>
      </c>
      <c r="D652" s="199" t="e">
        <f>'Orçamento-TCE'!G652</f>
        <v>#N/A</v>
      </c>
      <c r="E652" s="204">
        <f>'Orçamento-TCE'!H652</f>
        <v>0</v>
      </c>
      <c r="F652" s="230" t="e">
        <f>'Orçamento-TCE'!I652</f>
        <v>#N/A</v>
      </c>
      <c r="G652" s="227" t="e">
        <f>IF(Comparativo!$E$6="Tabela Não Desonerada",VLOOKUP($C652,'Orçamento Base'!$D$12:$S$1673,12,FALSE),VLOOKUP($C652,#REF!,12,FALSE))</f>
        <v>#N/A</v>
      </c>
      <c r="H652" s="228">
        <f>IFERROR(IF(Comparativo!$E$6="Tabela Não Desonerada",VLOOKUP($C652,'Orçamento Base'!$D$12:$S$1673,16,FALSE),VLOOKUP($C652,#REF!,16,FALSE)),0)</f>
        <v>0</v>
      </c>
      <c r="I652" s="575" t="e">
        <f>IF(Comparativo!$E$6="Tabela Não Desonerada",VLOOKUP($C652,'Orçamento Base'!$D$12:$S$1673,11,FALSE),VLOOKUP($C652,#REF!,11,FALSE))</f>
        <v>#N/A</v>
      </c>
      <c r="J652" s="363">
        <f>IF(Comparativo!$E$6="Tabela Não Desonerada",Encargos!$F$44,Encargos!$D$44)</f>
        <v>1.1122000000000001</v>
      </c>
      <c r="K652" s="364"/>
      <c r="L652" s="365" t="e">
        <f t="shared" si="54"/>
        <v>#N/A</v>
      </c>
      <c r="M652" s="365" t="e">
        <f t="shared" si="55"/>
        <v>#N/A</v>
      </c>
      <c r="N652" s="376" t="e">
        <f t="shared" si="56"/>
        <v>#N/A</v>
      </c>
      <c r="O652" s="205" t="e">
        <f>IF(Comparativo!$E$6="Tabela Não Desonerada",VLOOKUP($C652,'Orçamento Base'!$D$12:$S$1673,13,FALSE),VLOOKUP($C652,#REF!,13,FALSE))</f>
        <v>#N/A</v>
      </c>
      <c r="P652" s="205" t="e">
        <f t="shared" si="57"/>
        <v>#N/A</v>
      </c>
      <c r="Q652" s="205" t="e">
        <f>IF(Comparativo!$E$6="Tabela Não Desonerada",VLOOKUP($C652,'Orçamento Base'!$D$12:$S$1673,14,FALSE),VLOOKUP($C652,#REF!,14,FALSE))</f>
        <v>#N/A</v>
      </c>
      <c r="R652" s="205" t="e">
        <f t="shared" si="58"/>
        <v>#N/A</v>
      </c>
      <c r="S652" s="205" t="e">
        <f>IF(Comparativo!$E$6="Tabela Não Desonerada",VLOOKUP($C652,'Orçamento Base'!$D$12:$S$1673,15,FALSE),VLOOKUP($C652,#REF!,15,FALSE))</f>
        <v>#N/A</v>
      </c>
      <c r="T652" s="205" t="e">
        <f t="shared" si="59"/>
        <v>#N/A</v>
      </c>
    </row>
    <row r="653" spans="1:20" ht="15">
      <c r="A653" s="203">
        <v>1</v>
      </c>
      <c r="B653" s="203" t="e">
        <f>'Orçamento-TCE'!B653</f>
        <v>#N/A</v>
      </c>
      <c r="C653" s="229">
        <f>'Orçamento-TCE'!C653</f>
        <v>0</v>
      </c>
      <c r="D653" s="199" t="e">
        <f>'Orçamento-TCE'!G653</f>
        <v>#N/A</v>
      </c>
      <c r="E653" s="204">
        <f>'Orçamento-TCE'!H653</f>
        <v>0</v>
      </c>
      <c r="F653" s="230" t="e">
        <f>'Orçamento-TCE'!I653</f>
        <v>#N/A</v>
      </c>
      <c r="G653" s="227" t="e">
        <f>IF(Comparativo!$E$6="Tabela Não Desonerada",VLOOKUP($C653,'Orçamento Base'!$D$12:$S$1673,12,FALSE),VLOOKUP($C653,#REF!,12,FALSE))</f>
        <v>#N/A</v>
      </c>
      <c r="H653" s="228">
        <f>IFERROR(IF(Comparativo!$E$6="Tabela Não Desonerada",VLOOKUP($C653,'Orçamento Base'!$D$12:$S$1673,16,FALSE),VLOOKUP($C653,#REF!,16,FALSE)),0)</f>
        <v>0</v>
      </c>
      <c r="I653" s="575" t="e">
        <f>IF(Comparativo!$E$6="Tabela Não Desonerada",VLOOKUP($C653,'Orçamento Base'!$D$12:$S$1673,11,FALSE),VLOOKUP($C653,#REF!,11,FALSE))</f>
        <v>#N/A</v>
      </c>
      <c r="J653" s="363">
        <f>IF(Comparativo!$E$6="Tabela Não Desonerada",Encargos!$F$44,Encargos!$D$44)</f>
        <v>1.1122000000000001</v>
      </c>
      <c r="K653" s="364"/>
      <c r="L653" s="365" t="e">
        <f t="shared" ref="L653:L716" si="60">T653</f>
        <v>#N/A</v>
      </c>
      <c r="M653" s="365" t="e">
        <f t="shared" ref="M653:M716" si="61">R653</f>
        <v>#N/A</v>
      </c>
      <c r="N653" s="376" t="e">
        <f t="shared" ref="N653:N716" si="62">P653</f>
        <v>#N/A</v>
      </c>
      <c r="O653" s="205" t="e">
        <f>IF(Comparativo!$E$6="Tabela Não Desonerada",VLOOKUP($C653,'Orçamento Base'!$D$12:$S$1673,13,FALSE),VLOOKUP($C653,#REF!,13,FALSE))</f>
        <v>#N/A</v>
      </c>
      <c r="P653" s="205" t="e">
        <f t="shared" ref="P653:P716" si="63">O653/E653</f>
        <v>#N/A</v>
      </c>
      <c r="Q653" s="205" t="e">
        <f>IF(Comparativo!$E$6="Tabela Não Desonerada",VLOOKUP($C653,'Orçamento Base'!$D$12:$S$1673,14,FALSE),VLOOKUP($C653,#REF!,14,FALSE))</f>
        <v>#N/A</v>
      </c>
      <c r="R653" s="205" t="e">
        <f t="shared" ref="R653:R716" si="64">Q653/E653</f>
        <v>#N/A</v>
      </c>
      <c r="S653" s="205" t="e">
        <f>IF(Comparativo!$E$6="Tabela Não Desonerada",VLOOKUP($C653,'Orçamento Base'!$D$12:$S$1673,15,FALSE),VLOOKUP($C653,#REF!,15,FALSE))</f>
        <v>#N/A</v>
      </c>
      <c r="T653" s="205" t="e">
        <f t="shared" ref="T653:T716" si="65">S653/E653</f>
        <v>#N/A</v>
      </c>
    </row>
    <row r="654" spans="1:20" ht="15">
      <c r="A654" s="203">
        <v>1</v>
      </c>
      <c r="B654" s="203" t="e">
        <f>'Orçamento-TCE'!B654</f>
        <v>#N/A</v>
      </c>
      <c r="C654" s="229">
        <f>'Orçamento-TCE'!C654</f>
        <v>0</v>
      </c>
      <c r="D654" s="199" t="e">
        <f>'Orçamento-TCE'!G654</f>
        <v>#N/A</v>
      </c>
      <c r="E654" s="204">
        <f>'Orçamento-TCE'!H654</f>
        <v>0</v>
      </c>
      <c r="F654" s="230" t="e">
        <f>'Orçamento-TCE'!I654</f>
        <v>#N/A</v>
      </c>
      <c r="G654" s="227" t="e">
        <f>IF(Comparativo!$E$6="Tabela Não Desonerada",VLOOKUP($C654,'Orçamento Base'!$D$12:$S$1673,12,FALSE),VLOOKUP($C654,#REF!,12,FALSE))</f>
        <v>#N/A</v>
      </c>
      <c r="H654" s="228">
        <f>IFERROR(IF(Comparativo!$E$6="Tabela Não Desonerada",VLOOKUP($C654,'Orçamento Base'!$D$12:$S$1673,16,FALSE),VLOOKUP($C654,#REF!,16,FALSE)),0)</f>
        <v>0</v>
      </c>
      <c r="I654" s="575" t="e">
        <f>IF(Comparativo!$E$6="Tabela Não Desonerada",VLOOKUP($C654,'Orçamento Base'!$D$12:$S$1673,11,FALSE),VLOOKUP($C654,#REF!,11,FALSE))</f>
        <v>#N/A</v>
      </c>
      <c r="J654" s="363">
        <f>IF(Comparativo!$E$6="Tabela Não Desonerada",Encargos!$F$44,Encargos!$D$44)</f>
        <v>1.1122000000000001</v>
      </c>
      <c r="K654" s="364"/>
      <c r="L654" s="365" t="e">
        <f t="shared" si="60"/>
        <v>#N/A</v>
      </c>
      <c r="M654" s="365" t="e">
        <f t="shared" si="61"/>
        <v>#N/A</v>
      </c>
      <c r="N654" s="376" t="e">
        <f t="shared" si="62"/>
        <v>#N/A</v>
      </c>
      <c r="O654" s="205" t="e">
        <f>IF(Comparativo!$E$6="Tabela Não Desonerada",VLOOKUP($C654,'Orçamento Base'!$D$12:$S$1673,13,FALSE),VLOOKUP($C654,#REF!,13,FALSE))</f>
        <v>#N/A</v>
      </c>
      <c r="P654" s="205" t="e">
        <f t="shared" si="63"/>
        <v>#N/A</v>
      </c>
      <c r="Q654" s="205" t="e">
        <f>IF(Comparativo!$E$6="Tabela Não Desonerada",VLOOKUP($C654,'Orçamento Base'!$D$12:$S$1673,14,FALSE),VLOOKUP($C654,#REF!,14,FALSE))</f>
        <v>#N/A</v>
      </c>
      <c r="R654" s="205" t="e">
        <f t="shared" si="64"/>
        <v>#N/A</v>
      </c>
      <c r="S654" s="205" t="e">
        <f>IF(Comparativo!$E$6="Tabela Não Desonerada",VLOOKUP($C654,'Orçamento Base'!$D$12:$S$1673,15,FALSE),VLOOKUP($C654,#REF!,15,FALSE))</f>
        <v>#N/A</v>
      </c>
      <c r="T654" s="205" t="e">
        <f t="shared" si="65"/>
        <v>#N/A</v>
      </c>
    </row>
    <row r="655" spans="1:20" ht="15">
      <c r="A655" s="203">
        <v>1</v>
      </c>
      <c r="B655" s="203" t="e">
        <f>'Orçamento-TCE'!B655</f>
        <v>#N/A</v>
      </c>
      <c r="C655" s="229">
        <f>'Orçamento-TCE'!C655</f>
        <v>0</v>
      </c>
      <c r="D655" s="199" t="e">
        <f>'Orçamento-TCE'!G655</f>
        <v>#N/A</v>
      </c>
      <c r="E655" s="204">
        <f>'Orçamento-TCE'!H655</f>
        <v>0</v>
      </c>
      <c r="F655" s="230" t="e">
        <f>'Orçamento-TCE'!I655</f>
        <v>#N/A</v>
      </c>
      <c r="G655" s="227" t="e">
        <f>IF(Comparativo!$E$6="Tabela Não Desonerada",VLOOKUP($C655,'Orçamento Base'!$D$12:$S$1673,12,FALSE),VLOOKUP($C655,#REF!,12,FALSE))</f>
        <v>#N/A</v>
      </c>
      <c r="H655" s="228">
        <f>IFERROR(IF(Comparativo!$E$6="Tabela Não Desonerada",VLOOKUP($C655,'Orçamento Base'!$D$12:$S$1673,16,FALSE),VLOOKUP($C655,#REF!,16,FALSE)),0)</f>
        <v>0</v>
      </c>
      <c r="I655" s="575" t="e">
        <f>IF(Comparativo!$E$6="Tabela Não Desonerada",VLOOKUP($C655,'Orçamento Base'!$D$12:$S$1673,11,FALSE),VLOOKUP($C655,#REF!,11,FALSE))</f>
        <v>#N/A</v>
      </c>
      <c r="J655" s="363">
        <f>IF(Comparativo!$E$6="Tabela Não Desonerada",Encargos!$F$44,Encargos!$D$44)</f>
        <v>1.1122000000000001</v>
      </c>
      <c r="K655" s="364"/>
      <c r="L655" s="365" t="e">
        <f t="shared" si="60"/>
        <v>#N/A</v>
      </c>
      <c r="M655" s="365" t="e">
        <f t="shared" si="61"/>
        <v>#N/A</v>
      </c>
      <c r="N655" s="376" t="e">
        <f t="shared" si="62"/>
        <v>#N/A</v>
      </c>
      <c r="O655" s="205" t="e">
        <f>IF(Comparativo!$E$6="Tabela Não Desonerada",VLOOKUP($C655,'Orçamento Base'!$D$12:$S$1673,13,FALSE),VLOOKUP($C655,#REF!,13,FALSE))</f>
        <v>#N/A</v>
      </c>
      <c r="P655" s="205" t="e">
        <f t="shared" si="63"/>
        <v>#N/A</v>
      </c>
      <c r="Q655" s="205" t="e">
        <f>IF(Comparativo!$E$6="Tabela Não Desonerada",VLOOKUP($C655,'Orçamento Base'!$D$12:$S$1673,14,FALSE),VLOOKUP($C655,#REF!,14,FALSE))</f>
        <v>#N/A</v>
      </c>
      <c r="R655" s="205" t="e">
        <f t="shared" si="64"/>
        <v>#N/A</v>
      </c>
      <c r="S655" s="205" t="e">
        <f>IF(Comparativo!$E$6="Tabela Não Desonerada",VLOOKUP($C655,'Orçamento Base'!$D$12:$S$1673,15,FALSE),VLOOKUP($C655,#REF!,15,FALSE))</f>
        <v>#N/A</v>
      </c>
      <c r="T655" s="205" t="e">
        <f t="shared" si="65"/>
        <v>#N/A</v>
      </c>
    </row>
    <row r="656" spans="1:20" ht="15">
      <c r="A656" s="203">
        <v>1</v>
      </c>
      <c r="B656" s="203" t="e">
        <f>'Orçamento-TCE'!B656</f>
        <v>#N/A</v>
      </c>
      <c r="C656" s="229">
        <f>'Orçamento-TCE'!C656</f>
        <v>0</v>
      </c>
      <c r="D656" s="199" t="e">
        <f>'Orçamento-TCE'!G656</f>
        <v>#N/A</v>
      </c>
      <c r="E656" s="204">
        <f>'Orçamento-TCE'!H656</f>
        <v>0</v>
      </c>
      <c r="F656" s="230" t="e">
        <f>'Orçamento-TCE'!I656</f>
        <v>#N/A</v>
      </c>
      <c r="G656" s="227" t="e">
        <f>IF(Comparativo!$E$6="Tabela Não Desonerada",VLOOKUP($C656,'Orçamento Base'!$D$12:$S$1673,12,FALSE),VLOOKUP($C656,#REF!,12,FALSE))</f>
        <v>#N/A</v>
      </c>
      <c r="H656" s="228">
        <f>IFERROR(IF(Comparativo!$E$6="Tabela Não Desonerada",VLOOKUP($C656,'Orçamento Base'!$D$12:$S$1673,16,FALSE),VLOOKUP($C656,#REF!,16,FALSE)),0)</f>
        <v>0</v>
      </c>
      <c r="I656" s="575" t="e">
        <f>IF(Comparativo!$E$6="Tabela Não Desonerada",VLOOKUP($C656,'Orçamento Base'!$D$12:$S$1673,11,FALSE),VLOOKUP($C656,#REF!,11,FALSE))</f>
        <v>#N/A</v>
      </c>
      <c r="J656" s="363">
        <f>IF(Comparativo!$E$6="Tabela Não Desonerada",Encargos!$F$44,Encargos!$D$44)</f>
        <v>1.1122000000000001</v>
      </c>
      <c r="K656" s="364"/>
      <c r="L656" s="365" t="e">
        <f t="shared" si="60"/>
        <v>#N/A</v>
      </c>
      <c r="M656" s="365" t="e">
        <f t="shared" si="61"/>
        <v>#N/A</v>
      </c>
      <c r="N656" s="376" t="e">
        <f t="shared" si="62"/>
        <v>#N/A</v>
      </c>
      <c r="O656" s="205" t="e">
        <f>IF(Comparativo!$E$6="Tabela Não Desonerada",VLOOKUP($C656,'Orçamento Base'!$D$12:$S$1673,13,FALSE),VLOOKUP($C656,#REF!,13,FALSE))</f>
        <v>#N/A</v>
      </c>
      <c r="P656" s="205" t="e">
        <f t="shared" si="63"/>
        <v>#N/A</v>
      </c>
      <c r="Q656" s="205" t="e">
        <f>IF(Comparativo!$E$6="Tabela Não Desonerada",VLOOKUP($C656,'Orçamento Base'!$D$12:$S$1673,14,FALSE),VLOOKUP($C656,#REF!,14,FALSE))</f>
        <v>#N/A</v>
      </c>
      <c r="R656" s="205" t="e">
        <f t="shared" si="64"/>
        <v>#N/A</v>
      </c>
      <c r="S656" s="205" t="e">
        <f>IF(Comparativo!$E$6="Tabela Não Desonerada",VLOOKUP($C656,'Orçamento Base'!$D$12:$S$1673,15,FALSE),VLOOKUP($C656,#REF!,15,FALSE))</f>
        <v>#N/A</v>
      </c>
      <c r="T656" s="205" t="e">
        <f t="shared" si="65"/>
        <v>#N/A</v>
      </c>
    </row>
    <row r="657" spans="1:20" ht="15">
      <c r="A657" s="203">
        <v>1</v>
      </c>
      <c r="B657" s="203" t="e">
        <f>'Orçamento-TCE'!B657</f>
        <v>#N/A</v>
      </c>
      <c r="C657" s="229">
        <f>'Orçamento-TCE'!C657</f>
        <v>0</v>
      </c>
      <c r="D657" s="199" t="e">
        <f>'Orçamento-TCE'!G657</f>
        <v>#N/A</v>
      </c>
      <c r="E657" s="204">
        <f>'Orçamento-TCE'!H657</f>
        <v>0</v>
      </c>
      <c r="F657" s="230" t="e">
        <f>'Orçamento-TCE'!I657</f>
        <v>#N/A</v>
      </c>
      <c r="G657" s="227" t="e">
        <f>IF(Comparativo!$E$6="Tabela Não Desonerada",VLOOKUP($C657,'Orçamento Base'!$D$12:$S$1673,12,FALSE),VLOOKUP($C657,#REF!,12,FALSE))</f>
        <v>#N/A</v>
      </c>
      <c r="H657" s="228">
        <f>IFERROR(IF(Comparativo!$E$6="Tabela Não Desonerada",VLOOKUP($C657,'Orçamento Base'!$D$12:$S$1673,16,FALSE),VLOOKUP($C657,#REF!,16,FALSE)),0)</f>
        <v>0</v>
      </c>
      <c r="I657" s="575" t="e">
        <f>IF(Comparativo!$E$6="Tabela Não Desonerada",VLOOKUP($C657,'Orçamento Base'!$D$12:$S$1673,11,FALSE),VLOOKUP($C657,#REF!,11,FALSE))</f>
        <v>#N/A</v>
      </c>
      <c r="J657" s="363">
        <f>IF(Comparativo!$E$6="Tabela Não Desonerada",Encargos!$F$44,Encargos!$D$44)</f>
        <v>1.1122000000000001</v>
      </c>
      <c r="K657" s="364"/>
      <c r="L657" s="365" t="e">
        <f t="shared" si="60"/>
        <v>#N/A</v>
      </c>
      <c r="M657" s="365" t="e">
        <f t="shared" si="61"/>
        <v>#N/A</v>
      </c>
      <c r="N657" s="376" t="e">
        <f t="shared" si="62"/>
        <v>#N/A</v>
      </c>
      <c r="O657" s="205" t="e">
        <f>IF(Comparativo!$E$6="Tabela Não Desonerada",VLOOKUP($C657,'Orçamento Base'!$D$12:$S$1673,13,FALSE),VLOOKUP($C657,#REF!,13,FALSE))</f>
        <v>#N/A</v>
      </c>
      <c r="P657" s="205" t="e">
        <f t="shared" si="63"/>
        <v>#N/A</v>
      </c>
      <c r="Q657" s="205" t="e">
        <f>IF(Comparativo!$E$6="Tabela Não Desonerada",VLOOKUP($C657,'Orçamento Base'!$D$12:$S$1673,14,FALSE),VLOOKUP($C657,#REF!,14,FALSE))</f>
        <v>#N/A</v>
      </c>
      <c r="R657" s="205" t="e">
        <f t="shared" si="64"/>
        <v>#N/A</v>
      </c>
      <c r="S657" s="205" t="e">
        <f>IF(Comparativo!$E$6="Tabela Não Desonerada",VLOOKUP($C657,'Orçamento Base'!$D$12:$S$1673,15,FALSE),VLOOKUP($C657,#REF!,15,FALSE))</f>
        <v>#N/A</v>
      </c>
      <c r="T657" s="205" t="e">
        <f t="shared" si="65"/>
        <v>#N/A</v>
      </c>
    </row>
    <row r="658" spans="1:20" ht="15">
      <c r="A658" s="203">
        <v>1</v>
      </c>
      <c r="B658" s="203" t="e">
        <f>'Orçamento-TCE'!B658</f>
        <v>#N/A</v>
      </c>
      <c r="C658" s="229">
        <f>'Orçamento-TCE'!C658</f>
        <v>0</v>
      </c>
      <c r="D658" s="199" t="e">
        <f>'Orçamento-TCE'!G658</f>
        <v>#N/A</v>
      </c>
      <c r="E658" s="204">
        <f>'Orçamento-TCE'!H658</f>
        <v>0</v>
      </c>
      <c r="F658" s="230" t="e">
        <f>'Orçamento-TCE'!I658</f>
        <v>#N/A</v>
      </c>
      <c r="G658" s="227" t="e">
        <f>IF(Comparativo!$E$6="Tabela Não Desonerada",VLOOKUP($C658,'Orçamento Base'!$D$12:$S$1673,12,FALSE),VLOOKUP($C658,#REF!,12,FALSE))</f>
        <v>#N/A</v>
      </c>
      <c r="H658" s="228">
        <f>IFERROR(IF(Comparativo!$E$6="Tabela Não Desonerada",VLOOKUP($C658,'Orçamento Base'!$D$12:$S$1673,16,FALSE),VLOOKUP($C658,#REF!,16,FALSE)),0)</f>
        <v>0</v>
      </c>
      <c r="I658" s="575" t="e">
        <f>IF(Comparativo!$E$6="Tabela Não Desonerada",VLOOKUP($C658,'Orçamento Base'!$D$12:$S$1673,11,FALSE),VLOOKUP($C658,#REF!,11,FALSE))</f>
        <v>#N/A</v>
      </c>
      <c r="J658" s="363">
        <f>IF(Comparativo!$E$6="Tabela Não Desonerada",Encargos!$F$44,Encargos!$D$44)</f>
        <v>1.1122000000000001</v>
      </c>
      <c r="K658" s="364"/>
      <c r="L658" s="365" t="e">
        <f t="shared" si="60"/>
        <v>#N/A</v>
      </c>
      <c r="M658" s="365" t="e">
        <f t="shared" si="61"/>
        <v>#N/A</v>
      </c>
      <c r="N658" s="376" t="e">
        <f t="shared" si="62"/>
        <v>#N/A</v>
      </c>
      <c r="O658" s="205" t="e">
        <f>IF(Comparativo!$E$6="Tabela Não Desonerada",VLOOKUP($C658,'Orçamento Base'!$D$12:$S$1673,13,FALSE),VLOOKUP($C658,#REF!,13,FALSE))</f>
        <v>#N/A</v>
      </c>
      <c r="P658" s="205" t="e">
        <f t="shared" si="63"/>
        <v>#N/A</v>
      </c>
      <c r="Q658" s="205" t="e">
        <f>IF(Comparativo!$E$6="Tabela Não Desonerada",VLOOKUP($C658,'Orçamento Base'!$D$12:$S$1673,14,FALSE),VLOOKUP($C658,#REF!,14,FALSE))</f>
        <v>#N/A</v>
      </c>
      <c r="R658" s="205" t="e">
        <f t="shared" si="64"/>
        <v>#N/A</v>
      </c>
      <c r="S658" s="205" t="e">
        <f>IF(Comparativo!$E$6="Tabela Não Desonerada",VLOOKUP($C658,'Orçamento Base'!$D$12:$S$1673,15,FALSE),VLOOKUP($C658,#REF!,15,FALSE))</f>
        <v>#N/A</v>
      </c>
      <c r="T658" s="205" t="e">
        <f t="shared" si="65"/>
        <v>#N/A</v>
      </c>
    </row>
    <row r="659" spans="1:20" ht="15">
      <c r="A659" s="203">
        <v>1</v>
      </c>
      <c r="B659" s="203" t="e">
        <f>'Orçamento-TCE'!B659</f>
        <v>#N/A</v>
      </c>
      <c r="C659" s="229">
        <f>'Orçamento-TCE'!C659</f>
        <v>0</v>
      </c>
      <c r="D659" s="199" t="e">
        <f>'Orçamento-TCE'!G659</f>
        <v>#N/A</v>
      </c>
      <c r="E659" s="204">
        <f>'Orçamento-TCE'!H659</f>
        <v>0</v>
      </c>
      <c r="F659" s="230" t="e">
        <f>'Orçamento-TCE'!I659</f>
        <v>#N/A</v>
      </c>
      <c r="G659" s="227" t="e">
        <f>IF(Comparativo!$E$6="Tabela Não Desonerada",VLOOKUP($C659,'Orçamento Base'!$D$12:$S$1673,12,FALSE),VLOOKUP($C659,#REF!,12,FALSE))</f>
        <v>#N/A</v>
      </c>
      <c r="H659" s="228">
        <f>IFERROR(IF(Comparativo!$E$6="Tabela Não Desonerada",VLOOKUP($C659,'Orçamento Base'!$D$12:$S$1673,16,FALSE),VLOOKUP($C659,#REF!,16,FALSE)),0)</f>
        <v>0</v>
      </c>
      <c r="I659" s="575" t="e">
        <f>IF(Comparativo!$E$6="Tabela Não Desonerada",VLOOKUP($C659,'Orçamento Base'!$D$12:$S$1673,11,FALSE),VLOOKUP($C659,#REF!,11,FALSE))</f>
        <v>#N/A</v>
      </c>
      <c r="J659" s="363">
        <f>IF(Comparativo!$E$6="Tabela Não Desonerada",Encargos!$F$44,Encargos!$D$44)</f>
        <v>1.1122000000000001</v>
      </c>
      <c r="K659" s="364"/>
      <c r="L659" s="365" t="e">
        <f t="shared" si="60"/>
        <v>#N/A</v>
      </c>
      <c r="M659" s="365" t="e">
        <f t="shared" si="61"/>
        <v>#N/A</v>
      </c>
      <c r="N659" s="376" t="e">
        <f t="shared" si="62"/>
        <v>#N/A</v>
      </c>
      <c r="O659" s="205" t="e">
        <f>IF(Comparativo!$E$6="Tabela Não Desonerada",VLOOKUP($C659,'Orçamento Base'!$D$12:$S$1673,13,FALSE),VLOOKUP($C659,#REF!,13,FALSE))</f>
        <v>#N/A</v>
      </c>
      <c r="P659" s="205" t="e">
        <f t="shared" si="63"/>
        <v>#N/A</v>
      </c>
      <c r="Q659" s="205" t="e">
        <f>IF(Comparativo!$E$6="Tabela Não Desonerada",VLOOKUP($C659,'Orçamento Base'!$D$12:$S$1673,14,FALSE),VLOOKUP($C659,#REF!,14,FALSE))</f>
        <v>#N/A</v>
      </c>
      <c r="R659" s="205" t="e">
        <f t="shared" si="64"/>
        <v>#N/A</v>
      </c>
      <c r="S659" s="205" t="e">
        <f>IF(Comparativo!$E$6="Tabela Não Desonerada",VLOOKUP($C659,'Orçamento Base'!$D$12:$S$1673,15,FALSE),VLOOKUP($C659,#REF!,15,FALSE))</f>
        <v>#N/A</v>
      </c>
      <c r="T659" s="205" t="e">
        <f t="shared" si="65"/>
        <v>#N/A</v>
      </c>
    </row>
    <row r="660" spans="1:20" ht="15">
      <c r="A660" s="203">
        <v>1</v>
      </c>
      <c r="B660" s="203" t="e">
        <f>'Orçamento-TCE'!B660</f>
        <v>#N/A</v>
      </c>
      <c r="C660" s="229">
        <f>'Orçamento-TCE'!C660</f>
        <v>0</v>
      </c>
      <c r="D660" s="199" t="e">
        <f>'Orçamento-TCE'!G660</f>
        <v>#N/A</v>
      </c>
      <c r="E660" s="204">
        <f>'Orçamento-TCE'!H660</f>
        <v>0</v>
      </c>
      <c r="F660" s="230" t="e">
        <f>'Orçamento-TCE'!I660</f>
        <v>#N/A</v>
      </c>
      <c r="G660" s="227" t="e">
        <f>IF(Comparativo!$E$6="Tabela Não Desonerada",VLOOKUP($C660,'Orçamento Base'!$D$12:$S$1673,12,FALSE),VLOOKUP($C660,#REF!,12,FALSE))</f>
        <v>#N/A</v>
      </c>
      <c r="H660" s="228">
        <f>IFERROR(IF(Comparativo!$E$6="Tabela Não Desonerada",VLOOKUP($C660,'Orçamento Base'!$D$12:$S$1673,16,FALSE),VLOOKUP($C660,#REF!,16,FALSE)),0)</f>
        <v>0</v>
      </c>
      <c r="I660" s="575" t="e">
        <f>IF(Comparativo!$E$6="Tabela Não Desonerada",VLOOKUP($C660,'Orçamento Base'!$D$12:$S$1673,11,FALSE),VLOOKUP($C660,#REF!,11,FALSE))</f>
        <v>#N/A</v>
      </c>
      <c r="J660" s="363">
        <f>IF(Comparativo!$E$6="Tabela Não Desonerada",Encargos!$F$44,Encargos!$D$44)</f>
        <v>1.1122000000000001</v>
      </c>
      <c r="K660" s="364"/>
      <c r="L660" s="365" t="e">
        <f t="shared" si="60"/>
        <v>#N/A</v>
      </c>
      <c r="M660" s="365" t="e">
        <f t="shared" si="61"/>
        <v>#N/A</v>
      </c>
      <c r="N660" s="376" t="e">
        <f t="shared" si="62"/>
        <v>#N/A</v>
      </c>
      <c r="O660" s="205" t="e">
        <f>IF(Comparativo!$E$6="Tabela Não Desonerada",VLOOKUP($C660,'Orçamento Base'!$D$12:$S$1673,13,FALSE),VLOOKUP($C660,#REF!,13,FALSE))</f>
        <v>#N/A</v>
      </c>
      <c r="P660" s="205" t="e">
        <f t="shared" si="63"/>
        <v>#N/A</v>
      </c>
      <c r="Q660" s="205" t="e">
        <f>IF(Comparativo!$E$6="Tabela Não Desonerada",VLOOKUP($C660,'Orçamento Base'!$D$12:$S$1673,14,FALSE),VLOOKUP($C660,#REF!,14,FALSE))</f>
        <v>#N/A</v>
      </c>
      <c r="R660" s="205" t="e">
        <f t="shared" si="64"/>
        <v>#N/A</v>
      </c>
      <c r="S660" s="205" t="e">
        <f>IF(Comparativo!$E$6="Tabela Não Desonerada",VLOOKUP($C660,'Orçamento Base'!$D$12:$S$1673,15,FALSE),VLOOKUP($C660,#REF!,15,FALSE))</f>
        <v>#N/A</v>
      </c>
      <c r="T660" s="205" t="e">
        <f t="shared" si="65"/>
        <v>#N/A</v>
      </c>
    </row>
    <row r="661" spans="1:20" ht="15">
      <c r="A661" s="203">
        <v>1</v>
      </c>
      <c r="B661" s="203" t="e">
        <f>'Orçamento-TCE'!B661</f>
        <v>#N/A</v>
      </c>
      <c r="C661" s="229">
        <f>'Orçamento-TCE'!C661</f>
        <v>0</v>
      </c>
      <c r="D661" s="199" t="e">
        <f>'Orçamento-TCE'!G661</f>
        <v>#N/A</v>
      </c>
      <c r="E661" s="204">
        <f>'Orçamento-TCE'!H661</f>
        <v>0</v>
      </c>
      <c r="F661" s="230" t="e">
        <f>'Orçamento-TCE'!I661</f>
        <v>#N/A</v>
      </c>
      <c r="G661" s="227" t="e">
        <f>IF(Comparativo!$E$6="Tabela Não Desonerada",VLOOKUP($C661,'Orçamento Base'!$D$12:$S$1673,12,FALSE),VLOOKUP($C661,#REF!,12,FALSE))</f>
        <v>#N/A</v>
      </c>
      <c r="H661" s="228">
        <f>IFERROR(IF(Comparativo!$E$6="Tabela Não Desonerada",VLOOKUP($C661,'Orçamento Base'!$D$12:$S$1673,16,FALSE),VLOOKUP($C661,#REF!,16,FALSE)),0)</f>
        <v>0</v>
      </c>
      <c r="I661" s="575" t="e">
        <f>IF(Comparativo!$E$6="Tabela Não Desonerada",VLOOKUP($C661,'Orçamento Base'!$D$12:$S$1673,11,FALSE),VLOOKUP($C661,#REF!,11,FALSE))</f>
        <v>#N/A</v>
      </c>
      <c r="J661" s="363">
        <f>IF(Comparativo!$E$6="Tabela Não Desonerada",Encargos!$F$44,Encargos!$D$44)</f>
        <v>1.1122000000000001</v>
      </c>
      <c r="K661" s="364"/>
      <c r="L661" s="365" t="e">
        <f t="shared" si="60"/>
        <v>#N/A</v>
      </c>
      <c r="M661" s="365" t="e">
        <f t="shared" si="61"/>
        <v>#N/A</v>
      </c>
      <c r="N661" s="376" t="e">
        <f t="shared" si="62"/>
        <v>#N/A</v>
      </c>
      <c r="O661" s="205" t="e">
        <f>IF(Comparativo!$E$6="Tabela Não Desonerada",VLOOKUP($C661,'Orçamento Base'!$D$12:$S$1673,13,FALSE),VLOOKUP($C661,#REF!,13,FALSE))</f>
        <v>#N/A</v>
      </c>
      <c r="P661" s="205" t="e">
        <f t="shared" si="63"/>
        <v>#N/A</v>
      </c>
      <c r="Q661" s="205" t="e">
        <f>IF(Comparativo!$E$6="Tabela Não Desonerada",VLOOKUP($C661,'Orçamento Base'!$D$12:$S$1673,14,FALSE),VLOOKUP($C661,#REF!,14,FALSE))</f>
        <v>#N/A</v>
      </c>
      <c r="R661" s="205" t="e">
        <f t="shared" si="64"/>
        <v>#N/A</v>
      </c>
      <c r="S661" s="205" t="e">
        <f>IF(Comparativo!$E$6="Tabela Não Desonerada",VLOOKUP($C661,'Orçamento Base'!$D$12:$S$1673,15,FALSE),VLOOKUP($C661,#REF!,15,FALSE))</f>
        <v>#N/A</v>
      </c>
      <c r="T661" s="205" t="e">
        <f t="shared" si="65"/>
        <v>#N/A</v>
      </c>
    </row>
    <row r="662" spans="1:20" ht="15">
      <c r="A662" s="203">
        <v>1</v>
      </c>
      <c r="B662" s="203" t="e">
        <f>'Orçamento-TCE'!B662</f>
        <v>#N/A</v>
      </c>
      <c r="C662" s="229">
        <f>'Orçamento-TCE'!C662</f>
        <v>0</v>
      </c>
      <c r="D662" s="199" t="e">
        <f>'Orçamento-TCE'!G662</f>
        <v>#N/A</v>
      </c>
      <c r="E662" s="204">
        <f>'Orçamento-TCE'!H662</f>
        <v>0</v>
      </c>
      <c r="F662" s="230" t="e">
        <f>'Orçamento-TCE'!I662</f>
        <v>#N/A</v>
      </c>
      <c r="G662" s="227" t="e">
        <f>IF(Comparativo!$E$6="Tabela Não Desonerada",VLOOKUP($C662,'Orçamento Base'!$D$12:$S$1673,12,FALSE),VLOOKUP($C662,#REF!,12,FALSE))</f>
        <v>#N/A</v>
      </c>
      <c r="H662" s="228">
        <f>IFERROR(IF(Comparativo!$E$6="Tabela Não Desonerada",VLOOKUP($C662,'Orçamento Base'!$D$12:$S$1673,16,FALSE),VLOOKUP($C662,#REF!,16,FALSE)),0)</f>
        <v>0</v>
      </c>
      <c r="I662" s="575" t="e">
        <f>IF(Comparativo!$E$6="Tabela Não Desonerada",VLOOKUP($C662,'Orçamento Base'!$D$12:$S$1673,11,FALSE),VLOOKUP($C662,#REF!,11,FALSE))</f>
        <v>#N/A</v>
      </c>
      <c r="J662" s="363">
        <f>IF(Comparativo!$E$6="Tabela Não Desonerada",Encargos!$F$44,Encargos!$D$44)</f>
        <v>1.1122000000000001</v>
      </c>
      <c r="K662" s="364"/>
      <c r="L662" s="365" t="e">
        <f t="shared" si="60"/>
        <v>#N/A</v>
      </c>
      <c r="M662" s="365" t="e">
        <f t="shared" si="61"/>
        <v>#N/A</v>
      </c>
      <c r="N662" s="376" t="e">
        <f t="shared" si="62"/>
        <v>#N/A</v>
      </c>
      <c r="O662" s="205" t="e">
        <f>IF(Comparativo!$E$6="Tabela Não Desonerada",VLOOKUP($C662,'Orçamento Base'!$D$12:$S$1673,13,FALSE),VLOOKUP($C662,#REF!,13,FALSE))</f>
        <v>#N/A</v>
      </c>
      <c r="P662" s="205" t="e">
        <f t="shared" si="63"/>
        <v>#N/A</v>
      </c>
      <c r="Q662" s="205" t="e">
        <f>IF(Comparativo!$E$6="Tabela Não Desonerada",VLOOKUP($C662,'Orçamento Base'!$D$12:$S$1673,14,FALSE),VLOOKUP($C662,#REF!,14,FALSE))</f>
        <v>#N/A</v>
      </c>
      <c r="R662" s="205" t="e">
        <f t="shared" si="64"/>
        <v>#N/A</v>
      </c>
      <c r="S662" s="205" t="e">
        <f>IF(Comparativo!$E$6="Tabela Não Desonerada",VLOOKUP($C662,'Orçamento Base'!$D$12:$S$1673,15,FALSE),VLOOKUP($C662,#REF!,15,FALSE))</f>
        <v>#N/A</v>
      </c>
      <c r="T662" s="205" t="e">
        <f t="shared" si="65"/>
        <v>#N/A</v>
      </c>
    </row>
    <row r="663" spans="1:20" ht="15">
      <c r="A663" s="203">
        <v>1</v>
      </c>
      <c r="B663" s="203" t="e">
        <f>'Orçamento-TCE'!B663</f>
        <v>#N/A</v>
      </c>
      <c r="C663" s="229">
        <f>'Orçamento-TCE'!C663</f>
        <v>0</v>
      </c>
      <c r="D663" s="199" t="e">
        <f>'Orçamento-TCE'!G663</f>
        <v>#N/A</v>
      </c>
      <c r="E663" s="204">
        <f>'Orçamento-TCE'!H663</f>
        <v>0</v>
      </c>
      <c r="F663" s="230" t="e">
        <f>'Orçamento-TCE'!I663</f>
        <v>#N/A</v>
      </c>
      <c r="G663" s="227" t="e">
        <f>IF(Comparativo!$E$6="Tabela Não Desonerada",VLOOKUP($C663,'Orçamento Base'!$D$12:$S$1673,12,FALSE),VLOOKUP($C663,#REF!,12,FALSE))</f>
        <v>#N/A</v>
      </c>
      <c r="H663" s="228">
        <f>IFERROR(IF(Comparativo!$E$6="Tabela Não Desonerada",VLOOKUP($C663,'Orçamento Base'!$D$12:$S$1673,16,FALSE),VLOOKUP($C663,#REF!,16,FALSE)),0)</f>
        <v>0</v>
      </c>
      <c r="I663" s="575" t="e">
        <f>IF(Comparativo!$E$6="Tabela Não Desonerada",VLOOKUP($C663,'Orçamento Base'!$D$12:$S$1673,11,FALSE),VLOOKUP($C663,#REF!,11,FALSE))</f>
        <v>#N/A</v>
      </c>
      <c r="J663" s="363">
        <f>IF(Comparativo!$E$6="Tabela Não Desonerada",Encargos!$F$44,Encargos!$D$44)</f>
        <v>1.1122000000000001</v>
      </c>
      <c r="K663" s="364"/>
      <c r="L663" s="365" t="e">
        <f t="shared" si="60"/>
        <v>#N/A</v>
      </c>
      <c r="M663" s="365" t="e">
        <f t="shared" si="61"/>
        <v>#N/A</v>
      </c>
      <c r="N663" s="376" t="e">
        <f t="shared" si="62"/>
        <v>#N/A</v>
      </c>
      <c r="O663" s="205" t="e">
        <f>IF(Comparativo!$E$6="Tabela Não Desonerada",VLOOKUP($C663,'Orçamento Base'!$D$12:$S$1673,13,FALSE),VLOOKUP($C663,#REF!,13,FALSE))</f>
        <v>#N/A</v>
      </c>
      <c r="P663" s="205" t="e">
        <f t="shared" si="63"/>
        <v>#N/A</v>
      </c>
      <c r="Q663" s="205" t="e">
        <f>IF(Comparativo!$E$6="Tabela Não Desonerada",VLOOKUP($C663,'Orçamento Base'!$D$12:$S$1673,14,FALSE),VLOOKUP($C663,#REF!,14,FALSE))</f>
        <v>#N/A</v>
      </c>
      <c r="R663" s="205" t="e">
        <f t="shared" si="64"/>
        <v>#N/A</v>
      </c>
      <c r="S663" s="205" t="e">
        <f>IF(Comparativo!$E$6="Tabela Não Desonerada",VLOOKUP($C663,'Orçamento Base'!$D$12:$S$1673,15,FALSE),VLOOKUP($C663,#REF!,15,FALSE))</f>
        <v>#N/A</v>
      </c>
      <c r="T663" s="205" t="e">
        <f t="shared" si="65"/>
        <v>#N/A</v>
      </c>
    </row>
    <row r="664" spans="1:20" ht="15">
      <c r="A664" s="203">
        <v>1</v>
      </c>
      <c r="B664" s="203" t="e">
        <f>'Orçamento-TCE'!B664</f>
        <v>#N/A</v>
      </c>
      <c r="C664" s="229">
        <f>'Orçamento-TCE'!C664</f>
        <v>0</v>
      </c>
      <c r="D664" s="199" t="e">
        <f>'Orçamento-TCE'!G664</f>
        <v>#N/A</v>
      </c>
      <c r="E664" s="204">
        <f>'Orçamento-TCE'!H664</f>
        <v>0</v>
      </c>
      <c r="F664" s="230" t="e">
        <f>'Orçamento-TCE'!I664</f>
        <v>#N/A</v>
      </c>
      <c r="G664" s="227" t="e">
        <f>IF(Comparativo!$E$6="Tabela Não Desonerada",VLOOKUP($C664,'Orçamento Base'!$D$12:$S$1673,12,FALSE),VLOOKUP($C664,#REF!,12,FALSE))</f>
        <v>#N/A</v>
      </c>
      <c r="H664" s="228">
        <f>IFERROR(IF(Comparativo!$E$6="Tabela Não Desonerada",VLOOKUP($C664,'Orçamento Base'!$D$12:$S$1673,16,FALSE),VLOOKUP($C664,#REF!,16,FALSE)),0)</f>
        <v>0</v>
      </c>
      <c r="I664" s="575" t="e">
        <f>IF(Comparativo!$E$6="Tabela Não Desonerada",VLOOKUP($C664,'Orçamento Base'!$D$12:$S$1673,11,FALSE),VLOOKUP($C664,#REF!,11,FALSE))</f>
        <v>#N/A</v>
      </c>
      <c r="J664" s="363">
        <f>IF(Comparativo!$E$6="Tabela Não Desonerada",Encargos!$F$44,Encargos!$D$44)</f>
        <v>1.1122000000000001</v>
      </c>
      <c r="K664" s="364"/>
      <c r="L664" s="365" t="e">
        <f t="shared" si="60"/>
        <v>#N/A</v>
      </c>
      <c r="M664" s="365" t="e">
        <f t="shared" si="61"/>
        <v>#N/A</v>
      </c>
      <c r="N664" s="376" t="e">
        <f t="shared" si="62"/>
        <v>#N/A</v>
      </c>
      <c r="O664" s="205" t="e">
        <f>IF(Comparativo!$E$6="Tabela Não Desonerada",VLOOKUP($C664,'Orçamento Base'!$D$12:$S$1673,13,FALSE),VLOOKUP($C664,#REF!,13,FALSE))</f>
        <v>#N/A</v>
      </c>
      <c r="P664" s="205" t="e">
        <f t="shared" si="63"/>
        <v>#N/A</v>
      </c>
      <c r="Q664" s="205" t="e">
        <f>IF(Comparativo!$E$6="Tabela Não Desonerada",VLOOKUP($C664,'Orçamento Base'!$D$12:$S$1673,14,FALSE),VLOOKUP($C664,#REF!,14,FALSE))</f>
        <v>#N/A</v>
      </c>
      <c r="R664" s="205" t="e">
        <f t="shared" si="64"/>
        <v>#N/A</v>
      </c>
      <c r="S664" s="205" t="e">
        <f>IF(Comparativo!$E$6="Tabela Não Desonerada",VLOOKUP($C664,'Orçamento Base'!$D$12:$S$1673,15,FALSE),VLOOKUP($C664,#REF!,15,FALSE))</f>
        <v>#N/A</v>
      </c>
      <c r="T664" s="205" t="e">
        <f t="shared" si="65"/>
        <v>#N/A</v>
      </c>
    </row>
    <row r="665" spans="1:20" ht="15">
      <c r="A665" s="203">
        <v>1</v>
      </c>
      <c r="B665" s="203" t="e">
        <f>'Orçamento-TCE'!B665</f>
        <v>#N/A</v>
      </c>
      <c r="C665" s="229">
        <f>'Orçamento-TCE'!C665</f>
        <v>0</v>
      </c>
      <c r="D665" s="199" t="e">
        <f>'Orçamento-TCE'!G665</f>
        <v>#N/A</v>
      </c>
      <c r="E665" s="204">
        <f>'Orçamento-TCE'!H665</f>
        <v>0</v>
      </c>
      <c r="F665" s="230" t="e">
        <f>'Orçamento-TCE'!I665</f>
        <v>#N/A</v>
      </c>
      <c r="G665" s="227" t="e">
        <f>IF(Comparativo!$E$6="Tabela Não Desonerada",VLOOKUP($C665,'Orçamento Base'!$D$12:$S$1673,12,FALSE),VLOOKUP($C665,#REF!,12,FALSE))</f>
        <v>#N/A</v>
      </c>
      <c r="H665" s="228">
        <f>IFERROR(IF(Comparativo!$E$6="Tabela Não Desonerada",VLOOKUP($C665,'Orçamento Base'!$D$12:$S$1673,16,FALSE),VLOOKUP($C665,#REF!,16,FALSE)),0)</f>
        <v>0</v>
      </c>
      <c r="I665" s="575" t="e">
        <f>IF(Comparativo!$E$6="Tabela Não Desonerada",VLOOKUP($C665,'Orçamento Base'!$D$12:$S$1673,11,FALSE),VLOOKUP($C665,#REF!,11,FALSE))</f>
        <v>#N/A</v>
      </c>
      <c r="J665" s="363">
        <f>IF(Comparativo!$E$6="Tabela Não Desonerada",Encargos!$F$44,Encargos!$D$44)</f>
        <v>1.1122000000000001</v>
      </c>
      <c r="K665" s="364"/>
      <c r="L665" s="365" t="e">
        <f t="shared" si="60"/>
        <v>#N/A</v>
      </c>
      <c r="M665" s="365" t="e">
        <f t="shared" si="61"/>
        <v>#N/A</v>
      </c>
      <c r="N665" s="376" t="e">
        <f t="shared" si="62"/>
        <v>#N/A</v>
      </c>
      <c r="O665" s="205" t="e">
        <f>IF(Comparativo!$E$6="Tabela Não Desonerada",VLOOKUP($C665,'Orçamento Base'!$D$12:$S$1673,13,FALSE),VLOOKUP($C665,#REF!,13,FALSE))</f>
        <v>#N/A</v>
      </c>
      <c r="P665" s="205" t="e">
        <f t="shared" si="63"/>
        <v>#N/A</v>
      </c>
      <c r="Q665" s="205" t="e">
        <f>IF(Comparativo!$E$6="Tabela Não Desonerada",VLOOKUP($C665,'Orçamento Base'!$D$12:$S$1673,14,FALSE),VLOOKUP($C665,#REF!,14,FALSE))</f>
        <v>#N/A</v>
      </c>
      <c r="R665" s="205" t="e">
        <f t="shared" si="64"/>
        <v>#N/A</v>
      </c>
      <c r="S665" s="205" t="e">
        <f>IF(Comparativo!$E$6="Tabela Não Desonerada",VLOOKUP($C665,'Orçamento Base'!$D$12:$S$1673,15,FALSE),VLOOKUP($C665,#REF!,15,FALSE))</f>
        <v>#N/A</v>
      </c>
      <c r="T665" s="205" t="e">
        <f t="shared" si="65"/>
        <v>#N/A</v>
      </c>
    </row>
    <row r="666" spans="1:20" ht="15">
      <c r="A666" s="203">
        <v>1</v>
      </c>
      <c r="B666" s="203" t="e">
        <f>'Orçamento-TCE'!B666</f>
        <v>#N/A</v>
      </c>
      <c r="C666" s="229">
        <f>'Orçamento-TCE'!C666</f>
        <v>0</v>
      </c>
      <c r="D666" s="199" t="e">
        <f>'Orçamento-TCE'!G666</f>
        <v>#N/A</v>
      </c>
      <c r="E666" s="204">
        <f>'Orçamento-TCE'!H666</f>
        <v>0</v>
      </c>
      <c r="F666" s="230" t="e">
        <f>'Orçamento-TCE'!I666</f>
        <v>#N/A</v>
      </c>
      <c r="G666" s="227" t="e">
        <f>IF(Comparativo!$E$6="Tabela Não Desonerada",VLOOKUP($C666,'Orçamento Base'!$D$12:$S$1673,12,FALSE),VLOOKUP($C666,#REF!,12,FALSE))</f>
        <v>#N/A</v>
      </c>
      <c r="H666" s="228">
        <f>IFERROR(IF(Comparativo!$E$6="Tabela Não Desonerada",VLOOKUP($C666,'Orçamento Base'!$D$12:$S$1673,16,FALSE),VLOOKUP($C666,#REF!,16,FALSE)),0)</f>
        <v>0</v>
      </c>
      <c r="I666" s="575" t="e">
        <f>IF(Comparativo!$E$6="Tabela Não Desonerada",VLOOKUP($C666,'Orçamento Base'!$D$12:$S$1673,11,FALSE),VLOOKUP($C666,#REF!,11,FALSE))</f>
        <v>#N/A</v>
      </c>
      <c r="J666" s="363">
        <f>IF(Comparativo!$E$6="Tabela Não Desonerada",Encargos!$F$44,Encargos!$D$44)</f>
        <v>1.1122000000000001</v>
      </c>
      <c r="K666" s="364"/>
      <c r="L666" s="365" t="e">
        <f t="shared" si="60"/>
        <v>#N/A</v>
      </c>
      <c r="M666" s="365" t="e">
        <f t="shared" si="61"/>
        <v>#N/A</v>
      </c>
      <c r="N666" s="376" t="e">
        <f t="shared" si="62"/>
        <v>#N/A</v>
      </c>
      <c r="O666" s="205" t="e">
        <f>IF(Comparativo!$E$6="Tabela Não Desonerada",VLOOKUP($C666,'Orçamento Base'!$D$12:$S$1673,13,FALSE),VLOOKUP($C666,#REF!,13,FALSE))</f>
        <v>#N/A</v>
      </c>
      <c r="P666" s="205" t="e">
        <f t="shared" si="63"/>
        <v>#N/A</v>
      </c>
      <c r="Q666" s="205" t="e">
        <f>IF(Comparativo!$E$6="Tabela Não Desonerada",VLOOKUP($C666,'Orçamento Base'!$D$12:$S$1673,14,FALSE),VLOOKUP($C666,#REF!,14,FALSE))</f>
        <v>#N/A</v>
      </c>
      <c r="R666" s="205" t="e">
        <f t="shared" si="64"/>
        <v>#N/A</v>
      </c>
      <c r="S666" s="205" t="e">
        <f>IF(Comparativo!$E$6="Tabela Não Desonerada",VLOOKUP($C666,'Orçamento Base'!$D$12:$S$1673,15,FALSE),VLOOKUP($C666,#REF!,15,FALSE))</f>
        <v>#N/A</v>
      </c>
      <c r="T666" s="205" t="e">
        <f t="shared" si="65"/>
        <v>#N/A</v>
      </c>
    </row>
    <row r="667" spans="1:20" ht="15">
      <c r="A667" s="203">
        <v>1</v>
      </c>
      <c r="B667" s="203" t="e">
        <f>'Orçamento-TCE'!B667</f>
        <v>#N/A</v>
      </c>
      <c r="C667" s="229">
        <f>'Orçamento-TCE'!C667</f>
        <v>0</v>
      </c>
      <c r="D667" s="199" t="e">
        <f>'Orçamento-TCE'!G667</f>
        <v>#N/A</v>
      </c>
      <c r="E667" s="204">
        <f>'Orçamento-TCE'!H667</f>
        <v>0</v>
      </c>
      <c r="F667" s="230" t="e">
        <f>'Orçamento-TCE'!I667</f>
        <v>#N/A</v>
      </c>
      <c r="G667" s="227" t="e">
        <f>IF(Comparativo!$E$6="Tabela Não Desonerada",VLOOKUP($C667,'Orçamento Base'!$D$12:$S$1673,12,FALSE),VLOOKUP($C667,#REF!,12,FALSE))</f>
        <v>#N/A</v>
      </c>
      <c r="H667" s="228">
        <f>IFERROR(IF(Comparativo!$E$6="Tabela Não Desonerada",VLOOKUP($C667,'Orçamento Base'!$D$12:$S$1673,16,FALSE),VLOOKUP($C667,#REF!,16,FALSE)),0)</f>
        <v>0</v>
      </c>
      <c r="I667" s="575" t="e">
        <f>IF(Comparativo!$E$6="Tabela Não Desonerada",VLOOKUP($C667,'Orçamento Base'!$D$12:$S$1673,11,FALSE),VLOOKUP($C667,#REF!,11,FALSE))</f>
        <v>#N/A</v>
      </c>
      <c r="J667" s="363">
        <f>IF(Comparativo!$E$6="Tabela Não Desonerada",Encargos!$F$44,Encargos!$D$44)</f>
        <v>1.1122000000000001</v>
      </c>
      <c r="K667" s="364"/>
      <c r="L667" s="365" t="e">
        <f t="shared" si="60"/>
        <v>#N/A</v>
      </c>
      <c r="M667" s="365" t="e">
        <f t="shared" si="61"/>
        <v>#N/A</v>
      </c>
      <c r="N667" s="376" t="e">
        <f t="shared" si="62"/>
        <v>#N/A</v>
      </c>
      <c r="O667" s="205" t="e">
        <f>IF(Comparativo!$E$6="Tabela Não Desonerada",VLOOKUP($C667,'Orçamento Base'!$D$12:$S$1673,13,FALSE),VLOOKUP($C667,#REF!,13,FALSE))</f>
        <v>#N/A</v>
      </c>
      <c r="P667" s="205" t="e">
        <f t="shared" si="63"/>
        <v>#N/A</v>
      </c>
      <c r="Q667" s="205" t="e">
        <f>IF(Comparativo!$E$6="Tabela Não Desonerada",VLOOKUP($C667,'Orçamento Base'!$D$12:$S$1673,14,FALSE),VLOOKUP($C667,#REF!,14,FALSE))</f>
        <v>#N/A</v>
      </c>
      <c r="R667" s="205" t="e">
        <f t="shared" si="64"/>
        <v>#N/A</v>
      </c>
      <c r="S667" s="205" t="e">
        <f>IF(Comparativo!$E$6="Tabela Não Desonerada",VLOOKUP($C667,'Orçamento Base'!$D$12:$S$1673,15,FALSE),VLOOKUP($C667,#REF!,15,FALSE))</f>
        <v>#N/A</v>
      </c>
      <c r="T667" s="205" t="e">
        <f t="shared" si="65"/>
        <v>#N/A</v>
      </c>
    </row>
    <row r="668" spans="1:20" ht="15">
      <c r="A668" s="203">
        <v>1</v>
      </c>
      <c r="B668" s="203" t="e">
        <f>'Orçamento-TCE'!B668</f>
        <v>#N/A</v>
      </c>
      <c r="C668" s="229">
        <f>'Orçamento-TCE'!C668</f>
        <v>0</v>
      </c>
      <c r="D668" s="199" t="e">
        <f>'Orçamento-TCE'!G668</f>
        <v>#N/A</v>
      </c>
      <c r="E668" s="204">
        <f>'Orçamento-TCE'!H668</f>
        <v>0</v>
      </c>
      <c r="F668" s="230" t="e">
        <f>'Orçamento-TCE'!I668</f>
        <v>#N/A</v>
      </c>
      <c r="G668" s="227" t="e">
        <f>IF(Comparativo!$E$6="Tabela Não Desonerada",VLOOKUP($C668,'Orçamento Base'!$D$12:$S$1673,12,FALSE),VLOOKUP($C668,#REF!,12,FALSE))</f>
        <v>#N/A</v>
      </c>
      <c r="H668" s="228">
        <f>IFERROR(IF(Comparativo!$E$6="Tabela Não Desonerada",VLOOKUP($C668,'Orçamento Base'!$D$12:$S$1673,16,FALSE),VLOOKUP($C668,#REF!,16,FALSE)),0)</f>
        <v>0</v>
      </c>
      <c r="I668" s="575" t="e">
        <f>IF(Comparativo!$E$6="Tabela Não Desonerada",VLOOKUP($C668,'Orçamento Base'!$D$12:$S$1673,11,FALSE),VLOOKUP($C668,#REF!,11,FALSE))</f>
        <v>#N/A</v>
      </c>
      <c r="J668" s="363">
        <f>IF(Comparativo!$E$6="Tabela Não Desonerada",Encargos!$F$44,Encargos!$D$44)</f>
        <v>1.1122000000000001</v>
      </c>
      <c r="K668" s="364"/>
      <c r="L668" s="365" t="e">
        <f t="shared" si="60"/>
        <v>#N/A</v>
      </c>
      <c r="M668" s="365" t="e">
        <f t="shared" si="61"/>
        <v>#N/A</v>
      </c>
      <c r="N668" s="376" t="e">
        <f t="shared" si="62"/>
        <v>#N/A</v>
      </c>
      <c r="O668" s="205" t="e">
        <f>IF(Comparativo!$E$6="Tabela Não Desonerada",VLOOKUP($C668,'Orçamento Base'!$D$12:$S$1673,13,FALSE),VLOOKUP($C668,#REF!,13,FALSE))</f>
        <v>#N/A</v>
      </c>
      <c r="P668" s="205" t="e">
        <f t="shared" si="63"/>
        <v>#N/A</v>
      </c>
      <c r="Q668" s="205" t="e">
        <f>IF(Comparativo!$E$6="Tabela Não Desonerada",VLOOKUP($C668,'Orçamento Base'!$D$12:$S$1673,14,FALSE),VLOOKUP($C668,#REF!,14,FALSE))</f>
        <v>#N/A</v>
      </c>
      <c r="R668" s="205" t="e">
        <f t="shared" si="64"/>
        <v>#N/A</v>
      </c>
      <c r="S668" s="205" t="e">
        <f>IF(Comparativo!$E$6="Tabela Não Desonerada",VLOOKUP($C668,'Orçamento Base'!$D$12:$S$1673,15,FALSE),VLOOKUP($C668,#REF!,15,FALSE))</f>
        <v>#N/A</v>
      </c>
      <c r="T668" s="205" t="e">
        <f t="shared" si="65"/>
        <v>#N/A</v>
      </c>
    </row>
    <row r="669" spans="1:20" ht="15">
      <c r="A669" s="203">
        <v>1</v>
      </c>
      <c r="B669" s="203" t="e">
        <f>'Orçamento-TCE'!B669</f>
        <v>#N/A</v>
      </c>
      <c r="C669" s="229">
        <f>'Orçamento-TCE'!C669</f>
        <v>0</v>
      </c>
      <c r="D669" s="199" t="e">
        <f>'Orçamento-TCE'!G669</f>
        <v>#N/A</v>
      </c>
      <c r="E669" s="204">
        <f>'Orçamento-TCE'!H669</f>
        <v>0</v>
      </c>
      <c r="F669" s="230" t="e">
        <f>'Orçamento-TCE'!I669</f>
        <v>#N/A</v>
      </c>
      <c r="G669" s="227" t="e">
        <f>IF(Comparativo!$E$6="Tabela Não Desonerada",VLOOKUP($C669,'Orçamento Base'!$D$12:$S$1673,12,FALSE),VLOOKUP($C669,#REF!,12,FALSE))</f>
        <v>#N/A</v>
      </c>
      <c r="H669" s="228">
        <f>IFERROR(IF(Comparativo!$E$6="Tabela Não Desonerada",VLOOKUP($C669,'Orçamento Base'!$D$12:$S$1673,16,FALSE),VLOOKUP($C669,#REF!,16,FALSE)),0)</f>
        <v>0</v>
      </c>
      <c r="I669" s="575" t="e">
        <f>IF(Comparativo!$E$6="Tabela Não Desonerada",VLOOKUP($C669,'Orçamento Base'!$D$12:$S$1673,11,FALSE),VLOOKUP($C669,#REF!,11,FALSE))</f>
        <v>#N/A</v>
      </c>
      <c r="J669" s="363">
        <f>IF(Comparativo!$E$6="Tabela Não Desonerada",Encargos!$F$44,Encargos!$D$44)</f>
        <v>1.1122000000000001</v>
      </c>
      <c r="K669" s="364"/>
      <c r="L669" s="365" t="e">
        <f t="shared" si="60"/>
        <v>#N/A</v>
      </c>
      <c r="M669" s="365" t="e">
        <f t="shared" si="61"/>
        <v>#N/A</v>
      </c>
      <c r="N669" s="376" t="e">
        <f t="shared" si="62"/>
        <v>#N/A</v>
      </c>
      <c r="O669" s="205" t="e">
        <f>IF(Comparativo!$E$6="Tabela Não Desonerada",VLOOKUP($C669,'Orçamento Base'!$D$12:$S$1673,13,FALSE),VLOOKUP($C669,#REF!,13,FALSE))</f>
        <v>#N/A</v>
      </c>
      <c r="P669" s="205" t="e">
        <f t="shared" si="63"/>
        <v>#N/A</v>
      </c>
      <c r="Q669" s="205" t="e">
        <f>IF(Comparativo!$E$6="Tabela Não Desonerada",VLOOKUP($C669,'Orçamento Base'!$D$12:$S$1673,14,FALSE),VLOOKUP($C669,#REF!,14,FALSE))</f>
        <v>#N/A</v>
      </c>
      <c r="R669" s="205" t="e">
        <f t="shared" si="64"/>
        <v>#N/A</v>
      </c>
      <c r="S669" s="205" t="e">
        <f>IF(Comparativo!$E$6="Tabela Não Desonerada",VLOOKUP($C669,'Orçamento Base'!$D$12:$S$1673,15,FALSE),VLOOKUP($C669,#REF!,15,FALSE))</f>
        <v>#N/A</v>
      </c>
      <c r="T669" s="205" t="e">
        <f t="shared" si="65"/>
        <v>#N/A</v>
      </c>
    </row>
    <row r="670" spans="1:20" ht="15">
      <c r="A670" s="203">
        <v>1</v>
      </c>
      <c r="B670" s="203" t="e">
        <f>'Orçamento-TCE'!B670</f>
        <v>#N/A</v>
      </c>
      <c r="C670" s="229">
        <f>'Orçamento-TCE'!C670</f>
        <v>0</v>
      </c>
      <c r="D670" s="199" t="e">
        <f>'Orçamento-TCE'!G670</f>
        <v>#N/A</v>
      </c>
      <c r="E670" s="204">
        <f>'Orçamento-TCE'!H670</f>
        <v>0</v>
      </c>
      <c r="F670" s="230" t="e">
        <f>'Orçamento-TCE'!I670</f>
        <v>#N/A</v>
      </c>
      <c r="G670" s="227" t="e">
        <f>IF(Comparativo!$E$6="Tabela Não Desonerada",VLOOKUP($C670,'Orçamento Base'!$D$12:$S$1673,12,FALSE),VLOOKUP($C670,#REF!,12,FALSE))</f>
        <v>#N/A</v>
      </c>
      <c r="H670" s="228">
        <f>IFERROR(IF(Comparativo!$E$6="Tabela Não Desonerada",VLOOKUP($C670,'Orçamento Base'!$D$12:$S$1673,16,FALSE),VLOOKUP($C670,#REF!,16,FALSE)),0)</f>
        <v>0</v>
      </c>
      <c r="I670" s="575" t="e">
        <f>IF(Comparativo!$E$6="Tabela Não Desonerada",VLOOKUP($C670,'Orçamento Base'!$D$12:$S$1673,11,FALSE),VLOOKUP($C670,#REF!,11,FALSE))</f>
        <v>#N/A</v>
      </c>
      <c r="J670" s="363">
        <f>IF(Comparativo!$E$6="Tabela Não Desonerada",Encargos!$F$44,Encargos!$D$44)</f>
        <v>1.1122000000000001</v>
      </c>
      <c r="K670" s="364"/>
      <c r="L670" s="365" t="e">
        <f t="shared" si="60"/>
        <v>#N/A</v>
      </c>
      <c r="M670" s="365" t="e">
        <f t="shared" si="61"/>
        <v>#N/A</v>
      </c>
      <c r="N670" s="376" t="e">
        <f t="shared" si="62"/>
        <v>#N/A</v>
      </c>
      <c r="O670" s="205" t="e">
        <f>IF(Comparativo!$E$6="Tabela Não Desonerada",VLOOKUP($C670,'Orçamento Base'!$D$12:$S$1673,13,FALSE),VLOOKUP($C670,#REF!,13,FALSE))</f>
        <v>#N/A</v>
      </c>
      <c r="P670" s="205" t="e">
        <f t="shared" si="63"/>
        <v>#N/A</v>
      </c>
      <c r="Q670" s="205" t="e">
        <f>IF(Comparativo!$E$6="Tabela Não Desonerada",VLOOKUP($C670,'Orçamento Base'!$D$12:$S$1673,14,FALSE),VLOOKUP($C670,#REF!,14,FALSE))</f>
        <v>#N/A</v>
      </c>
      <c r="R670" s="205" t="e">
        <f t="shared" si="64"/>
        <v>#N/A</v>
      </c>
      <c r="S670" s="205" t="e">
        <f>IF(Comparativo!$E$6="Tabela Não Desonerada",VLOOKUP($C670,'Orçamento Base'!$D$12:$S$1673,15,FALSE),VLOOKUP($C670,#REF!,15,FALSE))</f>
        <v>#N/A</v>
      </c>
      <c r="T670" s="205" t="e">
        <f t="shared" si="65"/>
        <v>#N/A</v>
      </c>
    </row>
    <row r="671" spans="1:20" ht="15">
      <c r="A671" s="203">
        <v>1</v>
      </c>
      <c r="B671" s="203" t="e">
        <f>'Orçamento-TCE'!B671</f>
        <v>#N/A</v>
      </c>
      <c r="C671" s="229">
        <f>'Orçamento-TCE'!C671</f>
        <v>0</v>
      </c>
      <c r="D671" s="199" t="e">
        <f>'Orçamento-TCE'!G671</f>
        <v>#N/A</v>
      </c>
      <c r="E671" s="204">
        <f>'Orçamento-TCE'!H671</f>
        <v>0</v>
      </c>
      <c r="F671" s="230" t="e">
        <f>'Orçamento-TCE'!I671</f>
        <v>#N/A</v>
      </c>
      <c r="G671" s="227" t="e">
        <f>IF(Comparativo!$E$6="Tabela Não Desonerada",VLOOKUP($C671,'Orçamento Base'!$D$12:$S$1673,12,FALSE),VLOOKUP($C671,#REF!,12,FALSE))</f>
        <v>#N/A</v>
      </c>
      <c r="H671" s="228">
        <f>IFERROR(IF(Comparativo!$E$6="Tabela Não Desonerada",VLOOKUP($C671,'Orçamento Base'!$D$12:$S$1673,16,FALSE),VLOOKUP($C671,#REF!,16,FALSE)),0)</f>
        <v>0</v>
      </c>
      <c r="I671" s="575" t="e">
        <f>IF(Comparativo!$E$6="Tabela Não Desonerada",VLOOKUP($C671,'Orçamento Base'!$D$12:$S$1673,11,FALSE),VLOOKUP($C671,#REF!,11,FALSE))</f>
        <v>#N/A</v>
      </c>
      <c r="J671" s="363">
        <f>IF(Comparativo!$E$6="Tabela Não Desonerada",Encargos!$F$44,Encargos!$D$44)</f>
        <v>1.1122000000000001</v>
      </c>
      <c r="K671" s="364"/>
      <c r="L671" s="365" t="e">
        <f t="shared" si="60"/>
        <v>#N/A</v>
      </c>
      <c r="M671" s="365" t="e">
        <f t="shared" si="61"/>
        <v>#N/A</v>
      </c>
      <c r="N671" s="376" t="e">
        <f t="shared" si="62"/>
        <v>#N/A</v>
      </c>
      <c r="O671" s="205" t="e">
        <f>IF(Comparativo!$E$6="Tabela Não Desonerada",VLOOKUP($C671,'Orçamento Base'!$D$12:$S$1673,13,FALSE),VLOOKUP($C671,#REF!,13,FALSE))</f>
        <v>#N/A</v>
      </c>
      <c r="P671" s="205" t="e">
        <f t="shared" si="63"/>
        <v>#N/A</v>
      </c>
      <c r="Q671" s="205" t="e">
        <f>IF(Comparativo!$E$6="Tabela Não Desonerada",VLOOKUP($C671,'Orçamento Base'!$D$12:$S$1673,14,FALSE),VLOOKUP($C671,#REF!,14,FALSE))</f>
        <v>#N/A</v>
      </c>
      <c r="R671" s="205" t="e">
        <f t="shared" si="64"/>
        <v>#N/A</v>
      </c>
      <c r="S671" s="205" t="e">
        <f>IF(Comparativo!$E$6="Tabela Não Desonerada",VLOOKUP($C671,'Orçamento Base'!$D$12:$S$1673,15,FALSE),VLOOKUP($C671,#REF!,15,FALSE))</f>
        <v>#N/A</v>
      </c>
      <c r="T671" s="205" t="e">
        <f t="shared" si="65"/>
        <v>#N/A</v>
      </c>
    </row>
    <row r="672" spans="1:20" ht="15">
      <c r="A672" s="203">
        <v>1</v>
      </c>
      <c r="B672" s="203" t="e">
        <f>'Orçamento-TCE'!B672</f>
        <v>#N/A</v>
      </c>
      <c r="C672" s="229">
        <f>'Orçamento-TCE'!C672</f>
        <v>0</v>
      </c>
      <c r="D672" s="199" t="e">
        <f>'Orçamento-TCE'!G672</f>
        <v>#N/A</v>
      </c>
      <c r="E672" s="204">
        <f>'Orçamento-TCE'!H672</f>
        <v>0</v>
      </c>
      <c r="F672" s="230" t="e">
        <f>'Orçamento-TCE'!I672</f>
        <v>#N/A</v>
      </c>
      <c r="G672" s="227" t="e">
        <f>IF(Comparativo!$E$6="Tabela Não Desonerada",VLOOKUP($C672,'Orçamento Base'!$D$12:$S$1673,12,FALSE),VLOOKUP($C672,#REF!,12,FALSE))</f>
        <v>#N/A</v>
      </c>
      <c r="H672" s="228">
        <f>IFERROR(IF(Comparativo!$E$6="Tabela Não Desonerada",VLOOKUP($C672,'Orçamento Base'!$D$12:$S$1673,16,FALSE),VLOOKUP($C672,#REF!,16,FALSE)),0)</f>
        <v>0</v>
      </c>
      <c r="I672" s="575" t="e">
        <f>IF(Comparativo!$E$6="Tabela Não Desonerada",VLOOKUP($C672,'Orçamento Base'!$D$12:$S$1673,11,FALSE),VLOOKUP($C672,#REF!,11,FALSE))</f>
        <v>#N/A</v>
      </c>
      <c r="J672" s="363">
        <f>IF(Comparativo!$E$6="Tabela Não Desonerada",Encargos!$F$44,Encargos!$D$44)</f>
        <v>1.1122000000000001</v>
      </c>
      <c r="K672" s="364"/>
      <c r="L672" s="365" t="e">
        <f t="shared" si="60"/>
        <v>#N/A</v>
      </c>
      <c r="M672" s="365" t="e">
        <f t="shared" si="61"/>
        <v>#N/A</v>
      </c>
      <c r="N672" s="376" t="e">
        <f t="shared" si="62"/>
        <v>#N/A</v>
      </c>
      <c r="O672" s="205" t="e">
        <f>IF(Comparativo!$E$6="Tabela Não Desonerada",VLOOKUP($C672,'Orçamento Base'!$D$12:$S$1673,13,FALSE),VLOOKUP($C672,#REF!,13,FALSE))</f>
        <v>#N/A</v>
      </c>
      <c r="P672" s="205" t="e">
        <f t="shared" si="63"/>
        <v>#N/A</v>
      </c>
      <c r="Q672" s="205" t="e">
        <f>IF(Comparativo!$E$6="Tabela Não Desonerada",VLOOKUP($C672,'Orçamento Base'!$D$12:$S$1673,14,FALSE),VLOOKUP($C672,#REF!,14,FALSE))</f>
        <v>#N/A</v>
      </c>
      <c r="R672" s="205" t="e">
        <f t="shared" si="64"/>
        <v>#N/A</v>
      </c>
      <c r="S672" s="205" t="e">
        <f>IF(Comparativo!$E$6="Tabela Não Desonerada",VLOOKUP($C672,'Orçamento Base'!$D$12:$S$1673,15,FALSE),VLOOKUP($C672,#REF!,15,FALSE))</f>
        <v>#N/A</v>
      </c>
      <c r="T672" s="205" t="e">
        <f t="shared" si="65"/>
        <v>#N/A</v>
      </c>
    </row>
    <row r="673" spans="1:20" ht="15">
      <c r="A673" s="203">
        <v>1</v>
      </c>
      <c r="B673" s="203" t="e">
        <f>'Orçamento-TCE'!B673</f>
        <v>#N/A</v>
      </c>
      <c r="C673" s="229">
        <f>'Orçamento-TCE'!C673</f>
        <v>0</v>
      </c>
      <c r="D673" s="199" t="e">
        <f>'Orçamento-TCE'!G673</f>
        <v>#N/A</v>
      </c>
      <c r="E673" s="204">
        <f>'Orçamento-TCE'!H673</f>
        <v>0</v>
      </c>
      <c r="F673" s="230" t="e">
        <f>'Orçamento-TCE'!I673</f>
        <v>#N/A</v>
      </c>
      <c r="G673" s="227" t="e">
        <f>IF(Comparativo!$E$6="Tabela Não Desonerada",VLOOKUP($C673,'Orçamento Base'!$D$12:$S$1673,12,FALSE),VLOOKUP($C673,#REF!,12,FALSE))</f>
        <v>#N/A</v>
      </c>
      <c r="H673" s="228">
        <f>IFERROR(IF(Comparativo!$E$6="Tabela Não Desonerada",VLOOKUP($C673,'Orçamento Base'!$D$12:$S$1673,16,FALSE),VLOOKUP($C673,#REF!,16,FALSE)),0)</f>
        <v>0</v>
      </c>
      <c r="I673" s="575" t="e">
        <f>IF(Comparativo!$E$6="Tabela Não Desonerada",VLOOKUP($C673,'Orçamento Base'!$D$12:$S$1673,11,FALSE),VLOOKUP($C673,#REF!,11,FALSE))</f>
        <v>#N/A</v>
      </c>
      <c r="J673" s="363">
        <f>IF(Comparativo!$E$6="Tabela Não Desonerada",Encargos!$F$44,Encargos!$D$44)</f>
        <v>1.1122000000000001</v>
      </c>
      <c r="K673" s="364"/>
      <c r="L673" s="365" t="e">
        <f t="shared" si="60"/>
        <v>#N/A</v>
      </c>
      <c r="M673" s="365" t="e">
        <f t="shared" si="61"/>
        <v>#N/A</v>
      </c>
      <c r="N673" s="376" t="e">
        <f t="shared" si="62"/>
        <v>#N/A</v>
      </c>
      <c r="O673" s="205" t="e">
        <f>IF(Comparativo!$E$6="Tabela Não Desonerada",VLOOKUP($C673,'Orçamento Base'!$D$12:$S$1673,13,FALSE),VLOOKUP($C673,#REF!,13,FALSE))</f>
        <v>#N/A</v>
      </c>
      <c r="P673" s="205" t="e">
        <f t="shared" si="63"/>
        <v>#N/A</v>
      </c>
      <c r="Q673" s="205" t="e">
        <f>IF(Comparativo!$E$6="Tabela Não Desonerada",VLOOKUP($C673,'Orçamento Base'!$D$12:$S$1673,14,FALSE),VLOOKUP($C673,#REF!,14,FALSE))</f>
        <v>#N/A</v>
      </c>
      <c r="R673" s="205" t="e">
        <f t="shared" si="64"/>
        <v>#N/A</v>
      </c>
      <c r="S673" s="205" t="e">
        <f>IF(Comparativo!$E$6="Tabela Não Desonerada",VLOOKUP($C673,'Orçamento Base'!$D$12:$S$1673,15,FALSE),VLOOKUP($C673,#REF!,15,FALSE))</f>
        <v>#N/A</v>
      </c>
      <c r="T673" s="205" t="e">
        <f t="shared" si="65"/>
        <v>#N/A</v>
      </c>
    </row>
    <row r="674" spans="1:20" ht="15">
      <c r="A674" s="203">
        <v>1</v>
      </c>
      <c r="B674" s="203" t="e">
        <f>'Orçamento-TCE'!B674</f>
        <v>#N/A</v>
      </c>
      <c r="C674" s="229">
        <f>'Orçamento-TCE'!C674</f>
        <v>0</v>
      </c>
      <c r="D674" s="199" t="e">
        <f>'Orçamento-TCE'!G674</f>
        <v>#N/A</v>
      </c>
      <c r="E674" s="204">
        <f>'Orçamento-TCE'!H674</f>
        <v>0</v>
      </c>
      <c r="F674" s="230" t="e">
        <f>'Orçamento-TCE'!I674</f>
        <v>#N/A</v>
      </c>
      <c r="G674" s="227" t="e">
        <f>IF(Comparativo!$E$6="Tabela Não Desonerada",VLOOKUP($C674,'Orçamento Base'!$D$12:$S$1673,12,FALSE),VLOOKUP($C674,#REF!,12,FALSE))</f>
        <v>#N/A</v>
      </c>
      <c r="H674" s="228">
        <f>IFERROR(IF(Comparativo!$E$6="Tabela Não Desonerada",VLOOKUP($C674,'Orçamento Base'!$D$12:$S$1673,16,FALSE),VLOOKUP($C674,#REF!,16,FALSE)),0)</f>
        <v>0</v>
      </c>
      <c r="I674" s="575" t="e">
        <f>IF(Comparativo!$E$6="Tabela Não Desonerada",VLOOKUP($C674,'Orçamento Base'!$D$12:$S$1673,11,FALSE),VLOOKUP($C674,#REF!,11,FALSE))</f>
        <v>#N/A</v>
      </c>
      <c r="J674" s="363">
        <f>IF(Comparativo!$E$6="Tabela Não Desonerada",Encargos!$F$44,Encargos!$D$44)</f>
        <v>1.1122000000000001</v>
      </c>
      <c r="K674" s="364"/>
      <c r="L674" s="365" t="e">
        <f t="shared" si="60"/>
        <v>#N/A</v>
      </c>
      <c r="M674" s="365" t="e">
        <f t="shared" si="61"/>
        <v>#N/A</v>
      </c>
      <c r="N674" s="376" t="e">
        <f t="shared" si="62"/>
        <v>#N/A</v>
      </c>
      <c r="O674" s="205" t="e">
        <f>IF(Comparativo!$E$6="Tabela Não Desonerada",VLOOKUP($C674,'Orçamento Base'!$D$12:$S$1673,13,FALSE),VLOOKUP($C674,#REF!,13,FALSE))</f>
        <v>#N/A</v>
      </c>
      <c r="P674" s="205" t="e">
        <f t="shared" si="63"/>
        <v>#N/A</v>
      </c>
      <c r="Q674" s="205" t="e">
        <f>IF(Comparativo!$E$6="Tabela Não Desonerada",VLOOKUP($C674,'Orçamento Base'!$D$12:$S$1673,14,FALSE),VLOOKUP($C674,#REF!,14,FALSE))</f>
        <v>#N/A</v>
      </c>
      <c r="R674" s="205" t="e">
        <f t="shared" si="64"/>
        <v>#N/A</v>
      </c>
      <c r="S674" s="205" t="e">
        <f>IF(Comparativo!$E$6="Tabela Não Desonerada",VLOOKUP($C674,'Orçamento Base'!$D$12:$S$1673,15,FALSE),VLOOKUP($C674,#REF!,15,FALSE))</f>
        <v>#N/A</v>
      </c>
      <c r="T674" s="205" t="e">
        <f t="shared" si="65"/>
        <v>#N/A</v>
      </c>
    </row>
    <row r="675" spans="1:20" ht="15">
      <c r="A675" s="203">
        <v>1</v>
      </c>
      <c r="B675" s="203" t="e">
        <f>'Orçamento-TCE'!B675</f>
        <v>#N/A</v>
      </c>
      <c r="C675" s="229">
        <f>'Orçamento-TCE'!C675</f>
        <v>0</v>
      </c>
      <c r="D675" s="199" t="e">
        <f>'Orçamento-TCE'!G675</f>
        <v>#N/A</v>
      </c>
      <c r="E675" s="204">
        <f>'Orçamento-TCE'!H675</f>
        <v>0</v>
      </c>
      <c r="F675" s="230" t="e">
        <f>'Orçamento-TCE'!I675</f>
        <v>#N/A</v>
      </c>
      <c r="G675" s="227" t="e">
        <f>IF(Comparativo!$E$6="Tabela Não Desonerada",VLOOKUP($C675,'Orçamento Base'!$D$12:$S$1673,12,FALSE),VLOOKUP($C675,#REF!,12,FALSE))</f>
        <v>#N/A</v>
      </c>
      <c r="H675" s="228">
        <f>IFERROR(IF(Comparativo!$E$6="Tabela Não Desonerada",VLOOKUP($C675,'Orçamento Base'!$D$12:$S$1673,16,FALSE),VLOOKUP($C675,#REF!,16,FALSE)),0)</f>
        <v>0</v>
      </c>
      <c r="I675" s="575" t="e">
        <f>IF(Comparativo!$E$6="Tabela Não Desonerada",VLOOKUP($C675,'Orçamento Base'!$D$12:$S$1673,11,FALSE),VLOOKUP($C675,#REF!,11,FALSE))</f>
        <v>#N/A</v>
      </c>
      <c r="J675" s="363">
        <f>IF(Comparativo!$E$6="Tabela Não Desonerada",Encargos!$F$44,Encargos!$D$44)</f>
        <v>1.1122000000000001</v>
      </c>
      <c r="K675" s="364"/>
      <c r="L675" s="365" t="e">
        <f t="shared" si="60"/>
        <v>#N/A</v>
      </c>
      <c r="M675" s="365" t="e">
        <f t="shared" si="61"/>
        <v>#N/A</v>
      </c>
      <c r="N675" s="376" t="e">
        <f t="shared" si="62"/>
        <v>#N/A</v>
      </c>
      <c r="O675" s="205" t="e">
        <f>IF(Comparativo!$E$6="Tabela Não Desonerada",VLOOKUP($C675,'Orçamento Base'!$D$12:$S$1673,13,FALSE),VLOOKUP($C675,#REF!,13,FALSE))</f>
        <v>#N/A</v>
      </c>
      <c r="P675" s="205" t="e">
        <f t="shared" si="63"/>
        <v>#N/A</v>
      </c>
      <c r="Q675" s="205" t="e">
        <f>IF(Comparativo!$E$6="Tabela Não Desonerada",VLOOKUP($C675,'Orçamento Base'!$D$12:$S$1673,14,FALSE),VLOOKUP($C675,#REF!,14,FALSE))</f>
        <v>#N/A</v>
      </c>
      <c r="R675" s="205" t="e">
        <f t="shared" si="64"/>
        <v>#N/A</v>
      </c>
      <c r="S675" s="205" t="e">
        <f>IF(Comparativo!$E$6="Tabela Não Desonerada",VLOOKUP($C675,'Orçamento Base'!$D$12:$S$1673,15,FALSE),VLOOKUP($C675,#REF!,15,FALSE))</f>
        <v>#N/A</v>
      </c>
      <c r="T675" s="205" t="e">
        <f t="shared" si="65"/>
        <v>#N/A</v>
      </c>
    </row>
    <row r="676" spans="1:20" ht="15">
      <c r="A676" s="203">
        <v>1</v>
      </c>
      <c r="B676" s="203" t="e">
        <f>'Orçamento-TCE'!B676</f>
        <v>#N/A</v>
      </c>
      <c r="C676" s="229">
        <f>'Orçamento-TCE'!C676</f>
        <v>0</v>
      </c>
      <c r="D676" s="199" t="e">
        <f>'Orçamento-TCE'!G676</f>
        <v>#N/A</v>
      </c>
      <c r="E676" s="204">
        <f>'Orçamento-TCE'!H676</f>
        <v>0</v>
      </c>
      <c r="F676" s="230" t="e">
        <f>'Orçamento-TCE'!I676</f>
        <v>#N/A</v>
      </c>
      <c r="G676" s="227" t="e">
        <f>IF(Comparativo!$E$6="Tabela Não Desonerada",VLOOKUP($C676,'Orçamento Base'!$D$12:$S$1673,12,FALSE),VLOOKUP($C676,#REF!,12,FALSE))</f>
        <v>#N/A</v>
      </c>
      <c r="H676" s="228">
        <f>IFERROR(IF(Comparativo!$E$6="Tabela Não Desonerada",VLOOKUP($C676,'Orçamento Base'!$D$12:$S$1673,16,FALSE),VLOOKUP($C676,#REF!,16,FALSE)),0)</f>
        <v>0</v>
      </c>
      <c r="I676" s="575" t="e">
        <f>IF(Comparativo!$E$6="Tabela Não Desonerada",VLOOKUP($C676,'Orçamento Base'!$D$12:$S$1673,11,FALSE),VLOOKUP($C676,#REF!,11,FALSE))</f>
        <v>#N/A</v>
      </c>
      <c r="J676" s="363">
        <f>IF(Comparativo!$E$6="Tabela Não Desonerada",Encargos!$F$44,Encargos!$D$44)</f>
        <v>1.1122000000000001</v>
      </c>
      <c r="K676" s="364"/>
      <c r="L676" s="365" t="e">
        <f t="shared" si="60"/>
        <v>#N/A</v>
      </c>
      <c r="M676" s="365" t="e">
        <f t="shared" si="61"/>
        <v>#N/A</v>
      </c>
      <c r="N676" s="376" t="e">
        <f t="shared" si="62"/>
        <v>#N/A</v>
      </c>
      <c r="O676" s="205" t="e">
        <f>IF(Comparativo!$E$6="Tabela Não Desonerada",VLOOKUP($C676,'Orçamento Base'!$D$12:$S$1673,13,FALSE),VLOOKUP($C676,#REF!,13,FALSE))</f>
        <v>#N/A</v>
      </c>
      <c r="P676" s="205" t="e">
        <f t="shared" si="63"/>
        <v>#N/A</v>
      </c>
      <c r="Q676" s="205" t="e">
        <f>IF(Comparativo!$E$6="Tabela Não Desonerada",VLOOKUP($C676,'Orçamento Base'!$D$12:$S$1673,14,FALSE),VLOOKUP($C676,#REF!,14,FALSE))</f>
        <v>#N/A</v>
      </c>
      <c r="R676" s="205" t="e">
        <f t="shared" si="64"/>
        <v>#N/A</v>
      </c>
      <c r="S676" s="205" t="e">
        <f>IF(Comparativo!$E$6="Tabela Não Desonerada",VLOOKUP($C676,'Orçamento Base'!$D$12:$S$1673,15,FALSE),VLOOKUP($C676,#REF!,15,FALSE))</f>
        <v>#N/A</v>
      </c>
      <c r="T676" s="205" t="e">
        <f t="shared" si="65"/>
        <v>#N/A</v>
      </c>
    </row>
    <row r="677" spans="1:20" ht="15">
      <c r="A677" s="203">
        <v>1</v>
      </c>
      <c r="B677" s="203" t="e">
        <f>'Orçamento-TCE'!B677</f>
        <v>#N/A</v>
      </c>
      <c r="C677" s="229">
        <f>'Orçamento-TCE'!C677</f>
        <v>0</v>
      </c>
      <c r="D677" s="199" t="e">
        <f>'Orçamento-TCE'!G677</f>
        <v>#N/A</v>
      </c>
      <c r="E677" s="204">
        <f>'Orçamento-TCE'!H677</f>
        <v>0</v>
      </c>
      <c r="F677" s="230" t="e">
        <f>'Orçamento-TCE'!I677</f>
        <v>#N/A</v>
      </c>
      <c r="G677" s="227" t="e">
        <f>IF(Comparativo!$E$6="Tabela Não Desonerada",VLOOKUP($C677,'Orçamento Base'!$D$12:$S$1673,12,FALSE),VLOOKUP($C677,#REF!,12,FALSE))</f>
        <v>#N/A</v>
      </c>
      <c r="H677" s="228">
        <f>IFERROR(IF(Comparativo!$E$6="Tabela Não Desonerada",VLOOKUP($C677,'Orçamento Base'!$D$12:$S$1673,16,FALSE),VLOOKUP($C677,#REF!,16,FALSE)),0)</f>
        <v>0</v>
      </c>
      <c r="I677" s="575" t="e">
        <f>IF(Comparativo!$E$6="Tabela Não Desonerada",VLOOKUP($C677,'Orçamento Base'!$D$12:$S$1673,11,FALSE),VLOOKUP($C677,#REF!,11,FALSE))</f>
        <v>#N/A</v>
      </c>
      <c r="J677" s="363">
        <f>IF(Comparativo!$E$6="Tabela Não Desonerada",Encargos!$F$44,Encargos!$D$44)</f>
        <v>1.1122000000000001</v>
      </c>
      <c r="K677" s="364"/>
      <c r="L677" s="365" t="e">
        <f t="shared" si="60"/>
        <v>#N/A</v>
      </c>
      <c r="M677" s="365" t="e">
        <f t="shared" si="61"/>
        <v>#N/A</v>
      </c>
      <c r="N677" s="376" t="e">
        <f t="shared" si="62"/>
        <v>#N/A</v>
      </c>
      <c r="O677" s="205" t="e">
        <f>IF(Comparativo!$E$6="Tabela Não Desonerada",VLOOKUP($C677,'Orçamento Base'!$D$12:$S$1673,13,FALSE),VLOOKUP($C677,#REF!,13,FALSE))</f>
        <v>#N/A</v>
      </c>
      <c r="P677" s="205" t="e">
        <f t="shared" si="63"/>
        <v>#N/A</v>
      </c>
      <c r="Q677" s="205" t="e">
        <f>IF(Comparativo!$E$6="Tabela Não Desonerada",VLOOKUP($C677,'Orçamento Base'!$D$12:$S$1673,14,FALSE),VLOOKUP($C677,#REF!,14,FALSE))</f>
        <v>#N/A</v>
      </c>
      <c r="R677" s="205" t="e">
        <f t="shared" si="64"/>
        <v>#N/A</v>
      </c>
      <c r="S677" s="205" t="e">
        <f>IF(Comparativo!$E$6="Tabela Não Desonerada",VLOOKUP($C677,'Orçamento Base'!$D$12:$S$1673,15,FALSE),VLOOKUP($C677,#REF!,15,FALSE))</f>
        <v>#N/A</v>
      </c>
      <c r="T677" s="205" t="e">
        <f t="shared" si="65"/>
        <v>#N/A</v>
      </c>
    </row>
    <row r="678" spans="1:20" ht="15">
      <c r="A678" s="203">
        <v>1</v>
      </c>
      <c r="B678" s="203" t="e">
        <f>'Orçamento-TCE'!B678</f>
        <v>#N/A</v>
      </c>
      <c r="C678" s="229">
        <f>'Orçamento-TCE'!C678</f>
        <v>0</v>
      </c>
      <c r="D678" s="199" t="e">
        <f>'Orçamento-TCE'!G678</f>
        <v>#N/A</v>
      </c>
      <c r="E678" s="204">
        <f>'Orçamento-TCE'!H678</f>
        <v>0</v>
      </c>
      <c r="F678" s="230" t="e">
        <f>'Orçamento-TCE'!I678</f>
        <v>#N/A</v>
      </c>
      <c r="G678" s="227" t="e">
        <f>IF(Comparativo!$E$6="Tabela Não Desonerada",VLOOKUP($C678,'Orçamento Base'!$D$12:$S$1673,12,FALSE),VLOOKUP($C678,#REF!,12,FALSE))</f>
        <v>#N/A</v>
      </c>
      <c r="H678" s="228">
        <f>IFERROR(IF(Comparativo!$E$6="Tabela Não Desonerada",VLOOKUP($C678,'Orçamento Base'!$D$12:$S$1673,16,FALSE),VLOOKUP($C678,#REF!,16,FALSE)),0)</f>
        <v>0</v>
      </c>
      <c r="I678" s="575" t="e">
        <f>IF(Comparativo!$E$6="Tabela Não Desonerada",VLOOKUP($C678,'Orçamento Base'!$D$12:$S$1673,11,FALSE),VLOOKUP($C678,#REF!,11,FALSE))</f>
        <v>#N/A</v>
      </c>
      <c r="J678" s="363">
        <f>IF(Comparativo!$E$6="Tabela Não Desonerada",Encargos!$F$44,Encargos!$D$44)</f>
        <v>1.1122000000000001</v>
      </c>
      <c r="K678" s="364"/>
      <c r="L678" s="365" t="e">
        <f t="shared" si="60"/>
        <v>#N/A</v>
      </c>
      <c r="M678" s="365" t="e">
        <f t="shared" si="61"/>
        <v>#N/A</v>
      </c>
      <c r="N678" s="376" t="e">
        <f t="shared" si="62"/>
        <v>#N/A</v>
      </c>
      <c r="O678" s="205" t="e">
        <f>IF(Comparativo!$E$6="Tabela Não Desonerada",VLOOKUP($C678,'Orçamento Base'!$D$12:$S$1673,13,FALSE),VLOOKUP($C678,#REF!,13,FALSE))</f>
        <v>#N/A</v>
      </c>
      <c r="P678" s="205" t="e">
        <f t="shared" si="63"/>
        <v>#N/A</v>
      </c>
      <c r="Q678" s="205" t="e">
        <f>IF(Comparativo!$E$6="Tabela Não Desonerada",VLOOKUP($C678,'Orçamento Base'!$D$12:$S$1673,14,FALSE),VLOOKUP($C678,#REF!,14,FALSE))</f>
        <v>#N/A</v>
      </c>
      <c r="R678" s="205" t="e">
        <f t="shared" si="64"/>
        <v>#N/A</v>
      </c>
      <c r="S678" s="205" t="e">
        <f>IF(Comparativo!$E$6="Tabela Não Desonerada",VLOOKUP($C678,'Orçamento Base'!$D$12:$S$1673,15,FALSE),VLOOKUP($C678,#REF!,15,FALSE))</f>
        <v>#N/A</v>
      </c>
      <c r="T678" s="205" t="e">
        <f t="shared" si="65"/>
        <v>#N/A</v>
      </c>
    </row>
    <row r="679" spans="1:20" ht="15">
      <c r="A679" s="203">
        <v>1</v>
      </c>
      <c r="B679" s="203" t="e">
        <f>'Orçamento-TCE'!B679</f>
        <v>#N/A</v>
      </c>
      <c r="C679" s="229">
        <f>'Orçamento-TCE'!C679</f>
        <v>0</v>
      </c>
      <c r="D679" s="199" t="e">
        <f>'Orçamento-TCE'!G679</f>
        <v>#N/A</v>
      </c>
      <c r="E679" s="204">
        <f>'Orçamento-TCE'!H679</f>
        <v>0</v>
      </c>
      <c r="F679" s="230" t="e">
        <f>'Orçamento-TCE'!I679</f>
        <v>#N/A</v>
      </c>
      <c r="G679" s="227" t="e">
        <f>IF(Comparativo!$E$6="Tabela Não Desonerada",VLOOKUP($C679,'Orçamento Base'!$D$12:$S$1673,12,FALSE),VLOOKUP($C679,#REF!,12,FALSE))</f>
        <v>#N/A</v>
      </c>
      <c r="H679" s="228">
        <f>IFERROR(IF(Comparativo!$E$6="Tabela Não Desonerada",VLOOKUP($C679,'Orçamento Base'!$D$12:$S$1673,16,FALSE),VLOOKUP($C679,#REF!,16,FALSE)),0)</f>
        <v>0</v>
      </c>
      <c r="I679" s="575" t="e">
        <f>IF(Comparativo!$E$6="Tabela Não Desonerada",VLOOKUP($C679,'Orçamento Base'!$D$12:$S$1673,11,FALSE),VLOOKUP($C679,#REF!,11,FALSE))</f>
        <v>#N/A</v>
      </c>
      <c r="J679" s="363">
        <f>IF(Comparativo!$E$6="Tabela Não Desonerada",Encargos!$F$44,Encargos!$D$44)</f>
        <v>1.1122000000000001</v>
      </c>
      <c r="K679" s="364"/>
      <c r="L679" s="365" t="e">
        <f t="shared" si="60"/>
        <v>#N/A</v>
      </c>
      <c r="M679" s="365" t="e">
        <f t="shared" si="61"/>
        <v>#N/A</v>
      </c>
      <c r="N679" s="376" t="e">
        <f t="shared" si="62"/>
        <v>#N/A</v>
      </c>
      <c r="O679" s="205" t="e">
        <f>IF(Comparativo!$E$6="Tabela Não Desonerada",VLOOKUP($C679,'Orçamento Base'!$D$12:$S$1673,13,FALSE),VLOOKUP($C679,#REF!,13,FALSE))</f>
        <v>#N/A</v>
      </c>
      <c r="P679" s="205" t="e">
        <f t="shared" si="63"/>
        <v>#N/A</v>
      </c>
      <c r="Q679" s="205" t="e">
        <f>IF(Comparativo!$E$6="Tabela Não Desonerada",VLOOKUP($C679,'Orçamento Base'!$D$12:$S$1673,14,FALSE),VLOOKUP($C679,#REF!,14,FALSE))</f>
        <v>#N/A</v>
      </c>
      <c r="R679" s="205" t="e">
        <f t="shared" si="64"/>
        <v>#N/A</v>
      </c>
      <c r="S679" s="205" t="e">
        <f>IF(Comparativo!$E$6="Tabela Não Desonerada",VLOOKUP($C679,'Orçamento Base'!$D$12:$S$1673,15,FALSE),VLOOKUP($C679,#REF!,15,FALSE))</f>
        <v>#N/A</v>
      </c>
      <c r="T679" s="205" t="e">
        <f t="shared" si="65"/>
        <v>#N/A</v>
      </c>
    </row>
    <row r="680" spans="1:20" ht="15">
      <c r="A680" s="203">
        <v>1</v>
      </c>
      <c r="B680" s="203" t="e">
        <f>'Orçamento-TCE'!B680</f>
        <v>#N/A</v>
      </c>
      <c r="C680" s="229">
        <f>'Orçamento-TCE'!C680</f>
        <v>0</v>
      </c>
      <c r="D680" s="199" t="e">
        <f>'Orçamento-TCE'!G680</f>
        <v>#N/A</v>
      </c>
      <c r="E680" s="204">
        <f>'Orçamento-TCE'!H680</f>
        <v>0</v>
      </c>
      <c r="F680" s="230" t="e">
        <f>'Orçamento-TCE'!I680</f>
        <v>#N/A</v>
      </c>
      <c r="G680" s="227" t="e">
        <f>IF(Comparativo!$E$6="Tabela Não Desonerada",VLOOKUP($C680,'Orçamento Base'!$D$12:$S$1673,12,FALSE),VLOOKUP($C680,#REF!,12,FALSE))</f>
        <v>#N/A</v>
      </c>
      <c r="H680" s="228">
        <f>IFERROR(IF(Comparativo!$E$6="Tabela Não Desonerada",VLOOKUP($C680,'Orçamento Base'!$D$12:$S$1673,16,FALSE),VLOOKUP($C680,#REF!,16,FALSE)),0)</f>
        <v>0</v>
      </c>
      <c r="I680" s="575" t="e">
        <f>IF(Comparativo!$E$6="Tabela Não Desonerada",VLOOKUP($C680,'Orçamento Base'!$D$12:$S$1673,11,FALSE),VLOOKUP($C680,#REF!,11,FALSE))</f>
        <v>#N/A</v>
      </c>
      <c r="J680" s="363">
        <f>IF(Comparativo!$E$6="Tabela Não Desonerada",Encargos!$F$44,Encargos!$D$44)</f>
        <v>1.1122000000000001</v>
      </c>
      <c r="K680" s="364"/>
      <c r="L680" s="365" t="e">
        <f t="shared" si="60"/>
        <v>#N/A</v>
      </c>
      <c r="M680" s="365" t="e">
        <f t="shared" si="61"/>
        <v>#N/A</v>
      </c>
      <c r="N680" s="376" t="e">
        <f t="shared" si="62"/>
        <v>#N/A</v>
      </c>
      <c r="O680" s="205" t="e">
        <f>IF(Comparativo!$E$6="Tabela Não Desonerada",VLOOKUP($C680,'Orçamento Base'!$D$12:$S$1673,13,FALSE),VLOOKUP($C680,#REF!,13,FALSE))</f>
        <v>#N/A</v>
      </c>
      <c r="P680" s="205" t="e">
        <f t="shared" si="63"/>
        <v>#N/A</v>
      </c>
      <c r="Q680" s="205" t="e">
        <f>IF(Comparativo!$E$6="Tabela Não Desonerada",VLOOKUP($C680,'Orçamento Base'!$D$12:$S$1673,14,FALSE),VLOOKUP($C680,#REF!,14,FALSE))</f>
        <v>#N/A</v>
      </c>
      <c r="R680" s="205" t="e">
        <f t="shared" si="64"/>
        <v>#N/A</v>
      </c>
      <c r="S680" s="205" t="e">
        <f>IF(Comparativo!$E$6="Tabela Não Desonerada",VLOOKUP($C680,'Orçamento Base'!$D$12:$S$1673,15,FALSE),VLOOKUP($C680,#REF!,15,FALSE))</f>
        <v>#N/A</v>
      </c>
      <c r="T680" s="205" t="e">
        <f t="shared" si="65"/>
        <v>#N/A</v>
      </c>
    </row>
    <row r="681" spans="1:20" ht="15">
      <c r="A681" s="203">
        <v>1</v>
      </c>
      <c r="B681" s="203" t="e">
        <f>'Orçamento-TCE'!B681</f>
        <v>#N/A</v>
      </c>
      <c r="C681" s="229">
        <f>'Orçamento-TCE'!C681</f>
        <v>0</v>
      </c>
      <c r="D681" s="199" t="e">
        <f>'Orçamento-TCE'!G681</f>
        <v>#N/A</v>
      </c>
      <c r="E681" s="204">
        <f>'Orçamento-TCE'!H681</f>
        <v>0</v>
      </c>
      <c r="F681" s="230" t="e">
        <f>'Orçamento-TCE'!I681</f>
        <v>#N/A</v>
      </c>
      <c r="G681" s="227" t="e">
        <f>IF(Comparativo!$E$6="Tabela Não Desonerada",VLOOKUP($C681,'Orçamento Base'!$D$12:$S$1673,12,FALSE),VLOOKUP($C681,#REF!,12,FALSE))</f>
        <v>#N/A</v>
      </c>
      <c r="H681" s="228">
        <f>IFERROR(IF(Comparativo!$E$6="Tabela Não Desonerada",VLOOKUP($C681,'Orçamento Base'!$D$12:$S$1673,16,FALSE),VLOOKUP($C681,#REF!,16,FALSE)),0)</f>
        <v>0</v>
      </c>
      <c r="I681" s="575" t="e">
        <f>IF(Comparativo!$E$6="Tabela Não Desonerada",VLOOKUP($C681,'Orçamento Base'!$D$12:$S$1673,11,FALSE),VLOOKUP($C681,#REF!,11,FALSE))</f>
        <v>#N/A</v>
      </c>
      <c r="J681" s="363">
        <f>IF(Comparativo!$E$6="Tabela Não Desonerada",Encargos!$F$44,Encargos!$D$44)</f>
        <v>1.1122000000000001</v>
      </c>
      <c r="K681" s="364"/>
      <c r="L681" s="365" t="e">
        <f t="shared" si="60"/>
        <v>#N/A</v>
      </c>
      <c r="M681" s="365" t="e">
        <f t="shared" si="61"/>
        <v>#N/A</v>
      </c>
      <c r="N681" s="376" t="e">
        <f t="shared" si="62"/>
        <v>#N/A</v>
      </c>
      <c r="O681" s="205" t="e">
        <f>IF(Comparativo!$E$6="Tabela Não Desonerada",VLOOKUP($C681,'Orçamento Base'!$D$12:$S$1673,13,FALSE),VLOOKUP($C681,#REF!,13,FALSE))</f>
        <v>#N/A</v>
      </c>
      <c r="P681" s="205" t="e">
        <f t="shared" si="63"/>
        <v>#N/A</v>
      </c>
      <c r="Q681" s="205" t="e">
        <f>IF(Comparativo!$E$6="Tabela Não Desonerada",VLOOKUP($C681,'Orçamento Base'!$D$12:$S$1673,14,FALSE),VLOOKUP($C681,#REF!,14,FALSE))</f>
        <v>#N/A</v>
      </c>
      <c r="R681" s="205" t="e">
        <f t="shared" si="64"/>
        <v>#N/A</v>
      </c>
      <c r="S681" s="205" t="e">
        <f>IF(Comparativo!$E$6="Tabela Não Desonerada",VLOOKUP($C681,'Orçamento Base'!$D$12:$S$1673,15,FALSE),VLOOKUP($C681,#REF!,15,FALSE))</f>
        <v>#N/A</v>
      </c>
      <c r="T681" s="205" t="e">
        <f t="shared" si="65"/>
        <v>#N/A</v>
      </c>
    </row>
    <row r="682" spans="1:20" ht="15">
      <c r="A682" s="203">
        <v>1</v>
      </c>
      <c r="B682" s="203" t="e">
        <f>'Orçamento-TCE'!B682</f>
        <v>#N/A</v>
      </c>
      <c r="C682" s="229">
        <f>'Orçamento-TCE'!C682</f>
        <v>0</v>
      </c>
      <c r="D682" s="199" t="e">
        <f>'Orçamento-TCE'!G682</f>
        <v>#N/A</v>
      </c>
      <c r="E682" s="204">
        <f>'Orçamento-TCE'!H682</f>
        <v>0</v>
      </c>
      <c r="F682" s="230" t="e">
        <f>'Orçamento-TCE'!I682</f>
        <v>#N/A</v>
      </c>
      <c r="G682" s="227" t="e">
        <f>IF(Comparativo!$E$6="Tabela Não Desonerada",VLOOKUP($C682,'Orçamento Base'!$D$12:$S$1673,12,FALSE),VLOOKUP($C682,#REF!,12,FALSE))</f>
        <v>#N/A</v>
      </c>
      <c r="H682" s="228">
        <f>IFERROR(IF(Comparativo!$E$6="Tabela Não Desonerada",VLOOKUP($C682,'Orçamento Base'!$D$12:$S$1673,16,FALSE),VLOOKUP($C682,#REF!,16,FALSE)),0)</f>
        <v>0</v>
      </c>
      <c r="I682" s="575" t="e">
        <f>IF(Comparativo!$E$6="Tabela Não Desonerada",VLOOKUP($C682,'Orçamento Base'!$D$12:$S$1673,11,FALSE),VLOOKUP($C682,#REF!,11,FALSE))</f>
        <v>#N/A</v>
      </c>
      <c r="J682" s="363">
        <f>IF(Comparativo!$E$6="Tabela Não Desonerada",Encargos!$F$44,Encargos!$D$44)</f>
        <v>1.1122000000000001</v>
      </c>
      <c r="K682" s="364"/>
      <c r="L682" s="365" t="e">
        <f t="shared" si="60"/>
        <v>#N/A</v>
      </c>
      <c r="M682" s="365" t="e">
        <f t="shared" si="61"/>
        <v>#N/A</v>
      </c>
      <c r="N682" s="376" t="e">
        <f t="shared" si="62"/>
        <v>#N/A</v>
      </c>
      <c r="O682" s="205" t="e">
        <f>IF(Comparativo!$E$6="Tabela Não Desonerada",VLOOKUP($C682,'Orçamento Base'!$D$12:$S$1673,13,FALSE),VLOOKUP($C682,#REF!,13,FALSE))</f>
        <v>#N/A</v>
      </c>
      <c r="P682" s="205" t="e">
        <f t="shared" si="63"/>
        <v>#N/A</v>
      </c>
      <c r="Q682" s="205" t="e">
        <f>IF(Comparativo!$E$6="Tabela Não Desonerada",VLOOKUP($C682,'Orçamento Base'!$D$12:$S$1673,14,FALSE),VLOOKUP($C682,#REF!,14,FALSE))</f>
        <v>#N/A</v>
      </c>
      <c r="R682" s="205" t="e">
        <f t="shared" si="64"/>
        <v>#N/A</v>
      </c>
      <c r="S682" s="205" t="e">
        <f>IF(Comparativo!$E$6="Tabela Não Desonerada",VLOOKUP($C682,'Orçamento Base'!$D$12:$S$1673,15,FALSE),VLOOKUP($C682,#REF!,15,FALSE))</f>
        <v>#N/A</v>
      </c>
      <c r="T682" s="205" t="e">
        <f t="shared" si="65"/>
        <v>#N/A</v>
      </c>
    </row>
    <row r="683" spans="1:20" ht="15">
      <c r="A683" s="203">
        <v>1</v>
      </c>
      <c r="B683" s="203" t="e">
        <f>'Orçamento-TCE'!B683</f>
        <v>#N/A</v>
      </c>
      <c r="C683" s="229">
        <f>'Orçamento-TCE'!C683</f>
        <v>0</v>
      </c>
      <c r="D683" s="199" t="e">
        <f>'Orçamento-TCE'!G683</f>
        <v>#N/A</v>
      </c>
      <c r="E683" s="204">
        <f>'Orçamento-TCE'!H683</f>
        <v>0</v>
      </c>
      <c r="F683" s="230" t="e">
        <f>'Orçamento-TCE'!I683</f>
        <v>#N/A</v>
      </c>
      <c r="G683" s="227" t="e">
        <f>IF(Comparativo!$E$6="Tabela Não Desonerada",VLOOKUP($C683,'Orçamento Base'!$D$12:$S$1673,12,FALSE),VLOOKUP($C683,#REF!,12,FALSE))</f>
        <v>#N/A</v>
      </c>
      <c r="H683" s="228">
        <f>IFERROR(IF(Comparativo!$E$6="Tabela Não Desonerada",VLOOKUP($C683,'Orçamento Base'!$D$12:$S$1673,16,FALSE),VLOOKUP($C683,#REF!,16,FALSE)),0)</f>
        <v>0</v>
      </c>
      <c r="I683" s="575" t="e">
        <f>IF(Comparativo!$E$6="Tabela Não Desonerada",VLOOKUP($C683,'Orçamento Base'!$D$12:$S$1673,11,FALSE),VLOOKUP($C683,#REF!,11,FALSE))</f>
        <v>#N/A</v>
      </c>
      <c r="J683" s="363">
        <f>IF(Comparativo!$E$6="Tabela Não Desonerada",Encargos!$F$44,Encargos!$D$44)</f>
        <v>1.1122000000000001</v>
      </c>
      <c r="K683" s="364"/>
      <c r="L683" s="365" t="e">
        <f t="shared" si="60"/>
        <v>#N/A</v>
      </c>
      <c r="M683" s="365" t="e">
        <f t="shared" si="61"/>
        <v>#N/A</v>
      </c>
      <c r="N683" s="376" t="e">
        <f t="shared" si="62"/>
        <v>#N/A</v>
      </c>
      <c r="O683" s="205" t="e">
        <f>IF(Comparativo!$E$6="Tabela Não Desonerada",VLOOKUP($C683,'Orçamento Base'!$D$12:$S$1673,13,FALSE),VLOOKUP($C683,#REF!,13,FALSE))</f>
        <v>#N/A</v>
      </c>
      <c r="P683" s="205" t="e">
        <f t="shared" si="63"/>
        <v>#N/A</v>
      </c>
      <c r="Q683" s="205" t="e">
        <f>IF(Comparativo!$E$6="Tabela Não Desonerada",VLOOKUP($C683,'Orçamento Base'!$D$12:$S$1673,14,FALSE),VLOOKUP($C683,#REF!,14,FALSE))</f>
        <v>#N/A</v>
      </c>
      <c r="R683" s="205" t="e">
        <f t="shared" si="64"/>
        <v>#N/A</v>
      </c>
      <c r="S683" s="205" t="e">
        <f>IF(Comparativo!$E$6="Tabela Não Desonerada",VLOOKUP($C683,'Orçamento Base'!$D$12:$S$1673,15,FALSE),VLOOKUP($C683,#REF!,15,FALSE))</f>
        <v>#N/A</v>
      </c>
      <c r="T683" s="205" t="e">
        <f t="shared" si="65"/>
        <v>#N/A</v>
      </c>
    </row>
    <row r="684" spans="1:20" ht="15">
      <c r="A684" s="203">
        <v>1</v>
      </c>
      <c r="B684" s="203" t="e">
        <f>'Orçamento-TCE'!B684</f>
        <v>#N/A</v>
      </c>
      <c r="C684" s="229">
        <f>'Orçamento-TCE'!C684</f>
        <v>0</v>
      </c>
      <c r="D684" s="199" t="e">
        <f>'Orçamento-TCE'!G684</f>
        <v>#N/A</v>
      </c>
      <c r="E684" s="204">
        <f>'Orçamento-TCE'!H684</f>
        <v>0</v>
      </c>
      <c r="F684" s="230" t="e">
        <f>'Orçamento-TCE'!I684</f>
        <v>#N/A</v>
      </c>
      <c r="G684" s="227" t="e">
        <f>IF(Comparativo!$E$6="Tabela Não Desonerada",VLOOKUP($C684,'Orçamento Base'!$D$12:$S$1673,12,FALSE),VLOOKUP($C684,#REF!,12,FALSE))</f>
        <v>#N/A</v>
      </c>
      <c r="H684" s="228">
        <f>IFERROR(IF(Comparativo!$E$6="Tabela Não Desonerada",VLOOKUP($C684,'Orçamento Base'!$D$12:$S$1673,16,FALSE),VLOOKUP($C684,#REF!,16,FALSE)),0)</f>
        <v>0</v>
      </c>
      <c r="I684" s="575" t="e">
        <f>IF(Comparativo!$E$6="Tabela Não Desonerada",VLOOKUP($C684,'Orçamento Base'!$D$12:$S$1673,11,FALSE),VLOOKUP($C684,#REF!,11,FALSE))</f>
        <v>#N/A</v>
      </c>
      <c r="J684" s="363">
        <f>IF(Comparativo!$E$6="Tabela Não Desonerada",Encargos!$F$44,Encargos!$D$44)</f>
        <v>1.1122000000000001</v>
      </c>
      <c r="K684" s="364"/>
      <c r="L684" s="365" t="e">
        <f t="shared" si="60"/>
        <v>#N/A</v>
      </c>
      <c r="M684" s="365" t="e">
        <f t="shared" si="61"/>
        <v>#N/A</v>
      </c>
      <c r="N684" s="376" t="e">
        <f t="shared" si="62"/>
        <v>#N/A</v>
      </c>
      <c r="O684" s="205" t="e">
        <f>IF(Comparativo!$E$6="Tabela Não Desonerada",VLOOKUP($C684,'Orçamento Base'!$D$12:$S$1673,13,FALSE),VLOOKUP($C684,#REF!,13,FALSE))</f>
        <v>#N/A</v>
      </c>
      <c r="P684" s="205" t="e">
        <f t="shared" si="63"/>
        <v>#N/A</v>
      </c>
      <c r="Q684" s="205" t="e">
        <f>IF(Comparativo!$E$6="Tabela Não Desonerada",VLOOKUP($C684,'Orçamento Base'!$D$12:$S$1673,14,FALSE),VLOOKUP($C684,#REF!,14,FALSE))</f>
        <v>#N/A</v>
      </c>
      <c r="R684" s="205" t="e">
        <f t="shared" si="64"/>
        <v>#N/A</v>
      </c>
      <c r="S684" s="205" t="e">
        <f>IF(Comparativo!$E$6="Tabela Não Desonerada",VLOOKUP($C684,'Orçamento Base'!$D$12:$S$1673,15,FALSE),VLOOKUP($C684,#REF!,15,FALSE))</f>
        <v>#N/A</v>
      </c>
      <c r="T684" s="205" t="e">
        <f t="shared" si="65"/>
        <v>#N/A</v>
      </c>
    </row>
    <row r="685" spans="1:20" ht="15">
      <c r="A685" s="203">
        <v>1</v>
      </c>
      <c r="B685" s="203" t="e">
        <f>'Orçamento-TCE'!B685</f>
        <v>#N/A</v>
      </c>
      <c r="C685" s="229">
        <f>'Orçamento-TCE'!C685</f>
        <v>0</v>
      </c>
      <c r="D685" s="199" t="e">
        <f>'Orçamento-TCE'!G685</f>
        <v>#N/A</v>
      </c>
      <c r="E685" s="204">
        <f>'Orçamento-TCE'!H685</f>
        <v>0</v>
      </c>
      <c r="F685" s="230" t="e">
        <f>'Orçamento-TCE'!I685</f>
        <v>#N/A</v>
      </c>
      <c r="G685" s="227" t="e">
        <f>IF(Comparativo!$E$6="Tabela Não Desonerada",VLOOKUP($C685,'Orçamento Base'!$D$12:$S$1673,12,FALSE),VLOOKUP($C685,#REF!,12,FALSE))</f>
        <v>#N/A</v>
      </c>
      <c r="H685" s="228">
        <f>IFERROR(IF(Comparativo!$E$6="Tabela Não Desonerada",VLOOKUP($C685,'Orçamento Base'!$D$12:$S$1673,16,FALSE),VLOOKUP($C685,#REF!,16,FALSE)),0)</f>
        <v>0</v>
      </c>
      <c r="I685" s="575" t="e">
        <f>IF(Comparativo!$E$6="Tabela Não Desonerada",VLOOKUP($C685,'Orçamento Base'!$D$12:$S$1673,11,FALSE),VLOOKUP($C685,#REF!,11,FALSE))</f>
        <v>#N/A</v>
      </c>
      <c r="J685" s="363">
        <f>IF(Comparativo!$E$6="Tabela Não Desonerada",Encargos!$F$44,Encargos!$D$44)</f>
        <v>1.1122000000000001</v>
      </c>
      <c r="K685" s="364"/>
      <c r="L685" s="365" t="e">
        <f t="shared" si="60"/>
        <v>#N/A</v>
      </c>
      <c r="M685" s="365" t="e">
        <f t="shared" si="61"/>
        <v>#N/A</v>
      </c>
      <c r="N685" s="376" t="e">
        <f t="shared" si="62"/>
        <v>#N/A</v>
      </c>
      <c r="O685" s="205" t="e">
        <f>IF(Comparativo!$E$6="Tabela Não Desonerada",VLOOKUP($C685,'Orçamento Base'!$D$12:$S$1673,13,FALSE),VLOOKUP($C685,#REF!,13,FALSE))</f>
        <v>#N/A</v>
      </c>
      <c r="P685" s="205" t="e">
        <f t="shared" si="63"/>
        <v>#N/A</v>
      </c>
      <c r="Q685" s="205" t="e">
        <f>IF(Comparativo!$E$6="Tabela Não Desonerada",VLOOKUP($C685,'Orçamento Base'!$D$12:$S$1673,14,FALSE),VLOOKUP($C685,#REF!,14,FALSE))</f>
        <v>#N/A</v>
      </c>
      <c r="R685" s="205" t="e">
        <f t="shared" si="64"/>
        <v>#N/A</v>
      </c>
      <c r="S685" s="205" t="e">
        <f>IF(Comparativo!$E$6="Tabela Não Desonerada",VLOOKUP($C685,'Orçamento Base'!$D$12:$S$1673,15,FALSE),VLOOKUP($C685,#REF!,15,FALSE))</f>
        <v>#N/A</v>
      </c>
      <c r="T685" s="205" t="e">
        <f t="shared" si="65"/>
        <v>#N/A</v>
      </c>
    </row>
    <row r="686" spans="1:20" ht="15">
      <c r="A686" s="203">
        <v>1</v>
      </c>
      <c r="B686" s="203" t="e">
        <f>'Orçamento-TCE'!B686</f>
        <v>#N/A</v>
      </c>
      <c r="C686" s="229">
        <f>'Orçamento-TCE'!C686</f>
        <v>0</v>
      </c>
      <c r="D686" s="199" t="e">
        <f>'Orçamento-TCE'!G686</f>
        <v>#N/A</v>
      </c>
      <c r="E686" s="204">
        <f>'Orçamento-TCE'!H686</f>
        <v>0</v>
      </c>
      <c r="F686" s="230" t="e">
        <f>'Orçamento-TCE'!I686</f>
        <v>#N/A</v>
      </c>
      <c r="G686" s="227" t="e">
        <f>IF(Comparativo!$E$6="Tabela Não Desonerada",VLOOKUP($C686,'Orçamento Base'!$D$12:$S$1673,12,FALSE),VLOOKUP($C686,#REF!,12,FALSE))</f>
        <v>#N/A</v>
      </c>
      <c r="H686" s="228">
        <f>IFERROR(IF(Comparativo!$E$6="Tabela Não Desonerada",VLOOKUP($C686,'Orçamento Base'!$D$12:$S$1673,16,FALSE),VLOOKUP($C686,#REF!,16,FALSE)),0)</f>
        <v>0</v>
      </c>
      <c r="I686" s="575" t="e">
        <f>IF(Comparativo!$E$6="Tabela Não Desonerada",VLOOKUP($C686,'Orçamento Base'!$D$12:$S$1673,11,FALSE),VLOOKUP($C686,#REF!,11,FALSE))</f>
        <v>#N/A</v>
      </c>
      <c r="J686" s="363">
        <f>IF(Comparativo!$E$6="Tabela Não Desonerada",Encargos!$F$44,Encargos!$D$44)</f>
        <v>1.1122000000000001</v>
      </c>
      <c r="K686" s="364"/>
      <c r="L686" s="365" t="e">
        <f t="shared" si="60"/>
        <v>#N/A</v>
      </c>
      <c r="M686" s="365" t="e">
        <f t="shared" si="61"/>
        <v>#N/A</v>
      </c>
      <c r="N686" s="376" t="e">
        <f t="shared" si="62"/>
        <v>#N/A</v>
      </c>
      <c r="O686" s="205" t="e">
        <f>IF(Comparativo!$E$6="Tabela Não Desonerada",VLOOKUP($C686,'Orçamento Base'!$D$12:$S$1673,13,FALSE),VLOOKUP($C686,#REF!,13,FALSE))</f>
        <v>#N/A</v>
      </c>
      <c r="P686" s="205" t="e">
        <f t="shared" si="63"/>
        <v>#N/A</v>
      </c>
      <c r="Q686" s="205" t="e">
        <f>IF(Comparativo!$E$6="Tabela Não Desonerada",VLOOKUP($C686,'Orçamento Base'!$D$12:$S$1673,14,FALSE),VLOOKUP($C686,#REF!,14,FALSE))</f>
        <v>#N/A</v>
      </c>
      <c r="R686" s="205" t="e">
        <f t="shared" si="64"/>
        <v>#N/A</v>
      </c>
      <c r="S686" s="205" t="e">
        <f>IF(Comparativo!$E$6="Tabela Não Desonerada",VLOOKUP($C686,'Orçamento Base'!$D$12:$S$1673,15,FALSE),VLOOKUP($C686,#REF!,15,FALSE))</f>
        <v>#N/A</v>
      </c>
      <c r="T686" s="205" t="e">
        <f t="shared" si="65"/>
        <v>#N/A</v>
      </c>
    </row>
    <row r="687" spans="1:20" ht="15">
      <c r="A687" s="203">
        <v>1</v>
      </c>
      <c r="B687" s="203" t="e">
        <f>'Orçamento-TCE'!B687</f>
        <v>#N/A</v>
      </c>
      <c r="C687" s="229">
        <f>'Orçamento-TCE'!C687</f>
        <v>0</v>
      </c>
      <c r="D687" s="199" t="e">
        <f>'Orçamento-TCE'!G687</f>
        <v>#N/A</v>
      </c>
      <c r="E687" s="204">
        <f>'Orçamento-TCE'!H687</f>
        <v>0</v>
      </c>
      <c r="F687" s="230" t="e">
        <f>'Orçamento-TCE'!I687</f>
        <v>#N/A</v>
      </c>
      <c r="G687" s="227" t="e">
        <f>IF(Comparativo!$E$6="Tabela Não Desonerada",VLOOKUP($C687,'Orçamento Base'!$D$12:$S$1673,12,FALSE),VLOOKUP($C687,#REF!,12,FALSE))</f>
        <v>#N/A</v>
      </c>
      <c r="H687" s="228">
        <f>IFERROR(IF(Comparativo!$E$6="Tabela Não Desonerada",VLOOKUP($C687,'Orçamento Base'!$D$12:$S$1673,16,FALSE),VLOOKUP($C687,#REF!,16,FALSE)),0)</f>
        <v>0</v>
      </c>
      <c r="I687" s="575" t="e">
        <f>IF(Comparativo!$E$6="Tabela Não Desonerada",VLOOKUP($C687,'Orçamento Base'!$D$12:$S$1673,11,FALSE),VLOOKUP($C687,#REF!,11,FALSE))</f>
        <v>#N/A</v>
      </c>
      <c r="J687" s="363">
        <f>IF(Comparativo!$E$6="Tabela Não Desonerada",Encargos!$F$44,Encargos!$D$44)</f>
        <v>1.1122000000000001</v>
      </c>
      <c r="K687" s="364"/>
      <c r="L687" s="365" t="e">
        <f t="shared" si="60"/>
        <v>#N/A</v>
      </c>
      <c r="M687" s="365" t="e">
        <f t="shared" si="61"/>
        <v>#N/A</v>
      </c>
      <c r="N687" s="376" t="e">
        <f t="shared" si="62"/>
        <v>#N/A</v>
      </c>
      <c r="O687" s="205" t="e">
        <f>IF(Comparativo!$E$6="Tabela Não Desonerada",VLOOKUP($C687,'Orçamento Base'!$D$12:$S$1673,13,FALSE),VLOOKUP($C687,#REF!,13,FALSE))</f>
        <v>#N/A</v>
      </c>
      <c r="P687" s="205" t="e">
        <f t="shared" si="63"/>
        <v>#N/A</v>
      </c>
      <c r="Q687" s="205" t="e">
        <f>IF(Comparativo!$E$6="Tabela Não Desonerada",VLOOKUP($C687,'Orçamento Base'!$D$12:$S$1673,14,FALSE),VLOOKUP($C687,#REF!,14,FALSE))</f>
        <v>#N/A</v>
      </c>
      <c r="R687" s="205" t="e">
        <f t="shared" si="64"/>
        <v>#N/A</v>
      </c>
      <c r="S687" s="205" t="e">
        <f>IF(Comparativo!$E$6="Tabela Não Desonerada",VLOOKUP($C687,'Orçamento Base'!$D$12:$S$1673,15,FALSE),VLOOKUP($C687,#REF!,15,FALSE))</f>
        <v>#N/A</v>
      </c>
      <c r="T687" s="205" t="e">
        <f t="shared" si="65"/>
        <v>#N/A</v>
      </c>
    </row>
    <row r="688" spans="1:20" ht="15">
      <c r="A688" s="203">
        <v>1</v>
      </c>
      <c r="B688" s="203" t="e">
        <f>'Orçamento-TCE'!B688</f>
        <v>#N/A</v>
      </c>
      <c r="C688" s="229">
        <f>'Orçamento-TCE'!C688</f>
        <v>0</v>
      </c>
      <c r="D688" s="199" t="e">
        <f>'Orçamento-TCE'!G688</f>
        <v>#N/A</v>
      </c>
      <c r="E688" s="204">
        <f>'Orçamento-TCE'!H688</f>
        <v>0</v>
      </c>
      <c r="F688" s="230" t="e">
        <f>'Orçamento-TCE'!I688</f>
        <v>#N/A</v>
      </c>
      <c r="G688" s="227" t="e">
        <f>IF(Comparativo!$E$6="Tabela Não Desonerada",VLOOKUP($C688,'Orçamento Base'!$D$12:$S$1673,12,FALSE),VLOOKUP($C688,#REF!,12,FALSE))</f>
        <v>#N/A</v>
      </c>
      <c r="H688" s="228">
        <f>IFERROR(IF(Comparativo!$E$6="Tabela Não Desonerada",VLOOKUP($C688,'Orçamento Base'!$D$12:$S$1673,16,FALSE),VLOOKUP($C688,#REF!,16,FALSE)),0)</f>
        <v>0</v>
      </c>
      <c r="I688" s="575" t="e">
        <f>IF(Comparativo!$E$6="Tabela Não Desonerada",VLOOKUP($C688,'Orçamento Base'!$D$12:$S$1673,11,FALSE),VLOOKUP($C688,#REF!,11,FALSE))</f>
        <v>#N/A</v>
      </c>
      <c r="J688" s="363">
        <f>IF(Comparativo!$E$6="Tabela Não Desonerada",Encargos!$F$44,Encargos!$D$44)</f>
        <v>1.1122000000000001</v>
      </c>
      <c r="K688" s="364"/>
      <c r="L688" s="365" t="e">
        <f t="shared" si="60"/>
        <v>#N/A</v>
      </c>
      <c r="M688" s="365" t="e">
        <f t="shared" si="61"/>
        <v>#N/A</v>
      </c>
      <c r="N688" s="376" t="e">
        <f t="shared" si="62"/>
        <v>#N/A</v>
      </c>
      <c r="O688" s="205" t="e">
        <f>IF(Comparativo!$E$6="Tabela Não Desonerada",VLOOKUP($C688,'Orçamento Base'!$D$12:$S$1673,13,FALSE),VLOOKUP($C688,#REF!,13,FALSE))</f>
        <v>#N/A</v>
      </c>
      <c r="P688" s="205" t="e">
        <f t="shared" si="63"/>
        <v>#N/A</v>
      </c>
      <c r="Q688" s="205" t="e">
        <f>IF(Comparativo!$E$6="Tabela Não Desonerada",VLOOKUP($C688,'Orçamento Base'!$D$12:$S$1673,14,FALSE),VLOOKUP($C688,#REF!,14,FALSE))</f>
        <v>#N/A</v>
      </c>
      <c r="R688" s="205" t="e">
        <f t="shared" si="64"/>
        <v>#N/A</v>
      </c>
      <c r="S688" s="205" t="e">
        <f>IF(Comparativo!$E$6="Tabela Não Desonerada",VLOOKUP($C688,'Orçamento Base'!$D$12:$S$1673,15,FALSE),VLOOKUP($C688,#REF!,15,FALSE))</f>
        <v>#N/A</v>
      </c>
      <c r="T688" s="205" t="e">
        <f t="shared" si="65"/>
        <v>#N/A</v>
      </c>
    </row>
    <row r="689" spans="1:20" ht="15">
      <c r="A689" s="203">
        <v>1</v>
      </c>
      <c r="B689" s="203" t="e">
        <f>'Orçamento-TCE'!B689</f>
        <v>#N/A</v>
      </c>
      <c r="C689" s="229">
        <f>'Orçamento-TCE'!C689</f>
        <v>0</v>
      </c>
      <c r="D689" s="199" t="e">
        <f>'Orçamento-TCE'!G689</f>
        <v>#N/A</v>
      </c>
      <c r="E689" s="204">
        <f>'Orçamento-TCE'!H689</f>
        <v>0</v>
      </c>
      <c r="F689" s="230" t="e">
        <f>'Orçamento-TCE'!I689</f>
        <v>#N/A</v>
      </c>
      <c r="G689" s="227" t="e">
        <f>IF(Comparativo!$E$6="Tabela Não Desonerada",VLOOKUP($C689,'Orçamento Base'!$D$12:$S$1673,12,FALSE),VLOOKUP($C689,#REF!,12,FALSE))</f>
        <v>#N/A</v>
      </c>
      <c r="H689" s="228">
        <f>IFERROR(IF(Comparativo!$E$6="Tabela Não Desonerada",VLOOKUP($C689,'Orçamento Base'!$D$12:$S$1673,16,FALSE),VLOOKUP($C689,#REF!,16,FALSE)),0)</f>
        <v>0</v>
      </c>
      <c r="I689" s="575" t="e">
        <f>IF(Comparativo!$E$6="Tabela Não Desonerada",VLOOKUP($C689,'Orçamento Base'!$D$12:$S$1673,11,FALSE),VLOOKUP($C689,#REF!,11,FALSE))</f>
        <v>#N/A</v>
      </c>
      <c r="J689" s="363">
        <f>IF(Comparativo!$E$6="Tabela Não Desonerada",Encargos!$F$44,Encargos!$D$44)</f>
        <v>1.1122000000000001</v>
      </c>
      <c r="K689" s="364"/>
      <c r="L689" s="365" t="e">
        <f t="shared" si="60"/>
        <v>#N/A</v>
      </c>
      <c r="M689" s="365" t="e">
        <f t="shared" si="61"/>
        <v>#N/A</v>
      </c>
      <c r="N689" s="376" t="e">
        <f t="shared" si="62"/>
        <v>#N/A</v>
      </c>
      <c r="O689" s="205" t="e">
        <f>IF(Comparativo!$E$6="Tabela Não Desonerada",VLOOKUP($C689,'Orçamento Base'!$D$12:$S$1673,13,FALSE),VLOOKUP($C689,#REF!,13,FALSE))</f>
        <v>#N/A</v>
      </c>
      <c r="P689" s="205" t="e">
        <f t="shared" si="63"/>
        <v>#N/A</v>
      </c>
      <c r="Q689" s="205" t="e">
        <f>IF(Comparativo!$E$6="Tabela Não Desonerada",VLOOKUP($C689,'Orçamento Base'!$D$12:$S$1673,14,FALSE),VLOOKUP($C689,#REF!,14,FALSE))</f>
        <v>#N/A</v>
      </c>
      <c r="R689" s="205" t="e">
        <f t="shared" si="64"/>
        <v>#N/A</v>
      </c>
      <c r="S689" s="205" t="e">
        <f>IF(Comparativo!$E$6="Tabela Não Desonerada",VLOOKUP($C689,'Orçamento Base'!$D$12:$S$1673,15,FALSE),VLOOKUP($C689,#REF!,15,FALSE))</f>
        <v>#N/A</v>
      </c>
      <c r="T689" s="205" t="e">
        <f t="shared" si="65"/>
        <v>#N/A</v>
      </c>
    </row>
    <row r="690" spans="1:20" ht="15">
      <c r="A690" s="203">
        <v>1</v>
      </c>
      <c r="B690" s="203" t="e">
        <f>'Orçamento-TCE'!B690</f>
        <v>#N/A</v>
      </c>
      <c r="C690" s="229">
        <f>'Orçamento-TCE'!C690</f>
        <v>0</v>
      </c>
      <c r="D690" s="199" t="e">
        <f>'Orçamento-TCE'!G690</f>
        <v>#N/A</v>
      </c>
      <c r="E690" s="204">
        <f>'Orçamento-TCE'!H690</f>
        <v>0</v>
      </c>
      <c r="F690" s="230" t="e">
        <f>'Orçamento-TCE'!I690</f>
        <v>#N/A</v>
      </c>
      <c r="G690" s="227" t="e">
        <f>IF(Comparativo!$E$6="Tabela Não Desonerada",VLOOKUP($C690,'Orçamento Base'!$D$12:$S$1673,12,FALSE),VLOOKUP($C690,#REF!,12,FALSE))</f>
        <v>#N/A</v>
      </c>
      <c r="H690" s="228">
        <f>IFERROR(IF(Comparativo!$E$6="Tabela Não Desonerada",VLOOKUP($C690,'Orçamento Base'!$D$12:$S$1673,16,FALSE),VLOOKUP($C690,#REF!,16,FALSE)),0)</f>
        <v>0</v>
      </c>
      <c r="I690" s="575" t="e">
        <f>IF(Comparativo!$E$6="Tabela Não Desonerada",VLOOKUP($C690,'Orçamento Base'!$D$12:$S$1673,11,FALSE),VLOOKUP($C690,#REF!,11,FALSE))</f>
        <v>#N/A</v>
      </c>
      <c r="J690" s="363">
        <f>IF(Comparativo!$E$6="Tabela Não Desonerada",Encargos!$F$44,Encargos!$D$44)</f>
        <v>1.1122000000000001</v>
      </c>
      <c r="K690" s="364"/>
      <c r="L690" s="365" t="e">
        <f t="shared" si="60"/>
        <v>#N/A</v>
      </c>
      <c r="M690" s="365" t="e">
        <f t="shared" si="61"/>
        <v>#N/A</v>
      </c>
      <c r="N690" s="376" t="e">
        <f t="shared" si="62"/>
        <v>#N/A</v>
      </c>
      <c r="O690" s="205" t="e">
        <f>IF(Comparativo!$E$6="Tabela Não Desonerada",VLOOKUP($C690,'Orçamento Base'!$D$12:$S$1673,13,FALSE),VLOOKUP($C690,#REF!,13,FALSE))</f>
        <v>#N/A</v>
      </c>
      <c r="P690" s="205" t="e">
        <f t="shared" si="63"/>
        <v>#N/A</v>
      </c>
      <c r="Q690" s="205" t="e">
        <f>IF(Comparativo!$E$6="Tabela Não Desonerada",VLOOKUP($C690,'Orçamento Base'!$D$12:$S$1673,14,FALSE),VLOOKUP($C690,#REF!,14,FALSE))</f>
        <v>#N/A</v>
      </c>
      <c r="R690" s="205" t="e">
        <f t="shared" si="64"/>
        <v>#N/A</v>
      </c>
      <c r="S690" s="205" t="e">
        <f>IF(Comparativo!$E$6="Tabela Não Desonerada",VLOOKUP($C690,'Orçamento Base'!$D$12:$S$1673,15,FALSE),VLOOKUP($C690,#REF!,15,FALSE))</f>
        <v>#N/A</v>
      </c>
      <c r="T690" s="205" t="e">
        <f t="shared" si="65"/>
        <v>#N/A</v>
      </c>
    </row>
    <row r="691" spans="1:20" ht="15">
      <c r="A691" s="203">
        <v>1</v>
      </c>
      <c r="B691" s="203" t="e">
        <f>'Orçamento-TCE'!B691</f>
        <v>#N/A</v>
      </c>
      <c r="C691" s="229">
        <f>'Orçamento-TCE'!C691</f>
        <v>0</v>
      </c>
      <c r="D691" s="199" t="e">
        <f>'Orçamento-TCE'!G691</f>
        <v>#N/A</v>
      </c>
      <c r="E691" s="204">
        <f>'Orçamento-TCE'!H691</f>
        <v>0</v>
      </c>
      <c r="F691" s="230" t="e">
        <f>'Orçamento-TCE'!I691</f>
        <v>#N/A</v>
      </c>
      <c r="G691" s="227" t="e">
        <f>IF(Comparativo!$E$6="Tabela Não Desonerada",VLOOKUP($C691,'Orçamento Base'!$D$12:$S$1673,12,FALSE),VLOOKUP($C691,#REF!,12,FALSE))</f>
        <v>#N/A</v>
      </c>
      <c r="H691" s="228">
        <f>IFERROR(IF(Comparativo!$E$6="Tabela Não Desonerada",VLOOKUP($C691,'Orçamento Base'!$D$12:$S$1673,16,FALSE),VLOOKUP($C691,#REF!,16,FALSE)),0)</f>
        <v>0</v>
      </c>
      <c r="I691" s="575" t="e">
        <f>IF(Comparativo!$E$6="Tabela Não Desonerada",VLOOKUP($C691,'Orçamento Base'!$D$12:$S$1673,11,FALSE),VLOOKUP($C691,#REF!,11,FALSE))</f>
        <v>#N/A</v>
      </c>
      <c r="J691" s="363">
        <f>IF(Comparativo!$E$6="Tabela Não Desonerada",Encargos!$F$44,Encargos!$D$44)</f>
        <v>1.1122000000000001</v>
      </c>
      <c r="K691" s="364"/>
      <c r="L691" s="365" t="e">
        <f t="shared" si="60"/>
        <v>#N/A</v>
      </c>
      <c r="M691" s="365" t="e">
        <f t="shared" si="61"/>
        <v>#N/A</v>
      </c>
      <c r="N691" s="376" t="e">
        <f t="shared" si="62"/>
        <v>#N/A</v>
      </c>
      <c r="O691" s="205" t="e">
        <f>IF(Comparativo!$E$6="Tabela Não Desonerada",VLOOKUP($C691,'Orçamento Base'!$D$12:$S$1673,13,FALSE),VLOOKUP($C691,#REF!,13,FALSE))</f>
        <v>#N/A</v>
      </c>
      <c r="P691" s="205" t="e">
        <f t="shared" si="63"/>
        <v>#N/A</v>
      </c>
      <c r="Q691" s="205" t="e">
        <f>IF(Comparativo!$E$6="Tabela Não Desonerada",VLOOKUP($C691,'Orçamento Base'!$D$12:$S$1673,14,FALSE),VLOOKUP($C691,#REF!,14,FALSE))</f>
        <v>#N/A</v>
      </c>
      <c r="R691" s="205" t="e">
        <f t="shared" si="64"/>
        <v>#N/A</v>
      </c>
      <c r="S691" s="205" t="e">
        <f>IF(Comparativo!$E$6="Tabela Não Desonerada",VLOOKUP($C691,'Orçamento Base'!$D$12:$S$1673,15,FALSE),VLOOKUP($C691,#REF!,15,FALSE))</f>
        <v>#N/A</v>
      </c>
      <c r="T691" s="205" t="e">
        <f t="shared" si="65"/>
        <v>#N/A</v>
      </c>
    </row>
    <row r="692" spans="1:20" ht="15">
      <c r="A692" s="203">
        <v>1</v>
      </c>
      <c r="B692" s="203" t="e">
        <f>'Orçamento-TCE'!B692</f>
        <v>#N/A</v>
      </c>
      <c r="C692" s="229">
        <f>'Orçamento-TCE'!C692</f>
        <v>0</v>
      </c>
      <c r="D692" s="199" t="e">
        <f>'Orçamento-TCE'!G692</f>
        <v>#N/A</v>
      </c>
      <c r="E692" s="204">
        <f>'Orçamento-TCE'!H692</f>
        <v>0</v>
      </c>
      <c r="F692" s="230" t="e">
        <f>'Orçamento-TCE'!I692</f>
        <v>#N/A</v>
      </c>
      <c r="G692" s="227" t="e">
        <f>IF(Comparativo!$E$6="Tabela Não Desonerada",VLOOKUP($C692,'Orçamento Base'!$D$12:$S$1673,12,FALSE),VLOOKUP($C692,#REF!,12,FALSE))</f>
        <v>#N/A</v>
      </c>
      <c r="H692" s="228">
        <f>IFERROR(IF(Comparativo!$E$6="Tabela Não Desonerada",VLOOKUP($C692,'Orçamento Base'!$D$12:$S$1673,16,FALSE),VLOOKUP($C692,#REF!,16,FALSE)),0)</f>
        <v>0</v>
      </c>
      <c r="I692" s="575" t="e">
        <f>IF(Comparativo!$E$6="Tabela Não Desonerada",VLOOKUP($C692,'Orçamento Base'!$D$12:$S$1673,11,FALSE),VLOOKUP($C692,#REF!,11,FALSE))</f>
        <v>#N/A</v>
      </c>
      <c r="J692" s="363">
        <f>IF(Comparativo!$E$6="Tabela Não Desonerada",Encargos!$F$44,Encargos!$D$44)</f>
        <v>1.1122000000000001</v>
      </c>
      <c r="K692" s="364"/>
      <c r="L692" s="365" t="e">
        <f t="shared" si="60"/>
        <v>#N/A</v>
      </c>
      <c r="M692" s="365" t="e">
        <f t="shared" si="61"/>
        <v>#N/A</v>
      </c>
      <c r="N692" s="376" t="e">
        <f t="shared" si="62"/>
        <v>#N/A</v>
      </c>
      <c r="O692" s="205" t="e">
        <f>IF(Comparativo!$E$6="Tabela Não Desonerada",VLOOKUP($C692,'Orçamento Base'!$D$12:$S$1673,13,FALSE),VLOOKUP($C692,#REF!,13,FALSE))</f>
        <v>#N/A</v>
      </c>
      <c r="P692" s="205" t="e">
        <f t="shared" si="63"/>
        <v>#N/A</v>
      </c>
      <c r="Q692" s="205" t="e">
        <f>IF(Comparativo!$E$6="Tabela Não Desonerada",VLOOKUP($C692,'Orçamento Base'!$D$12:$S$1673,14,FALSE),VLOOKUP($C692,#REF!,14,FALSE))</f>
        <v>#N/A</v>
      </c>
      <c r="R692" s="205" t="e">
        <f t="shared" si="64"/>
        <v>#N/A</v>
      </c>
      <c r="S692" s="205" t="e">
        <f>IF(Comparativo!$E$6="Tabela Não Desonerada",VLOOKUP($C692,'Orçamento Base'!$D$12:$S$1673,15,FALSE),VLOOKUP($C692,#REF!,15,FALSE))</f>
        <v>#N/A</v>
      </c>
      <c r="T692" s="205" t="e">
        <f t="shared" si="65"/>
        <v>#N/A</v>
      </c>
    </row>
    <row r="693" spans="1:20" ht="15">
      <c r="A693" s="203">
        <v>1</v>
      </c>
      <c r="B693" s="203" t="e">
        <f>'Orçamento-TCE'!B693</f>
        <v>#N/A</v>
      </c>
      <c r="C693" s="229">
        <f>'Orçamento-TCE'!C693</f>
        <v>0</v>
      </c>
      <c r="D693" s="199" t="e">
        <f>'Orçamento-TCE'!G693</f>
        <v>#N/A</v>
      </c>
      <c r="E693" s="204">
        <f>'Orçamento-TCE'!H693</f>
        <v>0</v>
      </c>
      <c r="F693" s="230" t="e">
        <f>'Orçamento-TCE'!I693</f>
        <v>#N/A</v>
      </c>
      <c r="G693" s="227" t="e">
        <f>IF(Comparativo!$E$6="Tabela Não Desonerada",VLOOKUP($C693,'Orçamento Base'!$D$12:$S$1673,12,FALSE),VLOOKUP($C693,#REF!,12,FALSE))</f>
        <v>#N/A</v>
      </c>
      <c r="H693" s="228">
        <f>IFERROR(IF(Comparativo!$E$6="Tabela Não Desonerada",VLOOKUP($C693,'Orçamento Base'!$D$12:$S$1673,16,FALSE),VLOOKUP($C693,#REF!,16,FALSE)),0)</f>
        <v>0</v>
      </c>
      <c r="I693" s="575" t="e">
        <f>IF(Comparativo!$E$6="Tabela Não Desonerada",VLOOKUP($C693,'Orçamento Base'!$D$12:$S$1673,11,FALSE),VLOOKUP($C693,#REF!,11,FALSE))</f>
        <v>#N/A</v>
      </c>
      <c r="J693" s="363">
        <f>IF(Comparativo!$E$6="Tabela Não Desonerada",Encargos!$F$44,Encargos!$D$44)</f>
        <v>1.1122000000000001</v>
      </c>
      <c r="K693" s="364"/>
      <c r="L693" s="365" t="e">
        <f t="shared" si="60"/>
        <v>#N/A</v>
      </c>
      <c r="M693" s="365" t="e">
        <f t="shared" si="61"/>
        <v>#N/A</v>
      </c>
      <c r="N693" s="376" t="e">
        <f t="shared" si="62"/>
        <v>#N/A</v>
      </c>
      <c r="O693" s="205" t="e">
        <f>IF(Comparativo!$E$6="Tabela Não Desonerada",VLOOKUP($C693,'Orçamento Base'!$D$12:$S$1673,13,FALSE),VLOOKUP($C693,#REF!,13,FALSE))</f>
        <v>#N/A</v>
      </c>
      <c r="P693" s="205" t="e">
        <f t="shared" si="63"/>
        <v>#N/A</v>
      </c>
      <c r="Q693" s="205" t="e">
        <f>IF(Comparativo!$E$6="Tabela Não Desonerada",VLOOKUP($C693,'Orçamento Base'!$D$12:$S$1673,14,FALSE),VLOOKUP($C693,#REF!,14,FALSE))</f>
        <v>#N/A</v>
      </c>
      <c r="R693" s="205" t="e">
        <f t="shared" si="64"/>
        <v>#N/A</v>
      </c>
      <c r="S693" s="205" t="e">
        <f>IF(Comparativo!$E$6="Tabela Não Desonerada",VLOOKUP($C693,'Orçamento Base'!$D$12:$S$1673,15,FALSE),VLOOKUP($C693,#REF!,15,FALSE))</f>
        <v>#N/A</v>
      </c>
      <c r="T693" s="205" t="e">
        <f t="shared" si="65"/>
        <v>#N/A</v>
      </c>
    </row>
    <row r="694" spans="1:20" ht="15">
      <c r="A694" s="203">
        <v>1</v>
      </c>
      <c r="B694" s="203" t="e">
        <f>'Orçamento-TCE'!B694</f>
        <v>#N/A</v>
      </c>
      <c r="C694" s="229">
        <f>'Orçamento-TCE'!C694</f>
        <v>0</v>
      </c>
      <c r="D694" s="199" t="e">
        <f>'Orçamento-TCE'!G694</f>
        <v>#N/A</v>
      </c>
      <c r="E694" s="204">
        <f>'Orçamento-TCE'!H694</f>
        <v>0</v>
      </c>
      <c r="F694" s="230" t="e">
        <f>'Orçamento-TCE'!I694</f>
        <v>#N/A</v>
      </c>
      <c r="G694" s="227" t="e">
        <f>IF(Comparativo!$E$6="Tabela Não Desonerada",VLOOKUP($C694,'Orçamento Base'!$D$12:$S$1673,12,FALSE),VLOOKUP($C694,#REF!,12,FALSE))</f>
        <v>#N/A</v>
      </c>
      <c r="H694" s="228">
        <f>IFERROR(IF(Comparativo!$E$6="Tabela Não Desonerada",VLOOKUP($C694,'Orçamento Base'!$D$12:$S$1673,16,FALSE),VLOOKUP($C694,#REF!,16,FALSE)),0)</f>
        <v>0</v>
      </c>
      <c r="I694" s="575" t="e">
        <f>IF(Comparativo!$E$6="Tabela Não Desonerada",VLOOKUP($C694,'Orçamento Base'!$D$12:$S$1673,11,FALSE),VLOOKUP($C694,#REF!,11,FALSE))</f>
        <v>#N/A</v>
      </c>
      <c r="J694" s="363">
        <f>IF(Comparativo!$E$6="Tabela Não Desonerada",Encargos!$F$44,Encargos!$D$44)</f>
        <v>1.1122000000000001</v>
      </c>
      <c r="K694" s="364"/>
      <c r="L694" s="365" t="e">
        <f t="shared" si="60"/>
        <v>#N/A</v>
      </c>
      <c r="M694" s="365" t="e">
        <f t="shared" si="61"/>
        <v>#N/A</v>
      </c>
      <c r="N694" s="376" t="e">
        <f t="shared" si="62"/>
        <v>#N/A</v>
      </c>
      <c r="O694" s="205" t="e">
        <f>IF(Comparativo!$E$6="Tabela Não Desonerada",VLOOKUP($C694,'Orçamento Base'!$D$12:$S$1673,13,FALSE),VLOOKUP($C694,#REF!,13,FALSE))</f>
        <v>#N/A</v>
      </c>
      <c r="P694" s="205" t="e">
        <f t="shared" si="63"/>
        <v>#N/A</v>
      </c>
      <c r="Q694" s="205" t="e">
        <f>IF(Comparativo!$E$6="Tabela Não Desonerada",VLOOKUP($C694,'Orçamento Base'!$D$12:$S$1673,14,FALSE),VLOOKUP($C694,#REF!,14,FALSE))</f>
        <v>#N/A</v>
      </c>
      <c r="R694" s="205" t="e">
        <f t="shared" si="64"/>
        <v>#N/A</v>
      </c>
      <c r="S694" s="205" t="e">
        <f>IF(Comparativo!$E$6="Tabela Não Desonerada",VLOOKUP($C694,'Orçamento Base'!$D$12:$S$1673,15,FALSE),VLOOKUP($C694,#REF!,15,FALSE))</f>
        <v>#N/A</v>
      </c>
      <c r="T694" s="205" t="e">
        <f t="shared" si="65"/>
        <v>#N/A</v>
      </c>
    </row>
    <row r="695" spans="1:20" ht="15">
      <c r="A695" s="203">
        <v>1</v>
      </c>
      <c r="B695" s="203" t="e">
        <f>'Orçamento-TCE'!B695</f>
        <v>#N/A</v>
      </c>
      <c r="C695" s="229">
        <f>'Orçamento-TCE'!C695</f>
        <v>0</v>
      </c>
      <c r="D695" s="199" t="e">
        <f>'Orçamento-TCE'!G695</f>
        <v>#N/A</v>
      </c>
      <c r="E695" s="204">
        <f>'Orçamento-TCE'!H695</f>
        <v>0</v>
      </c>
      <c r="F695" s="230" t="e">
        <f>'Orçamento-TCE'!I695</f>
        <v>#N/A</v>
      </c>
      <c r="G695" s="227" t="e">
        <f>IF(Comparativo!$E$6="Tabela Não Desonerada",VLOOKUP($C695,'Orçamento Base'!$D$12:$S$1673,12,FALSE),VLOOKUP($C695,#REF!,12,FALSE))</f>
        <v>#N/A</v>
      </c>
      <c r="H695" s="228">
        <f>IFERROR(IF(Comparativo!$E$6="Tabela Não Desonerada",VLOOKUP($C695,'Orçamento Base'!$D$12:$S$1673,16,FALSE),VLOOKUP($C695,#REF!,16,FALSE)),0)</f>
        <v>0</v>
      </c>
      <c r="I695" s="575" t="e">
        <f>IF(Comparativo!$E$6="Tabela Não Desonerada",VLOOKUP($C695,'Orçamento Base'!$D$12:$S$1673,11,FALSE),VLOOKUP($C695,#REF!,11,FALSE))</f>
        <v>#N/A</v>
      </c>
      <c r="J695" s="363">
        <f>IF(Comparativo!$E$6="Tabela Não Desonerada",Encargos!$F$44,Encargos!$D$44)</f>
        <v>1.1122000000000001</v>
      </c>
      <c r="K695" s="364"/>
      <c r="L695" s="365" t="e">
        <f t="shared" si="60"/>
        <v>#N/A</v>
      </c>
      <c r="M695" s="365" t="e">
        <f t="shared" si="61"/>
        <v>#N/A</v>
      </c>
      <c r="N695" s="376" t="e">
        <f t="shared" si="62"/>
        <v>#N/A</v>
      </c>
      <c r="O695" s="205" t="e">
        <f>IF(Comparativo!$E$6="Tabela Não Desonerada",VLOOKUP($C695,'Orçamento Base'!$D$12:$S$1673,13,FALSE),VLOOKUP($C695,#REF!,13,FALSE))</f>
        <v>#N/A</v>
      </c>
      <c r="P695" s="205" t="e">
        <f t="shared" si="63"/>
        <v>#N/A</v>
      </c>
      <c r="Q695" s="205" t="e">
        <f>IF(Comparativo!$E$6="Tabela Não Desonerada",VLOOKUP($C695,'Orçamento Base'!$D$12:$S$1673,14,FALSE),VLOOKUP($C695,#REF!,14,FALSE))</f>
        <v>#N/A</v>
      </c>
      <c r="R695" s="205" t="e">
        <f t="shared" si="64"/>
        <v>#N/A</v>
      </c>
      <c r="S695" s="205" t="e">
        <f>IF(Comparativo!$E$6="Tabela Não Desonerada",VLOOKUP($C695,'Orçamento Base'!$D$12:$S$1673,15,FALSE),VLOOKUP($C695,#REF!,15,FALSE))</f>
        <v>#N/A</v>
      </c>
      <c r="T695" s="205" t="e">
        <f t="shared" si="65"/>
        <v>#N/A</v>
      </c>
    </row>
    <row r="696" spans="1:20" ht="15">
      <c r="A696" s="203">
        <v>1</v>
      </c>
      <c r="B696" s="203" t="e">
        <f>'Orçamento-TCE'!B696</f>
        <v>#N/A</v>
      </c>
      <c r="C696" s="229">
        <f>'Orçamento-TCE'!C696</f>
        <v>0</v>
      </c>
      <c r="D696" s="199" t="e">
        <f>'Orçamento-TCE'!G696</f>
        <v>#N/A</v>
      </c>
      <c r="E696" s="204">
        <f>'Orçamento-TCE'!H696</f>
        <v>0</v>
      </c>
      <c r="F696" s="230" t="e">
        <f>'Orçamento-TCE'!I696</f>
        <v>#N/A</v>
      </c>
      <c r="G696" s="227" t="e">
        <f>IF(Comparativo!$E$6="Tabela Não Desonerada",VLOOKUP($C696,'Orçamento Base'!$D$12:$S$1673,12,FALSE),VLOOKUP($C696,#REF!,12,FALSE))</f>
        <v>#N/A</v>
      </c>
      <c r="H696" s="228">
        <f>IFERROR(IF(Comparativo!$E$6="Tabela Não Desonerada",VLOOKUP($C696,'Orçamento Base'!$D$12:$S$1673,16,FALSE),VLOOKUP($C696,#REF!,16,FALSE)),0)</f>
        <v>0</v>
      </c>
      <c r="I696" s="575" t="e">
        <f>IF(Comparativo!$E$6="Tabela Não Desonerada",VLOOKUP($C696,'Orçamento Base'!$D$12:$S$1673,11,FALSE),VLOOKUP($C696,#REF!,11,FALSE))</f>
        <v>#N/A</v>
      </c>
      <c r="J696" s="363">
        <f>IF(Comparativo!$E$6="Tabela Não Desonerada",Encargos!$F$44,Encargos!$D$44)</f>
        <v>1.1122000000000001</v>
      </c>
      <c r="K696" s="364"/>
      <c r="L696" s="365" t="e">
        <f t="shared" si="60"/>
        <v>#N/A</v>
      </c>
      <c r="M696" s="365" t="e">
        <f t="shared" si="61"/>
        <v>#N/A</v>
      </c>
      <c r="N696" s="376" t="e">
        <f t="shared" si="62"/>
        <v>#N/A</v>
      </c>
      <c r="O696" s="205" t="e">
        <f>IF(Comparativo!$E$6="Tabela Não Desonerada",VLOOKUP($C696,'Orçamento Base'!$D$12:$S$1673,13,FALSE),VLOOKUP($C696,#REF!,13,FALSE))</f>
        <v>#N/A</v>
      </c>
      <c r="P696" s="205" t="e">
        <f t="shared" si="63"/>
        <v>#N/A</v>
      </c>
      <c r="Q696" s="205" t="e">
        <f>IF(Comparativo!$E$6="Tabela Não Desonerada",VLOOKUP($C696,'Orçamento Base'!$D$12:$S$1673,14,FALSE),VLOOKUP($C696,#REF!,14,FALSE))</f>
        <v>#N/A</v>
      </c>
      <c r="R696" s="205" t="e">
        <f t="shared" si="64"/>
        <v>#N/A</v>
      </c>
      <c r="S696" s="205" t="e">
        <f>IF(Comparativo!$E$6="Tabela Não Desonerada",VLOOKUP($C696,'Orçamento Base'!$D$12:$S$1673,15,FALSE),VLOOKUP($C696,#REF!,15,FALSE))</f>
        <v>#N/A</v>
      </c>
      <c r="T696" s="205" t="e">
        <f t="shared" si="65"/>
        <v>#N/A</v>
      </c>
    </row>
    <row r="697" spans="1:20" ht="15">
      <c r="A697" s="203">
        <v>1</v>
      </c>
      <c r="B697" s="203" t="e">
        <f>'Orçamento-TCE'!B697</f>
        <v>#N/A</v>
      </c>
      <c r="C697" s="229">
        <f>'Orçamento-TCE'!C697</f>
        <v>0</v>
      </c>
      <c r="D697" s="199" t="e">
        <f>'Orçamento-TCE'!G697</f>
        <v>#N/A</v>
      </c>
      <c r="E697" s="204">
        <f>'Orçamento-TCE'!H697</f>
        <v>0</v>
      </c>
      <c r="F697" s="230" t="e">
        <f>'Orçamento-TCE'!I697</f>
        <v>#N/A</v>
      </c>
      <c r="G697" s="227" t="e">
        <f>IF(Comparativo!$E$6="Tabela Não Desonerada",VLOOKUP($C697,'Orçamento Base'!$D$12:$S$1673,12,FALSE),VLOOKUP($C697,#REF!,12,FALSE))</f>
        <v>#N/A</v>
      </c>
      <c r="H697" s="228">
        <f>IFERROR(IF(Comparativo!$E$6="Tabela Não Desonerada",VLOOKUP($C697,'Orçamento Base'!$D$12:$S$1673,16,FALSE),VLOOKUP($C697,#REF!,16,FALSE)),0)</f>
        <v>0</v>
      </c>
      <c r="I697" s="575" t="e">
        <f>IF(Comparativo!$E$6="Tabela Não Desonerada",VLOOKUP($C697,'Orçamento Base'!$D$12:$S$1673,11,FALSE),VLOOKUP($C697,#REF!,11,FALSE))</f>
        <v>#N/A</v>
      </c>
      <c r="J697" s="363">
        <f>IF(Comparativo!$E$6="Tabela Não Desonerada",Encargos!$F$44,Encargos!$D$44)</f>
        <v>1.1122000000000001</v>
      </c>
      <c r="K697" s="364"/>
      <c r="L697" s="365" t="e">
        <f t="shared" si="60"/>
        <v>#N/A</v>
      </c>
      <c r="M697" s="365" t="e">
        <f t="shared" si="61"/>
        <v>#N/A</v>
      </c>
      <c r="N697" s="376" t="e">
        <f t="shared" si="62"/>
        <v>#N/A</v>
      </c>
      <c r="O697" s="205" t="e">
        <f>IF(Comparativo!$E$6="Tabela Não Desonerada",VLOOKUP($C697,'Orçamento Base'!$D$12:$S$1673,13,FALSE),VLOOKUP($C697,#REF!,13,FALSE))</f>
        <v>#N/A</v>
      </c>
      <c r="P697" s="205" t="e">
        <f t="shared" si="63"/>
        <v>#N/A</v>
      </c>
      <c r="Q697" s="205" t="e">
        <f>IF(Comparativo!$E$6="Tabela Não Desonerada",VLOOKUP($C697,'Orçamento Base'!$D$12:$S$1673,14,FALSE),VLOOKUP($C697,#REF!,14,FALSE))</f>
        <v>#N/A</v>
      </c>
      <c r="R697" s="205" t="e">
        <f t="shared" si="64"/>
        <v>#N/A</v>
      </c>
      <c r="S697" s="205" t="e">
        <f>IF(Comparativo!$E$6="Tabela Não Desonerada",VLOOKUP($C697,'Orçamento Base'!$D$12:$S$1673,15,FALSE),VLOOKUP($C697,#REF!,15,FALSE))</f>
        <v>#N/A</v>
      </c>
      <c r="T697" s="205" t="e">
        <f t="shared" si="65"/>
        <v>#N/A</v>
      </c>
    </row>
    <row r="698" spans="1:20" ht="15">
      <c r="A698" s="203">
        <v>1</v>
      </c>
      <c r="B698" s="203" t="e">
        <f>'Orçamento-TCE'!B698</f>
        <v>#N/A</v>
      </c>
      <c r="C698" s="229">
        <f>'Orçamento-TCE'!C698</f>
        <v>0</v>
      </c>
      <c r="D698" s="199" t="e">
        <f>'Orçamento-TCE'!G698</f>
        <v>#N/A</v>
      </c>
      <c r="E698" s="204">
        <f>'Orçamento-TCE'!H698</f>
        <v>0</v>
      </c>
      <c r="F698" s="230" t="e">
        <f>'Orçamento-TCE'!I698</f>
        <v>#N/A</v>
      </c>
      <c r="G698" s="227" t="e">
        <f>IF(Comparativo!$E$6="Tabela Não Desonerada",VLOOKUP($C698,'Orçamento Base'!$D$12:$S$1673,12,FALSE),VLOOKUP($C698,#REF!,12,FALSE))</f>
        <v>#N/A</v>
      </c>
      <c r="H698" s="228">
        <f>IFERROR(IF(Comparativo!$E$6="Tabela Não Desonerada",VLOOKUP($C698,'Orçamento Base'!$D$12:$S$1673,16,FALSE),VLOOKUP($C698,#REF!,16,FALSE)),0)</f>
        <v>0</v>
      </c>
      <c r="I698" s="575" t="e">
        <f>IF(Comparativo!$E$6="Tabela Não Desonerada",VLOOKUP($C698,'Orçamento Base'!$D$12:$S$1673,11,FALSE),VLOOKUP($C698,#REF!,11,FALSE))</f>
        <v>#N/A</v>
      </c>
      <c r="J698" s="363">
        <f>IF(Comparativo!$E$6="Tabela Não Desonerada",Encargos!$F$44,Encargos!$D$44)</f>
        <v>1.1122000000000001</v>
      </c>
      <c r="K698" s="364"/>
      <c r="L698" s="365" t="e">
        <f t="shared" si="60"/>
        <v>#N/A</v>
      </c>
      <c r="M698" s="365" t="e">
        <f t="shared" si="61"/>
        <v>#N/A</v>
      </c>
      <c r="N698" s="376" t="e">
        <f t="shared" si="62"/>
        <v>#N/A</v>
      </c>
      <c r="O698" s="205" t="e">
        <f>IF(Comparativo!$E$6="Tabela Não Desonerada",VLOOKUP($C698,'Orçamento Base'!$D$12:$S$1673,13,FALSE),VLOOKUP($C698,#REF!,13,FALSE))</f>
        <v>#N/A</v>
      </c>
      <c r="P698" s="205" t="e">
        <f t="shared" si="63"/>
        <v>#N/A</v>
      </c>
      <c r="Q698" s="205" t="e">
        <f>IF(Comparativo!$E$6="Tabela Não Desonerada",VLOOKUP($C698,'Orçamento Base'!$D$12:$S$1673,14,FALSE),VLOOKUP($C698,#REF!,14,FALSE))</f>
        <v>#N/A</v>
      </c>
      <c r="R698" s="205" t="e">
        <f t="shared" si="64"/>
        <v>#N/A</v>
      </c>
      <c r="S698" s="205" t="e">
        <f>IF(Comparativo!$E$6="Tabela Não Desonerada",VLOOKUP($C698,'Orçamento Base'!$D$12:$S$1673,15,FALSE),VLOOKUP($C698,#REF!,15,FALSE))</f>
        <v>#N/A</v>
      </c>
      <c r="T698" s="205" t="e">
        <f t="shared" si="65"/>
        <v>#N/A</v>
      </c>
    </row>
    <row r="699" spans="1:20" ht="15">
      <c r="A699" s="203">
        <v>1</v>
      </c>
      <c r="B699" s="203" t="e">
        <f>'Orçamento-TCE'!B699</f>
        <v>#N/A</v>
      </c>
      <c r="C699" s="229">
        <f>'Orçamento-TCE'!C699</f>
        <v>0</v>
      </c>
      <c r="D699" s="199" t="e">
        <f>'Orçamento-TCE'!G699</f>
        <v>#N/A</v>
      </c>
      <c r="E699" s="204">
        <f>'Orçamento-TCE'!H699</f>
        <v>0</v>
      </c>
      <c r="F699" s="230" t="e">
        <f>'Orçamento-TCE'!I699</f>
        <v>#N/A</v>
      </c>
      <c r="G699" s="227" t="e">
        <f>IF(Comparativo!$E$6="Tabela Não Desonerada",VLOOKUP($C699,'Orçamento Base'!$D$12:$S$1673,12,FALSE),VLOOKUP($C699,#REF!,12,FALSE))</f>
        <v>#N/A</v>
      </c>
      <c r="H699" s="228">
        <f>IFERROR(IF(Comparativo!$E$6="Tabela Não Desonerada",VLOOKUP($C699,'Orçamento Base'!$D$12:$S$1673,16,FALSE),VLOOKUP($C699,#REF!,16,FALSE)),0)</f>
        <v>0</v>
      </c>
      <c r="I699" s="575" t="e">
        <f>IF(Comparativo!$E$6="Tabela Não Desonerada",VLOOKUP($C699,'Orçamento Base'!$D$12:$S$1673,11,FALSE),VLOOKUP($C699,#REF!,11,FALSE))</f>
        <v>#N/A</v>
      </c>
      <c r="J699" s="363">
        <f>IF(Comparativo!$E$6="Tabela Não Desonerada",Encargos!$F$44,Encargos!$D$44)</f>
        <v>1.1122000000000001</v>
      </c>
      <c r="K699" s="364"/>
      <c r="L699" s="365" t="e">
        <f t="shared" si="60"/>
        <v>#N/A</v>
      </c>
      <c r="M699" s="365" t="e">
        <f t="shared" si="61"/>
        <v>#N/A</v>
      </c>
      <c r="N699" s="376" t="e">
        <f t="shared" si="62"/>
        <v>#N/A</v>
      </c>
      <c r="O699" s="205" t="e">
        <f>IF(Comparativo!$E$6="Tabela Não Desonerada",VLOOKUP($C699,'Orçamento Base'!$D$12:$S$1673,13,FALSE),VLOOKUP($C699,#REF!,13,FALSE))</f>
        <v>#N/A</v>
      </c>
      <c r="P699" s="205" t="e">
        <f t="shared" si="63"/>
        <v>#N/A</v>
      </c>
      <c r="Q699" s="205" t="e">
        <f>IF(Comparativo!$E$6="Tabela Não Desonerada",VLOOKUP($C699,'Orçamento Base'!$D$12:$S$1673,14,FALSE),VLOOKUP($C699,#REF!,14,FALSE))</f>
        <v>#N/A</v>
      </c>
      <c r="R699" s="205" t="e">
        <f t="shared" si="64"/>
        <v>#N/A</v>
      </c>
      <c r="S699" s="205" t="e">
        <f>IF(Comparativo!$E$6="Tabela Não Desonerada",VLOOKUP($C699,'Orçamento Base'!$D$12:$S$1673,15,FALSE),VLOOKUP($C699,#REF!,15,FALSE))</f>
        <v>#N/A</v>
      </c>
      <c r="T699" s="205" t="e">
        <f t="shared" si="65"/>
        <v>#N/A</v>
      </c>
    </row>
    <row r="700" spans="1:20" ht="15">
      <c r="A700" s="203">
        <v>1</v>
      </c>
      <c r="B700" s="203" t="e">
        <f>'Orçamento-TCE'!B700</f>
        <v>#N/A</v>
      </c>
      <c r="C700" s="229">
        <f>'Orçamento-TCE'!C700</f>
        <v>0</v>
      </c>
      <c r="D700" s="199" t="e">
        <f>'Orçamento-TCE'!G700</f>
        <v>#N/A</v>
      </c>
      <c r="E700" s="204">
        <f>'Orçamento-TCE'!H700</f>
        <v>0</v>
      </c>
      <c r="F700" s="230" t="e">
        <f>'Orçamento-TCE'!I700</f>
        <v>#N/A</v>
      </c>
      <c r="G700" s="227" t="e">
        <f>IF(Comparativo!$E$6="Tabela Não Desonerada",VLOOKUP($C700,'Orçamento Base'!$D$12:$S$1673,12,FALSE),VLOOKUP($C700,#REF!,12,FALSE))</f>
        <v>#N/A</v>
      </c>
      <c r="H700" s="228">
        <f>IFERROR(IF(Comparativo!$E$6="Tabela Não Desonerada",VLOOKUP($C700,'Orçamento Base'!$D$12:$S$1673,16,FALSE),VLOOKUP($C700,#REF!,16,FALSE)),0)</f>
        <v>0</v>
      </c>
      <c r="I700" s="575" t="e">
        <f>IF(Comparativo!$E$6="Tabela Não Desonerada",VLOOKUP($C700,'Orçamento Base'!$D$12:$S$1673,11,FALSE),VLOOKUP($C700,#REF!,11,FALSE))</f>
        <v>#N/A</v>
      </c>
      <c r="J700" s="363">
        <f>IF(Comparativo!$E$6="Tabela Não Desonerada",Encargos!$F$44,Encargos!$D$44)</f>
        <v>1.1122000000000001</v>
      </c>
      <c r="K700" s="364"/>
      <c r="L700" s="365" t="e">
        <f t="shared" si="60"/>
        <v>#N/A</v>
      </c>
      <c r="M700" s="365" t="e">
        <f t="shared" si="61"/>
        <v>#N/A</v>
      </c>
      <c r="N700" s="376" t="e">
        <f t="shared" si="62"/>
        <v>#N/A</v>
      </c>
      <c r="O700" s="205" t="e">
        <f>IF(Comparativo!$E$6="Tabela Não Desonerada",VLOOKUP($C700,'Orçamento Base'!$D$12:$S$1673,13,FALSE),VLOOKUP($C700,#REF!,13,FALSE))</f>
        <v>#N/A</v>
      </c>
      <c r="P700" s="205" t="e">
        <f t="shared" si="63"/>
        <v>#N/A</v>
      </c>
      <c r="Q700" s="205" t="e">
        <f>IF(Comparativo!$E$6="Tabela Não Desonerada",VLOOKUP($C700,'Orçamento Base'!$D$12:$S$1673,14,FALSE),VLOOKUP($C700,#REF!,14,FALSE))</f>
        <v>#N/A</v>
      </c>
      <c r="R700" s="205" t="e">
        <f t="shared" si="64"/>
        <v>#N/A</v>
      </c>
      <c r="S700" s="205" t="e">
        <f>IF(Comparativo!$E$6="Tabela Não Desonerada",VLOOKUP($C700,'Orçamento Base'!$D$12:$S$1673,15,FALSE),VLOOKUP($C700,#REF!,15,FALSE))</f>
        <v>#N/A</v>
      </c>
      <c r="T700" s="205" t="e">
        <f t="shared" si="65"/>
        <v>#N/A</v>
      </c>
    </row>
    <row r="701" spans="1:20" ht="15">
      <c r="A701" s="203">
        <v>1</v>
      </c>
      <c r="B701" s="203" t="e">
        <f>'Orçamento-TCE'!B701</f>
        <v>#N/A</v>
      </c>
      <c r="C701" s="229">
        <f>'Orçamento-TCE'!C701</f>
        <v>0</v>
      </c>
      <c r="D701" s="199" t="e">
        <f>'Orçamento-TCE'!G701</f>
        <v>#N/A</v>
      </c>
      <c r="E701" s="204">
        <f>'Orçamento-TCE'!H701</f>
        <v>0</v>
      </c>
      <c r="F701" s="230" t="e">
        <f>'Orçamento-TCE'!I701</f>
        <v>#N/A</v>
      </c>
      <c r="G701" s="227" t="e">
        <f>IF(Comparativo!$E$6="Tabela Não Desonerada",VLOOKUP($C701,'Orçamento Base'!$D$12:$S$1673,12,FALSE),VLOOKUP($C701,#REF!,12,FALSE))</f>
        <v>#N/A</v>
      </c>
      <c r="H701" s="228">
        <f>IFERROR(IF(Comparativo!$E$6="Tabela Não Desonerada",VLOOKUP($C701,'Orçamento Base'!$D$12:$S$1673,16,FALSE),VLOOKUP($C701,#REF!,16,FALSE)),0)</f>
        <v>0</v>
      </c>
      <c r="I701" s="575" t="e">
        <f>IF(Comparativo!$E$6="Tabela Não Desonerada",VLOOKUP($C701,'Orçamento Base'!$D$12:$S$1673,11,FALSE),VLOOKUP($C701,#REF!,11,FALSE))</f>
        <v>#N/A</v>
      </c>
      <c r="J701" s="363">
        <f>IF(Comparativo!$E$6="Tabela Não Desonerada",Encargos!$F$44,Encargos!$D$44)</f>
        <v>1.1122000000000001</v>
      </c>
      <c r="K701" s="364"/>
      <c r="L701" s="365" t="e">
        <f t="shared" si="60"/>
        <v>#N/A</v>
      </c>
      <c r="M701" s="365" t="e">
        <f t="shared" si="61"/>
        <v>#N/A</v>
      </c>
      <c r="N701" s="376" t="e">
        <f t="shared" si="62"/>
        <v>#N/A</v>
      </c>
      <c r="O701" s="205" t="e">
        <f>IF(Comparativo!$E$6="Tabela Não Desonerada",VLOOKUP($C701,'Orçamento Base'!$D$12:$S$1673,13,FALSE),VLOOKUP($C701,#REF!,13,FALSE))</f>
        <v>#N/A</v>
      </c>
      <c r="P701" s="205" t="e">
        <f t="shared" si="63"/>
        <v>#N/A</v>
      </c>
      <c r="Q701" s="205" t="e">
        <f>IF(Comparativo!$E$6="Tabela Não Desonerada",VLOOKUP($C701,'Orçamento Base'!$D$12:$S$1673,14,FALSE),VLOOKUP($C701,#REF!,14,FALSE))</f>
        <v>#N/A</v>
      </c>
      <c r="R701" s="205" t="e">
        <f t="shared" si="64"/>
        <v>#N/A</v>
      </c>
      <c r="S701" s="205" t="e">
        <f>IF(Comparativo!$E$6="Tabela Não Desonerada",VLOOKUP($C701,'Orçamento Base'!$D$12:$S$1673,15,FALSE),VLOOKUP($C701,#REF!,15,FALSE))</f>
        <v>#N/A</v>
      </c>
      <c r="T701" s="205" t="e">
        <f t="shared" si="65"/>
        <v>#N/A</v>
      </c>
    </row>
    <row r="702" spans="1:20" ht="15">
      <c r="A702" s="203">
        <v>1</v>
      </c>
      <c r="B702" s="203" t="e">
        <f>'Orçamento-TCE'!B702</f>
        <v>#N/A</v>
      </c>
      <c r="C702" s="229">
        <f>'Orçamento-TCE'!C702</f>
        <v>0</v>
      </c>
      <c r="D702" s="199" t="e">
        <f>'Orçamento-TCE'!G702</f>
        <v>#N/A</v>
      </c>
      <c r="E702" s="204">
        <f>'Orçamento-TCE'!H702</f>
        <v>0</v>
      </c>
      <c r="F702" s="230" t="e">
        <f>'Orçamento-TCE'!I702</f>
        <v>#N/A</v>
      </c>
      <c r="G702" s="227" t="e">
        <f>IF(Comparativo!$E$6="Tabela Não Desonerada",VLOOKUP($C702,'Orçamento Base'!$D$12:$S$1673,12,FALSE),VLOOKUP($C702,#REF!,12,FALSE))</f>
        <v>#N/A</v>
      </c>
      <c r="H702" s="228">
        <f>IFERROR(IF(Comparativo!$E$6="Tabela Não Desonerada",VLOOKUP($C702,'Orçamento Base'!$D$12:$S$1673,16,FALSE),VLOOKUP($C702,#REF!,16,FALSE)),0)</f>
        <v>0</v>
      </c>
      <c r="I702" s="575" t="e">
        <f>IF(Comparativo!$E$6="Tabela Não Desonerada",VLOOKUP($C702,'Orçamento Base'!$D$12:$S$1673,11,FALSE),VLOOKUP($C702,#REF!,11,FALSE))</f>
        <v>#N/A</v>
      </c>
      <c r="J702" s="363">
        <f>IF(Comparativo!$E$6="Tabela Não Desonerada",Encargos!$F$44,Encargos!$D$44)</f>
        <v>1.1122000000000001</v>
      </c>
      <c r="K702" s="364"/>
      <c r="L702" s="365" t="e">
        <f t="shared" si="60"/>
        <v>#N/A</v>
      </c>
      <c r="M702" s="365" t="e">
        <f t="shared" si="61"/>
        <v>#N/A</v>
      </c>
      <c r="N702" s="376" t="e">
        <f t="shared" si="62"/>
        <v>#N/A</v>
      </c>
      <c r="O702" s="205" t="e">
        <f>IF(Comparativo!$E$6="Tabela Não Desonerada",VLOOKUP($C702,'Orçamento Base'!$D$12:$S$1673,13,FALSE),VLOOKUP($C702,#REF!,13,FALSE))</f>
        <v>#N/A</v>
      </c>
      <c r="P702" s="205" t="e">
        <f t="shared" si="63"/>
        <v>#N/A</v>
      </c>
      <c r="Q702" s="205" t="e">
        <f>IF(Comparativo!$E$6="Tabela Não Desonerada",VLOOKUP($C702,'Orçamento Base'!$D$12:$S$1673,14,FALSE),VLOOKUP($C702,#REF!,14,FALSE))</f>
        <v>#N/A</v>
      </c>
      <c r="R702" s="205" t="e">
        <f t="shared" si="64"/>
        <v>#N/A</v>
      </c>
      <c r="S702" s="205" t="e">
        <f>IF(Comparativo!$E$6="Tabela Não Desonerada",VLOOKUP($C702,'Orçamento Base'!$D$12:$S$1673,15,FALSE),VLOOKUP($C702,#REF!,15,FALSE))</f>
        <v>#N/A</v>
      </c>
      <c r="T702" s="205" t="e">
        <f t="shared" si="65"/>
        <v>#N/A</v>
      </c>
    </row>
    <row r="703" spans="1:20" ht="15">
      <c r="A703" s="203">
        <v>1</v>
      </c>
      <c r="B703" s="203" t="e">
        <f>'Orçamento-TCE'!B703</f>
        <v>#N/A</v>
      </c>
      <c r="C703" s="229">
        <f>'Orçamento-TCE'!C703</f>
        <v>0</v>
      </c>
      <c r="D703" s="199" t="e">
        <f>'Orçamento-TCE'!G703</f>
        <v>#N/A</v>
      </c>
      <c r="E703" s="204">
        <f>'Orçamento-TCE'!H703</f>
        <v>0</v>
      </c>
      <c r="F703" s="230" t="e">
        <f>'Orçamento-TCE'!I703</f>
        <v>#N/A</v>
      </c>
      <c r="G703" s="227" t="e">
        <f>IF(Comparativo!$E$6="Tabela Não Desonerada",VLOOKUP($C703,'Orçamento Base'!$D$12:$S$1673,12,FALSE),VLOOKUP($C703,#REF!,12,FALSE))</f>
        <v>#N/A</v>
      </c>
      <c r="H703" s="228">
        <f>IFERROR(IF(Comparativo!$E$6="Tabela Não Desonerada",VLOOKUP($C703,'Orçamento Base'!$D$12:$S$1673,16,FALSE),VLOOKUP($C703,#REF!,16,FALSE)),0)</f>
        <v>0</v>
      </c>
      <c r="I703" s="575" t="e">
        <f>IF(Comparativo!$E$6="Tabela Não Desonerada",VLOOKUP($C703,'Orçamento Base'!$D$12:$S$1673,11,FALSE),VLOOKUP($C703,#REF!,11,FALSE))</f>
        <v>#N/A</v>
      </c>
      <c r="J703" s="363">
        <f>IF(Comparativo!$E$6="Tabela Não Desonerada",Encargos!$F$44,Encargos!$D$44)</f>
        <v>1.1122000000000001</v>
      </c>
      <c r="K703" s="364"/>
      <c r="L703" s="365" t="e">
        <f t="shared" si="60"/>
        <v>#N/A</v>
      </c>
      <c r="M703" s="365" t="e">
        <f t="shared" si="61"/>
        <v>#N/A</v>
      </c>
      <c r="N703" s="376" t="e">
        <f t="shared" si="62"/>
        <v>#N/A</v>
      </c>
      <c r="O703" s="205" t="e">
        <f>IF(Comparativo!$E$6="Tabela Não Desonerada",VLOOKUP($C703,'Orçamento Base'!$D$12:$S$1673,13,FALSE),VLOOKUP($C703,#REF!,13,FALSE))</f>
        <v>#N/A</v>
      </c>
      <c r="P703" s="205" t="e">
        <f t="shared" si="63"/>
        <v>#N/A</v>
      </c>
      <c r="Q703" s="205" t="e">
        <f>IF(Comparativo!$E$6="Tabela Não Desonerada",VLOOKUP($C703,'Orçamento Base'!$D$12:$S$1673,14,FALSE),VLOOKUP($C703,#REF!,14,FALSE))</f>
        <v>#N/A</v>
      </c>
      <c r="R703" s="205" t="e">
        <f t="shared" si="64"/>
        <v>#N/A</v>
      </c>
      <c r="S703" s="205" t="e">
        <f>IF(Comparativo!$E$6="Tabela Não Desonerada",VLOOKUP($C703,'Orçamento Base'!$D$12:$S$1673,15,FALSE),VLOOKUP($C703,#REF!,15,FALSE))</f>
        <v>#N/A</v>
      </c>
      <c r="T703" s="205" t="e">
        <f t="shared" si="65"/>
        <v>#N/A</v>
      </c>
    </row>
    <row r="704" spans="1:20" ht="15">
      <c r="A704" s="203">
        <v>1</v>
      </c>
      <c r="B704" s="203" t="e">
        <f>'Orçamento-TCE'!B704</f>
        <v>#N/A</v>
      </c>
      <c r="C704" s="229">
        <f>'Orçamento-TCE'!C704</f>
        <v>0</v>
      </c>
      <c r="D704" s="199" t="e">
        <f>'Orçamento-TCE'!G704</f>
        <v>#N/A</v>
      </c>
      <c r="E704" s="204">
        <f>'Orçamento-TCE'!H704</f>
        <v>0</v>
      </c>
      <c r="F704" s="230" t="e">
        <f>'Orçamento-TCE'!I704</f>
        <v>#N/A</v>
      </c>
      <c r="G704" s="227" t="e">
        <f>IF(Comparativo!$E$6="Tabela Não Desonerada",VLOOKUP($C704,'Orçamento Base'!$D$12:$S$1673,12,FALSE),VLOOKUP($C704,#REF!,12,FALSE))</f>
        <v>#N/A</v>
      </c>
      <c r="H704" s="228">
        <f>IFERROR(IF(Comparativo!$E$6="Tabela Não Desonerada",VLOOKUP($C704,'Orçamento Base'!$D$12:$S$1673,16,FALSE),VLOOKUP($C704,#REF!,16,FALSE)),0)</f>
        <v>0</v>
      </c>
      <c r="I704" s="575" t="e">
        <f>IF(Comparativo!$E$6="Tabela Não Desonerada",VLOOKUP($C704,'Orçamento Base'!$D$12:$S$1673,11,FALSE),VLOOKUP($C704,#REF!,11,FALSE))</f>
        <v>#N/A</v>
      </c>
      <c r="J704" s="363">
        <f>IF(Comparativo!$E$6="Tabela Não Desonerada",Encargos!$F$44,Encargos!$D$44)</f>
        <v>1.1122000000000001</v>
      </c>
      <c r="K704" s="364"/>
      <c r="L704" s="365" t="e">
        <f t="shared" si="60"/>
        <v>#N/A</v>
      </c>
      <c r="M704" s="365" t="e">
        <f t="shared" si="61"/>
        <v>#N/A</v>
      </c>
      <c r="N704" s="376" t="e">
        <f t="shared" si="62"/>
        <v>#N/A</v>
      </c>
      <c r="O704" s="205" t="e">
        <f>IF(Comparativo!$E$6="Tabela Não Desonerada",VLOOKUP($C704,'Orçamento Base'!$D$12:$S$1673,13,FALSE),VLOOKUP($C704,#REF!,13,FALSE))</f>
        <v>#N/A</v>
      </c>
      <c r="P704" s="205" t="e">
        <f t="shared" si="63"/>
        <v>#N/A</v>
      </c>
      <c r="Q704" s="205" t="e">
        <f>IF(Comparativo!$E$6="Tabela Não Desonerada",VLOOKUP($C704,'Orçamento Base'!$D$12:$S$1673,14,FALSE),VLOOKUP($C704,#REF!,14,FALSE))</f>
        <v>#N/A</v>
      </c>
      <c r="R704" s="205" t="e">
        <f t="shared" si="64"/>
        <v>#N/A</v>
      </c>
      <c r="S704" s="205" t="e">
        <f>IF(Comparativo!$E$6="Tabela Não Desonerada",VLOOKUP($C704,'Orçamento Base'!$D$12:$S$1673,15,FALSE),VLOOKUP($C704,#REF!,15,FALSE))</f>
        <v>#N/A</v>
      </c>
      <c r="T704" s="205" t="e">
        <f t="shared" si="65"/>
        <v>#N/A</v>
      </c>
    </row>
    <row r="705" spans="1:20" ht="15">
      <c r="A705" s="203">
        <v>1</v>
      </c>
      <c r="B705" s="203" t="e">
        <f>'Orçamento-TCE'!B705</f>
        <v>#N/A</v>
      </c>
      <c r="C705" s="229">
        <f>'Orçamento-TCE'!C705</f>
        <v>0</v>
      </c>
      <c r="D705" s="199" t="e">
        <f>'Orçamento-TCE'!G705</f>
        <v>#N/A</v>
      </c>
      <c r="E705" s="204">
        <f>'Orçamento-TCE'!H705</f>
        <v>0</v>
      </c>
      <c r="F705" s="230" t="e">
        <f>'Orçamento-TCE'!I705</f>
        <v>#N/A</v>
      </c>
      <c r="G705" s="227" t="e">
        <f>IF(Comparativo!$E$6="Tabela Não Desonerada",VLOOKUP($C705,'Orçamento Base'!$D$12:$S$1673,12,FALSE),VLOOKUP($C705,#REF!,12,FALSE))</f>
        <v>#N/A</v>
      </c>
      <c r="H705" s="228">
        <f>IFERROR(IF(Comparativo!$E$6="Tabela Não Desonerada",VLOOKUP($C705,'Orçamento Base'!$D$12:$S$1673,16,FALSE),VLOOKUP($C705,#REF!,16,FALSE)),0)</f>
        <v>0</v>
      </c>
      <c r="I705" s="575" t="e">
        <f>IF(Comparativo!$E$6="Tabela Não Desonerada",VLOOKUP($C705,'Orçamento Base'!$D$12:$S$1673,11,FALSE),VLOOKUP($C705,#REF!,11,FALSE))</f>
        <v>#N/A</v>
      </c>
      <c r="J705" s="363">
        <f>IF(Comparativo!$E$6="Tabela Não Desonerada",Encargos!$F$44,Encargos!$D$44)</f>
        <v>1.1122000000000001</v>
      </c>
      <c r="K705" s="364"/>
      <c r="L705" s="365" t="e">
        <f t="shared" si="60"/>
        <v>#N/A</v>
      </c>
      <c r="M705" s="365" t="e">
        <f t="shared" si="61"/>
        <v>#N/A</v>
      </c>
      <c r="N705" s="376" t="e">
        <f t="shared" si="62"/>
        <v>#N/A</v>
      </c>
      <c r="O705" s="205" t="e">
        <f>IF(Comparativo!$E$6="Tabela Não Desonerada",VLOOKUP($C705,'Orçamento Base'!$D$12:$S$1673,13,FALSE),VLOOKUP($C705,#REF!,13,FALSE))</f>
        <v>#N/A</v>
      </c>
      <c r="P705" s="205" t="e">
        <f t="shared" si="63"/>
        <v>#N/A</v>
      </c>
      <c r="Q705" s="205" t="e">
        <f>IF(Comparativo!$E$6="Tabela Não Desonerada",VLOOKUP($C705,'Orçamento Base'!$D$12:$S$1673,14,FALSE),VLOOKUP($C705,#REF!,14,FALSE))</f>
        <v>#N/A</v>
      </c>
      <c r="R705" s="205" t="e">
        <f t="shared" si="64"/>
        <v>#N/A</v>
      </c>
      <c r="S705" s="205" t="e">
        <f>IF(Comparativo!$E$6="Tabela Não Desonerada",VLOOKUP($C705,'Orçamento Base'!$D$12:$S$1673,15,FALSE),VLOOKUP($C705,#REF!,15,FALSE))</f>
        <v>#N/A</v>
      </c>
      <c r="T705" s="205" t="e">
        <f t="shared" si="65"/>
        <v>#N/A</v>
      </c>
    </row>
    <row r="706" spans="1:20" ht="15">
      <c r="A706" s="203">
        <v>1</v>
      </c>
      <c r="B706" s="203" t="e">
        <f>'Orçamento-TCE'!B706</f>
        <v>#N/A</v>
      </c>
      <c r="C706" s="229">
        <f>'Orçamento-TCE'!C706</f>
        <v>0</v>
      </c>
      <c r="D706" s="199" t="e">
        <f>'Orçamento-TCE'!G706</f>
        <v>#N/A</v>
      </c>
      <c r="E706" s="204">
        <f>'Orçamento-TCE'!H706</f>
        <v>0</v>
      </c>
      <c r="F706" s="230" t="e">
        <f>'Orçamento-TCE'!I706</f>
        <v>#N/A</v>
      </c>
      <c r="G706" s="227" t="e">
        <f>IF(Comparativo!$E$6="Tabela Não Desonerada",VLOOKUP($C706,'Orçamento Base'!$D$12:$S$1673,12,FALSE),VLOOKUP($C706,#REF!,12,FALSE))</f>
        <v>#N/A</v>
      </c>
      <c r="H706" s="228">
        <f>IFERROR(IF(Comparativo!$E$6="Tabela Não Desonerada",VLOOKUP($C706,'Orçamento Base'!$D$12:$S$1673,16,FALSE),VLOOKUP($C706,#REF!,16,FALSE)),0)</f>
        <v>0</v>
      </c>
      <c r="I706" s="575" t="e">
        <f>IF(Comparativo!$E$6="Tabela Não Desonerada",VLOOKUP($C706,'Orçamento Base'!$D$12:$S$1673,11,FALSE),VLOOKUP($C706,#REF!,11,FALSE))</f>
        <v>#N/A</v>
      </c>
      <c r="J706" s="363">
        <f>IF(Comparativo!$E$6="Tabela Não Desonerada",Encargos!$F$44,Encargos!$D$44)</f>
        <v>1.1122000000000001</v>
      </c>
      <c r="K706" s="364"/>
      <c r="L706" s="365" t="e">
        <f t="shared" si="60"/>
        <v>#N/A</v>
      </c>
      <c r="M706" s="365" t="e">
        <f t="shared" si="61"/>
        <v>#N/A</v>
      </c>
      <c r="N706" s="376" t="e">
        <f t="shared" si="62"/>
        <v>#N/A</v>
      </c>
      <c r="O706" s="205" t="e">
        <f>IF(Comparativo!$E$6="Tabela Não Desonerada",VLOOKUP($C706,'Orçamento Base'!$D$12:$S$1673,13,FALSE),VLOOKUP($C706,#REF!,13,FALSE))</f>
        <v>#N/A</v>
      </c>
      <c r="P706" s="205" t="e">
        <f t="shared" si="63"/>
        <v>#N/A</v>
      </c>
      <c r="Q706" s="205" t="e">
        <f>IF(Comparativo!$E$6="Tabela Não Desonerada",VLOOKUP($C706,'Orçamento Base'!$D$12:$S$1673,14,FALSE),VLOOKUP($C706,#REF!,14,FALSE))</f>
        <v>#N/A</v>
      </c>
      <c r="R706" s="205" t="e">
        <f t="shared" si="64"/>
        <v>#N/A</v>
      </c>
      <c r="S706" s="205" t="e">
        <f>IF(Comparativo!$E$6="Tabela Não Desonerada",VLOOKUP($C706,'Orçamento Base'!$D$12:$S$1673,15,FALSE),VLOOKUP($C706,#REF!,15,FALSE))</f>
        <v>#N/A</v>
      </c>
      <c r="T706" s="205" t="e">
        <f t="shared" si="65"/>
        <v>#N/A</v>
      </c>
    </row>
    <row r="707" spans="1:20" ht="15">
      <c r="A707" s="203">
        <v>1</v>
      </c>
      <c r="B707" s="203" t="e">
        <f>'Orçamento-TCE'!B707</f>
        <v>#N/A</v>
      </c>
      <c r="C707" s="229">
        <f>'Orçamento-TCE'!C707</f>
        <v>0</v>
      </c>
      <c r="D707" s="199" t="e">
        <f>'Orçamento-TCE'!G707</f>
        <v>#N/A</v>
      </c>
      <c r="E707" s="204">
        <f>'Orçamento-TCE'!H707</f>
        <v>0</v>
      </c>
      <c r="F707" s="230" t="e">
        <f>'Orçamento-TCE'!I707</f>
        <v>#N/A</v>
      </c>
      <c r="G707" s="227" t="e">
        <f>IF(Comparativo!$E$6="Tabela Não Desonerada",VLOOKUP($C707,'Orçamento Base'!$D$12:$S$1673,12,FALSE),VLOOKUP($C707,#REF!,12,FALSE))</f>
        <v>#N/A</v>
      </c>
      <c r="H707" s="228">
        <f>IFERROR(IF(Comparativo!$E$6="Tabela Não Desonerada",VLOOKUP($C707,'Orçamento Base'!$D$12:$S$1673,16,FALSE),VLOOKUP($C707,#REF!,16,FALSE)),0)</f>
        <v>0</v>
      </c>
      <c r="I707" s="575" t="e">
        <f>IF(Comparativo!$E$6="Tabela Não Desonerada",VLOOKUP($C707,'Orçamento Base'!$D$12:$S$1673,11,FALSE),VLOOKUP($C707,#REF!,11,FALSE))</f>
        <v>#N/A</v>
      </c>
      <c r="J707" s="363">
        <f>IF(Comparativo!$E$6="Tabela Não Desonerada",Encargos!$F$44,Encargos!$D$44)</f>
        <v>1.1122000000000001</v>
      </c>
      <c r="K707" s="364"/>
      <c r="L707" s="365" t="e">
        <f t="shared" si="60"/>
        <v>#N/A</v>
      </c>
      <c r="M707" s="365" t="e">
        <f t="shared" si="61"/>
        <v>#N/A</v>
      </c>
      <c r="N707" s="376" t="e">
        <f t="shared" si="62"/>
        <v>#N/A</v>
      </c>
      <c r="O707" s="205" t="e">
        <f>IF(Comparativo!$E$6="Tabela Não Desonerada",VLOOKUP($C707,'Orçamento Base'!$D$12:$S$1673,13,FALSE),VLOOKUP($C707,#REF!,13,FALSE))</f>
        <v>#N/A</v>
      </c>
      <c r="P707" s="205" t="e">
        <f t="shared" si="63"/>
        <v>#N/A</v>
      </c>
      <c r="Q707" s="205" t="e">
        <f>IF(Comparativo!$E$6="Tabela Não Desonerada",VLOOKUP($C707,'Orçamento Base'!$D$12:$S$1673,14,FALSE),VLOOKUP($C707,#REF!,14,FALSE))</f>
        <v>#N/A</v>
      </c>
      <c r="R707" s="205" t="e">
        <f t="shared" si="64"/>
        <v>#N/A</v>
      </c>
      <c r="S707" s="205" t="e">
        <f>IF(Comparativo!$E$6="Tabela Não Desonerada",VLOOKUP($C707,'Orçamento Base'!$D$12:$S$1673,15,FALSE),VLOOKUP($C707,#REF!,15,FALSE))</f>
        <v>#N/A</v>
      </c>
      <c r="T707" s="205" t="e">
        <f t="shared" si="65"/>
        <v>#N/A</v>
      </c>
    </row>
    <row r="708" spans="1:20" ht="15">
      <c r="A708" s="203">
        <v>1</v>
      </c>
      <c r="B708" s="203" t="e">
        <f>'Orçamento-TCE'!B708</f>
        <v>#N/A</v>
      </c>
      <c r="C708" s="229">
        <f>'Orçamento-TCE'!C708</f>
        <v>0</v>
      </c>
      <c r="D708" s="199" t="e">
        <f>'Orçamento-TCE'!G708</f>
        <v>#N/A</v>
      </c>
      <c r="E708" s="204">
        <f>'Orçamento-TCE'!H708</f>
        <v>0</v>
      </c>
      <c r="F708" s="230" t="e">
        <f>'Orçamento-TCE'!I708</f>
        <v>#N/A</v>
      </c>
      <c r="G708" s="227" t="e">
        <f>IF(Comparativo!$E$6="Tabela Não Desonerada",VLOOKUP($C708,'Orçamento Base'!$D$12:$S$1673,12,FALSE),VLOOKUP($C708,#REF!,12,FALSE))</f>
        <v>#N/A</v>
      </c>
      <c r="H708" s="228">
        <f>IFERROR(IF(Comparativo!$E$6="Tabela Não Desonerada",VLOOKUP($C708,'Orçamento Base'!$D$12:$S$1673,16,FALSE),VLOOKUP($C708,#REF!,16,FALSE)),0)</f>
        <v>0</v>
      </c>
      <c r="I708" s="575" t="e">
        <f>IF(Comparativo!$E$6="Tabela Não Desonerada",VLOOKUP($C708,'Orçamento Base'!$D$12:$S$1673,11,FALSE),VLOOKUP($C708,#REF!,11,FALSE))</f>
        <v>#N/A</v>
      </c>
      <c r="J708" s="363">
        <f>IF(Comparativo!$E$6="Tabela Não Desonerada",Encargos!$F$44,Encargos!$D$44)</f>
        <v>1.1122000000000001</v>
      </c>
      <c r="K708" s="364"/>
      <c r="L708" s="365" t="e">
        <f t="shared" si="60"/>
        <v>#N/A</v>
      </c>
      <c r="M708" s="365" t="e">
        <f t="shared" si="61"/>
        <v>#N/A</v>
      </c>
      <c r="N708" s="376" t="e">
        <f t="shared" si="62"/>
        <v>#N/A</v>
      </c>
      <c r="O708" s="205" t="e">
        <f>IF(Comparativo!$E$6="Tabela Não Desonerada",VLOOKUP($C708,'Orçamento Base'!$D$12:$S$1673,13,FALSE),VLOOKUP($C708,#REF!,13,FALSE))</f>
        <v>#N/A</v>
      </c>
      <c r="P708" s="205" t="e">
        <f t="shared" si="63"/>
        <v>#N/A</v>
      </c>
      <c r="Q708" s="205" t="e">
        <f>IF(Comparativo!$E$6="Tabela Não Desonerada",VLOOKUP($C708,'Orçamento Base'!$D$12:$S$1673,14,FALSE),VLOOKUP($C708,#REF!,14,FALSE))</f>
        <v>#N/A</v>
      </c>
      <c r="R708" s="205" t="e">
        <f t="shared" si="64"/>
        <v>#N/A</v>
      </c>
      <c r="S708" s="205" t="e">
        <f>IF(Comparativo!$E$6="Tabela Não Desonerada",VLOOKUP($C708,'Orçamento Base'!$D$12:$S$1673,15,FALSE),VLOOKUP($C708,#REF!,15,FALSE))</f>
        <v>#N/A</v>
      </c>
      <c r="T708" s="205" t="e">
        <f t="shared" si="65"/>
        <v>#N/A</v>
      </c>
    </row>
    <row r="709" spans="1:20" ht="15">
      <c r="A709" s="203">
        <v>1</v>
      </c>
      <c r="B709" s="203" t="e">
        <f>'Orçamento-TCE'!B709</f>
        <v>#N/A</v>
      </c>
      <c r="C709" s="229">
        <f>'Orçamento-TCE'!C709</f>
        <v>0</v>
      </c>
      <c r="D709" s="199" t="e">
        <f>'Orçamento-TCE'!G709</f>
        <v>#N/A</v>
      </c>
      <c r="E709" s="204">
        <f>'Orçamento-TCE'!H709</f>
        <v>0</v>
      </c>
      <c r="F709" s="230" t="e">
        <f>'Orçamento-TCE'!I709</f>
        <v>#N/A</v>
      </c>
      <c r="G709" s="227" t="e">
        <f>IF(Comparativo!$E$6="Tabela Não Desonerada",VLOOKUP($C709,'Orçamento Base'!$D$12:$S$1673,12,FALSE),VLOOKUP($C709,#REF!,12,FALSE))</f>
        <v>#N/A</v>
      </c>
      <c r="H709" s="228">
        <f>IFERROR(IF(Comparativo!$E$6="Tabela Não Desonerada",VLOOKUP($C709,'Orçamento Base'!$D$12:$S$1673,16,FALSE),VLOOKUP($C709,#REF!,16,FALSE)),0)</f>
        <v>0</v>
      </c>
      <c r="I709" s="575" t="e">
        <f>IF(Comparativo!$E$6="Tabela Não Desonerada",VLOOKUP($C709,'Orçamento Base'!$D$12:$S$1673,11,FALSE),VLOOKUP($C709,#REF!,11,FALSE))</f>
        <v>#N/A</v>
      </c>
      <c r="J709" s="363">
        <f>IF(Comparativo!$E$6="Tabela Não Desonerada",Encargos!$F$44,Encargos!$D$44)</f>
        <v>1.1122000000000001</v>
      </c>
      <c r="K709" s="364"/>
      <c r="L709" s="365" t="e">
        <f t="shared" si="60"/>
        <v>#N/A</v>
      </c>
      <c r="M709" s="365" t="e">
        <f t="shared" si="61"/>
        <v>#N/A</v>
      </c>
      <c r="N709" s="376" t="e">
        <f t="shared" si="62"/>
        <v>#N/A</v>
      </c>
      <c r="O709" s="205" t="e">
        <f>IF(Comparativo!$E$6="Tabela Não Desonerada",VLOOKUP($C709,'Orçamento Base'!$D$12:$S$1673,13,FALSE),VLOOKUP($C709,#REF!,13,FALSE))</f>
        <v>#N/A</v>
      </c>
      <c r="P709" s="205" t="e">
        <f t="shared" si="63"/>
        <v>#N/A</v>
      </c>
      <c r="Q709" s="205" t="e">
        <f>IF(Comparativo!$E$6="Tabela Não Desonerada",VLOOKUP($C709,'Orçamento Base'!$D$12:$S$1673,14,FALSE),VLOOKUP($C709,#REF!,14,FALSE))</f>
        <v>#N/A</v>
      </c>
      <c r="R709" s="205" t="e">
        <f t="shared" si="64"/>
        <v>#N/A</v>
      </c>
      <c r="S709" s="205" t="e">
        <f>IF(Comparativo!$E$6="Tabela Não Desonerada",VLOOKUP($C709,'Orçamento Base'!$D$12:$S$1673,15,FALSE),VLOOKUP($C709,#REF!,15,FALSE))</f>
        <v>#N/A</v>
      </c>
      <c r="T709" s="205" t="e">
        <f t="shared" si="65"/>
        <v>#N/A</v>
      </c>
    </row>
    <row r="710" spans="1:20" ht="15">
      <c r="A710" s="203">
        <v>1</v>
      </c>
      <c r="B710" s="203" t="e">
        <f>'Orçamento-TCE'!B710</f>
        <v>#N/A</v>
      </c>
      <c r="C710" s="229">
        <f>'Orçamento-TCE'!C710</f>
        <v>0</v>
      </c>
      <c r="D710" s="199" t="e">
        <f>'Orçamento-TCE'!G710</f>
        <v>#N/A</v>
      </c>
      <c r="E710" s="204">
        <f>'Orçamento-TCE'!H710</f>
        <v>0</v>
      </c>
      <c r="F710" s="230" t="e">
        <f>'Orçamento-TCE'!I710</f>
        <v>#N/A</v>
      </c>
      <c r="G710" s="227" t="e">
        <f>IF(Comparativo!$E$6="Tabela Não Desonerada",VLOOKUP($C710,'Orçamento Base'!$D$12:$S$1673,12,FALSE),VLOOKUP($C710,#REF!,12,FALSE))</f>
        <v>#N/A</v>
      </c>
      <c r="H710" s="228">
        <f>IFERROR(IF(Comparativo!$E$6="Tabela Não Desonerada",VLOOKUP($C710,'Orçamento Base'!$D$12:$S$1673,16,FALSE),VLOOKUP($C710,#REF!,16,FALSE)),0)</f>
        <v>0</v>
      </c>
      <c r="I710" s="575" t="e">
        <f>IF(Comparativo!$E$6="Tabela Não Desonerada",VLOOKUP($C710,'Orçamento Base'!$D$12:$S$1673,11,FALSE),VLOOKUP($C710,#REF!,11,FALSE))</f>
        <v>#N/A</v>
      </c>
      <c r="J710" s="363">
        <f>IF(Comparativo!$E$6="Tabela Não Desonerada",Encargos!$F$44,Encargos!$D$44)</f>
        <v>1.1122000000000001</v>
      </c>
      <c r="K710" s="364"/>
      <c r="L710" s="365" t="e">
        <f t="shared" si="60"/>
        <v>#N/A</v>
      </c>
      <c r="M710" s="365" t="e">
        <f t="shared" si="61"/>
        <v>#N/A</v>
      </c>
      <c r="N710" s="376" t="e">
        <f t="shared" si="62"/>
        <v>#N/A</v>
      </c>
      <c r="O710" s="205" t="e">
        <f>IF(Comparativo!$E$6="Tabela Não Desonerada",VLOOKUP($C710,'Orçamento Base'!$D$12:$S$1673,13,FALSE),VLOOKUP($C710,#REF!,13,FALSE))</f>
        <v>#N/A</v>
      </c>
      <c r="P710" s="205" t="e">
        <f t="shared" si="63"/>
        <v>#N/A</v>
      </c>
      <c r="Q710" s="205" t="e">
        <f>IF(Comparativo!$E$6="Tabela Não Desonerada",VLOOKUP($C710,'Orçamento Base'!$D$12:$S$1673,14,FALSE),VLOOKUP($C710,#REF!,14,FALSE))</f>
        <v>#N/A</v>
      </c>
      <c r="R710" s="205" t="e">
        <f t="shared" si="64"/>
        <v>#N/A</v>
      </c>
      <c r="S710" s="205" t="e">
        <f>IF(Comparativo!$E$6="Tabela Não Desonerada",VLOOKUP($C710,'Orçamento Base'!$D$12:$S$1673,15,FALSE),VLOOKUP($C710,#REF!,15,FALSE))</f>
        <v>#N/A</v>
      </c>
      <c r="T710" s="205" t="e">
        <f t="shared" si="65"/>
        <v>#N/A</v>
      </c>
    </row>
    <row r="711" spans="1:20" ht="15">
      <c r="A711" s="203">
        <v>1</v>
      </c>
      <c r="B711" s="203" t="e">
        <f>'Orçamento-TCE'!B711</f>
        <v>#N/A</v>
      </c>
      <c r="C711" s="229">
        <f>'Orçamento-TCE'!C711</f>
        <v>0</v>
      </c>
      <c r="D711" s="199" t="e">
        <f>'Orçamento-TCE'!G711</f>
        <v>#N/A</v>
      </c>
      <c r="E711" s="204">
        <f>'Orçamento-TCE'!H711</f>
        <v>0</v>
      </c>
      <c r="F711" s="230" t="e">
        <f>'Orçamento-TCE'!I711</f>
        <v>#N/A</v>
      </c>
      <c r="G711" s="227" t="e">
        <f>IF(Comparativo!$E$6="Tabela Não Desonerada",VLOOKUP($C711,'Orçamento Base'!$D$12:$S$1673,12,FALSE),VLOOKUP($C711,#REF!,12,FALSE))</f>
        <v>#N/A</v>
      </c>
      <c r="H711" s="228">
        <f>IFERROR(IF(Comparativo!$E$6="Tabela Não Desonerada",VLOOKUP($C711,'Orçamento Base'!$D$12:$S$1673,16,FALSE),VLOOKUP($C711,#REF!,16,FALSE)),0)</f>
        <v>0</v>
      </c>
      <c r="I711" s="575" t="e">
        <f>IF(Comparativo!$E$6="Tabela Não Desonerada",VLOOKUP($C711,'Orçamento Base'!$D$12:$S$1673,11,FALSE),VLOOKUP($C711,#REF!,11,FALSE))</f>
        <v>#N/A</v>
      </c>
      <c r="J711" s="363">
        <f>IF(Comparativo!$E$6="Tabela Não Desonerada",Encargos!$F$44,Encargos!$D$44)</f>
        <v>1.1122000000000001</v>
      </c>
      <c r="K711" s="364"/>
      <c r="L711" s="365" t="e">
        <f t="shared" si="60"/>
        <v>#N/A</v>
      </c>
      <c r="M711" s="365" t="e">
        <f t="shared" si="61"/>
        <v>#N/A</v>
      </c>
      <c r="N711" s="376" t="e">
        <f t="shared" si="62"/>
        <v>#N/A</v>
      </c>
      <c r="O711" s="205" t="e">
        <f>IF(Comparativo!$E$6="Tabela Não Desonerada",VLOOKUP($C711,'Orçamento Base'!$D$12:$S$1673,13,FALSE),VLOOKUP($C711,#REF!,13,FALSE))</f>
        <v>#N/A</v>
      </c>
      <c r="P711" s="205" t="e">
        <f t="shared" si="63"/>
        <v>#N/A</v>
      </c>
      <c r="Q711" s="205" t="e">
        <f>IF(Comparativo!$E$6="Tabela Não Desonerada",VLOOKUP($C711,'Orçamento Base'!$D$12:$S$1673,14,FALSE),VLOOKUP($C711,#REF!,14,FALSE))</f>
        <v>#N/A</v>
      </c>
      <c r="R711" s="205" t="e">
        <f t="shared" si="64"/>
        <v>#N/A</v>
      </c>
      <c r="S711" s="205" t="e">
        <f>IF(Comparativo!$E$6="Tabela Não Desonerada",VLOOKUP($C711,'Orçamento Base'!$D$12:$S$1673,15,FALSE),VLOOKUP($C711,#REF!,15,FALSE))</f>
        <v>#N/A</v>
      </c>
      <c r="T711" s="205" t="e">
        <f t="shared" si="65"/>
        <v>#N/A</v>
      </c>
    </row>
    <row r="712" spans="1:20" ht="15">
      <c r="A712" s="203">
        <v>1</v>
      </c>
      <c r="B712" s="203" t="e">
        <f>'Orçamento-TCE'!B712</f>
        <v>#N/A</v>
      </c>
      <c r="C712" s="229">
        <f>'Orçamento-TCE'!C712</f>
        <v>0</v>
      </c>
      <c r="D712" s="199" t="e">
        <f>'Orçamento-TCE'!G712</f>
        <v>#N/A</v>
      </c>
      <c r="E712" s="204">
        <f>'Orçamento-TCE'!H712</f>
        <v>0</v>
      </c>
      <c r="F712" s="230" t="e">
        <f>'Orçamento-TCE'!I712</f>
        <v>#N/A</v>
      </c>
      <c r="G712" s="227" t="e">
        <f>IF(Comparativo!$E$6="Tabela Não Desonerada",VLOOKUP($C712,'Orçamento Base'!$D$12:$S$1673,12,FALSE),VLOOKUP($C712,#REF!,12,FALSE))</f>
        <v>#N/A</v>
      </c>
      <c r="H712" s="228">
        <f>IFERROR(IF(Comparativo!$E$6="Tabela Não Desonerada",VLOOKUP($C712,'Orçamento Base'!$D$12:$S$1673,16,FALSE),VLOOKUP($C712,#REF!,16,FALSE)),0)</f>
        <v>0</v>
      </c>
      <c r="I712" s="575" t="e">
        <f>IF(Comparativo!$E$6="Tabela Não Desonerada",VLOOKUP($C712,'Orçamento Base'!$D$12:$S$1673,11,FALSE),VLOOKUP($C712,#REF!,11,FALSE))</f>
        <v>#N/A</v>
      </c>
      <c r="J712" s="363">
        <f>IF(Comparativo!$E$6="Tabela Não Desonerada",Encargos!$F$44,Encargos!$D$44)</f>
        <v>1.1122000000000001</v>
      </c>
      <c r="K712" s="364"/>
      <c r="L712" s="365" t="e">
        <f t="shared" si="60"/>
        <v>#N/A</v>
      </c>
      <c r="M712" s="365" t="e">
        <f t="shared" si="61"/>
        <v>#N/A</v>
      </c>
      <c r="N712" s="376" t="e">
        <f t="shared" si="62"/>
        <v>#N/A</v>
      </c>
      <c r="O712" s="205" t="e">
        <f>IF(Comparativo!$E$6="Tabela Não Desonerada",VLOOKUP($C712,'Orçamento Base'!$D$12:$S$1673,13,FALSE),VLOOKUP($C712,#REF!,13,FALSE))</f>
        <v>#N/A</v>
      </c>
      <c r="P712" s="205" t="e">
        <f t="shared" si="63"/>
        <v>#N/A</v>
      </c>
      <c r="Q712" s="205" t="e">
        <f>IF(Comparativo!$E$6="Tabela Não Desonerada",VLOOKUP($C712,'Orçamento Base'!$D$12:$S$1673,14,FALSE),VLOOKUP($C712,#REF!,14,FALSE))</f>
        <v>#N/A</v>
      </c>
      <c r="R712" s="205" t="e">
        <f t="shared" si="64"/>
        <v>#N/A</v>
      </c>
      <c r="S712" s="205" t="e">
        <f>IF(Comparativo!$E$6="Tabela Não Desonerada",VLOOKUP($C712,'Orçamento Base'!$D$12:$S$1673,15,FALSE),VLOOKUP($C712,#REF!,15,FALSE))</f>
        <v>#N/A</v>
      </c>
      <c r="T712" s="205" t="e">
        <f t="shared" si="65"/>
        <v>#N/A</v>
      </c>
    </row>
    <row r="713" spans="1:20" ht="15">
      <c r="A713" s="203">
        <v>1</v>
      </c>
      <c r="B713" s="203" t="e">
        <f>'Orçamento-TCE'!B713</f>
        <v>#N/A</v>
      </c>
      <c r="C713" s="229">
        <f>'Orçamento-TCE'!C713</f>
        <v>0</v>
      </c>
      <c r="D713" s="199" t="e">
        <f>'Orçamento-TCE'!G713</f>
        <v>#N/A</v>
      </c>
      <c r="E713" s="204">
        <f>'Orçamento-TCE'!H713</f>
        <v>0</v>
      </c>
      <c r="F713" s="230" t="e">
        <f>'Orçamento-TCE'!I713</f>
        <v>#N/A</v>
      </c>
      <c r="G713" s="227" t="e">
        <f>IF(Comparativo!$E$6="Tabela Não Desonerada",VLOOKUP($C713,'Orçamento Base'!$D$12:$S$1673,12,FALSE),VLOOKUP($C713,#REF!,12,FALSE))</f>
        <v>#N/A</v>
      </c>
      <c r="H713" s="228">
        <f>IFERROR(IF(Comparativo!$E$6="Tabela Não Desonerada",VLOOKUP($C713,'Orçamento Base'!$D$12:$S$1673,16,FALSE),VLOOKUP($C713,#REF!,16,FALSE)),0)</f>
        <v>0</v>
      </c>
      <c r="I713" s="575" t="e">
        <f>IF(Comparativo!$E$6="Tabela Não Desonerada",VLOOKUP($C713,'Orçamento Base'!$D$12:$S$1673,11,FALSE),VLOOKUP($C713,#REF!,11,FALSE))</f>
        <v>#N/A</v>
      </c>
      <c r="J713" s="363">
        <f>IF(Comparativo!$E$6="Tabela Não Desonerada",Encargos!$F$44,Encargos!$D$44)</f>
        <v>1.1122000000000001</v>
      </c>
      <c r="K713" s="364"/>
      <c r="L713" s="365" t="e">
        <f t="shared" si="60"/>
        <v>#N/A</v>
      </c>
      <c r="M713" s="365" t="e">
        <f t="shared" si="61"/>
        <v>#N/A</v>
      </c>
      <c r="N713" s="376" t="e">
        <f t="shared" si="62"/>
        <v>#N/A</v>
      </c>
      <c r="O713" s="205" t="e">
        <f>IF(Comparativo!$E$6="Tabela Não Desonerada",VLOOKUP($C713,'Orçamento Base'!$D$12:$S$1673,13,FALSE),VLOOKUP($C713,#REF!,13,FALSE))</f>
        <v>#N/A</v>
      </c>
      <c r="P713" s="205" t="e">
        <f t="shared" si="63"/>
        <v>#N/A</v>
      </c>
      <c r="Q713" s="205" t="e">
        <f>IF(Comparativo!$E$6="Tabela Não Desonerada",VLOOKUP($C713,'Orçamento Base'!$D$12:$S$1673,14,FALSE),VLOOKUP($C713,#REF!,14,FALSE))</f>
        <v>#N/A</v>
      </c>
      <c r="R713" s="205" t="e">
        <f t="shared" si="64"/>
        <v>#N/A</v>
      </c>
      <c r="S713" s="205" t="e">
        <f>IF(Comparativo!$E$6="Tabela Não Desonerada",VLOOKUP($C713,'Orçamento Base'!$D$12:$S$1673,15,FALSE),VLOOKUP($C713,#REF!,15,FALSE))</f>
        <v>#N/A</v>
      </c>
      <c r="T713" s="205" t="e">
        <f t="shared" si="65"/>
        <v>#N/A</v>
      </c>
    </row>
    <row r="714" spans="1:20" ht="15">
      <c r="A714" s="203">
        <v>1</v>
      </c>
      <c r="B714" s="203" t="e">
        <f>'Orçamento-TCE'!B714</f>
        <v>#N/A</v>
      </c>
      <c r="C714" s="229">
        <f>'Orçamento-TCE'!C714</f>
        <v>0</v>
      </c>
      <c r="D714" s="199" t="e">
        <f>'Orçamento-TCE'!G714</f>
        <v>#N/A</v>
      </c>
      <c r="E714" s="204">
        <f>'Orçamento-TCE'!H714</f>
        <v>0</v>
      </c>
      <c r="F714" s="230" t="e">
        <f>'Orçamento-TCE'!I714</f>
        <v>#N/A</v>
      </c>
      <c r="G714" s="227" t="e">
        <f>IF(Comparativo!$E$6="Tabela Não Desonerada",VLOOKUP($C714,'Orçamento Base'!$D$12:$S$1673,12,FALSE),VLOOKUP($C714,#REF!,12,FALSE))</f>
        <v>#N/A</v>
      </c>
      <c r="H714" s="228">
        <f>IFERROR(IF(Comparativo!$E$6="Tabela Não Desonerada",VLOOKUP($C714,'Orçamento Base'!$D$12:$S$1673,16,FALSE),VLOOKUP($C714,#REF!,16,FALSE)),0)</f>
        <v>0</v>
      </c>
      <c r="I714" s="575" t="e">
        <f>IF(Comparativo!$E$6="Tabela Não Desonerada",VLOOKUP($C714,'Orçamento Base'!$D$12:$S$1673,11,FALSE),VLOOKUP($C714,#REF!,11,FALSE))</f>
        <v>#N/A</v>
      </c>
      <c r="J714" s="363">
        <f>IF(Comparativo!$E$6="Tabela Não Desonerada",Encargos!$F$44,Encargos!$D$44)</f>
        <v>1.1122000000000001</v>
      </c>
      <c r="K714" s="364"/>
      <c r="L714" s="365" t="e">
        <f t="shared" si="60"/>
        <v>#N/A</v>
      </c>
      <c r="M714" s="365" t="e">
        <f t="shared" si="61"/>
        <v>#N/A</v>
      </c>
      <c r="N714" s="376" t="e">
        <f t="shared" si="62"/>
        <v>#N/A</v>
      </c>
      <c r="O714" s="205" t="e">
        <f>IF(Comparativo!$E$6="Tabela Não Desonerada",VLOOKUP($C714,'Orçamento Base'!$D$12:$S$1673,13,FALSE),VLOOKUP($C714,#REF!,13,FALSE))</f>
        <v>#N/A</v>
      </c>
      <c r="P714" s="205" t="e">
        <f t="shared" si="63"/>
        <v>#N/A</v>
      </c>
      <c r="Q714" s="205" t="e">
        <f>IF(Comparativo!$E$6="Tabela Não Desonerada",VLOOKUP($C714,'Orçamento Base'!$D$12:$S$1673,14,FALSE),VLOOKUP($C714,#REF!,14,FALSE))</f>
        <v>#N/A</v>
      </c>
      <c r="R714" s="205" t="e">
        <f t="shared" si="64"/>
        <v>#N/A</v>
      </c>
      <c r="S714" s="205" t="e">
        <f>IF(Comparativo!$E$6="Tabela Não Desonerada",VLOOKUP($C714,'Orçamento Base'!$D$12:$S$1673,15,FALSE),VLOOKUP($C714,#REF!,15,FALSE))</f>
        <v>#N/A</v>
      </c>
      <c r="T714" s="205" t="e">
        <f t="shared" si="65"/>
        <v>#N/A</v>
      </c>
    </row>
    <row r="715" spans="1:20" ht="15">
      <c r="A715" s="203">
        <v>1</v>
      </c>
      <c r="B715" s="203" t="e">
        <f>'Orçamento-TCE'!B715</f>
        <v>#N/A</v>
      </c>
      <c r="C715" s="229">
        <f>'Orçamento-TCE'!C715</f>
        <v>0</v>
      </c>
      <c r="D715" s="199" t="e">
        <f>'Orçamento-TCE'!G715</f>
        <v>#N/A</v>
      </c>
      <c r="E715" s="204">
        <f>'Orçamento-TCE'!H715</f>
        <v>0</v>
      </c>
      <c r="F715" s="230" t="e">
        <f>'Orçamento-TCE'!I715</f>
        <v>#N/A</v>
      </c>
      <c r="G715" s="227" t="e">
        <f>IF(Comparativo!$E$6="Tabela Não Desonerada",VLOOKUP($C715,'Orçamento Base'!$D$12:$S$1673,12,FALSE),VLOOKUP($C715,#REF!,12,FALSE))</f>
        <v>#N/A</v>
      </c>
      <c r="H715" s="228">
        <f>IFERROR(IF(Comparativo!$E$6="Tabela Não Desonerada",VLOOKUP($C715,'Orçamento Base'!$D$12:$S$1673,16,FALSE),VLOOKUP($C715,#REF!,16,FALSE)),0)</f>
        <v>0</v>
      </c>
      <c r="I715" s="575" t="e">
        <f>IF(Comparativo!$E$6="Tabela Não Desonerada",VLOOKUP($C715,'Orçamento Base'!$D$12:$S$1673,11,FALSE),VLOOKUP($C715,#REF!,11,FALSE))</f>
        <v>#N/A</v>
      </c>
      <c r="J715" s="363">
        <f>IF(Comparativo!$E$6="Tabela Não Desonerada",Encargos!$F$44,Encargos!$D$44)</f>
        <v>1.1122000000000001</v>
      </c>
      <c r="K715" s="364"/>
      <c r="L715" s="365" t="e">
        <f t="shared" si="60"/>
        <v>#N/A</v>
      </c>
      <c r="M715" s="365" t="e">
        <f t="shared" si="61"/>
        <v>#N/A</v>
      </c>
      <c r="N715" s="376" t="e">
        <f t="shared" si="62"/>
        <v>#N/A</v>
      </c>
      <c r="O715" s="205" t="e">
        <f>IF(Comparativo!$E$6="Tabela Não Desonerada",VLOOKUP($C715,'Orçamento Base'!$D$12:$S$1673,13,FALSE),VLOOKUP($C715,#REF!,13,FALSE))</f>
        <v>#N/A</v>
      </c>
      <c r="P715" s="205" t="e">
        <f t="shared" si="63"/>
        <v>#N/A</v>
      </c>
      <c r="Q715" s="205" t="e">
        <f>IF(Comparativo!$E$6="Tabela Não Desonerada",VLOOKUP($C715,'Orçamento Base'!$D$12:$S$1673,14,FALSE),VLOOKUP($C715,#REF!,14,FALSE))</f>
        <v>#N/A</v>
      </c>
      <c r="R715" s="205" t="e">
        <f t="shared" si="64"/>
        <v>#N/A</v>
      </c>
      <c r="S715" s="205" t="e">
        <f>IF(Comparativo!$E$6="Tabela Não Desonerada",VLOOKUP($C715,'Orçamento Base'!$D$12:$S$1673,15,FALSE),VLOOKUP($C715,#REF!,15,FALSE))</f>
        <v>#N/A</v>
      </c>
      <c r="T715" s="205" t="e">
        <f t="shared" si="65"/>
        <v>#N/A</v>
      </c>
    </row>
    <row r="716" spans="1:20" ht="15">
      <c r="A716" s="203">
        <v>1</v>
      </c>
      <c r="B716" s="203" t="e">
        <f>'Orçamento-TCE'!B716</f>
        <v>#N/A</v>
      </c>
      <c r="C716" s="229">
        <f>'Orçamento-TCE'!C716</f>
        <v>0</v>
      </c>
      <c r="D716" s="199" t="e">
        <f>'Orçamento-TCE'!G716</f>
        <v>#N/A</v>
      </c>
      <c r="E716" s="204">
        <f>'Orçamento-TCE'!H716</f>
        <v>0</v>
      </c>
      <c r="F716" s="230" t="e">
        <f>'Orçamento-TCE'!I716</f>
        <v>#N/A</v>
      </c>
      <c r="G716" s="227" t="e">
        <f>IF(Comparativo!$E$6="Tabela Não Desonerada",VLOOKUP($C716,'Orçamento Base'!$D$12:$S$1673,12,FALSE),VLOOKUP($C716,#REF!,12,FALSE))</f>
        <v>#N/A</v>
      </c>
      <c r="H716" s="228">
        <f>IFERROR(IF(Comparativo!$E$6="Tabela Não Desonerada",VLOOKUP($C716,'Orçamento Base'!$D$12:$S$1673,16,FALSE),VLOOKUP($C716,#REF!,16,FALSE)),0)</f>
        <v>0</v>
      </c>
      <c r="I716" s="575" t="e">
        <f>IF(Comparativo!$E$6="Tabela Não Desonerada",VLOOKUP($C716,'Orçamento Base'!$D$12:$S$1673,11,FALSE),VLOOKUP($C716,#REF!,11,FALSE))</f>
        <v>#N/A</v>
      </c>
      <c r="J716" s="363">
        <f>IF(Comparativo!$E$6="Tabela Não Desonerada",Encargos!$F$44,Encargos!$D$44)</f>
        <v>1.1122000000000001</v>
      </c>
      <c r="K716" s="364"/>
      <c r="L716" s="365" t="e">
        <f t="shared" si="60"/>
        <v>#N/A</v>
      </c>
      <c r="M716" s="365" t="e">
        <f t="shared" si="61"/>
        <v>#N/A</v>
      </c>
      <c r="N716" s="376" t="e">
        <f t="shared" si="62"/>
        <v>#N/A</v>
      </c>
      <c r="O716" s="205" t="e">
        <f>IF(Comparativo!$E$6="Tabela Não Desonerada",VLOOKUP($C716,'Orçamento Base'!$D$12:$S$1673,13,FALSE),VLOOKUP($C716,#REF!,13,FALSE))</f>
        <v>#N/A</v>
      </c>
      <c r="P716" s="205" t="e">
        <f t="shared" si="63"/>
        <v>#N/A</v>
      </c>
      <c r="Q716" s="205" t="e">
        <f>IF(Comparativo!$E$6="Tabela Não Desonerada",VLOOKUP($C716,'Orçamento Base'!$D$12:$S$1673,14,FALSE),VLOOKUP($C716,#REF!,14,FALSE))</f>
        <v>#N/A</v>
      </c>
      <c r="R716" s="205" t="e">
        <f t="shared" si="64"/>
        <v>#N/A</v>
      </c>
      <c r="S716" s="205" t="e">
        <f>IF(Comparativo!$E$6="Tabela Não Desonerada",VLOOKUP($C716,'Orçamento Base'!$D$12:$S$1673,15,FALSE),VLOOKUP($C716,#REF!,15,FALSE))</f>
        <v>#N/A</v>
      </c>
      <c r="T716" s="205" t="e">
        <f t="shared" si="65"/>
        <v>#N/A</v>
      </c>
    </row>
    <row r="717" spans="1:20" ht="15">
      <c r="A717" s="203">
        <v>1</v>
      </c>
      <c r="B717" s="203" t="e">
        <f>'Orçamento-TCE'!B717</f>
        <v>#N/A</v>
      </c>
      <c r="C717" s="229">
        <f>'Orçamento-TCE'!C717</f>
        <v>0</v>
      </c>
      <c r="D717" s="199" t="e">
        <f>'Orçamento-TCE'!G717</f>
        <v>#N/A</v>
      </c>
      <c r="E717" s="204">
        <f>'Orçamento-TCE'!H717</f>
        <v>0</v>
      </c>
      <c r="F717" s="230" t="e">
        <f>'Orçamento-TCE'!I717</f>
        <v>#N/A</v>
      </c>
      <c r="G717" s="227" t="e">
        <f>IF(Comparativo!$E$6="Tabela Não Desonerada",VLOOKUP($C717,'Orçamento Base'!$D$12:$S$1673,12,FALSE),VLOOKUP($C717,#REF!,12,FALSE))</f>
        <v>#N/A</v>
      </c>
      <c r="H717" s="228">
        <f>IFERROR(IF(Comparativo!$E$6="Tabela Não Desonerada",VLOOKUP($C717,'Orçamento Base'!$D$12:$S$1673,16,FALSE),VLOOKUP($C717,#REF!,16,FALSE)),0)</f>
        <v>0</v>
      </c>
      <c r="I717" s="575" t="e">
        <f>IF(Comparativo!$E$6="Tabela Não Desonerada",VLOOKUP($C717,'Orçamento Base'!$D$12:$S$1673,11,FALSE),VLOOKUP($C717,#REF!,11,FALSE))</f>
        <v>#N/A</v>
      </c>
      <c r="J717" s="363">
        <f>IF(Comparativo!$E$6="Tabela Não Desonerada",Encargos!$F$44,Encargos!$D$44)</f>
        <v>1.1122000000000001</v>
      </c>
      <c r="K717" s="364"/>
      <c r="L717" s="365" t="e">
        <f t="shared" ref="L717:L780" si="66">T717</f>
        <v>#N/A</v>
      </c>
      <c r="M717" s="365" t="e">
        <f t="shared" ref="M717:M780" si="67">R717</f>
        <v>#N/A</v>
      </c>
      <c r="N717" s="376" t="e">
        <f t="shared" ref="N717:N780" si="68">P717</f>
        <v>#N/A</v>
      </c>
      <c r="O717" s="205" t="e">
        <f>IF(Comparativo!$E$6="Tabela Não Desonerada",VLOOKUP($C717,'Orçamento Base'!$D$12:$S$1673,13,FALSE),VLOOKUP($C717,#REF!,13,FALSE))</f>
        <v>#N/A</v>
      </c>
      <c r="P717" s="205" t="e">
        <f t="shared" ref="P717:P780" si="69">O717/E717</f>
        <v>#N/A</v>
      </c>
      <c r="Q717" s="205" t="e">
        <f>IF(Comparativo!$E$6="Tabela Não Desonerada",VLOOKUP($C717,'Orçamento Base'!$D$12:$S$1673,14,FALSE),VLOOKUP($C717,#REF!,14,FALSE))</f>
        <v>#N/A</v>
      </c>
      <c r="R717" s="205" t="e">
        <f t="shared" ref="R717:R780" si="70">Q717/E717</f>
        <v>#N/A</v>
      </c>
      <c r="S717" s="205" t="e">
        <f>IF(Comparativo!$E$6="Tabela Não Desonerada",VLOOKUP($C717,'Orçamento Base'!$D$12:$S$1673,15,FALSE),VLOOKUP($C717,#REF!,15,FALSE))</f>
        <v>#N/A</v>
      </c>
      <c r="T717" s="205" t="e">
        <f t="shared" ref="T717:T780" si="71">S717/E717</f>
        <v>#N/A</v>
      </c>
    </row>
    <row r="718" spans="1:20" ht="15">
      <c r="A718" s="203">
        <v>1</v>
      </c>
      <c r="B718" s="203" t="e">
        <f>'Orçamento-TCE'!B718</f>
        <v>#N/A</v>
      </c>
      <c r="C718" s="229">
        <f>'Orçamento-TCE'!C718</f>
        <v>0</v>
      </c>
      <c r="D718" s="199" t="e">
        <f>'Orçamento-TCE'!G718</f>
        <v>#N/A</v>
      </c>
      <c r="E718" s="204">
        <f>'Orçamento-TCE'!H718</f>
        <v>0</v>
      </c>
      <c r="F718" s="230" t="e">
        <f>'Orçamento-TCE'!I718</f>
        <v>#N/A</v>
      </c>
      <c r="G718" s="227" t="e">
        <f>IF(Comparativo!$E$6="Tabela Não Desonerada",VLOOKUP($C718,'Orçamento Base'!$D$12:$S$1673,12,FALSE),VLOOKUP($C718,#REF!,12,FALSE))</f>
        <v>#N/A</v>
      </c>
      <c r="H718" s="228">
        <f>IFERROR(IF(Comparativo!$E$6="Tabela Não Desonerada",VLOOKUP($C718,'Orçamento Base'!$D$12:$S$1673,16,FALSE),VLOOKUP($C718,#REF!,16,FALSE)),0)</f>
        <v>0</v>
      </c>
      <c r="I718" s="575" t="e">
        <f>IF(Comparativo!$E$6="Tabela Não Desonerada",VLOOKUP($C718,'Orçamento Base'!$D$12:$S$1673,11,FALSE),VLOOKUP($C718,#REF!,11,FALSE))</f>
        <v>#N/A</v>
      </c>
      <c r="J718" s="363">
        <f>IF(Comparativo!$E$6="Tabela Não Desonerada",Encargos!$F$44,Encargos!$D$44)</f>
        <v>1.1122000000000001</v>
      </c>
      <c r="K718" s="364"/>
      <c r="L718" s="365" t="e">
        <f t="shared" si="66"/>
        <v>#N/A</v>
      </c>
      <c r="M718" s="365" t="e">
        <f t="shared" si="67"/>
        <v>#N/A</v>
      </c>
      <c r="N718" s="376" t="e">
        <f t="shared" si="68"/>
        <v>#N/A</v>
      </c>
      <c r="O718" s="205" t="e">
        <f>IF(Comparativo!$E$6="Tabela Não Desonerada",VLOOKUP($C718,'Orçamento Base'!$D$12:$S$1673,13,FALSE),VLOOKUP($C718,#REF!,13,FALSE))</f>
        <v>#N/A</v>
      </c>
      <c r="P718" s="205" t="e">
        <f t="shared" si="69"/>
        <v>#N/A</v>
      </c>
      <c r="Q718" s="205" t="e">
        <f>IF(Comparativo!$E$6="Tabela Não Desonerada",VLOOKUP($C718,'Orçamento Base'!$D$12:$S$1673,14,FALSE),VLOOKUP($C718,#REF!,14,FALSE))</f>
        <v>#N/A</v>
      </c>
      <c r="R718" s="205" t="e">
        <f t="shared" si="70"/>
        <v>#N/A</v>
      </c>
      <c r="S718" s="205" t="e">
        <f>IF(Comparativo!$E$6="Tabela Não Desonerada",VLOOKUP($C718,'Orçamento Base'!$D$12:$S$1673,15,FALSE),VLOOKUP($C718,#REF!,15,FALSE))</f>
        <v>#N/A</v>
      </c>
      <c r="T718" s="205" t="e">
        <f t="shared" si="71"/>
        <v>#N/A</v>
      </c>
    </row>
    <row r="719" spans="1:20" ht="15">
      <c r="A719" s="203">
        <v>1</v>
      </c>
      <c r="B719" s="203" t="e">
        <f>'Orçamento-TCE'!B719</f>
        <v>#N/A</v>
      </c>
      <c r="C719" s="229">
        <f>'Orçamento-TCE'!C719</f>
        <v>0</v>
      </c>
      <c r="D719" s="199" t="e">
        <f>'Orçamento-TCE'!G719</f>
        <v>#N/A</v>
      </c>
      <c r="E719" s="204">
        <f>'Orçamento-TCE'!H719</f>
        <v>0</v>
      </c>
      <c r="F719" s="230" t="e">
        <f>'Orçamento-TCE'!I719</f>
        <v>#N/A</v>
      </c>
      <c r="G719" s="227" t="e">
        <f>IF(Comparativo!$E$6="Tabela Não Desonerada",VLOOKUP($C719,'Orçamento Base'!$D$12:$S$1673,12,FALSE),VLOOKUP($C719,#REF!,12,FALSE))</f>
        <v>#N/A</v>
      </c>
      <c r="H719" s="228">
        <f>IFERROR(IF(Comparativo!$E$6="Tabela Não Desonerada",VLOOKUP($C719,'Orçamento Base'!$D$12:$S$1673,16,FALSE),VLOOKUP($C719,#REF!,16,FALSE)),0)</f>
        <v>0</v>
      </c>
      <c r="I719" s="575" t="e">
        <f>IF(Comparativo!$E$6="Tabela Não Desonerada",VLOOKUP($C719,'Orçamento Base'!$D$12:$S$1673,11,FALSE),VLOOKUP($C719,#REF!,11,FALSE))</f>
        <v>#N/A</v>
      </c>
      <c r="J719" s="363">
        <f>IF(Comparativo!$E$6="Tabela Não Desonerada",Encargos!$F$44,Encargos!$D$44)</f>
        <v>1.1122000000000001</v>
      </c>
      <c r="K719" s="364"/>
      <c r="L719" s="365" t="e">
        <f t="shared" si="66"/>
        <v>#N/A</v>
      </c>
      <c r="M719" s="365" t="e">
        <f t="shared" si="67"/>
        <v>#N/A</v>
      </c>
      <c r="N719" s="376" t="e">
        <f t="shared" si="68"/>
        <v>#N/A</v>
      </c>
      <c r="O719" s="205" t="e">
        <f>IF(Comparativo!$E$6="Tabela Não Desonerada",VLOOKUP($C719,'Orçamento Base'!$D$12:$S$1673,13,FALSE),VLOOKUP($C719,#REF!,13,FALSE))</f>
        <v>#N/A</v>
      </c>
      <c r="P719" s="205" t="e">
        <f t="shared" si="69"/>
        <v>#N/A</v>
      </c>
      <c r="Q719" s="205" t="e">
        <f>IF(Comparativo!$E$6="Tabela Não Desonerada",VLOOKUP($C719,'Orçamento Base'!$D$12:$S$1673,14,FALSE),VLOOKUP($C719,#REF!,14,FALSE))</f>
        <v>#N/A</v>
      </c>
      <c r="R719" s="205" t="e">
        <f t="shared" si="70"/>
        <v>#N/A</v>
      </c>
      <c r="S719" s="205" t="e">
        <f>IF(Comparativo!$E$6="Tabela Não Desonerada",VLOOKUP($C719,'Orçamento Base'!$D$12:$S$1673,15,FALSE),VLOOKUP($C719,#REF!,15,FALSE))</f>
        <v>#N/A</v>
      </c>
      <c r="T719" s="205" t="e">
        <f t="shared" si="71"/>
        <v>#N/A</v>
      </c>
    </row>
    <row r="720" spans="1:20" ht="15">
      <c r="A720" s="203">
        <v>1</v>
      </c>
      <c r="B720" s="203" t="e">
        <f>'Orçamento-TCE'!B720</f>
        <v>#N/A</v>
      </c>
      <c r="C720" s="229">
        <f>'Orçamento-TCE'!C720</f>
        <v>0</v>
      </c>
      <c r="D720" s="199" t="e">
        <f>'Orçamento-TCE'!G720</f>
        <v>#N/A</v>
      </c>
      <c r="E720" s="204">
        <f>'Orçamento-TCE'!H720</f>
        <v>0</v>
      </c>
      <c r="F720" s="230" t="e">
        <f>'Orçamento-TCE'!I720</f>
        <v>#N/A</v>
      </c>
      <c r="G720" s="227" t="e">
        <f>IF(Comparativo!$E$6="Tabela Não Desonerada",VLOOKUP($C720,'Orçamento Base'!$D$12:$S$1673,12,FALSE),VLOOKUP($C720,#REF!,12,FALSE))</f>
        <v>#N/A</v>
      </c>
      <c r="H720" s="228">
        <f>IFERROR(IF(Comparativo!$E$6="Tabela Não Desonerada",VLOOKUP($C720,'Orçamento Base'!$D$12:$S$1673,16,FALSE),VLOOKUP($C720,#REF!,16,FALSE)),0)</f>
        <v>0</v>
      </c>
      <c r="I720" s="575" t="e">
        <f>IF(Comparativo!$E$6="Tabela Não Desonerada",VLOOKUP($C720,'Orçamento Base'!$D$12:$S$1673,11,FALSE),VLOOKUP($C720,#REF!,11,FALSE))</f>
        <v>#N/A</v>
      </c>
      <c r="J720" s="363">
        <f>IF(Comparativo!$E$6="Tabela Não Desonerada",Encargos!$F$44,Encargos!$D$44)</f>
        <v>1.1122000000000001</v>
      </c>
      <c r="K720" s="364"/>
      <c r="L720" s="365" t="e">
        <f t="shared" si="66"/>
        <v>#N/A</v>
      </c>
      <c r="M720" s="365" t="e">
        <f t="shared" si="67"/>
        <v>#N/A</v>
      </c>
      <c r="N720" s="376" t="e">
        <f t="shared" si="68"/>
        <v>#N/A</v>
      </c>
      <c r="O720" s="205" t="e">
        <f>IF(Comparativo!$E$6="Tabela Não Desonerada",VLOOKUP($C720,'Orçamento Base'!$D$12:$S$1673,13,FALSE),VLOOKUP($C720,#REF!,13,FALSE))</f>
        <v>#N/A</v>
      </c>
      <c r="P720" s="205" t="e">
        <f t="shared" si="69"/>
        <v>#N/A</v>
      </c>
      <c r="Q720" s="205" t="e">
        <f>IF(Comparativo!$E$6="Tabela Não Desonerada",VLOOKUP($C720,'Orçamento Base'!$D$12:$S$1673,14,FALSE),VLOOKUP($C720,#REF!,14,FALSE))</f>
        <v>#N/A</v>
      </c>
      <c r="R720" s="205" t="e">
        <f t="shared" si="70"/>
        <v>#N/A</v>
      </c>
      <c r="S720" s="205" t="e">
        <f>IF(Comparativo!$E$6="Tabela Não Desonerada",VLOOKUP($C720,'Orçamento Base'!$D$12:$S$1673,15,FALSE),VLOOKUP($C720,#REF!,15,FALSE))</f>
        <v>#N/A</v>
      </c>
      <c r="T720" s="205" t="e">
        <f t="shared" si="71"/>
        <v>#N/A</v>
      </c>
    </row>
    <row r="721" spans="1:20" ht="15">
      <c r="A721" s="203">
        <v>1</v>
      </c>
      <c r="B721" s="203" t="e">
        <f>'Orçamento-TCE'!B721</f>
        <v>#N/A</v>
      </c>
      <c r="C721" s="229">
        <f>'Orçamento-TCE'!C721</f>
        <v>0</v>
      </c>
      <c r="D721" s="199" t="e">
        <f>'Orçamento-TCE'!G721</f>
        <v>#N/A</v>
      </c>
      <c r="E721" s="204">
        <f>'Orçamento-TCE'!H721</f>
        <v>0</v>
      </c>
      <c r="F721" s="230" t="e">
        <f>'Orçamento-TCE'!I721</f>
        <v>#N/A</v>
      </c>
      <c r="G721" s="227" t="e">
        <f>IF(Comparativo!$E$6="Tabela Não Desonerada",VLOOKUP($C721,'Orçamento Base'!$D$12:$S$1673,12,FALSE),VLOOKUP($C721,#REF!,12,FALSE))</f>
        <v>#N/A</v>
      </c>
      <c r="H721" s="228">
        <f>IFERROR(IF(Comparativo!$E$6="Tabela Não Desonerada",VLOOKUP($C721,'Orçamento Base'!$D$12:$S$1673,16,FALSE),VLOOKUP($C721,#REF!,16,FALSE)),0)</f>
        <v>0</v>
      </c>
      <c r="I721" s="575" t="e">
        <f>IF(Comparativo!$E$6="Tabela Não Desonerada",VLOOKUP($C721,'Orçamento Base'!$D$12:$S$1673,11,FALSE),VLOOKUP($C721,#REF!,11,FALSE))</f>
        <v>#N/A</v>
      </c>
      <c r="J721" s="363">
        <f>IF(Comparativo!$E$6="Tabela Não Desonerada",Encargos!$F$44,Encargos!$D$44)</f>
        <v>1.1122000000000001</v>
      </c>
      <c r="K721" s="364"/>
      <c r="L721" s="365" t="e">
        <f t="shared" si="66"/>
        <v>#N/A</v>
      </c>
      <c r="M721" s="365" t="e">
        <f t="shared" si="67"/>
        <v>#N/A</v>
      </c>
      <c r="N721" s="376" t="e">
        <f t="shared" si="68"/>
        <v>#N/A</v>
      </c>
      <c r="O721" s="205" t="e">
        <f>IF(Comparativo!$E$6="Tabela Não Desonerada",VLOOKUP($C721,'Orçamento Base'!$D$12:$S$1673,13,FALSE),VLOOKUP($C721,#REF!,13,FALSE))</f>
        <v>#N/A</v>
      </c>
      <c r="P721" s="205" t="e">
        <f t="shared" si="69"/>
        <v>#N/A</v>
      </c>
      <c r="Q721" s="205" t="e">
        <f>IF(Comparativo!$E$6="Tabela Não Desonerada",VLOOKUP($C721,'Orçamento Base'!$D$12:$S$1673,14,FALSE),VLOOKUP($C721,#REF!,14,FALSE))</f>
        <v>#N/A</v>
      </c>
      <c r="R721" s="205" t="e">
        <f t="shared" si="70"/>
        <v>#N/A</v>
      </c>
      <c r="S721" s="205" t="e">
        <f>IF(Comparativo!$E$6="Tabela Não Desonerada",VLOOKUP($C721,'Orçamento Base'!$D$12:$S$1673,15,FALSE),VLOOKUP($C721,#REF!,15,FALSE))</f>
        <v>#N/A</v>
      </c>
      <c r="T721" s="205" t="e">
        <f t="shared" si="71"/>
        <v>#N/A</v>
      </c>
    </row>
    <row r="722" spans="1:20" ht="15">
      <c r="A722" s="203">
        <v>1</v>
      </c>
      <c r="B722" s="203" t="e">
        <f>'Orçamento-TCE'!B722</f>
        <v>#N/A</v>
      </c>
      <c r="C722" s="229">
        <f>'Orçamento-TCE'!C722</f>
        <v>0</v>
      </c>
      <c r="D722" s="199" t="e">
        <f>'Orçamento-TCE'!G722</f>
        <v>#N/A</v>
      </c>
      <c r="E722" s="204">
        <f>'Orçamento-TCE'!H722</f>
        <v>0</v>
      </c>
      <c r="F722" s="230" t="e">
        <f>'Orçamento-TCE'!I722</f>
        <v>#N/A</v>
      </c>
      <c r="G722" s="227" t="e">
        <f>IF(Comparativo!$E$6="Tabela Não Desonerada",VLOOKUP($C722,'Orçamento Base'!$D$12:$S$1673,12,FALSE),VLOOKUP($C722,#REF!,12,FALSE))</f>
        <v>#N/A</v>
      </c>
      <c r="H722" s="228">
        <f>IFERROR(IF(Comparativo!$E$6="Tabela Não Desonerada",VLOOKUP($C722,'Orçamento Base'!$D$12:$S$1673,16,FALSE),VLOOKUP($C722,#REF!,16,FALSE)),0)</f>
        <v>0</v>
      </c>
      <c r="I722" s="575" t="e">
        <f>IF(Comparativo!$E$6="Tabela Não Desonerada",VLOOKUP($C722,'Orçamento Base'!$D$12:$S$1673,11,FALSE),VLOOKUP($C722,#REF!,11,FALSE))</f>
        <v>#N/A</v>
      </c>
      <c r="J722" s="363">
        <f>IF(Comparativo!$E$6="Tabela Não Desonerada",Encargos!$F$44,Encargos!$D$44)</f>
        <v>1.1122000000000001</v>
      </c>
      <c r="K722" s="364"/>
      <c r="L722" s="365" t="e">
        <f t="shared" si="66"/>
        <v>#N/A</v>
      </c>
      <c r="M722" s="365" t="e">
        <f t="shared" si="67"/>
        <v>#N/A</v>
      </c>
      <c r="N722" s="376" t="e">
        <f t="shared" si="68"/>
        <v>#N/A</v>
      </c>
      <c r="O722" s="205" t="e">
        <f>IF(Comparativo!$E$6="Tabela Não Desonerada",VLOOKUP($C722,'Orçamento Base'!$D$12:$S$1673,13,FALSE),VLOOKUP($C722,#REF!,13,FALSE))</f>
        <v>#N/A</v>
      </c>
      <c r="P722" s="205" t="e">
        <f t="shared" si="69"/>
        <v>#N/A</v>
      </c>
      <c r="Q722" s="205" t="e">
        <f>IF(Comparativo!$E$6="Tabela Não Desonerada",VLOOKUP($C722,'Orçamento Base'!$D$12:$S$1673,14,FALSE),VLOOKUP($C722,#REF!,14,FALSE))</f>
        <v>#N/A</v>
      </c>
      <c r="R722" s="205" t="e">
        <f t="shared" si="70"/>
        <v>#N/A</v>
      </c>
      <c r="S722" s="205" t="e">
        <f>IF(Comparativo!$E$6="Tabela Não Desonerada",VLOOKUP($C722,'Orçamento Base'!$D$12:$S$1673,15,FALSE),VLOOKUP($C722,#REF!,15,FALSE))</f>
        <v>#N/A</v>
      </c>
      <c r="T722" s="205" t="e">
        <f t="shared" si="71"/>
        <v>#N/A</v>
      </c>
    </row>
    <row r="723" spans="1:20" ht="15">
      <c r="A723" s="203">
        <v>1</v>
      </c>
      <c r="B723" s="203" t="e">
        <f>'Orçamento-TCE'!B723</f>
        <v>#N/A</v>
      </c>
      <c r="C723" s="229">
        <f>'Orçamento-TCE'!C723</f>
        <v>0</v>
      </c>
      <c r="D723" s="199" t="e">
        <f>'Orçamento-TCE'!G723</f>
        <v>#N/A</v>
      </c>
      <c r="E723" s="204">
        <f>'Orçamento-TCE'!H723</f>
        <v>0</v>
      </c>
      <c r="F723" s="230" t="e">
        <f>'Orçamento-TCE'!I723</f>
        <v>#N/A</v>
      </c>
      <c r="G723" s="227" t="e">
        <f>IF(Comparativo!$E$6="Tabela Não Desonerada",VLOOKUP($C723,'Orçamento Base'!$D$12:$S$1673,12,FALSE),VLOOKUP($C723,#REF!,12,FALSE))</f>
        <v>#N/A</v>
      </c>
      <c r="H723" s="228">
        <f>IFERROR(IF(Comparativo!$E$6="Tabela Não Desonerada",VLOOKUP($C723,'Orçamento Base'!$D$12:$S$1673,16,FALSE),VLOOKUP($C723,#REF!,16,FALSE)),0)</f>
        <v>0</v>
      </c>
      <c r="I723" s="575" t="e">
        <f>IF(Comparativo!$E$6="Tabela Não Desonerada",VLOOKUP($C723,'Orçamento Base'!$D$12:$S$1673,11,FALSE),VLOOKUP($C723,#REF!,11,FALSE))</f>
        <v>#N/A</v>
      </c>
      <c r="J723" s="363">
        <f>IF(Comparativo!$E$6="Tabela Não Desonerada",Encargos!$F$44,Encargos!$D$44)</f>
        <v>1.1122000000000001</v>
      </c>
      <c r="K723" s="364"/>
      <c r="L723" s="365" t="e">
        <f t="shared" si="66"/>
        <v>#N/A</v>
      </c>
      <c r="M723" s="365" t="e">
        <f t="shared" si="67"/>
        <v>#N/A</v>
      </c>
      <c r="N723" s="376" t="e">
        <f t="shared" si="68"/>
        <v>#N/A</v>
      </c>
      <c r="O723" s="205" t="e">
        <f>IF(Comparativo!$E$6="Tabela Não Desonerada",VLOOKUP($C723,'Orçamento Base'!$D$12:$S$1673,13,FALSE),VLOOKUP($C723,#REF!,13,FALSE))</f>
        <v>#N/A</v>
      </c>
      <c r="P723" s="205" t="e">
        <f t="shared" si="69"/>
        <v>#N/A</v>
      </c>
      <c r="Q723" s="205" t="e">
        <f>IF(Comparativo!$E$6="Tabela Não Desonerada",VLOOKUP($C723,'Orçamento Base'!$D$12:$S$1673,14,FALSE),VLOOKUP($C723,#REF!,14,FALSE))</f>
        <v>#N/A</v>
      </c>
      <c r="R723" s="205" t="e">
        <f t="shared" si="70"/>
        <v>#N/A</v>
      </c>
      <c r="S723" s="205" t="e">
        <f>IF(Comparativo!$E$6="Tabela Não Desonerada",VLOOKUP($C723,'Orçamento Base'!$D$12:$S$1673,15,FALSE),VLOOKUP($C723,#REF!,15,FALSE))</f>
        <v>#N/A</v>
      </c>
      <c r="T723" s="205" t="e">
        <f t="shared" si="71"/>
        <v>#N/A</v>
      </c>
    </row>
    <row r="724" spans="1:20" ht="15">
      <c r="A724" s="203">
        <v>1</v>
      </c>
      <c r="B724" s="203" t="e">
        <f>'Orçamento-TCE'!B724</f>
        <v>#N/A</v>
      </c>
      <c r="C724" s="229">
        <f>'Orçamento-TCE'!C724</f>
        <v>0</v>
      </c>
      <c r="D724" s="199" t="e">
        <f>'Orçamento-TCE'!G724</f>
        <v>#N/A</v>
      </c>
      <c r="E724" s="204">
        <f>'Orçamento-TCE'!H724</f>
        <v>0</v>
      </c>
      <c r="F724" s="230" t="e">
        <f>'Orçamento-TCE'!I724</f>
        <v>#N/A</v>
      </c>
      <c r="G724" s="227" t="e">
        <f>IF(Comparativo!$E$6="Tabela Não Desonerada",VLOOKUP($C724,'Orçamento Base'!$D$12:$S$1673,12,FALSE),VLOOKUP($C724,#REF!,12,FALSE))</f>
        <v>#N/A</v>
      </c>
      <c r="H724" s="228">
        <f>IFERROR(IF(Comparativo!$E$6="Tabela Não Desonerada",VLOOKUP($C724,'Orçamento Base'!$D$12:$S$1673,16,FALSE),VLOOKUP($C724,#REF!,16,FALSE)),0)</f>
        <v>0</v>
      </c>
      <c r="I724" s="575" t="e">
        <f>IF(Comparativo!$E$6="Tabela Não Desonerada",VLOOKUP($C724,'Orçamento Base'!$D$12:$S$1673,11,FALSE),VLOOKUP($C724,#REF!,11,FALSE))</f>
        <v>#N/A</v>
      </c>
      <c r="J724" s="363">
        <f>IF(Comparativo!$E$6="Tabela Não Desonerada",Encargos!$F$44,Encargos!$D$44)</f>
        <v>1.1122000000000001</v>
      </c>
      <c r="K724" s="364"/>
      <c r="L724" s="365" t="e">
        <f t="shared" si="66"/>
        <v>#N/A</v>
      </c>
      <c r="M724" s="365" t="e">
        <f t="shared" si="67"/>
        <v>#N/A</v>
      </c>
      <c r="N724" s="376" t="e">
        <f t="shared" si="68"/>
        <v>#N/A</v>
      </c>
      <c r="O724" s="205" t="e">
        <f>IF(Comparativo!$E$6="Tabela Não Desonerada",VLOOKUP($C724,'Orçamento Base'!$D$12:$S$1673,13,FALSE),VLOOKUP($C724,#REF!,13,FALSE))</f>
        <v>#N/A</v>
      </c>
      <c r="P724" s="205" t="e">
        <f t="shared" si="69"/>
        <v>#N/A</v>
      </c>
      <c r="Q724" s="205" t="e">
        <f>IF(Comparativo!$E$6="Tabela Não Desonerada",VLOOKUP($C724,'Orçamento Base'!$D$12:$S$1673,14,FALSE),VLOOKUP($C724,#REF!,14,FALSE))</f>
        <v>#N/A</v>
      </c>
      <c r="R724" s="205" t="e">
        <f t="shared" si="70"/>
        <v>#N/A</v>
      </c>
      <c r="S724" s="205" t="e">
        <f>IF(Comparativo!$E$6="Tabela Não Desonerada",VLOOKUP($C724,'Orçamento Base'!$D$12:$S$1673,15,FALSE),VLOOKUP($C724,#REF!,15,FALSE))</f>
        <v>#N/A</v>
      </c>
      <c r="T724" s="205" t="e">
        <f t="shared" si="71"/>
        <v>#N/A</v>
      </c>
    </row>
    <row r="725" spans="1:20" ht="15">
      <c r="A725" s="203">
        <v>1</v>
      </c>
      <c r="B725" s="203" t="e">
        <f>'Orçamento-TCE'!B725</f>
        <v>#N/A</v>
      </c>
      <c r="C725" s="229">
        <f>'Orçamento-TCE'!C725</f>
        <v>0</v>
      </c>
      <c r="D725" s="199" t="e">
        <f>'Orçamento-TCE'!G725</f>
        <v>#N/A</v>
      </c>
      <c r="E725" s="204">
        <f>'Orçamento-TCE'!H725</f>
        <v>0</v>
      </c>
      <c r="F725" s="230" t="e">
        <f>'Orçamento-TCE'!I725</f>
        <v>#N/A</v>
      </c>
      <c r="G725" s="227" t="e">
        <f>IF(Comparativo!$E$6="Tabela Não Desonerada",VLOOKUP($C725,'Orçamento Base'!$D$12:$S$1673,12,FALSE),VLOOKUP($C725,#REF!,12,FALSE))</f>
        <v>#N/A</v>
      </c>
      <c r="H725" s="228">
        <f>IFERROR(IF(Comparativo!$E$6="Tabela Não Desonerada",VLOOKUP($C725,'Orçamento Base'!$D$12:$S$1673,16,FALSE),VLOOKUP($C725,#REF!,16,FALSE)),0)</f>
        <v>0</v>
      </c>
      <c r="I725" s="575" t="e">
        <f>IF(Comparativo!$E$6="Tabela Não Desonerada",VLOOKUP($C725,'Orçamento Base'!$D$12:$S$1673,11,FALSE),VLOOKUP($C725,#REF!,11,FALSE))</f>
        <v>#N/A</v>
      </c>
      <c r="J725" s="363">
        <f>IF(Comparativo!$E$6="Tabela Não Desonerada",Encargos!$F$44,Encargos!$D$44)</f>
        <v>1.1122000000000001</v>
      </c>
      <c r="K725" s="364"/>
      <c r="L725" s="365" t="e">
        <f t="shared" si="66"/>
        <v>#N/A</v>
      </c>
      <c r="M725" s="365" t="e">
        <f t="shared" si="67"/>
        <v>#N/A</v>
      </c>
      <c r="N725" s="376" t="e">
        <f t="shared" si="68"/>
        <v>#N/A</v>
      </c>
      <c r="O725" s="205" t="e">
        <f>IF(Comparativo!$E$6="Tabela Não Desonerada",VLOOKUP($C725,'Orçamento Base'!$D$12:$S$1673,13,FALSE),VLOOKUP($C725,#REF!,13,FALSE))</f>
        <v>#N/A</v>
      </c>
      <c r="P725" s="205" t="e">
        <f t="shared" si="69"/>
        <v>#N/A</v>
      </c>
      <c r="Q725" s="205" t="e">
        <f>IF(Comparativo!$E$6="Tabela Não Desonerada",VLOOKUP($C725,'Orçamento Base'!$D$12:$S$1673,14,FALSE),VLOOKUP($C725,#REF!,14,FALSE))</f>
        <v>#N/A</v>
      </c>
      <c r="R725" s="205" t="e">
        <f t="shared" si="70"/>
        <v>#N/A</v>
      </c>
      <c r="S725" s="205" t="e">
        <f>IF(Comparativo!$E$6="Tabela Não Desonerada",VLOOKUP($C725,'Orçamento Base'!$D$12:$S$1673,15,FALSE),VLOOKUP($C725,#REF!,15,FALSE))</f>
        <v>#N/A</v>
      </c>
      <c r="T725" s="205" t="e">
        <f t="shared" si="71"/>
        <v>#N/A</v>
      </c>
    </row>
    <row r="726" spans="1:20" ht="15">
      <c r="A726" s="203">
        <v>1</v>
      </c>
      <c r="B726" s="203" t="e">
        <f>'Orçamento-TCE'!B726</f>
        <v>#N/A</v>
      </c>
      <c r="C726" s="229">
        <f>'Orçamento-TCE'!C726</f>
        <v>0</v>
      </c>
      <c r="D726" s="199" t="e">
        <f>'Orçamento-TCE'!G726</f>
        <v>#N/A</v>
      </c>
      <c r="E726" s="204">
        <f>'Orçamento-TCE'!H726</f>
        <v>0</v>
      </c>
      <c r="F726" s="230" t="e">
        <f>'Orçamento-TCE'!I726</f>
        <v>#N/A</v>
      </c>
      <c r="G726" s="227" t="e">
        <f>IF(Comparativo!$E$6="Tabela Não Desonerada",VLOOKUP($C726,'Orçamento Base'!$D$12:$S$1673,12,FALSE),VLOOKUP($C726,#REF!,12,FALSE))</f>
        <v>#N/A</v>
      </c>
      <c r="H726" s="228">
        <f>IFERROR(IF(Comparativo!$E$6="Tabela Não Desonerada",VLOOKUP($C726,'Orçamento Base'!$D$12:$S$1673,16,FALSE),VLOOKUP($C726,#REF!,16,FALSE)),0)</f>
        <v>0</v>
      </c>
      <c r="I726" s="575" t="e">
        <f>IF(Comparativo!$E$6="Tabela Não Desonerada",VLOOKUP($C726,'Orçamento Base'!$D$12:$S$1673,11,FALSE),VLOOKUP($C726,#REF!,11,FALSE))</f>
        <v>#N/A</v>
      </c>
      <c r="J726" s="363">
        <f>IF(Comparativo!$E$6="Tabela Não Desonerada",Encargos!$F$44,Encargos!$D$44)</f>
        <v>1.1122000000000001</v>
      </c>
      <c r="K726" s="364"/>
      <c r="L726" s="365" t="e">
        <f t="shared" si="66"/>
        <v>#N/A</v>
      </c>
      <c r="M726" s="365" t="e">
        <f t="shared" si="67"/>
        <v>#N/A</v>
      </c>
      <c r="N726" s="376" t="e">
        <f t="shared" si="68"/>
        <v>#N/A</v>
      </c>
      <c r="O726" s="205" t="e">
        <f>IF(Comparativo!$E$6="Tabela Não Desonerada",VLOOKUP($C726,'Orçamento Base'!$D$12:$S$1673,13,FALSE),VLOOKUP($C726,#REF!,13,FALSE))</f>
        <v>#N/A</v>
      </c>
      <c r="P726" s="205" t="e">
        <f t="shared" si="69"/>
        <v>#N/A</v>
      </c>
      <c r="Q726" s="205" t="e">
        <f>IF(Comparativo!$E$6="Tabela Não Desonerada",VLOOKUP($C726,'Orçamento Base'!$D$12:$S$1673,14,FALSE),VLOOKUP($C726,#REF!,14,FALSE))</f>
        <v>#N/A</v>
      </c>
      <c r="R726" s="205" t="e">
        <f t="shared" si="70"/>
        <v>#N/A</v>
      </c>
      <c r="S726" s="205" t="e">
        <f>IF(Comparativo!$E$6="Tabela Não Desonerada",VLOOKUP($C726,'Orçamento Base'!$D$12:$S$1673,15,FALSE),VLOOKUP($C726,#REF!,15,FALSE))</f>
        <v>#N/A</v>
      </c>
      <c r="T726" s="205" t="e">
        <f t="shared" si="71"/>
        <v>#N/A</v>
      </c>
    </row>
    <row r="727" spans="1:20" ht="15">
      <c r="A727" s="203">
        <v>1</v>
      </c>
      <c r="B727" s="203" t="e">
        <f>'Orçamento-TCE'!B727</f>
        <v>#N/A</v>
      </c>
      <c r="C727" s="229">
        <f>'Orçamento-TCE'!C727</f>
        <v>0</v>
      </c>
      <c r="D727" s="199" t="e">
        <f>'Orçamento-TCE'!G727</f>
        <v>#N/A</v>
      </c>
      <c r="E727" s="204">
        <f>'Orçamento-TCE'!H727</f>
        <v>0</v>
      </c>
      <c r="F727" s="230" t="e">
        <f>'Orçamento-TCE'!I727</f>
        <v>#N/A</v>
      </c>
      <c r="G727" s="227" t="e">
        <f>IF(Comparativo!$E$6="Tabela Não Desonerada",VLOOKUP($C727,'Orçamento Base'!$D$12:$S$1673,12,FALSE),VLOOKUP($C727,#REF!,12,FALSE))</f>
        <v>#N/A</v>
      </c>
      <c r="H727" s="228">
        <f>IFERROR(IF(Comparativo!$E$6="Tabela Não Desonerada",VLOOKUP($C727,'Orçamento Base'!$D$12:$S$1673,16,FALSE),VLOOKUP($C727,#REF!,16,FALSE)),0)</f>
        <v>0</v>
      </c>
      <c r="I727" s="575" t="e">
        <f>IF(Comparativo!$E$6="Tabela Não Desonerada",VLOOKUP($C727,'Orçamento Base'!$D$12:$S$1673,11,FALSE),VLOOKUP($C727,#REF!,11,FALSE))</f>
        <v>#N/A</v>
      </c>
      <c r="J727" s="363">
        <f>IF(Comparativo!$E$6="Tabela Não Desonerada",Encargos!$F$44,Encargos!$D$44)</f>
        <v>1.1122000000000001</v>
      </c>
      <c r="K727" s="364"/>
      <c r="L727" s="365" t="e">
        <f t="shared" si="66"/>
        <v>#N/A</v>
      </c>
      <c r="M727" s="365" t="e">
        <f t="shared" si="67"/>
        <v>#N/A</v>
      </c>
      <c r="N727" s="376" t="e">
        <f t="shared" si="68"/>
        <v>#N/A</v>
      </c>
      <c r="O727" s="205" t="e">
        <f>IF(Comparativo!$E$6="Tabela Não Desonerada",VLOOKUP($C727,'Orçamento Base'!$D$12:$S$1673,13,FALSE),VLOOKUP($C727,#REF!,13,FALSE))</f>
        <v>#N/A</v>
      </c>
      <c r="P727" s="205" t="e">
        <f t="shared" si="69"/>
        <v>#N/A</v>
      </c>
      <c r="Q727" s="205" t="e">
        <f>IF(Comparativo!$E$6="Tabela Não Desonerada",VLOOKUP($C727,'Orçamento Base'!$D$12:$S$1673,14,FALSE),VLOOKUP($C727,#REF!,14,FALSE))</f>
        <v>#N/A</v>
      </c>
      <c r="R727" s="205" t="e">
        <f t="shared" si="70"/>
        <v>#N/A</v>
      </c>
      <c r="S727" s="205" t="e">
        <f>IF(Comparativo!$E$6="Tabela Não Desonerada",VLOOKUP($C727,'Orçamento Base'!$D$12:$S$1673,15,FALSE),VLOOKUP($C727,#REF!,15,FALSE))</f>
        <v>#N/A</v>
      </c>
      <c r="T727" s="205" t="e">
        <f t="shared" si="71"/>
        <v>#N/A</v>
      </c>
    </row>
    <row r="728" spans="1:20" ht="15">
      <c r="A728" s="203">
        <v>1</v>
      </c>
      <c r="B728" s="203" t="e">
        <f>'Orçamento-TCE'!B728</f>
        <v>#N/A</v>
      </c>
      <c r="C728" s="229">
        <f>'Orçamento-TCE'!C728</f>
        <v>0</v>
      </c>
      <c r="D728" s="199" t="e">
        <f>'Orçamento-TCE'!G728</f>
        <v>#N/A</v>
      </c>
      <c r="E728" s="204">
        <f>'Orçamento-TCE'!H728</f>
        <v>0</v>
      </c>
      <c r="F728" s="230" t="e">
        <f>'Orçamento-TCE'!I728</f>
        <v>#N/A</v>
      </c>
      <c r="G728" s="227" t="e">
        <f>IF(Comparativo!$E$6="Tabela Não Desonerada",VLOOKUP($C728,'Orçamento Base'!$D$12:$S$1673,12,FALSE),VLOOKUP($C728,#REF!,12,FALSE))</f>
        <v>#N/A</v>
      </c>
      <c r="H728" s="228">
        <f>IFERROR(IF(Comparativo!$E$6="Tabela Não Desonerada",VLOOKUP($C728,'Orçamento Base'!$D$12:$S$1673,16,FALSE),VLOOKUP($C728,#REF!,16,FALSE)),0)</f>
        <v>0</v>
      </c>
      <c r="I728" s="575" t="e">
        <f>IF(Comparativo!$E$6="Tabela Não Desonerada",VLOOKUP($C728,'Orçamento Base'!$D$12:$S$1673,11,FALSE),VLOOKUP($C728,#REF!,11,FALSE))</f>
        <v>#N/A</v>
      </c>
      <c r="J728" s="363">
        <f>IF(Comparativo!$E$6="Tabela Não Desonerada",Encargos!$F$44,Encargos!$D$44)</f>
        <v>1.1122000000000001</v>
      </c>
      <c r="K728" s="364"/>
      <c r="L728" s="365" t="e">
        <f t="shared" si="66"/>
        <v>#N/A</v>
      </c>
      <c r="M728" s="365" t="e">
        <f t="shared" si="67"/>
        <v>#N/A</v>
      </c>
      <c r="N728" s="376" t="e">
        <f t="shared" si="68"/>
        <v>#N/A</v>
      </c>
      <c r="O728" s="205" t="e">
        <f>IF(Comparativo!$E$6="Tabela Não Desonerada",VLOOKUP($C728,'Orçamento Base'!$D$12:$S$1673,13,FALSE),VLOOKUP($C728,#REF!,13,FALSE))</f>
        <v>#N/A</v>
      </c>
      <c r="P728" s="205" t="e">
        <f t="shared" si="69"/>
        <v>#N/A</v>
      </c>
      <c r="Q728" s="205" t="e">
        <f>IF(Comparativo!$E$6="Tabela Não Desonerada",VLOOKUP($C728,'Orçamento Base'!$D$12:$S$1673,14,FALSE),VLOOKUP($C728,#REF!,14,FALSE))</f>
        <v>#N/A</v>
      </c>
      <c r="R728" s="205" t="e">
        <f t="shared" si="70"/>
        <v>#N/A</v>
      </c>
      <c r="S728" s="205" t="e">
        <f>IF(Comparativo!$E$6="Tabela Não Desonerada",VLOOKUP($C728,'Orçamento Base'!$D$12:$S$1673,15,FALSE),VLOOKUP($C728,#REF!,15,FALSE))</f>
        <v>#N/A</v>
      </c>
      <c r="T728" s="205" t="e">
        <f t="shared" si="71"/>
        <v>#N/A</v>
      </c>
    </row>
    <row r="729" spans="1:20" ht="15">
      <c r="A729" s="203">
        <v>1</v>
      </c>
      <c r="B729" s="203" t="e">
        <f>'Orçamento-TCE'!B729</f>
        <v>#N/A</v>
      </c>
      <c r="C729" s="229">
        <f>'Orçamento-TCE'!C729</f>
        <v>0</v>
      </c>
      <c r="D729" s="199" t="e">
        <f>'Orçamento-TCE'!G729</f>
        <v>#N/A</v>
      </c>
      <c r="E729" s="204">
        <f>'Orçamento-TCE'!H729</f>
        <v>0</v>
      </c>
      <c r="F729" s="230" t="e">
        <f>'Orçamento-TCE'!I729</f>
        <v>#N/A</v>
      </c>
      <c r="G729" s="227" t="e">
        <f>IF(Comparativo!$E$6="Tabela Não Desonerada",VLOOKUP($C729,'Orçamento Base'!$D$12:$S$1673,12,FALSE),VLOOKUP($C729,#REF!,12,FALSE))</f>
        <v>#N/A</v>
      </c>
      <c r="H729" s="228">
        <f>IFERROR(IF(Comparativo!$E$6="Tabela Não Desonerada",VLOOKUP($C729,'Orçamento Base'!$D$12:$S$1673,16,FALSE),VLOOKUP($C729,#REF!,16,FALSE)),0)</f>
        <v>0</v>
      </c>
      <c r="I729" s="575" t="e">
        <f>IF(Comparativo!$E$6="Tabela Não Desonerada",VLOOKUP($C729,'Orçamento Base'!$D$12:$S$1673,11,FALSE),VLOOKUP($C729,#REF!,11,FALSE))</f>
        <v>#N/A</v>
      </c>
      <c r="J729" s="363">
        <f>IF(Comparativo!$E$6="Tabela Não Desonerada",Encargos!$F$44,Encargos!$D$44)</f>
        <v>1.1122000000000001</v>
      </c>
      <c r="K729" s="364"/>
      <c r="L729" s="365" t="e">
        <f t="shared" si="66"/>
        <v>#N/A</v>
      </c>
      <c r="M729" s="365" t="e">
        <f t="shared" si="67"/>
        <v>#N/A</v>
      </c>
      <c r="N729" s="376" t="e">
        <f t="shared" si="68"/>
        <v>#N/A</v>
      </c>
      <c r="O729" s="205" t="e">
        <f>IF(Comparativo!$E$6="Tabela Não Desonerada",VLOOKUP($C729,'Orçamento Base'!$D$12:$S$1673,13,FALSE),VLOOKUP($C729,#REF!,13,FALSE))</f>
        <v>#N/A</v>
      </c>
      <c r="P729" s="205" t="e">
        <f t="shared" si="69"/>
        <v>#N/A</v>
      </c>
      <c r="Q729" s="205" t="e">
        <f>IF(Comparativo!$E$6="Tabela Não Desonerada",VLOOKUP($C729,'Orçamento Base'!$D$12:$S$1673,14,FALSE),VLOOKUP($C729,#REF!,14,FALSE))</f>
        <v>#N/A</v>
      </c>
      <c r="R729" s="205" t="e">
        <f t="shared" si="70"/>
        <v>#N/A</v>
      </c>
      <c r="S729" s="205" t="e">
        <f>IF(Comparativo!$E$6="Tabela Não Desonerada",VLOOKUP($C729,'Orçamento Base'!$D$12:$S$1673,15,FALSE),VLOOKUP($C729,#REF!,15,FALSE))</f>
        <v>#N/A</v>
      </c>
      <c r="T729" s="205" t="e">
        <f t="shared" si="71"/>
        <v>#N/A</v>
      </c>
    </row>
    <row r="730" spans="1:20" ht="15">
      <c r="A730" s="203">
        <v>1</v>
      </c>
      <c r="B730" s="203" t="e">
        <f>'Orçamento-TCE'!B730</f>
        <v>#N/A</v>
      </c>
      <c r="C730" s="229">
        <f>'Orçamento-TCE'!C730</f>
        <v>0</v>
      </c>
      <c r="D730" s="199" t="e">
        <f>'Orçamento-TCE'!G730</f>
        <v>#N/A</v>
      </c>
      <c r="E730" s="204">
        <f>'Orçamento-TCE'!H730</f>
        <v>0</v>
      </c>
      <c r="F730" s="230" t="e">
        <f>'Orçamento-TCE'!I730</f>
        <v>#N/A</v>
      </c>
      <c r="G730" s="227" t="e">
        <f>IF(Comparativo!$E$6="Tabela Não Desonerada",VLOOKUP($C730,'Orçamento Base'!$D$12:$S$1673,12,FALSE),VLOOKUP($C730,#REF!,12,FALSE))</f>
        <v>#N/A</v>
      </c>
      <c r="H730" s="228">
        <f>IFERROR(IF(Comparativo!$E$6="Tabela Não Desonerada",VLOOKUP($C730,'Orçamento Base'!$D$12:$S$1673,16,FALSE),VLOOKUP($C730,#REF!,16,FALSE)),0)</f>
        <v>0</v>
      </c>
      <c r="I730" s="575" t="e">
        <f>IF(Comparativo!$E$6="Tabela Não Desonerada",VLOOKUP($C730,'Orçamento Base'!$D$12:$S$1673,11,FALSE),VLOOKUP($C730,#REF!,11,FALSE))</f>
        <v>#N/A</v>
      </c>
      <c r="J730" s="363">
        <f>IF(Comparativo!$E$6="Tabela Não Desonerada",Encargos!$F$44,Encargos!$D$44)</f>
        <v>1.1122000000000001</v>
      </c>
      <c r="K730" s="364"/>
      <c r="L730" s="365" t="e">
        <f t="shared" si="66"/>
        <v>#N/A</v>
      </c>
      <c r="M730" s="365" t="e">
        <f t="shared" si="67"/>
        <v>#N/A</v>
      </c>
      <c r="N730" s="376" t="e">
        <f t="shared" si="68"/>
        <v>#N/A</v>
      </c>
      <c r="O730" s="205" t="e">
        <f>IF(Comparativo!$E$6="Tabela Não Desonerada",VLOOKUP($C730,'Orçamento Base'!$D$12:$S$1673,13,FALSE),VLOOKUP($C730,#REF!,13,FALSE))</f>
        <v>#N/A</v>
      </c>
      <c r="P730" s="205" t="e">
        <f t="shared" si="69"/>
        <v>#N/A</v>
      </c>
      <c r="Q730" s="205" t="e">
        <f>IF(Comparativo!$E$6="Tabela Não Desonerada",VLOOKUP($C730,'Orçamento Base'!$D$12:$S$1673,14,FALSE),VLOOKUP($C730,#REF!,14,FALSE))</f>
        <v>#N/A</v>
      </c>
      <c r="R730" s="205" t="e">
        <f t="shared" si="70"/>
        <v>#N/A</v>
      </c>
      <c r="S730" s="205" t="e">
        <f>IF(Comparativo!$E$6="Tabela Não Desonerada",VLOOKUP($C730,'Orçamento Base'!$D$12:$S$1673,15,FALSE),VLOOKUP($C730,#REF!,15,FALSE))</f>
        <v>#N/A</v>
      </c>
      <c r="T730" s="205" t="e">
        <f t="shared" si="71"/>
        <v>#N/A</v>
      </c>
    </row>
    <row r="731" spans="1:20" ht="15">
      <c r="A731" s="203">
        <v>1</v>
      </c>
      <c r="B731" s="203" t="e">
        <f>'Orçamento-TCE'!B731</f>
        <v>#N/A</v>
      </c>
      <c r="C731" s="229">
        <f>'Orçamento-TCE'!C731</f>
        <v>0</v>
      </c>
      <c r="D731" s="199" t="e">
        <f>'Orçamento-TCE'!G731</f>
        <v>#N/A</v>
      </c>
      <c r="E731" s="204">
        <f>'Orçamento-TCE'!H731</f>
        <v>0</v>
      </c>
      <c r="F731" s="230" t="e">
        <f>'Orçamento-TCE'!I731</f>
        <v>#N/A</v>
      </c>
      <c r="G731" s="227" t="e">
        <f>IF(Comparativo!$E$6="Tabela Não Desonerada",VLOOKUP($C731,'Orçamento Base'!$D$12:$S$1673,12,FALSE),VLOOKUP($C731,#REF!,12,FALSE))</f>
        <v>#N/A</v>
      </c>
      <c r="H731" s="228">
        <f>IFERROR(IF(Comparativo!$E$6="Tabela Não Desonerada",VLOOKUP($C731,'Orçamento Base'!$D$12:$S$1673,16,FALSE),VLOOKUP($C731,#REF!,16,FALSE)),0)</f>
        <v>0</v>
      </c>
      <c r="I731" s="575" t="e">
        <f>IF(Comparativo!$E$6="Tabela Não Desonerada",VLOOKUP($C731,'Orçamento Base'!$D$12:$S$1673,11,FALSE),VLOOKUP($C731,#REF!,11,FALSE))</f>
        <v>#N/A</v>
      </c>
      <c r="J731" s="363">
        <f>IF(Comparativo!$E$6="Tabela Não Desonerada",Encargos!$F$44,Encargos!$D$44)</f>
        <v>1.1122000000000001</v>
      </c>
      <c r="K731" s="364"/>
      <c r="L731" s="365" t="e">
        <f t="shared" si="66"/>
        <v>#N/A</v>
      </c>
      <c r="M731" s="365" t="e">
        <f t="shared" si="67"/>
        <v>#N/A</v>
      </c>
      <c r="N731" s="376" t="e">
        <f t="shared" si="68"/>
        <v>#N/A</v>
      </c>
      <c r="O731" s="205" t="e">
        <f>IF(Comparativo!$E$6="Tabela Não Desonerada",VLOOKUP($C731,'Orçamento Base'!$D$12:$S$1673,13,FALSE),VLOOKUP($C731,#REF!,13,FALSE))</f>
        <v>#N/A</v>
      </c>
      <c r="P731" s="205" t="e">
        <f t="shared" si="69"/>
        <v>#N/A</v>
      </c>
      <c r="Q731" s="205" t="e">
        <f>IF(Comparativo!$E$6="Tabela Não Desonerada",VLOOKUP($C731,'Orçamento Base'!$D$12:$S$1673,14,FALSE),VLOOKUP($C731,#REF!,14,FALSE))</f>
        <v>#N/A</v>
      </c>
      <c r="R731" s="205" t="e">
        <f t="shared" si="70"/>
        <v>#N/A</v>
      </c>
      <c r="S731" s="205" t="e">
        <f>IF(Comparativo!$E$6="Tabela Não Desonerada",VLOOKUP($C731,'Orçamento Base'!$D$12:$S$1673,15,FALSE),VLOOKUP($C731,#REF!,15,FALSE))</f>
        <v>#N/A</v>
      </c>
      <c r="T731" s="205" t="e">
        <f t="shared" si="71"/>
        <v>#N/A</v>
      </c>
    </row>
    <row r="732" spans="1:20" ht="15">
      <c r="A732" s="203">
        <v>1</v>
      </c>
      <c r="B732" s="203" t="e">
        <f>'Orçamento-TCE'!B732</f>
        <v>#N/A</v>
      </c>
      <c r="C732" s="229">
        <f>'Orçamento-TCE'!C732</f>
        <v>0</v>
      </c>
      <c r="D732" s="199" t="e">
        <f>'Orçamento-TCE'!G732</f>
        <v>#N/A</v>
      </c>
      <c r="E732" s="204">
        <f>'Orçamento-TCE'!H732</f>
        <v>0</v>
      </c>
      <c r="F732" s="230" t="e">
        <f>'Orçamento-TCE'!I732</f>
        <v>#N/A</v>
      </c>
      <c r="G732" s="227" t="e">
        <f>IF(Comparativo!$E$6="Tabela Não Desonerada",VLOOKUP($C732,'Orçamento Base'!$D$12:$S$1673,12,FALSE),VLOOKUP($C732,#REF!,12,FALSE))</f>
        <v>#N/A</v>
      </c>
      <c r="H732" s="228">
        <f>IFERROR(IF(Comparativo!$E$6="Tabela Não Desonerada",VLOOKUP($C732,'Orçamento Base'!$D$12:$S$1673,16,FALSE),VLOOKUP($C732,#REF!,16,FALSE)),0)</f>
        <v>0</v>
      </c>
      <c r="I732" s="575" t="e">
        <f>IF(Comparativo!$E$6="Tabela Não Desonerada",VLOOKUP($C732,'Orçamento Base'!$D$12:$S$1673,11,FALSE),VLOOKUP($C732,#REF!,11,FALSE))</f>
        <v>#N/A</v>
      </c>
      <c r="J732" s="363">
        <f>IF(Comparativo!$E$6="Tabela Não Desonerada",Encargos!$F$44,Encargos!$D$44)</f>
        <v>1.1122000000000001</v>
      </c>
      <c r="K732" s="364"/>
      <c r="L732" s="365" t="e">
        <f t="shared" si="66"/>
        <v>#N/A</v>
      </c>
      <c r="M732" s="365" t="e">
        <f t="shared" si="67"/>
        <v>#N/A</v>
      </c>
      <c r="N732" s="376" t="e">
        <f t="shared" si="68"/>
        <v>#N/A</v>
      </c>
      <c r="O732" s="205" t="e">
        <f>IF(Comparativo!$E$6="Tabela Não Desonerada",VLOOKUP($C732,'Orçamento Base'!$D$12:$S$1673,13,FALSE),VLOOKUP($C732,#REF!,13,FALSE))</f>
        <v>#N/A</v>
      </c>
      <c r="P732" s="205" t="e">
        <f t="shared" si="69"/>
        <v>#N/A</v>
      </c>
      <c r="Q732" s="205" t="e">
        <f>IF(Comparativo!$E$6="Tabela Não Desonerada",VLOOKUP($C732,'Orçamento Base'!$D$12:$S$1673,14,FALSE),VLOOKUP($C732,#REF!,14,FALSE))</f>
        <v>#N/A</v>
      </c>
      <c r="R732" s="205" t="e">
        <f t="shared" si="70"/>
        <v>#N/A</v>
      </c>
      <c r="S732" s="205" t="e">
        <f>IF(Comparativo!$E$6="Tabela Não Desonerada",VLOOKUP($C732,'Orçamento Base'!$D$12:$S$1673,15,FALSE),VLOOKUP($C732,#REF!,15,FALSE))</f>
        <v>#N/A</v>
      </c>
      <c r="T732" s="205" t="e">
        <f t="shared" si="71"/>
        <v>#N/A</v>
      </c>
    </row>
    <row r="733" spans="1:20" ht="15">
      <c r="A733" s="203">
        <v>1</v>
      </c>
      <c r="B733" s="203" t="e">
        <f>'Orçamento-TCE'!B733</f>
        <v>#N/A</v>
      </c>
      <c r="C733" s="229">
        <f>'Orçamento-TCE'!C733</f>
        <v>0</v>
      </c>
      <c r="D733" s="199" t="e">
        <f>'Orçamento-TCE'!G733</f>
        <v>#N/A</v>
      </c>
      <c r="E733" s="204">
        <f>'Orçamento-TCE'!H733</f>
        <v>0</v>
      </c>
      <c r="F733" s="230" t="e">
        <f>'Orçamento-TCE'!I733</f>
        <v>#N/A</v>
      </c>
      <c r="G733" s="227" t="e">
        <f>IF(Comparativo!$E$6="Tabela Não Desonerada",VLOOKUP($C733,'Orçamento Base'!$D$12:$S$1673,12,FALSE),VLOOKUP($C733,#REF!,12,FALSE))</f>
        <v>#N/A</v>
      </c>
      <c r="H733" s="228">
        <f>IFERROR(IF(Comparativo!$E$6="Tabela Não Desonerada",VLOOKUP($C733,'Orçamento Base'!$D$12:$S$1673,16,FALSE),VLOOKUP($C733,#REF!,16,FALSE)),0)</f>
        <v>0</v>
      </c>
      <c r="I733" s="575" t="e">
        <f>IF(Comparativo!$E$6="Tabela Não Desonerada",VLOOKUP($C733,'Orçamento Base'!$D$12:$S$1673,11,FALSE),VLOOKUP($C733,#REF!,11,FALSE))</f>
        <v>#N/A</v>
      </c>
      <c r="J733" s="363">
        <f>IF(Comparativo!$E$6="Tabela Não Desonerada",Encargos!$F$44,Encargos!$D$44)</f>
        <v>1.1122000000000001</v>
      </c>
      <c r="K733" s="364"/>
      <c r="L733" s="365" t="e">
        <f t="shared" si="66"/>
        <v>#N/A</v>
      </c>
      <c r="M733" s="365" t="e">
        <f t="shared" si="67"/>
        <v>#N/A</v>
      </c>
      <c r="N733" s="376" t="e">
        <f t="shared" si="68"/>
        <v>#N/A</v>
      </c>
      <c r="O733" s="205" t="e">
        <f>IF(Comparativo!$E$6="Tabela Não Desonerada",VLOOKUP($C733,'Orçamento Base'!$D$12:$S$1673,13,FALSE),VLOOKUP($C733,#REF!,13,FALSE))</f>
        <v>#N/A</v>
      </c>
      <c r="P733" s="205" t="e">
        <f t="shared" si="69"/>
        <v>#N/A</v>
      </c>
      <c r="Q733" s="205" t="e">
        <f>IF(Comparativo!$E$6="Tabela Não Desonerada",VLOOKUP($C733,'Orçamento Base'!$D$12:$S$1673,14,FALSE),VLOOKUP($C733,#REF!,14,FALSE))</f>
        <v>#N/A</v>
      </c>
      <c r="R733" s="205" t="e">
        <f t="shared" si="70"/>
        <v>#N/A</v>
      </c>
      <c r="S733" s="205" t="e">
        <f>IF(Comparativo!$E$6="Tabela Não Desonerada",VLOOKUP($C733,'Orçamento Base'!$D$12:$S$1673,15,FALSE),VLOOKUP($C733,#REF!,15,FALSE))</f>
        <v>#N/A</v>
      </c>
      <c r="T733" s="205" t="e">
        <f t="shared" si="71"/>
        <v>#N/A</v>
      </c>
    </row>
    <row r="734" spans="1:20" ht="15">
      <c r="A734" s="203">
        <v>1</v>
      </c>
      <c r="B734" s="203" t="e">
        <f>'Orçamento-TCE'!B734</f>
        <v>#N/A</v>
      </c>
      <c r="C734" s="229">
        <f>'Orçamento-TCE'!C734</f>
        <v>0</v>
      </c>
      <c r="D734" s="199" t="e">
        <f>'Orçamento-TCE'!G734</f>
        <v>#N/A</v>
      </c>
      <c r="E734" s="204">
        <f>'Orçamento-TCE'!H734</f>
        <v>0</v>
      </c>
      <c r="F734" s="230" t="e">
        <f>'Orçamento-TCE'!I734</f>
        <v>#N/A</v>
      </c>
      <c r="G734" s="227" t="e">
        <f>IF(Comparativo!$E$6="Tabela Não Desonerada",VLOOKUP($C734,'Orçamento Base'!$D$12:$S$1673,12,FALSE),VLOOKUP($C734,#REF!,12,FALSE))</f>
        <v>#N/A</v>
      </c>
      <c r="H734" s="228">
        <f>IFERROR(IF(Comparativo!$E$6="Tabela Não Desonerada",VLOOKUP($C734,'Orçamento Base'!$D$12:$S$1673,16,FALSE),VLOOKUP($C734,#REF!,16,FALSE)),0)</f>
        <v>0</v>
      </c>
      <c r="I734" s="575" t="e">
        <f>IF(Comparativo!$E$6="Tabela Não Desonerada",VLOOKUP($C734,'Orçamento Base'!$D$12:$S$1673,11,FALSE),VLOOKUP($C734,#REF!,11,FALSE))</f>
        <v>#N/A</v>
      </c>
      <c r="J734" s="363">
        <f>IF(Comparativo!$E$6="Tabela Não Desonerada",Encargos!$F$44,Encargos!$D$44)</f>
        <v>1.1122000000000001</v>
      </c>
      <c r="K734" s="364"/>
      <c r="L734" s="365" t="e">
        <f t="shared" si="66"/>
        <v>#N/A</v>
      </c>
      <c r="M734" s="365" t="e">
        <f t="shared" si="67"/>
        <v>#N/A</v>
      </c>
      <c r="N734" s="376" t="e">
        <f t="shared" si="68"/>
        <v>#N/A</v>
      </c>
      <c r="O734" s="205" t="e">
        <f>IF(Comparativo!$E$6="Tabela Não Desonerada",VLOOKUP($C734,'Orçamento Base'!$D$12:$S$1673,13,FALSE),VLOOKUP($C734,#REF!,13,FALSE))</f>
        <v>#N/A</v>
      </c>
      <c r="P734" s="205" t="e">
        <f t="shared" si="69"/>
        <v>#N/A</v>
      </c>
      <c r="Q734" s="205" t="e">
        <f>IF(Comparativo!$E$6="Tabela Não Desonerada",VLOOKUP($C734,'Orçamento Base'!$D$12:$S$1673,14,FALSE),VLOOKUP($C734,#REF!,14,FALSE))</f>
        <v>#N/A</v>
      </c>
      <c r="R734" s="205" t="e">
        <f t="shared" si="70"/>
        <v>#N/A</v>
      </c>
      <c r="S734" s="205" t="e">
        <f>IF(Comparativo!$E$6="Tabela Não Desonerada",VLOOKUP($C734,'Orçamento Base'!$D$12:$S$1673,15,FALSE),VLOOKUP($C734,#REF!,15,FALSE))</f>
        <v>#N/A</v>
      </c>
      <c r="T734" s="205" t="e">
        <f t="shared" si="71"/>
        <v>#N/A</v>
      </c>
    </row>
    <row r="735" spans="1:20" ht="15">
      <c r="A735" s="203">
        <v>1</v>
      </c>
      <c r="B735" s="203" t="e">
        <f>'Orçamento-TCE'!B735</f>
        <v>#N/A</v>
      </c>
      <c r="C735" s="229">
        <f>'Orçamento-TCE'!C735</f>
        <v>0</v>
      </c>
      <c r="D735" s="199" t="e">
        <f>'Orçamento-TCE'!G735</f>
        <v>#N/A</v>
      </c>
      <c r="E735" s="204">
        <f>'Orçamento-TCE'!H735</f>
        <v>0</v>
      </c>
      <c r="F735" s="230" t="e">
        <f>'Orçamento-TCE'!I735</f>
        <v>#N/A</v>
      </c>
      <c r="G735" s="227" t="e">
        <f>IF(Comparativo!$E$6="Tabela Não Desonerada",VLOOKUP($C735,'Orçamento Base'!$D$12:$S$1673,12,FALSE),VLOOKUP($C735,#REF!,12,FALSE))</f>
        <v>#N/A</v>
      </c>
      <c r="H735" s="228">
        <f>IFERROR(IF(Comparativo!$E$6="Tabela Não Desonerada",VLOOKUP($C735,'Orçamento Base'!$D$12:$S$1673,16,FALSE),VLOOKUP($C735,#REF!,16,FALSE)),0)</f>
        <v>0</v>
      </c>
      <c r="I735" s="575" t="e">
        <f>IF(Comparativo!$E$6="Tabela Não Desonerada",VLOOKUP($C735,'Orçamento Base'!$D$12:$S$1673,11,FALSE),VLOOKUP($C735,#REF!,11,FALSE))</f>
        <v>#N/A</v>
      </c>
      <c r="J735" s="363">
        <f>IF(Comparativo!$E$6="Tabela Não Desonerada",Encargos!$F$44,Encargos!$D$44)</f>
        <v>1.1122000000000001</v>
      </c>
      <c r="K735" s="364"/>
      <c r="L735" s="365" t="e">
        <f t="shared" si="66"/>
        <v>#N/A</v>
      </c>
      <c r="M735" s="365" t="e">
        <f t="shared" si="67"/>
        <v>#N/A</v>
      </c>
      <c r="N735" s="376" t="e">
        <f t="shared" si="68"/>
        <v>#N/A</v>
      </c>
      <c r="O735" s="205" t="e">
        <f>IF(Comparativo!$E$6="Tabela Não Desonerada",VLOOKUP($C735,'Orçamento Base'!$D$12:$S$1673,13,FALSE),VLOOKUP($C735,#REF!,13,FALSE))</f>
        <v>#N/A</v>
      </c>
      <c r="P735" s="205" t="e">
        <f t="shared" si="69"/>
        <v>#N/A</v>
      </c>
      <c r="Q735" s="205" t="e">
        <f>IF(Comparativo!$E$6="Tabela Não Desonerada",VLOOKUP($C735,'Orçamento Base'!$D$12:$S$1673,14,FALSE),VLOOKUP($C735,#REF!,14,FALSE))</f>
        <v>#N/A</v>
      </c>
      <c r="R735" s="205" t="e">
        <f t="shared" si="70"/>
        <v>#N/A</v>
      </c>
      <c r="S735" s="205" t="e">
        <f>IF(Comparativo!$E$6="Tabela Não Desonerada",VLOOKUP($C735,'Orçamento Base'!$D$12:$S$1673,15,FALSE),VLOOKUP($C735,#REF!,15,FALSE))</f>
        <v>#N/A</v>
      </c>
      <c r="T735" s="205" t="e">
        <f t="shared" si="71"/>
        <v>#N/A</v>
      </c>
    </row>
    <row r="736" spans="1:20" ht="15">
      <c r="A736" s="203">
        <v>1</v>
      </c>
      <c r="B736" s="203" t="e">
        <f>'Orçamento-TCE'!B736</f>
        <v>#N/A</v>
      </c>
      <c r="C736" s="229">
        <f>'Orçamento-TCE'!C736</f>
        <v>0</v>
      </c>
      <c r="D736" s="199" t="e">
        <f>'Orçamento-TCE'!G736</f>
        <v>#N/A</v>
      </c>
      <c r="E736" s="204">
        <f>'Orçamento-TCE'!H736</f>
        <v>0</v>
      </c>
      <c r="F736" s="230" t="e">
        <f>'Orçamento-TCE'!I736</f>
        <v>#N/A</v>
      </c>
      <c r="G736" s="227" t="e">
        <f>IF(Comparativo!$E$6="Tabela Não Desonerada",VLOOKUP($C736,'Orçamento Base'!$D$12:$S$1673,12,FALSE),VLOOKUP($C736,#REF!,12,FALSE))</f>
        <v>#N/A</v>
      </c>
      <c r="H736" s="228">
        <f>IFERROR(IF(Comparativo!$E$6="Tabela Não Desonerada",VLOOKUP($C736,'Orçamento Base'!$D$12:$S$1673,16,FALSE),VLOOKUP($C736,#REF!,16,FALSE)),0)</f>
        <v>0</v>
      </c>
      <c r="I736" s="575" t="e">
        <f>IF(Comparativo!$E$6="Tabela Não Desonerada",VLOOKUP($C736,'Orçamento Base'!$D$12:$S$1673,11,FALSE),VLOOKUP($C736,#REF!,11,FALSE))</f>
        <v>#N/A</v>
      </c>
      <c r="J736" s="363">
        <f>IF(Comparativo!$E$6="Tabela Não Desonerada",Encargos!$F$44,Encargos!$D$44)</f>
        <v>1.1122000000000001</v>
      </c>
      <c r="K736" s="364"/>
      <c r="L736" s="365" t="e">
        <f t="shared" si="66"/>
        <v>#N/A</v>
      </c>
      <c r="M736" s="365" t="e">
        <f t="shared" si="67"/>
        <v>#N/A</v>
      </c>
      <c r="N736" s="376" t="e">
        <f t="shared" si="68"/>
        <v>#N/A</v>
      </c>
      <c r="O736" s="205" t="e">
        <f>IF(Comparativo!$E$6="Tabela Não Desonerada",VLOOKUP($C736,'Orçamento Base'!$D$12:$S$1673,13,FALSE),VLOOKUP($C736,#REF!,13,FALSE))</f>
        <v>#N/A</v>
      </c>
      <c r="P736" s="205" t="e">
        <f t="shared" si="69"/>
        <v>#N/A</v>
      </c>
      <c r="Q736" s="205" t="e">
        <f>IF(Comparativo!$E$6="Tabela Não Desonerada",VLOOKUP($C736,'Orçamento Base'!$D$12:$S$1673,14,FALSE),VLOOKUP($C736,#REF!,14,FALSE))</f>
        <v>#N/A</v>
      </c>
      <c r="R736" s="205" t="e">
        <f t="shared" si="70"/>
        <v>#N/A</v>
      </c>
      <c r="S736" s="205" t="e">
        <f>IF(Comparativo!$E$6="Tabela Não Desonerada",VLOOKUP($C736,'Orçamento Base'!$D$12:$S$1673,15,FALSE),VLOOKUP($C736,#REF!,15,FALSE))</f>
        <v>#N/A</v>
      </c>
      <c r="T736" s="205" t="e">
        <f t="shared" si="71"/>
        <v>#N/A</v>
      </c>
    </row>
    <row r="737" spans="1:20" ht="15">
      <c r="A737" s="203">
        <v>1</v>
      </c>
      <c r="B737" s="203" t="e">
        <f>'Orçamento-TCE'!B737</f>
        <v>#N/A</v>
      </c>
      <c r="C737" s="229">
        <f>'Orçamento-TCE'!C737</f>
        <v>0</v>
      </c>
      <c r="D737" s="199" t="e">
        <f>'Orçamento-TCE'!G737</f>
        <v>#N/A</v>
      </c>
      <c r="E737" s="204">
        <f>'Orçamento-TCE'!H737</f>
        <v>0</v>
      </c>
      <c r="F737" s="230" t="e">
        <f>'Orçamento-TCE'!I737</f>
        <v>#N/A</v>
      </c>
      <c r="G737" s="227" t="e">
        <f>IF(Comparativo!$E$6="Tabela Não Desonerada",VLOOKUP($C737,'Orçamento Base'!$D$12:$S$1673,12,FALSE),VLOOKUP($C737,#REF!,12,FALSE))</f>
        <v>#N/A</v>
      </c>
      <c r="H737" s="228">
        <f>IFERROR(IF(Comparativo!$E$6="Tabela Não Desonerada",VLOOKUP($C737,'Orçamento Base'!$D$12:$S$1673,16,FALSE),VLOOKUP($C737,#REF!,16,FALSE)),0)</f>
        <v>0</v>
      </c>
      <c r="I737" s="575" t="e">
        <f>IF(Comparativo!$E$6="Tabela Não Desonerada",VLOOKUP($C737,'Orçamento Base'!$D$12:$S$1673,11,FALSE),VLOOKUP($C737,#REF!,11,FALSE))</f>
        <v>#N/A</v>
      </c>
      <c r="J737" s="363">
        <f>IF(Comparativo!$E$6="Tabela Não Desonerada",Encargos!$F$44,Encargos!$D$44)</f>
        <v>1.1122000000000001</v>
      </c>
      <c r="K737" s="364"/>
      <c r="L737" s="365" t="e">
        <f t="shared" si="66"/>
        <v>#N/A</v>
      </c>
      <c r="M737" s="365" t="e">
        <f t="shared" si="67"/>
        <v>#N/A</v>
      </c>
      <c r="N737" s="376" t="e">
        <f t="shared" si="68"/>
        <v>#N/A</v>
      </c>
      <c r="O737" s="205" t="e">
        <f>IF(Comparativo!$E$6="Tabela Não Desonerada",VLOOKUP($C737,'Orçamento Base'!$D$12:$S$1673,13,FALSE),VLOOKUP($C737,#REF!,13,FALSE))</f>
        <v>#N/A</v>
      </c>
      <c r="P737" s="205" t="e">
        <f t="shared" si="69"/>
        <v>#N/A</v>
      </c>
      <c r="Q737" s="205" t="e">
        <f>IF(Comparativo!$E$6="Tabela Não Desonerada",VLOOKUP($C737,'Orçamento Base'!$D$12:$S$1673,14,FALSE),VLOOKUP($C737,#REF!,14,FALSE))</f>
        <v>#N/A</v>
      </c>
      <c r="R737" s="205" t="e">
        <f t="shared" si="70"/>
        <v>#N/A</v>
      </c>
      <c r="S737" s="205" t="e">
        <f>IF(Comparativo!$E$6="Tabela Não Desonerada",VLOOKUP($C737,'Orçamento Base'!$D$12:$S$1673,15,FALSE),VLOOKUP($C737,#REF!,15,FALSE))</f>
        <v>#N/A</v>
      </c>
      <c r="T737" s="205" t="e">
        <f t="shared" si="71"/>
        <v>#N/A</v>
      </c>
    </row>
    <row r="738" spans="1:20" ht="15">
      <c r="A738" s="203">
        <v>1</v>
      </c>
      <c r="B738" s="203" t="e">
        <f>'Orçamento-TCE'!B738</f>
        <v>#N/A</v>
      </c>
      <c r="C738" s="229">
        <f>'Orçamento-TCE'!C738</f>
        <v>0</v>
      </c>
      <c r="D738" s="199" t="e">
        <f>'Orçamento-TCE'!G738</f>
        <v>#N/A</v>
      </c>
      <c r="E738" s="204">
        <f>'Orçamento-TCE'!H738</f>
        <v>0</v>
      </c>
      <c r="F738" s="230" t="e">
        <f>'Orçamento-TCE'!I738</f>
        <v>#N/A</v>
      </c>
      <c r="G738" s="227" t="e">
        <f>IF(Comparativo!$E$6="Tabela Não Desonerada",VLOOKUP($C738,'Orçamento Base'!$D$12:$S$1673,12,FALSE),VLOOKUP($C738,#REF!,12,FALSE))</f>
        <v>#N/A</v>
      </c>
      <c r="H738" s="228">
        <f>IFERROR(IF(Comparativo!$E$6="Tabela Não Desonerada",VLOOKUP($C738,'Orçamento Base'!$D$12:$S$1673,16,FALSE),VLOOKUP($C738,#REF!,16,FALSE)),0)</f>
        <v>0</v>
      </c>
      <c r="I738" s="575" t="e">
        <f>IF(Comparativo!$E$6="Tabela Não Desonerada",VLOOKUP($C738,'Orçamento Base'!$D$12:$S$1673,11,FALSE),VLOOKUP($C738,#REF!,11,FALSE))</f>
        <v>#N/A</v>
      </c>
      <c r="J738" s="363">
        <f>IF(Comparativo!$E$6="Tabela Não Desonerada",Encargos!$F$44,Encargos!$D$44)</f>
        <v>1.1122000000000001</v>
      </c>
      <c r="K738" s="364"/>
      <c r="L738" s="365" t="e">
        <f t="shared" si="66"/>
        <v>#N/A</v>
      </c>
      <c r="M738" s="365" t="e">
        <f t="shared" si="67"/>
        <v>#N/A</v>
      </c>
      <c r="N738" s="376" t="e">
        <f t="shared" si="68"/>
        <v>#N/A</v>
      </c>
      <c r="O738" s="205" t="e">
        <f>IF(Comparativo!$E$6="Tabela Não Desonerada",VLOOKUP($C738,'Orçamento Base'!$D$12:$S$1673,13,FALSE),VLOOKUP($C738,#REF!,13,FALSE))</f>
        <v>#N/A</v>
      </c>
      <c r="P738" s="205" t="e">
        <f t="shared" si="69"/>
        <v>#N/A</v>
      </c>
      <c r="Q738" s="205" t="e">
        <f>IF(Comparativo!$E$6="Tabela Não Desonerada",VLOOKUP($C738,'Orçamento Base'!$D$12:$S$1673,14,FALSE),VLOOKUP($C738,#REF!,14,FALSE))</f>
        <v>#N/A</v>
      </c>
      <c r="R738" s="205" t="e">
        <f t="shared" si="70"/>
        <v>#N/A</v>
      </c>
      <c r="S738" s="205" t="e">
        <f>IF(Comparativo!$E$6="Tabela Não Desonerada",VLOOKUP($C738,'Orçamento Base'!$D$12:$S$1673,15,FALSE),VLOOKUP($C738,#REF!,15,FALSE))</f>
        <v>#N/A</v>
      </c>
      <c r="T738" s="205" t="e">
        <f t="shared" si="71"/>
        <v>#N/A</v>
      </c>
    </row>
    <row r="739" spans="1:20" ht="15">
      <c r="A739" s="203">
        <v>1</v>
      </c>
      <c r="B739" s="203" t="e">
        <f>'Orçamento-TCE'!B739</f>
        <v>#N/A</v>
      </c>
      <c r="C739" s="229">
        <f>'Orçamento-TCE'!C739</f>
        <v>0</v>
      </c>
      <c r="D739" s="199" t="e">
        <f>'Orçamento-TCE'!G739</f>
        <v>#N/A</v>
      </c>
      <c r="E739" s="204">
        <f>'Orçamento-TCE'!H739</f>
        <v>0</v>
      </c>
      <c r="F739" s="230" t="e">
        <f>'Orçamento-TCE'!I739</f>
        <v>#N/A</v>
      </c>
      <c r="G739" s="227" t="e">
        <f>IF(Comparativo!$E$6="Tabela Não Desonerada",VLOOKUP($C739,'Orçamento Base'!$D$12:$S$1673,12,FALSE),VLOOKUP($C739,#REF!,12,FALSE))</f>
        <v>#N/A</v>
      </c>
      <c r="H739" s="228">
        <f>IFERROR(IF(Comparativo!$E$6="Tabela Não Desonerada",VLOOKUP($C739,'Orçamento Base'!$D$12:$S$1673,16,FALSE),VLOOKUP($C739,#REF!,16,FALSE)),0)</f>
        <v>0</v>
      </c>
      <c r="I739" s="575" t="e">
        <f>IF(Comparativo!$E$6="Tabela Não Desonerada",VLOOKUP($C739,'Orçamento Base'!$D$12:$S$1673,11,FALSE),VLOOKUP($C739,#REF!,11,FALSE))</f>
        <v>#N/A</v>
      </c>
      <c r="J739" s="363">
        <f>IF(Comparativo!$E$6="Tabela Não Desonerada",Encargos!$F$44,Encargos!$D$44)</f>
        <v>1.1122000000000001</v>
      </c>
      <c r="K739" s="364"/>
      <c r="L739" s="365" t="e">
        <f t="shared" si="66"/>
        <v>#N/A</v>
      </c>
      <c r="M739" s="365" t="e">
        <f t="shared" si="67"/>
        <v>#N/A</v>
      </c>
      <c r="N739" s="376" t="e">
        <f t="shared" si="68"/>
        <v>#N/A</v>
      </c>
      <c r="O739" s="205" t="e">
        <f>IF(Comparativo!$E$6="Tabela Não Desonerada",VLOOKUP($C739,'Orçamento Base'!$D$12:$S$1673,13,FALSE),VLOOKUP($C739,#REF!,13,FALSE))</f>
        <v>#N/A</v>
      </c>
      <c r="P739" s="205" t="e">
        <f t="shared" si="69"/>
        <v>#N/A</v>
      </c>
      <c r="Q739" s="205" t="e">
        <f>IF(Comparativo!$E$6="Tabela Não Desonerada",VLOOKUP($C739,'Orçamento Base'!$D$12:$S$1673,14,FALSE),VLOOKUP($C739,#REF!,14,FALSE))</f>
        <v>#N/A</v>
      </c>
      <c r="R739" s="205" t="e">
        <f t="shared" si="70"/>
        <v>#N/A</v>
      </c>
      <c r="S739" s="205" t="e">
        <f>IF(Comparativo!$E$6="Tabela Não Desonerada",VLOOKUP($C739,'Orçamento Base'!$D$12:$S$1673,15,FALSE),VLOOKUP($C739,#REF!,15,FALSE))</f>
        <v>#N/A</v>
      </c>
      <c r="T739" s="205" t="e">
        <f t="shared" si="71"/>
        <v>#N/A</v>
      </c>
    </row>
    <row r="740" spans="1:20" ht="15">
      <c r="A740" s="203">
        <v>1</v>
      </c>
      <c r="B740" s="203" t="e">
        <f>'Orçamento-TCE'!B740</f>
        <v>#N/A</v>
      </c>
      <c r="C740" s="229">
        <f>'Orçamento-TCE'!C740</f>
        <v>0</v>
      </c>
      <c r="D740" s="199" t="e">
        <f>'Orçamento-TCE'!G740</f>
        <v>#N/A</v>
      </c>
      <c r="E740" s="204">
        <f>'Orçamento-TCE'!H740</f>
        <v>0</v>
      </c>
      <c r="F740" s="230" t="e">
        <f>'Orçamento-TCE'!I740</f>
        <v>#N/A</v>
      </c>
      <c r="G740" s="227" t="e">
        <f>IF(Comparativo!$E$6="Tabela Não Desonerada",VLOOKUP($C740,'Orçamento Base'!$D$12:$S$1673,12,FALSE),VLOOKUP($C740,#REF!,12,FALSE))</f>
        <v>#N/A</v>
      </c>
      <c r="H740" s="228">
        <f>IFERROR(IF(Comparativo!$E$6="Tabela Não Desonerada",VLOOKUP($C740,'Orçamento Base'!$D$12:$S$1673,16,FALSE),VLOOKUP($C740,#REF!,16,FALSE)),0)</f>
        <v>0</v>
      </c>
      <c r="I740" s="575" t="e">
        <f>IF(Comparativo!$E$6="Tabela Não Desonerada",VLOOKUP($C740,'Orçamento Base'!$D$12:$S$1673,11,FALSE),VLOOKUP($C740,#REF!,11,FALSE))</f>
        <v>#N/A</v>
      </c>
      <c r="J740" s="363">
        <f>IF(Comparativo!$E$6="Tabela Não Desonerada",Encargos!$F$44,Encargos!$D$44)</f>
        <v>1.1122000000000001</v>
      </c>
      <c r="K740" s="364"/>
      <c r="L740" s="365" t="e">
        <f t="shared" si="66"/>
        <v>#N/A</v>
      </c>
      <c r="M740" s="365" t="e">
        <f t="shared" si="67"/>
        <v>#N/A</v>
      </c>
      <c r="N740" s="376" t="e">
        <f t="shared" si="68"/>
        <v>#N/A</v>
      </c>
      <c r="O740" s="205" t="e">
        <f>IF(Comparativo!$E$6="Tabela Não Desonerada",VLOOKUP($C740,'Orçamento Base'!$D$12:$S$1673,13,FALSE),VLOOKUP($C740,#REF!,13,FALSE))</f>
        <v>#N/A</v>
      </c>
      <c r="P740" s="205" t="e">
        <f t="shared" si="69"/>
        <v>#N/A</v>
      </c>
      <c r="Q740" s="205" t="e">
        <f>IF(Comparativo!$E$6="Tabela Não Desonerada",VLOOKUP($C740,'Orçamento Base'!$D$12:$S$1673,14,FALSE),VLOOKUP($C740,#REF!,14,FALSE))</f>
        <v>#N/A</v>
      </c>
      <c r="R740" s="205" t="e">
        <f t="shared" si="70"/>
        <v>#N/A</v>
      </c>
      <c r="S740" s="205" t="e">
        <f>IF(Comparativo!$E$6="Tabela Não Desonerada",VLOOKUP($C740,'Orçamento Base'!$D$12:$S$1673,15,FALSE),VLOOKUP($C740,#REF!,15,FALSE))</f>
        <v>#N/A</v>
      </c>
      <c r="T740" s="205" t="e">
        <f t="shared" si="71"/>
        <v>#N/A</v>
      </c>
    </row>
    <row r="741" spans="1:20" ht="15">
      <c r="A741" s="203">
        <v>1</v>
      </c>
      <c r="B741" s="203" t="e">
        <f>'Orçamento-TCE'!B741</f>
        <v>#N/A</v>
      </c>
      <c r="C741" s="229">
        <f>'Orçamento-TCE'!C741</f>
        <v>0</v>
      </c>
      <c r="D741" s="199" t="e">
        <f>'Orçamento-TCE'!G741</f>
        <v>#N/A</v>
      </c>
      <c r="E741" s="204">
        <f>'Orçamento-TCE'!H741</f>
        <v>0</v>
      </c>
      <c r="F741" s="230" t="e">
        <f>'Orçamento-TCE'!I741</f>
        <v>#N/A</v>
      </c>
      <c r="G741" s="227" t="e">
        <f>IF(Comparativo!$E$6="Tabela Não Desonerada",VLOOKUP($C741,'Orçamento Base'!$D$12:$S$1673,12,FALSE),VLOOKUP($C741,#REF!,12,FALSE))</f>
        <v>#N/A</v>
      </c>
      <c r="H741" s="228">
        <f>IFERROR(IF(Comparativo!$E$6="Tabela Não Desonerada",VLOOKUP($C741,'Orçamento Base'!$D$12:$S$1673,16,FALSE),VLOOKUP($C741,#REF!,16,FALSE)),0)</f>
        <v>0</v>
      </c>
      <c r="I741" s="575" t="e">
        <f>IF(Comparativo!$E$6="Tabela Não Desonerada",VLOOKUP($C741,'Orçamento Base'!$D$12:$S$1673,11,FALSE),VLOOKUP($C741,#REF!,11,FALSE))</f>
        <v>#N/A</v>
      </c>
      <c r="J741" s="363">
        <f>IF(Comparativo!$E$6="Tabela Não Desonerada",Encargos!$F$44,Encargos!$D$44)</f>
        <v>1.1122000000000001</v>
      </c>
      <c r="K741" s="364"/>
      <c r="L741" s="365" t="e">
        <f t="shared" si="66"/>
        <v>#N/A</v>
      </c>
      <c r="M741" s="365" t="e">
        <f t="shared" si="67"/>
        <v>#N/A</v>
      </c>
      <c r="N741" s="376" t="e">
        <f t="shared" si="68"/>
        <v>#N/A</v>
      </c>
      <c r="O741" s="205" t="e">
        <f>IF(Comparativo!$E$6="Tabela Não Desonerada",VLOOKUP($C741,'Orçamento Base'!$D$12:$S$1673,13,FALSE),VLOOKUP($C741,#REF!,13,FALSE))</f>
        <v>#N/A</v>
      </c>
      <c r="P741" s="205" t="e">
        <f t="shared" si="69"/>
        <v>#N/A</v>
      </c>
      <c r="Q741" s="205" t="e">
        <f>IF(Comparativo!$E$6="Tabela Não Desonerada",VLOOKUP($C741,'Orçamento Base'!$D$12:$S$1673,14,FALSE),VLOOKUP($C741,#REF!,14,FALSE))</f>
        <v>#N/A</v>
      </c>
      <c r="R741" s="205" t="e">
        <f t="shared" si="70"/>
        <v>#N/A</v>
      </c>
      <c r="S741" s="205" t="e">
        <f>IF(Comparativo!$E$6="Tabela Não Desonerada",VLOOKUP($C741,'Orçamento Base'!$D$12:$S$1673,15,FALSE),VLOOKUP($C741,#REF!,15,FALSE))</f>
        <v>#N/A</v>
      </c>
      <c r="T741" s="205" t="e">
        <f t="shared" si="71"/>
        <v>#N/A</v>
      </c>
    </row>
    <row r="742" spans="1:20" ht="15">
      <c r="A742" s="203">
        <v>1</v>
      </c>
      <c r="B742" s="203" t="e">
        <f>'Orçamento-TCE'!B742</f>
        <v>#N/A</v>
      </c>
      <c r="C742" s="229">
        <f>'Orçamento-TCE'!C742</f>
        <v>0</v>
      </c>
      <c r="D742" s="199" t="e">
        <f>'Orçamento-TCE'!G742</f>
        <v>#N/A</v>
      </c>
      <c r="E742" s="204">
        <f>'Orçamento-TCE'!H742</f>
        <v>0</v>
      </c>
      <c r="F742" s="230" t="e">
        <f>'Orçamento-TCE'!I742</f>
        <v>#N/A</v>
      </c>
      <c r="G742" s="227" t="e">
        <f>IF(Comparativo!$E$6="Tabela Não Desonerada",VLOOKUP($C742,'Orçamento Base'!$D$12:$S$1673,12,FALSE),VLOOKUP($C742,#REF!,12,FALSE))</f>
        <v>#N/A</v>
      </c>
      <c r="H742" s="228">
        <f>IFERROR(IF(Comparativo!$E$6="Tabela Não Desonerada",VLOOKUP($C742,'Orçamento Base'!$D$12:$S$1673,16,FALSE),VLOOKUP($C742,#REF!,16,FALSE)),0)</f>
        <v>0</v>
      </c>
      <c r="I742" s="575" t="e">
        <f>IF(Comparativo!$E$6="Tabela Não Desonerada",VLOOKUP($C742,'Orçamento Base'!$D$12:$S$1673,11,FALSE),VLOOKUP($C742,#REF!,11,FALSE))</f>
        <v>#N/A</v>
      </c>
      <c r="J742" s="363">
        <f>IF(Comparativo!$E$6="Tabela Não Desonerada",Encargos!$F$44,Encargos!$D$44)</f>
        <v>1.1122000000000001</v>
      </c>
      <c r="K742" s="364"/>
      <c r="L742" s="365" t="e">
        <f t="shared" si="66"/>
        <v>#N/A</v>
      </c>
      <c r="M742" s="365" t="e">
        <f t="shared" si="67"/>
        <v>#N/A</v>
      </c>
      <c r="N742" s="376" t="e">
        <f t="shared" si="68"/>
        <v>#N/A</v>
      </c>
      <c r="O742" s="205" t="e">
        <f>IF(Comparativo!$E$6="Tabela Não Desonerada",VLOOKUP($C742,'Orçamento Base'!$D$12:$S$1673,13,FALSE),VLOOKUP($C742,#REF!,13,FALSE))</f>
        <v>#N/A</v>
      </c>
      <c r="P742" s="205" t="e">
        <f t="shared" si="69"/>
        <v>#N/A</v>
      </c>
      <c r="Q742" s="205" t="e">
        <f>IF(Comparativo!$E$6="Tabela Não Desonerada",VLOOKUP($C742,'Orçamento Base'!$D$12:$S$1673,14,FALSE),VLOOKUP($C742,#REF!,14,FALSE))</f>
        <v>#N/A</v>
      </c>
      <c r="R742" s="205" t="e">
        <f t="shared" si="70"/>
        <v>#N/A</v>
      </c>
      <c r="S742" s="205" t="e">
        <f>IF(Comparativo!$E$6="Tabela Não Desonerada",VLOOKUP($C742,'Orçamento Base'!$D$12:$S$1673,15,FALSE),VLOOKUP($C742,#REF!,15,FALSE))</f>
        <v>#N/A</v>
      </c>
      <c r="T742" s="205" t="e">
        <f t="shared" si="71"/>
        <v>#N/A</v>
      </c>
    </row>
    <row r="743" spans="1:20" ht="15">
      <c r="A743" s="203">
        <v>1</v>
      </c>
      <c r="B743" s="203" t="e">
        <f>'Orçamento-TCE'!B743</f>
        <v>#N/A</v>
      </c>
      <c r="C743" s="229">
        <f>'Orçamento-TCE'!C743</f>
        <v>0</v>
      </c>
      <c r="D743" s="199" t="e">
        <f>'Orçamento-TCE'!G743</f>
        <v>#N/A</v>
      </c>
      <c r="E743" s="204">
        <f>'Orçamento-TCE'!H743</f>
        <v>0</v>
      </c>
      <c r="F743" s="230" t="e">
        <f>'Orçamento-TCE'!I743</f>
        <v>#N/A</v>
      </c>
      <c r="G743" s="227" t="e">
        <f>IF(Comparativo!$E$6="Tabela Não Desonerada",VLOOKUP($C743,'Orçamento Base'!$D$12:$S$1673,12,FALSE),VLOOKUP($C743,#REF!,12,FALSE))</f>
        <v>#N/A</v>
      </c>
      <c r="H743" s="228">
        <f>IFERROR(IF(Comparativo!$E$6="Tabela Não Desonerada",VLOOKUP($C743,'Orçamento Base'!$D$12:$S$1673,16,FALSE),VLOOKUP($C743,#REF!,16,FALSE)),0)</f>
        <v>0</v>
      </c>
      <c r="I743" s="575" t="e">
        <f>IF(Comparativo!$E$6="Tabela Não Desonerada",VLOOKUP($C743,'Orçamento Base'!$D$12:$S$1673,11,FALSE),VLOOKUP($C743,#REF!,11,FALSE))</f>
        <v>#N/A</v>
      </c>
      <c r="J743" s="363">
        <f>IF(Comparativo!$E$6="Tabela Não Desonerada",Encargos!$F$44,Encargos!$D$44)</f>
        <v>1.1122000000000001</v>
      </c>
      <c r="K743" s="364"/>
      <c r="L743" s="365" t="e">
        <f t="shared" si="66"/>
        <v>#N/A</v>
      </c>
      <c r="M743" s="365" t="e">
        <f t="shared" si="67"/>
        <v>#N/A</v>
      </c>
      <c r="N743" s="376" t="e">
        <f t="shared" si="68"/>
        <v>#N/A</v>
      </c>
      <c r="O743" s="205" t="e">
        <f>IF(Comparativo!$E$6="Tabela Não Desonerada",VLOOKUP($C743,'Orçamento Base'!$D$12:$S$1673,13,FALSE),VLOOKUP($C743,#REF!,13,FALSE))</f>
        <v>#N/A</v>
      </c>
      <c r="P743" s="205" t="e">
        <f t="shared" si="69"/>
        <v>#N/A</v>
      </c>
      <c r="Q743" s="205" t="e">
        <f>IF(Comparativo!$E$6="Tabela Não Desonerada",VLOOKUP($C743,'Orçamento Base'!$D$12:$S$1673,14,FALSE),VLOOKUP($C743,#REF!,14,FALSE))</f>
        <v>#N/A</v>
      </c>
      <c r="R743" s="205" t="e">
        <f t="shared" si="70"/>
        <v>#N/A</v>
      </c>
      <c r="S743" s="205" t="e">
        <f>IF(Comparativo!$E$6="Tabela Não Desonerada",VLOOKUP($C743,'Orçamento Base'!$D$12:$S$1673,15,FALSE),VLOOKUP($C743,#REF!,15,FALSE))</f>
        <v>#N/A</v>
      </c>
      <c r="T743" s="205" t="e">
        <f t="shared" si="71"/>
        <v>#N/A</v>
      </c>
    </row>
    <row r="744" spans="1:20" ht="15">
      <c r="A744" s="203">
        <v>1</v>
      </c>
      <c r="B744" s="203" t="e">
        <f>'Orçamento-TCE'!B744</f>
        <v>#N/A</v>
      </c>
      <c r="C744" s="229">
        <f>'Orçamento-TCE'!C744</f>
        <v>0</v>
      </c>
      <c r="D744" s="199" t="e">
        <f>'Orçamento-TCE'!G744</f>
        <v>#N/A</v>
      </c>
      <c r="E744" s="204">
        <f>'Orçamento-TCE'!H744</f>
        <v>0</v>
      </c>
      <c r="F744" s="230" t="e">
        <f>'Orçamento-TCE'!I744</f>
        <v>#N/A</v>
      </c>
      <c r="G744" s="227" t="e">
        <f>IF(Comparativo!$E$6="Tabela Não Desonerada",VLOOKUP($C744,'Orçamento Base'!$D$12:$S$1673,12,FALSE),VLOOKUP($C744,#REF!,12,FALSE))</f>
        <v>#N/A</v>
      </c>
      <c r="H744" s="228">
        <f>IFERROR(IF(Comparativo!$E$6="Tabela Não Desonerada",VLOOKUP($C744,'Orçamento Base'!$D$12:$S$1673,16,FALSE),VLOOKUP($C744,#REF!,16,FALSE)),0)</f>
        <v>0</v>
      </c>
      <c r="I744" s="575" t="e">
        <f>IF(Comparativo!$E$6="Tabela Não Desonerada",VLOOKUP($C744,'Orçamento Base'!$D$12:$S$1673,11,FALSE),VLOOKUP($C744,#REF!,11,FALSE))</f>
        <v>#N/A</v>
      </c>
      <c r="J744" s="363">
        <f>IF(Comparativo!$E$6="Tabela Não Desonerada",Encargos!$F$44,Encargos!$D$44)</f>
        <v>1.1122000000000001</v>
      </c>
      <c r="K744" s="364"/>
      <c r="L744" s="365" t="e">
        <f t="shared" si="66"/>
        <v>#N/A</v>
      </c>
      <c r="M744" s="365" t="e">
        <f t="shared" si="67"/>
        <v>#N/A</v>
      </c>
      <c r="N744" s="376" t="e">
        <f t="shared" si="68"/>
        <v>#N/A</v>
      </c>
      <c r="O744" s="205" t="e">
        <f>IF(Comparativo!$E$6="Tabela Não Desonerada",VLOOKUP($C744,'Orçamento Base'!$D$12:$S$1673,13,FALSE),VLOOKUP($C744,#REF!,13,FALSE))</f>
        <v>#N/A</v>
      </c>
      <c r="P744" s="205" t="e">
        <f t="shared" si="69"/>
        <v>#N/A</v>
      </c>
      <c r="Q744" s="205" t="e">
        <f>IF(Comparativo!$E$6="Tabela Não Desonerada",VLOOKUP($C744,'Orçamento Base'!$D$12:$S$1673,14,FALSE),VLOOKUP($C744,#REF!,14,FALSE))</f>
        <v>#N/A</v>
      </c>
      <c r="R744" s="205" t="e">
        <f t="shared" si="70"/>
        <v>#N/A</v>
      </c>
      <c r="S744" s="205" t="e">
        <f>IF(Comparativo!$E$6="Tabela Não Desonerada",VLOOKUP($C744,'Orçamento Base'!$D$12:$S$1673,15,FALSE),VLOOKUP($C744,#REF!,15,FALSE))</f>
        <v>#N/A</v>
      </c>
      <c r="T744" s="205" t="e">
        <f t="shared" si="71"/>
        <v>#N/A</v>
      </c>
    </row>
    <row r="745" spans="1:20" ht="15">
      <c r="A745" s="203">
        <v>1</v>
      </c>
      <c r="B745" s="203" t="e">
        <f>'Orçamento-TCE'!B745</f>
        <v>#N/A</v>
      </c>
      <c r="C745" s="229">
        <f>'Orçamento-TCE'!C745</f>
        <v>0</v>
      </c>
      <c r="D745" s="199" t="e">
        <f>'Orçamento-TCE'!G745</f>
        <v>#N/A</v>
      </c>
      <c r="E745" s="204">
        <f>'Orçamento-TCE'!H745</f>
        <v>0</v>
      </c>
      <c r="F745" s="230" t="e">
        <f>'Orçamento-TCE'!I745</f>
        <v>#N/A</v>
      </c>
      <c r="G745" s="227" t="e">
        <f>IF(Comparativo!$E$6="Tabela Não Desonerada",VLOOKUP($C745,'Orçamento Base'!$D$12:$S$1673,12,FALSE),VLOOKUP($C745,#REF!,12,FALSE))</f>
        <v>#N/A</v>
      </c>
      <c r="H745" s="228">
        <f>IFERROR(IF(Comparativo!$E$6="Tabela Não Desonerada",VLOOKUP($C745,'Orçamento Base'!$D$12:$S$1673,16,FALSE),VLOOKUP($C745,#REF!,16,FALSE)),0)</f>
        <v>0</v>
      </c>
      <c r="I745" s="575" t="e">
        <f>IF(Comparativo!$E$6="Tabela Não Desonerada",VLOOKUP($C745,'Orçamento Base'!$D$12:$S$1673,11,FALSE),VLOOKUP($C745,#REF!,11,FALSE))</f>
        <v>#N/A</v>
      </c>
      <c r="J745" s="363">
        <f>IF(Comparativo!$E$6="Tabela Não Desonerada",Encargos!$F$44,Encargos!$D$44)</f>
        <v>1.1122000000000001</v>
      </c>
      <c r="K745" s="364"/>
      <c r="L745" s="365" t="e">
        <f t="shared" si="66"/>
        <v>#N/A</v>
      </c>
      <c r="M745" s="365" t="e">
        <f t="shared" si="67"/>
        <v>#N/A</v>
      </c>
      <c r="N745" s="376" t="e">
        <f t="shared" si="68"/>
        <v>#N/A</v>
      </c>
      <c r="O745" s="205" t="e">
        <f>IF(Comparativo!$E$6="Tabela Não Desonerada",VLOOKUP($C745,'Orçamento Base'!$D$12:$S$1673,13,FALSE),VLOOKUP($C745,#REF!,13,FALSE))</f>
        <v>#N/A</v>
      </c>
      <c r="P745" s="205" t="e">
        <f t="shared" si="69"/>
        <v>#N/A</v>
      </c>
      <c r="Q745" s="205" t="e">
        <f>IF(Comparativo!$E$6="Tabela Não Desonerada",VLOOKUP($C745,'Orçamento Base'!$D$12:$S$1673,14,FALSE),VLOOKUP($C745,#REF!,14,FALSE))</f>
        <v>#N/A</v>
      </c>
      <c r="R745" s="205" t="e">
        <f t="shared" si="70"/>
        <v>#N/A</v>
      </c>
      <c r="S745" s="205" t="e">
        <f>IF(Comparativo!$E$6="Tabela Não Desonerada",VLOOKUP($C745,'Orçamento Base'!$D$12:$S$1673,15,FALSE),VLOOKUP($C745,#REF!,15,FALSE))</f>
        <v>#N/A</v>
      </c>
      <c r="T745" s="205" t="e">
        <f t="shared" si="71"/>
        <v>#N/A</v>
      </c>
    </row>
    <row r="746" spans="1:20" ht="15">
      <c r="A746" s="203">
        <v>1</v>
      </c>
      <c r="B746" s="203" t="e">
        <f>'Orçamento-TCE'!B746</f>
        <v>#N/A</v>
      </c>
      <c r="C746" s="229">
        <f>'Orçamento-TCE'!C746</f>
        <v>0</v>
      </c>
      <c r="D746" s="199" t="e">
        <f>'Orçamento-TCE'!G746</f>
        <v>#N/A</v>
      </c>
      <c r="E746" s="204">
        <f>'Orçamento-TCE'!H746</f>
        <v>0</v>
      </c>
      <c r="F746" s="230" t="e">
        <f>'Orçamento-TCE'!I746</f>
        <v>#N/A</v>
      </c>
      <c r="G746" s="227" t="e">
        <f>IF(Comparativo!$E$6="Tabela Não Desonerada",VLOOKUP($C746,'Orçamento Base'!$D$12:$S$1673,12,FALSE),VLOOKUP($C746,#REF!,12,FALSE))</f>
        <v>#N/A</v>
      </c>
      <c r="H746" s="228">
        <f>IFERROR(IF(Comparativo!$E$6="Tabela Não Desonerada",VLOOKUP($C746,'Orçamento Base'!$D$12:$S$1673,16,FALSE),VLOOKUP($C746,#REF!,16,FALSE)),0)</f>
        <v>0</v>
      </c>
      <c r="I746" s="575" t="e">
        <f>IF(Comparativo!$E$6="Tabela Não Desonerada",VLOOKUP($C746,'Orçamento Base'!$D$12:$S$1673,11,FALSE),VLOOKUP($C746,#REF!,11,FALSE))</f>
        <v>#N/A</v>
      </c>
      <c r="J746" s="363">
        <f>IF(Comparativo!$E$6="Tabela Não Desonerada",Encargos!$F$44,Encargos!$D$44)</f>
        <v>1.1122000000000001</v>
      </c>
      <c r="K746" s="364"/>
      <c r="L746" s="365" t="e">
        <f t="shared" si="66"/>
        <v>#N/A</v>
      </c>
      <c r="M746" s="365" t="e">
        <f t="shared" si="67"/>
        <v>#N/A</v>
      </c>
      <c r="N746" s="376" t="e">
        <f t="shared" si="68"/>
        <v>#N/A</v>
      </c>
      <c r="O746" s="205" t="e">
        <f>IF(Comparativo!$E$6="Tabela Não Desonerada",VLOOKUP($C746,'Orçamento Base'!$D$12:$S$1673,13,FALSE),VLOOKUP($C746,#REF!,13,FALSE))</f>
        <v>#N/A</v>
      </c>
      <c r="P746" s="205" t="e">
        <f t="shared" si="69"/>
        <v>#N/A</v>
      </c>
      <c r="Q746" s="205" t="e">
        <f>IF(Comparativo!$E$6="Tabela Não Desonerada",VLOOKUP($C746,'Orçamento Base'!$D$12:$S$1673,14,FALSE),VLOOKUP($C746,#REF!,14,FALSE))</f>
        <v>#N/A</v>
      </c>
      <c r="R746" s="205" t="e">
        <f t="shared" si="70"/>
        <v>#N/A</v>
      </c>
      <c r="S746" s="205" t="e">
        <f>IF(Comparativo!$E$6="Tabela Não Desonerada",VLOOKUP($C746,'Orçamento Base'!$D$12:$S$1673,15,FALSE),VLOOKUP($C746,#REF!,15,FALSE))</f>
        <v>#N/A</v>
      </c>
      <c r="T746" s="205" t="e">
        <f t="shared" si="71"/>
        <v>#N/A</v>
      </c>
    </row>
    <row r="747" spans="1:20" ht="15">
      <c r="A747" s="203">
        <v>1</v>
      </c>
      <c r="B747" s="203" t="e">
        <f>'Orçamento-TCE'!B747</f>
        <v>#N/A</v>
      </c>
      <c r="C747" s="229">
        <f>'Orçamento-TCE'!C747</f>
        <v>0</v>
      </c>
      <c r="D747" s="199" t="e">
        <f>'Orçamento-TCE'!G747</f>
        <v>#N/A</v>
      </c>
      <c r="E747" s="204">
        <f>'Orçamento-TCE'!H747</f>
        <v>0</v>
      </c>
      <c r="F747" s="230" t="e">
        <f>'Orçamento-TCE'!I747</f>
        <v>#N/A</v>
      </c>
      <c r="G747" s="227" t="e">
        <f>IF(Comparativo!$E$6="Tabela Não Desonerada",VLOOKUP($C747,'Orçamento Base'!$D$12:$S$1673,12,FALSE),VLOOKUP($C747,#REF!,12,FALSE))</f>
        <v>#N/A</v>
      </c>
      <c r="H747" s="228">
        <f>IFERROR(IF(Comparativo!$E$6="Tabela Não Desonerada",VLOOKUP($C747,'Orçamento Base'!$D$12:$S$1673,16,FALSE),VLOOKUP($C747,#REF!,16,FALSE)),0)</f>
        <v>0</v>
      </c>
      <c r="I747" s="575" t="e">
        <f>IF(Comparativo!$E$6="Tabela Não Desonerada",VLOOKUP($C747,'Orçamento Base'!$D$12:$S$1673,11,FALSE),VLOOKUP($C747,#REF!,11,FALSE))</f>
        <v>#N/A</v>
      </c>
      <c r="J747" s="363">
        <f>IF(Comparativo!$E$6="Tabela Não Desonerada",Encargos!$F$44,Encargos!$D$44)</f>
        <v>1.1122000000000001</v>
      </c>
      <c r="K747" s="364"/>
      <c r="L747" s="365" t="e">
        <f t="shared" si="66"/>
        <v>#N/A</v>
      </c>
      <c r="M747" s="365" t="e">
        <f t="shared" si="67"/>
        <v>#N/A</v>
      </c>
      <c r="N747" s="376" t="e">
        <f t="shared" si="68"/>
        <v>#N/A</v>
      </c>
      <c r="O747" s="205" t="e">
        <f>IF(Comparativo!$E$6="Tabela Não Desonerada",VLOOKUP($C747,'Orçamento Base'!$D$12:$S$1673,13,FALSE),VLOOKUP($C747,#REF!,13,FALSE))</f>
        <v>#N/A</v>
      </c>
      <c r="P747" s="205" t="e">
        <f t="shared" si="69"/>
        <v>#N/A</v>
      </c>
      <c r="Q747" s="205" t="e">
        <f>IF(Comparativo!$E$6="Tabela Não Desonerada",VLOOKUP($C747,'Orçamento Base'!$D$12:$S$1673,14,FALSE),VLOOKUP($C747,#REF!,14,FALSE))</f>
        <v>#N/A</v>
      </c>
      <c r="R747" s="205" t="e">
        <f t="shared" si="70"/>
        <v>#N/A</v>
      </c>
      <c r="S747" s="205" t="e">
        <f>IF(Comparativo!$E$6="Tabela Não Desonerada",VLOOKUP($C747,'Orçamento Base'!$D$12:$S$1673,15,FALSE),VLOOKUP($C747,#REF!,15,FALSE))</f>
        <v>#N/A</v>
      </c>
      <c r="T747" s="205" t="e">
        <f t="shared" si="71"/>
        <v>#N/A</v>
      </c>
    </row>
    <row r="748" spans="1:20" ht="15">
      <c r="A748" s="203">
        <v>1</v>
      </c>
      <c r="B748" s="203" t="e">
        <f>'Orçamento-TCE'!B748</f>
        <v>#N/A</v>
      </c>
      <c r="C748" s="229">
        <f>'Orçamento-TCE'!C748</f>
        <v>0</v>
      </c>
      <c r="D748" s="199" t="e">
        <f>'Orçamento-TCE'!G748</f>
        <v>#N/A</v>
      </c>
      <c r="E748" s="204">
        <f>'Orçamento-TCE'!H748</f>
        <v>0</v>
      </c>
      <c r="F748" s="230" t="e">
        <f>'Orçamento-TCE'!I748</f>
        <v>#N/A</v>
      </c>
      <c r="G748" s="227" t="e">
        <f>IF(Comparativo!$E$6="Tabela Não Desonerada",VLOOKUP($C748,'Orçamento Base'!$D$12:$S$1673,12,FALSE),VLOOKUP($C748,#REF!,12,FALSE))</f>
        <v>#N/A</v>
      </c>
      <c r="H748" s="228">
        <f>IFERROR(IF(Comparativo!$E$6="Tabela Não Desonerada",VLOOKUP($C748,'Orçamento Base'!$D$12:$S$1673,16,FALSE),VLOOKUP($C748,#REF!,16,FALSE)),0)</f>
        <v>0</v>
      </c>
      <c r="I748" s="575" t="e">
        <f>IF(Comparativo!$E$6="Tabela Não Desonerada",VLOOKUP($C748,'Orçamento Base'!$D$12:$S$1673,11,FALSE),VLOOKUP($C748,#REF!,11,FALSE))</f>
        <v>#N/A</v>
      </c>
      <c r="J748" s="363">
        <f>IF(Comparativo!$E$6="Tabela Não Desonerada",Encargos!$F$44,Encargos!$D$44)</f>
        <v>1.1122000000000001</v>
      </c>
      <c r="K748" s="364"/>
      <c r="L748" s="365" t="e">
        <f t="shared" si="66"/>
        <v>#N/A</v>
      </c>
      <c r="M748" s="365" t="e">
        <f t="shared" si="67"/>
        <v>#N/A</v>
      </c>
      <c r="N748" s="376" t="e">
        <f t="shared" si="68"/>
        <v>#N/A</v>
      </c>
      <c r="O748" s="205" t="e">
        <f>IF(Comparativo!$E$6="Tabela Não Desonerada",VLOOKUP($C748,'Orçamento Base'!$D$12:$S$1673,13,FALSE),VLOOKUP($C748,#REF!,13,FALSE))</f>
        <v>#N/A</v>
      </c>
      <c r="P748" s="205" t="e">
        <f t="shared" si="69"/>
        <v>#N/A</v>
      </c>
      <c r="Q748" s="205" t="e">
        <f>IF(Comparativo!$E$6="Tabela Não Desonerada",VLOOKUP($C748,'Orçamento Base'!$D$12:$S$1673,14,FALSE),VLOOKUP($C748,#REF!,14,FALSE))</f>
        <v>#N/A</v>
      </c>
      <c r="R748" s="205" t="e">
        <f t="shared" si="70"/>
        <v>#N/A</v>
      </c>
      <c r="S748" s="205" t="e">
        <f>IF(Comparativo!$E$6="Tabela Não Desonerada",VLOOKUP($C748,'Orçamento Base'!$D$12:$S$1673,15,FALSE),VLOOKUP($C748,#REF!,15,FALSE))</f>
        <v>#N/A</v>
      </c>
      <c r="T748" s="205" t="e">
        <f t="shared" si="71"/>
        <v>#N/A</v>
      </c>
    </row>
    <row r="749" spans="1:20" ht="15">
      <c r="A749" s="203">
        <v>1</v>
      </c>
      <c r="B749" s="203" t="e">
        <f>'Orçamento-TCE'!B749</f>
        <v>#N/A</v>
      </c>
      <c r="C749" s="229">
        <f>'Orçamento-TCE'!C749</f>
        <v>0</v>
      </c>
      <c r="D749" s="199" t="e">
        <f>'Orçamento-TCE'!G749</f>
        <v>#N/A</v>
      </c>
      <c r="E749" s="204">
        <f>'Orçamento-TCE'!H749</f>
        <v>0</v>
      </c>
      <c r="F749" s="230" t="e">
        <f>'Orçamento-TCE'!I749</f>
        <v>#N/A</v>
      </c>
      <c r="G749" s="227" t="e">
        <f>IF(Comparativo!$E$6="Tabela Não Desonerada",VLOOKUP($C749,'Orçamento Base'!$D$12:$S$1673,12,FALSE),VLOOKUP($C749,#REF!,12,FALSE))</f>
        <v>#N/A</v>
      </c>
      <c r="H749" s="228">
        <f>IFERROR(IF(Comparativo!$E$6="Tabela Não Desonerada",VLOOKUP($C749,'Orçamento Base'!$D$12:$S$1673,16,FALSE),VLOOKUP($C749,#REF!,16,FALSE)),0)</f>
        <v>0</v>
      </c>
      <c r="I749" s="575" t="e">
        <f>IF(Comparativo!$E$6="Tabela Não Desonerada",VLOOKUP($C749,'Orçamento Base'!$D$12:$S$1673,11,FALSE),VLOOKUP($C749,#REF!,11,FALSE))</f>
        <v>#N/A</v>
      </c>
      <c r="J749" s="363">
        <f>IF(Comparativo!$E$6="Tabela Não Desonerada",Encargos!$F$44,Encargos!$D$44)</f>
        <v>1.1122000000000001</v>
      </c>
      <c r="K749" s="364"/>
      <c r="L749" s="365" t="e">
        <f t="shared" si="66"/>
        <v>#N/A</v>
      </c>
      <c r="M749" s="365" t="e">
        <f t="shared" si="67"/>
        <v>#N/A</v>
      </c>
      <c r="N749" s="376" t="e">
        <f t="shared" si="68"/>
        <v>#N/A</v>
      </c>
      <c r="O749" s="205" t="e">
        <f>IF(Comparativo!$E$6="Tabela Não Desonerada",VLOOKUP($C749,'Orçamento Base'!$D$12:$S$1673,13,FALSE),VLOOKUP($C749,#REF!,13,FALSE))</f>
        <v>#N/A</v>
      </c>
      <c r="P749" s="205" t="e">
        <f t="shared" si="69"/>
        <v>#N/A</v>
      </c>
      <c r="Q749" s="205" t="e">
        <f>IF(Comparativo!$E$6="Tabela Não Desonerada",VLOOKUP($C749,'Orçamento Base'!$D$12:$S$1673,14,FALSE),VLOOKUP($C749,#REF!,14,FALSE))</f>
        <v>#N/A</v>
      </c>
      <c r="R749" s="205" t="e">
        <f t="shared" si="70"/>
        <v>#N/A</v>
      </c>
      <c r="S749" s="205" t="e">
        <f>IF(Comparativo!$E$6="Tabela Não Desonerada",VLOOKUP($C749,'Orçamento Base'!$D$12:$S$1673,15,FALSE),VLOOKUP($C749,#REF!,15,FALSE))</f>
        <v>#N/A</v>
      </c>
      <c r="T749" s="205" t="e">
        <f t="shared" si="71"/>
        <v>#N/A</v>
      </c>
    </row>
    <row r="750" spans="1:20" ht="15">
      <c r="A750" s="203">
        <v>1</v>
      </c>
      <c r="B750" s="203" t="e">
        <f>'Orçamento-TCE'!B750</f>
        <v>#N/A</v>
      </c>
      <c r="C750" s="229">
        <f>'Orçamento-TCE'!C750</f>
        <v>0</v>
      </c>
      <c r="D750" s="199" t="e">
        <f>'Orçamento-TCE'!G750</f>
        <v>#N/A</v>
      </c>
      <c r="E750" s="204">
        <f>'Orçamento-TCE'!H750</f>
        <v>0</v>
      </c>
      <c r="F750" s="230" t="e">
        <f>'Orçamento-TCE'!I750</f>
        <v>#N/A</v>
      </c>
      <c r="G750" s="227" t="e">
        <f>IF(Comparativo!$E$6="Tabela Não Desonerada",VLOOKUP($C750,'Orçamento Base'!$D$12:$S$1673,12,FALSE),VLOOKUP($C750,#REF!,12,FALSE))</f>
        <v>#N/A</v>
      </c>
      <c r="H750" s="228">
        <f>IFERROR(IF(Comparativo!$E$6="Tabela Não Desonerada",VLOOKUP($C750,'Orçamento Base'!$D$12:$S$1673,16,FALSE),VLOOKUP($C750,#REF!,16,FALSE)),0)</f>
        <v>0</v>
      </c>
      <c r="I750" s="575" t="e">
        <f>IF(Comparativo!$E$6="Tabela Não Desonerada",VLOOKUP($C750,'Orçamento Base'!$D$12:$S$1673,11,FALSE),VLOOKUP($C750,#REF!,11,FALSE))</f>
        <v>#N/A</v>
      </c>
      <c r="J750" s="363">
        <f>IF(Comparativo!$E$6="Tabela Não Desonerada",Encargos!$F$44,Encargos!$D$44)</f>
        <v>1.1122000000000001</v>
      </c>
      <c r="K750" s="364"/>
      <c r="L750" s="365" t="e">
        <f t="shared" si="66"/>
        <v>#N/A</v>
      </c>
      <c r="M750" s="365" t="e">
        <f t="shared" si="67"/>
        <v>#N/A</v>
      </c>
      <c r="N750" s="376" t="e">
        <f t="shared" si="68"/>
        <v>#N/A</v>
      </c>
      <c r="O750" s="205" t="e">
        <f>IF(Comparativo!$E$6="Tabela Não Desonerada",VLOOKUP($C750,'Orçamento Base'!$D$12:$S$1673,13,FALSE),VLOOKUP($C750,#REF!,13,FALSE))</f>
        <v>#N/A</v>
      </c>
      <c r="P750" s="205" t="e">
        <f t="shared" si="69"/>
        <v>#N/A</v>
      </c>
      <c r="Q750" s="205" t="e">
        <f>IF(Comparativo!$E$6="Tabela Não Desonerada",VLOOKUP($C750,'Orçamento Base'!$D$12:$S$1673,14,FALSE),VLOOKUP($C750,#REF!,14,FALSE))</f>
        <v>#N/A</v>
      </c>
      <c r="R750" s="205" t="e">
        <f t="shared" si="70"/>
        <v>#N/A</v>
      </c>
      <c r="S750" s="205" t="e">
        <f>IF(Comparativo!$E$6="Tabela Não Desonerada",VLOOKUP($C750,'Orçamento Base'!$D$12:$S$1673,15,FALSE),VLOOKUP($C750,#REF!,15,FALSE))</f>
        <v>#N/A</v>
      </c>
      <c r="T750" s="205" t="e">
        <f t="shared" si="71"/>
        <v>#N/A</v>
      </c>
    </row>
    <row r="751" spans="1:20" ht="15">
      <c r="A751" s="203">
        <v>1</v>
      </c>
      <c r="B751" s="203" t="e">
        <f>'Orçamento-TCE'!B751</f>
        <v>#N/A</v>
      </c>
      <c r="C751" s="229">
        <f>'Orçamento-TCE'!C751</f>
        <v>0</v>
      </c>
      <c r="D751" s="199" t="e">
        <f>'Orçamento-TCE'!G751</f>
        <v>#N/A</v>
      </c>
      <c r="E751" s="204">
        <f>'Orçamento-TCE'!H751</f>
        <v>0</v>
      </c>
      <c r="F751" s="230" t="e">
        <f>'Orçamento-TCE'!I751</f>
        <v>#N/A</v>
      </c>
      <c r="G751" s="227" t="e">
        <f>IF(Comparativo!$E$6="Tabela Não Desonerada",VLOOKUP($C751,'Orçamento Base'!$D$12:$S$1673,12,FALSE),VLOOKUP($C751,#REF!,12,FALSE))</f>
        <v>#N/A</v>
      </c>
      <c r="H751" s="228">
        <f>IFERROR(IF(Comparativo!$E$6="Tabela Não Desonerada",VLOOKUP($C751,'Orçamento Base'!$D$12:$S$1673,16,FALSE),VLOOKUP($C751,#REF!,16,FALSE)),0)</f>
        <v>0</v>
      </c>
      <c r="I751" s="575" t="e">
        <f>IF(Comparativo!$E$6="Tabela Não Desonerada",VLOOKUP($C751,'Orçamento Base'!$D$12:$S$1673,11,FALSE),VLOOKUP($C751,#REF!,11,FALSE))</f>
        <v>#N/A</v>
      </c>
      <c r="J751" s="363">
        <f>IF(Comparativo!$E$6="Tabela Não Desonerada",Encargos!$F$44,Encargos!$D$44)</f>
        <v>1.1122000000000001</v>
      </c>
      <c r="K751" s="364"/>
      <c r="L751" s="365" t="e">
        <f t="shared" si="66"/>
        <v>#N/A</v>
      </c>
      <c r="M751" s="365" t="e">
        <f t="shared" si="67"/>
        <v>#N/A</v>
      </c>
      <c r="N751" s="376" t="e">
        <f t="shared" si="68"/>
        <v>#N/A</v>
      </c>
      <c r="O751" s="205" t="e">
        <f>IF(Comparativo!$E$6="Tabela Não Desonerada",VLOOKUP($C751,'Orçamento Base'!$D$12:$S$1673,13,FALSE),VLOOKUP($C751,#REF!,13,FALSE))</f>
        <v>#N/A</v>
      </c>
      <c r="P751" s="205" t="e">
        <f t="shared" si="69"/>
        <v>#N/A</v>
      </c>
      <c r="Q751" s="205" t="e">
        <f>IF(Comparativo!$E$6="Tabela Não Desonerada",VLOOKUP($C751,'Orçamento Base'!$D$12:$S$1673,14,FALSE),VLOOKUP($C751,#REF!,14,FALSE))</f>
        <v>#N/A</v>
      </c>
      <c r="R751" s="205" t="e">
        <f t="shared" si="70"/>
        <v>#N/A</v>
      </c>
      <c r="S751" s="205" t="e">
        <f>IF(Comparativo!$E$6="Tabela Não Desonerada",VLOOKUP($C751,'Orçamento Base'!$D$12:$S$1673,15,FALSE),VLOOKUP($C751,#REF!,15,FALSE))</f>
        <v>#N/A</v>
      </c>
      <c r="T751" s="205" t="e">
        <f t="shared" si="71"/>
        <v>#N/A</v>
      </c>
    </row>
    <row r="752" spans="1:20" ht="15">
      <c r="A752" s="203">
        <v>1</v>
      </c>
      <c r="B752" s="203" t="e">
        <f>'Orçamento-TCE'!B752</f>
        <v>#N/A</v>
      </c>
      <c r="C752" s="229">
        <f>'Orçamento-TCE'!C752</f>
        <v>0</v>
      </c>
      <c r="D752" s="199" t="e">
        <f>'Orçamento-TCE'!G752</f>
        <v>#N/A</v>
      </c>
      <c r="E752" s="204">
        <f>'Orçamento-TCE'!H752</f>
        <v>0</v>
      </c>
      <c r="F752" s="230" t="e">
        <f>'Orçamento-TCE'!I752</f>
        <v>#N/A</v>
      </c>
      <c r="G752" s="227" t="e">
        <f>IF(Comparativo!$E$6="Tabela Não Desonerada",VLOOKUP($C752,'Orçamento Base'!$D$12:$S$1673,12,FALSE),VLOOKUP($C752,#REF!,12,FALSE))</f>
        <v>#N/A</v>
      </c>
      <c r="H752" s="228">
        <f>IFERROR(IF(Comparativo!$E$6="Tabela Não Desonerada",VLOOKUP($C752,'Orçamento Base'!$D$12:$S$1673,16,FALSE),VLOOKUP($C752,#REF!,16,FALSE)),0)</f>
        <v>0</v>
      </c>
      <c r="I752" s="575" t="e">
        <f>IF(Comparativo!$E$6="Tabela Não Desonerada",VLOOKUP($C752,'Orçamento Base'!$D$12:$S$1673,11,FALSE),VLOOKUP($C752,#REF!,11,FALSE))</f>
        <v>#N/A</v>
      </c>
      <c r="J752" s="363">
        <f>IF(Comparativo!$E$6="Tabela Não Desonerada",Encargos!$F$44,Encargos!$D$44)</f>
        <v>1.1122000000000001</v>
      </c>
      <c r="K752" s="364"/>
      <c r="L752" s="365" t="e">
        <f t="shared" si="66"/>
        <v>#N/A</v>
      </c>
      <c r="M752" s="365" t="e">
        <f t="shared" si="67"/>
        <v>#N/A</v>
      </c>
      <c r="N752" s="376" t="e">
        <f t="shared" si="68"/>
        <v>#N/A</v>
      </c>
      <c r="O752" s="205" t="e">
        <f>IF(Comparativo!$E$6="Tabela Não Desonerada",VLOOKUP($C752,'Orçamento Base'!$D$12:$S$1673,13,FALSE),VLOOKUP($C752,#REF!,13,FALSE))</f>
        <v>#N/A</v>
      </c>
      <c r="P752" s="205" t="e">
        <f t="shared" si="69"/>
        <v>#N/A</v>
      </c>
      <c r="Q752" s="205" t="e">
        <f>IF(Comparativo!$E$6="Tabela Não Desonerada",VLOOKUP($C752,'Orçamento Base'!$D$12:$S$1673,14,FALSE),VLOOKUP($C752,#REF!,14,FALSE))</f>
        <v>#N/A</v>
      </c>
      <c r="R752" s="205" t="e">
        <f t="shared" si="70"/>
        <v>#N/A</v>
      </c>
      <c r="S752" s="205" t="e">
        <f>IF(Comparativo!$E$6="Tabela Não Desonerada",VLOOKUP($C752,'Orçamento Base'!$D$12:$S$1673,15,FALSE),VLOOKUP($C752,#REF!,15,FALSE))</f>
        <v>#N/A</v>
      </c>
      <c r="T752" s="205" t="e">
        <f t="shared" si="71"/>
        <v>#N/A</v>
      </c>
    </row>
    <row r="753" spans="1:20" ht="15">
      <c r="A753" s="203">
        <v>1</v>
      </c>
      <c r="B753" s="203" t="e">
        <f>'Orçamento-TCE'!B753</f>
        <v>#N/A</v>
      </c>
      <c r="C753" s="229">
        <f>'Orçamento-TCE'!C753</f>
        <v>0</v>
      </c>
      <c r="D753" s="199" t="e">
        <f>'Orçamento-TCE'!G753</f>
        <v>#N/A</v>
      </c>
      <c r="E753" s="204">
        <f>'Orçamento-TCE'!H753</f>
        <v>0</v>
      </c>
      <c r="F753" s="230" t="e">
        <f>'Orçamento-TCE'!I753</f>
        <v>#N/A</v>
      </c>
      <c r="G753" s="227" t="e">
        <f>IF(Comparativo!$E$6="Tabela Não Desonerada",VLOOKUP($C753,'Orçamento Base'!$D$12:$S$1673,12,FALSE),VLOOKUP($C753,#REF!,12,FALSE))</f>
        <v>#N/A</v>
      </c>
      <c r="H753" s="228">
        <f>IFERROR(IF(Comparativo!$E$6="Tabela Não Desonerada",VLOOKUP($C753,'Orçamento Base'!$D$12:$S$1673,16,FALSE),VLOOKUP($C753,#REF!,16,FALSE)),0)</f>
        <v>0</v>
      </c>
      <c r="I753" s="575" t="e">
        <f>IF(Comparativo!$E$6="Tabela Não Desonerada",VLOOKUP($C753,'Orçamento Base'!$D$12:$S$1673,11,FALSE),VLOOKUP($C753,#REF!,11,FALSE))</f>
        <v>#N/A</v>
      </c>
      <c r="J753" s="363">
        <f>IF(Comparativo!$E$6="Tabela Não Desonerada",Encargos!$F$44,Encargos!$D$44)</f>
        <v>1.1122000000000001</v>
      </c>
      <c r="K753" s="364"/>
      <c r="L753" s="365" t="e">
        <f t="shared" si="66"/>
        <v>#N/A</v>
      </c>
      <c r="M753" s="365" t="e">
        <f t="shared" si="67"/>
        <v>#N/A</v>
      </c>
      <c r="N753" s="376" t="e">
        <f t="shared" si="68"/>
        <v>#N/A</v>
      </c>
      <c r="O753" s="205" t="e">
        <f>IF(Comparativo!$E$6="Tabela Não Desonerada",VLOOKUP($C753,'Orçamento Base'!$D$12:$S$1673,13,FALSE),VLOOKUP($C753,#REF!,13,FALSE))</f>
        <v>#N/A</v>
      </c>
      <c r="P753" s="205" t="e">
        <f t="shared" si="69"/>
        <v>#N/A</v>
      </c>
      <c r="Q753" s="205" t="e">
        <f>IF(Comparativo!$E$6="Tabela Não Desonerada",VLOOKUP($C753,'Orçamento Base'!$D$12:$S$1673,14,FALSE),VLOOKUP($C753,#REF!,14,FALSE))</f>
        <v>#N/A</v>
      </c>
      <c r="R753" s="205" t="e">
        <f t="shared" si="70"/>
        <v>#N/A</v>
      </c>
      <c r="S753" s="205" t="e">
        <f>IF(Comparativo!$E$6="Tabela Não Desonerada",VLOOKUP($C753,'Orçamento Base'!$D$12:$S$1673,15,FALSE),VLOOKUP($C753,#REF!,15,FALSE))</f>
        <v>#N/A</v>
      </c>
      <c r="T753" s="205" t="e">
        <f t="shared" si="71"/>
        <v>#N/A</v>
      </c>
    </row>
    <row r="754" spans="1:20" ht="15">
      <c r="A754" s="203">
        <v>1</v>
      </c>
      <c r="B754" s="203" t="e">
        <f>'Orçamento-TCE'!B754</f>
        <v>#N/A</v>
      </c>
      <c r="C754" s="229">
        <f>'Orçamento-TCE'!C754</f>
        <v>0</v>
      </c>
      <c r="D754" s="199" t="e">
        <f>'Orçamento-TCE'!G754</f>
        <v>#N/A</v>
      </c>
      <c r="E754" s="204">
        <f>'Orçamento-TCE'!H754</f>
        <v>0</v>
      </c>
      <c r="F754" s="230" t="e">
        <f>'Orçamento-TCE'!I754</f>
        <v>#N/A</v>
      </c>
      <c r="G754" s="227" t="e">
        <f>IF(Comparativo!$E$6="Tabela Não Desonerada",VLOOKUP($C754,'Orçamento Base'!$D$12:$S$1673,12,FALSE),VLOOKUP($C754,#REF!,12,FALSE))</f>
        <v>#N/A</v>
      </c>
      <c r="H754" s="228">
        <f>IFERROR(IF(Comparativo!$E$6="Tabela Não Desonerada",VLOOKUP($C754,'Orçamento Base'!$D$12:$S$1673,16,FALSE),VLOOKUP($C754,#REF!,16,FALSE)),0)</f>
        <v>0</v>
      </c>
      <c r="I754" s="575" t="e">
        <f>IF(Comparativo!$E$6="Tabela Não Desonerada",VLOOKUP($C754,'Orçamento Base'!$D$12:$S$1673,11,FALSE),VLOOKUP($C754,#REF!,11,FALSE))</f>
        <v>#N/A</v>
      </c>
      <c r="J754" s="363">
        <f>IF(Comparativo!$E$6="Tabela Não Desonerada",Encargos!$F$44,Encargos!$D$44)</f>
        <v>1.1122000000000001</v>
      </c>
      <c r="K754" s="364"/>
      <c r="L754" s="365" t="e">
        <f t="shared" si="66"/>
        <v>#N/A</v>
      </c>
      <c r="M754" s="365" t="e">
        <f t="shared" si="67"/>
        <v>#N/A</v>
      </c>
      <c r="N754" s="376" t="e">
        <f t="shared" si="68"/>
        <v>#N/A</v>
      </c>
      <c r="O754" s="205" t="e">
        <f>IF(Comparativo!$E$6="Tabela Não Desonerada",VLOOKUP($C754,'Orçamento Base'!$D$12:$S$1673,13,FALSE),VLOOKUP($C754,#REF!,13,FALSE))</f>
        <v>#N/A</v>
      </c>
      <c r="P754" s="205" t="e">
        <f t="shared" si="69"/>
        <v>#N/A</v>
      </c>
      <c r="Q754" s="205" t="e">
        <f>IF(Comparativo!$E$6="Tabela Não Desonerada",VLOOKUP($C754,'Orçamento Base'!$D$12:$S$1673,14,FALSE),VLOOKUP($C754,#REF!,14,FALSE))</f>
        <v>#N/A</v>
      </c>
      <c r="R754" s="205" t="e">
        <f t="shared" si="70"/>
        <v>#N/A</v>
      </c>
      <c r="S754" s="205" t="e">
        <f>IF(Comparativo!$E$6="Tabela Não Desonerada",VLOOKUP($C754,'Orçamento Base'!$D$12:$S$1673,15,FALSE),VLOOKUP($C754,#REF!,15,FALSE))</f>
        <v>#N/A</v>
      </c>
      <c r="T754" s="205" t="e">
        <f t="shared" si="71"/>
        <v>#N/A</v>
      </c>
    </row>
    <row r="755" spans="1:20" ht="15">
      <c r="A755" s="203">
        <v>1</v>
      </c>
      <c r="B755" s="203" t="e">
        <f>'Orçamento-TCE'!B755</f>
        <v>#N/A</v>
      </c>
      <c r="C755" s="229">
        <f>'Orçamento-TCE'!C755</f>
        <v>0</v>
      </c>
      <c r="D755" s="199" t="e">
        <f>'Orçamento-TCE'!G755</f>
        <v>#N/A</v>
      </c>
      <c r="E755" s="204">
        <f>'Orçamento-TCE'!H755</f>
        <v>0</v>
      </c>
      <c r="F755" s="230" t="e">
        <f>'Orçamento-TCE'!I755</f>
        <v>#N/A</v>
      </c>
      <c r="G755" s="227" t="e">
        <f>IF(Comparativo!$E$6="Tabela Não Desonerada",VLOOKUP($C755,'Orçamento Base'!$D$12:$S$1673,12,FALSE),VLOOKUP($C755,#REF!,12,FALSE))</f>
        <v>#N/A</v>
      </c>
      <c r="H755" s="228">
        <f>IFERROR(IF(Comparativo!$E$6="Tabela Não Desonerada",VLOOKUP($C755,'Orçamento Base'!$D$12:$S$1673,16,FALSE),VLOOKUP($C755,#REF!,16,FALSE)),0)</f>
        <v>0</v>
      </c>
      <c r="I755" s="575" t="e">
        <f>IF(Comparativo!$E$6="Tabela Não Desonerada",VLOOKUP($C755,'Orçamento Base'!$D$12:$S$1673,11,FALSE),VLOOKUP($C755,#REF!,11,FALSE))</f>
        <v>#N/A</v>
      </c>
      <c r="J755" s="363">
        <f>IF(Comparativo!$E$6="Tabela Não Desonerada",Encargos!$F$44,Encargos!$D$44)</f>
        <v>1.1122000000000001</v>
      </c>
      <c r="K755" s="364"/>
      <c r="L755" s="365" t="e">
        <f t="shared" si="66"/>
        <v>#N/A</v>
      </c>
      <c r="M755" s="365" t="e">
        <f t="shared" si="67"/>
        <v>#N/A</v>
      </c>
      <c r="N755" s="376" t="e">
        <f t="shared" si="68"/>
        <v>#N/A</v>
      </c>
      <c r="O755" s="205" t="e">
        <f>IF(Comparativo!$E$6="Tabela Não Desonerada",VLOOKUP($C755,'Orçamento Base'!$D$12:$S$1673,13,FALSE),VLOOKUP($C755,#REF!,13,FALSE))</f>
        <v>#N/A</v>
      </c>
      <c r="P755" s="205" t="e">
        <f t="shared" si="69"/>
        <v>#N/A</v>
      </c>
      <c r="Q755" s="205" t="e">
        <f>IF(Comparativo!$E$6="Tabela Não Desonerada",VLOOKUP($C755,'Orçamento Base'!$D$12:$S$1673,14,FALSE),VLOOKUP($C755,#REF!,14,FALSE))</f>
        <v>#N/A</v>
      </c>
      <c r="R755" s="205" t="e">
        <f t="shared" si="70"/>
        <v>#N/A</v>
      </c>
      <c r="S755" s="205" t="e">
        <f>IF(Comparativo!$E$6="Tabela Não Desonerada",VLOOKUP($C755,'Orçamento Base'!$D$12:$S$1673,15,FALSE),VLOOKUP($C755,#REF!,15,FALSE))</f>
        <v>#N/A</v>
      </c>
      <c r="T755" s="205" t="e">
        <f t="shared" si="71"/>
        <v>#N/A</v>
      </c>
    </row>
    <row r="756" spans="1:20" ht="15">
      <c r="A756" s="203">
        <v>1</v>
      </c>
      <c r="B756" s="203" t="e">
        <f>'Orçamento-TCE'!B756</f>
        <v>#N/A</v>
      </c>
      <c r="C756" s="229">
        <f>'Orçamento-TCE'!C756</f>
        <v>0</v>
      </c>
      <c r="D756" s="199" t="e">
        <f>'Orçamento-TCE'!G756</f>
        <v>#N/A</v>
      </c>
      <c r="E756" s="204">
        <f>'Orçamento-TCE'!H756</f>
        <v>0</v>
      </c>
      <c r="F756" s="230" t="e">
        <f>'Orçamento-TCE'!I756</f>
        <v>#N/A</v>
      </c>
      <c r="G756" s="227" t="e">
        <f>IF(Comparativo!$E$6="Tabela Não Desonerada",VLOOKUP($C756,'Orçamento Base'!$D$12:$S$1673,12,FALSE),VLOOKUP($C756,#REF!,12,FALSE))</f>
        <v>#N/A</v>
      </c>
      <c r="H756" s="228">
        <f>IFERROR(IF(Comparativo!$E$6="Tabela Não Desonerada",VLOOKUP($C756,'Orçamento Base'!$D$12:$S$1673,16,FALSE),VLOOKUP($C756,#REF!,16,FALSE)),0)</f>
        <v>0</v>
      </c>
      <c r="I756" s="575" t="e">
        <f>IF(Comparativo!$E$6="Tabela Não Desonerada",VLOOKUP($C756,'Orçamento Base'!$D$12:$S$1673,11,FALSE),VLOOKUP($C756,#REF!,11,FALSE))</f>
        <v>#N/A</v>
      </c>
      <c r="J756" s="363">
        <f>IF(Comparativo!$E$6="Tabela Não Desonerada",Encargos!$F$44,Encargos!$D$44)</f>
        <v>1.1122000000000001</v>
      </c>
      <c r="K756" s="364"/>
      <c r="L756" s="365" t="e">
        <f t="shared" si="66"/>
        <v>#N/A</v>
      </c>
      <c r="M756" s="365" t="e">
        <f t="shared" si="67"/>
        <v>#N/A</v>
      </c>
      <c r="N756" s="376" t="e">
        <f t="shared" si="68"/>
        <v>#N/A</v>
      </c>
      <c r="O756" s="205" t="e">
        <f>IF(Comparativo!$E$6="Tabela Não Desonerada",VLOOKUP($C756,'Orçamento Base'!$D$12:$S$1673,13,FALSE),VLOOKUP($C756,#REF!,13,FALSE))</f>
        <v>#N/A</v>
      </c>
      <c r="P756" s="205" t="e">
        <f t="shared" si="69"/>
        <v>#N/A</v>
      </c>
      <c r="Q756" s="205" t="e">
        <f>IF(Comparativo!$E$6="Tabela Não Desonerada",VLOOKUP($C756,'Orçamento Base'!$D$12:$S$1673,14,FALSE),VLOOKUP($C756,#REF!,14,FALSE))</f>
        <v>#N/A</v>
      </c>
      <c r="R756" s="205" t="e">
        <f t="shared" si="70"/>
        <v>#N/A</v>
      </c>
      <c r="S756" s="205" t="e">
        <f>IF(Comparativo!$E$6="Tabela Não Desonerada",VLOOKUP($C756,'Orçamento Base'!$D$12:$S$1673,15,FALSE),VLOOKUP($C756,#REF!,15,FALSE))</f>
        <v>#N/A</v>
      </c>
      <c r="T756" s="205" t="e">
        <f t="shared" si="71"/>
        <v>#N/A</v>
      </c>
    </row>
    <row r="757" spans="1:20" ht="15">
      <c r="A757" s="203">
        <v>1</v>
      </c>
      <c r="B757" s="203" t="e">
        <f>'Orçamento-TCE'!B757</f>
        <v>#N/A</v>
      </c>
      <c r="C757" s="229">
        <f>'Orçamento-TCE'!C757</f>
        <v>0</v>
      </c>
      <c r="D757" s="199" t="e">
        <f>'Orçamento-TCE'!G757</f>
        <v>#N/A</v>
      </c>
      <c r="E757" s="204">
        <f>'Orçamento-TCE'!H757</f>
        <v>0</v>
      </c>
      <c r="F757" s="230" t="e">
        <f>'Orçamento-TCE'!I757</f>
        <v>#N/A</v>
      </c>
      <c r="G757" s="227" t="e">
        <f>IF(Comparativo!$E$6="Tabela Não Desonerada",VLOOKUP($C757,'Orçamento Base'!$D$12:$S$1673,12,FALSE),VLOOKUP($C757,#REF!,12,FALSE))</f>
        <v>#N/A</v>
      </c>
      <c r="H757" s="228">
        <f>IFERROR(IF(Comparativo!$E$6="Tabela Não Desonerada",VLOOKUP($C757,'Orçamento Base'!$D$12:$S$1673,16,FALSE),VLOOKUP($C757,#REF!,16,FALSE)),0)</f>
        <v>0</v>
      </c>
      <c r="I757" s="575" t="e">
        <f>IF(Comparativo!$E$6="Tabela Não Desonerada",VLOOKUP($C757,'Orçamento Base'!$D$12:$S$1673,11,FALSE),VLOOKUP($C757,#REF!,11,FALSE))</f>
        <v>#N/A</v>
      </c>
      <c r="J757" s="363">
        <f>IF(Comparativo!$E$6="Tabela Não Desonerada",Encargos!$F$44,Encargos!$D$44)</f>
        <v>1.1122000000000001</v>
      </c>
      <c r="K757" s="364"/>
      <c r="L757" s="365" t="e">
        <f t="shared" si="66"/>
        <v>#N/A</v>
      </c>
      <c r="M757" s="365" t="e">
        <f t="shared" si="67"/>
        <v>#N/A</v>
      </c>
      <c r="N757" s="376" t="e">
        <f t="shared" si="68"/>
        <v>#N/A</v>
      </c>
      <c r="O757" s="205" t="e">
        <f>IF(Comparativo!$E$6="Tabela Não Desonerada",VLOOKUP($C757,'Orçamento Base'!$D$12:$S$1673,13,FALSE),VLOOKUP($C757,#REF!,13,FALSE))</f>
        <v>#N/A</v>
      </c>
      <c r="P757" s="205" t="e">
        <f t="shared" si="69"/>
        <v>#N/A</v>
      </c>
      <c r="Q757" s="205" t="e">
        <f>IF(Comparativo!$E$6="Tabela Não Desonerada",VLOOKUP($C757,'Orçamento Base'!$D$12:$S$1673,14,FALSE),VLOOKUP($C757,#REF!,14,FALSE))</f>
        <v>#N/A</v>
      </c>
      <c r="R757" s="205" t="e">
        <f t="shared" si="70"/>
        <v>#N/A</v>
      </c>
      <c r="S757" s="205" t="e">
        <f>IF(Comparativo!$E$6="Tabela Não Desonerada",VLOOKUP($C757,'Orçamento Base'!$D$12:$S$1673,15,FALSE),VLOOKUP($C757,#REF!,15,FALSE))</f>
        <v>#N/A</v>
      </c>
      <c r="T757" s="205" t="e">
        <f t="shared" si="71"/>
        <v>#N/A</v>
      </c>
    </row>
    <row r="758" spans="1:20" ht="15">
      <c r="A758" s="203">
        <v>1</v>
      </c>
      <c r="B758" s="203" t="e">
        <f>'Orçamento-TCE'!B758</f>
        <v>#N/A</v>
      </c>
      <c r="C758" s="229">
        <f>'Orçamento-TCE'!C758</f>
        <v>0</v>
      </c>
      <c r="D758" s="199" t="e">
        <f>'Orçamento-TCE'!G758</f>
        <v>#N/A</v>
      </c>
      <c r="E758" s="204">
        <f>'Orçamento-TCE'!H758</f>
        <v>0</v>
      </c>
      <c r="F758" s="230" t="e">
        <f>'Orçamento-TCE'!I758</f>
        <v>#N/A</v>
      </c>
      <c r="G758" s="227" t="e">
        <f>IF(Comparativo!$E$6="Tabela Não Desonerada",VLOOKUP($C758,'Orçamento Base'!$D$12:$S$1673,12,FALSE),VLOOKUP($C758,#REF!,12,FALSE))</f>
        <v>#N/A</v>
      </c>
      <c r="H758" s="228">
        <f>IFERROR(IF(Comparativo!$E$6="Tabela Não Desonerada",VLOOKUP($C758,'Orçamento Base'!$D$12:$S$1673,16,FALSE),VLOOKUP($C758,#REF!,16,FALSE)),0)</f>
        <v>0</v>
      </c>
      <c r="I758" s="575" t="e">
        <f>IF(Comparativo!$E$6="Tabela Não Desonerada",VLOOKUP($C758,'Orçamento Base'!$D$12:$S$1673,11,FALSE),VLOOKUP($C758,#REF!,11,FALSE))</f>
        <v>#N/A</v>
      </c>
      <c r="J758" s="363">
        <f>IF(Comparativo!$E$6="Tabela Não Desonerada",Encargos!$F$44,Encargos!$D$44)</f>
        <v>1.1122000000000001</v>
      </c>
      <c r="K758" s="364"/>
      <c r="L758" s="365" t="e">
        <f t="shared" si="66"/>
        <v>#N/A</v>
      </c>
      <c r="M758" s="365" t="e">
        <f t="shared" si="67"/>
        <v>#N/A</v>
      </c>
      <c r="N758" s="376" t="e">
        <f t="shared" si="68"/>
        <v>#N/A</v>
      </c>
      <c r="O758" s="205" t="e">
        <f>IF(Comparativo!$E$6="Tabela Não Desonerada",VLOOKUP($C758,'Orçamento Base'!$D$12:$S$1673,13,FALSE),VLOOKUP($C758,#REF!,13,FALSE))</f>
        <v>#N/A</v>
      </c>
      <c r="P758" s="205" t="e">
        <f t="shared" si="69"/>
        <v>#N/A</v>
      </c>
      <c r="Q758" s="205" t="e">
        <f>IF(Comparativo!$E$6="Tabela Não Desonerada",VLOOKUP($C758,'Orçamento Base'!$D$12:$S$1673,14,FALSE),VLOOKUP($C758,#REF!,14,FALSE))</f>
        <v>#N/A</v>
      </c>
      <c r="R758" s="205" t="e">
        <f t="shared" si="70"/>
        <v>#N/A</v>
      </c>
      <c r="S758" s="205" t="e">
        <f>IF(Comparativo!$E$6="Tabela Não Desonerada",VLOOKUP($C758,'Orçamento Base'!$D$12:$S$1673,15,FALSE),VLOOKUP($C758,#REF!,15,FALSE))</f>
        <v>#N/A</v>
      </c>
      <c r="T758" s="205" t="e">
        <f t="shared" si="71"/>
        <v>#N/A</v>
      </c>
    </row>
    <row r="759" spans="1:20" ht="15">
      <c r="A759" s="203">
        <v>1</v>
      </c>
      <c r="B759" s="203" t="e">
        <f>'Orçamento-TCE'!B759</f>
        <v>#N/A</v>
      </c>
      <c r="C759" s="229">
        <f>'Orçamento-TCE'!C759</f>
        <v>0</v>
      </c>
      <c r="D759" s="199" t="e">
        <f>'Orçamento-TCE'!G759</f>
        <v>#N/A</v>
      </c>
      <c r="E759" s="204">
        <f>'Orçamento-TCE'!H759</f>
        <v>0</v>
      </c>
      <c r="F759" s="230" t="e">
        <f>'Orçamento-TCE'!I759</f>
        <v>#N/A</v>
      </c>
      <c r="G759" s="227" t="e">
        <f>IF(Comparativo!$E$6="Tabela Não Desonerada",VLOOKUP($C759,'Orçamento Base'!$D$12:$S$1673,12,FALSE),VLOOKUP($C759,#REF!,12,FALSE))</f>
        <v>#N/A</v>
      </c>
      <c r="H759" s="228">
        <f>IFERROR(IF(Comparativo!$E$6="Tabela Não Desonerada",VLOOKUP($C759,'Orçamento Base'!$D$12:$S$1673,16,FALSE),VLOOKUP($C759,#REF!,16,FALSE)),0)</f>
        <v>0</v>
      </c>
      <c r="I759" s="575" t="e">
        <f>IF(Comparativo!$E$6="Tabela Não Desonerada",VLOOKUP($C759,'Orçamento Base'!$D$12:$S$1673,11,FALSE),VLOOKUP($C759,#REF!,11,FALSE))</f>
        <v>#N/A</v>
      </c>
      <c r="J759" s="363">
        <f>IF(Comparativo!$E$6="Tabela Não Desonerada",Encargos!$F$44,Encargos!$D$44)</f>
        <v>1.1122000000000001</v>
      </c>
      <c r="K759" s="364"/>
      <c r="L759" s="365" t="e">
        <f t="shared" si="66"/>
        <v>#N/A</v>
      </c>
      <c r="M759" s="365" t="e">
        <f t="shared" si="67"/>
        <v>#N/A</v>
      </c>
      <c r="N759" s="376" t="e">
        <f t="shared" si="68"/>
        <v>#N/A</v>
      </c>
      <c r="O759" s="205" t="e">
        <f>IF(Comparativo!$E$6="Tabela Não Desonerada",VLOOKUP($C759,'Orçamento Base'!$D$12:$S$1673,13,FALSE),VLOOKUP($C759,#REF!,13,FALSE))</f>
        <v>#N/A</v>
      </c>
      <c r="P759" s="205" t="e">
        <f t="shared" si="69"/>
        <v>#N/A</v>
      </c>
      <c r="Q759" s="205" t="e">
        <f>IF(Comparativo!$E$6="Tabela Não Desonerada",VLOOKUP($C759,'Orçamento Base'!$D$12:$S$1673,14,FALSE),VLOOKUP($C759,#REF!,14,FALSE))</f>
        <v>#N/A</v>
      </c>
      <c r="R759" s="205" t="e">
        <f t="shared" si="70"/>
        <v>#N/A</v>
      </c>
      <c r="S759" s="205" t="e">
        <f>IF(Comparativo!$E$6="Tabela Não Desonerada",VLOOKUP($C759,'Orçamento Base'!$D$12:$S$1673,15,FALSE),VLOOKUP($C759,#REF!,15,FALSE))</f>
        <v>#N/A</v>
      </c>
      <c r="T759" s="205" t="e">
        <f t="shared" si="71"/>
        <v>#N/A</v>
      </c>
    </row>
    <row r="760" spans="1:20" ht="15">
      <c r="A760" s="203">
        <v>1</v>
      </c>
      <c r="B760" s="203" t="e">
        <f>'Orçamento-TCE'!B760</f>
        <v>#N/A</v>
      </c>
      <c r="C760" s="229">
        <f>'Orçamento-TCE'!C760</f>
        <v>0</v>
      </c>
      <c r="D760" s="199" t="e">
        <f>'Orçamento-TCE'!G760</f>
        <v>#N/A</v>
      </c>
      <c r="E760" s="204">
        <f>'Orçamento-TCE'!H760</f>
        <v>0</v>
      </c>
      <c r="F760" s="230" t="e">
        <f>'Orçamento-TCE'!I760</f>
        <v>#N/A</v>
      </c>
      <c r="G760" s="227" t="e">
        <f>IF(Comparativo!$E$6="Tabela Não Desonerada",VLOOKUP($C760,'Orçamento Base'!$D$12:$S$1673,12,FALSE),VLOOKUP($C760,#REF!,12,FALSE))</f>
        <v>#N/A</v>
      </c>
      <c r="H760" s="228">
        <f>IFERROR(IF(Comparativo!$E$6="Tabela Não Desonerada",VLOOKUP($C760,'Orçamento Base'!$D$12:$S$1673,16,FALSE),VLOOKUP($C760,#REF!,16,FALSE)),0)</f>
        <v>0</v>
      </c>
      <c r="I760" s="575" t="e">
        <f>IF(Comparativo!$E$6="Tabela Não Desonerada",VLOOKUP($C760,'Orçamento Base'!$D$12:$S$1673,11,FALSE),VLOOKUP($C760,#REF!,11,FALSE))</f>
        <v>#N/A</v>
      </c>
      <c r="J760" s="363">
        <f>IF(Comparativo!$E$6="Tabela Não Desonerada",Encargos!$F$44,Encargos!$D$44)</f>
        <v>1.1122000000000001</v>
      </c>
      <c r="K760" s="364"/>
      <c r="L760" s="365" t="e">
        <f t="shared" si="66"/>
        <v>#N/A</v>
      </c>
      <c r="M760" s="365" t="e">
        <f t="shared" si="67"/>
        <v>#N/A</v>
      </c>
      <c r="N760" s="376" t="e">
        <f t="shared" si="68"/>
        <v>#N/A</v>
      </c>
      <c r="O760" s="205" t="e">
        <f>IF(Comparativo!$E$6="Tabela Não Desonerada",VLOOKUP($C760,'Orçamento Base'!$D$12:$S$1673,13,FALSE),VLOOKUP($C760,#REF!,13,FALSE))</f>
        <v>#N/A</v>
      </c>
      <c r="P760" s="205" t="e">
        <f t="shared" si="69"/>
        <v>#N/A</v>
      </c>
      <c r="Q760" s="205" t="e">
        <f>IF(Comparativo!$E$6="Tabela Não Desonerada",VLOOKUP($C760,'Orçamento Base'!$D$12:$S$1673,14,FALSE),VLOOKUP($C760,#REF!,14,FALSE))</f>
        <v>#N/A</v>
      </c>
      <c r="R760" s="205" t="e">
        <f t="shared" si="70"/>
        <v>#N/A</v>
      </c>
      <c r="S760" s="205" t="e">
        <f>IF(Comparativo!$E$6="Tabela Não Desonerada",VLOOKUP($C760,'Orçamento Base'!$D$12:$S$1673,15,FALSE),VLOOKUP($C760,#REF!,15,FALSE))</f>
        <v>#N/A</v>
      </c>
      <c r="T760" s="205" t="e">
        <f t="shared" si="71"/>
        <v>#N/A</v>
      </c>
    </row>
    <row r="761" spans="1:20" ht="15">
      <c r="A761" s="203">
        <v>1</v>
      </c>
      <c r="B761" s="203" t="e">
        <f>'Orçamento-TCE'!B761</f>
        <v>#N/A</v>
      </c>
      <c r="C761" s="229">
        <f>'Orçamento-TCE'!C761</f>
        <v>0</v>
      </c>
      <c r="D761" s="199" t="e">
        <f>'Orçamento-TCE'!G761</f>
        <v>#N/A</v>
      </c>
      <c r="E761" s="204">
        <f>'Orçamento-TCE'!H761</f>
        <v>0</v>
      </c>
      <c r="F761" s="230" t="e">
        <f>'Orçamento-TCE'!I761</f>
        <v>#N/A</v>
      </c>
      <c r="G761" s="227" t="e">
        <f>IF(Comparativo!$E$6="Tabela Não Desonerada",VLOOKUP($C761,'Orçamento Base'!$D$12:$S$1673,12,FALSE),VLOOKUP($C761,#REF!,12,FALSE))</f>
        <v>#N/A</v>
      </c>
      <c r="H761" s="228">
        <f>IFERROR(IF(Comparativo!$E$6="Tabela Não Desonerada",VLOOKUP($C761,'Orçamento Base'!$D$12:$S$1673,16,FALSE),VLOOKUP($C761,#REF!,16,FALSE)),0)</f>
        <v>0</v>
      </c>
      <c r="I761" s="575" t="e">
        <f>IF(Comparativo!$E$6="Tabela Não Desonerada",VLOOKUP($C761,'Orçamento Base'!$D$12:$S$1673,11,FALSE),VLOOKUP($C761,#REF!,11,FALSE))</f>
        <v>#N/A</v>
      </c>
      <c r="J761" s="363">
        <f>IF(Comparativo!$E$6="Tabela Não Desonerada",Encargos!$F$44,Encargos!$D$44)</f>
        <v>1.1122000000000001</v>
      </c>
      <c r="K761" s="364"/>
      <c r="L761" s="365" t="e">
        <f t="shared" si="66"/>
        <v>#N/A</v>
      </c>
      <c r="M761" s="365" t="e">
        <f t="shared" si="67"/>
        <v>#N/A</v>
      </c>
      <c r="N761" s="376" t="e">
        <f t="shared" si="68"/>
        <v>#N/A</v>
      </c>
      <c r="O761" s="205" t="e">
        <f>IF(Comparativo!$E$6="Tabela Não Desonerada",VLOOKUP($C761,'Orçamento Base'!$D$12:$S$1673,13,FALSE),VLOOKUP($C761,#REF!,13,FALSE))</f>
        <v>#N/A</v>
      </c>
      <c r="P761" s="205" t="e">
        <f t="shared" si="69"/>
        <v>#N/A</v>
      </c>
      <c r="Q761" s="205" t="e">
        <f>IF(Comparativo!$E$6="Tabela Não Desonerada",VLOOKUP($C761,'Orçamento Base'!$D$12:$S$1673,14,FALSE),VLOOKUP($C761,#REF!,14,FALSE))</f>
        <v>#N/A</v>
      </c>
      <c r="R761" s="205" t="e">
        <f t="shared" si="70"/>
        <v>#N/A</v>
      </c>
      <c r="S761" s="205" t="e">
        <f>IF(Comparativo!$E$6="Tabela Não Desonerada",VLOOKUP($C761,'Orçamento Base'!$D$12:$S$1673,15,FALSE),VLOOKUP($C761,#REF!,15,FALSE))</f>
        <v>#N/A</v>
      </c>
      <c r="T761" s="205" t="e">
        <f t="shared" si="71"/>
        <v>#N/A</v>
      </c>
    </row>
    <row r="762" spans="1:20" ht="15">
      <c r="A762" s="203">
        <v>1</v>
      </c>
      <c r="B762" s="203" t="e">
        <f>'Orçamento-TCE'!B762</f>
        <v>#N/A</v>
      </c>
      <c r="C762" s="229">
        <f>'Orçamento-TCE'!C762</f>
        <v>0</v>
      </c>
      <c r="D762" s="199" t="e">
        <f>'Orçamento-TCE'!G762</f>
        <v>#N/A</v>
      </c>
      <c r="E762" s="204">
        <f>'Orçamento-TCE'!H762</f>
        <v>0</v>
      </c>
      <c r="F762" s="230" t="e">
        <f>'Orçamento-TCE'!I762</f>
        <v>#N/A</v>
      </c>
      <c r="G762" s="227" t="e">
        <f>IF(Comparativo!$E$6="Tabela Não Desonerada",VLOOKUP($C762,'Orçamento Base'!$D$12:$S$1673,12,FALSE),VLOOKUP($C762,#REF!,12,FALSE))</f>
        <v>#N/A</v>
      </c>
      <c r="H762" s="228">
        <f>IFERROR(IF(Comparativo!$E$6="Tabela Não Desonerada",VLOOKUP($C762,'Orçamento Base'!$D$12:$S$1673,16,FALSE),VLOOKUP($C762,#REF!,16,FALSE)),0)</f>
        <v>0</v>
      </c>
      <c r="I762" s="575" t="e">
        <f>IF(Comparativo!$E$6="Tabela Não Desonerada",VLOOKUP($C762,'Orçamento Base'!$D$12:$S$1673,11,FALSE),VLOOKUP($C762,#REF!,11,FALSE))</f>
        <v>#N/A</v>
      </c>
      <c r="J762" s="363">
        <f>IF(Comparativo!$E$6="Tabela Não Desonerada",Encargos!$F$44,Encargos!$D$44)</f>
        <v>1.1122000000000001</v>
      </c>
      <c r="K762" s="364"/>
      <c r="L762" s="365" t="e">
        <f t="shared" si="66"/>
        <v>#N/A</v>
      </c>
      <c r="M762" s="365" t="e">
        <f t="shared" si="67"/>
        <v>#N/A</v>
      </c>
      <c r="N762" s="376" t="e">
        <f t="shared" si="68"/>
        <v>#N/A</v>
      </c>
      <c r="O762" s="205" t="e">
        <f>IF(Comparativo!$E$6="Tabela Não Desonerada",VLOOKUP($C762,'Orçamento Base'!$D$12:$S$1673,13,FALSE),VLOOKUP($C762,#REF!,13,FALSE))</f>
        <v>#N/A</v>
      </c>
      <c r="P762" s="205" t="e">
        <f t="shared" si="69"/>
        <v>#N/A</v>
      </c>
      <c r="Q762" s="205" t="e">
        <f>IF(Comparativo!$E$6="Tabela Não Desonerada",VLOOKUP($C762,'Orçamento Base'!$D$12:$S$1673,14,FALSE),VLOOKUP($C762,#REF!,14,FALSE))</f>
        <v>#N/A</v>
      </c>
      <c r="R762" s="205" t="e">
        <f t="shared" si="70"/>
        <v>#N/A</v>
      </c>
      <c r="S762" s="205" t="e">
        <f>IF(Comparativo!$E$6="Tabela Não Desonerada",VLOOKUP($C762,'Orçamento Base'!$D$12:$S$1673,15,FALSE),VLOOKUP($C762,#REF!,15,FALSE))</f>
        <v>#N/A</v>
      </c>
      <c r="T762" s="205" t="e">
        <f t="shared" si="71"/>
        <v>#N/A</v>
      </c>
    </row>
    <row r="763" spans="1:20" ht="15">
      <c r="A763" s="203">
        <v>1</v>
      </c>
      <c r="B763" s="203" t="e">
        <f>'Orçamento-TCE'!B763</f>
        <v>#N/A</v>
      </c>
      <c r="C763" s="229">
        <f>'Orçamento-TCE'!C763</f>
        <v>0</v>
      </c>
      <c r="D763" s="199" t="e">
        <f>'Orçamento-TCE'!G763</f>
        <v>#N/A</v>
      </c>
      <c r="E763" s="204">
        <f>'Orçamento-TCE'!H763</f>
        <v>0</v>
      </c>
      <c r="F763" s="230" t="e">
        <f>'Orçamento-TCE'!I763</f>
        <v>#N/A</v>
      </c>
      <c r="G763" s="227" t="e">
        <f>IF(Comparativo!$E$6="Tabela Não Desonerada",VLOOKUP($C763,'Orçamento Base'!$D$12:$S$1673,12,FALSE),VLOOKUP($C763,#REF!,12,FALSE))</f>
        <v>#N/A</v>
      </c>
      <c r="H763" s="228">
        <f>IFERROR(IF(Comparativo!$E$6="Tabela Não Desonerada",VLOOKUP($C763,'Orçamento Base'!$D$12:$S$1673,16,FALSE),VLOOKUP($C763,#REF!,16,FALSE)),0)</f>
        <v>0</v>
      </c>
      <c r="I763" s="575" t="e">
        <f>IF(Comparativo!$E$6="Tabela Não Desonerada",VLOOKUP($C763,'Orçamento Base'!$D$12:$S$1673,11,FALSE),VLOOKUP($C763,#REF!,11,FALSE))</f>
        <v>#N/A</v>
      </c>
      <c r="J763" s="363">
        <f>IF(Comparativo!$E$6="Tabela Não Desonerada",Encargos!$F$44,Encargos!$D$44)</f>
        <v>1.1122000000000001</v>
      </c>
      <c r="K763" s="364"/>
      <c r="L763" s="365" t="e">
        <f t="shared" si="66"/>
        <v>#N/A</v>
      </c>
      <c r="M763" s="365" t="e">
        <f t="shared" si="67"/>
        <v>#N/A</v>
      </c>
      <c r="N763" s="376" t="e">
        <f t="shared" si="68"/>
        <v>#N/A</v>
      </c>
      <c r="O763" s="205" t="e">
        <f>IF(Comparativo!$E$6="Tabela Não Desonerada",VLOOKUP($C763,'Orçamento Base'!$D$12:$S$1673,13,FALSE),VLOOKUP($C763,#REF!,13,FALSE))</f>
        <v>#N/A</v>
      </c>
      <c r="P763" s="205" t="e">
        <f t="shared" si="69"/>
        <v>#N/A</v>
      </c>
      <c r="Q763" s="205" t="e">
        <f>IF(Comparativo!$E$6="Tabela Não Desonerada",VLOOKUP($C763,'Orçamento Base'!$D$12:$S$1673,14,FALSE),VLOOKUP($C763,#REF!,14,FALSE))</f>
        <v>#N/A</v>
      </c>
      <c r="R763" s="205" t="e">
        <f t="shared" si="70"/>
        <v>#N/A</v>
      </c>
      <c r="S763" s="205" t="e">
        <f>IF(Comparativo!$E$6="Tabela Não Desonerada",VLOOKUP($C763,'Orçamento Base'!$D$12:$S$1673,15,FALSE),VLOOKUP($C763,#REF!,15,FALSE))</f>
        <v>#N/A</v>
      </c>
      <c r="T763" s="205" t="e">
        <f t="shared" si="71"/>
        <v>#N/A</v>
      </c>
    </row>
    <row r="764" spans="1:20" ht="15">
      <c r="A764" s="203">
        <v>1</v>
      </c>
      <c r="B764" s="203" t="e">
        <f>'Orçamento-TCE'!B764</f>
        <v>#N/A</v>
      </c>
      <c r="C764" s="229">
        <f>'Orçamento-TCE'!C764</f>
        <v>0</v>
      </c>
      <c r="D764" s="199" t="e">
        <f>'Orçamento-TCE'!G764</f>
        <v>#N/A</v>
      </c>
      <c r="E764" s="204">
        <f>'Orçamento-TCE'!H764</f>
        <v>0</v>
      </c>
      <c r="F764" s="230" t="e">
        <f>'Orçamento-TCE'!I764</f>
        <v>#N/A</v>
      </c>
      <c r="G764" s="227" t="e">
        <f>IF(Comparativo!$E$6="Tabela Não Desonerada",VLOOKUP($C764,'Orçamento Base'!$D$12:$S$1673,12,FALSE),VLOOKUP($C764,#REF!,12,FALSE))</f>
        <v>#N/A</v>
      </c>
      <c r="H764" s="228">
        <f>IFERROR(IF(Comparativo!$E$6="Tabela Não Desonerada",VLOOKUP($C764,'Orçamento Base'!$D$12:$S$1673,16,FALSE),VLOOKUP($C764,#REF!,16,FALSE)),0)</f>
        <v>0</v>
      </c>
      <c r="I764" s="575" t="e">
        <f>IF(Comparativo!$E$6="Tabela Não Desonerada",VLOOKUP($C764,'Orçamento Base'!$D$12:$S$1673,11,FALSE),VLOOKUP($C764,#REF!,11,FALSE))</f>
        <v>#N/A</v>
      </c>
      <c r="J764" s="363">
        <f>IF(Comparativo!$E$6="Tabela Não Desonerada",Encargos!$F$44,Encargos!$D$44)</f>
        <v>1.1122000000000001</v>
      </c>
      <c r="K764" s="364"/>
      <c r="L764" s="365" t="e">
        <f t="shared" si="66"/>
        <v>#N/A</v>
      </c>
      <c r="M764" s="365" t="e">
        <f t="shared" si="67"/>
        <v>#N/A</v>
      </c>
      <c r="N764" s="376" t="e">
        <f t="shared" si="68"/>
        <v>#N/A</v>
      </c>
      <c r="O764" s="205" t="e">
        <f>IF(Comparativo!$E$6="Tabela Não Desonerada",VLOOKUP($C764,'Orçamento Base'!$D$12:$S$1673,13,FALSE),VLOOKUP($C764,#REF!,13,FALSE))</f>
        <v>#N/A</v>
      </c>
      <c r="P764" s="205" t="e">
        <f t="shared" si="69"/>
        <v>#N/A</v>
      </c>
      <c r="Q764" s="205" t="e">
        <f>IF(Comparativo!$E$6="Tabela Não Desonerada",VLOOKUP($C764,'Orçamento Base'!$D$12:$S$1673,14,FALSE),VLOOKUP($C764,#REF!,14,FALSE))</f>
        <v>#N/A</v>
      </c>
      <c r="R764" s="205" t="e">
        <f t="shared" si="70"/>
        <v>#N/A</v>
      </c>
      <c r="S764" s="205" t="e">
        <f>IF(Comparativo!$E$6="Tabela Não Desonerada",VLOOKUP($C764,'Orçamento Base'!$D$12:$S$1673,15,FALSE),VLOOKUP($C764,#REF!,15,FALSE))</f>
        <v>#N/A</v>
      </c>
      <c r="T764" s="205" t="e">
        <f t="shared" si="71"/>
        <v>#N/A</v>
      </c>
    </row>
    <row r="765" spans="1:20" ht="15">
      <c r="A765" s="203">
        <v>1</v>
      </c>
      <c r="B765" s="203" t="e">
        <f>'Orçamento-TCE'!B765</f>
        <v>#N/A</v>
      </c>
      <c r="C765" s="229">
        <f>'Orçamento-TCE'!C765</f>
        <v>0</v>
      </c>
      <c r="D765" s="199" t="e">
        <f>'Orçamento-TCE'!G765</f>
        <v>#N/A</v>
      </c>
      <c r="E765" s="204">
        <f>'Orçamento-TCE'!H765</f>
        <v>0</v>
      </c>
      <c r="F765" s="230" t="e">
        <f>'Orçamento-TCE'!I765</f>
        <v>#N/A</v>
      </c>
      <c r="G765" s="227" t="e">
        <f>IF(Comparativo!$E$6="Tabela Não Desonerada",VLOOKUP($C765,'Orçamento Base'!$D$12:$S$1673,12,FALSE),VLOOKUP($C765,#REF!,12,FALSE))</f>
        <v>#N/A</v>
      </c>
      <c r="H765" s="228">
        <f>IFERROR(IF(Comparativo!$E$6="Tabela Não Desonerada",VLOOKUP($C765,'Orçamento Base'!$D$12:$S$1673,16,FALSE),VLOOKUP($C765,#REF!,16,FALSE)),0)</f>
        <v>0</v>
      </c>
      <c r="I765" s="575" t="e">
        <f>IF(Comparativo!$E$6="Tabela Não Desonerada",VLOOKUP($C765,'Orçamento Base'!$D$12:$S$1673,11,FALSE),VLOOKUP($C765,#REF!,11,FALSE))</f>
        <v>#N/A</v>
      </c>
      <c r="J765" s="363">
        <f>IF(Comparativo!$E$6="Tabela Não Desonerada",Encargos!$F$44,Encargos!$D$44)</f>
        <v>1.1122000000000001</v>
      </c>
      <c r="K765" s="364"/>
      <c r="L765" s="365" t="e">
        <f t="shared" si="66"/>
        <v>#N/A</v>
      </c>
      <c r="M765" s="365" t="e">
        <f t="shared" si="67"/>
        <v>#N/A</v>
      </c>
      <c r="N765" s="376" t="e">
        <f t="shared" si="68"/>
        <v>#N/A</v>
      </c>
      <c r="O765" s="205" t="e">
        <f>IF(Comparativo!$E$6="Tabela Não Desonerada",VLOOKUP($C765,'Orçamento Base'!$D$12:$S$1673,13,FALSE),VLOOKUP($C765,#REF!,13,FALSE))</f>
        <v>#N/A</v>
      </c>
      <c r="P765" s="205" t="e">
        <f t="shared" si="69"/>
        <v>#N/A</v>
      </c>
      <c r="Q765" s="205" t="e">
        <f>IF(Comparativo!$E$6="Tabela Não Desonerada",VLOOKUP($C765,'Orçamento Base'!$D$12:$S$1673,14,FALSE),VLOOKUP($C765,#REF!,14,FALSE))</f>
        <v>#N/A</v>
      </c>
      <c r="R765" s="205" t="e">
        <f t="shared" si="70"/>
        <v>#N/A</v>
      </c>
      <c r="S765" s="205" t="e">
        <f>IF(Comparativo!$E$6="Tabela Não Desonerada",VLOOKUP($C765,'Orçamento Base'!$D$12:$S$1673,15,FALSE),VLOOKUP($C765,#REF!,15,FALSE))</f>
        <v>#N/A</v>
      </c>
      <c r="T765" s="205" t="e">
        <f t="shared" si="71"/>
        <v>#N/A</v>
      </c>
    </row>
    <row r="766" spans="1:20" ht="15">
      <c r="A766" s="203">
        <v>1</v>
      </c>
      <c r="B766" s="203" t="e">
        <f>'Orçamento-TCE'!B766</f>
        <v>#N/A</v>
      </c>
      <c r="C766" s="229">
        <f>'Orçamento-TCE'!C766</f>
        <v>0</v>
      </c>
      <c r="D766" s="199" t="e">
        <f>'Orçamento-TCE'!G766</f>
        <v>#N/A</v>
      </c>
      <c r="E766" s="204">
        <f>'Orçamento-TCE'!H766</f>
        <v>0</v>
      </c>
      <c r="F766" s="230" t="e">
        <f>'Orçamento-TCE'!I766</f>
        <v>#N/A</v>
      </c>
      <c r="G766" s="227" t="e">
        <f>IF(Comparativo!$E$6="Tabela Não Desonerada",VLOOKUP($C766,'Orçamento Base'!$D$12:$S$1673,12,FALSE),VLOOKUP($C766,#REF!,12,FALSE))</f>
        <v>#N/A</v>
      </c>
      <c r="H766" s="228">
        <f>IFERROR(IF(Comparativo!$E$6="Tabela Não Desonerada",VLOOKUP($C766,'Orçamento Base'!$D$12:$S$1673,16,FALSE),VLOOKUP($C766,#REF!,16,FALSE)),0)</f>
        <v>0</v>
      </c>
      <c r="I766" s="575" t="e">
        <f>IF(Comparativo!$E$6="Tabela Não Desonerada",VLOOKUP($C766,'Orçamento Base'!$D$12:$S$1673,11,FALSE),VLOOKUP($C766,#REF!,11,FALSE))</f>
        <v>#N/A</v>
      </c>
      <c r="J766" s="363">
        <f>IF(Comparativo!$E$6="Tabela Não Desonerada",Encargos!$F$44,Encargos!$D$44)</f>
        <v>1.1122000000000001</v>
      </c>
      <c r="K766" s="364"/>
      <c r="L766" s="365" t="e">
        <f t="shared" si="66"/>
        <v>#N/A</v>
      </c>
      <c r="M766" s="365" t="e">
        <f t="shared" si="67"/>
        <v>#N/A</v>
      </c>
      <c r="N766" s="376" t="e">
        <f t="shared" si="68"/>
        <v>#N/A</v>
      </c>
      <c r="O766" s="205" t="e">
        <f>IF(Comparativo!$E$6="Tabela Não Desonerada",VLOOKUP($C766,'Orçamento Base'!$D$12:$S$1673,13,FALSE),VLOOKUP($C766,#REF!,13,FALSE))</f>
        <v>#N/A</v>
      </c>
      <c r="P766" s="205" t="e">
        <f t="shared" si="69"/>
        <v>#N/A</v>
      </c>
      <c r="Q766" s="205" t="e">
        <f>IF(Comparativo!$E$6="Tabela Não Desonerada",VLOOKUP($C766,'Orçamento Base'!$D$12:$S$1673,14,FALSE),VLOOKUP($C766,#REF!,14,FALSE))</f>
        <v>#N/A</v>
      </c>
      <c r="R766" s="205" t="e">
        <f t="shared" si="70"/>
        <v>#N/A</v>
      </c>
      <c r="S766" s="205" t="e">
        <f>IF(Comparativo!$E$6="Tabela Não Desonerada",VLOOKUP($C766,'Orçamento Base'!$D$12:$S$1673,15,FALSE),VLOOKUP($C766,#REF!,15,FALSE))</f>
        <v>#N/A</v>
      </c>
      <c r="T766" s="205" t="e">
        <f t="shared" si="71"/>
        <v>#N/A</v>
      </c>
    </row>
    <row r="767" spans="1:20" ht="15">
      <c r="A767" s="203">
        <v>1</v>
      </c>
      <c r="B767" s="203" t="e">
        <f>'Orçamento-TCE'!B767</f>
        <v>#N/A</v>
      </c>
      <c r="C767" s="229">
        <f>'Orçamento-TCE'!C767</f>
        <v>0</v>
      </c>
      <c r="D767" s="199" t="e">
        <f>'Orçamento-TCE'!G767</f>
        <v>#N/A</v>
      </c>
      <c r="E767" s="204">
        <f>'Orçamento-TCE'!H767</f>
        <v>0</v>
      </c>
      <c r="F767" s="230" t="e">
        <f>'Orçamento-TCE'!I767</f>
        <v>#N/A</v>
      </c>
      <c r="G767" s="227" t="e">
        <f>IF(Comparativo!$E$6="Tabela Não Desonerada",VLOOKUP($C767,'Orçamento Base'!$D$12:$S$1673,12,FALSE),VLOOKUP($C767,#REF!,12,FALSE))</f>
        <v>#N/A</v>
      </c>
      <c r="H767" s="228">
        <f>IFERROR(IF(Comparativo!$E$6="Tabela Não Desonerada",VLOOKUP($C767,'Orçamento Base'!$D$12:$S$1673,16,FALSE),VLOOKUP($C767,#REF!,16,FALSE)),0)</f>
        <v>0</v>
      </c>
      <c r="I767" s="575" t="e">
        <f>IF(Comparativo!$E$6="Tabela Não Desonerada",VLOOKUP($C767,'Orçamento Base'!$D$12:$S$1673,11,FALSE),VLOOKUP($C767,#REF!,11,FALSE))</f>
        <v>#N/A</v>
      </c>
      <c r="J767" s="363">
        <f>IF(Comparativo!$E$6="Tabela Não Desonerada",Encargos!$F$44,Encargos!$D$44)</f>
        <v>1.1122000000000001</v>
      </c>
      <c r="K767" s="364"/>
      <c r="L767" s="365" t="e">
        <f t="shared" si="66"/>
        <v>#N/A</v>
      </c>
      <c r="M767" s="365" t="e">
        <f t="shared" si="67"/>
        <v>#N/A</v>
      </c>
      <c r="N767" s="376" t="e">
        <f t="shared" si="68"/>
        <v>#N/A</v>
      </c>
      <c r="O767" s="205" t="e">
        <f>IF(Comparativo!$E$6="Tabela Não Desonerada",VLOOKUP($C767,'Orçamento Base'!$D$12:$S$1673,13,FALSE),VLOOKUP($C767,#REF!,13,FALSE))</f>
        <v>#N/A</v>
      </c>
      <c r="P767" s="205" t="e">
        <f t="shared" si="69"/>
        <v>#N/A</v>
      </c>
      <c r="Q767" s="205" t="e">
        <f>IF(Comparativo!$E$6="Tabela Não Desonerada",VLOOKUP($C767,'Orçamento Base'!$D$12:$S$1673,14,FALSE),VLOOKUP($C767,#REF!,14,FALSE))</f>
        <v>#N/A</v>
      </c>
      <c r="R767" s="205" t="e">
        <f t="shared" si="70"/>
        <v>#N/A</v>
      </c>
      <c r="S767" s="205" t="e">
        <f>IF(Comparativo!$E$6="Tabela Não Desonerada",VLOOKUP($C767,'Orçamento Base'!$D$12:$S$1673,15,FALSE),VLOOKUP($C767,#REF!,15,FALSE))</f>
        <v>#N/A</v>
      </c>
      <c r="T767" s="205" t="e">
        <f t="shared" si="71"/>
        <v>#N/A</v>
      </c>
    </row>
    <row r="768" spans="1:20" ht="15">
      <c r="A768" s="203">
        <v>1</v>
      </c>
      <c r="B768" s="203" t="e">
        <f>'Orçamento-TCE'!B768</f>
        <v>#N/A</v>
      </c>
      <c r="C768" s="229">
        <f>'Orçamento-TCE'!C768</f>
        <v>0</v>
      </c>
      <c r="D768" s="199" t="e">
        <f>'Orçamento-TCE'!G768</f>
        <v>#N/A</v>
      </c>
      <c r="E768" s="204">
        <f>'Orçamento-TCE'!H768</f>
        <v>0</v>
      </c>
      <c r="F768" s="230" t="e">
        <f>'Orçamento-TCE'!I768</f>
        <v>#N/A</v>
      </c>
      <c r="G768" s="227" t="e">
        <f>IF(Comparativo!$E$6="Tabela Não Desonerada",VLOOKUP($C768,'Orçamento Base'!$D$12:$S$1673,12,FALSE),VLOOKUP($C768,#REF!,12,FALSE))</f>
        <v>#N/A</v>
      </c>
      <c r="H768" s="228">
        <f>IFERROR(IF(Comparativo!$E$6="Tabela Não Desonerada",VLOOKUP($C768,'Orçamento Base'!$D$12:$S$1673,16,FALSE),VLOOKUP($C768,#REF!,16,FALSE)),0)</f>
        <v>0</v>
      </c>
      <c r="I768" s="575" t="e">
        <f>IF(Comparativo!$E$6="Tabela Não Desonerada",VLOOKUP($C768,'Orçamento Base'!$D$12:$S$1673,11,FALSE),VLOOKUP($C768,#REF!,11,FALSE))</f>
        <v>#N/A</v>
      </c>
      <c r="J768" s="363">
        <f>IF(Comparativo!$E$6="Tabela Não Desonerada",Encargos!$F$44,Encargos!$D$44)</f>
        <v>1.1122000000000001</v>
      </c>
      <c r="K768" s="364"/>
      <c r="L768" s="365" t="e">
        <f t="shared" si="66"/>
        <v>#N/A</v>
      </c>
      <c r="M768" s="365" t="e">
        <f t="shared" si="67"/>
        <v>#N/A</v>
      </c>
      <c r="N768" s="376" t="e">
        <f t="shared" si="68"/>
        <v>#N/A</v>
      </c>
      <c r="O768" s="205" t="e">
        <f>IF(Comparativo!$E$6="Tabela Não Desonerada",VLOOKUP($C768,'Orçamento Base'!$D$12:$S$1673,13,FALSE),VLOOKUP($C768,#REF!,13,FALSE))</f>
        <v>#N/A</v>
      </c>
      <c r="P768" s="205" t="e">
        <f t="shared" si="69"/>
        <v>#N/A</v>
      </c>
      <c r="Q768" s="205" t="e">
        <f>IF(Comparativo!$E$6="Tabela Não Desonerada",VLOOKUP($C768,'Orçamento Base'!$D$12:$S$1673,14,FALSE),VLOOKUP($C768,#REF!,14,FALSE))</f>
        <v>#N/A</v>
      </c>
      <c r="R768" s="205" t="e">
        <f t="shared" si="70"/>
        <v>#N/A</v>
      </c>
      <c r="S768" s="205" t="e">
        <f>IF(Comparativo!$E$6="Tabela Não Desonerada",VLOOKUP($C768,'Orçamento Base'!$D$12:$S$1673,15,FALSE),VLOOKUP($C768,#REF!,15,FALSE))</f>
        <v>#N/A</v>
      </c>
      <c r="T768" s="205" t="e">
        <f t="shared" si="71"/>
        <v>#N/A</v>
      </c>
    </row>
    <row r="769" spans="1:20" ht="15">
      <c r="A769" s="203">
        <v>1</v>
      </c>
      <c r="B769" s="203" t="e">
        <f>'Orçamento-TCE'!B769</f>
        <v>#N/A</v>
      </c>
      <c r="C769" s="229">
        <f>'Orçamento-TCE'!C769</f>
        <v>0</v>
      </c>
      <c r="D769" s="199" t="e">
        <f>'Orçamento-TCE'!G769</f>
        <v>#N/A</v>
      </c>
      <c r="E769" s="204">
        <f>'Orçamento-TCE'!H769</f>
        <v>0</v>
      </c>
      <c r="F769" s="230" t="e">
        <f>'Orçamento-TCE'!I769</f>
        <v>#N/A</v>
      </c>
      <c r="G769" s="227" t="e">
        <f>IF(Comparativo!$E$6="Tabela Não Desonerada",VLOOKUP($C769,'Orçamento Base'!$D$12:$S$1673,12,FALSE),VLOOKUP($C769,#REF!,12,FALSE))</f>
        <v>#N/A</v>
      </c>
      <c r="H769" s="228">
        <f>IFERROR(IF(Comparativo!$E$6="Tabela Não Desonerada",VLOOKUP($C769,'Orçamento Base'!$D$12:$S$1673,16,FALSE),VLOOKUP($C769,#REF!,16,FALSE)),0)</f>
        <v>0</v>
      </c>
      <c r="I769" s="575" t="e">
        <f>IF(Comparativo!$E$6="Tabela Não Desonerada",VLOOKUP($C769,'Orçamento Base'!$D$12:$S$1673,11,FALSE),VLOOKUP($C769,#REF!,11,FALSE))</f>
        <v>#N/A</v>
      </c>
      <c r="J769" s="363">
        <f>IF(Comparativo!$E$6="Tabela Não Desonerada",Encargos!$F$44,Encargos!$D$44)</f>
        <v>1.1122000000000001</v>
      </c>
      <c r="K769" s="364"/>
      <c r="L769" s="365" t="e">
        <f t="shared" si="66"/>
        <v>#N/A</v>
      </c>
      <c r="M769" s="365" t="e">
        <f t="shared" si="67"/>
        <v>#N/A</v>
      </c>
      <c r="N769" s="376" t="e">
        <f t="shared" si="68"/>
        <v>#N/A</v>
      </c>
      <c r="O769" s="205" t="e">
        <f>IF(Comparativo!$E$6="Tabela Não Desonerada",VLOOKUP($C769,'Orçamento Base'!$D$12:$S$1673,13,FALSE),VLOOKUP($C769,#REF!,13,FALSE))</f>
        <v>#N/A</v>
      </c>
      <c r="P769" s="205" t="e">
        <f t="shared" si="69"/>
        <v>#N/A</v>
      </c>
      <c r="Q769" s="205" t="e">
        <f>IF(Comparativo!$E$6="Tabela Não Desonerada",VLOOKUP($C769,'Orçamento Base'!$D$12:$S$1673,14,FALSE),VLOOKUP($C769,#REF!,14,FALSE))</f>
        <v>#N/A</v>
      </c>
      <c r="R769" s="205" t="e">
        <f t="shared" si="70"/>
        <v>#N/A</v>
      </c>
      <c r="S769" s="205" t="e">
        <f>IF(Comparativo!$E$6="Tabela Não Desonerada",VLOOKUP($C769,'Orçamento Base'!$D$12:$S$1673,15,FALSE),VLOOKUP($C769,#REF!,15,FALSE))</f>
        <v>#N/A</v>
      </c>
      <c r="T769" s="205" t="e">
        <f t="shared" si="71"/>
        <v>#N/A</v>
      </c>
    </row>
    <row r="770" spans="1:20" ht="15">
      <c r="A770" s="203">
        <v>1</v>
      </c>
      <c r="B770" s="203" t="e">
        <f>'Orçamento-TCE'!B770</f>
        <v>#N/A</v>
      </c>
      <c r="C770" s="229">
        <f>'Orçamento-TCE'!C770</f>
        <v>0</v>
      </c>
      <c r="D770" s="199" t="e">
        <f>'Orçamento-TCE'!G770</f>
        <v>#N/A</v>
      </c>
      <c r="E770" s="204">
        <f>'Orçamento-TCE'!H770</f>
        <v>0</v>
      </c>
      <c r="F770" s="230" t="e">
        <f>'Orçamento-TCE'!I770</f>
        <v>#N/A</v>
      </c>
      <c r="G770" s="227" t="e">
        <f>IF(Comparativo!$E$6="Tabela Não Desonerada",VLOOKUP($C770,'Orçamento Base'!$D$12:$S$1673,12,FALSE),VLOOKUP($C770,#REF!,12,FALSE))</f>
        <v>#N/A</v>
      </c>
      <c r="H770" s="228">
        <f>IFERROR(IF(Comparativo!$E$6="Tabela Não Desonerada",VLOOKUP($C770,'Orçamento Base'!$D$12:$S$1673,16,FALSE),VLOOKUP($C770,#REF!,16,FALSE)),0)</f>
        <v>0</v>
      </c>
      <c r="I770" s="575" t="e">
        <f>IF(Comparativo!$E$6="Tabela Não Desonerada",VLOOKUP($C770,'Orçamento Base'!$D$12:$S$1673,11,FALSE),VLOOKUP($C770,#REF!,11,FALSE))</f>
        <v>#N/A</v>
      </c>
      <c r="J770" s="363">
        <f>IF(Comparativo!$E$6="Tabela Não Desonerada",Encargos!$F$44,Encargos!$D$44)</f>
        <v>1.1122000000000001</v>
      </c>
      <c r="K770" s="364"/>
      <c r="L770" s="365" t="e">
        <f t="shared" si="66"/>
        <v>#N/A</v>
      </c>
      <c r="M770" s="365" t="e">
        <f t="shared" si="67"/>
        <v>#N/A</v>
      </c>
      <c r="N770" s="376" t="e">
        <f t="shared" si="68"/>
        <v>#N/A</v>
      </c>
      <c r="O770" s="205" t="e">
        <f>IF(Comparativo!$E$6="Tabela Não Desonerada",VLOOKUP($C770,'Orçamento Base'!$D$12:$S$1673,13,FALSE),VLOOKUP($C770,#REF!,13,FALSE))</f>
        <v>#N/A</v>
      </c>
      <c r="P770" s="205" t="e">
        <f t="shared" si="69"/>
        <v>#N/A</v>
      </c>
      <c r="Q770" s="205" t="e">
        <f>IF(Comparativo!$E$6="Tabela Não Desonerada",VLOOKUP($C770,'Orçamento Base'!$D$12:$S$1673,14,FALSE),VLOOKUP($C770,#REF!,14,FALSE))</f>
        <v>#N/A</v>
      </c>
      <c r="R770" s="205" t="e">
        <f t="shared" si="70"/>
        <v>#N/A</v>
      </c>
      <c r="S770" s="205" t="e">
        <f>IF(Comparativo!$E$6="Tabela Não Desonerada",VLOOKUP($C770,'Orçamento Base'!$D$12:$S$1673,15,FALSE),VLOOKUP($C770,#REF!,15,FALSE))</f>
        <v>#N/A</v>
      </c>
      <c r="T770" s="205" t="e">
        <f t="shared" si="71"/>
        <v>#N/A</v>
      </c>
    </row>
    <row r="771" spans="1:20" ht="15">
      <c r="A771" s="203">
        <v>1</v>
      </c>
      <c r="B771" s="203" t="e">
        <f>'Orçamento-TCE'!B771</f>
        <v>#N/A</v>
      </c>
      <c r="C771" s="229">
        <f>'Orçamento-TCE'!C771</f>
        <v>0</v>
      </c>
      <c r="D771" s="199" t="e">
        <f>'Orçamento-TCE'!G771</f>
        <v>#N/A</v>
      </c>
      <c r="E771" s="204">
        <f>'Orçamento-TCE'!H771</f>
        <v>0</v>
      </c>
      <c r="F771" s="230" t="e">
        <f>'Orçamento-TCE'!I771</f>
        <v>#N/A</v>
      </c>
      <c r="G771" s="227" t="e">
        <f>IF(Comparativo!$E$6="Tabela Não Desonerada",VLOOKUP($C771,'Orçamento Base'!$D$12:$S$1673,12,FALSE),VLOOKUP($C771,#REF!,12,FALSE))</f>
        <v>#N/A</v>
      </c>
      <c r="H771" s="228">
        <f>IFERROR(IF(Comparativo!$E$6="Tabela Não Desonerada",VLOOKUP($C771,'Orçamento Base'!$D$12:$S$1673,16,FALSE),VLOOKUP($C771,#REF!,16,FALSE)),0)</f>
        <v>0</v>
      </c>
      <c r="I771" s="575" t="e">
        <f>IF(Comparativo!$E$6="Tabela Não Desonerada",VLOOKUP($C771,'Orçamento Base'!$D$12:$S$1673,11,FALSE),VLOOKUP($C771,#REF!,11,FALSE))</f>
        <v>#N/A</v>
      </c>
      <c r="J771" s="363">
        <f>IF(Comparativo!$E$6="Tabela Não Desonerada",Encargos!$F$44,Encargos!$D$44)</f>
        <v>1.1122000000000001</v>
      </c>
      <c r="K771" s="364"/>
      <c r="L771" s="365" t="e">
        <f t="shared" si="66"/>
        <v>#N/A</v>
      </c>
      <c r="M771" s="365" t="e">
        <f t="shared" si="67"/>
        <v>#N/A</v>
      </c>
      <c r="N771" s="376" t="e">
        <f t="shared" si="68"/>
        <v>#N/A</v>
      </c>
      <c r="O771" s="205" t="e">
        <f>IF(Comparativo!$E$6="Tabela Não Desonerada",VLOOKUP($C771,'Orçamento Base'!$D$12:$S$1673,13,FALSE),VLOOKUP($C771,#REF!,13,FALSE))</f>
        <v>#N/A</v>
      </c>
      <c r="P771" s="205" t="e">
        <f t="shared" si="69"/>
        <v>#N/A</v>
      </c>
      <c r="Q771" s="205" t="e">
        <f>IF(Comparativo!$E$6="Tabela Não Desonerada",VLOOKUP($C771,'Orçamento Base'!$D$12:$S$1673,14,FALSE),VLOOKUP($C771,#REF!,14,FALSE))</f>
        <v>#N/A</v>
      </c>
      <c r="R771" s="205" t="e">
        <f t="shared" si="70"/>
        <v>#N/A</v>
      </c>
      <c r="S771" s="205" t="e">
        <f>IF(Comparativo!$E$6="Tabela Não Desonerada",VLOOKUP($C771,'Orçamento Base'!$D$12:$S$1673,15,FALSE),VLOOKUP($C771,#REF!,15,FALSE))</f>
        <v>#N/A</v>
      </c>
      <c r="T771" s="205" t="e">
        <f t="shared" si="71"/>
        <v>#N/A</v>
      </c>
    </row>
    <row r="772" spans="1:20" ht="15">
      <c r="A772" s="203">
        <v>1</v>
      </c>
      <c r="B772" s="203" t="e">
        <f>'Orçamento-TCE'!B772</f>
        <v>#N/A</v>
      </c>
      <c r="C772" s="229">
        <f>'Orçamento-TCE'!C772</f>
        <v>0</v>
      </c>
      <c r="D772" s="199" t="e">
        <f>'Orçamento-TCE'!G772</f>
        <v>#N/A</v>
      </c>
      <c r="E772" s="204">
        <f>'Orçamento-TCE'!H772</f>
        <v>0</v>
      </c>
      <c r="F772" s="230" t="e">
        <f>'Orçamento-TCE'!I772</f>
        <v>#N/A</v>
      </c>
      <c r="G772" s="227" t="e">
        <f>IF(Comparativo!$E$6="Tabela Não Desonerada",VLOOKUP($C772,'Orçamento Base'!$D$12:$S$1673,12,FALSE),VLOOKUP($C772,#REF!,12,FALSE))</f>
        <v>#N/A</v>
      </c>
      <c r="H772" s="228">
        <f>IFERROR(IF(Comparativo!$E$6="Tabela Não Desonerada",VLOOKUP($C772,'Orçamento Base'!$D$12:$S$1673,16,FALSE),VLOOKUP($C772,#REF!,16,FALSE)),0)</f>
        <v>0</v>
      </c>
      <c r="I772" s="575" t="e">
        <f>IF(Comparativo!$E$6="Tabela Não Desonerada",VLOOKUP($C772,'Orçamento Base'!$D$12:$S$1673,11,FALSE),VLOOKUP($C772,#REF!,11,FALSE))</f>
        <v>#N/A</v>
      </c>
      <c r="J772" s="363">
        <f>IF(Comparativo!$E$6="Tabela Não Desonerada",Encargos!$F$44,Encargos!$D$44)</f>
        <v>1.1122000000000001</v>
      </c>
      <c r="K772" s="364"/>
      <c r="L772" s="365" t="e">
        <f t="shared" si="66"/>
        <v>#N/A</v>
      </c>
      <c r="M772" s="365" t="e">
        <f t="shared" si="67"/>
        <v>#N/A</v>
      </c>
      <c r="N772" s="376" t="e">
        <f t="shared" si="68"/>
        <v>#N/A</v>
      </c>
      <c r="O772" s="205" t="e">
        <f>IF(Comparativo!$E$6="Tabela Não Desonerada",VLOOKUP($C772,'Orçamento Base'!$D$12:$S$1673,13,FALSE),VLOOKUP($C772,#REF!,13,FALSE))</f>
        <v>#N/A</v>
      </c>
      <c r="P772" s="205" t="e">
        <f t="shared" si="69"/>
        <v>#N/A</v>
      </c>
      <c r="Q772" s="205" t="e">
        <f>IF(Comparativo!$E$6="Tabela Não Desonerada",VLOOKUP($C772,'Orçamento Base'!$D$12:$S$1673,14,FALSE),VLOOKUP($C772,#REF!,14,FALSE))</f>
        <v>#N/A</v>
      </c>
      <c r="R772" s="205" t="e">
        <f t="shared" si="70"/>
        <v>#N/A</v>
      </c>
      <c r="S772" s="205" t="e">
        <f>IF(Comparativo!$E$6="Tabela Não Desonerada",VLOOKUP($C772,'Orçamento Base'!$D$12:$S$1673,15,FALSE),VLOOKUP($C772,#REF!,15,FALSE))</f>
        <v>#N/A</v>
      </c>
      <c r="T772" s="205" t="e">
        <f t="shared" si="71"/>
        <v>#N/A</v>
      </c>
    </row>
    <row r="773" spans="1:20" ht="15">
      <c r="A773" s="203">
        <v>1</v>
      </c>
      <c r="B773" s="203" t="e">
        <f>'Orçamento-TCE'!B773</f>
        <v>#N/A</v>
      </c>
      <c r="C773" s="229">
        <f>'Orçamento-TCE'!C773</f>
        <v>0</v>
      </c>
      <c r="D773" s="199" t="e">
        <f>'Orçamento-TCE'!G773</f>
        <v>#N/A</v>
      </c>
      <c r="E773" s="204">
        <f>'Orçamento-TCE'!H773</f>
        <v>0</v>
      </c>
      <c r="F773" s="230" t="e">
        <f>'Orçamento-TCE'!I773</f>
        <v>#N/A</v>
      </c>
      <c r="G773" s="227" t="e">
        <f>IF(Comparativo!$E$6="Tabela Não Desonerada",VLOOKUP($C773,'Orçamento Base'!$D$12:$S$1673,12,FALSE),VLOOKUP($C773,#REF!,12,FALSE))</f>
        <v>#N/A</v>
      </c>
      <c r="H773" s="228">
        <f>IFERROR(IF(Comparativo!$E$6="Tabela Não Desonerada",VLOOKUP($C773,'Orçamento Base'!$D$12:$S$1673,16,FALSE),VLOOKUP($C773,#REF!,16,FALSE)),0)</f>
        <v>0</v>
      </c>
      <c r="I773" s="575" t="e">
        <f>IF(Comparativo!$E$6="Tabela Não Desonerada",VLOOKUP($C773,'Orçamento Base'!$D$12:$S$1673,11,FALSE),VLOOKUP($C773,#REF!,11,FALSE))</f>
        <v>#N/A</v>
      </c>
      <c r="J773" s="363">
        <f>IF(Comparativo!$E$6="Tabela Não Desonerada",Encargos!$F$44,Encargos!$D$44)</f>
        <v>1.1122000000000001</v>
      </c>
      <c r="K773" s="364"/>
      <c r="L773" s="365" t="e">
        <f t="shared" si="66"/>
        <v>#N/A</v>
      </c>
      <c r="M773" s="365" t="e">
        <f t="shared" si="67"/>
        <v>#N/A</v>
      </c>
      <c r="N773" s="376" t="e">
        <f t="shared" si="68"/>
        <v>#N/A</v>
      </c>
      <c r="O773" s="205" t="e">
        <f>IF(Comparativo!$E$6="Tabela Não Desonerada",VLOOKUP($C773,'Orçamento Base'!$D$12:$S$1673,13,FALSE),VLOOKUP($C773,#REF!,13,FALSE))</f>
        <v>#N/A</v>
      </c>
      <c r="P773" s="205" t="e">
        <f t="shared" si="69"/>
        <v>#N/A</v>
      </c>
      <c r="Q773" s="205" t="e">
        <f>IF(Comparativo!$E$6="Tabela Não Desonerada",VLOOKUP($C773,'Orçamento Base'!$D$12:$S$1673,14,FALSE),VLOOKUP($C773,#REF!,14,FALSE))</f>
        <v>#N/A</v>
      </c>
      <c r="R773" s="205" t="e">
        <f t="shared" si="70"/>
        <v>#N/A</v>
      </c>
      <c r="S773" s="205" t="e">
        <f>IF(Comparativo!$E$6="Tabela Não Desonerada",VLOOKUP($C773,'Orçamento Base'!$D$12:$S$1673,15,FALSE),VLOOKUP($C773,#REF!,15,FALSE))</f>
        <v>#N/A</v>
      </c>
      <c r="T773" s="205" t="e">
        <f t="shared" si="71"/>
        <v>#N/A</v>
      </c>
    </row>
    <row r="774" spans="1:20" ht="15">
      <c r="A774" s="203">
        <v>1</v>
      </c>
      <c r="B774" s="203" t="e">
        <f>'Orçamento-TCE'!B774</f>
        <v>#N/A</v>
      </c>
      <c r="C774" s="229">
        <f>'Orçamento-TCE'!C774</f>
        <v>0</v>
      </c>
      <c r="D774" s="199" t="e">
        <f>'Orçamento-TCE'!G774</f>
        <v>#N/A</v>
      </c>
      <c r="E774" s="204">
        <f>'Orçamento-TCE'!H774</f>
        <v>0</v>
      </c>
      <c r="F774" s="230" t="e">
        <f>'Orçamento-TCE'!I774</f>
        <v>#N/A</v>
      </c>
      <c r="G774" s="227" t="e">
        <f>IF(Comparativo!$E$6="Tabela Não Desonerada",VLOOKUP($C774,'Orçamento Base'!$D$12:$S$1673,12,FALSE),VLOOKUP($C774,#REF!,12,FALSE))</f>
        <v>#N/A</v>
      </c>
      <c r="H774" s="228">
        <f>IFERROR(IF(Comparativo!$E$6="Tabela Não Desonerada",VLOOKUP($C774,'Orçamento Base'!$D$12:$S$1673,16,FALSE),VLOOKUP($C774,#REF!,16,FALSE)),0)</f>
        <v>0</v>
      </c>
      <c r="I774" s="575" t="e">
        <f>IF(Comparativo!$E$6="Tabela Não Desonerada",VLOOKUP($C774,'Orçamento Base'!$D$12:$S$1673,11,FALSE),VLOOKUP($C774,#REF!,11,FALSE))</f>
        <v>#N/A</v>
      </c>
      <c r="J774" s="363">
        <f>IF(Comparativo!$E$6="Tabela Não Desonerada",Encargos!$F$44,Encargos!$D$44)</f>
        <v>1.1122000000000001</v>
      </c>
      <c r="K774" s="364"/>
      <c r="L774" s="365" t="e">
        <f t="shared" si="66"/>
        <v>#N/A</v>
      </c>
      <c r="M774" s="365" t="e">
        <f t="shared" si="67"/>
        <v>#N/A</v>
      </c>
      <c r="N774" s="376" t="e">
        <f t="shared" si="68"/>
        <v>#N/A</v>
      </c>
      <c r="O774" s="205" t="e">
        <f>IF(Comparativo!$E$6="Tabela Não Desonerada",VLOOKUP($C774,'Orçamento Base'!$D$12:$S$1673,13,FALSE),VLOOKUP($C774,#REF!,13,FALSE))</f>
        <v>#N/A</v>
      </c>
      <c r="P774" s="205" t="e">
        <f t="shared" si="69"/>
        <v>#N/A</v>
      </c>
      <c r="Q774" s="205" t="e">
        <f>IF(Comparativo!$E$6="Tabela Não Desonerada",VLOOKUP($C774,'Orçamento Base'!$D$12:$S$1673,14,FALSE),VLOOKUP($C774,#REF!,14,FALSE))</f>
        <v>#N/A</v>
      </c>
      <c r="R774" s="205" t="e">
        <f t="shared" si="70"/>
        <v>#N/A</v>
      </c>
      <c r="S774" s="205" t="e">
        <f>IF(Comparativo!$E$6="Tabela Não Desonerada",VLOOKUP($C774,'Orçamento Base'!$D$12:$S$1673,15,FALSE),VLOOKUP($C774,#REF!,15,FALSE))</f>
        <v>#N/A</v>
      </c>
      <c r="T774" s="205" t="e">
        <f t="shared" si="71"/>
        <v>#N/A</v>
      </c>
    </row>
    <row r="775" spans="1:20" ht="15">
      <c r="A775" s="203">
        <v>1</v>
      </c>
      <c r="B775" s="203" t="e">
        <f>'Orçamento-TCE'!B775</f>
        <v>#N/A</v>
      </c>
      <c r="C775" s="229">
        <f>'Orçamento-TCE'!C775</f>
        <v>0</v>
      </c>
      <c r="D775" s="199" t="e">
        <f>'Orçamento-TCE'!G775</f>
        <v>#N/A</v>
      </c>
      <c r="E775" s="204">
        <f>'Orçamento-TCE'!H775</f>
        <v>0</v>
      </c>
      <c r="F775" s="230" t="e">
        <f>'Orçamento-TCE'!I775</f>
        <v>#N/A</v>
      </c>
      <c r="G775" s="227" t="e">
        <f>IF(Comparativo!$E$6="Tabela Não Desonerada",VLOOKUP($C775,'Orçamento Base'!$D$12:$S$1673,12,FALSE),VLOOKUP($C775,#REF!,12,FALSE))</f>
        <v>#N/A</v>
      </c>
      <c r="H775" s="228">
        <f>IFERROR(IF(Comparativo!$E$6="Tabela Não Desonerada",VLOOKUP($C775,'Orçamento Base'!$D$12:$S$1673,16,FALSE),VLOOKUP($C775,#REF!,16,FALSE)),0)</f>
        <v>0</v>
      </c>
      <c r="I775" s="575" t="e">
        <f>IF(Comparativo!$E$6="Tabela Não Desonerada",VLOOKUP($C775,'Orçamento Base'!$D$12:$S$1673,11,FALSE),VLOOKUP($C775,#REF!,11,FALSE))</f>
        <v>#N/A</v>
      </c>
      <c r="J775" s="363">
        <f>IF(Comparativo!$E$6="Tabela Não Desonerada",Encargos!$F$44,Encargos!$D$44)</f>
        <v>1.1122000000000001</v>
      </c>
      <c r="K775" s="364"/>
      <c r="L775" s="365" t="e">
        <f t="shared" si="66"/>
        <v>#N/A</v>
      </c>
      <c r="M775" s="365" t="e">
        <f t="shared" si="67"/>
        <v>#N/A</v>
      </c>
      <c r="N775" s="376" t="e">
        <f t="shared" si="68"/>
        <v>#N/A</v>
      </c>
      <c r="O775" s="205" t="e">
        <f>IF(Comparativo!$E$6="Tabela Não Desonerada",VLOOKUP($C775,'Orçamento Base'!$D$12:$S$1673,13,FALSE),VLOOKUP($C775,#REF!,13,FALSE))</f>
        <v>#N/A</v>
      </c>
      <c r="P775" s="205" t="e">
        <f t="shared" si="69"/>
        <v>#N/A</v>
      </c>
      <c r="Q775" s="205" t="e">
        <f>IF(Comparativo!$E$6="Tabela Não Desonerada",VLOOKUP($C775,'Orçamento Base'!$D$12:$S$1673,14,FALSE),VLOOKUP($C775,#REF!,14,FALSE))</f>
        <v>#N/A</v>
      </c>
      <c r="R775" s="205" t="e">
        <f t="shared" si="70"/>
        <v>#N/A</v>
      </c>
      <c r="S775" s="205" t="e">
        <f>IF(Comparativo!$E$6="Tabela Não Desonerada",VLOOKUP($C775,'Orçamento Base'!$D$12:$S$1673,15,FALSE),VLOOKUP($C775,#REF!,15,FALSE))</f>
        <v>#N/A</v>
      </c>
      <c r="T775" s="205" t="e">
        <f t="shared" si="71"/>
        <v>#N/A</v>
      </c>
    </row>
    <row r="776" spans="1:20" ht="15">
      <c r="A776" s="203">
        <v>1</v>
      </c>
      <c r="B776" s="203" t="e">
        <f>'Orçamento-TCE'!B776</f>
        <v>#N/A</v>
      </c>
      <c r="C776" s="229">
        <f>'Orçamento-TCE'!C776</f>
        <v>0</v>
      </c>
      <c r="D776" s="199" t="e">
        <f>'Orçamento-TCE'!G776</f>
        <v>#N/A</v>
      </c>
      <c r="E776" s="204">
        <f>'Orçamento-TCE'!H776</f>
        <v>0</v>
      </c>
      <c r="F776" s="230" t="e">
        <f>'Orçamento-TCE'!I776</f>
        <v>#N/A</v>
      </c>
      <c r="G776" s="227" t="e">
        <f>IF(Comparativo!$E$6="Tabela Não Desonerada",VLOOKUP($C776,'Orçamento Base'!$D$12:$S$1673,12,FALSE),VLOOKUP($C776,#REF!,12,FALSE))</f>
        <v>#N/A</v>
      </c>
      <c r="H776" s="228">
        <f>IFERROR(IF(Comparativo!$E$6="Tabela Não Desonerada",VLOOKUP($C776,'Orçamento Base'!$D$12:$S$1673,16,FALSE),VLOOKUP($C776,#REF!,16,FALSE)),0)</f>
        <v>0</v>
      </c>
      <c r="I776" s="575" t="e">
        <f>IF(Comparativo!$E$6="Tabela Não Desonerada",VLOOKUP($C776,'Orçamento Base'!$D$12:$S$1673,11,FALSE),VLOOKUP($C776,#REF!,11,FALSE))</f>
        <v>#N/A</v>
      </c>
      <c r="J776" s="363">
        <f>IF(Comparativo!$E$6="Tabela Não Desonerada",Encargos!$F$44,Encargos!$D$44)</f>
        <v>1.1122000000000001</v>
      </c>
      <c r="K776" s="364"/>
      <c r="L776" s="365" t="e">
        <f t="shared" si="66"/>
        <v>#N/A</v>
      </c>
      <c r="M776" s="365" t="e">
        <f t="shared" si="67"/>
        <v>#N/A</v>
      </c>
      <c r="N776" s="376" t="e">
        <f t="shared" si="68"/>
        <v>#N/A</v>
      </c>
      <c r="O776" s="205" t="e">
        <f>IF(Comparativo!$E$6="Tabela Não Desonerada",VLOOKUP($C776,'Orçamento Base'!$D$12:$S$1673,13,FALSE),VLOOKUP($C776,#REF!,13,FALSE))</f>
        <v>#N/A</v>
      </c>
      <c r="P776" s="205" t="e">
        <f t="shared" si="69"/>
        <v>#N/A</v>
      </c>
      <c r="Q776" s="205" t="e">
        <f>IF(Comparativo!$E$6="Tabela Não Desonerada",VLOOKUP($C776,'Orçamento Base'!$D$12:$S$1673,14,FALSE),VLOOKUP($C776,#REF!,14,FALSE))</f>
        <v>#N/A</v>
      </c>
      <c r="R776" s="205" t="e">
        <f t="shared" si="70"/>
        <v>#N/A</v>
      </c>
      <c r="S776" s="205" t="e">
        <f>IF(Comparativo!$E$6="Tabela Não Desonerada",VLOOKUP($C776,'Orçamento Base'!$D$12:$S$1673,15,FALSE),VLOOKUP($C776,#REF!,15,FALSE))</f>
        <v>#N/A</v>
      </c>
      <c r="T776" s="205" t="e">
        <f t="shared" si="71"/>
        <v>#N/A</v>
      </c>
    </row>
    <row r="777" spans="1:20" ht="15">
      <c r="A777" s="203">
        <v>1</v>
      </c>
      <c r="B777" s="203" t="e">
        <f>'Orçamento-TCE'!B777</f>
        <v>#N/A</v>
      </c>
      <c r="C777" s="229">
        <f>'Orçamento-TCE'!C777</f>
        <v>0</v>
      </c>
      <c r="D777" s="199" t="e">
        <f>'Orçamento-TCE'!G777</f>
        <v>#N/A</v>
      </c>
      <c r="E777" s="204">
        <f>'Orçamento-TCE'!H777</f>
        <v>0</v>
      </c>
      <c r="F777" s="230" t="e">
        <f>'Orçamento-TCE'!I777</f>
        <v>#N/A</v>
      </c>
      <c r="G777" s="227" t="e">
        <f>IF(Comparativo!$E$6="Tabela Não Desonerada",VLOOKUP($C777,'Orçamento Base'!$D$12:$S$1673,12,FALSE),VLOOKUP($C777,#REF!,12,FALSE))</f>
        <v>#N/A</v>
      </c>
      <c r="H777" s="228">
        <f>IFERROR(IF(Comparativo!$E$6="Tabela Não Desonerada",VLOOKUP($C777,'Orçamento Base'!$D$12:$S$1673,16,FALSE),VLOOKUP($C777,#REF!,16,FALSE)),0)</f>
        <v>0</v>
      </c>
      <c r="I777" s="575" t="e">
        <f>IF(Comparativo!$E$6="Tabela Não Desonerada",VLOOKUP($C777,'Orçamento Base'!$D$12:$S$1673,11,FALSE),VLOOKUP($C777,#REF!,11,FALSE))</f>
        <v>#N/A</v>
      </c>
      <c r="J777" s="363">
        <f>IF(Comparativo!$E$6="Tabela Não Desonerada",Encargos!$F$44,Encargos!$D$44)</f>
        <v>1.1122000000000001</v>
      </c>
      <c r="K777" s="364"/>
      <c r="L777" s="365" t="e">
        <f t="shared" si="66"/>
        <v>#N/A</v>
      </c>
      <c r="M777" s="365" t="e">
        <f t="shared" si="67"/>
        <v>#N/A</v>
      </c>
      <c r="N777" s="376" t="e">
        <f t="shared" si="68"/>
        <v>#N/A</v>
      </c>
      <c r="O777" s="205" t="e">
        <f>IF(Comparativo!$E$6="Tabela Não Desonerada",VLOOKUP($C777,'Orçamento Base'!$D$12:$S$1673,13,FALSE),VLOOKUP($C777,#REF!,13,FALSE))</f>
        <v>#N/A</v>
      </c>
      <c r="P777" s="205" t="e">
        <f t="shared" si="69"/>
        <v>#N/A</v>
      </c>
      <c r="Q777" s="205" t="e">
        <f>IF(Comparativo!$E$6="Tabela Não Desonerada",VLOOKUP($C777,'Orçamento Base'!$D$12:$S$1673,14,FALSE),VLOOKUP($C777,#REF!,14,FALSE))</f>
        <v>#N/A</v>
      </c>
      <c r="R777" s="205" t="e">
        <f t="shared" si="70"/>
        <v>#N/A</v>
      </c>
      <c r="S777" s="205" t="e">
        <f>IF(Comparativo!$E$6="Tabela Não Desonerada",VLOOKUP($C777,'Orçamento Base'!$D$12:$S$1673,15,FALSE),VLOOKUP($C777,#REF!,15,FALSE))</f>
        <v>#N/A</v>
      </c>
      <c r="T777" s="205" t="e">
        <f t="shared" si="71"/>
        <v>#N/A</v>
      </c>
    </row>
    <row r="778" spans="1:20" ht="15">
      <c r="A778" s="203">
        <v>1</v>
      </c>
      <c r="B778" s="203" t="e">
        <f>'Orçamento-TCE'!B778</f>
        <v>#N/A</v>
      </c>
      <c r="C778" s="229">
        <f>'Orçamento-TCE'!C778</f>
        <v>0</v>
      </c>
      <c r="D778" s="199" t="e">
        <f>'Orçamento-TCE'!G778</f>
        <v>#N/A</v>
      </c>
      <c r="E778" s="204">
        <f>'Orçamento-TCE'!H778</f>
        <v>0</v>
      </c>
      <c r="F778" s="230" t="e">
        <f>'Orçamento-TCE'!I778</f>
        <v>#N/A</v>
      </c>
      <c r="G778" s="227" t="e">
        <f>IF(Comparativo!$E$6="Tabela Não Desonerada",VLOOKUP($C778,'Orçamento Base'!$D$12:$S$1673,12,FALSE),VLOOKUP($C778,#REF!,12,FALSE))</f>
        <v>#N/A</v>
      </c>
      <c r="H778" s="228">
        <f>IFERROR(IF(Comparativo!$E$6="Tabela Não Desonerada",VLOOKUP($C778,'Orçamento Base'!$D$12:$S$1673,16,FALSE),VLOOKUP($C778,#REF!,16,FALSE)),0)</f>
        <v>0</v>
      </c>
      <c r="I778" s="575" t="e">
        <f>IF(Comparativo!$E$6="Tabela Não Desonerada",VLOOKUP($C778,'Orçamento Base'!$D$12:$S$1673,11,FALSE),VLOOKUP($C778,#REF!,11,FALSE))</f>
        <v>#N/A</v>
      </c>
      <c r="J778" s="363">
        <f>IF(Comparativo!$E$6="Tabela Não Desonerada",Encargos!$F$44,Encargos!$D$44)</f>
        <v>1.1122000000000001</v>
      </c>
      <c r="K778" s="364"/>
      <c r="L778" s="365" t="e">
        <f t="shared" si="66"/>
        <v>#N/A</v>
      </c>
      <c r="M778" s="365" t="e">
        <f t="shared" si="67"/>
        <v>#N/A</v>
      </c>
      <c r="N778" s="376" t="e">
        <f t="shared" si="68"/>
        <v>#N/A</v>
      </c>
      <c r="O778" s="205" t="e">
        <f>IF(Comparativo!$E$6="Tabela Não Desonerada",VLOOKUP($C778,'Orçamento Base'!$D$12:$S$1673,13,FALSE),VLOOKUP($C778,#REF!,13,FALSE))</f>
        <v>#N/A</v>
      </c>
      <c r="P778" s="205" t="e">
        <f t="shared" si="69"/>
        <v>#N/A</v>
      </c>
      <c r="Q778" s="205" t="e">
        <f>IF(Comparativo!$E$6="Tabela Não Desonerada",VLOOKUP($C778,'Orçamento Base'!$D$12:$S$1673,14,FALSE),VLOOKUP($C778,#REF!,14,FALSE))</f>
        <v>#N/A</v>
      </c>
      <c r="R778" s="205" t="e">
        <f t="shared" si="70"/>
        <v>#N/A</v>
      </c>
      <c r="S778" s="205" t="e">
        <f>IF(Comparativo!$E$6="Tabela Não Desonerada",VLOOKUP($C778,'Orçamento Base'!$D$12:$S$1673,15,FALSE),VLOOKUP($C778,#REF!,15,FALSE))</f>
        <v>#N/A</v>
      </c>
      <c r="T778" s="205" t="e">
        <f t="shared" si="71"/>
        <v>#N/A</v>
      </c>
    </row>
    <row r="779" spans="1:20" ht="15">
      <c r="A779" s="203">
        <v>1</v>
      </c>
      <c r="B779" s="203" t="e">
        <f>'Orçamento-TCE'!B779</f>
        <v>#N/A</v>
      </c>
      <c r="C779" s="229">
        <f>'Orçamento-TCE'!C779</f>
        <v>0</v>
      </c>
      <c r="D779" s="199" t="e">
        <f>'Orçamento-TCE'!G779</f>
        <v>#N/A</v>
      </c>
      <c r="E779" s="204">
        <f>'Orçamento-TCE'!H779</f>
        <v>0</v>
      </c>
      <c r="F779" s="230" t="e">
        <f>'Orçamento-TCE'!I779</f>
        <v>#N/A</v>
      </c>
      <c r="G779" s="227" t="e">
        <f>IF(Comparativo!$E$6="Tabela Não Desonerada",VLOOKUP($C779,'Orçamento Base'!$D$12:$S$1673,12,FALSE),VLOOKUP($C779,#REF!,12,FALSE))</f>
        <v>#N/A</v>
      </c>
      <c r="H779" s="228">
        <f>IFERROR(IF(Comparativo!$E$6="Tabela Não Desonerada",VLOOKUP($C779,'Orçamento Base'!$D$12:$S$1673,16,FALSE),VLOOKUP($C779,#REF!,16,FALSE)),0)</f>
        <v>0</v>
      </c>
      <c r="I779" s="575" t="e">
        <f>IF(Comparativo!$E$6="Tabela Não Desonerada",VLOOKUP($C779,'Orçamento Base'!$D$12:$S$1673,11,FALSE),VLOOKUP($C779,#REF!,11,FALSE))</f>
        <v>#N/A</v>
      </c>
      <c r="J779" s="363">
        <f>IF(Comparativo!$E$6="Tabela Não Desonerada",Encargos!$F$44,Encargos!$D$44)</f>
        <v>1.1122000000000001</v>
      </c>
      <c r="K779" s="364"/>
      <c r="L779" s="365" t="e">
        <f t="shared" si="66"/>
        <v>#N/A</v>
      </c>
      <c r="M779" s="365" t="e">
        <f t="shared" si="67"/>
        <v>#N/A</v>
      </c>
      <c r="N779" s="376" t="e">
        <f t="shared" si="68"/>
        <v>#N/A</v>
      </c>
      <c r="O779" s="205" t="e">
        <f>IF(Comparativo!$E$6="Tabela Não Desonerada",VLOOKUP($C779,'Orçamento Base'!$D$12:$S$1673,13,FALSE),VLOOKUP($C779,#REF!,13,FALSE))</f>
        <v>#N/A</v>
      </c>
      <c r="P779" s="205" t="e">
        <f t="shared" si="69"/>
        <v>#N/A</v>
      </c>
      <c r="Q779" s="205" t="e">
        <f>IF(Comparativo!$E$6="Tabela Não Desonerada",VLOOKUP($C779,'Orçamento Base'!$D$12:$S$1673,14,FALSE),VLOOKUP($C779,#REF!,14,FALSE))</f>
        <v>#N/A</v>
      </c>
      <c r="R779" s="205" t="e">
        <f t="shared" si="70"/>
        <v>#N/A</v>
      </c>
      <c r="S779" s="205" t="e">
        <f>IF(Comparativo!$E$6="Tabela Não Desonerada",VLOOKUP($C779,'Orçamento Base'!$D$12:$S$1673,15,FALSE),VLOOKUP($C779,#REF!,15,FALSE))</f>
        <v>#N/A</v>
      </c>
      <c r="T779" s="205" t="e">
        <f t="shared" si="71"/>
        <v>#N/A</v>
      </c>
    </row>
    <row r="780" spans="1:20" ht="15">
      <c r="A780" s="203">
        <v>1</v>
      </c>
      <c r="B780" s="203" t="e">
        <f>'Orçamento-TCE'!B780</f>
        <v>#N/A</v>
      </c>
      <c r="C780" s="229">
        <f>'Orçamento-TCE'!C780</f>
        <v>0</v>
      </c>
      <c r="D780" s="199" t="e">
        <f>'Orçamento-TCE'!G780</f>
        <v>#N/A</v>
      </c>
      <c r="E780" s="204">
        <f>'Orçamento-TCE'!H780</f>
        <v>0</v>
      </c>
      <c r="F780" s="230" t="e">
        <f>'Orçamento-TCE'!I780</f>
        <v>#N/A</v>
      </c>
      <c r="G780" s="227" t="e">
        <f>IF(Comparativo!$E$6="Tabela Não Desonerada",VLOOKUP($C780,'Orçamento Base'!$D$12:$S$1673,12,FALSE),VLOOKUP($C780,#REF!,12,FALSE))</f>
        <v>#N/A</v>
      </c>
      <c r="H780" s="228">
        <f>IFERROR(IF(Comparativo!$E$6="Tabela Não Desonerada",VLOOKUP($C780,'Orçamento Base'!$D$12:$S$1673,16,FALSE),VLOOKUP($C780,#REF!,16,FALSE)),0)</f>
        <v>0</v>
      </c>
      <c r="I780" s="575" t="e">
        <f>IF(Comparativo!$E$6="Tabela Não Desonerada",VLOOKUP($C780,'Orçamento Base'!$D$12:$S$1673,11,FALSE),VLOOKUP($C780,#REF!,11,FALSE))</f>
        <v>#N/A</v>
      </c>
      <c r="J780" s="363">
        <f>IF(Comparativo!$E$6="Tabela Não Desonerada",Encargos!$F$44,Encargos!$D$44)</f>
        <v>1.1122000000000001</v>
      </c>
      <c r="K780" s="364"/>
      <c r="L780" s="365" t="e">
        <f t="shared" si="66"/>
        <v>#N/A</v>
      </c>
      <c r="M780" s="365" t="e">
        <f t="shared" si="67"/>
        <v>#N/A</v>
      </c>
      <c r="N780" s="376" t="e">
        <f t="shared" si="68"/>
        <v>#N/A</v>
      </c>
      <c r="O780" s="205" t="e">
        <f>IF(Comparativo!$E$6="Tabela Não Desonerada",VLOOKUP($C780,'Orçamento Base'!$D$12:$S$1673,13,FALSE),VLOOKUP($C780,#REF!,13,FALSE))</f>
        <v>#N/A</v>
      </c>
      <c r="P780" s="205" t="e">
        <f t="shared" si="69"/>
        <v>#N/A</v>
      </c>
      <c r="Q780" s="205" t="e">
        <f>IF(Comparativo!$E$6="Tabela Não Desonerada",VLOOKUP($C780,'Orçamento Base'!$D$12:$S$1673,14,FALSE),VLOOKUP($C780,#REF!,14,FALSE))</f>
        <v>#N/A</v>
      </c>
      <c r="R780" s="205" t="e">
        <f t="shared" si="70"/>
        <v>#N/A</v>
      </c>
      <c r="S780" s="205" t="e">
        <f>IF(Comparativo!$E$6="Tabela Não Desonerada",VLOOKUP($C780,'Orçamento Base'!$D$12:$S$1673,15,FALSE),VLOOKUP($C780,#REF!,15,FALSE))</f>
        <v>#N/A</v>
      </c>
      <c r="T780" s="205" t="e">
        <f t="shared" si="71"/>
        <v>#N/A</v>
      </c>
    </row>
    <row r="781" spans="1:20" ht="15">
      <c r="A781" s="203">
        <v>1</v>
      </c>
      <c r="B781" s="203" t="e">
        <f>'Orçamento-TCE'!B781</f>
        <v>#N/A</v>
      </c>
      <c r="C781" s="229">
        <f>'Orçamento-TCE'!C781</f>
        <v>0</v>
      </c>
      <c r="D781" s="199" t="e">
        <f>'Orçamento-TCE'!G781</f>
        <v>#N/A</v>
      </c>
      <c r="E781" s="204">
        <f>'Orçamento-TCE'!H781</f>
        <v>0</v>
      </c>
      <c r="F781" s="230" t="e">
        <f>'Orçamento-TCE'!I781</f>
        <v>#N/A</v>
      </c>
      <c r="G781" s="227" t="e">
        <f>IF(Comparativo!$E$6="Tabela Não Desonerada",VLOOKUP($C781,'Orçamento Base'!$D$12:$S$1673,12,FALSE),VLOOKUP($C781,#REF!,12,FALSE))</f>
        <v>#N/A</v>
      </c>
      <c r="H781" s="228">
        <f>IFERROR(IF(Comparativo!$E$6="Tabela Não Desonerada",VLOOKUP($C781,'Orçamento Base'!$D$12:$S$1673,16,FALSE),VLOOKUP($C781,#REF!,16,FALSE)),0)</f>
        <v>0</v>
      </c>
      <c r="I781" s="575" t="e">
        <f>IF(Comparativo!$E$6="Tabela Não Desonerada",VLOOKUP($C781,'Orçamento Base'!$D$12:$S$1673,11,FALSE),VLOOKUP($C781,#REF!,11,FALSE))</f>
        <v>#N/A</v>
      </c>
      <c r="J781" s="363">
        <f>IF(Comparativo!$E$6="Tabela Não Desonerada",Encargos!$F$44,Encargos!$D$44)</f>
        <v>1.1122000000000001</v>
      </c>
      <c r="K781" s="364"/>
      <c r="L781" s="365" t="e">
        <f t="shared" ref="L781:L844" si="72">T781</f>
        <v>#N/A</v>
      </c>
      <c r="M781" s="365" t="e">
        <f t="shared" ref="M781:M844" si="73">R781</f>
        <v>#N/A</v>
      </c>
      <c r="N781" s="376" t="e">
        <f t="shared" ref="N781:N844" si="74">P781</f>
        <v>#N/A</v>
      </c>
      <c r="O781" s="205" t="e">
        <f>IF(Comparativo!$E$6="Tabela Não Desonerada",VLOOKUP($C781,'Orçamento Base'!$D$12:$S$1673,13,FALSE),VLOOKUP($C781,#REF!,13,FALSE))</f>
        <v>#N/A</v>
      </c>
      <c r="P781" s="205" t="e">
        <f t="shared" ref="P781:P844" si="75">O781/E781</f>
        <v>#N/A</v>
      </c>
      <c r="Q781" s="205" t="e">
        <f>IF(Comparativo!$E$6="Tabela Não Desonerada",VLOOKUP($C781,'Orçamento Base'!$D$12:$S$1673,14,FALSE),VLOOKUP($C781,#REF!,14,FALSE))</f>
        <v>#N/A</v>
      </c>
      <c r="R781" s="205" t="e">
        <f t="shared" ref="R781:R844" si="76">Q781/E781</f>
        <v>#N/A</v>
      </c>
      <c r="S781" s="205" t="e">
        <f>IF(Comparativo!$E$6="Tabela Não Desonerada",VLOOKUP($C781,'Orçamento Base'!$D$12:$S$1673,15,FALSE),VLOOKUP($C781,#REF!,15,FALSE))</f>
        <v>#N/A</v>
      </c>
      <c r="T781" s="205" t="e">
        <f t="shared" ref="T781:T844" si="77">S781/E781</f>
        <v>#N/A</v>
      </c>
    </row>
    <row r="782" spans="1:20" ht="15">
      <c r="A782" s="203">
        <v>1</v>
      </c>
      <c r="B782" s="203" t="e">
        <f>'Orçamento-TCE'!B782</f>
        <v>#N/A</v>
      </c>
      <c r="C782" s="229">
        <f>'Orçamento-TCE'!C782</f>
        <v>0</v>
      </c>
      <c r="D782" s="199" t="e">
        <f>'Orçamento-TCE'!G782</f>
        <v>#N/A</v>
      </c>
      <c r="E782" s="204">
        <f>'Orçamento-TCE'!H782</f>
        <v>0</v>
      </c>
      <c r="F782" s="230" t="e">
        <f>'Orçamento-TCE'!I782</f>
        <v>#N/A</v>
      </c>
      <c r="G782" s="227" t="e">
        <f>IF(Comparativo!$E$6="Tabela Não Desonerada",VLOOKUP($C782,'Orçamento Base'!$D$12:$S$1673,12,FALSE),VLOOKUP($C782,#REF!,12,FALSE))</f>
        <v>#N/A</v>
      </c>
      <c r="H782" s="228">
        <f>IFERROR(IF(Comparativo!$E$6="Tabela Não Desonerada",VLOOKUP($C782,'Orçamento Base'!$D$12:$S$1673,16,FALSE),VLOOKUP($C782,#REF!,16,FALSE)),0)</f>
        <v>0</v>
      </c>
      <c r="I782" s="575" t="e">
        <f>IF(Comparativo!$E$6="Tabela Não Desonerada",VLOOKUP($C782,'Orçamento Base'!$D$12:$S$1673,11,FALSE),VLOOKUP($C782,#REF!,11,FALSE))</f>
        <v>#N/A</v>
      </c>
      <c r="J782" s="363">
        <f>IF(Comparativo!$E$6="Tabela Não Desonerada",Encargos!$F$44,Encargos!$D$44)</f>
        <v>1.1122000000000001</v>
      </c>
      <c r="K782" s="364"/>
      <c r="L782" s="365" t="e">
        <f t="shared" si="72"/>
        <v>#N/A</v>
      </c>
      <c r="M782" s="365" t="e">
        <f t="shared" si="73"/>
        <v>#N/A</v>
      </c>
      <c r="N782" s="376" t="e">
        <f t="shared" si="74"/>
        <v>#N/A</v>
      </c>
      <c r="O782" s="205" t="e">
        <f>IF(Comparativo!$E$6="Tabela Não Desonerada",VLOOKUP($C782,'Orçamento Base'!$D$12:$S$1673,13,FALSE),VLOOKUP($C782,#REF!,13,FALSE))</f>
        <v>#N/A</v>
      </c>
      <c r="P782" s="205" t="e">
        <f t="shared" si="75"/>
        <v>#N/A</v>
      </c>
      <c r="Q782" s="205" t="e">
        <f>IF(Comparativo!$E$6="Tabela Não Desonerada",VLOOKUP($C782,'Orçamento Base'!$D$12:$S$1673,14,FALSE),VLOOKUP($C782,#REF!,14,FALSE))</f>
        <v>#N/A</v>
      </c>
      <c r="R782" s="205" t="e">
        <f t="shared" si="76"/>
        <v>#N/A</v>
      </c>
      <c r="S782" s="205" t="e">
        <f>IF(Comparativo!$E$6="Tabela Não Desonerada",VLOOKUP($C782,'Orçamento Base'!$D$12:$S$1673,15,FALSE),VLOOKUP($C782,#REF!,15,FALSE))</f>
        <v>#N/A</v>
      </c>
      <c r="T782" s="205" t="e">
        <f t="shared" si="77"/>
        <v>#N/A</v>
      </c>
    </row>
    <row r="783" spans="1:20" ht="15">
      <c r="A783" s="203">
        <v>1</v>
      </c>
      <c r="B783" s="203" t="e">
        <f>'Orçamento-TCE'!B783</f>
        <v>#N/A</v>
      </c>
      <c r="C783" s="229">
        <f>'Orçamento-TCE'!C783</f>
        <v>0</v>
      </c>
      <c r="D783" s="199" t="e">
        <f>'Orçamento-TCE'!G783</f>
        <v>#N/A</v>
      </c>
      <c r="E783" s="204">
        <f>'Orçamento-TCE'!H783</f>
        <v>0</v>
      </c>
      <c r="F783" s="230" t="e">
        <f>'Orçamento-TCE'!I783</f>
        <v>#N/A</v>
      </c>
      <c r="G783" s="227" t="e">
        <f>IF(Comparativo!$E$6="Tabela Não Desonerada",VLOOKUP($C783,'Orçamento Base'!$D$12:$S$1673,12,FALSE),VLOOKUP($C783,#REF!,12,FALSE))</f>
        <v>#N/A</v>
      </c>
      <c r="H783" s="228">
        <f>IFERROR(IF(Comparativo!$E$6="Tabela Não Desonerada",VLOOKUP($C783,'Orçamento Base'!$D$12:$S$1673,16,FALSE),VLOOKUP($C783,#REF!,16,FALSE)),0)</f>
        <v>0</v>
      </c>
      <c r="I783" s="575" t="e">
        <f>IF(Comparativo!$E$6="Tabela Não Desonerada",VLOOKUP($C783,'Orçamento Base'!$D$12:$S$1673,11,FALSE),VLOOKUP($C783,#REF!,11,FALSE))</f>
        <v>#N/A</v>
      </c>
      <c r="J783" s="363">
        <f>IF(Comparativo!$E$6="Tabela Não Desonerada",Encargos!$F$44,Encargos!$D$44)</f>
        <v>1.1122000000000001</v>
      </c>
      <c r="K783" s="364"/>
      <c r="L783" s="365" t="e">
        <f t="shared" si="72"/>
        <v>#N/A</v>
      </c>
      <c r="M783" s="365" t="e">
        <f t="shared" si="73"/>
        <v>#N/A</v>
      </c>
      <c r="N783" s="376" t="e">
        <f t="shared" si="74"/>
        <v>#N/A</v>
      </c>
      <c r="O783" s="205" t="e">
        <f>IF(Comparativo!$E$6="Tabela Não Desonerada",VLOOKUP($C783,'Orçamento Base'!$D$12:$S$1673,13,FALSE),VLOOKUP($C783,#REF!,13,FALSE))</f>
        <v>#N/A</v>
      </c>
      <c r="P783" s="205" t="e">
        <f t="shared" si="75"/>
        <v>#N/A</v>
      </c>
      <c r="Q783" s="205" t="e">
        <f>IF(Comparativo!$E$6="Tabela Não Desonerada",VLOOKUP($C783,'Orçamento Base'!$D$12:$S$1673,14,FALSE),VLOOKUP($C783,#REF!,14,FALSE))</f>
        <v>#N/A</v>
      </c>
      <c r="R783" s="205" t="e">
        <f t="shared" si="76"/>
        <v>#N/A</v>
      </c>
      <c r="S783" s="205" t="e">
        <f>IF(Comparativo!$E$6="Tabela Não Desonerada",VLOOKUP($C783,'Orçamento Base'!$D$12:$S$1673,15,FALSE),VLOOKUP($C783,#REF!,15,FALSE))</f>
        <v>#N/A</v>
      </c>
      <c r="T783" s="205" t="e">
        <f t="shared" si="77"/>
        <v>#N/A</v>
      </c>
    </row>
    <row r="784" spans="1:20" ht="15">
      <c r="A784" s="203">
        <v>1</v>
      </c>
      <c r="B784" s="203" t="e">
        <f>'Orçamento-TCE'!B784</f>
        <v>#N/A</v>
      </c>
      <c r="C784" s="229">
        <f>'Orçamento-TCE'!C784</f>
        <v>0</v>
      </c>
      <c r="D784" s="199" t="e">
        <f>'Orçamento-TCE'!G784</f>
        <v>#N/A</v>
      </c>
      <c r="E784" s="204">
        <f>'Orçamento-TCE'!H784</f>
        <v>0</v>
      </c>
      <c r="F784" s="230" t="e">
        <f>'Orçamento-TCE'!I784</f>
        <v>#N/A</v>
      </c>
      <c r="G784" s="227" t="e">
        <f>IF(Comparativo!$E$6="Tabela Não Desonerada",VLOOKUP($C784,'Orçamento Base'!$D$12:$S$1673,12,FALSE),VLOOKUP($C784,#REF!,12,FALSE))</f>
        <v>#N/A</v>
      </c>
      <c r="H784" s="228">
        <f>IFERROR(IF(Comparativo!$E$6="Tabela Não Desonerada",VLOOKUP($C784,'Orçamento Base'!$D$12:$S$1673,16,FALSE),VLOOKUP($C784,#REF!,16,FALSE)),0)</f>
        <v>0</v>
      </c>
      <c r="I784" s="575" t="e">
        <f>IF(Comparativo!$E$6="Tabela Não Desonerada",VLOOKUP($C784,'Orçamento Base'!$D$12:$S$1673,11,FALSE),VLOOKUP($C784,#REF!,11,FALSE))</f>
        <v>#N/A</v>
      </c>
      <c r="J784" s="363">
        <f>IF(Comparativo!$E$6="Tabela Não Desonerada",Encargos!$F$44,Encargos!$D$44)</f>
        <v>1.1122000000000001</v>
      </c>
      <c r="K784" s="364"/>
      <c r="L784" s="365" t="e">
        <f t="shared" si="72"/>
        <v>#N/A</v>
      </c>
      <c r="M784" s="365" t="e">
        <f t="shared" si="73"/>
        <v>#N/A</v>
      </c>
      <c r="N784" s="376" t="e">
        <f t="shared" si="74"/>
        <v>#N/A</v>
      </c>
      <c r="O784" s="205" t="e">
        <f>IF(Comparativo!$E$6="Tabela Não Desonerada",VLOOKUP($C784,'Orçamento Base'!$D$12:$S$1673,13,FALSE),VLOOKUP($C784,#REF!,13,FALSE))</f>
        <v>#N/A</v>
      </c>
      <c r="P784" s="205" t="e">
        <f t="shared" si="75"/>
        <v>#N/A</v>
      </c>
      <c r="Q784" s="205" t="e">
        <f>IF(Comparativo!$E$6="Tabela Não Desonerada",VLOOKUP($C784,'Orçamento Base'!$D$12:$S$1673,14,FALSE),VLOOKUP($C784,#REF!,14,FALSE))</f>
        <v>#N/A</v>
      </c>
      <c r="R784" s="205" t="e">
        <f t="shared" si="76"/>
        <v>#N/A</v>
      </c>
      <c r="S784" s="205" t="e">
        <f>IF(Comparativo!$E$6="Tabela Não Desonerada",VLOOKUP($C784,'Orçamento Base'!$D$12:$S$1673,15,FALSE),VLOOKUP($C784,#REF!,15,FALSE))</f>
        <v>#N/A</v>
      </c>
      <c r="T784" s="205" t="e">
        <f t="shared" si="77"/>
        <v>#N/A</v>
      </c>
    </row>
    <row r="785" spans="1:20" ht="15">
      <c r="A785" s="203">
        <v>1</v>
      </c>
      <c r="B785" s="203" t="e">
        <f>'Orçamento-TCE'!B785</f>
        <v>#N/A</v>
      </c>
      <c r="C785" s="229">
        <f>'Orçamento-TCE'!C785</f>
        <v>0</v>
      </c>
      <c r="D785" s="199" t="e">
        <f>'Orçamento-TCE'!G785</f>
        <v>#N/A</v>
      </c>
      <c r="E785" s="204">
        <f>'Orçamento-TCE'!H785</f>
        <v>0</v>
      </c>
      <c r="F785" s="230" t="e">
        <f>'Orçamento-TCE'!I785</f>
        <v>#N/A</v>
      </c>
      <c r="G785" s="227" t="e">
        <f>IF(Comparativo!$E$6="Tabela Não Desonerada",VLOOKUP($C785,'Orçamento Base'!$D$12:$S$1673,12,FALSE),VLOOKUP($C785,#REF!,12,FALSE))</f>
        <v>#N/A</v>
      </c>
      <c r="H785" s="228">
        <f>IFERROR(IF(Comparativo!$E$6="Tabela Não Desonerada",VLOOKUP($C785,'Orçamento Base'!$D$12:$S$1673,16,FALSE),VLOOKUP($C785,#REF!,16,FALSE)),0)</f>
        <v>0</v>
      </c>
      <c r="I785" s="575" t="e">
        <f>IF(Comparativo!$E$6="Tabela Não Desonerada",VLOOKUP($C785,'Orçamento Base'!$D$12:$S$1673,11,FALSE),VLOOKUP($C785,#REF!,11,FALSE))</f>
        <v>#N/A</v>
      </c>
      <c r="J785" s="363">
        <f>IF(Comparativo!$E$6="Tabela Não Desonerada",Encargos!$F$44,Encargos!$D$44)</f>
        <v>1.1122000000000001</v>
      </c>
      <c r="K785" s="364"/>
      <c r="L785" s="365" t="e">
        <f t="shared" si="72"/>
        <v>#N/A</v>
      </c>
      <c r="M785" s="365" t="e">
        <f t="shared" si="73"/>
        <v>#N/A</v>
      </c>
      <c r="N785" s="376" t="e">
        <f t="shared" si="74"/>
        <v>#N/A</v>
      </c>
      <c r="O785" s="205" t="e">
        <f>IF(Comparativo!$E$6="Tabela Não Desonerada",VLOOKUP($C785,'Orçamento Base'!$D$12:$S$1673,13,FALSE),VLOOKUP($C785,#REF!,13,FALSE))</f>
        <v>#N/A</v>
      </c>
      <c r="P785" s="205" t="e">
        <f t="shared" si="75"/>
        <v>#N/A</v>
      </c>
      <c r="Q785" s="205" t="e">
        <f>IF(Comparativo!$E$6="Tabela Não Desonerada",VLOOKUP($C785,'Orçamento Base'!$D$12:$S$1673,14,FALSE),VLOOKUP($C785,#REF!,14,FALSE))</f>
        <v>#N/A</v>
      </c>
      <c r="R785" s="205" t="e">
        <f t="shared" si="76"/>
        <v>#N/A</v>
      </c>
      <c r="S785" s="205" t="e">
        <f>IF(Comparativo!$E$6="Tabela Não Desonerada",VLOOKUP($C785,'Orçamento Base'!$D$12:$S$1673,15,FALSE),VLOOKUP($C785,#REF!,15,FALSE))</f>
        <v>#N/A</v>
      </c>
      <c r="T785" s="205" t="e">
        <f t="shared" si="77"/>
        <v>#N/A</v>
      </c>
    </row>
    <row r="786" spans="1:20" ht="15">
      <c r="A786" s="203">
        <v>1</v>
      </c>
      <c r="B786" s="203" t="e">
        <f>'Orçamento-TCE'!B786</f>
        <v>#N/A</v>
      </c>
      <c r="C786" s="229">
        <f>'Orçamento-TCE'!C786</f>
        <v>0</v>
      </c>
      <c r="D786" s="199" t="e">
        <f>'Orçamento-TCE'!G786</f>
        <v>#N/A</v>
      </c>
      <c r="E786" s="204">
        <f>'Orçamento-TCE'!H786</f>
        <v>0</v>
      </c>
      <c r="F786" s="230" t="e">
        <f>'Orçamento-TCE'!I786</f>
        <v>#N/A</v>
      </c>
      <c r="G786" s="227" t="e">
        <f>IF(Comparativo!$E$6="Tabela Não Desonerada",VLOOKUP($C786,'Orçamento Base'!$D$12:$S$1673,12,FALSE),VLOOKUP($C786,#REF!,12,FALSE))</f>
        <v>#N/A</v>
      </c>
      <c r="H786" s="228">
        <f>IFERROR(IF(Comparativo!$E$6="Tabela Não Desonerada",VLOOKUP($C786,'Orçamento Base'!$D$12:$S$1673,16,FALSE),VLOOKUP($C786,#REF!,16,FALSE)),0)</f>
        <v>0</v>
      </c>
      <c r="I786" s="575" t="e">
        <f>IF(Comparativo!$E$6="Tabela Não Desonerada",VLOOKUP($C786,'Orçamento Base'!$D$12:$S$1673,11,FALSE),VLOOKUP($C786,#REF!,11,FALSE))</f>
        <v>#N/A</v>
      </c>
      <c r="J786" s="363">
        <f>IF(Comparativo!$E$6="Tabela Não Desonerada",Encargos!$F$44,Encargos!$D$44)</f>
        <v>1.1122000000000001</v>
      </c>
      <c r="K786" s="364"/>
      <c r="L786" s="365" t="e">
        <f t="shared" si="72"/>
        <v>#N/A</v>
      </c>
      <c r="M786" s="365" t="e">
        <f t="shared" si="73"/>
        <v>#N/A</v>
      </c>
      <c r="N786" s="376" t="e">
        <f t="shared" si="74"/>
        <v>#N/A</v>
      </c>
      <c r="O786" s="205" t="e">
        <f>IF(Comparativo!$E$6="Tabela Não Desonerada",VLOOKUP($C786,'Orçamento Base'!$D$12:$S$1673,13,FALSE),VLOOKUP($C786,#REF!,13,FALSE))</f>
        <v>#N/A</v>
      </c>
      <c r="P786" s="205" t="e">
        <f t="shared" si="75"/>
        <v>#N/A</v>
      </c>
      <c r="Q786" s="205" t="e">
        <f>IF(Comparativo!$E$6="Tabela Não Desonerada",VLOOKUP($C786,'Orçamento Base'!$D$12:$S$1673,14,FALSE),VLOOKUP($C786,#REF!,14,FALSE))</f>
        <v>#N/A</v>
      </c>
      <c r="R786" s="205" t="e">
        <f t="shared" si="76"/>
        <v>#N/A</v>
      </c>
      <c r="S786" s="205" t="e">
        <f>IF(Comparativo!$E$6="Tabela Não Desonerada",VLOOKUP($C786,'Orçamento Base'!$D$12:$S$1673,15,FALSE),VLOOKUP($C786,#REF!,15,FALSE))</f>
        <v>#N/A</v>
      </c>
      <c r="T786" s="205" t="e">
        <f t="shared" si="77"/>
        <v>#N/A</v>
      </c>
    </row>
    <row r="787" spans="1:20" ht="15">
      <c r="A787" s="203">
        <v>1</v>
      </c>
      <c r="B787" s="203" t="e">
        <f>'Orçamento-TCE'!B787</f>
        <v>#N/A</v>
      </c>
      <c r="C787" s="229">
        <f>'Orçamento-TCE'!C787</f>
        <v>0</v>
      </c>
      <c r="D787" s="199" t="e">
        <f>'Orçamento-TCE'!G787</f>
        <v>#N/A</v>
      </c>
      <c r="E787" s="204">
        <f>'Orçamento-TCE'!H787</f>
        <v>0</v>
      </c>
      <c r="F787" s="230" t="e">
        <f>'Orçamento-TCE'!I787</f>
        <v>#N/A</v>
      </c>
      <c r="G787" s="227" t="e">
        <f>IF(Comparativo!$E$6="Tabela Não Desonerada",VLOOKUP($C787,'Orçamento Base'!$D$12:$S$1673,12,FALSE),VLOOKUP($C787,#REF!,12,FALSE))</f>
        <v>#N/A</v>
      </c>
      <c r="H787" s="228">
        <f>IFERROR(IF(Comparativo!$E$6="Tabela Não Desonerada",VLOOKUP($C787,'Orçamento Base'!$D$12:$S$1673,16,FALSE),VLOOKUP($C787,#REF!,16,FALSE)),0)</f>
        <v>0</v>
      </c>
      <c r="I787" s="575" t="e">
        <f>IF(Comparativo!$E$6="Tabela Não Desonerada",VLOOKUP($C787,'Orçamento Base'!$D$12:$S$1673,11,FALSE),VLOOKUP($C787,#REF!,11,FALSE))</f>
        <v>#N/A</v>
      </c>
      <c r="J787" s="363">
        <f>IF(Comparativo!$E$6="Tabela Não Desonerada",Encargos!$F$44,Encargos!$D$44)</f>
        <v>1.1122000000000001</v>
      </c>
      <c r="K787" s="364"/>
      <c r="L787" s="365" t="e">
        <f t="shared" si="72"/>
        <v>#N/A</v>
      </c>
      <c r="M787" s="365" t="e">
        <f t="shared" si="73"/>
        <v>#N/A</v>
      </c>
      <c r="N787" s="376" t="e">
        <f t="shared" si="74"/>
        <v>#N/A</v>
      </c>
      <c r="O787" s="205" t="e">
        <f>IF(Comparativo!$E$6="Tabela Não Desonerada",VLOOKUP($C787,'Orçamento Base'!$D$12:$S$1673,13,FALSE),VLOOKUP($C787,#REF!,13,FALSE))</f>
        <v>#N/A</v>
      </c>
      <c r="P787" s="205" t="e">
        <f t="shared" si="75"/>
        <v>#N/A</v>
      </c>
      <c r="Q787" s="205" t="e">
        <f>IF(Comparativo!$E$6="Tabela Não Desonerada",VLOOKUP($C787,'Orçamento Base'!$D$12:$S$1673,14,FALSE),VLOOKUP($C787,#REF!,14,FALSE))</f>
        <v>#N/A</v>
      </c>
      <c r="R787" s="205" t="e">
        <f t="shared" si="76"/>
        <v>#N/A</v>
      </c>
      <c r="S787" s="205" t="e">
        <f>IF(Comparativo!$E$6="Tabela Não Desonerada",VLOOKUP($C787,'Orçamento Base'!$D$12:$S$1673,15,FALSE),VLOOKUP($C787,#REF!,15,FALSE))</f>
        <v>#N/A</v>
      </c>
      <c r="T787" s="205" t="e">
        <f t="shared" si="77"/>
        <v>#N/A</v>
      </c>
    </row>
    <row r="788" spans="1:20" ht="15">
      <c r="A788" s="203">
        <v>1</v>
      </c>
      <c r="B788" s="203" t="e">
        <f>'Orçamento-TCE'!B788</f>
        <v>#N/A</v>
      </c>
      <c r="C788" s="229">
        <f>'Orçamento-TCE'!C788</f>
        <v>0</v>
      </c>
      <c r="D788" s="199" t="e">
        <f>'Orçamento-TCE'!G788</f>
        <v>#N/A</v>
      </c>
      <c r="E788" s="204">
        <f>'Orçamento-TCE'!H788</f>
        <v>0</v>
      </c>
      <c r="F788" s="230" t="e">
        <f>'Orçamento-TCE'!I788</f>
        <v>#N/A</v>
      </c>
      <c r="G788" s="227" t="e">
        <f>IF(Comparativo!$E$6="Tabela Não Desonerada",VLOOKUP($C788,'Orçamento Base'!$D$12:$S$1673,12,FALSE),VLOOKUP($C788,#REF!,12,FALSE))</f>
        <v>#N/A</v>
      </c>
      <c r="H788" s="228">
        <f>IFERROR(IF(Comparativo!$E$6="Tabela Não Desonerada",VLOOKUP($C788,'Orçamento Base'!$D$12:$S$1673,16,FALSE),VLOOKUP($C788,#REF!,16,FALSE)),0)</f>
        <v>0</v>
      </c>
      <c r="I788" s="575" t="e">
        <f>IF(Comparativo!$E$6="Tabela Não Desonerada",VLOOKUP($C788,'Orçamento Base'!$D$12:$S$1673,11,FALSE),VLOOKUP($C788,#REF!,11,FALSE))</f>
        <v>#N/A</v>
      </c>
      <c r="J788" s="363">
        <f>IF(Comparativo!$E$6="Tabela Não Desonerada",Encargos!$F$44,Encargos!$D$44)</f>
        <v>1.1122000000000001</v>
      </c>
      <c r="K788" s="364"/>
      <c r="L788" s="365" t="e">
        <f t="shared" si="72"/>
        <v>#N/A</v>
      </c>
      <c r="M788" s="365" t="e">
        <f t="shared" si="73"/>
        <v>#N/A</v>
      </c>
      <c r="N788" s="376" t="e">
        <f t="shared" si="74"/>
        <v>#N/A</v>
      </c>
      <c r="O788" s="205" t="e">
        <f>IF(Comparativo!$E$6="Tabela Não Desonerada",VLOOKUP($C788,'Orçamento Base'!$D$12:$S$1673,13,FALSE),VLOOKUP($C788,#REF!,13,FALSE))</f>
        <v>#N/A</v>
      </c>
      <c r="P788" s="205" t="e">
        <f t="shared" si="75"/>
        <v>#N/A</v>
      </c>
      <c r="Q788" s="205" t="e">
        <f>IF(Comparativo!$E$6="Tabela Não Desonerada",VLOOKUP($C788,'Orçamento Base'!$D$12:$S$1673,14,FALSE),VLOOKUP($C788,#REF!,14,FALSE))</f>
        <v>#N/A</v>
      </c>
      <c r="R788" s="205" t="e">
        <f t="shared" si="76"/>
        <v>#N/A</v>
      </c>
      <c r="S788" s="205" t="e">
        <f>IF(Comparativo!$E$6="Tabela Não Desonerada",VLOOKUP($C788,'Orçamento Base'!$D$12:$S$1673,15,FALSE),VLOOKUP($C788,#REF!,15,FALSE))</f>
        <v>#N/A</v>
      </c>
      <c r="T788" s="205" t="e">
        <f t="shared" si="77"/>
        <v>#N/A</v>
      </c>
    </row>
    <row r="789" spans="1:20" ht="15">
      <c r="A789" s="203">
        <v>1</v>
      </c>
      <c r="B789" s="203" t="e">
        <f>'Orçamento-TCE'!B789</f>
        <v>#N/A</v>
      </c>
      <c r="C789" s="229">
        <f>'Orçamento-TCE'!C789</f>
        <v>0</v>
      </c>
      <c r="D789" s="199" t="e">
        <f>'Orçamento-TCE'!G789</f>
        <v>#N/A</v>
      </c>
      <c r="E789" s="204">
        <f>'Orçamento-TCE'!H789</f>
        <v>0</v>
      </c>
      <c r="F789" s="230" t="e">
        <f>'Orçamento-TCE'!I789</f>
        <v>#N/A</v>
      </c>
      <c r="G789" s="227" t="e">
        <f>IF(Comparativo!$E$6="Tabela Não Desonerada",VLOOKUP($C789,'Orçamento Base'!$D$12:$S$1673,12,FALSE),VLOOKUP($C789,#REF!,12,FALSE))</f>
        <v>#N/A</v>
      </c>
      <c r="H789" s="228">
        <f>IFERROR(IF(Comparativo!$E$6="Tabela Não Desonerada",VLOOKUP($C789,'Orçamento Base'!$D$12:$S$1673,16,FALSE),VLOOKUP($C789,#REF!,16,FALSE)),0)</f>
        <v>0</v>
      </c>
      <c r="I789" s="575" t="e">
        <f>IF(Comparativo!$E$6="Tabela Não Desonerada",VLOOKUP($C789,'Orçamento Base'!$D$12:$S$1673,11,FALSE),VLOOKUP($C789,#REF!,11,FALSE))</f>
        <v>#N/A</v>
      </c>
      <c r="J789" s="363">
        <f>IF(Comparativo!$E$6="Tabela Não Desonerada",Encargos!$F$44,Encargos!$D$44)</f>
        <v>1.1122000000000001</v>
      </c>
      <c r="K789" s="364"/>
      <c r="L789" s="365" t="e">
        <f t="shared" si="72"/>
        <v>#N/A</v>
      </c>
      <c r="M789" s="365" t="e">
        <f t="shared" si="73"/>
        <v>#N/A</v>
      </c>
      <c r="N789" s="376" t="e">
        <f t="shared" si="74"/>
        <v>#N/A</v>
      </c>
      <c r="O789" s="205" t="e">
        <f>IF(Comparativo!$E$6="Tabela Não Desonerada",VLOOKUP($C789,'Orçamento Base'!$D$12:$S$1673,13,FALSE),VLOOKUP($C789,#REF!,13,FALSE))</f>
        <v>#N/A</v>
      </c>
      <c r="P789" s="205" t="e">
        <f t="shared" si="75"/>
        <v>#N/A</v>
      </c>
      <c r="Q789" s="205" t="e">
        <f>IF(Comparativo!$E$6="Tabela Não Desonerada",VLOOKUP($C789,'Orçamento Base'!$D$12:$S$1673,14,FALSE),VLOOKUP($C789,#REF!,14,FALSE))</f>
        <v>#N/A</v>
      </c>
      <c r="R789" s="205" t="e">
        <f t="shared" si="76"/>
        <v>#N/A</v>
      </c>
      <c r="S789" s="205" t="e">
        <f>IF(Comparativo!$E$6="Tabela Não Desonerada",VLOOKUP($C789,'Orçamento Base'!$D$12:$S$1673,15,FALSE),VLOOKUP($C789,#REF!,15,FALSE))</f>
        <v>#N/A</v>
      </c>
      <c r="T789" s="205" t="e">
        <f t="shared" si="77"/>
        <v>#N/A</v>
      </c>
    </row>
    <row r="790" spans="1:20" ht="15">
      <c r="A790" s="203">
        <v>1</v>
      </c>
      <c r="B790" s="203" t="e">
        <f>'Orçamento-TCE'!B790</f>
        <v>#N/A</v>
      </c>
      <c r="C790" s="229">
        <f>'Orçamento-TCE'!C790</f>
        <v>0</v>
      </c>
      <c r="D790" s="199" t="e">
        <f>'Orçamento-TCE'!G790</f>
        <v>#N/A</v>
      </c>
      <c r="E790" s="204">
        <f>'Orçamento-TCE'!H790</f>
        <v>0</v>
      </c>
      <c r="F790" s="230" t="e">
        <f>'Orçamento-TCE'!I790</f>
        <v>#N/A</v>
      </c>
      <c r="G790" s="227" t="e">
        <f>IF(Comparativo!$E$6="Tabela Não Desonerada",VLOOKUP($C790,'Orçamento Base'!$D$12:$S$1673,12,FALSE),VLOOKUP($C790,#REF!,12,FALSE))</f>
        <v>#N/A</v>
      </c>
      <c r="H790" s="228">
        <f>IFERROR(IF(Comparativo!$E$6="Tabela Não Desonerada",VLOOKUP($C790,'Orçamento Base'!$D$12:$S$1673,16,FALSE),VLOOKUP($C790,#REF!,16,FALSE)),0)</f>
        <v>0</v>
      </c>
      <c r="I790" s="575" t="e">
        <f>IF(Comparativo!$E$6="Tabela Não Desonerada",VLOOKUP($C790,'Orçamento Base'!$D$12:$S$1673,11,FALSE),VLOOKUP($C790,#REF!,11,FALSE))</f>
        <v>#N/A</v>
      </c>
      <c r="J790" s="363">
        <f>IF(Comparativo!$E$6="Tabela Não Desonerada",Encargos!$F$44,Encargos!$D$44)</f>
        <v>1.1122000000000001</v>
      </c>
      <c r="K790" s="364"/>
      <c r="L790" s="365" t="e">
        <f t="shared" si="72"/>
        <v>#N/A</v>
      </c>
      <c r="M790" s="365" t="e">
        <f t="shared" si="73"/>
        <v>#N/A</v>
      </c>
      <c r="N790" s="376" t="e">
        <f t="shared" si="74"/>
        <v>#N/A</v>
      </c>
      <c r="O790" s="205" t="e">
        <f>IF(Comparativo!$E$6="Tabela Não Desonerada",VLOOKUP($C790,'Orçamento Base'!$D$12:$S$1673,13,FALSE),VLOOKUP($C790,#REF!,13,FALSE))</f>
        <v>#N/A</v>
      </c>
      <c r="P790" s="205" t="e">
        <f t="shared" si="75"/>
        <v>#N/A</v>
      </c>
      <c r="Q790" s="205" t="e">
        <f>IF(Comparativo!$E$6="Tabela Não Desonerada",VLOOKUP($C790,'Orçamento Base'!$D$12:$S$1673,14,FALSE),VLOOKUP($C790,#REF!,14,FALSE))</f>
        <v>#N/A</v>
      </c>
      <c r="R790" s="205" t="e">
        <f t="shared" si="76"/>
        <v>#N/A</v>
      </c>
      <c r="S790" s="205" t="e">
        <f>IF(Comparativo!$E$6="Tabela Não Desonerada",VLOOKUP($C790,'Orçamento Base'!$D$12:$S$1673,15,FALSE),VLOOKUP($C790,#REF!,15,FALSE))</f>
        <v>#N/A</v>
      </c>
      <c r="T790" s="205" t="e">
        <f t="shared" si="77"/>
        <v>#N/A</v>
      </c>
    </row>
    <row r="791" spans="1:20" ht="15">
      <c r="A791" s="203">
        <v>1</v>
      </c>
      <c r="B791" s="203" t="e">
        <f>'Orçamento-TCE'!B791</f>
        <v>#N/A</v>
      </c>
      <c r="C791" s="229">
        <f>'Orçamento-TCE'!C791</f>
        <v>0</v>
      </c>
      <c r="D791" s="199" t="e">
        <f>'Orçamento-TCE'!G791</f>
        <v>#N/A</v>
      </c>
      <c r="E791" s="204">
        <f>'Orçamento-TCE'!H791</f>
        <v>0</v>
      </c>
      <c r="F791" s="230" t="e">
        <f>'Orçamento-TCE'!I791</f>
        <v>#N/A</v>
      </c>
      <c r="G791" s="227" t="e">
        <f>IF(Comparativo!$E$6="Tabela Não Desonerada",VLOOKUP($C791,'Orçamento Base'!$D$12:$S$1673,12,FALSE),VLOOKUP($C791,#REF!,12,FALSE))</f>
        <v>#N/A</v>
      </c>
      <c r="H791" s="228">
        <f>IFERROR(IF(Comparativo!$E$6="Tabela Não Desonerada",VLOOKUP($C791,'Orçamento Base'!$D$12:$S$1673,16,FALSE),VLOOKUP($C791,#REF!,16,FALSE)),0)</f>
        <v>0</v>
      </c>
      <c r="I791" s="575" t="e">
        <f>IF(Comparativo!$E$6="Tabela Não Desonerada",VLOOKUP($C791,'Orçamento Base'!$D$12:$S$1673,11,FALSE),VLOOKUP($C791,#REF!,11,FALSE))</f>
        <v>#N/A</v>
      </c>
      <c r="J791" s="363">
        <f>IF(Comparativo!$E$6="Tabela Não Desonerada",Encargos!$F$44,Encargos!$D$44)</f>
        <v>1.1122000000000001</v>
      </c>
      <c r="K791" s="364"/>
      <c r="L791" s="365" t="e">
        <f t="shared" si="72"/>
        <v>#N/A</v>
      </c>
      <c r="M791" s="365" t="e">
        <f t="shared" si="73"/>
        <v>#N/A</v>
      </c>
      <c r="N791" s="376" t="e">
        <f t="shared" si="74"/>
        <v>#N/A</v>
      </c>
      <c r="O791" s="205" t="e">
        <f>IF(Comparativo!$E$6="Tabela Não Desonerada",VLOOKUP($C791,'Orçamento Base'!$D$12:$S$1673,13,FALSE),VLOOKUP($C791,#REF!,13,FALSE))</f>
        <v>#N/A</v>
      </c>
      <c r="P791" s="205" t="e">
        <f t="shared" si="75"/>
        <v>#N/A</v>
      </c>
      <c r="Q791" s="205" t="e">
        <f>IF(Comparativo!$E$6="Tabela Não Desonerada",VLOOKUP($C791,'Orçamento Base'!$D$12:$S$1673,14,FALSE),VLOOKUP($C791,#REF!,14,FALSE))</f>
        <v>#N/A</v>
      </c>
      <c r="R791" s="205" t="e">
        <f t="shared" si="76"/>
        <v>#N/A</v>
      </c>
      <c r="S791" s="205" t="e">
        <f>IF(Comparativo!$E$6="Tabela Não Desonerada",VLOOKUP($C791,'Orçamento Base'!$D$12:$S$1673,15,FALSE),VLOOKUP($C791,#REF!,15,FALSE))</f>
        <v>#N/A</v>
      </c>
      <c r="T791" s="205" t="e">
        <f t="shared" si="77"/>
        <v>#N/A</v>
      </c>
    </row>
    <row r="792" spans="1:20" ht="15">
      <c r="A792" s="203">
        <v>1</v>
      </c>
      <c r="B792" s="203" t="e">
        <f>'Orçamento-TCE'!B792</f>
        <v>#N/A</v>
      </c>
      <c r="C792" s="229">
        <f>'Orçamento-TCE'!C792</f>
        <v>0</v>
      </c>
      <c r="D792" s="199" t="e">
        <f>'Orçamento-TCE'!G792</f>
        <v>#N/A</v>
      </c>
      <c r="E792" s="204">
        <f>'Orçamento-TCE'!H792</f>
        <v>0</v>
      </c>
      <c r="F792" s="230" t="e">
        <f>'Orçamento-TCE'!I792</f>
        <v>#N/A</v>
      </c>
      <c r="G792" s="227" t="e">
        <f>IF(Comparativo!$E$6="Tabela Não Desonerada",VLOOKUP($C792,'Orçamento Base'!$D$12:$S$1673,12,FALSE),VLOOKUP($C792,#REF!,12,FALSE))</f>
        <v>#N/A</v>
      </c>
      <c r="H792" s="228">
        <f>IFERROR(IF(Comparativo!$E$6="Tabela Não Desonerada",VLOOKUP($C792,'Orçamento Base'!$D$12:$S$1673,16,FALSE),VLOOKUP($C792,#REF!,16,FALSE)),0)</f>
        <v>0</v>
      </c>
      <c r="I792" s="575" t="e">
        <f>IF(Comparativo!$E$6="Tabela Não Desonerada",VLOOKUP($C792,'Orçamento Base'!$D$12:$S$1673,11,FALSE),VLOOKUP($C792,#REF!,11,FALSE))</f>
        <v>#N/A</v>
      </c>
      <c r="J792" s="363">
        <f>IF(Comparativo!$E$6="Tabela Não Desonerada",Encargos!$F$44,Encargos!$D$44)</f>
        <v>1.1122000000000001</v>
      </c>
      <c r="K792" s="364"/>
      <c r="L792" s="365" t="e">
        <f t="shared" si="72"/>
        <v>#N/A</v>
      </c>
      <c r="M792" s="365" t="e">
        <f t="shared" si="73"/>
        <v>#N/A</v>
      </c>
      <c r="N792" s="376" t="e">
        <f t="shared" si="74"/>
        <v>#N/A</v>
      </c>
      <c r="O792" s="205" t="e">
        <f>IF(Comparativo!$E$6="Tabela Não Desonerada",VLOOKUP($C792,'Orçamento Base'!$D$12:$S$1673,13,FALSE),VLOOKUP($C792,#REF!,13,FALSE))</f>
        <v>#N/A</v>
      </c>
      <c r="P792" s="205" t="e">
        <f t="shared" si="75"/>
        <v>#N/A</v>
      </c>
      <c r="Q792" s="205" t="e">
        <f>IF(Comparativo!$E$6="Tabela Não Desonerada",VLOOKUP($C792,'Orçamento Base'!$D$12:$S$1673,14,FALSE),VLOOKUP($C792,#REF!,14,FALSE))</f>
        <v>#N/A</v>
      </c>
      <c r="R792" s="205" t="e">
        <f t="shared" si="76"/>
        <v>#N/A</v>
      </c>
      <c r="S792" s="205" t="e">
        <f>IF(Comparativo!$E$6="Tabela Não Desonerada",VLOOKUP($C792,'Orçamento Base'!$D$12:$S$1673,15,FALSE),VLOOKUP($C792,#REF!,15,FALSE))</f>
        <v>#N/A</v>
      </c>
      <c r="T792" s="205" t="e">
        <f t="shared" si="77"/>
        <v>#N/A</v>
      </c>
    </row>
    <row r="793" spans="1:20" ht="15">
      <c r="A793" s="203">
        <v>1</v>
      </c>
      <c r="B793" s="203" t="e">
        <f>'Orçamento-TCE'!B793</f>
        <v>#N/A</v>
      </c>
      <c r="C793" s="229">
        <f>'Orçamento-TCE'!C793</f>
        <v>0</v>
      </c>
      <c r="D793" s="199" t="e">
        <f>'Orçamento-TCE'!G793</f>
        <v>#N/A</v>
      </c>
      <c r="E793" s="204">
        <f>'Orçamento-TCE'!H793</f>
        <v>0</v>
      </c>
      <c r="F793" s="230" t="e">
        <f>'Orçamento-TCE'!I793</f>
        <v>#N/A</v>
      </c>
      <c r="G793" s="227" t="e">
        <f>IF(Comparativo!$E$6="Tabela Não Desonerada",VLOOKUP($C793,'Orçamento Base'!$D$12:$S$1673,12,FALSE),VLOOKUP($C793,#REF!,12,FALSE))</f>
        <v>#N/A</v>
      </c>
      <c r="H793" s="228">
        <f>IFERROR(IF(Comparativo!$E$6="Tabela Não Desonerada",VLOOKUP($C793,'Orçamento Base'!$D$12:$S$1673,16,FALSE),VLOOKUP($C793,#REF!,16,FALSE)),0)</f>
        <v>0</v>
      </c>
      <c r="I793" s="575" t="e">
        <f>IF(Comparativo!$E$6="Tabela Não Desonerada",VLOOKUP($C793,'Orçamento Base'!$D$12:$S$1673,11,FALSE),VLOOKUP($C793,#REF!,11,FALSE))</f>
        <v>#N/A</v>
      </c>
      <c r="J793" s="363">
        <f>IF(Comparativo!$E$6="Tabela Não Desonerada",Encargos!$F$44,Encargos!$D$44)</f>
        <v>1.1122000000000001</v>
      </c>
      <c r="K793" s="364"/>
      <c r="L793" s="365" t="e">
        <f t="shared" si="72"/>
        <v>#N/A</v>
      </c>
      <c r="M793" s="365" t="e">
        <f t="shared" si="73"/>
        <v>#N/A</v>
      </c>
      <c r="N793" s="376" t="e">
        <f t="shared" si="74"/>
        <v>#N/A</v>
      </c>
      <c r="O793" s="205" t="e">
        <f>IF(Comparativo!$E$6="Tabela Não Desonerada",VLOOKUP($C793,'Orçamento Base'!$D$12:$S$1673,13,FALSE),VLOOKUP($C793,#REF!,13,FALSE))</f>
        <v>#N/A</v>
      </c>
      <c r="P793" s="205" t="e">
        <f t="shared" si="75"/>
        <v>#N/A</v>
      </c>
      <c r="Q793" s="205" t="e">
        <f>IF(Comparativo!$E$6="Tabela Não Desonerada",VLOOKUP($C793,'Orçamento Base'!$D$12:$S$1673,14,FALSE),VLOOKUP($C793,#REF!,14,FALSE))</f>
        <v>#N/A</v>
      </c>
      <c r="R793" s="205" t="e">
        <f t="shared" si="76"/>
        <v>#N/A</v>
      </c>
      <c r="S793" s="205" t="e">
        <f>IF(Comparativo!$E$6="Tabela Não Desonerada",VLOOKUP($C793,'Orçamento Base'!$D$12:$S$1673,15,FALSE),VLOOKUP($C793,#REF!,15,FALSE))</f>
        <v>#N/A</v>
      </c>
      <c r="T793" s="205" t="e">
        <f t="shared" si="77"/>
        <v>#N/A</v>
      </c>
    </row>
    <row r="794" spans="1:20" ht="15">
      <c r="A794" s="203">
        <v>1</v>
      </c>
      <c r="B794" s="203" t="e">
        <f>'Orçamento-TCE'!B794</f>
        <v>#N/A</v>
      </c>
      <c r="C794" s="229">
        <f>'Orçamento-TCE'!C794</f>
        <v>0</v>
      </c>
      <c r="D794" s="199" t="e">
        <f>'Orçamento-TCE'!G794</f>
        <v>#N/A</v>
      </c>
      <c r="E794" s="204">
        <f>'Orçamento-TCE'!H794</f>
        <v>0</v>
      </c>
      <c r="F794" s="230" t="e">
        <f>'Orçamento-TCE'!I794</f>
        <v>#N/A</v>
      </c>
      <c r="G794" s="227" t="e">
        <f>IF(Comparativo!$E$6="Tabela Não Desonerada",VLOOKUP($C794,'Orçamento Base'!$D$12:$S$1673,12,FALSE),VLOOKUP($C794,#REF!,12,FALSE))</f>
        <v>#N/A</v>
      </c>
      <c r="H794" s="228">
        <f>IFERROR(IF(Comparativo!$E$6="Tabela Não Desonerada",VLOOKUP($C794,'Orçamento Base'!$D$12:$S$1673,16,FALSE),VLOOKUP($C794,#REF!,16,FALSE)),0)</f>
        <v>0</v>
      </c>
      <c r="I794" s="575" t="e">
        <f>IF(Comparativo!$E$6="Tabela Não Desonerada",VLOOKUP($C794,'Orçamento Base'!$D$12:$S$1673,11,FALSE),VLOOKUP($C794,#REF!,11,FALSE))</f>
        <v>#N/A</v>
      </c>
      <c r="J794" s="363">
        <f>IF(Comparativo!$E$6="Tabela Não Desonerada",Encargos!$F$44,Encargos!$D$44)</f>
        <v>1.1122000000000001</v>
      </c>
      <c r="K794" s="364"/>
      <c r="L794" s="365" t="e">
        <f t="shared" si="72"/>
        <v>#N/A</v>
      </c>
      <c r="M794" s="365" t="e">
        <f t="shared" si="73"/>
        <v>#N/A</v>
      </c>
      <c r="N794" s="376" t="e">
        <f t="shared" si="74"/>
        <v>#N/A</v>
      </c>
      <c r="O794" s="205" t="e">
        <f>IF(Comparativo!$E$6="Tabela Não Desonerada",VLOOKUP($C794,'Orçamento Base'!$D$12:$S$1673,13,FALSE),VLOOKUP($C794,#REF!,13,FALSE))</f>
        <v>#N/A</v>
      </c>
      <c r="P794" s="205" t="e">
        <f t="shared" si="75"/>
        <v>#N/A</v>
      </c>
      <c r="Q794" s="205" t="e">
        <f>IF(Comparativo!$E$6="Tabela Não Desonerada",VLOOKUP($C794,'Orçamento Base'!$D$12:$S$1673,14,FALSE),VLOOKUP($C794,#REF!,14,FALSE))</f>
        <v>#N/A</v>
      </c>
      <c r="R794" s="205" t="e">
        <f t="shared" si="76"/>
        <v>#N/A</v>
      </c>
      <c r="S794" s="205" t="e">
        <f>IF(Comparativo!$E$6="Tabela Não Desonerada",VLOOKUP($C794,'Orçamento Base'!$D$12:$S$1673,15,FALSE),VLOOKUP($C794,#REF!,15,FALSE))</f>
        <v>#N/A</v>
      </c>
      <c r="T794" s="205" t="e">
        <f t="shared" si="77"/>
        <v>#N/A</v>
      </c>
    </row>
    <row r="795" spans="1:20" ht="15">
      <c r="A795" s="203">
        <v>1</v>
      </c>
      <c r="B795" s="203" t="e">
        <f>'Orçamento-TCE'!B795</f>
        <v>#N/A</v>
      </c>
      <c r="C795" s="229">
        <f>'Orçamento-TCE'!C795</f>
        <v>0</v>
      </c>
      <c r="D795" s="199" t="e">
        <f>'Orçamento-TCE'!G795</f>
        <v>#N/A</v>
      </c>
      <c r="E795" s="204">
        <f>'Orçamento-TCE'!H795</f>
        <v>0</v>
      </c>
      <c r="F795" s="230" t="e">
        <f>'Orçamento-TCE'!I795</f>
        <v>#N/A</v>
      </c>
      <c r="G795" s="227" t="e">
        <f>IF(Comparativo!$E$6="Tabela Não Desonerada",VLOOKUP($C795,'Orçamento Base'!$D$12:$S$1673,12,FALSE),VLOOKUP($C795,#REF!,12,FALSE))</f>
        <v>#N/A</v>
      </c>
      <c r="H795" s="228">
        <f>IFERROR(IF(Comparativo!$E$6="Tabela Não Desonerada",VLOOKUP($C795,'Orçamento Base'!$D$12:$S$1673,16,FALSE),VLOOKUP($C795,#REF!,16,FALSE)),0)</f>
        <v>0</v>
      </c>
      <c r="I795" s="575" t="e">
        <f>IF(Comparativo!$E$6="Tabela Não Desonerada",VLOOKUP($C795,'Orçamento Base'!$D$12:$S$1673,11,FALSE),VLOOKUP($C795,#REF!,11,FALSE))</f>
        <v>#N/A</v>
      </c>
      <c r="J795" s="363">
        <f>IF(Comparativo!$E$6="Tabela Não Desonerada",Encargos!$F$44,Encargos!$D$44)</f>
        <v>1.1122000000000001</v>
      </c>
      <c r="K795" s="364"/>
      <c r="L795" s="365" t="e">
        <f t="shared" si="72"/>
        <v>#N/A</v>
      </c>
      <c r="M795" s="365" t="e">
        <f t="shared" si="73"/>
        <v>#N/A</v>
      </c>
      <c r="N795" s="376" t="e">
        <f t="shared" si="74"/>
        <v>#N/A</v>
      </c>
      <c r="O795" s="205" t="e">
        <f>IF(Comparativo!$E$6="Tabela Não Desonerada",VLOOKUP($C795,'Orçamento Base'!$D$12:$S$1673,13,FALSE),VLOOKUP($C795,#REF!,13,FALSE))</f>
        <v>#N/A</v>
      </c>
      <c r="P795" s="205" t="e">
        <f t="shared" si="75"/>
        <v>#N/A</v>
      </c>
      <c r="Q795" s="205" t="e">
        <f>IF(Comparativo!$E$6="Tabela Não Desonerada",VLOOKUP($C795,'Orçamento Base'!$D$12:$S$1673,14,FALSE),VLOOKUP($C795,#REF!,14,FALSE))</f>
        <v>#N/A</v>
      </c>
      <c r="R795" s="205" t="e">
        <f t="shared" si="76"/>
        <v>#N/A</v>
      </c>
      <c r="S795" s="205" t="e">
        <f>IF(Comparativo!$E$6="Tabela Não Desonerada",VLOOKUP($C795,'Orçamento Base'!$D$12:$S$1673,15,FALSE),VLOOKUP($C795,#REF!,15,FALSE))</f>
        <v>#N/A</v>
      </c>
      <c r="T795" s="205" t="e">
        <f t="shared" si="77"/>
        <v>#N/A</v>
      </c>
    </row>
    <row r="796" spans="1:20" ht="15">
      <c r="A796" s="203">
        <v>1</v>
      </c>
      <c r="B796" s="203" t="e">
        <f>'Orçamento-TCE'!B796</f>
        <v>#N/A</v>
      </c>
      <c r="C796" s="229">
        <f>'Orçamento-TCE'!C796</f>
        <v>0</v>
      </c>
      <c r="D796" s="199" t="e">
        <f>'Orçamento-TCE'!G796</f>
        <v>#N/A</v>
      </c>
      <c r="E796" s="204">
        <f>'Orçamento-TCE'!H796</f>
        <v>0</v>
      </c>
      <c r="F796" s="230" t="e">
        <f>'Orçamento-TCE'!I796</f>
        <v>#N/A</v>
      </c>
      <c r="G796" s="227" t="e">
        <f>IF(Comparativo!$E$6="Tabela Não Desonerada",VLOOKUP($C796,'Orçamento Base'!$D$12:$S$1673,12,FALSE),VLOOKUP($C796,#REF!,12,FALSE))</f>
        <v>#N/A</v>
      </c>
      <c r="H796" s="228">
        <f>IFERROR(IF(Comparativo!$E$6="Tabela Não Desonerada",VLOOKUP($C796,'Orçamento Base'!$D$12:$S$1673,16,FALSE),VLOOKUP($C796,#REF!,16,FALSE)),0)</f>
        <v>0</v>
      </c>
      <c r="I796" s="575" t="e">
        <f>IF(Comparativo!$E$6="Tabela Não Desonerada",VLOOKUP($C796,'Orçamento Base'!$D$12:$S$1673,11,FALSE),VLOOKUP($C796,#REF!,11,FALSE))</f>
        <v>#N/A</v>
      </c>
      <c r="J796" s="363">
        <f>IF(Comparativo!$E$6="Tabela Não Desonerada",Encargos!$F$44,Encargos!$D$44)</f>
        <v>1.1122000000000001</v>
      </c>
      <c r="K796" s="364"/>
      <c r="L796" s="365" t="e">
        <f t="shared" si="72"/>
        <v>#N/A</v>
      </c>
      <c r="M796" s="365" t="e">
        <f t="shared" si="73"/>
        <v>#N/A</v>
      </c>
      <c r="N796" s="376" t="e">
        <f t="shared" si="74"/>
        <v>#N/A</v>
      </c>
      <c r="O796" s="205" t="e">
        <f>IF(Comparativo!$E$6="Tabela Não Desonerada",VLOOKUP($C796,'Orçamento Base'!$D$12:$S$1673,13,FALSE),VLOOKUP($C796,#REF!,13,FALSE))</f>
        <v>#N/A</v>
      </c>
      <c r="P796" s="205" t="e">
        <f t="shared" si="75"/>
        <v>#N/A</v>
      </c>
      <c r="Q796" s="205" t="e">
        <f>IF(Comparativo!$E$6="Tabela Não Desonerada",VLOOKUP($C796,'Orçamento Base'!$D$12:$S$1673,14,FALSE),VLOOKUP($C796,#REF!,14,FALSE))</f>
        <v>#N/A</v>
      </c>
      <c r="R796" s="205" t="e">
        <f t="shared" si="76"/>
        <v>#N/A</v>
      </c>
      <c r="S796" s="205" t="e">
        <f>IF(Comparativo!$E$6="Tabela Não Desonerada",VLOOKUP($C796,'Orçamento Base'!$D$12:$S$1673,15,FALSE),VLOOKUP($C796,#REF!,15,FALSE))</f>
        <v>#N/A</v>
      </c>
      <c r="T796" s="205" t="e">
        <f t="shared" si="77"/>
        <v>#N/A</v>
      </c>
    </row>
    <row r="797" spans="1:20" ht="15">
      <c r="A797" s="203">
        <v>1</v>
      </c>
      <c r="B797" s="203" t="e">
        <f>'Orçamento-TCE'!B797</f>
        <v>#N/A</v>
      </c>
      <c r="C797" s="229">
        <f>'Orçamento-TCE'!C797</f>
        <v>0</v>
      </c>
      <c r="D797" s="199" t="e">
        <f>'Orçamento-TCE'!G797</f>
        <v>#N/A</v>
      </c>
      <c r="E797" s="204">
        <f>'Orçamento-TCE'!H797</f>
        <v>0</v>
      </c>
      <c r="F797" s="230" t="e">
        <f>'Orçamento-TCE'!I797</f>
        <v>#N/A</v>
      </c>
      <c r="G797" s="227" t="e">
        <f>IF(Comparativo!$E$6="Tabela Não Desonerada",VLOOKUP($C797,'Orçamento Base'!$D$12:$S$1673,12,FALSE),VLOOKUP($C797,#REF!,12,FALSE))</f>
        <v>#N/A</v>
      </c>
      <c r="H797" s="228">
        <f>IFERROR(IF(Comparativo!$E$6="Tabela Não Desonerada",VLOOKUP($C797,'Orçamento Base'!$D$12:$S$1673,16,FALSE),VLOOKUP($C797,#REF!,16,FALSE)),0)</f>
        <v>0</v>
      </c>
      <c r="I797" s="575" t="e">
        <f>IF(Comparativo!$E$6="Tabela Não Desonerada",VLOOKUP($C797,'Orçamento Base'!$D$12:$S$1673,11,FALSE),VLOOKUP($C797,#REF!,11,FALSE))</f>
        <v>#N/A</v>
      </c>
      <c r="J797" s="363">
        <f>IF(Comparativo!$E$6="Tabela Não Desonerada",Encargos!$F$44,Encargos!$D$44)</f>
        <v>1.1122000000000001</v>
      </c>
      <c r="K797" s="364"/>
      <c r="L797" s="365" t="e">
        <f t="shared" si="72"/>
        <v>#N/A</v>
      </c>
      <c r="M797" s="365" t="e">
        <f t="shared" si="73"/>
        <v>#N/A</v>
      </c>
      <c r="N797" s="376" t="e">
        <f t="shared" si="74"/>
        <v>#N/A</v>
      </c>
      <c r="O797" s="205" t="e">
        <f>IF(Comparativo!$E$6="Tabela Não Desonerada",VLOOKUP($C797,'Orçamento Base'!$D$12:$S$1673,13,FALSE),VLOOKUP($C797,#REF!,13,FALSE))</f>
        <v>#N/A</v>
      </c>
      <c r="P797" s="205" t="e">
        <f t="shared" si="75"/>
        <v>#N/A</v>
      </c>
      <c r="Q797" s="205" t="e">
        <f>IF(Comparativo!$E$6="Tabela Não Desonerada",VLOOKUP($C797,'Orçamento Base'!$D$12:$S$1673,14,FALSE),VLOOKUP($C797,#REF!,14,FALSE))</f>
        <v>#N/A</v>
      </c>
      <c r="R797" s="205" t="e">
        <f t="shared" si="76"/>
        <v>#N/A</v>
      </c>
      <c r="S797" s="205" t="e">
        <f>IF(Comparativo!$E$6="Tabela Não Desonerada",VLOOKUP($C797,'Orçamento Base'!$D$12:$S$1673,15,FALSE),VLOOKUP($C797,#REF!,15,FALSE))</f>
        <v>#N/A</v>
      </c>
      <c r="T797" s="205" t="e">
        <f t="shared" si="77"/>
        <v>#N/A</v>
      </c>
    </row>
    <row r="798" spans="1:20" ht="15">
      <c r="A798" s="203">
        <v>1</v>
      </c>
      <c r="B798" s="203" t="e">
        <f>'Orçamento-TCE'!B798</f>
        <v>#N/A</v>
      </c>
      <c r="C798" s="229">
        <f>'Orçamento-TCE'!C798</f>
        <v>0</v>
      </c>
      <c r="D798" s="199" t="e">
        <f>'Orçamento-TCE'!G798</f>
        <v>#N/A</v>
      </c>
      <c r="E798" s="204">
        <f>'Orçamento-TCE'!H798</f>
        <v>0</v>
      </c>
      <c r="F798" s="230" t="e">
        <f>'Orçamento-TCE'!I798</f>
        <v>#N/A</v>
      </c>
      <c r="G798" s="227" t="e">
        <f>IF(Comparativo!$E$6="Tabela Não Desonerada",VLOOKUP($C798,'Orçamento Base'!$D$12:$S$1673,12,FALSE),VLOOKUP($C798,#REF!,12,FALSE))</f>
        <v>#N/A</v>
      </c>
      <c r="H798" s="228">
        <f>IFERROR(IF(Comparativo!$E$6="Tabela Não Desonerada",VLOOKUP($C798,'Orçamento Base'!$D$12:$S$1673,16,FALSE),VLOOKUP($C798,#REF!,16,FALSE)),0)</f>
        <v>0</v>
      </c>
      <c r="I798" s="575" t="e">
        <f>IF(Comparativo!$E$6="Tabela Não Desonerada",VLOOKUP($C798,'Orçamento Base'!$D$12:$S$1673,11,FALSE),VLOOKUP($C798,#REF!,11,FALSE))</f>
        <v>#N/A</v>
      </c>
      <c r="J798" s="363">
        <f>IF(Comparativo!$E$6="Tabela Não Desonerada",Encargos!$F$44,Encargos!$D$44)</f>
        <v>1.1122000000000001</v>
      </c>
      <c r="K798" s="364"/>
      <c r="L798" s="365" t="e">
        <f t="shared" si="72"/>
        <v>#N/A</v>
      </c>
      <c r="M798" s="365" t="e">
        <f t="shared" si="73"/>
        <v>#N/A</v>
      </c>
      <c r="N798" s="376" t="e">
        <f t="shared" si="74"/>
        <v>#N/A</v>
      </c>
      <c r="O798" s="205" t="e">
        <f>IF(Comparativo!$E$6="Tabela Não Desonerada",VLOOKUP($C798,'Orçamento Base'!$D$12:$S$1673,13,FALSE),VLOOKUP($C798,#REF!,13,FALSE))</f>
        <v>#N/A</v>
      </c>
      <c r="P798" s="205" t="e">
        <f t="shared" si="75"/>
        <v>#N/A</v>
      </c>
      <c r="Q798" s="205" t="e">
        <f>IF(Comparativo!$E$6="Tabela Não Desonerada",VLOOKUP($C798,'Orçamento Base'!$D$12:$S$1673,14,FALSE),VLOOKUP($C798,#REF!,14,FALSE))</f>
        <v>#N/A</v>
      </c>
      <c r="R798" s="205" t="e">
        <f t="shared" si="76"/>
        <v>#N/A</v>
      </c>
      <c r="S798" s="205" t="e">
        <f>IF(Comparativo!$E$6="Tabela Não Desonerada",VLOOKUP($C798,'Orçamento Base'!$D$12:$S$1673,15,FALSE),VLOOKUP($C798,#REF!,15,FALSE))</f>
        <v>#N/A</v>
      </c>
      <c r="T798" s="205" t="e">
        <f t="shared" si="77"/>
        <v>#N/A</v>
      </c>
    </row>
    <row r="799" spans="1:20" ht="15">
      <c r="A799" s="203">
        <v>1</v>
      </c>
      <c r="B799" s="203" t="e">
        <f>'Orçamento-TCE'!B799</f>
        <v>#N/A</v>
      </c>
      <c r="C799" s="229">
        <f>'Orçamento-TCE'!C799</f>
        <v>0</v>
      </c>
      <c r="D799" s="199" t="e">
        <f>'Orçamento-TCE'!G799</f>
        <v>#N/A</v>
      </c>
      <c r="E799" s="204">
        <f>'Orçamento-TCE'!H799</f>
        <v>0</v>
      </c>
      <c r="F799" s="230" t="e">
        <f>'Orçamento-TCE'!I799</f>
        <v>#N/A</v>
      </c>
      <c r="G799" s="227" t="e">
        <f>IF(Comparativo!$E$6="Tabela Não Desonerada",VLOOKUP($C799,'Orçamento Base'!$D$12:$S$1673,12,FALSE),VLOOKUP($C799,#REF!,12,FALSE))</f>
        <v>#N/A</v>
      </c>
      <c r="H799" s="228">
        <f>IFERROR(IF(Comparativo!$E$6="Tabela Não Desonerada",VLOOKUP($C799,'Orçamento Base'!$D$12:$S$1673,16,FALSE),VLOOKUP($C799,#REF!,16,FALSE)),0)</f>
        <v>0</v>
      </c>
      <c r="I799" s="575" t="e">
        <f>IF(Comparativo!$E$6="Tabela Não Desonerada",VLOOKUP($C799,'Orçamento Base'!$D$12:$S$1673,11,FALSE),VLOOKUP($C799,#REF!,11,FALSE))</f>
        <v>#N/A</v>
      </c>
      <c r="J799" s="363">
        <f>IF(Comparativo!$E$6="Tabela Não Desonerada",Encargos!$F$44,Encargos!$D$44)</f>
        <v>1.1122000000000001</v>
      </c>
      <c r="K799" s="364"/>
      <c r="L799" s="365" t="e">
        <f t="shared" si="72"/>
        <v>#N/A</v>
      </c>
      <c r="M799" s="365" t="e">
        <f t="shared" si="73"/>
        <v>#N/A</v>
      </c>
      <c r="N799" s="376" t="e">
        <f t="shared" si="74"/>
        <v>#N/A</v>
      </c>
      <c r="O799" s="205" t="e">
        <f>IF(Comparativo!$E$6="Tabela Não Desonerada",VLOOKUP($C799,'Orçamento Base'!$D$12:$S$1673,13,FALSE),VLOOKUP($C799,#REF!,13,FALSE))</f>
        <v>#N/A</v>
      </c>
      <c r="P799" s="205" t="e">
        <f t="shared" si="75"/>
        <v>#N/A</v>
      </c>
      <c r="Q799" s="205" t="e">
        <f>IF(Comparativo!$E$6="Tabela Não Desonerada",VLOOKUP($C799,'Orçamento Base'!$D$12:$S$1673,14,FALSE),VLOOKUP($C799,#REF!,14,FALSE))</f>
        <v>#N/A</v>
      </c>
      <c r="R799" s="205" t="e">
        <f t="shared" si="76"/>
        <v>#N/A</v>
      </c>
      <c r="S799" s="205" t="e">
        <f>IF(Comparativo!$E$6="Tabela Não Desonerada",VLOOKUP($C799,'Orçamento Base'!$D$12:$S$1673,15,FALSE),VLOOKUP($C799,#REF!,15,FALSE))</f>
        <v>#N/A</v>
      </c>
      <c r="T799" s="205" t="e">
        <f t="shared" si="77"/>
        <v>#N/A</v>
      </c>
    </row>
    <row r="800" spans="1:20" ht="15">
      <c r="A800" s="203">
        <v>1</v>
      </c>
      <c r="B800" s="203" t="e">
        <f>'Orçamento-TCE'!B800</f>
        <v>#N/A</v>
      </c>
      <c r="C800" s="229">
        <f>'Orçamento-TCE'!C800</f>
        <v>0</v>
      </c>
      <c r="D800" s="199" t="e">
        <f>'Orçamento-TCE'!G800</f>
        <v>#N/A</v>
      </c>
      <c r="E800" s="204">
        <f>'Orçamento-TCE'!H800</f>
        <v>0</v>
      </c>
      <c r="F800" s="230" t="e">
        <f>'Orçamento-TCE'!I800</f>
        <v>#N/A</v>
      </c>
      <c r="G800" s="227" t="e">
        <f>IF(Comparativo!$E$6="Tabela Não Desonerada",VLOOKUP($C800,'Orçamento Base'!$D$12:$S$1673,12,FALSE),VLOOKUP($C800,#REF!,12,FALSE))</f>
        <v>#N/A</v>
      </c>
      <c r="H800" s="228">
        <f>IFERROR(IF(Comparativo!$E$6="Tabela Não Desonerada",VLOOKUP($C800,'Orçamento Base'!$D$12:$S$1673,16,FALSE),VLOOKUP($C800,#REF!,16,FALSE)),0)</f>
        <v>0</v>
      </c>
      <c r="I800" s="575" t="e">
        <f>IF(Comparativo!$E$6="Tabela Não Desonerada",VLOOKUP($C800,'Orçamento Base'!$D$12:$S$1673,11,FALSE),VLOOKUP($C800,#REF!,11,FALSE))</f>
        <v>#N/A</v>
      </c>
      <c r="J800" s="363">
        <f>IF(Comparativo!$E$6="Tabela Não Desonerada",Encargos!$F$44,Encargos!$D$44)</f>
        <v>1.1122000000000001</v>
      </c>
      <c r="K800" s="364"/>
      <c r="L800" s="365" t="e">
        <f t="shared" si="72"/>
        <v>#N/A</v>
      </c>
      <c r="M800" s="365" t="e">
        <f t="shared" si="73"/>
        <v>#N/A</v>
      </c>
      <c r="N800" s="376" t="e">
        <f t="shared" si="74"/>
        <v>#N/A</v>
      </c>
      <c r="O800" s="205" t="e">
        <f>IF(Comparativo!$E$6="Tabela Não Desonerada",VLOOKUP($C800,'Orçamento Base'!$D$12:$S$1673,13,FALSE),VLOOKUP($C800,#REF!,13,FALSE))</f>
        <v>#N/A</v>
      </c>
      <c r="P800" s="205" t="e">
        <f t="shared" si="75"/>
        <v>#N/A</v>
      </c>
      <c r="Q800" s="205" t="e">
        <f>IF(Comparativo!$E$6="Tabela Não Desonerada",VLOOKUP($C800,'Orçamento Base'!$D$12:$S$1673,14,FALSE),VLOOKUP($C800,#REF!,14,FALSE))</f>
        <v>#N/A</v>
      </c>
      <c r="R800" s="205" t="e">
        <f t="shared" si="76"/>
        <v>#N/A</v>
      </c>
      <c r="S800" s="205" t="e">
        <f>IF(Comparativo!$E$6="Tabela Não Desonerada",VLOOKUP($C800,'Orçamento Base'!$D$12:$S$1673,15,FALSE),VLOOKUP($C800,#REF!,15,FALSE))</f>
        <v>#N/A</v>
      </c>
      <c r="T800" s="205" t="e">
        <f t="shared" si="77"/>
        <v>#N/A</v>
      </c>
    </row>
    <row r="801" spans="1:20" ht="15">
      <c r="A801" s="203">
        <v>1</v>
      </c>
      <c r="B801" s="203" t="e">
        <f>'Orçamento-TCE'!B801</f>
        <v>#N/A</v>
      </c>
      <c r="C801" s="229">
        <f>'Orçamento-TCE'!C801</f>
        <v>0</v>
      </c>
      <c r="D801" s="199" t="e">
        <f>'Orçamento-TCE'!G801</f>
        <v>#N/A</v>
      </c>
      <c r="E801" s="204">
        <f>'Orçamento-TCE'!H801</f>
        <v>0</v>
      </c>
      <c r="F801" s="230" t="e">
        <f>'Orçamento-TCE'!I801</f>
        <v>#N/A</v>
      </c>
      <c r="G801" s="227" t="e">
        <f>IF(Comparativo!$E$6="Tabela Não Desonerada",VLOOKUP($C801,'Orçamento Base'!$D$12:$S$1673,12,FALSE),VLOOKUP($C801,#REF!,12,FALSE))</f>
        <v>#N/A</v>
      </c>
      <c r="H801" s="228">
        <f>IFERROR(IF(Comparativo!$E$6="Tabela Não Desonerada",VLOOKUP($C801,'Orçamento Base'!$D$12:$S$1673,16,FALSE),VLOOKUP($C801,#REF!,16,FALSE)),0)</f>
        <v>0</v>
      </c>
      <c r="I801" s="575" t="e">
        <f>IF(Comparativo!$E$6="Tabela Não Desonerada",VLOOKUP($C801,'Orçamento Base'!$D$12:$S$1673,11,FALSE),VLOOKUP($C801,#REF!,11,FALSE))</f>
        <v>#N/A</v>
      </c>
      <c r="J801" s="363">
        <f>IF(Comparativo!$E$6="Tabela Não Desonerada",Encargos!$F$44,Encargos!$D$44)</f>
        <v>1.1122000000000001</v>
      </c>
      <c r="K801" s="364"/>
      <c r="L801" s="365" t="e">
        <f t="shared" si="72"/>
        <v>#N/A</v>
      </c>
      <c r="M801" s="365" t="e">
        <f t="shared" si="73"/>
        <v>#N/A</v>
      </c>
      <c r="N801" s="376" t="e">
        <f t="shared" si="74"/>
        <v>#N/A</v>
      </c>
      <c r="O801" s="205" t="e">
        <f>IF(Comparativo!$E$6="Tabela Não Desonerada",VLOOKUP($C801,'Orçamento Base'!$D$12:$S$1673,13,FALSE),VLOOKUP($C801,#REF!,13,FALSE))</f>
        <v>#N/A</v>
      </c>
      <c r="P801" s="205" t="e">
        <f t="shared" si="75"/>
        <v>#N/A</v>
      </c>
      <c r="Q801" s="205" t="e">
        <f>IF(Comparativo!$E$6="Tabela Não Desonerada",VLOOKUP($C801,'Orçamento Base'!$D$12:$S$1673,14,FALSE),VLOOKUP($C801,#REF!,14,FALSE))</f>
        <v>#N/A</v>
      </c>
      <c r="R801" s="205" t="e">
        <f t="shared" si="76"/>
        <v>#N/A</v>
      </c>
      <c r="S801" s="205" t="e">
        <f>IF(Comparativo!$E$6="Tabela Não Desonerada",VLOOKUP($C801,'Orçamento Base'!$D$12:$S$1673,15,FALSE),VLOOKUP($C801,#REF!,15,FALSE))</f>
        <v>#N/A</v>
      </c>
      <c r="T801" s="205" t="e">
        <f t="shared" si="77"/>
        <v>#N/A</v>
      </c>
    </row>
    <row r="802" spans="1:20" ht="15">
      <c r="A802" s="203">
        <v>1</v>
      </c>
      <c r="B802" s="203" t="e">
        <f>'Orçamento-TCE'!B802</f>
        <v>#N/A</v>
      </c>
      <c r="C802" s="229">
        <f>'Orçamento-TCE'!C802</f>
        <v>0</v>
      </c>
      <c r="D802" s="199" t="e">
        <f>'Orçamento-TCE'!G802</f>
        <v>#N/A</v>
      </c>
      <c r="E802" s="204">
        <f>'Orçamento-TCE'!H802</f>
        <v>0</v>
      </c>
      <c r="F802" s="230" t="e">
        <f>'Orçamento-TCE'!I802</f>
        <v>#N/A</v>
      </c>
      <c r="G802" s="227" t="e">
        <f>IF(Comparativo!$E$6="Tabela Não Desonerada",VLOOKUP($C802,'Orçamento Base'!$D$12:$S$1673,12,FALSE),VLOOKUP($C802,#REF!,12,FALSE))</f>
        <v>#N/A</v>
      </c>
      <c r="H802" s="228">
        <f>IFERROR(IF(Comparativo!$E$6="Tabela Não Desonerada",VLOOKUP($C802,'Orçamento Base'!$D$12:$S$1673,16,FALSE),VLOOKUP($C802,#REF!,16,FALSE)),0)</f>
        <v>0</v>
      </c>
      <c r="I802" s="575" t="e">
        <f>IF(Comparativo!$E$6="Tabela Não Desonerada",VLOOKUP($C802,'Orçamento Base'!$D$12:$S$1673,11,FALSE),VLOOKUP($C802,#REF!,11,FALSE))</f>
        <v>#N/A</v>
      </c>
      <c r="J802" s="363">
        <f>IF(Comparativo!$E$6="Tabela Não Desonerada",Encargos!$F$44,Encargos!$D$44)</f>
        <v>1.1122000000000001</v>
      </c>
      <c r="K802" s="364"/>
      <c r="L802" s="365" t="e">
        <f t="shared" si="72"/>
        <v>#N/A</v>
      </c>
      <c r="M802" s="365" t="e">
        <f t="shared" si="73"/>
        <v>#N/A</v>
      </c>
      <c r="N802" s="376" t="e">
        <f t="shared" si="74"/>
        <v>#N/A</v>
      </c>
      <c r="O802" s="205" t="e">
        <f>IF(Comparativo!$E$6="Tabela Não Desonerada",VLOOKUP($C802,'Orçamento Base'!$D$12:$S$1673,13,FALSE),VLOOKUP($C802,#REF!,13,FALSE))</f>
        <v>#N/A</v>
      </c>
      <c r="P802" s="205" t="e">
        <f t="shared" si="75"/>
        <v>#N/A</v>
      </c>
      <c r="Q802" s="205" t="e">
        <f>IF(Comparativo!$E$6="Tabela Não Desonerada",VLOOKUP($C802,'Orçamento Base'!$D$12:$S$1673,14,FALSE),VLOOKUP($C802,#REF!,14,FALSE))</f>
        <v>#N/A</v>
      </c>
      <c r="R802" s="205" t="e">
        <f t="shared" si="76"/>
        <v>#N/A</v>
      </c>
      <c r="S802" s="205" t="e">
        <f>IF(Comparativo!$E$6="Tabela Não Desonerada",VLOOKUP($C802,'Orçamento Base'!$D$12:$S$1673,15,FALSE),VLOOKUP($C802,#REF!,15,FALSE))</f>
        <v>#N/A</v>
      </c>
      <c r="T802" s="205" t="e">
        <f t="shared" si="77"/>
        <v>#N/A</v>
      </c>
    </row>
    <row r="803" spans="1:20" ht="15">
      <c r="A803" s="203">
        <v>1</v>
      </c>
      <c r="B803" s="203" t="e">
        <f>'Orçamento-TCE'!B803</f>
        <v>#N/A</v>
      </c>
      <c r="C803" s="229">
        <f>'Orçamento-TCE'!C803</f>
        <v>0</v>
      </c>
      <c r="D803" s="199" t="e">
        <f>'Orçamento-TCE'!G803</f>
        <v>#N/A</v>
      </c>
      <c r="E803" s="204">
        <f>'Orçamento-TCE'!H803</f>
        <v>0</v>
      </c>
      <c r="F803" s="230" t="e">
        <f>'Orçamento-TCE'!I803</f>
        <v>#N/A</v>
      </c>
      <c r="G803" s="227" t="e">
        <f>IF(Comparativo!$E$6="Tabela Não Desonerada",VLOOKUP($C803,'Orçamento Base'!$D$12:$S$1673,12,FALSE),VLOOKUP($C803,#REF!,12,FALSE))</f>
        <v>#N/A</v>
      </c>
      <c r="H803" s="228">
        <f>IFERROR(IF(Comparativo!$E$6="Tabela Não Desonerada",VLOOKUP($C803,'Orçamento Base'!$D$12:$S$1673,16,FALSE),VLOOKUP($C803,#REF!,16,FALSE)),0)</f>
        <v>0</v>
      </c>
      <c r="I803" s="575" t="e">
        <f>IF(Comparativo!$E$6="Tabela Não Desonerada",VLOOKUP($C803,'Orçamento Base'!$D$12:$S$1673,11,FALSE),VLOOKUP($C803,#REF!,11,FALSE))</f>
        <v>#N/A</v>
      </c>
      <c r="J803" s="363">
        <f>IF(Comparativo!$E$6="Tabela Não Desonerada",Encargos!$F$44,Encargos!$D$44)</f>
        <v>1.1122000000000001</v>
      </c>
      <c r="K803" s="364"/>
      <c r="L803" s="365" t="e">
        <f t="shared" si="72"/>
        <v>#N/A</v>
      </c>
      <c r="M803" s="365" t="e">
        <f t="shared" si="73"/>
        <v>#N/A</v>
      </c>
      <c r="N803" s="376" t="e">
        <f t="shared" si="74"/>
        <v>#N/A</v>
      </c>
      <c r="O803" s="205" t="e">
        <f>IF(Comparativo!$E$6="Tabela Não Desonerada",VLOOKUP($C803,'Orçamento Base'!$D$12:$S$1673,13,FALSE),VLOOKUP($C803,#REF!,13,FALSE))</f>
        <v>#N/A</v>
      </c>
      <c r="P803" s="205" t="e">
        <f t="shared" si="75"/>
        <v>#N/A</v>
      </c>
      <c r="Q803" s="205" t="e">
        <f>IF(Comparativo!$E$6="Tabela Não Desonerada",VLOOKUP($C803,'Orçamento Base'!$D$12:$S$1673,14,FALSE),VLOOKUP($C803,#REF!,14,FALSE))</f>
        <v>#N/A</v>
      </c>
      <c r="R803" s="205" t="e">
        <f t="shared" si="76"/>
        <v>#N/A</v>
      </c>
      <c r="S803" s="205" t="e">
        <f>IF(Comparativo!$E$6="Tabela Não Desonerada",VLOOKUP($C803,'Orçamento Base'!$D$12:$S$1673,15,FALSE),VLOOKUP($C803,#REF!,15,FALSE))</f>
        <v>#N/A</v>
      </c>
      <c r="T803" s="205" t="e">
        <f t="shared" si="77"/>
        <v>#N/A</v>
      </c>
    </row>
    <row r="804" spans="1:20" ht="15">
      <c r="A804" s="203">
        <v>1</v>
      </c>
      <c r="B804" s="203" t="e">
        <f>'Orçamento-TCE'!B804</f>
        <v>#N/A</v>
      </c>
      <c r="C804" s="229">
        <f>'Orçamento-TCE'!C804</f>
        <v>0</v>
      </c>
      <c r="D804" s="199" t="e">
        <f>'Orçamento-TCE'!G804</f>
        <v>#N/A</v>
      </c>
      <c r="E804" s="204">
        <f>'Orçamento-TCE'!H804</f>
        <v>0</v>
      </c>
      <c r="F804" s="230" t="e">
        <f>'Orçamento-TCE'!I804</f>
        <v>#N/A</v>
      </c>
      <c r="G804" s="227" t="e">
        <f>IF(Comparativo!$E$6="Tabela Não Desonerada",VLOOKUP($C804,'Orçamento Base'!$D$12:$S$1673,12,FALSE),VLOOKUP($C804,#REF!,12,FALSE))</f>
        <v>#N/A</v>
      </c>
      <c r="H804" s="228">
        <f>IFERROR(IF(Comparativo!$E$6="Tabela Não Desonerada",VLOOKUP($C804,'Orçamento Base'!$D$12:$S$1673,16,FALSE),VLOOKUP($C804,#REF!,16,FALSE)),0)</f>
        <v>0</v>
      </c>
      <c r="I804" s="575" t="e">
        <f>IF(Comparativo!$E$6="Tabela Não Desonerada",VLOOKUP($C804,'Orçamento Base'!$D$12:$S$1673,11,FALSE),VLOOKUP($C804,#REF!,11,FALSE))</f>
        <v>#N/A</v>
      </c>
      <c r="J804" s="363">
        <f>IF(Comparativo!$E$6="Tabela Não Desonerada",Encargos!$F$44,Encargos!$D$44)</f>
        <v>1.1122000000000001</v>
      </c>
      <c r="K804" s="364"/>
      <c r="L804" s="365" t="e">
        <f t="shared" si="72"/>
        <v>#N/A</v>
      </c>
      <c r="M804" s="365" t="e">
        <f t="shared" si="73"/>
        <v>#N/A</v>
      </c>
      <c r="N804" s="376" t="e">
        <f t="shared" si="74"/>
        <v>#N/A</v>
      </c>
      <c r="O804" s="205" t="e">
        <f>IF(Comparativo!$E$6="Tabela Não Desonerada",VLOOKUP($C804,'Orçamento Base'!$D$12:$S$1673,13,FALSE),VLOOKUP($C804,#REF!,13,FALSE))</f>
        <v>#N/A</v>
      </c>
      <c r="P804" s="205" t="e">
        <f t="shared" si="75"/>
        <v>#N/A</v>
      </c>
      <c r="Q804" s="205" t="e">
        <f>IF(Comparativo!$E$6="Tabela Não Desonerada",VLOOKUP($C804,'Orçamento Base'!$D$12:$S$1673,14,FALSE),VLOOKUP($C804,#REF!,14,FALSE))</f>
        <v>#N/A</v>
      </c>
      <c r="R804" s="205" t="e">
        <f t="shared" si="76"/>
        <v>#N/A</v>
      </c>
      <c r="S804" s="205" t="e">
        <f>IF(Comparativo!$E$6="Tabela Não Desonerada",VLOOKUP($C804,'Orçamento Base'!$D$12:$S$1673,15,FALSE),VLOOKUP($C804,#REF!,15,FALSE))</f>
        <v>#N/A</v>
      </c>
      <c r="T804" s="205" t="e">
        <f t="shared" si="77"/>
        <v>#N/A</v>
      </c>
    </row>
    <row r="805" spans="1:20" ht="15">
      <c r="A805" s="203">
        <v>1</v>
      </c>
      <c r="B805" s="203" t="e">
        <f>'Orçamento-TCE'!B805</f>
        <v>#N/A</v>
      </c>
      <c r="C805" s="229">
        <f>'Orçamento-TCE'!C805</f>
        <v>0</v>
      </c>
      <c r="D805" s="199" t="e">
        <f>'Orçamento-TCE'!G805</f>
        <v>#N/A</v>
      </c>
      <c r="E805" s="204">
        <f>'Orçamento-TCE'!H805</f>
        <v>0</v>
      </c>
      <c r="F805" s="230" t="e">
        <f>'Orçamento-TCE'!I805</f>
        <v>#N/A</v>
      </c>
      <c r="G805" s="227" t="e">
        <f>IF(Comparativo!$E$6="Tabela Não Desonerada",VLOOKUP($C805,'Orçamento Base'!$D$12:$S$1673,12,FALSE),VLOOKUP($C805,#REF!,12,FALSE))</f>
        <v>#N/A</v>
      </c>
      <c r="H805" s="228">
        <f>IFERROR(IF(Comparativo!$E$6="Tabela Não Desonerada",VLOOKUP($C805,'Orçamento Base'!$D$12:$S$1673,16,FALSE),VLOOKUP($C805,#REF!,16,FALSE)),0)</f>
        <v>0</v>
      </c>
      <c r="I805" s="575" t="e">
        <f>IF(Comparativo!$E$6="Tabela Não Desonerada",VLOOKUP($C805,'Orçamento Base'!$D$12:$S$1673,11,FALSE),VLOOKUP($C805,#REF!,11,FALSE))</f>
        <v>#N/A</v>
      </c>
      <c r="J805" s="363">
        <f>IF(Comparativo!$E$6="Tabela Não Desonerada",Encargos!$F$44,Encargos!$D$44)</f>
        <v>1.1122000000000001</v>
      </c>
      <c r="K805" s="364"/>
      <c r="L805" s="365" t="e">
        <f t="shared" si="72"/>
        <v>#N/A</v>
      </c>
      <c r="M805" s="365" t="e">
        <f t="shared" si="73"/>
        <v>#N/A</v>
      </c>
      <c r="N805" s="376" t="e">
        <f t="shared" si="74"/>
        <v>#N/A</v>
      </c>
      <c r="O805" s="205" t="e">
        <f>IF(Comparativo!$E$6="Tabela Não Desonerada",VLOOKUP($C805,'Orçamento Base'!$D$12:$S$1673,13,FALSE),VLOOKUP($C805,#REF!,13,FALSE))</f>
        <v>#N/A</v>
      </c>
      <c r="P805" s="205" t="e">
        <f t="shared" si="75"/>
        <v>#N/A</v>
      </c>
      <c r="Q805" s="205" t="e">
        <f>IF(Comparativo!$E$6="Tabela Não Desonerada",VLOOKUP($C805,'Orçamento Base'!$D$12:$S$1673,14,FALSE),VLOOKUP($C805,#REF!,14,FALSE))</f>
        <v>#N/A</v>
      </c>
      <c r="R805" s="205" t="e">
        <f t="shared" si="76"/>
        <v>#N/A</v>
      </c>
      <c r="S805" s="205" t="e">
        <f>IF(Comparativo!$E$6="Tabela Não Desonerada",VLOOKUP($C805,'Orçamento Base'!$D$12:$S$1673,15,FALSE),VLOOKUP($C805,#REF!,15,FALSE))</f>
        <v>#N/A</v>
      </c>
      <c r="T805" s="205" t="e">
        <f t="shared" si="77"/>
        <v>#N/A</v>
      </c>
    </row>
    <row r="806" spans="1:20" ht="15">
      <c r="A806" s="203">
        <v>1</v>
      </c>
      <c r="B806" s="203" t="e">
        <f>'Orçamento-TCE'!B806</f>
        <v>#N/A</v>
      </c>
      <c r="C806" s="229">
        <f>'Orçamento-TCE'!C806</f>
        <v>0</v>
      </c>
      <c r="D806" s="199" t="e">
        <f>'Orçamento-TCE'!G806</f>
        <v>#N/A</v>
      </c>
      <c r="E806" s="204">
        <f>'Orçamento-TCE'!H806</f>
        <v>0</v>
      </c>
      <c r="F806" s="230" t="e">
        <f>'Orçamento-TCE'!I806</f>
        <v>#N/A</v>
      </c>
      <c r="G806" s="227" t="e">
        <f>IF(Comparativo!$E$6="Tabela Não Desonerada",VLOOKUP($C806,'Orçamento Base'!$D$12:$S$1673,12,FALSE),VLOOKUP($C806,#REF!,12,FALSE))</f>
        <v>#N/A</v>
      </c>
      <c r="H806" s="228">
        <f>IFERROR(IF(Comparativo!$E$6="Tabela Não Desonerada",VLOOKUP($C806,'Orçamento Base'!$D$12:$S$1673,16,FALSE),VLOOKUP($C806,#REF!,16,FALSE)),0)</f>
        <v>0</v>
      </c>
      <c r="I806" s="575" t="e">
        <f>IF(Comparativo!$E$6="Tabela Não Desonerada",VLOOKUP($C806,'Orçamento Base'!$D$12:$S$1673,11,FALSE),VLOOKUP($C806,#REF!,11,FALSE))</f>
        <v>#N/A</v>
      </c>
      <c r="J806" s="363">
        <f>IF(Comparativo!$E$6="Tabela Não Desonerada",Encargos!$F$44,Encargos!$D$44)</f>
        <v>1.1122000000000001</v>
      </c>
      <c r="K806" s="364"/>
      <c r="L806" s="365" t="e">
        <f t="shared" si="72"/>
        <v>#N/A</v>
      </c>
      <c r="M806" s="365" t="e">
        <f t="shared" si="73"/>
        <v>#N/A</v>
      </c>
      <c r="N806" s="376" t="e">
        <f t="shared" si="74"/>
        <v>#N/A</v>
      </c>
      <c r="O806" s="205" t="e">
        <f>IF(Comparativo!$E$6="Tabela Não Desonerada",VLOOKUP($C806,'Orçamento Base'!$D$12:$S$1673,13,FALSE),VLOOKUP($C806,#REF!,13,FALSE))</f>
        <v>#N/A</v>
      </c>
      <c r="P806" s="205" t="e">
        <f t="shared" si="75"/>
        <v>#N/A</v>
      </c>
      <c r="Q806" s="205" t="e">
        <f>IF(Comparativo!$E$6="Tabela Não Desonerada",VLOOKUP($C806,'Orçamento Base'!$D$12:$S$1673,14,FALSE),VLOOKUP($C806,#REF!,14,FALSE))</f>
        <v>#N/A</v>
      </c>
      <c r="R806" s="205" t="e">
        <f t="shared" si="76"/>
        <v>#N/A</v>
      </c>
      <c r="S806" s="205" t="e">
        <f>IF(Comparativo!$E$6="Tabela Não Desonerada",VLOOKUP($C806,'Orçamento Base'!$D$12:$S$1673,15,FALSE),VLOOKUP($C806,#REF!,15,FALSE))</f>
        <v>#N/A</v>
      </c>
      <c r="T806" s="205" t="e">
        <f t="shared" si="77"/>
        <v>#N/A</v>
      </c>
    </row>
    <row r="807" spans="1:20" ht="15">
      <c r="A807" s="203">
        <v>1</v>
      </c>
      <c r="B807" s="203" t="e">
        <f>'Orçamento-TCE'!B807</f>
        <v>#N/A</v>
      </c>
      <c r="C807" s="229">
        <f>'Orçamento-TCE'!C807</f>
        <v>0</v>
      </c>
      <c r="D807" s="199" t="e">
        <f>'Orçamento-TCE'!G807</f>
        <v>#N/A</v>
      </c>
      <c r="E807" s="204">
        <f>'Orçamento-TCE'!H807</f>
        <v>0</v>
      </c>
      <c r="F807" s="230" t="e">
        <f>'Orçamento-TCE'!I807</f>
        <v>#N/A</v>
      </c>
      <c r="G807" s="227" t="e">
        <f>IF(Comparativo!$E$6="Tabela Não Desonerada",VLOOKUP($C807,'Orçamento Base'!$D$12:$S$1673,12,FALSE),VLOOKUP($C807,#REF!,12,FALSE))</f>
        <v>#N/A</v>
      </c>
      <c r="H807" s="228">
        <f>IFERROR(IF(Comparativo!$E$6="Tabela Não Desonerada",VLOOKUP($C807,'Orçamento Base'!$D$12:$S$1673,16,FALSE),VLOOKUP($C807,#REF!,16,FALSE)),0)</f>
        <v>0</v>
      </c>
      <c r="I807" s="575" t="e">
        <f>IF(Comparativo!$E$6="Tabela Não Desonerada",VLOOKUP($C807,'Orçamento Base'!$D$12:$S$1673,11,FALSE),VLOOKUP($C807,#REF!,11,FALSE))</f>
        <v>#N/A</v>
      </c>
      <c r="J807" s="363">
        <f>IF(Comparativo!$E$6="Tabela Não Desonerada",Encargos!$F$44,Encargos!$D$44)</f>
        <v>1.1122000000000001</v>
      </c>
      <c r="K807" s="364"/>
      <c r="L807" s="365" t="e">
        <f t="shared" si="72"/>
        <v>#N/A</v>
      </c>
      <c r="M807" s="365" t="e">
        <f t="shared" si="73"/>
        <v>#N/A</v>
      </c>
      <c r="N807" s="376" t="e">
        <f t="shared" si="74"/>
        <v>#N/A</v>
      </c>
      <c r="O807" s="205" t="e">
        <f>IF(Comparativo!$E$6="Tabela Não Desonerada",VLOOKUP($C807,'Orçamento Base'!$D$12:$S$1673,13,FALSE),VLOOKUP($C807,#REF!,13,FALSE))</f>
        <v>#N/A</v>
      </c>
      <c r="P807" s="205" t="e">
        <f t="shared" si="75"/>
        <v>#N/A</v>
      </c>
      <c r="Q807" s="205" t="e">
        <f>IF(Comparativo!$E$6="Tabela Não Desonerada",VLOOKUP($C807,'Orçamento Base'!$D$12:$S$1673,14,FALSE),VLOOKUP($C807,#REF!,14,FALSE))</f>
        <v>#N/A</v>
      </c>
      <c r="R807" s="205" t="e">
        <f t="shared" si="76"/>
        <v>#N/A</v>
      </c>
      <c r="S807" s="205" t="e">
        <f>IF(Comparativo!$E$6="Tabela Não Desonerada",VLOOKUP($C807,'Orçamento Base'!$D$12:$S$1673,15,FALSE),VLOOKUP($C807,#REF!,15,FALSE))</f>
        <v>#N/A</v>
      </c>
      <c r="T807" s="205" t="e">
        <f t="shared" si="77"/>
        <v>#N/A</v>
      </c>
    </row>
    <row r="808" spans="1:20" ht="15">
      <c r="A808" s="203">
        <v>1</v>
      </c>
      <c r="B808" s="203" t="e">
        <f>'Orçamento-TCE'!B808</f>
        <v>#N/A</v>
      </c>
      <c r="C808" s="229">
        <f>'Orçamento-TCE'!C808</f>
        <v>0</v>
      </c>
      <c r="D808" s="199" t="e">
        <f>'Orçamento-TCE'!G808</f>
        <v>#N/A</v>
      </c>
      <c r="E808" s="204">
        <f>'Orçamento-TCE'!H808</f>
        <v>0</v>
      </c>
      <c r="F808" s="230" t="e">
        <f>'Orçamento-TCE'!I808</f>
        <v>#N/A</v>
      </c>
      <c r="G808" s="227" t="e">
        <f>IF(Comparativo!$E$6="Tabela Não Desonerada",VLOOKUP($C808,'Orçamento Base'!$D$12:$S$1673,12,FALSE),VLOOKUP($C808,#REF!,12,FALSE))</f>
        <v>#N/A</v>
      </c>
      <c r="H808" s="228">
        <f>IFERROR(IF(Comparativo!$E$6="Tabela Não Desonerada",VLOOKUP($C808,'Orçamento Base'!$D$12:$S$1673,16,FALSE),VLOOKUP($C808,#REF!,16,FALSE)),0)</f>
        <v>0</v>
      </c>
      <c r="I808" s="575" t="e">
        <f>IF(Comparativo!$E$6="Tabela Não Desonerada",VLOOKUP($C808,'Orçamento Base'!$D$12:$S$1673,11,FALSE),VLOOKUP($C808,#REF!,11,FALSE))</f>
        <v>#N/A</v>
      </c>
      <c r="J808" s="363">
        <f>IF(Comparativo!$E$6="Tabela Não Desonerada",Encargos!$F$44,Encargos!$D$44)</f>
        <v>1.1122000000000001</v>
      </c>
      <c r="K808" s="364"/>
      <c r="L808" s="365" t="e">
        <f t="shared" si="72"/>
        <v>#N/A</v>
      </c>
      <c r="M808" s="365" t="e">
        <f t="shared" si="73"/>
        <v>#N/A</v>
      </c>
      <c r="N808" s="376" t="e">
        <f t="shared" si="74"/>
        <v>#N/A</v>
      </c>
      <c r="O808" s="205" t="e">
        <f>IF(Comparativo!$E$6="Tabela Não Desonerada",VLOOKUP($C808,'Orçamento Base'!$D$12:$S$1673,13,FALSE),VLOOKUP($C808,#REF!,13,FALSE))</f>
        <v>#N/A</v>
      </c>
      <c r="P808" s="205" t="e">
        <f t="shared" si="75"/>
        <v>#N/A</v>
      </c>
      <c r="Q808" s="205" t="e">
        <f>IF(Comparativo!$E$6="Tabela Não Desonerada",VLOOKUP($C808,'Orçamento Base'!$D$12:$S$1673,14,FALSE),VLOOKUP($C808,#REF!,14,FALSE))</f>
        <v>#N/A</v>
      </c>
      <c r="R808" s="205" t="e">
        <f t="shared" si="76"/>
        <v>#N/A</v>
      </c>
      <c r="S808" s="205" t="e">
        <f>IF(Comparativo!$E$6="Tabela Não Desonerada",VLOOKUP($C808,'Orçamento Base'!$D$12:$S$1673,15,FALSE),VLOOKUP($C808,#REF!,15,FALSE))</f>
        <v>#N/A</v>
      </c>
      <c r="T808" s="205" t="e">
        <f t="shared" si="77"/>
        <v>#N/A</v>
      </c>
    </row>
    <row r="809" spans="1:20" ht="15">
      <c r="A809" s="203">
        <v>1</v>
      </c>
      <c r="B809" s="203" t="e">
        <f>'Orçamento-TCE'!B809</f>
        <v>#N/A</v>
      </c>
      <c r="C809" s="229">
        <f>'Orçamento-TCE'!C809</f>
        <v>0</v>
      </c>
      <c r="D809" s="199" t="e">
        <f>'Orçamento-TCE'!G809</f>
        <v>#N/A</v>
      </c>
      <c r="E809" s="204">
        <f>'Orçamento-TCE'!H809</f>
        <v>0</v>
      </c>
      <c r="F809" s="230" t="e">
        <f>'Orçamento-TCE'!I809</f>
        <v>#N/A</v>
      </c>
      <c r="G809" s="227" t="e">
        <f>IF(Comparativo!$E$6="Tabela Não Desonerada",VLOOKUP($C809,'Orçamento Base'!$D$12:$S$1673,12,FALSE),VLOOKUP($C809,#REF!,12,FALSE))</f>
        <v>#N/A</v>
      </c>
      <c r="H809" s="228">
        <f>IFERROR(IF(Comparativo!$E$6="Tabela Não Desonerada",VLOOKUP($C809,'Orçamento Base'!$D$12:$S$1673,16,FALSE),VLOOKUP($C809,#REF!,16,FALSE)),0)</f>
        <v>0</v>
      </c>
      <c r="I809" s="575" t="e">
        <f>IF(Comparativo!$E$6="Tabela Não Desonerada",VLOOKUP($C809,'Orçamento Base'!$D$12:$S$1673,11,FALSE),VLOOKUP($C809,#REF!,11,FALSE))</f>
        <v>#N/A</v>
      </c>
      <c r="J809" s="363">
        <f>IF(Comparativo!$E$6="Tabela Não Desonerada",Encargos!$F$44,Encargos!$D$44)</f>
        <v>1.1122000000000001</v>
      </c>
      <c r="K809" s="364"/>
      <c r="L809" s="365" t="e">
        <f t="shared" si="72"/>
        <v>#N/A</v>
      </c>
      <c r="M809" s="365" t="e">
        <f t="shared" si="73"/>
        <v>#N/A</v>
      </c>
      <c r="N809" s="376" t="e">
        <f t="shared" si="74"/>
        <v>#N/A</v>
      </c>
      <c r="O809" s="205" t="e">
        <f>IF(Comparativo!$E$6="Tabela Não Desonerada",VLOOKUP($C809,'Orçamento Base'!$D$12:$S$1673,13,FALSE),VLOOKUP($C809,#REF!,13,FALSE))</f>
        <v>#N/A</v>
      </c>
      <c r="P809" s="205" t="e">
        <f t="shared" si="75"/>
        <v>#N/A</v>
      </c>
      <c r="Q809" s="205" t="e">
        <f>IF(Comparativo!$E$6="Tabela Não Desonerada",VLOOKUP($C809,'Orçamento Base'!$D$12:$S$1673,14,FALSE),VLOOKUP($C809,#REF!,14,FALSE))</f>
        <v>#N/A</v>
      </c>
      <c r="R809" s="205" t="e">
        <f t="shared" si="76"/>
        <v>#N/A</v>
      </c>
      <c r="S809" s="205" t="e">
        <f>IF(Comparativo!$E$6="Tabela Não Desonerada",VLOOKUP($C809,'Orçamento Base'!$D$12:$S$1673,15,FALSE),VLOOKUP($C809,#REF!,15,FALSE))</f>
        <v>#N/A</v>
      </c>
      <c r="T809" s="205" t="e">
        <f t="shared" si="77"/>
        <v>#N/A</v>
      </c>
    </row>
    <row r="810" spans="1:20" ht="15">
      <c r="A810" s="203">
        <v>1</v>
      </c>
      <c r="B810" s="203" t="e">
        <f>'Orçamento-TCE'!B810</f>
        <v>#N/A</v>
      </c>
      <c r="C810" s="229">
        <f>'Orçamento-TCE'!C810</f>
        <v>0</v>
      </c>
      <c r="D810" s="199" t="e">
        <f>'Orçamento-TCE'!G810</f>
        <v>#N/A</v>
      </c>
      <c r="E810" s="204">
        <f>'Orçamento-TCE'!H810</f>
        <v>0</v>
      </c>
      <c r="F810" s="230" t="e">
        <f>'Orçamento-TCE'!I810</f>
        <v>#N/A</v>
      </c>
      <c r="G810" s="227" t="e">
        <f>IF(Comparativo!$E$6="Tabela Não Desonerada",VLOOKUP($C810,'Orçamento Base'!$D$12:$S$1673,12,FALSE),VLOOKUP($C810,#REF!,12,FALSE))</f>
        <v>#N/A</v>
      </c>
      <c r="H810" s="228">
        <f>IFERROR(IF(Comparativo!$E$6="Tabela Não Desonerada",VLOOKUP($C810,'Orçamento Base'!$D$12:$S$1673,16,FALSE),VLOOKUP($C810,#REF!,16,FALSE)),0)</f>
        <v>0</v>
      </c>
      <c r="I810" s="575" t="e">
        <f>IF(Comparativo!$E$6="Tabela Não Desonerada",VLOOKUP($C810,'Orçamento Base'!$D$12:$S$1673,11,FALSE),VLOOKUP($C810,#REF!,11,FALSE))</f>
        <v>#N/A</v>
      </c>
      <c r="J810" s="363">
        <f>IF(Comparativo!$E$6="Tabela Não Desonerada",Encargos!$F$44,Encargos!$D$44)</f>
        <v>1.1122000000000001</v>
      </c>
      <c r="K810" s="364"/>
      <c r="L810" s="365" t="e">
        <f t="shared" si="72"/>
        <v>#N/A</v>
      </c>
      <c r="M810" s="365" t="e">
        <f t="shared" si="73"/>
        <v>#N/A</v>
      </c>
      <c r="N810" s="376" t="e">
        <f t="shared" si="74"/>
        <v>#N/A</v>
      </c>
      <c r="O810" s="205" t="e">
        <f>IF(Comparativo!$E$6="Tabela Não Desonerada",VLOOKUP($C810,'Orçamento Base'!$D$12:$S$1673,13,FALSE),VLOOKUP($C810,#REF!,13,FALSE))</f>
        <v>#N/A</v>
      </c>
      <c r="P810" s="205" t="e">
        <f t="shared" si="75"/>
        <v>#N/A</v>
      </c>
      <c r="Q810" s="205" t="e">
        <f>IF(Comparativo!$E$6="Tabela Não Desonerada",VLOOKUP($C810,'Orçamento Base'!$D$12:$S$1673,14,FALSE),VLOOKUP($C810,#REF!,14,FALSE))</f>
        <v>#N/A</v>
      </c>
      <c r="R810" s="205" t="e">
        <f t="shared" si="76"/>
        <v>#N/A</v>
      </c>
      <c r="S810" s="205" t="e">
        <f>IF(Comparativo!$E$6="Tabela Não Desonerada",VLOOKUP($C810,'Orçamento Base'!$D$12:$S$1673,15,FALSE),VLOOKUP($C810,#REF!,15,FALSE))</f>
        <v>#N/A</v>
      </c>
      <c r="T810" s="205" t="e">
        <f t="shared" si="77"/>
        <v>#N/A</v>
      </c>
    </row>
    <row r="811" spans="1:20" ht="15">
      <c r="A811" s="203">
        <v>1</v>
      </c>
      <c r="B811" s="203" t="e">
        <f>'Orçamento-TCE'!B811</f>
        <v>#N/A</v>
      </c>
      <c r="C811" s="229">
        <f>'Orçamento-TCE'!C811</f>
        <v>0</v>
      </c>
      <c r="D811" s="199" t="e">
        <f>'Orçamento-TCE'!G811</f>
        <v>#N/A</v>
      </c>
      <c r="E811" s="204">
        <f>'Orçamento-TCE'!H811</f>
        <v>0</v>
      </c>
      <c r="F811" s="230" t="e">
        <f>'Orçamento-TCE'!I811</f>
        <v>#N/A</v>
      </c>
      <c r="G811" s="227" t="e">
        <f>IF(Comparativo!$E$6="Tabela Não Desonerada",VLOOKUP($C811,'Orçamento Base'!$D$12:$S$1673,12,FALSE),VLOOKUP($C811,#REF!,12,FALSE))</f>
        <v>#N/A</v>
      </c>
      <c r="H811" s="228">
        <f>IFERROR(IF(Comparativo!$E$6="Tabela Não Desonerada",VLOOKUP($C811,'Orçamento Base'!$D$12:$S$1673,16,FALSE),VLOOKUP($C811,#REF!,16,FALSE)),0)</f>
        <v>0</v>
      </c>
      <c r="I811" s="575" t="e">
        <f>IF(Comparativo!$E$6="Tabela Não Desonerada",VLOOKUP($C811,'Orçamento Base'!$D$12:$S$1673,11,FALSE),VLOOKUP($C811,#REF!,11,FALSE))</f>
        <v>#N/A</v>
      </c>
      <c r="J811" s="363">
        <f>IF(Comparativo!$E$6="Tabela Não Desonerada",Encargos!$F$44,Encargos!$D$44)</f>
        <v>1.1122000000000001</v>
      </c>
      <c r="K811" s="364"/>
      <c r="L811" s="365" t="e">
        <f t="shared" si="72"/>
        <v>#N/A</v>
      </c>
      <c r="M811" s="365" t="e">
        <f t="shared" si="73"/>
        <v>#N/A</v>
      </c>
      <c r="N811" s="376" t="e">
        <f t="shared" si="74"/>
        <v>#N/A</v>
      </c>
      <c r="O811" s="205" t="e">
        <f>IF(Comparativo!$E$6="Tabela Não Desonerada",VLOOKUP($C811,'Orçamento Base'!$D$12:$S$1673,13,FALSE),VLOOKUP($C811,#REF!,13,FALSE))</f>
        <v>#N/A</v>
      </c>
      <c r="P811" s="205" t="e">
        <f t="shared" si="75"/>
        <v>#N/A</v>
      </c>
      <c r="Q811" s="205" t="e">
        <f>IF(Comparativo!$E$6="Tabela Não Desonerada",VLOOKUP($C811,'Orçamento Base'!$D$12:$S$1673,14,FALSE),VLOOKUP($C811,#REF!,14,FALSE))</f>
        <v>#N/A</v>
      </c>
      <c r="R811" s="205" t="e">
        <f t="shared" si="76"/>
        <v>#N/A</v>
      </c>
      <c r="S811" s="205" t="e">
        <f>IF(Comparativo!$E$6="Tabela Não Desonerada",VLOOKUP($C811,'Orçamento Base'!$D$12:$S$1673,15,FALSE),VLOOKUP($C811,#REF!,15,FALSE))</f>
        <v>#N/A</v>
      </c>
      <c r="T811" s="205" t="e">
        <f t="shared" si="77"/>
        <v>#N/A</v>
      </c>
    </row>
    <row r="812" spans="1:20" ht="15">
      <c r="A812" s="203">
        <v>1</v>
      </c>
      <c r="B812" s="203" t="e">
        <f>'Orçamento-TCE'!B812</f>
        <v>#N/A</v>
      </c>
      <c r="C812" s="229">
        <f>'Orçamento-TCE'!C812</f>
        <v>0</v>
      </c>
      <c r="D812" s="199" t="e">
        <f>'Orçamento-TCE'!G812</f>
        <v>#N/A</v>
      </c>
      <c r="E812" s="204">
        <f>'Orçamento-TCE'!H812</f>
        <v>0</v>
      </c>
      <c r="F812" s="230" t="e">
        <f>'Orçamento-TCE'!I812</f>
        <v>#N/A</v>
      </c>
      <c r="G812" s="227" t="e">
        <f>IF(Comparativo!$E$6="Tabela Não Desonerada",VLOOKUP($C812,'Orçamento Base'!$D$12:$S$1673,12,FALSE),VLOOKUP($C812,#REF!,12,FALSE))</f>
        <v>#N/A</v>
      </c>
      <c r="H812" s="228">
        <f>IFERROR(IF(Comparativo!$E$6="Tabela Não Desonerada",VLOOKUP($C812,'Orçamento Base'!$D$12:$S$1673,16,FALSE),VLOOKUP($C812,#REF!,16,FALSE)),0)</f>
        <v>0</v>
      </c>
      <c r="I812" s="575" t="e">
        <f>IF(Comparativo!$E$6="Tabela Não Desonerada",VLOOKUP($C812,'Orçamento Base'!$D$12:$S$1673,11,FALSE),VLOOKUP($C812,#REF!,11,FALSE))</f>
        <v>#N/A</v>
      </c>
      <c r="J812" s="363">
        <f>IF(Comparativo!$E$6="Tabela Não Desonerada",Encargos!$F$44,Encargos!$D$44)</f>
        <v>1.1122000000000001</v>
      </c>
      <c r="K812" s="364"/>
      <c r="L812" s="365" t="e">
        <f t="shared" si="72"/>
        <v>#N/A</v>
      </c>
      <c r="M812" s="365" t="e">
        <f t="shared" si="73"/>
        <v>#N/A</v>
      </c>
      <c r="N812" s="376" t="e">
        <f t="shared" si="74"/>
        <v>#N/A</v>
      </c>
      <c r="O812" s="205" t="e">
        <f>IF(Comparativo!$E$6="Tabela Não Desonerada",VLOOKUP($C812,'Orçamento Base'!$D$12:$S$1673,13,FALSE),VLOOKUP($C812,#REF!,13,FALSE))</f>
        <v>#N/A</v>
      </c>
      <c r="P812" s="205" t="e">
        <f t="shared" si="75"/>
        <v>#N/A</v>
      </c>
      <c r="Q812" s="205" t="e">
        <f>IF(Comparativo!$E$6="Tabela Não Desonerada",VLOOKUP($C812,'Orçamento Base'!$D$12:$S$1673,14,FALSE),VLOOKUP($C812,#REF!,14,FALSE))</f>
        <v>#N/A</v>
      </c>
      <c r="R812" s="205" t="e">
        <f t="shared" si="76"/>
        <v>#N/A</v>
      </c>
      <c r="S812" s="205" t="e">
        <f>IF(Comparativo!$E$6="Tabela Não Desonerada",VLOOKUP($C812,'Orçamento Base'!$D$12:$S$1673,15,FALSE),VLOOKUP($C812,#REF!,15,FALSE))</f>
        <v>#N/A</v>
      </c>
      <c r="T812" s="205" t="e">
        <f t="shared" si="77"/>
        <v>#N/A</v>
      </c>
    </row>
    <row r="813" spans="1:20" ht="15">
      <c r="A813" s="203">
        <v>1</v>
      </c>
      <c r="B813" s="203" t="e">
        <f>'Orçamento-TCE'!B813</f>
        <v>#N/A</v>
      </c>
      <c r="C813" s="229">
        <f>'Orçamento-TCE'!C813</f>
        <v>0</v>
      </c>
      <c r="D813" s="199" t="e">
        <f>'Orçamento-TCE'!G813</f>
        <v>#N/A</v>
      </c>
      <c r="E813" s="204">
        <f>'Orçamento-TCE'!H813</f>
        <v>0</v>
      </c>
      <c r="F813" s="230" t="e">
        <f>'Orçamento-TCE'!I813</f>
        <v>#N/A</v>
      </c>
      <c r="G813" s="227" t="e">
        <f>IF(Comparativo!$E$6="Tabela Não Desonerada",VLOOKUP($C813,'Orçamento Base'!$D$12:$S$1673,12,FALSE),VLOOKUP($C813,#REF!,12,FALSE))</f>
        <v>#N/A</v>
      </c>
      <c r="H813" s="228">
        <f>IFERROR(IF(Comparativo!$E$6="Tabela Não Desonerada",VLOOKUP($C813,'Orçamento Base'!$D$12:$S$1673,16,FALSE),VLOOKUP($C813,#REF!,16,FALSE)),0)</f>
        <v>0</v>
      </c>
      <c r="I813" s="575" t="e">
        <f>IF(Comparativo!$E$6="Tabela Não Desonerada",VLOOKUP($C813,'Orçamento Base'!$D$12:$S$1673,11,FALSE),VLOOKUP($C813,#REF!,11,FALSE))</f>
        <v>#N/A</v>
      </c>
      <c r="J813" s="363">
        <f>IF(Comparativo!$E$6="Tabela Não Desonerada",Encargos!$F$44,Encargos!$D$44)</f>
        <v>1.1122000000000001</v>
      </c>
      <c r="K813" s="364"/>
      <c r="L813" s="365" t="e">
        <f t="shared" si="72"/>
        <v>#N/A</v>
      </c>
      <c r="M813" s="365" t="e">
        <f t="shared" si="73"/>
        <v>#N/A</v>
      </c>
      <c r="N813" s="376" t="e">
        <f t="shared" si="74"/>
        <v>#N/A</v>
      </c>
      <c r="O813" s="205" t="e">
        <f>IF(Comparativo!$E$6="Tabela Não Desonerada",VLOOKUP($C813,'Orçamento Base'!$D$12:$S$1673,13,FALSE),VLOOKUP($C813,#REF!,13,FALSE))</f>
        <v>#N/A</v>
      </c>
      <c r="P813" s="205" t="e">
        <f t="shared" si="75"/>
        <v>#N/A</v>
      </c>
      <c r="Q813" s="205" t="e">
        <f>IF(Comparativo!$E$6="Tabela Não Desonerada",VLOOKUP($C813,'Orçamento Base'!$D$12:$S$1673,14,FALSE),VLOOKUP($C813,#REF!,14,FALSE))</f>
        <v>#N/A</v>
      </c>
      <c r="R813" s="205" t="e">
        <f t="shared" si="76"/>
        <v>#N/A</v>
      </c>
      <c r="S813" s="205" t="e">
        <f>IF(Comparativo!$E$6="Tabela Não Desonerada",VLOOKUP($C813,'Orçamento Base'!$D$12:$S$1673,15,FALSE),VLOOKUP($C813,#REF!,15,FALSE))</f>
        <v>#N/A</v>
      </c>
      <c r="T813" s="205" t="e">
        <f t="shared" si="77"/>
        <v>#N/A</v>
      </c>
    </row>
    <row r="814" spans="1:20" ht="15">
      <c r="A814" s="203">
        <v>1</v>
      </c>
      <c r="B814" s="203" t="e">
        <f>'Orçamento-TCE'!B814</f>
        <v>#N/A</v>
      </c>
      <c r="C814" s="229">
        <f>'Orçamento-TCE'!C814</f>
        <v>0</v>
      </c>
      <c r="D814" s="199" t="e">
        <f>'Orçamento-TCE'!G814</f>
        <v>#N/A</v>
      </c>
      <c r="E814" s="204">
        <f>'Orçamento-TCE'!H814</f>
        <v>0</v>
      </c>
      <c r="F814" s="230" t="e">
        <f>'Orçamento-TCE'!I814</f>
        <v>#N/A</v>
      </c>
      <c r="G814" s="227" t="e">
        <f>IF(Comparativo!$E$6="Tabela Não Desonerada",VLOOKUP($C814,'Orçamento Base'!$D$12:$S$1673,12,FALSE),VLOOKUP($C814,#REF!,12,FALSE))</f>
        <v>#N/A</v>
      </c>
      <c r="H814" s="228">
        <f>IFERROR(IF(Comparativo!$E$6="Tabela Não Desonerada",VLOOKUP($C814,'Orçamento Base'!$D$12:$S$1673,16,FALSE),VLOOKUP($C814,#REF!,16,FALSE)),0)</f>
        <v>0</v>
      </c>
      <c r="I814" s="575" t="e">
        <f>IF(Comparativo!$E$6="Tabela Não Desonerada",VLOOKUP($C814,'Orçamento Base'!$D$12:$S$1673,11,FALSE),VLOOKUP($C814,#REF!,11,FALSE))</f>
        <v>#N/A</v>
      </c>
      <c r="J814" s="363">
        <f>IF(Comparativo!$E$6="Tabela Não Desonerada",Encargos!$F$44,Encargos!$D$44)</f>
        <v>1.1122000000000001</v>
      </c>
      <c r="K814" s="364"/>
      <c r="L814" s="365" t="e">
        <f t="shared" si="72"/>
        <v>#N/A</v>
      </c>
      <c r="M814" s="365" t="e">
        <f t="shared" si="73"/>
        <v>#N/A</v>
      </c>
      <c r="N814" s="376" t="e">
        <f t="shared" si="74"/>
        <v>#N/A</v>
      </c>
      <c r="O814" s="205" t="e">
        <f>IF(Comparativo!$E$6="Tabela Não Desonerada",VLOOKUP($C814,'Orçamento Base'!$D$12:$S$1673,13,FALSE),VLOOKUP($C814,#REF!,13,FALSE))</f>
        <v>#N/A</v>
      </c>
      <c r="P814" s="205" t="e">
        <f t="shared" si="75"/>
        <v>#N/A</v>
      </c>
      <c r="Q814" s="205" t="e">
        <f>IF(Comparativo!$E$6="Tabela Não Desonerada",VLOOKUP($C814,'Orçamento Base'!$D$12:$S$1673,14,FALSE),VLOOKUP($C814,#REF!,14,FALSE))</f>
        <v>#N/A</v>
      </c>
      <c r="R814" s="205" t="e">
        <f t="shared" si="76"/>
        <v>#N/A</v>
      </c>
      <c r="S814" s="205" t="e">
        <f>IF(Comparativo!$E$6="Tabela Não Desonerada",VLOOKUP($C814,'Orçamento Base'!$D$12:$S$1673,15,FALSE),VLOOKUP($C814,#REF!,15,FALSE))</f>
        <v>#N/A</v>
      </c>
      <c r="T814" s="205" t="e">
        <f t="shared" si="77"/>
        <v>#N/A</v>
      </c>
    </row>
    <row r="815" spans="1:20" ht="15">
      <c r="A815" s="203">
        <v>1</v>
      </c>
      <c r="B815" s="203" t="e">
        <f>'Orçamento-TCE'!B815</f>
        <v>#N/A</v>
      </c>
      <c r="C815" s="229">
        <f>'Orçamento-TCE'!C815</f>
        <v>0</v>
      </c>
      <c r="D815" s="199" t="e">
        <f>'Orçamento-TCE'!G815</f>
        <v>#N/A</v>
      </c>
      <c r="E815" s="204">
        <f>'Orçamento-TCE'!H815</f>
        <v>0</v>
      </c>
      <c r="F815" s="230" t="e">
        <f>'Orçamento-TCE'!I815</f>
        <v>#N/A</v>
      </c>
      <c r="G815" s="227" t="e">
        <f>IF(Comparativo!$E$6="Tabela Não Desonerada",VLOOKUP($C815,'Orçamento Base'!$D$12:$S$1673,12,FALSE),VLOOKUP($C815,#REF!,12,FALSE))</f>
        <v>#N/A</v>
      </c>
      <c r="H815" s="228">
        <f>IFERROR(IF(Comparativo!$E$6="Tabela Não Desonerada",VLOOKUP($C815,'Orçamento Base'!$D$12:$S$1673,16,FALSE),VLOOKUP($C815,#REF!,16,FALSE)),0)</f>
        <v>0</v>
      </c>
      <c r="I815" s="575" t="e">
        <f>IF(Comparativo!$E$6="Tabela Não Desonerada",VLOOKUP($C815,'Orçamento Base'!$D$12:$S$1673,11,FALSE),VLOOKUP($C815,#REF!,11,FALSE))</f>
        <v>#N/A</v>
      </c>
      <c r="J815" s="363">
        <f>IF(Comparativo!$E$6="Tabela Não Desonerada",Encargos!$F$44,Encargos!$D$44)</f>
        <v>1.1122000000000001</v>
      </c>
      <c r="K815" s="364"/>
      <c r="L815" s="365" t="e">
        <f t="shared" si="72"/>
        <v>#N/A</v>
      </c>
      <c r="M815" s="365" t="e">
        <f t="shared" si="73"/>
        <v>#N/A</v>
      </c>
      <c r="N815" s="376" t="e">
        <f t="shared" si="74"/>
        <v>#N/A</v>
      </c>
      <c r="O815" s="205" t="e">
        <f>IF(Comparativo!$E$6="Tabela Não Desonerada",VLOOKUP($C815,'Orçamento Base'!$D$12:$S$1673,13,FALSE),VLOOKUP($C815,#REF!,13,FALSE))</f>
        <v>#N/A</v>
      </c>
      <c r="P815" s="205" t="e">
        <f t="shared" si="75"/>
        <v>#N/A</v>
      </c>
      <c r="Q815" s="205" t="e">
        <f>IF(Comparativo!$E$6="Tabela Não Desonerada",VLOOKUP($C815,'Orçamento Base'!$D$12:$S$1673,14,FALSE),VLOOKUP($C815,#REF!,14,FALSE))</f>
        <v>#N/A</v>
      </c>
      <c r="R815" s="205" t="e">
        <f t="shared" si="76"/>
        <v>#N/A</v>
      </c>
      <c r="S815" s="205" t="e">
        <f>IF(Comparativo!$E$6="Tabela Não Desonerada",VLOOKUP($C815,'Orçamento Base'!$D$12:$S$1673,15,FALSE),VLOOKUP($C815,#REF!,15,FALSE))</f>
        <v>#N/A</v>
      </c>
      <c r="T815" s="205" t="e">
        <f t="shared" si="77"/>
        <v>#N/A</v>
      </c>
    </row>
    <row r="816" spans="1:20" ht="15">
      <c r="A816" s="203">
        <v>1</v>
      </c>
      <c r="B816" s="203" t="e">
        <f>'Orçamento-TCE'!B816</f>
        <v>#N/A</v>
      </c>
      <c r="C816" s="229">
        <f>'Orçamento-TCE'!C816</f>
        <v>0</v>
      </c>
      <c r="D816" s="199" t="e">
        <f>'Orçamento-TCE'!G816</f>
        <v>#N/A</v>
      </c>
      <c r="E816" s="204">
        <f>'Orçamento-TCE'!H816</f>
        <v>0</v>
      </c>
      <c r="F816" s="230" t="e">
        <f>'Orçamento-TCE'!I816</f>
        <v>#N/A</v>
      </c>
      <c r="G816" s="227" t="e">
        <f>IF(Comparativo!$E$6="Tabela Não Desonerada",VLOOKUP($C816,'Orçamento Base'!$D$12:$S$1673,12,FALSE),VLOOKUP($C816,#REF!,12,FALSE))</f>
        <v>#N/A</v>
      </c>
      <c r="H816" s="228">
        <f>IFERROR(IF(Comparativo!$E$6="Tabela Não Desonerada",VLOOKUP($C816,'Orçamento Base'!$D$12:$S$1673,16,FALSE),VLOOKUP($C816,#REF!,16,FALSE)),0)</f>
        <v>0</v>
      </c>
      <c r="I816" s="575" t="e">
        <f>IF(Comparativo!$E$6="Tabela Não Desonerada",VLOOKUP($C816,'Orçamento Base'!$D$12:$S$1673,11,FALSE),VLOOKUP($C816,#REF!,11,FALSE))</f>
        <v>#N/A</v>
      </c>
      <c r="J816" s="363">
        <f>IF(Comparativo!$E$6="Tabela Não Desonerada",Encargos!$F$44,Encargos!$D$44)</f>
        <v>1.1122000000000001</v>
      </c>
      <c r="K816" s="364"/>
      <c r="L816" s="365" t="e">
        <f t="shared" si="72"/>
        <v>#N/A</v>
      </c>
      <c r="M816" s="365" t="e">
        <f t="shared" si="73"/>
        <v>#N/A</v>
      </c>
      <c r="N816" s="376" t="e">
        <f t="shared" si="74"/>
        <v>#N/A</v>
      </c>
      <c r="O816" s="205" t="e">
        <f>IF(Comparativo!$E$6="Tabela Não Desonerada",VLOOKUP($C816,'Orçamento Base'!$D$12:$S$1673,13,FALSE),VLOOKUP($C816,#REF!,13,FALSE))</f>
        <v>#N/A</v>
      </c>
      <c r="P816" s="205" t="e">
        <f t="shared" si="75"/>
        <v>#N/A</v>
      </c>
      <c r="Q816" s="205" t="e">
        <f>IF(Comparativo!$E$6="Tabela Não Desonerada",VLOOKUP($C816,'Orçamento Base'!$D$12:$S$1673,14,FALSE),VLOOKUP($C816,#REF!,14,FALSE))</f>
        <v>#N/A</v>
      </c>
      <c r="R816" s="205" t="e">
        <f t="shared" si="76"/>
        <v>#N/A</v>
      </c>
      <c r="S816" s="205" t="e">
        <f>IF(Comparativo!$E$6="Tabela Não Desonerada",VLOOKUP($C816,'Orçamento Base'!$D$12:$S$1673,15,FALSE),VLOOKUP($C816,#REF!,15,FALSE))</f>
        <v>#N/A</v>
      </c>
      <c r="T816" s="205" t="e">
        <f t="shared" si="77"/>
        <v>#N/A</v>
      </c>
    </row>
    <row r="817" spans="1:20" ht="15">
      <c r="A817" s="203">
        <v>1</v>
      </c>
      <c r="B817" s="203" t="e">
        <f>'Orçamento-TCE'!B817</f>
        <v>#N/A</v>
      </c>
      <c r="C817" s="229">
        <f>'Orçamento-TCE'!C817</f>
        <v>0</v>
      </c>
      <c r="D817" s="199" t="e">
        <f>'Orçamento-TCE'!G817</f>
        <v>#N/A</v>
      </c>
      <c r="E817" s="204">
        <f>'Orçamento-TCE'!H817</f>
        <v>0</v>
      </c>
      <c r="F817" s="230" t="e">
        <f>'Orçamento-TCE'!I817</f>
        <v>#N/A</v>
      </c>
      <c r="G817" s="227" t="e">
        <f>IF(Comparativo!$E$6="Tabela Não Desonerada",VLOOKUP($C817,'Orçamento Base'!$D$12:$S$1673,12,FALSE),VLOOKUP($C817,#REF!,12,FALSE))</f>
        <v>#N/A</v>
      </c>
      <c r="H817" s="228">
        <f>IFERROR(IF(Comparativo!$E$6="Tabela Não Desonerada",VLOOKUP($C817,'Orçamento Base'!$D$12:$S$1673,16,FALSE),VLOOKUP($C817,#REF!,16,FALSE)),0)</f>
        <v>0</v>
      </c>
      <c r="I817" s="575" t="e">
        <f>IF(Comparativo!$E$6="Tabela Não Desonerada",VLOOKUP($C817,'Orçamento Base'!$D$12:$S$1673,11,FALSE),VLOOKUP($C817,#REF!,11,FALSE))</f>
        <v>#N/A</v>
      </c>
      <c r="J817" s="363">
        <f>IF(Comparativo!$E$6="Tabela Não Desonerada",Encargos!$F$44,Encargos!$D$44)</f>
        <v>1.1122000000000001</v>
      </c>
      <c r="K817" s="364"/>
      <c r="L817" s="365" t="e">
        <f t="shared" si="72"/>
        <v>#N/A</v>
      </c>
      <c r="M817" s="365" t="e">
        <f t="shared" si="73"/>
        <v>#N/A</v>
      </c>
      <c r="N817" s="376" t="e">
        <f t="shared" si="74"/>
        <v>#N/A</v>
      </c>
      <c r="O817" s="205" t="e">
        <f>IF(Comparativo!$E$6="Tabela Não Desonerada",VLOOKUP($C817,'Orçamento Base'!$D$12:$S$1673,13,FALSE),VLOOKUP($C817,#REF!,13,FALSE))</f>
        <v>#N/A</v>
      </c>
      <c r="P817" s="205" t="e">
        <f t="shared" si="75"/>
        <v>#N/A</v>
      </c>
      <c r="Q817" s="205" t="e">
        <f>IF(Comparativo!$E$6="Tabela Não Desonerada",VLOOKUP($C817,'Orçamento Base'!$D$12:$S$1673,14,FALSE),VLOOKUP($C817,#REF!,14,FALSE))</f>
        <v>#N/A</v>
      </c>
      <c r="R817" s="205" t="e">
        <f t="shared" si="76"/>
        <v>#N/A</v>
      </c>
      <c r="S817" s="205" t="e">
        <f>IF(Comparativo!$E$6="Tabela Não Desonerada",VLOOKUP($C817,'Orçamento Base'!$D$12:$S$1673,15,FALSE),VLOOKUP($C817,#REF!,15,FALSE))</f>
        <v>#N/A</v>
      </c>
      <c r="T817" s="205" t="e">
        <f t="shared" si="77"/>
        <v>#N/A</v>
      </c>
    </row>
    <row r="818" spans="1:20" ht="15">
      <c r="A818" s="203">
        <v>1</v>
      </c>
      <c r="B818" s="203" t="e">
        <f>'Orçamento-TCE'!B818</f>
        <v>#N/A</v>
      </c>
      <c r="C818" s="229">
        <f>'Orçamento-TCE'!C818</f>
        <v>0</v>
      </c>
      <c r="D818" s="199" t="e">
        <f>'Orçamento-TCE'!G818</f>
        <v>#N/A</v>
      </c>
      <c r="E818" s="204">
        <f>'Orçamento-TCE'!H818</f>
        <v>0</v>
      </c>
      <c r="F818" s="230" t="e">
        <f>'Orçamento-TCE'!I818</f>
        <v>#N/A</v>
      </c>
      <c r="G818" s="227" t="e">
        <f>IF(Comparativo!$E$6="Tabela Não Desonerada",VLOOKUP($C818,'Orçamento Base'!$D$12:$S$1673,12,FALSE),VLOOKUP($C818,#REF!,12,FALSE))</f>
        <v>#N/A</v>
      </c>
      <c r="H818" s="228">
        <f>IFERROR(IF(Comparativo!$E$6="Tabela Não Desonerada",VLOOKUP($C818,'Orçamento Base'!$D$12:$S$1673,16,FALSE),VLOOKUP($C818,#REF!,16,FALSE)),0)</f>
        <v>0</v>
      </c>
      <c r="I818" s="575" t="e">
        <f>IF(Comparativo!$E$6="Tabela Não Desonerada",VLOOKUP($C818,'Orçamento Base'!$D$12:$S$1673,11,FALSE),VLOOKUP($C818,#REF!,11,FALSE))</f>
        <v>#N/A</v>
      </c>
      <c r="J818" s="363">
        <f>IF(Comparativo!$E$6="Tabela Não Desonerada",Encargos!$F$44,Encargos!$D$44)</f>
        <v>1.1122000000000001</v>
      </c>
      <c r="K818" s="364"/>
      <c r="L818" s="365" t="e">
        <f t="shared" si="72"/>
        <v>#N/A</v>
      </c>
      <c r="M818" s="365" t="e">
        <f t="shared" si="73"/>
        <v>#N/A</v>
      </c>
      <c r="N818" s="376" t="e">
        <f t="shared" si="74"/>
        <v>#N/A</v>
      </c>
      <c r="O818" s="205" t="e">
        <f>IF(Comparativo!$E$6="Tabela Não Desonerada",VLOOKUP($C818,'Orçamento Base'!$D$12:$S$1673,13,FALSE),VLOOKUP($C818,#REF!,13,FALSE))</f>
        <v>#N/A</v>
      </c>
      <c r="P818" s="205" t="e">
        <f t="shared" si="75"/>
        <v>#N/A</v>
      </c>
      <c r="Q818" s="205" t="e">
        <f>IF(Comparativo!$E$6="Tabela Não Desonerada",VLOOKUP($C818,'Orçamento Base'!$D$12:$S$1673,14,FALSE),VLOOKUP($C818,#REF!,14,FALSE))</f>
        <v>#N/A</v>
      </c>
      <c r="R818" s="205" t="e">
        <f t="shared" si="76"/>
        <v>#N/A</v>
      </c>
      <c r="S818" s="205" t="e">
        <f>IF(Comparativo!$E$6="Tabela Não Desonerada",VLOOKUP($C818,'Orçamento Base'!$D$12:$S$1673,15,FALSE),VLOOKUP($C818,#REF!,15,FALSE))</f>
        <v>#N/A</v>
      </c>
      <c r="T818" s="205" t="e">
        <f t="shared" si="77"/>
        <v>#N/A</v>
      </c>
    </row>
    <row r="819" spans="1:20" ht="15">
      <c r="A819" s="203">
        <v>1</v>
      </c>
      <c r="B819" s="203" t="e">
        <f>'Orçamento-TCE'!B819</f>
        <v>#N/A</v>
      </c>
      <c r="C819" s="229">
        <f>'Orçamento-TCE'!C819</f>
        <v>0</v>
      </c>
      <c r="D819" s="199" t="e">
        <f>'Orçamento-TCE'!G819</f>
        <v>#N/A</v>
      </c>
      <c r="E819" s="204">
        <f>'Orçamento-TCE'!H819</f>
        <v>0</v>
      </c>
      <c r="F819" s="230" t="e">
        <f>'Orçamento-TCE'!I819</f>
        <v>#N/A</v>
      </c>
      <c r="G819" s="227" t="e">
        <f>IF(Comparativo!$E$6="Tabela Não Desonerada",VLOOKUP($C819,'Orçamento Base'!$D$12:$S$1673,12,FALSE),VLOOKUP($C819,#REF!,12,FALSE))</f>
        <v>#N/A</v>
      </c>
      <c r="H819" s="228">
        <f>IFERROR(IF(Comparativo!$E$6="Tabela Não Desonerada",VLOOKUP($C819,'Orçamento Base'!$D$12:$S$1673,16,FALSE),VLOOKUP($C819,#REF!,16,FALSE)),0)</f>
        <v>0</v>
      </c>
      <c r="I819" s="575" t="e">
        <f>IF(Comparativo!$E$6="Tabela Não Desonerada",VLOOKUP($C819,'Orçamento Base'!$D$12:$S$1673,11,FALSE),VLOOKUP($C819,#REF!,11,FALSE))</f>
        <v>#N/A</v>
      </c>
      <c r="J819" s="363">
        <f>IF(Comparativo!$E$6="Tabela Não Desonerada",Encargos!$F$44,Encargos!$D$44)</f>
        <v>1.1122000000000001</v>
      </c>
      <c r="K819" s="364"/>
      <c r="L819" s="365" t="e">
        <f t="shared" si="72"/>
        <v>#N/A</v>
      </c>
      <c r="M819" s="365" t="e">
        <f t="shared" si="73"/>
        <v>#N/A</v>
      </c>
      <c r="N819" s="376" t="e">
        <f t="shared" si="74"/>
        <v>#N/A</v>
      </c>
      <c r="O819" s="205" t="e">
        <f>IF(Comparativo!$E$6="Tabela Não Desonerada",VLOOKUP($C819,'Orçamento Base'!$D$12:$S$1673,13,FALSE),VLOOKUP($C819,#REF!,13,FALSE))</f>
        <v>#N/A</v>
      </c>
      <c r="P819" s="205" t="e">
        <f t="shared" si="75"/>
        <v>#N/A</v>
      </c>
      <c r="Q819" s="205" t="e">
        <f>IF(Comparativo!$E$6="Tabela Não Desonerada",VLOOKUP($C819,'Orçamento Base'!$D$12:$S$1673,14,FALSE),VLOOKUP($C819,#REF!,14,FALSE))</f>
        <v>#N/A</v>
      </c>
      <c r="R819" s="205" t="e">
        <f t="shared" si="76"/>
        <v>#N/A</v>
      </c>
      <c r="S819" s="205" t="e">
        <f>IF(Comparativo!$E$6="Tabela Não Desonerada",VLOOKUP($C819,'Orçamento Base'!$D$12:$S$1673,15,FALSE),VLOOKUP($C819,#REF!,15,FALSE))</f>
        <v>#N/A</v>
      </c>
      <c r="T819" s="205" t="e">
        <f t="shared" si="77"/>
        <v>#N/A</v>
      </c>
    </row>
    <row r="820" spans="1:20" ht="15">
      <c r="A820" s="203">
        <v>1</v>
      </c>
      <c r="B820" s="203" t="e">
        <f>'Orçamento-TCE'!B820</f>
        <v>#N/A</v>
      </c>
      <c r="C820" s="229">
        <f>'Orçamento-TCE'!C820</f>
        <v>0</v>
      </c>
      <c r="D820" s="199" t="e">
        <f>'Orçamento-TCE'!G820</f>
        <v>#N/A</v>
      </c>
      <c r="E820" s="204">
        <f>'Orçamento-TCE'!H820</f>
        <v>0</v>
      </c>
      <c r="F820" s="230" t="e">
        <f>'Orçamento-TCE'!I820</f>
        <v>#N/A</v>
      </c>
      <c r="G820" s="227" t="e">
        <f>IF(Comparativo!$E$6="Tabela Não Desonerada",VLOOKUP($C820,'Orçamento Base'!$D$12:$S$1673,12,FALSE),VLOOKUP($C820,#REF!,12,FALSE))</f>
        <v>#N/A</v>
      </c>
      <c r="H820" s="228">
        <f>IFERROR(IF(Comparativo!$E$6="Tabela Não Desonerada",VLOOKUP($C820,'Orçamento Base'!$D$12:$S$1673,16,FALSE),VLOOKUP($C820,#REF!,16,FALSE)),0)</f>
        <v>0</v>
      </c>
      <c r="I820" s="575" t="e">
        <f>IF(Comparativo!$E$6="Tabela Não Desonerada",VLOOKUP($C820,'Orçamento Base'!$D$12:$S$1673,11,FALSE),VLOOKUP($C820,#REF!,11,FALSE))</f>
        <v>#N/A</v>
      </c>
      <c r="J820" s="363">
        <f>IF(Comparativo!$E$6="Tabela Não Desonerada",Encargos!$F$44,Encargos!$D$44)</f>
        <v>1.1122000000000001</v>
      </c>
      <c r="K820" s="364"/>
      <c r="L820" s="365" t="e">
        <f t="shared" si="72"/>
        <v>#N/A</v>
      </c>
      <c r="M820" s="365" t="e">
        <f t="shared" si="73"/>
        <v>#N/A</v>
      </c>
      <c r="N820" s="376" t="e">
        <f t="shared" si="74"/>
        <v>#N/A</v>
      </c>
      <c r="O820" s="205" t="e">
        <f>IF(Comparativo!$E$6="Tabela Não Desonerada",VLOOKUP($C820,'Orçamento Base'!$D$12:$S$1673,13,FALSE),VLOOKUP($C820,#REF!,13,FALSE))</f>
        <v>#N/A</v>
      </c>
      <c r="P820" s="205" t="e">
        <f t="shared" si="75"/>
        <v>#N/A</v>
      </c>
      <c r="Q820" s="205" t="e">
        <f>IF(Comparativo!$E$6="Tabela Não Desonerada",VLOOKUP($C820,'Orçamento Base'!$D$12:$S$1673,14,FALSE),VLOOKUP($C820,#REF!,14,FALSE))</f>
        <v>#N/A</v>
      </c>
      <c r="R820" s="205" t="e">
        <f t="shared" si="76"/>
        <v>#N/A</v>
      </c>
      <c r="S820" s="205" t="e">
        <f>IF(Comparativo!$E$6="Tabela Não Desonerada",VLOOKUP($C820,'Orçamento Base'!$D$12:$S$1673,15,FALSE),VLOOKUP($C820,#REF!,15,FALSE))</f>
        <v>#N/A</v>
      </c>
      <c r="T820" s="205" t="e">
        <f t="shared" si="77"/>
        <v>#N/A</v>
      </c>
    </row>
    <row r="821" spans="1:20" ht="15">
      <c r="A821" s="203">
        <v>1</v>
      </c>
      <c r="B821" s="203" t="e">
        <f>'Orçamento-TCE'!B821</f>
        <v>#N/A</v>
      </c>
      <c r="C821" s="229">
        <f>'Orçamento-TCE'!C821</f>
        <v>0</v>
      </c>
      <c r="D821" s="199" t="e">
        <f>'Orçamento-TCE'!G821</f>
        <v>#N/A</v>
      </c>
      <c r="E821" s="204">
        <f>'Orçamento-TCE'!H821</f>
        <v>0</v>
      </c>
      <c r="F821" s="230" t="e">
        <f>'Orçamento-TCE'!I821</f>
        <v>#N/A</v>
      </c>
      <c r="G821" s="227" t="e">
        <f>IF(Comparativo!$E$6="Tabela Não Desonerada",VLOOKUP($C821,'Orçamento Base'!$D$12:$S$1673,12,FALSE),VLOOKUP($C821,#REF!,12,FALSE))</f>
        <v>#N/A</v>
      </c>
      <c r="H821" s="228">
        <f>IFERROR(IF(Comparativo!$E$6="Tabela Não Desonerada",VLOOKUP($C821,'Orçamento Base'!$D$12:$S$1673,16,FALSE),VLOOKUP($C821,#REF!,16,FALSE)),0)</f>
        <v>0</v>
      </c>
      <c r="I821" s="575" t="e">
        <f>IF(Comparativo!$E$6="Tabela Não Desonerada",VLOOKUP($C821,'Orçamento Base'!$D$12:$S$1673,11,FALSE),VLOOKUP($C821,#REF!,11,FALSE))</f>
        <v>#N/A</v>
      </c>
      <c r="J821" s="363">
        <f>IF(Comparativo!$E$6="Tabela Não Desonerada",Encargos!$F$44,Encargos!$D$44)</f>
        <v>1.1122000000000001</v>
      </c>
      <c r="K821" s="364"/>
      <c r="L821" s="365" t="e">
        <f t="shared" si="72"/>
        <v>#N/A</v>
      </c>
      <c r="M821" s="365" t="e">
        <f t="shared" si="73"/>
        <v>#N/A</v>
      </c>
      <c r="N821" s="376" t="e">
        <f t="shared" si="74"/>
        <v>#N/A</v>
      </c>
      <c r="O821" s="205" t="e">
        <f>IF(Comparativo!$E$6="Tabela Não Desonerada",VLOOKUP($C821,'Orçamento Base'!$D$12:$S$1673,13,FALSE),VLOOKUP($C821,#REF!,13,FALSE))</f>
        <v>#N/A</v>
      </c>
      <c r="P821" s="205" t="e">
        <f t="shared" si="75"/>
        <v>#N/A</v>
      </c>
      <c r="Q821" s="205" t="e">
        <f>IF(Comparativo!$E$6="Tabela Não Desonerada",VLOOKUP($C821,'Orçamento Base'!$D$12:$S$1673,14,FALSE),VLOOKUP($C821,#REF!,14,FALSE))</f>
        <v>#N/A</v>
      </c>
      <c r="R821" s="205" t="e">
        <f t="shared" si="76"/>
        <v>#N/A</v>
      </c>
      <c r="S821" s="205" t="e">
        <f>IF(Comparativo!$E$6="Tabela Não Desonerada",VLOOKUP($C821,'Orçamento Base'!$D$12:$S$1673,15,FALSE),VLOOKUP($C821,#REF!,15,FALSE))</f>
        <v>#N/A</v>
      </c>
      <c r="T821" s="205" t="e">
        <f t="shared" si="77"/>
        <v>#N/A</v>
      </c>
    </row>
    <row r="822" spans="1:20" ht="15">
      <c r="A822" s="203">
        <v>1</v>
      </c>
      <c r="B822" s="203" t="e">
        <f>'Orçamento-TCE'!B822</f>
        <v>#N/A</v>
      </c>
      <c r="C822" s="229">
        <f>'Orçamento-TCE'!C822</f>
        <v>0</v>
      </c>
      <c r="D822" s="199" t="e">
        <f>'Orçamento-TCE'!G822</f>
        <v>#N/A</v>
      </c>
      <c r="E822" s="204">
        <f>'Orçamento-TCE'!H822</f>
        <v>0</v>
      </c>
      <c r="F822" s="230" t="e">
        <f>'Orçamento-TCE'!I822</f>
        <v>#N/A</v>
      </c>
      <c r="G822" s="227" t="e">
        <f>IF(Comparativo!$E$6="Tabela Não Desonerada",VLOOKUP($C822,'Orçamento Base'!$D$12:$S$1673,12,FALSE),VLOOKUP($C822,#REF!,12,FALSE))</f>
        <v>#N/A</v>
      </c>
      <c r="H822" s="228">
        <f>IFERROR(IF(Comparativo!$E$6="Tabela Não Desonerada",VLOOKUP($C822,'Orçamento Base'!$D$12:$S$1673,16,FALSE),VLOOKUP($C822,#REF!,16,FALSE)),0)</f>
        <v>0</v>
      </c>
      <c r="I822" s="575" t="e">
        <f>IF(Comparativo!$E$6="Tabela Não Desonerada",VLOOKUP($C822,'Orçamento Base'!$D$12:$S$1673,11,FALSE),VLOOKUP($C822,#REF!,11,FALSE))</f>
        <v>#N/A</v>
      </c>
      <c r="J822" s="363">
        <f>IF(Comparativo!$E$6="Tabela Não Desonerada",Encargos!$F$44,Encargos!$D$44)</f>
        <v>1.1122000000000001</v>
      </c>
      <c r="K822" s="364"/>
      <c r="L822" s="365" t="e">
        <f t="shared" si="72"/>
        <v>#N/A</v>
      </c>
      <c r="M822" s="365" t="e">
        <f t="shared" si="73"/>
        <v>#N/A</v>
      </c>
      <c r="N822" s="376" t="e">
        <f t="shared" si="74"/>
        <v>#N/A</v>
      </c>
      <c r="O822" s="205" t="e">
        <f>IF(Comparativo!$E$6="Tabela Não Desonerada",VLOOKUP($C822,'Orçamento Base'!$D$12:$S$1673,13,FALSE),VLOOKUP($C822,#REF!,13,FALSE))</f>
        <v>#N/A</v>
      </c>
      <c r="P822" s="205" t="e">
        <f t="shared" si="75"/>
        <v>#N/A</v>
      </c>
      <c r="Q822" s="205" t="e">
        <f>IF(Comparativo!$E$6="Tabela Não Desonerada",VLOOKUP($C822,'Orçamento Base'!$D$12:$S$1673,14,FALSE),VLOOKUP($C822,#REF!,14,FALSE))</f>
        <v>#N/A</v>
      </c>
      <c r="R822" s="205" t="e">
        <f t="shared" si="76"/>
        <v>#N/A</v>
      </c>
      <c r="S822" s="205" t="e">
        <f>IF(Comparativo!$E$6="Tabela Não Desonerada",VLOOKUP($C822,'Orçamento Base'!$D$12:$S$1673,15,FALSE),VLOOKUP($C822,#REF!,15,FALSE))</f>
        <v>#N/A</v>
      </c>
      <c r="T822" s="205" t="e">
        <f t="shared" si="77"/>
        <v>#N/A</v>
      </c>
    </row>
    <row r="823" spans="1:20" ht="15">
      <c r="A823" s="203">
        <v>1</v>
      </c>
      <c r="B823" s="203" t="e">
        <f>'Orçamento-TCE'!B823</f>
        <v>#N/A</v>
      </c>
      <c r="C823" s="229">
        <f>'Orçamento-TCE'!C823</f>
        <v>0</v>
      </c>
      <c r="D823" s="199" t="e">
        <f>'Orçamento-TCE'!G823</f>
        <v>#N/A</v>
      </c>
      <c r="E823" s="204">
        <f>'Orçamento-TCE'!H823</f>
        <v>0</v>
      </c>
      <c r="F823" s="230" t="e">
        <f>'Orçamento-TCE'!I823</f>
        <v>#N/A</v>
      </c>
      <c r="G823" s="227" t="e">
        <f>IF(Comparativo!$E$6="Tabela Não Desonerada",VLOOKUP($C823,'Orçamento Base'!$D$12:$S$1673,12,FALSE),VLOOKUP($C823,#REF!,12,FALSE))</f>
        <v>#N/A</v>
      </c>
      <c r="H823" s="228">
        <f>IFERROR(IF(Comparativo!$E$6="Tabela Não Desonerada",VLOOKUP($C823,'Orçamento Base'!$D$12:$S$1673,16,FALSE),VLOOKUP($C823,#REF!,16,FALSE)),0)</f>
        <v>0</v>
      </c>
      <c r="I823" s="575" t="e">
        <f>IF(Comparativo!$E$6="Tabela Não Desonerada",VLOOKUP($C823,'Orçamento Base'!$D$12:$S$1673,11,FALSE),VLOOKUP($C823,#REF!,11,FALSE))</f>
        <v>#N/A</v>
      </c>
      <c r="J823" s="363">
        <f>IF(Comparativo!$E$6="Tabela Não Desonerada",Encargos!$F$44,Encargos!$D$44)</f>
        <v>1.1122000000000001</v>
      </c>
      <c r="K823" s="364"/>
      <c r="L823" s="365" t="e">
        <f t="shared" si="72"/>
        <v>#N/A</v>
      </c>
      <c r="M823" s="365" t="e">
        <f t="shared" si="73"/>
        <v>#N/A</v>
      </c>
      <c r="N823" s="376" t="e">
        <f t="shared" si="74"/>
        <v>#N/A</v>
      </c>
      <c r="O823" s="205" t="e">
        <f>IF(Comparativo!$E$6="Tabela Não Desonerada",VLOOKUP($C823,'Orçamento Base'!$D$12:$S$1673,13,FALSE),VLOOKUP($C823,#REF!,13,FALSE))</f>
        <v>#N/A</v>
      </c>
      <c r="P823" s="205" t="e">
        <f t="shared" si="75"/>
        <v>#N/A</v>
      </c>
      <c r="Q823" s="205" t="e">
        <f>IF(Comparativo!$E$6="Tabela Não Desonerada",VLOOKUP($C823,'Orçamento Base'!$D$12:$S$1673,14,FALSE),VLOOKUP($C823,#REF!,14,FALSE))</f>
        <v>#N/A</v>
      </c>
      <c r="R823" s="205" t="e">
        <f t="shared" si="76"/>
        <v>#N/A</v>
      </c>
      <c r="S823" s="205" t="e">
        <f>IF(Comparativo!$E$6="Tabela Não Desonerada",VLOOKUP($C823,'Orçamento Base'!$D$12:$S$1673,15,FALSE),VLOOKUP($C823,#REF!,15,FALSE))</f>
        <v>#N/A</v>
      </c>
      <c r="T823" s="205" t="e">
        <f t="shared" si="77"/>
        <v>#N/A</v>
      </c>
    </row>
    <row r="824" spans="1:20" ht="15">
      <c r="A824" s="203">
        <v>1</v>
      </c>
      <c r="B824" s="203" t="e">
        <f>'Orçamento-TCE'!B824</f>
        <v>#N/A</v>
      </c>
      <c r="C824" s="229">
        <f>'Orçamento-TCE'!C824</f>
        <v>0</v>
      </c>
      <c r="D824" s="199" t="e">
        <f>'Orçamento-TCE'!G824</f>
        <v>#N/A</v>
      </c>
      <c r="E824" s="204">
        <f>'Orçamento-TCE'!H824</f>
        <v>0</v>
      </c>
      <c r="F824" s="230" t="e">
        <f>'Orçamento-TCE'!I824</f>
        <v>#N/A</v>
      </c>
      <c r="G824" s="227" t="e">
        <f>IF(Comparativo!$E$6="Tabela Não Desonerada",VLOOKUP($C824,'Orçamento Base'!$D$12:$S$1673,12,FALSE),VLOOKUP($C824,#REF!,12,FALSE))</f>
        <v>#N/A</v>
      </c>
      <c r="H824" s="228">
        <f>IFERROR(IF(Comparativo!$E$6="Tabela Não Desonerada",VLOOKUP($C824,'Orçamento Base'!$D$12:$S$1673,16,FALSE),VLOOKUP($C824,#REF!,16,FALSE)),0)</f>
        <v>0</v>
      </c>
      <c r="I824" s="575" t="e">
        <f>IF(Comparativo!$E$6="Tabela Não Desonerada",VLOOKUP($C824,'Orçamento Base'!$D$12:$S$1673,11,FALSE),VLOOKUP($C824,#REF!,11,FALSE))</f>
        <v>#N/A</v>
      </c>
      <c r="J824" s="363">
        <f>IF(Comparativo!$E$6="Tabela Não Desonerada",Encargos!$F$44,Encargos!$D$44)</f>
        <v>1.1122000000000001</v>
      </c>
      <c r="K824" s="364"/>
      <c r="L824" s="365" t="e">
        <f t="shared" si="72"/>
        <v>#N/A</v>
      </c>
      <c r="M824" s="365" t="e">
        <f t="shared" si="73"/>
        <v>#N/A</v>
      </c>
      <c r="N824" s="376" t="e">
        <f t="shared" si="74"/>
        <v>#N/A</v>
      </c>
      <c r="O824" s="205" t="e">
        <f>IF(Comparativo!$E$6="Tabela Não Desonerada",VLOOKUP($C824,'Orçamento Base'!$D$12:$S$1673,13,FALSE),VLOOKUP($C824,#REF!,13,FALSE))</f>
        <v>#N/A</v>
      </c>
      <c r="P824" s="205" t="e">
        <f t="shared" si="75"/>
        <v>#N/A</v>
      </c>
      <c r="Q824" s="205" t="e">
        <f>IF(Comparativo!$E$6="Tabela Não Desonerada",VLOOKUP($C824,'Orçamento Base'!$D$12:$S$1673,14,FALSE),VLOOKUP($C824,#REF!,14,FALSE))</f>
        <v>#N/A</v>
      </c>
      <c r="R824" s="205" t="e">
        <f t="shared" si="76"/>
        <v>#N/A</v>
      </c>
      <c r="S824" s="205" t="e">
        <f>IF(Comparativo!$E$6="Tabela Não Desonerada",VLOOKUP($C824,'Orçamento Base'!$D$12:$S$1673,15,FALSE),VLOOKUP($C824,#REF!,15,FALSE))</f>
        <v>#N/A</v>
      </c>
      <c r="T824" s="205" t="e">
        <f t="shared" si="77"/>
        <v>#N/A</v>
      </c>
    </row>
    <row r="825" spans="1:20" ht="15">
      <c r="A825" s="203">
        <v>1</v>
      </c>
      <c r="B825" s="203" t="e">
        <f>'Orçamento-TCE'!B825</f>
        <v>#N/A</v>
      </c>
      <c r="C825" s="229">
        <f>'Orçamento-TCE'!C825</f>
        <v>0</v>
      </c>
      <c r="D825" s="199" t="e">
        <f>'Orçamento-TCE'!G825</f>
        <v>#N/A</v>
      </c>
      <c r="E825" s="204">
        <f>'Orçamento-TCE'!H825</f>
        <v>0</v>
      </c>
      <c r="F825" s="230" t="e">
        <f>'Orçamento-TCE'!I825</f>
        <v>#N/A</v>
      </c>
      <c r="G825" s="227" t="e">
        <f>IF(Comparativo!$E$6="Tabela Não Desonerada",VLOOKUP($C825,'Orçamento Base'!$D$12:$S$1673,12,FALSE),VLOOKUP($C825,#REF!,12,FALSE))</f>
        <v>#N/A</v>
      </c>
      <c r="H825" s="228">
        <f>IFERROR(IF(Comparativo!$E$6="Tabela Não Desonerada",VLOOKUP($C825,'Orçamento Base'!$D$12:$S$1673,16,FALSE),VLOOKUP($C825,#REF!,16,FALSE)),0)</f>
        <v>0</v>
      </c>
      <c r="I825" s="575" t="e">
        <f>IF(Comparativo!$E$6="Tabela Não Desonerada",VLOOKUP($C825,'Orçamento Base'!$D$12:$S$1673,11,FALSE),VLOOKUP($C825,#REF!,11,FALSE))</f>
        <v>#N/A</v>
      </c>
      <c r="J825" s="363">
        <f>IF(Comparativo!$E$6="Tabela Não Desonerada",Encargos!$F$44,Encargos!$D$44)</f>
        <v>1.1122000000000001</v>
      </c>
      <c r="K825" s="364"/>
      <c r="L825" s="365" t="e">
        <f t="shared" si="72"/>
        <v>#N/A</v>
      </c>
      <c r="M825" s="365" t="e">
        <f t="shared" si="73"/>
        <v>#N/A</v>
      </c>
      <c r="N825" s="376" t="e">
        <f t="shared" si="74"/>
        <v>#N/A</v>
      </c>
      <c r="O825" s="205" t="e">
        <f>IF(Comparativo!$E$6="Tabela Não Desonerada",VLOOKUP($C825,'Orçamento Base'!$D$12:$S$1673,13,FALSE),VLOOKUP($C825,#REF!,13,FALSE))</f>
        <v>#N/A</v>
      </c>
      <c r="P825" s="205" t="e">
        <f t="shared" si="75"/>
        <v>#N/A</v>
      </c>
      <c r="Q825" s="205" t="e">
        <f>IF(Comparativo!$E$6="Tabela Não Desonerada",VLOOKUP($C825,'Orçamento Base'!$D$12:$S$1673,14,FALSE),VLOOKUP($C825,#REF!,14,FALSE))</f>
        <v>#N/A</v>
      </c>
      <c r="R825" s="205" t="e">
        <f t="shared" si="76"/>
        <v>#N/A</v>
      </c>
      <c r="S825" s="205" t="e">
        <f>IF(Comparativo!$E$6="Tabela Não Desonerada",VLOOKUP($C825,'Orçamento Base'!$D$12:$S$1673,15,FALSE),VLOOKUP($C825,#REF!,15,FALSE))</f>
        <v>#N/A</v>
      </c>
      <c r="T825" s="205" t="e">
        <f t="shared" si="77"/>
        <v>#N/A</v>
      </c>
    </row>
    <row r="826" spans="1:20" ht="15">
      <c r="A826" s="203">
        <v>1</v>
      </c>
      <c r="B826" s="203" t="e">
        <f>'Orçamento-TCE'!B826</f>
        <v>#N/A</v>
      </c>
      <c r="C826" s="229">
        <f>'Orçamento-TCE'!C826</f>
        <v>0</v>
      </c>
      <c r="D826" s="199" t="e">
        <f>'Orçamento-TCE'!G826</f>
        <v>#N/A</v>
      </c>
      <c r="E826" s="204">
        <f>'Orçamento-TCE'!H826</f>
        <v>0</v>
      </c>
      <c r="F826" s="230" t="e">
        <f>'Orçamento-TCE'!I826</f>
        <v>#N/A</v>
      </c>
      <c r="G826" s="227" t="e">
        <f>IF(Comparativo!$E$6="Tabela Não Desonerada",VLOOKUP($C826,'Orçamento Base'!$D$12:$S$1673,12,FALSE),VLOOKUP($C826,#REF!,12,FALSE))</f>
        <v>#N/A</v>
      </c>
      <c r="H826" s="228">
        <f>IFERROR(IF(Comparativo!$E$6="Tabela Não Desonerada",VLOOKUP($C826,'Orçamento Base'!$D$12:$S$1673,16,FALSE),VLOOKUP($C826,#REF!,16,FALSE)),0)</f>
        <v>0</v>
      </c>
      <c r="I826" s="575" t="e">
        <f>IF(Comparativo!$E$6="Tabela Não Desonerada",VLOOKUP($C826,'Orçamento Base'!$D$12:$S$1673,11,FALSE),VLOOKUP($C826,#REF!,11,FALSE))</f>
        <v>#N/A</v>
      </c>
      <c r="J826" s="363">
        <f>IF(Comparativo!$E$6="Tabela Não Desonerada",Encargos!$F$44,Encargos!$D$44)</f>
        <v>1.1122000000000001</v>
      </c>
      <c r="K826" s="364"/>
      <c r="L826" s="365" t="e">
        <f t="shared" si="72"/>
        <v>#N/A</v>
      </c>
      <c r="M826" s="365" t="e">
        <f t="shared" si="73"/>
        <v>#N/A</v>
      </c>
      <c r="N826" s="376" t="e">
        <f t="shared" si="74"/>
        <v>#N/A</v>
      </c>
      <c r="O826" s="205" t="e">
        <f>IF(Comparativo!$E$6="Tabela Não Desonerada",VLOOKUP($C826,'Orçamento Base'!$D$12:$S$1673,13,FALSE),VLOOKUP($C826,#REF!,13,FALSE))</f>
        <v>#N/A</v>
      </c>
      <c r="P826" s="205" t="e">
        <f t="shared" si="75"/>
        <v>#N/A</v>
      </c>
      <c r="Q826" s="205" t="e">
        <f>IF(Comparativo!$E$6="Tabela Não Desonerada",VLOOKUP($C826,'Orçamento Base'!$D$12:$S$1673,14,FALSE),VLOOKUP($C826,#REF!,14,FALSE))</f>
        <v>#N/A</v>
      </c>
      <c r="R826" s="205" t="e">
        <f t="shared" si="76"/>
        <v>#N/A</v>
      </c>
      <c r="S826" s="205" t="e">
        <f>IF(Comparativo!$E$6="Tabela Não Desonerada",VLOOKUP($C826,'Orçamento Base'!$D$12:$S$1673,15,FALSE),VLOOKUP($C826,#REF!,15,FALSE))</f>
        <v>#N/A</v>
      </c>
      <c r="T826" s="205" t="e">
        <f t="shared" si="77"/>
        <v>#N/A</v>
      </c>
    </row>
    <row r="827" spans="1:20" ht="15">
      <c r="A827" s="203">
        <v>1</v>
      </c>
      <c r="B827" s="203" t="e">
        <f>'Orçamento-TCE'!B827</f>
        <v>#N/A</v>
      </c>
      <c r="C827" s="229">
        <f>'Orçamento-TCE'!C827</f>
        <v>0</v>
      </c>
      <c r="D827" s="199" t="e">
        <f>'Orçamento-TCE'!G827</f>
        <v>#N/A</v>
      </c>
      <c r="E827" s="204">
        <f>'Orçamento-TCE'!H827</f>
        <v>0</v>
      </c>
      <c r="F827" s="230" t="e">
        <f>'Orçamento-TCE'!I827</f>
        <v>#N/A</v>
      </c>
      <c r="G827" s="227" t="e">
        <f>IF(Comparativo!$E$6="Tabela Não Desonerada",VLOOKUP($C827,'Orçamento Base'!$D$12:$S$1673,12,FALSE),VLOOKUP($C827,#REF!,12,FALSE))</f>
        <v>#N/A</v>
      </c>
      <c r="H827" s="228">
        <f>IFERROR(IF(Comparativo!$E$6="Tabela Não Desonerada",VLOOKUP($C827,'Orçamento Base'!$D$12:$S$1673,16,FALSE),VLOOKUP($C827,#REF!,16,FALSE)),0)</f>
        <v>0</v>
      </c>
      <c r="I827" s="575" t="e">
        <f>IF(Comparativo!$E$6="Tabela Não Desonerada",VLOOKUP($C827,'Orçamento Base'!$D$12:$S$1673,11,FALSE),VLOOKUP($C827,#REF!,11,FALSE))</f>
        <v>#N/A</v>
      </c>
      <c r="J827" s="363">
        <f>IF(Comparativo!$E$6="Tabela Não Desonerada",Encargos!$F$44,Encargos!$D$44)</f>
        <v>1.1122000000000001</v>
      </c>
      <c r="K827" s="364"/>
      <c r="L827" s="365" t="e">
        <f t="shared" si="72"/>
        <v>#N/A</v>
      </c>
      <c r="M827" s="365" t="e">
        <f t="shared" si="73"/>
        <v>#N/A</v>
      </c>
      <c r="N827" s="376" t="e">
        <f t="shared" si="74"/>
        <v>#N/A</v>
      </c>
      <c r="O827" s="205" t="e">
        <f>IF(Comparativo!$E$6="Tabela Não Desonerada",VLOOKUP($C827,'Orçamento Base'!$D$12:$S$1673,13,FALSE),VLOOKUP($C827,#REF!,13,FALSE))</f>
        <v>#N/A</v>
      </c>
      <c r="P827" s="205" t="e">
        <f t="shared" si="75"/>
        <v>#N/A</v>
      </c>
      <c r="Q827" s="205" t="e">
        <f>IF(Comparativo!$E$6="Tabela Não Desonerada",VLOOKUP($C827,'Orçamento Base'!$D$12:$S$1673,14,FALSE),VLOOKUP($C827,#REF!,14,FALSE))</f>
        <v>#N/A</v>
      </c>
      <c r="R827" s="205" t="e">
        <f t="shared" si="76"/>
        <v>#N/A</v>
      </c>
      <c r="S827" s="205" t="e">
        <f>IF(Comparativo!$E$6="Tabela Não Desonerada",VLOOKUP($C827,'Orçamento Base'!$D$12:$S$1673,15,FALSE),VLOOKUP($C827,#REF!,15,FALSE))</f>
        <v>#N/A</v>
      </c>
      <c r="T827" s="205" t="e">
        <f t="shared" si="77"/>
        <v>#N/A</v>
      </c>
    </row>
    <row r="828" spans="1:20" ht="15">
      <c r="A828" s="203">
        <v>1</v>
      </c>
      <c r="B828" s="203" t="e">
        <f>'Orçamento-TCE'!B828</f>
        <v>#N/A</v>
      </c>
      <c r="C828" s="229">
        <f>'Orçamento-TCE'!C828</f>
        <v>0</v>
      </c>
      <c r="D828" s="199" t="e">
        <f>'Orçamento-TCE'!G828</f>
        <v>#N/A</v>
      </c>
      <c r="E828" s="204">
        <f>'Orçamento-TCE'!H828</f>
        <v>0</v>
      </c>
      <c r="F828" s="230" t="e">
        <f>'Orçamento-TCE'!I828</f>
        <v>#N/A</v>
      </c>
      <c r="G828" s="227" t="e">
        <f>IF(Comparativo!$E$6="Tabela Não Desonerada",VLOOKUP($C828,'Orçamento Base'!$D$12:$S$1673,12,FALSE),VLOOKUP($C828,#REF!,12,FALSE))</f>
        <v>#N/A</v>
      </c>
      <c r="H828" s="228">
        <f>IFERROR(IF(Comparativo!$E$6="Tabela Não Desonerada",VLOOKUP($C828,'Orçamento Base'!$D$12:$S$1673,16,FALSE),VLOOKUP($C828,#REF!,16,FALSE)),0)</f>
        <v>0</v>
      </c>
      <c r="I828" s="575" t="e">
        <f>IF(Comparativo!$E$6="Tabela Não Desonerada",VLOOKUP($C828,'Orçamento Base'!$D$12:$S$1673,11,FALSE),VLOOKUP($C828,#REF!,11,FALSE))</f>
        <v>#N/A</v>
      </c>
      <c r="J828" s="363">
        <f>IF(Comparativo!$E$6="Tabela Não Desonerada",Encargos!$F$44,Encargos!$D$44)</f>
        <v>1.1122000000000001</v>
      </c>
      <c r="K828" s="364"/>
      <c r="L828" s="365" t="e">
        <f t="shared" si="72"/>
        <v>#N/A</v>
      </c>
      <c r="M828" s="365" t="e">
        <f t="shared" si="73"/>
        <v>#N/A</v>
      </c>
      <c r="N828" s="376" t="e">
        <f t="shared" si="74"/>
        <v>#N/A</v>
      </c>
      <c r="O828" s="205" t="e">
        <f>IF(Comparativo!$E$6="Tabela Não Desonerada",VLOOKUP($C828,'Orçamento Base'!$D$12:$S$1673,13,FALSE),VLOOKUP($C828,#REF!,13,FALSE))</f>
        <v>#N/A</v>
      </c>
      <c r="P828" s="205" t="e">
        <f t="shared" si="75"/>
        <v>#N/A</v>
      </c>
      <c r="Q828" s="205" t="e">
        <f>IF(Comparativo!$E$6="Tabela Não Desonerada",VLOOKUP($C828,'Orçamento Base'!$D$12:$S$1673,14,FALSE),VLOOKUP($C828,#REF!,14,FALSE))</f>
        <v>#N/A</v>
      </c>
      <c r="R828" s="205" t="e">
        <f t="shared" si="76"/>
        <v>#N/A</v>
      </c>
      <c r="S828" s="205" t="e">
        <f>IF(Comparativo!$E$6="Tabela Não Desonerada",VLOOKUP($C828,'Orçamento Base'!$D$12:$S$1673,15,FALSE),VLOOKUP($C828,#REF!,15,FALSE))</f>
        <v>#N/A</v>
      </c>
      <c r="T828" s="205" t="e">
        <f t="shared" si="77"/>
        <v>#N/A</v>
      </c>
    </row>
    <row r="829" spans="1:20" ht="15">
      <c r="A829" s="203">
        <v>1</v>
      </c>
      <c r="B829" s="203" t="e">
        <f>'Orçamento-TCE'!B829</f>
        <v>#N/A</v>
      </c>
      <c r="C829" s="229">
        <f>'Orçamento-TCE'!C829</f>
        <v>0</v>
      </c>
      <c r="D829" s="199" t="e">
        <f>'Orçamento-TCE'!G829</f>
        <v>#N/A</v>
      </c>
      <c r="E829" s="204">
        <f>'Orçamento-TCE'!H829</f>
        <v>0</v>
      </c>
      <c r="F829" s="230" t="e">
        <f>'Orçamento-TCE'!I829</f>
        <v>#N/A</v>
      </c>
      <c r="G829" s="227" t="e">
        <f>IF(Comparativo!$E$6="Tabela Não Desonerada",VLOOKUP($C829,'Orçamento Base'!$D$12:$S$1673,12,FALSE),VLOOKUP($C829,#REF!,12,FALSE))</f>
        <v>#N/A</v>
      </c>
      <c r="H829" s="228">
        <f>IFERROR(IF(Comparativo!$E$6="Tabela Não Desonerada",VLOOKUP($C829,'Orçamento Base'!$D$12:$S$1673,16,FALSE),VLOOKUP($C829,#REF!,16,FALSE)),0)</f>
        <v>0</v>
      </c>
      <c r="I829" s="575" t="e">
        <f>IF(Comparativo!$E$6="Tabela Não Desonerada",VLOOKUP($C829,'Orçamento Base'!$D$12:$S$1673,11,FALSE),VLOOKUP($C829,#REF!,11,FALSE))</f>
        <v>#N/A</v>
      </c>
      <c r="J829" s="363">
        <f>IF(Comparativo!$E$6="Tabela Não Desonerada",Encargos!$F$44,Encargos!$D$44)</f>
        <v>1.1122000000000001</v>
      </c>
      <c r="K829" s="364"/>
      <c r="L829" s="365" t="e">
        <f t="shared" si="72"/>
        <v>#N/A</v>
      </c>
      <c r="M829" s="365" t="e">
        <f t="shared" si="73"/>
        <v>#N/A</v>
      </c>
      <c r="N829" s="376" t="e">
        <f t="shared" si="74"/>
        <v>#N/A</v>
      </c>
      <c r="O829" s="205" t="e">
        <f>IF(Comparativo!$E$6="Tabela Não Desonerada",VLOOKUP($C829,'Orçamento Base'!$D$12:$S$1673,13,FALSE),VLOOKUP($C829,#REF!,13,FALSE))</f>
        <v>#N/A</v>
      </c>
      <c r="P829" s="205" t="e">
        <f t="shared" si="75"/>
        <v>#N/A</v>
      </c>
      <c r="Q829" s="205" t="e">
        <f>IF(Comparativo!$E$6="Tabela Não Desonerada",VLOOKUP($C829,'Orçamento Base'!$D$12:$S$1673,14,FALSE),VLOOKUP($C829,#REF!,14,FALSE))</f>
        <v>#N/A</v>
      </c>
      <c r="R829" s="205" t="e">
        <f t="shared" si="76"/>
        <v>#N/A</v>
      </c>
      <c r="S829" s="205" t="e">
        <f>IF(Comparativo!$E$6="Tabela Não Desonerada",VLOOKUP($C829,'Orçamento Base'!$D$12:$S$1673,15,FALSE),VLOOKUP($C829,#REF!,15,FALSE))</f>
        <v>#N/A</v>
      </c>
      <c r="T829" s="205" t="e">
        <f t="shared" si="77"/>
        <v>#N/A</v>
      </c>
    </row>
    <row r="830" spans="1:20" ht="15">
      <c r="A830" s="203">
        <v>1</v>
      </c>
      <c r="B830" s="203" t="e">
        <f>'Orçamento-TCE'!B830</f>
        <v>#N/A</v>
      </c>
      <c r="C830" s="229">
        <f>'Orçamento-TCE'!C830</f>
        <v>0</v>
      </c>
      <c r="D830" s="199" t="e">
        <f>'Orçamento-TCE'!G830</f>
        <v>#N/A</v>
      </c>
      <c r="E830" s="204">
        <f>'Orçamento-TCE'!H830</f>
        <v>0</v>
      </c>
      <c r="F830" s="230" t="e">
        <f>'Orçamento-TCE'!I830</f>
        <v>#N/A</v>
      </c>
      <c r="G830" s="227" t="e">
        <f>IF(Comparativo!$E$6="Tabela Não Desonerada",VLOOKUP($C830,'Orçamento Base'!$D$12:$S$1673,12,FALSE),VLOOKUP($C830,#REF!,12,FALSE))</f>
        <v>#N/A</v>
      </c>
      <c r="H830" s="228">
        <f>IFERROR(IF(Comparativo!$E$6="Tabela Não Desonerada",VLOOKUP($C830,'Orçamento Base'!$D$12:$S$1673,16,FALSE),VLOOKUP($C830,#REF!,16,FALSE)),0)</f>
        <v>0</v>
      </c>
      <c r="I830" s="575" t="e">
        <f>IF(Comparativo!$E$6="Tabela Não Desonerada",VLOOKUP($C830,'Orçamento Base'!$D$12:$S$1673,11,FALSE),VLOOKUP($C830,#REF!,11,FALSE))</f>
        <v>#N/A</v>
      </c>
      <c r="J830" s="363">
        <f>IF(Comparativo!$E$6="Tabela Não Desonerada",Encargos!$F$44,Encargos!$D$44)</f>
        <v>1.1122000000000001</v>
      </c>
      <c r="K830" s="364"/>
      <c r="L830" s="365" t="e">
        <f t="shared" si="72"/>
        <v>#N/A</v>
      </c>
      <c r="M830" s="365" t="e">
        <f t="shared" si="73"/>
        <v>#N/A</v>
      </c>
      <c r="N830" s="376" t="e">
        <f t="shared" si="74"/>
        <v>#N/A</v>
      </c>
      <c r="O830" s="205" t="e">
        <f>IF(Comparativo!$E$6="Tabela Não Desonerada",VLOOKUP($C830,'Orçamento Base'!$D$12:$S$1673,13,FALSE),VLOOKUP($C830,#REF!,13,FALSE))</f>
        <v>#N/A</v>
      </c>
      <c r="P830" s="205" t="e">
        <f t="shared" si="75"/>
        <v>#N/A</v>
      </c>
      <c r="Q830" s="205" t="e">
        <f>IF(Comparativo!$E$6="Tabela Não Desonerada",VLOOKUP($C830,'Orçamento Base'!$D$12:$S$1673,14,FALSE),VLOOKUP($C830,#REF!,14,FALSE))</f>
        <v>#N/A</v>
      </c>
      <c r="R830" s="205" t="e">
        <f t="shared" si="76"/>
        <v>#N/A</v>
      </c>
      <c r="S830" s="205" t="e">
        <f>IF(Comparativo!$E$6="Tabela Não Desonerada",VLOOKUP($C830,'Orçamento Base'!$D$12:$S$1673,15,FALSE),VLOOKUP($C830,#REF!,15,FALSE))</f>
        <v>#N/A</v>
      </c>
      <c r="T830" s="205" t="e">
        <f t="shared" si="77"/>
        <v>#N/A</v>
      </c>
    </row>
    <row r="831" spans="1:20" ht="15">
      <c r="A831" s="203">
        <v>1</v>
      </c>
      <c r="B831" s="203" t="e">
        <f>'Orçamento-TCE'!B831</f>
        <v>#N/A</v>
      </c>
      <c r="C831" s="229">
        <f>'Orçamento-TCE'!C831</f>
        <v>0</v>
      </c>
      <c r="D831" s="199" t="e">
        <f>'Orçamento-TCE'!G831</f>
        <v>#N/A</v>
      </c>
      <c r="E831" s="204">
        <f>'Orçamento-TCE'!H831</f>
        <v>0</v>
      </c>
      <c r="F831" s="230" t="e">
        <f>'Orçamento-TCE'!I831</f>
        <v>#N/A</v>
      </c>
      <c r="G831" s="227" t="e">
        <f>IF(Comparativo!$E$6="Tabela Não Desonerada",VLOOKUP($C831,'Orçamento Base'!$D$12:$S$1673,12,FALSE),VLOOKUP($C831,#REF!,12,FALSE))</f>
        <v>#N/A</v>
      </c>
      <c r="H831" s="228">
        <f>IFERROR(IF(Comparativo!$E$6="Tabela Não Desonerada",VLOOKUP($C831,'Orçamento Base'!$D$12:$S$1673,16,FALSE),VLOOKUP($C831,#REF!,16,FALSE)),0)</f>
        <v>0</v>
      </c>
      <c r="I831" s="575" t="e">
        <f>IF(Comparativo!$E$6="Tabela Não Desonerada",VLOOKUP($C831,'Orçamento Base'!$D$12:$S$1673,11,FALSE),VLOOKUP($C831,#REF!,11,FALSE))</f>
        <v>#N/A</v>
      </c>
      <c r="J831" s="363">
        <f>IF(Comparativo!$E$6="Tabela Não Desonerada",Encargos!$F$44,Encargos!$D$44)</f>
        <v>1.1122000000000001</v>
      </c>
      <c r="K831" s="364"/>
      <c r="L831" s="365" t="e">
        <f t="shared" si="72"/>
        <v>#N/A</v>
      </c>
      <c r="M831" s="365" t="e">
        <f t="shared" si="73"/>
        <v>#N/A</v>
      </c>
      <c r="N831" s="376" t="e">
        <f t="shared" si="74"/>
        <v>#N/A</v>
      </c>
      <c r="O831" s="205" t="e">
        <f>IF(Comparativo!$E$6="Tabela Não Desonerada",VLOOKUP($C831,'Orçamento Base'!$D$12:$S$1673,13,FALSE),VLOOKUP($C831,#REF!,13,FALSE))</f>
        <v>#N/A</v>
      </c>
      <c r="P831" s="205" t="e">
        <f t="shared" si="75"/>
        <v>#N/A</v>
      </c>
      <c r="Q831" s="205" t="e">
        <f>IF(Comparativo!$E$6="Tabela Não Desonerada",VLOOKUP($C831,'Orçamento Base'!$D$12:$S$1673,14,FALSE),VLOOKUP($C831,#REF!,14,FALSE))</f>
        <v>#N/A</v>
      </c>
      <c r="R831" s="205" t="e">
        <f t="shared" si="76"/>
        <v>#N/A</v>
      </c>
      <c r="S831" s="205" t="e">
        <f>IF(Comparativo!$E$6="Tabela Não Desonerada",VLOOKUP($C831,'Orçamento Base'!$D$12:$S$1673,15,FALSE),VLOOKUP($C831,#REF!,15,FALSE))</f>
        <v>#N/A</v>
      </c>
      <c r="T831" s="205" t="e">
        <f t="shared" si="77"/>
        <v>#N/A</v>
      </c>
    </row>
    <row r="832" spans="1:20" ht="15">
      <c r="A832" s="203">
        <v>1</v>
      </c>
      <c r="B832" s="203" t="e">
        <f>'Orçamento-TCE'!B832</f>
        <v>#N/A</v>
      </c>
      <c r="C832" s="229">
        <f>'Orçamento-TCE'!C832</f>
        <v>0</v>
      </c>
      <c r="D832" s="199" t="e">
        <f>'Orçamento-TCE'!G832</f>
        <v>#N/A</v>
      </c>
      <c r="E832" s="204">
        <f>'Orçamento-TCE'!H832</f>
        <v>0</v>
      </c>
      <c r="F832" s="230" t="e">
        <f>'Orçamento-TCE'!I832</f>
        <v>#N/A</v>
      </c>
      <c r="G832" s="227" t="e">
        <f>IF(Comparativo!$E$6="Tabela Não Desonerada",VLOOKUP($C832,'Orçamento Base'!$D$12:$S$1673,12,FALSE),VLOOKUP($C832,#REF!,12,FALSE))</f>
        <v>#N/A</v>
      </c>
      <c r="H832" s="228">
        <f>IFERROR(IF(Comparativo!$E$6="Tabela Não Desonerada",VLOOKUP($C832,'Orçamento Base'!$D$12:$S$1673,16,FALSE),VLOOKUP($C832,#REF!,16,FALSE)),0)</f>
        <v>0</v>
      </c>
      <c r="I832" s="575" t="e">
        <f>IF(Comparativo!$E$6="Tabela Não Desonerada",VLOOKUP($C832,'Orçamento Base'!$D$12:$S$1673,11,FALSE),VLOOKUP($C832,#REF!,11,FALSE))</f>
        <v>#N/A</v>
      </c>
      <c r="J832" s="363">
        <f>IF(Comparativo!$E$6="Tabela Não Desonerada",Encargos!$F$44,Encargos!$D$44)</f>
        <v>1.1122000000000001</v>
      </c>
      <c r="K832" s="364"/>
      <c r="L832" s="365" t="e">
        <f t="shared" si="72"/>
        <v>#N/A</v>
      </c>
      <c r="M832" s="365" t="e">
        <f t="shared" si="73"/>
        <v>#N/A</v>
      </c>
      <c r="N832" s="376" t="e">
        <f t="shared" si="74"/>
        <v>#N/A</v>
      </c>
      <c r="O832" s="205" t="e">
        <f>IF(Comparativo!$E$6="Tabela Não Desonerada",VLOOKUP($C832,'Orçamento Base'!$D$12:$S$1673,13,FALSE),VLOOKUP($C832,#REF!,13,FALSE))</f>
        <v>#N/A</v>
      </c>
      <c r="P832" s="205" t="e">
        <f t="shared" si="75"/>
        <v>#N/A</v>
      </c>
      <c r="Q832" s="205" t="e">
        <f>IF(Comparativo!$E$6="Tabela Não Desonerada",VLOOKUP($C832,'Orçamento Base'!$D$12:$S$1673,14,FALSE),VLOOKUP($C832,#REF!,14,FALSE))</f>
        <v>#N/A</v>
      </c>
      <c r="R832" s="205" t="e">
        <f t="shared" si="76"/>
        <v>#N/A</v>
      </c>
      <c r="S832" s="205" t="e">
        <f>IF(Comparativo!$E$6="Tabela Não Desonerada",VLOOKUP($C832,'Orçamento Base'!$D$12:$S$1673,15,FALSE),VLOOKUP($C832,#REF!,15,FALSE))</f>
        <v>#N/A</v>
      </c>
      <c r="T832" s="205" t="e">
        <f t="shared" si="77"/>
        <v>#N/A</v>
      </c>
    </row>
    <row r="833" spans="1:20" ht="15">
      <c r="A833" s="203">
        <v>1</v>
      </c>
      <c r="B833" s="203" t="e">
        <f>'Orçamento-TCE'!B833</f>
        <v>#N/A</v>
      </c>
      <c r="C833" s="229">
        <f>'Orçamento-TCE'!C833</f>
        <v>0</v>
      </c>
      <c r="D833" s="199" t="e">
        <f>'Orçamento-TCE'!G833</f>
        <v>#N/A</v>
      </c>
      <c r="E833" s="204">
        <f>'Orçamento-TCE'!H833</f>
        <v>0</v>
      </c>
      <c r="F833" s="230" t="e">
        <f>'Orçamento-TCE'!I833</f>
        <v>#N/A</v>
      </c>
      <c r="G833" s="227" t="e">
        <f>IF(Comparativo!$E$6="Tabela Não Desonerada",VLOOKUP($C833,'Orçamento Base'!$D$12:$S$1673,12,FALSE),VLOOKUP($C833,#REF!,12,FALSE))</f>
        <v>#N/A</v>
      </c>
      <c r="H833" s="228">
        <f>IFERROR(IF(Comparativo!$E$6="Tabela Não Desonerada",VLOOKUP($C833,'Orçamento Base'!$D$12:$S$1673,16,FALSE),VLOOKUP($C833,#REF!,16,FALSE)),0)</f>
        <v>0</v>
      </c>
      <c r="I833" s="575" t="e">
        <f>IF(Comparativo!$E$6="Tabela Não Desonerada",VLOOKUP($C833,'Orçamento Base'!$D$12:$S$1673,11,FALSE),VLOOKUP($C833,#REF!,11,FALSE))</f>
        <v>#N/A</v>
      </c>
      <c r="J833" s="363">
        <f>IF(Comparativo!$E$6="Tabela Não Desonerada",Encargos!$F$44,Encargos!$D$44)</f>
        <v>1.1122000000000001</v>
      </c>
      <c r="K833" s="364"/>
      <c r="L833" s="365" t="e">
        <f t="shared" si="72"/>
        <v>#N/A</v>
      </c>
      <c r="M833" s="365" t="e">
        <f t="shared" si="73"/>
        <v>#N/A</v>
      </c>
      <c r="N833" s="376" t="e">
        <f t="shared" si="74"/>
        <v>#N/A</v>
      </c>
      <c r="O833" s="205" t="e">
        <f>IF(Comparativo!$E$6="Tabela Não Desonerada",VLOOKUP($C833,'Orçamento Base'!$D$12:$S$1673,13,FALSE),VLOOKUP($C833,#REF!,13,FALSE))</f>
        <v>#N/A</v>
      </c>
      <c r="P833" s="205" t="e">
        <f t="shared" si="75"/>
        <v>#N/A</v>
      </c>
      <c r="Q833" s="205" t="e">
        <f>IF(Comparativo!$E$6="Tabela Não Desonerada",VLOOKUP($C833,'Orçamento Base'!$D$12:$S$1673,14,FALSE),VLOOKUP($C833,#REF!,14,FALSE))</f>
        <v>#N/A</v>
      </c>
      <c r="R833" s="205" t="e">
        <f t="shared" si="76"/>
        <v>#N/A</v>
      </c>
      <c r="S833" s="205" t="e">
        <f>IF(Comparativo!$E$6="Tabela Não Desonerada",VLOOKUP($C833,'Orçamento Base'!$D$12:$S$1673,15,FALSE),VLOOKUP($C833,#REF!,15,FALSE))</f>
        <v>#N/A</v>
      </c>
      <c r="T833" s="205" t="e">
        <f t="shared" si="77"/>
        <v>#N/A</v>
      </c>
    </row>
    <row r="834" spans="1:20" ht="15">
      <c r="A834" s="203">
        <v>1</v>
      </c>
      <c r="B834" s="203" t="e">
        <f>'Orçamento-TCE'!B834</f>
        <v>#N/A</v>
      </c>
      <c r="C834" s="229">
        <f>'Orçamento-TCE'!C834</f>
        <v>0</v>
      </c>
      <c r="D834" s="199" t="e">
        <f>'Orçamento-TCE'!G834</f>
        <v>#N/A</v>
      </c>
      <c r="E834" s="204">
        <f>'Orçamento-TCE'!H834</f>
        <v>0</v>
      </c>
      <c r="F834" s="230" t="e">
        <f>'Orçamento-TCE'!I834</f>
        <v>#N/A</v>
      </c>
      <c r="G834" s="227" t="e">
        <f>IF(Comparativo!$E$6="Tabela Não Desonerada",VLOOKUP($C834,'Orçamento Base'!$D$12:$S$1673,12,FALSE),VLOOKUP($C834,#REF!,12,FALSE))</f>
        <v>#N/A</v>
      </c>
      <c r="H834" s="228">
        <f>IFERROR(IF(Comparativo!$E$6="Tabela Não Desonerada",VLOOKUP($C834,'Orçamento Base'!$D$12:$S$1673,16,FALSE),VLOOKUP($C834,#REF!,16,FALSE)),0)</f>
        <v>0</v>
      </c>
      <c r="I834" s="575" t="e">
        <f>IF(Comparativo!$E$6="Tabela Não Desonerada",VLOOKUP($C834,'Orçamento Base'!$D$12:$S$1673,11,FALSE),VLOOKUP($C834,#REF!,11,FALSE))</f>
        <v>#N/A</v>
      </c>
      <c r="J834" s="363">
        <f>IF(Comparativo!$E$6="Tabela Não Desonerada",Encargos!$F$44,Encargos!$D$44)</f>
        <v>1.1122000000000001</v>
      </c>
      <c r="K834" s="364"/>
      <c r="L834" s="365" t="e">
        <f t="shared" si="72"/>
        <v>#N/A</v>
      </c>
      <c r="M834" s="365" t="e">
        <f t="shared" si="73"/>
        <v>#N/A</v>
      </c>
      <c r="N834" s="376" t="e">
        <f t="shared" si="74"/>
        <v>#N/A</v>
      </c>
      <c r="O834" s="205" t="e">
        <f>IF(Comparativo!$E$6="Tabela Não Desonerada",VLOOKUP($C834,'Orçamento Base'!$D$12:$S$1673,13,FALSE),VLOOKUP($C834,#REF!,13,FALSE))</f>
        <v>#N/A</v>
      </c>
      <c r="P834" s="205" t="e">
        <f t="shared" si="75"/>
        <v>#N/A</v>
      </c>
      <c r="Q834" s="205" t="e">
        <f>IF(Comparativo!$E$6="Tabela Não Desonerada",VLOOKUP($C834,'Orçamento Base'!$D$12:$S$1673,14,FALSE),VLOOKUP($C834,#REF!,14,FALSE))</f>
        <v>#N/A</v>
      </c>
      <c r="R834" s="205" t="e">
        <f t="shared" si="76"/>
        <v>#N/A</v>
      </c>
      <c r="S834" s="205" t="e">
        <f>IF(Comparativo!$E$6="Tabela Não Desonerada",VLOOKUP($C834,'Orçamento Base'!$D$12:$S$1673,15,FALSE),VLOOKUP($C834,#REF!,15,FALSE))</f>
        <v>#N/A</v>
      </c>
      <c r="T834" s="205" t="e">
        <f t="shared" si="77"/>
        <v>#N/A</v>
      </c>
    </row>
    <row r="835" spans="1:20" ht="15">
      <c r="A835" s="203">
        <v>1</v>
      </c>
      <c r="B835" s="203" t="e">
        <f>'Orçamento-TCE'!B835</f>
        <v>#N/A</v>
      </c>
      <c r="C835" s="229">
        <f>'Orçamento-TCE'!C835</f>
        <v>0</v>
      </c>
      <c r="D835" s="199" t="e">
        <f>'Orçamento-TCE'!G835</f>
        <v>#N/A</v>
      </c>
      <c r="E835" s="204">
        <f>'Orçamento-TCE'!H835</f>
        <v>0</v>
      </c>
      <c r="F835" s="230" t="e">
        <f>'Orçamento-TCE'!I835</f>
        <v>#N/A</v>
      </c>
      <c r="G835" s="227" t="e">
        <f>IF(Comparativo!$E$6="Tabela Não Desonerada",VLOOKUP($C835,'Orçamento Base'!$D$12:$S$1673,12,FALSE),VLOOKUP($C835,#REF!,12,FALSE))</f>
        <v>#N/A</v>
      </c>
      <c r="H835" s="228">
        <f>IFERROR(IF(Comparativo!$E$6="Tabela Não Desonerada",VLOOKUP($C835,'Orçamento Base'!$D$12:$S$1673,16,FALSE),VLOOKUP($C835,#REF!,16,FALSE)),0)</f>
        <v>0</v>
      </c>
      <c r="I835" s="575" t="e">
        <f>IF(Comparativo!$E$6="Tabela Não Desonerada",VLOOKUP($C835,'Orçamento Base'!$D$12:$S$1673,11,FALSE),VLOOKUP($C835,#REF!,11,FALSE))</f>
        <v>#N/A</v>
      </c>
      <c r="J835" s="363">
        <f>IF(Comparativo!$E$6="Tabela Não Desonerada",Encargos!$F$44,Encargos!$D$44)</f>
        <v>1.1122000000000001</v>
      </c>
      <c r="K835" s="364"/>
      <c r="L835" s="365" t="e">
        <f t="shared" si="72"/>
        <v>#N/A</v>
      </c>
      <c r="M835" s="365" t="e">
        <f t="shared" si="73"/>
        <v>#N/A</v>
      </c>
      <c r="N835" s="376" t="e">
        <f t="shared" si="74"/>
        <v>#N/A</v>
      </c>
      <c r="O835" s="205" t="e">
        <f>IF(Comparativo!$E$6="Tabela Não Desonerada",VLOOKUP($C835,'Orçamento Base'!$D$12:$S$1673,13,FALSE),VLOOKUP($C835,#REF!,13,FALSE))</f>
        <v>#N/A</v>
      </c>
      <c r="P835" s="205" t="e">
        <f t="shared" si="75"/>
        <v>#N/A</v>
      </c>
      <c r="Q835" s="205" t="e">
        <f>IF(Comparativo!$E$6="Tabela Não Desonerada",VLOOKUP($C835,'Orçamento Base'!$D$12:$S$1673,14,FALSE),VLOOKUP($C835,#REF!,14,FALSE))</f>
        <v>#N/A</v>
      </c>
      <c r="R835" s="205" t="e">
        <f t="shared" si="76"/>
        <v>#N/A</v>
      </c>
      <c r="S835" s="205" t="e">
        <f>IF(Comparativo!$E$6="Tabela Não Desonerada",VLOOKUP($C835,'Orçamento Base'!$D$12:$S$1673,15,FALSE),VLOOKUP($C835,#REF!,15,FALSE))</f>
        <v>#N/A</v>
      </c>
      <c r="T835" s="205" t="e">
        <f t="shared" si="77"/>
        <v>#N/A</v>
      </c>
    </row>
    <row r="836" spans="1:20" ht="15">
      <c r="A836" s="203">
        <v>1</v>
      </c>
      <c r="B836" s="203" t="e">
        <f>'Orçamento-TCE'!B836</f>
        <v>#N/A</v>
      </c>
      <c r="C836" s="229">
        <f>'Orçamento-TCE'!C836</f>
        <v>0</v>
      </c>
      <c r="D836" s="199" t="e">
        <f>'Orçamento-TCE'!G836</f>
        <v>#N/A</v>
      </c>
      <c r="E836" s="204">
        <f>'Orçamento-TCE'!H836</f>
        <v>0</v>
      </c>
      <c r="F836" s="230" t="e">
        <f>'Orçamento-TCE'!I836</f>
        <v>#N/A</v>
      </c>
      <c r="G836" s="227" t="e">
        <f>IF(Comparativo!$E$6="Tabela Não Desonerada",VLOOKUP($C836,'Orçamento Base'!$D$12:$S$1673,12,FALSE),VLOOKUP($C836,#REF!,12,FALSE))</f>
        <v>#N/A</v>
      </c>
      <c r="H836" s="228">
        <f>IFERROR(IF(Comparativo!$E$6="Tabela Não Desonerada",VLOOKUP($C836,'Orçamento Base'!$D$12:$S$1673,16,FALSE),VLOOKUP($C836,#REF!,16,FALSE)),0)</f>
        <v>0</v>
      </c>
      <c r="I836" s="575" t="e">
        <f>IF(Comparativo!$E$6="Tabela Não Desonerada",VLOOKUP($C836,'Orçamento Base'!$D$12:$S$1673,11,FALSE),VLOOKUP($C836,#REF!,11,FALSE))</f>
        <v>#N/A</v>
      </c>
      <c r="J836" s="363">
        <f>IF(Comparativo!$E$6="Tabela Não Desonerada",Encargos!$F$44,Encargos!$D$44)</f>
        <v>1.1122000000000001</v>
      </c>
      <c r="K836" s="364"/>
      <c r="L836" s="365" t="e">
        <f t="shared" si="72"/>
        <v>#N/A</v>
      </c>
      <c r="M836" s="365" t="e">
        <f t="shared" si="73"/>
        <v>#N/A</v>
      </c>
      <c r="N836" s="376" t="e">
        <f t="shared" si="74"/>
        <v>#N/A</v>
      </c>
      <c r="O836" s="205" t="e">
        <f>IF(Comparativo!$E$6="Tabela Não Desonerada",VLOOKUP($C836,'Orçamento Base'!$D$12:$S$1673,13,FALSE),VLOOKUP($C836,#REF!,13,FALSE))</f>
        <v>#N/A</v>
      </c>
      <c r="P836" s="205" t="e">
        <f t="shared" si="75"/>
        <v>#N/A</v>
      </c>
      <c r="Q836" s="205" t="e">
        <f>IF(Comparativo!$E$6="Tabela Não Desonerada",VLOOKUP($C836,'Orçamento Base'!$D$12:$S$1673,14,FALSE),VLOOKUP($C836,#REF!,14,FALSE))</f>
        <v>#N/A</v>
      </c>
      <c r="R836" s="205" t="e">
        <f t="shared" si="76"/>
        <v>#N/A</v>
      </c>
      <c r="S836" s="205" t="e">
        <f>IF(Comparativo!$E$6="Tabela Não Desonerada",VLOOKUP($C836,'Orçamento Base'!$D$12:$S$1673,15,FALSE),VLOOKUP($C836,#REF!,15,FALSE))</f>
        <v>#N/A</v>
      </c>
      <c r="T836" s="205" t="e">
        <f t="shared" si="77"/>
        <v>#N/A</v>
      </c>
    </row>
    <row r="837" spans="1:20" ht="15">
      <c r="A837" s="203">
        <v>1</v>
      </c>
      <c r="B837" s="203" t="e">
        <f>'Orçamento-TCE'!B837</f>
        <v>#N/A</v>
      </c>
      <c r="C837" s="229">
        <f>'Orçamento-TCE'!C837</f>
        <v>0</v>
      </c>
      <c r="D837" s="199" t="e">
        <f>'Orçamento-TCE'!G837</f>
        <v>#N/A</v>
      </c>
      <c r="E837" s="204">
        <f>'Orçamento-TCE'!H837</f>
        <v>0</v>
      </c>
      <c r="F837" s="230" t="e">
        <f>'Orçamento-TCE'!I837</f>
        <v>#N/A</v>
      </c>
      <c r="G837" s="227" t="e">
        <f>IF(Comparativo!$E$6="Tabela Não Desonerada",VLOOKUP($C837,'Orçamento Base'!$D$12:$S$1673,12,FALSE),VLOOKUP($C837,#REF!,12,FALSE))</f>
        <v>#N/A</v>
      </c>
      <c r="H837" s="228">
        <f>IFERROR(IF(Comparativo!$E$6="Tabela Não Desonerada",VLOOKUP($C837,'Orçamento Base'!$D$12:$S$1673,16,FALSE),VLOOKUP($C837,#REF!,16,FALSE)),0)</f>
        <v>0</v>
      </c>
      <c r="I837" s="575" t="e">
        <f>IF(Comparativo!$E$6="Tabela Não Desonerada",VLOOKUP($C837,'Orçamento Base'!$D$12:$S$1673,11,FALSE),VLOOKUP($C837,#REF!,11,FALSE))</f>
        <v>#N/A</v>
      </c>
      <c r="J837" s="363">
        <f>IF(Comparativo!$E$6="Tabela Não Desonerada",Encargos!$F$44,Encargos!$D$44)</f>
        <v>1.1122000000000001</v>
      </c>
      <c r="K837" s="364"/>
      <c r="L837" s="365" t="e">
        <f t="shared" si="72"/>
        <v>#N/A</v>
      </c>
      <c r="M837" s="365" t="e">
        <f t="shared" si="73"/>
        <v>#N/A</v>
      </c>
      <c r="N837" s="376" t="e">
        <f t="shared" si="74"/>
        <v>#N/A</v>
      </c>
      <c r="O837" s="205" t="e">
        <f>IF(Comparativo!$E$6="Tabela Não Desonerada",VLOOKUP($C837,'Orçamento Base'!$D$12:$S$1673,13,FALSE),VLOOKUP($C837,#REF!,13,FALSE))</f>
        <v>#N/A</v>
      </c>
      <c r="P837" s="205" t="e">
        <f t="shared" si="75"/>
        <v>#N/A</v>
      </c>
      <c r="Q837" s="205" t="e">
        <f>IF(Comparativo!$E$6="Tabela Não Desonerada",VLOOKUP($C837,'Orçamento Base'!$D$12:$S$1673,14,FALSE),VLOOKUP($C837,#REF!,14,FALSE))</f>
        <v>#N/A</v>
      </c>
      <c r="R837" s="205" t="e">
        <f t="shared" si="76"/>
        <v>#N/A</v>
      </c>
      <c r="S837" s="205" t="e">
        <f>IF(Comparativo!$E$6="Tabela Não Desonerada",VLOOKUP($C837,'Orçamento Base'!$D$12:$S$1673,15,FALSE),VLOOKUP($C837,#REF!,15,FALSE))</f>
        <v>#N/A</v>
      </c>
      <c r="T837" s="205" t="e">
        <f t="shared" si="77"/>
        <v>#N/A</v>
      </c>
    </row>
    <row r="838" spans="1:20" ht="15">
      <c r="A838" s="203">
        <v>1</v>
      </c>
      <c r="B838" s="203" t="e">
        <f>'Orçamento-TCE'!B838</f>
        <v>#N/A</v>
      </c>
      <c r="C838" s="229">
        <f>'Orçamento-TCE'!C838</f>
        <v>0</v>
      </c>
      <c r="D838" s="199" t="e">
        <f>'Orçamento-TCE'!G838</f>
        <v>#N/A</v>
      </c>
      <c r="E838" s="204">
        <f>'Orçamento-TCE'!H838</f>
        <v>0</v>
      </c>
      <c r="F838" s="230" t="e">
        <f>'Orçamento-TCE'!I838</f>
        <v>#N/A</v>
      </c>
      <c r="G838" s="227" t="e">
        <f>IF(Comparativo!$E$6="Tabela Não Desonerada",VLOOKUP($C838,'Orçamento Base'!$D$12:$S$1673,12,FALSE),VLOOKUP($C838,#REF!,12,FALSE))</f>
        <v>#N/A</v>
      </c>
      <c r="H838" s="228">
        <f>IFERROR(IF(Comparativo!$E$6="Tabela Não Desonerada",VLOOKUP($C838,'Orçamento Base'!$D$12:$S$1673,16,FALSE),VLOOKUP($C838,#REF!,16,FALSE)),0)</f>
        <v>0</v>
      </c>
      <c r="I838" s="575" t="e">
        <f>IF(Comparativo!$E$6="Tabela Não Desonerada",VLOOKUP($C838,'Orçamento Base'!$D$12:$S$1673,11,FALSE),VLOOKUP($C838,#REF!,11,FALSE))</f>
        <v>#N/A</v>
      </c>
      <c r="J838" s="363">
        <f>IF(Comparativo!$E$6="Tabela Não Desonerada",Encargos!$F$44,Encargos!$D$44)</f>
        <v>1.1122000000000001</v>
      </c>
      <c r="K838" s="364"/>
      <c r="L838" s="365" t="e">
        <f t="shared" si="72"/>
        <v>#N/A</v>
      </c>
      <c r="M838" s="365" t="e">
        <f t="shared" si="73"/>
        <v>#N/A</v>
      </c>
      <c r="N838" s="376" t="e">
        <f t="shared" si="74"/>
        <v>#N/A</v>
      </c>
      <c r="O838" s="205" t="e">
        <f>IF(Comparativo!$E$6="Tabela Não Desonerada",VLOOKUP($C838,'Orçamento Base'!$D$12:$S$1673,13,FALSE),VLOOKUP($C838,#REF!,13,FALSE))</f>
        <v>#N/A</v>
      </c>
      <c r="P838" s="205" t="e">
        <f t="shared" si="75"/>
        <v>#N/A</v>
      </c>
      <c r="Q838" s="205" t="e">
        <f>IF(Comparativo!$E$6="Tabela Não Desonerada",VLOOKUP($C838,'Orçamento Base'!$D$12:$S$1673,14,FALSE),VLOOKUP($C838,#REF!,14,FALSE))</f>
        <v>#N/A</v>
      </c>
      <c r="R838" s="205" t="e">
        <f t="shared" si="76"/>
        <v>#N/A</v>
      </c>
      <c r="S838" s="205" t="e">
        <f>IF(Comparativo!$E$6="Tabela Não Desonerada",VLOOKUP($C838,'Orçamento Base'!$D$12:$S$1673,15,FALSE),VLOOKUP($C838,#REF!,15,FALSE))</f>
        <v>#N/A</v>
      </c>
      <c r="T838" s="205" t="e">
        <f t="shared" si="77"/>
        <v>#N/A</v>
      </c>
    </row>
    <row r="839" spans="1:20" ht="15">
      <c r="A839" s="203">
        <v>1</v>
      </c>
      <c r="B839" s="203" t="e">
        <f>'Orçamento-TCE'!B839</f>
        <v>#N/A</v>
      </c>
      <c r="C839" s="229">
        <f>'Orçamento-TCE'!C839</f>
        <v>0</v>
      </c>
      <c r="D839" s="199" t="e">
        <f>'Orçamento-TCE'!G839</f>
        <v>#N/A</v>
      </c>
      <c r="E839" s="204">
        <f>'Orçamento-TCE'!H839</f>
        <v>0</v>
      </c>
      <c r="F839" s="230" t="e">
        <f>'Orçamento-TCE'!I839</f>
        <v>#N/A</v>
      </c>
      <c r="G839" s="227" t="e">
        <f>IF(Comparativo!$E$6="Tabela Não Desonerada",VLOOKUP($C839,'Orçamento Base'!$D$12:$S$1673,12,FALSE),VLOOKUP($C839,#REF!,12,FALSE))</f>
        <v>#N/A</v>
      </c>
      <c r="H839" s="228">
        <f>IFERROR(IF(Comparativo!$E$6="Tabela Não Desonerada",VLOOKUP($C839,'Orçamento Base'!$D$12:$S$1673,16,FALSE),VLOOKUP($C839,#REF!,16,FALSE)),0)</f>
        <v>0</v>
      </c>
      <c r="I839" s="575" t="e">
        <f>IF(Comparativo!$E$6="Tabela Não Desonerada",VLOOKUP($C839,'Orçamento Base'!$D$12:$S$1673,11,FALSE),VLOOKUP($C839,#REF!,11,FALSE))</f>
        <v>#N/A</v>
      </c>
      <c r="J839" s="363">
        <f>IF(Comparativo!$E$6="Tabela Não Desonerada",Encargos!$F$44,Encargos!$D$44)</f>
        <v>1.1122000000000001</v>
      </c>
      <c r="K839" s="364"/>
      <c r="L839" s="365" t="e">
        <f t="shared" si="72"/>
        <v>#N/A</v>
      </c>
      <c r="M839" s="365" t="e">
        <f t="shared" si="73"/>
        <v>#N/A</v>
      </c>
      <c r="N839" s="376" t="e">
        <f t="shared" si="74"/>
        <v>#N/A</v>
      </c>
      <c r="O839" s="205" t="e">
        <f>IF(Comparativo!$E$6="Tabela Não Desonerada",VLOOKUP($C839,'Orçamento Base'!$D$12:$S$1673,13,FALSE),VLOOKUP($C839,#REF!,13,FALSE))</f>
        <v>#N/A</v>
      </c>
      <c r="P839" s="205" t="e">
        <f t="shared" si="75"/>
        <v>#N/A</v>
      </c>
      <c r="Q839" s="205" t="e">
        <f>IF(Comparativo!$E$6="Tabela Não Desonerada",VLOOKUP($C839,'Orçamento Base'!$D$12:$S$1673,14,FALSE),VLOOKUP($C839,#REF!,14,FALSE))</f>
        <v>#N/A</v>
      </c>
      <c r="R839" s="205" t="e">
        <f t="shared" si="76"/>
        <v>#N/A</v>
      </c>
      <c r="S839" s="205" t="e">
        <f>IF(Comparativo!$E$6="Tabela Não Desonerada",VLOOKUP($C839,'Orçamento Base'!$D$12:$S$1673,15,FALSE),VLOOKUP($C839,#REF!,15,FALSE))</f>
        <v>#N/A</v>
      </c>
      <c r="T839" s="205" t="e">
        <f t="shared" si="77"/>
        <v>#N/A</v>
      </c>
    </row>
    <row r="840" spans="1:20" ht="15">
      <c r="A840" s="203">
        <v>1</v>
      </c>
      <c r="B840" s="203" t="e">
        <f>'Orçamento-TCE'!B840</f>
        <v>#N/A</v>
      </c>
      <c r="C840" s="229">
        <f>'Orçamento-TCE'!C840</f>
        <v>0</v>
      </c>
      <c r="D840" s="199" t="e">
        <f>'Orçamento-TCE'!G840</f>
        <v>#N/A</v>
      </c>
      <c r="E840" s="204">
        <f>'Orçamento-TCE'!H840</f>
        <v>0</v>
      </c>
      <c r="F840" s="230" t="e">
        <f>'Orçamento-TCE'!I840</f>
        <v>#N/A</v>
      </c>
      <c r="G840" s="227" t="e">
        <f>IF(Comparativo!$E$6="Tabela Não Desonerada",VLOOKUP($C840,'Orçamento Base'!$D$12:$S$1673,12,FALSE),VLOOKUP($C840,#REF!,12,FALSE))</f>
        <v>#N/A</v>
      </c>
      <c r="H840" s="228">
        <f>IFERROR(IF(Comparativo!$E$6="Tabela Não Desonerada",VLOOKUP($C840,'Orçamento Base'!$D$12:$S$1673,16,FALSE),VLOOKUP($C840,#REF!,16,FALSE)),0)</f>
        <v>0</v>
      </c>
      <c r="I840" s="575" t="e">
        <f>IF(Comparativo!$E$6="Tabela Não Desonerada",VLOOKUP($C840,'Orçamento Base'!$D$12:$S$1673,11,FALSE),VLOOKUP($C840,#REF!,11,FALSE))</f>
        <v>#N/A</v>
      </c>
      <c r="J840" s="363">
        <f>IF(Comparativo!$E$6="Tabela Não Desonerada",Encargos!$F$44,Encargos!$D$44)</f>
        <v>1.1122000000000001</v>
      </c>
      <c r="K840" s="364"/>
      <c r="L840" s="365" t="e">
        <f t="shared" si="72"/>
        <v>#N/A</v>
      </c>
      <c r="M840" s="365" t="e">
        <f t="shared" si="73"/>
        <v>#N/A</v>
      </c>
      <c r="N840" s="376" t="e">
        <f t="shared" si="74"/>
        <v>#N/A</v>
      </c>
      <c r="O840" s="205" t="e">
        <f>IF(Comparativo!$E$6="Tabela Não Desonerada",VLOOKUP($C840,'Orçamento Base'!$D$12:$S$1673,13,FALSE),VLOOKUP($C840,#REF!,13,FALSE))</f>
        <v>#N/A</v>
      </c>
      <c r="P840" s="205" t="e">
        <f t="shared" si="75"/>
        <v>#N/A</v>
      </c>
      <c r="Q840" s="205" t="e">
        <f>IF(Comparativo!$E$6="Tabela Não Desonerada",VLOOKUP($C840,'Orçamento Base'!$D$12:$S$1673,14,FALSE),VLOOKUP($C840,#REF!,14,FALSE))</f>
        <v>#N/A</v>
      </c>
      <c r="R840" s="205" t="e">
        <f t="shared" si="76"/>
        <v>#N/A</v>
      </c>
      <c r="S840" s="205" t="e">
        <f>IF(Comparativo!$E$6="Tabela Não Desonerada",VLOOKUP($C840,'Orçamento Base'!$D$12:$S$1673,15,FALSE),VLOOKUP($C840,#REF!,15,FALSE))</f>
        <v>#N/A</v>
      </c>
      <c r="T840" s="205" t="e">
        <f t="shared" si="77"/>
        <v>#N/A</v>
      </c>
    </row>
    <row r="841" spans="1:20" ht="15">
      <c r="A841" s="203">
        <v>1</v>
      </c>
      <c r="B841" s="203" t="e">
        <f>'Orçamento-TCE'!B841</f>
        <v>#N/A</v>
      </c>
      <c r="C841" s="229">
        <f>'Orçamento-TCE'!C841</f>
        <v>0</v>
      </c>
      <c r="D841" s="199" t="e">
        <f>'Orçamento-TCE'!G841</f>
        <v>#N/A</v>
      </c>
      <c r="E841" s="204">
        <f>'Orçamento-TCE'!H841</f>
        <v>0</v>
      </c>
      <c r="F841" s="230" t="e">
        <f>'Orçamento-TCE'!I841</f>
        <v>#N/A</v>
      </c>
      <c r="G841" s="227" t="e">
        <f>IF(Comparativo!$E$6="Tabela Não Desonerada",VLOOKUP($C841,'Orçamento Base'!$D$12:$S$1673,12,FALSE),VLOOKUP($C841,#REF!,12,FALSE))</f>
        <v>#N/A</v>
      </c>
      <c r="H841" s="228">
        <f>IFERROR(IF(Comparativo!$E$6="Tabela Não Desonerada",VLOOKUP($C841,'Orçamento Base'!$D$12:$S$1673,16,FALSE),VLOOKUP($C841,#REF!,16,FALSE)),0)</f>
        <v>0</v>
      </c>
      <c r="I841" s="575" t="e">
        <f>IF(Comparativo!$E$6="Tabela Não Desonerada",VLOOKUP($C841,'Orçamento Base'!$D$12:$S$1673,11,FALSE),VLOOKUP($C841,#REF!,11,FALSE))</f>
        <v>#N/A</v>
      </c>
      <c r="J841" s="363">
        <f>IF(Comparativo!$E$6="Tabela Não Desonerada",Encargos!$F$44,Encargos!$D$44)</f>
        <v>1.1122000000000001</v>
      </c>
      <c r="K841" s="364"/>
      <c r="L841" s="365" t="e">
        <f t="shared" si="72"/>
        <v>#N/A</v>
      </c>
      <c r="M841" s="365" t="e">
        <f t="shared" si="73"/>
        <v>#N/A</v>
      </c>
      <c r="N841" s="376" t="e">
        <f t="shared" si="74"/>
        <v>#N/A</v>
      </c>
      <c r="O841" s="205" t="e">
        <f>IF(Comparativo!$E$6="Tabela Não Desonerada",VLOOKUP($C841,'Orçamento Base'!$D$12:$S$1673,13,FALSE),VLOOKUP($C841,#REF!,13,FALSE))</f>
        <v>#N/A</v>
      </c>
      <c r="P841" s="205" t="e">
        <f t="shared" si="75"/>
        <v>#N/A</v>
      </c>
      <c r="Q841" s="205" t="e">
        <f>IF(Comparativo!$E$6="Tabela Não Desonerada",VLOOKUP($C841,'Orçamento Base'!$D$12:$S$1673,14,FALSE),VLOOKUP($C841,#REF!,14,FALSE))</f>
        <v>#N/A</v>
      </c>
      <c r="R841" s="205" t="e">
        <f t="shared" si="76"/>
        <v>#N/A</v>
      </c>
      <c r="S841" s="205" t="e">
        <f>IF(Comparativo!$E$6="Tabela Não Desonerada",VLOOKUP($C841,'Orçamento Base'!$D$12:$S$1673,15,FALSE),VLOOKUP($C841,#REF!,15,FALSE))</f>
        <v>#N/A</v>
      </c>
      <c r="T841" s="205" t="e">
        <f t="shared" si="77"/>
        <v>#N/A</v>
      </c>
    </row>
    <row r="842" spans="1:20" ht="15">
      <c r="A842" s="203">
        <v>1</v>
      </c>
      <c r="B842" s="203" t="e">
        <f>'Orçamento-TCE'!B842</f>
        <v>#N/A</v>
      </c>
      <c r="C842" s="229">
        <f>'Orçamento-TCE'!C842</f>
        <v>0</v>
      </c>
      <c r="D842" s="199" t="e">
        <f>'Orçamento-TCE'!G842</f>
        <v>#N/A</v>
      </c>
      <c r="E842" s="204">
        <f>'Orçamento-TCE'!H842</f>
        <v>0</v>
      </c>
      <c r="F842" s="230" t="e">
        <f>'Orçamento-TCE'!I842</f>
        <v>#N/A</v>
      </c>
      <c r="G842" s="227" t="e">
        <f>IF(Comparativo!$E$6="Tabela Não Desonerada",VLOOKUP($C842,'Orçamento Base'!$D$12:$S$1673,12,FALSE),VLOOKUP($C842,#REF!,12,FALSE))</f>
        <v>#N/A</v>
      </c>
      <c r="H842" s="228">
        <f>IFERROR(IF(Comparativo!$E$6="Tabela Não Desonerada",VLOOKUP($C842,'Orçamento Base'!$D$12:$S$1673,16,FALSE),VLOOKUP($C842,#REF!,16,FALSE)),0)</f>
        <v>0</v>
      </c>
      <c r="I842" s="575" t="e">
        <f>IF(Comparativo!$E$6="Tabela Não Desonerada",VLOOKUP($C842,'Orçamento Base'!$D$12:$S$1673,11,FALSE),VLOOKUP($C842,#REF!,11,FALSE))</f>
        <v>#N/A</v>
      </c>
      <c r="J842" s="363">
        <f>IF(Comparativo!$E$6="Tabela Não Desonerada",Encargos!$F$44,Encargos!$D$44)</f>
        <v>1.1122000000000001</v>
      </c>
      <c r="K842" s="364"/>
      <c r="L842" s="365" t="e">
        <f t="shared" si="72"/>
        <v>#N/A</v>
      </c>
      <c r="M842" s="365" t="e">
        <f t="shared" si="73"/>
        <v>#N/A</v>
      </c>
      <c r="N842" s="376" t="e">
        <f t="shared" si="74"/>
        <v>#N/A</v>
      </c>
      <c r="O842" s="205" t="e">
        <f>IF(Comparativo!$E$6="Tabela Não Desonerada",VLOOKUP($C842,'Orçamento Base'!$D$12:$S$1673,13,FALSE),VLOOKUP($C842,#REF!,13,FALSE))</f>
        <v>#N/A</v>
      </c>
      <c r="P842" s="205" t="e">
        <f t="shared" si="75"/>
        <v>#N/A</v>
      </c>
      <c r="Q842" s="205" t="e">
        <f>IF(Comparativo!$E$6="Tabela Não Desonerada",VLOOKUP($C842,'Orçamento Base'!$D$12:$S$1673,14,FALSE),VLOOKUP($C842,#REF!,14,FALSE))</f>
        <v>#N/A</v>
      </c>
      <c r="R842" s="205" t="e">
        <f t="shared" si="76"/>
        <v>#N/A</v>
      </c>
      <c r="S842" s="205" t="e">
        <f>IF(Comparativo!$E$6="Tabela Não Desonerada",VLOOKUP($C842,'Orçamento Base'!$D$12:$S$1673,15,FALSE),VLOOKUP($C842,#REF!,15,FALSE))</f>
        <v>#N/A</v>
      </c>
      <c r="T842" s="205" t="e">
        <f t="shared" si="77"/>
        <v>#N/A</v>
      </c>
    </row>
    <row r="843" spans="1:20" ht="15">
      <c r="A843" s="203">
        <v>1</v>
      </c>
      <c r="B843" s="203" t="e">
        <f>'Orçamento-TCE'!B843</f>
        <v>#N/A</v>
      </c>
      <c r="C843" s="229">
        <f>'Orçamento-TCE'!C843</f>
        <v>0</v>
      </c>
      <c r="D843" s="199" t="e">
        <f>'Orçamento-TCE'!G843</f>
        <v>#N/A</v>
      </c>
      <c r="E843" s="204">
        <f>'Orçamento-TCE'!H843</f>
        <v>0</v>
      </c>
      <c r="F843" s="230" t="e">
        <f>'Orçamento-TCE'!I843</f>
        <v>#N/A</v>
      </c>
      <c r="G843" s="227" t="e">
        <f>IF(Comparativo!$E$6="Tabela Não Desonerada",VLOOKUP($C843,'Orçamento Base'!$D$12:$S$1673,12,FALSE),VLOOKUP($C843,#REF!,12,FALSE))</f>
        <v>#N/A</v>
      </c>
      <c r="H843" s="228">
        <f>IFERROR(IF(Comparativo!$E$6="Tabela Não Desonerada",VLOOKUP($C843,'Orçamento Base'!$D$12:$S$1673,16,FALSE),VLOOKUP($C843,#REF!,16,FALSE)),0)</f>
        <v>0</v>
      </c>
      <c r="I843" s="575" t="e">
        <f>IF(Comparativo!$E$6="Tabela Não Desonerada",VLOOKUP($C843,'Orçamento Base'!$D$12:$S$1673,11,FALSE),VLOOKUP($C843,#REF!,11,FALSE))</f>
        <v>#N/A</v>
      </c>
      <c r="J843" s="363">
        <f>IF(Comparativo!$E$6="Tabela Não Desonerada",Encargos!$F$44,Encargos!$D$44)</f>
        <v>1.1122000000000001</v>
      </c>
      <c r="K843" s="364"/>
      <c r="L843" s="365" t="e">
        <f t="shared" si="72"/>
        <v>#N/A</v>
      </c>
      <c r="M843" s="365" t="e">
        <f t="shared" si="73"/>
        <v>#N/A</v>
      </c>
      <c r="N843" s="376" t="e">
        <f t="shared" si="74"/>
        <v>#N/A</v>
      </c>
      <c r="O843" s="205" t="e">
        <f>IF(Comparativo!$E$6="Tabela Não Desonerada",VLOOKUP($C843,'Orçamento Base'!$D$12:$S$1673,13,FALSE),VLOOKUP($C843,#REF!,13,FALSE))</f>
        <v>#N/A</v>
      </c>
      <c r="P843" s="205" t="e">
        <f t="shared" si="75"/>
        <v>#N/A</v>
      </c>
      <c r="Q843" s="205" t="e">
        <f>IF(Comparativo!$E$6="Tabela Não Desonerada",VLOOKUP($C843,'Orçamento Base'!$D$12:$S$1673,14,FALSE),VLOOKUP($C843,#REF!,14,FALSE))</f>
        <v>#N/A</v>
      </c>
      <c r="R843" s="205" t="e">
        <f t="shared" si="76"/>
        <v>#N/A</v>
      </c>
      <c r="S843" s="205" t="e">
        <f>IF(Comparativo!$E$6="Tabela Não Desonerada",VLOOKUP($C843,'Orçamento Base'!$D$12:$S$1673,15,FALSE),VLOOKUP($C843,#REF!,15,FALSE))</f>
        <v>#N/A</v>
      </c>
      <c r="T843" s="205" t="e">
        <f t="shared" si="77"/>
        <v>#N/A</v>
      </c>
    </row>
    <row r="844" spans="1:20" ht="15">
      <c r="A844" s="203">
        <v>1</v>
      </c>
      <c r="B844" s="203" t="e">
        <f>'Orçamento-TCE'!B844</f>
        <v>#N/A</v>
      </c>
      <c r="C844" s="229">
        <f>'Orçamento-TCE'!C844</f>
        <v>0</v>
      </c>
      <c r="D844" s="199" t="e">
        <f>'Orçamento-TCE'!G844</f>
        <v>#N/A</v>
      </c>
      <c r="E844" s="204">
        <f>'Orçamento-TCE'!H844</f>
        <v>0</v>
      </c>
      <c r="F844" s="230" t="e">
        <f>'Orçamento-TCE'!I844</f>
        <v>#N/A</v>
      </c>
      <c r="G844" s="227" t="e">
        <f>IF(Comparativo!$E$6="Tabela Não Desonerada",VLOOKUP($C844,'Orçamento Base'!$D$12:$S$1673,12,FALSE),VLOOKUP($C844,#REF!,12,FALSE))</f>
        <v>#N/A</v>
      </c>
      <c r="H844" s="228">
        <f>IFERROR(IF(Comparativo!$E$6="Tabela Não Desonerada",VLOOKUP($C844,'Orçamento Base'!$D$12:$S$1673,16,FALSE),VLOOKUP($C844,#REF!,16,FALSE)),0)</f>
        <v>0</v>
      </c>
      <c r="I844" s="575" t="e">
        <f>IF(Comparativo!$E$6="Tabela Não Desonerada",VLOOKUP($C844,'Orçamento Base'!$D$12:$S$1673,11,FALSE),VLOOKUP($C844,#REF!,11,FALSE))</f>
        <v>#N/A</v>
      </c>
      <c r="J844" s="363">
        <f>IF(Comparativo!$E$6="Tabela Não Desonerada",Encargos!$F$44,Encargos!$D$44)</f>
        <v>1.1122000000000001</v>
      </c>
      <c r="K844" s="364"/>
      <c r="L844" s="365" t="e">
        <f t="shared" si="72"/>
        <v>#N/A</v>
      </c>
      <c r="M844" s="365" t="e">
        <f t="shared" si="73"/>
        <v>#N/A</v>
      </c>
      <c r="N844" s="376" t="e">
        <f t="shared" si="74"/>
        <v>#N/A</v>
      </c>
      <c r="O844" s="205" t="e">
        <f>IF(Comparativo!$E$6="Tabela Não Desonerada",VLOOKUP($C844,'Orçamento Base'!$D$12:$S$1673,13,FALSE),VLOOKUP($C844,#REF!,13,FALSE))</f>
        <v>#N/A</v>
      </c>
      <c r="P844" s="205" t="e">
        <f t="shared" si="75"/>
        <v>#N/A</v>
      </c>
      <c r="Q844" s="205" t="e">
        <f>IF(Comparativo!$E$6="Tabela Não Desonerada",VLOOKUP($C844,'Orçamento Base'!$D$12:$S$1673,14,FALSE),VLOOKUP($C844,#REF!,14,FALSE))</f>
        <v>#N/A</v>
      </c>
      <c r="R844" s="205" t="e">
        <f t="shared" si="76"/>
        <v>#N/A</v>
      </c>
      <c r="S844" s="205" t="e">
        <f>IF(Comparativo!$E$6="Tabela Não Desonerada",VLOOKUP($C844,'Orçamento Base'!$D$12:$S$1673,15,FALSE),VLOOKUP($C844,#REF!,15,FALSE))</f>
        <v>#N/A</v>
      </c>
      <c r="T844" s="205" t="e">
        <f t="shared" si="77"/>
        <v>#N/A</v>
      </c>
    </row>
    <row r="845" spans="1:20" ht="15">
      <c r="A845" s="203">
        <v>1</v>
      </c>
      <c r="B845" s="203" t="e">
        <f>'Orçamento-TCE'!B845</f>
        <v>#N/A</v>
      </c>
      <c r="C845" s="229">
        <f>'Orçamento-TCE'!C845</f>
        <v>0</v>
      </c>
      <c r="D845" s="199" t="e">
        <f>'Orçamento-TCE'!G845</f>
        <v>#N/A</v>
      </c>
      <c r="E845" s="204">
        <f>'Orçamento-TCE'!H845</f>
        <v>0</v>
      </c>
      <c r="F845" s="230" t="e">
        <f>'Orçamento-TCE'!I845</f>
        <v>#N/A</v>
      </c>
      <c r="G845" s="227" t="e">
        <f>IF(Comparativo!$E$6="Tabela Não Desonerada",VLOOKUP($C845,'Orçamento Base'!$D$12:$S$1673,12,FALSE),VLOOKUP($C845,#REF!,12,FALSE))</f>
        <v>#N/A</v>
      </c>
      <c r="H845" s="228">
        <f>IFERROR(IF(Comparativo!$E$6="Tabela Não Desonerada",VLOOKUP($C845,'Orçamento Base'!$D$12:$S$1673,16,FALSE),VLOOKUP($C845,#REF!,16,FALSE)),0)</f>
        <v>0</v>
      </c>
      <c r="I845" s="575" t="e">
        <f>IF(Comparativo!$E$6="Tabela Não Desonerada",VLOOKUP($C845,'Orçamento Base'!$D$12:$S$1673,11,FALSE),VLOOKUP($C845,#REF!,11,FALSE))</f>
        <v>#N/A</v>
      </c>
      <c r="J845" s="363">
        <f>IF(Comparativo!$E$6="Tabela Não Desonerada",Encargos!$F$44,Encargos!$D$44)</f>
        <v>1.1122000000000001</v>
      </c>
      <c r="K845" s="364"/>
      <c r="L845" s="365" t="e">
        <f t="shared" ref="L845:L908" si="78">T845</f>
        <v>#N/A</v>
      </c>
      <c r="M845" s="365" t="e">
        <f t="shared" ref="M845:M908" si="79">R845</f>
        <v>#N/A</v>
      </c>
      <c r="N845" s="376" t="e">
        <f t="shared" ref="N845:N908" si="80">P845</f>
        <v>#N/A</v>
      </c>
      <c r="O845" s="205" t="e">
        <f>IF(Comparativo!$E$6="Tabela Não Desonerada",VLOOKUP($C845,'Orçamento Base'!$D$12:$S$1673,13,FALSE),VLOOKUP($C845,#REF!,13,FALSE))</f>
        <v>#N/A</v>
      </c>
      <c r="P845" s="205" t="e">
        <f t="shared" ref="P845:P908" si="81">O845/E845</f>
        <v>#N/A</v>
      </c>
      <c r="Q845" s="205" t="e">
        <f>IF(Comparativo!$E$6="Tabela Não Desonerada",VLOOKUP($C845,'Orçamento Base'!$D$12:$S$1673,14,FALSE),VLOOKUP($C845,#REF!,14,FALSE))</f>
        <v>#N/A</v>
      </c>
      <c r="R845" s="205" t="e">
        <f t="shared" ref="R845:R908" si="82">Q845/E845</f>
        <v>#N/A</v>
      </c>
      <c r="S845" s="205" t="e">
        <f>IF(Comparativo!$E$6="Tabela Não Desonerada",VLOOKUP($C845,'Orçamento Base'!$D$12:$S$1673,15,FALSE),VLOOKUP($C845,#REF!,15,FALSE))</f>
        <v>#N/A</v>
      </c>
      <c r="T845" s="205" t="e">
        <f t="shared" ref="T845:T908" si="83">S845/E845</f>
        <v>#N/A</v>
      </c>
    </row>
    <row r="846" spans="1:20" ht="15">
      <c r="A846" s="203">
        <v>1</v>
      </c>
      <c r="B846" s="203" t="e">
        <f>'Orçamento-TCE'!B846</f>
        <v>#N/A</v>
      </c>
      <c r="C846" s="229">
        <f>'Orçamento-TCE'!C846</f>
        <v>0</v>
      </c>
      <c r="D846" s="199" t="e">
        <f>'Orçamento-TCE'!G846</f>
        <v>#N/A</v>
      </c>
      <c r="E846" s="204">
        <f>'Orçamento-TCE'!H846</f>
        <v>0</v>
      </c>
      <c r="F846" s="230" t="e">
        <f>'Orçamento-TCE'!I846</f>
        <v>#N/A</v>
      </c>
      <c r="G846" s="227" t="e">
        <f>IF(Comparativo!$E$6="Tabela Não Desonerada",VLOOKUP($C846,'Orçamento Base'!$D$12:$S$1673,12,FALSE),VLOOKUP($C846,#REF!,12,FALSE))</f>
        <v>#N/A</v>
      </c>
      <c r="H846" s="228">
        <f>IFERROR(IF(Comparativo!$E$6="Tabela Não Desonerada",VLOOKUP($C846,'Orçamento Base'!$D$12:$S$1673,16,FALSE),VLOOKUP($C846,#REF!,16,FALSE)),0)</f>
        <v>0</v>
      </c>
      <c r="I846" s="575" t="e">
        <f>IF(Comparativo!$E$6="Tabela Não Desonerada",VLOOKUP($C846,'Orçamento Base'!$D$12:$S$1673,11,FALSE),VLOOKUP($C846,#REF!,11,FALSE))</f>
        <v>#N/A</v>
      </c>
      <c r="J846" s="363">
        <f>IF(Comparativo!$E$6="Tabela Não Desonerada",Encargos!$F$44,Encargos!$D$44)</f>
        <v>1.1122000000000001</v>
      </c>
      <c r="K846" s="364"/>
      <c r="L846" s="365" t="e">
        <f t="shared" si="78"/>
        <v>#N/A</v>
      </c>
      <c r="M846" s="365" t="e">
        <f t="shared" si="79"/>
        <v>#N/A</v>
      </c>
      <c r="N846" s="376" t="e">
        <f t="shared" si="80"/>
        <v>#N/A</v>
      </c>
      <c r="O846" s="205" t="e">
        <f>IF(Comparativo!$E$6="Tabela Não Desonerada",VLOOKUP($C846,'Orçamento Base'!$D$12:$S$1673,13,FALSE),VLOOKUP($C846,#REF!,13,FALSE))</f>
        <v>#N/A</v>
      </c>
      <c r="P846" s="205" t="e">
        <f t="shared" si="81"/>
        <v>#N/A</v>
      </c>
      <c r="Q846" s="205" t="e">
        <f>IF(Comparativo!$E$6="Tabela Não Desonerada",VLOOKUP($C846,'Orçamento Base'!$D$12:$S$1673,14,FALSE),VLOOKUP($C846,#REF!,14,FALSE))</f>
        <v>#N/A</v>
      </c>
      <c r="R846" s="205" t="e">
        <f t="shared" si="82"/>
        <v>#N/A</v>
      </c>
      <c r="S846" s="205" t="e">
        <f>IF(Comparativo!$E$6="Tabela Não Desonerada",VLOOKUP($C846,'Orçamento Base'!$D$12:$S$1673,15,FALSE),VLOOKUP($C846,#REF!,15,FALSE))</f>
        <v>#N/A</v>
      </c>
      <c r="T846" s="205" t="e">
        <f t="shared" si="83"/>
        <v>#N/A</v>
      </c>
    </row>
    <row r="847" spans="1:20" ht="15">
      <c r="A847" s="203">
        <v>1</v>
      </c>
      <c r="B847" s="203" t="e">
        <f>'Orçamento-TCE'!B847</f>
        <v>#N/A</v>
      </c>
      <c r="C847" s="229">
        <f>'Orçamento-TCE'!C847</f>
        <v>0</v>
      </c>
      <c r="D847" s="199" t="e">
        <f>'Orçamento-TCE'!G847</f>
        <v>#N/A</v>
      </c>
      <c r="E847" s="204">
        <f>'Orçamento-TCE'!H847</f>
        <v>0</v>
      </c>
      <c r="F847" s="230" t="e">
        <f>'Orçamento-TCE'!I847</f>
        <v>#N/A</v>
      </c>
      <c r="G847" s="227" t="e">
        <f>IF(Comparativo!$E$6="Tabela Não Desonerada",VLOOKUP($C847,'Orçamento Base'!$D$12:$S$1673,12,FALSE),VLOOKUP($C847,#REF!,12,FALSE))</f>
        <v>#N/A</v>
      </c>
      <c r="H847" s="228">
        <f>IFERROR(IF(Comparativo!$E$6="Tabela Não Desonerada",VLOOKUP($C847,'Orçamento Base'!$D$12:$S$1673,16,FALSE),VLOOKUP($C847,#REF!,16,FALSE)),0)</f>
        <v>0</v>
      </c>
      <c r="I847" s="575" t="e">
        <f>IF(Comparativo!$E$6="Tabela Não Desonerada",VLOOKUP($C847,'Orçamento Base'!$D$12:$S$1673,11,FALSE),VLOOKUP($C847,#REF!,11,FALSE))</f>
        <v>#N/A</v>
      </c>
      <c r="J847" s="363">
        <f>IF(Comparativo!$E$6="Tabela Não Desonerada",Encargos!$F$44,Encargos!$D$44)</f>
        <v>1.1122000000000001</v>
      </c>
      <c r="K847" s="364"/>
      <c r="L847" s="365" t="e">
        <f t="shared" si="78"/>
        <v>#N/A</v>
      </c>
      <c r="M847" s="365" t="e">
        <f t="shared" si="79"/>
        <v>#N/A</v>
      </c>
      <c r="N847" s="376" t="e">
        <f t="shared" si="80"/>
        <v>#N/A</v>
      </c>
      <c r="O847" s="205" t="e">
        <f>IF(Comparativo!$E$6="Tabela Não Desonerada",VLOOKUP($C847,'Orçamento Base'!$D$12:$S$1673,13,FALSE),VLOOKUP($C847,#REF!,13,FALSE))</f>
        <v>#N/A</v>
      </c>
      <c r="P847" s="205" t="e">
        <f t="shared" si="81"/>
        <v>#N/A</v>
      </c>
      <c r="Q847" s="205" t="e">
        <f>IF(Comparativo!$E$6="Tabela Não Desonerada",VLOOKUP($C847,'Orçamento Base'!$D$12:$S$1673,14,FALSE),VLOOKUP($C847,#REF!,14,FALSE))</f>
        <v>#N/A</v>
      </c>
      <c r="R847" s="205" t="e">
        <f t="shared" si="82"/>
        <v>#N/A</v>
      </c>
      <c r="S847" s="205" t="e">
        <f>IF(Comparativo!$E$6="Tabela Não Desonerada",VLOOKUP($C847,'Orçamento Base'!$D$12:$S$1673,15,FALSE),VLOOKUP($C847,#REF!,15,FALSE))</f>
        <v>#N/A</v>
      </c>
      <c r="T847" s="205" t="e">
        <f t="shared" si="83"/>
        <v>#N/A</v>
      </c>
    </row>
    <row r="848" spans="1:20" ht="15">
      <c r="A848" s="203">
        <v>1</v>
      </c>
      <c r="B848" s="203" t="e">
        <f>'Orçamento-TCE'!B848</f>
        <v>#N/A</v>
      </c>
      <c r="C848" s="229">
        <f>'Orçamento-TCE'!C848</f>
        <v>0</v>
      </c>
      <c r="D848" s="199" t="e">
        <f>'Orçamento-TCE'!G848</f>
        <v>#N/A</v>
      </c>
      <c r="E848" s="204">
        <f>'Orçamento-TCE'!H848</f>
        <v>0</v>
      </c>
      <c r="F848" s="230" t="e">
        <f>'Orçamento-TCE'!I848</f>
        <v>#N/A</v>
      </c>
      <c r="G848" s="227" t="e">
        <f>IF(Comparativo!$E$6="Tabela Não Desonerada",VLOOKUP($C848,'Orçamento Base'!$D$12:$S$1673,12,FALSE),VLOOKUP($C848,#REF!,12,FALSE))</f>
        <v>#N/A</v>
      </c>
      <c r="H848" s="228">
        <f>IFERROR(IF(Comparativo!$E$6="Tabela Não Desonerada",VLOOKUP($C848,'Orçamento Base'!$D$12:$S$1673,16,FALSE),VLOOKUP($C848,#REF!,16,FALSE)),0)</f>
        <v>0</v>
      </c>
      <c r="I848" s="575" t="e">
        <f>IF(Comparativo!$E$6="Tabela Não Desonerada",VLOOKUP($C848,'Orçamento Base'!$D$12:$S$1673,11,FALSE),VLOOKUP($C848,#REF!,11,FALSE))</f>
        <v>#N/A</v>
      </c>
      <c r="J848" s="363">
        <f>IF(Comparativo!$E$6="Tabela Não Desonerada",Encargos!$F$44,Encargos!$D$44)</f>
        <v>1.1122000000000001</v>
      </c>
      <c r="K848" s="364"/>
      <c r="L848" s="365" t="e">
        <f t="shared" si="78"/>
        <v>#N/A</v>
      </c>
      <c r="M848" s="365" t="e">
        <f t="shared" si="79"/>
        <v>#N/A</v>
      </c>
      <c r="N848" s="376" t="e">
        <f t="shared" si="80"/>
        <v>#N/A</v>
      </c>
      <c r="O848" s="205" t="e">
        <f>IF(Comparativo!$E$6="Tabela Não Desonerada",VLOOKUP($C848,'Orçamento Base'!$D$12:$S$1673,13,FALSE),VLOOKUP($C848,#REF!,13,FALSE))</f>
        <v>#N/A</v>
      </c>
      <c r="P848" s="205" t="e">
        <f t="shared" si="81"/>
        <v>#N/A</v>
      </c>
      <c r="Q848" s="205" t="e">
        <f>IF(Comparativo!$E$6="Tabela Não Desonerada",VLOOKUP($C848,'Orçamento Base'!$D$12:$S$1673,14,FALSE),VLOOKUP($C848,#REF!,14,FALSE))</f>
        <v>#N/A</v>
      </c>
      <c r="R848" s="205" t="e">
        <f t="shared" si="82"/>
        <v>#N/A</v>
      </c>
      <c r="S848" s="205" t="e">
        <f>IF(Comparativo!$E$6="Tabela Não Desonerada",VLOOKUP($C848,'Orçamento Base'!$D$12:$S$1673,15,FALSE),VLOOKUP($C848,#REF!,15,FALSE))</f>
        <v>#N/A</v>
      </c>
      <c r="T848" s="205" t="e">
        <f t="shared" si="83"/>
        <v>#N/A</v>
      </c>
    </row>
    <row r="849" spans="1:20" ht="15">
      <c r="A849" s="203">
        <v>1</v>
      </c>
      <c r="B849" s="203" t="e">
        <f>'Orçamento-TCE'!B849</f>
        <v>#N/A</v>
      </c>
      <c r="C849" s="229">
        <f>'Orçamento-TCE'!C849</f>
        <v>0</v>
      </c>
      <c r="D849" s="199" t="e">
        <f>'Orçamento-TCE'!G849</f>
        <v>#N/A</v>
      </c>
      <c r="E849" s="204">
        <f>'Orçamento-TCE'!H849</f>
        <v>0</v>
      </c>
      <c r="F849" s="230" t="e">
        <f>'Orçamento-TCE'!I849</f>
        <v>#N/A</v>
      </c>
      <c r="G849" s="227" t="e">
        <f>IF(Comparativo!$E$6="Tabela Não Desonerada",VLOOKUP($C849,'Orçamento Base'!$D$12:$S$1673,12,FALSE),VLOOKUP($C849,#REF!,12,FALSE))</f>
        <v>#N/A</v>
      </c>
      <c r="H849" s="228">
        <f>IFERROR(IF(Comparativo!$E$6="Tabela Não Desonerada",VLOOKUP($C849,'Orçamento Base'!$D$12:$S$1673,16,FALSE),VLOOKUP($C849,#REF!,16,FALSE)),0)</f>
        <v>0</v>
      </c>
      <c r="I849" s="575" t="e">
        <f>IF(Comparativo!$E$6="Tabela Não Desonerada",VLOOKUP($C849,'Orçamento Base'!$D$12:$S$1673,11,FALSE),VLOOKUP($C849,#REF!,11,FALSE))</f>
        <v>#N/A</v>
      </c>
      <c r="J849" s="363">
        <f>IF(Comparativo!$E$6="Tabela Não Desonerada",Encargos!$F$44,Encargos!$D$44)</f>
        <v>1.1122000000000001</v>
      </c>
      <c r="K849" s="364"/>
      <c r="L849" s="365" t="e">
        <f t="shared" si="78"/>
        <v>#N/A</v>
      </c>
      <c r="M849" s="365" t="e">
        <f t="shared" si="79"/>
        <v>#N/A</v>
      </c>
      <c r="N849" s="376" t="e">
        <f t="shared" si="80"/>
        <v>#N/A</v>
      </c>
      <c r="O849" s="205" t="e">
        <f>IF(Comparativo!$E$6="Tabela Não Desonerada",VLOOKUP($C849,'Orçamento Base'!$D$12:$S$1673,13,FALSE),VLOOKUP($C849,#REF!,13,FALSE))</f>
        <v>#N/A</v>
      </c>
      <c r="P849" s="205" t="e">
        <f t="shared" si="81"/>
        <v>#N/A</v>
      </c>
      <c r="Q849" s="205" t="e">
        <f>IF(Comparativo!$E$6="Tabela Não Desonerada",VLOOKUP($C849,'Orçamento Base'!$D$12:$S$1673,14,FALSE),VLOOKUP($C849,#REF!,14,FALSE))</f>
        <v>#N/A</v>
      </c>
      <c r="R849" s="205" t="e">
        <f t="shared" si="82"/>
        <v>#N/A</v>
      </c>
      <c r="S849" s="205" t="e">
        <f>IF(Comparativo!$E$6="Tabela Não Desonerada",VLOOKUP($C849,'Orçamento Base'!$D$12:$S$1673,15,FALSE),VLOOKUP($C849,#REF!,15,FALSE))</f>
        <v>#N/A</v>
      </c>
      <c r="T849" s="205" t="e">
        <f t="shared" si="83"/>
        <v>#N/A</v>
      </c>
    </row>
    <row r="850" spans="1:20" ht="15">
      <c r="A850" s="203">
        <v>1</v>
      </c>
      <c r="B850" s="203" t="e">
        <f>'Orçamento-TCE'!B850</f>
        <v>#N/A</v>
      </c>
      <c r="C850" s="229">
        <f>'Orçamento-TCE'!C850</f>
        <v>0</v>
      </c>
      <c r="D850" s="199" t="e">
        <f>'Orçamento-TCE'!G850</f>
        <v>#N/A</v>
      </c>
      <c r="E850" s="204">
        <f>'Orçamento-TCE'!H850</f>
        <v>0</v>
      </c>
      <c r="F850" s="230" t="e">
        <f>'Orçamento-TCE'!I850</f>
        <v>#N/A</v>
      </c>
      <c r="G850" s="227" t="e">
        <f>IF(Comparativo!$E$6="Tabela Não Desonerada",VLOOKUP($C850,'Orçamento Base'!$D$12:$S$1673,12,FALSE),VLOOKUP($C850,#REF!,12,FALSE))</f>
        <v>#N/A</v>
      </c>
      <c r="H850" s="228">
        <f>IFERROR(IF(Comparativo!$E$6="Tabela Não Desonerada",VLOOKUP($C850,'Orçamento Base'!$D$12:$S$1673,16,FALSE),VLOOKUP($C850,#REF!,16,FALSE)),0)</f>
        <v>0</v>
      </c>
      <c r="I850" s="575" t="e">
        <f>IF(Comparativo!$E$6="Tabela Não Desonerada",VLOOKUP($C850,'Orçamento Base'!$D$12:$S$1673,11,FALSE),VLOOKUP($C850,#REF!,11,FALSE))</f>
        <v>#N/A</v>
      </c>
      <c r="J850" s="363">
        <f>IF(Comparativo!$E$6="Tabela Não Desonerada",Encargos!$F$44,Encargos!$D$44)</f>
        <v>1.1122000000000001</v>
      </c>
      <c r="K850" s="364"/>
      <c r="L850" s="365" t="e">
        <f t="shared" si="78"/>
        <v>#N/A</v>
      </c>
      <c r="M850" s="365" t="e">
        <f t="shared" si="79"/>
        <v>#N/A</v>
      </c>
      <c r="N850" s="376" t="e">
        <f t="shared" si="80"/>
        <v>#N/A</v>
      </c>
      <c r="O850" s="205" t="e">
        <f>IF(Comparativo!$E$6="Tabela Não Desonerada",VLOOKUP($C850,'Orçamento Base'!$D$12:$S$1673,13,FALSE),VLOOKUP($C850,#REF!,13,FALSE))</f>
        <v>#N/A</v>
      </c>
      <c r="P850" s="205" t="e">
        <f t="shared" si="81"/>
        <v>#N/A</v>
      </c>
      <c r="Q850" s="205" t="e">
        <f>IF(Comparativo!$E$6="Tabela Não Desonerada",VLOOKUP($C850,'Orçamento Base'!$D$12:$S$1673,14,FALSE),VLOOKUP($C850,#REF!,14,FALSE))</f>
        <v>#N/A</v>
      </c>
      <c r="R850" s="205" t="e">
        <f t="shared" si="82"/>
        <v>#N/A</v>
      </c>
      <c r="S850" s="205" t="e">
        <f>IF(Comparativo!$E$6="Tabela Não Desonerada",VLOOKUP($C850,'Orçamento Base'!$D$12:$S$1673,15,FALSE),VLOOKUP($C850,#REF!,15,FALSE))</f>
        <v>#N/A</v>
      </c>
      <c r="T850" s="205" t="e">
        <f t="shared" si="83"/>
        <v>#N/A</v>
      </c>
    </row>
    <row r="851" spans="1:20" ht="15">
      <c r="A851" s="203">
        <v>1</v>
      </c>
      <c r="B851" s="203" t="e">
        <f>'Orçamento-TCE'!B851</f>
        <v>#N/A</v>
      </c>
      <c r="C851" s="229">
        <f>'Orçamento-TCE'!C851</f>
        <v>0</v>
      </c>
      <c r="D851" s="199" t="e">
        <f>'Orçamento-TCE'!G851</f>
        <v>#N/A</v>
      </c>
      <c r="E851" s="204">
        <f>'Orçamento-TCE'!H851</f>
        <v>0</v>
      </c>
      <c r="F851" s="230" t="e">
        <f>'Orçamento-TCE'!I851</f>
        <v>#N/A</v>
      </c>
      <c r="G851" s="227" t="e">
        <f>IF(Comparativo!$E$6="Tabela Não Desonerada",VLOOKUP($C851,'Orçamento Base'!$D$12:$S$1673,12,FALSE),VLOOKUP($C851,#REF!,12,FALSE))</f>
        <v>#N/A</v>
      </c>
      <c r="H851" s="228">
        <f>IFERROR(IF(Comparativo!$E$6="Tabela Não Desonerada",VLOOKUP($C851,'Orçamento Base'!$D$12:$S$1673,16,FALSE),VLOOKUP($C851,#REF!,16,FALSE)),0)</f>
        <v>0</v>
      </c>
      <c r="I851" s="575" t="e">
        <f>IF(Comparativo!$E$6="Tabela Não Desonerada",VLOOKUP($C851,'Orçamento Base'!$D$12:$S$1673,11,FALSE),VLOOKUP($C851,#REF!,11,FALSE))</f>
        <v>#N/A</v>
      </c>
      <c r="J851" s="363">
        <f>IF(Comparativo!$E$6="Tabela Não Desonerada",Encargos!$F$44,Encargos!$D$44)</f>
        <v>1.1122000000000001</v>
      </c>
      <c r="K851" s="364"/>
      <c r="L851" s="365" t="e">
        <f t="shared" si="78"/>
        <v>#N/A</v>
      </c>
      <c r="M851" s="365" t="e">
        <f t="shared" si="79"/>
        <v>#N/A</v>
      </c>
      <c r="N851" s="376" t="e">
        <f t="shared" si="80"/>
        <v>#N/A</v>
      </c>
      <c r="O851" s="205" t="e">
        <f>IF(Comparativo!$E$6="Tabela Não Desonerada",VLOOKUP($C851,'Orçamento Base'!$D$12:$S$1673,13,FALSE),VLOOKUP($C851,#REF!,13,FALSE))</f>
        <v>#N/A</v>
      </c>
      <c r="P851" s="205" t="e">
        <f t="shared" si="81"/>
        <v>#N/A</v>
      </c>
      <c r="Q851" s="205" t="e">
        <f>IF(Comparativo!$E$6="Tabela Não Desonerada",VLOOKUP($C851,'Orçamento Base'!$D$12:$S$1673,14,FALSE),VLOOKUP($C851,#REF!,14,FALSE))</f>
        <v>#N/A</v>
      </c>
      <c r="R851" s="205" t="e">
        <f t="shared" si="82"/>
        <v>#N/A</v>
      </c>
      <c r="S851" s="205" t="e">
        <f>IF(Comparativo!$E$6="Tabela Não Desonerada",VLOOKUP($C851,'Orçamento Base'!$D$12:$S$1673,15,FALSE),VLOOKUP($C851,#REF!,15,FALSE))</f>
        <v>#N/A</v>
      </c>
      <c r="T851" s="205" t="e">
        <f t="shared" si="83"/>
        <v>#N/A</v>
      </c>
    </row>
    <row r="852" spans="1:20" ht="15">
      <c r="A852" s="203">
        <v>1</v>
      </c>
      <c r="B852" s="203" t="e">
        <f>'Orçamento-TCE'!B852</f>
        <v>#N/A</v>
      </c>
      <c r="C852" s="229">
        <f>'Orçamento-TCE'!C852</f>
        <v>0</v>
      </c>
      <c r="D852" s="199" t="e">
        <f>'Orçamento-TCE'!G852</f>
        <v>#N/A</v>
      </c>
      <c r="E852" s="204">
        <f>'Orçamento-TCE'!H852</f>
        <v>0</v>
      </c>
      <c r="F852" s="230" t="e">
        <f>'Orçamento-TCE'!I852</f>
        <v>#N/A</v>
      </c>
      <c r="G852" s="227" t="e">
        <f>IF(Comparativo!$E$6="Tabela Não Desonerada",VLOOKUP($C852,'Orçamento Base'!$D$12:$S$1673,12,FALSE),VLOOKUP($C852,#REF!,12,FALSE))</f>
        <v>#N/A</v>
      </c>
      <c r="H852" s="228">
        <f>IFERROR(IF(Comparativo!$E$6="Tabela Não Desonerada",VLOOKUP($C852,'Orçamento Base'!$D$12:$S$1673,16,FALSE),VLOOKUP($C852,#REF!,16,FALSE)),0)</f>
        <v>0</v>
      </c>
      <c r="I852" s="575" t="e">
        <f>IF(Comparativo!$E$6="Tabela Não Desonerada",VLOOKUP($C852,'Orçamento Base'!$D$12:$S$1673,11,FALSE),VLOOKUP($C852,#REF!,11,FALSE))</f>
        <v>#N/A</v>
      </c>
      <c r="J852" s="363">
        <f>IF(Comparativo!$E$6="Tabela Não Desonerada",Encargos!$F$44,Encargos!$D$44)</f>
        <v>1.1122000000000001</v>
      </c>
      <c r="K852" s="364"/>
      <c r="L852" s="365" t="e">
        <f t="shared" si="78"/>
        <v>#N/A</v>
      </c>
      <c r="M852" s="365" t="e">
        <f t="shared" si="79"/>
        <v>#N/A</v>
      </c>
      <c r="N852" s="376" t="e">
        <f t="shared" si="80"/>
        <v>#N/A</v>
      </c>
      <c r="O852" s="205" t="e">
        <f>IF(Comparativo!$E$6="Tabela Não Desonerada",VLOOKUP($C852,'Orçamento Base'!$D$12:$S$1673,13,FALSE),VLOOKUP($C852,#REF!,13,FALSE))</f>
        <v>#N/A</v>
      </c>
      <c r="P852" s="205" t="e">
        <f t="shared" si="81"/>
        <v>#N/A</v>
      </c>
      <c r="Q852" s="205" t="e">
        <f>IF(Comparativo!$E$6="Tabela Não Desonerada",VLOOKUP($C852,'Orçamento Base'!$D$12:$S$1673,14,FALSE),VLOOKUP($C852,#REF!,14,FALSE))</f>
        <v>#N/A</v>
      </c>
      <c r="R852" s="205" t="e">
        <f t="shared" si="82"/>
        <v>#N/A</v>
      </c>
      <c r="S852" s="205" t="e">
        <f>IF(Comparativo!$E$6="Tabela Não Desonerada",VLOOKUP($C852,'Orçamento Base'!$D$12:$S$1673,15,FALSE),VLOOKUP($C852,#REF!,15,FALSE))</f>
        <v>#N/A</v>
      </c>
      <c r="T852" s="205" t="e">
        <f t="shared" si="83"/>
        <v>#N/A</v>
      </c>
    </row>
    <row r="853" spans="1:20" ht="15">
      <c r="A853" s="203">
        <v>1</v>
      </c>
      <c r="B853" s="203" t="e">
        <f>'Orçamento-TCE'!B853</f>
        <v>#N/A</v>
      </c>
      <c r="C853" s="229">
        <f>'Orçamento-TCE'!C853</f>
        <v>0</v>
      </c>
      <c r="D853" s="199" t="e">
        <f>'Orçamento-TCE'!G853</f>
        <v>#N/A</v>
      </c>
      <c r="E853" s="204">
        <f>'Orçamento-TCE'!H853</f>
        <v>0</v>
      </c>
      <c r="F853" s="230" t="e">
        <f>'Orçamento-TCE'!I853</f>
        <v>#N/A</v>
      </c>
      <c r="G853" s="227" t="e">
        <f>IF(Comparativo!$E$6="Tabela Não Desonerada",VLOOKUP($C853,'Orçamento Base'!$D$12:$S$1673,12,FALSE),VLOOKUP($C853,#REF!,12,FALSE))</f>
        <v>#N/A</v>
      </c>
      <c r="H853" s="228">
        <f>IFERROR(IF(Comparativo!$E$6="Tabela Não Desonerada",VLOOKUP($C853,'Orçamento Base'!$D$12:$S$1673,16,FALSE),VLOOKUP($C853,#REF!,16,FALSE)),0)</f>
        <v>0</v>
      </c>
      <c r="I853" s="575" t="e">
        <f>IF(Comparativo!$E$6="Tabela Não Desonerada",VLOOKUP($C853,'Orçamento Base'!$D$12:$S$1673,11,FALSE),VLOOKUP($C853,#REF!,11,FALSE))</f>
        <v>#N/A</v>
      </c>
      <c r="J853" s="363">
        <f>IF(Comparativo!$E$6="Tabela Não Desonerada",Encargos!$F$44,Encargos!$D$44)</f>
        <v>1.1122000000000001</v>
      </c>
      <c r="K853" s="364"/>
      <c r="L853" s="365" t="e">
        <f t="shared" si="78"/>
        <v>#N/A</v>
      </c>
      <c r="M853" s="365" t="e">
        <f t="shared" si="79"/>
        <v>#N/A</v>
      </c>
      <c r="N853" s="376" t="e">
        <f t="shared" si="80"/>
        <v>#N/A</v>
      </c>
      <c r="O853" s="205" t="e">
        <f>IF(Comparativo!$E$6="Tabela Não Desonerada",VLOOKUP($C853,'Orçamento Base'!$D$12:$S$1673,13,FALSE),VLOOKUP($C853,#REF!,13,FALSE))</f>
        <v>#N/A</v>
      </c>
      <c r="P853" s="205" t="e">
        <f t="shared" si="81"/>
        <v>#N/A</v>
      </c>
      <c r="Q853" s="205" t="e">
        <f>IF(Comparativo!$E$6="Tabela Não Desonerada",VLOOKUP($C853,'Orçamento Base'!$D$12:$S$1673,14,FALSE),VLOOKUP($C853,#REF!,14,FALSE))</f>
        <v>#N/A</v>
      </c>
      <c r="R853" s="205" t="e">
        <f t="shared" si="82"/>
        <v>#N/A</v>
      </c>
      <c r="S853" s="205" t="e">
        <f>IF(Comparativo!$E$6="Tabela Não Desonerada",VLOOKUP($C853,'Orçamento Base'!$D$12:$S$1673,15,FALSE),VLOOKUP($C853,#REF!,15,FALSE))</f>
        <v>#N/A</v>
      </c>
      <c r="T853" s="205" t="e">
        <f t="shared" si="83"/>
        <v>#N/A</v>
      </c>
    </row>
    <row r="854" spans="1:20" ht="15">
      <c r="A854" s="203">
        <v>1</v>
      </c>
      <c r="B854" s="203" t="e">
        <f>'Orçamento-TCE'!B854</f>
        <v>#N/A</v>
      </c>
      <c r="C854" s="229">
        <f>'Orçamento-TCE'!C854</f>
        <v>0</v>
      </c>
      <c r="D854" s="199" t="e">
        <f>'Orçamento-TCE'!G854</f>
        <v>#N/A</v>
      </c>
      <c r="E854" s="204">
        <f>'Orçamento-TCE'!H854</f>
        <v>0</v>
      </c>
      <c r="F854" s="230" t="e">
        <f>'Orçamento-TCE'!I854</f>
        <v>#N/A</v>
      </c>
      <c r="G854" s="227" t="e">
        <f>IF(Comparativo!$E$6="Tabela Não Desonerada",VLOOKUP($C854,'Orçamento Base'!$D$12:$S$1673,12,FALSE),VLOOKUP($C854,#REF!,12,FALSE))</f>
        <v>#N/A</v>
      </c>
      <c r="H854" s="228">
        <f>IFERROR(IF(Comparativo!$E$6="Tabela Não Desonerada",VLOOKUP($C854,'Orçamento Base'!$D$12:$S$1673,16,FALSE),VLOOKUP($C854,#REF!,16,FALSE)),0)</f>
        <v>0</v>
      </c>
      <c r="I854" s="575" t="e">
        <f>IF(Comparativo!$E$6="Tabela Não Desonerada",VLOOKUP($C854,'Orçamento Base'!$D$12:$S$1673,11,FALSE),VLOOKUP($C854,#REF!,11,FALSE))</f>
        <v>#N/A</v>
      </c>
      <c r="J854" s="363">
        <f>IF(Comparativo!$E$6="Tabela Não Desonerada",Encargos!$F$44,Encargos!$D$44)</f>
        <v>1.1122000000000001</v>
      </c>
      <c r="K854" s="364"/>
      <c r="L854" s="365" t="e">
        <f t="shared" si="78"/>
        <v>#N/A</v>
      </c>
      <c r="M854" s="365" t="e">
        <f t="shared" si="79"/>
        <v>#N/A</v>
      </c>
      <c r="N854" s="376" t="e">
        <f t="shared" si="80"/>
        <v>#N/A</v>
      </c>
      <c r="O854" s="205" t="e">
        <f>IF(Comparativo!$E$6="Tabela Não Desonerada",VLOOKUP($C854,'Orçamento Base'!$D$12:$S$1673,13,FALSE),VLOOKUP($C854,#REF!,13,FALSE))</f>
        <v>#N/A</v>
      </c>
      <c r="P854" s="205" t="e">
        <f t="shared" si="81"/>
        <v>#N/A</v>
      </c>
      <c r="Q854" s="205" t="e">
        <f>IF(Comparativo!$E$6="Tabela Não Desonerada",VLOOKUP($C854,'Orçamento Base'!$D$12:$S$1673,14,FALSE),VLOOKUP($C854,#REF!,14,FALSE))</f>
        <v>#N/A</v>
      </c>
      <c r="R854" s="205" t="e">
        <f t="shared" si="82"/>
        <v>#N/A</v>
      </c>
      <c r="S854" s="205" t="e">
        <f>IF(Comparativo!$E$6="Tabela Não Desonerada",VLOOKUP($C854,'Orçamento Base'!$D$12:$S$1673,15,FALSE),VLOOKUP($C854,#REF!,15,FALSE))</f>
        <v>#N/A</v>
      </c>
      <c r="T854" s="205" t="e">
        <f t="shared" si="83"/>
        <v>#N/A</v>
      </c>
    </row>
    <row r="855" spans="1:20" ht="15">
      <c r="A855" s="203">
        <v>1</v>
      </c>
      <c r="B855" s="203" t="e">
        <f>'Orçamento-TCE'!B855</f>
        <v>#N/A</v>
      </c>
      <c r="C855" s="229">
        <f>'Orçamento-TCE'!C855</f>
        <v>0</v>
      </c>
      <c r="D855" s="199" t="e">
        <f>'Orçamento-TCE'!G855</f>
        <v>#N/A</v>
      </c>
      <c r="E855" s="204">
        <f>'Orçamento-TCE'!H855</f>
        <v>0</v>
      </c>
      <c r="F855" s="230" t="e">
        <f>'Orçamento-TCE'!I855</f>
        <v>#N/A</v>
      </c>
      <c r="G855" s="227" t="e">
        <f>IF(Comparativo!$E$6="Tabela Não Desonerada",VLOOKUP($C855,'Orçamento Base'!$D$12:$S$1673,12,FALSE),VLOOKUP($C855,#REF!,12,FALSE))</f>
        <v>#N/A</v>
      </c>
      <c r="H855" s="228">
        <f>IFERROR(IF(Comparativo!$E$6="Tabela Não Desonerada",VLOOKUP($C855,'Orçamento Base'!$D$12:$S$1673,16,FALSE),VLOOKUP($C855,#REF!,16,FALSE)),0)</f>
        <v>0</v>
      </c>
      <c r="I855" s="575" t="e">
        <f>IF(Comparativo!$E$6="Tabela Não Desonerada",VLOOKUP($C855,'Orçamento Base'!$D$12:$S$1673,11,FALSE),VLOOKUP($C855,#REF!,11,FALSE))</f>
        <v>#N/A</v>
      </c>
      <c r="J855" s="363">
        <f>IF(Comparativo!$E$6="Tabela Não Desonerada",Encargos!$F$44,Encargos!$D$44)</f>
        <v>1.1122000000000001</v>
      </c>
      <c r="K855" s="364"/>
      <c r="L855" s="365" t="e">
        <f t="shared" si="78"/>
        <v>#N/A</v>
      </c>
      <c r="M855" s="365" t="e">
        <f t="shared" si="79"/>
        <v>#N/A</v>
      </c>
      <c r="N855" s="376" t="e">
        <f t="shared" si="80"/>
        <v>#N/A</v>
      </c>
      <c r="O855" s="205" t="e">
        <f>IF(Comparativo!$E$6="Tabela Não Desonerada",VLOOKUP($C855,'Orçamento Base'!$D$12:$S$1673,13,FALSE),VLOOKUP($C855,#REF!,13,FALSE))</f>
        <v>#N/A</v>
      </c>
      <c r="P855" s="205" t="e">
        <f t="shared" si="81"/>
        <v>#N/A</v>
      </c>
      <c r="Q855" s="205" t="e">
        <f>IF(Comparativo!$E$6="Tabela Não Desonerada",VLOOKUP($C855,'Orçamento Base'!$D$12:$S$1673,14,FALSE),VLOOKUP($C855,#REF!,14,FALSE))</f>
        <v>#N/A</v>
      </c>
      <c r="R855" s="205" t="e">
        <f t="shared" si="82"/>
        <v>#N/A</v>
      </c>
      <c r="S855" s="205" t="e">
        <f>IF(Comparativo!$E$6="Tabela Não Desonerada",VLOOKUP($C855,'Orçamento Base'!$D$12:$S$1673,15,FALSE),VLOOKUP($C855,#REF!,15,FALSE))</f>
        <v>#N/A</v>
      </c>
      <c r="T855" s="205" t="e">
        <f t="shared" si="83"/>
        <v>#N/A</v>
      </c>
    </row>
    <row r="856" spans="1:20" ht="15">
      <c r="A856" s="203">
        <v>1</v>
      </c>
      <c r="B856" s="203" t="e">
        <f>'Orçamento-TCE'!B856</f>
        <v>#N/A</v>
      </c>
      <c r="C856" s="229">
        <f>'Orçamento-TCE'!C856</f>
        <v>0</v>
      </c>
      <c r="D856" s="199" t="e">
        <f>'Orçamento-TCE'!G856</f>
        <v>#N/A</v>
      </c>
      <c r="E856" s="204">
        <f>'Orçamento-TCE'!H856</f>
        <v>0</v>
      </c>
      <c r="F856" s="230" t="e">
        <f>'Orçamento-TCE'!I856</f>
        <v>#N/A</v>
      </c>
      <c r="G856" s="227" t="e">
        <f>IF(Comparativo!$E$6="Tabela Não Desonerada",VLOOKUP($C856,'Orçamento Base'!$D$12:$S$1673,12,FALSE),VLOOKUP($C856,#REF!,12,FALSE))</f>
        <v>#N/A</v>
      </c>
      <c r="H856" s="228">
        <f>IFERROR(IF(Comparativo!$E$6="Tabela Não Desonerada",VLOOKUP($C856,'Orçamento Base'!$D$12:$S$1673,16,FALSE),VLOOKUP($C856,#REF!,16,FALSE)),0)</f>
        <v>0</v>
      </c>
      <c r="I856" s="575" t="e">
        <f>IF(Comparativo!$E$6="Tabela Não Desonerada",VLOOKUP($C856,'Orçamento Base'!$D$12:$S$1673,11,FALSE),VLOOKUP($C856,#REF!,11,FALSE))</f>
        <v>#N/A</v>
      </c>
      <c r="J856" s="363">
        <f>IF(Comparativo!$E$6="Tabela Não Desonerada",Encargos!$F$44,Encargos!$D$44)</f>
        <v>1.1122000000000001</v>
      </c>
      <c r="K856" s="364"/>
      <c r="L856" s="365" t="e">
        <f t="shared" si="78"/>
        <v>#N/A</v>
      </c>
      <c r="M856" s="365" t="e">
        <f t="shared" si="79"/>
        <v>#N/A</v>
      </c>
      <c r="N856" s="376" t="e">
        <f t="shared" si="80"/>
        <v>#N/A</v>
      </c>
      <c r="O856" s="205" t="e">
        <f>IF(Comparativo!$E$6="Tabela Não Desonerada",VLOOKUP($C856,'Orçamento Base'!$D$12:$S$1673,13,FALSE),VLOOKUP($C856,#REF!,13,FALSE))</f>
        <v>#N/A</v>
      </c>
      <c r="P856" s="205" t="e">
        <f t="shared" si="81"/>
        <v>#N/A</v>
      </c>
      <c r="Q856" s="205" t="e">
        <f>IF(Comparativo!$E$6="Tabela Não Desonerada",VLOOKUP($C856,'Orçamento Base'!$D$12:$S$1673,14,FALSE),VLOOKUP($C856,#REF!,14,FALSE))</f>
        <v>#N/A</v>
      </c>
      <c r="R856" s="205" t="e">
        <f t="shared" si="82"/>
        <v>#N/A</v>
      </c>
      <c r="S856" s="205" t="e">
        <f>IF(Comparativo!$E$6="Tabela Não Desonerada",VLOOKUP($C856,'Orçamento Base'!$D$12:$S$1673,15,FALSE),VLOOKUP($C856,#REF!,15,FALSE))</f>
        <v>#N/A</v>
      </c>
      <c r="T856" s="205" t="e">
        <f t="shared" si="83"/>
        <v>#N/A</v>
      </c>
    </row>
    <row r="857" spans="1:20" ht="15">
      <c r="A857" s="203">
        <v>1</v>
      </c>
      <c r="B857" s="203" t="e">
        <f>'Orçamento-TCE'!B857</f>
        <v>#N/A</v>
      </c>
      <c r="C857" s="229">
        <f>'Orçamento-TCE'!C857</f>
        <v>0</v>
      </c>
      <c r="D857" s="199" t="e">
        <f>'Orçamento-TCE'!G857</f>
        <v>#N/A</v>
      </c>
      <c r="E857" s="204">
        <f>'Orçamento-TCE'!H857</f>
        <v>0</v>
      </c>
      <c r="F857" s="230" t="e">
        <f>'Orçamento-TCE'!I857</f>
        <v>#N/A</v>
      </c>
      <c r="G857" s="227" t="e">
        <f>IF(Comparativo!$E$6="Tabela Não Desonerada",VLOOKUP($C857,'Orçamento Base'!$D$12:$S$1673,12,FALSE),VLOOKUP($C857,#REF!,12,FALSE))</f>
        <v>#N/A</v>
      </c>
      <c r="H857" s="228">
        <f>IFERROR(IF(Comparativo!$E$6="Tabela Não Desonerada",VLOOKUP($C857,'Orçamento Base'!$D$12:$S$1673,16,FALSE),VLOOKUP($C857,#REF!,16,FALSE)),0)</f>
        <v>0</v>
      </c>
      <c r="I857" s="575" t="e">
        <f>IF(Comparativo!$E$6="Tabela Não Desonerada",VLOOKUP($C857,'Orçamento Base'!$D$12:$S$1673,11,FALSE),VLOOKUP($C857,#REF!,11,FALSE))</f>
        <v>#N/A</v>
      </c>
      <c r="J857" s="363">
        <f>IF(Comparativo!$E$6="Tabela Não Desonerada",Encargos!$F$44,Encargos!$D$44)</f>
        <v>1.1122000000000001</v>
      </c>
      <c r="K857" s="364"/>
      <c r="L857" s="365" t="e">
        <f t="shared" si="78"/>
        <v>#N/A</v>
      </c>
      <c r="M857" s="365" t="e">
        <f t="shared" si="79"/>
        <v>#N/A</v>
      </c>
      <c r="N857" s="376" t="e">
        <f t="shared" si="80"/>
        <v>#N/A</v>
      </c>
      <c r="O857" s="205" t="e">
        <f>IF(Comparativo!$E$6="Tabela Não Desonerada",VLOOKUP($C857,'Orçamento Base'!$D$12:$S$1673,13,FALSE),VLOOKUP($C857,#REF!,13,FALSE))</f>
        <v>#N/A</v>
      </c>
      <c r="P857" s="205" t="e">
        <f t="shared" si="81"/>
        <v>#N/A</v>
      </c>
      <c r="Q857" s="205" t="e">
        <f>IF(Comparativo!$E$6="Tabela Não Desonerada",VLOOKUP($C857,'Orçamento Base'!$D$12:$S$1673,14,FALSE),VLOOKUP($C857,#REF!,14,FALSE))</f>
        <v>#N/A</v>
      </c>
      <c r="R857" s="205" t="e">
        <f t="shared" si="82"/>
        <v>#N/A</v>
      </c>
      <c r="S857" s="205" t="e">
        <f>IF(Comparativo!$E$6="Tabela Não Desonerada",VLOOKUP($C857,'Orçamento Base'!$D$12:$S$1673,15,FALSE),VLOOKUP($C857,#REF!,15,FALSE))</f>
        <v>#N/A</v>
      </c>
      <c r="T857" s="205" t="e">
        <f t="shared" si="83"/>
        <v>#N/A</v>
      </c>
    </row>
    <row r="858" spans="1:20" ht="15">
      <c r="A858" s="203">
        <v>1</v>
      </c>
      <c r="B858" s="203" t="e">
        <f>'Orçamento-TCE'!B858</f>
        <v>#N/A</v>
      </c>
      <c r="C858" s="229">
        <f>'Orçamento-TCE'!C858</f>
        <v>0</v>
      </c>
      <c r="D858" s="199" t="e">
        <f>'Orçamento-TCE'!G858</f>
        <v>#N/A</v>
      </c>
      <c r="E858" s="204">
        <f>'Orçamento-TCE'!H858</f>
        <v>0</v>
      </c>
      <c r="F858" s="230" t="e">
        <f>'Orçamento-TCE'!I858</f>
        <v>#N/A</v>
      </c>
      <c r="G858" s="227" t="e">
        <f>IF(Comparativo!$E$6="Tabela Não Desonerada",VLOOKUP($C858,'Orçamento Base'!$D$12:$S$1673,12,FALSE),VLOOKUP($C858,#REF!,12,FALSE))</f>
        <v>#N/A</v>
      </c>
      <c r="H858" s="228">
        <f>IFERROR(IF(Comparativo!$E$6="Tabela Não Desonerada",VLOOKUP($C858,'Orçamento Base'!$D$12:$S$1673,16,FALSE),VLOOKUP($C858,#REF!,16,FALSE)),0)</f>
        <v>0</v>
      </c>
      <c r="I858" s="575" t="e">
        <f>IF(Comparativo!$E$6="Tabela Não Desonerada",VLOOKUP($C858,'Orçamento Base'!$D$12:$S$1673,11,FALSE),VLOOKUP($C858,#REF!,11,FALSE))</f>
        <v>#N/A</v>
      </c>
      <c r="J858" s="363">
        <f>IF(Comparativo!$E$6="Tabela Não Desonerada",Encargos!$F$44,Encargos!$D$44)</f>
        <v>1.1122000000000001</v>
      </c>
      <c r="K858" s="364"/>
      <c r="L858" s="365" t="e">
        <f t="shared" si="78"/>
        <v>#N/A</v>
      </c>
      <c r="M858" s="365" t="e">
        <f t="shared" si="79"/>
        <v>#N/A</v>
      </c>
      <c r="N858" s="376" t="e">
        <f t="shared" si="80"/>
        <v>#N/A</v>
      </c>
      <c r="O858" s="205" t="e">
        <f>IF(Comparativo!$E$6="Tabela Não Desonerada",VLOOKUP($C858,'Orçamento Base'!$D$12:$S$1673,13,FALSE),VLOOKUP($C858,#REF!,13,FALSE))</f>
        <v>#N/A</v>
      </c>
      <c r="P858" s="205" t="e">
        <f t="shared" si="81"/>
        <v>#N/A</v>
      </c>
      <c r="Q858" s="205" t="e">
        <f>IF(Comparativo!$E$6="Tabela Não Desonerada",VLOOKUP($C858,'Orçamento Base'!$D$12:$S$1673,14,FALSE),VLOOKUP($C858,#REF!,14,FALSE))</f>
        <v>#N/A</v>
      </c>
      <c r="R858" s="205" t="e">
        <f t="shared" si="82"/>
        <v>#N/A</v>
      </c>
      <c r="S858" s="205" t="e">
        <f>IF(Comparativo!$E$6="Tabela Não Desonerada",VLOOKUP($C858,'Orçamento Base'!$D$12:$S$1673,15,FALSE),VLOOKUP($C858,#REF!,15,FALSE))</f>
        <v>#N/A</v>
      </c>
      <c r="T858" s="205" t="e">
        <f t="shared" si="83"/>
        <v>#N/A</v>
      </c>
    </row>
    <row r="859" spans="1:20" ht="15">
      <c r="A859" s="203">
        <v>1</v>
      </c>
      <c r="B859" s="203" t="e">
        <f>'Orçamento-TCE'!B859</f>
        <v>#N/A</v>
      </c>
      <c r="C859" s="229">
        <f>'Orçamento-TCE'!C859</f>
        <v>0</v>
      </c>
      <c r="D859" s="199" t="e">
        <f>'Orçamento-TCE'!G859</f>
        <v>#N/A</v>
      </c>
      <c r="E859" s="204">
        <f>'Orçamento-TCE'!H859</f>
        <v>0</v>
      </c>
      <c r="F859" s="230" t="e">
        <f>'Orçamento-TCE'!I859</f>
        <v>#N/A</v>
      </c>
      <c r="G859" s="227" t="e">
        <f>IF(Comparativo!$E$6="Tabela Não Desonerada",VLOOKUP($C859,'Orçamento Base'!$D$12:$S$1673,12,FALSE),VLOOKUP($C859,#REF!,12,FALSE))</f>
        <v>#N/A</v>
      </c>
      <c r="H859" s="228">
        <f>IFERROR(IF(Comparativo!$E$6="Tabela Não Desonerada",VLOOKUP($C859,'Orçamento Base'!$D$12:$S$1673,16,FALSE),VLOOKUP($C859,#REF!,16,FALSE)),0)</f>
        <v>0</v>
      </c>
      <c r="I859" s="575" t="e">
        <f>IF(Comparativo!$E$6="Tabela Não Desonerada",VLOOKUP($C859,'Orçamento Base'!$D$12:$S$1673,11,FALSE),VLOOKUP($C859,#REF!,11,FALSE))</f>
        <v>#N/A</v>
      </c>
      <c r="J859" s="363">
        <f>IF(Comparativo!$E$6="Tabela Não Desonerada",Encargos!$F$44,Encargos!$D$44)</f>
        <v>1.1122000000000001</v>
      </c>
      <c r="K859" s="364"/>
      <c r="L859" s="365" t="e">
        <f t="shared" si="78"/>
        <v>#N/A</v>
      </c>
      <c r="M859" s="365" t="e">
        <f t="shared" si="79"/>
        <v>#N/A</v>
      </c>
      <c r="N859" s="376" t="e">
        <f t="shared" si="80"/>
        <v>#N/A</v>
      </c>
      <c r="O859" s="205" t="e">
        <f>IF(Comparativo!$E$6="Tabela Não Desonerada",VLOOKUP($C859,'Orçamento Base'!$D$12:$S$1673,13,FALSE),VLOOKUP($C859,#REF!,13,FALSE))</f>
        <v>#N/A</v>
      </c>
      <c r="P859" s="205" t="e">
        <f t="shared" si="81"/>
        <v>#N/A</v>
      </c>
      <c r="Q859" s="205" t="e">
        <f>IF(Comparativo!$E$6="Tabela Não Desonerada",VLOOKUP($C859,'Orçamento Base'!$D$12:$S$1673,14,FALSE),VLOOKUP($C859,#REF!,14,FALSE))</f>
        <v>#N/A</v>
      </c>
      <c r="R859" s="205" t="e">
        <f t="shared" si="82"/>
        <v>#N/A</v>
      </c>
      <c r="S859" s="205" t="e">
        <f>IF(Comparativo!$E$6="Tabela Não Desonerada",VLOOKUP($C859,'Orçamento Base'!$D$12:$S$1673,15,FALSE),VLOOKUP($C859,#REF!,15,FALSE))</f>
        <v>#N/A</v>
      </c>
      <c r="T859" s="205" t="e">
        <f t="shared" si="83"/>
        <v>#N/A</v>
      </c>
    </row>
    <row r="860" spans="1:20" ht="15">
      <c r="A860" s="203">
        <v>1</v>
      </c>
      <c r="B860" s="203" t="e">
        <f>'Orçamento-TCE'!B860</f>
        <v>#N/A</v>
      </c>
      <c r="C860" s="229">
        <f>'Orçamento-TCE'!C860</f>
        <v>0</v>
      </c>
      <c r="D860" s="199" t="e">
        <f>'Orçamento-TCE'!G860</f>
        <v>#N/A</v>
      </c>
      <c r="E860" s="204">
        <f>'Orçamento-TCE'!H860</f>
        <v>0</v>
      </c>
      <c r="F860" s="230" t="e">
        <f>'Orçamento-TCE'!I860</f>
        <v>#N/A</v>
      </c>
      <c r="G860" s="227" t="e">
        <f>IF(Comparativo!$E$6="Tabela Não Desonerada",VLOOKUP($C860,'Orçamento Base'!$D$12:$S$1673,12,FALSE),VLOOKUP($C860,#REF!,12,FALSE))</f>
        <v>#N/A</v>
      </c>
      <c r="H860" s="228">
        <f>IFERROR(IF(Comparativo!$E$6="Tabela Não Desonerada",VLOOKUP($C860,'Orçamento Base'!$D$12:$S$1673,16,FALSE),VLOOKUP($C860,#REF!,16,FALSE)),0)</f>
        <v>0</v>
      </c>
      <c r="I860" s="575" t="e">
        <f>IF(Comparativo!$E$6="Tabela Não Desonerada",VLOOKUP($C860,'Orçamento Base'!$D$12:$S$1673,11,FALSE),VLOOKUP($C860,#REF!,11,FALSE))</f>
        <v>#N/A</v>
      </c>
      <c r="J860" s="363">
        <f>IF(Comparativo!$E$6="Tabela Não Desonerada",Encargos!$F$44,Encargos!$D$44)</f>
        <v>1.1122000000000001</v>
      </c>
      <c r="K860" s="364"/>
      <c r="L860" s="365" t="e">
        <f t="shared" si="78"/>
        <v>#N/A</v>
      </c>
      <c r="M860" s="365" t="e">
        <f t="shared" si="79"/>
        <v>#N/A</v>
      </c>
      <c r="N860" s="376" t="e">
        <f t="shared" si="80"/>
        <v>#N/A</v>
      </c>
      <c r="O860" s="205" t="e">
        <f>IF(Comparativo!$E$6="Tabela Não Desonerada",VLOOKUP($C860,'Orçamento Base'!$D$12:$S$1673,13,FALSE),VLOOKUP($C860,#REF!,13,FALSE))</f>
        <v>#N/A</v>
      </c>
      <c r="P860" s="205" t="e">
        <f t="shared" si="81"/>
        <v>#N/A</v>
      </c>
      <c r="Q860" s="205" t="e">
        <f>IF(Comparativo!$E$6="Tabela Não Desonerada",VLOOKUP($C860,'Orçamento Base'!$D$12:$S$1673,14,FALSE),VLOOKUP($C860,#REF!,14,FALSE))</f>
        <v>#N/A</v>
      </c>
      <c r="R860" s="205" t="e">
        <f t="shared" si="82"/>
        <v>#N/A</v>
      </c>
      <c r="S860" s="205" t="e">
        <f>IF(Comparativo!$E$6="Tabela Não Desonerada",VLOOKUP($C860,'Orçamento Base'!$D$12:$S$1673,15,FALSE),VLOOKUP($C860,#REF!,15,FALSE))</f>
        <v>#N/A</v>
      </c>
      <c r="T860" s="205" t="e">
        <f t="shared" si="83"/>
        <v>#N/A</v>
      </c>
    </row>
    <row r="861" spans="1:20" ht="15">
      <c r="A861" s="203">
        <v>1</v>
      </c>
      <c r="B861" s="203" t="e">
        <f>'Orçamento-TCE'!B861</f>
        <v>#N/A</v>
      </c>
      <c r="C861" s="229">
        <f>'Orçamento-TCE'!C861</f>
        <v>0</v>
      </c>
      <c r="D861" s="199" t="e">
        <f>'Orçamento-TCE'!G861</f>
        <v>#N/A</v>
      </c>
      <c r="E861" s="204">
        <f>'Orçamento-TCE'!H861</f>
        <v>0</v>
      </c>
      <c r="F861" s="230" t="e">
        <f>'Orçamento-TCE'!I861</f>
        <v>#N/A</v>
      </c>
      <c r="G861" s="227" t="e">
        <f>IF(Comparativo!$E$6="Tabela Não Desonerada",VLOOKUP($C861,'Orçamento Base'!$D$12:$S$1673,12,FALSE),VLOOKUP($C861,#REF!,12,FALSE))</f>
        <v>#N/A</v>
      </c>
      <c r="H861" s="228">
        <f>IFERROR(IF(Comparativo!$E$6="Tabela Não Desonerada",VLOOKUP($C861,'Orçamento Base'!$D$12:$S$1673,16,FALSE),VLOOKUP($C861,#REF!,16,FALSE)),0)</f>
        <v>0</v>
      </c>
      <c r="I861" s="575" t="e">
        <f>IF(Comparativo!$E$6="Tabela Não Desonerada",VLOOKUP($C861,'Orçamento Base'!$D$12:$S$1673,11,FALSE),VLOOKUP($C861,#REF!,11,FALSE))</f>
        <v>#N/A</v>
      </c>
      <c r="J861" s="363">
        <f>IF(Comparativo!$E$6="Tabela Não Desonerada",Encargos!$F$44,Encargos!$D$44)</f>
        <v>1.1122000000000001</v>
      </c>
      <c r="K861" s="364"/>
      <c r="L861" s="365" t="e">
        <f t="shared" si="78"/>
        <v>#N/A</v>
      </c>
      <c r="M861" s="365" t="e">
        <f t="shared" si="79"/>
        <v>#N/A</v>
      </c>
      <c r="N861" s="376" t="e">
        <f t="shared" si="80"/>
        <v>#N/A</v>
      </c>
      <c r="O861" s="205" t="e">
        <f>IF(Comparativo!$E$6="Tabela Não Desonerada",VLOOKUP($C861,'Orçamento Base'!$D$12:$S$1673,13,FALSE),VLOOKUP($C861,#REF!,13,FALSE))</f>
        <v>#N/A</v>
      </c>
      <c r="P861" s="205" t="e">
        <f t="shared" si="81"/>
        <v>#N/A</v>
      </c>
      <c r="Q861" s="205" t="e">
        <f>IF(Comparativo!$E$6="Tabela Não Desonerada",VLOOKUP($C861,'Orçamento Base'!$D$12:$S$1673,14,FALSE),VLOOKUP($C861,#REF!,14,FALSE))</f>
        <v>#N/A</v>
      </c>
      <c r="R861" s="205" t="e">
        <f t="shared" si="82"/>
        <v>#N/A</v>
      </c>
      <c r="S861" s="205" t="e">
        <f>IF(Comparativo!$E$6="Tabela Não Desonerada",VLOOKUP($C861,'Orçamento Base'!$D$12:$S$1673,15,FALSE),VLOOKUP($C861,#REF!,15,FALSE))</f>
        <v>#N/A</v>
      </c>
      <c r="T861" s="205" t="e">
        <f t="shared" si="83"/>
        <v>#N/A</v>
      </c>
    </row>
    <row r="862" spans="1:20" ht="15">
      <c r="A862" s="203">
        <v>1</v>
      </c>
      <c r="B862" s="203" t="e">
        <f>'Orçamento-TCE'!B862</f>
        <v>#N/A</v>
      </c>
      <c r="C862" s="229">
        <f>'Orçamento-TCE'!C862</f>
        <v>0</v>
      </c>
      <c r="D862" s="199" t="e">
        <f>'Orçamento-TCE'!G862</f>
        <v>#N/A</v>
      </c>
      <c r="E862" s="204">
        <f>'Orçamento-TCE'!H862</f>
        <v>0</v>
      </c>
      <c r="F862" s="230" t="e">
        <f>'Orçamento-TCE'!I862</f>
        <v>#N/A</v>
      </c>
      <c r="G862" s="227" t="e">
        <f>IF(Comparativo!$E$6="Tabela Não Desonerada",VLOOKUP($C862,'Orçamento Base'!$D$12:$S$1673,12,FALSE),VLOOKUP($C862,#REF!,12,FALSE))</f>
        <v>#N/A</v>
      </c>
      <c r="H862" s="228">
        <f>IFERROR(IF(Comparativo!$E$6="Tabela Não Desonerada",VLOOKUP($C862,'Orçamento Base'!$D$12:$S$1673,16,FALSE),VLOOKUP($C862,#REF!,16,FALSE)),0)</f>
        <v>0</v>
      </c>
      <c r="I862" s="575" t="e">
        <f>IF(Comparativo!$E$6="Tabela Não Desonerada",VLOOKUP($C862,'Orçamento Base'!$D$12:$S$1673,11,FALSE),VLOOKUP($C862,#REF!,11,FALSE))</f>
        <v>#N/A</v>
      </c>
      <c r="J862" s="363">
        <f>IF(Comparativo!$E$6="Tabela Não Desonerada",Encargos!$F$44,Encargos!$D$44)</f>
        <v>1.1122000000000001</v>
      </c>
      <c r="K862" s="364"/>
      <c r="L862" s="365" t="e">
        <f t="shared" si="78"/>
        <v>#N/A</v>
      </c>
      <c r="M862" s="365" t="e">
        <f t="shared" si="79"/>
        <v>#N/A</v>
      </c>
      <c r="N862" s="376" t="e">
        <f t="shared" si="80"/>
        <v>#N/A</v>
      </c>
      <c r="O862" s="205" t="e">
        <f>IF(Comparativo!$E$6="Tabela Não Desonerada",VLOOKUP($C862,'Orçamento Base'!$D$12:$S$1673,13,FALSE),VLOOKUP($C862,#REF!,13,FALSE))</f>
        <v>#N/A</v>
      </c>
      <c r="P862" s="205" t="e">
        <f t="shared" si="81"/>
        <v>#N/A</v>
      </c>
      <c r="Q862" s="205" t="e">
        <f>IF(Comparativo!$E$6="Tabela Não Desonerada",VLOOKUP($C862,'Orçamento Base'!$D$12:$S$1673,14,FALSE),VLOOKUP($C862,#REF!,14,FALSE))</f>
        <v>#N/A</v>
      </c>
      <c r="R862" s="205" t="e">
        <f t="shared" si="82"/>
        <v>#N/A</v>
      </c>
      <c r="S862" s="205" t="e">
        <f>IF(Comparativo!$E$6="Tabela Não Desonerada",VLOOKUP($C862,'Orçamento Base'!$D$12:$S$1673,15,FALSE),VLOOKUP($C862,#REF!,15,FALSE))</f>
        <v>#N/A</v>
      </c>
      <c r="T862" s="205" t="e">
        <f t="shared" si="83"/>
        <v>#N/A</v>
      </c>
    </row>
    <row r="863" spans="1:20" ht="15">
      <c r="A863" s="203">
        <v>1</v>
      </c>
      <c r="B863" s="203" t="e">
        <f>'Orçamento-TCE'!B863</f>
        <v>#N/A</v>
      </c>
      <c r="C863" s="229">
        <f>'Orçamento-TCE'!C863</f>
        <v>0</v>
      </c>
      <c r="D863" s="199" t="e">
        <f>'Orçamento-TCE'!G863</f>
        <v>#N/A</v>
      </c>
      <c r="E863" s="204">
        <f>'Orçamento-TCE'!H863</f>
        <v>0</v>
      </c>
      <c r="F863" s="230" t="e">
        <f>'Orçamento-TCE'!I863</f>
        <v>#N/A</v>
      </c>
      <c r="G863" s="227" t="e">
        <f>IF(Comparativo!$E$6="Tabela Não Desonerada",VLOOKUP($C863,'Orçamento Base'!$D$12:$S$1673,12,FALSE),VLOOKUP($C863,#REF!,12,FALSE))</f>
        <v>#N/A</v>
      </c>
      <c r="H863" s="228">
        <f>IFERROR(IF(Comparativo!$E$6="Tabela Não Desonerada",VLOOKUP($C863,'Orçamento Base'!$D$12:$S$1673,16,FALSE),VLOOKUP($C863,#REF!,16,FALSE)),0)</f>
        <v>0</v>
      </c>
      <c r="I863" s="575" t="e">
        <f>IF(Comparativo!$E$6="Tabela Não Desonerada",VLOOKUP($C863,'Orçamento Base'!$D$12:$S$1673,11,FALSE),VLOOKUP($C863,#REF!,11,FALSE))</f>
        <v>#N/A</v>
      </c>
      <c r="J863" s="363">
        <f>IF(Comparativo!$E$6="Tabela Não Desonerada",Encargos!$F$44,Encargos!$D$44)</f>
        <v>1.1122000000000001</v>
      </c>
      <c r="K863" s="364"/>
      <c r="L863" s="365" t="e">
        <f t="shared" si="78"/>
        <v>#N/A</v>
      </c>
      <c r="M863" s="365" t="e">
        <f t="shared" si="79"/>
        <v>#N/A</v>
      </c>
      <c r="N863" s="376" t="e">
        <f t="shared" si="80"/>
        <v>#N/A</v>
      </c>
      <c r="O863" s="205" t="e">
        <f>IF(Comparativo!$E$6="Tabela Não Desonerada",VLOOKUP($C863,'Orçamento Base'!$D$12:$S$1673,13,FALSE),VLOOKUP($C863,#REF!,13,FALSE))</f>
        <v>#N/A</v>
      </c>
      <c r="P863" s="205" t="e">
        <f t="shared" si="81"/>
        <v>#N/A</v>
      </c>
      <c r="Q863" s="205" t="e">
        <f>IF(Comparativo!$E$6="Tabela Não Desonerada",VLOOKUP($C863,'Orçamento Base'!$D$12:$S$1673,14,FALSE),VLOOKUP($C863,#REF!,14,FALSE))</f>
        <v>#N/A</v>
      </c>
      <c r="R863" s="205" t="e">
        <f t="shared" si="82"/>
        <v>#N/A</v>
      </c>
      <c r="S863" s="205" t="e">
        <f>IF(Comparativo!$E$6="Tabela Não Desonerada",VLOOKUP($C863,'Orçamento Base'!$D$12:$S$1673,15,FALSE),VLOOKUP($C863,#REF!,15,FALSE))</f>
        <v>#N/A</v>
      </c>
      <c r="T863" s="205" t="e">
        <f t="shared" si="83"/>
        <v>#N/A</v>
      </c>
    </row>
    <row r="864" spans="1:20" ht="15">
      <c r="A864" s="203">
        <v>1</v>
      </c>
      <c r="B864" s="203" t="e">
        <f>'Orçamento-TCE'!B864</f>
        <v>#N/A</v>
      </c>
      <c r="C864" s="229">
        <f>'Orçamento-TCE'!C864</f>
        <v>0</v>
      </c>
      <c r="D864" s="199" t="e">
        <f>'Orçamento-TCE'!G864</f>
        <v>#N/A</v>
      </c>
      <c r="E864" s="204">
        <f>'Orçamento-TCE'!H864</f>
        <v>0</v>
      </c>
      <c r="F864" s="230" t="e">
        <f>'Orçamento-TCE'!I864</f>
        <v>#N/A</v>
      </c>
      <c r="G864" s="227" t="e">
        <f>IF(Comparativo!$E$6="Tabela Não Desonerada",VLOOKUP($C864,'Orçamento Base'!$D$12:$S$1673,12,FALSE),VLOOKUP($C864,#REF!,12,FALSE))</f>
        <v>#N/A</v>
      </c>
      <c r="H864" s="228">
        <f>IFERROR(IF(Comparativo!$E$6="Tabela Não Desonerada",VLOOKUP($C864,'Orçamento Base'!$D$12:$S$1673,16,FALSE),VLOOKUP($C864,#REF!,16,FALSE)),0)</f>
        <v>0</v>
      </c>
      <c r="I864" s="575" t="e">
        <f>IF(Comparativo!$E$6="Tabela Não Desonerada",VLOOKUP($C864,'Orçamento Base'!$D$12:$S$1673,11,FALSE),VLOOKUP($C864,#REF!,11,FALSE))</f>
        <v>#N/A</v>
      </c>
      <c r="J864" s="363">
        <f>IF(Comparativo!$E$6="Tabela Não Desonerada",Encargos!$F$44,Encargos!$D$44)</f>
        <v>1.1122000000000001</v>
      </c>
      <c r="K864" s="364"/>
      <c r="L864" s="365" t="e">
        <f t="shared" si="78"/>
        <v>#N/A</v>
      </c>
      <c r="M864" s="365" t="e">
        <f t="shared" si="79"/>
        <v>#N/A</v>
      </c>
      <c r="N864" s="376" t="e">
        <f t="shared" si="80"/>
        <v>#N/A</v>
      </c>
      <c r="O864" s="205" t="e">
        <f>IF(Comparativo!$E$6="Tabela Não Desonerada",VLOOKUP($C864,'Orçamento Base'!$D$12:$S$1673,13,FALSE),VLOOKUP($C864,#REF!,13,FALSE))</f>
        <v>#N/A</v>
      </c>
      <c r="P864" s="205" t="e">
        <f t="shared" si="81"/>
        <v>#N/A</v>
      </c>
      <c r="Q864" s="205" t="e">
        <f>IF(Comparativo!$E$6="Tabela Não Desonerada",VLOOKUP($C864,'Orçamento Base'!$D$12:$S$1673,14,FALSE),VLOOKUP($C864,#REF!,14,FALSE))</f>
        <v>#N/A</v>
      </c>
      <c r="R864" s="205" t="e">
        <f t="shared" si="82"/>
        <v>#N/A</v>
      </c>
      <c r="S864" s="205" t="e">
        <f>IF(Comparativo!$E$6="Tabela Não Desonerada",VLOOKUP($C864,'Orçamento Base'!$D$12:$S$1673,15,FALSE),VLOOKUP($C864,#REF!,15,FALSE))</f>
        <v>#N/A</v>
      </c>
      <c r="T864" s="205" t="e">
        <f t="shared" si="83"/>
        <v>#N/A</v>
      </c>
    </row>
    <row r="865" spans="1:20" ht="15">
      <c r="A865" s="203">
        <v>1</v>
      </c>
      <c r="B865" s="203" t="e">
        <f>'Orçamento-TCE'!B865</f>
        <v>#N/A</v>
      </c>
      <c r="C865" s="229">
        <f>'Orçamento-TCE'!C865</f>
        <v>0</v>
      </c>
      <c r="D865" s="199" t="e">
        <f>'Orçamento-TCE'!G865</f>
        <v>#N/A</v>
      </c>
      <c r="E865" s="204">
        <f>'Orçamento-TCE'!H865</f>
        <v>0</v>
      </c>
      <c r="F865" s="230" t="e">
        <f>'Orçamento-TCE'!I865</f>
        <v>#N/A</v>
      </c>
      <c r="G865" s="227" t="e">
        <f>IF(Comparativo!$E$6="Tabela Não Desonerada",VLOOKUP($C865,'Orçamento Base'!$D$12:$S$1673,12,FALSE),VLOOKUP($C865,#REF!,12,FALSE))</f>
        <v>#N/A</v>
      </c>
      <c r="H865" s="228">
        <f>IFERROR(IF(Comparativo!$E$6="Tabela Não Desonerada",VLOOKUP($C865,'Orçamento Base'!$D$12:$S$1673,16,FALSE),VLOOKUP($C865,#REF!,16,FALSE)),0)</f>
        <v>0</v>
      </c>
      <c r="I865" s="575" t="e">
        <f>IF(Comparativo!$E$6="Tabela Não Desonerada",VLOOKUP($C865,'Orçamento Base'!$D$12:$S$1673,11,FALSE),VLOOKUP($C865,#REF!,11,FALSE))</f>
        <v>#N/A</v>
      </c>
      <c r="J865" s="363">
        <f>IF(Comparativo!$E$6="Tabela Não Desonerada",Encargos!$F$44,Encargos!$D$44)</f>
        <v>1.1122000000000001</v>
      </c>
      <c r="K865" s="364"/>
      <c r="L865" s="365" t="e">
        <f t="shared" si="78"/>
        <v>#N/A</v>
      </c>
      <c r="M865" s="365" t="e">
        <f t="shared" si="79"/>
        <v>#N/A</v>
      </c>
      <c r="N865" s="376" t="e">
        <f t="shared" si="80"/>
        <v>#N/A</v>
      </c>
      <c r="O865" s="205" t="e">
        <f>IF(Comparativo!$E$6="Tabela Não Desonerada",VLOOKUP($C865,'Orçamento Base'!$D$12:$S$1673,13,FALSE),VLOOKUP($C865,#REF!,13,FALSE))</f>
        <v>#N/A</v>
      </c>
      <c r="P865" s="205" t="e">
        <f t="shared" si="81"/>
        <v>#N/A</v>
      </c>
      <c r="Q865" s="205" t="e">
        <f>IF(Comparativo!$E$6="Tabela Não Desonerada",VLOOKUP($C865,'Orçamento Base'!$D$12:$S$1673,14,FALSE),VLOOKUP($C865,#REF!,14,FALSE))</f>
        <v>#N/A</v>
      </c>
      <c r="R865" s="205" t="e">
        <f t="shared" si="82"/>
        <v>#N/A</v>
      </c>
      <c r="S865" s="205" t="e">
        <f>IF(Comparativo!$E$6="Tabela Não Desonerada",VLOOKUP($C865,'Orçamento Base'!$D$12:$S$1673,15,FALSE),VLOOKUP($C865,#REF!,15,FALSE))</f>
        <v>#N/A</v>
      </c>
      <c r="T865" s="205" t="e">
        <f t="shared" si="83"/>
        <v>#N/A</v>
      </c>
    </row>
    <row r="866" spans="1:20" ht="15">
      <c r="A866" s="203">
        <v>1</v>
      </c>
      <c r="B866" s="203" t="e">
        <f>'Orçamento-TCE'!B866</f>
        <v>#N/A</v>
      </c>
      <c r="C866" s="229">
        <f>'Orçamento-TCE'!C866</f>
        <v>0</v>
      </c>
      <c r="D866" s="199" t="e">
        <f>'Orçamento-TCE'!G866</f>
        <v>#N/A</v>
      </c>
      <c r="E866" s="204">
        <f>'Orçamento-TCE'!H866</f>
        <v>0</v>
      </c>
      <c r="F866" s="230" t="e">
        <f>'Orçamento-TCE'!I866</f>
        <v>#N/A</v>
      </c>
      <c r="G866" s="227" t="e">
        <f>IF(Comparativo!$E$6="Tabela Não Desonerada",VLOOKUP($C866,'Orçamento Base'!$D$12:$S$1673,12,FALSE),VLOOKUP($C866,#REF!,12,FALSE))</f>
        <v>#N/A</v>
      </c>
      <c r="H866" s="228">
        <f>IFERROR(IF(Comparativo!$E$6="Tabela Não Desonerada",VLOOKUP($C866,'Orçamento Base'!$D$12:$S$1673,16,FALSE),VLOOKUP($C866,#REF!,16,FALSE)),0)</f>
        <v>0</v>
      </c>
      <c r="I866" s="575" t="e">
        <f>IF(Comparativo!$E$6="Tabela Não Desonerada",VLOOKUP($C866,'Orçamento Base'!$D$12:$S$1673,11,FALSE),VLOOKUP($C866,#REF!,11,FALSE))</f>
        <v>#N/A</v>
      </c>
      <c r="J866" s="363">
        <f>IF(Comparativo!$E$6="Tabela Não Desonerada",Encargos!$F$44,Encargos!$D$44)</f>
        <v>1.1122000000000001</v>
      </c>
      <c r="K866" s="364"/>
      <c r="L866" s="365" t="e">
        <f t="shared" si="78"/>
        <v>#N/A</v>
      </c>
      <c r="M866" s="365" t="e">
        <f t="shared" si="79"/>
        <v>#N/A</v>
      </c>
      <c r="N866" s="376" t="e">
        <f t="shared" si="80"/>
        <v>#N/A</v>
      </c>
      <c r="O866" s="205" t="e">
        <f>IF(Comparativo!$E$6="Tabela Não Desonerada",VLOOKUP($C866,'Orçamento Base'!$D$12:$S$1673,13,FALSE),VLOOKUP($C866,#REF!,13,FALSE))</f>
        <v>#N/A</v>
      </c>
      <c r="P866" s="205" t="e">
        <f t="shared" si="81"/>
        <v>#N/A</v>
      </c>
      <c r="Q866" s="205" t="e">
        <f>IF(Comparativo!$E$6="Tabela Não Desonerada",VLOOKUP($C866,'Orçamento Base'!$D$12:$S$1673,14,FALSE),VLOOKUP($C866,#REF!,14,FALSE))</f>
        <v>#N/A</v>
      </c>
      <c r="R866" s="205" t="e">
        <f t="shared" si="82"/>
        <v>#N/A</v>
      </c>
      <c r="S866" s="205" t="e">
        <f>IF(Comparativo!$E$6="Tabela Não Desonerada",VLOOKUP($C866,'Orçamento Base'!$D$12:$S$1673,15,FALSE),VLOOKUP($C866,#REF!,15,FALSE))</f>
        <v>#N/A</v>
      </c>
      <c r="T866" s="205" t="e">
        <f t="shared" si="83"/>
        <v>#N/A</v>
      </c>
    </row>
    <row r="867" spans="1:20" ht="15">
      <c r="A867" s="203">
        <v>1</v>
      </c>
      <c r="B867" s="203" t="e">
        <f>'Orçamento-TCE'!B867</f>
        <v>#N/A</v>
      </c>
      <c r="C867" s="229">
        <f>'Orçamento-TCE'!C867</f>
        <v>0</v>
      </c>
      <c r="D867" s="199" t="e">
        <f>'Orçamento-TCE'!G867</f>
        <v>#N/A</v>
      </c>
      <c r="E867" s="204">
        <f>'Orçamento-TCE'!H867</f>
        <v>0</v>
      </c>
      <c r="F867" s="230" t="e">
        <f>'Orçamento-TCE'!I867</f>
        <v>#N/A</v>
      </c>
      <c r="G867" s="227" t="e">
        <f>IF(Comparativo!$E$6="Tabela Não Desonerada",VLOOKUP($C867,'Orçamento Base'!$D$12:$S$1673,12,FALSE),VLOOKUP($C867,#REF!,12,FALSE))</f>
        <v>#N/A</v>
      </c>
      <c r="H867" s="228">
        <f>IFERROR(IF(Comparativo!$E$6="Tabela Não Desonerada",VLOOKUP($C867,'Orçamento Base'!$D$12:$S$1673,16,FALSE),VLOOKUP($C867,#REF!,16,FALSE)),0)</f>
        <v>0</v>
      </c>
      <c r="I867" s="575" t="e">
        <f>IF(Comparativo!$E$6="Tabela Não Desonerada",VLOOKUP($C867,'Orçamento Base'!$D$12:$S$1673,11,FALSE),VLOOKUP($C867,#REF!,11,FALSE))</f>
        <v>#N/A</v>
      </c>
      <c r="J867" s="363">
        <f>IF(Comparativo!$E$6="Tabela Não Desonerada",Encargos!$F$44,Encargos!$D$44)</f>
        <v>1.1122000000000001</v>
      </c>
      <c r="K867" s="364"/>
      <c r="L867" s="365" t="e">
        <f t="shared" si="78"/>
        <v>#N/A</v>
      </c>
      <c r="M867" s="365" t="e">
        <f t="shared" si="79"/>
        <v>#N/A</v>
      </c>
      <c r="N867" s="376" t="e">
        <f t="shared" si="80"/>
        <v>#N/A</v>
      </c>
      <c r="O867" s="205" t="e">
        <f>IF(Comparativo!$E$6="Tabela Não Desonerada",VLOOKUP($C867,'Orçamento Base'!$D$12:$S$1673,13,FALSE),VLOOKUP($C867,#REF!,13,FALSE))</f>
        <v>#N/A</v>
      </c>
      <c r="P867" s="205" t="e">
        <f t="shared" si="81"/>
        <v>#N/A</v>
      </c>
      <c r="Q867" s="205" t="e">
        <f>IF(Comparativo!$E$6="Tabela Não Desonerada",VLOOKUP($C867,'Orçamento Base'!$D$12:$S$1673,14,FALSE),VLOOKUP($C867,#REF!,14,FALSE))</f>
        <v>#N/A</v>
      </c>
      <c r="R867" s="205" t="e">
        <f t="shared" si="82"/>
        <v>#N/A</v>
      </c>
      <c r="S867" s="205" t="e">
        <f>IF(Comparativo!$E$6="Tabela Não Desonerada",VLOOKUP($C867,'Orçamento Base'!$D$12:$S$1673,15,FALSE),VLOOKUP($C867,#REF!,15,FALSE))</f>
        <v>#N/A</v>
      </c>
      <c r="T867" s="205" t="e">
        <f t="shared" si="83"/>
        <v>#N/A</v>
      </c>
    </row>
    <row r="868" spans="1:20" ht="15">
      <c r="A868" s="203">
        <v>1</v>
      </c>
      <c r="B868" s="203" t="e">
        <f>'Orçamento-TCE'!B868</f>
        <v>#N/A</v>
      </c>
      <c r="C868" s="229">
        <f>'Orçamento-TCE'!C868</f>
        <v>0</v>
      </c>
      <c r="D868" s="199" t="e">
        <f>'Orçamento-TCE'!G868</f>
        <v>#N/A</v>
      </c>
      <c r="E868" s="204">
        <f>'Orçamento-TCE'!H868</f>
        <v>0</v>
      </c>
      <c r="F868" s="230" t="e">
        <f>'Orçamento-TCE'!I868</f>
        <v>#N/A</v>
      </c>
      <c r="G868" s="227" t="e">
        <f>IF(Comparativo!$E$6="Tabela Não Desonerada",VLOOKUP($C868,'Orçamento Base'!$D$12:$S$1673,12,FALSE),VLOOKUP($C868,#REF!,12,FALSE))</f>
        <v>#N/A</v>
      </c>
      <c r="H868" s="228">
        <f>IFERROR(IF(Comparativo!$E$6="Tabela Não Desonerada",VLOOKUP($C868,'Orçamento Base'!$D$12:$S$1673,16,FALSE),VLOOKUP($C868,#REF!,16,FALSE)),0)</f>
        <v>0</v>
      </c>
      <c r="I868" s="575" t="e">
        <f>IF(Comparativo!$E$6="Tabela Não Desonerada",VLOOKUP($C868,'Orçamento Base'!$D$12:$S$1673,11,FALSE),VLOOKUP($C868,#REF!,11,FALSE))</f>
        <v>#N/A</v>
      </c>
      <c r="J868" s="363">
        <f>IF(Comparativo!$E$6="Tabela Não Desonerada",Encargos!$F$44,Encargos!$D$44)</f>
        <v>1.1122000000000001</v>
      </c>
      <c r="K868" s="364"/>
      <c r="L868" s="365" t="e">
        <f t="shared" si="78"/>
        <v>#N/A</v>
      </c>
      <c r="M868" s="365" t="e">
        <f t="shared" si="79"/>
        <v>#N/A</v>
      </c>
      <c r="N868" s="376" t="e">
        <f t="shared" si="80"/>
        <v>#N/A</v>
      </c>
      <c r="O868" s="205" t="e">
        <f>IF(Comparativo!$E$6="Tabela Não Desonerada",VLOOKUP($C868,'Orçamento Base'!$D$12:$S$1673,13,FALSE),VLOOKUP($C868,#REF!,13,FALSE))</f>
        <v>#N/A</v>
      </c>
      <c r="P868" s="205" t="e">
        <f t="shared" si="81"/>
        <v>#N/A</v>
      </c>
      <c r="Q868" s="205" t="e">
        <f>IF(Comparativo!$E$6="Tabela Não Desonerada",VLOOKUP($C868,'Orçamento Base'!$D$12:$S$1673,14,FALSE),VLOOKUP($C868,#REF!,14,FALSE))</f>
        <v>#N/A</v>
      </c>
      <c r="R868" s="205" t="e">
        <f t="shared" si="82"/>
        <v>#N/A</v>
      </c>
      <c r="S868" s="205" t="e">
        <f>IF(Comparativo!$E$6="Tabela Não Desonerada",VLOOKUP($C868,'Orçamento Base'!$D$12:$S$1673,15,FALSE),VLOOKUP($C868,#REF!,15,FALSE))</f>
        <v>#N/A</v>
      </c>
      <c r="T868" s="205" t="e">
        <f t="shared" si="83"/>
        <v>#N/A</v>
      </c>
    </row>
    <row r="869" spans="1:20" ht="15">
      <c r="A869" s="203">
        <v>1</v>
      </c>
      <c r="B869" s="203" t="e">
        <f>'Orçamento-TCE'!B869</f>
        <v>#N/A</v>
      </c>
      <c r="C869" s="229">
        <f>'Orçamento-TCE'!C869</f>
        <v>0</v>
      </c>
      <c r="D869" s="199" t="e">
        <f>'Orçamento-TCE'!G869</f>
        <v>#N/A</v>
      </c>
      <c r="E869" s="204">
        <f>'Orçamento-TCE'!H869</f>
        <v>0</v>
      </c>
      <c r="F869" s="230" t="e">
        <f>'Orçamento-TCE'!I869</f>
        <v>#N/A</v>
      </c>
      <c r="G869" s="227" t="e">
        <f>IF(Comparativo!$E$6="Tabela Não Desonerada",VLOOKUP($C869,'Orçamento Base'!$D$12:$S$1673,12,FALSE),VLOOKUP($C869,#REF!,12,FALSE))</f>
        <v>#N/A</v>
      </c>
      <c r="H869" s="228">
        <f>IFERROR(IF(Comparativo!$E$6="Tabela Não Desonerada",VLOOKUP($C869,'Orçamento Base'!$D$12:$S$1673,16,FALSE),VLOOKUP($C869,#REF!,16,FALSE)),0)</f>
        <v>0</v>
      </c>
      <c r="I869" s="575" t="e">
        <f>IF(Comparativo!$E$6="Tabela Não Desonerada",VLOOKUP($C869,'Orçamento Base'!$D$12:$S$1673,11,FALSE),VLOOKUP($C869,#REF!,11,FALSE))</f>
        <v>#N/A</v>
      </c>
      <c r="J869" s="363">
        <f>IF(Comparativo!$E$6="Tabela Não Desonerada",Encargos!$F$44,Encargos!$D$44)</f>
        <v>1.1122000000000001</v>
      </c>
      <c r="K869" s="364"/>
      <c r="L869" s="365" t="e">
        <f t="shared" si="78"/>
        <v>#N/A</v>
      </c>
      <c r="M869" s="365" t="e">
        <f t="shared" si="79"/>
        <v>#N/A</v>
      </c>
      <c r="N869" s="376" t="e">
        <f t="shared" si="80"/>
        <v>#N/A</v>
      </c>
      <c r="O869" s="205" t="e">
        <f>IF(Comparativo!$E$6="Tabela Não Desonerada",VLOOKUP($C869,'Orçamento Base'!$D$12:$S$1673,13,FALSE),VLOOKUP($C869,#REF!,13,FALSE))</f>
        <v>#N/A</v>
      </c>
      <c r="P869" s="205" t="e">
        <f t="shared" si="81"/>
        <v>#N/A</v>
      </c>
      <c r="Q869" s="205" t="e">
        <f>IF(Comparativo!$E$6="Tabela Não Desonerada",VLOOKUP($C869,'Orçamento Base'!$D$12:$S$1673,14,FALSE),VLOOKUP($C869,#REF!,14,FALSE))</f>
        <v>#N/A</v>
      </c>
      <c r="R869" s="205" t="e">
        <f t="shared" si="82"/>
        <v>#N/A</v>
      </c>
      <c r="S869" s="205" t="e">
        <f>IF(Comparativo!$E$6="Tabela Não Desonerada",VLOOKUP($C869,'Orçamento Base'!$D$12:$S$1673,15,FALSE),VLOOKUP($C869,#REF!,15,FALSE))</f>
        <v>#N/A</v>
      </c>
      <c r="T869" s="205" t="e">
        <f t="shared" si="83"/>
        <v>#N/A</v>
      </c>
    </row>
    <row r="870" spans="1:20" ht="15">
      <c r="A870" s="203">
        <v>1</v>
      </c>
      <c r="B870" s="203" t="e">
        <f>'Orçamento-TCE'!B870</f>
        <v>#N/A</v>
      </c>
      <c r="C870" s="229">
        <f>'Orçamento-TCE'!C870</f>
        <v>0</v>
      </c>
      <c r="D870" s="199" t="e">
        <f>'Orçamento-TCE'!G870</f>
        <v>#N/A</v>
      </c>
      <c r="E870" s="204">
        <f>'Orçamento-TCE'!H870</f>
        <v>0</v>
      </c>
      <c r="F870" s="230" t="e">
        <f>'Orçamento-TCE'!I870</f>
        <v>#N/A</v>
      </c>
      <c r="G870" s="227" t="e">
        <f>IF(Comparativo!$E$6="Tabela Não Desonerada",VLOOKUP($C870,'Orçamento Base'!$D$12:$S$1673,12,FALSE),VLOOKUP($C870,#REF!,12,FALSE))</f>
        <v>#N/A</v>
      </c>
      <c r="H870" s="228">
        <f>IFERROR(IF(Comparativo!$E$6="Tabela Não Desonerada",VLOOKUP($C870,'Orçamento Base'!$D$12:$S$1673,16,FALSE),VLOOKUP($C870,#REF!,16,FALSE)),0)</f>
        <v>0</v>
      </c>
      <c r="I870" s="575" t="e">
        <f>IF(Comparativo!$E$6="Tabela Não Desonerada",VLOOKUP($C870,'Orçamento Base'!$D$12:$S$1673,11,FALSE),VLOOKUP($C870,#REF!,11,FALSE))</f>
        <v>#N/A</v>
      </c>
      <c r="J870" s="363">
        <f>IF(Comparativo!$E$6="Tabela Não Desonerada",Encargos!$F$44,Encargos!$D$44)</f>
        <v>1.1122000000000001</v>
      </c>
      <c r="K870" s="364"/>
      <c r="L870" s="365" t="e">
        <f t="shared" si="78"/>
        <v>#N/A</v>
      </c>
      <c r="M870" s="365" t="e">
        <f t="shared" si="79"/>
        <v>#N/A</v>
      </c>
      <c r="N870" s="376" t="e">
        <f t="shared" si="80"/>
        <v>#N/A</v>
      </c>
      <c r="O870" s="205" t="e">
        <f>IF(Comparativo!$E$6="Tabela Não Desonerada",VLOOKUP($C870,'Orçamento Base'!$D$12:$S$1673,13,FALSE),VLOOKUP($C870,#REF!,13,FALSE))</f>
        <v>#N/A</v>
      </c>
      <c r="P870" s="205" t="e">
        <f t="shared" si="81"/>
        <v>#N/A</v>
      </c>
      <c r="Q870" s="205" t="e">
        <f>IF(Comparativo!$E$6="Tabela Não Desonerada",VLOOKUP($C870,'Orçamento Base'!$D$12:$S$1673,14,FALSE),VLOOKUP($C870,#REF!,14,FALSE))</f>
        <v>#N/A</v>
      </c>
      <c r="R870" s="205" t="e">
        <f t="shared" si="82"/>
        <v>#N/A</v>
      </c>
      <c r="S870" s="205" t="e">
        <f>IF(Comparativo!$E$6="Tabela Não Desonerada",VLOOKUP($C870,'Orçamento Base'!$D$12:$S$1673,15,FALSE),VLOOKUP($C870,#REF!,15,FALSE))</f>
        <v>#N/A</v>
      </c>
      <c r="T870" s="205" t="e">
        <f t="shared" si="83"/>
        <v>#N/A</v>
      </c>
    </row>
    <row r="871" spans="1:20" ht="15">
      <c r="A871" s="203">
        <v>1</v>
      </c>
      <c r="B871" s="203" t="e">
        <f>'Orçamento-TCE'!B871</f>
        <v>#N/A</v>
      </c>
      <c r="C871" s="229">
        <f>'Orçamento-TCE'!C871</f>
        <v>0</v>
      </c>
      <c r="D871" s="199" t="e">
        <f>'Orçamento-TCE'!G871</f>
        <v>#N/A</v>
      </c>
      <c r="E871" s="204">
        <f>'Orçamento-TCE'!H871</f>
        <v>0</v>
      </c>
      <c r="F871" s="230" t="e">
        <f>'Orçamento-TCE'!I871</f>
        <v>#N/A</v>
      </c>
      <c r="G871" s="227" t="e">
        <f>IF(Comparativo!$E$6="Tabela Não Desonerada",VLOOKUP($C871,'Orçamento Base'!$D$12:$S$1673,12,FALSE),VLOOKUP($C871,#REF!,12,FALSE))</f>
        <v>#N/A</v>
      </c>
      <c r="H871" s="228">
        <f>IFERROR(IF(Comparativo!$E$6="Tabela Não Desonerada",VLOOKUP($C871,'Orçamento Base'!$D$12:$S$1673,16,FALSE),VLOOKUP($C871,#REF!,16,FALSE)),0)</f>
        <v>0</v>
      </c>
      <c r="I871" s="575" t="e">
        <f>IF(Comparativo!$E$6="Tabela Não Desonerada",VLOOKUP($C871,'Orçamento Base'!$D$12:$S$1673,11,FALSE),VLOOKUP($C871,#REF!,11,FALSE))</f>
        <v>#N/A</v>
      </c>
      <c r="J871" s="363">
        <f>IF(Comparativo!$E$6="Tabela Não Desonerada",Encargos!$F$44,Encargos!$D$44)</f>
        <v>1.1122000000000001</v>
      </c>
      <c r="K871" s="364"/>
      <c r="L871" s="365" t="e">
        <f t="shared" si="78"/>
        <v>#N/A</v>
      </c>
      <c r="M871" s="365" t="e">
        <f t="shared" si="79"/>
        <v>#N/A</v>
      </c>
      <c r="N871" s="376" t="e">
        <f t="shared" si="80"/>
        <v>#N/A</v>
      </c>
      <c r="O871" s="205" t="e">
        <f>IF(Comparativo!$E$6="Tabela Não Desonerada",VLOOKUP($C871,'Orçamento Base'!$D$12:$S$1673,13,FALSE),VLOOKUP($C871,#REF!,13,FALSE))</f>
        <v>#N/A</v>
      </c>
      <c r="P871" s="205" t="e">
        <f t="shared" si="81"/>
        <v>#N/A</v>
      </c>
      <c r="Q871" s="205" t="e">
        <f>IF(Comparativo!$E$6="Tabela Não Desonerada",VLOOKUP($C871,'Orçamento Base'!$D$12:$S$1673,14,FALSE),VLOOKUP($C871,#REF!,14,FALSE))</f>
        <v>#N/A</v>
      </c>
      <c r="R871" s="205" t="e">
        <f t="shared" si="82"/>
        <v>#N/A</v>
      </c>
      <c r="S871" s="205" t="e">
        <f>IF(Comparativo!$E$6="Tabela Não Desonerada",VLOOKUP($C871,'Orçamento Base'!$D$12:$S$1673,15,FALSE),VLOOKUP($C871,#REF!,15,FALSE))</f>
        <v>#N/A</v>
      </c>
      <c r="T871" s="205" t="e">
        <f t="shared" si="83"/>
        <v>#N/A</v>
      </c>
    </row>
    <row r="872" spans="1:20" ht="15">
      <c r="A872" s="203">
        <v>1</v>
      </c>
      <c r="B872" s="203" t="e">
        <f>'Orçamento-TCE'!B872</f>
        <v>#N/A</v>
      </c>
      <c r="C872" s="229">
        <f>'Orçamento-TCE'!C872</f>
        <v>0</v>
      </c>
      <c r="D872" s="199" t="e">
        <f>'Orçamento-TCE'!G872</f>
        <v>#N/A</v>
      </c>
      <c r="E872" s="204">
        <f>'Orçamento-TCE'!H872</f>
        <v>0</v>
      </c>
      <c r="F872" s="230" t="e">
        <f>'Orçamento-TCE'!I872</f>
        <v>#N/A</v>
      </c>
      <c r="G872" s="227" t="e">
        <f>IF(Comparativo!$E$6="Tabela Não Desonerada",VLOOKUP($C872,'Orçamento Base'!$D$12:$S$1673,12,FALSE),VLOOKUP($C872,#REF!,12,FALSE))</f>
        <v>#N/A</v>
      </c>
      <c r="H872" s="228">
        <f>IFERROR(IF(Comparativo!$E$6="Tabela Não Desonerada",VLOOKUP($C872,'Orçamento Base'!$D$12:$S$1673,16,FALSE),VLOOKUP($C872,#REF!,16,FALSE)),0)</f>
        <v>0</v>
      </c>
      <c r="I872" s="575" t="e">
        <f>IF(Comparativo!$E$6="Tabela Não Desonerada",VLOOKUP($C872,'Orçamento Base'!$D$12:$S$1673,11,FALSE),VLOOKUP($C872,#REF!,11,FALSE))</f>
        <v>#N/A</v>
      </c>
      <c r="J872" s="363">
        <f>IF(Comparativo!$E$6="Tabela Não Desonerada",Encargos!$F$44,Encargos!$D$44)</f>
        <v>1.1122000000000001</v>
      </c>
      <c r="K872" s="364"/>
      <c r="L872" s="365" t="e">
        <f t="shared" si="78"/>
        <v>#N/A</v>
      </c>
      <c r="M872" s="365" t="e">
        <f t="shared" si="79"/>
        <v>#N/A</v>
      </c>
      <c r="N872" s="376" t="e">
        <f t="shared" si="80"/>
        <v>#N/A</v>
      </c>
      <c r="O872" s="205" t="e">
        <f>IF(Comparativo!$E$6="Tabela Não Desonerada",VLOOKUP($C872,'Orçamento Base'!$D$12:$S$1673,13,FALSE),VLOOKUP($C872,#REF!,13,FALSE))</f>
        <v>#N/A</v>
      </c>
      <c r="P872" s="205" t="e">
        <f t="shared" si="81"/>
        <v>#N/A</v>
      </c>
      <c r="Q872" s="205" t="e">
        <f>IF(Comparativo!$E$6="Tabela Não Desonerada",VLOOKUP($C872,'Orçamento Base'!$D$12:$S$1673,14,FALSE),VLOOKUP($C872,#REF!,14,FALSE))</f>
        <v>#N/A</v>
      </c>
      <c r="R872" s="205" t="e">
        <f t="shared" si="82"/>
        <v>#N/A</v>
      </c>
      <c r="S872" s="205" t="e">
        <f>IF(Comparativo!$E$6="Tabela Não Desonerada",VLOOKUP($C872,'Orçamento Base'!$D$12:$S$1673,15,FALSE),VLOOKUP($C872,#REF!,15,FALSE))</f>
        <v>#N/A</v>
      </c>
      <c r="T872" s="205" t="e">
        <f t="shared" si="83"/>
        <v>#N/A</v>
      </c>
    </row>
    <row r="873" spans="1:20" ht="15">
      <c r="A873" s="203">
        <v>1</v>
      </c>
      <c r="B873" s="203" t="e">
        <f>'Orçamento-TCE'!B873</f>
        <v>#N/A</v>
      </c>
      <c r="C873" s="229">
        <f>'Orçamento-TCE'!C873</f>
        <v>0</v>
      </c>
      <c r="D873" s="199" t="e">
        <f>'Orçamento-TCE'!G873</f>
        <v>#N/A</v>
      </c>
      <c r="E873" s="204">
        <f>'Orçamento-TCE'!H873</f>
        <v>0</v>
      </c>
      <c r="F873" s="230" t="e">
        <f>'Orçamento-TCE'!I873</f>
        <v>#N/A</v>
      </c>
      <c r="G873" s="227" t="e">
        <f>IF(Comparativo!$E$6="Tabela Não Desonerada",VLOOKUP($C873,'Orçamento Base'!$D$12:$S$1673,12,FALSE),VLOOKUP($C873,#REF!,12,FALSE))</f>
        <v>#N/A</v>
      </c>
      <c r="H873" s="228">
        <f>IFERROR(IF(Comparativo!$E$6="Tabela Não Desonerada",VLOOKUP($C873,'Orçamento Base'!$D$12:$S$1673,16,FALSE),VLOOKUP($C873,#REF!,16,FALSE)),0)</f>
        <v>0</v>
      </c>
      <c r="I873" s="575" t="e">
        <f>IF(Comparativo!$E$6="Tabela Não Desonerada",VLOOKUP($C873,'Orçamento Base'!$D$12:$S$1673,11,FALSE),VLOOKUP($C873,#REF!,11,FALSE))</f>
        <v>#N/A</v>
      </c>
      <c r="J873" s="363">
        <f>IF(Comparativo!$E$6="Tabela Não Desonerada",Encargos!$F$44,Encargos!$D$44)</f>
        <v>1.1122000000000001</v>
      </c>
      <c r="K873" s="364"/>
      <c r="L873" s="365" t="e">
        <f t="shared" si="78"/>
        <v>#N/A</v>
      </c>
      <c r="M873" s="365" t="e">
        <f t="shared" si="79"/>
        <v>#N/A</v>
      </c>
      <c r="N873" s="376" t="e">
        <f t="shared" si="80"/>
        <v>#N/A</v>
      </c>
      <c r="O873" s="205" t="e">
        <f>IF(Comparativo!$E$6="Tabela Não Desonerada",VLOOKUP($C873,'Orçamento Base'!$D$12:$S$1673,13,FALSE),VLOOKUP($C873,#REF!,13,FALSE))</f>
        <v>#N/A</v>
      </c>
      <c r="P873" s="205" t="e">
        <f t="shared" si="81"/>
        <v>#N/A</v>
      </c>
      <c r="Q873" s="205" t="e">
        <f>IF(Comparativo!$E$6="Tabela Não Desonerada",VLOOKUP($C873,'Orçamento Base'!$D$12:$S$1673,14,FALSE),VLOOKUP($C873,#REF!,14,FALSE))</f>
        <v>#N/A</v>
      </c>
      <c r="R873" s="205" t="e">
        <f t="shared" si="82"/>
        <v>#N/A</v>
      </c>
      <c r="S873" s="205" t="e">
        <f>IF(Comparativo!$E$6="Tabela Não Desonerada",VLOOKUP($C873,'Orçamento Base'!$D$12:$S$1673,15,FALSE),VLOOKUP($C873,#REF!,15,FALSE))</f>
        <v>#N/A</v>
      </c>
      <c r="T873" s="205" t="e">
        <f t="shared" si="83"/>
        <v>#N/A</v>
      </c>
    </row>
    <row r="874" spans="1:20" ht="15">
      <c r="A874" s="203">
        <v>1</v>
      </c>
      <c r="B874" s="203" t="e">
        <f>'Orçamento-TCE'!B874</f>
        <v>#N/A</v>
      </c>
      <c r="C874" s="229">
        <f>'Orçamento-TCE'!C874</f>
        <v>0</v>
      </c>
      <c r="D874" s="199" t="e">
        <f>'Orçamento-TCE'!G874</f>
        <v>#N/A</v>
      </c>
      <c r="E874" s="204">
        <f>'Orçamento-TCE'!H874</f>
        <v>0</v>
      </c>
      <c r="F874" s="230" t="e">
        <f>'Orçamento-TCE'!I874</f>
        <v>#N/A</v>
      </c>
      <c r="G874" s="227" t="e">
        <f>IF(Comparativo!$E$6="Tabela Não Desonerada",VLOOKUP($C874,'Orçamento Base'!$D$12:$S$1673,12,FALSE),VLOOKUP($C874,#REF!,12,FALSE))</f>
        <v>#N/A</v>
      </c>
      <c r="H874" s="228">
        <f>IFERROR(IF(Comparativo!$E$6="Tabela Não Desonerada",VLOOKUP($C874,'Orçamento Base'!$D$12:$S$1673,16,FALSE),VLOOKUP($C874,#REF!,16,FALSE)),0)</f>
        <v>0</v>
      </c>
      <c r="I874" s="575" t="e">
        <f>IF(Comparativo!$E$6="Tabela Não Desonerada",VLOOKUP($C874,'Orçamento Base'!$D$12:$S$1673,11,FALSE),VLOOKUP($C874,#REF!,11,FALSE))</f>
        <v>#N/A</v>
      </c>
      <c r="J874" s="363">
        <f>IF(Comparativo!$E$6="Tabela Não Desonerada",Encargos!$F$44,Encargos!$D$44)</f>
        <v>1.1122000000000001</v>
      </c>
      <c r="K874" s="364"/>
      <c r="L874" s="365" t="e">
        <f t="shared" si="78"/>
        <v>#N/A</v>
      </c>
      <c r="M874" s="365" t="e">
        <f t="shared" si="79"/>
        <v>#N/A</v>
      </c>
      <c r="N874" s="376" t="e">
        <f t="shared" si="80"/>
        <v>#N/A</v>
      </c>
      <c r="O874" s="205" t="e">
        <f>IF(Comparativo!$E$6="Tabela Não Desonerada",VLOOKUP($C874,'Orçamento Base'!$D$12:$S$1673,13,FALSE),VLOOKUP($C874,#REF!,13,FALSE))</f>
        <v>#N/A</v>
      </c>
      <c r="P874" s="205" t="e">
        <f t="shared" si="81"/>
        <v>#N/A</v>
      </c>
      <c r="Q874" s="205" t="e">
        <f>IF(Comparativo!$E$6="Tabela Não Desonerada",VLOOKUP($C874,'Orçamento Base'!$D$12:$S$1673,14,FALSE),VLOOKUP($C874,#REF!,14,FALSE))</f>
        <v>#N/A</v>
      </c>
      <c r="R874" s="205" t="e">
        <f t="shared" si="82"/>
        <v>#N/A</v>
      </c>
      <c r="S874" s="205" t="e">
        <f>IF(Comparativo!$E$6="Tabela Não Desonerada",VLOOKUP($C874,'Orçamento Base'!$D$12:$S$1673,15,FALSE),VLOOKUP($C874,#REF!,15,FALSE))</f>
        <v>#N/A</v>
      </c>
      <c r="T874" s="205" t="e">
        <f t="shared" si="83"/>
        <v>#N/A</v>
      </c>
    </row>
    <row r="875" spans="1:20" ht="15">
      <c r="A875" s="203">
        <v>1</v>
      </c>
      <c r="B875" s="203" t="e">
        <f>'Orçamento-TCE'!B875</f>
        <v>#N/A</v>
      </c>
      <c r="C875" s="229">
        <f>'Orçamento-TCE'!C875</f>
        <v>0</v>
      </c>
      <c r="D875" s="199" t="e">
        <f>'Orçamento-TCE'!G875</f>
        <v>#N/A</v>
      </c>
      <c r="E875" s="204">
        <f>'Orçamento-TCE'!H875</f>
        <v>0</v>
      </c>
      <c r="F875" s="230" t="e">
        <f>'Orçamento-TCE'!I875</f>
        <v>#N/A</v>
      </c>
      <c r="G875" s="227" t="e">
        <f>IF(Comparativo!$E$6="Tabela Não Desonerada",VLOOKUP($C875,'Orçamento Base'!$D$12:$S$1673,12,FALSE),VLOOKUP($C875,#REF!,12,FALSE))</f>
        <v>#N/A</v>
      </c>
      <c r="H875" s="228">
        <f>IFERROR(IF(Comparativo!$E$6="Tabela Não Desonerada",VLOOKUP($C875,'Orçamento Base'!$D$12:$S$1673,16,FALSE),VLOOKUP($C875,#REF!,16,FALSE)),0)</f>
        <v>0</v>
      </c>
      <c r="I875" s="575" t="e">
        <f>IF(Comparativo!$E$6="Tabela Não Desonerada",VLOOKUP($C875,'Orçamento Base'!$D$12:$S$1673,11,FALSE),VLOOKUP($C875,#REF!,11,FALSE))</f>
        <v>#N/A</v>
      </c>
      <c r="J875" s="363">
        <f>IF(Comparativo!$E$6="Tabela Não Desonerada",Encargos!$F$44,Encargos!$D$44)</f>
        <v>1.1122000000000001</v>
      </c>
      <c r="K875" s="364"/>
      <c r="L875" s="365" t="e">
        <f t="shared" si="78"/>
        <v>#N/A</v>
      </c>
      <c r="M875" s="365" t="e">
        <f t="shared" si="79"/>
        <v>#N/A</v>
      </c>
      <c r="N875" s="376" t="e">
        <f t="shared" si="80"/>
        <v>#N/A</v>
      </c>
      <c r="O875" s="205" t="e">
        <f>IF(Comparativo!$E$6="Tabela Não Desonerada",VLOOKUP($C875,'Orçamento Base'!$D$12:$S$1673,13,FALSE),VLOOKUP($C875,#REF!,13,FALSE))</f>
        <v>#N/A</v>
      </c>
      <c r="P875" s="205" t="e">
        <f t="shared" si="81"/>
        <v>#N/A</v>
      </c>
      <c r="Q875" s="205" t="e">
        <f>IF(Comparativo!$E$6="Tabela Não Desonerada",VLOOKUP($C875,'Orçamento Base'!$D$12:$S$1673,14,FALSE),VLOOKUP($C875,#REF!,14,FALSE))</f>
        <v>#N/A</v>
      </c>
      <c r="R875" s="205" t="e">
        <f t="shared" si="82"/>
        <v>#N/A</v>
      </c>
      <c r="S875" s="205" t="e">
        <f>IF(Comparativo!$E$6="Tabela Não Desonerada",VLOOKUP($C875,'Orçamento Base'!$D$12:$S$1673,15,FALSE),VLOOKUP($C875,#REF!,15,FALSE))</f>
        <v>#N/A</v>
      </c>
      <c r="T875" s="205" t="e">
        <f t="shared" si="83"/>
        <v>#N/A</v>
      </c>
    </row>
    <row r="876" spans="1:20" ht="15">
      <c r="A876" s="203">
        <v>1</v>
      </c>
      <c r="B876" s="203" t="e">
        <f>'Orçamento-TCE'!B876</f>
        <v>#N/A</v>
      </c>
      <c r="C876" s="229">
        <f>'Orçamento-TCE'!C876</f>
        <v>0</v>
      </c>
      <c r="D876" s="199" t="e">
        <f>'Orçamento-TCE'!G876</f>
        <v>#N/A</v>
      </c>
      <c r="E876" s="204">
        <f>'Orçamento-TCE'!H876</f>
        <v>0</v>
      </c>
      <c r="F876" s="230" t="e">
        <f>'Orçamento-TCE'!I876</f>
        <v>#N/A</v>
      </c>
      <c r="G876" s="227" t="e">
        <f>IF(Comparativo!$E$6="Tabela Não Desonerada",VLOOKUP($C876,'Orçamento Base'!$D$12:$S$1673,12,FALSE),VLOOKUP($C876,#REF!,12,FALSE))</f>
        <v>#N/A</v>
      </c>
      <c r="H876" s="228">
        <f>IFERROR(IF(Comparativo!$E$6="Tabela Não Desonerada",VLOOKUP($C876,'Orçamento Base'!$D$12:$S$1673,16,FALSE),VLOOKUP($C876,#REF!,16,FALSE)),0)</f>
        <v>0</v>
      </c>
      <c r="I876" s="575" t="e">
        <f>IF(Comparativo!$E$6="Tabela Não Desonerada",VLOOKUP($C876,'Orçamento Base'!$D$12:$S$1673,11,FALSE),VLOOKUP($C876,#REF!,11,FALSE))</f>
        <v>#N/A</v>
      </c>
      <c r="J876" s="363">
        <f>IF(Comparativo!$E$6="Tabela Não Desonerada",Encargos!$F$44,Encargos!$D$44)</f>
        <v>1.1122000000000001</v>
      </c>
      <c r="K876" s="364"/>
      <c r="L876" s="365" t="e">
        <f t="shared" si="78"/>
        <v>#N/A</v>
      </c>
      <c r="M876" s="365" t="e">
        <f t="shared" si="79"/>
        <v>#N/A</v>
      </c>
      <c r="N876" s="376" t="e">
        <f t="shared" si="80"/>
        <v>#N/A</v>
      </c>
      <c r="O876" s="205" t="e">
        <f>IF(Comparativo!$E$6="Tabela Não Desonerada",VLOOKUP($C876,'Orçamento Base'!$D$12:$S$1673,13,FALSE),VLOOKUP($C876,#REF!,13,FALSE))</f>
        <v>#N/A</v>
      </c>
      <c r="P876" s="205" t="e">
        <f t="shared" si="81"/>
        <v>#N/A</v>
      </c>
      <c r="Q876" s="205" t="e">
        <f>IF(Comparativo!$E$6="Tabela Não Desonerada",VLOOKUP($C876,'Orçamento Base'!$D$12:$S$1673,14,FALSE),VLOOKUP($C876,#REF!,14,FALSE))</f>
        <v>#N/A</v>
      </c>
      <c r="R876" s="205" t="e">
        <f t="shared" si="82"/>
        <v>#N/A</v>
      </c>
      <c r="S876" s="205" t="e">
        <f>IF(Comparativo!$E$6="Tabela Não Desonerada",VLOOKUP($C876,'Orçamento Base'!$D$12:$S$1673,15,FALSE),VLOOKUP($C876,#REF!,15,FALSE))</f>
        <v>#N/A</v>
      </c>
      <c r="T876" s="205" t="e">
        <f t="shared" si="83"/>
        <v>#N/A</v>
      </c>
    </row>
    <row r="877" spans="1:20" ht="15">
      <c r="A877" s="203">
        <v>1</v>
      </c>
      <c r="B877" s="203" t="e">
        <f>'Orçamento-TCE'!B877</f>
        <v>#N/A</v>
      </c>
      <c r="C877" s="229">
        <f>'Orçamento-TCE'!C877</f>
        <v>0</v>
      </c>
      <c r="D877" s="199" t="e">
        <f>'Orçamento-TCE'!G877</f>
        <v>#N/A</v>
      </c>
      <c r="E877" s="204">
        <f>'Orçamento-TCE'!H877</f>
        <v>0</v>
      </c>
      <c r="F877" s="230" t="e">
        <f>'Orçamento-TCE'!I877</f>
        <v>#N/A</v>
      </c>
      <c r="G877" s="227" t="e">
        <f>IF(Comparativo!$E$6="Tabela Não Desonerada",VLOOKUP($C877,'Orçamento Base'!$D$12:$S$1673,12,FALSE),VLOOKUP($C877,#REF!,12,FALSE))</f>
        <v>#N/A</v>
      </c>
      <c r="H877" s="228">
        <f>IFERROR(IF(Comparativo!$E$6="Tabela Não Desonerada",VLOOKUP($C877,'Orçamento Base'!$D$12:$S$1673,16,FALSE),VLOOKUP($C877,#REF!,16,FALSE)),0)</f>
        <v>0</v>
      </c>
      <c r="I877" s="575" t="e">
        <f>IF(Comparativo!$E$6="Tabela Não Desonerada",VLOOKUP($C877,'Orçamento Base'!$D$12:$S$1673,11,FALSE),VLOOKUP($C877,#REF!,11,FALSE))</f>
        <v>#N/A</v>
      </c>
      <c r="J877" s="363">
        <f>IF(Comparativo!$E$6="Tabela Não Desonerada",Encargos!$F$44,Encargos!$D$44)</f>
        <v>1.1122000000000001</v>
      </c>
      <c r="K877" s="364"/>
      <c r="L877" s="365" t="e">
        <f t="shared" si="78"/>
        <v>#N/A</v>
      </c>
      <c r="M877" s="365" t="e">
        <f t="shared" si="79"/>
        <v>#N/A</v>
      </c>
      <c r="N877" s="376" t="e">
        <f t="shared" si="80"/>
        <v>#N/A</v>
      </c>
      <c r="O877" s="205" t="e">
        <f>IF(Comparativo!$E$6="Tabela Não Desonerada",VLOOKUP($C877,'Orçamento Base'!$D$12:$S$1673,13,FALSE),VLOOKUP($C877,#REF!,13,FALSE))</f>
        <v>#N/A</v>
      </c>
      <c r="P877" s="205" t="e">
        <f t="shared" si="81"/>
        <v>#N/A</v>
      </c>
      <c r="Q877" s="205" t="e">
        <f>IF(Comparativo!$E$6="Tabela Não Desonerada",VLOOKUP($C877,'Orçamento Base'!$D$12:$S$1673,14,FALSE),VLOOKUP($C877,#REF!,14,FALSE))</f>
        <v>#N/A</v>
      </c>
      <c r="R877" s="205" t="e">
        <f t="shared" si="82"/>
        <v>#N/A</v>
      </c>
      <c r="S877" s="205" t="e">
        <f>IF(Comparativo!$E$6="Tabela Não Desonerada",VLOOKUP($C877,'Orçamento Base'!$D$12:$S$1673,15,FALSE),VLOOKUP($C877,#REF!,15,FALSE))</f>
        <v>#N/A</v>
      </c>
      <c r="T877" s="205" t="e">
        <f t="shared" si="83"/>
        <v>#N/A</v>
      </c>
    </row>
    <row r="878" spans="1:20" ht="15">
      <c r="A878" s="203">
        <v>1</v>
      </c>
      <c r="B878" s="203" t="e">
        <f>'Orçamento-TCE'!B878</f>
        <v>#N/A</v>
      </c>
      <c r="C878" s="229">
        <f>'Orçamento-TCE'!C878</f>
        <v>0</v>
      </c>
      <c r="D878" s="199" t="e">
        <f>'Orçamento-TCE'!G878</f>
        <v>#N/A</v>
      </c>
      <c r="E878" s="204">
        <f>'Orçamento-TCE'!H878</f>
        <v>0</v>
      </c>
      <c r="F878" s="230" t="e">
        <f>'Orçamento-TCE'!I878</f>
        <v>#N/A</v>
      </c>
      <c r="G878" s="227" t="e">
        <f>IF(Comparativo!$E$6="Tabela Não Desonerada",VLOOKUP($C878,'Orçamento Base'!$D$12:$S$1673,12,FALSE),VLOOKUP($C878,#REF!,12,FALSE))</f>
        <v>#N/A</v>
      </c>
      <c r="H878" s="228">
        <f>IFERROR(IF(Comparativo!$E$6="Tabela Não Desonerada",VLOOKUP($C878,'Orçamento Base'!$D$12:$S$1673,16,FALSE),VLOOKUP($C878,#REF!,16,FALSE)),0)</f>
        <v>0</v>
      </c>
      <c r="I878" s="575" t="e">
        <f>IF(Comparativo!$E$6="Tabela Não Desonerada",VLOOKUP($C878,'Orçamento Base'!$D$12:$S$1673,11,FALSE),VLOOKUP($C878,#REF!,11,FALSE))</f>
        <v>#N/A</v>
      </c>
      <c r="J878" s="363">
        <f>IF(Comparativo!$E$6="Tabela Não Desonerada",Encargos!$F$44,Encargos!$D$44)</f>
        <v>1.1122000000000001</v>
      </c>
      <c r="K878" s="364"/>
      <c r="L878" s="365" t="e">
        <f t="shared" si="78"/>
        <v>#N/A</v>
      </c>
      <c r="M878" s="365" t="e">
        <f t="shared" si="79"/>
        <v>#N/A</v>
      </c>
      <c r="N878" s="376" t="e">
        <f t="shared" si="80"/>
        <v>#N/A</v>
      </c>
      <c r="O878" s="205" t="e">
        <f>IF(Comparativo!$E$6="Tabela Não Desonerada",VLOOKUP($C878,'Orçamento Base'!$D$12:$S$1673,13,FALSE),VLOOKUP($C878,#REF!,13,FALSE))</f>
        <v>#N/A</v>
      </c>
      <c r="P878" s="205" t="e">
        <f t="shared" si="81"/>
        <v>#N/A</v>
      </c>
      <c r="Q878" s="205" t="e">
        <f>IF(Comparativo!$E$6="Tabela Não Desonerada",VLOOKUP($C878,'Orçamento Base'!$D$12:$S$1673,14,FALSE),VLOOKUP($C878,#REF!,14,FALSE))</f>
        <v>#N/A</v>
      </c>
      <c r="R878" s="205" t="e">
        <f t="shared" si="82"/>
        <v>#N/A</v>
      </c>
      <c r="S878" s="205" t="e">
        <f>IF(Comparativo!$E$6="Tabela Não Desonerada",VLOOKUP($C878,'Orçamento Base'!$D$12:$S$1673,15,FALSE),VLOOKUP($C878,#REF!,15,FALSE))</f>
        <v>#N/A</v>
      </c>
      <c r="T878" s="205" t="e">
        <f t="shared" si="83"/>
        <v>#N/A</v>
      </c>
    </row>
    <row r="879" spans="1:20" ht="15">
      <c r="A879" s="203">
        <v>1</v>
      </c>
      <c r="B879" s="203" t="e">
        <f>'Orçamento-TCE'!B879</f>
        <v>#N/A</v>
      </c>
      <c r="C879" s="229">
        <f>'Orçamento-TCE'!C879</f>
        <v>0</v>
      </c>
      <c r="D879" s="199" t="e">
        <f>'Orçamento-TCE'!G879</f>
        <v>#N/A</v>
      </c>
      <c r="E879" s="204">
        <f>'Orçamento-TCE'!H879</f>
        <v>0</v>
      </c>
      <c r="F879" s="230" t="e">
        <f>'Orçamento-TCE'!I879</f>
        <v>#N/A</v>
      </c>
      <c r="G879" s="227" t="e">
        <f>IF(Comparativo!$E$6="Tabela Não Desonerada",VLOOKUP($C879,'Orçamento Base'!$D$12:$S$1673,12,FALSE),VLOOKUP($C879,#REF!,12,FALSE))</f>
        <v>#N/A</v>
      </c>
      <c r="H879" s="228">
        <f>IFERROR(IF(Comparativo!$E$6="Tabela Não Desonerada",VLOOKUP($C879,'Orçamento Base'!$D$12:$S$1673,16,FALSE),VLOOKUP($C879,#REF!,16,FALSE)),0)</f>
        <v>0</v>
      </c>
      <c r="I879" s="575" t="e">
        <f>IF(Comparativo!$E$6="Tabela Não Desonerada",VLOOKUP($C879,'Orçamento Base'!$D$12:$S$1673,11,FALSE),VLOOKUP($C879,#REF!,11,FALSE))</f>
        <v>#N/A</v>
      </c>
      <c r="J879" s="363">
        <f>IF(Comparativo!$E$6="Tabela Não Desonerada",Encargos!$F$44,Encargos!$D$44)</f>
        <v>1.1122000000000001</v>
      </c>
      <c r="K879" s="364"/>
      <c r="L879" s="365" t="e">
        <f t="shared" si="78"/>
        <v>#N/A</v>
      </c>
      <c r="M879" s="365" t="e">
        <f t="shared" si="79"/>
        <v>#N/A</v>
      </c>
      <c r="N879" s="376" t="e">
        <f t="shared" si="80"/>
        <v>#N/A</v>
      </c>
      <c r="O879" s="205" t="e">
        <f>IF(Comparativo!$E$6="Tabela Não Desonerada",VLOOKUP($C879,'Orçamento Base'!$D$12:$S$1673,13,FALSE),VLOOKUP($C879,#REF!,13,FALSE))</f>
        <v>#N/A</v>
      </c>
      <c r="P879" s="205" t="e">
        <f t="shared" si="81"/>
        <v>#N/A</v>
      </c>
      <c r="Q879" s="205" t="e">
        <f>IF(Comparativo!$E$6="Tabela Não Desonerada",VLOOKUP($C879,'Orçamento Base'!$D$12:$S$1673,14,FALSE),VLOOKUP($C879,#REF!,14,FALSE))</f>
        <v>#N/A</v>
      </c>
      <c r="R879" s="205" t="e">
        <f t="shared" si="82"/>
        <v>#N/A</v>
      </c>
      <c r="S879" s="205" t="e">
        <f>IF(Comparativo!$E$6="Tabela Não Desonerada",VLOOKUP($C879,'Orçamento Base'!$D$12:$S$1673,15,FALSE),VLOOKUP($C879,#REF!,15,FALSE))</f>
        <v>#N/A</v>
      </c>
      <c r="T879" s="205" t="e">
        <f t="shared" si="83"/>
        <v>#N/A</v>
      </c>
    </row>
    <row r="880" spans="1:20" ht="15">
      <c r="A880" s="203">
        <v>1</v>
      </c>
      <c r="B880" s="203" t="e">
        <f>'Orçamento-TCE'!B880</f>
        <v>#N/A</v>
      </c>
      <c r="C880" s="229">
        <f>'Orçamento-TCE'!C880</f>
        <v>0</v>
      </c>
      <c r="D880" s="199" t="e">
        <f>'Orçamento-TCE'!G880</f>
        <v>#N/A</v>
      </c>
      <c r="E880" s="204">
        <f>'Orçamento-TCE'!H880</f>
        <v>0</v>
      </c>
      <c r="F880" s="230" t="e">
        <f>'Orçamento-TCE'!I880</f>
        <v>#N/A</v>
      </c>
      <c r="G880" s="227" t="e">
        <f>IF(Comparativo!$E$6="Tabela Não Desonerada",VLOOKUP($C880,'Orçamento Base'!$D$12:$S$1673,12,FALSE),VLOOKUP($C880,#REF!,12,FALSE))</f>
        <v>#N/A</v>
      </c>
      <c r="H880" s="228">
        <f>IFERROR(IF(Comparativo!$E$6="Tabela Não Desonerada",VLOOKUP($C880,'Orçamento Base'!$D$12:$S$1673,16,FALSE),VLOOKUP($C880,#REF!,16,FALSE)),0)</f>
        <v>0</v>
      </c>
      <c r="I880" s="575" t="e">
        <f>IF(Comparativo!$E$6="Tabela Não Desonerada",VLOOKUP($C880,'Orçamento Base'!$D$12:$S$1673,11,FALSE),VLOOKUP($C880,#REF!,11,FALSE))</f>
        <v>#N/A</v>
      </c>
      <c r="J880" s="363">
        <f>IF(Comparativo!$E$6="Tabela Não Desonerada",Encargos!$F$44,Encargos!$D$44)</f>
        <v>1.1122000000000001</v>
      </c>
      <c r="K880" s="364"/>
      <c r="L880" s="365" t="e">
        <f t="shared" si="78"/>
        <v>#N/A</v>
      </c>
      <c r="M880" s="365" t="e">
        <f t="shared" si="79"/>
        <v>#N/A</v>
      </c>
      <c r="N880" s="376" t="e">
        <f t="shared" si="80"/>
        <v>#N/A</v>
      </c>
      <c r="O880" s="205" t="e">
        <f>IF(Comparativo!$E$6="Tabela Não Desonerada",VLOOKUP($C880,'Orçamento Base'!$D$12:$S$1673,13,FALSE),VLOOKUP($C880,#REF!,13,FALSE))</f>
        <v>#N/A</v>
      </c>
      <c r="P880" s="205" t="e">
        <f t="shared" si="81"/>
        <v>#N/A</v>
      </c>
      <c r="Q880" s="205" t="e">
        <f>IF(Comparativo!$E$6="Tabela Não Desonerada",VLOOKUP($C880,'Orçamento Base'!$D$12:$S$1673,14,FALSE),VLOOKUP($C880,#REF!,14,FALSE))</f>
        <v>#N/A</v>
      </c>
      <c r="R880" s="205" t="e">
        <f t="shared" si="82"/>
        <v>#N/A</v>
      </c>
      <c r="S880" s="205" t="e">
        <f>IF(Comparativo!$E$6="Tabela Não Desonerada",VLOOKUP($C880,'Orçamento Base'!$D$12:$S$1673,15,FALSE),VLOOKUP($C880,#REF!,15,FALSE))</f>
        <v>#N/A</v>
      </c>
      <c r="T880" s="205" t="e">
        <f t="shared" si="83"/>
        <v>#N/A</v>
      </c>
    </row>
    <row r="881" spans="1:20" ht="15">
      <c r="A881" s="203">
        <v>1</v>
      </c>
      <c r="B881" s="203" t="e">
        <f>'Orçamento-TCE'!B881</f>
        <v>#N/A</v>
      </c>
      <c r="C881" s="229">
        <f>'Orçamento-TCE'!C881</f>
        <v>0</v>
      </c>
      <c r="D881" s="199" t="e">
        <f>'Orçamento-TCE'!G881</f>
        <v>#N/A</v>
      </c>
      <c r="E881" s="204">
        <f>'Orçamento-TCE'!H881</f>
        <v>0</v>
      </c>
      <c r="F881" s="230" t="e">
        <f>'Orçamento-TCE'!I881</f>
        <v>#N/A</v>
      </c>
      <c r="G881" s="227" t="e">
        <f>IF(Comparativo!$E$6="Tabela Não Desonerada",VLOOKUP($C881,'Orçamento Base'!$D$12:$S$1673,12,FALSE),VLOOKUP($C881,#REF!,12,FALSE))</f>
        <v>#N/A</v>
      </c>
      <c r="H881" s="228">
        <f>IFERROR(IF(Comparativo!$E$6="Tabela Não Desonerada",VLOOKUP($C881,'Orçamento Base'!$D$12:$S$1673,16,FALSE),VLOOKUP($C881,#REF!,16,FALSE)),0)</f>
        <v>0</v>
      </c>
      <c r="I881" s="575" t="e">
        <f>IF(Comparativo!$E$6="Tabela Não Desonerada",VLOOKUP($C881,'Orçamento Base'!$D$12:$S$1673,11,FALSE),VLOOKUP($C881,#REF!,11,FALSE))</f>
        <v>#N/A</v>
      </c>
      <c r="J881" s="363">
        <f>IF(Comparativo!$E$6="Tabela Não Desonerada",Encargos!$F$44,Encargos!$D$44)</f>
        <v>1.1122000000000001</v>
      </c>
      <c r="K881" s="364"/>
      <c r="L881" s="365" t="e">
        <f t="shared" si="78"/>
        <v>#N/A</v>
      </c>
      <c r="M881" s="365" t="e">
        <f t="shared" si="79"/>
        <v>#N/A</v>
      </c>
      <c r="N881" s="376" t="e">
        <f t="shared" si="80"/>
        <v>#N/A</v>
      </c>
      <c r="O881" s="205" t="e">
        <f>IF(Comparativo!$E$6="Tabela Não Desonerada",VLOOKUP($C881,'Orçamento Base'!$D$12:$S$1673,13,FALSE),VLOOKUP($C881,#REF!,13,FALSE))</f>
        <v>#N/A</v>
      </c>
      <c r="P881" s="205" t="e">
        <f t="shared" si="81"/>
        <v>#N/A</v>
      </c>
      <c r="Q881" s="205" t="e">
        <f>IF(Comparativo!$E$6="Tabela Não Desonerada",VLOOKUP($C881,'Orçamento Base'!$D$12:$S$1673,14,FALSE),VLOOKUP($C881,#REF!,14,FALSE))</f>
        <v>#N/A</v>
      </c>
      <c r="R881" s="205" t="e">
        <f t="shared" si="82"/>
        <v>#N/A</v>
      </c>
      <c r="S881" s="205" t="e">
        <f>IF(Comparativo!$E$6="Tabela Não Desonerada",VLOOKUP($C881,'Orçamento Base'!$D$12:$S$1673,15,FALSE),VLOOKUP($C881,#REF!,15,FALSE))</f>
        <v>#N/A</v>
      </c>
      <c r="T881" s="205" t="e">
        <f t="shared" si="83"/>
        <v>#N/A</v>
      </c>
    </row>
    <row r="882" spans="1:20" ht="15">
      <c r="A882" s="203">
        <v>1</v>
      </c>
      <c r="B882" s="203" t="e">
        <f>'Orçamento-TCE'!B882</f>
        <v>#N/A</v>
      </c>
      <c r="C882" s="229">
        <f>'Orçamento-TCE'!C882</f>
        <v>0</v>
      </c>
      <c r="D882" s="199" t="e">
        <f>'Orçamento-TCE'!G882</f>
        <v>#N/A</v>
      </c>
      <c r="E882" s="204">
        <f>'Orçamento-TCE'!H882</f>
        <v>0</v>
      </c>
      <c r="F882" s="230" t="e">
        <f>'Orçamento-TCE'!I882</f>
        <v>#N/A</v>
      </c>
      <c r="G882" s="227" t="e">
        <f>IF(Comparativo!$E$6="Tabela Não Desonerada",VLOOKUP($C882,'Orçamento Base'!$D$12:$S$1673,12,FALSE),VLOOKUP($C882,#REF!,12,FALSE))</f>
        <v>#N/A</v>
      </c>
      <c r="H882" s="228">
        <f>IFERROR(IF(Comparativo!$E$6="Tabela Não Desonerada",VLOOKUP($C882,'Orçamento Base'!$D$12:$S$1673,16,FALSE),VLOOKUP($C882,#REF!,16,FALSE)),0)</f>
        <v>0</v>
      </c>
      <c r="I882" s="575" t="e">
        <f>IF(Comparativo!$E$6="Tabela Não Desonerada",VLOOKUP($C882,'Orçamento Base'!$D$12:$S$1673,11,FALSE),VLOOKUP($C882,#REF!,11,FALSE))</f>
        <v>#N/A</v>
      </c>
      <c r="J882" s="363">
        <f>IF(Comparativo!$E$6="Tabela Não Desonerada",Encargos!$F$44,Encargos!$D$44)</f>
        <v>1.1122000000000001</v>
      </c>
      <c r="K882" s="364"/>
      <c r="L882" s="365" t="e">
        <f t="shared" si="78"/>
        <v>#N/A</v>
      </c>
      <c r="M882" s="365" t="e">
        <f t="shared" si="79"/>
        <v>#N/A</v>
      </c>
      <c r="N882" s="376" t="e">
        <f t="shared" si="80"/>
        <v>#N/A</v>
      </c>
      <c r="O882" s="205" t="e">
        <f>IF(Comparativo!$E$6="Tabela Não Desonerada",VLOOKUP($C882,'Orçamento Base'!$D$12:$S$1673,13,FALSE),VLOOKUP($C882,#REF!,13,FALSE))</f>
        <v>#N/A</v>
      </c>
      <c r="P882" s="205" t="e">
        <f t="shared" si="81"/>
        <v>#N/A</v>
      </c>
      <c r="Q882" s="205" t="e">
        <f>IF(Comparativo!$E$6="Tabela Não Desonerada",VLOOKUP($C882,'Orçamento Base'!$D$12:$S$1673,14,FALSE),VLOOKUP($C882,#REF!,14,FALSE))</f>
        <v>#N/A</v>
      </c>
      <c r="R882" s="205" t="e">
        <f t="shared" si="82"/>
        <v>#N/A</v>
      </c>
      <c r="S882" s="205" t="e">
        <f>IF(Comparativo!$E$6="Tabela Não Desonerada",VLOOKUP($C882,'Orçamento Base'!$D$12:$S$1673,15,FALSE),VLOOKUP($C882,#REF!,15,FALSE))</f>
        <v>#N/A</v>
      </c>
      <c r="T882" s="205" t="e">
        <f t="shared" si="83"/>
        <v>#N/A</v>
      </c>
    </row>
    <row r="883" spans="1:20" ht="15">
      <c r="A883" s="203">
        <v>1</v>
      </c>
      <c r="B883" s="203" t="e">
        <f>'Orçamento-TCE'!B883</f>
        <v>#N/A</v>
      </c>
      <c r="C883" s="229">
        <f>'Orçamento-TCE'!C883</f>
        <v>0</v>
      </c>
      <c r="D883" s="199" t="e">
        <f>'Orçamento-TCE'!G883</f>
        <v>#N/A</v>
      </c>
      <c r="E883" s="204">
        <f>'Orçamento-TCE'!H883</f>
        <v>0</v>
      </c>
      <c r="F883" s="230" t="e">
        <f>'Orçamento-TCE'!I883</f>
        <v>#N/A</v>
      </c>
      <c r="G883" s="227" t="e">
        <f>IF(Comparativo!$E$6="Tabela Não Desonerada",VLOOKUP($C883,'Orçamento Base'!$D$12:$S$1673,12,FALSE),VLOOKUP($C883,#REF!,12,FALSE))</f>
        <v>#N/A</v>
      </c>
      <c r="H883" s="228">
        <f>IFERROR(IF(Comparativo!$E$6="Tabela Não Desonerada",VLOOKUP($C883,'Orçamento Base'!$D$12:$S$1673,16,FALSE),VLOOKUP($C883,#REF!,16,FALSE)),0)</f>
        <v>0</v>
      </c>
      <c r="I883" s="575" t="e">
        <f>IF(Comparativo!$E$6="Tabela Não Desonerada",VLOOKUP($C883,'Orçamento Base'!$D$12:$S$1673,11,FALSE),VLOOKUP($C883,#REF!,11,FALSE))</f>
        <v>#N/A</v>
      </c>
      <c r="J883" s="363">
        <f>IF(Comparativo!$E$6="Tabela Não Desonerada",Encargos!$F$44,Encargos!$D$44)</f>
        <v>1.1122000000000001</v>
      </c>
      <c r="K883" s="364"/>
      <c r="L883" s="365" t="e">
        <f t="shared" si="78"/>
        <v>#N/A</v>
      </c>
      <c r="M883" s="365" t="e">
        <f t="shared" si="79"/>
        <v>#N/A</v>
      </c>
      <c r="N883" s="376" t="e">
        <f t="shared" si="80"/>
        <v>#N/A</v>
      </c>
      <c r="O883" s="205" t="e">
        <f>IF(Comparativo!$E$6="Tabela Não Desonerada",VLOOKUP($C883,'Orçamento Base'!$D$12:$S$1673,13,FALSE),VLOOKUP($C883,#REF!,13,FALSE))</f>
        <v>#N/A</v>
      </c>
      <c r="P883" s="205" t="e">
        <f t="shared" si="81"/>
        <v>#N/A</v>
      </c>
      <c r="Q883" s="205" t="e">
        <f>IF(Comparativo!$E$6="Tabela Não Desonerada",VLOOKUP($C883,'Orçamento Base'!$D$12:$S$1673,14,FALSE),VLOOKUP($C883,#REF!,14,FALSE))</f>
        <v>#N/A</v>
      </c>
      <c r="R883" s="205" t="e">
        <f t="shared" si="82"/>
        <v>#N/A</v>
      </c>
      <c r="S883" s="205" t="e">
        <f>IF(Comparativo!$E$6="Tabela Não Desonerada",VLOOKUP($C883,'Orçamento Base'!$D$12:$S$1673,15,FALSE),VLOOKUP($C883,#REF!,15,FALSE))</f>
        <v>#N/A</v>
      </c>
      <c r="T883" s="205" t="e">
        <f t="shared" si="83"/>
        <v>#N/A</v>
      </c>
    </row>
    <row r="884" spans="1:20" ht="15">
      <c r="A884" s="203">
        <v>1</v>
      </c>
      <c r="B884" s="203" t="e">
        <f>'Orçamento-TCE'!B884</f>
        <v>#N/A</v>
      </c>
      <c r="C884" s="229">
        <f>'Orçamento-TCE'!C884</f>
        <v>0</v>
      </c>
      <c r="D884" s="199" t="e">
        <f>'Orçamento-TCE'!G884</f>
        <v>#N/A</v>
      </c>
      <c r="E884" s="204">
        <f>'Orçamento-TCE'!H884</f>
        <v>0</v>
      </c>
      <c r="F884" s="230" t="e">
        <f>'Orçamento-TCE'!I884</f>
        <v>#N/A</v>
      </c>
      <c r="G884" s="227" t="e">
        <f>IF(Comparativo!$E$6="Tabela Não Desonerada",VLOOKUP($C884,'Orçamento Base'!$D$12:$S$1673,12,FALSE),VLOOKUP($C884,#REF!,12,FALSE))</f>
        <v>#N/A</v>
      </c>
      <c r="H884" s="228">
        <f>IFERROR(IF(Comparativo!$E$6="Tabela Não Desonerada",VLOOKUP($C884,'Orçamento Base'!$D$12:$S$1673,16,FALSE),VLOOKUP($C884,#REF!,16,FALSE)),0)</f>
        <v>0</v>
      </c>
      <c r="I884" s="575" t="e">
        <f>IF(Comparativo!$E$6="Tabela Não Desonerada",VLOOKUP($C884,'Orçamento Base'!$D$12:$S$1673,11,FALSE),VLOOKUP($C884,#REF!,11,FALSE))</f>
        <v>#N/A</v>
      </c>
      <c r="J884" s="363">
        <f>IF(Comparativo!$E$6="Tabela Não Desonerada",Encargos!$F$44,Encargos!$D$44)</f>
        <v>1.1122000000000001</v>
      </c>
      <c r="K884" s="364"/>
      <c r="L884" s="365" t="e">
        <f t="shared" si="78"/>
        <v>#N/A</v>
      </c>
      <c r="M884" s="365" t="e">
        <f t="shared" si="79"/>
        <v>#N/A</v>
      </c>
      <c r="N884" s="376" t="e">
        <f t="shared" si="80"/>
        <v>#N/A</v>
      </c>
      <c r="O884" s="205" t="e">
        <f>IF(Comparativo!$E$6="Tabela Não Desonerada",VLOOKUP($C884,'Orçamento Base'!$D$12:$S$1673,13,FALSE),VLOOKUP($C884,#REF!,13,FALSE))</f>
        <v>#N/A</v>
      </c>
      <c r="P884" s="205" t="e">
        <f t="shared" si="81"/>
        <v>#N/A</v>
      </c>
      <c r="Q884" s="205" t="e">
        <f>IF(Comparativo!$E$6="Tabela Não Desonerada",VLOOKUP($C884,'Orçamento Base'!$D$12:$S$1673,14,FALSE),VLOOKUP($C884,#REF!,14,FALSE))</f>
        <v>#N/A</v>
      </c>
      <c r="R884" s="205" t="e">
        <f t="shared" si="82"/>
        <v>#N/A</v>
      </c>
      <c r="S884" s="205" t="e">
        <f>IF(Comparativo!$E$6="Tabela Não Desonerada",VLOOKUP($C884,'Orçamento Base'!$D$12:$S$1673,15,FALSE),VLOOKUP($C884,#REF!,15,FALSE))</f>
        <v>#N/A</v>
      </c>
      <c r="T884" s="205" t="e">
        <f t="shared" si="83"/>
        <v>#N/A</v>
      </c>
    </row>
    <row r="885" spans="1:20" ht="15">
      <c r="A885" s="203">
        <v>1</v>
      </c>
      <c r="B885" s="203" t="e">
        <f>'Orçamento-TCE'!B885</f>
        <v>#N/A</v>
      </c>
      <c r="C885" s="229">
        <f>'Orçamento-TCE'!C885</f>
        <v>0</v>
      </c>
      <c r="D885" s="199" t="e">
        <f>'Orçamento-TCE'!G885</f>
        <v>#N/A</v>
      </c>
      <c r="E885" s="204">
        <f>'Orçamento-TCE'!H885</f>
        <v>0</v>
      </c>
      <c r="F885" s="230" t="e">
        <f>'Orçamento-TCE'!I885</f>
        <v>#N/A</v>
      </c>
      <c r="G885" s="227" t="e">
        <f>IF(Comparativo!$E$6="Tabela Não Desonerada",VLOOKUP($C885,'Orçamento Base'!$D$12:$S$1673,12,FALSE),VLOOKUP($C885,#REF!,12,FALSE))</f>
        <v>#N/A</v>
      </c>
      <c r="H885" s="228">
        <f>IFERROR(IF(Comparativo!$E$6="Tabela Não Desonerada",VLOOKUP($C885,'Orçamento Base'!$D$12:$S$1673,16,FALSE),VLOOKUP($C885,#REF!,16,FALSE)),0)</f>
        <v>0</v>
      </c>
      <c r="I885" s="575" t="e">
        <f>IF(Comparativo!$E$6="Tabela Não Desonerada",VLOOKUP($C885,'Orçamento Base'!$D$12:$S$1673,11,FALSE),VLOOKUP($C885,#REF!,11,FALSE))</f>
        <v>#N/A</v>
      </c>
      <c r="J885" s="363">
        <f>IF(Comparativo!$E$6="Tabela Não Desonerada",Encargos!$F$44,Encargos!$D$44)</f>
        <v>1.1122000000000001</v>
      </c>
      <c r="K885" s="364"/>
      <c r="L885" s="365" t="e">
        <f t="shared" si="78"/>
        <v>#N/A</v>
      </c>
      <c r="M885" s="365" t="e">
        <f t="shared" si="79"/>
        <v>#N/A</v>
      </c>
      <c r="N885" s="376" t="e">
        <f t="shared" si="80"/>
        <v>#N/A</v>
      </c>
      <c r="O885" s="205" t="e">
        <f>IF(Comparativo!$E$6="Tabela Não Desonerada",VLOOKUP($C885,'Orçamento Base'!$D$12:$S$1673,13,FALSE),VLOOKUP($C885,#REF!,13,FALSE))</f>
        <v>#N/A</v>
      </c>
      <c r="P885" s="205" t="e">
        <f t="shared" si="81"/>
        <v>#N/A</v>
      </c>
      <c r="Q885" s="205" t="e">
        <f>IF(Comparativo!$E$6="Tabela Não Desonerada",VLOOKUP($C885,'Orçamento Base'!$D$12:$S$1673,14,FALSE),VLOOKUP($C885,#REF!,14,FALSE))</f>
        <v>#N/A</v>
      </c>
      <c r="R885" s="205" t="e">
        <f t="shared" si="82"/>
        <v>#N/A</v>
      </c>
      <c r="S885" s="205" t="e">
        <f>IF(Comparativo!$E$6="Tabela Não Desonerada",VLOOKUP($C885,'Orçamento Base'!$D$12:$S$1673,15,FALSE),VLOOKUP($C885,#REF!,15,FALSE))</f>
        <v>#N/A</v>
      </c>
      <c r="T885" s="205" t="e">
        <f t="shared" si="83"/>
        <v>#N/A</v>
      </c>
    </row>
    <row r="886" spans="1:20" ht="15">
      <c r="A886" s="203">
        <v>1</v>
      </c>
      <c r="B886" s="203" t="e">
        <f>'Orçamento-TCE'!B886</f>
        <v>#N/A</v>
      </c>
      <c r="C886" s="229">
        <f>'Orçamento-TCE'!C886</f>
        <v>0</v>
      </c>
      <c r="D886" s="199" t="e">
        <f>'Orçamento-TCE'!G886</f>
        <v>#N/A</v>
      </c>
      <c r="E886" s="204">
        <f>'Orçamento-TCE'!H886</f>
        <v>0</v>
      </c>
      <c r="F886" s="230" t="e">
        <f>'Orçamento-TCE'!I886</f>
        <v>#N/A</v>
      </c>
      <c r="G886" s="227" t="e">
        <f>IF(Comparativo!$E$6="Tabela Não Desonerada",VLOOKUP($C886,'Orçamento Base'!$D$12:$S$1673,12,FALSE),VLOOKUP($C886,#REF!,12,FALSE))</f>
        <v>#N/A</v>
      </c>
      <c r="H886" s="228">
        <f>IFERROR(IF(Comparativo!$E$6="Tabela Não Desonerada",VLOOKUP($C886,'Orçamento Base'!$D$12:$S$1673,16,FALSE),VLOOKUP($C886,#REF!,16,FALSE)),0)</f>
        <v>0</v>
      </c>
      <c r="I886" s="575" t="e">
        <f>IF(Comparativo!$E$6="Tabela Não Desonerada",VLOOKUP($C886,'Orçamento Base'!$D$12:$S$1673,11,FALSE),VLOOKUP($C886,#REF!,11,FALSE))</f>
        <v>#N/A</v>
      </c>
      <c r="J886" s="363">
        <f>IF(Comparativo!$E$6="Tabela Não Desonerada",Encargos!$F$44,Encargos!$D$44)</f>
        <v>1.1122000000000001</v>
      </c>
      <c r="K886" s="364"/>
      <c r="L886" s="365" t="e">
        <f t="shared" si="78"/>
        <v>#N/A</v>
      </c>
      <c r="M886" s="365" t="e">
        <f t="shared" si="79"/>
        <v>#N/A</v>
      </c>
      <c r="N886" s="376" t="e">
        <f t="shared" si="80"/>
        <v>#N/A</v>
      </c>
      <c r="O886" s="205" t="e">
        <f>IF(Comparativo!$E$6="Tabela Não Desonerada",VLOOKUP($C886,'Orçamento Base'!$D$12:$S$1673,13,FALSE),VLOOKUP($C886,#REF!,13,FALSE))</f>
        <v>#N/A</v>
      </c>
      <c r="P886" s="205" t="e">
        <f t="shared" si="81"/>
        <v>#N/A</v>
      </c>
      <c r="Q886" s="205" t="e">
        <f>IF(Comparativo!$E$6="Tabela Não Desonerada",VLOOKUP($C886,'Orçamento Base'!$D$12:$S$1673,14,FALSE),VLOOKUP($C886,#REF!,14,FALSE))</f>
        <v>#N/A</v>
      </c>
      <c r="R886" s="205" t="e">
        <f t="shared" si="82"/>
        <v>#N/A</v>
      </c>
      <c r="S886" s="205" t="e">
        <f>IF(Comparativo!$E$6="Tabela Não Desonerada",VLOOKUP($C886,'Orçamento Base'!$D$12:$S$1673,15,FALSE),VLOOKUP($C886,#REF!,15,FALSE))</f>
        <v>#N/A</v>
      </c>
      <c r="T886" s="205" t="e">
        <f t="shared" si="83"/>
        <v>#N/A</v>
      </c>
    </row>
    <row r="887" spans="1:20" ht="15">
      <c r="A887" s="203">
        <v>1</v>
      </c>
      <c r="B887" s="203" t="e">
        <f>'Orçamento-TCE'!B887</f>
        <v>#N/A</v>
      </c>
      <c r="C887" s="229">
        <f>'Orçamento-TCE'!C887</f>
        <v>0</v>
      </c>
      <c r="D887" s="199" t="e">
        <f>'Orçamento-TCE'!G887</f>
        <v>#N/A</v>
      </c>
      <c r="E887" s="204">
        <f>'Orçamento-TCE'!H887</f>
        <v>0</v>
      </c>
      <c r="F887" s="230" t="e">
        <f>'Orçamento-TCE'!I887</f>
        <v>#N/A</v>
      </c>
      <c r="G887" s="227" t="e">
        <f>IF(Comparativo!$E$6="Tabela Não Desonerada",VLOOKUP($C887,'Orçamento Base'!$D$12:$S$1673,12,FALSE),VLOOKUP($C887,#REF!,12,FALSE))</f>
        <v>#N/A</v>
      </c>
      <c r="H887" s="228">
        <f>IFERROR(IF(Comparativo!$E$6="Tabela Não Desonerada",VLOOKUP($C887,'Orçamento Base'!$D$12:$S$1673,16,FALSE),VLOOKUP($C887,#REF!,16,FALSE)),0)</f>
        <v>0</v>
      </c>
      <c r="I887" s="575" t="e">
        <f>IF(Comparativo!$E$6="Tabela Não Desonerada",VLOOKUP($C887,'Orçamento Base'!$D$12:$S$1673,11,FALSE),VLOOKUP($C887,#REF!,11,FALSE))</f>
        <v>#N/A</v>
      </c>
      <c r="J887" s="363">
        <f>IF(Comparativo!$E$6="Tabela Não Desonerada",Encargos!$F$44,Encargos!$D$44)</f>
        <v>1.1122000000000001</v>
      </c>
      <c r="K887" s="364"/>
      <c r="L887" s="365" t="e">
        <f t="shared" si="78"/>
        <v>#N/A</v>
      </c>
      <c r="M887" s="365" t="e">
        <f t="shared" si="79"/>
        <v>#N/A</v>
      </c>
      <c r="N887" s="376" t="e">
        <f t="shared" si="80"/>
        <v>#N/A</v>
      </c>
      <c r="O887" s="205" t="e">
        <f>IF(Comparativo!$E$6="Tabela Não Desonerada",VLOOKUP($C887,'Orçamento Base'!$D$12:$S$1673,13,FALSE),VLOOKUP($C887,#REF!,13,FALSE))</f>
        <v>#N/A</v>
      </c>
      <c r="P887" s="205" t="e">
        <f t="shared" si="81"/>
        <v>#N/A</v>
      </c>
      <c r="Q887" s="205" t="e">
        <f>IF(Comparativo!$E$6="Tabela Não Desonerada",VLOOKUP($C887,'Orçamento Base'!$D$12:$S$1673,14,FALSE),VLOOKUP($C887,#REF!,14,FALSE))</f>
        <v>#N/A</v>
      </c>
      <c r="R887" s="205" t="e">
        <f t="shared" si="82"/>
        <v>#N/A</v>
      </c>
      <c r="S887" s="205" t="e">
        <f>IF(Comparativo!$E$6="Tabela Não Desonerada",VLOOKUP($C887,'Orçamento Base'!$D$12:$S$1673,15,FALSE),VLOOKUP($C887,#REF!,15,FALSE))</f>
        <v>#N/A</v>
      </c>
      <c r="T887" s="205" t="e">
        <f t="shared" si="83"/>
        <v>#N/A</v>
      </c>
    </row>
    <row r="888" spans="1:20" ht="15">
      <c r="A888" s="203">
        <v>1</v>
      </c>
      <c r="B888" s="203" t="e">
        <f>'Orçamento-TCE'!B888</f>
        <v>#N/A</v>
      </c>
      <c r="C888" s="229">
        <f>'Orçamento-TCE'!C888</f>
        <v>0</v>
      </c>
      <c r="D888" s="199" t="e">
        <f>'Orçamento-TCE'!G888</f>
        <v>#N/A</v>
      </c>
      <c r="E888" s="204">
        <f>'Orçamento-TCE'!H888</f>
        <v>0</v>
      </c>
      <c r="F888" s="230" t="e">
        <f>'Orçamento-TCE'!I888</f>
        <v>#N/A</v>
      </c>
      <c r="G888" s="227" t="e">
        <f>IF(Comparativo!$E$6="Tabela Não Desonerada",VLOOKUP($C888,'Orçamento Base'!$D$12:$S$1673,12,FALSE),VLOOKUP($C888,#REF!,12,FALSE))</f>
        <v>#N/A</v>
      </c>
      <c r="H888" s="228">
        <f>IFERROR(IF(Comparativo!$E$6="Tabela Não Desonerada",VLOOKUP($C888,'Orçamento Base'!$D$12:$S$1673,16,FALSE),VLOOKUP($C888,#REF!,16,FALSE)),0)</f>
        <v>0</v>
      </c>
      <c r="I888" s="575" t="e">
        <f>IF(Comparativo!$E$6="Tabela Não Desonerada",VLOOKUP($C888,'Orçamento Base'!$D$12:$S$1673,11,FALSE),VLOOKUP($C888,#REF!,11,FALSE))</f>
        <v>#N/A</v>
      </c>
      <c r="J888" s="363">
        <f>IF(Comparativo!$E$6="Tabela Não Desonerada",Encargos!$F$44,Encargos!$D$44)</f>
        <v>1.1122000000000001</v>
      </c>
      <c r="K888" s="364"/>
      <c r="L888" s="365" t="e">
        <f t="shared" si="78"/>
        <v>#N/A</v>
      </c>
      <c r="M888" s="365" t="e">
        <f t="shared" si="79"/>
        <v>#N/A</v>
      </c>
      <c r="N888" s="376" t="e">
        <f t="shared" si="80"/>
        <v>#N/A</v>
      </c>
      <c r="O888" s="205" t="e">
        <f>IF(Comparativo!$E$6="Tabela Não Desonerada",VLOOKUP($C888,'Orçamento Base'!$D$12:$S$1673,13,FALSE),VLOOKUP($C888,#REF!,13,FALSE))</f>
        <v>#N/A</v>
      </c>
      <c r="P888" s="205" t="e">
        <f t="shared" si="81"/>
        <v>#N/A</v>
      </c>
      <c r="Q888" s="205" t="e">
        <f>IF(Comparativo!$E$6="Tabela Não Desonerada",VLOOKUP($C888,'Orçamento Base'!$D$12:$S$1673,14,FALSE),VLOOKUP($C888,#REF!,14,FALSE))</f>
        <v>#N/A</v>
      </c>
      <c r="R888" s="205" t="e">
        <f t="shared" si="82"/>
        <v>#N/A</v>
      </c>
      <c r="S888" s="205" t="e">
        <f>IF(Comparativo!$E$6="Tabela Não Desonerada",VLOOKUP($C888,'Orçamento Base'!$D$12:$S$1673,15,FALSE),VLOOKUP($C888,#REF!,15,FALSE))</f>
        <v>#N/A</v>
      </c>
      <c r="T888" s="205" t="e">
        <f t="shared" si="83"/>
        <v>#N/A</v>
      </c>
    </row>
    <row r="889" spans="1:20" ht="15">
      <c r="A889" s="203">
        <v>1</v>
      </c>
      <c r="B889" s="203" t="e">
        <f>'Orçamento-TCE'!B889</f>
        <v>#N/A</v>
      </c>
      <c r="C889" s="229">
        <f>'Orçamento-TCE'!C889</f>
        <v>0</v>
      </c>
      <c r="D889" s="199" t="e">
        <f>'Orçamento-TCE'!G889</f>
        <v>#N/A</v>
      </c>
      <c r="E889" s="204">
        <f>'Orçamento-TCE'!H889</f>
        <v>0</v>
      </c>
      <c r="F889" s="230" t="e">
        <f>'Orçamento-TCE'!I889</f>
        <v>#N/A</v>
      </c>
      <c r="G889" s="227" t="e">
        <f>IF(Comparativo!$E$6="Tabela Não Desonerada",VLOOKUP($C889,'Orçamento Base'!$D$12:$S$1673,12,FALSE),VLOOKUP($C889,#REF!,12,FALSE))</f>
        <v>#N/A</v>
      </c>
      <c r="H889" s="228">
        <f>IFERROR(IF(Comparativo!$E$6="Tabela Não Desonerada",VLOOKUP($C889,'Orçamento Base'!$D$12:$S$1673,16,FALSE),VLOOKUP($C889,#REF!,16,FALSE)),0)</f>
        <v>0</v>
      </c>
      <c r="I889" s="575" t="e">
        <f>IF(Comparativo!$E$6="Tabela Não Desonerada",VLOOKUP($C889,'Orçamento Base'!$D$12:$S$1673,11,FALSE),VLOOKUP($C889,#REF!,11,FALSE))</f>
        <v>#N/A</v>
      </c>
      <c r="J889" s="363">
        <f>IF(Comparativo!$E$6="Tabela Não Desonerada",Encargos!$F$44,Encargos!$D$44)</f>
        <v>1.1122000000000001</v>
      </c>
      <c r="K889" s="364"/>
      <c r="L889" s="365" t="e">
        <f t="shared" si="78"/>
        <v>#N/A</v>
      </c>
      <c r="M889" s="365" t="e">
        <f t="shared" si="79"/>
        <v>#N/A</v>
      </c>
      <c r="N889" s="376" t="e">
        <f t="shared" si="80"/>
        <v>#N/A</v>
      </c>
      <c r="O889" s="205" t="e">
        <f>IF(Comparativo!$E$6="Tabela Não Desonerada",VLOOKUP($C889,'Orçamento Base'!$D$12:$S$1673,13,FALSE),VLOOKUP($C889,#REF!,13,FALSE))</f>
        <v>#N/A</v>
      </c>
      <c r="P889" s="205" t="e">
        <f t="shared" si="81"/>
        <v>#N/A</v>
      </c>
      <c r="Q889" s="205" t="e">
        <f>IF(Comparativo!$E$6="Tabela Não Desonerada",VLOOKUP($C889,'Orçamento Base'!$D$12:$S$1673,14,FALSE),VLOOKUP($C889,#REF!,14,FALSE))</f>
        <v>#N/A</v>
      </c>
      <c r="R889" s="205" t="e">
        <f t="shared" si="82"/>
        <v>#N/A</v>
      </c>
      <c r="S889" s="205" t="e">
        <f>IF(Comparativo!$E$6="Tabela Não Desonerada",VLOOKUP($C889,'Orçamento Base'!$D$12:$S$1673,15,FALSE),VLOOKUP($C889,#REF!,15,FALSE))</f>
        <v>#N/A</v>
      </c>
      <c r="T889" s="205" t="e">
        <f t="shared" si="83"/>
        <v>#N/A</v>
      </c>
    </row>
    <row r="890" spans="1:20" ht="15">
      <c r="A890" s="203">
        <v>1</v>
      </c>
      <c r="B890" s="203" t="e">
        <f>'Orçamento-TCE'!B890</f>
        <v>#N/A</v>
      </c>
      <c r="C890" s="229">
        <f>'Orçamento-TCE'!C890</f>
        <v>0</v>
      </c>
      <c r="D890" s="199" t="e">
        <f>'Orçamento-TCE'!G890</f>
        <v>#N/A</v>
      </c>
      <c r="E890" s="204">
        <f>'Orçamento-TCE'!H890</f>
        <v>0</v>
      </c>
      <c r="F890" s="230" t="e">
        <f>'Orçamento-TCE'!I890</f>
        <v>#N/A</v>
      </c>
      <c r="G890" s="227" t="e">
        <f>IF(Comparativo!$E$6="Tabela Não Desonerada",VLOOKUP($C890,'Orçamento Base'!$D$12:$S$1673,12,FALSE),VLOOKUP($C890,#REF!,12,FALSE))</f>
        <v>#N/A</v>
      </c>
      <c r="H890" s="228">
        <f>IFERROR(IF(Comparativo!$E$6="Tabela Não Desonerada",VLOOKUP($C890,'Orçamento Base'!$D$12:$S$1673,16,FALSE),VLOOKUP($C890,#REF!,16,FALSE)),0)</f>
        <v>0</v>
      </c>
      <c r="I890" s="575" t="e">
        <f>IF(Comparativo!$E$6="Tabela Não Desonerada",VLOOKUP($C890,'Orçamento Base'!$D$12:$S$1673,11,FALSE),VLOOKUP($C890,#REF!,11,FALSE))</f>
        <v>#N/A</v>
      </c>
      <c r="J890" s="363">
        <f>IF(Comparativo!$E$6="Tabela Não Desonerada",Encargos!$F$44,Encargos!$D$44)</f>
        <v>1.1122000000000001</v>
      </c>
      <c r="K890" s="364"/>
      <c r="L890" s="365" t="e">
        <f t="shared" si="78"/>
        <v>#N/A</v>
      </c>
      <c r="M890" s="365" t="e">
        <f t="shared" si="79"/>
        <v>#N/A</v>
      </c>
      <c r="N890" s="376" t="e">
        <f t="shared" si="80"/>
        <v>#N/A</v>
      </c>
      <c r="O890" s="205" t="e">
        <f>IF(Comparativo!$E$6="Tabela Não Desonerada",VLOOKUP($C890,'Orçamento Base'!$D$12:$S$1673,13,FALSE),VLOOKUP($C890,#REF!,13,FALSE))</f>
        <v>#N/A</v>
      </c>
      <c r="P890" s="205" t="e">
        <f t="shared" si="81"/>
        <v>#N/A</v>
      </c>
      <c r="Q890" s="205" t="e">
        <f>IF(Comparativo!$E$6="Tabela Não Desonerada",VLOOKUP($C890,'Orçamento Base'!$D$12:$S$1673,14,FALSE),VLOOKUP($C890,#REF!,14,FALSE))</f>
        <v>#N/A</v>
      </c>
      <c r="R890" s="205" t="e">
        <f t="shared" si="82"/>
        <v>#N/A</v>
      </c>
      <c r="S890" s="205" t="e">
        <f>IF(Comparativo!$E$6="Tabela Não Desonerada",VLOOKUP($C890,'Orçamento Base'!$D$12:$S$1673,15,FALSE),VLOOKUP($C890,#REF!,15,FALSE))</f>
        <v>#N/A</v>
      </c>
      <c r="T890" s="205" t="e">
        <f t="shared" si="83"/>
        <v>#N/A</v>
      </c>
    </row>
    <row r="891" spans="1:20" ht="15">
      <c r="A891" s="203">
        <v>1</v>
      </c>
      <c r="B891" s="203" t="e">
        <f>'Orçamento-TCE'!B891</f>
        <v>#N/A</v>
      </c>
      <c r="C891" s="229">
        <f>'Orçamento-TCE'!C891</f>
        <v>0</v>
      </c>
      <c r="D891" s="199" t="e">
        <f>'Orçamento-TCE'!G891</f>
        <v>#N/A</v>
      </c>
      <c r="E891" s="204">
        <f>'Orçamento-TCE'!H891</f>
        <v>0</v>
      </c>
      <c r="F891" s="230" t="e">
        <f>'Orçamento-TCE'!I891</f>
        <v>#N/A</v>
      </c>
      <c r="G891" s="227" t="e">
        <f>IF(Comparativo!$E$6="Tabela Não Desonerada",VLOOKUP($C891,'Orçamento Base'!$D$12:$S$1673,12,FALSE),VLOOKUP($C891,#REF!,12,FALSE))</f>
        <v>#N/A</v>
      </c>
      <c r="H891" s="228">
        <f>IFERROR(IF(Comparativo!$E$6="Tabela Não Desonerada",VLOOKUP($C891,'Orçamento Base'!$D$12:$S$1673,16,FALSE),VLOOKUP($C891,#REF!,16,FALSE)),0)</f>
        <v>0</v>
      </c>
      <c r="I891" s="575" t="e">
        <f>IF(Comparativo!$E$6="Tabela Não Desonerada",VLOOKUP($C891,'Orçamento Base'!$D$12:$S$1673,11,FALSE),VLOOKUP($C891,#REF!,11,FALSE))</f>
        <v>#N/A</v>
      </c>
      <c r="J891" s="363">
        <f>IF(Comparativo!$E$6="Tabela Não Desonerada",Encargos!$F$44,Encargos!$D$44)</f>
        <v>1.1122000000000001</v>
      </c>
      <c r="K891" s="364"/>
      <c r="L891" s="365" t="e">
        <f t="shared" si="78"/>
        <v>#N/A</v>
      </c>
      <c r="M891" s="365" t="e">
        <f t="shared" si="79"/>
        <v>#N/A</v>
      </c>
      <c r="N891" s="376" t="e">
        <f t="shared" si="80"/>
        <v>#N/A</v>
      </c>
      <c r="O891" s="205" t="e">
        <f>IF(Comparativo!$E$6="Tabela Não Desonerada",VLOOKUP($C891,'Orçamento Base'!$D$12:$S$1673,13,FALSE),VLOOKUP($C891,#REF!,13,FALSE))</f>
        <v>#N/A</v>
      </c>
      <c r="P891" s="205" t="e">
        <f t="shared" si="81"/>
        <v>#N/A</v>
      </c>
      <c r="Q891" s="205" t="e">
        <f>IF(Comparativo!$E$6="Tabela Não Desonerada",VLOOKUP($C891,'Orçamento Base'!$D$12:$S$1673,14,FALSE),VLOOKUP($C891,#REF!,14,FALSE))</f>
        <v>#N/A</v>
      </c>
      <c r="R891" s="205" t="e">
        <f t="shared" si="82"/>
        <v>#N/A</v>
      </c>
      <c r="S891" s="205" t="e">
        <f>IF(Comparativo!$E$6="Tabela Não Desonerada",VLOOKUP($C891,'Orçamento Base'!$D$12:$S$1673,15,FALSE),VLOOKUP($C891,#REF!,15,FALSE))</f>
        <v>#N/A</v>
      </c>
      <c r="T891" s="205" t="e">
        <f t="shared" si="83"/>
        <v>#N/A</v>
      </c>
    </row>
    <row r="892" spans="1:20" ht="15">
      <c r="A892" s="203">
        <v>1</v>
      </c>
      <c r="B892" s="203" t="e">
        <f>'Orçamento-TCE'!B892</f>
        <v>#N/A</v>
      </c>
      <c r="C892" s="229">
        <f>'Orçamento-TCE'!C892</f>
        <v>0</v>
      </c>
      <c r="D892" s="199" t="e">
        <f>'Orçamento-TCE'!G892</f>
        <v>#N/A</v>
      </c>
      <c r="E892" s="204">
        <f>'Orçamento-TCE'!H892</f>
        <v>0</v>
      </c>
      <c r="F892" s="230" t="e">
        <f>'Orçamento-TCE'!I892</f>
        <v>#N/A</v>
      </c>
      <c r="G892" s="227" t="e">
        <f>IF(Comparativo!$E$6="Tabela Não Desonerada",VLOOKUP($C892,'Orçamento Base'!$D$12:$S$1673,12,FALSE),VLOOKUP($C892,#REF!,12,FALSE))</f>
        <v>#N/A</v>
      </c>
      <c r="H892" s="228">
        <f>IFERROR(IF(Comparativo!$E$6="Tabela Não Desonerada",VLOOKUP($C892,'Orçamento Base'!$D$12:$S$1673,16,FALSE),VLOOKUP($C892,#REF!,16,FALSE)),0)</f>
        <v>0</v>
      </c>
      <c r="I892" s="575" t="e">
        <f>IF(Comparativo!$E$6="Tabela Não Desonerada",VLOOKUP($C892,'Orçamento Base'!$D$12:$S$1673,11,FALSE),VLOOKUP($C892,#REF!,11,FALSE))</f>
        <v>#N/A</v>
      </c>
      <c r="J892" s="363">
        <f>IF(Comparativo!$E$6="Tabela Não Desonerada",Encargos!$F$44,Encargos!$D$44)</f>
        <v>1.1122000000000001</v>
      </c>
      <c r="K892" s="364"/>
      <c r="L892" s="365" t="e">
        <f t="shared" si="78"/>
        <v>#N/A</v>
      </c>
      <c r="M892" s="365" t="e">
        <f t="shared" si="79"/>
        <v>#N/A</v>
      </c>
      <c r="N892" s="376" t="e">
        <f t="shared" si="80"/>
        <v>#N/A</v>
      </c>
      <c r="O892" s="205" t="e">
        <f>IF(Comparativo!$E$6="Tabela Não Desonerada",VLOOKUP($C892,'Orçamento Base'!$D$12:$S$1673,13,FALSE),VLOOKUP($C892,#REF!,13,FALSE))</f>
        <v>#N/A</v>
      </c>
      <c r="P892" s="205" t="e">
        <f t="shared" si="81"/>
        <v>#N/A</v>
      </c>
      <c r="Q892" s="205" t="e">
        <f>IF(Comparativo!$E$6="Tabela Não Desonerada",VLOOKUP($C892,'Orçamento Base'!$D$12:$S$1673,14,FALSE),VLOOKUP($C892,#REF!,14,FALSE))</f>
        <v>#N/A</v>
      </c>
      <c r="R892" s="205" t="e">
        <f t="shared" si="82"/>
        <v>#N/A</v>
      </c>
      <c r="S892" s="205" t="e">
        <f>IF(Comparativo!$E$6="Tabela Não Desonerada",VLOOKUP($C892,'Orçamento Base'!$D$12:$S$1673,15,FALSE),VLOOKUP($C892,#REF!,15,FALSE))</f>
        <v>#N/A</v>
      </c>
      <c r="T892" s="205" t="e">
        <f t="shared" si="83"/>
        <v>#N/A</v>
      </c>
    </row>
    <row r="893" spans="1:20" ht="15">
      <c r="A893" s="203">
        <v>1</v>
      </c>
      <c r="B893" s="203" t="e">
        <f>'Orçamento-TCE'!B893</f>
        <v>#N/A</v>
      </c>
      <c r="C893" s="229">
        <f>'Orçamento-TCE'!C893</f>
        <v>0</v>
      </c>
      <c r="D893" s="199" t="e">
        <f>'Orçamento-TCE'!G893</f>
        <v>#N/A</v>
      </c>
      <c r="E893" s="204">
        <f>'Orçamento-TCE'!H893</f>
        <v>0</v>
      </c>
      <c r="F893" s="230" t="e">
        <f>'Orçamento-TCE'!I893</f>
        <v>#N/A</v>
      </c>
      <c r="G893" s="227" t="e">
        <f>IF(Comparativo!$E$6="Tabela Não Desonerada",VLOOKUP($C893,'Orçamento Base'!$D$12:$S$1673,12,FALSE),VLOOKUP($C893,#REF!,12,FALSE))</f>
        <v>#N/A</v>
      </c>
      <c r="H893" s="228">
        <f>IFERROR(IF(Comparativo!$E$6="Tabela Não Desonerada",VLOOKUP($C893,'Orçamento Base'!$D$12:$S$1673,16,FALSE),VLOOKUP($C893,#REF!,16,FALSE)),0)</f>
        <v>0</v>
      </c>
      <c r="I893" s="575" t="e">
        <f>IF(Comparativo!$E$6="Tabela Não Desonerada",VLOOKUP($C893,'Orçamento Base'!$D$12:$S$1673,11,FALSE),VLOOKUP($C893,#REF!,11,FALSE))</f>
        <v>#N/A</v>
      </c>
      <c r="J893" s="363">
        <f>IF(Comparativo!$E$6="Tabela Não Desonerada",Encargos!$F$44,Encargos!$D$44)</f>
        <v>1.1122000000000001</v>
      </c>
      <c r="K893" s="364"/>
      <c r="L893" s="365" t="e">
        <f t="shared" si="78"/>
        <v>#N/A</v>
      </c>
      <c r="M893" s="365" t="e">
        <f t="shared" si="79"/>
        <v>#N/A</v>
      </c>
      <c r="N893" s="376" t="e">
        <f t="shared" si="80"/>
        <v>#N/A</v>
      </c>
      <c r="O893" s="205" t="e">
        <f>IF(Comparativo!$E$6="Tabela Não Desonerada",VLOOKUP($C893,'Orçamento Base'!$D$12:$S$1673,13,FALSE),VLOOKUP($C893,#REF!,13,FALSE))</f>
        <v>#N/A</v>
      </c>
      <c r="P893" s="205" t="e">
        <f t="shared" si="81"/>
        <v>#N/A</v>
      </c>
      <c r="Q893" s="205" t="e">
        <f>IF(Comparativo!$E$6="Tabela Não Desonerada",VLOOKUP($C893,'Orçamento Base'!$D$12:$S$1673,14,FALSE),VLOOKUP($C893,#REF!,14,FALSE))</f>
        <v>#N/A</v>
      </c>
      <c r="R893" s="205" t="e">
        <f t="shared" si="82"/>
        <v>#N/A</v>
      </c>
      <c r="S893" s="205" t="e">
        <f>IF(Comparativo!$E$6="Tabela Não Desonerada",VLOOKUP($C893,'Orçamento Base'!$D$12:$S$1673,15,FALSE),VLOOKUP($C893,#REF!,15,FALSE))</f>
        <v>#N/A</v>
      </c>
      <c r="T893" s="205" t="e">
        <f t="shared" si="83"/>
        <v>#N/A</v>
      </c>
    </row>
    <row r="894" spans="1:20" ht="15">
      <c r="A894" s="203">
        <v>1</v>
      </c>
      <c r="B894" s="203" t="e">
        <f>'Orçamento-TCE'!B894</f>
        <v>#N/A</v>
      </c>
      <c r="C894" s="229">
        <f>'Orçamento-TCE'!C894</f>
        <v>0</v>
      </c>
      <c r="D894" s="199" t="e">
        <f>'Orçamento-TCE'!G894</f>
        <v>#N/A</v>
      </c>
      <c r="E894" s="204">
        <f>'Orçamento-TCE'!H894</f>
        <v>0</v>
      </c>
      <c r="F894" s="230" t="e">
        <f>'Orçamento-TCE'!I894</f>
        <v>#N/A</v>
      </c>
      <c r="G894" s="227" t="e">
        <f>IF(Comparativo!$E$6="Tabela Não Desonerada",VLOOKUP($C894,'Orçamento Base'!$D$12:$S$1673,12,FALSE),VLOOKUP($C894,#REF!,12,FALSE))</f>
        <v>#N/A</v>
      </c>
      <c r="H894" s="228">
        <f>IFERROR(IF(Comparativo!$E$6="Tabela Não Desonerada",VLOOKUP($C894,'Orçamento Base'!$D$12:$S$1673,16,FALSE),VLOOKUP($C894,#REF!,16,FALSE)),0)</f>
        <v>0</v>
      </c>
      <c r="I894" s="575" t="e">
        <f>IF(Comparativo!$E$6="Tabela Não Desonerada",VLOOKUP($C894,'Orçamento Base'!$D$12:$S$1673,11,FALSE),VLOOKUP($C894,#REF!,11,FALSE))</f>
        <v>#N/A</v>
      </c>
      <c r="J894" s="363">
        <f>IF(Comparativo!$E$6="Tabela Não Desonerada",Encargos!$F$44,Encargos!$D$44)</f>
        <v>1.1122000000000001</v>
      </c>
      <c r="K894" s="364"/>
      <c r="L894" s="365" t="e">
        <f t="shared" si="78"/>
        <v>#N/A</v>
      </c>
      <c r="M894" s="365" t="e">
        <f t="shared" si="79"/>
        <v>#N/A</v>
      </c>
      <c r="N894" s="376" t="e">
        <f t="shared" si="80"/>
        <v>#N/A</v>
      </c>
      <c r="O894" s="205" t="e">
        <f>IF(Comparativo!$E$6="Tabela Não Desonerada",VLOOKUP($C894,'Orçamento Base'!$D$12:$S$1673,13,FALSE),VLOOKUP($C894,#REF!,13,FALSE))</f>
        <v>#N/A</v>
      </c>
      <c r="P894" s="205" t="e">
        <f t="shared" si="81"/>
        <v>#N/A</v>
      </c>
      <c r="Q894" s="205" t="e">
        <f>IF(Comparativo!$E$6="Tabela Não Desonerada",VLOOKUP($C894,'Orçamento Base'!$D$12:$S$1673,14,FALSE),VLOOKUP($C894,#REF!,14,FALSE))</f>
        <v>#N/A</v>
      </c>
      <c r="R894" s="205" t="e">
        <f t="shared" si="82"/>
        <v>#N/A</v>
      </c>
      <c r="S894" s="205" t="e">
        <f>IF(Comparativo!$E$6="Tabela Não Desonerada",VLOOKUP($C894,'Orçamento Base'!$D$12:$S$1673,15,FALSE),VLOOKUP($C894,#REF!,15,FALSE))</f>
        <v>#N/A</v>
      </c>
      <c r="T894" s="205" t="e">
        <f t="shared" si="83"/>
        <v>#N/A</v>
      </c>
    </row>
    <row r="895" spans="1:20" ht="15">
      <c r="A895" s="203">
        <v>1</v>
      </c>
      <c r="B895" s="203" t="e">
        <f>'Orçamento-TCE'!B895</f>
        <v>#N/A</v>
      </c>
      <c r="C895" s="229">
        <f>'Orçamento-TCE'!C895</f>
        <v>0</v>
      </c>
      <c r="D895" s="199" t="e">
        <f>'Orçamento-TCE'!G895</f>
        <v>#N/A</v>
      </c>
      <c r="E895" s="204">
        <f>'Orçamento-TCE'!H895</f>
        <v>0</v>
      </c>
      <c r="F895" s="230" t="e">
        <f>'Orçamento-TCE'!I895</f>
        <v>#N/A</v>
      </c>
      <c r="G895" s="227" t="e">
        <f>IF(Comparativo!$E$6="Tabela Não Desonerada",VLOOKUP($C895,'Orçamento Base'!$D$12:$S$1673,12,FALSE),VLOOKUP($C895,#REF!,12,FALSE))</f>
        <v>#N/A</v>
      </c>
      <c r="H895" s="228">
        <f>IFERROR(IF(Comparativo!$E$6="Tabela Não Desonerada",VLOOKUP($C895,'Orçamento Base'!$D$12:$S$1673,16,FALSE),VLOOKUP($C895,#REF!,16,FALSE)),0)</f>
        <v>0</v>
      </c>
      <c r="I895" s="575" t="e">
        <f>IF(Comparativo!$E$6="Tabela Não Desonerada",VLOOKUP($C895,'Orçamento Base'!$D$12:$S$1673,11,FALSE),VLOOKUP($C895,#REF!,11,FALSE))</f>
        <v>#N/A</v>
      </c>
      <c r="J895" s="363">
        <f>IF(Comparativo!$E$6="Tabela Não Desonerada",Encargos!$F$44,Encargos!$D$44)</f>
        <v>1.1122000000000001</v>
      </c>
      <c r="K895" s="364"/>
      <c r="L895" s="365" t="e">
        <f t="shared" si="78"/>
        <v>#N/A</v>
      </c>
      <c r="M895" s="365" t="e">
        <f t="shared" si="79"/>
        <v>#N/A</v>
      </c>
      <c r="N895" s="376" t="e">
        <f t="shared" si="80"/>
        <v>#N/A</v>
      </c>
      <c r="O895" s="205" t="e">
        <f>IF(Comparativo!$E$6="Tabela Não Desonerada",VLOOKUP($C895,'Orçamento Base'!$D$12:$S$1673,13,FALSE),VLOOKUP($C895,#REF!,13,FALSE))</f>
        <v>#N/A</v>
      </c>
      <c r="P895" s="205" t="e">
        <f t="shared" si="81"/>
        <v>#N/A</v>
      </c>
      <c r="Q895" s="205" t="e">
        <f>IF(Comparativo!$E$6="Tabela Não Desonerada",VLOOKUP($C895,'Orçamento Base'!$D$12:$S$1673,14,FALSE),VLOOKUP($C895,#REF!,14,FALSE))</f>
        <v>#N/A</v>
      </c>
      <c r="R895" s="205" t="e">
        <f t="shared" si="82"/>
        <v>#N/A</v>
      </c>
      <c r="S895" s="205" t="e">
        <f>IF(Comparativo!$E$6="Tabela Não Desonerada",VLOOKUP($C895,'Orçamento Base'!$D$12:$S$1673,15,FALSE),VLOOKUP($C895,#REF!,15,FALSE))</f>
        <v>#N/A</v>
      </c>
      <c r="T895" s="205" t="e">
        <f t="shared" si="83"/>
        <v>#N/A</v>
      </c>
    </row>
    <row r="896" spans="1:20" ht="15">
      <c r="A896" s="203">
        <v>1</v>
      </c>
      <c r="B896" s="203" t="e">
        <f>'Orçamento-TCE'!B896</f>
        <v>#N/A</v>
      </c>
      <c r="C896" s="229">
        <f>'Orçamento-TCE'!C896</f>
        <v>0</v>
      </c>
      <c r="D896" s="199" t="e">
        <f>'Orçamento-TCE'!G896</f>
        <v>#N/A</v>
      </c>
      <c r="E896" s="204">
        <f>'Orçamento-TCE'!H896</f>
        <v>0</v>
      </c>
      <c r="F896" s="230" t="e">
        <f>'Orçamento-TCE'!I896</f>
        <v>#N/A</v>
      </c>
      <c r="G896" s="227" t="e">
        <f>IF(Comparativo!$E$6="Tabela Não Desonerada",VLOOKUP($C896,'Orçamento Base'!$D$12:$S$1673,12,FALSE),VLOOKUP($C896,#REF!,12,FALSE))</f>
        <v>#N/A</v>
      </c>
      <c r="H896" s="228">
        <f>IFERROR(IF(Comparativo!$E$6="Tabela Não Desonerada",VLOOKUP($C896,'Orçamento Base'!$D$12:$S$1673,16,FALSE),VLOOKUP($C896,#REF!,16,FALSE)),0)</f>
        <v>0</v>
      </c>
      <c r="I896" s="575" t="e">
        <f>IF(Comparativo!$E$6="Tabela Não Desonerada",VLOOKUP($C896,'Orçamento Base'!$D$12:$S$1673,11,FALSE),VLOOKUP($C896,#REF!,11,FALSE))</f>
        <v>#N/A</v>
      </c>
      <c r="J896" s="363">
        <f>IF(Comparativo!$E$6="Tabela Não Desonerada",Encargos!$F$44,Encargos!$D$44)</f>
        <v>1.1122000000000001</v>
      </c>
      <c r="K896" s="364"/>
      <c r="L896" s="365" t="e">
        <f t="shared" si="78"/>
        <v>#N/A</v>
      </c>
      <c r="M896" s="365" t="e">
        <f t="shared" si="79"/>
        <v>#N/A</v>
      </c>
      <c r="N896" s="376" t="e">
        <f t="shared" si="80"/>
        <v>#N/A</v>
      </c>
      <c r="O896" s="205" t="e">
        <f>IF(Comparativo!$E$6="Tabela Não Desonerada",VLOOKUP($C896,'Orçamento Base'!$D$12:$S$1673,13,FALSE),VLOOKUP($C896,#REF!,13,FALSE))</f>
        <v>#N/A</v>
      </c>
      <c r="P896" s="205" t="e">
        <f t="shared" si="81"/>
        <v>#N/A</v>
      </c>
      <c r="Q896" s="205" t="e">
        <f>IF(Comparativo!$E$6="Tabela Não Desonerada",VLOOKUP($C896,'Orçamento Base'!$D$12:$S$1673,14,FALSE),VLOOKUP($C896,#REF!,14,FALSE))</f>
        <v>#N/A</v>
      </c>
      <c r="R896" s="205" t="e">
        <f t="shared" si="82"/>
        <v>#N/A</v>
      </c>
      <c r="S896" s="205" t="e">
        <f>IF(Comparativo!$E$6="Tabela Não Desonerada",VLOOKUP($C896,'Orçamento Base'!$D$12:$S$1673,15,FALSE),VLOOKUP($C896,#REF!,15,FALSE))</f>
        <v>#N/A</v>
      </c>
      <c r="T896" s="205" t="e">
        <f t="shared" si="83"/>
        <v>#N/A</v>
      </c>
    </row>
    <row r="897" spans="1:20" ht="15">
      <c r="A897" s="203">
        <v>1</v>
      </c>
      <c r="B897" s="203" t="e">
        <f>'Orçamento-TCE'!B897</f>
        <v>#N/A</v>
      </c>
      <c r="C897" s="229">
        <f>'Orçamento-TCE'!C897</f>
        <v>0</v>
      </c>
      <c r="D897" s="199" t="e">
        <f>'Orçamento-TCE'!G897</f>
        <v>#N/A</v>
      </c>
      <c r="E897" s="204">
        <f>'Orçamento-TCE'!H897</f>
        <v>0</v>
      </c>
      <c r="F897" s="230" t="e">
        <f>'Orçamento-TCE'!I897</f>
        <v>#N/A</v>
      </c>
      <c r="G897" s="227" t="e">
        <f>IF(Comparativo!$E$6="Tabela Não Desonerada",VLOOKUP($C897,'Orçamento Base'!$D$12:$S$1673,12,FALSE),VLOOKUP($C897,#REF!,12,FALSE))</f>
        <v>#N/A</v>
      </c>
      <c r="H897" s="228">
        <f>IFERROR(IF(Comparativo!$E$6="Tabela Não Desonerada",VLOOKUP($C897,'Orçamento Base'!$D$12:$S$1673,16,FALSE),VLOOKUP($C897,#REF!,16,FALSE)),0)</f>
        <v>0</v>
      </c>
      <c r="I897" s="575" t="e">
        <f>IF(Comparativo!$E$6="Tabela Não Desonerada",VLOOKUP($C897,'Orçamento Base'!$D$12:$S$1673,11,FALSE),VLOOKUP($C897,#REF!,11,FALSE))</f>
        <v>#N/A</v>
      </c>
      <c r="J897" s="363">
        <f>IF(Comparativo!$E$6="Tabela Não Desonerada",Encargos!$F$44,Encargos!$D$44)</f>
        <v>1.1122000000000001</v>
      </c>
      <c r="K897" s="364"/>
      <c r="L897" s="365" t="e">
        <f t="shared" si="78"/>
        <v>#N/A</v>
      </c>
      <c r="M897" s="365" t="e">
        <f t="shared" si="79"/>
        <v>#N/A</v>
      </c>
      <c r="N897" s="376" t="e">
        <f t="shared" si="80"/>
        <v>#N/A</v>
      </c>
      <c r="O897" s="205" t="e">
        <f>IF(Comparativo!$E$6="Tabela Não Desonerada",VLOOKUP($C897,'Orçamento Base'!$D$12:$S$1673,13,FALSE),VLOOKUP($C897,#REF!,13,FALSE))</f>
        <v>#N/A</v>
      </c>
      <c r="P897" s="205" t="e">
        <f t="shared" si="81"/>
        <v>#N/A</v>
      </c>
      <c r="Q897" s="205" t="e">
        <f>IF(Comparativo!$E$6="Tabela Não Desonerada",VLOOKUP($C897,'Orçamento Base'!$D$12:$S$1673,14,FALSE),VLOOKUP($C897,#REF!,14,FALSE))</f>
        <v>#N/A</v>
      </c>
      <c r="R897" s="205" t="e">
        <f t="shared" si="82"/>
        <v>#N/A</v>
      </c>
      <c r="S897" s="205" t="e">
        <f>IF(Comparativo!$E$6="Tabela Não Desonerada",VLOOKUP($C897,'Orçamento Base'!$D$12:$S$1673,15,FALSE),VLOOKUP($C897,#REF!,15,FALSE))</f>
        <v>#N/A</v>
      </c>
      <c r="T897" s="205" t="e">
        <f t="shared" si="83"/>
        <v>#N/A</v>
      </c>
    </row>
    <row r="898" spans="1:20" ht="15">
      <c r="A898" s="203">
        <v>1</v>
      </c>
      <c r="B898" s="203" t="e">
        <f>'Orçamento-TCE'!B898</f>
        <v>#N/A</v>
      </c>
      <c r="C898" s="229">
        <f>'Orçamento-TCE'!C898</f>
        <v>0</v>
      </c>
      <c r="D898" s="199" t="e">
        <f>'Orçamento-TCE'!G898</f>
        <v>#N/A</v>
      </c>
      <c r="E898" s="204">
        <f>'Orçamento-TCE'!H898</f>
        <v>0</v>
      </c>
      <c r="F898" s="230" t="e">
        <f>'Orçamento-TCE'!I898</f>
        <v>#N/A</v>
      </c>
      <c r="G898" s="227" t="e">
        <f>IF(Comparativo!$E$6="Tabela Não Desonerada",VLOOKUP($C898,'Orçamento Base'!$D$12:$S$1673,12,FALSE),VLOOKUP($C898,#REF!,12,FALSE))</f>
        <v>#N/A</v>
      </c>
      <c r="H898" s="228">
        <f>IFERROR(IF(Comparativo!$E$6="Tabela Não Desonerada",VLOOKUP($C898,'Orçamento Base'!$D$12:$S$1673,16,FALSE),VLOOKUP($C898,#REF!,16,FALSE)),0)</f>
        <v>0</v>
      </c>
      <c r="I898" s="575" t="e">
        <f>IF(Comparativo!$E$6="Tabela Não Desonerada",VLOOKUP($C898,'Orçamento Base'!$D$12:$S$1673,11,FALSE),VLOOKUP($C898,#REF!,11,FALSE))</f>
        <v>#N/A</v>
      </c>
      <c r="J898" s="363">
        <f>IF(Comparativo!$E$6="Tabela Não Desonerada",Encargos!$F$44,Encargos!$D$44)</f>
        <v>1.1122000000000001</v>
      </c>
      <c r="K898" s="364"/>
      <c r="L898" s="365" t="e">
        <f t="shared" si="78"/>
        <v>#N/A</v>
      </c>
      <c r="M898" s="365" t="e">
        <f t="shared" si="79"/>
        <v>#N/A</v>
      </c>
      <c r="N898" s="376" t="e">
        <f t="shared" si="80"/>
        <v>#N/A</v>
      </c>
      <c r="O898" s="205" t="e">
        <f>IF(Comparativo!$E$6="Tabela Não Desonerada",VLOOKUP($C898,'Orçamento Base'!$D$12:$S$1673,13,FALSE),VLOOKUP($C898,#REF!,13,FALSE))</f>
        <v>#N/A</v>
      </c>
      <c r="P898" s="205" t="e">
        <f t="shared" si="81"/>
        <v>#N/A</v>
      </c>
      <c r="Q898" s="205" t="e">
        <f>IF(Comparativo!$E$6="Tabela Não Desonerada",VLOOKUP($C898,'Orçamento Base'!$D$12:$S$1673,14,FALSE),VLOOKUP($C898,#REF!,14,FALSE))</f>
        <v>#N/A</v>
      </c>
      <c r="R898" s="205" t="e">
        <f t="shared" si="82"/>
        <v>#N/A</v>
      </c>
      <c r="S898" s="205" t="e">
        <f>IF(Comparativo!$E$6="Tabela Não Desonerada",VLOOKUP($C898,'Orçamento Base'!$D$12:$S$1673,15,FALSE),VLOOKUP($C898,#REF!,15,FALSE))</f>
        <v>#N/A</v>
      </c>
      <c r="T898" s="205" t="e">
        <f t="shared" si="83"/>
        <v>#N/A</v>
      </c>
    </row>
    <row r="899" spans="1:20" ht="15">
      <c r="A899" s="203">
        <v>1</v>
      </c>
      <c r="B899" s="203" t="e">
        <f>'Orçamento-TCE'!B899</f>
        <v>#N/A</v>
      </c>
      <c r="C899" s="229">
        <f>'Orçamento-TCE'!C899</f>
        <v>0</v>
      </c>
      <c r="D899" s="199" t="e">
        <f>'Orçamento-TCE'!G899</f>
        <v>#N/A</v>
      </c>
      <c r="E899" s="204">
        <f>'Orçamento-TCE'!H899</f>
        <v>0</v>
      </c>
      <c r="F899" s="230" t="e">
        <f>'Orçamento-TCE'!I899</f>
        <v>#N/A</v>
      </c>
      <c r="G899" s="227" t="e">
        <f>IF(Comparativo!$E$6="Tabela Não Desonerada",VLOOKUP($C899,'Orçamento Base'!$D$12:$S$1673,12,FALSE),VLOOKUP($C899,#REF!,12,FALSE))</f>
        <v>#N/A</v>
      </c>
      <c r="H899" s="228">
        <f>IFERROR(IF(Comparativo!$E$6="Tabela Não Desonerada",VLOOKUP($C899,'Orçamento Base'!$D$12:$S$1673,16,FALSE),VLOOKUP($C899,#REF!,16,FALSE)),0)</f>
        <v>0</v>
      </c>
      <c r="I899" s="575" t="e">
        <f>IF(Comparativo!$E$6="Tabela Não Desonerada",VLOOKUP($C899,'Orçamento Base'!$D$12:$S$1673,11,FALSE),VLOOKUP($C899,#REF!,11,FALSE))</f>
        <v>#N/A</v>
      </c>
      <c r="J899" s="363">
        <f>IF(Comparativo!$E$6="Tabela Não Desonerada",Encargos!$F$44,Encargos!$D$44)</f>
        <v>1.1122000000000001</v>
      </c>
      <c r="K899" s="364"/>
      <c r="L899" s="365" t="e">
        <f t="shared" si="78"/>
        <v>#N/A</v>
      </c>
      <c r="M899" s="365" t="e">
        <f t="shared" si="79"/>
        <v>#N/A</v>
      </c>
      <c r="N899" s="376" t="e">
        <f t="shared" si="80"/>
        <v>#N/A</v>
      </c>
      <c r="O899" s="205" t="e">
        <f>IF(Comparativo!$E$6="Tabela Não Desonerada",VLOOKUP($C899,'Orçamento Base'!$D$12:$S$1673,13,FALSE),VLOOKUP($C899,#REF!,13,FALSE))</f>
        <v>#N/A</v>
      </c>
      <c r="P899" s="205" t="e">
        <f t="shared" si="81"/>
        <v>#N/A</v>
      </c>
      <c r="Q899" s="205" t="e">
        <f>IF(Comparativo!$E$6="Tabela Não Desonerada",VLOOKUP($C899,'Orçamento Base'!$D$12:$S$1673,14,FALSE),VLOOKUP($C899,#REF!,14,FALSE))</f>
        <v>#N/A</v>
      </c>
      <c r="R899" s="205" t="e">
        <f t="shared" si="82"/>
        <v>#N/A</v>
      </c>
      <c r="S899" s="205" t="e">
        <f>IF(Comparativo!$E$6="Tabela Não Desonerada",VLOOKUP($C899,'Orçamento Base'!$D$12:$S$1673,15,FALSE),VLOOKUP($C899,#REF!,15,FALSE))</f>
        <v>#N/A</v>
      </c>
      <c r="T899" s="205" t="e">
        <f t="shared" si="83"/>
        <v>#N/A</v>
      </c>
    </row>
    <row r="900" spans="1:20" ht="15">
      <c r="A900" s="203">
        <v>1</v>
      </c>
      <c r="B900" s="203" t="e">
        <f>'Orçamento-TCE'!B900</f>
        <v>#N/A</v>
      </c>
      <c r="C900" s="229">
        <f>'Orçamento-TCE'!C900</f>
        <v>0</v>
      </c>
      <c r="D900" s="199" t="e">
        <f>'Orçamento-TCE'!G900</f>
        <v>#N/A</v>
      </c>
      <c r="E900" s="204">
        <f>'Orçamento-TCE'!H900</f>
        <v>0</v>
      </c>
      <c r="F900" s="230" t="e">
        <f>'Orçamento-TCE'!I900</f>
        <v>#N/A</v>
      </c>
      <c r="G900" s="227" t="e">
        <f>IF(Comparativo!$E$6="Tabela Não Desonerada",VLOOKUP($C900,'Orçamento Base'!$D$12:$S$1673,12,FALSE),VLOOKUP($C900,#REF!,12,FALSE))</f>
        <v>#N/A</v>
      </c>
      <c r="H900" s="228">
        <f>IFERROR(IF(Comparativo!$E$6="Tabela Não Desonerada",VLOOKUP($C900,'Orçamento Base'!$D$12:$S$1673,16,FALSE),VLOOKUP($C900,#REF!,16,FALSE)),0)</f>
        <v>0</v>
      </c>
      <c r="I900" s="575" t="e">
        <f>IF(Comparativo!$E$6="Tabela Não Desonerada",VLOOKUP($C900,'Orçamento Base'!$D$12:$S$1673,11,FALSE),VLOOKUP($C900,#REF!,11,FALSE))</f>
        <v>#N/A</v>
      </c>
      <c r="J900" s="363">
        <f>IF(Comparativo!$E$6="Tabela Não Desonerada",Encargos!$F$44,Encargos!$D$44)</f>
        <v>1.1122000000000001</v>
      </c>
      <c r="K900" s="364"/>
      <c r="L900" s="365" t="e">
        <f t="shared" si="78"/>
        <v>#N/A</v>
      </c>
      <c r="M900" s="365" t="e">
        <f t="shared" si="79"/>
        <v>#N/A</v>
      </c>
      <c r="N900" s="376" t="e">
        <f t="shared" si="80"/>
        <v>#N/A</v>
      </c>
      <c r="O900" s="205" t="e">
        <f>IF(Comparativo!$E$6="Tabela Não Desonerada",VLOOKUP($C900,'Orçamento Base'!$D$12:$S$1673,13,FALSE),VLOOKUP($C900,#REF!,13,FALSE))</f>
        <v>#N/A</v>
      </c>
      <c r="P900" s="205" t="e">
        <f t="shared" si="81"/>
        <v>#N/A</v>
      </c>
      <c r="Q900" s="205" t="e">
        <f>IF(Comparativo!$E$6="Tabela Não Desonerada",VLOOKUP($C900,'Orçamento Base'!$D$12:$S$1673,14,FALSE),VLOOKUP($C900,#REF!,14,FALSE))</f>
        <v>#N/A</v>
      </c>
      <c r="R900" s="205" t="e">
        <f t="shared" si="82"/>
        <v>#N/A</v>
      </c>
      <c r="S900" s="205" t="e">
        <f>IF(Comparativo!$E$6="Tabela Não Desonerada",VLOOKUP($C900,'Orçamento Base'!$D$12:$S$1673,15,FALSE),VLOOKUP($C900,#REF!,15,FALSE))</f>
        <v>#N/A</v>
      </c>
      <c r="T900" s="205" t="e">
        <f t="shared" si="83"/>
        <v>#N/A</v>
      </c>
    </row>
    <row r="901" spans="1:20" ht="15">
      <c r="A901" s="203">
        <v>1</v>
      </c>
      <c r="B901" s="203" t="e">
        <f>'Orçamento-TCE'!B901</f>
        <v>#N/A</v>
      </c>
      <c r="C901" s="229">
        <f>'Orçamento-TCE'!C901</f>
        <v>0</v>
      </c>
      <c r="D901" s="199" t="e">
        <f>'Orçamento-TCE'!G901</f>
        <v>#N/A</v>
      </c>
      <c r="E901" s="204">
        <f>'Orçamento-TCE'!H901</f>
        <v>0</v>
      </c>
      <c r="F901" s="230" t="e">
        <f>'Orçamento-TCE'!I901</f>
        <v>#N/A</v>
      </c>
      <c r="G901" s="227" t="e">
        <f>IF(Comparativo!$E$6="Tabela Não Desonerada",VLOOKUP($C901,'Orçamento Base'!$D$12:$S$1673,12,FALSE),VLOOKUP($C901,#REF!,12,FALSE))</f>
        <v>#N/A</v>
      </c>
      <c r="H901" s="228">
        <f>IFERROR(IF(Comparativo!$E$6="Tabela Não Desonerada",VLOOKUP($C901,'Orçamento Base'!$D$12:$S$1673,16,FALSE),VLOOKUP($C901,#REF!,16,FALSE)),0)</f>
        <v>0</v>
      </c>
      <c r="I901" s="575" t="e">
        <f>IF(Comparativo!$E$6="Tabela Não Desonerada",VLOOKUP($C901,'Orçamento Base'!$D$12:$S$1673,11,FALSE),VLOOKUP($C901,#REF!,11,FALSE))</f>
        <v>#N/A</v>
      </c>
      <c r="J901" s="363">
        <f>IF(Comparativo!$E$6="Tabela Não Desonerada",Encargos!$F$44,Encargos!$D$44)</f>
        <v>1.1122000000000001</v>
      </c>
      <c r="K901" s="364"/>
      <c r="L901" s="365" t="e">
        <f t="shared" si="78"/>
        <v>#N/A</v>
      </c>
      <c r="M901" s="365" t="e">
        <f t="shared" si="79"/>
        <v>#N/A</v>
      </c>
      <c r="N901" s="376" t="e">
        <f t="shared" si="80"/>
        <v>#N/A</v>
      </c>
      <c r="O901" s="205" t="e">
        <f>IF(Comparativo!$E$6="Tabela Não Desonerada",VLOOKUP($C901,'Orçamento Base'!$D$12:$S$1673,13,FALSE),VLOOKUP($C901,#REF!,13,FALSE))</f>
        <v>#N/A</v>
      </c>
      <c r="P901" s="205" t="e">
        <f t="shared" si="81"/>
        <v>#N/A</v>
      </c>
      <c r="Q901" s="205" t="e">
        <f>IF(Comparativo!$E$6="Tabela Não Desonerada",VLOOKUP($C901,'Orçamento Base'!$D$12:$S$1673,14,FALSE),VLOOKUP($C901,#REF!,14,FALSE))</f>
        <v>#N/A</v>
      </c>
      <c r="R901" s="205" t="e">
        <f t="shared" si="82"/>
        <v>#N/A</v>
      </c>
      <c r="S901" s="205" t="e">
        <f>IF(Comparativo!$E$6="Tabela Não Desonerada",VLOOKUP($C901,'Orçamento Base'!$D$12:$S$1673,15,FALSE),VLOOKUP($C901,#REF!,15,FALSE))</f>
        <v>#N/A</v>
      </c>
      <c r="T901" s="205" t="e">
        <f t="shared" si="83"/>
        <v>#N/A</v>
      </c>
    </row>
    <row r="902" spans="1:20" ht="15">
      <c r="A902" s="203">
        <v>1</v>
      </c>
      <c r="B902" s="203" t="e">
        <f>'Orçamento-TCE'!B902</f>
        <v>#N/A</v>
      </c>
      <c r="C902" s="229">
        <f>'Orçamento-TCE'!C902</f>
        <v>0</v>
      </c>
      <c r="D902" s="199" t="e">
        <f>'Orçamento-TCE'!G902</f>
        <v>#N/A</v>
      </c>
      <c r="E902" s="204">
        <f>'Orçamento-TCE'!H902</f>
        <v>0</v>
      </c>
      <c r="F902" s="230" t="e">
        <f>'Orçamento-TCE'!I902</f>
        <v>#N/A</v>
      </c>
      <c r="G902" s="227" t="e">
        <f>IF(Comparativo!$E$6="Tabela Não Desonerada",VLOOKUP($C902,'Orçamento Base'!$D$12:$S$1673,12,FALSE),VLOOKUP($C902,#REF!,12,FALSE))</f>
        <v>#N/A</v>
      </c>
      <c r="H902" s="228">
        <f>IFERROR(IF(Comparativo!$E$6="Tabela Não Desonerada",VLOOKUP($C902,'Orçamento Base'!$D$12:$S$1673,16,FALSE),VLOOKUP($C902,#REF!,16,FALSE)),0)</f>
        <v>0</v>
      </c>
      <c r="I902" s="575" t="e">
        <f>IF(Comparativo!$E$6="Tabela Não Desonerada",VLOOKUP($C902,'Orçamento Base'!$D$12:$S$1673,11,FALSE),VLOOKUP($C902,#REF!,11,FALSE))</f>
        <v>#N/A</v>
      </c>
      <c r="J902" s="363">
        <f>IF(Comparativo!$E$6="Tabela Não Desonerada",Encargos!$F$44,Encargos!$D$44)</f>
        <v>1.1122000000000001</v>
      </c>
      <c r="K902" s="364"/>
      <c r="L902" s="365" t="e">
        <f t="shared" si="78"/>
        <v>#N/A</v>
      </c>
      <c r="M902" s="365" t="e">
        <f t="shared" si="79"/>
        <v>#N/A</v>
      </c>
      <c r="N902" s="376" t="e">
        <f t="shared" si="80"/>
        <v>#N/A</v>
      </c>
      <c r="O902" s="205" t="e">
        <f>IF(Comparativo!$E$6="Tabela Não Desonerada",VLOOKUP($C902,'Orçamento Base'!$D$12:$S$1673,13,FALSE),VLOOKUP($C902,#REF!,13,FALSE))</f>
        <v>#N/A</v>
      </c>
      <c r="P902" s="205" t="e">
        <f t="shared" si="81"/>
        <v>#N/A</v>
      </c>
      <c r="Q902" s="205" t="e">
        <f>IF(Comparativo!$E$6="Tabela Não Desonerada",VLOOKUP($C902,'Orçamento Base'!$D$12:$S$1673,14,FALSE),VLOOKUP($C902,#REF!,14,FALSE))</f>
        <v>#N/A</v>
      </c>
      <c r="R902" s="205" t="e">
        <f t="shared" si="82"/>
        <v>#N/A</v>
      </c>
      <c r="S902" s="205" t="e">
        <f>IF(Comparativo!$E$6="Tabela Não Desonerada",VLOOKUP($C902,'Orçamento Base'!$D$12:$S$1673,15,FALSE),VLOOKUP($C902,#REF!,15,FALSE))</f>
        <v>#N/A</v>
      </c>
      <c r="T902" s="205" t="e">
        <f t="shared" si="83"/>
        <v>#N/A</v>
      </c>
    </row>
    <row r="903" spans="1:20" ht="15">
      <c r="A903" s="203">
        <v>1</v>
      </c>
      <c r="B903" s="203" t="e">
        <f>'Orçamento-TCE'!B903</f>
        <v>#N/A</v>
      </c>
      <c r="C903" s="229">
        <f>'Orçamento-TCE'!C903</f>
        <v>0</v>
      </c>
      <c r="D903" s="199" t="e">
        <f>'Orçamento-TCE'!G903</f>
        <v>#N/A</v>
      </c>
      <c r="E903" s="204">
        <f>'Orçamento-TCE'!H903</f>
        <v>0</v>
      </c>
      <c r="F903" s="230" t="e">
        <f>'Orçamento-TCE'!I903</f>
        <v>#N/A</v>
      </c>
      <c r="G903" s="227" t="e">
        <f>IF(Comparativo!$E$6="Tabela Não Desonerada",VLOOKUP($C903,'Orçamento Base'!$D$12:$S$1673,12,FALSE),VLOOKUP($C903,#REF!,12,FALSE))</f>
        <v>#N/A</v>
      </c>
      <c r="H903" s="228">
        <f>IFERROR(IF(Comparativo!$E$6="Tabela Não Desonerada",VLOOKUP($C903,'Orçamento Base'!$D$12:$S$1673,16,FALSE),VLOOKUP($C903,#REF!,16,FALSE)),0)</f>
        <v>0</v>
      </c>
      <c r="I903" s="575" t="e">
        <f>IF(Comparativo!$E$6="Tabela Não Desonerada",VLOOKUP($C903,'Orçamento Base'!$D$12:$S$1673,11,FALSE),VLOOKUP($C903,#REF!,11,FALSE))</f>
        <v>#N/A</v>
      </c>
      <c r="J903" s="363">
        <f>IF(Comparativo!$E$6="Tabela Não Desonerada",Encargos!$F$44,Encargos!$D$44)</f>
        <v>1.1122000000000001</v>
      </c>
      <c r="K903" s="364"/>
      <c r="L903" s="365" t="e">
        <f t="shared" si="78"/>
        <v>#N/A</v>
      </c>
      <c r="M903" s="365" t="e">
        <f t="shared" si="79"/>
        <v>#N/A</v>
      </c>
      <c r="N903" s="376" t="e">
        <f t="shared" si="80"/>
        <v>#N/A</v>
      </c>
      <c r="O903" s="205" t="e">
        <f>IF(Comparativo!$E$6="Tabela Não Desonerada",VLOOKUP($C903,'Orçamento Base'!$D$12:$S$1673,13,FALSE),VLOOKUP($C903,#REF!,13,FALSE))</f>
        <v>#N/A</v>
      </c>
      <c r="P903" s="205" t="e">
        <f t="shared" si="81"/>
        <v>#N/A</v>
      </c>
      <c r="Q903" s="205" t="e">
        <f>IF(Comparativo!$E$6="Tabela Não Desonerada",VLOOKUP($C903,'Orçamento Base'!$D$12:$S$1673,14,FALSE),VLOOKUP($C903,#REF!,14,FALSE))</f>
        <v>#N/A</v>
      </c>
      <c r="R903" s="205" t="e">
        <f t="shared" si="82"/>
        <v>#N/A</v>
      </c>
      <c r="S903" s="205" t="e">
        <f>IF(Comparativo!$E$6="Tabela Não Desonerada",VLOOKUP($C903,'Orçamento Base'!$D$12:$S$1673,15,FALSE),VLOOKUP($C903,#REF!,15,FALSE))</f>
        <v>#N/A</v>
      </c>
      <c r="T903" s="205" t="e">
        <f t="shared" si="83"/>
        <v>#N/A</v>
      </c>
    </row>
    <row r="904" spans="1:20" ht="15">
      <c r="A904" s="203">
        <v>1</v>
      </c>
      <c r="B904" s="203" t="e">
        <f>'Orçamento-TCE'!B904</f>
        <v>#N/A</v>
      </c>
      <c r="C904" s="229">
        <f>'Orçamento-TCE'!C904</f>
        <v>0</v>
      </c>
      <c r="D904" s="199" t="e">
        <f>'Orçamento-TCE'!G904</f>
        <v>#N/A</v>
      </c>
      <c r="E904" s="204">
        <f>'Orçamento-TCE'!H904</f>
        <v>0</v>
      </c>
      <c r="F904" s="230" t="e">
        <f>'Orçamento-TCE'!I904</f>
        <v>#N/A</v>
      </c>
      <c r="G904" s="227" t="e">
        <f>IF(Comparativo!$E$6="Tabela Não Desonerada",VLOOKUP($C904,'Orçamento Base'!$D$12:$S$1673,12,FALSE),VLOOKUP($C904,#REF!,12,FALSE))</f>
        <v>#N/A</v>
      </c>
      <c r="H904" s="228">
        <f>IFERROR(IF(Comparativo!$E$6="Tabela Não Desonerada",VLOOKUP($C904,'Orçamento Base'!$D$12:$S$1673,16,FALSE),VLOOKUP($C904,#REF!,16,FALSE)),0)</f>
        <v>0</v>
      </c>
      <c r="I904" s="575" t="e">
        <f>IF(Comparativo!$E$6="Tabela Não Desonerada",VLOOKUP($C904,'Orçamento Base'!$D$12:$S$1673,11,FALSE),VLOOKUP($C904,#REF!,11,FALSE))</f>
        <v>#N/A</v>
      </c>
      <c r="J904" s="363">
        <f>IF(Comparativo!$E$6="Tabela Não Desonerada",Encargos!$F$44,Encargos!$D$44)</f>
        <v>1.1122000000000001</v>
      </c>
      <c r="K904" s="364"/>
      <c r="L904" s="365" t="e">
        <f t="shared" si="78"/>
        <v>#N/A</v>
      </c>
      <c r="M904" s="365" t="e">
        <f t="shared" si="79"/>
        <v>#N/A</v>
      </c>
      <c r="N904" s="376" t="e">
        <f t="shared" si="80"/>
        <v>#N/A</v>
      </c>
      <c r="O904" s="205" t="e">
        <f>IF(Comparativo!$E$6="Tabela Não Desonerada",VLOOKUP($C904,'Orçamento Base'!$D$12:$S$1673,13,FALSE),VLOOKUP($C904,#REF!,13,FALSE))</f>
        <v>#N/A</v>
      </c>
      <c r="P904" s="205" t="e">
        <f t="shared" si="81"/>
        <v>#N/A</v>
      </c>
      <c r="Q904" s="205" t="e">
        <f>IF(Comparativo!$E$6="Tabela Não Desonerada",VLOOKUP($C904,'Orçamento Base'!$D$12:$S$1673,14,FALSE),VLOOKUP($C904,#REF!,14,FALSE))</f>
        <v>#N/A</v>
      </c>
      <c r="R904" s="205" t="e">
        <f t="shared" si="82"/>
        <v>#N/A</v>
      </c>
      <c r="S904" s="205" t="e">
        <f>IF(Comparativo!$E$6="Tabela Não Desonerada",VLOOKUP($C904,'Orçamento Base'!$D$12:$S$1673,15,FALSE),VLOOKUP($C904,#REF!,15,FALSE))</f>
        <v>#N/A</v>
      </c>
      <c r="T904" s="205" t="e">
        <f t="shared" si="83"/>
        <v>#N/A</v>
      </c>
    </row>
    <row r="905" spans="1:20" ht="15">
      <c r="A905" s="203">
        <v>1</v>
      </c>
      <c r="B905" s="203" t="e">
        <f>'Orçamento-TCE'!B905</f>
        <v>#N/A</v>
      </c>
      <c r="C905" s="229">
        <f>'Orçamento-TCE'!C905</f>
        <v>0</v>
      </c>
      <c r="D905" s="199" t="e">
        <f>'Orçamento-TCE'!G905</f>
        <v>#N/A</v>
      </c>
      <c r="E905" s="204">
        <f>'Orçamento-TCE'!H905</f>
        <v>0</v>
      </c>
      <c r="F905" s="230" t="e">
        <f>'Orçamento-TCE'!I905</f>
        <v>#N/A</v>
      </c>
      <c r="G905" s="227" t="e">
        <f>IF(Comparativo!$E$6="Tabela Não Desonerada",VLOOKUP($C905,'Orçamento Base'!$D$12:$S$1673,12,FALSE),VLOOKUP($C905,#REF!,12,FALSE))</f>
        <v>#N/A</v>
      </c>
      <c r="H905" s="228">
        <f>IFERROR(IF(Comparativo!$E$6="Tabela Não Desonerada",VLOOKUP($C905,'Orçamento Base'!$D$12:$S$1673,16,FALSE),VLOOKUP($C905,#REF!,16,FALSE)),0)</f>
        <v>0</v>
      </c>
      <c r="I905" s="575" t="e">
        <f>IF(Comparativo!$E$6="Tabela Não Desonerada",VLOOKUP($C905,'Orçamento Base'!$D$12:$S$1673,11,FALSE),VLOOKUP($C905,#REF!,11,FALSE))</f>
        <v>#N/A</v>
      </c>
      <c r="J905" s="363">
        <f>IF(Comparativo!$E$6="Tabela Não Desonerada",Encargos!$F$44,Encargos!$D$44)</f>
        <v>1.1122000000000001</v>
      </c>
      <c r="K905" s="364"/>
      <c r="L905" s="365" t="e">
        <f t="shared" si="78"/>
        <v>#N/A</v>
      </c>
      <c r="M905" s="365" t="e">
        <f t="shared" si="79"/>
        <v>#N/A</v>
      </c>
      <c r="N905" s="376" t="e">
        <f t="shared" si="80"/>
        <v>#N/A</v>
      </c>
      <c r="O905" s="205" t="e">
        <f>IF(Comparativo!$E$6="Tabela Não Desonerada",VLOOKUP($C905,'Orçamento Base'!$D$12:$S$1673,13,FALSE),VLOOKUP($C905,#REF!,13,FALSE))</f>
        <v>#N/A</v>
      </c>
      <c r="P905" s="205" t="e">
        <f t="shared" si="81"/>
        <v>#N/A</v>
      </c>
      <c r="Q905" s="205" t="e">
        <f>IF(Comparativo!$E$6="Tabela Não Desonerada",VLOOKUP($C905,'Orçamento Base'!$D$12:$S$1673,14,FALSE),VLOOKUP($C905,#REF!,14,FALSE))</f>
        <v>#N/A</v>
      </c>
      <c r="R905" s="205" t="e">
        <f t="shared" si="82"/>
        <v>#N/A</v>
      </c>
      <c r="S905" s="205" t="e">
        <f>IF(Comparativo!$E$6="Tabela Não Desonerada",VLOOKUP($C905,'Orçamento Base'!$D$12:$S$1673,15,FALSE),VLOOKUP($C905,#REF!,15,FALSE))</f>
        <v>#N/A</v>
      </c>
      <c r="T905" s="205" t="e">
        <f t="shared" si="83"/>
        <v>#N/A</v>
      </c>
    </row>
    <row r="906" spans="1:20" ht="15">
      <c r="A906" s="203">
        <v>1</v>
      </c>
      <c r="B906" s="203" t="e">
        <f>'Orçamento-TCE'!B906</f>
        <v>#N/A</v>
      </c>
      <c r="C906" s="229">
        <f>'Orçamento-TCE'!C906</f>
        <v>0</v>
      </c>
      <c r="D906" s="199" t="e">
        <f>'Orçamento-TCE'!G906</f>
        <v>#N/A</v>
      </c>
      <c r="E906" s="204">
        <f>'Orçamento-TCE'!H906</f>
        <v>0</v>
      </c>
      <c r="F906" s="230" t="e">
        <f>'Orçamento-TCE'!I906</f>
        <v>#N/A</v>
      </c>
      <c r="G906" s="227" t="e">
        <f>IF(Comparativo!$E$6="Tabela Não Desonerada",VLOOKUP($C906,'Orçamento Base'!$D$12:$S$1673,12,FALSE),VLOOKUP($C906,#REF!,12,FALSE))</f>
        <v>#N/A</v>
      </c>
      <c r="H906" s="228">
        <f>IFERROR(IF(Comparativo!$E$6="Tabela Não Desonerada",VLOOKUP($C906,'Orçamento Base'!$D$12:$S$1673,16,FALSE),VLOOKUP($C906,#REF!,16,FALSE)),0)</f>
        <v>0</v>
      </c>
      <c r="I906" s="575" t="e">
        <f>IF(Comparativo!$E$6="Tabela Não Desonerada",VLOOKUP($C906,'Orçamento Base'!$D$12:$S$1673,11,FALSE),VLOOKUP($C906,#REF!,11,FALSE))</f>
        <v>#N/A</v>
      </c>
      <c r="J906" s="363">
        <f>IF(Comparativo!$E$6="Tabela Não Desonerada",Encargos!$F$44,Encargos!$D$44)</f>
        <v>1.1122000000000001</v>
      </c>
      <c r="K906" s="364"/>
      <c r="L906" s="365" t="e">
        <f t="shared" si="78"/>
        <v>#N/A</v>
      </c>
      <c r="M906" s="365" t="e">
        <f t="shared" si="79"/>
        <v>#N/A</v>
      </c>
      <c r="N906" s="376" t="e">
        <f t="shared" si="80"/>
        <v>#N/A</v>
      </c>
      <c r="O906" s="205" t="e">
        <f>IF(Comparativo!$E$6="Tabela Não Desonerada",VLOOKUP($C906,'Orçamento Base'!$D$12:$S$1673,13,FALSE),VLOOKUP($C906,#REF!,13,FALSE))</f>
        <v>#N/A</v>
      </c>
      <c r="P906" s="205" t="e">
        <f t="shared" si="81"/>
        <v>#N/A</v>
      </c>
      <c r="Q906" s="205" t="e">
        <f>IF(Comparativo!$E$6="Tabela Não Desonerada",VLOOKUP($C906,'Orçamento Base'!$D$12:$S$1673,14,FALSE),VLOOKUP($C906,#REF!,14,FALSE))</f>
        <v>#N/A</v>
      </c>
      <c r="R906" s="205" t="e">
        <f t="shared" si="82"/>
        <v>#N/A</v>
      </c>
      <c r="S906" s="205" t="e">
        <f>IF(Comparativo!$E$6="Tabela Não Desonerada",VLOOKUP($C906,'Orçamento Base'!$D$12:$S$1673,15,FALSE),VLOOKUP($C906,#REF!,15,FALSE))</f>
        <v>#N/A</v>
      </c>
      <c r="T906" s="205" t="e">
        <f t="shared" si="83"/>
        <v>#N/A</v>
      </c>
    </row>
    <row r="907" spans="1:20" ht="15">
      <c r="A907" s="203">
        <v>1</v>
      </c>
      <c r="B907" s="203" t="e">
        <f>'Orçamento-TCE'!B907</f>
        <v>#N/A</v>
      </c>
      <c r="C907" s="229">
        <f>'Orçamento-TCE'!C907</f>
        <v>0</v>
      </c>
      <c r="D907" s="199" t="e">
        <f>'Orçamento-TCE'!G907</f>
        <v>#N/A</v>
      </c>
      <c r="E907" s="204">
        <f>'Orçamento-TCE'!H907</f>
        <v>0</v>
      </c>
      <c r="F907" s="230" t="e">
        <f>'Orçamento-TCE'!I907</f>
        <v>#N/A</v>
      </c>
      <c r="G907" s="227" t="e">
        <f>IF(Comparativo!$E$6="Tabela Não Desonerada",VLOOKUP($C907,'Orçamento Base'!$D$12:$S$1673,12,FALSE),VLOOKUP($C907,#REF!,12,FALSE))</f>
        <v>#N/A</v>
      </c>
      <c r="H907" s="228">
        <f>IFERROR(IF(Comparativo!$E$6="Tabela Não Desonerada",VLOOKUP($C907,'Orçamento Base'!$D$12:$S$1673,16,FALSE),VLOOKUP($C907,#REF!,16,FALSE)),0)</f>
        <v>0</v>
      </c>
      <c r="I907" s="575" t="e">
        <f>IF(Comparativo!$E$6="Tabela Não Desonerada",VLOOKUP($C907,'Orçamento Base'!$D$12:$S$1673,11,FALSE),VLOOKUP($C907,#REF!,11,FALSE))</f>
        <v>#N/A</v>
      </c>
      <c r="J907" s="363">
        <f>IF(Comparativo!$E$6="Tabela Não Desonerada",Encargos!$F$44,Encargos!$D$44)</f>
        <v>1.1122000000000001</v>
      </c>
      <c r="K907" s="364"/>
      <c r="L907" s="365" t="e">
        <f t="shared" si="78"/>
        <v>#N/A</v>
      </c>
      <c r="M907" s="365" t="e">
        <f t="shared" si="79"/>
        <v>#N/A</v>
      </c>
      <c r="N907" s="376" t="e">
        <f t="shared" si="80"/>
        <v>#N/A</v>
      </c>
      <c r="O907" s="205" t="e">
        <f>IF(Comparativo!$E$6="Tabela Não Desonerada",VLOOKUP($C907,'Orçamento Base'!$D$12:$S$1673,13,FALSE),VLOOKUP($C907,#REF!,13,FALSE))</f>
        <v>#N/A</v>
      </c>
      <c r="P907" s="205" t="e">
        <f t="shared" si="81"/>
        <v>#N/A</v>
      </c>
      <c r="Q907" s="205" t="e">
        <f>IF(Comparativo!$E$6="Tabela Não Desonerada",VLOOKUP($C907,'Orçamento Base'!$D$12:$S$1673,14,FALSE),VLOOKUP($C907,#REF!,14,FALSE))</f>
        <v>#N/A</v>
      </c>
      <c r="R907" s="205" t="e">
        <f t="shared" si="82"/>
        <v>#N/A</v>
      </c>
      <c r="S907" s="205" t="e">
        <f>IF(Comparativo!$E$6="Tabela Não Desonerada",VLOOKUP($C907,'Orçamento Base'!$D$12:$S$1673,15,FALSE),VLOOKUP($C907,#REF!,15,FALSE))</f>
        <v>#N/A</v>
      </c>
      <c r="T907" s="205" t="e">
        <f t="shared" si="83"/>
        <v>#N/A</v>
      </c>
    </row>
    <row r="908" spans="1:20" ht="15">
      <c r="A908" s="203">
        <v>1</v>
      </c>
      <c r="B908" s="203" t="e">
        <f>'Orçamento-TCE'!B908</f>
        <v>#N/A</v>
      </c>
      <c r="C908" s="229">
        <f>'Orçamento-TCE'!C908</f>
        <v>0</v>
      </c>
      <c r="D908" s="199" t="e">
        <f>'Orçamento-TCE'!G908</f>
        <v>#N/A</v>
      </c>
      <c r="E908" s="204">
        <f>'Orçamento-TCE'!H908</f>
        <v>0</v>
      </c>
      <c r="F908" s="230" t="e">
        <f>'Orçamento-TCE'!I908</f>
        <v>#N/A</v>
      </c>
      <c r="G908" s="227" t="e">
        <f>IF(Comparativo!$E$6="Tabela Não Desonerada",VLOOKUP($C908,'Orçamento Base'!$D$12:$S$1673,12,FALSE),VLOOKUP($C908,#REF!,12,FALSE))</f>
        <v>#N/A</v>
      </c>
      <c r="H908" s="228">
        <f>IFERROR(IF(Comparativo!$E$6="Tabela Não Desonerada",VLOOKUP($C908,'Orçamento Base'!$D$12:$S$1673,16,FALSE),VLOOKUP($C908,#REF!,16,FALSE)),0)</f>
        <v>0</v>
      </c>
      <c r="I908" s="575" t="e">
        <f>IF(Comparativo!$E$6="Tabela Não Desonerada",VLOOKUP($C908,'Orçamento Base'!$D$12:$S$1673,11,FALSE),VLOOKUP($C908,#REF!,11,FALSE))</f>
        <v>#N/A</v>
      </c>
      <c r="J908" s="363">
        <f>IF(Comparativo!$E$6="Tabela Não Desonerada",Encargos!$F$44,Encargos!$D$44)</f>
        <v>1.1122000000000001</v>
      </c>
      <c r="K908" s="364"/>
      <c r="L908" s="365" t="e">
        <f t="shared" si="78"/>
        <v>#N/A</v>
      </c>
      <c r="M908" s="365" t="e">
        <f t="shared" si="79"/>
        <v>#N/A</v>
      </c>
      <c r="N908" s="376" t="e">
        <f t="shared" si="80"/>
        <v>#N/A</v>
      </c>
      <c r="O908" s="205" t="e">
        <f>IF(Comparativo!$E$6="Tabela Não Desonerada",VLOOKUP($C908,'Orçamento Base'!$D$12:$S$1673,13,FALSE),VLOOKUP($C908,#REF!,13,FALSE))</f>
        <v>#N/A</v>
      </c>
      <c r="P908" s="205" t="e">
        <f t="shared" si="81"/>
        <v>#N/A</v>
      </c>
      <c r="Q908" s="205" t="e">
        <f>IF(Comparativo!$E$6="Tabela Não Desonerada",VLOOKUP($C908,'Orçamento Base'!$D$12:$S$1673,14,FALSE),VLOOKUP($C908,#REF!,14,FALSE))</f>
        <v>#N/A</v>
      </c>
      <c r="R908" s="205" t="e">
        <f t="shared" si="82"/>
        <v>#N/A</v>
      </c>
      <c r="S908" s="205" t="e">
        <f>IF(Comparativo!$E$6="Tabela Não Desonerada",VLOOKUP($C908,'Orçamento Base'!$D$12:$S$1673,15,FALSE),VLOOKUP($C908,#REF!,15,FALSE))</f>
        <v>#N/A</v>
      </c>
      <c r="T908" s="205" t="e">
        <f t="shared" si="83"/>
        <v>#N/A</v>
      </c>
    </row>
    <row r="909" spans="1:20" ht="15">
      <c r="A909" s="203">
        <v>1</v>
      </c>
      <c r="B909" s="203" t="e">
        <f>'Orçamento-TCE'!B909</f>
        <v>#N/A</v>
      </c>
      <c r="C909" s="229">
        <f>'Orçamento-TCE'!C909</f>
        <v>0</v>
      </c>
      <c r="D909" s="199" t="e">
        <f>'Orçamento-TCE'!G909</f>
        <v>#N/A</v>
      </c>
      <c r="E909" s="204">
        <f>'Orçamento-TCE'!H909</f>
        <v>0</v>
      </c>
      <c r="F909" s="230" t="e">
        <f>'Orçamento-TCE'!I909</f>
        <v>#N/A</v>
      </c>
      <c r="G909" s="227" t="e">
        <f>IF(Comparativo!$E$6="Tabela Não Desonerada",VLOOKUP($C909,'Orçamento Base'!$D$12:$S$1673,12,FALSE),VLOOKUP($C909,#REF!,12,FALSE))</f>
        <v>#N/A</v>
      </c>
      <c r="H909" s="228">
        <f>IFERROR(IF(Comparativo!$E$6="Tabela Não Desonerada",VLOOKUP($C909,'Orçamento Base'!$D$12:$S$1673,16,FALSE),VLOOKUP($C909,#REF!,16,FALSE)),0)</f>
        <v>0</v>
      </c>
      <c r="I909" s="575" t="e">
        <f>IF(Comparativo!$E$6="Tabela Não Desonerada",VLOOKUP($C909,'Orçamento Base'!$D$12:$S$1673,11,FALSE),VLOOKUP($C909,#REF!,11,FALSE))</f>
        <v>#N/A</v>
      </c>
      <c r="J909" s="363">
        <f>IF(Comparativo!$E$6="Tabela Não Desonerada",Encargos!$F$44,Encargos!$D$44)</f>
        <v>1.1122000000000001</v>
      </c>
      <c r="K909" s="364"/>
      <c r="L909" s="365" t="e">
        <f t="shared" ref="L909:L972" si="84">T909</f>
        <v>#N/A</v>
      </c>
      <c r="M909" s="365" t="e">
        <f t="shared" ref="M909:M972" si="85">R909</f>
        <v>#N/A</v>
      </c>
      <c r="N909" s="376" t="e">
        <f t="shared" ref="N909:N972" si="86">P909</f>
        <v>#N/A</v>
      </c>
      <c r="O909" s="205" t="e">
        <f>IF(Comparativo!$E$6="Tabela Não Desonerada",VLOOKUP($C909,'Orçamento Base'!$D$12:$S$1673,13,FALSE),VLOOKUP($C909,#REF!,13,FALSE))</f>
        <v>#N/A</v>
      </c>
      <c r="P909" s="205" t="e">
        <f t="shared" ref="P909:P972" si="87">O909/E909</f>
        <v>#N/A</v>
      </c>
      <c r="Q909" s="205" t="e">
        <f>IF(Comparativo!$E$6="Tabela Não Desonerada",VLOOKUP($C909,'Orçamento Base'!$D$12:$S$1673,14,FALSE),VLOOKUP($C909,#REF!,14,FALSE))</f>
        <v>#N/A</v>
      </c>
      <c r="R909" s="205" t="e">
        <f t="shared" ref="R909:R972" si="88">Q909/E909</f>
        <v>#N/A</v>
      </c>
      <c r="S909" s="205" t="e">
        <f>IF(Comparativo!$E$6="Tabela Não Desonerada",VLOOKUP($C909,'Orçamento Base'!$D$12:$S$1673,15,FALSE),VLOOKUP($C909,#REF!,15,FALSE))</f>
        <v>#N/A</v>
      </c>
      <c r="T909" s="205" t="e">
        <f t="shared" ref="T909:T972" si="89">S909/E909</f>
        <v>#N/A</v>
      </c>
    </row>
    <row r="910" spans="1:20" ht="15">
      <c r="A910" s="203">
        <v>1</v>
      </c>
      <c r="B910" s="203" t="e">
        <f>'Orçamento-TCE'!B910</f>
        <v>#N/A</v>
      </c>
      <c r="C910" s="229">
        <f>'Orçamento-TCE'!C910</f>
        <v>0</v>
      </c>
      <c r="D910" s="199" t="e">
        <f>'Orçamento-TCE'!G910</f>
        <v>#N/A</v>
      </c>
      <c r="E910" s="204">
        <f>'Orçamento-TCE'!H910</f>
        <v>0</v>
      </c>
      <c r="F910" s="230" t="e">
        <f>'Orçamento-TCE'!I910</f>
        <v>#N/A</v>
      </c>
      <c r="G910" s="227" t="e">
        <f>IF(Comparativo!$E$6="Tabela Não Desonerada",VLOOKUP($C910,'Orçamento Base'!$D$12:$S$1673,12,FALSE),VLOOKUP($C910,#REF!,12,FALSE))</f>
        <v>#N/A</v>
      </c>
      <c r="H910" s="228">
        <f>IFERROR(IF(Comparativo!$E$6="Tabela Não Desonerada",VLOOKUP($C910,'Orçamento Base'!$D$12:$S$1673,16,FALSE),VLOOKUP($C910,#REF!,16,FALSE)),0)</f>
        <v>0</v>
      </c>
      <c r="I910" s="575" t="e">
        <f>IF(Comparativo!$E$6="Tabela Não Desonerada",VLOOKUP($C910,'Orçamento Base'!$D$12:$S$1673,11,FALSE),VLOOKUP($C910,#REF!,11,FALSE))</f>
        <v>#N/A</v>
      </c>
      <c r="J910" s="363">
        <f>IF(Comparativo!$E$6="Tabela Não Desonerada",Encargos!$F$44,Encargos!$D$44)</f>
        <v>1.1122000000000001</v>
      </c>
      <c r="K910" s="364"/>
      <c r="L910" s="365" t="e">
        <f t="shared" si="84"/>
        <v>#N/A</v>
      </c>
      <c r="M910" s="365" t="e">
        <f t="shared" si="85"/>
        <v>#N/A</v>
      </c>
      <c r="N910" s="376" t="e">
        <f t="shared" si="86"/>
        <v>#N/A</v>
      </c>
      <c r="O910" s="205" t="e">
        <f>IF(Comparativo!$E$6="Tabela Não Desonerada",VLOOKUP($C910,'Orçamento Base'!$D$12:$S$1673,13,FALSE),VLOOKUP($C910,#REF!,13,FALSE))</f>
        <v>#N/A</v>
      </c>
      <c r="P910" s="205" t="e">
        <f t="shared" si="87"/>
        <v>#N/A</v>
      </c>
      <c r="Q910" s="205" t="e">
        <f>IF(Comparativo!$E$6="Tabela Não Desonerada",VLOOKUP($C910,'Orçamento Base'!$D$12:$S$1673,14,FALSE),VLOOKUP($C910,#REF!,14,FALSE))</f>
        <v>#N/A</v>
      </c>
      <c r="R910" s="205" t="e">
        <f t="shared" si="88"/>
        <v>#N/A</v>
      </c>
      <c r="S910" s="205" t="e">
        <f>IF(Comparativo!$E$6="Tabela Não Desonerada",VLOOKUP($C910,'Orçamento Base'!$D$12:$S$1673,15,FALSE),VLOOKUP($C910,#REF!,15,FALSE))</f>
        <v>#N/A</v>
      </c>
      <c r="T910" s="205" t="e">
        <f t="shared" si="89"/>
        <v>#N/A</v>
      </c>
    </row>
    <row r="911" spans="1:20" ht="15">
      <c r="A911" s="203">
        <v>1</v>
      </c>
      <c r="B911" s="203" t="e">
        <f>'Orçamento-TCE'!B911</f>
        <v>#N/A</v>
      </c>
      <c r="C911" s="229">
        <f>'Orçamento-TCE'!C911</f>
        <v>0</v>
      </c>
      <c r="D911" s="199" t="e">
        <f>'Orçamento-TCE'!G911</f>
        <v>#N/A</v>
      </c>
      <c r="E911" s="204">
        <f>'Orçamento-TCE'!H911</f>
        <v>0</v>
      </c>
      <c r="F911" s="230" t="e">
        <f>'Orçamento-TCE'!I911</f>
        <v>#N/A</v>
      </c>
      <c r="G911" s="227" t="e">
        <f>IF(Comparativo!$E$6="Tabela Não Desonerada",VLOOKUP($C911,'Orçamento Base'!$D$12:$S$1673,12,FALSE),VLOOKUP($C911,#REF!,12,FALSE))</f>
        <v>#N/A</v>
      </c>
      <c r="H911" s="228">
        <f>IFERROR(IF(Comparativo!$E$6="Tabela Não Desonerada",VLOOKUP($C911,'Orçamento Base'!$D$12:$S$1673,16,FALSE),VLOOKUP($C911,#REF!,16,FALSE)),0)</f>
        <v>0</v>
      </c>
      <c r="I911" s="575" t="e">
        <f>IF(Comparativo!$E$6="Tabela Não Desonerada",VLOOKUP($C911,'Orçamento Base'!$D$12:$S$1673,11,FALSE),VLOOKUP($C911,#REF!,11,FALSE))</f>
        <v>#N/A</v>
      </c>
      <c r="J911" s="363">
        <f>IF(Comparativo!$E$6="Tabela Não Desonerada",Encargos!$F$44,Encargos!$D$44)</f>
        <v>1.1122000000000001</v>
      </c>
      <c r="K911" s="364"/>
      <c r="L911" s="365" t="e">
        <f t="shared" si="84"/>
        <v>#N/A</v>
      </c>
      <c r="M911" s="365" t="e">
        <f t="shared" si="85"/>
        <v>#N/A</v>
      </c>
      <c r="N911" s="376" t="e">
        <f t="shared" si="86"/>
        <v>#N/A</v>
      </c>
      <c r="O911" s="205" t="e">
        <f>IF(Comparativo!$E$6="Tabela Não Desonerada",VLOOKUP($C911,'Orçamento Base'!$D$12:$S$1673,13,FALSE),VLOOKUP($C911,#REF!,13,FALSE))</f>
        <v>#N/A</v>
      </c>
      <c r="P911" s="205" t="e">
        <f t="shared" si="87"/>
        <v>#N/A</v>
      </c>
      <c r="Q911" s="205" t="e">
        <f>IF(Comparativo!$E$6="Tabela Não Desonerada",VLOOKUP($C911,'Orçamento Base'!$D$12:$S$1673,14,FALSE),VLOOKUP($C911,#REF!,14,FALSE))</f>
        <v>#N/A</v>
      </c>
      <c r="R911" s="205" t="e">
        <f t="shared" si="88"/>
        <v>#N/A</v>
      </c>
      <c r="S911" s="205" t="e">
        <f>IF(Comparativo!$E$6="Tabela Não Desonerada",VLOOKUP($C911,'Orçamento Base'!$D$12:$S$1673,15,FALSE),VLOOKUP($C911,#REF!,15,FALSE))</f>
        <v>#N/A</v>
      </c>
      <c r="T911" s="205" t="e">
        <f t="shared" si="89"/>
        <v>#N/A</v>
      </c>
    </row>
    <row r="912" spans="1:20" ht="15">
      <c r="A912" s="203">
        <v>1</v>
      </c>
      <c r="B912" s="203" t="e">
        <f>'Orçamento-TCE'!B912</f>
        <v>#N/A</v>
      </c>
      <c r="C912" s="229">
        <f>'Orçamento-TCE'!C912</f>
        <v>0</v>
      </c>
      <c r="D912" s="199" t="e">
        <f>'Orçamento-TCE'!G912</f>
        <v>#N/A</v>
      </c>
      <c r="E912" s="204">
        <f>'Orçamento-TCE'!H912</f>
        <v>0</v>
      </c>
      <c r="F912" s="230" t="e">
        <f>'Orçamento-TCE'!I912</f>
        <v>#N/A</v>
      </c>
      <c r="G912" s="227" t="e">
        <f>IF(Comparativo!$E$6="Tabela Não Desonerada",VLOOKUP($C912,'Orçamento Base'!$D$12:$S$1673,12,FALSE),VLOOKUP($C912,#REF!,12,FALSE))</f>
        <v>#N/A</v>
      </c>
      <c r="H912" s="228">
        <f>IFERROR(IF(Comparativo!$E$6="Tabela Não Desonerada",VLOOKUP($C912,'Orçamento Base'!$D$12:$S$1673,16,FALSE),VLOOKUP($C912,#REF!,16,FALSE)),0)</f>
        <v>0</v>
      </c>
      <c r="I912" s="575" t="e">
        <f>IF(Comparativo!$E$6="Tabela Não Desonerada",VLOOKUP($C912,'Orçamento Base'!$D$12:$S$1673,11,FALSE),VLOOKUP($C912,#REF!,11,FALSE))</f>
        <v>#N/A</v>
      </c>
      <c r="J912" s="363">
        <f>IF(Comparativo!$E$6="Tabela Não Desonerada",Encargos!$F$44,Encargos!$D$44)</f>
        <v>1.1122000000000001</v>
      </c>
      <c r="K912" s="364"/>
      <c r="L912" s="365" t="e">
        <f t="shared" si="84"/>
        <v>#N/A</v>
      </c>
      <c r="M912" s="365" t="e">
        <f t="shared" si="85"/>
        <v>#N/A</v>
      </c>
      <c r="N912" s="376" t="e">
        <f t="shared" si="86"/>
        <v>#N/A</v>
      </c>
      <c r="O912" s="205" t="e">
        <f>IF(Comparativo!$E$6="Tabela Não Desonerada",VLOOKUP($C912,'Orçamento Base'!$D$12:$S$1673,13,FALSE),VLOOKUP($C912,#REF!,13,FALSE))</f>
        <v>#N/A</v>
      </c>
      <c r="P912" s="205" t="e">
        <f t="shared" si="87"/>
        <v>#N/A</v>
      </c>
      <c r="Q912" s="205" t="e">
        <f>IF(Comparativo!$E$6="Tabela Não Desonerada",VLOOKUP($C912,'Orçamento Base'!$D$12:$S$1673,14,FALSE),VLOOKUP($C912,#REF!,14,FALSE))</f>
        <v>#N/A</v>
      </c>
      <c r="R912" s="205" t="e">
        <f t="shared" si="88"/>
        <v>#N/A</v>
      </c>
      <c r="S912" s="205" t="e">
        <f>IF(Comparativo!$E$6="Tabela Não Desonerada",VLOOKUP($C912,'Orçamento Base'!$D$12:$S$1673,15,FALSE),VLOOKUP($C912,#REF!,15,FALSE))</f>
        <v>#N/A</v>
      </c>
      <c r="T912" s="205" t="e">
        <f t="shared" si="89"/>
        <v>#N/A</v>
      </c>
    </row>
    <row r="913" spans="1:20" ht="15">
      <c r="A913" s="203">
        <v>1</v>
      </c>
      <c r="B913" s="203" t="e">
        <f>'Orçamento-TCE'!B913</f>
        <v>#N/A</v>
      </c>
      <c r="C913" s="229">
        <f>'Orçamento-TCE'!C913</f>
        <v>0</v>
      </c>
      <c r="D913" s="199" t="e">
        <f>'Orçamento-TCE'!G913</f>
        <v>#N/A</v>
      </c>
      <c r="E913" s="204">
        <f>'Orçamento-TCE'!H913</f>
        <v>0</v>
      </c>
      <c r="F913" s="230" t="e">
        <f>'Orçamento-TCE'!I913</f>
        <v>#N/A</v>
      </c>
      <c r="G913" s="227" t="e">
        <f>IF(Comparativo!$E$6="Tabela Não Desonerada",VLOOKUP($C913,'Orçamento Base'!$D$12:$S$1673,12,FALSE),VLOOKUP($C913,#REF!,12,FALSE))</f>
        <v>#N/A</v>
      </c>
      <c r="H913" s="228">
        <f>IFERROR(IF(Comparativo!$E$6="Tabela Não Desonerada",VLOOKUP($C913,'Orçamento Base'!$D$12:$S$1673,16,FALSE),VLOOKUP($C913,#REF!,16,FALSE)),0)</f>
        <v>0</v>
      </c>
      <c r="I913" s="575" t="e">
        <f>IF(Comparativo!$E$6="Tabela Não Desonerada",VLOOKUP($C913,'Orçamento Base'!$D$12:$S$1673,11,FALSE),VLOOKUP($C913,#REF!,11,FALSE))</f>
        <v>#N/A</v>
      </c>
      <c r="J913" s="363">
        <f>IF(Comparativo!$E$6="Tabela Não Desonerada",Encargos!$F$44,Encargos!$D$44)</f>
        <v>1.1122000000000001</v>
      </c>
      <c r="K913" s="364"/>
      <c r="L913" s="365" t="e">
        <f t="shared" si="84"/>
        <v>#N/A</v>
      </c>
      <c r="M913" s="365" t="e">
        <f t="shared" si="85"/>
        <v>#N/A</v>
      </c>
      <c r="N913" s="376" t="e">
        <f t="shared" si="86"/>
        <v>#N/A</v>
      </c>
      <c r="O913" s="205" t="e">
        <f>IF(Comparativo!$E$6="Tabela Não Desonerada",VLOOKUP($C913,'Orçamento Base'!$D$12:$S$1673,13,FALSE),VLOOKUP($C913,#REF!,13,FALSE))</f>
        <v>#N/A</v>
      </c>
      <c r="P913" s="205" t="e">
        <f t="shared" si="87"/>
        <v>#N/A</v>
      </c>
      <c r="Q913" s="205" t="e">
        <f>IF(Comparativo!$E$6="Tabela Não Desonerada",VLOOKUP($C913,'Orçamento Base'!$D$12:$S$1673,14,FALSE),VLOOKUP($C913,#REF!,14,FALSE))</f>
        <v>#N/A</v>
      </c>
      <c r="R913" s="205" t="e">
        <f t="shared" si="88"/>
        <v>#N/A</v>
      </c>
      <c r="S913" s="205" t="e">
        <f>IF(Comparativo!$E$6="Tabela Não Desonerada",VLOOKUP($C913,'Orçamento Base'!$D$12:$S$1673,15,FALSE),VLOOKUP($C913,#REF!,15,FALSE))</f>
        <v>#N/A</v>
      </c>
      <c r="T913" s="205" t="e">
        <f t="shared" si="89"/>
        <v>#N/A</v>
      </c>
    </row>
    <row r="914" spans="1:20" ht="15">
      <c r="A914" s="203">
        <v>1</v>
      </c>
      <c r="B914" s="203" t="e">
        <f>'Orçamento-TCE'!B914</f>
        <v>#N/A</v>
      </c>
      <c r="C914" s="229">
        <f>'Orçamento-TCE'!C914</f>
        <v>0</v>
      </c>
      <c r="D914" s="199" t="e">
        <f>'Orçamento-TCE'!G914</f>
        <v>#N/A</v>
      </c>
      <c r="E914" s="204">
        <f>'Orçamento-TCE'!H914</f>
        <v>0</v>
      </c>
      <c r="F914" s="230" t="e">
        <f>'Orçamento-TCE'!I914</f>
        <v>#N/A</v>
      </c>
      <c r="G914" s="227" t="e">
        <f>IF(Comparativo!$E$6="Tabela Não Desonerada",VLOOKUP($C914,'Orçamento Base'!$D$12:$S$1673,12,FALSE),VLOOKUP($C914,#REF!,12,FALSE))</f>
        <v>#N/A</v>
      </c>
      <c r="H914" s="228">
        <f>IFERROR(IF(Comparativo!$E$6="Tabela Não Desonerada",VLOOKUP($C914,'Orçamento Base'!$D$12:$S$1673,16,FALSE),VLOOKUP($C914,#REF!,16,FALSE)),0)</f>
        <v>0</v>
      </c>
      <c r="I914" s="575" t="e">
        <f>IF(Comparativo!$E$6="Tabela Não Desonerada",VLOOKUP($C914,'Orçamento Base'!$D$12:$S$1673,11,FALSE),VLOOKUP($C914,#REF!,11,FALSE))</f>
        <v>#N/A</v>
      </c>
      <c r="J914" s="363">
        <f>IF(Comparativo!$E$6="Tabela Não Desonerada",Encargos!$F$44,Encargos!$D$44)</f>
        <v>1.1122000000000001</v>
      </c>
      <c r="K914" s="364"/>
      <c r="L914" s="365" t="e">
        <f t="shared" si="84"/>
        <v>#N/A</v>
      </c>
      <c r="M914" s="365" t="e">
        <f t="shared" si="85"/>
        <v>#N/A</v>
      </c>
      <c r="N914" s="376" t="e">
        <f t="shared" si="86"/>
        <v>#N/A</v>
      </c>
      <c r="O914" s="205" t="e">
        <f>IF(Comparativo!$E$6="Tabela Não Desonerada",VLOOKUP($C914,'Orçamento Base'!$D$12:$S$1673,13,FALSE),VLOOKUP($C914,#REF!,13,FALSE))</f>
        <v>#N/A</v>
      </c>
      <c r="P914" s="205" t="e">
        <f t="shared" si="87"/>
        <v>#N/A</v>
      </c>
      <c r="Q914" s="205" t="e">
        <f>IF(Comparativo!$E$6="Tabela Não Desonerada",VLOOKUP($C914,'Orçamento Base'!$D$12:$S$1673,14,FALSE),VLOOKUP($C914,#REF!,14,FALSE))</f>
        <v>#N/A</v>
      </c>
      <c r="R914" s="205" t="e">
        <f t="shared" si="88"/>
        <v>#N/A</v>
      </c>
      <c r="S914" s="205" t="e">
        <f>IF(Comparativo!$E$6="Tabela Não Desonerada",VLOOKUP($C914,'Orçamento Base'!$D$12:$S$1673,15,FALSE),VLOOKUP($C914,#REF!,15,FALSE))</f>
        <v>#N/A</v>
      </c>
      <c r="T914" s="205" t="e">
        <f t="shared" si="89"/>
        <v>#N/A</v>
      </c>
    </row>
    <row r="915" spans="1:20" ht="15">
      <c r="A915" s="203">
        <v>1</v>
      </c>
      <c r="B915" s="203" t="e">
        <f>'Orçamento-TCE'!B915</f>
        <v>#N/A</v>
      </c>
      <c r="C915" s="229">
        <f>'Orçamento-TCE'!C915</f>
        <v>0</v>
      </c>
      <c r="D915" s="199" t="e">
        <f>'Orçamento-TCE'!G915</f>
        <v>#N/A</v>
      </c>
      <c r="E915" s="204">
        <f>'Orçamento-TCE'!H915</f>
        <v>0</v>
      </c>
      <c r="F915" s="230" t="e">
        <f>'Orçamento-TCE'!I915</f>
        <v>#N/A</v>
      </c>
      <c r="G915" s="227" t="e">
        <f>IF(Comparativo!$E$6="Tabela Não Desonerada",VLOOKUP($C915,'Orçamento Base'!$D$12:$S$1673,12,FALSE),VLOOKUP($C915,#REF!,12,FALSE))</f>
        <v>#N/A</v>
      </c>
      <c r="H915" s="228">
        <f>IFERROR(IF(Comparativo!$E$6="Tabela Não Desonerada",VLOOKUP($C915,'Orçamento Base'!$D$12:$S$1673,16,FALSE),VLOOKUP($C915,#REF!,16,FALSE)),0)</f>
        <v>0</v>
      </c>
      <c r="I915" s="575" t="e">
        <f>IF(Comparativo!$E$6="Tabela Não Desonerada",VLOOKUP($C915,'Orçamento Base'!$D$12:$S$1673,11,FALSE),VLOOKUP($C915,#REF!,11,FALSE))</f>
        <v>#N/A</v>
      </c>
      <c r="J915" s="363">
        <f>IF(Comparativo!$E$6="Tabela Não Desonerada",Encargos!$F$44,Encargos!$D$44)</f>
        <v>1.1122000000000001</v>
      </c>
      <c r="K915" s="364"/>
      <c r="L915" s="365" t="e">
        <f t="shared" si="84"/>
        <v>#N/A</v>
      </c>
      <c r="M915" s="365" t="e">
        <f t="shared" si="85"/>
        <v>#N/A</v>
      </c>
      <c r="N915" s="376" t="e">
        <f t="shared" si="86"/>
        <v>#N/A</v>
      </c>
      <c r="O915" s="205" t="e">
        <f>IF(Comparativo!$E$6="Tabela Não Desonerada",VLOOKUP($C915,'Orçamento Base'!$D$12:$S$1673,13,FALSE),VLOOKUP($C915,#REF!,13,FALSE))</f>
        <v>#N/A</v>
      </c>
      <c r="P915" s="205" t="e">
        <f t="shared" si="87"/>
        <v>#N/A</v>
      </c>
      <c r="Q915" s="205" t="e">
        <f>IF(Comparativo!$E$6="Tabela Não Desonerada",VLOOKUP($C915,'Orçamento Base'!$D$12:$S$1673,14,FALSE),VLOOKUP($C915,#REF!,14,FALSE))</f>
        <v>#N/A</v>
      </c>
      <c r="R915" s="205" t="e">
        <f t="shared" si="88"/>
        <v>#N/A</v>
      </c>
      <c r="S915" s="205" t="e">
        <f>IF(Comparativo!$E$6="Tabela Não Desonerada",VLOOKUP($C915,'Orçamento Base'!$D$12:$S$1673,15,FALSE),VLOOKUP($C915,#REF!,15,FALSE))</f>
        <v>#N/A</v>
      </c>
      <c r="T915" s="205" t="e">
        <f t="shared" si="89"/>
        <v>#N/A</v>
      </c>
    </row>
    <row r="916" spans="1:20" ht="15">
      <c r="A916" s="203">
        <v>1</v>
      </c>
      <c r="B916" s="203" t="e">
        <f>'Orçamento-TCE'!B916</f>
        <v>#N/A</v>
      </c>
      <c r="C916" s="229">
        <f>'Orçamento-TCE'!C916</f>
        <v>0</v>
      </c>
      <c r="D916" s="199" t="e">
        <f>'Orçamento-TCE'!G916</f>
        <v>#N/A</v>
      </c>
      <c r="E916" s="204">
        <f>'Orçamento-TCE'!H916</f>
        <v>0</v>
      </c>
      <c r="F916" s="230" t="e">
        <f>'Orçamento-TCE'!I916</f>
        <v>#N/A</v>
      </c>
      <c r="G916" s="227" t="e">
        <f>IF(Comparativo!$E$6="Tabela Não Desonerada",VLOOKUP($C916,'Orçamento Base'!$D$12:$S$1673,12,FALSE),VLOOKUP($C916,#REF!,12,FALSE))</f>
        <v>#N/A</v>
      </c>
      <c r="H916" s="228">
        <f>IFERROR(IF(Comparativo!$E$6="Tabela Não Desonerada",VLOOKUP($C916,'Orçamento Base'!$D$12:$S$1673,16,FALSE),VLOOKUP($C916,#REF!,16,FALSE)),0)</f>
        <v>0</v>
      </c>
      <c r="I916" s="575" t="e">
        <f>IF(Comparativo!$E$6="Tabela Não Desonerada",VLOOKUP($C916,'Orçamento Base'!$D$12:$S$1673,11,FALSE),VLOOKUP($C916,#REF!,11,FALSE))</f>
        <v>#N/A</v>
      </c>
      <c r="J916" s="363">
        <f>IF(Comparativo!$E$6="Tabela Não Desonerada",Encargos!$F$44,Encargos!$D$44)</f>
        <v>1.1122000000000001</v>
      </c>
      <c r="K916" s="364"/>
      <c r="L916" s="365" t="e">
        <f t="shared" si="84"/>
        <v>#N/A</v>
      </c>
      <c r="M916" s="365" t="e">
        <f t="shared" si="85"/>
        <v>#N/A</v>
      </c>
      <c r="N916" s="376" t="e">
        <f t="shared" si="86"/>
        <v>#N/A</v>
      </c>
      <c r="O916" s="205" t="e">
        <f>IF(Comparativo!$E$6="Tabela Não Desonerada",VLOOKUP($C916,'Orçamento Base'!$D$12:$S$1673,13,FALSE),VLOOKUP($C916,#REF!,13,FALSE))</f>
        <v>#N/A</v>
      </c>
      <c r="P916" s="205" t="e">
        <f t="shared" si="87"/>
        <v>#N/A</v>
      </c>
      <c r="Q916" s="205" t="e">
        <f>IF(Comparativo!$E$6="Tabela Não Desonerada",VLOOKUP($C916,'Orçamento Base'!$D$12:$S$1673,14,FALSE),VLOOKUP($C916,#REF!,14,FALSE))</f>
        <v>#N/A</v>
      </c>
      <c r="R916" s="205" t="e">
        <f t="shared" si="88"/>
        <v>#N/A</v>
      </c>
      <c r="S916" s="205" t="e">
        <f>IF(Comparativo!$E$6="Tabela Não Desonerada",VLOOKUP($C916,'Orçamento Base'!$D$12:$S$1673,15,FALSE),VLOOKUP($C916,#REF!,15,FALSE))</f>
        <v>#N/A</v>
      </c>
      <c r="T916" s="205" t="e">
        <f t="shared" si="89"/>
        <v>#N/A</v>
      </c>
    </row>
    <row r="917" spans="1:20" ht="15">
      <c r="A917" s="203">
        <v>1</v>
      </c>
      <c r="B917" s="203" t="e">
        <f>'Orçamento-TCE'!B917</f>
        <v>#N/A</v>
      </c>
      <c r="C917" s="229">
        <f>'Orçamento-TCE'!C917</f>
        <v>0</v>
      </c>
      <c r="D917" s="199" t="e">
        <f>'Orçamento-TCE'!G917</f>
        <v>#N/A</v>
      </c>
      <c r="E917" s="204">
        <f>'Orçamento-TCE'!H917</f>
        <v>0</v>
      </c>
      <c r="F917" s="230" t="e">
        <f>'Orçamento-TCE'!I917</f>
        <v>#N/A</v>
      </c>
      <c r="G917" s="227" t="e">
        <f>IF(Comparativo!$E$6="Tabela Não Desonerada",VLOOKUP($C917,'Orçamento Base'!$D$12:$S$1673,12,FALSE),VLOOKUP($C917,#REF!,12,FALSE))</f>
        <v>#N/A</v>
      </c>
      <c r="H917" s="228">
        <f>IFERROR(IF(Comparativo!$E$6="Tabela Não Desonerada",VLOOKUP($C917,'Orçamento Base'!$D$12:$S$1673,16,FALSE),VLOOKUP($C917,#REF!,16,FALSE)),0)</f>
        <v>0</v>
      </c>
      <c r="I917" s="575" t="e">
        <f>IF(Comparativo!$E$6="Tabela Não Desonerada",VLOOKUP($C917,'Orçamento Base'!$D$12:$S$1673,11,FALSE),VLOOKUP($C917,#REF!,11,FALSE))</f>
        <v>#N/A</v>
      </c>
      <c r="J917" s="363">
        <f>IF(Comparativo!$E$6="Tabela Não Desonerada",Encargos!$F$44,Encargos!$D$44)</f>
        <v>1.1122000000000001</v>
      </c>
      <c r="K917" s="364"/>
      <c r="L917" s="365" t="e">
        <f t="shared" si="84"/>
        <v>#N/A</v>
      </c>
      <c r="M917" s="365" t="e">
        <f t="shared" si="85"/>
        <v>#N/A</v>
      </c>
      <c r="N917" s="376" t="e">
        <f t="shared" si="86"/>
        <v>#N/A</v>
      </c>
      <c r="O917" s="205" t="e">
        <f>IF(Comparativo!$E$6="Tabela Não Desonerada",VLOOKUP($C917,'Orçamento Base'!$D$12:$S$1673,13,FALSE),VLOOKUP($C917,#REF!,13,FALSE))</f>
        <v>#N/A</v>
      </c>
      <c r="P917" s="205" t="e">
        <f t="shared" si="87"/>
        <v>#N/A</v>
      </c>
      <c r="Q917" s="205" t="e">
        <f>IF(Comparativo!$E$6="Tabela Não Desonerada",VLOOKUP($C917,'Orçamento Base'!$D$12:$S$1673,14,FALSE),VLOOKUP($C917,#REF!,14,FALSE))</f>
        <v>#N/A</v>
      </c>
      <c r="R917" s="205" t="e">
        <f t="shared" si="88"/>
        <v>#N/A</v>
      </c>
      <c r="S917" s="205" t="e">
        <f>IF(Comparativo!$E$6="Tabela Não Desonerada",VLOOKUP($C917,'Orçamento Base'!$D$12:$S$1673,15,FALSE),VLOOKUP($C917,#REF!,15,FALSE))</f>
        <v>#N/A</v>
      </c>
      <c r="T917" s="205" t="e">
        <f t="shared" si="89"/>
        <v>#N/A</v>
      </c>
    </row>
    <row r="918" spans="1:20" ht="15">
      <c r="A918" s="203">
        <v>1</v>
      </c>
      <c r="B918" s="203" t="e">
        <f>'Orçamento-TCE'!B918</f>
        <v>#N/A</v>
      </c>
      <c r="C918" s="229">
        <f>'Orçamento-TCE'!C918</f>
        <v>0</v>
      </c>
      <c r="D918" s="199" t="e">
        <f>'Orçamento-TCE'!G918</f>
        <v>#N/A</v>
      </c>
      <c r="E918" s="204">
        <f>'Orçamento-TCE'!H918</f>
        <v>0</v>
      </c>
      <c r="F918" s="230" t="e">
        <f>'Orçamento-TCE'!I918</f>
        <v>#N/A</v>
      </c>
      <c r="G918" s="227" t="e">
        <f>IF(Comparativo!$E$6="Tabela Não Desonerada",VLOOKUP($C918,'Orçamento Base'!$D$12:$S$1673,12,FALSE),VLOOKUP($C918,#REF!,12,FALSE))</f>
        <v>#N/A</v>
      </c>
      <c r="H918" s="228">
        <f>IFERROR(IF(Comparativo!$E$6="Tabela Não Desonerada",VLOOKUP($C918,'Orçamento Base'!$D$12:$S$1673,16,FALSE),VLOOKUP($C918,#REF!,16,FALSE)),0)</f>
        <v>0</v>
      </c>
      <c r="I918" s="575" t="e">
        <f>IF(Comparativo!$E$6="Tabela Não Desonerada",VLOOKUP($C918,'Orçamento Base'!$D$12:$S$1673,11,FALSE),VLOOKUP($C918,#REF!,11,FALSE))</f>
        <v>#N/A</v>
      </c>
      <c r="J918" s="363">
        <f>IF(Comparativo!$E$6="Tabela Não Desonerada",Encargos!$F$44,Encargos!$D$44)</f>
        <v>1.1122000000000001</v>
      </c>
      <c r="K918" s="364"/>
      <c r="L918" s="365" t="e">
        <f t="shared" si="84"/>
        <v>#N/A</v>
      </c>
      <c r="M918" s="365" t="e">
        <f t="shared" si="85"/>
        <v>#N/A</v>
      </c>
      <c r="N918" s="376" t="e">
        <f t="shared" si="86"/>
        <v>#N/A</v>
      </c>
      <c r="O918" s="205" t="e">
        <f>IF(Comparativo!$E$6="Tabela Não Desonerada",VLOOKUP($C918,'Orçamento Base'!$D$12:$S$1673,13,FALSE),VLOOKUP($C918,#REF!,13,FALSE))</f>
        <v>#N/A</v>
      </c>
      <c r="P918" s="205" t="e">
        <f t="shared" si="87"/>
        <v>#N/A</v>
      </c>
      <c r="Q918" s="205" t="e">
        <f>IF(Comparativo!$E$6="Tabela Não Desonerada",VLOOKUP($C918,'Orçamento Base'!$D$12:$S$1673,14,FALSE),VLOOKUP($C918,#REF!,14,FALSE))</f>
        <v>#N/A</v>
      </c>
      <c r="R918" s="205" t="e">
        <f t="shared" si="88"/>
        <v>#N/A</v>
      </c>
      <c r="S918" s="205" t="e">
        <f>IF(Comparativo!$E$6="Tabela Não Desonerada",VLOOKUP($C918,'Orçamento Base'!$D$12:$S$1673,15,FALSE),VLOOKUP($C918,#REF!,15,FALSE))</f>
        <v>#N/A</v>
      </c>
      <c r="T918" s="205" t="e">
        <f t="shared" si="89"/>
        <v>#N/A</v>
      </c>
    </row>
    <row r="919" spans="1:20" ht="15">
      <c r="A919" s="203">
        <v>1</v>
      </c>
      <c r="B919" s="203" t="e">
        <f>'Orçamento-TCE'!B919</f>
        <v>#N/A</v>
      </c>
      <c r="C919" s="229">
        <f>'Orçamento-TCE'!C919</f>
        <v>0</v>
      </c>
      <c r="D919" s="199" t="e">
        <f>'Orçamento-TCE'!G919</f>
        <v>#N/A</v>
      </c>
      <c r="E919" s="204">
        <f>'Orçamento-TCE'!H919</f>
        <v>0</v>
      </c>
      <c r="F919" s="230" t="e">
        <f>'Orçamento-TCE'!I919</f>
        <v>#N/A</v>
      </c>
      <c r="G919" s="227" t="e">
        <f>IF(Comparativo!$E$6="Tabela Não Desonerada",VLOOKUP($C919,'Orçamento Base'!$D$12:$S$1673,12,FALSE),VLOOKUP($C919,#REF!,12,FALSE))</f>
        <v>#N/A</v>
      </c>
      <c r="H919" s="228">
        <f>IFERROR(IF(Comparativo!$E$6="Tabela Não Desonerada",VLOOKUP($C919,'Orçamento Base'!$D$12:$S$1673,16,FALSE),VLOOKUP($C919,#REF!,16,FALSE)),0)</f>
        <v>0</v>
      </c>
      <c r="I919" s="575" t="e">
        <f>IF(Comparativo!$E$6="Tabela Não Desonerada",VLOOKUP($C919,'Orçamento Base'!$D$12:$S$1673,11,FALSE),VLOOKUP($C919,#REF!,11,FALSE))</f>
        <v>#N/A</v>
      </c>
      <c r="J919" s="363">
        <f>IF(Comparativo!$E$6="Tabela Não Desonerada",Encargos!$F$44,Encargos!$D$44)</f>
        <v>1.1122000000000001</v>
      </c>
      <c r="K919" s="364"/>
      <c r="L919" s="365" t="e">
        <f t="shared" si="84"/>
        <v>#N/A</v>
      </c>
      <c r="M919" s="365" t="e">
        <f t="shared" si="85"/>
        <v>#N/A</v>
      </c>
      <c r="N919" s="376" t="e">
        <f t="shared" si="86"/>
        <v>#N/A</v>
      </c>
      <c r="O919" s="205" t="e">
        <f>IF(Comparativo!$E$6="Tabela Não Desonerada",VLOOKUP($C919,'Orçamento Base'!$D$12:$S$1673,13,FALSE),VLOOKUP($C919,#REF!,13,FALSE))</f>
        <v>#N/A</v>
      </c>
      <c r="P919" s="205" t="e">
        <f t="shared" si="87"/>
        <v>#N/A</v>
      </c>
      <c r="Q919" s="205" t="e">
        <f>IF(Comparativo!$E$6="Tabela Não Desonerada",VLOOKUP($C919,'Orçamento Base'!$D$12:$S$1673,14,FALSE),VLOOKUP($C919,#REF!,14,FALSE))</f>
        <v>#N/A</v>
      </c>
      <c r="R919" s="205" t="e">
        <f t="shared" si="88"/>
        <v>#N/A</v>
      </c>
      <c r="S919" s="205" t="e">
        <f>IF(Comparativo!$E$6="Tabela Não Desonerada",VLOOKUP($C919,'Orçamento Base'!$D$12:$S$1673,15,FALSE),VLOOKUP($C919,#REF!,15,FALSE))</f>
        <v>#N/A</v>
      </c>
      <c r="T919" s="205" t="e">
        <f t="shared" si="89"/>
        <v>#N/A</v>
      </c>
    </row>
    <row r="920" spans="1:20" ht="15">
      <c r="A920" s="203">
        <v>1</v>
      </c>
      <c r="B920" s="203" t="e">
        <f>'Orçamento-TCE'!B920</f>
        <v>#N/A</v>
      </c>
      <c r="C920" s="229">
        <f>'Orçamento-TCE'!C920</f>
        <v>0</v>
      </c>
      <c r="D920" s="199" t="e">
        <f>'Orçamento-TCE'!G920</f>
        <v>#N/A</v>
      </c>
      <c r="E920" s="204">
        <f>'Orçamento-TCE'!H920</f>
        <v>0</v>
      </c>
      <c r="F920" s="230" t="e">
        <f>'Orçamento-TCE'!I920</f>
        <v>#N/A</v>
      </c>
      <c r="G920" s="227" t="e">
        <f>IF(Comparativo!$E$6="Tabela Não Desonerada",VLOOKUP($C920,'Orçamento Base'!$D$12:$S$1673,12,FALSE),VLOOKUP($C920,#REF!,12,FALSE))</f>
        <v>#N/A</v>
      </c>
      <c r="H920" s="228">
        <f>IFERROR(IF(Comparativo!$E$6="Tabela Não Desonerada",VLOOKUP($C920,'Orçamento Base'!$D$12:$S$1673,16,FALSE),VLOOKUP($C920,#REF!,16,FALSE)),0)</f>
        <v>0</v>
      </c>
      <c r="I920" s="575" t="e">
        <f>IF(Comparativo!$E$6="Tabela Não Desonerada",VLOOKUP($C920,'Orçamento Base'!$D$12:$S$1673,11,FALSE),VLOOKUP($C920,#REF!,11,FALSE))</f>
        <v>#N/A</v>
      </c>
      <c r="J920" s="363">
        <f>IF(Comparativo!$E$6="Tabela Não Desonerada",Encargos!$F$44,Encargos!$D$44)</f>
        <v>1.1122000000000001</v>
      </c>
      <c r="K920" s="364"/>
      <c r="L920" s="365" t="e">
        <f t="shared" si="84"/>
        <v>#N/A</v>
      </c>
      <c r="M920" s="365" t="e">
        <f t="shared" si="85"/>
        <v>#N/A</v>
      </c>
      <c r="N920" s="376" t="e">
        <f t="shared" si="86"/>
        <v>#N/A</v>
      </c>
      <c r="O920" s="205" t="e">
        <f>IF(Comparativo!$E$6="Tabela Não Desonerada",VLOOKUP($C920,'Orçamento Base'!$D$12:$S$1673,13,FALSE),VLOOKUP($C920,#REF!,13,FALSE))</f>
        <v>#N/A</v>
      </c>
      <c r="P920" s="205" t="e">
        <f t="shared" si="87"/>
        <v>#N/A</v>
      </c>
      <c r="Q920" s="205" t="e">
        <f>IF(Comparativo!$E$6="Tabela Não Desonerada",VLOOKUP($C920,'Orçamento Base'!$D$12:$S$1673,14,FALSE),VLOOKUP($C920,#REF!,14,FALSE))</f>
        <v>#N/A</v>
      </c>
      <c r="R920" s="205" t="e">
        <f t="shared" si="88"/>
        <v>#N/A</v>
      </c>
      <c r="S920" s="205" t="e">
        <f>IF(Comparativo!$E$6="Tabela Não Desonerada",VLOOKUP($C920,'Orçamento Base'!$D$12:$S$1673,15,FALSE),VLOOKUP($C920,#REF!,15,FALSE))</f>
        <v>#N/A</v>
      </c>
      <c r="T920" s="205" t="e">
        <f t="shared" si="89"/>
        <v>#N/A</v>
      </c>
    </row>
    <row r="921" spans="1:20" ht="15">
      <c r="A921" s="203">
        <v>1</v>
      </c>
      <c r="B921" s="203" t="e">
        <f>'Orçamento-TCE'!B921</f>
        <v>#N/A</v>
      </c>
      <c r="C921" s="229">
        <f>'Orçamento-TCE'!C921</f>
        <v>0</v>
      </c>
      <c r="D921" s="199" t="e">
        <f>'Orçamento-TCE'!G921</f>
        <v>#N/A</v>
      </c>
      <c r="E921" s="204">
        <f>'Orçamento-TCE'!H921</f>
        <v>0</v>
      </c>
      <c r="F921" s="230" t="e">
        <f>'Orçamento-TCE'!I921</f>
        <v>#N/A</v>
      </c>
      <c r="G921" s="227" t="e">
        <f>IF(Comparativo!$E$6="Tabela Não Desonerada",VLOOKUP($C921,'Orçamento Base'!$D$12:$S$1673,12,FALSE),VLOOKUP($C921,#REF!,12,FALSE))</f>
        <v>#N/A</v>
      </c>
      <c r="H921" s="228">
        <f>IFERROR(IF(Comparativo!$E$6="Tabela Não Desonerada",VLOOKUP($C921,'Orçamento Base'!$D$12:$S$1673,16,FALSE),VLOOKUP($C921,#REF!,16,FALSE)),0)</f>
        <v>0</v>
      </c>
      <c r="I921" s="575" t="e">
        <f>IF(Comparativo!$E$6="Tabela Não Desonerada",VLOOKUP($C921,'Orçamento Base'!$D$12:$S$1673,11,FALSE),VLOOKUP($C921,#REF!,11,FALSE))</f>
        <v>#N/A</v>
      </c>
      <c r="J921" s="363">
        <f>IF(Comparativo!$E$6="Tabela Não Desonerada",Encargos!$F$44,Encargos!$D$44)</f>
        <v>1.1122000000000001</v>
      </c>
      <c r="K921" s="364"/>
      <c r="L921" s="365" t="e">
        <f t="shared" si="84"/>
        <v>#N/A</v>
      </c>
      <c r="M921" s="365" t="e">
        <f t="shared" si="85"/>
        <v>#N/A</v>
      </c>
      <c r="N921" s="376" t="e">
        <f t="shared" si="86"/>
        <v>#N/A</v>
      </c>
      <c r="O921" s="205" t="e">
        <f>IF(Comparativo!$E$6="Tabela Não Desonerada",VLOOKUP($C921,'Orçamento Base'!$D$12:$S$1673,13,FALSE),VLOOKUP($C921,#REF!,13,FALSE))</f>
        <v>#N/A</v>
      </c>
      <c r="P921" s="205" t="e">
        <f t="shared" si="87"/>
        <v>#N/A</v>
      </c>
      <c r="Q921" s="205" t="e">
        <f>IF(Comparativo!$E$6="Tabela Não Desonerada",VLOOKUP($C921,'Orçamento Base'!$D$12:$S$1673,14,FALSE),VLOOKUP($C921,#REF!,14,FALSE))</f>
        <v>#N/A</v>
      </c>
      <c r="R921" s="205" t="e">
        <f t="shared" si="88"/>
        <v>#N/A</v>
      </c>
      <c r="S921" s="205" t="e">
        <f>IF(Comparativo!$E$6="Tabela Não Desonerada",VLOOKUP($C921,'Orçamento Base'!$D$12:$S$1673,15,FALSE),VLOOKUP($C921,#REF!,15,FALSE))</f>
        <v>#N/A</v>
      </c>
      <c r="T921" s="205" t="e">
        <f t="shared" si="89"/>
        <v>#N/A</v>
      </c>
    </row>
    <row r="922" spans="1:20" ht="15">
      <c r="A922" s="203">
        <v>1</v>
      </c>
      <c r="B922" s="203" t="e">
        <f>'Orçamento-TCE'!B922</f>
        <v>#N/A</v>
      </c>
      <c r="C922" s="229">
        <f>'Orçamento-TCE'!C922</f>
        <v>0</v>
      </c>
      <c r="D922" s="199" t="e">
        <f>'Orçamento-TCE'!G922</f>
        <v>#N/A</v>
      </c>
      <c r="E922" s="204">
        <f>'Orçamento-TCE'!H922</f>
        <v>0</v>
      </c>
      <c r="F922" s="230" t="e">
        <f>'Orçamento-TCE'!I922</f>
        <v>#N/A</v>
      </c>
      <c r="G922" s="227" t="e">
        <f>IF(Comparativo!$E$6="Tabela Não Desonerada",VLOOKUP($C922,'Orçamento Base'!$D$12:$S$1673,12,FALSE),VLOOKUP($C922,#REF!,12,FALSE))</f>
        <v>#N/A</v>
      </c>
      <c r="H922" s="228">
        <f>IFERROR(IF(Comparativo!$E$6="Tabela Não Desonerada",VLOOKUP($C922,'Orçamento Base'!$D$12:$S$1673,16,FALSE),VLOOKUP($C922,#REF!,16,FALSE)),0)</f>
        <v>0</v>
      </c>
      <c r="I922" s="575" t="e">
        <f>IF(Comparativo!$E$6="Tabela Não Desonerada",VLOOKUP($C922,'Orçamento Base'!$D$12:$S$1673,11,FALSE),VLOOKUP($C922,#REF!,11,FALSE))</f>
        <v>#N/A</v>
      </c>
      <c r="J922" s="363">
        <f>IF(Comparativo!$E$6="Tabela Não Desonerada",Encargos!$F$44,Encargos!$D$44)</f>
        <v>1.1122000000000001</v>
      </c>
      <c r="K922" s="364"/>
      <c r="L922" s="365" t="e">
        <f t="shared" si="84"/>
        <v>#N/A</v>
      </c>
      <c r="M922" s="365" t="e">
        <f t="shared" si="85"/>
        <v>#N/A</v>
      </c>
      <c r="N922" s="376" t="e">
        <f t="shared" si="86"/>
        <v>#N/A</v>
      </c>
      <c r="O922" s="205" t="e">
        <f>IF(Comparativo!$E$6="Tabela Não Desonerada",VLOOKUP($C922,'Orçamento Base'!$D$12:$S$1673,13,FALSE),VLOOKUP($C922,#REF!,13,FALSE))</f>
        <v>#N/A</v>
      </c>
      <c r="P922" s="205" t="e">
        <f t="shared" si="87"/>
        <v>#N/A</v>
      </c>
      <c r="Q922" s="205" t="e">
        <f>IF(Comparativo!$E$6="Tabela Não Desonerada",VLOOKUP($C922,'Orçamento Base'!$D$12:$S$1673,14,FALSE),VLOOKUP($C922,#REF!,14,FALSE))</f>
        <v>#N/A</v>
      </c>
      <c r="R922" s="205" t="e">
        <f t="shared" si="88"/>
        <v>#N/A</v>
      </c>
      <c r="S922" s="205" t="e">
        <f>IF(Comparativo!$E$6="Tabela Não Desonerada",VLOOKUP($C922,'Orçamento Base'!$D$12:$S$1673,15,FALSE),VLOOKUP($C922,#REF!,15,FALSE))</f>
        <v>#N/A</v>
      </c>
      <c r="T922" s="205" t="e">
        <f t="shared" si="89"/>
        <v>#N/A</v>
      </c>
    </row>
    <row r="923" spans="1:20" ht="15">
      <c r="A923" s="203">
        <v>1</v>
      </c>
      <c r="B923" s="203" t="e">
        <f>'Orçamento-TCE'!B923</f>
        <v>#N/A</v>
      </c>
      <c r="C923" s="229">
        <f>'Orçamento-TCE'!C923</f>
        <v>0</v>
      </c>
      <c r="D923" s="199" t="e">
        <f>'Orçamento-TCE'!G923</f>
        <v>#N/A</v>
      </c>
      <c r="E923" s="204">
        <f>'Orçamento-TCE'!H923</f>
        <v>0</v>
      </c>
      <c r="F923" s="230" t="e">
        <f>'Orçamento-TCE'!I923</f>
        <v>#N/A</v>
      </c>
      <c r="G923" s="227" t="e">
        <f>IF(Comparativo!$E$6="Tabela Não Desonerada",VLOOKUP($C923,'Orçamento Base'!$D$12:$S$1673,12,FALSE),VLOOKUP($C923,#REF!,12,FALSE))</f>
        <v>#N/A</v>
      </c>
      <c r="H923" s="228">
        <f>IFERROR(IF(Comparativo!$E$6="Tabela Não Desonerada",VLOOKUP($C923,'Orçamento Base'!$D$12:$S$1673,16,FALSE),VLOOKUP($C923,#REF!,16,FALSE)),0)</f>
        <v>0</v>
      </c>
      <c r="I923" s="575" t="e">
        <f>IF(Comparativo!$E$6="Tabela Não Desonerada",VLOOKUP($C923,'Orçamento Base'!$D$12:$S$1673,11,FALSE),VLOOKUP($C923,#REF!,11,FALSE))</f>
        <v>#N/A</v>
      </c>
      <c r="J923" s="363">
        <f>IF(Comparativo!$E$6="Tabela Não Desonerada",Encargos!$F$44,Encargos!$D$44)</f>
        <v>1.1122000000000001</v>
      </c>
      <c r="K923" s="364"/>
      <c r="L923" s="365" t="e">
        <f t="shared" si="84"/>
        <v>#N/A</v>
      </c>
      <c r="M923" s="365" t="e">
        <f t="shared" si="85"/>
        <v>#N/A</v>
      </c>
      <c r="N923" s="376" t="e">
        <f t="shared" si="86"/>
        <v>#N/A</v>
      </c>
      <c r="O923" s="205" t="e">
        <f>IF(Comparativo!$E$6="Tabela Não Desonerada",VLOOKUP($C923,'Orçamento Base'!$D$12:$S$1673,13,FALSE),VLOOKUP($C923,#REF!,13,FALSE))</f>
        <v>#N/A</v>
      </c>
      <c r="P923" s="205" t="e">
        <f t="shared" si="87"/>
        <v>#N/A</v>
      </c>
      <c r="Q923" s="205" t="e">
        <f>IF(Comparativo!$E$6="Tabela Não Desonerada",VLOOKUP($C923,'Orçamento Base'!$D$12:$S$1673,14,FALSE),VLOOKUP($C923,#REF!,14,FALSE))</f>
        <v>#N/A</v>
      </c>
      <c r="R923" s="205" t="e">
        <f t="shared" si="88"/>
        <v>#N/A</v>
      </c>
      <c r="S923" s="205" t="e">
        <f>IF(Comparativo!$E$6="Tabela Não Desonerada",VLOOKUP($C923,'Orçamento Base'!$D$12:$S$1673,15,FALSE),VLOOKUP($C923,#REF!,15,FALSE))</f>
        <v>#N/A</v>
      </c>
      <c r="T923" s="205" t="e">
        <f t="shared" si="89"/>
        <v>#N/A</v>
      </c>
    </row>
    <row r="924" spans="1:20" ht="15">
      <c r="A924" s="203">
        <v>1</v>
      </c>
      <c r="B924" s="203" t="e">
        <f>'Orçamento-TCE'!B924</f>
        <v>#N/A</v>
      </c>
      <c r="C924" s="229">
        <f>'Orçamento-TCE'!C924</f>
        <v>0</v>
      </c>
      <c r="D924" s="199" t="e">
        <f>'Orçamento-TCE'!G924</f>
        <v>#N/A</v>
      </c>
      <c r="E924" s="204">
        <f>'Orçamento-TCE'!H924</f>
        <v>0</v>
      </c>
      <c r="F924" s="230" t="e">
        <f>'Orçamento-TCE'!I924</f>
        <v>#N/A</v>
      </c>
      <c r="G924" s="227" t="e">
        <f>IF(Comparativo!$E$6="Tabela Não Desonerada",VLOOKUP($C924,'Orçamento Base'!$D$12:$S$1673,12,FALSE),VLOOKUP($C924,#REF!,12,FALSE))</f>
        <v>#N/A</v>
      </c>
      <c r="H924" s="228">
        <f>IFERROR(IF(Comparativo!$E$6="Tabela Não Desonerada",VLOOKUP($C924,'Orçamento Base'!$D$12:$S$1673,16,FALSE),VLOOKUP($C924,#REF!,16,FALSE)),0)</f>
        <v>0</v>
      </c>
      <c r="I924" s="575" t="e">
        <f>IF(Comparativo!$E$6="Tabela Não Desonerada",VLOOKUP($C924,'Orçamento Base'!$D$12:$S$1673,11,FALSE),VLOOKUP($C924,#REF!,11,FALSE))</f>
        <v>#N/A</v>
      </c>
      <c r="J924" s="363">
        <f>IF(Comparativo!$E$6="Tabela Não Desonerada",Encargos!$F$44,Encargos!$D$44)</f>
        <v>1.1122000000000001</v>
      </c>
      <c r="K924" s="364"/>
      <c r="L924" s="365" t="e">
        <f t="shared" si="84"/>
        <v>#N/A</v>
      </c>
      <c r="M924" s="365" t="e">
        <f t="shared" si="85"/>
        <v>#N/A</v>
      </c>
      <c r="N924" s="376" t="e">
        <f t="shared" si="86"/>
        <v>#N/A</v>
      </c>
      <c r="O924" s="205" t="e">
        <f>IF(Comparativo!$E$6="Tabela Não Desonerada",VLOOKUP($C924,'Orçamento Base'!$D$12:$S$1673,13,FALSE),VLOOKUP($C924,#REF!,13,FALSE))</f>
        <v>#N/A</v>
      </c>
      <c r="P924" s="205" t="e">
        <f t="shared" si="87"/>
        <v>#N/A</v>
      </c>
      <c r="Q924" s="205" t="e">
        <f>IF(Comparativo!$E$6="Tabela Não Desonerada",VLOOKUP($C924,'Orçamento Base'!$D$12:$S$1673,14,FALSE),VLOOKUP($C924,#REF!,14,FALSE))</f>
        <v>#N/A</v>
      </c>
      <c r="R924" s="205" t="e">
        <f t="shared" si="88"/>
        <v>#N/A</v>
      </c>
      <c r="S924" s="205" t="e">
        <f>IF(Comparativo!$E$6="Tabela Não Desonerada",VLOOKUP($C924,'Orçamento Base'!$D$12:$S$1673,15,FALSE),VLOOKUP($C924,#REF!,15,FALSE))</f>
        <v>#N/A</v>
      </c>
      <c r="T924" s="205" t="e">
        <f t="shared" si="89"/>
        <v>#N/A</v>
      </c>
    </row>
    <row r="925" spans="1:20" ht="15">
      <c r="A925" s="203">
        <v>1</v>
      </c>
      <c r="B925" s="203" t="e">
        <f>'Orçamento-TCE'!B925</f>
        <v>#N/A</v>
      </c>
      <c r="C925" s="229">
        <f>'Orçamento-TCE'!C925</f>
        <v>0</v>
      </c>
      <c r="D925" s="199" t="e">
        <f>'Orçamento-TCE'!G925</f>
        <v>#N/A</v>
      </c>
      <c r="E925" s="204">
        <f>'Orçamento-TCE'!H925</f>
        <v>0</v>
      </c>
      <c r="F925" s="230" t="e">
        <f>'Orçamento-TCE'!I925</f>
        <v>#N/A</v>
      </c>
      <c r="G925" s="227" t="e">
        <f>IF(Comparativo!$E$6="Tabela Não Desonerada",VLOOKUP($C925,'Orçamento Base'!$D$12:$S$1673,12,FALSE),VLOOKUP($C925,#REF!,12,FALSE))</f>
        <v>#N/A</v>
      </c>
      <c r="H925" s="228">
        <f>IFERROR(IF(Comparativo!$E$6="Tabela Não Desonerada",VLOOKUP($C925,'Orçamento Base'!$D$12:$S$1673,16,FALSE),VLOOKUP($C925,#REF!,16,FALSE)),0)</f>
        <v>0</v>
      </c>
      <c r="I925" s="575" t="e">
        <f>IF(Comparativo!$E$6="Tabela Não Desonerada",VLOOKUP($C925,'Orçamento Base'!$D$12:$S$1673,11,FALSE),VLOOKUP($C925,#REF!,11,FALSE))</f>
        <v>#N/A</v>
      </c>
      <c r="J925" s="363">
        <f>IF(Comparativo!$E$6="Tabela Não Desonerada",Encargos!$F$44,Encargos!$D$44)</f>
        <v>1.1122000000000001</v>
      </c>
      <c r="K925" s="364"/>
      <c r="L925" s="365" t="e">
        <f t="shared" si="84"/>
        <v>#N/A</v>
      </c>
      <c r="M925" s="365" t="e">
        <f t="shared" si="85"/>
        <v>#N/A</v>
      </c>
      <c r="N925" s="376" t="e">
        <f t="shared" si="86"/>
        <v>#N/A</v>
      </c>
      <c r="O925" s="205" t="e">
        <f>IF(Comparativo!$E$6="Tabela Não Desonerada",VLOOKUP($C925,'Orçamento Base'!$D$12:$S$1673,13,FALSE),VLOOKUP($C925,#REF!,13,FALSE))</f>
        <v>#N/A</v>
      </c>
      <c r="P925" s="205" t="e">
        <f t="shared" si="87"/>
        <v>#N/A</v>
      </c>
      <c r="Q925" s="205" t="e">
        <f>IF(Comparativo!$E$6="Tabela Não Desonerada",VLOOKUP($C925,'Orçamento Base'!$D$12:$S$1673,14,FALSE),VLOOKUP($C925,#REF!,14,FALSE))</f>
        <v>#N/A</v>
      </c>
      <c r="R925" s="205" t="e">
        <f t="shared" si="88"/>
        <v>#N/A</v>
      </c>
      <c r="S925" s="205" t="e">
        <f>IF(Comparativo!$E$6="Tabela Não Desonerada",VLOOKUP($C925,'Orçamento Base'!$D$12:$S$1673,15,FALSE),VLOOKUP($C925,#REF!,15,FALSE))</f>
        <v>#N/A</v>
      </c>
      <c r="T925" s="205" t="e">
        <f t="shared" si="89"/>
        <v>#N/A</v>
      </c>
    </row>
    <row r="926" spans="1:20" ht="15">
      <c r="A926" s="203">
        <v>1</v>
      </c>
      <c r="B926" s="203" t="e">
        <f>'Orçamento-TCE'!B926</f>
        <v>#N/A</v>
      </c>
      <c r="C926" s="229">
        <f>'Orçamento-TCE'!C926</f>
        <v>0</v>
      </c>
      <c r="D926" s="199" t="e">
        <f>'Orçamento-TCE'!G926</f>
        <v>#N/A</v>
      </c>
      <c r="E926" s="204">
        <f>'Orçamento-TCE'!H926</f>
        <v>0</v>
      </c>
      <c r="F926" s="230" t="e">
        <f>'Orçamento-TCE'!I926</f>
        <v>#N/A</v>
      </c>
      <c r="G926" s="227" t="e">
        <f>IF(Comparativo!$E$6="Tabela Não Desonerada",VLOOKUP($C926,'Orçamento Base'!$D$12:$S$1673,12,FALSE),VLOOKUP($C926,#REF!,12,FALSE))</f>
        <v>#N/A</v>
      </c>
      <c r="H926" s="228">
        <f>IFERROR(IF(Comparativo!$E$6="Tabela Não Desonerada",VLOOKUP($C926,'Orçamento Base'!$D$12:$S$1673,16,FALSE),VLOOKUP($C926,#REF!,16,FALSE)),0)</f>
        <v>0</v>
      </c>
      <c r="I926" s="575" t="e">
        <f>IF(Comparativo!$E$6="Tabela Não Desonerada",VLOOKUP($C926,'Orçamento Base'!$D$12:$S$1673,11,FALSE),VLOOKUP($C926,#REF!,11,FALSE))</f>
        <v>#N/A</v>
      </c>
      <c r="J926" s="363">
        <f>IF(Comparativo!$E$6="Tabela Não Desonerada",Encargos!$F$44,Encargos!$D$44)</f>
        <v>1.1122000000000001</v>
      </c>
      <c r="K926" s="364"/>
      <c r="L926" s="365" t="e">
        <f t="shared" si="84"/>
        <v>#N/A</v>
      </c>
      <c r="M926" s="365" t="e">
        <f t="shared" si="85"/>
        <v>#N/A</v>
      </c>
      <c r="N926" s="376" t="e">
        <f t="shared" si="86"/>
        <v>#N/A</v>
      </c>
      <c r="O926" s="205" t="e">
        <f>IF(Comparativo!$E$6="Tabela Não Desonerada",VLOOKUP($C926,'Orçamento Base'!$D$12:$S$1673,13,FALSE),VLOOKUP($C926,#REF!,13,FALSE))</f>
        <v>#N/A</v>
      </c>
      <c r="P926" s="205" t="e">
        <f t="shared" si="87"/>
        <v>#N/A</v>
      </c>
      <c r="Q926" s="205" t="e">
        <f>IF(Comparativo!$E$6="Tabela Não Desonerada",VLOOKUP($C926,'Orçamento Base'!$D$12:$S$1673,14,FALSE),VLOOKUP($C926,#REF!,14,FALSE))</f>
        <v>#N/A</v>
      </c>
      <c r="R926" s="205" t="e">
        <f t="shared" si="88"/>
        <v>#N/A</v>
      </c>
      <c r="S926" s="205" t="e">
        <f>IF(Comparativo!$E$6="Tabela Não Desonerada",VLOOKUP($C926,'Orçamento Base'!$D$12:$S$1673,15,FALSE),VLOOKUP($C926,#REF!,15,FALSE))</f>
        <v>#N/A</v>
      </c>
      <c r="T926" s="205" t="e">
        <f t="shared" si="89"/>
        <v>#N/A</v>
      </c>
    </row>
    <row r="927" spans="1:20" ht="15">
      <c r="A927" s="203">
        <v>1</v>
      </c>
      <c r="B927" s="203" t="e">
        <f>'Orçamento-TCE'!B927</f>
        <v>#N/A</v>
      </c>
      <c r="C927" s="229">
        <f>'Orçamento-TCE'!C927</f>
        <v>0</v>
      </c>
      <c r="D927" s="199" t="e">
        <f>'Orçamento-TCE'!G927</f>
        <v>#N/A</v>
      </c>
      <c r="E927" s="204">
        <f>'Orçamento-TCE'!H927</f>
        <v>0</v>
      </c>
      <c r="F927" s="230" t="e">
        <f>'Orçamento-TCE'!I927</f>
        <v>#N/A</v>
      </c>
      <c r="G927" s="227" t="e">
        <f>IF(Comparativo!$E$6="Tabela Não Desonerada",VLOOKUP($C927,'Orçamento Base'!$D$12:$S$1673,12,FALSE),VLOOKUP($C927,#REF!,12,FALSE))</f>
        <v>#N/A</v>
      </c>
      <c r="H927" s="228">
        <f>IFERROR(IF(Comparativo!$E$6="Tabela Não Desonerada",VLOOKUP($C927,'Orçamento Base'!$D$12:$S$1673,16,FALSE),VLOOKUP($C927,#REF!,16,FALSE)),0)</f>
        <v>0</v>
      </c>
      <c r="I927" s="575" t="e">
        <f>IF(Comparativo!$E$6="Tabela Não Desonerada",VLOOKUP($C927,'Orçamento Base'!$D$12:$S$1673,11,FALSE),VLOOKUP($C927,#REF!,11,FALSE))</f>
        <v>#N/A</v>
      </c>
      <c r="J927" s="363">
        <f>IF(Comparativo!$E$6="Tabela Não Desonerada",Encargos!$F$44,Encargos!$D$44)</f>
        <v>1.1122000000000001</v>
      </c>
      <c r="K927" s="364"/>
      <c r="L927" s="365" t="e">
        <f t="shared" si="84"/>
        <v>#N/A</v>
      </c>
      <c r="M927" s="365" t="e">
        <f t="shared" si="85"/>
        <v>#N/A</v>
      </c>
      <c r="N927" s="376" t="e">
        <f t="shared" si="86"/>
        <v>#N/A</v>
      </c>
      <c r="O927" s="205" t="e">
        <f>IF(Comparativo!$E$6="Tabela Não Desonerada",VLOOKUP($C927,'Orçamento Base'!$D$12:$S$1673,13,FALSE),VLOOKUP($C927,#REF!,13,FALSE))</f>
        <v>#N/A</v>
      </c>
      <c r="P927" s="205" t="e">
        <f t="shared" si="87"/>
        <v>#N/A</v>
      </c>
      <c r="Q927" s="205" t="e">
        <f>IF(Comparativo!$E$6="Tabela Não Desonerada",VLOOKUP($C927,'Orçamento Base'!$D$12:$S$1673,14,FALSE),VLOOKUP($C927,#REF!,14,FALSE))</f>
        <v>#N/A</v>
      </c>
      <c r="R927" s="205" t="e">
        <f t="shared" si="88"/>
        <v>#N/A</v>
      </c>
      <c r="S927" s="205" t="e">
        <f>IF(Comparativo!$E$6="Tabela Não Desonerada",VLOOKUP($C927,'Orçamento Base'!$D$12:$S$1673,15,FALSE),VLOOKUP($C927,#REF!,15,FALSE))</f>
        <v>#N/A</v>
      </c>
      <c r="T927" s="205" t="e">
        <f t="shared" si="89"/>
        <v>#N/A</v>
      </c>
    </row>
    <row r="928" spans="1:20" ht="15">
      <c r="A928" s="203">
        <v>1</v>
      </c>
      <c r="B928" s="203" t="e">
        <f>'Orçamento-TCE'!B928</f>
        <v>#N/A</v>
      </c>
      <c r="C928" s="229">
        <f>'Orçamento-TCE'!C928</f>
        <v>0</v>
      </c>
      <c r="D928" s="199" t="e">
        <f>'Orçamento-TCE'!G928</f>
        <v>#N/A</v>
      </c>
      <c r="E928" s="204">
        <f>'Orçamento-TCE'!H928</f>
        <v>0</v>
      </c>
      <c r="F928" s="230" t="e">
        <f>'Orçamento-TCE'!I928</f>
        <v>#N/A</v>
      </c>
      <c r="G928" s="227" t="e">
        <f>IF(Comparativo!$E$6="Tabela Não Desonerada",VLOOKUP($C928,'Orçamento Base'!$D$12:$S$1673,12,FALSE),VLOOKUP($C928,#REF!,12,FALSE))</f>
        <v>#N/A</v>
      </c>
      <c r="H928" s="228">
        <f>IFERROR(IF(Comparativo!$E$6="Tabela Não Desonerada",VLOOKUP($C928,'Orçamento Base'!$D$12:$S$1673,16,FALSE),VLOOKUP($C928,#REF!,16,FALSE)),0)</f>
        <v>0</v>
      </c>
      <c r="I928" s="575" t="e">
        <f>IF(Comparativo!$E$6="Tabela Não Desonerada",VLOOKUP($C928,'Orçamento Base'!$D$12:$S$1673,11,FALSE),VLOOKUP($C928,#REF!,11,FALSE))</f>
        <v>#N/A</v>
      </c>
      <c r="J928" s="363">
        <f>IF(Comparativo!$E$6="Tabela Não Desonerada",Encargos!$F$44,Encargos!$D$44)</f>
        <v>1.1122000000000001</v>
      </c>
      <c r="K928" s="364"/>
      <c r="L928" s="365" t="e">
        <f t="shared" si="84"/>
        <v>#N/A</v>
      </c>
      <c r="M928" s="365" t="e">
        <f t="shared" si="85"/>
        <v>#N/A</v>
      </c>
      <c r="N928" s="376" t="e">
        <f t="shared" si="86"/>
        <v>#N/A</v>
      </c>
      <c r="O928" s="205" t="e">
        <f>IF(Comparativo!$E$6="Tabela Não Desonerada",VLOOKUP($C928,'Orçamento Base'!$D$12:$S$1673,13,FALSE),VLOOKUP($C928,#REF!,13,FALSE))</f>
        <v>#N/A</v>
      </c>
      <c r="P928" s="205" t="e">
        <f t="shared" si="87"/>
        <v>#N/A</v>
      </c>
      <c r="Q928" s="205" t="e">
        <f>IF(Comparativo!$E$6="Tabela Não Desonerada",VLOOKUP($C928,'Orçamento Base'!$D$12:$S$1673,14,FALSE),VLOOKUP($C928,#REF!,14,FALSE))</f>
        <v>#N/A</v>
      </c>
      <c r="R928" s="205" t="e">
        <f t="shared" si="88"/>
        <v>#N/A</v>
      </c>
      <c r="S928" s="205" t="e">
        <f>IF(Comparativo!$E$6="Tabela Não Desonerada",VLOOKUP($C928,'Orçamento Base'!$D$12:$S$1673,15,FALSE),VLOOKUP($C928,#REF!,15,FALSE))</f>
        <v>#N/A</v>
      </c>
      <c r="T928" s="205" t="e">
        <f t="shared" si="89"/>
        <v>#N/A</v>
      </c>
    </row>
    <row r="929" spans="1:20" ht="15">
      <c r="A929" s="203">
        <v>1</v>
      </c>
      <c r="B929" s="203" t="e">
        <f>'Orçamento-TCE'!B929</f>
        <v>#N/A</v>
      </c>
      <c r="C929" s="229">
        <f>'Orçamento-TCE'!C929</f>
        <v>0</v>
      </c>
      <c r="D929" s="199" t="e">
        <f>'Orçamento-TCE'!G929</f>
        <v>#N/A</v>
      </c>
      <c r="E929" s="204">
        <f>'Orçamento-TCE'!H929</f>
        <v>0</v>
      </c>
      <c r="F929" s="230" t="e">
        <f>'Orçamento-TCE'!I929</f>
        <v>#N/A</v>
      </c>
      <c r="G929" s="227" t="e">
        <f>IF(Comparativo!$E$6="Tabela Não Desonerada",VLOOKUP($C929,'Orçamento Base'!$D$12:$S$1673,12,FALSE),VLOOKUP($C929,#REF!,12,FALSE))</f>
        <v>#N/A</v>
      </c>
      <c r="H929" s="228">
        <f>IFERROR(IF(Comparativo!$E$6="Tabela Não Desonerada",VLOOKUP($C929,'Orçamento Base'!$D$12:$S$1673,16,FALSE),VLOOKUP($C929,#REF!,16,FALSE)),0)</f>
        <v>0</v>
      </c>
      <c r="I929" s="575" t="e">
        <f>IF(Comparativo!$E$6="Tabela Não Desonerada",VLOOKUP($C929,'Orçamento Base'!$D$12:$S$1673,11,FALSE),VLOOKUP($C929,#REF!,11,FALSE))</f>
        <v>#N/A</v>
      </c>
      <c r="J929" s="363">
        <f>IF(Comparativo!$E$6="Tabela Não Desonerada",Encargos!$F$44,Encargos!$D$44)</f>
        <v>1.1122000000000001</v>
      </c>
      <c r="K929" s="364"/>
      <c r="L929" s="365" t="e">
        <f t="shared" si="84"/>
        <v>#N/A</v>
      </c>
      <c r="M929" s="365" t="e">
        <f t="shared" si="85"/>
        <v>#N/A</v>
      </c>
      <c r="N929" s="376" t="e">
        <f t="shared" si="86"/>
        <v>#N/A</v>
      </c>
      <c r="O929" s="205" t="e">
        <f>IF(Comparativo!$E$6="Tabela Não Desonerada",VLOOKUP($C929,'Orçamento Base'!$D$12:$S$1673,13,FALSE),VLOOKUP($C929,#REF!,13,FALSE))</f>
        <v>#N/A</v>
      </c>
      <c r="P929" s="205" t="e">
        <f t="shared" si="87"/>
        <v>#N/A</v>
      </c>
      <c r="Q929" s="205" t="e">
        <f>IF(Comparativo!$E$6="Tabela Não Desonerada",VLOOKUP($C929,'Orçamento Base'!$D$12:$S$1673,14,FALSE),VLOOKUP($C929,#REF!,14,FALSE))</f>
        <v>#N/A</v>
      </c>
      <c r="R929" s="205" t="e">
        <f t="shared" si="88"/>
        <v>#N/A</v>
      </c>
      <c r="S929" s="205" t="e">
        <f>IF(Comparativo!$E$6="Tabela Não Desonerada",VLOOKUP($C929,'Orçamento Base'!$D$12:$S$1673,15,FALSE),VLOOKUP($C929,#REF!,15,FALSE))</f>
        <v>#N/A</v>
      </c>
      <c r="T929" s="205" t="e">
        <f t="shared" si="89"/>
        <v>#N/A</v>
      </c>
    </row>
    <row r="930" spans="1:20" ht="15">
      <c r="A930" s="203">
        <v>1</v>
      </c>
      <c r="B930" s="203" t="e">
        <f>'Orçamento-TCE'!B930</f>
        <v>#N/A</v>
      </c>
      <c r="C930" s="229">
        <f>'Orçamento-TCE'!C930</f>
        <v>0</v>
      </c>
      <c r="D930" s="199" t="e">
        <f>'Orçamento-TCE'!G930</f>
        <v>#N/A</v>
      </c>
      <c r="E930" s="204">
        <f>'Orçamento-TCE'!H930</f>
        <v>0</v>
      </c>
      <c r="F930" s="230" t="e">
        <f>'Orçamento-TCE'!I930</f>
        <v>#N/A</v>
      </c>
      <c r="G930" s="227" t="e">
        <f>IF(Comparativo!$E$6="Tabela Não Desonerada",VLOOKUP($C930,'Orçamento Base'!$D$12:$S$1673,12,FALSE),VLOOKUP($C930,#REF!,12,FALSE))</f>
        <v>#N/A</v>
      </c>
      <c r="H930" s="228">
        <f>IFERROR(IF(Comparativo!$E$6="Tabela Não Desonerada",VLOOKUP($C930,'Orçamento Base'!$D$12:$S$1673,16,FALSE),VLOOKUP($C930,#REF!,16,FALSE)),0)</f>
        <v>0</v>
      </c>
      <c r="I930" s="575" t="e">
        <f>IF(Comparativo!$E$6="Tabela Não Desonerada",VLOOKUP($C930,'Orçamento Base'!$D$12:$S$1673,11,FALSE),VLOOKUP($C930,#REF!,11,FALSE))</f>
        <v>#N/A</v>
      </c>
      <c r="J930" s="363">
        <f>IF(Comparativo!$E$6="Tabela Não Desonerada",Encargos!$F$44,Encargos!$D$44)</f>
        <v>1.1122000000000001</v>
      </c>
      <c r="K930" s="364"/>
      <c r="L930" s="365" t="e">
        <f t="shared" si="84"/>
        <v>#N/A</v>
      </c>
      <c r="M930" s="365" t="e">
        <f t="shared" si="85"/>
        <v>#N/A</v>
      </c>
      <c r="N930" s="376" t="e">
        <f t="shared" si="86"/>
        <v>#N/A</v>
      </c>
      <c r="O930" s="205" t="e">
        <f>IF(Comparativo!$E$6="Tabela Não Desonerada",VLOOKUP($C930,'Orçamento Base'!$D$12:$S$1673,13,FALSE),VLOOKUP($C930,#REF!,13,FALSE))</f>
        <v>#N/A</v>
      </c>
      <c r="P930" s="205" t="e">
        <f t="shared" si="87"/>
        <v>#N/A</v>
      </c>
      <c r="Q930" s="205" t="e">
        <f>IF(Comparativo!$E$6="Tabela Não Desonerada",VLOOKUP($C930,'Orçamento Base'!$D$12:$S$1673,14,FALSE),VLOOKUP($C930,#REF!,14,FALSE))</f>
        <v>#N/A</v>
      </c>
      <c r="R930" s="205" t="e">
        <f t="shared" si="88"/>
        <v>#N/A</v>
      </c>
      <c r="S930" s="205" t="e">
        <f>IF(Comparativo!$E$6="Tabela Não Desonerada",VLOOKUP($C930,'Orçamento Base'!$D$12:$S$1673,15,FALSE),VLOOKUP($C930,#REF!,15,FALSE))</f>
        <v>#N/A</v>
      </c>
      <c r="T930" s="205" t="e">
        <f t="shared" si="89"/>
        <v>#N/A</v>
      </c>
    </row>
    <row r="931" spans="1:20" ht="15">
      <c r="A931" s="203">
        <v>1</v>
      </c>
      <c r="B931" s="203" t="e">
        <f>'Orçamento-TCE'!B931</f>
        <v>#N/A</v>
      </c>
      <c r="C931" s="229">
        <f>'Orçamento-TCE'!C931</f>
        <v>0</v>
      </c>
      <c r="D931" s="199" t="e">
        <f>'Orçamento-TCE'!G931</f>
        <v>#N/A</v>
      </c>
      <c r="E931" s="204">
        <f>'Orçamento-TCE'!H931</f>
        <v>0</v>
      </c>
      <c r="F931" s="230" t="e">
        <f>'Orçamento-TCE'!I931</f>
        <v>#N/A</v>
      </c>
      <c r="G931" s="227" t="e">
        <f>IF(Comparativo!$E$6="Tabela Não Desonerada",VLOOKUP($C931,'Orçamento Base'!$D$12:$S$1673,12,FALSE),VLOOKUP($C931,#REF!,12,FALSE))</f>
        <v>#N/A</v>
      </c>
      <c r="H931" s="228">
        <f>IFERROR(IF(Comparativo!$E$6="Tabela Não Desonerada",VLOOKUP($C931,'Orçamento Base'!$D$12:$S$1673,16,FALSE),VLOOKUP($C931,#REF!,16,FALSE)),0)</f>
        <v>0</v>
      </c>
      <c r="I931" s="575" t="e">
        <f>IF(Comparativo!$E$6="Tabela Não Desonerada",VLOOKUP($C931,'Orçamento Base'!$D$12:$S$1673,11,FALSE),VLOOKUP($C931,#REF!,11,FALSE))</f>
        <v>#N/A</v>
      </c>
      <c r="J931" s="363">
        <f>IF(Comparativo!$E$6="Tabela Não Desonerada",Encargos!$F$44,Encargos!$D$44)</f>
        <v>1.1122000000000001</v>
      </c>
      <c r="K931" s="364"/>
      <c r="L931" s="365" t="e">
        <f t="shared" si="84"/>
        <v>#N/A</v>
      </c>
      <c r="M931" s="365" t="e">
        <f t="shared" si="85"/>
        <v>#N/A</v>
      </c>
      <c r="N931" s="376" t="e">
        <f t="shared" si="86"/>
        <v>#N/A</v>
      </c>
      <c r="O931" s="205" t="e">
        <f>IF(Comparativo!$E$6="Tabela Não Desonerada",VLOOKUP($C931,'Orçamento Base'!$D$12:$S$1673,13,FALSE),VLOOKUP($C931,#REF!,13,FALSE))</f>
        <v>#N/A</v>
      </c>
      <c r="P931" s="205" t="e">
        <f t="shared" si="87"/>
        <v>#N/A</v>
      </c>
      <c r="Q931" s="205" t="e">
        <f>IF(Comparativo!$E$6="Tabela Não Desonerada",VLOOKUP($C931,'Orçamento Base'!$D$12:$S$1673,14,FALSE),VLOOKUP($C931,#REF!,14,FALSE))</f>
        <v>#N/A</v>
      </c>
      <c r="R931" s="205" t="e">
        <f t="shared" si="88"/>
        <v>#N/A</v>
      </c>
      <c r="S931" s="205" t="e">
        <f>IF(Comparativo!$E$6="Tabela Não Desonerada",VLOOKUP($C931,'Orçamento Base'!$D$12:$S$1673,15,FALSE),VLOOKUP($C931,#REF!,15,FALSE))</f>
        <v>#N/A</v>
      </c>
      <c r="T931" s="205" t="e">
        <f t="shared" si="89"/>
        <v>#N/A</v>
      </c>
    </row>
    <row r="932" spans="1:20" ht="15">
      <c r="A932" s="203">
        <v>1</v>
      </c>
      <c r="B932" s="203" t="e">
        <f>'Orçamento-TCE'!B932</f>
        <v>#N/A</v>
      </c>
      <c r="C932" s="229">
        <f>'Orçamento-TCE'!C932</f>
        <v>0</v>
      </c>
      <c r="D932" s="199" t="e">
        <f>'Orçamento-TCE'!G932</f>
        <v>#N/A</v>
      </c>
      <c r="E932" s="204">
        <f>'Orçamento-TCE'!H932</f>
        <v>0</v>
      </c>
      <c r="F932" s="230" t="e">
        <f>'Orçamento-TCE'!I932</f>
        <v>#N/A</v>
      </c>
      <c r="G932" s="227" t="e">
        <f>IF(Comparativo!$E$6="Tabela Não Desonerada",VLOOKUP($C932,'Orçamento Base'!$D$12:$S$1673,12,FALSE),VLOOKUP($C932,#REF!,12,FALSE))</f>
        <v>#N/A</v>
      </c>
      <c r="H932" s="228">
        <f>IFERROR(IF(Comparativo!$E$6="Tabela Não Desonerada",VLOOKUP($C932,'Orçamento Base'!$D$12:$S$1673,16,FALSE),VLOOKUP($C932,#REF!,16,FALSE)),0)</f>
        <v>0</v>
      </c>
      <c r="I932" s="575" t="e">
        <f>IF(Comparativo!$E$6="Tabela Não Desonerada",VLOOKUP($C932,'Orçamento Base'!$D$12:$S$1673,11,FALSE),VLOOKUP($C932,#REF!,11,FALSE))</f>
        <v>#N/A</v>
      </c>
      <c r="J932" s="363">
        <f>IF(Comparativo!$E$6="Tabela Não Desonerada",Encargos!$F$44,Encargos!$D$44)</f>
        <v>1.1122000000000001</v>
      </c>
      <c r="K932" s="364"/>
      <c r="L932" s="365" t="e">
        <f t="shared" si="84"/>
        <v>#N/A</v>
      </c>
      <c r="M932" s="365" t="e">
        <f t="shared" si="85"/>
        <v>#N/A</v>
      </c>
      <c r="N932" s="376" t="e">
        <f t="shared" si="86"/>
        <v>#N/A</v>
      </c>
      <c r="O932" s="205" t="e">
        <f>IF(Comparativo!$E$6="Tabela Não Desonerada",VLOOKUP($C932,'Orçamento Base'!$D$12:$S$1673,13,FALSE),VLOOKUP($C932,#REF!,13,FALSE))</f>
        <v>#N/A</v>
      </c>
      <c r="P932" s="205" t="e">
        <f t="shared" si="87"/>
        <v>#N/A</v>
      </c>
      <c r="Q932" s="205" t="e">
        <f>IF(Comparativo!$E$6="Tabela Não Desonerada",VLOOKUP($C932,'Orçamento Base'!$D$12:$S$1673,14,FALSE),VLOOKUP($C932,#REF!,14,FALSE))</f>
        <v>#N/A</v>
      </c>
      <c r="R932" s="205" t="e">
        <f t="shared" si="88"/>
        <v>#N/A</v>
      </c>
      <c r="S932" s="205" t="e">
        <f>IF(Comparativo!$E$6="Tabela Não Desonerada",VLOOKUP($C932,'Orçamento Base'!$D$12:$S$1673,15,FALSE),VLOOKUP($C932,#REF!,15,FALSE))</f>
        <v>#N/A</v>
      </c>
      <c r="T932" s="205" t="e">
        <f t="shared" si="89"/>
        <v>#N/A</v>
      </c>
    </row>
    <row r="933" spans="1:20" ht="15">
      <c r="A933" s="203">
        <v>1</v>
      </c>
      <c r="B933" s="203" t="e">
        <f>'Orçamento-TCE'!B933</f>
        <v>#N/A</v>
      </c>
      <c r="C933" s="229">
        <f>'Orçamento-TCE'!C933</f>
        <v>0</v>
      </c>
      <c r="D933" s="199" t="e">
        <f>'Orçamento-TCE'!G933</f>
        <v>#N/A</v>
      </c>
      <c r="E933" s="204">
        <f>'Orçamento-TCE'!H933</f>
        <v>0</v>
      </c>
      <c r="F933" s="230" t="e">
        <f>'Orçamento-TCE'!I933</f>
        <v>#N/A</v>
      </c>
      <c r="G933" s="227" t="e">
        <f>IF(Comparativo!$E$6="Tabela Não Desonerada",VLOOKUP($C933,'Orçamento Base'!$D$12:$S$1673,12,FALSE),VLOOKUP($C933,#REF!,12,FALSE))</f>
        <v>#N/A</v>
      </c>
      <c r="H933" s="228">
        <f>IFERROR(IF(Comparativo!$E$6="Tabela Não Desonerada",VLOOKUP($C933,'Orçamento Base'!$D$12:$S$1673,16,FALSE),VLOOKUP($C933,#REF!,16,FALSE)),0)</f>
        <v>0</v>
      </c>
      <c r="I933" s="575" t="e">
        <f>IF(Comparativo!$E$6="Tabela Não Desonerada",VLOOKUP($C933,'Orçamento Base'!$D$12:$S$1673,11,FALSE),VLOOKUP($C933,#REF!,11,FALSE))</f>
        <v>#N/A</v>
      </c>
      <c r="J933" s="363">
        <f>IF(Comparativo!$E$6="Tabela Não Desonerada",Encargos!$F$44,Encargos!$D$44)</f>
        <v>1.1122000000000001</v>
      </c>
      <c r="K933" s="364"/>
      <c r="L933" s="365" t="e">
        <f t="shared" si="84"/>
        <v>#N/A</v>
      </c>
      <c r="M933" s="365" t="e">
        <f t="shared" si="85"/>
        <v>#N/A</v>
      </c>
      <c r="N933" s="376" t="e">
        <f t="shared" si="86"/>
        <v>#N/A</v>
      </c>
      <c r="O933" s="205" t="e">
        <f>IF(Comparativo!$E$6="Tabela Não Desonerada",VLOOKUP($C933,'Orçamento Base'!$D$12:$S$1673,13,FALSE),VLOOKUP($C933,#REF!,13,FALSE))</f>
        <v>#N/A</v>
      </c>
      <c r="P933" s="205" t="e">
        <f t="shared" si="87"/>
        <v>#N/A</v>
      </c>
      <c r="Q933" s="205" t="e">
        <f>IF(Comparativo!$E$6="Tabela Não Desonerada",VLOOKUP($C933,'Orçamento Base'!$D$12:$S$1673,14,FALSE),VLOOKUP($C933,#REF!,14,FALSE))</f>
        <v>#N/A</v>
      </c>
      <c r="R933" s="205" t="e">
        <f t="shared" si="88"/>
        <v>#N/A</v>
      </c>
      <c r="S933" s="205" t="e">
        <f>IF(Comparativo!$E$6="Tabela Não Desonerada",VLOOKUP($C933,'Orçamento Base'!$D$12:$S$1673,15,FALSE),VLOOKUP($C933,#REF!,15,FALSE))</f>
        <v>#N/A</v>
      </c>
      <c r="T933" s="205" t="e">
        <f t="shared" si="89"/>
        <v>#N/A</v>
      </c>
    </row>
    <row r="934" spans="1:20" ht="15">
      <c r="A934" s="203">
        <v>1</v>
      </c>
      <c r="B934" s="203" t="e">
        <f>'Orçamento-TCE'!B934</f>
        <v>#N/A</v>
      </c>
      <c r="C934" s="229">
        <f>'Orçamento-TCE'!C934</f>
        <v>0</v>
      </c>
      <c r="D934" s="199" t="e">
        <f>'Orçamento-TCE'!G934</f>
        <v>#N/A</v>
      </c>
      <c r="E934" s="204">
        <f>'Orçamento-TCE'!H934</f>
        <v>0</v>
      </c>
      <c r="F934" s="230" t="e">
        <f>'Orçamento-TCE'!I934</f>
        <v>#N/A</v>
      </c>
      <c r="G934" s="227" t="e">
        <f>IF(Comparativo!$E$6="Tabela Não Desonerada",VLOOKUP($C934,'Orçamento Base'!$D$12:$S$1673,12,FALSE),VLOOKUP($C934,#REF!,12,FALSE))</f>
        <v>#N/A</v>
      </c>
      <c r="H934" s="228">
        <f>IFERROR(IF(Comparativo!$E$6="Tabela Não Desonerada",VLOOKUP($C934,'Orçamento Base'!$D$12:$S$1673,16,FALSE),VLOOKUP($C934,#REF!,16,FALSE)),0)</f>
        <v>0</v>
      </c>
      <c r="I934" s="575" t="e">
        <f>IF(Comparativo!$E$6="Tabela Não Desonerada",VLOOKUP($C934,'Orçamento Base'!$D$12:$S$1673,11,FALSE),VLOOKUP($C934,#REF!,11,FALSE))</f>
        <v>#N/A</v>
      </c>
      <c r="J934" s="363">
        <f>IF(Comparativo!$E$6="Tabela Não Desonerada",Encargos!$F$44,Encargos!$D$44)</f>
        <v>1.1122000000000001</v>
      </c>
      <c r="K934" s="364"/>
      <c r="L934" s="365" t="e">
        <f t="shared" si="84"/>
        <v>#N/A</v>
      </c>
      <c r="M934" s="365" t="e">
        <f t="shared" si="85"/>
        <v>#N/A</v>
      </c>
      <c r="N934" s="376" t="e">
        <f t="shared" si="86"/>
        <v>#N/A</v>
      </c>
      <c r="O934" s="205" t="e">
        <f>IF(Comparativo!$E$6="Tabela Não Desonerada",VLOOKUP($C934,'Orçamento Base'!$D$12:$S$1673,13,FALSE),VLOOKUP($C934,#REF!,13,FALSE))</f>
        <v>#N/A</v>
      </c>
      <c r="P934" s="205" t="e">
        <f t="shared" si="87"/>
        <v>#N/A</v>
      </c>
      <c r="Q934" s="205" t="e">
        <f>IF(Comparativo!$E$6="Tabela Não Desonerada",VLOOKUP($C934,'Orçamento Base'!$D$12:$S$1673,14,FALSE),VLOOKUP($C934,#REF!,14,FALSE))</f>
        <v>#N/A</v>
      </c>
      <c r="R934" s="205" t="e">
        <f t="shared" si="88"/>
        <v>#N/A</v>
      </c>
      <c r="S934" s="205" t="e">
        <f>IF(Comparativo!$E$6="Tabela Não Desonerada",VLOOKUP($C934,'Orçamento Base'!$D$12:$S$1673,15,FALSE),VLOOKUP($C934,#REF!,15,FALSE))</f>
        <v>#N/A</v>
      </c>
      <c r="T934" s="205" t="e">
        <f t="shared" si="89"/>
        <v>#N/A</v>
      </c>
    </row>
    <row r="935" spans="1:20" ht="15">
      <c r="A935" s="203">
        <v>1</v>
      </c>
      <c r="B935" s="203" t="e">
        <f>'Orçamento-TCE'!B935</f>
        <v>#N/A</v>
      </c>
      <c r="C935" s="229">
        <f>'Orçamento-TCE'!C935</f>
        <v>0</v>
      </c>
      <c r="D935" s="199" t="e">
        <f>'Orçamento-TCE'!G935</f>
        <v>#N/A</v>
      </c>
      <c r="E935" s="204">
        <f>'Orçamento-TCE'!H935</f>
        <v>0</v>
      </c>
      <c r="F935" s="230" t="e">
        <f>'Orçamento-TCE'!I935</f>
        <v>#N/A</v>
      </c>
      <c r="G935" s="227" t="e">
        <f>IF(Comparativo!$E$6="Tabela Não Desonerada",VLOOKUP($C935,'Orçamento Base'!$D$12:$S$1673,12,FALSE),VLOOKUP($C935,#REF!,12,FALSE))</f>
        <v>#N/A</v>
      </c>
      <c r="H935" s="228">
        <f>IFERROR(IF(Comparativo!$E$6="Tabela Não Desonerada",VLOOKUP($C935,'Orçamento Base'!$D$12:$S$1673,16,FALSE),VLOOKUP($C935,#REF!,16,FALSE)),0)</f>
        <v>0</v>
      </c>
      <c r="I935" s="575" t="e">
        <f>IF(Comparativo!$E$6="Tabela Não Desonerada",VLOOKUP($C935,'Orçamento Base'!$D$12:$S$1673,11,FALSE),VLOOKUP($C935,#REF!,11,FALSE))</f>
        <v>#N/A</v>
      </c>
      <c r="J935" s="363">
        <f>IF(Comparativo!$E$6="Tabela Não Desonerada",Encargos!$F$44,Encargos!$D$44)</f>
        <v>1.1122000000000001</v>
      </c>
      <c r="K935" s="364"/>
      <c r="L935" s="365" t="e">
        <f t="shared" si="84"/>
        <v>#N/A</v>
      </c>
      <c r="M935" s="365" t="e">
        <f t="shared" si="85"/>
        <v>#N/A</v>
      </c>
      <c r="N935" s="376" t="e">
        <f t="shared" si="86"/>
        <v>#N/A</v>
      </c>
      <c r="O935" s="205" t="e">
        <f>IF(Comparativo!$E$6="Tabela Não Desonerada",VLOOKUP($C935,'Orçamento Base'!$D$12:$S$1673,13,FALSE),VLOOKUP($C935,#REF!,13,FALSE))</f>
        <v>#N/A</v>
      </c>
      <c r="P935" s="205" t="e">
        <f t="shared" si="87"/>
        <v>#N/A</v>
      </c>
      <c r="Q935" s="205" t="e">
        <f>IF(Comparativo!$E$6="Tabela Não Desonerada",VLOOKUP($C935,'Orçamento Base'!$D$12:$S$1673,14,FALSE),VLOOKUP($C935,#REF!,14,FALSE))</f>
        <v>#N/A</v>
      </c>
      <c r="R935" s="205" t="e">
        <f t="shared" si="88"/>
        <v>#N/A</v>
      </c>
      <c r="S935" s="205" t="e">
        <f>IF(Comparativo!$E$6="Tabela Não Desonerada",VLOOKUP($C935,'Orçamento Base'!$D$12:$S$1673,15,FALSE),VLOOKUP($C935,#REF!,15,FALSE))</f>
        <v>#N/A</v>
      </c>
      <c r="T935" s="205" t="e">
        <f t="shared" si="89"/>
        <v>#N/A</v>
      </c>
    </row>
    <row r="936" spans="1:20" ht="15">
      <c r="A936" s="203">
        <v>1</v>
      </c>
      <c r="B936" s="203" t="e">
        <f>'Orçamento-TCE'!B936</f>
        <v>#N/A</v>
      </c>
      <c r="C936" s="229">
        <f>'Orçamento-TCE'!C936</f>
        <v>0</v>
      </c>
      <c r="D936" s="199" t="e">
        <f>'Orçamento-TCE'!G936</f>
        <v>#N/A</v>
      </c>
      <c r="E936" s="204">
        <f>'Orçamento-TCE'!H936</f>
        <v>0</v>
      </c>
      <c r="F936" s="230" t="e">
        <f>'Orçamento-TCE'!I936</f>
        <v>#N/A</v>
      </c>
      <c r="G936" s="227" t="e">
        <f>IF(Comparativo!$E$6="Tabela Não Desonerada",VLOOKUP($C936,'Orçamento Base'!$D$12:$S$1673,12,FALSE),VLOOKUP($C936,#REF!,12,FALSE))</f>
        <v>#N/A</v>
      </c>
      <c r="H936" s="228">
        <f>IFERROR(IF(Comparativo!$E$6="Tabela Não Desonerada",VLOOKUP($C936,'Orçamento Base'!$D$12:$S$1673,16,FALSE),VLOOKUP($C936,#REF!,16,FALSE)),0)</f>
        <v>0</v>
      </c>
      <c r="I936" s="575" t="e">
        <f>IF(Comparativo!$E$6="Tabela Não Desonerada",VLOOKUP($C936,'Orçamento Base'!$D$12:$S$1673,11,FALSE),VLOOKUP($C936,#REF!,11,FALSE))</f>
        <v>#N/A</v>
      </c>
      <c r="J936" s="363">
        <f>IF(Comparativo!$E$6="Tabela Não Desonerada",Encargos!$F$44,Encargos!$D$44)</f>
        <v>1.1122000000000001</v>
      </c>
      <c r="K936" s="364"/>
      <c r="L936" s="365" t="e">
        <f t="shared" si="84"/>
        <v>#N/A</v>
      </c>
      <c r="M936" s="365" t="e">
        <f t="shared" si="85"/>
        <v>#N/A</v>
      </c>
      <c r="N936" s="376" t="e">
        <f t="shared" si="86"/>
        <v>#N/A</v>
      </c>
      <c r="O936" s="205" t="e">
        <f>IF(Comparativo!$E$6="Tabela Não Desonerada",VLOOKUP($C936,'Orçamento Base'!$D$12:$S$1673,13,FALSE),VLOOKUP($C936,#REF!,13,FALSE))</f>
        <v>#N/A</v>
      </c>
      <c r="P936" s="205" t="e">
        <f t="shared" si="87"/>
        <v>#N/A</v>
      </c>
      <c r="Q936" s="205" t="e">
        <f>IF(Comparativo!$E$6="Tabela Não Desonerada",VLOOKUP($C936,'Orçamento Base'!$D$12:$S$1673,14,FALSE),VLOOKUP($C936,#REF!,14,FALSE))</f>
        <v>#N/A</v>
      </c>
      <c r="R936" s="205" t="e">
        <f t="shared" si="88"/>
        <v>#N/A</v>
      </c>
      <c r="S936" s="205" t="e">
        <f>IF(Comparativo!$E$6="Tabela Não Desonerada",VLOOKUP($C936,'Orçamento Base'!$D$12:$S$1673,15,FALSE),VLOOKUP($C936,#REF!,15,FALSE))</f>
        <v>#N/A</v>
      </c>
      <c r="T936" s="205" t="e">
        <f t="shared" si="89"/>
        <v>#N/A</v>
      </c>
    </row>
    <row r="937" spans="1:20" ht="15">
      <c r="A937" s="203">
        <v>1</v>
      </c>
      <c r="B937" s="203" t="e">
        <f>'Orçamento-TCE'!B937</f>
        <v>#N/A</v>
      </c>
      <c r="C937" s="229">
        <f>'Orçamento-TCE'!C937</f>
        <v>0</v>
      </c>
      <c r="D937" s="199" t="e">
        <f>'Orçamento-TCE'!G937</f>
        <v>#N/A</v>
      </c>
      <c r="E937" s="204">
        <f>'Orçamento-TCE'!H937</f>
        <v>0</v>
      </c>
      <c r="F937" s="230" t="e">
        <f>'Orçamento-TCE'!I937</f>
        <v>#N/A</v>
      </c>
      <c r="G937" s="227" t="e">
        <f>IF(Comparativo!$E$6="Tabela Não Desonerada",VLOOKUP($C937,'Orçamento Base'!$D$12:$S$1673,12,FALSE),VLOOKUP($C937,#REF!,12,FALSE))</f>
        <v>#N/A</v>
      </c>
      <c r="H937" s="228">
        <f>IFERROR(IF(Comparativo!$E$6="Tabela Não Desonerada",VLOOKUP($C937,'Orçamento Base'!$D$12:$S$1673,16,FALSE),VLOOKUP($C937,#REF!,16,FALSE)),0)</f>
        <v>0</v>
      </c>
      <c r="I937" s="575" t="e">
        <f>IF(Comparativo!$E$6="Tabela Não Desonerada",VLOOKUP($C937,'Orçamento Base'!$D$12:$S$1673,11,FALSE),VLOOKUP($C937,#REF!,11,FALSE))</f>
        <v>#N/A</v>
      </c>
      <c r="J937" s="363">
        <f>IF(Comparativo!$E$6="Tabela Não Desonerada",Encargos!$F$44,Encargos!$D$44)</f>
        <v>1.1122000000000001</v>
      </c>
      <c r="K937" s="364"/>
      <c r="L937" s="365" t="e">
        <f t="shared" si="84"/>
        <v>#N/A</v>
      </c>
      <c r="M937" s="365" t="e">
        <f t="shared" si="85"/>
        <v>#N/A</v>
      </c>
      <c r="N937" s="376" t="e">
        <f t="shared" si="86"/>
        <v>#N/A</v>
      </c>
      <c r="O937" s="205" t="e">
        <f>IF(Comparativo!$E$6="Tabela Não Desonerada",VLOOKUP($C937,'Orçamento Base'!$D$12:$S$1673,13,FALSE),VLOOKUP($C937,#REF!,13,FALSE))</f>
        <v>#N/A</v>
      </c>
      <c r="P937" s="205" t="e">
        <f t="shared" si="87"/>
        <v>#N/A</v>
      </c>
      <c r="Q937" s="205" t="e">
        <f>IF(Comparativo!$E$6="Tabela Não Desonerada",VLOOKUP($C937,'Orçamento Base'!$D$12:$S$1673,14,FALSE),VLOOKUP($C937,#REF!,14,FALSE))</f>
        <v>#N/A</v>
      </c>
      <c r="R937" s="205" t="e">
        <f t="shared" si="88"/>
        <v>#N/A</v>
      </c>
      <c r="S937" s="205" t="e">
        <f>IF(Comparativo!$E$6="Tabela Não Desonerada",VLOOKUP($C937,'Orçamento Base'!$D$12:$S$1673,15,FALSE),VLOOKUP($C937,#REF!,15,FALSE))</f>
        <v>#N/A</v>
      </c>
      <c r="T937" s="205" t="e">
        <f t="shared" si="89"/>
        <v>#N/A</v>
      </c>
    </row>
    <row r="938" spans="1:20" ht="15">
      <c r="A938" s="203">
        <v>1</v>
      </c>
      <c r="B938" s="203" t="e">
        <f>'Orçamento-TCE'!B938</f>
        <v>#N/A</v>
      </c>
      <c r="C938" s="229">
        <f>'Orçamento-TCE'!C938</f>
        <v>0</v>
      </c>
      <c r="D938" s="199" t="e">
        <f>'Orçamento-TCE'!G938</f>
        <v>#N/A</v>
      </c>
      <c r="E938" s="204">
        <f>'Orçamento-TCE'!H938</f>
        <v>0</v>
      </c>
      <c r="F938" s="230" t="e">
        <f>'Orçamento-TCE'!I938</f>
        <v>#N/A</v>
      </c>
      <c r="G938" s="227" t="e">
        <f>IF(Comparativo!$E$6="Tabela Não Desonerada",VLOOKUP($C938,'Orçamento Base'!$D$12:$S$1673,12,FALSE),VLOOKUP($C938,#REF!,12,FALSE))</f>
        <v>#N/A</v>
      </c>
      <c r="H938" s="228">
        <f>IFERROR(IF(Comparativo!$E$6="Tabela Não Desonerada",VLOOKUP($C938,'Orçamento Base'!$D$12:$S$1673,16,FALSE),VLOOKUP($C938,#REF!,16,FALSE)),0)</f>
        <v>0</v>
      </c>
      <c r="I938" s="575" t="e">
        <f>IF(Comparativo!$E$6="Tabela Não Desonerada",VLOOKUP($C938,'Orçamento Base'!$D$12:$S$1673,11,FALSE),VLOOKUP($C938,#REF!,11,FALSE))</f>
        <v>#N/A</v>
      </c>
      <c r="J938" s="363">
        <f>IF(Comparativo!$E$6="Tabela Não Desonerada",Encargos!$F$44,Encargos!$D$44)</f>
        <v>1.1122000000000001</v>
      </c>
      <c r="K938" s="364"/>
      <c r="L938" s="365" t="e">
        <f t="shared" si="84"/>
        <v>#N/A</v>
      </c>
      <c r="M938" s="365" t="e">
        <f t="shared" si="85"/>
        <v>#N/A</v>
      </c>
      <c r="N938" s="376" t="e">
        <f t="shared" si="86"/>
        <v>#N/A</v>
      </c>
      <c r="O938" s="205" t="e">
        <f>IF(Comparativo!$E$6="Tabela Não Desonerada",VLOOKUP($C938,'Orçamento Base'!$D$12:$S$1673,13,FALSE),VLOOKUP($C938,#REF!,13,FALSE))</f>
        <v>#N/A</v>
      </c>
      <c r="P938" s="205" t="e">
        <f t="shared" si="87"/>
        <v>#N/A</v>
      </c>
      <c r="Q938" s="205" t="e">
        <f>IF(Comparativo!$E$6="Tabela Não Desonerada",VLOOKUP($C938,'Orçamento Base'!$D$12:$S$1673,14,FALSE),VLOOKUP($C938,#REF!,14,FALSE))</f>
        <v>#N/A</v>
      </c>
      <c r="R938" s="205" t="e">
        <f t="shared" si="88"/>
        <v>#N/A</v>
      </c>
      <c r="S938" s="205" t="e">
        <f>IF(Comparativo!$E$6="Tabela Não Desonerada",VLOOKUP($C938,'Orçamento Base'!$D$12:$S$1673,15,FALSE),VLOOKUP($C938,#REF!,15,FALSE))</f>
        <v>#N/A</v>
      </c>
      <c r="T938" s="205" t="e">
        <f t="shared" si="89"/>
        <v>#N/A</v>
      </c>
    </row>
    <row r="939" spans="1:20" ht="15">
      <c r="A939" s="203">
        <v>1</v>
      </c>
      <c r="B939" s="203" t="e">
        <f>'Orçamento-TCE'!B939</f>
        <v>#N/A</v>
      </c>
      <c r="C939" s="229">
        <f>'Orçamento-TCE'!C939</f>
        <v>0</v>
      </c>
      <c r="D939" s="199" t="e">
        <f>'Orçamento-TCE'!G939</f>
        <v>#N/A</v>
      </c>
      <c r="E939" s="204">
        <f>'Orçamento-TCE'!H939</f>
        <v>0</v>
      </c>
      <c r="F939" s="230" t="e">
        <f>'Orçamento-TCE'!I939</f>
        <v>#N/A</v>
      </c>
      <c r="G939" s="227" t="e">
        <f>IF(Comparativo!$E$6="Tabela Não Desonerada",VLOOKUP($C939,'Orçamento Base'!$D$12:$S$1673,12,FALSE),VLOOKUP($C939,#REF!,12,FALSE))</f>
        <v>#N/A</v>
      </c>
      <c r="H939" s="228">
        <f>IFERROR(IF(Comparativo!$E$6="Tabela Não Desonerada",VLOOKUP($C939,'Orçamento Base'!$D$12:$S$1673,16,FALSE),VLOOKUP($C939,#REF!,16,FALSE)),0)</f>
        <v>0</v>
      </c>
      <c r="I939" s="575" t="e">
        <f>IF(Comparativo!$E$6="Tabela Não Desonerada",VLOOKUP($C939,'Orçamento Base'!$D$12:$S$1673,11,FALSE),VLOOKUP($C939,#REF!,11,FALSE))</f>
        <v>#N/A</v>
      </c>
      <c r="J939" s="363">
        <f>IF(Comparativo!$E$6="Tabela Não Desonerada",Encargos!$F$44,Encargos!$D$44)</f>
        <v>1.1122000000000001</v>
      </c>
      <c r="K939" s="364"/>
      <c r="L939" s="365" t="e">
        <f t="shared" si="84"/>
        <v>#N/A</v>
      </c>
      <c r="M939" s="365" t="e">
        <f t="shared" si="85"/>
        <v>#N/A</v>
      </c>
      <c r="N939" s="376" t="e">
        <f t="shared" si="86"/>
        <v>#N/A</v>
      </c>
      <c r="O939" s="205" t="e">
        <f>IF(Comparativo!$E$6="Tabela Não Desonerada",VLOOKUP($C939,'Orçamento Base'!$D$12:$S$1673,13,FALSE),VLOOKUP($C939,#REF!,13,FALSE))</f>
        <v>#N/A</v>
      </c>
      <c r="P939" s="205" t="e">
        <f t="shared" si="87"/>
        <v>#N/A</v>
      </c>
      <c r="Q939" s="205" t="e">
        <f>IF(Comparativo!$E$6="Tabela Não Desonerada",VLOOKUP($C939,'Orçamento Base'!$D$12:$S$1673,14,FALSE),VLOOKUP($C939,#REF!,14,FALSE))</f>
        <v>#N/A</v>
      </c>
      <c r="R939" s="205" t="e">
        <f t="shared" si="88"/>
        <v>#N/A</v>
      </c>
      <c r="S939" s="205" t="e">
        <f>IF(Comparativo!$E$6="Tabela Não Desonerada",VLOOKUP($C939,'Orçamento Base'!$D$12:$S$1673,15,FALSE),VLOOKUP($C939,#REF!,15,FALSE))</f>
        <v>#N/A</v>
      </c>
      <c r="T939" s="205" t="e">
        <f t="shared" si="89"/>
        <v>#N/A</v>
      </c>
    </row>
    <row r="940" spans="1:20" ht="15">
      <c r="A940" s="203">
        <v>1</v>
      </c>
      <c r="B940" s="203" t="e">
        <f>'Orçamento-TCE'!B940</f>
        <v>#N/A</v>
      </c>
      <c r="C940" s="229">
        <f>'Orçamento-TCE'!C940</f>
        <v>0</v>
      </c>
      <c r="D940" s="199" t="e">
        <f>'Orçamento-TCE'!G940</f>
        <v>#N/A</v>
      </c>
      <c r="E940" s="204">
        <f>'Orçamento-TCE'!H940</f>
        <v>0</v>
      </c>
      <c r="F940" s="230" t="e">
        <f>'Orçamento-TCE'!I940</f>
        <v>#N/A</v>
      </c>
      <c r="G940" s="227" t="e">
        <f>IF(Comparativo!$E$6="Tabela Não Desonerada",VLOOKUP($C940,'Orçamento Base'!$D$12:$S$1673,12,FALSE),VLOOKUP($C940,#REF!,12,FALSE))</f>
        <v>#N/A</v>
      </c>
      <c r="H940" s="228">
        <f>IFERROR(IF(Comparativo!$E$6="Tabela Não Desonerada",VLOOKUP($C940,'Orçamento Base'!$D$12:$S$1673,16,FALSE),VLOOKUP($C940,#REF!,16,FALSE)),0)</f>
        <v>0</v>
      </c>
      <c r="I940" s="575" t="e">
        <f>IF(Comparativo!$E$6="Tabela Não Desonerada",VLOOKUP($C940,'Orçamento Base'!$D$12:$S$1673,11,FALSE),VLOOKUP($C940,#REF!,11,FALSE))</f>
        <v>#N/A</v>
      </c>
      <c r="J940" s="363">
        <f>IF(Comparativo!$E$6="Tabela Não Desonerada",Encargos!$F$44,Encargos!$D$44)</f>
        <v>1.1122000000000001</v>
      </c>
      <c r="K940" s="364"/>
      <c r="L940" s="365" t="e">
        <f t="shared" si="84"/>
        <v>#N/A</v>
      </c>
      <c r="M940" s="365" t="e">
        <f t="shared" si="85"/>
        <v>#N/A</v>
      </c>
      <c r="N940" s="376" t="e">
        <f t="shared" si="86"/>
        <v>#N/A</v>
      </c>
      <c r="O940" s="205" t="e">
        <f>IF(Comparativo!$E$6="Tabela Não Desonerada",VLOOKUP($C940,'Orçamento Base'!$D$12:$S$1673,13,FALSE),VLOOKUP($C940,#REF!,13,FALSE))</f>
        <v>#N/A</v>
      </c>
      <c r="P940" s="205" t="e">
        <f t="shared" si="87"/>
        <v>#N/A</v>
      </c>
      <c r="Q940" s="205" t="e">
        <f>IF(Comparativo!$E$6="Tabela Não Desonerada",VLOOKUP($C940,'Orçamento Base'!$D$12:$S$1673,14,FALSE),VLOOKUP($C940,#REF!,14,FALSE))</f>
        <v>#N/A</v>
      </c>
      <c r="R940" s="205" t="e">
        <f t="shared" si="88"/>
        <v>#N/A</v>
      </c>
      <c r="S940" s="205" t="e">
        <f>IF(Comparativo!$E$6="Tabela Não Desonerada",VLOOKUP($C940,'Orçamento Base'!$D$12:$S$1673,15,FALSE),VLOOKUP($C940,#REF!,15,FALSE))</f>
        <v>#N/A</v>
      </c>
      <c r="T940" s="205" t="e">
        <f t="shared" si="89"/>
        <v>#N/A</v>
      </c>
    </row>
    <row r="941" spans="1:20" ht="15">
      <c r="A941" s="203">
        <v>1</v>
      </c>
      <c r="B941" s="203" t="e">
        <f>'Orçamento-TCE'!B941</f>
        <v>#N/A</v>
      </c>
      <c r="C941" s="229">
        <f>'Orçamento-TCE'!C941</f>
        <v>0</v>
      </c>
      <c r="D941" s="199" t="e">
        <f>'Orçamento-TCE'!G941</f>
        <v>#N/A</v>
      </c>
      <c r="E941" s="204">
        <f>'Orçamento-TCE'!H941</f>
        <v>0</v>
      </c>
      <c r="F941" s="230" t="e">
        <f>'Orçamento-TCE'!I941</f>
        <v>#N/A</v>
      </c>
      <c r="G941" s="227" t="e">
        <f>IF(Comparativo!$E$6="Tabela Não Desonerada",VLOOKUP($C941,'Orçamento Base'!$D$12:$S$1673,12,FALSE),VLOOKUP($C941,#REF!,12,FALSE))</f>
        <v>#N/A</v>
      </c>
      <c r="H941" s="228">
        <f>IFERROR(IF(Comparativo!$E$6="Tabela Não Desonerada",VLOOKUP($C941,'Orçamento Base'!$D$12:$S$1673,16,FALSE),VLOOKUP($C941,#REF!,16,FALSE)),0)</f>
        <v>0</v>
      </c>
      <c r="I941" s="575" t="e">
        <f>IF(Comparativo!$E$6="Tabela Não Desonerada",VLOOKUP($C941,'Orçamento Base'!$D$12:$S$1673,11,FALSE),VLOOKUP($C941,#REF!,11,FALSE))</f>
        <v>#N/A</v>
      </c>
      <c r="J941" s="363">
        <f>IF(Comparativo!$E$6="Tabela Não Desonerada",Encargos!$F$44,Encargos!$D$44)</f>
        <v>1.1122000000000001</v>
      </c>
      <c r="K941" s="364"/>
      <c r="L941" s="365" t="e">
        <f t="shared" si="84"/>
        <v>#N/A</v>
      </c>
      <c r="M941" s="365" t="e">
        <f t="shared" si="85"/>
        <v>#N/A</v>
      </c>
      <c r="N941" s="376" t="e">
        <f t="shared" si="86"/>
        <v>#N/A</v>
      </c>
      <c r="O941" s="205" t="e">
        <f>IF(Comparativo!$E$6="Tabela Não Desonerada",VLOOKUP($C941,'Orçamento Base'!$D$12:$S$1673,13,FALSE),VLOOKUP($C941,#REF!,13,FALSE))</f>
        <v>#N/A</v>
      </c>
      <c r="P941" s="205" t="e">
        <f t="shared" si="87"/>
        <v>#N/A</v>
      </c>
      <c r="Q941" s="205" t="e">
        <f>IF(Comparativo!$E$6="Tabela Não Desonerada",VLOOKUP($C941,'Orçamento Base'!$D$12:$S$1673,14,FALSE),VLOOKUP($C941,#REF!,14,FALSE))</f>
        <v>#N/A</v>
      </c>
      <c r="R941" s="205" t="e">
        <f t="shared" si="88"/>
        <v>#N/A</v>
      </c>
      <c r="S941" s="205" t="e">
        <f>IF(Comparativo!$E$6="Tabela Não Desonerada",VLOOKUP($C941,'Orçamento Base'!$D$12:$S$1673,15,FALSE),VLOOKUP($C941,#REF!,15,FALSE))</f>
        <v>#N/A</v>
      </c>
      <c r="T941" s="205" t="e">
        <f t="shared" si="89"/>
        <v>#N/A</v>
      </c>
    </row>
    <row r="942" spans="1:20" ht="15">
      <c r="A942" s="203">
        <v>1</v>
      </c>
      <c r="B942" s="203" t="e">
        <f>'Orçamento-TCE'!B942</f>
        <v>#N/A</v>
      </c>
      <c r="C942" s="229">
        <f>'Orçamento-TCE'!C942</f>
        <v>0</v>
      </c>
      <c r="D942" s="199" t="e">
        <f>'Orçamento-TCE'!G942</f>
        <v>#N/A</v>
      </c>
      <c r="E942" s="204">
        <f>'Orçamento-TCE'!H942</f>
        <v>0</v>
      </c>
      <c r="F942" s="230" t="e">
        <f>'Orçamento-TCE'!I942</f>
        <v>#N/A</v>
      </c>
      <c r="G942" s="227" t="e">
        <f>IF(Comparativo!$E$6="Tabela Não Desonerada",VLOOKUP($C942,'Orçamento Base'!$D$12:$S$1673,12,FALSE),VLOOKUP($C942,#REF!,12,FALSE))</f>
        <v>#N/A</v>
      </c>
      <c r="H942" s="228">
        <f>IFERROR(IF(Comparativo!$E$6="Tabela Não Desonerada",VLOOKUP($C942,'Orçamento Base'!$D$12:$S$1673,16,FALSE),VLOOKUP($C942,#REF!,16,FALSE)),0)</f>
        <v>0</v>
      </c>
      <c r="I942" s="575" t="e">
        <f>IF(Comparativo!$E$6="Tabela Não Desonerada",VLOOKUP($C942,'Orçamento Base'!$D$12:$S$1673,11,FALSE),VLOOKUP($C942,#REF!,11,FALSE))</f>
        <v>#N/A</v>
      </c>
      <c r="J942" s="363">
        <f>IF(Comparativo!$E$6="Tabela Não Desonerada",Encargos!$F$44,Encargos!$D$44)</f>
        <v>1.1122000000000001</v>
      </c>
      <c r="K942" s="364"/>
      <c r="L942" s="365" t="e">
        <f t="shared" si="84"/>
        <v>#N/A</v>
      </c>
      <c r="M942" s="365" t="e">
        <f t="shared" si="85"/>
        <v>#N/A</v>
      </c>
      <c r="N942" s="376" t="e">
        <f t="shared" si="86"/>
        <v>#N/A</v>
      </c>
      <c r="O942" s="205" t="e">
        <f>IF(Comparativo!$E$6="Tabela Não Desonerada",VLOOKUP($C942,'Orçamento Base'!$D$12:$S$1673,13,FALSE),VLOOKUP($C942,#REF!,13,FALSE))</f>
        <v>#N/A</v>
      </c>
      <c r="P942" s="205" t="e">
        <f t="shared" si="87"/>
        <v>#N/A</v>
      </c>
      <c r="Q942" s="205" t="e">
        <f>IF(Comparativo!$E$6="Tabela Não Desonerada",VLOOKUP($C942,'Orçamento Base'!$D$12:$S$1673,14,FALSE),VLOOKUP($C942,#REF!,14,FALSE))</f>
        <v>#N/A</v>
      </c>
      <c r="R942" s="205" t="e">
        <f t="shared" si="88"/>
        <v>#N/A</v>
      </c>
      <c r="S942" s="205" t="e">
        <f>IF(Comparativo!$E$6="Tabela Não Desonerada",VLOOKUP($C942,'Orçamento Base'!$D$12:$S$1673,15,FALSE),VLOOKUP($C942,#REF!,15,FALSE))</f>
        <v>#N/A</v>
      </c>
      <c r="T942" s="205" t="e">
        <f t="shared" si="89"/>
        <v>#N/A</v>
      </c>
    </row>
    <row r="943" spans="1:20" ht="15">
      <c r="A943" s="203">
        <v>1</v>
      </c>
      <c r="B943" s="203" t="e">
        <f>'Orçamento-TCE'!B943</f>
        <v>#N/A</v>
      </c>
      <c r="C943" s="229">
        <f>'Orçamento-TCE'!C943</f>
        <v>0</v>
      </c>
      <c r="D943" s="199" t="e">
        <f>'Orçamento-TCE'!G943</f>
        <v>#N/A</v>
      </c>
      <c r="E943" s="204">
        <f>'Orçamento-TCE'!H943</f>
        <v>0</v>
      </c>
      <c r="F943" s="230" t="e">
        <f>'Orçamento-TCE'!I943</f>
        <v>#N/A</v>
      </c>
      <c r="G943" s="227" t="e">
        <f>IF(Comparativo!$E$6="Tabela Não Desonerada",VLOOKUP($C943,'Orçamento Base'!$D$12:$S$1673,12,FALSE),VLOOKUP($C943,#REF!,12,FALSE))</f>
        <v>#N/A</v>
      </c>
      <c r="H943" s="228">
        <f>IFERROR(IF(Comparativo!$E$6="Tabela Não Desonerada",VLOOKUP($C943,'Orçamento Base'!$D$12:$S$1673,16,FALSE),VLOOKUP($C943,#REF!,16,FALSE)),0)</f>
        <v>0</v>
      </c>
      <c r="I943" s="575" t="e">
        <f>IF(Comparativo!$E$6="Tabela Não Desonerada",VLOOKUP($C943,'Orçamento Base'!$D$12:$S$1673,11,FALSE),VLOOKUP($C943,#REF!,11,FALSE))</f>
        <v>#N/A</v>
      </c>
      <c r="J943" s="363">
        <f>IF(Comparativo!$E$6="Tabela Não Desonerada",Encargos!$F$44,Encargos!$D$44)</f>
        <v>1.1122000000000001</v>
      </c>
      <c r="K943" s="364"/>
      <c r="L943" s="365" t="e">
        <f t="shared" si="84"/>
        <v>#N/A</v>
      </c>
      <c r="M943" s="365" t="e">
        <f t="shared" si="85"/>
        <v>#N/A</v>
      </c>
      <c r="N943" s="376" t="e">
        <f t="shared" si="86"/>
        <v>#N/A</v>
      </c>
      <c r="O943" s="205" t="e">
        <f>IF(Comparativo!$E$6="Tabela Não Desonerada",VLOOKUP($C943,'Orçamento Base'!$D$12:$S$1673,13,FALSE),VLOOKUP($C943,#REF!,13,FALSE))</f>
        <v>#N/A</v>
      </c>
      <c r="P943" s="205" t="e">
        <f t="shared" si="87"/>
        <v>#N/A</v>
      </c>
      <c r="Q943" s="205" t="e">
        <f>IF(Comparativo!$E$6="Tabela Não Desonerada",VLOOKUP($C943,'Orçamento Base'!$D$12:$S$1673,14,FALSE),VLOOKUP($C943,#REF!,14,FALSE))</f>
        <v>#N/A</v>
      </c>
      <c r="R943" s="205" t="e">
        <f t="shared" si="88"/>
        <v>#N/A</v>
      </c>
      <c r="S943" s="205" t="e">
        <f>IF(Comparativo!$E$6="Tabela Não Desonerada",VLOOKUP($C943,'Orçamento Base'!$D$12:$S$1673,15,FALSE),VLOOKUP($C943,#REF!,15,FALSE))</f>
        <v>#N/A</v>
      </c>
      <c r="T943" s="205" t="e">
        <f t="shared" si="89"/>
        <v>#N/A</v>
      </c>
    </row>
    <row r="944" spans="1:20" ht="15">
      <c r="A944" s="203">
        <v>1</v>
      </c>
      <c r="B944" s="203" t="e">
        <f>'Orçamento-TCE'!B944</f>
        <v>#N/A</v>
      </c>
      <c r="C944" s="229">
        <f>'Orçamento-TCE'!C944</f>
        <v>0</v>
      </c>
      <c r="D944" s="199" t="e">
        <f>'Orçamento-TCE'!G944</f>
        <v>#N/A</v>
      </c>
      <c r="E944" s="204">
        <f>'Orçamento-TCE'!H944</f>
        <v>0</v>
      </c>
      <c r="F944" s="230" t="e">
        <f>'Orçamento-TCE'!I944</f>
        <v>#N/A</v>
      </c>
      <c r="G944" s="227" t="e">
        <f>IF(Comparativo!$E$6="Tabela Não Desonerada",VLOOKUP($C944,'Orçamento Base'!$D$12:$S$1673,12,FALSE),VLOOKUP($C944,#REF!,12,FALSE))</f>
        <v>#N/A</v>
      </c>
      <c r="H944" s="228">
        <f>IFERROR(IF(Comparativo!$E$6="Tabela Não Desonerada",VLOOKUP($C944,'Orçamento Base'!$D$12:$S$1673,16,FALSE),VLOOKUP($C944,#REF!,16,FALSE)),0)</f>
        <v>0</v>
      </c>
      <c r="I944" s="575" t="e">
        <f>IF(Comparativo!$E$6="Tabela Não Desonerada",VLOOKUP($C944,'Orçamento Base'!$D$12:$S$1673,11,FALSE),VLOOKUP($C944,#REF!,11,FALSE))</f>
        <v>#N/A</v>
      </c>
      <c r="J944" s="363">
        <f>IF(Comparativo!$E$6="Tabela Não Desonerada",Encargos!$F$44,Encargos!$D$44)</f>
        <v>1.1122000000000001</v>
      </c>
      <c r="K944" s="364"/>
      <c r="L944" s="365" t="e">
        <f t="shared" si="84"/>
        <v>#N/A</v>
      </c>
      <c r="M944" s="365" t="e">
        <f t="shared" si="85"/>
        <v>#N/A</v>
      </c>
      <c r="N944" s="376" t="e">
        <f t="shared" si="86"/>
        <v>#N/A</v>
      </c>
      <c r="O944" s="205" t="e">
        <f>IF(Comparativo!$E$6="Tabela Não Desonerada",VLOOKUP($C944,'Orçamento Base'!$D$12:$S$1673,13,FALSE),VLOOKUP($C944,#REF!,13,FALSE))</f>
        <v>#N/A</v>
      </c>
      <c r="P944" s="205" t="e">
        <f t="shared" si="87"/>
        <v>#N/A</v>
      </c>
      <c r="Q944" s="205" t="e">
        <f>IF(Comparativo!$E$6="Tabela Não Desonerada",VLOOKUP($C944,'Orçamento Base'!$D$12:$S$1673,14,FALSE),VLOOKUP($C944,#REF!,14,FALSE))</f>
        <v>#N/A</v>
      </c>
      <c r="R944" s="205" t="e">
        <f t="shared" si="88"/>
        <v>#N/A</v>
      </c>
      <c r="S944" s="205" t="e">
        <f>IF(Comparativo!$E$6="Tabela Não Desonerada",VLOOKUP($C944,'Orçamento Base'!$D$12:$S$1673,15,FALSE),VLOOKUP($C944,#REF!,15,FALSE))</f>
        <v>#N/A</v>
      </c>
      <c r="T944" s="205" t="e">
        <f t="shared" si="89"/>
        <v>#N/A</v>
      </c>
    </row>
    <row r="945" spans="1:20" ht="15">
      <c r="A945" s="203">
        <v>1</v>
      </c>
      <c r="B945" s="203" t="e">
        <f>'Orçamento-TCE'!B945</f>
        <v>#N/A</v>
      </c>
      <c r="C945" s="229">
        <f>'Orçamento-TCE'!C945</f>
        <v>0</v>
      </c>
      <c r="D945" s="199" t="e">
        <f>'Orçamento-TCE'!G945</f>
        <v>#N/A</v>
      </c>
      <c r="E945" s="204">
        <f>'Orçamento-TCE'!H945</f>
        <v>0</v>
      </c>
      <c r="F945" s="230" t="e">
        <f>'Orçamento-TCE'!I945</f>
        <v>#N/A</v>
      </c>
      <c r="G945" s="227" t="e">
        <f>IF(Comparativo!$E$6="Tabela Não Desonerada",VLOOKUP($C945,'Orçamento Base'!$D$12:$S$1673,12,FALSE),VLOOKUP($C945,#REF!,12,FALSE))</f>
        <v>#N/A</v>
      </c>
      <c r="H945" s="228">
        <f>IFERROR(IF(Comparativo!$E$6="Tabela Não Desonerada",VLOOKUP($C945,'Orçamento Base'!$D$12:$S$1673,16,FALSE),VLOOKUP($C945,#REF!,16,FALSE)),0)</f>
        <v>0</v>
      </c>
      <c r="I945" s="575" t="e">
        <f>IF(Comparativo!$E$6="Tabela Não Desonerada",VLOOKUP($C945,'Orçamento Base'!$D$12:$S$1673,11,FALSE),VLOOKUP($C945,#REF!,11,FALSE))</f>
        <v>#N/A</v>
      </c>
      <c r="J945" s="363">
        <f>IF(Comparativo!$E$6="Tabela Não Desonerada",Encargos!$F$44,Encargos!$D$44)</f>
        <v>1.1122000000000001</v>
      </c>
      <c r="K945" s="364"/>
      <c r="L945" s="365" t="e">
        <f t="shared" si="84"/>
        <v>#N/A</v>
      </c>
      <c r="M945" s="365" t="e">
        <f t="shared" si="85"/>
        <v>#N/A</v>
      </c>
      <c r="N945" s="376" t="e">
        <f t="shared" si="86"/>
        <v>#N/A</v>
      </c>
      <c r="O945" s="205" t="e">
        <f>IF(Comparativo!$E$6="Tabela Não Desonerada",VLOOKUP($C945,'Orçamento Base'!$D$12:$S$1673,13,FALSE),VLOOKUP($C945,#REF!,13,FALSE))</f>
        <v>#N/A</v>
      </c>
      <c r="P945" s="205" t="e">
        <f t="shared" si="87"/>
        <v>#N/A</v>
      </c>
      <c r="Q945" s="205" t="e">
        <f>IF(Comparativo!$E$6="Tabela Não Desonerada",VLOOKUP($C945,'Orçamento Base'!$D$12:$S$1673,14,FALSE),VLOOKUP($C945,#REF!,14,FALSE))</f>
        <v>#N/A</v>
      </c>
      <c r="R945" s="205" t="e">
        <f t="shared" si="88"/>
        <v>#N/A</v>
      </c>
      <c r="S945" s="205" t="e">
        <f>IF(Comparativo!$E$6="Tabela Não Desonerada",VLOOKUP($C945,'Orçamento Base'!$D$12:$S$1673,15,FALSE),VLOOKUP($C945,#REF!,15,FALSE))</f>
        <v>#N/A</v>
      </c>
      <c r="T945" s="205" t="e">
        <f t="shared" si="89"/>
        <v>#N/A</v>
      </c>
    </row>
    <row r="946" spans="1:20" ht="15">
      <c r="A946" s="203">
        <v>1</v>
      </c>
      <c r="B946" s="203" t="e">
        <f>'Orçamento-TCE'!B946</f>
        <v>#N/A</v>
      </c>
      <c r="C946" s="229">
        <f>'Orçamento-TCE'!C946</f>
        <v>0</v>
      </c>
      <c r="D946" s="199" t="e">
        <f>'Orçamento-TCE'!G946</f>
        <v>#N/A</v>
      </c>
      <c r="E946" s="204">
        <f>'Orçamento-TCE'!H946</f>
        <v>0</v>
      </c>
      <c r="F946" s="230" t="e">
        <f>'Orçamento-TCE'!I946</f>
        <v>#N/A</v>
      </c>
      <c r="G946" s="227" t="e">
        <f>IF(Comparativo!$E$6="Tabela Não Desonerada",VLOOKUP($C946,'Orçamento Base'!$D$12:$S$1673,12,FALSE),VLOOKUP($C946,#REF!,12,FALSE))</f>
        <v>#N/A</v>
      </c>
      <c r="H946" s="228">
        <f>IFERROR(IF(Comparativo!$E$6="Tabela Não Desonerada",VLOOKUP($C946,'Orçamento Base'!$D$12:$S$1673,16,FALSE),VLOOKUP($C946,#REF!,16,FALSE)),0)</f>
        <v>0</v>
      </c>
      <c r="I946" s="575" t="e">
        <f>IF(Comparativo!$E$6="Tabela Não Desonerada",VLOOKUP($C946,'Orçamento Base'!$D$12:$S$1673,11,FALSE),VLOOKUP($C946,#REF!,11,FALSE))</f>
        <v>#N/A</v>
      </c>
      <c r="J946" s="363">
        <f>IF(Comparativo!$E$6="Tabela Não Desonerada",Encargos!$F$44,Encargos!$D$44)</f>
        <v>1.1122000000000001</v>
      </c>
      <c r="K946" s="364"/>
      <c r="L946" s="365" t="e">
        <f t="shared" si="84"/>
        <v>#N/A</v>
      </c>
      <c r="M946" s="365" t="e">
        <f t="shared" si="85"/>
        <v>#N/A</v>
      </c>
      <c r="N946" s="376" t="e">
        <f t="shared" si="86"/>
        <v>#N/A</v>
      </c>
      <c r="O946" s="205" t="e">
        <f>IF(Comparativo!$E$6="Tabela Não Desonerada",VLOOKUP($C946,'Orçamento Base'!$D$12:$S$1673,13,FALSE),VLOOKUP($C946,#REF!,13,FALSE))</f>
        <v>#N/A</v>
      </c>
      <c r="P946" s="205" t="e">
        <f t="shared" si="87"/>
        <v>#N/A</v>
      </c>
      <c r="Q946" s="205" t="e">
        <f>IF(Comparativo!$E$6="Tabela Não Desonerada",VLOOKUP($C946,'Orçamento Base'!$D$12:$S$1673,14,FALSE),VLOOKUP($C946,#REF!,14,FALSE))</f>
        <v>#N/A</v>
      </c>
      <c r="R946" s="205" t="e">
        <f t="shared" si="88"/>
        <v>#N/A</v>
      </c>
      <c r="S946" s="205" t="e">
        <f>IF(Comparativo!$E$6="Tabela Não Desonerada",VLOOKUP($C946,'Orçamento Base'!$D$12:$S$1673,15,FALSE),VLOOKUP($C946,#REF!,15,FALSE))</f>
        <v>#N/A</v>
      </c>
      <c r="T946" s="205" t="e">
        <f t="shared" si="89"/>
        <v>#N/A</v>
      </c>
    </row>
    <row r="947" spans="1:20" ht="15">
      <c r="A947" s="203">
        <v>1</v>
      </c>
      <c r="B947" s="203" t="e">
        <f>'Orçamento-TCE'!B947</f>
        <v>#N/A</v>
      </c>
      <c r="C947" s="229">
        <f>'Orçamento-TCE'!C947</f>
        <v>0</v>
      </c>
      <c r="D947" s="199" t="e">
        <f>'Orçamento-TCE'!G947</f>
        <v>#N/A</v>
      </c>
      <c r="E947" s="204">
        <f>'Orçamento-TCE'!H947</f>
        <v>0</v>
      </c>
      <c r="F947" s="230" t="e">
        <f>'Orçamento-TCE'!I947</f>
        <v>#N/A</v>
      </c>
      <c r="G947" s="227" t="e">
        <f>IF(Comparativo!$E$6="Tabela Não Desonerada",VLOOKUP($C947,'Orçamento Base'!$D$12:$S$1673,12,FALSE),VLOOKUP($C947,#REF!,12,FALSE))</f>
        <v>#N/A</v>
      </c>
      <c r="H947" s="228">
        <f>IFERROR(IF(Comparativo!$E$6="Tabela Não Desonerada",VLOOKUP($C947,'Orçamento Base'!$D$12:$S$1673,16,FALSE),VLOOKUP($C947,#REF!,16,FALSE)),0)</f>
        <v>0</v>
      </c>
      <c r="I947" s="575" t="e">
        <f>IF(Comparativo!$E$6="Tabela Não Desonerada",VLOOKUP($C947,'Orçamento Base'!$D$12:$S$1673,11,FALSE),VLOOKUP($C947,#REF!,11,FALSE))</f>
        <v>#N/A</v>
      </c>
      <c r="J947" s="363">
        <f>IF(Comparativo!$E$6="Tabela Não Desonerada",Encargos!$F$44,Encargos!$D$44)</f>
        <v>1.1122000000000001</v>
      </c>
      <c r="K947" s="364"/>
      <c r="L947" s="365" t="e">
        <f t="shared" si="84"/>
        <v>#N/A</v>
      </c>
      <c r="M947" s="365" t="e">
        <f t="shared" si="85"/>
        <v>#N/A</v>
      </c>
      <c r="N947" s="376" t="e">
        <f t="shared" si="86"/>
        <v>#N/A</v>
      </c>
      <c r="O947" s="205" t="e">
        <f>IF(Comparativo!$E$6="Tabela Não Desonerada",VLOOKUP($C947,'Orçamento Base'!$D$12:$S$1673,13,FALSE),VLOOKUP($C947,#REF!,13,FALSE))</f>
        <v>#N/A</v>
      </c>
      <c r="P947" s="205" t="e">
        <f t="shared" si="87"/>
        <v>#N/A</v>
      </c>
      <c r="Q947" s="205" t="e">
        <f>IF(Comparativo!$E$6="Tabela Não Desonerada",VLOOKUP($C947,'Orçamento Base'!$D$12:$S$1673,14,FALSE),VLOOKUP($C947,#REF!,14,FALSE))</f>
        <v>#N/A</v>
      </c>
      <c r="R947" s="205" t="e">
        <f t="shared" si="88"/>
        <v>#N/A</v>
      </c>
      <c r="S947" s="205" t="e">
        <f>IF(Comparativo!$E$6="Tabela Não Desonerada",VLOOKUP($C947,'Orçamento Base'!$D$12:$S$1673,15,FALSE),VLOOKUP($C947,#REF!,15,FALSE))</f>
        <v>#N/A</v>
      </c>
      <c r="T947" s="205" t="e">
        <f t="shared" si="89"/>
        <v>#N/A</v>
      </c>
    </row>
    <row r="948" spans="1:20" ht="15">
      <c r="A948" s="203">
        <v>1</v>
      </c>
      <c r="B948" s="203" t="e">
        <f>'Orçamento-TCE'!B948</f>
        <v>#N/A</v>
      </c>
      <c r="C948" s="229">
        <f>'Orçamento-TCE'!C948</f>
        <v>0</v>
      </c>
      <c r="D948" s="199" t="e">
        <f>'Orçamento-TCE'!G948</f>
        <v>#N/A</v>
      </c>
      <c r="E948" s="204">
        <f>'Orçamento-TCE'!H948</f>
        <v>0</v>
      </c>
      <c r="F948" s="230" t="e">
        <f>'Orçamento-TCE'!I948</f>
        <v>#N/A</v>
      </c>
      <c r="G948" s="227" t="e">
        <f>IF(Comparativo!$E$6="Tabela Não Desonerada",VLOOKUP($C948,'Orçamento Base'!$D$12:$S$1673,12,FALSE),VLOOKUP($C948,#REF!,12,FALSE))</f>
        <v>#N/A</v>
      </c>
      <c r="H948" s="228">
        <f>IFERROR(IF(Comparativo!$E$6="Tabela Não Desonerada",VLOOKUP($C948,'Orçamento Base'!$D$12:$S$1673,16,FALSE),VLOOKUP($C948,#REF!,16,FALSE)),0)</f>
        <v>0</v>
      </c>
      <c r="I948" s="575" t="e">
        <f>IF(Comparativo!$E$6="Tabela Não Desonerada",VLOOKUP($C948,'Orçamento Base'!$D$12:$S$1673,11,FALSE),VLOOKUP($C948,#REF!,11,FALSE))</f>
        <v>#N/A</v>
      </c>
      <c r="J948" s="363">
        <f>IF(Comparativo!$E$6="Tabela Não Desonerada",Encargos!$F$44,Encargos!$D$44)</f>
        <v>1.1122000000000001</v>
      </c>
      <c r="K948" s="364"/>
      <c r="L948" s="365" t="e">
        <f t="shared" si="84"/>
        <v>#N/A</v>
      </c>
      <c r="M948" s="365" t="e">
        <f t="shared" si="85"/>
        <v>#N/A</v>
      </c>
      <c r="N948" s="376" t="e">
        <f t="shared" si="86"/>
        <v>#N/A</v>
      </c>
      <c r="O948" s="205" t="e">
        <f>IF(Comparativo!$E$6="Tabela Não Desonerada",VLOOKUP($C948,'Orçamento Base'!$D$12:$S$1673,13,FALSE),VLOOKUP($C948,#REF!,13,FALSE))</f>
        <v>#N/A</v>
      </c>
      <c r="P948" s="205" t="e">
        <f t="shared" si="87"/>
        <v>#N/A</v>
      </c>
      <c r="Q948" s="205" t="e">
        <f>IF(Comparativo!$E$6="Tabela Não Desonerada",VLOOKUP($C948,'Orçamento Base'!$D$12:$S$1673,14,FALSE),VLOOKUP($C948,#REF!,14,FALSE))</f>
        <v>#N/A</v>
      </c>
      <c r="R948" s="205" t="e">
        <f t="shared" si="88"/>
        <v>#N/A</v>
      </c>
      <c r="S948" s="205" t="e">
        <f>IF(Comparativo!$E$6="Tabela Não Desonerada",VLOOKUP($C948,'Orçamento Base'!$D$12:$S$1673,15,FALSE),VLOOKUP($C948,#REF!,15,FALSE))</f>
        <v>#N/A</v>
      </c>
      <c r="T948" s="205" t="e">
        <f t="shared" si="89"/>
        <v>#N/A</v>
      </c>
    </row>
    <row r="949" spans="1:20" ht="15">
      <c r="A949" s="203">
        <v>1</v>
      </c>
      <c r="B949" s="203" t="e">
        <f>'Orçamento-TCE'!B949</f>
        <v>#N/A</v>
      </c>
      <c r="C949" s="229">
        <f>'Orçamento-TCE'!C949</f>
        <v>0</v>
      </c>
      <c r="D949" s="199" t="e">
        <f>'Orçamento-TCE'!G949</f>
        <v>#N/A</v>
      </c>
      <c r="E949" s="204">
        <f>'Orçamento-TCE'!H949</f>
        <v>0</v>
      </c>
      <c r="F949" s="230" t="e">
        <f>'Orçamento-TCE'!I949</f>
        <v>#N/A</v>
      </c>
      <c r="G949" s="227" t="e">
        <f>IF(Comparativo!$E$6="Tabela Não Desonerada",VLOOKUP($C949,'Orçamento Base'!$D$12:$S$1673,12,FALSE),VLOOKUP($C949,#REF!,12,FALSE))</f>
        <v>#N/A</v>
      </c>
      <c r="H949" s="228">
        <f>IFERROR(IF(Comparativo!$E$6="Tabela Não Desonerada",VLOOKUP($C949,'Orçamento Base'!$D$12:$S$1673,16,FALSE),VLOOKUP($C949,#REF!,16,FALSE)),0)</f>
        <v>0</v>
      </c>
      <c r="I949" s="575" t="e">
        <f>IF(Comparativo!$E$6="Tabela Não Desonerada",VLOOKUP($C949,'Orçamento Base'!$D$12:$S$1673,11,FALSE),VLOOKUP($C949,#REF!,11,FALSE))</f>
        <v>#N/A</v>
      </c>
      <c r="J949" s="363">
        <f>IF(Comparativo!$E$6="Tabela Não Desonerada",Encargos!$F$44,Encargos!$D$44)</f>
        <v>1.1122000000000001</v>
      </c>
      <c r="K949" s="364"/>
      <c r="L949" s="365" t="e">
        <f t="shared" si="84"/>
        <v>#N/A</v>
      </c>
      <c r="M949" s="365" t="e">
        <f t="shared" si="85"/>
        <v>#N/A</v>
      </c>
      <c r="N949" s="376" t="e">
        <f t="shared" si="86"/>
        <v>#N/A</v>
      </c>
      <c r="O949" s="205" t="e">
        <f>IF(Comparativo!$E$6="Tabela Não Desonerada",VLOOKUP($C949,'Orçamento Base'!$D$12:$S$1673,13,FALSE),VLOOKUP($C949,#REF!,13,FALSE))</f>
        <v>#N/A</v>
      </c>
      <c r="P949" s="205" t="e">
        <f t="shared" si="87"/>
        <v>#N/A</v>
      </c>
      <c r="Q949" s="205" t="e">
        <f>IF(Comparativo!$E$6="Tabela Não Desonerada",VLOOKUP($C949,'Orçamento Base'!$D$12:$S$1673,14,FALSE),VLOOKUP($C949,#REF!,14,FALSE))</f>
        <v>#N/A</v>
      </c>
      <c r="R949" s="205" t="e">
        <f t="shared" si="88"/>
        <v>#N/A</v>
      </c>
      <c r="S949" s="205" t="e">
        <f>IF(Comparativo!$E$6="Tabela Não Desonerada",VLOOKUP($C949,'Orçamento Base'!$D$12:$S$1673,15,FALSE),VLOOKUP($C949,#REF!,15,FALSE))</f>
        <v>#N/A</v>
      </c>
      <c r="T949" s="205" t="e">
        <f t="shared" si="89"/>
        <v>#N/A</v>
      </c>
    </row>
    <row r="950" spans="1:20" ht="15">
      <c r="A950" s="203">
        <v>1</v>
      </c>
      <c r="B950" s="203" t="e">
        <f>'Orçamento-TCE'!B950</f>
        <v>#N/A</v>
      </c>
      <c r="C950" s="229">
        <f>'Orçamento-TCE'!C950</f>
        <v>0</v>
      </c>
      <c r="D950" s="199" t="e">
        <f>'Orçamento-TCE'!G950</f>
        <v>#N/A</v>
      </c>
      <c r="E950" s="204">
        <f>'Orçamento-TCE'!H950</f>
        <v>0</v>
      </c>
      <c r="F950" s="230" t="e">
        <f>'Orçamento-TCE'!I950</f>
        <v>#N/A</v>
      </c>
      <c r="G950" s="227" t="e">
        <f>IF(Comparativo!$E$6="Tabela Não Desonerada",VLOOKUP($C950,'Orçamento Base'!$D$12:$S$1673,12,FALSE),VLOOKUP($C950,#REF!,12,FALSE))</f>
        <v>#N/A</v>
      </c>
      <c r="H950" s="228">
        <f>IFERROR(IF(Comparativo!$E$6="Tabela Não Desonerada",VLOOKUP($C950,'Orçamento Base'!$D$12:$S$1673,16,FALSE),VLOOKUP($C950,#REF!,16,FALSE)),0)</f>
        <v>0</v>
      </c>
      <c r="I950" s="575" t="e">
        <f>IF(Comparativo!$E$6="Tabela Não Desonerada",VLOOKUP($C950,'Orçamento Base'!$D$12:$S$1673,11,FALSE),VLOOKUP($C950,#REF!,11,FALSE))</f>
        <v>#N/A</v>
      </c>
      <c r="J950" s="363">
        <f>IF(Comparativo!$E$6="Tabela Não Desonerada",Encargos!$F$44,Encargos!$D$44)</f>
        <v>1.1122000000000001</v>
      </c>
      <c r="K950" s="364"/>
      <c r="L950" s="365" t="e">
        <f t="shared" si="84"/>
        <v>#N/A</v>
      </c>
      <c r="M950" s="365" t="e">
        <f t="shared" si="85"/>
        <v>#N/A</v>
      </c>
      <c r="N950" s="376" t="e">
        <f t="shared" si="86"/>
        <v>#N/A</v>
      </c>
      <c r="O950" s="205" t="e">
        <f>IF(Comparativo!$E$6="Tabela Não Desonerada",VLOOKUP($C950,'Orçamento Base'!$D$12:$S$1673,13,FALSE),VLOOKUP($C950,#REF!,13,FALSE))</f>
        <v>#N/A</v>
      </c>
      <c r="P950" s="205" t="e">
        <f t="shared" si="87"/>
        <v>#N/A</v>
      </c>
      <c r="Q950" s="205" t="e">
        <f>IF(Comparativo!$E$6="Tabela Não Desonerada",VLOOKUP($C950,'Orçamento Base'!$D$12:$S$1673,14,FALSE),VLOOKUP($C950,#REF!,14,FALSE))</f>
        <v>#N/A</v>
      </c>
      <c r="R950" s="205" t="e">
        <f t="shared" si="88"/>
        <v>#N/A</v>
      </c>
      <c r="S950" s="205" t="e">
        <f>IF(Comparativo!$E$6="Tabela Não Desonerada",VLOOKUP($C950,'Orçamento Base'!$D$12:$S$1673,15,FALSE),VLOOKUP($C950,#REF!,15,FALSE))</f>
        <v>#N/A</v>
      </c>
      <c r="T950" s="205" t="e">
        <f t="shared" si="89"/>
        <v>#N/A</v>
      </c>
    </row>
    <row r="951" spans="1:20" ht="15">
      <c r="A951" s="203">
        <v>1</v>
      </c>
      <c r="B951" s="203" t="e">
        <f>'Orçamento-TCE'!B951</f>
        <v>#N/A</v>
      </c>
      <c r="C951" s="229">
        <f>'Orçamento-TCE'!C951</f>
        <v>0</v>
      </c>
      <c r="D951" s="199" t="e">
        <f>'Orçamento-TCE'!G951</f>
        <v>#N/A</v>
      </c>
      <c r="E951" s="204">
        <f>'Orçamento-TCE'!H951</f>
        <v>0</v>
      </c>
      <c r="F951" s="230" t="e">
        <f>'Orçamento-TCE'!I951</f>
        <v>#N/A</v>
      </c>
      <c r="G951" s="227" t="e">
        <f>IF(Comparativo!$E$6="Tabela Não Desonerada",VLOOKUP($C951,'Orçamento Base'!$D$12:$S$1673,12,FALSE),VLOOKUP($C951,#REF!,12,FALSE))</f>
        <v>#N/A</v>
      </c>
      <c r="H951" s="228">
        <f>IFERROR(IF(Comparativo!$E$6="Tabela Não Desonerada",VLOOKUP($C951,'Orçamento Base'!$D$12:$S$1673,16,FALSE),VLOOKUP($C951,#REF!,16,FALSE)),0)</f>
        <v>0</v>
      </c>
      <c r="I951" s="575" t="e">
        <f>IF(Comparativo!$E$6="Tabela Não Desonerada",VLOOKUP($C951,'Orçamento Base'!$D$12:$S$1673,11,FALSE),VLOOKUP($C951,#REF!,11,FALSE))</f>
        <v>#N/A</v>
      </c>
      <c r="J951" s="363">
        <f>IF(Comparativo!$E$6="Tabela Não Desonerada",Encargos!$F$44,Encargos!$D$44)</f>
        <v>1.1122000000000001</v>
      </c>
      <c r="K951" s="364"/>
      <c r="L951" s="365" t="e">
        <f t="shared" si="84"/>
        <v>#N/A</v>
      </c>
      <c r="M951" s="365" t="e">
        <f t="shared" si="85"/>
        <v>#N/A</v>
      </c>
      <c r="N951" s="376" t="e">
        <f t="shared" si="86"/>
        <v>#N/A</v>
      </c>
      <c r="O951" s="205" t="e">
        <f>IF(Comparativo!$E$6="Tabela Não Desonerada",VLOOKUP($C951,'Orçamento Base'!$D$12:$S$1673,13,FALSE),VLOOKUP($C951,#REF!,13,FALSE))</f>
        <v>#N/A</v>
      </c>
      <c r="P951" s="205" t="e">
        <f t="shared" si="87"/>
        <v>#N/A</v>
      </c>
      <c r="Q951" s="205" t="e">
        <f>IF(Comparativo!$E$6="Tabela Não Desonerada",VLOOKUP($C951,'Orçamento Base'!$D$12:$S$1673,14,FALSE),VLOOKUP($C951,#REF!,14,FALSE))</f>
        <v>#N/A</v>
      </c>
      <c r="R951" s="205" t="e">
        <f t="shared" si="88"/>
        <v>#N/A</v>
      </c>
      <c r="S951" s="205" t="e">
        <f>IF(Comparativo!$E$6="Tabela Não Desonerada",VLOOKUP($C951,'Orçamento Base'!$D$12:$S$1673,15,FALSE),VLOOKUP($C951,#REF!,15,FALSE))</f>
        <v>#N/A</v>
      </c>
      <c r="T951" s="205" t="e">
        <f t="shared" si="89"/>
        <v>#N/A</v>
      </c>
    </row>
    <row r="952" spans="1:20" ht="15">
      <c r="A952" s="203">
        <v>1</v>
      </c>
      <c r="B952" s="203" t="e">
        <f>'Orçamento-TCE'!B952</f>
        <v>#N/A</v>
      </c>
      <c r="C952" s="229">
        <f>'Orçamento-TCE'!C952</f>
        <v>0</v>
      </c>
      <c r="D952" s="199" t="e">
        <f>'Orçamento-TCE'!G952</f>
        <v>#N/A</v>
      </c>
      <c r="E952" s="204">
        <f>'Orçamento-TCE'!H952</f>
        <v>0</v>
      </c>
      <c r="F952" s="230" t="e">
        <f>'Orçamento-TCE'!I952</f>
        <v>#N/A</v>
      </c>
      <c r="G952" s="227" t="e">
        <f>IF(Comparativo!$E$6="Tabela Não Desonerada",VLOOKUP($C952,'Orçamento Base'!$D$12:$S$1673,12,FALSE),VLOOKUP($C952,#REF!,12,FALSE))</f>
        <v>#N/A</v>
      </c>
      <c r="H952" s="228">
        <f>IFERROR(IF(Comparativo!$E$6="Tabela Não Desonerada",VLOOKUP($C952,'Orçamento Base'!$D$12:$S$1673,16,FALSE),VLOOKUP($C952,#REF!,16,FALSE)),0)</f>
        <v>0</v>
      </c>
      <c r="I952" s="575" t="e">
        <f>IF(Comparativo!$E$6="Tabela Não Desonerada",VLOOKUP($C952,'Orçamento Base'!$D$12:$S$1673,11,FALSE),VLOOKUP($C952,#REF!,11,FALSE))</f>
        <v>#N/A</v>
      </c>
      <c r="J952" s="363">
        <f>IF(Comparativo!$E$6="Tabela Não Desonerada",Encargos!$F$44,Encargos!$D$44)</f>
        <v>1.1122000000000001</v>
      </c>
      <c r="K952" s="364"/>
      <c r="L952" s="365" t="e">
        <f t="shared" si="84"/>
        <v>#N/A</v>
      </c>
      <c r="M952" s="365" t="e">
        <f t="shared" si="85"/>
        <v>#N/A</v>
      </c>
      <c r="N952" s="376" t="e">
        <f t="shared" si="86"/>
        <v>#N/A</v>
      </c>
      <c r="O952" s="205" t="e">
        <f>IF(Comparativo!$E$6="Tabela Não Desonerada",VLOOKUP($C952,'Orçamento Base'!$D$12:$S$1673,13,FALSE),VLOOKUP($C952,#REF!,13,FALSE))</f>
        <v>#N/A</v>
      </c>
      <c r="P952" s="205" t="e">
        <f t="shared" si="87"/>
        <v>#N/A</v>
      </c>
      <c r="Q952" s="205" t="e">
        <f>IF(Comparativo!$E$6="Tabela Não Desonerada",VLOOKUP($C952,'Orçamento Base'!$D$12:$S$1673,14,FALSE),VLOOKUP($C952,#REF!,14,FALSE))</f>
        <v>#N/A</v>
      </c>
      <c r="R952" s="205" t="e">
        <f t="shared" si="88"/>
        <v>#N/A</v>
      </c>
      <c r="S952" s="205" t="e">
        <f>IF(Comparativo!$E$6="Tabela Não Desonerada",VLOOKUP($C952,'Orçamento Base'!$D$12:$S$1673,15,FALSE),VLOOKUP($C952,#REF!,15,FALSE))</f>
        <v>#N/A</v>
      </c>
      <c r="T952" s="205" t="e">
        <f t="shared" si="89"/>
        <v>#N/A</v>
      </c>
    </row>
    <row r="953" spans="1:20" ht="15">
      <c r="A953" s="203">
        <v>1</v>
      </c>
      <c r="B953" s="203" t="e">
        <f>'Orçamento-TCE'!B953</f>
        <v>#N/A</v>
      </c>
      <c r="C953" s="229">
        <f>'Orçamento-TCE'!C953</f>
        <v>0</v>
      </c>
      <c r="D953" s="199" t="e">
        <f>'Orçamento-TCE'!G953</f>
        <v>#N/A</v>
      </c>
      <c r="E953" s="204">
        <f>'Orçamento-TCE'!H953</f>
        <v>0</v>
      </c>
      <c r="F953" s="230" t="e">
        <f>'Orçamento-TCE'!I953</f>
        <v>#N/A</v>
      </c>
      <c r="G953" s="227" t="e">
        <f>IF(Comparativo!$E$6="Tabela Não Desonerada",VLOOKUP($C953,'Orçamento Base'!$D$12:$S$1673,12,FALSE),VLOOKUP($C953,#REF!,12,FALSE))</f>
        <v>#N/A</v>
      </c>
      <c r="H953" s="228">
        <f>IFERROR(IF(Comparativo!$E$6="Tabela Não Desonerada",VLOOKUP($C953,'Orçamento Base'!$D$12:$S$1673,16,FALSE),VLOOKUP($C953,#REF!,16,FALSE)),0)</f>
        <v>0</v>
      </c>
      <c r="I953" s="575" t="e">
        <f>IF(Comparativo!$E$6="Tabela Não Desonerada",VLOOKUP($C953,'Orçamento Base'!$D$12:$S$1673,11,FALSE),VLOOKUP($C953,#REF!,11,FALSE))</f>
        <v>#N/A</v>
      </c>
      <c r="J953" s="363">
        <f>IF(Comparativo!$E$6="Tabela Não Desonerada",Encargos!$F$44,Encargos!$D$44)</f>
        <v>1.1122000000000001</v>
      </c>
      <c r="K953" s="364"/>
      <c r="L953" s="365" t="e">
        <f t="shared" si="84"/>
        <v>#N/A</v>
      </c>
      <c r="M953" s="365" t="e">
        <f t="shared" si="85"/>
        <v>#N/A</v>
      </c>
      <c r="N953" s="376" t="e">
        <f t="shared" si="86"/>
        <v>#N/A</v>
      </c>
      <c r="O953" s="205" t="e">
        <f>IF(Comparativo!$E$6="Tabela Não Desonerada",VLOOKUP($C953,'Orçamento Base'!$D$12:$S$1673,13,FALSE),VLOOKUP($C953,#REF!,13,FALSE))</f>
        <v>#N/A</v>
      </c>
      <c r="P953" s="205" t="e">
        <f t="shared" si="87"/>
        <v>#N/A</v>
      </c>
      <c r="Q953" s="205" t="e">
        <f>IF(Comparativo!$E$6="Tabela Não Desonerada",VLOOKUP($C953,'Orçamento Base'!$D$12:$S$1673,14,FALSE),VLOOKUP($C953,#REF!,14,FALSE))</f>
        <v>#N/A</v>
      </c>
      <c r="R953" s="205" t="e">
        <f t="shared" si="88"/>
        <v>#N/A</v>
      </c>
      <c r="S953" s="205" t="e">
        <f>IF(Comparativo!$E$6="Tabela Não Desonerada",VLOOKUP($C953,'Orçamento Base'!$D$12:$S$1673,15,FALSE),VLOOKUP($C953,#REF!,15,FALSE))</f>
        <v>#N/A</v>
      </c>
      <c r="T953" s="205" t="e">
        <f t="shared" si="89"/>
        <v>#N/A</v>
      </c>
    </row>
    <row r="954" spans="1:20" ht="15">
      <c r="A954" s="203">
        <v>1</v>
      </c>
      <c r="B954" s="203" t="e">
        <f>'Orçamento-TCE'!B954</f>
        <v>#N/A</v>
      </c>
      <c r="C954" s="229">
        <f>'Orçamento-TCE'!C954</f>
        <v>0</v>
      </c>
      <c r="D954" s="199" t="e">
        <f>'Orçamento-TCE'!G954</f>
        <v>#N/A</v>
      </c>
      <c r="E954" s="204">
        <f>'Orçamento-TCE'!H954</f>
        <v>0</v>
      </c>
      <c r="F954" s="230" t="e">
        <f>'Orçamento-TCE'!I954</f>
        <v>#N/A</v>
      </c>
      <c r="G954" s="227" t="e">
        <f>IF(Comparativo!$E$6="Tabela Não Desonerada",VLOOKUP($C954,'Orçamento Base'!$D$12:$S$1673,12,FALSE),VLOOKUP($C954,#REF!,12,FALSE))</f>
        <v>#N/A</v>
      </c>
      <c r="H954" s="228">
        <f>IFERROR(IF(Comparativo!$E$6="Tabela Não Desonerada",VLOOKUP($C954,'Orçamento Base'!$D$12:$S$1673,16,FALSE),VLOOKUP($C954,#REF!,16,FALSE)),0)</f>
        <v>0</v>
      </c>
      <c r="I954" s="575" t="e">
        <f>IF(Comparativo!$E$6="Tabela Não Desonerada",VLOOKUP($C954,'Orçamento Base'!$D$12:$S$1673,11,FALSE),VLOOKUP($C954,#REF!,11,FALSE))</f>
        <v>#N/A</v>
      </c>
      <c r="J954" s="363">
        <f>IF(Comparativo!$E$6="Tabela Não Desonerada",Encargos!$F$44,Encargos!$D$44)</f>
        <v>1.1122000000000001</v>
      </c>
      <c r="K954" s="364"/>
      <c r="L954" s="365" t="e">
        <f t="shared" si="84"/>
        <v>#N/A</v>
      </c>
      <c r="M954" s="365" t="e">
        <f t="shared" si="85"/>
        <v>#N/A</v>
      </c>
      <c r="N954" s="376" t="e">
        <f t="shared" si="86"/>
        <v>#N/A</v>
      </c>
      <c r="O954" s="205" t="e">
        <f>IF(Comparativo!$E$6="Tabela Não Desonerada",VLOOKUP($C954,'Orçamento Base'!$D$12:$S$1673,13,FALSE),VLOOKUP($C954,#REF!,13,FALSE))</f>
        <v>#N/A</v>
      </c>
      <c r="P954" s="205" t="e">
        <f t="shared" si="87"/>
        <v>#N/A</v>
      </c>
      <c r="Q954" s="205" t="e">
        <f>IF(Comparativo!$E$6="Tabela Não Desonerada",VLOOKUP($C954,'Orçamento Base'!$D$12:$S$1673,14,FALSE),VLOOKUP($C954,#REF!,14,FALSE))</f>
        <v>#N/A</v>
      </c>
      <c r="R954" s="205" t="e">
        <f t="shared" si="88"/>
        <v>#N/A</v>
      </c>
      <c r="S954" s="205" t="e">
        <f>IF(Comparativo!$E$6="Tabela Não Desonerada",VLOOKUP($C954,'Orçamento Base'!$D$12:$S$1673,15,FALSE),VLOOKUP($C954,#REF!,15,FALSE))</f>
        <v>#N/A</v>
      </c>
      <c r="T954" s="205" t="e">
        <f t="shared" si="89"/>
        <v>#N/A</v>
      </c>
    </row>
    <row r="955" spans="1:20" ht="15">
      <c r="A955" s="203">
        <v>1</v>
      </c>
      <c r="B955" s="203" t="e">
        <f>'Orçamento-TCE'!B955</f>
        <v>#N/A</v>
      </c>
      <c r="C955" s="229">
        <f>'Orçamento-TCE'!C955</f>
        <v>0</v>
      </c>
      <c r="D955" s="199" t="e">
        <f>'Orçamento-TCE'!G955</f>
        <v>#N/A</v>
      </c>
      <c r="E955" s="204">
        <f>'Orçamento-TCE'!H955</f>
        <v>0</v>
      </c>
      <c r="F955" s="230" t="e">
        <f>'Orçamento-TCE'!I955</f>
        <v>#N/A</v>
      </c>
      <c r="G955" s="227" t="e">
        <f>IF(Comparativo!$E$6="Tabela Não Desonerada",VLOOKUP($C955,'Orçamento Base'!$D$12:$S$1673,12,FALSE),VLOOKUP($C955,#REF!,12,FALSE))</f>
        <v>#N/A</v>
      </c>
      <c r="H955" s="228">
        <f>IFERROR(IF(Comparativo!$E$6="Tabela Não Desonerada",VLOOKUP($C955,'Orçamento Base'!$D$12:$S$1673,16,FALSE),VLOOKUP($C955,#REF!,16,FALSE)),0)</f>
        <v>0</v>
      </c>
      <c r="I955" s="575" t="e">
        <f>IF(Comparativo!$E$6="Tabela Não Desonerada",VLOOKUP($C955,'Orçamento Base'!$D$12:$S$1673,11,FALSE),VLOOKUP($C955,#REF!,11,FALSE))</f>
        <v>#N/A</v>
      </c>
      <c r="J955" s="363">
        <f>IF(Comparativo!$E$6="Tabela Não Desonerada",Encargos!$F$44,Encargos!$D$44)</f>
        <v>1.1122000000000001</v>
      </c>
      <c r="K955" s="364"/>
      <c r="L955" s="365" t="e">
        <f t="shared" si="84"/>
        <v>#N/A</v>
      </c>
      <c r="M955" s="365" t="e">
        <f t="shared" si="85"/>
        <v>#N/A</v>
      </c>
      <c r="N955" s="376" t="e">
        <f t="shared" si="86"/>
        <v>#N/A</v>
      </c>
      <c r="O955" s="205" t="e">
        <f>IF(Comparativo!$E$6="Tabela Não Desonerada",VLOOKUP($C955,'Orçamento Base'!$D$12:$S$1673,13,FALSE),VLOOKUP($C955,#REF!,13,FALSE))</f>
        <v>#N/A</v>
      </c>
      <c r="P955" s="205" t="e">
        <f t="shared" si="87"/>
        <v>#N/A</v>
      </c>
      <c r="Q955" s="205" t="e">
        <f>IF(Comparativo!$E$6="Tabela Não Desonerada",VLOOKUP($C955,'Orçamento Base'!$D$12:$S$1673,14,FALSE),VLOOKUP($C955,#REF!,14,FALSE))</f>
        <v>#N/A</v>
      </c>
      <c r="R955" s="205" t="e">
        <f t="shared" si="88"/>
        <v>#N/A</v>
      </c>
      <c r="S955" s="205" t="e">
        <f>IF(Comparativo!$E$6="Tabela Não Desonerada",VLOOKUP($C955,'Orçamento Base'!$D$12:$S$1673,15,FALSE),VLOOKUP($C955,#REF!,15,FALSE))</f>
        <v>#N/A</v>
      </c>
      <c r="T955" s="205" t="e">
        <f t="shared" si="89"/>
        <v>#N/A</v>
      </c>
    </row>
    <row r="956" spans="1:20" ht="15">
      <c r="A956" s="203">
        <v>1</v>
      </c>
      <c r="B956" s="203" t="e">
        <f>'Orçamento-TCE'!B956</f>
        <v>#N/A</v>
      </c>
      <c r="C956" s="229">
        <f>'Orçamento-TCE'!C956</f>
        <v>0</v>
      </c>
      <c r="D956" s="199" t="e">
        <f>'Orçamento-TCE'!G956</f>
        <v>#N/A</v>
      </c>
      <c r="E956" s="204">
        <f>'Orçamento-TCE'!H956</f>
        <v>0</v>
      </c>
      <c r="F956" s="230" t="e">
        <f>'Orçamento-TCE'!I956</f>
        <v>#N/A</v>
      </c>
      <c r="G956" s="227" t="e">
        <f>IF(Comparativo!$E$6="Tabela Não Desonerada",VLOOKUP($C956,'Orçamento Base'!$D$12:$S$1673,12,FALSE),VLOOKUP($C956,#REF!,12,FALSE))</f>
        <v>#N/A</v>
      </c>
      <c r="H956" s="228">
        <f>IFERROR(IF(Comparativo!$E$6="Tabela Não Desonerada",VLOOKUP($C956,'Orçamento Base'!$D$12:$S$1673,16,FALSE),VLOOKUP($C956,#REF!,16,FALSE)),0)</f>
        <v>0</v>
      </c>
      <c r="I956" s="575" t="e">
        <f>IF(Comparativo!$E$6="Tabela Não Desonerada",VLOOKUP($C956,'Orçamento Base'!$D$12:$S$1673,11,FALSE),VLOOKUP($C956,#REF!,11,FALSE))</f>
        <v>#N/A</v>
      </c>
      <c r="J956" s="363">
        <f>IF(Comparativo!$E$6="Tabela Não Desonerada",Encargos!$F$44,Encargos!$D$44)</f>
        <v>1.1122000000000001</v>
      </c>
      <c r="K956" s="364"/>
      <c r="L956" s="365" t="e">
        <f t="shared" si="84"/>
        <v>#N/A</v>
      </c>
      <c r="M956" s="365" t="e">
        <f t="shared" si="85"/>
        <v>#N/A</v>
      </c>
      <c r="N956" s="376" t="e">
        <f t="shared" si="86"/>
        <v>#N/A</v>
      </c>
      <c r="O956" s="205" t="e">
        <f>IF(Comparativo!$E$6="Tabela Não Desonerada",VLOOKUP($C956,'Orçamento Base'!$D$12:$S$1673,13,FALSE),VLOOKUP($C956,#REF!,13,FALSE))</f>
        <v>#N/A</v>
      </c>
      <c r="P956" s="205" t="e">
        <f t="shared" si="87"/>
        <v>#N/A</v>
      </c>
      <c r="Q956" s="205" t="e">
        <f>IF(Comparativo!$E$6="Tabela Não Desonerada",VLOOKUP($C956,'Orçamento Base'!$D$12:$S$1673,14,FALSE),VLOOKUP($C956,#REF!,14,FALSE))</f>
        <v>#N/A</v>
      </c>
      <c r="R956" s="205" t="e">
        <f t="shared" si="88"/>
        <v>#N/A</v>
      </c>
      <c r="S956" s="205" t="e">
        <f>IF(Comparativo!$E$6="Tabela Não Desonerada",VLOOKUP($C956,'Orçamento Base'!$D$12:$S$1673,15,FALSE),VLOOKUP($C956,#REF!,15,FALSE))</f>
        <v>#N/A</v>
      </c>
      <c r="T956" s="205" t="e">
        <f t="shared" si="89"/>
        <v>#N/A</v>
      </c>
    </row>
    <row r="957" spans="1:20" ht="15">
      <c r="A957" s="203">
        <v>1</v>
      </c>
      <c r="B957" s="203" t="e">
        <f>'Orçamento-TCE'!B957</f>
        <v>#N/A</v>
      </c>
      <c r="C957" s="229">
        <f>'Orçamento-TCE'!C957</f>
        <v>0</v>
      </c>
      <c r="D957" s="199" t="e">
        <f>'Orçamento-TCE'!G957</f>
        <v>#N/A</v>
      </c>
      <c r="E957" s="204">
        <f>'Orçamento-TCE'!H957</f>
        <v>0</v>
      </c>
      <c r="F957" s="230" t="e">
        <f>'Orçamento-TCE'!I957</f>
        <v>#N/A</v>
      </c>
      <c r="G957" s="227" t="e">
        <f>IF(Comparativo!$E$6="Tabela Não Desonerada",VLOOKUP($C957,'Orçamento Base'!$D$12:$S$1673,12,FALSE),VLOOKUP($C957,#REF!,12,FALSE))</f>
        <v>#N/A</v>
      </c>
      <c r="H957" s="228">
        <f>IFERROR(IF(Comparativo!$E$6="Tabela Não Desonerada",VLOOKUP($C957,'Orçamento Base'!$D$12:$S$1673,16,FALSE),VLOOKUP($C957,#REF!,16,FALSE)),0)</f>
        <v>0</v>
      </c>
      <c r="I957" s="575" t="e">
        <f>IF(Comparativo!$E$6="Tabela Não Desonerada",VLOOKUP($C957,'Orçamento Base'!$D$12:$S$1673,11,FALSE),VLOOKUP($C957,#REF!,11,FALSE))</f>
        <v>#N/A</v>
      </c>
      <c r="J957" s="363">
        <f>IF(Comparativo!$E$6="Tabela Não Desonerada",Encargos!$F$44,Encargos!$D$44)</f>
        <v>1.1122000000000001</v>
      </c>
      <c r="K957" s="364"/>
      <c r="L957" s="365" t="e">
        <f t="shared" si="84"/>
        <v>#N/A</v>
      </c>
      <c r="M957" s="365" t="e">
        <f t="shared" si="85"/>
        <v>#N/A</v>
      </c>
      <c r="N957" s="376" t="e">
        <f t="shared" si="86"/>
        <v>#N/A</v>
      </c>
      <c r="O957" s="205" t="e">
        <f>IF(Comparativo!$E$6="Tabela Não Desonerada",VLOOKUP($C957,'Orçamento Base'!$D$12:$S$1673,13,FALSE),VLOOKUP($C957,#REF!,13,FALSE))</f>
        <v>#N/A</v>
      </c>
      <c r="P957" s="205" t="e">
        <f t="shared" si="87"/>
        <v>#N/A</v>
      </c>
      <c r="Q957" s="205" t="e">
        <f>IF(Comparativo!$E$6="Tabela Não Desonerada",VLOOKUP($C957,'Orçamento Base'!$D$12:$S$1673,14,FALSE),VLOOKUP($C957,#REF!,14,FALSE))</f>
        <v>#N/A</v>
      </c>
      <c r="R957" s="205" t="e">
        <f t="shared" si="88"/>
        <v>#N/A</v>
      </c>
      <c r="S957" s="205" t="e">
        <f>IF(Comparativo!$E$6="Tabela Não Desonerada",VLOOKUP($C957,'Orçamento Base'!$D$12:$S$1673,15,FALSE),VLOOKUP($C957,#REF!,15,FALSE))</f>
        <v>#N/A</v>
      </c>
      <c r="T957" s="205" t="e">
        <f t="shared" si="89"/>
        <v>#N/A</v>
      </c>
    </row>
    <row r="958" spans="1:20" ht="15">
      <c r="A958" s="203">
        <v>1</v>
      </c>
      <c r="B958" s="203" t="e">
        <f>'Orçamento-TCE'!B958</f>
        <v>#N/A</v>
      </c>
      <c r="C958" s="229">
        <f>'Orçamento-TCE'!C958</f>
        <v>0</v>
      </c>
      <c r="D958" s="199" t="e">
        <f>'Orçamento-TCE'!G958</f>
        <v>#N/A</v>
      </c>
      <c r="E958" s="204">
        <f>'Orçamento-TCE'!H958</f>
        <v>0</v>
      </c>
      <c r="F958" s="230" t="e">
        <f>'Orçamento-TCE'!I958</f>
        <v>#N/A</v>
      </c>
      <c r="G958" s="227" t="e">
        <f>IF(Comparativo!$E$6="Tabela Não Desonerada",VLOOKUP($C958,'Orçamento Base'!$D$12:$S$1673,12,FALSE),VLOOKUP($C958,#REF!,12,FALSE))</f>
        <v>#N/A</v>
      </c>
      <c r="H958" s="228">
        <f>IFERROR(IF(Comparativo!$E$6="Tabela Não Desonerada",VLOOKUP($C958,'Orçamento Base'!$D$12:$S$1673,16,FALSE),VLOOKUP($C958,#REF!,16,FALSE)),0)</f>
        <v>0</v>
      </c>
      <c r="I958" s="575" t="e">
        <f>IF(Comparativo!$E$6="Tabela Não Desonerada",VLOOKUP($C958,'Orçamento Base'!$D$12:$S$1673,11,FALSE),VLOOKUP($C958,#REF!,11,FALSE))</f>
        <v>#N/A</v>
      </c>
      <c r="J958" s="363">
        <f>IF(Comparativo!$E$6="Tabela Não Desonerada",Encargos!$F$44,Encargos!$D$44)</f>
        <v>1.1122000000000001</v>
      </c>
      <c r="K958" s="364"/>
      <c r="L958" s="365" t="e">
        <f t="shared" si="84"/>
        <v>#N/A</v>
      </c>
      <c r="M958" s="365" t="e">
        <f t="shared" si="85"/>
        <v>#N/A</v>
      </c>
      <c r="N958" s="376" t="e">
        <f t="shared" si="86"/>
        <v>#N/A</v>
      </c>
      <c r="O958" s="205" t="e">
        <f>IF(Comparativo!$E$6="Tabela Não Desonerada",VLOOKUP($C958,'Orçamento Base'!$D$12:$S$1673,13,FALSE),VLOOKUP($C958,#REF!,13,FALSE))</f>
        <v>#N/A</v>
      </c>
      <c r="P958" s="205" t="e">
        <f t="shared" si="87"/>
        <v>#N/A</v>
      </c>
      <c r="Q958" s="205" t="e">
        <f>IF(Comparativo!$E$6="Tabela Não Desonerada",VLOOKUP($C958,'Orçamento Base'!$D$12:$S$1673,14,FALSE),VLOOKUP($C958,#REF!,14,FALSE))</f>
        <v>#N/A</v>
      </c>
      <c r="R958" s="205" t="e">
        <f t="shared" si="88"/>
        <v>#N/A</v>
      </c>
      <c r="S958" s="205" t="e">
        <f>IF(Comparativo!$E$6="Tabela Não Desonerada",VLOOKUP($C958,'Orçamento Base'!$D$12:$S$1673,15,FALSE),VLOOKUP($C958,#REF!,15,FALSE))</f>
        <v>#N/A</v>
      </c>
      <c r="T958" s="205" t="e">
        <f t="shared" si="89"/>
        <v>#N/A</v>
      </c>
    </row>
    <row r="959" spans="1:20" ht="15">
      <c r="A959" s="203">
        <v>1</v>
      </c>
      <c r="B959" s="203" t="e">
        <f>'Orçamento-TCE'!B959</f>
        <v>#N/A</v>
      </c>
      <c r="C959" s="229">
        <f>'Orçamento-TCE'!C959</f>
        <v>0</v>
      </c>
      <c r="D959" s="199" t="e">
        <f>'Orçamento-TCE'!G959</f>
        <v>#N/A</v>
      </c>
      <c r="E959" s="204">
        <f>'Orçamento-TCE'!H959</f>
        <v>0</v>
      </c>
      <c r="F959" s="230" t="e">
        <f>'Orçamento-TCE'!I959</f>
        <v>#N/A</v>
      </c>
      <c r="G959" s="227" t="e">
        <f>IF(Comparativo!$E$6="Tabela Não Desonerada",VLOOKUP($C959,'Orçamento Base'!$D$12:$S$1673,12,FALSE),VLOOKUP($C959,#REF!,12,FALSE))</f>
        <v>#N/A</v>
      </c>
      <c r="H959" s="228">
        <f>IFERROR(IF(Comparativo!$E$6="Tabela Não Desonerada",VLOOKUP($C959,'Orçamento Base'!$D$12:$S$1673,16,FALSE),VLOOKUP($C959,#REF!,16,FALSE)),0)</f>
        <v>0</v>
      </c>
      <c r="I959" s="575" t="e">
        <f>IF(Comparativo!$E$6="Tabela Não Desonerada",VLOOKUP($C959,'Orçamento Base'!$D$12:$S$1673,11,FALSE),VLOOKUP($C959,#REF!,11,FALSE))</f>
        <v>#N/A</v>
      </c>
      <c r="J959" s="363">
        <f>IF(Comparativo!$E$6="Tabela Não Desonerada",Encargos!$F$44,Encargos!$D$44)</f>
        <v>1.1122000000000001</v>
      </c>
      <c r="K959" s="364"/>
      <c r="L959" s="365" t="e">
        <f t="shared" si="84"/>
        <v>#N/A</v>
      </c>
      <c r="M959" s="365" t="e">
        <f t="shared" si="85"/>
        <v>#N/A</v>
      </c>
      <c r="N959" s="376" t="e">
        <f t="shared" si="86"/>
        <v>#N/A</v>
      </c>
      <c r="O959" s="205" t="e">
        <f>IF(Comparativo!$E$6="Tabela Não Desonerada",VLOOKUP($C959,'Orçamento Base'!$D$12:$S$1673,13,FALSE),VLOOKUP($C959,#REF!,13,FALSE))</f>
        <v>#N/A</v>
      </c>
      <c r="P959" s="205" t="e">
        <f t="shared" si="87"/>
        <v>#N/A</v>
      </c>
      <c r="Q959" s="205" t="e">
        <f>IF(Comparativo!$E$6="Tabela Não Desonerada",VLOOKUP($C959,'Orçamento Base'!$D$12:$S$1673,14,FALSE),VLOOKUP($C959,#REF!,14,FALSE))</f>
        <v>#N/A</v>
      </c>
      <c r="R959" s="205" t="e">
        <f t="shared" si="88"/>
        <v>#N/A</v>
      </c>
      <c r="S959" s="205" t="e">
        <f>IF(Comparativo!$E$6="Tabela Não Desonerada",VLOOKUP($C959,'Orçamento Base'!$D$12:$S$1673,15,FALSE),VLOOKUP($C959,#REF!,15,FALSE))</f>
        <v>#N/A</v>
      </c>
      <c r="T959" s="205" t="e">
        <f t="shared" si="89"/>
        <v>#N/A</v>
      </c>
    </row>
    <row r="960" spans="1:20" ht="15">
      <c r="A960" s="203">
        <v>1</v>
      </c>
      <c r="B960" s="203" t="e">
        <f>'Orçamento-TCE'!B960</f>
        <v>#N/A</v>
      </c>
      <c r="C960" s="229">
        <f>'Orçamento-TCE'!C960</f>
        <v>0</v>
      </c>
      <c r="D960" s="199" t="e">
        <f>'Orçamento-TCE'!G960</f>
        <v>#N/A</v>
      </c>
      <c r="E960" s="204">
        <f>'Orçamento-TCE'!H960</f>
        <v>0</v>
      </c>
      <c r="F960" s="230" t="e">
        <f>'Orçamento-TCE'!I960</f>
        <v>#N/A</v>
      </c>
      <c r="G960" s="227" t="e">
        <f>IF(Comparativo!$E$6="Tabela Não Desonerada",VLOOKUP($C960,'Orçamento Base'!$D$12:$S$1673,12,FALSE),VLOOKUP($C960,#REF!,12,FALSE))</f>
        <v>#N/A</v>
      </c>
      <c r="H960" s="228">
        <f>IFERROR(IF(Comparativo!$E$6="Tabela Não Desonerada",VLOOKUP($C960,'Orçamento Base'!$D$12:$S$1673,16,FALSE),VLOOKUP($C960,#REF!,16,FALSE)),0)</f>
        <v>0</v>
      </c>
      <c r="I960" s="575" t="e">
        <f>IF(Comparativo!$E$6="Tabela Não Desonerada",VLOOKUP($C960,'Orçamento Base'!$D$12:$S$1673,11,FALSE),VLOOKUP($C960,#REF!,11,FALSE))</f>
        <v>#N/A</v>
      </c>
      <c r="J960" s="363">
        <f>IF(Comparativo!$E$6="Tabela Não Desonerada",Encargos!$F$44,Encargos!$D$44)</f>
        <v>1.1122000000000001</v>
      </c>
      <c r="K960" s="364"/>
      <c r="L960" s="365" t="e">
        <f t="shared" si="84"/>
        <v>#N/A</v>
      </c>
      <c r="M960" s="365" t="e">
        <f t="shared" si="85"/>
        <v>#N/A</v>
      </c>
      <c r="N960" s="376" t="e">
        <f t="shared" si="86"/>
        <v>#N/A</v>
      </c>
      <c r="O960" s="205" t="e">
        <f>IF(Comparativo!$E$6="Tabela Não Desonerada",VLOOKUP($C960,'Orçamento Base'!$D$12:$S$1673,13,FALSE),VLOOKUP($C960,#REF!,13,FALSE))</f>
        <v>#N/A</v>
      </c>
      <c r="P960" s="205" t="e">
        <f t="shared" si="87"/>
        <v>#N/A</v>
      </c>
      <c r="Q960" s="205" t="e">
        <f>IF(Comparativo!$E$6="Tabela Não Desonerada",VLOOKUP($C960,'Orçamento Base'!$D$12:$S$1673,14,FALSE),VLOOKUP($C960,#REF!,14,FALSE))</f>
        <v>#N/A</v>
      </c>
      <c r="R960" s="205" t="e">
        <f t="shared" si="88"/>
        <v>#N/A</v>
      </c>
      <c r="S960" s="205" t="e">
        <f>IF(Comparativo!$E$6="Tabela Não Desonerada",VLOOKUP($C960,'Orçamento Base'!$D$12:$S$1673,15,FALSE),VLOOKUP($C960,#REF!,15,FALSE))</f>
        <v>#N/A</v>
      </c>
      <c r="T960" s="205" t="e">
        <f t="shared" si="89"/>
        <v>#N/A</v>
      </c>
    </row>
    <row r="961" spans="1:20" ht="15">
      <c r="A961" s="203">
        <v>1</v>
      </c>
      <c r="B961" s="203" t="e">
        <f>'Orçamento-TCE'!B961</f>
        <v>#N/A</v>
      </c>
      <c r="C961" s="229">
        <f>'Orçamento-TCE'!C961</f>
        <v>0</v>
      </c>
      <c r="D961" s="199" t="e">
        <f>'Orçamento-TCE'!G961</f>
        <v>#N/A</v>
      </c>
      <c r="E961" s="204">
        <f>'Orçamento-TCE'!H961</f>
        <v>0</v>
      </c>
      <c r="F961" s="230" t="e">
        <f>'Orçamento-TCE'!I961</f>
        <v>#N/A</v>
      </c>
      <c r="G961" s="227" t="e">
        <f>IF(Comparativo!$E$6="Tabela Não Desonerada",VLOOKUP($C961,'Orçamento Base'!$D$12:$S$1673,12,FALSE),VLOOKUP($C961,#REF!,12,FALSE))</f>
        <v>#N/A</v>
      </c>
      <c r="H961" s="228">
        <f>IFERROR(IF(Comparativo!$E$6="Tabela Não Desonerada",VLOOKUP($C961,'Orçamento Base'!$D$12:$S$1673,16,FALSE),VLOOKUP($C961,#REF!,16,FALSE)),0)</f>
        <v>0</v>
      </c>
      <c r="I961" s="575" t="e">
        <f>IF(Comparativo!$E$6="Tabela Não Desonerada",VLOOKUP($C961,'Orçamento Base'!$D$12:$S$1673,11,FALSE),VLOOKUP($C961,#REF!,11,FALSE))</f>
        <v>#N/A</v>
      </c>
      <c r="J961" s="363">
        <f>IF(Comparativo!$E$6="Tabela Não Desonerada",Encargos!$F$44,Encargos!$D$44)</f>
        <v>1.1122000000000001</v>
      </c>
      <c r="K961" s="364"/>
      <c r="L961" s="365" t="e">
        <f t="shared" si="84"/>
        <v>#N/A</v>
      </c>
      <c r="M961" s="365" t="e">
        <f t="shared" si="85"/>
        <v>#N/A</v>
      </c>
      <c r="N961" s="376" t="e">
        <f t="shared" si="86"/>
        <v>#N/A</v>
      </c>
      <c r="O961" s="205" t="e">
        <f>IF(Comparativo!$E$6="Tabela Não Desonerada",VLOOKUP($C961,'Orçamento Base'!$D$12:$S$1673,13,FALSE),VLOOKUP($C961,#REF!,13,FALSE))</f>
        <v>#N/A</v>
      </c>
      <c r="P961" s="205" t="e">
        <f t="shared" si="87"/>
        <v>#N/A</v>
      </c>
      <c r="Q961" s="205" t="e">
        <f>IF(Comparativo!$E$6="Tabela Não Desonerada",VLOOKUP($C961,'Orçamento Base'!$D$12:$S$1673,14,FALSE),VLOOKUP($C961,#REF!,14,FALSE))</f>
        <v>#N/A</v>
      </c>
      <c r="R961" s="205" t="e">
        <f t="shared" si="88"/>
        <v>#N/A</v>
      </c>
      <c r="S961" s="205" t="e">
        <f>IF(Comparativo!$E$6="Tabela Não Desonerada",VLOOKUP($C961,'Orçamento Base'!$D$12:$S$1673,15,FALSE),VLOOKUP($C961,#REF!,15,FALSE))</f>
        <v>#N/A</v>
      </c>
      <c r="T961" s="205" t="e">
        <f t="shared" si="89"/>
        <v>#N/A</v>
      </c>
    </row>
    <row r="962" spans="1:20" ht="15">
      <c r="A962" s="203">
        <v>1</v>
      </c>
      <c r="B962" s="203" t="e">
        <f>'Orçamento-TCE'!B962</f>
        <v>#N/A</v>
      </c>
      <c r="C962" s="229">
        <f>'Orçamento-TCE'!C962</f>
        <v>0</v>
      </c>
      <c r="D962" s="199" t="e">
        <f>'Orçamento-TCE'!G962</f>
        <v>#N/A</v>
      </c>
      <c r="E962" s="204">
        <f>'Orçamento-TCE'!H962</f>
        <v>0</v>
      </c>
      <c r="F962" s="230" t="e">
        <f>'Orçamento-TCE'!I962</f>
        <v>#N/A</v>
      </c>
      <c r="G962" s="227" t="e">
        <f>IF(Comparativo!$E$6="Tabela Não Desonerada",VLOOKUP($C962,'Orçamento Base'!$D$12:$S$1673,12,FALSE),VLOOKUP($C962,#REF!,12,FALSE))</f>
        <v>#N/A</v>
      </c>
      <c r="H962" s="228">
        <f>IFERROR(IF(Comparativo!$E$6="Tabela Não Desonerada",VLOOKUP($C962,'Orçamento Base'!$D$12:$S$1673,16,FALSE),VLOOKUP($C962,#REF!,16,FALSE)),0)</f>
        <v>0</v>
      </c>
      <c r="I962" s="575" t="e">
        <f>IF(Comparativo!$E$6="Tabela Não Desonerada",VLOOKUP($C962,'Orçamento Base'!$D$12:$S$1673,11,FALSE),VLOOKUP($C962,#REF!,11,FALSE))</f>
        <v>#N/A</v>
      </c>
      <c r="J962" s="363">
        <f>IF(Comparativo!$E$6="Tabela Não Desonerada",Encargos!$F$44,Encargos!$D$44)</f>
        <v>1.1122000000000001</v>
      </c>
      <c r="K962" s="364"/>
      <c r="L962" s="365" t="e">
        <f t="shared" si="84"/>
        <v>#N/A</v>
      </c>
      <c r="M962" s="365" t="e">
        <f t="shared" si="85"/>
        <v>#N/A</v>
      </c>
      <c r="N962" s="376" t="e">
        <f t="shared" si="86"/>
        <v>#N/A</v>
      </c>
      <c r="O962" s="205" t="e">
        <f>IF(Comparativo!$E$6="Tabela Não Desonerada",VLOOKUP($C962,'Orçamento Base'!$D$12:$S$1673,13,FALSE),VLOOKUP($C962,#REF!,13,FALSE))</f>
        <v>#N/A</v>
      </c>
      <c r="P962" s="205" t="e">
        <f t="shared" si="87"/>
        <v>#N/A</v>
      </c>
      <c r="Q962" s="205" t="e">
        <f>IF(Comparativo!$E$6="Tabela Não Desonerada",VLOOKUP($C962,'Orçamento Base'!$D$12:$S$1673,14,FALSE),VLOOKUP($C962,#REF!,14,FALSE))</f>
        <v>#N/A</v>
      </c>
      <c r="R962" s="205" t="e">
        <f t="shared" si="88"/>
        <v>#N/A</v>
      </c>
      <c r="S962" s="205" t="e">
        <f>IF(Comparativo!$E$6="Tabela Não Desonerada",VLOOKUP($C962,'Orçamento Base'!$D$12:$S$1673,15,FALSE),VLOOKUP($C962,#REF!,15,FALSE))</f>
        <v>#N/A</v>
      </c>
      <c r="T962" s="205" t="e">
        <f t="shared" si="89"/>
        <v>#N/A</v>
      </c>
    </row>
    <row r="963" spans="1:20" ht="15">
      <c r="A963" s="203">
        <v>1</v>
      </c>
      <c r="B963" s="203" t="e">
        <f>'Orçamento-TCE'!B963</f>
        <v>#N/A</v>
      </c>
      <c r="C963" s="229">
        <f>'Orçamento-TCE'!C963</f>
        <v>0</v>
      </c>
      <c r="D963" s="199" t="e">
        <f>'Orçamento-TCE'!G963</f>
        <v>#N/A</v>
      </c>
      <c r="E963" s="204">
        <f>'Orçamento-TCE'!H963</f>
        <v>0</v>
      </c>
      <c r="F963" s="230" t="e">
        <f>'Orçamento-TCE'!I963</f>
        <v>#N/A</v>
      </c>
      <c r="G963" s="227" t="e">
        <f>IF(Comparativo!$E$6="Tabela Não Desonerada",VLOOKUP($C963,'Orçamento Base'!$D$12:$S$1673,12,FALSE),VLOOKUP($C963,#REF!,12,FALSE))</f>
        <v>#N/A</v>
      </c>
      <c r="H963" s="228">
        <f>IFERROR(IF(Comparativo!$E$6="Tabela Não Desonerada",VLOOKUP($C963,'Orçamento Base'!$D$12:$S$1673,16,FALSE),VLOOKUP($C963,#REF!,16,FALSE)),0)</f>
        <v>0</v>
      </c>
      <c r="I963" s="575" t="e">
        <f>IF(Comparativo!$E$6="Tabela Não Desonerada",VLOOKUP($C963,'Orçamento Base'!$D$12:$S$1673,11,FALSE),VLOOKUP($C963,#REF!,11,FALSE))</f>
        <v>#N/A</v>
      </c>
      <c r="J963" s="363">
        <f>IF(Comparativo!$E$6="Tabela Não Desonerada",Encargos!$F$44,Encargos!$D$44)</f>
        <v>1.1122000000000001</v>
      </c>
      <c r="K963" s="364"/>
      <c r="L963" s="365" t="e">
        <f t="shared" si="84"/>
        <v>#N/A</v>
      </c>
      <c r="M963" s="365" t="e">
        <f t="shared" si="85"/>
        <v>#N/A</v>
      </c>
      <c r="N963" s="376" t="e">
        <f t="shared" si="86"/>
        <v>#N/A</v>
      </c>
      <c r="O963" s="205" t="e">
        <f>IF(Comparativo!$E$6="Tabela Não Desonerada",VLOOKUP($C963,'Orçamento Base'!$D$12:$S$1673,13,FALSE),VLOOKUP($C963,#REF!,13,FALSE))</f>
        <v>#N/A</v>
      </c>
      <c r="P963" s="205" t="e">
        <f t="shared" si="87"/>
        <v>#N/A</v>
      </c>
      <c r="Q963" s="205" t="e">
        <f>IF(Comparativo!$E$6="Tabela Não Desonerada",VLOOKUP($C963,'Orçamento Base'!$D$12:$S$1673,14,FALSE),VLOOKUP($C963,#REF!,14,FALSE))</f>
        <v>#N/A</v>
      </c>
      <c r="R963" s="205" t="e">
        <f t="shared" si="88"/>
        <v>#N/A</v>
      </c>
      <c r="S963" s="205" t="e">
        <f>IF(Comparativo!$E$6="Tabela Não Desonerada",VLOOKUP($C963,'Orçamento Base'!$D$12:$S$1673,15,FALSE),VLOOKUP($C963,#REF!,15,FALSE))</f>
        <v>#N/A</v>
      </c>
      <c r="T963" s="205" t="e">
        <f t="shared" si="89"/>
        <v>#N/A</v>
      </c>
    </row>
    <row r="964" spans="1:20" ht="15">
      <c r="A964" s="203">
        <v>1</v>
      </c>
      <c r="B964" s="203" t="e">
        <f>'Orçamento-TCE'!B964</f>
        <v>#N/A</v>
      </c>
      <c r="C964" s="229">
        <f>'Orçamento-TCE'!C964</f>
        <v>0</v>
      </c>
      <c r="D964" s="199" t="e">
        <f>'Orçamento-TCE'!G964</f>
        <v>#N/A</v>
      </c>
      <c r="E964" s="204">
        <f>'Orçamento-TCE'!H964</f>
        <v>0</v>
      </c>
      <c r="F964" s="230" t="e">
        <f>'Orçamento-TCE'!I964</f>
        <v>#N/A</v>
      </c>
      <c r="G964" s="227" t="e">
        <f>IF(Comparativo!$E$6="Tabela Não Desonerada",VLOOKUP($C964,'Orçamento Base'!$D$12:$S$1673,12,FALSE),VLOOKUP($C964,#REF!,12,FALSE))</f>
        <v>#N/A</v>
      </c>
      <c r="H964" s="228">
        <f>IFERROR(IF(Comparativo!$E$6="Tabela Não Desonerada",VLOOKUP($C964,'Orçamento Base'!$D$12:$S$1673,16,FALSE),VLOOKUP($C964,#REF!,16,FALSE)),0)</f>
        <v>0</v>
      </c>
      <c r="I964" s="575" t="e">
        <f>IF(Comparativo!$E$6="Tabela Não Desonerada",VLOOKUP($C964,'Orçamento Base'!$D$12:$S$1673,11,FALSE),VLOOKUP($C964,#REF!,11,FALSE))</f>
        <v>#N/A</v>
      </c>
      <c r="J964" s="363">
        <f>IF(Comparativo!$E$6="Tabela Não Desonerada",Encargos!$F$44,Encargos!$D$44)</f>
        <v>1.1122000000000001</v>
      </c>
      <c r="K964" s="364"/>
      <c r="L964" s="365" t="e">
        <f t="shared" si="84"/>
        <v>#N/A</v>
      </c>
      <c r="M964" s="365" t="e">
        <f t="shared" si="85"/>
        <v>#N/A</v>
      </c>
      <c r="N964" s="376" t="e">
        <f t="shared" si="86"/>
        <v>#N/A</v>
      </c>
      <c r="O964" s="205" t="e">
        <f>IF(Comparativo!$E$6="Tabela Não Desonerada",VLOOKUP($C964,'Orçamento Base'!$D$12:$S$1673,13,FALSE),VLOOKUP($C964,#REF!,13,FALSE))</f>
        <v>#N/A</v>
      </c>
      <c r="P964" s="205" t="e">
        <f t="shared" si="87"/>
        <v>#N/A</v>
      </c>
      <c r="Q964" s="205" t="e">
        <f>IF(Comparativo!$E$6="Tabela Não Desonerada",VLOOKUP($C964,'Orçamento Base'!$D$12:$S$1673,14,FALSE),VLOOKUP($C964,#REF!,14,FALSE))</f>
        <v>#N/A</v>
      </c>
      <c r="R964" s="205" t="e">
        <f t="shared" si="88"/>
        <v>#N/A</v>
      </c>
      <c r="S964" s="205" t="e">
        <f>IF(Comparativo!$E$6="Tabela Não Desonerada",VLOOKUP($C964,'Orçamento Base'!$D$12:$S$1673,15,FALSE),VLOOKUP($C964,#REF!,15,FALSE))</f>
        <v>#N/A</v>
      </c>
      <c r="T964" s="205" t="e">
        <f t="shared" si="89"/>
        <v>#N/A</v>
      </c>
    </row>
    <row r="965" spans="1:20" ht="15">
      <c r="A965" s="203">
        <v>1</v>
      </c>
      <c r="B965" s="203" t="e">
        <f>'Orçamento-TCE'!B965</f>
        <v>#N/A</v>
      </c>
      <c r="C965" s="229">
        <f>'Orçamento-TCE'!C965</f>
        <v>0</v>
      </c>
      <c r="D965" s="199" t="e">
        <f>'Orçamento-TCE'!G965</f>
        <v>#N/A</v>
      </c>
      <c r="E965" s="204">
        <f>'Orçamento-TCE'!H965</f>
        <v>0</v>
      </c>
      <c r="F965" s="230" t="e">
        <f>'Orçamento-TCE'!I965</f>
        <v>#N/A</v>
      </c>
      <c r="G965" s="227" t="e">
        <f>IF(Comparativo!$E$6="Tabela Não Desonerada",VLOOKUP($C965,'Orçamento Base'!$D$12:$S$1673,12,FALSE),VLOOKUP($C965,#REF!,12,FALSE))</f>
        <v>#N/A</v>
      </c>
      <c r="H965" s="228">
        <f>IFERROR(IF(Comparativo!$E$6="Tabela Não Desonerada",VLOOKUP($C965,'Orçamento Base'!$D$12:$S$1673,16,FALSE),VLOOKUP($C965,#REF!,16,FALSE)),0)</f>
        <v>0</v>
      </c>
      <c r="I965" s="575" t="e">
        <f>IF(Comparativo!$E$6="Tabela Não Desonerada",VLOOKUP($C965,'Orçamento Base'!$D$12:$S$1673,11,FALSE),VLOOKUP($C965,#REF!,11,FALSE))</f>
        <v>#N/A</v>
      </c>
      <c r="J965" s="363">
        <f>IF(Comparativo!$E$6="Tabela Não Desonerada",Encargos!$F$44,Encargos!$D$44)</f>
        <v>1.1122000000000001</v>
      </c>
      <c r="K965" s="364"/>
      <c r="L965" s="365" t="e">
        <f t="shared" si="84"/>
        <v>#N/A</v>
      </c>
      <c r="M965" s="365" t="e">
        <f t="shared" si="85"/>
        <v>#N/A</v>
      </c>
      <c r="N965" s="376" t="e">
        <f t="shared" si="86"/>
        <v>#N/A</v>
      </c>
      <c r="O965" s="205" t="e">
        <f>IF(Comparativo!$E$6="Tabela Não Desonerada",VLOOKUP($C965,'Orçamento Base'!$D$12:$S$1673,13,FALSE),VLOOKUP($C965,#REF!,13,FALSE))</f>
        <v>#N/A</v>
      </c>
      <c r="P965" s="205" t="e">
        <f t="shared" si="87"/>
        <v>#N/A</v>
      </c>
      <c r="Q965" s="205" t="e">
        <f>IF(Comparativo!$E$6="Tabela Não Desonerada",VLOOKUP($C965,'Orçamento Base'!$D$12:$S$1673,14,FALSE),VLOOKUP($C965,#REF!,14,FALSE))</f>
        <v>#N/A</v>
      </c>
      <c r="R965" s="205" t="e">
        <f t="shared" si="88"/>
        <v>#N/A</v>
      </c>
      <c r="S965" s="205" t="e">
        <f>IF(Comparativo!$E$6="Tabela Não Desonerada",VLOOKUP($C965,'Orçamento Base'!$D$12:$S$1673,15,FALSE),VLOOKUP($C965,#REF!,15,FALSE))</f>
        <v>#N/A</v>
      </c>
      <c r="T965" s="205" t="e">
        <f t="shared" si="89"/>
        <v>#N/A</v>
      </c>
    </row>
    <row r="966" spans="1:20" ht="15">
      <c r="A966" s="203">
        <v>1</v>
      </c>
      <c r="B966" s="203" t="e">
        <f>'Orçamento-TCE'!B966</f>
        <v>#N/A</v>
      </c>
      <c r="C966" s="229">
        <f>'Orçamento-TCE'!C966</f>
        <v>0</v>
      </c>
      <c r="D966" s="199" t="e">
        <f>'Orçamento-TCE'!G966</f>
        <v>#N/A</v>
      </c>
      <c r="E966" s="204">
        <f>'Orçamento-TCE'!H966</f>
        <v>0</v>
      </c>
      <c r="F966" s="230" t="e">
        <f>'Orçamento-TCE'!I966</f>
        <v>#N/A</v>
      </c>
      <c r="G966" s="227" t="e">
        <f>IF(Comparativo!$E$6="Tabela Não Desonerada",VLOOKUP($C966,'Orçamento Base'!$D$12:$S$1673,12,FALSE),VLOOKUP($C966,#REF!,12,FALSE))</f>
        <v>#N/A</v>
      </c>
      <c r="H966" s="228">
        <f>IFERROR(IF(Comparativo!$E$6="Tabela Não Desonerada",VLOOKUP($C966,'Orçamento Base'!$D$12:$S$1673,16,FALSE),VLOOKUP($C966,#REF!,16,FALSE)),0)</f>
        <v>0</v>
      </c>
      <c r="I966" s="575" t="e">
        <f>IF(Comparativo!$E$6="Tabela Não Desonerada",VLOOKUP($C966,'Orçamento Base'!$D$12:$S$1673,11,FALSE),VLOOKUP($C966,#REF!,11,FALSE))</f>
        <v>#N/A</v>
      </c>
      <c r="J966" s="363">
        <f>IF(Comparativo!$E$6="Tabela Não Desonerada",Encargos!$F$44,Encargos!$D$44)</f>
        <v>1.1122000000000001</v>
      </c>
      <c r="K966" s="364"/>
      <c r="L966" s="365" t="e">
        <f t="shared" si="84"/>
        <v>#N/A</v>
      </c>
      <c r="M966" s="365" t="e">
        <f t="shared" si="85"/>
        <v>#N/A</v>
      </c>
      <c r="N966" s="376" t="e">
        <f t="shared" si="86"/>
        <v>#N/A</v>
      </c>
      <c r="O966" s="205" t="e">
        <f>IF(Comparativo!$E$6="Tabela Não Desonerada",VLOOKUP($C966,'Orçamento Base'!$D$12:$S$1673,13,FALSE),VLOOKUP($C966,#REF!,13,FALSE))</f>
        <v>#N/A</v>
      </c>
      <c r="P966" s="205" t="e">
        <f t="shared" si="87"/>
        <v>#N/A</v>
      </c>
      <c r="Q966" s="205" t="e">
        <f>IF(Comparativo!$E$6="Tabela Não Desonerada",VLOOKUP($C966,'Orçamento Base'!$D$12:$S$1673,14,FALSE),VLOOKUP($C966,#REF!,14,FALSE))</f>
        <v>#N/A</v>
      </c>
      <c r="R966" s="205" t="e">
        <f t="shared" si="88"/>
        <v>#N/A</v>
      </c>
      <c r="S966" s="205" t="e">
        <f>IF(Comparativo!$E$6="Tabela Não Desonerada",VLOOKUP($C966,'Orçamento Base'!$D$12:$S$1673,15,FALSE),VLOOKUP($C966,#REF!,15,FALSE))</f>
        <v>#N/A</v>
      </c>
      <c r="T966" s="205" t="e">
        <f t="shared" si="89"/>
        <v>#N/A</v>
      </c>
    </row>
    <row r="967" spans="1:20" ht="15">
      <c r="A967" s="203">
        <v>1</v>
      </c>
      <c r="B967" s="203" t="e">
        <f>'Orçamento-TCE'!B967</f>
        <v>#N/A</v>
      </c>
      <c r="C967" s="229">
        <f>'Orçamento-TCE'!C967</f>
        <v>0</v>
      </c>
      <c r="D967" s="199" t="e">
        <f>'Orçamento-TCE'!G967</f>
        <v>#N/A</v>
      </c>
      <c r="E967" s="204">
        <f>'Orçamento-TCE'!H967</f>
        <v>0</v>
      </c>
      <c r="F967" s="230" t="e">
        <f>'Orçamento-TCE'!I967</f>
        <v>#N/A</v>
      </c>
      <c r="G967" s="227" t="e">
        <f>IF(Comparativo!$E$6="Tabela Não Desonerada",VLOOKUP($C967,'Orçamento Base'!$D$12:$S$1673,12,FALSE),VLOOKUP($C967,#REF!,12,FALSE))</f>
        <v>#N/A</v>
      </c>
      <c r="H967" s="228">
        <f>IFERROR(IF(Comparativo!$E$6="Tabela Não Desonerada",VLOOKUP($C967,'Orçamento Base'!$D$12:$S$1673,16,FALSE),VLOOKUP($C967,#REF!,16,FALSE)),0)</f>
        <v>0</v>
      </c>
      <c r="I967" s="575" t="e">
        <f>IF(Comparativo!$E$6="Tabela Não Desonerada",VLOOKUP($C967,'Orçamento Base'!$D$12:$S$1673,11,FALSE),VLOOKUP($C967,#REF!,11,FALSE))</f>
        <v>#N/A</v>
      </c>
      <c r="J967" s="363">
        <f>IF(Comparativo!$E$6="Tabela Não Desonerada",Encargos!$F$44,Encargos!$D$44)</f>
        <v>1.1122000000000001</v>
      </c>
      <c r="K967" s="364"/>
      <c r="L967" s="365" t="e">
        <f t="shared" si="84"/>
        <v>#N/A</v>
      </c>
      <c r="M967" s="365" t="e">
        <f t="shared" si="85"/>
        <v>#N/A</v>
      </c>
      <c r="N967" s="376" t="e">
        <f t="shared" si="86"/>
        <v>#N/A</v>
      </c>
      <c r="O967" s="205" t="e">
        <f>IF(Comparativo!$E$6="Tabela Não Desonerada",VLOOKUP($C967,'Orçamento Base'!$D$12:$S$1673,13,FALSE),VLOOKUP($C967,#REF!,13,FALSE))</f>
        <v>#N/A</v>
      </c>
      <c r="P967" s="205" t="e">
        <f t="shared" si="87"/>
        <v>#N/A</v>
      </c>
      <c r="Q967" s="205" t="e">
        <f>IF(Comparativo!$E$6="Tabela Não Desonerada",VLOOKUP($C967,'Orçamento Base'!$D$12:$S$1673,14,FALSE),VLOOKUP($C967,#REF!,14,FALSE))</f>
        <v>#N/A</v>
      </c>
      <c r="R967" s="205" t="e">
        <f t="shared" si="88"/>
        <v>#N/A</v>
      </c>
      <c r="S967" s="205" t="e">
        <f>IF(Comparativo!$E$6="Tabela Não Desonerada",VLOOKUP($C967,'Orçamento Base'!$D$12:$S$1673,15,FALSE),VLOOKUP($C967,#REF!,15,FALSE))</f>
        <v>#N/A</v>
      </c>
      <c r="T967" s="205" t="e">
        <f t="shared" si="89"/>
        <v>#N/A</v>
      </c>
    </row>
    <row r="968" spans="1:20" ht="15">
      <c r="A968" s="203">
        <v>1</v>
      </c>
      <c r="B968" s="203" t="e">
        <f>'Orçamento-TCE'!B968</f>
        <v>#N/A</v>
      </c>
      <c r="C968" s="229">
        <f>'Orçamento-TCE'!C968</f>
        <v>0</v>
      </c>
      <c r="D968" s="199" t="e">
        <f>'Orçamento-TCE'!G968</f>
        <v>#N/A</v>
      </c>
      <c r="E968" s="204">
        <f>'Orçamento-TCE'!H968</f>
        <v>0</v>
      </c>
      <c r="F968" s="230" t="e">
        <f>'Orçamento-TCE'!I968</f>
        <v>#N/A</v>
      </c>
      <c r="G968" s="227" t="e">
        <f>IF(Comparativo!$E$6="Tabela Não Desonerada",VLOOKUP($C968,'Orçamento Base'!$D$12:$S$1673,12,FALSE),VLOOKUP($C968,#REF!,12,FALSE))</f>
        <v>#N/A</v>
      </c>
      <c r="H968" s="228">
        <f>IFERROR(IF(Comparativo!$E$6="Tabela Não Desonerada",VLOOKUP($C968,'Orçamento Base'!$D$12:$S$1673,16,FALSE),VLOOKUP($C968,#REF!,16,FALSE)),0)</f>
        <v>0</v>
      </c>
      <c r="I968" s="575" t="e">
        <f>IF(Comparativo!$E$6="Tabela Não Desonerada",VLOOKUP($C968,'Orçamento Base'!$D$12:$S$1673,11,FALSE),VLOOKUP($C968,#REF!,11,FALSE))</f>
        <v>#N/A</v>
      </c>
      <c r="J968" s="363">
        <f>IF(Comparativo!$E$6="Tabela Não Desonerada",Encargos!$F$44,Encargos!$D$44)</f>
        <v>1.1122000000000001</v>
      </c>
      <c r="K968" s="364"/>
      <c r="L968" s="365" t="e">
        <f t="shared" si="84"/>
        <v>#N/A</v>
      </c>
      <c r="M968" s="365" t="e">
        <f t="shared" si="85"/>
        <v>#N/A</v>
      </c>
      <c r="N968" s="376" t="e">
        <f t="shared" si="86"/>
        <v>#N/A</v>
      </c>
      <c r="O968" s="205" t="e">
        <f>IF(Comparativo!$E$6="Tabela Não Desonerada",VLOOKUP($C968,'Orçamento Base'!$D$12:$S$1673,13,FALSE),VLOOKUP($C968,#REF!,13,FALSE))</f>
        <v>#N/A</v>
      </c>
      <c r="P968" s="205" t="e">
        <f t="shared" si="87"/>
        <v>#N/A</v>
      </c>
      <c r="Q968" s="205" t="e">
        <f>IF(Comparativo!$E$6="Tabela Não Desonerada",VLOOKUP($C968,'Orçamento Base'!$D$12:$S$1673,14,FALSE),VLOOKUP($C968,#REF!,14,FALSE))</f>
        <v>#N/A</v>
      </c>
      <c r="R968" s="205" t="e">
        <f t="shared" si="88"/>
        <v>#N/A</v>
      </c>
      <c r="S968" s="205" t="e">
        <f>IF(Comparativo!$E$6="Tabela Não Desonerada",VLOOKUP($C968,'Orçamento Base'!$D$12:$S$1673,15,FALSE),VLOOKUP($C968,#REF!,15,FALSE))</f>
        <v>#N/A</v>
      </c>
      <c r="T968" s="205" t="e">
        <f t="shared" si="89"/>
        <v>#N/A</v>
      </c>
    </row>
    <row r="969" spans="1:20" ht="15">
      <c r="A969" s="203">
        <v>1</v>
      </c>
      <c r="B969" s="203" t="e">
        <f>'Orçamento-TCE'!B969</f>
        <v>#N/A</v>
      </c>
      <c r="C969" s="229">
        <f>'Orçamento-TCE'!C969</f>
        <v>0</v>
      </c>
      <c r="D969" s="199" t="e">
        <f>'Orçamento-TCE'!G969</f>
        <v>#N/A</v>
      </c>
      <c r="E969" s="204">
        <f>'Orçamento-TCE'!H969</f>
        <v>0</v>
      </c>
      <c r="F969" s="230" t="e">
        <f>'Orçamento-TCE'!I969</f>
        <v>#N/A</v>
      </c>
      <c r="G969" s="227" t="e">
        <f>IF(Comparativo!$E$6="Tabela Não Desonerada",VLOOKUP($C969,'Orçamento Base'!$D$12:$S$1673,12,FALSE),VLOOKUP($C969,#REF!,12,FALSE))</f>
        <v>#N/A</v>
      </c>
      <c r="H969" s="228">
        <f>IFERROR(IF(Comparativo!$E$6="Tabela Não Desonerada",VLOOKUP($C969,'Orçamento Base'!$D$12:$S$1673,16,FALSE),VLOOKUP($C969,#REF!,16,FALSE)),0)</f>
        <v>0</v>
      </c>
      <c r="I969" s="575" t="e">
        <f>IF(Comparativo!$E$6="Tabela Não Desonerada",VLOOKUP($C969,'Orçamento Base'!$D$12:$S$1673,11,FALSE),VLOOKUP($C969,#REF!,11,FALSE))</f>
        <v>#N/A</v>
      </c>
      <c r="J969" s="363">
        <f>IF(Comparativo!$E$6="Tabela Não Desonerada",Encargos!$F$44,Encargos!$D$44)</f>
        <v>1.1122000000000001</v>
      </c>
      <c r="K969" s="364"/>
      <c r="L969" s="365" t="e">
        <f t="shared" si="84"/>
        <v>#N/A</v>
      </c>
      <c r="M969" s="365" t="e">
        <f t="shared" si="85"/>
        <v>#N/A</v>
      </c>
      <c r="N969" s="376" t="e">
        <f t="shared" si="86"/>
        <v>#N/A</v>
      </c>
      <c r="O969" s="205" t="e">
        <f>IF(Comparativo!$E$6="Tabela Não Desonerada",VLOOKUP($C969,'Orçamento Base'!$D$12:$S$1673,13,FALSE),VLOOKUP($C969,#REF!,13,FALSE))</f>
        <v>#N/A</v>
      </c>
      <c r="P969" s="205" t="e">
        <f t="shared" si="87"/>
        <v>#N/A</v>
      </c>
      <c r="Q969" s="205" t="e">
        <f>IF(Comparativo!$E$6="Tabela Não Desonerada",VLOOKUP($C969,'Orçamento Base'!$D$12:$S$1673,14,FALSE),VLOOKUP($C969,#REF!,14,FALSE))</f>
        <v>#N/A</v>
      </c>
      <c r="R969" s="205" t="e">
        <f t="shared" si="88"/>
        <v>#N/A</v>
      </c>
      <c r="S969" s="205" t="e">
        <f>IF(Comparativo!$E$6="Tabela Não Desonerada",VLOOKUP($C969,'Orçamento Base'!$D$12:$S$1673,15,FALSE),VLOOKUP($C969,#REF!,15,FALSE))</f>
        <v>#N/A</v>
      </c>
      <c r="T969" s="205" t="e">
        <f t="shared" si="89"/>
        <v>#N/A</v>
      </c>
    </row>
    <row r="970" spans="1:20" ht="15">
      <c r="A970" s="203">
        <v>1</v>
      </c>
      <c r="B970" s="203" t="e">
        <f>'Orçamento-TCE'!B970</f>
        <v>#N/A</v>
      </c>
      <c r="C970" s="229">
        <f>'Orçamento-TCE'!C970</f>
        <v>0</v>
      </c>
      <c r="D970" s="199" t="e">
        <f>'Orçamento-TCE'!G970</f>
        <v>#N/A</v>
      </c>
      <c r="E970" s="204">
        <f>'Orçamento-TCE'!H970</f>
        <v>0</v>
      </c>
      <c r="F970" s="230" t="e">
        <f>'Orçamento-TCE'!I970</f>
        <v>#N/A</v>
      </c>
      <c r="G970" s="227" t="e">
        <f>IF(Comparativo!$E$6="Tabela Não Desonerada",VLOOKUP($C970,'Orçamento Base'!$D$12:$S$1673,12,FALSE),VLOOKUP($C970,#REF!,12,FALSE))</f>
        <v>#N/A</v>
      </c>
      <c r="H970" s="228">
        <f>IFERROR(IF(Comparativo!$E$6="Tabela Não Desonerada",VLOOKUP($C970,'Orçamento Base'!$D$12:$S$1673,16,FALSE),VLOOKUP($C970,#REF!,16,FALSE)),0)</f>
        <v>0</v>
      </c>
      <c r="I970" s="575" t="e">
        <f>IF(Comparativo!$E$6="Tabela Não Desonerada",VLOOKUP($C970,'Orçamento Base'!$D$12:$S$1673,11,FALSE),VLOOKUP($C970,#REF!,11,FALSE))</f>
        <v>#N/A</v>
      </c>
      <c r="J970" s="363">
        <f>IF(Comparativo!$E$6="Tabela Não Desonerada",Encargos!$F$44,Encargos!$D$44)</f>
        <v>1.1122000000000001</v>
      </c>
      <c r="K970" s="364"/>
      <c r="L970" s="365" t="e">
        <f t="shared" si="84"/>
        <v>#N/A</v>
      </c>
      <c r="M970" s="365" t="e">
        <f t="shared" si="85"/>
        <v>#N/A</v>
      </c>
      <c r="N970" s="376" t="e">
        <f t="shared" si="86"/>
        <v>#N/A</v>
      </c>
      <c r="O970" s="205" t="e">
        <f>IF(Comparativo!$E$6="Tabela Não Desonerada",VLOOKUP($C970,'Orçamento Base'!$D$12:$S$1673,13,FALSE),VLOOKUP($C970,#REF!,13,FALSE))</f>
        <v>#N/A</v>
      </c>
      <c r="P970" s="205" t="e">
        <f t="shared" si="87"/>
        <v>#N/A</v>
      </c>
      <c r="Q970" s="205" t="e">
        <f>IF(Comparativo!$E$6="Tabela Não Desonerada",VLOOKUP($C970,'Orçamento Base'!$D$12:$S$1673,14,FALSE),VLOOKUP($C970,#REF!,14,FALSE))</f>
        <v>#N/A</v>
      </c>
      <c r="R970" s="205" t="e">
        <f t="shared" si="88"/>
        <v>#N/A</v>
      </c>
      <c r="S970" s="205" t="e">
        <f>IF(Comparativo!$E$6="Tabela Não Desonerada",VLOOKUP($C970,'Orçamento Base'!$D$12:$S$1673,15,FALSE),VLOOKUP($C970,#REF!,15,FALSE))</f>
        <v>#N/A</v>
      </c>
      <c r="T970" s="205" t="e">
        <f t="shared" si="89"/>
        <v>#N/A</v>
      </c>
    </row>
    <row r="971" spans="1:20" ht="15">
      <c r="A971" s="203">
        <v>1</v>
      </c>
      <c r="B971" s="203" t="e">
        <f>'Orçamento-TCE'!B971</f>
        <v>#N/A</v>
      </c>
      <c r="C971" s="229">
        <f>'Orçamento-TCE'!C971</f>
        <v>0</v>
      </c>
      <c r="D971" s="199" t="e">
        <f>'Orçamento-TCE'!G971</f>
        <v>#N/A</v>
      </c>
      <c r="E971" s="204">
        <f>'Orçamento-TCE'!H971</f>
        <v>0</v>
      </c>
      <c r="F971" s="230" t="e">
        <f>'Orçamento-TCE'!I971</f>
        <v>#N/A</v>
      </c>
      <c r="G971" s="227" t="e">
        <f>IF(Comparativo!$E$6="Tabela Não Desonerada",VLOOKUP($C971,'Orçamento Base'!$D$12:$S$1673,12,FALSE),VLOOKUP($C971,#REF!,12,FALSE))</f>
        <v>#N/A</v>
      </c>
      <c r="H971" s="228">
        <f>IFERROR(IF(Comparativo!$E$6="Tabela Não Desonerada",VLOOKUP($C971,'Orçamento Base'!$D$12:$S$1673,16,FALSE),VLOOKUP($C971,#REF!,16,FALSE)),0)</f>
        <v>0</v>
      </c>
      <c r="I971" s="575" t="e">
        <f>IF(Comparativo!$E$6="Tabela Não Desonerada",VLOOKUP($C971,'Orçamento Base'!$D$12:$S$1673,11,FALSE),VLOOKUP($C971,#REF!,11,FALSE))</f>
        <v>#N/A</v>
      </c>
      <c r="J971" s="363">
        <f>IF(Comparativo!$E$6="Tabela Não Desonerada",Encargos!$F$44,Encargos!$D$44)</f>
        <v>1.1122000000000001</v>
      </c>
      <c r="K971" s="364"/>
      <c r="L971" s="365" t="e">
        <f t="shared" si="84"/>
        <v>#N/A</v>
      </c>
      <c r="M971" s="365" t="e">
        <f t="shared" si="85"/>
        <v>#N/A</v>
      </c>
      <c r="N971" s="376" t="e">
        <f t="shared" si="86"/>
        <v>#N/A</v>
      </c>
      <c r="O971" s="205" t="e">
        <f>IF(Comparativo!$E$6="Tabela Não Desonerada",VLOOKUP($C971,'Orçamento Base'!$D$12:$S$1673,13,FALSE),VLOOKUP($C971,#REF!,13,FALSE))</f>
        <v>#N/A</v>
      </c>
      <c r="P971" s="205" t="e">
        <f t="shared" si="87"/>
        <v>#N/A</v>
      </c>
      <c r="Q971" s="205" t="e">
        <f>IF(Comparativo!$E$6="Tabela Não Desonerada",VLOOKUP($C971,'Orçamento Base'!$D$12:$S$1673,14,FALSE),VLOOKUP($C971,#REF!,14,FALSE))</f>
        <v>#N/A</v>
      </c>
      <c r="R971" s="205" t="e">
        <f t="shared" si="88"/>
        <v>#N/A</v>
      </c>
      <c r="S971" s="205" t="e">
        <f>IF(Comparativo!$E$6="Tabela Não Desonerada",VLOOKUP($C971,'Orçamento Base'!$D$12:$S$1673,15,FALSE),VLOOKUP($C971,#REF!,15,FALSE))</f>
        <v>#N/A</v>
      </c>
      <c r="T971" s="205" t="e">
        <f t="shared" si="89"/>
        <v>#N/A</v>
      </c>
    </row>
    <row r="972" spans="1:20" ht="15">
      <c r="A972" s="203">
        <v>1</v>
      </c>
      <c r="B972" s="203" t="e">
        <f>'Orçamento-TCE'!B972</f>
        <v>#N/A</v>
      </c>
      <c r="C972" s="229">
        <f>'Orçamento-TCE'!C972</f>
        <v>0</v>
      </c>
      <c r="D972" s="199" t="e">
        <f>'Orçamento-TCE'!G972</f>
        <v>#N/A</v>
      </c>
      <c r="E972" s="204">
        <f>'Orçamento-TCE'!H972</f>
        <v>0</v>
      </c>
      <c r="F972" s="230" t="e">
        <f>'Orçamento-TCE'!I972</f>
        <v>#N/A</v>
      </c>
      <c r="G972" s="227" t="e">
        <f>IF(Comparativo!$E$6="Tabela Não Desonerada",VLOOKUP($C972,'Orçamento Base'!$D$12:$S$1673,12,FALSE),VLOOKUP($C972,#REF!,12,FALSE))</f>
        <v>#N/A</v>
      </c>
      <c r="H972" s="228">
        <f>IFERROR(IF(Comparativo!$E$6="Tabela Não Desonerada",VLOOKUP($C972,'Orçamento Base'!$D$12:$S$1673,16,FALSE),VLOOKUP($C972,#REF!,16,FALSE)),0)</f>
        <v>0</v>
      </c>
      <c r="I972" s="575" t="e">
        <f>IF(Comparativo!$E$6="Tabela Não Desonerada",VLOOKUP($C972,'Orçamento Base'!$D$12:$S$1673,11,FALSE),VLOOKUP($C972,#REF!,11,FALSE))</f>
        <v>#N/A</v>
      </c>
      <c r="J972" s="363">
        <f>IF(Comparativo!$E$6="Tabela Não Desonerada",Encargos!$F$44,Encargos!$D$44)</f>
        <v>1.1122000000000001</v>
      </c>
      <c r="K972" s="364"/>
      <c r="L972" s="365" t="e">
        <f t="shared" si="84"/>
        <v>#N/A</v>
      </c>
      <c r="M972" s="365" t="e">
        <f t="shared" si="85"/>
        <v>#N/A</v>
      </c>
      <c r="N972" s="376" t="e">
        <f t="shared" si="86"/>
        <v>#N/A</v>
      </c>
      <c r="O972" s="205" t="e">
        <f>IF(Comparativo!$E$6="Tabela Não Desonerada",VLOOKUP($C972,'Orçamento Base'!$D$12:$S$1673,13,FALSE),VLOOKUP($C972,#REF!,13,FALSE))</f>
        <v>#N/A</v>
      </c>
      <c r="P972" s="205" t="e">
        <f t="shared" si="87"/>
        <v>#N/A</v>
      </c>
      <c r="Q972" s="205" t="e">
        <f>IF(Comparativo!$E$6="Tabela Não Desonerada",VLOOKUP($C972,'Orçamento Base'!$D$12:$S$1673,14,FALSE),VLOOKUP($C972,#REF!,14,FALSE))</f>
        <v>#N/A</v>
      </c>
      <c r="R972" s="205" t="e">
        <f t="shared" si="88"/>
        <v>#N/A</v>
      </c>
      <c r="S972" s="205" t="e">
        <f>IF(Comparativo!$E$6="Tabela Não Desonerada",VLOOKUP($C972,'Orçamento Base'!$D$12:$S$1673,15,FALSE),VLOOKUP($C972,#REF!,15,FALSE))</f>
        <v>#N/A</v>
      </c>
      <c r="T972" s="205" t="e">
        <f t="shared" si="89"/>
        <v>#N/A</v>
      </c>
    </row>
    <row r="973" spans="1:20" ht="15">
      <c r="A973" s="203">
        <v>1</v>
      </c>
      <c r="B973" s="203" t="e">
        <f>'Orçamento-TCE'!B973</f>
        <v>#N/A</v>
      </c>
      <c r="C973" s="229">
        <f>'Orçamento-TCE'!C973</f>
        <v>0</v>
      </c>
      <c r="D973" s="199" t="e">
        <f>'Orçamento-TCE'!G973</f>
        <v>#N/A</v>
      </c>
      <c r="E973" s="204">
        <f>'Orçamento-TCE'!H973</f>
        <v>0</v>
      </c>
      <c r="F973" s="230" t="e">
        <f>'Orçamento-TCE'!I973</f>
        <v>#N/A</v>
      </c>
      <c r="G973" s="227" t="e">
        <f>IF(Comparativo!$E$6="Tabela Não Desonerada",VLOOKUP($C973,'Orçamento Base'!$D$12:$S$1673,12,FALSE),VLOOKUP($C973,#REF!,12,FALSE))</f>
        <v>#N/A</v>
      </c>
      <c r="H973" s="228">
        <f>IFERROR(IF(Comparativo!$E$6="Tabela Não Desonerada",VLOOKUP($C973,'Orçamento Base'!$D$12:$S$1673,16,FALSE),VLOOKUP($C973,#REF!,16,FALSE)),0)</f>
        <v>0</v>
      </c>
      <c r="I973" s="575" t="e">
        <f>IF(Comparativo!$E$6="Tabela Não Desonerada",VLOOKUP($C973,'Orçamento Base'!$D$12:$S$1673,11,FALSE),VLOOKUP($C973,#REF!,11,FALSE))</f>
        <v>#N/A</v>
      </c>
      <c r="J973" s="363">
        <f>IF(Comparativo!$E$6="Tabela Não Desonerada",Encargos!$F$44,Encargos!$D$44)</f>
        <v>1.1122000000000001</v>
      </c>
      <c r="K973" s="364"/>
      <c r="L973" s="365" t="e">
        <f t="shared" ref="L973:L1036" si="90">T973</f>
        <v>#N/A</v>
      </c>
      <c r="M973" s="365" t="e">
        <f t="shared" ref="M973:M1036" si="91">R973</f>
        <v>#N/A</v>
      </c>
      <c r="N973" s="376" t="e">
        <f t="shared" ref="N973:N1036" si="92">P973</f>
        <v>#N/A</v>
      </c>
      <c r="O973" s="205" t="e">
        <f>IF(Comparativo!$E$6="Tabela Não Desonerada",VLOOKUP($C973,'Orçamento Base'!$D$12:$S$1673,13,FALSE),VLOOKUP($C973,#REF!,13,FALSE))</f>
        <v>#N/A</v>
      </c>
      <c r="P973" s="205" t="e">
        <f t="shared" ref="P973:P1036" si="93">O973/E973</f>
        <v>#N/A</v>
      </c>
      <c r="Q973" s="205" t="e">
        <f>IF(Comparativo!$E$6="Tabela Não Desonerada",VLOOKUP($C973,'Orçamento Base'!$D$12:$S$1673,14,FALSE),VLOOKUP($C973,#REF!,14,FALSE))</f>
        <v>#N/A</v>
      </c>
      <c r="R973" s="205" t="e">
        <f t="shared" ref="R973:R1036" si="94">Q973/E973</f>
        <v>#N/A</v>
      </c>
      <c r="S973" s="205" t="e">
        <f>IF(Comparativo!$E$6="Tabela Não Desonerada",VLOOKUP($C973,'Orçamento Base'!$D$12:$S$1673,15,FALSE),VLOOKUP($C973,#REF!,15,FALSE))</f>
        <v>#N/A</v>
      </c>
      <c r="T973" s="205" t="e">
        <f t="shared" ref="T973:T1036" si="95">S973/E973</f>
        <v>#N/A</v>
      </c>
    </row>
    <row r="974" spans="1:20" ht="15">
      <c r="A974" s="203">
        <v>1</v>
      </c>
      <c r="B974" s="203" t="e">
        <f>'Orçamento-TCE'!B974</f>
        <v>#N/A</v>
      </c>
      <c r="C974" s="229">
        <f>'Orçamento-TCE'!C974</f>
        <v>0</v>
      </c>
      <c r="D974" s="199" t="e">
        <f>'Orçamento-TCE'!G974</f>
        <v>#N/A</v>
      </c>
      <c r="E974" s="204">
        <f>'Orçamento-TCE'!H974</f>
        <v>0</v>
      </c>
      <c r="F974" s="230" t="e">
        <f>'Orçamento-TCE'!I974</f>
        <v>#N/A</v>
      </c>
      <c r="G974" s="227" t="e">
        <f>IF(Comparativo!$E$6="Tabela Não Desonerada",VLOOKUP($C974,'Orçamento Base'!$D$12:$S$1673,12,FALSE),VLOOKUP($C974,#REF!,12,FALSE))</f>
        <v>#N/A</v>
      </c>
      <c r="H974" s="228">
        <f>IFERROR(IF(Comparativo!$E$6="Tabela Não Desonerada",VLOOKUP($C974,'Orçamento Base'!$D$12:$S$1673,16,FALSE),VLOOKUP($C974,#REF!,16,FALSE)),0)</f>
        <v>0</v>
      </c>
      <c r="I974" s="575" t="e">
        <f>IF(Comparativo!$E$6="Tabela Não Desonerada",VLOOKUP($C974,'Orçamento Base'!$D$12:$S$1673,11,FALSE),VLOOKUP($C974,#REF!,11,FALSE))</f>
        <v>#N/A</v>
      </c>
      <c r="J974" s="363">
        <f>IF(Comparativo!$E$6="Tabela Não Desonerada",Encargos!$F$44,Encargos!$D$44)</f>
        <v>1.1122000000000001</v>
      </c>
      <c r="K974" s="364"/>
      <c r="L974" s="365" t="e">
        <f t="shared" si="90"/>
        <v>#N/A</v>
      </c>
      <c r="M974" s="365" t="e">
        <f t="shared" si="91"/>
        <v>#N/A</v>
      </c>
      <c r="N974" s="376" t="e">
        <f t="shared" si="92"/>
        <v>#N/A</v>
      </c>
      <c r="O974" s="205" t="e">
        <f>IF(Comparativo!$E$6="Tabela Não Desonerada",VLOOKUP($C974,'Orçamento Base'!$D$12:$S$1673,13,FALSE),VLOOKUP($C974,#REF!,13,FALSE))</f>
        <v>#N/A</v>
      </c>
      <c r="P974" s="205" t="e">
        <f t="shared" si="93"/>
        <v>#N/A</v>
      </c>
      <c r="Q974" s="205" t="e">
        <f>IF(Comparativo!$E$6="Tabela Não Desonerada",VLOOKUP($C974,'Orçamento Base'!$D$12:$S$1673,14,FALSE),VLOOKUP($C974,#REF!,14,FALSE))</f>
        <v>#N/A</v>
      </c>
      <c r="R974" s="205" t="e">
        <f t="shared" si="94"/>
        <v>#N/A</v>
      </c>
      <c r="S974" s="205" t="e">
        <f>IF(Comparativo!$E$6="Tabela Não Desonerada",VLOOKUP($C974,'Orçamento Base'!$D$12:$S$1673,15,FALSE),VLOOKUP($C974,#REF!,15,FALSE))</f>
        <v>#N/A</v>
      </c>
      <c r="T974" s="205" t="e">
        <f t="shared" si="95"/>
        <v>#N/A</v>
      </c>
    </row>
    <row r="975" spans="1:20" ht="15">
      <c r="A975" s="203">
        <v>1</v>
      </c>
      <c r="B975" s="203" t="e">
        <f>'Orçamento-TCE'!B975</f>
        <v>#N/A</v>
      </c>
      <c r="C975" s="229">
        <f>'Orçamento-TCE'!C975</f>
        <v>0</v>
      </c>
      <c r="D975" s="199" t="e">
        <f>'Orçamento-TCE'!G975</f>
        <v>#N/A</v>
      </c>
      <c r="E975" s="204">
        <f>'Orçamento-TCE'!H975</f>
        <v>0</v>
      </c>
      <c r="F975" s="230" t="e">
        <f>'Orçamento-TCE'!I975</f>
        <v>#N/A</v>
      </c>
      <c r="G975" s="227" t="e">
        <f>IF(Comparativo!$E$6="Tabela Não Desonerada",VLOOKUP($C975,'Orçamento Base'!$D$12:$S$1673,12,FALSE),VLOOKUP($C975,#REF!,12,FALSE))</f>
        <v>#N/A</v>
      </c>
      <c r="H975" s="228">
        <f>IFERROR(IF(Comparativo!$E$6="Tabela Não Desonerada",VLOOKUP($C975,'Orçamento Base'!$D$12:$S$1673,16,FALSE),VLOOKUP($C975,#REF!,16,FALSE)),0)</f>
        <v>0</v>
      </c>
      <c r="I975" s="575" t="e">
        <f>IF(Comparativo!$E$6="Tabela Não Desonerada",VLOOKUP($C975,'Orçamento Base'!$D$12:$S$1673,11,FALSE),VLOOKUP($C975,#REF!,11,FALSE))</f>
        <v>#N/A</v>
      </c>
      <c r="J975" s="363">
        <f>IF(Comparativo!$E$6="Tabela Não Desonerada",Encargos!$F$44,Encargos!$D$44)</f>
        <v>1.1122000000000001</v>
      </c>
      <c r="K975" s="364"/>
      <c r="L975" s="365" t="e">
        <f t="shared" si="90"/>
        <v>#N/A</v>
      </c>
      <c r="M975" s="365" t="e">
        <f t="shared" si="91"/>
        <v>#N/A</v>
      </c>
      <c r="N975" s="376" t="e">
        <f t="shared" si="92"/>
        <v>#N/A</v>
      </c>
      <c r="O975" s="205" t="e">
        <f>IF(Comparativo!$E$6="Tabela Não Desonerada",VLOOKUP($C975,'Orçamento Base'!$D$12:$S$1673,13,FALSE),VLOOKUP($C975,#REF!,13,FALSE))</f>
        <v>#N/A</v>
      </c>
      <c r="P975" s="205" t="e">
        <f t="shared" si="93"/>
        <v>#N/A</v>
      </c>
      <c r="Q975" s="205" t="e">
        <f>IF(Comparativo!$E$6="Tabela Não Desonerada",VLOOKUP($C975,'Orçamento Base'!$D$12:$S$1673,14,FALSE),VLOOKUP($C975,#REF!,14,FALSE))</f>
        <v>#N/A</v>
      </c>
      <c r="R975" s="205" t="e">
        <f t="shared" si="94"/>
        <v>#N/A</v>
      </c>
      <c r="S975" s="205" t="e">
        <f>IF(Comparativo!$E$6="Tabela Não Desonerada",VLOOKUP($C975,'Orçamento Base'!$D$12:$S$1673,15,FALSE),VLOOKUP($C975,#REF!,15,FALSE))</f>
        <v>#N/A</v>
      </c>
      <c r="T975" s="205" t="e">
        <f t="shared" si="95"/>
        <v>#N/A</v>
      </c>
    </row>
    <row r="976" spans="1:20" ht="15">
      <c r="A976" s="203">
        <v>1</v>
      </c>
      <c r="B976" s="203" t="e">
        <f>'Orçamento-TCE'!B976</f>
        <v>#N/A</v>
      </c>
      <c r="C976" s="229">
        <f>'Orçamento-TCE'!C976</f>
        <v>0</v>
      </c>
      <c r="D976" s="199" t="e">
        <f>'Orçamento-TCE'!G976</f>
        <v>#N/A</v>
      </c>
      <c r="E976" s="204">
        <f>'Orçamento-TCE'!H976</f>
        <v>0</v>
      </c>
      <c r="F976" s="230" t="e">
        <f>'Orçamento-TCE'!I976</f>
        <v>#N/A</v>
      </c>
      <c r="G976" s="227" t="e">
        <f>IF(Comparativo!$E$6="Tabela Não Desonerada",VLOOKUP($C976,'Orçamento Base'!$D$12:$S$1673,12,FALSE),VLOOKUP($C976,#REF!,12,FALSE))</f>
        <v>#N/A</v>
      </c>
      <c r="H976" s="228">
        <f>IFERROR(IF(Comparativo!$E$6="Tabela Não Desonerada",VLOOKUP($C976,'Orçamento Base'!$D$12:$S$1673,16,FALSE),VLOOKUP($C976,#REF!,16,FALSE)),0)</f>
        <v>0</v>
      </c>
      <c r="I976" s="575" t="e">
        <f>IF(Comparativo!$E$6="Tabela Não Desonerada",VLOOKUP($C976,'Orçamento Base'!$D$12:$S$1673,11,FALSE),VLOOKUP($C976,#REF!,11,FALSE))</f>
        <v>#N/A</v>
      </c>
      <c r="J976" s="363">
        <f>IF(Comparativo!$E$6="Tabela Não Desonerada",Encargos!$F$44,Encargos!$D$44)</f>
        <v>1.1122000000000001</v>
      </c>
      <c r="K976" s="364"/>
      <c r="L976" s="365" t="e">
        <f t="shared" si="90"/>
        <v>#N/A</v>
      </c>
      <c r="M976" s="365" t="e">
        <f t="shared" si="91"/>
        <v>#N/A</v>
      </c>
      <c r="N976" s="376" t="e">
        <f t="shared" si="92"/>
        <v>#N/A</v>
      </c>
      <c r="O976" s="205" t="e">
        <f>IF(Comparativo!$E$6="Tabela Não Desonerada",VLOOKUP($C976,'Orçamento Base'!$D$12:$S$1673,13,FALSE),VLOOKUP($C976,#REF!,13,FALSE))</f>
        <v>#N/A</v>
      </c>
      <c r="P976" s="205" t="e">
        <f t="shared" si="93"/>
        <v>#N/A</v>
      </c>
      <c r="Q976" s="205" t="e">
        <f>IF(Comparativo!$E$6="Tabela Não Desonerada",VLOOKUP($C976,'Orçamento Base'!$D$12:$S$1673,14,FALSE),VLOOKUP($C976,#REF!,14,FALSE))</f>
        <v>#N/A</v>
      </c>
      <c r="R976" s="205" t="e">
        <f t="shared" si="94"/>
        <v>#N/A</v>
      </c>
      <c r="S976" s="205" t="e">
        <f>IF(Comparativo!$E$6="Tabela Não Desonerada",VLOOKUP($C976,'Orçamento Base'!$D$12:$S$1673,15,FALSE),VLOOKUP($C976,#REF!,15,FALSE))</f>
        <v>#N/A</v>
      </c>
      <c r="T976" s="205" t="e">
        <f t="shared" si="95"/>
        <v>#N/A</v>
      </c>
    </row>
    <row r="977" spans="1:20" ht="15">
      <c r="A977" s="203">
        <v>1</v>
      </c>
      <c r="B977" s="203" t="e">
        <f>'Orçamento-TCE'!B977</f>
        <v>#N/A</v>
      </c>
      <c r="C977" s="229">
        <f>'Orçamento-TCE'!C977</f>
        <v>0</v>
      </c>
      <c r="D977" s="199" t="e">
        <f>'Orçamento-TCE'!G977</f>
        <v>#N/A</v>
      </c>
      <c r="E977" s="204">
        <f>'Orçamento-TCE'!H977</f>
        <v>0</v>
      </c>
      <c r="F977" s="230" t="e">
        <f>'Orçamento-TCE'!I977</f>
        <v>#N/A</v>
      </c>
      <c r="G977" s="227" t="e">
        <f>IF(Comparativo!$E$6="Tabela Não Desonerada",VLOOKUP($C977,'Orçamento Base'!$D$12:$S$1673,12,FALSE),VLOOKUP($C977,#REF!,12,FALSE))</f>
        <v>#N/A</v>
      </c>
      <c r="H977" s="228">
        <f>IFERROR(IF(Comparativo!$E$6="Tabela Não Desonerada",VLOOKUP($C977,'Orçamento Base'!$D$12:$S$1673,16,FALSE),VLOOKUP($C977,#REF!,16,FALSE)),0)</f>
        <v>0</v>
      </c>
      <c r="I977" s="575" t="e">
        <f>IF(Comparativo!$E$6="Tabela Não Desonerada",VLOOKUP($C977,'Orçamento Base'!$D$12:$S$1673,11,FALSE),VLOOKUP($C977,#REF!,11,FALSE))</f>
        <v>#N/A</v>
      </c>
      <c r="J977" s="363">
        <f>IF(Comparativo!$E$6="Tabela Não Desonerada",Encargos!$F$44,Encargos!$D$44)</f>
        <v>1.1122000000000001</v>
      </c>
      <c r="K977" s="364"/>
      <c r="L977" s="365" t="e">
        <f t="shared" si="90"/>
        <v>#N/A</v>
      </c>
      <c r="M977" s="365" t="e">
        <f t="shared" si="91"/>
        <v>#N/A</v>
      </c>
      <c r="N977" s="376" t="e">
        <f t="shared" si="92"/>
        <v>#N/A</v>
      </c>
      <c r="O977" s="205" t="e">
        <f>IF(Comparativo!$E$6="Tabela Não Desonerada",VLOOKUP($C977,'Orçamento Base'!$D$12:$S$1673,13,FALSE),VLOOKUP($C977,#REF!,13,FALSE))</f>
        <v>#N/A</v>
      </c>
      <c r="P977" s="205" t="e">
        <f t="shared" si="93"/>
        <v>#N/A</v>
      </c>
      <c r="Q977" s="205" t="e">
        <f>IF(Comparativo!$E$6="Tabela Não Desonerada",VLOOKUP($C977,'Orçamento Base'!$D$12:$S$1673,14,FALSE),VLOOKUP($C977,#REF!,14,FALSE))</f>
        <v>#N/A</v>
      </c>
      <c r="R977" s="205" t="e">
        <f t="shared" si="94"/>
        <v>#N/A</v>
      </c>
      <c r="S977" s="205" t="e">
        <f>IF(Comparativo!$E$6="Tabela Não Desonerada",VLOOKUP($C977,'Orçamento Base'!$D$12:$S$1673,15,FALSE),VLOOKUP($C977,#REF!,15,FALSE))</f>
        <v>#N/A</v>
      </c>
      <c r="T977" s="205" t="e">
        <f t="shared" si="95"/>
        <v>#N/A</v>
      </c>
    </row>
    <row r="978" spans="1:20" ht="15">
      <c r="A978" s="203">
        <v>1</v>
      </c>
      <c r="B978" s="203" t="e">
        <f>'Orçamento-TCE'!B978</f>
        <v>#N/A</v>
      </c>
      <c r="C978" s="229">
        <f>'Orçamento-TCE'!C978</f>
        <v>0</v>
      </c>
      <c r="D978" s="199" t="e">
        <f>'Orçamento-TCE'!G978</f>
        <v>#N/A</v>
      </c>
      <c r="E978" s="204">
        <f>'Orçamento-TCE'!H978</f>
        <v>0</v>
      </c>
      <c r="F978" s="230" t="e">
        <f>'Orçamento-TCE'!I978</f>
        <v>#N/A</v>
      </c>
      <c r="G978" s="227" t="e">
        <f>IF(Comparativo!$E$6="Tabela Não Desonerada",VLOOKUP($C978,'Orçamento Base'!$D$12:$S$1673,12,FALSE),VLOOKUP($C978,#REF!,12,FALSE))</f>
        <v>#N/A</v>
      </c>
      <c r="H978" s="228">
        <f>IFERROR(IF(Comparativo!$E$6="Tabela Não Desonerada",VLOOKUP($C978,'Orçamento Base'!$D$12:$S$1673,16,FALSE),VLOOKUP($C978,#REF!,16,FALSE)),0)</f>
        <v>0</v>
      </c>
      <c r="I978" s="575" t="e">
        <f>IF(Comparativo!$E$6="Tabela Não Desonerada",VLOOKUP($C978,'Orçamento Base'!$D$12:$S$1673,11,FALSE),VLOOKUP($C978,#REF!,11,FALSE))</f>
        <v>#N/A</v>
      </c>
      <c r="J978" s="363">
        <f>IF(Comparativo!$E$6="Tabela Não Desonerada",Encargos!$F$44,Encargos!$D$44)</f>
        <v>1.1122000000000001</v>
      </c>
      <c r="K978" s="364"/>
      <c r="L978" s="365" t="e">
        <f t="shared" si="90"/>
        <v>#N/A</v>
      </c>
      <c r="M978" s="365" t="e">
        <f t="shared" si="91"/>
        <v>#N/A</v>
      </c>
      <c r="N978" s="376" t="e">
        <f t="shared" si="92"/>
        <v>#N/A</v>
      </c>
      <c r="O978" s="205" t="e">
        <f>IF(Comparativo!$E$6="Tabela Não Desonerada",VLOOKUP($C978,'Orçamento Base'!$D$12:$S$1673,13,FALSE),VLOOKUP($C978,#REF!,13,FALSE))</f>
        <v>#N/A</v>
      </c>
      <c r="P978" s="205" t="e">
        <f t="shared" si="93"/>
        <v>#N/A</v>
      </c>
      <c r="Q978" s="205" t="e">
        <f>IF(Comparativo!$E$6="Tabela Não Desonerada",VLOOKUP($C978,'Orçamento Base'!$D$12:$S$1673,14,FALSE),VLOOKUP($C978,#REF!,14,FALSE))</f>
        <v>#N/A</v>
      </c>
      <c r="R978" s="205" t="e">
        <f t="shared" si="94"/>
        <v>#N/A</v>
      </c>
      <c r="S978" s="205" t="e">
        <f>IF(Comparativo!$E$6="Tabela Não Desonerada",VLOOKUP($C978,'Orçamento Base'!$D$12:$S$1673,15,FALSE),VLOOKUP($C978,#REF!,15,FALSE))</f>
        <v>#N/A</v>
      </c>
      <c r="T978" s="205" t="e">
        <f t="shared" si="95"/>
        <v>#N/A</v>
      </c>
    </row>
    <row r="979" spans="1:20" ht="15">
      <c r="A979" s="203">
        <v>1</v>
      </c>
      <c r="B979" s="203" t="e">
        <f>'Orçamento-TCE'!B979</f>
        <v>#N/A</v>
      </c>
      <c r="C979" s="229">
        <f>'Orçamento-TCE'!C979</f>
        <v>0</v>
      </c>
      <c r="D979" s="199" t="e">
        <f>'Orçamento-TCE'!G979</f>
        <v>#N/A</v>
      </c>
      <c r="E979" s="204">
        <f>'Orçamento-TCE'!H979</f>
        <v>0</v>
      </c>
      <c r="F979" s="230" t="e">
        <f>'Orçamento-TCE'!I979</f>
        <v>#N/A</v>
      </c>
      <c r="G979" s="227" t="e">
        <f>IF(Comparativo!$E$6="Tabela Não Desonerada",VLOOKUP($C979,'Orçamento Base'!$D$12:$S$1673,12,FALSE),VLOOKUP($C979,#REF!,12,FALSE))</f>
        <v>#N/A</v>
      </c>
      <c r="H979" s="228">
        <f>IFERROR(IF(Comparativo!$E$6="Tabela Não Desonerada",VLOOKUP($C979,'Orçamento Base'!$D$12:$S$1673,16,FALSE),VLOOKUP($C979,#REF!,16,FALSE)),0)</f>
        <v>0</v>
      </c>
      <c r="I979" s="575" t="e">
        <f>IF(Comparativo!$E$6="Tabela Não Desonerada",VLOOKUP($C979,'Orçamento Base'!$D$12:$S$1673,11,FALSE),VLOOKUP($C979,#REF!,11,FALSE))</f>
        <v>#N/A</v>
      </c>
      <c r="J979" s="363">
        <f>IF(Comparativo!$E$6="Tabela Não Desonerada",Encargos!$F$44,Encargos!$D$44)</f>
        <v>1.1122000000000001</v>
      </c>
      <c r="K979" s="364"/>
      <c r="L979" s="365" t="e">
        <f t="shared" si="90"/>
        <v>#N/A</v>
      </c>
      <c r="M979" s="365" t="e">
        <f t="shared" si="91"/>
        <v>#N/A</v>
      </c>
      <c r="N979" s="376" t="e">
        <f t="shared" si="92"/>
        <v>#N/A</v>
      </c>
      <c r="O979" s="205" t="e">
        <f>IF(Comparativo!$E$6="Tabela Não Desonerada",VLOOKUP($C979,'Orçamento Base'!$D$12:$S$1673,13,FALSE),VLOOKUP($C979,#REF!,13,FALSE))</f>
        <v>#N/A</v>
      </c>
      <c r="P979" s="205" t="e">
        <f t="shared" si="93"/>
        <v>#N/A</v>
      </c>
      <c r="Q979" s="205" t="e">
        <f>IF(Comparativo!$E$6="Tabela Não Desonerada",VLOOKUP($C979,'Orçamento Base'!$D$12:$S$1673,14,FALSE),VLOOKUP($C979,#REF!,14,FALSE))</f>
        <v>#N/A</v>
      </c>
      <c r="R979" s="205" t="e">
        <f t="shared" si="94"/>
        <v>#N/A</v>
      </c>
      <c r="S979" s="205" t="e">
        <f>IF(Comparativo!$E$6="Tabela Não Desonerada",VLOOKUP($C979,'Orçamento Base'!$D$12:$S$1673,15,FALSE),VLOOKUP($C979,#REF!,15,FALSE))</f>
        <v>#N/A</v>
      </c>
      <c r="T979" s="205" t="e">
        <f t="shared" si="95"/>
        <v>#N/A</v>
      </c>
    </row>
    <row r="980" spans="1:20" ht="15">
      <c r="A980" s="203">
        <v>1</v>
      </c>
      <c r="B980" s="203" t="e">
        <f>'Orçamento-TCE'!B980</f>
        <v>#N/A</v>
      </c>
      <c r="C980" s="229">
        <f>'Orçamento-TCE'!C980</f>
        <v>0</v>
      </c>
      <c r="D980" s="199" t="e">
        <f>'Orçamento-TCE'!G980</f>
        <v>#N/A</v>
      </c>
      <c r="E980" s="204">
        <f>'Orçamento-TCE'!H980</f>
        <v>0</v>
      </c>
      <c r="F980" s="230" t="e">
        <f>'Orçamento-TCE'!I980</f>
        <v>#N/A</v>
      </c>
      <c r="G980" s="227" t="e">
        <f>IF(Comparativo!$E$6="Tabela Não Desonerada",VLOOKUP($C980,'Orçamento Base'!$D$12:$S$1673,12,FALSE),VLOOKUP($C980,#REF!,12,FALSE))</f>
        <v>#N/A</v>
      </c>
      <c r="H980" s="228">
        <f>IFERROR(IF(Comparativo!$E$6="Tabela Não Desonerada",VLOOKUP($C980,'Orçamento Base'!$D$12:$S$1673,16,FALSE),VLOOKUP($C980,#REF!,16,FALSE)),0)</f>
        <v>0</v>
      </c>
      <c r="I980" s="575" t="e">
        <f>IF(Comparativo!$E$6="Tabela Não Desonerada",VLOOKUP($C980,'Orçamento Base'!$D$12:$S$1673,11,FALSE),VLOOKUP($C980,#REF!,11,FALSE))</f>
        <v>#N/A</v>
      </c>
      <c r="J980" s="363">
        <f>IF(Comparativo!$E$6="Tabela Não Desonerada",Encargos!$F$44,Encargos!$D$44)</f>
        <v>1.1122000000000001</v>
      </c>
      <c r="K980" s="364"/>
      <c r="L980" s="365" t="e">
        <f t="shared" si="90"/>
        <v>#N/A</v>
      </c>
      <c r="M980" s="365" t="e">
        <f t="shared" si="91"/>
        <v>#N/A</v>
      </c>
      <c r="N980" s="376" t="e">
        <f t="shared" si="92"/>
        <v>#N/A</v>
      </c>
      <c r="O980" s="205" t="e">
        <f>IF(Comparativo!$E$6="Tabela Não Desonerada",VLOOKUP($C980,'Orçamento Base'!$D$12:$S$1673,13,FALSE),VLOOKUP($C980,#REF!,13,FALSE))</f>
        <v>#N/A</v>
      </c>
      <c r="P980" s="205" t="e">
        <f t="shared" si="93"/>
        <v>#N/A</v>
      </c>
      <c r="Q980" s="205" t="e">
        <f>IF(Comparativo!$E$6="Tabela Não Desonerada",VLOOKUP($C980,'Orçamento Base'!$D$12:$S$1673,14,FALSE),VLOOKUP($C980,#REF!,14,FALSE))</f>
        <v>#N/A</v>
      </c>
      <c r="R980" s="205" t="e">
        <f t="shared" si="94"/>
        <v>#N/A</v>
      </c>
      <c r="S980" s="205" t="e">
        <f>IF(Comparativo!$E$6="Tabela Não Desonerada",VLOOKUP($C980,'Orçamento Base'!$D$12:$S$1673,15,FALSE),VLOOKUP($C980,#REF!,15,FALSE))</f>
        <v>#N/A</v>
      </c>
      <c r="T980" s="205" t="e">
        <f t="shared" si="95"/>
        <v>#N/A</v>
      </c>
    </row>
    <row r="981" spans="1:20" ht="15">
      <c r="A981" s="203">
        <v>1</v>
      </c>
      <c r="B981" s="203" t="e">
        <f>'Orçamento-TCE'!B981</f>
        <v>#N/A</v>
      </c>
      <c r="C981" s="229">
        <f>'Orçamento-TCE'!C981</f>
        <v>0</v>
      </c>
      <c r="D981" s="199" t="e">
        <f>'Orçamento-TCE'!G981</f>
        <v>#N/A</v>
      </c>
      <c r="E981" s="204">
        <f>'Orçamento-TCE'!H981</f>
        <v>0</v>
      </c>
      <c r="F981" s="230" t="e">
        <f>'Orçamento-TCE'!I981</f>
        <v>#N/A</v>
      </c>
      <c r="G981" s="227" t="e">
        <f>IF(Comparativo!$E$6="Tabela Não Desonerada",VLOOKUP($C981,'Orçamento Base'!$D$12:$S$1673,12,FALSE),VLOOKUP($C981,#REF!,12,FALSE))</f>
        <v>#N/A</v>
      </c>
      <c r="H981" s="228">
        <f>IFERROR(IF(Comparativo!$E$6="Tabela Não Desonerada",VLOOKUP($C981,'Orçamento Base'!$D$12:$S$1673,16,FALSE),VLOOKUP($C981,#REF!,16,FALSE)),0)</f>
        <v>0</v>
      </c>
      <c r="I981" s="575" t="e">
        <f>IF(Comparativo!$E$6="Tabela Não Desonerada",VLOOKUP($C981,'Orçamento Base'!$D$12:$S$1673,11,FALSE),VLOOKUP($C981,#REF!,11,FALSE))</f>
        <v>#N/A</v>
      </c>
      <c r="J981" s="363">
        <f>IF(Comparativo!$E$6="Tabela Não Desonerada",Encargos!$F$44,Encargos!$D$44)</f>
        <v>1.1122000000000001</v>
      </c>
      <c r="K981" s="364"/>
      <c r="L981" s="365" t="e">
        <f t="shared" si="90"/>
        <v>#N/A</v>
      </c>
      <c r="M981" s="365" t="e">
        <f t="shared" si="91"/>
        <v>#N/A</v>
      </c>
      <c r="N981" s="376" t="e">
        <f t="shared" si="92"/>
        <v>#N/A</v>
      </c>
      <c r="O981" s="205" t="e">
        <f>IF(Comparativo!$E$6="Tabela Não Desonerada",VLOOKUP($C981,'Orçamento Base'!$D$12:$S$1673,13,FALSE),VLOOKUP($C981,#REF!,13,FALSE))</f>
        <v>#N/A</v>
      </c>
      <c r="P981" s="205" t="e">
        <f t="shared" si="93"/>
        <v>#N/A</v>
      </c>
      <c r="Q981" s="205" t="e">
        <f>IF(Comparativo!$E$6="Tabela Não Desonerada",VLOOKUP($C981,'Orçamento Base'!$D$12:$S$1673,14,FALSE),VLOOKUP($C981,#REF!,14,FALSE))</f>
        <v>#N/A</v>
      </c>
      <c r="R981" s="205" t="e">
        <f t="shared" si="94"/>
        <v>#N/A</v>
      </c>
      <c r="S981" s="205" t="e">
        <f>IF(Comparativo!$E$6="Tabela Não Desonerada",VLOOKUP($C981,'Orçamento Base'!$D$12:$S$1673,15,FALSE),VLOOKUP($C981,#REF!,15,FALSE))</f>
        <v>#N/A</v>
      </c>
      <c r="T981" s="205" t="e">
        <f t="shared" si="95"/>
        <v>#N/A</v>
      </c>
    </row>
    <row r="982" spans="1:20" ht="15">
      <c r="A982" s="203">
        <v>1</v>
      </c>
      <c r="B982" s="203" t="e">
        <f>'Orçamento-TCE'!B982</f>
        <v>#N/A</v>
      </c>
      <c r="C982" s="229">
        <f>'Orçamento-TCE'!C982</f>
        <v>0</v>
      </c>
      <c r="D982" s="199" t="e">
        <f>'Orçamento-TCE'!G982</f>
        <v>#N/A</v>
      </c>
      <c r="E982" s="204">
        <f>'Orçamento-TCE'!H982</f>
        <v>0</v>
      </c>
      <c r="F982" s="230" t="e">
        <f>'Orçamento-TCE'!I982</f>
        <v>#N/A</v>
      </c>
      <c r="G982" s="227" t="e">
        <f>IF(Comparativo!$E$6="Tabela Não Desonerada",VLOOKUP($C982,'Orçamento Base'!$D$12:$S$1673,12,FALSE),VLOOKUP($C982,#REF!,12,FALSE))</f>
        <v>#N/A</v>
      </c>
      <c r="H982" s="228">
        <f>IFERROR(IF(Comparativo!$E$6="Tabela Não Desonerada",VLOOKUP($C982,'Orçamento Base'!$D$12:$S$1673,16,FALSE),VLOOKUP($C982,#REF!,16,FALSE)),0)</f>
        <v>0</v>
      </c>
      <c r="I982" s="575" t="e">
        <f>IF(Comparativo!$E$6="Tabela Não Desonerada",VLOOKUP($C982,'Orçamento Base'!$D$12:$S$1673,11,FALSE),VLOOKUP($C982,#REF!,11,FALSE))</f>
        <v>#N/A</v>
      </c>
      <c r="J982" s="363">
        <f>IF(Comparativo!$E$6="Tabela Não Desonerada",Encargos!$F$44,Encargos!$D$44)</f>
        <v>1.1122000000000001</v>
      </c>
      <c r="K982" s="364"/>
      <c r="L982" s="365" t="e">
        <f t="shared" si="90"/>
        <v>#N/A</v>
      </c>
      <c r="M982" s="365" t="e">
        <f t="shared" si="91"/>
        <v>#N/A</v>
      </c>
      <c r="N982" s="376" t="e">
        <f t="shared" si="92"/>
        <v>#N/A</v>
      </c>
      <c r="O982" s="205" t="e">
        <f>IF(Comparativo!$E$6="Tabela Não Desonerada",VLOOKUP($C982,'Orçamento Base'!$D$12:$S$1673,13,FALSE),VLOOKUP($C982,#REF!,13,FALSE))</f>
        <v>#N/A</v>
      </c>
      <c r="P982" s="205" t="e">
        <f t="shared" si="93"/>
        <v>#N/A</v>
      </c>
      <c r="Q982" s="205" t="e">
        <f>IF(Comparativo!$E$6="Tabela Não Desonerada",VLOOKUP($C982,'Orçamento Base'!$D$12:$S$1673,14,FALSE),VLOOKUP($C982,#REF!,14,FALSE))</f>
        <v>#N/A</v>
      </c>
      <c r="R982" s="205" t="e">
        <f t="shared" si="94"/>
        <v>#N/A</v>
      </c>
      <c r="S982" s="205" t="e">
        <f>IF(Comparativo!$E$6="Tabela Não Desonerada",VLOOKUP($C982,'Orçamento Base'!$D$12:$S$1673,15,FALSE),VLOOKUP($C982,#REF!,15,FALSE))</f>
        <v>#N/A</v>
      </c>
      <c r="T982" s="205" t="e">
        <f t="shared" si="95"/>
        <v>#N/A</v>
      </c>
    </row>
    <row r="983" spans="1:20" ht="15">
      <c r="A983" s="203">
        <v>1</v>
      </c>
      <c r="B983" s="203" t="e">
        <f>'Orçamento-TCE'!B983</f>
        <v>#N/A</v>
      </c>
      <c r="C983" s="229">
        <f>'Orçamento-TCE'!C983</f>
        <v>0</v>
      </c>
      <c r="D983" s="199" t="e">
        <f>'Orçamento-TCE'!G983</f>
        <v>#N/A</v>
      </c>
      <c r="E983" s="204">
        <f>'Orçamento-TCE'!H983</f>
        <v>0</v>
      </c>
      <c r="F983" s="230" t="e">
        <f>'Orçamento-TCE'!I983</f>
        <v>#N/A</v>
      </c>
      <c r="G983" s="227" t="e">
        <f>IF(Comparativo!$E$6="Tabela Não Desonerada",VLOOKUP($C983,'Orçamento Base'!$D$12:$S$1673,12,FALSE),VLOOKUP($C983,#REF!,12,FALSE))</f>
        <v>#N/A</v>
      </c>
      <c r="H983" s="228">
        <f>IFERROR(IF(Comparativo!$E$6="Tabela Não Desonerada",VLOOKUP($C983,'Orçamento Base'!$D$12:$S$1673,16,FALSE),VLOOKUP($C983,#REF!,16,FALSE)),0)</f>
        <v>0</v>
      </c>
      <c r="I983" s="575" t="e">
        <f>IF(Comparativo!$E$6="Tabela Não Desonerada",VLOOKUP($C983,'Orçamento Base'!$D$12:$S$1673,11,FALSE),VLOOKUP($C983,#REF!,11,FALSE))</f>
        <v>#N/A</v>
      </c>
      <c r="J983" s="363">
        <f>IF(Comparativo!$E$6="Tabela Não Desonerada",Encargos!$F$44,Encargos!$D$44)</f>
        <v>1.1122000000000001</v>
      </c>
      <c r="K983" s="364"/>
      <c r="L983" s="365" t="e">
        <f t="shared" si="90"/>
        <v>#N/A</v>
      </c>
      <c r="M983" s="365" t="e">
        <f t="shared" si="91"/>
        <v>#N/A</v>
      </c>
      <c r="N983" s="376" t="e">
        <f t="shared" si="92"/>
        <v>#N/A</v>
      </c>
      <c r="O983" s="205" t="e">
        <f>IF(Comparativo!$E$6="Tabela Não Desonerada",VLOOKUP($C983,'Orçamento Base'!$D$12:$S$1673,13,FALSE),VLOOKUP($C983,#REF!,13,FALSE))</f>
        <v>#N/A</v>
      </c>
      <c r="P983" s="205" t="e">
        <f t="shared" si="93"/>
        <v>#N/A</v>
      </c>
      <c r="Q983" s="205" t="e">
        <f>IF(Comparativo!$E$6="Tabela Não Desonerada",VLOOKUP($C983,'Orçamento Base'!$D$12:$S$1673,14,FALSE),VLOOKUP($C983,#REF!,14,FALSE))</f>
        <v>#N/A</v>
      </c>
      <c r="R983" s="205" t="e">
        <f t="shared" si="94"/>
        <v>#N/A</v>
      </c>
      <c r="S983" s="205" t="e">
        <f>IF(Comparativo!$E$6="Tabela Não Desonerada",VLOOKUP($C983,'Orçamento Base'!$D$12:$S$1673,15,FALSE),VLOOKUP($C983,#REF!,15,FALSE))</f>
        <v>#N/A</v>
      </c>
      <c r="T983" s="205" t="e">
        <f t="shared" si="95"/>
        <v>#N/A</v>
      </c>
    </row>
    <row r="984" spans="1:20" ht="15">
      <c r="A984" s="203">
        <v>1</v>
      </c>
      <c r="B984" s="203" t="e">
        <f>'Orçamento-TCE'!B984</f>
        <v>#N/A</v>
      </c>
      <c r="C984" s="229">
        <f>'Orçamento-TCE'!C984</f>
        <v>0</v>
      </c>
      <c r="D984" s="199" t="e">
        <f>'Orçamento-TCE'!G984</f>
        <v>#N/A</v>
      </c>
      <c r="E984" s="204">
        <f>'Orçamento-TCE'!H984</f>
        <v>0</v>
      </c>
      <c r="F984" s="230" t="e">
        <f>'Orçamento-TCE'!I984</f>
        <v>#N/A</v>
      </c>
      <c r="G984" s="227" t="e">
        <f>IF(Comparativo!$E$6="Tabela Não Desonerada",VLOOKUP($C984,'Orçamento Base'!$D$12:$S$1673,12,FALSE),VLOOKUP($C984,#REF!,12,FALSE))</f>
        <v>#N/A</v>
      </c>
      <c r="H984" s="228">
        <f>IFERROR(IF(Comparativo!$E$6="Tabela Não Desonerada",VLOOKUP($C984,'Orçamento Base'!$D$12:$S$1673,16,FALSE),VLOOKUP($C984,#REF!,16,FALSE)),0)</f>
        <v>0</v>
      </c>
      <c r="I984" s="575" t="e">
        <f>IF(Comparativo!$E$6="Tabela Não Desonerada",VLOOKUP($C984,'Orçamento Base'!$D$12:$S$1673,11,FALSE),VLOOKUP($C984,#REF!,11,FALSE))</f>
        <v>#N/A</v>
      </c>
      <c r="J984" s="363">
        <f>IF(Comparativo!$E$6="Tabela Não Desonerada",Encargos!$F$44,Encargos!$D$44)</f>
        <v>1.1122000000000001</v>
      </c>
      <c r="K984" s="364"/>
      <c r="L984" s="365" t="e">
        <f t="shared" si="90"/>
        <v>#N/A</v>
      </c>
      <c r="M984" s="365" t="e">
        <f t="shared" si="91"/>
        <v>#N/A</v>
      </c>
      <c r="N984" s="376" t="e">
        <f t="shared" si="92"/>
        <v>#N/A</v>
      </c>
      <c r="O984" s="205" t="e">
        <f>IF(Comparativo!$E$6="Tabela Não Desonerada",VLOOKUP($C984,'Orçamento Base'!$D$12:$S$1673,13,FALSE),VLOOKUP($C984,#REF!,13,FALSE))</f>
        <v>#N/A</v>
      </c>
      <c r="P984" s="205" t="e">
        <f t="shared" si="93"/>
        <v>#N/A</v>
      </c>
      <c r="Q984" s="205" t="e">
        <f>IF(Comparativo!$E$6="Tabela Não Desonerada",VLOOKUP($C984,'Orçamento Base'!$D$12:$S$1673,14,FALSE),VLOOKUP($C984,#REF!,14,FALSE))</f>
        <v>#N/A</v>
      </c>
      <c r="R984" s="205" t="e">
        <f t="shared" si="94"/>
        <v>#N/A</v>
      </c>
      <c r="S984" s="205" t="e">
        <f>IF(Comparativo!$E$6="Tabela Não Desonerada",VLOOKUP($C984,'Orçamento Base'!$D$12:$S$1673,15,FALSE),VLOOKUP($C984,#REF!,15,FALSE))</f>
        <v>#N/A</v>
      </c>
      <c r="T984" s="205" t="e">
        <f t="shared" si="95"/>
        <v>#N/A</v>
      </c>
    </row>
    <row r="985" spans="1:20" ht="15">
      <c r="A985" s="203">
        <v>1</v>
      </c>
      <c r="B985" s="203" t="e">
        <f>'Orçamento-TCE'!B985</f>
        <v>#N/A</v>
      </c>
      <c r="C985" s="229">
        <f>'Orçamento-TCE'!C985</f>
        <v>0</v>
      </c>
      <c r="D985" s="199" t="e">
        <f>'Orçamento-TCE'!G985</f>
        <v>#N/A</v>
      </c>
      <c r="E985" s="204">
        <f>'Orçamento-TCE'!H985</f>
        <v>0</v>
      </c>
      <c r="F985" s="230" t="e">
        <f>'Orçamento-TCE'!I985</f>
        <v>#N/A</v>
      </c>
      <c r="G985" s="227" t="e">
        <f>IF(Comparativo!$E$6="Tabela Não Desonerada",VLOOKUP($C985,'Orçamento Base'!$D$12:$S$1673,12,FALSE),VLOOKUP($C985,#REF!,12,FALSE))</f>
        <v>#N/A</v>
      </c>
      <c r="H985" s="228">
        <f>IFERROR(IF(Comparativo!$E$6="Tabela Não Desonerada",VLOOKUP($C985,'Orçamento Base'!$D$12:$S$1673,16,FALSE),VLOOKUP($C985,#REF!,16,FALSE)),0)</f>
        <v>0</v>
      </c>
      <c r="I985" s="575" t="e">
        <f>IF(Comparativo!$E$6="Tabela Não Desonerada",VLOOKUP($C985,'Orçamento Base'!$D$12:$S$1673,11,FALSE),VLOOKUP($C985,#REF!,11,FALSE))</f>
        <v>#N/A</v>
      </c>
      <c r="J985" s="363">
        <f>IF(Comparativo!$E$6="Tabela Não Desonerada",Encargos!$F$44,Encargos!$D$44)</f>
        <v>1.1122000000000001</v>
      </c>
      <c r="K985" s="364"/>
      <c r="L985" s="365" t="e">
        <f t="shared" si="90"/>
        <v>#N/A</v>
      </c>
      <c r="M985" s="365" t="e">
        <f t="shared" si="91"/>
        <v>#N/A</v>
      </c>
      <c r="N985" s="376" t="e">
        <f t="shared" si="92"/>
        <v>#N/A</v>
      </c>
      <c r="O985" s="205" t="e">
        <f>IF(Comparativo!$E$6="Tabela Não Desonerada",VLOOKUP($C985,'Orçamento Base'!$D$12:$S$1673,13,FALSE),VLOOKUP($C985,#REF!,13,FALSE))</f>
        <v>#N/A</v>
      </c>
      <c r="P985" s="205" t="e">
        <f t="shared" si="93"/>
        <v>#N/A</v>
      </c>
      <c r="Q985" s="205" t="e">
        <f>IF(Comparativo!$E$6="Tabela Não Desonerada",VLOOKUP($C985,'Orçamento Base'!$D$12:$S$1673,14,FALSE),VLOOKUP($C985,#REF!,14,FALSE))</f>
        <v>#N/A</v>
      </c>
      <c r="R985" s="205" t="e">
        <f t="shared" si="94"/>
        <v>#N/A</v>
      </c>
      <c r="S985" s="205" t="e">
        <f>IF(Comparativo!$E$6="Tabela Não Desonerada",VLOOKUP($C985,'Orçamento Base'!$D$12:$S$1673,15,FALSE),VLOOKUP($C985,#REF!,15,FALSE))</f>
        <v>#N/A</v>
      </c>
      <c r="T985" s="205" t="e">
        <f t="shared" si="95"/>
        <v>#N/A</v>
      </c>
    </row>
    <row r="986" spans="1:20" ht="15">
      <c r="A986" s="203">
        <v>1</v>
      </c>
      <c r="B986" s="203" t="e">
        <f>'Orçamento-TCE'!B986</f>
        <v>#N/A</v>
      </c>
      <c r="C986" s="229">
        <f>'Orçamento-TCE'!C986</f>
        <v>0</v>
      </c>
      <c r="D986" s="199" t="e">
        <f>'Orçamento-TCE'!G986</f>
        <v>#N/A</v>
      </c>
      <c r="E986" s="204">
        <f>'Orçamento-TCE'!H986</f>
        <v>0</v>
      </c>
      <c r="F986" s="230" t="e">
        <f>'Orçamento-TCE'!I986</f>
        <v>#N/A</v>
      </c>
      <c r="G986" s="227" t="e">
        <f>IF(Comparativo!$E$6="Tabela Não Desonerada",VLOOKUP($C986,'Orçamento Base'!$D$12:$S$1673,12,FALSE),VLOOKUP($C986,#REF!,12,FALSE))</f>
        <v>#N/A</v>
      </c>
      <c r="H986" s="228">
        <f>IFERROR(IF(Comparativo!$E$6="Tabela Não Desonerada",VLOOKUP($C986,'Orçamento Base'!$D$12:$S$1673,16,FALSE),VLOOKUP($C986,#REF!,16,FALSE)),0)</f>
        <v>0</v>
      </c>
      <c r="I986" s="575" t="e">
        <f>IF(Comparativo!$E$6="Tabela Não Desonerada",VLOOKUP($C986,'Orçamento Base'!$D$12:$S$1673,11,FALSE),VLOOKUP($C986,#REF!,11,FALSE))</f>
        <v>#N/A</v>
      </c>
      <c r="J986" s="363">
        <f>IF(Comparativo!$E$6="Tabela Não Desonerada",Encargos!$F$44,Encargos!$D$44)</f>
        <v>1.1122000000000001</v>
      </c>
      <c r="K986" s="364"/>
      <c r="L986" s="365" t="e">
        <f t="shared" si="90"/>
        <v>#N/A</v>
      </c>
      <c r="M986" s="365" t="e">
        <f t="shared" si="91"/>
        <v>#N/A</v>
      </c>
      <c r="N986" s="376" t="e">
        <f t="shared" si="92"/>
        <v>#N/A</v>
      </c>
      <c r="O986" s="205" t="e">
        <f>IF(Comparativo!$E$6="Tabela Não Desonerada",VLOOKUP($C986,'Orçamento Base'!$D$12:$S$1673,13,FALSE),VLOOKUP($C986,#REF!,13,FALSE))</f>
        <v>#N/A</v>
      </c>
      <c r="P986" s="205" t="e">
        <f t="shared" si="93"/>
        <v>#N/A</v>
      </c>
      <c r="Q986" s="205" t="e">
        <f>IF(Comparativo!$E$6="Tabela Não Desonerada",VLOOKUP($C986,'Orçamento Base'!$D$12:$S$1673,14,FALSE),VLOOKUP($C986,#REF!,14,FALSE))</f>
        <v>#N/A</v>
      </c>
      <c r="R986" s="205" t="e">
        <f t="shared" si="94"/>
        <v>#N/A</v>
      </c>
      <c r="S986" s="205" t="e">
        <f>IF(Comparativo!$E$6="Tabela Não Desonerada",VLOOKUP($C986,'Orçamento Base'!$D$12:$S$1673,15,FALSE),VLOOKUP($C986,#REF!,15,FALSE))</f>
        <v>#N/A</v>
      </c>
      <c r="T986" s="205" t="e">
        <f t="shared" si="95"/>
        <v>#N/A</v>
      </c>
    </row>
    <row r="987" spans="1:20" ht="15">
      <c r="A987" s="203">
        <v>1</v>
      </c>
      <c r="B987" s="203" t="e">
        <f>'Orçamento-TCE'!B987</f>
        <v>#N/A</v>
      </c>
      <c r="C987" s="229">
        <f>'Orçamento-TCE'!C987</f>
        <v>0</v>
      </c>
      <c r="D987" s="199" t="e">
        <f>'Orçamento-TCE'!G987</f>
        <v>#N/A</v>
      </c>
      <c r="E987" s="204">
        <f>'Orçamento-TCE'!H987</f>
        <v>0</v>
      </c>
      <c r="F987" s="230" t="e">
        <f>'Orçamento-TCE'!I987</f>
        <v>#N/A</v>
      </c>
      <c r="G987" s="227" t="e">
        <f>IF(Comparativo!$E$6="Tabela Não Desonerada",VLOOKUP($C987,'Orçamento Base'!$D$12:$S$1673,12,FALSE),VLOOKUP($C987,#REF!,12,FALSE))</f>
        <v>#N/A</v>
      </c>
      <c r="H987" s="228">
        <f>IFERROR(IF(Comparativo!$E$6="Tabela Não Desonerada",VLOOKUP($C987,'Orçamento Base'!$D$12:$S$1673,16,FALSE),VLOOKUP($C987,#REF!,16,FALSE)),0)</f>
        <v>0</v>
      </c>
      <c r="I987" s="575" t="e">
        <f>IF(Comparativo!$E$6="Tabela Não Desonerada",VLOOKUP($C987,'Orçamento Base'!$D$12:$S$1673,11,FALSE),VLOOKUP($C987,#REF!,11,FALSE))</f>
        <v>#N/A</v>
      </c>
      <c r="J987" s="363">
        <f>IF(Comparativo!$E$6="Tabela Não Desonerada",Encargos!$F$44,Encargos!$D$44)</f>
        <v>1.1122000000000001</v>
      </c>
      <c r="K987" s="364"/>
      <c r="L987" s="365" t="e">
        <f t="shared" si="90"/>
        <v>#N/A</v>
      </c>
      <c r="M987" s="365" t="e">
        <f t="shared" si="91"/>
        <v>#N/A</v>
      </c>
      <c r="N987" s="376" t="e">
        <f t="shared" si="92"/>
        <v>#N/A</v>
      </c>
      <c r="O987" s="205" t="e">
        <f>IF(Comparativo!$E$6="Tabela Não Desonerada",VLOOKUP($C987,'Orçamento Base'!$D$12:$S$1673,13,FALSE),VLOOKUP($C987,#REF!,13,FALSE))</f>
        <v>#N/A</v>
      </c>
      <c r="P987" s="205" t="e">
        <f t="shared" si="93"/>
        <v>#N/A</v>
      </c>
      <c r="Q987" s="205" t="e">
        <f>IF(Comparativo!$E$6="Tabela Não Desonerada",VLOOKUP($C987,'Orçamento Base'!$D$12:$S$1673,14,FALSE),VLOOKUP($C987,#REF!,14,FALSE))</f>
        <v>#N/A</v>
      </c>
      <c r="R987" s="205" t="e">
        <f t="shared" si="94"/>
        <v>#N/A</v>
      </c>
      <c r="S987" s="205" t="e">
        <f>IF(Comparativo!$E$6="Tabela Não Desonerada",VLOOKUP($C987,'Orçamento Base'!$D$12:$S$1673,15,FALSE),VLOOKUP($C987,#REF!,15,FALSE))</f>
        <v>#N/A</v>
      </c>
      <c r="T987" s="205" t="e">
        <f t="shared" si="95"/>
        <v>#N/A</v>
      </c>
    </row>
    <row r="988" spans="1:20" ht="15">
      <c r="A988" s="203">
        <v>1</v>
      </c>
      <c r="B988" s="203" t="e">
        <f>'Orçamento-TCE'!B988</f>
        <v>#N/A</v>
      </c>
      <c r="C988" s="229">
        <f>'Orçamento-TCE'!C988</f>
        <v>0</v>
      </c>
      <c r="D988" s="199" t="e">
        <f>'Orçamento-TCE'!G988</f>
        <v>#N/A</v>
      </c>
      <c r="E988" s="204">
        <f>'Orçamento-TCE'!H988</f>
        <v>0</v>
      </c>
      <c r="F988" s="230" t="e">
        <f>'Orçamento-TCE'!I988</f>
        <v>#N/A</v>
      </c>
      <c r="G988" s="227" t="e">
        <f>IF(Comparativo!$E$6="Tabela Não Desonerada",VLOOKUP($C988,'Orçamento Base'!$D$12:$S$1673,12,FALSE),VLOOKUP($C988,#REF!,12,FALSE))</f>
        <v>#N/A</v>
      </c>
      <c r="H988" s="228">
        <f>IFERROR(IF(Comparativo!$E$6="Tabela Não Desonerada",VLOOKUP($C988,'Orçamento Base'!$D$12:$S$1673,16,FALSE),VLOOKUP($C988,#REF!,16,FALSE)),0)</f>
        <v>0</v>
      </c>
      <c r="I988" s="575" t="e">
        <f>IF(Comparativo!$E$6="Tabela Não Desonerada",VLOOKUP($C988,'Orçamento Base'!$D$12:$S$1673,11,FALSE),VLOOKUP($C988,#REF!,11,FALSE))</f>
        <v>#N/A</v>
      </c>
      <c r="J988" s="363">
        <f>IF(Comparativo!$E$6="Tabela Não Desonerada",Encargos!$F$44,Encargos!$D$44)</f>
        <v>1.1122000000000001</v>
      </c>
      <c r="K988" s="364"/>
      <c r="L988" s="365" t="e">
        <f t="shared" si="90"/>
        <v>#N/A</v>
      </c>
      <c r="M988" s="365" t="e">
        <f t="shared" si="91"/>
        <v>#N/A</v>
      </c>
      <c r="N988" s="376" t="e">
        <f t="shared" si="92"/>
        <v>#N/A</v>
      </c>
      <c r="O988" s="205" t="e">
        <f>IF(Comparativo!$E$6="Tabela Não Desonerada",VLOOKUP($C988,'Orçamento Base'!$D$12:$S$1673,13,FALSE),VLOOKUP($C988,#REF!,13,FALSE))</f>
        <v>#N/A</v>
      </c>
      <c r="P988" s="205" t="e">
        <f t="shared" si="93"/>
        <v>#N/A</v>
      </c>
      <c r="Q988" s="205" t="e">
        <f>IF(Comparativo!$E$6="Tabela Não Desonerada",VLOOKUP($C988,'Orçamento Base'!$D$12:$S$1673,14,FALSE),VLOOKUP($C988,#REF!,14,FALSE))</f>
        <v>#N/A</v>
      </c>
      <c r="R988" s="205" t="e">
        <f t="shared" si="94"/>
        <v>#N/A</v>
      </c>
      <c r="S988" s="205" t="e">
        <f>IF(Comparativo!$E$6="Tabela Não Desonerada",VLOOKUP($C988,'Orçamento Base'!$D$12:$S$1673,15,FALSE),VLOOKUP($C988,#REF!,15,FALSE))</f>
        <v>#N/A</v>
      </c>
      <c r="T988" s="205" t="e">
        <f t="shared" si="95"/>
        <v>#N/A</v>
      </c>
    </row>
    <row r="989" spans="1:20" ht="15">
      <c r="A989" s="203">
        <v>1</v>
      </c>
      <c r="B989" s="203" t="e">
        <f>'Orçamento-TCE'!B989</f>
        <v>#N/A</v>
      </c>
      <c r="C989" s="229">
        <f>'Orçamento-TCE'!C989</f>
        <v>0</v>
      </c>
      <c r="D989" s="199" t="e">
        <f>'Orçamento-TCE'!G989</f>
        <v>#N/A</v>
      </c>
      <c r="E989" s="204">
        <f>'Orçamento-TCE'!H989</f>
        <v>0</v>
      </c>
      <c r="F989" s="230" t="e">
        <f>'Orçamento-TCE'!I989</f>
        <v>#N/A</v>
      </c>
      <c r="G989" s="227" t="e">
        <f>IF(Comparativo!$E$6="Tabela Não Desonerada",VLOOKUP($C989,'Orçamento Base'!$D$12:$S$1673,12,FALSE),VLOOKUP($C989,#REF!,12,FALSE))</f>
        <v>#N/A</v>
      </c>
      <c r="H989" s="228">
        <f>IFERROR(IF(Comparativo!$E$6="Tabela Não Desonerada",VLOOKUP($C989,'Orçamento Base'!$D$12:$S$1673,16,FALSE),VLOOKUP($C989,#REF!,16,FALSE)),0)</f>
        <v>0</v>
      </c>
      <c r="I989" s="575" t="e">
        <f>IF(Comparativo!$E$6="Tabela Não Desonerada",VLOOKUP($C989,'Orçamento Base'!$D$12:$S$1673,11,FALSE),VLOOKUP($C989,#REF!,11,FALSE))</f>
        <v>#N/A</v>
      </c>
      <c r="J989" s="363">
        <f>IF(Comparativo!$E$6="Tabela Não Desonerada",Encargos!$F$44,Encargos!$D$44)</f>
        <v>1.1122000000000001</v>
      </c>
      <c r="K989" s="364"/>
      <c r="L989" s="365" t="e">
        <f t="shared" si="90"/>
        <v>#N/A</v>
      </c>
      <c r="M989" s="365" t="e">
        <f t="shared" si="91"/>
        <v>#N/A</v>
      </c>
      <c r="N989" s="376" t="e">
        <f t="shared" si="92"/>
        <v>#N/A</v>
      </c>
      <c r="O989" s="205" t="e">
        <f>IF(Comparativo!$E$6="Tabela Não Desonerada",VLOOKUP($C989,'Orçamento Base'!$D$12:$S$1673,13,FALSE),VLOOKUP($C989,#REF!,13,FALSE))</f>
        <v>#N/A</v>
      </c>
      <c r="P989" s="205" t="e">
        <f t="shared" si="93"/>
        <v>#N/A</v>
      </c>
      <c r="Q989" s="205" t="e">
        <f>IF(Comparativo!$E$6="Tabela Não Desonerada",VLOOKUP($C989,'Orçamento Base'!$D$12:$S$1673,14,FALSE),VLOOKUP($C989,#REF!,14,FALSE))</f>
        <v>#N/A</v>
      </c>
      <c r="R989" s="205" t="e">
        <f t="shared" si="94"/>
        <v>#N/A</v>
      </c>
      <c r="S989" s="205" t="e">
        <f>IF(Comparativo!$E$6="Tabela Não Desonerada",VLOOKUP($C989,'Orçamento Base'!$D$12:$S$1673,15,FALSE),VLOOKUP($C989,#REF!,15,FALSE))</f>
        <v>#N/A</v>
      </c>
      <c r="T989" s="205" t="e">
        <f t="shared" si="95"/>
        <v>#N/A</v>
      </c>
    </row>
    <row r="990" spans="1:20" ht="15">
      <c r="A990" s="203">
        <v>1</v>
      </c>
      <c r="B990" s="203" t="e">
        <f>'Orçamento-TCE'!B990</f>
        <v>#N/A</v>
      </c>
      <c r="C990" s="229">
        <f>'Orçamento-TCE'!C990</f>
        <v>0</v>
      </c>
      <c r="D990" s="199" t="e">
        <f>'Orçamento-TCE'!G990</f>
        <v>#N/A</v>
      </c>
      <c r="E990" s="204">
        <f>'Orçamento-TCE'!H990</f>
        <v>0</v>
      </c>
      <c r="F990" s="230" t="e">
        <f>'Orçamento-TCE'!I990</f>
        <v>#N/A</v>
      </c>
      <c r="G990" s="227" t="e">
        <f>IF(Comparativo!$E$6="Tabela Não Desonerada",VLOOKUP($C990,'Orçamento Base'!$D$12:$S$1673,12,FALSE),VLOOKUP($C990,#REF!,12,FALSE))</f>
        <v>#N/A</v>
      </c>
      <c r="H990" s="228">
        <f>IFERROR(IF(Comparativo!$E$6="Tabela Não Desonerada",VLOOKUP($C990,'Orçamento Base'!$D$12:$S$1673,16,FALSE),VLOOKUP($C990,#REF!,16,FALSE)),0)</f>
        <v>0</v>
      </c>
      <c r="I990" s="575" t="e">
        <f>IF(Comparativo!$E$6="Tabela Não Desonerada",VLOOKUP($C990,'Orçamento Base'!$D$12:$S$1673,11,FALSE),VLOOKUP($C990,#REF!,11,FALSE))</f>
        <v>#N/A</v>
      </c>
      <c r="J990" s="363">
        <f>IF(Comparativo!$E$6="Tabela Não Desonerada",Encargos!$F$44,Encargos!$D$44)</f>
        <v>1.1122000000000001</v>
      </c>
      <c r="K990" s="364"/>
      <c r="L990" s="365" t="e">
        <f t="shared" si="90"/>
        <v>#N/A</v>
      </c>
      <c r="M990" s="365" t="e">
        <f t="shared" si="91"/>
        <v>#N/A</v>
      </c>
      <c r="N990" s="376" t="e">
        <f t="shared" si="92"/>
        <v>#N/A</v>
      </c>
      <c r="O990" s="205" t="e">
        <f>IF(Comparativo!$E$6="Tabela Não Desonerada",VLOOKUP($C990,'Orçamento Base'!$D$12:$S$1673,13,FALSE),VLOOKUP($C990,#REF!,13,FALSE))</f>
        <v>#N/A</v>
      </c>
      <c r="P990" s="205" t="e">
        <f t="shared" si="93"/>
        <v>#N/A</v>
      </c>
      <c r="Q990" s="205" t="e">
        <f>IF(Comparativo!$E$6="Tabela Não Desonerada",VLOOKUP($C990,'Orçamento Base'!$D$12:$S$1673,14,FALSE),VLOOKUP($C990,#REF!,14,FALSE))</f>
        <v>#N/A</v>
      </c>
      <c r="R990" s="205" t="e">
        <f t="shared" si="94"/>
        <v>#N/A</v>
      </c>
      <c r="S990" s="205" t="e">
        <f>IF(Comparativo!$E$6="Tabela Não Desonerada",VLOOKUP($C990,'Orçamento Base'!$D$12:$S$1673,15,FALSE),VLOOKUP($C990,#REF!,15,FALSE))</f>
        <v>#N/A</v>
      </c>
      <c r="T990" s="205" t="e">
        <f t="shared" si="95"/>
        <v>#N/A</v>
      </c>
    </row>
    <row r="991" spans="1:20" ht="15">
      <c r="A991" s="203">
        <v>1</v>
      </c>
      <c r="B991" s="203" t="e">
        <f>'Orçamento-TCE'!B991</f>
        <v>#N/A</v>
      </c>
      <c r="C991" s="229">
        <f>'Orçamento-TCE'!C991</f>
        <v>0</v>
      </c>
      <c r="D991" s="199" t="e">
        <f>'Orçamento-TCE'!G991</f>
        <v>#N/A</v>
      </c>
      <c r="E991" s="204">
        <f>'Orçamento-TCE'!H991</f>
        <v>0</v>
      </c>
      <c r="F991" s="230" t="e">
        <f>'Orçamento-TCE'!I991</f>
        <v>#N/A</v>
      </c>
      <c r="G991" s="227" t="e">
        <f>IF(Comparativo!$E$6="Tabela Não Desonerada",VLOOKUP($C991,'Orçamento Base'!$D$12:$S$1673,12,FALSE),VLOOKUP($C991,#REF!,12,FALSE))</f>
        <v>#N/A</v>
      </c>
      <c r="H991" s="228">
        <f>IFERROR(IF(Comparativo!$E$6="Tabela Não Desonerada",VLOOKUP($C991,'Orçamento Base'!$D$12:$S$1673,16,FALSE),VLOOKUP($C991,#REF!,16,FALSE)),0)</f>
        <v>0</v>
      </c>
      <c r="I991" s="575" t="e">
        <f>IF(Comparativo!$E$6="Tabela Não Desonerada",VLOOKUP($C991,'Orçamento Base'!$D$12:$S$1673,11,FALSE),VLOOKUP($C991,#REF!,11,FALSE))</f>
        <v>#N/A</v>
      </c>
      <c r="J991" s="363">
        <f>IF(Comparativo!$E$6="Tabela Não Desonerada",Encargos!$F$44,Encargos!$D$44)</f>
        <v>1.1122000000000001</v>
      </c>
      <c r="K991" s="364"/>
      <c r="L991" s="365" t="e">
        <f t="shared" si="90"/>
        <v>#N/A</v>
      </c>
      <c r="M991" s="365" t="e">
        <f t="shared" si="91"/>
        <v>#N/A</v>
      </c>
      <c r="N991" s="376" t="e">
        <f t="shared" si="92"/>
        <v>#N/A</v>
      </c>
      <c r="O991" s="205" t="e">
        <f>IF(Comparativo!$E$6="Tabela Não Desonerada",VLOOKUP($C991,'Orçamento Base'!$D$12:$S$1673,13,FALSE),VLOOKUP($C991,#REF!,13,FALSE))</f>
        <v>#N/A</v>
      </c>
      <c r="P991" s="205" t="e">
        <f t="shared" si="93"/>
        <v>#N/A</v>
      </c>
      <c r="Q991" s="205" t="e">
        <f>IF(Comparativo!$E$6="Tabela Não Desonerada",VLOOKUP($C991,'Orçamento Base'!$D$12:$S$1673,14,FALSE),VLOOKUP($C991,#REF!,14,FALSE))</f>
        <v>#N/A</v>
      </c>
      <c r="R991" s="205" t="e">
        <f t="shared" si="94"/>
        <v>#N/A</v>
      </c>
      <c r="S991" s="205" t="e">
        <f>IF(Comparativo!$E$6="Tabela Não Desonerada",VLOOKUP($C991,'Orçamento Base'!$D$12:$S$1673,15,FALSE),VLOOKUP($C991,#REF!,15,FALSE))</f>
        <v>#N/A</v>
      </c>
      <c r="T991" s="205" t="e">
        <f t="shared" si="95"/>
        <v>#N/A</v>
      </c>
    </row>
    <row r="992" spans="1:20" ht="15">
      <c r="A992" s="203">
        <v>1</v>
      </c>
      <c r="B992" s="203" t="e">
        <f>'Orçamento-TCE'!B992</f>
        <v>#N/A</v>
      </c>
      <c r="C992" s="229">
        <f>'Orçamento-TCE'!C992</f>
        <v>0</v>
      </c>
      <c r="D992" s="199" t="e">
        <f>'Orçamento-TCE'!G992</f>
        <v>#N/A</v>
      </c>
      <c r="E992" s="204">
        <f>'Orçamento-TCE'!H992</f>
        <v>0</v>
      </c>
      <c r="F992" s="230" t="e">
        <f>'Orçamento-TCE'!I992</f>
        <v>#N/A</v>
      </c>
      <c r="G992" s="227" t="e">
        <f>IF(Comparativo!$E$6="Tabela Não Desonerada",VLOOKUP($C992,'Orçamento Base'!$D$12:$S$1673,12,FALSE),VLOOKUP($C992,#REF!,12,FALSE))</f>
        <v>#N/A</v>
      </c>
      <c r="H992" s="228">
        <f>IFERROR(IF(Comparativo!$E$6="Tabela Não Desonerada",VLOOKUP($C992,'Orçamento Base'!$D$12:$S$1673,16,FALSE),VLOOKUP($C992,#REF!,16,FALSE)),0)</f>
        <v>0</v>
      </c>
      <c r="I992" s="575" t="e">
        <f>IF(Comparativo!$E$6="Tabela Não Desonerada",VLOOKUP($C992,'Orçamento Base'!$D$12:$S$1673,11,FALSE),VLOOKUP($C992,#REF!,11,FALSE))</f>
        <v>#N/A</v>
      </c>
      <c r="J992" s="363">
        <f>IF(Comparativo!$E$6="Tabela Não Desonerada",Encargos!$F$44,Encargos!$D$44)</f>
        <v>1.1122000000000001</v>
      </c>
      <c r="K992" s="364"/>
      <c r="L992" s="365" t="e">
        <f t="shared" si="90"/>
        <v>#N/A</v>
      </c>
      <c r="M992" s="365" t="e">
        <f t="shared" si="91"/>
        <v>#N/A</v>
      </c>
      <c r="N992" s="376" t="e">
        <f t="shared" si="92"/>
        <v>#N/A</v>
      </c>
      <c r="O992" s="205" t="e">
        <f>IF(Comparativo!$E$6="Tabela Não Desonerada",VLOOKUP($C992,'Orçamento Base'!$D$12:$S$1673,13,FALSE),VLOOKUP($C992,#REF!,13,FALSE))</f>
        <v>#N/A</v>
      </c>
      <c r="P992" s="205" t="e">
        <f t="shared" si="93"/>
        <v>#N/A</v>
      </c>
      <c r="Q992" s="205" t="e">
        <f>IF(Comparativo!$E$6="Tabela Não Desonerada",VLOOKUP($C992,'Orçamento Base'!$D$12:$S$1673,14,FALSE),VLOOKUP($C992,#REF!,14,FALSE))</f>
        <v>#N/A</v>
      </c>
      <c r="R992" s="205" t="e">
        <f t="shared" si="94"/>
        <v>#N/A</v>
      </c>
      <c r="S992" s="205" t="e">
        <f>IF(Comparativo!$E$6="Tabela Não Desonerada",VLOOKUP($C992,'Orçamento Base'!$D$12:$S$1673,15,FALSE),VLOOKUP($C992,#REF!,15,FALSE))</f>
        <v>#N/A</v>
      </c>
      <c r="T992" s="205" t="e">
        <f t="shared" si="95"/>
        <v>#N/A</v>
      </c>
    </row>
    <row r="993" spans="1:20" ht="15">
      <c r="A993" s="203">
        <v>1</v>
      </c>
      <c r="B993" s="203" t="e">
        <f>'Orçamento-TCE'!B993</f>
        <v>#N/A</v>
      </c>
      <c r="C993" s="229">
        <f>'Orçamento-TCE'!C993</f>
        <v>0</v>
      </c>
      <c r="D993" s="199" t="e">
        <f>'Orçamento-TCE'!G993</f>
        <v>#N/A</v>
      </c>
      <c r="E993" s="204">
        <f>'Orçamento-TCE'!H993</f>
        <v>0</v>
      </c>
      <c r="F993" s="230" t="e">
        <f>'Orçamento-TCE'!I993</f>
        <v>#N/A</v>
      </c>
      <c r="G993" s="227" t="e">
        <f>IF(Comparativo!$E$6="Tabela Não Desonerada",VLOOKUP($C993,'Orçamento Base'!$D$12:$S$1673,12,FALSE),VLOOKUP($C993,#REF!,12,FALSE))</f>
        <v>#N/A</v>
      </c>
      <c r="H993" s="228">
        <f>IFERROR(IF(Comparativo!$E$6="Tabela Não Desonerada",VLOOKUP($C993,'Orçamento Base'!$D$12:$S$1673,16,FALSE),VLOOKUP($C993,#REF!,16,FALSE)),0)</f>
        <v>0</v>
      </c>
      <c r="I993" s="575" t="e">
        <f>IF(Comparativo!$E$6="Tabela Não Desonerada",VLOOKUP($C993,'Orçamento Base'!$D$12:$S$1673,11,FALSE),VLOOKUP($C993,#REF!,11,FALSE))</f>
        <v>#N/A</v>
      </c>
      <c r="J993" s="363">
        <f>IF(Comparativo!$E$6="Tabela Não Desonerada",Encargos!$F$44,Encargos!$D$44)</f>
        <v>1.1122000000000001</v>
      </c>
      <c r="K993" s="364"/>
      <c r="L993" s="365" t="e">
        <f t="shared" si="90"/>
        <v>#N/A</v>
      </c>
      <c r="M993" s="365" t="e">
        <f t="shared" si="91"/>
        <v>#N/A</v>
      </c>
      <c r="N993" s="376" t="e">
        <f t="shared" si="92"/>
        <v>#N/A</v>
      </c>
      <c r="O993" s="205" t="e">
        <f>IF(Comparativo!$E$6="Tabela Não Desonerada",VLOOKUP($C993,'Orçamento Base'!$D$12:$S$1673,13,FALSE),VLOOKUP($C993,#REF!,13,FALSE))</f>
        <v>#N/A</v>
      </c>
      <c r="P993" s="205" t="e">
        <f t="shared" si="93"/>
        <v>#N/A</v>
      </c>
      <c r="Q993" s="205" t="e">
        <f>IF(Comparativo!$E$6="Tabela Não Desonerada",VLOOKUP($C993,'Orçamento Base'!$D$12:$S$1673,14,FALSE),VLOOKUP($C993,#REF!,14,FALSE))</f>
        <v>#N/A</v>
      </c>
      <c r="R993" s="205" t="e">
        <f t="shared" si="94"/>
        <v>#N/A</v>
      </c>
      <c r="S993" s="205" t="e">
        <f>IF(Comparativo!$E$6="Tabela Não Desonerada",VLOOKUP($C993,'Orçamento Base'!$D$12:$S$1673,15,FALSE),VLOOKUP($C993,#REF!,15,FALSE))</f>
        <v>#N/A</v>
      </c>
      <c r="T993" s="205" t="e">
        <f t="shared" si="95"/>
        <v>#N/A</v>
      </c>
    </row>
    <row r="994" spans="1:20" ht="15">
      <c r="A994" s="203">
        <v>1</v>
      </c>
      <c r="B994" s="203" t="e">
        <f>'Orçamento-TCE'!B994</f>
        <v>#N/A</v>
      </c>
      <c r="C994" s="229">
        <f>'Orçamento-TCE'!C994</f>
        <v>0</v>
      </c>
      <c r="D994" s="199" t="e">
        <f>'Orçamento-TCE'!G994</f>
        <v>#N/A</v>
      </c>
      <c r="E994" s="204">
        <f>'Orçamento-TCE'!H994</f>
        <v>0</v>
      </c>
      <c r="F994" s="230" t="e">
        <f>'Orçamento-TCE'!I994</f>
        <v>#N/A</v>
      </c>
      <c r="G994" s="227" t="e">
        <f>IF(Comparativo!$E$6="Tabela Não Desonerada",VLOOKUP($C994,'Orçamento Base'!$D$12:$S$1673,12,FALSE),VLOOKUP($C994,#REF!,12,FALSE))</f>
        <v>#N/A</v>
      </c>
      <c r="H994" s="228">
        <f>IFERROR(IF(Comparativo!$E$6="Tabela Não Desonerada",VLOOKUP($C994,'Orçamento Base'!$D$12:$S$1673,16,FALSE),VLOOKUP($C994,#REF!,16,FALSE)),0)</f>
        <v>0</v>
      </c>
      <c r="I994" s="575" t="e">
        <f>IF(Comparativo!$E$6="Tabela Não Desonerada",VLOOKUP($C994,'Orçamento Base'!$D$12:$S$1673,11,FALSE),VLOOKUP($C994,#REF!,11,FALSE))</f>
        <v>#N/A</v>
      </c>
      <c r="J994" s="363">
        <f>IF(Comparativo!$E$6="Tabela Não Desonerada",Encargos!$F$44,Encargos!$D$44)</f>
        <v>1.1122000000000001</v>
      </c>
      <c r="K994" s="364"/>
      <c r="L994" s="365" t="e">
        <f t="shared" si="90"/>
        <v>#N/A</v>
      </c>
      <c r="M994" s="365" t="e">
        <f t="shared" si="91"/>
        <v>#N/A</v>
      </c>
      <c r="N994" s="376" t="e">
        <f t="shared" si="92"/>
        <v>#N/A</v>
      </c>
      <c r="O994" s="205" t="e">
        <f>IF(Comparativo!$E$6="Tabela Não Desonerada",VLOOKUP($C994,'Orçamento Base'!$D$12:$S$1673,13,FALSE),VLOOKUP($C994,#REF!,13,FALSE))</f>
        <v>#N/A</v>
      </c>
      <c r="P994" s="205" t="e">
        <f t="shared" si="93"/>
        <v>#N/A</v>
      </c>
      <c r="Q994" s="205" t="e">
        <f>IF(Comparativo!$E$6="Tabela Não Desonerada",VLOOKUP($C994,'Orçamento Base'!$D$12:$S$1673,14,FALSE),VLOOKUP($C994,#REF!,14,FALSE))</f>
        <v>#N/A</v>
      </c>
      <c r="R994" s="205" t="e">
        <f t="shared" si="94"/>
        <v>#N/A</v>
      </c>
      <c r="S994" s="205" t="e">
        <f>IF(Comparativo!$E$6="Tabela Não Desonerada",VLOOKUP($C994,'Orçamento Base'!$D$12:$S$1673,15,FALSE),VLOOKUP($C994,#REF!,15,FALSE))</f>
        <v>#N/A</v>
      </c>
      <c r="T994" s="205" t="e">
        <f t="shared" si="95"/>
        <v>#N/A</v>
      </c>
    </row>
    <row r="995" spans="1:20" ht="15">
      <c r="A995" s="203">
        <v>1</v>
      </c>
      <c r="B995" s="203" t="e">
        <f>'Orçamento-TCE'!B995</f>
        <v>#N/A</v>
      </c>
      <c r="C995" s="229">
        <f>'Orçamento-TCE'!C995</f>
        <v>0</v>
      </c>
      <c r="D995" s="199" t="e">
        <f>'Orçamento-TCE'!G995</f>
        <v>#N/A</v>
      </c>
      <c r="E995" s="204">
        <f>'Orçamento-TCE'!H995</f>
        <v>0</v>
      </c>
      <c r="F995" s="230" t="e">
        <f>'Orçamento-TCE'!I995</f>
        <v>#N/A</v>
      </c>
      <c r="G995" s="227" t="e">
        <f>IF(Comparativo!$E$6="Tabela Não Desonerada",VLOOKUP($C995,'Orçamento Base'!$D$12:$S$1673,12,FALSE),VLOOKUP($C995,#REF!,12,FALSE))</f>
        <v>#N/A</v>
      </c>
      <c r="H995" s="228">
        <f>IFERROR(IF(Comparativo!$E$6="Tabela Não Desonerada",VLOOKUP($C995,'Orçamento Base'!$D$12:$S$1673,16,FALSE),VLOOKUP($C995,#REF!,16,FALSE)),0)</f>
        <v>0</v>
      </c>
      <c r="I995" s="575" t="e">
        <f>IF(Comparativo!$E$6="Tabela Não Desonerada",VLOOKUP($C995,'Orçamento Base'!$D$12:$S$1673,11,FALSE),VLOOKUP($C995,#REF!,11,FALSE))</f>
        <v>#N/A</v>
      </c>
      <c r="J995" s="363">
        <f>IF(Comparativo!$E$6="Tabela Não Desonerada",Encargos!$F$44,Encargos!$D$44)</f>
        <v>1.1122000000000001</v>
      </c>
      <c r="K995" s="364"/>
      <c r="L995" s="365" t="e">
        <f t="shared" si="90"/>
        <v>#N/A</v>
      </c>
      <c r="M995" s="365" t="e">
        <f t="shared" si="91"/>
        <v>#N/A</v>
      </c>
      <c r="N995" s="376" t="e">
        <f t="shared" si="92"/>
        <v>#N/A</v>
      </c>
      <c r="O995" s="205" t="e">
        <f>IF(Comparativo!$E$6="Tabela Não Desonerada",VLOOKUP($C995,'Orçamento Base'!$D$12:$S$1673,13,FALSE),VLOOKUP($C995,#REF!,13,FALSE))</f>
        <v>#N/A</v>
      </c>
      <c r="P995" s="205" t="e">
        <f t="shared" si="93"/>
        <v>#N/A</v>
      </c>
      <c r="Q995" s="205" t="e">
        <f>IF(Comparativo!$E$6="Tabela Não Desonerada",VLOOKUP($C995,'Orçamento Base'!$D$12:$S$1673,14,FALSE),VLOOKUP($C995,#REF!,14,FALSE))</f>
        <v>#N/A</v>
      </c>
      <c r="R995" s="205" t="e">
        <f t="shared" si="94"/>
        <v>#N/A</v>
      </c>
      <c r="S995" s="205" t="e">
        <f>IF(Comparativo!$E$6="Tabela Não Desonerada",VLOOKUP($C995,'Orçamento Base'!$D$12:$S$1673,15,FALSE),VLOOKUP($C995,#REF!,15,FALSE))</f>
        <v>#N/A</v>
      </c>
      <c r="T995" s="205" t="e">
        <f t="shared" si="95"/>
        <v>#N/A</v>
      </c>
    </row>
    <row r="996" spans="1:20" ht="15">
      <c r="A996" s="203">
        <v>1</v>
      </c>
      <c r="B996" s="203" t="e">
        <f>'Orçamento-TCE'!B996</f>
        <v>#N/A</v>
      </c>
      <c r="C996" s="229">
        <f>'Orçamento-TCE'!C996</f>
        <v>0</v>
      </c>
      <c r="D996" s="199" t="e">
        <f>'Orçamento-TCE'!G996</f>
        <v>#N/A</v>
      </c>
      <c r="E996" s="204">
        <f>'Orçamento-TCE'!H996</f>
        <v>0</v>
      </c>
      <c r="F996" s="230" t="e">
        <f>'Orçamento-TCE'!I996</f>
        <v>#N/A</v>
      </c>
      <c r="G996" s="227" t="e">
        <f>IF(Comparativo!$E$6="Tabela Não Desonerada",VLOOKUP($C996,'Orçamento Base'!$D$12:$S$1673,12,FALSE),VLOOKUP($C996,#REF!,12,FALSE))</f>
        <v>#N/A</v>
      </c>
      <c r="H996" s="228">
        <f>IFERROR(IF(Comparativo!$E$6="Tabela Não Desonerada",VLOOKUP($C996,'Orçamento Base'!$D$12:$S$1673,16,FALSE),VLOOKUP($C996,#REF!,16,FALSE)),0)</f>
        <v>0</v>
      </c>
      <c r="I996" s="575" t="e">
        <f>IF(Comparativo!$E$6="Tabela Não Desonerada",VLOOKUP($C996,'Orçamento Base'!$D$12:$S$1673,11,FALSE),VLOOKUP($C996,#REF!,11,FALSE))</f>
        <v>#N/A</v>
      </c>
      <c r="J996" s="363">
        <f>IF(Comparativo!$E$6="Tabela Não Desonerada",Encargos!$F$44,Encargos!$D$44)</f>
        <v>1.1122000000000001</v>
      </c>
      <c r="K996" s="364"/>
      <c r="L996" s="365" t="e">
        <f t="shared" si="90"/>
        <v>#N/A</v>
      </c>
      <c r="M996" s="365" t="e">
        <f t="shared" si="91"/>
        <v>#N/A</v>
      </c>
      <c r="N996" s="376" t="e">
        <f t="shared" si="92"/>
        <v>#N/A</v>
      </c>
      <c r="O996" s="205" t="e">
        <f>IF(Comparativo!$E$6="Tabela Não Desonerada",VLOOKUP($C996,'Orçamento Base'!$D$12:$S$1673,13,FALSE),VLOOKUP($C996,#REF!,13,FALSE))</f>
        <v>#N/A</v>
      </c>
      <c r="P996" s="205" t="e">
        <f t="shared" si="93"/>
        <v>#N/A</v>
      </c>
      <c r="Q996" s="205" t="e">
        <f>IF(Comparativo!$E$6="Tabela Não Desonerada",VLOOKUP($C996,'Orçamento Base'!$D$12:$S$1673,14,FALSE),VLOOKUP($C996,#REF!,14,FALSE))</f>
        <v>#N/A</v>
      </c>
      <c r="R996" s="205" t="e">
        <f t="shared" si="94"/>
        <v>#N/A</v>
      </c>
      <c r="S996" s="205" t="e">
        <f>IF(Comparativo!$E$6="Tabela Não Desonerada",VLOOKUP($C996,'Orçamento Base'!$D$12:$S$1673,15,FALSE),VLOOKUP($C996,#REF!,15,FALSE))</f>
        <v>#N/A</v>
      </c>
      <c r="T996" s="205" t="e">
        <f t="shared" si="95"/>
        <v>#N/A</v>
      </c>
    </row>
    <row r="997" spans="1:20" ht="15">
      <c r="A997" s="203">
        <v>1</v>
      </c>
      <c r="B997" s="203" t="e">
        <f>'Orçamento-TCE'!B997</f>
        <v>#N/A</v>
      </c>
      <c r="C997" s="229">
        <f>'Orçamento-TCE'!C997</f>
        <v>0</v>
      </c>
      <c r="D997" s="199" t="e">
        <f>'Orçamento-TCE'!G997</f>
        <v>#N/A</v>
      </c>
      <c r="E997" s="204">
        <f>'Orçamento-TCE'!H997</f>
        <v>0</v>
      </c>
      <c r="F997" s="230" t="e">
        <f>'Orçamento-TCE'!I997</f>
        <v>#N/A</v>
      </c>
      <c r="G997" s="227" t="e">
        <f>IF(Comparativo!$E$6="Tabela Não Desonerada",VLOOKUP($C997,'Orçamento Base'!$D$12:$S$1673,12,FALSE),VLOOKUP($C997,#REF!,12,FALSE))</f>
        <v>#N/A</v>
      </c>
      <c r="H997" s="228">
        <f>IFERROR(IF(Comparativo!$E$6="Tabela Não Desonerada",VLOOKUP($C997,'Orçamento Base'!$D$12:$S$1673,16,FALSE),VLOOKUP($C997,#REF!,16,FALSE)),0)</f>
        <v>0</v>
      </c>
      <c r="I997" s="575" t="e">
        <f>IF(Comparativo!$E$6="Tabela Não Desonerada",VLOOKUP($C997,'Orçamento Base'!$D$12:$S$1673,11,FALSE),VLOOKUP($C997,#REF!,11,FALSE))</f>
        <v>#N/A</v>
      </c>
      <c r="J997" s="363">
        <f>IF(Comparativo!$E$6="Tabela Não Desonerada",Encargos!$F$44,Encargos!$D$44)</f>
        <v>1.1122000000000001</v>
      </c>
      <c r="K997" s="364"/>
      <c r="L997" s="365" t="e">
        <f t="shared" si="90"/>
        <v>#N/A</v>
      </c>
      <c r="M997" s="365" t="e">
        <f t="shared" si="91"/>
        <v>#N/A</v>
      </c>
      <c r="N997" s="376" t="e">
        <f t="shared" si="92"/>
        <v>#N/A</v>
      </c>
      <c r="O997" s="205" t="e">
        <f>IF(Comparativo!$E$6="Tabela Não Desonerada",VLOOKUP($C997,'Orçamento Base'!$D$12:$S$1673,13,FALSE),VLOOKUP($C997,#REF!,13,FALSE))</f>
        <v>#N/A</v>
      </c>
      <c r="P997" s="205" t="e">
        <f t="shared" si="93"/>
        <v>#N/A</v>
      </c>
      <c r="Q997" s="205" t="e">
        <f>IF(Comparativo!$E$6="Tabela Não Desonerada",VLOOKUP($C997,'Orçamento Base'!$D$12:$S$1673,14,FALSE),VLOOKUP($C997,#REF!,14,FALSE))</f>
        <v>#N/A</v>
      </c>
      <c r="R997" s="205" t="e">
        <f t="shared" si="94"/>
        <v>#N/A</v>
      </c>
      <c r="S997" s="205" t="e">
        <f>IF(Comparativo!$E$6="Tabela Não Desonerada",VLOOKUP($C997,'Orçamento Base'!$D$12:$S$1673,15,FALSE),VLOOKUP($C997,#REF!,15,FALSE))</f>
        <v>#N/A</v>
      </c>
      <c r="T997" s="205" t="e">
        <f t="shared" si="95"/>
        <v>#N/A</v>
      </c>
    </row>
    <row r="998" spans="1:20" ht="15">
      <c r="A998" s="203">
        <v>1</v>
      </c>
      <c r="B998" s="203" t="e">
        <f>'Orçamento-TCE'!B998</f>
        <v>#N/A</v>
      </c>
      <c r="C998" s="229">
        <f>'Orçamento-TCE'!C998</f>
        <v>0</v>
      </c>
      <c r="D998" s="199" t="e">
        <f>'Orçamento-TCE'!G998</f>
        <v>#N/A</v>
      </c>
      <c r="E998" s="204">
        <f>'Orçamento-TCE'!H998</f>
        <v>0</v>
      </c>
      <c r="F998" s="230" t="e">
        <f>'Orçamento-TCE'!I998</f>
        <v>#N/A</v>
      </c>
      <c r="G998" s="227" t="e">
        <f>IF(Comparativo!$E$6="Tabela Não Desonerada",VLOOKUP($C998,'Orçamento Base'!$D$12:$S$1673,12,FALSE),VLOOKUP($C998,#REF!,12,FALSE))</f>
        <v>#N/A</v>
      </c>
      <c r="H998" s="228">
        <f>IFERROR(IF(Comparativo!$E$6="Tabela Não Desonerada",VLOOKUP($C998,'Orçamento Base'!$D$12:$S$1673,16,FALSE),VLOOKUP($C998,#REF!,16,FALSE)),0)</f>
        <v>0</v>
      </c>
      <c r="I998" s="575" t="e">
        <f>IF(Comparativo!$E$6="Tabela Não Desonerada",VLOOKUP($C998,'Orçamento Base'!$D$12:$S$1673,11,FALSE),VLOOKUP($C998,#REF!,11,FALSE))</f>
        <v>#N/A</v>
      </c>
      <c r="J998" s="363">
        <f>IF(Comparativo!$E$6="Tabela Não Desonerada",Encargos!$F$44,Encargos!$D$44)</f>
        <v>1.1122000000000001</v>
      </c>
      <c r="K998" s="364"/>
      <c r="L998" s="365" t="e">
        <f t="shared" si="90"/>
        <v>#N/A</v>
      </c>
      <c r="M998" s="365" t="e">
        <f t="shared" si="91"/>
        <v>#N/A</v>
      </c>
      <c r="N998" s="376" t="e">
        <f t="shared" si="92"/>
        <v>#N/A</v>
      </c>
      <c r="O998" s="205" t="e">
        <f>IF(Comparativo!$E$6="Tabela Não Desonerada",VLOOKUP($C998,'Orçamento Base'!$D$12:$S$1673,13,FALSE),VLOOKUP($C998,#REF!,13,FALSE))</f>
        <v>#N/A</v>
      </c>
      <c r="P998" s="205" t="e">
        <f t="shared" si="93"/>
        <v>#N/A</v>
      </c>
      <c r="Q998" s="205" t="e">
        <f>IF(Comparativo!$E$6="Tabela Não Desonerada",VLOOKUP($C998,'Orçamento Base'!$D$12:$S$1673,14,FALSE),VLOOKUP($C998,#REF!,14,FALSE))</f>
        <v>#N/A</v>
      </c>
      <c r="R998" s="205" t="e">
        <f t="shared" si="94"/>
        <v>#N/A</v>
      </c>
      <c r="S998" s="205" t="e">
        <f>IF(Comparativo!$E$6="Tabela Não Desonerada",VLOOKUP($C998,'Orçamento Base'!$D$12:$S$1673,15,FALSE),VLOOKUP($C998,#REF!,15,FALSE))</f>
        <v>#N/A</v>
      </c>
      <c r="T998" s="205" t="e">
        <f t="shared" si="95"/>
        <v>#N/A</v>
      </c>
    </row>
    <row r="999" spans="1:20" ht="15">
      <c r="A999" s="203">
        <v>1</v>
      </c>
      <c r="B999" s="203" t="e">
        <f>'Orçamento-TCE'!B999</f>
        <v>#N/A</v>
      </c>
      <c r="C999" s="229">
        <f>'Orçamento-TCE'!C999</f>
        <v>0</v>
      </c>
      <c r="D999" s="199" t="e">
        <f>'Orçamento-TCE'!G999</f>
        <v>#N/A</v>
      </c>
      <c r="E999" s="204">
        <f>'Orçamento-TCE'!H999</f>
        <v>0</v>
      </c>
      <c r="F999" s="230" t="e">
        <f>'Orçamento-TCE'!I999</f>
        <v>#N/A</v>
      </c>
      <c r="G999" s="227" t="e">
        <f>IF(Comparativo!$E$6="Tabela Não Desonerada",VLOOKUP($C999,'Orçamento Base'!$D$12:$S$1673,12,FALSE),VLOOKUP($C999,#REF!,12,FALSE))</f>
        <v>#N/A</v>
      </c>
      <c r="H999" s="228">
        <f>IFERROR(IF(Comparativo!$E$6="Tabela Não Desonerada",VLOOKUP($C999,'Orçamento Base'!$D$12:$S$1673,16,FALSE),VLOOKUP($C999,#REF!,16,FALSE)),0)</f>
        <v>0</v>
      </c>
      <c r="I999" s="575" t="e">
        <f>IF(Comparativo!$E$6="Tabela Não Desonerada",VLOOKUP($C999,'Orçamento Base'!$D$12:$S$1673,11,FALSE),VLOOKUP($C999,#REF!,11,FALSE))</f>
        <v>#N/A</v>
      </c>
      <c r="J999" s="363">
        <f>IF(Comparativo!$E$6="Tabela Não Desonerada",Encargos!$F$44,Encargos!$D$44)</f>
        <v>1.1122000000000001</v>
      </c>
      <c r="K999" s="364"/>
      <c r="L999" s="365" t="e">
        <f t="shared" si="90"/>
        <v>#N/A</v>
      </c>
      <c r="M999" s="365" t="e">
        <f t="shared" si="91"/>
        <v>#N/A</v>
      </c>
      <c r="N999" s="376" t="e">
        <f t="shared" si="92"/>
        <v>#N/A</v>
      </c>
      <c r="O999" s="205" t="e">
        <f>IF(Comparativo!$E$6="Tabela Não Desonerada",VLOOKUP($C999,'Orçamento Base'!$D$12:$S$1673,13,FALSE),VLOOKUP($C999,#REF!,13,FALSE))</f>
        <v>#N/A</v>
      </c>
      <c r="P999" s="205" t="e">
        <f t="shared" si="93"/>
        <v>#N/A</v>
      </c>
      <c r="Q999" s="205" t="e">
        <f>IF(Comparativo!$E$6="Tabela Não Desonerada",VLOOKUP($C999,'Orçamento Base'!$D$12:$S$1673,14,FALSE),VLOOKUP($C999,#REF!,14,FALSE))</f>
        <v>#N/A</v>
      </c>
      <c r="R999" s="205" t="e">
        <f t="shared" si="94"/>
        <v>#N/A</v>
      </c>
      <c r="S999" s="205" t="e">
        <f>IF(Comparativo!$E$6="Tabela Não Desonerada",VLOOKUP($C999,'Orçamento Base'!$D$12:$S$1673,15,FALSE),VLOOKUP($C999,#REF!,15,FALSE))</f>
        <v>#N/A</v>
      </c>
      <c r="T999" s="205" t="e">
        <f t="shared" si="95"/>
        <v>#N/A</v>
      </c>
    </row>
    <row r="1000" spans="1:20" ht="15">
      <c r="A1000" s="203">
        <v>1</v>
      </c>
      <c r="B1000" s="203" t="e">
        <f>'Orçamento-TCE'!B1000</f>
        <v>#N/A</v>
      </c>
      <c r="C1000" s="229">
        <f>'Orçamento-TCE'!C1000</f>
        <v>0</v>
      </c>
      <c r="D1000" s="199" t="e">
        <f>'Orçamento-TCE'!G1000</f>
        <v>#N/A</v>
      </c>
      <c r="E1000" s="204">
        <f>'Orçamento-TCE'!H1000</f>
        <v>0</v>
      </c>
      <c r="F1000" s="230" t="e">
        <f>'Orçamento-TCE'!I1000</f>
        <v>#N/A</v>
      </c>
      <c r="G1000" s="227" t="e">
        <f>IF(Comparativo!$E$6="Tabela Não Desonerada",VLOOKUP($C1000,'Orçamento Base'!$D$12:$S$1673,12,FALSE),VLOOKUP($C1000,#REF!,12,FALSE))</f>
        <v>#N/A</v>
      </c>
      <c r="H1000" s="228">
        <f>IFERROR(IF(Comparativo!$E$6="Tabela Não Desonerada",VLOOKUP($C1000,'Orçamento Base'!$D$12:$S$1673,16,FALSE),VLOOKUP($C1000,#REF!,16,FALSE)),0)</f>
        <v>0</v>
      </c>
      <c r="I1000" s="575" t="e">
        <f>IF(Comparativo!$E$6="Tabela Não Desonerada",VLOOKUP($C1000,'Orçamento Base'!$D$12:$S$1673,11,FALSE),VLOOKUP($C1000,#REF!,11,FALSE))</f>
        <v>#N/A</v>
      </c>
      <c r="J1000" s="363">
        <f>IF(Comparativo!$E$6="Tabela Não Desonerada",Encargos!$F$44,Encargos!$D$44)</f>
        <v>1.1122000000000001</v>
      </c>
      <c r="K1000" s="364"/>
      <c r="L1000" s="365" t="e">
        <f t="shared" si="90"/>
        <v>#N/A</v>
      </c>
      <c r="M1000" s="365" t="e">
        <f t="shared" si="91"/>
        <v>#N/A</v>
      </c>
      <c r="N1000" s="376" t="e">
        <f t="shared" si="92"/>
        <v>#N/A</v>
      </c>
      <c r="O1000" s="205" t="e">
        <f>IF(Comparativo!$E$6="Tabela Não Desonerada",VLOOKUP($C1000,'Orçamento Base'!$D$12:$S$1673,13,FALSE),VLOOKUP($C1000,#REF!,13,FALSE))</f>
        <v>#N/A</v>
      </c>
      <c r="P1000" s="205" t="e">
        <f t="shared" si="93"/>
        <v>#N/A</v>
      </c>
      <c r="Q1000" s="205" t="e">
        <f>IF(Comparativo!$E$6="Tabela Não Desonerada",VLOOKUP($C1000,'Orçamento Base'!$D$12:$S$1673,14,FALSE),VLOOKUP($C1000,#REF!,14,FALSE))</f>
        <v>#N/A</v>
      </c>
      <c r="R1000" s="205" t="e">
        <f t="shared" si="94"/>
        <v>#N/A</v>
      </c>
      <c r="S1000" s="205" t="e">
        <f>IF(Comparativo!$E$6="Tabela Não Desonerada",VLOOKUP($C1000,'Orçamento Base'!$D$12:$S$1673,15,FALSE),VLOOKUP($C1000,#REF!,15,FALSE))</f>
        <v>#N/A</v>
      </c>
      <c r="T1000" s="205" t="e">
        <f t="shared" si="95"/>
        <v>#N/A</v>
      </c>
    </row>
    <row r="1001" spans="1:20" ht="15">
      <c r="A1001" s="203">
        <v>1</v>
      </c>
      <c r="B1001" s="203" t="e">
        <f>'Orçamento-TCE'!B1001</f>
        <v>#N/A</v>
      </c>
      <c r="C1001" s="229">
        <f>'Orçamento-TCE'!C1001</f>
        <v>0</v>
      </c>
      <c r="D1001" s="199" t="e">
        <f>'Orçamento-TCE'!G1001</f>
        <v>#N/A</v>
      </c>
      <c r="E1001" s="204">
        <f>'Orçamento-TCE'!H1001</f>
        <v>0</v>
      </c>
      <c r="F1001" s="230" t="e">
        <f>'Orçamento-TCE'!I1001</f>
        <v>#N/A</v>
      </c>
      <c r="G1001" s="227" t="e">
        <f>IF(Comparativo!$E$6="Tabela Não Desonerada",VLOOKUP($C1001,'Orçamento Base'!$D$12:$S$1673,12,FALSE),VLOOKUP($C1001,#REF!,12,FALSE))</f>
        <v>#N/A</v>
      </c>
      <c r="H1001" s="228">
        <f>IFERROR(IF(Comparativo!$E$6="Tabela Não Desonerada",VLOOKUP($C1001,'Orçamento Base'!$D$12:$S$1673,16,FALSE),VLOOKUP($C1001,#REF!,16,FALSE)),0)</f>
        <v>0</v>
      </c>
      <c r="I1001" s="575" t="e">
        <f>IF(Comparativo!$E$6="Tabela Não Desonerada",VLOOKUP($C1001,'Orçamento Base'!$D$12:$S$1673,11,FALSE),VLOOKUP($C1001,#REF!,11,FALSE))</f>
        <v>#N/A</v>
      </c>
      <c r="J1001" s="363">
        <f>IF(Comparativo!$E$6="Tabela Não Desonerada",Encargos!$F$44,Encargos!$D$44)</f>
        <v>1.1122000000000001</v>
      </c>
      <c r="K1001" s="364"/>
      <c r="L1001" s="365" t="e">
        <f t="shared" si="90"/>
        <v>#N/A</v>
      </c>
      <c r="M1001" s="365" t="e">
        <f t="shared" si="91"/>
        <v>#N/A</v>
      </c>
      <c r="N1001" s="376" t="e">
        <f t="shared" si="92"/>
        <v>#N/A</v>
      </c>
      <c r="O1001" s="205" t="e">
        <f>IF(Comparativo!$E$6="Tabela Não Desonerada",VLOOKUP($C1001,'Orçamento Base'!$D$12:$S$1673,13,FALSE),VLOOKUP($C1001,#REF!,13,FALSE))</f>
        <v>#N/A</v>
      </c>
      <c r="P1001" s="205" t="e">
        <f t="shared" si="93"/>
        <v>#N/A</v>
      </c>
      <c r="Q1001" s="205" t="e">
        <f>IF(Comparativo!$E$6="Tabela Não Desonerada",VLOOKUP($C1001,'Orçamento Base'!$D$12:$S$1673,14,FALSE),VLOOKUP($C1001,#REF!,14,FALSE))</f>
        <v>#N/A</v>
      </c>
      <c r="R1001" s="205" t="e">
        <f t="shared" si="94"/>
        <v>#N/A</v>
      </c>
      <c r="S1001" s="205" t="e">
        <f>IF(Comparativo!$E$6="Tabela Não Desonerada",VLOOKUP($C1001,'Orçamento Base'!$D$12:$S$1673,15,FALSE),VLOOKUP($C1001,#REF!,15,FALSE))</f>
        <v>#N/A</v>
      </c>
      <c r="T1001" s="205" t="e">
        <f t="shared" si="95"/>
        <v>#N/A</v>
      </c>
    </row>
    <row r="1002" spans="1:20" ht="15">
      <c r="A1002" s="203">
        <v>1</v>
      </c>
      <c r="B1002" s="203" t="e">
        <f>'Orçamento-TCE'!B1002</f>
        <v>#N/A</v>
      </c>
      <c r="C1002" s="229">
        <f>'Orçamento-TCE'!C1002</f>
        <v>0</v>
      </c>
      <c r="D1002" s="199" t="e">
        <f>'Orçamento-TCE'!G1002</f>
        <v>#N/A</v>
      </c>
      <c r="E1002" s="204">
        <f>'Orçamento-TCE'!H1002</f>
        <v>0</v>
      </c>
      <c r="F1002" s="230" t="e">
        <f>'Orçamento-TCE'!I1002</f>
        <v>#N/A</v>
      </c>
      <c r="G1002" s="227" t="e">
        <f>IF(Comparativo!$E$6="Tabela Não Desonerada",VLOOKUP($C1002,'Orçamento Base'!$D$12:$S$1673,12,FALSE),VLOOKUP($C1002,#REF!,12,FALSE))</f>
        <v>#N/A</v>
      </c>
      <c r="H1002" s="228">
        <f>IFERROR(IF(Comparativo!$E$6="Tabela Não Desonerada",VLOOKUP($C1002,'Orçamento Base'!$D$12:$S$1673,16,FALSE),VLOOKUP($C1002,#REF!,16,FALSE)),0)</f>
        <v>0</v>
      </c>
      <c r="I1002" s="575" t="e">
        <f>IF(Comparativo!$E$6="Tabela Não Desonerada",VLOOKUP($C1002,'Orçamento Base'!$D$12:$S$1673,11,FALSE),VLOOKUP($C1002,#REF!,11,FALSE))</f>
        <v>#N/A</v>
      </c>
      <c r="J1002" s="363">
        <f>IF(Comparativo!$E$6="Tabela Não Desonerada",Encargos!$F$44,Encargos!$D$44)</f>
        <v>1.1122000000000001</v>
      </c>
      <c r="K1002" s="364"/>
      <c r="L1002" s="365" t="e">
        <f t="shared" si="90"/>
        <v>#N/A</v>
      </c>
      <c r="M1002" s="365" t="e">
        <f t="shared" si="91"/>
        <v>#N/A</v>
      </c>
      <c r="N1002" s="376" t="e">
        <f t="shared" si="92"/>
        <v>#N/A</v>
      </c>
      <c r="O1002" s="205" t="e">
        <f>IF(Comparativo!$E$6="Tabela Não Desonerada",VLOOKUP($C1002,'Orçamento Base'!$D$12:$S$1673,13,FALSE),VLOOKUP($C1002,#REF!,13,FALSE))</f>
        <v>#N/A</v>
      </c>
      <c r="P1002" s="205" t="e">
        <f t="shared" si="93"/>
        <v>#N/A</v>
      </c>
      <c r="Q1002" s="205" t="e">
        <f>IF(Comparativo!$E$6="Tabela Não Desonerada",VLOOKUP($C1002,'Orçamento Base'!$D$12:$S$1673,14,FALSE),VLOOKUP($C1002,#REF!,14,FALSE))</f>
        <v>#N/A</v>
      </c>
      <c r="R1002" s="205" t="e">
        <f t="shared" si="94"/>
        <v>#N/A</v>
      </c>
      <c r="S1002" s="205" t="e">
        <f>IF(Comparativo!$E$6="Tabela Não Desonerada",VLOOKUP($C1002,'Orçamento Base'!$D$12:$S$1673,15,FALSE),VLOOKUP($C1002,#REF!,15,FALSE))</f>
        <v>#N/A</v>
      </c>
      <c r="T1002" s="205" t="e">
        <f t="shared" si="95"/>
        <v>#N/A</v>
      </c>
    </row>
    <row r="1003" spans="1:20" ht="15">
      <c r="A1003" s="203">
        <v>1</v>
      </c>
      <c r="B1003" s="203" t="e">
        <f>'Orçamento-TCE'!B1003</f>
        <v>#N/A</v>
      </c>
      <c r="C1003" s="229">
        <f>'Orçamento-TCE'!C1003</f>
        <v>0</v>
      </c>
      <c r="D1003" s="199" t="e">
        <f>'Orçamento-TCE'!G1003</f>
        <v>#N/A</v>
      </c>
      <c r="E1003" s="204">
        <f>'Orçamento-TCE'!H1003</f>
        <v>0</v>
      </c>
      <c r="F1003" s="230" t="e">
        <f>'Orçamento-TCE'!I1003</f>
        <v>#N/A</v>
      </c>
      <c r="G1003" s="227" t="e">
        <f>IF(Comparativo!$E$6="Tabela Não Desonerada",VLOOKUP($C1003,'Orçamento Base'!$D$12:$S$1673,12,FALSE),VLOOKUP($C1003,#REF!,12,FALSE))</f>
        <v>#N/A</v>
      </c>
      <c r="H1003" s="228">
        <f>IFERROR(IF(Comparativo!$E$6="Tabela Não Desonerada",VLOOKUP($C1003,'Orçamento Base'!$D$12:$S$1673,16,FALSE),VLOOKUP($C1003,#REF!,16,FALSE)),0)</f>
        <v>0</v>
      </c>
      <c r="I1003" s="575" t="e">
        <f>IF(Comparativo!$E$6="Tabela Não Desonerada",VLOOKUP($C1003,'Orçamento Base'!$D$12:$S$1673,11,FALSE),VLOOKUP($C1003,#REF!,11,FALSE))</f>
        <v>#N/A</v>
      </c>
      <c r="J1003" s="363">
        <f>IF(Comparativo!$E$6="Tabela Não Desonerada",Encargos!$F$44,Encargos!$D$44)</f>
        <v>1.1122000000000001</v>
      </c>
      <c r="K1003" s="364"/>
      <c r="L1003" s="365" t="e">
        <f t="shared" si="90"/>
        <v>#N/A</v>
      </c>
      <c r="M1003" s="365" t="e">
        <f t="shared" si="91"/>
        <v>#N/A</v>
      </c>
      <c r="N1003" s="376" t="e">
        <f t="shared" si="92"/>
        <v>#N/A</v>
      </c>
      <c r="O1003" s="205" t="e">
        <f>IF(Comparativo!$E$6="Tabela Não Desonerada",VLOOKUP($C1003,'Orçamento Base'!$D$12:$S$1673,13,FALSE),VLOOKUP($C1003,#REF!,13,FALSE))</f>
        <v>#N/A</v>
      </c>
      <c r="P1003" s="205" t="e">
        <f t="shared" si="93"/>
        <v>#N/A</v>
      </c>
      <c r="Q1003" s="205" t="e">
        <f>IF(Comparativo!$E$6="Tabela Não Desonerada",VLOOKUP($C1003,'Orçamento Base'!$D$12:$S$1673,14,FALSE),VLOOKUP($C1003,#REF!,14,FALSE))</f>
        <v>#N/A</v>
      </c>
      <c r="R1003" s="205" t="e">
        <f t="shared" si="94"/>
        <v>#N/A</v>
      </c>
      <c r="S1003" s="205" t="e">
        <f>IF(Comparativo!$E$6="Tabela Não Desonerada",VLOOKUP($C1003,'Orçamento Base'!$D$12:$S$1673,15,FALSE),VLOOKUP($C1003,#REF!,15,FALSE))</f>
        <v>#N/A</v>
      </c>
      <c r="T1003" s="205" t="e">
        <f t="shared" si="95"/>
        <v>#N/A</v>
      </c>
    </row>
    <row r="1004" spans="1:20" ht="15">
      <c r="A1004" s="203">
        <v>1</v>
      </c>
      <c r="B1004" s="203" t="e">
        <f>'Orçamento-TCE'!B1004</f>
        <v>#N/A</v>
      </c>
      <c r="C1004" s="229">
        <f>'Orçamento-TCE'!C1004</f>
        <v>0</v>
      </c>
      <c r="D1004" s="199" t="e">
        <f>'Orçamento-TCE'!G1004</f>
        <v>#N/A</v>
      </c>
      <c r="E1004" s="204">
        <f>'Orçamento-TCE'!H1004</f>
        <v>0</v>
      </c>
      <c r="F1004" s="230" t="e">
        <f>'Orçamento-TCE'!I1004</f>
        <v>#N/A</v>
      </c>
      <c r="G1004" s="227" t="e">
        <f>IF(Comparativo!$E$6="Tabela Não Desonerada",VLOOKUP($C1004,'Orçamento Base'!$D$12:$S$1673,12,FALSE),VLOOKUP($C1004,#REF!,12,FALSE))</f>
        <v>#N/A</v>
      </c>
      <c r="H1004" s="228">
        <f>IFERROR(IF(Comparativo!$E$6="Tabela Não Desonerada",VLOOKUP($C1004,'Orçamento Base'!$D$12:$S$1673,16,FALSE),VLOOKUP($C1004,#REF!,16,FALSE)),0)</f>
        <v>0</v>
      </c>
      <c r="I1004" s="575" t="e">
        <f>IF(Comparativo!$E$6="Tabela Não Desonerada",VLOOKUP($C1004,'Orçamento Base'!$D$12:$S$1673,11,FALSE),VLOOKUP($C1004,#REF!,11,FALSE))</f>
        <v>#N/A</v>
      </c>
      <c r="J1004" s="363">
        <f>IF(Comparativo!$E$6="Tabela Não Desonerada",Encargos!$F$44,Encargos!$D$44)</f>
        <v>1.1122000000000001</v>
      </c>
      <c r="K1004" s="364"/>
      <c r="L1004" s="365" t="e">
        <f t="shared" si="90"/>
        <v>#N/A</v>
      </c>
      <c r="M1004" s="365" t="e">
        <f t="shared" si="91"/>
        <v>#N/A</v>
      </c>
      <c r="N1004" s="376" t="e">
        <f t="shared" si="92"/>
        <v>#N/A</v>
      </c>
      <c r="O1004" s="205" t="e">
        <f>IF(Comparativo!$E$6="Tabela Não Desonerada",VLOOKUP($C1004,'Orçamento Base'!$D$12:$S$1673,13,FALSE),VLOOKUP($C1004,#REF!,13,FALSE))</f>
        <v>#N/A</v>
      </c>
      <c r="P1004" s="205" t="e">
        <f t="shared" si="93"/>
        <v>#N/A</v>
      </c>
      <c r="Q1004" s="205" t="e">
        <f>IF(Comparativo!$E$6="Tabela Não Desonerada",VLOOKUP($C1004,'Orçamento Base'!$D$12:$S$1673,14,FALSE),VLOOKUP($C1004,#REF!,14,FALSE))</f>
        <v>#N/A</v>
      </c>
      <c r="R1004" s="205" t="e">
        <f t="shared" si="94"/>
        <v>#N/A</v>
      </c>
      <c r="S1004" s="205" t="e">
        <f>IF(Comparativo!$E$6="Tabela Não Desonerada",VLOOKUP($C1004,'Orçamento Base'!$D$12:$S$1673,15,FALSE),VLOOKUP($C1004,#REF!,15,FALSE))</f>
        <v>#N/A</v>
      </c>
      <c r="T1004" s="205" t="e">
        <f t="shared" si="95"/>
        <v>#N/A</v>
      </c>
    </row>
    <row r="1005" spans="1:20" ht="15">
      <c r="A1005" s="203">
        <v>1</v>
      </c>
      <c r="B1005" s="203" t="e">
        <f>'Orçamento-TCE'!B1005</f>
        <v>#N/A</v>
      </c>
      <c r="C1005" s="229">
        <f>'Orçamento-TCE'!C1005</f>
        <v>0</v>
      </c>
      <c r="D1005" s="199" t="e">
        <f>'Orçamento-TCE'!G1005</f>
        <v>#N/A</v>
      </c>
      <c r="E1005" s="204">
        <f>'Orçamento-TCE'!H1005</f>
        <v>0</v>
      </c>
      <c r="F1005" s="230" t="e">
        <f>'Orçamento-TCE'!I1005</f>
        <v>#N/A</v>
      </c>
      <c r="G1005" s="227" t="e">
        <f>IF(Comparativo!$E$6="Tabela Não Desonerada",VLOOKUP($C1005,'Orçamento Base'!$D$12:$S$1673,12,FALSE),VLOOKUP($C1005,#REF!,12,FALSE))</f>
        <v>#N/A</v>
      </c>
      <c r="H1005" s="228">
        <f>IFERROR(IF(Comparativo!$E$6="Tabela Não Desonerada",VLOOKUP($C1005,'Orçamento Base'!$D$12:$S$1673,16,FALSE),VLOOKUP($C1005,#REF!,16,FALSE)),0)</f>
        <v>0</v>
      </c>
      <c r="I1005" s="575" t="e">
        <f>IF(Comparativo!$E$6="Tabela Não Desonerada",VLOOKUP($C1005,'Orçamento Base'!$D$12:$S$1673,11,FALSE),VLOOKUP($C1005,#REF!,11,FALSE))</f>
        <v>#N/A</v>
      </c>
      <c r="J1005" s="363">
        <f>IF(Comparativo!$E$6="Tabela Não Desonerada",Encargos!$F$44,Encargos!$D$44)</f>
        <v>1.1122000000000001</v>
      </c>
      <c r="K1005" s="364"/>
      <c r="L1005" s="365" t="e">
        <f t="shared" si="90"/>
        <v>#N/A</v>
      </c>
      <c r="M1005" s="365" t="e">
        <f t="shared" si="91"/>
        <v>#N/A</v>
      </c>
      <c r="N1005" s="376" t="e">
        <f t="shared" si="92"/>
        <v>#N/A</v>
      </c>
      <c r="O1005" s="205" t="e">
        <f>IF(Comparativo!$E$6="Tabela Não Desonerada",VLOOKUP($C1005,'Orçamento Base'!$D$12:$S$1673,13,FALSE),VLOOKUP($C1005,#REF!,13,FALSE))</f>
        <v>#N/A</v>
      </c>
      <c r="P1005" s="205" t="e">
        <f t="shared" si="93"/>
        <v>#N/A</v>
      </c>
      <c r="Q1005" s="205" t="e">
        <f>IF(Comparativo!$E$6="Tabela Não Desonerada",VLOOKUP($C1005,'Orçamento Base'!$D$12:$S$1673,14,FALSE),VLOOKUP($C1005,#REF!,14,FALSE))</f>
        <v>#N/A</v>
      </c>
      <c r="R1005" s="205" t="e">
        <f t="shared" si="94"/>
        <v>#N/A</v>
      </c>
      <c r="S1005" s="205" t="e">
        <f>IF(Comparativo!$E$6="Tabela Não Desonerada",VLOOKUP($C1005,'Orçamento Base'!$D$12:$S$1673,15,FALSE),VLOOKUP($C1005,#REF!,15,FALSE))</f>
        <v>#N/A</v>
      </c>
      <c r="T1005" s="205" t="e">
        <f t="shared" si="95"/>
        <v>#N/A</v>
      </c>
    </row>
    <row r="1006" spans="1:20" ht="15">
      <c r="A1006" s="203">
        <v>1</v>
      </c>
      <c r="B1006" s="203" t="e">
        <f>'Orçamento-TCE'!B1006</f>
        <v>#N/A</v>
      </c>
      <c r="C1006" s="229">
        <f>'Orçamento-TCE'!C1006</f>
        <v>0</v>
      </c>
      <c r="D1006" s="199" t="e">
        <f>'Orçamento-TCE'!G1006</f>
        <v>#N/A</v>
      </c>
      <c r="E1006" s="204">
        <f>'Orçamento-TCE'!H1006</f>
        <v>0</v>
      </c>
      <c r="F1006" s="230" t="e">
        <f>'Orçamento-TCE'!I1006</f>
        <v>#N/A</v>
      </c>
      <c r="G1006" s="227" t="e">
        <f>IF(Comparativo!$E$6="Tabela Não Desonerada",VLOOKUP($C1006,'Orçamento Base'!$D$12:$S$1673,12,FALSE),VLOOKUP($C1006,#REF!,12,FALSE))</f>
        <v>#N/A</v>
      </c>
      <c r="H1006" s="228">
        <f>IFERROR(IF(Comparativo!$E$6="Tabela Não Desonerada",VLOOKUP($C1006,'Orçamento Base'!$D$12:$S$1673,16,FALSE),VLOOKUP($C1006,#REF!,16,FALSE)),0)</f>
        <v>0</v>
      </c>
      <c r="I1006" s="575" t="e">
        <f>IF(Comparativo!$E$6="Tabela Não Desonerada",VLOOKUP($C1006,'Orçamento Base'!$D$12:$S$1673,11,FALSE),VLOOKUP($C1006,#REF!,11,FALSE))</f>
        <v>#N/A</v>
      </c>
      <c r="J1006" s="363">
        <f>IF(Comparativo!$E$6="Tabela Não Desonerada",Encargos!$F$44,Encargos!$D$44)</f>
        <v>1.1122000000000001</v>
      </c>
      <c r="K1006" s="364"/>
      <c r="L1006" s="365" t="e">
        <f t="shared" si="90"/>
        <v>#N/A</v>
      </c>
      <c r="M1006" s="365" t="e">
        <f t="shared" si="91"/>
        <v>#N/A</v>
      </c>
      <c r="N1006" s="376" t="e">
        <f t="shared" si="92"/>
        <v>#N/A</v>
      </c>
      <c r="O1006" s="205" t="e">
        <f>IF(Comparativo!$E$6="Tabela Não Desonerada",VLOOKUP($C1006,'Orçamento Base'!$D$12:$S$1673,13,FALSE),VLOOKUP($C1006,#REF!,13,FALSE))</f>
        <v>#N/A</v>
      </c>
      <c r="P1006" s="205" t="e">
        <f t="shared" si="93"/>
        <v>#N/A</v>
      </c>
      <c r="Q1006" s="205" t="e">
        <f>IF(Comparativo!$E$6="Tabela Não Desonerada",VLOOKUP($C1006,'Orçamento Base'!$D$12:$S$1673,14,FALSE),VLOOKUP($C1006,#REF!,14,FALSE))</f>
        <v>#N/A</v>
      </c>
      <c r="R1006" s="205" t="e">
        <f t="shared" si="94"/>
        <v>#N/A</v>
      </c>
      <c r="S1006" s="205" t="e">
        <f>IF(Comparativo!$E$6="Tabela Não Desonerada",VLOOKUP($C1006,'Orçamento Base'!$D$12:$S$1673,15,FALSE),VLOOKUP($C1006,#REF!,15,FALSE))</f>
        <v>#N/A</v>
      </c>
      <c r="T1006" s="205" t="e">
        <f t="shared" si="95"/>
        <v>#N/A</v>
      </c>
    </row>
    <row r="1007" spans="1:20" ht="15">
      <c r="A1007" s="203">
        <v>1</v>
      </c>
      <c r="B1007" s="203" t="e">
        <f>'Orçamento-TCE'!B1007</f>
        <v>#N/A</v>
      </c>
      <c r="C1007" s="229">
        <f>'Orçamento-TCE'!C1007</f>
        <v>0</v>
      </c>
      <c r="D1007" s="199" t="e">
        <f>'Orçamento-TCE'!G1007</f>
        <v>#N/A</v>
      </c>
      <c r="E1007" s="204">
        <f>'Orçamento-TCE'!H1007</f>
        <v>0</v>
      </c>
      <c r="F1007" s="230" t="e">
        <f>'Orçamento-TCE'!I1007</f>
        <v>#N/A</v>
      </c>
      <c r="G1007" s="227" t="e">
        <f>IF(Comparativo!$E$6="Tabela Não Desonerada",VLOOKUP($C1007,'Orçamento Base'!$D$12:$S$1673,12,FALSE),VLOOKUP($C1007,#REF!,12,FALSE))</f>
        <v>#N/A</v>
      </c>
      <c r="H1007" s="228">
        <f>IFERROR(IF(Comparativo!$E$6="Tabela Não Desonerada",VLOOKUP($C1007,'Orçamento Base'!$D$12:$S$1673,16,FALSE),VLOOKUP($C1007,#REF!,16,FALSE)),0)</f>
        <v>0</v>
      </c>
      <c r="I1007" s="575" t="e">
        <f>IF(Comparativo!$E$6="Tabela Não Desonerada",VLOOKUP($C1007,'Orçamento Base'!$D$12:$S$1673,11,FALSE),VLOOKUP($C1007,#REF!,11,FALSE))</f>
        <v>#N/A</v>
      </c>
      <c r="J1007" s="363">
        <f>IF(Comparativo!$E$6="Tabela Não Desonerada",Encargos!$F$44,Encargos!$D$44)</f>
        <v>1.1122000000000001</v>
      </c>
      <c r="K1007" s="364"/>
      <c r="L1007" s="365" t="e">
        <f t="shared" si="90"/>
        <v>#N/A</v>
      </c>
      <c r="M1007" s="365" t="e">
        <f t="shared" si="91"/>
        <v>#N/A</v>
      </c>
      <c r="N1007" s="376" t="e">
        <f t="shared" si="92"/>
        <v>#N/A</v>
      </c>
      <c r="O1007" s="205" t="e">
        <f>IF(Comparativo!$E$6="Tabela Não Desonerada",VLOOKUP($C1007,'Orçamento Base'!$D$12:$S$1673,13,FALSE),VLOOKUP($C1007,#REF!,13,FALSE))</f>
        <v>#N/A</v>
      </c>
      <c r="P1007" s="205" t="e">
        <f t="shared" si="93"/>
        <v>#N/A</v>
      </c>
      <c r="Q1007" s="205" t="e">
        <f>IF(Comparativo!$E$6="Tabela Não Desonerada",VLOOKUP($C1007,'Orçamento Base'!$D$12:$S$1673,14,FALSE),VLOOKUP($C1007,#REF!,14,FALSE))</f>
        <v>#N/A</v>
      </c>
      <c r="R1007" s="205" t="e">
        <f t="shared" si="94"/>
        <v>#N/A</v>
      </c>
      <c r="S1007" s="205" t="e">
        <f>IF(Comparativo!$E$6="Tabela Não Desonerada",VLOOKUP($C1007,'Orçamento Base'!$D$12:$S$1673,15,FALSE),VLOOKUP($C1007,#REF!,15,FALSE))</f>
        <v>#N/A</v>
      </c>
      <c r="T1007" s="205" t="e">
        <f t="shared" si="95"/>
        <v>#N/A</v>
      </c>
    </row>
    <row r="1008" spans="1:20" ht="15">
      <c r="A1008" s="203">
        <v>1</v>
      </c>
      <c r="B1008" s="203" t="e">
        <f>'Orçamento-TCE'!B1008</f>
        <v>#N/A</v>
      </c>
      <c r="C1008" s="229">
        <f>'Orçamento-TCE'!C1008</f>
        <v>0</v>
      </c>
      <c r="D1008" s="199" t="e">
        <f>'Orçamento-TCE'!G1008</f>
        <v>#N/A</v>
      </c>
      <c r="E1008" s="204">
        <f>'Orçamento-TCE'!H1008</f>
        <v>0</v>
      </c>
      <c r="F1008" s="230" t="e">
        <f>'Orçamento-TCE'!I1008</f>
        <v>#N/A</v>
      </c>
      <c r="G1008" s="227" t="e">
        <f>IF(Comparativo!$E$6="Tabela Não Desonerada",VLOOKUP($C1008,'Orçamento Base'!$D$12:$S$1673,12,FALSE),VLOOKUP($C1008,#REF!,12,FALSE))</f>
        <v>#N/A</v>
      </c>
      <c r="H1008" s="228">
        <f>IFERROR(IF(Comparativo!$E$6="Tabela Não Desonerada",VLOOKUP($C1008,'Orçamento Base'!$D$12:$S$1673,16,FALSE),VLOOKUP($C1008,#REF!,16,FALSE)),0)</f>
        <v>0</v>
      </c>
      <c r="I1008" s="575" t="e">
        <f>IF(Comparativo!$E$6="Tabela Não Desonerada",VLOOKUP($C1008,'Orçamento Base'!$D$12:$S$1673,11,FALSE),VLOOKUP($C1008,#REF!,11,FALSE))</f>
        <v>#N/A</v>
      </c>
      <c r="J1008" s="363">
        <f>IF(Comparativo!$E$6="Tabela Não Desonerada",Encargos!$F$44,Encargos!$D$44)</f>
        <v>1.1122000000000001</v>
      </c>
      <c r="K1008" s="364"/>
      <c r="L1008" s="365" t="e">
        <f t="shared" si="90"/>
        <v>#N/A</v>
      </c>
      <c r="M1008" s="365" t="e">
        <f t="shared" si="91"/>
        <v>#N/A</v>
      </c>
      <c r="N1008" s="376" t="e">
        <f t="shared" si="92"/>
        <v>#N/A</v>
      </c>
      <c r="O1008" s="205" t="e">
        <f>IF(Comparativo!$E$6="Tabela Não Desonerada",VLOOKUP($C1008,'Orçamento Base'!$D$12:$S$1673,13,FALSE),VLOOKUP($C1008,#REF!,13,FALSE))</f>
        <v>#N/A</v>
      </c>
      <c r="P1008" s="205" t="e">
        <f t="shared" si="93"/>
        <v>#N/A</v>
      </c>
      <c r="Q1008" s="205" t="e">
        <f>IF(Comparativo!$E$6="Tabela Não Desonerada",VLOOKUP($C1008,'Orçamento Base'!$D$12:$S$1673,14,FALSE),VLOOKUP($C1008,#REF!,14,FALSE))</f>
        <v>#N/A</v>
      </c>
      <c r="R1008" s="205" t="e">
        <f t="shared" si="94"/>
        <v>#N/A</v>
      </c>
      <c r="S1008" s="205" t="e">
        <f>IF(Comparativo!$E$6="Tabela Não Desonerada",VLOOKUP($C1008,'Orçamento Base'!$D$12:$S$1673,15,FALSE),VLOOKUP($C1008,#REF!,15,FALSE))</f>
        <v>#N/A</v>
      </c>
      <c r="T1008" s="205" t="e">
        <f t="shared" si="95"/>
        <v>#N/A</v>
      </c>
    </row>
    <row r="1009" spans="1:20" ht="15">
      <c r="A1009" s="203">
        <v>1</v>
      </c>
      <c r="B1009" s="203" t="e">
        <f>'Orçamento-TCE'!B1009</f>
        <v>#N/A</v>
      </c>
      <c r="C1009" s="229">
        <f>'Orçamento-TCE'!C1009</f>
        <v>0</v>
      </c>
      <c r="D1009" s="199" t="e">
        <f>'Orçamento-TCE'!G1009</f>
        <v>#N/A</v>
      </c>
      <c r="E1009" s="204">
        <f>'Orçamento-TCE'!H1009</f>
        <v>0</v>
      </c>
      <c r="F1009" s="230" t="e">
        <f>'Orçamento-TCE'!I1009</f>
        <v>#N/A</v>
      </c>
      <c r="G1009" s="227" t="e">
        <f>IF(Comparativo!$E$6="Tabela Não Desonerada",VLOOKUP($C1009,'Orçamento Base'!$D$12:$S$1673,12,FALSE),VLOOKUP($C1009,#REF!,12,FALSE))</f>
        <v>#N/A</v>
      </c>
      <c r="H1009" s="228">
        <f>IFERROR(IF(Comparativo!$E$6="Tabela Não Desonerada",VLOOKUP($C1009,'Orçamento Base'!$D$12:$S$1673,16,FALSE),VLOOKUP($C1009,#REF!,16,FALSE)),0)</f>
        <v>0</v>
      </c>
      <c r="I1009" s="575" t="e">
        <f>IF(Comparativo!$E$6="Tabela Não Desonerada",VLOOKUP($C1009,'Orçamento Base'!$D$12:$S$1673,11,FALSE),VLOOKUP($C1009,#REF!,11,FALSE))</f>
        <v>#N/A</v>
      </c>
      <c r="J1009" s="363">
        <f>IF(Comparativo!$E$6="Tabela Não Desonerada",Encargos!$F$44,Encargos!$D$44)</f>
        <v>1.1122000000000001</v>
      </c>
      <c r="K1009" s="364"/>
      <c r="L1009" s="365" t="e">
        <f t="shared" si="90"/>
        <v>#N/A</v>
      </c>
      <c r="M1009" s="365" t="e">
        <f t="shared" si="91"/>
        <v>#N/A</v>
      </c>
      <c r="N1009" s="376" t="e">
        <f t="shared" si="92"/>
        <v>#N/A</v>
      </c>
      <c r="O1009" s="205" t="e">
        <f>IF(Comparativo!$E$6="Tabela Não Desonerada",VLOOKUP($C1009,'Orçamento Base'!$D$12:$S$1673,13,FALSE),VLOOKUP($C1009,#REF!,13,FALSE))</f>
        <v>#N/A</v>
      </c>
      <c r="P1009" s="205" t="e">
        <f t="shared" si="93"/>
        <v>#N/A</v>
      </c>
      <c r="Q1009" s="205" t="e">
        <f>IF(Comparativo!$E$6="Tabela Não Desonerada",VLOOKUP($C1009,'Orçamento Base'!$D$12:$S$1673,14,FALSE),VLOOKUP($C1009,#REF!,14,FALSE))</f>
        <v>#N/A</v>
      </c>
      <c r="R1009" s="205" t="e">
        <f t="shared" si="94"/>
        <v>#N/A</v>
      </c>
      <c r="S1009" s="205" t="e">
        <f>IF(Comparativo!$E$6="Tabela Não Desonerada",VLOOKUP($C1009,'Orçamento Base'!$D$12:$S$1673,15,FALSE),VLOOKUP($C1009,#REF!,15,FALSE))</f>
        <v>#N/A</v>
      </c>
      <c r="T1009" s="205" t="e">
        <f t="shared" si="95"/>
        <v>#N/A</v>
      </c>
    </row>
    <row r="1010" spans="1:20" ht="15">
      <c r="A1010" s="203">
        <v>1</v>
      </c>
      <c r="B1010" s="203" t="e">
        <f>'Orçamento-TCE'!B1010</f>
        <v>#N/A</v>
      </c>
      <c r="C1010" s="229">
        <f>'Orçamento-TCE'!C1010</f>
        <v>0</v>
      </c>
      <c r="D1010" s="199" t="e">
        <f>'Orçamento-TCE'!G1010</f>
        <v>#N/A</v>
      </c>
      <c r="E1010" s="204">
        <f>'Orçamento-TCE'!H1010</f>
        <v>0</v>
      </c>
      <c r="F1010" s="230" t="e">
        <f>'Orçamento-TCE'!I1010</f>
        <v>#N/A</v>
      </c>
      <c r="G1010" s="227" t="e">
        <f>IF(Comparativo!$E$6="Tabela Não Desonerada",VLOOKUP($C1010,'Orçamento Base'!$D$12:$S$1673,12,FALSE),VLOOKUP($C1010,#REF!,12,FALSE))</f>
        <v>#N/A</v>
      </c>
      <c r="H1010" s="228">
        <f>IFERROR(IF(Comparativo!$E$6="Tabela Não Desonerada",VLOOKUP($C1010,'Orçamento Base'!$D$12:$S$1673,16,FALSE),VLOOKUP($C1010,#REF!,16,FALSE)),0)</f>
        <v>0</v>
      </c>
      <c r="I1010" s="575" t="e">
        <f>IF(Comparativo!$E$6="Tabela Não Desonerada",VLOOKUP($C1010,'Orçamento Base'!$D$12:$S$1673,11,FALSE),VLOOKUP($C1010,#REF!,11,FALSE))</f>
        <v>#N/A</v>
      </c>
      <c r="J1010" s="363">
        <f>IF(Comparativo!$E$6="Tabela Não Desonerada",Encargos!$F$44,Encargos!$D$44)</f>
        <v>1.1122000000000001</v>
      </c>
      <c r="K1010" s="364"/>
      <c r="L1010" s="365" t="e">
        <f t="shared" si="90"/>
        <v>#N/A</v>
      </c>
      <c r="M1010" s="365" t="e">
        <f t="shared" si="91"/>
        <v>#N/A</v>
      </c>
      <c r="N1010" s="376" t="e">
        <f t="shared" si="92"/>
        <v>#N/A</v>
      </c>
      <c r="O1010" s="205" t="e">
        <f>IF(Comparativo!$E$6="Tabela Não Desonerada",VLOOKUP($C1010,'Orçamento Base'!$D$12:$S$1673,13,FALSE),VLOOKUP($C1010,#REF!,13,FALSE))</f>
        <v>#N/A</v>
      </c>
      <c r="P1010" s="205" t="e">
        <f t="shared" si="93"/>
        <v>#N/A</v>
      </c>
      <c r="Q1010" s="205" t="e">
        <f>IF(Comparativo!$E$6="Tabela Não Desonerada",VLOOKUP($C1010,'Orçamento Base'!$D$12:$S$1673,14,FALSE),VLOOKUP($C1010,#REF!,14,FALSE))</f>
        <v>#N/A</v>
      </c>
      <c r="R1010" s="205" t="e">
        <f t="shared" si="94"/>
        <v>#N/A</v>
      </c>
      <c r="S1010" s="205" t="e">
        <f>IF(Comparativo!$E$6="Tabela Não Desonerada",VLOOKUP($C1010,'Orçamento Base'!$D$12:$S$1673,15,FALSE),VLOOKUP($C1010,#REF!,15,FALSE))</f>
        <v>#N/A</v>
      </c>
      <c r="T1010" s="205" t="e">
        <f t="shared" si="95"/>
        <v>#N/A</v>
      </c>
    </row>
    <row r="1011" spans="1:20" ht="15">
      <c r="A1011" s="203">
        <v>1</v>
      </c>
      <c r="B1011" s="203" t="e">
        <f>'Orçamento-TCE'!B1011</f>
        <v>#N/A</v>
      </c>
      <c r="C1011" s="229">
        <f>'Orçamento-TCE'!C1011</f>
        <v>0</v>
      </c>
      <c r="D1011" s="199" t="e">
        <f>'Orçamento-TCE'!G1011</f>
        <v>#N/A</v>
      </c>
      <c r="E1011" s="204">
        <f>'Orçamento-TCE'!H1011</f>
        <v>0</v>
      </c>
      <c r="F1011" s="230" t="e">
        <f>'Orçamento-TCE'!I1011</f>
        <v>#N/A</v>
      </c>
      <c r="G1011" s="227" t="e">
        <f>IF(Comparativo!$E$6="Tabela Não Desonerada",VLOOKUP($C1011,'Orçamento Base'!$D$12:$S$1673,12,FALSE),VLOOKUP($C1011,#REF!,12,FALSE))</f>
        <v>#N/A</v>
      </c>
      <c r="H1011" s="228">
        <f>IFERROR(IF(Comparativo!$E$6="Tabela Não Desonerada",VLOOKUP($C1011,'Orçamento Base'!$D$12:$S$1673,16,FALSE),VLOOKUP($C1011,#REF!,16,FALSE)),0)</f>
        <v>0</v>
      </c>
      <c r="I1011" s="575" t="e">
        <f>IF(Comparativo!$E$6="Tabela Não Desonerada",VLOOKUP($C1011,'Orçamento Base'!$D$12:$S$1673,11,FALSE),VLOOKUP($C1011,#REF!,11,FALSE))</f>
        <v>#N/A</v>
      </c>
      <c r="J1011" s="363">
        <f>IF(Comparativo!$E$6="Tabela Não Desonerada",Encargos!$F$44,Encargos!$D$44)</f>
        <v>1.1122000000000001</v>
      </c>
      <c r="K1011" s="364"/>
      <c r="L1011" s="365" t="e">
        <f t="shared" si="90"/>
        <v>#N/A</v>
      </c>
      <c r="M1011" s="365" t="e">
        <f t="shared" si="91"/>
        <v>#N/A</v>
      </c>
      <c r="N1011" s="376" t="e">
        <f t="shared" si="92"/>
        <v>#N/A</v>
      </c>
      <c r="O1011" s="205" t="e">
        <f>IF(Comparativo!$E$6="Tabela Não Desonerada",VLOOKUP($C1011,'Orçamento Base'!$D$12:$S$1673,13,FALSE),VLOOKUP($C1011,#REF!,13,FALSE))</f>
        <v>#N/A</v>
      </c>
      <c r="P1011" s="205" t="e">
        <f t="shared" si="93"/>
        <v>#N/A</v>
      </c>
      <c r="Q1011" s="205" t="e">
        <f>IF(Comparativo!$E$6="Tabela Não Desonerada",VLOOKUP($C1011,'Orçamento Base'!$D$12:$S$1673,14,FALSE),VLOOKUP($C1011,#REF!,14,FALSE))</f>
        <v>#N/A</v>
      </c>
      <c r="R1011" s="205" t="e">
        <f t="shared" si="94"/>
        <v>#N/A</v>
      </c>
      <c r="S1011" s="205" t="e">
        <f>IF(Comparativo!$E$6="Tabela Não Desonerada",VLOOKUP($C1011,'Orçamento Base'!$D$12:$S$1673,15,FALSE),VLOOKUP($C1011,#REF!,15,FALSE))</f>
        <v>#N/A</v>
      </c>
      <c r="T1011" s="205" t="e">
        <f t="shared" si="95"/>
        <v>#N/A</v>
      </c>
    </row>
    <row r="1012" spans="1:20" ht="15">
      <c r="A1012" s="203">
        <v>1</v>
      </c>
      <c r="B1012" s="203" t="e">
        <f>'Orçamento-TCE'!B1012</f>
        <v>#N/A</v>
      </c>
      <c r="C1012" s="229">
        <f>'Orçamento-TCE'!C1012</f>
        <v>0</v>
      </c>
      <c r="D1012" s="199" t="e">
        <f>'Orçamento-TCE'!G1012</f>
        <v>#N/A</v>
      </c>
      <c r="E1012" s="204">
        <f>'Orçamento-TCE'!H1012</f>
        <v>0</v>
      </c>
      <c r="F1012" s="230" t="e">
        <f>'Orçamento-TCE'!I1012</f>
        <v>#N/A</v>
      </c>
      <c r="G1012" s="227" t="e">
        <f>IF(Comparativo!$E$6="Tabela Não Desonerada",VLOOKUP($C1012,'Orçamento Base'!$D$12:$S$1673,12,FALSE),VLOOKUP($C1012,#REF!,12,FALSE))</f>
        <v>#N/A</v>
      </c>
      <c r="H1012" s="228">
        <f>IFERROR(IF(Comparativo!$E$6="Tabela Não Desonerada",VLOOKUP($C1012,'Orçamento Base'!$D$12:$S$1673,16,FALSE),VLOOKUP($C1012,#REF!,16,FALSE)),0)</f>
        <v>0</v>
      </c>
      <c r="I1012" s="575" t="e">
        <f>IF(Comparativo!$E$6="Tabela Não Desonerada",VLOOKUP($C1012,'Orçamento Base'!$D$12:$S$1673,11,FALSE),VLOOKUP($C1012,#REF!,11,FALSE))</f>
        <v>#N/A</v>
      </c>
      <c r="J1012" s="363">
        <f>IF(Comparativo!$E$6="Tabela Não Desonerada",Encargos!$F$44,Encargos!$D$44)</f>
        <v>1.1122000000000001</v>
      </c>
      <c r="K1012" s="364"/>
      <c r="L1012" s="365" t="e">
        <f t="shared" si="90"/>
        <v>#N/A</v>
      </c>
      <c r="M1012" s="365" t="e">
        <f t="shared" si="91"/>
        <v>#N/A</v>
      </c>
      <c r="N1012" s="376" t="e">
        <f t="shared" si="92"/>
        <v>#N/A</v>
      </c>
      <c r="O1012" s="205" t="e">
        <f>IF(Comparativo!$E$6="Tabela Não Desonerada",VLOOKUP($C1012,'Orçamento Base'!$D$12:$S$1673,13,FALSE),VLOOKUP($C1012,#REF!,13,FALSE))</f>
        <v>#N/A</v>
      </c>
      <c r="P1012" s="205" t="e">
        <f t="shared" si="93"/>
        <v>#N/A</v>
      </c>
      <c r="Q1012" s="205" t="e">
        <f>IF(Comparativo!$E$6="Tabela Não Desonerada",VLOOKUP($C1012,'Orçamento Base'!$D$12:$S$1673,14,FALSE),VLOOKUP($C1012,#REF!,14,FALSE))</f>
        <v>#N/A</v>
      </c>
      <c r="R1012" s="205" t="e">
        <f t="shared" si="94"/>
        <v>#N/A</v>
      </c>
      <c r="S1012" s="205" t="e">
        <f>IF(Comparativo!$E$6="Tabela Não Desonerada",VLOOKUP($C1012,'Orçamento Base'!$D$12:$S$1673,15,FALSE),VLOOKUP($C1012,#REF!,15,FALSE))</f>
        <v>#N/A</v>
      </c>
      <c r="T1012" s="205" t="e">
        <f t="shared" si="95"/>
        <v>#N/A</v>
      </c>
    </row>
    <row r="1013" spans="1:20" ht="15">
      <c r="A1013" s="203">
        <v>1</v>
      </c>
      <c r="B1013" s="203" t="e">
        <f>'Orçamento-TCE'!B1013</f>
        <v>#N/A</v>
      </c>
      <c r="C1013" s="229">
        <f>'Orçamento-TCE'!C1013</f>
        <v>0</v>
      </c>
      <c r="D1013" s="199" t="e">
        <f>'Orçamento-TCE'!G1013</f>
        <v>#N/A</v>
      </c>
      <c r="E1013" s="204">
        <f>'Orçamento-TCE'!H1013</f>
        <v>0</v>
      </c>
      <c r="F1013" s="230" t="e">
        <f>'Orçamento-TCE'!I1013</f>
        <v>#N/A</v>
      </c>
      <c r="G1013" s="227" t="e">
        <f>IF(Comparativo!$E$6="Tabela Não Desonerada",VLOOKUP($C1013,'Orçamento Base'!$D$12:$S$1673,12,FALSE),VLOOKUP($C1013,#REF!,12,FALSE))</f>
        <v>#N/A</v>
      </c>
      <c r="H1013" s="228">
        <f>IFERROR(IF(Comparativo!$E$6="Tabela Não Desonerada",VLOOKUP($C1013,'Orçamento Base'!$D$12:$S$1673,16,FALSE),VLOOKUP($C1013,#REF!,16,FALSE)),0)</f>
        <v>0</v>
      </c>
      <c r="I1013" s="575" t="e">
        <f>IF(Comparativo!$E$6="Tabela Não Desonerada",VLOOKUP($C1013,'Orçamento Base'!$D$12:$S$1673,11,FALSE),VLOOKUP($C1013,#REF!,11,FALSE))</f>
        <v>#N/A</v>
      </c>
      <c r="J1013" s="363">
        <f>IF(Comparativo!$E$6="Tabela Não Desonerada",Encargos!$F$44,Encargos!$D$44)</f>
        <v>1.1122000000000001</v>
      </c>
      <c r="K1013" s="364"/>
      <c r="L1013" s="365" t="e">
        <f t="shared" si="90"/>
        <v>#N/A</v>
      </c>
      <c r="M1013" s="365" t="e">
        <f t="shared" si="91"/>
        <v>#N/A</v>
      </c>
      <c r="N1013" s="376" t="e">
        <f t="shared" si="92"/>
        <v>#N/A</v>
      </c>
      <c r="O1013" s="205" t="e">
        <f>IF(Comparativo!$E$6="Tabela Não Desonerada",VLOOKUP($C1013,'Orçamento Base'!$D$12:$S$1673,13,FALSE),VLOOKUP($C1013,#REF!,13,FALSE))</f>
        <v>#N/A</v>
      </c>
      <c r="P1013" s="205" t="e">
        <f t="shared" si="93"/>
        <v>#N/A</v>
      </c>
      <c r="Q1013" s="205" t="e">
        <f>IF(Comparativo!$E$6="Tabela Não Desonerada",VLOOKUP($C1013,'Orçamento Base'!$D$12:$S$1673,14,FALSE),VLOOKUP($C1013,#REF!,14,FALSE))</f>
        <v>#N/A</v>
      </c>
      <c r="R1013" s="205" t="e">
        <f t="shared" si="94"/>
        <v>#N/A</v>
      </c>
      <c r="S1013" s="205" t="e">
        <f>IF(Comparativo!$E$6="Tabela Não Desonerada",VLOOKUP($C1013,'Orçamento Base'!$D$12:$S$1673,15,FALSE),VLOOKUP($C1013,#REF!,15,FALSE))</f>
        <v>#N/A</v>
      </c>
      <c r="T1013" s="205" t="e">
        <f t="shared" si="95"/>
        <v>#N/A</v>
      </c>
    </row>
    <row r="1014" spans="1:20" ht="15">
      <c r="A1014" s="203">
        <v>1</v>
      </c>
      <c r="B1014" s="203" t="e">
        <f>'Orçamento-TCE'!B1014</f>
        <v>#N/A</v>
      </c>
      <c r="C1014" s="229">
        <f>'Orçamento-TCE'!C1014</f>
        <v>0</v>
      </c>
      <c r="D1014" s="199" t="e">
        <f>'Orçamento-TCE'!G1014</f>
        <v>#N/A</v>
      </c>
      <c r="E1014" s="204">
        <f>'Orçamento-TCE'!H1014</f>
        <v>0</v>
      </c>
      <c r="F1014" s="230" t="e">
        <f>'Orçamento-TCE'!I1014</f>
        <v>#N/A</v>
      </c>
      <c r="G1014" s="227" t="e">
        <f>IF(Comparativo!$E$6="Tabela Não Desonerada",VLOOKUP($C1014,'Orçamento Base'!$D$12:$S$1673,12,FALSE),VLOOKUP($C1014,#REF!,12,FALSE))</f>
        <v>#N/A</v>
      </c>
      <c r="H1014" s="228">
        <f>IFERROR(IF(Comparativo!$E$6="Tabela Não Desonerada",VLOOKUP($C1014,'Orçamento Base'!$D$12:$S$1673,16,FALSE),VLOOKUP($C1014,#REF!,16,FALSE)),0)</f>
        <v>0</v>
      </c>
      <c r="I1014" s="575" t="e">
        <f>IF(Comparativo!$E$6="Tabela Não Desonerada",VLOOKUP($C1014,'Orçamento Base'!$D$12:$S$1673,11,FALSE),VLOOKUP($C1014,#REF!,11,FALSE))</f>
        <v>#N/A</v>
      </c>
      <c r="J1014" s="363">
        <f>IF(Comparativo!$E$6="Tabela Não Desonerada",Encargos!$F$44,Encargos!$D$44)</f>
        <v>1.1122000000000001</v>
      </c>
      <c r="K1014" s="364"/>
      <c r="L1014" s="365" t="e">
        <f t="shared" si="90"/>
        <v>#N/A</v>
      </c>
      <c r="M1014" s="365" t="e">
        <f t="shared" si="91"/>
        <v>#N/A</v>
      </c>
      <c r="N1014" s="376" t="e">
        <f t="shared" si="92"/>
        <v>#N/A</v>
      </c>
      <c r="O1014" s="205" t="e">
        <f>IF(Comparativo!$E$6="Tabela Não Desonerada",VLOOKUP($C1014,'Orçamento Base'!$D$12:$S$1673,13,FALSE),VLOOKUP($C1014,#REF!,13,FALSE))</f>
        <v>#N/A</v>
      </c>
      <c r="P1014" s="205" t="e">
        <f t="shared" si="93"/>
        <v>#N/A</v>
      </c>
      <c r="Q1014" s="205" t="e">
        <f>IF(Comparativo!$E$6="Tabela Não Desonerada",VLOOKUP($C1014,'Orçamento Base'!$D$12:$S$1673,14,FALSE),VLOOKUP($C1014,#REF!,14,FALSE))</f>
        <v>#N/A</v>
      </c>
      <c r="R1014" s="205" t="e">
        <f t="shared" si="94"/>
        <v>#N/A</v>
      </c>
      <c r="S1014" s="205" t="e">
        <f>IF(Comparativo!$E$6="Tabela Não Desonerada",VLOOKUP($C1014,'Orçamento Base'!$D$12:$S$1673,15,FALSE),VLOOKUP($C1014,#REF!,15,FALSE))</f>
        <v>#N/A</v>
      </c>
      <c r="T1014" s="205" t="e">
        <f t="shared" si="95"/>
        <v>#N/A</v>
      </c>
    </row>
    <row r="1015" spans="1:20" ht="15">
      <c r="A1015" s="203">
        <v>1</v>
      </c>
      <c r="B1015" s="203" t="e">
        <f>'Orçamento-TCE'!B1015</f>
        <v>#N/A</v>
      </c>
      <c r="C1015" s="229">
        <f>'Orçamento-TCE'!C1015</f>
        <v>0</v>
      </c>
      <c r="D1015" s="199" t="e">
        <f>'Orçamento-TCE'!G1015</f>
        <v>#N/A</v>
      </c>
      <c r="E1015" s="204">
        <f>'Orçamento-TCE'!H1015</f>
        <v>0</v>
      </c>
      <c r="F1015" s="230" t="e">
        <f>'Orçamento-TCE'!I1015</f>
        <v>#N/A</v>
      </c>
      <c r="G1015" s="227" t="e">
        <f>IF(Comparativo!$E$6="Tabela Não Desonerada",VLOOKUP($C1015,'Orçamento Base'!$D$12:$S$1673,12,FALSE),VLOOKUP($C1015,#REF!,12,FALSE))</f>
        <v>#N/A</v>
      </c>
      <c r="H1015" s="228">
        <f>IFERROR(IF(Comparativo!$E$6="Tabela Não Desonerada",VLOOKUP($C1015,'Orçamento Base'!$D$12:$S$1673,16,FALSE),VLOOKUP($C1015,#REF!,16,FALSE)),0)</f>
        <v>0</v>
      </c>
      <c r="I1015" s="575" t="e">
        <f>IF(Comparativo!$E$6="Tabela Não Desonerada",VLOOKUP($C1015,'Orçamento Base'!$D$12:$S$1673,11,FALSE),VLOOKUP($C1015,#REF!,11,FALSE))</f>
        <v>#N/A</v>
      </c>
      <c r="J1015" s="363">
        <f>IF(Comparativo!$E$6="Tabela Não Desonerada",Encargos!$F$44,Encargos!$D$44)</f>
        <v>1.1122000000000001</v>
      </c>
      <c r="K1015" s="364"/>
      <c r="L1015" s="365" t="e">
        <f t="shared" si="90"/>
        <v>#N/A</v>
      </c>
      <c r="M1015" s="365" t="e">
        <f t="shared" si="91"/>
        <v>#N/A</v>
      </c>
      <c r="N1015" s="376" t="e">
        <f t="shared" si="92"/>
        <v>#N/A</v>
      </c>
      <c r="O1015" s="205" t="e">
        <f>IF(Comparativo!$E$6="Tabela Não Desonerada",VLOOKUP($C1015,'Orçamento Base'!$D$12:$S$1673,13,FALSE),VLOOKUP($C1015,#REF!,13,FALSE))</f>
        <v>#N/A</v>
      </c>
      <c r="P1015" s="205" t="e">
        <f t="shared" si="93"/>
        <v>#N/A</v>
      </c>
      <c r="Q1015" s="205" t="e">
        <f>IF(Comparativo!$E$6="Tabela Não Desonerada",VLOOKUP($C1015,'Orçamento Base'!$D$12:$S$1673,14,FALSE),VLOOKUP($C1015,#REF!,14,FALSE))</f>
        <v>#N/A</v>
      </c>
      <c r="R1015" s="205" t="e">
        <f t="shared" si="94"/>
        <v>#N/A</v>
      </c>
      <c r="S1015" s="205" t="e">
        <f>IF(Comparativo!$E$6="Tabela Não Desonerada",VLOOKUP($C1015,'Orçamento Base'!$D$12:$S$1673,15,FALSE),VLOOKUP($C1015,#REF!,15,FALSE))</f>
        <v>#N/A</v>
      </c>
      <c r="T1015" s="205" t="e">
        <f t="shared" si="95"/>
        <v>#N/A</v>
      </c>
    </row>
    <row r="1016" spans="1:20" ht="15">
      <c r="A1016" s="203">
        <v>1</v>
      </c>
      <c r="B1016" s="203" t="e">
        <f>'Orçamento-TCE'!B1016</f>
        <v>#N/A</v>
      </c>
      <c r="C1016" s="229">
        <f>'Orçamento-TCE'!C1016</f>
        <v>0</v>
      </c>
      <c r="D1016" s="199" t="e">
        <f>'Orçamento-TCE'!G1016</f>
        <v>#N/A</v>
      </c>
      <c r="E1016" s="204">
        <f>'Orçamento-TCE'!H1016</f>
        <v>0</v>
      </c>
      <c r="F1016" s="230" t="e">
        <f>'Orçamento-TCE'!I1016</f>
        <v>#N/A</v>
      </c>
      <c r="G1016" s="227" t="e">
        <f>IF(Comparativo!$E$6="Tabela Não Desonerada",VLOOKUP($C1016,'Orçamento Base'!$D$12:$S$1673,12,FALSE),VLOOKUP($C1016,#REF!,12,FALSE))</f>
        <v>#N/A</v>
      </c>
      <c r="H1016" s="228">
        <f>IFERROR(IF(Comparativo!$E$6="Tabela Não Desonerada",VLOOKUP($C1016,'Orçamento Base'!$D$12:$S$1673,16,FALSE),VLOOKUP($C1016,#REF!,16,FALSE)),0)</f>
        <v>0</v>
      </c>
      <c r="I1016" s="575" t="e">
        <f>IF(Comparativo!$E$6="Tabela Não Desonerada",VLOOKUP($C1016,'Orçamento Base'!$D$12:$S$1673,11,FALSE),VLOOKUP($C1016,#REF!,11,FALSE))</f>
        <v>#N/A</v>
      </c>
      <c r="J1016" s="363">
        <f>IF(Comparativo!$E$6="Tabela Não Desonerada",Encargos!$F$44,Encargos!$D$44)</f>
        <v>1.1122000000000001</v>
      </c>
      <c r="K1016" s="364"/>
      <c r="L1016" s="365" t="e">
        <f t="shared" si="90"/>
        <v>#N/A</v>
      </c>
      <c r="M1016" s="365" t="e">
        <f t="shared" si="91"/>
        <v>#N/A</v>
      </c>
      <c r="N1016" s="376" t="e">
        <f t="shared" si="92"/>
        <v>#N/A</v>
      </c>
      <c r="O1016" s="205" t="e">
        <f>IF(Comparativo!$E$6="Tabela Não Desonerada",VLOOKUP($C1016,'Orçamento Base'!$D$12:$S$1673,13,FALSE),VLOOKUP($C1016,#REF!,13,FALSE))</f>
        <v>#N/A</v>
      </c>
      <c r="P1016" s="205" t="e">
        <f t="shared" si="93"/>
        <v>#N/A</v>
      </c>
      <c r="Q1016" s="205" t="e">
        <f>IF(Comparativo!$E$6="Tabela Não Desonerada",VLOOKUP($C1016,'Orçamento Base'!$D$12:$S$1673,14,FALSE),VLOOKUP($C1016,#REF!,14,FALSE))</f>
        <v>#N/A</v>
      </c>
      <c r="R1016" s="205" t="e">
        <f t="shared" si="94"/>
        <v>#N/A</v>
      </c>
      <c r="S1016" s="205" t="e">
        <f>IF(Comparativo!$E$6="Tabela Não Desonerada",VLOOKUP($C1016,'Orçamento Base'!$D$12:$S$1673,15,FALSE),VLOOKUP($C1016,#REF!,15,FALSE))</f>
        <v>#N/A</v>
      </c>
      <c r="T1016" s="205" t="e">
        <f t="shared" si="95"/>
        <v>#N/A</v>
      </c>
    </row>
    <row r="1017" spans="1:20" ht="15">
      <c r="A1017" s="203">
        <v>1</v>
      </c>
      <c r="B1017" s="203" t="e">
        <f>'Orçamento-TCE'!B1017</f>
        <v>#N/A</v>
      </c>
      <c r="C1017" s="229">
        <f>'Orçamento-TCE'!C1017</f>
        <v>0</v>
      </c>
      <c r="D1017" s="199" t="e">
        <f>'Orçamento-TCE'!G1017</f>
        <v>#N/A</v>
      </c>
      <c r="E1017" s="204">
        <f>'Orçamento-TCE'!H1017</f>
        <v>0</v>
      </c>
      <c r="F1017" s="230" t="e">
        <f>'Orçamento-TCE'!I1017</f>
        <v>#N/A</v>
      </c>
      <c r="G1017" s="227" t="e">
        <f>IF(Comparativo!$E$6="Tabela Não Desonerada",VLOOKUP($C1017,'Orçamento Base'!$D$12:$S$1673,12,FALSE),VLOOKUP($C1017,#REF!,12,FALSE))</f>
        <v>#N/A</v>
      </c>
      <c r="H1017" s="228">
        <f>IFERROR(IF(Comparativo!$E$6="Tabela Não Desonerada",VLOOKUP($C1017,'Orçamento Base'!$D$12:$S$1673,16,FALSE),VLOOKUP($C1017,#REF!,16,FALSE)),0)</f>
        <v>0</v>
      </c>
      <c r="I1017" s="575" t="e">
        <f>IF(Comparativo!$E$6="Tabela Não Desonerada",VLOOKUP($C1017,'Orçamento Base'!$D$12:$S$1673,11,FALSE),VLOOKUP($C1017,#REF!,11,FALSE))</f>
        <v>#N/A</v>
      </c>
      <c r="J1017" s="363">
        <f>IF(Comparativo!$E$6="Tabela Não Desonerada",Encargos!$F$44,Encargos!$D$44)</f>
        <v>1.1122000000000001</v>
      </c>
      <c r="K1017" s="364"/>
      <c r="L1017" s="365" t="e">
        <f t="shared" si="90"/>
        <v>#N/A</v>
      </c>
      <c r="M1017" s="365" t="e">
        <f t="shared" si="91"/>
        <v>#N/A</v>
      </c>
      <c r="N1017" s="376" t="e">
        <f t="shared" si="92"/>
        <v>#N/A</v>
      </c>
      <c r="O1017" s="205" t="e">
        <f>IF(Comparativo!$E$6="Tabela Não Desonerada",VLOOKUP($C1017,'Orçamento Base'!$D$12:$S$1673,13,FALSE),VLOOKUP($C1017,#REF!,13,FALSE))</f>
        <v>#N/A</v>
      </c>
      <c r="P1017" s="205" t="e">
        <f t="shared" si="93"/>
        <v>#N/A</v>
      </c>
      <c r="Q1017" s="205" t="e">
        <f>IF(Comparativo!$E$6="Tabela Não Desonerada",VLOOKUP($C1017,'Orçamento Base'!$D$12:$S$1673,14,FALSE),VLOOKUP($C1017,#REF!,14,FALSE))</f>
        <v>#N/A</v>
      </c>
      <c r="R1017" s="205" t="e">
        <f t="shared" si="94"/>
        <v>#N/A</v>
      </c>
      <c r="S1017" s="205" t="e">
        <f>IF(Comparativo!$E$6="Tabela Não Desonerada",VLOOKUP($C1017,'Orçamento Base'!$D$12:$S$1673,15,FALSE),VLOOKUP($C1017,#REF!,15,FALSE))</f>
        <v>#N/A</v>
      </c>
      <c r="T1017" s="205" t="e">
        <f t="shared" si="95"/>
        <v>#N/A</v>
      </c>
    </row>
    <row r="1018" spans="1:20" ht="15">
      <c r="A1018" s="203">
        <v>1</v>
      </c>
      <c r="B1018" s="203" t="e">
        <f>'Orçamento-TCE'!B1018</f>
        <v>#N/A</v>
      </c>
      <c r="C1018" s="229">
        <f>'Orçamento-TCE'!C1018</f>
        <v>0</v>
      </c>
      <c r="D1018" s="199" t="e">
        <f>'Orçamento-TCE'!G1018</f>
        <v>#N/A</v>
      </c>
      <c r="E1018" s="204">
        <f>'Orçamento-TCE'!H1018</f>
        <v>0</v>
      </c>
      <c r="F1018" s="230" t="e">
        <f>'Orçamento-TCE'!I1018</f>
        <v>#N/A</v>
      </c>
      <c r="G1018" s="227" t="e">
        <f>IF(Comparativo!$E$6="Tabela Não Desonerada",VLOOKUP($C1018,'Orçamento Base'!$D$12:$S$1673,12,FALSE),VLOOKUP($C1018,#REF!,12,FALSE))</f>
        <v>#N/A</v>
      </c>
      <c r="H1018" s="228">
        <f>IFERROR(IF(Comparativo!$E$6="Tabela Não Desonerada",VLOOKUP($C1018,'Orçamento Base'!$D$12:$S$1673,16,FALSE),VLOOKUP($C1018,#REF!,16,FALSE)),0)</f>
        <v>0</v>
      </c>
      <c r="I1018" s="575" t="e">
        <f>IF(Comparativo!$E$6="Tabela Não Desonerada",VLOOKUP($C1018,'Orçamento Base'!$D$12:$S$1673,11,FALSE),VLOOKUP($C1018,#REF!,11,FALSE))</f>
        <v>#N/A</v>
      </c>
      <c r="J1018" s="363">
        <f>IF(Comparativo!$E$6="Tabela Não Desonerada",Encargos!$F$44,Encargos!$D$44)</f>
        <v>1.1122000000000001</v>
      </c>
      <c r="K1018" s="364"/>
      <c r="L1018" s="365" t="e">
        <f t="shared" si="90"/>
        <v>#N/A</v>
      </c>
      <c r="M1018" s="365" t="e">
        <f t="shared" si="91"/>
        <v>#N/A</v>
      </c>
      <c r="N1018" s="376" t="e">
        <f t="shared" si="92"/>
        <v>#N/A</v>
      </c>
      <c r="O1018" s="205" t="e">
        <f>IF(Comparativo!$E$6="Tabela Não Desonerada",VLOOKUP($C1018,'Orçamento Base'!$D$12:$S$1673,13,FALSE),VLOOKUP($C1018,#REF!,13,FALSE))</f>
        <v>#N/A</v>
      </c>
      <c r="P1018" s="205" t="e">
        <f t="shared" si="93"/>
        <v>#N/A</v>
      </c>
      <c r="Q1018" s="205" t="e">
        <f>IF(Comparativo!$E$6="Tabela Não Desonerada",VLOOKUP($C1018,'Orçamento Base'!$D$12:$S$1673,14,FALSE),VLOOKUP($C1018,#REF!,14,FALSE))</f>
        <v>#N/A</v>
      </c>
      <c r="R1018" s="205" t="e">
        <f t="shared" si="94"/>
        <v>#N/A</v>
      </c>
      <c r="S1018" s="205" t="e">
        <f>IF(Comparativo!$E$6="Tabela Não Desonerada",VLOOKUP($C1018,'Orçamento Base'!$D$12:$S$1673,15,FALSE),VLOOKUP($C1018,#REF!,15,FALSE))</f>
        <v>#N/A</v>
      </c>
      <c r="T1018" s="205" t="e">
        <f t="shared" si="95"/>
        <v>#N/A</v>
      </c>
    </row>
    <row r="1019" spans="1:20" ht="15">
      <c r="A1019" s="203">
        <v>1</v>
      </c>
      <c r="B1019" s="203" t="e">
        <f>'Orçamento-TCE'!B1019</f>
        <v>#N/A</v>
      </c>
      <c r="C1019" s="229">
        <f>'Orçamento-TCE'!C1019</f>
        <v>0</v>
      </c>
      <c r="D1019" s="199" t="e">
        <f>'Orçamento-TCE'!G1019</f>
        <v>#N/A</v>
      </c>
      <c r="E1019" s="204">
        <f>'Orçamento-TCE'!H1019</f>
        <v>0</v>
      </c>
      <c r="F1019" s="230" t="e">
        <f>'Orçamento-TCE'!I1019</f>
        <v>#N/A</v>
      </c>
      <c r="G1019" s="227" t="e">
        <f>IF(Comparativo!$E$6="Tabela Não Desonerada",VLOOKUP($C1019,'Orçamento Base'!$D$12:$S$1673,12,FALSE),VLOOKUP($C1019,#REF!,12,FALSE))</f>
        <v>#N/A</v>
      </c>
      <c r="H1019" s="228">
        <f>IFERROR(IF(Comparativo!$E$6="Tabela Não Desonerada",VLOOKUP($C1019,'Orçamento Base'!$D$12:$S$1673,16,FALSE),VLOOKUP($C1019,#REF!,16,FALSE)),0)</f>
        <v>0</v>
      </c>
      <c r="I1019" s="575" t="e">
        <f>IF(Comparativo!$E$6="Tabela Não Desonerada",VLOOKUP($C1019,'Orçamento Base'!$D$12:$S$1673,11,FALSE),VLOOKUP($C1019,#REF!,11,FALSE))</f>
        <v>#N/A</v>
      </c>
      <c r="J1019" s="363">
        <f>IF(Comparativo!$E$6="Tabela Não Desonerada",Encargos!$F$44,Encargos!$D$44)</f>
        <v>1.1122000000000001</v>
      </c>
      <c r="K1019" s="364"/>
      <c r="L1019" s="365" t="e">
        <f t="shared" si="90"/>
        <v>#N/A</v>
      </c>
      <c r="M1019" s="365" t="e">
        <f t="shared" si="91"/>
        <v>#N/A</v>
      </c>
      <c r="N1019" s="376" t="e">
        <f t="shared" si="92"/>
        <v>#N/A</v>
      </c>
      <c r="O1019" s="205" t="e">
        <f>IF(Comparativo!$E$6="Tabela Não Desonerada",VLOOKUP($C1019,'Orçamento Base'!$D$12:$S$1673,13,FALSE),VLOOKUP($C1019,#REF!,13,FALSE))</f>
        <v>#N/A</v>
      </c>
      <c r="P1019" s="205" t="e">
        <f t="shared" si="93"/>
        <v>#N/A</v>
      </c>
      <c r="Q1019" s="205" t="e">
        <f>IF(Comparativo!$E$6="Tabela Não Desonerada",VLOOKUP($C1019,'Orçamento Base'!$D$12:$S$1673,14,FALSE),VLOOKUP($C1019,#REF!,14,FALSE))</f>
        <v>#N/A</v>
      </c>
      <c r="R1019" s="205" t="e">
        <f t="shared" si="94"/>
        <v>#N/A</v>
      </c>
      <c r="S1019" s="205" t="e">
        <f>IF(Comparativo!$E$6="Tabela Não Desonerada",VLOOKUP($C1019,'Orçamento Base'!$D$12:$S$1673,15,FALSE),VLOOKUP($C1019,#REF!,15,FALSE))</f>
        <v>#N/A</v>
      </c>
      <c r="T1019" s="205" t="e">
        <f t="shared" si="95"/>
        <v>#N/A</v>
      </c>
    </row>
    <row r="1020" spans="1:20" ht="15">
      <c r="A1020" s="203">
        <v>1</v>
      </c>
      <c r="B1020" s="203" t="e">
        <f>'Orçamento-TCE'!B1020</f>
        <v>#N/A</v>
      </c>
      <c r="C1020" s="229">
        <f>'Orçamento-TCE'!C1020</f>
        <v>0</v>
      </c>
      <c r="D1020" s="199" t="e">
        <f>'Orçamento-TCE'!G1020</f>
        <v>#N/A</v>
      </c>
      <c r="E1020" s="204">
        <f>'Orçamento-TCE'!H1020</f>
        <v>0</v>
      </c>
      <c r="F1020" s="230" t="e">
        <f>'Orçamento-TCE'!I1020</f>
        <v>#N/A</v>
      </c>
      <c r="G1020" s="227" t="e">
        <f>IF(Comparativo!$E$6="Tabela Não Desonerada",VLOOKUP($C1020,'Orçamento Base'!$D$12:$S$1673,12,FALSE),VLOOKUP($C1020,#REF!,12,FALSE))</f>
        <v>#N/A</v>
      </c>
      <c r="H1020" s="228">
        <f>IFERROR(IF(Comparativo!$E$6="Tabela Não Desonerada",VLOOKUP($C1020,'Orçamento Base'!$D$12:$S$1673,16,FALSE),VLOOKUP($C1020,#REF!,16,FALSE)),0)</f>
        <v>0</v>
      </c>
      <c r="I1020" s="575" t="e">
        <f>IF(Comparativo!$E$6="Tabela Não Desonerada",VLOOKUP($C1020,'Orçamento Base'!$D$12:$S$1673,11,FALSE),VLOOKUP($C1020,#REF!,11,FALSE))</f>
        <v>#N/A</v>
      </c>
      <c r="J1020" s="363">
        <f>IF(Comparativo!$E$6="Tabela Não Desonerada",Encargos!$F$44,Encargos!$D$44)</f>
        <v>1.1122000000000001</v>
      </c>
      <c r="K1020" s="364"/>
      <c r="L1020" s="365" t="e">
        <f t="shared" si="90"/>
        <v>#N/A</v>
      </c>
      <c r="M1020" s="365" t="e">
        <f t="shared" si="91"/>
        <v>#N/A</v>
      </c>
      <c r="N1020" s="376" t="e">
        <f t="shared" si="92"/>
        <v>#N/A</v>
      </c>
      <c r="O1020" s="205" t="e">
        <f>IF(Comparativo!$E$6="Tabela Não Desonerada",VLOOKUP($C1020,'Orçamento Base'!$D$12:$S$1673,13,FALSE),VLOOKUP($C1020,#REF!,13,FALSE))</f>
        <v>#N/A</v>
      </c>
      <c r="P1020" s="205" t="e">
        <f t="shared" si="93"/>
        <v>#N/A</v>
      </c>
      <c r="Q1020" s="205" t="e">
        <f>IF(Comparativo!$E$6="Tabela Não Desonerada",VLOOKUP($C1020,'Orçamento Base'!$D$12:$S$1673,14,FALSE),VLOOKUP($C1020,#REF!,14,FALSE))</f>
        <v>#N/A</v>
      </c>
      <c r="R1020" s="205" t="e">
        <f t="shared" si="94"/>
        <v>#N/A</v>
      </c>
      <c r="S1020" s="205" t="e">
        <f>IF(Comparativo!$E$6="Tabela Não Desonerada",VLOOKUP($C1020,'Orçamento Base'!$D$12:$S$1673,15,FALSE),VLOOKUP($C1020,#REF!,15,FALSE))</f>
        <v>#N/A</v>
      </c>
      <c r="T1020" s="205" t="e">
        <f t="shared" si="95"/>
        <v>#N/A</v>
      </c>
    </row>
    <row r="1021" spans="1:20" ht="15">
      <c r="A1021" s="203">
        <v>1</v>
      </c>
      <c r="B1021" s="203" t="e">
        <f>'Orçamento-TCE'!B1021</f>
        <v>#N/A</v>
      </c>
      <c r="C1021" s="229">
        <f>'Orçamento-TCE'!C1021</f>
        <v>0</v>
      </c>
      <c r="D1021" s="199" t="e">
        <f>'Orçamento-TCE'!G1021</f>
        <v>#N/A</v>
      </c>
      <c r="E1021" s="204">
        <f>'Orçamento-TCE'!H1021</f>
        <v>0</v>
      </c>
      <c r="F1021" s="230" t="e">
        <f>'Orçamento-TCE'!I1021</f>
        <v>#N/A</v>
      </c>
      <c r="G1021" s="227" t="e">
        <f>IF(Comparativo!$E$6="Tabela Não Desonerada",VLOOKUP($C1021,'Orçamento Base'!$D$12:$S$1673,12,FALSE),VLOOKUP($C1021,#REF!,12,FALSE))</f>
        <v>#N/A</v>
      </c>
      <c r="H1021" s="228">
        <f>IFERROR(IF(Comparativo!$E$6="Tabela Não Desonerada",VLOOKUP($C1021,'Orçamento Base'!$D$12:$S$1673,16,FALSE),VLOOKUP($C1021,#REF!,16,FALSE)),0)</f>
        <v>0</v>
      </c>
      <c r="I1021" s="575" t="e">
        <f>IF(Comparativo!$E$6="Tabela Não Desonerada",VLOOKUP($C1021,'Orçamento Base'!$D$12:$S$1673,11,FALSE),VLOOKUP($C1021,#REF!,11,FALSE))</f>
        <v>#N/A</v>
      </c>
      <c r="J1021" s="363">
        <f>IF(Comparativo!$E$6="Tabela Não Desonerada",Encargos!$F$44,Encargos!$D$44)</f>
        <v>1.1122000000000001</v>
      </c>
      <c r="K1021" s="364"/>
      <c r="L1021" s="365" t="e">
        <f t="shared" si="90"/>
        <v>#N/A</v>
      </c>
      <c r="M1021" s="365" t="e">
        <f t="shared" si="91"/>
        <v>#N/A</v>
      </c>
      <c r="N1021" s="376" t="e">
        <f t="shared" si="92"/>
        <v>#N/A</v>
      </c>
      <c r="O1021" s="205" t="e">
        <f>IF(Comparativo!$E$6="Tabela Não Desonerada",VLOOKUP($C1021,'Orçamento Base'!$D$12:$S$1673,13,FALSE),VLOOKUP($C1021,#REF!,13,FALSE))</f>
        <v>#N/A</v>
      </c>
      <c r="P1021" s="205" t="e">
        <f t="shared" si="93"/>
        <v>#N/A</v>
      </c>
      <c r="Q1021" s="205" t="e">
        <f>IF(Comparativo!$E$6="Tabela Não Desonerada",VLOOKUP($C1021,'Orçamento Base'!$D$12:$S$1673,14,FALSE),VLOOKUP($C1021,#REF!,14,FALSE))</f>
        <v>#N/A</v>
      </c>
      <c r="R1021" s="205" t="e">
        <f t="shared" si="94"/>
        <v>#N/A</v>
      </c>
      <c r="S1021" s="205" t="e">
        <f>IF(Comparativo!$E$6="Tabela Não Desonerada",VLOOKUP($C1021,'Orçamento Base'!$D$12:$S$1673,15,FALSE),VLOOKUP($C1021,#REF!,15,FALSE))</f>
        <v>#N/A</v>
      </c>
      <c r="T1021" s="205" t="e">
        <f t="shared" si="95"/>
        <v>#N/A</v>
      </c>
    </row>
    <row r="1022" spans="1:20" ht="15">
      <c r="A1022" s="203">
        <v>1</v>
      </c>
      <c r="B1022" s="203" t="e">
        <f>'Orçamento-TCE'!B1022</f>
        <v>#N/A</v>
      </c>
      <c r="C1022" s="229">
        <f>'Orçamento-TCE'!C1022</f>
        <v>0</v>
      </c>
      <c r="D1022" s="199" t="e">
        <f>'Orçamento-TCE'!G1022</f>
        <v>#N/A</v>
      </c>
      <c r="E1022" s="204">
        <f>'Orçamento-TCE'!H1022</f>
        <v>0</v>
      </c>
      <c r="F1022" s="230" t="e">
        <f>'Orçamento-TCE'!I1022</f>
        <v>#N/A</v>
      </c>
      <c r="G1022" s="227" t="e">
        <f>IF(Comparativo!$E$6="Tabela Não Desonerada",VLOOKUP($C1022,'Orçamento Base'!$D$12:$S$1673,12,FALSE),VLOOKUP($C1022,#REF!,12,FALSE))</f>
        <v>#N/A</v>
      </c>
      <c r="H1022" s="228">
        <f>IFERROR(IF(Comparativo!$E$6="Tabela Não Desonerada",VLOOKUP($C1022,'Orçamento Base'!$D$12:$S$1673,16,FALSE),VLOOKUP($C1022,#REF!,16,FALSE)),0)</f>
        <v>0</v>
      </c>
      <c r="I1022" s="575" t="e">
        <f>IF(Comparativo!$E$6="Tabela Não Desonerada",VLOOKUP($C1022,'Orçamento Base'!$D$12:$S$1673,11,FALSE),VLOOKUP($C1022,#REF!,11,FALSE))</f>
        <v>#N/A</v>
      </c>
      <c r="J1022" s="363">
        <f>IF(Comparativo!$E$6="Tabela Não Desonerada",Encargos!$F$44,Encargos!$D$44)</f>
        <v>1.1122000000000001</v>
      </c>
      <c r="K1022" s="364"/>
      <c r="L1022" s="365" t="e">
        <f t="shared" si="90"/>
        <v>#N/A</v>
      </c>
      <c r="M1022" s="365" t="e">
        <f t="shared" si="91"/>
        <v>#N/A</v>
      </c>
      <c r="N1022" s="376" t="e">
        <f t="shared" si="92"/>
        <v>#N/A</v>
      </c>
      <c r="O1022" s="205" t="e">
        <f>IF(Comparativo!$E$6="Tabela Não Desonerada",VLOOKUP($C1022,'Orçamento Base'!$D$12:$S$1673,13,FALSE),VLOOKUP($C1022,#REF!,13,FALSE))</f>
        <v>#N/A</v>
      </c>
      <c r="P1022" s="205" t="e">
        <f t="shared" si="93"/>
        <v>#N/A</v>
      </c>
      <c r="Q1022" s="205" t="e">
        <f>IF(Comparativo!$E$6="Tabela Não Desonerada",VLOOKUP($C1022,'Orçamento Base'!$D$12:$S$1673,14,FALSE),VLOOKUP($C1022,#REF!,14,FALSE))</f>
        <v>#N/A</v>
      </c>
      <c r="R1022" s="205" t="e">
        <f t="shared" si="94"/>
        <v>#N/A</v>
      </c>
      <c r="S1022" s="205" t="e">
        <f>IF(Comparativo!$E$6="Tabela Não Desonerada",VLOOKUP($C1022,'Orçamento Base'!$D$12:$S$1673,15,FALSE),VLOOKUP($C1022,#REF!,15,FALSE))</f>
        <v>#N/A</v>
      </c>
      <c r="T1022" s="205" t="e">
        <f t="shared" si="95"/>
        <v>#N/A</v>
      </c>
    </row>
    <row r="1023" spans="1:20" ht="15">
      <c r="A1023" s="203">
        <v>1</v>
      </c>
      <c r="B1023" s="203" t="e">
        <f>'Orçamento-TCE'!B1023</f>
        <v>#N/A</v>
      </c>
      <c r="C1023" s="229">
        <f>'Orçamento-TCE'!C1023</f>
        <v>0</v>
      </c>
      <c r="D1023" s="199" t="e">
        <f>'Orçamento-TCE'!G1023</f>
        <v>#N/A</v>
      </c>
      <c r="E1023" s="204">
        <f>'Orçamento-TCE'!H1023</f>
        <v>0</v>
      </c>
      <c r="F1023" s="230" t="e">
        <f>'Orçamento-TCE'!I1023</f>
        <v>#N/A</v>
      </c>
      <c r="G1023" s="227" t="e">
        <f>IF(Comparativo!$E$6="Tabela Não Desonerada",VLOOKUP($C1023,'Orçamento Base'!$D$12:$S$1673,12,FALSE),VLOOKUP($C1023,#REF!,12,FALSE))</f>
        <v>#N/A</v>
      </c>
      <c r="H1023" s="228">
        <f>IFERROR(IF(Comparativo!$E$6="Tabela Não Desonerada",VLOOKUP($C1023,'Orçamento Base'!$D$12:$S$1673,16,FALSE),VLOOKUP($C1023,#REF!,16,FALSE)),0)</f>
        <v>0</v>
      </c>
      <c r="I1023" s="575" t="e">
        <f>IF(Comparativo!$E$6="Tabela Não Desonerada",VLOOKUP($C1023,'Orçamento Base'!$D$12:$S$1673,11,FALSE),VLOOKUP($C1023,#REF!,11,FALSE))</f>
        <v>#N/A</v>
      </c>
      <c r="J1023" s="363">
        <f>IF(Comparativo!$E$6="Tabela Não Desonerada",Encargos!$F$44,Encargos!$D$44)</f>
        <v>1.1122000000000001</v>
      </c>
      <c r="K1023" s="364"/>
      <c r="L1023" s="365" t="e">
        <f t="shared" si="90"/>
        <v>#N/A</v>
      </c>
      <c r="M1023" s="365" t="e">
        <f t="shared" si="91"/>
        <v>#N/A</v>
      </c>
      <c r="N1023" s="376" t="e">
        <f t="shared" si="92"/>
        <v>#N/A</v>
      </c>
      <c r="O1023" s="205" t="e">
        <f>IF(Comparativo!$E$6="Tabela Não Desonerada",VLOOKUP($C1023,'Orçamento Base'!$D$12:$S$1673,13,FALSE),VLOOKUP($C1023,#REF!,13,FALSE))</f>
        <v>#N/A</v>
      </c>
      <c r="P1023" s="205" t="e">
        <f t="shared" si="93"/>
        <v>#N/A</v>
      </c>
      <c r="Q1023" s="205" t="e">
        <f>IF(Comparativo!$E$6="Tabela Não Desonerada",VLOOKUP($C1023,'Orçamento Base'!$D$12:$S$1673,14,FALSE),VLOOKUP($C1023,#REF!,14,FALSE))</f>
        <v>#N/A</v>
      </c>
      <c r="R1023" s="205" t="e">
        <f t="shared" si="94"/>
        <v>#N/A</v>
      </c>
      <c r="S1023" s="205" t="e">
        <f>IF(Comparativo!$E$6="Tabela Não Desonerada",VLOOKUP($C1023,'Orçamento Base'!$D$12:$S$1673,15,FALSE),VLOOKUP($C1023,#REF!,15,FALSE))</f>
        <v>#N/A</v>
      </c>
      <c r="T1023" s="205" t="e">
        <f t="shared" si="95"/>
        <v>#N/A</v>
      </c>
    </row>
    <row r="1024" spans="1:20" ht="15">
      <c r="A1024" s="203">
        <v>1</v>
      </c>
      <c r="B1024" s="203" t="e">
        <f>'Orçamento-TCE'!B1024</f>
        <v>#N/A</v>
      </c>
      <c r="C1024" s="229">
        <f>'Orçamento-TCE'!C1024</f>
        <v>0</v>
      </c>
      <c r="D1024" s="199" t="e">
        <f>'Orçamento-TCE'!G1024</f>
        <v>#N/A</v>
      </c>
      <c r="E1024" s="204">
        <f>'Orçamento-TCE'!H1024</f>
        <v>0</v>
      </c>
      <c r="F1024" s="230" t="e">
        <f>'Orçamento-TCE'!I1024</f>
        <v>#N/A</v>
      </c>
      <c r="G1024" s="227" t="e">
        <f>IF(Comparativo!$E$6="Tabela Não Desonerada",VLOOKUP($C1024,'Orçamento Base'!$D$12:$S$1673,12,FALSE),VLOOKUP($C1024,#REF!,12,FALSE))</f>
        <v>#N/A</v>
      </c>
      <c r="H1024" s="228">
        <f>IFERROR(IF(Comparativo!$E$6="Tabela Não Desonerada",VLOOKUP($C1024,'Orçamento Base'!$D$12:$S$1673,16,FALSE),VLOOKUP($C1024,#REF!,16,FALSE)),0)</f>
        <v>0</v>
      </c>
      <c r="I1024" s="575" t="e">
        <f>IF(Comparativo!$E$6="Tabela Não Desonerada",VLOOKUP($C1024,'Orçamento Base'!$D$12:$S$1673,11,FALSE),VLOOKUP($C1024,#REF!,11,FALSE))</f>
        <v>#N/A</v>
      </c>
      <c r="J1024" s="363">
        <f>IF(Comparativo!$E$6="Tabela Não Desonerada",Encargos!$F$44,Encargos!$D$44)</f>
        <v>1.1122000000000001</v>
      </c>
      <c r="K1024" s="364"/>
      <c r="L1024" s="365" t="e">
        <f t="shared" si="90"/>
        <v>#N/A</v>
      </c>
      <c r="M1024" s="365" t="e">
        <f t="shared" si="91"/>
        <v>#N/A</v>
      </c>
      <c r="N1024" s="376" t="e">
        <f t="shared" si="92"/>
        <v>#N/A</v>
      </c>
      <c r="O1024" s="205" t="e">
        <f>IF(Comparativo!$E$6="Tabela Não Desonerada",VLOOKUP($C1024,'Orçamento Base'!$D$12:$S$1673,13,FALSE),VLOOKUP($C1024,#REF!,13,FALSE))</f>
        <v>#N/A</v>
      </c>
      <c r="P1024" s="205" t="e">
        <f t="shared" si="93"/>
        <v>#N/A</v>
      </c>
      <c r="Q1024" s="205" t="e">
        <f>IF(Comparativo!$E$6="Tabela Não Desonerada",VLOOKUP($C1024,'Orçamento Base'!$D$12:$S$1673,14,FALSE),VLOOKUP($C1024,#REF!,14,FALSE))</f>
        <v>#N/A</v>
      </c>
      <c r="R1024" s="205" t="e">
        <f t="shared" si="94"/>
        <v>#N/A</v>
      </c>
      <c r="S1024" s="205" t="e">
        <f>IF(Comparativo!$E$6="Tabela Não Desonerada",VLOOKUP($C1024,'Orçamento Base'!$D$12:$S$1673,15,FALSE),VLOOKUP($C1024,#REF!,15,FALSE))</f>
        <v>#N/A</v>
      </c>
      <c r="T1024" s="205" t="e">
        <f t="shared" si="95"/>
        <v>#N/A</v>
      </c>
    </row>
    <row r="1025" spans="1:20" ht="15">
      <c r="A1025" s="203">
        <v>1</v>
      </c>
      <c r="B1025" s="203" t="e">
        <f>'Orçamento-TCE'!B1025</f>
        <v>#N/A</v>
      </c>
      <c r="C1025" s="229">
        <f>'Orçamento-TCE'!C1025</f>
        <v>0</v>
      </c>
      <c r="D1025" s="199" t="e">
        <f>'Orçamento-TCE'!G1025</f>
        <v>#N/A</v>
      </c>
      <c r="E1025" s="204">
        <f>'Orçamento-TCE'!H1025</f>
        <v>0</v>
      </c>
      <c r="F1025" s="230" t="e">
        <f>'Orçamento-TCE'!I1025</f>
        <v>#N/A</v>
      </c>
      <c r="G1025" s="227" t="e">
        <f>IF(Comparativo!$E$6="Tabela Não Desonerada",VLOOKUP($C1025,'Orçamento Base'!$D$12:$S$1673,12,FALSE),VLOOKUP($C1025,#REF!,12,FALSE))</f>
        <v>#N/A</v>
      </c>
      <c r="H1025" s="228">
        <f>IFERROR(IF(Comparativo!$E$6="Tabela Não Desonerada",VLOOKUP($C1025,'Orçamento Base'!$D$12:$S$1673,16,FALSE),VLOOKUP($C1025,#REF!,16,FALSE)),0)</f>
        <v>0</v>
      </c>
      <c r="I1025" s="575" t="e">
        <f>IF(Comparativo!$E$6="Tabela Não Desonerada",VLOOKUP($C1025,'Orçamento Base'!$D$12:$S$1673,11,FALSE),VLOOKUP($C1025,#REF!,11,FALSE))</f>
        <v>#N/A</v>
      </c>
      <c r="J1025" s="363">
        <f>IF(Comparativo!$E$6="Tabela Não Desonerada",Encargos!$F$44,Encargos!$D$44)</f>
        <v>1.1122000000000001</v>
      </c>
      <c r="K1025" s="364"/>
      <c r="L1025" s="365" t="e">
        <f t="shared" si="90"/>
        <v>#N/A</v>
      </c>
      <c r="M1025" s="365" t="e">
        <f t="shared" si="91"/>
        <v>#N/A</v>
      </c>
      <c r="N1025" s="376" t="e">
        <f t="shared" si="92"/>
        <v>#N/A</v>
      </c>
      <c r="O1025" s="205" t="e">
        <f>IF(Comparativo!$E$6="Tabela Não Desonerada",VLOOKUP($C1025,'Orçamento Base'!$D$12:$S$1673,13,FALSE),VLOOKUP($C1025,#REF!,13,FALSE))</f>
        <v>#N/A</v>
      </c>
      <c r="P1025" s="205" t="e">
        <f t="shared" si="93"/>
        <v>#N/A</v>
      </c>
      <c r="Q1025" s="205" t="e">
        <f>IF(Comparativo!$E$6="Tabela Não Desonerada",VLOOKUP($C1025,'Orçamento Base'!$D$12:$S$1673,14,FALSE),VLOOKUP($C1025,#REF!,14,FALSE))</f>
        <v>#N/A</v>
      </c>
      <c r="R1025" s="205" t="e">
        <f t="shared" si="94"/>
        <v>#N/A</v>
      </c>
      <c r="S1025" s="205" t="e">
        <f>IF(Comparativo!$E$6="Tabela Não Desonerada",VLOOKUP($C1025,'Orçamento Base'!$D$12:$S$1673,15,FALSE),VLOOKUP($C1025,#REF!,15,FALSE))</f>
        <v>#N/A</v>
      </c>
      <c r="T1025" s="205" t="e">
        <f t="shared" si="95"/>
        <v>#N/A</v>
      </c>
    </row>
    <row r="1026" spans="1:20" ht="15">
      <c r="A1026" s="203">
        <v>1</v>
      </c>
      <c r="B1026" s="203" t="e">
        <f>'Orçamento-TCE'!B1026</f>
        <v>#N/A</v>
      </c>
      <c r="C1026" s="229">
        <f>'Orçamento-TCE'!C1026</f>
        <v>0</v>
      </c>
      <c r="D1026" s="199" t="e">
        <f>'Orçamento-TCE'!G1026</f>
        <v>#N/A</v>
      </c>
      <c r="E1026" s="204">
        <f>'Orçamento-TCE'!H1026</f>
        <v>0</v>
      </c>
      <c r="F1026" s="230" t="e">
        <f>'Orçamento-TCE'!I1026</f>
        <v>#N/A</v>
      </c>
      <c r="G1026" s="227" t="e">
        <f>IF(Comparativo!$E$6="Tabela Não Desonerada",VLOOKUP($C1026,'Orçamento Base'!$D$12:$S$1673,12,FALSE),VLOOKUP($C1026,#REF!,12,FALSE))</f>
        <v>#N/A</v>
      </c>
      <c r="H1026" s="228">
        <f>IFERROR(IF(Comparativo!$E$6="Tabela Não Desonerada",VLOOKUP($C1026,'Orçamento Base'!$D$12:$S$1673,16,FALSE),VLOOKUP($C1026,#REF!,16,FALSE)),0)</f>
        <v>0</v>
      </c>
      <c r="I1026" s="575" t="e">
        <f>IF(Comparativo!$E$6="Tabela Não Desonerada",VLOOKUP($C1026,'Orçamento Base'!$D$12:$S$1673,11,FALSE),VLOOKUP($C1026,#REF!,11,FALSE))</f>
        <v>#N/A</v>
      </c>
      <c r="J1026" s="363">
        <f>IF(Comparativo!$E$6="Tabela Não Desonerada",Encargos!$F$44,Encargos!$D$44)</f>
        <v>1.1122000000000001</v>
      </c>
      <c r="K1026" s="364"/>
      <c r="L1026" s="365" t="e">
        <f t="shared" si="90"/>
        <v>#N/A</v>
      </c>
      <c r="M1026" s="365" t="e">
        <f t="shared" si="91"/>
        <v>#N/A</v>
      </c>
      <c r="N1026" s="376" t="e">
        <f t="shared" si="92"/>
        <v>#N/A</v>
      </c>
      <c r="O1026" s="205" t="e">
        <f>IF(Comparativo!$E$6="Tabela Não Desonerada",VLOOKUP($C1026,'Orçamento Base'!$D$12:$S$1673,13,FALSE),VLOOKUP($C1026,#REF!,13,FALSE))</f>
        <v>#N/A</v>
      </c>
      <c r="P1026" s="205" t="e">
        <f t="shared" si="93"/>
        <v>#N/A</v>
      </c>
      <c r="Q1026" s="205" t="e">
        <f>IF(Comparativo!$E$6="Tabela Não Desonerada",VLOOKUP($C1026,'Orçamento Base'!$D$12:$S$1673,14,FALSE),VLOOKUP($C1026,#REF!,14,FALSE))</f>
        <v>#N/A</v>
      </c>
      <c r="R1026" s="205" t="e">
        <f t="shared" si="94"/>
        <v>#N/A</v>
      </c>
      <c r="S1026" s="205" t="e">
        <f>IF(Comparativo!$E$6="Tabela Não Desonerada",VLOOKUP($C1026,'Orçamento Base'!$D$12:$S$1673,15,FALSE),VLOOKUP($C1026,#REF!,15,FALSE))</f>
        <v>#N/A</v>
      </c>
      <c r="T1026" s="205" t="e">
        <f t="shared" si="95"/>
        <v>#N/A</v>
      </c>
    </row>
    <row r="1027" spans="1:20" ht="15">
      <c r="A1027" s="203">
        <v>1</v>
      </c>
      <c r="B1027" s="203" t="e">
        <f>'Orçamento-TCE'!B1027</f>
        <v>#N/A</v>
      </c>
      <c r="C1027" s="229">
        <f>'Orçamento-TCE'!C1027</f>
        <v>0</v>
      </c>
      <c r="D1027" s="199" t="e">
        <f>'Orçamento-TCE'!G1027</f>
        <v>#N/A</v>
      </c>
      <c r="E1027" s="204">
        <f>'Orçamento-TCE'!H1027</f>
        <v>0</v>
      </c>
      <c r="F1027" s="230" t="e">
        <f>'Orçamento-TCE'!I1027</f>
        <v>#N/A</v>
      </c>
      <c r="G1027" s="227" t="e">
        <f>IF(Comparativo!$E$6="Tabela Não Desonerada",VLOOKUP($C1027,'Orçamento Base'!$D$12:$S$1673,12,FALSE),VLOOKUP($C1027,#REF!,12,FALSE))</f>
        <v>#N/A</v>
      </c>
      <c r="H1027" s="228">
        <f>IFERROR(IF(Comparativo!$E$6="Tabela Não Desonerada",VLOOKUP($C1027,'Orçamento Base'!$D$12:$S$1673,16,FALSE),VLOOKUP($C1027,#REF!,16,FALSE)),0)</f>
        <v>0</v>
      </c>
      <c r="I1027" s="575" t="e">
        <f>IF(Comparativo!$E$6="Tabela Não Desonerada",VLOOKUP($C1027,'Orçamento Base'!$D$12:$S$1673,11,FALSE),VLOOKUP($C1027,#REF!,11,FALSE))</f>
        <v>#N/A</v>
      </c>
      <c r="J1027" s="363">
        <f>IF(Comparativo!$E$6="Tabela Não Desonerada",Encargos!$F$44,Encargos!$D$44)</f>
        <v>1.1122000000000001</v>
      </c>
      <c r="K1027" s="364"/>
      <c r="L1027" s="365" t="e">
        <f t="shared" si="90"/>
        <v>#N/A</v>
      </c>
      <c r="M1027" s="365" t="e">
        <f t="shared" si="91"/>
        <v>#N/A</v>
      </c>
      <c r="N1027" s="376" t="e">
        <f t="shared" si="92"/>
        <v>#N/A</v>
      </c>
      <c r="O1027" s="205" t="e">
        <f>IF(Comparativo!$E$6="Tabela Não Desonerada",VLOOKUP($C1027,'Orçamento Base'!$D$12:$S$1673,13,FALSE),VLOOKUP($C1027,#REF!,13,FALSE))</f>
        <v>#N/A</v>
      </c>
      <c r="P1027" s="205" t="e">
        <f t="shared" si="93"/>
        <v>#N/A</v>
      </c>
      <c r="Q1027" s="205" t="e">
        <f>IF(Comparativo!$E$6="Tabela Não Desonerada",VLOOKUP($C1027,'Orçamento Base'!$D$12:$S$1673,14,FALSE),VLOOKUP($C1027,#REF!,14,FALSE))</f>
        <v>#N/A</v>
      </c>
      <c r="R1027" s="205" t="e">
        <f t="shared" si="94"/>
        <v>#N/A</v>
      </c>
      <c r="S1027" s="205" t="e">
        <f>IF(Comparativo!$E$6="Tabela Não Desonerada",VLOOKUP($C1027,'Orçamento Base'!$D$12:$S$1673,15,FALSE),VLOOKUP($C1027,#REF!,15,FALSE))</f>
        <v>#N/A</v>
      </c>
      <c r="T1027" s="205" t="e">
        <f t="shared" si="95"/>
        <v>#N/A</v>
      </c>
    </row>
    <row r="1028" spans="1:20" ht="15">
      <c r="A1028" s="203">
        <v>1</v>
      </c>
      <c r="B1028" s="203" t="e">
        <f>'Orçamento-TCE'!B1028</f>
        <v>#N/A</v>
      </c>
      <c r="C1028" s="229">
        <f>'Orçamento-TCE'!C1028</f>
        <v>0</v>
      </c>
      <c r="D1028" s="199" t="e">
        <f>'Orçamento-TCE'!G1028</f>
        <v>#N/A</v>
      </c>
      <c r="E1028" s="204">
        <f>'Orçamento-TCE'!H1028</f>
        <v>0</v>
      </c>
      <c r="F1028" s="230" t="e">
        <f>'Orçamento-TCE'!I1028</f>
        <v>#N/A</v>
      </c>
      <c r="G1028" s="227" t="e">
        <f>IF(Comparativo!$E$6="Tabela Não Desonerada",VLOOKUP($C1028,'Orçamento Base'!$D$12:$S$1673,12,FALSE),VLOOKUP($C1028,#REF!,12,FALSE))</f>
        <v>#N/A</v>
      </c>
      <c r="H1028" s="228">
        <f>IFERROR(IF(Comparativo!$E$6="Tabela Não Desonerada",VLOOKUP($C1028,'Orçamento Base'!$D$12:$S$1673,16,FALSE),VLOOKUP($C1028,#REF!,16,FALSE)),0)</f>
        <v>0</v>
      </c>
      <c r="I1028" s="575" t="e">
        <f>IF(Comparativo!$E$6="Tabela Não Desonerada",VLOOKUP($C1028,'Orçamento Base'!$D$12:$S$1673,11,FALSE),VLOOKUP($C1028,#REF!,11,FALSE))</f>
        <v>#N/A</v>
      </c>
      <c r="J1028" s="363">
        <f>IF(Comparativo!$E$6="Tabela Não Desonerada",Encargos!$F$44,Encargos!$D$44)</f>
        <v>1.1122000000000001</v>
      </c>
      <c r="K1028" s="364"/>
      <c r="L1028" s="365" t="e">
        <f t="shared" si="90"/>
        <v>#N/A</v>
      </c>
      <c r="M1028" s="365" t="e">
        <f t="shared" si="91"/>
        <v>#N/A</v>
      </c>
      <c r="N1028" s="376" t="e">
        <f t="shared" si="92"/>
        <v>#N/A</v>
      </c>
      <c r="O1028" s="205" t="e">
        <f>IF(Comparativo!$E$6="Tabela Não Desonerada",VLOOKUP($C1028,'Orçamento Base'!$D$12:$S$1673,13,FALSE),VLOOKUP($C1028,#REF!,13,FALSE))</f>
        <v>#N/A</v>
      </c>
      <c r="P1028" s="205" t="e">
        <f t="shared" si="93"/>
        <v>#N/A</v>
      </c>
      <c r="Q1028" s="205" t="e">
        <f>IF(Comparativo!$E$6="Tabela Não Desonerada",VLOOKUP($C1028,'Orçamento Base'!$D$12:$S$1673,14,FALSE),VLOOKUP($C1028,#REF!,14,FALSE))</f>
        <v>#N/A</v>
      </c>
      <c r="R1028" s="205" t="e">
        <f t="shared" si="94"/>
        <v>#N/A</v>
      </c>
      <c r="S1028" s="205" t="e">
        <f>IF(Comparativo!$E$6="Tabela Não Desonerada",VLOOKUP($C1028,'Orçamento Base'!$D$12:$S$1673,15,FALSE),VLOOKUP($C1028,#REF!,15,FALSE))</f>
        <v>#N/A</v>
      </c>
      <c r="T1028" s="205" t="e">
        <f t="shared" si="95"/>
        <v>#N/A</v>
      </c>
    </row>
    <row r="1029" spans="1:20" ht="15">
      <c r="A1029" s="203">
        <v>1</v>
      </c>
      <c r="B1029" s="203" t="e">
        <f>'Orçamento-TCE'!B1029</f>
        <v>#N/A</v>
      </c>
      <c r="C1029" s="229">
        <f>'Orçamento-TCE'!C1029</f>
        <v>0</v>
      </c>
      <c r="D1029" s="199" t="e">
        <f>'Orçamento-TCE'!G1029</f>
        <v>#N/A</v>
      </c>
      <c r="E1029" s="204">
        <f>'Orçamento-TCE'!H1029</f>
        <v>0</v>
      </c>
      <c r="F1029" s="230" t="e">
        <f>'Orçamento-TCE'!I1029</f>
        <v>#N/A</v>
      </c>
      <c r="G1029" s="227" t="e">
        <f>IF(Comparativo!$E$6="Tabela Não Desonerada",VLOOKUP($C1029,'Orçamento Base'!$D$12:$S$1673,12,FALSE),VLOOKUP($C1029,#REF!,12,FALSE))</f>
        <v>#N/A</v>
      </c>
      <c r="H1029" s="228">
        <f>IFERROR(IF(Comparativo!$E$6="Tabela Não Desonerada",VLOOKUP($C1029,'Orçamento Base'!$D$12:$S$1673,16,FALSE),VLOOKUP($C1029,#REF!,16,FALSE)),0)</f>
        <v>0</v>
      </c>
      <c r="I1029" s="575" t="e">
        <f>IF(Comparativo!$E$6="Tabela Não Desonerada",VLOOKUP($C1029,'Orçamento Base'!$D$12:$S$1673,11,FALSE),VLOOKUP($C1029,#REF!,11,FALSE))</f>
        <v>#N/A</v>
      </c>
      <c r="J1029" s="363">
        <f>IF(Comparativo!$E$6="Tabela Não Desonerada",Encargos!$F$44,Encargos!$D$44)</f>
        <v>1.1122000000000001</v>
      </c>
      <c r="K1029" s="364"/>
      <c r="L1029" s="365" t="e">
        <f t="shared" si="90"/>
        <v>#N/A</v>
      </c>
      <c r="M1029" s="365" t="e">
        <f t="shared" si="91"/>
        <v>#N/A</v>
      </c>
      <c r="N1029" s="376" t="e">
        <f t="shared" si="92"/>
        <v>#N/A</v>
      </c>
      <c r="O1029" s="205" t="e">
        <f>IF(Comparativo!$E$6="Tabela Não Desonerada",VLOOKUP($C1029,'Orçamento Base'!$D$12:$S$1673,13,FALSE),VLOOKUP($C1029,#REF!,13,FALSE))</f>
        <v>#N/A</v>
      </c>
      <c r="P1029" s="205" t="e">
        <f t="shared" si="93"/>
        <v>#N/A</v>
      </c>
      <c r="Q1029" s="205" t="e">
        <f>IF(Comparativo!$E$6="Tabela Não Desonerada",VLOOKUP($C1029,'Orçamento Base'!$D$12:$S$1673,14,FALSE),VLOOKUP($C1029,#REF!,14,FALSE))</f>
        <v>#N/A</v>
      </c>
      <c r="R1029" s="205" t="e">
        <f t="shared" si="94"/>
        <v>#N/A</v>
      </c>
      <c r="S1029" s="205" t="e">
        <f>IF(Comparativo!$E$6="Tabela Não Desonerada",VLOOKUP($C1029,'Orçamento Base'!$D$12:$S$1673,15,FALSE),VLOOKUP($C1029,#REF!,15,FALSE))</f>
        <v>#N/A</v>
      </c>
      <c r="T1029" s="205" t="e">
        <f t="shared" si="95"/>
        <v>#N/A</v>
      </c>
    </row>
    <row r="1030" spans="1:20" ht="15">
      <c r="A1030" s="203">
        <v>1</v>
      </c>
      <c r="B1030" s="203" t="e">
        <f>'Orçamento-TCE'!B1030</f>
        <v>#N/A</v>
      </c>
      <c r="C1030" s="229">
        <f>'Orçamento-TCE'!C1030</f>
        <v>0</v>
      </c>
      <c r="D1030" s="199" t="e">
        <f>'Orçamento-TCE'!G1030</f>
        <v>#N/A</v>
      </c>
      <c r="E1030" s="204">
        <f>'Orçamento-TCE'!H1030</f>
        <v>0</v>
      </c>
      <c r="F1030" s="230" t="e">
        <f>'Orçamento-TCE'!I1030</f>
        <v>#N/A</v>
      </c>
      <c r="G1030" s="227" t="e">
        <f>IF(Comparativo!$E$6="Tabela Não Desonerada",VLOOKUP($C1030,'Orçamento Base'!$D$12:$S$1673,12,FALSE),VLOOKUP($C1030,#REF!,12,FALSE))</f>
        <v>#N/A</v>
      </c>
      <c r="H1030" s="228">
        <f>IFERROR(IF(Comparativo!$E$6="Tabela Não Desonerada",VLOOKUP($C1030,'Orçamento Base'!$D$12:$S$1673,16,FALSE),VLOOKUP($C1030,#REF!,16,FALSE)),0)</f>
        <v>0</v>
      </c>
      <c r="I1030" s="575" t="e">
        <f>IF(Comparativo!$E$6="Tabela Não Desonerada",VLOOKUP($C1030,'Orçamento Base'!$D$12:$S$1673,11,FALSE),VLOOKUP($C1030,#REF!,11,FALSE))</f>
        <v>#N/A</v>
      </c>
      <c r="J1030" s="363">
        <f>IF(Comparativo!$E$6="Tabela Não Desonerada",Encargos!$F$44,Encargos!$D$44)</f>
        <v>1.1122000000000001</v>
      </c>
      <c r="K1030" s="364"/>
      <c r="L1030" s="365" t="e">
        <f t="shared" si="90"/>
        <v>#N/A</v>
      </c>
      <c r="M1030" s="365" t="e">
        <f t="shared" si="91"/>
        <v>#N/A</v>
      </c>
      <c r="N1030" s="376" t="e">
        <f t="shared" si="92"/>
        <v>#N/A</v>
      </c>
      <c r="O1030" s="205" t="e">
        <f>IF(Comparativo!$E$6="Tabela Não Desonerada",VLOOKUP($C1030,'Orçamento Base'!$D$12:$S$1673,13,FALSE),VLOOKUP($C1030,#REF!,13,FALSE))</f>
        <v>#N/A</v>
      </c>
      <c r="P1030" s="205" t="e">
        <f t="shared" si="93"/>
        <v>#N/A</v>
      </c>
      <c r="Q1030" s="205" t="e">
        <f>IF(Comparativo!$E$6="Tabela Não Desonerada",VLOOKUP($C1030,'Orçamento Base'!$D$12:$S$1673,14,FALSE),VLOOKUP($C1030,#REF!,14,FALSE))</f>
        <v>#N/A</v>
      </c>
      <c r="R1030" s="205" t="e">
        <f t="shared" si="94"/>
        <v>#N/A</v>
      </c>
      <c r="S1030" s="205" t="e">
        <f>IF(Comparativo!$E$6="Tabela Não Desonerada",VLOOKUP($C1030,'Orçamento Base'!$D$12:$S$1673,15,FALSE),VLOOKUP($C1030,#REF!,15,FALSE))</f>
        <v>#N/A</v>
      </c>
      <c r="T1030" s="205" t="e">
        <f t="shared" si="95"/>
        <v>#N/A</v>
      </c>
    </row>
    <row r="1031" spans="1:20" ht="15">
      <c r="A1031" s="203">
        <v>1</v>
      </c>
      <c r="B1031" s="203" t="e">
        <f>'Orçamento-TCE'!B1031</f>
        <v>#N/A</v>
      </c>
      <c r="C1031" s="229">
        <f>'Orçamento-TCE'!C1031</f>
        <v>0</v>
      </c>
      <c r="D1031" s="199" t="e">
        <f>'Orçamento-TCE'!G1031</f>
        <v>#N/A</v>
      </c>
      <c r="E1031" s="204">
        <f>'Orçamento-TCE'!H1031</f>
        <v>0</v>
      </c>
      <c r="F1031" s="230" t="e">
        <f>'Orçamento-TCE'!I1031</f>
        <v>#N/A</v>
      </c>
      <c r="G1031" s="227" t="e">
        <f>IF(Comparativo!$E$6="Tabela Não Desonerada",VLOOKUP($C1031,'Orçamento Base'!$D$12:$S$1673,12,FALSE),VLOOKUP($C1031,#REF!,12,FALSE))</f>
        <v>#N/A</v>
      </c>
      <c r="H1031" s="228">
        <f>IFERROR(IF(Comparativo!$E$6="Tabela Não Desonerada",VLOOKUP($C1031,'Orçamento Base'!$D$12:$S$1673,16,FALSE),VLOOKUP($C1031,#REF!,16,FALSE)),0)</f>
        <v>0</v>
      </c>
      <c r="I1031" s="575" t="e">
        <f>IF(Comparativo!$E$6="Tabela Não Desonerada",VLOOKUP($C1031,'Orçamento Base'!$D$12:$S$1673,11,FALSE),VLOOKUP($C1031,#REF!,11,FALSE))</f>
        <v>#N/A</v>
      </c>
      <c r="J1031" s="363">
        <f>IF(Comparativo!$E$6="Tabela Não Desonerada",Encargos!$F$44,Encargos!$D$44)</f>
        <v>1.1122000000000001</v>
      </c>
      <c r="K1031" s="364"/>
      <c r="L1031" s="365" t="e">
        <f t="shared" si="90"/>
        <v>#N/A</v>
      </c>
      <c r="M1031" s="365" t="e">
        <f t="shared" si="91"/>
        <v>#N/A</v>
      </c>
      <c r="N1031" s="376" t="e">
        <f t="shared" si="92"/>
        <v>#N/A</v>
      </c>
      <c r="O1031" s="205" t="e">
        <f>IF(Comparativo!$E$6="Tabela Não Desonerada",VLOOKUP($C1031,'Orçamento Base'!$D$12:$S$1673,13,FALSE),VLOOKUP($C1031,#REF!,13,FALSE))</f>
        <v>#N/A</v>
      </c>
      <c r="P1031" s="205" t="e">
        <f t="shared" si="93"/>
        <v>#N/A</v>
      </c>
      <c r="Q1031" s="205" t="e">
        <f>IF(Comparativo!$E$6="Tabela Não Desonerada",VLOOKUP($C1031,'Orçamento Base'!$D$12:$S$1673,14,FALSE),VLOOKUP($C1031,#REF!,14,FALSE))</f>
        <v>#N/A</v>
      </c>
      <c r="R1031" s="205" t="e">
        <f t="shared" si="94"/>
        <v>#N/A</v>
      </c>
      <c r="S1031" s="205" t="e">
        <f>IF(Comparativo!$E$6="Tabela Não Desonerada",VLOOKUP($C1031,'Orçamento Base'!$D$12:$S$1673,15,FALSE),VLOOKUP($C1031,#REF!,15,FALSE))</f>
        <v>#N/A</v>
      </c>
      <c r="T1031" s="205" t="e">
        <f t="shared" si="95"/>
        <v>#N/A</v>
      </c>
    </row>
    <row r="1032" spans="1:20" ht="15">
      <c r="A1032" s="203">
        <v>1</v>
      </c>
      <c r="B1032" s="203" t="e">
        <f>'Orçamento-TCE'!B1032</f>
        <v>#N/A</v>
      </c>
      <c r="C1032" s="229">
        <f>'Orçamento-TCE'!C1032</f>
        <v>0</v>
      </c>
      <c r="D1032" s="199" t="e">
        <f>'Orçamento-TCE'!G1032</f>
        <v>#N/A</v>
      </c>
      <c r="E1032" s="204">
        <f>'Orçamento-TCE'!H1032</f>
        <v>0</v>
      </c>
      <c r="F1032" s="230" t="e">
        <f>'Orçamento-TCE'!I1032</f>
        <v>#N/A</v>
      </c>
      <c r="G1032" s="227" t="e">
        <f>IF(Comparativo!$E$6="Tabela Não Desonerada",VLOOKUP($C1032,'Orçamento Base'!$D$12:$S$1673,12,FALSE),VLOOKUP($C1032,#REF!,12,FALSE))</f>
        <v>#N/A</v>
      </c>
      <c r="H1032" s="228">
        <f>IFERROR(IF(Comparativo!$E$6="Tabela Não Desonerada",VLOOKUP($C1032,'Orçamento Base'!$D$12:$S$1673,16,FALSE),VLOOKUP($C1032,#REF!,16,FALSE)),0)</f>
        <v>0</v>
      </c>
      <c r="I1032" s="575" t="e">
        <f>IF(Comparativo!$E$6="Tabela Não Desonerada",VLOOKUP($C1032,'Orçamento Base'!$D$12:$S$1673,11,FALSE),VLOOKUP($C1032,#REF!,11,FALSE))</f>
        <v>#N/A</v>
      </c>
      <c r="J1032" s="363">
        <f>IF(Comparativo!$E$6="Tabela Não Desonerada",Encargos!$F$44,Encargos!$D$44)</f>
        <v>1.1122000000000001</v>
      </c>
      <c r="K1032" s="364"/>
      <c r="L1032" s="365" t="e">
        <f t="shared" si="90"/>
        <v>#N/A</v>
      </c>
      <c r="M1032" s="365" t="e">
        <f t="shared" si="91"/>
        <v>#N/A</v>
      </c>
      <c r="N1032" s="376" t="e">
        <f t="shared" si="92"/>
        <v>#N/A</v>
      </c>
      <c r="O1032" s="205" t="e">
        <f>IF(Comparativo!$E$6="Tabela Não Desonerada",VLOOKUP($C1032,'Orçamento Base'!$D$12:$S$1673,13,FALSE),VLOOKUP($C1032,#REF!,13,FALSE))</f>
        <v>#N/A</v>
      </c>
      <c r="P1032" s="205" t="e">
        <f t="shared" si="93"/>
        <v>#N/A</v>
      </c>
      <c r="Q1032" s="205" t="e">
        <f>IF(Comparativo!$E$6="Tabela Não Desonerada",VLOOKUP($C1032,'Orçamento Base'!$D$12:$S$1673,14,FALSE),VLOOKUP($C1032,#REF!,14,FALSE))</f>
        <v>#N/A</v>
      </c>
      <c r="R1032" s="205" t="e">
        <f t="shared" si="94"/>
        <v>#N/A</v>
      </c>
      <c r="S1032" s="205" t="e">
        <f>IF(Comparativo!$E$6="Tabela Não Desonerada",VLOOKUP($C1032,'Orçamento Base'!$D$12:$S$1673,15,FALSE),VLOOKUP($C1032,#REF!,15,FALSE))</f>
        <v>#N/A</v>
      </c>
      <c r="T1032" s="205" t="e">
        <f t="shared" si="95"/>
        <v>#N/A</v>
      </c>
    </row>
    <row r="1033" spans="1:20" ht="15">
      <c r="A1033" s="203">
        <v>1</v>
      </c>
      <c r="B1033" s="203" t="e">
        <f>'Orçamento-TCE'!B1033</f>
        <v>#N/A</v>
      </c>
      <c r="C1033" s="229">
        <f>'Orçamento-TCE'!C1033</f>
        <v>0</v>
      </c>
      <c r="D1033" s="199" t="e">
        <f>'Orçamento-TCE'!G1033</f>
        <v>#N/A</v>
      </c>
      <c r="E1033" s="204">
        <f>'Orçamento-TCE'!H1033</f>
        <v>0</v>
      </c>
      <c r="F1033" s="230" t="e">
        <f>'Orçamento-TCE'!I1033</f>
        <v>#N/A</v>
      </c>
      <c r="G1033" s="227" t="e">
        <f>IF(Comparativo!$E$6="Tabela Não Desonerada",VLOOKUP($C1033,'Orçamento Base'!$D$12:$S$1673,12,FALSE),VLOOKUP($C1033,#REF!,12,FALSE))</f>
        <v>#N/A</v>
      </c>
      <c r="H1033" s="228">
        <f>IFERROR(IF(Comparativo!$E$6="Tabela Não Desonerada",VLOOKUP($C1033,'Orçamento Base'!$D$12:$S$1673,16,FALSE),VLOOKUP($C1033,#REF!,16,FALSE)),0)</f>
        <v>0</v>
      </c>
      <c r="I1033" s="575" t="e">
        <f>IF(Comparativo!$E$6="Tabela Não Desonerada",VLOOKUP($C1033,'Orçamento Base'!$D$12:$S$1673,11,FALSE),VLOOKUP($C1033,#REF!,11,FALSE))</f>
        <v>#N/A</v>
      </c>
      <c r="J1033" s="363">
        <f>IF(Comparativo!$E$6="Tabela Não Desonerada",Encargos!$F$44,Encargos!$D$44)</f>
        <v>1.1122000000000001</v>
      </c>
      <c r="K1033" s="364"/>
      <c r="L1033" s="365" t="e">
        <f t="shared" si="90"/>
        <v>#N/A</v>
      </c>
      <c r="M1033" s="365" t="e">
        <f t="shared" si="91"/>
        <v>#N/A</v>
      </c>
      <c r="N1033" s="376" t="e">
        <f t="shared" si="92"/>
        <v>#N/A</v>
      </c>
      <c r="O1033" s="205" t="e">
        <f>IF(Comparativo!$E$6="Tabela Não Desonerada",VLOOKUP($C1033,'Orçamento Base'!$D$12:$S$1673,13,FALSE),VLOOKUP($C1033,#REF!,13,FALSE))</f>
        <v>#N/A</v>
      </c>
      <c r="P1033" s="205" t="e">
        <f t="shared" si="93"/>
        <v>#N/A</v>
      </c>
      <c r="Q1033" s="205" t="e">
        <f>IF(Comparativo!$E$6="Tabela Não Desonerada",VLOOKUP($C1033,'Orçamento Base'!$D$12:$S$1673,14,FALSE),VLOOKUP($C1033,#REF!,14,FALSE))</f>
        <v>#N/A</v>
      </c>
      <c r="R1033" s="205" t="e">
        <f t="shared" si="94"/>
        <v>#N/A</v>
      </c>
      <c r="S1033" s="205" t="e">
        <f>IF(Comparativo!$E$6="Tabela Não Desonerada",VLOOKUP($C1033,'Orçamento Base'!$D$12:$S$1673,15,FALSE),VLOOKUP($C1033,#REF!,15,FALSE))</f>
        <v>#N/A</v>
      </c>
      <c r="T1033" s="205" t="e">
        <f t="shared" si="95"/>
        <v>#N/A</v>
      </c>
    </row>
    <row r="1034" spans="1:20" ht="15">
      <c r="A1034" s="203">
        <v>1</v>
      </c>
      <c r="B1034" s="203" t="e">
        <f>'Orçamento-TCE'!B1034</f>
        <v>#N/A</v>
      </c>
      <c r="C1034" s="229">
        <f>'Orçamento-TCE'!C1034</f>
        <v>0</v>
      </c>
      <c r="D1034" s="199" t="e">
        <f>'Orçamento-TCE'!G1034</f>
        <v>#N/A</v>
      </c>
      <c r="E1034" s="204">
        <f>'Orçamento-TCE'!H1034</f>
        <v>0</v>
      </c>
      <c r="F1034" s="230" t="e">
        <f>'Orçamento-TCE'!I1034</f>
        <v>#N/A</v>
      </c>
      <c r="G1034" s="227" t="e">
        <f>IF(Comparativo!$E$6="Tabela Não Desonerada",VLOOKUP($C1034,'Orçamento Base'!$D$12:$S$1673,12,FALSE),VLOOKUP($C1034,#REF!,12,FALSE))</f>
        <v>#N/A</v>
      </c>
      <c r="H1034" s="228">
        <f>IFERROR(IF(Comparativo!$E$6="Tabela Não Desonerada",VLOOKUP($C1034,'Orçamento Base'!$D$12:$S$1673,16,FALSE),VLOOKUP($C1034,#REF!,16,FALSE)),0)</f>
        <v>0</v>
      </c>
      <c r="I1034" s="575" t="e">
        <f>IF(Comparativo!$E$6="Tabela Não Desonerada",VLOOKUP($C1034,'Orçamento Base'!$D$12:$S$1673,11,FALSE),VLOOKUP($C1034,#REF!,11,FALSE))</f>
        <v>#N/A</v>
      </c>
      <c r="J1034" s="363">
        <f>IF(Comparativo!$E$6="Tabela Não Desonerada",Encargos!$F$44,Encargos!$D$44)</f>
        <v>1.1122000000000001</v>
      </c>
      <c r="K1034" s="364"/>
      <c r="L1034" s="365" t="e">
        <f t="shared" si="90"/>
        <v>#N/A</v>
      </c>
      <c r="M1034" s="365" t="e">
        <f t="shared" si="91"/>
        <v>#N/A</v>
      </c>
      <c r="N1034" s="376" t="e">
        <f t="shared" si="92"/>
        <v>#N/A</v>
      </c>
      <c r="O1034" s="205" t="e">
        <f>IF(Comparativo!$E$6="Tabela Não Desonerada",VLOOKUP($C1034,'Orçamento Base'!$D$12:$S$1673,13,FALSE),VLOOKUP($C1034,#REF!,13,FALSE))</f>
        <v>#N/A</v>
      </c>
      <c r="P1034" s="205" t="e">
        <f t="shared" si="93"/>
        <v>#N/A</v>
      </c>
      <c r="Q1034" s="205" t="e">
        <f>IF(Comparativo!$E$6="Tabela Não Desonerada",VLOOKUP($C1034,'Orçamento Base'!$D$12:$S$1673,14,FALSE),VLOOKUP($C1034,#REF!,14,FALSE))</f>
        <v>#N/A</v>
      </c>
      <c r="R1034" s="205" t="e">
        <f t="shared" si="94"/>
        <v>#N/A</v>
      </c>
      <c r="S1034" s="205" t="e">
        <f>IF(Comparativo!$E$6="Tabela Não Desonerada",VLOOKUP($C1034,'Orçamento Base'!$D$12:$S$1673,15,FALSE),VLOOKUP($C1034,#REF!,15,FALSE))</f>
        <v>#N/A</v>
      </c>
      <c r="T1034" s="205" t="e">
        <f t="shared" si="95"/>
        <v>#N/A</v>
      </c>
    </row>
    <row r="1035" spans="1:20" ht="15">
      <c r="A1035" s="203">
        <v>1</v>
      </c>
      <c r="B1035" s="203" t="e">
        <f>'Orçamento-TCE'!B1035</f>
        <v>#N/A</v>
      </c>
      <c r="C1035" s="229">
        <f>'Orçamento-TCE'!C1035</f>
        <v>0</v>
      </c>
      <c r="D1035" s="199" t="e">
        <f>'Orçamento-TCE'!G1035</f>
        <v>#N/A</v>
      </c>
      <c r="E1035" s="204">
        <f>'Orçamento-TCE'!H1035</f>
        <v>0</v>
      </c>
      <c r="F1035" s="230" t="e">
        <f>'Orçamento-TCE'!I1035</f>
        <v>#N/A</v>
      </c>
      <c r="G1035" s="227" t="e">
        <f>IF(Comparativo!$E$6="Tabela Não Desonerada",VLOOKUP($C1035,'Orçamento Base'!$D$12:$S$1673,12,FALSE),VLOOKUP($C1035,#REF!,12,FALSE))</f>
        <v>#N/A</v>
      </c>
      <c r="H1035" s="228">
        <f>IFERROR(IF(Comparativo!$E$6="Tabela Não Desonerada",VLOOKUP($C1035,'Orçamento Base'!$D$12:$S$1673,16,FALSE),VLOOKUP($C1035,#REF!,16,FALSE)),0)</f>
        <v>0</v>
      </c>
      <c r="I1035" s="575" t="e">
        <f>IF(Comparativo!$E$6="Tabela Não Desonerada",VLOOKUP($C1035,'Orçamento Base'!$D$12:$S$1673,11,FALSE),VLOOKUP($C1035,#REF!,11,FALSE))</f>
        <v>#N/A</v>
      </c>
      <c r="J1035" s="363">
        <f>IF(Comparativo!$E$6="Tabela Não Desonerada",Encargos!$F$44,Encargos!$D$44)</f>
        <v>1.1122000000000001</v>
      </c>
      <c r="K1035" s="364"/>
      <c r="L1035" s="365" t="e">
        <f t="shared" si="90"/>
        <v>#N/A</v>
      </c>
      <c r="M1035" s="365" t="e">
        <f t="shared" si="91"/>
        <v>#N/A</v>
      </c>
      <c r="N1035" s="376" t="e">
        <f t="shared" si="92"/>
        <v>#N/A</v>
      </c>
      <c r="O1035" s="205" t="e">
        <f>IF(Comparativo!$E$6="Tabela Não Desonerada",VLOOKUP($C1035,'Orçamento Base'!$D$12:$S$1673,13,FALSE),VLOOKUP($C1035,#REF!,13,FALSE))</f>
        <v>#N/A</v>
      </c>
      <c r="P1035" s="205" t="e">
        <f t="shared" si="93"/>
        <v>#N/A</v>
      </c>
      <c r="Q1035" s="205" t="e">
        <f>IF(Comparativo!$E$6="Tabela Não Desonerada",VLOOKUP($C1035,'Orçamento Base'!$D$12:$S$1673,14,FALSE),VLOOKUP($C1035,#REF!,14,FALSE))</f>
        <v>#N/A</v>
      </c>
      <c r="R1035" s="205" t="e">
        <f t="shared" si="94"/>
        <v>#N/A</v>
      </c>
      <c r="S1035" s="205" t="e">
        <f>IF(Comparativo!$E$6="Tabela Não Desonerada",VLOOKUP($C1035,'Orçamento Base'!$D$12:$S$1673,15,FALSE),VLOOKUP($C1035,#REF!,15,FALSE))</f>
        <v>#N/A</v>
      </c>
      <c r="T1035" s="205" t="e">
        <f t="shared" si="95"/>
        <v>#N/A</v>
      </c>
    </row>
    <row r="1036" spans="1:20" ht="15">
      <c r="A1036" s="203">
        <v>1</v>
      </c>
      <c r="B1036" s="203" t="e">
        <f>'Orçamento-TCE'!B1036</f>
        <v>#N/A</v>
      </c>
      <c r="C1036" s="229">
        <f>'Orçamento-TCE'!C1036</f>
        <v>0</v>
      </c>
      <c r="D1036" s="199" t="e">
        <f>'Orçamento-TCE'!G1036</f>
        <v>#N/A</v>
      </c>
      <c r="E1036" s="204">
        <f>'Orçamento-TCE'!H1036</f>
        <v>0</v>
      </c>
      <c r="F1036" s="230" t="e">
        <f>'Orçamento-TCE'!I1036</f>
        <v>#N/A</v>
      </c>
      <c r="G1036" s="227" t="e">
        <f>IF(Comparativo!$E$6="Tabela Não Desonerada",VLOOKUP($C1036,'Orçamento Base'!$D$12:$S$1673,12,FALSE),VLOOKUP($C1036,#REF!,12,FALSE))</f>
        <v>#N/A</v>
      </c>
      <c r="H1036" s="228">
        <f>IFERROR(IF(Comparativo!$E$6="Tabela Não Desonerada",VLOOKUP($C1036,'Orçamento Base'!$D$12:$S$1673,16,FALSE),VLOOKUP($C1036,#REF!,16,FALSE)),0)</f>
        <v>0</v>
      </c>
      <c r="I1036" s="575" t="e">
        <f>IF(Comparativo!$E$6="Tabela Não Desonerada",VLOOKUP($C1036,'Orçamento Base'!$D$12:$S$1673,11,FALSE),VLOOKUP($C1036,#REF!,11,FALSE))</f>
        <v>#N/A</v>
      </c>
      <c r="J1036" s="363">
        <f>IF(Comparativo!$E$6="Tabela Não Desonerada",Encargos!$F$44,Encargos!$D$44)</f>
        <v>1.1122000000000001</v>
      </c>
      <c r="K1036" s="364"/>
      <c r="L1036" s="365" t="e">
        <f t="shared" si="90"/>
        <v>#N/A</v>
      </c>
      <c r="M1036" s="365" t="e">
        <f t="shared" si="91"/>
        <v>#N/A</v>
      </c>
      <c r="N1036" s="376" t="e">
        <f t="shared" si="92"/>
        <v>#N/A</v>
      </c>
      <c r="O1036" s="205" t="e">
        <f>IF(Comparativo!$E$6="Tabela Não Desonerada",VLOOKUP($C1036,'Orçamento Base'!$D$12:$S$1673,13,FALSE),VLOOKUP($C1036,#REF!,13,FALSE))</f>
        <v>#N/A</v>
      </c>
      <c r="P1036" s="205" t="e">
        <f t="shared" si="93"/>
        <v>#N/A</v>
      </c>
      <c r="Q1036" s="205" t="e">
        <f>IF(Comparativo!$E$6="Tabela Não Desonerada",VLOOKUP($C1036,'Orçamento Base'!$D$12:$S$1673,14,FALSE),VLOOKUP($C1036,#REF!,14,FALSE))</f>
        <v>#N/A</v>
      </c>
      <c r="R1036" s="205" t="e">
        <f t="shared" si="94"/>
        <v>#N/A</v>
      </c>
      <c r="S1036" s="205" t="e">
        <f>IF(Comparativo!$E$6="Tabela Não Desonerada",VLOOKUP($C1036,'Orçamento Base'!$D$12:$S$1673,15,FALSE),VLOOKUP($C1036,#REF!,15,FALSE))</f>
        <v>#N/A</v>
      </c>
      <c r="T1036" s="205" t="e">
        <f t="shared" si="95"/>
        <v>#N/A</v>
      </c>
    </row>
    <row r="1037" spans="1:20" ht="15">
      <c r="A1037" s="203">
        <v>1</v>
      </c>
      <c r="B1037" s="203" t="e">
        <f>'Orçamento-TCE'!B1037</f>
        <v>#N/A</v>
      </c>
      <c r="C1037" s="229">
        <f>'Orçamento-TCE'!C1037</f>
        <v>0</v>
      </c>
      <c r="D1037" s="199" t="e">
        <f>'Orçamento-TCE'!G1037</f>
        <v>#N/A</v>
      </c>
      <c r="E1037" s="204">
        <f>'Orçamento-TCE'!H1037</f>
        <v>0</v>
      </c>
      <c r="F1037" s="230" t="e">
        <f>'Orçamento-TCE'!I1037</f>
        <v>#N/A</v>
      </c>
      <c r="G1037" s="227" t="e">
        <f>IF(Comparativo!$E$6="Tabela Não Desonerada",VLOOKUP($C1037,'Orçamento Base'!$D$12:$S$1673,12,FALSE),VLOOKUP($C1037,#REF!,12,FALSE))</f>
        <v>#N/A</v>
      </c>
      <c r="H1037" s="228">
        <f>IFERROR(IF(Comparativo!$E$6="Tabela Não Desonerada",VLOOKUP($C1037,'Orçamento Base'!$D$12:$S$1673,16,FALSE),VLOOKUP($C1037,#REF!,16,FALSE)),0)</f>
        <v>0</v>
      </c>
      <c r="I1037" s="575" t="e">
        <f>IF(Comparativo!$E$6="Tabela Não Desonerada",VLOOKUP($C1037,'Orçamento Base'!$D$12:$S$1673,11,FALSE),VLOOKUP($C1037,#REF!,11,FALSE))</f>
        <v>#N/A</v>
      </c>
      <c r="J1037" s="363">
        <f>IF(Comparativo!$E$6="Tabela Não Desonerada",Encargos!$F$44,Encargos!$D$44)</f>
        <v>1.1122000000000001</v>
      </c>
      <c r="K1037" s="364"/>
      <c r="L1037" s="365" t="e">
        <f t="shared" ref="L1037:L1051" si="96">T1037</f>
        <v>#N/A</v>
      </c>
      <c r="M1037" s="365" t="e">
        <f t="shared" ref="M1037:M1051" si="97">R1037</f>
        <v>#N/A</v>
      </c>
      <c r="N1037" s="376" t="e">
        <f t="shared" ref="N1037:N1051" si="98">P1037</f>
        <v>#N/A</v>
      </c>
      <c r="O1037" s="205" t="e">
        <f>IF(Comparativo!$E$6="Tabela Não Desonerada",VLOOKUP($C1037,'Orçamento Base'!$D$12:$S$1673,13,FALSE),VLOOKUP($C1037,#REF!,13,FALSE))</f>
        <v>#N/A</v>
      </c>
      <c r="P1037" s="205" t="e">
        <f t="shared" ref="P1037:P1051" si="99">O1037/E1037</f>
        <v>#N/A</v>
      </c>
      <c r="Q1037" s="205" t="e">
        <f>IF(Comparativo!$E$6="Tabela Não Desonerada",VLOOKUP($C1037,'Orçamento Base'!$D$12:$S$1673,14,FALSE),VLOOKUP($C1037,#REF!,14,FALSE))</f>
        <v>#N/A</v>
      </c>
      <c r="R1037" s="205" t="e">
        <f t="shared" ref="R1037:R1051" si="100">Q1037/E1037</f>
        <v>#N/A</v>
      </c>
      <c r="S1037" s="205" t="e">
        <f>IF(Comparativo!$E$6="Tabela Não Desonerada",VLOOKUP($C1037,'Orçamento Base'!$D$12:$S$1673,15,FALSE),VLOOKUP($C1037,#REF!,15,FALSE))</f>
        <v>#N/A</v>
      </c>
      <c r="T1037" s="205" t="e">
        <f t="shared" ref="T1037:T1051" si="101">S1037/E1037</f>
        <v>#N/A</v>
      </c>
    </row>
    <row r="1038" spans="1:20" ht="15">
      <c r="A1038" s="203">
        <v>1</v>
      </c>
      <c r="B1038" s="203" t="e">
        <f>'Orçamento-TCE'!B1038</f>
        <v>#N/A</v>
      </c>
      <c r="C1038" s="229">
        <f>'Orçamento-TCE'!C1038</f>
        <v>0</v>
      </c>
      <c r="D1038" s="199" t="e">
        <f>'Orçamento-TCE'!G1038</f>
        <v>#N/A</v>
      </c>
      <c r="E1038" s="204">
        <f>'Orçamento-TCE'!H1038</f>
        <v>0</v>
      </c>
      <c r="F1038" s="230" t="e">
        <f>'Orçamento-TCE'!I1038</f>
        <v>#N/A</v>
      </c>
      <c r="G1038" s="227" t="e">
        <f>IF(Comparativo!$E$6="Tabela Não Desonerada",VLOOKUP($C1038,'Orçamento Base'!$D$12:$S$1673,12,FALSE),VLOOKUP($C1038,#REF!,12,FALSE))</f>
        <v>#N/A</v>
      </c>
      <c r="H1038" s="228">
        <f>IFERROR(IF(Comparativo!$E$6="Tabela Não Desonerada",VLOOKUP($C1038,'Orçamento Base'!$D$12:$S$1673,16,FALSE),VLOOKUP($C1038,#REF!,16,FALSE)),0)</f>
        <v>0</v>
      </c>
      <c r="I1038" s="575" t="e">
        <f>IF(Comparativo!$E$6="Tabela Não Desonerada",VLOOKUP($C1038,'Orçamento Base'!$D$12:$S$1673,11,FALSE),VLOOKUP($C1038,#REF!,11,FALSE))</f>
        <v>#N/A</v>
      </c>
      <c r="J1038" s="363">
        <f>IF(Comparativo!$E$6="Tabela Não Desonerada",Encargos!$F$44,Encargos!$D$44)</f>
        <v>1.1122000000000001</v>
      </c>
      <c r="K1038" s="364"/>
      <c r="L1038" s="365" t="e">
        <f t="shared" si="96"/>
        <v>#N/A</v>
      </c>
      <c r="M1038" s="365" t="e">
        <f t="shared" si="97"/>
        <v>#N/A</v>
      </c>
      <c r="N1038" s="376" t="e">
        <f t="shared" si="98"/>
        <v>#N/A</v>
      </c>
      <c r="O1038" s="205" t="e">
        <f>IF(Comparativo!$E$6="Tabela Não Desonerada",VLOOKUP($C1038,'Orçamento Base'!$D$12:$S$1673,13,FALSE),VLOOKUP($C1038,#REF!,13,FALSE))</f>
        <v>#N/A</v>
      </c>
      <c r="P1038" s="205" t="e">
        <f t="shared" si="99"/>
        <v>#N/A</v>
      </c>
      <c r="Q1038" s="205" t="e">
        <f>IF(Comparativo!$E$6="Tabela Não Desonerada",VLOOKUP($C1038,'Orçamento Base'!$D$12:$S$1673,14,FALSE),VLOOKUP($C1038,#REF!,14,FALSE))</f>
        <v>#N/A</v>
      </c>
      <c r="R1038" s="205" t="e">
        <f t="shared" si="100"/>
        <v>#N/A</v>
      </c>
      <c r="S1038" s="205" t="e">
        <f>IF(Comparativo!$E$6="Tabela Não Desonerada",VLOOKUP($C1038,'Orçamento Base'!$D$12:$S$1673,15,FALSE),VLOOKUP($C1038,#REF!,15,FALSE))</f>
        <v>#N/A</v>
      </c>
      <c r="T1038" s="205" t="e">
        <f t="shared" si="101"/>
        <v>#N/A</v>
      </c>
    </row>
    <row r="1039" spans="1:20" ht="15">
      <c r="A1039" s="203">
        <v>1</v>
      </c>
      <c r="B1039" s="203" t="e">
        <f>'Orçamento-TCE'!B1039</f>
        <v>#N/A</v>
      </c>
      <c r="C1039" s="229">
        <f>'Orçamento-TCE'!C1039</f>
        <v>0</v>
      </c>
      <c r="D1039" s="199" t="e">
        <f>'Orçamento-TCE'!G1039</f>
        <v>#N/A</v>
      </c>
      <c r="E1039" s="204">
        <f>'Orçamento-TCE'!H1039</f>
        <v>0</v>
      </c>
      <c r="F1039" s="230" t="e">
        <f>'Orçamento-TCE'!I1039</f>
        <v>#N/A</v>
      </c>
      <c r="G1039" s="227" t="e">
        <f>IF(Comparativo!$E$6="Tabela Não Desonerada",VLOOKUP($C1039,'Orçamento Base'!$D$12:$S$1673,12,FALSE),VLOOKUP($C1039,#REF!,12,FALSE))</f>
        <v>#N/A</v>
      </c>
      <c r="H1039" s="228">
        <f>IFERROR(IF(Comparativo!$E$6="Tabela Não Desonerada",VLOOKUP($C1039,'Orçamento Base'!$D$12:$S$1673,16,FALSE),VLOOKUP($C1039,#REF!,16,FALSE)),0)</f>
        <v>0</v>
      </c>
      <c r="I1039" s="575" t="e">
        <f>IF(Comparativo!$E$6="Tabela Não Desonerada",VLOOKUP($C1039,'Orçamento Base'!$D$12:$S$1673,11,FALSE),VLOOKUP($C1039,#REF!,11,FALSE))</f>
        <v>#N/A</v>
      </c>
      <c r="J1039" s="363">
        <f>IF(Comparativo!$E$6="Tabela Não Desonerada",Encargos!$F$44,Encargos!$D$44)</f>
        <v>1.1122000000000001</v>
      </c>
      <c r="K1039" s="364"/>
      <c r="L1039" s="365" t="e">
        <f t="shared" si="96"/>
        <v>#N/A</v>
      </c>
      <c r="M1039" s="365" t="e">
        <f t="shared" si="97"/>
        <v>#N/A</v>
      </c>
      <c r="N1039" s="376" t="e">
        <f t="shared" si="98"/>
        <v>#N/A</v>
      </c>
      <c r="O1039" s="205" t="e">
        <f>IF(Comparativo!$E$6="Tabela Não Desonerada",VLOOKUP($C1039,'Orçamento Base'!$D$12:$S$1673,13,FALSE),VLOOKUP($C1039,#REF!,13,FALSE))</f>
        <v>#N/A</v>
      </c>
      <c r="P1039" s="205" t="e">
        <f t="shared" si="99"/>
        <v>#N/A</v>
      </c>
      <c r="Q1039" s="205" t="e">
        <f>IF(Comparativo!$E$6="Tabela Não Desonerada",VLOOKUP($C1039,'Orçamento Base'!$D$12:$S$1673,14,FALSE),VLOOKUP($C1039,#REF!,14,FALSE))</f>
        <v>#N/A</v>
      </c>
      <c r="R1039" s="205" t="e">
        <f t="shared" si="100"/>
        <v>#N/A</v>
      </c>
      <c r="S1039" s="205" t="e">
        <f>IF(Comparativo!$E$6="Tabela Não Desonerada",VLOOKUP($C1039,'Orçamento Base'!$D$12:$S$1673,15,FALSE),VLOOKUP($C1039,#REF!,15,FALSE))</f>
        <v>#N/A</v>
      </c>
      <c r="T1039" s="205" t="e">
        <f t="shared" si="101"/>
        <v>#N/A</v>
      </c>
    </row>
    <row r="1040" spans="1:20" ht="15">
      <c r="A1040" s="203">
        <v>1</v>
      </c>
      <c r="B1040" s="203" t="e">
        <f>'Orçamento-TCE'!B1040</f>
        <v>#N/A</v>
      </c>
      <c r="C1040" s="229">
        <f>'Orçamento-TCE'!C1040</f>
        <v>0</v>
      </c>
      <c r="D1040" s="199" t="e">
        <f>'Orçamento-TCE'!G1040</f>
        <v>#N/A</v>
      </c>
      <c r="E1040" s="204">
        <f>'Orçamento-TCE'!H1040</f>
        <v>0</v>
      </c>
      <c r="F1040" s="230" t="e">
        <f>'Orçamento-TCE'!I1040</f>
        <v>#N/A</v>
      </c>
      <c r="G1040" s="227" t="e">
        <f>IF(Comparativo!$E$6="Tabela Não Desonerada",VLOOKUP($C1040,'Orçamento Base'!$D$12:$S$1673,12,FALSE),VLOOKUP($C1040,#REF!,12,FALSE))</f>
        <v>#N/A</v>
      </c>
      <c r="H1040" s="228">
        <f>IFERROR(IF(Comparativo!$E$6="Tabela Não Desonerada",VLOOKUP($C1040,'Orçamento Base'!$D$12:$S$1673,16,FALSE),VLOOKUP($C1040,#REF!,16,FALSE)),0)</f>
        <v>0</v>
      </c>
      <c r="I1040" s="575" t="e">
        <f>IF(Comparativo!$E$6="Tabela Não Desonerada",VLOOKUP($C1040,'Orçamento Base'!$D$12:$S$1673,11,FALSE),VLOOKUP($C1040,#REF!,11,FALSE))</f>
        <v>#N/A</v>
      </c>
      <c r="J1040" s="363">
        <f>IF(Comparativo!$E$6="Tabela Não Desonerada",Encargos!$F$44,Encargos!$D$44)</f>
        <v>1.1122000000000001</v>
      </c>
      <c r="K1040" s="364"/>
      <c r="L1040" s="365" t="e">
        <f t="shared" si="96"/>
        <v>#N/A</v>
      </c>
      <c r="M1040" s="365" t="e">
        <f t="shared" si="97"/>
        <v>#N/A</v>
      </c>
      <c r="N1040" s="376" t="e">
        <f t="shared" si="98"/>
        <v>#N/A</v>
      </c>
      <c r="O1040" s="205" t="e">
        <f>IF(Comparativo!$E$6="Tabela Não Desonerada",VLOOKUP($C1040,'Orçamento Base'!$D$12:$S$1673,13,FALSE),VLOOKUP($C1040,#REF!,13,FALSE))</f>
        <v>#N/A</v>
      </c>
      <c r="P1040" s="205" t="e">
        <f t="shared" si="99"/>
        <v>#N/A</v>
      </c>
      <c r="Q1040" s="205" t="e">
        <f>IF(Comparativo!$E$6="Tabela Não Desonerada",VLOOKUP($C1040,'Orçamento Base'!$D$12:$S$1673,14,FALSE),VLOOKUP($C1040,#REF!,14,FALSE))</f>
        <v>#N/A</v>
      </c>
      <c r="R1040" s="205" t="e">
        <f t="shared" si="100"/>
        <v>#N/A</v>
      </c>
      <c r="S1040" s="205" t="e">
        <f>IF(Comparativo!$E$6="Tabela Não Desonerada",VLOOKUP($C1040,'Orçamento Base'!$D$12:$S$1673,15,FALSE),VLOOKUP($C1040,#REF!,15,FALSE))</f>
        <v>#N/A</v>
      </c>
      <c r="T1040" s="205" t="e">
        <f t="shared" si="101"/>
        <v>#N/A</v>
      </c>
    </row>
    <row r="1041" spans="1:20" ht="15">
      <c r="A1041" s="203">
        <v>1</v>
      </c>
      <c r="B1041" s="203" t="e">
        <f>'Orçamento-TCE'!B1041</f>
        <v>#N/A</v>
      </c>
      <c r="C1041" s="229">
        <f>'Orçamento-TCE'!C1041</f>
        <v>0</v>
      </c>
      <c r="D1041" s="199" t="e">
        <f>'Orçamento-TCE'!G1041</f>
        <v>#N/A</v>
      </c>
      <c r="E1041" s="204">
        <f>'Orçamento-TCE'!H1041</f>
        <v>0</v>
      </c>
      <c r="F1041" s="230" t="e">
        <f>'Orçamento-TCE'!I1041</f>
        <v>#N/A</v>
      </c>
      <c r="G1041" s="227" t="e">
        <f>IF(Comparativo!$E$6="Tabela Não Desonerada",VLOOKUP($C1041,'Orçamento Base'!$D$12:$S$1673,12,FALSE),VLOOKUP($C1041,#REF!,12,FALSE))</f>
        <v>#N/A</v>
      </c>
      <c r="H1041" s="228">
        <f>IFERROR(IF(Comparativo!$E$6="Tabela Não Desonerada",VLOOKUP($C1041,'Orçamento Base'!$D$12:$S$1673,16,FALSE),VLOOKUP($C1041,#REF!,16,FALSE)),0)</f>
        <v>0</v>
      </c>
      <c r="I1041" s="575" t="e">
        <f>IF(Comparativo!$E$6="Tabela Não Desonerada",VLOOKUP($C1041,'Orçamento Base'!$D$12:$S$1673,11,FALSE),VLOOKUP($C1041,#REF!,11,FALSE))</f>
        <v>#N/A</v>
      </c>
      <c r="J1041" s="363">
        <f>IF(Comparativo!$E$6="Tabela Não Desonerada",Encargos!$F$44,Encargos!$D$44)</f>
        <v>1.1122000000000001</v>
      </c>
      <c r="K1041" s="364"/>
      <c r="L1041" s="365" t="e">
        <f t="shared" si="96"/>
        <v>#N/A</v>
      </c>
      <c r="M1041" s="365" t="e">
        <f t="shared" si="97"/>
        <v>#N/A</v>
      </c>
      <c r="N1041" s="376" t="e">
        <f t="shared" si="98"/>
        <v>#N/A</v>
      </c>
      <c r="O1041" s="205" t="e">
        <f>IF(Comparativo!$E$6="Tabela Não Desonerada",VLOOKUP($C1041,'Orçamento Base'!$D$12:$S$1673,13,FALSE),VLOOKUP($C1041,#REF!,13,FALSE))</f>
        <v>#N/A</v>
      </c>
      <c r="P1041" s="205" t="e">
        <f t="shared" si="99"/>
        <v>#N/A</v>
      </c>
      <c r="Q1041" s="205" t="e">
        <f>IF(Comparativo!$E$6="Tabela Não Desonerada",VLOOKUP($C1041,'Orçamento Base'!$D$12:$S$1673,14,FALSE),VLOOKUP($C1041,#REF!,14,FALSE))</f>
        <v>#N/A</v>
      </c>
      <c r="R1041" s="205" t="e">
        <f t="shared" si="100"/>
        <v>#N/A</v>
      </c>
      <c r="S1041" s="205" t="e">
        <f>IF(Comparativo!$E$6="Tabela Não Desonerada",VLOOKUP($C1041,'Orçamento Base'!$D$12:$S$1673,15,FALSE),VLOOKUP($C1041,#REF!,15,FALSE))</f>
        <v>#N/A</v>
      </c>
      <c r="T1041" s="205" t="e">
        <f t="shared" si="101"/>
        <v>#N/A</v>
      </c>
    </row>
    <row r="1042" spans="1:20" ht="15">
      <c r="A1042" s="203">
        <v>1</v>
      </c>
      <c r="B1042" s="203" t="e">
        <f>'Orçamento-TCE'!B1042</f>
        <v>#N/A</v>
      </c>
      <c r="C1042" s="229">
        <f>'Orçamento-TCE'!C1042</f>
        <v>0</v>
      </c>
      <c r="D1042" s="199" t="e">
        <f>'Orçamento-TCE'!G1042</f>
        <v>#N/A</v>
      </c>
      <c r="E1042" s="204">
        <f>'Orçamento-TCE'!H1042</f>
        <v>0</v>
      </c>
      <c r="F1042" s="230" t="e">
        <f>'Orçamento-TCE'!I1042</f>
        <v>#N/A</v>
      </c>
      <c r="G1042" s="227" t="e">
        <f>IF(Comparativo!$E$6="Tabela Não Desonerada",VLOOKUP($C1042,'Orçamento Base'!$D$12:$S$1673,12,FALSE),VLOOKUP($C1042,#REF!,12,FALSE))</f>
        <v>#N/A</v>
      </c>
      <c r="H1042" s="228">
        <f>IFERROR(IF(Comparativo!$E$6="Tabela Não Desonerada",VLOOKUP($C1042,'Orçamento Base'!$D$12:$S$1673,16,FALSE),VLOOKUP($C1042,#REF!,16,FALSE)),0)</f>
        <v>0</v>
      </c>
      <c r="I1042" s="575" t="e">
        <f>IF(Comparativo!$E$6="Tabela Não Desonerada",VLOOKUP($C1042,'Orçamento Base'!$D$12:$S$1673,11,FALSE),VLOOKUP($C1042,#REF!,11,FALSE))</f>
        <v>#N/A</v>
      </c>
      <c r="J1042" s="363">
        <f>IF(Comparativo!$E$6="Tabela Não Desonerada",Encargos!$F$44,Encargos!$D$44)</f>
        <v>1.1122000000000001</v>
      </c>
      <c r="K1042" s="364"/>
      <c r="L1042" s="365" t="e">
        <f t="shared" si="96"/>
        <v>#N/A</v>
      </c>
      <c r="M1042" s="365" t="e">
        <f t="shared" si="97"/>
        <v>#N/A</v>
      </c>
      <c r="N1042" s="376" t="e">
        <f t="shared" si="98"/>
        <v>#N/A</v>
      </c>
      <c r="O1042" s="205" t="e">
        <f>IF(Comparativo!$E$6="Tabela Não Desonerada",VLOOKUP($C1042,'Orçamento Base'!$D$12:$S$1673,13,FALSE),VLOOKUP($C1042,#REF!,13,FALSE))</f>
        <v>#N/A</v>
      </c>
      <c r="P1042" s="205" t="e">
        <f t="shared" si="99"/>
        <v>#N/A</v>
      </c>
      <c r="Q1042" s="205" t="e">
        <f>IF(Comparativo!$E$6="Tabela Não Desonerada",VLOOKUP($C1042,'Orçamento Base'!$D$12:$S$1673,14,FALSE),VLOOKUP($C1042,#REF!,14,FALSE))</f>
        <v>#N/A</v>
      </c>
      <c r="R1042" s="205" t="e">
        <f t="shared" si="100"/>
        <v>#N/A</v>
      </c>
      <c r="S1042" s="205" t="e">
        <f>IF(Comparativo!$E$6="Tabela Não Desonerada",VLOOKUP($C1042,'Orçamento Base'!$D$12:$S$1673,15,FALSE),VLOOKUP($C1042,#REF!,15,FALSE))</f>
        <v>#N/A</v>
      </c>
      <c r="T1042" s="205" t="e">
        <f t="shared" si="101"/>
        <v>#N/A</v>
      </c>
    </row>
    <row r="1043" spans="1:20" ht="15">
      <c r="A1043" s="203">
        <v>1</v>
      </c>
      <c r="B1043" s="203" t="e">
        <f>'Orçamento-TCE'!B1043</f>
        <v>#N/A</v>
      </c>
      <c r="C1043" s="229">
        <f>'Orçamento-TCE'!C1043</f>
        <v>0</v>
      </c>
      <c r="D1043" s="199" t="e">
        <f>'Orçamento-TCE'!G1043</f>
        <v>#N/A</v>
      </c>
      <c r="E1043" s="204">
        <f>'Orçamento-TCE'!H1043</f>
        <v>0</v>
      </c>
      <c r="F1043" s="230" t="e">
        <f>'Orçamento-TCE'!I1043</f>
        <v>#N/A</v>
      </c>
      <c r="G1043" s="227" t="e">
        <f>IF(Comparativo!$E$6="Tabela Não Desonerada",VLOOKUP($C1043,'Orçamento Base'!$D$12:$S$1673,12,FALSE),VLOOKUP($C1043,#REF!,12,FALSE))</f>
        <v>#N/A</v>
      </c>
      <c r="H1043" s="228">
        <f>IFERROR(IF(Comparativo!$E$6="Tabela Não Desonerada",VLOOKUP($C1043,'Orçamento Base'!$D$12:$S$1673,16,FALSE),VLOOKUP($C1043,#REF!,16,FALSE)),0)</f>
        <v>0</v>
      </c>
      <c r="I1043" s="575" t="e">
        <f>IF(Comparativo!$E$6="Tabela Não Desonerada",VLOOKUP($C1043,'Orçamento Base'!$D$12:$S$1673,11,FALSE),VLOOKUP($C1043,#REF!,11,FALSE))</f>
        <v>#N/A</v>
      </c>
      <c r="J1043" s="363">
        <f>IF(Comparativo!$E$6="Tabela Não Desonerada",Encargos!$F$44,Encargos!$D$44)</f>
        <v>1.1122000000000001</v>
      </c>
      <c r="K1043" s="364"/>
      <c r="L1043" s="365" t="e">
        <f t="shared" si="96"/>
        <v>#N/A</v>
      </c>
      <c r="M1043" s="365" t="e">
        <f t="shared" si="97"/>
        <v>#N/A</v>
      </c>
      <c r="N1043" s="376" t="e">
        <f t="shared" si="98"/>
        <v>#N/A</v>
      </c>
      <c r="O1043" s="205" t="e">
        <f>IF(Comparativo!$E$6="Tabela Não Desonerada",VLOOKUP($C1043,'Orçamento Base'!$D$12:$S$1673,13,FALSE),VLOOKUP($C1043,#REF!,13,FALSE))</f>
        <v>#N/A</v>
      </c>
      <c r="P1043" s="205" t="e">
        <f t="shared" si="99"/>
        <v>#N/A</v>
      </c>
      <c r="Q1043" s="205" t="e">
        <f>IF(Comparativo!$E$6="Tabela Não Desonerada",VLOOKUP($C1043,'Orçamento Base'!$D$12:$S$1673,14,FALSE),VLOOKUP($C1043,#REF!,14,FALSE))</f>
        <v>#N/A</v>
      </c>
      <c r="R1043" s="205" t="e">
        <f t="shared" si="100"/>
        <v>#N/A</v>
      </c>
      <c r="S1043" s="205" t="e">
        <f>IF(Comparativo!$E$6="Tabela Não Desonerada",VLOOKUP($C1043,'Orçamento Base'!$D$12:$S$1673,15,FALSE),VLOOKUP($C1043,#REF!,15,FALSE))</f>
        <v>#N/A</v>
      </c>
      <c r="T1043" s="205" t="e">
        <f t="shared" si="101"/>
        <v>#N/A</v>
      </c>
    </row>
    <row r="1044" spans="1:20" ht="15">
      <c r="A1044" s="203">
        <v>1</v>
      </c>
      <c r="B1044" s="203" t="e">
        <f>'Orçamento-TCE'!B1044</f>
        <v>#N/A</v>
      </c>
      <c r="C1044" s="229">
        <f>'Orçamento-TCE'!C1044</f>
        <v>0</v>
      </c>
      <c r="D1044" s="199" t="e">
        <f>'Orçamento-TCE'!G1044</f>
        <v>#N/A</v>
      </c>
      <c r="E1044" s="204">
        <f>'Orçamento-TCE'!H1044</f>
        <v>0</v>
      </c>
      <c r="F1044" s="230" t="e">
        <f>'Orçamento-TCE'!I1044</f>
        <v>#N/A</v>
      </c>
      <c r="G1044" s="227" t="e">
        <f>IF(Comparativo!$E$6="Tabela Não Desonerada",VLOOKUP($C1044,'Orçamento Base'!$D$12:$S$1673,12,FALSE),VLOOKUP($C1044,#REF!,12,FALSE))</f>
        <v>#N/A</v>
      </c>
      <c r="H1044" s="228">
        <f>IFERROR(IF(Comparativo!$E$6="Tabela Não Desonerada",VLOOKUP($C1044,'Orçamento Base'!$D$12:$S$1673,16,FALSE),VLOOKUP($C1044,#REF!,16,FALSE)),0)</f>
        <v>0</v>
      </c>
      <c r="I1044" s="575" t="e">
        <f>IF(Comparativo!$E$6="Tabela Não Desonerada",VLOOKUP($C1044,'Orçamento Base'!$D$12:$S$1673,11,FALSE),VLOOKUP($C1044,#REF!,11,FALSE))</f>
        <v>#N/A</v>
      </c>
      <c r="J1044" s="363">
        <f>IF(Comparativo!$E$6="Tabela Não Desonerada",Encargos!$F$44,Encargos!$D$44)</f>
        <v>1.1122000000000001</v>
      </c>
      <c r="K1044" s="364"/>
      <c r="L1044" s="365" t="e">
        <f t="shared" si="96"/>
        <v>#N/A</v>
      </c>
      <c r="M1044" s="365" t="e">
        <f t="shared" si="97"/>
        <v>#N/A</v>
      </c>
      <c r="N1044" s="376" t="e">
        <f t="shared" si="98"/>
        <v>#N/A</v>
      </c>
      <c r="O1044" s="205" t="e">
        <f>IF(Comparativo!$E$6="Tabela Não Desonerada",VLOOKUP($C1044,'Orçamento Base'!$D$12:$S$1673,13,FALSE),VLOOKUP($C1044,#REF!,13,FALSE))</f>
        <v>#N/A</v>
      </c>
      <c r="P1044" s="205" t="e">
        <f t="shared" si="99"/>
        <v>#N/A</v>
      </c>
      <c r="Q1044" s="205" t="e">
        <f>IF(Comparativo!$E$6="Tabela Não Desonerada",VLOOKUP($C1044,'Orçamento Base'!$D$12:$S$1673,14,FALSE),VLOOKUP($C1044,#REF!,14,FALSE))</f>
        <v>#N/A</v>
      </c>
      <c r="R1044" s="205" t="e">
        <f t="shared" si="100"/>
        <v>#N/A</v>
      </c>
      <c r="S1044" s="205" t="e">
        <f>IF(Comparativo!$E$6="Tabela Não Desonerada",VLOOKUP($C1044,'Orçamento Base'!$D$12:$S$1673,15,FALSE),VLOOKUP($C1044,#REF!,15,FALSE))</f>
        <v>#N/A</v>
      </c>
      <c r="T1044" s="205" t="e">
        <f t="shared" si="101"/>
        <v>#N/A</v>
      </c>
    </row>
    <row r="1045" spans="1:20" ht="15">
      <c r="A1045" s="203">
        <v>1</v>
      </c>
      <c r="B1045" s="203" t="e">
        <f>'Orçamento-TCE'!B1045</f>
        <v>#N/A</v>
      </c>
      <c r="C1045" s="229">
        <f>'Orçamento-TCE'!C1045</f>
        <v>0</v>
      </c>
      <c r="D1045" s="199" t="e">
        <f>'Orçamento-TCE'!G1045</f>
        <v>#N/A</v>
      </c>
      <c r="E1045" s="204">
        <f>'Orçamento-TCE'!H1045</f>
        <v>0</v>
      </c>
      <c r="F1045" s="230" t="e">
        <f>'Orçamento-TCE'!I1045</f>
        <v>#N/A</v>
      </c>
      <c r="G1045" s="227" t="e">
        <f>IF(Comparativo!$E$6="Tabela Não Desonerada",VLOOKUP($C1045,'Orçamento Base'!$D$12:$S$1673,12,FALSE),VLOOKUP($C1045,#REF!,12,FALSE))</f>
        <v>#N/A</v>
      </c>
      <c r="H1045" s="228">
        <f>IFERROR(IF(Comparativo!$E$6="Tabela Não Desonerada",VLOOKUP($C1045,'Orçamento Base'!$D$12:$S$1673,16,FALSE),VLOOKUP($C1045,#REF!,16,FALSE)),0)</f>
        <v>0</v>
      </c>
      <c r="I1045" s="575" t="e">
        <f>IF(Comparativo!$E$6="Tabela Não Desonerada",VLOOKUP($C1045,'Orçamento Base'!$D$12:$S$1673,11,FALSE),VLOOKUP($C1045,#REF!,11,FALSE))</f>
        <v>#N/A</v>
      </c>
      <c r="J1045" s="363">
        <f>IF(Comparativo!$E$6="Tabela Não Desonerada",Encargos!$F$44,Encargos!$D$44)</f>
        <v>1.1122000000000001</v>
      </c>
      <c r="K1045" s="364"/>
      <c r="L1045" s="365" t="e">
        <f t="shared" si="96"/>
        <v>#N/A</v>
      </c>
      <c r="M1045" s="365" t="e">
        <f t="shared" si="97"/>
        <v>#N/A</v>
      </c>
      <c r="N1045" s="376" t="e">
        <f t="shared" si="98"/>
        <v>#N/A</v>
      </c>
      <c r="O1045" s="205" t="e">
        <f>IF(Comparativo!$E$6="Tabela Não Desonerada",VLOOKUP($C1045,'Orçamento Base'!$D$12:$S$1673,13,FALSE),VLOOKUP($C1045,#REF!,13,FALSE))</f>
        <v>#N/A</v>
      </c>
      <c r="P1045" s="205" t="e">
        <f t="shared" si="99"/>
        <v>#N/A</v>
      </c>
      <c r="Q1045" s="205" t="e">
        <f>IF(Comparativo!$E$6="Tabela Não Desonerada",VLOOKUP($C1045,'Orçamento Base'!$D$12:$S$1673,14,FALSE),VLOOKUP($C1045,#REF!,14,FALSE))</f>
        <v>#N/A</v>
      </c>
      <c r="R1045" s="205" t="e">
        <f t="shared" si="100"/>
        <v>#N/A</v>
      </c>
      <c r="S1045" s="205" t="e">
        <f>IF(Comparativo!$E$6="Tabela Não Desonerada",VLOOKUP($C1045,'Orçamento Base'!$D$12:$S$1673,15,FALSE),VLOOKUP($C1045,#REF!,15,FALSE))</f>
        <v>#N/A</v>
      </c>
      <c r="T1045" s="205" t="e">
        <f t="shared" si="101"/>
        <v>#N/A</v>
      </c>
    </row>
    <row r="1046" spans="1:20" ht="15">
      <c r="A1046" s="203">
        <v>1</v>
      </c>
      <c r="B1046" s="203" t="e">
        <f>'Orçamento-TCE'!B1046</f>
        <v>#N/A</v>
      </c>
      <c r="C1046" s="229">
        <f>'Orçamento-TCE'!C1046</f>
        <v>0</v>
      </c>
      <c r="D1046" s="199" t="e">
        <f>'Orçamento-TCE'!G1046</f>
        <v>#N/A</v>
      </c>
      <c r="E1046" s="204">
        <f>'Orçamento-TCE'!H1046</f>
        <v>0</v>
      </c>
      <c r="F1046" s="230" t="e">
        <f>'Orçamento-TCE'!I1046</f>
        <v>#N/A</v>
      </c>
      <c r="G1046" s="227" t="e">
        <f>IF(Comparativo!$E$6="Tabela Não Desonerada",VLOOKUP($C1046,'Orçamento Base'!$D$12:$S$1673,12,FALSE),VLOOKUP($C1046,#REF!,12,FALSE))</f>
        <v>#N/A</v>
      </c>
      <c r="H1046" s="228">
        <f>IFERROR(IF(Comparativo!$E$6="Tabela Não Desonerada",VLOOKUP($C1046,'Orçamento Base'!$D$12:$S$1673,16,FALSE),VLOOKUP($C1046,#REF!,16,FALSE)),0)</f>
        <v>0</v>
      </c>
      <c r="I1046" s="575" t="e">
        <f>IF(Comparativo!$E$6="Tabela Não Desonerada",VLOOKUP($C1046,'Orçamento Base'!$D$12:$S$1673,11,FALSE),VLOOKUP($C1046,#REF!,11,FALSE))</f>
        <v>#N/A</v>
      </c>
      <c r="J1046" s="363">
        <f>IF(Comparativo!$E$6="Tabela Não Desonerada",Encargos!$F$44,Encargos!$D$44)</f>
        <v>1.1122000000000001</v>
      </c>
      <c r="K1046" s="364"/>
      <c r="L1046" s="365" t="e">
        <f t="shared" si="96"/>
        <v>#N/A</v>
      </c>
      <c r="M1046" s="365" t="e">
        <f t="shared" si="97"/>
        <v>#N/A</v>
      </c>
      <c r="N1046" s="376" t="e">
        <f t="shared" si="98"/>
        <v>#N/A</v>
      </c>
      <c r="O1046" s="205" t="e">
        <f>IF(Comparativo!$E$6="Tabela Não Desonerada",VLOOKUP($C1046,'Orçamento Base'!$D$12:$S$1673,13,FALSE),VLOOKUP($C1046,#REF!,13,FALSE))</f>
        <v>#N/A</v>
      </c>
      <c r="P1046" s="205" t="e">
        <f t="shared" si="99"/>
        <v>#N/A</v>
      </c>
      <c r="Q1046" s="205" t="e">
        <f>IF(Comparativo!$E$6="Tabela Não Desonerada",VLOOKUP($C1046,'Orçamento Base'!$D$12:$S$1673,14,FALSE),VLOOKUP($C1046,#REF!,14,FALSE))</f>
        <v>#N/A</v>
      </c>
      <c r="R1046" s="205" t="e">
        <f t="shared" si="100"/>
        <v>#N/A</v>
      </c>
      <c r="S1046" s="205" t="e">
        <f>IF(Comparativo!$E$6="Tabela Não Desonerada",VLOOKUP($C1046,'Orçamento Base'!$D$12:$S$1673,15,FALSE),VLOOKUP($C1046,#REF!,15,FALSE))</f>
        <v>#N/A</v>
      </c>
      <c r="T1046" s="205" t="e">
        <f t="shared" si="101"/>
        <v>#N/A</v>
      </c>
    </row>
    <row r="1047" spans="1:20" ht="15">
      <c r="A1047" s="203">
        <v>1</v>
      </c>
      <c r="B1047" s="203" t="e">
        <f>'Orçamento-TCE'!B1047</f>
        <v>#N/A</v>
      </c>
      <c r="C1047" s="229">
        <f>'Orçamento-TCE'!C1047</f>
        <v>0</v>
      </c>
      <c r="D1047" s="199" t="e">
        <f>'Orçamento-TCE'!G1047</f>
        <v>#N/A</v>
      </c>
      <c r="E1047" s="204">
        <f>'Orçamento-TCE'!H1047</f>
        <v>0</v>
      </c>
      <c r="F1047" s="230" t="e">
        <f>'Orçamento-TCE'!I1047</f>
        <v>#N/A</v>
      </c>
      <c r="G1047" s="227" t="e">
        <f>IF(Comparativo!$E$6="Tabela Não Desonerada",VLOOKUP($C1047,'Orçamento Base'!$D$12:$S$1673,12,FALSE),VLOOKUP($C1047,#REF!,12,FALSE))</f>
        <v>#N/A</v>
      </c>
      <c r="H1047" s="228">
        <f>IFERROR(IF(Comparativo!$E$6="Tabela Não Desonerada",VLOOKUP($C1047,'Orçamento Base'!$D$12:$S$1673,16,FALSE),VLOOKUP($C1047,#REF!,16,FALSE)),0)</f>
        <v>0</v>
      </c>
      <c r="I1047" s="575" t="e">
        <f>IF(Comparativo!$E$6="Tabela Não Desonerada",VLOOKUP($C1047,'Orçamento Base'!$D$12:$S$1673,11,FALSE),VLOOKUP($C1047,#REF!,11,FALSE))</f>
        <v>#N/A</v>
      </c>
      <c r="J1047" s="363">
        <f>IF(Comparativo!$E$6="Tabela Não Desonerada",Encargos!$F$44,Encargos!$D$44)</f>
        <v>1.1122000000000001</v>
      </c>
      <c r="K1047" s="364"/>
      <c r="L1047" s="365" t="e">
        <f t="shared" si="96"/>
        <v>#N/A</v>
      </c>
      <c r="M1047" s="365" t="e">
        <f t="shared" si="97"/>
        <v>#N/A</v>
      </c>
      <c r="N1047" s="376" t="e">
        <f t="shared" si="98"/>
        <v>#N/A</v>
      </c>
      <c r="O1047" s="205" t="e">
        <f>IF(Comparativo!$E$6="Tabela Não Desonerada",VLOOKUP($C1047,'Orçamento Base'!$D$12:$S$1673,13,FALSE),VLOOKUP($C1047,#REF!,13,FALSE))</f>
        <v>#N/A</v>
      </c>
      <c r="P1047" s="205" t="e">
        <f t="shared" si="99"/>
        <v>#N/A</v>
      </c>
      <c r="Q1047" s="205" t="e">
        <f>IF(Comparativo!$E$6="Tabela Não Desonerada",VLOOKUP($C1047,'Orçamento Base'!$D$12:$S$1673,14,FALSE),VLOOKUP($C1047,#REF!,14,FALSE))</f>
        <v>#N/A</v>
      </c>
      <c r="R1047" s="205" t="e">
        <f t="shared" si="100"/>
        <v>#N/A</v>
      </c>
      <c r="S1047" s="205" t="e">
        <f>IF(Comparativo!$E$6="Tabela Não Desonerada",VLOOKUP($C1047,'Orçamento Base'!$D$12:$S$1673,15,FALSE),VLOOKUP($C1047,#REF!,15,FALSE))</f>
        <v>#N/A</v>
      </c>
      <c r="T1047" s="205" t="e">
        <f t="shared" si="101"/>
        <v>#N/A</v>
      </c>
    </row>
    <row r="1048" spans="1:20" ht="15">
      <c r="A1048" s="203">
        <v>1</v>
      </c>
      <c r="B1048" s="203" t="e">
        <f>'Orçamento-TCE'!B1048</f>
        <v>#N/A</v>
      </c>
      <c r="C1048" s="229">
        <f>'Orçamento-TCE'!C1048</f>
        <v>0</v>
      </c>
      <c r="D1048" s="199" t="e">
        <f>'Orçamento-TCE'!G1048</f>
        <v>#N/A</v>
      </c>
      <c r="E1048" s="204">
        <f>'Orçamento-TCE'!H1048</f>
        <v>0</v>
      </c>
      <c r="F1048" s="230" t="e">
        <f>'Orçamento-TCE'!I1048</f>
        <v>#N/A</v>
      </c>
      <c r="G1048" s="227" t="e">
        <f>IF(Comparativo!$E$6="Tabela Não Desonerada",VLOOKUP($C1048,'Orçamento Base'!$D$12:$S$1673,12,FALSE),VLOOKUP($C1048,#REF!,12,FALSE))</f>
        <v>#N/A</v>
      </c>
      <c r="H1048" s="228">
        <f>IFERROR(IF(Comparativo!$E$6="Tabela Não Desonerada",VLOOKUP($C1048,'Orçamento Base'!$D$12:$S$1673,16,FALSE),VLOOKUP($C1048,#REF!,16,FALSE)),0)</f>
        <v>0</v>
      </c>
      <c r="I1048" s="575" t="e">
        <f>IF(Comparativo!$E$6="Tabela Não Desonerada",VLOOKUP($C1048,'Orçamento Base'!$D$12:$S$1673,11,FALSE),VLOOKUP($C1048,#REF!,11,FALSE))</f>
        <v>#N/A</v>
      </c>
      <c r="J1048" s="363">
        <f>IF(Comparativo!$E$6="Tabela Não Desonerada",Encargos!$F$44,Encargos!$D$44)</f>
        <v>1.1122000000000001</v>
      </c>
      <c r="K1048" s="364"/>
      <c r="L1048" s="365" t="e">
        <f t="shared" si="96"/>
        <v>#N/A</v>
      </c>
      <c r="M1048" s="365" t="e">
        <f t="shared" si="97"/>
        <v>#N/A</v>
      </c>
      <c r="N1048" s="376" t="e">
        <f t="shared" si="98"/>
        <v>#N/A</v>
      </c>
      <c r="O1048" s="205" t="e">
        <f>IF(Comparativo!$E$6="Tabela Não Desonerada",VLOOKUP($C1048,'Orçamento Base'!$D$12:$S$1673,13,FALSE),VLOOKUP($C1048,#REF!,13,FALSE))</f>
        <v>#N/A</v>
      </c>
      <c r="P1048" s="205" t="e">
        <f t="shared" si="99"/>
        <v>#N/A</v>
      </c>
      <c r="Q1048" s="205" t="e">
        <f>IF(Comparativo!$E$6="Tabela Não Desonerada",VLOOKUP($C1048,'Orçamento Base'!$D$12:$S$1673,14,FALSE),VLOOKUP($C1048,#REF!,14,FALSE))</f>
        <v>#N/A</v>
      </c>
      <c r="R1048" s="205" t="e">
        <f t="shared" si="100"/>
        <v>#N/A</v>
      </c>
      <c r="S1048" s="205" t="e">
        <f>IF(Comparativo!$E$6="Tabela Não Desonerada",VLOOKUP($C1048,'Orçamento Base'!$D$12:$S$1673,15,FALSE),VLOOKUP($C1048,#REF!,15,FALSE))</f>
        <v>#N/A</v>
      </c>
      <c r="T1048" s="205" t="e">
        <f t="shared" si="101"/>
        <v>#N/A</v>
      </c>
    </row>
    <row r="1049" spans="1:20" ht="15">
      <c r="A1049" s="203">
        <v>1</v>
      </c>
      <c r="B1049" s="203" t="e">
        <f>'Orçamento-TCE'!B1049</f>
        <v>#N/A</v>
      </c>
      <c r="C1049" s="229">
        <f>'Orçamento-TCE'!C1049</f>
        <v>0</v>
      </c>
      <c r="D1049" s="199" t="e">
        <f>'Orçamento-TCE'!G1049</f>
        <v>#N/A</v>
      </c>
      <c r="E1049" s="204">
        <f>'Orçamento-TCE'!H1049</f>
        <v>0</v>
      </c>
      <c r="F1049" s="230" t="e">
        <f>'Orçamento-TCE'!I1049</f>
        <v>#N/A</v>
      </c>
      <c r="G1049" s="227" t="e">
        <f>IF(Comparativo!$E$6="Tabela Não Desonerada",VLOOKUP($C1049,'Orçamento Base'!$D$12:$S$1673,12,FALSE),VLOOKUP($C1049,#REF!,12,FALSE))</f>
        <v>#N/A</v>
      </c>
      <c r="H1049" s="228">
        <f>IFERROR(IF(Comparativo!$E$6="Tabela Não Desonerada",VLOOKUP($C1049,'Orçamento Base'!$D$12:$S$1673,16,FALSE),VLOOKUP($C1049,#REF!,16,FALSE)),0)</f>
        <v>0</v>
      </c>
      <c r="I1049" s="575" t="e">
        <f>IF(Comparativo!$E$6="Tabela Não Desonerada",VLOOKUP($C1049,'Orçamento Base'!$D$12:$S$1673,11,FALSE),VLOOKUP($C1049,#REF!,11,FALSE))</f>
        <v>#N/A</v>
      </c>
      <c r="J1049" s="363">
        <f>IF(Comparativo!$E$6="Tabela Não Desonerada",Encargos!$F$44,Encargos!$D$44)</f>
        <v>1.1122000000000001</v>
      </c>
      <c r="K1049" s="364"/>
      <c r="L1049" s="365" t="e">
        <f t="shared" si="96"/>
        <v>#N/A</v>
      </c>
      <c r="M1049" s="365" t="e">
        <f t="shared" si="97"/>
        <v>#N/A</v>
      </c>
      <c r="N1049" s="376" t="e">
        <f t="shared" si="98"/>
        <v>#N/A</v>
      </c>
      <c r="O1049" s="205" t="e">
        <f>IF(Comparativo!$E$6="Tabela Não Desonerada",VLOOKUP($C1049,'Orçamento Base'!$D$12:$S$1673,13,FALSE),VLOOKUP($C1049,#REF!,13,FALSE))</f>
        <v>#N/A</v>
      </c>
      <c r="P1049" s="205" t="e">
        <f t="shared" si="99"/>
        <v>#N/A</v>
      </c>
      <c r="Q1049" s="205" t="e">
        <f>IF(Comparativo!$E$6="Tabela Não Desonerada",VLOOKUP($C1049,'Orçamento Base'!$D$12:$S$1673,14,FALSE),VLOOKUP($C1049,#REF!,14,FALSE))</f>
        <v>#N/A</v>
      </c>
      <c r="R1049" s="205" t="e">
        <f t="shared" si="100"/>
        <v>#N/A</v>
      </c>
      <c r="S1049" s="205" t="e">
        <f>IF(Comparativo!$E$6="Tabela Não Desonerada",VLOOKUP($C1049,'Orçamento Base'!$D$12:$S$1673,15,FALSE),VLOOKUP($C1049,#REF!,15,FALSE))</f>
        <v>#N/A</v>
      </c>
      <c r="T1049" s="205" t="e">
        <f t="shared" si="101"/>
        <v>#N/A</v>
      </c>
    </row>
    <row r="1050" spans="1:20" ht="15">
      <c r="A1050" s="203">
        <v>1</v>
      </c>
      <c r="B1050" s="203" t="e">
        <f>'Orçamento-TCE'!B1050</f>
        <v>#N/A</v>
      </c>
      <c r="C1050" s="229">
        <f>'Orçamento-TCE'!C1050</f>
        <v>0</v>
      </c>
      <c r="D1050" s="199" t="e">
        <f>'Orçamento-TCE'!G1050</f>
        <v>#N/A</v>
      </c>
      <c r="E1050" s="204">
        <f>'Orçamento-TCE'!H1050</f>
        <v>0</v>
      </c>
      <c r="F1050" s="230" t="e">
        <f>'Orçamento-TCE'!I1050</f>
        <v>#N/A</v>
      </c>
      <c r="G1050" s="227" t="e">
        <f>IF(Comparativo!$E$6="Tabela Não Desonerada",VLOOKUP($C1050,'Orçamento Base'!$D$12:$S$1673,12,FALSE),VLOOKUP($C1050,#REF!,12,FALSE))</f>
        <v>#N/A</v>
      </c>
      <c r="H1050" s="228">
        <f>IFERROR(IF(Comparativo!$E$6="Tabela Não Desonerada",VLOOKUP($C1050,'Orçamento Base'!$D$12:$S$1673,16,FALSE),VLOOKUP($C1050,#REF!,16,FALSE)),0)</f>
        <v>0</v>
      </c>
      <c r="I1050" s="575" t="e">
        <f>IF(Comparativo!$E$6="Tabela Não Desonerada",VLOOKUP($C1050,'Orçamento Base'!$D$12:$S$1673,11,FALSE),VLOOKUP($C1050,#REF!,11,FALSE))</f>
        <v>#N/A</v>
      </c>
      <c r="J1050" s="363">
        <f>IF(Comparativo!$E$6="Tabela Não Desonerada",Encargos!$F$44,Encargos!$D$44)</f>
        <v>1.1122000000000001</v>
      </c>
      <c r="K1050" s="364"/>
      <c r="L1050" s="365" t="e">
        <f t="shared" si="96"/>
        <v>#N/A</v>
      </c>
      <c r="M1050" s="365" t="e">
        <f t="shared" si="97"/>
        <v>#N/A</v>
      </c>
      <c r="N1050" s="376" t="e">
        <f t="shared" si="98"/>
        <v>#N/A</v>
      </c>
      <c r="O1050" s="205" t="e">
        <f>IF(Comparativo!$E$6="Tabela Não Desonerada",VLOOKUP($C1050,'Orçamento Base'!$D$12:$S$1673,13,FALSE),VLOOKUP($C1050,#REF!,13,FALSE))</f>
        <v>#N/A</v>
      </c>
      <c r="P1050" s="205" t="e">
        <f t="shared" si="99"/>
        <v>#N/A</v>
      </c>
      <c r="Q1050" s="205" t="e">
        <f>IF(Comparativo!$E$6="Tabela Não Desonerada",VLOOKUP($C1050,'Orçamento Base'!$D$12:$S$1673,14,FALSE),VLOOKUP($C1050,#REF!,14,FALSE))</f>
        <v>#N/A</v>
      </c>
      <c r="R1050" s="205" t="e">
        <f t="shared" si="100"/>
        <v>#N/A</v>
      </c>
      <c r="S1050" s="205" t="e">
        <f>IF(Comparativo!$E$6="Tabela Não Desonerada",VLOOKUP($C1050,'Orçamento Base'!$D$12:$S$1673,15,FALSE),VLOOKUP($C1050,#REF!,15,FALSE))</f>
        <v>#N/A</v>
      </c>
      <c r="T1050" s="205" t="e">
        <f t="shared" si="101"/>
        <v>#N/A</v>
      </c>
    </row>
    <row r="1051" spans="1:20" ht="15">
      <c r="A1051" s="203">
        <v>1</v>
      </c>
      <c r="B1051" s="203" t="e">
        <f>'Orçamento-TCE'!B1051</f>
        <v>#N/A</v>
      </c>
      <c r="C1051" s="229">
        <f>'Orçamento-TCE'!C1051</f>
        <v>0</v>
      </c>
      <c r="D1051" s="199" t="e">
        <f>'Orçamento-TCE'!G1051</f>
        <v>#N/A</v>
      </c>
      <c r="E1051" s="204">
        <f>'Orçamento-TCE'!H1051</f>
        <v>0</v>
      </c>
      <c r="F1051" s="230" t="e">
        <f>'Orçamento-TCE'!I1051</f>
        <v>#N/A</v>
      </c>
      <c r="G1051" s="227" t="e">
        <f>IF(Comparativo!$E$6="Tabela Não Desonerada",VLOOKUP($C1051,'Orçamento Base'!$D$12:$S$1673,12,FALSE),VLOOKUP($C1051,#REF!,12,FALSE))</f>
        <v>#N/A</v>
      </c>
      <c r="H1051" s="228">
        <f>IFERROR(IF(Comparativo!$E$6="Tabela Não Desonerada",VLOOKUP($C1051,'Orçamento Base'!$D$12:$S$1673,16,FALSE),VLOOKUP($C1051,#REF!,16,FALSE)),0)</f>
        <v>0</v>
      </c>
      <c r="I1051" s="575" t="e">
        <f>IF(Comparativo!$E$6="Tabela Não Desonerada",VLOOKUP($C1051,'Orçamento Base'!$D$12:$S$1673,11,FALSE),VLOOKUP($C1051,#REF!,11,FALSE))</f>
        <v>#N/A</v>
      </c>
      <c r="J1051" s="363">
        <f>IF(Comparativo!$E$6="Tabela Não Desonerada",Encargos!$F$44,Encargos!$D$44)</f>
        <v>1.1122000000000001</v>
      </c>
      <c r="K1051" s="364"/>
      <c r="L1051" s="365" t="e">
        <f t="shared" si="96"/>
        <v>#N/A</v>
      </c>
      <c r="M1051" s="365" t="e">
        <f t="shared" si="97"/>
        <v>#N/A</v>
      </c>
      <c r="N1051" s="376" t="e">
        <f t="shared" si="98"/>
        <v>#N/A</v>
      </c>
      <c r="O1051" s="205" t="e">
        <f>IF(Comparativo!$E$6="Tabela Não Desonerada",VLOOKUP($C1051,'Orçamento Base'!$D$12:$S$1673,13,FALSE),VLOOKUP($C1051,#REF!,13,FALSE))</f>
        <v>#N/A</v>
      </c>
      <c r="P1051" s="205" t="e">
        <f t="shared" si="99"/>
        <v>#N/A</v>
      </c>
      <c r="Q1051" s="205" t="e">
        <f>IF(Comparativo!$E$6="Tabela Não Desonerada",VLOOKUP($C1051,'Orçamento Base'!$D$12:$S$1673,14,FALSE),VLOOKUP($C1051,#REF!,14,FALSE))</f>
        <v>#N/A</v>
      </c>
      <c r="R1051" s="205" t="e">
        <f t="shared" si="100"/>
        <v>#N/A</v>
      </c>
      <c r="S1051" s="205" t="e">
        <f>IF(Comparativo!$E$6="Tabela Não Desonerada",VLOOKUP($C1051,'Orçamento Base'!$D$12:$S$1673,15,FALSE),VLOOKUP($C1051,#REF!,15,FALSE))</f>
        <v>#N/A</v>
      </c>
      <c r="T1051" s="205" t="e">
        <f t="shared" si="101"/>
        <v>#N/A</v>
      </c>
    </row>
    <row r="1052" spans="1:20" ht="15">
      <c r="A1052" s="203">
        <v>1</v>
      </c>
      <c r="B1052" s="203" t="e">
        <f>'Orçamento-TCE'!B1052</f>
        <v>#N/A</v>
      </c>
      <c r="C1052" s="229">
        <f>'Orçamento-TCE'!C1052</f>
        <v>0</v>
      </c>
      <c r="D1052" s="199" t="e">
        <f>'Orçamento-TCE'!G1052</f>
        <v>#N/A</v>
      </c>
      <c r="E1052" s="204">
        <f>'Orçamento-TCE'!H1052</f>
        <v>0</v>
      </c>
      <c r="F1052" s="230" t="e">
        <f>'Orçamento-TCE'!I1052</f>
        <v>#N/A</v>
      </c>
      <c r="G1052" s="227" t="e">
        <f>IF(Comparativo!$E$6="Tabela Não Desonerada",VLOOKUP($C1052,'Orçamento Base'!$D$12:$S$1673,12,FALSE),VLOOKUP($C1052,#REF!,12,FALSE))</f>
        <v>#N/A</v>
      </c>
      <c r="H1052" s="228">
        <f>IFERROR(IF(Comparativo!$E$6="Tabela Não Desonerada",VLOOKUP($C1052,'Orçamento Base'!$D$12:$S$1673,16,FALSE),VLOOKUP($C1052,#REF!,16,FALSE)),0)</f>
        <v>0</v>
      </c>
      <c r="I1052" s="575" t="e">
        <f>IF(Comparativo!$E$6="Tabela Não Desonerada",VLOOKUP($C1052,'Orçamento Base'!$D$12:$S$1673,11,FALSE),VLOOKUP($C1052,#REF!,11,FALSE))</f>
        <v>#N/A</v>
      </c>
      <c r="J1052" s="363">
        <f>IF(Comparativo!$E$6="Tabela Não Desonerada",Encargos!$F$44,Encargos!$D$44)</f>
        <v>1.1122000000000001</v>
      </c>
      <c r="K1052" s="364"/>
      <c r="L1052" s="365" t="e">
        <f t="shared" ref="L1052:L1115" si="102">T1052</f>
        <v>#N/A</v>
      </c>
      <c r="M1052" s="365" t="e">
        <f t="shared" ref="M1052:M1115" si="103">R1052</f>
        <v>#N/A</v>
      </c>
      <c r="N1052" s="376" t="e">
        <f t="shared" ref="N1052:N1115" si="104">P1052</f>
        <v>#N/A</v>
      </c>
      <c r="O1052" s="205" t="e">
        <f>IF(Comparativo!$E$6="Tabela Não Desonerada",VLOOKUP($C1052,'Orçamento Base'!$D$12:$S$1673,13,FALSE),VLOOKUP($C1052,#REF!,13,FALSE))</f>
        <v>#N/A</v>
      </c>
      <c r="P1052" s="205" t="e">
        <f t="shared" ref="P1052:P1115" si="105">O1052/E1052</f>
        <v>#N/A</v>
      </c>
      <c r="Q1052" s="205" t="e">
        <f>IF(Comparativo!$E$6="Tabela Não Desonerada",VLOOKUP($C1052,'Orçamento Base'!$D$12:$S$1673,14,FALSE),VLOOKUP($C1052,#REF!,14,FALSE))</f>
        <v>#N/A</v>
      </c>
      <c r="R1052" s="205" t="e">
        <f t="shared" ref="R1052:R1115" si="106">Q1052/E1052</f>
        <v>#N/A</v>
      </c>
      <c r="S1052" s="205" t="e">
        <f>IF(Comparativo!$E$6="Tabela Não Desonerada",VLOOKUP($C1052,'Orçamento Base'!$D$12:$S$1673,15,FALSE),VLOOKUP($C1052,#REF!,15,FALSE))</f>
        <v>#N/A</v>
      </c>
      <c r="T1052" s="205" t="e">
        <f t="shared" ref="T1052:T1115" si="107">S1052/E1052</f>
        <v>#N/A</v>
      </c>
    </row>
    <row r="1053" spans="1:20" ht="15">
      <c r="A1053" s="203">
        <v>1</v>
      </c>
      <c r="B1053" s="203" t="e">
        <f>'Orçamento-TCE'!B1053</f>
        <v>#N/A</v>
      </c>
      <c r="C1053" s="229">
        <f>'Orçamento-TCE'!C1053</f>
        <v>0</v>
      </c>
      <c r="D1053" s="199" t="e">
        <f>'Orçamento-TCE'!G1053</f>
        <v>#N/A</v>
      </c>
      <c r="E1053" s="204">
        <f>'Orçamento-TCE'!H1053</f>
        <v>0</v>
      </c>
      <c r="F1053" s="230" t="e">
        <f>'Orçamento-TCE'!I1053</f>
        <v>#N/A</v>
      </c>
      <c r="G1053" s="227" t="e">
        <f>IF(Comparativo!$E$6="Tabela Não Desonerada",VLOOKUP($C1053,'Orçamento Base'!$D$12:$S$1673,12,FALSE),VLOOKUP($C1053,#REF!,12,FALSE))</f>
        <v>#N/A</v>
      </c>
      <c r="H1053" s="228">
        <f>IFERROR(IF(Comparativo!$E$6="Tabela Não Desonerada",VLOOKUP($C1053,'Orçamento Base'!$D$12:$S$1673,16,FALSE),VLOOKUP($C1053,#REF!,16,FALSE)),0)</f>
        <v>0</v>
      </c>
      <c r="I1053" s="575" t="e">
        <f>IF(Comparativo!$E$6="Tabela Não Desonerada",VLOOKUP($C1053,'Orçamento Base'!$D$12:$S$1673,11,FALSE),VLOOKUP($C1053,#REF!,11,FALSE))</f>
        <v>#N/A</v>
      </c>
      <c r="J1053" s="363">
        <f>IF(Comparativo!$E$6="Tabela Não Desonerada",Encargos!$F$44,Encargos!$D$44)</f>
        <v>1.1122000000000001</v>
      </c>
      <c r="K1053" s="364"/>
      <c r="L1053" s="365" t="e">
        <f t="shared" si="102"/>
        <v>#N/A</v>
      </c>
      <c r="M1053" s="365" t="e">
        <f t="shared" si="103"/>
        <v>#N/A</v>
      </c>
      <c r="N1053" s="376" t="e">
        <f t="shared" si="104"/>
        <v>#N/A</v>
      </c>
      <c r="O1053" s="205" t="e">
        <f>IF(Comparativo!$E$6="Tabela Não Desonerada",VLOOKUP($C1053,'Orçamento Base'!$D$12:$S$1673,13,FALSE),VLOOKUP($C1053,#REF!,13,FALSE))</f>
        <v>#N/A</v>
      </c>
      <c r="P1053" s="205" t="e">
        <f t="shared" si="105"/>
        <v>#N/A</v>
      </c>
      <c r="Q1053" s="205" t="e">
        <f>IF(Comparativo!$E$6="Tabela Não Desonerada",VLOOKUP($C1053,'Orçamento Base'!$D$12:$S$1673,14,FALSE),VLOOKUP($C1053,#REF!,14,FALSE))</f>
        <v>#N/A</v>
      </c>
      <c r="R1053" s="205" t="e">
        <f t="shared" si="106"/>
        <v>#N/A</v>
      </c>
      <c r="S1053" s="205" t="e">
        <f>IF(Comparativo!$E$6="Tabela Não Desonerada",VLOOKUP($C1053,'Orçamento Base'!$D$12:$S$1673,15,FALSE),VLOOKUP($C1053,#REF!,15,FALSE))</f>
        <v>#N/A</v>
      </c>
      <c r="T1053" s="205" t="e">
        <f t="shared" si="107"/>
        <v>#N/A</v>
      </c>
    </row>
    <row r="1054" spans="1:20" ht="15">
      <c r="A1054" s="203">
        <v>1</v>
      </c>
      <c r="B1054" s="203" t="e">
        <f>'Orçamento-TCE'!B1054</f>
        <v>#N/A</v>
      </c>
      <c r="C1054" s="229">
        <f>'Orçamento-TCE'!C1054</f>
        <v>0</v>
      </c>
      <c r="D1054" s="199" t="e">
        <f>'Orçamento-TCE'!G1054</f>
        <v>#N/A</v>
      </c>
      <c r="E1054" s="204">
        <f>'Orçamento-TCE'!H1054</f>
        <v>0</v>
      </c>
      <c r="F1054" s="230" t="e">
        <f>'Orçamento-TCE'!I1054</f>
        <v>#N/A</v>
      </c>
      <c r="G1054" s="227" t="e">
        <f>IF(Comparativo!$E$6="Tabela Não Desonerada",VLOOKUP($C1054,'Orçamento Base'!$D$12:$S$1673,12,FALSE),VLOOKUP($C1054,#REF!,12,FALSE))</f>
        <v>#N/A</v>
      </c>
      <c r="H1054" s="228">
        <f>IFERROR(IF(Comparativo!$E$6="Tabela Não Desonerada",VLOOKUP($C1054,'Orçamento Base'!$D$12:$S$1673,16,FALSE),VLOOKUP($C1054,#REF!,16,FALSE)),0)</f>
        <v>0</v>
      </c>
      <c r="I1054" s="575" t="e">
        <f>IF(Comparativo!$E$6="Tabela Não Desonerada",VLOOKUP($C1054,'Orçamento Base'!$D$12:$S$1673,11,FALSE),VLOOKUP($C1054,#REF!,11,FALSE))</f>
        <v>#N/A</v>
      </c>
      <c r="J1054" s="363">
        <f>IF(Comparativo!$E$6="Tabela Não Desonerada",Encargos!$F$44,Encargos!$D$44)</f>
        <v>1.1122000000000001</v>
      </c>
      <c r="K1054" s="364"/>
      <c r="L1054" s="365" t="e">
        <f t="shared" si="102"/>
        <v>#N/A</v>
      </c>
      <c r="M1054" s="365" t="e">
        <f t="shared" si="103"/>
        <v>#N/A</v>
      </c>
      <c r="N1054" s="376" t="e">
        <f t="shared" si="104"/>
        <v>#N/A</v>
      </c>
      <c r="O1054" s="205" t="e">
        <f>IF(Comparativo!$E$6="Tabela Não Desonerada",VLOOKUP($C1054,'Orçamento Base'!$D$12:$S$1673,13,FALSE),VLOOKUP($C1054,#REF!,13,FALSE))</f>
        <v>#N/A</v>
      </c>
      <c r="P1054" s="205" t="e">
        <f t="shared" si="105"/>
        <v>#N/A</v>
      </c>
      <c r="Q1054" s="205" t="e">
        <f>IF(Comparativo!$E$6="Tabela Não Desonerada",VLOOKUP($C1054,'Orçamento Base'!$D$12:$S$1673,14,FALSE),VLOOKUP($C1054,#REF!,14,FALSE))</f>
        <v>#N/A</v>
      </c>
      <c r="R1054" s="205" t="e">
        <f t="shared" si="106"/>
        <v>#N/A</v>
      </c>
      <c r="S1054" s="205" t="e">
        <f>IF(Comparativo!$E$6="Tabela Não Desonerada",VLOOKUP($C1054,'Orçamento Base'!$D$12:$S$1673,15,FALSE),VLOOKUP($C1054,#REF!,15,FALSE))</f>
        <v>#N/A</v>
      </c>
      <c r="T1054" s="205" t="e">
        <f t="shared" si="107"/>
        <v>#N/A</v>
      </c>
    </row>
    <row r="1055" spans="1:20" ht="15">
      <c r="A1055" s="203">
        <v>1</v>
      </c>
      <c r="B1055" s="203" t="e">
        <f>'Orçamento-TCE'!B1055</f>
        <v>#N/A</v>
      </c>
      <c r="C1055" s="229">
        <f>'Orçamento-TCE'!C1055</f>
        <v>0</v>
      </c>
      <c r="D1055" s="199" t="e">
        <f>'Orçamento-TCE'!G1055</f>
        <v>#N/A</v>
      </c>
      <c r="E1055" s="204">
        <f>'Orçamento-TCE'!H1055</f>
        <v>0</v>
      </c>
      <c r="F1055" s="230" t="e">
        <f>'Orçamento-TCE'!I1055</f>
        <v>#N/A</v>
      </c>
      <c r="G1055" s="227" t="e">
        <f>IF(Comparativo!$E$6="Tabela Não Desonerada",VLOOKUP($C1055,'Orçamento Base'!$D$12:$S$1673,12,FALSE),VLOOKUP($C1055,#REF!,12,FALSE))</f>
        <v>#N/A</v>
      </c>
      <c r="H1055" s="228">
        <f>IFERROR(IF(Comparativo!$E$6="Tabela Não Desonerada",VLOOKUP($C1055,'Orçamento Base'!$D$12:$S$1673,16,FALSE),VLOOKUP($C1055,#REF!,16,FALSE)),0)</f>
        <v>0</v>
      </c>
      <c r="I1055" s="575" t="e">
        <f>IF(Comparativo!$E$6="Tabela Não Desonerada",VLOOKUP($C1055,'Orçamento Base'!$D$12:$S$1673,11,FALSE),VLOOKUP($C1055,#REF!,11,FALSE))</f>
        <v>#N/A</v>
      </c>
      <c r="J1055" s="363">
        <f>IF(Comparativo!$E$6="Tabela Não Desonerada",Encargos!$F$44,Encargos!$D$44)</f>
        <v>1.1122000000000001</v>
      </c>
      <c r="K1055" s="364"/>
      <c r="L1055" s="365" t="e">
        <f t="shared" si="102"/>
        <v>#N/A</v>
      </c>
      <c r="M1055" s="365" t="e">
        <f t="shared" si="103"/>
        <v>#N/A</v>
      </c>
      <c r="N1055" s="376" t="e">
        <f t="shared" si="104"/>
        <v>#N/A</v>
      </c>
      <c r="O1055" s="205" t="e">
        <f>IF(Comparativo!$E$6="Tabela Não Desonerada",VLOOKUP($C1055,'Orçamento Base'!$D$12:$S$1673,13,FALSE),VLOOKUP($C1055,#REF!,13,FALSE))</f>
        <v>#N/A</v>
      </c>
      <c r="P1055" s="205" t="e">
        <f t="shared" si="105"/>
        <v>#N/A</v>
      </c>
      <c r="Q1055" s="205" t="e">
        <f>IF(Comparativo!$E$6="Tabela Não Desonerada",VLOOKUP($C1055,'Orçamento Base'!$D$12:$S$1673,14,FALSE),VLOOKUP($C1055,#REF!,14,FALSE))</f>
        <v>#N/A</v>
      </c>
      <c r="R1055" s="205" t="e">
        <f t="shared" si="106"/>
        <v>#N/A</v>
      </c>
      <c r="S1055" s="205" t="e">
        <f>IF(Comparativo!$E$6="Tabela Não Desonerada",VLOOKUP($C1055,'Orçamento Base'!$D$12:$S$1673,15,FALSE),VLOOKUP($C1055,#REF!,15,FALSE))</f>
        <v>#N/A</v>
      </c>
      <c r="T1055" s="205" t="e">
        <f t="shared" si="107"/>
        <v>#N/A</v>
      </c>
    </row>
    <row r="1056" spans="1:20" ht="15">
      <c r="A1056" s="203">
        <v>1</v>
      </c>
      <c r="B1056" s="203" t="e">
        <f>'Orçamento-TCE'!B1056</f>
        <v>#N/A</v>
      </c>
      <c r="C1056" s="229">
        <f>'Orçamento-TCE'!C1056</f>
        <v>0</v>
      </c>
      <c r="D1056" s="199" t="e">
        <f>'Orçamento-TCE'!G1056</f>
        <v>#N/A</v>
      </c>
      <c r="E1056" s="204">
        <f>'Orçamento-TCE'!H1056</f>
        <v>0</v>
      </c>
      <c r="F1056" s="230" t="e">
        <f>'Orçamento-TCE'!I1056</f>
        <v>#N/A</v>
      </c>
      <c r="G1056" s="227" t="e">
        <f>IF(Comparativo!$E$6="Tabela Não Desonerada",VLOOKUP($C1056,'Orçamento Base'!$D$12:$S$1673,12,FALSE),VLOOKUP($C1056,#REF!,12,FALSE))</f>
        <v>#N/A</v>
      </c>
      <c r="H1056" s="228">
        <f>IFERROR(IF(Comparativo!$E$6="Tabela Não Desonerada",VLOOKUP($C1056,'Orçamento Base'!$D$12:$S$1673,16,FALSE),VLOOKUP($C1056,#REF!,16,FALSE)),0)</f>
        <v>0</v>
      </c>
      <c r="I1056" s="575" t="e">
        <f>IF(Comparativo!$E$6="Tabela Não Desonerada",VLOOKUP($C1056,'Orçamento Base'!$D$12:$S$1673,11,FALSE),VLOOKUP($C1056,#REF!,11,FALSE))</f>
        <v>#N/A</v>
      </c>
      <c r="J1056" s="363">
        <f>IF(Comparativo!$E$6="Tabela Não Desonerada",Encargos!$F$44,Encargos!$D$44)</f>
        <v>1.1122000000000001</v>
      </c>
      <c r="K1056" s="364"/>
      <c r="L1056" s="365" t="e">
        <f t="shared" si="102"/>
        <v>#N/A</v>
      </c>
      <c r="M1056" s="365" t="e">
        <f t="shared" si="103"/>
        <v>#N/A</v>
      </c>
      <c r="N1056" s="376" t="e">
        <f t="shared" si="104"/>
        <v>#N/A</v>
      </c>
      <c r="O1056" s="205" t="e">
        <f>IF(Comparativo!$E$6="Tabela Não Desonerada",VLOOKUP($C1056,'Orçamento Base'!$D$12:$S$1673,13,FALSE),VLOOKUP($C1056,#REF!,13,FALSE))</f>
        <v>#N/A</v>
      </c>
      <c r="P1056" s="205" t="e">
        <f t="shared" si="105"/>
        <v>#N/A</v>
      </c>
      <c r="Q1056" s="205" t="e">
        <f>IF(Comparativo!$E$6="Tabela Não Desonerada",VLOOKUP($C1056,'Orçamento Base'!$D$12:$S$1673,14,FALSE),VLOOKUP($C1056,#REF!,14,FALSE))</f>
        <v>#N/A</v>
      </c>
      <c r="R1056" s="205" t="e">
        <f t="shared" si="106"/>
        <v>#N/A</v>
      </c>
      <c r="S1056" s="205" t="e">
        <f>IF(Comparativo!$E$6="Tabela Não Desonerada",VLOOKUP($C1056,'Orçamento Base'!$D$12:$S$1673,15,FALSE),VLOOKUP($C1056,#REF!,15,FALSE))</f>
        <v>#N/A</v>
      </c>
      <c r="T1056" s="205" t="e">
        <f t="shared" si="107"/>
        <v>#N/A</v>
      </c>
    </row>
    <row r="1057" spans="1:20" ht="15">
      <c r="A1057" s="203">
        <v>1</v>
      </c>
      <c r="B1057" s="203" t="e">
        <f>'Orçamento-TCE'!B1057</f>
        <v>#N/A</v>
      </c>
      <c r="C1057" s="229">
        <f>'Orçamento-TCE'!C1057</f>
        <v>0</v>
      </c>
      <c r="D1057" s="199" t="e">
        <f>'Orçamento-TCE'!G1057</f>
        <v>#N/A</v>
      </c>
      <c r="E1057" s="204">
        <f>'Orçamento-TCE'!H1057</f>
        <v>0</v>
      </c>
      <c r="F1057" s="230" t="e">
        <f>'Orçamento-TCE'!I1057</f>
        <v>#N/A</v>
      </c>
      <c r="G1057" s="227" t="e">
        <f>IF(Comparativo!$E$6="Tabela Não Desonerada",VLOOKUP($C1057,'Orçamento Base'!$D$12:$S$1673,12,FALSE),VLOOKUP($C1057,#REF!,12,FALSE))</f>
        <v>#N/A</v>
      </c>
      <c r="H1057" s="228">
        <f>IFERROR(IF(Comparativo!$E$6="Tabela Não Desonerada",VLOOKUP($C1057,'Orçamento Base'!$D$12:$S$1673,16,FALSE),VLOOKUP($C1057,#REF!,16,FALSE)),0)</f>
        <v>0</v>
      </c>
      <c r="I1057" s="575" t="e">
        <f>IF(Comparativo!$E$6="Tabela Não Desonerada",VLOOKUP($C1057,'Orçamento Base'!$D$12:$S$1673,11,FALSE),VLOOKUP($C1057,#REF!,11,FALSE))</f>
        <v>#N/A</v>
      </c>
      <c r="J1057" s="363">
        <f>IF(Comparativo!$E$6="Tabela Não Desonerada",Encargos!$F$44,Encargos!$D$44)</f>
        <v>1.1122000000000001</v>
      </c>
      <c r="K1057" s="364"/>
      <c r="L1057" s="365" t="e">
        <f t="shared" si="102"/>
        <v>#N/A</v>
      </c>
      <c r="M1057" s="365" t="e">
        <f t="shared" si="103"/>
        <v>#N/A</v>
      </c>
      <c r="N1057" s="376" t="e">
        <f t="shared" si="104"/>
        <v>#N/A</v>
      </c>
      <c r="O1057" s="205" t="e">
        <f>IF(Comparativo!$E$6="Tabela Não Desonerada",VLOOKUP($C1057,'Orçamento Base'!$D$12:$S$1673,13,FALSE),VLOOKUP($C1057,#REF!,13,FALSE))</f>
        <v>#N/A</v>
      </c>
      <c r="P1057" s="205" t="e">
        <f t="shared" si="105"/>
        <v>#N/A</v>
      </c>
      <c r="Q1057" s="205" t="e">
        <f>IF(Comparativo!$E$6="Tabela Não Desonerada",VLOOKUP($C1057,'Orçamento Base'!$D$12:$S$1673,14,FALSE),VLOOKUP($C1057,#REF!,14,FALSE))</f>
        <v>#N/A</v>
      </c>
      <c r="R1057" s="205" t="e">
        <f t="shared" si="106"/>
        <v>#N/A</v>
      </c>
      <c r="S1057" s="205" t="e">
        <f>IF(Comparativo!$E$6="Tabela Não Desonerada",VLOOKUP($C1057,'Orçamento Base'!$D$12:$S$1673,15,FALSE),VLOOKUP($C1057,#REF!,15,FALSE))</f>
        <v>#N/A</v>
      </c>
      <c r="T1057" s="205" t="e">
        <f t="shared" si="107"/>
        <v>#N/A</v>
      </c>
    </row>
    <row r="1058" spans="1:20" ht="15">
      <c r="A1058" s="203">
        <v>1</v>
      </c>
      <c r="B1058" s="203" t="e">
        <f>'Orçamento-TCE'!B1058</f>
        <v>#N/A</v>
      </c>
      <c r="C1058" s="229">
        <f>'Orçamento-TCE'!C1058</f>
        <v>0</v>
      </c>
      <c r="D1058" s="199" t="e">
        <f>'Orçamento-TCE'!G1058</f>
        <v>#N/A</v>
      </c>
      <c r="E1058" s="204">
        <f>'Orçamento-TCE'!H1058</f>
        <v>0</v>
      </c>
      <c r="F1058" s="230" t="e">
        <f>'Orçamento-TCE'!I1058</f>
        <v>#N/A</v>
      </c>
      <c r="G1058" s="227" t="e">
        <f>IF(Comparativo!$E$6="Tabela Não Desonerada",VLOOKUP($C1058,'Orçamento Base'!$D$12:$S$1673,12,FALSE),VLOOKUP($C1058,#REF!,12,FALSE))</f>
        <v>#N/A</v>
      </c>
      <c r="H1058" s="228">
        <f>IFERROR(IF(Comparativo!$E$6="Tabela Não Desonerada",VLOOKUP($C1058,'Orçamento Base'!$D$12:$S$1673,16,FALSE),VLOOKUP($C1058,#REF!,16,FALSE)),0)</f>
        <v>0</v>
      </c>
      <c r="I1058" s="575" t="e">
        <f>IF(Comparativo!$E$6="Tabela Não Desonerada",VLOOKUP($C1058,'Orçamento Base'!$D$12:$S$1673,11,FALSE),VLOOKUP($C1058,#REF!,11,FALSE))</f>
        <v>#N/A</v>
      </c>
      <c r="J1058" s="363">
        <f>IF(Comparativo!$E$6="Tabela Não Desonerada",Encargos!$F$44,Encargos!$D$44)</f>
        <v>1.1122000000000001</v>
      </c>
      <c r="K1058" s="364"/>
      <c r="L1058" s="365" t="e">
        <f t="shared" si="102"/>
        <v>#N/A</v>
      </c>
      <c r="M1058" s="365" t="e">
        <f t="shared" si="103"/>
        <v>#N/A</v>
      </c>
      <c r="N1058" s="376" t="e">
        <f t="shared" si="104"/>
        <v>#N/A</v>
      </c>
      <c r="O1058" s="205" t="e">
        <f>IF(Comparativo!$E$6="Tabela Não Desonerada",VLOOKUP($C1058,'Orçamento Base'!$D$12:$S$1673,13,FALSE),VLOOKUP($C1058,#REF!,13,FALSE))</f>
        <v>#N/A</v>
      </c>
      <c r="P1058" s="205" t="e">
        <f t="shared" si="105"/>
        <v>#N/A</v>
      </c>
      <c r="Q1058" s="205" t="e">
        <f>IF(Comparativo!$E$6="Tabela Não Desonerada",VLOOKUP($C1058,'Orçamento Base'!$D$12:$S$1673,14,FALSE),VLOOKUP($C1058,#REF!,14,FALSE))</f>
        <v>#N/A</v>
      </c>
      <c r="R1058" s="205" t="e">
        <f t="shared" si="106"/>
        <v>#N/A</v>
      </c>
      <c r="S1058" s="205" t="e">
        <f>IF(Comparativo!$E$6="Tabela Não Desonerada",VLOOKUP($C1058,'Orçamento Base'!$D$12:$S$1673,15,FALSE),VLOOKUP($C1058,#REF!,15,FALSE))</f>
        <v>#N/A</v>
      </c>
      <c r="T1058" s="205" t="e">
        <f t="shared" si="107"/>
        <v>#N/A</v>
      </c>
    </row>
    <row r="1059" spans="1:20" ht="15">
      <c r="A1059" s="203">
        <v>1</v>
      </c>
      <c r="B1059" s="203" t="e">
        <f>'Orçamento-TCE'!B1059</f>
        <v>#N/A</v>
      </c>
      <c r="C1059" s="229">
        <f>'Orçamento-TCE'!C1059</f>
        <v>0</v>
      </c>
      <c r="D1059" s="199" t="e">
        <f>'Orçamento-TCE'!G1059</f>
        <v>#N/A</v>
      </c>
      <c r="E1059" s="204">
        <f>'Orçamento-TCE'!H1059</f>
        <v>0</v>
      </c>
      <c r="F1059" s="230" t="e">
        <f>'Orçamento-TCE'!I1059</f>
        <v>#N/A</v>
      </c>
      <c r="G1059" s="227" t="e">
        <f>IF(Comparativo!$E$6="Tabela Não Desonerada",VLOOKUP($C1059,'Orçamento Base'!$D$12:$S$1673,12,FALSE),VLOOKUP($C1059,#REF!,12,FALSE))</f>
        <v>#N/A</v>
      </c>
      <c r="H1059" s="228">
        <f>IFERROR(IF(Comparativo!$E$6="Tabela Não Desonerada",VLOOKUP($C1059,'Orçamento Base'!$D$12:$S$1673,16,FALSE),VLOOKUP($C1059,#REF!,16,FALSE)),0)</f>
        <v>0</v>
      </c>
      <c r="I1059" s="575" t="e">
        <f>IF(Comparativo!$E$6="Tabela Não Desonerada",VLOOKUP($C1059,'Orçamento Base'!$D$12:$S$1673,11,FALSE),VLOOKUP($C1059,#REF!,11,FALSE))</f>
        <v>#N/A</v>
      </c>
      <c r="J1059" s="363">
        <f>IF(Comparativo!$E$6="Tabela Não Desonerada",Encargos!$F$44,Encargos!$D$44)</f>
        <v>1.1122000000000001</v>
      </c>
      <c r="K1059" s="364"/>
      <c r="L1059" s="365" t="e">
        <f t="shared" si="102"/>
        <v>#N/A</v>
      </c>
      <c r="M1059" s="365" t="e">
        <f t="shared" si="103"/>
        <v>#N/A</v>
      </c>
      <c r="N1059" s="376" t="e">
        <f t="shared" si="104"/>
        <v>#N/A</v>
      </c>
      <c r="O1059" s="205" t="e">
        <f>IF(Comparativo!$E$6="Tabela Não Desonerada",VLOOKUP($C1059,'Orçamento Base'!$D$12:$S$1673,13,FALSE),VLOOKUP($C1059,#REF!,13,FALSE))</f>
        <v>#N/A</v>
      </c>
      <c r="P1059" s="205" t="e">
        <f t="shared" si="105"/>
        <v>#N/A</v>
      </c>
      <c r="Q1059" s="205" t="e">
        <f>IF(Comparativo!$E$6="Tabela Não Desonerada",VLOOKUP($C1059,'Orçamento Base'!$D$12:$S$1673,14,FALSE),VLOOKUP($C1059,#REF!,14,FALSE))</f>
        <v>#N/A</v>
      </c>
      <c r="R1059" s="205" t="e">
        <f t="shared" si="106"/>
        <v>#N/A</v>
      </c>
      <c r="S1059" s="205" t="e">
        <f>IF(Comparativo!$E$6="Tabela Não Desonerada",VLOOKUP($C1059,'Orçamento Base'!$D$12:$S$1673,15,FALSE),VLOOKUP($C1059,#REF!,15,FALSE))</f>
        <v>#N/A</v>
      </c>
      <c r="T1059" s="205" t="e">
        <f t="shared" si="107"/>
        <v>#N/A</v>
      </c>
    </row>
    <row r="1060" spans="1:20" ht="15">
      <c r="A1060" s="203">
        <v>1</v>
      </c>
      <c r="B1060" s="203" t="e">
        <f>'Orçamento-TCE'!B1060</f>
        <v>#N/A</v>
      </c>
      <c r="C1060" s="229">
        <f>'Orçamento-TCE'!C1060</f>
        <v>0</v>
      </c>
      <c r="D1060" s="199" t="e">
        <f>'Orçamento-TCE'!G1060</f>
        <v>#N/A</v>
      </c>
      <c r="E1060" s="204">
        <f>'Orçamento-TCE'!H1060</f>
        <v>0</v>
      </c>
      <c r="F1060" s="230" t="e">
        <f>'Orçamento-TCE'!I1060</f>
        <v>#N/A</v>
      </c>
      <c r="G1060" s="227" t="e">
        <f>IF(Comparativo!$E$6="Tabela Não Desonerada",VLOOKUP($C1060,'Orçamento Base'!$D$12:$S$1673,12,FALSE),VLOOKUP($C1060,#REF!,12,FALSE))</f>
        <v>#N/A</v>
      </c>
      <c r="H1060" s="228">
        <f>IFERROR(IF(Comparativo!$E$6="Tabela Não Desonerada",VLOOKUP($C1060,'Orçamento Base'!$D$12:$S$1673,16,FALSE),VLOOKUP($C1060,#REF!,16,FALSE)),0)</f>
        <v>0</v>
      </c>
      <c r="I1060" s="575" t="e">
        <f>IF(Comparativo!$E$6="Tabela Não Desonerada",VLOOKUP($C1060,'Orçamento Base'!$D$12:$S$1673,11,FALSE),VLOOKUP($C1060,#REF!,11,FALSE))</f>
        <v>#N/A</v>
      </c>
      <c r="J1060" s="363">
        <f>IF(Comparativo!$E$6="Tabela Não Desonerada",Encargos!$F$44,Encargos!$D$44)</f>
        <v>1.1122000000000001</v>
      </c>
      <c r="K1060" s="364"/>
      <c r="L1060" s="365" t="e">
        <f t="shared" si="102"/>
        <v>#N/A</v>
      </c>
      <c r="M1060" s="365" t="e">
        <f t="shared" si="103"/>
        <v>#N/A</v>
      </c>
      <c r="N1060" s="376" t="e">
        <f t="shared" si="104"/>
        <v>#N/A</v>
      </c>
      <c r="O1060" s="205" t="e">
        <f>IF(Comparativo!$E$6="Tabela Não Desonerada",VLOOKUP($C1060,'Orçamento Base'!$D$12:$S$1673,13,FALSE),VLOOKUP($C1060,#REF!,13,FALSE))</f>
        <v>#N/A</v>
      </c>
      <c r="P1060" s="205" t="e">
        <f t="shared" si="105"/>
        <v>#N/A</v>
      </c>
      <c r="Q1060" s="205" t="e">
        <f>IF(Comparativo!$E$6="Tabela Não Desonerada",VLOOKUP($C1060,'Orçamento Base'!$D$12:$S$1673,14,FALSE),VLOOKUP($C1060,#REF!,14,FALSE))</f>
        <v>#N/A</v>
      </c>
      <c r="R1060" s="205" t="e">
        <f t="shared" si="106"/>
        <v>#N/A</v>
      </c>
      <c r="S1060" s="205" t="e">
        <f>IF(Comparativo!$E$6="Tabela Não Desonerada",VLOOKUP($C1060,'Orçamento Base'!$D$12:$S$1673,15,FALSE),VLOOKUP($C1060,#REF!,15,FALSE))</f>
        <v>#N/A</v>
      </c>
      <c r="T1060" s="205" t="e">
        <f t="shared" si="107"/>
        <v>#N/A</v>
      </c>
    </row>
    <row r="1061" spans="1:20" ht="15">
      <c r="A1061" s="203">
        <v>1</v>
      </c>
      <c r="B1061" s="203" t="e">
        <f>'Orçamento-TCE'!B1061</f>
        <v>#N/A</v>
      </c>
      <c r="C1061" s="229">
        <f>'Orçamento-TCE'!C1061</f>
        <v>0</v>
      </c>
      <c r="D1061" s="199" t="e">
        <f>'Orçamento-TCE'!G1061</f>
        <v>#N/A</v>
      </c>
      <c r="E1061" s="204">
        <f>'Orçamento-TCE'!H1061</f>
        <v>0</v>
      </c>
      <c r="F1061" s="230" t="e">
        <f>'Orçamento-TCE'!I1061</f>
        <v>#N/A</v>
      </c>
      <c r="G1061" s="227" t="e">
        <f>IF(Comparativo!$E$6="Tabela Não Desonerada",VLOOKUP($C1061,'Orçamento Base'!$D$12:$S$1673,12,FALSE),VLOOKUP($C1061,#REF!,12,FALSE))</f>
        <v>#N/A</v>
      </c>
      <c r="H1061" s="228">
        <f>IFERROR(IF(Comparativo!$E$6="Tabela Não Desonerada",VLOOKUP($C1061,'Orçamento Base'!$D$12:$S$1673,16,FALSE),VLOOKUP($C1061,#REF!,16,FALSE)),0)</f>
        <v>0</v>
      </c>
      <c r="I1061" s="575" t="e">
        <f>IF(Comparativo!$E$6="Tabela Não Desonerada",VLOOKUP($C1061,'Orçamento Base'!$D$12:$S$1673,11,FALSE),VLOOKUP($C1061,#REF!,11,FALSE))</f>
        <v>#N/A</v>
      </c>
      <c r="J1061" s="363">
        <f>IF(Comparativo!$E$6="Tabela Não Desonerada",Encargos!$F$44,Encargos!$D$44)</f>
        <v>1.1122000000000001</v>
      </c>
      <c r="K1061" s="364"/>
      <c r="L1061" s="365" t="e">
        <f t="shared" si="102"/>
        <v>#N/A</v>
      </c>
      <c r="M1061" s="365" t="e">
        <f t="shared" si="103"/>
        <v>#N/A</v>
      </c>
      <c r="N1061" s="376" t="e">
        <f t="shared" si="104"/>
        <v>#N/A</v>
      </c>
      <c r="O1061" s="205" t="e">
        <f>IF(Comparativo!$E$6="Tabela Não Desonerada",VLOOKUP($C1061,'Orçamento Base'!$D$12:$S$1673,13,FALSE),VLOOKUP($C1061,#REF!,13,FALSE))</f>
        <v>#N/A</v>
      </c>
      <c r="P1061" s="205" t="e">
        <f t="shared" si="105"/>
        <v>#N/A</v>
      </c>
      <c r="Q1061" s="205" t="e">
        <f>IF(Comparativo!$E$6="Tabela Não Desonerada",VLOOKUP($C1061,'Orçamento Base'!$D$12:$S$1673,14,FALSE),VLOOKUP($C1061,#REF!,14,FALSE))</f>
        <v>#N/A</v>
      </c>
      <c r="R1061" s="205" t="e">
        <f t="shared" si="106"/>
        <v>#N/A</v>
      </c>
      <c r="S1061" s="205" t="e">
        <f>IF(Comparativo!$E$6="Tabela Não Desonerada",VLOOKUP($C1061,'Orçamento Base'!$D$12:$S$1673,15,FALSE),VLOOKUP($C1061,#REF!,15,FALSE))</f>
        <v>#N/A</v>
      </c>
      <c r="T1061" s="205" t="e">
        <f t="shared" si="107"/>
        <v>#N/A</v>
      </c>
    </row>
    <row r="1062" spans="1:20" ht="15">
      <c r="A1062" s="203">
        <v>1</v>
      </c>
      <c r="B1062" s="203" t="e">
        <f>'Orçamento-TCE'!B1062</f>
        <v>#N/A</v>
      </c>
      <c r="C1062" s="229">
        <f>'Orçamento-TCE'!C1062</f>
        <v>0</v>
      </c>
      <c r="D1062" s="199" t="e">
        <f>'Orçamento-TCE'!G1062</f>
        <v>#N/A</v>
      </c>
      <c r="E1062" s="204">
        <f>'Orçamento-TCE'!H1062</f>
        <v>0</v>
      </c>
      <c r="F1062" s="230" t="e">
        <f>'Orçamento-TCE'!I1062</f>
        <v>#N/A</v>
      </c>
      <c r="G1062" s="227" t="e">
        <f>IF(Comparativo!$E$6="Tabela Não Desonerada",VLOOKUP($C1062,'Orçamento Base'!$D$12:$S$1673,12,FALSE),VLOOKUP($C1062,#REF!,12,FALSE))</f>
        <v>#N/A</v>
      </c>
      <c r="H1062" s="228">
        <f>IFERROR(IF(Comparativo!$E$6="Tabela Não Desonerada",VLOOKUP($C1062,'Orçamento Base'!$D$12:$S$1673,16,FALSE),VLOOKUP($C1062,#REF!,16,FALSE)),0)</f>
        <v>0</v>
      </c>
      <c r="I1062" s="575" t="e">
        <f>IF(Comparativo!$E$6="Tabela Não Desonerada",VLOOKUP($C1062,'Orçamento Base'!$D$12:$S$1673,11,FALSE),VLOOKUP($C1062,#REF!,11,FALSE))</f>
        <v>#N/A</v>
      </c>
      <c r="J1062" s="363">
        <f>IF(Comparativo!$E$6="Tabela Não Desonerada",Encargos!$F$44,Encargos!$D$44)</f>
        <v>1.1122000000000001</v>
      </c>
      <c r="K1062" s="364"/>
      <c r="L1062" s="365" t="e">
        <f t="shared" si="102"/>
        <v>#N/A</v>
      </c>
      <c r="M1062" s="365" t="e">
        <f t="shared" si="103"/>
        <v>#N/A</v>
      </c>
      <c r="N1062" s="376" t="e">
        <f t="shared" si="104"/>
        <v>#N/A</v>
      </c>
      <c r="O1062" s="205" t="e">
        <f>IF(Comparativo!$E$6="Tabela Não Desonerada",VLOOKUP($C1062,'Orçamento Base'!$D$12:$S$1673,13,FALSE),VLOOKUP($C1062,#REF!,13,FALSE))</f>
        <v>#N/A</v>
      </c>
      <c r="P1062" s="205" t="e">
        <f t="shared" si="105"/>
        <v>#N/A</v>
      </c>
      <c r="Q1062" s="205" t="e">
        <f>IF(Comparativo!$E$6="Tabela Não Desonerada",VLOOKUP($C1062,'Orçamento Base'!$D$12:$S$1673,14,FALSE),VLOOKUP($C1062,#REF!,14,FALSE))</f>
        <v>#N/A</v>
      </c>
      <c r="R1062" s="205" t="e">
        <f t="shared" si="106"/>
        <v>#N/A</v>
      </c>
      <c r="S1062" s="205" t="e">
        <f>IF(Comparativo!$E$6="Tabela Não Desonerada",VLOOKUP($C1062,'Orçamento Base'!$D$12:$S$1673,15,FALSE),VLOOKUP($C1062,#REF!,15,FALSE))</f>
        <v>#N/A</v>
      </c>
      <c r="T1062" s="205" t="e">
        <f t="shared" si="107"/>
        <v>#N/A</v>
      </c>
    </row>
    <row r="1063" spans="1:20" ht="15">
      <c r="A1063" s="203">
        <v>1</v>
      </c>
      <c r="B1063" s="203" t="e">
        <f>'Orçamento-TCE'!B1063</f>
        <v>#N/A</v>
      </c>
      <c r="C1063" s="229">
        <f>'Orçamento-TCE'!C1063</f>
        <v>0</v>
      </c>
      <c r="D1063" s="199" t="e">
        <f>'Orçamento-TCE'!G1063</f>
        <v>#N/A</v>
      </c>
      <c r="E1063" s="204">
        <f>'Orçamento-TCE'!H1063</f>
        <v>0</v>
      </c>
      <c r="F1063" s="230" t="e">
        <f>'Orçamento-TCE'!I1063</f>
        <v>#N/A</v>
      </c>
      <c r="G1063" s="227" t="e">
        <f>IF(Comparativo!$E$6="Tabela Não Desonerada",VLOOKUP($C1063,'Orçamento Base'!$D$12:$S$1673,12,FALSE),VLOOKUP($C1063,#REF!,12,FALSE))</f>
        <v>#N/A</v>
      </c>
      <c r="H1063" s="228">
        <f>IFERROR(IF(Comparativo!$E$6="Tabela Não Desonerada",VLOOKUP($C1063,'Orçamento Base'!$D$12:$S$1673,16,FALSE),VLOOKUP($C1063,#REF!,16,FALSE)),0)</f>
        <v>0</v>
      </c>
      <c r="I1063" s="575" t="e">
        <f>IF(Comparativo!$E$6="Tabela Não Desonerada",VLOOKUP($C1063,'Orçamento Base'!$D$12:$S$1673,11,FALSE),VLOOKUP($C1063,#REF!,11,FALSE))</f>
        <v>#N/A</v>
      </c>
      <c r="J1063" s="363">
        <f>IF(Comparativo!$E$6="Tabela Não Desonerada",Encargos!$F$44,Encargos!$D$44)</f>
        <v>1.1122000000000001</v>
      </c>
      <c r="K1063" s="364"/>
      <c r="L1063" s="365" t="e">
        <f t="shared" si="102"/>
        <v>#N/A</v>
      </c>
      <c r="M1063" s="365" t="e">
        <f t="shared" si="103"/>
        <v>#N/A</v>
      </c>
      <c r="N1063" s="376" t="e">
        <f t="shared" si="104"/>
        <v>#N/A</v>
      </c>
      <c r="O1063" s="205" t="e">
        <f>IF(Comparativo!$E$6="Tabela Não Desonerada",VLOOKUP($C1063,'Orçamento Base'!$D$12:$S$1673,13,FALSE),VLOOKUP($C1063,#REF!,13,FALSE))</f>
        <v>#N/A</v>
      </c>
      <c r="P1063" s="205" t="e">
        <f t="shared" si="105"/>
        <v>#N/A</v>
      </c>
      <c r="Q1063" s="205" t="e">
        <f>IF(Comparativo!$E$6="Tabela Não Desonerada",VLOOKUP($C1063,'Orçamento Base'!$D$12:$S$1673,14,FALSE),VLOOKUP($C1063,#REF!,14,FALSE))</f>
        <v>#N/A</v>
      </c>
      <c r="R1063" s="205" t="e">
        <f t="shared" si="106"/>
        <v>#N/A</v>
      </c>
      <c r="S1063" s="205" t="e">
        <f>IF(Comparativo!$E$6="Tabela Não Desonerada",VLOOKUP($C1063,'Orçamento Base'!$D$12:$S$1673,15,FALSE),VLOOKUP($C1063,#REF!,15,FALSE))</f>
        <v>#N/A</v>
      </c>
      <c r="T1063" s="205" t="e">
        <f t="shared" si="107"/>
        <v>#N/A</v>
      </c>
    </row>
    <row r="1064" spans="1:20" ht="15">
      <c r="A1064" s="203">
        <v>1</v>
      </c>
      <c r="B1064" s="203" t="e">
        <f>'Orçamento-TCE'!B1064</f>
        <v>#N/A</v>
      </c>
      <c r="C1064" s="229">
        <f>'Orçamento-TCE'!C1064</f>
        <v>0</v>
      </c>
      <c r="D1064" s="199" t="e">
        <f>'Orçamento-TCE'!G1064</f>
        <v>#N/A</v>
      </c>
      <c r="E1064" s="204">
        <f>'Orçamento-TCE'!H1064</f>
        <v>0</v>
      </c>
      <c r="F1064" s="230" t="e">
        <f>'Orçamento-TCE'!I1064</f>
        <v>#N/A</v>
      </c>
      <c r="G1064" s="227" t="e">
        <f>IF(Comparativo!$E$6="Tabela Não Desonerada",VLOOKUP($C1064,'Orçamento Base'!$D$12:$S$1673,12,FALSE),VLOOKUP($C1064,#REF!,12,FALSE))</f>
        <v>#N/A</v>
      </c>
      <c r="H1064" s="228">
        <f>IFERROR(IF(Comparativo!$E$6="Tabela Não Desonerada",VLOOKUP($C1064,'Orçamento Base'!$D$12:$S$1673,16,FALSE),VLOOKUP($C1064,#REF!,16,FALSE)),0)</f>
        <v>0</v>
      </c>
      <c r="I1064" s="575" t="e">
        <f>IF(Comparativo!$E$6="Tabela Não Desonerada",VLOOKUP($C1064,'Orçamento Base'!$D$12:$S$1673,11,FALSE),VLOOKUP($C1064,#REF!,11,FALSE))</f>
        <v>#N/A</v>
      </c>
      <c r="J1064" s="363">
        <f>IF(Comparativo!$E$6="Tabela Não Desonerada",Encargos!$F$44,Encargos!$D$44)</f>
        <v>1.1122000000000001</v>
      </c>
      <c r="K1064" s="364"/>
      <c r="L1064" s="365" t="e">
        <f t="shared" si="102"/>
        <v>#N/A</v>
      </c>
      <c r="M1064" s="365" t="e">
        <f t="shared" si="103"/>
        <v>#N/A</v>
      </c>
      <c r="N1064" s="376" t="e">
        <f t="shared" si="104"/>
        <v>#N/A</v>
      </c>
      <c r="O1064" s="205" t="e">
        <f>IF(Comparativo!$E$6="Tabela Não Desonerada",VLOOKUP($C1064,'Orçamento Base'!$D$12:$S$1673,13,FALSE),VLOOKUP($C1064,#REF!,13,FALSE))</f>
        <v>#N/A</v>
      </c>
      <c r="P1064" s="205" t="e">
        <f t="shared" si="105"/>
        <v>#N/A</v>
      </c>
      <c r="Q1064" s="205" t="e">
        <f>IF(Comparativo!$E$6="Tabela Não Desonerada",VLOOKUP($C1064,'Orçamento Base'!$D$12:$S$1673,14,FALSE),VLOOKUP($C1064,#REF!,14,FALSE))</f>
        <v>#N/A</v>
      </c>
      <c r="R1064" s="205" t="e">
        <f t="shared" si="106"/>
        <v>#N/A</v>
      </c>
      <c r="S1064" s="205" t="e">
        <f>IF(Comparativo!$E$6="Tabela Não Desonerada",VLOOKUP($C1064,'Orçamento Base'!$D$12:$S$1673,15,FALSE),VLOOKUP($C1064,#REF!,15,FALSE))</f>
        <v>#N/A</v>
      </c>
      <c r="T1064" s="205" t="e">
        <f t="shared" si="107"/>
        <v>#N/A</v>
      </c>
    </row>
    <row r="1065" spans="1:20" ht="15">
      <c r="A1065" s="203">
        <v>1</v>
      </c>
      <c r="B1065" s="203" t="e">
        <f>'Orçamento-TCE'!B1065</f>
        <v>#N/A</v>
      </c>
      <c r="C1065" s="229">
        <f>'Orçamento-TCE'!C1065</f>
        <v>0</v>
      </c>
      <c r="D1065" s="199" t="e">
        <f>'Orçamento-TCE'!G1065</f>
        <v>#N/A</v>
      </c>
      <c r="E1065" s="204">
        <f>'Orçamento-TCE'!H1065</f>
        <v>0</v>
      </c>
      <c r="F1065" s="230" t="e">
        <f>'Orçamento-TCE'!I1065</f>
        <v>#N/A</v>
      </c>
      <c r="G1065" s="227" t="e">
        <f>IF(Comparativo!$E$6="Tabela Não Desonerada",VLOOKUP($C1065,'Orçamento Base'!$D$12:$S$1673,12,FALSE),VLOOKUP($C1065,#REF!,12,FALSE))</f>
        <v>#N/A</v>
      </c>
      <c r="H1065" s="228">
        <f>IFERROR(IF(Comparativo!$E$6="Tabela Não Desonerada",VLOOKUP($C1065,'Orçamento Base'!$D$12:$S$1673,16,FALSE),VLOOKUP($C1065,#REF!,16,FALSE)),0)</f>
        <v>0</v>
      </c>
      <c r="I1065" s="575" t="e">
        <f>IF(Comparativo!$E$6="Tabela Não Desonerada",VLOOKUP($C1065,'Orçamento Base'!$D$12:$S$1673,11,FALSE),VLOOKUP($C1065,#REF!,11,FALSE))</f>
        <v>#N/A</v>
      </c>
      <c r="J1065" s="363">
        <f>IF(Comparativo!$E$6="Tabela Não Desonerada",Encargos!$F$44,Encargos!$D$44)</f>
        <v>1.1122000000000001</v>
      </c>
      <c r="K1065" s="364"/>
      <c r="L1065" s="365" t="e">
        <f t="shared" si="102"/>
        <v>#N/A</v>
      </c>
      <c r="M1065" s="365" t="e">
        <f t="shared" si="103"/>
        <v>#N/A</v>
      </c>
      <c r="N1065" s="376" t="e">
        <f t="shared" si="104"/>
        <v>#N/A</v>
      </c>
      <c r="O1065" s="205" t="e">
        <f>IF(Comparativo!$E$6="Tabela Não Desonerada",VLOOKUP($C1065,'Orçamento Base'!$D$12:$S$1673,13,FALSE),VLOOKUP($C1065,#REF!,13,FALSE))</f>
        <v>#N/A</v>
      </c>
      <c r="P1065" s="205" t="e">
        <f t="shared" si="105"/>
        <v>#N/A</v>
      </c>
      <c r="Q1065" s="205" t="e">
        <f>IF(Comparativo!$E$6="Tabela Não Desonerada",VLOOKUP($C1065,'Orçamento Base'!$D$12:$S$1673,14,FALSE),VLOOKUP($C1065,#REF!,14,FALSE))</f>
        <v>#N/A</v>
      </c>
      <c r="R1065" s="205" t="e">
        <f t="shared" si="106"/>
        <v>#N/A</v>
      </c>
      <c r="S1065" s="205" t="e">
        <f>IF(Comparativo!$E$6="Tabela Não Desonerada",VLOOKUP($C1065,'Orçamento Base'!$D$12:$S$1673,15,FALSE),VLOOKUP($C1065,#REF!,15,FALSE))</f>
        <v>#N/A</v>
      </c>
      <c r="T1065" s="205" t="e">
        <f t="shared" si="107"/>
        <v>#N/A</v>
      </c>
    </row>
    <row r="1066" spans="1:20" ht="15">
      <c r="A1066" s="203">
        <v>1</v>
      </c>
      <c r="B1066" s="203" t="e">
        <f>'Orçamento-TCE'!B1066</f>
        <v>#N/A</v>
      </c>
      <c r="C1066" s="229">
        <f>'Orçamento-TCE'!C1066</f>
        <v>0</v>
      </c>
      <c r="D1066" s="199" t="e">
        <f>'Orçamento-TCE'!G1066</f>
        <v>#N/A</v>
      </c>
      <c r="E1066" s="204">
        <f>'Orçamento-TCE'!H1066</f>
        <v>0</v>
      </c>
      <c r="F1066" s="230" t="e">
        <f>'Orçamento-TCE'!I1066</f>
        <v>#N/A</v>
      </c>
      <c r="G1066" s="227" t="e">
        <f>IF(Comparativo!$E$6="Tabela Não Desonerada",VLOOKUP($C1066,'Orçamento Base'!$D$12:$S$1673,12,FALSE),VLOOKUP($C1066,#REF!,12,FALSE))</f>
        <v>#N/A</v>
      </c>
      <c r="H1066" s="228">
        <f>IFERROR(IF(Comparativo!$E$6="Tabela Não Desonerada",VLOOKUP($C1066,'Orçamento Base'!$D$12:$S$1673,16,FALSE),VLOOKUP($C1066,#REF!,16,FALSE)),0)</f>
        <v>0</v>
      </c>
      <c r="I1066" s="575" t="e">
        <f>IF(Comparativo!$E$6="Tabela Não Desonerada",VLOOKUP($C1066,'Orçamento Base'!$D$12:$S$1673,11,FALSE),VLOOKUP($C1066,#REF!,11,FALSE))</f>
        <v>#N/A</v>
      </c>
      <c r="J1066" s="363">
        <f>IF(Comparativo!$E$6="Tabela Não Desonerada",Encargos!$F$44,Encargos!$D$44)</f>
        <v>1.1122000000000001</v>
      </c>
      <c r="K1066" s="364"/>
      <c r="L1066" s="365" t="e">
        <f t="shared" si="102"/>
        <v>#N/A</v>
      </c>
      <c r="M1066" s="365" t="e">
        <f t="shared" si="103"/>
        <v>#N/A</v>
      </c>
      <c r="N1066" s="376" t="e">
        <f t="shared" si="104"/>
        <v>#N/A</v>
      </c>
      <c r="O1066" s="205" t="e">
        <f>IF(Comparativo!$E$6="Tabela Não Desonerada",VLOOKUP($C1066,'Orçamento Base'!$D$12:$S$1673,13,FALSE),VLOOKUP($C1066,#REF!,13,FALSE))</f>
        <v>#N/A</v>
      </c>
      <c r="P1066" s="205" t="e">
        <f t="shared" si="105"/>
        <v>#N/A</v>
      </c>
      <c r="Q1066" s="205" t="e">
        <f>IF(Comparativo!$E$6="Tabela Não Desonerada",VLOOKUP($C1066,'Orçamento Base'!$D$12:$S$1673,14,FALSE),VLOOKUP($C1066,#REF!,14,FALSE))</f>
        <v>#N/A</v>
      </c>
      <c r="R1066" s="205" t="e">
        <f t="shared" si="106"/>
        <v>#N/A</v>
      </c>
      <c r="S1066" s="205" t="e">
        <f>IF(Comparativo!$E$6="Tabela Não Desonerada",VLOOKUP($C1066,'Orçamento Base'!$D$12:$S$1673,15,FALSE),VLOOKUP($C1066,#REF!,15,FALSE))</f>
        <v>#N/A</v>
      </c>
      <c r="T1066" s="205" t="e">
        <f t="shared" si="107"/>
        <v>#N/A</v>
      </c>
    </row>
    <row r="1067" spans="1:20" ht="15">
      <c r="A1067" s="203">
        <v>1</v>
      </c>
      <c r="B1067" s="203" t="e">
        <f>'Orçamento-TCE'!B1067</f>
        <v>#N/A</v>
      </c>
      <c r="C1067" s="229">
        <f>'Orçamento-TCE'!C1067</f>
        <v>0</v>
      </c>
      <c r="D1067" s="199" t="e">
        <f>'Orçamento-TCE'!G1067</f>
        <v>#N/A</v>
      </c>
      <c r="E1067" s="204">
        <f>'Orçamento-TCE'!H1067</f>
        <v>0</v>
      </c>
      <c r="F1067" s="230" t="e">
        <f>'Orçamento-TCE'!I1067</f>
        <v>#N/A</v>
      </c>
      <c r="G1067" s="227" t="e">
        <f>IF(Comparativo!$E$6="Tabela Não Desonerada",VLOOKUP($C1067,'Orçamento Base'!$D$12:$S$1673,12,FALSE),VLOOKUP($C1067,#REF!,12,FALSE))</f>
        <v>#N/A</v>
      </c>
      <c r="H1067" s="228">
        <f>IFERROR(IF(Comparativo!$E$6="Tabela Não Desonerada",VLOOKUP($C1067,'Orçamento Base'!$D$12:$S$1673,16,FALSE),VLOOKUP($C1067,#REF!,16,FALSE)),0)</f>
        <v>0</v>
      </c>
      <c r="I1067" s="575" t="e">
        <f>IF(Comparativo!$E$6="Tabela Não Desonerada",VLOOKUP($C1067,'Orçamento Base'!$D$12:$S$1673,11,FALSE),VLOOKUP($C1067,#REF!,11,FALSE))</f>
        <v>#N/A</v>
      </c>
      <c r="J1067" s="363">
        <f>IF(Comparativo!$E$6="Tabela Não Desonerada",Encargos!$F$44,Encargos!$D$44)</f>
        <v>1.1122000000000001</v>
      </c>
      <c r="K1067" s="364"/>
      <c r="L1067" s="365" t="e">
        <f t="shared" si="102"/>
        <v>#N/A</v>
      </c>
      <c r="M1067" s="365" t="e">
        <f t="shared" si="103"/>
        <v>#N/A</v>
      </c>
      <c r="N1067" s="376" t="e">
        <f t="shared" si="104"/>
        <v>#N/A</v>
      </c>
      <c r="O1067" s="205" t="e">
        <f>IF(Comparativo!$E$6="Tabela Não Desonerada",VLOOKUP($C1067,'Orçamento Base'!$D$12:$S$1673,13,FALSE),VLOOKUP($C1067,#REF!,13,FALSE))</f>
        <v>#N/A</v>
      </c>
      <c r="P1067" s="205" t="e">
        <f t="shared" si="105"/>
        <v>#N/A</v>
      </c>
      <c r="Q1067" s="205" t="e">
        <f>IF(Comparativo!$E$6="Tabela Não Desonerada",VLOOKUP($C1067,'Orçamento Base'!$D$12:$S$1673,14,FALSE),VLOOKUP($C1067,#REF!,14,FALSE))</f>
        <v>#N/A</v>
      </c>
      <c r="R1067" s="205" t="e">
        <f t="shared" si="106"/>
        <v>#N/A</v>
      </c>
      <c r="S1067" s="205" t="e">
        <f>IF(Comparativo!$E$6="Tabela Não Desonerada",VLOOKUP($C1067,'Orçamento Base'!$D$12:$S$1673,15,FALSE),VLOOKUP($C1067,#REF!,15,FALSE))</f>
        <v>#N/A</v>
      </c>
      <c r="T1067" s="205" t="e">
        <f t="shared" si="107"/>
        <v>#N/A</v>
      </c>
    </row>
    <row r="1068" spans="1:20" ht="15">
      <c r="A1068" s="203">
        <v>1</v>
      </c>
      <c r="B1068" s="203" t="e">
        <f>'Orçamento-TCE'!B1068</f>
        <v>#N/A</v>
      </c>
      <c r="C1068" s="229">
        <f>'Orçamento-TCE'!C1068</f>
        <v>0</v>
      </c>
      <c r="D1068" s="199" t="e">
        <f>'Orçamento-TCE'!G1068</f>
        <v>#N/A</v>
      </c>
      <c r="E1068" s="204">
        <f>'Orçamento-TCE'!H1068</f>
        <v>0</v>
      </c>
      <c r="F1068" s="230" t="e">
        <f>'Orçamento-TCE'!I1068</f>
        <v>#N/A</v>
      </c>
      <c r="G1068" s="227" t="e">
        <f>IF(Comparativo!$E$6="Tabela Não Desonerada",VLOOKUP($C1068,'Orçamento Base'!$D$12:$S$1673,12,FALSE),VLOOKUP($C1068,#REF!,12,FALSE))</f>
        <v>#N/A</v>
      </c>
      <c r="H1068" s="228">
        <f>IFERROR(IF(Comparativo!$E$6="Tabela Não Desonerada",VLOOKUP($C1068,'Orçamento Base'!$D$12:$S$1673,16,FALSE),VLOOKUP($C1068,#REF!,16,FALSE)),0)</f>
        <v>0</v>
      </c>
      <c r="I1068" s="575" t="e">
        <f>IF(Comparativo!$E$6="Tabela Não Desonerada",VLOOKUP($C1068,'Orçamento Base'!$D$12:$S$1673,11,FALSE),VLOOKUP($C1068,#REF!,11,FALSE))</f>
        <v>#N/A</v>
      </c>
      <c r="J1068" s="363">
        <f>IF(Comparativo!$E$6="Tabela Não Desonerada",Encargos!$F$44,Encargos!$D$44)</f>
        <v>1.1122000000000001</v>
      </c>
      <c r="K1068" s="364"/>
      <c r="L1068" s="365" t="e">
        <f t="shared" si="102"/>
        <v>#N/A</v>
      </c>
      <c r="M1068" s="365" t="e">
        <f t="shared" si="103"/>
        <v>#N/A</v>
      </c>
      <c r="N1068" s="376" t="e">
        <f t="shared" si="104"/>
        <v>#N/A</v>
      </c>
      <c r="O1068" s="205" t="e">
        <f>IF(Comparativo!$E$6="Tabela Não Desonerada",VLOOKUP($C1068,'Orçamento Base'!$D$12:$S$1673,13,FALSE),VLOOKUP($C1068,#REF!,13,FALSE))</f>
        <v>#N/A</v>
      </c>
      <c r="P1068" s="205" t="e">
        <f t="shared" si="105"/>
        <v>#N/A</v>
      </c>
      <c r="Q1068" s="205" t="e">
        <f>IF(Comparativo!$E$6="Tabela Não Desonerada",VLOOKUP($C1068,'Orçamento Base'!$D$12:$S$1673,14,FALSE),VLOOKUP($C1068,#REF!,14,FALSE))</f>
        <v>#N/A</v>
      </c>
      <c r="R1068" s="205" t="e">
        <f t="shared" si="106"/>
        <v>#N/A</v>
      </c>
      <c r="S1068" s="205" t="e">
        <f>IF(Comparativo!$E$6="Tabela Não Desonerada",VLOOKUP($C1068,'Orçamento Base'!$D$12:$S$1673,15,FALSE),VLOOKUP($C1068,#REF!,15,FALSE))</f>
        <v>#N/A</v>
      </c>
      <c r="T1068" s="205" t="e">
        <f t="shared" si="107"/>
        <v>#N/A</v>
      </c>
    </row>
    <row r="1069" spans="1:20" ht="15">
      <c r="A1069" s="203">
        <v>1</v>
      </c>
      <c r="B1069" s="203" t="e">
        <f>'Orçamento-TCE'!B1069</f>
        <v>#N/A</v>
      </c>
      <c r="C1069" s="229">
        <f>'Orçamento-TCE'!C1069</f>
        <v>0</v>
      </c>
      <c r="D1069" s="199" t="e">
        <f>'Orçamento-TCE'!G1069</f>
        <v>#N/A</v>
      </c>
      <c r="E1069" s="204">
        <f>'Orçamento-TCE'!H1069</f>
        <v>0</v>
      </c>
      <c r="F1069" s="230" t="e">
        <f>'Orçamento-TCE'!I1069</f>
        <v>#N/A</v>
      </c>
      <c r="G1069" s="227" t="e">
        <f>IF(Comparativo!$E$6="Tabela Não Desonerada",VLOOKUP($C1069,'Orçamento Base'!$D$12:$S$1673,12,FALSE),VLOOKUP($C1069,#REF!,12,FALSE))</f>
        <v>#N/A</v>
      </c>
      <c r="H1069" s="228">
        <f>IFERROR(IF(Comparativo!$E$6="Tabela Não Desonerada",VLOOKUP($C1069,'Orçamento Base'!$D$12:$S$1673,16,FALSE),VLOOKUP($C1069,#REF!,16,FALSE)),0)</f>
        <v>0</v>
      </c>
      <c r="I1069" s="575" t="e">
        <f>IF(Comparativo!$E$6="Tabela Não Desonerada",VLOOKUP($C1069,'Orçamento Base'!$D$12:$S$1673,11,FALSE),VLOOKUP($C1069,#REF!,11,FALSE))</f>
        <v>#N/A</v>
      </c>
      <c r="J1069" s="363">
        <f>IF(Comparativo!$E$6="Tabela Não Desonerada",Encargos!$F$44,Encargos!$D$44)</f>
        <v>1.1122000000000001</v>
      </c>
      <c r="K1069" s="364"/>
      <c r="L1069" s="365" t="e">
        <f t="shared" si="102"/>
        <v>#N/A</v>
      </c>
      <c r="M1069" s="365" t="e">
        <f t="shared" si="103"/>
        <v>#N/A</v>
      </c>
      <c r="N1069" s="376" t="e">
        <f t="shared" si="104"/>
        <v>#N/A</v>
      </c>
      <c r="O1069" s="205" t="e">
        <f>IF(Comparativo!$E$6="Tabela Não Desonerada",VLOOKUP($C1069,'Orçamento Base'!$D$12:$S$1673,13,FALSE),VLOOKUP($C1069,#REF!,13,FALSE))</f>
        <v>#N/A</v>
      </c>
      <c r="P1069" s="205" t="e">
        <f t="shared" si="105"/>
        <v>#N/A</v>
      </c>
      <c r="Q1069" s="205" t="e">
        <f>IF(Comparativo!$E$6="Tabela Não Desonerada",VLOOKUP($C1069,'Orçamento Base'!$D$12:$S$1673,14,FALSE),VLOOKUP($C1069,#REF!,14,FALSE))</f>
        <v>#N/A</v>
      </c>
      <c r="R1069" s="205" t="e">
        <f t="shared" si="106"/>
        <v>#N/A</v>
      </c>
      <c r="S1069" s="205" t="e">
        <f>IF(Comparativo!$E$6="Tabela Não Desonerada",VLOOKUP($C1069,'Orçamento Base'!$D$12:$S$1673,15,FALSE),VLOOKUP($C1069,#REF!,15,FALSE))</f>
        <v>#N/A</v>
      </c>
      <c r="T1069" s="205" t="e">
        <f t="shared" si="107"/>
        <v>#N/A</v>
      </c>
    </row>
    <row r="1070" spans="1:20" ht="15">
      <c r="A1070" s="203">
        <v>1</v>
      </c>
      <c r="B1070" s="203" t="e">
        <f>'Orçamento-TCE'!B1070</f>
        <v>#N/A</v>
      </c>
      <c r="C1070" s="229">
        <f>'Orçamento-TCE'!C1070</f>
        <v>0</v>
      </c>
      <c r="D1070" s="199" t="e">
        <f>'Orçamento-TCE'!G1070</f>
        <v>#N/A</v>
      </c>
      <c r="E1070" s="204">
        <f>'Orçamento-TCE'!H1070</f>
        <v>0</v>
      </c>
      <c r="F1070" s="230" t="e">
        <f>'Orçamento-TCE'!I1070</f>
        <v>#N/A</v>
      </c>
      <c r="G1070" s="227" t="e">
        <f>IF(Comparativo!$E$6="Tabela Não Desonerada",VLOOKUP($C1070,'Orçamento Base'!$D$12:$S$1673,12,FALSE),VLOOKUP($C1070,#REF!,12,FALSE))</f>
        <v>#N/A</v>
      </c>
      <c r="H1070" s="228">
        <f>IFERROR(IF(Comparativo!$E$6="Tabela Não Desonerada",VLOOKUP($C1070,'Orçamento Base'!$D$12:$S$1673,16,FALSE),VLOOKUP($C1070,#REF!,16,FALSE)),0)</f>
        <v>0</v>
      </c>
      <c r="I1070" s="575" t="e">
        <f>IF(Comparativo!$E$6="Tabela Não Desonerada",VLOOKUP($C1070,'Orçamento Base'!$D$12:$S$1673,11,FALSE),VLOOKUP($C1070,#REF!,11,FALSE))</f>
        <v>#N/A</v>
      </c>
      <c r="J1070" s="363">
        <f>IF(Comparativo!$E$6="Tabela Não Desonerada",Encargos!$F$44,Encargos!$D$44)</f>
        <v>1.1122000000000001</v>
      </c>
      <c r="K1070" s="364"/>
      <c r="L1070" s="365" t="e">
        <f t="shared" si="102"/>
        <v>#N/A</v>
      </c>
      <c r="M1070" s="365" t="e">
        <f t="shared" si="103"/>
        <v>#N/A</v>
      </c>
      <c r="N1070" s="376" t="e">
        <f t="shared" si="104"/>
        <v>#N/A</v>
      </c>
      <c r="O1070" s="205" t="e">
        <f>IF(Comparativo!$E$6="Tabela Não Desonerada",VLOOKUP($C1070,'Orçamento Base'!$D$12:$S$1673,13,FALSE),VLOOKUP($C1070,#REF!,13,FALSE))</f>
        <v>#N/A</v>
      </c>
      <c r="P1070" s="205" t="e">
        <f t="shared" si="105"/>
        <v>#N/A</v>
      </c>
      <c r="Q1070" s="205" t="e">
        <f>IF(Comparativo!$E$6="Tabela Não Desonerada",VLOOKUP($C1070,'Orçamento Base'!$D$12:$S$1673,14,FALSE),VLOOKUP($C1070,#REF!,14,FALSE))</f>
        <v>#N/A</v>
      </c>
      <c r="R1070" s="205" t="e">
        <f t="shared" si="106"/>
        <v>#N/A</v>
      </c>
      <c r="S1070" s="205" t="e">
        <f>IF(Comparativo!$E$6="Tabela Não Desonerada",VLOOKUP($C1070,'Orçamento Base'!$D$12:$S$1673,15,FALSE),VLOOKUP($C1070,#REF!,15,FALSE))</f>
        <v>#N/A</v>
      </c>
      <c r="T1070" s="205" t="e">
        <f t="shared" si="107"/>
        <v>#N/A</v>
      </c>
    </row>
    <row r="1071" spans="1:20" ht="15">
      <c r="A1071" s="203">
        <v>1</v>
      </c>
      <c r="B1071" s="203" t="e">
        <f>'Orçamento-TCE'!B1071</f>
        <v>#N/A</v>
      </c>
      <c r="C1071" s="229">
        <f>'Orçamento-TCE'!C1071</f>
        <v>0</v>
      </c>
      <c r="D1071" s="199" t="e">
        <f>'Orçamento-TCE'!G1071</f>
        <v>#N/A</v>
      </c>
      <c r="E1071" s="204">
        <f>'Orçamento-TCE'!H1071</f>
        <v>0</v>
      </c>
      <c r="F1071" s="230" t="e">
        <f>'Orçamento-TCE'!I1071</f>
        <v>#N/A</v>
      </c>
      <c r="G1071" s="227" t="e">
        <f>IF(Comparativo!$E$6="Tabela Não Desonerada",VLOOKUP($C1071,'Orçamento Base'!$D$12:$S$1673,12,FALSE),VLOOKUP($C1071,#REF!,12,FALSE))</f>
        <v>#N/A</v>
      </c>
      <c r="H1071" s="228">
        <f>IFERROR(IF(Comparativo!$E$6="Tabela Não Desonerada",VLOOKUP($C1071,'Orçamento Base'!$D$12:$S$1673,16,FALSE),VLOOKUP($C1071,#REF!,16,FALSE)),0)</f>
        <v>0</v>
      </c>
      <c r="I1071" s="575" t="e">
        <f>IF(Comparativo!$E$6="Tabela Não Desonerada",VLOOKUP($C1071,'Orçamento Base'!$D$12:$S$1673,11,FALSE),VLOOKUP($C1071,#REF!,11,FALSE))</f>
        <v>#N/A</v>
      </c>
      <c r="J1071" s="363">
        <f>IF(Comparativo!$E$6="Tabela Não Desonerada",Encargos!$F$44,Encargos!$D$44)</f>
        <v>1.1122000000000001</v>
      </c>
      <c r="K1071" s="364"/>
      <c r="L1071" s="365" t="e">
        <f t="shared" si="102"/>
        <v>#N/A</v>
      </c>
      <c r="M1071" s="365" t="e">
        <f t="shared" si="103"/>
        <v>#N/A</v>
      </c>
      <c r="N1071" s="376" t="e">
        <f t="shared" si="104"/>
        <v>#N/A</v>
      </c>
      <c r="O1071" s="205" t="e">
        <f>IF(Comparativo!$E$6="Tabela Não Desonerada",VLOOKUP($C1071,'Orçamento Base'!$D$12:$S$1673,13,FALSE),VLOOKUP($C1071,#REF!,13,FALSE))</f>
        <v>#N/A</v>
      </c>
      <c r="P1071" s="205" t="e">
        <f t="shared" si="105"/>
        <v>#N/A</v>
      </c>
      <c r="Q1071" s="205" t="e">
        <f>IF(Comparativo!$E$6="Tabela Não Desonerada",VLOOKUP($C1071,'Orçamento Base'!$D$12:$S$1673,14,FALSE),VLOOKUP($C1071,#REF!,14,FALSE))</f>
        <v>#N/A</v>
      </c>
      <c r="R1071" s="205" t="e">
        <f t="shared" si="106"/>
        <v>#N/A</v>
      </c>
      <c r="S1071" s="205" t="e">
        <f>IF(Comparativo!$E$6="Tabela Não Desonerada",VLOOKUP($C1071,'Orçamento Base'!$D$12:$S$1673,15,FALSE),VLOOKUP($C1071,#REF!,15,FALSE))</f>
        <v>#N/A</v>
      </c>
      <c r="T1071" s="205" t="e">
        <f t="shared" si="107"/>
        <v>#N/A</v>
      </c>
    </row>
    <row r="1072" spans="1:20" ht="15">
      <c r="A1072" s="203">
        <v>1</v>
      </c>
      <c r="B1072" s="203" t="e">
        <f>'Orçamento-TCE'!B1072</f>
        <v>#N/A</v>
      </c>
      <c r="C1072" s="229">
        <f>'Orçamento-TCE'!C1072</f>
        <v>0</v>
      </c>
      <c r="D1072" s="199" t="e">
        <f>'Orçamento-TCE'!G1072</f>
        <v>#N/A</v>
      </c>
      <c r="E1072" s="204">
        <f>'Orçamento-TCE'!H1072</f>
        <v>0</v>
      </c>
      <c r="F1072" s="230" t="e">
        <f>'Orçamento-TCE'!I1072</f>
        <v>#N/A</v>
      </c>
      <c r="G1072" s="227" t="e">
        <f>IF(Comparativo!$E$6="Tabela Não Desonerada",VLOOKUP($C1072,'Orçamento Base'!$D$12:$S$1673,12,FALSE),VLOOKUP($C1072,#REF!,12,FALSE))</f>
        <v>#N/A</v>
      </c>
      <c r="H1072" s="228">
        <f>IFERROR(IF(Comparativo!$E$6="Tabela Não Desonerada",VLOOKUP($C1072,'Orçamento Base'!$D$12:$S$1673,16,FALSE),VLOOKUP($C1072,#REF!,16,FALSE)),0)</f>
        <v>0</v>
      </c>
      <c r="I1072" s="575" t="e">
        <f>IF(Comparativo!$E$6="Tabela Não Desonerada",VLOOKUP($C1072,'Orçamento Base'!$D$12:$S$1673,11,FALSE),VLOOKUP($C1072,#REF!,11,FALSE))</f>
        <v>#N/A</v>
      </c>
      <c r="J1072" s="363">
        <f>IF(Comparativo!$E$6="Tabela Não Desonerada",Encargos!$F$44,Encargos!$D$44)</f>
        <v>1.1122000000000001</v>
      </c>
      <c r="K1072" s="364"/>
      <c r="L1072" s="365" t="e">
        <f t="shared" si="102"/>
        <v>#N/A</v>
      </c>
      <c r="M1072" s="365" t="e">
        <f t="shared" si="103"/>
        <v>#N/A</v>
      </c>
      <c r="N1072" s="376" t="e">
        <f t="shared" si="104"/>
        <v>#N/A</v>
      </c>
      <c r="O1072" s="205" t="e">
        <f>IF(Comparativo!$E$6="Tabela Não Desonerada",VLOOKUP($C1072,'Orçamento Base'!$D$12:$S$1673,13,FALSE),VLOOKUP($C1072,#REF!,13,FALSE))</f>
        <v>#N/A</v>
      </c>
      <c r="P1072" s="205" t="e">
        <f t="shared" si="105"/>
        <v>#N/A</v>
      </c>
      <c r="Q1072" s="205" t="e">
        <f>IF(Comparativo!$E$6="Tabela Não Desonerada",VLOOKUP($C1072,'Orçamento Base'!$D$12:$S$1673,14,FALSE),VLOOKUP($C1072,#REF!,14,FALSE))</f>
        <v>#N/A</v>
      </c>
      <c r="R1072" s="205" t="e">
        <f t="shared" si="106"/>
        <v>#N/A</v>
      </c>
      <c r="S1072" s="205" t="e">
        <f>IF(Comparativo!$E$6="Tabela Não Desonerada",VLOOKUP($C1072,'Orçamento Base'!$D$12:$S$1673,15,FALSE),VLOOKUP($C1072,#REF!,15,FALSE))</f>
        <v>#N/A</v>
      </c>
      <c r="T1072" s="205" t="e">
        <f t="shared" si="107"/>
        <v>#N/A</v>
      </c>
    </row>
    <row r="1073" spans="1:20" ht="15">
      <c r="A1073" s="203">
        <v>1</v>
      </c>
      <c r="B1073" s="203" t="e">
        <f>'Orçamento-TCE'!B1073</f>
        <v>#N/A</v>
      </c>
      <c r="C1073" s="229">
        <f>'Orçamento-TCE'!C1073</f>
        <v>0</v>
      </c>
      <c r="D1073" s="199" t="e">
        <f>'Orçamento-TCE'!G1073</f>
        <v>#N/A</v>
      </c>
      <c r="E1073" s="204">
        <f>'Orçamento-TCE'!H1073</f>
        <v>0</v>
      </c>
      <c r="F1073" s="230" t="e">
        <f>'Orçamento-TCE'!I1073</f>
        <v>#N/A</v>
      </c>
      <c r="G1073" s="227" t="e">
        <f>IF(Comparativo!$E$6="Tabela Não Desonerada",VLOOKUP($C1073,'Orçamento Base'!$D$12:$S$1673,12,FALSE),VLOOKUP($C1073,#REF!,12,FALSE))</f>
        <v>#N/A</v>
      </c>
      <c r="H1073" s="228">
        <f>IFERROR(IF(Comparativo!$E$6="Tabela Não Desonerada",VLOOKUP($C1073,'Orçamento Base'!$D$12:$S$1673,16,FALSE),VLOOKUP($C1073,#REF!,16,FALSE)),0)</f>
        <v>0</v>
      </c>
      <c r="I1073" s="575" t="e">
        <f>IF(Comparativo!$E$6="Tabela Não Desonerada",VLOOKUP($C1073,'Orçamento Base'!$D$12:$S$1673,11,FALSE),VLOOKUP($C1073,#REF!,11,FALSE))</f>
        <v>#N/A</v>
      </c>
      <c r="J1073" s="363">
        <f>IF(Comparativo!$E$6="Tabela Não Desonerada",Encargos!$F$44,Encargos!$D$44)</f>
        <v>1.1122000000000001</v>
      </c>
      <c r="K1073" s="364"/>
      <c r="L1073" s="365" t="e">
        <f t="shared" si="102"/>
        <v>#N/A</v>
      </c>
      <c r="M1073" s="365" t="e">
        <f t="shared" si="103"/>
        <v>#N/A</v>
      </c>
      <c r="N1073" s="376" t="e">
        <f t="shared" si="104"/>
        <v>#N/A</v>
      </c>
      <c r="O1073" s="205" t="e">
        <f>IF(Comparativo!$E$6="Tabela Não Desonerada",VLOOKUP($C1073,'Orçamento Base'!$D$12:$S$1673,13,FALSE),VLOOKUP($C1073,#REF!,13,FALSE))</f>
        <v>#N/A</v>
      </c>
      <c r="P1073" s="205" t="e">
        <f t="shared" si="105"/>
        <v>#N/A</v>
      </c>
      <c r="Q1073" s="205" t="e">
        <f>IF(Comparativo!$E$6="Tabela Não Desonerada",VLOOKUP($C1073,'Orçamento Base'!$D$12:$S$1673,14,FALSE),VLOOKUP($C1073,#REF!,14,FALSE))</f>
        <v>#N/A</v>
      </c>
      <c r="R1073" s="205" t="e">
        <f t="shared" si="106"/>
        <v>#N/A</v>
      </c>
      <c r="S1073" s="205" t="e">
        <f>IF(Comparativo!$E$6="Tabela Não Desonerada",VLOOKUP($C1073,'Orçamento Base'!$D$12:$S$1673,15,FALSE),VLOOKUP($C1073,#REF!,15,FALSE))</f>
        <v>#N/A</v>
      </c>
      <c r="T1073" s="205" t="e">
        <f t="shared" si="107"/>
        <v>#N/A</v>
      </c>
    </row>
    <row r="1074" spans="1:20" ht="15">
      <c r="A1074" s="203">
        <v>1</v>
      </c>
      <c r="B1074" s="203" t="e">
        <f>'Orçamento-TCE'!B1074</f>
        <v>#N/A</v>
      </c>
      <c r="C1074" s="229">
        <f>'Orçamento-TCE'!C1074</f>
        <v>0</v>
      </c>
      <c r="D1074" s="199" t="e">
        <f>'Orçamento-TCE'!G1074</f>
        <v>#N/A</v>
      </c>
      <c r="E1074" s="204">
        <f>'Orçamento-TCE'!H1074</f>
        <v>0</v>
      </c>
      <c r="F1074" s="230" t="e">
        <f>'Orçamento-TCE'!I1074</f>
        <v>#N/A</v>
      </c>
      <c r="G1074" s="227" t="e">
        <f>IF(Comparativo!$E$6="Tabela Não Desonerada",VLOOKUP($C1074,'Orçamento Base'!$D$12:$S$1673,12,FALSE),VLOOKUP($C1074,#REF!,12,FALSE))</f>
        <v>#N/A</v>
      </c>
      <c r="H1074" s="228">
        <f>IFERROR(IF(Comparativo!$E$6="Tabela Não Desonerada",VLOOKUP($C1074,'Orçamento Base'!$D$12:$S$1673,16,FALSE),VLOOKUP($C1074,#REF!,16,FALSE)),0)</f>
        <v>0</v>
      </c>
      <c r="I1074" s="575" t="e">
        <f>IF(Comparativo!$E$6="Tabela Não Desonerada",VLOOKUP($C1074,'Orçamento Base'!$D$12:$S$1673,11,FALSE),VLOOKUP($C1074,#REF!,11,FALSE))</f>
        <v>#N/A</v>
      </c>
      <c r="J1074" s="363">
        <f>IF(Comparativo!$E$6="Tabela Não Desonerada",Encargos!$F$44,Encargos!$D$44)</f>
        <v>1.1122000000000001</v>
      </c>
      <c r="K1074" s="364"/>
      <c r="L1074" s="365" t="e">
        <f t="shared" si="102"/>
        <v>#N/A</v>
      </c>
      <c r="M1074" s="365" t="e">
        <f t="shared" si="103"/>
        <v>#N/A</v>
      </c>
      <c r="N1074" s="376" t="e">
        <f t="shared" si="104"/>
        <v>#N/A</v>
      </c>
      <c r="O1074" s="205" t="e">
        <f>IF(Comparativo!$E$6="Tabela Não Desonerada",VLOOKUP($C1074,'Orçamento Base'!$D$12:$S$1673,13,FALSE),VLOOKUP($C1074,#REF!,13,FALSE))</f>
        <v>#N/A</v>
      </c>
      <c r="P1074" s="205" t="e">
        <f t="shared" si="105"/>
        <v>#N/A</v>
      </c>
      <c r="Q1074" s="205" t="e">
        <f>IF(Comparativo!$E$6="Tabela Não Desonerada",VLOOKUP($C1074,'Orçamento Base'!$D$12:$S$1673,14,FALSE),VLOOKUP($C1074,#REF!,14,FALSE))</f>
        <v>#N/A</v>
      </c>
      <c r="R1074" s="205" t="e">
        <f t="shared" si="106"/>
        <v>#N/A</v>
      </c>
      <c r="S1074" s="205" t="e">
        <f>IF(Comparativo!$E$6="Tabela Não Desonerada",VLOOKUP($C1074,'Orçamento Base'!$D$12:$S$1673,15,FALSE),VLOOKUP($C1074,#REF!,15,FALSE))</f>
        <v>#N/A</v>
      </c>
      <c r="T1074" s="205" t="e">
        <f t="shared" si="107"/>
        <v>#N/A</v>
      </c>
    </row>
    <row r="1075" spans="1:20" ht="15">
      <c r="A1075" s="203">
        <v>1</v>
      </c>
      <c r="B1075" s="203" t="e">
        <f>'Orçamento-TCE'!B1075</f>
        <v>#N/A</v>
      </c>
      <c r="C1075" s="229">
        <f>'Orçamento-TCE'!C1075</f>
        <v>0</v>
      </c>
      <c r="D1075" s="199" t="e">
        <f>'Orçamento-TCE'!G1075</f>
        <v>#N/A</v>
      </c>
      <c r="E1075" s="204">
        <f>'Orçamento-TCE'!H1075</f>
        <v>0</v>
      </c>
      <c r="F1075" s="230" t="e">
        <f>'Orçamento-TCE'!I1075</f>
        <v>#N/A</v>
      </c>
      <c r="G1075" s="227" t="e">
        <f>IF(Comparativo!$E$6="Tabela Não Desonerada",VLOOKUP($C1075,'Orçamento Base'!$D$12:$S$1673,12,FALSE),VLOOKUP($C1075,#REF!,12,FALSE))</f>
        <v>#N/A</v>
      </c>
      <c r="H1075" s="228">
        <f>IFERROR(IF(Comparativo!$E$6="Tabela Não Desonerada",VLOOKUP($C1075,'Orçamento Base'!$D$12:$S$1673,16,FALSE),VLOOKUP($C1075,#REF!,16,FALSE)),0)</f>
        <v>0</v>
      </c>
      <c r="I1075" s="575" t="e">
        <f>IF(Comparativo!$E$6="Tabela Não Desonerada",VLOOKUP($C1075,'Orçamento Base'!$D$12:$S$1673,11,FALSE),VLOOKUP($C1075,#REF!,11,FALSE))</f>
        <v>#N/A</v>
      </c>
      <c r="J1075" s="363">
        <f>IF(Comparativo!$E$6="Tabela Não Desonerada",Encargos!$F$44,Encargos!$D$44)</f>
        <v>1.1122000000000001</v>
      </c>
      <c r="K1075" s="364"/>
      <c r="L1075" s="365" t="e">
        <f t="shared" si="102"/>
        <v>#N/A</v>
      </c>
      <c r="M1075" s="365" t="e">
        <f t="shared" si="103"/>
        <v>#N/A</v>
      </c>
      <c r="N1075" s="376" t="e">
        <f t="shared" si="104"/>
        <v>#N/A</v>
      </c>
      <c r="O1075" s="205" t="e">
        <f>IF(Comparativo!$E$6="Tabela Não Desonerada",VLOOKUP($C1075,'Orçamento Base'!$D$12:$S$1673,13,FALSE),VLOOKUP($C1075,#REF!,13,FALSE))</f>
        <v>#N/A</v>
      </c>
      <c r="P1075" s="205" t="e">
        <f t="shared" si="105"/>
        <v>#N/A</v>
      </c>
      <c r="Q1075" s="205" t="e">
        <f>IF(Comparativo!$E$6="Tabela Não Desonerada",VLOOKUP($C1075,'Orçamento Base'!$D$12:$S$1673,14,FALSE),VLOOKUP($C1075,#REF!,14,FALSE))</f>
        <v>#N/A</v>
      </c>
      <c r="R1075" s="205" t="e">
        <f t="shared" si="106"/>
        <v>#N/A</v>
      </c>
      <c r="S1075" s="205" t="e">
        <f>IF(Comparativo!$E$6="Tabela Não Desonerada",VLOOKUP($C1075,'Orçamento Base'!$D$12:$S$1673,15,FALSE),VLOOKUP($C1075,#REF!,15,FALSE))</f>
        <v>#N/A</v>
      </c>
      <c r="T1075" s="205" t="e">
        <f t="shared" si="107"/>
        <v>#N/A</v>
      </c>
    </row>
    <row r="1076" spans="1:20" ht="15">
      <c r="A1076" s="203">
        <v>1</v>
      </c>
      <c r="B1076" s="203" t="e">
        <f>'Orçamento-TCE'!B1076</f>
        <v>#N/A</v>
      </c>
      <c r="C1076" s="229">
        <f>'Orçamento-TCE'!C1076</f>
        <v>0</v>
      </c>
      <c r="D1076" s="199" t="e">
        <f>'Orçamento-TCE'!G1076</f>
        <v>#N/A</v>
      </c>
      <c r="E1076" s="204">
        <f>'Orçamento-TCE'!H1076</f>
        <v>0</v>
      </c>
      <c r="F1076" s="230" t="e">
        <f>'Orçamento-TCE'!I1076</f>
        <v>#N/A</v>
      </c>
      <c r="G1076" s="227" t="e">
        <f>IF(Comparativo!$E$6="Tabela Não Desonerada",VLOOKUP($C1076,'Orçamento Base'!$D$12:$S$1673,12,FALSE),VLOOKUP($C1076,#REF!,12,FALSE))</f>
        <v>#N/A</v>
      </c>
      <c r="H1076" s="228">
        <f>IFERROR(IF(Comparativo!$E$6="Tabela Não Desonerada",VLOOKUP($C1076,'Orçamento Base'!$D$12:$S$1673,16,FALSE),VLOOKUP($C1076,#REF!,16,FALSE)),0)</f>
        <v>0</v>
      </c>
      <c r="I1076" s="575" t="e">
        <f>IF(Comparativo!$E$6="Tabela Não Desonerada",VLOOKUP($C1076,'Orçamento Base'!$D$12:$S$1673,11,FALSE),VLOOKUP($C1076,#REF!,11,FALSE))</f>
        <v>#N/A</v>
      </c>
      <c r="J1076" s="363">
        <f>IF(Comparativo!$E$6="Tabela Não Desonerada",Encargos!$F$44,Encargos!$D$44)</f>
        <v>1.1122000000000001</v>
      </c>
      <c r="K1076" s="364"/>
      <c r="L1076" s="365" t="e">
        <f t="shared" si="102"/>
        <v>#N/A</v>
      </c>
      <c r="M1076" s="365" t="e">
        <f t="shared" si="103"/>
        <v>#N/A</v>
      </c>
      <c r="N1076" s="376" t="e">
        <f t="shared" si="104"/>
        <v>#N/A</v>
      </c>
      <c r="O1076" s="205" t="e">
        <f>IF(Comparativo!$E$6="Tabela Não Desonerada",VLOOKUP($C1076,'Orçamento Base'!$D$12:$S$1673,13,FALSE),VLOOKUP($C1076,#REF!,13,FALSE))</f>
        <v>#N/A</v>
      </c>
      <c r="P1076" s="205" t="e">
        <f t="shared" si="105"/>
        <v>#N/A</v>
      </c>
      <c r="Q1076" s="205" t="e">
        <f>IF(Comparativo!$E$6="Tabela Não Desonerada",VLOOKUP($C1076,'Orçamento Base'!$D$12:$S$1673,14,FALSE),VLOOKUP($C1076,#REF!,14,FALSE))</f>
        <v>#N/A</v>
      </c>
      <c r="R1076" s="205" t="e">
        <f t="shared" si="106"/>
        <v>#N/A</v>
      </c>
      <c r="S1076" s="205" t="e">
        <f>IF(Comparativo!$E$6="Tabela Não Desonerada",VLOOKUP($C1076,'Orçamento Base'!$D$12:$S$1673,15,FALSE),VLOOKUP($C1076,#REF!,15,FALSE))</f>
        <v>#N/A</v>
      </c>
      <c r="T1076" s="205" t="e">
        <f t="shared" si="107"/>
        <v>#N/A</v>
      </c>
    </row>
    <row r="1077" spans="1:20" ht="15">
      <c r="A1077" s="203">
        <v>1</v>
      </c>
      <c r="B1077" s="203" t="e">
        <f>'Orçamento-TCE'!B1077</f>
        <v>#N/A</v>
      </c>
      <c r="C1077" s="229">
        <f>'Orçamento-TCE'!C1077</f>
        <v>0</v>
      </c>
      <c r="D1077" s="199" t="e">
        <f>'Orçamento-TCE'!G1077</f>
        <v>#N/A</v>
      </c>
      <c r="E1077" s="204">
        <f>'Orçamento-TCE'!H1077</f>
        <v>0</v>
      </c>
      <c r="F1077" s="230" t="e">
        <f>'Orçamento-TCE'!I1077</f>
        <v>#N/A</v>
      </c>
      <c r="G1077" s="227" t="e">
        <f>IF(Comparativo!$E$6="Tabela Não Desonerada",VLOOKUP($C1077,'Orçamento Base'!$D$12:$S$1673,12,FALSE),VLOOKUP($C1077,#REF!,12,FALSE))</f>
        <v>#N/A</v>
      </c>
      <c r="H1077" s="228">
        <f>IFERROR(IF(Comparativo!$E$6="Tabela Não Desonerada",VLOOKUP($C1077,'Orçamento Base'!$D$12:$S$1673,16,FALSE),VLOOKUP($C1077,#REF!,16,FALSE)),0)</f>
        <v>0</v>
      </c>
      <c r="I1077" s="575" t="e">
        <f>IF(Comparativo!$E$6="Tabela Não Desonerada",VLOOKUP($C1077,'Orçamento Base'!$D$12:$S$1673,11,FALSE),VLOOKUP($C1077,#REF!,11,FALSE))</f>
        <v>#N/A</v>
      </c>
      <c r="J1077" s="363">
        <f>IF(Comparativo!$E$6="Tabela Não Desonerada",Encargos!$F$44,Encargos!$D$44)</f>
        <v>1.1122000000000001</v>
      </c>
      <c r="K1077" s="364"/>
      <c r="L1077" s="365" t="e">
        <f t="shared" si="102"/>
        <v>#N/A</v>
      </c>
      <c r="M1077" s="365" t="e">
        <f t="shared" si="103"/>
        <v>#N/A</v>
      </c>
      <c r="N1077" s="376" t="e">
        <f t="shared" si="104"/>
        <v>#N/A</v>
      </c>
      <c r="O1077" s="205" t="e">
        <f>IF(Comparativo!$E$6="Tabela Não Desonerada",VLOOKUP($C1077,'Orçamento Base'!$D$12:$S$1673,13,FALSE),VLOOKUP($C1077,#REF!,13,FALSE))</f>
        <v>#N/A</v>
      </c>
      <c r="P1077" s="205" t="e">
        <f t="shared" si="105"/>
        <v>#N/A</v>
      </c>
      <c r="Q1077" s="205" t="e">
        <f>IF(Comparativo!$E$6="Tabela Não Desonerada",VLOOKUP($C1077,'Orçamento Base'!$D$12:$S$1673,14,FALSE),VLOOKUP($C1077,#REF!,14,FALSE))</f>
        <v>#N/A</v>
      </c>
      <c r="R1077" s="205" t="e">
        <f t="shared" si="106"/>
        <v>#N/A</v>
      </c>
      <c r="S1077" s="205" t="e">
        <f>IF(Comparativo!$E$6="Tabela Não Desonerada",VLOOKUP($C1077,'Orçamento Base'!$D$12:$S$1673,15,FALSE),VLOOKUP($C1077,#REF!,15,FALSE))</f>
        <v>#N/A</v>
      </c>
      <c r="T1077" s="205" t="e">
        <f t="shared" si="107"/>
        <v>#N/A</v>
      </c>
    </row>
    <row r="1078" spans="1:20" ht="15">
      <c r="A1078" s="203">
        <v>1</v>
      </c>
      <c r="B1078" s="203" t="e">
        <f>'Orçamento-TCE'!B1078</f>
        <v>#N/A</v>
      </c>
      <c r="C1078" s="229">
        <f>'Orçamento-TCE'!C1078</f>
        <v>0</v>
      </c>
      <c r="D1078" s="199" t="e">
        <f>'Orçamento-TCE'!G1078</f>
        <v>#N/A</v>
      </c>
      <c r="E1078" s="204">
        <f>'Orçamento-TCE'!H1078</f>
        <v>0</v>
      </c>
      <c r="F1078" s="230" t="e">
        <f>'Orçamento-TCE'!I1078</f>
        <v>#N/A</v>
      </c>
      <c r="G1078" s="227" t="e">
        <f>IF(Comparativo!$E$6="Tabela Não Desonerada",VLOOKUP($C1078,'Orçamento Base'!$D$12:$S$1673,12,FALSE),VLOOKUP($C1078,#REF!,12,FALSE))</f>
        <v>#N/A</v>
      </c>
      <c r="H1078" s="228">
        <f>IFERROR(IF(Comparativo!$E$6="Tabela Não Desonerada",VLOOKUP($C1078,'Orçamento Base'!$D$12:$S$1673,16,FALSE),VLOOKUP($C1078,#REF!,16,FALSE)),0)</f>
        <v>0</v>
      </c>
      <c r="I1078" s="575" t="e">
        <f>IF(Comparativo!$E$6="Tabela Não Desonerada",VLOOKUP($C1078,'Orçamento Base'!$D$12:$S$1673,11,FALSE),VLOOKUP($C1078,#REF!,11,FALSE))</f>
        <v>#N/A</v>
      </c>
      <c r="J1078" s="363">
        <f>IF(Comparativo!$E$6="Tabela Não Desonerada",Encargos!$F$44,Encargos!$D$44)</f>
        <v>1.1122000000000001</v>
      </c>
      <c r="K1078" s="364"/>
      <c r="L1078" s="365" t="e">
        <f t="shared" si="102"/>
        <v>#N/A</v>
      </c>
      <c r="M1078" s="365" t="e">
        <f t="shared" si="103"/>
        <v>#N/A</v>
      </c>
      <c r="N1078" s="376" t="e">
        <f t="shared" si="104"/>
        <v>#N/A</v>
      </c>
      <c r="O1078" s="205" t="e">
        <f>IF(Comparativo!$E$6="Tabela Não Desonerada",VLOOKUP($C1078,'Orçamento Base'!$D$12:$S$1673,13,FALSE),VLOOKUP($C1078,#REF!,13,FALSE))</f>
        <v>#N/A</v>
      </c>
      <c r="P1078" s="205" t="e">
        <f t="shared" si="105"/>
        <v>#N/A</v>
      </c>
      <c r="Q1078" s="205" t="e">
        <f>IF(Comparativo!$E$6="Tabela Não Desonerada",VLOOKUP($C1078,'Orçamento Base'!$D$12:$S$1673,14,FALSE),VLOOKUP($C1078,#REF!,14,FALSE))</f>
        <v>#N/A</v>
      </c>
      <c r="R1078" s="205" t="e">
        <f t="shared" si="106"/>
        <v>#N/A</v>
      </c>
      <c r="S1078" s="205" t="e">
        <f>IF(Comparativo!$E$6="Tabela Não Desonerada",VLOOKUP($C1078,'Orçamento Base'!$D$12:$S$1673,15,FALSE),VLOOKUP($C1078,#REF!,15,FALSE))</f>
        <v>#N/A</v>
      </c>
      <c r="T1078" s="205" t="e">
        <f t="shared" si="107"/>
        <v>#N/A</v>
      </c>
    </row>
    <row r="1079" spans="1:20" ht="15">
      <c r="A1079" s="203">
        <v>1</v>
      </c>
      <c r="B1079" s="203" t="e">
        <f>'Orçamento-TCE'!B1079</f>
        <v>#N/A</v>
      </c>
      <c r="C1079" s="229">
        <f>'Orçamento-TCE'!C1079</f>
        <v>0</v>
      </c>
      <c r="D1079" s="199" t="e">
        <f>'Orçamento-TCE'!G1079</f>
        <v>#N/A</v>
      </c>
      <c r="E1079" s="204">
        <f>'Orçamento-TCE'!H1079</f>
        <v>0</v>
      </c>
      <c r="F1079" s="230" t="e">
        <f>'Orçamento-TCE'!I1079</f>
        <v>#N/A</v>
      </c>
      <c r="G1079" s="227" t="e">
        <f>IF(Comparativo!$E$6="Tabela Não Desonerada",VLOOKUP($C1079,'Orçamento Base'!$D$12:$S$1673,12,FALSE),VLOOKUP($C1079,#REF!,12,FALSE))</f>
        <v>#N/A</v>
      </c>
      <c r="H1079" s="228">
        <f>IFERROR(IF(Comparativo!$E$6="Tabela Não Desonerada",VLOOKUP($C1079,'Orçamento Base'!$D$12:$S$1673,16,FALSE),VLOOKUP($C1079,#REF!,16,FALSE)),0)</f>
        <v>0</v>
      </c>
      <c r="I1079" s="575" t="e">
        <f>IF(Comparativo!$E$6="Tabela Não Desonerada",VLOOKUP($C1079,'Orçamento Base'!$D$12:$S$1673,11,FALSE),VLOOKUP($C1079,#REF!,11,FALSE))</f>
        <v>#N/A</v>
      </c>
      <c r="J1079" s="363">
        <f>IF(Comparativo!$E$6="Tabela Não Desonerada",Encargos!$F$44,Encargos!$D$44)</f>
        <v>1.1122000000000001</v>
      </c>
      <c r="K1079" s="364"/>
      <c r="L1079" s="365" t="e">
        <f t="shared" si="102"/>
        <v>#N/A</v>
      </c>
      <c r="M1079" s="365" t="e">
        <f t="shared" si="103"/>
        <v>#N/A</v>
      </c>
      <c r="N1079" s="376" t="e">
        <f t="shared" si="104"/>
        <v>#N/A</v>
      </c>
      <c r="O1079" s="205" t="e">
        <f>IF(Comparativo!$E$6="Tabela Não Desonerada",VLOOKUP($C1079,'Orçamento Base'!$D$12:$S$1673,13,FALSE),VLOOKUP($C1079,#REF!,13,FALSE))</f>
        <v>#N/A</v>
      </c>
      <c r="P1079" s="205" t="e">
        <f t="shared" si="105"/>
        <v>#N/A</v>
      </c>
      <c r="Q1079" s="205" t="e">
        <f>IF(Comparativo!$E$6="Tabela Não Desonerada",VLOOKUP($C1079,'Orçamento Base'!$D$12:$S$1673,14,FALSE),VLOOKUP($C1079,#REF!,14,FALSE))</f>
        <v>#N/A</v>
      </c>
      <c r="R1079" s="205" t="e">
        <f t="shared" si="106"/>
        <v>#N/A</v>
      </c>
      <c r="S1079" s="205" t="e">
        <f>IF(Comparativo!$E$6="Tabela Não Desonerada",VLOOKUP($C1079,'Orçamento Base'!$D$12:$S$1673,15,FALSE),VLOOKUP($C1079,#REF!,15,FALSE))</f>
        <v>#N/A</v>
      </c>
      <c r="T1079" s="205" t="e">
        <f t="shared" si="107"/>
        <v>#N/A</v>
      </c>
    </row>
    <row r="1080" spans="1:20" ht="15">
      <c r="A1080" s="203">
        <v>1</v>
      </c>
      <c r="B1080" s="203" t="e">
        <f>'Orçamento-TCE'!B1080</f>
        <v>#N/A</v>
      </c>
      <c r="C1080" s="229">
        <f>'Orçamento-TCE'!C1080</f>
        <v>0</v>
      </c>
      <c r="D1080" s="199" t="e">
        <f>'Orçamento-TCE'!G1080</f>
        <v>#N/A</v>
      </c>
      <c r="E1080" s="204">
        <f>'Orçamento-TCE'!H1080</f>
        <v>0</v>
      </c>
      <c r="F1080" s="230" t="e">
        <f>'Orçamento-TCE'!I1080</f>
        <v>#N/A</v>
      </c>
      <c r="G1080" s="227" t="e">
        <f>IF(Comparativo!$E$6="Tabela Não Desonerada",VLOOKUP($C1080,'Orçamento Base'!$D$12:$S$1673,12,FALSE),VLOOKUP($C1080,#REF!,12,FALSE))</f>
        <v>#N/A</v>
      </c>
      <c r="H1080" s="228">
        <f>IFERROR(IF(Comparativo!$E$6="Tabela Não Desonerada",VLOOKUP($C1080,'Orçamento Base'!$D$12:$S$1673,16,FALSE),VLOOKUP($C1080,#REF!,16,FALSE)),0)</f>
        <v>0</v>
      </c>
      <c r="I1080" s="575" t="e">
        <f>IF(Comparativo!$E$6="Tabela Não Desonerada",VLOOKUP($C1080,'Orçamento Base'!$D$12:$S$1673,11,FALSE),VLOOKUP($C1080,#REF!,11,FALSE))</f>
        <v>#N/A</v>
      </c>
      <c r="J1080" s="363">
        <f>IF(Comparativo!$E$6="Tabela Não Desonerada",Encargos!$F$44,Encargos!$D$44)</f>
        <v>1.1122000000000001</v>
      </c>
      <c r="K1080" s="364"/>
      <c r="L1080" s="365" t="e">
        <f t="shared" si="102"/>
        <v>#N/A</v>
      </c>
      <c r="M1080" s="365" t="e">
        <f t="shared" si="103"/>
        <v>#N/A</v>
      </c>
      <c r="N1080" s="376" t="e">
        <f t="shared" si="104"/>
        <v>#N/A</v>
      </c>
      <c r="O1080" s="205" t="e">
        <f>IF(Comparativo!$E$6="Tabela Não Desonerada",VLOOKUP($C1080,'Orçamento Base'!$D$12:$S$1673,13,FALSE),VLOOKUP($C1080,#REF!,13,FALSE))</f>
        <v>#N/A</v>
      </c>
      <c r="P1080" s="205" t="e">
        <f t="shared" si="105"/>
        <v>#N/A</v>
      </c>
      <c r="Q1080" s="205" t="e">
        <f>IF(Comparativo!$E$6="Tabela Não Desonerada",VLOOKUP($C1080,'Orçamento Base'!$D$12:$S$1673,14,FALSE),VLOOKUP($C1080,#REF!,14,FALSE))</f>
        <v>#N/A</v>
      </c>
      <c r="R1080" s="205" t="e">
        <f t="shared" si="106"/>
        <v>#N/A</v>
      </c>
      <c r="S1080" s="205" t="e">
        <f>IF(Comparativo!$E$6="Tabela Não Desonerada",VLOOKUP($C1080,'Orçamento Base'!$D$12:$S$1673,15,FALSE),VLOOKUP($C1080,#REF!,15,FALSE))</f>
        <v>#N/A</v>
      </c>
      <c r="T1080" s="205" t="e">
        <f t="shared" si="107"/>
        <v>#N/A</v>
      </c>
    </row>
    <row r="1081" spans="1:20" ht="15">
      <c r="A1081" s="203">
        <v>1</v>
      </c>
      <c r="B1081" s="203" t="e">
        <f>'Orçamento-TCE'!B1081</f>
        <v>#N/A</v>
      </c>
      <c r="C1081" s="229">
        <f>'Orçamento-TCE'!C1081</f>
        <v>0</v>
      </c>
      <c r="D1081" s="199" t="e">
        <f>'Orçamento-TCE'!G1081</f>
        <v>#N/A</v>
      </c>
      <c r="E1081" s="204">
        <f>'Orçamento-TCE'!H1081</f>
        <v>0</v>
      </c>
      <c r="F1081" s="230" t="e">
        <f>'Orçamento-TCE'!I1081</f>
        <v>#N/A</v>
      </c>
      <c r="G1081" s="227" t="e">
        <f>IF(Comparativo!$E$6="Tabela Não Desonerada",VLOOKUP($C1081,'Orçamento Base'!$D$12:$S$1673,12,FALSE),VLOOKUP($C1081,#REF!,12,FALSE))</f>
        <v>#N/A</v>
      </c>
      <c r="H1081" s="228">
        <f>IFERROR(IF(Comparativo!$E$6="Tabela Não Desonerada",VLOOKUP($C1081,'Orçamento Base'!$D$12:$S$1673,16,FALSE),VLOOKUP($C1081,#REF!,16,FALSE)),0)</f>
        <v>0</v>
      </c>
      <c r="I1081" s="575" t="e">
        <f>IF(Comparativo!$E$6="Tabela Não Desonerada",VLOOKUP($C1081,'Orçamento Base'!$D$12:$S$1673,11,FALSE),VLOOKUP($C1081,#REF!,11,FALSE))</f>
        <v>#N/A</v>
      </c>
      <c r="J1081" s="363">
        <f>IF(Comparativo!$E$6="Tabela Não Desonerada",Encargos!$F$44,Encargos!$D$44)</f>
        <v>1.1122000000000001</v>
      </c>
      <c r="K1081" s="364"/>
      <c r="L1081" s="365" t="e">
        <f t="shared" si="102"/>
        <v>#N/A</v>
      </c>
      <c r="M1081" s="365" t="e">
        <f t="shared" si="103"/>
        <v>#N/A</v>
      </c>
      <c r="N1081" s="376" t="e">
        <f t="shared" si="104"/>
        <v>#N/A</v>
      </c>
      <c r="O1081" s="205" t="e">
        <f>IF(Comparativo!$E$6="Tabela Não Desonerada",VLOOKUP($C1081,'Orçamento Base'!$D$12:$S$1673,13,FALSE),VLOOKUP($C1081,#REF!,13,FALSE))</f>
        <v>#N/A</v>
      </c>
      <c r="P1081" s="205" t="e">
        <f t="shared" si="105"/>
        <v>#N/A</v>
      </c>
      <c r="Q1081" s="205" t="e">
        <f>IF(Comparativo!$E$6="Tabela Não Desonerada",VLOOKUP($C1081,'Orçamento Base'!$D$12:$S$1673,14,FALSE),VLOOKUP($C1081,#REF!,14,FALSE))</f>
        <v>#N/A</v>
      </c>
      <c r="R1081" s="205" t="e">
        <f t="shared" si="106"/>
        <v>#N/A</v>
      </c>
      <c r="S1081" s="205" t="e">
        <f>IF(Comparativo!$E$6="Tabela Não Desonerada",VLOOKUP($C1081,'Orçamento Base'!$D$12:$S$1673,15,FALSE),VLOOKUP($C1081,#REF!,15,FALSE))</f>
        <v>#N/A</v>
      </c>
      <c r="T1081" s="205" t="e">
        <f t="shared" si="107"/>
        <v>#N/A</v>
      </c>
    </row>
    <row r="1082" spans="1:20" ht="15">
      <c r="A1082" s="203">
        <v>1</v>
      </c>
      <c r="B1082" s="203" t="e">
        <f>'Orçamento-TCE'!B1082</f>
        <v>#N/A</v>
      </c>
      <c r="C1082" s="229">
        <f>'Orçamento-TCE'!C1082</f>
        <v>0</v>
      </c>
      <c r="D1082" s="199" t="e">
        <f>'Orçamento-TCE'!G1082</f>
        <v>#N/A</v>
      </c>
      <c r="E1082" s="204">
        <f>'Orçamento-TCE'!H1082</f>
        <v>0</v>
      </c>
      <c r="F1082" s="230" t="e">
        <f>'Orçamento-TCE'!I1082</f>
        <v>#N/A</v>
      </c>
      <c r="G1082" s="227" t="e">
        <f>IF(Comparativo!$E$6="Tabela Não Desonerada",VLOOKUP($C1082,'Orçamento Base'!$D$12:$S$1673,12,FALSE),VLOOKUP($C1082,#REF!,12,FALSE))</f>
        <v>#N/A</v>
      </c>
      <c r="H1082" s="228">
        <f>IFERROR(IF(Comparativo!$E$6="Tabela Não Desonerada",VLOOKUP($C1082,'Orçamento Base'!$D$12:$S$1673,16,FALSE),VLOOKUP($C1082,#REF!,16,FALSE)),0)</f>
        <v>0</v>
      </c>
      <c r="I1082" s="575" t="e">
        <f>IF(Comparativo!$E$6="Tabela Não Desonerada",VLOOKUP($C1082,'Orçamento Base'!$D$12:$S$1673,11,FALSE),VLOOKUP($C1082,#REF!,11,FALSE))</f>
        <v>#N/A</v>
      </c>
      <c r="J1082" s="363">
        <f>IF(Comparativo!$E$6="Tabela Não Desonerada",Encargos!$F$44,Encargos!$D$44)</f>
        <v>1.1122000000000001</v>
      </c>
      <c r="K1082" s="364"/>
      <c r="L1082" s="365" t="e">
        <f t="shared" si="102"/>
        <v>#N/A</v>
      </c>
      <c r="M1082" s="365" t="e">
        <f t="shared" si="103"/>
        <v>#N/A</v>
      </c>
      <c r="N1082" s="376" t="e">
        <f t="shared" si="104"/>
        <v>#N/A</v>
      </c>
      <c r="O1082" s="205" t="e">
        <f>IF(Comparativo!$E$6="Tabela Não Desonerada",VLOOKUP($C1082,'Orçamento Base'!$D$12:$S$1673,13,FALSE),VLOOKUP($C1082,#REF!,13,FALSE))</f>
        <v>#N/A</v>
      </c>
      <c r="P1082" s="205" t="e">
        <f t="shared" si="105"/>
        <v>#N/A</v>
      </c>
      <c r="Q1082" s="205" t="e">
        <f>IF(Comparativo!$E$6="Tabela Não Desonerada",VLOOKUP($C1082,'Orçamento Base'!$D$12:$S$1673,14,FALSE),VLOOKUP($C1082,#REF!,14,FALSE))</f>
        <v>#N/A</v>
      </c>
      <c r="R1082" s="205" t="e">
        <f t="shared" si="106"/>
        <v>#N/A</v>
      </c>
      <c r="S1082" s="205" t="e">
        <f>IF(Comparativo!$E$6="Tabela Não Desonerada",VLOOKUP($C1082,'Orçamento Base'!$D$12:$S$1673,15,FALSE),VLOOKUP($C1082,#REF!,15,FALSE))</f>
        <v>#N/A</v>
      </c>
      <c r="T1082" s="205" t="e">
        <f t="shared" si="107"/>
        <v>#N/A</v>
      </c>
    </row>
    <row r="1083" spans="1:20" ht="15">
      <c r="A1083" s="203">
        <v>1</v>
      </c>
      <c r="B1083" s="203" t="e">
        <f>'Orçamento-TCE'!B1083</f>
        <v>#N/A</v>
      </c>
      <c r="C1083" s="229">
        <f>'Orçamento-TCE'!C1083</f>
        <v>0</v>
      </c>
      <c r="D1083" s="199" t="e">
        <f>'Orçamento-TCE'!G1083</f>
        <v>#N/A</v>
      </c>
      <c r="E1083" s="204">
        <f>'Orçamento-TCE'!H1083</f>
        <v>0</v>
      </c>
      <c r="F1083" s="230" t="e">
        <f>'Orçamento-TCE'!I1083</f>
        <v>#N/A</v>
      </c>
      <c r="G1083" s="227" t="e">
        <f>IF(Comparativo!$E$6="Tabela Não Desonerada",VLOOKUP($C1083,'Orçamento Base'!$D$12:$S$1673,12,FALSE),VLOOKUP($C1083,#REF!,12,FALSE))</f>
        <v>#N/A</v>
      </c>
      <c r="H1083" s="228">
        <f>IFERROR(IF(Comparativo!$E$6="Tabela Não Desonerada",VLOOKUP($C1083,'Orçamento Base'!$D$12:$S$1673,16,FALSE),VLOOKUP($C1083,#REF!,16,FALSE)),0)</f>
        <v>0</v>
      </c>
      <c r="I1083" s="575" t="e">
        <f>IF(Comparativo!$E$6="Tabela Não Desonerada",VLOOKUP($C1083,'Orçamento Base'!$D$12:$S$1673,11,FALSE),VLOOKUP($C1083,#REF!,11,FALSE))</f>
        <v>#N/A</v>
      </c>
      <c r="J1083" s="363">
        <f>IF(Comparativo!$E$6="Tabela Não Desonerada",Encargos!$F$44,Encargos!$D$44)</f>
        <v>1.1122000000000001</v>
      </c>
      <c r="K1083" s="364"/>
      <c r="L1083" s="365" t="e">
        <f t="shared" si="102"/>
        <v>#N/A</v>
      </c>
      <c r="M1083" s="365" t="e">
        <f t="shared" si="103"/>
        <v>#N/A</v>
      </c>
      <c r="N1083" s="376" t="e">
        <f t="shared" si="104"/>
        <v>#N/A</v>
      </c>
      <c r="O1083" s="205" t="e">
        <f>IF(Comparativo!$E$6="Tabela Não Desonerada",VLOOKUP($C1083,'Orçamento Base'!$D$12:$S$1673,13,FALSE),VLOOKUP($C1083,#REF!,13,FALSE))</f>
        <v>#N/A</v>
      </c>
      <c r="P1083" s="205" t="e">
        <f t="shared" si="105"/>
        <v>#N/A</v>
      </c>
      <c r="Q1083" s="205" t="e">
        <f>IF(Comparativo!$E$6="Tabela Não Desonerada",VLOOKUP($C1083,'Orçamento Base'!$D$12:$S$1673,14,FALSE),VLOOKUP($C1083,#REF!,14,FALSE))</f>
        <v>#N/A</v>
      </c>
      <c r="R1083" s="205" t="e">
        <f t="shared" si="106"/>
        <v>#N/A</v>
      </c>
      <c r="S1083" s="205" t="e">
        <f>IF(Comparativo!$E$6="Tabela Não Desonerada",VLOOKUP($C1083,'Orçamento Base'!$D$12:$S$1673,15,FALSE),VLOOKUP($C1083,#REF!,15,FALSE))</f>
        <v>#N/A</v>
      </c>
      <c r="T1083" s="205" t="e">
        <f t="shared" si="107"/>
        <v>#N/A</v>
      </c>
    </row>
    <row r="1084" spans="1:20" ht="15">
      <c r="A1084" s="203">
        <v>1</v>
      </c>
      <c r="B1084" s="203" t="e">
        <f>'Orçamento-TCE'!B1084</f>
        <v>#N/A</v>
      </c>
      <c r="C1084" s="229">
        <f>'Orçamento-TCE'!C1084</f>
        <v>0</v>
      </c>
      <c r="D1084" s="199" t="e">
        <f>'Orçamento-TCE'!G1084</f>
        <v>#N/A</v>
      </c>
      <c r="E1084" s="204">
        <f>'Orçamento-TCE'!H1084</f>
        <v>0</v>
      </c>
      <c r="F1084" s="230" t="e">
        <f>'Orçamento-TCE'!I1084</f>
        <v>#N/A</v>
      </c>
      <c r="G1084" s="227" t="e">
        <f>IF(Comparativo!$E$6="Tabela Não Desonerada",VLOOKUP($C1084,'Orçamento Base'!$D$12:$S$1673,12,FALSE),VLOOKUP($C1084,#REF!,12,FALSE))</f>
        <v>#N/A</v>
      </c>
      <c r="H1084" s="228">
        <f>IFERROR(IF(Comparativo!$E$6="Tabela Não Desonerada",VLOOKUP($C1084,'Orçamento Base'!$D$12:$S$1673,16,FALSE),VLOOKUP($C1084,#REF!,16,FALSE)),0)</f>
        <v>0</v>
      </c>
      <c r="I1084" s="575" t="e">
        <f>IF(Comparativo!$E$6="Tabela Não Desonerada",VLOOKUP($C1084,'Orçamento Base'!$D$12:$S$1673,11,FALSE),VLOOKUP($C1084,#REF!,11,FALSE))</f>
        <v>#N/A</v>
      </c>
      <c r="J1084" s="363">
        <f>IF(Comparativo!$E$6="Tabela Não Desonerada",Encargos!$F$44,Encargos!$D$44)</f>
        <v>1.1122000000000001</v>
      </c>
      <c r="K1084" s="364"/>
      <c r="L1084" s="365" t="e">
        <f t="shared" si="102"/>
        <v>#N/A</v>
      </c>
      <c r="M1084" s="365" t="e">
        <f t="shared" si="103"/>
        <v>#N/A</v>
      </c>
      <c r="N1084" s="376" t="e">
        <f t="shared" si="104"/>
        <v>#N/A</v>
      </c>
      <c r="O1084" s="205" t="e">
        <f>IF(Comparativo!$E$6="Tabela Não Desonerada",VLOOKUP($C1084,'Orçamento Base'!$D$12:$S$1673,13,FALSE),VLOOKUP($C1084,#REF!,13,FALSE))</f>
        <v>#N/A</v>
      </c>
      <c r="P1084" s="205" t="e">
        <f t="shared" si="105"/>
        <v>#N/A</v>
      </c>
      <c r="Q1084" s="205" t="e">
        <f>IF(Comparativo!$E$6="Tabela Não Desonerada",VLOOKUP($C1084,'Orçamento Base'!$D$12:$S$1673,14,FALSE),VLOOKUP($C1084,#REF!,14,FALSE))</f>
        <v>#N/A</v>
      </c>
      <c r="R1084" s="205" t="e">
        <f t="shared" si="106"/>
        <v>#N/A</v>
      </c>
      <c r="S1084" s="205" t="e">
        <f>IF(Comparativo!$E$6="Tabela Não Desonerada",VLOOKUP($C1084,'Orçamento Base'!$D$12:$S$1673,15,FALSE),VLOOKUP($C1084,#REF!,15,FALSE))</f>
        <v>#N/A</v>
      </c>
      <c r="T1084" s="205" t="e">
        <f t="shared" si="107"/>
        <v>#N/A</v>
      </c>
    </row>
    <row r="1085" spans="1:20" ht="15">
      <c r="A1085" s="203">
        <v>1</v>
      </c>
      <c r="B1085" s="203" t="e">
        <f>'Orçamento-TCE'!B1085</f>
        <v>#N/A</v>
      </c>
      <c r="C1085" s="229">
        <f>'Orçamento-TCE'!C1085</f>
        <v>0</v>
      </c>
      <c r="D1085" s="199" t="e">
        <f>'Orçamento-TCE'!G1085</f>
        <v>#N/A</v>
      </c>
      <c r="E1085" s="204">
        <f>'Orçamento-TCE'!H1085</f>
        <v>0</v>
      </c>
      <c r="F1085" s="230" t="e">
        <f>'Orçamento-TCE'!I1085</f>
        <v>#N/A</v>
      </c>
      <c r="G1085" s="227" t="e">
        <f>IF(Comparativo!$E$6="Tabela Não Desonerada",VLOOKUP($C1085,'Orçamento Base'!$D$12:$S$1673,12,FALSE),VLOOKUP($C1085,#REF!,12,FALSE))</f>
        <v>#N/A</v>
      </c>
      <c r="H1085" s="228">
        <f>IFERROR(IF(Comparativo!$E$6="Tabela Não Desonerada",VLOOKUP($C1085,'Orçamento Base'!$D$12:$S$1673,16,FALSE),VLOOKUP($C1085,#REF!,16,FALSE)),0)</f>
        <v>0</v>
      </c>
      <c r="I1085" s="575" t="e">
        <f>IF(Comparativo!$E$6="Tabela Não Desonerada",VLOOKUP($C1085,'Orçamento Base'!$D$12:$S$1673,11,FALSE),VLOOKUP($C1085,#REF!,11,FALSE))</f>
        <v>#N/A</v>
      </c>
      <c r="J1085" s="363">
        <f>IF(Comparativo!$E$6="Tabela Não Desonerada",Encargos!$F$44,Encargos!$D$44)</f>
        <v>1.1122000000000001</v>
      </c>
      <c r="K1085" s="364"/>
      <c r="L1085" s="365" t="e">
        <f t="shared" si="102"/>
        <v>#N/A</v>
      </c>
      <c r="M1085" s="365" t="e">
        <f t="shared" si="103"/>
        <v>#N/A</v>
      </c>
      <c r="N1085" s="376" t="e">
        <f t="shared" si="104"/>
        <v>#N/A</v>
      </c>
      <c r="O1085" s="205" t="e">
        <f>IF(Comparativo!$E$6="Tabela Não Desonerada",VLOOKUP($C1085,'Orçamento Base'!$D$12:$S$1673,13,FALSE),VLOOKUP($C1085,#REF!,13,FALSE))</f>
        <v>#N/A</v>
      </c>
      <c r="P1085" s="205" t="e">
        <f t="shared" si="105"/>
        <v>#N/A</v>
      </c>
      <c r="Q1085" s="205" t="e">
        <f>IF(Comparativo!$E$6="Tabela Não Desonerada",VLOOKUP($C1085,'Orçamento Base'!$D$12:$S$1673,14,FALSE),VLOOKUP($C1085,#REF!,14,FALSE))</f>
        <v>#N/A</v>
      </c>
      <c r="R1085" s="205" t="e">
        <f t="shared" si="106"/>
        <v>#N/A</v>
      </c>
      <c r="S1085" s="205" t="e">
        <f>IF(Comparativo!$E$6="Tabela Não Desonerada",VLOOKUP($C1085,'Orçamento Base'!$D$12:$S$1673,15,FALSE),VLOOKUP($C1085,#REF!,15,FALSE))</f>
        <v>#N/A</v>
      </c>
      <c r="T1085" s="205" t="e">
        <f t="shared" si="107"/>
        <v>#N/A</v>
      </c>
    </row>
    <row r="1086" spans="1:20" ht="15">
      <c r="A1086" s="203">
        <v>1</v>
      </c>
      <c r="B1086" s="203" t="e">
        <f>'Orçamento-TCE'!B1086</f>
        <v>#N/A</v>
      </c>
      <c r="C1086" s="229">
        <f>'Orçamento-TCE'!C1086</f>
        <v>0</v>
      </c>
      <c r="D1086" s="199" t="e">
        <f>'Orçamento-TCE'!G1086</f>
        <v>#N/A</v>
      </c>
      <c r="E1086" s="204">
        <f>'Orçamento-TCE'!H1086</f>
        <v>0</v>
      </c>
      <c r="F1086" s="230" t="e">
        <f>'Orçamento-TCE'!I1086</f>
        <v>#N/A</v>
      </c>
      <c r="G1086" s="227" t="e">
        <f>IF(Comparativo!$E$6="Tabela Não Desonerada",VLOOKUP($C1086,'Orçamento Base'!$D$12:$S$1673,12,FALSE),VLOOKUP($C1086,#REF!,12,FALSE))</f>
        <v>#N/A</v>
      </c>
      <c r="H1086" s="228">
        <f>IFERROR(IF(Comparativo!$E$6="Tabela Não Desonerada",VLOOKUP($C1086,'Orçamento Base'!$D$12:$S$1673,16,FALSE),VLOOKUP($C1086,#REF!,16,FALSE)),0)</f>
        <v>0</v>
      </c>
      <c r="I1086" s="575" t="e">
        <f>IF(Comparativo!$E$6="Tabela Não Desonerada",VLOOKUP($C1086,'Orçamento Base'!$D$12:$S$1673,11,FALSE),VLOOKUP($C1086,#REF!,11,FALSE))</f>
        <v>#N/A</v>
      </c>
      <c r="J1086" s="363">
        <f>IF(Comparativo!$E$6="Tabela Não Desonerada",Encargos!$F$44,Encargos!$D$44)</f>
        <v>1.1122000000000001</v>
      </c>
      <c r="K1086" s="364"/>
      <c r="L1086" s="365" t="e">
        <f t="shared" si="102"/>
        <v>#N/A</v>
      </c>
      <c r="M1086" s="365" t="e">
        <f t="shared" si="103"/>
        <v>#N/A</v>
      </c>
      <c r="N1086" s="376" t="e">
        <f t="shared" si="104"/>
        <v>#N/A</v>
      </c>
      <c r="O1086" s="205" t="e">
        <f>IF(Comparativo!$E$6="Tabela Não Desonerada",VLOOKUP($C1086,'Orçamento Base'!$D$12:$S$1673,13,FALSE),VLOOKUP($C1086,#REF!,13,FALSE))</f>
        <v>#N/A</v>
      </c>
      <c r="P1086" s="205" t="e">
        <f t="shared" si="105"/>
        <v>#N/A</v>
      </c>
      <c r="Q1086" s="205" t="e">
        <f>IF(Comparativo!$E$6="Tabela Não Desonerada",VLOOKUP($C1086,'Orçamento Base'!$D$12:$S$1673,14,FALSE),VLOOKUP($C1086,#REF!,14,FALSE))</f>
        <v>#N/A</v>
      </c>
      <c r="R1086" s="205" t="e">
        <f t="shared" si="106"/>
        <v>#N/A</v>
      </c>
      <c r="S1086" s="205" t="e">
        <f>IF(Comparativo!$E$6="Tabela Não Desonerada",VLOOKUP($C1086,'Orçamento Base'!$D$12:$S$1673,15,FALSE),VLOOKUP($C1086,#REF!,15,FALSE))</f>
        <v>#N/A</v>
      </c>
      <c r="T1086" s="205" t="e">
        <f t="shared" si="107"/>
        <v>#N/A</v>
      </c>
    </row>
    <row r="1087" spans="1:20" ht="15">
      <c r="A1087" s="203">
        <v>1</v>
      </c>
      <c r="B1087" s="203" t="e">
        <f>'Orçamento-TCE'!B1087</f>
        <v>#N/A</v>
      </c>
      <c r="C1087" s="229">
        <f>'Orçamento-TCE'!C1087</f>
        <v>0</v>
      </c>
      <c r="D1087" s="199" t="e">
        <f>'Orçamento-TCE'!G1087</f>
        <v>#N/A</v>
      </c>
      <c r="E1087" s="204">
        <f>'Orçamento-TCE'!H1087</f>
        <v>0</v>
      </c>
      <c r="F1087" s="230" t="e">
        <f>'Orçamento-TCE'!I1087</f>
        <v>#N/A</v>
      </c>
      <c r="G1087" s="227" t="e">
        <f>IF(Comparativo!$E$6="Tabela Não Desonerada",VLOOKUP($C1087,'Orçamento Base'!$D$12:$S$1673,12,FALSE),VLOOKUP($C1087,#REF!,12,FALSE))</f>
        <v>#N/A</v>
      </c>
      <c r="H1087" s="228">
        <f>IFERROR(IF(Comparativo!$E$6="Tabela Não Desonerada",VLOOKUP($C1087,'Orçamento Base'!$D$12:$S$1673,16,FALSE),VLOOKUP($C1087,#REF!,16,FALSE)),0)</f>
        <v>0</v>
      </c>
      <c r="I1087" s="575" t="e">
        <f>IF(Comparativo!$E$6="Tabela Não Desonerada",VLOOKUP($C1087,'Orçamento Base'!$D$12:$S$1673,11,FALSE),VLOOKUP($C1087,#REF!,11,FALSE))</f>
        <v>#N/A</v>
      </c>
      <c r="J1087" s="363">
        <f>IF(Comparativo!$E$6="Tabela Não Desonerada",Encargos!$F$44,Encargos!$D$44)</f>
        <v>1.1122000000000001</v>
      </c>
      <c r="K1087" s="364"/>
      <c r="L1087" s="365" t="e">
        <f t="shared" si="102"/>
        <v>#N/A</v>
      </c>
      <c r="M1087" s="365" t="e">
        <f t="shared" si="103"/>
        <v>#N/A</v>
      </c>
      <c r="N1087" s="376" t="e">
        <f t="shared" si="104"/>
        <v>#N/A</v>
      </c>
      <c r="O1087" s="205" t="e">
        <f>IF(Comparativo!$E$6="Tabela Não Desonerada",VLOOKUP($C1087,'Orçamento Base'!$D$12:$S$1673,13,FALSE),VLOOKUP($C1087,#REF!,13,FALSE))</f>
        <v>#N/A</v>
      </c>
      <c r="P1087" s="205" t="e">
        <f t="shared" si="105"/>
        <v>#N/A</v>
      </c>
      <c r="Q1087" s="205" t="e">
        <f>IF(Comparativo!$E$6="Tabela Não Desonerada",VLOOKUP($C1087,'Orçamento Base'!$D$12:$S$1673,14,FALSE),VLOOKUP($C1087,#REF!,14,FALSE))</f>
        <v>#N/A</v>
      </c>
      <c r="R1087" s="205" t="e">
        <f t="shared" si="106"/>
        <v>#N/A</v>
      </c>
      <c r="S1087" s="205" t="e">
        <f>IF(Comparativo!$E$6="Tabela Não Desonerada",VLOOKUP($C1087,'Orçamento Base'!$D$12:$S$1673,15,FALSE),VLOOKUP($C1087,#REF!,15,FALSE))</f>
        <v>#N/A</v>
      </c>
      <c r="T1087" s="205" t="e">
        <f t="shared" si="107"/>
        <v>#N/A</v>
      </c>
    </row>
    <row r="1088" spans="1:20" ht="15">
      <c r="A1088" s="203">
        <v>1</v>
      </c>
      <c r="B1088" s="203" t="e">
        <f>'Orçamento-TCE'!B1088</f>
        <v>#N/A</v>
      </c>
      <c r="C1088" s="229">
        <f>'Orçamento-TCE'!C1088</f>
        <v>0</v>
      </c>
      <c r="D1088" s="199" t="e">
        <f>'Orçamento-TCE'!G1088</f>
        <v>#N/A</v>
      </c>
      <c r="E1088" s="204">
        <f>'Orçamento-TCE'!H1088</f>
        <v>0</v>
      </c>
      <c r="F1088" s="230" t="e">
        <f>'Orçamento-TCE'!I1088</f>
        <v>#N/A</v>
      </c>
      <c r="G1088" s="227" t="e">
        <f>IF(Comparativo!$E$6="Tabela Não Desonerada",VLOOKUP($C1088,'Orçamento Base'!$D$12:$S$1673,12,FALSE),VLOOKUP($C1088,#REF!,12,FALSE))</f>
        <v>#N/A</v>
      </c>
      <c r="H1088" s="228">
        <f>IFERROR(IF(Comparativo!$E$6="Tabela Não Desonerada",VLOOKUP($C1088,'Orçamento Base'!$D$12:$S$1673,16,FALSE),VLOOKUP($C1088,#REF!,16,FALSE)),0)</f>
        <v>0</v>
      </c>
      <c r="I1088" s="575" t="e">
        <f>IF(Comparativo!$E$6="Tabela Não Desonerada",VLOOKUP($C1088,'Orçamento Base'!$D$12:$S$1673,11,FALSE),VLOOKUP($C1088,#REF!,11,FALSE))</f>
        <v>#N/A</v>
      </c>
      <c r="J1088" s="363">
        <f>IF(Comparativo!$E$6="Tabela Não Desonerada",Encargos!$F$44,Encargos!$D$44)</f>
        <v>1.1122000000000001</v>
      </c>
      <c r="K1088" s="364"/>
      <c r="L1088" s="365" t="e">
        <f t="shared" si="102"/>
        <v>#N/A</v>
      </c>
      <c r="M1088" s="365" t="e">
        <f t="shared" si="103"/>
        <v>#N/A</v>
      </c>
      <c r="N1088" s="376" t="e">
        <f t="shared" si="104"/>
        <v>#N/A</v>
      </c>
      <c r="O1088" s="205" t="e">
        <f>IF(Comparativo!$E$6="Tabela Não Desonerada",VLOOKUP($C1088,'Orçamento Base'!$D$12:$S$1673,13,FALSE),VLOOKUP($C1088,#REF!,13,FALSE))</f>
        <v>#N/A</v>
      </c>
      <c r="P1088" s="205" t="e">
        <f t="shared" si="105"/>
        <v>#N/A</v>
      </c>
      <c r="Q1088" s="205" t="e">
        <f>IF(Comparativo!$E$6="Tabela Não Desonerada",VLOOKUP($C1088,'Orçamento Base'!$D$12:$S$1673,14,FALSE),VLOOKUP($C1088,#REF!,14,FALSE))</f>
        <v>#N/A</v>
      </c>
      <c r="R1088" s="205" t="e">
        <f t="shared" si="106"/>
        <v>#N/A</v>
      </c>
      <c r="S1088" s="205" t="e">
        <f>IF(Comparativo!$E$6="Tabela Não Desonerada",VLOOKUP($C1088,'Orçamento Base'!$D$12:$S$1673,15,FALSE),VLOOKUP($C1088,#REF!,15,FALSE))</f>
        <v>#N/A</v>
      </c>
      <c r="T1088" s="205" t="e">
        <f t="shared" si="107"/>
        <v>#N/A</v>
      </c>
    </row>
    <row r="1089" spans="1:20" ht="15">
      <c r="A1089" s="203">
        <v>1</v>
      </c>
      <c r="B1089" s="203" t="e">
        <f>'Orçamento-TCE'!B1089</f>
        <v>#N/A</v>
      </c>
      <c r="C1089" s="229">
        <f>'Orçamento-TCE'!C1089</f>
        <v>0</v>
      </c>
      <c r="D1089" s="199" t="e">
        <f>'Orçamento-TCE'!G1089</f>
        <v>#N/A</v>
      </c>
      <c r="E1089" s="204">
        <f>'Orçamento-TCE'!H1089</f>
        <v>0</v>
      </c>
      <c r="F1089" s="230" t="e">
        <f>'Orçamento-TCE'!I1089</f>
        <v>#N/A</v>
      </c>
      <c r="G1089" s="227" t="e">
        <f>IF(Comparativo!$E$6="Tabela Não Desonerada",VLOOKUP($C1089,'Orçamento Base'!$D$12:$S$1673,12,FALSE),VLOOKUP($C1089,#REF!,12,FALSE))</f>
        <v>#N/A</v>
      </c>
      <c r="H1089" s="228">
        <f>IFERROR(IF(Comparativo!$E$6="Tabela Não Desonerada",VLOOKUP($C1089,'Orçamento Base'!$D$12:$S$1673,16,FALSE),VLOOKUP($C1089,#REF!,16,FALSE)),0)</f>
        <v>0</v>
      </c>
      <c r="I1089" s="575" t="e">
        <f>IF(Comparativo!$E$6="Tabela Não Desonerada",VLOOKUP($C1089,'Orçamento Base'!$D$12:$S$1673,11,FALSE),VLOOKUP($C1089,#REF!,11,FALSE))</f>
        <v>#N/A</v>
      </c>
      <c r="J1089" s="363">
        <f>IF(Comparativo!$E$6="Tabela Não Desonerada",Encargos!$F$44,Encargos!$D$44)</f>
        <v>1.1122000000000001</v>
      </c>
      <c r="K1089" s="364"/>
      <c r="L1089" s="365" t="e">
        <f t="shared" si="102"/>
        <v>#N/A</v>
      </c>
      <c r="M1089" s="365" t="e">
        <f t="shared" si="103"/>
        <v>#N/A</v>
      </c>
      <c r="N1089" s="376" t="e">
        <f t="shared" si="104"/>
        <v>#N/A</v>
      </c>
      <c r="O1089" s="205" t="e">
        <f>IF(Comparativo!$E$6="Tabela Não Desonerada",VLOOKUP($C1089,'Orçamento Base'!$D$12:$S$1673,13,FALSE),VLOOKUP($C1089,#REF!,13,FALSE))</f>
        <v>#N/A</v>
      </c>
      <c r="P1089" s="205" t="e">
        <f t="shared" si="105"/>
        <v>#N/A</v>
      </c>
      <c r="Q1089" s="205" t="e">
        <f>IF(Comparativo!$E$6="Tabela Não Desonerada",VLOOKUP($C1089,'Orçamento Base'!$D$12:$S$1673,14,FALSE),VLOOKUP($C1089,#REF!,14,FALSE))</f>
        <v>#N/A</v>
      </c>
      <c r="R1089" s="205" t="e">
        <f t="shared" si="106"/>
        <v>#N/A</v>
      </c>
      <c r="S1089" s="205" t="e">
        <f>IF(Comparativo!$E$6="Tabela Não Desonerada",VLOOKUP($C1089,'Orçamento Base'!$D$12:$S$1673,15,FALSE),VLOOKUP($C1089,#REF!,15,FALSE))</f>
        <v>#N/A</v>
      </c>
      <c r="T1089" s="205" t="e">
        <f t="shared" si="107"/>
        <v>#N/A</v>
      </c>
    </row>
    <row r="1090" spans="1:20" ht="15">
      <c r="A1090" s="203">
        <v>1</v>
      </c>
      <c r="B1090" s="203" t="e">
        <f>'Orçamento-TCE'!B1090</f>
        <v>#N/A</v>
      </c>
      <c r="C1090" s="229">
        <f>'Orçamento-TCE'!C1090</f>
        <v>0</v>
      </c>
      <c r="D1090" s="199" t="e">
        <f>'Orçamento-TCE'!G1090</f>
        <v>#N/A</v>
      </c>
      <c r="E1090" s="204">
        <f>'Orçamento-TCE'!H1090</f>
        <v>0</v>
      </c>
      <c r="F1090" s="230" t="e">
        <f>'Orçamento-TCE'!I1090</f>
        <v>#N/A</v>
      </c>
      <c r="G1090" s="227" t="e">
        <f>IF(Comparativo!$E$6="Tabela Não Desonerada",VLOOKUP($C1090,'Orçamento Base'!$D$12:$S$1673,12,FALSE),VLOOKUP($C1090,#REF!,12,FALSE))</f>
        <v>#N/A</v>
      </c>
      <c r="H1090" s="228">
        <f>IFERROR(IF(Comparativo!$E$6="Tabela Não Desonerada",VLOOKUP($C1090,'Orçamento Base'!$D$12:$S$1673,16,FALSE),VLOOKUP($C1090,#REF!,16,FALSE)),0)</f>
        <v>0</v>
      </c>
      <c r="I1090" s="575" t="e">
        <f>IF(Comparativo!$E$6="Tabela Não Desonerada",VLOOKUP($C1090,'Orçamento Base'!$D$12:$S$1673,11,FALSE),VLOOKUP($C1090,#REF!,11,FALSE))</f>
        <v>#N/A</v>
      </c>
      <c r="J1090" s="363">
        <f>IF(Comparativo!$E$6="Tabela Não Desonerada",Encargos!$F$44,Encargos!$D$44)</f>
        <v>1.1122000000000001</v>
      </c>
      <c r="K1090" s="364"/>
      <c r="L1090" s="365" t="e">
        <f t="shared" si="102"/>
        <v>#N/A</v>
      </c>
      <c r="M1090" s="365" t="e">
        <f t="shared" si="103"/>
        <v>#N/A</v>
      </c>
      <c r="N1090" s="376" t="e">
        <f t="shared" si="104"/>
        <v>#N/A</v>
      </c>
      <c r="O1090" s="205" t="e">
        <f>IF(Comparativo!$E$6="Tabela Não Desonerada",VLOOKUP($C1090,'Orçamento Base'!$D$12:$S$1673,13,FALSE),VLOOKUP($C1090,#REF!,13,FALSE))</f>
        <v>#N/A</v>
      </c>
      <c r="P1090" s="205" t="e">
        <f t="shared" si="105"/>
        <v>#N/A</v>
      </c>
      <c r="Q1090" s="205" t="e">
        <f>IF(Comparativo!$E$6="Tabela Não Desonerada",VLOOKUP($C1090,'Orçamento Base'!$D$12:$S$1673,14,FALSE),VLOOKUP($C1090,#REF!,14,FALSE))</f>
        <v>#N/A</v>
      </c>
      <c r="R1090" s="205" t="e">
        <f t="shared" si="106"/>
        <v>#N/A</v>
      </c>
      <c r="S1090" s="205" t="e">
        <f>IF(Comparativo!$E$6="Tabela Não Desonerada",VLOOKUP($C1090,'Orçamento Base'!$D$12:$S$1673,15,FALSE),VLOOKUP($C1090,#REF!,15,FALSE))</f>
        <v>#N/A</v>
      </c>
      <c r="T1090" s="205" t="e">
        <f t="shared" si="107"/>
        <v>#N/A</v>
      </c>
    </row>
    <row r="1091" spans="1:20" ht="15">
      <c r="A1091" s="203">
        <v>1</v>
      </c>
      <c r="B1091" s="203" t="e">
        <f>'Orçamento-TCE'!B1091</f>
        <v>#N/A</v>
      </c>
      <c r="C1091" s="229">
        <f>'Orçamento-TCE'!C1091</f>
        <v>0</v>
      </c>
      <c r="D1091" s="199" t="e">
        <f>'Orçamento-TCE'!G1091</f>
        <v>#N/A</v>
      </c>
      <c r="E1091" s="204">
        <f>'Orçamento-TCE'!H1091</f>
        <v>0</v>
      </c>
      <c r="F1091" s="230" t="e">
        <f>'Orçamento-TCE'!I1091</f>
        <v>#N/A</v>
      </c>
      <c r="G1091" s="227" t="e">
        <f>IF(Comparativo!$E$6="Tabela Não Desonerada",VLOOKUP($C1091,'Orçamento Base'!$D$12:$S$1673,12,FALSE),VLOOKUP($C1091,#REF!,12,FALSE))</f>
        <v>#N/A</v>
      </c>
      <c r="H1091" s="228">
        <f>IFERROR(IF(Comparativo!$E$6="Tabela Não Desonerada",VLOOKUP($C1091,'Orçamento Base'!$D$12:$S$1673,16,FALSE),VLOOKUP($C1091,#REF!,16,FALSE)),0)</f>
        <v>0</v>
      </c>
      <c r="I1091" s="575" t="e">
        <f>IF(Comparativo!$E$6="Tabela Não Desonerada",VLOOKUP($C1091,'Orçamento Base'!$D$12:$S$1673,11,FALSE),VLOOKUP($C1091,#REF!,11,FALSE))</f>
        <v>#N/A</v>
      </c>
      <c r="J1091" s="363">
        <f>IF(Comparativo!$E$6="Tabela Não Desonerada",Encargos!$F$44,Encargos!$D$44)</f>
        <v>1.1122000000000001</v>
      </c>
      <c r="K1091" s="364"/>
      <c r="L1091" s="365" t="e">
        <f t="shared" si="102"/>
        <v>#N/A</v>
      </c>
      <c r="M1091" s="365" t="e">
        <f t="shared" si="103"/>
        <v>#N/A</v>
      </c>
      <c r="N1091" s="376" t="e">
        <f t="shared" si="104"/>
        <v>#N/A</v>
      </c>
      <c r="O1091" s="205" t="e">
        <f>IF(Comparativo!$E$6="Tabela Não Desonerada",VLOOKUP($C1091,'Orçamento Base'!$D$12:$S$1673,13,FALSE),VLOOKUP($C1091,#REF!,13,FALSE))</f>
        <v>#N/A</v>
      </c>
      <c r="P1091" s="205" t="e">
        <f t="shared" si="105"/>
        <v>#N/A</v>
      </c>
      <c r="Q1091" s="205" t="e">
        <f>IF(Comparativo!$E$6="Tabela Não Desonerada",VLOOKUP($C1091,'Orçamento Base'!$D$12:$S$1673,14,FALSE),VLOOKUP($C1091,#REF!,14,FALSE))</f>
        <v>#N/A</v>
      </c>
      <c r="R1091" s="205" t="e">
        <f t="shared" si="106"/>
        <v>#N/A</v>
      </c>
      <c r="S1091" s="205" t="e">
        <f>IF(Comparativo!$E$6="Tabela Não Desonerada",VLOOKUP($C1091,'Orçamento Base'!$D$12:$S$1673,15,FALSE),VLOOKUP($C1091,#REF!,15,FALSE))</f>
        <v>#N/A</v>
      </c>
      <c r="T1091" s="205" t="e">
        <f t="shared" si="107"/>
        <v>#N/A</v>
      </c>
    </row>
    <row r="1092" spans="1:20" ht="15">
      <c r="A1092" s="203">
        <v>1</v>
      </c>
      <c r="B1092" s="203" t="e">
        <f>'Orçamento-TCE'!B1092</f>
        <v>#N/A</v>
      </c>
      <c r="C1092" s="229">
        <f>'Orçamento-TCE'!C1092</f>
        <v>0</v>
      </c>
      <c r="D1092" s="199" t="e">
        <f>'Orçamento-TCE'!G1092</f>
        <v>#N/A</v>
      </c>
      <c r="E1092" s="204">
        <f>'Orçamento-TCE'!H1092</f>
        <v>0</v>
      </c>
      <c r="F1092" s="230" t="e">
        <f>'Orçamento-TCE'!I1092</f>
        <v>#N/A</v>
      </c>
      <c r="G1092" s="227" t="e">
        <f>IF(Comparativo!$E$6="Tabela Não Desonerada",VLOOKUP($C1092,'Orçamento Base'!$D$12:$S$1673,12,FALSE),VLOOKUP($C1092,#REF!,12,FALSE))</f>
        <v>#N/A</v>
      </c>
      <c r="H1092" s="228">
        <f>IFERROR(IF(Comparativo!$E$6="Tabela Não Desonerada",VLOOKUP($C1092,'Orçamento Base'!$D$12:$S$1673,16,FALSE),VLOOKUP($C1092,#REF!,16,FALSE)),0)</f>
        <v>0</v>
      </c>
      <c r="I1092" s="575" t="e">
        <f>IF(Comparativo!$E$6="Tabela Não Desonerada",VLOOKUP($C1092,'Orçamento Base'!$D$12:$S$1673,11,FALSE),VLOOKUP($C1092,#REF!,11,FALSE))</f>
        <v>#N/A</v>
      </c>
      <c r="J1092" s="363">
        <f>IF(Comparativo!$E$6="Tabela Não Desonerada",Encargos!$F$44,Encargos!$D$44)</f>
        <v>1.1122000000000001</v>
      </c>
      <c r="K1092" s="364"/>
      <c r="L1092" s="365" t="e">
        <f t="shared" si="102"/>
        <v>#N/A</v>
      </c>
      <c r="M1092" s="365" t="e">
        <f t="shared" si="103"/>
        <v>#N/A</v>
      </c>
      <c r="N1092" s="376" t="e">
        <f t="shared" si="104"/>
        <v>#N/A</v>
      </c>
      <c r="O1092" s="205" t="e">
        <f>IF(Comparativo!$E$6="Tabela Não Desonerada",VLOOKUP($C1092,'Orçamento Base'!$D$12:$S$1673,13,FALSE),VLOOKUP($C1092,#REF!,13,FALSE))</f>
        <v>#N/A</v>
      </c>
      <c r="P1092" s="205" t="e">
        <f t="shared" si="105"/>
        <v>#N/A</v>
      </c>
      <c r="Q1092" s="205" t="e">
        <f>IF(Comparativo!$E$6="Tabela Não Desonerada",VLOOKUP($C1092,'Orçamento Base'!$D$12:$S$1673,14,FALSE),VLOOKUP($C1092,#REF!,14,FALSE))</f>
        <v>#N/A</v>
      </c>
      <c r="R1092" s="205" t="e">
        <f t="shared" si="106"/>
        <v>#N/A</v>
      </c>
      <c r="S1092" s="205" t="e">
        <f>IF(Comparativo!$E$6="Tabela Não Desonerada",VLOOKUP($C1092,'Orçamento Base'!$D$12:$S$1673,15,FALSE),VLOOKUP($C1092,#REF!,15,FALSE))</f>
        <v>#N/A</v>
      </c>
      <c r="T1092" s="205" t="e">
        <f t="shared" si="107"/>
        <v>#N/A</v>
      </c>
    </row>
    <row r="1093" spans="1:20" ht="15">
      <c r="A1093" s="203">
        <v>1</v>
      </c>
      <c r="B1093" s="203" t="e">
        <f>'Orçamento-TCE'!B1093</f>
        <v>#N/A</v>
      </c>
      <c r="C1093" s="229">
        <f>'Orçamento-TCE'!C1093</f>
        <v>0</v>
      </c>
      <c r="D1093" s="199" t="e">
        <f>'Orçamento-TCE'!G1093</f>
        <v>#N/A</v>
      </c>
      <c r="E1093" s="204">
        <f>'Orçamento-TCE'!H1093</f>
        <v>0</v>
      </c>
      <c r="F1093" s="230" t="e">
        <f>'Orçamento-TCE'!I1093</f>
        <v>#N/A</v>
      </c>
      <c r="G1093" s="227" t="e">
        <f>IF(Comparativo!$E$6="Tabela Não Desonerada",VLOOKUP($C1093,'Orçamento Base'!$D$12:$S$1673,12,FALSE),VLOOKUP($C1093,#REF!,12,FALSE))</f>
        <v>#N/A</v>
      </c>
      <c r="H1093" s="228">
        <f>IFERROR(IF(Comparativo!$E$6="Tabela Não Desonerada",VLOOKUP($C1093,'Orçamento Base'!$D$12:$S$1673,16,FALSE),VLOOKUP($C1093,#REF!,16,FALSE)),0)</f>
        <v>0</v>
      </c>
      <c r="I1093" s="575" t="e">
        <f>IF(Comparativo!$E$6="Tabela Não Desonerada",VLOOKUP($C1093,'Orçamento Base'!$D$12:$S$1673,11,FALSE),VLOOKUP($C1093,#REF!,11,FALSE))</f>
        <v>#N/A</v>
      </c>
      <c r="J1093" s="363">
        <f>IF(Comparativo!$E$6="Tabela Não Desonerada",Encargos!$F$44,Encargos!$D$44)</f>
        <v>1.1122000000000001</v>
      </c>
      <c r="K1093" s="364"/>
      <c r="L1093" s="365" t="e">
        <f t="shared" si="102"/>
        <v>#N/A</v>
      </c>
      <c r="M1093" s="365" t="e">
        <f t="shared" si="103"/>
        <v>#N/A</v>
      </c>
      <c r="N1093" s="376" t="e">
        <f t="shared" si="104"/>
        <v>#N/A</v>
      </c>
      <c r="O1093" s="205" t="e">
        <f>IF(Comparativo!$E$6="Tabela Não Desonerada",VLOOKUP($C1093,'Orçamento Base'!$D$12:$S$1673,13,FALSE),VLOOKUP($C1093,#REF!,13,FALSE))</f>
        <v>#N/A</v>
      </c>
      <c r="P1093" s="205" t="e">
        <f t="shared" si="105"/>
        <v>#N/A</v>
      </c>
      <c r="Q1093" s="205" t="e">
        <f>IF(Comparativo!$E$6="Tabela Não Desonerada",VLOOKUP($C1093,'Orçamento Base'!$D$12:$S$1673,14,FALSE),VLOOKUP($C1093,#REF!,14,FALSE))</f>
        <v>#N/A</v>
      </c>
      <c r="R1093" s="205" t="e">
        <f t="shared" si="106"/>
        <v>#N/A</v>
      </c>
      <c r="S1093" s="205" t="e">
        <f>IF(Comparativo!$E$6="Tabela Não Desonerada",VLOOKUP($C1093,'Orçamento Base'!$D$12:$S$1673,15,FALSE),VLOOKUP($C1093,#REF!,15,FALSE))</f>
        <v>#N/A</v>
      </c>
      <c r="T1093" s="205" t="e">
        <f t="shared" si="107"/>
        <v>#N/A</v>
      </c>
    </row>
    <row r="1094" spans="1:20" ht="15">
      <c r="A1094" s="203">
        <v>1</v>
      </c>
      <c r="B1094" s="203" t="e">
        <f>'Orçamento-TCE'!B1094</f>
        <v>#N/A</v>
      </c>
      <c r="C1094" s="229">
        <f>'Orçamento-TCE'!C1094</f>
        <v>0</v>
      </c>
      <c r="D1094" s="199" t="e">
        <f>'Orçamento-TCE'!G1094</f>
        <v>#N/A</v>
      </c>
      <c r="E1094" s="204">
        <f>'Orçamento-TCE'!H1094</f>
        <v>0</v>
      </c>
      <c r="F1094" s="230" t="e">
        <f>'Orçamento-TCE'!I1094</f>
        <v>#N/A</v>
      </c>
      <c r="G1094" s="227" t="e">
        <f>IF(Comparativo!$E$6="Tabela Não Desonerada",VLOOKUP($C1094,'Orçamento Base'!$D$12:$S$1673,12,FALSE),VLOOKUP($C1094,#REF!,12,FALSE))</f>
        <v>#N/A</v>
      </c>
      <c r="H1094" s="228">
        <f>IFERROR(IF(Comparativo!$E$6="Tabela Não Desonerada",VLOOKUP($C1094,'Orçamento Base'!$D$12:$S$1673,16,FALSE),VLOOKUP($C1094,#REF!,16,FALSE)),0)</f>
        <v>0</v>
      </c>
      <c r="I1094" s="575" t="e">
        <f>IF(Comparativo!$E$6="Tabela Não Desonerada",VLOOKUP($C1094,'Orçamento Base'!$D$12:$S$1673,11,FALSE),VLOOKUP($C1094,#REF!,11,FALSE))</f>
        <v>#N/A</v>
      </c>
      <c r="J1094" s="363">
        <f>IF(Comparativo!$E$6="Tabela Não Desonerada",Encargos!$F$44,Encargos!$D$44)</f>
        <v>1.1122000000000001</v>
      </c>
      <c r="K1094" s="364"/>
      <c r="L1094" s="365" t="e">
        <f t="shared" si="102"/>
        <v>#N/A</v>
      </c>
      <c r="M1094" s="365" t="e">
        <f t="shared" si="103"/>
        <v>#N/A</v>
      </c>
      <c r="N1094" s="376" t="e">
        <f t="shared" si="104"/>
        <v>#N/A</v>
      </c>
      <c r="O1094" s="205" t="e">
        <f>IF(Comparativo!$E$6="Tabela Não Desonerada",VLOOKUP($C1094,'Orçamento Base'!$D$12:$S$1673,13,FALSE),VLOOKUP($C1094,#REF!,13,FALSE))</f>
        <v>#N/A</v>
      </c>
      <c r="P1094" s="205" t="e">
        <f t="shared" si="105"/>
        <v>#N/A</v>
      </c>
      <c r="Q1094" s="205" t="e">
        <f>IF(Comparativo!$E$6="Tabela Não Desonerada",VLOOKUP($C1094,'Orçamento Base'!$D$12:$S$1673,14,FALSE),VLOOKUP($C1094,#REF!,14,FALSE))</f>
        <v>#N/A</v>
      </c>
      <c r="R1094" s="205" t="e">
        <f t="shared" si="106"/>
        <v>#N/A</v>
      </c>
      <c r="S1094" s="205" t="e">
        <f>IF(Comparativo!$E$6="Tabela Não Desonerada",VLOOKUP($C1094,'Orçamento Base'!$D$12:$S$1673,15,FALSE),VLOOKUP($C1094,#REF!,15,FALSE))</f>
        <v>#N/A</v>
      </c>
      <c r="T1094" s="205" t="e">
        <f t="shared" si="107"/>
        <v>#N/A</v>
      </c>
    </row>
    <row r="1095" spans="1:20" ht="15">
      <c r="A1095" s="203">
        <v>1</v>
      </c>
      <c r="B1095" s="203" t="e">
        <f>'Orçamento-TCE'!B1095</f>
        <v>#N/A</v>
      </c>
      <c r="C1095" s="229">
        <f>'Orçamento-TCE'!C1095</f>
        <v>0</v>
      </c>
      <c r="D1095" s="199" t="e">
        <f>'Orçamento-TCE'!G1095</f>
        <v>#N/A</v>
      </c>
      <c r="E1095" s="204">
        <f>'Orçamento-TCE'!H1095</f>
        <v>0</v>
      </c>
      <c r="F1095" s="230" t="e">
        <f>'Orçamento-TCE'!I1095</f>
        <v>#N/A</v>
      </c>
      <c r="G1095" s="227" t="e">
        <f>IF(Comparativo!$E$6="Tabela Não Desonerada",VLOOKUP($C1095,'Orçamento Base'!$D$12:$S$1673,12,FALSE),VLOOKUP($C1095,#REF!,12,FALSE))</f>
        <v>#N/A</v>
      </c>
      <c r="H1095" s="228">
        <f>IFERROR(IF(Comparativo!$E$6="Tabela Não Desonerada",VLOOKUP($C1095,'Orçamento Base'!$D$12:$S$1673,16,FALSE),VLOOKUP($C1095,#REF!,16,FALSE)),0)</f>
        <v>0</v>
      </c>
      <c r="I1095" s="575" t="e">
        <f>IF(Comparativo!$E$6="Tabela Não Desonerada",VLOOKUP($C1095,'Orçamento Base'!$D$12:$S$1673,11,FALSE),VLOOKUP($C1095,#REF!,11,FALSE))</f>
        <v>#N/A</v>
      </c>
      <c r="J1095" s="363">
        <f>IF(Comparativo!$E$6="Tabela Não Desonerada",Encargos!$F$44,Encargos!$D$44)</f>
        <v>1.1122000000000001</v>
      </c>
      <c r="K1095" s="364"/>
      <c r="L1095" s="365" t="e">
        <f t="shared" si="102"/>
        <v>#N/A</v>
      </c>
      <c r="M1095" s="365" t="e">
        <f t="shared" si="103"/>
        <v>#N/A</v>
      </c>
      <c r="N1095" s="376" t="e">
        <f t="shared" si="104"/>
        <v>#N/A</v>
      </c>
      <c r="O1095" s="205" t="e">
        <f>IF(Comparativo!$E$6="Tabela Não Desonerada",VLOOKUP($C1095,'Orçamento Base'!$D$12:$S$1673,13,FALSE),VLOOKUP($C1095,#REF!,13,FALSE))</f>
        <v>#N/A</v>
      </c>
      <c r="P1095" s="205" t="e">
        <f t="shared" si="105"/>
        <v>#N/A</v>
      </c>
      <c r="Q1095" s="205" t="e">
        <f>IF(Comparativo!$E$6="Tabela Não Desonerada",VLOOKUP($C1095,'Orçamento Base'!$D$12:$S$1673,14,FALSE),VLOOKUP($C1095,#REF!,14,FALSE))</f>
        <v>#N/A</v>
      </c>
      <c r="R1095" s="205" t="e">
        <f t="shared" si="106"/>
        <v>#N/A</v>
      </c>
      <c r="S1095" s="205" t="e">
        <f>IF(Comparativo!$E$6="Tabela Não Desonerada",VLOOKUP($C1095,'Orçamento Base'!$D$12:$S$1673,15,FALSE),VLOOKUP($C1095,#REF!,15,FALSE))</f>
        <v>#N/A</v>
      </c>
      <c r="T1095" s="205" t="e">
        <f t="shared" si="107"/>
        <v>#N/A</v>
      </c>
    </row>
    <row r="1096" spans="1:20" ht="15">
      <c r="A1096" s="203">
        <v>1</v>
      </c>
      <c r="B1096" s="203" t="e">
        <f>'Orçamento-TCE'!B1096</f>
        <v>#N/A</v>
      </c>
      <c r="C1096" s="229">
        <f>'Orçamento-TCE'!C1096</f>
        <v>0</v>
      </c>
      <c r="D1096" s="199" t="e">
        <f>'Orçamento-TCE'!G1096</f>
        <v>#N/A</v>
      </c>
      <c r="E1096" s="204">
        <f>'Orçamento-TCE'!H1096</f>
        <v>0</v>
      </c>
      <c r="F1096" s="230" t="e">
        <f>'Orçamento-TCE'!I1096</f>
        <v>#N/A</v>
      </c>
      <c r="G1096" s="227" t="e">
        <f>IF(Comparativo!$E$6="Tabela Não Desonerada",VLOOKUP($C1096,'Orçamento Base'!$D$12:$S$1673,12,FALSE),VLOOKUP($C1096,#REF!,12,FALSE))</f>
        <v>#N/A</v>
      </c>
      <c r="H1096" s="228">
        <f>IFERROR(IF(Comparativo!$E$6="Tabela Não Desonerada",VLOOKUP($C1096,'Orçamento Base'!$D$12:$S$1673,16,FALSE),VLOOKUP($C1096,#REF!,16,FALSE)),0)</f>
        <v>0</v>
      </c>
      <c r="I1096" s="575" t="e">
        <f>IF(Comparativo!$E$6="Tabela Não Desonerada",VLOOKUP($C1096,'Orçamento Base'!$D$12:$S$1673,11,FALSE),VLOOKUP($C1096,#REF!,11,FALSE))</f>
        <v>#N/A</v>
      </c>
      <c r="J1096" s="363">
        <f>IF(Comparativo!$E$6="Tabela Não Desonerada",Encargos!$F$44,Encargos!$D$44)</f>
        <v>1.1122000000000001</v>
      </c>
      <c r="K1096" s="364"/>
      <c r="L1096" s="365" t="e">
        <f t="shared" si="102"/>
        <v>#N/A</v>
      </c>
      <c r="M1096" s="365" t="e">
        <f t="shared" si="103"/>
        <v>#N/A</v>
      </c>
      <c r="N1096" s="376" t="e">
        <f t="shared" si="104"/>
        <v>#N/A</v>
      </c>
      <c r="O1096" s="205" t="e">
        <f>IF(Comparativo!$E$6="Tabela Não Desonerada",VLOOKUP($C1096,'Orçamento Base'!$D$12:$S$1673,13,FALSE),VLOOKUP($C1096,#REF!,13,FALSE))</f>
        <v>#N/A</v>
      </c>
      <c r="P1096" s="205" t="e">
        <f t="shared" si="105"/>
        <v>#N/A</v>
      </c>
      <c r="Q1096" s="205" t="e">
        <f>IF(Comparativo!$E$6="Tabela Não Desonerada",VLOOKUP($C1096,'Orçamento Base'!$D$12:$S$1673,14,FALSE),VLOOKUP($C1096,#REF!,14,FALSE))</f>
        <v>#N/A</v>
      </c>
      <c r="R1096" s="205" t="e">
        <f t="shared" si="106"/>
        <v>#N/A</v>
      </c>
      <c r="S1096" s="205" t="e">
        <f>IF(Comparativo!$E$6="Tabela Não Desonerada",VLOOKUP($C1096,'Orçamento Base'!$D$12:$S$1673,15,FALSE),VLOOKUP($C1096,#REF!,15,FALSE))</f>
        <v>#N/A</v>
      </c>
      <c r="T1096" s="205" t="e">
        <f t="shared" si="107"/>
        <v>#N/A</v>
      </c>
    </row>
    <row r="1097" spans="1:20" ht="15">
      <c r="A1097" s="203">
        <v>1</v>
      </c>
      <c r="B1097" s="203" t="e">
        <f>'Orçamento-TCE'!B1097</f>
        <v>#N/A</v>
      </c>
      <c r="C1097" s="229">
        <f>'Orçamento-TCE'!C1097</f>
        <v>0</v>
      </c>
      <c r="D1097" s="199" t="e">
        <f>'Orçamento-TCE'!G1097</f>
        <v>#N/A</v>
      </c>
      <c r="E1097" s="204">
        <f>'Orçamento-TCE'!H1097</f>
        <v>0</v>
      </c>
      <c r="F1097" s="230" t="e">
        <f>'Orçamento-TCE'!I1097</f>
        <v>#N/A</v>
      </c>
      <c r="G1097" s="227" t="e">
        <f>IF(Comparativo!$E$6="Tabela Não Desonerada",VLOOKUP($C1097,'Orçamento Base'!$D$12:$S$1673,12,FALSE),VLOOKUP($C1097,#REF!,12,FALSE))</f>
        <v>#N/A</v>
      </c>
      <c r="H1097" s="228">
        <f>IFERROR(IF(Comparativo!$E$6="Tabela Não Desonerada",VLOOKUP($C1097,'Orçamento Base'!$D$12:$S$1673,16,FALSE),VLOOKUP($C1097,#REF!,16,FALSE)),0)</f>
        <v>0</v>
      </c>
      <c r="I1097" s="575" t="e">
        <f>IF(Comparativo!$E$6="Tabela Não Desonerada",VLOOKUP($C1097,'Orçamento Base'!$D$12:$S$1673,11,FALSE),VLOOKUP($C1097,#REF!,11,FALSE))</f>
        <v>#N/A</v>
      </c>
      <c r="J1097" s="363">
        <f>IF(Comparativo!$E$6="Tabela Não Desonerada",Encargos!$F$44,Encargos!$D$44)</f>
        <v>1.1122000000000001</v>
      </c>
      <c r="K1097" s="364"/>
      <c r="L1097" s="365" t="e">
        <f t="shared" si="102"/>
        <v>#N/A</v>
      </c>
      <c r="M1097" s="365" t="e">
        <f t="shared" si="103"/>
        <v>#N/A</v>
      </c>
      <c r="N1097" s="376" t="e">
        <f t="shared" si="104"/>
        <v>#N/A</v>
      </c>
      <c r="O1097" s="205" t="e">
        <f>IF(Comparativo!$E$6="Tabela Não Desonerada",VLOOKUP($C1097,'Orçamento Base'!$D$12:$S$1673,13,FALSE),VLOOKUP($C1097,#REF!,13,FALSE))</f>
        <v>#N/A</v>
      </c>
      <c r="P1097" s="205" t="e">
        <f t="shared" si="105"/>
        <v>#N/A</v>
      </c>
      <c r="Q1097" s="205" t="e">
        <f>IF(Comparativo!$E$6="Tabela Não Desonerada",VLOOKUP($C1097,'Orçamento Base'!$D$12:$S$1673,14,FALSE),VLOOKUP($C1097,#REF!,14,FALSE))</f>
        <v>#N/A</v>
      </c>
      <c r="R1097" s="205" t="e">
        <f t="shared" si="106"/>
        <v>#N/A</v>
      </c>
      <c r="S1097" s="205" t="e">
        <f>IF(Comparativo!$E$6="Tabela Não Desonerada",VLOOKUP($C1097,'Orçamento Base'!$D$12:$S$1673,15,FALSE),VLOOKUP($C1097,#REF!,15,FALSE))</f>
        <v>#N/A</v>
      </c>
      <c r="T1097" s="205" t="e">
        <f t="shared" si="107"/>
        <v>#N/A</v>
      </c>
    </row>
    <row r="1098" spans="1:20" ht="15">
      <c r="A1098" s="203">
        <v>1</v>
      </c>
      <c r="B1098" s="203" t="e">
        <f>'Orçamento-TCE'!B1098</f>
        <v>#N/A</v>
      </c>
      <c r="C1098" s="229">
        <f>'Orçamento-TCE'!C1098</f>
        <v>0</v>
      </c>
      <c r="D1098" s="199" t="e">
        <f>'Orçamento-TCE'!G1098</f>
        <v>#N/A</v>
      </c>
      <c r="E1098" s="204">
        <f>'Orçamento-TCE'!H1098</f>
        <v>0</v>
      </c>
      <c r="F1098" s="230" t="e">
        <f>'Orçamento-TCE'!I1098</f>
        <v>#N/A</v>
      </c>
      <c r="G1098" s="227" t="e">
        <f>IF(Comparativo!$E$6="Tabela Não Desonerada",VLOOKUP($C1098,'Orçamento Base'!$D$12:$S$1673,12,FALSE),VLOOKUP($C1098,#REF!,12,FALSE))</f>
        <v>#N/A</v>
      </c>
      <c r="H1098" s="228">
        <f>IFERROR(IF(Comparativo!$E$6="Tabela Não Desonerada",VLOOKUP($C1098,'Orçamento Base'!$D$12:$S$1673,16,FALSE),VLOOKUP($C1098,#REF!,16,FALSE)),0)</f>
        <v>0</v>
      </c>
      <c r="I1098" s="575" t="e">
        <f>IF(Comparativo!$E$6="Tabela Não Desonerada",VLOOKUP($C1098,'Orçamento Base'!$D$12:$S$1673,11,FALSE),VLOOKUP($C1098,#REF!,11,FALSE))</f>
        <v>#N/A</v>
      </c>
      <c r="J1098" s="363">
        <f>IF(Comparativo!$E$6="Tabela Não Desonerada",Encargos!$F$44,Encargos!$D$44)</f>
        <v>1.1122000000000001</v>
      </c>
      <c r="K1098" s="364"/>
      <c r="L1098" s="365" t="e">
        <f t="shared" si="102"/>
        <v>#N/A</v>
      </c>
      <c r="M1098" s="365" t="e">
        <f t="shared" si="103"/>
        <v>#N/A</v>
      </c>
      <c r="N1098" s="376" t="e">
        <f t="shared" si="104"/>
        <v>#N/A</v>
      </c>
      <c r="O1098" s="205" t="e">
        <f>IF(Comparativo!$E$6="Tabela Não Desonerada",VLOOKUP($C1098,'Orçamento Base'!$D$12:$S$1673,13,FALSE),VLOOKUP($C1098,#REF!,13,FALSE))</f>
        <v>#N/A</v>
      </c>
      <c r="P1098" s="205" t="e">
        <f t="shared" si="105"/>
        <v>#N/A</v>
      </c>
      <c r="Q1098" s="205" t="e">
        <f>IF(Comparativo!$E$6="Tabela Não Desonerada",VLOOKUP($C1098,'Orçamento Base'!$D$12:$S$1673,14,FALSE),VLOOKUP($C1098,#REF!,14,FALSE))</f>
        <v>#N/A</v>
      </c>
      <c r="R1098" s="205" t="e">
        <f t="shared" si="106"/>
        <v>#N/A</v>
      </c>
      <c r="S1098" s="205" t="e">
        <f>IF(Comparativo!$E$6="Tabela Não Desonerada",VLOOKUP($C1098,'Orçamento Base'!$D$12:$S$1673,15,FALSE),VLOOKUP($C1098,#REF!,15,FALSE))</f>
        <v>#N/A</v>
      </c>
      <c r="T1098" s="205" t="e">
        <f t="shared" si="107"/>
        <v>#N/A</v>
      </c>
    </row>
    <row r="1099" spans="1:20" ht="15">
      <c r="A1099" s="203">
        <v>1</v>
      </c>
      <c r="B1099" s="203" t="e">
        <f>'Orçamento-TCE'!B1099</f>
        <v>#N/A</v>
      </c>
      <c r="C1099" s="229">
        <f>'Orçamento-TCE'!C1099</f>
        <v>0</v>
      </c>
      <c r="D1099" s="199" t="e">
        <f>'Orçamento-TCE'!G1099</f>
        <v>#N/A</v>
      </c>
      <c r="E1099" s="204">
        <f>'Orçamento-TCE'!H1099</f>
        <v>0</v>
      </c>
      <c r="F1099" s="230" t="e">
        <f>'Orçamento-TCE'!I1099</f>
        <v>#N/A</v>
      </c>
      <c r="G1099" s="227" t="e">
        <f>IF(Comparativo!$E$6="Tabela Não Desonerada",VLOOKUP($C1099,'Orçamento Base'!$D$12:$S$1673,12,FALSE),VLOOKUP($C1099,#REF!,12,FALSE))</f>
        <v>#N/A</v>
      </c>
      <c r="H1099" s="228">
        <f>IFERROR(IF(Comparativo!$E$6="Tabela Não Desonerada",VLOOKUP($C1099,'Orçamento Base'!$D$12:$S$1673,16,FALSE),VLOOKUP($C1099,#REF!,16,FALSE)),0)</f>
        <v>0</v>
      </c>
      <c r="I1099" s="575" t="e">
        <f>IF(Comparativo!$E$6="Tabela Não Desonerada",VLOOKUP($C1099,'Orçamento Base'!$D$12:$S$1673,11,FALSE),VLOOKUP($C1099,#REF!,11,FALSE))</f>
        <v>#N/A</v>
      </c>
      <c r="J1099" s="363">
        <f>IF(Comparativo!$E$6="Tabela Não Desonerada",Encargos!$F$44,Encargos!$D$44)</f>
        <v>1.1122000000000001</v>
      </c>
      <c r="K1099" s="364"/>
      <c r="L1099" s="365" t="e">
        <f t="shared" si="102"/>
        <v>#N/A</v>
      </c>
      <c r="M1099" s="365" t="e">
        <f t="shared" si="103"/>
        <v>#N/A</v>
      </c>
      <c r="N1099" s="376" t="e">
        <f t="shared" si="104"/>
        <v>#N/A</v>
      </c>
      <c r="O1099" s="205" t="e">
        <f>IF(Comparativo!$E$6="Tabela Não Desonerada",VLOOKUP($C1099,'Orçamento Base'!$D$12:$S$1673,13,FALSE),VLOOKUP($C1099,#REF!,13,FALSE))</f>
        <v>#N/A</v>
      </c>
      <c r="P1099" s="205" t="e">
        <f t="shared" si="105"/>
        <v>#N/A</v>
      </c>
      <c r="Q1099" s="205" t="e">
        <f>IF(Comparativo!$E$6="Tabela Não Desonerada",VLOOKUP($C1099,'Orçamento Base'!$D$12:$S$1673,14,FALSE),VLOOKUP($C1099,#REF!,14,FALSE))</f>
        <v>#N/A</v>
      </c>
      <c r="R1099" s="205" t="e">
        <f t="shared" si="106"/>
        <v>#N/A</v>
      </c>
      <c r="S1099" s="205" t="e">
        <f>IF(Comparativo!$E$6="Tabela Não Desonerada",VLOOKUP($C1099,'Orçamento Base'!$D$12:$S$1673,15,FALSE),VLOOKUP($C1099,#REF!,15,FALSE))</f>
        <v>#N/A</v>
      </c>
      <c r="T1099" s="205" t="e">
        <f t="shared" si="107"/>
        <v>#N/A</v>
      </c>
    </row>
    <row r="1100" spans="1:20" ht="15">
      <c r="A1100" s="203">
        <v>1</v>
      </c>
      <c r="B1100" s="203" t="e">
        <f>'Orçamento-TCE'!B1100</f>
        <v>#N/A</v>
      </c>
      <c r="C1100" s="229">
        <f>'Orçamento-TCE'!C1100</f>
        <v>0</v>
      </c>
      <c r="D1100" s="199" t="e">
        <f>'Orçamento-TCE'!G1100</f>
        <v>#N/A</v>
      </c>
      <c r="E1100" s="204">
        <f>'Orçamento-TCE'!H1100</f>
        <v>0</v>
      </c>
      <c r="F1100" s="230" t="e">
        <f>'Orçamento-TCE'!I1100</f>
        <v>#N/A</v>
      </c>
      <c r="G1100" s="227" t="e">
        <f>IF(Comparativo!$E$6="Tabela Não Desonerada",VLOOKUP($C1100,'Orçamento Base'!$D$12:$S$1673,12,FALSE),VLOOKUP($C1100,#REF!,12,FALSE))</f>
        <v>#N/A</v>
      </c>
      <c r="H1100" s="228">
        <f>IFERROR(IF(Comparativo!$E$6="Tabela Não Desonerada",VLOOKUP($C1100,'Orçamento Base'!$D$12:$S$1673,16,FALSE),VLOOKUP($C1100,#REF!,16,FALSE)),0)</f>
        <v>0</v>
      </c>
      <c r="I1100" s="575" t="e">
        <f>IF(Comparativo!$E$6="Tabela Não Desonerada",VLOOKUP($C1100,'Orçamento Base'!$D$12:$S$1673,11,FALSE),VLOOKUP($C1100,#REF!,11,FALSE))</f>
        <v>#N/A</v>
      </c>
      <c r="J1100" s="363">
        <f>IF(Comparativo!$E$6="Tabela Não Desonerada",Encargos!$F$44,Encargos!$D$44)</f>
        <v>1.1122000000000001</v>
      </c>
      <c r="K1100" s="364"/>
      <c r="L1100" s="365" t="e">
        <f t="shared" si="102"/>
        <v>#N/A</v>
      </c>
      <c r="M1100" s="365" t="e">
        <f t="shared" si="103"/>
        <v>#N/A</v>
      </c>
      <c r="N1100" s="376" t="e">
        <f t="shared" si="104"/>
        <v>#N/A</v>
      </c>
      <c r="O1100" s="205" t="e">
        <f>IF(Comparativo!$E$6="Tabela Não Desonerada",VLOOKUP($C1100,'Orçamento Base'!$D$12:$S$1673,13,FALSE),VLOOKUP($C1100,#REF!,13,FALSE))</f>
        <v>#N/A</v>
      </c>
      <c r="P1100" s="205" t="e">
        <f t="shared" si="105"/>
        <v>#N/A</v>
      </c>
      <c r="Q1100" s="205" t="e">
        <f>IF(Comparativo!$E$6="Tabela Não Desonerada",VLOOKUP($C1100,'Orçamento Base'!$D$12:$S$1673,14,FALSE),VLOOKUP($C1100,#REF!,14,FALSE))</f>
        <v>#N/A</v>
      </c>
      <c r="R1100" s="205" t="e">
        <f t="shared" si="106"/>
        <v>#N/A</v>
      </c>
      <c r="S1100" s="205" t="e">
        <f>IF(Comparativo!$E$6="Tabela Não Desonerada",VLOOKUP($C1100,'Orçamento Base'!$D$12:$S$1673,15,FALSE),VLOOKUP($C1100,#REF!,15,FALSE))</f>
        <v>#N/A</v>
      </c>
      <c r="T1100" s="205" t="e">
        <f t="shared" si="107"/>
        <v>#N/A</v>
      </c>
    </row>
    <row r="1101" spans="1:20" ht="15">
      <c r="A1101" s="203">
        <v>1</v>
      </c>
      <c r="B1101" s="203" t="e">
        <f>'Orçamento-TCE'!B1101</f>
        <v>#N/A</v>
      </c>
      <c r="C1101" s="229">
        <f>'Orçamento-TCE'!C1101</f>
        <v>0</v>
      </c>
      <c r="D1101" s="199" t="e">
        <f>'Orçamento-TCE'!G1101</f>
        <v>#N/A</v>
      </c>
      <c r="E1101" s="204">
        <f>'Orçamento-TCE'!H1101</f>
        <v>0</v>
      </c>
      <c r="F1101" s="230" t="e">
        <f>'Orçamento-TCE'!I1101</f>
        <v>#N/A</v>
      </c>
      <c r="G1101" s="227" t="e">
        <f>IF(Comparativo!$E$6="Tabela Não Desonerada",VLOOKUP($C1101,'Orçamento Base'!$D$12:$S$1673,12,FALSE),VLOOKUP($C1101,#REF!,12,FALSE))</f>
        <v>#N/A</v>
      </c>
      <c r="H1101" s="228">
        <f>IFERROR(IF(Comparativo!$E$6="Tabela Não Desonerada",VLOOKUP($C1101,'Orçamento Base'!$D$12:$S$1673,16,FALSE),VLOOKUP($C1101,#REF!,16,FALSE)),0)</f>
        <v>0</v>
      </c>
      <c r="I1101" s="575" t="e">
        <f>IF(Comparativo!$E$6="Tabela Não Desonerada",VLOOKUP($C1101,'Orçamento Base'!$D$12:$S$1673,11,FALSE),VLOOKUP($C1101,#REF!,11,FALSE))</f>
        <v>#N/A</v>
      </c>
      <c r="J1101" s="363">
        <f>IF(Comparativo!$E$6="Tabela Não Desonerada",Encargos!$F$44,Encargos!$D$44)</f>
        <v>1.1122000000000001</v>
      </c>
      <c r="K1101" s="364"/>
      <c r="L1101" s="365" t="e">
        <f t="shared" si="102"/>
        <v>#N/A</v>
      </c>
      <c r="M1101" s="365" t="e">
        <f t="shared" si="103"/>
        <v>#N/A</v>
      </c>
      <c r="N1101" s="376" t="e">
        <f t="shared" si="104"/>
        <v>#N/A</v>
      </c>
      <c r="O1101" s="205" t="e">
        <f>IF(Comparativo!$E$6="Tabela Não Desonerada",VLOOKUP($C1101,'Orçamento Base'!$D$12:$S$1673,13,FALSE),VLOOKUP($C1101,#REF!,13,FALSE))</f>
        <v>#N/A</v>
      </c>
      <c r="P1101" s="205" t="e">
        <f t="shared" si="105"/>
        <v>#N/A</v>
      </c>
      <c r="Q1101" s="205" t="e">
        <f>IF(Comparativo!$E$6="Tabela Não Desonerada",VLOOKUP($C1101,'Orçamento Base'!$D$12:$S$1673,14,FALSE),VLOOKUP($C1101,#REF!,14,FALSE))</f>
        <v>#N/A</v>
      </c>
      <c r="R1101" s="205" t="e">
        <f t="shared" si="106"/>
        <v>#N/A</v>
      </c>
      <c r="S1101" s="205" t="e">
        <f>IF(Comparativo!$E$6="Tabela Não Desonerada",VLOOKUP($C1101,'Orçamento Base'!$D$12:$S$1673,15,FALSE),VLOOKUP($C1101,#REF!,15,FALSE))</f>
        <v>#N/A</v>
      </c>
      <c r="T1101" s="205" t="e">
        <f t="shared" si="107"/>
        <v>#N/A</v>
      </c>
    </row>
    <row r="1102" spans="1:20" ht="15">
      <c r="A1102" s="203">
        <v>1</v>
      </c>
      <c r="B1102" s="203" t="e">
        <f>'Orçamento-TCE'!B1102</f>
        <v>#N/A</v>
      </c>
      <c r="C1102" s="229">
        <f>'Orçamento-TCE'!C1102</f>
        <v>0</v>
      </c>
      <c r="D1102" s="199" t="e">
        <f>'Orçamento-TCE'!G1102</f>
        <v>#N/A</v>
      </c>
      <c r="E1102" s="204">
        <f>'Orçamento-TCE'!H1102</f>
        <v>0</v>
      </c>
      <c r="F1102" s="230" t="e">
        <f>'Orçamento-TCE'!I1102</f>
        <v>#N/A</v>
      </c>
      <c r="G1102" s="227" t="e">
        <f>IF(Comparativo!$E$6="Tabela Não Desonerada",VLOOKUP($C1102,'Orçamento Base'!$D$12:$S$1673,12,FALSE),VLOOKUP($C1102,#REF!,12,FALSE))</f>
        <v>#N/A</v>
      </c>
      <c r="H1102" s="228">
        <f>IFERROR(IF(Comparativo!$E$6="Tabela Não Desonerada",VLOOKUP($C1102,'Orçamento Base'!$D$12:$S$1673,16,FALSE),VLOOKUP($C1102,#REF!,16,FALSE)),0)</f>
        <v>0</v>
      </c>
      <c r="I1102" s="575" t="e">
        <f>IF(Comparativo!$E$6="Tabela Não Desonerada",VLOOKUP($C1102,'Orçamento Base'!$D$12:$S$1673,11,FALSE),VLOOKUP($C1102,#REF!,11,FALSE))</f>
        <v>#N/A</v>
      </c>
      <c r="J1102" s="363">
        <f>IF(Comparativo!$E$6="Tabela Não Desonerada",Encargos!$F$44,Encargos!$D$44)</f>
        <v>1.1122000000000001</v>
      </c>
      <c r="K1102" s="364"/>
      <c r="L1102" s="365" t="e">
        <f t="shared" si="102"/>
        <v>#N/A</v>
      </c>
      <c r="M1102" s="365" t="e">
        <f t="shared" si="103"/>
        <v>#N/A</v>
      </c>
      <c r="N1102" s="376" t="e">
        <f t="shared" si="104"/>
        <v>#N/A</v>
      </c>
      <c r="O1102" s="205" t="e">
        <f>IF(Comparativo!$E$6="Tabela Não Desonerada",VLOOKUP($C1102,'Orçamento Base'!$D$12:$S$1673,13,FALSE),VLOOKUP($C1102,#REF!,13,FALSE))</f>
        <v>#N/A</v>
      </c>
      <c r="P1102" s="205" t="e">
        <f t="shared" si="105"/>
        <v>#N/A</v>
      </c>
      <c r="Q1102" s="205" t="e">
        <f>IF(Comparativo!$E$6="Tabela Não Desonerada",VLOOKUP($C1102,'Orçamento Base'!$D$12:$S$1673,14,FALSE),VLOOKUP($C1102,#REF!,14,FALSE))</f>
        <v>#N/A</v>
      </c>
      <c r="R1102" s="205" t="e">
        <f t="shared" si="106"/>
        <v>#N/A</v>
      </c>
      <c r="S1102" s="205" t="e">
        <f>IF(Comparativo!$E$6="Tabela Não Desonerada",VLOOKUP($C1102,'Orçamento Base'!$D$12:$S$1673,15,FALSE),VLOOKUP($C1102,#REF!,15,FALSE))</f>
        <v>#N/A</v>
      </c>
      <c r="T1102" s="205" t="e">
        <f t="shared" si="107"/>
        <v>#N/A</v>
      </c>
    </row>
    <row r="1103" spans="1:20" ht="15">
      <c r="A1103" s="203">
        <v>1</v>
      </c>
      <c r="B1103" s="203" t="e">
        <f>'Orçamento-TCE'!B1103</f>
        <v>#N/A</v>
      </c>
      <c r="C1103" s="229">
        <f>'Orçamento-TCE'!C1103</f>
        <v>0</v>
      </c>
      <c r="D1103" s="199" t="e">
        <f>'Orçamento-TCE'!G1103</f>
        <v>#N/A</v>
      </c>
      <c r="E1103" s="204">
        <f>'Orçamento-TCE'!H1103</f>
        <v>0</v>
      </c>
      <c r="F1103" s="230" t="e">
        <f>'Orçamento-TCE'!I1103</f>
        <v>#N/A</v>
      </c>
      <c r="G1103" s="227" t="e">
        <f>IF(Comparativo!$E$6="Tabela Não Desonerada",VLOOKUP($C1103,'Orçamento Base'!$D$12:$S$1673,12,FALSE),VLOOKUP($C1103,#REF!,12,FALSE))</f>
        <v>#N/A</v>
      </c>
      <c r="H1103" s="228">
        <f>IFERROR(IF(Comparativo!$E$6="Tabela Não Desonerada",VLOOKUP($C1103,'Orçamento Base'!$D$12:$S$1673,16,FALSE),VLOOKUP($C1103,#REF!,16,FALSE)),0)</f>
        <v>0</v>
      </c>
      <c r="I1103" s="575" t="e">
        <f>IF(Comparativo!$E$6="Tabela Não Desonerada",VLOOKUP($C1103,'Orçamento Base'!$D$12:$S$1673,11,FALSE),VLOOKUP($C1103,#REF!,11,FALSE))</f>
        <v>#N/A</v>
      </c>
      <c r="J1103" s="363">
        <f>IF(Comparativo!$E$6="Tabela Não Desonerada",Encargos!$F$44,Encargos!$D$44)</f>
        <v>1.1122000000000001</v>
      </c>
      <c r="K1103" s="364"/>
      <c r="L1103" s="365" t="e">
        <f t="shared" si="102"/>
        <v>#N/A</v>
      </c>
      <c r="M1103" s="365" t="e">
        <f t="shared" si="103"/>
        <v>#N/A</v>
      </c>
      <c r="N1103" s="376" t="e">
        <f t="shared" si="104"/>
        <v>#N/A</v>
      </c>
      <c r="O1103" s="205" t="e">
        <f>IF(Comparativo!$E$6="Tabela Não Desonerada",VLOOKUP($C1103,'Orçamento Base'!$D$12:$S$1673,13,FALSE),VLOOKUP($C1103,#REF!,13,FALSE))</f>
        <v>#N/A</v>
      </c>
      <c r="P1103" s="205" t="e">
        <f t="shared" si="105"/>
        <v>#N/A</v>
      </c>
      <c r="Q1103" s="205" t="e">
        <f>IF(Comparativo!$E$6="Tabela Não Desonerada",VLOOKUP($C1103,'Orçamento Base'!$D$12:$S$1673,14,FALSE),VLOOKUP($C1103,#REF!,14,FALSE))</f>
        <v>#N/A</v>
      </c>
      <c r="R1103" s="205" t="e">
        <f t="shared" si="106"/>
        <v>#N/A</v>
      </c>
      <c r="S1103" s="205" t="e">
        <f>IF(Comparativo!$E$6="Tabela Não Desonerada",VLOOKUP($C1103,'Orçamento Base'!$D$12:$S$1673,15,FALSE),VLOOKUP($C1103,#REF!,15,FALSE))</f>
        <v>#N/A</v>
      </c>
      <c r="T1103" s="205" t="e">
        <f t="shared" si="107"/>
        <v>#N/A</v>
      </c>
    </row>
    <row r="1104" spans="1:20" ht="15">
      <c r="A1104" s="203">
        <v>1</v>
      </c>
      <c r="B1104" s="203" t="e">
        <f>'Orçamento-TCE'!B1104</f>
        <v>#N/A</v>
      </c>
      <c r="C1104" s="229">
        <f>'Orçamento-TCE'!C1104</f>
        <v>0</v>
      </c>
      <c r="D1104" s="199" t="e">
        <f>'Orçamento-TCE'!G1104</f>
        <v>#N/A</v>
      </c>
      <c r="E1104" s="204">
        <f>'Orçamento-TCE'!H1104</f>
        <v>0</v>
      </c>
      <c r="F1104" s="230" t="e">
        <f>'Orçamento-TCE'!I1104</f>
        <v>#N/A</v>
      </c>
      <c r="G1104" s="227" t="e">
        <f>IF(Comparativo!$E$6="Tabela Não Desonerada",VLOOKUP($C1104,'Orçamento Base'!$D$12:$S$1673,12,FALSE),VLOOKUP($C1104,#REF!,12,FALSE))</f>
        <v>#N/A</v>
      </c>
      <c r="H1104" s="228">
        <f>IFERROR(IF(Comparativo!$E$6="Tabela Não Desonerada",VLOOKUP($C1104,'Orçamento Base'!$D$12:$S$1673,16,FALSE),VLOOKUP($C1104,#REF!,16,FALSE)),0)</f>
        <v>0</v>
      </c>
      <c r="I1104" s="575" t="e">
        <f>IF(Comparativo!$E$6="Tabela Não Desonerada",VLOOKUP($C1104,'Orçamento Base'!$D$12:$S$1673,11,FALSE),VLOOKUP($C1104,#REF!,11,FALSE))</f>
        <v>#N/A</v>
      </c>
      <c r="J1104" s="363">
        <f>IF(Comparativo!$E$6="Tabela Não Desonerada",Encargos!$F$44,Encargos!$D$44)</f>
        <v>1.1122000000000001</v>
      </c>
      <c r="K1104" s="364"/>
      <c r="L1104" s="365" t="e">
        <f t="shared" si="102"/>
        <v>#N/A</v>
      </c>
      <c r="M1104" s="365" t="e">
        <f t="shared" si="103"/>
        <v>#N/A</v>
      </c>
      <c r="N1104" s="376" t="e">
        <f t="shared" si="104"/>
        <v>#N/A</v>
      </c>
      <c r="O1104" s="205" t="e">
        <f>IF(Comparativo!$E$6="Tabela Não Desonerada",VLOOKUP($C1104,'Orçamento Base'!$D$12:$S$1673,13,FALSE),VLOOKUP($C1104,#REF!,13,FALSE))</f>
        <v>#N/A</v>
      </c>
      <c r="P1104" s="205" t="e">
        <f t="shared" si="105"/>
        <v>#N/A</v>
      </c>
      <c r="Q1104" s="205" t="e">
        <f>IF(Comparativo!$E$6="Tabela Não Desonerada",VLOOKUP($C1104,'Orçamento Base'!$D$12:$S$1673,14,FALSE),VLOOKUP($C1104,#REF!,14,FALSE))</f>
        <v>#N/A</v>
      </c>
      <c r="R1104" s="205" t="e">
        <f t="shared" si="106"/>
        <v>#N/A</v>
      </c>
      <c r="S1104" s="205" t="e">
        <f>IF(Comparativo!$E$6="Tabela Não Desonerada",VLOOKUP($C1104,'Orçamento Base'!$D$12:$S$1673,15,FALSE),VLOOKUP($C1104,#REF!,15,FALSE))</f>
        <v>#N/A</v>
      </c>
      <c r="T1104" s="205" t="e">
        <f t="shared" si="107"/>
        <v>#N/A</v>
      </c>
    </row>
    <row r="1105" spans="1:20" ht="15">
      <c r="A1105" s="203">
        <v>1</v>
      </c>
      <c r="B1105" s="203" t="e">
        <f>'Orçamento-TCE'!B1105</f>
        <v>#N/A</v>
      </c>
      <c r="C1105" s="229">
        <f>'Orçamento-TCE'!C1105</f>
        <v>0</v>
      </c>
      <c r="D1105" s="199" t="e">
        <f>'Orçamento-TCE'!G1105</f>
        <v>#N/A</v>
      </c>
      <c r="E1105" s="204">
        <f>'Orçamento-TCE'!H1105</f>
        <v>0</v>
      </c>
      <c r="F1105" s="230" t="e">
        <f>'Orçamento-TCE'!I1105</f>
        <v>#N/A</v>
      </c>
      <c r="G1105" s="227" t="e">
        <f>IF(Comparativo!$E$6="Tabela Não Desonerada",VLOOKUP($C1105,'Orçamento Base'!$D$12:$S$1673,12,FALSE),VLOOKUP($C1105,#REF!,12,FALSE))</f>
        <v>#N/A</v>
      </c>
      <c r="H1105" s="228">
        <f>IFERROR(IF(Comparativo!$E$6="Tabela Não Desonerada",VLOOKUP($C1105,'Orçamento Base'!$D$12:$S$1673,16,FALSE),VLOOKUP($C1105,#REF!,16,FALSE)),0)</f>
        <v>0</v>
      </c>
      <c r="I1105" s="575" t="e">
        <f>IF(Comparativo!$E$6="Tabela Não Desonerada",VLOOKUP($C1105,'Orçamento Base'!$D$12:$S$1673,11,FALSE),VLOOKUP($C1105,#REF!,11,FALSE))</f>
        <v>#N/A</v>
      </c>
      <c r="J1105" s="363">
        <f>IF(Comparativo!$E$6="Tabela Não Desonerada",Encargos!$F$44,Encargos!$D$44)</f>
        <v>1.1122000000000001</v>
      </c>
      <c r="K1105" s="364"/>
      <c r="L1105" s="365" t="e">
        <f t="shared" si="102"/>
        <v>#N/A</v>
      </c>
      <c r="M1105" s="365" t="e">
        <f t="shared" si="103"/>
        <v>#N/A</v>
      </c>
      <c r="N1105" s="376" t="e">
        <f t="shared" si="104"/>
        <v>#N/A</v>
      </c>
      <c r="O1105" s="205" t="e">
        <f>IF(Comparativo!$E$6="Tabela Não Desonerada",VLOOKUP($C1105,'Orçamento Base'!$D$12:$S$1673,13,FALSE),VLOOKUP($C1105,#REF!,13,FALSE))</f>
        <v>#N/A</v>
      </c>
      <c r="P1105" s="205" t="e">
        <f t="shared" si="105"/>
        <v>#N/A</v>
      </c>
      <c r="Q1105" s="205" t="e">
        <f>IF(Comparativo!$E$6="Tabela Não Desonerada",VLOOKUP($C1105,'Orçamento Base'!$D$12:$S$1673,14,FALSE),VLOOKUP($C1105,#REF!,14,FALSE))</f>
        <v>#N/A</v>
      </c>
      <c r="R1105" s="205" t="e">
        <f t="shared" si="106"/>
        <v>#N/A</v>
      </c>
      <c r="S1105" s="205" t="e">
        <f>IF(Comparativo!$E$6="Tabela Não Desonerada",VLOOKUP($C1105,'Orçamento Base'!$D$12:$S$1673,15,FALSE),VLOOKUP($C1105,#REF!,15,FALSE))</f>
        <v>#N/A</v>
      </c>
      <c r="T1105" s="205" t="e">
        <f t="shared" si="107"/>
        <v>#N/A</v>
      </c>
    </row>
    <row r="1106" spans="1:20" ht="15">
      <c r="A1106" s="203">
        <v>1</v>
      </c>
      <c r="B1106" s="203" t="e">
        <f>'Orçamento-TCE'!B1106</f>
        <v>#N/A</v>
      </c>
      <c r="C1106" s="229">
        <f>'Orçamento-TCE'!C1106</f>
        <v>0</v>
      </c>
      <c r="D1106" s="199" t="e">
        <f>'Orçamento-TCE'!G1106</f>
        <v>#N/A</v>
      </c>
      <c r="E1106" s="204">
        <f>'Orçamento-TCE'!H1106</f>
        <v>0</v>
      </c>
      <c r="F1106" s="230" t="e">
        <f>'Orçamento-TCE'!I1106</f>
        <v>#N/A</v>
      </c>
      <c r="G1106" s="227" t="e">
        <f>IF(Comparativo!$E$6="Tabela Não Desonerada",VLOOKUP($C1106,'Orçamento Base'!$D$12:$S$1673,12,FALSE),VLOOKUP($C1106,#REF!,12,FALSE))</f>
        <v>#N/A</v>
      </c>
      <c r="H1106" s="228">
        <f>IFERROR(IF(Comparativo!$E$6="Tabela Não Desonerada",VLOOKUP($C1106,'Orçamento Base'!$D$12:$S$1673,16,FALSE),VLOOKUP($C1106,#REF!,16,FALSE)),0)</f>
        <v>0</v>
      </c>
      <c r="I1106" s="575" t="e">
        <f>IF(Comparativo!$E$6="Tabela Não Desonerada",VLOOKUP($C1106,'Orçamento Base'!$D$12:$S$1673,11,FALSE),VLOOKUP($C1106,#REF!,11,FALSE))</f>
        <v>#N/A</v>
      </c>
      <c r="J1106" s="363">
        <f>IF(Comparativo!$E$6="Tabela Não Desonerada",Encargos!$F$44,Encargos!$D$44)</f>
        <v>1.1122000000000001</v>
      </c>
      <c r="K1106" s="364"/>
      <c r="L1106" s="365" t="e">
        <f t="shared" si="102"/>
        <v>#N/A</v>
      </c>
      <c r="M1106" s="365" t="e">
        <f t="shared" si="103"/>
        <v>#N/A</v>
      </c>
      <c r="N1106" s="376" t="e">
        <f t="shared" si="104"/>
        <v>#N/A</v>
      </c>
      <c r="O1106" s="205" t="e">
        <f>IF(Comparativo!$E$6="Tabela Não Desonerada",VLOOKUP($C1106,'Orçamento Base'!$D$12:$S$1673,13,FALSE),VLOOKUP($C1106,#REF!,13,FALSE))</f>
        <v>#N/A</v>
      </c>
      <c r="P1106" s="205" t="e">
        <f t="shared" si="105"/>
        <v>#N/A</v>
      </c>
      <c r="Q1106" s="205" t="e">
        <f>IF(Comparativo!$E$6="Tabela Não Desonerada",VLOOKUP($C1106,'Orçamento Base'!$D$12:$S$1673,14,FALSE),VLOOKUP($C1106,#REF!,14,FALSE))</f>
        <v>#N/A</v>
      </c>
      <c r="R1106" s="205" t="e">
        <f t="shared" si="106"/>
        <v>#N/A</v>
      </c>
      <c r="S1106" s="205" t="e">
        <f>IF(Comparativo!$E$6="Tabela Não Desonerada",VLOOKUP($C1106,'Orçamento Base'!$D$12:$S$1673,15,FALSE),VLOOKUP($C1106,#REF!,15,FALSE))</f>
        <v>#N/A</v>
      </c>
      <c r="T1106" s="205" t="e">
        <f t="shared" si="107"/>
        <v>#N/A</v>
      </c>
    </row>
    <row r="1107" spans="1:20" ht="15">
      <c r="A1107" s="203">
        <v>1</v>
      </c>
      <c r="B1107" s="203" t="e">
        <f>'Orçamento-TCE'!B1107</f>
        <v>#N/A</v>
      </c>
      <c r="C1107" s="229">
        <f>'Orçamento-TCE'!C1107</f>
        <v>0</v>
      </c>
      <c r="D1107" s="199" t="e">
        <f>'Orçamento-TCE'!G1107</f>
        <v>#N/A</v>
      </c>
      <c r="E1107" s="204">
        <f>'Orçamento-TCE'!H1107</f>
        <v>0</v>
      </c>
      <c r="F1107" s="230" t="e">
        <f>'Orçamento-TCE'!I1107</f>
        <v>#N/A</v>
      </c>
      <c r="G1107" s="227" t="e">
        <f>IF(Comparativo!$E$6="Tabela Não Desonerada",VLOOKUP($C1107,'Orçamento Base'!$D$12:$S$1673,12,FALSE),VLOOKUP($C1107,#REF!,12,FALSE))</f>
        <v>#N/A</v>
      </c>
      <c r="H1107" s="228">
        <f>IFERROR(IF(Comparativo!$E$6="Tabela Não Desonerada",VLOOKUP($C1107,'Orçamento Base'!$D$12:$S$1673,16,FALSE),VLOOKUP($C1107,#REF!,16,FALSE)),0)</f>
        <v>0</v>
      </c>
      <c r="I1107" s="575" t="e">
        <f>IF(Comparativo!$E$6="Tabela Não Desonerada",VLOOKUP($C1107,'Orçamento Base'!$D$12:$S$1673,11,FALSE),VLOOKUP($C1107,#REF!,11,FALSE))</f>
        <v>#N/A</v>
      </c>
      <c r="J1107" s="363">
        <f>IF(Comparativo!$E$6="Tabela Não Desonerada",Encargos!$F$44,Encargos!$D$44)</f>
        <v>1.1122000000000001</v>
      </c>
      <c r="K1107" s="364"/>
      <c r="L1107" s="365" t="e">
        <f t="shared" si="102"/>
        <v>#N/A</v>
      </c>
      <c r="M1107" s="365" t="e">
        <f t="shared" si="103"/>
        <v>#N/A</v>
      </c>
      <c r="N1107" s="376" t="e">
        <f t="shared" si="104"/>
        <v>#N/A</v>
      </c>
      <c r="O1107" s="205" t="e">
        <f>IF(Comparativo!$E$6="Tabela Não Desonerada",VLOOKUP($C1107,'Orçamento Base'!$D$12:$S$1673,13,FALSE),VLOOKUP($C1107,#REF!,13,FALSE))</f>
        <v>#N/A</v>
      </c>
      <c r="P1107" s="205" t="e">
        <f t="shared" si="105"/>
        <v>#N/A</v>
      </c>
      <c r="Q1107" s="205" t="e">
        <f>IF(Comparativo!$E$6="Tabela Não Desonerada",VLOOKUP($C1107,'Orçamento Base'!$D$12:$S$1673,14,FALSE),VLOOKUP($C1107,#REF!,14,FALSE))</f>
        <v>#N/A</v>
      </c>
      <c r="R1107" s="205" t="e">
        <f t="shared" si="106"/>
        <v>#N/A</v>
      </c>
      <c r="S1107" s="205" t="e">
        <f>IF(Comparativo!$E$6="Tabela Não Desonerada",VLOOKUP($C1107,'Orçamento Base'!$D$12:$S$1673,15,FALSE),VLOOKUP($C1107,#REF!,15,FALSE))</f>
        <v>#N/A</v>
      </c>
      <c r="T1107" s="205" t="e">
        <f t="shared" si="107"/>
        <v>#N/A</v>
      </c>
    </row>
    <row r="1108" spans="1:20" ht="15">
      <c r="A1108" s="203">
        <v>1</v>
      </c>
      <c r="B1108" s="203" t="e">
        <f>'Orçamento-TCE'!B1108</f>
        <v>#N/A</v>
      </c>
      <c r="C1108" s="229">
        <f>'Orçamento-TCE'!C1108</f>
        <v>0</v>
      </c>
      <c r="D1108" s="199" t="e">
        <f>'Orçamento-TCE'!G1108</f>
        <v>#N/A</v>
      </c>
      <c r="E1108" s="204">
        <f>'Orçamento-TCE'!H1108</f>
        <v>0</v>
      </c>
      <c r="F1108" s="230" t="e">
        <f>'Orçamento-TCE'!I1108</f>
        <v>#N/A</v>
      </c>
      <c r="G1108" s="227" t="e">
        <f>IF(Comparativo!$E$6="Tabela Não Desonerada",VLOOKUP($C1108,'Orçamento Base'!$D$12:$S$1673,12,FALSE),VLOOKUP($C1108,#REF!,12,FALSE))</f>
        <v>#N/A</v>
      </c>
      <c r="H1108" s="228">
        <f>IFERROR(IF(Comparativo!$E$6="Tabela Não Desonerada",VLOOKUP($C1108,'Orçamento Base'!$D$12:$S$1673,16,FALSE),VLOOKUP($C1108,#REF!,16,FALSE)),0)</f>
        <v>0</v>
      </c>
      <c r="I1108" s="575" t="e">
        <f>IF(Comparativo!$E$6="Tabela Não Desonerada",VLOOKUP($C1108,'Orçamento Base'!$D$12:$S$1673,11,FALSE),VLOOKUP($C1108,#REF!,11,FALSE))</f>
        <v>#N/A</v>
      </c>
      <c r="J1108" s="363">
        <f>IF(Comparativo!$E$6="Tabela Não Desonerada",Encargos!$F$44,Encargos!$D$44)</f>
        <v>1.1122000000000001</v>
      </c>
      <c r="K1108" s="364"/>
      <c r="L1108" s="365" t="e">
        <f t="shared" si="102"/>
        <v>#N/A</v>
      </c>
      <c r="M1108" s="365" t="e">
        <f t="shared" si="103"/>
        <v>#N/A</v>
      </c>
      <c r="N1108" s="376" t="e">
        <f t="shared" si="104"/>
        <v>#N/A</v>
      </c>
      <c r="O1108" s="205" t="e">
        <f>IF(Comparativo!$E$6="Tabela Não Desonerada",VLOOKUP($C1108,'Orçamento Base'!$D$12:$S$1673,13,FALSE),VLOOKUP($C1108,#REF!,13,FALSE))</f>
        <v>#N/A</v>
      </c>
      <c r="P1108" s="205" t="e">
        <f t="shared" si="105"/>
        <v>#N/A</v>
      </c>
      <c r="Q1108" s="205" t="e">
        <f>IF(Comparativo!$E$6="Tabela Não Desonerada",VLOOKUP($C1108,'Orçamento Base'!$D$12:$S$1673,14,FALSE),VLOOKUP($C1108,#REF!,14,FALSE))</f>
        <v>#N/A</v>
      </c>
      <c r="R1108" s="205" t="e">
        <f t="shared" si="106"/>
        <v>#N/A</v>
      </c>
      <c r="S1108" s="205" t="e">
        <f>IF(Comparativo!$E$6="Tabela Não Desonerada",VLOOKUP($C1108,'Orçamento Base'!$D$12:$S$1673,15,FALSE),VLOOKUP($C1108,#REF!,15,FALSE))</f>
        <v>#N/A</v>
      </c>
      <c r="T1108" s="205" t="e">
        <f t="shared" si="107"/>
        <v>#N/A</v>
      </c>
    </row>
    <row r="1109" spans="1:20" ht="15">
      <c r="A1109" s="203">
        <v>1</v>
      </c>
      <c r="B1109" s="203" t="e">
        <f>'Orçamento-TCE'!B1109</f>
        <v>#N/A</v>
      </c>
      <c r="C1109" s="229">
        <f>'Orçamento-TCE'!C1109</f>
        <v>0</v>
      </c>
      <c r="D1109" s="199" t="e">
        <f>'Orçamento-TCE'!G1109</f>
        <v>#N/A</v>
      </c>
      <c r="E1109" s="204">
        <f>'Orçamento-TCE'!H1109</f>
        <v>0</v>
      </c>
      <c r="F1109" s="230" t="e">
        <f>'Orçamento-TCE'!I1109</f>
        <v>#N/A</v>
      </c>
      <c r="G1109" s="227" t="e">
        <f>IF(Comparativo!$E$6="Tabela Não Desonerada",VLOOKUP($C1109,'Orçamento Base'!$D$12:$S$1673,12,FALSE),VLOOKUP($C1109,#REF!,12,FALSE))</f>
        <v>#N/A</v>
      </c>
      <c r="H1109" s="228">
        <f>IFERROR(IF(Comparativo!$E$6="Tabela Não Desonerada",VLOOKUP($C1109,'Orçamento Base'!$D$12:$S$1673,16,FALSE),VLOOKUP($C1109,#REF!,16,FALSE)),0)</f>
        <v>0</v>
      </c>
      <c r="I1109" s="575" t="e">
        <f>IF(Comparativo!$E$6="Tabela Não Desonerada",VLOOKUP($C1109,'Orçamento Base'!$D$12:$S$1673,11,FALSE),VLOOKUP($C1109,#REF!,11,FALSE))</f>
        <v>#N/A</v>
      </c>
      <c r="J1109" s="363">
        <f>IF(Comparativo!$E$6="Tabela Não Desonerada",Encargos!$F$44,Encargos!$D$44)</f>
        <v>1.1122000000000001</v>
      </c>
      <c r="K1109" s="364"/>
      <c r="L1109" s="365" t="e">
        <f t="shared" si="102"/>
        <v>#N/A</v>
      </c>
      <c r="M1109" s="365" t="e">
        <f t="shared" si="103"/>
        <v>#N/A</v>
      </c>
      <c r="N1109" s="376" t="e">
        <f t="shared" si="104"/>
        <v>#N/A</v>
      </c>
      <c r="O1109" s="205" t="e">
        <f>IF(Comparativo!$E$6="Tabela Não Desonerada",VLOOKUP($C1109,'Orçamento Base'!$D$12:$S$1673,13,FALSE),VLOOKUP($C1109,#REF!,13,FALSE))</f>
        <v>#N/A</v>
      </c>
      <c r="P1109" s="205" t="e">
        <f t="shared" si="105"/>
        <v>#N/A</v>
      </c>
      <c r="Q1109" s="205" t="e">
        <f>IF(Comparativo!$E$6="Tabela Não Desonerada",VLOOKUP($C1109,'Orçamento Base'!$D$12:$S$1673,14,FALSE),VLOOKUP($C1109,#REF!,14,FALSE))</f>
        <v>#N/A</v>
      </c>
      <c r="R1109" s="205" t="e">
        <f t="shared" si="106"/>
        <v>#N/A</v>
      </c>
      <c r="S1109" s="205" t="e">
        <f>IF(Comparativo!$E$6="Tabela Não Desonerada",VLOOKUP($C1109,'Orçamento Base'!$D$12:$S$1673,15,FALSE),VLOOKUP($C1109,#REF!,15,FALSE))</f>
        <v>#N/A</v>
      </c>
      <c r="T1109" s="205" t="e">
        <f t="shared" si="107"/>
        <v>#N/A</v>
      </c>
    </row>
    <row r="1110" spans="1:20" ht="15">
      <c r="A1110" s="203">
        <v>1</v>
      </c>
      <c r="B1110" s="203" t="e">
        <f>'Orçamento-TCE'!B1110</f>
        <v>#N/A</v>
      </c>
      <c r="C1110" s="229">
        <f>'Orçamento-TCE'!C1110</f>
        <v>0</v>
      </c>
      <c r="D1110" s="199" t="e">
        <f>'Orçamento-TCE'!G1110</f>
        <v>#N/A</v>
      </c>
      <c r="E1110" s="204">
        <f>'Orçamento-TCE'!H1110</f>
        <v>0</v>
      </c>
      <c r="F1110" s="230" t="e">
        <f>'Orçamento-TCE'!I1110</f>
        <v>#N/A</v>
      </c>
      <c r="G1110" s="227" t="e">
        <f>IF(Comparativo!$E$6="Tabela Não Desonerada",VLOOKUP($C1110,'Orçamento Base'!$D$12:$S$1673,12,FALSE),VLOOKUP($C1110,#REF!,12,FALSE))</f>
        <v>#N/A</v>
      </c>
      <c r="H1110" s="228">
        <f>IFERROR(IF(Comparativo!$E$6="Tabela Não Desonerada",VLOOKUP($C1110,'Orçamento Base'!$D$12:$S$1673,16,FALSE),VLOOKUP($C1110,#REF!,16,FALSE)),0)</f>
        <v>0</v>
      </c>
      <c r="I1110" s="575" t="e">
        <f>IF(Comparativo!$E$6="Tabela Não Desonerada",VLOOKUP($C1110,'Orçamento Base'!$D$12:$S$1673,11,FALSE),VLOOKUP($C1110,#REF!,11,FALSE))</f>
        <v>#N/A</v>
      </c>
      <c r="J1110" s="363">
        <f>IF(Comparativo!$E$6="Tabela Não Desonerada",Encargos!$F$44,Encargos!$D$44)</f>
        <v>1.1122000000000001</v>
      </c>
      <c r="K1110" s="364"/>
      <c r="L1110" s="365" t="e">
        <f t="shared" si="102"/>
        <v>#N/A</v>
      </c>
      <c r="M1110" s="365" t="e">
        <f t="shared" si="103"/>
        <v>#N/A</v>
      </c>
      <c r="N1110" s="376" t="e">
        <f t="shared" si="104"/>
        <v>#N/A</v>
      </c>
      <c r="O1110" s="205" t="e">
        <f>IF(Comparativo!$E$6="Tabela Não Desonerada",VLOOKUP($C1110,'Orçamento Base'!$D$12:$S$1673,13,FALSE),VLOOKUP($C1110,#REF!,13,FALSE))</f>
        <v>#N/A</v>
      </c>
      <c r="P1110" s="205" t="e">
        <f t="shared" si="105"/>
        <v>#N/A</v>
      </c>
      <c r="Q1110" s="205" t="e">
        <f>IF(Comparativo!$E$6="Tabela Não Desonerada",VLOOKUP($C1110,'Orçamento Base'!$D$12:$S$1673,14,FALSE),VLOOKUP($C1110,#REF!,14,FALSE))</f>
        <v>#N/A</v>
      </c>
      <c r="R1110" s="205" t="e">
        <f t="shared" si="106"/>
        <v>#N/A</v>
      </c>
      <c r="S1110" s="205" t="e">
        <f>IF(Comparativo!$E$6="Tabela Não Desonerada",VLOOKUP($C1110,'Orçamento Base'!$D$12:$S$1673,15,FALSE),VLOOKUP($C1110,#REF!,15,FALSE))</f>
        <v>#N/A</v>
      </c>
      <c r="T1110" s="205" t="e">
        <f t="shared" si="107"/>
        <v>#N/A</v>
      </c>
    </row>
    <row r="1111" spans="1:20" ht="15">
      <c r="A1111" s="203">
        <v>1</v>
      </c>
      <c r="B1111" s="203" t="e">
        <f>'Orçamento-TCE'!B1111</f>
        <v>#N/A</v>
      </c>
      <c r="C1111" s="229">
        <f>'Orçamento-TCE'!C1111</f>
        <v>0</v>
      </c>
      <c r="D1111" s="199" t="e">
        <f>'Orçamento-TCE'!G1111</f>
        <v>#N/A</v>
      </c>
      <c r="E1111" s="204">
        <f>'Orçamento-TCE'!H1111</f>
        <v>0</v>
      </c>
      <c r="F1111" s="230" t="e">
        <f>'Orçamento-TCE'!I1111</f>
        <v>#N/A</v>
      </c>
      <c r="G1111" s="227" t="e">
        <f>IF(Comparativo!$E$6="Tabela Não Desonerada",VLOOKUP($C1111,'Orçamento Base'!$D$12:$S$1673,12,FALSE),VLOOKUP($C1111,#REF!,12,FALSE))</f>
        <v>#N/A</v>
      </c>
      <c r="H1111" s="228">
        <f>IFERROR(IF(Comparativo!$E$6="Tabela Não Desonerada",VLOOKUP($C1111,'Orçamento Base'!$D$12:$S$1673,16,FALSE),VLOOKUP($C1111,#REF!,16,FALSE)),0)</f>
        <v>0</v>
      </c>
      <c r="I1111" s="575" t="e">
        <f>IF(Comparativo!$E$6="Tabela Não Desonerada",VLOOKUP($C1111,'Orçamento Base'!$D$12:$S$1673,11,FALSE),VLOOKUP($C1111,#REF!,11,FALSE))</f>
        <v>#N/A</v>
      </c>
      <c r="J1111" s="363">
        <f>IF(Comparativo!$E$6="Tabela Não Desonerada",Encargos!$F$44,Encargos!$D$44)</f>
        <v>1.1122000000000001</v>
      </c>
      <c r="K1111" s="364"/>
      <c r="L1111" s="365" t="e">
        <f t="shared" si="102"/>
        <v>#N/A</v>
      </c>
      <c r="M1111" s="365" t="e">
        <f t="shared" si="103"/>
        <v>#N/A</v>
      </c>
      <c r="N1111" s="376" t="e">
        <f t="shared" si="104"/>
        <v>#N/A</v>
      </c>
      <c r="O1111" s="205" t="e">
        <f>IF(Comparativo!$E$6="Tabela Não Desonerada",VLOOKUP($C1111,'Orçamento Base'!$D$12:$S$1673,13,FALSE),VLOOKUP($C1111,#REF!,13,FALSE))</f>
        <v>#N/A</v>
      </c>
      <c r="P1111" s="205" t="e">
        <f t="shared" si="105"/>
        <v>#N/A</v>
      </c>
      <c r="Q1111" s="205" t="e">
        <f>IF(Comparativo!$E$6="Tabela Não Desonerada",VLOOKUP($C1111,'Orçamento Base'!$D$12:$S$1673,14,FALSE),VLOOKUP($C1111,#REF!,14,FALSE))</f>
        <v>#N/A</v>
      </c>
      <c r="R1111" s="205" t="e">
        <f t="shared" si="106"/>
        <v>#N/A</v>
      </c>
      <c r="S1111" s="205" t="e">
        <f>IF(Comparativo!$E$6="Tabela Não Desonerada",VLOOKUP($C1111,'Orçamento Base'!$D$12:$S$1673,15,FALSE),VLOOKUP($C1111,#REF!,15,FALSE))</f>
        <v>#N/A</v>
      </c>
      <c r="T1111" s="205" t="e">
        <f t="shared" si="107"/>
        <v>#N/A</v>
      </c>
    </row>
    <row r="1112" spans="1:20" ht="15">
      <c r="A1112" s="203">
        <v>1</v>
      </c>
      <c r="B1112" s="203" t="e">
        <f>'Orçamento-TCE'!B1112</f>
        <v>#N/A</v>
      </c>
      <c r="C1112" s="229">
        <f>'Orçamento-TCE'!C1112</f>
        <v>0</v>
      </c>
      <c r="D1112" s="199" t="e">
        <f>'Orçamento-TCE'!G1112</f>
        <v>#N/A</v>
      </c>
      <c r="E1112" s="204">
        <f>'Orçamento-TCE'!H1112</f>
        <v>0</v>
      </c>
      <c r="F1112" s="230" t="e">
        <f>'Orçamento-TCE'!I1112</f>
        <v>#N/A</v>
      </c>
      <c r="G1112" s="227" t="e">
        <f>IF(Comparativo!$E$6="Tabela Não Desonerada",VLOOKUP($C1112,'Orçamento Base'!$D$12:$S$1673,12,FALSE),VLOOKUP($C1112,#REF!,12,FALSE))</f>
        <v>#N/A</v>
      </c>
      <c r="H1112" s="228">
        <f>IFERROR(IF(Comparativo!$E$6="Tabela Não Desonerada",VLOOKUP($C1112,'Orçamento Base'!$D$12:$S$1673,16,FALSE),VLOOKUP($C1112,#REF!,16,FALSE)),0)</f>
        <v>0</v>
      </c>
      <c r="I1112" s="575" t="e">
        <f>IF(Comparativo!$E$6="Tabela Não Desonerada",VLOOKUP($C1112,'Orçamento Base'!$D$12:$S$1673,11,FALSE),VLOOKUP($C1112,#REF!,11,FALSE))</f>
        <v>#N/A</v>
      </c>
      <c r="J1112" s="363">
        <f>IF(Comparativo!$E$6="Tabela Não Desonerada",Encargos!$F$44,Encargos!$D$44)</f>
        <v>1.1122000000000001</v>
      </c>
      <c r="K1112" s="364"/>
      <c r="L1112" s="365" t="e">
        <f t="shared" si="102"/>
        <v>#N/A</v>
      </c>
      <c r="M1112" s="365" t="e">
        <f t="shared" si="103"/>
        <v>#N/A</v>
      </c>
      <c r="N1112" s="376" t="e">
        <f t="shared" si="104"/>
        <v>#N/A</v>
      </c>
      <c r="O1112" s="205" t="e">
        <f>IF(Comparativo!$E$6="Tabela Não Desonerada",VLOOKUP($C1112,'Orçamento Base'!$D$12:$S$1673,13,FALSE),VLOOKUP($C1112,#REF!,13,FALSE))</f>
        <v>#N/A</v>
      </c>
      <c r="P1112" s="205" t="e">
        <f t="shared" si="105"/>
        <v>#N/A</v>
      </c>
      <c r="Q1112" s="205" t="e">
        <f>IF(Comparativo!$E$6="Tabela Não Desonerada",VLOOKUP($C1112,'Orçamento Base'!$D$12:$S$1673,14,FALSE),VLOOKUP($C1112,#REF!,14,FALSE))</f>
        <v>#N/A</v>
      </c>
      <c r="R1112" s="205" t="e">
        <f t="shared" si="106"/>
        <v>#N/A</v>
      </c>
      <c r="S1112" s="205" t="e">
        <f>IF(Comparativo!$E$6="Tabela Não Desonerada",VLOOKUP($C1112,'Orçamento Base'!$D$12:$S$1673,15,FALSE),VLOOKUP($C1112,#REF!,15,FALSE))</f>
        <v>#N/A</v>
      </c>
      <c r="T1112" s="205" t="e">
        <f t="shared" si="107"/>
        <v>#N/A</v>
      </c>
    </row>
    <row r="1113" spans="1:20" ht="15">
      <c r="A1113" s="203">
        <v>1</v>
      </c>
      <c r="B1113" s="203" t="e">
        <f>'Orçamento-TCE'!B1113</f>
        <v>#N/A</v>
      </c>
      <c r="C1113" s="229">
        <f>'Orçamento-TCE'!C1113</f>
        <v>0</v>
      </c>
      <c r="D1113" s="199" t="e">
        <f>'Orçamento-TCE'!G1113</f>
        <v>#N/A</v>
      </c>
      <c r="E1113" s="204">
        <f>'Orçamento-TCE'!H1113</f>
        <v>0</v>
      </c>
      <c r="F1113" s="230" t="e">
        <f>'Orçamento-TCE'!I1113</f>
        <v>#N/A</v>
      </c>
      <c r="G1113" s="227" t="e">
        <f>IF(Comparativo!$E$6="Tabela Não Desonerada",VLOOKUP($C1113,'Orçamento Base'!$D$12:$S$1673,12,FALSE),VLOOKUP($C1113,#REF!,12,FALSE))</f>
        <v>#N/A</v>
      </c>
      <c r="H1113" s="228">
        <f>IFERROR(IF(Comparativo!$E$6="Tabela Não Desonerada",VLOOKUP($C1113,'Orçamento Base'!$D$12:$S$1673,16,FALSE),VLOOKUP($C1113,#REF!,16,FALSE)),0)</f>
        <v>0</v>
      </c>
      <c r="I1113" s="575" t="e">
        <f>IF(Comparativo!$E$6="Tabela Não Desonerada",VLOOKUP($C1113,'Orçamento Base'!$D$12:$S$1673,11,FALSE),VLOOKUP($C1113,#REF!,11,FALSE))</f>
        <v>#N/A</v>
      </c>
      <c r="J1113" s="363">
        <f>IF(Comparativo!$E$6="Tabela Não Desonerada",Encargos!$F$44,Encargos!$D$44)</f>
        <v>1.1122000000000001</v>
      </c>
      <c r="K1113" s="364"/>
      <c r="L1113" s="365" t="e">
        <f t="shared" si="102"/>
        <v>#N/A</v>
      </c>
      <c r="M1113" s="365" t="e">
        <f t="shared" si="103"/>
        <v>#N/A</v>
      </c>
      <c r="N1113" s="376" t="e">
        <f t="shared" si="104"/>
        <v>#N/A</v>
      </c>
      <c r="O1113" s="205" t="e">
        <f>IF(Comparativo!$E$6="Tabela Não Desonerada",VLOOKUP($C1113,'Orçamento Base'!$D$12:$S$1673,13,FALSE),VLOOKUP($C1113,#REF!,13,FALSE))</f>
        <v>#N/A</v>
      </c>
      <c r="P1113" s="205" t="e">
        <f t="shared" si="105"/>
        <v>#N/A</v>
      </c>
      <c r="Q1113" s="205" t="e">
        <f>IF(Comparativo!$E$6="Tabela Não Desonerada",VLOOKUP($C1113,'Orçamento Base'!$D$12:$S$1673,14,FALSE),VLOOKUP($C1113,#REF!,14,FALSE))</f>
        <v>#N/A</v>
      </c>
      <c r="R1113" s="205" t="e">
        <f t="shared" si="106"/>
        <v>#N/A</v>
      </c>
      <c r="S1113" s="205" t="e">
        <f>IF(Comparativo!$E$6="Tabela Não Desonerada",VLOOKUP($C1113,'Orçamento Base'!$D$12:$S$1673,15,FALSE),VLOOKUP($C1113,#REF!,15,FALSE))</f>
        <v>#N/A</v>
      </c>
      <c r="T1113" s="205" t="e">
        <f t="shared" si="107"/>
        <v>#N/A</v>
      </c>
    </row>
    <row r="1114" spans="1:20" ht="15">
      <c r="A1114" s="203">
        <v>1</v>
      </c>
      <c r="B1114" s="203" t="e">
        <f>'Orçamento-TCE'!B1114</f>
        <v>#N/A</v>
      </c>
      <c r="C1114" s="229">
        <f>'Orçamento-TCE'!C1114</f>
        <v>0</v>
      </c>
      <c r="D1114" s="199" t="e">
        <f>'Orçamento-TCE'!G1114</f>
        <v>#N/A</v>
      </c>
      <c r="E1114" s="204">
        <f>'Orçamento-TCE'!H1114</f>
        <v>0</v>
      </c>
      <c r="F1114" s="230" t="e">
        <f>'Orçamento-TCE'!I1114</f>
        <v>#N/A</v>
      </c>
      <c r="G1114" s="227" t="e">
        <f>IF(Comparativo!$E$6="Tabela Não Desonerada",VLOOKUP($C1114,'Orçamento Base'!$D$12:$S$1673,12,FALSE),VLOOKUP($C1114,#REF!,12,FALSE))</f>
        <v>#N/A</v>
      </c>
      <c r="H1114" s="228">
        <f>IFERROR(IF(Comparativo!$E$6="Tabela Não Desonerada",VLOOKUP($C1114,'Orçamento Base'!$D$12:$S$1673,16,FALSE),VLOOKUP($C1114,#REF!,16,FALSE)),0)</f>
        <v>0</v>
      </c>
      <c r="I1114" s="575" t="e">
        <f>IF(Comparativo!$E$6="Tabela Não Desonerada",VLOOKUP($C1114,'Orçamento Base'!$D$12:$S$1673,11,FALSE),VLOOKUP($C1114,#REF!,11,FALSE))</f>
        <v>#N/A</v>
      </c>
      <c r="J1114" s="363">
        <f>IF(Comparativo!$E$6="Tabela Não Desonerada",Encargos!$F$44,Encargos!$D$44)</f>
        <v>1.1122000000000001</v>
      </c>
      <c r="K1114" s="364"/>
      <c r="L1114" s="365" t="e">
        <f t="shared" si="102"/>
        <v>#N/A</v>
      </c>
      <c r="M1114" s="365" t="e">
        <f t="shared" si="103"/>
        <v>#N/A</v>
      </c>
      <c r="N1114" s="376" t="e">
        <f t="shared" si="104"/>
        <v>#N/A</v>
      </c>
      <c r="O1114" s="205" t="e">
        <f>IF(Comparativo!$E$6="Tabela Não Desonerada",VLOOKUP($C1114,'Orçamento Base'!$D$12:$S$1673,13,FALSE),VLOOKUP($C1114,#REF!,13,FALSE))</f>
        <v>#N/A</v>
      </c>
      <c r="P1114" s="205" t="e">
        <f t="shared" si="105"/>
        <v>#N/A</v>
      </c>
      <c r="Q1114" s="205" t="e">
        <f>IF(Comparativo!$E$6="Tabela Não Desonerada",VLOOKUP($C1114,'Orçamento Base'!$D$12:$S$1673,14,FALSE),VLOOKUP($C1114,#REF!,14,FALSE))</f>
        <v>#N/A</v>
      </c>
      <c r="R1114" s="205" t="e">
        <f t="shared" si="106"/>
        <v>#N/A</v>
      </c>
      <c r="S1114" s="205" t="e">
        <f>IF(Comparativo!$E$6="Tabela Não Desonerada",VLOOKUP($C1114,'Orçamento Base'!$D$12:$S$1673,15,FALSE),VLOOKUP($C1114,#REF!,15,FALSE))</f>
        <v>#N/A</v>
      </c>
      <c r="T1114" s="205" t="e">
        <f t="shared" si="107"/>
        <v>#N/A</v>
      </c>
    </row>
    <row r="1115" spans="1:20" ht="15">
      <c r="A1115" s="203">
        <v>1</v>
      </c>
      <c r="B1115" s="203" t="e">
        <f>'Orçamento-TCE'!B1115</f>
        <v>#N/A</v>
      </c>
      <c r="C1115" s="229">
        <f>'Orçamento-TCE'!C1115</f>
        <v>0</v>
      </c>
      <c r="D1115" s="199" t="e">
        <f>'Orçamento-TCE'!G1115</f>
        <v>#N/A</v>
      </c>
      <c r="E1115" s="204">
        <f>'Orçamento-TCE'!H1115</f>
        <v>0</v>
      </c>
      <c r="F1115" s="230" t="e">
        <f>'Orçamento-TCE'!I1115</f>
        <v>#N/A</v>
      </c>
      <c r="G1115" s="227" t="e">
        <f>IF(Comparativo!$E$6="Tabela Não Desonerada",VLOOKUP($C1115,'Orçamento Base'!$D$12:$S$1673,12,FALSE),VLOOKUP($C1115,#REF!,12,FALSE))</f>
        <v>#N/A</v>
      </c>
      <c r="H1115" s="228">
        <f>IFERROR(IF(Comparativo!$E$6="Tabela Não Desonerada",VLOOKUP($C1115,'Orçamento Base'!$D$12:$S$1673,16,FALSE),VLOOKUP($C1115,#REF!,16,FALSE)),0)</f>
        <v>0</v>
      </c>
      <c r="I1115" s="575" t="e">
        <f>IF(Comparativo!$E$6="Tabela Não Desonerada",VLOOKUP($C1115,'Orçamento Base'!$D$12:$S$1673,11,FALSE),VLOOKUP($C1115,#REF!,11,FALSE))</f>
        <v>#N/A</v>
      </c>
      <c r="J1115" s="363">
        <f>IF(Comparativo!$E$6="Tabela Não Desonerada",Encargos!$F$44,Encargos!$D$44)</f>
        <v>1.1122000000000001</v>
      </c>
      <c r="K1115" s="364"/>
      <c r="L1115" s="365" t="e">
        <f t="shared" si="102"/>
        <v>#N/A</v>
      </c>
      <c r="M1115" s="365" t="e">
        <f t="shared" si="103"/>
        <v>#N/A</v>
      </c>
      <c r="N1115" s="376" t="e">
        <f t="shared" si="104"/>
        <v>#N/A</v>
      </c>
      <c r="O1115" s="205" t="e">
        <f>IF(Comparativo!$E$6="Tabela Não Desonerada",VLOOKUP($C1115,'Orçamento Base'!$D$12:$S$1673,13,FALSE),VLOOKUP($C1115,#REF!,13,FALSE))</f>
        <v>#N/A</v>
      </c>
      <c r="P1115" s="205" t="e">
        <f t="shared" si="105"/>
        <v>#N/A</v>
      </c>
      <c r="Q1115" s="205" t="e">
        <f>IF(Comparativo!$E$6="Tabela Não Desonerada",VLOOKUP($C1115,'Orçamento Base'!$D$12:$S$1673,14,FALSE),VLOOKUP($C1115,#REF!,14,FALSE))</f>
        <v>#N/A</v>
      </c>
      <c r="R1115" s="205" t="e">
        <f t="shared" si="106"/>
        <v>#N/A</v>
      </c>
      <c r="S1115" s="205" t="e">
        <f>IF(Comparativo!$E$6="Tabela Não Desonerada",VLOOKUP($C1115,'Orçamento Base'!$D$12:$S$1673,15,FALSE),VLOOKUP($C1115,#REF!,15,FALSE))</f>
        <v>#N/A</v>
      </c>
      <c r="T1115" s="205" t="e">
        <f t="shared" si="107"/>
        <v>#N/A</v>
      </c>
    </row>
    <row r="1116" spans="1:20" ht="15">
      <c r="A1116" s="203">
        <v>1</v>
      </c>
      <c r="B1116" s="203" t="e">
        <f>'Orçamento-TCE'!B1116</f>
        <v>#N/A</v>
      </c>
      <c r="C1116" s="229">
        <f>'Orçamento-TCE'!C1116</f>
        <v>0</v>
      </c>
      <c r="D1116" s="199" t="e">
        <f>'Orçamento-TCE'!G1116</f>
        <v>#N/A</v>
      </c>
      <c r="E1116" s="204">
        <f>'Orçamento-TCE'!H1116</f>
        <v>0</v>
      </c>
      <c r="F1116" s="230" t="e">
        <f>'Orçamento-TCE'!I1116</f>
        <v>#N/A</v>
      </c>
      <c r="G1116" s="227" t="e">
        <f>IF(Comparativo!$E$6="Tabela Não Desonerada",VLOOKUP($C1116,'Orçamento Base'!$D$12:$S$1673,12,FALSE),VLOOKUP($C1116,#REF!,12,FALSE))</f>
        <v>#N/A</v>
      </c>
      <c r="H1116" s="228">
        <f>IFERROR(IF(Comparativo!$E$6="Tabela Não Desonerada",VLOOKUP($C1116,'Orçamento Base'!$D$12:$S$1673,16,FALSE),VLOOKUP($C1116,#REF!,16,FALSE)),0)</f>
        <v>0</v>
      </c>
      <c r="I1116" s="575" t="e">
        <f>IF(Comparativo!$E$6="Tabela Não Desonerada",VLOOKUP($C1116,'Orçamento Base'!$D$12:$S$1673,11,FALSE),VLOOKUP($C1116,#REF!,11,FALSE))</f>
        <v>#N/A</v>
      </c>
      <c r="J1116" s="363">
        <f>IF(Comparativo!$E$6="Tabela Não Desonerada",Encargos!$F$44,Encargos!$D$44)</f>
        <v>1.1122000000000001</v>
      </c>
      <c r="K1116" s="364"/>
      <c r="L1116" s="365" t="e">
        <f t="shared" ref="L1116:L1179" si="108">T1116</f>
        <v>#N/A</v>
      </c>
      <c r="M1116" s="365" t="e">
        <f t="shared" ref="M1116:M1179" si="109">R1116</f>
        <v>#N/A</v>
      </c>
      <c r="N1116" s="376" t="e">
        <f t="shared" ref="N1116:N1179" si="110">P1116</f>
        <v>#N/A</v>
      </c>
      <c r="O1116" s="205" t="e">
        <f>IF(Comparativo!$E$6="Tabela Não Desonerada",VLOOKUP($C1116,'Orçamento Base'!$D$12:$S$1673,13,FALSE),VLOOKUP($C1116,#REF!,13,FALSE))</f>
        <v>#N/A</v>
      </c>
      <c r="P1116" s="205" t="e">
        <f t="shared" ref="P1116:P1179" si="111">O1116/E1116</f>
        <v>#N/A</v>
      </c>
      <c r="Q1116" s="205" t="e">
        <f>IF(Comparativo!$E$6="Tabela Não Desonerada",VLOOKUP($C1116,'Orçamento Base'!$D$12:$S$1673,14,FALSE),VLOOKUP($C1116,#REF!,14,FALSE))</f>
        <v>#N/A</v>
      </c>
      <c r="R1116" s="205" t="e">
        <f t="shared" ref="R1116:R1179" si="112">Q1116/E1116</f>
        <v>#N/A</v>
      </c>
      <c r="S1116" s="205" t="e">
        <f>IF(Comparativo!$E$6="Tabela Não Desonerada",VLOOKUP($C1116,'Orçamento Base'!$D$12:$S$1673,15,FALSE),VLOOKUP($C1116,#REF!,15,FALSE))</f>
        <v>#N/A</v>
      </c>
      <c r="T1116" s="205" t="e">
        <f t="shared" ref="T1116:T1179" si="113">S1116/E1116</f>
        <v>#N/A</v>
      </c>
    </row>
    <row r="1117" spans="1:20" ht="15">
      <c r="A1117" s="203">
        <v>1</v>
      </c>
      <c r="B1117" s="203" t="e">
        <f>'Orçamento-TCE'!B1117</f>
        <v>#N/A</v>
      </c>
      <c r="C1117" s="229">
        <f>'Orçamento-TCE'!C1117</f>
        <v>0</v>
      </c>
      <c r="D1117" s="199" t="e">
        <f>'Orçamento-TCE'!G1117</f>
        <v>#N/A</v>
      </c>
      <c r="E1117" s="204">
        <f>'Orçamento-TCE'!H1117</f>
        <v>0</v>
      </c>
      <c r="F1117" s="230" t="e">
        <f>'Orçamento-TCE'!I1117</f>
        <v>#N/A</v>
      </c>
      <c r="G1117" s="227" t="e">
        <f>IF(Comparativo!$E$6="Tabela Não Desonerada",VLOOKUP($C1117,'Orçamento Base'!$D$12:$S$1673,12,FALSE),VLOOKUP($C1117,#REF!,12,FALSE))</f>
        <v>#N/A</v>
      </c>
      <c r="H1117" s="228">
        <f>IFERROR(IF(Comparativo!$E$6="Tabela Não Desonerada",VLOOKUP($C1117,'Orçamento Base'!$D$12:$S$1673,16,FALSE),VLOOKUP($C1117,#REF!,16,FALSE)),0)</f>
        <v>0</v>
      </c>
      <c r="I1117" s="575" t="e">
        <f>IF(Comparativo!$E$6="Tabela Não Desonerada",VLOOKUP($C1117,'Orçamento Base'!$D$12:$S$1673,11,FALSE),VLOOKUP($C1117,#REF!,11,FALSE))</f>
        <v>#N/A</v>
      </c>
      <c r="J1117" s="363">
        <f>IF(Comparativo!$E$6="Tabela Não Desonerada",Encargos!$F$44,Encargos!$D$44)</f>
        <v>1.1122000000000001</v>
      </c>
      <c r="K1117" s="364"/>
      <c r="L1117" s="365" t="e">
        <f t="shared" si="108"/>
        <v>#N/A</v>
      </c>
      <c r="M1117" s="365" t="e">
        <f t="shared" si="109"/>
        <v>#N/A</v>
      </c>
      <c r="N1117" s="376" t="e">
        <f t="shared" si="110"/>
        <v>#N/A</v>
      </c>
      <c r="O1117" s="205" t="e">
        <f>IF(Comparativo!$E$6="Tabela Não Desonerada",VLOOKUP($C1117,'Orçamento Base'!$D$12:$S$1673,13,FALSE),VLOOKUP($C1117,#REF!,13,FALSE))</f>
        <v>#N/A</v>
      </c>
      <c r="P1117" s="205" t="e">
        <f t="shared" si="111"/>
        <v>#N/A</v>
      </c>
      <c r="Q1117" s="205" t="e">
        <f>IF(Comparativo!$E$6="Tabela Não Desonerada",VLOOKUP($C1117,'Orçamento Base'!$D$12:$S$1673,14,FALSE),VLOOKUP($C1117,#REF!,14,FALSE))</f>
        <v>#N/A</v>
      </c>
      <c r="R1117" s="205" t="e">
        <f t="shared" si="112"/>
        <v>#N/A</v>
      </c>
      <c r="S1117" s="205" t="e">
        <f>IF(Comparativo!$E$6="Tabela Não Desonerada",VLOOKUP($C1117,'Orçamento Base'!$D$12:$S$1673,15,FALSE),VLOOKUP($C1117,#REF!,15,FALSE))</f>
        <v>#N/A</v>
      </c>
      <c r="T1117" s="205" t="e">
        <f t="shared" si="113"/>
        <v>#N/A</v>
      </c>
    </row>
    <row r="1118" spans="1:20" ht="15">
      <c r="A1118" s="203">
        <v>1</v>
      </c>
      <c r="B1118" s="203" t="e">
        <f>'Orçamento-TCE'!B1118</f>
        <v>#N/A</v>
      </c>
      <c r="C1118" s="229">
        <f>'Orçamento-TCE'!C1118</f>
        <v>0</v>
      </c>
      <c r="D1118" s="199" t="e">
        <f>'Orçamento-TCE'!G1118</f>
        <v>#N/A</v>
      </c>
      <c r="E1118" s="204">
        <f>'Orçamento-TCE'!H1118</f>
        <v>0</v>
      </c>
      <c r="F1118" s="230" t="e">
        <f>'Orçamento-TCE'!I1118</f>
        <v>#N/A</v>
      </c>
      <c r="G1118" s="227" t="e">
        <f>IF(Comparativo!$E$6="Tabela Não Desonerada",VLOOKUP($C1118,'Orçamento Base'!$D$12:$S$1673,12,FALSE),VLOOKUP($C1118,#REF!,12,FALSE))</f>
        <v>#N/A</v>
      </c>
      <c r="H1118" s="228">
        <f>IFERROR(IF(Comparativo!$E$6="Tabela Não Desonerada",VLOOKUP($C1118,'Orçamento Base'!$D$12:$S$1673,16,FALSE),VLOOKUP($C1118,#REF!,16,FALSE)),0)</f>
        <v>0</v>
      </c>
      <c r="I1118" s="575" t="e">
        <f>IF(Comparativo!$E$6="Tabela Não Desonerada",VLOOKUP($C1118,'Orçamento Base'!$D$12:$S$1673,11,FALSE),VLOOKUP($C1118,#REF!,11,FALSE))</f>
        <v>#N/A</v>
      </c>
      <c r="J1118" s="363">
        <f>IF(Comparativo!$E$6="Tabela Não Desonerada",Encargos!$F$44,Encargos!$D$44)</f>
        <v>1.1122000000000001</v>
      </c>
      <c r="K1118" s="364"/>
      <c r="L1118" s="365" t="e">
        <f t="shared" si="108"/>
        <v>#N/A</v>
      </c>
      <c r="M1118" s="365" t="e">
        <f t="shared" si="109"/>
        <v>#N/A</v>
      </c>
      <c r="N1118" s="376" t="e">
        <f t="shared" si="110"/>
        <v>#N/A</v>
      </c>
      <c r="O1118" s="205" t="e">
        <f>IF(Comparativo!$E$6="Tabela Não Desonerada",VLOOKUP($C1118,'Orçamento Base'!$D$12:$S$1673,13,FALSE),VLOOKUP($C1118,#REF!,13,FALSE))</f>
        <v>#N/A</v>
      </c>
      <c r="P1118" s="205" t="e">
        <f t="shared" si="111"/>
        <v>#N/A</v>
      </c>
      <c r="Q1118" s="205" t="e">
        <f>IF(Comparativo!$E$6="Tabela Não Desonerada",VLOOKUP($C1118,'Orçamento Base'!$D$12:$S$1673,14,FALSE),VLOOKUP($C1118,#REF!,14,FALSE))</f>
        <v>#N/A</v>
      </c>
      <c r="R1118" s="205" t="e">
        <f t="shared" si="112"/>
        <v>#N/A</v>
      </c>
      <c r="S1118" s="205" t="e">
        <f>IF(Comparativo!$E$6="Tabela Não Desonerada",VLOOKUP($C1118,'Orçamento Base'!$D$12:$S$1673,15,FALSE),VLOOKUP($C1118,#REF!,15,FALSE))</f>
        <v>#N/A</v>
      </c>
      <c r="T1118" s="205" t="e">
        <f t="shared" si="113"/>
        <v>#N/A</v>
      </c>
    </row>
    <row r="1119" spans="1:20" ht="15">
      <c r="A1119" s="203">
        <v>1</v>
      </c>
      <c r="B1119" s="203" t="e">
        <f>'Orçamento-TCE'!B1119</f>
        <v>#N/A</v>
      </c>
      <c r="C1119" s="229">
        <f>'Orçamento-TCE'!C1119</f>
        <v>0</v>
      </c>
      <c r="D1119" s="199" t="e">
        <f>'Orçamento-TCE'!G1119</f>
        <v>#N/A</v>
      </c>
      <c r="E1119" s="204">
        <f>'Orçamento-TCE'!H1119</f>
        <v>0</v>
      </c>
      <c r="F1119" s="230" t="e">
        <f>'Orçamento-TCE'!I1119</f>
        <v>#N/A</v>
      </c>
      <c r="G1119" s="227" t="e">
        <f>IF(Comparativo!$E$6="Tabela Não Desonerada",VLOOKUP($C1119,'Orçamento Base'!$D$12:$S$1673,12,FALSE),VLOOKUP($C1119,#REF!,12,FALSE))</f>
        <v>#N/A</v>
      </c>
      <c r="H1119" s="228">
        <f>IFERROR(IF(Comparativo!$E$6="Tabela Não Desonerada",VLOOKUP($C1119,'Orçamento Base'!$D$12:$S$1673,16,FALSE),VLOOKUP($C1119,#REF!,16,FALSE)),0)</f>
        <v>0</v>
      </c>
      <c r="I1119" s="575" t="e">
        <f>IF(Comparativo!$E$6="Tabela Não Desonerada",VLOOKUP($C1119,'Orçamento Base'!$D$12:$S$1673,11,FALSE),VLOOKUP($C1119,#REF!,11,FALSE))</f>
        <v>#N/A</v>
      </c>
      <c r="J1119" s="363">
        <f>IF(Comparativo!$E$6="Tabela Não Desonerada",Encargos!$F$44,Encargos!$D$44)</f>
        <v>1.1122000000000001</v>
      </c>
      <c r="K1119" s="364"/>
      <c r="L1119" s="365" t="e">
        <f t="shared" si="108"/>
        <v>#N/A</v>
      </c>
      <c r="M1119" s="365" t="e">
        <f t="shared" si="109"/>
        <v>#N/A</v>
      </c>
      <c r="N1119" s="376" t="e">
        <f t="shared" si="110"/>
        <v>#N/A</v>
      </c>
      <c r="O1119" s="205" t="e">
        <f>IF(Comparativo!$E$6="Tabela Não Desonerada",VLOOKUP($C1119,'Orçamento Base'!$D$12:$S$1673,13,FALSE),VLOOKUP($C1119,#REF!,13,FALSE))</f>
        <v>#N/A</v>
      </c>
      <c r="P1119" s="205" t="e">
        <f t="shared" si="111"/>
        <v>#N/A</v>
      </c>
      <c r="Q1119" s="205" t="e">
        <f>IF(Comparativo!$E$6="Tabela Não Desonerada",VLOOKUP($C1119,'Orçamento Base'!$D$12:$S$1673,14,FALSE),VLOOKUP($C1119,#REF!,14,FALSE))</f>
        <v>#N/A</v>
      </c>
      <c r="R1119" s="205" t="e">
        <f t="shared" si="112"/>
        <v>#N/A</v>
      </c>
      <c r="S1119" s="205" t="e">
        <f>IF(Comparativo!$E$6="Tabela Não Desonerada",VLOOKUP($C1119,'Orçamento Base'!$D$12:$S$1673,15,FALSE),VLOOKUP($C1119,#REF!,15,FALSE))</f>
        <v>#N/A</v>
      </c>
      <c r="T1119" s="205" t="e">
        <f t="shared" si="113"/>
        <v>#N/A</v>
      </c>
    </row>
    <row r="1120" spans="1:20" ht="15">
      <c r="A1120" s="203">
        <v>1</v>
      </c>
      <c r="B1120" s="203" t="e">
        <f>'Orçamento-TCE'!B1120</f>
        <v>#N/A</v>
      </c>
      <c r="C1120" s="229">
        <f>'Orçamento-TCE'!C1120</f>
        <v>0</v>
      </c>
      <c r="D1120" s="199" t="e">
        <f>'Orçamento-TCE'!G1120</f>
        <v>#N/A</v>
      </c>
      <c r="E1120" s="204">
        <f>'Orçamento-TCE'!H1120</f>
        <v>0</v>
      </c>
      <c r="F1120" s="230" t="e">
        <f>'Orçamento-TCE'!I1120</f>
        <v>#N/A</v>
      </c>
      <c r="G1120" s="227" t="e">
        <f>IF(Comparativo!$E$6="Tabela Não Desonerada",VLOOKUP($C1120,'Orçamento Base'!$D$12:$S$1673,12,FALSE),VLOOKUP($C1120,#REF!,12,FALSE))</f>
        <v>#N/A</v>
      </c>
      <c r="H1120" s="228">
        <f>IFERROR(IF(Comparativo!$E$6="Tabela Não Desonerada",VLOOKUP($C1120,'Orçamento Base'!$D$12:$S$1673,16,FALSE),VLOOKUP($C1120,#REF!,16,FALSE)),0)</f>
        <v>0</v>
      </c>
      <c r="I1120" s="575" t="e">
        <f>IF(Comparativo!$E$6="Tabela Não Desonerada",VLOOKUP($C1120,'Orçamento Base'!$D$12:$S$1673,11,FALSE),VLOOKUP($C1120,#REF!,11,FALSE))</f>
        <v>#N/A</v>
      </c>
      <c r="J1120" s="363">
        <f>IF(Comparativo!$E$6="Tabela Não Desonerada",Encargos!$F$44,Encargos!$D$44)</f>
        <v>1.1122000000000001</v>
      </c>
      <c r="K1120" s="364"/>
      <c r="L1120" s="365" t="e">
        <f t="shared" si="108"/>
        <v>#N/A</v>
      </c>
      <c r="M1120" s="365" t="e">
        <f t="shared" si="109"/>
        <v>#N/A</v>
      </c>
      <c r="N1120" s="376" t="e">
        <f t="shared" si="110"/>
        <v>#N/A</v>
      </c>
      <c r="O1120" s="205" t="e">
        <f>IF(Comparativo!$E$6="Tabela Não Desonerada",VLOOKUP($C1120,'Orçamento Base'!$D$12:$S$1673,13,FALSE),VLOOKUP($C1120,#REF!,13,FALSE))</f>
        <v>#N/A</v>
      </c>
      <c r="P1120" s="205" t="e">
        <f t="shared" si="111"/>
        <v>#N/A</v>
      </c>
      <c r="Q1120" s="205" t="e">
        <f>IF(Comparativo!$E$6="Tabela Não Desonerada",VLOOKUP($C1120,'Orçamento Base'!$D$12:$S$1673,14,FALSE),VLOOKUP($C1120,#REF!,14,FALSE))</f>
        <v>#N/A</v>
      </c>
      <c r="R1120" s="205" t="e">
        <f t="shared" si="112"/>
        <v>#N/A</v>
      </c>
      <c r="S1120" s="205" t="e">
        <f>IF(Comparativo!$E$6="Tabela Não Desonerada",VLOOKUP($C1120,'Orçamento Base'!$D$12:$S$1673,15,FALSE),VLOOKUP($C1120,#REF!,15,FALSE))</f>
        <v>#N/A</v>
      </c>
      <c r="T1120" s="205" t="e">
        <f t="shared" si="113"/>
        <v>#N/A</v>
      </c>
    </row>
    <row r="1121" spans="1:20" ht="15">
      <c r="A1121" s="203">
        <v>1</v>
      </c>
      <c r="B1121" s="203" t="e">
        <f>'Orçamento-TCE'!B1121</f>
        <v>#N/A</v>
      </c>
      <c r="C1121" s="229">
        <f>'Orçamento-TCE'!C1121</f>
        <v>0</v>
      </c>
      <c r="D1121" s="199" t="e">
        <f>'Orçamento-TCE'!G1121</f>
        <v>#N/A</v>
      </c>
      <c r="E1121" s="204">
        <f>'Orçamento-TCE'!H1121</f>
        <v>0</v>
      </c>
      <c r="F1121" s="230" t="e">
        <f>'Orçamento-TCE'!I1121</f>
        <v>#N/A</v>
      </c>
      <c r="G1121" s="227" t="e">
        <f>IF(Comparativo!$E$6="Tabela Não Desonerada",VLOOKUP($C1121,'Orçamento Base'!$D$12:$S$1673,12,FALSE),VLOOKUP($C1121,#REF!,12,FALSE))</f>
        <v>#N/A</v>
      </c>
      <c r="H1121" s="228">
        <f>IFERROR(IF(Comparativo!$E$6="Tabela Não Desonerada",VLOOKUP($C1121,'Orçamento Base'!$D$12:$S$1673,16,FALSE),VLOOKUP($C1121,#REF!,16,FALSE)),0)</f>
        <v>0</v>
      </c>
      <c r="I1121" s="575" t="e">
        <f>IF(Comparativo!$E$6="Tabela Não Desonerada",VLOOKUP($C1121,'Orçamento Base'!$D$12:$S$1673,11,FALSE),VLOOKUP($C1121,#REF!,11,FALSE))</f>
        <v>#N/A</v>
      </c>
      <c r="J1121" s="363">
        <f>IF(Comparativo!$E$6="Tabela Não Desonerada",Encargos!$F$44,Encargos!$D$44)</f>
        <v>1.1122000000000001</v>
      </c>
      <c r="K1121" s="364"/>
      <c r="L1121" s="365" t="e">
        <f t="shared" si="108"/>
        <v>#N/A</v>
      </c>
      <c r="M1121" s="365" t="e">
        <f t="shared" si="109"/>
        <v>#N/A</v>
      </c>
      <c r="N1121" s="376" t="e">
        <f t="shared" si="110"/>
        <v>#N/A</v>
      </c>
      <c r="O1121" s="205" t="e">
        <f>IF(Comparativo!$E$6="Tabela Não Desonerada",VLOOKUP($C1121,'Orçamento Base'!$D$12:$S$1673,13,FALSE),VLOOKUP($C1121,#REF!,13,FALSE))</f>
        <v>#N/A</v>
      </c>
      <c r="P1121" s="205" t="e">
        <f t="shared" si="111"/>
        <v>#N/A</v>
      </c>
      <c r="Q1121" s="205" t="e">
        <f>IF(Comparativo!$E$6="Tabela Não Desonerada",VLOOKUP($C1121,'Orçamento Base'!$D$12:$S$1673,14,FALSE),VLOOKUP($C1121,#REF!,14,FALSE))</f>
        <v>#N/A</v>
      </c>
      <c r="R1121" s="205" t="e">
        <f t="shared" si="112"/>
        <v>#N/A</v>
      </c>
      <c r="S1121" s="205" t="e">
        <f>IF(Comparativo!$E$6="Tabela Não Desonerada",VLOOKUP($C1121,'Orçamento Base'!$D$12:$S$1673,15,FALSE),VLOOKUP($C1121,#REF!,15,FALSE))</f>
        <v>#N/A</v>
      </c>
      <c r="T1121" s="205" t="e">
        <f t="shared" si="113"/>
        <v>#N/A</v>
      </c>
    </row>
    <row r="1122" spans="1:20" ht="15">
      <c r="A1122" s="203">
        <v>1</v>
      </c>
      <c r="B1122" s="203" t="e">
        <f>'Orçamento-TCE'!B1122</f>
        <v>#N/A</v>
      </c>
      <c r="C1122" s="229">
        <f>'Orçamento-TCE'!C1122</f>
        <v>0</v>
      </c>
      <c r="D1122" s="199" t="e">
        <f>'Orçamento-TCE'!G1122</f>
        <v>#N/A</v>
      </c>
      <c r="E1122" s="204">
        <f>'Orçamento-TCE'!H1122</f>
        <v>0</v>
      </c>
      <c r="F1122" s="230" t="e">
        <f>'Orçamento-TCE'!I1122</f>
        <v>#N/A</v>
      </c>
      <c r="G1122" s="227" t="e">
        <f>IF(Comparativo!$E$6="Tabela Não Desonerada",VLOOKUP($C1122,'Orçamento Base'!$D$12:$S$1673,12,FALSE),VLOOKUP($C1122,#REF!,12,FALSE))</f>
        <v>#N/A</v>
      </c>
      <c r="H1122" s="228">
        <f>IFERROR(IF(Comparativo!$E$6="Tabela Não Desonerada",VLOOKUP($C1122,'Orçamento Base'!$D$12:$S$1673,16,FALSE),VLOOKUP($C1122,#REF!,16,FALSE)),0)</f>
        <v>0</v>
      </c>
      <c r="I1122" s="575" t="e">
        <f>IF(Comparativo!$E$6="Tabela Não Desonerada",VLOOKUP($C1122,'Orçamento Base'!$D$12:$S$1673,11,FALSE),VLOOKUP($C1122,#REF!,11,FALSE))</f>
        <v>#N/A</v>
      </c>
      <c r="J1122" s="363">
        <f>IF(Comparativo!$E$6="Tabela Não Desonerada",Encargos!$F$44,Encargos!$D$44)</f>
        <v>1.1122000000000001</v>
      </c>
      <c r="K1122" s="364"/>
      <c r="L1122" s="365" t="e">
        <f t="shared" si="108"/>
        <v>#N/A</v>
      </c>
      <c r="M1122" s="365" t="e">
        <f t="shared" si="109"/>
        <v>#N/A</v>
      </c>
      <c r="N1122" s="376" t="e">
        <f t="shared" si="110"/>
        <v>#N/A</v>
      </c>
      <c r="O1122" s="205" t="e">
        <f>IF(Comparativo!$E$6="Tabela Não Desonerada",VLOOKUP($C1122,'Orçamento Base'!$D$12:$S$1673,13,FALSE),VLOOKUP($C1122,#REF!,13,FALSE))</f>
        <v>#N/A</v>
      </c>
      <c r="P1122" s="205" t="e">
        <f t="shared" si="111"/>
        <v>#N/A</v>
      </c>
      <c r="Q1122" s="205" t="e">
        <f>IF(Comparativo!$E$6="Tabela Não Desonerada",VLOOKUP($C1122,'Orçamento Base'!$D$12:$S$1673,14,FALSE),VLOOKUP($C1122,#REF!,14,FALSE))</f>
        <v>#N/A</v>
      </c>
      <c r="R1122" s="205" t="e">
        <f t="shared" si="112"/>
        <v>#N/A</v>
      </c>
      <c r="S1122" s="205" t="e">
        <f>IF(Comparativo!$E$6="Tabela Não Desonerada",VLOOKUP($C1122,'Orçamento Base'!$D$12:$S$1673,15,FALSE),VLOOKUP($C1122,#REF!,15,FALSE))</f>
        <v>#N/A</v>
      </c>
      <c r="T1122" s="205" t="e">
        <f t="shared" si="113"/>
        <v>#N/A</v>
      </c>
    </row>
    <row r="1123" spans="1:20" ht="15">
      <c r="A1123" s="203">
        <v>1</v>
      </c>
      <c r="B1123" s="203" t="e">
        <f>'Orçamento-TCE'!B1123</f>
        <v>#N/A</v>
      </c>
      <c r="C1123" s="229">
        <f>'Orçamento-TCE'!C1123</f>
        <v>0</v>
      </c>
      <c r="D1123" s="199" t="e">
        <f>'Orçamento-TCE'!G1123</f>
        <v>#N/A</v>
      </c>
      <c r="E1123" s="204">
        <f>'Orçamento-TCE'!H1123</f>
        <v>0</v>
      </c>
      <c r="F1123" s="230" t="e">
        <f>'Orçamento-TCE'!I1123</f>
        <v>#N/A</v>
      </c>
      <c r="G1123" s="227" t="e">
        <f>IF(Comparativo!$E$6="Tabela Não Desonerada",VLOOKUP($C1123,'Orçamento Base'!$D$12:$S$1673,12,FALSE),VLOOKUP($C1123,#REF!,12,FALSE))</f>
        <v>#N/A</v>
      </c>
      <c r="H1123" s="228">
        <f>IFERROR(IF(Comparativo!$E$6="Tabela Não Desonerada",VLOOKUP($C1123,'Orçamento Base'!$D$12:$S$1673,16,FALSE),VLOOKUP($C1123,#REF!,16,FALSE)),0)</f>
        <v>0</v>
      </c>
      <c r="I1123" s="575" t="e">
        <f>IF(Comparativo!$E$6="Tabela Não Desonerada",VLOOKUP($C1123,'Orçamento Base'!$D$12:$S$1673,11,FALSE),VLOOKUP($C1123,#REF!,11,FALSE))</f>
        <v>#N/A</v>
      </c>
      <c r="J1123" s="363">
        <f>IF(Comparativo!$E$6="Tabela Não Desonerada",Encargos!$F$44,Encargos!$D$44)</f>
        <v>1.1122000000000001</v>
      </c>
      <c r="K1123" s="364"/>
      <c r="L1123" s="365" t="e">
        <f t="shared" si="108"/>
        <v>#N/A</v>
      </c>
      <c r="M1123" s="365" t="e">
        <f t="shared" si="109"/>
        <v>#N/A</v>
      </c>
      <c r="N1123" s="376" t="e">
        <f t="shared" si="110"/>
        <v>#N/A</v>
      </c>
      <c r="O1123" s="205" t="e">
        <f>IF(Comparativo!$E$6="Tabela Não Desonerada",VLOOKUP($C1123,'Orçamento Base'!$D$12:$S$1673,13,FALSE),VLOOKUP($C1123,#REF!,13,FALSE))</f>
        <v>#N/A</v>
      </c>
      <c r="P1123" s="205" t="e">
        <f t="shared" si="111"/>
        <v>#N/A</v>
      </c>
      <c r="Q1123" s="205" t="e">
        <f>IF(Comparativo!$E$6="Tabela Não Desonerada",VLOOKUP($C1123,'Orçamento Base'!$D$12:$S$1673,14,FALSE),VLOOKUP($C1123,#REF!,14,FALSE))</f>
        <v>#N/A</v>
      </c>
      <c r="R1123" s="205" t="e">
        <f t="shared" si="112"/>
        <v>#N/A</v>
      </c>
      <c r="S1123" s="205" t="e">
        <f>IF(Comparativo!$E$6="Tabela Não Desonerada",VLOOKUP($C1123,'Orçamento Base'!$D$12:$S$1673,15,FALSE),VLOOKUP($C1123,#REF!,15,FALSE))</f>
        <v>#N/A</v>
      </c>
      <c r="T1123" s="205" t="e">
        <f t="shared" si="113"/>
        <v>#N/A</v>
      </c>
    </row>
    <row r="1124" spans="1:20" ht="15">
      <c r="A1124" s="203">
        <v>1</v>
      </c>
      <c r="B1124" s="203" t="e">
        <f>'Orçamento-TCE'!B1124</f>
        <v>#N/A</v>
      </c>
      <c r="C1124" s="229">
        <f>'Orçamento-TCE'!C1124</f>
        <v>0</v>
      </c>
      <c r="D1124" s="199" t="e">
        <f>'Orçamento-TCE'!G1124</f>
        <v>#N/A</v>
      </c>
      <c r="E1124" s="204">
        <f>'Orçamento-TCE'!H1124</f>
        <v>0</v>
      </c>
      <c r="F1124" s="230" t="e">
        <f>'Orçamento-TCE'!I1124</f>
        <v>#N/A</v>
      </c>
      <c r="G1124" s="227" t="e">
        <f>IF(Comparativo!$E$6="Tabela Não Desonerada",VLOOKUP($C1124,'Orçamento Base'!$D$12:$S$1673,12,FALSE),VLOOKUP($C1124,#REF!,12,FALSE))</f>
        <v>#N/A</v>
      </c>
      <c r="H1124" s="228">
        <f>IFERROR(IF(Comparativo!$E$6="Tabela Não Desonerada",VLOOKUP($C1124,'Orçamento Base'!$D$12:$S$1673,16,FALSE),VLOOKUP($C1124,#REF!,16,FALSE)),0)</f>
        <v>0</v>
      </c>
      <c r="I1124" s="575" t="e">
        <f>IF(Comparativo!$E$6="Tabela Não Desonerada",VLOOKUP($C1124,'Orçamento Base'!$D$12:$S$1673,11,FALSE),VLOOKUP($C1124,#REF!,11,FALSE))</f>
        <v>#N/A</v>
      </c>
      <c r="J1124" s="363">
        <f>IF(Comparativo!$E$6="Tabela Não Desonerada",Encargos!$F$44,Encargos!$D$44)</f>
        <v>1.1122000000000001</v>
      </c>
      <c r="K1124" s="364"/>
      <c r="L1124" s="365" t="e">
        <f t="shared" si="108"/>
        <v>#N/A</v>
      </c>
      <c r="M1124" s="365" t="e">
        <f t="shared" si="109"/>
        <v>#N/A</v>
      </c>
      <c r="N1124" s="376" t="e">
        <f t="shared" si="110"/>
        <v>#N/A</v>
      </c>
      <c r="O1124" s="205" t="e">
        <f>IF(Comparativo!$E$6="Tabela Não Desonerada",VLOOKUP($C1124,'Orçamento Base'!$D$12:$S$1673,13,FALSE),VLOOKUP($C1124,#REF!,13,FALSE))</f>
        <v>#N/A</v>
      </c>
      <c r="P1124" s="205" t="e">
        <f t="shared" si="111"/>
        <v>#N/A</v>
      </c>
      <c r="Q1124" s="205" t="e">
        <f>IF(Comparativo!$E$6="Tabela Não Desonerada",VLOOKUP($C1124,'Orçamento Base'!$D$12:$S$1673,14,FALSE),VLOOKUP($C1124,#REF!,14,FALSE))</f>
        <v>#N/A</v>
      </c>
      <c r="R1124" s="205" t="e">
        <f t="shared" si="112"/>
        <v>#N/A</v>
      </c>
      <c r="S1124" s="205" t="e">
        <f>IF(Comparativo!$E$6="Tabela Não Desonerada",VLOOKUP($C1124,'Orçamento Base'!$D$12:$S$1673,15,FALSE),VLOOKUP($C1124,#REF!,15,FALSE))</f>
        <v>#N/A</v>
      </c>
      <c r="T1124" s="205" t="e">
        <f t="shared" si="113"/>
        <v>#N/A</v>
      </c>
    </row>
    <row r="1125" spans="1:20" ht="15">
      <c r="A1125" s="203">
        <v>1</v>
      </c>
      <c r="B1125" s="203" t="e">
        <f>'Orçamento-TCE'!B1125</f>
        <v>#N/A</v>
      </c>
      <c r="C1125" s="229">
        <f>'Orçamento-TCE'!C1125</f>
        <v>0</v>
      </c>
      <c r="D1125" s="199" t="e">
        <f>'Orçamento-TCE'!G1125</f>
        <v>#N/A</v>
      </c>
      <c r="E1125" s="204">
        <f>'Orçamento-TCE'!H1125</f>
        <v>0</v>
      </c>
      <c r="F1125" s="230" t="e">
        <f>'Orçamento-TCE'!I1125</f>
        <v>#N/A</v>
      </c>
      <c r="G1125" s="227" t="e">
        <f>IF(Comparativo!$E$6="Tabela Não Desonerada",VLOOKUP($C1125,'Orçamento Base'!$D$12:$S$1673,12,FALSE),VLOOKUP($C1125,#REF!,12,FALSE))</f>
        <v>#N/A</v>
      </c>
      <c r="H1125" s="228">
        <f>IFERROR(IF(Comparativo!$E$6="Tabela Não Desonerada",VLOOKUP($C1125,'Orçamento Base'!$D$12:$S$1673,16,FALSE),VLOOKUP($C1125,#REF!,16,FALSE)),0)</f>
        <v>0</v>
      </c>
      <c r="I1125" s="575" t="e">
        <f>IF(Comparativo!$E$6="Tabela Não Desonerada",VLOOKUP($C1125,'Orçamento Base'!$D$12:$S$1673,11,FALSE),VLOOKUP($C1125,#REF!,11,FALSE))</f>
        <v>#N/A</v>
      </c>
      <c r="J1125" s="363">
        <f>IF(Comparativo!$E$6="Tabela Não Desonerada",Encargos!$F$44,Encargos!$D$44)</f>
        <v>1.1122000000000001</v>
      </c>
      <c r="K1125" s="364"/>
      <c r="L1125" s="365" t="e">
        <f t="shared" si="108"/>
        <v>#N/A</v>
      </c>
      <c r="M1125" s="365" t="e">
        <f t="shared" si="109"/>
        <v>#N/A</v>
      </c>
      <c r="N1125" s="376" t="e">
        <f t="shared" si="110"/>
        <v>#N/A</v>
      </c>
      <c r="O1125" s="205" t="e">
        <f>IF(Comparativo!$E$6="Tabela Não Desonerada",VLOOKUP($C1125,'Orçamento Base'!$D$12:$S$1673,13,FALSE),VLOOKUP($C1125,#REF!,13,FALSE))</f>
        <v>#N/A</v>
      </c>
      <c r="P1125" s="205" t="e">
        <f t="shared" si="111"/>
        <v>#N/A</v>
      </c>
      <c r="Q1125" s="205" t="e">
        <f>IF(Comparativo!$E$6="Tabela Não Desonerada",VLOOKUP($C1125,'Orçamento Base'!$D$12:$S$1673,14,FALSE),VLOOKUP($C1125,#REF!,14,FALSE))</f>
        <v>#N/A</v>
      </c>
      <c r="R1125" s="205" t="e">
        <f t="shared" si="112"/>
        <v>#N/A</v>
      </c>
      <c r="S1125" s="205" t="e">
        <f>IF(Comparativo!$E$6="Tabela Não Desonerada",VLOOKUP($C1125,'Orçamento Base'!$D$12:$S$1673,15,FALSE),VLOOKUP($C1125,#REF!,15,FALSE))</f>
        <v>#N/A</v>
      </c>
      <c r="T1125" s="205" t="e">
        <f t="shared" si="113"/>
        <v>#N/A</v>
      </c>
    </row>
    <row r="1126" spans="1:20" ht="15">
      <c r="A1126" s="203">
        <v>1</v>
      </c>
      <c r="B1126" s="203" t="e">
        <f>'Orçamento-TCE'!B1126</f>
        <v>#N/A</v>
      </c>
      <c r="C1126" s="229">
        <f>'Orçamento-TCE'!C1126</f>
        <v>0</v>
      </c>
      <c r="D1126" s="199" t="e">
        <f>'Orçamento-TCE'!G1126</f>
        <v>#N/A</v>
      </c>
      <c r="E1126" s="204">
        <f>'Orçamento-TCE'!H1126</f>
        <v>0</v>
      </c>
      <c r="F1126" s="230" t="e">
        <f>'Orçamento-TCE'!I1126</f>
        <v>#N/A</v>
      </c>
      <c r="G1126" s="227" t="e">
        <f>IF(Comparativo!$E$6="Tabela Não Desonerada",VLOOKUP($C1126,'Orçamento Base'!$D$12:$S$1673,12,FALSE),VLOOKUP($C1126,#REF!,12,FALSE))</f>
        <v>#N/A</v>
      </c>
      <c r="H1126" s="228">
        <f>IFERROR(IF(Comparativo!$E$6="Tabela Não Desonerada",VLOOKUP($C1126,'Orçamento Base'!$D$12:$S$1673,16,FALSE),VLOOKUP($C1126,#REF!,16,FALSE)),0)</f>
        <v>0</v>
      </c>
      <c r="I1126" s="575" t="e">
        <f>IF(Comparativo!$E$6="Tabela Não Desonerada",VLOOKUP($C1126,'Orçamento Base'!$D$12:$S$1673,11,FALSE),VLOOKUP($C1126,#REF!,11,FALSE))</f>
        <v>#N/A</v>
      </c>
      <c r="J1126" s="363">
        <f>IF(Comparativo!$E$6="Tabela Não Desonerada",Encargos!$F$44,Encargos!$D$44)</f>
        <v>1.1122000000000001</v>
      </c>
      <c r="K1126" s="364"/>
      <c r="L1126" s="365" t="e">
        <f t="shared" si="108"/>
        <v>#N/A</v>
      </c>
      <c r="M1126" s="365" t="e">
        <f t="shared" si="109"/>
        <v>#N/A</v>
      </c>
      <c r="N1126" s="376" t="e">
        <f t="shared" si="110"/>
        <v>#N/A</v>
      </c>
      <c r="O1126" s="205" t="e">
        <f>IF(Comparativo!$E$6="Tabela Não Desonerada",VLOOKUP($C1126,'Orçamento Base'!$D$12:$S$1673,13,FALSE),VLOOKUP($C1126,#REF!,13,FALSE))</f>
        <v>#N/A</v>
      </c>
      <c r="P1126" s="205" t="e">
        <f t="shared" si="111"/>
        <v>#N/A</v>
      </c>
      <c r="Q1126" s="205" t="e">
        <f>IF(Comparativo!$E$6="Tabela Não Desonerada",VLOOKUP($C1126,'Orçamento Base'!$D$12:$S$1673,14,FALSE),VLOOKUP($C1126,#REF!,14,FALSE))</f>
        <v>#N/A</v>
      </c>
      <c r="R1126" s="205" t="e">
        <f t="shared" si="112"/>
        <v>#N/A</v>
      </c>
      <c r="S1126" s="205" t="e">
        <f>IF(Comparativo!$E$6="Tabela Não Desonerada",VLOOKUP($C1126,'Orçamento Base'!$D$12:$S$1673,15,FALSE),VLOOKUP($C1126,#REF!,15,FALSE))</f>
        <v>#N/A</v>
      </c>
      <c r="T1126" s="205" t="e">
        <f t="shared" si="113"/>
        <v>#N/A</v>
      </c>
    </row>
    <row r="1127" spans="1:20" ht="15">
      <c r="A1127" s="203">
        <v>1</v>
      </c>
      <c r="B1127" s="203" t="e">
        <f>'Orçamento-TCE'!B1127</f>
        <v>#N/A</v>
      </c>
      <c r="C1127" s="229">
        <f>'Orçamento-TCE'!C1127</f>
        <v>0</v>
      </c>
      <c r="D1127" s="199" t="e">
        <f>'Orçamento-TCE'!G1127</f>
        <v>#N/A</v>
      </c>
      <c r="E1127" s="204">
        <f>'Orçamento-TCE'!H1127</f>
        <v>0</v>
      </c>
      <c r="F1127" s="230" t="e">
        <f>'Orçamento-TCE'!I1127</f>
        <v>#N/A</v>
      </c>
      <c r="G1127" s="227" t="e">
        <f>IF(Comparativo!$E$6="Tabela Não Desonerada",VLOOKUP($C1127,'Orçamento Base'!$D$12:$S$1673,12,FALSE),VLOOKUP($C1127,#REF!,12,FALSE))</f>
        <v>#N/A</v>
      </c>
      <c r="H1127" s="228">
        <f>IFERROR(IF(Comparativo!$E$6="Tabela Não Desonerada",VLOOKUP($C1127,'Orçamento Base'!$D$12:$S$1673,16,FALSE),VLOOKUP($C1127,#REF!,16,FALSE)),0)</f>
        <v>0</v>
      </c>
      <c r="I1127" s="575" t="e">
        <f>IF(Comparativo!$E$6="Tabela Não Desonerada",VLOOKUP($C1127,'Orçamento Base'!$D$12:$S$1673,11,FALSE),VLOOKUP($C1127,#REF!,11,FALSE))</f>
        <v>#N/A</v>
      </c>
      <c r="J1127" s="363">
        <f>IF(Comparativo!$E$6="Tabela Não Desonerada",Encargos!$F$44,Encargos!$D$44)</f>
        <v>1.1122000000000001</v>
      </c>
      <c r="K1127" s="364"/>
      <c r="L1127" s="365" t="e">
        <f t="shared" si="108"/>
        <v>#N/A</v>
      </c>
      <c r="M1127" s="365" t="e">
        <f t="shared" si="109"/>
        <v>#N/A</v>
      </c>
      <c r="N1127" s="376" t="e">
        <f t="shared" si="110"/>
        <v>#N/A</v>
      </c>
      <c r="O1127" s="205" t="e">
        <f>IF(Comparativo!$E$6="Tabela Não Desonerada",VLOOKUP($C1127,'Orçamento Base'!$D$12:$S$1673,13,FALSE),VLOOKUP($C1127,#REF!,13,FALSE))</f>
        <v>#N/A</v>
      </c>
      <c r="P1127" s="205" t="e">
        <f t="shared" si="111"/>
        <v>#N/A</v>
      </c>
      <c r="Q1127" s="205" t="e">
        <f>IF(Comparativo!$E$6="Tabela Não Desonerada",VLOOKUP($C1127,'Orçamento Base'!$D$12:$S$1673,14,FALSE),VLOOKUP($C1127,#REF!,14,FALSE))</f>
        <v>#N/A</v>
      </c>
      <c r="R1127" s="205" t="e">
        <f t="shared" si="112"/>
        <v>#N/A</v>
      </c>
      <c r="S1127" s="205" t="e">
        <f>IF(Comparativo!$E$6="Tabela Não Desonerada",VLOOKUP($C1127,'Orçamento Base'!$D$12:$S$1673,15,FALSE),VLOOKUP($C1127,#REF!,15,FALSE))</f>
        <v>#N/A</v>
      </c>
      <c r="T1127" s="205" t="e">
        <f t="shared" si="113"/>
        <v>#N/A</v>
      </c>
    </row>
    <row r="1128" spans="1:20" ht="15">
      <c r="A1128" s="203">
        <v>1</v>
      </c>
      <c r="B1128" s="203" t="e">
        <f>'Orçamento-TCE'!B1128</f>
        <v>#N/A</v>
      </c>
      <c r="C1128" s="229">
        <f>'Orçamento-TCE'!C1128</f>
        <v>0</v>
      </c>
      <c r="D1128" s="199" t="e">
        <f>'Orçamento-TCE'!G1128</f>
        <v>#N/A</v>
      </c>
      <c r="E1128" s="204">
        <f>'Orçamento-TCE'!H1128</f>
        <v>0</v>
      </c>
      <c r="F1128" s="230" t="e">
        <f>'Orçamento-TCE'!I1128</f>
        <v>#N/A</v>
      </c>
      <c r="G1128" s="227" t="e">
        <f>IF(Comparativo!$E$6="Tabela Não Desonerada",VLOOKUP($C1128,'Orçamento Base'!$D$12:$S$1673,12,FALSE),VLOOKUP($C1128,#REF!,12,FALSE))</f>
        <v>#N/A</v>
      </c>
      <c r="H1128" s="228">
        <f>IFERROR(IF(Comparativo!$E$6="Tabela Não Desonerada",VLOOKUP($C1128,'Orçamento Base'!$D$12:$S$1673,16,FALSE),VLOOKUP($C1128,#REF!,16,FALSE)),0)</f>
        <v>0</v>
      </c>
      <c r="I1128" s="575" t="e">
        <f>IF(Comparativo!$E$6="Tabela Não Desonerada",VLOOKUP($C1128,'Orçamento Base'!$D$12:$S$1673,11,FALSE),VLOOKUP($C1128,#REF!,11,FALSE))</f>
        <v>#N/A</v>
      </c>
      <c r="J1128" s="363">
        <f>IF(Comparativo!$E$6="Tabela Não Desonerada",Encargos!$F$44,Encargos!$D$44)</f>
        <v>1.1122000000000001</v>
      </c>
      <c r="K1128" s="364"/>
      <c r="L1128" s="365" t="e">
        <f t="shared" si="108"/>
        <v>#N/A</v>
      </c>
      <c r="M1128" s="365" t="e">
        <f t="shared" si="109"/>
        <v>#N/A</v>
      </c>
      <c r="N1128" s="376" t="e">
        <f t="shared" si="110"/>
        <v>#N/A</v>
      </c>
      <c r="O1128" s="205" t="e">
        <f>IF(Comparativo!$E$6="Tabela Não Desonerada",VLOOKUP($C1128,'Orçamento Base'!$D$12:$S$1673,13,FALSE),VLOOKUP($C1128,#REF!,13,FALSE))</f>
        <v>#N/A</v>
      </c>
      <c r="P1128" s="205" t="e">
        <f t="shared" si="111"/>
        <v>#N/A</v>
      </c>
      <c r="Q1128" s="205" t="e">
        <f>IF(Comparativo!$E$6="Tabela Não Desonerada",VLOOKUP($C1128,'Orçamento Base'!$D$12:$S$1673,14,FALSE),VLOOKUP($C1128,#REF!,14,FALSE))</f>
        <v>#N/A</v>
      </c>
      <c r="R1128" s="205" t="e">
        <f t="shared" si="112"/>
        <v>#N/A</v>
      </c>
      <c r="S1128" s="205" t="e">
        <f>IF(Comparativo!$E$6="Tabela Não Desonerada",VLOOKUP($C1128,'Orçamento Base'!$D$12:$S$1673,15,FALSE),VLOOKUP($C1128,#REF!,15,FALSE))</f>
        <v>#N/A</v>
      </c>
      <c r="T1128" s="205" t="e">
        <f t="shared" si="113"/>
        <v>#N/A</v>
      </c>
    </row>
    <row r="1129" spans="1:20" ht="15">
      <c r="A1129" s="203">
        <v>1</v>
      </c>
      <c r="B1129" s="203" t="e">
        <f>'Orçamento-TCE'!B1129</f>
        <v>#N/A</v>
      </c>
      <c r="C1129" s="229">
        <f>'Orçamento-TCE'!C1129</f>
        <v>0</v>
      </c>
      <c r="D1129" s="199" t="e">
        <f>'Orçamento-TCE'!G1129</f>
        <v>#N/A</v>
      </c>
      <c r="E1129" s="204">
        <f>'Orçamento-TCE'!H1129</f>
        <v>0</v>
      </c>
      <c r="F1129" s="230" t="e">
        <f>'Orçamento-TCE'!I1129</f>
        <v>#N/A</v>
      </c>
      <c r="G1129" s="227" t="e">
        <f>IF(Comparativo!$E$6="Tabela Não Desonerada",VLOOKUP($C1129,'Orçamento Base'!$D$12:$S$1673,12,FALSE),VLOOKUP($C1129,#REF!,12,FALSE))</f>
        <v>#N/A</v>
      </c>
      <c r="H1129" s="228">
        <f>IFERROR(IF(Comparativo!$E$6="Tabela Não Desonerada",VLOOKUP($C1129,'Orçamento Base'!$D$12:$S$1673,16,FALSE),VLOOKUP($C1129,#REF!,16,FALSE)),0)</f>
        <v>0</v>
      </c>
      <c r="I1129" s="575" t="e">
        <f>IF(Comparativo!$E$6="Tabela Não Desonerada",VLOOKUP($C1129,'Orçamento Base'!$D$12:$S$1673,11,FALSE),VLOOKUP($C1129,#REF!,11,FALSE))</f>
        <v>#N/A</v>
      </c>
      <c r="J1129" s="363">
        <f>IF(Comparativo!$E$6="Tabela Não Desonerada",Encargos!$F$44,Encargos!$D$44)</f>
        <v>1.1122000000000001</v>
      </c>
      <c r="K1129" s="364"/>
      <c r="L1129" s="365" t="e">
        <f t="shared" si="108"/>
        <v>#N/A</v>
      </c>
      <c r="M1129" s="365" t="e">
        <f t="shared" si="109"/>
        <v>#N/A</v>
      </c>
      <c r="N1129" s="376" t="e">
        <f t="shared" si="110"/>
        <v>#N/A</v>
      </c>
      <c r="O1129" s="205" t="e">
        <f>IF(Comparativo!$E$6="Tabela Não Desonerada",VLOOKUP($C1129,'Orçamento Base'!$D$12:$S$1673,13,FALSE),VLOOKUP($C1129,#REF!,13,FALSE))</f>
        <v>#N/A</v>
      </c>
      <c r="P1129" s="205" t="e">
        <f t="shared" si="111"/>
        <v>#N/A</v>
      </c>
      <c r="Q1129" s="205" t="e">
        <f>IF(Comparativo!$E$6="Tabela Não Desonerada",VLOOKUP($C1129,'Orçamento Base'!$D$12:$S$1673,14,FALSE),VLOOKUP($C1129,#REF!,14,FALSE))</f>
        <v>#N/A</v>
      </c>
      <c r="R1129" s="205" t="e">
        <f t="shared" si="112"/>
        <v>#N/A</v>
      </c>
      <c r="S1129" s="205" t="e">
        <f>IF(Comparativo!$E$6="Tabela Não Desonerada",VLOOKUP($C1129,'Orçamento Base'!$D$12:$S$1673,15,FALSE),VLOOKUP($C1129,#REF!,15,FALSE))</f>
        <v>#N/A</v>
      </c>
      <c r="T1129" s="205" t="e">
        <f t="shared" si="113"/>
        <v>#N/A</v>
      </c>
    </row>
    <row r="1130" spans="1:20" ht="15">
      <c r="A1130" s="203">
        <v>1</v>
      </c>
      <c r="B1130" s="203" t="e">
        <f>'Orçamento-TCE'!B1130</f>
        <v>#N/A</v>
      </c>
      <c r="C1130" s="229">
        <f>'Orçamento-TCE'!C1130</f>
        <v>0</v>
      </c>
      <c r="D1130" s="199" t="e">
        <f>'Orçamento-TCE'!G1130</f>
        <v>#N/A</v>
      </c>
      <c r="E1130" s="204">
        <f>'Orçamento-TCE'!H1130</f>
        <v>0</v>
      </c>
      <c r="F1130" s="230" t="e">
        <f>'Orçamento-TCE'!I1130</f>
        <v>#N/A</v>
      </c>
      <c r="G1130" s="227" t="e">
        <f>IF(Comparativo!$E$6="Tabela Não Desonerada",VLOOKUP($C1130,'Orçamento Base'!$D$12:$S$1673,12,FALSE),VLOOKUP($C1130,#REF!,12,FALSE))</f>
        <v>#N/A</v>
      </c>
      <c r="H1130" s="228">
        <f>IFERROR(IF(Comparativo!$E$6="Tabela Não Desonerada",VLOOKUP($C1130,'Orçamento Base'!$D$12:$S$1673,16,FALSE),VLOOKUP($C1130,#REF!,16,FALSE)),0)</f>
        <v>0</v>
      </c>
      <c r="I1130" s="575" t="e">
        <f>IF(Comparativo!$E$6="Tabela Não Desonerada",VLOOKUP($C1130,'Orçamento Base'!$D$12:$S$1673,11,FALSE),VLOOKUP($C1130,#REF!,11,FALSE))</f>
        <v>#N/A</v>
      </c>
      <c r="J1130" s="363">
        <f>IF(Comparativo!$E$6="Tabela Não Desonerada",Encargos!$F$44,Encargos!$D$44)</f>
        <v>1.1122000000000001</v>
      </c>
      <c r="K1130" s="364"/>
      <c r="L1130" s="365" t="e">
        <f t="shared" si="108"/>
        <v>#N/A</v>
      </c>
      <c r="M1130" s="365" t="e">
        <f t="shared" si="109"/>
        <v>#N/A</v>
      </c>
      <c r="N1130" s="376" t="e">
        <f t="shared" si="110"/>
        <v>#N/A</v>
      </c>
      <c r="O1130" s="205" t="e">
        <f>IF(Comparativo!$E$6="Tabela Não Desonerada",VLOOKUP($C1130,'Orçamento Base'!$D$12:$S$1673,13,FALSE),VLOOKUP($C1130,#REF!,13,FALSE))</f>
        <v>#N/A</v>
      </c>
      <c r="P1130" s="205" t="e">
        <f t="shared" si="111"/>
        <v>#N/A</v>
      </c>
      <c r="Q1130" s="205" t="e">
        <f>IF(Comparativo!$E$6="Tabela Não Desonerada",VLOOKUP($C1130,'Orçamento Base'!$D$12:$S$1673,14,FALSE),VLOOKUP($C1130,#REF!,14,FALSE))</f>
        <v>#N/A</v>
      </c>
      <c r="R1130" s="205" t="e">
        <f t="shared" si="112"/>
        <v>#N/A</v>
      </c>
      <c r="S1130" s="205" t="e">
        <f>IF(Comparativo!$E$6="Tabela Não Desonerada",VLOOKUP($C1130,'Orçamento Base'!$D$12:$S$1673,15,FALSE),VLOOKUP($C1130,#REF!,15,FALSE))</f>
        <v>#N/A</v>
      </c>
      <c r="T1130" s="205" t="e">
        <f t="shared" si="113"/>
        <v>#N/A</v>
      </c>
    </row>
    <row r="1131" spans="1:20" ht="15">
      <c r="A1131" s="203">
        <v>1</v>
      </c>
      <c r="B1131" s="203" t="e">
        <f>'Orçamento-TCE'!B1131</f>
        <v>#N/A</v>
      </c>
      <c r="C1131" s="229">
        <f>'Orçamento-TCE'!C1131</f>
        <v>0</v>
      </c>
      <c r="D1131" s="199" t="e">
        <f>'Orçamento-TCE'!G1131</f>
        <v>#N/A</v>
      </c>
      <c r="E1131" s="204">
        <f>'Orçamento-TCE'!H1131</f>
        <v>0</v>
      </c>
      <c r="F1131" s="230" t="e">
        <f>'Orçamento-TCE'!I1131</f>
        <v>#N/A</v>
      </c>
      <c r="G1131" s="227" t="e">
        <f>IF(Comparativo!$E$6="Tabela Não Desonerada",VLOOKUP($C1131,'Orçamento Base'!$D$12:$S$1673,12,FALSE),VLOOKUP($C1131,#REF!,12,FALSE))</f>
        <v>#N/A</v>
      </c>
      <c r="H1131" s="228">
        <f>IFERROR(IF(Comparativo!$E$6="Tabela Não Desonerada",VLOOKUP($C1131,'Orçamento Base'!$D$12:$S$1673,16,FALSE),VLOOKUP($C1131,#REF!,16,FALSE)),0)</f>
        <v>0</v>
      </c>
      <c r="I1131" s="575" t="e">
        <f>IF(Comparativo!$E$6="Tabela Não Desonerada",VLOOKUP($C1131,'Orçamento Base'!$D$12:$S$1673,11,FALSE),VLOOKUP($C1131,#REF!,11,FALSE))</f>
        <v>#N/A</v>
      </c>
      <c r="J1131" s="363">
        <f>IF(Comparativo!$E$6="Tabela Não Desonerada",Encargos!$F$44,Encargos!$D$44)</f>
        <v>1.1122000000000001</v>
      </c>
      <c r="K1131" s="364"/>
      <c r="L1131" s="365" t="e">
        <f t="shared" si="108"/>
        <v>#N/A</v>
      </c>
      <c r="M1131" s="365" t="e">
        <f t="shared" si="109"/>
        <v>#N/A</v>
      </c>
      <c r="N1131" s="376" t="e">
        <f t="shared" si="110"/>
        <v>#N/A</v>
      </c>
      <c r="O1131" s="205" t="e">
        <f>IF(Comparativo!$E$6="Tabela Não Desonerada",VLOOKUP($C1131,'Orçamento Base'!$D$12:$S$1673,13,FALSE),VLOOKUP($C1131,#REF!,13,FALSE))</f>
        <v>#N/A</v>
      </c>
      <c r="P1131" s="205" t="e">
        <f t="shared" si="111"/>
        <v>#N/A</v>
      </c>
      <c r="Q1131" s="205" t="e">
        <f>IF(Comparativo!$E$6="Tabela Não Desonerada",VLOOKUP($C1131,'Orçamento Base'!$D$12:$S$1673,14,FALSE),VLOOKUP($C1131,#REF!,14,FALSE))</f>
        <v>#N/A</v>
      </c>
      <c r="R1131" s="205" t="e">
        <f t="shared" si="112"/>
        <v>#N/A</v>
      </c>
      <c r="S1131" s="205" t="e">
        <f>IF(Comparativo!$E$6="Tabela Não Desonerada",VLOOKUP($C1131,'Orçamento Base'!$D$12:$S$1673,15,FALSE),VLOOKUP($C1131,#REF!,15,FALSE))</f>
        <v>#N/A</v>
      </c>
      <c r="T1131" s="205" t="e">
        <f t="shared" si="113"/>
        <v>#N/A</v>
      </c>
    </row>
    <row r="1132" spans="1:20" ht="15">
      <c r="A1132" s="203">
        <v>1</v>
      </c>
      <c r="B1132" s="203" t="e">
        <f>'Orçamento-TCE'!B1132</f>
        <v>#N/A</v>
      </c>
      <c r="C1132" s="229">
        <f>'Orçamento-TCE'!C1132</f>
        <v>0</v>
      </c>
      <c r="D1132" s="199" t="e">
        <f>'Orçamento-TCE'!G1132</f>
        <v>#N/A</v>
      </c>
      <c r="E1132" s="204">
        <f>'Orçamento-TCE'!H1132</f>
        <v>0</v>
      </c>
      <c r="F1132" s="230" t="e">
        <f>'Orçamento-TCE'!I1132</f>
        <v>#N/A</v>
      </c>
      <c r="G1132" s="227" t="e">
        <f>IF(Comparativo!$E$6="Tabela Não Desonerada",VLOOKUP($C1132,'Orçamento Base'!$D$12:$S$1673,12,FALSE),VLOOKUP($C1132,#REF!,12,FALSE))</f>
        <v>#N/A</v>
      </c>
      <c r="H1132" s="228">
        <f>IFERROR(IF(Comparativo!$E$6="Tabela Não Desonerada",VLOOKUP($C1132,'Orçamento Base'!$D$12:$S$1673,16,FALSE),VLOOKUP($C1132,#REF!,16,FALSE)),0)</f>
        <v>0</v>
      </c>
      <c r="I1132" s="575" t="e">
        <f>IF(Comparativo!$E$6="Tabela Não Desonerada",VLOOKUP($C1132,'Orçamento Base'!$D$12:$S$1673,11,FALSE),VLOOKUP($C1132,#REF!,11,FALSE))</f>
        <v>#N/A</v>
      </c>
      <c r="J1132" s="363">
        <f>IF(Comparativo!$E$6="Tabela Não Desonerada",Encargos!$F$44,Encargos!$D$44)</f>
        <v>1.1122000000000001</v>
      </c>
      <c r="K1132" s="364"/>
      <c r="L1132" s="365" t="e">
        <f t="shared" si="108"/>
        <v>#N/A</v>
      </c>
      <c r="M1132" s="365" t="e">
        <f t="shared" si="109"/>
        <v>#N/A</v>
      </c>
      <c r="N1132" s="376" t="e">
        <f t="shared" si="110"/>
        <v>#N/A</v>
      </c>
      <c r="O1132" s="205" t="e">
        <f>IF(Comparativo!$E$6="Tabela Não Desonerada",VLOOKUP($C1132,'Orçamento Base'!$D$12:$S$1673,13,FALSE),VLOOKUP($C1132,#REF!,13,FALSE))</f>
        <v>#N/A</v>
      </c>
      <c r="P1132" s="205" t="e">
        <f t="shared" si="111"/>
        <v>#N/A</v>
      </c>
      <c r="Q1132" s="205" t="e">
        <f>IF(Comparativo!$E$6="Tabela Não Desonerada",VLOOKUP($C1132,'Orçamento Base'!$D$12:$S$1673,14,FALSE),VLOOKUP($C1132,#REF!,14,FALSE))</f>
        <v>#N/A</v>
      </c>
      <c r="R1132" s="205" t="e">
        <f t="shared" si="112"/>
        <v>#N/A</v>
      </c>
      <c r="S1132" s="205" t="e">
        <f>IF(Comparativo!$E$6="Tabela Não Desonerada",VLOOKUP($C1132,'Orçamento Base'!$D$12:$S$1673,15,FALSE),VLOOKUP($C1132,#REF!,15,FALSE))</f>
        <v>#N/A</v>
      </c>
      <c r="T1132" s="205" t="e">
        <f t="shared" si="113"/>
        <v>#N/A</v>
      </c>
    </row>
    <row r="1133" spans="1:20" ht="15">
      <c r="A1133" s="203">
        <v>1</v>
      </c>
      <c r="B1133" s="203" t="e">
        <f>'Orçamento-TCE'!B1133</f>
        <v>#N/A</v>
      </c>
      <c r="C1133" s="229">
        <f>'Orçamento-TCE'!C1133</f>
        <v>0</v>
      </c>
      <c r="D1133" s="199" t="e">
        <f>'Orçamento-TCE'!G1133</f>
        <v>#N/A</v>
      </c>
      <c r="E1133" s="204">
        <f>'Orçamento-TCE'!H1133</f>
        <v>0</v>
      </c>
      <c r="F1133" s="230" t="e">
        <f>'Orçamento-TCE'!I1133</f>
        <v>#N/A</v>
      </c>
      <c r="G1133" s="227" t="e">
        <f>IF(Comparativo!$E$6="Tabela Não Desonerada",VLOOKUP($C1133,'Orçamento Base'!$D$12:$S$1673,12,FALSE),VLOOKUP($C1133,#REF!,12,FALSE))</f>
        <v>#N/A</v>
      </c>
      <c r="H1133" s="228">
        <f>IFERROR(IF(Comparativo!$E$6="Tabela Não Desonerada",VLOOKUP($C1133,'Orçamento Base'!$D$12:$S$1673,16,FALSE),VLOOKUP($C1133,#REF!,16,FALSE)),0)</f>
        <v>0</v>
      </c>
      <c r="I1133" s="575" t="e">
        <f>IF(Comparativo!$E$6="Tabela Não Desonerada",VLOOKUP($C1133,'Orçamento Base'!$D$12:$S$1673,11,FALSE),VLOOKUP($C1133,#REF!,11,FALSE))</f>
        <v>#N/A</v>
      </c>
      <c r="J1133" s="363">
        <f>IF(Comparativo!$E$6="Tabela Não Desonerada",Encargos!$F$44,Encargos!$D$44)</f>
        <v>1.1122000000000001</v>
      </c>
      <c r="K1133" s="364"/>
      <c r="L1133" s="365" t="e">
        <f t="shared" si="108"/>
        <v>#N/A</v>
      </c>
      <c r="M1133" s="365" t="e">
        <f t="shared" si="109"/>
        <v>#N/A</v>
      </c>
      <c r="N1133" s="376" t="e">
        <f t="shared" si="110"/>
        <v>#N/A</v>
      </c>
      <c r="O1133" s="205" t="e">
        <f>IF(Comparativo!$E$6="Tabela Não Desonerada",VLOOKUP($C1133,'Orçamento Base'!$D$12:$S$1673,13,FALSE),VLOOKUP($C1133,#REF!,13,FALSE))</f>
        <v>#N/A</v>
      </c>
      <c r="P1133" s="205" t="e">
        <f t="shared" si="111"/>
        <v>#N/A</v>
      </c>
      <c r="Q1133" s="205" t="e">
        <f>IF(Comparativo!$E$6="Tabela Não Desonerada",VLOOKUP($C1133,'Orçamento Base'!$D$12:$S$1673,14,FALSE),VLOOKUP($C1133,#REF!,14,FALSE))</f>
        <v>#N/A</v>
      </c>
      <c r="R1133" s="205" t="e">
        <f t="shared" si="112"/>
        <v>#N/A</v>
      </c>
      <c r="S1133" s="205" t="e">
        <f>IF(Comparativo!$E$6="Tabela Não Desonerada",VLOOKUP($C1133,'Orçamento Base'!$D$12:$S$1673,15,FALSE),VLOOKUP($C1133,#REF!,15,FALSE))</f>
        <v>#N/A</v>
      </c>
      <c r="T1133" s="205" t="e">
        <f t="shared" si="113"/>
        <v>#N/A</v>
      </c>
    </row>
    <row r="1134" spans="1:20" ht="15">
      <c r="A1134" s="203">
        <v>1</v>
      </c>
      <c r="B1134" s="203" t="e">
        <f>'Orçamento-TCE'!B1134</f>
        <v>#N/A</v>
      </c>
      <c r="C1134" s="229">
        <f>'Orçamento-TCE'!C1134</f>
        <v>0</v>
      </c>
      <c r="D1134" s="199" t="e">
        <f>'Orçamento-TCE'!G1134</f>
        <v>#N/A</v>
      </c>
      <c r="E1134" s="204">
        <f>'Orçamento-TCE'!H1134</f>
        <v>0</v>
      </c>
      <c r="F1134" s="230" t="e">
        <f>'Orçamento-TCE'!I1134</f>
        <v>#N/A</v>
      </c>
      <c r="G1134" s="227" t="e">
        <f>IF(Comparativo!$E$6="Tabela Não Desonerada",VLOOKUP($C1134,'Orçamento Base'!$D$12:$S$1673,12,FALSE),VLOOKUP($C1134,#REF!,12,FALSE))</f>
        <v>#N/A</v>
      </c>
      <c r="H1134" s="228">
        <f>IFERROR(IF(Comparativo!$E$6="Tabela Não Desonerada",VLOOKUP($C1134,'Orçamento Base'!$D$12:$S$1673,16,FALSE),VLOOKUP($C1134,#REF!,16,FALSE)),0)</f>
        <v>0</v>
      </c>
      <c r="I1134" s="575" t="e">
        <f>IF(Comparativo!$E$6="Tabela Não Desonerada",VLOOKUP($C1134,'Orçamento Base'!$D$12:$S$1673,11,FALSE),VLOOKUP($C1134,#REF!,11,FALSE))</f>
        <v>#N/A</v>
      </c>
      <c r="J1134" s="363">
        <f>IF(Comparativo!$E$6="Tabela Não Desonerada",Encargos!$F$44,Encargos!$D$44)</f>
        <v>1.1122000000000001</v>
      </c>
      <c r="K1134" s="364"/>
      <c r="L1134" s="365" t="e">
        <f t="shared" si="108"/>
        <v>#N/A</v>
      </c>
      <c r="M1134" s="365" t="e">
        <f t="shared" si="109"/>
        <v>#N/A</v>
      </c>
      <c r="N1134" s="376" t="e">
        <f t="shared" si="110"/>
        <v>#N/A</v>
      </c>
      <c r="O1134" s="205" t="e">
        <f>IF(Comparativo!$E$6="Tabela Não Desonerada",VLOOKUP($C1134,'Orçamento Base'!$D$12:$S$1673,13,FALSE),VLOOKUP($C1134,#REF!,13,FALSE))</f>
        <v>#N/A</v>
      </c>
      <c r="P1134" s="205" t="e">
        <f t="shared" si="111"/>
        <v>#N/A</v>
      </c>
      <c r="Q1134" s="205" t="e">
        <f>IF(Comparativo!$E$6="Tabela Não Desonerada",VLOOKUP($C1134,'Orçamento Base'!$D$12:$S$1673,14,FALSE),VLOOKUP($C1134,#REF!,14,FALSE))</f>
        <v>#N/A</v>
      </c>
      <c r="R1134" s="205" t="e">
        <f t="shared" si="112"/>
        <v>#N/A</v>
      </c>
      <c r="S1134" s="205" t="e">
        <f>IF(Comparativo!$E$6="Tabela Não Desonerada",VLOOKUP($C1134,'Orçamento Base'!$D$12:$S$1673,15,FALSE),VLOOKUP($C1134,#REF!,15,FALSE))</f>
        <v>#N/A</v>
      </c>
      <c r="T1134" s="205" t="e">
        <f t="shared" si="113"/>
        <v>#N/A</v>
      </c>
    </row>
    <row r="1135" spans="1:20" ht="15">
      <c r="A1135" s="203">
        <v>1</v>
      </c>
      <c r="B1135" s="203" t="e">
        <f>'Orçamento-TCE'!B1135</f>
        <v>#N/A</v>
      </c>
      <c r="C1135" s="229">
        <f>'Orçamento-TCE'!C1135</f>
        <v>0</v>
      </c>
      <c r="D1135" s="199" t="e">
        <f>'Orçamento-TCE'!G1135</f>
        <v>#N/A</v>
      </c>
      <c r="E1135" s="204">
        <f>'Orçamento-TCE'!H1135</f>
        <v>0</v>
      </c>
      <c r="F1135" s="230" t="e">
        <f>'Orçamento-TCE'!I1135</f>
        <v>#N/A</v>
      </c>
      <c r="G1135" s="227" t="e">
        <f>IF(Comparativo!$E$6="Tabela Não Desonerada",VLOOKUP($C1135,'Orçamento Base'!$D$12:$S$1673,12,FALSE),VLOOKUP($C1135,#REF!,12,FALSE))</f>
        <v>#N/A</v>
      </c>
      <c r="H1135" s="228">
        <f>IFERROR(IF(Comparativo!$E$6="Tabela Não Desonerada",VLOOKUP($C1135,'Orçamento Base'!$D$12:$S$1673,16,FALSE),VLOOKUP($C1135,#REF!,16,FALSE)),0)</f>
        <v>0</v>
      </c>
      <c r="I1135" s="575" t="e">
        <f>IF(Comparativo!$E$6="Tabela Não Desonerada",VLOOKUP($C1135,'Orçamento Base'!$D$12:$S$1673,11,FALSE),VLOOKUP($C1135,#REF!,11,FALSE))</f>
        <v>#N/A</v>
      </c>
      <c r="J1135" s="363">
        <f>IF(Comparativo!$E$6="Tabela Não Desonerada",Encargos!$F$44,Encargos!$D$44)</f>
        <v>1.1122000000000001</v>
      </c>
      <c r="K1135" s="364"/>
      <c r="L1135" s="365" t="e">
        <f t="shared" si="108"/>
        <v>#N/A</v>
      </c>
      <c r="M1135" s="365" t="e">
        <f t="shared" si="109"/>
        <v>#N/A</v>
      </c>
      <c r="N1135" s="376" t="e">
        <f t="shared" si="110"/>
        <v>#N/A</v>
      </c>
      <c r="O1135" s="205" t="e">
        <f>IF(Comparativo!$E$6="Tabela Não Desonerada",VLOOKUP($C1135,'Orçamento Base'!$D$12:$S$1673,13,FALSE),VLOOKUP($C1135,#REF!,13,FALSE))</f>
        <v>#N/A</v>
      </c>
      <c r="P1135" s="205" t="e">
        <f t="shared" si="111"/>
        <v>#N/A</v>
      </c>
      <c r="Q1135" s="205" t="e">
        <f>IF(Comparativo!$E$6="Tabela Não Desonerada",VLOOKUP($C1135,'Orçamento Base'!$D$12:$S$1673,14,FALSE),VLOOKUP($C1135,#REF!,14,FALSE))</f>
        <v>#N/A</v>
      </c>
      <c r="R1135" s="205" t="e">
        <f t="shared" si="112"/>
        <v>#N/A</v>
      </c>
      <c r="S1135" s="205" t="e">
        <f>IF(Comparativo!$E$6="Tabela Não Desonerada",VLOOKUP($C1135,'Orçamento Base'!$D$12:$S$1673,15,FALSE),VLOOKUP($C1135,#REF!,15,FALSE))</f>
        <v>#N/A</v>
      </c>
      <c r="T1135" s="205" t="e">
        <f t="shared" si="113"/>
        <v>#N/A</v>
      </c>
    </row>
    <row r="1136" spans="1:20" ht="15">
      <c r="A1136" s="203">
        <v>1</v>
      </c>
      <c r="B1136" s="203" t="e">
        <f>'Orçamento-TCE'!B1136</f>
        <v>#N/A</v>
      </c>
      <c r="C1136" s="229">
        <f>'Orçamento-TCE'!C1136</f>
        <v>0</v>
      </c>
      <c r="D1136" s="199" t="e">
        <f>'Orçamento-TCE'!G1136</f>
        <v>#N/A</v>
      </c>
      <c r="E1136" s="204">
        <f>'Orçamento-TCE'!H1136</f>
        <v>0</v>
      </c>
      <c r="F1136" s="230" t="e">
        <f>'Orçamento-TCE'!I1136</f>
        <v>#N/A</v>
      </c>
      <c r="G1136" s="227" t="e">
        <f>IF(Comparativo!$E$6="Tabela Não Desonerada",VLOOKUP($C1136,'Orçamento Base'!$D$12:$S$1673,12,FALSE),VLOOKUP($C1136,#REF!,12,FALSE))</f>
        <v>#N/A</v>
      </c>
      <c r="H1136" s="228">
        <f>IFERROR(IF(Comparativo!$E$6="Tabela Não Desonerada",VLOOKUP($C1136,'Orçamento Base'!$D$12:$S$1673,16,FALSE),VLOOKUP($C1136,#REF!,16,FALSE)),0)</f>
        <v>0</v>
      </c>
      <c r="I1136" s="575" t="e">
        <f>IF(Comparativo!$E$6="Tabela Não Desonerada",VLOOKUP($C1136,'Orçamento Base'!$D$12:$S$1673,11,FALSE),VLOOKUP($C1136,#REF!,11,FALSE))</f>
        <v>#N/A</v>
      </c>
      <c r="J1136" s="363">
        <f>IF(Comparativo!$E$6="Tabela Não Desonerada",Encargos!$F$44,Encargos!$D$44)</f>
        <v>1.1122000000000001</v>
      </c>
      <c r="K1136" s="364"/>
      <c r="L1136" s="365" t="e">
        <f t="shared" si="108"/>
        <v>#N/A</v>
      </c>
      <c r="M1136" s="365" t="e">
        <f t="shared" si="109"/>
        <v>#N/A</v>
      </c>
      <c r="N1136" s="376" t="e">
        <f t="shared" si="110"/>
        <v>#N/A</v>
      </c>
      <c r="O1136" s="205" t="e">
        <f>IF(Comparativo!$E$6="Tabela Não Desonerada",VLOOKUP($C1136,'Orçamento Base'!$D$12:$S$1673,13,FALSE),VLOOKUP($C1136,#REF!,13,FALSE))</f>
        <v>#N/A</v>
      </c>
      <c r="P1136" s="205" t="e">
        <f t="shared" si="111"/>
        <v>#N/A</v>
      </c>
      <c r="Q1136" s="205" t="e">
        <f>IF(Comparativo!$E$6="Tabela Não Desonerada",VLOOKUP($C1136,'Orçamento Base'!$D$12:$S$1673,14,FALSE),VLOOKUP($C1136,#REF!,14,FALSE))</f>
        <v>#N/A</v>
      </c>
      <c r="R1136" s="205" t="e">
        <f t="shared" si="112"/>
        <v>#N/A</v>
      </c>
      <c r="S1136" s="205" t="e">
        <f>IF(Comparativo!$E$6="Tabela Não Desonerada",VLOOKUP($C1136,'Orçamento Base'!$D$12:$S$1673,15,FALSE),VLOOKUP($C1136,#REF!,15,FALSE))</f>
        <v>#N/A</v>
      </c>
      <c r="T1136" s="205" t="e">
        <f t="shared" si="113"/>
        <v>#N/A</v>
      </c>
    </row>
    <row r="1137" spans="1:20" ht="15">
      <c r="A1137" s="203">
        <v>1</v>
      </c>
      <c r="B1137" s="203" t="e">
        <f>'Orçamento-TCE'!B1137</f>
        <v>#N/A</v>
      </c>
      <c r="C1137" s="229">
        <f>'Orçamento-TCE'!C1137</f>
        <v>0</v>
      </c>
      <c r="D1137" s="199" t="e">
        <f>'Orçamento-TCE'!G1137</f>
        <v>#N/A</v>
      </c>
      <c r="E1137" s="204">
        <f>'Orçamento-TCE'!H1137</f>
        <v>0</v>
      </c>
      <c r="F1137" s="230" t="e">
        <f>'Orçamento-TCE'!I1137</f>
        <v>#N/A</v>
      </c>
      <c r="G1137" s="227" t="e">
        <f>IF(Comparativo!$E$6="Tabela Não Desonerada",VLOOKUP($C1137,'Orçamento Base'!$D$12:$S$1673,12,FALSE),VLOOKUP($C1137,#REF!,12,FALSE))</f>
        <v>#N/A</v>
      </c>
      <c r="H1137" s="228">
        <f>IFERROR(IF(Comparativo!$E$6="Tabela Não Desonerada",VLOOKUP($C1137,'Orçamento Base'!$D$12:$S$1673,16,FALSE),VLOOKUP($C1137,#REF!,16,FALSE)),0)</f>
        <v>0</v>
      </c>
      <c r="I1137" s="575" t="e">
        <f>IF(Comparativo!$E$6="Tabela Não Desonerada",VLOOKUP($C1137,'Orçamento Base'!$D$12:$S$1673,11,FALSE),VLOOKUP($C1137,#REF!,11,FALSE))</f>
        <v>#N/A</v>
      </c>
      <c r="J1137" s="363">
        <f>IF(Comparativo!$E$6="Tabela Não Desonerada",Encargos!$F$44,Encargos!$D$44)</f>
        <v>1.1122000000000001</v>
      </c>
      <c r="K1137" s="364"/>
      <c r="L1137" s="365" t="e">
        <f t="shared" si="108"/>
        <v>#N/A</v>
      </c>
      <c r="M1137" s="365" t="e">
        <f t="shared" si="109"/>
        <v>#N/A</v>
      </c>
      <c r="N1137" s="376" t="e">
        <f t="shared" si="110"/>
        <v>#N/A</v>
      </c>
      <c r="O1137" s="205" t="e">
        <f>IF(Comparativo!$E$6="Tabela Não Desonerada",VLOOKUP($C1137,'Orçamento Base'!$D$12:$S$1673,13,FALSE),VLOOKUP($C1137,#REF!,13,FALSE))</f>
        <v>#N/A</v>
      </c>
      <c r="P1137" s="205" t="e">
        <f t="shared" si="111"/>
        <v>#N/A</v>
      </c>
      <c r="Q1137" s="205" t="e">
        <f>IF(Comparativo!$E$6="Tabela Não Desonerada",VLOOKUP($C1137,'Orçamento Base'!$D$12:$S$1673,14,FALSE),VLOOKUP($C1137,#REF!,14,FALSE))</f>
        <v>#N/A</v>
      </c>
      <c r="R1137" s="205" t="e">
        <f t="shared" si="112"/>
        <v>#N/A</v>
      </c>
      <c r="S1137" s="205" t="e">
        <f>IF(Comparativo!$E$6="Tabela Não Desonerada",VLOOKUP($C1137,'Orçamento Base'!$D$12:$S$1673,15,FALSE),VLOOKUP($C1137,#REF!,15,FALSE))</f>
        <v>#N/A</v>
      </c>
      <c r="T1137" s="205" t="e">
        <f t="shared" si="113"/>
        <v>#N/A</v>
      </c>
    </row>
    <row r="1138" spans="1:20" ht="15">
      <c r="A1138" s="203">
        <v>1</v>
      </c>
      <c r="B1138" s="203" t="e">
        <f>'Orçamento-TCE'!B1138</f>
        <v>#N/A</v>
      </c>
      <c r="C1138" s="229">
        <f>'Orçamento-TCE'!C1138</f>
        <v>0</v>
      </c>
      <c r="D1138" s="199" t="e">
        <f>'Orçamento-TCE'!G1138</f>
        <v>#N/A</v>
      </c>
      <c r="E1138" s="204">
        <f>'Orçamento-TCE'!H1138</f>
        <v>0</v>
      </c>
      <c r="F1138" s="230" t="e">
        <f>'Orçamento-TCE'!I1138</f>
        <v>#N/A</v>
      </c>
      <c r="G1138" s="227" t="e">
        <f>IF(Comparativo!$E$6="Tabela Não Desonerada",VLOOKUP($C1138,'Orçamento Base'!$D$12:$S$1673,12,FALSE),VLOOKUP($C1138,#REF!,12,FALSE))</f>
        <v>#N/A</v>
      </c>
      <c r="H1138" s="228">
        <f>IFERROR(IF(Comparativo!$E$6="Tabela Não Desonerada",VLOOKUP($C1138,'Orçamento Base'!$D$12:$S$1673,16,FALSE),VLOOKUP($C1138,#REF!,16,FALSE)),0)</f>
        <v>0</v>
      </c>
      <c r="I1138" s="575" t="e">
        <f>IF(Comparativo!$E$6="Tabela Não Desonerada",VLOOKUP($C1138,'Orçamento Base'!$D$12:$S$1673,11,FALSE),VLOOKUP($C1138,#REF!,11,FALSE))</f>
        <v>#N/A</v>
      </c>
      <c r="J1138" s="363">
        <f>IF(Comparativo!$E$6="Tabela Não Desonerada",Encargos!$F$44,Encargos!$D$44)</f>
        <v>1.1122000000000001</v>
      </c>
      <c r="K1138" s="364"/>
      <c r="L1138" s="365" t="e">
        <f t="shared" si="108"/>
        <v>#N/A</v>
      </c>
      <c r="M1138" s="365" t="e">
        <f t="shared" si="109"/>
        <v>#N/A</v>
      </c>
      <c r="N1138" s="376" t="e">
        <f t="shared" si="110"/>
        <v>#N/A</v>
      </c>
      <c r="O1138" s="205" t="e">
        <f>IF(Comparativo!$E$6="Tabela Não Desonerada",VLOOKUP($C1138,'Orçamento Base'!$D$12:$S$1673,13,FALSE),VLOOKUP($C1138,#REF!,13,FALSE))</f>
        <v>#N/A</v>
      </c>
      <c r="P1138" s="205" t="e">
        <f t="shared" si="111"/>
        <v>#N/A</v>
      </c>
      <c r="Q1138" s="205" t="e">
        <f>IF(Comparativo!$E$6="Tabela Não Desonerada",VLOOKUP($C1138,'Orçamento Base'!$D$12:$S$1673,14,FALSE),VLOOKUP($C1138,#REF!,14,FALSE))</f>
        <v>#N/A</v>
      </c>
      <c r="R1138" s="205" t="e">
        <f t="shared" si="112"/>
        <v>#N/A</v>
      </c>
      <c r="S1138" s="205" t="e">
        <f>IF(Comparativo!$E$6="Tabela Não Desonerada",VLOOKUP($C1138,'Orçamento Base'!$D$12:$S$1673,15,FALSE),VLOOKUP($C1138,#REF!,15,FALSE))</f>
        <v>#N/A</v>
      </c>
      <c r="T1138" s="205" t="e">
        <f t="shared" si="113"/>
        <v>#N/A</v>
      </c>
    </row>
    <row r="1139" spans="1:20" ht="15">
      <c r="A1139" s="203">
        <v>1</v>
      </c>
      <c r="B1139" s="203" t="e">
        <f>'Orçamento-TCE'!B1139</f>
        <v>#N/A</v>
      </c>
      <c r="C1139" s="229">
        <f>'Orçamento-TCE'!C1139</f>
        <v>0</v>
      </c>
      <c r="D1139" s="199" t="e">
        <f>'Orçamento-TCE'!G1139</f>
        <v>#N/A</v>
      </c>
      <c r="E1139" s="204">
        <f>'Orçamento-TCE'!H1139</f>
        <v>0</v>
      </c>
      <c r="F1139" s="230" t="e">
        <f>'Orçamento-TCE'!I1139</f>
        <v>#N/A</v>
      </c>
      <c r="G1139" s="227" t="e">
        <f>IF(Comparativo!$E$6="Tabela Não Desonerada",VLOOKUP($C1139,'Orçamento Base'!$D$12:$S$1673,12,FALSE),VLOOKUP($C1139,#REF!,12,FALSE))</f>
        <v>#N/A</v>
      </c>
      <c r="H1139" s="228">
        <f>IFERROR(IF(Comparativo!$E$6="Tabela Não Desonerada",VLOOKUP($C1139,'Orçamento Base'!$D$12:$S$1673,16,FALSE),VLOOKUP($C1139,#REF!,16,FALSE)),0)</f>
        <v>0</v>
      </c>
      <c r="I1139" s="575" t="e">
        <f>IF(Comparativo!$E$6="Tabela Não Desonerada",VLOOKUP($C1139,'Orçamento Base'!$D$12:$S$1673,11,FALSE),VLOOKUP($C1139,#REF!,11,FALSE))</f>
        <v>#N/A</v>
      </c>
      <c r="J1139" s="363">
        <f>IF(Comparativo!$E$6="Tabela Não Desonerada",Encargos!$F$44,Encargos!$D$44)</f>
        <v>1.1122000000000001</v>
      </c>
      <c r="K1139" s="364"/>
      <c r="L1139" s="365" t="e">
        <f t="shared" si="108"/>
        <v>#N/A</v>
      </c>
      <c r="M1139" s="365" t="e">
        <f t="shared" si="109"/>
        <v>#N/A</v>
      </c>
      <c r="N1139" s="376" t="e">
        <f t="shared" si="110"/>
        <v>#N/A</v>
      </c>
      <c r="O1139" s="205" t="e">
        <f>IF(Comparativo!$E$6="Tabela Não Desonerada",VLOOKUP($C1139,'Orçamento Base'!$D$12:$S$1673,13,FALSE),VLOOKUP($C1139,#REF!,13,FALSE))</f>
        <v>#N/A</v>
      </c>
      <c r="P1139" s="205" t="e">
        <f t="shared" si="111"/>
        <v>#N/A</v>
      </c>
      <c r="Q1139" s="205" t="e">
        <f>IF(Comparativo!$E$6="Tabela Não Desonerada",VLOOKUP($C1139,'Orçamento Base'!$D$12:$S$1673,14,FALSE),VLOOKUP($C1139,#REF!,14,FALSE))</f>
        <v>#N/A</v>
      </c>
      <c r="R1139" s="205" t="e">
        <f t="shared" si="112"/>
        <v>#N/A</v>
      </c>
      <c r="S1139" s="205" t="e">
        <f>IF(Comparativo!$E$6="Tabela Não Desonerada",VLOOKUP($C1139,'Orçamento Base'!$D$12:$S$1673,15,FALSE),VLOOKUP($C1139,#REF!,15,FALSE))</f>
        <v>#N/A</v>
      </c>
      <c r="T1139" s="205" t="e">
        <f t="shared" si="113"/>
        <v>#N/A</v>
      </c>
    </row>
    <row r="1140" spans="1:20" ht="15">
      <c r="A1140" s="203">
        <v>1</v>
      </c>
      <c r="B1140" s="203" t="e">
        <f>'Orçamento-TCE'!B1140</f>
        <v>#N/A</v>
      </c>
      <c r="C1140" s="229">
        <f>'Orçamento-TCE'!C1140</f>
        <v>0</v>
      </c>
      <c r="D1140" s="199" t="e">
        <f>'Orçamento-TCE'!G1140</f>
        <v>#N/A</v>
      </c>
      <c r="E1140" s="204">
        <f>'Orçamento-TCE'!H1140</f>
        <v>0</v>
      </c>
      <c r="F1140" s="230" t="e">
        <f>'Orçamento-TCE'!I1140</f>
        <v>#N/A</v>
      </c>
      <c r="G1140" s="227" t="e">
        <f>IF(Comparativo!$E$6="Tabela Não Desonerada",VLOOKUP($C1140,'Orçamento Base'!$D$12:$S$1673,12,FALSE),VLOOKUP($C1140,#REF!,12,FALSE))</f>
        <v>#N/A</v>
      </c>
      <c r="H1140" s="228">
        <f>IFERROR(IF(Comparativo!$E$6="Tabela Não Desonerada",VLOOKUP($C1140,'Orçamento Base'!$D$12:$S$1673,16,FALSE),VLOOKUP($C1140,#REF!,16,FALSE)),0)</f>
        <v>0</v>
      </c>
      <c r="I1140" s="575" t="e">
        <f>IF(Comparativo!$E$6="Tabela Não Desonerada",VLOOKUP($C1140,'Orçamento Base'!$D$12:$S$1673,11,FALSE),VLOOKUP($C1140,#REF!,11,FALSE))</f>
        <v>#N/A</v>
      </c>
      <c r="J1140" s="363">
        <f>IF(Comparativo!$E$6="Tabela Não Desonerada",Encargos!$F$44,Encargos!$D$44)</f>
        <v>1.1122000000000001</v>
      </c>
      <c r="K1140" s="364"/>
      <c r="L1140" s="365" t="e">
        <f t="shared" si="108"/>
        <v>#N/A</v>
      </c>
      <c r="M1140" s="365" t="e">
        <f t="shared" si="109"/>
        <v>#N/A</v>
      </c>
      <c r="N1140" s="376" t="e">
        <f t="shared" si="110"/>
        <v>#N/A</v>
      </c>
      <c r="O1140" s="205" t="e">
        <f>IF(Comparativo!$E$6="Tabela Não Desonerada",VLOOKUP($C1140,'Orçamento Base'!$D$12:$S$1673,13,FALSE),VLOOKUP($C1140,#REF!,13,FALSE))</f>
        <v>#N/A</v>
      </c>
      <c r="P1140" s="205" t="e">
        <f t="shared" si="111"/>
        <v>#N/A</v>
      </c>
      <c r="Q1140" s="205" t="e">
        <f>IF(Comparativo!$E$6="Tabela Não Desonerada",VLOOKUP($C1140,'Orçamento Base'!$D$12:$S$1673,14,FALSE),VLOOKUP($C1140,#REF!,14,FALSE))</f>
        <v>#N/A</v>
      </c>
      <c r="R1140" s="205" t="e">
        <f t="shared" si="112"/>
        <v>#N/A</v>
      </c>
      <c r="S1140" s="205" t="e">
        <f>IF(Comparativo!$E$6="Tabela Não Desonerada",VLOOKUP($C1140,'Orçamento Base'!$D$12:$S$1673,15,FALSE),VLOOKUP($C1140,#REF!,15,FALSE))</f>
        <v>#N/A</v>
      </c>
      <c r="T1140" s="205" t="e">
        <f t="shared" si="113"/>
        <v>#N/A</v>
      </c>
    </row>
    <row r="1141" spans="1:20" ht="15">
      <c r="A1141" s="203">
        <v>1</v>
      </c>
      <c r="B1141" s="203" t="e">
        <f>'Orçamento-TCE'!B1141</f>
        <v>#N/A</v>
      </c>
      <c r="C1141" s="229">
        <f>'Orçamento-TCE'!C1141</f>
        <v>0</v>
      </c>
      <c r="D1141" s="199" t="e">
        <f>'Orçamento-TCE'!G1141</f>
        <v>#N/A</v>
      </c>
      <c r="E1141" s="204">
        <f>'Orçamento-TCE'!H1141</f>
        <v>0</v>
      </c>
      <c r="F1141" s="230" t="e">
        <f>'Orçamento-TCE'!I1141</f>
        <v>#N/A</v>
      </c>
      <c r="G1141" s="227" t="e">
        <f>IF(Comparativo!$E$6="Tabela Não Desonerada",VLOOKUP($C1141,'Orçamento Base'!$D$12:$S$1673,12,FALSE),VLOOKUP($C1141,#REF!,12,FALSE))</f>
        <v>#N/A</v>
      </c>
      <c r="H1141" s="228">
        <f>IFERROR(IF(Comparativo!$E$6="Tabela Não Desonerada",VLOOKUP($C1141,'Orçamento Base'!$D$12:$S$1673,16,FALSE),VLOOKUP($C1141,#REF!,16,FALSE)),0)</f>
        <v>0</v>
      </c>
      <c r="I1141" s="575" t="e">
        <f>IF(Comparativo!$E$6="Tabela Não Desonerada",VLOOKUP($C1141,'Orçamento Base'!$D$12:$S$1673,11,FALSE),VLOOKUP($C1141,#REF!,11,FALSE))</f>
        <v>#N/A</v>
      </c>
      <c r="J1141" s="363">
        <f>IF(Comparativo!$E$6="Tabela Não Desonerada",Encargos!$F$44,Encargos!$D$44)</f>
        <v>1.1122000000000001</v>
      </c>
      <c r="K1141" s="364"/>
      <c r="L1141" s="365" t="e">
        <f t="shared" si="108"/>
        <v>#N/A</v>
      </c>
      <c r="M1141" s="365" t="e">
        <f t="shared" si="109"/>
        <v>#N/A</v>
      </c>
      <c r="N1141" s="376" t="e">
        <f t="shared" si="110"/>
        <v>#N/A</v>
      </c>
      <c r="O1141" s="205" t="e">
        <f>IF(Comparativo!$E$6="Tabela Não Desonerada",VLOOKUP($C1141,'Orçamento Base'!$D$12:$S$1673,13,FALSE),VLOOKUP($C1141,#REF!,13,FALSE))</f>
        <v>#N/A</v>
      </c>
      <c r="P1141" s="205" t="e">
        <f t="shared" si="111"/>
        <v>#N/A</v>
      </c>
      <c r="Q1141" s="205" t="e">
        <f>IF(Comparativo!$E$6="Tabela Não Desonerada",VLOOKUP($C1141,'Orçamento Base'!$D$12:$S$1673,14,FALSE),VLOOKUP($C1141,#REF!,14,FALSE))</f>
        <v>#N/A</v>
      </c>
      <c r="R1141" s="205" t="e">
        <f t="shared" si="112"/>
        <v>#N/A</v>
      </c>
      <c r="S1141" s="205" t="e">
        <f>IF(Comparativo!$E$6="Tabela Não Desonerada",VLOOKUP($C1141,'Orçamento Base'!$D$12:$S$1673,15,FALSE),VLOOKUP($C1141,#REF!,15,FALSE))</f>
        <v>#N/A</v>
      </c>
      <c r="T1141" s="205" t="e">
        <f t="shared" si="113"/>
        <v>#N/A</v>
      </c>
    </row>
    <row r="1142" spans="1:20" ht="15">
      <c r="A1142" s="203">
        <v>1</v>
      </c>
      <c r="B1142" s="203" t="e">
        <f>'Orçamento-TCE'!B1142</f>
        <v>#N/A</v>
      </c>
      <c r="C1142" s="229">
        <f>'Orçamento-TCE'!C1142</f>
        <v>0</v>
      </c>
      <c r="D1142" s="199" t="e">
        <f>'Orçamento-TCE'!G1142</f>
        <v>#N/A</v>
      </c>
      <c r="E1142" s="204">
        <f>'Orçamento-TCE'!H1142</f>
        <v>0</v>
      </c>
      <c r="F1142" s="230" t="e">
        <f>'Orçamento-TCE'!I1142</f>
        <v>#N/A</v>
      </c>
      <c r="G1142" s="227" t="e">
        <f>IF(Comparativo!$E$6="Tabela Não Desonerada",VLOOKUP($C1142,'Orçamento Base'!$D$12:$S$1673,12,FALSE),VLOOKUP($C1142,#REF!,12,FALSE))</f>
        <v>#N/A</v>
      </c>
      <c r="H1142" s="228">
        <f>IFERROR(IF(Comparativo!$E$6="Tabela Não Desonerada",VLOOKUP($C1142,'Orçamento Base'!$D$12:$S$1673,16,FALSE),VLOOKUP($C1142,#REF!,16,FALSE)),0)</f>
        <v>0</v>
      </c>
      <c r="I1142" s="575" t="e">
        <f>IF(Comparativo!$E$6="Tabela Não Desonerada",VLOOKUP($C1142,'Orçamento Base'!$D$12:$S$1673,11,FALSE),VLOOKUP($C1142,#REF!,11,FALSE))</f>
        <v>#N/A</v>
      </c>
      <c r="J1142" s="363">
        <f>IF(Comparativo!$E$6="Tabela Não Desonerada",Encargos!$F$44,Encargos!$D$44)</f>
        <v>1.1122000000000001</v>
      </c>
      <c r="K1142" s="364"/>
      <c r="L1142" s="365" t="e">
        <f t="shared" si="108"/>
        <v>#N/A</v>
      </c>
      <c r="M1142" s="365" t="e">
        <f t="shared" si="109"/>
        <v>#N/A</v>
      </c>
      <c r="N1142" s="376" t="e">
        <f t="shared" si="110"/>
        <v>#N/A</v>
      </c>
      <c r="O1142" s="205" t="e">
        <f>IF(Comparativo!$E$6="Tabela Não Desonerada",VLOOKUP($C1142,'Orçamento Base'!$D$12:$S$1673,13,FALSE),VLOOKUP($C1142,#REF!,13,FALSE))</f>
        <v>#N/A</v>
      </c>
      <c r="P1142" s="205" t="e">
        <f t="shared" si="111"/>
        <v>#N/A</v>
      </c>
      <c r="Q1142" s="205" t="e">
        <f>IF(Comparativo!$E$6="Tabela Não Desonerada",VLOOKUP($C1142,'Orçamento Base'!$D$12:$S$1673,14,FALSE),VLOOKUP($C1142,#REF!,14,FALSE))</f>
        <v>#N/A</v>
      </c>
      <c r="R1142" s="205" t="e">
        <f t="shared" si="112"/>
        <v>#N/A</v>
      </c>
      <c r="S1142" s="205" t="e">
        <f>IF(Comparativo!$E$6="Tabela Não Desonerada",VLOOKUP($C1142,'Orçamento Base'!$D$12:$S$1673,15,FALSE),VLOOKUP($C1142,#REF!,15,FALSE))</f>
        <v>#N/A</v>
      </c>
      <c r="T1142" s="205" t="e">
        <f t="shared" si="113"/>
        <v>#N/A</v>
      </c>
    </row>
    <row r="1143" spans="1:20" ht="15">
      <c r="A1143" s="203">
        <v>1</v>
      </c>
      <c r="B1143" s="203" t="e">
        <f>'Orçamento-TCE'!B1143</f>
        <v>#N/A</v>
      </c>
      <c r="C1143" s="229">
        <f>'Orçamento-TCE'!C1143</f>
        <v>0</v>
      </c>
      <c r="D1143" s="199" t="e">
        <f>'Orçamento-TCE'!G1143</f>
        <v>#N/A</v>
      </c>
      <c r="E1143" s="204">
        <f>'Orçamento-TCE'!H1143</f>
        <v>0</v>
      </c>
      <c r="F1143" s="230" t="e">
        <f>'Orçamento-TCE'!I1143</f>
        <v>#N/A</v>
      </c>
      <c r="G1143" s="227" t="e">
        <f>IF(Comparativo!$E$6="Tabela Não Desonerada",VLOOKUP($C1143,'Orçamento Base'!$D$12:$S$1673,12,FALSE),VLOOKUP($C1143,#REF!,12,FALSE))</f>
        <v>#N/A</v>
      </c>
      <c r="H1143" s="228">
        <f>IFERROR(IF(Comparativo!$E$6="Tabela Não Desonerada",VLOOKUP($C1143,'Orçamento Base'!$D$12:$S$1673,16,FALSE),VLOOKUP($C1143,#REF!,16,FALSE)),0)</f>
        <v>0</v>
      </c>
      <c r="I1143" s="575" t="e">
        <f>IF(Comparativo!$E$6="Tabela Não Desonerada",VLOOKUP($C1143,'Orçamento Base'!$D$12:$S$1673,11,FALSE),VLOOKUP($C1143,#REF!,11,FALSE))</f>
        <v>#N/A</v>
      </c>
      <c r="J1143" s="363">
        <f>IF(Comparativo!$E$6="Tabela Não Desonerada",Encargos!$F$44,Encargos!$D$44)</f>
        <v>1.1122000000000001</v>
      </c>
      <c r="K1143" s="364"/>
      <c r="L1143" s="365" t="e">
        <f t="shared" si="108"/>
        <v>#N/A</v>
      </c>
      <c r="M1143" s="365" t="e">
        <f t="shared" si="109"/>
        <v>#N/A</v>
      </c>
      <c r="N1143" s="376" t="e">
        <f t="shared" si="110"/>
        <v>#N/A</v>
      </c>
      <c r="O1143" s="205" t="e">
        <f>IF(Comparativo!$E$6="Tabela Não Desonerada",VLOOKUP($C1143,'Orçamento Base'!$D$12:$S$1673,13,FALSE),VLOOKUP($C1143,#REF!,13,FALSE))</f>
        <v>#N/A</v>
      </c>
      <c r="P1143" s="205" t="e">
        <f t="shared" si="111"/>
        <v>#N/A</v>
      </c>
      <c r="Q1143" s="205" t="e">
        <f>IF(Comparativo!$E$6="Tabela Não Desonerada",VLOOKUP($C1143,'Orçamento Base'!$D$12:$S$1673,14,FALSE),VLOOKUP($C1143,#REF!,14,FALSE))</f>
        <v>#N/A</v>
      </c>
      <c r="R1143" s="205" t="e">
        <f t="shared" si="112"/>
        <v>#N/A</v>
      </c>
      <c r="S1143" s="205" t="e">
        <f>IF(Comparativo!$E$6="Tabela Não Desonerada",VLOOKUP($C1143,'Orçamento Base'!$D$12:$S$1673,15,FALSE),VLOOKUP($C1143,#REF!,15,FALSE))</f>
        <v>#N/A</v>
      </c>
      <c r="T1143" s="205" t="e">
        <f t="shared" si="113"/>
        <v>#N/A</v>
      </c>
    </row>
    <row r="1144" spans="1:20" ht="15">
      <c r="A1144" s="203">
        <v>1</v>
      </c>
      <c r="B1144" s="203" t="e">
        <f>'Orçamento-TCE'!B1144</f>
        <v>#N/A</v>
      </c>
      <c r="C1144" s="229">
        <f>'Orçamento-TCE'!C1144</f>
        <v>0</v>
      </c>
      <c r="D1144" s="199" t="e">
        <f>'Orçamento-TCE'!G1144</f>
        <v>#N/A</v>
      </c>
      <c r="E1144" s="204">
        <f>'Orçamento-TCE'!H1144</f>
        <v>0</v>
      </c>
      <c r="F1144" s="230" t="e">
        <f>'Orçamento-TCE'!I1144</f>
        <v>#N/A</v>
      </c>
      <c r="G1144" s="227" t="e">
        <f>IF(Comparativo!$E$6="Tabela Não Desonerada",VLOOKUP($C1144,'Orçamento Base'!$D$12:$S$1673,12,FALSE),VLOOKUP($C1144,#REF!,12,FALSE))</f>
        <v>#N/A</v>
      </c>
      <c r="H1144" s="228">
        <f>IFERROR(IF(Comparativo!$E$6="Tabela Não Desonerada",VLOOKUP($C1144,'Orçamento Base'!$D$12:$S$1673,16,FALSE),VLOOKUP($C1144,#REF!,16,FALSE)),0)</f>
        <v>0</v>
      </c>
      <c r="I1144" s="575" t="e">
        <f>IF(Comparativo!$E$6="Tabela Não Desonerada",VLOOKUP($C1144,'Orçamento Base'!$D$12:$S$1673,11,FALSE),VLOOKUP($C1144,#REF!,11,FALSE))</f>
        <v>#N/A</v>
      </c>
      <c r="J1144" s="363">
        <f>IF(Comparativo!$E$6="Tabela Não Desonerada",Encargos!$F$44,Encargos!$D$44)</f>
        <v>1.1122000000000001</v>
      </c>
      <c r="K1144" s="364"/>
      <c r="L1144" s="365" t="e">
        <f t="shared" si="108"/>
        <v>#N/A</v>
      </c>
      <c r="M1144" s="365" t="e">
        <f t="shared" si="109"/>
        <v>#N/A</v>
      </c>
      <c r="N1144" s="376" t="e">
        <f t="shared" si="110"/>
        <v>#N/A</v>
      </c>
      <c r="O1144" s="205" t="e">
        <f>IF(Comparativo!$E$6="Tabela Não Desonerada",VLOOKUP($C1144,'Orçamento Base'!$D$12:$S$1673,13,FALSE),VLOOKUP($C1144,#REF!,13,FALSE))</f>
        <v>#N/A</v>
      </c>
      <c r="P1144" s="205" t="e">
        <f t="shared" si="111"/>
        <v>#N/A</v>
      </c>
      <c r="Q1144" s="205" t="e">
        <f>IF(Comparativo!$E$6="Tabela Não Desonerada",VLOOKUP($C1144,'Orçamento Base'!$D$12:$S$1673,14,FALSE),VLOOKUP($C1144,#REF!,14,FALSE))</f>
        <v>#N/A</v>
      </c>
      <c r="R1144" s="205" t="e">
        <f t="shared" si="112"/>
        <v>#N/A</v>
      </c>
      <c r="S1144" s="205" t="e">
        <f>IF(Comparativo!$E$6="Tabela Não Desonerada",VLOOKUP($C1144,'Orçamento Base'!$D$12:$S$1673,15,FALSE),VLOOKUP($C1144,#REF!,15,FALSE))</f>
        <v>#N/A</v>
      </c>
      <c r="T1144" s="205" t="e">
        <f t="shared" si="113"/>
        <v>#N/A</v>
      </c>
    </row>
    <row r="1145" spans="1:20" ht="15">
      <c r="A1145" s="203">
        <v>1</v>
      </c>
      <c r="B1145" s="203" t="e">
        <f>'Orçamento-TCE'!B1145</f>
        <v>#N/A</v>
      </c>
      <c r="C1145" s="229">
        <f>'Orçamento-TCE'!C1145</f>
        <v>0</v>
      </c>
      <c r="D1145" s="199" t="e">
        <f>'Orçamento-TCE'!G1145</f>
        <v>#N/A</v>
      </c>
      <c r="E1145" s="204">
        <f>'Orçamento-TCE'!H1145</f>
        <v>0</v>
      </c>
      <c r="F1145" s="230" t="e">
        <f>'Orçamento-TCE'!I1145</f>
        <v>#N/A</v>
      </c>
      <c r="G1145" s="227" t="e">
        <f>IF(Comparativo!$E$6="Tabela Não Desonerada",VLOOKUP($C1145,'Orçamento Base'!$D$12:$S$1673,12,FALSE),VLOOKUP($C1145,#REF!,12,FALSE))</f>
        <v>#N/A</v>
      </c>
      <c r="H1145" s="228">
        <f>IFERROR(IF(Comparativo!$E$6="Tabela Não Desonerada",VLOOKUP($C1145,'Orçamento Base'!$D$12:$S$1673,16,FALSE),VLOOKUP($C1145,#REF!,16,FALSE)),0)</f>
        <v>0</v>
      </c>
      <c r="I1145" s="575" t="e">
        <f>IF(Comparativo!$E$6="Tabela Não Desonerada",VLOOKUP($C1145,'Orçamento Base'!$D$12:$S$1673,11,FALSE),VLOOKUP($C1145,#REF!,11,FALSE))</f>
        <v>#N/A</v>
      </c>
      <c r="J1145" s="363">
        <f>IF(Comparativo!$E$6="Tabela Não Desonerada",Encargos!$F$44,Encargos!$D$44)</f>
        <v>1.1122000000000001</v>
      </c>
      <c r="K1145" s="364"/>
      <c r="L1145" s="365" t="e">
        <f t="shared" si="108"/>
        <v>#N/A</v>
      </c>
      <c r="M1145" s="365" t="e">
        <f t="shared" si="109"/>
        <v>#N/A</v>
      </c>
      <c r="N1145" s="376" t="e">
        <f t="shared" si="110"/>
        <v>#N/A</v>
      </c>
      <c r="O1145" s="205" t="e">
        <f>IF(Comparativo!$E$6="Tabela Não Desonerada",VLOOKUP($C1145,'Orçamento Base'!$D$12:$S$1673,13,FALSE),VLOOKUP($C1145,#REF!,13,FALSE))</f>
        <v>#N/A</v>
      </c>
      <c r="P1145" s="205" t="e">
        <f t="shared" si="111"/>
        <v>#N/A</v>
      </c>
      <c r="Q1145" s="205" t="e">
        <f>IF(Comparativo!$E$6="Tabela Não Desonerada",VLOOKUP($C1145,'Orçamento Base'!$D$12:$S$1673,14,FALSE),VLOOKUP($C1145,#REF!,14,FALSE))</f>
        <v>#N/A</v>
      </c>
      <c r="R1145" s="205" t="e">
        <f t="shared" si="112"/>
        <v>#N/A</v>
      </c>
      <c r="S1145" s="205" t="e">
        <f>IF(Comparativo!$E$6="Tabela Não Desonerada",VLOOKUP($C1145,'Orçamento Base'!$D$12:$S$1673,15,FALSE),VLOOKUP($C1145,#REF!,15,FALSE))</f>
        <v>#N/A</v>
      </c>
      <c r="T1145" s="205" t="e">
        <f t="shared" si="113"/>
        <v>#N/A</v>
      </c>
    </row>
    <row r="1146" spans="1:20" ht="15">
      <c r="A1146" s="203">
        <v>1</v>
      </c>
      <c r="B1146" s="203" t="e">
        <f>'Orçamento-TCE'!B1146</f>
        <v>#N/A</v>
      </c>
      <c r="C1146" s="229">
        <f>'Orçamento-TCE'!C1146</f>
        <v>0</v>
      </c>
      <c r="D1146" s="199" t="e">
        <f>'Orçamento-TCE'!G1146</f>
        <v>#N/A</v>
      </c>
      <c r="E1146" s="204">
        <f>'Orçamento-TCE'!H1146</f>
        <v>0</v>
      </c>
      <c r="F1146" s="230" t="e">
        <f>'Orçamento-TCE'!I1146</f>
        <v>#N/A</v>
      </c>
      <c r="G1146" s="227" t="e">
        <f>IF(Comparativo!$E$6="Tabela Não Desonerada",VLOOKUP($C1146,'Orçamento Base'!$D$12:$S$1673,12,FALSE),VLOOKUP($C1146,#REF!,12,FALSE))</f>
        <v>#N/A</v>
      </c>
      <c r="H1146" s="228">
        <f>IFERROR(IF(Comparativo!$E$6="Tabela Não Desonerada",VLOOKUP($C1146,'Orçamento Base'!$D$12:$S$1673,16,FALSE),VLOOKUP($C1146,#REF!,16,FALSE)),0)</f>
        <v>0</v>
      </c>
      <c r="I1146" s="575" t="e">
        <f>IF(Comparativo!$E$6="Tabela Não Desonerada",VLOOKUP($C1146,'Orçamento Base'!$D$12:$S$1673,11,FALSE),VLOOKUP($C1146,#REF!,11,FALSE))</f>
        <v>#N/A</v>
      </c>
      <c r="J1146" s="363">
        <f>IF(Comparativo!$E$6="Tabela Não Desonerada",Encargos!$F$44,Encargos!$D$44)</f>
        <v>1.1122000000000001</v>
      </c>
      <c r="K1146" s="364"/>
      <c r="L1146" s="365" t="e">
        <f t="shared" si="108"/>
        <v>#N/A</v>
      </c>
      <c r="M1146" s="365" t="e">
        <f t="shared" si="109"/>
        <v>#N/A</v>
      </c>
      <c r="N1146" s="376" t="e">
        <f t="shared" si="110"/>
        <v>#N/A</v>
      </c>
      <c r="O1146" s="205" t="e">
        <f>IF(Comparativo!$E$6="Tabela Não Desonerada",VLOOKUP($C1146,'Orçamento Base'!$D$12:$S$1673,13,FALSE),VLOOKUP($C1146,#REF!,13,FALSE))</f>
        <v>#N/A</v>
      </c>
      <c r="P1146" s="205" t="e">
        <f t="shared" si="111"/>
        <v>#N/A</v>
      </c>
      <c r="Q1146" s="205" t="e">
        <f>IF(Comparativo!$E$6="Tabela Não Desonerada",VLOOKUP($C1146,'Orçamento Base'!$D$12:$S$1673,14,FALSE),VLOOKUP($C1146,#REF!,14,FALSE))</f>
        <v>#N/A</v>
      </c>
      <c r="R1146" s="205" t="e">
        <f t="shared" si="112"/>
        <v>#N/A</v>
      </c>
      <c r="S1146" s="205" t="e">
        <f>IF(Comparativo!$E$6="Tabela Não Desonerada",VLOOKUP($C1146,'Orçamento Base'!$D$12:$S$1673,15,FALSE),VLOOKUP($C1146,#REF!,15,FALSE))</f>
        <v>#N/A</v>
      </c>
      <c r="T1146" s="205" t="e">
        <f t="shared" si="113"/>
        <v>#N/A</v>
      </c>
    </row>
    <row r="1147" spans="1:20" ht="15">
      <c r="A1147" s="203">
        <v>1</v>
      </c>
      <c r="B1147" s="203" t="e">
        <f>'Orçamento-TCE'!B1147</f>
        <v>#N/A</v>
      </c>
      <c r="C1147" s="229">
        <f>'Orçamento-TCE'!C1147</f>
        <v>0</v>
      </c>
      <c r="D1147" s="199" t="e">
        <f>'Orçamento-TCE'!G1147</f>
        <v>#N/A</v>
      </c>
      <c r="E1147" s="204">
        <f>'Orçamento-TCE'!H1147</f>
        <v>0</v>
      </c>
      <c r="F1147" s="230" t="e">
        <f>'Orçamento-TCE'!I1147</f>
        <v>#N/A</v>
      </c>
      <c r="G1147" s="227" t="e">
        <f>IF(Comparativo!$E$6="Tabela Não Desonerada",VLOOKUP($C1147,'Orçamento Base'!$D$12:$S$1673,12,FALSE),VLOOKUP($C1147,#REF!,12,FALSE))</f>
        <v>#N/A</v>
      </c>
      <c r="H1147" s="228">
        <f>IFERROR(IF(Comparativo!$E$6="Tabela Não Desonerada",VLOOKUP($C1147,'Orçamento Base'!$D$12:$S$1673,16,FALSE),VLOOKUP($C1147,#REF!,16,FALSE)),0)</f>
        <v>0</v>
      </c>
      <c r="I1147" s="575" t="e">
        <f>IF(Comparativo!$E$6="Tabela Não Desonerada",VLOOKUP($C1147,'Orçamento Base'!$D$12:$S$1673,11,FALSE),VLOOKUP($C1147,#REF!,11,FALSE))</f>
        <v>#N/A</v>
      </c>
      <c r="J1147" s="363">
        <f>IF(Comparativo!$E$6="Tabela Não Desonerada",Encargos!$F$44,Encargos!$D$44)</f>
        <v>1.1122000000000001</v>
      </c>
      <c r="K1147" s="364"/>
      <c r="L1147" s="365" t="e">
        <f t="shared" si="108"/>
        <v>#N/A</v>
      </c>
      <c r="M1147" s="365" t="e">
        <f t="shared" si="109"/>
        <v>#N/A</v>
      </c>
      <c r="N1147" s="376" t="e">
        <f t="shared" si="110"/>
        <v>#N/A</v>
      </c>
      <c r="O1147" s="205" t="e">
        <f>IF(Comparativo!$E$6="Tabela Não Desonerada",VLOOKUP($C1147,'Orçamento Base'!$D$12:$S$1673,13,FALSE),VLOOKUP($C1147,#REF!,13,FALSE))</f>
        <v>#N/A</v>
      </c>
      <c r="P1147" s="205" t="e">
        <f t="shared" si="111"/>
        <v>#N/A</v>
      </c>
      <c r="Q1147" s="205" t="e">
        <f>IF(Comparativo!$E$6="Tabela Não Desonerada",VLOOKUP($C1147,'Orçamento Base'!$D$12:$S$1673,14,FALSE),VLOOKUP($C1147,#REF!,14,FALSE))</f>
        <v>#N/A</v>
      </c>
      <c r="R1147" s="205" t="e">
        <f t="shared" si="112"/>
        <v>#N/A</v>
      </c>
      <c r="S1147" s="205" t="e">
        <f>IF(Comparativo!$E$6="Tabela Não Desonerada",VLOOKUP($C1147,'Orçamento Base'!$D$12:$S$1673,15,FALSE),VLOOKUP($C1147,#REF!,15,FALSE))</f>
        <v>#N/A</v>
      </c>
      <c r="T1147" s="205" t="e">
        <f t="shared" si="113"/>
        <v>#N/A</v>
      </c>
    </row>
    <row r="1148" spans="1:20" ht="15">
      <c r="A1148" s="203">
        <v>1</v>
      </c>
      <c r="B1148" s="203" t="e">
        <f>'Orçamento-TCE'!B1148</f>
        <v>#N/A</v>
      </c>
      <c r="C1148" s="229">
        <f>'Orçamento-TCE'!C1148</f>
        <v>0</v>
      </c>
      <c r="D1148" s="199" t="e">
        <f>'Orçamento-TCE'!G1148</f>
        <v>#N/A</v>
      </c>
      <c r="E1148" s="204">
        <f>'Orçamento-TCE'!H1148</f>
        <v>0</v>
      </c>
      <c r="F1148" s="230" t="e">
        <f>'Orçamento-TCE'!I1148</f>
        <v>#N/A</v>
      </c>
      <c r="G1148" s="227" t="e">
        <f>IF(Comparativo!$E$6="Tabela Não Desonerada",VLOOKUP($C1148,'Orçamento Base'!$D$12:$S$1673,12,FALSE),VLOOKUP($C1148,#REF!,12,FALSE))</f>
        <v>#N/A</v>
      </c>
      <c r="H1148" s="228">
        <f>IFERROR(IF(Comparativo!$E$6="Tabela Não Desonerada",VLOOKUP($C1148,'Orçamento Base'!$D$12:$S$1673,16,FALSE),VLOOKUP($C1148,#REF!,16,FALSE)),0)</f>
        <v>0</v>
      </c>
      <c r="I1148" s="575" t="e">
        <f>IF(Comparativo!$E$6="Tabela Não Desonerada",VLOOKUP($C1148,'Orçamento Base'!$D$12:$S$1673,11,FALSE),VLOOKUP($C1148,#REF!,11,FALSE))</f>
        <v>#N/A</v>
      </c>
      <c r="J1148" s="363">
        <f>IF(Comparativo!$E$6="Tabela Não Desonerada",Encargos!$F$44,Encargos!$D$44)</f>
        <v>1.1122000000000001</v>
      </c>
      <c r="K1148" s="364"/>
      <c r="L1148" s="365" t="e">
        <f t="shared" si="108"/>
        <v>#N/A</v>
      </c>
      <c r="M1148" s="365" t="e">
        <f t="shared" si="109"/>
        <v>#N/A</v>
      </c>
      <c r="N1148" s="376" t="e">
        <f t="shared" si="110"/>
        <v>#N/A</v>
      </c>
      <c r="O1148" s="205" t="e">
        <f>IF(Comparativo!$E$6="Tabela Não Desonerada",VLOOKUP($C1148,'Orçamento Base'!$D$12:$S$1673,13,FALSE),VLOOKUP($C1148,#REF!,13,FALSE))</f>
        <v>#N/A</v>
      </c>
      <c r="P1148" s="205" t="e">
        <f t="shared" si="111"/>
        <v>#N/A</v>
      </c>
      <c r="Q1148" s="205" t="e">
        <f>IF(Comparativo!$E$6="Tabela Não Desonerada",VLOOKUP($C1148,'Orçamento Base'!$D$12:$S$1673,14,FALSE),VLOOKUP($C1148,#REF!,14,FALSE))</f>
        <v>#N/A</v>
      </c>
      <c r="R1148" s="205" t="e">
        <f t="shared" si="112"/>
        <v>#N/A</v>
      </c>
      <c r="S1148" s="205" t="e">
        <f>IF(Comparativo!$E$6="Tabela Não Desonerada",VLOOKUP($C1148,'Orçamento Base'!$D$12:$S$1673,15,FALSE),VLOOKUP($C1148,#REF!,15,FALSE))</f>
        <v>#N/A</v>
      </c>
      <c r="T1148" s="205" t="e">
        <f t="shared" si="113"/>
        <v>#N/A</v>
      </c>
    </row>
    <row r="1149" spans="1:20" ht="15">
      <c r="A1149" s="203">
        <v>1</v>
      </c>
      <c r="B1149" s="203" t="e">
        <f>'Orçamento-TCE'!B1149</f>
        <v>#N/A</v>
      </c>
      <c r="C1149" s="229">
        <f>'Orçamento-TCE'!C1149</f>
        <v>0</v>
      </c>
      <c r="D1149" s="199" t="e">
        <f>'Orçamento-TCE'!G1149</f>
        <v>#N/A</v>
      </c>
      <c r="E1149" s="204">
        <f>'Orçamento-TCE'!H1149</f>
        <v>0</v>
      </c>
      <c r="F1149" s="230" t="e">
        <f>'Orçamento-TCE'!I1149</f>
        <v>#N/A</v>
      </c>
      <c r="G1149" s="227" t="e">
        <f>IF(Comparativo!$E$6="Tabela Não Desonerada",VLOOKUP($C1149,'Orçamento Base'!$D$12:$S$1673,12,FALSE),VLOOKUP($C1149,#REF!,12,FALSE))</f>
        <v>#N/A</v>
      </c>
      <c r="H1149" s="228">
        <f>IFERROR(IF(Comparativo!$E$6="Tabela Não Desonerada",VLOOKUP($C1149,'Orçamento Base'!$D$12:$S$1673,16,FALSE),VLOOKUP($C1149,#REF!,16,FALSE)),0)</f>
        <v>0</v>
      </c>
      <c r="I1149" s="575" t="e">
        <f>IF(Comparativo!$E$6="Tabela Não Desonerada",VLOOKUP($C1149,'Orçamento Base'!$D$12:$S$1673,11,FALSE),VLOOKUP($C1149,#REF!,11,FALSE))</f>
        <v>#N/A</v>
      </c>
      <c r="J1149" s="363">
        <f>IF(Comparativo!$E$6="Tabela Não Desonerada",Encargos!$F$44,Encargos!$D$44)</f>
        <v>1.1122000000000001</v>
      </c>
      <c r="K1149" s="364"/>
      <c r="L1149" s="365" t="e">
        <f t="shared" si="108"/>
        <v>#N/A</v>
      </c>
      <c r="M1149" s="365" t="e">
        <f t="shared" si="109"/>
        <v>#N/A</v>
      </c>
      <c r="N1149" s="376" t="e">
        <f t="shared" si="110"/>
        <v>#N/A</v>
      </c>
      <c r="O1149" s="205" t="e">
        <f>IF(Comparativo!$E$6="Tabela Não Desonerada",VLOOKUP($C1149,'Orçamento Base'!$D$12:$S$1673,13,FALSE),VLOOKUP($C1149,#REF!,13,FALSE))</f>
        <v>#N/A</v>
      </c>
      <c r="P1149" s="205" t="e">
        <f t="shared" si="111"/>
        <v>#N/A</v>
      </c>
      <c r="Q1149" s="205" t="e">
        <f>IF(Comparativo!$E$6="Tabela Não Desonerada",VLOOKUP($C1149,'Orçamento Base'!$D$12:$S$1673,14,FALSE),VLOOKUP($C1149,#REF!,14,FALSE))</f>
        <v>#N/A</v>
      </c>
      <c r="R1149" s="205" t="e">
        <f t="shared" si="112"/>
        <v>#N/A</v>
      </c>
      <c r="S1149" s="205" t="e">
        <f>IF(Comparativo!$E$6="Tabela Não Desonerada",VLOOKUP($C1149,'Orçamento Base'!$D$12:$S$1673,15,FALSE),VLOOKUP($C1149,#REF!,15,FALSE))</f>
        <v>#N/A</v>
      </c>
      <c r="T1149" s="205" t="e">
        <f t="shared" si="113"/>
        <v>#N/A</v>
      </c>
    </row>
    <row r="1150" spans="1:20" ht="15">
      <c r="A1150" s="203">
        <v>1</v>
      </c>
      <c r="B1150" s="203" t="e">
        <f>'Orçamento-TCE'!B1150</f>
        <v>#N/A</v>
      </c>
      <c r="C1150" s="229">
        <f>'Orçamento-TCE'!C1150</f>
        <v>0</v>
      </c>
      <c r="D1150" s="199" t="e">
        <f>'Orçamento-TCE'!G1150</f>
        <v>#N/A</v>
      </c>
      <c r="E1150" s="204">
        <f>'Orçamento-TCE'!H1150</f>
        <v>0</v>
      </c>
      <c r="F1150" s="230" t="e">
        <f>'Orçamento-TCE'!I1150</f>
        <v>#N/A</v>
      </c>
      <c r="G1150" s="227" t="e">
        <f>IF(Comparativo!$E$6="Tabela Não Desonerada",VLOOKUP($C1150,'Orçamento Base'!$D$12:$S$1673,12,FALSE),VLOOKUP($C1150,#REF!,12,FALSE))</f>
        <v>#N/A</v>
      </c>
      <c r="H1150" s="228">
        <f>IFERROR(IF(Comparativo!$E$6="Tabela Não Desonerada",VLOOKUP($C1150,'Orçamento Base'!$D$12:$S$1673,16,FALSE),VLOOKUP($C1150,#REF!,16,FALSE)),0)</f>
        <v>0</v>
      </c>
      <c r="I1150" s="575" t="e">
        <f>IF(Comparativo!$E$6="Tabela Não Desonerada",VLOOKUP($C1150,'Orçamento Base'!$D$12:$S$1673,11,FALSE),VLOOKUP($C1150,#REF!,11,FALSE))</f>
        <v>#N/A</v>
      </c>
      <c r="J1150" s="363">
        <f>IF(Comparativo!$E$6="Tabela Não Desonerada",Encargos!$F$44,Encargos!$D$44)</f>
        <v>1.1122000000000001</v>
      </c>
      <c r="K1150" s="364"/>
      <c r="L1150" s="365" t="e">
        <f t="shared" si="108"/>
        <v>#N/A</v>
      </c>
      <c r="M1150" s="365" t="e">
        <f t="shared" si="109"/>
        <v>#N/A</v>
      </c>
      <c r="N1150" s="376" t="e">
        <f t="shared" si="110"/>
        <v>#N/A</v>
      </c>
      <c r="O1150" s="205" t="e">
        <f>IF(Comparativo!$E$6="Tabela Não Desonerada",VLOOKUP($C1150,'Orçamento Base'!$D$12:$S$1673,13,FALSE),VLOOKUP($C1150,#REF!,13,FALSE))</f>
        <v>#N/A</v>
      </c>
      <c r="P1150" s="205" t="e">
        <f t="shared" si="111"/>
        <v>#N/A</v>
      </c>
      <c r="Q1150" s="205" t="e">
        <f>IF(Comparativo!$E$6="Tabela Não Desonerada",VLOOKUP($C1150,'Orçamento Base'!$D$12:$S$1673,14,FALSE),VLOOKUP($C1150,#REF!,14,FALSE))</f>
        <v>#N/A</v>
      </c>
      <c r="R1150" s="205" t="e">
        <f t="shared" si="112"/>
        <v>#N/A</v>
      </c>
      <c r="S1150" s="205" t="e">
        <f>IF(Comparativo!$E$6="Tabela Não Desonerada",VLOOKUP($C1150,'Orçamento Base'!$D$12:$S$1673,15,FALSE),VLOOKUP($C1150,#REF!,15,FALSE))</f>
        <v>#N/A</v>
      </c>
      <c r="T1150" s="205" t="e">
        <f t="shared" si="113"/>
        <v>#N/A</v>
      </c>
    </row>
    <row r="1151" spans="1:20" ht="15">
      <c r="A1151" s="203">
        <v>1</v>
      </c>
      <c r="B1151" s="203" t="e">
        <f>'Orçamento-TCE'!B1151</f>
        <v>#N/A</v>
      </c>
      <c r="C1151" s="229">
        <f>'Orçamento-TCE'!C1151</f>
        <v>0</v>
      </c>
      <c r="D1151" s="199" t="e">
        <f>'Orçamento-TCE'!G1151</f>
        <v>#N/A</v>
      </c>
      <c r="E1151" s="204">
        <f>'Orçamento-TCE'!H1151</f>
        <v>0</v>
      </c>
      <c r="F1151" s="230" t="e">
        <f>'Orçamento-TCE'!I1151</f>
        <v>#N/A</v>
      </c>
      <c r="G1151" s="227" t="e">
        <f>IF(Comparativo!$E$6="Tabela Não Desonerada",VLOOKUP($C1151,'Orçamento Base'!$D$12:$S$1673,12,FALSE),VLOOKUP($C1151,#REF!,12,FALSE))</f>
        <v>#N/A</v>
      </c>
      <c r="H1151" s="228">
        <f>IFERROR(IF(Comparativo!$E$6="Tabela Não Desonerada",VLOOKUP($C1151,'Orçamento Base'!$D$12:$S$1673,16,FALSE),VLOOKUP($C1151,#REF!,16,FALSE)),0)</f>
        <v>0</v>
      </c>
      <c r="I1151" s="575" t="e">
        <f>IF(Comparativo!$E$6="Tabela Não Desonerada",VLOOKUP($C1151,'Orçamento Base'!$D$12:$S$1673,11,FALSE),VLOOKUP($C1151,#REF!,11,FALSE))</f>
        <v>#N/A</v>
      </c>
      <c r="J1151" s="363">
        <f>IF(Comparativo!$E$6="Tabela Não Desonerada",Encargos!$F$44,Encargos!$D$44)</f>
        <v>1.1122000000000001</v>
      </c>
      <c r="K1151" s="364"/>
      <c r="L1151" s="365" t="e">
        <f t="shared" si="108"/>
        <v>#N/A</v>
      </c>
      <c r="M1151" s="365" t="e">
        <f t="shared" si="109"/>
        <v>#N/A</v>
      </c>
      <c r="N1151" s="376" t="e">
        <f t="shared" si="110"/>
        <v>#N/A</v>
      </c>
      <c r="O1151" s="205" t="e">
        <f>IF(Comparativo!$E$6="Tabela Não Desonerada",VLOOKUP($C1151,'Orçamento Base'!$D$12:$S$1673,13,FALSE),VLOOKUP($C1151,#REF!,13,FALSE))</f>
        <v>#N/A</v>
      </c>
      <c r="P1151" s="205" t="e">
        <f t="shared" si="111"/>
        <v>#N/A</v>
      </c>
      <c r="Q1151" s="205" t="e">
        <f>IF(Comparativo!$E$6="Tabela Não Desonerada",VLOOKUP($C1151,'Orçamento Base'!$D$12:$S$1673,14,FALSE),VLOOKUP($C1151,#REF!,14,FALSE))</f>
        <v>#N/A</v>
      </c>
      <c r="R1151" s="205" t="e">
        <f t="shared" si="112"/>
        <v>#N/A</v>
      </c>
      <c r="S1151" s="205" t="e">
        <f>IF(Comparativo!$E$6="Tabela Não Desonerada",VLOOKUP($C1151,'Orçamento Base'!$D$12:$S$1673,15,FALSE),VLOOKUP($C1151,#REF!,15,FALSE))</f>
        <v>#N/A</v>
      </c>
      <c r="T1151" s="205" t="e">
        <f t="shared" si="113"/>
        <v>#N/A</v>
      </c>
    </row>
    <row r="1152" spans="1:20" ht="15">
      <c r="A1152" s="203">
        <v>1</v>
      </c>
      <c r="B1152" s="203" t="e">
        <f>'Orçamento-TCE'!B1152</f>
        <v>#N/A</v>
      </c>
      <c r="C1152" s="229">
        <f>'Orçamento-TCE'!C1152</f>
        <v>0</v>
      </c>
      <c r="D1152" s="199" t="e">
        <f>'Orçamento-TCE'!G1152</f>
        <v>#N/A</v>
      </c>
      <c r="E1152" s="204">
        <f>'Orçamento-TCE'!H1152</f>
        <v>0</v>
      </c>
      <c r="F1152" s="230" t="e">
        <f>'Orçamento-TCE'!I1152</f>
        <v>#N/A</v>
      </c>
      <c r="G1152" s="227" t="e">
        <f>IF(Comparativo!$E$6="Tabela Não Desonerada",VLOOKUP($C1152,'Orçamento Base'!$D$12:$S$1673,12,FALSE),VLOOKUP($C1152,#REF!,12,FALSE))</f>
        <v>#N/A</v>
      </c>
      <c r="H1152" s="228">
        <f>IFERROR(IF(Comparativo!$E$6="Tabela Não Desonerada",VLOOKUP($C1152,'Orçamento Base'!$D$12:$S$1673,16,FALSE),VLOOKUP($C1152,#REF!,16,FALSE)),0)</f>
        <v>0</v>
      </c>
      <c r="I1152" s="575" t="e">
        <f>IF(Comparativo!$E$6="Tabela Não Desonerada",VLOOKUP($C1152,'Orçamento Base'!$D$12:$S$1673,11,FALSE),VLOOKUP($C1152,#REF!,11,FALSE))</f>
        <v>#N/A</v>
      </c>
      <c r="J1152" s="363">
        <f>IF(Comparativo!$E$6="Tabela Não Desonerada",Encargos!$F$44,Encargos!$D$44)</f>
        <v>1.1122000000000001</v>
      </c>
      <c r="K1152" s="364"/>
      <c r="L1152" s="365" t="e">
        <f t="shared" si="108"/>
        <v>#N/A</v>
      </c>
      <c r="M1152" s="365" t="e">
        <f t="shared" si="109"/>
        <v>#N/A</v>
      </c>
      <c r="N1152" s="376" t="e">
        <f t="shared" si="110"/>
        <v>#N/A</v>
      </c>
      <c r="O1152" s="205" t="e">
        <f>IF(Comparativo!$E$6="Tabela Não Desonerada",VLOOKUP($C1152,'Orçamento Base'!$D$12:$S$1673,13,FALSE),VLOOKUP($C1152,#REF!,13,FALSE))</f>
        <v>#N/A</v>
      </c>
      <c r="P1152" s="205" t="e">
        <f t="shared" si="111"/>
        <v>#N/A</v>
      </c>
      <c r="Q1152" s="205" t="e">
        <f>IF(Comparativo!$E$6="Tabela Não Desonerada",VLOOKUP($C1152,'Orçamento Base'!$D$12:$S$1673,14,FALSE),VLOOKUP($C1152,#REF!,14,FALSE))</f>
        <v>#N/A</v>
      </c>
      <c r="R1152" s="205" t="e">
        <f t="shared" si="112"/>
        <v>#N/A</v>
      </c>
      <c r="S1152" s="205" t="e">
        <f>IF(Comparativo!$E$6="Tabela Não Desonerada",VLOOKUP($C1152,'Orçamento Base'!$D$12:$S$1673,15,FALSE),VLOOKUP($C1152,#REF!,15,FALSE))</f>
        <v>#N/A</v>
      </c>
      <c r="T1152" s="205" t="e">
        <f t="shared" si="113"/>
        <v>#N/A</v>
      </c>
    </row>
    <row r="1153" spans="1:20" ht="15">
      <c r="A1153" s="203">
        <v>1</v>
      </c>
      <c r="B1153" s="203" t="e">
        <f>'Orçamento-TCE'!B1153</f>
        <v>#N/A</v>
      </c>
      <c r="C1153" s="229">
        <f>'Orçamento-TCE'!C1153</f>
        <v>0</v>
      </c>
      <c r="D1153" s="199" t="e">
        <f>'Orçamento-TCE'!G1153</f>
        <v>#N/A</v>
      </c>
      <c r="E1153" s="204">
        <f>'Orçamento-TCE'!H1153</f>
        <v>0</v>
      </c>
      <c r="F1153" s="230" t="e">
        <f>'Orçamento-TCE'!I1153</f>
        <v>#N/A</v>
      </c>
      <c r="G1153" s="227" t="e">
        <f>IF(Comparativo!$E$6="Tabela Não Desonerada",VLOOKUP($C1153,'Orçamento Base'!$D$12:$S$1673,12,FALSE),VLOOKUP($C1153,#REF!,12,FALSE))</f>
        <v>#N/A</v>
      </c>
      <c r="H1153" s="228">
        <f>IFERROR(IF(Comparativo!$E$6="Tabela Não Desonerada",VLOOKUP($C1153,'Orçamento Base'!$D$12:$S$1673,16,FALSE),VLOOKUP($C1153,#REF!,16,FALSE)),0)</f>
        <v>0</v>
      </c>
      <c r="I1153" s="575" t="e">
        <f>IF(Comparativo!$E$6="Tabela Não Desonerada",VLOOKUP($C1153,'Orçamento Base'!$D$12:$S$1673,11,FALSE),VLOOKUP($C1153,#REF!,11,FALSE))</f>
        <v>#N/A</v>
      </c>
      <c r="J1153" s="363">
        <f>IF(Comparativo!$E$6="Tabela Não Desonerada",Encargos!$F$44,Encargos!$D$44)</f>
        <v>1.1122000000000001</v>
      </c>
      <c r="K1153" s="364"/>
      <c r="L1153" s="365" t="e">
        <f t="shared" si="108"/>
        <v>#N/A</v>
      </c>
      <c r="M1153" s="365" t="e">
        <f t="shared" si="109"/>
        <v>#N/A</v>
      </c>
      <c r="N1153" s="376" t="e">
        <f t="shared" si="110"/>
        <v>#N/A</v>
      </c>
      <c r="O1153" s="205" t="e">
        <f>IF(Comparativo!$E$6="Tabela Não Desonerada",VLOOKUP($C1153,'Orçamento Base'!$D$12:$S$1673,13,FALSE),VLOOKUP($C1153,#REF!,13,FALSE))</f>
        <v>#N/A</v>
      </c>
      <c r="P1153" s="205" t="e">
        <f t="shared" si="111"/>
        <v>#N/A</v>
      </c>
      <c r="Q1153" s="205" t="e">
        <f>IF(Comparativo!$E$6="Tabela Não Desonerada",VLOOKUP($C1153,'Orçamento Base'!$D$12:$S$1673,14,FALSE),VLOOKUP($C1153,#REF!,14,FALSE))</f>
        <v>#N/A</v>
      </c>
      <c r="R1153" s="205" t="e">
        <f t="shared" si="112"/>
        <v>#N/A</v>
      </c>
      <c r="S1153" s="205" t="e">
        <f>IF(Comparativo!$E$6="Tabela Não Desonerada",VLOOKUP($C1153,'Orçamento Base'!$D$12:$S$1673,15,FALSE),VLOOKUP($C1153,#REF!,15,FALSE))</f>
        <v>#N/A</v>
      </c>
      <c r="T1153" s="205" t="e">
        <f t="shared" si="113"/>
        <v>#N/A</v>
      </c>
    </row>
    <row r="1154" spans="1:20" ht="15">
      <c r="A1154" s="203">
        <v>1</v>
      </c>
      <c r="B1154" s="203" t="e">
        <f>'Orçamento-TCE'!B1154</f>
        <v>#N/A</v>
      </c>
      <c r="C1154" s="229">
        <f>'Orçamento-TCE'!C1154</f>
        <v>0</v>
      </c>
      <c r="D1154" s="199" t="e">
        <f>'Orçamento-TCE'!G1154</f>
        <v>#N/A</v>
      </c>
      <c r="E1154" s="204">
        <f>'Orçamento-TCE'!H1154</f>
        <v>0</v>
      </c>
      <c r="F1154" s="230" t="e">
        <f>'Orçamento-TCE'!I1154</f>
        <v>#N/A</v>
      </c>
      <c r="G1154" s="227" t="e">
        <f>IF(Comparativo!$E$6="Tabela Não Desonerada",VLOOKUP($C1154,'Orçamento Base'!$D$12:$S$1673,12,FALSE),VLOOKUP($C1154,#REF!,12,FALSE))</f>
        <v>#N/A</v>
      </c>
      <c r="H1154" s="228">
        <f>IFERROR(IF(Comparativo!$E$6="Tabela Não Desonerada",VLOOKUP($C1154,'Orçamento Base'!$D$12:$S$1673,16,FALSE),VLOOKUP($C1154,#REF!,16,FALSE)),0)</f>
        <v>0</v>
      </c>
      <c r="I1154" s="575" t="e">
        <f>IF(Comparativo!$E$6="Tabela Não Desonerada",VLOOKUP($C1154,'Orçamento Base'!$D$12:$S$1673,11,FALSE),VLOOKUP($C1154,#REF!,11,FALSE))</f>
        <v>#N/A</v>
      </c>
      <c r="J1154" s="363">
        <f>IF(Comparativo!$E$6="Tabela Não Desonerada",Encargos!$F$44,Encargos!$D$44)</f>
        <v>1.1122000000000001</v>
      </c>
      <c r="K1154" s="364"/>
      <c r="L1154" s="365" t="e">
        <f t="shared" si="108"/>
        <v>#N/A</v>
      </c>
      <c r="M1154" s="365" t="e">
        <f t="shared" si="109"/>
        <v>#N/A</v>
      </c>
      <c r="N1154" s="376" t="e">
        <f t="shared" si="110"/>
        <v>#N/A</v>
      </c>
      <c r="O1154" s="205" t="e">
        <f>IF(Comparativo!$E$6="Tabela Não Desonerada",VLOOKUP($C1154,'Orçamento Base'!$D$12:$S$1673,13,FALSE),VLOOKUP($C1154,#REF!,13,FALSE))</f>
        <v>#N/A</v>
      </c>
      <c r="P1154" s="205" t="e">
        <f t="shared" si="111"/>
        <v>#N/A</v>
      </c>
      <c r="Q1154" s="205" t="e">
        <f>IF(Comparativo!$E$6="Tabela Não Desonerada",VLOOKUP($C1154,'Orçamento Base'!$D$12:$S$1673,14,FALSE),VLOOKUP($C1154,#REF!,14,FALSE))</f>
        <v>#N/A</v>
      </c>
      <c r="R1154" s="205" t="e">
        <f t="shared" si="112"/>
        <v>#N/A</v>
      </c>
      <c r="S1154" s="205" t="e">
        <f>IF(Comparativo!$E$6="Tabela Não Desonerada",VLOOKUP($C1154,'Orçamento Base'!$D$12:$S$1673,15,FALSE),VLOOKUP($C1154,#REF!,15,FALSE))</f>
        <v>#N/A</v>
      </c>
      <c r="T1154" s="205" t="e">
        <f t="shared" si="113"/>
        <v>#N/A</v>
      </c>
    </row>
    <row r="1155" spans="1:20" ht="15">
      <c r="A1155" s="203">
        <v>1</v>
      </c>
      <c r="B1155" s="203" t="e">
        <f>'Orçamento-TCE'!B1155</f>
        <v>#N/A</v>
      </c>
      <c r="C1155" s="229">
        <f>'Orçamento-TCE'!C1155</f>
        <v>0</v>
      </c>
      <c r="D1155" s="199" t="e">
        <f>'Orçamento-TCE'!G1155</f>
        <v>#N/A</v>
      </c>
      <c r="E1155" s="204">
        <f>'Orçamento-TCE'!H1155</f>
        <v>0</v>
      </c>
      <c r="F1155" s="230" t="e">
        <f>'Orçamento-TCE'!I1155</f>
        <v>#N/A</v>
      </c>
      <c r="G1155" s="227" t="e">
        <f>IF(Comparativo!$E$6="Tabela Não Desonerada",VLOOKUP($C1155,'Orçamento Base'!$D$12:$S$1673,12,FALSE),VLOOKUP($C1155,#REF!,12,FALSE))</f>
        <v>#N/A</v>
      </c>
      <c r="H1155" s="228">
        <f>IFERROR(IF(Comparativo!$E$6="Tabela Não Desonerada",VLOOKUP($C1155,'Orçamento Base'!$D$12:$S$1673,16,FALSE),VLOOKUP($C1155,#REF!,16,FALSE)),0)</f>
        <v>0</v>
      </c>
      <c r="I1155" s="575" t="e">
        <f>IF(Comparativo!$E$6="Tabela Não Desonerada",VLOOKUP($C1155,'Orçamento Base'!$D$12:$S$1673,11,FALSE),VLOOKUP($C1155,#REF!,11,FALSE))</f>
        <v>#N/A</v>
      </c>
      <c r="J1155" s="363">
        <f>IF(Comparativo!$E$6="Tabela Não Desonerada",Encargos!$F$44,Encargos!$D$44)</f>
        <v>1.1122000000000001</v>
      </c>
      <c r="K1155" s="364"/>
      <c r="L1155" s="365" t="e">
        <f t="shared" si="108"/>
        <v>#N/A</v>
      </c>
      <c r="M1155" s="365" t="e">
        <f t="shared" si="109"/>
        <v>#N/A</v>
      </c>
      <c r="N1155" s="376" t="e">
        <f t="shared" si="110"/>
        <v>#N/A</v>
      </c>
      <c r="O1155" s="205" t="e">
        <f>IF(Comparativo!$E$6="Tabela Não Desonerada",VLOOKUP($C1155,'Orçamento Base'!$D$12:$S$1673,13,FALSE),VLOOKUP($C1155,#REF!,13,FALSE))</f>
        <v>#N/A</v>
      </c>
      <c r="P1155" s="205" t="e">
        <f t="shared" si="111"/>
        <v>#N/A</v>
      </c>
      <c r="Q1155" s="205" t="e">
        <f>IF(Comparativo!$E$6="Tabela Não Desonerada",VLOOKUP($C1155,'Orçamento Base'!$D$12:$S$1673,14,FALSE),VLOOKUP($C1155,#REF!,14,FALSE))</f>
        <v>#N/A</v>
      </c>
      <c r="R1155" s="205" t="e">
        <f t="shared" si="112"/>
        <v>#N/A</v>
      </c>
      <c r="S1155" s="205" t="e">
        <f>IF(Comparativo!$E$6="Tabela Não Desonerada",VLOOKUP($C1155,'Orçamento Base'!$D$12:$S$1673,15,FALSE),VLOOKUP($C1155,#REF!,15,FALSE))</f>
        <v>#N/A</v>
      </c>
      <c r="T1155" s="205" t="e">
        <f t="shared" si="113"/>
        <v>#N/A</v>
      </c>
    </row>
    <row r="1156" spans="1:20" ht="15">
      <c r="A1156" s="203">
        <v>1</v>
      </c>
      <c r="B1156" s="203" t="e">
        <f>'Orçamento-TCE'!B1156</f>
        <v>#N/A</v>
      </c>
      <c r="C1156" s="229">
        <f>'Orçamento-TCE'!C1156</f>
        <v>0</v>
      </c>
      <c r="D1156" s="199" t="e">
        <f>'Orçamento-TCE'!G1156</f>
        <v>#N/A</v>
      </c>
      <c r="E1156" s="204">
        <f>'Orçamento-TCE'!H1156</f>
        <v>0</v>
      </c>
      <c r="F1156" s="230" t="e">
        <f>'Orçamento-TCE'!I1156</f>
        <v>#N/A</v>
      </c>
      <c r="G1156" s="227" t="e">
        <f>IF(Comparativo!$E$6="Tabela Não Desonerada",VLOOKUP($C1156,'Orçamento Base'!$D$12:$S$1673,12,FALSE),VLOOKUP($C1156,#REF!,12,FALSE))</f>
        <v>#N/A</v>
      </c>
      <c r="H1156" s="228">
        <f>IFERROR(IF(Comparativo!$E$6="Tabela Não Desonerada",VLOOKUP($C1156,'Orçamento Base'!$D$12:$S$1673,16,FALSE),VLOOKUP($C1156,#REF!,16,FALSE)),0)</f>
        <v>0</v>
      </c>
      <c r="I1156" s="575" t="e">
        <f>IF(Comparativo!$E$6="Tabela Não Desonerada",VLOOKUP($C1156,'Orçamento Base'!$D$12:$S$1673,11,FALSE),VLOOKUP($C1156,#REF!,11,FALSE))</f>
        <v>#N/A</v>
      </c>
      <c r="J1156" s="363">
        <f>IF(Comparativo!$E$6="Tabela Não Desonerada",Encargos!$F$44,Encargos!$D$44)</f>
        <v>1.1122000000000001</v>
      </c>
      <c r="K1156" s="364"/>
      <c r="L1156" s="365" t="e">
        <f t="shared" si="108"/>
        <v>#N/A</v>
      </c>
      <c r="M1156" s="365" t="e">
        <f t="shared" si="109"/>
        <v>#N/A</v>
      </c>
      <c r="N1156" s="376" t="e">
        <f t="shared" si="110"/>
        <v>#N/A</v>
      </c>
      <c r="O1156" s="205" t="e">
        <f>IF(Comparativo!$E$6="Tabela Não Desonerada",VLOOKUP($C1156,'Orçamento Base'!$D$12:$S$1673,13,FALSE),VLOOKUP($C1156,#REF!,13,FALSE))</f>
        <v>#N/A</v>
      </c>
      <c r="P1156" s="205" t="e">
        <f t="shared" si="111"/>
        <v>#N/A</v>
      </c>
      <c r="Q1156" s="205" t="e">
        <f>IF(Comparativo!$E$6="Tabela Não Desonerada",VLOOKUP($C1156,'Orçamento Base'!$D$12:$S$1673,14,FALSE),VLOOKUP($C1156,#REF!,14,FALSE))</f>
        <v>#N/A</v>
      </c>
      <c r="R1156" s="205" t="e">
        <f t="shared" si="112"/>
        <v>#N/A</v>
      </c>
      <c r="S1156" s="205" t="e">
        <f>IF(Comparativo!$E$6="Tabela Não Desonerada",VLOOKUP($C1156,'Orçamento Base'!$D$12:$S$1673,15,FALSE),VLOOKUP($C1156,#REF!,15,FALSE))</f>
        <v>#N/A</v>
      </c>
      <c r="T1156" s="205" t="e">
        <f t="shared" si="113"/>
        <v>#N/A</v>
      </c>
    </row>
    <row r="1157" spans="1:20" ht="15">
      <c r="A1157" s="203">
        <v>1</v>
      </c>
      <c r="B1157" s="203" t="e">
        <f>'Orçamento-TCE'!B1157</f>
        <v>#N/A</v>
      </c>
      <c r="C1157" s="229">
        <f>'Orçamento-TCE'!C1157</f>
        <v>0</v>
      </c>
      <c r="D1157" s="199" t="e">
        <f>'Orçamento-TCE'!G1157</f>
        <v>#N/A</v>
      </c>
      <c r="E1157" s="204">
        <f>'Orçamento-TCE'!H1157</f>
        <v>0</v>
      </c>
      <c r="F1157" s="230" t="e">
        <f>'Orçamento-TCE'!I1157</f>
        <v>#N/A</v>
      </c>
      <c r="G1157" s="227" t="e">
        <f>IF(Comparativo!$E$6="Tabela Não Desonerada",VLOOKUP($C1157,'Orçamento Base'!$D$12:$S$1673,12,FALSE),VLOOKUP($C1157,#REF!,12,FALSE))</f>
        <v>#N/A</v>
      </c>
      <c r="H1157" s="228">
        <f>IFERROR(IF(Comparativo!$E$6="Tabela Não Desonerada",VLOOKUP($C1157,'Orçamento Base'!$D$12:$S$1673,16,FALSE),VLOOKUP($C1157,#REF!,16,FALSE)),0)</f>
        <v>0</v>
      </c>
      <c r="I1157" s="575" t="e">
        <f>IF(Comparativo!$E$6="Tabela Não Desonerada",VLOOKUP($C1157,'Orçamento Base'!$D$12:$S$1673,11,FALSE),VLOOKUP($C1157,#REF!,11,FALSE))</f>
        <v>#N/A</v>
      </c>
      <c r="J1157" s="363">
        <f>IF(Comparativo!$E$6="Tabela Não Desonerada",Encargos!$F$44,Encargos!$D$44)</f>
        <v>1.1122000000000001</v>
      </c>
      <c r="K1157" s="364"/>
      <c r="L1157" s="365" t="e">
        <f t="shared" si="108"/>
        <v>#N/A</v>
      </c>
      <c r="M1157" s="365" t="e">
        <f t="shared" si="109"/>
        <v>#N/A</v>
      </c>
      <c r="N1157" s="376" t="e">
        <f t="shared" si="110"/>
        <v>#N/A</v>
      </c>
      <c r="O1157" s="205" t="e">
        <f>IF(Comparativo!$E$6="Tabela Não Desonerada",VLOOKUP($C1157,'Orçamento Base'!$D$12:$S$1673,13,FALSE),VLOOKUP($C1157,#REF!,13,FALSE))</f>
        <v>#N/A</v>
      </c>
      <c r="P1157" s="205" t="e">
        <f t="shared" si="111"/>
        <v>#N/A</v>
      </c>
      <c r="Q1157" s="205" t="e">
        <f>IF(Comparativo!$E$6="Tabela Não Desonerada",VLOOKUP($C1157,'Orçamento Base'!$D$12:$S$1673,14,FALSE),VLOOKUP($C1157,#REF!,14,FALSE))</f>
        <v>#N/A</v>
      </c>
      <c r="R1157" s="205" t="e">
        <f t="shared" si="112"/>
        <v>#N/A</v>
      </c>
      <c r="S1157" s="205" t="e">
        <f>IF(Comparativo!$E$6="Tabela Não Desonerada",VLOOKUP($C1157,'Orçamento Base'!$D$12:$S$1673,15,FALSE),VLOOKUP($C1157,#REF!,15,FALSE))</f>
        <v>#N/A</v>
      </c>
      <c r="T1157" s="205" t="e">
        <f t="shared" si="113"/>
        <v>#N/A</v>
      </c>
    </row>
    <row r="1158" spans="1:20" ht="15">
      <c r="A1158" s="203">
        <v>1</v>
      </c>
      <c r="B1158" s="203" t="e">
        <f>'Orçamento-TCE'!B1158</f>
        <v>#N/A</v>
      </c>
      <c r="C1158" s="229">
        <f>'Orçamento-TCE'!C1158</f>
        <v>0</v>
      </c>
      <c r="D1158" s="199" t="e">
        <f>'Orçamento-TCE'!G1158</f>
        <v>#N/A</v>
      </c>
      <c r="E1158" s="204">
        <f>'Orçamento-TCE'!H1158</f>
        <v>0</v>
      </c>
      <c r="F1158" s="230" t="e">
        <f>'Orçamento-TCE'!I1158</f>
        <v>#N/A</v>
      </c>
      <c r="G1158" s="227" t="e">
        <f>IF(Comparativo!$E$6="Tabela Não Desonerada",VLOOKUP($C1158,'Orçamento Base'!$D$12:$S$1673,12,FALSE),VLOOKUP($C1158,#REF!,12,FALSE))</f>
        <v>#N/A</v>
      </c>
      <c r="H1158" s="228">
        <f>IFERROR(IF(Comparativo!$E$6="Tabela Não Desonerada",VLOOKUP($C1158,'Orçamento Base'!$D$12:$S$1673,16,FALSE),VLOOKUP($C1158,#REF!,16,FALSE)),0)</f>
        <v>0</v>
      </c>
      <c r="I1158" s="575" t="e">
        <f>IF(Comparativo!$E$6="Tabela Não Desonerada",VLOOKUP($C1158,'Orçamento Base'!$D$12:$S$1673,11,FALSE),VLOOKUP($C1158,#REF!,11,FALSE))</f>
        <v>#N/A</v>
      </c>
      <c r="J1158" s="363">
        <f>IF(Comparativo!$E$6="Tabela Não Desonerada",Encargos!$F$44,Encargos!$D$44)</f>
        <v>1.1122000000000001</v>
      </c>
      <c r="K1158" s="364"/>
      <c r="L1158" s="365" t="e">
        <f t="shared" si="108"/>
        <v>#N/A</v>
      </c>
      <c r="M1158" s="365" t="e">
        <f t="shared" si="109"/>
        <v>#N/A</v>
      </c>
      <c r="N1158" s="376" t="e">
        <f t="shared" si="110"/>
        <v>#N/A</v>
      </c>
      <c r="O1158" s="205" t="e">
        <f>IF(Comparativo!$E$6="Tabela Não Desonerada",VLOOKUP($C1158,'Orçamento Base'!$D$12:$S$1673,13,FALSE),VLOOKUP($C1158,#REF!,13,FALSE))</f>
        <v>#N/A</v>
      </c>
      <c r="P1158" s="205" t="e">
        <f t="shared" si="111"/>
        <v>#N/A</v>
      </c>
      <c r="Q1158" s="205" t="e">
        <f>IF(Comparativo!$E$6="Tabela Não Desonerada",VLOOKUP($C1158,'Orçamento Base'!$D$12:$S$1673,14,FALSE),VLOOKUP($C1158,#REF!,14,FALSE))</f>
        <v>#N/A</v>
      </c>
      <c r="R1158" s="205" t="e">
        <f t="shared" si="112"/>
        <v>#N/A</v>
      </c>
      <c r="S1158" s="205" t="e">
        <f>IF(Comparativo!$E$6="Tabela Não Desonerada",VLOOKUP($C1158,'Orçamento Base'!$D$12:$S$1673,15,FALSE),VLOOKUP($C1158,#REF!,15,FALSE))</f>
        <v>#N/A</v>
      </c>
      <c r="T1158" s="205" t="e">
        <f t="shared" si="113"/>
        <v>#N/A</v>
      </c>
    </row>
    <row r="1159" spans="1:20" ht="15">
      <c r="A1159" s="203">
        <v>1</v>
      </c>
      <c r="B1159" s="203" t="e">
        <f>'Orçamento-TCE'!B1159</f>
        <v>#N/A</v>
      </c>
      <c r="C1159" s="229">
        <f>'Orçamento-TCE'!C1159</f>
        <v>0</v>
      </c>
      <c r="D1159" s="199" t="e">
        <f>'Orçamento-TCE'!G1159</f>
        <v>#N/A</v>
      </c>
      <c r="E1159" s="204">
        <f>'Orçamento-TCE'!H1159</f>
        <v>0</v>
      </c>
      <c r="F1159" s="230" t="e">
        <f>'Orçamento-TCE'!I1159</f>
        <v>#N/A</v>
      </c>
      <c r="G1159" s="227" t="e">
        <f>IF(Comparativo!$E$6="Tabela Não Desonerada",VLOOKUP($C1159,'Orçamento Base'!$D$12:$S$1673,12,FALSE),VLOOKUP($C1159,#REF!,12,FALSE))</f>
        <v>#N/A</v>
      </c>
      <c r="H1159" s="228">
        <f>IFERROR(IF(Comparativo!$E$6="Tabela Não Desonerada",VLOOKUP($C1159,'Orçamento Base'!$D$12:$S$1673,16,FALSE),VLOOKUP($C1159,#REF!,16,FALSE)),0)</f>
        <v>0</v>
      </c>
      <c r="I1159" s="575" t="e">
        <f>IF(Comparativo!$E$6="Tabela Não Desonerada",VLOOKUP($C1159,'Orçamento Base'!$D$12:$S$1673,11,FALSE),VLOOKUP($C1159,#REF!,11,FALSE))</f>
        <v>#N/A</v>
      </c>
      <c r="J1159" s="363">
        <f>IF(Comparativo!$E$6="Tabela Não Desonerada",Encargos!$F$44,Encargos!$D$44)</f>
        <v>1.1122000000000001</v>
      </c>
      <c r="K1159" s="364"/>
      <c r="L1159" s="365" t="e">
        <f t="shared" si="108"/>
        <v>#N/A</v>
      </c>
      <c r="M1159" s="365" t="e">
        <f t="shared" si="109"/>
        <v>#N/A</v>
      </c>
      <c r="N1159" s="376" t="e">
        <f t="shared" si="110"/>
        <v>#N/A</v>
      </c>
      <c r="O1159" s="205" t="e">
        <f>IF(Comparativo!$E$6="Tabela Não Desonerada",VLOOKUP($C1159,'Orçamento Base'!$D$12:$S$1673,13,FALSE),VLOOKUP($C1159,#REF!,13,FALSE))</f>
        <v>#N/A</v>
      </c>
      <c r="P1159" s="205" t="e">
        <f t="shared" si="111"/>
        <v>#N/A</v>
      </c>
      <c r="Q1159" s="205" t="e">
        <f>IF(Comparativo!$E$6="Tabela Não Desonerada",VLOOKUP($C1159,'Orçamento Base'!$D$12:$S$1673,14,FALSE),VLOOKUP($C1159,#REF!,14,FALSE))</f>
        <v>#N/A</v>
      </c>
      <c r="R1159" s="205" t="e">
        <f t="shared" si="112"/>
        <v>#N/A</v>
      </c>
      <c r="S1159" s="205" t="e">
        <f>IF(Comparativo!$E$6="Tabela Não Desonerada",VLOOKUP($C1159,'Orçamento Base'!$D$12:$S$1673,15,FALSE),VLOOKUP($C1159,#REF!,15,FALSE))</f>
        <v>#N/A</v>
      </c>
      <c r="T1159" s="205" t="e">
        <f t="shared" si="113"/>
        <v>#N/A</v>
      </c>
    </row>
    <row r="1160" spans="1:20" ht="15">
      <c r="A1160" s="203">
        <v>1</v>
      </c>
      <c r="B1160" s="203" t="e">
        <f>'Orçamento-TCE'!B1160</f>
        <v>#N/A</v>
      </c>
      <c r="C1160" s="229">
        <f>'Orçamento-TCE'!C1160</f>
        <v>0</v>
      </c>
      <c r="D1160" s="199" t="e">
        <f>'Orçamento-TCE'!G1160</f>
        <v>#N/A</v>
      </c>
      <c r="E1160" s="204">
        <f>'Orçamento-TCE'!H1160</f>
        <v>0</v>
      </c>
      <c r="F1160" s="230" t="e">
        <f>'Orçamento-TCE'!I1160</f>
        <v>#N/A</v>
      </c>
      <c r="G1160" s="227" t="e">
        <f>IF(Comparativo!$E$6="Tabela Não Desonerada",VLOOKUP($C1160,'Orçamento Base'!$D$12:$S$1673,12,FALSE),VLOOKUP($C1160,#REF!,12,FALSE))</f>
        <v>#N/A</v>
      </c>
      <c r="H1160" s="228">
        <f>IFERROR(IF(Comparativo!$E$6="Tabela Não Desonerada",VLOOKUP($C1160,'Orçamento Base'!$D$12:$S$1673,16,FALSE),VLOOKUP($C1160,#REF!,16,FALSE)),0)</f>
        <v>0</v>
      </c>
      <c r="I1160" s="575" t="e">
        <f>IF(Comparativo!$E$6="Tabela Não Desonerada",VLOOKUP($C1160,'Orçamento Base'!$D$12:$S$1673,11,FALSE),VLOOKUP($C1160,#REF!,11,FALSE))</f>
        <v>#N/A</v>
      </c>
      <c r="J1160" s="363">
        <f>IF(Comparativo!$E$6="Tabela Não Desonerada",Encargos!$F$44,Encargos!$D$44)</f>
        <v>1.1122000000000001</v>
      </c>
      <c r="K1160" s="364"/>
      <c r="L1160" s="365" t="e">
        <f t="shared" si="108"/>
        <v>#N/A</v>
      </c>
      <c r="M1160" s="365" t="e">
        <f t="shared" si="109"/>
        <v>#N/A</v>
      </c>
      <c r="N1160" s="376" t="e">
        <f t="shared" si="110"/>
        <v>#N/A</v>
      </c>
      <c r="O1160" s="205" t="e">
        <f>IF(Comparativo!$E$6="Tabela Não Desonerada",VLOOKUP($C1160,'Orçamento Base'!$D$12:$S$1673,13,FALSE),VLOOKUP($C1160,#REF!,13,FALSE))</f>
        <v>#N/A</v>
      </c>
      <c r="P1160" s="205" t="e">
        <f t="shared" si="111"/>
        <v>#N/A</v>
      </c>
      <c r="Q1160" s="205" t="e">
        <f>IF(Comparativo!$E$6="Tabela Não Desonerada",VLOOKUP($C1160,'Orçamento Base'!$D$12:$S$1673,14,FALSE),VLOOKUP($C1160,#REF!,14,FALSE))</f>
        <v>#N/A</v>
      </c>
      <c r="R1160" s="205" t="e">
        <f t="shared" si="112"/>
        <v>#N/A</v>
      </c>
      <c r="S1160" s="205" t="e">
        <f>IF(Comparativo!$E$6="Tabela Não Desonerada",VLOOKUP($C1160,'Orçamento Base'!$D$12:$S$1673,15,FALSE),VLOOKUP($C1160,#REF!,15,FALSE))</f>
        <v>#N/A</v>
      </c>
      <c r="T1160" s="205" t="e">
        <f t="shared" si="113"/>
        <v>#N/A</v>
      </c>
    </row>
    <row r="1161" spans="1:20" ht="15">
      <c r="A1161" s="203">
        <v>1</v>
      </c>
      <c r="B1161" s="203" t="e">
        <f>'Orçamento-TCE'!B1161</f>
        <v>#N/A</v>
      </c>
      <c r="C1161" s="229">
        <f>'Orçamento-TCE'!C1161</f>
        <v>0</v>
      </c>
      <c r="D1161" s="199" t="e">
        <f>'Orçamento-TCE'!G1161</f>
        <v>#N/A</v>
      </c>
      <c r="E1161" s="204">
        <f>'Orçamento-TCE'!H1161</f>
        <v>0</v>
      </c>
      <c r="F1161" s="230" t="e">
        <f>'Orçamento-TCE'!I1161</f>
        <v>#N/A</v>
      </c>
      <c r="G1161" s="227" t="e">
        <f>IF(Comparativo!$E$6="Tabela Não Desonerada",VLOOKUP($C1161,'Orçamento Base'!$D$12:$S$1673,12,FALSE),VLOOKUP($C1161,#REF!,12,FALSE))</f>
        <v>#N/A</v>
      </c>
      <c r="H1161" s="228">
        <f>IFERROR(IF(Comparativo!$E$6="Tabela Não Desonerada",VLOOKUP($C1161,'Orçamento Base'!$D$12:$S$1673,16,FALSE),VLOOKUP($C1161,#REF!,16,FALSE)),0)</f>
        <v>0</v>
      </c>
      <c r="I1161" s="575" t="e">
        <f>IF(Comparativo!$E$6="Tabela Não Desonerada",VLOOKUP($C1161,'Orçamento Base'!$D$12:$S$1673,11,FALSE),VLOOKUP($C1161,#REF!,11,FALSE))</f>
        <v>#N/A</v>
      </c>
      <c r="J1161" s="363">
        <f>IF(Comparativo!$E$6="Tabela Não Desonerada",Encargos!$F$44,Encargos!$D$44)</f>
        <v>1.1122000000000001</v>
      </c>
      <c r="K1161" s="364"/>
      <c r="L1161" s="365" t="e">
        <f t="shared" si="108"/>
        <v>#N/A</v>
      </c>
      <c r="M1161" s="365" t="e">
        <f t="shared" si="109"/>
        <v>#N/A</v>
      </c>
      <c r="N1161" s="376" t="e">
        <f t="shared" si="110"/>
        <v>#N/A</v>
      </c>
      <c r="O1161" s="205" t="e">
        <f>IF(Comparativo!$E$6="Tabela Não Desonerada",VLOOKUP($C1161,'Orçamento Base'!$D$12:$S$1673,13,FALSE),VLOOKUP($C1161,#REF!,13,FALSE))</f>
        <v>#N/A</v>
      </c>
      <c r="P1161" s="205" t="e">
        <f t="shared" si="111"/>
        <v>#N/A</v>
      </c>
      <c r="Q1161" s="205" t="e">
        <f>IF(Comparativo!$E$6="Tabela Não Desonerada",VLOOKUP($C1161,'Orçamento Base'!$D$12:$S$1673,14,FALSE),VLOOKUP($C1161,#REF!,14,FALSE))</f>
        <v>#N/A</v>
      </c>
      <c r="R1161" s="205" t="e">
        <f t="shared" si="112"/>
        <v>#N/A</v>
      </c>
      <c r="S1161" s="205" t="e">
        <f>IF(Comparativo!$E$6="Tabela Não Desonerada",VLOOKUP($C1161,'Orçamento Base'!$D$12:$S$1673,15,FALSE),VLOOKUP($C1161,#REF!,15,FALSE))</f>
        <v>#N/A</v>
      </c>
      <c r="T1161" s="205" t="e">
        <f t="shared" si="113"/>
        <v>#N/A</v>
      </c>
    </row>
    <row r="1162" spans="1:20" ht="15">
      <c r="A1162" s="203">
        <v>1</v>
      </c>
      <c r="B1162" s="203" t="e">
        <f>'Orçamento-TCE'!B1162</f>
        <v>#N/A</v>
      </c>
      <c r="C1162" s="229">
        <f>'Orçamento-TCE'!C1162</f>
        <v>0</v>
      </c>
      <c r="D1162" s="199" t="e">
        <f>'Orçamento-TCE'!G1162</f>
        <v>#N/A</v>
      </c>
      <c r="E1162" s="204">
        <f>'Orçamento-TCE'!H1162</f>
        <v>0</v>
      </c>
      <c r="F1162" s="230" t="e">
        <f>'Orçamento-TCE'!I1162</f>
        <v>#N/A</v>
      </c>
      <c r="G1162" s="227" t="e">
        <f>IF(Comparativo!$E$6="Tabela Não Desonerada",VLOOKUP($C1162,'Orçamento Base'!$D$12:$S$1673,12,FALSE),VLOOKUP($C1162,#REF!,12,FALSE))</f>
        <v>#N/A</v>
      </c>
      <c r="H1162" s="228">
        <f>IFERROR(IF(Comparativo!$E$6="Tabela Não Desonerada",VLOOKUP($C1162,'Orçamento Base'!$D$12:$S$1673,16,FALSE),VLOOKUP($C1162,#REF!,16,FALSE)),0)</f>
        <v>0</v>
      </c>
      <c r="I1162" s="575" t="e">
        <f>IF(Comparativo!$E$6="Tabela Não Desonerada",VLOOKUP($C1162,'Orçamento Base'!$D$12:$S$1673,11,FALSE),VLOOKUP($C1162,#REF!,11,FALSE))</f>
        <v>#N/A</v>
      </c>
      <c r="J1162" s="363">
        <f>IF(Comparativo!$E$6="Tabela Não Desonerada",Encargos!$F$44,Encargos!$D$44)</f>
        <v>1.1122000000000001</v>
      </c>
      <c r="K1162" s="364"/>
      <c r="L1162" s="365" t="e">
        <f t="shared" si="108"/>
        <v>#N/A</v>
      </c>
      <c r="M1162" s="365" t="e">
        <f t="shared" si="109"/>
        <v>#N/A</v>
      </c>
      <c r="N1162" s="376" t="e">
        <f t="shared" si="110"/>
        <v>#N/A</v>
      </c>
      <c r="O1162" s="205" t="e">
        <f>IF(Comparativo!$E$6="Tabela Não Desonerada",VLOOKUP($C1162,'Orçamento Base'!$D$12:$S$1673,13,FALSE),VLOOKUP($C1162,#REF!,13,FALSE))</f>
        <v>#N/A</v>
      </c>
      <c r="P1162" s="205" t="e">
        <f t="shared" si="111"/>
        <v>#N/A</v>
      </c>
      <c r="Q1162" s="205" t="e">
        <f>IF(Comparativo!$E$6="Tabela Não Desonerada",VLOOKUP($C1162,'Orçamento Base'!$D$12:$S$1673,14,FALSE),VLOOKUP($C1162,#REF!,14,FALSE))</f>
        <v>#N/A</v>
      </c>
      <c r="R1162" s="205" t="e">
        <f t="shared" si="112"/>
        <v>#N/A</v>
      </c>
      <c r="S1162" s="205" t="e">
        <f>IF(Comparativo!$E$6="Tabela Não Desonerada",VLOOKUP($C1162,'Orçamento Base'!$D$12:$S$1673,15,FALSE),VLOOKUP($C1162,#REF!,15,FALSE))</f>
        <v>#N/A</v>
      </c>
      <c r="T1162" s="205" t="e">
        <f t="shared" si="113"/>
        <v>#N/A</v>
      </c>
    </row>
    <row r="1163" spans="1:20" ht="15">
      <c r="A1163" s="203">
        <v>1</v>
      </c>
      <c r="B1163" s="203" t="e">
        <f>'Orçamento-TCE'!B1163</f>
        <v>#N/A</v>
      </c>
      <c r="C1163" s="229">
        <f>'Orçamento-TCE'!C1163</f>
        <v>0</v>
      </c>
      <c r="D1163" s="199" t="e">
        <f>'Orçamento-TCE'!G1163</f>
        <v>#N/A</v>
      </c>
      <c r="E1163" s="204">
        <f>'Orçamento-TCE'!H1163</f>
        <v>0</v>
      </c>
      <c r="F1163" s="230" t="e">
        <f>'Orçamento-TCE'!I1163</f>
        <v>#N/A</v>
      </c>
      <c r="G1163" s="227" t="e">
        <f>IF(Comparativo!$E$6="Tabela Não Desonerada",VLOOKUP($C1163,'Orçamento Base'!$D$12:$S$1673,12,FALSE),VLOOKUP($C1163,#REF!,12,FALSE))</f>
        <v>#N/A</v>
      </c>
      <c r="H1163" s="228">
        <f>IFERROR(IF(Comparativo!$E$6="Tabela Não Desonerada",VLOOKUP($C1163,'Orçamento Base'!$D$12:$S$1673,16,FALSE),VLOOKUP($C1163,#REF!,16,FALSE)),0)</f>
        <v>0</v>
      </c>
      <c r="I1163" s="575" t="e">
        <f>IF(Comparativo!$E$6="Tabela Não Desonerada",VLOOKUP($C1163,'Orçamento Base'!$D$12:$S$1673,11,FALSE),VLOOKUP($C1163,#REF!,11,FALSE))</f>
        <v>#N/A</v>
      </c>
      <c r="J1163" s="363">
        <f>IF(Comparativo!$E$6="Tabela Não Desonerada",Encargos!$F$44,Encargos!$D$44)</f>
        <v>1.1122000000000001</v>
      </c>
      <c r="K1163" s="364"/>
      <c r="L1163" s="365" t="e">
        <f t="shared" si="108"/>
        <v>#N/A</v>
      </c>
      <c r="M1163" s="365" t="e">
        <f t="shared" si="109"/>
        <v>#N/A</v>
      </c>
      <c r="N1163" s="376" t="e">
        <f t="shared" si="110"/>
        <v>#N/A</v>
      </c>
      <c r="O1163" s="205" t="e">
        <f>IF(Comparativo!$E$6="Tabela Não Desonerada",VLOOKUP($C1163,'Orçamento Base'!$D$12:$S$1673,13,FALSE),VLOOKUP($C1163,#REF!,13,FALSE))</f>
        <v>#N/A</v>
      </c>
      <c r="P1163" s="205" t="e">
        <f t="shared" si="111"/>
        <v>#N/A</v>
      </c>
      <c r="Q1163" s="205" t="e">
        <f>IF(Comparativo!$E$6="Tabela Não Desonerada",VLOOKUP($C1163,'Orçamento Base'!$D$12:$S$1673,14,FALSE),VLOOKUP($C1163,#REF!,14,FALSE))</f>
        <v>#N/A</v>
      </c>
      <c r="R1163" s="205" t="e">
        <f t="shared" si="112"/>
        <v>#N/A</v>
      </c>
      <c r="S1163" s="205" t="e">
        <f>IF(Comparativo!$E$6="Tabela Não Desonerada",VLOOKUP($C1163,'Orçamento Base'!$D$12:$S$1673,15,FALSE),VLOOKUP($C1163,#REF!,15,FALSE))</f>
        <v>#N/A</v>
      </c>
      <c r="T1163" s="205" t="e">
        <f t="shared" si="113"/>
        <v>#N/A</v>
      </c>
    </row>
    <row r="1164" spans="1:20" ht="15">
      <c r="A1164" s="203">
        <v>1</v>
      </c>
      <c r="B1164" s="203" t="e">
        <f>'Orçamento-TCE'!B1164</f>
        <v>#N/A</v>
      </c>
      <c r="C1164" s="229">
        <f>'Orçamento-TCE'!C1164</f>
        <v>0</v>
      </c>
      <c r="D1164" s="199" t="e">
        <f>'Orçamento-TCE'!G1164</f>
        <v>#N/A</v>
      </c>
      <c r="E1164" s="204">
        <f>'Orçamento-TCE'!H1164</f>
        <v>0</v>
      </c>
      <c r="F1164" s="230" t="e">
        <f>'Orçamento-TCE'!I1164</f>
        <v>#N/A</v>
      </c>
      <c r="G1164" s="227" t="e">
        <f>IF(Comparativo!$E$6="Tabela Não Desonerada",VLOOKUP($C1164,'Orçamento Base'!$D$12:$S$1673,12,FALSE),VLOOKUP($C1164,#REF!,12,FALSE))</f>
        <v>#N/A</v>
      </c>
      <c r="H1164" s="228">
        <f>IFERROR(IF(Comparativo!$E$6="Tabela Não Desonerada",VLOOKUP($C1164,'Orçamento Base'!$D$12:$S$1673,16,FALSE),VLOOKUP($C1164,#REF!,16,FALSE)),0)</f>
        <v>0</v>
      </c>
      <c r="I1164" s="575" t="e">
        <f>IF(Comparativo!$E$6="Tabela Não Desonerada",VLOOKUP($C1164,'Orçamento Base'!$D$12:$S$1673,11,FALSE),VLOOKUP($C1164,#REF!,11,FALSE))</f>
        <v>#N/A</v>
      </c>
      <c r="J1164" s="363">
        <f>IF(Comparativo!$E$6="Tabela Não Desonerada",Encargos!$F$44,Encargos!$D$44)</f>
        <v>1.1122000000000001</v>
      </c>
      <c r="K1164" s="364"/>
      <c r="L1164" s="365" t="e">
        <f t="shared" si="108"/>
        <v>#N/A</v>
      </c>
      <c r="M1164" s="365" t="e">
        <f t="shared" si="109"/>
        <v>#N/A</v>
      </c>
      <c r="N1164" s="376" t="e">
        <f t="shared" si="110"/>
        <v>#N/A</v>
      </c>
      <c r="O1164" s="205" t="e">
        <f>IF(Comparativo!$E$6="Tabela Não Desonerada",VLOOKUP($C1164,'Orçamento Base'!$D$12:$S$1673,13,FALSE),VLOOKUP($C1164,#REF!,13,FALSE))</f>
        <v>#N/A</v>
      </c>
      <c r="P1164" s="205" t="e">
        <f t="shared" si="111"/>
        <v>#N/A</v>
      </c>
      <c r="Q1164" s="205" t="e">
        <f>IF(Comparativo!$E$6="Tabela Não Desonerada",VLOOKUP($C1164,'Orçamento Base'!$D$12:$S$1673,14,FALSE),VLOOKUP($C1164,#REF!,14,FALSE))</f>
        <v>#N/A</v>
      </c>
      <c r="R1164" s="205" t="e">
        <f t="shared" si="112"/>
        <v>#N/A</v>
      </c>
      <c r="S1164" s="205" t="e">
        <f>IF(Comparativo!$E$6="Tabela Não Desonerada",VLOOKUP($C1164,'Orçamento Base'!$D$12:$S$1673,15,FALSE),VLOOKUP($C1164,#REF!,15,FALSE))</f>
        <v>#N/A</v>
      </c>
      <c r="T1164" s="205" t="e">
        <f t="shared" si="113"/>
        <v>#N/A</v>
      </c>
    </row>
    <row r="1165" spans="1:20" ht="15">
      <c r="A1165" s="203">
        <v>1</v>
      </c>
      <c r="B1165" s="203" t="e">
        <f>'Orçamento-TCE'!B1165</f>
        <v>#N/A</v>
      </c>
      <c r="C1165" s="229">
        <f>'Orçamento-TCE'!C1165</f>
        <v>0</v>
      </c>
      <c r="D1165" s="199" t="e">
        <f>'Orçamento-TCE'!G1165</f>
        <v>#N/A</v>
      </c>
      <c r="E1165" s="204">
        <f>'Orçamento-TCE'!H1165</f>
        <v>0</v>
      </c>
      <c r="F1165" s="230" t="e">
        <f>'Orçamento-TCE'!I1165</f>
        <v>#N/A</v>
      </c>
      <c r="G1165" s="227" t="e">
        <f>IF(Comparativo!$E$6="Tabela Não Desonerada",VLOOKUP($C1165,'Orçamento Base'!$D$12:$S$1673,12,FALSE),VLOOKUP($C1165,#REF!,12,FALSE))</f>
        <v>#N/A</v>
      </c>
      <c r="H1165" s="228">
        <f>IFERROR(IF(Comparativo!$E$6="Tabela Não Desonerada",VLOOKUP($C1165,'Orçamento Base'!$D$12:$S$1673,16,FALSE),VLOOKUP($C1165,#REF!,16,FALSE)),0)</f>
        <v>0</v>
      </c>
      <c r="I1165" s="575" t="e">
        <f>IF(Comparativo!$E$6="Tabela Não Desonerada",VLOOKUP($C1165,'Orçamento Base'!$D$12:$S$1673,11,FALSE),VLOOKUP($C1165,#REF!,11,FALSE))</f>
        <v>#N/A</v>
      </c>
      <c r="J1165" s="363">
        <f>IF(Comparativo!$E$6="Tabela Não Desonerada",Encargos!$F$44,Encargos!$D$44)</f>
        <v>1.1122000000000001</v>
      </c>
      <c r="K1165" s="364"/>
      <c r="L1165" s="365" t="e">
        <f t="shared" si="108"/>
        <v>#N/A</v>
      </c>
      <c r="M1165" s="365" t="e">
        <f t="shared" si="109"/>
        <v>#N/A</v>
      </c>
      <c r="N1165" s="376" t="e">
        <f t="shared" si="110"/>
        <v>#N/A</v>
      </c>
      <c r="O1165" s="205" t="e">
        <f>IF(Comparativo!$E$6="Tabela Não Desonerada",VLOOKUP($C1165,'Orçamento Base'!$D$12:$S$1673,13,FALSE),VLOOKUP($C1165,#REF!,13,FALSE))</f>
        <v>#N/A</v>
      </c>
      <c r="P1165" s="205" t="e">
        <f t="shared" si="111"/>
        <v>#N/A</v>
      </c>
      <c r="Q1165" s="205" t="e">
        <f>IF(Comparativo!$E$6="Tabela Não Desonerada",VLOOKUP($C1165,'Orçamento Base'!$D$12:$S$1673,14,FALSE),VLOOKUP($C1165,#REF!,14,FALSE))</f>
        <v>#N/A</v>
      </c>
      <c r="R1165" s="205" t="e">
        <f t="shared" si="112"/>
        <v>#N/A</v>
      </c>
      <c r="S1165" s="205" t="e">
        <f>IF(Comparativo!$E$6="Tabela Não Desonerada",VLOOKUP($C1165,'Orçamento Base'!$D$12:$S$1673,15,FALSE),VLOOKUP($C1165,#REF!,15,FALSE))</f>
        <v>#N/A</v>
      </c>
      <c r="T1165" s="205" t="e">
        <f t="shared" si="113"/>
        <v>#N/A</v>
      </c>
    </row>
    <row r="1166" spans="1:20" ht="15">
      <c r="A1166" s="203">
        <v>1</v>
      </c>
      <c r="B1166" s="203" t="e">
        <f>'Orçamento-TCE'!B1166</f>
        <v>#N/A</v>
      </c>
      <c r="C1166" s="229">
        <f>'Orçamento-TCE'!C1166</f>
        <v>0</v>
      </c>
      <c r="D1166" s="199" t="e">
        <f>'Orçamento-TCE'!G1166</f>
        <v>#N/A</v>
      </c>
      <c r="E1166" s="204">
        <f>'Orçamento-TCE'!H1166</f>
        <v>0</v>
      </c>
      <c r="F1166" s="230" t="e">
        <f>'Orçamento-TCE'!I1166</f>
        <v>#N/A</v>
      </c>
      <c r="G1166" s="227" t="e">
        <f>IF(Comparativo!$E$6="Tabela Não Desonerada",VLOOKUP($C1166,'Orçamento Base'!$D$12:$S$1673,12,FALSE),VLOOKUP($C1166,#REF!,12,FALSE))</f>
        <v>#N/A</v>
      </c>
      <c r="H1166" s="228">
        <f>IFERROR(IF(Comparativo!$E$6="Tabela Não Desonerada",VLOOKUP($C1166,'Orçamento Base'!$D$12:$S$1673,16,FALSE),VLOOKUP($C1166,#REF!,16,FALSE)),0)</f>
        <v>0</v>
      </c>
      <c r="I1166" s="575" t="e">
        <f>IF(Comparativo!$E$6="Tabela Não Desonerada",VLOOKUP($C1166,'Orçamento Base'!$D$12:$S$1673,11,FALSE),VLOOKUP($C1166,#REF!,11,FALSE))</f>
        <v>#N/A</v>
      </c>
      <c r="J1166" s="363">
        <f>IF(Comparativo!$E$6="Tabela Não Desonerada",Encargos!$F$44,Encargos!$D$44)</f>
        <v>1.1122000000000001</v>
      </c>
      <c r="K1166" s="364"/>
      <c r="L1166" s="365" t="e">
        <f t="shared" si="108"/>
        <v>#N/A</v>
      </c>
      <c r="M1166" s="365" t="e">
        <f t="shared" si="109"/>
        <v>#N/A</v>
      </c>
      <c r="N1166" s="376" t="e">
        <f t="shared" si="110"/>
        <v>#N/A</v>
      </c>
      <c r="O1166" s="205" t="e">
        <f>IF(Comparativo!$E$6="Tabela Não Desonerada",VLOOKUP($C1166,'Orçamento Base'!$D$12:$S$1673,13,FALSE),VLOOKUP($C1166,#REF!,13,FALSE))</f>
        <v>#N/A</v>
      </c>
      <c r="P1166" s="205" t="e">
        <f t="shared" si="111"/>
        <v>#N/A</v>
      </c>
      <c r="Q1166" s="205" t="e">
        <f>IF(Comparativo!$E$6="Tabela Não Desonerada",VLOOKUP($C1166,'Orçamento Base'!$D$12:$S$1673,14,FALSE),VLOOKUP($C1166,#REF!,14,FALSE))</f>
        <v>#N/A</v>
      </c>
      <c r="R1166" s="205" t="e">
        <f t="shared" si="112"/>
        <v>#N/A</v>
      </c>
      <c r="S1166" s="205" t="e">
        <f>IF(Comparativo!$E$6="Tabela Não Desonerada",VLOOKUP($C1166,'Orçamento Base'!$D$12:$S$1673,15,FALSE),VLOOKUP($C1166,#REF!,15,FALSE))</f>
        <v>#N/A</v>
      </c>
      <c r="T1166" s="205" t="e">
        <f t="shared" si="113"/>
        <v>#N/A</v>
      </c>
    </row>
    <row r="1167" spans="1:20" ht="15">
      <c r="A1167" s="203">
        <v>1</v>
      </c>
      <c r="B1167" s="203" t="e">
        <f>'Orçamento-TCE'!B1167</f>
        <v>#N/A</v>
      </c>
      <c r="C1167" s="229">
        <f>'Orçamento-TCE'!C1167</f>
        <v>0</v>
      </c>
      <c r="D1167" s="199" t="e">
        <f>'Orçamento-TCE'!G1167</f>
        <v>#N/A</v>
      </c>
      <c r="E1167" s="204">
        <f>'Orçamento-TCE'!H1167</f>
        <v>0</v>
      </c>
      <c r="F1167" s="230" t="e">
        <f>'Orçamento-TCE'!I1167</f>
        <v>#N/A</v>
      </c>
      <c r="G1167" s="227" t="e">
        <f>IF(Comparativo!$E$6="Tabela Não Desonerada",VLOOKUP($C1167,'Orçamento Base'!$D$12:$S$1673,12,FALSE),VLOOKUP($C1167,#REF!,12,FALSE))</f>
        <v>#N/A</v>
      </c>
      <c r="H1167" s="228">
        <f>IFERROR(IF(Comparativo!$E$6="Tabela Não Desonerada",VLOOKUP($C1167,'Orçamento Base'!$D$12:$S$1673,16,FALSE),VLOOKUP($C1167,#REF!,16,FALSE)),0)</f>
        <v>0</v>
      </c>
      <c r="I1167" s="575" t="e">
        <f>IF(Comparativo!$E$6="Tabela Não Desonerada",VLOOKUP($C1167,'Orçamento Base'!$D$12:$S$1673,11,FALSE),VLOOKUP($C1167,#REF!,11,FALSE))</f>
        <v>#N/A</v>
      </c>
      <c r="J1167" s="363">
        <f>IF(Comparativo!$E$6="Tabela Não Desonerada",Encargos!$F$44,Encargos!$D$44)</f>
        <v>1.1122000000000001</v>
      </c>
      <c r="K1167" s="364"/>
      <c r="L1167" s="365" t="e">
        <f t="shared" si="108"/>
        <v>#N/A</v>
      </c>
      <c r="M1167" s="365" t="e">
        <f t="shared" si="109"/>
        <v>#N/A</v>
      </c>
      <c r="N1167" s="376" t="e">
        <f t="shared" si="110"/>
        <v>#N/A</v>
      </c>
      <c r="O1167" s="205" t="e">
        <f>IF(Comparativo!$E$6="Tabela Não Desonerada",VLOOKUP($C1167,'Orçamento Base'!$D$12:$S$1673,13,FALSE),VLOOKUP($C1167,#REF!,13,FALSE))</f>
        <v>#N/A</v>
      </c>
      <c r="P1167" s="205" t="e">
        <f t="shared" si="111"/>
        <v>#N/A</v>
      </c>
      <c r="Q1167" s="205" t="e">
        <f>IF(Comparativo!$E$6="Tabela Não Desonerada",VLOOKUP($C1167,'Orçamento Base'!$D$12:$S$1673,14,FALSE),VLOOKUP($C1167,#REF!,14,FALSE))</f>
        <v>#N/A</v>
      </c>
      <c r="R1167" s="205" t="e">
        <f t="shared" si="112"/>
        <v>#N/A</v>
      </c>
      <c r="S1167" s="205" t="e">
        <f>IF(Comparativo!$E$6="Tabela Não Desonerada",VLOOKUP($C1167,'Orçamento Base'!$D$12:$S$1673,15,FALSE),VLOOKUP($C1167,#REF!,15,FALSE))</f>
        <v>#N/A</v>
      </c>
      <c r="T1167" s="205" t="e">
        <f t="shared" si="113"/>
        <v>#N/A</v>
      </c>
    </row>
    <row r="1168" spans="1:20" ht="15">
      <c r="A1168" s="203">
        <v>1</v>
      </c>
      <c r="B1168" s="203" t="e">
        <f>'Orçamento-TCE'!B1168</f>
        <v>#N/A</v>
      </c>
      <c r="C1168" s="229">
        <f>'Orçamento-TCE'!C1168</f>
        <v>0</v>
      </c>
      <c r="D1168" s="199" t="e">
        <f>'Orçamento-TCE'!G1168</f>
        <v>#N/A</v>
      </c>
      <c r="E1168" s="204">
        <f>'Orçamento-TCE'!H1168</f>
        <v>0</v>
      </c>
      <c r="F1168" s="230" t="e">
        <f>'Orçamento-TCE'!I1168</f>
        <v>#N/A</v>
      </c>
      <c r="G1168" s="227" t="e">
        <f>IF(Comparativo!$E$6="Tabela Não Desonerada",VLOOKUP($C1168,'Orçamento Base'!$D$12:$S$1673,12,FALSE),VLOOKUP($C1168,#REF!,12,FALSE))</f>
        <v>#N/A</v>
      </c>
      <c r="H1168" s="228">
        <f>IFERROR(IF(Comparativo!$E$6="Tabela Não Desonerada",VLOOKUP($C1168,'Orçamento Base'!$D$12:$S$1673,16,FALSE),VLOOKUP($C1168,#REF!,16,FALSE)),0)</f>
        <v>0</v>
      </c>
      <c r="I1168" s="575" t="e">
        <f>IF(Comparativo!$E$6="Tabela Não Desonerada",VLOOKUP($C1168,'Orçamento Base'!$D$12:$S$1673,11,FALSE),VLOOKUP($C1168,#REF!,11,FALSE))</f>
        <v>#N/A</v>
      </c>
      <c r="J1168" s="363">
        <f>IF(Comparativo!$E$6="Tabela Não Desonerada",Encargos!$F$44,Encargos!$D$44)</f>
        <v>1.1122000000000001</v>
      </c>
      <c r="K1168" s="364"/>
      <c r="L1168" s="365" t="e">
        <f t="shared" si="108"/>
        <v>#N/A</v>
      </c>
      <c r="M1168" s="365" t="e">
        <f t="shared" si="109"/>
        <v>#N/A</v>
      </c>
      <c r="N1168" s="376" t="e">
        <f t="shared" si="110"/>
        <v>#N/A</v>
      </c>
      <c r="O1168" s="205" t="e">
        <f>IF(Comparativo!$E$6="Tabela Não Desonerada",VLOOKUP($C1168,'Orçamento Base'!$D$12:$S$1673,13,FALSE),VLOOKUP($C1168,#REF!,13,FALSE))</f>
        <v>#N/A</v>
      </c>
      <c r="P1168" s="205" t="e">
        <f t="shared" si="111"/>
        <v>#N/A</v>
      </c>
      <c r="Q1168" s="205" t="e">
        <f>IF(Comparativo!$E$6="Tabela Não Desonerada",VLOOKUP($C1168,'Orçamento Base'!$D$12:$S$1673,14,FALSE),VLOOKUP($C1168,#REF!,14,FALSE))</f>
        <v>#N/A</v>
      </c>
      <c r="R1168" s="205" t="e">
        <f t="shared" si="112"/>
        <v>#N/A</v>
      </c>
      <c r="S1168" s="205" t="e">
        <f>IF(Comparativo!$E$6="Tabela Não Desonerada",VLOOKUP($C1168,'Orçamento Base'!$D$12:$S$1673,15,FALSE),VLOOKUP($C1168,#REF!,15,FALSE))</f>
        <v>#N/A</v>
      </c>
      <c r="T1168" s="205" t="e">
        <f t="shared" si="113"/>
        <v>#N/A</v>
      </c>
    </row>
    <row r="1169" spans="1:20" ht="15">
      <c r="A1169" s="203">
        <v>1</v>
      </c>
      <c r="B1169" s="203" t="e">
        <f>'Orçamento-TCE'!B1169</f>
        <v>#N/A</v>
      </c>
      <c r="C1169" s="229">
        <f>'Orçamento-TCE'!C1169</f>
        <v>0</v>
      </c>
      <c r="D1169" s="199" t="e">
        <f>'Orçamento-TCE'!G1169</f>
        <v>#N/A</v>
      </c>
      <c r="E1169" s="204">
        <f>'Orçamento-TCE'!H1169</f>
        <v>0</v>
      </c>
      <c r="F1169" s="230" t="e">
        <f>'Orçamento-TCE'!I1169</f>
        <v>#N/A</v>
      </c>
      <c r="G1169" s="227" t="e">
        <f>IF(Comparativo!$E$6="Tabela Não Desonerada",VLOOKUP($C1169,'Orçamento Base'!$D$12:$S$1673,12,FALSE),VLOOKUP($C1169,#REF!,12,FALSE))</f>
        <v>#N/A</v>
      </c>
      <c r="H1169" s="228">
        <f>IFERROR(IF(Comparativo!$E$6="Tabela Não Desonerada",VLOOKUP($C1169,'Orçamento Base'!$D$12:$S$1673,16,FALSE),VLOOKUP($C1169,#REF!,16,FALSE)),0)</f>
        <v>0</v>
      </c>
      <c r="I1169" s="575" t="e">
        <f>IF(Comparativo!$E$6="Tabela Não Desonerada",VLOOKUP($C1169,'Orçamento Base'!$D$12:$S$1673,11,FALSE),VLOOKUP($C1169,#REF!,11,FALSE))</f>
        <v>#N/A</v>
      </c>
      <c r="J1169" s="363">
        <f>IF(Comparativo!$E$6="Tabela Não Desonerada",Encargos!$F$44,Encargos!$D$44)</f>
        <v>1.1122000000000001</v>
      </c>
      <c r="K1169" s="364"/>
      <c r="L1169" s="365" t="e">
        <f t="shared" si="108"/>
        <v>#N/A</v>
      </c>
      <c r="M1169" s="365" t="e">
        <f t="shared" si="109"/>
        <v>#N/A</v>
      </c>
      <c r="N1169" s="376" t="e">
        <f t="shared" si="110"/>
        <v>#N/A</v>
      </c>
      <c r="O1169" s="205" t="e">
        <f>IF(Comparativo!$E$6="Tabela Não Desonerada",VLOOKUP($C1169,'Orçamento Base'!$D$12:$S$1673,13,FALSE),VLOOKUP($C1169,#REF!,13,FALSE))</f>
        <v>#N/A</v>
      </c>
      <c r="P1169" s="205" t="e">
        <f t="shared" si="111"/>
        <v>#N/A</v>
      </c>
      <c r="Q1169" s="205" t="e">
        <f>IF(Comparativo!$E$6="Tabela Não Desonerada",VLOOKUP($C1169,'Orçamento Base'!$D$12:$S$1673,14,FALSE),VLOOKUP($C1169,#REF!,14,FALSE))</f>
        <v>#N/A</v>
      </c>
      <c r="R1169" s="205" t="e">
        <f t="shared" si="112"/>
        <v>#N/A</v>
      </c>
      <c r="S1169" s="205" t="e">
        <f>IF(Comparativo!$E$6="Tabela Não Desonerada",VLOOKUP($C1169,'Orçamento Base'!$D$12:$S$1673,15,FALSE),VLOOKUP($C1169,#REF!,15,FALSE))</f>
        <v>#N/A</v>
      </c>
      <c r="T1169" s="205" t="e">
        <f t="shared" si="113"/>
        <v>#N/A</v>
      </c>
    </row>
    <row r="1170" spans="1:20" ht="15">
      <c r="A1170" s="203">
        <v>1</v>
      </c>
      <c r="B1170" s="203" t="e">
        <f>'Orçamento-TCE'!B1170</f>
        <v>#N/A</v>
      </c>
      <c r="C1170" s="229">
        <f>'Orçamento-TCE'!C1170</f>
        <v>0</v>
      </c>
      <c r="D1170" s="199" t="e">
        <f>'Orçamento-TCE'!G1170</f>
        <v>#N/A</v>
      </c>
      <c r="E1170" s="204">
        <f>'Orçamento-TCE'!H1170</f>
        <v>0</v>
      </c>
      <c r="F1170" s="230" t="e">
        <f>'Orçamento-TCE'!I1170</f>
        <v>#N/A</v>
      </c>
      <c r="G1170" s="227" t="e">
        <f>IF(Comparativo!$E$6="Tabela Não Desonerada",VLOOKUP($C1170,'Orçamento Base'!$D$12:$S$1673,12,FALSE),VLOOKUP($C1170,#REF!,12,FALSE))</f>
        <v>#N/A</v>
      </c>
      <c r="H1170" s="228">
        <f>IFERROR(IF(Comparativo!$E$6="Tabela Não Desonerada",VLOOKUP($C1170,'Orçamento Base'!$D$12:$S$1673,16,FALSE),VLOOKUP($C1170,#REF!,16,FALSE)),0)</f>
        <v>0</v>
      </c>
      <c r="I1170" s="575" t="e">
        <f>IF(Comparativo!$E$6="Tabela Não Desonerada",VLOOKUP($C1170,'Orçamento Base'!$D$12:$S$1673,11,FALSE),VLOOKUP($C1170,#REF!,11,FALSE))</f>
        <v>#N/A</v>
      </c>
      <c r="J1170" s="363">
        <f>IF(Comparativo!$E$6="Tabela Não Desonerada",Encargos!$F$44,Encargos!$D$44)</f>
        <v>1.1122000000000001</v>
      </c>
      <c r="K1170" s="364"/>
      <c r="L1170" s="365" t="e">
        <f t="shared" si="108"/>
        <v>#N/A</v>
      </c>
      <c r="M1170" s="365" t="e">
        <f t="shared" si="109"/>
        <v>#N/A</v>
      </c>
      <c r="N1170" s="376" t="e">
        <f t="shared" si="110"/>
        <v>#N/A</v>
      </c>
      <c r="O1170" s="205" t="e">
        <f>IF(Comparativo!$E$6="Tabela Não Desonerada",VLOOKUP($C1170,'Orçamento Base'!$D$12:$S$1673,13,FALSE),VLOOKUP($C1170,#REF!,13,FALSE))</f>
        <v>#N/A</v>
      </c>
      <c r="P1170" s="205" t="e">
        <f t="shared" si="111"/>
        <v>#N/A</v>
      </c>
      <c r="Q1170" s="205" t="e">
        <f>IF(Comparativo!$E$6="Tabela Não Desonerada",VLOOKUP($C1170,'Orçamento Base'!$D$12:$S$1673,14,FALSE),VLOOKUP($C1170,#REF!,14,FALSE))</f>
        <v>#N/A</v>
      </c>
      <c r="R1170" s="205" t="e">
        <f t="shared" si="112"/>
        <v>#N/A</v>
      </c>
      <c r="S1170" s="205" t="e">
        <f>IF(Comparativo!$E$6="Tabela Não Desonerada",VLOOKUP($C1170,'Orçamento Base'!$D$12:$S$1673,15,FALSE),VLOOKUP($C1170,#REF!,15,FALSE))</f>
        <v>#N/A</v>
      </c>
      <c r="T1170" s="205" t="e">
        <f t="shared" si="113"/>
        <v>#N/A</v>
      </c>
    </row>
    <row r="1171" spans="1:20" ht="15">
      <c r="A1171" s="203">
        <v>1</v>
      </c>
      <c r="B1171" s="203" t="e">
        <f>'Orçamento-TCE'!B1171</f>
        <v>#N/A</v>
      </c>
      <c r="C1171" s="229">
        <f>'Orçamento-TCE'!C1171</f>
        <v>0</v>
      </c>
      <c r="D1171" s="199" t="e">
        <f>'Orçamento-TCE'!G1171</f>
        <v>#N/A</v>
      </c>
      <c r="E1171" s="204">
        <f>'Orçamento-TCE'!H1171</f>
        <v>0</v>
      </c>
      <c r="F1171" s="230" t="e">
        <f>'Orçamento-TCE'!I1171</f>
        <v>#N/A</v>
      </c>
      <c r="G1171" s="227" t="e">
        <f>IF(Comparativo!$E$6="Tabela Não Desonerada",VLOOKUP($C1171,'Orçamento Base'!$D$12:$S$1673,12,FALSE),VLOOKUP($C1171,#REF!,12,FALSE))</f>
        <v>#N/A</v>
      </c>
      <c r="H1171" s="228">
        <f>IFERROR(IF(Comparativo!$E$6="Tabela Não Desonerada",VLOOKUP($C1171,'Orçamento Base'!$D$12:$S$1673,16,FALSE),VLOOKUP($C1171,#REF!,16,FALSE)),0)</f>
        <v>0</v>
      </c>
      <c r="I1171" s="575" t="e">
        <f>IF(Comparativo!$E$6="Tabela Não Desonerada",VLOOKUP($C1171,'Orçamento Base'!$D$12:$S$1673,11,FALSE),VLOOKUP($C1171,#REF!,11,FALSE))</f>
        <v>#N/A</v>
      </c>
      <c r="J1171" s="363">
        <f>IF(Comparativo!$E$6="Tabela Não Desonerada",Encargos!$F$44,Encargos!$D$44)</f>
        <v>1.1122000000000001</v>
      </c>
      <c r="K1171" s="364"/>
      <c r="L1171" s="365" t="e">
        <f t="shared" si="108"/>
        <v>#N/A</v>
      </c>
      <c r="M1171" s="365" t="e">
        <f t="shared" si="109"/>
        <v>#N/A</v>
      </c>
      <c r="N1171" s="376" t="e">
        <f t="shared" si="110"/>
        <v>#N/A</v>
      </c>
      <c r="O1171" s="205" t="e">
        <f>IF(Comparativo!$E$6="Tabela Não Desonerada",VLOOKUP($C1171,'Orçamento Base'!$D$12:$S$1673,13,FALSE),VLOOKUP($C1171,#REF!,13,FALSE))</f>
        <v>#N/A</v>
      </c>
      <c r="P1171" s="205" t="e">
        <f t="shared" si="111"/>
        <v>#N/A</v>
      </c>
      <c r="Q1171" s="205" t="e">
        <f>IF(Comparativo!$E$6="Tabela Não Desonerada",VLOOKUP($C1171,'Orçamento Base'!$D$12:$S$1673,14,FALSE),VLOOKUP($C1171,#REF!,14,FALSE))</f>
        <v>#N/A</v>
      </c>
      <c r="R1171" s="205" t="e">
        <f t="shared" si="112"/>
        <v>#N/A</v>
      </c>
      <c r="S1171" s="205" t="e">
        <f>IF(Comparativo!$E$6="Tabela Não Desonerada",VLOOKUP($C1171,'Orçamento Base'!$D$12:$S$1673,15,FALSE),VLOOKUP($C1171,#REF!,15,FALSE))</f>
        <v>#N/A</v>
      </c>
      <c r="T1171" s="205" t="e">
        <f t="shared" si="113"/>
        <v>#N/A</v>
      </c>
    </row>
    <row r="1172" spans="1:20" ht="15">
      <c r="A1172" s="203">
        <v>1</v>
      </c>
      <c r="B1172" s="203" t="e">
        <f>'Orçamento-TCE'!B1172</f>
        <v>#N/A</v>
      </c>
      <c r="C1172" s="229">
        <f>'Orçamento-TCE'!C1172</f>
        <v>0</v>
      </c>
      <c r="D1172" s="199" t="e">
        <f>'Orçamento-TCE'!G1172</f>
        <v>#N/A</v>
      </c>
      <c r="E1172" s="204">
        <f>'Orçamento-TCE'!H1172</f>
        <v>0</v>
      </c>
      <c r="F1172" s="230" t="e">
        <f>'Orçamento-TCE'!I1172</f>
        <v>#N/A</v>
      </c>
      <c r="G1172" s="227" t="e">
        <f>IF(Comparativo!$E$6="Tabela Não Desonerada",VLOOKUP($C1172,'Orçamento Base'!$D$12:$S$1673,12,FALSE),VLOOKUP($C1172,#REF!,12,FALSE))</f>
        <v>#N/A</v>
      </c>
      <c r="H1172" s="228">
        <f>IFERROR(IF(Comparativo!$E$6="Tabela Não Desonerada",VLOOKUP($C1172,'Orçamento Base'!$D$12:$S$1673,16,FALSE),VLOOKUP($C1172,#REF!,16,FALSE)),0)</f>
        <v>0</v>
      </c>
      <c r="I1172" s="575" t="e">
        <f>IF(Comparativo!$E$6="Tabela Não Desonerada",VLOOKUP($C1172,'Orçamento Base'!$D$12:$S$1673,11,FALSE),VLOOKUP($C1172,#REF!,11,FALSE))</f>
        <v>#N/A</v>
      </c>
      <c r="J1172" s="363">
        <f>IF(Comparativo!$E$6="Tabela Não Desonerada",Encargos!$F$44,Encargos!$D$44)</f>
        <v>1.1122000000000001</v>
      </c>
      <c r="K1172" s="364"/>
      <c r="L1172" s="365" t="e">
        <f t="shared" si="108"/>
        <v>#N/A</v>
      </c>
      <c r="M1172" s="365" t="e">
        <f t="shared" si="109"/>
        <v>#N/A</v>
      </c>
      <c r="N1172" s="376" t="e">
        <f t="shared" si="110"/>
        <v>#N/A</v>
      </c>
      <c r="O1172" s="205" t="e">
        <f>IF(Comparativo!$E$6="Tabela Não Desonerada",VLOOKUP($C1172,'Orçamento Base'!$D$12:$S$1673,13,FALSE),VLOOKUP($C1172,#REF!,13,FALSE))</f>
        <v>#N/A</v>
      </c>
      <c r="P1172" s="205" t="e">
        <f t="shared" si="111"/>
        <v>#N/A</v>
      </c>
      <c r="Q1172" s="205" t="e">
        <f>IF(Comparativo!$E$6="Tabela Não Desonerada",VLOOKUP($C1172,'Orçamento Base'!$D$12:$S$1673,14,FALSE),VLOOKUP($C1172,#REF!,14,FALSE))</f>
        <v>#N/A</v>
      </c>
      <c r="R1172" s="205" t="e">
        <f t="shared" si="112"/>
        <v>#N/A</v>
      </c>
      <c r="S1172" s="205" t="e">
        <f>IF(Comparativo!$E$6="Tabela Não Desonerada",VLOOKUP($C1172,'Orçamento Base'!$D$12:$S$1673,15,FALSE),VLOOKUP($C1172,#REF!,15,FALSE))</f>
        <v>#N/A</v>
      </c>
      <c r="T1172" s="205" t="e">
        <f t="shared" si="113"/>
        <v>#N/A</v>
      </c>
    </row>
    <row r="1173" spans="1:20" ht="15">
      <c r="A1173" s="203">
        <v>1</v>
      </c>
      <c r="B1173" s="203" t="e">
        <f>'Orçamento-TCE'!B1173</f>
        <v>#N/A</v>
      </c>
      <c r="C1173" s="229">
        <f>'Orçamento-TCE'!C1173</f>
        <v>0</v>
      </c>
      <c r="D1173" s="199" t="e">
        <f>'Orçamento-TCE'!G1173</f>
        <v>#N/A</v>
      </c>
      <c r="E1173" s="204">
        <f>'Orçamento-TCE'!H1173</f>
        <v>0</v>
      </c>
      <c r="F1173" s="230" t="e">
        <f>'Orçamento-TCE'!I1173</f>
        <v>#N/A</v>
      </c>
      <c r="G1173" s="227" t="e">
        <f>IF(Comparativo!$E$6="Tabela Não Desonerada",VLOOKUP($C1173,'Orçamento Base'!$D$12:$S$1673,12,FALSE),VLOOKUP($C1173,#REF!,12,FALSE))</f>
        <v>#N/A</v>
      </c>
      <c r="H1173" s="228">
        <f>IFERROR(IF(Comparativo!$E$6="Tabela Não Desonerada",VLOOKUP($C1173,'Orçamento Base'!$D$12:$S$1673,16,FALSE),VLOOKUP($C1173,#REF!,16,FALSE)),0)</f>
        <v>0</v>
      </c>
      <c r="I1173" s="575" t="e">
        <f>IF(Comparativo!$E$6="Tabela Não Desonerada",VLOOKUP($C1173,'Orçamento Base'!$D$12:$S$1673,11,FALSE),VLOOKUP($C1173,#REF!,11,FALSE))</f>
        <v>#N/A</v>
      </c>
      <c r="J1173" s="363">
        <f>IF(Comparativo!$E$6="Tabela Não Desonerada",Encargos!$F$44,Encargos!$D$44)</f>
        <v>1.1122000000000001</v>
      </c>
      <c r="K1173" s="364"/>
      <c r="L1173" s="365" t="e">
        <f t="shared" si="108"/>
        <v>#N/A</v>
      </c>
      <c r="M1173" s="365" t="e">
        <f t="shared" si="109"/>
        <v>#N/A</v>
      </c>
      <c r="N1173" s="376" t="e">
        <f t="shared" si="110"/>
        <v>#N/A</v>
      </c>
      <c r="O1173" s="205" t="e">
        <f>IF(Comparativo!$E$6="Tabela Não Desonerada",VLOOKUP($C1173,'Orçamento Base'!$D$12:$S$1673,13,FALSE),VLOOKUP($C1173,#REF!,13,FALSE))</f>
        <v>#N/A</v>
      </c>
      <c r="P1173" s="205" t="e">
        <f t="shared" si="111"/>
        <v>#N/A</v>
      </c>
      <c r="Q1173" s="205" t="e">
        <f>IF(Comparativo!$E$6="Tabela Não Desonerada",VLOOKUP($C1173,'Orçamento Base'!$D$12:$S$1673,14,FALSE),VLOOKUP($C1173,#REF!,14,FALSE))</f>
        <v>#N/A</v>
      </c>
      <c r="R1173" s="205" t="e">
        <f t="shared" si="112"/>
        <v>#N/A</v>
      </c>
      <c r="S1173" s="205" t="e">
        <f>IF(Comparativo!$E$6="Tabela Não Desonerada",VLOOKUP($C1173,'Orçamento Base'!$D$12:$S$1673,15,FALSE),VLOOKUP($C1173,#REF!,15,FALSE))</f>
        <v>#N/A</v>
      </c>
      <c r="T1173" s="205" t="e">
        <f t="shared" si="113"/>
        <v>#N/A</v>
      </c>
    </row>
    <row r="1174" spans="1:20" ht="15">
      <c r="A1174" s="203">
        <v>1</v>
      </c>
      <c r="B1174" s="203" t="e">
        <f>'Orçamento-TCE'!B1174</f>
        <v>#N/A</v>
      </c>
      <c r="C1174" s="229">
        <f>'Orçamento-TCE'!C1174</f>
        <v>0</v>
      </c>
      <c r="D1174" s="199" t="e">
        <f>'Orçamento-TCE'!G1174</f>
        <v>#N/A</v>
      </c>
      <c r="E1174" s="204">
        <f>'Orçamento-TCE'!H1174</f>
        <v>0</v>
      </c>
      <c r="F1174" s="230" t="e">
        <f>'Orçamento-TCE'!I1174</f>
        <v>#N/A</v>
      </c>
      <c r="G1174" s="227" t="e">
        <f>IF(Comparativo!$E$6="Tabela Não Desonerada",VLOOKUP($C1174,'Orçamento Base'!$D$12:$S$1673,12,FALSE),VLOOKUP($C1174,#REF!,12,FALSE))</f>
        <v>#N/A</v>
      </c>
      <c r="H1174" s="228">
        <f>IFERROR(IF(Comparativo!$E$6="Tabela Não Desonerada",VLOOKUP($C1174,'Orçamento Base'!$D$12:$S$1673,16,FALSE),VLOOKUP($C1174,#REF!,16,FALSE)),0)</f>
        <v>0</v>
      </c>
      <c r="I1174" s="575" t="e">
        <f>IF(Comparativo!$E$6="Tabela Não Desonerada",VLOOKUP($C1174,'Orçamento Base'!$D$12:$S$1673,11,FALSE),VLOOKUP($C1174,#REF!,11,FALSE))</f>
        <v>#N/A</v>
      </c>
      <c r="J1174" s="363">
        <f>IF(Comparativo!$E$6="Tabela Não Desonerada",Encargos!$F$44,Encargos!$D$44)</f>
        <v>1.1122000000000001</v>
      </c>
      <c r="K1174" s="364"/>
      <c r="L1174" s="365" t="e">
        <f t="shared" si="108"/>
        <v>#N/A</v>
      </c>
      <c r="M1174" s="365" t="e">
        <f t="shared" si="109"/>
        <v>#N/A</v>
      </c>
      <c r="N1174" s="376" t="e">
        <f t="shared" si="110"/>
        <v>#N/A</v>
      </c>
      <c r="O1174" s="205" t="e">
        <f>IF(Comparativo!$E$6="Tabela Não Desonerada",VLOOKUP($C1174,'Orçamento Base'!$D$12:$S$1673,13,FALSE),VLOOKUP($C1174,#REF!,13,FALSE))</f>
        <v>#N/A</v>
      </c>
      <c r="P1174" s="205" t="e">
        <f t="shared" si="111"/>
        <v>#N/A</v>
      </c>
      <c r="Q1174" s="205" t="e">
        <f>IF(Comparativo!$E$6="Tabela Não Desonerada",VLOOKUP($C1174,'Orçamento Base'!$D$12:$S$1673,14,FALSE),VLOOKUP($C1174,#REF!,14,FALSE))</f>
        <v>#N/A</v>
      </c>
      <c r="R1174" s="205" t="e">
        <f t="shared" si="112"/>
        <v>#N/A</v>
      </c>
      <c r="S1174" s="205" t="e">
        <f>IF(Comparativo!$E$6="Tabela Não Desonerada",VLOOKUP($C1174,'Orçamento Base'!$D$12:$S$1673,15,FALSE),VLOOKUP($C1174,#REF!,15,FALSE))</f>
        <v>#N/A</v>
      </c>
      <c r="T1174" s="205" t="e">
        <f t="shared" si="113"/>
        <v>#N/A</v>
      </c>
    </row>
    <row r="1175" spans="1:20" ht="15">
      <c r="A1175" s="203">
        <v>1</v>
      </c>
      <c r="B1175" s="203" t="e">
        <f>'Orçamento-TCE'!B1175</f>
        <v>#N/A</v>
      </c>
      <c r="C1175" s="229">
        <f>'Orçamento-TCE'!C1175</f>
        <v>0</v>
      </c>
      <c r="D1175" s="199" t="e">
        <f>'Orçamento-TCE'!G1175</f>
        <v>#N/A</v>
      </c>
      <c r="E1175" s="204">
        <f>'Orçamento-TCE'!H1175</f>
        <v>0</v>
      </c>
      <c r="F1175" s="230" t="e">
        <f>'Orçamento-TCE'!I1175</f>
        <v>#N/A</v>
      </c>
      <c r="G1175" s="227" t="e">
        <f>IF(Comparativo!$E$6="Tabela Não Desonerada",VLOOKUP($C1175,'Orçamento Base'!$D$12:$S$1673,12,FALSE),VLOOKUP($C1175,#REF!,12,FALSE))</f>
        <v>#N/A</v>
      </c>
      <c r="H1175" s="228">
        <f>IFERROR(IF(Comparativo!$E$6="Tabela Não Desonerada",VLOOKUP($C1175,'Orçamento Base'!$D$12:$S$1673,16,FALSE),VLOOKUP($C1175,#REF!,16,FALSE)),0)</f>
        <v>0</v>
      </c>
      <c r="I1175" s="575" t="e">
        <f>IF(Comparativo!$E$6="Tabela Não Desonerada",VLOOKUP($C1175,'Orçamento Base'!$D$12:$S$1673,11,FALSE),VLOOKUP($C1175,#REF!,11,FALSE))</f>
        <v>#N/A</v>
      </c>
      <c r="J1175" s="363">
        <f>IF(Comparativo!$E$6="Tabela Não Desonerada",Encargos!$F$44,Encargos!$D$44)</f>
        <v>1.1122000000000001</v>
      </c>
      <c r="K1175" s="364"/>
      <c r="L1175" s="365" t="e">
        <f t="shared" si="108"/>
        <v>#N/A</v>
      </c>
      <c r="M1175" s="365" t="e">
        <f t="shared" si="109"/>
        <v>#N/A</v>
      </c>
      <c r="N1175" s="376" t="e">
        <f t="shared" si="110"/>
        <v>#N/A</v>
      </c>
      <c r="O1175" s="205" t="e">
        <f>IF(Comparativo!$E$6="Tabela Não Desonerada",VLOOKUP($C1175,'Orçamento Base'!$D$12:$S$1673,13,FALSE),VLOOKUP($C1175,#REF!,13,FALSE))</f>
        <v>#N/A</v>
      </c>
      <c r="P1175" s="205" t="e">
        <f t="shared" si="111"/>
        <v>#N/A</v>
      </c>
      <c r="Q1175" s="205" t="e">
        <f>IF(Comparativo!$E$6="Tabela Não Desonerada",VLOOKUP($C1175,'Orçamento Base'!$D$12:$S$1673,14,FALSE),VLOOKUP($C1175,#REF!,14,FALSE))</f>
        <v>#N/A</v>
      </c>
      <c r="R1175" s="205" t="e">
        <f t="shared" si="112"/>
        <v>#N/A</v>
      </c>
      <c r="S1175" s="205" t="e">
        <f>IF(Comparativo!$E$6="Tabela Não Desonerada",VLOOKUP($C1175,'Orçamento Base'!$D$12:$S$1673,15,FALSE),VLOOKUP($C1175,#REF!,15,FALSE))</f>
        <v>#N/A</v>
      </c>
      <c r="T1175" s="205" t="e">
        <f t="shared" si="113"/>
        <v>#N/A</v>
      </c>
    </row>
    <row r="1176" spans="1:20" ht="15">
      <c r="A1176" s="203">
        <v>1</v>
      </c>
      <c r="B1176" s="203" t="e">
        <f>'Orçamento-TCE'!B1176</f>
        <v>#N/A</v>
      </c>
      <c r="C1176" s="229">
        <f>'Orçamento-TCE'!C1176</f>
        <v>0</v>
      </c>
      <c r="D1176" s="199" t="e">
        <f>'Orçamento-TCE'!G1176</f>
        <v>#N/A</v>
      </c>
      <c r="E1176" s="204">
        <f>'Orçamento-TCE'!H1176</f>
        <v>0</v>
      </c>
      <c r="F1176" s="230" t="e">
        <f>'Orçamento-TCE'!I1176</f>
        <v>#N/A</v>
      </c>
      <c r="G1176" s="227" t="e">
        <f>IF(Comparativo!$E$6="Tabela Não Desonerada",VLOOKUP($C1176,'Orçamento Base'!$D$12:$S$1673,12,FALSE),VLOOKUP($C1176,#REF!,12,FALSE))</f>
        <v>#N/A</v>
      </c>
      <c r="H1176" s="228">
        <f>IFERROR(IF(Comparativo!$E$6="Tabela Não Desonerada",VLOOKUP($C1176,'Orçamento Base'!$D$12:$S$1673,16,FALSE),VLOOKUP($C1176,#REF!,16,FALSE)),0)</f>
        <v>0</v>
      </c>
      <c r="I1176" s="575" t="e">
        <f>IF(Comparativo!$E$6="Tabela Não Desonerada",VLOOKUP($C1176,'Orçamento Base'!$D$12:$S$1673,11,FALSE),VLOOKUP($C1176,#REF!,11,FALSE))</f>
        <v>#N/A</v>
      </c>
      <c r="J1176" s="363">
        <f>IF(Comparativo!$E$6="Tabela Não Desonerada",Encargos!$F$44,Encargos!$D$44)</f>
        <v>1.1122000000000001</v>
      </c>
      <c r="K1176" s="364"/>
      <c r="L1176" s="365" t="e">
        <f t="shared" si="108"/>
        <v>#N/A</v>
      </c>
      <c r="M1176" s="365" t="e">
        <f t="shared" si="109"/>
        <v>#N/A</v>
      </c>
      <c r="N1176" s="376" t="e">
        <f t="shared" si="110"/>
        <v>#N/A</v>
      </c>
      <c r="O1176" s="205" t="e">
        <f>IF(Comparativo!$E$6="Tabela Não Desonerada",VLOOKUP($C1176,'Orçamento Base'!$D$12:$S$1673,13,FALSE),VLOOKUP($C1176,#REF!,13,FALSE))</f>
        <v>#N/A</v>
      </c>
      <c r="P1176" s="205" t="e">
        <f t="shared" si="111"/>
        <v>#N/A</v>
      </c>
      <c r="Q1176" s="205" t="e">
        <f>IF(Comparativo!$E$6="Tabela Não Desonerada",VLOOKUP($C1176,'Orçamento Base'!$D$12:$S$1673,14,FALSE),VLOOKUP($C1176,#REF!,14,FALSE))</f>
        <v>#N/A</v>
      </c>
      <c r="R1176" s="205" t="e">
        <f t="shared" si="112"/>
        <v>#N/A</v>
      </c>
      <c r="S1176" s="205" t="e">
        <f>IF(Comparativo!$E$6="Tabela Não Desonerada",VLOOKUP($C1176,'Orçamento Base'!$D$12:$S$1673,15,FALSE),VLOOKUP($C1176,#REF!,15,FALSE))</f>
        <v>#N/A</v>
      </c>
      <c r="T1176" s="205" t="e">
        <f t="shared" si="113"/>
        <v>#N/A</v>
      </c>
    </row>
    <row r="1177" spans="1:20" ht="15">
      <c r="A1177" s="203">
        <v>1</v>
      </c>
      <c r="B1177" s="203" t="e">
        <f>'Orçamento-TCE'!B1177</f>
        <v>#N/A</v>
      </c>
      <c r="C1177" s="229">
        <f>'Orçamento-TCE'!C1177</f>
        <v>0</v>
      </c>
      <c r="D1177" s="199" t="e">
        <f>'Orçamento-TCE'!G1177</f>
        <v>#N/A</v>
      </c>
      <c r="E1177" s="204">
        <f>'Orçamento-TCE'!H1177</f>
        <v>0</v>
      </c>
      <c r="F1177" s="230" t="e">
        <f>'Orçamento-TCE'!I1177</f>
        <v>#N/A</v>
      </c>
      <c r="G1177" s="227" t="e">
        <f>IF(Comparativo!$E$6="Tabela Não Desonerada",VLOOKUP($C1177,'Orçamento Base'!$D$12:$S$1673,12,FALSE),VLOOKUP($C1177,#REF!,12,FALSE))</f>
        <v>#N/A</v>
      </c>
      <c r="H1177" s="228">
        <f>IFERROR(IF(Comparativo!$E$6="Tabela Não Desonerada",VLOOKUP($C1177,'Orçamento Base'!$D$12:$S$1673,16,FALSE),VLOOKUP($C1177,#REF!,16,FALSE)),0)</f>
        <v>0</v>
      </c>
      <c r="I1177" s="575" t="e">
        <f>IF(Comparativo!$E$6="Tabela Não Desonerada",VLOOKUP($C1177,'Orçamento Base'!$D$12:$S$1673,11,FALSE),VLOOKUP($C1177,#REF!,11,FALSE))</f>
        <v>#N/A</v>
      </c>
      <c r="J1177" s="363">
        <f>IF(Comparativo!$E$6="Tabela Não Desonerada",Encargos!$F$44,Encargos!$D$44)</f>
        <v>1.1122000000000001</v>
      </c>
      <c r="K1177" s="364"/>
      <c r="L1177" s="365" t="e">
        <f t="shared" si="108"/>
        <v>#N/A</v>
      </c>
      <c r="M1177" s="365" t="e">
        <f t="shared" si="109"/>
        <v>#N/A</v>
      </c>
      <c r="N1177" s="376" t="e">
        <f t="shared" si="110"/>
        <v>#N/A</v>
      </c>
      <c r="O1177" s="205" t="e">
        <f>IF(Comparativo!$E$6="Tabela Não Desonerada",VLOOKUP($C1177,'Orçamento Base'!$D$12:$S$1673,13,FALSE),VLOOKUP($C1177,#REF!,13,FALSE))</f>
        <v>#N/A</v>
      </c>
      <c r="P1177" s="205" t="e">
        <f t="shared" si="111"/>
        <v>#N/A</v>
      </c>
      <c r="Q1177" s="205" t="e">
        <f>IF(Comparativo!$E$6="Tabela Não Desonerada",VLOOKUP($C1177,'Orçamento Base'!$D$12:$S$1673,14,FALSE),VLOOKUP($C1177,#REF!,14,FALSE))</f>
        <v>#N/A</v>
      </c>
      <c r="R1177" s="205" t="e">
        <f t="shared" si="112"/>
        <v>#N/A</v>
      </c>
      <c r="S1177" s="205" t="e">
        <f>IF(Comparativo!$E$6="Tabela Não Desonerada",VLOOKUP($C1177,'Orçamento Base'!$D$12:$S$1673,15,FALSE),VLOOKUP($C1177,#REF!,15,FALSE))</f>
        <v>#N/A</v>
      </c>
      <c r="T1177" s="205" t="e">
        <f t="shared" si="113"/>
        <v>#N/A</v>
      </c>
    </row>
    <row r="1178" spans="1:20" ht="15">
      <c r="A1178" s="203">
        <v>1</v>
      </c>
      <c r="B1178" s="203" t="e">
        <f>'Orçamento-TCE'!B1178</f>
        <v>#N/A</v>
      </c>
      <c r="C1178" s="229">
        <f>'Orçamento-TCE'!C1178</f>
        <v>0</v>
      </c>
      <c r="D1178" s="199" t="e">
        <f>'Orçamento-TCE'!G1178</f>
        <v>#N/A</v>
      </c>
      <c r="E1178" s="204">
        <f>'Orçamento-TCE'!H1178</f>
        <v>0</v>
      </c>
      <c r="F1178" s="230" t="e">
        <f>'Orçamento-TCE'!I1178</f>
        <v>#N/A</v>
      </c>
      <c r="G1178" s="227" t="e">
        <f>IF(Comparativo!$E$6="Tabela Não Desonerada",VLOOKUP($C1178,'Orçamento Base'!$D$12:$S$1673,12,FALSE),VLOOKUP($C1178,#REF!,12,FALSE))</f>
        <v>#N/A</v>
      </c>
      <c r="H1178" s="228">
        <f>IFERROR(IF(Comparativo!$E$6="Tabela Não Desonerada",VLOOKUP($C1178,'Orçamento Base'!$D$12:$S$1673,16,FALSE),VLOOKUP($C1178,#REF!,16,FALSE)),0)</f>
        <v>0</v>
      </c>
      <c r="I1178" s="575" t="e">
        <f>IF(Comparativo!$E$6="Tabela Não Desonerada",VLOOKUP($C1178,'Orçamento Base'!$D$12:$S$1673,11,FALSE),VLOOKUP($C1178,#REF!,11,FALSE))</f>
        <v>#N/A</v>
      </c>
      <c r="J1178" s="363">
        <f>IF(Comparativo!$E$6="Tabela Não Desonerada",Encargos!$F$44,Encargos!$D$44)</f>
        <v>1.1122000000000001</v>
      </c>
      <c r="K1178" s="364"/>
      <c r="L1178" s="365" t="e">
        <f t="shared" si="108"/>
        <v>#N/A</v>
      </c>
      <c r="M1178" s="365" t="e">
        <f t="shared" si="109"/>
        <v>#N/A</v>
      </c>
      <c r="N1178" s="376" t="e">
        <f t="shared" si="110"/>
        <v>#N/A</v>
      </c>
      <c r="O1178" s="205" t="e">
        <f>IF(Comparativo!$E$6="Tabela Não Desonerada",VLOOKUP($C1178,'Orçamento Base'!$D$12:$S$1673,13,FALSE),VLOOKUP($C1178,#REF!,13,FALSE))</f>
        <v>#N/A</v>
      </c>
      <c r="P1178" s="205" t="e">
        <f t="shared" si="111"/>
        <v>#N/A</v>
      </c>
      <c r="Q1178" s="205" t="e">
        <f>IF(Comparativo!$E$6="Tabela Não Desonerada",VLOOKUP($C1178,'Orçamento Base'!$D$12:$S$1673,14,FALSE),VLOOKUP($C1178,#REF!,14,FALSE))</f>
        <v>#N/A</v>
      </c>
      <c r="R1178" s="205" t="e">
        <f t="shared" si="112"/>
        <v>#N/A</v>
      </c>
      <c r="S1178" s="205" t="e">
        <f>IF(Comparativo!$E$6="Tabela Não Desonerada",VLOOKUP($C1178,'Orçamento Base'!$D$12:$S$1673,15,FALSE),VLOOKUP($C1178,#REF!,15,FALSE))</f>
        <v>#N/A</v>
      </c>
      <c r="T1178" s="205" t="e">
        <f t="shared" si="113"/>
        <v>#N/A</v>
      </c>
    </row>
    <row r="1179" spans="1:20" ht="15">
      <c r="A1179" s="203">
        <v>1</v>
      </c>
      <c r="B1179" s="203" t="e">
        <f>'Orçamento-TCE'!B1179</f>
        <v>#N/A</v>
      </c>
      <c r="C1179" s="229">
        <f>'Orçamento-TCE'!C1179</f>
        <v>0</v>
      </c>
      <c r="D1179" s="199" t="e">
        <f>'Orçamento-TCE'!G1179</f>
        <v>#N/A</v>
      </c>
      <c r="E1179" s="204">
        <f>'Orçamento-TCE'!H1179</f>
        <v>0</v>
      </c>
      <c r="F1179" s="230" t="e">
        <f>'Orçamento-TCE'!I1179</f>
        <v>#N/A</v>
      </c>
      <c r="G1179" s="227" t="e">
        <f>IF(Comparativo!$E$6="Tabela Não Desonerada",VLOOKUP($C1179,'Orçamento Base'!$D$12:$S$1673,12,FALSE),VLOOKUP($C1179,#REF!,12,FALSE))</f>
        <v>#N/A</v>
      </c>
      <c r="H1179" s="228">
        <f>IFERROR(IF(Comparativo!$E$6="Tabela Não Desonerada",VLOOKUP($C1179,'Orçamento Base'!$D$12:$S$1673,16,FALSE),VLOOKUP($C1179,#REF!,16,FALSE)),0)</f>
        <v>0</v>
      </c>
      <c r="I1179" s="575" t="e">
        <f>IF(Comparativo!$E$6="Tabela Não Desonerada",VLOOKUP($C1179,'Orçamento Base'!$D$12:$S$1673,11,FALSE),VLOOKUP($C1179,#REF!,11,FALSE))</f>
        <v>#N/A</v>
      </c>
      <c r="J1179" s="363">
        <f>IF(Comparativo!$E$6="Tabela Não Desonerada",Encargos!$F$44,Encargos!$D$44)</f>
        <v>1.1122000000000001</v>
      </c>
      <c r="K1179" s="364"/>
      <c r="L1179" s="365" t="e">
        <f t="shared" si="108"/>
        <v>#N/A</v>
      </c>
      <c r="M1179" s="365" t="e">
        <f t="shared" si="109"/>
        <v>#N/A</v>
      </c>
      <c r="N1179" s="376" t="e">
        <f t="shared" si="110"/>
        <v>#N/A</v>
      </c>
      <c r="O1179" s="205" t="e">
        <f>IF(Comparativo!$E$6="Tabela Não Desonerada",VLOOKUP($C1179,'Orçamento Base'!$D$12:$S$1673,13,FALSE),VLOOKUP($C1179,#REF!,13,FALSE))</f>
        <v>#N/A</v>
      </c>
      <c r="P1179" s="205" t="e">
        <f t="shared" si="111"/>
        <v>#N/A</v>
      </c>
      <c r="Q1179" s="205" t="e">
        <f>IF(Comparativo!$E$6="Tabela Não Desonerada",VLOOKUP($C1179,'Orçamento Base'!$D$12:$S$1673,14,FALSE),VLOOKUP($C1179,#REF!,14,FALSE))</f>
        <v>#N/A</v>
      </c>
      <c r="R1179" s="205" t="e">
        <f t="shared" si="112"/>
        <v>#N/A</v>
      </c>
      <c r="S1179" s="205" t="e">
        <f>IF(Comparativo!$E$6="Tabela Não Desonerada",VLOOKUP($C1179,'Orçamento Base'!$D$12:$S$1673,15,FALSE),VLOOKUP($C1179,#REF!,15,FALSE))</f>
        <v>#N/A</v>
      </c>
      <c r="T1179" s="205" t="e">
        <f t="shared" si="113"/>
        <v>#N/A</v>
      </c>
    </row>
    <row r="1180" spans="1:20" ht="15">
      <c r="A1180" s="203">
        <v>1</v>
      </c>
      <c r="B1180" s="203" t="e">
        <f>'Orçamento-TCE'!B1180</f>
        <v>#N/A</v>
      </c>
      <c r="C1180" s="229">
        <f>'Orçamento-TCE'!C1180</f>
        <v>0</v>
      </c>
      <c r="D1180" s="199" t="e">
        <f>'Orçamento-TCE'!G1180</f>
        <v>#N/A</v>
      </c>
      <c r="E1180" s="204">
        <f>'Orçamento-TCE'!H1180</f>
        <v>0</v>
      </c>
      <c r="F1180" s="230" t="e">
        <f>'Orçamento-TCE'!I1180</f>
        <v>#N/A</v>
      </c>
      <c r="G1180" s="227" t="e">
        <f>IF(Comparativo!$E$6="Tabela Não Desonerada",VLOOKUP($C1180,'Orçamento Base'!$D$12:$S$1673,12,FALSE),VLOOKUP($C1180,#REF!,12,FALSE))</f>
        <v>#N/A</v>
      </c>
      <c r="H1180" s="228">
        <f>IFERROR(IF(Comparativo!$E$6="Tabela Não Desonerada",VLOOKUP($C1180,'Orçamento Base'!$D$12:$S$1673,16,FALSE),VLOOKUP($C1180,#REF!,16,FALSE)),0)</f>
        <v>0</v>
      </c>
      <c r="I1180" s="575" t="e">
        <f>IF(Comparativo!$E$6="Tabela Não Desonerada",VLOOKUP($C1180,'Orçamento Base'!$D$12:$S$1673,11,FALSE),VLOOKUP($C1180,#REF!,11,FALSE))</f>
        <v>#N/A</v>
      </c>
      <c r="J1180" s="363">
        <f>IF(Comparativo!$E$6="Tabela Não Desonerada",Encargos!$F$44,Encargos!$D$44)</f>
        <v>1.1122000000000001</v>
      </c>
      <c r="K1180" s="364"/>
      <c r="L1180" s="365" t="e">
        <f t="shared" ref="L1180:L1243" si="114">T1180</f>
        <v>#N/A</v>
      </c>
      <c r="M1180" s="365" t="e">
        <f t="shared" ref="M1180:M1243" si="115">R1180</f>
        <v>#N/A</v>
      </c>
      <c r="N1180" s="376" t="e">
        <f t="shared" ref="N1180:N1243" si="116">P1180</f>
        <v>#N/A</v>
      </c>
      <c r="O1180" s="205" t="e">
        <f>IF(Comparativo!$E$6="Tabela Não Desonerada",VLOOKUP($C1180,'Orçamento Base'!$D$12:$S$1673,13,FALSE),VLOOKUP($C1180,#REF!,13,FALSE))</f>
        <v>#N/A</v>
      </c>
      <c r="P1180" s="205" t="e">
        <f t="shared" ref="P1180:P1243" si="117">O1180/E1180</f>
        <v>#N/A</v>
      </c>
      <c r="Q1180" s="205" t="e">
        <f>IF(Comparativo!$E$6="Tabela Não Desonerada",VLOOKUP($C1180,'Orçamento Base'!$D$12:$S$1673,14,FALSE),VLOOKUP($C1180,#REF!,14,FALSE))</f>
        <v>#N/A</v>
      </c>
      <c r="R1180" s="205" t="e">
        <f t="shared" ref="R1180:R1243" si="118">Q1180/E1180</f>
        <v>#N/A</v>
      </c>
      <c r="S1180" s="205" t="e">
        <f>IF(Comparativo!$E$6="Tabela Não Desonerada",VLOOKUP($C1180,'Orçamento Base'!$D$12:$S$1673,15,FALSE),VLOOKUP($C1180,#REF!,15,FALSE))</f>
        <v>#N/A</v>
      </c>
      <c r="T1180" s="205" t="e">
        <f t="shared" ref="T1180:T1243" si="119">S1180/E1180</f>
        <v>#N/A</v>
      </c>
    </row>
    <row r="1181" spans="1:20" ht="15">
      <c r="A1181" s="203">
        <v>1</v>
      </c>
      <c r="B1181" s="203" t="e">
        <f>'Orçamento-TCE'!B1181</f>
        <v>#N/A</v>
      </c>
      <c r="C1181" s="229">
        <f>'Orçamento-TCE'!C1181</f>
        <v>0</v>
      </c>
      <c r="D1181" s="199" t="e">
        <f>'Orçamento-TCE'!G1181</f>
        <v>#N/A</v>
      </c>
      <c r="E1181" s="204">
        <f>'Orçamento-TCE'!H1181</f>
        <v>0</v>
      </c>
      <c r="F1181" s="230" t="e">
        <f>'Orçamento-TCE'!I1181</f>
        <v>#N/A</v>
      </c>
      <c r="G1181" s="227" t="e">
        <f>IF(Comparativo!$E$6="Tabela Não Desonerada",VLOOKUP($C1181,'Orçamento Base'!$D$12:$S$1673,12,FALSE),VLOOKUP($C1181,#REF!,12,FALSE))</f>
        <v>#N/A</v>
      </c>
      <c r="H1181" s="228">
        <f>IFERROR(IF(Comparativo!$E$6="Tabela Não Desonerada",VLOOKUP($C1181,'Orçamento Base'!$D$12:$S$1673,16,FALSE),VLOOKUP($C1181,#REF!,16,FALSE)),0)</f>
        <v>0</v>
      </c>
      <c r="I1181" s="575" t="e">
        <f>IF(Comparativo!$E$6="Tabela Não Desonerada",VLOOKUP($C1181,'Orçamento Base'!$D$12:$S$1673,11,FALSE),VLOOKUP($C1181,#REF!,11,FALSE))</f>
        <v>#N/A</v>
      </c>
      <c r="J1181" s="363">
        <f>IF(Comparativo!$E$6="Tabela Não Desonerada",Encargos!$F$44,Encargos!$D$44)</f>
        <v>1.1122000000000001</v>
      </c>
      <c r="K1181" s="364"/>
      <c r="L1181" s="365" t="e">
        <f t="shared" si="114"/>
        <v>#N/A</v>
      </c>
      <c r="M1181" s="365" t="e">
        <f t="shared" si="115"/>
        <v>#N/A</v>
      </c>
      <c r="N1181" s="376" t="e">
        <f t="shared" si="116"/>
        <v>#N/A</v>
      </c>
      <c r="O1181" s="205" t="e">
        <f>IF(Comparativo!$E$6="Tabela Não Desonerada",VLOOKUP($C1181,'Orçamento Base'!$D$12:$S$1673,13,FALSE),VLOOKUP($C1181,#REF!,13,FALSE))</f>
        <v>#N/A</v>
      </c>
      <c r="P1181" s="205" t="e">
        <f t="shared" si="117"/>
        <v>#N/A</v>
      </c>
      <c r="Q1181" s="205" t="e">
        <f>IF(Comparativo!$E$6="Tabela Não Desonerada",VLOOKUP($C1181,'Orçamento Base'!$D$12:$S$1673,14,FALSE),VLOOKUP($C1181,#REF!,14,FALSE))</f>
        <v>#N/A</v>
      </c>
      <c r="R1181" s="205" t="e">
        <f t="shared" si="118"/>
        <v>#N/A</v>
      </c>
      <c r="S1181" s="205" t="e">
        <f>IF(Comparativo!$E$6="Tabela Não Desonerada",VLOOKUP($C1181,'Orçamento Base'!$D$12:$S$1673,15,FALSE),VLOOKUP($C1181,#REF!,15,FALSE))</f>
        <v>#N/A</v>
      </c>
      <c r="T1181" s="205" t="e">
        <f t="shared" si="119"/>
        <v>#N/A</v>
      </c>
    </row>
    <row r="1182" spans="1:20" ht="15">
      <c r="A1182" s="203">
        <v>1</v>
      </c>
      <c r="B1182" s="203" t="e">
        <f>'Orçamento-TCE'!B1182</f>
        <v>#N/A</v>
      </c>
      <c r="C1182" s="229">
        <f>'Orçamento-TCE'!C1182</f>
        <v>0</v>
      </c>
      <c r="D1182" s="199" t="e">
        <f>'Orçamento-TCE'!G1182</f>
        <v>#N/A</v>
      </c>
      <c r="E1182" s="204">
        <f>'Orçamento-TCE'!H1182</f>
        <v>0</v>
      </c>
      <c r="F1182" s="230" t="e">
        <f>'Orçamento-TCE'!I1182</f>
        <v>#N/A</v>
      </c>
      <c r="G1182" s="227" t="e">
        <f>IF(Comparativo!$E$6="Tabela Não Desonerada",VLOOKUP($C1182,'Orçamento Base'!$D$12:$S$1673,12,FALSE),VLOOKUP($C1182,#REF!,12,FALSE))</f>
        <v>#N/A</v>
      </c>
      <c r="H1182" s="228">
        <f>IFERROR(IF(Comparativo!$E$6="Tabela Não Desonerada",VLOOKUP($C1182,'Orçamento Base'!$D$12:$S$1673,16,FALSE),VLOOKUP($C1182,#REF!,16,FALSE)),0)</f>
        <v>0</v>
      </c>
      <c r="I1182" s="575" t="e">
        <f>IF(Comparativo!$E$6="Tabela Não Desonerada",VLOOKUP($C1182,'Orçamento Base'!$D$12:$S$1673,11,FALSE),VLOOKUP($C1182,#REF!,11,FALSE))</f>
        <v>#N/A</v>
      </c>
      <c r="J1182" s="363">
        <f>IF(Comparativo!$E$6="Tabela Não Desonerada",Encargos!$F$44,Encargos!$D$44)</f>
        <v>1.1122000000000001</v>
      </c>
      <c r="K1182" s="364"/>
      <c r="L1182" s="365" t="e">
        <f t="shared" si="114"/>
        <v>#N/A</v>
      </c>
      <c r="M1182" s="365" t="e">
        <f t="shared" si="115"/>
        <v>#N/A</v>
      </c>
      <c r="N1182" s="376" t="e">
        <f t="shared" si="116"/>
        <v>#N/A</v>
      </c>
      <c r="O1182" s="205" t="e">
        <f>IF(Comparativo!$E$6="Tabela Não Desonerada",VLOOKUP($C1182,'Orçamento Base'!$D$12:$S$1673,13,FALSE),VLOOKUP($C1182,#REF!,13,FALSE))</f>
        <v>#N/A</v>
      </c>
      <c r="P1182" s="205" t="e">
        <f t="shared" si="117"/>
        <v>#N/A</v>
      </c>
      <c r="Q1182" s="205" t="e">
        <f>IF(Comparativo!$E$6="Tabela Não Desonerada",VLOOKUP($C1182,'Orçamento Base'!$D$12:$S$1673,14,FALSE),VLOOKUP($C1182,#REF!,14,FALSE))</f>
        <v>#N/A</v>
      </c>
      <c r="R1182" s="205" t="e">
        <f t="shared" si="118"/>
        <v>#N/A</v>
      </c>
      <c r="S1182" s="205" t="e">
        <f>IF(Comparativo!$E$6="Tabela Não Desonerada",VLOOKUP($C1182,'Orçamento Base'!$D$12:$S$1673,15,FALSE),VLOOKUP($C1182,#REF!,15,FALSE))</f>
        <v>#N/A</v>
      </c>
      <c r="T1182" s="205" t="e">
        <f t="shared" si="119"/>
        <v>#N/A</v>
      </c>
    </row>
    <row r="1183" spans="1:20" ht="15">
      <c r="A1183" s="203">
        <v>1</v>
      </c>
      <c r="B1183" s="203" t="e">
        <f>'Orçamento-TCE'!B1183</f>
        <v>#N/A</v>
      </c>
      <c r="C1183" s="229">
        <f>'Orçamento-TCE'!C1183</f>
        <v>0</v>
      </c>
      <c r="D1183" s="199" t="e">
        <f>'Orçamento-TCE'!G1183</f>
        <v>#N/A</v>
      </c>
      <c r="E1183" s="204">
        <f>'Orçamento-TCE'!H1183</f>
        <v>0</v>
      </c>
      <c r="F1183" s="230" t="e">
        <f>'Orçamento-TCE'!I1183</f>
        <v>#N/A</v>
      </c>
      <c r="G1183" s="227" t="e">
        <f>IF(Comparativo!$E$6="Tabela Não Desonerada",VLOOKUP($C1183,'Orçamento Base'!$D$12:$S$1673,12,FALSE),VLOOKUP($C1183,#REF!,12,FALSE))</f>
        <v>#N/A</v>
      </c>
      <c r="H1183" s="228">
        <f>IFERROR(IF(Comparativo!$E$6="Tabela Não Desonerada",VLOOKUP($C1183,'Orçamento Base'!$D$12:$S$1673,16,FALSE),VLOOKUP($C1183,#REF!,16,FALSE)),0)</f>
        <v>0</v>
      </c>
      <c r="I1183" s="575" t="e">
        <f>IF(Comparativo!$E$6="Tabela Não Desonerada",VLOOKUP($C1183,'Orçamento Base'!$D$12:$S$1673,11,FALSE),VLOOKUP($C1183,#REF!,11,FALSE))</f>
        <v>#N/A</v>
      </c>
      <c r="J1183" s="363">
        <f>IF(Comparativo!$E$6="Tabela Não Desonerada",Encargos!$F$44,Encargos!$D$44)</f>
        <v>1.1122000000000001</v>
      </c>
      <c r="K1183" s="364"/>
      <c r="L1183" s="365" t="e">
        <f t="shared" si="114"/>
        <v>#N/A</v>
      </c>
      <c r="M1183" s="365" t="e">
        <f t="shared" si="115"/>
        <v>#N/A</v>
      </c>
      <c r="N1183" s="376" t="e">
        <f t="shared" si="116"/>
        <v>#N/A</v>
      </c>
      <c r="O1183" s="205" t="e">
        <f>IF(Comparativo!$E$6="Tabela Não Desonerada",VLOOKUP($C1183,'Orçamento Base'!$D$12:$S$1673,13,FALSE),VLOOKUP($C1183,#REF!,13,FALSE))</f>
        <v>#N/A</v>
      </c>
      <c r="P1183" s="205" t="e">
        <f t="shared" si="117"/>
        <v>#N/A</v>
      </c>
      <c r="Q1183" s="205" t="e">
        <f>IF(Comparativo!$E$6="Tabela Não Desonerada",VLOOKUP($C1183,'Orçamento Base'!$D$12:$S$1673,14,FALSE),VLOOKUP($C1183,#REF!,14,FALSE))</f>
        <v>#N/A</v>
      </c>
      <c r="R1183" s="205" t="e">
        <f t="shared" si="118"/>
        <v>#N/A</v>
      </c>
      <c r="S1183" s="205" t="e">
        <f>IF(Comparativo!$E$6="Tabela Não Desonerada",VLOOKUP($C1183,'Orçamento Base'!$D$12:$S$1673,15,FALSE),VLOOKUP($C1183,#REF!,15,FALSE))</f>
        <v>#N/A</v>
      </c>
      <c r="T1183" s="205" t="e">
        <f t="shared" si="119"/>
        <v>#N/A</v>
      </c>
    </row>
    <row r="1184" spans="1:20" ht="15">
      <c r="A1184" s="203">
        <v>1</v>
      </c>
      <c r="B1184" s="203" t="e">
        <f>'Orçamento-TCE'!B1184</f>
        <v>#N/A</v>
      </c>
      <c r="C1184" s="229">
        <f>'Orçamento-TCE'!C1184</f>
        <v>0</v>
      </c>
      <c r="D1184" s="199" t="e">
        <f>'Orçamento-TCE'!G1184</f>
        <v>#N/A</v>
      </c>
      <c r="E1184" s="204">
        <f>'Orçamento-TCE'!H1184</f>
        <v>0</v>
      </c>
      <c r="F1184" s="230" t="e">
        <f>'Orçamento-TCE'!I1184</f>
        <v>#N/A</v>
      </c>
      <c r="G1184" s="227" t="e">
        <f>IF(Comparativo!$E$6="Tabela Não Desonerada",VLOOKUP($C1184,'Orçamento Base'!$D$12:$S$1673,12,FALSE),VLOOKUP($C1184,#REF!,12,FALSE))</f>
        <v>#N/A</v>
      </c>
      <c r="H1184" s="228">
        <f>IFERROR(IF(Comparativo!$E$6="Tabela Não Desonerada",VLOOKUP($C1184,'Orçamento Base'!$D$12:$S$1673,16,FALSE),VLOOKUP($C1184,#REF!,16,FALSE)),0)</f>
        <v>0</v>
      </c>
      <c r="I1184" s="575" t="e">
        <f>IF(Comparativo!$E$6="Tabela Não Desonerada",VLOOKUP($C1184,'Orçamento Base'!$D$12:$S$1673,11,FALSE),VLOOKUP($C1184,#REF!,11,FALSE))</f>
        <v>#N/A</v>
      </c>
      <c r="J1184" s="363">
        <f>IF(Comparativo!$E$6="Tabela Não Desonerada",Encargos!$F$44,Encargos!$D$44)</f>
        <v>1.1122000000000001</v>
      </c>
      <c r="K1184" s="364"/>
      <c r="L1184" s="365" t="e">
        <f t="shared" si="114"/>
        <v>#N/A</v>
      </c>
      <c r="M1184" s="365" t="e">
        <f t="shared" si="115"/>
        <v>#N/A</v>
      </c>
      <c r="N1184" s="376" t="e">
        <f t="shared" si="116"/>
        <v>#N/A</v>
      </c>
      <c r="O1184" s="205" t="e">
        <f>IF(Comparativo!$E$6="Tabela Não Desonerada",VLOOKUP($C1184,'Orçamento Base'!$D$12:$S$1673,13,FALSE),VLOOKUP($C1184,#REF!,13,FALSE))</f>
        <v>#N/A</v>
      </c>
      <c r="P1184" s="205" t="e">
        <f t="shared" si="117"/>
        <v>#N/A</v>
      </c>
      <c r="Q1184" s="205" t="e">
        <f>IF(Comparativo!$E$6="Tabela Não Desonerada",VLOOKUP($C1184,'Orçamento Base'!$D$12:$S$1673,14,FALSE),VLOOKUP($C1184,#REF!,14,FALSE))</f>
        <v>#N/A</v>
      </c>
      <c r="R1184" s="205" t="e">
        <f t="shared" si="118"/>
        <v>#N/A</v>
      </c>
      <c r="S1184" s="205" t="e">
        <f>IF(Comparativo!$E$6="Tabela Não Desonerada",VLOOKUP($C1184,'Orçamento Base'!$D$12:$S$1673,15,FALSE),VLOOKUP($C1184,#REF!,15,FALSE))</f>
        <v>#N/A</v>
      </c>
      <c r="T1184" s="205" t="e">
        <f t="shared" si="119"/>
        <v>#N/A</v>
      </c>
    </row>
    <row r="1185" spans="1:20" ht="15">
      <c r="A1185" s="203">
        <v>1</v>
      </c>
      <c r="B1185" s="203" t="e">
        <f>'Orçamento-TCE'!B1185</f>
        <v>#N/A</v>
      </c>
      <c r="C1185" s="229">
        <f>'Orçamento-TCE'!C1185</f>
        <v>0</v>
      </c>
      <c r="D1185" s="199" t="e">
        <f>'Orçamento-TCE'!G1185</f>
        <v>#N/A</v>
      </c>
      <c r="E1185" s="204">
        <f>'Orçamento-TCE'!H1185</f>
        <v>0</v>
      </c>
      <c r="F1185" s="230" t="e">
        <f>'Orçamento-TCE'!I1185</f>
        <v>#N/A</v>
      </c>
      <c r="G1185" s="227" t="e">
        <f>IF(Comparativo!$E$6="Tabela Não Desonerada",VLOOKUP($C1185,'Orçamento Base'!$D$12:$S$1673,12,FALSE),VLOOKUP($C1185,#REF!,12,FALSE))</f>
        <v>#N/A</v>
      </c>
      <c r="H1185" s="228">
        <f>IFERROR(IF(Comparativo!$E$6="Tabela Não Desonerada",VLOOKUP($C1185,'Orçamento Base'!$D$12:$S$1673,16,FALSE),VLOOKUP($C1185,#REF!,16,FALSE)),0)</f>
        <v>0</v>
      </c>
      <c r="I1185" s="575" t="e">
        <f>IF(Comparativo!$E$6="Tabela Não Desonerada",VLOOKUP($C1185,'Orçamento Base'!$D$12:$S$1673,11,FALSE),VLOOKUP($C1185,#REF!,11,FALSE))</f>
        <v>#N/A</v>
      </c>
      <c r="J1185" s="363">
        <f>IF(Comparativo!$E$6="Tabela Não Desonerada",Encargos!$F$44,Encargos!$D$44)</f>
        <v>1.1122000000000001</v>
      </c>
      <c r="K1185" s="364"/>
      <c r="L1185" s="365" t="e">
        <f t="shared" si="114"/>
        <v>#N/A</v>
      </c>
      <c r="M1185" s="365" t="e">
        <f t="shared" si="115"/>
        <v>#N/A</v>
      </c>
      <c r="N1185" s="376" t="e">
        <f t="shared" si="116"/>
        <v>#N/A</v>
      </c>
      <c r="O1185" s="205" t="e">
        <f>IF(Comparativo!$E$6="Tabela Não Desonerada",VLOOKUP($C1185,'Orçamento Base'!$D$12:$S$1673,13,FALSE),VLOOKUP($C1185,#REF!,13,FALSE))</f>
        <v>#N/A</v>
      </c>
      <c r="P1185" s="205" t="e">
        <f t="shared" si="117"/>
        <v>#N/A</v>
      </c>
      <c r="Q1185" s="205" t="e">
        <f>IF(Comparativo!$E$6="Tabela Não Desonerada",VLOOKUP($C1185,'Orçamento Base'!$D$12:$S$1673,14,FALSE),VLOOKUP($C1185,#REF!,14,FALSE))</f>
        <v>#N/A</v>
      </c>
      <c r="R1185" s="205" t="e">
        <f t="shared" si="118"/>
        <v>#N/A</v>
      </c>
      <c r="S1185" s="205" t="e">
        <f>IF(Comparativo!$E$6="Tabela Não Desonerada",VLOOKUP($C1185,'Orçamento Base'!$D$12:$S$1673,15,FALSE),VLOOKUP($C1185,#REF!,15,FALSE))</f>
        <v>#N/A</v>
      </c>
      <c r="T1185" s="205" t="e">
        <f t="shared" si="119"/>
        <v>#N/A</v>
      </c>
    </row>
    <row r="1186" spans="1:20" ht="15">
      <c r="A1186" s="203">
        <v>1</v>
      </c>
      <c r="B1186" s="203" t="e">
        <f>'Orçamento-TCE'!B1186</f>
        <v>#N/A</v>
      </c>
      <c r="C1186" s="229">
        <f>'Orçamento-TCE'!C1186</f>
        <v>0</v>
      </c>
      <c r="D1186" s="199" t="e">
        <f>'Orçamento-TCE'!G1186</f>
        <v>#N/A</v>
      </c>
      <c r="E1186" s="204">
        <f>'Orçamento-TCE'!H1186</f>
        <v>0</v>
      </c>
      <c r="F1186" s="230" t="e">
        <f>'Orçamento-TCE'!I1186</f>
        <v>#N/A</v>
      </c>
      <c r="G1186" s="227" t="e">
        <f>IF(Comparativo!$E$6="Tabela Não Desonerada",VLOOKUP($C1186,'Orçamento Base'!$D$12:$S$1673,12,FALSE),VLOOKUP($C1186,#REF!,12,FALSE))</f>
        <v>#N/A</v>
      </c>
      <c r="H1186" s="228">
        <f>IFERROR(IF(Comparativo!$E$6="Tabela Não Desonerada",VLOOKUP($C1186,'Orçamento Base'!$D$12:$S$1673,16,FALSE),VLOOKUP($C1186,#REF!,16,FALSE)),0)</f>
        <v>0</v>
      </c>
      <c r="I1186" s="575" t="e">
        <f>IF(Comparativo!$E$6="Tabela Não Desonerada",VLOOKUP($C1186,'Orçamento Base'!$D$12:$S$1673,11,FALSE),VLOOKUP($C1186,#REF!,11,FALSE))</f>
        <v>#N/A</v>
      </c>
      <c r="J1186" s="363">
        <f>IF(Comparativo!$E$6="Tabela Não Desonerada",Encargos!$F$44,Encargos!$D$44)</f>
        <v>1.1122000000000001</v>
      </c>
      <c r="K1186" s="364"/>
      <c r="L1186" s="365" t="e">
        <f t="shared" si="114"/>
        <v>#N/A</v>
      </c>
      <c r="M1186" s="365" t="e">
        <f t="shared" si="115"/>
        <v>#N/A</v>
      </c>
      <c r="N1186" s="376" t="e">
        <f t="shared" si="116"/>
        <v>#N/A</v>
      </c>
      <c r="O1186" s="205" t="e">
        <f>IF(Comparativo!$E$6="Tabela Não Desonerada",VLOOKUP($C1186,'Orçamento Base'!$D$12:$S$1673,13,FALSE),VLOOKUP($C1186,#REF!,13,FALSE))</f>
        <v>#N/A</v>
      </c>
      <c r="P1186" s="205" t="e">
        <f t="shared" si="117"/>
        <v>#N/A</v>
      </c>
      <c r="Q1186" s="205" t="e">
        <f>IF(Comparativo!$E$6="Tabela Não Desonerada",VLOOKUP($C1186,'Orçamento Base'!$D$12:$S$1673,14,FALSE),VLOOKUP($C1186,#REF!,14,FALSE))</f>
        <v>#N/A</v>
      </c>
      <c r="R1186" s="205" t="e">
        <f t="shared" si="118"/>
        <v>#N/A</v>
      </c>
      <c r="S1186" s="205" t="e">
        <f>IF(Comparativo!$E$6="Tabela Não Desonerada",VLOOKUP($C1186,'Orçamento Base'!$D$12:$S$1673,15,FALSE),VLOOKUP($C1186,#REF!,15,FALSE))</f>
        <v>#N/A</v>
      </c>
      <c r="T1186" s="205" t="e">
        <f t="shared" si="119"/>
        <v>#N/A</v>
      </c>
    </row>
    <row r="1187" spans="1:20" ht="15">
      <c r="A1187" s="203">
        <v>1</v>
      </c>
      <c r="B1187" s="203" t="e">
        <f>'Orçamento-TCE'!B1187</f>
        <v>#N/A</v>
      </c>
      <c r="C1187" s="229">
        <f>'Orçamento-TCE'!C1187</f>
        <v>0</v>
      </c>
      <c r="D1187" s="199" t="e">
        <f>'Orçamento-TCE'!G1187</f>
        <v>#N/A</v>
      </c>
      <c r="E1187" s="204">
        <f>'Orçamento-TCE'!H1187</f>
        <v>0</v>
      </c>
      <c r="F1187" s="230" t="e">
        <f>'Orçamento-TCE'!I1187</f>
        <v>#N/A</v>
      </c>
      <c r="G1187" s="227" t="e">
        <f>IF(Comparativo!$E$6="Tabela Não Desonerada",VLOOKUP($C1187,'Orçamento Base'!$D$12:$S$1673,12,FALSE),VLOOKUP($C1187,#REF!,12,FALSE))</f>
        <v>#N/A</v>
      </c>
      <c r="H1187" s="228">
        <f>IFERROR(IF(Comparativo!$E$6="Tabela Não Desonerada",VLOOKUP($C1187,'Orçamento Base'!$D$12:$S$1673,16,FALSE),VLOOKUP($C1187,#REF!,16,FALSE)),0)</f>
        <v>0</v>
      </c>
      <c r="I1187" s="575" t="e">
        <f>IF(Comparativo!$E$6="Tabela Não Desonerada",VLOOKUP($C1187,'Orçamento Base'!$D$12:$S$1673,11,FALSE),VLOOKUP($C1187,#REF!,11,FALSE))</f>
        <v>#N/A</v>
      </c>
      <c r="J1187" s="363">
        <f>IF(Comparativo!$E$6="Tabela Não Desonerada",Encargos!$F$44,Encargos!$D$44)</f>
        <v>1.1122000000000001</v>
      </c>
      <c r="K1187" s="364"/>
      <c r="L1187" s="365" t="e">
        <f t="shared" si="114"/>
        <v>#N/A</v>
      </c>
      <c r="M1187" s="365" t="e">
        <f t="shared" si="115"/>
        <v>#N/A</v>
      </c>
      <c r="N1187" s="376" t="e">
        <f t="shared" si="116"/>
        <v>#N/A</v>
      </c>
      <c r="O1187" s="205" t="e">
        <f>IF(Comparativo!$E$6="Tabela Não Desonerada",VLOOKUP($C1187,'Orçamento Base'!$D$12:$S$1673,13,FALSE),VLOOKUP($C1187,#REF!,13,FALSE))</f>
        <v>#N/A</v>
      </c>
      <c r="P1187" s="205" t="e">
        <f t="shared" si="117"/>
        <v>#N/A</v>
      </c>
      <c r="Q1187" s="205" t="e">
        <f>IF(Comparativo!$E$6="Tabela Não Desonerada",VLOOKUP($C1187,'Orçamento Base'!$D$12:$S$1673,14,FALSE),VLOOKUP($C1187,#REF!,14,FALSE))</f>
        <v>#N/A</v>
      </c>
      <c r="R1187" s="205" t="e">
        <f t="shared" si="118"/>
        <v>#N/A</v>
      </c>
      <c r="S1187" s="205" t="e">
        <f>IF(Comparativo!$E$6="Tabela Não Desonerada",VLOOKUP($C1187,'Orçamento Base'!$D$12:$S$1673,15,FALSE),VLOOKUP($C1187,#REF!,15,FALSE))</f>
        <v>#N/A</v>
      </c>
      <c r="T1187" s="205" t="e">
        <f t="shared" si="119"/>
        <v>#N/A</v>
      </c>
    </row>
    <row r="1188" spans="1:20" ht="15">
      <c r="A1188" s="203">
        <v>1</v>
      </c>
      <c r="B1188" s="203" t="e">
        <f>'Orçamento-TCE'!B1188</f>
        <v>#N/A</v>
      </c>
      <c r="C1188" s="229">
        <f>'Orçamento-TCE'!C1188</f>
        <v>0</v>
      </c>
      <c r="D1188" s="199" t="e">
        <f>'Orçamento-TCE'!G1188</f>
        <v>#N/A</v>
      </c>
      <c r="E1188" s="204">
        <f>'Orçamento-TCE'!H1188</f>
        <v>0</v>
      </c>
      <c r="F1188" s="230" t="e">
        <f>'Orçamento-TCE'!I1188</f>
        <v>#N/A</v>
      </c>
      <c r="G1188" s="227" t="e">
        <f>IF(Comparativo!$E$6="Tabela Não Desonerada",VLOOKUP($C1188,'Orçamento Base'!$D$12:$S$1673,12,FALSE),VLOOKUP($C1188,#REF!,12,FALSE))</f>
        <v>#N/A</v>
      </c>
      <c r="H1188" s="228">
        <f>IFERROR(IF(Comparativo!$E$6="Tabela Não Desonerada",VLOOKUP($C1188,'Orçamento Base'!$D$12:$S$1673,16,FALSE),VLOOKUP($C1188,#REF!,16,FALSE)),0)</f>
        <v>0</v>
      </c>
      <c r="I1188" s="575" t="e">
        <f>IF(Comparativo!$E$6="Tabela Não Desonerada",VLOOKUP($C1188,'Orçamento Base'!$D$12:$S$1673,11,FALSE),VLOOKUP($C1188,#REF!,11,FALSE))</f>
        <v>#N/A</v>
      </c>
      <c r="J1188" s="363">
        <f>IF(Comparativo!$E$6="Tabela Não Desonerada",Encargos!$F$44,Encargos!$D$44)</f>
        <v>1.1122000000000001</v>
      </c>
      <c r="K1188" s="364"/>
      <c r="L1188" s="365" t="e">
        <f t="shared" si="114"/>
        <v>#N/A</v>
      </c>
      <c r="M1188" s="365" t="e">
        <f t="shared" si="115"/>
        <v>#N/A</v>
      </c>
      <c r="N1188" s="376" t="e">
        <f t="shared" si="116"/>
        <v>#N/A</v>
      </c>
      <c r="O1188" s="205" t="e">
        <f>IF(Comparativo!$E$6="Tabela Não Desonerada",VLOOKUP($C1188,'Orçamento Base'!$D$12:$S$1673,13,FALSE),VLOOKUP($C1188,#REF!,13,FALSE))</f>
        <v>#N/A</v>
      </c>
      <c r="P1188" s="205" t="e">
        <f t="shared" si="117"/>
        <v>#N/A</v>
      </c>
      <c r="Q1188" s="205" t="e">
        <f>IF(Comparativo!$E$6="Tabela Não Desonerada",VLOOKUP($C1188,'Orçamento Base'!$D$12:$S$1673,14,FALSE),VLOOKUP($C1188,#REF!,14,FALSE))</f>
        <v>#N/A</v>
      </c>
      <c r="R1188" s="205" t="e">
        <f t="shared" si="118"/>
        <v>#N/A</v>
      </c>
      <c r="S1188" s="205" t="e">
        <f>IF(Comparativo!$E$6="Tabela Não Desonerada",VLOOKUP($C1188,'Orçamento Base'!$D$12:$S$1673,15,FALSE),VLOOKUP($C1188,#REF!,15,FALSE))</f>
        <v>#N/A</v>
      </c>
      <c r="T1188" s="205" t="e">
        <f t="shared" si="119"/>
        <v>#N/A</v>
      </c>
    </row>
    <row r="1189" spans="1:20" ht="15">
      <c r="A1189" s="203">
        <v>1</v>
      </c>
      <c r="B1189" s="203" t="e">
        <f>'Orçamento-TCE'!B1189</f>
        <v>#N/A</v>
      </c>
      <c r="C1189" s="229">
        <f>'Orçamento-TCE'!C1189</f>
        <v>0</v>
      </c>
      <c r="D1189" s="199" t="e">
        <f>'Orçamento-TCE'!G1189</f>
        <v>#N/A</v>
      </c>
      <c r="E1189" s="204">
        <f>'Orçamento-TCE'!H1189</f>
        <v>0</v>
      </c>
      <c r="F1189" s="230" t="e">
        <f>'Orçamento-TCE'!I1189</f>
        <v>#N/A</v>
      </c>
      <c r="G1189" s="227" t="e">
        <f>IF(Comparativo!$E$6="Tabela Não Desonerada",VLOOKUP($C1189,'Orçamento Base'!$D$12:$S$1673,12,FALSE),VLOOKUP($C1189,#REF!,12,FALSE))</f>
        <v>#N/A</v>
      </c>
      <c r="H1189" s="228">
        <f>IFERROR(IF(Comparativo!$E$6="Tabela Não Desonerada",VLOOKUP($C1189,'Orçamento Base'!$D$12:$S$1673,16,FALSE),VLOOKUP($C1189,#REF!,16,FALSE)),0)</f>
        <v>0</v>
      </c>
      <c r="I1189" s="575" t="e">
        <f>IF(Comparativo!$E$6="Tabela Não Desonerada",VLOOKUP($C1189,'Orçamento Base'!$D$12:$S$1673,11,FALSE),VLOOKUP($C1189,#REF!,11,FALSE))</f>
        <v>#N/A</v>
      </c>
      <c r="J1189" s="363">
        <f>IF(Comparativo!$E$6="Tabela Não Desonerada",Encargos!$F$44,Encargos!$D$44)</f>
        <v>1.1122000000000001</v>
      </c>
      <c r="K1189" s="364"/>
      <c r="L1189" s="365" t="e">
        <f t="shared" si="114"/>
        <v>#N/A</v>
      </c>
      <c r="M1189" s="365" t="e">
        <f t="shared" si="115"/>
        <v>#N/A</v>
      </c>
      <c r="N1189" s="376" t="e">
        <f t="shared" si="116"/>
        <v>#N/A</v>
      </c>
      <c r="O1189" s="205" t="e">
        <f>IF(Comparativo!$E$6="Tabela Não Desonerada",VLOOKUP($C1189,'Orçamento Base'!$D$12:$S$1673,13,FALSE),VLOOKUP($C1189,#REF!,13,FALSE))</f>
        <v>#N/A</v>
      </c>
      <c r="P1189" s="205" t="e">
        <f t="shared" si="117"/>
        <v>#N/A</v>
      </c>
      <c r="Q1189" s="205" t="e">
        <f>IF(Comparativo!$E$6="Tabela Não Desonerada",VLOOKUP($C1189,'Orçamento Base'!$D$12:$S$1673,14,FALSE),VLOOKUP($C1189,#REF!,14,FALSE))</f>
        <v>#N/A</v>
      </c>
      <c r="R1189" s="205" t="e">
        <f t="shared" si="118"/>
        <v>#N/A</v>
      </c>
      <c r="S1189" s="205" t="e">
        <f>IF(Comparativo!$E$6="Tabela Não Desonerada",VLOOKUP($C1189,'Orçamento Base'!$D$12:$S$1673,15,FALSE),VLOOKUP($C1189,#REF!,15,FALSE))</f>
        <v>#N/A</v>
      </c>
      <c r="T1189" s="205" t="e">
        <f t="shared" si="119"/>
        <v>#N/A</v>
      </c>
    </row>
    <row r="1190" spans="1:20" ht="15">
      <c r="A1190" s="203">
        <v>1</v>
      </c>
      <c r="B1190" s="203" t="e">
        <f>'Orçamento-TCE'!B1190</f>
        <v>#N/A</v>
      </c>
      <c r="C1190" s="229">
        <f>'Orçamento-TCE'!C1190</f>
        <v>0</v>
      </c>
      <c r="D1190" s="199" t="e">
        <f>'Orçamento-TCE'!G1190</f>
        <v>#N/A</v>
      </c>
      <c r="E1190" s="204">
        <f>'Orçamento-TCE'!H1190</f>
        <v>0</v>
      </c>
      <c r="F1190" s="230" t="e">
        <f>'Orçamento-TCE'!I1190</f>
        <v>#N/A</v>
      </c>
      <c r="G1190" s="227" t="e">
        <f>IF(Comparativo!$E$6="Tabela Não Desonerada",VLOOKUP($C1190,'Orçamento Base'!$D$12:$S$1673,12,FALSE),VLOOKUP($C1190,#REF!,12,FALSE))</f>
        <v>#N/A</v>
      </c>
      <c r="H1190" s="228">
        <f>IFERROR(IF(Comparativo!$E$6="Tabela Não Desonerada",VLOOKUP($C1190,'Orçamento Base'!$D$12:$S$1673,16,FALSE),VLOOKUP($C1190,#REF!,16,FALSE)),0)</f>
        <v>0</v>
      </c>
      <c r="I1190" s="575" t="e">
        <f>IF(Comparativo!$E$6="Tabela Não Desonerada",VLOOKUP($C1190,'Orçamento Base'!$D$12:$S$1673,11,FALSE),VLOOKUP($C1190,#REF!,11,FALSE))</f>
        <v>#N/A</v>
      </c>
      <c r="J1190" s="363">
        <f>IF(Comparativo!$E$6="Tabela Não Desonerada",Encargos!$F$44,Encargos!$D$44)</f>
        <v>1.1122000000000001</v>
      </c>
      <c r="K1190" s="364"/>
      <c r="L1190" s="365" t="e">
        <f t="shared" si="114"/>
        <v>#N/A</v>
      </c>
      <c r="M1190" s="365" t="e">
        <f t="shared" si="115"/>
        <v>#N/A</v>
      </c>
      <c r="N1190" s="376" t="e">
        <f t="shared" si="116"/>
        <v>#N/A</v>
      </c>
      <c r="O1190" s="205" t="e">
        <f>IF(Comparativo!$E$6="Tabela Não Desonerada",VLOOKUP($C1190,'Orçamento Base'!$D$12:$S$1673,13,FALSE),VLOOKUP($C1190,#REF!,13,FALSE))</f>
        <v>#N/A</v>
      </c>
      <c r="P1190" s="205" t="e">
        <f t="shared" si="117"/>
        <v>#N/A</v>
      </c>
      <c r="Q1190" s="205" t="e">
        <f>IF(Comparativo!$E$6="Tabela Não Desonerada",VLOOKUP($C1190,'Orçamento Base'!$D$12:$S$1673,14,FALSE),VLOOKUP($C1190,#REF!,14,FALSE))</f>
        <v>#N/A</v>
      </c>
      <c r="R1190" s="205" t="e">
        <f t="shared" si="118"/>
        <v>#N/A</v>
      </c>
      <c r="S1190" s="205" t="e">
        <f>IF(Comparativo!$E$6="Tabela Não Desonerada",VLOOKUP($C1190,'Orçamento Base'!$D$12:$S$1673,15,FALSE),VLOOKUP($C1190,#REF!,15,FALSE))</f>
        <v>#N/A</v>
      </c>
      <c r="T1190" s="205" t="e">
        <f t="shared" si="119"/>
        <v>#N/A</v>
      </c>
    </row>
    <row r="1191" spans="1:20" ht="15">
      <c r="A1191" s="203">
        <v>1</v>
      </c>
      <c r="B1191" s="203" t="e">
        <f>'Orçamento-TCE'!B1191</f>
        <v>#N/A</v>
      </c>
      <c r="C1191" s="229">
        <f>'Orçamento-TCE'!C1191</f>
        <v>0</v>
      </c>
      <c r="D1191" s="199" t="e">
        <f>'Orçamento-TCE'!G1191</f>
        <v>#N/A</v>
      </c>
      <c r="E1191" s="204">
        <f>'Orçamento-TCE'!H1191</f>
        <v>0</v>
      </c>
      <c r="F1191" s="230" t="e">
        <f>'Orçamento-TCE'!I1191</f>
        <v>#N/A</v>
      </c>
      <c r="G1191" s="227" t="e">
        <f>IF(Comparativo!$E$6="Tabela Não Desonerada",VLOOKUP($C1191,'Orçamento Base'!$D$12:$S$1673,12,FALSE),VLOOKUP($C1191,#REF!,12,FALSE))</f>
        <v>#N/A</v>
      </c>
      <c r="H1191" s="228">
        <f>IFERROR(IF(Comparativo!$E$6="Tabela Não Desonerada",VLOOKUP($C1191,'Orçamento Base'!$D$12:$S$1673,16,FALSE),VLOOKUP($C1191,#REF!,16,FALSE)),0)</f>
        <v>0</v>
      </c>
      <c r="I1191" s="575" t="e">
        <f>IF(Comparativo!$E$6="Tabela Não Desonerada",VLOOKUP($C1191,'Orçamento Base'!$D$12:$S$1673,11,FALSE),VLOOKUP($C1191,#REF!,11,FALSE))</f>
        <v>#N/A</v>
      </c>
      <c r="J1191" s="363">
        <f>IF(Comparativo!$E$6="Tabela Não Desonerada",Encargos!$F$44,Encargos!$D$44)</f>
        <v>1.1122000000000001</v>
      </c>
      <c r="K1191" s="364"/>
      <c r="L1191" s="365" t="e">
        <f t="shared" si="114"/>
        <v>#N/A</v>
      </c>
      <c r="M1191" s="365" t="e">
        <f t="shared" si="115"/>
        <v>#N/A</v>
      </c>
      <c r="N1191" s="376" t="e">
        <f t="shared" si="116"/>
        <v>#N/A</v>
      </c>
      <c r="O1191" s="205" t="e">
        <f>IF(Comparativo!$E$6="Tabela Não Desonerada",VLOOKUP($C1191,'Orçamento Base'!$D$12:$S$1673,13,FALSE),VLOOKUP($C1191,#REF!,13,FALSE))</f>
        <v>#N/A</v>
      </c>
      <c r="P1191" s="205" t="e">
        <f t="shared" si="117"/>
        <v>#N/A</v>
      </c>
      <c r="Q1191" s="205" t="e">
        <f>IF(Comparativo!$E$6="Tabela Não Desonerada",VLOOKUP($C1191,'Orçamento Base'!$D$12:$S$1673,14,FALSE),VLOOKUP($C1191,#REF!,14,FALSE))</f>
        <v>#N/A</v>
      </c>
      <c r="R1191" s="205" t="e">
        <f t="shared" si="118"/>
        <v>#N/A</v>
      </c>
      <c r="S1191" s="205" t="e">
        <f>IF(Comparativo!$E$6="Tabela Não Desonerada",VLOOKUP($C1191,'Orçamento Base'!$D$12:$S$1673,15,FALSE),VLOOKUP($C1191,#REF!,15,FALSE))</f>
        <v>#N/A</v>
      </c>
      <c r="T1191" s="205" t="e">
        <f t="shared" si="119"/>
        <v>#N/A</v>
      </c>
    </row>
    <row r="1192" spans="1:20" ht="15">
      <c r="A1192" s="203">
        <v>1</v>
      </c>
      <c r="B1192" s="203" t="e">
        <f>'Orçamento-TCE'!B1192</f>
        <v>#N/A</v>
      </c>
      <c r="C1192" s="229">
        <f>'Orçamento-TCE'!C1192</f>
        <v>0</v>
      </c>
      <c r="D1192" s="199" t="e">
        <f>'Orçamento-TCE'!G1192</f>
        <v>#N/A</v>
      </c>
      <c r="E1192" s="204">
        <f>'Orçamento-TCE'!H1192</f>
        <v>0</v>
      </c>
      <c r="F1192" s="230" t="e">
        <f>'Orçamento-TCE'!I1192</f>
        <v>#N/A</v>
      </c>
      <c r="G1192" s="227" t="e">
        <f>IF(Comparativo!$E$6="Tabela Não Desonerada",VLOOKUP($C1192,'Orçamento Base'!$D$12:$S$1673,12,FALSE),VLOOKUP($C1192,#REF!,12,FALSE))</f>
        <v>#N/A</v>
      </c>
      <c r="H1192" s="228">
        <f>IFERROR(IF(Comparativo!$E$6="Tabela Não Desonerada",VLOOKUP($C1192,'Orçamento Base'!$D$12:$S$1673,16,FALSE),VLOOKUP($C1192,#REF!,16,FALSE)),0)</f>
        <v>0</v>
      </c>
      <c r="I1192" s="575" t="e">
        <f>IF(Comparativo!$E$6="Tabela Não Desonerada",VLOOKUP($C1192,'Orçamento Base'!$D$12:$S$1673,11,FALSE),VLOOKUP($C1192,#REF!,11,FALSE))</f>
        <v>#N/A</v>
      </c>
      <c r="J1192" s="363">
        <f>IF(Comparativo!$E$6="Tabela Não Desonerada",Encargos!$F$44,Encargos!$D$44)</f>
        <v>1.1122000000000001</v>
      </c>
      <c r="K1192" s="364"/>
      <c r="L1192" s="365" t="e">
        <f t="shared" si="114"/>
        <v>#N/A</v>
      </c>
      <c r="M1192" s="365" t="e">
        <f t="shared" si="115"/>
        <v>#N/A</v>
      </c>
      <c r="N1192" s="376" t="e">
        <f t="shared" si="116"/>
        <v>#N/A</v>
      </c>
      <c r="O1192" s="205" t="e">
        <f>IF(Comparativo!$E$6="Tabela Não Desonerada",VLOOKUP($C1192,'Orçamento Base'!$D$12:$S$1673,13,FALSE),VLOOKUP($C1192,#REF!,13,FALSE))</f>
        <v>#N/A</v>
      </c>
      <c r="P1192" s="205" t="e">
        <f t="shared" si="117"/>
        <v>#N/A</v>
      </c>
      <c r="Q1192" s="205" t="e">
        <f>IF(Comparativo!$E$6="Tabela Não Desonerada",VLOOKUP($C1192,'Orçamento Base'!$D$12:$S$1673,14,FALSE),VLOOKUP($C1192,#REF!,14,FALSE))</f>
        <v>#N/A</v>
      </c>
      <c r="R1192" s="205" t="e">
        <f t="shared" si="118"/>
        <v>#N/A</v>
      </c>
      <c r="S1192" s="205" t="e">
        <f>IF(Comparativo!$E$6="Tabela Não Desonerada",VLOOKUP($C1192,'Orçamento Base'!$D$12:$S$1673,15,FALSE),VLOOKUP($C1192,#REF!,15,FALSE))</f>
        <v>#N/A</v>
      </c>
      <c r="T1192" s="205" t="e">
        <f t="shared" si="119"/>
        <v>#N/A</v>
      </c>
    </row>
    <row r="1193" spans="1:20" ht="15">
      <c r="A1193" s="203">
        <v>1</v>
      </c>
      <c r="B1193" s="203" t="e">
        <f>'Orçamento-TCE'!B1193</f>
        <v>#N/A</v>
      </c>
      <c r="C1193" s="229">
        <f>'Orçamento-TCE'!C1193</f>
        <v>0</v>
      </c>
      <c r="D1193" s="199" t="e">
        <f>'Orçamento-TCE'!G1193</f>
        <v>#N/A</v>
      </c>
      <c r="E1193" s="204">
        <f>'Orçamento-TCE'!H1193</f>
        <v>0</v>
      </c>
      <c r="F1193" s="230" t="e">
        <f>'Orçamento-TCE'!I1193</f>
        <v>#N/A</v>
      </c>
      <c r="G1193" s="227" t="e">
        <f>IF(Comparativo!$E$6="Tabela Não Desonerada",VLOOKUP($C1193,'Orçamento Base'!$D$12:$S$1673,12,FALSE),VLOOKUP($C1193,#REF!,12,FALSE))</f>
        <v>#N/A</v>
      </c>
      <c r="H1193" s="228">
        <f>IFERROR(IF(Comparativo!$E$6="Tabela Não Desonerada",VLOOKUP($C1193,'Orçamento Base'!$D$12:$S$1673,16,FALSE),VLOOKUP($C1193,#REF!,16,FALSE)),0)</f>
        <v>0</v>
      </c>
      <c r="I1193" s="575" t="e">
        <f>IF(Comparativo!$E$6="Tabela Não Desonerada",VLOOKUP($C1193,'Orçamento Base'!$D$12:$S$1673,11,FALSE),VLOOKUP($C1193,#REF!,11,FALSE))</f>
        <v>#N/A</v>
      </c>
      <c r="J1193" s="363">
        <f>IF(Comparativo!$E$6="Tabela Não Desonerada",Encargos!$F$44,Encargos!$D$44)</f>
        <v>1.1122000000000001</v>
      </c>
      <c r="K1193" s="364"/>
      <c r="L1193" s="365" t="e">
        <f t="shared" si="114"/>
        <v>#N/A</v>
      </c>
      <c r="M1193" s="365" t="e">
        <f t="shared" si="115"/>
        <v>#N/A</v>
      </c>
      <c r="N1193" s="376" t="e">
        <f t="shared" si="116"/>
        <v>#N/A</v>
      </c>
      <c r="O1193" s="205" t="e">
        <f>IF(Comparativo!$E$6="Tabela Não Desonerada",VLOOKUP($C1193,'Orçamento Base'!$D$12:$S$1673,13,FALSE),VLOOKUP($C1193,#REF!,13,FALSE))</f>
        <v>#N/A</v>
      </c>
      <c r="P1193" s="205" t="e">
        <f t="shared" si="117"/>
        <v>#N/A</v>
      </c>
      <c r="Q1193" s="205" t="e">
        <f>IF(Comparativo!$E$6="Tabela Não Desonerada",VLOOKUP($C1193,'Orçamento Base'!$D$12:$S$1673,14,FALSE),VLOOKUP($C1193,#REF!,14,FALSE))</f>
        <v>#N/A</v>
      </c>
      <c r="R1193" s="205" t="e">
        <f t="shared" si="118"/>
        <v>#N/A</v>
      </c>
      <c r="S1193" s="205" t="e">
        <f>IF(Comparativo!$E$6="Tabela Não Desonerada",VLOOKUP($C1193,'Orçamento Base'!$D$12:$S$1673,15,FALSE),VLOOKUP($C1193,#REF!,15,FALSE))</f>
        <v>#N/A</v>
      </c>
      <c r="T1193" s="205" t="e">
        <f t="shared" si="119"/>
        <v>#N/A</v>
      </c>
    </row>
    <row r="1194" spans="1:20" ht="15">
      <c r="A1194" s="203">
        <v>1</v>
      </c>
      <c r="B1194" s="203" t="e">
        <f>'Orçamento-TCE'!B1194</f>
        <v>#N/A</v>
      </c>
      <c r="C1194" s="229">
        <f>'Orçamento-TCE'!C1194</f>
        <v>0</v>
      </c>
      <c r="D1194" s="199" t="e">
        <f>'Orçamento-TCE'!G1194</f>
        <v>#N/A</v>
      </c>
      <c r="E1194" s="204">
        <f>'Orçamento-TCE'!H1194</f>
        <v>0</v>
      </c>
      <c r="F1194" s="230" t="e">
        <f>'Orçamento-TCE'!I1194</f>
        <v>#N/A</v>
      </c>
      <c r="G1194" s="227" t="e">
        <f>IF(Comparativo!$E$6="Tabela Não Desonerada",VLOOKUP($C1194,'Orçamento Base'!$D$12:$S$1673,12,FALSE),VLOOKUP($C1194,#REF!,12,FALSE))</f>
        <v>#N/A</v>
      </c>
      <c r="H1194" s="228">
        <f>IFERROR(IF(Comparativo!$E$6="Tabela Não Desonerada",VLOOKUP($C1194,'Orçamento Base'!$D$12:$S$1673,16,FALSE),VLOOKUP($C1194,#REF!,16,FALSE)),0)</f>
        <v>0</v>
      </c>
      <c r="I1194" s="575" t="e">
        <f>IF(Comparativo!$E$6="Tabela Não Desonerada",VLOOKUP($C1194,'Orçamento Base'!$D$12:$S$1673,11,FALSE),VLOOKUP($C1194,#REF!,11,FALSE))</f>
        <v>#N/A</v>
      </c>
      <c r="J1194" s="363">
        <f>IF(Comparativo!$E$6="Tabela Não Desonerada",Encargos!$F$44,Encargos!$D$44)</f>
        <v>1.1122000000000001</v>
      </c>
      <c r="K1194" s="364"/>
      <c r="L1194" s="365" t="e">
        <f t="shared" si="114"/>
        <v>#N/A</v>
      </c>
      <c r="M1194" s="365" t="e">
        <f t="shared" si="115"/>
        <v>#N/A</v>
      </c>
      <c r="N1194" s="376" t="e">
        <f t="shared" si="116"/>
        <v>#N/A</v>
      </c>
      <c r="O1194" s="205" t="e">
        <f>IF(Comparativo!$E$6="Tabela Não Desonerada",VLOOKUP($C1194,'Orçamento Base'!$D$12:$S$1673,13,FALSE),VLOOKUP($C1194,#REF!,13,FALSE))</f>
        <v>#N/A</v>
      </c>
      <c r="P1194" s="205" t="e">
        <f t="shared" si="117"/>
        <v>#N/A</v>
      </c>
      <c r="Q1194" s="205" t="e">
        <f>IF(Comparativo!$E$6="Tabela Não Desonerada",VLOOKUP($C1194,'Orçamento Base'!$D$12:$S$1673,14,FALSE),VLOOKUP($C1194,#REF!,14,FALSE))</f>
        <v>#N/A</v>
      </c>
      <c r="R1194" s="205" t="e">
        <f t="shared" si="118"/>
        <v>#N/A</v>
      </c>
      <c r="S1194" s="205" t="e">
        <f>IF(Comparativo!$E$6="Tabela Não Desonerada",VLOOKUP($C1194,'Orçamento Base'!$D$12:$S$1673,15,FALSE),VLOOKUP($C1194,#REF!,15,FALSE))</f>
        <v>#N/A</v>
      </c>
      <c r="T1194" s="205" t="e">
        <f t="shared" si="119"/>
        <v>#N/A</v>
      </c>
    </row>
    <row r="1195" spans="1:20" ht="15">
      <c r="A1195" s="203">
        <v>1</v>
      </c>
      <c r="B1195" s="203" t="e">
        <f>'Orçamento-TCE'!B1195</f>
        <v>#N/A</v>
      </c>
      <c r="C1195" s="229">
        <f>'Orçamento-TCE'!C1195</f>
        <v>0</v>
      </c>
      <c r="D1195" s="199" t="e">
        <f>'Orçamento-TCE'!G1195</f>
        <v>#N/A</v>
      </c>
      <c r="E1195" s="204">
        <f>'Orçamento-TCE'!H1195</f>
        <v>0</v>
      </c>
      <c r="F1195" s="230" t="e">
        <f>'Orçamento-TCE'!I1195</f>
        <v>#N/A</v>
      </c>
      <c r="G1195" s="227" t="e">
        <f>IF(Comparativo!$E$6="Tabela Não Desonerada",VLOOKUP($C1195,'Orçamento Base'!$D$12:$S$1673,12,FALSE),VLOOKUP($C1195,#REF!,12,FALSE))</f>
        <v>#N/A</v>
      </c>
      <c r="H1195" s="228">
        <f>IFERROR(IF(Comparativo!$E$6="Tabela Não Desonerada",VLOOKUP($C1195,'Orçamento Base'!$D$12:$S$1673,16,FALSE),VLOOKUP($C1195,#REF!,16,FALSE)),0)</f>
        <v>0</v>
      </c>
      <c r="I1195" s="575" t="e">
        <f>IF(Comparativo!$E$6="Tabela Não Desonerada",VLOOKUP($C1195,'Orçamento Base'!$D$12:$S$1673,11,FALSE),VLOOKUP($C1195,#REF!,11,FALSE))</f>
        <v>#N/A</v>
      </c>
      <c r="J1195" s="363">
        <f>IF(Comparativo!$E$6="Tabela Não Desonerada",Encargos!$F$44,Encargos!$D$44)</f>
        <v>1.1122000000000001</v>
      </c>
      <c r="K1195" s="364"/>
      <c r="L1195" s="365" t="e">
        <f t="shared" si="114"/>
        <v>#N/A</v>
      </c>
      <c r="M1195" s="365" t="e">
        <f t="shared" si="115"/>
        <v>#N/A</v>
      </c>
      <c r="N1195" s="376" t="e">
        <f t="shared" si="116"/>
        <v>#N/A</v>
      </c>
      <c r="O1195" s="205" t="e">
        <f>IF(Comparativo!$E$6="Tabela Não Desonerada",VLOOKUP($C1195,'Orçamento Base'!$D$12:$S$1673,13,FALSE),VLOOKUP($C1195,#REF!,13,FALSE))</f>
        <v>#N/A</v>
      </c>
      <c r="P1195" s="205" t="e">
        <f t="shared" si="117"/>
        <v>#N/A</v>
      </c>
      <c r="Q1195" s="205" t="e">
        <f>IF(Comparativo!$E$6="Tabela Não Desonerada",VLOOKUP($C1195,'Orçamento Base'!$D$12:$S$1673,14,FALSE),VLOOKUP($C1195,#REF!,14,FALSE))</f>
        <v>#N/A</v>
      </c>
      <c r="R1195" s="205" t="e">
        <f t="shared" si="118"/>
        <v>#N/A</v>
      </c>
      <c r="S1195" s="205" t="e">
        <f>IF(Comparativo!$E$6="Tabela Não Desonerada",VLOOKUP($C1195,'Orçamento Base'!$D$12:$S$1673,15,FALSE),VLOOKUP($C1195,#REF!,15,FALSE))</f>
        <v>#N/A</v>
      </c>
      <c r="T1195" s="205" t="e">
        <f t="shared" si="119"/>
        <v>#N/A</v>
      </c>
    </row>
    <row r="1196" spans="1:20" ht="15">
      <c r="A1196" s="203">
        <v>1</v>
      </c>
      <c r="B1196" s="203" t="e">
        <f>'Orçamento-TCE'!B1196</f>
        <v>#N/A</v>
      </c>
      <c r="C1196" s="229">
        <f>'Orçamento-TCE'!C1196</f>
        <v>0</v>
      </c>
      <c r="D1196" s="199" t="e">
        <f>'Orçamento-TCE'!G1196</f>
        <v>#N/A</v>
      </c>
      <c r="E1196" s="204">
        <f>'Orçamento-TCE'!H1196</f>
        <v>0</v>
      </c>
      <c r="F1196" s="230" t="e">
        <f>'Orçamento-TCE'!I1196</f>
        <v>#N/A</v>
      </c>
      <c r="G1196" s="227" t="e">
        <f>IF(Comparativo!$E$6="Tabela Não Desonerada",VLOOKUP($C1196,'Orçamento Base'!$D$12:$S$1673,12,FALSE),VLOOKUP($C1196,#REF!,12,FALSE))</f>
        <v>#N/A</v>
      </c>
      <c r="H1196" s="228">
        <f>IFERROR(IF(Comparativo!$E$6="Tabela Não Desonerada",VLOOKUP($C1196,'Orçamento Base'!$D$12:$S$1673,16,FALSE),VLOOKUP($C1196,#REF!,16,FALSE)),0)</f>
        <v>0</v>
      </c>
      <c r="I1196" s="575" t="e">
        <f>IF(Comparativo!$E$6="Tabela Não Desonerada",VLOOKUP($C1196,'Orçamento Base'!$D$12:$S$1673,11,FALSE),VLOOKUP($C1196,#REF!,11,FALSE))</f>
        <v>#N/A</v>
      </c>
      <c r="J1196" s="363">
        <f>IF(Comparativo!$E$6="Tabela Não Desonerada",Encargos!$F$44,Encargos!$D$44)</f>
        <v>1.1122000000000001</v>
      </c>
      <c r="K1196" s="364"/>
      <c r="L1196" s="365" t="e">
        <f t="shared" si="114"/>
        <v>#N/A</v>
      </c>
      <c r="M1196" s="365" t="e">
        <f t="shared" si="115"/>
        <v>#N/A</v>
      </c>
      <c r="N1196" s="376" t="e">
        <f t="shared" si="116"/>
        <v>#N/A</v>
      </c>
      <c r="O1196" s="205" t="e">
        <f>IF(Comparativo!$E$6="Tabela Não Desonerada",VLOOKUP($C1196,'Orçamento Base'!$D$12:$S$1673,13,FALSE),VLOOKUP($C1196,#REF!,13,FALSE))</f>
        <v>#N/A</v>
      </c>
      <c r="P1196" s="205" t="e">
        <f t="shared" si="117"/>
        <v>#N/A</v>
      </c>
      <c r="Q1196" s="205" t="e">
        <f>IF(Comparativo!$E$6="Tabela Não Desonerada",VLOOKUP($C1196,'Orçamento Base'!$D$12:$S$1673,14,FALSE),VLOOKUP($C1196,#REF!,14,FALSE))</f>
        <v>#N/A</v>
      </c>
      <c r="R1196" s="205" t="e">
        <f t="shared" si="118"/>
        <v>#N/A</v>
      </c>
      <c r="S1196" s="205" t="e">
        <f>IF(Comparativo!$E$6="Tabela Não Desonerada",VLOOKUP($C1196,'Orçamento Base'!$D$12:$S$1673,15,FALSE),VLOOKUP($C1196,#REF!,15,FALSE))</f>
        <v>#N/A</v>
      </c>
      <c r="T1196" s="205" t="e">
        <f t="shared" si="119"/>
        <v>#N/A</v>
      </c>
    </row>
    <row r="1197" spans="1:20" ht="15">
      <c r="A1197" s="203">
        <v>1</v>
      </c>
      <c r="B1197" s="203" t="e">
        <f>'Orçamento-TCE'!B1197</f>
        <v>#N/A</v>
      </c>
      <c r="C1197" s="229">
        <f>'Orçamento-TCE'!C1197</f>
        <v>0</v>
      </c>
      <c r="D1197" s="199" t="e">
        <f>'Orçamento-TCE'!G1197</f>
        <v>#N/A</v>
      </c>
      <c r="E1197" s="204">
        <f>'Orçamento-TCE'!H1197</f>
        <v>0</v>
      </c>
      <c r="F1197" s="230" t="e">
        <f>'Orçamento-TCE'!I1197</f>
        <v>#N/A</v>
      </c>
      <c r="G1197" s="227" t="e">
        <f>IF(Comparativo!$E$6="Tabela Não Desonerada",VLOOKUP($C1197,'Orçamento Base'!$D$12:$S$1673,12,FALSE),VLOOKUP($C1197,#REF!,12,FALSE))</f>
        <v>#N/A</v>
      </c>
      <c r="H1197" s="228">
        <f>IFERROR(IF(Comparativo!$E$6="Tabela Não Desonerada",VLOOKUP($C1197,'Orçamento Base'!$D$12:$S$1673,16,FALSE),VLOOKUP($C1197,#REF!,16,FALSE)),0)</f>
        <v>0</v>
      </c>
      <c r="I1197" s="575" t="e">
        <f>IF(Comparativo!$E$6="Tabela Não Desonerada",VLOOKUP($C1197,'Orçamento Base'!$D$12:$S$1673,11,FALSE),VLOOKUP($C1197,#REF!,11,FALSE))</f>
        <v>#N/A</v>
      </c>
      <c r="J1197" s="363">
        <f>IF(Comparativo!$E$6="Tabela Não Desonerada",Encargos!$F$44,Encargos!$D$44)</f>
        <v>1.1122000000000001</v>
      </c>
      <c r="K1197" s="364"/>
      <c r="L1197" s="365" t="e">
        <f t="shared" si="114"/>
        <v>#N/A</v>
      </c>
      <c r="M1197" s="365" t="e">
        <f t="shared" si="115"/>
        <v>#N/A</v>
      </c>
      <c r="N1197" s="376" t="e">
        <f t="shared" si="116"/>
        <v>#N/A</v>
      </c>
      <c r="O1197" s="205" t="e">
        <f>IF(Comparativo!$E$6="Tabela Não Desonerada",VLOOKUP($C1197,'Orçamento Base'!$D$12:$S$1673,13,FALSE),VLOOKUP($C1197,#REF!,13,FALSE))</f>
        <v>#N/A</v>
      </c>
      <c r="P1197" s="205" t="e">
        <f t="shared" si="117"/>
        <v>#N/A</v>
      </c>
      <c r="Q1197" s="205" t="e">
        <f>IF(Comparativo!$E$6="Tabela Não Desonerada",VLOOKUP($C1197,'Orçamento Base'!$D$12:$S$1673,14,FALSE),VLOOKUP($C1197,#REF!,14,FALSE))</f>
        <v>#N/A</v>
      </c>
      <c r="R1197" s="205" t="e">
        <f t="shared" si="118"/>
        <v>#N/A</v>
      </c>
      <c r="S1197" s="205" t="e">
        <f>IF(Comparativo!$E$6="Tabela Não Desonerada",VLOOKUP($C1197,'Orçamento Base'!$D$12:$S$1673,15,FALSE),VLOOKUP($C1197,#REF!,15,FALSE))</f>
        <v>#N/A</v>
      </c>
      <c r="T1197" s="205" t="e">
        <f t="shared" si="119"/>
        <v>#N/A</v>
      </c>
    </row>
    <row r="1198" spans="1:20" ht="15">
      <c r="A1198" s="203">
        <v>1</v>
      </c>
      <c r="B1198" s="203" t="e">
        <f>'Orçamento-TCE'!B1198</f>
        <v>#N/A</v>
      </c>
      <c r="C1198" s="229">
        <f>'Orçamento-TCE'!C1198</f>
        <v>0</v>
      </c>
      <c r="D1198" s="199" t="e">
        <f>'Orçamento-TCE'!G1198</f>
        <v>#N/A</v>
      </c>
      <c r="E1198" s="204">
        <f>'Orçamento-TCE'!H1198</f>
        <v>0</v>
      </c>
      <c r="F1198" s="230" t="e">
        <f>'Orçamento-TCE'!I1198</f>
        <v>#N/A</v>
      </c>
      <c r="G1198" s="227" t="e">
        <f>IF(Comparativo!$E$6="Tabela Não Desonerada",VLOOKUP($C1198,'Orçamento Base'!$D$12:$S$1673,12,FALSE),VLOOKUP($C1198,#REF!,12,FALSE))</f>
        <v>#N/A</v>
      </c>
      <c r="H1198" s="228">
        <f>IFERROR(IF(Comparativo!$E$6="Tabela Não Desonerada",VLOOKUP($C1198,'Orçamento Base'!$D$12:$S$1673,16,FALSE),VLOOKUP($C1198,#REF!,16,FALSE)),0)</f>
        <v>0</v>
      </c>
      <c r="I1198" s="575" t="e">
        <f>IF(Comparativo!$E$6="Tabela Não Desonerada",VLOOKUP($C1198,'Orçamento Base'!$D$12:$S$1673,11,FALSE),VLOOKUP($C1198,#REF!,11,FALSE))</f>
        <v>#N/A</v>
      </c>
      <c r="J1198" s="363">
        <f>IF(Comparativo!$E$6="Tabela Não Desonerada",Encargos!$F$44,Encargos!$D$44)</f>
        <v>1.1122000000000001</v>
      </c>
      <c r="K1198" s="364"/>
      <c r="L1198" s="365" t="e">
        <f t="shared" si="114"/>
        <v>#N/A</v>
      </c>
      <c r="M1198" s="365" t="e">
        <f t="shared" si="115"/>
        <v>#N/A</v>
      </c>
      <c r="N1198" s="376" t="e">
        <f t="shared" si="116"/>
        <v>#N/A</v>
      </c>
      <c r="O1198" s="205" t="e">
        <f>IF(Comparativo!$E$6="Tabela Não Desonerada",VLOOKUP($C1198,'Orçamento Base'!$D$12:$S$1673,13,FALSE),VLOOKUP($C1198,#REF!,13,FALSE))</f>
        <v>#N/A</v>
      </c>
      <c r="P1198" s="205" t="e">
        <f t="shared" si="117"/>
        <v>#N/A</v>
      </c>
      <c r="Q1198" s="205" t="e">
        <f>IF(Comparativo!$E$6="Tabela Não Desonerada",VLOOKUP($C1198,'Orçamento Base'!$D$12:$S$1673,14,FALSE),VLOOKUP($C1198,#REF!,14,FALSE))</f>
        <v>#N/A</v>
      </c>
      <c r="R1198" s="205" t="e">
        <f t="shared" si="118"/>
        <v>#N/A</v>
      </c>
      <c r="S1198" s="205" t="e">
        <f>IF(Comparativo!$E$6="Tabela Não Desonerada",VLOOKUP($C1198,'Orçamento Base'!$D$12:$S$1673,15,FALSE),VLOOKUP($C1198,#REF!,15,FALSE))</f>
        <v>#N/A</v>
      </c>
      <c r="T1198" s="205" t="e">
        <f t="shared" si="119"/>
        <v>#N/A</v>
      </c>
    </row>
    <row r="1199" spans="1:20" ht="15">
      <c r="A1199" s="203">
        <v>1</v>
      </c>
      <c r="B1199" s="203" t="e">
        <f>'Orçamento-TCE'!B1199</f>
        <v>#N/A</v>
      </c>
      <c r="C1199" s="229">
        <f>'Orçamento-TCE'!C1199</f>
        <v>0</v>
      </c>
      <c r="D1199" s="199" t="e">
        <f>'Orçamento-TCE'!G1199</f>
        <v>#N/A</v>
      </c>
      <c r="E1199" s="204">
        <f>'Orçamento-TCE'!H1199</f>
        <v>0</v>
      </c>
      <c r="F1199" s="230" t="e">
        <f>'Orçamento-TCE'!I1199</f>
        <v>#N/A</v>
      </c>
      <c r="G1199" s="227" t="e">
        <f>IF(Comparativo!$E$6="Tabela Não Desonerada",VLOOKUP($C1199,'Orçamento Base'!$D$12:$S$1673,12,FALSE),VLOOKUP($C1199,#REF!,12,FALSE))</f>
        <v>#N/A</v>
      </c>
      <c r="H1199" s="228">
        <f>IFERROR(IF(Comparativo!$E$6="Tabela Não Desonerada",VLOOKUP($C1199,'Orçamento Base'!$D$12:$S$1673,16,FALSE),VLOOKUP($C1199,#REF!,16,FALSE)),0)</f>
        <v>0</v>
      </c>
      <c r="I1199" s="575" t="e">
        <f>IF(Comparativo!$E$6="Tabela Não Desonerada",VLOOKUP($C1199,'Orçamento Base'!$D$12:$S$1673,11,FALSE),VLOOKUP($C1199,#REF!,11,FALSE))</f>
        <v>#N/A</v>
      </c>
      <c r="J1199" s="363">
        <f>IF(Comparativo!$E$6="Tabela Não Desonerada",Encargos!$F$44,Encargos!$D$44)</f>
        <v>1.1122000000000001</v>
      </c>
      <c r="K1199" s="364"/>
      <c r="L1199" s="365" t="e">
        <f t="shared" si="114"/>
        <v>#N/A</v>
      </c>
      <c r="M1199" s="365" t="e">
        <f t="shared" si="115"/>
        <v>#N/A</v>
      </c>
      <c r="N1199" s="376" t="e">
        <f t="shared" si="116"/>
        <v>#N/A</v>
      </c>
      <c r="O1199" s="205" t="e">
        <f>IF(Comparativo!$E$6="Tabela Não Desonerada",VLOOKUP($C1199,'Orçamento Base'!$D$12:$S$1673,13,FALSE),VLOOKUP($C1199,#REF!,13,FALSE))</f>
        <v>#N/A</v>
      </c>
      <c r="P1199" s="205" t="e">
        <f t="shared" si="117"/>
        <v>#N/A</v>
      </c>
      <c r="Q1199" s="205" t="e">
        <f>IF(Comparativo!$E$6="Tabela Não Desonerada",VLOOKUP($C1199,'Orçamento Base'!$D$12:$S$1673,14,FALSE),VLOOKUP($C1199,#REF!,14,FALSE))</f>
        <v>#N/A</v>
      </c>
      <c r="R1199" s="205" t="e">
        <f t="shared" si="118"/>
        <v>#N/A</v>
      </c>
      <c r="S1199" s="205" t="e">
        <f>IF(Comparativo!$E$6="Tabela Não Desonerada",VLOOKUP($C1199,'Orçamento Base'!$D$12:$S$1673,15,FALSE),VLOOKUP($C1199,#REF!,15,FALSE))</f>
        <v>#N/A</v>
      </c>
      <c r="T1199" s="205" t="e">
        <f t="shared" si="119"/>
        <v>#N/A</v>
      </c>
    </row>
    <row r="1200" spans="1:20" ht="15">
      <c r="A1200" s="203">
        <v>1</v>
      </c>
      <c r="B1200" s="203" t="e">
        <f>'Orçamento-TCE'!B1200</f>
        <v>#N/A</v>
      </c>
      <c r="C1200" s="229">
        <f>'Orçamento-TCE'!C1200</f>
        <v>0</v>
      </c>
      <c r="D1200" s="199" t="e">
        <f>'Orçamento-TCE'!G1200</f>
        <v>#N/A</v>
      </c>
      <c r="E1200" s="204">
        <f>'Orçamento-TCE'!H1200</f>
        <v>0</v>
      </c>
      <c r="F1200" s="230" t="e">
        <f>'Orçamento-TCE'!I1200</f>
        <v>#N/A</v>
      </c>
      <c r="G1200" s="227" t="e">
        <f>IF(Comparativo!$E$6="Tabela Não Desonerada",VLOOKUP($C1200,'Orçamento Base'!$D$12:$S$1673,12,FALSE),VLOOKUP($C1200,#REF!,12,FALSE))</f>
        <v>#N/A</v>
      </c>
      <c r="H1200" s="228">
        <f>IFERROR(IF(Comparativo!$E$6="Tabela Não Desonerada",VLOOKUP($C1200,'Orçamento Base'!$D$12:$S$1673,16,FALSE),VLOOKUP($C1200,#REF!,16,FALSE)),0)</f>
        <v>0</v>
      </c>
      <c r="I1200" s="575" t="e">
        <f>IF(Comparativo!$E$6="Tabela Não Desonerada",VLOOKUP($C1200,'Orçamento Base'!$D$12:$S$1673,11,FALSE),VLOOKUP($C1200,#REF!,11,FALSE))</f>
        <v>#N/A</v>
      </c>
      <c r="J1200" s="363">
        <f>IF(Comparativo!$E$6="Tabela Não Desonerada",Encargos!$F$44,Encargos!$D$44)</f>
        <v>1.1122000000000001</v>
      </c>
      <c r="K1200" s="364"/>
      <c r="L1200" s="365" t="e">
        <f t="shared" si="114"/>
        <v>#N/A</v>
      </c>
      <c r="M1200" s="365" t="e">
        <f t="shared" si="115"/>
        <v>#N/A</v>
      </c>
      <c r="N1200" s="376" t="e">
        <f t="shared" si="116"/>
        <v>#N/A</v>
      </c>
      <c r="O1200" s="205" t="e">
        <f>IF(Comparativo!$E$6="Tabela Não Desonerada",VLOOKUP($C1200,'Orçamento Base'!$D$12:$S$1673,13,FALSE),VLOOKUP($C1200,#REF!,13,FALSE))</f>
        <v>#N/A</v>
      </c>
      <c r="P1200" s="205" t="e">
        <f t="shared" si="117"/>
        <v>#N/A</v>
      </c>
      <c r="Q1200" s="205" t="e">
        <f>IF(Comparativo!$E$6="Tabela Não Desonerada",VLOOKUP($C1200,'Orçamento Base'!$D$12:$S$1673,14,FALSE),VLOOKUP($C1200,#REF!,14,FALSE))</f>
        <v>#N/A</v>
      </c>
      <c r="R1200" s="205" t="e">
        <f t="shared" si="118"/>
        <v>#N/A</v>
      </c>
      <c r="S1200" s="205" t="e">
        <f>IF(Comparativo!$E$6="Tabela Não Desonerada",VLOOKUP($C1200,'Orçamento Base'!$D$12:$S$1673,15,FALSE),VLOOKUP($C1200,#REF!,15,FALSE))</f>
        <v>#N/A</v>
      </c>
      <c r="T1200" s="205" t="e">
        <f t="shared" si="119"/>
        <v>#N/A</v>
      </c>
    </row>
    <row r="1201" spans="1:20" ht="15">
      <c r="A1201" s="203">
        <v>1</v>
      </c>
      <c r="B1201" s="203" t="e">
        <f>'Orçamento-TCE'!B1201</f>
        <v>#N/A</v>
      </c>
      <c r="C1201" s="229">
        <f>'Orçamento-TCE'!C1201</f>
        <v>0</v>
      </c>
      <c r="D1201" s="199" t="e">
        <f>'Orçamento-TCE'!G1201</f>
        <v>#N/A</v>
      </c>
      <c r="E1201" s="204">
        <f>'Orçamento-TCE'!H1201</f>
        <v>0</v>
      </c>
      <c r="F1201" s="230" t="e">
        <f>'Orçamento-TCE'!I1201</f>
        <v>#N/A</v>
      </c>
      <c r="G1201" s="227" t="e">
        <f>IF(Comparativo!$E$6="Tabela Não Desonerada",VLOOKUP($C1201,'Orçamento Base'!$D$12:$S$1673,12,FALSE),VLOOKUP($C1201,#REF!,12,FALSE))</f>
        <v>#N/A</v>
      </c>
      <c r="H1201" s="228">
        <f>IFERROR(IF(Comparativo!$E$6="Tabela Não Desonerada",VLOOKUP($C1201,'Orçamento Base'!$D$12:$S$1673,16,FALSE),VLOOKUP($C1201,#REF!,16,FALSE)),0)</f>
        <v>0</v>
      </c>
      <c r="I1201" s="575" t="e">
        <f>IF(Comparativo!$E$6="Tabela Não Desonerada",VLOOKUP($C1201,'Orçamento Base'!$D$12:$S$1673,11,FALSE),VLOOKUP($C1201,#REF!,11,FALSE))</f>
        <v>#N/A</v>
      </c>
      <c r="J1201" s="363">
        <f>IF(Comparativo!$E$6="Tabela Não Desonerada",Encargos!$F$44,Encargos!$D$44)</f>
        <v>1.1122000000000001</v>
      </c>
      <c r="K1201" s="364"/>
      <c r="L1201" s="365" t="e">
        <f t="shared" si="114"/>
        <v>#N/A</v>
      </c>
      <c r="M1201" s="365" t="e">
        <f t="shared" si="115"/>
        <v>#N/A</v>
      </c>
      <c r="N1201" s="376" t="e">
        <f t="shared" si="116"/>
        <v>#N/A</v>
      </c>
      <c r="O1201" s="205" t="e">
        <f>IF(Comparativo!$E$6="Tabela Não Desonerada",VLOOKUP($C1201,'Orçamento Base'!$D$12:$S$1673,13,FALSE),VLOOKUP($C1201,#REF!,13,FALSE))</f>
        <v>#N/A</v>
      </c>
      <c r="P1201" s="205" t="e">
        <f t="shared" si="117"/>
        <v>#N/A</v>
      </c>
      <c r="Q1201" s="205" t="e">
        <f>IF(Comparativo!$E$6="Tabela Não Desonerada",VLOOKUP($C1201,'Orçamento Base'!$D$12:$S$1673,14,FALSE),VLOOKUP($C1201,#REF!,14,FALSE))</f>
        <v>#N/A</v>
      </c>
      <c r="R1201" s="205" t="e">
        <f t="shared" si="118"/>
        <v>#N/A</v>
      </c>
      <c r="S1201" s="205" t="e">
        <f>IF(Comparativo!$E$6="Tabela Não Desonerada",VLOOKUP($C1201,'Orçamento Base'!$D$12:$S$1673,15,FALSE),VLOOKUP($C1201,#REF!,15,FALSE))</f>
        <v>#N/A</v>
      </c>
      <c r="T1201" s="205" t="e">
        <f t="shared" si="119"/>
        <v>#N/A</v>
      </c>
    </row>
    <row r="1202" spans="1:20" ht="15">
      <c r="A1202" s="203">
        <v>1</v>
      </c>
      <c r="B1202" s="203" t="e">
        <f>'Orçamento-TCE'!B1202</f>
        <v>#N/A</v>
      </c>
      <c r="C1202" s="229">
        <f>'Orçamento-TCE'!C1202</f>
        <v>0</v>
      </c>
      <c r="D1202" s="199" t="e">
        <f>'Orçamento-TCE'!G1202</f>
        <v>#N/A</v>
      </c>
      <c r="E1202" s="204">
        <f>'Orçamento-TCE'!H1202</f>
        <v>0</v>
      </c>
      <c r="F1202" s="230" t="e">
        <f>'Orçamento-TCE'!I1202</f>
        <v>#N/A</v>
      </c>
      <c r="G1202" s="227" t="e">
        <f>IF(Comparativo!$E$6="Tabela Não Desonerada",VLOOKUP($C1202,'Orçamento Base'!$D$12:$S$1673,12,FALSE),VLOOKUP($C1202,#REF!,12,FALSE))</f>
        <v>#N/A</v>
      </c>
      <c r="H1202" s="228">
        <f>IFERROR(IF(Comparativo!$E$6="Tabela Não Desonerada",VLOOKUP($C1202,'Orçamento Base'!$D$12:$S$1673,16,FALSE),VLOOKUP($C1202,#REF!,16,FALSE)),0)</f>
        <v>0</v>
      </c>
      <c r="I1202" s="575" t="e">
        <f>IF(Comparativo!$E$6="Tabela Não Desonerada",VLOOKUP($C1202,'Orçamento Base'!$D$12:$S$1673,11,FALSE),VLOOKUP($C1202,#REF!,11,FALSE))</f>
        <v>#N/A</v>
      </c>
      <c r="J1202" s="363">
        <f>IF(Comparativo!$E$6="Tabela Não Desonerada",Encargos!$F$44,Encargos!$D$44)</f>
        <v>1.1122000000000001</v>
      </c>
      <c r="K1202" s="364"/>
      <c r="L1202" s="365" t="e">
        <f t="shared" si="114"/>
        <v>#N/A</v>
      </c>
      <c r="M1202" s="365" t="e">
        <f t="shared" si="115"/>
        <v>#N/A</v>
      </c>
      <c r="N1202" s="376" t="e">
        <f t="shared" si="116"/>
        <v>#N/A</v>
      </c>
      <c r="O1202" s="205" t="e">
        <f>IF(Comparativo!$E$6="Tabela Não Desonerada",VLOOKUP($C1202,'Orçamento Base'!$D$12:$S$1673,13,FALSE),VLOOKUP($C1202,#REF!,13,FALSE))</f>
        <v>#N/A</v>
      </c>
      <c r="P1202" s="205" t="e">
        <f t="shared" si="117"/>
        <v>#N/A</v>
      </c>
      <c r="Q1202" s="205" t="e">
        <f>IF(Comparativo!$E$6="Tabela Não Desonerada",VLOOKUP($C1202,'Orçamento Base'!$D$12:$S$1673,14,FALSE),VLOOKUP($C1202,#REF!,14,FALSE))</f>
        <v>#N/A</v>
      </c>
      <c r="R1202" s="205" t="e">
        <f t="shared" si="118"/>
        <v>#N/A</v>
      </c>
      <c r="S1202" s="205" t="e">
        <f>IF(Comparativo!$E$6="Tabela Não Desonerada",VLOOKUP($C1202,'Orçamento Base'!$D$12:$S$1673,15,FALSE),VLOOKUP($C1202,#REF!,15,FALSE))</f>
        <v>#N/A</v>
      </c>
      <c r="T1202" s="205" t="e">
        <f t="shared" si="119"/>
        <v>#N/A</v>
      </c>
    </row>
    <row r="1203" spans="1:20" ht="15">
      <c r="A1203" s="203">
        <v>1</v>
      </c>
      <c r="B1203" s="203" t="e">
        <f>'Orçamento-TCE'!B1203</f>
        <v>#N/A</v>
      </c>
      <c r="C1203" s="229">
        <f>'Orçamento-TCE'!C1203</f>
        <v>0</v>
      </c>
      <c r="D1203" s="199" t="e">
        <f>'Orçamento-TCE'!G1203</f>
        <v>#N/A</v>
      </c>
      <c r="E1203" s="204">
        <f>'Orçamento-TCE'!H1203</f>
        <v>0</v>
      </c>
      <c r="F1203" s="230" t="e">
        <f>'Orçamento-TCE'!I1203</f>
        <v>#N/A</v>
      </c>
      <c r="G1203" s="227" t="e">
        <f>IF(Comparativo!$E$6="Tabela Não Desonerada",VLOOKUP($C1203,'Orçamento Base'!$D$12:$S$1673,12,FALSE),VLOOKUP($C1203,#REF!,12,FALSE))</f>
        <v>#N/A</v>
      </c>
      <c r="H1203" s="228">
        <f>IFERROR(IF(Comparativo!$E$6="Tabela Não Desonerada",VLOOKUP($C1203,'Orçamento Base'!$D$12:$S$1673,16,FALSE),VLOOKUP($C1203,#REF!,16,FALSE)),0)</f>
        <v>0</v>
      </c>
      <c r="I1203" s="575" t="e">
        <f>IF(Comparativo!$E$6="Tabela Não Desonerada",VLOOKUP($C1203,'Orçamento Base'!$D$12:$S$1673,11,FALSE),VLOOKUP($C1203,#REF!,11,FALSE))</f>
        <v>#N/A</v>
      </c>
      <c r="J1203" s="363">
        <f>IF(Comparativo!$E$6="Tabela Não Desonerada",Encargos!$F$44,Encargos!$D$44)</f>
        <v>1.1122000000000001</v>
      </c>
      <c r="K1203" s="364"/>
      <c r="L1203" s="365" t="e">
        <f t="shared" si="114"/>
        <v>#N/A</v>
      </c>
      <c r="M1203" s="365" t="e">
        <f t="shared" si="115"/>
        <v>#N/A</v>
      </c>
      <c r="N1203" s="376" t="e">
        <f t="shared" si="116"/>
        <v>#N/A</v>
      </c>
      <c r="O1203" s="205" t="e">
        <f>IF(Comparativo!$E$6="Tabela Não Desonerada",VLOOKUP($C1203,'Orçamento Base'!$D$12:$S$1673,13,FALSE),VLOOKUP($C1203,#REF!,13,FALSE))</f>
        <v>#N/A</v>
      </c>
      <c r="P1203" s="205" t="e">
        <f t="shared" si="117"/>
        <v>#N/A</v>
      </c>
      <c r="Q1203" s="205" t="e">
        <f>IF(Comparativo!$E$6="Tabela Não Desonerada",VLOOKUP($C1203,'Orçamento Base'!$D$12:$S$1673,14,FALSE),VLOOKUP($C1203,#REF!,14,FALSE))</f>
        <v>#N/A</v>
      </c>
      <c r="R1203" s="205" t="e">
        <f t="shared" si="118"/>
        <v>#N/A</v>
      </c>
      <c r="S1203" s="205" t="e">
        <f>IF(Comparativo!$E$6="Tabela Não Desonerada",VLOOKUP($C1203,'Orçamento Base'!$D$12:$S$1673,15,FALSE),VLOOKUP($C1203,#REF!,15,FALSE))</f>
        <v>#N/A</v>
      </c>
      <c r="T1203" s="205" t="e">
        <f t="shared" si="119"/>
        <v>#N/A</v>
      </c>
    </row>
    <row r="1204" spans="1:20" ht="15">
      <c r="A1204" s="203">
        <v>1</v>
      </c>
      <c r="B1204" s="203" t="e">
        <f>'Orçamento-TCE'!B1204</f>
        <v>#N/A</v>
      </c>
      <c r="C1204" s="229">
        <f>'Orçamento-TCE'!C1204</f>
        <v>0</v>
      </c>
      <c r="D1204" s="199" t="e">
        <f>'Orçamento-TCE'!G1204</f>
        <v>#N/A</v>
      </c>
      <c r="E1204" s="204">
        <f>'Orçamento-TCE'!H1204</f>
        <v>0</v>
      </c>
      <c r="F1204" s="230" t="e">
        <f>'Orçamento-TCE'!I1204</f>
        <v>#N/A</v>
      </c>
      <c r="G1204" s="227" t="e">
        <f>IF(Comparativo!$E$6="Tabela Não Desonerada",VLOOKUP($C1204,'Orçamento Base'!$D$12:$S$1673,12,FALSE),VLOOKUP($C1204,#REF!,12,FALSE))</f>
        <v>#N/A</v>
      </c>
      <c r="H1204" s="228">
        <f>IFERROR(IF(Comparativo!$E$6="Tabela Não Desonerada",VLOOKUP($C1204,'Orçamento Base'!$D$12:$S$1673,16,FALSE),VLOOKUP($C1204,#REF!,16,FALSE)),0)</f>
        <v>0</v>
      </c>
      <c r="I1204" s="575" t="e">
        <f>IF(Comparativo!$E$6="Tabela Não Desonerada",VLOOKUP($C1204,'Orçamento Base'!$D$12:$S$1673,11,FALSE),VLOOKUP($C1204,#REF!,11,FALSE))</f>
        <v>#N/A</v>
      </c>
      <c r="J1204" s="363">
        <f>IF(Comparativo!$E$6="Tabela Não Desonerada",Encargos!$F$44,Encargos!$D$44)</f>
        <v>1.1122000000000001</v>
      </c>
      <c r="K1204" s="364"/>
      <c r="L1204" s="365" t="e">
        <f t="shared" si="114"/>
        <v>#N/A</v>
      </c>
      <c r="M1204" s="365" t="e">
        <f t="shared" si="115"/>
        <v>#N/A</v>
      </c>
      <c r="N1204" s="376" t="e">
        <f t="shared" si="116"/>
        <v>#N/A</v>
      </c>
      <c r="O1204" s="205" t="e">
        <f>IF(Comparativo!$E$6="Tabela Não Desonerada",VLOOKUP($C1204,'Orçamento Base'!$D$12:$S$1673,13,FALSE),VLOOKUP($C1204,#REF!,13,FALSE))</f>
        <v>#N/A</v>
      </c>
      <c r="P1204" s="205" t="e">
        <f t="shared" si="117"/>
        <v>#N/A</v>
      </c>
      <c r="Q1204" s="205" t="e">
        <f>IF(Comparativo!$E$6="Tabela Não Desonerada",VLOOKUP($C1204,'Orçamento Base'!$D$12:$S$1673,14,FALSE),VLOOKUP($C1204,#REF!,14,FALSE))</f>
        <v>#N/A</v>
      </c>
      <c r="R1204" s="205" t="e">
        <f t="shared" si="118"/>
        <v>#N/A</v>
      </c>
      <c r="S1204" s="205" t="e">
        <f>IF(Comparativo!$E$6="Tabela Não Desonerada",VLOOKUP($C1204,'Orçamento Base'!$D$12:$S$1673,15,FALSE),VLOOKUP($C1204,#REF!,15,FALSE))</f>
        <v>#N/A</v>
      </c>
      <c r="T1204" s="205" t="e">
        <f t="shared" si="119"/>
        <v>#N/A</v>
      </c>
    </row>
    <row r="1205" spans="1:20" ht="15">
      <c r="A1205" s="203">
        <v>1</v>
      </c>
      <c r="B1205" s="203" t="e">
        <f>'Orçamento-TCE'!B1205</f>
        <v>#N/A</v>
      </c>
      <c r="C1205" s="229">
        <f>'Orçamento-TCE'!C1205</f>
        <v>0</v>
      </c>
      <c r="D1205" s="199" t="e">
        <f>'Orçamento-TCE'!G1205</f>
        <v>#N/A</v>
      </c>
      <c r="E1205" s="204">
        <f>'Orçamento-TCE'!H1205</f>
        <v>0</v>
      </c>
      <c r="F1205" s="230" t="e">
        <f>'Orçamento-TCE'!I1205</f>
        <v>#N/A</v>
      </c>
      <c r="G1205" s="227" t="e">
        <f>IF(Comparativo!$E$6="Tabela Não Desonerada",VLOOKUP($C1205,'Orçamento Base'!$D$12:$S$1673,12,FALSE),VLOOKUP($C1205,#REF!,12,FALSE))</f>
        <v>#N/A</v>
      </c>
      <c r="H1205" s="228">
        <f>IFERROR(IF(Comparativo!$E$6="Tabela Não Desonerada",VLOOKUP($C1205,'Orçamento Base'!$D$12:$S$1673,16,FALSE),VLOOKUP($C1205,#REF!,16,FALSE)),0)</f>
        <v>0</v>
      </c>
      <c r="I1205" s="575" t="e">
        <f>IF(Comparativo!$E$6="Tabela Não Desonerada",VLOOKUP($C1205,'Orçamento Base'!$D$12:$S$1673,11,FALSE),VLOOKUP($C1205,#REF!,11,FALSE))</f>
        <v>#N/A</v>
      </c>
      <c r="J1205" s="363">
        <f>IF(Comparativo!$E$6="Tabela Não Desonerada",Encargos!$F$44,Encargos!$D$44)</f>
        <v>1.1122000000000001</v>
      </c>
      <c r="K1205" s="364"/>
      <c r="L1205" s="365" t="e">
        <f t="shared" si="114"/>
        <v>#N/A</v>
      </c>
      <c r="M1205" s="365" t="e">
        <f t="shared" si="115"/>
        <v>#N/A</v>
      </c>
      <c r="N1205" s="376" t="e">
        <f t="shared" si="116"/>
        <v>#N/A</v>
      </c>
      <c r="O1205" s="205" t="e">
        <f>IF(Comparativo!$E$6="Tabela Não Desonerada",VLOOKUP($C1205,'Orçamento Base'!$D$12:$S$1673,13,FALSE),VLOOKUP($C1205,#REF!,13,FALSE))</f>
        <v>#N/A</v>
      </c>
      <c r="P1205" s="205" t="e">
        <f t="shared" si="117"/>
        <v>#N/A</v>
      </c>
      <c r="Q1205" s="205" t="e">
        <f>IF(Comparativo!$E$6="Tabela Não Desonerada",VLOOKUP($C1205,'Orçamento Base'!$D$12:$S$1673,14,FALSE),VLOOKUP($C1205,#REF!,14,FALSE))</f>
        <v>#N/A</v>
      </c>
      <c r="R1205" s="205" t="e">
        <f t="shared" si="118"/>
        <v>#N/A</v>
      </c>
      <c r="S1205" s="205" t="e">
        <f>IF(Comparativo!$E$6="Tabela Não Desonerada",VLOOKUP($C1205,'Orçamento Base'!$D$12:$S$1673,15,FALSE),VLOOKUP($C1205,#REF!,15,FALSE))</f>
        <v>#N/A</v>
      </c>
      <c r="T1205" s="205" t="e">
        <f t="shared" si="119"/>
        <v>#N/A</v>
      </c>
    </row>
    <row r="1206" spans="1:20" ht="15">
      <c r="A1206" s="203">
        <v>1</v>
      </c>
      <c r="B1206" s="203" t="e">
        <f>'Orçamento-TCE'!B1206</f>
        <v>#N/A</v>
      </c>
      <c r="C1206" s="229">
        <f>'Orçamento-TCE'!C1206</f>
        <v>0</v>
      </c>
      <c r="D1206" s="199" t="e">
        <f>'Orçamento-TCE'!G1206</f>
        <v>#N/A</v>
      </c>
      <c r="E1206" s="204">
        <f>'Orçamento-TCE'!H1206</f>
        <v>0</v>
      </c>
      <c r="F1206" s="230" t="e">
        <f>'Orçamento-TCE'!I1206</f>
        <v>#N/A</v>
      </c>
      <c r="G1206" s="227" t="e">
        <f>IF(Comparativo!$E$6="Tabela Não Desonerada",VLOOKUP($C1206,'Orçamento Base'!$D$12:$S$1673,12,FALSE),VLOOKUP($C1206,#REF!,12,FALSE))</f>
        <v>#N/A</v>
      </c>
      <c r="H1206" s="228">
        <f>IFERROR(IF(Comparativo!$E$6="Tabela Não Desonerada",VLOOKUP($C1206,'Orçamento Base'!$D$12:$S$1673,16,FALSE),VLOOKUP($C1206,#REF!,16,FALSE)),0)</f>
        <v>0</v>
      </c>
      <c r="I1206" s="575" t="e">
        <f>IF(Comparativo!$E$6="Tabela Não Desonerada",VLOOKUP($C1206,'Orçamento Base'!$D$12:$S$1673,11,FALSE),VLOOKUP($C1206,#REF!,11,FALSE))</f>
        <v>#N/A</v>
      </c>
      <c r="J1206" s="363">
        <f>IF(Comparativo!$E$6="Tabela Não Desonerada",Encargos!$F$44,Encargos!$D$44)</f>
        <v>1.1122000000000001</v>
      </c>
      <c r="K1206" s="364"/>
      <c r="L1206" s="365" t="e">
        <f t="shared" si="114"/>
        <v>#N/A</v>
      </c>
      <c r="M1206" s="365" t="e">
        <f t="shared" si="115"/>
        <v>#N/A</v>
      </c>
      <c r="N1206" s="376" t="e">
        <f t="shared" si="116"/>
        <v>#N/A</v>
      </c>
      <c r="O1206" s="205" t="e">
        <f>IF(Comparativo!$E$6="Tabela Não Desonerada",VLOOKUP($C1206,'Orçamento Base'!$D$12:$S$1673,13,FALSE),VLOOKUP($C1206,#REF!,13,FALSE))</f>
        <v>#N/A</v>
      </c>
      <c r="P1206" s="205" t="e">
        <f t="shared" si="117"/>
        <v>#N/A</v>
      </c>
      <c r="Q1206" s="205" t="e">
        <f>IF(Comparativo!$E$6="Tabela Não Desonerada",VLOOKUP($C1206,'Orçamento Base'!$D$12:$S$1673,14,FALSE),VLOOKUP($C1206,#REF!,14,FALSE))</f>
        <v>#N/A</v>
      </c>
      <c r="R1206" s="205" t="e">
        <f t="shared" si="118"/>
        <v>#N/A</v>
      </c>
      <c r="S1206" s="205" t="e">
        <f>IF(Comparativo!$E$6="Tabela Não Desonerada",VLOOKUP($C1206,'Orçamento Base'!$D$12:$S$1673,15,FALSE),VLOOKUP($C1206,#REF!,15,FALSE))</f>
        <v>#N/A</v>
      </c>
      <c r="T1206" s="205" t="e">
        <f t="shared" si="119"/>
        <v>#N/A</v>
      </c>
    </row>
    <row r="1207" spans="1:20" ht="15">
      <c r="A1207" s="203">
        <v>1</v>
      </c>
      <c r="B1207" s="203" t="e">
        <f>'Orçamento-TCE'!B1207</f>
        <v>#N/A</v>
      </c>
      <c r="C1207" s="229">
        <f>'Orçamento-TCE'!C1207</f>
        <v>0</v>
      </c>
      <c r="D1207" s="199" t="e">
        <f>'Orçamento-TCE'!G1207</f>
        <v>#N/A</v>
      </c>
      <c r="E1207" s="204">
        <f>'Orçamento-TCE'!H1207</f>
        <v>0</v>
      </c>
      <c r="F1207" s="230" t="e">
        <f>'Orçamento-TCE'!I1207</f>
        <v>#N/A</v>
      </c>
      <c r="G1207" s="227" t="e">
        <f>IF(Comparativo!$E$6="Tabela Não Desonerada",VLOOKUP($C1207,'Orçamento Base'!$D$12:$S$1673,12,FALSE),VLOOKUP($C1207,#REF!,12,FALSE))</f>
        <v>#N/A</v>
      </c>
      <c r="H1207" s="228">
        <f>IFERROR(IF(Comparativo!$E$6="Tabela Não Desonerada",VLOOKUP($C1207,'Orçamento Base'!$D$12:$S$1673,16,FALSE),VLOOKUP($C1207,#REF!,16,FALSE)),0)</f>
        <v>0</v>
      </c>
      <c r="I1207" s="575" t="e">
        <f>IF(Comparativo!$E$6="Tabela Não Desonerada",VLOOKUP($C1207,'Orçamento Base'!$D$12:$S$1673,11,FALSE),VLOOKUP($C1207,#REF!,11,FALSE))</f>
        <v>#N/A</v>
      </c>
      <c r="J1207" s="363">
        <f>IF(Comparativo!$E$6="Tabela Não Desonerada",Encargos!$F$44,Encargos!$D$44)</f>
        <v>1.1122000000000001</v>
      </c>
      <c r="K1207" s="364"/>
      <c r="L1207" s="365" t="e">
        <f t="shared" si="114"/>
        <v>#N/A</v>
      </c>
      <c r="M1207" s="365" t="e">
        <f t="shared" si="115"/>
        <v>#N/A</v>
      </c>
      <c r="N1207" s="376" t="e">
        <f t="shared" si="116"/>
        <v>#N/A</v>
      </c>
      <c r="O1207" s="205" t="e">
        <f>IF(Comparativo!$E$6="Tabela Não Desonerada",VLOOKUP($C1207,'Orçamento Base'!$D$12:$S$1673,13,FALSE),VLOOKUP($C1207,#REF!,13,FALSE))</f>
        <v>#N/A</v>
      </c>
      <c r="P1207" s="205" t="e">
        <f t="shared" si="117"/>
        <v>#N/A</v>
      </c>
      <c r="Q1207" s="205" t="e">
        <f>IF(Comparativo!$E$6="Tabela Não Desonerada",VLOOKUP($C1207,'Orçamento Base'!$D$12:$S$1673,14,FALSE),VLOOKUP($C1207,#REF!,14,FALSE))</f>
        <v>#N/A</v>
      </c>
      <c r="R1207" s="205" t="e">
        <f t="shared" si="118"/>
        <v>#N/A</v>
      </c>
      <c r="S1207" s="205" t="e">
        <f>IF(Comparativo!$E$6="Tabela Não Desonerada",VLOOKUP($C1207,'Orçamento Base'!$D$12:$S$1673,15,FALSE),VLOOKUP($C1207,#REF!,15,FALSE))</f>
        <v>#N/A</v>
      </c>
      <c r="T1207" s="205" t="e">
        <f t="shared" si="119"/>
        <v>#N/A</v>
      </c>
    </row>
    <row r="1208" spans="1:20" ht="15">
      <c r="A1208" s="203">
        <v>1</v>
      </c>
      <c r="B1208" s="203" t="e">
        <f>'Orçamento-TCE'!B1208</f>
        <v>#N/A</v>
      </c>
      <c r="C1208" s="229">
        <f>'Orçamento-TCE'!C1208</f>
        <v>0</v>
      </c>
      <c r="D1208" s="199" t="e">
        <f>'Orçamento-TCE'!G1208</f>
        <v>#N/A</v>
      </c>
      <c r="E1208" s="204">
        <f>'Orçamento-TCE'!H1208</f>
        <v>0</v>
      </c>
      <c r="F1208" s="230" t="e">
        <f>'Orçamento-TCE'!I1208</f>
        <v>#N/A</v>
      </c>
      <c r="G1208" s="227" t="e">
        <f>IF(Comparativo!$E$6="Tabela Não Desonerada",VLOOKUP($C1208,'Orçamento Base'!$D$12:$S$1673,12,FALSE),VLOOKUP($C1208,#REF!,12,FALSE))</f>
        <v>#N/A</v>
      </c>
      <c r="H1208" s="228">
        <f>IFERROR(IF(Comparativo!$E$6="Tabela Não Desonerada",VLOOKUP($C1208,'Orçamento Base'!$D$12:$S$1673,16,FALSE),VLOOKUP($C1208,#REF!,16,FALSE)),0)</f>
        <v>0</v>
      </c>
      <c r="I1208" s="575" t="e">
        <f>IF(Comparativo!$E$6="Tabela Não Desonerada",VLOOKUP($C1208,'Orçamento Base'!$D$12:$S$1673,11,FALSE),VLOOKUP($C1208,#REF!,11,FALSE))</f>
        <v>#N/A</v>
      </c>
      <c r="J1208" s="363">
        <f>IF(Comparativo!$E$6="Tabela Não Desonerada",Encargos!$F$44,Encargos!$D$44)</f>
        <v>1.1122000000000001</v>
      </c>
      <c r="K1208" s="364"/>
      <c r="L1208" s="365" t="e">
        <f t="shared" si="114"/>
        <v>#N/A</v>
      </c>
      <c r="M1208" s="365" t="e">
        <f t="shared" si="115"/>
        <v>#N/A</v>
      </c>
      <c r="N1208" s="376" t="e">
        <f t="shared" si="116"/>
        <v>#N/A</v>
      </c>
      <c r="O1208" s="205" t="e">
        <f>IF(Comparativo!$E$6="Tabela Não Desonerada",VLOOKUP($C1208,'Orçamento Base'!$D$12:$S$1673,13,FALSE),VLOOKUP($C1208,#REF!,13,FALSE))</f>
        <v>#N/A</v>
      </c>
      <c r="P1208" s="205" t="e">
        <f t="shared" si="117"/>
        <v>#N/A</v>
      </c>
      <c r="Q1208" s="205" t="e">
        <f>IF(Comparativo!$E$6="Tabela Não Desonerada",VLOOKUP($C1208,'Orçamento Base'!$D$12:$S$1673,14,FALSE),VLOOKUP($C1208,#REF!,14,FALSE))</f>
        <v>#N/A</v>
      </c>
      <c r="R1208" s="205" t="e">
        <f t="shared" si="118"/>
        <v>#N/A</v>
      </c>
      <c r="S1208" s="205" t="e">
        <f>IF(Comparativo!$E$6="Tabela Não Desonerada",VLOOKUP($C1208,'Orçamento Base'!$D$12:$S$1673,15,FALSE),VLOOKUP($C1208,#REF!,15,FALSE))</f>
        <v>#N/A</v>
      </c>
      <c r="T1208" s="205" t="e">
        <f t="shared" si="119"/>
        <v>#N/A</v>
      </c>
    </row>
    <row r="1209" spans="1:20" ht="15">
      <c r="A1209" s="203">
        <v>1</v>
      </c>
      <c r="B1209" s="203" t="e">
        <f>'Orçamento-TCE'!B1209</f>
        <v>#N/A</v>
      </c>
      <c r="C1209" s="229">
        <f>'Orçamento-TCE'!C1209</f>
        <v>0</v>
      </c>
      <c r="D1209" s="199" t="e">
        <f>'Orçamento-TCE'!G1209</f>
        <v>#N/A</v>
      </c>
      <c r="E1209" s="204">
        <f>'Orçamento-TCE'!H1209</f>
        <v>0</v>
      </c>
      <c r="F1209" s="230" t="e">
        <f>'Orçamento-TCE'!I1209</f>
        <v>#N/A</v>
      </c>
      <c r="G1209" s="227" t="e">
        <f>IF(Comparativo!$E$6="Tabela Não Desonerada",VLOOKUP($C1209,'Orçamento Base'!$D$12:$S$1673,12,FALSE),VLOOKUP($C1209,#REF!,12,FALSE))</f>
        <v>#N/A</v>
      </c>
      <c r="H1209" s="228">
        <f>IFERROR(IF(Comparativo!$E$6="Tabela Não Desonerada",VLOOKUP($C1209,'Orçamento Base'!$D$12:$S$1673,16,FALSE),VLOOKUP($C1209,#REF!,16,FALSE)),0)</f>
        <v>0</v>
      </c>
      <c r="I1209" s="575" t="e">
        <f>IF(Comparativo!$E$6="Tabela Não Desonerada",VLOOKUP($C1209,'Orçamento Base'!$D$12:$S$1673,11,FALSE),VLOOKUP($C1209,#REF!,11,FALSE))</f>
        <v>#N/A</v>
      </c>
      <c r="J1209" s="363">
        <f>IF(Comparativo!$E$6="Tabela Não Desonerada",Encargos!$F$44,Encargos!$D$44)</f>
        <v>1.1122000000000001</v>
      </c>
      <c r="K1209" s="364"/>
      <c r="L1209" s="365" t="e">
        <f t="shared" si="114"/>
        <v>#N/A</v>
      </c>
      <c r="M1209" s="365" t="e">
        <f t="shared" si="115"/>
        <v>#N/A</v>
      </c>
      <c r="N1209" s="376" t="e">
        <f t="shared" si="116"/>
        <v>#N/A</v>
      </c>
      <c r="O1209" s="205" t="e">
        <f>IF(Comparativo!$E$6="Tabela Não Desonerada",VLOOKUP($C1209,'Orçamento Base'!$D$12:$S$1673,13,FALSE),VLOOKUP($C1209,#REF!,13,FALSE))</f>
        <v>#N/A</v>
      </c>
      <c r="P1209" s="205" t="e">
        <f t="shared" si="117"/>
        <v>#N/A</v>
      </c>
      <c r="Q1209" s="205" t="e">
        <f>IF(Comparativo!$E$6="Tabela Não Desonerada",VLOOKUP($C1209,'Orçamento Base'!$D$12:$S$1673,14,FALSE),VLOOKUP($C1209,#REF!,14,FALSE))</f>
        <v>#N/A</v>
      </c>
      <c r="R1209" s="205" t="e">
        <f t="shared" si="118"/>
        <v>#N/A</v>
      </c>
      <c r="S1209" s="205" t="e">
        <f>IF(Comparativo!$E$6="Tabela Não Desonerada",VLOOKUP($C1209,'Orçamento Base'!$D$12:$S$1673,15,FALSE),VLOOKUP($C1209,#REF!,15,FALSE))</f>
        <v>#N/A</v>
      </c>
      <c r="T1209" s="205" t="e">
        <f t="shared" si="119"/>
        <v>#N/A</v>
      </c>
    </row>
    <row r="1210" spans="1:20" ht="15">
      <c r="A1210" s="203">
        <v>1</v>
      </c>
      <c r="B1210" s="203" t="e">
        <f>'Orçamento-TCE'!B1210</f>
        <v>#N/A</v>
      </c>
      <c r="C1210" s="229">
        <f>'Orçamento-TCE'!C1210</f>
        <v>0</v>
      </c>
      <c r="D1210" s="199" t="e">
        <f>'Orçamento-TCE'!G1210</f>
        <v>#N/A</v>
      </c>
      <c r="E1210" s="204">
        <f>'Orçamento-TCE'!H1210</f>
        <v>0</v>
      </c>
      <c r="F1210" s="230" t="e">
        <f>'Orçamento-TCE'!I1210</f>
        <v>#N/A</v>
      </c>
      <c r="G1210" s="227" t="e">
        <f>IF(Comparativo!$E$6="Tabela Não Desonerada",VLOOKUP($C1210,'Orçamento Base'!$D$12:$S$1673,12,FALSE),VLOOKUP($C1210,#REF!,12,FALSE))</f>
        <v>#N/A</v>
      </c>
      <c r="H1210" s="228">
        <f>IFERROR(IF(Comparativo!$E$6="Tabela Não Desonerada",VLOOKUP($C1210,'Orçamento Base'!$D$12:$S$1673,16,FALSE),VLOOKUP($C1210,#REF!,16,FALSE)),0)</f>
        <v>0</v>
      </c>
      <c r="I1210" s="575" t="e">
        <f>IF(Comparativo!$E$6="Tabela Não Desonerada",VLOOKUP($C1210,'Orçamento Base'!$D$12:$S$1673,11,FALSE),VLOOKUP($C1210,#REF!,11,FALSE))</f>
        <v>#N/A</v>
      </c>
      <c r="J1210" s="363">
        <f>IF(Comparativo!$E$6="Tabela Não Desonerada",Encargos!$F$44,Encargos!$D$44)</f>
        <v>1.1122000000000001</v>
      </c>
      <c r="K1210" s="364"/>
      <c r="L1210" s="365" t="e">
        <f t="shared" si="114"/>
        <v>#N/A</v>
      </c>
      <c r="M1210" s="365" t="e">
        <f t="shared" si="115"/>
        <v>#N/A</v>
      </c>
      <c r="N1210" s="376" t="e">
        <f t="shared" si="116"/>
        <v>#N/A</v>
      </c>
      <c r="O1210" s="205" t="e">
        <f>IF(Comparativo!$E$6="Tabela Não Desonerada",VLOOKUP($C1210,'Orçamento Base'!$D$12:$S$1673,13,FALSE),VLOOKUP($C1210,#REF!,13,FALSE))</f>
        <v>#N/A</v>
      </c>
      <c r="P1210" s="205" t="e">
        <f t="shared" si="117"/>
        <v>#N/A</v>
      </c>
      <c r="Q1210" s="205" t="e">
        <f>IF(Comparativo!$E$6="Tabela Não Desonerada",VLOOKUP($C1210,'Orçamento Base'!$D$12:$S$1673,14,FALSE),VLOOKUP($C1210,#REF!,14,FALSE))</f>
        <v>#N/A</v>
      </c>
      <c r="R1210" s="205" t="e">
        <f t="shared" si="118"/>
        <v>#N/A</v>
      </c>
      <c r="S1210" s="205" t="e">
        <f>IF(Comparativo!$E$6="Tabela Não Desonerada",VLOOKUP($C1210,'Orçamento Base'!$D$12:$S$1673,15,FALSE),VLOOKUP($C1210,#REF!,15,FALSE))</f>
        <v>#N/A</v>
      </c>
      <c r="T1210" s="205" t="e">
        <f t="shared" si="119"/>
        <v>#N/A</v>
      </c>
    </row>
    <row r="1211" spans="1:20" ht="15">
      <c r="A1211" s="203">
        <v>1</v>
      </c>
      <c r="B1211" s="203" t="e">
        <f>'Orçamento-TCE'!B1211</f>
        <v>#N/A</v>
      </c>
      <c r="C1211" s="229">
        <f>'Orçamento-TCE'!C1211</f>
        <v>0</v>
      </c>
      <c r="D1211" s="199" t="e">
        <f>'Orçamento-TCE'!G1211</f>
        <v>#N/A</v>
      </c>
      <c r="E1211" s="204">
        <f>'Orçamento-TCE'!H1211</f>
        <v>0</v>
      </c>
      <c r="F1211" s="230" t="e">
        <f>'Orçamento-TCE'!I1211</f>
        <v>#N/A</v>
      </c>
      <c r="G1211" s="227" t="e">
        <f>IF(Comparativo!$E$6="Tabela Não Desonerada",VLOOKUP($C1211,'Orçamento Base'!$D$12:$S$1673,12,FALSE),VLOOKUP($C1211,#REF!,12,FALSE))</f>
        <v>#N/A</v>
      </c>
      <c r="H1211" s="228">
        <f>IFERROR(IF(Comparativo!$E$6="Tabela Não Desonerada",VLOOKUP($C1211,'Orçamento Base'!$D$12:$S$1673,16,FALSE),VLOOKUP($C1211,#REF!,16,FALSE)),0)</f>
        <v>0</v>
      </c>
      <c r="I1211" s="575" t="e">
        <f>IF(Comparativo!$E$6="Tabela Não Desonerada",VLOOKUP($C1211,'Orçamento Base'!$D$12:$S$1673,11,FALSE),VLOOKUP($C1211,#REF!,11,FALSE))</f>
        <v>#N/A</v>
      </c>
      <c r="J1211" s="363">
        <f>IF(Comparativo!$E$6="Tabela Não Desonerada",Encargos!$F$44,Encargos!$D$44)</f>
        <v>1.1122000000000001</v>
      </c>
      <c r="K1211" s="364"/>
      <c r="L1211" s="365" t="e">
        <f t="shared" si="114"/>
        <v>#N/A</v>
      </c>
      <c r="M1211" s="365" t="e">
        <f t="shared" si="115"/>
        <v>#N/A</v>
      </c>
      <c r="N1211" s="376" t="e">
        <f t="shared" si="116"/>
        <v>#N/A</v>
      </c>
      <c r="O1211" s="205" t="e">
        <f>IF(Comparativo!$E$6="Tabela Não Desonerada",VLOOKUP($C1211,'Orçamento Base'!$D$12:$S$1673,13,FALSE),VLOOKUP($C1211,#REF!,13,FALSE))</f>
        <v>#N/A</v>
      </c>
      <c r="P1211" s="205" t="e">
        <f t="shared" si="117"/>
        <v>#N/A</v>
      </c>
      <c r="Q1211" s="205" t="e">
        <f>IF(Comparativo!$E$6="Tabela Não Desonerada",VLOOKUP($C1211,'Orçamento Base'!$D$12:$S$1673,14,FALSE),VLOOKUP($C1211,#REF!,14,FALSE))</f>
        <v>#N/A</v>
      </c>
      <c r="R1211" s="205" t="e">
        <f t="shared" si="118"/>
        <v>#N/A</v>
      </c>
      <c r="S1211" s="205" t="e">
        <f>IF(Comparativo!$E$6="Tabela Não Desonerada",VLOOKUP($C1211,'Orçamento Base'!$D$12:$S$1673,15,FALSE),VLOOKUP($C1211,#REF!,15,FALSE))</f>
        <v>#N/A</v>
      </c>
      <c r="T1211" s="205" t="e">
        <f t="shared" si="119"/>
        <v>#N/A</v>
      </c>
    </row>
    <row r="1212" spans="1:20" ht="15">
      <c r="A1212" s="203">
        <v>1</v>
      </c>
      <c r="B1212" s="203" t="e">
        <f>'Orçamento-TCE'!B1212</f>
        <v>#N/A</v>
      </c>
      <c r="C1212" s="229">
        <f>'Orçamento-TCE'!C1212</f>
        <v>0</v>
      </c>
      <c r="D1212" s="199" t="e">
        <f>'Orçamento-TCE'!G1212</f>
        <v>#N/A</v>
      </c>
      <c r="E1212" s="204">
        <f>'Orçamento-TCE'!H1212</f>
        <v>0</v>
      </c>
      <c r="F1212" s="230" t="e">
        <f>'Orçamento-TCE'!I1212</f>
        <v>#N/A</v>
      </c>
      <c r="G1212" s="227" t="e">
        <f>IF(Comparativo!$E$6="Tabela Não Desonerada",VLOOKUP($C1212,'Orçamento Base'!$D$12:$S$1673,12,FALSE),VLOOKUP($C1212,#REF!,12,FALSE))</f>
        <v>#N/A</v>
      </c>
      <c r="H1212" s="228">
        <f>IFERROR(IF(Comparativo!$E$6="Tabela Não Desonerada",VLOOKUP($C1212,'Orçamento Base'!$D$12:$S$1673,16,FALSE),VLOOKUP($C1212,#REF!,16,FALSE)),0)</f>
        <v>0</v>
      </c>
      <c r="I1212" s="575" t="e">
        <f>IF(Comparativo!$E$6="Tabela Não Desonerada",VLOOKUP($C1212,'Orçamento Base'!$D$12:$S$1673,11,FALSE),VLOOKUP($C1212,#REF!,11,FALSE))</f>
        <v>#N/A</v>
      </c>
      <c r="J1212" s="363">
        <f>IF(Comparativo!$E$6="Tabela Não Desonerada",Encargos!$F$44,Encargos!$D$44)</f>
        <v>1.1122000000000001</v>
      </c>
      <c r="K1212" s="364"/>
      <c r="L1212" s="365" t="e">
        <f t="shared" si="114"/>
        <v>#N/A</v>
      </c>
      <c r="M1212" s="365" t="e">
        <f t="shared" si="115"/>
        <v>#N/A</v>
      </c>
      <c r="N1212" s="376" t="e">
        <f t="shared" si="116"/>
        <v>#N/A</v>
      </c>
      <c r="O1212" s="205" t="e">
        <f>IF(Comparativo!$E$6="Tabela Não Desonerada",VLOOKUP($C1212,'Orçamento Base'!$D$12:$S$1673,13,FALSE),VLOOKUP($C1212,#REF!,13,FALSE))</f>
        <v>#N/A</v>
      </c>
      <c r="P1212" s="205" t="e">
        <f t="shared" si="117"/>
        <v>#N/A</v>
      </c>
      <c r="Q1212" s="205" t="e">
        <f>IF(Comparativo!$E$6="Tabela Não Desonerada",VLOOKUP($C1212,'Orçamento Base'!$D$12:$S$1673,14,FALSE),VLOOKUP($C1212,#REF!,14,FALSE))</f>
        <v>#N/A</v>
      </c>
      <c r="R1212" s="205" t="e">
        <f t="shared" si="118"/>
        <v>#N/A</v>
      </c>
      <c r="S1212" s="205" t="e">
        <f>IF(Comparativo!$E$6="Tabela Não Desonerada",VLOOKUP($C1212,'Orçamento Base'!$D$12:$S$1673,15,FALSE),VLOOKUP($C1212,#REF!,15,FALSE))</f>
        <v>#N/A</v>
      </c>
      <c r="T1212" s="205" t="e">
        <f t="shared" si="119"/>
        <v>#N/A</v>
      </c>
    </row>
    <row r="1213" spans="1:20" ht="15">
      <c r="A1213" s="203">
        <v>1</v>
      </c>
      <c r="B1213" s="203" t="e">
        <f>'Orçamento-TCE'!B1213</f>
        <v>#N/A</v>
      </c>
      <c r="C1213" s="229">
        <f>'Orçamento-TCE'!C1213</f>
        <v>0</v>
      </c>
      <c r="D1213" s="199" t="e">
        <f>'Orçamento-TCE'!G1213</f>
        <v>#N/A</v>
      </c>
      <c r="E1213" s="204">
        <f>'Orçamento-TCE'!H1213</f>
        <v>0</v>
      </c>
      <c r="F1213" s="230" t="e">
        <f>'Orçamento-TCE'!I1213</f>
        <v>#N/A</v>
      </c>
      <c r="G1213" s="227" t="e">
        <f>IF(Comparativo!$E$6="Tabela Não Desonerada",VLOOKUP($C1213,'Orçamento Base'!$D$12:$S$1673,12,FALSE),VLOOKUP($C1213,#REF!,12,FALSE))</f>
        <v>#N/A</v>
      </c>
      <c r="H1213" s="228">
        <f>IFERROR(IF(Comparativo!$E$6="Tabela Não Desonerada",VLOOKUP($C1213,'Orçamento Base'!$D$12:$S$1673,16,FALSE),VLOOKUP($C1213,#REF!,16,FALSE)),0)</f>
        <v>0</v>
      </c>
      <c r="I1213" s="575" t="e">
        <f>IF(Comparativo!$E$6="Tabela Não Desonerada",VLOOKUP($C1213,'Orçamento Base'!$D$12:$S$1673,11,FALSE),VLOOKUP($C1213,#REF!,11,FALSE))</f>
        <v>#N/A</v>
      </c>
      <c r="J1213" s="363">
        <f>IF(Comparativo!$E$6="Tabela Não Desonerada",Encargos!$F$44,Encargos!$D$44)</f>
        <v>1.1122000000000001</v>
      </c>
      <c r="K1213" s="364"/>
      <c r="L1213" s="365" t="e">
        <f t="shared" si="114"/>
        <v>#N/A</v>
      </c>
      <c r="M1213" s="365" t="e">
        <f t="shared" si="115"/>
        <v>#N/A</v>
      </c>
      <c r="N1213" s="376" t="e">
        <f t="shared" si="116"/>
        <v>#N/A</v>
      </c>
      <c r="O1213" s="205" t="e">
        <f>IF(Comparativo!$E$6="Tabela Não Desonerada",VLOOKUP($C1213,'Orçamento Base'!$D$12:$S$1673,13,FALSE),VLOOKUP($C1213,#REF!,13,FALSE))</f>
        <v>#N/A</v>
      </c>
      <c r="P1213" s="205" t="e">
        <f t="shared" si="117"/>
        <v>#N/A</v>
      </c>
      <c r="Q1213" s="205" t="e">
        <f>IF(Comparativo!$E$6="Tabela Não Desonerada",VLOOKUP($C1213,'Orçamento Base'!$D$12:$S$1673,14,FALSE),VLOOKUP($C1213,#REF!,14,FALSE))</f>
        <v>#N/A</v>
      </c>
      <c r="R1213" s="205" t="e">
        <f t="shared" si="118"/>
        <v>#N/A</v>
      </c>
      <c r="S1213" s="205" t="e">
        <f>IF(Comparativo!$E$6="Tabela Não Desonerada",VLOOKUP($C1213,'Orçamento Base'!$D$12:$S$1673,15,FALSE),VLOOKUP($C1213,#REF!,15,FALSE))</f>
        <v>#N/A</v>
      </c>
      <c r="T1213" s="205" t="e">
        <f t="shared" si="119"/>
        <v>#N/A</v>
      </c>
    </row>
    <row r="1214" spans="1:20" ht="15">
      <c r="A1214" s="203">
        <v>1</v>
      </c>
      <c r="B1214" s="203" t="e">
        <f>'Orçamento-TCE'!B1214</f>
        <v>#N/A</v>
      </c>
      <c r="C1214" s="229">
        <f>'Orçamento-TCE'!C1214</f>
        <v>0</v>
      </c>
      <c r="D1214" s="199" t="e">
        <f>'Orçamento-TCE'!G1214</f>
        <v>#N/A</v>
      </c>
      <c r="E1214" s="204">
        <f>'Orçamento-TCE'!H1214</f>
        <v>0</v>
      </c>
      <c r="F1214" s="230" t="e">
        <f>'Orçamento-TCE'!I1214</f>
        <v>#N/A</v>
      </c>
      <c r="G1214" s="227" t="e">
        <f>IF(Comparativo!$E$6="Tabela Não Desonerada",VLOOKUP($C1214,'Orçamento Base'!$D$12:$S$1673,12,FALSE),VLOOKUP($C1214,#REF!,12,FALSE))</f>
        <v>#N/A</v>
      </c>
      <c r="H1214" s="228">
        <f>IFERROR(IF(Comparativo!$E$6="Tabela Não Desonerada",VLOOKUP($C1214,'Orçamento Base'!$D$12:$S$1673,16,FALSE),VLOOKUP($C1214,#REF!,16,FALSE)),0)</f>
        <v>0</v>
      </c>
      <c r="I1214" s="575" t="e">
        <f>IF(Comparativo!$E$6="Tabela Não Desonerada",VLOOKUP($C1214,'Orçamento Base'!$D$12:$S$1673,11,FALSE),VLOOKUP($C1214,#REF!,11,FALSE))</f>
        <v>#N/A</v>
      </c>
      <c r="J1214" s="363">
        <f>IF(Comparativo!$E$6="Tabela Não Desonerada",Encargos!$F$44,Encargos!$D$44)</f>
        <v>1.1122000000000001</v>
      </c>
      <c r="K1214" s="364"/>
      <c r="L1214" s="365" t="e">
        <f t="shared" si="114"/>
        <v>#N/A</v>
      </c>
      <c r="M1214" s="365" t="e">
        <f t="shared" si="115"/>
        <v>#N/A</v>
      </c>
      <c r="N1214" s="376" t="e">
        <f t="shared" si="116"/>
        <v>#N/A</v>
      </c>
      <c r="O1214" s="205" t="e">
        <f>IF(Comparativo!$E$6="Tabela Não Desonerada",VLOOKUP($C1214,'Orçamento Base'!$D$12:$S$1673,13,FALSE),VLOOKUP($C1214,#REF!,13,FALSE))</f>
        <v>#N/A</v>
      </c>
      <c r="P1214" s="205" t="e">
        <f t="shared" si="117"/>
        <v>#N/A</v>
      </c>
      <c r="Q1214" s="205" t="e">
        <f>IF(Comparativo!$E$6="Tabela Não Desonerada",VLOOKUP($C1214,'Orçamento Base'!$D$12:$S$1673,14,FALSE),VLOOKUP($C1214,#REF!,14,FALSE))</f>
        <v>#N/A</v>
      </c>
      <c r="R1214" s="205" t="e">
        <f t="shared" si="118"/>
        <v>#N/A</v>
      </c>
      <c r="S1214" s="205" t="e">
        <f>IF(Comparativo!$E$6="Tabela Não Desonerada",VLOOKUP($C1214,'Orçamento Base'!$D$12:$S$1673,15,FALSE),VLOOKUP($C1214,#REF!,15,FALSE))</f>
        <v>#N/A</v>
      </c>
      <c r="T1214" s="205" t="e">
        <f t="shared" si="119"/>
        <v>#N/A</v>
      </c>
    </row>
    <row r="1215" spans="1:20" ht="15">
      <c r="A1215" s="203">
        <v>1</v>
      </c>
      <c r="B1215" s="203" t="e">
        <f>'Orçamento-TCE'!B1215</f>
        <v>#N/A</v>
      </c>
      <c r="C1215" s="229">
        <f>'Orçamento-TCE'!C1215</f>
        <v>0</v>
      </c>
      <c r="D1215" s="199" t="e">
        <f>'Orçamento-TCE'!G1215</f>
        <v>#N/A</v>
      </c>
      <c r="E1215" s="204">
        <f>'Orçamento-TCE'!H1215</f>
        <v>0</v>
      </c>
      <c r="F1215" s="230" t="e">
        <f>'Orçamento-TCE'!I1215</f>
        <v>#N/A</v>
      </c>
      <c r="G1215" s="227" t="e">
        <f>IF(Comparativo!$E$6="Tabela Não Desonerada",VLOOKUP($C1215,'Orçamento Base'!$D$12:$S$1673,12,FALSE),VLOOKUP($C1215,#REF!,12,FALSE))</f>
        <v>#N/A</v>
      </c>
      <c r="H1215" s="228">
        <f>IFERROR(IF(Comparativo!$E$6="Tabela Não Desonerada",VLOOKUP($C1215,'Orçamento Base'!$D$12:$S$1673,16,FALSE),VLOOKUP($C1215,#REF!,16,FALSE)),0)</f>
        <v>0</v>
      </c>
      <c r="I1215" s="575" t="e">
        <f>IF(Comparativo!$E$6="Tabela Não Desonerada",VLOOKUP($C1215,'Orçamento Base'!$D$12:$S$1673,11,FALSE),VLOOKUP($C1215,#REF!,11,FALSE))</f>
        <v>#N/A</v>
      </c>
      <c r="J1215" s="363">
        <f>IF(Comparativo!$E$6="Tabela Não Desonerada",Encargos!$F$44,Encargos!$D$44)</f>
        <v>1.1122000000000001</v>
      </c>
      <c r="K1215" s="364"/>
      <c r="L1215" s="365" t="e">
        <f t="shared" si="114"/>
        <v>#N/A</v>
      </c>
      <c r="M1215" s="365" t="e">
        <f t="shared" si="115"/>
        <v>#N/A</v>
      </c>
      <c r="N1215" s="376" t="e">
        <f t="shared" si="116"/>
        <v>#N/A</v>
      </c>
      <c r="O1215" s="205" t="e">
        <f>IF(Comparativo!$E$6="Tabela Não Desonerada",VLOOKUP($C1215,'Orçamento Base'!$D$12:$S$1673,13,FALSE),VLOOKUP($C1215,#REF!,13,FALSE))</f>
        <v>#N/A</v>
      </c>
      <c r="P1215" s="205" t="e">
        <f t="shared" si="117"/>
        <v>#N/A</v>
      </c>
      <c r="Q1215" s="205" t="e">
        <f>IF(Comparativo!$E$6="Tabela Não Desonerada",VLOOKUP($C1215,'Orçamento Base'!$D$12:$S$1673,14,FALSE),VLOOKUP($C1215,#REF!,14,FALSE))</f>
        <v>#N/A</v>
      </c>
      <c r="R1215" s="205" t="e">
        <f t="shared" si="118"/>
        <v>#N/A</v>
      </c>
      <c r="S1215" s="205" t="e">
        <f>IF(Comparativo!$E$6="Tabela Não Desonerada",VLOOKUP($C1215,'Orçamento Base'!$D$12:$S$1673,15,FALSE),VLOOKUP($C1215,#REF!,15,FALSE))</f>
        <v>#N/A</v>
      </c>
      <c r="T1215" s="205" t="e">
        <f t="shared" si="119"/>
        <v>#N/A</v>
      </c>
    </row>
    <row r="1216" spans="1:20" ht="15">
      <c r="A1216" s="203">
        <v>1</v>
      </c>
      <c r="B1216" s="203" t="e">
        <f>'Orçamento-TCE'!B1216</f>
        <v>#N/A</v>
      </c>
      <c r="C1216" s="229">
        <f>'Orçamento-TCE'!C1216</f>
        <v>0</v>
      </c>
      <c r="D1216" s="199" t="e">
        <f>'Orçamento-TCE'!G1216</f>
        <v>#N/A</v>
      </c>
      <c r="E1216" s="204">
        <f>'Orçamento-TCE'!H1216</f>
        <v>0</v>
      </c>
      <c r="F1216" s="230" t="e">
        <f>'Orçamento-TCE'!I1216</f>
        <v>#N/A</v>
      </c>
      <c r="G1216" s="227" t="e">
        <f>IF(Comparativo!$E$6="Tabela Não Desonerada",VLOOKUP($C1216,'Orçamento Base'!$D$12:$S$1673,12,FALSE),VLOOKUP($C1216,#REF!,12,FALSE))</f>
        <v>#N/A</v>
      </c>
      <c r="H1216" s="228">
        <f>IFERROR(IF(Comparativo!$E$6="Tabela Não Desonerada",VLOOKUP($C1216,'Orçamento Base'!$D$12:$S$1673,16,FALSE),VLOOKUP($C1216,#REF!,16,FALSE)),0)</f>
        <v>0</v>
      </c>
      <c r="I1216" s="575" t="e">
        <f>IF(Comparativo!$E$6="Tabela Não Desonerada",VLOOKUP($C1216,'Orçamento Base'!$D$12:$S$1673,11,FALSE),VLOOKUP($C1216,#REF!,11,FALSE))</f>
        <v>#N/A</v>
      </c>
      <c r="J1216" s="363">
        <f>IF(Comparativo!$E$6="Tabela Não Desonerada",Encargos!$F$44,Encargos!$D$44)</f>
        <v>1.1122000000000001</v>
      </c>
      <c r="K1216" s="364"/>
      <c r="L1216" s="365" t="e">
        <f t="shared" si="114"/>
        <v>#N/A</v>
      </c>
      <c r="M1216" s="365" t="e">
        <f t="shared" si="115"/>
        <v>#N/A</v>
      </c>
      <c r="N1216" s="376" t="e">
        <f t="shared" si="116"/>
        <v>#N/A</v>
      </c>
      <c r="O1216" s="205" t="e">
        <f>IF(Comparativo!$E$6="Tabela Não Desonerada",VLOOKUP($C1216,'Orçamento Base'!$D$12:$S$1673,13,FALSE),VLOOKUP($C1216,#REF!,13,FALSE))</f>
        <v>#N/A</v>
      </c>
      <c r="P1216" s="205" t="e">
        <f t="shared" si="117"/>
        <v>#N/A</v>
      </c>
      <c r="Q1216" s="205" t="e">
        <f>IF(Comparativo!$E$6="Tabela Não Desonerada",VLOOKUP($C1216,'Orçamento Base'!$D$12:$S$1673,14,FALSE),VLOOKUP($C1216,#REF!,14,FALSE))</f>
        <v>#N/A</v>
      </c>
      <c r="R1216" s="205" t="e">
        <f t="shared" si="118"/>
        <v>#N/A</v>
      </c>
      <c r="S1216" s="205" t="e">
        <f>IF(Comparativo!$E$6="Tabela Não Desonerada",VLOOKUP($C1216,'Orçamento Base'!$D$12:$S$1673,15,FALSE),VLOOKUP($C1216,#REF!,15,FALSE))</f>
        <v>#N/A</v>
      </c>
      <c r="T1216" s="205" t="e">
        <f t="shared" si="119"/>
        <v>#N/A</v>
      </c>
    </row>
    <row r="1217" spans="1:20" ht="15">
      <c r="A1217" s="203">
        <v>1</v>
      </c>
      <c r="B1217" s="203" t="e">
        <f>'Orçamento-TCE'!B1217</f>
        <v>#N/A</v>
      </c>
      <c r="C1217" s="229">
        <f>'Orçamento-TCE'!C1217</f>
        <v>0</v>
      </c>
      <c r="D1217" s="199" t="e">
        <f>'Orçamento-TCE'!G1217</f>
        <v>#N/A</v>
      </c>
      <c r="E1217" s="204">
        <f>'Orçamento-TCE'!H1217</f>
        <v>0</v>
      </c>
      <c r="F1217" s="230" t="e">
        <f>'Orçamento-TCE'!I1217</f>
        <v>#N/A</v>
      </c>
      <c r="G1217" s="227" t="e">
        <f>IF(Comparativo!$E$6="Tabela Não Desonerada",VLOOKUP($C1217,'Orçamento Base'!$D$12:$S$1673,12,FALSE),VLOOKUP($C1217,#REF!,12,FALSE))</f>
        <v>#N/A</v>
      </c>
      <c r="H1217" s="228">
        <f>IFERROR(IF(Comparativo!$E$6="Tabela Não Desonerada",VLOOKUP($C1217,'Orçamento Base'!$D$12:$S$1673,16,FALSE),VLOOKUP($C1217,#REF!,16,FALSE)),0)</f>
        <v>0</v>
      </c>
      <c r="I1217" s="575" t="e">
        <f>IF(Comparativo!$E$6="Tabela Não Desonerada",VLOOKUP($C1217,'Orçamento Base'!$D$12:$S$1673,11,FALSE),VLOOKUP($C1217,#REF!,11,FALSE))</f>
        <v>#N/A</v>
      </c>
      <c r="J1217" s="363">
        <f>IF(Comparativo!$E$6="Tabela Não Desonerada",Encargos!$F$44,Encargos!$D$44)</f>
        <v>1.1122000000000001</v>
      </c>
      <c r="K1217" s="364"/>
      <c r="L1217" s="365" t="e">
        <f t="shared" si="114"/>
        <v>#N/A</v>
      </c>
      <c r="M1217" s="365" t="e">
        <f t="shared" si="115"/>
        <v>#N/A</v>
      </c>
      <c r="N1217" s="376" t="e">
        <f t="shared" si="116"/>
        <v>#N/A</v>
      </c>
      <c r="O1217" s="205" t="e">
        <f>IF(Comparativo!$E$6="Tabela Não Desonerada",VLOOKUP($C1217,'Orçamento Base'!$D$12:$S$1673,13,FALSE),VLOOKUP($C1217,#REF!,13,FALSE))</f>
        <v>#N/A</v>
      </c>
      <c r="P1217" s="205" t="e">
        <f t="shared" si="117"/>
        <v>#N/A</v>
      </c>
      <c r="Q1217" s="205" t="e">
        <f>IF(Comparativo!$E$6="Tabela Não Desonerada",VLOOKUP($C1217,'Orçamento Base'!$D$12:$S$1673,14,FALSE),VLOOKUP($C1217,#REF!,14,FALSE))</f>
        <v>#N/A</v>
      </c>
      <c r="R1217" s="205" t="e">
        <f t="shared" si="118"/>
        <v>#N/A</v>
      </c>
      <c r="S1217" s="205" t="e">
        <f>IF(Comparativo!$E$6="Tabela Não Desonerada",VLOOKUP($C1217,'Orçamento Base'!$D$12:$S$1673,15,FALSE),VLOOKUP($C1217,#REF!,15,FALSE))</f>
        <v>#N/A</v>
      </c>
      <c r="T1217" s="205" t="e">
        <f t="shared" si="119"/>
        <v>#N/A</v>
      </c>
    </row>
    <row r="1218" spans="1:20" ht="15">
      <c r="A1218" s="203">
        <v>1</v>
      </c>
      <c r="B1218" s="203" t="e">
        <f>'Orçamento-TCE'!B1218</f>
        <v>#N/A</v>
      </c>
      <c r="C1218" s="229">
        <f>'Orçamento-TCE'!C1218</f>
        <v>0</v>
      </c>
      <c r="D1218" s="199" t="e">
        <f>'Orçamento-TCE'!G1218</f>
        <v>#N/A</v>
      </c>
      <c r="E1218" s="204">
        <f>'Orçamento-TCE'!H1218</f>
        <v>0</v>
      </c>
      <c r="F1218" s="230" t="e">
        <f>'Orçamento-TCE'!I1218</f>
        <v>#N/A</v>
      </c>
      <c r="G1218" s="227" t="e">
        <f>IF(Comparativo!$E$6="Tabela Não Desonerada",VLOOKUP($C1218,'Orçamento Base'!$D$12:$S$1673,12,FALSE),VLOOKUP($C1218,#REF!,12,FALSE))</f>
        <v>#N/A</v>
      </c>
      <c r="H1218" s="228">
        <f>IFERROR(IF(Comparativo!$E$6="Tabela Não Desonerada",VLOOKUP($C1218,'Orçamento Base'!$D$12:$S$1673,16,FALSE),VLOOKUP($C1218,#REF!,16,FALSE)),0)</f>
        <v>0</v>
      </c>
      <c r="I1218" s="575" t="e">
        <f>IF(Comparativo!$E$6="Tabela Não Desonerada",VLOOKUP($C1218,'Orçamento Base'!$D$12:$S$1673,11,FALSE),VLOOKUP($C1218,#REF!,11,FALSE))</f>
        <v>#N/A</v>
      </c>
      <c r="J1218" s="363">
        <f>IF(Comparativo!$E$6="Tabela Não Desonerada",Encargos!$F$44,Encargos!$D$44)</f>
        <v>1.1122000000000001</v>
      </c>
      <c r="K1218" s="364"/>
      <c r="L1218" s="365" t="e">
        <f t="shared" si="114"/>
        <v>#N/A</v>
      </c>
      <c r="M1218" s="365" t="e">
        <f t="shared" si="115"/>
        <v>#N/A</v>
      </c>
      <c r="N1218" s="376" t="e">
        <f t="shared" si="116"/>
        <v>#N/A</v>
      </c>
      <c r="O1218" s="205" t="e">
        <f>IF(Comparativo!$E$6="Tabela Não Desonerada",VLOOKUP($C1218,'Orçamento Base'!$D$12:$S$1673,13,FALSE),VLOOKUP($C1218,#REF!,13,FALSE))</f>
        <v>#N/A</v>
      </c>
      <c r="P1218" s="205" t="e">
        <f t="shared" si="117"/>
        <v>#N/A</v>
      </c>
      <c r="Q1218" s="205" t="e">
        <f>IF(Comparativo!$E$6="Tabela Não Desonerada",VLOOKUP($C1218,'Orçamento Base'!$D$12:$S$1673,14,FALSE),VLOOKUP($C1218,#REF!,14,FALSE))</f>
        <v>#N/A</v>
      </c>
      <c r="R1218" s="205" t="e">
        <f t="shared" si="118"/>
        <v>#N/A</v>
      </c>
      <c r="S1218" s="205" t="e">
        <f>IF(Comparativo!$E$6="Tabela Não Desonerada",VLOOKUP($C1218,'Orçamento Base'!$D$12:$S$1673,15,FALSE),VLOOKUP($C1218,#REF!,15,FALSE))</f>
        <v>#N/A</v>
      </c>
      <c r="T1218" s="205" t="e">
        <f t="shared" si="119"/>
        <v>#N/A</v>
      </c>
    </row>
    <row r="1219" spans="1:20" ht="15">
      <c r="A1219" s="203">
        <v>1</v>
      </c>
      <c r="B1219" s="203" t="e">
        <f>'Orçamento-TCE'!B1219</f>
        <v>#N/A</v>
      </c>
      <c r="C1219" s="229">
        <f>'Orçamento-TCE'!C1219</f>
        <v>0</v>
      </c>
      <c r="D1219" s="199" t="e">
        <f>'Orçamento-TCE'!G1219</f>
        <v>#N/A</v>
      </c>
      <c r="E1219" s="204">
        <f>'Orçamento-TCE'!H1219</f>
        <v>0</v>
      </c>
      <c r="F1219" s="230" t="e">
        <f>'Orçamento-TCE'!I1219</f>
        <v>#N/A</v>
      </c>
      <c r="G1219" s="227" t="e">
        <f>IF(Comparativo!$E$6="Tabela Não Desonerada",VLOOKUP($C1219,'Orçamento Base'!$D$12:$S$1673,12,FALSE),VLOOKUP($C1219,#REF!,12,FALSE))</f>
        <v>#N/A</v>
      </c>
      <c r="H1219" s="228">
        <f>IFERROR(IF(Comparativo!$E$6="Tabela Não Desonerada",VLOOKUP($C1219,'Orçamento Base'!$D$12:$S$1673,16,FALSE),VLOOKUP($C1219,#REF!,16,FALSE)),0)</f>
        <v>0</v>
      </c>
      <c r="I1219" s="575" t="e">
        <f>IF(Comparativo!$E$6="Tabela Não Desonerada",VLOOKUP($C1219,'Orçamento Base'!$D$12:$S$1673,11,FALSE),VLOOKUP($C1219,#REF!,11,FALSE))</f>
        <v>#N/A</v>
      </c>
      <c r="J1219" s="363">
        <f>IF(Comparativo!$E$6="Tabela Não Desonerada",Encargos!$F$44,Encargos!$D$44)</f>
        <v>1.1122000000000001</v>
      </c>
      <c r="K1219" s="364"/>
      <c r="L1219" s="365" t="e">
        <f t="shared" si="114"/>
        <v>#N/A</v>
      </c>
      <c r="M1219" s="365" t="e">
        <f t="shared" si="115"/>
        <v>#N/A</v>
      </c>
      <c r="N1219" s="376" t="e">
        <f t="shared" si="116"/>
        <v>#N/A</v>
      </c>
      <c r="O1219" s="205" t="e">
        <f>IF(Comparativo!$E$6="Tabela Não Desonerada",VLOOKUP($C1219,'Orçamento Base'!$D$12:$S$1673,13,FALSE),VLOOKUP($C1219,#REF!,13,FALSE))</f>
        <v>#N/A</v>
      </c>
      <c r="P1219" s="205" t="e">
        <f t="shared" si="117"/>
        <v>#N/A</v>
      </c>
      <c r="Q1219" s="205" t="e">
        <f>IF(Comparativo!$E$6="Tabela Não Desonerada",VLOOKUP($C1219,'Orçamento Base'!$D$12:$S$1673,14,FALSE),VLOOKUP($C1219,#REF!,14,FALSE))</f>
        <v>#N/A</v>
      </c>
      <c r="R1219" s="205" t="e">
        <f t="shared" si="118"/>
        <v>#N/A</v>
      </c>
      <c r="S1219" s="205" t="e">
        <f>IF(Comparativo!$E$6="Tabela Não Desonerada",VLOOKUP($C1219,'Orçamento Base'!$D$12:$S$1673,15,FALSE),VLOOKUP($C1219,#REF!,15,FALSE))</f>
        <v>#N/A</v>
      </c>
      <c r="T1219" s="205" t="e">
        <f t="shared" si="119"/>
        <v>#N/A</v>
      </c>
    </row>
    <row r="1220" spans="1:20" ht="15">
      <c r="A1220" s="203">
        <v>1</v>
      </c>
      <c r="B1220" s="203" t="e">
        <f>'Orçamento-TCE'!B1220</f>
        <v>#N/A</v>
      </c>
      <c r="C1220" s="229">
        <f>'Orçamento-TCE'!C1220</f>
        <v>0</v>
      </c>
      <c r="D1220" s="199" t="e">
        <f>'Orçamento-TCE'!G1220</f>
        <v>#N/A</v>
      </c>
      <c r="E1220" s="204">
        <f>'Orçamento-TCE'!H1220</f>
        <v>0</v>
      </c>
      <c r="F1220" s="230" t="e">
        <f>'Orçamento-TCE'!I1220</f>
        <v>#N/A</v>
      </c>
      <c r="G1220" s="227" t="e">
        <f>IF(Comparativo!$E$6="Tabela Não Desonerada",VLOOKUP($C1220,'Orçamento Base'!$D$12:$S$1673,12,FALSE),VLOOKUP($C1220,#REF!,12,FALSE))</f>
        <v>#N/A</v>
      </c>
      <c r="H1220" s="228">
        <f>IFERROR(IF(Comparativo!$E$6="Tabela Não Desonerada",VLOOKUP($C1220,'Orçamento Base'!$D$12:$S$1673,16,FALSE),VLOOKUP($C1220,#REF!,16,FALSE)),0)</f>
        <v>0</v>
      </c>
      <c r="I1220" s="575" t="e">
        <f>IF(Comparativo!$E$6="Tabela Não Desonerada",VLOOKUP($C1220,'Orçamento Base'!$D$12:$S$1673,11,FALSE),VLOOKUP($C1220,#REF!,11,FALSE))</f>
        <v>#N/A</v>
      </c>
      <c r="J1220" s="363">
        <f>IF(Comparativo!$E$6="Tabela Não Desonerada",Encargos!$F$44,Encargos!$D$44)</f>
        <v>1.1122000000000001</v>
      </c>
      <c r="K1220" s="364"/>
      <c r="L1220" s="365" t="e">
        <f t="shared" si="114"/>
        <v>#N/A</v>
      </c>
      <c r="M1220" s="365" t="e">
        <f t="shared" si="115"/>
        <v>#N/A</v>
      </c>
      <c r="N1220" s="376" t="e">
        <f t="shared" si="116"/>
        <v>#N/A</v>
      </c>
      <c r="O1220" s="205" t="e">
        <f>IF(Comparativo!$E$6="Tabela Não Desonerada",VLOOKUP($C1220,'Orçamento Base'!$D$12:$S$1673,13,FALSE),VLOOKUP($C1220,#REF!,13,FALSE))</f>
        <v>#N/A</v>
      </c>
      <c r="P1220" s="205" t="e">
        <f t="shared" si="117"/>
        <v>#N/A</v>
      </c>
      <c r="Q1220" s="205" t="e">
        <f>IF(Comparativo!$E$6="Tabela Não Desonerada",VLOOKUP($C1220,'Orçamento Base'!$D$12:$S$1673,14,FALSE),VLOOKUP($C1220,#REF!,14,FALSE))</f>
        <v>#N/A</v>
      </c>
      <c r="R1220" s="205" t="e">
        <f t="shared" si="118"/>
        <v>#N/A</v>
      </c>
      <c r="S1220" s="205" t="e">
        <f>IF(Comparativo!$E$6="Tabela Não Desonerada",VLOOKUP($C1220,'Orçamento Base'!$D$12:$S$1673,15,FALSE),VLOOKUP($C1220,#REF!,15,FALSE))</f>
        <v>#N/A</v>
      </c>
      <c r="T1220" s="205" t="e">
        <f t="shared" si="119"/>
        <v>#N/A</v>
      </c>
    </row>
    <row r="1221" spans="1:20" ht="15">
      <c r="A1221" s="203">
        <v>1</v>
      </c>
      <c r="B1221" s="203" t="e">
        <f>'Orçamento-TCE'!B1221</f>
        <v>#N/A</v>
      </c>
      <c r="C1221" s="229">
        <f>'Orçamento-TCE'!C1221</f>
        <v>0</v>
      </c>
      <c r="D1221" s="199" t="e">
        <f>'Orçamento-TCE'!G1221</f>
        <v>#N/A</v>
      </c>
      <c r="E1221" s="204">
        <f>'Orçamento-TCE'!H1221</f>
        <v>0</v>
      </c>
      <c r="F1221" s="230" t="e">
        <f>'Orçamento-TCE'!I1221</f>
        <v>#N/A</v>
      </c>
      <c r="G1221" s="227" t="e">
        <f>IF(Comparativo!$E$6="Tabela Não Desonerada",VLOOKUP($C1221,'Orçamento Base'!$D$12:$S$1673,12,FALSE),VLOOKUP($C1221,#REF!,12,FALSE))</f>
        <v>#N/A</v>
      </c>
      <c r="H1221" s="228">
        <f>IFERROR(IF(Comparativo!$E$6="Tabela Não Desonerada",VLOOKUP($C1221,'Orçamento Base'!$D$12:$S$1673,16,FALSE),VLOOKUP($C1221,#REF!,16,FALSE)),0)</f>
        <v>0</v>
      </c>
      <c r="I1221" s="575" t="e">
        <f>IF(Comparativo!$E$6="Tabela Não Desonerada",VLOOKUP($C1221,'Orçamento Base'!$D$12:$S$1673,11,FALSE),VLOOKUP($C1221,#REF!,11,FALSE))</f>
        <v>#N/A</v>
      </c>
      <c r="J1221" s="363">
        <f>IF(Comparativo!$E$6="Tabela Não Desonerada",Encargos!$F$44,Encargos!$D$44)</f>
        <v>1.1122000000000001</v>
      </c>
      <c r="K1221" s="364"/>
      <c r="L1221" s="365" t="e">
        <f t="shared" si="114"/>
        <v>#N/A</v>
      </c>
      <c r="M1221" s="365" t="e">
        <f t="shared" si="115"/>
        <v>#N/A</v>
      </c>
      <c r="N1221" s="376" t="e">
        <f t="shared" si="116"/>
        <v>#N/A</v>
      </c>
      <c r="O1221" s="205" t="e">
        <f>IF(Comparativo!$E$6="Tabela Não Desonerada",VLOOKUP($C1221,'Orçamento Base'!$D$12:$S$1673,13,FALSE),VLOOKUP($C1221,#REF!,13,FALSE))</f>
        <v>#N/A</v>
      </c>
      <c r="P1221" s="205" t="e">
        <f t="shared" si="117"/>
        <v>#N/A</v>
      </c>
      <c r="Q1221" s="205" t="e">
        <f>IF(Comparativo!$E$6="Tabela Não Desonerada",VLOOKUP($C1221,'Orçamento Base'!$D$12:$S$1673,14,FALSE),VLOOKUP($C1221,#REF!,14,FALSE))</f>
        <v>#N/A</v>
      </c>
      <c r="R1221" s="205" t="e">
        <f t="shared" si="118"/>
        <v>#N/A</v>
      </c>
      <c r="S1221" s="205" t="e">
        <f>IF(Comparativo!$E$6="Tabela Não Desonerada",VLOOKUP($C1221,'Orçamento Base'!$D$12:$S$1673,15,FALSE),VLOOKUP($C1221,#REF!,15,FALSE))</f>
        <v>#N/A</v>
      </c>
      <c r="T1221" s="205" t="e">
        <f t="shared" si="119"/>
        <v>#N/A</v>
      </c>
    </row>
    <row r="1222" spans="1:20" ht="15">
      <c r="A1222" s="203">
        <v>1</v>
      </c>
      <c r="B1222" s="203" t="e">
        <f>'Orçamento-TCE'!B1222</f>
        <v>#N/A</v>
      </c>
      <c r="C1222" s="229">
        <f>'Orçamento-TCE'!C1222</f>
        <v>0</v>
      </c>
      <c r="D1222" s="199" t="e">
        <f>'Orçamento-TCE'!G1222</f>
        <v>#N/A</v>
      </c>
      <c r="E1222" s="204">
        <f>'Orçamento-TCE'!H1222</f>
        <v>0</v>
      </c>
      <c r="F1222" s="230" t="e">
        <f>'Orçamento-TCE'!I1222</f>
        <v>#N/A</v>
      </c>
      <c r="G1222" s="227" t="e">
        <f>IF(Comparativo!$E$6="Tabela Não Desonerada",VLOOKUP($C1222,'Orçamento Base'!$D$12:$S$1673,12,FALSE),VLOOKUP($C1222,#REF!,12,FALSE))</f>
        <v>#N/A</v>
      </c>
      <c r="H1222" s="228">
        <f>IFERROR(IF(Comparativo!$E$6="Tabela Não Desonerada",VLOOKUP($C1222,'Orçamento Base'!$D$12:$S$1673,16,FALSE),VLOOKUP($C1222,#REF!,16,FALSE)),0)</f>
        <v>0</v>
      </c>
      <c r="I1222" s="575" t="e">
        <f>IF(Comparativo!$E$6="Tabela Não Desonerada",VLOOKUP($C1222,'Orçamento Base'!$D$12:$S$1673,11,FALSE),VLOOKUP($C1222,#REF!,11,FALSE))</f>
        <v>#N/A</v>
      </c>
      <c r="J1222" s="363">
        <f>IF(Comparativo!$E$6="Tabela Não Desonerada",Encargos!$F$44,Encargos!$D$44)</f>
        <v>1.1122000000000001</v>
      </c>
      <c r="K1222" s="364"/>
      <c r="L1222" s="365" t="e">
        <f t="shared" si="114"/>
        <v>#N/A</v>
      </c>
      <c r="M1222" s="365" t="e">
        <f t="shared" si="115"/>
        <v>#N/A</v>
      </c>
      <c r="N1222" s="376" t="e">
        <f t="shared" si="116"/>
        <v>#N/A</v>
      </c>
      <c r="O1222" s="205" t="e">
        <f>IF(Comparativo!$E$6="Tabela Não Desonerada",VLOOKUP($C1222,'Orçamento Base'!$D$12:$S$1673,13,FALSE),VLOOKUP($C1222,#REF!,13,FALSE))</f>
        <v>#N/A</v>
      </c>
      <c r="P1222" s="205" t="e">
        <f t="shared" si="117"/>
        <v>#N/A</v>
      </c>
      <c r="Q1222" s="205" t="e">
        <f>IF(Comparativo!$E$6="Tabela Não Desonerada",VLOOKUP($C1222,'Orçamento Base'!$D$12:$S$1673,14,FALSE),VLOOKUP($C1222,#REF!,14,FALSE))</f>
        <v>#N/A</v>
      </c>
      <c r="R1222" s="205" t="e">
        <f t="shared" si="118"/>
        <v>#N/A</v>
      </c>
      <c r="S1222" s="205" t="e">
        <f>IF(Comparativo!$E$6="Tabela Não Desonerada",VLOOKUP($C1222,'Orçamento Base'!$D$12:$S$1673,15,FALSE),VLOOKUP($C1222,#REF!,15,FALSE))</f>
        <v>#N/A</v>
      </c>
      <c r="T1222" s="205" t="e">
        <f t="shared" si="119"/>
        <v>#N/A</v>
      </c>
    </row>
    <row r="1223" spans="1:20" ht="15">
      <c r="A1223" s="203">
        <v>1</v>
      </c>
      <c r="B1223" s="203" t="e">
        <f>'Orçamento-TCE'!B1223</f>
        <v>#N/A</v>
      </c>
      <c r="C1223" s="229">
        <f>'Orçamento-TCE'!C1223</f>
        <v>0</v>
      </c>
      <c r="D1223" s="199" t="e">
        <f>'Orçamento-TCE'!G1223</f>
        <v>#N/A</v>
      </c>
      <c r="E1223" s="204">
        <f>'Orçamento-TCE'!H1223</f>
        <v>0</v>
      </c>
      <c r="F1223" s="230" t="e">
        <f>'Orçamento-TCE'!I1223</f>
        <v>#N/A</v>
      </c>
      <c r="G1223" s="227" t="e">
        <f>IF(Comparativo!$E$6="Tabela Não Desonerada",VLOOKUP($C1223,'Orçamento Base'!$D$12:$S$1673,12,FALSE),VLOOKUP($C1223,#REF!,12,FALSE))</f>
        <v>#N/A</v>
      </c>
      <c r="H1223" s="228">
        <f>IFERROR(IF(Comparativo!$E$6="Tabela Não Desonerada",VLOOKUP($C1223,'Orçamento Base'!$D$12:$S$1673,16,FALSE),VLOOKUP($C1223,#REF!,16,FALSE)),0)</f>
        <v>0</v>
      </c>
      <c r="I1223" s="575" t="e">
        <f>IF(Comparativo!$E$6="Tabela Não Desonerada",VLOOKUP($C1223,'Orçamento Base'!$D$12:$S$1673,11,FALSE),VLOOKUP($C1223,#REF!,11,FALSE))</f>
        <v>#N/A</v>
      </c>
      <c r="J1223" s="363">
        <f>IF(Comparativo!$E$6="Tabela Não Desonerada",Encargos!$F$44,Encargos!$D$44)</f>
        <v>1.1122000000000001</v>
      </c>
      <c r="K1223" s="364"/>
      <c r="L1223" s="365" t="e">
        <f t="shared" si="114"/>
        <v>#N/A</v>
      </c>
      <c r="M1223" s="365" t="e">
        <f t="shared" si="115"/>
        <v>#N/A</v>
      </c>
      <c r="N1223" s="376" t="e">
        <f t="shared" si="116"/>
        <v>#N/A</v>
      </c>
      <c r="O1223" s="205" t="e">
        <f>IF(Comparativo!$E$6="Tabela Não Desonerada",VLOOKUP($C1223,'Orçamento Base'!$D$12:$S$1673,13,FALSE),VLOOKUP($C1223,#REF!,13,FALSE))</f>
        <v>#N/A</v>
      </c>
      <c r="P1223" s="205" t="e">
        <f t="shared" si="117"/>
        <v>#N/A</v>
      </c>
      <c r="Q1223" s="205" t="e">
        <f>IF(Comparativo!$E$6="Tabela Não Desonerada",VLOOKUP($C1223,'Orçamento Base'!$D$12:$S$1673,14,FALSE),VLOOKUP($C1223,#REF!,14,FALSE))</f>
        <v>#N/A</v>
      </c>
      <c r="R1223" s="205" t="e">
        <f t="shared" si="118"/>
        <v>#N/A</v>
      </c>
      <c r="S1223" s="205" t="e">
        <f>IF(Comparativo!$E$6="Tabela Não Desonerada",VLOOKUP($C1223,'Orçamento Base'!$D$12:$S$1673,15,FALSE),VLOOKUP($C1223,#REF!,15,FALSE))</f>
        <v>#N/A</v>
      </c>
      <c r="T1223" s="205" t="e">
        <f t="shared" si="119"/>
        <v>#N/A</v>
      </c>
    </row>
    <row r="1224" spans="1:20" ht="15">
      <c r="A1224" s="203">
        <v>1</v>
      </c>
      <c r="B1224" s="203" t="e">
        <f>'Orçamento-TCE'!B1224</f>
        <v>#N/A</v>
      </c>
      <c r="C1224" s="229">
        <f>'Orçamento-TCE'!C1224</f>
        <v>0</v>
      </c>
      <c r="D1224" s="199" t="e">
        <f>'Orçamento-TCE'!G1224</f>
        <v>#N/A</v>
      </c>
      <c r="E1224" s="204">
        <f>'Orçamento-TCE'!H1224</f>
        <v>0</v>
      </c>
      <c r="F1224" s="230" t="e">
        <f>'Orçamento-TCE'!I1224</f>
        <v>#N/A</v>
      </c>
      <c r="G1224" s="227" t="e">
        <f>IF(Comparativo!$E$6="Tabela Não Desonerada",VLOOKUP($C1224,'Orçamento Base'!$D$12:$S$1673,12,FALSE),VLOOKUP($C1224,#REF!,12,FALSE))</f>
        <v>#N/A</v>
      </c>
      <c r="H1224" s="228">
        <f>IFERROR(IF(Comparativo!$E$6="Tabela Não Desonerada",VLOOKUP($C1224,'Orçamento Base'!$D$12:$S$1673,16,FALSE),VLOOKUP($C1224,#REF!,16,FALSE)),0)</f>
        <v>0</v>
      </c>
      <c r="I1224" s="575" t="e">
        <f>IF(Comparativo!$E$6="Tabela Não Desonerada",VLOOKUP($C1224,'Orçamento Base'!$D$12:$S$1673,11,FALSE),VLOOKUP($C1224,#REF!,11,FALSE))</f>
        <v>#N/A</v>
      </c>
      <c r="J1224" s="363">
        <f>IF(Comparativo!$E$6="Tabela Não Desonerada",Encargos!$F$44,Encargos!$D$44)</f>
        <v>1.1122000000000001</v>
      </c>
      <c r="K1224" s="364"/>
      <c r="L1224" s="365" t="e">
        <f t="shared" si="114"/>
        <v>#N/A</v>
      </c>
      <c r="M1224" s="365" t="e">
        <f t="shared" si="115"/>
        <v>#N/A</v>
      </c>
      <c r="N1224" s="376" t="e">
        <f t="shared" si="116"/>
        <v>#N/A</v>
      </c>
      <c r="O1224" s="205" t="e">
        <f>IF(Comparativo!$E$6="Tabela Não Desonerada",VLOOKUP($C1224,'Orçamento Base'!$D$12:$S$1673,13,FALSE),VLOOKUP($C1224,#REF!,13,FALSE))</f>
        <v>#N/A</v>
      </c>
      <c r="P1224" s="205" t="e">
        <f t="shared" si="117"/>
        <v>#N/A</v>
      </c>
      <c r="Q1224" s="205" t="e">
        <f>IF(Comparativo!$E$6="Tabela Não Desonerada",VLOOKUP($C1224,'Orçamento Base'!$D$12:$S$1673,14,FALSE),VLOOKUP($C1224,#REF!,14,FALSE))</f>
        <v>#N/A</v>
      </c>
      <c r="R1224" s="205" t="e">
        <f t="shared" si="118"/>
        <v>#N/A</v>
      </c>
      <c r="S1224" s="205" t="e">
        <f>IF(Comparativo!$E$6="Tabela Não Desonerada",VLOOKUP($C1224,'Orçamento Base'!$D$12:$S$1673,15,FALSE),VLOOKUP($C1224,#REF!,15,FALSE))</f>
        <v>#N/A</v>
      </c>
      <c r="T1224" s="205" t="e">
        <f t="shared" si="119"/>
        <v>#N/A</v>
      </c>
    </row>
    <row r="1225" spans="1:20" ht="15">
      <c r="A1225" s="203">
        <v>1</v>
      </c>
      <c r="B1225" s="203" t="e">
        <f>'Orçamento-TCE'!B1225</f>
        <v>#N/A</v>
      </c>
      <c r="C1225" s="229">
        <f>'Orçamento-TCE'!C1225</f>
        <v>0</v>
      </c>
      <c r="D1225" s="199" t="e">
        <f>'Orçamento-TCE'!G1225</f>
        <v>#N/A</v>
      </c>
      <c r="E1225" s="204">
        <f>'Orçamento-TCE'!H1225</f>
        <v>0</v>
      </c>
      <c r="F1225" s="230" t="e">
        <f>'Orçamento-TCE'!I1225</f>
        <v>#N/A</v>
      </c>
      <c r="G1225" s="227" t="e">
        <f>IF(Comparativo!$E$6="Tabela Não Desonerada",VLOOKUP($C1225,'Orçamento Base'!$D$12:$S$1673,12,FALSE),VLOOKUP($C1225,#REF!,12,FALSE))</f>
        <v>#N/A</v>
      </c>
      <c r="H1225" s="228">
        <f>IFERROR(IF(Comparativo!$E$6="Tabela Não Desonerada",VLOOKUP($C1225,'Orçamento Base'!$D$12:$S$1673,16,FALSE),VLOOKUP($C1225,#REF!,16,FALSE)),0)</f>
        <v>0</v>
      </c>
      <c r="I1225" s="575" t="e">
        <f>IF(Comparativo!$E$6="Tabela Não Desonerada",VLOOKUP($C1225,'Orçamento Base'!$D$12:$S$1673,11,FALSE),VLOOKUP($C1225,#REF!,11,FALSE))</f>
        <v>#N/A</v>
      </c>
      <c r="J1225" s="363">
        <f>IF(Comparativo!$E$6="Tabela Não Desonerada",Encargos!$F$44,Encargos!$D$44)</f>
        <v>1.1122000000000001</v>
      </c>
      <c r="K1225" s="364"/>
      <c r="L1225" s="365" t="e">
        <f t="shared" si="114"/>
        <v>#N/A</v>
      </c>
      <c r="M1225" s="365" t="e">
        <f t="shared" si="115"/>
        <v>#N/A</v>
      </c>
      <c r="N1225" s="376" t="e">
        <f t="shared" si="116"/>
        <v>#N/A</v>
      </c>
      <c r="O1225" s="205" t="e">
        <f>IF(Comparativo!$E$6="Tabela Não Desonerada",VLOOKUP($C1225,'Orçamento Base'!$D$12:$S$1673,13,FALSE),VLOOKUP($C1225,#REF!,13,FALSE))</f>
        <v>#N/A</v>
      </c>
      <c r="P1225" s="205" t="e">
        <f t="shared" si="117"/>
        <v>#N/A</v>
      </c>
      <c r="Q1225" s="205" t="e">
        <f>IF(Comparativo!$E$6="Tabela Não Desonerada",VLOOKUP($C1225,'Orçamento Base'!$D$12:$S$1673,14,FALSE),VLOOKUP($C1225,#REF!,14,FALSE))</f>
        <v>#N/A</v>
      </c>
      <c r="R1225" s="205" t="e">
        <f t="shared" si="118"/>
        <v>#N/A</v>
      </c>
      <c r="S1225" s="205" t="e">
        <f>IF(Comparativo!$E$6="Tabela Não Desonerada",VLOOKUP($C1225,'Orçamento Base'!$D$12:$S$1673,15,FALSE),VLOOKUP($C1225,#REF!,15,FALSE))</f>
        <v>#N/A</v>
      </c>
      <c r="T1225" s="205" t="e">
        <f t="shared" si="119"/>
        <v>#N/A</v>
      </c>
    </row>
    <row r="1226" spans="1:20" ht="15">
      <c r="A1226" s="203">
        <v>1</v>
      </c>
      <c r="B1226" s="203" t="e">
        <f>'Orçamento-TCE'!B1226</f>
        <v>#N/A</v>
      </c>
      <c r="C1226" s="229">
        <f>'Orçamento-TCE'!C1226</f>
        <v>0</v>
      </c>
      <c r="D1226" s="199" t="e">
        <f>'Orçamento-TCE'!G1226</f>
        <v>#N/A</v>
      </c>
      <c r="E1226" s="204">
        <f>'Orçamento-TCE'!H1226</f>
        <v>0</v>
      </c>
      <c r="F1226" s="230" t="e">
        <f>'Orçamento-TCE'!I1226</f>
        <v>#N/A</v>
      </c>
      <c r="G1226" s="227" t="e">
        <f>IF(Comparativo!$E$6="Tabela Não Desonerada",VLOOKUP($C1226,'Orçamento Base'!$D$12:$S$1673,12,FALSE),VLOOKUP($C1226,#REF!,12,FALSE))</f>
        <v>#N/A</v>
      </c>
      <c r="H1226" s="228">
        <f>IFERROR(IF(Comparativo!$E$6="Tabela Não Desonerada",VLOOKUP($C1226,'Orçamento Base'!$D$12:$S$1673,16,FALSE),VLOOKUP($C1226,#REF!,16,FALSE)),0)</f>
        <v>0</v>
      </c>
      <c r="I1226" s="575" t="e">
        <f>IF(Comparativo!$E$6="Tabela Não Desonerada",VLOOKUP($C1226,'Orçamento Base'!$D$12:$S$1673,11,FALSE),VLOOKUP($C1226,#REF!,11,FALSE))</f>
        <v>#N/A</v>
      </c>
      <c r="J1226" s="363">
        <f>IF(Comparativo!$E$6="Tabela Não Desonerada",Encargos!$F$44,Encargos!$D$44)</f>
        <v>1.1122000000000001</v>
      </c>
      <c r="K1226" s="364"/>
      <c r="L1226" s="365" t="e">
        <f t="shared" si="114"/>
        <v>#N/A</v>
      </c>
      <c r="M1226" s="365" t="e">
        <f t="shared" si="115"/>
        <v>#N/A</v>
      </c>
      <c r="N1226" s="376" t="e">
        <f t="shared" si="116"/>
        <v>#N/A</v>
      </c>
      <c r="O1226" s="205" t="e">
        <f>IF(Comparativo!$E$6="Tabela Não Desonerada",VLOOKUP($C1226,'Orçamento Base'!$D$12:$S$1673,13,FALSE),VLOOKUP($C1226,#REF!,13,FALSE))</f>
        <v>#N/A</v>
      </c>
      <c r="P1226" s="205" t="e">
        <f t="shared" si="117"/>
        <v>#N/A</v>
      </c>
      <c r="Q1226" s="205" t="e">
        <f>IF(Comparativo!$E$6="Tabela Não Desonerada",VLOOKUP($C1226,'Orçamento Base'!$D$12:$S$1673,14,FALSE),VLOOKUP($C1226,#REF!,14,FALSE))</f>
        <v>#N/A</v>
      </c>
      <c r="R1226" s="205" t="e">
        <f t="shared" si="118"/>
        <v>#N/A</v>
      </c>
      <c r="S1226" s="205" t="e">
        <f>IF(Comparativo!$E$6="Tabela Não Desonerada",VLOOKUP($C1226,'Orçamento Base'!$D$12:$S$1673,15,FALSE),VLOOKUP($C1226,#REF!,15,FALSE))</f>
        <v>#N/A</v>
      </c>
      <c r="T1226" s="205" t="e">
        <f t="shared" si="119"/>
        <v>#N/A</v>
      </c>
    </row>
    <row r="1227" spans="1:20" ht="15">
      <c r="A1227" s="203">
        <v>1</v>
      </c>
      <c r="B1227" s="203" t="e">
        <f>'Orçamento-TCE'!B1227</f>
        <v>#N/A</v>
      </c>
      <c r="C1227" s="229">
        <f>'Orçamento-TCE'!C1227</f>
        <v>0</v>
      </c>
      <c r="D1227" s="199" t="e">
        <f>'Orçamento-TCE'!G1227</f>
        <v>#N/A</v>
      </c>
      <c r="E1227" s="204">
        <f>'Orçamento-TCE'!H1227</f>
        <v>0</v>
      </c>
      <c r="F1227" s="230" t="e">
        <f>'Orçamento-TCE'!I1227</f>
        <v>#N/A</v>
      </c>
      <c r="G1227" s="227" t="e">
        <f>IF(Comparativo!$E$6="Tabela Não Desonerada",VLOOKUP($C1227,'Orçamento Base'!$D$12:$S$1673,12,FALSE),VLOOKUP($C1227,#REF!,12,FALSE))</f>
        <v>#N/A</v>
      </c>
      <c r="H1227" s="228">
        <f>IFERROR(IF(Comparativo!$E$6="Tabela Não Desonerada",VLOOKUP($C1227,'Orçamento Base'!$D$12:$S$1673,16,FALSE),VLOOKUP($C1227,#REF!,16,FALSE)),0)</f>
        <v>0</v>
      </c>
      <c r="I1227" s="575" t="e">
        <f>IF(Comparativo!$E$6="Tabela Não Desonerada",VLOOKUP($C1227,'Orçamento Base'!$D$12:$S$1673,11,FALSE),VLOOKUP($C1227,#REF!,11,FALSE))</f>
        <v>#N/A</v>
      </c>
      <c r="J1227" s="363">
        <f>IF(Comparativo!$E$6="Tabela Não Desonerada",Encargos!$F$44,Encargos!$D$44)</f>
        <v>1.1122000000000001</v>
      </c>
      <c r="K1227" s="364"/>
      <c r="L1227" s="365" t="e">
        <f t="shared" si="114"/>
        <v>#N/A</v>
      </c>
      <c r="M1227" s="365" t="e">
        <f t="shared" si="115"/>
        <v>#N/A</v>
      </c>
      <c r="N1227" s="376" t="e">
        <f t="shared" si="116"/>
        <v>#N/A</v>
      </c>
      <c r="O1227" s="205" t="e">
        <f>IF(Comparativo!$E$6="Tabela Não Desonerada",VLOOKUP($C1227,'Orçamento Base'!$D$12:$S$1673,13,FALSE),VLOOKUP($C1227,#REF!,13,FALSE))</f>
        <v>#N/A</v>
      </c>
      <c r="P1227" s="205" t="e">
        <f t="shared" si="117"/>
        <v>#N/A</v>
      </c>
      <c r="Q1227" s="205" t="e">
        <f>IF(Comparativo!$E$6="Tabela Não Desonerada",VLOOKUP($C1227,'Orçamento Base'!$D$12:$S$1673,14,FALSE),VLOOKUP($C1227,#REF!,14,FALSE))</f>
        <v>#N/A</v>
      </c>
      <c r="R1227" s="205" t="e">
        <f t="shared" si="118"/>
        <v>#N/A</v>
      </c>
      <c r="S1227" s="205" t="e">
        <f>IF(Comparativo!$E$6="Tabela Não Desonerada",VLOOKUP($C1227,'Orçamento Base'!$D$12:$S$1673,15,FALSE),VLOOKUP($C1227,#REF!,15,FALSE))</f>
        <v>#N/A</v>
      </c>
      <c r="T1227" s="205" t="e">
        <f t="shared" si="119"/>
        <v>#N/A</v>
      </c>
    </row>
    <row r="1228" spans="1:20" ht="15">
      <c r="A1228" s="203">
        <v>1</v>
      </c>
      <c r="B1228" s="203" t="e">
        <f>'Orçamento-TCE'!B1228</f>
        <v>#N/A</v>
      </c>
      <c r="C1228" s="229">
        <f>'Orçamento-TCE'!C1228</f>
        <v>0</v>
      </c>
      <c r="D1228" s="199" t="e">
        <f>'Orçamento-TCE'!G1228</f>
        <v>#N/A</v>
      </c>
      <c r="E1228" s="204">
        <f>'Orçamento-TCE'!H1228</f>
        <v>0</v>
      </c>
      <c r="F1228" s="230" t="e">
        <f>'Orçamento-TCE'!I1228</f>
        <v>#N/A</v>
      </c>
      <c r="G1228" s="227" t="e">
        <f>IF(Comparativo!$E$6="Tabela Não Desonerada",VLOOKUP($C1228,'Orçamento Base'!$D$12:$S$1673,12,FALSE),VLOOKUP($C1228,#REF!,12,FALSE))</f>
        <v>#N/A</v>
      </c>
      <c r="H1228" s="228">
        <f>IFERROR(IF(Comparativo!$E$6="Tabela Não Desonerada",VLOOKUP($C1228,'Orçamento Base'!$D$12:$S$1673,16,FALSE),VLOOKUP($C1228,#REF!,16,FALSE)),0)</f>
        <v>0</v>
      </c>
      <c r="I1228" s="575" t="e">
        <f>IF(Comparativo!$E$6="Tabela Não Desonerada",VLOOKUP($C1228,'Orçamento Base'!$D$12:$S$1673,11,FALSE),VLOOKUP($C1228,#REF!,11,FALSE))</f>
        <v>#N/A</v>
      </c>
      <c r="J1228" s="363">
        <f>IF(Comparativo!$E$6="Tabela Não Desonerada",Encargos!$F$44,Encargos!$D$44)</f>
        <v>1.1122000000000001</v>
      </c>
      <c r="K1228" s="364"/>
      <c r="L1228" s="365" t="e">
        <f t="shared" si="114"/>
        <v>#N/A</v>
      </c>
      <c r="M1228" s="365" t="e">
        <f t="shared" si="115"/>
        <v>#N/A</v>
      </c>
      <c r="N1228" s="376" t="e">
        <f t="shared" si="116"/>
        <v>#N/A</v>
      </c>
      <c r="O1228" s="205" t="e">
        <f>IF(Comparativo!$E$6="Tabela Não Desonerada",VLOOKUP($C1228,'Orçamento Base'!$D$12:$S$1673,13,FALSE),VLOOKUP($C1228,#REF!,13,FALSE))</f>
        <v>#N/A</v>
      </c>
      <c r="P1228" s="205" t="e">
        <f t="shared" si="117"/>
        <v>#N/A</v>
      </c>
      <c r="Q1228" s="205" t="e">
        <f>IF(Comparativo!$E$6="Tabela Não Desonerada",VLOOKUP($C1228,'Orçamento Base'!$D$12:$S$1673,14,FALSE),VLOOKUP($C1228,#REF!,14,FALSE))</f>
        <v>#N/A</v>
      </c>
      <c r="R1228" s="205" t="e">
        <f t="shared" si="118"/>
        <v>#N/A</v>
      </c>
      <c r="S1228" s="205" t="e">
        <f>IF(Comparativo!$E$6="Tabela Não Desonerada",VLOOKUP($C1228,'Orçamento Base'!$D$12:$S$1673,15,FALSE),VLOOKUP($C1228,#REF!,15,FALSE))</f>
        <v>#N/A</v>
      </c>
      <c r="T1228" s="205" t="e">
        <f t="shared" si="119"/>
        <v>#N/A</v>
      </c>
    </row>
    <row r="1229" spans="1:20" ht="15">
      <c r="A1229" s="203">
        <v>1</v>
      </c>
      <c r="B1229" s="203" t="e">
        <f>'Orçamento-TCE'!B1229</f>
        <v>#N/A</v>
      </c>
      <c r="C1229" s="229">
        <f>'Orçamento-TCE'!C1229</f>
        <v>0</v>
      </c>
      <c r="D1229" s="199" t="e">
        <f>'Orçamento-TCE'!G1229</f>
        <v>#N/A</v>
      </c>
      <c r="E1229" s="204">
        <f>'Orçamento-TCE'!H1229</f>
        <v>0</v>
      </c>
      <c r="F1229" s="230" t="e">
        <f>'Orçamento-TCE'!I1229</f>
        <v>#N/A</v>
      </c>
      <c r="G1229" s="227" t="e">
        <f>IF(Comparativo!$E$6="Tabela Não Desonerada",VLOOKUP($C1229,'Orçamento Base'!$D$12:$S$1673,12,FALSE),VLOOKUP($C1229,#REF!,12,FALSE))</f>
        <v>#N/A</v>
      </c>
      <c r="H1229" s="228">
        <f>IFERROR(IF(Comparativo!$E$6="Tabela Não Desonerada",VLOOKUP($C1229,'Orçamento Base'!$D$12:$S$1673,16,FALSE),VLOOKUP($C1229,#REF!,16,FALSE)),0)</f>
        <v>0</v>
      </c>
      <c r="I1229" s="575" t="e">
        <f>IF(Comparativo!$E$6="Tabela Não Desonerada",VLOOKUP($C1229,'Orçamento Base'!$D$12:$S$1673,11,FALSE),VLOOKUP($C1229,#REF!,11,FALSE))</f>
        <v>#N/A</v>
      </c>
      <c r="J1229" s="363">
        <f>IF(Comparativo!$E$6="Tabela Não Desonerada",Encargos!$F$44,Encargos!$D$44)</f>
        <v>1.1122000000000001</v>
      </c>
      <c r="K1229" s="364"/>
      <c r="L1229" s="365" t="e">
        <f t="shared" si="114"/>
        <v>#N/A</v>
      </c>
      <c r="M1229" s="365" t="e">
        <f t="shared" si="115"/>
        <v>#N/A</v>
      </c>
      <c r="N1229" s="376" t="e">
        <f t="shared" si="116"/>
        <v>#N/A</v>
      </c>
      <c r="O1229" s="205" t="e">
        <f>IF(Comparativo!$E$6="Tabela Não Desonerada",VLOOKUP($C1229,'Orçamento Base'!$D$12:$S$1673,13,FALSE),VLOOKUP($C1229,#REF!,13,FALSE))</f>
        <v>#N/A</v>
      </c>
      <c r="P1229" s="205" t="e">
        <f t="shared" si="117"/>
        <v>#N/A</v>
      </c>
      <c r="Q1229" s="205" t="e">
        <f>IF(Comparativo!$E$6="Tabela Não Desonerada",VLOOKUP($C1229,'Orçamento Base'!$D$12:$S$1673,14,FALSE),VLOOKUP($C1229,#REF!,14,FALSE))</f>
        <v>#N/A</v>
      </c>
      <c r="R1229" s="205" t="e">
        <f t="shared" si="118"/>
        <v>#N/A</v>
      </c>
      <c r="S1229" s="205" t="e">
        <f>IF(Comparativo!$E$6="Tabela Não Desonerada",VLOOKUP($C1229,'Orçamento Base'!$D$12:$S$1673,15,FALSE),VLOOKUP($C1229,#REF!,15,FALSE))</f>
        <v>#N/A</v>
      </c>
      <c r="T1229" s="205" t="e">
        <f t="shared" si="119"/>
        <v>#N/A</v>
      </c>
    </row>
    <row r="1230" spans="1:20" ht="15">
      <c r="A1230" s="203">
        <v>1</v>
      </c>
      <c r="B1230" s="203" t="e">
        <f>'Orçamento-TCE'!B1230</f>
        <v>#N/A</v>
      </c>
      <c r="C1230" s="229">
        <f>'Orçamento-TCE'!C1230</f>
        <v>0</v>
      </c>
      <c r="D1230" s="199" t="e">
        <f>'Orçamento-TCE'!G1230</f>
        <v>#N/A</v>
      </c>
      <c r="E1230" s="204">
        <f>'Orçamento-TCE'!H1230</f>
        <v>0</v>
      </c>
      <c r="F1230" s="230" t="e">
        <f>'Orçamento-TCE'!I1230</f>
        <v>#N/A</v>
      </c>
      <c r="G1230" s="227" t="e">
        <f>IF(Comparativo!$E$6="Tabela Não Desonerada",VLOOKUP($C1230,'Orçamento Base'!$D$12:$S$1673,12,FALSE),VLOOKUP($C1230,#REF!,12,FALSE))</f>
        <v>#N/A</v>
      </c>
      <c r="H1230" s="228">
        <f>IFERROR(IF(Comparativo!$E$6="Tabela Não Desonerada",VLOOKUP($C1230,'Orçamento Base'!$D$12:$S$1673,16,FALSE),VLOOKUP($C1230,#REF!,16,FALSE)),0)</f>
        <v>0</v>
      </c>
      <c r="I1230" s="575" t="e">
        <f>IF(Comparativo!$E$6="Tabela Não Desonerada",VLOOKUP($C1230,'Orçamento Base'!$D$12:$S$1673,11,FALSE),VLOOKUP($C1230,#REF!,11,FALSE))</f>
        <v>#N/A</v>
      </c>
      <c r="J1230" s="363">
        <f>IF(Comparativo!$E$6="Tabela Não Desonerada",Encargos!$F$44,Encargos!$D$44)</f>
        <v>1.1122000000000001</v>
      </c>
      <c r="K1230" s="364"/>
      <c r="L1230" s="365" t="e">
        <f t="shared" si="114"/>
        <v>#N/A</v>
      </c>
      <c r="M1230" s="365" t="e">
        <f t="shared" si="115"/>
        <v>#N/A</v>
      </c>
      <c r="N1230" s="376" t="e">
        <f t="shared" si="116"/>
        <v>#N/A</v>
      </c>
      <c r="O1230" s="205" t="e">
        <f>IF(Comparativo!$E$6="Tabela Não Desonerada",VLOOKUP($C1230,'Orçamento Base'!$D$12:$S$1673,13,FALSE),VLOOKUP($C1230,#REF!,13,FALSE))</f>
        <v>#N/A</v>
      </c>
      <c r="P1230" s="205" t="e">
        <f t="shared" si="117"/>
        <v>#N/A</v>
      </c>
      <c r="Q1230" s="205" t="e">
        <f>IF(Comparativo!$E$6="Tabela Não Desonerada",VLOOKUP($C1230,'Orçamento Base'!$D$12:$S$1673,14,FALSE),VLOOKUP($C1230,#REF!,14,FALSE))</f>
        <v>#N/A</v>
      </c>
      <c r="R1230" s="205" t="e">
        <f t="shared" si="118"/>
        <v>#N/A</v>
      </c>
      <c r="S1230" s="205" t="e">
        <f>IF(Comparativo!$E$6="Tabela Não Desonerada",VLOOKUP($C1230,'Orçamento Base'!$D$12:$S$1673,15,FALSE),VLOOKUP($C1230,#REF!,15,FALSE))</f>
        <v>#N/A</v>
      </c>
      <c r="T1230" s="205" t="e">
        <f t="shared" si="119"/>
        <v>#N/A</v>
      </c>
    </row>
    <row r="1231" spans="1:20" ht="15">
      <c r="A1231" s="203">
        <v>1</v>
      </c>
      <c r="B1231" s="203" t="e">
        <f>'Orçamento-TCE'!B1231</f>
        <v>#N/A</v>
      </c>
      <c r="C1231" s="229">
        <f>'Orçamento-TCE'!C1231</f>
        <v>0</v>
      </c>
      <c r="D1231" s="199" t="e">
        <f>'Orçamento-TCE'!G1231</f>
        <v>#N/A</v>
      </c>
      <c r="E1231" s="204">
        <f>'Orçamento-TCE'!H1231</f>
        <v>0</v>
      </c>
      <c r="F1231" s="230" t="e">
        <f>'Orçamento-TCE'!I1231</f>
        <v>#N/A</v>
      </c>
      <c r="G1231" s="227" t="e">
        <f>IF(Comparativo!$E$6="Tabela Não Desonerada",VLOOKUP($C1231,'Orçamento Base'!$D$12:$S$1673,12,FALSE),VLOOKUP($C1231,#REF!,12,FALSE))</f>
        <v>#N/A</v>
      </c>
      <c r="H1231" s="228">
        <f>IFERROR(IF(Comparativo!$E$6="Tabela Não Desonerada",VLOOKUP($C1231,'Orçamento Base'!$D$12:$S$1673,16,FALSE),VLOOKUP($C1231,#REF!,16,FALSE)),0)</f>
        <v>0</v>
      </c>
      <c r="I1231" s="575" t="e">
        <f>IF(Comparativo!$E$6="Tabela Não Desonerada",VLOOKUP($C1231,'Orçamento Base'!$D$12:$S$1673,11,FALSE),VLOOKUP($C1231,#REF!,11,FALSE))</f>
        <v>#N/A</v>
      </c>
      <c r="J1231" s="363">
        <f>IF(Comparativo!$E$6="Tabela Não Desonerada",Encargos!$F$44,Encargos!$D$44)</f>
        <v>1.1122000000000001</v>
      </c>
      <c r="K1231" s="364"/>
      <c r="L1231" s="365" t="e">
        <f t="shared" si="114"/>
        <v>#N/A</v>
      </c>
      <c r="M1231" s="365" t="e">
        <f t="shared" si="115"/>
        <v>#N/A</v>
      </c>
      <c r="N1231" s="376" t="e">
        <f t="shared" si="116"/>
        <v>#N/A</v>
      </c>
      <c r="O1231" s="205" t="e">
        <f>IF(Comparativo!$E$6="Tabela Não Desonerada",VLOOKUP($C1231,'Orçamento Base'!$D$12:$S$1673,13,FALSE),VLOOKUP($C1231,#REF!,13,FALSE))</f>
        <v>#N/A</v>
      </c>
      <c r="P1231" s="205" t="e">
        <f t="shared" si="117"/>
        <v>#N/A</v>
      </c>
      <c r="Q1231" s="205" t="e">
        <f>IF(Comparativo!$E$6="Tabela Não Desonerada",VLOOKUP($C1231,'Orçamento Base'!$D$12:$S$1673,14,FALSE),VLOOKUP($C1231,#REF!,14,FALSE))</f>
        <v>#N/A</v>
      </c>
      <c r="R1231" s="205" t="e">
        <f t="shared" si="118"/>
        <v>#N/A</v>
      </c>
      <c r="S1231" s="205" t="e">
        <f>IF(Comparativo!$E$6="Tabela Não Desonerada",VLOOKUP($C1231,'Orçamento Base'!$D$12:$S$1673,15,FALSE),VLOOKUP($C1231,#REF!,15,FALSE))</f>
        <v>#N/A</v>
      </c>
      <c r="T1231" s="205" t="e">
        <f t="shared" si="119"/>
        <v>#N/A</v>
      </c>
    </row>
    <row r="1232" spans="1:20" ht="15">
      <c r="A1232" s="203">
        <v>1</v>
      </c>
      <c r="B1232" s="203" t="e">
        <f>'Orçamento-TCE'!B1232</f>
        <v>#N/A</v>
      </c>
      <c r="C1232" s="229">
        <f>'Orçamento-TCE'!C1232</f>
        <v>0</v>
      </c>
      <c r="D1232" s="199" t="e">
        <f>'Orçamento-TCE'!G1232</f>
        <v>#N/A</v>
      </c>
      <c r="E1232" s="204">
        <f>'Orçamento-TCE'!H1232</f>
        <v>0</v>
      </c>
      <c r="F1232" s="230" t="e">
        <f>'Orçamento-TCE'!I1232</f>
        <v>#N/A</v>
      </c>
      <c r="G1232" s="227" t="e">
        <f>IF(Comparativo!$E$6="Tabela Não Desonerada",VLOOKUP($C1232,'Orçamento Base'!$D$12:$S$1673,12,FALSE),VLOOKUP($C1232,#REF!,12,FALSE))</f>
        <v>#N/A</v>
      </c>
      <c r="H1232" s="228">
        <f>IFERROR(IF(Comparativo!$E$6="Tabela Não Desonerada",VLOOKUP($C1232,'Orçamento Base'!$D$12:$S$1673,16,FALSE),VLOOKUP($C1232,#REF!,16,FALSE)),0)</f>
        <v>0</v>
      </c>
      <c r="I1232" s="575" t="e">
        <f>IF(Comparativo!$E$6="Tabela Não Desonerada",VLOOKUP($C1232,'Orçamento Base'!$D$12:$S$1673,11,FALSE),VLOOKUP($C1232,#REF!,11,FALSE))</f>
        <v>#N/A</v>
      </c>
      <c r="J1232" s="363">
        <f>IF(Comparativo!$E$6="Tabela Não Desonerada",Encargos!$F$44,Encargos!$D$44)</f>
        <v>1.1122000000000001</v>
      </c>
      <c r="K1232" s="364"/>
      <c r="L1232" s="365" t="e">
        <f t="shared" si="114"/>
        <v>#N/A</v>
      </c>
      <c r="M1232" s="365" t="e">
        <f t="shared" si="115"/>
        <v>#N/A</v>
      </c>
      <c r="N1232" s="376" t="e">
        <f t="shared" si="116"/>
        <v>#N/A</v>
      </c>
      <c r="O1232" s="205" t="e">
        <f>IF(Comparativo!$E$6="Tabela Não Desonerada",VLOOKUP($C1232,'Orçamento Base'!$D$12:$S$1673,13,FALSE),VLOOKUP($C1232,#REF!,13,FALSE))</f>
        <v>#N/A</v>
      </c>
      <c r="P1232" s="205" t="e">
        <f t="shared" si="117"/>
        <v>#N/A</v>
      </c>
      <c r="Q1232" s="205" t="e">
        <f>IF(Comparativo!$E$6="Tabela Não Desonerada",VLOOKUP($C1232,'Orçamento Base'!$D$12:$S$1673,14,FALSE),VLOOKUP($C1232,#REF!,14,FALSE))</f>
        <v>#N/A</v>
      </c>
      <c r="R1232" s="205" t="e">
        <f t="shared" si="118"/>
        <v>#N/A</v>
      </c>
      <c r="S1232" s="205" t="e">
        <f>IF(Comparativo!$E$6="Tabela Não Desonerada",VLOOKUP($C1232,'Orçamento Base'!$D$12:$S$1673,15,FALSE),VLOOKUP($C1232,#REF!,15,FALSE))</f>
        <v>#N/A</v>
      </c>
      <c r="T1232" s="205" t="e">
        <f t="shared" si="119"/>
        <v>#N/A</v>
      </c>
    </row>
    <row r="1233" spans="1:20" ht="15">
      <c r="A1233" s="203">
        <v>1</v>
      </c>
      <c r="B1233" s="203" t="e">
        <f>'Orçamento-TCE'!B1233</f>
        <v>#N/A</v>
      </c>
      <c r="C1233" s="229">
        <f>'Orçamento-TCE'!C1233</f>
        <v>0</v>
      </c>
      <c r="D1233" s="199" t="e">
        <f>'Orçamento-TCE'!G1233</f>
        <v>#N/A</v>
      </c>
      <c r="E1233" s="204">
        <f>'Orçamento-TCE'!H1233</f>
        <v>0</v>
      </c>
      <c r="F1233" s="230" t="e">
        <f>'Orçamento-TCE'!I1233</f>
        <v>#N/A</v>
      </c>
      <c r="G1233" s="227" t="e">
        <f>IF(Comparativo!$E$6="Tabela Não Desonerada",VLOOKUP($C1233,'Orçamento Base'!$D$12:$S$1673,12,FALSE),VLOOKUP($C1233,#REF!,12,FALSE))</f>
        <v>#N/A</v>
      </c>
      <c r="H1233" s="228">
        <f>IFERROR(IF(Comparativo!$E$6="Tabela Não Desonerada",VLOOKUP($C1233,'Orçamento Base'!$D$12:$S$1673,16,FALSE),VLOOKUP($C1233,#REF!,16,FALSE)),0)</f>
        <v>0</v>
      </c>
      <c r="I1233" s="575" t="e">
        <f>IF(Comparativo!$E$6="Tabela Não Desonerada",VLOOKUP($C1233,'Orçamento Base'!$D$12:$S$1673,11,FALSE),VLOOKUP($C1233,#REF!,11,FALSE))</f>
        <v>#N/A</v>
      </c>
      <c r="J1233" s="363">
        <f>IF(Comparativo!$E$6="Tabela Não Desonerada",Encargos!$F$44,Encargos!$D$44)</f>
        <v>1.1122000000000001</v>
      </c>
      <c r="K1233" s="364"/>
      <c r="L1233" s="365" t="e">
        <f t="shared" si="114"/>
        <v>#N/A</v>
      </c>
      <c r="M1233" s="365" t="e">
        <f t="shared" si="115"/>
        <v>#N/A</v>
      </c>
      <c r="N1233" s="376" t="e">
        <f t="shared" si="116"/>
        <v>#N/A</v>
      </c>
      <c r="O1233" s="205" t="e">
        <f>IF(Comparativo!$E$6="Tabela Não Desonerada",VLOOKUP($C1233,'Orçamento Base'!$D$12:$S$1673,13,FALSE),VLOOKUP($C1233,#REF!,13,FALSE))</f>
        <v>#N/A</v>
      </c>
      <c r="P1233" s="205" t="e">
        <f t="shared" si="117"/>
        <v>#N/A</v>
      </c>
      <c r="Q1233" s="205" t="e">
        <f>IF(Comparativo!$E$6="Tabela Não Desonerada",VLOOKUP($C1233,'Orçamento Base'!$D$12:$S$1673,14,FALSE),VLOOKUP($C1233,#REF!,14,FALSE))</f>
        <v>#N/A</v>
      </c>
      <c r="R1233" s="205" t="e">
        <f t="shared" si="118"/>
        <v>#N/A</v>
      </c>
      <c r="S1233" s="205" t="e">
        <f>IF(Comparativo!$E$6="Tabela Não Desonerada",VLOOKUP($C1233,'Orçamento Base'!$D$12:$S$1673,15,FALSE),VLOOKUP($C1233,#REF!,15,FALSE))</f>
        <v>#N/A</v>
      </c>
      <c r="T1233" s="205" t="e">
        <f t="shared" si="119"/>
        <v>#N/A</v>
      </c>
    </row>
    <row r="1234" spans="1:20" ht="15">
      <c r="A1234" s="203">
        <v>1</v>
      </c>
      <c r="B1234" s="203" t="e">
        <f>'Orçamento-TCE'!B1234</f>
        <v>#N/A</v>
      </c>
      <c r="C1234" s="229">
        <f>'Orçamento-TCE'!C1234</f>
        <v>0</v>
      </c>
      <c r="D1234" s="199" t="e">
        <f>'Orçamento-TCE'!G1234</f>
        <v>#N/A</v>
      </c>
      <c r="E1234" s="204">
        <f>'Orçamento-TCE'!H1234</f>
        <v>0</v>
      </c>
      <c r="F1234" s="230" t="e">
        <f>'Orçamento-TCE'!I1234</f>
        <v>#N/A</v>
      </c>
      <c r="G1234" s="227" t="e">
        <f>IF(Comparativo!$E$6="Tabela Não Desonerada",VLOOKUP($C1234,'Orçamento Base'!$D$12:$S$1673,12,FALSE),VLOOKUP($C1234,#REF!,12,FALSE))</f>
        <v>#N/A</v>
      </c>
      <c r="H1234" s="228">
        <f>IFERROR(IF(Comparativo!$E$6="Tabela Não Desonerada",VLOOKUP($C1234,'Orçamento Base'!$D$12:$S$1673,16,FALSE),VLOOKUP($C1234,#REF!,16,FALSE)),0)</f>
        <v>0</v>
      </c>
      <c r="I1234" s="575" t="e">
        <f>IF(Comparativo!$E$6="Tabela Não Desonerada",VLOOKUP($C1234,'Orçamento Base'!$D$12:$S$1673,11,FALSE),VLOOKUP($C1234,#REF!,11,FALSE))</f>
        <v>#N/A</v>
      </c>
      <c r="J1234" s="363">
        <f>IF(Comparativo!$E$6="Tabela Não Desonerada",Encargos!$F$44,Encargos!$D$44)</f>
        <v>1.1122000000000001</v>
      </c>
      <c r="K1234" s="364"/>
      <c r="L1234" s="365" t="e">
        <f t="shared" si="114"/>
        <v>#N/A</v>
      </c>
      <c r="M1234" s="365" t="e">
        <f t="shared" si="115"/>
        <v>#N/A</v>
      </c>
      <c r="N1234" s="376" t="e">
        <f t="shared" si="116"/>
        <v>#N/A</v>
      </c>
      <c r="O1234" s="205" t="e">
        <f>IF(Comparativo!$E$6="Tabela Não Desonerada",VLOOKUP($C1234,'Orçamento Base'!$D$12:$S$1673,13,FALSE),VLOOKUP($C1234,#REF!,13,FALSE))</f>
        <v>#N/A</v>
      </c>
      <c r="P1234" s="205" t="e">
        <f t="shared" si="117"/>
        <v>#N/A</v>
      </c>
      <c r="Q1234" s="205" t="e">
        <f>IF(Comparativo!$E$6="Tabela Não Desonerada",VLOOKUP($C1234,'Orçamento Base'!$D$12:$S$1673,14,FALSE),VLOOKUP($C1234,#REF!,14,FALSE))</f>
        <v>#N/A</v>
      </c>
      <c r="R1234" s="205" t="e">
        <f t="shared" si="118"/>
        <v>#N/A</v>
      </c>
      <c r="S1234" s="205" t="e">
        <f>IF(Comparativo!$E$6="Tabela Não Desonerada",VLOOKUP($C1234,'Orçamento Base'!$D$12:$S$1673,15,FALSE),VLOOKUP($C1234,#REF!,15,FALSE))</f>
        <v>#N/A</v>
      </c>
      <c r="T1234" s="205" t="e">
        <f t="shared" si="119"/>
        <v>#N/A</v>
      </c>
    </row>
    <row r="1235" spans="1:20" ht="15">
      <c r="A1235" s="203">
        <v>1</v>
      </c>
      <c r="B1235" s="203" t="e">
        <f>'Orçamento-TCE'!B1235</f>
        <v>#N/A</v>
      </c>
      <c r="C1235" s="229">
        <f>'Orçamento-TCE'!C1235</f>
        <v>0</v>
      </c>
      <c r="D1235" s="199" t="e">
        <f>'Orçamento-TCE'!G1235</f>
        <v>#N/A</v>
      </c>
      <c r="E1235" s="204">
        <f>'Orçamento-TCE'!H1235</f>
        <v>0</v>
      </c>
      <c r="F1235" s="230" t="e">
        <f>'Orçamento-TCE'!I1235</f>
        <v>#N/A</v>
      </c>
      <c r="G1235" s="227" t="e">
        <f>IF(Comparativo!$E$6="Tabela Não Desonerada",VLOOKUP($C1235,'Orçamento Base'!$D$12:$S$1673,12,FALSE),VLOOKUP($C1235,#REF!,12,FALSE))</f>
        <v>#N/A</v>
      </c>
      <c r="H1235" s="228">
        <f>IFERROR(IF(Comparativo!$E$6="Tabela Não Desonerada",VLOOKUP($C1235,'Orçamento Base'!$D$12:$S$1673,16,FALSE),VLOOKUP($C1235,#REF!,16,FALSE)),0)</f>
        <v>0</v>
      </c>
      <c r="I1235" s="575" t="e">
        <f>IF(Comparativo!$E$6="Tabela Não Desonerada",VLOOKUP($C1235,'Orçamento Base'!$D$12:$S$1673,11,FALSE),VLOOKUP($C1235,#REF!,11,FALSE))</f>
        <v>#N/A</v>
      </c>
      <c r="J1235" s="363">
        <f>IF(Comparativo!$E$6="Tabela Não Desonerada",Encargos!$F$44,Encargos!$D$44)</f>
        <v>1.1122000000000001</v>
      </c>
      <c r="K1235" s="364"/>
      <c r="L1235" s="365" t="e">
        <f t="shared" si="114"/>
        <v>#N/A</v>
      </c>
      <c r="M1235" s="365" t="e">
        <f t="shared" si="115"/>
        <v>#N/A</v>
      </c>
      <c r="N1235" s="376" t="e">
        <f t="shared" si="116"/>
        <v>#N/A</v>
      </c>
      <c r="O1235" s="205" t="e">
        <f>IF(Comparativo!$E$6="Tabela Não Desonerada",VLOOKUP($C1235,'Orçamento Base'!$D$12:$S$1673,13,FALSE),VLOOKUP($C1235,#REF!,13,FALSE))</f>
        <v>#N/A</v>
      </c>
      <c r="P1235" s="205" t="e">
        <f t="shared" si="117"/>
        <v>#N/A</v>
      </c>
      <c r="Q1235" s="205" t="e">
        <f>IF(Comparativo!$E$6="Tabela Não Desonerada",VLOOKUP($C1235,'Orçamento Base'!$D$12:$S$1673,14,FALSE),VLOOKUP($C1235,#REF!,14,FALSE))</f>
        <v>#N/A</v>
      </c>
      <c r="R1235" s="205" t="e">
        <f t="shared" si="118"/>
        <v>#N/A</v>
      </c>
      <c r="S1235" s="205" t="e">
        <f>IF(Comparativo!$E$6="Tabela Não Desonerada",VLOOKUP($C1235,'Orçamento Base'!$D$12:$S$1673,15,FALSE),VLOOKUP($C1235,#REF!,15,FALSE))</f>
        <v>#N/A</v>
      </c>
      <c r="T1235" s="205" t="e">
        <f t="shared" si="119"/>
        <v>#N/A</v>
      </c>
    </row>
    <row r="1236" spans="1:20" ht="15">
      <c r="A1236" s="203">
        <v>1</v>
      </c>
      <c r="B1236" s="203" t="e">
        <f>'Orçamento-TCE'!B1236</f>
        <v>#N/A</v>
      </c>
      <c r="C1236" s="229">
        <f>'Orçamento-TCE'!C1236</f>
        <v>0</v>
      </c>
      <c r="D1236" s="199" t="e">
        <f>'Orçamento-TCE'!G1236</f>
        <v>#N/A</v>
      </c>
      <c r="E1236" s="204">
        <f>'Orçamento-TCE'!H1236</f>
        <v>0</v>
      </c>
      <c r="F1236" s="230" t="e">
        <f>'Orçamento-TCE'!I1236</f>
        <v>#N/A</v>
      </c>
      <c r="G1236" s="227" t="e">
        <f>IF(Comparativo!$E$6="Tabela Não Desonerada",VLOOKUP($C1236,'Orçamento Base'!$D$12:$S$1673,12,FALSE),VLOOKUP($C1236,#REF!,12,FALSE))</f>
        <v>#N/A</v>
      </c>
      <c r="H1236" s="228">
        <f>IFERROR(IF(Comparativo!$E$6="Tabela Não Desonerada",VLOOKUP($C1236,'Orçamento Base'!$D$12:$S$1673,16,FALSE),VLOOKUP($C1236,#REF!,16,FALSE)),0)</f>
        <v>0</v>
      </c>
      <c r="I1236" s="575" t="e">
        <f>IF(Comparativo!$E$6="Tabela Não Desonerada",VLOOKUP($C1236,'Orçamento Base'!$D$12:$S$1673,11,FALSE),VLOOKUP($C1236,#REF!,11,FALSE))</f>
        <v>#N/A</v>
      </c>
      <c r="J1236" s="363">
        <f>IF(Comparativo!$E$6="Tabela Não Desonerada",Encargos!$F$44,Encargos!$D$44)</f>
        <v>1.1122000000000001</v>
      </c>
      <c r="K1236" s="364"/>
      <c r="L1236" s="365" t="e">
        <f t="shared" si="114"/>
        <v>#N/A</v>
      </c>
      <c r="M1236" s="365" t="e">
        <f t="shared" si="115"/>
        <v>#N/A</v>
      </c>
      <c r="N1236" s="376" t="e">
        <f t="shared" si="116"/>
        <v>#N/A</v>
      </c>
      <c r="O1236" s="205" t="e">
        <f>IF(Comparativo!$E$6="Tabela Não Desonerada",VLOOKUP($C1236,'Orçamento Base'!$D$12:$S$1673,13,FALSE),VLOOKUP($C1236,#REF!,13,FALSE))</f>
        <v>#N/A</v>
      </c>
      <c r="P1236" s="205" t="e">
        <f t="shared" si="117"/>
        <v>#N/A</v>
      </c>
      <c r="Q1236" s="205" t="e">
        <f>IF(Comparativo!$E$6="Tabela Não Desonerada",VLOOKUP($C1236,'Orçamento Base'!$D$12:$S$1673,14,FALSE),VLOOKUP($C1236,#REF!,14,FALSE))</f>
        <v>#N/A</v>
      </c>
      <c r="R1236" s="205" t="e">
        <f t="shared" si="118"/>
        <v>#N/A</v>
      </c>
      <c r="S1236" s="205" t="e">
        <f>IF(Comparativo!$E$6="Tabela Não Desonerada",VLOOKUP($C1236,'Orçamento Base'!$D$12:$S$1673,15,FALSE),VLOOKUP($C1236,#REF!,15,FALSE))</f>
        <v>#N/A</v>
      </c>
      <c r="T1236" s="205" t="e">
        <f t="shared" si="119"/>
        <v>#N/A</v>
      </c>
    </row>
    <row r="1237" spans="1:20" ht="15">
      <c r="A1237" s="203">
        <v>1</v>
      </c>
      <c r="B1237" s="203" t="e">
        <f>'Orçamento-TCE'!B1237</f>
        <v>#N/A</v>
      </c>
      <c r="C1237" s="229">
        <f>'Orçamento-TCE'!C1237</f>
        <v>0</v>
      </c>
      <c r="D1237" s="199" t="e">
        <f>'Orçamento-TCE'!G1237</f>
        <v>#N/A</v>
      </c>
      <c r="E1237" s="204">
        <f>'Orçamento-TCE'!H1237</f>
        <v>0</v>
      </c>
      <c r="F1237" s="230" t="e">
        <f>'Orçamento-TCE'!I1237</f>
        <v>#N/A</v>
      </c>
      <c r="G1237" s="227" t="e">
        <f>IF(Comparativo!$E$6="Tabela Não Desonerada",VLOOKUP($C1237,'Orçamento Base'!$D$12:$S$1673,12,FALSE),VLOOKUP($C1237,#REF!,12,FALSE))</f>
        <v>#N/A</v>
      </c>
      <c r="H1237" s="228">
        <f>IFERROR(IF(Comparativo!$E$6="Tabela Não Desonerada",VLOOKUP($C1237,'Orçamento Base'!$D$12:$S$1673,16,FALSE),VLOOKUP($C1237,#REF!,16,FALSE)),0)</f>
        <v>0</v>
      </c>
      <c r="I1237" s="575" t="e">
        <f>IF(Comparativo!$E$6="Tabela Não Desonerada",VLOOKUP($C1237,'Orçamento Base'!$D$12:$S$1673,11,FALSE),VLOOKUP($C1237,#REF!,11,FALSE))</f>
        <v>#N/A</v>
      </c>
      <c r="J1237" s="363">
        <f>IF(Comparativo!$E$6="Tabela Não Desonerada",Encargos!$F$44,Encargos!$D$44)</f>
        <v>1.1122000000000001</v>
      </c>
      <c r="K1237" s="364"/>
      <c r="L1237" s="365" t="e">
        <f t="shared" si="114"/>
        <v>#N/A</v>
      </c>
      <c r="M1237" s="365" t="e">
        <f t="shared" si="115"/>
        <v>#N/A</v>
      </c>
      <c r="N1237" s="376" t="e">
        <f t="shared" si="116"/>
        <v>#N/A</v>
      </c>
      <c r="O1237" s="205" t="e">
        <f>IF(Comparativo!$E$6="Tabela Não Desonerada",VLOOKUP($C1237,'Orçamento Base'!$D$12:$S$1673,13,FALSE),VLOOKUP($C1237,#REF!,13,FALSE))</f>
        <v>#N/A</v>
      </c>
      <c r="P1237" s="205" t="e">
        <f t="shared" si="117"/>
        <v>#N/A</v>
      </c>
      <c r="Q1237" s="205" t="e">
        <f>IF(Comparativo!$E$6="Tabela Não Desonerada",VLOOKUP($C1237,'Orçamento Base'!$D$12:$S$1673,14,FALSE),VLOOKUP($C1237,#REF!,14,FALSE))</f>
        <v>#N/A</v>
      </c>
      <c r="R1237" s="205" t="e">
        <f t="shared" si="118"/>
        <v>#N/A</v>
      </c>
      <c r="S1237" s="205" t="e">
        <f>IF(Comparativo!$E$6="Tabela Não Desonerada",VLOOKUP($C1237,'Orçamento Base'!$D$12:$S$1673,15,FALSE),VLOOKUP($C1237,#REF!,15,FALSE))</f>
        <v>#N/A</v>
      </c>
      <c r="T1237" s="205" t="e">
        <f t="shared" si="119"/>
        <v>#N/A</v>
      </c>
    </row>
    <row r="1238" spans="1:20" ht="15">
      <c r="A1238" s="203">
        <v>1</v>
      </c>
      <c r="B1238" s="203" t="e">
        <f>'Orçamento-TCE'!B1238</f>
        <v>#N/A</v>
      </c>
      <c r="C1238" s="229">
        <f>'Orçamento-TCE'!C1238</f>
        <v>0</v>
      </c>
      <c r="D1238" s="199" t="e">
        <f>'Orçamento-TCE'!G1238</f>
        <v>#N/A</v>
      </c>
      <c r="E1238" s="204">
        <f>'Orçamento-TCE'!H1238</f>
        <v>0</v>
      </c>
      <c r="F1238" s="230" t="e">
        <f>'Orçamento-TCE'!I1238</f>
        <v>#N/A</v>
      </c>
      <c r="G1238" s="227" t="e">
        <f>IF(Comparativo!$E$6="Tabela Não Desonerada",VLOOKUP($C1238,'Orçamento Base'!$D$12:$S$1673,12,FALSE),VLOOKUP($C1238,#REF!,12,FALSE))</f>
        <v>#N/A</v>
      </c>
      <c r="H1238" s="228">
        <f>IFERROR(IF(Comparativo!$E$6="Tabela Não Desonerada",VLOOKUP($C1238,'Orçamento Base'!$D$12:$S$1673,16,FALSE),VLOOKUP($C1238,#REF!,16,FALSE)),0)</f>
        <v>0</v>
      </c>
      <c r="I1238" s="575" t="e">
        <f>IF(Comparativo!$E$6="Tabela Não Desonerada",VLOOKUP($C1238,'Orçamento Base'!$D$12:$S$1673,11,FALSE),VLOOKUP($C1238,#REF!,11,FALSE))</f>
        <v>#N/A</v>
      </c>
      <c r="J1238" s="363">
        <f>IF(Comparativo!$E$6="Tabela Não Desonerada",Encargos!$F$44,Encargos!$D$44)</f>
        <v>1.1122000000000001</v>
      </c>
      <c r="K1238" s="364"/>
      <c r="L1238" s="365" t="e">
        <f t="shared" si="114"/>
        <v>#N/A</v>
      </c>
      <c r="M1238" s="365" t="e">
        <f t="shared" si="115"/>
        <v>#N/A</v>
      </c>
      <c r="N1238" s="376" t="e">
        <f t="shared" si="116"/>
        <v>#N/A</v>
      </c>
      <c r="O1238" s="205" t="e">
        <f>IF(Comparativo!$E$6="Tabela Não Desonerada",VLOOKUP($C1238,'Orçamento Base'!$D$12:$S$1673,13,FALSE),VLOOKUP($C1238,#REF!,13,FALSE))</f>
        <v>#N/A</v>
      </c>
      <c r="P1238" s="205" t="e">
        <f t="shared" si="117"/>
        <v>#N/A</v>
      </c>
      <c r="Q1238" s="205" t="e">
        <f>IF(Comparativo!$E$6="Tabela Não Desonerada",VLOOKUP($C1238,'Orçamento Base'!$D$12:$S$1673,14,FALSE),VLOOKUP($C1238,#REF!,14,FALSE))</f>
        <v>#N/A</v>
      </c>
      <c r="R1238" s="205" t="e">
        <f t="shared" si="118"/>
        <v>#N/A</v>
      </c>
      <c r="S1238" s="205" t="e">
        <f>IF(Comparativo!$E$6="Tabela Não Desonerada",VLOOKUP($C1238,'Orçamento Base'!$D$12:$S$1673,15,FALSE),VLOOKUP($C1238,#REF!,15,FALSE))</f>
        <v>#N/A</v>
      </c>
      <c r="T1238" s="205" t="e">
        <f t="shared" si="119"/>
        <v>#N/A</v>
      </c>
    </row>
    <row r="1239" spans="1:20" ht="15">
      <c r="A1239" s="203">
        <v>1</v>
      </c>
      <c r="B1239" s="203" t="e">
        <f>'Orçamento-TCE'!B1239</f>
        <v>#N/A</v>
      </c>
      <c r="C1239" s="229">
        <f>'Orçamento-TCE'!C1239</f>
        <v>0</v>
      </c>
      <c r="D1239" s="199" t="e">
        <f>'Orçamento-TCE'!G1239</f>
        <v>#N/A</v>
      </c>
      <c r="E1239" s="204">
        <f>'Orçamento-TCE'!H1239</f>
        <v>0</v>
      </c>
      <c r="F1239" s="230" t="e">
        <f>'Orçamento-TCE'!I1239</f>
        <v>#N/A</v>
      </c>
      <c r="G1239" s="227" t="e">
        <f>IF(Comparativo!$E$6="Tabela Não Desonerada",VLOOKUP($C1239,'Orçamento Base'!$D$12:$S$1673,12,FALSE),VLOOKUP($C1239,#REF!,12,FALSE))</f>
        <v>#N/A</v>
      </c>
      <c r="H1239" s="228">
        <f>IFERROR(IF(Comparativo!$E$6="Tabela Não Desonerada",VLOOKUP($C1239,'Orçamento Base'!$D$12:$S$1673,16,FALSE),VLOOKUP($C1239,#REF!,16,FALSE)),0)</f>
        <v>0</v>
      </c>
      <c r="I1239" s="575" t="e">
        <f>IF(Comparativo!$E$6="Tabela Não Desonerada",VLOOKUP($C1239,'Orçamento Base'!$D$12:$S$1673,11,FALSE),VLOOKUP($C1239,#REF!,11,FALSE))</f>
        <v>#N/A</v>
      </c>
      <c r="J1239" s="363">
        <f>IF(Comparativo!$E$6="Tabela Não Desonerada",Encargos!$F$44,Encargos!$D$44)</f>
        <v>1.1122000000000001</v>
      </c>
      <c r="K1239" s="364"/>
      <c r="L1239" s="365" t="e">
        <f t="shared" si="114"/>
        <v>#N/A</v>
      </c>
      <c r="M1239" s="365" t="e">
        <f t="shared" si="115"/>
        <v>#N/A</v>
      </c>
      <c r="N1239" s="376" t="e">
        <f t="shared" si="116"/>
        <v>#N/A</v>
      </c>
      <c r="O1239" s="205" t="e">
        <f>IF(Comparativo!$E$6="Tabela Não Desonerada",VLOOKUP($C1239,'Orçamento Base'!$D$12:$S$1673,13,FALSE),VLOOKUP($C1239,#REF!,13,FALSE))</f>
        <v>#N/A</v>
      </c>
      <c r="P1239" s="205" t="e">
        <f t="shared" si="117"/>
        <v>#N/A</v>
      </c>
      <c r="Q1239" s="205" t="e">
        <f>IF(Comparativo!$E$6="Tabela Não Desonerada",VLOOKUP($C1239,'Orçamento Base'!$D$12:$S$1673,14,FALSE),VLOOKUP($C1239,#REF!,14,FALSE))</f>
        <v>#N/A</v>
      </c>
      <c r="R1239" s="205" t="e">
        <f t="shared" si="118"/>
        <v>#N/A</v>
      </c>
      <c r="S1239" s="205" t="e">
        <f>IF(Comparativo!$E$6="Tabela Não Desonerada",VLOOKUP($C1239,'Orçamento Base'!$D$12:$S$1673,15,FALSE),VLOOKUP($C1239,#REF!,15,FALSE))</f>
        <v>#N/A</v>
      </c>
      <c r="T1239" s="205" t="e">
        <f t="shared" si="119"/>
        <v>#N/A</v>
      </c>
    </row>
    <row r="1240" spans="1:20" ht="15">
      <c r="A1240" s="203">
        <v>1</v>
      </c>
      <c r="B1240" s="203" t="e">
        <f>'Orçamento-TCE'!B1240</f>
        <v>#N/A</v>
      </c>
      <c r="C1240" s="229">
        <f>'Orçamento-TCE'!C1240</f>
        <v>0</v>
      </c>
      <c r="D1240" s="199" t="e">
        <f>'Orçamento-TCE'!G1240</f>
        <v>#N/A</v>
      </c>
      <c r="E1240" s="204">
        <f>'Orçamento-TCE'!H1240</f>
        <v>0</v>
      </c>
      <c r="F1240" s="230" t="e">
        <f>'Orçamento-TCE'!I1240</f>
        <v>#N/A</v>
      </c>
      <c r="G1240" s="227" t="e">
        <f>IF(Comparativo!$E$6="Tabela Não Desonerada",VLOOKUP($C1240,'Orçamento Base'!$D$12:$S$1673,12,FALSE),VLOOKUP($C1240,#REF!,12,FALSE))</f>
        <v>#N/A</v>
      </c>
      <c r="H1240" s="228">
        <f>IFERROR(IF(Comparativo!$E$6="Tabela Não Desonerada",VLOOKUP($C1240,'Orçamento Base'!$D$12:$S$1673,16,FALSE),VLOOKUP($C1240,#REF!,16,FALSE)),0)</f>
        <v>0</v>
      </c>
      <c r="I1240" s="575" t="e">
        <f>IF(Comparativo!$E$6="Tabela Não Desonerada",VLOOKUP($C1240,'Orçamento Base'!$D$12:$S$1673,11,FALSE),VLOOKUP($C1240,#REF!,11,FALSE))</f>
        <v>#N/A</v>
      </c>
      <c r="J1240" s="363">
        <f>IF(Comparativo!$E$6="Tabela Não Desonerada",Encargos!$F$44,Encargos!$D$44)</f>
        <v>1.1122000000000001</v>
      </c>
      <c r="K1240" s="364"/>
      <c r="L1240" s="365" t="e">
        <f t="shared" si="114"/>
        <v>#N/A</v>
      </c>
      <c r="M1240" s="365" t="e">
        <f t="shared" si="115"/>
        <v>#N/A</v>
      </c>
      <c r="N1240" s="376" t="e">
        <f t="shared" si="116"/>
        <v>#N/A</v>
      </c>
      <c r="O1240" s="205" t="e">
        <f>IF(Comparativo!$E$6="Tabela Não Desonerada",VLOOKUP($C1240,'Orçamento Base'!$D$12:$S$1673,13,FALSE),VLOOKUP($C1240,#REF!,13,FALSE))</f>
        <v>#N/A</v>
      </c>
      <c r="P1240" s="205" t="e">
        <f t="shared" si="117"/>
        <v>#N/A</v>
      </c>
      <c r="Q1240" s="205" t="e">
        <f>IF(Comparativo!$E$6="Tabela Não Desonerada",VLOOKUP($C1240,'Orçamento Base'!$D$12:$S$1673,14,FALSE),VLOOKUP($C1240,#REF!,14,FALSE))</f>
        <v>#N/A</v>
      </c>
      <c r="R1240" s="205" t="e">
        <f t="shared" si="118"/>
        <v>#N/A</v>
      </c>
      <c r="S1240" s="205" t="e">
        <f>IF(Comparativo!$E$6="Tabela Não Desonerada",VLOOKUP($C1240,'Orçamento Base'!$D$12:$S$1673,15,FALSE),VLOOKUP($C1240,#REF!,15,FALSE))</f>
        <v>#N/A</v>
      </c>
      <c r="T1240" s="205" t="e">
        <f t="shared" si="119"/>
        <v>#N/A</v>
      </c>
    </row>
    <row r="1241" spans="1:20" ht="15">
      <c r="A1241" s="203">
        <v>1</v>
      </c>
      <c r="B1241" s="203" t="e">
        <f>'Orçamento-TCE'!B1241</f>
        <v>#N/A</v>
      </c>
      <c r="C1241" s="229">
        <f>'Orçamento-TCE'!C1241</f>
        <v>0</v>
      </c>
      <c r="D1241" s="199" t="e">
        <f>'Orçamento-TCE'!G1241</f>
        <v>#N/A</v>
      </c>
      <c r="E1241" s="204">
        <f>'Orçamento-TCE'!H1241</f>
        <v>0</v>
      </c>
      <c r="F1241" s="230" t="e">
        <f>'Orçamento-TCE'!I1241</f>
        <v>#N/A</v>
      </c>
      <c r="G1241" s="227" t="e">
        <f>IF(Comparativo!$E$6="Tabela Não Desonerada",VLOOKUP($C1241,'Orçamento Base'!$D$12:$S$1673,12,FALSE),VLOOKUP($C1241,#REF!,12,FALSE))</f>
        <v>#N/A</v>
      </c>
      <c r="H1241" s="228">
        <f>IFERROR(IF(Comparativo!$E$6="Tabela Não Desonerada",VLOOKUP($C1241,'Orçamento Base'!$D$12:$S$1673,16,FALSE),VLOOKUP($C1241,#REF!,16,FALSE)),0)</f>
        <v>0</v>
      </c>
      <c r="I1241" s="575" t="e">
        <f>IF(Comparativo!$E$6="Tabela Não Desonerada",VLOOKUP($C1241,'Orçamento Base'!$D$12:$S$1673,11,FALSE),VLOOKUP($C1241,#REF!,11,FALSE))</f>
        <v>#N/A</v>
      </c>
      <c r="J1241" s="363">
        <f>IF(Comparativo!$E$6="Tabela Não Desonerada",Encargos!$F$44,Encargos!$D$44)</f>
        <v>1.1122000000000001</v>
      </c>
      <c r="K1241" s="364"/>
      <c r="L1241" s="365" t="e">
        <f t="shared" si="114"/>
        <v>#N/A</v>
      </c>
      <c r="M1241" s="365" t="e">
        <f t="shared" si="115"/>
        <v>#N/A</v>
      </c>
      <c r="N1241" s="376" t="e">
        <f t="shared" si="116"/>
        <v>#N/A</v>
      </c>
      <c r="O1241" s="205" t="e">
        <f>IF(Comparativo!$E$6="Tabela Não Desonerada",VLOOKUP($C1241,'Orçamento Base'!$D$12:$S$1673,13,FALSE),VLOOKUP($C1241,#REF!,13,FALSE))</f>
        <v>#N/A</v>
      </c>
      <c r="P1241" s="205" t="e">
        <f t="shared" si="117"/>
        <v>#N/A</v>
      </c>
      <c r="Q1241" s="205" t="e">
        <f>IF(Comparativo!$E$6="Tabela Não Desonerada",VLOOKUP($C1241,'Orçamento Base'!$D$12:$S$1673,14,FALSE),VLOOKUP($C1241,#REF!,14,FALSE))</f>
        <v>#N/A</v>
      </c>
      <c r="R1241" s="205" t="e">
        <f t="shared" si="118"/>
        <v>#N/A</v>
      </c>
      <c r="S1241" s="205" t="e">
        <f>IF(Comparativo!$E$6="Tabela Não Desonerada",VLOOKUP($C1241,'Orçamento Base'!$D$12:$S$1673,15,FALSE),VLOOKUP($C1241,#REF!,15,FALSE))</f>
        <v>#N/A</v>
      </c>
      <c r="T1241" s="205" t="e">
        <f t="shared" si="119"/>
        <v>#N/A</v>
      </c>
    </row>
    <row r="1242" spans="1:20" ht="15">
      <c r="A1242" s="203">
        <v>1</v>
      </c>
      <c r="B1242" s="203" t="e">
        <f>'Orçamento-TCE'!B1242</f>
        <v>#N/A</v>
      </c>
      <c r="C1242" s="229">
        <f>'Orçamento-TCE'!C1242</f>
        <v>0</v>
      </c>
      <c r="D1242" s="199" t="e">
        <f>'Orçamento-TCE'!G1242</f>
        <v>#N/A</v>
      </c>
      <c r="E1242" s="204">
        <f>'Orçamento-TCE'!H1242</f>
        <v>0</v>
      </c>
      <c r="F1242" s="230" t="e">
        <f>'Orçamento-TCE'!I1242</f>
        <v>#N/A</v>
      </c>
      <c r="G1242" s="227" t="e">
        <f>IF(Comparativo!$E$6="Tabela Não Desonerada",VLOOKUP($C1242,'Orçamento Base'!$D$12:$S$1673,12,FALSE),VLOOKUP($C1242,#REF!,12,FALSE))</f>
        <v>#N/A</v>
      </c>
      <c r="H1242" s="228">
        <f>IFERROR(IF(Comparativo!$E$6="Tabela Não Desonerada",VLOOKUP($C1242,'Orçamento Base'!$D$12:$S$1673,16,FALSE),VLOOKUP($C1242,#REF!,16,FALSE)),0)</f>
        <v>0</v>
      </c>
      <c r="I1242" s="575" t="e">
        <f>IF(Comparativo!$E$6="Tabela Não Desonerada",VLOOKUP($C1242,'Orçamento Base'!$D$12:$S$1673,11,FALSE),VLOOKUP($C1242,#REF!,11,FALSE))</f>
        <v>#N/A</v>
      </c>
      <c r="J1242" s="363">
        <f>IF(Comparativo!$E$6="Tabela Não Desonerada",Encargos!$F$44,Encargos!$D$44)</f>
        <v>1.1122000000000001</v>
      </c>
      <c r="K1242" s="364"/>
      <c r="L1242" s="365" t="e">
        <f t="shared" si="114"/>
        <v>#N/A</v>
      </c>
      <c r="M1242" s="365" t="e">
        <f t="shared" si="115"/>
        <v>#N/A</v>
      </c>
      <c r="N1242" s="376" t="e">
        <f t="shared" si="116"/>
        <v>#N/A</v>
      </c>
      <c r="O1242" s="205" t="e">
        <f>IF(Comparativo!$E$6="Tabela Não Desonerada",VLOOKUP($C1242,'Orçamento Base'!$D$12:$S$1673,13,FALSE),VLOOKUP($C1242,#REF!,13,FALSE))</f>
        <v>#N/A</v>
      </c>
      <c r="P1242" s="205" t="e">
        <f t="shared" si="117"/>
        <v>#N/A</v>
      </c>
      <c r="Q1242" s="205" t="e">
        <f>IF(Comparativo!$E$6="Tabela Não Desonerada",VLOOKUP($C1242,'Orçamento Base'!$D$12:$S$1673,14,FALSE),VLOOKUP($C1242,#REF!,14,FALSE))</f>
        <v>#N/A</v>
      </c>
      <c r="R1242" s="205" t="e">
        <f t="shared" si="118"/>
        <v>#N/A</v>
      </c>
      <c r="S1242" s="205" t="e">
        <f>IF(Comparativo!$E$6="Tabela Não Desonerada",VLOOKUP($C1242,'Orçamento Base'!$D$12:$S$1673,15,FALSE),VLOOKUP($C1242,#REF!,15,FALSE))</f>
        <v>#N/A</v>
      </c>
      <c r="T1242" s="205" t="e">
        <f t="shared" si="119"/>
        <v>#N/A</v>
      </c>
    </row>
    <row r="1243" spans="1:20" ht="15">
      <c r="A1243" s="203">
        <v>1</v>
      </c>
      <c r="B1243" s="203" t="e">
        <f>'Orçamento-TCE'!B1243</f>
        <v>#N/A</v>
      </c>
      <c r="C1243" s="229">
        <f>'Orçamento-TCE'!C1243</f>
        <v>0</v>
      </c>
      <c r="D1243" s="199" t="e">
        <f>'Orçamento-TCE'!G1243</f>
        <v>#N/A</v>
      </c>
      <c r="E1243" s="204">
        <f>'Orçamento-TCE'!H1243</f>
        <v>0</v>
      </c>
      <c r="F1243" s="230" t="e">
        <f>'Orçamento-TCE'!I1243</f>
        <v>#N/A</v>
      </c>
      <c r="G1243" s="227" t="e">
        <f>IF(Comparativo!$E$6="Tabela Não Desonerada",VLOOKUP($C1243,'Orçamento Base'!$D$12:$S$1673,12,FALSE),VLOOKUP($C1243,#REF!,12,FALSE))</f>
        <v>#N/A</v>
      </c>
      <c r="H1243" s="228">
        <f>IFERROR(IF(Comparativo!$E$6="Tabela Não Desonerada",VLOOKUP($C1243,'Orçamento Base'!$D$12:$S$1673,16,FALSE),VLOOKUP($C1243,#REF!,16,FALSE)),0)</f>
        <v>0</v>
      </c>
      <c r="I1243" s="575" t="e">
        <f>IF(Comparativo!$E$6="Tabela Não Desonerada",VLOOKUP($C1243,'Orçamento Base'!$D$12:$S$1673,11,FALSE),VLOOKUP($C1243,#REF!,11,FALSE))</f>
        <v>#N/A</v>
      </c>
      <c r="J1243" s="363">
        <f>IF(Comparativo!$E$6="Tabela Não Desonerada",Encargos!$F$44,Encargos!$D$44)</f>
        <v>1.1122000000000001</v>
      </c>
      <c r="K1243" s="364"/>
      <c r="L1243" s="365" t="e">
        <f t="shared" si="114"/>
        <v>#N/A</v>
      </c>
      <c r="M1243" s="365" t="e">
        <f t="shared" si="115"/>
        <v>#N/A</v>
      </c>
      <c r="N1243" s="376" t="e">
        <f t="shared" si="116"/>
        <v>#N/A</v>
      </c>
      <c r="O1243" s="205" t="e">
        <f>IF(Comparativo!$E$6="Tabela Não Desonerada",VLOOKUP($C1243,'Orçamento Base'!$D$12:$S$1673,13,FALSE),VLOOKUP($C1243,#REF!,13,FALSE))</f>
        <v>#N/A</v>
      </c>
      <c r="P1243" s="205" t="e">
        <f t="shared" si="117"/>
        <v>#N/A</v>
      </c>
      <c r="Q1243" s="205" t="e">
        <f>IF(Comparativo!$E$6="Tabela Não Desonerada",VLOOKUP($C1243,'Orçamento Base'!$D$12:$S$1673,14,FALSE),VLOOKUP($C1243,#REF!,14,FALSE))</f>
        <v>#N/A</v>
      </c>
      <c r="R1243" s="205" t="e">
        <f t="shared" si="118"/>
        <v>#N/A</v>
      </c>
      <c r="S1243" s="205" t="e">
        <f>IF(Comparativo!$E$6="Tabela Não Desonerada",VLOOKUP($C1243,'Orçamento Base'!$D$12:$S$1673,15,FALSE),VLOOKUP($C1243,#REF!,15,FALSE))</f>
        <v>#N/A</v>
      </c>
      <c r="T1243" s="205" t="e">
        <f t="shared" si="119"/>
        <v>#N/A</v>
      </c>
    </row>
    <row r="1244" spans="1:20" ht="15">
      <c r="A1244" s="203">
        <v>1</v>
      </c>
      <c r="B1244" s="203" t="e">
        <f>'Orçamento-TCE'!B1244</f>
        <v>#N/A</v>
      </c>
      <c r="C1244" s="229">
        <f>'Orçamento-TCE'!C1244</f>
        <v>0</v>
      </c>
      <c r="D1244" s="199" t="e">
        <f>'Orçamento-TCE'!G1244</f>
        <v>#N/A</v>
      </c>
      <c r="E1244" s="204">
        <f>'Orçamento-TCE'!H1244</f>
        <v>0</v>
      </c>
      <c r="F1244" s="230" t="e">
        <f>'Orçamento-TCE'!I1244</f>
        <v>#N/A</v>
      </c>
      <c r="G1244" s="227" t="e">
        <f>IF(Comparativo!$E$6="Tabela Não Desonerada",VLOOKUP($C1244,'Orçamento Base'!$D$12:$S$1673,12,FALSE),VLOOKUP($C1244,#REF!,12,FALSE))</f>
        <v>#N/A</v>
      </c>
      <c r="H1244" s="228">
        <f>IFERROR(IF(Comparativo!$E$6="Tabela Não Desonerada",VLOOKUP($C1244,'Orçamento Base'!$D$12:$S$1673,16,FALSE),VLOOKUP($C1244,#REF!,16,FALSE)),0)</f>
        <v>0</v>
      </c>
      <c r="I1244" s="575" t="e">
        <f>IF(Comparativo!$E$6="Tabela Não Desonerada",VLOOKUP($C1244,'Orçamento Base'!$D$12:$S$1673,11,FALSE),VLOOKUP($C1244,#REF!,11,FALSE))</f>
        <v>#N/A</v>
      </c>
      <c r="J1244" s="363">
        <f>IF(Comparativo!$E$6="Tabela Não Desonerada",Encargos!$F$44,Encargos!$D$44)</f>
        <v>1.1122000000000001</v>
      </c>
      <c r="K1244" s="364"/>
      <c r="L1244" s="365" t="e">
        <f t="shared" ref="L1244:L1307" si="120">T1244</f>
        <v>#N/A</v>
      </c>
      <c r="M1244" s="365" t="e">
        <f t="shared" ref="M1244:M1307" si="121">R1244</f>
        <v>#N/A</v>
      </c>
      <c r="N1244" s="376" t="e">
        <f t="shared" ref="N1244:N1307" si="122">P1244</f>
        <v>#N/A</v>
      </c>
      <c r="O1244" s="205" t="e">
        <f>IF(Comparativo!$E$6="Tabela Não Desonerada",VLOOKUP($C1244,'Orçamento Base'!$D$12:$S$1673,13,FALSE),VLOOKUP($C1244,#REF!,13,FALSE))</f>
        <v>#N/A</v>
      </c>
      <c r="P1244" s="205" t="e">
        <f t="shared" ref="P1244:P1307" si="123">O1244/E1244</f>
        <v>#N/A</v>
      </c>
      <c r="Q1244" s="205" t="e">
        <f>IF(Comparativo!$E$6="Tabela Não Desonerada",VLOOKUP($C1244,'Orçamento Base'!$D$12:$S$1673,14,FALSE),VLOOKUP($C1244,#REF!,14,FALSE))</f>
        <v>#N/A</v>
      </c>
      <c r="R1244" s="205" t="e">
        <f t="shared" ref="R1244:R1307" si="124">Q1244/E1244</f>
        <v>#N/A</v>
      </c>
      <c r="S1244" s="205" t="e">
        <f>IF(Comparativo!$E$6="Tabela Não Desonerada",VLOOKUP($C1244,'Orçamento Base'!$D$12:$S$1673,15,FALSE),VLOOKUP($C1244,#REF!,15,FALSE))</f>
        <v>#N/A</v>
      </c>
      <c r="T1244" s="205" t="e">
        <f t="shared" ref="T1244:T1307" si="125">S1244/E1244</f>
        <v>#N/A</v>
      </c>
    </row>
    <row r="1245" spans="1:20" ht="15">
      <c r="A1245" s="203">
        <v>1</v>
      </c>
      <c r="B1245" s="203" t="e">
        <f>'Orçamento-TCE'!B1245</f>
        <v>#N/A</v>
      </c>
      <c r="C1245" s="229">
        <f>'Orçamento-TCE'!C1245</f>
        <v>0</v>
      </c>
      <c r="D1245" s="199" t="e">
        <f>'Orçamento-TCE'!G1245</f>
        <v>#N/A</v>
      </c>
      <c r="E1245" s="204">
        <f>'Orçamento-TCE'!H1245</f>
        <v>0</v>
      </c>
      <c r="F1245" s="230" t="e">
        <f>'Orçamento-TCE'!I1245</f>
        <v>#N/A</v>
      </c>
      <c r="G1245" s="227" t="e">
        <f>IF(Comparativo!$E$6="Tabela Não Desonerada",VLOOKUP($C1245,'Orçamento Base'!$D$12:$S$1673,12,FALSE),VLOOKUP($C1245,#REF!,12,FALSE))</f>
        <v>#N/A</v>
      </c>
      <c r="H1245" s="228">
        <f>IFERROR(IF(Comparativo!$E$6="Tabela Não Desonerada",VLOOKUP($C1245,'Orçamento Base'!$D$12:$S$1673,16,FALSE),VLOOKUP($C1245,#REF!,16,FALSE)),0)</f>
        <v>0</v>
      </c>
      <c r="I1245" s="575" t="e">
        <f>IF(Comparativo!$E$6="Tabela Não Desonerada",VLOOKUP($C1245,'Orçamento Base'!$D$12:$S$1673,11,FALSE),VLOOKUP($C1245,#REF!,11,FALSE))</f>
        <v>#N/A</v>
      </c>
      <c r="J1245" s="363">
        <f>IF(Comparativo!$E$6="Tabela Não Desonerada",Encargos!$F$44,Encargos!$D$44)</f>
        <v>1.1122000000000001</v>
      </c>
      <c r="K1245" s="364"/>
      <c r="L1245" s="365" t="e">
        <f t="shared" si="120"/>
        <v>#N/A</v>
      </c>
      <c r="M1245" s="365" t="e">
        <f t="shared" si="121"/>
        <v>#N/A</v>
      </c>
      <c r="N1245" s="376" t="e">
        <f t="shared" si="122"/>
        <v>#N/A</v>
      </c>
      <c r="O1245" s="205" t="e">
        <f>IF(Comparativo!$E$6="Tabela Não Desonerada",VLOOKUP($C1245,'Orçamento Base'!$D$12:$S$1673,13,FALSE),VLOOKUP($C1245,#REF!,13,FALSE))</f>
        <v>#N/A</v>
      </c>
      <c r="P1245" s="205" t="e">
        <f t="shared" si="123"/>
        <v>#N/A</v>
      </c>
      <c r="Q1245" s="205" t="e">
        <f>IF(Comparativo!$E$6="Tabela Não Desonerada",VLOOKUP($C1245,'Orçamento Base'!$D$12:$S$1673,14,FALSE),VLOOKUP($C1245,#REF!,14,FALSE))</f>
        <v>#N/A</v>
      </c>
      <c r="R1245" s="205" t="e">
        <f t="shared" si="124"/>
        <v>#N/A</v>
      </c>
      <c r="S1245" s="205" t="e">
        <f>IF(Comparativo!$E$6="Tabela Não Desonerada",VLOOKUP($C1245,'Orçamento Base'!$D$12:$S$1673,15,FALSE),VLOOKUP($C1245,#REF!,15,FALSE))</f>
        <v>#N/A</v>
      </c>
      <c r="T1245" s="205" t="e">
        <f t="shared" si="125"/>
        <v>#N/A</v>
      </c>
    </row>
    <row r="1246" spans="1:20" ht="15">
      <c r="A1246" s="203">
        <v>1</v>
      </c>
      <c r="B1246" s="203" t="e">
        <f>'Orçamento-TCE'!B1246</f>
        <v>#N/A</v>
      </c>
      <c r="C1246" s="229">
        <f>'Orçamento-TCE'!C1246</f>
        <v>0</v>
      </c>
      <c r="D1246" s="199" t="e">
        <f>'Orçamento-TCE'!G1246</f>
        <v>#N/A</v>
      </c>
      <c r="E1246" s="204">
        <f>'Orçamento-TCE'!H1246</f>
        <v>0</v>
      </c>
      <c r="F1246" s="230" t="e">
        <f>'Orçamento-TCE'!I1246</f>
        <v>#N/A</v>
      </c>
      <c r="G1246" s="227" t="e">
        <f>IF(Comparativo!$E$6="Tabela Não Desonerada",VLOOKUP($C1246,'Orçamento Base'!$D$12:$S$1673,12,FALSE),VLOOKUP($C1246,#REF!,12,FALSE))</f>
        <v>#N/A</v>
      </c>
      <c r="H1246" s="228">
        <f>IFERROR(IF(Comparativo!$E$6="Tabela Não Desonerada",VLOOKUP($C1246,'Orçamento Base'!$D$12:$S$1673,16,FALSE),VLOOKUP($C1246,#REF!,16,FALSE)),0)</f>
        <v>0</v>
      </c>
      <c r="I1246" s="575" t="e">
        <f>IF(Comparativo!$E$6="Tabela Não Desonerada",VLOOKUP($C1246,'Orçamento Base'!$D$12:$S$1673,11,FALSE),VLOOKUP($C1246,#REF!,11,FALSE))</f>
        <v>#N/A</v>
      </c>
      <c r="J1246" s="363">
        <f>IF(Comparativo!$E$6="Tabela Não Desonerada",Encargos!$F$44,Encargos!$D$44)</f>
        <v>1.1122000000000001</v>
      </c>
      <c r="K1246" s="364"/>
      <c r="L1246" s="365" t="e">
        <f t="shared" si="120"/>
        <v>#N/A</v>
      </c>
      <c r="M1246" s="365" t="e">
        <f t="shared" si="121"/>
        <v>#N/A</v>
      </c>
      <c r="N1246" s="376" t="e">
        <f t="shared" si="122"/>
        <v>#N/A</v>
      </c>
      <c r="O1246" s="205" t="e">
        <f>IF(Comparativo!$E$6="Tabela Não Desonerada",VLOOKUP($C1246,'Orçamento Base'!$D$12:$S$1673,13,FALSE),VLOOKUP($C1246,#REF!,13,FALSE))</f>
        <v>#N/A</v>
      </c>
      <c r="P1246" s="205" t="e">
        <f t="shared" si="123"/>
        <v>#N/A</v>
      </c>
      <c r="Q1246" s="205" t="e">
        <f>IF(Comparativo!$E$6="Tabela Não Desonerada",VLOOKUP($C1246,'Orçamento Base'!$D$12:$S$1673,14,FALSE),VLOOKUP($C1246,#REF!,14,FALSE))</f>
        <v>#N/A</v>
      </c>
      <c r="R1246" s="205" t="e">
        <f t="shared" si="124"/>
        <v>#N/A</v>
      </c>
      <c r="S1246" s="205" t="e">
        <f>IF(Comparativo!$E$6="Tabela Não Desonerada",VLOOKUP($C1246,'Orçamento Base'!$D$12:$S$1673,15,FALSE),VLOOKUP($C1246,#REF!,15,FALSE))</f>
        <v>#N/A</v>
      </c>
      <c r="T1246" s="205" t="e">
        <f t="shared" si="125"/>
        <v>#N/A</v>
      </c>
    </row>
    <row r="1247" spans="1:20" ht="15">
      <c r="A1247" s="203">
        <v>1</v>
      </c>
      <c r="B1247" s="203" t="e">
        <f>'Orçamento-TCE'!B1247</f>
        <v>#N/A</v>
      </c>
      <c r="C1247" s="229">
        <f>'Orçamento-TCE'!C1247</f>
        <v>0</v>
      </c>
      <c r="D1247" s="199" t="e">
        <f>'Orçamento-TCE'!G1247</f>
        <v>#N/A</v>
      </c>
      <c r="E1247" s="204">
        <f>'Orçamento-TCE'!H1247</f>
        <v>0</v>
      </c>
      <c r="F1247" s="230" t="e">
        <f>'Orçamento-TCE'!I1247</f>
        <v>#N/A</v>
      </c>
      <c r="G1247" s="227" t="e">
        <f>IF(Comparativo!$E$6="Tabela Não Desonerada",VLOOKUP($C1247,'Orçamento Base'!$D$12:$S$1673,12,FALSE),VLOOKUP($C1247,#REF!,12,FALSE))</f>
        <v>#N/A</v>
      </c>
      <c r="H1247" s="228">
        <f>IFERROR(IF(Comparativo!$E$6="Tabela Não Desonerada",VLOOKUP($C1247,'Orçamento Base'!$D$12:$S$1673,16,FALSE),VLOOKUP($C1247,#REF!,16,FALSE)),0)</f>
        <v>0</v>
      </c>
      <c r="I1247" s="575" t="e">
        <f>IF(Comparativo!$E$6="Tabela Não Desonerada",VLOOKUP($C1247,'Orçamento Base'!$D$12:$S$1673,11,FALSE),VLOOKUP($C1247,#REF!,11,FALSE))</f>
        <v>#N/A</v>
      </c>
      <c r="J1247" s="363">
        <f>IF(Comparativo!$E$6="Tabela Não Desonerada",Encargos!$F$44,Encargos!$D$44)</f>
        <v>1.1122000000000001</v>
      </c>
      <c r="K1247" s="364"/>
      <c r="L1247" s="365" t="e">
        <f t="shared" si="120"/>
        <v>#N/A</v>
      </c>
      <c r="M1247" s="365" t="e">
        <f t="shared" si="121"/>
        <v>#N/A</v>
      </c>
      <c r="N1247" s="376" t="e">
        <f t="shared" si="122"/>
        <v>#N/A</v>
      </c>
      <c r="O1247" s="205" t="e">
        <f>IF(Comparativo!$E$6="Tabela Não Desonerada",VLOOKUP($C1247,'Orçamento Base'!$D$12:$S$1673,13,FALSE),VLOOKUP($C1247,#REF!,13,FALSE))</f>
        <v>#N/A</v>
      </c>
      <c r="P1247" s="205" t="e">
        <f t="shared" si="123"/>
        <v>#N/A</v>
      </c>
      <c r="Q1247" s="205" t="e">
        <f>IF(Comparativo!$E$6="Tabela Não Desonerada",VLOOKUP($C1247,'Orçamento Base'!$D$12:$S$1673,14,FALSE),VLOOKUP($C1247,#REF!,14,FALSE))</f>
        <v>#N/A</v>
      </c>
      <c r="R1247" s="205" t="e">
        <f t="shared" si="124"/>
        <v>#N/A</v>
      </c>
      <c r="S1247" s="205" t="e">
        <f>IF(Comparativo!$E$6="Tabela Não Desonerada",VLOOKUP($C1247,'Orçamento Base'!$D$12:$S$1673,15,FALSE),VLOOKUP($C1247,#REF!,15,FALSE))</f>
        <v>#N/A</v>
      </c>
      <c r="T1247" s="205" t="e">
        <f t="shared" si="125"/>
        <v>#N/A</v>
      </c>
    </row>
    <row r="1248" spans="1:20" ht="15">
      <c r="A1248" s="203">
        <v>1</v>
      </c>
      <c r="B1248" s="203" t="e">
        <f>'Orçamento-TCE'!B1248</f>
        <v>#N/A</v>
      </c>
      <c r="C1248" s="229">
        <f>'Orçamento-TCE'!C1248</f>
        <v>0</v>
      </c>
      <c r="D1248" s="199" t="e">
        <f>'Orçamento-TCE'!G1248</f>
        <v>#N/A</v>
      </c>
      <c r="E1248" s="204">
        <f>'Orçamento-TCE'!H1248</f>
        <v>0</v>
      </c>
      <c r="F1248" s="230" t="e">
        <f>'Orçamento-TCE'!I1248</f>
        <v>#N/A</v>
      </c>
      <c r="G1248" s="227" t="e">
        <f>IF(Comparativo!$E$6="Tabela Não Desonerada",VLOOKUP($C1248,'Orçamento Base'!$D$12:$S$1673,12,FALSE),VLOOKUP($C1248,#REF!,12,FALSE))</f>
        <v>#N/A</v>
      </c>
      <c r="H1248" s="228">
        <f>IFERROR(IF(Comparativo!$E$6="Tabela Não Desonerada",VLOOKUP($C1248,'Orçamento Base'!$D$12:$S$1673,16,FALSE),VLOOKUP($C1248,#REF!,16,FALSE)),0)</f>
        <v>0</v>
      </c>
      <c r="I1248" s="575" t="e">
        <f>IF(Comparativo!$E$6="Tabela Não Desonerada",VLOOKUP($C1248,'Orçamento Base'!$D$12:$S$1673,11,FALSE),VLOOKUP($C1248,#REF!,11,FALSE))</f>
        <v>#N/A</v>
      </c>
      <c r="J1248" s="363">
        <f>IF(Comparativo!$E$6="Tabela Não Desonerada",Encargos!$F$44,Encargos!$D$44)</f>
        <v>1.1122000000000001</v>
      </c>
      <c r="K1248" s="364"/>
      <c r="L1248" s="365" t="e">
        <f t="shared" si="120"/>
        <v>#N/A</v>
      </c>
      <c r="M1248" s="365" t="e">
        <f t="shared" si="121"/>
        <v>#N/A</v>
      </c>
      <c r="N1248" s="376" t="e">
        <f t="shared" si="122"/>
        <v>#N/A</v>
      </c>
      <c r="O1248" s="205" t="e">
        <f>IF(Comparativo!$E$6="Tabela Não Desonerada",VLOOKUP($C1248,'Orçamento Base'!$D$12:$S$1673,13,FALSE),VLOOKUP($C1248,#REF!,13,FALSE))</f>
        <v>#N/A</v>
      </c>
      <c r="P1248" s="205" t="e">
        <f t="shared" si="123"/>
        <v>#N/A</v>
      </c>
      <c r="Q1248" s="205" t="e">
        <f>IF(Comparativo!$E$6="Tabela Não Desonerada",VLOOKUP($C1248,'Orçamento Base'!$D$12:$S$1673,14,FALSE),VLOOKUP($C1248,#REF!,14,FALSE))</f>
        <v>#N/A</v>
      </c>
      <c r="R1248" s="205" t="e">
        <f t="shared" si="124"/>
        <v>#N/A</v>
      </c>
      <c r="S1248" s="205" t="e">
        <f>IF(Comparativo!$E$6="Tabela Não Desonerada",VLOOKUP($C1248,'Orçamento Base'!$D$12:$S$1673,15,FALSE),VLOOKUP($C1248,#REF!,15,FALSE))</f>
        <v>#N/A</v>
      </c>
      <c r="T1248" s="205" t="e">
        <f t="shared" si="125"/>
        <v>#N/A</v>
      </c>
    </row>
    <row r="1249" spans="1:20" ht="15">
      <c r="A1249" s="203">
        <v>1</v>
      </c>
      <c r="B1249" s="203" t="e">
        <f>'Orçamento-TCE'!B1249</f>
        <v>#N/A</v>
      </c>
      <c r="C1249" s="229">
        <f>'Orçamento-TCE'!C1249</f>
        <v>0</v>
      </c>
      <c r="D1249" s="199" t="e">
        <f>'Orçamento-TCE'!G1249</f>
        <v>#N/A</v>
      </c>
      <c r="E1249" s="204">
        <f>'Orçamento-TCE'!H1249</f>
        <v>0</v>
      </c>
      <c r="F1249" s="230" t="e">
        <f>'Orçamento-TCE'!I1249</f>
        <v>#N/A</v>
      </c>
      <c r="G1249" s="227" t="e">
        <f>IF(Comparativo!$E$6="Tabela Não Desonerada",VLOOKUP($C1249,'Orçamento Base'!$D$12:$S$1673,12,FALSE),VLOOKUP($C1249,#REF!,12,FALSE))</f>
        <v>#N/A</v>
      </c>
      <c r="H1249" s="228">
        <f>IFERROR(IF(Comparativo!$E$6="Tabela Não Desonerada",VLOOKUP($C1249,'Orçamento Base'!$D$12:$S$1673,16,FALSE),VLOOKUP($C1249,#REF!,16,FALSE)),0)</f>
        <v>0</v>
      </c>
      <c r="I1249" s="575" t="e">
        <f>IF(Comparativo!$E$6="Tabela Não Desonerada",VLOOKUP($C1249,'Orçamento Base'!$D$12:$S$1673,11,FALSE),VLOOKUP($C1249,#REF!,11,FALSE))</f>
        <v>#N/A</v>
      </c>
      <c r="J1249" s="363">
        <f>IF(Comparativo!$E$6="Tabela Não Desonerada",Encargos!$F$44,Encargos!$D$44)</f>
        <v>1.1122000000000001</v>
      </c>
      <c r="K1249" s="364"/>
      <c r="L1249" s="365" t="e">
        <f t="shared" si="120"/>
        <v>#N/A</v>
      </c>
      <c r="M1249" s="365" t="e">
        <f t="shared" si="121"/>
        <v>#N/A</v>
      </c>
      <c r="N1249" s="376" t="e">
        <f t="shared" si="122"/>
        <v>#N/A</v>
      </c>
      <c r="O1249" s="205" t="e">
        <f>IF(Comparativo!$E$6="Tabela Não Desonerada",VLOOKUP($C1249,'Orçamento Base'!$D$12:$S$1673,13,FALSE),VLOOKUP($C1249,#REF!,13,FALSE))</f>
        <v>#N/A</v>
      </c>
      <c r="P1249" s="205" t="e">
        <f t="shared" si="123"/>
        <v>#N/A</v>
      </c>
      <c r="Q1249" s="205" t="e">
        <f>IF(Comparativo!$E$6="Tabela Não Desonerada",VLOOKUP($C1249,'Orçamento Base'!$D$12:$S$1673,14,FALSE),VLOOKUP($C1249,#REF!,14,FALSE))</f>
        <v>#N/A</v>
      </c>
      <c r="R1249" s="205" t="e">
        <f t="shared" si="124"/>
        <v>#N/A</v>
      </c>
      <c r="S1249" s="205" t="e">
        <f>IF(Comparativo!$E$6="Tabela Não Desonerada",VLOOKUP($C1249,'Orçamento Base'!$D$12:$S$1673,15,FALSE),VLOOKUP($C1249,#REF!,15,FALSE))</f>
        <v>#N/A</v>
      </c>
      <c r="T1249" s="205" t="e">
        <f t="shared" si="125"/>
        <v>#N/A</v>
      </c>
    </row>
    <row r="1250" spans="1:20" ht="15">
      <c r="A1250" s="203">
        <v>1</v>
      </c>
      <c r="B1250" s="203" t="e">
        <f>'Orçamento-TCE'!B1250</f>
        <v>#N/A</v>
      </c>
      <c r="C1250" s="229">
        <f>'Orçamento-TCE'!C1250</f>
        <v>0</v>
      </c>
      <c r="D1250" s="199" t="e">
        <f>'Orçamento-TCE'!G1250</f>
        <v>#N/A</v>
      </c>
      <c r="E1250" s="204">
        <f>'Orçamento-TCE'!H1250</f>
        <v>0</v>
      </c>
      <c r="F1250" s="230" t="e">
        <f>'Orçamento-TCE'!I1250</f>
        <v>#N/A</v>
      </c>
      <c r="G1250" s="227" t="e">
        <f>IF(Comparativo!$E$6="Tabela Não Desonerada",VLOOKUP($C1250,'Orçamento Base'!$D$12:$S$1673,12,FALSE),VLOOKUP($C1250,#REF!,12,FALSE))</f>
        <v>#N/A</v>
      </c>
      <c r="H1250" s="228">
        <f>IFERROR(IF(Comparativo!$E$6="Tabela Não Desonerada",VLOOKUP($C1250,'Orçamento Base'!$D$12:$S$1673,16,FALSE),VLOOKUP($C1250,#REF!,16,FALSE)),0)</f>
        <v>0</v>
      </c>
      <c r="I1250" s="575" t="e">
        <f>IF(Comparativo!$E$6="Tabela Não Desonerada",VLOOKUP($C1250,'Orçamento Base'!$D$12:$S$1673,11,FALSE),VLOOKUP($C1250,#REF!,11,FALSE))</f>
        <v>#N/A</v>
      </c>
      <c r="J1250" s="363">
        <f>IF(Comparativo!$E$6="Tabela Não Desonerada",Encargos!$F$44,Encargos!$D$44)</f>
        <v>1.1122000000000001</v>
      </c>
      <c r="K1250" s="364"/>
      <c r="L1250" s="365" t="e">
        <f t="shared" si="120"/>
        <v>#N/A</v>
      </c>
      <c r="M1250" s="365" t="e">
        <f t="shared" si="121"/>
        <v>#N/A</v>
      </c>
      <c r="N1250" s="376" t="e">
        <f t="shared" si="122"/>
        <v>#N/A</v>
      </c>
      <c r="O1250" s="205" t="e">
        <f>IF(Comparativo!$E$6="Tabela Não Desonerada",VLOOKUP($C1250,'Orçamento Base'!$D$12:$S$1673,13,FALSE),VLOOKUP($C1250,#REF!,13,FALSE))</f>
        <v>#N/A</v>
      </c>
      <c r="P1250" s="205" t="e">
        <f t="shared" si="123"/>
        <v>#N/A</v>
      </c>
      <c r="Q1250" s="205" t="e">
        <f>IF(Comparativo!$E$6="Tabela Não Desonerada",VLOOKUP($C1250,'Orçamento Base'!$D$12:$S$1673,14,FALSE),VLOOKUP($C1250,#REF!,14,FALSE))</f>
        <v>#N/A</v>
      </c>
      <c r="R1250" s="205" t="e">
        <f t="shared" si="124"/>
        <v>#N/A</v>
      </c>
      <c r="S1250" s="205" t="e">
        <f>IF(Comparativo!$E$6="Tabela Não Desonerada",VLOOKUP($C1250,'Orçamento Base'!$D$12:$S$1673,15,FALSE),VLOOKUP($C1250,#REF!,15,FALSE))</f>
        <v>#N/A</v>
      </c>
      <c r="T1250" s="205" t="e">
        <f t="shared" si="125"/>
        <v>#N/A</v>
      </c>
    </row>
    <row r="1251" spans="1:20" ht="15">
      <c r="A1251" s="203">
        <v>1</v>
      </c>
      <c r="B1251" s="203" t="e">
        <f>'Orçamento-TCE'!B1251</f>
        <v>#N/A</v>
      </c>
      <c r="C1251" s="229">
        <f>'Orçamento-TCE'!C1251</f>
        <v>0</v>
      </c>
      <c r="D1251" s="199" t="e">
        <f>'Orçamento-TCE'!G1251</f>
        <v>#N/A</v>
      </c>
      <c r="E1251" s="204">
        <f>'Orçamento-TCE'!H1251</f>
        <v>0</v>
      </c>
      <c r="F1251" s="230" t="e">
        <f>'Orçamento-TCE'!I1251</f>
        <v>#N/A</v>
      </c>
      <c r="G1251" s="227" t="e">
        <f>IF(Comparativo!$E$6="Tabela Não Desonerada",VLOOKUP($C1251,'Orçamento Base'!$D$12:$S$1673,12,FALSE),VLOOKUP($C1251,#REF!,12,FALSE))</f>
        <v>#N/A</v>
      </c>
      <c r="H1251" s="228">
        <f>IFERROR(IF(Comparativo!$E$6="Tabela Não Desonerada",VLOOKUP($C1251,'Orçamento Base'!$D$12:$S$1673,16,FALSE),VLOOKUP($C1251,#REF!,16,FALSE)),0)</f>
        <v>0</v>
      </c>
      <c r="I1251" s="575" t="e">
        <f>IF(Comparativo!$E$6="Tabela Não Desonerada",VLOOKUP($C1251,'Orçamento Base'!$D$12:$S$1673,11,FALSE),VLOOKUP($C1251,#REF!,11,FALSE))</f>
        <v>#N/A</v>
      </c>
      <c r="J1251" s="363">
        <f>IF(Comparativo!$E$6="Tabela Não Desonerada",Encargos!$F$44,Encargos!$D$44)</f>
        <v>1.1122000000000001</v>
      </c>
      <c r="K1251" s="364"/>
      <c r="L1251" s="365" t="e">
        <f t="shared" si="120"/>
        <v>#N/A</v>
      </c>
      <c r="M1251" s="365" t="e">
        <f t="shared" si="121"/>
        <v>#N/A</v>
      </c>
      <c r="N1251" s="376" t="e">
        <f t="shared" si="122"/>
        <v>#N/A</v>
      </c>
      <c r="O1251" s="205" t="e">
        <f>IF(Comparativo!$E$6="Tabela Não Desonerada",VLOOKUP($C1251,'Orçamento Base'!$D$12:$S$1673,13,FALSE),VLOOKUP($C1251,#REF!,13,FALSE))</f>
        <v>#N/A</v>
      </c>
      <c r="P1251" s="205" t="e">
        <f t="shared" si="123"/>
        <v>#N/A</v>
      </c>
      <c r="Q1251" s="205" t="e">
        <f>IF(Comparativo!$E$6="Tabela Não Desonerada",VLOOKUP($C1251,'Orçamento Base'!$D$12:$S$1673,14,FALSE),VLOOKUP($C1251,#REF!,14,FALSE))</f>
        <v>#N/A</v>
      </c>
      <c r="R1251" s="205" t="e">
        <f t="shared" si="124"/>
        <v>#N/A</v>
      </c>
      <c r="S1251" s="205" t="e">
        <f>IF(Comparativo!$E$6="Tabela Não Desonerada",VLOOKUP($C1251,'Orçamento Base'!$D$12:$S$1673,15,FALSE),VLOOKUP($C1251,#REF!,15,FALSE))</f>
        <v>#N/A</v>
      </c>
      <c r="T1251" s="205" t="e">
        <f t="shared" si="125"/>
        <v>#N/A</v>
      </c>
    </row>
    <row r="1252" spans="1:20" ht="15">
      <c r="A1252" s="203">
        <v>1</v>
      </c>
      <c r="B1252" s="203" t="e">
        <f>'Orçamento-TCE'!B1252</f>
        <v>#N/A</v>
      </c>
      <c r="C1252" s="229">
        <f>'Orçamento-TCE'!C1252</f>
        <v>0</v>
      </c>
      <c r="D1252" s="199" t="e">
        <f>'Orçamento-TCE'!G1252</f>
        <v>#N/A</v>
      </c>
      <c r="E1252" s="204">
        <f>'Orçamento-TCE'!H1252</f>
        <v>0</v>
      </c>
      <c r="F1252" s="230" t="e">
        <f>'Orçamento-TCE'!I1252</f>
        <v>#N/A</v>
      </c>
      <c r="G1252" s="227" t="e">
        <f>IF(Comparativo!$E$6="Tabela Não Desonerada",VLOOKUP($C1252,'Orçamento Base'!$D$12:$S$1673,12,FALSE),VLOOKUP($C1252,#REF!,12,FALSE))</f>
        <v>#N/A</v>
      </c>
      <c r="H1252" s="228">
        <f>IFERROR(IF(Comparativo!$E$6="Tabela Não Desonerada",VLOOKUP($C1252,'Orçamento Base'!$D$12:$S$1673,16,FALSE),VLOOKUP($C1252,#REF!,16,FALSE)),0)</f>
        <v>0</v>
      </c>
      <c r="I1252" s="575" t="e">
        <f>IF(Comparativo!$E$6="Tabela Não Desonerada",VLOOKUP($C1252,'Orçamento Base'!$D$12:$S$1673,11,FALSE),VLOOKUP($C1252,#REF!,11,FALSE))</f>
        <v>#N/A</v>
      </c>
      <c r="J1252" s="363">
        <f>IF(Comparativo!$E$6="Tabela Não Desonerada",Encargos!$F$44,Encargos!$D$44)</f>
        <v>1.1122000000000001</v>
      </c>
      <c r="K1252" s="364"/>
      <c r="L1252" s="365" t="e">
        <f t="shared" si="120"/>
        <v>#N/A</v>
      </c>
      <c r="M1252" s="365" t="e">
        <f t="shared" si="121"/>
        <v>#N/A</v>
      </c>
      <c r="N1252" s="376" t="e">
        <f t="shared" si="122"/>
        <v>#N/A</v>
      </c>
      <c r="O1252" s="205" t="e">
        <f>IF(Comparativo!$E$6="Tabela Não Desonerada",VLOOKUP($C1252,'Orçamento Base'!$D$12:$S$1673,13,FALSE),VLOOKUP($C1252,#REF!,13,FALSE))</f>
        <v>#N/A</v>
      </c>
      <c r="P1252" s="205" t="e">
        <f t="shared" si="123"/>
        <v>#N/A</v>
      </c>
      <c r="Q1252" s="205" t="e">
        <f>IF(Comparativo!$E$6="Tabela Não Desonerada",VLOOKUP($C1252,'Orçamento Base'!$D$12:$S$1673,14,FALSE),VLOOKUP($C1252,#REF!,14,FALSE))</f>
        <v>#N/A</v>
      </c>
      <c r="R1252" s="205" t="e">
        <f t="shared" si="124"/>
        <v>#N/A</v>
      </c>
      <c r="S1252" s="205" t="e">
        <f>IF(Comparativo!$E$6="Tabela Não Desonerada",VLOOKUP($C1252,'Orçamento Base'!$D$12:$S$1673,15,FALSE),VLOOKUP($C1252,#REF!,15,FALSE))</f>
        <v>#N/A</v>
      </c>
      <c r="T1252" s="205" t="e">
        <f t="shared" si="125"/>
        <v>#N/A</v>
      </c>
    </row>
    <row r="1253" spans="1:20" ht="15">
      <c r="A1253" s="203">
        <v>1</v>
      </c>
      <c r="B1253" s="203" t="e">
        <f>'Orçamento-TCE'!B1253</f>
        <v>#N/A</v>
      </c>
      <c r="C1253" s="229">
        <f>'Orçamento-TCE'!C1253</f>
        <v>0</v>
      </c>
      <c r="D1253" s="199" t="e">
        <f>'Orçamento-TCE'!G1253</f>
        <v>#N/A</v>
      </c>
      <c r="E1253" s="204">
        <f>'Orçamento-TCE'!H1253</f>
        <v>0</v>
      </c>
      <c r="F1253" s="230" t="e">
        <f>'Orçamento-TCE'!I1253</f>
        <v>#N/A</v>
      </c>
      <c r="G1253" s="227" t="e">
        <f>IF(Comparativo!$E$6="Tabela Não Desonerada",VLOOKUP($C1253,'Orçamento Base'!$D$12:$S$1673,12,FALSE),VLOOKUP($C1253,#REF!,12,FALSE))</f>
        <v>#N/A</v>
      </c>
      <c r="H1253" s="228">
        <f>IFERROR(IF(Comparativo!$E$6="Tabela Não Desonerada",VLOOKUP($C1253,'Orçamento Base'!$D$12:$S$1673,16,FALSE),VLOOKUP($C1253,#REF!,16,FALSE)),0)</f>
        <v>0</v>
      </c>
      <c r="I1253" s="575" t="e">
        <f>IF(Comparativo!$E$6="Tabela Não Desonerada",VLOOKUP($C1253,'Orçamento Base'!$D$12:$S$1673,11,FALSE),VLOOKUP($C1253,#REF!,11,FALSE))</f>
        <v>#N/A</v>
      </c>
      <c r="J1253" s="363">
        <f>IF(Comparativo!$E$6="Tabela Não Desonerada",Encargos!$F$44,Encargos!$D$44)</f>
        <v>1.1122000000000001</v>
      </c>
      <c r="K1253" s="364"/>
      <c r="L1253" s="365" t="e">
        <f t="shared" si="120"/>
        <v>#N/A</v>
      </c>
      <c r="M1253" s="365" t="e">
        <f t="shared" si="121"/>
        <v>#N/A</v>
      </c>
      <c r="N1253" s="376" t="e">
        <f t="shared" si="122"/>
        <v>#N/A</v>
      </c>
      <c r="O1253" s="205" t="e">
        <f>IF(Comparativo!$E$6="Tabela Não Desonerada",VLOOKUP($C1253,'Orçamento Base'!$D$12:$S$1673,13,FALSE),VLOOKUP($C1253,#REF!,13,FALSE))</f>
        <v>#N/A</v>
      </c>
      <c r="P1253" s="205" t="e">
        <f t="shared" si="123"/>
        <v>#N/A</v>
      </c>
      <c r="Q1253" s="205" t="e">
        <f>IF(Comparativo!$E$6="Tabela Não Desonerada",VLOOKUP($C1253,'Orçamento Base'!$D$12:$S$1673,14,FALSE),VLOOKUP($C1253,#REF!,14,FALSE))</f>
        <v>#N/A</v>
      </c>
      <c r="R1253" s="205" t="e">
        <f t="shared" si="124"/>
        <v>#N/A</v>
      </c>
      <c r="S1253" s="205" t="e">
        <f>IF(Comparativo!$E$6="Tabela Não Desonerada",VLOOKUP($C1253,'Orçamento Base'!$D$12:$S$1673,15,FALSE),VLOOKUP($C1253,#REF!,15,FALSE))</f>
        <v>#N/A</v>
      </c>
      <c r="T1253" s="205" t="e">
        <f t="shared" si="125"/>
        <v>#N/A</v>
      </c>
    </row>
    <row r="1254" spans="1:20" ht="15">
      <c r="A1254" s="203">
        <v>1</v>
      </c>
      <c r="B1254" s="203" t="e">
        <f>'Orçamento-TCE'!B1254</f>
        <v>#N/A</v>
      </c>
      <c r="C1254" s="229">
        <f>'Orçamento-TCE'!C1254</f>
        <v>0</v>
      </c>
      <c r="D1254" s="199" t="e">
        <f>'Orçamento-TCE'!G1254</f>
        <v>#N/A</v>
      </c>
      <c r="E1254" s="204">
        <f>'Orçamento-TCE'!H1254</f>
        <v>0</v>
      </c>
      <c r="F1254" s="230" t="e">
        <f>'Orçamento-TCE'!I1254</f>
        <v>#N/A</v>
      </c>
      <c r="G1254" s="227" t="e">
        <f>IF(Comparativo!$E$6="Tabela Não Desonerada",VLOOKUP($C1254,'Orçamento Base'!$D$12:$S$1673,12,FALSE),VLOOKUP($C1254,#REF!,12,FALSE))</f>
        <v>#N/A</v>
      </c>
      <c r="H1254" s="228">
        <f>IFERROR(IF(Comparativo!$E$6="Tabela Não Desonerada",VLOOKUP($C1254,'Orçamento Base'!$D$12:$S$1673,16,FALSE),VLOOKUP($C1254,#REF!,16,FALSE)),0)</f>
        <v>0</v>
      </c>
      <c r="I1254" s="575" t="e">
        <f>IF(Comparativo!$E$6="Tabela Não Desonerada",VLOOKUP($C1254,'Orçamento Base'!$D$12:$S$1673,11,FALSE),VLOOKUP($C1254,#REF!,11,FALSE))</f>
        <v>#N/A</v>
      </c>
      <c r="J1254" s="363">
        <f>IF(Comparativo!$E$6="Tabela Não Desonerada",Encargos!$F$44,Encargos!$D$44)</f>
        <v>1.1122000000000001</v>
      </c>
      <c r="K1254" s="364"/>
      <c r="L1254" s="365" t="e">
        <f t="shared" si="120"/>
        <v>#N/A</v>
      </c>
      <c r="M1254" s="365" t="e">
        <f t="shared" si="121"/>
        <v>#N/A</v>
      </c>
      <c r="N1254" s="376" t="e">
        <f t="shared" si="122"/>
        <v>#N/A</v>
      </c>
      <c r="O1254" s="205" t="e">
        <f>IF(Comparativo!$E$6="Tabela Não Desonerada",VLOOKUP($C1254,'Orçamento Base'!$D$12:$S$1673,13,FALSE),VLOOKUP($C1254,#REF!,13,FALSE))</f>
        <v>#N/A</v>
      </c>
      <c r="P1254" s="205" t="e">
        <f t="shared" si="123"/>
        <v>#N/A</v>
      </c>
      <c r="Q1254" s="205" t="e">
        <f>IF(Comparativo!$E$6="Tabela Não Desonerada",VLOOKUP($C1254,'Orçamento Base'!$D$12:$S$1673,14,FALSE),VLOOKUP($C1254,#REF!,14,FALSE))</f>
        <v>#N/A</v>
      </c>
      <c r="R1254" s="205" t="e">
        <f t="shared" si="124"/>
        <v>#N/A</v>
      </c>
      <c r="S1254" s="205" t="e">
        <f>IF(Comparativo!$E$6="Tabela Não Desonerada",VLOOKUP($C1254,'Orçamento Base'!$D$12:$S$1673,15,FALSE),VLOOKUP($C1254,#REF!,15,FALSE))</f>
        <v>#N/A</v>
      </c>
      <c r="T1254" s="205" t="e">
        <f t="shared" si="125"/>
        <v>#N/A</v>
      </c>
    </row>
    <row r="1255" spans="1:20" ht="15">
      <c r="A1255" s="203">
        <v>1</v>
      </c>
      <c r="B1255" s="203" t="e">
        <f>'Orçamento-TCE'!B1255</f>
        <v>#N/A</v>
      </c>
      <c r="C1255" s="229">
        <f>'Orçamento-TCE'!C1255</f>
        <v>0</v>
      </c>
      <c r="D1255" s="199" t="e">
        <f>'Orçamento-TCE'!G1255</f>
        <v>#N/A</v>
      </c>
      <c r="E1255" s="204">
        <f>'Orçamento-TCE'!H1255</f>
        <v>0</v>
      </c>
      <c r="F1255" s="230" t="e">
        <f>'Orçamento-TCE'!I1255</f>
        <v>#N/A</v>
      </c>
      <c r="G1255" s="227" t="e">
        <f>IF(Comparativo!$E$6="Tabela Não Desonerada",VLOOKUP($C1255,'Orçamento Base'!$D$12:$S$1673,12,FALSE),VLOOKUP($C1255,#REF!,12,FALSE))</f>
        <v>#N/A</v>
      </c>
      <c r="H1255" s="228">
        <f>IFERROR(IF(Comparativo!$E$6="Tabela Não Desonerada",VLOOKUP($C1255,'Orçamento Base'!$D$12:$S$1673,16,FALSE),VLOOKUP($C1255,#REF!,16,FALSE)),0)</f>
        <v>0</v>
      </c>
      <c r="I1255" s="575" t="e">
        <f>IF(Comparativo!$E$6="Tabela Não Desonerada",VLOOKUP($C1255,'Orçamento Base'!$D$12:$S$1673,11,FALSE),VLOOKUP($C1255,#REF!,11,FALSE))</f>
        <v>#N/A</v>
      </c>
      <c r="J1255" s="363">
        <f>IF(Comparativo!$E$6="Tabela Não Desonerada",Encargos!$F$44,Encargos!$D$44)</f>
        <v>1.1122000000000001</v>
      </c>
      <c r="K1255" s="364"/>
      <c r="L1255" s="365" t="e">
        <f t="shared" si="120"/>
        <v>#N/A</v>
      </c>
      <c r="M1255" s="365" t="e">
        <f t="shared" si="121"/>
        <v>#N/A</v>
      </c>
      <c r="N1255" s="376" t="e">
        <f t="shared" si="122"/>
        <v>#N/A</v>
      </c>
      <c r="O1255" s="205" t="e">
        <f>IF(Comparativo!$E$6="Tabela Não Desonerada",VLOOKUP($C1255,'Orçamento Base'!$D$12:$S$1673,13,FALSE),VLOOKUP($C1255,#REF!,13,FALSE))</f>
        <v>#N/A</v>
      </c>
      <c r="P1255" s="205" t="e">
        <f t="shared" si="123"/>
        <v>#N/A</v>
      </c>
      <c r="Q1255" s="205" t="e">
        <f>IF(Comparativo!$E$6="Tabela Não Desonerada",VLOOKUP($C1255,'Orçamento Base'!$D$12:$S$1673,14,FALSE),VLOOKUP($C1255,#REF!,14,FALSE))</f>
        <v>#N/A</v>
      </c>
      <c r="R1255" s="205" t="e">
        <f t="shared" si="124"/>
        <v>#N/A</v>
      </c>
      <c r="S1255" s="205" t="e">
        <f>IF(Comparativo!$E$6="Tabela Não Desonerada",VLOOKUP($C1255,'Orçamento Base'!$D$12:$S$1673,15,FALSE),VLOOKUP($C1255,#REF!,15,FALSE))</f>
        <v>#N/A</v>
      </c>
      <c r="T1255" s="205" t="e">
        <f t="shared" si="125"/>
        <v>#N/A</v>
      </c>
    </row>
    <row r="1256" spans="1:20" ht="15">
      <c r="A1256" s="203">
        <v>1</v>
      </c>
      <c r="B1256" s="203" t="e">
        <f>'Orçamento-TCE'!B1256</f>
        <v>#N/A</v>
      </c>
      <c r="C1256" s="229">
        <f>'Orçamento-TCE'!C1256</f>
        <v>0</v>
      </c>
      <c r="D1256" s="199" t="e">
        <f>'Orçamento-TCE'!G1256</f>
        <v>#N/A</v>
      </c>
      <c r="E1256" s="204">
        <f>'Orçamento-TCE'!H1256</f>
        <v>0</v>
      </c>
      <c r="F1256" s="230" t="e">
        <f>'Orçamento-TCE'!I1256</f>
        <v>#N/A</v>
      </c>
      <c r="G1256" s="227" t="e">
        <f>IF(Comparativo!$E$6="Tabela Não Desonerada",VLOOKUP($C1256,'Orçamento Base'!$D$12:$S$1673,12,FALSE),VLOOKUP($C1256,#REF!,12,FALSE))</f>
        <v>#N/A</v>
      </c>
      <c r="H1256" s="228">
        <f>IFERROR(IF(Comparativo!$E$6="Tabela Não Desonerada",VLOOKUP($C1256,'Orçamento Base'!$D$12:$S$1673,16,FALSE),VLOOKUP($C1256,#REF!,16,FALSE)),0)</f>
        <v>0</v>
      </c>
      <c r="I1256" s="575" t="e">
        <f>IF(Comparativo!$E$6="Tabela Não Desonerada",VLOOKUP($C1256,'Orçamento Base'!$D$12:$S$1673,11,FALSE),VLOOKUP($C1256,#REF!,11,FALSE))</f>
        <v>#N/A</v>
      </c>
      <c r="J1256" s="363">
        <f>IF(Comparativo!$E$6="Tabela Não Desonerada",Encargos!$F$44,Encargos!$D$44)</f>
        <v>1.1122000000000001</v>
      </c>
      <c r="K1256" s="364"/>
      <c r="L1256" s="365" t="e">
        <f t="shared" si="120"/>
        <v>#N/A</v>
      </c>
      <c r="M1256" s="365" t="e">
        <f t="shared" si="121"/>
        <v>#N/A</v>
      </c>
      <c r="N1256" s="376" t="e">
        <f t="shared" si="122"/>
        <v>#N/A</v>
      </c>
      <c r="O1256" s="205" t="e">
        <f>IF(Comparativo!$E$6="Tabela Não Desonerada",VLOOKUP($C1256,'Orçamento Base'!$D$12:$S$1673,13,FALSE),VLOOKUP($C1256,#REF!,13,FALSE))</f>
        <v>#N/A</v>
      </c>
      <c r="P1256" s="205" t="e">
        <f t="shared" si="123"/>
        <v>#N/A</v>
      </c>
      <c r="Q1256" s="205" t="e">
        <f>IF(Comparativo!$E$6="Tabela Não Desonerada",VLOOKUP($C1256,'Orçamento Base'!$D$12:$S$1673,14,FALSE),VLOOKUP($C1256,#REF!,14,FALSE))</f>
        <v>#N/A</v>
      </c>
      <c r="R1256" s="205" t="e">
        <f t="shared" si="124"/>
        <v>#N/A</v>
      </c>
      <c r="S1256" s="205" t="e">
        <f>IF(Comparativo!$E$6="Tabela Não Desonerada",VLOOKUP($C1256,'Orçamento Base'!$D$12:$S$1673,15,FALSE),VLOOKUP($C1256,#REF!,15,FALSE))</f>
        <v>#N/A</v>
      </c>
      <c r="T1256" s="205" t="e">
        <f t="shared" si="125"/>
        <v>#N/A</v>
      </c>
    </row>
    <row r="1257" spans="1:20" ht="15">
      <c r="A1257" s="203">
        <v>1</v>
      </c>
      <c r="B1257" s="203" t="e">
        <f>'Orçamento-TCE'!B1257</f>
        <v>#N/A</v>
      </c>
      <c r="C1257" s="229">
        <f>'Orçamento-TCE'!C1257</f>
        <v>0</v>
      </c>
      <c r="D1257" s="199" t="e">
        <f>'Orçamento-TCE'!G1257</f>
        <v>#N/A</v>
      </c>
      <c r="E1257" s="204">
        <f>'Orçamento-TCE'!H1257</f>
        <v>0</v>
      </c>
      <c r="F1257" s="230" t="e">
        <f>'Orçamento-TCE'!I1257</f>
        <v>#N/A</v>
      </c>
      <c r="G1257" s="227" t="e">
        <f>IF(Comparativo!$E$6="Tabela Não Desonerada",VLOOKUP($C1257,'Orçamento Base'!$D$12:$S$1673,12,FALSE),VLOOKUP($C1257,#REF!,12,FALSE))</f>
        <v>#N/A</v>
      </c>
      <c r="H1257" s="228">
        <f>IFERROR(IF(Comparativo!$E$6="Tabela Não Desonerada",VLOOKUP($C1257,'Orçamento Base'!$D$12:$S$1673,16,FALSE),VLOOKUP($C1257,#REF!,16,FALSE)),0)</f>
        <v>0</v>
      </c>
      <c r="I1257" s="575" t="e">
        <f>IF(Comparativo!$E$6="Tabela Não Desonerada",VLOOKUP($C1257,'Orçamento Base'!$D$12:$S$1673,11,FALSE),VLOOKUP($C1257,#REF!,11,FALSE))</f>
        <v>#N/A</v>
      </c>
      <c r="J1257" s="363">
        <f>IF(Comparativo!$E$6="Tabela Não Desonerada",Encargos!$F$44,Encargos!$D$44)</f>
        <v>1.1122000000000001</v>
      </c>
      <c r="K1257" s="364"/>
      <c r="L1257" s="365" t="e">
        <f t="shared" si="120"/>
        <v>#N/A</v>
      </c>
      <c r="M1257" s="365" t="e">
        <f t="shared" si="121"/>
        <v>#N/A</v>
      </c>
      <c r="N1257" s="376" t="e">
        <f t="shared" si="122"/>
        <v>#N/A</v>
      </c>
      <c r="O1257" s="205" t="e">
        <f>IF(Comparativo!$E$6="Tabela Não Desonerada",VLOOKUP($C1257,'Orçamento Base'!$D$12:$S$1673,13,FALSE),VLOOKUP($C1257,#REF!,13,FALSE))</f>
        <v>#N/A</v>
      </c>
      <c r="P1257" s="205" t="e">
        <f t="shared" si="123"/>
        <v>#N/A</v>
      </c>
      <c r="Q1257" s="205" t="e">
        <f>IF(Comparativo!$E$6="Tabela Não Desonerada",VLOOKUP($C1257,'Orçamento Base'!$D$12:$S$1673,14,FALSE),VLOOKUP($C1257,#REF!,14,FALSE))</f>
        <v>#N/A</v>
      </c>
      <c r="R1257" s="205" t="e">
        <f t="shared" si="124"/>
        <v>#N/A</v>
      </c>
      <c r="S1257" s="205" t="e">
        <f>IF(Comparativo!$E$6="Tabela Não Desonerada",VLOOKUP($C1257,'Orçamento Base'!$D$12:$S$1673,15,FALSE),VLOOKUP($C1257,#REF!,15,FALSE))</f>
        <v>#N/A</v>
      </c>
      <c r="T1257" s="205" t="e">
        <f t="shared" si="125"/>
        <v>#N/A</v>
      </c>
    </row>
    <row r="1258" spans="1:20" ht="15">
      <c r="A1258" s="203">
        <v>1</v>
      </c>
      <c r="B1258" s="203" t="e">
        <f>'Orçamento-TCE'!B1258</f>
        <v>#N/A</v>
      </c>
      <c r="C1258" s="229">
        <f>'Orçamento-TCE'!C1258</f>
        <v>0</v>
      </c>
      <c r="D1258" s="199" t="e">
        <f>'Orçamento-TCE'!G1258</f>
        <v>#N/A</v>
      </c>
      <c r="E1258" s="204">
        <f>'Orçamento-TCE'!H1258</f>
        <v>0</v>
      </c>
      <c r="F1258" s="230" t="e">
        <f>'Orçamento-TCE'!I1258</f>
        <v>#N/A</v>
      </c>
      <c r="G1258" s="227" t="e">
        <f>IF(Comparativo!$E$6="Tabela Não Desonerada",VLOOKUP($C1258,'Orçamento Base'!$D$12:$S$1673,12,FALSE),VLOOKUP($C1258,#REF!,12,FALSE))</f>
        <v>#N/A</v>
      </c>
      <c r="H1258" s="228">
        <f>IFERROR(IF(Comparativo!$E$6="Tabela Não Desonerada",VLOOKUP($C1258,'Orçamento Base'!$D$12:$S$1673,16,FALSE),VLOOKUP($C1258,#REF!,16,FALSE)),0)</f>
        <v>0</v>
      </c>
      <c r="I1258" s="575" t="e">
        <f>IF(Comparativo!$E$6="Tabela Não Desonerada",VLOOKUP($C1258,'Orçamento Base'!$D$12:$S$1673,11,FALSE),VLOOKUP($C1258,#REF!,11,FALSE))</f>
        <v>#N/A</v>
      </c>
      <c r="J1258" s="363">
        <f>IF(Comparativo!$E$6="Tabela Não Desonerada",Encargos!$F$44,Encargos!$D$44)</f>
        <v>1.1122000000000001</v>
      </c>
      <c r="K1258" s="364"/>
      <c r="L1258" s="365" t="e">
        <f t="shared" si="120"/>
        <v>#N/A</v>
      </c>
      <c r="M1258" s="365" t="e">
        <f t="shared" si="121"/>
        <v>#N/A</v>
      </c>
      <c r="N1258" s="376" t="e">
        <f t="shared" si="122"/>
        <v>#N/A</v>
      </c>
      <c r="O1258" s="205" t="e">
        <f>IF(Comparativo!$E$6="Tabela Não Desonerada",VLOOKUP($C1258,'Orçamento Base'!$D$12:$S$1673,13,FALSE),VLOOKUP($C1258,#REF!,13,FALSE))</f>
        <v>#N/A</v>
      </c>
      <c r="P1258" s="205" t="e">
        <f t="shared" si="123"/>
        <v>#N/A</v>
      </c>
      <c r="Q1258" s="205" t="e">
        <f>IF(Comparativo!$E$6="Tabela Não Desonerada",VLOOKUP($C1258,'Orçamento Base'!$D$12:$S$1673,14,FALSE),VLOOKUP($C1258,#REF!,14,FALSE))</f>
        <v>#N/A</v>
      </c>
      <c r="R1258" s="205" t="e">
        <f t="shared" si="124"/>
        <v>#N/A</v>
      </c>
      <c r="S1258" s="205" t="e">
        <f>IF(Comparativo!$E$6="Tabela Não Desonerada",VLOOKUP($C1258,'Orçamento Base'!$D$12:$S$1673,15,FALSE),VLOOKUP($C1258,#REF!,15,FALSE))</f>
        <v>#N/A</v>
      </c>
      <c r="T1258" s="205" t="e">
        <f t="shared" si="125"/>
        <v>#N/A</v>
      </c>
    </row>
    <row r="1259" spans="1:20" ht="15">
      <c r="A1259" s="203">
        <v>1</v>
      </c>
      <c r="B1259" s="203" t="e">
        <f>'Orçamento-TCE'!B1259</f>
        <v>#N/A</v>
      </c>
      <c r="C1259" s="229">
        <f>'Orçamento-TCE'!C1259</f>
        <v>0</v>
      </c>
      <c r="D1259" s="199" t="e">
        <f>'Orçamento-TCE'!G1259</f>
        <v>#N/A</v>
      </c>
      <c r="E1259" s="204">
        <f>'Orçamento-TCE'!H1259</f>
        <v>0</v>
      </c>
      <c r="F1259" s="230" t="e">
        <f>'Orçamento-TCE'!I1259</f>
        <v>#N/A</v>
      </c>
      <c r="G1259" s="227" t="e">
        <f>IF(Comparativo!$E$6="Tabela Não Desonerada",VLOOKUP($C1259,'Orçamento Base'!$D$12:$S$1673,12,FALSE),VLOOKUP($C1259,#REF!,12,FALSE))</f>
        <v>#N/A</v>
      </c>
      <c r="H1259" s="228">
        <f>IFERROR(IF(Comparativo!$E$6="Tabela Não Desonerada",VLOOKUP($C1259,'Orçamento Base'!$D$12:$S$1673,16,FALSE),VLOOKUP($C1259,#REF!,16,FALSE)),0)</f>
        <v>0</v>
      </c>
      <c r="I1259" s="575" t="e">
        <f>IF(Comparativo!$E$6="Tabela Não Desonerada",VLOOKUP($C1259,'Orçamento Base'!$D$12:$S$1673,11,FALSE),VLOOKUP($C1259,#REF!,11,FALSE))</f>
        <v>#N/A</v>
      </c>
      <c r="J1259" s="363">
        <f>IF(Comparativo!$E$6="Tabela Não Desonerada",Encargos!$F$44,Encargos!$D$44)</f>
        <v>1.1122000000000001</v>
      </c>
      <c r="K1259" s="364"/>
      <c r="L1259" s="365" t="e">
        <f t="shared" si="120"/>
        <v>#N/A</v>
      </c>
      <c r="M1259" s="365" t="e">
        <f t="shared" si="121"/>
        <v>#N/A</v>
      </c>
      <c r="N1259" s="376" t="e">
        <f t="shared" si="122"/>
        <v>#N/A</v>
      </c>
      <c r="O1259" s="205" t="e">
        <f>IF(Comparativo!$E$6="Tabela Não Desonerada",VLOOKUP($C1259,'Orçamento Base'!$D$12:$S$1673,13,FALSE),VLOOKUP($C1259,#REF!,13,FALSE))</f>
        <v>#N/A</v>
      </c>
      <c r="P1259" s="205" t="e">
        <f t="shared" si="123"/>
        <v>#N/A</v>
      </c>
      <c r="Q1259" s="205" t="e">
        <f>IF(Comparativo!$E$6="Tabela Não Desonerada",VLOOKUP($C1259,'Orçamento Base'!$D$12:$S$1673,14,FALSE),VLOOKUP($C1259,#REF!,14,FALSE))</f>
        <v>#N/A</v>
      </c>
      <c r="R1259" s="205" t="e">
        <f t="shared" si="124"/>
        <v>#N/A</v>
      </c>
      <c r="S1259" s="205" t="e">
        <f>IF(Comparativo!$E$6="Tabela Não Desonerada",VLOOKUP($C1259,'Orçamento Base'!$D$12:$S$1673,15,FALSE),VLOOKUP($C1259,#REF!,15,FALSE))</f>
        <v>#N/A</v>
      </c>
      <c r="T1259" s="205" t="e">
        <f t="shared" si="125"/>
        <v>#N/A</v>
      </c>
    </row>
    <row r="1260" spans="1:20" ht="15">
      <c r="A1260" s="203">
        <v>1</v>
      </c>
      <c r="B1260" s="203" t="e">
        <f>'Orçamento-TCE'!B1260</f>
        <v>#N/A</v>
      </c>
      <c r="C1260" s="229">
        <f>'Orçamento-TCE'!C1260</f>
        <v>0</v>
      </c>
      <c r="D1260" s="199" t="e">
        <f>'Orçamento-TCE'!G1260</f>
        <v>#N/A</v>
      </c>
      <c r="E1260" s="204">
        <f>'Orçamento-TCE'!H1260</f>
        <v>0</v>
      </c>
      <c r="F1260" s="230" t="e">
        <f>'Orçamento-TCE'!I1260</f>
        <v>#N/A</v>
      </c>
      <c r="G1260" s="227" t="e">
        <f>IF(Comparativo!$E$6="Tabela Não Desonerada",VLOOKUP($C1260,'Orçamento Base'!$D$12:$S$1673,12,FALSE),VLOOKUP($C1260,#REF!,12,FALSE))</f>
        <v>#N/A</v>
      </c>
      <c r="H1260" s="228">
        <f>IFERROR(IF(Comparativo!$E$6="Tabela Não Desonerada",VLOOKUP($C1260,'Orçamento Base'!$D$12:$S$1673,16,FALSE),VLOOKUP($C1260,#REF!,16,FALSE)),0)</f>
        <v>0</v>
      </c>
      <c r="I1260" s="575" t="e">
        <f>IF(Comparativo!$E$6="Tabela Não Desonerada",VLOOKUP($C1260,'Orçamento Base'!$D$12:$S$1673,11,FALSE),VLOOKUP($C1260,#REF!,11,FALSE))</f>
        <v>#N/A</v>
      </c>
      <c r="J1260" s="363">
        <f>IF(Comparativo!$E$6="Tabela Não Desonerada",Encargos!$F$44,Encargos!$D$44)</f>
        <v>1.1122000000000001</v>
      </c>
      <c r="K1260" s="364"/>
      <c r="L1260" s="365" t="e">
        <f t="shared" si="120"/>
        <v>#N/A</v>
      </c>
      <c r="M1260" s="365" t="e">
        <f t="shared" si="121"/>
        <v>#N/A</v>
      </c>
      <c r="N1260" s="376" t="e">
        <f t="shared" si="122"/>
        <v>#N/A</v>
      </c>
      <c r="O1260" s="205" t="e">
        <f>IF(Comparativo!$E$6="Tabela Não Desonerada",VLOOKUP($C1260,'Orçamento Base'!$D$12:$S$1673,13,FALSE),VLOOKUP($C1260,#REF!,13,FALSE))</f>
        <v>#N/A</v>
      </c>
      <c r="P1260" s="205" t="e">
        <f t="shared" si="123"/>
        <v>#N/A</v>
      </c>
      <c r="Q1260" s="205" t="e">
        <f>IF(Comparativo!$E$6="Tabela Não Desonerada",VLOOKUP($C1260,'Orçamento Base'!$D$12:$S$1673,14,FALSE),VLOOKUP($C1260,#REF!,14,FALSE))</f>
        <v>#N/A</v>
      </c>
      <c r="R1260" s="205" t="e">
        <f t="shared" si="124"/>
        <v>#N/A</v>
      </c>
      <c r="S1260" s="205" t="e">
        <f>IF(Comparativo!$E$6="Tabela Não Desonerada",VLOOKUP($C1260,'Orçamento Base'!$D$12:$S$1673,15,FALSE),VLOOKUP($C1260,#REF!,15,FALSE))</f>
        <v>#N/A</v>
      </c>
      <c r="T1260" s="205" t="e">
        <f t="shared" si="125"/>
        <v>#N/A</v>
      </c>
    </row>
    <row r="1261" spans="1:20" ht="15">
      <c r="A1261" s="203">
        <v>1</v>
      </c>
      <c r="B1261" s="203" t="e">
        <f>'Orçamento-TCE'!B1261</f>
        <v>#N/A</v>
      </c>
      <c r="C1261" s="229">
        <f>'Orçamento-TCE'!C1261</f>
        <v>0</v>
      </c>
      <c r="D1261" s="199" t="e">
        <f>'Orçamento-TCE'!G1261</f>
        <v>#N/A</v>
      </c>
      <c r="E1261" s="204">
        <f>'Orçamento-TCE'!H1261</f>
        <v>0</v>
      </c>
      <c r="F1261" s="230" t="e">
        <f>'Orçamento-TCE'!I1261</f>
        <v>#N/A</v>
      </c>
      <c r="G1261" s="227" t="e">
        <f>IF(Comparativo!$E$6="Tabela Não Desonerada",VLOOKUP($C1261,'Orçamento Base'!$D$12:$S$1673,12,FALSE),VLOOKUP($C1261,#REF!,12,FALSE))</f>
        <v>#N/A</v>
      </c>
      <c r="H1261" s="228">
        <f>IFERROR(IF(Comparativo!$E$6="Tabela Não Desonerada",VLOOKUP($C1261,'Orçamento Base'!$D$12:$S$1673,16,FALSE),VLOOKUP($C1261,#REF!,16,FALSE)),0)</f>
        <v>0</v>
      </c>
      <c r="I1261" s="575" t="e">
        <f>IF(Comparativo!$E$6="Tabela Não Desonerada",VLOOKUP($C1261,'Orçamento Base'!$D$12:$S$1673,11,FALSE),VLOOKUP($C1261,#REF!,11,FALSE))</f>
        <v>#N/A</v>
      </c>
      <c r="J1261" s="363">
        <f>IF(Comparativo!$E$6="Tabela Não Desonerada",Encargos!$F$44,Encargos!$D$44)</f>
        <v>1.1122000000000001</v>
      </c>
      <c r="K1261" s="364"/>
      <c r="L1261" s="365" t="e">
        <f t="shared" si="120"/>
        <v>#N/A</v>
      </c>
      <c r="M1261" s="365" t="e">
        <f t="shared" si="121"/>
        <v>#N/A</v>
      </c>
      <c r="N1261" s="376" t="e">
        <f t="shared" si="122"/>
        <v>#N/A</v>
      </c>
      <c r="O1261" s="205" t="e">
        <f>IF(Comparativo!$E$6="Tabela Não Desonerada",VLOOKUP($C1261,'Orçamento Base'!$D$12:$S$1673,13,FALSE),VLOOKUP($C1261,#REF!,13,FALSE))</f>
        <v>#N/A</v>
      </c>
      <c r="P1261" s="205" t="e">
        <f t="shared" si="123"/>
        <v>#N/A</v>
      </c>
      <c r="Q1261" s="205" t="e">
        <f>IF(Comparativo!$E$6="Tabela Não Desonerada",VLOOKUP($C1261,'Orçamento Base'!$D$12:$S$1673,14,FALSE),VLOOKUP($C1261,#REF!,14,FALSE))</f>
        <v>#N/A</v>
      </c>
      <c r="R1261" s="205" t="e">
        <f t="shared" si="124"/>
        <v>#N/A</v>
      </c>
      <c r="S1261" s="205" t="e">
        <f>IF(Comparativo!$E$6="Tabela Não Desonerada",VLOOKUP($C1261,'Orçamento Base'!$D$12:$S$1673,15,FALSE),VLOOKUP($C1261,#REF!,15,FALSE))</f>
        <v>#N/A</v>
      </c>
      <c r="T1261" s="205" t="e">
        <f t="shared" si="125"/>
        <v>#N/A</v>
      </c>
    </row>
    <row r="1262" spans="1:20" ht="15">
      <c r="A1262" s="203">
        <v>1</v>
      </c>
      <c r="B1262" s="203" t="e">
        <f>'Orçamento-TCE'!B1262</f>
        <v>#N/A</v>
      </c>
      <c r="C1262" s="229">
        <f>'Orçamento-TCE'!C1262</f>
        <v>0</v>
      </c>
      <c r="D1262" s="199" t="e">
        <f>'Orçamento-TCE'!G1262</f>
        <v>#N/A</v>
      </c>
      <c r="E1262" s="204">
        <f>'Orçamento-TCE'!H1262</f>
        <v>0</v>
      </c>
      <c r="F1262" s="230" t="e">
        <f>'Orçamento-TCE'!I1262</f>
        <v>#N/A</v>
      </c>
      <c r="G1262" s="227" t="e">
        <f>IF(Comparativo!$E$6="Tabela Não Desonerada",VLOOKUP($C1262,'Orçamento Base'!$D$12:$S$1673,12,FALSE),VLOOKUP($C1262,#REF!,12,FALSE))</f>
        <v>#N/A</v>
      </c>
      <c r="H1262" s="228">
        <f>IFERROR(IF(Comparativo!$E$6="Tabela Não Desonerada",VLOOKUP($C1262,'Orçamento Base'!$D$12:$S$1673,16,FALSE),VLOOKUP($C1262,#REF!,16,FALSE)),0)</f>
        <v>0</v>
      </c>
      <c r="I1262" s="575" t="e">
        <f>IF(Comparativo!$E$6="Tabela Não Desonerada",VLOOKUP($C1262,'Orçamento Base'!$D$12:$S$1673,11,FALSE),VLOOKUP($C1262,#REF!,11,FALSE))</f>
        <v>#N/A</v>
      </c>
      <c r="J1262" s="363">
        <f>IF(Comparativo!$E$6="Tabela Não Desonerada",Encargos!$F$44,Encargos!$D$44)</f>
        <v>1.1122000000000001</v>
      </c>
      <c r="K1262" s="364"/>
      <c r="L1262" s="365" t="e">
        <f t="shared" si="120"/>
        <v>#N/A</v>
      </c>
      <c r="M1262" s="365" t="e">
        <f t="shared" si="121"/>
        <v>#N/A</v>
      </c>
      <c r="N1262" s="376" t="e">
        <f t="shared" si="122"/>
        <v>#N/A</v>
      </c>
      <c r="O1262" s="205" t="e">
        <f>IF(Comparativo!$E$6="Tabela Não Desonerada",VLOOKUP($C1262,'Orçamento Base'!$D$12:$S$1673,13,FALSE),VLOOKUP($C1262,#REF!,13,FALSE))</f>
        <v>#N/A</v>
      </c>
      <c r="P1262" s="205" t="e">
        <f t="shared" si="123"/>
        <v>#N/A</v>
      </c>
      <c r="Q1262" s="205" t="e">
        <f>IF(Comparativo!$E$6="Tabela Não Desonerada",VLOOKUP($C1262,'Orçamento Base'!$D$12:$S$1673,14,FALSE),VLOOKUP($C1262,#REF!,14,FALSE))</f>
        <v>#N/A</v>
      </c>
      <c r="R1262" s="205" t="e">
        <f t="shared" si="124"/>
        <v>#N/A</v>
      </c>
      <c r="S1262" s="205" t="e">
        <f>IF(Comparativo!$E$6="Tabela Não Desonerada",VLOOKUP($C1262,'Orçamento Base'!$D$12:$S$1673,15,FALSE),VLOOKUP($C1262,#REF!,15,FALSE))</f>
        <v>#N/A</v>
      </c>
      <c r="T1262" s="205" t="e">
        <f t="shared" si="125"/>
        <v>#N/A</v>
      </c>
    </row>
    <row r="1263" spans="1:20" ht="15">
      <c r="A1263" s="203">
        <v>1</v>
      </c>
      <c r="B1263" s="203" t="e">
        <f>'Orçamento-TCE'!B1263</f>
        <v>#N/A</v>
      </c>
      <c r="C1263" s="229">
        <f>'Orçamento-TCE'!C1263</f>
        <v>0</v>
      </c>
      <c r="D1263" s="199" t="e">
        <f>'Orçamento-TCE'!G1263</f>
        <v>#N/A</v>
      </c>
      <c r="E1263" s="204">
        <f>'Orçamento-TCE'!H1263</f>
        <v>0</v>
      </c>
      <c r="F1263" s="230" t="e">
        <f>'Orçamento-TCE'!I1263</f>
        <v>#N/A</v>
      </c>
      <c r="G1263" s="227" t="e">
        <f>IF(Comparativo!$E$6="Tabela Não Desonerada",VLOOKUP($C1263,'Orçamento Base'!$D$12:$S$1673,12,FALSE),VLOOKUP($C1263,#REF!,12,FALSE))</f>
        <v>#N/A</v>
      </c>
      <c r="H1263" s="228">
        <f>IFERROR(IF(Comparativo!$E$6="Tabela Não Desonerada",VLOOKUP($C1263,'Orçamento Base'!$D$12:$S$1673,16,FALSE),VLOOKUP($C1263,#REF!,16,FALSE)),0)</f>
        <v>0</v>
      </c>
      <c r="I1263" s="575" t="e">
        <f>IF(Comparativo!$E$6="Tabela Não Desonerada",VLOOKUP($C1263,'Orçamento Base'!$D$12:$S$1673,11,FALSE),VLOOKUP($C1263,#REF!,11,FALSE))</f>
        <v>#N/A</v>
      </c>
      <c r="J1263" s="363">
        <f>IF(Comparativo!$E$6="Tabela Não Desonerada",Encargos!$F$44,Encargos!$D$44)</f>
        <v>1.1122000000000001</v>
      </c>
      <c r="K1263" s="364"/>
      <c r="L1263" s="365" t="e">
        <f t="shared" si="120"/>
        <v>#N/A</v>
      </c>
      <c r="M1263" s="365" t="e">
        <f t="shared" si="121"/>
        <v>#N/A</v>
      </c>
      <c r="N1263" s="376" t="e">
        <f t="shared" si="122"/>
        <v>#N/A</v>
      </c>
      <c r="O1263" s="205" t="e">
        <f>IF(Comparativo!$E$6="Tabela Não Desonerada",VLOOKUP($C1263,'Orçamento Base'!$D$12:$S$1673,13,FALSE),VLOOKUP($C1263,#REF!,13,FALSE))</f>
        <v>#N/A</v>
      </c>
      <c r="P1263" s="205" t="e">
        <f t="shared" si="123"/>
        <v>#N/A</v>
      </c>
      <c r="Q1263" s="205" t="e">
        <f>IF(Comparativo!$E$6="Tabela Não Desonerada",VLOOKUP($C1263,'Orçamento Base'!$D$12:$S$1673,14,FALSE),VLOOKUP($C1263,#REF!,14,FALSE))</f>
        <v>#N/A</v>
      </c>
      <c r="R1263" s="205" t="e">
        <f t="shared" si="124"/>
        <v>#N/A</v>
      </c>
      <c r="S1263" s="205" t="e">
        <f>IF(Comparativo!$E$6="Tabela Não Desonerada",VLOOKUP($C1263,'Orçamento Base'!$D$12:$S$1673,15,FALSE),VLOOKUP($C1263,#REF!,15,FALSE))</f>
        <v>#N/A</v>
      </c>
      <c r="T1263" s="205" t="e">
        <f t="shared" si="125"/>
        <v>#N/A</v>
      </c>
    </row>
    <row r="1264" spans="1:20" ht="15">
      <c r="A1264" s="203">
        <v>1</v>
      </c>
      <c r="B1264" s="203" t="e">
        <f>'Orçamento-TCE'!B1264</f>
        <v>#N/A</v>
      </c>
      <c r="C1264" s="229">
        <f>'Orçamento-TCE'!C1264</f>
        <v>0</v>
      </c>
      <c r="D1264" s="199" t="e">
        <f>'Orçamento-TCE'!G1264</f>
        <v>#N/A</v>
      </c>
      <c r="E1264" s="204">
        <f>'Orçamento-TCE'!H1264</f>
        <v>0</v>
      </c>
      <c r="F1264" s="230" t="e">
        <f>'Orçamento-TCE'!I1264</f>
        <v>#N/A</v>
      </c>
      <c r="G1264" s="227" t="e">
        <f>IF(Comparativo!$E$6="Tabela Não Desonerada",VLOOKUP($C1264,'Orçamento Base'!$D$12:$S$1673,12,FALSE),VLOOKUP($C1264,#REF!,12,FALSE))</f>
        <v>#N/A</v>
      </c>
      <c r="H1264" s="228">
        <f>IFERROR(IF(Comparativo!$E$6="Tabela Não Desonerada",VLOOKUP($C1264,'Orçamento Base'!$D$12:$S$1673,16,FALSE),VLOOKUP($C1264,#REF!,16,FALSE)),0)</f>
        <v>0</v>
      </c>
      <c r="I1264" s="575" t="e">
        <f>IF(Comparativo!$E$6="Tabela Não Desonerada",VLOOKUP($C1264,'Orçamento Base'!$D$12:$S$1673,11,FALSE),VLOOKUP($C1264,#REF!,11,FALSE))</f>
        <v>#N/A</v>
      </c>
      <c r="J1264" s="363">
        <f>IF(Comparativo!$E$6="Tabela Não Desonerada",Encargos!$F$44,Encargos!$D$44)</f>
        <v>1.1122000000000001</v>
      </c>
      <c r="K1264" s="364"/>
      <c r="L1264" s="365" t="e">
        <f t="shared" si="120"/>
        <v>#N/A</v>
      </c>
      <c r="M1264" s="365" t="e">
        <f t="shared" si="121"/>
        <v>#N/A</v>
      </c>
      <c r="N1264" s="376" t="e">
        <f t="shared" si="122"/>
        <v>#N/A</v>
      </c>
      <c r="O1264" s="205" t="e">
        <f>IF(Comparativo!$E$6="Tabela Não Desonerada",VLOOKUP($C1264,'Orçamento Base'!$D$12:$S$1673,13,FALSE),VLOOKUP($C1264,#REF!,13,FALSE))</f>
        <v>#N/A</v>
      </c>
      <c r="P1264" s="205" t="e">
        <f t="shared" si="123"/>
        <v>#N/A</v>
      </c>
      <c r="Q1264" s="205" t="e">
        <f>IF(Comparativo!$E$6="Tabela Não Desonerada",VLOOKUP($C1264,'Orçamento Base'!$D$12:$S$1673,14,FALSE),VLOOKUP($C1264,#REF!,14,FALSE))</f>
        <v>#N/A</v>
      </c>
      <c r="R1264" s="205" t="e">
        <f t="shared" si="124"/>
        <v>#N/A</v>
      </c>
      <c r="S1264" s="205" t="e">
        <f>IF(Comparativo!$E$6="Tabela Não Desonerada",VLOOKUP($C1264,'Orçamento Base'!$D$12:$S$1673,15,FALSE),VLOOKUP($C1264,#REF!,15,FALSE))</f>
        <v>#N/A</v>
      </c>
      <c r="T1264" s="205" t="e">
        <f t="shared" si="125"/>
        <v>#N/A</v>
      </c>
    </row>
    <row r="1265" spans="1:20" ht="15">
      <c r="A1265" s="203">
        <v>1</v>
      </c>
      <c r="B1265" s="203" t="e">
        <f>'Orçamento-TCE'!B1265</f>
        <v>#N/A</v>
      </c>
      <c r="C1265" s="229">
        <f>'Orçamento-TCE'!C1265</f>
        <v>0</v>
      </c>
      <c r="D1265" s="199" t="e">
        <f>'Orçamento-TCE'!G1265</f>
        <v>#N/A</v>
      </c>
      <c r="E1265" s="204">
        <f>'Orçamento-TCE'!H1265</f>
        <v>0</v>
      </c>
      <c r="F1265" s="230" t="e">
        <f>'Orçamento-TCE'!I1265</f>
        <v>#N/A</v>
      </c>
      <c r="G1265" s="227" t="e">
        <f>IF(Comparativo!$E$6="Tabela Não Desonerada",VLOOKUP($C1265,'Orçamento Base'!$D$12:$S$1673,12,FALSE),VLOOKUP($C1265,#REF!,12,FALSE))</f>
        <v>#N/A</v>
      </c>
      <c r="H1265" s="228">
        <f>IFERROR(IF(Comparativo!$E$6="Tabela Não Desonerada",VLOOKUP($C1265,'Orçamento Base'!$D$12:$S$1673,16,FALSE),VLOOKUP($C1265,#REF!,16,FALSE)),0)</f>
        <v>0</v>
      </c>
      <c r="I1265" s="575" t="e">
        <f>IF(Comparativo!$E$6="Tabela Não Desonerada",VLOOKUP($C1265,'Orçamento Base'!$D$12:$S$1673,11,FALSE),VLOOKUP($C1265,#REF!,11,FALSE))</f>
        <v>#N/A</v>
      </c>
      <c r="J1265" s="363">
        <f>IF(Comparativo!$E$6="Tabela Não Desonerada",Encargos!$F$44,Encargos!$D$44)</f>
        <v>1.1122000000000001</v>
      </c>
      <c r="K1265" s="364"/>
      <c r="L1265" s="365" t="e">
        <f t="shared" si="120"/>
        <v>#N/A</v>
      </c>
      <c r="M1265" s="365" t="e">
        <f t="shared" si="121"/>
        <v>#N/A</v>
      </c>
      <c r="N1265" s="376" t="e">
        <f t="shared" si="122"/>
        <v>#N/A</v>
      </c>
      <c r="O1265" s="205" t="e">
        <f>IF(Comparativo!$E$6="Tabela Não Desonerada",VLOOKUP($C1265,'Orçamento Base'!$D$12:$S$1673,13,FALSE),VLOOKUP($C1265,#REF!,13,FALSE))</f>
        <v>#N/A</v>
      </c>
      <c r="P1265" s="205" t="e">
        <f t="shared" si="123"/>
        <v>#N/A</v>
      </c>
      <c r="Q1265" s="205" t="e">
        <f>IF(Comparativo!$E$6="Tabela Não Desonerada",VLOOKUP($C1265,'Orçamento Base'!$D$12:$S$1673,14,FALSE),VLOOKUP($C1265,#REF!,14,FALSE))</f>
        <v>#N/A</v>
      </c>
      <c r="R1265" s="205" t="e">
        <f t="shared" si="124"/>
        <v>#N/A</v>
      </c>
      <c r="S1265" s="205" t="e">
        <f>IF(Comparativo!$E$6="Tabela Não Desonerada",VLOOKUP($C1265,'Orçamento Base'!$D$12:$S$1673,15,FALSE),VLOOKUP($C1265,#REF!,15,FALSE))</f>
        <v>#N/A</v>
      </c>
      <c r="T1265" s="205" t="e">
        <f t="shared" si="125"/>
        <v>#N/A</v>
      </c>
    </row>
    <row r="1266" spans="1:20" ht="15">
      <c r="A1266" s="203">
        <v>1</v>
      </c>
      <c r="B1266" s="203" t="e">
        <f>'Orçamento-TCE'!B1266</f>
        <v>#N/A</v>
      </c>
      <c r="C1266" s="229">
        <f>'Orçamento-TCE'!C1266</f>
        <v>0</v>
      </c>
      <c r="D1266" s="199" t="e">
        <f>'Orçamento-TCE'!G1266</f>
        <v>#N/A</v>
      </c>
      <c r="E1266" s="204">
        <f>'Orçamento-TCE'!H1266</f>
        <v>0</v>
      </c>
      <c r="F1266" s="230" t="e">
        <f>'Orçamento-TCE'!I1266</f>
        <v>#N/A</v>
      </c>
      <c r="G1266" s="227" t="e">
        <f>IF(Comparativo!$E$6="Tabela Não Desonerada",VLOOKUP($C1266,'Orçamento Base'!$D$12:$S$1673,12,FALSE),VLOOKUP($C1266,#REF!,12,FALSE))</f>
        <v>#N/A</v>
      </c>
      <c r="H1266" s="228">
        <f>IFERROR(IF(Comparativo!$E$6="Tabela Não Desonerada",VLOOKUP($C1266,'Orçamento Base'!$D$12:$S$1673,16,FALSE),VLOOKUP($C1266,#REF!,16,FALSE)),0)</f>
        <v>0</v>
      </c>
      <c r="I1266" s="575" t="e">
        <f>IF(Comparativo!$E$6="Tabela Não Desonerada",VLOOKUP($C1266,'Orçamento Base'!$D$12:$S$1673,11,FALSE),VLOOKUP($C1266,#REF!,11,FALSE))</f>
        <v>#N/A</v>
      </c>
      <c r="J1266" s="363">
        <f>IF(Comparativo!$E$6="Tabela Não Desonerada",Encargos!$F$44,Encargos!$D$44)</f>
        <v>1.1122000000000001</v>
      </c>
      <c r="K1266" s="364"/>
      <c r="L1266" s="365" t="e">
        <f t="shared" si="120"/>
        <v>#N/A</v>
      </c>
      <c r="M1266" s="365" t="e">
        <f t="shared" si="121"/>
        <v>#N/A</v>
      </c>
      <c r="N1266" s="376" t="e">
        <f t="shared" si="122"/>
        <v>#N/A</v>
      </c>
      <c r="O1266" s="205" t="e">
        <f>IF(Comparativo!$E$6="Tabela Não Desonerada",VLOOKUP($C1266,'Orçamento Base'!$D$12:$S$1673,13,FALSE),VLOOKUP($C1266,#REF!,13,FALSE))</f>
        <v>#N/A</v>
      </c>
      <c r="P1266" s="205" t="e">
        <f t="shared" si="123"/>
        <v>#N/A</v>
      </c>
      <c r="Q1266" s="205" t="e">
        <f>IF(Comparativo!$E$6="Tabela Não Desonerada",VLOOKUP($C1266,'Orçamento Base'!$D$12:$S$1673,14,FALSE),VLOOKUP($C1266,#REF!,14,FALSE))</f>
        <v>#N/A</v>
      </c>
      <c r="R1266" s="205" t="e">
        <f t="shared" si="124"/>
        <v>#N/A</v>
      </c>
      <c r="S1266" s="205" t="e">
        <f>IF(Comparativo!$E$6="Tabela Não Desonerada",VLOOKUP($C1266,'Orçamento Base'!$D$12:$S$1673,15,FALSE),VLOOKUP($C1266,#REF!,15,FALSE))</f>
        <v>#N/A</v>
      </c>
      <c r="T1266" s="205" t="e">
        <f t="shared" si="125"/>
        <v>#N/A</v>
      </c>
    </row>
    <row r="1267" spans="1:20" ht="15">
      <c r="A1267" s="203">
        <v>1</v>
      </c>
      <c r="B1267" s="203" t="e">
        <f>'Orçamento-TCE'!B1267</f>
        <v>#N/A</v>
      </c>
      <c r="C1267" s="229">
        <f>'Orçamento-TCE'!C1267</f>
        <v>0</v>
      </c>
      <c r="D1267" s="199" t="e">
        <f>'Orçamento-TCE'!G1267</f>
        <v>#N/A</v>
      </c>
      <c r="E1267" s="204">
        <f>'Orçamento-TCE'!H1267</f>
        <v>0</v>
      </c>
      <c r="F1267" s="230" t="e">
        <f>'Orçamento-TCE'!I1267</f>
        <v>#N/A</v>
      </c>
      <c r="G1267" s="227" t="e">
        <f>IF(Comparativo!$E$6="Tabela Não Desonerada",VLOOKUP($C1267,'Orçamento Base'!$D$12:$S$1673,12,FALSE),VLOOKUP($C1267,#REF!,12,FALSE))</f>
        <v>#N/A</v>
      </c>
      <c r="H1267" s="228">
        <f>IFERROR(IF(Comparativo!$E$6="Tabela Não Desonerada",VLOOKUP($C1267,'Orçamento Base'!$D$12:$S$1673,16,FALSE),VLOOKUP($C1267,#REF!,16,FALSE)),0)</f>
        <v>0</v>
      </c>
      <c r="I1267" s="575" t="e">
        <f>IF(Comparativo!$E$6="Tabela Não Desonerada",VLOOKUP($C1267,'Orçamento Base'!$D$12:$S$1673,11,FALSE),VLOOKUP($C1267,#REF!,11,FALSE))</f>
        <v>#N/A</v>
      </c>
      <c r="J1267" s="363">
        <f>IF(Comparativo!$E$6="Tabela Não Desonerada",Encargos!$F$44,Encargos!$D$44)</f>
        <v>1.1122000000000001</v>
      </c>
      <c r="K1267" s="364"/>
      <c r="L1267" s="365" t="e">
        <f t="shared" si="120"/>
        <v>#N/A</v>
      </c>
      <c r="M1267" s="365" t="e">
        <f t="shared" si="121"/>
        <v>#N/A</v>
      </c>
      <c r="N1267" s="376" t="e">
        <f t="shared" si="122"/>
        <v>#N/A</v>
      </c>
      <c r="O1267" s="205" t="e">
        <f>IF(Comparativo!$E$6="Tabela Não Desonerada",VLOOKUP($C1267,'Orçamento Base'!$D$12:$S$1673,13,FALSE),VLOOKUP($C1267,#REF!,13,FALSE))</f>
        <v>#N/A</v>
      </c>
      <c r="P1267" s="205" t="e">
        <f t="shared" si="123"/>
        <v>#N/A</v>
      </c>
      <c r="Q1267" s="205" t="e">
        <f>IF(Comparativo!$E$6="Tabela Não Desonerada",VLOOKUP($C1267,'Orçamento Base'!$D$12:$S$1673,14,FALSE),VLOOKUP($C1267,#REF!,14,FALSE))</f>
        <v>#N/A</v>
      </c>
      <c r="R1267" s="205" t="e">
        <f t="shared" si="124"/>
        <v>#N/A</v>
      </c>
      <c r="S1267" s="205" t="e">
        <f>IF(Comparativo!$E$6="Tabela Não Desonerada",VLOOKUP($C1267,'Orçamento Base'!$D$12:$S$1673,15,FALSE),VLOOKUP($C1267,#REF!,15,FALSE))</f>
        <v>#N/A</v>
      </c>
      <c r="T1267" s="205" t="e">
        <f t="shared" si="125"/>
        <v>#N/A</v>
      </c>
    </row>
    <row r="1268" spans="1:20" ht="15">
      <c r="A1268" s="203">
        <v>1</v>
      </c>
      <c r="B1268" s="203" t="e">
        <f>'Orçamento-TCE'!B1268</f>
        <v>#N/A</v>
      </c>
      <c r="C1268" s="229">
        <f>'Orçamento-TCE'!C1268</f>
        <v>0</v>
      </c>
      <c r="D1268" s="199" t="e">
        <f>'Orçamento-TCE'!G1268</f>
        <v>#N/A</v>
      </c>
      <c r="E1268" s="204">
        <f>'Orçamento-TCE'!H1268</f>
        <v>0</v>
      </c>
      <c r="F1268" s="230" t="e">
        <f>'Orçamento-TCE'!I1268</f>
        <v>#N/A</v>
      </c>
      <c r="G1268" s="227" t="e">
        <f>IF(Comparativo!$E$6="Tabela Não Desonerada",VLOOKUP($C1268,'Orçamento Base'!$D$12:$S$1673,12,FALSE),VLOOKUP($C1268,#REF!,12,FALSE))</f>
        <v>#N/A</v>
      </c>
      <c r="H1268" s="228">
        <f>IFERROR(IF(Comparativo!$E$6="Tabela Não Desonerada",VLOOKUP($C1268,'Orçamento Base'!$D$12:$S$1673,16,FALSE),VLOOKUP($C1268,#REF!,16,FALSE)),0)</f>
        <v>0</v>
      </c>
      <c r="I1268" s="575" t="e">
        <f>IF(Comparativo!$E$6="Tabela Não Desonerada",VLOOKUP($C1268,'Orçamento Base'!$D$12:$S$1673,11,FALSE),VLOOKUP($C1268,#REF!,11,FALSE))</f>
        <v>#N/A</v>
      </c>
      <c r="J1268" s="363">
        <f>IF(Comparativo!$E$6="Tabela Não Desonerada",Encargos!$F$44,Encargos!$D$44)</f>
        <v>1.1122000000000001</v>
      </c>
      <c r="K1268" s="364"/>
      <c r="L1268" s="365" t="e">
        <f t="shared" si="120"/>
        <v>#N/A</v>
      </c>
      <c r="M1268" s="365" t="e">
        <f t="shared" si="121"/>
        <v>#N/A</v>
      </c>
      <c r="N1268" s="376" t="e">
        <f t="shared" si="122"/>
        <v>#N/A</v>
      </c>
      <c r="O1268" s="205" t="e">
        <f>IF(Comparativo!$E$6="Tabela Não Desonerada",VLOOKUP($C1268,'Orçamento Base'!$D$12:$S$1673,13,FALSE),VLOOKUP($C1268,#REF!,13,FALSE))</f>
        <v>#N/A</v>
      </c>
      <c r="P1268" s="205" t="e">
        <f t="shared" si="123"/>
        <v>#N/A</v>
      </c>
      <c r="Q1268" s="205" t="e">
        <f>IF(Comparativo!$E$6="Tabela Não Desonerada",VLOOKUP($C1268,'Orçamento Base'!$D$12:$S$1673,14,FALSE),VLOOKUP($C1268,#REF!,14,FALSE))</f>
        <v>#N/A</v>
      </c>
      <c r="R1268" s="205" t="e">
        <f t="shared" si="124"/>
        <v>#N/A</v>
      </c>
      <c r="S1268" s="205" t="e">
        <f>IF(Comparativo!$E$6="Tabela Não Desonerada",VLOOKUP($C1268,'Orçamento Base'!$D$12:$S$1673,15,FALSE),VLOOKUP($C1268,#REF!,15,FALSE))</f>
        <v>#N/A</v>
      </c>
      <c r="T1268" s="205" t="e">
        <f t="shared" si="125"/>
        <v>#N/A</v>
      </c>
    </row>
    <row r="1269" spans="1:20" ht="15">
      <c r="A1269" s="203">
        <v>1</v>
      </c>
      <c r="B1269" s="203" t="e">
        <f>'Orçamento-TCE'!B1269</f>
        <v>#N/A</v>
      </c>
      <c r="C1269" s="229">
        <f>'Orçamento-TCE'!C1269</f>
        <v>0</v>
      </c>
      <c r="D1269" s="199" t="e">
        <f>'Orçamento-TCE'!G1269</f>
        <v>#N/A</v>
      </c>
      <c r="E1269" s="204">
        <f>'Orçamento-TCE'!H1269</f>
        <v>0</v>
      </c>
      <c r="F1269" s="230" t="e">
        <f>'Orçamento-TCE'!I1269</f>
        <v>#N/A</v>
      </c>
      <c r="G1269" s="227" t="e">
        <f>IF(Comparativo!$E$6="Tabela Não Desonerada",VLOOKUP($C1269,'Orçamento Base'!$D$12:$S$1673,12,FALSE),VLOOKUP($C1269,#REF!,12,FALSE))</f>
        <v>#N/A</v>
      </c>
      <c r="H1269" s="228">
        <f>IFERROR(IF(Comparativo!$E$6="Tabela Não Desonerada",VLOOKUP($C1269,'Orçamento Base'!$D$12:$S$1673,16,FALSE),VLOOKUP($C1269,#REF!,16,FALSE)),0)</f>
        <v>0</v>
      </c>
      <c r="I1269" s="575" t="e">
        <f>IF(Comparativo!$E$6="Tabela Não Desonerada",VLOOKUP($C1269,'Orçamento Base'!$D$12:$S$1673,11,FALSE),VLOOKUP($C1269,#REF!,11,FALSE))</f>
        <v>#N/A</v>
      </c>
      <c r="J1269" s="363">
        <f>IF(Comparativo!$E$6="Tabela Não Desonerada",Encargos!$F$44,Encargos!$D$44)</f>
        <v>1.1122000000000001</v>
      </c>
      <c r="K1269" s="364"/>
      <c r="L1269" s="365" t="e">
        <f t="shared" si="120"/>
        <v>#N/A</v>
      </c>
      <c r="M1269" s="365" t="e">
        <f t="shared" si="121"/>
        <v>#N/A</v>
      </c>
      <c r="N1269" s="376" t="e">
        <f t="shared" si="122"/>
        <v>#N/A</v>
      </c>
      <c r="O1269" s="205" t="e">
        <f>IF(Comparativo!$E$6="Tabela Não Desonerada",VLOOKUP($C1269,'Orçamento Base'!$D$12:$S$1673,13,FALSE),VLOOKUP($C1269,#REF!,13,FALSE))</f>
        <v>#N/A</v>
      </c>
      <c r="P1269" s="205" t="e">
        <f t="shared" si="123"/>
        <v>#N/A</v>
      </c>
      <c r="Q1269" s="205" t="e">
        <f>IF(Comparativo!$E$6="Tabela Não Desonerada",VLOOKUP($C1269,'Orçamento Base'!$D$12:$S$1673,14,FALSE),VLOOKUP($C1269,#REF!,14,FALSE))</f>
        <v>#N/A</v>
      </c>
      <c r="R1269" s="205" t="e">
        <f t="shared" si="124"/>
        <v>#N/A</v>
      </c>
      <c r="S1269" s="205" t="e">
        <f>IF(Comparativo!$E$6="Tabela Não Desonerada",VLOOKUP($C1269,'Orçamento Base'!$D$12:$S$1673,15,FALSE),VLOOKUP($C1269,#REF!,15,FALSE))</f>
        <v>#N/A</v>
      </c>
      <c r="T1269" s="205" t="e">
        <f t="shared" si="125"/>
        <v>#N/A</v>
      </c>
    </row>
    <row r="1270" spans="1:20" ht="15">
      <c r="A1270" s="203">
        <v>1</v>
      </c>
      <c r="B1270" s="203" t="e">
        <f>'Orçamento-TCE'!B1270</f>
        <v>#N/A</v>
      </c>
      <c r="C1270" s="229">
        <f>'Orçamento-TCE'!C1270</f>
        <v>0</v>
      </c>
      <c r="D1270" s="199" t="e">
        <f>'Orçamento-TCE'!G1270</f>
        <v>#N/A</v>
      </c>
      <c r="E1270" s="204">
        <f>'Orçamento-TCE'!H1270</f>
        <v>0</v>
      </c>
      <c r="F1270" s="230" t="e">
        <f>'Orçamento-TCE'!I1270</f>
        <v>#N/A</v>
      </c>
      <c r="G1270" s="227" t="e">
        <f>IF(Comparativo!$E$6="Tabela Não Desonerada",VLOOKUP($C1270,'Orçamento Base'!$D$12:$S$1673,12,FALSE),VLOOKUP($C1270,#REF!,12,FALSE))</f>
        <v>#N/A</v>
      </c>
      <c r="H1270" s="228">
        <f>IFERROR(IF(Comparativo!$E$6="Tabela Não Desonerada",VLOOKUP($C1270,'Orçamento Base'!$D$12:$S$1673,16,FALSE),VLOOKUP($C1270,#REF!,16,FALSE)),0)</f>
        <v>0</v>
      </c>
      <c r="I1270" s="575" t="e">
        <f>IF(Comparativo!$E$6="Tabela Não Desonerada",VLOOKUP($C1270,'Orçamento Base'!$D$12:$S$1673,11,FALSE),VLOOKUP($C1270,#REF!,11,FALSE))</f>
        <v>#N/A</v>
      </c>
      <c r="J1270" s="363">
        <f>IF(Comparativo!$E$6="Tabela Não Desonerada",Encargos!$F$44,Encargos!$D$44)</f>
        <v>1.1122000000000001</v>
      </c>
      <c r="K1270" s="364"/>
      <c r="L1270" s="365" t="e">
        <f t="shared" si="120"/>
        <v>#N/A</v>
      </c>
      <c r="M1270" s="365" t="e">
        <f t="shared" si="121"/>
        <v>#N/A</v>
      </c>
      <c r="N1270" s="376" t="e">
        <f t="shared" si="122"/>
        <v>#N/A</v>
      </c>
      <c r="O1270" s="205" t="e">
        <f>IF(Comparativo!$E$6="Tabela Não Desonerada",VLOOKUP($C1270,'Orçamento Base'!$D$12:$S$1673,13,FALSE),VLOOKUP($C1270,#REF!,13,FALSE))</f>
        <v>#N/A</v>
      </c>
      <c r="P1270" s="205" t="e">
        <f t="shared" si="123"/>
        <v>#N/A</v>
      </c>
      <c r="Q1270" s="205" t="e">
        <f>IF(Comparativo!$E$6="Tabela Não Desonerada",VLOOKUP($C1270,'Orçamento Base'!$D$12:$S$1673,14,FALSE),VLOOKUP($C1270,#REF!,14,FALSE))</f>
        <v>#N/A</v>
      </c>
      <c r="R1270" s="205" t="e">
        <f t="shared" si="124"/>
        <v>#N/A</v>
      </c>
      <c r="S1270" s="205" t="e">
        <f>IF(Comparativo!$E$6="Tabela Não Desonerada",VLOOKUP($C1270,'Orçamento Base'!$D$12:$S$1673,15,FALSE),VLOOKUP($C1270,#REF!,15,FALSE))</f>
        <v>#N/A</v>
      </c>
      <c r="T1270" s="205" t="e">
        <f t="shared" si="125"/>
        <v>#N/A</v>
      </c>
    </row>
    <row r="1271" spans="1:20" ht="15">
      <c r="A1271" s="203">
        <v>1</v>
      </c>
      <c r="B1271" s="203" t="e">
        <f>'Orçamento-TCE'!B1271</f>
        <v>#N/A</v>
      </c>
      <c r="C1271" s="229">
        <f>'Orçamento-TCE'!C1271</f>
        <v>0</v>
      </c>
      <c r="D1271" s="199" t="e">
        <f>'Orçamento-TCE'!G1271</f>
        <v>#N/A</v>
      </c>
      <c r="E1271" s="204">
        <f>'Orçamento-TCE'!H1271</f>
        <v>0</v>
      </c>
      <c r="F1271" s="230" t="e">
        <f>'Orçamento-TCE'!I1271</f>
        <v>#N/A</v>
      </c>
      <c r="G1271" s="227" t="e">
        <f>IF(Comparativo!$E$6="Tabela Não Desonerada",VLOOKUP($C1271,'Orçamento Base'!$D$12:$S$1673,12,FALSE),VLOOKUP($C1271,#REF!,12,FALSE))</f>
        <v>#N/A</v>
      </c>
      <c r="H1271" s="228">
        <f>IFERROR(IF(Comparativo!$E$6="Tabela Não Desonerada",VLOOKUP($C1271,'Orçamento Base'!$D$12:$S$1673,16,FALSE),VLOOKUP($C1271,#REF!,16,FALSE)),0)</f>
        <v>0</v>
      </c>
      <c r="I1271" s="575" t="e">
        <f>IF(Comparativo!$E$6="Tabela Não Desonerada",VLOOKUP($C1271,'Orçamento Base'!$D$12:$S$1673,11,FALSE),VLOOKUP($C1271,#REF!,11,FALSE))</f>
        <v>#N/A</v>
      </c>
      <c r="J1271" s="363">
        <f>IF(Comparativo!$E$6="Tabela Não Desonerada",Encargos!$F$44,Encargos!$D$44)</f>
        <v>1.1122000000000001</v>
      </c>
      <c r="K1271" s="364"/>
      <c r="L1271" s="365" t="e">
        <f t="shared" si="120"/>
        <v>#N/A</v>
      </c>
      <c r="M1271" s="365" t="e">
        <f t="shared" si="121"/>
        <v>#N/A</v>
      </c>
      <c r="N1271" s="376" t="e">
        <f t="shared" si="122"/>
        <v>#N/A</v>
      </c>
      <c r="O1271" s="205" t="e">
        <f>IF(Comparativo!$E$6="Tabela Não Desonerada",VLOOKUP($C1271,'Orçamento Base'!$D$12:$S$1673,13,FALSE),VLOOKUP($C1271,#REF!,13,FALSE))</f>
        <v>#N/A</v>
      </c>
      <c r="P1271" s="205" t="e">
        <f t="shared" si="123"/>
        <v>#N/A</v>
      </c>
      <c r="Q1271" s="205" t="e">
        <f>IF(Comparativo!$E$6="Tabela Não Desonerada",VLOOKUP($C1271,'Orçamento Base'!$D$12:$S$1673,14,FALSE),VLOOKUP($C1271,#REF!,14,FALSE))</f>
        <v>#N/A</v>
      </c>
      <c r="R1271" s="205" t="e">
        <f t="shared" si="124"/>
        <v>#N/A</v>
      </c>
      <c r="S1271" s="205" t="e">
        <f>IF(Comparativo!$E$6="Tabela Não Desonerada",VLOOKUP($C1271,'Orçamento Base'!$D$12:$S$1673,15,FALSE),VLOOKUP($C1271,#REF!,15,FALSE))</f>
        <v>#N/A</v>
      </c>
      <c r="T1271" s="205" t="e">
        <f t="shared" si="125"/>
        <v>#N/A</v>
      </c>
    </row>
    <row r="1272" spans="1:20" ht="15">
      <c r="A1272" s="203">
        <v>1</v>
      </c>
      <c r="B1272" s="203" t="e">
        <f>'Orçamento-TCE'!B1272</f>
        <v>#N/A</v>
      </c>
      <c r="C1272" s="229">
        <f>'Orçamento-TCE'!C1272</f>
        <v>0</v>
      </c>
      <c r="D1272" s="199" t="e">
        <f>'Orçamento-TCE'!G1272</f>
        <v>#N/A</v>
      </c>
      <c r="E1272" s="204">
        <f>'Orçamento-TCE'!H1272</f>
        <v>0</v>
      </c>
      <c r="F1272" s="230" t="e">
        <f>'Orçamento-TCE'!I1272</f>
        <v>#N/A</v>
      </c>
      <c r="G1272" s="227" t="e">
        <f>IF(Comparativo!$E$6="Tabela Não Desonerada",VLOOKUP($C1272,'Orçamento Base'!$D$12:$S$1673,12,FALSE),VLOOKUP($C1272,#REF!,12,FALSE))</f>
        <v>#N/A</v>
      </c>
      <c r="H1272" s="228">
        <f>IFERROR(IF(Comparativo!$E$6="Tabela Não Desonerada",VLOOKUP($C1272,'Orçamento Base'!$D$12:$S$1673,16,FALSE),VLOOKUP($C1272,#REF!,16,FALSE)),0)</f>
        <v>0</v>
      </c>
      <c r="I1272" s="575" t="e">
        <f>IF(Comparativo!$E$6="Tabela Não Desonerada",VLOOKUP($C1272,'Orçamento Base'!$D$12:$S$1673,11,FALSE),VLOOKUP($C1272,#REF!,11,FALSE))</f>
        <v>#N/A</v>
      </c>
      <c r="J1272" s="363">
        <f>IF(Comparativo!$E$6="Tabela Não Desonerada",Encargos!$F$44,Encargos!$D$44)</f>
        <v>1.1122000000000001</v>
      </c>
      <c r="K1272" s="364"/>
      <c r="L1272" s="365" t="e">
        <f t="shared" si="120"/>
        <v>#N/A</v>
      </c>
      <c r="M1272" s="365" t="e">
        <f t="shared" si="121"/>
        <v>#N/A</v>
      </c>
      <c r="N1272" s="376" t="e">
        <f t="shared" si="122"/>
        <v>#N/A</v>
      </c>
      <c r="O1272" s="205" t="e">
        <f>IF(Comparativo!$E$6="Tabela Não Desonerada",VLOOKUP($C1272,'Orçamento Base'!$D$12:$S$1673,13,FALSE),VLOOKUP($C1272,#REF!,13,FALSE))</f>
        <v>#N/A</v>
      </c>
      <c r="P1272" s="205" t="e">
        <f t="shared" si="123"/>
        <v>#N/A</v>
      </c>
      <c r="Q1272" s="205" t="e">
        <f>IF(Comparativo!$E$6="Tabela Não Desonerada",VLOOKUP($C1272,'Orçamento Base'!$D$12:$S$1673,14,FALSE),VLOOKUP($C1272,#REF!,14,FALSE))</f>
        <v>#N/A</v>
      </c>
      <c r="R1272" s="205" t="e">
        <f t="shared" si="124"/>
        <v>#N/A</v>
      </c>
      <c r="S1272" s="205" t="e">
        <f>IF(Comparativo!$E$6="Tabela Não Desonerada",VLOOKUP($C1272,'Orçamento Base'!$D$12:$S$1673,15,FALSE),VLOOKUP($C1272,#REF!,15,FALSE))</f>
        <v>#N/A</v>
      </c>
      <c r="T1272" s="205" t="e">
        <f t="shared" si="125"/>
        <v>#N/A</v>
      </c>
    </row>
    <row r="1273" spans="1:20" ht="15">
      <c r="A1273" s="203">
        <v>1</v>
      </c>
      <c r="B1273" s="203" t="e">
        <f>'Orçamento-TCE'!B1273</f>
        <v>#N/A</v>
      </c>
      <c r="C1273" s="229">
        <f>'Orçamento-TCE'!C1273</f>
        <v>0</v>
      </c>
      <c r="D1273" s="199" t="e">
        <f>'Orçamento-TCE'!G1273</f>
        <v>#N/A</v>
      </c>
      <c r="E1273" s="204">
        <f>'Orçamento-TCE'!H1273</f>
        <v>0</v>
      </c>
      <c r="F1273" s="230" t="e">
        <f>'Orçamento-TCE'!I1273</f>
        <v>#N/A</v>
      </c>
      <c r="G1273" s="227" t="e">
        <f>IF(Comparativo!$E$6="Tabela Não Desonerada",VLOOKUP($C1273,'Orçamento Base'!$D$12:$S$1673,12,FALSE),VLOOKUP($C1273,#REF!,12,FALSE))</f>
        <v>#N/A</v>
      </c>
      <c r="H1273" s="228">
        <f>IFERROR(IF(Comparativo!$E$6="Tabela Não Desonerada",VLOOKUP($C1273,'Orçamento Base'!$D$12:$S$1673,16,FALSE),VLOOKUP($C1273,#REF!,16,FALSE)),0)</f>
        <v>0</v>
      </c>
      <c r="I1273" s="575" t="e">
        <f>IF(Comparativo!$E$6="Tabela Não Desonerada",VLOOKUP($C1273,'Orçamento Base'!$D$12:$S$1673,11,FALSE),VLOOKUP($C1273,#REF!,11,FALSE))</f>
        <v>#N/A</v>
      </c>
      <c r="J1273" s="363">
        <f>IF(Comparativo!$E$6="Tabela Não Desonerada",Encargos!$F$44,Encargos!$D$44)</f>
        <v>1.1122000000000001</v>
      </c>
      <c r="K1273" s="364"/>
      <c r="L1273" s="365" t="e">
        <f t="shared" si="120"/>
        <v>#N/A</v>
      </c>
      <c r="M1273" s="365" t="e">
        <f t="shared" si="121"/>
        <v>#N/A</v>
      </c>
      <c r="N1273" s="376" t="e">
        <f t="shared" si="122"/>
        <v>#N/A</v>
      </c>
      <c r="O1273" s="205" t="e">
        <f>IF(Comparativo!$E$6="Tabela Não Desonerada",VLOOKUP($C1273,'Orçamento Base'!$D$12:$S$1673,13,FALSE),VLOOKUP($C1273,#REF!,13,FALSE))</f>
        <v>#N/A</v>
      </c>
      <c r="P1273" s="205" t="e">
        <f t="shared" si="123"/>
        <v>#N/A</v>
      </c>
      <c r="Q1273" s="205" t="e">
        <f>IF(Comparativo!$E$6="Tabela Não Desonerada",VLOOKUP($C1273,'Orçamento Base'!$D$12:$S$1673,14,FALSE),VLOOKUP($C1273,#REF!,14,FALSE))</f>
        <v>#N/A</v>
      </c>
      <c r="R1273" s="205" t="e">
        <f t="shared" si="124"/>
        <v>#N/A</v>
      </c>
      <c r="S1273" s="205" t="e">
        <f>IF(Comparativo!$E$6="Tabela Não Desonerada",VLOOKUP($C1273,'Orçamento Base'!$D$12:$S$1673,15,FALSE),VLOOKUP($C1273,#REF!,15,FALSE))</f>
        <v>#N/A</v>
      </c>
      <c r="T1273" s="205" t="e">
        <f t="shared" si="125"/>
        <v>#N/A</v>
      </c>
    </row>
    <row r="1274" spans="1:20" ht="15">
      <c r="A1274" s="203">
        <v>1</v>
      </c>
      <c r="B1274" s="203" t="e">
        <f>'Orçamento-TCE'!B1274</f>
        <v>#N/A</v>
      </c>
      <c r="C1274" s="229">
        <f>'Orçamento-TCE'!C1274</f>
        <v>0</v>
      </c>
      <c r="D1274" s="199" t="e">
        <f>'Orçamento-TCE'!G1274</f>
        <v>#N/A</v>
      </c>
      <c r="E1274" s="204">
        <f>'Orçamento-TCE'!H1274</f>
        <v>0</v>
      </c>
      <c r="F1274" s="230" t="e">
        <f>'Orçamento-TCE'!I1274</f>
        <v>#N/A</v>
      </c>
      <c r="G1274" s="227" t="e">
        <f>IF(Comparativo!$E$6="Tabela Não Desonerada",VLOOKUP($C1274,'Orçamento Base'!$D$12:$S$1673,12,FALSE),VLOOKUP($C1274,#REF!,12,FALSE))</f>
        <v>#N/A</v>
      </c>
      <c r="H1274" s="228">
        <f>IFERROR(IF(Comparativo!$E$6="Tabela Não Desonerada",VLOOKUP($C1274,'Orçamento Base'!$D$12:$S$1673,16,FALSE),VLOOKUP($C1274,#REF!,16,FALSE)),0)</f>
        <v>0</v>
      </c>
      <c r="I1274" s="575" t="e">
        <f>IF(Comparativo!$E$6="Tabela Não Desonerada",VLOOKUP($C1274,'Orçamento Base'!$D$12:$S$1673,11,FALSE),VLOOKUP($C1274,#REF!,11,FALSE))</f>
        <v>#N/A</v>
      </c>
      <c r="J1274" s="363">
        <f>IF(Comparativo!$E$6="Tabela Não Desonerada",Encargos!$F$44,Encargos!$D$44)</f>
        <v>1.1122000000000001</v>
      </c>
      <c r="K1274" s="364"/>
      <c r="L1274" s="365" t="e">
        <f t="shared" si="120"/>
        <v>#N/A</v>
      </c>
      <c r="M1274" s="365" t="e">
        <f t="shared" si="121"/>
        <v>#N/A</v>
      </c>
      <c r="N1274" s="376" t="e">
        <f t="shared" si="122"/>
        <v>#N/A</v>
      </c>
      <c r="O1274" s="205" t="e">
        <f>IF(Comparativo!$E$6="Tabela Não Desonerada",VLOOKUP($C1274,'Orçamento Base'!$D$12:$S$1673,13,FALSE),VLOOKUP($C1274,#REF!,13,FALSE))</f>
        <v>#N/A</v>
      </c>
      <c r="P1274" s="205" t="e">
        <f t="shared" si="123"/>
        <v>#N/A</v>
      </c>
      <c r="Q1274" s="205" t="e">
        <f>IF(Comparativo!$E$6="Tabela Não Desonerada",VLOOKUP($C1274,'Orçamento Base'!$D$12:$S$1673,14,FALSE),VLOOKUP($C1274,#REF!,14,FALSE))</f>
        <v>#N/A</v>
      </c>
      <c r="R1274" s="205" t="e">
        <f t="shared" si="124"/>
        <v>#N/A</v>
      </c>
      <c r="S1274" s="205" t="e">
        <f>IF(Comparativo!$E$6="Tabela Não Desonerada",VLOOKUP($C1274,'Orçamento Base'!$D$12:$S$1673,15,FALSE),VLOOKUP($C1274,#REF!,15,FALSE))</f>
        <v>#N/A</v>
      </c>
      <c r="T1274" s="205" t="e">
        <f t="shared" si="125"/>
        <v>#N/A</v>
      </c>
    </row>
    <row r="1275" spans="1:20" ht="15">
      <c r="A1275" s="203">
        <v>1</v>
      </c>
      <c r="B1275" s="203" t="e">
        <f>'Orçamento-TCE'!B1275</f>
        <v>#N/A</v>
      </c>
      <c r="C1275" s="229">
        <f>'Orçamento-TCE'!C1275</f>
        <v>0</v>
      </c>
      <c r="D1275" s="199" t="e">
        <f>'Orçamento-TCE'!G1275</f>
        <v>#N/A</v>
      </c>
      <c r="E1275" s="204">
        <f>'Orçamento-TCE'!H1275</f>
        <v>0</v>
      </c>
      <c r="F1275" s="230" t="e">
        <f>'Orçamento-TCE'!I1275</f>
        <v>#N/A</v>
      </c>
      <c r="G1275" s="227" t="e">
        <f>IF(Comparativo!$E$6="Tabela Não Desonerada",VLOOKUP($C1275,'Orçamento Base'!$D$12:$S$1673,12,FALSE),VLOOKUP($C1275,#REF!,12,FALSE))</f>
        <v>#N/A</v>
      </c>
      <c r="H1275" s="228">
        <f>IFERROR(IF(Comparativo!$E$6="Tabela Não Desonerada",VLOOKUP($C1275,'Orçamento Base'!$D$12:$S$1673,16,FALSE),VLOOKUP($C1275,#REF!,16,FALSE)),0)</f>
        <v>0</v>
      </c>
      <c r="I1275" s="575" t="e">
        <f>IF(Comparativo!$E$6="Tabela Não Desonerada",VLOOKUP($C1275,'Orçamento Base'!$D$12:$S$1673,11,FALSE),VLOOKUP($C1275,#REF!,11,FALSE))</f>
        <v>#N/A</v>
      </c>
      <c r="J1275" s="363">
        <f>IF(Comparativo!$E$6="Tabela Não Desonerada",Encargos!$F$44,Encargos!$D$44)</f>
        <v>1.1122000000000001</v>
      </c>
      <c r="K1275" s="364"/>
      <c r="L1275" s="365" t="e">
        <f t="shared" si="120"/>
        <v>#N/A</v>
      </c>
      <c r="M1275" s="365" t="e">
        <f t="shared" si="121"/>
        <v>#N/A</v>
      </c>
      <c r="N1275" s="376" t="e">
        <f t="shared" si="122"/>
        <v>#N/A</v>
      </c>
      <c r="O1275" s="205" t="e">
        <f>IF(Comparativo!$E$6="Tabela Não Desonerada",VLOOKUP($C1275,'Orçamento Base'!$D$12:$S$1673,13,FALSE),VLOOKUP($C1275,#REF!,13,FALSE))</f>
        <v>#N/A</v>
      </c>
      <c r="P1275" s="205" t="e">
        <f t="shared" si="123"/>
        <v>#N/A</v>
      </c>
      <c r="Q1275" s="205" t="e">
        <f>IF(Comparativo!$E$6="Tabela Não Desonerada",VLOOKUP($C1275,'Orçamento Base'!$D$12:$S$1673,14,FALSE),VLOOKUP($C1275,#REF!,14,FALSE))</f>
        <v>#N/A</v>
      </c>
      <c r="R1275" s="205" t="e">
        <f t="shared" si="124"/>
        <v>#N/A</v>
      </c>
      <c r="S1275" s="205" t="e">
        <f>IF(Comparativo!$E$6="Tabela Não Desonerada",VLOOKUP($C1275,'Orçamento Base'!$D$12:$S$1673,15,FALSE),VLOOKUP($C1275,#REF!,15,FALSE))</f>
        <v>#N/A</v>
      </c>
      <c r="T1275" s="205" t="e">
        <f t="shared" si="125"/>
        <v>#N/A</v>
      </c>
    </row>
    <row r="1276" spans="1:20" ht="15">
      <c r="A1276" s="203">
        <v>1</v>
      </c>
      <c r="B1276" s="203" t="e">
        <f>'Orçamento-TCE'!B1276</f>
        <v>#N/A</v>
      </c>
      <c r="C1276" s="229">
        <f>'Orçamento-TCE'!C1276</f>
        <v>0</v>
      </c>
      <c r="D1276" s="199" t="e">
        <f>'Orçamento-TCE'!G1276</f>
        <v>#N/A</v>
      </c>
      <c r="E1276" s="204">
        <f>'Orçamento-TCE'!H1276</f>
        <v>0</v>
      </c>
      <c r="F1276" s="230" t="e">
        <f>'Orçamento-TCE'!I1276</f>
        <v>#N/A</v>
      </c>
      <c r="G1276" s="227" t="e">
        <f>IF(Comparativo!$E$6="Tabela Não Desonerada",VLOOKUP($C1276,'Orçamento Base'!$D$12:$S$1673,12,FALSE),VLOOKUP($C1276,#REF!,12,FALSE))</f>
        <v>#N/A</v>
      </c>
      <c r="H1276" s="228">
        <f>IFERROR(IF(Comparativo!$E$6="Tabela Não Desonerada",VLOOKUP($C1276,'Orçamento Base'!$D$12:$S$1673,16,FALSE),VLOOKUP($C1276,#REF!,16,FALSE)),0)</f>
        <v>0</v>
      </c>
      <c r="I1276" s="575" t="e">
        <f>IF(Comparativo!$E$6="Tabela Não Desonerada",VLOOKUP($C1276,'Orçamento Base'!$D$12:$S$1673,11,FALSE),VLOOKUP($C1276,#REF!,11,FALSE))</f>
        <v>#N/A</v>
      </c>
      <c r="J1276" s="363">
        <f>IF(Comparativo!$E$6="Tabela Não Desonerada",Encargos!$F$44,Encargos!$D$44)</f>
        <v>1.1122000000000001</v>
      </c>
      <c r="K1276" s="364"/>
      <c r="L1276" s="365" t="e">
        <f t="shared" si="120"/>
        <v>#N/A</v>
      </c>
      <c r="M1276" s="365" t="e">
        <f t="shared" si="121"/>
        <v>#N/A</v>
      </c>
      <c r="N1276" s="376" t="e">
        <f t="shared" si="122"/>
        <v>#N/A</v>
      </c>
      <c r="O1276" s="205" t="e">
        <f>IF(Comparativo!$E$6="Tabela Não Desonerada",VLOOKUP($C1276,'Orçamento Base'!$D$12:$S$1673,13,FALSE),VLOOKUP($C1276,#REF!,13,FALSE))</f>
        <v>#N/A</v>
      </c>
      <c r="P1276" s="205" t="e">
        <f t="shared" si="123"/>
        <v>#N/A</v>
      </c>
      <c r="Q1276" s="205" t="e">
        <f>IF(Comparativo!$E$6="Tabela Não Desonerada",VLOOKUP($C1276,'Orçamento Base'!$D$12:$S$1673,14,FALSE),VLOOKUP($C1276,#REF!,14,FALSE))</f>
        <v>#N/A</v>
      </c>
      <c r="R1276" s="205" t="e">
        <f t="shared" si="124"/>
        <v>#N/A</v>
      </c>
      <c r="S1276" s="205" t="e">
        <f>IF(Comparativo!$E$6="Tabela Não Desonerada",VLOOKUP($C1276,'Orçamento Base'!$D$12:$S$1673,15,FALSE),VLOOKUP($C1276,#REF!,15,FALSE))</f>
        <v>#N/A</v>
      </c>
      <c r="T1276" s="205" t="e">
        <f t="shared" si="125"/>
        <v>#N/A</v>
      </c>
    </row>
    <row r="1277" spans="1:20" ht="15">
      <c r="A1277" s="203">
        <v>1</v>
      </c>
      <c r="B1277" s="203" t="e">
        <f>'Orçamento-TCE'!B1277</f>
        <v>#N/A</v>
      </c>
      <c r="C1277" s="229">
        <f>'Orçamento-TCE'!C1277</f>
        <v>0</v>
      </c>
      <c r="D1277" s="199" t="e">
        <f>'Orçamento-TCE'!G1277</f>
        <v>#N/A</v>
      </c>
      <c r="E1277" s="204">
        <f>'Orçamento-TCE'!H1277</f>
        <v>0</v>
      </c>
      <c r="F1277" s="230" t="e">
        <f>'Orçamento-TCE'!I1277</f>
        <v>#N/A</v>
      </c>
      <c r="G1277" s="227" t="e">
        <f>IF(Comparativo!$E$6="Tabela Não Desonerada",VLOOKUP($C1277,'Orçamento Base'!$D$12:$S$1673,12,FALSE),VLOOKUP($C1277,#REF!,12,FALSE))</f>
        <v>#N/A</v>
      </c>
      <c r="H1277" s="228">
        <f>IFERROR(IF(Comparativo!$E$6="Tabela Não Desonerada",VLOOKUP($C1277,'Orçamento Base'!$D$12:$S$1673,16,FALSE),VLOOKUP($C1277,#REF!,16,FALSE)),0)</f>
        <v>0</v>
      </c>
      <c r="I1277" s="575" t="e">
        <f>IF(Comparativo!$E$6="Tabela Não Desonerada",VLOOKUP($C1277,'Orçamento Base'!$D$12:$S$1673,11,FALSE),VLOOKUP($C1277,#REF!,11,FALSE))</f>
        <v>#N/A</v>
      </c>
      <c r="J1277" s="363">
        <f>IF(Comparativo!$E$6="Tabela Não Desonerada",Encargos!$F$44,Encargos!$D$44)</f>
        <v>1.1122000000000001</v>
      </c>
      <c r="K1277" s="364"/>
      <c r="L1277" s="365" t="e">
        <f t="shared" si="120"/>
        <v>#N/A</v>
      </c>
      <c r="M1277" s="365" t="e">
        <f t="shared" si="121"/>
        <v>#N/A</v>
      </c>
      <c r="N1277" s="376" t="e">
        <f t="shared" si="122"/>
        <v>#N/A</v>
      </c>
      <c r="O1277" s="205" t="e">
        <f>IF(Comparativo!$E$6="Tabela Não Desonerada",VLOOKUP($C1277,'Orçamento Base'!$D$12:$S$1673,13,FALSE),VLOOKUP($C1277,#REF!,13,FALSE))</f>
        <v>#N/A</v>
      </c>
      <c r="P1277" s="205" t="e">
        <f t="shared" si="123"/>
        <v>#N/A</v>
      </c>
      <c r="Q1277" s="205" t="e">
        <f>IF(Comparativo!$E$6="Tabela Não Desonerada",VLOOKUP($C1277,'Orçamento Base'!$D$12:$S$1673,14,FALSE),VLOOKUP($C1277,#REF!,14,FALSE))</f>
        <v>#N/A</v>
      </c>
      <c r="R1277" s="205" t="e">
        <f t="shared" si="124"/>
        <v>#N/A</v>
      </c>
      <c r="S1277" s="205" t="e">
        <f>IF(Comparativo!$E$6="Tabela Não Desonerada",VLOOKUP($C1277,'Orçamento Base'!$D$12:$S$1673,15,FALSE),VLOOKUP($C1277,#REF!,15,FALSE))</f>
        <v>#N/A</v>
      </c>
      <c r="T1277" s="205" t="e">
        <f t="shared" si="125"/>
        <v>#N/A</v>
      </c>
    </row>
    <row r="1278" spans="1:20" ht="15">
      <c r="A1278" s="203">
        <v>1</v>
      </c>
      <c r="B1278" s="203" t="e">
        <f>'Orçamento-TCE'!B1278</f>
        <v>#N/A</v>
      </c>
      <c r="C1278" s="229">
        <f>'Orçamento-TCE'!C1278</f>
        <v>0</v>
      </c>
      <c r="D1278" s="199" t="e">
        <f>'Orçamento-TCE'!G1278</f>
        <v>#N/A</v>
      </c>
      <c r="E1278" s="204">
        <f>'Orçamento-TCE'!H1278</f>
        <v>0</v>
      </c>
      <c r="F1278" s="230" t="e">
        <f>'Orçamento-TCE'!I1278</f>
        <v>#N/A</v>
      </c>
      <c r="G1278" s="227" t="e">
        <f>IF(Comparativo!$E$6="Tabela Não Desonerada",VLOOKUP($C1278,'Orçamento Base'!$D$12:$S$1673,12,FALSE),VLOOKUP($C1278,#REF!,12,FALSE))</f>
        <v>#N/A</v>
      </c>
      <c r="H1278" s="228">
        <f>IFERROR(IF(Comparativo!$E$6="Tabela Não Desonerada",VLOOKUP($C1278,'Orçamento Base'!$D$12:$S$1673,16,FALSE),VLOOKUP($C1278,#REF!,16,FALSE)),0)</f>
        <v>0</v>
      </c>
      <c r="I1278" s="575" t="e">
        <f>IF(Comparativo!$E$6="Tabela Não Desonerada",VLOOKUP($C1278,'Orçamento Base'!$D$12:$S$1673,11,FALSE),VLOOKUP($C1278,#REF!,11,FALSE))</f>
        <v>#N/A</v>
      </c>
      <c r="J1278" s="363">
        <f>IF(Comparativo!$E$6="Tabela Não Desonerada",Encargos!$F$44,Encargos!$D$44)</f>
        <v>1.1122000000000001</v>
      </c>
      <c r="K1278" s="364"/>
      <c r="L1278" s="365" t="e">
        <f t="shared" si="120"/>
        <v>#N/A</v>
      </c>
      <c r="M1278" s="365" t="e">
        <f t="shared" si="121"/>
        <v>#N/A</v>
      </c>
      <c r="N1278" s="376" t="e">
        <f t="shared" si="122"/>
        <v>#N/A</v>
      </c>
      <c r="O1278" s="205" t="e">
        <f>IF(Comparativo!$E$6="Tabela Não Desonerada",VLOOKUP($C1278,'Orçamento Base'!$D$12:$S$1673,13,FALSE),VLOOKUP($C1278,#REF!,13,FALSE))</f>
        <v>#N/A</v>
      </c>
      <c r="P1278" s="205" t="e">
        <f t="shared" si="123"/>
        <v>#N/A</v>
      </c>
      <c r="Q1278" s="205" t="e">
        <f>IF(Comparativo!$E$6="Tabela Não Desonerada",VLOOKUP($C1278,'Orçamento Base'!$D$12:$S$1673,14,FALSE),VLOOKUP($C1278,#REF!,14,FALSE))</f>
        <v>#N/A</v>
      </c>
      <c r="R1278" s="205" t="e">
        <f t="shared" si="124"/>
        <v>#N/A</v>
      </c>
      <c r="S1278" s="205" t="e">
        <f>IF(Comparativo!$E$6="Tabela Não Desonerada",VLOOKUP($C1278,'Orçamento Base'!$D$12:$S$1673,15,FALSE),VLOOKUP($C1278,#REF!,15,FALSE))</f>
        <v>#N/A</v>
      </c>
      <c r="T1278" s="205" t="e">
        <f t="shared" si="125"/>
        <v>#N/A</v>
      </c>
    </row>
    <row r="1279" spans="1:20" ht="15">
      <c r="A1279" s="203">
        <v>1</v>
      </c>
      <c r="B1279" s="203" t="e">
        <f>'Orçamento-TCE'!B1279</f>
        <v>#N/A</v>
      </c>
      <c r="C1279" s="229">
        <f>'Orçamento-TCE'!C1279</f>
        <v>0</v>
      </c>
      <c r="D1279" s="199" t="e">
        <f>'Orçamento-TCE'!G1279</f>
        <v>#N/A</v>
      </c>
      <c r="E1279" s="204">
        <f>'Orçamento-TCE'!H1279</f>
        <v>0</v>
      </c>
      <c r="F1279" s="230" t="e">
        <f>'Orçamento-TCE'!I1279</f>
        <v>#N/A</v>
      </c>
      <c r="G1279" s="227" t="e">
        <f>IF(Comparativo!$E$6="Tabela Não Desonerada",VLOOKUP($C1279,'Orçamento Base'!$D$12:$S$1673,12,FALSE),VLOOKUP($C1279,#REF!,12,FALSE))</f>
        <v>#N/A</v>
      </c>
      <c r="H1279" s="228">
        <f>IFERROR(IF(Comparativo!$E$6="Tabela Não Desonerada",VLOOKUP($C1279,'Orçamento Base'!$D$12:$S$1673,16,FALSE),VLOOKUP($C1279,#REF!,16,FALSE)),0)</f>
        <v>0</v>
      </c>
      <c r="I1279" s="575" t="e">
        <f>IF(Comparativo!$E$6="Tabela Não Desonerada",VLOOKUP($C1279,'Orçamento Base'!$D$12:$S$1673,11,FALSE),VLOOKUP($C1279,#REF!,11,FALSE))</f>
        <v>#N/A</v>
      </c>
      <c r="J1279" s="363">
        <f>IF(Comparativo!$E$6="Tabela Não Desonerada",Encargos!$F$44,Encargos!$D$44)</f>
        <v>1.1122000000000001</v>
      </c>
      <c r="K1279" s="364"/>
      <c r="L1279" s="365" t="e">
        <f t="shared" si="120"/>
        <v>#N/A</v>
      </c>
      <c r="M1279" s="365" t="e">
        <f t="shared" si="121"/>
        <v>#N/A</v>
      </c>
      <c r="N1279" s="376" t="e">
        <f t="shared" si="122"/>
        <v>#N/A</v>
      </c>
      <c r="O1279" s="205" t="e">
        <f>IF(Comparativo!$E$6="Tabela Não Desonerada",VLOOKUP($C1279,'Orçamento Base'!$D$12:$S$1673,13,FALSE),VLOOKUP($C1279,#REF!,13,FALSE))</f>
        <v>#N/A</v>
      </c>
      <c r="P1279" s="205" t="e">
        <f t="shared" si="123"/>
        <v>#N/A</v>
      </c>
      <c r="Q1279" s="205" t="e">
        <f>IF(Comparativo!$E$6="Tabela Não Desonerada",VLOOKUP($C1279,'Orçamento Base'!$D$12:$S$1673,14,FALSE),VLOOKUP($C1279,#REF!,14,FALSE))</f>
        <v>#N/A</v>
      </c>
      <c r="R1279" s="205" t="e">
        <f t="shared" si="124"/>
        <v>#N/A</v>
      </c>
      <c r="S1279" s="205" t="e">
        <f>IF(Comparativo!$E$6="Tabela Não Desonerada",VLOOKUP($C1279,'Orçamento Base'!$D$12:$S$1673,15,FALSE),VLOOKUP($C1279,#REF!,15,FALSE))</f>
        <v>#N/A</v>
      </c>
      <c r="T1279" s="205" t="e">
        <f t="shared" si="125"/>
        <v>#N/A</v>
      </c>
    </row>
    <row r="1280" spans="1:20" ht="15">
      <c r="A1280" s="203">
        <v>1</v>
      </c>
      <c r="B1280" s="203" t="e">
        <f>'Orçamento-TCE'!B1280</f>
        <v>#N/A</v>
      </c>
      <c r="C1280" s="229">
        <f>'Orçamento-TCE'!C1280</f>
        <v>0</v>
      </c>
      <c r="D1280" s="199" t="e">
        <f>'Orçamento-TCE'!G1280</f>
        <v>#N/A</v>
      </c>
      <c r="E1280" s="204">
        <f>'Orçamento-TCE'!H1280</f>
        <v>0</v>
      </c>
      <c r="F1280" s="230" t="e">
        <f>'Orçamento-TCE'!I1280</f>
        <v>#N/A</v>
      </c>
      <c r="G1280" s="227" t="e">
        <f>IF(Comparativo!$E$6="Tabela Não Desonerada",VLOOKUP($C1280,'Orçamento Base'!$D$12:$S$1673,12,FALSE),VLOOKUP($C1280,#REF!,12,FALSE))</f>
        <v>#N/A</v>
      </c>
      <c r="H1280" s="228">
        <f>IFERROR(IF(Comparativo!$E$6="Tabela Não Desonerada",VLOOKUP($C1280,'Orçamento Base'!$D$12:$S$1673,16,FALSE),VLOOKUP($C1280,#REF!,16,FALSE)),0)</f>
        <v>0</v>
      </c>
      <c r="I1280" s="575" t="e">
        <f>IF(Comparativo!$E$6="Tabela Não Desonerada",VLOOKUP($C1280,'Orçamento Base'!$D$12:$S$1673,11,FALSE),VLOOKUP($C1280,#REF!,11,FALSE))</f>
        <v>#N/A</v>
      </c>
      <c r="J1280" s="363">
        <f>IF(Comparativo!$E$6="Tabela Não Desonerada",Encargos!$F$44,Encargos!$D$44)</f>
        <v>1.1122000000000001</v>
      </c>
      <c r="K1280" s="364"/>
      <c r="L1280" s="365" t="e">
        <f t="shared" si="120"/>
        <v>#N/A</v>
      </c>
      <c r="M1280" s="365" t="e">
        <f t="shared" si="121"/>
        <v>#N/A</v>
      </c>
      <c r="N1280" s="376" t="e">
        <f t="shared" si="122"/>
        <v>#N/A</v>
      </c>
      <c r="O1280" s="205" t="e">
        <f>IF(Comparativo!$E$6="Tabela Não Desonerada",VLOOKUP($C1280,'Orçamento Base'!$D$12:$S$1673,13,FALSE),VLOOKUP($C1280,#REF!,13,FALSE))</f>
        <v>#N/A</v>
      </c>
      <c r="P1280" s="205" t="e">
        <f t="shared" si="123"/>
        <v>#N/A</v>
      </c>
      <c r="Q1280" s="205" t="e">
        <f>IF(Comparativo!$E$6="Tabela Não Desonerada",VLOOKUP($C1280,'Orçamento Base'!$D$12:$S$1673,14,FALSE),VLOOKUP($C1280,#REF!,14,FALSE))</f>
        <v>#N/A</v>
      </c>
      <c r="R1280" s="205" t="e">
        <f t="shared" si="124"/>
        <v>#N/A</v>
      </c>
      <c r="S1280" s="205" t="e">
        <f>IF(Comparativo!$E$6="Tabela Não Desonerada",VLOOKUP($C1280,'Orçamento Base'!$D$12:$S$1673,15,FALSE),VLOOKUP($C1280,#REF!,15,FALSE))</f>
        <v>#N/A</v>
      </c>
      <c r="T1280" s="205" t="e">
        <f t="shared" si="125"/>
        <v>#N/A</v>
      </c>
    </row>
    <row r="1281" spans="1:20" ht="15">
      <c r="A1281" s="203">
        <v>1</v>
      </c>
      <c r="B1281" s="203" t="e">
        <f>'Orçamento-TCE'!B1281</f>
        <v>#N/A</v>
      </c>
      <c r="C1281" s="229">
        <f>'Orçamento-TCE'!C1281</f>
        <v>0</v>
      </c>
      <c r="D1281" s="199" t="e">
        <f>'Orçamento-TCE'!G1281</f>
        <v>#N/A</v>
      </c>
      <c r="E1281" s="204">
        <f>'Orçamento-TCE'!H1281</f>
        <v>0</v>
      </c>
      <c r="F1281" s="230" t="e">
        <f>'Orçamento-TCE'!I1281</f>
        <v>#N/A</v>
      </c>
      <c r="G1281" s="227" t="e">
        <f>IF(Comparativo!$E$6="Tabela Não Desonerada",VLOOKUP($C1281,'Orçamento Base'!$D$12:$S$1673,12,FALSE),VLOOKUP($C1281,#REF!,12,FALSE))</f>
        <v>#N/A</v>
      </c>
      <c r="H1281" s="228">
        <f>IFERROR(IF(Comparativo!$E$6="Tabela Não Desonerada",VLOOKUP($C1281,'Orçamento Base'!$D$12:$S$1673,16,FALSE),VLOOKUP($C1281,#REF!,16,FALSE)),0)</f>
        <v>0</v>
      </c>
      <c r="I1281" s="575" t="e">
        <f>IF(Comparativo!$E$6="Tabela Não Desonerada",VLOOKUP($C1281,'Orçamento Base'!$D$12:$S$1673,11,FALSE),VLOOKUP($C1281,#REF!,11,FALSE))</f>
        <v>#N/A</v>
      </c>
      <c r="J1281" s="363">
        <f>IF(Comparativo!$E$6="Tabela Não Desonerada",Encargos!$F$44,Encargos!$D$44)</f>
        <v>1.1122000000000001</v>
      </c>
      <c r="K1281" s="364"/>
      <c r="L1281" s="365" t="e">
        <f t="shared" si="120"/>
        <v>#N/A</v>
      </c>
      <c r="M1281" s="365" t="e">
        <f t="shared" si="121"/>
        <v>#N/A</v>
      </c>
      <c r="N1281" s="376" t="e">
        <f t="shared" si="122"/>
        <v>#N/A</v>
      </c>
      <c r="O1281" s="205" t="e">
        <f>IF(Comparativo!$E$6="Tabela Não Desonerada",VLOOKUP($C1281,'Orçamento Base'!$D$12:$S$1673,13,FALSE),VLOOKUP($C1281,#REF!,13,FALSE))</f>
        <v>#N/A</v>
      </c>
      <c r="P1281" s="205" t="e">
        <f t="shared" si="123"/>
        <v>#N/A</v>
      </c>
      <c r="Q1281" s="205" t="e">
        <f>IF(Comparativo!$E$6="Tabela Não Desonerada",VLOOKUP($C1281,'Orçamento Base'!$D$12:$S$1673,14,FALSE),VLOOKUP($C1281,#REF!,14,FALSE))</f>
        <v>#N/A</v>
      </c>
      <c r="R1281" s="205" t="e">
        <f t="shared" si="124"/>
        <v>#N/A</v>
      </c>
      <c r="S1281" s="205" t="e">
        <f>IF(Comparativo!$E$6="Tabela Não Desonerada",VLOOKUP($C1281,'Orçamento Base'!$D$12:$S$1673,15,FALSE),VLOOKUP($C1281,#REF!,15,FALSE))</f>
        <v>#N/A</v>
      </c>
      <c r="T1281" s="205" t="e">
        <f t="shared" si="125"/>
        <v>#N/A</v>
      </c>
    </row>
    <row r="1282" spans="1:20" ht="15">
      <c r="A1282" s="203">
        <v>1</v>
      </c>
      <c r="B1282" s="203" t="e">
        <f>'Orçamento-TCE'!B1282</f>
        <v>#N/A</v>
      </c>
      <c r="C1282" s="229">
        <f>'Orçamento-TCE'!C1282</f>
        <v>0</v>
      </c>
      <c r="D1282" s="199" t="e">
        <f>'Orçamento-TCE'!G1282</f>
        <v>#N/A</v>
      </c>
      <c r="E1282" s="204">
        <f>'Orçamento-TCE'!H1282</f>
        <v>0</v>
      </c>
      <c r="F1282" s="230" t="e">
        <f>'Orçamento-TCE'!I1282</f>
        <v>#N/A</v>
      </c>
      <c r="G1282" s="227" t="e">
        <f>IF(Comparativo!$E$6="Tabela Não Desonerada",VLOOKUP($C1282,'Orçamento Base'!$D$12:$S$1673,12,FALSE),VLOOKUP($C1282,#REF!,12,FALSE))</f>
        <v>#N/A</v>
      </c>
      <c r="H1282" s="228">
        <f>IFERROR(IF(Comparativo!$E$6="Tabela Não Desonerada",VLOOKUP($C1282,'Orçamento Base'!$D$12:$S$1673,16,FALSE),VLOOKUP($C1282,#REF!,16,FALSE)),0)</f>
        <v>0</v>
      </c>
      <c r="I1282" s="575" t="e">
        <f>IF(Comparativo!$E$6="Tabela Não Desonerada",VLOOKUP($C1282,'Orçamento Base'!$D$12:$S$1673,11,FALSE),VLOOKUP($C1282,#REF!,11,FALSE))</f>
        <v>#N/A</v>
      </c>
      <c r="J1282" s="363">
        <f>IF(Comparativo!$E$6="Tabela Não Desonerada",Encargos!$F$44,Encargos!$D$44)</f>
        <v>1.1122000000000001</v>
      </c>
      <c r="K1282" s="364"/>
      <c r="L1282" s="365" t="e">
        <f t="shared" si="120"/>
        <v>#N/A</v>
      </c>
      <c r="M1282" s="365" t="e">
        <f t="shared" si="121"/>
        <v>#N/A</v>
      </c>
      <c r="N1282" s="376" t="e">
        <f t="shared" si="122"/>
        <v>#N/A</v>
      </c>
      <c r="O1282" s="205" t="e">
        <f>IF(Comparativo!$E$6="Tabela Não Desonerada",VLOOKUP($C1282,'Orçamento Base'!$D$12:$S$1673,13,FALSE),VLOOKUP($C1282,#REF!,13,FALSE))</f>
        <v>#N/A</v>
      </c>
      <c r="P1282" s="205" t="e">
        <f t="shared" si="123"/>
        <v>#N/A</v>
      </c>
      <c r="Q1282" s="205" t="e">
        <f>IF(Comparativo!$E$6="Tabela Não Desonerada",VLOOKUP($C1282,'Orçamento Base'!$D$12:$S$1673,14,FALSE),VLOOKUP($C1282,#REF!,14,FALSE))</f>
        <v>#N/A</v>
      </c>
      <c r="R1282" s="205" t="e">
        <f t="shared" si="124"/>
        <v>#N/A</v>
      </c>
      <c r="S1282" s="205" t="e">
        <f>IF(Comparativo!$E$6="Tabela Não Desonerada",VLOOKUP($C1282,'Orçamento Base'!$D$12:$S$1673,15,FALSE),VLOOKUP($C1282,#REF!,15,FALSE))</f>
        <v>#N/A</v>
      </c>
      <c r="T1282" s="205" t="e">
        <f t="shared" si="125"/>
        <v>#N/A</v>
      </c>
    </row>
    <row r="1283" spans="1:20" ht="15">
      <c r="A1283" s="203">
        <v>1</v>
      </c>
      <c r="B1283" s="203" t="e">
        <f>'Orçamento-TCE'!B1283</f>
        <v>#N/A</v>
      </c>
      <c r="C1283" s="229">
        <f>'Orçamento-TCE'!C1283</f>
        <v>0</v>
      </c>
      <c r="D1283" s="199" t="e">
        <f>'Orçamento-TCE'!G1283</f>
        <v>#N/A</v>
      </c>
      <c r="E1283" s="204">
        <f>'Orçamento-TCE'!H1283</f>
        <v>0</v>
      </c>
      <c r="F1283" s="230" t="e">
        <f>'Orçamento-TCE'!I1283</f>
        <v>#N/A</v>
      </c>
      <c r="G1283" s="227" t="e">
        <f>IF(Comparativo!$E$6="Tabela Não Desonerada",VLOOKUP($C1283,'Orçamento Base'!$D$12:$S$1673,12,FALSE),VLOOKUP($C1283,#REF!,12,FALSE))</f>
        <v>#N/A</v>
      </c>
      <c r="H1283" s="228">
        <f>IFERROR(IF(Comparativo!$E$6="Tabela Não Desonerada",VLOOKUP($C1283,'Orçamento Base'!$D$12:$S$1673,16,FALSE),VLOOKUP($C1283,#REF!,16,FALSE)),0)</f>
        <v>0</v>
      </c>
      <c r="I1283" s="575" t="e">
        <f>IF(Comparativo!$E$6="Tabela Não Desonerada",VLOOKUP($C1283,'Orçamento Base'!$D$12:$S$1673,11,FALSE),VLOOKUP($C1283,#REF!,11,FALSE))</f>
        <v>#N/A</v>
      </c>
      <c r="J1283" s="363">
        <f>IF(Comparativo!$E$6="Tabela Não Desonerada",Encargos!$F$44,Encargos!$D$44)</f>
        <v>1.1122000000000001</v>
      </c>
      <c r="K1283" s="364"/>
      <c r="L1283" s="365" t="e">
        <f t="shared" si="120"/>
        <v>#N/A</v>
      </c>
      <c r="M1283" s="365" t="e">
        <f t="shared" si="121"/>
        <v>#N/A</v>
      </c>
      <c r="N1283" s="376" t="e">
        <f t="shared" si="122"/>
        <v>#N/A</v>
      </c>
      <c r="O1283" s="205" t="e">
        <f>IF(Comparativo!$E$6="Tabela Não Desonerada",VLOOKUP($C1283,'Orçamento Base'!$D$12:$S$1673,13,FALSE),VLOOKUP($C1283,#REF!,13,FALSE))</f>
        <v>#N/A</v>
      </c>
      <c r="P1283" s="205" t="e">
        <f t="shared" si="123"/>
        <v>#N/A</v>
      </c>
      <c r="Q1283" s="205" t="e">
        <f>IF(Comparativo!$E$6="Tabela Não Desonerada",VLOOKUP($C1283,'Orçamento Base'!$D$12:$S$1673,14,FALSE),VLOOKUP($C1283,#REF!,14,FALSE))</f>
        <v>#N/A</v>
      </c>
      <c r="R1283" s="205" t="e">
        <f t="shared" si="124"/>
        <v>#N/A</v>
      </c>
      <c r="S1283" s="205" t="e">
        <f>IF(Comparativo!$E$6="Tabela Não Desonerada",VLOOKUP($C1283,'Orçamento Base'!$D$12:$S$1673,15,FALSE),VLOOKUP($C1283,#REF!,15,FALSE))</f>
        <v>#N/A</v>
      </c>
      <c r="T1283" s="205" t="e">
        <f t="shared" si="125"/>
        <v>#N/A</v>
      </c>
    </row>
    <row r="1284" spans="1:20" ht="15">
      <c r="A1284" s="203">
        <v>1</v>
      </c>
      <c r="B1284" s="203" t="e">
        <f>'Orçamento-TCE'!B1284</f>
        <v>#N/A</v>
      </c>
      <c r="C1284" s="229">
        <f>'Orçamento-TCE'!C1284</f>
        <v>0</v>
      </c>
      <c r="D1284" s="199" t="e">
        <f>'Orçamento-TCE'!G1284</f>
        <v>#N/A</v>
      </c>
      <c r="E1284" s="204">
        <f>'Orçamento-TCE'!H1284</f>
        <v>0</v>
      </c>
      <c r="F1284" s="230" t="e">
        <f>'Orçamento-TCE'!I1284</f>
        <v>#N/A</v>
      </c>
      <c r="G1284" s="227" t="e">
        <f>IF(Comparativo!$E$6="Tabela Não Desonerada",VLOOKUP($C1284,'Orçamento Base'!$D$12:$S$1673,12,FALSE),VLOOKUP($C1284,#REF!,12,FALSE))</f>
        <v>#N/A</v>
      </c>
      <c r="H1284" s="228">
        <f>IFERROR(IF(Comparativo!$E$6="Tabela Não Desonerada",VLOOKUP($C1284,'Orçamento Base'!$D$12:$S$1673,16,FALSE),VLOOKUP($C1284,#REF!,16,FALSE)),0)</f>
        <v>0</v>
      </c>
      <c r="I1284" s="575" t="e">
        <f>IF(Comparativo!$E$6="Tabela Não Desonerada",VLOOKUP($C1284,'Orçamento Base'!$D$12:$S$1673,11,FALSE),VLOOKUP($C1284,#REF!,11,FALSE))</f>
        <v>#N/A</v>
      </c>
      <c r="J1284" s="363">
        <f>IF(Comparativo!$E$6="Tabela Não Desonerada",Encargos!$F$44,Encargos!$D$44)</f>
        <v>1.1122000000000001</v>
      </c>
      <c r="K1284" s="364"/>
      <c r="L1284" s="365" t="e">
        <f t="shared" si="120"/>
        <v>#N/A</v>
      </c>
      <c r="M1284" s="365" t="e">
        <f t="shared" si="121"/>
        <v>#N/A</v>
      </c>
      <c r="N1284" s="376" t="e">
        <f t="shared" si="122"/>
        <v>#N/A</v>
      </c>
      <c r="O1284" s="205" t="e">
        <f>IF(Comparativo!$E$6="Tabela Não Desonerada",VLOOKUP($C1284,'Orçamento Base'!$D$12:$S$1673,13,FALSE),VLOOKUP($C1284,#REF!,13,FALSE))</f>
        <v>#N/A</v>
      </c>
      <c r="P1284" s="205" t="e">
        <f t="shared" si="123"/>
        <v>#N/A</v>
      </c>
      <c r="Q1284" s="205" t="e">
        <f>IF(Comparativo!$E$6="Tabela Não Desonerada",VLOOKUP($C1284,'Orçamento Base'!$D$12:$S$1673,14,FALSE),VLOOKUP($C1284,#REF!,14,FALSE))</f>
        <v>#N/A</v>
      </c>
      <c r="R1284" s="205" t="e">
        <f t="shared" si="124"/>
        <v>#N/A</v>
      </c>
      <c r="S1284" s="205" t="e">
        <f>IF(Comparativo!$E$6="Tabela Não Desonerada",VLOOKUP($C1284,'Orçamento Base'!$D$12:$S$1673,15,FALSE),VLOOKUP($C1284,#REF!,15,FALSE))</f>
        <v>#N/A</v>
      </c>
      <c r="T1284" s="205" t="e">
        <f t="shared" si="125"/>
        <v>#N/A</v>
      </c>
    </row>
    <row r="1285" spans="1:20" ht="15">
      <c r="A1285" s="203">
        <v>1</v>
      </c>
      <c r="B1285" s="203" t="e">
        <f>'Orçamento-TCE'!B1285</f>
        <v>#N/A</v>
      </c>
      <c r="C1285" s="229">
        <f>'Orçamento-TCE'!C1285</f>
        <v>0</v>
      </c>
      <c r="D1285" s="199" t="e">
        <f>'Orçamento-TCE'!G1285</f>
        <v>#N/A</v>
      </c>
      <c r="E1285" s="204">
        <f>'Orçamento-TCE'!H1285</f>
        <v>0</v>
      </c>
      <c r="F1285" s="230" t="e">
        <f>'Orçamento-TCE'!I1285</f>
        <v>#N/A</v>
      </c>
      <c r="G1285" s="227" t="e">
        <f>IF(Comparativo!$E$6="Tabela Não Desonerada",VLOOKUP($C1285,'Orçamento Base'!$D$12:$S$1673,12,FALSE),VLOOKUP($C1285,#REF!,12,FALSE))</f>
        <v>#N/A</v>
      </c>
      <c r="H1285" s="228">
        <f>IFERROR(IF(Comparativo!$E$6="Tabela Não Desonerada",VLOOKUP($C1285,'Orçamento Base'!$D$12:$S$1673,16,FALSE),VLOOKUP($C1285,#REF!,16,FALSE)),0)</f>
        <v>0</v>
      </c>
      <c r="I1285" s="575" t="e">
        <f>IF(Comparativo!$E$6="Tabela Não Desonerada",VLOOKUP($C1285,'Orçamento Base'!$D$12:$S$1673,11,FALSE),VLOOKUP($C1285,#REF!,11,FALSE))</f>
        <v>#N/A</v>
      </c>
      <c r="J1285" s="363">
        <f>IF(Comparativo!$E$6="Tabela Não Desonerada",Encargos!$F$44,Encargos!$D$44)</f>
        <v>1.1122000000000001</v>
      </c>
      <c r="K1285" s="364"/>
      <c r="L1285" s="365" t="e">
        <f t="shared" si="120"/>
        <v>#N/A</v>
      </c>
      <c r="M1285" s="365" t="e">
        <f t="shared" si="121"/>
        <v>#N/A</v>
      </c>
      <c r="N1285" s="376" t="e">
        <f t="shared" si="122"/>
        <v>#N/A</v>
      </c>
      <c r="O1285" s="205" t="e">
        <f>IF(Comparativo!$E$6="Tabela Não Desonerada",VLOOKUP($C1285,'Orçamento Base'!$D$12:$S$1673,13,FALSE),VLOOKUP($C1285,#REF!,13,FALSE))</f>
        <v>#N/A</v>
      </c>
      <c r="P1285" s="205" t="e">
        <f t="shared" si="123"/>
        <v>#N/A</v>
      </c>
      <c r="Q1285" s="205" t="e">
        <f>IF(Comparativo!$E$6="Tabela Não Desonerada",VLOOKUP($C1285,'Orçamento Base'!$D$12:$S$1673,14,FALSE),VLOOKUP($C1285,#REF!,14,FALSE))</f>
        <v>#N/A</v>
      </c>
      <c r="R1285" s="205" t="e">
        <f t="shared" si="124"/>
        <v>#N/A</v>
      </c>
      <c r="S1285" s="205" t="e">
        <f>IF(Comparativo!$E$6="Tabela Não Desonerada",VLOOKUP($C1285,'Orçamento Base'!$D$12:$S$1673,15,FALSE),VLOOKUP($C1285,#REF!,15,FALSE))</f>
        <v>#N/A</v>
      </c>
      <c r="T1285" s="205" t="e">
        <f t="shared" si="125"/>
        <v>#N/A</v>
      </c>
    </row>
    <row r="1286" spans="1:20" ht="15">
      <c r="A1286" s="203">
        <v>1</v>
      </c>
      <c r="B1286" s="203" t="e">
        <f>'Orçamento-TCE'!B1286</f>
        <v>#N/A</v>
      </c>
      <c r="C1286" s="229">
        <f>'Orçamento-TCE'!C1286</f>
        <v>0</v>
      </c>
      <c r="D1286" s="199" t="e">
        <f>'Orçamento-TCE'!G1286</f>
        <v>#N/A</v>
      </c>
      <c r="E1286" s="204">
        <f>'Orçamento-TCE'!H1286</f>
        <v>0</v>
      </c>
      <c r="F1286" s="230" t="e">
        <f>'Orçamento-TCE'!I1286</f>
        <v>#N/A</v>
      </c>
      <c r="G1286" s="227" t="e">
        <f>IF(Comparativo!$E$6="Tabela Não Desonerada",VLOOKUP($C1286,'Orçamento Base'!$D$12:$S$1673,12,FALSE),VLOOKUP($C1286,#REF!,12,FALSE))</f>
        <v>#N/A</v>
      </c>
      <c r="H1286" s="228">
        <f>IFERROR(IF(Comparativo!$E$6="Tabela Não Desonerada",VLOOKUP($C1286,'Orçamento Base'!$D$12:$S$1673,16,FALSE),VLOOKUP($C1286,#REF!,16,FALSE)),0)</f>
        <v>0</v>
      </c>
      <c r="I1286" s="575" t="e">
        <f>IF(Comparativo!$E$6="Tabela Não Desonerada",VLOOKUP($C1286,'Orçamento Base'!$D$12:$S$1673,11,FALSE),VLOOKUP($C1286,#REF!,11,FALSE))</f>
        <v>#N/A</v>
      </c>
      <c r="J1286" s="363">
        <f>IF(Comparativo!$E$6="Tabela Não Desonerada",Encargos!$F$44,Encargos!$D$44)</f>
        <v>1.1122000000000001</v>
      </c>
      <c r="K1286" s="364"/>
      <c r="L1286" s="365" t="e">
        <f t="shared" si="120"/>
        <v>#N/A</v>
      </c>
      <c r="M1286" s="365" t="e">
        <f t="shared" si="121"/>
        <v>#N/A</v>
      </c>
      <c r="N1286" s="376" t="e">
        <f t="shared" si="122"/>
        <v>#N/A</v>
      </c>
      <c r="O1286" s="205" t="e">
        <f>IF(Comparativo!$E$6="Tabela Não Desonerada",VLOOKUP($C1286,'Orçamento Base'!$D$12:$S$1673,13,FALSE),VLOOKUP($C1286,#REF!,13,FALSE))</f>
        <v>#N/A</v>
      </c>
      <c r="P1286" s="205" t="e">
        <f t="shared" si="123"/>
        <v>#N/A</v>
      </c>
      <c r="Q1286" s="205" t="e">
        <f>IF(Comparativo!$E$6="Tabela Não Desonerada",VLOOKUP($C1286,'Orçamento Base'!$D$12:$S$1673,14,FALSE),VLOOKUP($C1286,#REF!,14,FALSE))</f>
        <v>#N/A</v>
      </c>
      <c r="R1286" s="205" t="e">
        <f t="shared" si="124"/>
        <v>#N/A</v>
      </c>
      <c r="S1286" s="205" t="e">
        <f>IF(Comparativo!$E$6="Tabela Não Desonerada",VLOOKUP($C1286,'Orçamento Base'!$D$12:$S$1673,15,FALSE),VLOOKUP($C1286,#REF!,15,FALSE))</f>
        <v>#N/A</v>
      </c>
      <c r="T1286" s="205" t="e">
        <f t="shared" si="125"/>
        <v>#N/A</v>
      </c>
    </row>
    <row r="1287" spans="1:20" ht="15">
      <c r="A1287" s="203">
        <v>1</v>
      </c>
      <c r="B1287" s="203" t="e">
        <f>'Orçamento-TCE'!B1287</f>
        <v>#N/A</v>
      </c>
      <c r="C1287" s="229">
        <f>'Orçamento-TCE'!C1287</f>
        <v>0</v>
      </c>
      <c r="D1287" s="199" t="e">
        <f>'Orçamento-TCE'!G1287</f>
        <v>#N/A</v>
      </c>
      <c r="E1287" s="204">
        <f>'Orçamento-TCE'!H1287</f>
        <v>0</v>
      </c>
      <c r="F1287" s="230" t="e">
        <f>'Orçamento-TCE'!I1287</f>
        <v>#N/A</v>
      </c>
      <c r="G1287" s="227" t="e">
        <f>IF(Comparativo!$E$6="Tabela Não Desonerada",VLOOKUP($C1287,'Orçamento Base'!$D$12:$S$1673,12,FALSE),VLOOKUP($C1287,#REF!,12,FALSE))</f>
        <v>#N/A</v>
      </c>
      <c r="H1287" s="228">
        <f>IFERROR(IF(Comparativo!$E$6="Tabela Não Desonerada",VLOOKUP($C1287,'Orçamento Base'!$D$12:$S$1673,16,FALSE),VLOOKUP($C1287,#REF!,16,FALSE)),0)</f>
        <v>0</v>
      </c>
      <c r="I1287" s="575" t="e">
        <f>IF(Comparativo!$E$6="Tabela Não Desonerada",VLOOKUP($C1287,'Orçamento Base'!$D$12:$S$1673,11,FALSE),VLOOKUP($C1287,#REF!,11,FALSE))</f>
        <v>#N/A</v>
      </c>
      <c r="J1287" s="363">
        <f>IF(Comparativo!$E$6="Tabela Não Desonerada",Encargos!$F$44,Encargos!$D$44)</f>
        <v>1.1122000000000001</v>
      </c>
      <c r="K1287" s="364"/>
      <c r="L1287" s="365" t="e">
        <f t="shared" si="120"/>
        <v>#N/A</v>
      </c>
      <c r="M1287" s="365" t="e">
        <f t="shared" si="121"/>
        <v>#N/A</v>
      </c>
      <c r="N1287" s="376" t="e">
        <f t="shared" si="122"/>
        <v>#N/A</v>
      </c>
      <c r="O1287" s="205" t="e">
        <f>IF(Comparativo!$E$6="Tabela Não Desonerada",VLOOKUP($C1287,'Orçamento Base'!$D$12:$S$1673,13,FALSE),VLOOKUP($C1287,#REF!,13,FALSE))</f>
        <v>#N/A</v>
      </c>
      <c r="P1287" s="205" t="e">
        <f t="shared" si="123"/>
        <v>#N/A</v>
      </c>
      <c r="Q1287" s="205" t="e">
        <f>IF(Comparativo!$E$6="Tabela Não Desonerada",VLOOKUP($C1287,'Orçamento Base'!$D$12:$S$1673,14,FALSE),VLOOKUP($C1287,#REF!,14,FALSE))</f>
        <v>#N/A</v>
      </c>
      <c r="R1287" s="205" t="e">
        <f t="shared" si="124"/>
        <v>#N/A</v>
      </c>
      <c r="S1287" s="205" t="e">
        <f>IF(Comparativo!$E$6="Tabela Não Desonerada",VLOOKUP($C1287,'Orçamento Base'!$D$12:$S$1673,15,FALSE),VLOOKUP($C1287,#REF!,15,FALSE))</f>
        <v>#N/A</v>
      </c>
      <c r="T1287" s="205" t="e">
        <f t="shared" si="125"/>
        <v>#N/A</v>
      </c>
    </row>
    <row r="1288" spans="1:20" ht="15">
      <c r="A1288" s="203">
        <v>1</v>
      </c>
      <c r="B1288" s="203" t="e">
        <f>'Orçamento-TCE'!B1288</f>
        <v>#N/A</v>
      </c>
      <c r="C1288" s="229">
        <f>'Orçamento-TCE'!C1288</f>
        <v>0</v>
      </c>
      <c r="D1288" s="199" t="e">
        <f>'Orçamento-TCE'!G1288</f>
        <v>#N/A</v>
      </c>
      <c r="E1288" s="204">
        <f>'Orçamento-TCE'!H1288</f>
        <v>0</v>
      </c>
      <c r="F1288" s="230" t="e">
        <f>'Orçamento-TCE'!I1288</f>
        <v>#N/A</v>
      </c>
      <c r="G1288" s="227" t="e">
        <f>IF(Comparativo!$E$6="Tabela Não Desonerada",VLOOKUP($C1288,'Orçamento Base'!$D$12:$S$1673,12,FALSE),VLOOKUP($C1288,#REF!,12,FALSE))</f>
        <v>#N/A</v>
      </c>
      <c r="H1288" s="228">
        <f>IFERROR(IF(Comparativo!$E$6="Tabela Não Desonerada",VLOOKUP($C1288,'Orçamento Base'!$D$12:$S$1673,16,FALSE),VLOOKUP($C1288,#REF!,16,FALSE)),0)</f>
        <v>0</v>
      </c>
      <c r="I1288" s="575" t="e">
        <f>IF(Comparativo!$E$6="Tabela Não Desonerada",VLOOKUP($C1288,'Orçamento Base'!$D$12:$S$1673,11,FALSE),VLOOKUP($C1288,#REF!,11,FALSE))</f>
        <v>#N/A</v>
      </c>
      <c r="J1288" s="363">
        <f>IF(Comparativo!$E$6="Tabela Não Desonerada",Encargos!$F$44,Encargos!$D$44)</f>
        <v>1.1122000000000001</v>
      </c>
      <c r="K1288" s="364"/>
      <c r="L1288" s="365" t="e">
        <f t="shared" si="120"/>
        <v>#N/A</v>
      </c>
      <c r="M1288" s="365" t="e">
        <f t="shared" si="121"/>
        <v>#N/A</v>
      </c>
      <c r="N1288" s="376" t="e">
        <f t="shared" si="122"/>
        <v>#N/A</v>
      </c>
      <c r="O1288" s="205" t="e">
        <f>IF(Comparativo!$E$6="Tabela Não Desonerada",VLOOKUP($C1288,'Orçamento Base'!$D$12:$S$1673,13,FALSE),VLOOKUP($C1288,#REF!,13,FALSE))</f>
        <v>#N/A</v>
      </c>
      <c r="P1288" s="205" t="e">
        <f t="shared" si="123"/>
        <v>#N/A</v>
      </c>
      <c r="Q1288" s="205" t="e">
        <f>IF(Comparativo!$E$6="Tabela Não Desonerada",VLOOKUP($C1288,'Orçamento Base'!$D$12:$S$1673,14,FALSE),VLOOKUP($C1288,#REF!,14,FALSE))</f>
        <v>#N/A</v>
      </c>
      <c r="R1288" s="205" t="e">
        <f t="shared" si="124"/>
        <v>#N/A</v>
      </c>
      <c r="S1288" s="205" t="e">
        <f>IF(Comparativo!$E$6="Tabela Não Desonerada",VLOOKUP($C1288,'Orçamento Base'!$D$12:$S$1673,15,FALSE),VLOOKUP($C1288,#REF!,15,FALSE))</f>
        <v>#N/A</v>
      </c>
      <c r="T1288" s="205" t="e">
        <f t="shared" si="125"/>
        <v>#N/A</v>
      </c>
    </row>
    <row r="1289" spans="1:20" ht="15">
      <c r="A1289" s="203">
        <v>1</v>
      </c>
      <c r="B1289" s="203" t="e">
        <f>'Orçamento-TCE'!B1289</f>
        <v>#N/A</v>
      </c>
      <c r="C1289" s="229">
        <f>'Orçamento-TCE'!C1289</f>
        <v>0</v>
      </c>
      <c r="D1289" s="199" t="e">
        <f>'Orçamento-TCE'!G1289</f>
        <v>#N/A</v>
      </c>
      <c r="E1289" s="204">
        <f>'Orçamento-TCE'!H1289</f>
        <v>0</v>
      </c>
      <c r="F1289" s="230" t="e">
        <f>'Orçamento-TCE'!I1289</f>
        <v>#N/A</v>
      </c>
      <c r="G1289" s="227" t="e">
        <f>IF(Comparativo!$E$6="Tabela Não Desonerada",VLOOKUP($C1289,'Orçamento Base'!$D$12:$S$1673,12,FALSE),VLOOKUP($C1289,#REF!,12,FALSE))</f>
        <v>#N/A</v>
      </c>
      <c r="H1289" s="228">
        <f>IFERROR(IF(Comparativo!$E$6="Tabela Não Desonerada",VLOOKUP($C1289,'Orçamento Base'!$D$12:$S$1673,16,FALSE),VLOOKUP($C1289,#REF!,16,FALSE)),0)</f>
        <v>0</v>
      </c>
      <c r="I1289" s="575" t="e">
        <f>IF(Comparativo!$E$6="Tabela Não Desonerada",VLOOKUP($C1289,'Orçamento Base'!$D$12:$S$1673,11,FALSE),VLOOKUP($C1289,#REF!,11,FALSE))</f>
        <v>#N/A</v>
      </c>
      <c r="J1289" s="363">
        <f>IF(Comparativo!$E$6="Tabela Não Desonerada",Encargos!$F$44,Encargos!$D$44)</f>
        <v>1.1122000000000001</v>
      </c>
      <c r="K1289" s="364"/>
      <c r="L1289" s="365" t="e">
        <f t="shared" si="120"/>
        <v>#N/A</v>
      </c>
      <c r="M1289" s="365" t="e">
        <f t="shared" si="121"/>
        <v>#N/A</v>
      </c>
      <c r="N1289" s="376" t="e">
        <f t="shared" si="122"/>
        <v>#N/A</v>
      </c>
      <c r="O1289" s="205" t="e">
        <f>IF(Comparativo!$E$6="Tabela Não Desonerada",VLOOKUP($C1289,'Orçamento Base'!$D$12:$S$1673,13,FALSE),VLOOKUP($C1289,#REF!,13,FALSE))</f>
        <v>#N/A</v>
      </c>
      <c r="P1289" s="205" t="e">
        <f t="shared" si="123"/>
        <v>#N/A</v>
      </c>
      <c r="Q1289" s="205" t="e">
        <f>IF(Comparativo!$E$6="Tabela Não Desonerada",VLOOKUP($C1289,'Orçamento Base'!$D$12:$S$1673,14,FALSE),VLOOKUP($C1289,#REF!,14,FALSE))</f>
        <v>#N/A</v>
      </c>
      <c r="R1289" s="205" t="e">
        <f t="shared" si="124"/>
        <v>#N/A</v>
      </c>
      <c r="S1289" s="205" t="e">
        <f>IF(Comparativo!$E$6="Tabela Não Desonerada",VLOOKUP($C1289,'Orçamento Base'!$D$12:$S$1673,15,FALSE),VLOOKUP($C1289,#REF!,15,FALSE))</f>
        <v>#N/A</v>
      </c>
      <c r="T1289" s="205" t="e">
        <f t="shared" si="125"/>
        <v>#N/A</v>
      </c>
    </row>
    <row r="1290" spans="1:20" ht="15">
      <c r="A1290" s="203">
        <v>1</v>
      </c>
      <c r="B1290" s="203" t="e">
        <f>'Orçamento-TCE'!B1290</f>
        <v>#N/A</v>
      </c>
      <c r="C1290" s="229">
        <f>'Orçamento-TCE'!C1290</f>
        <v>0</v>
      </c>
      <c r="D1290" s="199" t="e">
        <f>'Orçamento-TCE'!G1290</f>
        <v>#N/A</v>
      </c>
      <c r="E1290" s="204">
        <f>'Orçamento-TCE'!H1290</f>
        <v>0</v>
      </c>
      <c r="F1290" s="230" t="e">
        <f>'Orçamento-TCE'!I1290</f>
        <v>#N/A</v>
      </c>
      <c r="G1290" s="227" t="e">
        <f>IF(Comparativo!$E$6="Tabela Não Desonerada",VLOOKUP($C1290,'Orçamento Base'!$D$12:$S$1673,12,FALSE),VLOOKUP($C1290,#REF!,12,FALSE))</f>
        <v>#N/A</v>
      </c>
      <c r="H1290" s="228">
        <f>IFERROR(IF(Comparativo!$E$6="Tabela Não Desonerada",VLOOKUP($C1290,'Orçamento Base'!$D$12:$S$1673,16,FALSE),VLOOKUP($C1290,#REF!,16,FALSE)),0)</f>
        <v>0</v>
      </c>
      <c r="I1290" s="575" t="e">
        <f>IF(Comparativo!$E$6="Tabela Não Desonerada",VLOOKUP($C1290,'Orçamento Base'!$D$12:$S$1673,11,FALSE),VLOOKUP($C1290,#REF!,11,FALSE))</f>
        <v>#N/A</v>
      </c>
      <c r="J1290" s="363">
        <f>IF(Comparativo!$E$6="Tabela Não Desonerada",Encargos!$F$44,Encargos!$D$44)</f>
        <v>1.1122000000000001</v>
      </c>
      <c r="K1290" s="364"/>
      <c r="L1290" s="365" t="e">
        <f t="shared" si="120"/>
        <v>#N/A</v>
      </c>
      <c r="M1290" s="365" t="e">
        <f t="shared" si="121"/>
        <v>#N/A</v>
      </c>
      <c r="N1290" s="376" t="e">
        <f t="shared" si="122"/>
        <v>#N/A</v>
      </c>
      <c r="O1290" s="205" t="e">
        <f>IF(Comparativo!$E$6="Tabela Não Desonerada",VLOOKUP($C1290,'Orçamento Base'!$D$12:$S$1673,13,FALSE),VLOOKUP($C1290,#REF!,13,FALSE))</f>
        <v>#N/A</v>
      </c>
      <c r="P1290" s="205" t="e">
        <f t="shared" si="123"/>
        <v>#N/A</v>
      </c>
      <c r="Q1290" s="205" t="e">
        <f>IF(Comparativo!$E$6="Tabela Não Desonerada",VLOOKUP($C1290,'Orçamento Base'!$D$12:$S$1673,14,FALSE),VLOOKUP($C1290,#REF!,14,FALSE))</f>
        <v>#N/A</v>
      </c>
      <c r="R1290" s="205" t="e">
        <f t="shared" si="124"/>
        <v>#N/A</v>
      </c>
      <c r="S1290" s="205" t="e">
        <f>IF(Comparativo!$E$6="Tabela Não Desonerada",VLOOKUP($C1290,'Orçamento Base'!$D$12:$S$1673,15,FALSE),VLOOKUP($C1290,#REF!,15,FALSE))</f>
        <v>#N/A</v>
      </c>
      <c r="T1290" s="205" t="e">
        <f t="shared" si="125"/>
        <v>#N/A</v>
      </c>
    </row>
    <row r="1291" spans="1:20" ht="15">
      <c r="A1291" s="203">
        <v>1</v>
      </c>
      <c r="B1291" s="203" t="e">
        <f>'Orçamento-TCE'!B1291</f>
        <v>#N/A</v>
      </c>
      <c r="C1291" s="229">
        <f>'Orçamento-TCE'!C1291</f>
        <v>0</v>
      </c>
      <c r="D1291" s="199" t="e">
        <f>'Orçamento-TCE'!G1291</f>
        <v>#N/A</v>
      </c>
      <c r="E1291" s="204">
        <f>'Orçamento-TCE'!H1291</f>
        <v>0</v>
      </c>
      <c r="F1291" s="230" t="e">
        <f>'Orçamento-TCE'!I1291</f>
        <v>#N/A</v>
      </c>
      <c r="G1291" s="227" t="e">
        <f>IF(Comparativo!$E$6="Tabela Não Desonerada",VLOOKUP($C1291,'Orçamento Base'!$D$12:$S$1673,12,FALSE),VLOOKUP($C1291,#REF!,12,FALSE))</f>
        <v>#N/A</v>
      </c>
      <c r="H1291" s="228">
        <f>IFERROR(IF(Comparativo!$E$6="Tabela Não Desonerada",VLOOKUP($C1291,'Orçamento Base'!$D$12:$S$1673,16,FALSE),VLOOKUP($C1291,#REF!,16,FALSE)),0)</f>
        <v>0</v>
      </c>
      <c r="I1291" s="575" t="e">
        <f>IF(Comparativo!$E$6="Tabela Não Desonerada",VLOOKUP($C1291,'Orçamento Base'!$D$12:$S$1673,11,FALSE),VLOOKUP($C1291,#REF!,11,FALSE))</f>
        <v>#N/A</v>
      </c>
      <c r="J1291" s="363">
        <f>IF(Comparativo!$E$6="Tabela Não Desonerada",Encargos!$F$44,Encargos!$D$44)</f>
        <v>1.1122000000000001</v>
      </c>
      <c r="K1291" s="364"/>
      <c r="L1291" s="365" t="e">
        <f t="shared" si="120"/>
        <v>#N/A</v>
      </c>
      <c r="M1291" s="365" t="e">
        <f t="shared" si="121"/>
        <v>#N/A</v>
      </c>
      <c r="N1291" s="376" t="e">
        <f t="shared" si="122"/>
        <v>#N/A</v>
      </c>
      <c r="O1291" s="205" t="e">
        <f>IF(Comparativo!$E$6="Tabela Não Desonerada",VLOOKUP($C1291,'Orçamento Base'!$D$12:$S$1673,13,FALSE),VLOOKUP($C1291,#REF!,13,FALSE))</f>
        <v>#N/A</v>
      </c>
      <c r="P1291" s="205" t="e">
        <f t="shared" si="123"/>
        <v>#N/A</v>
      </c>
      <c r="Q1291" s="205" t="e">
        <f>IF(Comparativo!$E$6="Tabela Não Desonerada",VLOOKUP($C1291,'Orçamento Base'!$D$12:$S$1673,14,FALSE),VLOOKUP($C1291,#REF!,14,FALSE))</f>
        <v>#N/A</v>
      </c>
      <c r="R1291" s="205" t="e">
        <f t="shared" si="124"/>
        <v>#N/A</v>
      </c>
      <c r="S1291" s="205" t="e">
        <f>IF(Comparativo!$E$6="Tabela Não Desonerada",VLOOKUP($C1291,'Orçamento Base'!$D$12:$S$1673,15,FALSE),VLOOKUP($C1291,#REF!,15,FALSE))</f>
        <v>#N/A</v>
      </c>
      <c r="T1291" s="205" t="e">
        <f t="shared" si="125"/>
        <v>#N/A</v>
      </c>
    </row>
    <row r="1292" spans="1:20" ht="15">
      <c r="A1292" s="203">
        <v>1</v>
      </c>
      <c r="B1292" s="203" t="e">
        <f>'Orçamento-TCE'!B1292</f>
        <v>#N/A</v>
      </c>
      <c r="C1292" s="229">
        <f>'Orçamento-TCE'!C1292</f>
        <v>0</v>
      </c>
      <c r="D1292" s="199" t="e">
        <f>'Orçamento-TCE'!G1292</f>
        <v>#N/A</v>
      </c>
      <c r="E1292" s="204">
        <f>'Orçamento-TCE'!H1292</f>
        <v>0</v>
      </c>
      <c r="F1292" s="230" t="e">
        <f>'Orçamento-TCE'!I1292</f>
        <v>#N/A</v>
      </c>
      <c r="G1292" s="227" t="e">
        <f>IF(Comparativo!$E$6="Tabela Não Desonerada",VLOOKUP($C1292,'Orçamento Base'!$D$12:$S$1673,12,FALSE),VLOOKUP($C1292,#REF!,12,FALSE))</f>
        <v>#N/A</v>
      </c>
      <c r="H1292" s="228">
        <f>IFERROR(IF(Comparativo!$E$6="Tabela Não Desonerada",VLOOKUP($C1292,'Orçamento Base'!$D$12:$S$1673,16,FALSE),VLOOKUP($C1292,#REF!,16,FALSE)),0)</f>
        <v>0</v>
      </c>
      <c r="I1292" s="575" t="e">
        <f>IF(Comparativo!$E$6="Tabela Não Desonerada",VLOOKUP($C1292,'Orçamento Base'!$D$12:$S$1673,11,FALSE),VLOOKUP($C1292,#REF!,11,FALSE))</f>
        <v>#N/A</v>
      </c>
      <c r="J1292" s="363">
        <f>IF(Comparativo!$E$6="Tabela Não Desonerada",Encargos!$F$44,Encargos!$D$44)</f>
        <v>1.1122000000000001</v>
      </c>
      <c r="K1292" s="364"/>
      <c r="L1292" s="365" t="e">
        <f t="shared" si="120"/>
        <v>#N/A</v>
      </c>
      <c r="M1292" s="365" t="e">
        <f t="shared" si="121"/>
        <v>#N/A</v>
      </c>
      <c r="N1292" s="376" t="e">
        <f t="shared" si="122"/>
        <v>#N/A</v>
      </c>
      <c r="O1292" s="205" t="e">
        <f>IF(Comparativo!$E$6="Tabela Não Desonerada",VLOOKUP($C1292,'Orçamento Base'!$D$12:$S$1673,13,FALSE),VLOOKUP($C1292,#REF!,13,FALSE))</f>
        <v>#N/A</v>
      </c>
      <c r="P1292" s="205" t="e">
        <f t="shared" si="123"/>
        <v>#N/A</v>
      </c>
      <c r="Q1292" s="205" t="e">
        <f>IF(Comparativo!$E$6="Tabela Não Desonerada",VLOOKUP($C1292,'Orçamento Base'!$D$12:$S$1673,14,FALSE),VLOOKUP($C1292,#REF!,14,FALSE))</f>
        <v>#N/A</v>
      </c>
      <c r="R1292" s="205" t="e">
        <f t="shared" si="124"/>
        <v>#N/A</v>
      </c>
      <c r="S1292" s="205" t="e">
        <f>IF(Comparativo!$E$6="Tabela Não Desonerada",VLOOKUP($C1292,'Orçamento Base'!$D$12:$S$1673,15,FALSE),VLOOKUP($C1292,#REF!,15,FALSE))</f>
        <v>#N/A</v>
      </c>
      <c r="T1292" s="205" t="e">
        <f t="shared" si="125"/>
        <v>#N/A</v>
      </c>
    </row>
    <row r="1293" spans="1:20" ht="15">
      <c r="A1293" s="203">
        <v>1</v>
      </c>
      <c r="B1293" s="203" t="e">
        <f>'Orçamento-TCE'!B1293</f>
        <v>#N/A</v>
      </c>
      <c r="C1293" s="229">
        <f>'Orçamento-TCE'!C1293</f>
        <v>0</v>
      </c>
      <c r="D1293" s="199" t="e">
        <f>'Orçamento-TCE'!G1293</f>
        <v>#N/A</v>
      </c>
      <c r="E1293" s="204">
        <f>'Orçamento-TCE'!H1293</f>
        <v>0</v>
      </c>
      <c r="F1293" s="230" t="e">
        <f>'Orçamento-TCE'!I1293</f>
        <v>#N/A</v>
      </c>
      <c r="G1293" s="227" t="e">
        <f>IF(Comparativo!$E$6="Tabela Não Desonerada",VLOOKUP($C1293,'Orçamento Base'!$D$12:$S$1673,12,FALSE),VLOOKUP($C1293,#REF!,12,FALSE))</f>
        <v>#N/A</v>
      </c>
      <c r="H1293" s="228">
        <f>IFERROR(IF(Comparativo!$E$6="Tabela Não Desonerada",VLOOKUP($C1293,'Orçamento Base'!$D$12:$S$1673,16,FALSE),VLOOKUP($C1293,#REF!,16,FALSE)),0)</f>
        <v>0</v>
      </c>
      <c r="I1293" s="575" t="e">
        <f>IF(Comparativo!$E$6="Tabela Não Desonerada",VLOOKUP($C1293,'Orçamento Base'!$D$12:$S$1673,11,FALSE),VLOOKUP($C1293,#REF!,11,FALSE))</f>
        <v>#N/A</v>
      </c>
      <c r="J1293" s="363">
        <f>IF(Comparativo!$E$6="Tabela Não Desonerada",Encargos!$F$44,Encargos!$D$44)</f>
        <v>1.1122000000000001</v>
      </c>
      <c r="K1293" s="364"/>
      <c r="L1293" s="365" t="e">
        <f t="shared" si="120"/>
        <v>#N/A</v>
      </c>
      <c r="M1293" s="365" t="e">
        <f t="shared" si="121"/>
        <v>#N/A</v>
      </c>
      <c r="N1293" s="376" t="e">
        <f t="shared" si="122"/>
        <v>#N/A</v>
      </c>
      <c r="O1293" s="205" t="e">
        <f>IF(Comparativo!$E$6="Tabela Não Desonerada",VLOOKUP($C1293,'Orçamento Base'!$D$12:$S$1673,13,FALSE),VLOOKUP($C1293,#REF!,13,FALSE))</f>
        <v>#N/A</v>
      </c>
      <c r="P1293" s="205" t="e">
        <f t="shared" si="123"/>
        <v>#N/A</v>
      </c>
      <c r="Q1293" s="205" t="e">
        <f>IF(Comparativo!$E$6="Tabela Não Desonerada",VLOOKUP($C1293,'Orçamento Base'!$D$12:$S$1673,14,FALSE),VLOOKUP($C1293,#REF!,14,FALSE))</f>
        <v>#N/A</v>
      </c>
      <c r="R1293" s="205" t="e">
        <f t="shared" si="124"/>
        <v>#N/A</v>
      </c>
      <c r="S1293" s="205" t="e">
        <f>IF(Comparativo!$E$6="Tabela Não Desonerada",VLOOKUP($C1293,'Orçamento Base'!$D$12:$S$1673,15,FALSE),VLOOKUP($C1293,#REF!,15,FALSE))</f>
        <v>#N/A</v>
      </c>
      <c r="T1293" s="205" t="e">
        <f t="shared" si="125"/>
        <v>#N/A</v>
      </c>
    </row>
    <row r="1294" spans="1:20" ht="15">
      <c r="A1294" s="203">
        <v>1</v>
      </c>
      <c r="B1294" s="203" t="e">
        <f>'Orçamento-TCE'!B1294</f>
        <v>#N/A</v>
      </c>
      <c r="C1294" s="229">
        <f>'Orçamento-TCE'!C1294</f>
        <v>0</v>
      </c>
      <c r="D1294" s="199" t="e">
        <f>'Orçamento-TCE'!G1294</f>
        <v>#N/A</v>
      </c>
      <c r="E1294" s="204">
        <f>'Orçamento-TCE'!H1294</f>
        <v>0</v>
      </c>
      <c r="F1294" s="230" t="e">
        <f>'Orçamento-TCE'!I1294</f>
        <v>#N/A</v>
      </c>
      <c r="G1294" s="227" t="e">
        <f>IF(Comparativo!$E$6="Tabela Não Desonerada",VLOOKUP($C1294,'Orçamento Base'!$D$12:$S$1673,12,FALSE),VLOOKUP($C1294,#REF!,12,FALSE))</f>
        <v>#N/A</v>
      </c>
      <c r="H1294" s="228">
        <f>IFERROR(IF(Comparativo!$E$6="Tabela Não Desonerada",VLOOKUP($C1294,'Orçamento Base'!$D$12:$S$1673,16,FALSE),VLOOKUP($C1294,#REF!,16,FALSE)),0)</f>
        <v>0</v>
      </c>
      <c r="I1294" s="575" t="e">
        <f>IF(Comparativo!$E$6="Tabela Não Desonerada",VLOOKUP($C1294,'Orçamento Base'!$D$12:$S$1673,11,FALSE),VLOOKUP($C1294,#REF!,11,FALSE))</f>
        <v>#N/A</v>
      </c>
      <c r="J1294" s="363">
        <f>IF(Comparativo!$E$6="Tabela Não Desonerada",Encargos!$F$44,Encargos!$D$44)</f>
        <v>1.1122000000000001</v>
      </c>
      <c r="K1294" s="364"/>
      <c r="L1294" s="365" t="e">
        <f t="shared" si="120"/>
        <v>#N/A</v>
      </c>
      <c r="M1294" s="365" t="e">
        <f t="shared" si="121"/>
        <v>#N/A</v>
      </c>
      <c r="N1294" s="376" t="e">
        <f t="shared" si="122"/>
        <v>#N/A</v>
      </c>
      <c r="O1294" s="205" t="e">
        <f>IF(Comparativo!$E$6="Tabela Não Desonerada",VLOOKUP($C1294,'Orçamento Base'!$D$12:$S$1673,13,FALSE),VLOOKUP($C1294,#REF!,13,FALSE))</f>
        <v>#N/A</v>
      </c>
      <c r="P1294" s="205" t="e">
        <f t="shared" si="123"/>
        <v>#N/A</v>
      </c>
      <c r="Q1294" s="205" t="e">
        <f>IF(Comparativo!$E$6="Tabela Não Desonerada",VLOOKUP($C1294,'Orçamento Base'!$D$12:$S$1673,14,FALSE),VLOOKUP($C1294,#REF!,14,FALSE))</f>
        <v>#N/A</v>
      </c>
      <c r="R1294" s="205" t="e">
        <f t="shared" si="124"/>
        <v>#N/A</v>
      </c>
      <c r="S1294" s="205" t="e">
        <f>IF(Comparativo!$E$6="Tabela Não Desonerada",VLOOKUP($C1294,'Orçamento Base'!$D$12:$S$1673,15,FALSE),VLOOKUP($C1294,#REF!,15,FALSE))</f>
        <v>#N/A</v>
      </c>
      <c r="T1294" s="205" t="e">
        <f t="shared" si="125"/>
        <v>#N/A</v>
      </c>
    </row>
    <row r="1295" spans="1:20" ht="15">
      <c r="A1295" s="203">
        <v>1</v>
      </c>
      <c r="B1295" s="203" t="e">
        <f>'Orçamento-TCE'!B1295</f>
        <v>#N/A</v>
      </c>
      <c r="C1295" s="229">
        <f>'Orçamento-TCE'!C1295</f>
        <v>0</v>
      </c>
      <c r="D1295" s="199" t="e">
        <f>'Orçamento-TCE'!G1295</f>
        <v>#N/A</v>
      </c>
      <c r="E1295" s="204">
        <f>'Orçamento-TCE'!H1295</f>
        <v>0</v>
      </c>
      <c r="F1295" s="230" t="e">
        <f>'Orçamento-TCE'!I1295</f>
        <v>#N/A</v>
      </c>
      <c r="G1295" s="227" t="e">
        <f>IF(Comparativo!$E$6="Tabela Não Desonerada",VLOOKUP($C1295,'Orçamento Base'!$D$12:$S$1673,12,FALSE),VLOOKUP($C1295,#REF!,12,FALSE))</f>
        <v>#N/A</v>
      </c>
      <c r="H1295" s="228">
        <f>IFERROR(IF(Comparativo!$E$6="Tabela Não Desonerada",VLOOKUP($C1295,'Orçamento Base'!$D$12:$S$1673,16,FALSE),VLOOKUP($C1295,#REF!,16,FALSE)),0)</f>
        <v>0</v>
      </c>
      <c r="I1295" s="575" t="e">
        <f>IF(Comparativo!$E$6="Tabela Não Desonerada",VLOOKUP($C1295,'Orçamento Base'!$D$12:$S$1673,11,FALSE),VLOOKUP($C1295,#REF!,11,FALSE))</f>
        <v>#N/A</v>
      </c>
      <c r="J1295" s="363">
        <f>IF(Comparativo!$E$6="Tabela Não Desonerada",Encargos!$F$44,Encargos!$D$44)</f>
        <v>1.1122000000000001</v>
      </c>
      <c r="K1295" s="364"/>
      <c r="L1295" s="365" t="e">
        <f t="shared" si="120"/>
        <v>#N/A</v>
      </c>
      <c r="M1295" s="365" t="e">
        <f t="shared" si="121"/>
        <v>#N/A</v>
      </c>
      <c r="N1295" s="376" t="e">
        <f t="shared" si="122"/>
        <v>#N/A</v>
      </c>
      <c r="O1295" s="205" t="e">
        <f>IF(Comparativo!$E$6="Tabela Não Desonerada",VLOOKUP($C1295,'Orçamento Base'!$D$12:$S$1673,13,FALSE),VLOOKUP($C1295,#REF!,13,FALSE))</f>
        <v>#N/A</v>
      </c>
      <c r="P1295" s="205" t="e">
        <f t="shared" si="123"/>
        <v>#N/A</v>
      </c>
      <c r="Q1295" s="205" t="e">
        <f>IF(Comparativo!$E$6="Tabela Não Desonerada",VLOOKUP($C1295,'Orçamento Base'!$D$12:$S$1673,14,FALSE),VLOOKUP($C1295,#REF!,14,FALSE))</f>
        <v>#N/A</v>
      </c>
      <c r="R1295" s="205" t="e">
        <f t="shared" si="124"/>
        <v>#N/A</v>
      </c>
      <c r="S1295" s="205" t="e">
        <f>IF(Comparativo!$E$6="Tabela Não Desonerada",VLOOKUP($C1295,'Orçamento Base'!$D$12:$S$1673,15,FALSE),VLOOKUP($C1295,#REF!,15,FALSE))</f>
        <v>#N/A</v>
      </c>
      <c r="T1295" s="205" t="e">
        <f t="shared" si="125"/>
        <v>#N/A</v>
      </c>
    </row>
    <row r="1296" spans="1:20" ht="15">
      <c r="A1296" s="203">
        <v>1</v>
      </c>
      <c r="B1296" s="203" t="e">
        <f>'Orçamento-TCE'!B1296</f>
        <v>#N/A</v>
      </c>
      <c r="C1296" s="229">
        <f>'Orçamento-TCE'!C1296</f>
        <v>0</v>
      </c>
      <c r="D1296" s="199" t="e">
        <f>'Orçamento-TCE'!G1296</f>
        <v>#N/A</v>
      </c>
      <c r="E1296" s="204">
        <f>'Orçamento-TCE'!H1296</f>
        <v>0</v>
      </c>
      <c r="F1296" s="230" t="e">
        <f>'Orçamento-TCE'!I1296</f>
        <v>#N/A</v>
      </c>
      <c r="G1296" s="227" t="e">
        <f>IF(Comparativo!$E$6="Tabela Não Desonerada",VLOOKUP($C1296,'Orçamento Base'!$D$12:$S$1673,12,FALSE),VLOOKUP($C1296,#REF!,12,FALSE))</f>
        <v>#N/A</v>
      </c>
      <c r="H1296" s="228">
        <f>IFERROR(IF(Comparativo!$E$6="Tabela Não Desonerada",VLOOKUP($C1296,'Orçamento Base'!$D$12:$S$1673,16,FALSE),VLOOKUP($C1296,#REF!,16,FALSE)),0)</f>
        <v>0</v>
      </c>
      <c r="I1296" s="575" t="e">
        <f>IF(Comparativo!$E$6="Tabela Não Desonerada",VLOOKUP($C1296,'Orçamento Base'!$D$12:$S$1673,11,FALSE),VLOOKUP($C1296,#REF!,11,FALSE))</f>
        <v>#N/A</v>
      </c>
      <c r="J1296" s="363">
        <f>IF(Comparativo!$E$6="Tabela Não Desonerada",Encargos!$F$44,Encargos!$D$44)</f>
        <v>1.1122000000000001</v>
      </c>
      <c r="K1296" s="364"/>
      <c r="L1296" s="365" t="e">
        <f t="shared" si="120"/>
        <v>#N/A</v>
      </c>
      <c r="M1296" s="365" t="e">
        <f t="shared" si="121"/>
        <v>#N/A</v>
      </c>
      <c r="N1296" s="376" t="e">
        <f t="shared" si="122"/>
        <v>#N/A</v>
      </c>
      <c r="O1296" s="205" t="e">
        <f>IF(Comparativo!$E$6="Tabela Não Desonerada",VLOOKUP($C1296,'Orçamento Base'!$D$12:$S$1673,13,FALSE),VLOOKUP($C1296,#REF!,13,FALSE))</f>
        <v>#N/A</v>
      </c>
      <c r="P1296" s="205" t="e">
        <f t="shared" si="123"/>
        <v>#N/A</v>
      </c>
      <c r="Q1296" s="205" t="e">
        <f>IF(Comparativo!$E$6="Tabela Não Desonerada",VLOOKUP($C1296,'Orçamento Base'!$D$12:$S$1673,14,FALSE),VLOOKUP($C1296,#REF!,14,FALSE))</f>
        <v>#N/A</v>
      </c>
      <c r="R1296" s="205" t="e">
        <f t="shared" si="124"/>
        <v>#N/A</v>
      </c>
      <c r="S1296" s="205" t="e">
        <f>IF(Comparativo!$E$6="Tabela Não Desonerada",VLOOKUP($C1296,'Orçamento Base'!$D$12:$S$1673,15,FALSE),VLOOKUP($C1296,#REF!,15,FALSE))</f>
        <v>#N/A</v>
      </c>
      <c r="T1296" s="205" t="e">
        <f t="shared" si="125"/>
        <v>#N/A</v>
      </c>
    </row>
    <row r="1297" spans="1:20" ht="15">
      <c r="A1297" s="203">
        <v>1</v>
      </c>
      <c r="B1297" s="203" t="e">
        <f>'Orçamento-TCE'!B1297</f>
        <v>#N/A</v>
      </c>
      <c r="C1297" s="229">
        <f>'Orçamento-TCE'!C1297</f>
        <v>0</v>
      </c>
      <c r="D1297" s="199" t="e">
        <f>'Orçamento-TCE'!G1297</f>
        <v>#N/A</v>
      </c>
      <c r="E1297" s="204">
        <f>'Orçamento-TCE'!H1297</f>
        <v>0</v>
      </c>
      <c r="F1297" s="230" t="e">
        <f>'Orçamento-TCE'!I1297</f>
        <v>#N/A</v>
      </c>
      <c r="G1297" s="227" t="e">
        <f>IF(Comparativo!$E$6="Tabela Não Desonerada",VLOOKUP($C1297,'Orçamento Base'!$D$12:$S$1673,12,FALSE),VLOOKUP($C1297,#REF!,12,FALSE))</f>
        <v>#N/A</v>
      </c>
      <c r="H1297" s="228">
        <f>IFERROR(IF(Comparativo!$E$6="Tabela Não Desonerada",VLOOKUP($C1297,'Orçamento Base'!$D$12:$S$1673,16,FALSE),VLOOKUP($C1297,#REF!,16,FALSE)),0)</f>
        <v>0</v>
      </c>
      <c r="I1297" s="575" t="e">
        <f>IF(Comparativo!$E$6="Tabela Não Desonerada",VLOOKUP($C1297,'Orçamento Base'!$D$12:$S$1673,11,FALSE),VLOOKUP($C1297,#REF!,11,FALSE))</f>
        <v>#N/A</v>
      </c>
      <c r="J1297" s="363">
        <f>IF(Comparativo!$E$6="Tabela Não Desonerada",Encargos!$F$44,Encargos!$D$44)</f>
        <v>1.1122000000000001</v>
      </c>
      <c r="K1297" s="364"/>
      <c r="L1297" s="365" t="e">
        <f t="shared" si="120"/>
        <v>#N/A</v>
      </c>
      <c r="M1297" s="365" t="e">
        <f t="shared" si="121"/>
        <v>#N/A</v>
      </c>
      <c r="N1297" s="376" t="e">
        <f t="shared" si="122"/>
        <v>#N/A</v>
      </c>
      <c r="O1297" s="205" t="e">
        <f>IF(Comparativo!$E$6="Tabela Não Desonerada",VLOOKUP($C1297,'Orçamento Base'!$D$12:$S$1673,13,FALSE),VLOOKUP($C1297,#REF!,13,FALSE))</f>
        <v>#N/A</v>
      </c>
      <c r="P1297" s="205" t="e">
        <f t="shared" si="123"/>
        <v>#N/A</v>
      </c>
      <c r="Q1297" s="205" t="e">
        <f>IF(Comparativo!$E$6="Tabela Não Desonerada",VLOOKUP($C1297,'Orçamento Base'!$D$12:$S$1673,14,FALSE),VLOOKUP($C1297,#REF!,14,FALSE))</f>
        <v>#N/A</v>
      </c>
      <c r="R1297" s="205" t="e">
        <f t="shared" si="124"/>
        <v>#N/A</v>
      </c>
      <c r="S1297" s="205" t="e">
        <f>IF(Comparativo!$E$6="Tabela Não Desonerada",VLOOKUP($C1297,'Orçamento Base'!$D$12:$S$1673,15,FALSE),VLOOKUP($C1297,#REF!,15,FALSE))</f>
        <v>#N/A</v>
      </c>
      <c r="T1297" s="205" t="e">
        <f t="shared" si="125"/>
        <v>#N/A</v>
      </c>
    </row>
    <row r="1298" spans="1:20" ht="15">
      <c r="A1298" s="203">
        <v>1</v>
      </c>
      <c r="B1298" s="203" t="e">
        <f>'Orçamento-TCE'!B1298</f>
        <v>#N/A</v>
      </c>
      <c r="C1298" s="229">
        <f>'Orçamento-TCE'!C1298</f>
        <v>0</v>
      </c>
      <c r="D1298" s="199" t="e">
        <f>'Orçamento-TCE'!G1298</f>
        <v>#N/A</v>
      </c>
      <c r="E1298" s="204">
        <f>'Orçamento-TCE'!H1298</f>
        <v>0</v>
      </c>
      <c r="F1298" s="230" t="e">
        <f>'Orçamento-TCE'!I1298</f>
        <v>#N/A</v>
      </c>
      <c r="G1298" s="227" t="e">
        <f>IF(Comparativo!$E$6="Tabela Não Desonerada",VLOOKUP($C1298,'Orçamento Base'!$D$12:$S$1673,12,FALSE),VLOOKUP($C1298,#REF!,12,FALSE))</f>
        <v>#N/A</v>
      </c>
      <c r="H1298" s="228">
        <f>IFERROR(IF(Comparativo!$E$6="Tabela Não Desonerada",VLOOKUP($C1298,'Orçamento Base'!$D$12:$S$1673,16,FALSE),VLOOKUP($C1298,#REF!,16,FALSE)),0)</f>
        <v>0</v>
      </c>
      <c r="I1298" s="575" t="e">
        <f>IF(Comparativo!$E$6="Tabela Não Desonerada",VLOOKUP($C1298,'Orçamento Base'!$D$12:$S$1673,11,FALSE),VLOOKUP($C1298,#REF!,11,FALSE))</f>
        <v>#N/A</v>
      </c>
      <c r="J1298" s="363">
        <f>IF(Comparativo!$E$6="Tabela Não Desonerada",Encargos!$F$44,Encargos!$D$44)</f>
        <v>1.1122000000000001</v>
      </c>
      <c r="K1298" s="364"/>
      <c r="L1298" s="365" t="e">
        <f t="shared" si="120"/>
        <v>#N/A</v>
      </c>
      <c r="M1298" s="365" t="e">
        <f t="shared" si="121"/>
        <v>#N/A</v>
      </c>
      <c r="N1298" s="376" t="e">
        <f t="shared" si="122"/>
        <v>#N/A</v>
      </c>
      <c r="O1298" s="205" t="e">
        <f>IF(Comparativo!$E$6="Tabela Não Desonerada",VLOOKUP($C1298,'Orçamento Base'!$D$12:$S$1673,13,FALSE),VLOOKUP($C1298,#REF!,13,FALSE))</f>
        <v>#N/A</v>
      </c>
      <c r="P1298" s="205" t="e">
        <f t="shared" si="123"/>
        <v>#N/A</v>
      </c>
      <c r="Q1298" s="205" t="e">
        <f>IF(Comparativo!$E$6="Tabela Não Desonerada",VLOOKUP($C1298,'Orçamento Base'!$D$12:$S$1673,14,FALSE),VLOOKUP($C1298,#REF!,14,FALSE))</f>
        <v>#N/A</v>
      </c>
      <c r="R1298" s="205" t="e">
        <f t="shared" si="124"/>
        <v>#N/A</v>
      </c>
      <c r="S1298" s="205" t="e">
        <f>IF(Comparativo!$E$6="Tabela Não Desonerada",VLOOKUP($C1298,'Orçamento Base'!$D$12:$S$1673,15,FALSE),VLOOKUP($C1298,#REF!,15,FALSE))</f>
        <v>#N/A</v>
      </c>
      <c r="T1298" s="205" t="e">
        <f t="shared" si="125"/>
        <v>#N/A</v>
      </c>
    </row>
    <row r="1299" spans="1:20" ht="15">
      <c r="A1299" s="203">
        <v>1</v>
      </c>
      <c r="B1299" s="203" t="e">
        <f>'Orçamento-TCE'!B1299</f>
        <v>#N/A</v>
      </c>
      <c r="C1299" s="229">
        <f>'Orçamento-TCE'!C1299</f>
        <v>0</v>
      </c>
      <c r="D1299" s="199" t="e">
        <f>'Orçamento-TCE'!G1299</f>
        <v>#N/A</v>
      </c>
      <c r="E1299" s="204">
        <f>'Orçamento-TCE'!H1299</f>
        <v>0</v>
      </c>
      <c r="F1299" s="230" t="e">
        <f>'Orçamento-TCE'!I1299</f>
        <v>#N/A</v>
      </c>
      <c r="G1299" s="227" t="e">
        <f>IF(Comparativo!$E$6="Tabela Não Desonerada",VLOOKUP($C1299,'Orçamento Base'!$D$12:$S$1673,12,FALSE),VLOOKUP($C1299,#REF!,12,FALSE))</f>
        <v>#N/A</v>
      </c>
      <c r="H1299" s="228">
        <f>IFERROR(IF(Comparativo!$E$6="Tabela Não Desonerada",VLOOKUP($C1299,'Orçamento Base'!$D$12:$S$1673,16,FALSE),VLOOKUP($C1299,#REF!,16,FALSE)),0)</f>
        <v>0</v>
      </c>
      <c r="I1299" s="575" t="e">
        <f>IF(Comparativo!$E$6="Tabela Não Desonerada",VLOOKUP($C1299,'Orçamento Base'!$D$12:$S$1673,11,FALSE),VLOOKUP($C1299,#REF!,11,FALSE))</f>
        <v>#N/A</v>
      </c>
      <c r="J1299" s="363">
        <f>IF(Comparativo!$E$6="Tabela Não Desonerada",Encargos!$F$44,Encargos!$D$44)</f>
        <v>1.1122000000000001</v>
      </c>
      <c r="K1299" s="364"/>
      <c r="L1299" s="365" t="e">
        <f t="shared" si="120"/>
        <v>#N/A</v>
      </c>
      <c r="M1299" s="365" t="e">
        <f t="shared" si="121"/>
        <v>#N/A</v>
      </c>
      <c r="N1299" s="376" t="e">
        <f t="shared" si="122"/>
        <v>#N/A</v>
      </c>
      <c r="O1299" s="205" t="e">
        <f>IF(Comparativo!$E$6="Tabela Não Desonerada",VLOOKUP($C1299,'Orçamento Base'!$D$12:$S$1673,13,FALSE),VLOOKUP($C1299,#REF!,13,FALSE))</f>
        <v>#N/A</v>
      </c>
      <c r="P1299" s="205" t="e">
        <f t="shared" si="123"/>
        <v>#N/A</v>
      </c>
      <c r="Q1299" s="205" t="e">
        <f>IF(Comparativo!$E$6="Tabela Não Desonerada",VLOOKUP($C1299,'Orçamento Base'!$D$12:$S$1673,14,FALSE),VLOOKUP($C1299,#REF!,14,FALSE))</f>
        <v>#N/A</v>
      </c>
      <c r="R1299" s="205" t="e">
        <f t="shared" si="124"/>
        <v>#N/A</v>
      </c>
      <c r="S1299" s="205" t="e">
        <f>IF(Comparativo!$E$6="Tabela Não Desonerada",VLOOKUP($C1299,'Orçamento Base'!$D$12:$S$1673,15,FALSE),VLOOKUP($C1299,#REF!,15,FALSE))</f>
        <v>#N/A</v>
      </c>
      <c r="T1299" s="205" t="e">
        <f t="shared" si="125"/>
        <v>#N/A</v>
      </c>
    </row>
    <row r="1300" spans="1:20" ht="15">
      <c r="A1300" s="203">
        <v>1</v>
      </c>
      <c r="B1300" s="203" t="e">
        <f>'Orçamento-TCE'!B1300</f>
        <v>#N/A</v>
      </c>
      <c r="C1300" s="229">
        <f>'Orçamento-TCE'!C1300</f>
        <v>0</v>
      </c>
      <c r="D1300" s="199" t="e">
        <f>'Orçamento-TCE'!G1300</f>
        <v>#N/A</v>
      </c>
      <c r="E1300" s="204">
        <f>'Orçamento-TCE'!H1300</f>
        <v>0</v>
      </c>
      <c r="F1300" s="230" t="e">
        <f>'Orçamento-TCE'!I1300</f>
        <v>#N/A</v>
      </c>
      <c r="G1300" s="227" t="e">
        <f>IF(Comparativo!$E$6="Tabela Não Desonerada",VLOOKUP($C1300,'Orçamento Base'!$D$12:$S$1673,12,FALSE),VLOOKUP($C1300,#REF!,12,FALSE))</f>
        <v>#N/A</v>
      </c>
      <c r="H1300" s="228">
        <f>IFERROR(IF(Comparativo!$E$6="Tabela Não Desonerada",VLOOKUP($C1300,'Orçamento Base'!$D$12:$S$1673,16,FALSE),VLOOKUP($C1300,#REF!,16,FALSE)),0)</f>
        <v>0</v>
      </c>
      <c r="I1300" s="575" t="e">
        <f>IF(Comparativo!$E$6="Tabela Não Desonerada",VLOOKUP($C1300,'Orçamento Base'!$D$12:$S$1673,11,FALSE),VLOOKUP($C1300,#REF!,11,FALSE))</f>
        <v>#N/A</v>
      </c>
      <c r="J1300" s="363">
        <f>IF(Comparativo!$E$6="Tabela Não Desonerada",Encargos!$F$44,Encargos!$D$44)</f>
        <v>1.1122000000000001</v>
      </c>
      <c r="K1300" s="364"/>
      <c r="L1300" s="365" t="e">
        <f t="shared" si="120"/>
        <v>#N/A</v>
      </c>
      <c r="M1300" s="365" t="e">
        <f t="shared" si="121"/>
        <v>#N/A</v>
      </c>
      <c r="N1300" s="376" t="e">
        <f t="shared" si="122"/>
        <v>#N/A</v>
      </c>
      <c r="O1300" s="205" t="e">
        <f>IF(Comparativo!$E$6="Tabela Não Desonerada",VLOOKUP($C1300,'Orçamento Base'!$D$12:$S$1673,13,FALSE),VLOOKUP($C1300,#REF!,13,FALSE))</f>
        <v>#N/A</v>
      </c>
      <c r="P1300" s="205" t="e">
        <f t="shared" si="123"/>
        <v>#N/A</v>
      </c>
      <c r="Q1300" s="205" t="e">
        <f>IF(Comparativo!$E$6="Tabela Não Desonerada",VLOOKUP($C1300,'Orçamento Base'!$D$12:$S$1673,14,FALSE),VLOOKUP($C1300,#REF!,14,FALSE))</f>
        <v>#N/A</v>
      </c>
      <c r="R1300" s="205" t="e">
        <f t="shared" si="124"/>
        <v>#N/A</v>
      </c>
      <c r="S1300" s="205" t="e">
        <f>IF(Comparativo!$E$6="Tabela Não Desonerada",VLOOKUP($C1300,'Orçamento Base'!$D$12:$S$1673,15,FALSE),VLOOKUP($C1300,#REF!,15,FALSE))</f>
        <v>#N/A</v>
      </c>
      <c r="T1300" s="205" t="e">
        <f t="shared" si="125"/>
        <v>#N/A</v>
      </c>
    </row>
    <row r="1301" spans="1:20" ht="15">
      <c r="A1301" s="203">
        <v>1</v>
      </c>
      <c r="B1301" s="203" t="e">
        <f>'Orçamento-TCE'!B1301</f>
        <v>#N/A</v>
      </c>
      <c r="C1301" s="229">
        <f>'Orçamento-TCE'!C1301</f>
        <v>0</v>
      </c>
      <c r="D1301" s="199" t="e">
        <f>'Orçamento-TCE'!G1301</f>
        <v>#N/A</v>
      </c>
      <c r="E1301" s="204">
        <f>'Orçamento-TCE'!H1301</f>
        <v>0</v>
      </c>
      <c r="F1301" s="230" t="e">
        <f>'Orçamento-TCE'!I1301</f>
        <v>#N/A</v>
      </c>
      <c r="G1301" s="227" t="e">
        <f>IF(Comparativo!$E$6="Tabela Não Desonerada",VLOOKUP($C1301,'Orçamento Base'!$D$12:$S$1673,12,FALSE),VLOOKUP($C1301,#REF!,12,FALSE))</f>
        <v>#N/A</v>
      </c>
      <c r="H1301" s="228">
        <f>IFERROR(IF(Comparativo!$E$6="Tabela Não Desonerada",VLOOKUP($C1301,'Orçamento Base'!$D$12:$S$1673,16,FALSE),VLOOKUP($C1301,#REF!,16,FALSE)),0)</f>
        <v>0</v>
      </c>
      <c r="I1301" s="575" t="e">
        <f>IF(Comparativo!$E$6="Tabela Não Desonerada",VLOOKUP($C1301,'Orçamento Base'!$D$12:$S$1673,11,FALSE),VLOOKUP($C1301,#REF!,11,FALSE))</f>
        <v>#N/A</v>
      </c>
      <c r="J1301" s="363">
        <f>IF(Comparativo!$E$6="Tabela Não Desonerada",Encargos!$F$44,Encargos!$D$44)</f>
        <v>1.1122000000000001</v>
      </c>
      <c r="K1301" s="364"/>
      <c r="L1301" s="365" t="e">
        <f t="shared" si="120"/>
        <v>#N/A</v>
      </c>
      <c r="M1301" s="365" t="e">
        <f t="shared" si="121"/>
        <v>#N/A</v>
      </c>
      <c r="N1301" s="376" t="e">
        <f t="shared" si="122"/>
        <v>#N/A</v>
      </c>
      <c r="O1301" s="205" t="e">
        <f>IF(Comparativo!$E$6="Tabela Não Desonerada",VLOOKUP($C1301,'Orçamento Base'!$D$12:$S$1673,13,FALSE),VLOOKUP($C1301,#REF!,13,FALSE))</f>
        <v>#N/A</v>
      </c>
      <c r="P1301" s="205" t="e">
        <f t="shared" si="123"/>
        <v>#N/A</v>
      </c>
      <c r="Q1301" s="205" t="e">
        <f>IF(Comparativo!$E$6="Tabela Não Desonerada",VLOOKUP($C1301,'Orçamento Base'!$D$12:$S$1673,14,FALSE),VLOOKUP($C1301,#REF!,14,FALSE))</f>
        <v>#N/A</v>
      </c>
      <c r="R1301" s="205" t="e">
        <f t="shared" si="124"/>
        <v>#N/A</v>
      </c>
      <c r="S1301" s="205" t="e">
        <f>IF(Comparativo!$E$6="Tabela Não Desonerada",VLOOKUP($C1301,'Orçamento Base'!$D$12:$S$1673,15,FALSE),VLOOKUP($C1301,#REF!,15,FALSE))</f>
        <v>#N/A</v>
      </c>
      <c r="T1301" s="205" t="e">
        <f t="shared" si="125"/>
        <v>#N/A</v>
      </c>
    </row>
    <row r="1302" spans="1:20" ht="15">
      <c r="A1302" s="203">
        <v>1</v>
      </c>
      <c r="B1302" s="203" t="e">
        <f>'Orçamento-TCE'!B1302</f>
        <v>#N/A</v>
      </c>
      <c r="C1302" s="229">
        <f>'Orçamento-TCE'!C1302</f>
        <v>0</v>
      </c>
      <c r="D1302" s="199" t="e">
        <f>'Orçamento-TCE'!G1302</f>
        <v>#N/A</v>
      </c>
      <c r="E1302" s="204">
        <f>'Orçamento-TCE'!H1302</f>
        <v>0</v>
      </c>
      <c r="F1302" s="230" t="e">
        <f>'Orçamento-TCE'!I1302</f>
        <v>#N/A</v>
      </c>
      <c r="G1302" s="227" t="e">
        <f>IF(Comparativo!$E$6="Tabela Não Desonerada",VLOOKUP($C1302,'Orçamento Base'!$D$12:$S$1673,12,FALSE),VLOOKUP($C1302,#REF!,12,FALSE))</f>
        <v>#N/A</v>
      </c>
      <c r="H1302" s="228">
        <f>IFERROR(IF(Comparativo!$E$6="Tabela Não Desonerada",VLOOKUP($C1302,'Orçamento Base'!$D$12:$S$1673,16,FALSE),VLOOKUP($C1302,#REF!,16,FALSE)),0)</f>
        <v>0</v>
      </c>
      <c r="I1302" s="575" t="e">
        <f>IF(Comparativo!$E$6="Tabela Não Desonerada",VLOOKUP($C1302,'Orçamento Base'!$D$12:$S$1673,11,FALSE),VLOOKUP($C1302,#REF!,11,FALSE))</f>
        <v>#N/A</v>
      </c>
      <c r="J1302" s="363">
        <f>IF(Comparativo!$E$6="Tabela Não Desonerada",Encargos!$F$44,Encargos!$D$44)</f>
        <v>1.1122000000000001</v>
      </c>
      <c r="K1302" s="364"/>
      <c r="L1302" s="365" t="e">
        <f t="shared" si="120"/>
        <v>#N/A</v>
      </c>
      <c r="M1302" s="365" t="e">
        <f t="shared" si="121"/>
        <v>#N/A</v>
      </c>
      <c r="N1302" s="376" t="e">
        <f t="shared" si="122"/>
        <v>#N/A</v>
      </c>
      <c r="O1302" s="205" t="e">
        <f>IF(Comparativo!$E$6="Tabela Não Desonerada",VLOOKUP($C1302,'Orçamento Base'!$D$12:$S$1673,13,FALSE),VLOOKUP($C1302,#REF!,13,FALSE))</f>
        <v>#N/A</v>
      </c>
      <c r="P1302" s="205" t="e">
        <f t="shared" si="123"/>
        <v>#N/A</v>
      </c>
      <c r="Q1302" s="205" t="e">
        <f>IF(Comparativo!$E$6="Tabela Não Desonerada",VLOOKUP($C1302,'Orçamento Base'!$D$12:$S$1673,14,FALSE),VLOOKUP($C1302,#REF!,14,FALSE))</f>
        <v>#N/A</v>
      </c>
      <c r="R1302" s="205" t="e">
        <f t="shared" si="124"/>
        <v>#N/A</v>
      </c>
      <c r="S1302" s="205" t="e">
        <f>IF(Comparativo!$E$6="Tabela Não Desonerada",VLOOKUP($C1302,'Orçamento Base'!$D$12:$S$1673,15,FALSE),VLOOKUP($C1302,#REF!,15,FALSE))</f>
        <v>#N/A</v>
      </c>
      <c r="T1302" s="205" t="e">
        <f t="shared" si="125"/>
        <v>#N/A</v>
      </c>
    </row>
    <row r="1303" spans="1:20" ht="15">
      <c r="A1303" s="203">
        <v>1</v>
      </c>
      <c r="B1303" s="203" t="e">
        <f>'Orçamento-TCE'!B1303</f>
        <v>#N/A</v>
      </c>
      <c r="C1303" s="229">
        <f>'Orçamento-TCE'!C1303</f>
        <v>0</v>
      </c>
      <c r="D1303" s="199" t="e">
        <f>'Orçamento-TCE'!G1303</f>
        <v>#N/A</v>
      </c>
      <c r="E1303" s="204">
        <f>'Orçamento-TCE'!H1303</f>
        <v>0</v>
      </c>
      <c r="F1303" s="230" t="e">
        <f>'Orçamento-TCE'!I1303</f>
        <v>#N/A</v>
      </c>
      <c r="G1303" s="227" t="e">
        <f>IF(Comparativo!$E$6="Tabela Não Desonerada",VLOOKUP($C1303,'Orçamento Base'!$D$12:$S$1673,12,FALSE),VLOOKUP($C1303,#REF!,12,FALSE))</f>
        <v>#N/A</v>
      </c>
      <c r="H1303" s="228">
        <f>IFERROR(IF(Comparativo!$E$6="Tabela Não Desonerada",VLOOKUP($C1303,'Orçamento Base'!$D$12:$S$1673,16,FALSE),VLOOKUP($C1303,#REF!,16,FALSE)),0)</f>
        <v>0</v>
      </c>
      <c r="I1303" s="575" t="e">
        <f>IF(Comparativo!$E$6="Tabela Não Desonerada",VLOOKUP($C1303,'Orçamento Base'!$D$12:$S$1673,11,FALSE),VLOOKUP($C1303,#REF!,11,FALSE))</f>
        <v>#N/A</v>
      </c>
      <c r="J1303" s="363">
        <f>IF(Comparativo!$E$6="Tabela Não Desonerada",Encargos!$F$44,Encargos!$D$44)</f>
        <v>1.1122000000000001</v>
      </c>
      <c r="K1303" s="364"/>
      <c r="L1303" s="365" t="e">
        <f t="shared" si="120"/>
        <v>#N/A</v>
      </c>
      <c r="M1303" s="365" t="e">
        <f t="shared" si="121"/>
        <v>#N/A</v>
      </c>
      <c r="N1303" s="376" t="e">
        <f t="shared" si="122"/>
        <v>#N/A</v>
      </c>
      <c r="O1303" s="205" t="e">
        <f>IF(Comparativo!$E$6="Tabela Não Desonerada",VLOOKUP($C1303,'Orçamento Base'!$D$12:$S$1673,13,FALSE),VLOOKUP($C1303,#REF!,13,FALSE))</f>
        <v>#N/A</v>
      </c>
      <c r="P1303" s="205" t="e">
        <f t="shared" si="123"/>
        <v>#N/A</v>
      </c>
      <c r="Q1303" s="205" t="e">
        <f>IF(Comparativo!$E$6="Tabela Não Desonerada",VLOOKUP($C1303,'Orçamento Base'!$D$12:$S$1673,14,FALSE),VLOOKUP($C1303,#REF!,14,FALSE))</f>
        <v>#N/A</v>
      </c>
      <c r="R1303" s="205" t="e">
        <f t="shared" si="124"/>
        <v>#N/A</v>
      </c>
      <c r="S1303" s="205" t="e">
        <f>IF(Comparativo!$E$6="Tabela Não Desonerada",VLOOKUP($C1303,'Orçamento Base'!$D$12:$S$1673,15,FALSE),VLOOKUP($C1303,#REF!,15,FALSE))</f>
        <v>#N/A</v>
      </c>
      <c r="T1303" s="205" t="e">
        <f t="shared" si="125"/>
        <v>#N/A</v>
      </c>
    </row>
    <row r="1304" spans="1:20" ht="15">
      <c r="A1304" s="203">
        <v>1</v>
      </c>
      <c r="B1304" s="203" t="e">
        <f>'Orçamento-TCE'!B1304</f>
        <v>#N/A</v>
      </c>
      <c r="C1304" s="229">
        <f>'Orçamento-TCE'!C1304</f>
        <v>0</v>
      </c>
      <c r="D1304" s="199" t="e">
        <f>'Orçamento-TCE'!G1304</f>
        <v>#N/A</v>
      </c>
      <c r="E1304" s="204">
        <f>'Orçamento-TCE'!H1304</f>
        <v>0</v>
      </c>
      <c r="F1304" s="230" t="e">
        <f>'Orçamento-TCE'!I1304</f>
        <v>#N/A</v>
      </c>
      <c r="G1304" s="227" t="e">
        <f>IF(Comparativo!$E$6="Tabela Não Desonerada",VLOOKUP($C1304,'Orçamento Base'!$D$12:$S$1673,12,FALSE),VLOOKUP($C1304,#REF!,12,FALSE))</f>
        <v>#N/A</v>
      </c>
      <c r="H1304" s="228">
        <f>IFERROR(IF(Comparativo!$E$6="Tabela Não Desonerada",VLOOKUP($C1304,'Orçamento Base'!$D$12:$S$1673,16,FALSE),VLOOKUP($C1304,#REF!,16,FALSE)),0)</f>
        <v>0</v>
      </c>
      <c r="I1304" s="575" t="e">
        <f>IF(Comparativo!$E$6="Tabela Não Desonerada",VLOOKUP($C1304,'Orçamento Base'!$D$12:$S$1673,11,FALSE),VLOOKUP($C1304,#REF!,11,FALSE))</f>
        <v>#N/A</v>
      </c>
      <c r="J1304" s="363">
        <f>IF(Comparativo!$E$6="Tabela Não Desonerada",Encargos!$F$44,Encargos!$D$44)</f>
        <v>1.1122000000000001</v>
      </c>
      <c r="K1304" s="364"/>
      <c r="L1304" s="365" t="e">
        <f t="shared" si="120"/>
        <v>#N/A</v>
      </c>
      <c r="M1304" s="365" t="e">
        <f t="shared" si="121"/>
        <v>#N/A</v>
      </c>
      <c r="N1304" s="376" t="e">
        <f t="shared" si="122"/>
        <v>#N/A</v>
      </c>
      <c r="O1304" s="205" t="e">
        <f>IF(Comparativo!$E$6="Tabela Não Desonerada",VLOOKUP($C1304,'Orçamento Base'!$D$12:$S$1673,13,FALSE),VLOOKUP($C1304,#REF!,13,FALSE))</f>
        <v>#N/A</v>
      </c>
      <c r="P1304" s="205" t="e">
        <f t="shared" si="123"/>
        <v>#N/A</v>
      </c>
      <c r="Q1304" s="205" t="e">
        <f>IF(Comparativo!$E$6="Tabela Não Desonerada",VLOOKUP($C1304,'Orçamento Base'!$D$12:$S$1673,14,FALSE),VLOOKUP($C1304,#REF!,14,FALSE))</f>
        <v>#N/A</v>
      </c>
      <c r="R1304" s="205" t="e">
        <f t="shared" si="124"/>
        <v>#N/A</v>
      </c>
      <c r="S1304" s="205" t="e">
        <f>IF(Comparativo!$E$6="Tabela Não Desonerada",VLOOKUP($C1304,'Orçamento Base'!$D$12:$S$1673,15,FALSE),VLOOKUP($C1304,#REF!,15,FALSE))</f>
        <v>#N/A</v>
      </c>
      <c r="T1304" s="205" t="e">
        <f t="shared" si="125"/>
        <v>#N/A</v>
      </c>
    </row>
    <row r="1305" spans="1:20" ht="15">
      <c r="A1305" s="203">
        <v>1</v>
      </c>
      <c r="B1305" s="203" t="e">
        <f>'Orçamento-TCE'!B1305</f>
        <v>#N/A</v>
      </c>
      <c r="C1305" s="229">
        <f>'Orçamento-TCE'!C1305</f>
        <v>0</v>
      </c>
      <c r="D1305" s="199" t="e">
        <f>'Orçamento-TCE'!G1305</f>
        <v>#N/A</v>
      </c>
      <c r="E1305" s="204">
        <f>'Orçamento-TCE'!H1305</f>
        <v>0</v>
      </c>
      <c r="F1305" s="230" t="e">
        <f>'Orçamento-TCE'!I1305</f>
        <v>#N/A</v>
      </c>
      <c r="G1305" s="227" t="e">
        <f>IF(Comparativo!$E$6="Tabela Não Desonerada",VLOOKUP($C1305,'Orçamento Base'!$D$12:$S$1673,12,FALSE),VLOOKUP($C1305,#REF!,12,FALSE))</f>
        <v>#N/A</v>
      </c>
      <c r="H1305" s="228">
        <f>IFERROR(IF(Comparativo!$E$6="Tabela Não Desonerada",VLOOKUP($C1305,'Orçamento Base'!$D$12:$S$1673,16,FALSE),VLOOKUP($C1305,#REF!,16,FALSE)),0)</f>
        <v>0</v>
      </c>
      <c r="I1305" s="575" t="e">
        <f>IF(Comparativo!$E$6="Tabela Não Desonerada",VLOOKUP($C1305,'Orçamento Base'!$D$12:$S$1673,11,FALSE),VLOOKUP($C1305,#REF!,11,FALSE))</f>
        <v>#N/A</v>
      </c>
      <c r="J1305" s="363">
        <f>IF(Comparativo!$E$6="Tabela Não Desonerada",Encargos!$F$44,Encargos!$D$44)</f>
        <v>1.1122000000000001</v>
      </c>
      <c r="K1305" s="364"/>
      <c r="L1305" s="365" t="e">
        <f t="shared" si="120"/>
        <v>#N/A</v>
      </c>
      <c r="M1305" s="365" t="e">
        <f t="shared" si="121"/>
        <v>#N/A</v>
      </c>
      <c r="N1305" s="376" t="e">
        <f t="shared" si="122"/>
        <v>#N/A</v>
      </c>
      <c r="O1305" s="205" t="e">
        <f>IF(Comparativo!$E$6="Tabela Não Desonerada",VLOOKUP($C1305,'Orçamento Base'!$D$12:$S$1673,13,FALSE),VLOOKUP($C1305,#REF!,13,FALSE))</f>
        <v>#N/A</v>
      </c>
      <c r="P1305" s="205" t="e">
        <f t="shared" si="123"/>
        <v>#N/A</v>
      </c>
      <c r="Q1305" s="205" t="e">
        <f>IF(Comparativo!$E$6="Tabela Não Desonerada",VLOOKUP($C1305,'Orçamento Base'!$D$12:$S$1673,14,FALSE),VLOOKUP($C1305,#REF!,14,FALSE))</f>
        <v>#N/A</v>
      </c>
      <c r="R1305" s="205" t="e">
        <f t="shared" si="124"/>
        <v>#N/A</v>
      </c>
      <c r="S1305" s="205" t="e">
        <f>IF(Comparativo!$E$6="Tabela Não Desonerada",VLOOKUP($C1305,'Orçamento Base'!$D$12:$S$1673,15,FALSE),VLOOKUP($C1305,#REF!,15,FALSE))</f>
        <v>#N/A</v>
      </c>
      <c r="T1305" s="205" t="e">
        <f t="shared" si="125"/>
        <v>#N/A</v>
      </c>
    </row>
    <row r="1306" spans="1:20" ht="15">
      <c r="A1306" s="203">
        <v>1</v>
      </c>
      <c r="B1306" s="203" t="e">
        <f>'Orçamento-TCE'!B1306</f>
        <v>#N/A</v>
      </c>
      <c r="C1306" s="229">
        <f>'Orçamento-TCE'!C1306</f>
        <v>0</v>
      </c>
      <c r="D1306" s="199" t="e">
        <f>'Orçamento-TCE'!G1306</f>
        <v>#N/A</v>
      </c>
      <c r="E1306" s="204">
        <f>'Orçamento-TCE'!H1306</f>
        <v>0</v>
      </c>
      <c r="F1306" s="230" t="e">
        <f>'Orçamento-TCE'!I1306</f>
        <v>#N/A</v>
      </c>
      <c r="G1306" s="227" t="e">
        <f>IF(Comparativo!$E$6="Tabela Não Desonerada",VLOOKUP($C1306,'Orçamento Base'!$D$12:$S$1673,12,FALSE),VLOOKUP($C1306,#REF!,12,FALSE))</f>
        <v>#N/A</v>
      </c>
      <c r="H1306" s="228">
        <f>IFERROR(IF(Comparativo!$E$6="Tabela Não Desonerada",VLOOKUP($C1306,'Orçamento Base'!$D$12:$S$1673,16,FALSE),VLOOKUP($C1306,#REF!,16,FALSE)),0)</f>
        <v>0</v>
      </c>
      <c r="I1306" s="575" t="e">
        <f>IF(Comparativo!$E$6="Tabela Não Desonerada",VLOOKUP($C1306,'Orçamento Base'!$D$12:$S$1673,11,FALSE),VLOOKUP($C1306,#REF!,11,FALSE))</f>
        <v>#N/A</v>
      </c>
      <c r="J1306" s="363">
        <f>IF(Comparativo!$E$6="Tabela Não Desonerada",Encargos!$F$44,Encargos!$D$44)</f>
        <v>1.1122000000000001</v>
      </c>
      <c r="K1306" s="364"/>
      <c r="L1306" s="365" t="e">
        <f t="shared" si="120"/>
        <v>#N/A</v>
      </c>
      <c r="M1306" s="365" t="e">
        <f t="shared" si="121"/>
        <v>#N/A</v>
      </c>
      <c r="N1306" s="376" t="e">
        <f t="shared" si="122"/>
        <v>#N/A</v>
      </c>
      <c r="O1306" s="205" t="e">
        <f>IF(Comparativo!$E$6="Tabela Não Desonerada",VLOOKUP($C1306,'Orçamento Base'!$D$12:$S$1673,13,FALSE),VLOOKUP($C1306,#REF!,13,FALSE))</f>
        <v>#N/A</v>
      </c>
      <c r="P1306" s="205" t="e">
        <f t="shared" si="123"/>
        <v>#N/A</v>
      </c>
      <c r="Q1306" s="205" t="e">
        <f>IF(Comparativo!$E$6="Tabela Não Desonerada",VLOOKUP($C1306,'Orçamento Base'!$D$12:$S$1673,14,FALSE),VLOOKUP($C1306,#REF!,14,FALSE))</f>
        <v>#N/A</v>
      </c>
      <c r="R1306" s="205" t="e">
        <f t="shared" si="124"/>
        <v>#N/A</v>
      </c>
      <c r="S1306" s="205" t="e">
        <f>IF(Comparativo!$E$6="Tabela Não Desonerada",VLOOKUP($C1306,'Orçamento Base'!$D$12:$S$1673,15,FALSE),VLOOKUP($C1306,#REF!,15,FALSE))</f>
        <v>#N/A</v>
      </c>
      <c r="T1306" s="205" t="e">
        <f t="shared" si="125"/>
        <v>#N/A</v>
      </c>
    </row>
    <row r="1307" spans="1:20" ht="15">
      <c r="A1307" s="203">
        <v>1</v>
      </c>
      <c r="B1307" s="203" t="e">
        <f>'Orçamento-TCE'!B1307</f>
        <v>#N/A</v>
      </c>
      <c r="C1307" s="229">
        <f>'Orçamento-TCE'!C1307</f>
        <v>0</v>
      </c>
      <c r="D1307" s="199" t="e">
        <f>'Orçamento-TCE'!G1307</f>
        <v>#N/A</v>
      </c>
      <c r="E1307" s="204">
        <f>'Orçamento-TCE'!H1307</f>
        <v>0</v>
      </c>
      <c r="F1307" s="230" t="e">
        <f>'Orçamento-TCE'!I1307</f>
        <v>#N/A</v>
      </c>
      <c r="G1307" s="227" t="e">
        <f>IF(Comparativo!$E$6="Tabela Não Desonerada",VLOOKUP($C1307,'Orçamento Base'!$D$12:$S$1673,12,FALSE),VLOOKUP($C1307,#REF!,12,FALSE))</f>
        <v>#N/A</v>
      </c>
      <c r="H1307" s="228">
        <f>IFERROR(IF(Comparativo!$E$6="Tabela Não Desonerada",VLOOKUP($C1307,'Orçamento Base'!$D$12:$S$1673,16,FALSE),VLOOKUP($C1307,#REF!,16,FALSE)),0)</f>
        <v>0</v>
      </c>
      <c r="I1307" s="575" t="e">
        <f>IF(Comparativo!$E$6="Tabela Não Desonerada",VLOOKUP($C1307,'Orçamento Base'!$D$12:$S$1673,11,FALSE),VLOOKUP($C1307,#REF!,11,FALSE))</f>
        <v>#N/A</v>
      </c>
      <c r="J1307" s="363">
        <f>IF(Comparativo!$E$6="Tabela Não Desonerada",Encargos!$F$44,Encargos!$D$44)</f>
        <v>1.1122000000000001</v>
      </c>
      <c r="K1307" s="364"/>
      <c r="L1307" s="365" t="e">
        <f t="shared" si="120"/>
        <v>#N/A</v>
      </c>
      <c r="M1307" s="365" t="e">
        <f t="shared" si="121"/>
        <v>#N/A</v>
      </c>
      <c r="N1307" s="376" t="e">
        <f t="shared" si="122"/>
        <v>#N/A</v>
      </c>
      <c r="O1307" s="205" t="e">
        <f>IF(Comparativo!$E$6="Tabela Não Desonerada",VLOOKUP($C1307,'Orçamento Base'!$D$12:$S$1673,13,FALSE),VLOOKUP($C1307,#REF!,13,FALSE))</f>
        <v>#N/A</v>
      </c>
      <c r="P1307" s="205" t="e">
        <f t="shared" si="123"/>
        <v>#N/A</v>
      </c>
      <c r="Q1307" s="205" t="e">
        <f>IF(Comparativo!$E$6="Tabela Não Desonerada",VLOOKUP($C1307,'Orçamento Base'!$D$12:$S$1673,14,FALSE),VLOOKUP($C1307,#REF!,14,FALSE))</f>
        <v>#N/A</v>
      </c>
      <c r="R1307" s="205" t="e">
        <f t="shared" si="124"/>
        <v>#N/A</v>
      </c>
      <c r="S1307" s="205" t="e">
        <f>IF(Comparativo!$E$6="Tabela Não Desonerada",VLOOKUP($C1307,'Orçamento Base'!$D$12:$S$1673,15,FALSE),VLOOKUP($C1307,#REF!,15,FALSE))</f>
        <v>#N/A</v>
      </c>
      <c r="T1307" s="205" t="e">
        <f t="shared" si="125"/>
        <v>#N/A</v>
      </c>
    </row>
    <row r="1308" spans="1:20" ht="15">
      <c r="A1308" s="203">
        <v>1</v>
      </c>
      <c r="B1308" s="203" t="e">
        <f>'Orçamento-TCE'!B1308</f>
        <v>#N/A</v>
      </c>
      <c r="C1308" s="229">
        <f>'Orçamento-TCE'!C1308</f>
        <v>0</v>
      </c>
      <c r="D1308" s="199" t="e">
        <f>'Orçamento-TCE'!G1308</f>
        <v>#N/A</v>
      </c>
      <c r="E1308" s="204">
        <f>'Orçamento-TCE'!H1308</f>
        <v>0</v>
      </c>
      <c r="F1308" s="230" t="e">
        <f>'Orçamento-TCE'!I1308</f>
        <v>#N/A</v>
      </c>
      <c r="G1308" s="227" t="e">
        <f>IF(Comparativo!$E$6="Tabela Não Desonerada",VLOOKUP($C1308,'Orçamento Base'!$D$12:$S$1673,12,FALSE),VLOOKUP($C1308,#REF!,12,FALSE))</f>
        <v>#N/A</v>
      </c>
      <c r="H1308" s="228">
        <f>IFERROR(IF(Comparativo!$E$6="Tabela Não Desonerada",VLOOKUP($C1308,'Orçamento Base'!$D$12:$S$1673,16,FALSE),VLOOKUP($C1308,#REF!,16,FALSE)),0)</f>
        <v>0</v>
      </c>
      <c r="I1308" s="575" t="e">
        <f>IF(Comparativo!$E$6="Tabela Não Desonerada",VLOOKUP($C1308,'Orçamento Base'!$D$12:$S$1673,11,FALSE),VLOOKUP($C1308,#REF!,11,FALSE))</f>
        <v>#N/A</v>
      </c>
      <c r="J1308" s="363">
        <f>IF(Comparativo!$E$6="Tabela Não Desonerada",Encargos!$F$44,Encargos!$D$44)</f>
        <v>1.1122000000000001</v>
      </c>
      <c r="K1308" s="364"/>
      <c r="L1308" s="365" t="e">
        <f t="shared" ref="L1308:L1371" si="126">T1308</f>
        <v>#N/A</v>
      </c>
      <c r="M1308" s="365" t="e">
        <f t="shared" ref="M1308:M1371" si="127">R1308</f>
        <v>#N/A</v>
      </c>
      <c r="N1308" s="376" t="e">
        <f t="shared" ref="N1308:N1371" si="128">P1308</f>
        <v>#N/A</v>
      </c>
      <c r="O1308" s="205" t="e">
        <f>IF(Comparativo!$E$6="Tabela Não Desonerada",VLOOKUP($C1308,'Orçamento Base'!$D$12:$S$1673,13,FALSE),VLOOKUP($C1308,#REF!,13,FALSE))</f>
        <v>#N/A</v>
      </c>
      <c r="P1308" s="205" t="e">
        <f t="shared" ref="P1308:P1371" si="129">O1308/E1308</f>
        <v>#N/A</v>
      </c>
      <c r="Q1308" s="205" t="e">
        <f>IF(Comparativo!$E$6="Tabela Não Desonerada",VLOOKUP($C1308,'Orçamento Base'!$D$12:$S$1673,14,FALSE),VLOOKUP($C1308,#REF!,14,FALSE))</f>
        <v>#N/A</v>
      </c>
      <c r="R1308" s="205" t="e">
        <f t="shared" ref="R1308:R1371" si="130">Q1308/E1308</f>
        <v>#N/A</v>
      </c>
      <c r="S1308" s="205" t="e">
        <f>IF(Comparativo!$E$6="Tabela Não Desonerada",VLOOKUP($C1308,'Orçamento Base'!$D$12:$S$1673,15,FALSE),VLOOKUP($C1308,#REF!,15,FALSE))</f>
        <v>#N/A</v>
      </c>
      <c r="T1308" s="205" t="e">
        <f t="shared" ref="T1308:T1371" si="131">S1308/E1308</f>
        <v>#N/A</v>
      </c>
    </row>
    <row r="1309" spans="1:20" ht="15">
      <c r="A1309" s="203">
        <v>1</v>
      </c>
      <c r="B1309" s="203" t="e">
        <f>'Orçamento-TCE'!B1309</f>
        <v>#N/A</v>
      </c>
      <c r="C1309" s="229">
        <f>'Orçamento-TCE'!C1309</f>
        <v>0</v>
      </c>
      <c r="D1309" s="199" t="e">
        <f>'Orçamento-TCE'!G1309</f>
        <v>#N/A</v>
      </c>
      <c r="E1309" s="204">
        <f>'Orçamento-TCE'!H1309</f>
        <v>0</v>
      </c>
      <c r="F1309" s="230" t="e">
        <f>'Orçamento-TCE'!I1309</f>
        <v>#N/A</v>
      </c>
      <c r="G1309" s="227" t="e">
        <f>IF(Comparativo!$E$6="Tabela Não Desonerada",VLOOKUP($C1309,'Orçamento Base'!$D$12:$S$1673,12,FALSE),VLOOKUP($C1309,#REF!,12,FALSE))</f>
        <v>#N/A</v>
      </c>
      <c r="H1309" s="228">
        <f>IFERROR(IF(Comparativo!$E$6="Tabela Não Desonerada",VLOOKUP($C1309,'Orçamento Base'!$D$12:$S$1673,16,FALSE),VLOOKUP($C1309,#REF!,16,FALSE)),0)</f>
        <v>0</v>
      </c>
      <c r="I1309" s="575" t="e">
        <f>IF(Comparativo!$E$6="Tabela Não Desonerada",VLOOKUP($C1309,'Orçamento Base'!$D$12:$S$1673,11,FALSE),VLOOKUP($C1309,#REF!,11,FALSE))</f>
        <v>#N/A</v>
      </c>
      <c r="J1309" s="363">
        <f>IF(Comparativo!$E$6="Tabela Não Desonerada",Encargos!$F$44,Encargos!$D$44)</f>
        <v>1.1122000000000001</v>
      </c>
      <c r="K1309" s="364"/>
      <c r="L1309" s="365" t="e">
        <f t="shared" si="126"/>
        <v>#N/A</v>
      </c>
      <c r="M1309" s="365" t="e">
        <f t="shared" si="127"/>
        <v>#N/A</v>
      </c>
      <c r="N1309" s="376" t="e">
        <f t="shared" si="128"/>
        <v>#N/A</v>
      </c>
      <c r="O1309" s="205" t="e">
        <f>IF(Comparativo!$E$6="Tabela Não Desonerada",VLOOKUP($C1309,'Orçamento Base'!$D$12:$S$1673,13,FALSE),VLOOKUP($C1309,#REF!,13,FALSE))</f>
        <v>#N/A</v>
      </c>
      <c r="P1309" s="205" t="e">
        <f t="shared" si="129"/>
        <v>#N/A</v>
      </c>
      <c r="Q1309" s="205" t="e">
        <f>IF(Comparativo!$E$6="Tabela Não Desonerada",VLOOKUP($C1309,'Orçamento Base'!$D$12:$S$1673,14,FALSE),VLOOKUP($C1309,#REF!,14,FALSE))</f>
        <v>#N/A</v>
      </c>
      <c r="R1309" s="205" t="e">
        <f t="shared" si="130"/>
        <v>#N/A</v>
      </c>
      <c r="S1309" s="205" t="e">
        <f>IF(Comparativo!$E$6="Tabela Não Desonerada",VLOOKUP($C1309,'Orçamento Base'!$D$12:$S$1673,15,FALSE),VLOOKUP($C1309,#REF!,15,FALSE))</f>
        <v>#N/A</v>
      </c>
      <c r="T1309" s="205" t="e">
        <f t="shared" si="131"/>
        <v>#N/A</v>
      </c>
    </row>
    <row r="1310" spans="1:20" ht="15">
      <c r="A1310" s="203">
        <v>1</v>
      </c>
      <c r="B1310" s="203" t="e">
        <f>'Orçamento-TCE'!B1310</f>
        <v>#N/A</v>
      </c>
      <c r="C1310" s="229">
        <f>'Orçamento-TCE'!C1310</f>
        <v>0</v>
      </c>
      <c r="D1310" s="199" t="e">
        <f>'Orçamento-TCE'!G1310</f>
        <v>#N/A</v>
      </c>
      <c r="E1310" s="204">
        <f>'Orçamento-TCE'!H1310</f>
        <v>0</v>
      </c>
      <c r="F1310" s="230" t="e">
        <f>'Orçamento-TCE'!I1310</f>
        <v>#N/A</v>
      </c>
      <c r="G1310" s="227" t="e">
        <f>IF(Comparativo!$E$6="Tabela Não Desonerada",VLOOKUP($C1310,'Orçamento Base'!$D$12:$S$1673,12,FALSE),VLOOKUP($C1310,#REF!,12,FALSE))</f>
        <v>#N/A</v>
      </c>
      <c r="H1310" s="228">
        <f>IFERROR(IF(Comparativo!$E$6="Tabela Não Desonerada",VLOOKUP($C1310,'Orçamento Base'!$D$12:$S$1673,16,FALSE),VLOOKUP($C1310,#REF!,16,FALSE)),0)</f>
        <v>0</v>
      </c>
      <c r="I1310" s="575" t="e">
        <f>IF(Comparativo!$E$6="Tabela Não Desonerada",VLOOKUP($C1310,'Orçamento Base'!$D$12:$S$1673,11,FALSE),VLOOKUP($C1310,#REF!,11,FALSE))</f>
        <v>#N/A</v>
      </c>
      <c r="J1310" s="363">
        <f>IF(Comparativo!$E$6="Tabela Não Desonerada",Encargos!$F$44,Encargos!$D$44)</f>
        <v>1.1122000000000001</v>
      </c>
      <c r="K1310" s="364"/>
      <c r="L1310" s="365" t="e">
        <f t="shared" si="126"/>
        <v>#N/A</v>
      </c>
      <c r="M1310" s="365" t="e">
        <f t="shared" si="127"/>
        <v>#N/A</v>
      </c>
      <c r="N1310" s="376" t="e">
        <f t="shared" si="128"/>
        <v>#N/A</v>
      </c>
      <c r="O1310" s="205" t="e">
        <f>IF(Comparativo!$E$6="Tabela Não Desonerada",VLOOKUP($C1310,'Orçamento Base'!$D$12:$S$1673,13,FALSE),VLOOKUP($C1310,#REF!,13,FALSE))</f>
        <v>#N/A</v>
      </c>
      <c r="P1310" s="205" t="e">
        <f t="shared" si="129"/>
        <v>#N/A</v>
      </c>
      <c r="Q1310" s="205" t="e">
        <f>IF(Comparativo!$E$6="Tabela Não Desonerada",VLOOKUP($C1310,'Orçamento Base'!$D$12:$S$1673,14,FALSE),VLOOKUP($C1310,#REF!,14,FALSE))</f>
        <v>#N/A</v>
      </c>
      <c r="R1310" s="205" t="e">
        <f t="shared" si="130"/>
        <v>#N/A</v>
      </c>
      <c r="S1310" s="205" t="e">
        <f>IF(Comparativo!$E$6="Tabela Não Desonerada",VLOOKUP($C1310,'Orçamento Base'!$D$12:$S$1673,15,FALSE),VLOOKUP($C1310,#REF!,15,FALSE))</f>
        <v>#N/A</v>
      </c>
      <c r="T1310" s="205" t="e">
        <f t="shared" si="131"/>
        <v>#N/A</v>
      </c>
    </row>
    <row r="1311" spans="1:20" ht="15">
      <c r="A1311" s="203">
        <v>1</v>
      </c>
      <c r="B1311" s="203" t="e">
        <f>'Orçamento-TCE'!B1311</f>
        <v>#N/A</v>
      </c>
      <c r="C1311" s="229">
        <f>'Orçamento-TCE'!C1311</f>
        <v>0</v>
      </c>
      <c r="D1311" s="199" t="e">
        <f>'Orçamento-TCE'!G1311</f>
        <v>#N/A</v>
      </c>
      <c r="E1311" s="204">
        <f>'Orçamento-TCE'!H1311</f>
        <v>0</v>
      </c>
      <c r="F1311" s="230" t="e">
        <f>'Orçamento-TCE'!I1311</f>
        <v>#N/A</v>
      </c>
      <c r="G1311" s="227" t="e">
        <f>IF(Comparativo!$E$6="Tabela Não Desonerada",VLOOKUP($C1311,'Orçamento Base'!$D$12:$S$1673,12,FALSE),VLOOKUP($C1311,#REF!,12,FALSE))</f>
        <v>#N/A</v>
      </c>
      <c r="H1311" s="228">
        <f>IFERROR(IF(Comparativo!$E$6="Tabela Não Desonerada",VLOOKUP($C1311,'Orçamento Base'!$D$12:$S$1673,16,FALSE),VLOOKUP($C1311,#REF!,16,FALSE)),0)</f>
        <v>0</v>
      </c>
      <c r="I1311" s="575" t="e">
        <f>IF(Comparativo!$E$6="Tabela Não Desonerada",VLOOKUP($C1311,'Orçamento Base'!$D$12:$S$1673,11,FALSE),VLOOKUP($C1311,#REF!,11,FALSE))</f>
        <v>#N/A</v>
      </c>
      <c r="J1311" s="363">
        <f>IF(Comparativo!$E$6="Tabela Não Desonerada",Encargos!$F$44,Encargos!$D$44)</f>
        <v>1.1122000000000001</v>
      </c>
      <c r="K1311" s="364"/>
      <c r="L1311" s="365" t="e">
        <f t="shared" si="126"/>
        <v>#N/A</v>
      </c>
      <c r="M1311" s="365" t="e">
        <f t="shared" si="127"/>
        <v>#N/A</v>
      </c>
      <c r="N1311" s="376" t="e">
        <f t="shared" si="128"/>
        <v>#N/A</v>
      </c>
      <c r="O1311" s="205" t="e">
        <f>IF(Comparativo!$E$6="Tabela Não Desonerada",VLOOKUP($C1311,'Orçamento Base'!$D$12:$S$1673,13,FALSE),VLOOKUP($C1311,#REF!,13,FALSE))</f>
        <v>#N/A</v>
      </c>
      <c r="P1311" s="205" t="e">
        <f t="shared" si="129"/>
        <v>#N/A</v>
      </c>
      <c r="Q1311" s="205" t="e">
        <f>IF(Comparativo!$E$6="Tabela Não Desonerada",VLOOKUP($C1311,'Orçamento Base'!$D$12:$S$1673,14,FALSE),VLOOKUP($C1311,#REF!,14,FALSE))</f>
        <v>#N/A</v>
      </c>
      <c r="R1311" s="205" t="e">
        <f t="shared" si="130"/>
        <v>#N/A</v>
      </c>
      <c r="S1311" s="205" t="e">
        <f>IF(Comparativo!$E$6="Tabela Não Desonerada",VLOOKUP($C1311,'Orçamento Base'!$D$12:$S$1673,15,FALSE),VLOOKUP($C1311,#REF!,15,FALSE))</f>
        <v>#N/A</v>
      </c>
      <c r="T1311" s="205" t="e">
        <f t="shared" si="131"/>
        <v>#N/A</v>
      </c>
    </row>
    <row r="1312" spans="1:20" ht="15">
      <c r="A1312" s="203">
        <v>1</v>
      </c>
      <c r="B1312" s="203" t="e">
        <f>'Orçamento-TCE'!B1312</f>
        <v>#N/A</v>
      </c>
      <c r="C1312" s="229">
        <f>'Orçamento-TCE'!C1312</f>
        <v>0</v>
      </c>
      <c r="D1312" s="199" t="e">
        <f>'Orçamento-TCE'!G1312</f>
        <v>#N/A</v>
      </c>
      <c r="E1312" s="204">
        <f>'Orçamento-TCE'!H1312</f>
        <v>0</v>
      </c>
      <c r="F1312" s="230" t="e">
        <f>'Orçamento-TCE'!I1312</f>
        <v>#N/A</v>
      </c>
      <c r="G1312" s="227" t="e">
        <f>IF(Comparativo!$E$6="Tabela Não Desonerada",VLOOKUP($C1312,'Orçamento Base'!$D$12:$S$1673,12,FALSE),VLOOKUP($C1312,#REF!,12,FALSE))</f>
        <v>#N/A</v>
      </c>
      <c r="H1312" s="228">
        <f>IFERROR(IF(Comparativo!$E$6="Tabela Não Desonerada",VLOOKUP($C1312,'Orçamento Base'!$D$12:$S$1673,16,FALSE),VLOOKUP($C1312,#REF!,16,FALSE)),0)</f>
        <v>0</v>
      </c>
      <c r="I1312" s="575" t="e">
        <f>IF(Comparativo!$E$6="Tabela Não Desonerada",VLOOKUP($C1312,'Orçamento Base'!$D$12:$S$1673,11,FALSE),VLOOKUP($C1312,#REF!,11,FALSE))</f>
        <v>#N/A</v>
      </c>
      <c r="J1312" s="363">
        <f>IF(Comparativo!$E$6="Tabela Não Desonerada",Encargos!$F$44,Encargos!$D$44)</f>
        <v>1.1122000000000001</v>
      </c>
      <c r="K1312" s="364"/>
      <c r="L1312" s="365" t="e">
        <f t="shared" si="126"/>
        <v>#N/A</v>
      </c>
      <c r="M1312" s="365" t="e">
        <f t="shared" si="127"/>
        <v>#N/A</v>
      </c>
      <c r="N1312" s="376" t="e">
        <f t="shared" si="128"/>
        <v>#N/A</v>
      </c>
      <c r="O1312" s="205" t="e">
        <f>IF(Comparativo!$E$6="Tabela Não Desonerada",VLOOKUP($C1312,'Orçamento Base'!$D$12:$S$1673,13,FALSE),VLOOKUP($C1312,#REF!,13,FALSE))</f>
        <v>#N/A</v>
      </c>
      <c r="P1312" s="205" t="e">
        <f t="shared" si="129"/>
        <v>#N/A</v>
      </c>
      <c r="Q1312" s="205" t="e">
        <f>IF(Comparativo!$E$6="Tabela Não Desonerada",VLOOKUP($C1312,'Orçamento Base'!$D$12:$S$1673,14,FALSE),VLOOKUP($C1312,#REF!,14,FALSE))</f>
        <v>#N/A</v>
      </c>
      <c r="R1312" s="205" t="e">
        <f t="shared" si="130"/>
        <v>#N/A</v>
      </c>
      <c r="S1312" s="205" t="e">
        <f>IF(Comparativo!$E$6="Tabela Não Desonerada",VLOOKUP($C1312,'Orçamento Base'!$D$12:$S$1673,15,FALSE),VLOOKUP($C1312,#REF!,15,FALSE))</f>
        <v>#N/A</v>
      </c>
      <c r="T1312" s="205" t="e">
        <f t="shared" si="131"/>
        <v>#N/A</v>
      </c>
    </row>
    <row r="1313" spans="1:20" ht="15">
      <c r="A1313" s="203">
        <v>1</v>
      </c>
      <c r="B1313" s="203" t="e">
        <f>'Orçamento-TCE'!B1313</f>
        <v>#N/A</v>
      </c>
      <c r="C1313" s="229">
        <f>'Orçamento-TCE'!C1313</f>
        <v>0</v>
      </c>
      <c r="D1313" s="199" t="e">
        <f>'Orçamento-TCE'!G1313</f>
        <v>#N/A</v>
      </c>
      <c r="E1313" s="204">
        <f>'Orçamento-TCE'!H1313</f>
        <v>0</v>
      </c>
      <c r="F1313" s="230" t="e">
        <f>'Orçamento-TCE'!I1313</f>
        <v>#N/A</v>
      </c>
      <c r="G1313" s="227" t="e">
        <f>IF(Comparativo!$E$6="Tabela Não Desonerada",VLOOKUP($C1313,'Orçamento Base'!$D$12:$S$1673,12,FALSE),VLOOKUP($C1313,#REF!,12,FALSE))</f>
        <v>#N/A</v>
      </c>
      <c r="H1313" s="228">
        <f>IFERROR(IF(Comparativo!$E$6="Tabela Não Desonerada",VLOOKUP($C1313,'Orçamento Base'!$D$12:$S$1673,16,FALSE),VLOOKUP($C1313,#REF!,16,FALSE)),0)</f>
        <v>0</v>
      </c>
      <c r="I1313" s="575" t="e">
        <f>IF(Comparativo!$E$6="Tabela Não Desonerada",VLOOKUP($C1313,'Orçamento Base'!$D$12:$S$1673,11,FALSE),VLOOKUP($C1313,#REF!,11,FALSE))</f>
        <v>#N/A</v>
      </c>
      <c r="J1313" s="363">
        <f>IF(Comparativo!$E$6="Tabela Não Desonerada",Encargos!$F$44,Encargos!$D$44)</f>
        <v>1.1122000000000001</v>
      </c>
      <c r="K1313" s="364"/>
      <c r="L1313" s="365" t="e">
        <f t="shared" si="126"/>
        <v>#N/A</v>
      </c>
      <c r="M1313" s="365" t="e">
        <f t="shared" si="127"/>
        <v>#N/A</v>
      </c>
      <c r="N1313" s="376" t="e">
        <f t="shared" si="128"/>
        <v>#N/A</v>
      </c>
      <c r="O1313" s="205" t="e">
        <f>IF(Comparativo!$E$6="Tabela Não Desonerada",VLOOKUP($C1313,'Orçamento Base'!$D$12:$S$1673,13,FALSE),VLOOKUP($C1313,#REF!,13,FALSE))</f>
        <v>#N/A</v>
      </c>
      <c r="P1313" s="205" t="e">
        <f t="shared" si="129"/>
        <v>#N/A</v>
      </c>
      <c r="Q1313" s="205" t="e">
        <f>IF(Comparativo!$E$6="Tabela Não Desonerada",VLOOKUP($C1313,'Orçamento Base'!$D$12:$S$1673,14,FALSE),VLOOKUP($C1313,#REF!,14,FALSE))</f>
        <v>#N/A</v>
      </c>
      <c r="R1313" s="205" t="e">
        <f t="shared" si="130"/>
        <v>#N/A</v>
      </c>
      <c r="S1313" s="205" t="e">
        <f>IF(Comparativo!$E$6="Tabela Não Desonerada",VLOOKUP($C1313,'Orçamento Base'!$D$12:$S$1673,15,FALSE),VLOOKUP($C1313,#REF!,15,FALSE))</f>
        <v>#N/A</v>
      </c>
      <c r="T1313" s="205" t="e">
        <f t="shared" si="131"/>
        <v>#N/A</v>
      </c>
    </row>
    <row r="1314" spans="1:20" ht="15">
      <c r="A1314" s="203">
        <v>1</v>
      </c>
      <c r="B1314" s="203" t="e">
        <f>'Orçamento-TCE'!B1314</f>
        <v>#N/A</v>
      </c>
      <c r="C1314" s="229">
        <f>'Orçamento-TCE'!C1314</f>
        <v>0</v>
      </c>
      <c r="D1314" s="199" t="e">
        <f>'Orçamento-TCE'!G1314</f>
        <v>#N/A</v>
      </c>
      <c r="E1314" s="204">
        <f>'Orçamento-TCE'!H1314</f>
        <v>0</v>
      </c>
      <c r="F1314" s="230" t="e">
        <f>'Orçamento-TCE'!I1314</f>
        <v>#N/A</v>
      </c>
      <c r="G1314" s="227" t="e">
        <f>IF(Comparativo!$E$6="Tabela Não Desonerada",VLOOKUP($C1314,'Orçamento Base'!$D$12:$S$1673,12,FALSE),VLOOKUP($C1314,#REF!,12,FALSE))</f>
        <v>#N/A</v>
      </c>
      <c r="H1314" s="228">
        <f>IFERROR(IF(Comparativo!$E$6="Tabela Não Desonerada",VLOOKUP($C1314,'Orçamento Base'!$D$12:$S$1673,16,FALSE),VLOOKUP($C1314,#REF!,16,FALSE)),0)</f>
        <v>0</v>
      </c>
      <c r="I1314" s="575" t="e">
        <f>IF(Comparativo!$E$6="Tabela Não Desonerada",VLOOKUP($C1314,'Orçamento Base'!$D$12:$S$1673,11,FALSE),VLOOKUP($C1314,#REF!,11,FALSE))</f>
        <v>#N/A</v>
      </c>
      <c r="J1314" s="363">
        <f>IF(Comparativo!$E$6="Tabela Não Desonerada",Encargos!$F$44,Encargos!$D$44)</f>
        <v>1.1122000000000001</v>
      </c>
      <c r="K1314" s="364"/>
      <c r="L1314" s="365" t="e">
        <f t="shared" si="126"/>
        <v>#N/A</v>
      </c>
      <c r="M1314" s="365" t="e">
        <f t="shared" si="127"/>
        <v>#N/A</v>
      </c>
      <c r="N1314" s="376" t="e">
        <f t="shared" si="128"/>
        <v>#N/A</v>
      </c>
      <c r="O1314" s="205" t="e">
        <f>IF(Comparativo!$E$6="Tabela Não Desonerada",VLOOKUP($C1314,'Orçamento Base'!$D$12:$S$1673,13,FALSE),VLOOKUP($C1314,#REF!,13,FALSE))</f>
        <v>#N/A</v>
      </c>
      <c r="P1314" s="205" t="e">
        <f t="shared" si="129"/>
        <v>#N/A</v>
      </c>
      <c r="Q1314" s="205" t="e">
        <f>IF(Comparativo!$E$6="Tabela Não Desonerada",VLOOKUP($C1314,'Orçamento Base'!$D$12:$S$1673,14,FALSE),VLOOKUP($C1314,#REF!,14,FALSE))</f>
        <v>#N/A</v>
      </c>
      <c r="R1314" s="205" t="e">
        <f t="shared" si="130"/>
        <v>#N/A</v>
      </c>
      <c r="S1314" s="205" t="e">
        <f>IF(Comparativo!$E$6="Tabela Não Desonerada",VLOOKUP($C1314,'Orçamento Base'!$D$12:$S$1673,15,FALSE),VLOOKUP($C1314,#REF!,15,FALSE))</f>
        <v>#N/A</v>
      </c>
      <c r="T1314" s="205" t="e">
        <f t="shared" si="131"/>
        <v>#N/A</v>
      </c>
    </row>
    <row r="1315" spans="1:20" ht="15">
      <c r="A1315" s="203">
        <v>1</v>
      </c>
      <c r="B1315" s="203" t="e">
        <f>'Orçamento-TCE'!B1315</f>
        <v>#N/A</v>
      </c>
      <c r="C1315" s="229">
        <f>'Orçamento-TCE'!C1315</f>
        <v>0</v>
      </c>
      <c r="D1315" s="199" t="e">
        <f>'Orçamento-TCE'!G1315</f>
        <v>#N/A</v>
      </c>
      <c r="E1315" s="204">
        <f>'Orçamento-TCE'!H1315</f>
        <v>0</v>
      </c>
      <c r="F1315" s="230" t="e">
        <f>'Orçamento-TCE'!I1315</f>
        <v>#N/A</v>
      </c>
      <c r="G1315" s="227" t="e">
        <f>IF(Comparativo!$E$6="Tabela Não Desonerada",VLOOKUP($C1315,'Orçamento Base'!$D$12:$S$1673,12,FALSE),VLOOKUP($C1315,#REF!,12,FALSE))</f>
        <v>#N/A</v>
      </c>
      <c r="H1315" s="228">
        <f>IFERROR(IF(Comparativo!$E$6="Tabela Não Desonerada",VLOOKUP($C1315,'Orçamento Base'!$D$12:$S$1673,16,FALSE),VLOOKUP($C1315,#REF!,16,FALSE)),0)</f>
        <v>0</v>
      </c>
      <c r="I1315" s="575" t="e">
        <f>IF(Comparativo!$E$6="Tabela Não Desonerada",VLOOKUP($C1315,'Orçamento Base'!$D$12:$S$1673,11,FALSE),VLOOKUP($C1315,#REF!,11,FALSE))</f>
        <v>#N/A</v>
      </c>
      <c r="J1315" s="363">
        <f>IF(Comparativo!$E$6="Tabela Não Desonerada",Encargos!$F$44,Encargos!$D$44)</f>
        <v>1.1122000000000001</v>
      </c>
      <c r="K1315" s="364"/>
      <c r="L1315" s="365" t="e">
        <f t="shared" si="126"/>
        <v>#N/A</v>
      </c>
      <c r="M1315" s="365" t="e">
        <f t="shared" si="127"/>
        <v>#N/A</v>
      </c>
      <c r="N1315" s="376" t="e">
        <f t="shared" si="128"/>
        <v>#N/A</v>
      </c>
      <c r="O1315" s="205" t="e">
        <f>IF(Comparativo!$E$6="Tabela Não Desonerada",VLOOKUP($C1315,'Orçamento Base'!$D$12:$S$1673,13,FALSE),VLOOKUP($C1315,#REF!,13,FALSE))</f>
        <v>#N/A</v>
      </c>
      <c r="P1315" s="205" t="e">
        <f t="shared" si="129"/>
        <v>#N/A</v>
      </c>
      <c r="Q1315" s="205" t="e">
        <f>IF(Comparativo!$E$6="Tabela Não Desonerada",VLOOKUP($C1315,'Orçamento Base'!$D$12:$S$1673,14,FALSE),VLOOKUP($C1315,#REF!,14,FALSE))</f>
        <v>#N/A</v>
      </c>
      <c r="R1315" s="205" t="e">
        <f t="shared" si="130"/>
        <v>#N/A</v>
      </c>
      <c r="S1315" s="205" t="e">
        <f>IF(Comparativo!$E$6="Tabela Não Desonerada",VLOOKUP($C1315,'Orçamento Base'!$D$12:$S$1673,15,FALSE),VLOOKUP($C1315,#REF!,15,FALSE))</f>
        <v>#N/A</v>
      </c>
      <c r="T1315" s="205" t="e">
        <f t="shared" si="131"/>
        <v>#N/A</v>
      </c>
    </row>
    <row r="1316" spans="1:20" ht="15">
      <c r="A1316" s="203">
        <v>1</v>
      </c>
      <c r="B1316" s="203" t="e">
        <f>'Orçamento-TCE'!B1316</f>
        <v>#N/A</v>
      </c>
      <c r="C1316" s="229">
        <f>'Orçamento-TCE'!C1316</f>
        <v>0</v>
      </c>
      <c r="D1316" s="199" t="e">
        <f>'Orçamento-TCE'!G1316</f>
        <v>#N/A</v>
      </c>
      <c r="E1316" s="204">
        <f>'Orçamento-TCE'!H1316</f>
        <v>0</v>
      </c>
      <c r="F1316" s="230" t="e">
        <f>'Orçamento-TCE'!I1316</f>
        <v>#N/A</v>
      </c>
      <c r="G1316" s="227" t="e">
        <f>IF(Comparativo!$E$6="Tabela Não Desonerada",VLOOKUP($C1316,'Orçamento Base'!$D$12:$S$1673,12,FALSE),VLOOKUP($C1316,#REF!,12,FALSE))</f>
        <v>#N/A</v>
      </c>
      <c r="H1316" s="228">
        <f>IFERROR(IF(Comparativo!$E$6="Tabela Não Desonerada",VLOOKUP($C1316,'Orçamento Base'!$D$12:$S$1673,16,FALSE),VLOOKUP($C1316,#REF!,16,FALSE)),0)</f>
        <v>0</v>
      </c>
      <c r="I1316" s="575" t="e">
        <f>IF(Comparativo!$E$6="Tabela Não Desonerada",VLOOKUP($C1316,'Orçamento Base'!$D$12:$S$1673,11,FALSE),VLOOKUP($C1316,#REF!,11,FALSE))</f>
        <v>#N/A</v>
      </c>
      <c r="J1316" s="363">
        <f>IF(Comparativo!$E$6="Tabela Não Desonerada",Encargos!$F$44,Encargos!$D$44)</f>
        <v>1.1122000000000001</v>
      </c>
      <c r="K1316" s="364"/>
      <c r="L1316" s="365" t="e">
        <f t="shared" si="126"/>
        <v>#N/A</v>
      </c>
      <c r="M1316" s="365" t="e">
        <f t="shared" si="127"/>
        <v>#N/A</v>
      </c>
      <c r="N1316" s="376" t="e">
        <f t="shared" si="128"/>
        <v>#N/A</v>
      </c>
      <c r="O1316" s="205" t="e">
        <f>IF(Comparativo!$E$6="Tabela Não Desonerada",VLOOKUP($C1316,'Orçamento Base'!$D$12:$S$1673,13,FALSE),VLOOKUP($C1316,#REF!,13,FALSE))</f>
        <v>#N/A</v>
      </c>
      <c r="P1316" s="205" t="e">
        <f t="shared" si="129"/>
        <v>#N/A</v>
      </c>
      <c r="Q1316" s="205" t="e">
        <f>IF(Comparativo!$E$6="Tabela Não Desonerada",VLOOKUP($C1316,'Orçamento Base'!$D$12:$S$1673,14,FALSE),VLOOKUP($C1316,#REF!,14,FALSE))</f>
        <v>#N/A</v>
      </c>
      <c r="R1316" s="205" t="e">
        <f t="shared" si="130"/>
        <v>#N/A</v>
      </c>
      <c r="S1316" s="205" t="e">
        <f>IF(Comparativo!$E$6="Tabela Não Desonerada",VLOOKUP($C1316,'Orçamento Base'!$D$12:$S$1673,15,FALSE),VLOOKUP($C1316,#REF!,15,FALSE))</f>
        <v>#N/A</v>
      </c>
      <c r="T1316" s="205" t="e">
        <f t="shared" si="131"/>
        <v>#N/A</v>
      </c>
    </row>
    <row r="1317" spans="1:20" ht="15">
      <c r="A1317" s="203">
        <v>1</v>
      </c>
      <c r="B1317" s="203" t="e">
        <f>'Orçamento-TCE'!B1317</f>
        <v>#N/A</v>
      </c>
      <c r="C1317" s="229">
        <f>'Orçamento-TCE'!C1317</f>
        <v>0</v>
      </c>
      <c r="D1317" s="199" t="e">
        <f>'Orçamento-TCE'!G1317</f>
        <v>#N/A</v>
      </c>
      <c r="E1317" s="204">
        <f>'Orçamento-TCE'!H1317</f>
        <v>0</v>
      </c>
      <c r="F1317" s="230" t="e">
        <f>'Orçamento-TCE'!I1317</f>
        <v>#N/A</v>
      </c>
      <c r="G1317" s="227" t="e">
        <f>IF(Comparativo!$E$6="Tabela Não Desonerada",VLOOKUP($C1317,'Orçamento Base'!$D$12:$S$1673,12,FALSE),VLOOKUP($C1317,#REF!,12,FALSE))</f>
        <v>#N/A</v>
      </c>
      <c r="H1317" s="228">
        <f>IFERROR(IF(Comparativo!$E$6="Tabela Não Desonerada",VLOOKUP($C1317,'Orçamento Base'!$D$12:$S$1673,16,FALSE),VLOOKUP($C1317,#REF!,16,FALSE)),0)</f>
        <v>0</v>
      </c>
      <c r="I1317" s="575" t="e">
        <f>IF(Comparativo!$E$6="Tabela Não Desonerada",VLOOKUP($C1317,'Orçamento Base'!$D$12:$S$1673,11,FALSE),VLOOKUP($C1317,#REF!,11,FALSE))</f>
        <v>#N/A</v>
      </c>
      <c r="J1317" s="363">
        <f>IF(Comparativo!$E$6="Tabela Não Desonerada",Encargos!$F$44,Encargos!$D$44)</f>
        <v>1.1122000000000001</v>
      </c>
      <c r="K1317" s="364"/>
      <c r="L1317" s="365" t="e">
        <f t="shared" si="126"/>
        <v>#N/A</v>
      </c>
      <c r="M1317" s="365" t="e">
        <f t="shared" si="127"/>
        <v>#N/A</v>
      </c>
      <c r="N1317" s="376" t="e">
        <f t="shared" si="128"/>
        <v>#N/A</v>
      </c>
      <c r="O1317" s="205" t="e">
        <f>IF(Comparativo!$E$6="Tabela Não Desonerada",VLOOKUP($C1317,'Orçamento Base'!$D$12:$S$1673,13,FALSE),VLOOKUP($C1317,#REF!,13,FALSE))</f>
        <v>#N/A</v>
      </c>
      <c r="P1317" s="205" t="e">
        <f t="shared" si="129"/>
        <v>#N/A</v>
      </c>
      <c r="Q1317" s="205" t="e">
        <f>IF(Comparativo!$E$6="Tabela Não Desonerada",VLOOKUP($C1317,'Orçamento Base'!$D$12:$S$1673,14,FALSE),VLOOKUP($C1317,#REF!,14,FALSE))</f>
        <v>#N/A</v>
      </c>
      <c r="R1317" s="205" t="e">
        <f t="shared" si="130"/>
        <v>#N/A</v>
      </c>
      <c r="S1317" s="205" t="e">
        <f>IF(Comparativo!$E$6="Tabela Não Desonerada",VLOOKUP($C1317,'Orçamento Base'!$D$12:$S$1673,15,FALSE),VLOOKUP($C1317,#REF!,15,FALSE))</f>
        <v>#N/A</v>
      </c>
      <c r="T1317" s="205" t="e">
        <f t="shared" si="131"/>
        <v>#N/A</v>
      </c>
    </row>
    <row r="1318" spans="1:20" ht="15">
      <c r="A1318" s="203">
        <v>1</v>
      </c>
      <c r="B1318" s="203" t="e">
        <f>'Orçamento-TCE'!B1318</f>
        <v>#N/A</v>
      </c>
      <c r="C1318" s="229">
        <f>'Orçamento-TCE'!C1318</f>
        <v>0</v>
      </c>
      <c r="D1318" s="199" t="e">
        <f>'Orçamento-TCE'!G1318</f>
        <v>#N/A</v>
      </c>
      <c r="E1318" s="204">
        <f>'Orçamento-TCE'!H1318</f>
        <v>0</v>
      </c>
      <c r="F1318" s="230" t="e">
        <f>'Orçamento-TCE'!I1318</f>
        <v>#N/A</v>
      </c>
      <c r="G1318" s="227" t="e">
        <f>IF(Comparativo!$E$6="Tabela Não Desonerada",VLOOKUP($C1318,'Orçamento Base'!$D$12:$S$1673,12,FALSE),VLOOKUP($C1318,#REF!,12,FALSE))</f>
        <v>#N/A</v>
      </c>
      <c r="H1318" s="228">
        <f>IFERROR(IF(Comparativo!$E$6="Tabela Não Desonerada",VLOOKUP($C1318,'Orçamento Base'!$D$12:$S$1673,16,FALSE),VLOOKUP($C1318,#REF!,16,FALSE)),0)</f>
        <v>0</v>
      </c>
      <c r="I1318" s="575" t="e">
        <f>IF(Comparativo!$E$6="Tabela Não Desonerada",VLOOKUP($C1318,'Orçamento Base'!$D$12:$S$1673,11,FALSE),VLOOKUP($C1318,#REF!,11,FALSE))</f>
        <v>#N/A</v>
      </c>
      <c r="J1318" s="363">
        <f>IF(Comparativo!$E$6="Tabela Não Desonerada",Encargos!$F$44,Encargos!$D$44)</f>
        <v>1.1122000000000001</v>
      </c>
      <c r="K1318" s="364"/>
      <c r="L1318" s="365" t="e">
        <f t="shared" si="126"/>
        <v>#N/A</v>
      </c>
      <c r="M1318" s="365" t="e">
        <f t="shared" si="127"/>
        <v>#N/A</v>
      </c>
      <c r="N1318" s="376" t="e">
        <f t="shared" si="128"/>
        <v>#N/A</v>
      </c>
      <c r="O1318" s="205" t="e">
        <f>IF(Comparativo!$E$6="Tabela Não Desonerada",VLOOKUP($C1318,'Orçamento Base'!$D$12:$S$1673,13,FALSE),VLOOKUP($C1318,#REF!,13,FALSE))</f>
        <v>#N/A</v>
      </c>
      <c r="P1318" s="205" t="e">
        <f t="shared" si="129"/>
        <v>#N/A</v>
      </c>
      <c r="Q1318" s="205" t="e">
        <f>IF(Comparativo!$E$6="Tabela Não Desonerada",VLOOKUP($C1318,'Orçamento Base'!$D$12:$S$1673,14,FALSE),VLOOKUP($C1318,#REF!,14,FALSE))</f>
        <v>#N/A</v>
      </c>
      <c r="R1318" s="205" t="e">
        <f t="shared" si="130"/>
        <v>#N/A</v>
      </c>
      <c r="S1318" s="205" t="e">
        <f>IF(Comparativo!$E$6="Tabela Não Desonerada",VLOOKUP($C1318,'Orçamento Base'!$D$12:$S$1673,15,FALSE),VLOOKUP($C1318,#REF!,15,FALSE))</f>
        <v>#N/A</v>
      </c>
      <c r="T1318" s="205" t="e">
        <f t="shared" si="131"/>
        <v>#N/A</v>
      </c>
    </row>
    <row r="1319" spans="1:20" ht="15">
      <c r="A1319" s="203">
        <v>1</v>
      </c>
      <c r="B1319" s="203" t="e">
        <f>'Orçamento-TCE'!B1319</f>
        <v>#N/A</v>
      </c>
      <c r="C1319" s="229">
        <f>'Orçamento-TCE'!C1319</f>
        <v>0</v>
      </c>
      <c r="D1319" s="199" t="e">
        <f>'Orçamento-TCE'!G1319</f>
        <v>#N/A</v>
      </c>
      <c r="E1319" s="204">
        <f>'Orçamento-TCE'!H1319</f>
        <v>0</v>
      </c>
      <c r="F1319" s="230" t="e">
        <f>'Orçamento-TCE'!I1319</f>
        <v>#N/A</v>
      </c>
      <c r="G1319" s="227" t="e">
        <f>IF(Comparativo!$E$6="Tabela Não Desonerada",VLOOKUP($C1319,'Orçamento Base'!$D$12:$S$1673,12,FALSE),VLOOKUP($C1319,#REF!,12,FALSE))</f>
        <v>#N/A</v>
      </c>
      <c r="H1319" s="228">
        <f>IFERROR(IF(Comparativo!$E$6="Tabela Não Desonerada",VLOOKUP($C1319,'Orçamento Base'!$D$12:$S$1673,16,FALSE),VLOOKUP($C1319,#REF!,16,FALSE)),0)</f>
        <v>0</v>
      </c>
      <c r="I1319" s="575" t="e">
        <f>IF(Comparativo!$E$6="Tabela Não Desonerada",VLOOKUP($C1319,'Orçamento Base'!$D$12:$S$1673,11,FALSE),VLOOKUP($C1319,#REF!,11,FALSE))</f>
        <v>#N/A</v>
      </c>
      <c r="J1319" s="363">
        <f>IF(Comparativo!$E$6="Tabela Não Desonerada",Encargos!$F$44,Encargos!$D$44)</f>
        <v>1.1122000000000001</v>
      </c>
      <c r="K1319" s="364"/>
      <c r="L1319" s="365" t="e">
        <f t="shared" si="126"/>
        <v>#N/A</v>
      </c>
      <c r="M1319" s="365" t="e">
        <f t="shared" si="127"/>
        <v>#N/A</v>
      </c>
      <c r="N1319" s="376" t="e">
        <f t="shared" si="128"/>
        <v>#N/A</v>
      </c>
      <c r="O1319" s="205" t="e">
        <f>IF(Comparativo!$E$6="Tabela Não Desonerada",VLOOKUP($C1319,'Orçamento Base'!$D$12:$S$1673,13,FALSE),VLOOKUP($C1319,#REF!,13,FALSE))</f>
        <v>#N/A</v>
      </c>
      <c r="P1319" s="205" t="e">
        <f t="shared" si="129"/>
        <v>#N/A</v>
      </c>
      <c r="Q1319" s="205" t="e">
        <f>IF(Comparativo!$E$6="Tabela Não Desonerada",VLOOKUP($C1319,'Orçamento Base'!$D$12:$S$1673,14,FALSE),VLOOKUP($C1319,#REF!,14,FALSE))</f>
        <v>#N/A</v>
      </c>
      <c r="R1319" s="205" t="e">
        <f t="shared" si="130"/>
        <v>#N/A</v>
      </c>
      <c r="S1319" s="205" t="e">
        <f>IF(Comparativo!$E$6="Tabela Não Desonerada",VLOOKUP($C1319,'Orçamento Base'!$D$12:$S$1673,15,FALSE),VLOOKUP($C1319,#REF!,15,FALSE))</f>
        <v>#N/A</v>
      </c>
      <c r="T1319" s="205" t="e">
        <f t="shared" si="131"/>
        <v>#N/A</v>
      </c>
    </row>
    <row r="1320" spans="1:20" ht="15">
      <c r="A1320" s="203">
        <v>1</v>
      </c>
      <c r="B1320" s="203" t="e">
        <f>'Orçamento-TCE'!B1320</f>
        <v>#N/A</v>
      </c>
      <c r="C1320" s="229">
        <f>'Orçamento-TCE'!C1320</f>
        <v>0</v>
      </c>
      <c r="D1320" s="199" t="e">
        <f>'Orçamento-TCE'!G1320</f>
        <v>#N/A</v>
      </c>
      <c r="E1320" s="204">
        <f>'Orçamento-TCE'!H1320</f>
        <v>0</v>
      </c>
      <c r="F1320" s="230" t="e">
        <f>'Orçamento-TCE'!I1320</f>
        <v>#N/A</v>
      </c>
      <c r="G1320" s="227" t="e">
        <f>IF(Comparativo!$E$6="Tabela Não Desonerada",VLOOKUP($C1320,'Orçamento Base'!$D$12:$S$1673,12,FALSE),VLOOKUP($C1320,#REF!,12,FALSE))</f>
        <v>#N/A</v>
      </c>
      <c r="H1320" s="228">
        <f>IFERROR(IF(Comparativo!$E$6="Tabela Não Desonerada",VLOOKUP($C1320,'Orçamento Base'!$D$12:$S$1673,16,FALSE),VLOOKUP($C1320,#REF!,16,FALSE)),0)</f>
        <v>0</v>
      </c>
      <c r="I1320" s="575" t="e">
        <f>IF(Comparativo!$E$6="Tabela Não Desonerada",VLOOKUP($C1320,'Orçamento Base'!$D$12:$S$1673,11,FALSE),VLOOKUP($C1320,#REF!,11,FALSE))</f>
        <v>#N/A</v>
      </c>
      <c r="J1320" s="363">
        <f>IF(Comparativo!$E$6="Tabela Não Desonerada",Encargos!$F$44,Encargos!$D$44)</f>
        <v>1.1122000000000001</v>
      </c>
      <c r="K1320" s="364"/>
      <c r="L1320" s="365" t="e">
        <f t="shared" si="126"/>
        <v>#N/A</v>
      </c>
      <c r="M1320" s="365" t="e">
        <f t="shared" si="127"/>
        <v>#N/A</v>
      </c>
      <c r="N1320" s="376" t="e">
        <f t="shared" si="128"/>
        <v>#N/A</v>
      </c>
      <c r="O1320" s="205" t="e">
        <f>IF(Comparativo!$E$6="Tabela Não Desonerada",VLOOKUP($C1320,'Orçamento Base'!$D$12:$S$1673,13,FALSE),VLOOKUP($C1320,#REF!,13,FALSE))</f>
        <v>#N/A</v>
      </c>
      <c r="P1320" s="205" t="e">
        <f t="shared" si="129"/>
        <v>#N/A</v>
      </c>
      <c r="Q1320" s="205" t="e">
        <f>IF(Comparativo!$E$6="Tabela Não Desonerada",VLOOKUP($C1320,'Orçamento Base'!$D$12:$S$1673,14,FALSE),VLOOKUP($C1320,#REF!,14,FALSE))</f>
        <v>#N/A</v>
      </c>
      <c r="R1320" s="205" t="e">
        <f t="shared" si="130"/>
        <v>#N/A</v>
      </c>
      <c r="S1320" s="205" t="e">
        <f>IF(Comparativo!$E$6="Tabela Não Desonerada",VLOOKUP($C1320,'Orçamento Base'!$D$12:$S$1673,15,FALSE),VLOOKUP($C1320,#REF!,15,FALSE))</f>
        <v>#N/A</v>
      </c>
      <c r="T1320" s="205" t="e">
        <f t="shared" si="131"/>
        <v>#N/A</v>
      </c>
    </row>
    <row r="1321" spans="1:20" ht="15">
      <c r="A1321" s="203">
        <v>1</v>
      </c>
      <c r="B1321" s="203" t="e">
        <f>'Orçamento-TCE'!B1321</f>
        <v>#N/A</v>
      </c>
      <c r="C1321" s="229">
        <f>'Orçamento-TCE'!C1321</f>
        <v>0</v>
      </c>
      <c r="D1321" s="199" t="e">
        <f>'Orçamento-TCE'!G1321</f>
        <v>#N/A</v>
      </c>
      <c r="E1321" s="204">
        <f>'Orçamento-TCE'!H1321</f>
        <v>0</v>
      </c>
      <c r="F1321" s="230" t="e">
        <f>'Orçamento-TCE'!I1321</f>
        <v>#N/A</v>
      </c>
      <c r="G1321" s="227" t="e">
        <f>IF(Comparativo!$E$6="Tabela Não Desonerada",VLOOKUP($C1321,'Orçamento Base'!$D$12:$S$1673,12,FALSE),VLOOKUP($C1321,#REF!,12,FALSE))</f>
        <v>#N/A</v>
      </c>
      <c r="H1321" s="228">
        <f>IFERROR(IF(Comparativo!$E$6="Tabela Não Desonerada",VLOOKUP($C1321,'Orçamento Base'!$D$12:$S$1673,16,FALSE),VLOOKUP($C1321,#REF!,16,FALSE)),0)</f>
        <v>0</v>
      </c>
      <c r="I1321" s="575" t="e">
        <f>IF(Comparativo!$E$6="Tabela Não Desonerada",VLOOKUP($C1321,'Orçamento Base'!$D$12:$S$1673,11,FALSE),VLOOKUP($C1321,#REF!,11,FALSE))</f>
        <v>#N/A</v>
      </c>
      <c r="J1321" s="363">
        <f>IF(Comparativo!$E$6="Tabela Não Desonerada",Encargos!$F$44,Encargos!$D$44)</f>
        <v>1.1122000000000001</v>
      </c>
      <c r="K1321" s="364"/>
      <c r="L1321" s="365" t="e">
        <f t="shared" si="126"/>
        <v>#N/A</v>
      </c>
      <c r="M1321" s="365" t="e">
        <f t="shared" si="127"/>
        <v>#N/A</v>
      </c>
      <c r="N1321" s="376" t="e">
        <f t="shared" si="128"/>
        <v>#N/A</v>
      </c>
      <c r="O1321" s="205" t="e">
        <f>IF(Comparativo!$E$6="Tabela Não Desonerada",VLOOKUP($C1321,'Orçamento Base'!$D$12:$S$1673,13,FALSE),VLOOKUP($C1321,#REF!,13,FALSE))</f>
        <v>#N/A</v>
      </c>
      <c r="P1321" s="205" t="e">
        <f t="shared" si="129"/>
        <v>#N/A</v>
      </c>
      <c r="Q1321" s="205" t="e">
        <f>IF(Comparativo!$E$6="Tabela Não Desonerada",VLOOKUP($C1321,'Orçamento Base'!$D$12:$S$1673,14,FALSE),VLOOKUP($C1321,#REF!,14,FALSE))</f>
        <v>#N/A</v>
      </c>
      <c r="R1321" s="205" t="e">
        <f t="shared" si="130"/>
        <v>#N/A</v>
      </c>
      <c r="S1321" s="205" t="e">
        <f>IF(Comparativo!$E$6="Tabela Não Desonerada",VLOOKUP($C1321,'Orçamento Base'!$D$12:$S$1673,15,FALSE),VLOOKUP($C1321,#REF!,15,FALSE))</f>
        <v>#N/A</v>
      </c>
      <c r="T1321" s="205" t="e">
        <f t="shared" si="131"/>
        <v>#N/A</v>
      </c>
    </row>
    <row r="1322" spans="1:20" ht="15">
      <c r="A1322" s="203">
        <v>1</v>
      </c>
      <c r="B1322" s="203" t="e">
        <f>'Orçamento-TCE'!B1322</f>
        <v>#N/A</v>
      </c>
      <c r="C1322" s="229">
        <f>'Orçamento-TCE'!C1322</f>
        <v>0</v>
      </c>
      <c r="D1322" s="199" t="e">
        <f>'Orçamento-TCE'!G1322</f>
        <v>#N/A</v>
      </c>
      <c r="E1322" s="204">
        <f>'Orçamento-TCE'!H1322</f>
        <v>0</v>
      </c>
      <c r="F1322" s="230" t="e">
        <f>'Orçamento-TCE'!I1322</f>
        <v>#N/A</v>
      </c>
      <c r="G1322" s="227" t="e">
        <f>IF(Comparativo!$E$6="Tabela Não Desonerada",VLOOKUP($C1322,'Orçamento Base'!$D$12:$S$1673,12,FALSE),VLOOKUP($C1322,#REF!,12,FALSE))</f>
        <v>#N/A</v>
      </c>
      <c r="H1322" s="228">
        <f>IFERROR(IF(Comparativo!$E$6="Tabela Não Desonerada",VLOOKUP($C1322,'Orçamento Base'!$D$12:$S$1673,16,FALSE),VLOOKUP($C1322,#REF!,16,FALSE)),0)</f>
        <v>0</v>
      </c>
      <c r="I1322" s="575" t="e">
        <f>IF(Comparativo!$E$6="Tabela Não Desonerada",VLOOKUP($C1322,'Orçamento Base'!$D$12:$S$1673,11,FALSE),VLOOKUP($C1322,#REF!,11,FALSE))</f>
        <v>#N/A</v>
      </c>
      <c r="J1322" s="363">
        <f>IF(Comparativo!$E$6="Tabela Não Desonerada",Encargos!$F$44,Encargos!$D$44)</f>
        <v>1.1122000000000001</v>
      </c>
      <c r="K1322" s="364"/>
      <c r="L1322" s="365" t="e">
        <f t="shared" si="126"/>
        <v>#N/A</v>
      </c>
      <c r="M1322" s="365" t="e">
        <f t="shared" si="127"/>
        <v>#N/A</v>
      </c>
      <c r="N1322" s="376" t="e">
        <f t="shared" si="128"/>
        <v>#N/A</v>
      </c>
      <c r="O1322" s="205" t="e">
        <f>IF(Comparativo!$E$6="Tabela Não Desonerada",VLOOKUP($C1322,'Orçamento Base'!$D$12:$S$1673,13,FALSE),VLOOKUP($C1322,#REF!,13,FALSE))</f>
        <v>#N/A</v>
      </c>
      <c r="P1322" s="205" t="e">
        <f t="shared" si="129"/>
        <v>#N/A</v>
      </c>
      <c r="Q1322" s="205" t="e">
        <f>IF(Comparativo!$E$6="Tabela Não Desonerada",VLOOKUP($C1322,'Orçamento Base'!$D$12:$S$1673,14,FALSE),VLOOKUP($C1322,#REF!,14,FALSE))</f>
        <v>#N/A</v>
      </c>
      <c r="R1322" s="205" t="e">
        <f t="shared" si="130"/>
        <v>#N/A</v>
      </c>
      <c r="S1322" s="205" t="e">
        <f>IF(Comparativo!$E$6="Tabela Não Desonerada",VLOOKUP($C1322,'Orçamento Base'!$D$12:$S$1673,15,FALSE),VLOOKUP($C1322,#REF!,15,FALSE))</f>
        <v>#N/A</v>
      </c>
      <c r="T1322" s="205" t="e">
        <f t="shared" si="131"/>
        <v>#N/A</v>
      </c>
    </row>
    <row r="1323" spans="1:20" ht="15">
      <c r="A1323" s="203">
        <v>1</v>
      </c>
      <c r="B1323" s="203" t="e">
        <f>'Orçamento-TCE'!B1323</f>
        <v>#N/A</v>
      </c>
      <c r="C1323" s="229">
        <f>'Orçamento-TCE'!C1323</f>
        <v>0</v>
      </c>
      <c r="D1323" s="199" t="e">
        <f>'Orçamento-TCE'!G1323</f>
        <v>#N/A</v>
      </c>
      <c r="E1323" s="204">
        <f>'Orçamento-TCE'!H1323</f>
        <v>0</v>
      </c>
      <c r="F1323" s="230" t="e">
        <f>'Orçamento-TCE'!I1323</f>
        <v>#N/A</v>
      </c>
      <c r="G1323" s="227" t="e">
        <f>IF(Comparativo!$E$6="Tabela Não Desonerada",VLOOKUP($C1323,'Orçamento Base'!$D$12:$S$1673,12,FALSE),VLOOKUP($C1323,#REF!,12,FALSE))</f>
        <v>#N/A</v>
      </c>
      <c r="H1323" s="228">
        <f>IFERROR(IF(Comparativo!$E$6="Tabela Não Desonerada",VLOOKUP($C1323,'Orçamento Base'!$D$12:$S$1673,16,FALSE),VLOOKUP($C1323,#REF!,16,FALSE)),0)</f>
        <v>0</v>
      </c>
      <c r="I1323" s="575" t="e">
        <f>IF(Comparativo!$E$6="Tabela Não Desonerada",VLOOKUP($C1323,'Orçamento Base'!$D$12:$S$1673,11,FALSE),VLOOKUP($C1323,#REF!,11,FALSE))</f>
        <v>#N/A</v>
      </c>
      <c r="J1323" s="363">
        <f>IF(Comparativo!$E$6="Tabela Não Desonerada",Encargos!$F$44,Encargos!$D$44)</f>
        <v>1.1122000000000001</v>
      </c>
      <c r="K1323" s="364"/>
      <c r="L1323" s="365" t="e">
        <f t="shared" si="126"/>
        <v>#N/A</v>
      </c>
      <c r="M1323" s="365" t="e">
        <f t="shared" si="127"/>
        <v>#N/A</v>
      </c>
      <c r="N1323" s="376" t="e">
        <f t="shared" si="128"/>
        <v>#N/A</v>
      </c>
      <c r="O1323" s="205" t="e">
        <f>IF(Comparativo!$E$6="Tabela Não Desonerada",VLOOKUP($C1323,'Orçamento Base'!$D$12:$S$1673,13,FALSE),VLOOKUP($C1323,#REF!,13,FALSE))</f>
        <v>#N/A</v>
      </c>
      <c r="P1323" s="205" t="e">
        <f t="shared" si="129"/>
        <v>#N/A</v>
      </c>
      <c r="Q1323" s="205" t="e">
        <f>IF(Comparativo!$E$6="Tabela Não Desonerada",VLOOKUP($C1323,'Orçamento Base'!$D$12:$S$1673,14,FALSE),VLOOKUP($C1323,#REF!,14,FALSE))</f>
        <v>#N/A</v>
      </c>
      <c r="R1323" s="205" t="e">
        <f t="shared" si="130"/>
        <v>#N/A</v>
      </c>
      <c r="S1323" s="205" t="e">
        <f>IF(Comparativo!$E$6="Tabela Não Desonerada",VLOOKUP($C1323,'Orçamento Base'!$D$12:$S$1673,15,FALSE),VLOOKUP($C1323,#REF!,15,FALSE))</f>
        <v>#N/A</v>
      </c>
      <c r="T1323" s="205" t="e">
        <f t="shared" si="131"/>
        <v>#N/A</v>
      </c>
    </row>
    <row r="1324" spans="1:20" ht="15">
      <c r="A1324" s="203">
        <v>1</v>
      </c>
      <c r="B1324" s="203" t="e">
        <f>'Orçamento-TCE'!B1324</f>
        <v>#N/A</v>
      </c>
      <c r="C1324" s="229">
        <f>'Orçamento-TCE'!C1324</f>
        <v>0</v>
      </c>
      <c r="D1324" s="199" t="e">
        <f>'Orçamento-TCE'!G1324</f>
        <v>#N/A</v>
      </c>
      <c r="E1324" s="204">
        <f>'Orçamento-TCE'!H1324</f>
        <v>0</v>
      </c>
      <c r="F1324" s="230" t="e">
        <f>'Orçamento-TCE'!I1324</f>
        <v>#N/A</v>
      </c>
      <c r="G1324" s="227" t="e">
        <f>IF(Comparativo!$E$6="Tabela Não Desonerada",VLOOKUP($C1324,'Orçamento Base'!$D$12:$S$1673,12,FALSE),VLOOKUP($C1324,#REF!,12,FALSE))</f>
        <v>#N/A</v>
      </c>
      <c r="H1324" s="228">
        <f>IFERROR(IF(Comparativo!$E$6="Tabela Não Desonerada",VLOOKUP($C1324,'Orçamento Base'!$D$12:$S$1673,16,FALSE),VLOOKUP($C1324,#REF!,16,FALSE)),0)</f>
        <v>0</v>
      </c>
      <c r="I1324" s="575" t="e">
        <f>IF(Comparativo!$E$6="Tabela Não Desonerada",VLOOKUP($C1324,'Orçamento Base'!$D$12:$S$1673,11,FALSE),VLOOKUP($C1324,#REF!,11,FALSE))</f>
        <v>#N/A</v>
      </c>
      <c r="J1324" s="363">
        <f>IF(Comparativo!$E$6="Tabela Não Desonerada",Encargos!$F$44,Encargos!$D$44)</f>
        <v>1.1122000000000001</v>
      </c>
      <c r="K1324" s="364"/>
      <c r="L1324" s="365" t="e">
        <f t="shared" si="126"/>
        <v>#N/A</v>
      </c>
      <c r="M1324" s="365" t="e">
        <f t="shared" si="127"/>
        <v>#N/A</v>
      </c>
      <c r="N1324" s="376" t="e">
        <f t="shared" si="128"/>
        <v>#N/A</v>
      </c>
      <c r="O1324" s="205" t="e">
        <f>IF(Comparativo!$E$6="Tabela Não Desonerada",VLOOKUP($C1324,'Orçamento Base'!$D$12:$S$1673,13,FALSE),VLOOKUP($C1324,#REF!,13,FALSE))</f>
        <v>#N/A</v>
      </c>
      <c r="P1324" s="205" t="e">
        <f t="shared" si="129"/>
        <v>#N/A</v>
      </c>
      <c r="Q1324" s="205" t="e">
        <f>IF(Comparativo!$E$6="Tabela Não Desonerada",VLOOKUP($C1324,'Orçamento Base'!$D$12:$S$1673,14,FALSE),VLOOKUP($C1324,#REF!,14,FALSE))</f>
        <v>#N/A</v>
      </c>
      <c r="R1324" s="205" t="e">
        <f t="shared" si="130"/>
        <v>#N/A</v>
      </c>
      <c r="S1324" s="205" t="e">
        <f>IF(Comparativo!$E$6="Tabela Não Desonerada",VLOOKUP($C1324,'Orçamento Base'!$D$12:$S$1673,15,FALSE),VLOOKUP($C1324,#REF!,15,FALSE))</f>
        <v>#N/A</v>
      </c>
      <c r="T1324" s="205" t="e">
        <f t="shared" si="131"/>
        <v>#N/A</v>
      </c>
    </row>
    <row r="1325" spans="1:20" ht="15">
      <c r="A1325" s="203">
        <v>1</v>
      </c>
      <c r="B1325" s="203" t="e">
        <f>'Orçamento-TCE'!B1325</f>
        <v>#N/A</v>
      </c>
      <c r="C1325" s="229">
        <f>'Orçamento-TCE'!C1325</f>
        <v>0</v>
      </c>
      <c r="D1325" s="199" t="e">
        <f>'Orçamento-TCE'!G1325</f>
        <v>#N/A</v>
      </c>
      <c r="E1325" s="204">
        <f>'Orçamento-TCE'!H1325</f>
        <v>0</v>
      </c>
      <c r="F1325" s="230" t="e">
        <f>'Orçamento-TCE'!I1325</f>
        <v>#N/A</v>
      </c>
      <c r="G1325" s="227" t="e">
        <f>IF(Comparativo!$E$6="Tabela Não Desonerada",VLOOKUP($C1325,'Orçamento Base'!$D$12:$S$1673,12,FALSE),VLOOKUP($C1325,#REF!,12,FALSE))</f>
        <v>#N/A</v>
      </c>
      <c r="H1325" s="228">
        <f>IFERROR(IF(Comparativo!$E$6="Tabela Não Desonerada",VLOOKUP($C1325,'Orçamento Base'!$D$12:$S$1673,16,FALSE),VLOOKUP($C1325,#REF!,16,FALSE)),0)</f>
        <v>0</v>
      </c>
      <c r="I1325" s="575" t="e">
        <f>IF(Comparativo!$E$6="Tabela Não Desonerada",VLOOKUP($C1325,'Orçamento Base'!$D$12:$S$1673,11,FALSE),VLOOKUP($C1325,#REF!,11,FALSE))</f>
        <v>#N/A</v>
      </c>
      <c r="J1325" s="363">
        <f>IF(Comparativo!$E$6="Tabela Não Desonerada",Encargos!$F$44,Encargos!$D$44)</f>
        <v>1.1122000000000001</v>
      </c>
      <c r="K1325" s="364"/>
      <c r="L1325" s="365" t="e">
        <f t="shared" si="126"/>
        <v>#N/A</v>
      </c>
      <c r="M1325" s="365" t="e">
        <f t="shared" si="127"/>
        <v>#N/A</v>
      </c>
      <c r="N1325" s="376" t="e">
        <f t="shared" si="128"/>
        <v>#N/A</v>
      </c>
      <c r="O1325" s="205" t="e">
        <f>IF(Comparativo!$E$6="Tabela Não Desonerada",VLOOKUP($C1325,'Orçamento Base'!$D$12:$S$1673,13,FALSE),VLOOKUP($C1325,#REF!,13,FALSE))</f>
        <v>#N/A</v>
      </c>
      <c r="P1325" s="205" t="e">
        <f t="shared" si="129"/>
        <v>#N/A</v>
      </c>
      <c r="Q1325" s="205" t="e">
        <f>IF(Comparativo!$E$6="Tabela Não Desonerada",VLOOKUP($C1325,'Orçamento Base'!$D$12:$S$1673,14,FALSE),VLOOKUP($C1325,#REF!,14,FALSE))</f>
        <v>#N/A</v>
      </c>
      <c r="R1325" s="205" t="e">
        <f t="shared" si="130"/>
        <v>#N/A</v>
      </c>
      <c r="S1325" s="205" t="e">
        <f>IF(Comparativo!$E$6="Tabela Não Desonerada",VLOOKUP($C1325,'Orçamento Base'!$D$12:$S$1673,15,FALSE),VLOOKUP($C1325,#REF!,15,FALSE))</f>
        <v>#N/A</v>
      </c>
      <c r="T1325" s="205" t="e">
        <f t="shared" si="131"/>
        <v>#N/A</v>
      </c>
    </row>
    <row r="1326" spans="1:20" ht="15">
      <c r="A1326" s="203">
        <v>1</v>
      </c>
      <c r="B1326" s="203" t="e">
        <f>'Orçamento-TCE'!B1326</f>
        <v>#N/A</v>
      </c>
      <c r="C1326" s="229">
        <f>'Orçamento-TCE'!C1326</f>
        <v>0</v>
      </c>
      <c r="D1326" s="199" t="e">
        <f>'Orçamento-TCE'!G1326</f>
        <v>#N/A</v>
      </c>
      <c r="E1326" s="204">
        <f>'Orçamento-TCE'!H1326</f>
        <v>0</v>
      </c>
      <c r="F1326" s="230" t="e">
        <f>'Orçamento-TCE'!I1326</f>
        <v>#N/A</v>
      </c>
      <c r="G1326" s="227" t="e">
        <f>IF(Comparativo!$E$6="Tabela Não Desonerada",VLOOKUP($C1326,'Orçamento Base'!$D$12:$S$1673,12,FALSE),VLOOKUP($C1326,#REF!,12,FALSE))</f>
        <v>#N/A</v>
      </c>
      <c r="H1326" s="228">
        <f>IFERROR(IF(Comparativo!$E$6="Tabela Não Desonerada",VLOOKUP($C1326,'Orçamento Base'!$D$12:$S$1673,16,FALSE),VLOOKUP($C1326,#REF!,16,FALSE)),0)</f>
        <v>0</v>
      </c>
      <c r="I1326" s="575" t="e">
        <f>IF(Comparativo!$E$6="Tabela Não Desonerada",VLOOKUP($C1326,'Orçamento Base'!$D$12:$S$1673,11,FALSE),VLOOKUP($C1326,#REF!,11,FALSE))</f>
        <v>#N/A</v>
      </c>
      <c r="J1326" s="363">
        <f>IF(Comparativo!$E$6="Tabela Não Desonerada",Encargos!$F$44,Encargos!$D$44)</f>
        <v>1.1122000000000001</v>
      </c>
      <c r="K1326" s="364"/>
      <c r="L1326" s="365" t="e">
        <f t="shared" si="126"/>
        <v>#N/A</v>
      </c>
      <c r="M1326" s="365" t="e">
        <f t="shared" si="127"/>
        <v>#N/A</v>
      </c>
      <c r="N1326" s="376" t="e">
        <f t="shared" si="128"/>
        <v>#N/A</v>
      </c>
      <c r="O1326" s="205" t="e">
        <f>IF(Comparativo!$E$6="Tabela Não Desonerada",VLOOKUP($C1326,'Orçamento Base'!$D$12:$S$1673,13,FALSE),VLOOKUP($C1326,#REF!,13,FALSE))</f>
        <v>#N/A</v>
      </c>
      <c r="P1326" s="205" t="e">
        <f t="shared" si="129"/>
        <v>#N/A</v>
      </c>
      <c r="Q1326" s="205" t="e">
        <f>IF(Comparativo!$E$6="Tabela Não Desonerada",VLOOKUP($C1326,'Orçamento Base'!$D$12:$S$1673,14,FALSE),VLOOKUP($C1326,#REF!,14,FALSE))</f>
        <v>#N/A</v>
      </c>
      <c r="R1326" s="205" t="e">
        <f t="shared" si="130"/>
        <v>#N/A</v>
      </c>
      <c r="S1326" s="205" t="e">
        <f>IF(Comparativo!$E$6="Tabela Não Desonerada",VLOOKUP($C1326,'Orçamento Base'!$D$12:$S$1673,15,FALSE),VLOOKUP($C1326,#REF!,15,FALSE))</f>
        <v>#N/A</v>
      </c>
      <c r="T1326" s="205" t="e">
        <f t="shared" si="131"/>
        <v>#N/A</v>
      </c>
    </row>
    <row r="1327" spans="1:20" ht="15">
      <c r="A1327" s="203">
        <v>1</v>
      </c>
      <c r="B1327" s="203" t="e">
        <f>'Orçamento-TCE'!B1327</f>
        <v>#N/A</v>
      </c>
      <c r="C1327" s="229">
        <f>'Orçamento-TCE'!C1327</f>
        <v>0</v>
      </c>
      <c r="D1327" s="199" t="e">
        <f>'Orçamento-TCE'!G1327</f>
        <v>#N/A</v>
      </c>
      <c r="E1327" s="204">
        <f>'Orçamento-TCE'!H1327</f>
        <v>0</v>
      </c>
      <c r="F1327" s="230" t="e">
        <f>'Orçamento-TCE'!I1327</f>
        <v>#N/A</v>
      </c>
      <c r="G1327" s="227" t="e">
        <f>IF(Comparativo!$E$6="Tabela Não Desonerada",VLOOKUP($C1327,'Orçamento Base'!$D$12:$S$1673,12,FALSE),VLOOKUP($C1327,#REF!,12,FALSE))</f>
        <v>#N/A</v>
      </c>
      <c r="H1327" s="228">
        <f>IFERROR(IF(Comparativo!$E$6="Tabela Não Desonerada",VLOOKUP($C1327,'Orçamento Base'!$D$12:$S$1673,16,FALSE),VLOOKUP($C1327,#REF!,16,FALSE)),0)</f>
        <v>0</v>
      </c>
      <c r="I1327" s="575" t="e">
        <f>IF(Comparativo!$E$6="Tabela Não Desonerada",VLOOKUP($C1327,'Orçamento Base'!$D$12:$S$1673,11,FALSE),VLOOKUP($C1327,#REF!,11,FALSE))</f>
        <v>#N/A</v>
      </c>
      <c r="J1327" s="363">
        <f>IF(Comparativo!$E$6="Tabela Não Desonerada",Encargos!$F$44,Encargos!$D$44)</f>
        <v>1.1122000000000001</v>
      </c>
      <c r="K1327" s="364"/>
      <c r="L1327" s="365" t="e">
        <f t="shared" si="126"/>
        <v>#N/A</v>
      </c>
      <c r="M1327" s="365" t="e">
        <f t="shared" si="127"/>
        <v>#N/A</v>
      </c>
      <c r="N1327" s="376" t="e">
        <f t="shared" si="128"/>
        <v>#N/A</v>
      </c>
      <c r="O1327" s="205" t="e">
        <f>IF(Comparativo!$E$6="Tabela Não Desonerada",VLOOKUP($C1327,'Orçamento Base'!$D$12:$S$1673,13,FALSE),VLOOKUP($C1327,#REF!,13,FALSE))</f>
        <v>#N/A</v>
      </c>
      <c r="P1327" s="205" t="e">
        <f t="shared" si="129"/>
        <v>#N/A</v>
      </c>
      <c r="Q1327" s="205" t="e">
        <f>IF(Comparativo!$E$6="Tabela Não Desonerada",VLOOKUP($C1327,'Orçamento Base'!$D$12:$S$1673,14,FALSE),VLOOKUP($C1327,#REF!,14,FALSE))</f>
        <v>#N/A</v>
      </c>
      <c r="R1327" s="205" t="e">
        <f t="shared" si="130"/>
        <v>#N/A</v>
      </c>
      <c r="S1327" s="205" t="e">
        <f>IF(Comparativo!$E$6="Tabela Não Desonerada",VLOOKUP($C1327,'Orçamento Base'!$D$12:$S$1673,15,FALSE),VLOOKUP($C1327,#REF!,15,FALSE))</f>
        <v>#N/A</v>
      </c>
      <c r="T1327" s="205" t="e">
        <f t="shared" si="131"/>
        <v>#N/A</v>
      </c>
    </row>
    <row r="1328" spans="1:20" ht="15">
      <c r="A1328" s="203">
        <v>1</v>
      </c>
      <c r="B1328" s="203" t="e">
        <f>'Orçamento-TCE'!B1328</f>
        <v>#N/A</v>
      </c>
      <c r="C1328" s="229">
        <f>'Orçamento-TCE'!C1328</f>
        <v>0</v>
      </c>
      <c r="D1328" s="199" t="e">
        <f>'Orçamento-TCE'!G1328</f>
        <v>#N/A</v>
      </c>
      <c r="E1328" s="204">
        <f>'Orçamento-TCE'!H1328</f>
        <v>0</v>
      </c>
      <c r="F1328" s="230" t="e">
        <f>'Orçamento-TCE'!I1328</f>
        <v>#N/A</v>
      </c>
      <c r="G1328" s="227" t="e">
        <f>IF(Comparativo!$E$6="Tabela Não Desonerada",VLOOKUP($C1328,'Orçamento Base'!$D$12:$S$1673,12,FALSE),VLOOKUP($C1328,#REF!,12,FALSE))</f>
        <v>#N/A</v>
      </c>
      <c r="H1328" s="228">
        <f>IFERROR(IF(Comparativo!$E$6="Tabela Não Desonerada",VLOOKUP($C1328,'Orçamento Base'!$D$12:$S$1673,16,FALSE),VLOOKUP($C1328,#REF!,16,FALSE)),0)</f>
        <v>0</v>
      </c>
      <c r="I1328" s="575" t="e">
        <f>IF(Comparativo!$E$6="Tabela Não Desonerada",VLOOKUP($C1328,'Orçamento Base'!$D$12:$S$1673,11,FALSE),VLOOKUP($C1328,#REF!,11,FALSE))</f>
        <v>#N/A</v>
      </c>
      <c r="J1328" s="363">
        <f>IF(Comparativo!$E$6="Tabela Não Desonerada",Encargos!$F$44,Encargos!$D$44)</f>
        <v>1.1122000000000001</v>
      </c>
      <c r="K1328" s="364"/>
      <c r="L1328" s="365" t="e">
        <f t="shared" si="126"/>
        <v>#N/A</v>
      </c>
      <c r="M1328" s="365" t="e">
        <f t="shared" si="127"/>
        <v>#N/A</v>
      </c>
      <c r="N1328" s="376" t="e">
        <f t="shared" si="128"/>
        <v>#N/A</v>
      </c>
      <c r="O1328" s="205" t="e">
        <f>IF(Comparativo!$E$6="Tabela Não Desonerada",VLOOKUP($C1328,'Orçamento Base'!$D$12:$S$1673,13,FALSE),VLOOKUP($C1328,#REF!,13,FALSE))</f>
        <v>#N/A</v>
      </c>
      <c r="P1328" s="205" t="e">
        <f t="shared" si="129"/>
        <v>#N/A</v>
      </c>
      <c r="Q1328" s="205" t="e">
        <f>IF(Comparativo!$E$6="Tabela Não Desonerada",VLOOKUP($C1328,'Orçamento Base'!$D$12:$S$1673,14,FALSE),VLOOKUP($C1328,#REF!,14,FALSE))</f>
        <v>#N/A</v>
      </c>
      <c r="R1328" s="205" t="e">
        <f t="shared" si="130"/>
        <v>#N/A</v>
      </c>
      <c r="S1328" s="205" t="e">
        <f>IF(Comparativo!$E$6="Tabela Não Desonerada",VLOOKUP($C1328,'Orçamento Base'!$D$12:$S$1673,15,FALSE),VLOOKUP($C1328,#REF!,15,FALSE))</f>
        <v>#N/A</v>
      </c>
      <c r="T1328" s="205" t="e">
        <f t="shared" si="131"/>
        <v>#N/A</v>
      </c>
    </row>
    <row r="1329" spans="1:20" ht="15">
      <c r="A1329" s="203">
        <v>1</v>
      </c>
      <c r="B1329" s="203" t="e">
        <f>'Orçamento-TCE'!B1329</f>
        <v>#N/A</v>
      </c>
      <c r="C1329" s="229">
        <f>'Orçamento-TCE'!C1329</f>
        <v>0</v>
      </c>
      <c r="D1329" s="199" t="e">
        <f>'Orçamento-TCE'!G1329</f>
        <v>#N/A</v>
      </c>
      <c r="E1329" s="204">
        <f>'Orçamento-TCE'!H1329</f>
        <v>0</v>
      </c>
      <c r="F1329" s="230" t="e">
        <f>'Orçamento-TCE'!I1329</f>
        <v>#N/A</v>
      </c>
      <c r="G1329" s="227" t="e">
        <f>IF(Comparativo!$E$6="Tabela Não Desonerada",VLOOKUP($C1329,'Orçamento Base'!$D$12:$S$1673,12,FALSE),VLOOKUP($C1329,#REF!,12,FALSE))</f>
        <v>#N/A</v>
      </c>
      <c r="H1329" s="228">
        <f>IFERROR(IF(Comparativo!$E$6="Tabela Não Desonerada",VLOOKUP($C1329,'Orçamento Base'!$D$12:$S$1673,16,FALSE),VLOOKUP($C1329,#REF!,16,FALSE)),0)</f>
        <v>0</v>
      </c>
      <c r="I1329" s="575" t="e">
        <f>IF(Comparativo!$E$6="Tabela Não Desonerada",VLOOKUP($C1329,'Orçamento Base'!$D$12:$S$1673,11,FALSE),VLOOKUP($C1329,#REF!,11,FALSE))</f>
        <v>#N/A</v>
      </c>
      <c r="J1329" s="363">
        <f>IF(Comparativo!$E$6="Tabela Não Desonerada",Encargos!$F$44,Encargos!$D$44)</f>
        <v>1.1122000000000001</v>
      </c>
      <c r="K1329" s="364"/>
      <c r="L1329" s="365" t="e">
        <f t="shared" si="126"/>
        <v>#N/A</v>
      </c>
      <c r="M1329" s="365" t="e">
        <f t="shared" si="127"/>
        <v>#N/A</v>
      </c>
      <c r="N1329" s="376" t="e">
        <f t="shared" si="128"/>
        <v>#N/A</v>
      </c>
      <c r="O1329" s="205" t="e">
        <f>IF(Comparativo!$E$6="Tabela Não Desonerada",VLOOKUP($C1329,'Orçamento Base'!$D$12:$S$1673,13,FALSE),VLOOKUP($C1329,#REF!,13,FALSE))</f>
        <v>#N/A</v>
      </c>
      <c r="P1329" s="205" t="e">
        <f t="shared" si="129"/>
        <v>#N/A</v>
      </c>
      <c r="Q1329" s="205" t="e">
        <f>IF(Comparativo!$E$6="Tabela Não Desonerada",VLOOKUP($C1329,'Orçamento Base'!$D$12:$S$1673,14,FALSE),VLOOKUP($C1329,#REF!,14,FALSE))</f>
        <v>#N/A</v>
      </c>
      <c r="R1329" s="205" t="e">
        <f t="shared" si="130"/>
        <v>#N/A</v>
      </c>
      <c r="S1329" s="205" t="e">
        <f>IF(Comparativo!$E$6="Tabela Não Desonerada",VLOOKUP($C1329,'Orçamento Base'!$D$12:$S$1673,15,FALSE),VLOOKUP($C1329,#REF!,15,FALSE))</f>
        <v>#N/A</v>
      </c>
      <c r="T1329" s="205" t="e">
        <f t="shared" si="131"/>
        <v>#N/A</v>
      </c>
    </row>
    <row r="1330" spans="1:20" ht="15">
      <c r="A1330" s="203">
        <v>1</v>
      </c>
      <c r="B1330" s="203" t="e">
        <f>'Orçamento-TCE'!B1330</f>
        <v>#N/A</v>
      </c>
      <c r="C1330" s="229">
        <f>'Orçamento-TCE'!C1330</f>
        <v>0</v>
      </c>
      <c r="D1330" s="199" t="e">
        <f>'Orçamento-TCE'!G1330</f>
        <v>#N/A</v>
      </c>
      <c r="E1330" s="204">
        <f>'Orçamento-TCE'!H1330</f>
        <v>0</v>
      </c>
      <c r="F1330" s="230" t="e">
        <f>'Orçamento-TCE'!I1330</f>
        <v>#N/A</v>
      </c>
      <c r="G1330" s="227" t="e">
        <f>IF(Comparativo!$E$6="Tabela Não Desonerada",VLOOKUP($C1330,'Orçamento Base'!$D$12:$S$1673,12,FALSE),VLOOKUP($C1330,#REF!,12,FALSE))</f>
        <v>#N/A</v>
      </c>
      <c r="H1330" s="228">
        <f>IFERROR(IF(Comparativo!$E$6="Tabela Não Desonerada",VLOOKUP($C1330,'Orçamento Base'!$D$12:$S$1673,16,FALSE),VLOOKUP($C1330,#REF!,16,FALSE)),0)</f>
        <v>0</v>
      </c>
      <c r="I1330" s="575" t="e">
        <f>IF(Comparativo!$E$6="Tabela Não Desonerada",VLOOKUP($C1330,'Orçamento Base'!$D$12:$S$1673,11,FALSE),VLOOKUP($C1330,#REF!,11,FALSE))</f>
        <v>#N/A</v>
      </c>
      <c r="J1330" s="363">
        <f>IF(Comparativo!$E$6="Tabela Não Desonerada",Encargos!$F$44,Encargos!$D$44)</f>
        <v>1.1122000000000001</v>
      </c>
      <c r="K1330" s="364"/>
      <c r="L1330" s="365" t="e">
        <f t="shared" si="126"/>
        <v>#N/A</v>
      </c>
      <c r="M1330" s="365" t="e">
        <f t="shared" si="127"/>
        <v>#N/A</v>
      </c>
      <c r="N1330" s="376" t="e">
        <f t="shared" si="128"/>
        <v>#N/A</v>
      </c>
      <c r="O1330" s="205" t="e">
        <f>IF(Comparativo!$E$6="Tabela Não Desonerada",VLOOKUP($C1330,'Orçamento Base'!$D$12:$S$1673,13,FALSE),VLOOKUP($C1330,#REF!,13,FALSE))</f>
        <v>#N/A</v>
      </c>
      <c r="P1330" s="205" t="e">
        <f t="shared" si="129"/>
        <v>#N/A</v>
      </c>
      <c r="Q1330" s="205" t="e">
        <f>IF(Comparativo!$E$6="Tabela Não Desonerada",VLOOKUP($C1330,'Orçamento Base'!$D$12:$S$1673,14,FALSE),VLOOKUP($C1330,#REF!,14,FALSE))</f>
        <v>#N/A</v>
      </c>
      <c r="R1330" s="205" t="e">
        <f t="shared" si="130"/>
        <v>#N/A</v>
      </c>
      <c r="S1330" s="205" t="e">
        <f>IF(Comparativo!$E$6="Tabela Não Desonerada",VLOOKUP($C1330,'Orçamento Base'!$D$12:$S$1673,15,FALSE),VLOOKUP($C1330,#REF!,15,FALSE))</f>
        <v>#N/A</v>
      </c>
      <c r="T1330" s="205" t="e">
        <f t="shared" si="131"/>
        <v>#N/A</v>
      </c>
    </row>
    <row r="1331" spans="1:20" ht="15">
      <c r="A1331" s="203">
        <v>1</v>
      </c>
      <c r="B1331" s="203" t="e">
        <f>'Orçamento-TCE'!B1331</f>
        <v>#N/A</v>
      </c>
      <c r="C1331" s="229">
        <f>'Orçamento-TCE'!C1331</f>
        <v>0</v>
      </c>
      <c r="D1331" s="199" t="e">
        <f>'Orçamento-TCE'!G1331</f>
        <v>#N/A</v>
      </c>
      <c r="E1331" s="204">
        <f>'Orçamento-TCE'!H1331</f>
        <v>0</v>
      </c>
      <c r="F1331" s="230" t="e">
        <f>'Orçamento-TCE'!I1331</f>
        <v>#N/A</v>
      </c>
      <c r="G1331" s="227" t="e">
        <f>IF(Comparativo!$E$6="Tabela Não Desonerada",VLOOKUP($C1331,'Orçamento Base'!$D$12:$S$1673,12,FALSE),VLOOKUP($C1331,#REF!,12,FALSE))</f>
        <v>#N/A</v>
      </c>
      <c r="H1331" s="228">
        <f>IFERROR(IF(Comparativo!$E$6="Tabela Não Desonerada",VLOOKUP($C1331,'Orçamento Base'!$D$12:$S$1673,16,FALSE),VLOOKUP($C1331,#REF!,16,FALSE)),0)</f>
        <v>0</v>
      </c>
      <c r="I1331" s="575" t="e">
        <f>IF(Comparativo!$E$6="Tabela Não Desonerada",VLOOKUP($C1331,'Orçamento Base'!$D$12:$S$1673,11,FALSE),VLOOKUP($C1331,#REF!,11,FALSE))</f>
        <v>#N/A</v>
      </c>
      <c r="J1331" s="363">
        <f>IF(Comparativo!$E$6="Tabela Não Desonerada",Encargos!$F$44,Encargos!$D$44)</f>
        <v>1.1122000000000001</v>
      </c>
      <c r="K1331" s="364"/>
      <c r="L1331" s="365" t="e">
        <f t="shared" si="126"/>
        <v>#N/A</v>
      </c>
      <c r="M1331" s="365" t="e">
        <f t="shared" si="127"/>
        <v>#N/A</v>
      </c>
      <c r="N1331" s="376" t="e">
        <f t="shared" si="128"/>
        <v>#N/A</v>
      </c>
      <c r="O1331" s="205" t="e">
        <f>IF(Comparativo!$E$6="Tabela Não Desonerada",VLOOKUP($C1331,'Orçamento Base'!$D$12:$S$1673,13,FALSE),VLOOKUP($C1331,#REF!,13,FALSE))</f>
        <v>#N/A</v>
      </c>
      <c r="P1331" s="205" t="e">
        <f t="shared" si="129"/>
        <v>#N/A</v>
      </c>
      <c r="Q1331" s="205" t="e">
        <f>IF(Comparativo!$E$6="Tabela Não Desonerada",VLOOKUP($C1331,'Orçamento Base'!$D$12:$S$1673,14,FALSE),VLOOKUP($C1331,#REF!,14,FALSE))</f>
        <v>#N/A</v>
      </c>
      <c r="R1331" s="205" t="e">
        <f t="shared" si="130"/>
        <v>#N/A</v>
      </c>
      <c r="S1331" s="205" t="e">
        <f>IF(Comparativo!$E$6="Tabela Não Desonerada",VLOOKUP($C1331,'Orçamento Base'!$D$12:$S$1673,15,FALSE),VLOOKUP($C1331,#REF!,15,FALSE))</f>
        <v>#N/A</v>
      </c>
      <c r="T1331" s="205" t="e">
        <f t="shared" si="131"/>
        <v>#N/A</v>
      </c>
    </row>
    <row r="1332" spans="1:20" ht="15">
      <c r="A1332" s="203">
        <v>1</v>
      </c>
      <c r="B1332" s="203" t="e">
        <f>'Orçamento-TCE'!B1332</f>
        <v>#N/A</v>
      </c>
      <c r="C1332" s="229">
        <f>'Orçamento-TCE'!C1332</f>
        <v>0</v>
      </c>
      <c r="D1332" s="199" t="e">
        <f>'Orçamento-TCE'!G1332</f>
        <v>#N/A</v>
      </c>
      <c r="E1332" s="204">
        <f>'Orçamento-TCE'!H1332</f>
        <v>0</v>
      </c>
      <c r="F1332" s="230" t="e">
        <f>'Orçamento-TCE'!I1332</f>
        <v>#N/A</v>
      </c>
      <c r="G1332" s="227" t="e">
        <f>IF(Comparativo!$E$6="Tabela Não Desonerada",VLOOKUP($C1332,'Orçamento Base'!$D$12:$S$1673,12,FALSE),VLOOKUP($C1332,#REF!,12,FALSE))</f>
        <v>#N/A</v>
      </c>
      <c r="H1332" s="228">
        <f>IFERROR(IF(Comparativo!$E$6="Tabela Não Desonerada",VLOOKUP($C1332,'Orçamento Base'!$D$12:$S$1673,16,FALSE),VLOOKUP($C1332,#REF!,16,FALSE)),0)</f>
        <v>0</v>
      </c>
      <c r="I1332" s="575" t="e">
        <f>IF(Comparativo!$E$6="Tabela Não Desonerada",VLOOKUP($C1332,'Orçamento Base'!$D$12:$S$1673,11,FALSE),VLOOKUP($C1332,#REF!,11,FALSE))</f>
        <v>#N/A</v>
      </c>
      <c r="J1332" s="363">
        <f>IF(Comparativo!$E$6="Tabela Não Desonerada",Encargos!$F$44,Encargos!$D$44)</f>
        <v>1.1122000000000001</v>
      </c>
      <c r="K1332" s="364"/>
      <c r="L1332" s="365" t="e">
        <f t="shared" si="126"/>
        <v>#N/A</v>
      </c>
      <c r="M1332" s="365" t="e">
        <f t="shared" si="127"/>
        <v>#N/A</v>
      </c>
      <c r="N1332" s="376" t="e">
        <f t="shared" si="128"/>
        <v>#N/A</v>
      </c>
      <c r="O1332" s="205" t="e">
        <f>IF(Comparativo!$E$6="Tabela Não Desonerada",VLOOKUP($C1332,'Orçamento Base'!$D$12:$S$1673,13,FALSE),VLOOKUP($C1332,#REF!,13,FALSE))</f>
        <v>#N/A</v>
      </c>
      <c r="P1332" s="205" t="e">
        <f t="shared" si="129"/>
        <v>#N/A</v>
      </c>
      <c r="Q1332" s="205" t="e">
        <f>IF(Comparativo!$E$6="Tabela Não Desonerada",VLOOKUP($C1332,'Orçamento Base'!$D$12:$S$1673,14,FALSE),VLOOKUP($C1332,#REF!,14,FALSE))</f>
        <v>#N/A</v>
      </c>
      <c r="R1332" s="205" t="e">
        <f t="shared" si="130"/>
        <v>#N/A</v>
      </c>
      <c r="S1332" s="205" t="e">
        <f>IF(Comparativo!$E$6="Tabela Não Desonerada",VLOOKUP($C1332,'Orçamento Base'!$D$12:$S$1673,15,FALSE),VLOOKUP($C1332,#REF!,15,FALSE))</f>
        <v>#N/A</v>
      </c>
      <c r="T1332" s="205" t="e">
        <f t="shared" si="131"/>
        <v>#N/A</v>
      </c>
    </row>
    <row r="1333" spans="1:20" ht="15">
      <c r="A1333" s="203">
        <v>1</v>
      </c>
      <c r="B1333" s="203" t="e">
        <f>'Orçamento-TCE'!B1333</f>
        <v>#N/A</v>
      </c>
      <c r="C1333" s="229">
        <f>'Orçamento-TCE'!C1333</f>
        <v>0</v>
      </c>
      <c r="D1333" s="199" t="e">
        <f>'Orçamento-TCE'!G1333</f>
        <v>#N/A</v>
      </c>
      <c r="E1333" s="204">
        <f>'Orçamento-TCE'!H1333</f>
        <v>0</v>
      </c>
      <c r="F1333" s="230" t="e">
        <f>'Orçamento-TCE'!I1333</f>
        <v>#N/A</v>
      </c>
      <c r="G1333" s="227" t="e">
        <f>IF(Comparativo!$E$6="Tabela Não Desonerada",VLOOKUP($C1333,'Orçamento Base'!$D$12:$S$1673,12,FALSE),VLOOKUP($C1333,#REF!,12,FALSE))</f>
        <v>#N/A</v>
      </c>
      <c r="H1333" s="228">
        <f>IFERROR(IF(Comparativo!$E$6="Tabela Não Desonerada",VLOOKUP($C1333,'Orçamento Base'!$D$12:$S$1673,16,FALSE),VLOOKUP($C1333,#REF!,16,FALSE)),0)</f>
        <v>0</v>
      </c>
      <c r="I1333" s="575" t="e">
        <f>IF(Comparativo!$E$6="Tabela Não Desonerada",VLOOKUP($C1333,'Orçamento Base'!$D$12:$S$1673,11,FALSE),VLOOKUP($C1333,#REF!,11,FALSE))</f>
        <v>#N/A</v>
      </c>
      <c r="J1333" s="363">
        <f>IF(Comparativo!$E$6="Tabela Não Desonerada",Encargos!$F$44,Encargos!$D$44)</f>
        <v>1.1122000000000001</v>
      </c>
      <c r="K1333" s="364"/>
      <c r="L1333" s="365" t="e">
        <f t="shared" si="126"/>
        <v>#N/A</v>
      </c>
      <c r="M1333" s="365" t="e">
        <f t="shared" si="127"/>
        <v>#N/A</v>
      </c>
      <c r="N1333" s="376" t="e">
        <f t="shared" si="128"/>
        <v>#N/A</v>
      </c>
      <c r="O1333" s="205" t="e">
        <f>IF(Comparativo!$E$6="Tabela Não Desonerada",VLOOKUP($C1333,'Orçamento Base'!$D$12:$S$1673,13,FALSE),VLOOKUP($C1333,#REF!,13,FALSE))</f>
        <v>#N/A</v>
      </c>
      <c r="P1333" s="205" t="e">
        <f t="shared" si="129"/>
        <v>#N/A</v>
      </c>
      <c r="Q1333" s="205" t="e">
        <f>IF(Comparativo!$E$6="Tabela Não Desonerada",VLOOKUP($C1333,'Orçamento Base'!$D$12:$S$1673,14,FALSE),VLOOKUP($C1333,#REF!,14,FALSE))</f>
        <v>#N/A</v>
      </c>
      <c r="R1333" s="205" t="e">
        <f t="shared" si="130"/>
        <v>#N/A</v>
      </c>
      <c r="S1333" s="205" t="e">
        <f>IF(Comparativo!$E$6="Tabela Não Desonerada",VLOOKUP($C1333,'Orçamento Base'!$D$12:$S$1673,15,FALSE),VLOOKUP($C1333,#REF!,15,FALSE))</f>
        <v>#N/A</v>
      </c>
      <c r="T1333" s="205" t="e">
        <f t="shared" si="131"/>
        <v>#N/A</v>
      </c>
    </row>
    <row r="1334" spans="1:20" ht="15">
      <c r="A1334" s="203">
        <v>1</v>
      </c>
      <c r="B1334" s="203" t="e">
        <f>'Orçamento-TCE'!B1334</f>
        <v>#N/A</v>
      </c>
      <c r="C1334" s="229">
        <f>'Orçamento-TCE'!C1334</f>
        <v>0</v>
      </c>
      <c r="D1334" s="199" t="e">
        <f>'Orçamento-TCE'!G1334</f>
        <v>#N/A</v>
      </c>
      <c r="E1334" s="204">
        <f>'Orçamento-TCE'!H1334</f>
        <v>0</v>
      </c>
      <c r="F1334" s="230" t="e">
        <f>'Orçamento-TCE'!I1334</f>
        <v>#N/A</v>
      </c>
      <c r="G1334" s="227" t="e">
        <f>IF(Comparativo!$E$6="Tabela Não Desonerada",VLOOKUP($C1334,'Orçamento Base'!$D$12:$S$1673,12,FALSE),VLOOKUP($C1334,#REF!,12,FALSE))</f>
        <v>#N/A</v>
      </c>
      <c r="H1334" s="228">
        <f>IFERROR(IF(Comparativo!$E$6="Tabela Não Desonerada",VLOOKUP($C1334,'Orçamento Base'!$D$12:$S$1673,16,FALSE),VLOOKUP($C1334,#REF!,16,FALSE)),0)</f>
        <v>0</v>
      </c>
      <c r="I1334" s="575" t="e">
        <f>IF(Comparativo!$E$6="Tabela Não Desonerada",VLOOKUP($C1334,'Orçamento Base'!$D$12:$S$1673,11,FALSE),VLOOKUP($C1334,#REF!,11,FALSE))</f>
        <v>#N/A</v>
      </c>
      <c r="J1334" s="363">
        <f>IF(Comparativo!$E$6="Tabela Não Desonerada",Encargos!$F$44,Encargos!$D$44)</f>
        <v>1.1122000000000001</v>
      </c>
      <c r="K1334" s="364"/>
      <c r="L1334" s="365" t="e">
        <f t="shared" si="126"/>
        <v>#N/A</v>
      </c>
      <c r="M1334" s="365" t="e">
        <f t="shared" si="127"/>
        <v>#N/A</v>
      </c>
      <c r="N1334" s="376" t="e">
        <f t="shared" si="128"/>
        <v>#N/A</v>
      </c>
      <c r="O1334" s="205" t="e">
        <f>IF(Comparativo!$E$6="Tabela Não Desonerada",VLOOKUP($C1334,'Orçamento Base'!$D$12:$S$1673,13,FALSE),VLOOKUP($C1334,#REF!,13,FALSE))</f>
        <v>#N/A</v>
      </c>
      <c r="P1334" s="205" t="e">
        <f t="shared" si="129"/>
        <v>#N/A</v>
      </c>
      <c r="Q1334" s="205" t="e">
        <f>IF(Comparativo!$E$6="Tabela Não Desonerada",VLOOKUP($C1334,'Orçamento Base'!$D$12:$S$1673,14,FALSE),VLOOKUP($C1334,#REF!,14,FALSE))</f>
        <v>#N/A</v>
      </c>
      <c r="R1334" s="205" t="e">
        <f t="shared" si="130"/>
        <v>#N/A</v>
      </c>
      <c r="S1334" s="205" t="e">
        <f>IF(Comparativo!$E$6="Tabela Não Desonerada",VLOOKUP($C1334,'Orçamento Base'!$D$12:$S$1673,15,FALSE),VLOOKUP($C1334,#REF!,15,FALSE))</f>
        <v>#N/A</v>
      </c>
      <c r="T1334" s="205" t="e">
        <f t="shared" si="131"/>
        <v>#N/A</v>
      </c>
    </row>
    <row r="1335" spans="1:20" ht="15">
      <c r="A1335" s="203">
        <v>1</v>
      </c>
      <c r="B1335" s="203" t="e">
        <f>'Orçamento-TCE'!B1335</f>
        <v>#N/A</v>
      </c>
      <c r="C1335" s="229">
        <f>'Orçamento-TCE'!C1335</f>
        <v>0</v>
      </c>
      <c r="D1335" s="199" t="e">
        <f>'Orçamento-TCE'!G1335</f>
        <v>#N/A</v>
      </c>
      <c r="E1335" s="204">
        <f>'Orçamento-TCE'!H1335</f>
        <v>0</v>
      </c>
      <c r="F1335" s="230" t="e">
        <f>'Orçamento-TCE'!I1335</f>
        <v>#N/A</v>
      </c>
      <c r="G1335" s="227" t="e">
        <f>IF(Comparativo!$E$6="Tabela Não Desonerada",VLOOKUP($C1335,'Orçamento Base'!$D$12:$S$1673,12,FALSE),VLOOKUP($C1335,#REF!,12,FALSE))</f>
        <v>#N/A</v>
      </c>
      <c r="H1335" s="228">
        <f>IFERROR(IF(Comparativo!$E$6="Tabela Não Desonerada",VLOOKUP($C1335,'Orçamento Base'!$D$12:$S$1673,16,FALSE),VLOOKUP($C1335,#REF!,16,FALSE)),0)</f>
        <v>0</v>
      </c>
      <c r="I1335" s="575" t="e">
        <f>IF(Comparativo!$E$6="Tabela Não Desonerada",VLOOKUP($C1335,'Orçamento Base'!$D$12:$S$1673,11,FALSE),VLOOKUP($C1335,#REF!,11,FALSE))</f>
        <v>#N/A</v>
      </c>
      <c r="J1335" s="363">
        <f>IF(Comparativo!$E$6="Tabela Não Desonerada",Encargos!$F$44,Encargos!$D$44)</f>
        <v>1.1122000000000001</v>
      </c>
      <c r="K1335" s="364"/>
      <c r="L1335" s="365" t="e">
        <f t="shared" si="126"/>
        <v>#N/A</v>
      </c>
      <c r="M1335" s="365" t="e">
        <f t="shared" si="127"/>
        <v>#N/A</v>
      </c>
      <c r="N1335" s="376" t="e">
        <f t="shared" si="128"/>
        <v>#N/A</v>
      </c>
      <c r="O1335" s="205" t="e">
        <f>IF(Comparativo!$E$6="Tabela Não Desonerada",VLOOKUP($C1335,'Orçamento Base'!$D$12:$S$1673,13,FALSE),VLOOKUP($C1335,#REF!,13,FALSE))</f>
        <v>#N/A</v>
      </c>
      <c r="P1335" s="205" t="e">
        <f t="shared" si="129"/>
        <v>#N/A</v>
      </c>
      <c r="Q1335" s="205" t="e">
        <f>IF(Comparativo!$E$6="Tabela Não Desonerada",VLOOKUP($C1335,'Orçamento Base'!$D$12:$S$1673,14,FALSE),VLOOKUP($C1335,#REF!,14,FALSE))</f>
        <v>#N/A</v>
      </c>
      <c r="R1335" s="205" t="e">
        <f t="shared" si="130"/>
        <v>#N/A</v>
      </c>
      <c r="S1335" s="205" t="e">
        <f>IF(Comparativo!$E$6="Tabela Não Desonerada",VLOOKUP($C1335,'Orçamento Base'!$D$12:$S$1673,15,FALSE),VLOOKUP($C1335,#REF!,15,FALSE))</f>
        <v>#N/A</v>
      </c>
      <c r="T1335" s="205" t="e">
        <f t="shared" si="131"/>
        <v>#N/A</v>
      </c>
    </row>
    <row r="1336" spans="1:20" ht="15">
      <c r="A1336" s="203">
        <v>1</v>
      </c>
      <c r="B1336" s="203" t="e">
        <f>'Orçamento-TCE'!B1336</f>
        <v>#N/A</v>
      </c>
      <c r="C1336" s="229">
        <f>'Orçamento-TCE'!C1336</f>
        <v>0</v>
      </c>
      <c r="D1336" s="199" t="e">
        <f>'Orçamento-TCE'!G1336</f>
        <v>#N/A</v>
      </c>
      <c r="E1336" s="204">
        <f>'Orçamento-TCE'!H1336</f>
        <v>0</v>
      </c>
      <c r="F1336" s="230" t="e">
        <f>'Orçamento-TCE'!I1336</f>
        <v>#N/A</v>
      </c>
      <c r="G1336" s="227" t="e">
        <f>IF(Comparativo!$E$6="Tabela Não Desonerada",VLOOKUP($C1336,'Orçamento Base'!$D$12:$S$1673,12,FALSE),VLOOKUP($C1336,#REF!,12,FALSE))</f>
        <v>#N/A</v>
      </c>
      <c r="H1336" s="228">
        <f>IFERROR(IF(Comparativo!$E$6="Tabela Não Desonerada",VLOOKUP($C1336,'Orçamento Base'!$D$12:$S$1673,16,FALSE),VLOOKUP($C1336,#REF!,16,FALSE)),0)</f>
        <v>0</v>
      </c>
      <c r="I1336" s="575" t="e">
        <f>IF(Comparativo!$E$6="Tabela Não Desonerada",VLOOKUP($C1336,'Orçamento Base'!$D$12:$S$1673,11,FALSE),VLOOKUP($C1336,#REF!,11,FALSE))</f>
        <v>#N/A</v>
      </c>
      <c r="J1336" s="363">
        <f>IF(Comparativo!$E$6="Tabela Não Desonerada",Encargos!$F$44,Encargos!$D$44)</f>
        <v>1.1122000000000001</v>
      </c>
      <c r="K1336" s="364"/>
      <c r="L1336" s="365" t="e">
        <f t="shared" si="126"/>
        <v>#N/A</v>
      </c>
      <c r="M1336" s="365" t="e">
        <f t="shared" si="127"/>
        <v>#N/A</v>
      </c>
      <c r="N1336" s="376" t="e">
        <f t="shared" si="128"/>
        <v>#N/A</v>
      </c>
      <c r="O1336" s="205" t="e">
        <f>IF(Comparativo!$E$6="Tabela Não Desonerada",VLOOKUP($C1336,'Orçamento Base'!$D$12:$S$1673,13,FALSE),VLOOKUP($C1336,#REF!,13,FALSE))</f>
        <v>#N/A</v>
      </c>
      <c r="P1336" s="205" t="e">
        <f t="shared" si="129"/>
        <v>#N/A</v>
      </c>
      <c r="Q1336" s="205" t="e">
        <f>IF(Comparativo!$E$6="Tabela Não Desonerada",VLOOKUP($C1336,'Orçamento Base'!$D$12:$S$1673,14,FALSE),VLOOKUP($C1336,#REF!,14,FALSE))</f>
        <v>#N/A</v>
      </c>
      <c r="R1336" s="205" t="e">
        <f t="shared" si="130"/>
        <v>#N/A</v>
      </c>
      <c r="S1336" s="205" t="e">
        <f>IF(Comparativo!$E$6="Tabela Não Desonerada",VLOOKUP($C1336,'Orçamento Base'!$D$12:$S$1673,15,FALSE),VLOOKUP($C1336,#REF!,15,FALSE))</f>
        <v>#N/A</v>
      </c>
      <c r="T1336" s="205" t="e">
        <f t="shared" si="131"/>
        <v>#N/A</v>
      </c>
    </row>
    <row r="1337" spans="1:20" ht="15">
      <c r="A1337" s="203">
        <v>1</v>
      </c>
      <c r="B1337" s="203" t="e">
        <f>'Orçamento-TCE'!B1337</f>
        <v>#N/A</v>
      </c>
      <c r="C1337" s="229">
        <f>'Orçamento-TCE'!C1337</f>
        <v>0</v>
      </c>
      <c r="D1337" s="199" t="e">
        <f>'Orçamento-TCE'!G1337</f>
        <v>#N/A</v>
      </c>
      <c r="E1337" s="204">
        <f>'Orçamento-TCE'!H1337</f>
        <v>0</v>
      </c>
      <c r="F1337" s="230" t="e">
        <f>'Orçamento-TCE'!I1337</f>
        <v>#N/A</v>
      </c>
      <c r="G1337" s="227" t="e">
        <f>IF(Comparativo!$E$6="Tabela Não Desonerada",VLOOKUP($C1337,'Orçamento Base'!$D$12:$S$1673,12,FALSE),VLOOKUP($C1337,#REF!,12,FALSE))</f>
        <v>#N/A</v>
      </c>
      <c r="H1337" s="228">
        <f>IFERROR(IF(Comparativo!$E$6="Tabela Não Desonerada",VLOOKUP($C1337,'Orçamento Base'!$D$12:$S$1673,16,FALSE),VLOOKUP($C1337,#REF!,16,FALSE)),0)</f>
        <v>0</v>
      </c>
      <c r="I1337" s="575" t="e">
        <f>IF(Comparativo!$E$6="Tabela Não Desonerada",VLOOKUP($C1337,'Orçamento Base'!$D$12:$S$1673,11,FALSE),VLOOKUP($C1337,#REF!,11,FALSE))</f>
        <v>#N/A</v>
      </c>
      <c r="J1337" s="363">
        <f>IF(Comparativo!$E$6="Tabela Não Desonerada",Encargos!$F$44,Encargos!$D$44)</f>
        <v>1.1122000000000001</v>
      </c>
      <c r="K1337" s="364"/>
      <c r="L1337" s="365" t="e">
        <f t="shared" si="126"/>
        <v>#N/A</v>
      </c>
      <c r="M1337" s="365" t="e">
        <f t="shared" si="127"/>
        <v>#N/A</v>
      </c>
      <c r="N1337" s="376" t="e">
        <f t="shared" si="128"/>
        <v>#N/A</v>
      </c>
      <c r="O1337" s="205" t="e">
        <f>IF(Comparativo!$E$6="Tabela Não Desonerada",VLOOKUP($C1337,'Orçamento Base'!$D$12:$S$1673,13,FALSE),VLOOKUP($C1337,#REF!,13,FALSE))</f>
        <v>#N/A</v>
      </c>
      <c r="P1337" s="205" t="e">
        <f t="shared" si="129"/>
        <v>#N/A</v>
      </c>
      <c r="Q1337" s="205" t="e">
        <f>IF(Comparativo!$E$6="Tabela Não Desonerada",VLOOKUP($C1337,'Orçamento Base'!$D$12:$S$1673,14,FALSE),VLOOKUP($C1337,#REF!,14,FALSE))</f>
        <v>#N/A</v>
      </c>
      <c r="R1337" s="205" t="e">
        <f t="shared" si="130"/>
        <v>#N/A</v>
      </c>
      <c r="S1337" s="205" t="e">
        <f>IF(Comparativo!$E$6="Tabela Não Desonerada",VLOOKUP($C1337,'Orçamento Base'!$D$12:$S$1673,15,FALSE),VLOOKUP($C1337,#REF!,15,FALSE))</f>
        <v>#N/A</v>
      </c>
      <c r="T1337" s="205" t="e">
        <f t="shared" si="131"/>
        <v>#N/A</v>
      </c>
    </row>
    <row r="1338" spans="1:20" ht="15">
      <c r="A1338" s="203">
        <v>1</v>
      </c>
      <c r="B1338" s="203" t="e">
        <f>'Orçamento-TCE'!B1338</f>
        <v>#N/A</v>
      </c>
      <c r="C1338" s="229">
        <f>'Orçamento-TCE'!C1338</f>
        <v>0</v>
      </c>
      <c r="D1338" s="199" t="e">
        <f>'Orçamento-TCE'!G1338</f>
        <v>#N/A</v>
      </c>
      <c r="E1338" s="204">
        <f>'Orçamento-TCE'!H1338</f>
        <v>0</v>
      </c>
      <c r="F1338" s="230" t="e">
        <f>'Orçamento-TCE'!I1338</f>
        <v>#N/A</v>
      </c>
      <c r="G1338" s="227" t="e">
        <f>IF(Comparativo!$E$6="Tabela Não Desonerada",VLOOKUP($C1338,'Orçamento Base'!$D$12:$S$1673,12,FALSE),VLOOKUP($C1338,#REF!,12,FALSE))</f>
        <v>#N/A</v>
      </c>
      <c r="H1338" s="228">
        <f>IFERROR(IF(Comparativo!$E$6="Tabela Não Desonerada",VLOOKUP($C1338,'Orçamento Base'!$D$12:$S$1673,16,FALSE),VLOOKUP($C1338,#REF!,16,FALSE)),0)</f>
        <v>0</v>
      </c>
      <c r="I1338" s="575" t="e">
        <f>IF(Comparativo!$E$6="Tabela Não Desonerada",VLOOKUP($C1338,'Orçamento Base'!$D$12:$S$1673,11,FALSE),VLOOKUP($C1338,#REF!,11,FALSE))</f>
        <v>#N/A</v>
      </c>
      <c r="J1338" s="363">
        <f>IF(Comparativo!$E$6="Tabela Não Desonerada",Encargos!$F$44,Encargos!$D$44)</f>
        <v>1.1122000000000001</v>
      </c>
      <c r="K1338" s="364"/>
      <c r="L1338" s="365" t="e">
        <f t="shared" si="126"/>
        <v>#N/A</v>
      </c>
      <c r="M1338" s="365" t="e">
        <f t="shared" si="127"/>
        <v>#N/A</v>
      </c>
      <c r="N1338" s="376" t="e">
        <f t="shared" si="128"/>
        <v>#N/A</v>
      </c>
      <c r="O1338" s="205" t="e">
        <f>IF(Comparativo!$E$6="Tabela Não Desonerada",VLOOKUP($C1338,'Orçamento Base'!$D$12:$S$1673,13,FALSE),VLOOKUP($C1338,#REF!,13,FALSE))</f>
        <v>#N/A</v>
      </c>
      <c r="P1338" s="205" t="e">
        <f t="shared" si="129"/>
        <v>#N/A</v>
      </c>
      <c r="Q1338" s="205" t="e">
        <f>IF(Comparativo!$E$6="Tabela Não Desonerada",VLOOKUP($C1338,'Orçamento Base'!$D$12:$S$1673,14,FALSE),VLOOKUP($C1338,#REF!,14,FALSE))</f>
        <v>#N/A</v>
      </c>
      <c r="R1338" s="205" t="e">
        <f t="shared" si="130"/>
        <v>#N/A</v>
      </c>
      <c r="S1338" s="205" t="e">
        <f>IF(Comparativo!$E$6="Tabela Não Desonerada",VLOOKUP($C1338,'Orçamento Base'!$D$12:$S$1673,15,FALSE),VLOOKUP($C1338,#REF!,15,FALSE))</f>
        <v>#N/A</v>
      </c>
      <c r="T1338" s="205" t="e">
        <f t="shared" si="131"/>
        <v>#N/A</v>
      </c>
    </row>
    <row r="1339" spans="1:20" ht="15">
      <c r="A1339" s="203">
        <v>1</v>
      </c>
      <c r="B1339" s="203" t="e">
        <f>'Orçamento-TCE'!B1339</f>
        <v>#N/A</v>
      </c>
      <c r="C1339" s="229">
        <f>'Orçamento-TCE'!C1339</f>
        <v>0</v>
      </c>
      <c r="D1339" s="199" t="e">
        <f>'Orçamento-TCE'!G1339</f>
        <v>#N/A</v>
      </c>
      <c r="E1339" s="204">
        <f>'Orçamento-TCE'!H1339</f>
        <v>0</v>
      </c>
      <c r="F1339" s="230" t="e">
        <f>'Orçamento-TCE'!I1339</f>
        <v>#N/A</v>
      </c>
      <c r="G1339" s="227" t="e">
        <f>IF(Comparativo!$E$6="Tabela Não Desonerada",VLOOKUP($C1339,'Orçamento Base'!$D$12:$S$1673,12,FALSE),VLOOKUP($C1339,#REF!,12,FALSE))</f>
        <v>#N/A</v>
      </c>
      <c r="H1339" s="228">
        <f>IFERROR(IF(Comparativo!$E$6="Tabela Não Desonerada",VLOOKUP($C1339,'Orçamento Base'!$D$12:$S$1673,16,FALSE),VLOOKUP($C1339,#REF!,16,FALSE)),0)</f>
        <v>0</v>
      </c>
      <c r="I1339" s="575" t="e">
        <f>IF(Comparativo!$E$6="Tabela Não Desonerada",VLOOKUP($C1339,'Orçamento Base'!$D$12:$S$1673,11,FALSE),VLOOKUP($C1339,#REF!,11,FALSE))</f>
        <v>#N/A</v>
      </c>
      <c r="J1339" s="363">
        <f>IF(Comparativo!$E$6="Tabela Não Desonerada",Encargos!$F$44,Encargos!$D$44)</f>
        <v>1.1122000000000001</v>
      </c>
      <c r="K1339" s="364"/>
      <c r="L1339" s="365" t="e">
        <f t="shared" si="126"/>
        <v>#N/A</v>
      </c>
      <c r="M1339" s="365" t="e">
        <f t="shared" si="127"/>
        <v>#N/A</v>
      </c>
      <c r="N1339" s="376" t="e">
        <f t="shared" si="128"/>
        <v>#N/A</v>
      </c>
      <c r="O1339" s="205" t="e">
        <f>IF(Comparativo!$E$6="Tabela Não Desonerada",VLOOKUP($C1339,'Orçamento Base'!$D$12:$S$1673,13,FALSE),VLOOKUP($C1339,#REF!,13,FALSE))</f>
        <v>#N/A</v>
      </c>
      <c r="P1339" s="205" t="e">
        <f t="shared" si="129"/>
        <v>#N/A</v>
      </c>
      <c r="Q1339" s="205" t="e">
        <f>IF(Comparativo!$E$6="Tabela Não Desonerada",VLOOKUP($C1339,'Orçamento Base'!$D$12:$S$1673,14,FALSE),VLOOKUP($C1339,#REF!,14,FALSE))</f>
        <v>#N/A</v>
      </c>
      <c r="R1339" s="205" t="e">
        <f t="shared" si="130"/>
        <v>#N/A</v>
      </c>
      <c r="S1339" s="205" t="e">
        <f>IF(Comparativo!$E$6="Tabela Não Desonerada",VLOOKUP($C1339,'Orçamento Base'!$D$12:$S$1673,15,FALSE),VLOOKUP($C1339,#REF!,15,FALSE))</f>
        <v>#N/A</v>
      </c>
      <c r="T1339" s="205" t="e">
        <f t="shared" si="131"/>
        <v>#N/A</v>
      </c>
    </row>
    <row r="1340" spans="1:20" ht="15">
      <c r="A1340" s="203">
        <v>1</v>
      </c>
      <c r="B1340" s="203" t="e">
        <f>'Orçamento-TCE'!B1340</f>
        <v>#N/A</v>
      </c>
      <c r="C1340" s="229">
        <f>'Orçamento-TCE'!C1340</f>
        <v>0</v>
      </c>
      <c r="D1340" s="199" t="e">
        <f>'Orçamento-TCE'!G1340</f>
        <v>#N/A</v>
      </c>
      <c r="E1340" s="204">
        <f>'Orçamento-TCE'!H1340</f>
        <v>0</v>
      </c>
      <c r="F1340" s="230" t="e">
        <f>'Orçamento-TCE'!I1340</f>
        <v>#N/A</v>
      </c>
      <c r="G1340" s="227" t="e">
        <f>IF(Comparativo!$E$6="Tabela Não Desonerada",VLOOKUP($C1340,'Orçamento Base'!$D$12:$S$1673,12,FALSE),VLOOKUP($C1340,#REF!,12,FALSE))</f>
        <v>#N/A</v>
      </c>
      <c r="H1340" s="228">
        <f>IFERROR(IF(Comparativo!$E$6="Tabela Não Desonerada",VLOOKUP($C1340,'Orçamento Base'!$D$12:$S$1673,16,FALSE),VLOOKUP($C1340,#REF!,16,FALSE)),0)</f>
        <v>0</v>
      </c>
      <c r="I1340" s="575" t="e">
        <f>IF(Comparativo!$E$6="Tabela Não Desonerada",VLOOKUP($C1340,'Orçamento Base'!$D$12:$S$1673,11,FALSE),VLOOKUP($C1340,#REF!,11,FALSE))</f>
        <v>#N/A</v>
      </c>
      <c r="J1340" s="363">
        <f>IF(Comparativo!$E$6="Tabela Não Desonerada",Encargos!$F$44,Encargos!$D$44)</f>
        <v>1.1122000000000001</v>
      </c>
      <c r="K1340" s="364"/>
      <c r="L1340" s="365" t="e">
        <f t="shared" si="126"/>
        <v>#N/A</v>
      </c>
      <c r="M1340" s="365" t="e">
        <f t="shared" si="127"/>
        <v>#N/A</v>
      </c>
      <c r="N1340" s="376" t="e">
        <f t="shared" si="128"/>
        <v>#N/A</v>
      </c>
      <c r="O1340" s="205" t="e">
        <f>IF(Comparativo!$E$6="Tabela Não Desonerada",VLOOKUP($C1340,'Orçamento Base'!$D$12:$S$1673,13,FALSE),VLOOKUP($C1340,#REF!,13,FALSE))</f>
        <v>#N/A</v>
      </c>
      <c r="P1340" s="205" t="e">
        <f t="shared" si="129"/>
        <v>#N/A</v>
      </c>
      <c r="Q1340" s="205" t="e">
        <f>IF(Comparativo!$E$6="Tabela Não Desonerada",VLOOKUP($C1340,'Orçamento Base'!$D$12:$S$1673,14,FALSE),VLOOKUP($C1340,#REF!,14,FALSE))</f>
        <v>#N/A</v>
      </c>
      <c r="R1340" s="205" t="e">
        <f t="shared" si="130"/>
        <v>#N/A</v>
      </c>
      <c r="S1340" s="205" t="e">
        <f>IF(Comparativo!$E$6="Tabela Não Desonerada",VLOOKUP($C1340,'Orçamento Base'!$D$12:$S$1673,15,FALSE),VLOOKUP($C1340,#REF!,15,FALSE))</f>
        <v>#N/A</v>
      </c>
      <c r="T1340" s="205" t="e">
        <f t="shared" si="131"/>
        <v>#N/A</v>
      </c>
    </row>
    <row r="1341" spans="1:20" ht="15">
      <c r="A1341" s="203">
        <v>1</v>
      </c>
      <c r="B1341" s="203" t="e">
        <f>'Orçamento-TCE'!B1341</f>
        <v>#N/A</v>
      </c>
      <c r="C1341" s="229">
        <f>'Orçamento-TCE'!C1341</f>
        <v>0</v>
      </c>
      <c r="D1341" s="199" t="e">
        <f>'Orçamento-TCE'!G1341</f>
        <v>#N/A</v>
      </c>
      <c r="E1341" s="204">
        <f>'Orçamento-TCE'!H1341</f>
        <v>0</v>
      </c>
      <c r="F1341" s="230" t="e">
        <f>'Orçamento-TCE'!I1341</f>
        <v>#N/A</v>
      </c>
      <c r="G1341" s="227" t="e">
        <f>IF(Comparativo!$E$6="Tabela Não Desonerada",VLOOKUP($C1341,'Orçamento Base'!$D$12:$S$1673,12,FALSE),VLOOKUP($C1341,#REF!,12,FALSE))</f>
        <v>#N/A</v>
      </c>
      <c r="H1341" s="228">
        <f>IFERROR(IF(Comparativo!$E$6="Tabela Não Desonerada",VLOOKUP($C1341,'Orçamento Base'!$D$12:$S$1673,16,FALSE),VLOOKUP($C1341,#REF!,16,FALSE)),0)</f>
        <v>0</v>
      </c>
      <c r="I1341" s="575" t="e">
        <f>IF(Comparativo!$E$6="Tabela Não Desonerada",VLOOKUP($C1341,'Orçamento Base'!$D$12:$S$1673,11,FALSE),VLOOKUP($C1341,#REF!,11,FALSE))</f>
        <v>#N/A</v>
      </c>
      <c r="J1341" s="363">
        <f>IF(Comparativo!$E$6="Tabela Não Desonerada",Encargos!$F$44,Encargos!$D$44)</f>
        <v>1.1122000000000001</v>
      </c>
      <c r="K1341" s="364"/>
      <c r="L1341" s="365" t="e">
        <f t="shared" si="126"/>
        <v>#N/A</v>
      </c>
      <c r="M1341" s="365" t="e">
        <f t="shared" si="127"/>
        <v>#N/A</v>
      </c>
      <c r="N1341" s="376" t="e">
        <f t="shared" si="128"/>
        <v>#N/A</v>
      </c>
      <c r="O1341" s="205" t="e">
        <f>IF(Comparativo!$E$6="Tabela Não Desonerada",VLOOKUP($C1341,'Orçamento Base'!$D$12:$S$1673,13,FALSE),VLOOKUP($C1341,#REF!,13,FALSE))</f>
        <v>#N/A</v>
      </c>
      <c r="P1341" s="205" t="e">
        <f t="shared" si="129"/>
        <v>#N/A</v>
      </c>
      <c r="Q1341" s="205" t="e">
        <f>IF(Comparativo!$E$6="Tabela Não Desonerada",VLOOKUP($C1341,'Orçamento Base'!$D$12:$S$1673,14,FALSE),VLOOKUP($C1341,#REF!,14,FALSE))</f>
        <v>#N/A</v>
      </c>
      <c r="R1341" s="205" t="e">
        <f t="shared" si="130"/>
        <v>#N/A</v>
      </c>
      <c r="S1341" s="205" t="e">
        <f>IF(Comparativo!$E$6="Tabela Não Desonerada",VLOOKUP($C1341,'Orçamento Base'!$D$12:$S$1673,15,FALSE),VLOOKUP($C1341,#REF!,15,FALSE))</f>
        <v>#N/A</v>
      </c>
      <c r="T1341" s="205" t="e">
        <f t="shared" si="131"/>
        <v>#N/A</v>
      </c>
    </row>
    <row r="1342" spans="1:20" ht="15">
      <c r="A1342" s="203">
        <v>1</v>
      </c>
      <c r="B1342" s="203" t="e">
        <f>'Orçamento-TCE'!B1342</f>
        <v>#N/A</v>
      </c>
      <c r="C1342" s="229">
        <f>'Orçamento-TCE'!C1342</f>
        <v>0</v>
      </c>
      <c r="D1342" s="199" t="e">
        <f>'Orçamento-TCE'!G1342</f>
        <v>#N/A</v>
      </c>
      <c r="E1342" s="204">
        <f>'Orçamento-TCE'!H1342</f>
        <v>0</v>
      </c>
      <c r="F1342" s="230" t="e">
        <f>'Orçamento-TCE'!I1342</f>
        <v>#N/A</v>
      </c>
      <c r="G1342" s="227" t="e">
        <f>IF(Comparativo!$E$6="Tabela Não Desonerada",VLOOKUP($C1342,'Orçamento Base'!$D$12:$S$1673,12,FALSE),VLOOKUP($C1342,#REF!,12,FALSE))</f>
        <v>#N/A</v>
      </c>
      <c r="H1342" s="228">
        <f>IFERROR(IF(Comparativo!$E$6="Tabela Não Desonerada",VLOOKUP($C1342,'Orçamento Base'!$D$12:$S$1673,16,FALSE),VLOOKUP($C1342,#REF!,16,FALSE)),0)</f>
        <v>0</v>
      </c>
      <c r="I1342" s="575" t="e">
        <f>IF(Comparativo!$E$6="Tabela Não Desonerada",VLOOKUP($C1342,'Orçamento Base'!$D$12:$S$1673,11,FALSE),VLOOKUP($C1342,#REF!,11,FALSE))</f>
        <v>#N/A</v>
      </c>
      <c r="J1342" s="363">
        <f>IF(Comparativo!$E$6="Tabela Não Desonerada",Encargos!$F$44,Encargos!$D$44)</f>
        <v>1.1122000000000001</v>
      </c>
      <c r="K1342" s="364"/>
      <c r="L1342" s="365" t="e">
        <f t="shared" si="126"/>
        <v>#N/A</v>
      </c>
      <c r="M1342" s="365" t="e">
        <f t="shared" si="127"/>
        <v>#N/A</v>
      </c>
      <c r="N1342" s="376" t="e">
        <f t="shared" si="128"/>
        <v>#N/A</v>
      </c>
      <c r="O1342" s="205" t="e">
        <f>IF(Comparativo!$E$6="Tabela Não Desonerada",VLOOKUP($C1342,'Orçamento Base'!$D$12:$S$1673,13,FALSE),VLOOKUP($C1342,#REF!,13,FALSE))</f>
        <v>#N/A</v>
      </c>
      <c r="P1342" s="205" t="e">
        <f t="shared" si="129"/>
        <v>#N/A</v>
      </c>
      <c r="Q1342" s="205" t="e">
        <f>IF(Comparativo!$E$6="Tabela Não Desonerada",VLOOKUP($C1342,'Orçamento Base'!$D$12:$S$1673,14,FALSE),VLOOKUP($C1342,#REF!,14,FALSE))</f>
        <v>#N/A</v>
      </c>
      <c r="R1342" s="205" t="e">
        <f t="shared" si="130"/>
        <v>#N/A</v>
      </c>
      <c r="S1342" s="205" t="e">
        <f>IF(Comparativo!$E$6="Tabela Não Desonerada",VLOOKUP($C1342,'Orçamento Base'!$D$12:$S$1673,15,FALSE),VLOOKUP($C1342,#REF!,15,FALSE))</f>
        <v>#N/A</v>
      </c>
      <c r="T1342" s="205" t="e">
        <f t="shared" si="131"/>
        <v>#N/A</v>
      </c>
    </row>
    <row r="1343" spans="1:20" ht="15">
      <c r="A1343" s="203">
        <v>1</v>
      </c>
      <c r="B1343" s="203" t="e">
        <f>'Orçamento-TCE'!B1343</f>
        <v>#N/A</v>
      </c>
      <c r="C1343" s="229">
        <f>'Orçamento-TCE'!C1343</f>
        <v>0</v>
      </c>
      <c r="D1343" s="199" t="e">
        <f>'Orçamento-TCE'!G1343</f>
        <v>#N/A</v>
      </c>
      <c r="E1343" s="204">
        <f>'Orçamento-TCE'!H1343</f>
        <v>0</v>
      </c>
      <c r="F1343" s="230" t="e">
        <f>'Orçamento-TCE'!I1343</f>
        <v>#N/A</v>
      </c>
      <c r="G1343" s="227" t="e">
        <f>IF(Comparativo!$E$6="Tabela Não Desonerada",VLOOKUP($C1343,'Orçamento Base'!$D$12:$S$1673,12,FALSE),VLOOKUP($C1343,#REF!,12,FALSE))</f>
        <v>#N/A</v>
      </c>
      <c r="H1343" s="228">
        <f>IFERROR(IF(Comparativo!$E$6="Tabela Não Desonerada",VLOOKUP($C1343,'Orçamento Base'!$D$12:$S$1673,16,FALSE),VLOOKUP($C1343,#REF!,16,FALSE)),0)</f>
        <v>0</v>
      </c>
      <c r="I1343" s="575" t="e">
        <f>IF(Comparativo!$E$6="Tabela Não Desonerada",VLOOKUP($C1343,'Orçamento Base'!$D$12:$S$1673,11,FALSE),VLOOKUP($C1343,#REF!,11,FALSE))</f>
        <v>#N/A</v>
      </c>
      <c r="J1343" s="363">
        <f>IF(Comparativo!$E$6="Tabela Não Desonerada",Encargos!$F$44,Encargos!$D$44)</f>
        <v>1.1122000000000001</v>
      </c>
      <c r="K1343" s="364"/>
      <c r="L1343" s="365" t="e">
        <f t="shared" si="126"/>
        <v>#N/A</v>
      </c>
      <c r="M1343" s="365" t="e">
        <f t="shared" si="127"/>
        <v>#N/A</v>
      </c>
      <c r="N1343" s="376" t="e">
        <f t="shared" si="128"/>
        <v>#N/A</v>
      </c>
      <c r="O1343" s="205" t="e">
        <f>IF(Comparativo!$E$6="Tabela Não Desonerada",VLOOKUP($C1343,'Orçamento Base'!$D$12:$S$1673,13,FALSE),VLOOKUP($C1343,#REF!,13,FALSE))</f>
        <v>#N/A</v>
      </c>
      <c r="P1343" s="205" t="e">
        <f t="shared" si="129"/>
        <v>#N/A</v>
      </c>
      <c r="Q1343" s="205" t="e">
        <f>IF(Comparativo!$E$6="Tabela Não Desonerada",VLOOKUP($C1343,'Orçamento Base'!$D$12:$S$1673,14,FALSE),VLOOKUP($C1343,#REF!,14,FALSE))</f>
        <v>#N/A</v>
      </c>
      <c r="R1343" s="205" t="e">
        <f t="shared" si="130"/>
        <v>#N/A</v>
      </c>
      <c r="S1343" s="205" t="e">
        <f>IF(Comparativo!$E$6="Tabela Não Desonerada",VLOOKUP($C1343,'Orçamento Base'!$D$12:$S$1673,15,FALSE),VLOOKUP($C1343,#REF!,15,FALSE))</f>
        <v>#N/A</v>
      </c>
      <c r="T1343" s="205" t="e">
        <f t="shared" si="131"/>
        <v>#N/A</v>
      </c>
    </row>
    <row r="1344" spans="1:20" ht="15">
      <c r="A1344" s="203">
        <v>1</v>
      </c>
      <c r="B1344" s="203" t="e">
        <f>'Orçamento-TCE'!B1344</f>
        <v>#N/A</v>
      </c>
      <c r="C1344" s="229">
        <f>'Orçamento-TCE'!C1344</f>
        <v>0</v>
      </c>
      <c r="D1344" s="199" t="e">
        <f>'Orçamento-TCE'!G1344</f>
        <v>#N/A</v>
      </c>
      <c r="E1344" s="204">
        <f>'Orçamento-TCE'!H1344</f>
        <v>0</v>
      </c>
      <c r="F1344" s="230" t="e">
        <f>'Orçamento-TCE'!I1344</f>
        <v>#N/A</v>
      </c>
      <c r="G1344" s="227" t="e">
        <f>IF(Comparativo!$E$6="Tabela Não Desonerada",VLOOKUP($C1344,'Orçamento Base'!$D$12:$S$1673,12,FALSE),VLOOKUP($C1344,#REF!,12,FALSE))</f>
        <v>#N/A</v>
      </c>
      <c r="H1344" s="228">
        <f>IFERROR(IF(Comparativo!$E$6="Tabela Não Desonerada",VLOOKUP($C1344,'Orçamento Base'!$D$12:$S$1673,16,FALSE),VLOOKUP($C1344,#REF!,16,FALSE)),0)</f>
        <v>0</v>
      </c>
      <c r="I1344" s="575" t="e">
        <f>IF(Comparativo!$E$6="Tabela Não Desonerada",VLOOKUP($C1344,'Orçamento Base'!$D$12:$S$1673,11,FALSE),VLOOKUP($C1344,#REF!,11,FALSE))</f>
        <v>#N/A</v>
      </c>
      <c r="J1344" s="363">
        <f>IF(Comparativo!$E$6="Tabela Não Desonerada",Encargos!$F$44,Encargos!$D$44)</f>
        <v>1.1122000000000001</v>
      </c>
      <c r="K1344" s="364"/>
      <c r="L1344" s="365" t="e">
        <f t="shared" si="126"/>
        <v>#N/A</v>
      </c>
      <c r="M1344" s="365" t="e">
        <f t="shared" si="127"/>
        <v>#N/A</v>
      </c>
      <c r="N1344" s="376" t="e">
        <f t="shared" si="128"/>
        <v>#N/A</v>
      </c>
      <c r="O1344" s="205" t="e">
        <f>IF(Comparativo!$E$6="Tabela Não Desonerada",VLOOKUP($C1344,'Orçamento Base'!$D$12:$S$1673,13,FALSE),VLOOKUP($C1344,#REF!,13,FALSE))</f>
        <v>#N/A</v>
      </c>
      <c r="P1344" s="205" t="e">
        <f t="shared" si="129"/>
        <v>#N/A</v>
      </c>
      <c r="Q1344" s="205" t="e">
        <f>IF(Comparativo!$E$6="Tabela Não Desonerada",VLOOKUP($C1344,'Orçamento Base'!$D$12:$S$1673,14,FALSE),VLOOKUP($C1344,#REF!,14,FALSE))</f>
        <v>#N/A</v>
      </c>
      <c r="R1344" s="205" t="e">
        <f t="shared" si="130"/>
        <v>#N/A</v>
      </c>
      <c r="S1344" s="205" t="e">
        <f>IF(Comparativo!$E$6="Tabela Não Desonerada",VLOOKUP($C1344,'Orçamento Base'!$D$12:$S$1673,15,FALSE),VLOOKUP($C1344,#REF!,15,FALSE))</f>
        <v>#N/A</v>
      </c>
      <c r="T1344" s="205" t="e">
        <f t="shared" si="131"/>
        <v>#N/A</v>
      </c>
    </row>
    <row r="1345" spans="1:20" ht="15">
      <c r="A1345" s="203">
        <v>1</v>
      </c>
      <c r="B1345" s="203" t="e">
        <f>'Orçamento-TCE'!B1345</f>
        <v>#N/A</v>
      </c>
      <c r="C1345" s="229">
        <f>'Orçamento-TCE'!C1345</f>
        <v>0</v>
      </c>
      <c r="D1345" s="199" t="e">
        <f>'Orçamento-TCE'!G1345</f>
        <v>#N/A</v>
      </c>
      <c r="E1345" s="204">
        <f>'Orçamento-TCE'!H1345</f>
        <v>0</v>
      </c>
      <c r="F1345" s="230" t="e">
        <f>'Orçamento-TCE'!I1345</f>
        <v>#N/A</v>
      </c>
      <c r="G1345" s="227" t="e">
        <f>IF(Comparativo!$E$6="Tabela Não Desonerada",VLOOKUP($C1345,'Orçamento Base'!$D$12:$S$1673,12,FALSE),VLOOKUP($C1345,#REF!,12,FALSE))</f>
        <v>#N/A</v>
      </c>
      <c r="H1345" s="228">
        <f>IFERROR(IF(Comparativo!$E$6="Tabela Não Desonerada",VLOOKUP($C1345,'Orçamento Base'!$D$12:$S$1673,16,FALSE),VLOOKUP($C1345,#REF!,16,FALSE)),0)</f>
        <v>0</v>
      </c>
      <c r="I1345" s="575" t="e">
        <f>IF(Comparativo!$E$6="Tabela Não Desonerada",VLOOKUP($C1345,'Orçamento Base'!$D$12:$S$1673,11,FALSE),VLOOKUP($C1345,#REF!,11,FALSE))</f>
        <v>#N/A</v>
      </c>
      <c r="J1345" s="363">
        <f>IF(Comparativo!$E$6="Tabela Não Desonerada",Encargos!$F$44,Encargos!$D$44)</f>
        <v>1.1122000000000001</v>
      </c>
      <c r="K1345" s="364"/>
      <c r="L1345" s="365" t="e">
        <f t="shared" si="126"/>
        <v>#N/A</v>
      </c>
      <c r="M1345" s="365" t="e">
        <f t="shared" si="127"/>
        <v>#N/A</v>
      </c>
      <c r="N1345" s="376" t="e">
        <f t="shared" si="128"/>
        <v>#N/A</v>
      </c>
      <c r="O1345" s="205" t="e">
        <f>IF(Comparativo!$E$6="Tabela Não Desonerada",VLOOKUP($C1345,'Orçamento Base'!$D$12:$S$1673,13,FALSE),VLOOKUP($C1345,#REF!,13,FALSE))</f>
        <v>#N/A</v>
      </c>
      <c r="P1345" s="205" t="e">
        <f t="shared" si="129"/>
        <v>#N/A</v>
      </c>
      <c r="Q1345" s="205" t="e">
        <f>IF(Comparativo!$E$6="Tabela Não Desonerada",VLOOKUP($C1345,'Orçamento Base'!$D$12:$S$1673,14,FALSE),VLOOKUP($C1345,#REF!,14,FALSE))</f>
        <v>#N/A</v>
      </c>
      <c r="R1345" s="205" t="e">
        <f t="shared" si="130"/>
        <v>#N/A</v>
      </c>
      <c r="S1345" s="205" t="e">
        <f>IF(Comparativo!$E$6="Tabela Não Desonerada",VLOOKUP($C1345,'Orçamento Base'!$D$12:$S$1673,15,FALSE),VLOOKUP($C1345,#REF!,15,FALSE))</f>
        <v>#N/A</v>
      </c>
      <c r="T1345" s="205" t="e">
        <f t="shared" si="131"/>
        <v>#N/A</v>
      </c>
    </row>
    <row r="1346" spans="1:20" ht="15">
      <c r="A1346" s="203">
        <v>1</v>
      </c>
      <c r="B1346" s="203" t="e">
        <f>'Orçamento-TCE'!B1346</f>
        <v>#N/A</v>
      </c>
      <c r="C1346" s="229">
        <f>'Orçamento-TCE'!C1346</f>
        <v>0</v>
      </c>
      <c r="D1346" s="199" t="e">
        <f>'Orçamento-TCE'!G1346</f>
        <v>#N/A</v>
      </c>
      <c r="E1346" s="204">
        <f>'Orçamento-TCE'!H1346</f>
        <v>0</v>
      </c>
      <c r="F1346" s="230" t="e">
        <f>'Orçamento-TCE'!I1346</f>
        <v>#N/A</v>
      </c>
      <c r="G1346" s="227" t="e">
        <f>IF(Comparativo!$E$6="Tabela Não Desonerada",VLOOKUP($C1346,'Orçamento Base'!$D$12:$S$1673,12,FALSE),VLOOKUP($C1346,#REF!,12,FALSE))</f>
        <v>#N/A</v>
      </c>
      <c r="H1346" s="228">
        <f>IFERROR(IF(Comparativo!$E$6="Tabela Não Desonerada",VLOOKUP($C1346,'Orçamento Base'!$D$12:$S$1673,16,FALSE),VLOOKUP($C1346,#REF!,16,FALSE)),0)</f>
        <v>0</v>
      </c>
      <c r="I1346" s="575" t="e">
        <f>IF(Comparativo!$E$6="Tabela Não Desonerada",VLOOKUP($C1346,'Orçamento Base'!$D$12:$S$1673,11,FALSE),VLOOKUP($C1346,#REF!,11,FALSE))</f>
        <v>#N/A</v>
      </c>
      <c r="J1346" s="363">
        <f>IF(Comparativo!$E$6="Tabela Não Desonerada",Encargos!$F$44,Encargos!$D$44)</f>
        <v>1.1122000000000001</v>
      </c>
      <c r="K1346" s="364"/>
      <c r="L1346" s="365" t="e">
        <f t="shared" si="126"/>
        <v>#N/A</v>
      </c>
      <c r="M1346" s="365" t="e">
        <f t="shared" si="127"/>
        <v>#N/A</v>
      </c>
      <c r="N1346" s="376" t="e">
        <f t="shared" si="128"/>
        <v>#N/A</v>
      </c>
      <c r="O1346" s="205" t="e">
        <f>IF(Comparativo!$E$6="Tabela Não Desonerada",VLOOKUP($C1346,'Orçamento Base'!$D$12:$S$1673,13,FALSE),VLOOKUP($C1346,#REF!,13,FALSE))</f>
        <v>#N/A</v>
      </c>
      <c r="P1346" s="205" t="e">
        <f t="shared" si="129"/>
        <v>#N/A</v>
      </c>
      <c r="Q1346" s="205" t="e">
        <f>IF(Comparativo!$E$6="Tabela Não Desonerada",VLOOKUP($C1346,'Orçamento Base'!$D$12:$S$1673,14,FALSE),VLOOKUP($C1346,#REF!,14,FALSE))</f>
        <v>#N/A</v>
      </c>
      <c r="R1346" s="205" t="e">
        <f t="shared" si="130"/>
        <v>#N/A</v>
      </c>
      <c r="S1346" s="205" t="e">
        <f>IF(Comparativo!$E$6="Tabela Não Desonerada",VLOOKUP($C1346,'Orçamento Base'!$D$12:$S$1673,15,FALSE),VLOOKUP($C1346,#REF!,15,FALSE))</f>
        <v>#N/A</v>
      </c>
      <c r="T1346" s="205" t="e">
        <f t="shared" si="131"/>
        <v>#N/A</v>
      </c>
    </row>
    <row r="1347" spans="1:20" ht="15">
      <c r="A1347" s="203">
        <v>1</v>
      </c>
      <c r="B1347" s="203" t="e">
        <f>'Orçamento-TCE'!B1347</f>
        <v>#N/A</v>
      </c>
      <c r="C1347" s="229">
        <f>'Orçamento-TCE'!C1347</f>
        <v>0</v>
      </c>
      <c r="D1347" s="199" t="e">
        <f>'Orçamento-TCE'!G1347</f>
        <v>#N/A</v>
      </c>
      <c r="E1347" s="204">
        <f>'Orçamento-TCE'!H1347</f>
        <v>0</v>
      </c>
      <c r="F1347" s="230" t="e">
        <f>'Orçamento-TCE'!I1347</f>
        <v>#N/A</v>
      </c>
      <c r="G1347" s="227" t="e">
        <f>IF(Comparativo!$E$6="Tabela Não Desonerada",VLOOKUP($C1347,'Orçamento Base'!$D$12:$S$1673,12,FALSE),VLOOKUP($C1347,#REF!,12,FALSE))</f>
        <v>#N/A</v>
      </c>
      <c r="H1347" s="228">
        <f>IFERROR(IF(Comparativo!$E$6="Tabela Não Desonerada",VLOOKUP($C1347,'Orçamento Base'!$D$12:$S$1673,16,FALSE),VLOOKUP($C1347,#REF!,16,FALSE)),0)</f>
        <v>0</v>
      </c>
      <c r="I1347" s="575" t="e">
        <f>IF(Comparativo!$E$6="Tabela Não Desonerada",VLOOKUP($C1347,'Orçamento Base'!$D$12:$S$1673,11,FALSE),VLOOKUP($C1347,#REF!,11,FALSE))</f>
        <v>#N/A</v>
      </c>
      <c r="J1347" s="363">
        <f>IF(Comparativo!$E$6="Tabela Não Desonerada",Encargos!$F$44,Encargos!$D$44)</f>
        <v>1.1122000000000001</v>
      </c>
      <c r="K1347" s="364"/>
      <c r="L1347" s="365" t="e">
        <f t="shared" si="126"/>
        <v>#N/A</v>
      </c>
      <c r="M1347" s="365" t="e">
        <f t="shared" si="127"/>
        <v>#N/A</v>
      </c>
      <c r="N1347" s="376" t="e">
        <f t="shared" si="128"/>
        <v>#N/A</v>
      </c>
      <c r="O1347" s="205" t="e">
        <f>IF(Comparativo!$E$6="Tabela Não Desonerada",VLOOKUP($C1347,'Orçamento Base'!$D$12:$S$1673,13,FALSE),VLOOKUP($C1347,#REF!,13,FALSE))</f>
        <v>#N/A</v>
      </c>
      <c r="P1347" s="205" t="e">
        <f t="shared" si="129"/>
        <v>#N/A</v>
      </c>
      <c r="Q1347" s="205" t="e">
        <f>IF(Comparativo!$E$6="Tabela Não Desonerada",VLOOKUP($C1347,'Orçamento Base'!$D$12:$S$1673,14,FALSE),VLOOKUP($C1347,#REF!,14,FALSE))</f>
        <v>#N/A</v>
      </c>
      <c r="R1347" s="205" t="e">
        <f t="shared" si="130"/>
        <v>#N/A</v>
      </c>
      <c r="S1347" s="205" t="e">
        <f>IF(Comparativo!$E$6="Tabela Não Desonerada",VLOOKUP($C1347,'Orçamento Base'!$D$12:$S$1673,15,FALSE),VLOOKUP($C1347,#REF!,15,FALSE))</f>
        <v>#N/A</v>
      </c>
      <c r="T1347" s="205" t="e">
        <f t="shared" si="131"/>
        <v>#N/A</v>
      </c>
    </row>
    <row r="1348" spans="1:20" ht="15">
      <c r="A1348" s="203">
        <v>1</v>
      </c>
      <c r="B1348" s="203" t="e">
        <f>'Orçamento-TCE'!B1348</f>
        <v>#N/A</v>
      </c>
      <c r="C1348" s="229">
        <f>'Orçamento-TCE'!C1348</f>
        <v>0</v>
      </c>
      <c r="D1348" s="199" t="e">
        <f>'Orçamento-TCE'!G1348</f>
        <v>#N/A</v>
      </c>
      <c r="E1348" s="204">
        <f>'Orçamento-TCE'!H1348</f>
        <v>0</v>
      </c>
      <c r="F1348" s="230" t="e">
        <f>'Orçamento-TCE'!I1348</f>
        <v>#N/A</v>
      </c>
      <c r="G1348" s="227" t="e">
        <f>IF(Comparativo!$E$6="Tabela Não Desonerada",VLOOKUP($C1348,'Orçamento Base'!$D$12:$S$1673,12,FALSE),VLOOKUP($C1348,#REF!,12,FALSE))</f>
        <v>#N/A</v>
      </c>
      <c r="H1348" s="228">
        <f>IFERROR(IF(Comparativo!$E$6="Tabela Não Desonerada",VLOOKUP($C1348,'Orçamento Base'!$D$12:$S$1673,16,FALSE),VLOOKUP($C1348,#REF!,16,FALSE)),0)</f>
        <v>0</v>
      </c>
      <c r="I1348" s="575" t="e">
        <f>IF(Comparativo!$E$6="Tabela Não Desonerada",VLOOKUP($C1348,'Orçamento Base'!$D$12:$S$1673,11,FALSE),VLOOKUP($C1348,#REF!,11,FALSE))</f>
        <v>#N/A</v>
      </c>
      <c r="J1348" s="363">
        <f>IF(Comparativo!$E$6="Tabela Não Desonerada",Encargos!$F$44,Encargos!$D$44)</f>
        <v>1.1122000000000001</v>
      </c>
      <c r="K1348" s="364"/>
      <c r="L1348" s="365" t="e">
        <f t="shared" si="126"/>
        <v>#N/A</v>
      </c>
      <c r="M1348" s="365" t="e">
        <f t="shared" si="127"/>
        <v>#N/A</v>
      </c>
      <c r="N1348" s="376" t="e">
        <f t="shared" si="128"/>
        <v>#N/A</v>
      </c>
      <c r="O1348" s="205" t="e">
        <f>IF(Comparativo!$E$6="Tabela Não Desonerada",VLOOKUP($C1348,'Orçamento Base'!$D$12:$S$1673,13,FALSE),VLOOKUP($C1348,#REF!,13,FALSE))</f>
        <v>#N/A</v>
      </c>
      <c r="P1348" s="205" t="e">
        <f t="shared" si="129"/>
        <v>#N/A</v>
      </c>
      <c r="Q1348" s="205" t="e">
        <f>IF(Comparativo!$E$6="Tabela Não Desonerada",VLOOKUP($C1348,'Orçamento Base'!$D$12:$S$1673,14,FALSE),VLOOKUP($C1348,#REF!,14,FALSE))</f>
        <v>#N/A</v>
      </c>
      <c r="R1348" s="205" t="e">
        <f t="shared" si="130"/>
        <v>#N/A</v>
      </c>
      <c r="S1348" s="205" t="e">
        <f>IF(Comparativo!$E$6="Tabela Não Desonerada",VLOOKUP($C1348,'Orçamento Base'!$D$12:$S$1673,15,FALSE),VLOOKUP($C1348,#REF!,15,FALSE))</f>
        <v>#N/A</v>
      </c>
      <c r="T1348" s="205" t="e">
        <f t="shared" si="131"/>
        <v>#N/A</v>
      </c>
    </row>
    <row r="1349" spans="1:20" ht="15">
      <c r="A1349" s="203">
        <v>1</v>
      </c>
      <c r="B1349" s="203" t="e">
        <f>'Orçamento-TCE'!B1349</f>
        <v>#N/A</v>
      </c>
      <c r="C1349" s="229">
        <f>'Orçamento-TCE'!C1349</f>
        <v>0</v>
      </c>
      <c r="D1349" s="199" t="e">
        <f>'Orçamento-TCE'!G1349</f>
        <v>#N/A</v>
      </c>
      <c r="E1349" s="204">
        <f>'Orçamento-TCE'!H1349</f>
        <v>0</v>
      </c>
      <c r="F1349" s="230" t="e">
        <f>'Orçamento-TCE'!I1349</f>
        <v>#N/A</v>
      </c>
      <c r="G1349" s="227" t="e">
        <f>IF(Comparativo!$E$6="Tabela Não Desonerada",VLOOKUP($C1349,'Orçamento Base'!$D$12:$S$1673,12,FALSE),VLOOKUP($C1349,#REF!,12,FALSE))</f>
        <v>#N/A</v>
      </c>
      <c r="H1349" s="228">
        <f>IFERROR(IF(Comparativo!$E$6="Tabela Não Desonerada",VLOOKUP($C1349,'Orçamento Base'!$D$12:$S$1673,16,FALSE),VLOOKUP($C1349,#REF!,16,FALSE)),0)</f>
        <v>0</v>
      </c>
      <c r="I1349" s="575" t="e">
        <f>IF(Comparativo!$E$6="Tabela Não Desonerada",VLOOKUP($C1349,'Orçamento Base'!$D$12:$S$1673,11,FALSE),VLOOKUP($C1349,#REF!,11,FALSE))</f>
        <v>#N/A</v>
      </c>
      <c r="J1349" s="363">
        <f>IF(Comparativo!$E$6="Tabela Não Desonerada",Encargos!$F$44,Encargos!$D$44)</f>
        <v>1.1122000000000001</v>
      </c>
      <c r="K1349" s="364"/>
      <c r="L1349" s="365" t="e">
        <f t="shared" si="126"/>
        <v>#N/A</v>
      </c>
      <c r="M1349" s="365" t="e">
        <f t="shared" si="127"/>
        <v>#N/A</v>
      </c>
      <c r="N1349" s="376" t="e">
        <f t="shared" si="128"/>
        <v>#N/A</v>
      </c>
      <c r="O1349" s="205" t="e">
        <f>IF(Comparativo!$E$6="Tabela Não Desonerada",VLOOKUP($C1349,'Orçamento Base'!$D$12:$S$1673,13,FALSE),VLOOKUP($C1349,#REF!,13,FALSE))</f>
        <v>#N/A</v>
      </c>
      <c r="P1349" s="205" t="e">
        <f t="shared" si="129"/>
        <v>#N/A</v>
      </c>
      <c r="Q1349" s="205" t="e">
        <f>IF(Comparativo!$E$6="Tabela Não Desonerada",VLOOKUP($C1349,'Orçamento Base'!$D$12:$S$1673,14,FALSE),VLOOKUP($C1349,#REF!,14,FALSE))</f>
        <v>#N/A</v>
      </c>
      <c r="R1349" s="205" t="e">
        <f t="shared" si="130"/>
        <v>#N/A</v>
      </c>
      <c r="S1349" s="205" t="e">
        <f>IF(Comparativo!$E$6="Tabela Não Desonerada",VLOOKUP($C1349,'Orçamento Base'!$D$12:$S$1673,15,FALSE),VLOOKUP($C1349,#REF!,15,FALSE))</f>
        <v>#N/A</v>
      </c>
      <c r="T1349" s="205" t="e">
        <f t="shared" si="131"/>
        <v>#N/A</v>
      </c>
    </row>
    <row r="1350" spans="1:20" ht="15">
      <c r="A1350" s="203">
        <v>1</v>
      </c>
      <c r="B1350" s="203" t="e">
        <f>'Orçamento-TCE'!B1350</f>
        <v>#N/A</v>
      </c>
      <c r="C1350" s="229">
        <f>'Orçamento-TCE'!C1350</f>
        <v>0</v>
      </c>
      <c r="D1350" s="199" t="e">
        <f>'Orçamento-TCE'!G1350</f>
        <v>#N/A</v>
      </c>
      <c r="E1350" s="204">
        <f>'Orçamento-TCE'!H1350</f>
        <v>0</v>
      </c>
      <c r="F1350" s="230" t="e">
        <f>'Orçamento-TCE'!I1350</f>
        <v>#N/A</v>
      </c>
      <c r="G1350" s="227" t="e">
        <f>IF(Comparativo!$E$6="Tabela Não Desonerada",VLOOKUP($C1350,'Orçamento Base'!$D$12:$S$1673,12,FALSE),VLOOKUP($C1350,#REF!,12,FALSE))</f>
        <v>#N/A</v>
      </c>
      <c r="H1350" s="228">
        <f>IFERROR(IF(Comparativo!$E$6="Tabela Não Desonerada",VLOOKUP($C1350,'Orçamento Base'!$D$12:$S$1673,16,FALSE),VLOOKUP($C1350,#REF!,16,FALSE)),0)</f>
        <v>0</v>
      </c>
      <c r="I1350" s="575" t="e">
        <f>IF(Comparativo!$E$6="Tabela Não Desonerada",VLOOKUP($C1350,'Orçamento Base'!$D$12:$S$1673,11,FALSE),VLOOKUP($C1350,#REF!,11,FALSE))</f>
        <v>#N/A</v>
      </c>
      <c r="J1350" s="363">
        <f>IF(Comparativo!$E$6="Tabela Não Desonerada",Encargos!$F$44,Encargos!$D$44)</f>
        <v>1.1122000000000001</v>
      </c>
      <c r="K1350" s="364"/>
      <c r="L1350" s="365" t="e">
        <f t="shared" si="126"/>
        <v>#N/A</v>
      </c>
      <c r="M1350" s="365" t="e">
        <f t="shared" si="127"/>
        <v>#N/A</v>
      </c>
      <c r="N1350" s="376" t="e">
        <f t="shared" si="128"/>
        <v>#N/A</v>
      </c>
      <c r="O1350" s="205" t="e">
        <f>IF(Comparativo!$E$6="Tabela Não Desonerada",VLOOKUP($C1350,'Orçamento Base'!$D$12:$S$1673,13,FALSE),VLOOKUP($C1350,#REF!,13,FALSE))</f>
        <v>#N/A</v>
      </c>
      <c r="P1350" s="205" t="e">
        <f t="shared" si="129"/>
        <v>#N/A</v>
      </c>
      <c r="Q1350" s="205" t="e">
        <f>IF(Comparativo!$E$6="Tabela Não Desonerada",VLOOKUP($C1350,'Orçamento Base'!$D$12:$S$1673,14,FALSE),VLOOKUP($C1350,#REF!,14,FALSE))</f>
        <v>#N/A</v>
      </c>
      <c r="R1350" s="205" t="e">
        <f t="shared" si="130"/>
        <v>#N/A</v>
      </c>
      <c r="S1350" s="205" t="e">
        <f>IF(Comparativo!$E$6="Tabela Não Desonerada",VLOOKUP($C1350,'Orçamento Base'!$D$12:$S$1673,15,FALSE),VLOOKUP($C1350,#REF!,15,FALSE))</f>
        <v>#N/A</v>
      </c>
      <c r="T1350" s="205" t="e">
        <f t="shared" si="131"/>
        <v>#N/A</v>
      </c>
    </row>
    <row r="1351" spans="1:20" ht="15">
      <c r="A1351" s="203">
        <v>1</v>
      </c>
      <c r="B1351" s="203" t="e">
        <f>'Orçamento-TCE'!B1351</f>
        <v>#N/A</v>
      </c>
      <c r="C1351" s="229">
        <f>'Orçamento-TCE'!C1351</f>
        <v>0</v>
      </c>
      <c r="D1351" s="199" t="e">
        <f>'Orçamento-TCE'!G1351</f>
        <v>#N/A</v>
      </c>
      <c r="E1351" s="204">
        <f>'Orçamento-TCE'!H1351</f>
        <v>0</v>
      </c>
      <c r="F1351" s="230" t="e">
        <f>'Orçamento-TCE'!I1351</f>
        <v>#N/A</v>
      </c>
      <c r="G1351" s="227" t="e">
        <f>IF(Comparativo!$E$6="Tabela Não Desonerada",VLOOKUP($C1351,'Orçamento Base'!$D$12:$S$1673,12,FALSE),VLOOKUP($C1351,#REF!,12,FALSE))</f>
        <v>#N/A</v>
      </c>
      <c r="H1351" s="228">
        <f>IFERROR(IF(Comparativo!$E$6="Tabela Não Desonerada",VLOOKUP($C1351,'Orçamento Base'!$D$12:$S$1673,16,FALSE),VLOOKUP($C1351,#REF!,16,FALSE)),0)</f>
        <v>0</v>
      </c>
      <c r="I1351" s="575" t="e">
        <f>IF(Comparativo!$E$6="Tabela Não Desonerada",VLOOKUP($C1351,'Orçamento Base'!$D$12:$S$1673,11,FALSE),VLOOKUP($C1351,#REF!,11,FALSE))</f>
        <v>#N/A</v>
      </c>
      <c r="J1351" s="363">
        <f>IF(Comparativo!$E$6="Tabela Não Desonerada",Encargos!$F$44,Encargos!$D$44)</f>
        <v>1.1122000000000001</v>
      </c>
      <c r="K1351" s="364"/>
      <c r="L1351" s="365" t="e">
        <f t="shared" si="126"/>
        <v>#N/A</v>
      </c>
      <c r="M1351" s="365" t="e">
        <f t="shared" si="127"/>
        <v>#N/A</v>
      </c>
      <c r="N1351" s="376" t="e">
        <f t="shared" si="128"/>
        <v>#N/A</v>
      </c>
      <c r="O1351" s="205" t="e">
        <f>IF(Comparativo!$E$6="Tabela Não Desonerada",VLOOKUP($C1351,'Orçamento Base'!$D$12:$S$1673,13,FALSE),VLOOKUP($C1351,#REF!,13,FALSE))</f>
        <v>#N/A</v>
      </c>
      <c r="P1351" s="205" t="e">
        <f t="shared" si="129"/>
        <v>#N/A</v>
      </c>
      <c r="Q1351" s="205" t="e">
        <f>IF(Comparativo!$E$6="Tabela Não Desonerada",VLOOKUP($C1351,'Orçamento Base'!$D$12:$S$1673,14,FALSE),VLOOKUP($C1351,#REF!,14,FALSE))</f>
        <v>#N/A</v>
      </c>
      <c r="R1351" s="205" t="e">
        <f t="shared" si="130"/>
        <v>#N/A</v>
      </c>
      <c r="S1351" s="205" t="e">
        <f>IF(Comparativo!$E$6="Tabela Não Desonerada",VLOOKUP($C1351,'Orçamento Base'!$D$12:$S$1673,15,FALSE),VLOOKUP($C1351,#REF!,15,FALSE))</f>
        <v>#N/A</v>
      </c>
      <c r="T1351" s="205" t="e">
        <f t="shared" si="131"/>
        <v>#N/A</v>
      </c>
    </row>
    <row r="1352" spans="1:20" ht="15">
      <c r="A1352" s="203">
        <v>1</v>
      </c>
      <c r="B1352" s="203" t="e">
        <f>'Orçamento-TCE'!B1352</f>
        <v>#N/A</v>
      </c>
      <c r="C1352" s="229">
        <f>'Orçamento-TCE'!C1352</f>
        <v>0</v>
      </c>
      <c r="D1352" s="199" t="e">
        <f>'Orçamento-TCE'!G1352</f>
        <v>#N/A</v>
      </c>
      <c r="E1352" s="204">
        <f>'Orçamento-TCE'!H1352</f>
        <v>0</v>
      </c>
      <c r="F1352" s="230" t="e">
        <f>'Orçamento-TCE'!I1352</f>
        <v>#N/A</v>
      </c>
      <c r="G1352" s="227" t="e">
        <f>IF(Comparativo!$E$6="Tabela Não Desonerada",VLOOKUP($C1352,'Orçamento Base'!$D$12:$S$1673,12,FALSE),VLOOKUP($C1352,#REF!,12,FALSE))</f>
        <v>#N/A</v>
      </c>
      <c r="H1352" s="228">
        <f>IFERROR(IF(Comparativo!$E$6="Tabela Não Desonerada",VLOOKUP($C1352,'Orçamento Base'!$D$12:$S$1673,16,FALSE),VLOOKUP($C1352,#REF!,16,FALSE)),0)</f>
        <v>0</v>
      </c>
      <c r="I1352" s="575" t="e">
        <f>IF(Comparativo!$E$6="Tabela Não Desonerada",VLOOKUP($C1352,'Orçamento Base'!$D$12:$S$1673,11,FALSE),VLOOKUP($C1352,#REF!,11,FALSE))</f>
        <v>#N/A</v>
      </c>
      <c r="J1352" s="363">
        <f>IF(Comparativo!$E$6="Tabela Não Desonerada",Encargos!$F$44,Encargos!$D$44)</f>
        <v>1.1122000000000001</v>
      </c>
      <c r="K1352" s="364"/>
      <c r="L1352" s="365" t="e">
        <f t="shared" si="126"/>
        <v>#N/A</v>
      </c>
      <c r="M1352" s="365" t="e">
        <f t="shared" si="127"/>
        <v>#N/A</v>
      </c>
      <c r="N1352" s="376" t="e">
        <f t="shared" si="128"/>
        <v>#N/A</v>
      </c>
      <c r="O1352" s="205" t="e">
        <f>IF(Comparativo!$E$6="Tabela Não Desonerada",VLOOKUP($C1352,'Orçamento Base'!$D$12:$S$1673,13,FALSE),VLOOKUP($C1352,#REF!,13,FALSE))</f>
        <v>#N/A</v>
      </c>
      <c r="P1352" s="205" t="e">
        <f t="shared" si="129"/>
        <v>#N/A</v>
      </c>
      <c r="Q1352" s="205" t="e">
        <f>IF(Comparativo!$E$6="Tabela Não Desonerada",VLOOKUP($C1352,'Orçamento Base'!$D$12:$S$1673,14,FALSE),VLOOKUP($C1352,#REF!,14,FALSE))</f>
        <v>#N/A</v>
      </c>
      <c r="R1352" s="205" t="e">
        <f t="shared" si="130"/>
        <v>#N/A</v>
      </c>
      <c r="S1352" s="205" t="e">
        <f>IF(Comparativo!$E$6="Tabela Não Desonerada",VLOOKUP($C1352,'Orçamento Base'!$D$12:$S$1673,15,FALSE),VLOOKUP($C1352,#REF!,15,FALSE))</f>
        <v>#N/A</v>
      </c>
      <c r="T1352" s="205" t="e">
        <f t="shared" si="131"/>
        <v>#N/A</v>
      </c>
    </row>
    <row r="1353" spans="1:20" ht="15">
      <c r="A1353" s="203">
        <v>1</v>
      </c>
      <c r="B1353" s="203" t="e">
        <f>'Orçamento-TCE'!B1353</f>
        <v>#N/A</v>
      </c>
      <c r="C1353" s="229">
        <f>'Orçamento-TCE'!C1353</f>
        <v>0</v>
      </c>
      <c r="D1353" s="199" t="e">
        <f>'Orçamento-TCE'!G1353</f>
        <v>#N/A</v>
      </c>
      <c r="E1353" s="204">
        <f>'Orçamento-TCE'!H1353</f>
        <v>0</v>
      </c>
      <c r="F1353" s="230" t="e">
        <f>'Orçamento-TCE'!I1353</f>
        <v>#N/A</v>
      </c>
      <c r="G1353" s="227" t="e">
        <f>IF(Comparativo!$E$6="Tabela Não Desonerada",VLOOKUP($C1353,'Orçamento Base'!$D$12:$S$1673,12,FALSE),VLOOKUP($C1353,#REF!,12,FALSE))</f>
        <v>#N/A</v>
      </c>
      <c r="H1353" s="228">
        <f>IFERROR(IF(Comparativo!$E$6="Tabela Não Desonerada",VLOOKUP($C1353,'Orçamento Base'!$D$12:$S$1673,16,FALSE),VLOOKUP($C1353,#REF!,16,FALSE)),0)</f>
        <v>0</v>
      </c>
      <c r="I1353" s="575" t="e">
        <f>IF(Comparativo!$E$6="Tabela Não Desonerada",VLOOKUP($C1353,'Orçamento Base'!$D$12:$S$1673,11,FALSE),VLOOKUP($C1353,#REF!,11,FALSE))</f>
        <v>#N/A</v>
      </c>
      <c r="J1353" s="363">
        <f>IF(Comparativo!$E$6="Tabela Não Desonerada",Encargos!$F$44,Encargos!$D$44)</f>
        <v>1.1122000000000001</v>
      </c>
      <c r="K1353" s="364"/>
      <c r="L1353" s="365" t="e">
        <f t="shared" si="126"/>
        <v>#N/A</v>
      </c>
      <c r="M1353" s="365" t="e">
        <f t="shared" si="127"/>
        <v>#N/A</v>
      </c>
      <c r="N1353" s="376" t="e">
        <f t="shared" si="128"/>
        <v>#N/A</v>
      </c>
      <c r="O1353" s="205" t="e">
        <f>IF(Comparativo!$E$6="Tabela Não Desonerada",VLOOKUP($C1353,'Orçamento Base'!$D$12:$S$1673,13,FALSE),VLOOKUP($C1353,#REF!,13,FALSE))</f>
        <v>#N/A</v>
      </c>
      <c r="P1353" s="205" t="e">
        <f t="shared" si="129"/>
        <v>#N/A</v>
      </c>
      <c r="Q1353" s="205" t="e">
        <f>IF(Comparativo!$E$6="Tabela Não Desonerada",VLOOKUP($C1353,'Orçamento Base'!$D$12:$S$1673,14,FALSE),VLOOKUP($C1353,#REF!,14,FALSE))</f>
        <v>#N/A</v>
      </c>
      <c r="R1353" s="205" t="e">
        <f t="shared" si="130"/>
        <v>#N/A</v>
      </c>
      <c r="S1353" s="205" t="e">
        <f>IF(Comparativo!$E$6="Tabela Não Desonerada",VLOOKUP($C1353,'Orçamento Base'!$D$12:$S$1673,15,FALSE),VLOOKUP($C1353,#REF!,15,FALSE))</f>
        <v>#N/A</v>
      </c>
      <c r="T1353" s="205" t="e">
        <f t="shared" si="131"/>
        <v>#N/A</v>
      </c>
    </row>
    <row r="1354" spans="1:20" ht="15">
      <c r="A1354" s="203">
        <v>1</v>
      </c>
      <c r="B1354" s="203" t="e">
        <f>'Orçamento-TCE'!B1354</f>
        <v>#N/A</v>
      </c>
      <c r="C1354" s="229">
        <f>'Orçamento-TCE'!C1354</f>
        <v>0</v>
      </c>
      <c r="D1354" s="199" t="e">
        <f>'Orçamento-TCE'!G1354</f>
        <v>#N/A</v>
      </c>
      <c r="E1354" s="204">
        <f>'Orçamento-TCE'!H1354</f>
        <v>0</v>
      </c>
      <c r="F1354" s="230" t="e">
        <f>'Orçamento-TCE'!I1354</f>
        <v>#N/A</v>
      </c>
      <c r="G1354" s="227" t="e">
        <f>IF(Comparativo!$E$6="Tabela Não Desonerada",VLOOKUP($C1354,'Orçamento Base'!$D$12:$S$1673,12,FALSE),VLOOKUP($C1354,#REF!,12,FALSE))</f>
        <v>#N/A</v>
      </c>
      <c r="H1354" s="228">
        <f>IFERROR(IF(Comparativo!$E$6="Tabela Não Desonerada",VLOOKUP($C1354,'Orçamento Base'!$D$12:$S$1673,16,FALSE),VLOOKUP($C1354,#REF!,16,FALSE)),0)</f>
        <v>0</v>
      </c>
      <c r="I1354" s="575" t="e">
        <f>IF(Comparativo!$E$6="Tabela Não Desonerada",VLOOKUP($C1354,'Orçamento Base'!$D$12:$S$1673,11,FALSE),VLOOKUP($C1354,#REF!,11,FALSE))</f>
        <v>#N/A</v>
      </c>
      <c r="J1354" s="363">
        <f>IF(Comparativo!$E$6="Tabela Não Desonerada",Encargos!$F$44,Encargos!$D$44)</f>
        <v>1.1122000000000001</v>
      </c>
      <c r="K1354" s="364"/>
      <c r="L1354" s="365" t="e">
        <f t="shared" si="126"/>
        <v>#N/A</v>
      </c>
      <c r="M1354" s="365" t="e">
        <f t="shared" si="127"/>
        <v>#N/A</v>
      </c>
      <c r="N1354" s="376" t="e">
        <f t="shared" si="128"/>
        <v>#N/A</v>
      </c>
      <c r="O1354" s="205" t="e">
        <f>IF(Comparativo!$E$6="Tabela Não Desonerada",VLOOKUP($C1354,'Orçamento Base'!$D$12:$S$1673,13,FALSE),VLOOKUP($C1354,#REF!,13,FALSE))</f>
        <v>#N/A</v>
      </c>
      <c r="P1354" s="205" t="e">
        <f t="shared" si="129"/>
        <v>#N/A</v>
      </c>
      <c r="Q1354" s="205" t="e">
        <f>IF(Comparativo!$E$6="Tabela Não Desonerada",VLOOKUP($C1354,'Orçamento Base'!$D$12:$S$1673,14,FALSE),VLOOKUP($C1354,#REF!,14,FALSE))</f>
        <v>#N/A</v>
      </c>
      <c r="R1354" s="205" t="e">
        <f t="shared" si="130"/>
        <v>#N/A</v>
      </c>
      <c r="S1354" s="205" t="e">
        <f>IF(Comparativo!$E$6="Tabela Não Desonerada",VLOOKUP($C1354,'Orçamento Base'!$D$12:$S$1673,15,FALSE),VLOOKUP($C1354,#REF!,15,FALSE))</f>
        <v>#N/A</v>
      </c>
      <c r="T1354" s="205" t="e">
        <f t="shared" si="131"/>
        <v>#N/A</v>
      </c>
    </row>
    <row r="1355" spans="1:20" ht="15">
      <c r="A1355" s="203">
        <v>1</v>
      </c>
      <c r="B1355" s="203" t="e">
        <f>'Orçamento-TCE'!B1355</f>
        <v>#N/A</v>
      </c>
      <c r="C1355" s="229">
        <f>'Orçamento-TCE'!C1355</f>
        <v>0</v>
      </c>
      <c r="D1355" s="199" t="e">
        <f>'Orçamento-TCE'!G1355</f>
        <v>#N/A</v>
      </c>
      <c r="E1355" s="204">
        <f>'Orçamento-TCE'!H1355</f>
        <v>0</v>
      </c>
      <c r="F1355" s="230" t="e">
        <f>'Orçamento-TCE'!I1355</f>
        <v>#N/A</v>
      </c>
      <c r="G1355" s="227" t="e">
        <f>IF(Comparativo!$E$6="Tabela Não Desonerada",VLOOKUP($C1355,'Orçamento Base'!$D$12:$S$1673,12,FALSE),VLOOKUP($C1355,#REF!,12,FALSE))</f>
        <v>#N/A</v>
      </c>
      <c r="H1355" s="228">
        <f>IFERROR(IF(Comparativo!$E$6="Tabela Não Desonerada",VLOOKUP($C1355,'Orçamento Base'!$D$12:$S$1673,16,FALSE),VLOOKUP($C1355,#REF!,16,FALSE)),0)</f>
        <v>0</v>
      </c>
      <c r="I1355" s="575" t="e">
        <f>IF(Comparativo!$E$6="Tabela Não Desonerada",VLOOKUP($C1355,'Orçamento Base'!$D$12:$S$1673,11,FALSE),VLOOKUP($C1355,#REF!,11,FALSE))</f>
        <v>#N/A</v>
      </c>
      <c r="J1355" s="363">
        <f>IF(Comparativo!$E$6="Tabela Não Desonerada",Encargos!$F$44,Encargos!$D$44)</f>
        <v>1.1122000000000001</v>
      </c>
      <c r="K1355" s="364"/>
      <c r="L1355" s="365" t="e">
        <f t="shared" si="126"/>
        <v>#N/A</v>
      </c>
      <c r="M1355" s="365" t="e">
        <f t="shared" si="127"/>
        <v>#N/A</v>
      </c>
      <c r="N1355" s="376" t="e">
        <f t="shared" si="128"/>
        <v>#N/A</v>
      </c>
      <c r="O1355" s="205" t="e">
        <f>IF(Comparativo!$E$6="Tabela Não Desonerada",VLOOKUP($C1355,'Orçamento Base'!$D$12:$S$1673,13,FALSE),VLOOKUP($C1355,#REF!,13,FALSE))</f>
        <v>#N/A</v>
      </c>
      <c r="P1355" s="205" t="e">
        <f t="shared" si="129"/>
        <v>#N/A</v>
      </c>
      <c r="Q1355" s="205" t="e">
        <f>IF(Comparativo!$E$6="Tabela Não Desonerada",VLOOKUP($C1355,'Orçamento Base'!$D$12:$S$1673,14,FALSE),VLOOKUP($C1355,#REF!,14,FALSE))</f>
        <v>#N/A</v>
      </c>
      <c r="R1355" s="205" t="e">
        <f t="shared" si="130"/>
        <v>#N/A</v>
      </c>
      <c r="S1355" s="205" t="e">
        <f>IF(Comparativo!$E$6="Tabela Não Desonerada",VLOOKUP($C1355,'Orçamento Base'!$D$12:$S$1673,15,FALSE),VLOOKUP($C1355,#REF!,15,FALSE))</f>
        <v>#N/A</v>
      </c>
      <c r="T1355" s="205" t="e">
        <f t="shared" si="131"/>
        <v>#N/A</v>
      </c>
    </row>
    <row r="1356" spans="1:20" ht="15">
      <c r="A1356" s="203">
        <v>1</v>
      </c>
      <c r="B1356" s="203" t="e">
        <f>'Orçamento-TCE'!B1356</f>
        <v>#N/A</v>
      </c>
      <c r="C1356" s="229">
        <f>'Orçamento-TCE'!C1356</f>
        <v>0</v>
      </c>
      <c r="D1356" s="199" t="e">
        <f>'Orçamento-TCE'!G1356</f>
        <v>#N/A</v>
      </c>
      <c r="E1356" s="204">
        <f>'Orçamento-TCE'!H1356</f>
        <v>0</v>
      </c>
      <c r="F1356" s="230" t="e">
        <f>'Orçamento-TCE'!I1356</f>
        <v>#N/A</v>
      </c>
      <c r="G1356" s="227" t="e">
        <f>IF(Comparativo!$E$6="Tabela Não Desonerada",VLOOKUP($C1356,'Orçamento Base'!$D$12:$S$1673,12,FALSE),VLOOKUP($C1356,#REF!,12,FALSE))</f>
        <v>#N/A</v>
      </c>
      <c r="H1356" s="228">
        <f>IFERROR(IF(Comparativo!$E$6="Tabela Não Desonerada",VLOOKUP($C1356,'Orçamento Base'!$D$12:$S$1673,16,FALSE),VLOOKUP($C1356,#REF!,16,FALSE)),0)</f>
        <v>0</v>
      </c>
      <c r="I1356" s="575" t="e">
        <f>IF(Comparativo!$E$6="Tabela Não Desonerada",VLOOKUP($C1356,'Orçamento Base'!$D$12:$S$1673,11,FALSE),VLOOKUP($C1356,#REF!,11,FALSE))</f>
        <v>#N/A</v>
      </c>
      <c r="J1356" s="363">
        <f>IF(Comparativo!$E$6="Tabela Não Desonerada",Encargos!$F$44,Encargos!$D$44)</f>
        <v>1.1122000000000001</v>
      </c>
      <c r="K1356" s="364"/>
      <c r="L1356" s="365" t="e">
        <f t="shared" si="126"/>
        <v>#N/A</v>
      </c>
      <c r="M1356" s="365" t="e">
        <f t="shared" si="127"/>
        <v>#N/A</v>
      </c>
      <c r="N1356" s="376" t="e">
        <f t="shared" si="128"/>
        <v>#N/A</v>
      </c>
      <c r="O1356" s="205" t="e">
        <f>IF(Comparativo!$E$6="Tabela Não Desonerada",VLOOKUP($C1356,'Orçamento Base'!$D$12:$S$1673,13,FALSE),VLOOKUP($C1356,#REF!,13,FALSE))</f>
        <v>#N/A</v>
      </c>
      <c r="P1356" s="205" t="e">
        <f t="shared" si="129"/>
        <v>#N/A</v>
      </c>
      <c r="Q1356" s="205" t="e">
        <f>IF(Comparativo!$E$6="Tabela Não Desonerada",VLOOKUP($C1356,'Orçamento Base'!$D$12:$S$1673,14,FALSE),VLOOKUP($C1356,#REF!,14,FALSE))</f>
        <v>#N/A</v>
      </c>
      <c r="R1356" s="205" t="e">
        <f t="shared" si="130"/>
        <v>#N/A</v>
      </c>
      <c r="S1356" s="205" t="e">
        <f>IF(Comparativo!$E$6="Tabela Não Desonerada",VLOOKUP($C1356,'Orçamento Base'!$D$12:$S$1673,15,FALSE),VLOOKUP($C1356,#REF!,15,FALSE))</f>
        <v>#N/A</v>
      </c>
      <c r="T1356" s="205" t="e">
        <f t="shared" si="131"/>
        <v>#N/A</v>
      </c>
    </row>
    <row r="1357" spans="1:20" ht="15">
      <c r="A1357" s="203">
        <v>1</v>
      </c>
      <c r="B1357" s="203" t="e">
        <f>'Orçamento-TCE'!B1357</f>
        <v>#N/A</v>
      </c>
      <c r="C1357" s="229">
        <f>'Orçamento-TCE'!C1357</f>
        <v>0</v>
      </c>
      <c r="D1357" s="199" t="e">
        <f>'Orçamento-TCE'!G1357</f>
        <v>#N/A</v>
      </c>
      <c r="E1357" s="204">
        <f>'Orçamento-TCE'!H1357</f>
        <v>0</v>
      </c>
      <c r="F1357" s="230" t="e">
        <f>'Orçamento-TCE'!I1357</f>
        <v>#N/A</v>
      </c>
      <c r="G1357" s="227" t="e">
        <f>IF(Comparativo!$E$6="Tabela Não Desonerada",VLOOKUP($C1357,'Orçamento Base'!$D$12:$S$1673,12,FALSE),VLOOKUP($C1357,#REF!,12,FALSE))</f>
        <v>#N/A</v>
      </c>
      <c r="H1357" s="228">
        <f>IFERROR(IF(Comparativo!$E$6="Tabela Não Desonerada",VLOOKUP($C1357,'Orçamento Base'!$D$12:$S$1673,16,FALSE),VLOOKUP($C1357,#REF!,16,FALSE)),0)</f>
        <v>0</v>
      </c>
      <c r="I1357" s="575" t="e">
        <f>IF(Comparativo!$E$6="Tabela Não Desonerada",VLOOKUP($C1357,'Orçamento Base'!$D$12:$S$1673,11,FALSE),VLOOKUP($C1357,#REF!,11,FALSE))</f>
        <v>#N/A</v>
      </c>
      <c r="J1357" s="363">
        <f>IF(Comparativo!$E$6="Tabela Não Desonerada",Encargos!$F$44,Encargos!$D$44)</f>
        <v>1.1122000000000001</v>
      </c>
      <c r="K1357" s="364"/>
      <c r="L1357" s="365" t="e">
        <f t="shared" si="126"/>
        <v>#N/A</v>
      </c>
      <c r="M1357" s="365" t="e">
        <f t="shared" si="127"/>
        <v>#N/A</v>
      </c>
      <c r="N1357" s="376" t="e">
        <f t="shared" si="128"/>
        <v>#N/A</v>
      </c>
      <c r="O1357" s="205" t="e">
        <f>IF(Comparativo!$E$6="Tabela Não Desonerada",VLOOKUP($C1357,'Orçamento Base'!$D$12:$S$1673,13,FALSE),VLOOKUP($C1357,#REF!,13,FALSE))</f>
        <v>#N/A</v>
      </c>
      <c r="P1357" s="205" t="e">
        <f t="shared" si="129"/>
        <v>#N/A</v>
      </c>
      <c r="Q1357" s="205" t="e">
        <f>IF(Comparativo!$E$6="Tabela Não Desonerada",VLOOKUP($C1357,'Orçamento Base'!$D$12:$S$1673,14,FALSE),VLOOKUP($C1357,#REF!,14,FALSE))</f>
        <v>#N/A</v>
      </c>
      <c r="R1357" s="205" t="e">
        <f t="shared" si="130"/>
        <v>#N/A</v>
      </c>
      <c r="S1357" s="205" t="e">
        <f>IF(Comparativo!$E$6="Tabela Não Desonerada",VLOOKUP($C1357,'Orçamento Base'!$D$12:$S$1673,15,FALSE),VLOOKUP($C1357,#REF!,15,FALSE))</f>
        <v>#N/A</v>
      </c>
      <c r="T1357" s="205" t="e">
        <f t="shared" si="131"/>
        <v>#N/A</v>
      </c>
    </row>
    <row r="1358" spans="1:20" ht="15">
      <c r="A1358" s="203">
        <v>1</v>
      </c>
      <c r="B1358" s="203" t="e">
        <f>'Orçamento-TCE'!B1358</f>
        <v>#N/A</v>
      </c>
      <c r="C1358" s="229">
        <f>'Orçamento-TCE'!C1358</f>
        <v>0</v>
      </c>
      <c r="D1358" s="199" t="e">
        <f>'Orçamento-TCE'!G1358</f>
        <v>#N/A</v>
      </c>
      <c r="E1358" s="204">
        <f>'Orçamento-TCE'!H1358</f>
        <v>0</v>
      </c>
      <c r="F1358" s="230" t="e">
        <f>'Orçamento-TCE'!I1358</f>
        <v>#N/A</v>
      </c>
      <c r="G1358" s="227" t="e">
        <f>IF(Comparativo!$E$6="Tabela Não Desonerada",VLOOKUP($C1358,'Orçamento Base'!$D$12:$S$1673,12,FALSE),VLOOKUP($C1358,#REF!,12,FALSE))</f>
        <v>#N/A</v>
      </c>
      <c r="H1358" s="228">
        <f>IFERROR(IF(Comparativo!$E$6="Tabela Não Desonerada",VLOOKUP($C1358,'Orçamento Base'!$D$12:$S$1673,16,FALSE),VLOOKUP($C1358,#REF!,16,FALSE)),0)</f>
        <v>0</v>
      </c>
      <c r="I1358" s="575" t="e">
        <f>IF(Comparativo!$E$6="Tabela Não Desonerada",VLOOKUP($C1358,'Orçamento Base'!$D$12:$S$1673,11,FALSE),VLOOKUP($C1358,#REF!,11,FALSE))</f>
        <v>#N/A</v>
      </c>
      <c r="J1358" s="363">
        <f>IF(Comparativo!$E$6="Tabela Não Desonerada",Encargos!$F$44,Encargos!$D$44)</f>
        <v>1.1122000000000001</v>
      </c>
      <c r="K1358" s="364"/>
      <c r="L1358" s="365" t="e">
        <f t="shared" si="126"/>
        <v>#N/A</v>
      </c>
      <c r="M1358" s="365" t="e">
        <f t="shared" si="127"/>
        <v>#N/A</v>
      </c>
      <c r="N1358" s="376" t="e">
        <f t="shared" si="128"/>
        <v>#N/A</v>
      </c>
      <c r="O1358" s="205" t="e">
        <f>IF(Comparativo!$E$6="Tabela Não Desonerada",VLOOKUP($C1358,'Orçamento Base'!$D$12:$S$1673,13,FALSE),VLOOKUP($C1358,#REF!,13,FALSE))</f>
        <v>#N/A</v>
      </c>
      <c r="P1358" s="205" t="e">
        <f t="shared" si="129"/>
        <v>#N/A</v>
      </c>
      <c r="Q1358" s="205" t="e">
        <f>IF(Comparativo!$E$6="Tabela Não Desonerada",VLOOKUP($C1358,'Orçamento Base'!$D$12:$S$1673,14,FALSE),VLOOKUP($C1358,#REF!,14,FALSE))</f>
        <v>#N/A</v>
      </c>
      <c r="R1358" s="205" t="e">
        <f t="shared" si="130"/>
        <v>#N/A</v>
      </c>
      <c r="S1358" s="205" t="e">
        <f>IF(Comparativo!$E$6="Tabela Não Desonerada",VLOOKUP($C1358,'Orçamento Base'!$D$12:$S$1673,15,FALSE),VLOOKUP($C1358,#REF!,15,FALSE))</f>
        <v>#N/A</v>
      </c>
      <c r="T1358" s="205" t="e">
        <f t="shared" si="131"/>
        <v>#N/A</v>
      </c>
    </row>
    <row r="1359" spans="1:20" ht="15">
      <c r="A1359" s="203">
        <v>1</v>
      </c>
      <c r="B1359" s="203" t="e">
        <f>'Orçamento-TCE'!B1359</f>
        <v>#N/A</v>
      </c>
      <c r="C1359" s="229">
        <f>'Orçamento-TCE'!C1359</f>
        <v>0</v>
      </c>
      <c r="D1359" s="199" t="e">
        <f>'Orçamento-TCE'!G1359</f>
        <v>#N/A</v>
      </c>
      <c r="E1359" s="204">
        <f>'Orçamento-TCE'!H1359</f>
        <v>0</v>
      </c>
      <c r="F1359" s="230" t="e">
        <f>'Orçamento-TCE'!I1359</f>
        <v>#N/A</v>
      </c>
      <c r="G1359" s="227" t="e">
        <f>IF(Comparativo!$E$6="Tabela Não Desonerada",VLOOKUP($C1359,'Orçamento Base'!$D$12:$S$1673,12,FALSE),VLOOKUP($C1359,#REF!,12,FALSE))</f>
        <v>#N/A</v>
      </c>
      <c r="H1359" s="228">
        <f>IFERROR(IF(Comparativo!$E$6="Tabela Não Desonerada",VLOOKUP($C1359,'Orçamento Base'!$D$12:$S$1673,16,FALSE),VLOOKUP($C1359,#REF!,16,FALSE)),0)</f>
        <v>0</v>
      </c>
      <c r="I1359" s="575" t="e">
        <f>IF(Comparativo!$E$6="Tabela Não Desonerada",VLOOKUP($C1359,'Orçamento Base'!$D$12:$S$1673,11,FALSE),VLOOKUP($C1359,#REF!,11,FALSE))</f>
        <v>#N/A</v>
      </c>
      <c r="J1359" s="363">
        <f>IF(Comparativo!$E$6="Tabela Não Desonerada",Encargos!$F$44,Encargos!$D$44)</f>
        <v>1.1122000000000001</v>
      </c>
      <c r="K1359" s="364"/>
      <c r="L1359" s="365" t="e">
        <f t="shared" si="126"/>
        <v>#N/A</v>
      </c>
      <c r="M1359" s="365" t="e">
        <f t="shared" si="127"/>
        <v>#N/A</v>
      </c>
      <c r="N1359" s="376" t="e">
        <f t="shared" si="128"/>
        <v>#N/A</v>
      </c>
      <c r="O1359" s="205" t="e">
        <f>IF(Comparativo!$E$6="Tabela Não Desonerada",VLOOKUP($C1359,'Orçamento Base'!$D$12:$S$1673,13,FALSE),VLOOKUP($C1359,#REF!,13,FALSE))</f>
        <v>#N/A</v>
      </c>
      <c r="P1359" s="205" t="e">
        <f t="shared" si="129"/>
        <v>#N/A</v>
      </c>
      <c r="Q1359" s="205" t="e">
        <f>IF(Comparativo!$E$6="Tabela Não Desonerada",VLOOKUP($C1359,'Orçamento Base'!$D$12:$S$1673,14,FALSE),VLOOKUP($C1359,#REF!,14,FALSE))</f>
        <v>#N/A</v>
      </c>
      <c r="R1359" s="205" t="e">
        <f t="shared" si="130"/>
        <v>#N/A</v>
      </c>
      <c r="S1359" s="205" t="e">
        <f>IF(Comparativo!$E$6="Tabela Não Desonerada",VLOOKUP($C1359,'Orçamento Base'!$D$12:$S$1673,15,FALSE),VLOOKUP($C1359,#REF!,15,FALSE))</f>
        <v>#N/A</v>
      </c>
      <c r="T1359" s="205" t="e">
        <f t="shared" si="131"/>
        <v>#N/A</v>
      </c>
    </row>
    <row r="1360" spans="1:20" ht="15">
      <c r="A1360" s="203">
        <v>1</v>
      </c>
      <c r="B1360" s="203" t="e">
        <f>'Orçamento-TCE'!B1360</f>
        <v>#N/A</v>
      </c>
      <c r="C1360" s="229">
        <f>'Orçamento-TCE'!C1360</f>
        <v>0</v>
      </c>
      <c r="D1360" s="199" t="e">
        <f>'Orçamento-TCE'!G1360</f>
        <v>#N/A</v>
      </c>
      <c r="E1360" s="204">
        <f>'Orçamento-TCE'!H1360</f>
        <v>0</v>
      </c>
      <c r="F1360" s="230" t="e">
        <f>'Orçamento-TCE'!I1360</f>
        <v>#N/A</v>
      </c>
      <c r="G1360" s="227" t="e">
        <f>IF(Comparativo!$E$6="Tabela Não Desonerada",VLOOKUP($C1360,'Orçamento Base'!$D$12:$S$1673,12,FALSE),VLOOKUP($C1360,#REF!,12,FALSE))</f>
        <v>#N/A</v>
      </c>
      <c r="H1360" s="228">
        <f>IFERROR(IF(Comparativo!$E$6="Tabela Não Desonerada",VLOOKUP($C1360,'Orçamento Base'!$D$12:$S$1673,16,FALSE),VLOOKUP($C1360,#REF!,16,FALSE)),0)</f>
        <v>0</v>
      </c>
      <c r="I1360" s="575" t="e">
        <f>IF(Comparativo!$E$6="Tabela Não Desonerada",VLOOKUP($C1360,'Orçamento Base'!$D$12:$S$1673,11,FALSE),VLOOKUP($C1360,#REF!,11,FALSE))</f>
        <v>#N/A</v>
      </c>
      <c r="J1360" s="363">
        <f>IF(Comparativo!$E$6="Tabela Não Desonerada",Encargos!$F$44,Encargos!$D$44)</f>
        <v>1.1122000000000001</v>
      </c>
      <c r="K1360" s="364"/>
      <c r="L1360" s="365" t="e">
        <f t="shared" si="126"/>
        <v>#N/A</v>
      </c>
      <c r="M1360" s="365" t="e">
        <f t="shared" si="127"/>
        <v>#N/A</v>
      </c>
      <c r="N1360" s="376" t="e">
        <f t="shared" si="128"/>
        <v>#N/A</v>
      </c>
      <c r="O1360" s="205" t="e">
        <f>IF(Comparativo!$E$6="Tabela Não Desonerada",VLOOKUP($C1360,'Orçamento Base'!$D$12:$S$1673,13,FALSE),VLOOKUP($C1360,#REF!,13,FALSE))</f>
        <v>#N/A</v>
      </c>
      <c r="P1360" s="205" t="e">
        <f t="shared" si="129"/>
        <v>#N/A</v>
      </c>
      <c r="Q1360" s="205" t="e">
        <f>IF(Comparativo!$E$6="Tabela Não Desonerada",VLOOKUP($C1360,'Orçamento Base'!$D$12:$S$1673,14,FALSE),VLOOKUP($C1360,#REF!,14,FALSE))</f>
        <v>#N/A</v>
      </c>
      <c r="R1360" s="205" t="e">
        <f t="shared" si="130"/>
        <v>#N/A</v>
      </c>
      <c r="S1360" s="205" t="e">
        <f>IF(Comparativo!$E$6="Tabela Não Desonerada",VLOOKUP($C1360,'Orçamento Base'!$D$12:$S$1673,15,FALSE),VLOOKUP($C1360,#REF!,15,FALSE))</f>
        <v>#N/A</v>
      </c>
      <c r="T1360" s="205" t="e">
        <f t="shared" si="131"/>
        <v>#N/A</v>
      </c>
    </row>
    <row r="1361" spans="1:20" ht="15">
      <c r="A1361" s="203">
        <v>1</v>
      </c>
      <c r="B1361" s="203" t="e">
        <f>'Orçamento-TCE'!B1361</f>
        <v>#N/A</v>
      </c>
      <c r="C1361" s="229">
        <f>'Orçamento-TCE'!C1361</f>
        <v>0</v>
      </c>
      <c r="D1361" s="199" t="e">
        <f>'Orçamento-TCE'!G1361</f>
        <v>#N/A</v>
      </c>
      <c r="E1361" s="204">
        <f>'Orçamento-TCE'!H1361</f>
        <v>0</v>
      </c>
      <c r="F1361" s="230" t="e">
        <f>'Orçamento-TCE'!I1361</f>
        <v>#N/A</v>
      </c>
      <c r="G1361" s="227" t="e">
        <f>IF(Comparativo!$E$6="Tabela Não Desonerada",VLOOKUP($C1361,'Orçamento Base'!$D$12:$S$1673,12,FALSE),VLOOKUP($C1361,#REF!,12,FALSE))</f>
        <v>#N/A</v>
      </c>
      <c r="H1361" s="228">
        <f>IFERROR(IF(Comparativo!$E$6="Tabela Não Desonerada",VLOOKUP($C1361,'Orçamento Base'!$D$12:$S$1673,16,FALSE),VLOOKUP($C1361,#REF!,16,FALSE)),0)</f>
        <v>0</v>
      </c>
      <c r="I1361" s="575" t="e">
        <f>IF(Comparativo!$E$6="Tabela Não Desonerada",VLOOKUP($C1361,'Orçamento Base'!$D$12:$S$1673,11,FALSE),VLOOKUP($C1361,#REF!,11,FALSE))</f>
        <v>#N/A</v>
      </c>
      <c r="J1361" s="363">
        <f>IF(Comparativo!$E$6="Tabela Não Desonerada",Encargos!$F$44,Encargos!$D$44)</f>
        <v>1.1122000000000001</v>
      </c>
      <c r="K1361" s="364"/>
      <c r="L1361" s="365" t="e">
        <f t="shared" si="126"/>
        <v>#N/A</v>
      </c>
      <c r="M1361" s="365" t="e">
        <f t="shared" si="127"/>
        <v>#N/A</v>
      </c>
      <c r="N1361" s="376" t="e">
        <f t="shared" si="128"/>
        <v>#N/A</v>
      </c>
      <c r="O1361" s="205" t="e">
        <f>IF(Comparativo!$E$6="Tabela Não Desonerada",VLOOKUP($C1361,'Orçamento Base'!$D$12:$S$1673,13,FALSE),VLOOKUP($C1361,#REF!,13,FALSE))</f>
        <v>#N/A</v>
      </c>
      <c r="P1361" s="205" t="e">
        <f t="shared" si="129"/>
        <v>#N/A</v>
      </c>
      <c r="Q1361" s="205" t="e">
        <f>IF(Comparativo!$E$6="Tabela Não Desonerada",VLOOKUP($C1361,'Orçamento Base'!$D$12:$S$1673,14,FALSE),VLOOKUP($C1361,#REF!,14,FALSE))</f>
        <v>#N/A</v>
      </c>
      <c r="R1361" s="205" t="e">
        <f t="shared" si="130"/>
        <v>#N/A</v>
      </c>
      <c r="S1361" s="205" t="e">
        <f>IF(Comparativo!$E$6="Tabela Não Desonerada",VLOOKUP($C1361,'Orçamento Base'!$D$12:$S$1673,15,FALSE),VLOOKUP($C1361,#REF!,15,FALSE))</f>
        <v>#N/A</v>
      </c>
      <c r="T1361" s="205" t="e">
        <f t="shared" si="131"/>
        <v>#N/A</v>
      </c>
    </row>
    <row r="1362" spans="1:20" ht="15">
      <c r="A1362" s="203">
        <v>1</v>
      </c>
      <c r="B1362" s="203" t="e">
        <f>'Orçamento-TCE'!B1362</f>
        <v>#N/A</v>
      </c>
      <c r="C1362" s="229">
        <f>'Orçamento-TCE'!C1362</f>
        <v>0</v>
      </c>
      <c r="D1362" s="199" t="e">
        <f>'Orçamento-TCE'!G1362</f>
        <v>#N/A</v>
      </c>
      <c r="E1362" s="204">
        <f>'Orçamento-TCE'!H1362</f>
        <v>0</v>
      </c>
      <c r="F1362" s="230" t="e">
        <f>'Orçamento-TCE'!I1362</f>
        <v>#N/A</v>
      </c>
      <c r="G1362" s="227" t="e">
        <f>IF(Comparativo!$E$6="Tabela Não Desonerada",VLOOKUP($C1362,'Orçamento Base'!$D$12:$S$1673,12,FALSE),VLOOKUP($C1362,#REF!,12,FALSE))</f>
        <v>#N/A</v>
      </c>
      <c r="H1362" s="228">
        <f>IFERROR(IF(Comparativo!$E$6="Tabela Não Desonerada",VLOOKUP($C1362,'Orçamento Base'!$D$12:$S$1673,16,FALSE),VLOOKUP($C1362,#REF!,16,FALSE)),0)</f>
        <v>0</v>
      </c>
      <c r="I1362" s="575" t="e">
        <f>IF(Comparativo!$E$6="Tabela Não Desonerada",VLOOKUP($C1362,'Orçamento Base'!$D$12:$S$1673,11,FALSE),VLOOKUP($C1362,#REF!,11,FALSE))</f>
        <v>#N/A</v>
      </c>
      <c r="J1362" s="363">
        <f>IF(Comparativo!$E$6="Tabela Não Desonerada",Encargos!$F$44,Encargos!$D$44)</f>
        <v>1.1122000000000001</v>
      </c>
      <c r="K1362" s="364"/>
      <c r="L1362" s="365" t="e">
        <f t="shared" si="126"/>
        <v>#N/A</v>
      </c>
      <c r="M1362" s="365" t="e">
        <f t="shared" si="127"/>
        <v>#N/A</v>
      </c>
      <c r="N1362" s="376" t="e">
        <f t="shared" si="128"/>
        <v>#N/A</v>
      </c>
      <c r="O1362" s="205" t="e">
        <f>IF(Comparativo!$E$6="Tabela Não Desonerada",VLOOKUP($C1362,'Orçamento Base'!$D$12:$S$1673,13,FALSE),VLOOKUP($C1362,#REF!,13,FALSE))</f>
        <v>#N/A</v>
      </c>
      <c r="P1362" s="205" t="e">
        <f t="shared" si="129"/>
        <v>#N/A</v>
      </c>
      <c r="Q1362" s="205" t="e">
        <f>IF(Comparativo!$E$6="Tabela Não Desonerada",VLOOKUP($C1362,'Orçamento Base'!$D$12:$S$1673,14,FALSE),VLOOKUP($C1362,#REF!,14,FALSE))</f>
        <v>#N/A</v>
      </c>
      <c r="R1362" s="205" t="e">
        <f t="shared" si="130"/>
        <v>#N/A</v>
      </c>
      <c r="S1362" s="205" t="e">
        <f>IF(Comparativo!$E$6="Tabela Não Desonerada",VLOOKUP($C1362,'Orçamento Base'!$D$12:$S$1673,15,FALSE),VLOOKUP($C1362,#REF!,15,FALSE))</f>
        <v>#N/A</v>
      </c>
      <c r="T1362" s="205" t="e">
        <f t="shared" si="131"/>
        <v>#N/A</v>
      </c>
    </row>
    <row r="1363" spans="1:20" ht="15">
      <c r="A1363" s="203">
        <v>1</v>
      </c>
      <c r="B1363" s="203" t="e">
        <f>'Orçamento-TCE'!B1363</f>
        <v>#N/A</v>
      </c>
      <c r="C1363" s="229">
        <f>'Orçamento-TCE'!C1363</f>
        <v>0</v>
      </c>
      <c r="D1363" s="199" t="e">
        <f>'Orçamento-TCE'!G1363</f>
        <v>#N/A</v>
      </c>
      <c r="E1363" s="204">
        <f>'Orçamento-TCE'!H1363</f>
        <v>0</v>
      </c>
      <c r="F1363" s="230" t="e">
        <f>'Orçamento-TCE'!I1363</f>
        <v>#N/A</v>
      </c>
      <c r="G1363" s="227" t="e">
        <f>IF(Comparativo!$E$6="Tabela Não Desonerada",VLOOKUP($C1363,'Orçamento Base'!$D$12:$S$1673,12,FALSE),VLOOKUP($C1363,#REF!,12,FALSE))</f>
        <v>#N/A</v>
      </c>
      <c r="H1363" s="228">
        <f>IFERROR(IF(Comparativo!$E$6="Tabela Não Desonerada",VLOOKUP($C1363,'Orçamento Base'!$D$12:$S$1673,16,FALSE),VLOOKUP($C1363,#REF!,16,FALSE)),0)</f>
        <v>0</v>
      </c>
      <c r="I1363" s="575" t="e">
        <f>IF(Comparativo!$E$6="Tabela Não Desonerada",VLOOKUP($C1363,'Orçamento Base'!$D$12:$S$1673,11,FALSE),VLOOKUP($C1363,#REF!,11,FALSE))</f>
        <v>#N/A</v>
      </c>
      <c r="J1363" s="363">
        <f>IF(Comparativo!$E$6="Tabela Não Desonerada",Encargos!$F$44,Encargos!$D$44)</f>
        <v>1.1122000000000001</v>
      </c>
      <c r="K1363" s="364"/>
      <c r="L1363" s="365" t="e">
        <f t="shared" si="126"/>
        <v>#N/A</v>
      </c>
      <c r="M1363" s="365" t="e">
        <f t="shared" si="127"/>
        <v>#N/A</v>
      </c>
      <c r="N1363" s="376" t="e">
        <f t="shared" si="128"/>
        <v>#N/A</v>
      </c>
      <c r="O1363" s="205" t="e">
        <f>IF(Comparativo!$E$6="Tabela Não Desonerada",VLOOKUP($C1363,'Orçamento Base'!$D$12:$S$1673,13,FALSE),VLOOKUP($C1363,#REF!,13,FALSE))</f>
        <v>#N/A</v>
      </c>
      <c r="P1363" s="205" t="e">
        <f t="shared" si="129"/>
        <v>#N/A</v>
      </c>
      <c r="Q1363" s="205" t="e">
        <f>IF(Comparativo!$E$6="Tabela Não Desonerada",VLOOKUP($C1363,'Orçamento Base'!$D$12:$S$1673,14,FALSE),VLOOKUP($C1363,#REF!,14,FALSE))</f>
        <v>#N/A</v>
      </c>
      <c r="R1363" s="205" t="e">
        <f t="shared" si="130"/>
        <v>#N/A</v>
      </c>
      <c r="S1363" s="205" t="e">
        <f>IF(Comparativo!$E$6="Tabela Não Desonerada",VLOOKUP($C1363,'Orçamento Base'!$D$12:$S$1673,15,FALSE),VLOOKUP($C1363,#REF!,15,FALSE))</f>
        <v>#N/A</v>
      </c>
      <c r="T1363" s="205" t="e">
        <f t="shared" si="131"/>
        <v>#N/A</v>
      </c>
    </row>
    <row r="1364" spans="1:20" ht="15">
      <c r="A1364" s="203">
        <v>1</v>
      </c>
      <c r="B1364" s="203" t="e">
        <f>'Orçamento-TCE'!B1364</f>
        <v>#N/A</v>
      </c>
      <c r="C1364" s="229">
        <f>'Orçamento-TCE'!C1364</f>
        <v>0</v>
      </c>
      <c r="D1364" s="199" t="e">
        <f>'Orçamento-TCE'!G1364</f>
        <v>#N/A</v>
      </c>
      <c r="E1364" s="204">
        <f>'Orçamento-TCE'!H1364</f>
        <v>0</v>
      </c>
      <c r="F1364" s="230" t="e">
        <f>'Orçamento-TCE'!I1364</f>
        <v>#N/A</v>
      </c>
      <c r="G1364" s="227" t="e">
        <f>IF(Comparativo!$E$6="Tabela Não Desonerada",VLOOKUP($C1364,'Orçamento Base'!$D$12:$S$1673,12,FALSE),VLOOKUP($C1364,#REF!,12,FALSE))</f>
        <v>#N/A</v>
      </c>
      <c r="H1364" s="228">
        <f>IFERROR(IF(Comparativo!$E$6="Tabela Não Desonerada",VLOOKUP($C1364,'Orçamento Base'!$D$12:$S$1673,16,FALSE),VLOOKUP($C1364,#REF!,16,FALSE)),0)</f>
        <v>0</v>
      </c>
      <c r="I1364" s="575" t="e">
        <f>IF(Comparativo!$E$6="Tabela Não Desonerada",VLOOKUP($C1364,'Orçamento Base'!$D$12:$S$1673,11,FALSE),VLOOKUP($C1364,#REF!,11,FALSE))</f>
        <v>#N/A</v>
      </c>
      <c r="J1364" s="363">
        <f>IF(Comparativo!$E$6="Tabela Não Desonerada",Encargos!$F$44,Encargos!$D$44)</f>
        <v>1.1122000000000001</v>
      </c>
      <c r="K1364" s="364"/>
      <c r="L1364" s="365" t="e">
        <f t="shared" si="126"/>
        <v>#N/A</v>
      </c>
      <c r="M1364" s="365" t="e">
        <f t="shared" si="127"/>
        <v>#N/A</v>
      </c>
      <c r="N1364" s="376" t="e">
        <f t="shared" si="128"/>
        <v>#N/A</v>
      </c>
      <c r="O1364" s="205" t="e">
        <f>IF(Comparativo!$E$6="Tabela Não Desonerada",VLOOKUP($C1364,'Orçamento Base'!$D$12:$S$1673,13,FALSE),VLOOKUP($C1364,#REF!,13,FALSE))</f>
        <v>#N/A</v>
      </c>
      <c r="P1364" s="205" t="e">
        <f t="shared" si="129"/>
        <v>#N/A</v>
      </c>
      <c r="Q1364" s="205" t="e">
        <f>IF(Comparativo!$E$6="Tabela Não Desonerada",VLOOKUP($C1364,'Orçamento Base'!$D$12:$S$1673,14,FALSE),VLOOKUP($C1364,#REF!,14,FALSE))</f>
        <v>#N/A</v>
      </c>
      <c r="R1364" s="205" t="e">
        <f t="shared" si="130"/>
        <v>#N/A</v>
      </c>
      <c r="S1364" s="205" t="e">
        <f>IF(Comparativo!$E$6="Tabela Não Desonerada",VLOOKUP($C1364,'Orçamento Base'!$D$12:$S$1673,15,FALSE),VLOOKUP($C1364,#REF!,15,FALSE))</f>
        <v>#N/A</v>
      </c>
      <c r="T1364" s="205" t="e">
        <f t="shared" si="131"/>
        <v>#N/A</v>
      </c>
    </row>
    <row r="1365" spans="1:20" ht="15">
      <c r="A1365" s="203">
        <v>1</v>
      </c>
      <c r="B1365" s="203" t="e">
        <f>'Orçamento-TCE'!B1365</f>
        <v>#N/A</v>
      </c>
      <c r="C1365" s="229">
        <f>'Orçamento-TCE'!C1365</f>
        <v>0</v>
      </c>
      <c r="D1365" s="199" t="e">
        <f>'Orçamento-TCE'!G1365</f>
        <v>#N/A</v>
      </c>
      <c r="E1365" s="204">
        <f>'Orçamento-TCE'!H1365</f>
        <v>0</v>
      </c>
      <c r="F1365" s="230" t="e">
        <f>'Orçamento-TCE'!I1365</f>
        <v>#N/A</v>
      </c>
      <c r="G1365" s="227" t="e">
        <f>IF(Comparativo!$E$6="Tabela Não Desonerada",VLOOKUP($C1365,'Orçamento Base'!$D$12:$S$1673,12,FALSE),VLOOKUP($C1365,#REF!,12,FALSE))</f>
        <v>#N/A</v>
      </c>
      <c r="H1365" s="228">
        <f>IFERROR(IF(Comparativo!$E$6="Tabela Não Desonerada",VLOOKUP($C1365,'Orçamento Base'!$D$12:$S$1673,16,FALSE),VLOOKUP($C1365,#REF!,16,FALSE)),0)</f>
        <v>0</v>
      </c>
      <c r="I1365" s="575" t="e">
        <f>IF(Comparativo!$E$6="Tabela Não Desonerada",VLOOKUP($C1365,'Orçamento Base'!$D$12:$S$1673,11,FALSE),VLOOKUP($C1365,#REF!,11,FALSE))</f>
        <v>#N/A</v>
      </c>
      <c r="J1365" s="363">
        <f>IF(Comparativo!$E$6="Tabela Não Desonerada",Encargos!$F$44,Encargos!$D$44)</f>
        <v>1.1122000000000001</v>
      </c>
      <c r="K1365" s="364"/>
      <c r="L1365" s="365" t="e">
        <f t="shared" si="126"/>
        <v>#N/A</v>
      </c>
      <c r="M1365" s="365" t="e">
        <f t="shared" si="127"/>
        <v>#N/A</v>
      </c>
      <c r="N1365" s="376" t="e">
        <f t="shared" si="128"/>
        <v>#N/A</v>
      </c>
      <c r="O1365" s="205" t="e">
        <f>IF(Comparativo!$E$6="Tabela Não Desonerada",VLOOKUP($C1365,'Orçamento Base'!$D$12:$S$1673,13,FALSE),VLOOKUP($C1365,#REF!,13,FALSE))</f>
        <v>#N/A</v>
      </c>
      <c r="P1365" s="205" t="e">
        <f t="shared" si="129"/>
        <v>#N/A</v>
      </c>
      <c r="Q1365" s="205" t="e">
        <f>IF(Comparativo!$E$6="Tabela Não Desonerada",VLOOKUP($C1365,'Orçamento Base'!$D$12:$S$1673,14,FALSE),VLOOKUP($C1365,#REF!,14,FALSE))</f>
        <v>#N/A</v>
      </c>
      <c r="R1365" s="205" t="e">
        <f t="shared" si="130"/>
        <v>#N/A</v>
      </c>
      <c r="S1365" s="205" t="e">
        <f>IF(Comparativo!$E$6="Tabela Não Desonerada",VLOOKUP($C1365,'Orçamento Base'!$D$12:$S$1673,15,FALSE),VLOOKUP($C1365,#REF!,15,FALSE))</f>
        <v>#N/A</v>
      </c>
      <c r="T1365" s="205" t="e">
        <f t="shared" si="131"/>
        <v>#N/A</v>
      </c>
    </row>
    <row r="1366" spans="1:20" ht="15">
      <c r="A1366" s="203">
        <v>1</v>
      </c>
      <c r="B1366" s="203" t="e">
        <f>'Orçamento-TCE'!B1366</f>
        <v>#N/A</v>
      </c>
      <c r="C1366" s="229">
        <f>'Orçamento-TCE'!C1366</f>
        <v>0</v>
      </c>
      <c r="D1366" s="199" t="e">
        <f>'Orçamento-TCE'!G1366</f>
        <v>#N/A</v>
      </c>
      <c r="E1366" s="204">
        <f>'Orçamento-TCE'!H1366</f>
        <v>0</v>
      </c>
      <c r="F1366" s="230" t="e">
        <f>'Orçamento-TCE'!I1366</f>
        <v>#N/A</v>
      </c>
      <c r="G1366" s="227" t="e">
        <f>IF(Comparativo!$E$6="Tabela Não Desonerada",VLOOKUP($C1366,'Orçamento Base'!$D$12:$S$1673,12,FALSE),VLOOKUP($C1366,#REF!,12,FALSE))</f>
        <v>#N/A</v>
      </c>
      <c r="H1366" s="228">
        <f>IFERROR(IF(Comparativo!$E$6="Tabela Não Desonerada",VLOOKUP($C1366,'Orçamento Base'!$D$12:$S$1673,16,FALSE),VLOOKUP($C1366,#REF!,16,FALSE)),0)</f>
        <v>0</v>
      </c>
      <c r="I1366" s="575" t="e">
        <f>IF(Comparativo!$E$6="Tabela Não Desonerada",VLOOKUP($C1366,'Orçamento Base'!$D$12:$S$1673,11,FALSE),VLOOKUP($C1366,#REF!,11,FALSE))</f>
        <v>#N/A</v>
      </c>
      <c r="J1366" s="363">
        <f>IF(Comparativo!$E$6="Tabela Não Desonerada",Encargos!$F$44,Encargos!$D$44)</f>
        <v>1.1122000000000001</v>
      </c>
      <c r="K1366" s="364"/>
      <c r="L1366" s="365" t="e">
        <f t="shared" si="126"/>
        <v>#N/A</v>
      </c>
      <c r="M1366" s="365" t="e">
        <f t="shared" si="127"/>
        <v>#N/A</v>
      </c>
      <c r="N1366" s="376" t="e">
        <f t="shared" si="128"/>
        <v>#N/A</v>
      </c>
      <c r="O1366" s="205" t="e">
        <f>IF(Comparativo!$E$6="Tabela Não Desonerada",VLOOKUP($C1366,'Orçamento Base'!$D$12:$S$1673,13,FALSE),VLOOKUP($C1366,#REF!,13,FALSE))</f>
        <v>#N/A</v>
      </c>
      <c r="P1366" s="205" t="e">
        <f t="shared" si="129"/>
        <v>#N/A</v>
      </c>
      <c r="Q1366" s="205" t="e">
        <f>IF(Comparativo!$E$6="Tabela Não Desonerada",VLOOKUP($C1366,'Orçamento Base'!$D$12:$S$1673,14,FALSE),VLOOKUP($C1366,#REF!,14,FALSE))</f>
        <v>#N/A</v>
      </c>
      <c r="R1366" s="205" t="e">
        <f t="shared" si="130"/>
        <v>#N/A</v>
      </c>
      <c r="S1366" s="205" t="e">
        <f>IF(Comparativo!$E$6="Tabela Não Desonerada",VLOOKUP($C1366,'Orçamento Base'!$D$12:$S$1673,15,FALSE),VLOOKUP($C1366,#REF!,15,FALSE))</f>
        <v>#N/A</v>
      </c>
      <c r="T1366" s="205" t="e">
        <f t="shared" si="131"/>
        <v>#N/A</v>
      </c>
    </row>
    <row r="1367" spans="1:20" ht="15">
      <c r="A1367" s="203">
        <v>1</v>
      </c>
      <c r="B1367" s="203" t="e">
        <f>'Orçamento-TCE'!B1367</f>
        <v>#N/A</v>
      </c>
      <c r="C1367" s="229">
        <f>'Orçamento-TCE'!C1367</f>
        <v>0</v>
      </c>
      <c r="D1367" s="199" t="e">
        <f>'Orçamento-TCE'!G1367</f>
        <v>#N/A</v>
      </c>
      <c r="E1367" s="204">
        <f>'Orçamento-TCE'!H1367</f>
        <v>0</v>
      </c>
      <c r="F1367" s="230" t="e">
        <f>'Orçamento-TCE'!I1367</f>
        <v>#N/A</v>
      </c>
      <c r="G1367" s="227" t="e">
        <f>IF(Comparativo!$E$6="Tabela Não Desonerada",VLOOKUP($C1367,'Orçamento Base'!$D$12:$S$1673,12,FALSE),VLOOKUP($C1367,#REF!,12,FALSE))</f>
        <v>#N/A</v>
      </c>
      <c r="H1367" s="228">
        <f>IFERROR(IF(Comparativo!$E$6="Tabela Não Desonerada",VLOOKUP($C1367,'Orçamento Base'!$D$12:$S$1673,16,FALSE),VLOOKUP($C1367,#REF!,16,FALSE)),0)</f>
        <v>0</v>
      </c>
      <c r="I1367" s="575" t="e">
        <f>IF(Comparativo!$E$6="Tabela Não Desonerada",VLOOKUP($C1367,'Orçamento Base'!$D$12:$S$1673,11,FALSE),VLOOKUP($C1367,#REF!,11,FALSE))</f>
        <v>#N/A</v>
      </c>
      <c r="J1367" s="363">
        <f>IF(Comparativo!$E$6="Tabela Não Desonerada",Encargos!$F$44,Encargos!$D$44)</f>
        <v>1.1122000000000001</v>
      </c>
      <c r="K1367" s="364"/>
      <c r="L1367" s="365" t="e">
        <f t="shared" si="126"/>
        <v>#N/A</v>
      </c>
      <c r="M1367" s="365" t="e">
        <f t="shared" si="127"/>
        <v>#N/A</v>
      </c>
      <c r="N1367" s="376" t="e">
        <f t="shared" si="128"/>
        <v>#N/A</v>
      </c>
      <c r="O1367" s="205" t="e">
        <f>IF(Comparativo!$E$6="Tabela Não Desonerada",VLOOKUP($C1367,'Orçamento Base'!$D$12:$S$1673,13,FALSE),VLOOKUP($C1367,#REF!,13,FALSE))</f>
        <v>#N/A</v>
      </c>
      <c r="P1367" s="205" t="e">
        <f t="shared" si="129"/>
        <v>#N/A</v>
      </c>
      <c r="Q1367" s="205" t="e">
        <f>IF(Comparativo!$E$6="Tabela Não Desonerada",VLOOKUP($C1367,'Orçamento Base'!$D$12:$S$1673,14,FALSE),VLOOKUP($C1367,#REF!,14,FALSE))</f>
        <v>#N/A</v>
      </c>
      <c r="R1367" s="205" t="e">
        <f t="shared" si="130"/>
        <v>#N/A</v>
      </c>
      <c r="S1367" s="205" t="e">
        <f>IF(Comparativo!$E$6="Tabela Não Desonerada",VLOOKUP($C1367,'Orçamento Base'!$D$12:$S$1673,15,FALSE),VLOOKUP($C1367,#REF!,15,FALSE))</f>
        <v>#N/A</v>
      </c>
      <c r="T1367" s="205" t="e">
        <f t="shared" si="131"/>
        <v>#N/A</v>
      </c>
    </row>
    <row r="1368" spans="1:20" ht="15">
      <c r="A1368" s="203">
        <v>1</v>
      </c>
      <c r="B1368" s="203" t="e">
        <f>'Orçamento-TCE'!B1368</f>
        <v>#N/A</v>
      </c>
      <c r="C1368" s="229">
        <f>'Orçamento-TCE'!C1368</f>
        <v>0</v>
      </c>
      <c r="D1368" s="199" t="e">
        <f>'Orçamento-TCE'!G1368</f>
        <v>#N/A</v>
      </c>
      <c r="E1368" s="204">
        <f>'Orçamento-TCE'!H1368</f>
        <v>0</v>
      </c>
      <c r="F1368" s="230" t="e">
        <f>'Orçamento-TCE'!I1368</f>
        <v>#N/A</v>
      </c>
      <c r="G1368" s="227" t="e">
        <f>IF(Comparativo!$E$6="Tabela Não Desonerada",VLOOKUP($C1368,'Orçamento Base'!$D$12:$S$1673,12,FALSE),VLOOKUP($C1368,#REF!,12,FALSE))</f>
        <v>#N/A</v>
      </c>
      <c r="H1368" s="228">
        <f>IFERROR(IF(Comparativo!$E$6="Tabela Não Desonerada",VLOOKUP($C1368,'Orçamento Base'!$D$12:$S$1673,16,FALSE),VLOOKUP($C1368,#REF!,16,FALSE)),0)</f>
        <v>0</v>
      </c>
      <c r="I1368" s="575" t="e">
        <f>IF(Comparativo!$E$6="Tabela Não Desonerada",VLOOKUP($C1368,'Orçamento Base'!$D$12:$S$1673,11,FALSE),VLOOKUP($C1368,#REF!,11,FALSE))</f>
        <v>#N/A</v>
      </c>
      <c r="J1368" s="363">
        <f>IF(Comparativo!$E$6="Tabela Não Desonerada",Encargos!$F$44,Encargos!$D$44)</f>
        <v>1.1122000000000001</v>
      </c>
      <c r="K1368" s="364"/>
      <c r="L1368" s="365" t="e">
        <f t="shared" si="126"/>
        <v>#N/A</v>
      </c>
      <c r="M1368" s="365" t="e">
        <f t="shared" si="127"/>
        <v>#N/A</v>
      </c>
      <c r="N1368" s="376" t="e">
        <f t="shared" si="128"/>
        <v>#N/A</v>
      </c>
      <c r="O1368" s="205" t="e">
        <f>IF(Comparativo!$E$6="Tabela Não Desonerada",VLOOKUP($C1368,'Orçamento Base'!$D$12:$S$1673,13,FALSE),VLOOKUP($C1368,#REF!,13,FALSE))</f>
        <v>#N/A</v>
      </c>
      <c r="P1368" s="205" t="e">
        <f t="shared" si="129"/>
        <v>#N/A</v>
      </c>
      <c r="Q1368" s="205" t="e">
        <f>IF(Comparativo!$E$6="Tabela Não Desonerada",VLOOKUP($C1368,'Orçamento Base'!$D$12:$S$1673,14,FALSE),VLOOKUP($C1368,#REF!,14,FALSE))</f>
        <v>#N/A</v>
      </c>
      <c r="R1368" s="205" t="e">
        <f t="shared" si="130"/>
        <v>#N/A</v>
      </c>
      <c r="S1368" s="205" t="e">
        <f>IF(Comparativo!$E$6="Tabela Não Desonerada",VLOOKUP($C1368,'Orçamento Base'!$D$12:$S$1673,15,FALSE),VLOOKUP($C1368,#REF!,15,FALSE))</f>
        <v>#N/A</v>
      </c>
      <c r="T1368" s="205" t="e">
        <f t="shared" si="131"/>
        <v>#N/A</v>
      </c>
    </row>
    <row r="1369" spans="1:20" ht="15">
      <c r="A1369" s="203">
        <v>1</v>
      </c>
      <c r="B1369" s="203" t="e">
        <f>'Orçamento-TCE'!B1369</f>
        <v>#N/A</v>
      </c>
      <c r="C1369" s="229">
        <f>'Orçamento-TCE'!C1369</f>
        <v>0</v>
      </c>
      <c r="D1369" s="199" t="e">
        <f>'Orçamento-TCE'!G1369</f>
        <v>#N/A</v>
      </c>
      <c r="E1369" s="204">
        <f>'Orçamento-TCE'!H1369</f>
        <v>0</v>
      </c>
      <c r="F1369" s="230" t="e">
        <f>'Orçamento-TCE'!I1369</f>
        <v>#N/A</v>
      </c>
      <c r="G1369" s="227" t="e">
        <f>IF(Comparativo!$E$6="Tabela Não Desonerada",VLOOKUP($C1369,'Orçamento Base'!$D$12:$S$1673,12,FALSE),VLOOKUP($C1369,#REF!,12,FALSE))</f>
        <v>#N/A</v>
      </c>
      <c r="H1369" s="228">
        <f>IFERROR(IF(Comparativo!$E$6="Tabela Não Desonerada",VLOOKUP($C1369,'Orçamento Base'!$D$12:$S$1673,16,FALSE),VLOOKUP($C1369,#REF!,16,FALSE)),0)</f>
        <v>0</v>
      </c>
      <c r="I1369" s="575" t="e">
        <f>IF(Comparativo!$E$6="Tabela Não Desonerada",VLOOKUP($C1369,'Orçamento Base'!$D$12:$S$1673,11,FALSE),VLOOKUP($C1369,#REF!,11,FALSE))</f>
        <v>#N/A</v>
      </c>
      <c r="J1369" s="363">
        <f>IF(Comparativo!$E$6="Tabela Não Desonerada",Encargos!$F$44,Encargos!$D$44)</f>
        <v>1.1122000000000001</v>
      </c>
      <c r="K1369" s="364"/>
      <c r="L1369" s="365" t="e">
        <f t="shared" si="126"/>
        <v>#N/A</v>
      </c>
      <c r="M1369" s="365" t="e">
        <f t="shared" si="127"/>
        <v>#N/A</v>
      </c>
      <c r="N1369" s="376" t="e">
        <f t="shared" si="128"/>
        <v>#N/A</v>
      </c>
      <c r="O1369" s="205" t="e">
        <f>IF(Comparativo!$E$6="Tabela Não Desonerada",VLOOKUP($C1369,'Orçamento Base'!$D$12:$S$1673,13,FALSE),VLOOKUP($C1369,#REF!,13,FALSE))</f>
        <v>#N/A</v>
      </c>
      <c r="P1369" s="205" t="e">
        <f t="shared" si="129"/>
        <v>#N/A</v>
      </c>
      <c r="Q1369" s="205" t="e">
        <f>IF(Comparativo!$E$6="Tabela Não Desonerada",VLOOKUP($C1369,'Orçamento Base'!$D$12:$S$1673,14,FALSE),VLOOKUP($C1369,#REF!,14,FALSE))</f>
        <v>#N/A</v>
      </c>
      <c r="R1369" s="205" t="e">
        <f t="shared" si="130"/>
        <v>#N/A</v>
      </c>
      <c r="S1369" s="205" t="e">
        <f>IF(Comparativo!$E$6="Tabela Não Desonerada",VLOOKUP($C1369,'Orçamento Base'!$D$12:$S$1673,15,FALSE),VLOOKUP($C1369,#REF!,15,FALSE))</f>
        <v>#N/A</v>
      </c>
      <c r="T1369" s="205" t="e">
        <f t="shared" si="131"/>
        <v>#N/A</v>
      </c>
    </row>
    <row r="1370" spans="1:20" ht="15">
      <c r="A1370" s="203">
        <v>1</v>
      </c>
      <c r="B1370" s="203" t="e">
        <f>'Orçamento-TCE'!B1370</f>
        <v>#N/A</v>
      </c>
      <c r="C1370" s="229">
        <f>'Orçamento-TCE'!C1370</f>
        <v>0</v>
      </c>
      <c r="D1370" s="199" t="e">
        <f>'Orçamento-TCE'!G1370</f>
        <v>#N/A</v>
      </c>
      <c r="E1370" s="204">
        <f>'Orçamento-TCE'!H1370</f>
        <v>0</v>
      </c>
      <c r="F1370" s="230" t="e">
        <f>'Orçamento-TCE'!I1370</f>
        <v>#N/A</v>
      </c>
      <c r="G1370" s="227" t="e">
        <f>IF(Comparativo!$E$6="Tabela Não Desonerada",VLOOKUP($C1370,'Orçamento Base'!$D$12:$S$1673,12,FALSE),VLOOKUP($C1370,#REF!,12,FALSE))</f>
        <v>#N/A</v>
      </c>
      <c r="H1370" s="228">
        <f>IFERROR(IF(Comparativo!$E$6="Tabela Não Desonerada",VLOOKUP($C1370,'Orçamento Base'!$D$12:$S$1673,16,FALSE),VLOOKUP($C1370,#REF!,16,FALSE)),0)</f>
        <v>0</v>
      </c>
      <c r="I1370" s="575" t="e">
        <f>IF(Comparativo!$E$6="Tabela Não Desonerada",VLOOKUP($C1370,'Orçamento Base'!$D$12:$S$1673,11,FALSE),VLOOKUP($C1370,#REF!,11,FALSE))</f>
        <v>#N/A</v>
      </c>
      <c r="J1370" s="363">
        <f>IF(Comparativo!$E$6="Tabela Não Desonerada",Encargos!$F$44,Encargos!$D$44)</f>
        <v>1.1122000000000001</v>
      </c>
      <c r="K1370" s="364"/>
      <c r="L1370" s="365" t="e">
        <f t="shared" si="126"/>
        <v>#N/A</v>
      </c>
      <c r="M1370" s="365" t="e">
        <f t="shared" si="127"/>
        <v>#N/A</v>
      </c>
      <c r="N1370" s="376" t="e">
        <f t="shared" si="128"/>
        <v>#N/A</v>
      </c>
      <c r="O1370" s="205" t="e">
        <f>IF(Comparativo!$E$6="Tabela Não Desonerada",VLOOKUP($C1370,'Orçamento Base'!$D$12:$S$1673,13,FALSE),VLOOKUP($C1370,#REF!,13,FALSE))</f>
        <v>#N/A</v>
      </c>
      <c r="P1370" s="205" t="e">
        <f t="shared" si="129"/>
        <v>#N/A</v>
      </c>
      <c r="Q1370" s="205" t="e">
        <f>IF(Comparativo!$E$6="Tabela Não Desonerada",VLOOKUP($C1370,'Orçamento Base'!$D$12:$S$1673,14,FALSE),VLOOKUP($C1370,#REF!,14,FALSE))</f>
        <v>#N/A</v>
      </c>
      <c r="R1370" s="205" t="e">
        <f t="shared" si="130"/>
        <v>#N/A</v>
      </c>
      <c r="S1370" s="205" t="e">
        <f>IF(Comparativo!$E$6="Tabela Não Desonerada",VLOOKUP($C1370,'Orçamento Base'!$D$12:$S$1673,15,FALSE),VLOOKUP($C1370,#REF!,15,FALSE))</f>
        <v>#N/A</v>
      </c>
      <c r="T1370" s="205" t="e">
        <f t="shared" si="131"/>
        <v>#N/A</v>
      </c>
    </row>
    <row r="1371" spans="1:20" ht="15">
      <c r="A1371" s="203">
        <v>1</v>
      </c>
      <c r="B1371" s="203" t="e">
        <f>'Orçamento-TCE'!B1371</f>
        <v>#N/A</v>
      </c>
      <c r="C1371" s="229">
        <f>'Orçamento-TCE'!C1371</f>
        <v>0</v>
      </c>
      <c r="D1371" s="199" t="e">
        <f>'Orçamento-TCE'!G1371</f>
        <v>#N/A</v>
      </c>
      <c r="E1371" s="204">
        <f>'Orçamento-TCE'!H1371</f>
        <v>0</v>
      </c>
      <c r="F1371" s="230" t="e">
        <f>'Orçamento-TCE'!I1371</f>
        <v>#N/A</v>
      </c>
      <c r="G1371" s="227" t="e">
        <f>IF(Comparativo!$E$6="Tabela Não Desonerada",VLOOKUP($C1371,'Orçamento Base'!$D$12:$S$1673,12,FALSE),VLOOKUP($C1371,#REF!,12,FALSE))</f>
        <v>#N/A</v>
      </c>
      <c r="H1371" s="228">
        <f>IFERROR(IF(Comparativo!$E$6="Tabela Não Desonerada",VLOOKUP($C1371,'Orçamento Base'!$D$12:$S$1673,16,FALSE),VLOOKUP($C1371,#REF!,16,FALSE)),0)</f>
        <v>0</v>
      </c>
      <c r="I1371" s="575" t="e">
        <f>IF(Comparativo!$E$6="Tabela Não Desonerada",VLOOKUP($C1371,'Orçamento Base'!$D$12:$S$1673,11,FALSE),VLOOKUP($C1371,#REF!,11,FALSE))</f>
        <v>#N/A</v>
      </c>
      <c r="J1371" s="363">
        <f>IF(Comparativo!$E$6="Tabela Não Desonerada",Encargos!$F$44,Encargos!$D$44)</f>
        <v>1.1122000000000001</v>
      </c>
      <c r="K1371" s="364"/>
      <c r="L1371" s="365" t="e">
        <f t="shared" si="126"/>
        <v>#N/A</v>
      </c>
      <c r="M1371" s="365" t="e">
        <f t="shared" si="127"/>
        <v>#N/A</v>
      </c>
      <c r="N1371" s="376" t="e">
        <f t="shared" si="128"/>
        <v>#N/A</v>
      </c>
      <c r="O1371" s="205" t="e">
        <f>IF(Comparativo!$E$6="Tabela Não Desonerada",VLOOKUP($C1371,'Orçamento Base'!$D$12:$S$1673,13,FALSE),VLOOKUP($C1371,#REF!,13,FALSE))</f>
        <v>#N/A</v>
      </c>
      <c r="P1371" s="205" t="e">
        <f t="shared" si="129"/>
        <v>#N/A</v>
      </c>
      <c r="Q1371" s="205" t="e">
        <f>IF(Comparativo!$E$6="Tabela Não Desonerada",VLOOKUP($C1371,'Orçamento Base'!$D$12:$S$1673,14,FALSE),VLOOKUP($C1371,#REF!,14,FALSE))</f>
        <v>#N/A</v>
      </c>
      <c r="R1371" s="205" t="e">
        <f t="shared" si="130"/>
        <v>#N/A</v>
      </c>
      <c r="S1371" s="205" t="e">
        <f>IF(Comparativo!$E$6="Tabela Não Desonerada",VLOOKUP($C1371,'Orçamento Base'!$D$12:$S$1673,15,FALSE),VLOOKUP($C1371,#REF!,15,FALSE))</f>
        <v>#N/A</v>
      </c>
      <c r="T1371" s="205" t="e">
        <f t="shared" si="131"/>
        <v>#N/A</v>
      </c>
    </row>
    <row r="1372" spans="1:20" ht="15">
      <c r="A1372" s="203">
        <v>1</v>
      </c>
      <c r="B1372" s="203" t="e">
        <f>'Orçamento-TCE'!B1372</f>
        <v>#N/A</v>
      </c>
      <c r="C1372" s="229">
        <f>'Orçamento-TCE'!C1372</f>
        <v>0</v>
      </c>
      <c r="D1372" s="199" t="e">
        <f>'Orçamento-TCE'!G1372</f>
        <v>#N/A</v>
      </c>
      <c r="E1372" s="204">
        <f>'Orçamento-TCE'!H1372</f>
        <v>0</v>
      </c>
      <c r="F1372" s="230" t="e">
        <f>'Orçamento-TCE'!I1372</f>
        <v>#N/A</v>
      </c>
      <c r="G1372" s="227" t="e">
        <f>IF(Comparativo!$E$6="Tabela Não Desonerada",VLOOKUP($C1372,'Orçamento Base'!$D$12:$S$1673,12,FALSE),VLOOKUP($C1372,#REF!,12,FALSE))</f>
        <v>#N/A</v>
      </c>
      <c r="H1372" s="228">
        <f>IFERROR(IF(Comparativo!$E$6="Tabela Não Desonerada",VLOOKUP($C1372,'Orçamento Base'!$D$12:$S$1673,16,FALSE),VLOOKUP($C1372,#REF!,16,FALSE)),0)</f>
        <v>0</v>
      </c>
      <c r="I1372" s="575" t="e">
        <f>IF(Comparativo!$E$6="Tabela Não Desonerada",VLOOKUP($C1372,'Orçamento Base'!$D$12:$S$1673,11,FALSE),VLOOKUP($C1372,#REF!,11,FALSE))</f>
        <v>#N/A</v>
      </c>
      <c r="J1372" s="363">
        <f>IF(Comparativo!$E$6="Tabela Não Desonerada",Encargos!$F$44,Encargos!$D$44)</f>
        <v>1.1122000000000001</v>
      </c>
      <c r="K1372" s="364"/>
      <c r="L1372" s="365" t="e">
        <f t="shared" ref="L1372:L1435" si="132">T1372</f>
        <v>#N/A</v>
      </c>
      <c r="M1372" s="365" t="e">
        <f t="shared" ref="M1372:M1435" si="133">R1372</f>
        <v>#N/A</v>
      </c>
      <c r="N1372" s="376" t="e">
        <f t="shared" ref="N1372:N1435" si="134">P1372</f>
        <v>#N/A</v>
      </c>
      <c r="O1372" s="205" t="e">
        <f>IF(Comparativo!$E$6="Tabela Não Desonerada",VLOOKUP($C1372,'Orçamento Base'!$D$12:$S$1673,13,FALSE),VLOOKUP($C1372,#REF!,13,FALSE))</f>
        <v>#N/A</v>
      </c>
      <c r="P1372" s="205" t="e">
        <f t="shared" ref="P1372:P1435" si="135">O1372/E1372</f>
        <v>#N/A</v>
      </c>
      <c r="Q1372" s="205" t="e">
        <f>IF(Comparativo!$E$6="Tabela Não Desonerada",VLOOKUP($C1372,'Orçamento Base'!$D$12:$S$1673,14,FALSE),VLOOKUP($C1372,#REF!,14,FALSE))</f>
        <v>#N/A</v>
      </c>
      <c r="R1372" s="205" t="e">
        <f t="shared" ref="R1372:R1435" si="136">Q1372/E1372</f>
        <v>#N/A</v>
      </c>
      <c r="S1372" s="205" t="e">
        <f>IF(Comparativo!$E$6="Tabela Não Desonerada",VLOOKUP($C1372,'Orçamento Base'!$D$12:$S$1673,15,FALSE),VLOOKUP($C1372,#REF!,15,FALSE))</f>
        <v>#N/A</v>
      </c>
      <c r="T1372" s="205" t="e">
        <f t="shared" ref="T1372:T1435" si="137">S1372/E1372</f>
        <v>#N/A</v>
      </c>
    </row>
    <row r="1373" spans="1:20" ht="15">
      <c r="A1373" s="203">
        <v>1</v>
      </c>
      <c r="B1373" s="203" t="e">
        <f>'Orçamento-TCE'!B1373</f>
        <v>#N/A</v>
      </c>
      <c r="C1373" s="229">
        <f>'Orçamento-TCE'!C1373</f>
        <v>0</v>
      </c>
      <c r="D1373" s="199" t="e">
        <f>'Orçamento-TCE'!G1373</f>
        <v>#N/A</v>
      </c>
      <c r="E1373" s="204">
        <f>'Orçamento-TCE'!H1373</f>
        <v>0</v>
      </c>
      <c r="F1373" s="230" t="e">
        <f>'Orçamento-TCE'!I1373</f>
        <v>#N/A</v>
      </c>
      <c r="G1373" s="227" t="e">
        <f>IF(Comparativo!$E$6="Tabela Não Desonerada",VLOOKUP($C1373,'Orçamento Base'!$D$12:$S$1673,12,FALSE),VLOOKUP($C1373,#REF!,12,FALSE))</f>
        <v>#N/A</v>
      </c>
      <c r="H1373" s="228">
        <f>IFERROR(IF(Comparativo!$E$6="Tabela Não Desonerada",VLOOKUP($C1373,'Orçamento Base'!$D$12:$S$1673,16,FALSE),VLOOKUP($C1373,#REF!,16,FALSE)),0)</f>
        <v>0</v>
      </c>
      <c r="I1373" s="575" t="e">
        <f>IF(Comparativo!$E$6="Tabela Não Desonerada",VLOOKUP($C1373,'Orçamento Base'!$D$12:$S$1673,11,FALSE),VLOOKUP($C1373,#REF!,11,FALSE))</f>
        <v>#N/A</v>
      </c>
      <c r="J1373" s="363">
        <f>IF(Comparativo!$E$6="Tabela Não Desonerada",Encargos!$F$44,Encargos!$D$44)</f>
        <v>1.1122000000000001</v>
      </c>
      <c r="K1373" s="364"/>
      <c r="L1373" s="365" t="e">
        <f t="shared" si="132"/>
        <v>#N/A</v>
      </c>
      <c r="M1373" s="365" t="e">
        <f t="shared" si="133"/>
        <v>#N/A</v>
      </c>
      <c r="N1373" s="376" t="e">
        <f t="shared" si="134"/>
        <v>#N/A</v>
      </c>
      <c r="O1373" s="205" t="e">
        <f>IF(Comparativo!$E$6="Tabela Não Desonerada",VLOOKUP($C1373,'Orçamento Base'!$D$12:$S$1673,13,FALSE),VLOOKUP($C1373,#REF!,13,FALSE))</f>
        <v>#N/A</v>
      </c>
      <c r="P1373" s="205" t="e">
        <f t="shared" si="135"/>
        <v>#N/A</v>
      </c>
      <c r="Q1373" s="205" t="e">
        <f>IF(Comparativo!$E$6="Tabela Não Desonerada",VLOOKUP($C1373,'Orçamento Base'!$D$12:$S$1673,14,FALSE),VLOOKUP($C1373,#REF!,14,FALSE))</f>
        <v>#N/A</v>
      </c>
      <c r="R1373" s="205" t="e">
        <f t="shared" si="136"/>
        <v>#N/A</v>
      </c>
      <c r="S1373" s="205" t="e">
        <f>IF(Comparativo!$E$6="Tabela Não Desonerada",VLOOKUP($C1373,'Orçamento Base'!$D$12:$S$1673,15,FALSE),VLOOKUP($C1373,#REF!,15,FALSE))</f>
        <v>#N/A</v>
      </c>
      <c r="T1373" s="205" t="e">
        <f t="shared" si="137"/>
        <v>#N/A</v>
      </c>
    </row>
    <row r="1374" spans="1:20" ht="15">
      <c r="A1374" s="203">
        <v>1</v>
      </c>
      <c r="B1374" s="203" t="e">
        <f>'Orçamento-TCE'!B1374</f>
        <v>#N/A</v>
      </c>
      <c r="C1374" s="229">
        <f>'Orçamento-TCE'!C1374</f>
        <v>0</v>
      </c>
      <c r="D1374" s="199" t="e">
        <f>'Orçamento-TCE'!G1374</f>
        <v>#N/A</v>
      </c>
      <c r="E1374" s="204">
        <f>'Orçamento-TCE'!H1374</f>
        <v>0</v>
      </c>
      <c r="F1374" s="230" t="e">
        <f>'Orçamento-TCE'!I1374</f>
        <v>#N/A</v>
      </c>
      <c r="G1374" s="227" t="e">
        <f>IF(Comparativo!$E$6="Tabela Não Desonerada",VLOOKUP($C1374,'Orçamento Base'!$D$12:$S$1673,12,FALSE),VLOOKUP($C1374,#REF!,12,FALSE))</f>
        <v>#N/A</v>
      </c>
      <c r="H1374" s="228">
        <f>IFERROR(IF(Comparativo!$E$6="Tabela Não Desonerada",VLOOKUP($C1374,'Orçamento Base'!$D$12:$S$1673,16,FALSE),VLOOKUP($C1374,#REF!,16,FALSE)),0)</f>
        <v>0</v>
      </c>
      <c r="I1374" s="575" t="e">
        <f>IF(Comparativo!$E$6="Tabela Não Desonerada",VLOOKUP($C1374,'Orçamento Base'!$D$12:$S$1673,11,FALSE),VLOOKUP($C1374,#REF!,11,FALSE))</f>
        <v>#N/A</v>
      </c>
      <c r="J1374" s="363">
        <f>IF(Comparativo!$E$6="Tabela Não Desonerada",Encargos!$F$44,Encargos!$D$44)</f>
        <v>1.1122000000000001</v>
      </c>
      <c r="K1374" s="364"/>
      <c r="L1374" s="365" t="e">
        <f t="shared" si="132"/>
        <v>#N/A</v>
      </c>
      <c r="M1374" s="365" t="e">
        <f t="shared" si="133"/>
        <v>#N/A</v>
      </c>
      <c r="N1374" s="376" t="e">
        <f t="shared" si="134"/>
        <v>#N/A</v>
      </c>
      <c r="O1374" s="205" t="e">
        <f>IF(Comparativo!$E$6="Tabela Não Desonerada",VLOOKUP($C1374,'Orçamento Base'!$D$12:$S$1673,13,FALSE),VLOOKUP($C1374,#REF!,13,FALSE))</f>
        <v>#N/A</v>
      </c>
      <c r="P1374" s="205" t="e">
        <f t="shared" si="135"/>
        <v>#N/A</v>
      </c>
      <c r="Q1374" s="205" t="e">
        <f>IF(Comparativo!$E$6="Tabela Não Desonerada",VLOOKUP($C1374,'Orçamento Base'!$D$12:$S$1673,14,FALSE),VLOOKUP($C1374,#REF!,14,FALSE))</f>
        <v>#N/A</v>
      </c>
      <c r="R1374" s="205" t="e">
        <f t="shared" si="136"/>
        <v>#N/A</v>
      </c>
      <c r="S1374" s="205" t="e">
        <f>IF(Comparativo!$E$6="Tabela Não Desonerada",VLOOKUP($C1374,'Orçamento Base'!$D$12:$S$1673,15,FALSE),VLOOKUP($C1374,#REF!,15,FALSE))</f>
        <v>#N/A</v>
      </c>
      <c r="T1374" s="205" t="e">
        <f t="shared" si="137"/>
        <v>#N/A</v>
      </c>
    </row>
    <row r="1375" spans="1:20" ht="15">
      <c r="A1375" s="203">
        <v>1</v>
      </c>
      <c r="B1375" s="203" t="e">
        <f>'Orçamento-TCE'!B1375</f>
        <v>#N/A</v>
      </c>
      <c r="C1375" s="229">
        <f>'Orçamento-TCE'!C1375</f>
        <v>0</v>
      </c>
      <c r="D1375" s="199" t="e">
        <f>'Orçamento-TCE'!G1375</f>
        <v>#N/A</v>
      </c>
      <c r="E1375" s="204">
        <f>'Orçamento-TCE'!H1375</f>
        <v>0</v>
      </c>
      <c r="F1375" s="230" t="e">
        <f>'Orçamento-TCE'!I1375</f>
        <v>#N/A</v>
      </c>
      <c r="G1375" s="227" t="e">
        <f>IF(Comparativo!$E$6="Tabela Não Desonerada",VLOOKUP($C1375,'Orçamento Base'!$D$12:$S$1673,12,FALSE),VLOOKUP($C1375,#REF!,12,FALSE))</f>
        <v>#N/A</v>
      </c>
      <c r="H1375" s="228">
        <f>IFERROR(IF(Comparativo!$E$6="Tabela Não Desonerada",VLOOKUP($C1375,'Orçamento Base'!$D$12:$S$1673,16,FALSE),VLOOKUP($C1375,#REF!,16,FALSE)),0)</f>
        <v>0</v>
      </c>
      <c r="I1375" s="575" t="e">
        <f>IF(Comparativo!$E$6="Tabela Não Desonerada",VLOOKUP($C1375,'Orçamento Base'!$D$12:$S$1673,11,FALSE),VLOOKUP($C1375,#REF!,11,FALSE))</f>
        <v>#N/A</v>
      </c>
      <c r="J1375" s="363">
        <f>IF(Comparativo!$E$6="Tabela Não Desonerada",Encargos!$F$44,Encargos!$D$44)</f>
        <v>1.1122000000000001</v>
      </c>
      <c r="K1375" s="364"/>
      <c r="L1375" s="365" t="e">
        <f t="shared" si="132"/>
        <v>#N/A</v>
      </c>
      <c r="M1375" s="365" t="e">
        <f t="shared" si="133"/>
        <v>#N/A</v>
      </c>
      <c r="N1375" s="376" t="e">
        <f t="shared" si="134"/>
        <v>#N/A</v>
      </c>
      <c r="O1375" s="205" t="e">
        <f>IF(Comparativo!$E$6="Tabela Não Desonerada",VLOOKUP($C1375,'Orçamento Base'!$D$12:$S$1673,13,FALSE),VLOOKUP($C1375,#REF!,13,FALSE))</f>
        <v>#N/A</v>
      </c>
      <c r="P1375" s="205" t="e">
        <f t="shared" si="135"/>
        <v>#N/A</v>
      </c>
      <c r="Q1375" s="205" t="e">
        <f>IF(Comparativo!$E$6="Tabela Não Desonerada",VLOOKUP($C1375,'Orçamento Base'!$D$12:$S$1673,14,FALSE),VLOOKUP($C1375,#REF!,14,FALSE))</f>
        <v>#N/A</v>
      </c>
      <c r="R1375" s="205" t="e">
        <f t="shared" si="136"/>
        <v>#N/A</v>
      </c>
      <c r="S1375" s="205" t="e">
        <f>IF(Comparativo!$E$6="Tabela Não Desonerada",VLOOKUP($C1375,'Orçamento Base'!$D$12:$S$1673,15,FALSE),VLOOKUP($C1375,#REF!,15,FALSE))</f>
        <v>#N/A</v>
      </c>
      <c r="T1375" s="205" t="e">
        <f t="shared" si="137"/>
        <v>#N/A</v>
      </c>
    </row>
    <row r="1376" spans="1:20" ht="15">
      <c r="A1376" s="203">
        <v>1</v>
      </c>
      <c r="B1376" s="203" t="e">
        <f>'Orçamento-TCE'!B1376</f>
        <v>#N/A</v>
      </c>
      <c r="C1376" s="229">
        <f>'Orçamento-TCE'!C1376</f>
        <v>0</v>
      </c>
      <c r="D1376" s="199" t="e">
        <f>'Orçamento-TCE'!G1376</f>
        <v>#N/A</v>
      </c>
      <c r="E1376" s="204">
        <f>'Orçamento-TCE'!H1376</f>
        <v>0</v>
      </c>
      <c r="F1376" s="230" t="e">
        <f>'Orçamento-TCE'!I1376</f>
        <v>#N/A</v>
      </c>
      <c r="G1376" s="227" t="e">
        <f>IF(Comparativo!$E$6="Tabela Não Desonerada",VLOOKUP($C1376,'Orçamento Base'!$D$12:$S$1673,12,FALSE),VLOOKUP($C1376,#REF!,12,FALSE))</f>
        <v>#N/A</v>
      </c>
      <c r="H1376" s="228">
        <f>IFERROR(IF(Comparativo!$E$6="Tabela Não Desonerada",VLOOKUP($C1376,'Orçamento Base'!$D$12:$S$1673,16,FALSE),VLOOKUP($C1376,#REF!,16,FALSE)),0)</f>
        <v>0</v>
      </c>
      <c r="I1376" s="575" t="e">
        <f>IF(Comparativo!$E$6="Tabela Não Desonerada",VLOOKUP($C1376,'Orçamento Base'!$D$12:$S$1673,11,FALSE),VLOOKUP($C1376,#REF!,11,FALSE))</f>
        <v>#N/A</v>
      </c>
      <c r="J1376" s="363">
        <f>IF(Comparativo!$E$6="Tabela Não Desonerada",Encargos!$F$44,Encargos!$D$44)</f>
        <v>1.1122000000000001</v>
      </c>
      <c r="K1376" s="364"/>
      <c r="L1376" s="365" t="e">
        <f t="shared" si="132"/>
        <v>#N/A</v>
      </c>
      <c r="M1376" s="365" t="e">
        <f t="shared" si="133"/>
        <v>#N/A</v>
      </c>
      <c r="N1376" s="376" t="e">
        <f t="shared" si="134"/>
        <v>#N/A</v>
      </c>
      <c r="O1376" s="205" t="e">
        <f>IF(Comparativo!$E$6="Tabela Não Desonerada",VLOOKUP($C1376,'Orçamento Base'!$D$12:$S$1673,13,FALSE),VLOOKUP($C1376,#REF!,13,FALSE))</f>
        <v>#N/A</v>
      </c>
      <c r="P1376" s="205" t="e">
        <f t="shared" si="135"/>
        <v>#N/A</v>
      </c>
      <c r="Q1376" s="205" t="e">
        <f>IF(Comparativo!$E$6="Tabela Não Desonerada",VLOOKUP($C1376,'Orçamento Base'!$D$12:$S$1673,14,FALSE),VLOOKUP($C1376,#REF!,14,FALSE))</f>
        <v>#N/A</v>
      </c>
      <c r="R1376" s="205" t="e">
        <f t="shared" si="136"/>
        <v>#N/A</v>
      </c>
      <c r="S1376" s="205" t="e">
        <f>IF(Comparativo!$E$6="Tabela Não Desonerada",VLOOKUP($C1376,'Orçamento Base'!$D$12:$S$1673,15,FALSE),VLOOKUP($C1376,#REF!,15,FALSE))</f>
        <v>#N/A</v>
      </c>
      <c r="T1376" s="205" t="e">
        <f t="shared" si="137"/>
        <v>#N/A</v>
      </c>
    </row>
    <row r="1377" spans="1:20" ht="15">
      <c r="A1377" s="203">
        <v>1</v>
      </c>
      <c r="B1377" s="203" t="e">
        <f>'Orçamento-TCE'!B1377</f>
        <v>#N/A</v>
      </c>
      <c r="C1377" s="229">
        <f>'Orçamento-TCE'!C1377</f>
        <v>0</v>
      </c>
      <c r="D1377" s="199" t="e">
        <f>'Orçamento-TCE'!G1377</f>
        <v>#N/A</v>
      </c>
      <c r="E1377" s="204">
        <f>'Orçamento-TCE'!H1377</f>
        <v>0</v>
      </c>
      <c r="F1377" s="230" t="e">
        <f>'Orçamento-TCE'!I1377</f>
        <v>#N/A</v>
      </c>
      <c r="G1377" s="227" t="e">
        <f>IF(Comparativo!$E$6="Tabela Não Desonerada",VLOOKUP($C1377,'Orçamento Base'!$D$12:$S$1673,12,FALSE),VLOOKUP($C1377,#REF!,12,FALSE))</f>
        <v>#N/A</v>
      </c>
      <c r="H1377" s="228">
        <f>IFERROR(IF(Comparativo!$E$6="Tabela Não Desonerada",VLOOKUP($C1377,'Orçamento Base'!$D$12:$S$1673,16,FALSE),VLOOKUP($C1377,#REF!,16,FALSE)),0)</f>
        <v>0</v>
      </c>
      <c r="I1377" s="575" t="e">
        <f>IF(Comparativo!$E$6="Tabela Não Desonerada",VLOOKUP($C1377,'Orçamento Base'!$D$12:$S$1673,11,FALSE),VLOOKUP($C1377,#REF!,11,FALSE))</f>
        <v>#N/A</v>
      </c>
      <c r="J1377" s="363">
        <f>IF(Comparativo!$E$6="Tabela Não Desonerada",Encargos!$F$44,Encargos!$D$44)</f>
        <v>1.1122000000000001</v>
      </c>
      <c r="K1377" s="364"/>
      <c r="L1377" s="365" t="e">
        <f t="shared" si="132"/>
        <v>#N/A</v>
      </c>
      <c r="M1377" s="365" t="e">
        <f t="shared" si="133"/>
        <v>#N/A</v>
      </c>
      <c r="N1377" s="376" t="e">
        <f t="shared" si="134"/>
        <v>#N/A</v>
      </c>
      <c r="O1377" s="205" t="e">
        <f>IF(Comparativo!$E$6="Tabela Não Desonerada",VLOOKUP($C1377,'Orçamento Base'!$D$12:$S$1673,13,FALSE),VLOOKUP($C1377,#REF!,13,FALSE))</f>
        <v>#N/A</v>
      </c>
      <c r="P1377" s="205" t="e">
        <f t="shared" si="135"/>
        <v>#N/A</v>
      </c>
      <c r="Q1377" s="205" t="e">
        <f>IF(Comparativo!$E$6="Tabela Não Desonerada",VLOOKUP($C1377,'Orçamento Base'!$D$12:$S$1673,14,FALSE),VLOOKUP($C1377,#REF!,14,FALSE))</f>
        <v>#N/A</v>
      </c>
      <c r="R1377" s="205" t="e">
        <f t="shared" si="136"/>
        <v>#N/A</v>
      </c>
      <c r="S1377" s="205" t="e">
        <f>IF(Comparativo!$E$6="Tabela Não Desonerada",VLOOKUP($C1377,'Orçamento Base'!$D$12:$S$1673,15,FALSE),VLOOKUP($C1377,#REF!,15,FALSE))</f>
        <v>#N/A</v>
      </c>
      <c r="T1377" s="205" t="e">
        <f t="shared" si="137"/>
        <v>#N/A</v>
      </c>
    </row>
    <row r="1378" spans="1:20" ht="15">
      <c r="A1378" s="203">
        <v>1</v>
      </c>
      <c r="B1378" s="203" t="e">
        <f>'Orçamento-TCE'!B1378</f>
        <v>#N/A</v>
      </c>
      <c r="C1378" s="229">
        <f>'Orçamento-TCE'!C1378</f>
        <v>0</v>
      </c>
      <c r="D1378" s="199" t="e">
        <f>'Orçamento-TCE'!G1378</f>
        <v>#N/A</v>
      </c>
      <c r="E1378" s="204">
        <f>'Orçamento-TCE'!H1378</f>
        <v>0</v>
      </c>
      <c r="F1378" s="230" t="e">
        <f>'Orçamento-TCE'!I1378</f>
        <v>#N/A</v>
      </c>
      <c r="G1378" s="227" t="e">
        <f>IF(Comparativo!$E$6="Tabela Não Desonerada",VLOOKUP($C1378,'Orçamento Base'!$D$12:$S$1673,12,FALSE),VLOOKUP($C1378,#REF!,12,FALSE))</f>
        <v>#N/A</v>
      </c>
      <c r="H1378" s="228">
        <f>IFERROR(IF(Comparativo!$E$6="Tabela Não Desonerada",VLOOKUP($C1378,'Orçamento Base'!$D$12:$S$1673,16,FALSE),VLOOKUP($C1378,#REF!,16,FALSE)),0)</f>
        <v>0</v>
      </c>
      <c r="I1378" s="575" t="e">
        <f>IF(Comparativo!$E$6="Tabela Não Desonerada",VLOOKUP($C1378,'Orçamento Base'!$D$12:$S$1673,11,FALSE),VLOOKUP($C1378,#REF!,11,FALSE))</f>
        <v>#N/A</v>
      </c>
      <c r="J1378" s="363">
        <f>IF(Comparativo!$E$6="Tabela Não Desonerada",Encargos!$F$44,Encargos!$D$44)</f>
        <v>1.1122000000000001</v>
      </c>
      <c r="K1378" s="364"/>
      <c r="L1378" s="365" t="e">
        <f t="shared" si="132"/>
        <v>#N/A</v>
      </c>
      <c r="M1378" s="365" t="e">
        <f t="shared" si="133"/>
        <v>#N/A</v>
      </c>
      <c r="N1378" s="376" t="e">
        <f t="shared" si="134"/>
        <v>#N/A</v>
      </c>
      <c r="O1378" s="205" t="e">
        <f>IF(Comparativo!$E$6="Tabela Não Desonerada",VLOOKUP($C1378,'Orçamento Base'!$D$12:$S$1673,13,FALSE),VLOOKUP($C1378,#REF!,13,FALSE))</f>
        <v>#N/A</v>
      </c>
      <c r="P1378" s="205" t="e">
        <f t="shared" si="135"/>
        <v>#N/A</v>
      </c>
      <c r="Q1378" s="205" t="e">
        <f>IF(Comparativo!$E$6="Tabela Não Desonerada",VLOOKUP($C1378,'Orçamento Base'!$D$12:$S$1673,14,FALSE),VLOOKUP($C1378,#REF!,14,FALSE))</f>
        <v>#N/A</v>
      </c>
      <c r="R1378" s="205" t="e">
        <f t="shared" si="136"/>
        <v>#N/A</v>
      </c>
      <c r="S1378" s="205" t="e">
        <f>IF(Comparativo!$E$6="Tabela Não Desonerada",VLOOKUP($C1378,'Orçamento Base'!$D$12:$S$1673,15,FALSE),VLOOKUP($C1378,#REF!,15,FALSE))</f>
        <v>#N/A</v>
      </c>
      <c r="T1378" s="205" t="e">
        <f t="shared" si="137"/>
        <v>#N/A</v>
      </c>
    </row>
    <row r="1379" spans="1:20" ht="15">
      <c r="A1379" s="203">
        <v>1</v>
      </c>
      <c r="B1379" s="203" t="e">
        <f>'Orçamento-TCE'!B1379</f>
        <v>#N/A</v>
      </c>
      <c r="C1379" s="229">
        <f>'Orçamento-TCE'!C1379</f>
        <v>0</v>
      </c>
      <c r="D1379" s="199" t="e">
        <f>'Orçamento-TCE'!G1379</f>
        <v>#N/A</v>
      </c>
      <c r="E1379" s="204">
        <f>'Orçamento-TCE'!H1379</f>
        <v>0</v>
      </c>
      <c r="F1379" s="230" t="e">
        <f>'Orçamento-TCE'!I1379</f>
        <v>#N/A</v>
      </c>
      <c r="G1379" s="227" t="e">
        <f>IF(Comparativo!$E$6="Tabela Não Desonerada",VLOOKUP($C1379,'Orçamento Base'!$D$12:$S$1673,12,FALSE),VLOOKUP($C1379,#REF!,12,FALSE))</f>
        <v>#N/A</v>
      </c>
      <c r="H1379" s="228">
        <f>IFERROR(IF(Comparativo!$E$6="Tabela Não Desonerada",VLOOKUP($C1379,'Orçamento Base'!$D$12:$S$1673,16,FALSE),VLOOKUP($C1379,#REF!,16,FALSE)),0)</f>
        <v>0</v>
      </c>
      <c r="I1379" s="575" t="e">
        <f>IF(Comparativo!$E$6="Tabela Não Desonerada",VLOOKUP($C1379,'Orçamento Base'!$D$12:$S$1673,11,FALSE),VLOOKUP($C1379,#REF!,11,FALSE))</f>
        <v>#N/A</v>
      </c>
      <c r="J1379" s="363">
        <f>IF(Comparativo!$E$6="Tabela Não Desonerada",Encargos!$F$44,Encargos!$D$44)</f>
        <v>1.1122000000000001</v>
      </c>
      <c r="K1379" s="364"/>
      <c r="L1379" s="365" t="e">
        <f t="shared" si="132"/>
        <v>#N/A</v>
      </c>
      <c r="M1379" s="365" t="e">
        <f t="shared" si="133"/>
        <v>#N/A</v>
      </c>
      <c r="N1379" s="376" t="e">
        <f t="shared" si="134"/>
        <v>#N/A</v>
      </c>
      <c r="O1379" s="205" t="e">
        <f>IF(Comparativo!$E$6="Tabela Não Desonerada",VLOOKUP($C1379,'Orçamento Base'!$D$12:$S$1673,13,FALSE),VLOOKUP($C1379,#REF!,13,FALSE))</f>
        <v>#N/A</v>
      </c>
      <c r="P1379" s="205" t="e">
        <f t="shared" si="135"/>
        <v>#N/A</v>
      </c>
      <c r="Q1379" s="205" t="e">
        <f>IF(Comparativo!$E$6="Tabela Não Desonerada",VLOOKUP($C1379,'Orçamento Base'!$D$12:$S$1673,14,FALSE),VLOOKUP($C1379,#REF!,14,FALSE))</f>
        <v>#N/A</v>
      </c>
      <c r="R1379" s="205" t="e">
        <f t="shared" si="136"/>
        <v>#N/A</v>
      </c>
      <c r="S1379" s="205" t="e">
        <f>IF(Comparativo!$E$6="Tabela Não Desonerada",VLOOKUP($C1379,'Orçamento Base'!$D$12:$S$1673,15,FALSE),VLOOKUP($C1379,#REF!,15,FALSE))</f>
        <v>#N/A</v>
      </c>
      <c r="T1379" s="205" t="e">
        <f t="shared" si="137"/>
        <v>#N/A</v>
      </c>
    </row>
    <row r="1380" spans="1:20" ht="15">
      <c r="A1380" s="203">
        <v>1</v>
      </c>
      <c r="B1380" s="203" t="e">
        <f>'Orçamento-TCE'!B1380</f>
        <v>#N/A</v>
      </c>
      <c r="C1380" s="229">
        <f>'Orçamento-TCE'!C1380</f>
        <v>0</v>
      </c>
      <c r="D1380" s="199" t="e">
        <f>'Orçamento-TCE'!G1380</f>
        <v>#N/A</v>
      </c>
      <c r="E1380" s="204">
        <f>'Orçamento-TCE'!H1380</f>
        <v>0</v>
      </c>
      <c r="F1380" s="230" t="e">
        <f>'Orçamento-TCE'!I1380</f>
        <v>#N/A</v>
      </c>
      <c r="G1380" s="227" t="e">
        <f>IF(Comparativo!$E$6="Tabela Não Desonerada",VLOOKUP($C1380,'Orçamento Base'!$D$12:$S$1673,12,FALSE),VLOOKUP($C1380,#REF!,12,FALSE))</f>
        <v>#N/A</v>
      </c>
      <c r="H1380" s="228">
        <f>IFERROR(IF(Comparativo!$E$6="Tabela Não Desonerada",VLOOKUP($C1380,'Orçamento Base'!$D$12:$S$1673,16,FALSE),VLOOKUP($C1380,#REF!,16,FALSE)),0)</f>
        <v>0</v>
      </c>
      <c r="I1380" s="575" t="e">
        <f>IF(Comparativo!$E$6="Tabela Não Desonerada",VLOOKUP($C1380,'Orçamento Base'!$D$12:$S$1673,11,FALSE),VLOOKUP($C1380,#REF!,11,FALSE))</f>
        <v>#N/A</v>
      </c>
      <c r="J1380" s="363">
        <f>IF(Comparativo!$E$6="Tabela Não Desonerada",Encargos!$F$44,Encargos!$D$44)</f>
        <v>1.1122000000000001</v>
      </c>
      <c r="K1380" s="364"/>
      <c r="L1380" s="365" t="e">
        <f t="shared" si="132"/>
        <v>#N/A</v>
      </c>
      <c r="M1380" s="365" t="e">
        <f t="shared" si="133"/>
        <v>#N/A</v>
      </c>
      <c r="N1380" s="376" t="e">
        <f t="shared" si="134"/>
        <v>#N/A</v>
      </c>
      <c r="O1380" s="205" t="e">
        <f>IF(Comparativo!$E$6="Tabela Não Desonerada",VLOOKUP($C1380,'Orçamento Base'!$D$12:$S$1673,13,FALSE),VLOOKUP($C1380,#REF!,13,FALSE))</f>
        <v>#N/A</v>
      </c>
      <c r="P1380" s="205" t="e">
        <f t="shared" si="135"/>
        <v>#N/A</v>
      </c>
      <c r="Q1380" s="205" t="e">
        <f>IF(Comparativo!$E$6="Tabela Não Desonerada",VLOOKUP($C1380,'Orçamento Base'!$D$12:$S$1673,14,FALSE),VLOOKUP($C1380,#REF!,14,FALSE))</f>
        <v>#N/A</v>
      </c>
      <c r="R1380" s="205" t="e">
        <f t="shared" si="136"/>
        <v>#N/A</v>
      </c>
      <c r="S1380" s="205" t="e">
        <f>IF(Comparativo!$E$6="Tabela Não Desonerada",VLOOKUP($C1380,'Orçamento Base'!$D$12:$S$1673,15,FALSE),VLOOKUP($C1380,#REF!,15,FALSE))</f>
        <v>#N/A</v>
      </c>
      <c r="T1380" s="205" t="e">
        <f t="shared" si="137"/>
        <v>#N/A</v>
      </c>
    </row>
    <row r="1381" spans="1:20" ht="15">
      <c r="A1381" s="203">
        <v>1</v>
      </c>
      <c r="B1381" s="203" t="e">
        <f>'Orçamento-TCE'!B1381</f>
        <v>#N/A</v>
      </c>
      <c r="C1381" s="229">
        <f>'Orçamento-TCE'!C1381</f>
        <v>0</v>
      </c>
      <c r="D1381" s="199" t="e">
        <f>'Orçamento-TCE'!G1381</f>
        <v>#N/A</v>
      </c>
      <c r="E1381" s="204">
        <f>'Orçamento-TCE'!H1381</f>
        <v>0</v>
      </c>
      <c r="F1381" s="230" t="e">
        <f>'Orçamento-TCE'!I1381</f>
        <v>#N/A</v>
      </c>
      <c r="G1381" s="227" t="e">
        <f>IF(Comparativo!$E$6="Tabela Não Desonerada",VLOOKUP($C1381,'Orçamento Base'!$D$12:$S$1673,12,FALSE),VLOOKUP($C1381,#REF!,12,FALSE))</f>
        <v>#N/A</v>
      </c>
      <c r="H1381" s="228">
        <f>IFERROR(IF(Comparativo!$E$6="Tabela Não Desonerada",VLOOKUP($C1381,'Orçamento Base'!$D$12:$S$1673,16,FALSE),VLOOKUP($C1381,#REF!,16,FALSE)),0)</f>
        <v>0</v>
      </c>
      <c r="I1381" s="575" t="e">
        <f>IF(Comparativo!$E$6="Tabela Não Desonerada",VLOOKUP($C1381,'Orçamento Base'!$D$12:$S$1673,11,FALSE),VLOOKUP($C1381,#REF!,11,FALSE))</f>
        <v>#N/A</v>
      </c>
      <c r="J1381" s="363">
        <f>IF(Comparativo!$E$6="Tabela Não Desonerada",Encargos!$F$44,Encargos!$D$44)</f>
        <v>1.1122000000000001</v>
      </c>
      <c r="K1381" s="364"/>
      <c r="L1381" s="365" t="e">
        <f t="shared" si="132"/>
        <v>#N/A</v>
      </c>
      <c r="M1381" s="365" t="e">
        <f t="shared" si="133"/>
        <v>#N/A</v>
      </c>
      <c r="N1381" s="376" t="e">
        <f t="shared" si="134"/>
        <v>#N/A</v>
      </c>
      <c r="O1381" s="205" t="e">
        <f>IF(Comparativo!$E$6="Tabela Não Desonerada",VLOOKUP($C1381,'Orçamento Base'!$D$12:$S$1673,13,FALSE),VLOOKUP($C1381,#REF!,13,FALSE))</f>
        <v>#N/A</v>
      </c>
      <c r="P1381" s="205" t="e">
        <f t="shared" si="135"/>
        <v>#N/A</v>
      </c>
      <c r="Q1381" s="205" t="e">
        <f>IF(Comparativo!$E$6="Tabela Não Desonerada",VLOOKUP($C1381,'Orçamento Base'!$D$12:$S$1673,14,FALSE),VLOOKUP($C1381,#REF!,14,FALSE))</f>
        <v>#N/A</v>
      </c>
      <c r="R1381" s="205" t="e">
        <f t="shared" si="136"/>
        <v>#N/A</v>
      </c>
      <c r="S1381" s="205" t="e">
        <f>IF(Comparativo!$E$6="Tabela Não Desonerada",VLOOKUP($C1381,'Orçamento Base'!$D$12:$S$1673,15,FALSE),VLOOKUP($C1381,#REF!,15,FALSE))</f>
        <v>#N/A</v>
      </c>
      <c r="T1381" s="205" t="e">
        <f t="shared" si="137"/>
        <v>#N/A</v>
      </c>
    </row>
    <row r="1382" spans="1:20" ht="15">
      <c r="A1382" s="203">
        <v>1</v>
      </c>
      <c r="B1382" s="203" t="e">
        <f>'Orçamento-TCE'!B1382</f>
        <v>#N/A</v>
      </c>
      <c r="C1382" s="229">
        <f>'Orçamento-TCE'!C1382</f>
        <v>0</v>
      </c>
      <c r="D1382" s="199" t="e">
        <f>'Orçamento-TCE'!G1382</f>
        <v>#N/A</v>
      </c>
      <c r="E1382" s="204">
        <f>'Orçamento-TCE'!H1382</f>
        <v>0</v>
      </c>
      <c r="F1382" s="230" t="e">
        <f>'Orçamento-TCE'!I1382</f>
        <v>#N/A</v>
      </c>
      <c r="G1382" s="227" t="e">
        <f>IF(Comparativo!$E$6="Tabela Não Desonerada",VLOOKUP($C1382,'Orçamento Base'!$D$12:$S$1673,12,FALSE),VLOOKUP($C1382,#REF!,12,FALSE))</f>
        <v>#N/A</v>
      </c>
      <c r="H1382" s="228">
        <f>IFERROR(IF(Comparativo!$E$6="Tabela Não Desonerada",VLOOKUP($C1382,'Orçamento Base'!$D$12:$S$1673,16,FALSE),VLOOKUP($C1382,#REF!,16,FALSE)),0)</f>
        <v>0</v>
      </c>
      <c r="I1382" s="575" t="e">
        <f>IF(Comparativo!$E$6="Tabela Não Desonerada",VLOOKUP($C1382,'Orçamento Base'!$D$12:$S$1673,11,FALSE),VLOOKUP($C1382,#REF!,11,FALSE))</f>
        <v>#N/A</v>
      </c>
      <c r="J1382" s="363">
        <f>IF(Comparativo!$E$6="Tabela Não Desonerada",Encargos!$F$44,Encargos!$D$44)</f>
        <v>1.1122000000000001</v>
      </c>
      <c r="K1382" s="364"/>
      <c r="L1382" s="365" t="e">
        <f t="shared" si="132"/>
        <v>#N/A</v>
      </c>
      <c r="M1382" s="365" t="e">
        <f t="shared" si="133"/>
        <v>#N/A</v>
      </c>
      <c r="N1382" s="376" t="e">
        <f t="shared" si="134"/>
        <v>#N/A</v>
      </c>
      <c r="O1382" s="205" t="e">
        <f>IF(Comparativo!$E$6="Tabela Não Desonerada",VLOOKUP($C1382,'Orçamento Base'!$D$12:$S$1673,13,FALSE),VLOOKUP($C1382,#REF!,13,FALSE))</f>
        <v>#N/A</v>
      </c>
      <c r="P1382" s="205" t="e">
        <f t="shared" si="135"/>
        <v>#N/A</v>
      </c>
      <c r="Q1382" s="205" t="e">
        <f>IF(Comparativo!$E$6="Tabela Não Desonerada",VLOOKUP($C1382,'Orçamento Base'!$D$12:$S$1673,14,FALSE),VLOOKUP($C1382,#REF!,14,FALSE))</f>
        <v>#N/A</v>
      </c>
      <c r="R1382" s="205" t="e">
        <f t="shared" si="136"/>
        <v>#N/A</v>
      </c>
      <c r="S1382" s="205" t="e">
        <f>IF(Comparativo!$E$6="Tabela Não Desonerada",VLOOKUP($C1382,'Orçamento Base'!$D$12:$S$1673,15,FALSE),VLOOKUP($C1382,#REF!,15,FALSE))</f>
        <v>#N/A</v>
      </c>
      <c r="T1382" s="205" t="e">
        <f t="shared" si="137"/>
        <v>#N/A</v>
      </c>
    </row>
    <row r="1383" spans="1:20" ht="15">
      <c r="A1383" s="203">
        <v>1</v>
      </c>
      <c r="B1383" s="203" t="e">
        <f>'Orçamento-TCE'!B1383</f>
        <v>#N/A</v>
      </c>
      <c r="C1383" s="229">
        <f>'Orçamento-TCE'!C1383</f>
        <v>0</v>
      </c>
      <c r="D1383" s="199" t="e">
        <f>'Orçamento-TCE'!G1383</f>
        <v>#N/A</v>
      </c>
      <c r="E1383" s="204">
        <f>'Orçamento-TCE'!H1383</f>
        <v>0</v>
      </c>
      <c r="F1383" s="230" t="e">
        <f>'Orçamento-TCE'!I1383</f>
        <v>#N/A</v>
      </c>
      <c r="G1383" s="227" t="e">
        <f>IF(Comparativo!$E$6="Tabela Não Desonerada",VLOOKUP($C1383,'Orçamento Base'!$D$12:$S$1673,12,FALSE),VLOOKUP($C1383,#REF!,12,FALSE))</f>
        <v>#N/A</v>
      </c>
      <c r="H1383" s="228">
        <f>IFERROR(IF(Comparativo!$E$6="Tabela Não Desonerada",VLOOKUP($C1383,'Orçamento Base'!$D$12:$S$1673,16,FALSE),VLOOKUP($C1383,#REF!,16,FALSE)),0)</f>
        <v>0</v>
      </c>
      <c r="I1383" s="575" t="e">
        <f>IF(Comparativo!$E$6="Tabela Não Desonerada",VLOOKUP($C1383,'Orçamento Base'!$D$12:$S$1673,11,FALSE),VLOOKUP($C1383,#REF!,11,FALSE))</f>
        <v>#N/A</v>
      </c>
      <c r="J1383" s="363">
        <f>IF(Comparativo!$E$6="Tabela Não Desonerada",Encargos!$F$44,Encargos!$D$44)</f>
        <v>1.1122000000000001</v>
      </c>
      <c r="K1383" s="364"/>
      <c r="L1383" s="365" t="e">
        <f t="shared" si="132"/>
        <v>#N/A</v>
      </c>
      <c r="M1383" s="365" t="e">
        <f t="shared" si="133"/>
        <v>#N/A</v>
      </c>
      <c r="N1383" s="376" t="e">
        <f t="shared" si="134"/>
        <v>#N/A</v>
      </c>
      <c r="O1383" s="205" t="e">
        <f>IF(Comparativo!$E$6="Tabela Não Desonerada",VLOOKUP($C1383,'Orçamento Base'!$D$12:$S$1673,13,FALSE),VLOOKUP($C1383,#REF!,13,FALSE))</f>
        <v>#N/A</v>
      </c>
      <c r="P1383" s="205" t="e">
        <f t="shared" si="135"/>
        <v>#N/A</v>
      </c>
      <c r="Q1383" s="205" t="e">
        <f>IF(Comparativo!$E$6="Tabela Não Desonerada",VLOOKUP($C1383,'Orçamento Base'!$D$12:$S$1673,14,FALSE),VLOOKUP($C1383,#REF!,14,FALSE))</f>
        <v>#N/A</v>
      </c>
      <c r="R1383" s="205" t="e">
        <f t="shared" si="136"/>
        <v>#N/A</v>
      </c>
      <c r="S1383" s="205" t="e">
        <f>IF(Comparativo!$E$6="Tabela Não Desonerada",VLOOKUP($C1383,'Orçamento Base'!$D$12:$S$1673,15,FALSE),VLOOKUP($C1383,#REF!,15,FALSE))</f>
        <v>#N/A</v>
      </c>
      <c r="T1383" s="205" t="e">
        <f t="shared" si="137"/>
        <v>#N/A</v>
      </c>
    </row>
    <row r="1384" spans="1:20" ht="15">
      <c r="A1384" s="203">
        <v>1</v>
      </c>
      <c r="B1384" s="203" t="e">
        <f>'Orçamento-TCE'!B1384</f>
        <v>#N/A</v>
      </c>
      <c r="C1384" s="229">
        <f>'Orçamento-TCE'!C1384</f>
        <v>0</v>
      </c>
      <c r="D1384" s="199" t="e">
        <f>'Orçamento-TCE'!G1384</f>
        <v>#N/A</v>
      </c>
      <c r="E1384" s="204">
        <f>'Orçamento-TCE'!H1384</f>
        <v>0</v>
      </c>
      <c r="F1384" s="230" t="e">
        <f>'Orçamento-TCE'!I1384</f>
        <v>#N/A</v>
      </c>
      <c r="G1384" s="227" t="e">
        <f>IF(Comparativo!$E$6="Tabela Não Desonerada",VLOOKUP($C1384,'Orçamento Base'!$D$12:$S$1673,12,FALSE),VLOOKUP($C1384,#REF!,12,FALSE))</f>
        <v>#N/A</v>
      </c>
      <c r="H1384" s="228">
        <f>IFERROR(IF(Comparativo!$E$6="Tabela Não Desonerada",VLOOKUP($C1384,'Orçamento Base'!$D$12:$S$1673,16,FALSE),VLOOKUP($C1384,#REF!,16,FALSE)),0)</f>
        <v>0</v>
      </c>
      <c r="I1384" s="575" t="e">
        <f>IF(Comparativo!$E$6="Tabela Não Desonerada",VLOOKUP($C1384,'Orçamento Base'!$D$12:$S$1673,11,FALSE),VLOOKUP($C1384,#REF!,11,FALSE))</f>
        <v>#N/A</v>
      </c>
      <c r="J1384" s="363">
        <f>IF(Comparativo!$E$6="Tabela Não Desonerada",Encargos!$F$44,Encargos!$D$44)</f>
        <v>1.1122000000000001</v>
      </c>
      <c r="K1384" s="364"/>
      <c r="L1384" s="365" t="e">
        <f t="shared" si="132"/>
        <v>#N/A</v>
      </c>
      <c r="M1384" s="365" t="e">
        <f t="shared" si="133"/>
        <v>#N/A</v>
      </c>
      <c r="N1384" s="376" t="e">
        <f t="shared" si="134"/>
        <v>#N/A</v>
      </c>
      <c r="O1384" s="205" t="e">
        <f>IF(Comparativo!$E$6="Tabela Não Desonerada",VLOOKUP($C1384,'Orçamento Base'!$D$12:$S$1673,13,FALSE),VLOOKUP($C1384,#REF!,13,FALSE))</f>
        <v>#N/A</v>
      </c>
      <c r="P1384" s="205" t="e">
        <f t="shared" si="135"/>
        <v>#N/A</v>
      </c>
      <c r="Q1384" s="205" t="e">
        <f>IF(Comparativo!$E$6="Tabela Não Desonerada",VLOOKUP($C1384,'Orçamento Base'!$D$12:$S$1673,14,FALSE),VLOOKUP($C1384,#REF!,14,FALSE))</f>
        <v>#N/A</v>
      </c>
      <c r="R1384" s="205" t="e">
        <f t="shared" si="136"/>
        <v>#N/A</v>
      </c>
      <c r="S1384" s="205" t="e">
        <f>IF(Comparativo!$E$6="Tabela Não Desonerada",VLOOKUP($C1384,'Orçamento Base'!$D$12:$S$1673,15,FALSE),VLOOKUP($C1384,#REF!,15,FALSE))</f>
        <v>#N/A</v>
      </c>
      <c r="T1384" s="205" t="e">
        <f t="shared" si="137"/>
        <v>#N/A</v>
      </c>
    </row>
    <row r="1385" spans="1:20" ht="15">
      <c r="A1385" s="203">
        <v>1</v>
      </c>
      <c r="B1385" s="203" t="e">
        <f>'Orçamento-TCE'!B1385</f>
        <v>#N/A</v>
      </c>
      <c r="C1385" s="229">
        <f>'Orçamento-TCE'!C1385</f>
        <v>0</v>
      </c>
      <c r="D1385" s="199" t="e">
        <f>'Orçamento-TCE'!G1385</f>
        <v>#N/A</v>
      </c>
      <c r="E1385" s="204">
        <f>'Orçamento-TCE'!H1385</f>
        <v>0</v>
      </c>
      <c r="F1385" s="230" t="e">
        <f>'Orçamento-TCE'!I1385</f>
        <v>#N/A</v>
      </c>
      <c r="G1385" s="227" t="e">
        <f>IF(Comparativo!$E$6="Tabela Não Desonerada",VLOOKUP($C1385,'Orçamento Base'!$D$12:$S$1673,12,FALSE),VLOOKUP($C1385,#REF!,12,FALSE))</f>
        <v>#N/A</v>
      </c>
      <c r="H1385" s="228">
        <f>IFERROR(IF(Comparativo!$E$6="Tabela Não Desonerada",VLOOKUP($C1385,'Orçamento Base'!$D$12:$S$1673,16,FALSE),VLOOKUP($C1385,#REF!,16,FALSE)),0)</f>
        <v>0</v>
      </c>
      <c r="I1385" s="575" t="e">
        <f>IF(Comparativo!$E$6="Tabela Não Desonerada",VLOOKUP($C1385,'Orçamento Base'!$D$12:$S$1673,11,FALSE),VLOOKUP($C1385,#REF!,11,FALSE))</f>
        <v>#N/A</v>
      </c>
      <c r="J1385" s="363">
        <f>IF(Comparativo!$E$6="Tabela Não Desonerada",Encargos!$F$44,Encargos!$D$44)</f>
        <v>1.1122000000000001</v>
      </c>
      <c r="K1385" s="364"/>
      <c r="L1385" s="365" t="e">
        <f t="shared" si="132"/>
        <v>#N/A</v>
      </c>
      <c r="M1385" s="365" t="e">
        <f t="shared" si="133"/>
        <v>#N/A</v>
      </c>
      <c r="N1385" s="376" t="e">
        <f t="shared" si="134"/>
        <v>#N/A</v>
      </c>
      <c r="O1385" s="205" t="e">
        <f>IF(Comparativo!$E$6="Tabela Não Desonerada",VLOOKUP($C1385,'Orçamento Base'!$D$12:$S$1673,13,FALSE),VLOOKUP($C1385,#REF!,13,FALSE))</f>
        <v>#N/A</v>
      </c>
      <c r="P1385" s="205" t="e">
        <f t="shared" si="135"/>
        <v>#N/A</v>
      </c>
      <c r="Q1385" s="205" t="e">
        <f>IF(Comparativo!$E$6="Tabela Não Desonerada",VLOOKUP($C1385,'Orçamento Base'!$D$12:$S$1673,14,FALSE),VLOOKUP($C1385,#REF!,14,FALSE))</f>
        <v>#N/A</v>
      </c>
      <c r="R1385" s="205" t="e">
        <f t="shared" si="136"/>
        <v>#N/A</v>
      </c>
      <c r="S1385" s="205" t="e">
        <f>IF(Comparativo!$E$6="Tabela Não Desonerada",VLOOKUP($C1385,'Orçamento Base'!$D$12:$S$1673,15,FALSE),VLOOKUP($C1385,#REF!,15,FALSE))</f>
        <v>#N/A</v>
      </c>
      <c r="T1385" s="205" t="e">
        <f t="shared" si="137"/>
        <v>#N/A</v>
      </c>
    </row>
    <row r="1386" spans="1:20" ht="15">
      <c r="A1386" s="203">
        <v>1</v>
      </c>
      <c r="B1386" s="203" t="e">
        <f>'Orçamento-TCE'!B1386</f>
        <v>#N/A</v>
      </c>
      <c r="C1386" s="229">
        <f>'Orçamento-TCE'!C1386</f>
        <v>0</v>
      </c>
      <c r="D1386" s="199" t="e">
        <f>'Orçamento-TCE'!G1386</f>
        <v>#N/A</v>
      </c>
      <c r="E1386" s="204">
        <f>'Orçamento-TCE'!H1386</f>
        <v>0</v>
      </c>
      <c r="F1386" s="230" t="e">
        <f>'Orçamento-TCE'!I1386</f>
        <v>#N/A</v>
      </c>
      <c r="G1386" s="227" t="e">
        <f>IF(Comparativo!$E$6="Tabela Não Desonerada",VLOOKUP($C1386,'Orçamento Base'!$D$12:$S$1673,12,FALSE),VLOOKUP($C1386,#REF!,12,FALSE))</f>
        <v>#N/A</v>
      </c>
      <c r="H1386" s="228">
        <f>IFERROR(IF(Comparativo!$E$6="Tabela Não Desonerada",VLOOKUP($C1386,'Orçamento Base'!$D$12:$S$1673,16,FALSE),VLOOKUP($C1386,#REF!,16,FALSE)),0)</f>
        <v>0</v>
      </c>
      <c r="I1386" s="575" t="e">
        <f>IF(Comparativo!$E$6="Tabela Não Desonerada",VLOOKUP($C1386,'Orçamento Base'!$D$12:$S$1673,11,FALSE),VLOOKUP($C1386,#REF!,11,FALSE))</f>
        <v>#N/A</v>
      </c>
      <c r="J1386" s="363">
        <f>IF(Comparativo!$E$6="Tabela Não Desonerada",Encargos!$F$44,Encargos!$D$44)</f>
        <v>1.1122000000000001</v>
      </c>
      <c r="K1386" s="364"/>
      <c r="L1386" s="365" t="e">
        <f t="shared" si="132"/>
        <v>#N/A</v>
      </c>
      <c r="M1386" s="365" t="e">
        <f t="shared" si="133"/>
        <v>#N/A</v>
      </c>
      <c r="N1386" s="376" t="e">
        <f t="shared" si="134"/>
        <v>#N/A</v>
      </c>
      <c r="O1386" s="205" t="e">
        <f>IF(Comparativo!$E$6="Tabela Não Desonerada",VLOOKUP($C1386,'Orçamento Base'!$D$12:$S$1673,13,FALSE),VLOOKUP($C1386,#REF!,13,FALSE))</f>
        <v>#N/A</v>
      </c>
      <c r="P1386" s="205" t="e">
        <f t="shared" si="135"/>
        <v>#N/A</v>
      </c>
      <c r="Q1386" s="205" t="e">
        <f>IF(Comparativo!$E$6="Tabela Não Desonerada",VLOOKUP($C1386,'Orçamento Base'!$D$12:$S$1673,14,FALSE),VLOOKUP($C1386,#REF!,14,FALSE))</f>
        <v>#N/A</v>
      </c>
      <c r="R1386" s="205" t="e">
        <f t="shared" si="136"/>
        <v>#N/A</v>
      </c>
      <c r="S1386" s="205" t="e">
        <f>IF(Comparativo!$E$6="Tabela Não Desonerada",VLOOKUP($C1386,'Orçamento Base'!$D$12:$S$1673,15,FALSE),VLOOKUP($C1386,#REF!,15,FALSE))</f>
        <v>#N/A</v>
      </c>
      <c r="T1386" s="205" t="e">
        <f t="shared" si="137"/>
        <v>#N/A</v>
      </c>
    </row>
    <row r="1387" spans="1:20" ht="15">
      <c r="A1387" s="203">
        <v>1</v>
      </c>
      <c r="B1387" s="203" t="e">
        <f>'Orçamento-TCE'!B1387</f>
        <v>#N/A</v>
      </c>
      <c r="C1387" s="229">
        <f>'Orçamento-TCE'!C1387</f>
        <v>0</v>
      </c>
      <c r="D1387" s="199" t="e">
        <f>'Orçamento-TCE'!G1387</f>
        <v>#N/A</v>
      </c>
      <c r="E1387" s="204">
        <f>'Orçamento-TCE'!H1387</f>
        <v>0</v>
      </c>
      <c r="F1387" s="230" t="e">
        <f>'Orçamento-TCE'!I1387</f>
        <v>#N/A</v>
      </c>
      <c r="G1387" s="227" t="e">
        <f>IF(Comparativo!$E$6="Tabela Não Desonerada",VLOOKUP($C1387,'Orçamento Base'!$D$12:$S$1673,12,FALSE),VLOOKUP($C1387,#REF!,12,FALSE))</f>
        <v>#N/A</v>
      </c>
      <c r="H1387" s="228">
        <f>IFERROR(IF(Comparativo!$E$6="Tabela Não Desonerada",VLOOKUP($C1387,'Orçamento Base'!$D$12:$S$1673,16,FALSE),VLOOKUP($C1387,#REF!,16,FALSE)),0)</f>
        <v>0</v>
      </c>
      <c r="I1387" s="575" t="e">
        <f>IF(Comparativo!$E$6="Tabela Não Desonerada",VLOOKUP($C1387,'Orçamento Base'!$D$12:$S$1673,11,FALSE),VLOOKUP($C1387,#REF!,11,FALSE))</f>
        <v>#N/A</v>
      </c>
      <c r="J1387" s="363">
        <f>IF(Comparativo!$E$6="Tabela Não Desonerada",Encargos!$F$44,Encargos!$D$44)</f>
        <v>1.1122000000000001</v>
      </c>
      <c r="K1387" s="364"/>
      <c r="L1387" s="365" t="e">
        <f t="shared" si="132"/>
        <v>#N/A</v>
      </c>
      <c r="M1387" s="365" t="e">
        <f t="shared" si="133"/>
        <v>#N/A</v>
      </c>
      <c r="N1387" s="376" t="e">
        <f t="shared" si="134"/>
        <v>#N/A</v>
      </c>
      <c r="O1387" s="205" t="e">
        <f>IF(Comparativo!$E$6="Tabela Não Desonerada",VLOOKUP($C1387,'Orçamento Base'!$D$12:$S$1673,13,FALSE),VLOOKUP($C1387,#REF!,13,FALSE))</f>
        <v>#N/A</v>
      </c>
      <c r="P1387" s="205" t="e">
        <f t="shared" si="135"/>
        <v>#N/A</v>
      </c>
      <c r="Q1387" s="205" t="e">
        <f>IF(Comparativo!$E$6="Tabela Não Desonerada",VLOOKUP($C1387,'Orçamento Base'!$D$12:$S$1673,14,FALSE),VLOOKUP($C1387,#REF!,14,FALSE))</f>
        <v>#N/A</v>
      </c>
      <c r="R1387" s="205" t="e">
        <f t="shared" si="136"/>
        <v>#N/A</v>
      </c>
      <c r="S1387" s="205" t="e">
        <f>IF(Comparativo!$E$6="Tabela Não Desonerada",VLOOKUP($C1387,'Orçamento Base'!$D$12:$S$1673,15,FALSE),VLOOKUP($C1387,#REF!,15,FALSE))</f>
        <v>#N/A</v>
      </c>
      <c r="T1387" s="205" t="e">
        <f t="shared" si="137"/>
        <v>#N/A</v>
      </c>
    </row>
    <row r="1388" spans="1:20" ht="15">
      <c r="A1388" s="203">
        <v>1</v>
      </c>
      <c r="B1388" s="203" t="e">
        <f>'Orçamento-TCE'!B1388</f>
        <v>#N/A</v>
      </c>
      <c r="C1388" s="229">
        <f>'Orçamento-TCE'!C1388</f>
        <v>0</v>
      </c>
      <c r="D1388" s="199" t="e">
        <f>'Orçamento-TCE'!G1388</f>
        <v>#N/A</v>
      </c>
      <c r="E1388" s="204">
        <f>'Orçamento-TCE'!H1388</f>
        <v>0</v>
      </c>
      <c r="F1388" s="230" t="e">
        <f>'Orçamento-TCE'!I1388</f>
        <v>#N/A</v>
      </c>
      <c r="G1388" s="227" t="e">
        <f>IF(Comparativo!$E$6="Tabela Não Desonerada",VLOOKUP($C1388,'Orçamento Base'!$D$12:$S$1673,12,FALSE),VLOOKUP($C1388,#REF!,12,FALSE))</f>
        <v>#N/A</v>
      </c>
      <c r="H1388" s="228">
        <f>IFERROR(IF(Comparativo!$E$6="Tabela Não Desonerada",VLOOKUP($C1388,'Orçamento Base'!$D$12:$S$1673,16,FALSE),VLOOKUP($C1388,#REF!,16,FALSE)),0)</f>
        <v>0</v>
      </c>
      <c r="I1388" s="575" t="e">
        <f>IF(Comparativo!$E$6="Tabela Não Desonerada",VLOOKUP($C1388,'Orçamento Base'!$D$12:$S$1673,11,FALSE),VLOOKUP($C1388,#REF!,11,FALSE))</f>
        <v>#N/A</v>
      </c>
      <c r="J1388" s="363">
        <f>IF(Comparativo!$E$6="Tabela Não Desonerada",Encargos!$F$44,Encargos!$D$44)</f>
        <v>1.1122000000000001</v>
      </c>
      <c r="K1388" s="364"/>
      <c r="L1388" s="365" t="e">
        <f t="shared" si="132"/>
        <v>#N/A</v>
      </c>
      <c r="M1388" s="365" t="e">
        <f t="shared" si="133"/>
        <v>#N/A</v>
      </c>
      <c r="N1388" s="376" t="e">
        <f t="shared" si="134"/>
        <v>#N/A</v>
      </c>
      <c r="O1388" s="205" t="e">
        <f>IF(Comparativo!$E$6="Tabela Não Desonerada",VLOOKUP($C1388,'Orçamento Base'!$D$12:$S$1673,13,FALSE),VLOOKUP($C1388,#REF!,13,FALSE))</f>
        <v>#N/A</v>
      </c>
      <c r="P1388" s="205" t="e">
        <f t="shared" si="135"/>
        <v>#N/A</v>
      </c>
      <c r="Q1388" s="205" t="e">
        <f>IF(Comparativo!$E$6="Tabela Não Desonerada",VLOOKUP($C1388,'Orçamento Base'!$D$12:$S$1673,14,FALSE),VLOOKUP($C1388,#REF!,14,FALSE))</f>
        <v>#N/A</v>
      </c>
      <c r="R1388" s="205" t="e">
        <f t="shared" si="136"/>
        <v>#N/A</v>
      </c>
      <c r="S1388" s="205" t="e">
        <f>IF(Comparativo!$E$6="Tabela Não Desonerada",VLOOKUP($C1388,'Orçamento Base'!$D$12:$S$1673,15,FALSE),VLOOKUP($C1388,#REF!,15,FALSE))</f>
        <v>#N/A</v>
      </c>
      <c r="T1388" s="205" t="e">
        <f t="shared" si="137"/>
        <v>#N/A</v>
      </c>
    </row>
    <row r="1389" spans="1:20" ht="15">
      <c r="A1389" s="203">
        <v>1</v>
      </c>
      <c r="B1389" s="203" t="e">
        <f>'Orçamento-TCE'!B1389</f>
        <v>#N/A</v>
      </c>
      <c r="C1389" s="229">
        <f>'Orçamento-TCE'!C1389</f>
        <v>0</v>
      </c>
      <c r="D1389" s="199" t="e">
        <f>'Orçamento-TCE'!G1389</f>
        <v>#N/A</v>
      </c>
      <c r="E1389" s="204">
        <f>'Orçamento-TCE'!H1389</f>
        <v>0</v>
      </c>
      <c r="F1389" s="230" t="e">
        <f>'Orçamento-TCE'!I1389</f>
        <v>#N/A</v>
      </c>
      <c r="G1389" s="227" t="e">
        <f>IF(Comparativo!$E$6="Tabela Não Desonerada",VLOOKUP($C1389,'Orçamento Base'!$D$12:$S$1673,12,FALSE),VLOOKUP($C1389,#REF!,12,FALSE))</f>
        <v>#N/A</v>
      </c>
      <c r="H1389" s="228">
        <f>IFERROR(IF(Comparativo!$E$6="Tabela Não Desonerada",VLOOKUP($C1389,'Orçamento Base'!$D$12:$S$1673,16,FALSE),VLOOKUP($C1389,#REF!,16,FALSE)),0)</f>
        <v>0</v>
      </c>
      <c r="I1389" s="575" t="e">
        <f>IF(Comparativo!$E$6="Tabela Não Desonerada",VLOOKUP($C1389,'Orçamento Base'!$D$12:$S$1673,11,FALSE),VLOOKUP($C1389,#REF!,11,FALSE))</f>
        <v>#N/A</v>
      </c>
      <c r="J1389" s="363">
        <f>IF(Comparativo!$E$6="Tabela Não Desonerada",Encargos!$F$44,Encargos!$D$44)</f>
        <v>1.1122000000000001</v>
      </c>
      <c r="K1389" s="364"/>
      <c r="L1389" s="365" t="e">
        <f t="shared" si="132"/>
        <v>#N/A</v>
      </c>
      <c r="M1389" s="365" t="e">
        <f t="shared" si="133"/>
        <v>#N/A</v>
      </c>
      <c r="N1389" s="376" t="e">
        <f t="shared" si="134"/>
        <v>#N/A</v>
      </c>
      <c r="O1389" s="205" t="e">
        <f>IF(Comparativo!$E$6="Tabela Não Desonerada",VLOOKUP($C1389,'Orçamento Base'!$D$12:$S$1673,13,FALSE),VLOOKUP($C1389,#REF!,13,FALSE))</f>
        <v>#N/A</v>
      </c>
      <c r="P1389" s="205" t="e">
        <f t="shared" si="135"/>
        <v>#N/A</v>
      </c>
      <c r="Q1389" s="205" t="e">
        <f>IF(Comparativo!$E$6="Tabela Não Desonerada",VLOOKUP($C1389,'Orçamento Base'!$D$12:$S$1673,14,FALSE),VLOOKUP($C1389,#REF!,14,FALSE))</f>
        <v>#N/A</v>
      </c>
      <c r="R1389" s="205" t="e">
        <f t="shared" si="136"/>
        <v>#N/A</v>
      </c>
      <c r="S1389" s="205" t="e">
        <f>IF(Comparativo!$E$6="Tabela Não Desonerada",VLOOKUP($C1389,'Orçamento Base'!$D$12:$S$1673,15,FALSE),VLOOKUP($C1389,#REF!,15,FALSE))</f>
        <v>#N/A</v>
      </c>
      <c r="T1389" s="205" t="e">
        <f t="shared" si="137"/>
        <v>#N/A</v>
      </c>
    </row>
    <row r="1390" spans="1:20" ht="15">
      <c r="A1390" s="203">
        <v>1</v>
      </c>
      <c r="B1390" s="203" t="e">
        <f>'Orçamento-TCE'!B1390</f>
        <v>#N/A</v>
      </c>
      <c r="C1390" s="229">
        <f>'Orçamento-TCE'!C1390</f>
        <v>0</v>
      </c>
      <c r="D1390" s="199" t="e">
        <f>'Orçamento-TCE'!G1390</f>
        <v>#N/A</v>
      </c>
      <c r="E1390" s="204">
        <f>'Orçamento-TCE'!H1390</f>
        <v>0</v>
      </c>
      <c r="F1390" s="230" t="e">
        <f>'Orçamento-TCE'!I1390</f>
        <v>#N/A</v>
      </c>
      <c r="G1390" s="227" t="e">
        <f>IF(Comparativo!$E$6="Tabela Não Desonerada",VLOOKUP($C1390,'Orçamento Base'!$D$12:$S$1673,12,FALSE),VLOOKUP($C1390,#REF!,12,FALSE))</f>
        <v>#N/A</v>
      </c>
      <c r="H1390" s="228">
        <f>IFERROR(IF(Comparativo!$E$6="Tabela Não Desonerada",VLOOKUP($C1390,'Orçamento Base'!$D$12:$S$1673,16,FALSE),VLOOKUP($C1390,#REF!,16,FALSE)),0)</f>
        <v>0</v>
      </c>
      <c r="I1390" s="575" t="e">
        <f>IF(Comparativo!$E$6="Tabela Não Desonerada",VLOOKUP($C1390,'Orçamento Base'!$D$12:$S$1673,11,FALSE),VLOOKUP($C1390,#REF!,11,FALSE))</f>
        <v>#N/A</v>
      </c>
      <c r="J1390" s="363">
        <f>IF(Comparativo!$E$6="Tabela Não Desonerada",Encargos!$F$44,Encargos!$D$44)</f>
        <v>1.1122000000000001</v>
      </c>
      <c r="K1390" s="364"/>
      <c r="L1390" s="365" t="e">
        <f t="shared" si="132"/>
        <v>#N/A</v>
      </c>
      <c r="M1390" s="365" t="e">
        <f t="shared" si="133"/>
        <v>#N/A</v>
      </c>
      <c r="N1390" s="376" t="e">
        <f t="shared" si="134"/>
        <v>#N/A</v>
      </c>
      <c r="O1390" s="205" t="e">
        <f>IF(Comparativo!$E$6="Tabela Não Desonerada",VLOOKUP($C1390,'Orçamento Base'!$D$12:$S$1673,13,FALSE),VLOOKUP($C1390,#REF!,13,FALSE))</f>
        <v>#N/A</v>
      </c>
      <c r="P1390" s="205" t="e">
        <f t="shared" si="135"/>
        <v>#N/A</v>
      </c>
      <c r="Q1390" s="205" t="e">
        <f>IF(Comparativo!$E$6="Tabela Não Desonerada",VLOOKUP($C1390,'Orçamento Base'!$D$12:$S$1673,14,FALSE),VLOOKUP($C1390,#REF!,14,FALSE))</f>
        <v>#N/A</v>
      </c>
      <c r="R1390" s="205" t="e">
        <f t="shared" si="136"/>
        <v>#N/A</v>
      </c>
      <c r="S1390" s="205" t="e">
        <f>IF(Comparativo!$E$6="Tabela Não Desonerada",VLOOKUP($C1390,'Orçamento Base'!$D$12:$S$1673,15,FALSE),VLOOKUP($C1390,#REF!,15,FALSE))</f>
        <v>#N/A</v>
      </c>
      <c r="T1390" s="205" t="e">
        <f t="shared" si="137"/>
        <v>#N/A</v>
      </c>
    </row>
    <row r="1391" spans="1:20" ht="15">
      <c r="A1391" s="203">
        <v>1</v>
      </c>
      <c r="B1391" s="203" t="e">
        <f>'Orçamento-TCE'!B1391</f>
        <v>#N/A</v>
      </c>
      <c r="C1391" s="229">
        <f>'Orçamento-TCE'!C1391</f>
        <v>0</v>
      </c>
      <c r="D1391" s="199" t="e">
        <f>'Orçamento-TCE'!G1391</f>
        <v>#N/A</v>
      </c>
      <c r="E1391" s="204">
        <f>'Orçamento-TCE'!H1391</f>
        <v>0</v>
      </c>
      <c r="F1391" s="230" t="e">
        <f>'Orçamento-TCE'!I1391</f>
        <v>#N/A</v>
      </c>
      <c r="G1391" s="227" t="e">
        <f>IF(Comparativo!$E$6="Tabela Não Desonerada",VLOOKUP($C1391,'Orçamento Base'!$D$12:$S$1673,12,FALSE),VLOOKUP($C1391,#REF!,12,FALSE))</f>
        <v>#N/A</v>
      </c>
      <c r="H1391" s="228">
        <f>IFERROR(IF(Comparativo!$E$6="Tabela Não Desonerada",VLOOKUP($C1391,'Orçamento Base'!$D$12:$S$1673,16,FALSE),VLOOKUP($C1391,#REF!,16,FALSE)),0)</f>
        <v>0</v>
      </c>
      <c r="I1391" s="575" t="e">
        <f>IF(Comparativo!$E$6="Tabela Não Desonerada",VLOOKUP($C1391,'Orçamento Base'!$D$12:$S$1673,11,FALSE),VLOOKUP($C1391,#REF!,11,FALSE))</f>
        <v>#N/A</v>
      </c>
      <c r="J1391" s="363">
        <f>IF(Comparativo!$E$6="Tabela Não Desonerada",Encargos!$F$44,Encargos!$D$44)</f>
        <v>1.1122000000000001</v>
      </c>
      <c r="K1391" s="364"/>
      <c r="L1391" s="365" t="e">
        <f t="shared" si="132"/>
        <v>#N/A</v>
      </c>
      <c r="M1391" s="365" t="e">
        <f t="shared" si="133"/>
        <v>#N/A</v>
      </c>
      <c r="N1391" s="376" t="e">
        <f t="shared" si="134"/>
        <v>#N/A</v>
      </c>
      <c r="O1391" s="205" t="e">
        <f>IF(Comparativo!$E$6="Tabela Não Desonerada",VLOOKUP($C1391,'Orçamento Base'!$D$12:$S$1673,13,FALSE),VLOOKUP($C1391,#REF!,13,FALSE))</f>
        <v>#N/A</v>
      </c>
      <c r="P1391" s="205" t="e">
        <f t="shared" si="135"/>
        <v>#N/A</v>
      </c>
      <c r="Q1391" s="205" t="e">
        <f>IF(Comparativo!$E$6="Tabela Não Desonerada",VLOOKUP($C1391,'Orçamento Base'!$D$12:$S$1673,14,FALSE),VLOOKUP($C1391,#REF!,14,FALSE))</f>
        <v>#N/A</v>
      </c>
      <c r="R1391" s="205" t="e">
        <f t="shared" si="136"/>
        <v>#N/A</v>
      </c>
      <c r="S1391" s="205" t="e">
        <f>IF(Comparativo!$E$6="Tabela Não Desonerada",VLOOKUP($C1391,'Orçamento Base'!$D$12:$S$1673,15,FALSE),VLOOKUP($C1391,#REF!,15,FALSE))</f>
        <v>#N/A</v>
      </c>
      <c r="T1391" s="205" t="e">
        <f t="shared" si="137"/>
        <v>#N/A</v>
      </c>
    </row>
    <row r="1392" spans="1:20" ht="15">
      <c r="A1392" s="203">
        <v>1</v>
      </c>
      <c r="B1392" s="203" t="e">
        <f>'Orçamento-TCE'!B1392</f>
        <v>#N/A</v>
      </c>
      <c r="C1392" s="229">
        <f>'Orçamento-TCE'!C1392</f>
        <v>0</v>
      </c>
      <c r="D1392" s="199" t="e">
        <f>'Orçamento-TCE'!G1392</f>
        <v>#N/A</v>
      </c>
      <c r="E1392" s="204">
        <f>'Orçamento-TCE'!H1392</f>
        <v>0</v>
      </c>
      <c r="F1392" s="230" t="e">
        <f>'Orçamento-TCE'!I1392</f>
        <v>#N/A</v>
      </c>
      <c r="G1392" s="227" t="e">
        <f>IF(Comparativo!$E$6="Tabela Não Desonerada",VLOOKUP($C1392,'Orçamento Base'!$D$12:$S$1673,12,FALSE),VLOOKUP($C1392,#REF!,12,FALSE))</f>
        <v>#N/A</v>
      </c>
      <c r="H1392" s="228">
        <f>IFERROR(IF(Comparativo!$E$6="Tabela Não Desonerada",VLOOKUP($C1392,'Orçamento Base'!$D$12:$S$1673,16,FALSE),VLOOKUP($C1392,#REF!,16,FALSE)),0)</f>
        <v>0</v>
      </c>
      <c r="I1392" s="575" t="e">
        <f>IF(Comparativo!$E$6="Tabela Não Desonerada",VLOOKUP($C1392,'Orçamento Base'!$D$12:$S$1673,11,FALSE),VLOOKUP($C1392,#REF!,11,FALSE))</f>
        <v>#N/A</v>
      </c>
      <c r="J1392" s="363">
        <f>IF(Comparativo!$E$6="Tabela Não Desonerada",Encargos!$F$44,Encargos!$D$44)</f>
        <v>1.1122000000000001</v>
      </c>
      <c r="K1392" s="364"/>
      <c r="L1392" s="365" t="e">
        <f t="shared" si="132"/>
        <v>#N/A</v>
      </c>
      <c r="M1392" s="365" t="e">
        <f t="shared" si="133"/>
        <v>#N/A</v>
      </c>
      <c r="N1392" s="376" t="e">
        <f t="shared" si="134"/>
        <v>#N/A</v>
      </c>
      <c r="O1392" s="205" t="e">
        <f>IF(Comparativo!$E$6="Tabela Não Desonerada",VLOOKUP($C1392,'Orçamento Base'!$D$12:$S$1673,13,FALSE),VLOOKUP($C1392,#REF!,13,FALSE))</f>
        <v>#N/A</v>
      </c>
      <c r="P1392" s="205" t="e">
        <f t="shared" si="135"/>
        <v>#N/A</v>
      </c>
      <c r="Q1392" s="205" t="e">
        <f>IF(Comparativo!$E$6="Tabela Não Desonerada",VLOOKUP($C1392,'Orçamento Base'!$D$12:$S$1673,14,FALSE),VLOOKUP($C1392,#REF!,14,FALSE))</f>
        <v>#N/A</v>
      </c>
      <c r="R1392" s="205" t="e">
        <f t="shared" si="136"/>
        <v>#N/A</v>
      </c>
      <c r="S1392" s="205" t="e">
        <f>IF(Comparativo!$E$6="Tabela Não Desonerada",VLOOKUP($C1392,'Orçamento Base'!$D$12:$S$1673,15,FALSE),VLOOKUP($C1392,#REF!,15,FALSE))</f>
        <v>#N/A</v>
      </c>
      <c r="T1392" s="205" t="e">
        <f t="shared" si="137"/>
        <v>#N/A</v>
      </c>
    </row>
    <row r="1393" spans="1:20" ht="15">
      <c r="A1393" s="203">
        <v>1</v>
      </c>
      <c r="B1393" s="203" t="e">
        <f>'Orçamento-TCE'!B1393</f>
        <v>#N/A</v>
      </c>
      <c r="C1393" s="229">
        <f>'Orçamento-TCE'!C1393</f>
        <v>0</v>
      </c>
      <c r="D1393" s="199" t="e">
        <f>'Orçamento-TCE'!G1393</f>
        <v>#N/A</v>
      </c>
      <c r="E1393" s="204">
        <f>'Orçamento-TCE'!H1393</f>
        <v>0</v>
      </c>
      <c r="F1393" s="230" t="e">
        <f>'Orçamento-TCE'!I1393</f>
        <v>#N/A</v>
      </c>
      <c r="G1393" s="227" t="e">
        <f>IF(Comparativo!$E$6="Tabela Não Desonerada",VLOOKUP($C1393,'Orçamento Base'!$D$12:$S$1673,12,FALSE),VLOOKUP($C1393,#REF!,12,FALSE))</f>
        <v>#N/A</v>
      </c>
      <c r="H1393" s="228">
        <f>IFERROR(IF(Comparativo!$E$6="Tabela Não Desonerada",VLOOKUP($C1393,'Orçamento Base'!$D$12:$S$1673,16,FALSE),VLOOKUP($C1393,#REF!,16,FALSE)),0)</f>
        <v>0</v>
      </c>
      <c r="I1393" s="575" t="e">
        <f>IF(Comparativo!$E$6="Tabela Não Desonerada",VLOOKUP($C1393,'Orçamento Base'!$D$12:$S$1673,11,FALSE),VLOOKUP($C1393,#REF!,11,FALSE))</f>
        <v>#N/A</v>
      </c>
      <c r="J1393" s="363">
        <f>IF(Comparativo!$E$6="Tabela Não Desonerada",Encargos!$F$44,Encargos!$D$44)</f>
        <v>1.1122000000000001</v>
      </c>
      <c r="K1393" s="364"/>
      <c r="L1393" s="365" t="e">
        <f t="shared" si="132"/>
        <v>#N/A</v>
      </c>
      <c r="M1393" s="365" t="e">
        <f t="shared" si="133"/>
        <v>#N/A</v>
      </c>
      <c r="N1393" s="376" t="e">
        <f t="shared" si="134"/>
        <v>#N/A</v>
      </c>
      <c r="O1393" s="205" t="e">
        <f>IF(Comparativo!$E$6="Tabela Não Desonerada",VLOOKUP($C1393,'Orçamento Base'!$D$12:$S$1673,13,FALSE),VLOOKUP($C1393,#REF!,13,FALSE))</f>
        <v>#N/A</v>
      </c>
      <c r="P1393" s="205" t="e">
        <f t="shared" si="135"/>
        <v>#N/A</v>
      </c>
      <c r="Q1393" s="205" t="e">
        <f>IF(Comparativo!$E$6="Tabela Não Desonerada",VLOOKUP($C1393,'Orçamento Base'!$D$12:$S$1673,14,FALSE),VLOOKUP($C1393,#REF!,14,FALSE))</f>
        <v>#N/A</v>
      </c>
      <c r="R1393" s="205" t="e">
        <f t="shared" si="136"/>
        <v>#N/A</v>
      </c>
      <c r="S1393" s="205" t="e">
        <f>IF(Comparativo!$E$6="Tabela Não Desonerada",VLOOKUP($C1393,'Orçamento Base'!$D$12:$S$1673,15,FALSE),VLOOKUP($C1393,#REF!,15,FALSE))</f>
        <v>#N/A</v>
      </c>
      <c r="T1393" s="205" t="e">
        <f t="shared" si="137"/>
        <v>#N/A</v>
      </c>
    </row>
    <row r="1394" spans="1:20" ht="15">
      <c r="A1394" s="203">
        <v>1</v>
      </c>
      <c r="B1394" s="203" t="e">
        <f>'Orçamento-TCE'!B1394</f>
        <v>#N/A</v>
      </c>
      <c r="C1394" s="229">
        <f>'Orçamento-TCE'!C1394</f>
        <v>0</v>
      </c>
      <c r="D1394" s="199" t="e">
        <f>'Orçamento-TCE'!G1394</f>
        <v>#N/A</v>
      </c>
      <c r="E1394" s="204">
        <f>'Orçamento-TCE'!H1394</f>
        <v>0</v>
      </c>
      <c r="F1394" s="230" t="e">
        <f>'Orçamento-TCE'!I1394</f>
        <v>#N/A</v>
      </c>
      <c r="G1394" s="227" t="e">
        <f>IF(Comparativo!$E$6="Tabela Não Desonerada",VLOOKUP($C1394,'Orçamento Base'!$D$12:$S$1673,12,FALSE),VLOOKUP($C1394,#REF!,12,FALSE))</f>
        <v>#N/A</v>
      </c>
      <c r="H1394" s="228">
        <f>IFERROR(IF(Comparativo!$E$6="Tabela Não Desonerada",VLOOKUP($C1394,'Orçamento Base'!$D$12:$S$1673,16,FALSE),VLOOKUP($C1394,#REF!,16,FALSE)),0)</f>
        <v>0</v>
      </c>
      <c r="I1394" s="575" t="e">
        <f>IF(Comparativo!$E$6="Tabela Não Desonerada",VLOOKUP($C1394,'Orçamento Base'!$D$12:$S$1673,11,FALSE),VLOOKUP($C1394,#REF!,11,FALSE))</f>
        <v>#N/A</v>
      </c>
      <c r="J1394" s="363">
        <f>IF(Comparativo!$E$6="Tabela Não Desonerada",Encargos!$F$44,Encargos!$D$44)</f>
        <v>1.1122000000000001</v>
      </c>
      <c r="K1394" s="364"/>
      <c r="L1394" s="365" t="e">
        <f t="shared" si="132"/>
        <v>#N/A</v>
      </c>
      <c r="M1394" s="365" t="e">
        <f t="shared" si="133"/>
        <v>#N/A</v>
      </c>
      <c r="N1394" s="376" t="e">
        <f t="shared" si="134"/>
        <v>#N/A</v>
      </c>
      <c r="O1394" s="205" t="e">
        <f>IF(Comparativo!$E$6="Tabela Não Desonerada",VLOOKUP($C1394,'Orçamento Base'!$D$12:$S$1673,13,FALSE),VLOOKUP($C1394,#REF!,13,FALSE))</f>
        <v>#N/A</v>
      </c>
      <c r="P1394" s="205" t="e">
        <f t="shared" si="135"/>
        <v>#N/A</v>
      </c>
      <c r="Q1394" s="205" t="e">
        <f>IF(Comparativo!$E$6="Tabela Não Desonerada",VLOOKUP($C1394,'Orçamento Base'!$D$12:$S$1673,14,FALSE),VLOOKUP($C1394,#REF!,14,FALSE))</f>
        <v>#N/A</v>
      </c>
      <c r="R1394" s="205" t="e">
        <f t="shared" si="136"/>
        <v>#N/A</v>
      </c>
      <c r="S1394" s="205" t="e">
        <f>IF(Comparativo!$E$6="Tabela Não Desonerada",VLOOKUP($C1394,'Orçamento Base'!$D$12:$S$1673,15,FALSE),VLOOKUP($C1394,#REF!,15,FALSE))</f>
        <v>#N/A</v>
      </c>
      <c r="T1394" s="205" t="e">
        <f t="shared" si="137"/>
        <v>#N/A</v>
      </c>
    </row>
    <row r="1395" spans="1:20" ht="15">
      <c r="A1395" s="203">
        <v>1</v>
      </c>
      <c r="B1395" s="203" t="e">
        <f>'Orçamento-TCE'!B1395</f>
        <v>#N/A</v>
      </c>
      <c r="C1395" s="229">
        <f>'Orçamento-TCE'!C1395</f>
        <v>0</v>
      </c>
      <c r="D1395" s="199" t="e">
        <f>'Orçamento-TCE'!G1395</f>
        <v>#N/A</v>
      </c>
      <c r="E1395" s="204">
        <f>'Orçamento-TCE'!H1395</f>
        <v>0</v>
      </c>
      <c r="F1395" s="230" t="e">
        <f>'Orçamento-TCE'!I1395</f>
        <v>#N/A</v>
      </c>
      <c r="G1395" s="227" t="e">
        <f>IF(Comparativo!$E$6="Tabela Não Desonerada",VLOOKUP($C1395,'Orçamento Base'!$D$12:$S$1673,12,FALSE),VLOOKUP($C1395,#REF!,12,FALSE))</f>
        <v>#N/A</v>
      </c>
      <c r="H1395" s="228">
        <f>IFERROR(IF(Comparativo!$E$6="Tabela Não Desonerada",VLOOKUP($C1395,'Orçamento Base'!$D$12:$S$1673,16,FALSE),VLOOKUP($C1395,#REF!,16,FALSE)),0)</f>
        <v>0</v>
      </c>
      <c r="I1395" s="575" t="e">
        <f>IF(Comparativo!$E$6="Tabela Não Desonerada",VLOOKUP($C1395,'Orçamento Base'!$D$12:$S$1673,11,FALSE),VLOOKUP($C1395,#REF!,11,FALSE))</f>
        <v>#N/A</v>
      </c>
      <c r="J1395" s="363">
        <f>IF(Comparativo!$E$6="Tabela Não Desonerada",Encargos!$F$44,Encargos!$D$44)</f>
        <v>1.1122000000000001</v>
      </c>
      <c r="K1395" s="364"/>
      <c r="L1395" s="365" t="e">
        <f t="shared" si="132"/>
        <v>#N/A</v>
      </c>
      <c r="M1395" s="365" t="e">
        <f t="shared" si="133"/>
        <v>#N/A</v>
      </c>
      <c r="N1395" s="376" t="e">
        <f t="shared" si="134"/>
        <v>#N/A</v>
      </c>
      <c r="O1395" s="205" t="e">
        <f>IF(Comparativo!$E$6="Tabela Não Desonerada",VLOOKUP($C1395,'Orçamento Base'!$D$12:$S$1673,13,FALSE),VLOOKUP($C1395,#REF!,13,FALSE))</f>
        <v>#N/A</v>
      </c>
      <c r="P1395" s="205" t="e">
        <f t="shared" si="135"/>
        <v>#N/A</v>
      </c>
      <c r="Q1395" s="205" t="e">
        <f>IF(Comparativo!$E$6="Tabela Não Desonerada",VLOOKUP($C1395,'Orçamento Base'!$D$12:$S$1673,14,FALSE),VLOOKUP($C1395,#REF!,14,FALSE))</f>
        <v>#N/A</v>
      </c>
      <c r="R1395" s="205" t="e">
        <f t="shared" si="136"/>
        <v>#N/A</v>
      </c>
      <c r="S1395" s="205" t="e">
        <f>IF(Comparativo!$E$6="Tabela Não Desonerada",VLOOKUP($C1395,'Orçamento Base'!$D$12:$S$1673,15,FALSE),VLOOKUP($C1395,#REF!,15,FALSE))</f>
        <v>#N/A</v>
      </c>
      <c r="T1395" s="205" t="e">
        <f t="shared" si="137"/>
        <v>#N/A</v>
      </c>
    </row>
    <row r="1396" spans="1:20" ht="15">
      <c r="A1396" s="203">
        <v>1</v>
      </c>
      <c r="B1396" s="203" t="e">
        <f>'Orçamento-TCE'!B1396</f>
        <v>#N/A</v>
      </c>
      <c r="C1396" s="229">
        <f>'Orçamento-TCE'!C1396</f>
        <v>0</v>
      </c>
      <c r="D1396" s="199" t="e">
        <f>'Orçamento-TCE'!G1396</f>
        <v>#N/A</v>
      </c>
      <c r="E1396" s="204">
        <f>'Orçamento-TCE'!H1396</f>
        <v>0</v>
      </c>
      <c r="F1396" s="230" t="e">
        <f>'Orçamento-TCE'!I1396</f>
        <v>#N/A</v>
      </c>
      <c r="G1396" s="227" t="e">
        <f>IF(Comparativo!$E$6="Tabela Não Desonerada",VLOOKUP($C1396,'Orçamento Base'!$D$12:$S$1673,12,FALSE),VLOOKUP($C1396,#REF!,12,FALSE))</f>
        <v>#N/A</v>
      </c>
      <c r="H1396" s="228">
        <f>IFERROR(IF(Comparativo!$E$6="Tabela Não Desonerada",VLOOKUP($C1396,'Orçamento Base'!$D$12:$S$1673,16,FALSE),VLOOKUP($C1396,#REF!,16,FALSE)),0)</f>
        <v>0</v>
      </c>
      <c r="I1396" s="575" t="e">
        <f>IF(Comparativo!$E$6="Tabela Não Desonerada",VLOOKUP($C1396,'Orçamento Base'!$D$12:$S$1673,11,FALSE),VLOOKUP($C1396,#REF!,11,FALSE))</f>
        <v>#N/A</v>
      </c>
      <c r="J1396" s="363">
        <f>IF(Comparativo!$E$6="Tabela Não Desonerada",Encargos!$F$44,Encargos!$D$44)</f>
        <v>1.1122000000000001</v>
      </c>
      <c r="K1396" s="364"/>
      <c r="L1396" s="365" t="e">
        <f t="shared" si="132"/>
        <v>#N/A</v>
      </c>
      <c r="M1396" s="365" t="e">
        <f t="shared" si="133"/>
        <v>#N/A</v>
      </c>
      <c r="N1396" s="376" t="e">
        <f t="shared" si="134"/>
        <v>#N/A</v>
      </c>
      <c r="O1396" s="205" t="e">
        <f>IF(Comparativo!$E$6="Tabela Não Desonerada",VLOOKUP($C1396,'Orçamento Base'!$D$12:$S$1673,13,FALSE),VLOOKUP($C1396,#REF!,13,FALSE))</f>
        <v>#N/A</v>
      </c>
      <c r="P1396" s="205" t="e">
        <f t="shared" si="135"/>
        <v>#N/A</v>
      </c>
      <c r="Q1396" s="205" t="e">
        <f>IF(Comparativo!$E$6="Tabela Não Desonerada",VLOOKUP($C1396,'Orçamento Base'!$D$12:$S$1673,14,FALSE),VLOOKUP($C1396,#REF!,14,FALSE))</f>
        <v>#N/A</v>
      </c>
      <c r="R1396" s="205" t="e">
        <f t="shared" si="136"/>
        <v>#N/A</v>
      </c>
      <c r="S1396" s="205" t="e">
        <f>IF(Comparativo!$E$6="Tabela Não Desonerada",VLOOKUP($C1396,'Orçamento Base'!$D$12:$S$1673,15,FALSE),VLOOKUP($C1396,#REF!,15,FALSE))</f>
        <v>#N/A</v>
      </c>
      <c r="T1396" s="205" t="e">
        <f t="shared" si="137"/>
        <v>#N/A</v>
      </c>
    </row>
    <row r="1397" spans="1:20" ht="15">
      <c r="A1397" s="203">
        <v>1</v>
      </c>
      <c r="B1397" s="203" t="e">
        <f>'Orçamento-TCE'!B1397</f>
        <v>#N/A</v>
      </c>
      <c r="C1397" s="229">
        <f>'Orçamento-TCE'!C1397</f>
        <v>0</v>
      </c>
      <c r="D1397" s="199" t="e">
        <f>'Orçamento-TCE'!G1397</f>
        <v>#N/A</v>
      </c>
      <c r="E1397" s="204">
        <f>'Orçamento-TCE'!H1397</f>
        <v>0</v>
      </c>
      <c r="F1397" s="230" t="e">
        <f>'Orçamento-TCE'!I1397</f>
        <v>#N/A</v>
      </c>
      <c r="G1397" s="227" t="e">
        <f>IF(Comparativo!$E$6="Tabela Não Desonerada",VLOOKUP($C1397,'Orçamento Base'!$D$12:$S$1673,12,FALSE),VLOOKUP($C1397,#REF!,12,FALSE))</f>
        <v>#N/A</v>
      </c>
      <c r="H1397" s="228">
        <f>IFERROR(IF(Comparativo!$E$6="Tabela Não Desonerada",VLOOKUP($C1397,'Orçamento Base'!$D$12:$S$1673,16,FALSE),VLOOKUP($C1397,#REF!,16,FALSE)),0)</f>
        <v>0</v>
      </c>
      <c r="I1397" s="575" t="e">
        <f>IF(Comparativo!$E$6="Tabela Não Desonerada",VLOOKUP($C1397,'Orçamento Base'!$D$12:$S$1673,11,FALSE),VLOOKUP($C1397,#REF!,11,FALSE))</f>
        <v>#N/A</v>
      </c>
      <c r="J1397" s="363">
        <f>IF(Comparativo!$E$6="Tabela Não Desonerada",Encargos!$F$44,Encargos!$D$44)</f>
        <v>1.1122000000000001</v>
      </c>
      <c r="K1397" s="364"/>
      <c r="L1397" s="365" t="e">
        <f t="shared" si="132"/>
        <v>#N/A</v>
      </c>
      <c r="M1397" s="365" t="e">
        <f t="shared" si="133"/>
        <v>#N/A</v>
      </c>
      <c r="N1397" s="376" t="e">
        <f t="shared" si="134"/>
        <v>#N/A</v>
      </c>
      <c r="O1397" s="205" t="e">
        <f>IF(Comparativo!$E$6="Tabela Não Desonerada",VLOOKUP($C1397,'Orçamento Base'!$D$12:$S$1673,13,FALSE),VLOOKUP($C1397,#REF!,13,FALSE))</f>
        <v>#N/A</v>
      </c>
      <c r="P1397" s="205" t="e">
        <f t="shared" si="135"/>
        <v>#N/A</v>
      </c>
      <c r="Q1397" s="205" t="e">
        <f>IF(Comparativo!$E$6="Tabela Não Desonerada",VLOOKUP($C1397,'Orçamento Base'!$D$12:$S$1673,14,FALSE),VLOOKUP($C1397,#REF!,14,FALSE))</f>
        <v>#N/A</v>
      </c>
      <c r="R1397" s="205" t="e">
        <f t="shared" si="136"/>
        <v>#N/A</v>
      </c>
      <c r="S1397" s="205" t="e">
        <f>IF(Comparativo!$E$6="Tabela Não Desonerada",VLOOKUP($C1397,'Orçamento Base'!$D$12:$S$1673,15,FALSE),VLOOKUP($C1397,#REF!,15,FALSE))</f>
        <v>#N/A</v>
      </c>
      <c r="T1397" s="205" t="e">
        <f t="shared" si="137"/>
        <v>#N/A</v>
      </c>
    </row>
    <row r="1398" spans="1:20" ht="15">
      <c r="A1398" s="203">
        <v>1</v>
      </c>
      <c r="B1398" s="203" t="e">
        <f>'Orçamento-TCE'!B1398</f>
        <v>#N/A</v>
      </c>
      <c r="C1398" s="229">
        <f>'Orçamento-TCE'!C1398</f>
        <v>0</v>
      </c>
      <c r="D1398" s="199" t="e">
        <f>'Orçamento-TCE'!G1398</f>
        <v>#N/A</v>
      </c>
      <c r="E1398" s="204">
        <f>'Orçamento-TCE'!H1398</f>
        <v>0</v>
      </c>
      <c r="F1398" s="230" t="e">
        <f>'Orçamento-TCE'!I1398</f>
        <v>#N/A</v>
      </c>
      <c r="G1398" s="227" t="e">
        <f>IF(Comparativo!$E$6="Tabela Não Desonerada",VLOOKUP($C1398,'Orçamento Base'!$D$12:$S$1673,12,FALSE),VLOOKUP($C1398,#REF!,12,FALSE))</f>
        <v>#N/A</v>
      </c>
      <c r="H1398" s="228">
        <f>IFERROR(IF(Comparativo!$E$6="Tabela Não Desonerada",VLOOKUP($C1398,'Orçamento Base'!$D$12:$S$1673,16,FALSE),VLOOKUP($C1398,#REF!,16,FALSE)),0)</f>
        <v>0</v>
      </c>
      <c r="I1398" s="575" t="e">
        <f>IF(Comparativo!$E$6="Tabela Não Desonerada",VLOOKUP($C1398,'Orçamento Base'!$D$12:$S$1673,11,FALSE),VLOOKUP($C1398,#REF!,11,FALSE))</f>
        <v>#N/A</v>
      </c>
      <c r="J1398" s="363">
        <f>IF(Comparativo!$E$6="Tabela Não Desonerada",Encargos!$F$44,Encargos!$D$44)</f>
        <v>1.1122000000000001</v>
      </c>
      <c r="K1398" s="364"/>
      <c r="L1398" s="365" t="e">
        <f t="shared" si="132"/>
        <v>#N/A</v>
      </c>
      <c r="M1398" s="365" t="e">
        <f t="shared" si="133"/>
        <v>#N/A</v>
      </c>
      <c r="N1398" s="376" t="e">
        <f t="shared" si="134"/>
        <v>#N/A</v>
      </c>
      <c r="O1398" s="205" t="e">
        <f>IF(Comparativo!$E$6="Tabela Não Desonerada",VLOOKUP($C1398,'Orçamento Base'!$D$12:$S$1673,13,FALSE),VLOOKUP($C1398,#REF!,13,FALSE))</f>
        <v>#N/A</v>
      </c>
      <c r="P1398" s="205" t="e">
        <f t="shared" si="135"/>
        <v>#N/A</v>
      </c>
      <c r="Q1398" s="205" t="e">
        <f>IF(Comparativo!$E$6="Tabela Não Desonerada",VLOOKUP($C1398,'Orçamento Base'!$D$12:$S$1673,14,FALSE),VLOOKUP($C1398,#REF!,14,FALSE))</f>
        <v>#N/A</v>
      </c>
      <c r="R1398" s="205" t="e">
        <f t="shared" si="136"/>
        <v>#N/A</v>
      </c>
      <c r="S1398" s="205" t="e">
        <f>IF(Comparativo!$E$6="Tabela Não Desonerada",VLOOKUP($C1398,'Orçamento Base'!$D$12:$S$1673,15,FALSE),VLOOKUP($C1398,#REF!,15,FALSE))</f>
        <v>#N/A</v>
      </c>
      <c r="T1398" s="205" t="e">
        <f t="shared" si="137"/>
        <v>#N/A</v>
      </c>
    </row>
    <row r="1399" spans="1:20" ht="15">
      <c r="A1399" s="203">
        <v>1</v>
      </c>
      <c r="B1399" s="203" t="e">
        <f>'Orçamento-TCE'!B1399</f>
        <v>#N/A</v>
      </c>
      <c r="C1399" s="229">
        <f>'Orçamento-TCE'!C1399</f>
        <v>0</v>
      </c>
      <c r="D1399" s="199" t="e">
        <f>'Orçamento-TCE'!G1399</f>
        <v>#N/A</v>
      </c>
      <c r="E1399" s="204">
        <f>'Orçamento-TCE'!H1399</f>
        <v>0</v>
      </c>
      <c r="F1399" s="230" t="e">
        <f>'Orçamento-TCE'!I1399</f>
        <v>#N/A</v>
      </c>
      <c r="G1399" s="227" t="e">
        <f>IF(Comparativo!$E$6="Tabela Não Desonerada",VLOOKUP($C1399,'Orçamento Base'!$D$12:$S$1673,12,FALSE),VLOOKUP($C1399,#REF!,12,FALSE))</f>
        <v>#N/A</v>
      </c>
      <c r="H1399" s="228">
        <f>IFERROR(IF(Comparativo!$E$6="Tabela Não Desonerada",VLOOKUP($C1399,'Orçamento Base'!$D$12:$S$1673,16,FALSE),VLOOKUP($C1399,#REF!,16,FALSE)),0)</f>
        <v>0</v>
      </c>
      <c r="I1399" s="575" t="e">
        <f>IF(Comparativo!$E$6="Tabela Não Desonerada",VLOOKUP($C1399,'Orçamento Base'!$D$12:$S$1673,11,FALSE),VLOOKUP($C1399,#REF!,11,FALSE))</f>
        <v>#N/A</v>
      </c>
      <c r="J1399" s="363">
        <f>IF(Comparativo!$E$6="Tabela Não Desonerada",Encargos!$F$44,Encargos!$D$44)</f>
        <v>1.1122000000000001</v>
      </c>
      <c r="K1399" s="364"/>
      <c r="L1399" s="365" t="e">
        <f t="shared" si="132"/>
        <v>#N/A</v>
      </c>
      <c r="M1399" s="365" t="e">
        <f t="shared" si="133"/>
        <v>#N/A</v>
      </c>
      <c r="N1399" s="376" t="e">
        <f t="shared" si="134"/>
        <v>#N/A</v>
      </c>
      <c r="O1399" s="205" t="e">
        <f>IF(Comparativo!$E$6="Tabela Não Desonerada",VLOOKUP($C1399,'Orçamento Base'!$D$12:$S$1673,13,FALSE),VLOOKUP($C1399,#REF!,13,FALSE))</f>
        <v>#N/A</v>
      </c>
      <c r="P1399" s="205" t="e">
        <f t="shared" si="135"/>
        <v>#N/A</v>
      </c>
      <c r="Q1399" s="205" t="e">
        <f>IF(Comparativo!$E$6="Tabela Não Desonerada",VLOOKUP($C1399,'Orçamento Base'!$D$12:$S$1673,14,FALSE),VLOOKUP($C1399,#REF!,14,FALSE))</f>
        <v>#N/A</v>
      </c>
      <c r="R1399" s="205" t="e">
        <f t="shared" si="136"/>
        <v>#N/A</v>
      </c>
      <c r="S1399" s="205" t="e">
        <f>IF(Comparativo!$E$6="Tabela Não Desonerada",VLOOKUP($C1399,'Orçamento Base'!$D$12:$S$1673,15,FALSE),VLOOKUP($C1399,#REF!,15,FALSE))</f>
        <v>#N/A</v>
      </c>
      <c r="T1399" s="205" t="e">
        <f t="shared" si="137"/>
        <v>#N/A</v>
      </c>
    </row>
    <row r="1400" spans="1:20" ht="15">
      <c r="A1400" s="203">
        <v>1</v>
      </c>
      <c r="B1400" s="203" t="e">
        <f>'Orçamento-TCE'!B1400</f>
        <v>#N/A</v>
      </c>
      <c r="C1400" s="229">
        <f>'Orçamento-TCE'!C1400</f>
        <v>0</v>
      </c>
      <c r="D1400" s="199" t="e">
        <f>'Orçamento-TCE'!G1400</f>
        <v>#N/A</v>
      </c>
      <c r="E1400" s="204">
        <f>'Orçamento-TCE'!H1400</f>
        <v>0</v>
      </c>
      <c r="F1400" s="230" t="e">
        <f>'Orçamento-TCE'!I1400</f>
        <v>#N/A</v>
      </c>
      <c r="G1400" s="227" t="e">
        <f>IF(Comparativo!$E$6="Tabela Não Desonerada",VLOOKUP($C1400,'Orçamento Base'!$D$12:$S$1673,12,FALSE),VLOOKUP($C1400,#REF!,12,FALSE))</f>
        <v>#N/A</v>
      </c>
      <c r="H1400" s="228">
        <f>IFERROR(IF(Comparativo!$E$6="Tabela Não Desonerada",VLOOKUP($C1400,'Orçamento Base'!$D$12:$S$1673,16,FALSE),VLOOKUP($C1400,#REF!,16,FALSE)),0)</f>
        <v>0</v>
      </c>
      <c r="I1400" s="575" t="e">
        <f>IF(Comparativo!$E$6="Tabela Não Desonerada",VLOOKUP($C1400,'Orçamento Base'!$D$12:$S$1673,11,FALSE),VLOOKUP($C1400,#REF!,11,FALSE))</f>
        <v>#N/A</v>
      </c>
      <c r="J1400" s="363">
        <f>IF(Comparativo!$E$6="Tabela Não Desonerada",Encargos!$F$44,Encargos!$D$44)</f>
        <v>1.1122000000000001</v>
      </c>
      <c r="K1400" s="364"/>
      <c r="L1400" s="365" t="e">
        <f t="shared" si="132"/>
        <v>#N/A</v>
      </c>
      <c r="M1400" s="365" t="e">
        <f t="shared" si="133"/>
        <v>#N/A</v>
      </c>
      <c r="N1400" s="376" t="e">
        <f t="shared" si="134"/>
        <v>#N/A</v>
      </c>
      <c r="O1400" s="205" t="e">
        <f>IF(Comparativo!$E$6="Tabela Não Desonerada",VLOOKUP($C1400,'Orçamento Base'!$D$12:$S$1673,13,FALSE),VLOOKUP($C1400,#REF!,13,FALSE))</f>
        <v>#N/A</v>
      </c>
      <c r="P1400" s="205" t="e">
        <f t="shared" si="135"/>
        <v>#N/A</v>
      </c>
      <c r="Q1400" s="205" t="e">
        <f>IF(Comparativo!$E$6="Tabela Não Desonerada",VLOOKUP($C1400,'Orçamento Base'!$D$12:$S$1673,14,FALSE),VLOOKUP($C1400,#REF!,14,FALSE))</f>
        <v>#N/A</v>
      </c>
      <c r="R1400" s="205" t="e">
        <f t="shared" si="136"/>
        <v>#N/A</v>
      </c>
      <c r="S1400" s="205" t="e">
        <f>IF(Comparativo!$E$6="Tabela Não Desonerada",VLOOKUP($C1400,'Orçamento Base'!$D$12:$S$1673,15,FALSE),VLOOKUP($C1400,#REF!,15,FALSE))</f>
        <v>#N/A</v>
      </c>
      <c r="T1400" s="205" t="e">
        <f t="shared" si="137"/>
        <v>#N/A</v>
      </c>
    </row>
    <row r="1401" spans="1:20" ht="15">
      <c r="A1401" s="203">
        <v>1</v>
      </c>
      <c r="B1401" s="203" t="e">
        <f>'Orçamento-TCE'!B1401</f>
        <v>#N/A</v>
      </c>
      <c r="C1401" s="229">
        <f>'Orçamento-TCE'!C1401</f>
        <v>0</v>
      </c>
      <c r="D1401" s="199" t="e">
        <f>'Orçamento-TCE'!G1401</f>
        <v>#N/A</v>
      </c>
      <c r="E1401" s="204">
        <f>'Orçamento-TCE'!H1401</f>
        <v>0</v>
      </c>
      <c r="F1401" s="230" t="e">
        <f>'Orçamento-TCE'!I1401</f>
        <v>#N/A</v>
      </c>
      <c r="G1401" s="227" t="e">
        <f>IF(Comparativo!$E$6="Tabela Não Desonerada",VLOOKUP($C1401,'Orçamento Base'!$D$12:$S$1673,12,FALSE),VLOOKUP($C1401,#REF!,12,FALSE))</f>
        <v>#N/A</v>
      </c>
      <c r="H1401" s="228">
        <f>IFERROR(IF(Comparativo!$E$6="Tabela Não Desonerada",VLOOKUP($C1401,'Orçamento Base'!$D$12:$S$1673,16,FALSE),VLOOKUP($C1401,#REF!,16,FALSE)),0)</f>
        <v>0</v>
      </c>
      <c r="I1401" s="575" t="e">
        <f>IF(Comparativo!$E$6="Tabela Não Desonerada",VLOOKUP($C1401,'Orçamento Base'!$D$12:$S$1673,11,FALSE),VLOOKUP($C1401,#REF!,11,FALSE))</f>
        <v>#N/A</v>
      </c>
      <c r="J1401" s="363">
        <f>IF(Comparativo!$E$6="Tabela Não Desonerada",Encargos!$F$44,Encargos!$D$44)</f>
        <v>1.1122000000000001</v>
      </c>
      <c r="K1401" s="364"/>
      <c r="L1401" s="365" t="e">
        <f t="shared" si="132"/>
        <v>#N/A</v>
      </c>
      <c r="M1401" s="365" t="e">
        <f t="shared" si="133"/>
        <v>#N/A</v>
      </c>
      <c r="N1401" s="376" t="e">
        <f t="shared" si="134"/>
        <v>#N/A</v>
      </c>
      <c r="O1401" s="205" t="e">
        <f>IF(Comparativo!$E$6="Tabela Não Desonerada",VLOOKUP($C1401,'Orçamento Base'!$D$12:$S$1673,13,FALSE),VLOOKUP($C1401,#REF!,13,FALSE))</f>
        <v>#N/A</v>
      </c>
      <c r="P1401" s="205" t="e">
        <f t="shared" si="135"/>
        <v>#N/A</v>
      </c>
      <c r="Q1401" s="205" t="e">
        <f>IF(Comparativo!$E$6="Tabela Não Desonerada",VLOOKUP($C1401,'Orçamento Base'!$D$12:$S$1673,14,FALSE),VLOOKUP($C1401,#REF!,14,FALSE))</f>
        <v>#N/A</v>
      </c>
      <c r="R1401" s="205" t="e">
        <f t="shared" si="136"/>
        <v>#N/A</v>
      </c>
      <c r="S1401" s="205" t="e">
        <f>IF(Comparativo!$E$6="Tabela Não Desonerada",VLOOKUP($C1401,'Orçamento Base'!$D$12:$S$1673,15,FALSE),VLOOKUP($C1401,#REF!,15,FALSE))</f>
        <v>#N/A</v>
      </c>
      <c r="T1401" s="205" t="e">
        <f t="shared" si="137"/>
        <v>#N/A</v>
      </c>
    </row>
    <row r="1402" spans="1:20" ht="15">
      <c r="A1402" s="203">
        <v>1</v>
      </c>
      <c r="B1402" s="203" t="e">
        <f>'Orçamento-TCE'!B1402</f>
        <v>#N/A</v>
      </c>
      <c r="C1402" s="229">
        <f>'Orçamento-TCE'!C1402</f>
        <v>0</v>
      </c>
      <c r="D1402" s="199" t="e">
        <f>'Orçamento-TCE'!G1402</f>
        <v>#N/A</v>
      </c>
      <c r="E1402" s="204">
        <f>'Orçamento-TCE'!H1402</f>
        <v>0</v>
      </c>
      <c r="F1402" s="230" t="e">
        <f>'Orçamento-TCE'!I1402</f>
        <v>#N/A</v>
      </c>
      <c r="G1402" s="227" t="e">
        <f>IF(Comparativo!$E$6="Tabela Não Desonerada",VLOOKUP($C1402,'Orçamento Base'!$D$12:$S$1673,12,FALSE),VLOOKUP($C1402,#REF!,12,FALSE))</f>
        <v>#N/A</v>
      </c>
      <c r="H1402" s="228">
        <f>IFERROR(IF(Comparativo!$E$6="Tabela Não Desonerada",VLOOKUP($C1402,'Orçamento Base'!$D$12:$S$1673,16,FALSE),VLOOKUP($C1402,#REF!,16,FALSE)),0)</f>
        <v>0</v>
      </c>
      <c r="I1402" s="575" t="e">
        <f>IF(Comparativo!$E$6="Tabela Não Desonerada",VLOOKUP($C1402,'Orçamento Base'!$D$12:$S$1673,11,FALSE),VLOOKUP($C1402,#REF!,11,FALSE))</f>
        <v>#N/A</v>
      </c>
      <c r="J1402" s="363">
        <f>IF(Comparativo!$E$6="Tabela Não Desonerada",Encargos!$F$44,Encargos!$D$44)</f>
        <v>1.1122000000000001</v>
      </c>
      <c r="K1402" s="364"/>
      <c r="L1402" s="365" t="e">
        <f t="shared" si="132"/>
        <v>#N/A</v>
      </c>
      <c r="M1402" s="365" t="e">
        <f t="shared" si="133"/>
        <v>#N/A</v>
      </c>
      <c r="N1402" s="376" t="e">
        <f t="shared" si="134"/>
        <v>#N/A</v>
      </c>
      <c r="O1402" s="205" t="e">
        <f>IF(Comparativo!$E$6="Tabela Não Desonerada",VLOOKUP($C1402,'Orçamento Base'!$D$12:$S$1673,13,FALSE),VLOOKUP($C1402,#REF!,13,FALSE))</f>
        <v>#N/A</v>
      </c>
      <c r="P1402" s="205" t="e">
        <f t="shared" si="135"/>
        <v>#N/A</v>
      </c>
      <c r="Q1402" s="205" t="e">
        <f>IF(Comparativo!$E$6="Tabela Não Desonerada",VLOOKUP($C1402,'Orçamento Base'!$D$12:$S$1673,14,FALSE),VLOOKUP($C1402,#REF!,14,FALSE))</f>
        <v>#N/A</v>
      </c>
      <c r="R1402" s="205" t="e">
        <f t="shared" si="136"/>
        <v>#N/A</v>
      </c>
      <c r="S1402" s="205" t="e">
        <f>IF(Comparativo!$E$6="Tabela Não Desonerada",VLOOKUP($C1402,'Orçamento Base'!$D$12:$S$1673,15,FALSE),VLOOKUP($C1402,#REF!,15,FALSE))</f>
        <v>#N/A</v>
      </c>
      <c r="T1402" s="205" t="e">
        <f t="shared" si="137"/>
        <v>#N/A</v>
      </c>
    </row>
    <row r="1403" spans="1:20" ht="15">
      <c r="A1403" s="203">
        <v>1</v>
      </c>
      <c r="B1403" s="203" t="e">
        <f>'Orçamento-TCE'!B1403</f>
        <v>#N/A</v>
      </c>
      <c r="C1403" s="229">
        <f>'Orçamento-TCE'!C1403</f>
        <v>0</v>
      </c>
      <c r="D1403" s="199" t="e">
        <f>'Orçamento-TCE'!G1403</f>
        <v>#N/A</v>
      </c>
      <c r="E1403" s="204">
        <f>'Orçamento-TCE'!H1403</f>
        <v>0</v>
      </c>
      <c r="F1403" s="230" t="e">
        <f>'Orçamento-TCE'!I1403</f>
        <v>#N/A</v>
      </c>
      <c r="G1403" s="227" t="e">
        <f>IF(Comparativo!$E$6="Tabela Não Desonerada",VLOOKUP($C1403,'Orçamento Base'!$D$12:$S$1673,12,FALSE),VLOOKUP($C1403,#REF!,12,FALSE))</f>
        <v>#N/A</v>
      </c>
      <c r="H1403" s="228">
        <f>IFERROR(IF(Comparativo!$E$6="Tabela Não Desonerada",VLOOKUP($C1403,'Orçamento Base'!$D$12:$S$1673,16,FALSE),VLOOKUP($C1403,#REF!,16,FALSE)),0)</f>
        <v>0</v>
      </c>
      <c r="I1403" s="575" t="e">
        <f>IF(Comparativo!$E$6="Tabela Não Desonerada",VLOOKUP($C1403,'Orçamento Base'!$D$12:$S$1673,11,FALSE),VLOOKUP($C1403,#REF!,11,FALSE))</f>
        <v>#N/A</v>
      </c>
      <c r="J1403" s="363">
        <f>IF(Comparativo!$E$6="Tabela Não Desonerada",Encargos!$F$44,Encargos!$D$44)</f>
        <v>1.1122000000000001</v>
      </c>
      <c r="K1403" s="364"/>
      <c r="L1403" s="365" t="e">
        <f t="shared" si="132"/>
        <v>#N/A</v>
      </c>
      <c r="M1403" s="365" t="e">
        <f t="shared" si="133"/>
        <v>#N/A</v>
      </c>
      <c r="N1403" s="376" t="e">
        <f t="shared" si="134"/>
        <v>#N/A</v>
      </c>
      <c r="O1403" s="205" t="e">
        <f>IF(Comparativo!$E$6="Tabela Não Desonerada",VLOOKUP($C1403,'Orçamento Base'!$D$12:$S$1673,13,FALSE),VLOOKUP($C1403,#REF!,13,FALSE))</f>
        <v>#N/A</v>
      </c>
      <c r="P1403" s="205" t="e">
        <f t="shared" si="135"/>
        <v>#N/A</v>
      </c>
      <c r="Q1403" s="205" t="e">
        <f>IF(Comparativo!$E$6="Tabela Não Desonerada",VLOOKUP($C1403,'Orçamento Base'!$D$12:$S$1673,14,FALSE),VLOOKUP($C1403,#REF!,14,FALSE))</f>
        <v>#N/A</v>
      </c>
      <c r="R1403" s="205" t="e">
        <f t="shared" si="136"/>
        <v>#N/A</v>
      </c>
      <c r="S1403" s="205" t="e">
        <f>IF(Comparativo!$E$6="Tabela Não Desonerada",VLOOKUP($C1403,'Orçamento Base'!$D$12:$S$1673,15,FALSE),VLOOKUP($C1403,#REF!,15,FALSE))</f>
        <v>#N/A</v>
      </c>
      <c r="T1403" s="205" t="e">
        <f t="shared" si="137"/>
        <v>#N/A</v>
      </c>
    </row>
    <row r="1404" spans="1:20" ht="15">
      <c r="A1404" s="203">
        <v>1</v>
      </c>
      <c r="B1404" s="203" t="e">
        <f>'Orçamento-TCE'!B1404</f>
        <v>#N/A</v>
      </c>
      <c r="C1404" s="229">
        <f>'Orçamento-TCE'!C1404</f>
        <v>0</v>
      </c>
      <c r="D1404" s="199" t="e">
        <f>'Orçamento-TCE'!G1404</f>
        <v>#N/A</v>
      </c>
      <c r="E1404" s="204">
        <f>'Orçamento-TCE'!H1404</f>
        <v>0</v>
      </c>
      <c r="F1404" s="230" t="e">
        <f>'Orçamento-TCE'!I1404</f>
        <v>#N/A</v>
      </c>
      <c r="G1404" s="227" t="e">
        <f>IF(Comparativo!$E$6="Tabela Não Desonerada",VLOOKUP($C1404,'Orçamento Base'!$D$12:$S$1673,12,FALSE),VLOOKUP($C1404,#REF!,12,FALSE))</f>
        <v>#N/A</v>
      </c>
      <c r="H1404" s="228">
        <f>IFERROR(IF(Comparativo!$E$6="Tabela Não Desonerada",VLOOKUP($C1404,'Orçamento Base'!$D$12:$S$1673,16,FALSE),VLOOKUP($C1404,#REF!,16,FALSE)),0)</f>
        <v>0</v>
      </c>
      <c r="I1404" s="575" t="e">
        <f>IF(Comparativo!$E$6="Tabela Não Desonerada",VLOOKUP($C1404,'Orçamento Base'!$D$12:$S$1673,11,FALSE),VLOOKUP($C1404,#REF!,11,FALSE))</f>
        <v>#N/A</v>
      </c>
      <c r="J1404" s="363">
        <f>IF(Comparativo!$E$6="Tabela Não Desonerada",Encargos!$F$44,Encargos!$D$44)</f>
        <v>1.1122000000000001</v>
      </c>
      <c r="K1404" s="364"/>
      <c r="L1404" s="365" t="e">
        <f t="shared" si="132"/>
        <v>#N/A</v>
      </c>
      <c r="M1404" s="365" t="e">
        <f t="shared" si="133"/>
        <v>#N/A</v>
      </c>
      <c r="N1404" s="376" t="e">
        <f t="shared" si="134"/>
        <v>#N/A</v>
      </c>
      <c r="O1404" s="205" t="e">
        <f>IF(Comparativo!$E$6="Tabela Não Desonerada",VLOOKUP($C1404,'Orçamento Base'!$D$12:$S$1673,13,FALSE),VLOOKUP($C1404,#REF!,13,FALSE))</f>
        <v>#N/A</v>
      </c>
      <c r="P1404" s="205" t="e">
        <f t="shared" si="135"/>
        <v>#N/A</v>
      </c>
      <c r="Q1404" s="205" t="e">
        <f>IF(Comparativo!$E$6="Tabela Não Desonerada",VLOOKUP($C1404,'Orçamento Base'!$D$12:$S$1673,14,FALSE),VLOOKUP($C1404,#REF!,14,FALSE))</f>
        <v>#N/A</v>
      </c>
      <c r="R1404" s="205" t="e">
        <f t="shared" si="136"/>
        <v>#N/A</v>
      </c>
      <c r="S1404" s="205" t="e">
        <f>IF(Comparativo!$E$6="Tabela Não Desonerada",VLOOKUP($C1404,'Orçamento Base'!$D$12:$S$1673,15,FALSE),VLOOKUP($C1404,#REF!,15,FALSE))</f>
        <v>#N/A</v>
      </c>
      <c r="T1404" s="205" t="e">
        <f t="shared" si="137"/>
        <v>#N/A</v>
      </c>
    </row>
    <row r="1405" spans="1:20" ht="15">
      <c r="A1405" s="203">
        <v>1</v>
      </c>
      <c r="B1405" s="203" t="e">
        <f>'Orçamento-TCE'!B1405</f>
        <v>#N/A</v>
      </c>
      <c r="C1405" s="229">
        <f>'Orçamento-TCE'!C1405</f>
        <v>0</v>
      </c>
      <c r="D1405" s="199" t="e">
        <f>'Orçamento-TCE'!G1405</f>
        <v>#N/A</v>
      </c>
      <c r="E1405" s="204">
        <f>'Orçamento-TCE'!H1405</f>
        <v>0</v>
      </c>
      <c r="F1405" s="230" t="e">
        <f>'Orçamento-TCE'!I1405</f>
        <v>#N/A</v>
      </c>
      <c r="G1405" s="227" t="e">
        <f>IF(Comparativo!$E$6="Tabela Não Desonerada",VLOOKUP($C1405,'Orçamento Base'!$D$12:$S$1673,12,FALSE),VLOOKUP($C1405,#REF!,12,FALSE))</f>
        <v>#N/A</v>
      </c>
      <c r="H1405" s="228">
        <f>IFERROR(IF(Comparativo!$E$6="Tabela Não Desonerada",VLOOKUP($C1405,'Orçamento Base'!$D$12:$S$1673,16,FALSE),VLOOKUP($C1405,#REF!,16,FALSE)),0)</f>
        <v>0</v>
      </c>
      <c r="I1405" s="575" t="e">
        <f>IF(Comparativo!$E$6="Tabela Não Desonerada",VLOOKUP($C1405,'Orçamento Base'!$D$12:$S$1673,11,FALSE),VLOOKUP($C1405,#REF!,11,FALSE))</f>
        <v>#N/A</v>
      </c>
      <c r="J1405" s="363">
        <f>IF(Comparativo!$E$6="Tabela Não Desonerada",Encargos!$F$44,Encargos!$D$44)</f>
        <v>1.1122000000000001</v>
      </c>
      <c r="K1405" s="364"/>
      <c r="L1405" s="365" t="e">
        <f t="shared" si="132"/>
        <v>#N/A</v>
      </c>
      <c r="M1405" s="365" t="e">
        <f t="shared" si="133"/>
        <v>#N/A</v>
      </c>
      <c r="N1405" s="376" t="e">
        <f t="shared" si="134"/>
        <v>#N/A</v>
      </c>
      <c r="O1405" s="205" t="e">
        <f>IF(Comparativo!$E$6="Tabela Não Desonerada",VLOOKUP($C1405,'Orçamento Base'!$D$12:$S$1673,13,FALSE),VLOOKUP($C1405,#REF!,13,FALSE))</f>
        <v>#N/A</v>
      </c>
      <c r="P1405" s="205" t="e">
        <f t="shared" si="135"/>
        <v>#N/A</v>
      </c>
      <c r="Q1405" s="205" t="e">
        <f>IF(Comparativo!$E$6="Tabela Não Desonerada",VLOOKUP($C1405,'Orçamento Base'!$D$12:$S$1673,14,FALSE),VLOOKUP($C1405,#REF!,14,FALSE))</f>
        <v>#N/A</v>
      </c>
      <c r="R1405" s="205" t="e">
        <f t="shared" si="136"/>
        <v>#N/A</v>
      </c>
      <c r="S1405" s="205" t="e">
        <f>IF(Comparativo!$E$6="Tabela Não Desonerada",VLOOKUP($C1405,'Orçamento Base'!$D$12:$S$1673,15,FALSE),VLOOKUP($C1405,#REF!,15,FALSE))</f>
        <v>#N/A</v>
      </c>
      <c r="T1405" s="205" t="e">
        <f t="shared" si="137"/>
        <v>#N/A</v>
      </c>
    </row>
    <row r="1406" spans="1:20" ht="15">
      <c r="A1406" s="203">
        <v>1</v>
      </c>
      <c r="B1406" s="203" t="e">
        <f>'Orçamento-TCE'!B1406</f>
        <v>#N/A</v>
      </c>
      <c r="C1406" s="229">
        <f>'Orçamento-TCE'!C1406</f>
        <v>0</v>
      </c>
      <c r="D1406" s="199" t="e">
        <f>'Orçamento-TCE'!G1406</f>
        <v>#N/A</v>
      </c>
      <c r="E1406" s="204">
        <f>'Orçamento-TCE'!H1406</f>
        <v>0</v>
      </c>
      <c r="F1406" s="230" t="e">
        <f>'Orçamento-TCE'!I1406</f>
        <v>#N/A</v>
      </c>
      <c r="G1406" s="227" t="e">
        <f>IF(Comparativo!$E$6="Tabela Não Desonerada",VLOOKUP($C1406,'Orçamento Base'!$D$12:$S$1673,12,FALSE),VLOOKUP($C1406,#REF!,12,FALSE))</f>
        <v>#N/A</v>
      </c>
      <c r="H1406" s="228">
        <f>IFERROR(IF(Comparativo!$E$6="Tabela Não Desonerada",VLOOKUP($C1406,'Orçamento Base'!$D$12:$S$1673,16,FALSE),VLOOKUP($C1406,#REF!,16,FALSE)),0)</f>
        <v>0</v>
      </c>
      <c r="I1406" s="575" t="e">
        <f>IF(Comparativo!$E$6="Tabela Não Desonerada",VLOOKUP($C1406,'Orçamento Base'!$D$12:$S$1673,11,FALSE),VLOOKUP($C1406,#REF!,11,FALSE))</f>
        <v>#N/A</v>
      </c>
      <c r="J1406" s="363">
        <f>IF(Comparativo!$E$6="Tabela Não Desonerada",Encargos!$F$44,Encargos!$D$44)</f>
        <v>1.1122000000000001</v>
      </c>
      <c r="K1406" s="364"/>
      <c r="L1406" s="365" t="e">
        <f t="shared" si="132"/>
        <v>#N/A</v>
      </c>
      <c r="M1406" s="365" t="e">
        <f t="shared" si="133"/>
        <v>#N/A</v>
      </c>
      <c r="N1406" s="376" t="e">
        <f t="shared" si="134"/>
        <v>#N/A</v>
      </c>
      <c r="O1406" s="205" t="e">
        <f>IF(Comparativo!$E$6="Tabela Não Desonerada",VLOOKUP($C1406,'Orçamento Base'!$D$12:$S$1673,13,FALSE),VLOOKUP($C1406,#REF!,13,FALSE))</f>
        <v>#N/A</v>
      </c>
      <c r="P1406" s="205" t="e">
        <f t="shared" si="135"/>
        <v>#N/A</v>
      </c>
      <c r="Q1406" s="205" t="e">
        <f>IF(Comparativo!$E$6="Tabela Não Desonerada",VLOOKUP($C1406,'Orçamento Base'!$D$12:$S$1673,14,FALSE),VLOOKUP($C1406,#REF!,14,FALSE))</f>
        <v>#N/A</v>
      </c>
      <c r="R1406" s="205" t="e">
        <f t="shared" si="136"/>
        <v>#N/A</v>
      </c>
      <c r="S1406" s="205" t="e">
        <f>IF(Comparativo!$E$6="Tabela Não Desonerada",VLOOKUP($C1406,'Orçamento Base'!$D$12:$S$1673,15,FALSE),VLOOKUP($C1406,#REF!,15,FALSE))</f>
        <v>#N/A</v>
      </c>
      <c r="T1406" s="205" t="e">
        <f t="shared" si="137"/>
        <v>#N/A</v>
      </c>
    </row>
    <row r="1407" spans="1:20" ht="15">
      <c r="A1407" s="203">
        <v>1</v>
      </c>
      <c r="B1407" s="203" t="e">
        <f>'Orçamento-TCE'!B1407</f>
        <v>#N/A</v>
      </c>
      <c r="C1407" s="229">
        <f>'Orçamento-TCE'!C1407</f>
        <v>0</v>
      </c>
      <c r="D1407" s="199" t="e">
        <f>'Orçamento-TCE'!G1407</f>
        <v>#N/A</v>
      </c>
      <c r="E1407" s="204">
        <f>'Orçamento-TCE'!H1407</f>
        <v>0</v>
      </c>
      <c r="F1407" s="230" t="e">
        <f>'Orçamento-TCE'!I1407</f>
        <v>#N/A</v>
      </c>
      <c r="G1407" s="227" t="e">
        <f>IF(Comparativo!$E$6="Tabela Não Desonerada",VLOOKUP($C1407,'Orçamento Base'!$D$12:$S$1673,12,FALSE),VLOOKUP($C1407,#REF!,12,FALSE))</f>
        <v>#N/A</v>
      </c>
      <c r="H1407" s="228">
        <f>IFERROR(IF(Comparativo!$E$6="Tabela Não Desonerada",VLOOKUP($C1407,'Orçamento Base'!$D$12:$S$1673,16,FALSE),VLOOKUP($C1407,#REF!,16,FALSE)),0)</f>
        <v>0</v>
      </c>
      <c r="I1407" s="575" t="e">
        <f>IF(Comparativo!$E$6="Tabela Não Desonerada",VLOOKUP($C1407,'Orçamento Base'!$D$12:$S$1673,11,FALSE),VLOOKUP($C1407,#REF!,11,FALSE))</f>
        <v>#N/A</v>
      </c>
      <c r="J1407" s="363">
        <f>IF(Comparativo!$E$6="Tabela Não Desonerada",Encargos!$F$44,Encargos!$D$44)</f>
        <v>1.1122000000000001</v>
      </c>
      <c r="K1407" s="364"/>
      <c r="L1407" s="365" t="e">
        <f t="shared" si="132"/>
        <v>#N/A</v>
      </c>
      <c r="M1407" s="365" t="e">
        <f t="shared" si="133"/>
        <v>#N/A</v>
      </c>
      <c r="N1407" s="376" t="e">
        <f t="shared" si="134"/>
        <v>#N/A</v>
      </c>
      <c r="O1407" s="205" t="e">
        <f>IF(Comparativo!$E$6="Tabela Não Desonerada",VLOOKUP($C1407,'Orçamento Base'!$D$12:$S$1673,13,FALSE),VLOOKUP($C1407,#REF!,13,FALSE))</f>
        <v>#N/A</v>
      </c>
      <c r="P1407" s="205" t="e">
        <f t="shared" si="135"/>
        <v>#N/A</v>
      </c>
      <c r="Q1407" s="205" t="e">
        <f>IF(Comparativo!$E$6="Tabela Não Desonerada",VLOOKUP($C1407,'Orçamento Base'!$D$12:$S$1673,14,FALSE),VLOOKUP($C1407,#REF!,14,FALSE))</f>
        <v>#N/A</v>
      </c>
      <c r="R1407" s="205" t="e">
        <f t="shared" si="136"/>
        <v>#N/A</v>
      </c>
      <c r="S1407" s="205" t="e">
        <f>IF(Comparativo!$E$6="Tabela Não Desonerada",VLOOKUP($C1407,'Orçamento Base'!$D$12:$S$1673,15,FALSE),VLOOKUP($C1407,#REF!,15,FALSE))</f>
        <v>#N/A</v>
      </c>
      <c r="T1407" s="205" t="e">
        <f t="shared" si="137"/>
        <v>#N/A</v>
      </c>
    </row>
    <row r="1408" spans="1:20" ht="15">
      <c r="A1408" s="203">
        <v>1</v>
      </c>
      <c r="B1408" s="203" t="e">
        <f>'Orçamento-TCE'!B1408</f>
        <v>#N/A</v>
      </c>
      <c r="C1408" s="229">
        <f>'Orçamento-TCE'!C1408</f>
        <v>0</v>
      </c>
      <c r="D1408" s="199" t="e">
        <f>'Orçamento-TCE'!G1408</f>
        <v>#N/A</v>
      </c>
      <c r="E1408" s="204">
        <f>'Orçamento-TCE'!H1408</f>
        <v>0</v>
      </c>
      <c r="F1408" s="230" t="e">
        <f>'Orçamento-TCE'!I1408</f>
        <v>#N/A</v>
      </c>
      <c r="G1408" s="227" t="e">
        <f>IF(Comparativo!$E$6="Tabela Não Desonerada",VLOOKUP($C1408,'Orçamento Base'!$D$12:$S$1673,12,FALSE),VLOOKUP($C1408,#REF!,12,FALSE))</f>
        <v>#N/A</v>
      </c>
      <c r="H1408" s="228">
        <f>IFERROR(IF(Comparativo!$E$6="Tabela Não Desonerada",VLOOKUP($C1408,'Orçamento Base'!$D$12:$S$1673,16,FALSE),VLOOKUP($C1408,#REF!,16,FALSE)),0)</f>
        <v>0</v>
      </c>
      <c r="I1408" s="575" t="e">
        <f>IF(Comparativo!$E$6="Tabela Não Desonerada",VLOOKUP($C1408,'Orçamento Base'!$D$12:$S$1673,11,FALSE),VLOOKUP($C1408,#REF!,11,FALSE))</f>
        <v>#N/A</v>
      </c>
      <c r="J1408" s="363">
        <f>IF(Comparativo!$E$6="Tabela Não Desonerada",Encargos!$F$44,Encargos!$D$44)</f>
        <v>1.1122000000000001</v>
      </c>
      <c r="K1408" s="364"/>
      <c r="L1408" s="365" t="e">
        <f t="shared" si="132"/>
        <v>#N/A</v>
      </c>
      <c r="M1408" s="365" t="e">
        <f t="shared" si="133"/>
        <v>#N/A</v>
      </c>
      <c r="N1408" s="376" t="e">
        <f t="shared" si="134"/>
        <v>#N/A</v>
      </c>
      <c r="O1408" s="205" t="e">
        <f>IF(Comparativo!$E$6="Tabela Não Desonerada",VLOOKUP($C1408,'Orçamento Base'!$D$12:$S$1673,13,FALSE),VLOOKUP($C1408,#REF!,13,FALSE))</f>
        <v>#N/A</v>
      </c>
      <c r="P1408" s="205" t="e">
        <f t="shared" si="135"/>
        <v>#N/A</v>
      </c>
      <c r="Q1408" s="205" t="e">
        <f>IF(Comparativo!$E$6="Tabela Não Desonerada",VLOOKUP($C1408,'Orçamento Base'!$D$12:$S$1673,14,FALSE),VLOOKUP($C1408,#REF!,14,FALSE))</f>
        <v>#N/A</v>
      </c>
      <c r="R1408" s="205" t="e">
        <f t="shared" si="136"/>
        <v>#N/A</v>
      </c>
      <c r="S1408" s="205" t="e">
        <f>IF(Comparativo!$E$6="Tabela Não Desonerada",VLOOKUP($C1408,'Orçamento Base'!$D$12:$S$1673,15,FALSE),VLOOKUP($C1408,#REF!,15,FALSE))</f>
        <v>#N/A</v>
      </c>
      <c r="T1408" s="205" t="e">
        <f t="shared" si="137"/>
        <v>#N/A</v>
      </c>
    </row>
    <row r="1409" spans="1:20" ht="15">
      <c r="A1409" s="203">
        <v>1</v>
      </c>
      <c r="B1409" s="203" t="e">
        <f>'Orçamento-TCE'!B1409</f>
        <v>#N/A</v>
      </c>
      <c r="C1409" s="229">
        <f>'Orçamento-TCE'!C1409</f>
        <v>0</v>
      </c>
      <c r="D1409" s="199" t="e">
        <f>'Orçamento-TCE'!G1409</f>
        <v>#N/A</v>
      </c>
      <c r="E1409" s="204">
        <f>'Orçamento-TCE'!H1409</f>
        <v>0</v>
      </c>
      <c r="F1409" s="230" t="e">
        <f>'Orçamento-TCE'!I1409</f>
        <v>#N/A</v>
      </c>
      <c r="G1409" s="227" t="e">
        <f>IF(Comparativo!$E$6="Tabela Não Desonerada",VLOOKUP($C1409,'Orçamento Base'!$D$12:$S$1673,12,FALSE),VLOOKUP($C1409,#REF!,12,FALSE))</f>
        <v>#N/A</v>
      </c>
      <c r="H1409" s="228">
        <f>IFERROR(IF(Comparativo!$E$6="Tabela Não Desonerada",VLOOKUP($C1409,'Orçamento Base'!$D$12:$S$1673,16,FALSE),VLOOKUP($C1409,#REF!,16,FALSE)),0)</f>
        <v>0</v>
      </c>
      <c r="I1409" s="575" t="e">
        <f>IF(Comparativo!$E$6="Tabela Não Desonerada",VLOOKUP($C1409,'Orçamento Base'!$D$12:$S$1673,11,FALSE),VLOOKUP($C1409,#REF!,11,FALSE))</f>
        <v>#N/A</v>
      </c>
      <c r="J1409" s="363">
        <f>IF(Comparativo!$E$6="Tabela Não Desonerada",Encargos!$F$44,Encargos!$D$44)</f>
        <v>1.1122000000000001</v>
      </c>
      <c r="K1409" s="364"/>
      <c r="L1409" s="365" t="e">
        <f t="shared" si="132"/>
        <v>#N/A</v>
      </c>
      <c r="M1409" s="365" t="e">
        <f t="shared" si="133"/>
        <v>#N/A</v>
      </c>
      <c r="N1409" s="376" t="e">
        <f t="shared" si="134"/>
        <v>#N/A</v>
      </c>
      <c r="O1409" s="205" t="e">
        <f>IF(Comparativo!$E$6="Tabela Não Desonerada",VLOOKUP($C1409,'Orçamento Base'!$D$12:$S$1673,13,FALSE),VLOOKUP($C1409,#REF!,13,FALSE))</f>
        <v>#N/A</v>
      </c>
      <c r="P1409" s="205" t="e">
        <f t="shared" si="135"/>
        <v>#N/A</v>
      </c>
      <c r="Q1409" s="205" t="e">
        <f>IF(Comparativo!$E$6="Tabela Não Desonerada",VLOOKUP($C1409,'Orçamento Base'!$D$12:$S$1673,14,FALSE),VLOOKUP($C1409,#REF!,14,FALSE))</f>
        <v>#N/A</v>
      </c>
      <c r="R1409" s="205" t="e">
        <f t="shared" si="136"/>
        <v>#N/A</v>
      </c>
      <c r="S1409" s="205" t="e">
        <f>IF(Comparativo!$E$6="Tabela Não Desonerada",VLOOKUP($C1409,'Orçamento Base'!$D$12:$S$1673,15,FALSE),VLOOKUP($C1409,#REF!,15,FALSE))</f>
        <v>#N/A</v>
      </c>
      <c r="T1409" s="205" t="e">
        <f t="shared" si="137"/>
        <v>#N/A</v>
      </c>
    </row>
    <row r="1410" spans="1:20" ht="15">
      <c r="A1410" s="203">
        <v>1</v>
      </c>
      <c r="B1410" s="203" t="e">
        <f>'Orçamento-TCE'!B1410</f>
        <v>#N/A</v>
      </c>
      <c r="C1410" s="229">
        <f>'Orçamento-TCE'!C1410</f>
        <v>0</v>
      </c>
      <c r="D1410" s="199" t="e">
        <f>'Orçamento-TCE'!G1410</f>
        <v>#N/A</v>
      </c>
      <c r="E1410" s="204">
        <f>'Orçamento-TCE'!H1410</f>
        <v>0</v>
      </c>
      <c r="F1410" s="230" t="e">
        <f>'Orçamento-TCE'!I1410</f>
        <v>#N/A</v>
      </c>
      <c r="G1410" s="227" t="e">
        <f>IF(Comparativo!$E$6="Tabela Não Desonerada",VLOOKUP($C1410,'Orçamento Base'!$D$12:$S$1673,12,FALSE),VLOOKUP($C1410,#REF!,12,FALSE))</f>
        <v>#N/A</v>
      </c>
      <c r="H1410" s="228">
        <f>IFERROR(IF(Comparativo!$E$6="Tabela Não Desonerada",VLOOKUP($C1410,'Orçamento Base'!$D$12:$S$1673,16,FALSE),VLOOKUP($C1410,#REF!,16,FALSE)),0)</f>
        <v>0</v>
      </c>
      <c r="I1410" s="575" t="e">
        <f>IF(Comparativo!$E$6="Tabela Não Desonerada",VLOOKUP($C1410,'Orçamento Base'!$D$12:$S$1673,11,FALSE),VLOOKUP($C1410,#REF!,11,FALSE))</f>
        <v>#N/A</v>
      </c>
      <c r="J1410" s="363">
        <f>IF(Comparativo!$E$6="Tabela Não Desonerada",Encargos!$F$44,Encargos!$D$44)</f>
        <v>1.1122000000000001</v>
      </c>
      <c r="K1410" s="364"/>
      <c r="L1410" s="365" t="e">
        <f t="shared" si="132"/>
        <v>#N/A</v>
      </c>
      <c r="M1410" s="365" t="e">
        <f t="shared" si="133"/>
        <v>#N/A</v>
      </c>
      <c r="N1410" s="376" t="e">
        <f t="shared" si="134"/>
        <v>#N/A</v>
      </c>
      <c r="O1410" s="205" t="e">
        <f>IF(Comparativo!$E$6="Tabela Não Desonerada",VLOOKUP($C1410,'Orçamento Base'!$D$12:$S$1673,13,FALSE),VLOOKUP($C1410,#REF!,13,FALSE))</f>
        <v>#N/A</v>
      </c>
      <c r="P1410" s="205" t="e">
        <f t="shared" si="135"/>
        <v>#N/A</v>
      </c>
      <c r="Q1410" s="205" t="e">
        <f>IF(Comparativo!$E$6="Tabela Não Desonerada",VLOOKUP($C1410,'Orçamento Base'!$D$12:$S$1673,14,FALSE),VLOOKUP($C1410,#REF!,14,FALSE))</f>
        <v>#N/A</v>
      </c>
      <c r="R1410" s="205" t="e">
        <f t="shared" si="136"/>
        <v>#N/A</v>
      </c>
      <c r="S1410" s="205" t="e">
        <f>IF(Comparativo!$E$6="Tabela Não Desonerada",VLOOKUP($C1410,'Orçamento Base'!$D$12:$S$1673,15,FALSE),VLOOKUP($C1410,#REF!,15,FALSE))</f>
        <v>#N/A</v>
      </c>
      <c r="T1410" s="205" t="e">
        <f t="shared" si="137"/>
        <v>#N/A</v>
      </c>
    </row>
    <row r="1411" spans="1:20" ht="15">
      <c r="A1411" s="203">
        <v>1</v>
      </c>
      <c r="B1411" s="203" t="e">
        <f>'Orçamento-TCE'!B1411</f>
        <v>#N/A</v>
      </c>
      <c r="C1411" s="229">
        <f>'Orçamento-TCE'!C1411</f>
        <v>0</v>
      </c>
      <c r="D1411" s="199" t="e">
        <f>'Orçamento-TCE'!G1411</f>
        <v>#N/A</v>
      </c>
      <c r="E1411" s="204">
        <f>'Orçamento-TCE'!H1411</f>
        <v>0</v>
      </c>
      <c r="F1411" s="230" t="e">
        <f>'Orçamento-TCE'!I1411</f>
        <v>#N/A</v>
      </c>
      <c r="G1411" s="227" t="e">
        <f>IF(Comparativo!$E$6="Tabela Não Desonerada",VLOOKUP($C1411,'Orçamento Base'!$D$12:$S$1673,12,FALSE),VLOOKUP($C1411,#REF!,12,FALSE))</f>
        <v>#N/A</v>
      </c>
      <c r="H1411" s="228">
        <f>IFERROR(IF(Comparativo!$E$6="Tabela Não Desonerada",VLOOKUP($C1411,'Orçamento Base'!$D$12:$S$1673,16,FALSE),VLOOKUP($C1411,#REF!,16,FALSE)),0)</f>
        <v>0</v>
      </c>
      <c r="I1411" s="575" t="e">
        <f>IF(Comparativo!$E$6="Tabela Não Desonerada",VLOOKUP($C1411,'Orçamento Base'!$D$12:$S$1673,11,FALSE),VLOOKUP($C1411,#REF!,11,FALSE))</f>
        <v>#N/A</v>
      </c>
      <c r="J1411" s="363">
        <f>IF(Comparativo!$E$6="Tabela Não Desonerada",Encargos!$F$44,Encargos!$D$44)</f>
        <v>1.1122000000000001</v>
      </c>
      <c r="K1411" s="364"/>
      <c r="L1411" s="365" t="e">
        <f t="shared" si="132"/>
        <v>#N/A</v>
      </c>
      <c r="M1411" s="365" t="e">
        <f t="shared" si="133"/>
        <v>#N/A</v>
      </c>
      <c r="N1411" s="376" t="e">
        <f t="shared" si="134"/>
        <v>#N/A</v>
      </c>
      <c r="O1411" s="205" t="e">
        <f>IF(Comparativo!$E$6="Tabela Não Desonerada",VLOOKUP($C1411,'Orçamento Base'!$D$12:$S$1673,13,FALSE),VLOOKUP($C1411,#REF!,13,FALSE))</f>
        <v>#N/A</v>
      </c>
      <c r="P1411" s="205" t="e">
        <f t="shared" si="135"/>
        <v>#N/A</v>
      </c>
      <c r="Q1411" s="205" t="e">
        <f>IF(Comparativo!$E$6="Tabela Não Desonerada",VLOOKUP($C1411,'Orçamento Base'!$D$12:$S$1673,14,FALSE),VLOOKUP($C1411,#REF!,14,FALSE))</f>
        <v>#N/A</v>
      </c>
      <c r="R1411" s="205" t="e">
        <f t="shared" si="136"/>
        <v>#N/A</v>
      </c>
      <c r="S1411" s="205" t="e">
        <f>IF(Comparativo!$E$6="Tabela Não Desonerada",VLOOKUP($C1411,'Orçamento Base'!$D$12:$S$1673,15,FALSE),VLOOKUP($C1411,#REF!,15,FALSE))</f>
        <v>#N/A</v>
      </c>
      <c r="T1411" s="205" t="e">
        <f t="shared" si="137"/>
        <v>#N/A</v>
      </c>
    </row>
    <row r="1412" spans="1:20" ht="15">
      <c r="A1412" s="203">
        <v>1</v>
      </c>
      <c r="B1412" s="203" t="e">
        <f>'Orçamento-TCE'!B1412</f>
        <v>#N/A</v>
      </c>
      <c r="C1412" s="229">
        <f>'Orçamento-TCE'!C1412</f>
        <v>0</v>
      </c>
      <c r="D1412" s="199" t="e">
        <f>'Orçamento-TCE'!G1412</f>
        <v>#N/A</v>
      </c>
      <c r="E1412" s="204">
        <f>'Orçamento-TCE'!H1412</f>
        <v>0</v>
      </c>
      <c r="F1412" s="230" t="e">
        <f>'Orçamento-TCE'!I1412</f>
        <v>#N/A</v>
      </c>
      <c r="G1412" s="227" t="e">
        <f>IF(Comparativo!$E$6="Tabela Não Desonerada",VLOOKUP($C1412,'Orçamento Base'!$D$12:$S$1673,12,FALSE),VLOOKUP($C1412,#REF!,12,FALSE))</f>
        <v>#N/A</v>
      </c>
      <c r="H1412" s="228">
        <f>IFERROR(IF(Comparativo!$E$6="Tabela Não Desonerada",VLOOKUP($C1412,'Orçamento Base'!$D$12:$S$1673,16,FALSE),VLOOKUP($C1412,#REF!,16,FALSE)),0)</f>
        <v>0</v>
      </c>
      <c r="I1412" s="575" t="e">
        <f>IF(Comparativo!$E$6="Tabela Não Desonerada",VLOOKUP($C1412,'Orçamento Base'!$D$12:$S$1673,11,FALSE),VLOOKUP($C1412,#REF!,11,FALSE))</f>
        <v>#N/A</v>
      </c>
      <c r="J1412" s="363">
        <f>IF(Comparativo!$E$6="Tabela Não Desonerada",Encargos!$F$44,Encargos!$D$44)</f>
        <v>1.1122000000000001</v>
      </c>
      <c r="K1412" s="364"/>
      <c r="L1412" s="365" t="e">
        <f t="shared" si="132"/>
        <v>#N/A</v>
      </c>
      <c r="M1412" s="365" t="e">
        <f t="shared" si="133"/>
        <v>#N/A</v>
      </c>
      <c r="N1412" s="376" t="e">
        <f t="shared" si="134"/>
        <v>#N/A</v>
      </c>
      <c r="O1412" s="205" t="e">
        <f>IF(Comparativo!$E$6="Tabela Não Desonerada",VLOOKUP($C1412,'Orçamento Base'!$D$12:$S$1673,13,FALSE),VLOOKUP($C1412,#REF!,13,FALSE))</f>
        <v>#N/A</v>
      </c>
      <c r="P1412" s="205" t="e">
        <f t="shared" si="135"/>
        <v>#N/A</v>
      </c>
      <c r="Q1412" s="205" t="e">
        <f>IF(Comparativo!$E$6="Tabela Não Desonerada",VLOOKUP($C1412,'Orçamento Base'!$D$12:$S$1673,14,FALSE),VLOOKUP($C1412,#REF!,14,FALSE))</f>
        <v>#N/A</v>
      </c>
      <c r="R1412" s="205" t="e">
        <f t="shared" si="136"/>
        <v>#N/A</v>
      </c>
      <c r="S1412" s="205" t="e">
        <f>IF(Comparativo!$E$6="Tabela Não Desonerada",VLOOKUP($C1412,'Orçamento Base'!$D$12:$S$1673,15,FALSE),VLOOKUP($C1412,#REF!,15,FALSE))</f>
        <v>#N/A</v>
      </c>
      <c r="T1412" s="205" t="e">
        <f t="shared" si="137"/>
        <v>#N/A</v>
      </c>
    </row>
    <row r="1413" spans="1:20" ht="15">
      <c r="A1413" s="203">
        <v>1</v>
      </c>
      <c r="B1413" s="203" t="e">
        <f>'Orçamento-TCE'!B1413</f>
        <v>#N/A</v>
      </c>
      <c r="C1413" s="229">
        <f>'Orçamento-TCE'!C1413</f>
        <v>0</v>
      </c>
      <c r="D1413" s="199" t="e">
        <f>'Orçamento-TCE'!G1413</f>
        <v>#N/A</v>
      </c>
      <c r="E1413" s="204">
        <f>'Orçamento-TCE'!H1413</f>
        <v>0</v>
      </c>
      <c r="F1413" s="230" t="e">
        <f>'Orçamento-TCE'!I1413</f>
        <v>#N/A</v>
      </c>
      <c r="G1413" s="227" t="e">
        <f>IF(Comparativo!$E$6="Tabela Não Desonerada",VLOOKUP($C1413,'Orçamento Base'!$D$12:$S$1673,12,FALSE),VLOOKUP($C1413,#REF!,12,FALSE))</f>
        <v>#N/A</v>
      </c>
      <c r="H1413" s="228">
        <f>IFERROR(IF(Comparativo!$E$6="Tabela Não Desonerada",VLOOKUP($C1413,'Orçamento Base'!$D$12:$S$1673,16,FALSE),VLOOKUP($C1413,#REF!,16,FALSE)),0)</f>
        <v>0</v>
      </c>
      <c r="I1413" s="575" t="e">
        <f>IF(Comparativo!$E$6="Tabela Não Desonerada",VLOOKUP($C1413,'Orçamento Base'!$D$12:$S$1673,11,FALSE),VLOOKUP($C1413,#REF!,11,FALSE))</f>
        <v>#N/A</v>
      </c>
      <c r="J1413" s="363">
        <f>IF(Comparativo!$E$6="Tabela Não Desonerada",Encargos!$F$44,Encargos!$D$44)</f>
        <v>1.1122000000000001</v>
      </c>
      <c r="K1413" s="364"/>
      <c r="L1413" s="365" t="e">
        <f t="shared" si="132"/>
        <v>#N/A</v>
      </c>
      <c r="M1413" s="365" t="e">
        <f t="shared" si="133"/>
        <v>#N/A</v>
      </c>
      <c r="N1413" s="376" t="e">
        <f t="shared" si="134"/>
        <v>#N/A</v>
      </c>
      <c r="O1413" s="205" t="e">
        <f>IF(Comparativo!$E$6="Tabela Não Desonerada",VLOOKUP($C1413,'Orçamento Base'!$D$12:$S$1673,13,FALSE),VLOOKUP($C1413,#REF!,13,FALSE))</f>
        <v>#N/A</v>
      </c>
      <c r="P1413" s="205" t="e">
        <f t="shared" si="135"/>
        <v>#N/A</v>
      </c>
      <c r="Q1413" s="205" t="e">
        <f>IF(Comparativo!$E$6="Tabela Não Desonerada",VLOOKUP($C1413,'Orçamento Base'!$D$12:$S$1673,14,FALSE),VLOOKUP($C1413,#REF!,14,FALSE))</f>
        <v>#N/A</v>
      </c>
      <c r="R1413" s="205" t="e">
        <f t="shared" si="136"/>
        <v>#N/A</v>
      </c>
      <c r="S1413" s="205" t="e">
        <f>IF(Comparativo!$E$6="Tabela Não Desonerada",VLOOKUP($C1413,'Orçamento Base'!$D$12:$S$1673,15,FALSE),VLOOKUP($C1413,#REF!,15,FALSE))</f>
        <v>#N/A</v>
      </c>
      <c r="T1413" s="205" t="e">
        <f t="shared" si="137"/>
        <v>#N/A</v>
      </c>
    </row>
    <row r="1414" spans="1:20" ht="15">
      <c r="A1414" s="203">
        <v>1</v>
      </c>
      <c r="B1414" s="203" t="e">
        <f>'Orçamento-TCE'!B1414</f>
        <v>#N/A</v>
      </c>
      <c r="C1414" s="229">
        <f>'Orçamento-TCE'!C1414</f>
        <v>0</v>
      </c>
      <c r="D1414" s="199" t="e">
        <f>'Orçamento-TCE'!G1414</f>
        <v>#N/A</v>
      </c>
      <c r="E1414" s="204">
        <f>'Orçamento-TCE'!H1414</f>
        <v>0</v>
      </c>
      <c r="F1414" s="230" t="e">
        <f>'Orçamento-TCE'!I1414</f>
        <v>#N/A</v>
      </c>
      <c r="G1414" s="227" t="e">
        <f>IF(Comparativo!$E$6="Tabela Não Desonerada",VLOOKUP($C1414,'Orçamento Base'!$D$12:$S$1673,12,FALSE),VLOOKUP($C1414,#REF!,12,FALSE))</f>
        <v>#N/A</v>
      </c>
      <c r="H1414" s="228">
        <f>IFERROR(IF(Comparativo!$E$6="Tabela Não Desonerada",VLOOKUP($C1414,'Orçamento Base'!$D$12:$S$1673,16,FALSE),VLOOKUP($C1414,#REF!,16,FALSE)),0)</f>
        <v>0</v>
      </c>
      <c r="I1414" s="575" t="e">
        <f>IF(Comparativo!$E$6="Tabela Não Desonerada",VLOOKUP($C1414,'Orçamento Base'!$D$12:$S$1673,11,FALSE),VLOOKUP($C1414,#REF!,11,FALSE))</f>
        <v>#N/A</v>
      </c>
      <c r="J1414" s="363">
        <f>IF(Comparativo!$E$6="Tabela Não Desonerada",Encargos!$F$44,Encargos!$D$44)</f>
        <v>1.1122000000000001</v>
      </c>
      <c r="K1414" s="364"/>
      <c r="L1414" s="365" t="e">
        <f t="shared" si="132"/>
        <v>#N/A</v>
      </c>
      <c r="M1414" s="365" t="e">
        <f t="shared" si="133"/>
        <v>#N/A</v>
      </c>
      <c r="N1414" s="376" t="e">
        <f t="shared" si="134"/>
        <v>#N/A</v>
      </c>
      <c r="O1414" s="205" t="e">
        <f>IF(Comparativo!$E$6="Tabela Não Desonerada",VLOOKUP($C1414,'Orçamento Base'!$D$12:$S$1673,13,FALSE),VLOOKUP($C1414,#REF!,13,FALSE))</f>
        <v>#N/A</v>
      </c>
      <c r="P1414" s="205" t="e">
        <f t="shared" si="135"/>
        <v>#N/A</v>
      </c>
      <c r="Q1414" s="205" t="e">
        <f>IF(Comparativo!$E$6="Tabela Não Desonerada",VLOOKUP($C1414,'Orçamento Base'!$D$12:$S$1673,14,FALSE),VLOOKUP($C1414,#REF!,14,FALSE))</f>
        <v>#N/A</v>
      </c>
      <c r="R1414" s="205" t="e">
        <f t="shared" si="136"/>
        <v>#N/A</v>
      </c>
      <c r="S1414" s="205" t="e">
        <f>IF(Comparativo!$E$6="Tabela Não Desonerada",VLOOKUP($C1414,'Orçamento Base'!$D$12:$S$1673,15,FALSE),VLOOKUP($C1414,#REF!,15,FALSE))</f>
        <v>#N/A</v>
      </c>
      <c r="T1414" s="205" t="e">
        <f t="shared" si="137"/>
        <v>#N/A</v>
      </c>
    </row>
    <row r="1415" spans="1:20" ht="15">
      <c r="A1415" s="203">
        <v>1</v>
      </c>
      <c r="B1415" s="203" t="e">
        <f>'Orçamento-TCE'!B1415</f>
        <v>#N/A</v>
      </c>
      <c r="C1415" s="229">
        <f>'Orçamento-TCE'!C1415</f>
        <v>0</v>
      </c>
      <c r="D1415" s="199" t="e">
        <f>'Orçamento-TCE'!G1415</f>
        <v>#N/A</v>
      </c>
      <c r="E1415" s="204">
        <f>'Orçamento-TCE'!H1415</f>
        <v>0</v>
      </c>
      <c r="F1415" s="230" t="e">
        <f>'Orçamento-TCE'!I1415</f>
        <v>#N/A</v>
      </c>
      <c r="G1415" s="227" t="e">
        <f>IF(Comparativo!$E$6="Tabela Não Desonerada",VLOOKUP($C1415,'Orçamento Base'!$D$12:$S$1673,12,FALSE),VLOOKUP($C1415,#REF!,12,FALSE))</f>
        <v>#N/A</v>
      </c>
      <c r="H1415" s="228">
        <f>IFERROR(IF(Comparativo!$E$6="Tabela Não Desonerada",VLOOKUP($C1415,'Orçamento Base'!$D$12:$S$1673,16,FALSE),VLOOKUP($C1415,#REF!,16,FALSE)),0)</f>
        <v>0</v>
      </c>
      <c r="I1415" s="575" t="e">
        <f>IF(Comparativo!$E$6="Tabela Não Desonerada",VLOOKUP($C1415,'Orçamento Base'!$D$12:$S$1673,11,FALSE),VLOOKUP($C1415,#REF!,11,FALSE))</f>
        <v>#N/A</v>
      </c>
      <c r="J1415" s="363">
        <f>IF(Comparativo!$E$6="Tabela Não Desonerada",Encargos!$F$44,Encargos!$D$44)</f>
        <v>1.1122000000000001</v>
      </c>
      <c r="K1415" s="364"/>
      <c r="L1415" s="365" t="e">
        <f t="shared" si="132"/>
        <v>#N/A</v>
      </c>
      <c r="M1415" s="365" t="e">
        <f t="shared" si="133"/>
        <v>#N/A</v>
      </c>
      <c r="N1415" s="376" t="e">
        <f t="shared" si="134"/>
        <v>#N/A</v>
      </c>
      <c r="O1415" s="205" t="e">
        <f>IF(Comparativo!$E$6="Tabela Não Desonerada",VLOOKUP($C1415,'Orçamento Base'!$D$12:$S$1673,13,FALSE),VLOOKUP($C1415,#REF!,13,FALSE))</f>
        <v>#N/A</v>
      </c>
      <c r="P1415" s="205" t="e">
        <f t="shared" si="135"/>
        <v>#N/A</v>
      </c>
      <c r="Q1415" s="205" t="e">
        <f>IF(Comparativo!$E$6="Tabela Não Desonerada",VLOOKUP($C1415,'Orçamento Base'!$D$12:$S$1673,14,FALSE),VLOOKUP($C1415,#REF!,14,FALSE))</f>
        <v>#N/A</v>
      </c>
      <c r="R1415" s="205" t="e">
        <f t="shared" si="136"/>
        <v>#N/A</v>
      </c>
      <c r="S1415" s="205" t="e">
        <f>IF(Comparativo!$E$6="Tabela Não Desonerada",VLOOKUP($C1415,'Orçamento Base'!$D$12:$S$1673,15,FALSE),VLOOKUP($C1415,#REF!,15,FALSE))</f>
        <v>#N/A</v>
      </c>
      <c r="T1415" s="205" t="e">
        <f t="shared" si="137"/>
        <v>#N/A</v>
      </c>
    </row>
    <row r="1416" spans="1:20" ht="15">
      <c r="A1416" s="203">
        <v>1</v>
      </c>
      <c r="B1416" s="203" t="e">
        <f>'Orçamento-TCE'!B1416</f>
        <v>#N/A</v>
      </c>
      <c r="C1416" s="229">
        <f>'Orçamento-TCE'!C1416</f>
        <v>0</v>
      </c>
      <c r="D1416" s="199" t="e">
        <f>'Orçamento-TCE'!G1416</f>
        <v>#N/A</v>
      </c>
      <c r="E1416" s="204">
        <f>'Orçamento-TCE'!H1416</f>
        <v>0</v>
      </c>
      <c r="F1416" s="230" t="e">
        <f>'Orçamento-TCE'!I1416</f>
        <v>#N/A</v>
      </c>
      <c r="G1416" s="227" t="e">
        <f>IF(Comparativo!$E$6="Tabela Não Desonerada",VLOOKUP($C1416,'Orçamento Base'!$D$12:$S$1673,12,FALSE),VLOOKUP($C1416,#REF!,12,FALSE))</f>
        <v>#N/A</v>
      </c>
      <c r="H1416" s="228">
        <f>IFERROR(IF(Comparativo!$E$6="Tabela Não Desonerada",VLOOKUP($C1416,'Orçamento Base'!$D$12:$S$1673,16,FALSE),VLOOKUP($C1416,#REF!,16,FALSE)),0)</f>
        <v>0</v>
      </c>
      <c r="I1416" s="575" t="e">
        <f>IF(Comparativo!$E$6="Tabela Não Desonerada",VLOOKUP($C1416,'Orçamento Base'!$D$12:$S$1673,11,FALSE),VLOOKUP($C1416,#REF!,11,FALSE))</f>
        <v>#N/A</v>
      </c>
      <c r="J1416" s="363">
        <f>IF(Comparativo!$E$6="Tabela Não Desonerada",Encargos!$F$44,Encargos!$D$44)</f>
        <v>1.1122000000000001</v>
      </c>
      <c r="K1416" s="364"/>
      <c r="L1416" s="365" t="e">
        <f t="shared" si="132"/>
        <v>#N/A</v>
      </c>
      <c r="M1416" s="365" t="e">
        <f t="shared" si="133"/>
        <v>#N/A</v>
      </c>
      <c r="N1416" s="376" t="e">
        <f t="shared" si="134"/>
        <v>#N/A</v>
      </c>
      <c r="O1416" s="205" t="e">
        <f>IF(Comparativo!$E$6="Tabela Não Desonerada",VLOOKUP($C1416,'Orçamento Base'!$D$12:$S$1673,13,FALSE),VLOOKUP($C1416,#REF!,13,FALSE))</f>
        <v>#N/A</v>
      </c>
      <c r="P1416" s="205" t="e">
        <f t="shared" si="135"/>
        <v>#N/A</v>
      </c>
      <c r="Q1416" s="205" t="e">
        <f>IF(Comparativo!$E$6="Tabela Não Desonerada",VLOOKUP($C1416,'Orçamento Base'!$D$12:$S$1673,14,FALSE),VLOOKUP($C1416,#REF!,14,FALSE))</f>
        <v>#N/A</v>
      </c>
      <c r="R1416" s="205" t="e">
        <f t="shared" si="136"/>
        <v>#N/A</v>
      </c>
      <c r="S1416" s="205" t="e">
        <f>IF(Comparativo!$E$6="Tabela Não Desonerada",VLOOKUP($C1416,'Orçamento Base'!$D$12:$S$1673,15,FALSE),VLOOKUP($C1416,#REF!,15,FALSE))</f>
        <v>#N/A</v>
      </c>
      <c r="T1416" s="205" t="e">
        <f t="shared" si="137"/>
        <v>#N/A</v>
      </c>
    </row>
    <row r="1417" spans="1:20" ht="15">
      <c r="A1417" s="203">
        <v>1</v>
      </c>
      <c r="B1417" s="203" t="e">
        <f>'Orçamento-TCE'!B1417</f>
        <v>#N/A</v>
      </c>
      <c r="C1417" s="229">
        <f>'Orçamento-TCE'!C1417</f>
        <v>0</v>
      </c>
      <c r="D1417" s="199" t="e">
        <f>'Orçamento-TCE'!G1417</f>
        <v>#N/A</v>
      </c>
      <c r="E1417" s="204">
        <f>'Orçamento-TCE'!H1417</f>
        <v>0</v>
      </c>
      <c r="F1417" s="230" t="e">
        <f>'Orçamento-TCE'!I1417</f>
        <v>#N/A</v>
      </c>
      <c r="G1417" s="227" t="e">
        <f>IF(Comparativo!$E$6="Tabela Não Desonerada",VLOOKUP($C1417,'Orçamento Base'!$D$12:$S$1673,12,FALSE),VLOOKUP($C1417,#REF!,12,FALSE))</f>
        <v>#N/A</v>
      </c>
      <c r="H1417" s="228">
        <f>IFERROR(IF(Comparativo!$E$6="Tabela Não Desonerada",VLOOKUP($C1417,'Orçamento Base'!$D$12:$S$1673,16,FALSE),VLOOKUP($C1417,#REF!,16,FALSE)),0)</f>
        <v>0</v>
      </c>
      <c r="I1417" s="575" t="e">
        <f>IF(Comparativo!$E$6="Tabela Não Desonerada",VLOOKUP($C1417,'Orçamento Base'!$D$12:$S$1673,11,FALSE),VLOOKUP($C1417,#REF!,11,FALSE))</f>
        <v>#N/A</v>
      </c>
      <c r="J1417" s="363">
        <f>IF(Comparativo!$E$6="Tabela Não Desonerada",Encargos!$F$44,Encargos!$D$44)</f>
        <v>1.1122000000000001</v>
      </c>
      <c r="K1417" s="364"/>
      <c r="L1417" s="365" t="e">
        <f t="shared" si="132"/>
        <v>#N/A</v>
      </c>
      <c r="M1417" s="365" t="e">
        <f t="shared" si="133"/>
        <v>#N/A</v>
      </c>
      <c r="N1417" s="376" t="e">
        <f t="shared" si="134"/>
        <v>#N/A</v>
      </c>
      <c r="O1417" s="205" t="e">
        <f>IF(Comparativo!$E$6="Tabela Não Desonerada",VLOOKUP($C1417,'Orçamento Base'!$D$12:$S$1673,13,FALSE),VLOOKUP($C1417,#REF!,13,FALSE))</f>
        <v>#N/A</v>
      </c>
      <c r="P1417" s="205" t="e">
        <f t="shared" si="135"/>
        <v>#N/A</v>
      </c>
      <c r="Q1417" s="205" t="e">
        <f>IF(Comparativo!$E$6="Tabela Não Desonerada",VLOOKUP($C1417,'Orçamento Base'!$D$12:$S$1673,14,FALSE),VLOOKUP($C1417,#REF!,14,FALSE))</f>
        <v>#N/A</v>
      </c>
      <c r="R1417" s="205" t="e">
        <f t="shared" si="136"/>
        <v>#N/A</v>
      </c>
      <c r="S1417" s="205" t="e">
        <f>IF(Comparativo!$E$6="Tabela Não Desonerada",VLOOKUP($C1417,'Orçamento Base'!$D$12:$S$1673,15,FALSE),VLOOKUP($C1417,#REF!,15,FALSE))</f>
        <v>#N/A</v>
      </c>
      <c r="T1417" s="205" t="e">
        <f t="shared" si="137"/>
        <v>#N/A</v>
      </c>
    </row>
    <row r="1418" spans="1:20" ht="15">
      <c r="A1418" s="203">
        <v>1</v>
      </c>
      <c r="B1418" s="203" t="e">
        <f>'Orçamento-TCE'!B1418</f>
        <v>#N/A</v>
      </c>
      <c r="C1418" s="229">
        <f>'Orçamento-TCE'!C1418</f>
        <v>0</v>
      </c>
      <c r="D1418" s="199" t="e">
        <f>'Orçamento-TCE'!G1418</f>
        <v>#N/A</v>
      </c>
      <c r="E1418" s="204">
        <f>'Orçamento-TCE'!H1418</f>
        <v>0</v>
      </c>
      <c r="F1418" s="230" t="e">
        <f>'Orçamento-TCE'!I1418</f>
        <v>#N/A</v>
      </c>
      <c r="G1418" s="227" t="e">
        <f>IF(Comparativo!$E$6="Tabela Não Desonerada",VLOOKUP($C1418,'Orçamento Base'!$D$12:$S$1673,12,FALSE),VLOOKUP($C1418,#REF!,12,FALSE))</f>
        <v>#N/A</v>
      </c>
      <c r="H1418" s="228">
        <f>IFERROR(IF(Comparativo!$E$6="Tabela Não Desonerada",VLOOKUP($C1418,'Orçamento Base'!$D$12:$S$1673,16,FALSE),VLOOKUP($C1418,#REF!,16,FALSE)),0)</f>
        <v>0</v>
      </c>
      <c r="I1418" s="575" t="e">
        <f>IF(Comparativo!$E$6="Tabela Não Desonerada",VLOOKUP($C1418,'Orçamento Base'!$D$12:$S$1673,11,FALSE),VLOOKUP($C1418,#REF!,11,FALSE))</f>
        <v>#N/A</v>
      </c>
      <c r="J1418" s="363">
        <f>IF(Comparativo!$E$6="Tabela Não Desonerada",Encargos!$F$44,Encargos!$D$44)</f>
        <v>1.1122000000000001</v>
      </c>
      <c r="K1418" s="364"/>
      <c r="L1418" s="365" t="e">
        <f t="shared" si="132"/>
        <v>#N/A</v>
      </c>
      <c r="M1418" s="365" t="e">
        <f t="shared" si="133"/>
        <v>#N/A</v>
      </c>
      <c r="N1418" s="376" t="e">
        <f t="shared" si="134"/>
        <v>#N/A</v>
      </c>
      <c r="O1418" s="205" t="e">
        <f>IF(Comparativo!$E$6="Tabela Não Desonerada",VLOOKUP($C1418,'Orçamento Base'!$D$12:$S$1673,13,FALSE),VLOOKUP($C1418,#REF!,13,FALSE))</f>
        <v>#N/A</v>
      </c>
      <c r="P1418" s="205" t="e">
        <f t="shared" si="135"/>
        <v>#N/A</v>
      </c>
      <c r="Q1418" s="205" t="e">
        <f>IF(Comparativo!$E$6="Tabela Não Desonerada",VLOOKUP($C1418,'Orçamento Base'!$D$12:$S$1673,14,FALSE),VLOOKUP($C1418,#REF!,14,FALSE))</f>
        <v>#N/A</v>
      </c>
      <c r="R1418" s="205" t="e">
        <f t="shared" si="136"/>
        <v>#N/A</v>
      </c>
      <c r="S1418" s="205" t="e">
        <f>IF(Comparativo!$E$6="Tabela Não Desonerada",VLOOKUP($C1418,'Orçamento Base'!$D$12:$S$1673,15,FALSE),VLOOKUP($C1418,#REF!,15,FALSE))</f>
        <v>#N/A</v>
      </c>
      <c r="T1418" s="205" t="e">
        <f t="shared" si="137"/>
        <v>#N/A</v>
      </c>
    </row>
    <row r="1419" spans="1:20" ht="15">
      <c r="A1419" s="203">
        <v>1</v>
      </c>
      <c r="B1419" s="203" t="e">
        <f>'Orçamento-TCE'!B1419</f>
        <v>#N/A</v>
      </c>
      <c r="C1419" s="229">
        <f>'Orçamento-TCE'!C1419</f>
        <v>0</v>
      </c>
      <c r="D1419" s="199" t="e">
        <f>'Orçamento-TCE'!G1419</f>
        <v>#N/A</v>
      </c>
      <c r="E1419" s="204">
        <f>'Orçamento-TCE'!H1419</f>
        <v>0</v>
      </c>
      <c r="F1419" s="230" t="e">
        <f>'Orçamento-TCE'!I1419</f>
        <v>#N/A</v>
      </c>
      <c r="G1419" s="227" t="e">
        <f>IF(Comparativo!$E$6="Tabela Não Desonerada",VLOOKUP($C1419,'Orçamento Base'!$D$12:$S$1673,12,FALSE),VLOOKUP($C1419,#REF!,12,FALSE))</f>
        <v>#N/A</v>
      </c>
      <c r="H1419" s="228">
        <f>IFERROR(IF(Comparativo!$E$6="Tabela Não Desonerada",VLOOKUP($C1419,'Orçamento Base'!$D$12:$S$1673,16,FALSE),VLOOKUP($C1419,#REF!,16,FALSE)),0)</f>
        <v>0</v>
      </c>
      <c r="I1419" s="575" t="e">
        <f>IF(Comparativo!$E$6="Tabela Não Desonerada",VLOOKUP($C1419,'Orçamento Base'!$D$12:$S$1673,11,FALSE),VLOOKUP($C1419,#REF!,11,FALSE))</f>
        <v>#N/A</v>
      </c>
      <c r="J1419" s="363">
        <f>IF(Comparativo!$E$6="Tabela Não Desonerada",Encargos!$F$44,Encargos!$D$44)</f>
        <v>1.1122000000000001</v>
      </c>
      <c r="K1419" s="364"/>
      <c r="L1419" s="365" t="e">
        <f t="shared" si="132"/>
        <v>#N/A</v>
      </c>
      <c r="M1419" s="365" t="e">
        <f t="shared" si="133"/>
        <v>#N/A</v>
      </c>
      <c r="N1419" s="376" t="e">
        <f t="shared" si="134"/>
        <v>#N/A</v>
      </c>
      <c r="O1419" s="205" t="e">
        <f>IF(Comparativo!$E$6="Tabela Não Desonerada",VLOOKUP($C1419,'Orçamento Base'!$D$12:$S$1673,13,FALSE),VLOOKUP($C1419,#REF!,13,FALSE))</f>
        <v>#N/A</v>
      </c>
      <c r="P1419" s="205" t="e">
        <f t="shared" si="135"/>
        <v>#N/A</v>
      </c>
      <c r="Q1419" s="205" t="e">
        <f>IF(Comparativo!$E$6="Tabela Não Desonerada",VLOOKUP($C1419,'Orçamento Base'!$D$12:$S$1673,14,FALSE),VLOOKUP($C1419,#REF!,14,FALSE))</f>
        <v>#N/A</v>
      </c>
      <c r="R1419" s="205" t="e">
        <f t="shared" si="136"/>
        <v>#N/A</v>
      </c>
      <c r="S1419" s="205" t="e">
        <f>IF(Comparativo!$E$6="Tabela Não Desonerada",VLOOKUP($C1419,'Orçamento Base'!$D$12:$S$1673,15,FALSE),VLOOKUP($C1419,#REF!,15,FALSE))</f>
        <v>#N/A</v>
      </c>
      <c r="T1419" s="205" t="e">
        <f t="shared" si="137"/>
        <v>#N/A</v>
      </c>
    </row>
    <row r="1420" spans="1:20" ht="15">
      <c r="A1420" s="203">
        <v>1</v>
      </c>
      <c r="B1420" s="203" t="e">
        <f>'Orçamento-TCE'!B1420</f>
        <v>#N/A</v>
      </c>
      <c r="C1420" s="229">
        <f>'Orçamento-TCE'!C1420</f>
        <v>0</v>
      </c>
      <c r="D1420" s="199" t="e">
        <f>'Orçamento-TCE'!G1420</f>
        <v>#N/A</v>
      </c>
      <c r="E1420" s="204">
        <f>'Orçamento-TCE'!H1420</f>
        <v>0</v>
      </c>
      <c r="F1420" s="230" t="e">
        <f>'Orçamento-TCE'!I1420</f>
        <v>#N/A</v>
      </c>
      <c r="G1420" s="227" t="e">
        <f>IF(Comparativo!$E$6="Tabela Não Desonerada",VLOOKUP($C1420,'Orçamento Base'!$D$12:$S$1673,12,FALSE),VLOOKUP($C1420,#REF!,12,FALSE))</f>
        <v>#N/A</v>
      </c>
      <c r="H1420" s="228">
        <f>IFERROR(IF(Comparativo!$E$6="Tabela Não Desonerada",VLOOKUP($C1420,'Orçamento Base'!$D$12:$S$1673,16,FALSE),VLOOKUP($C1420,#REF!,16,FALSE)),0)</f>
        <v>0</v>
      </c>
      <c r="I1420" s="575" t="e">
        <f>IF(Comparativo!$E$6="Tabela Não Desonerada",VLOOKUP($C1420,'Orçamento Base'!$D$12:$S$1673,11,FALSE),VLOOKUP($C1420,#REF!,11,FALSE))</f>
        <v>#N/A</v>
      </c>
      <c r="J1420" s="363">
        <f>IF(Comparativo!$E$6="Tabela Não Desonerada",Encargos!$F$44,Encargos!$D$44)</f>
        <v>1.1122000000000001</v>
      </c>
      <c r="K1420" s="364"/>
      <c r="L1420" s="365" t="e">
        <f t="shared" si="132"/>
        <v>#N/A</v>
      </c>
      <c r="M1420" s="365" t="e">
        <f t="shared" si="133"/>
        <v>#N/A</v>
      </c>
      <c r="N1420" s="376" t="e">
        <f t="shared" si="134"/>
        <v>#N/A</v>
      </c>
      <c r="O1420" s="205" t="e">
        <f>IF(Comparativo!$E$6="Tabela Não Desonerada",VLOOKUP($C1420,'Orçamento Base'!$D$12:$S$1673,13,FALSE),VLOOKUP($C1420,#REF!,13,FALSE))</f>
        <v>#N/A</v>
      </c>
      <c r="P1420" s="205" t="e">
        <f t="shared" si="135"/>
        <v>#N/A</v>
      </c>
      <c r="Q1420" s="205" t="e">
        <f>IF(Comparativo!$E$6="Tabela Não Desonerada",VLOOKUP($C1420,'Orçamento Base'!$D$12:$S$1673,14,FALSE),VLOOKUP($C1420,#REF!,14,FALSE))</f>
        <v>#N/A</v>
      </c>
      <c r="R1420" s="205" t="e">
        <f t="shared" si="136"/>
        <v>#N/A</v>
      </c>
      <c r="S1420" s="205" t="e">
        <f>IF(Comparativo!$E$6="Tabela Não Desonerada",VLOOKUP($C1420,'Orçamento Base'!$D$12:$S$1673,15,FALSE),VLOOKUP($C1420,#REF!,15,FALSE))</f>
        <v>#N/A</v>
      </c>
      <c r="T1420" s="205" t="e">
        <f t="shared" si="137"/>
        <v>#N/A</v>
      </c>
    </row>
    <row r="1421" spans="1:20" ht="15">
      <c r="A1421" s="203">
        <v>1</v>
      </c>
      <c r="B1421" s="203" t="e">
        <f>'Orçamento-TCE'!B1421</f>
        <v>#N/A</v>
      </c>
      <c r="C1421" s="229">
        <f>'Orçamento-TCE'!C1421</f>
        <v>0</v>
      </c>
      <c r="D1421" s="199" t="e">
        <f>'Orçamento-TCE'!G1421</f>
        <v>#N/A</v>
      </c>
      <c r="E1421" s="204">
        <f>'Orçamento-TCE'!H1421</f>
        <v>0</v>
      </c>
      <c r="F1421" s="230" t="e">
        <f>'Orçamento-TCE'!I1421</f>
        <v>#N/A</v>
      </c>
      <c r="G1421" s="227" t="e">
        <f>IF(Comparativo!$E$6="Tabela Não Desonerada",VLOOKUP($C1421,'Orçamento Base'!$D$12:$S$1673,12,FALSE),VLOOKUP($C1421,#REF!,12,FALSE))</f>
        <v>#N/A</v>
      </c>
      <c r="H1421" s="228">
        <f>IFERROR(IF(Comparativo!$E$6="Tabela Não Desonerada",VLOOKUP($C1421,'Orçamento Base'!$D$12:$S$1673,16,FALSE),VLOOKUP($C1421,#REF!,16,FALSE)),0)</f>
        <v>0</v>
      </c>
      <c r="I1421" s="575" t="e">
        <f>IF(Comparativo!$E$6="Tabela Não Desonerada",VLOOKUP($C1421,'Orçamento Base'!$D$12:$S$1673,11,FALSE),VLOOKUP($C1421,#REF!,11,FALSE))</f>
        <v>#N/A</v>
      </c>
      <c r="J1421" s="363">
        <f>IF(Comparativo!$E$6="Tabela Não Desonerada",Encargos!$F$44,Encargos!$D$44)</f>
        <v>1.1122000000000001</v>
      </c>
      <c r="K1421" s="364"/>
      <c r="L1421" s="365" t="e">
        <f t="shared" si="132"/>
        <v>#N/A</v>
      </c>
      <c r="M1421" s="365" t="e">
        <f t="shared" si="133"/>
        <v>#N/A</v>
      </c>
      <c r="N1421" s="376" t="e">
        <f t="shared" si="134"/>
        <v>#N/A</v>
      </c>
      <c r="O1421" s="205" t="e">
        <f>IF(Comparativo!$E$6="Tabela Não Desonerada",VLOOKUP($C1421,'Orçamento Base'!$D$12:$S$1673,13,FALSE),VLOOKUP($C1421,#REF!,13,FALSE))</f>
        <v>#N/A</v>
      </c>
      <c r="P1421" s="205" t="e">
        <f t="shared" si="135"/>
        <v>#N/A</v>
      </c>
      <c r="Q1421" s="205" t="e">
        <f>IF(Comparativo!$E$6="Tabela Não Desonerada",VLOOKUP($C1421,'Orçamento Base'!$D$12:$S$1673,14,FALSE),VLOOKUP($C1421,#REF!,14,FALSE))</f>
        <v>#N/A</v>
      </c>
      <c r="R1421" s="205" t="e">
        <f t="shared" si="136"/>
        <v>#N/A</v>
      </c>
      <c r="S1421" s="205" t="e">
        <f>IF(Comparativo!$E$6="Tabela Não Desonerada",VLOOKUP($C1421,'Orçamento Base'!$D$12:$S$1673,15,FALSE),VLOOKUP($C1421,#REF!,15,FALSE))</f>
        <v>#N/A</v>
      </c>
      <c r="T1421" s="205" t="e">
        <f t="shared" si="137"/>
        <v>#N/A</v>
      </c>
    </row>
    <row r="1422" spans="1:20" ht="15">
      <c r="A1422" s="203">
        <v>1</v>
      </c>
      <c r="B1422" s="203" t="e">
        <f>'Orçamento-TCE'!B1422</f>
        <v>#N/A</v>
      </c>
      <c r="C1422" s="229">
        <f>'Orçamento-TCE'!C1422</f>
        <v>0</v>
      </c>
      <c r="D1422" s="199" t="e">
        <f>'Orçamento-TCE'!G1422</f>
        <v>#N/A</v>
      </c>
      <c r="E1422" s="204">
        <f>'Orçamento-TCE'!H1422</f>
        <v>0</v>
      </c>
      <c r="F1422" s="230" t="e">
        <f>'Orçamento-TCE'!I1422</f>
        <v>#N/A</v>
      </c>
      <c r="G1422" s="227" t="e">
        <f>IF(Comparativo!$E$6="Tabela Não Desonerada",VLOOKUP($C1422,'Orçamento Base'!$D$12:$S$1673,12,FALSE),VLOOKUP($C1422,#REF!,12,FALSE))</f>
        <v>#N/A</v>
      </c>
      <c r="H1422" s="228">
        <f>IFERROR(IF(Comparativo!$E$6="Tabela Não Desonerada",VLOOKUP($C1422,'Orçamento Base'!$D$12:$S$1673,16,FALSE),VLOOKUP($C1422,#REF!,16,FALSE)),0)</f>
        <v>0</v>
      </c>
      <c r="I1422" s="575" t="e">
        <f>IF(Comparativo!$E$6="Tabela Não Desonerada",VLOOKUP($C1422,'Orçamento Base'!$D$12:$S$1673,11,FALSE),VLOOKUP($C1422,#REF!,11,FALSE))</f>
        <v>#N/A</v>
      </c>
      <c r="J1422" s="363">
        <f>IF(Comparativo!$E$6="Tabela Não Desonerada",Encargos!$F$44,Encargos!$D$44)</f>
        <v>1.1122000000000001</v>
      </c>
      <c r="K1422" s="364"/>
      <c r="L1422" s="365" t="e">
        <f t="shared" si="132"/>
        <v>#N/A</v>
      </c>
      <c r="M1422" s="365" t="e">
        <f t="shared" si="133"/>
        <v>#N/A</v>
      </c>
      <c r="N1422" s="376" t="e">
        <f t="shared" si="134"/>
        <v>#N/A</v>
      </c>
      <c r="O1422" s="205" t="e">
        <f>IF(Comparativo!$E$6="Tabela Não Desonerada",VLOOKUP($C1422,'Orçamento Base'!$D$12:$S$1673,13,FALSE),VLOOKUP($C1422,#REF!,13,FALSE))</f>
        <v>#N/A</v>
      </c>
      <c r="P1422" s="205" t="e">
        <f t="shared" si="135"/>
        <v>#N/A</v>
      </c>
      <c r="Q1422" s="205" t="e">
        <f>IF(Comparativo!$E$6="Tabela Não Desonerada",VLOOKUP($C1422,'Orçamento Base'!$D$12:$S$1673,14,FALSE),VLOOKUP($C1422,#REF!,14,FALSE))</f>
        <v>#N/A</v>
      </c>
      <c r="R1422" s="205" t="e">
        <f t="shared" si="136"/>
        <v>#N/A</v>
      </c>
      <c r="S1422" s="205" t="e">
        <f>IF(Comparativo!$E$6="Tabela Não Desonerada",VLOOKUP($C1422,'Orçamento Base'!$D$12:$S$1673,15,FALSE),VLOOKUP($C1422,#REF!,15,FALSE))</f>
        <v>#N/A</v>
      </c>
      <c r="T1422" s="205" t="e">
        <f t="shared" si="137"/>
        <v>#N/A</v>
      </c>
    </row>
    <row r="1423" spans="1:20" ht="15">
      <c r="A1423" s="203">
        <v>1</v>
      </c>
      <c r="B1423" s="203" t="e">
        <f>'Orçamento-TCE'!B1423</f>
        <v>#N/A</v>
      </c>
      <c r="C1423" s="229">
        <f>'Orçamento-TCE'!C1423</f>
        <v>0</v>
      </c>
      <c r="D1423" s="199" t="e">
        <f>'Orçamento-TCE'!G1423</f>
        <v>#N/A</v>
      </c>
      <c r="E1423" s="204">
        <f>'Orçamento-TCE'!H1423</f>
        <v>0</v>
      </c>
      <c r="F1423" s="230" t="e">
        <f>'Orçamento-TCE'!I1423</f>
        <v>#N/A</v>
      </c>
      <c r="G1423" s="227" t="e">
        <f>IF(Comparativo!$E$6="Tabela Não Desonerada",VLOOKUP($C1423,'Orçamento Base'!$D$12:$S$1673,12,FALSE),VLOOKUP($C1423,#REF!,12,FALSE))</f>
        <v>#N/A</v>
      </c>
      <c r="H1423" s="228">
        <f>IFERROR(IF(Comparativo!$E$6="Tabela Não Desonerada",VLOOKUP($C1423,'Orçamento Base'!$D$12:$S$1673,16,FALSE),VLOOKUP($C1423,#REF!,16,FALSE)),0)</f>
        <v>0</v>
      </c>
      <c r="I1423" s="575" t="e">
        <f>IF(Comparativo!$E$6="Tabela Não Desonerada",VLOOKUP($C1423,'Orçamento Base'!$D$12:$S$1673,11,FALSE),VLOOKUP($C1423,#REF!,11,FALSE))</f>
        <v>#N/A</v>
      </c>
      <c r="J1423" s="363">
        <f>IF(Comparativo!$E$6="Tabela Não Desonerada",Encargos!$F$44,Encargos!$D$44)</f>
        <v>1.1122000000000001</v>
      </c>
      <c r="K1423" s="364"/>
      <c r="L1423" s="365" t="e">
        <f t="shared" si="132"/>
        <v>#N/A</v>
      </c>
      <c r="M1423" s="365" t="e">
        <f t="shared" si="133"/>
        <v>#N/A</v>
      </c>
      <c r="N1423" s="376" t="e">
        <f t="shared" si="134"/>
        <v>#N/A</v>
      </c>
      <c r="O1423" s="205" t="e">
        <f>IF(Comparativo!$E$6="Tabela Não Desonerada",VLOOKUP($C1423,'Orçamento Base'!$D$12:$S$1673,13,FALSE),VLOOKUP($C1423,#REF!,13,FALSE))</f>
        <v>#N/A</v>
      </c>
      <c r="P1423" s="205" t="e">
        <f t="shared" si="135"/>
        <v>#N/A</v>
      </c>
      <c r="Q1423" s="205" t="e">
        <f>IF(Comparativo!$E$6="Tabela Não Desonerada",VLOOKUP($C1423,'Orçamento Base'!$D$12:$S$1673,14,FALSE),VLOOKUP($C1423,#REF!,14,FALSE))</f>
        <v>#N/A</v>
      </c>
      <c r="R1423" s="205" t="e">
        <f t="shared" si="136"/>
        <v>#N/A</v>
      </c>
      <c r="S1423" s="205" t="e">
        <f>IF(Comparativo!$E$6="Tabela Não Desonerada",VLOOKUP($C1423,'Orçamento Base'!$D$12:$S$1673,15,FALSE),VLOOKUP($C1423,#REF!,15,FALSE))</f>
        <v>#N/A</v>
      </c>
      <c r="T1423" s="205" t="e">
        <f t="shared" si="137"/>
        <v>#N/A</v>
      </c>
    </row>
    <row r="1424" spans="1:20" ht="15">
      <c r="A1424" s="203">
        <v>1</v>
      </c>
      <c r="B1424" s="203" t="e">
        <f>'Orçamento-TCE'!B1424</f>
        <v>#N/A</v>
      </c>
      <c r="C1424" s="229">
        <f>'Orçamento-TCE'!C1424</f>
        <v>0</v>
      </c>
      <c r="D1424" s="199" t="e">
        <f>'Orçamento-TCE'!G1424</f>
        <v>#N/A</v>
      </c>
      <c r="E1424" s="204">
        <f>'Orçamento-TCE'!H1424</f>
        <v>0</v>
      </c>
      <c r="F1424" s="230" t="e">
        <f>'Orçamento-TCE'!I1424</f>
        <v>#N/A</v>
      </c>
      <c r="G1424" s="227" t="e">
        <f>IF(Comparativo!$E$6="Tabela Não Desonerada",VLOOKUP($C1424,'Orçamento Base'!$D$12:$S$1673,12,FALSE),VLOOKUP($C1424,#REF!,12,FALSE))</f>
        <v>#N/A</v>
      </c>
      <c r="H1424" s="228">
        <f>IFERROR(IF(Comparativo!$E$6="Tabela Não Desonerada",VLOOKUP($C1424,'Orçamento Base'!$D$12:$S$1673,16,FALSE),VLOOKUP($C1424,#REF!,16,FALSE)),0)</f>
        <v>0</v>
      </c>
      <c r="I1424" s="575" t="e">
        <f>IF(Comparativo!$E$6="Tabela Não Desonerada",VLOOKUP($C1424,'Orçamento Base'!$D$12:$S$1673,11,FALSE),VLOOKUP($C1424,#REF!,11,FALSE))</f>
        <v>#N/A</v>
      </c>
      <c r="J1424" s="363">
        <f>IF(Comparativo!$E$6="Tabela Não Desonerada",Encargos!$F$44,Encargos!$D$44)</f>
        <v>1.1122000000000001</v>
      </c>
      <c r="K1424" s="364"/>
      <c r="L1424" s="365" t="e">
        <f t="shared" si="132"/>
        <v>#N/A</v>
      </c>
      <c r="M1424" s="365" t="e">
        <f t="shared" si="133"/>
        <v>#N/A</v>
      </c>
      <c r="N1424" s="376" t="e">
        <f t="shared" si="134"/>
        <v>#N/A</v>
      </c>
      <c r="O1424" s="205" t="e">
        <f>IF(Comparativo!$E$6="Tabela Não Desonerada",VLOOKUP($C1424,'Orçamento Base'!$D$12:$S$1673,13,FALSE),VLOOKUP($C1424,#REF!,13,FALSE))</f>
        <v>#N/A</v>
      </c>
      <c r="P1424" s="205" t="e">
        <f t="shared" si="135"/>
        <v>#N/A</v>
      </c>
      <c r="Q1424" s="205" t="e">
        <f>IF(Comparativo!$E$6="Tabela Não Desonerada",VLOOKUP($C1424,'Orçamento Base'!$D$12:$S$1673,14,FALSE),VLOOKUP($C1424,#REF!,14,FALSE))</f>
        <v>#N/A</v>
      </c>
      <c r="R1424" s="205" t="e">
        <f t="shared" si="136"/>
        <v>#N/A</v>
      </c>
      <c r="S1424" s="205" t="e">
        <f>IF(Comparativo!$E$6="Tabela Não Desonerada",VLOOKUP($C1424,'Orçamento Base'!$D$12:$S$1673,15,FALSE),VLOOKUP($C1424,#REF!,15,FALSE))</f>
        <v>#N/A</v>
      </c>
      <c r="T1424" s="205" t="e">
        <f t="shared" si="137"/>
        <v>#N/A</v>
      </c>
    </row>
    <row r="1425" spans="1:20" ht="15">
      <c r="A1425" s="203">
        <v>1</v>
      </c>
      <c r="B1425" s="203" t="e">
        <f>'Orçamento-TCE'!B1425</f>
        <v>#N/A</v>
      </c>
      <c r="C1425" s="229">
        <f>'Orçamento-TCE'!C1425</f>
        <v>0</v>
      </c>
      <c r="D1425" s="199" t="e">
        <f>'Orçamento-TCE'!G1425</f>
        <v>#N/A</v>
      </c>
      <c r="E1425" s="204">
        <f>'Orçamento-TCE'!H1425</f>
        <v>0</v>
      </c>
      <c r="F1425" s="230" t="e">
        <f>'Orçamento-TCE'!I1425</f>
        <v>#N/A</v>
      </c>
      <c r="G1425" s="227" t="e">
        <f>IF(Comparativo!$E$6="Tabela Não Desonerada",VLOOKUP($C1425,'Orçamento Base'!$D$12:$S$1673,12,FALSE),VLOOKUP($C1425,#REF!,12,FALSE))</f>
        <v>#N/A</v>
      </c>
      <c r="H1425" s="228">
        <f>IFERROR(IF(Comparativo!$E$6="Tabela Não Desonerada",VLOOKUP($C1425,'Orçamento Base'!$D$12:$S$1673,16,FALSE),VLOOKUP($C1425,#REF!,16,FALSE)),0)</f>
        <v>0</v>
      </c>
      <c r="I1425" s="575" t="e">
        <f>IF(Comparativo!$E$6="Tabela Não Desonerada",VLOOKUP($C1425,'Orçamento Base'!$D$12:$S$1673,11,FALSE),VLOOKUP($C1425,#REF!,11,FALSE))</f>
        <v>#N/A</v>
      </c>
      <c r="J1425" s="363">
        <f>IF(Comparativo!$E$6="Tabela Não Desonerada",Encargos!$F$44,Encargos!$D$44)</f>
        <v>1.1122000000000001</v>
      </c>
      <c r="K1425" s="364"/>
      <c r="L1425" s="365" t="e">
        <f t="shared" si="132"/>
        <v>#N/A</v>
      </c>
      <c r="M1425" s="365" t="e">
        <f t="shared" si="133"/>
        <v>#N/A</v>
      </c>
      <c r="N1425" s="376" t="e">
        <f t="shared" si="134"/>
        <v>#N/A</v>
      </c>
      <c r="O1425" s="205" t="e">
        <f>IF(Comparativo!$E$6="Tabela Não Desonerada",VLOOKUP($C1425,'Orçamento Base'!$D$12:$S$1673,13,FALSE),VLOOKUP($C1425,#REF!,13,FALSE))</f>
        <v>#N/A</v>
      </c>
      <c r="P1425" s="205" t="e">
        <f t="shared" si="135"/>
        <v>#N/A</v>
      </c>
      <c r="Q1425" s="205" t="e">
        <f>IF(Comparativo!$E$6="Tabela Não Desonerada",VLOOKUP($C1425,'Orçamento Base'!$D$12:$S$1673,14,FALSE),VLOOKUP($C1425,#REF!,14,FALSE))</f>
        <v>#N/A</v>
      </c>
      <c r="R1425" s="205" t="e">
        <f t="shared" si="136"/>
        <v>#N/A</v>
      </c>
      <c r="S1425" s="205" t="e">
        <f>IF(Comparativo!$E$6="Tabela Não Desonerada",VLOOKUP($C1425,'Orçamento Base'!$D$12:$S$1673,15,FALSE),VLOOKUP($C1425,#REF!,15,FALSE))</f>
        <v>#N/A</v>
      </c>
      <c r="T1425" s="205" t="e">
        <f t="shared" si="137"/>
        <v>#N/A</v>
      </c>
    </row>
    <row r="1426" spans="1:20" ht="15">
      <c r="A1426" s="203">
        <v>1</v>
      </c>
      <c r="B1426" s="203" t="e">
        <f>'Orçamento-TCE'!B1426</f>
        <v>#N/A</v>
      </c>
      <c r="C1426" s="229">
        <f>'Orçamento-TCE'!C1426</f>
        <v>0</v>
      </c>
      <c r="D1426" s="199" t="e">
        <f>'Orçamento-TCE'!G1426</f>
        <v>#N/A</v>
      </c>
      <c r="E1426" s="204">
        <f>'Orçamento-TCE'!H1426</f>
        <v>0</v>
      </c>
      <c r="F1426" s="230" t="e">
        <f>'Orçamento-TCE'!I1426</f>
        <v>#N/A</v>
      </c>
      <c r="G1426" s="227" t="e">
        <f>IF(Comparativo!$E$6="Tabela Não Desonerada",VLOOKUP($C1426,'Orçamento Base'!$D$12:$S$1673,12,FALSE),VLOOKUP($C1426,#REF!,12,FALSE))</f>
        <v>#N/A</v>
      </c>
      <c r="H1426" s="228">
        <f>IFERROR(IF(Comparativo!$E$6="Tabela Não Desonerada",VLOOKUP($C1426,'Orçamento Base'!$D$12:$S$1673,16,FALSE),VLOOKUP($C1426,#REF!,16,FALSE)),0)</f>
        <v>0</v>
      </c>
      <c r="I1426" s="575" t="e">
        <f>IF(Comparativo!$E$6="Tabela Não Desonerada",VLOOKUP($C1426,'Orçamento Base'!$D$12:$S$1673,11,FALSE),VLOOKUP($C1426,#REF!,11,FALSE))</f>
        <v>#N/A</v>
      </c>
      <c r="J1426" s="363">
        <f>IF(Comparativo!$E$6="Tabela Não Desonerada",Encargos!$F$44,Encargos!$D$44)</f>
        <v>1.1122000000000001</v>
      </c>
      <c r="K1426" s="364"/>
      <c r="L1426" s="365" t="e">
        <f t="shared" si="132"/>
        <v>#N/A</v>
      </c>
      <c r="M1426" s="365" t="e">
        <f t="shared" si="133"/>
        <v>#N/A</v>
      </c>
      <c r="N1426" s="376" t="e">
        <f t="shared" si="134"/>
        <v>#N/A</v>
      </c>
      <c r="O1426" s="205" t="e">
        <f>IF(Comparativo!$E$6="Tabela Não Desonerada",VLOOKUP($C1426,'Orçamento Base'!$D$12:$S$1673,13,FALSE),VLOOKUP($C1426,#REF!,13,FALSE))</f>
        <v>#N/A</v>
      </c>
      <c r="P1426" s="205" t="e">
        <f t="shared" si="135"/>
        <v>#N/A</v>
      </c>
      <c r="Q1426" s="205" t="e">
        <f>IF(Comparativo!$E$6="Tabela Não Desonerada",VLOOKUP($C1426,'Orçamento Base'!$D$12:$S$1673,14,FALSE),VLOOKUP($C1426,#REF!,14,FALSE))</f>
        <v>#N/A</v>
      </c>
      <c r="R1426" s="205" t="e">
        <f t="shared" si="136"/>
        <v>#N/A</v>
      </c>
      <c r="S1426" s="205" t="e">
        <f>IF(Comparativo!$E$6="Tabela Não Desonerada",VLOOKUP($C1426,'Orçamento Base'!$D$12:$S$1673,15,FALSE),VLOOKUP($C1426,#REF!,15,FALSE))</f>
        <v>#N/A</v>
      </c>
      <c r="T1426" s="205" t="e">
        <f t="shared" si="137"/>
        <v>#N/A</v>
      </c>
    </row>
    <row r="1427" spans="1:20" ht="15">
      <c r="A1427" s="203">
        <v>1</v>
      </c>
      <c r="B1427" s="203" t="e">
        <f>'Orçamento-TCE'!B1427</f>
        <v>#N/A</v>
      </c>
      <c r="C1427" s="229">
        <f>'Orçamento-TCE'!C1427</f>
        <v>0</v>
      </c>
      <c r="D1427" s="199" t="e">
        <f>'Orçamento-TCE'!G1427</f>
        <v>#N/A</v>
      </c>
      <c r="E1427" s="204">
        <f>'Orçamento-TCE'!H1427</f>
        <v>0</v>
      </c>
      <c r="F1427" s="230" t="e">
        <f>'Orçamento-TCE'!I1427</f>
        <v>#N/A</v>
      </c>
      <c r="G1427" s="227" t="e">
        <f>IF(Comparativo!$E$6="Tabela Não Desonerada",VLOOKUP($C1427,'Orçamento Base'!$D$12:$S$1673,12,FALSE),VLOOKUP($C1427,#REF!,12,FALSE))</f>
        <v>#N/A</v>
      </c>
      <c r="H1427" s="228">
        <f>IFERROR(IF(Comparativo!$E$6="Tabela Não Desonerada",VLOOKUP($C1427,'Orçamento Base'!$D$12:$S$1673,16,FALSE),VLOOKUP($C1427,#REF!,16,FALSE)),0)</f>
        <v>0</v>
      </c>
      <c r="I1427" s="575" t="e">
        <f>IF(Comparativo!$E$6="Tabela Não Desonerada",VLOOKUP($C1427,'Orçamento Base'!$D$12:$S$1673,11,FALSE),VLOOKUP($C1427,#REF!,11,FALSE))</f>
        <v>#N/A</v>
      </c>
      <c r="J1427" s="363">
        <f>IF(Comparativo!$E$6="Tabela Não Desonerada",Encargos!$F$44,Encargos!$D$44)</f>
        <v>1.1122000000000001</v>
      </c>
      <c r="K1427" s="364"/>
      <c r="L1427" s="365" t="e">
        <f t="shared" si="132"/>
        <v>#N/A</v>
      </c>
      <c r="M1427" s="365" t="e">
        <f t="shared" si="133"/>
        <v>#N/A</v>
      </c>
      <c r="N1427" s="376" t="e">
        <f t="shared" si="134"/>
        <v>#N/A</v>
      </c>
      <c r="O1427" s="205" t="e">
        <f>IF(Comparativo!$E$6="Tabela Não Desonerada",VLOOKUP($C1427,'Orçamento Base'!$D$12:$S$1673,13,FALSE),VLOOKUP($C1427,#REF!,13,FALSE))</f>
        <v>#N/A</v>
      </c>
      <c r="P1427" s="205" t="e">
        <f t="shared" si="135"/>
        <v>#N/A</v>
      </c>
      <c r="Q1427" s="205" t="e">
        <f>IF(Comparativo!$E$6="Tabela Não Desonerada",VLOOKUP($C1427,'Orçamento Base'!$D$12:$S$1673,14,FALSE),VLOOKUP($C1427,#REF!,14,FALSE))</f>
        <v>#N/A</v>
      </c>
      <c r="R1427" s="205" t="e">
        <f t="shared" si="136"/>
        <v>#N/A</v>
      </c>
      <c r="S1427" s="205" t="e">
        <f>IF(Comparativo!$E$6="Tabela Não Desonerada",VLOOKUP($C1427,'Orçamento Base'!$D$12:$S$1673,15,FALSE),VLOOKUP($C1427,#REF!,15,FALSE))</f>
        <v>#N/A</v>
      </c>
      <c r="T1427" s="205" t="e">
        <f t="shared" si="137"/>
        <v>#N/A</v>
      </c>
    </row>
    <row r="1428" spans="1:20" ht="15">
      <c r="A1428" s="203">
        <v>1</v>
      </c>
      <c r="B1428" s="203" t="e">
        <f>'Orçamento-TCE'!B1428</f>
        <v>#N/A</v>
      </c>
      <c r="C1428" s="229">
        <f>'Orçamento-TCE'!C1428</f>
        <v>0</v>
      </c>
      <c r="D1428" s="199" t="e">
        <f>'Orçamento-TCE'!G1428</f>
        <v>#N/A</v>
      </c>
      <c r="E1428" s="204">
        <f>'Orçamento-TCE'!H1428</f>
        <v>0</v>
      </c>
      <c r="F1428" s="230" t="e">
        <f>'Orçamento-TCE'!I1428</f>
        <v>#N/A</v>
      </c>
      <c r="G1428" s="227" t="e">
        <f>IF(Comparativo!$E$6="Tabela Não Desonerada",VLOOKUP($C1428,'Orçamento Base'!$D$12:$S$1673,12,FALSE),VLOOKUP($C1428,#REF!,12,FALSE))</f>
        <v>#N/A</v>
      </c>
      <c r="H1428" s="228">
        <f>IFERROR(IF(Comparativo!$E$6="Tabela Não Desonerada",VLOOKUP($C1428,'Orçamento Base'!$D$12:$S$1673,16,FALSE),VLOOKUP($C1428,#REF!,16,FALSE)),0)</f>
        <v>0</v>
      </c>
      <c r="I1428" s="575" t="e">
        <f>IF(Comparativo!$E$6="Tabela Não Desonerada",VLOOKUP($C1428,'Orçamento Base'!$D$12:$S$1673,11,FALSE),VLOOKUP($C1428,#REF!,11,FALSE))</f>
        <v>#N/A</v>
      </c>
      <c r="J1428" s="363">
        <f>IF(Comparativo!$E$6="Tabela Não Desonerada",Encargos!$F$44,Encargos!$D$44)</f>
        <v>1.1122000000000001</v>
      </c>
      <c r="K1428" s="364"/>
      <c r="L1428" s="365" t="e">
        <f t="shared" si="132"/>
        <v>#N/A</v>
      </c>
      <c r="M1428" s="365" t="e">
        <f t="shared" si="133"/>
        <v>#N/A</v>
      </c>
      <c r="N1428" s="376" t="e">
        <f t="shared" si="134"/>
        <v>#N/A</v>
      </c>
      <c r="O1428" s="205" t="e">
        <f>IF(Comparativo!$E$6="Tabela Não Desonerada",VLOOKUP($C1428,'Orçamento Base'!$D$12:$S$1673,13,FALSE),VLOOKUP($C1428,#REF!,13,FALSE))</f>
        <v>#N/A</v>
      </c>
      <c r="P1428" s="205" t="e">
        <f t="shared" si="135"/>
        <v>#N/A</v>
      </c>
      <c r="Q1428" s="205" t="e">
        <f>IF(Comparativo!$E$6="Tabela Não Desonerada",VLOOKUP($C1428,'Orçamento Base'!$D$12:$S$1673,14,FALSE),VLOOKUP($C1428,#REF!,14,FALSE))</f>
        <v>#N/A</v>
      </c>
      <c r="R1428" s="205" t="e">
        <f t="shared" si="136"/>
        <v>#N/A</v>
      </c>
      <c r="S1428" s="205" t="e">
        <f>IF(Comparativo!$E$6="Tabela Não Desonerada",VLOOKUP($C1428,'Orçamento Base'!$D$12:$S$1673,15,FALSE),VLOOKUP($C1428,#REF!,15,FALSE))</f>
        <v>#N/A</v>
      </c>
      <c r="T1428" s="205" t="e">
        <f t="shared" si="137"/>
        <v>#N/A</v>
      </c>
    </row>
    <row r="1429" spans="1:20" ht="15">
      <c r="A1429" s="203">
        <v>1</v>
      </c>
      <c r="B1429" s="203" t="e">
        <f>'Orçamento-TCE'!B1429</f>
        <v>#N/A</v>
      </c>
      <c r="C1429" s="229">
        <f>'Orçamento-TCE'!C1429</f>
        <v>0</v>
      </c>
      <c r="D1429" s="199" t="e">
        <f>'Orçamento-TCE'!G1429</f>
        <v>#N/A</v>
      </c>
      <c r="E1429" s="204">
        <f>'Orçamento-TCE'!H1429</f>
        <v>0</v>
      </c>
      <c r="F1429" s="230" t="e">
        <f>'Orçamento-TCE'!I1429</f>
        <v>#N/A</v>
      </c>
      <c r="G1429" s="227" t="e">
        <f>IF(Comparativo!$E$6="Tabela Não Desonerada",VLOOKUP($C1429,'Orçamento Base'!$D$12:$S$1673,12,FALSE),VLOOKUP($C1429,#REF!,12,FALSE))</f>
        <v>#N/A</v>
      </c>
      <c r="H1429" s="228">
        <f>IFERROR(IF(Comparativo!$E$6="Tabela Não Desonerada",VLOOKUP($C1429,'Orçamento Base'!$D$12:$S$1673,16,FALSE),VLOOKUP($C1429,#REF!,16,FALSE)),0)</f>
        <v>0</v>
      </c>
      <c r="I1429" s="575" t="e">
        <f>IF(Comparativo!$E$6="Tabela Não Desonerada",VLOOKUP($C1429,'Orçamento Base'!$D$12:$S$1673,11,FALSE),VLOOKUP($C1429,#REF!,11,FALSE))</f>
        <v>#N/A</v>
      </c>
      <c r="J1429" s="363">
        <f>IF(Comparativo!$E$6="Tabela Não Desonerada",Encargos!$F$44,Encargos!$D$44)</f>
        <v>1.1122000000000001</v>
      </c>
      <c r="K1429" s="364"/>
      <c r="L1429" s="365" t="e">
        <f t="shared" si="132"/>
        <v>#N/A</v>
      </c>
      <c r="M1429" s="365" t="e">
        <f t="shared" si="133"/>
        <v>#N/A</v>
      </c>
      <c r="N1429" s="376" t="e">
        <f t="shared" si="134"/>
        <v>#N/A</v>
      </c>
      <c r="O1429" s="205" t="e">
        <f>IF(Comparativo!$E$6="Tabela Não Desonerada",VLOOKUP($C1429,'Orçamento Base'!$D$12:$S$1673,13,FALSE),VLOOKUP($C1429,#REF!,13,FALSE))</f>
        <v>#N/A</v>
      </c>
      <c r="P1429" s="205" t="e">
        <f t="shared" si="135"/>
        <v>#N/A</v>
      </c>
      <c r="Q1429" s="205" t="e">
        <f>IF(Comparativo!$E$6="Tabela Não Desonerada",VLOOKUP($C1429,'Orçamento Base'!$D$12:$S$1673,14,FALSE),VLOOKUP($C1429,#REF!,14,FALSE))</f>
        <v>#N/A</v>
      </c>
      <c r="R1429" s="205" t="e">
        <f t="shared" si="136"/>
        <v>#N/A</v>
      </c>
      <c r="S1429" s="205" t="e">
        <f>IF(Comparativo!$E$6="Tabela Não Desonerada",VLOOKUP($C1429,'Orçamento Base'!$D$12:$S$1673,15,FALSE),VLOOKUP($C1429,#REF!,15,FALSE))</f>
        <v>#N/A</v>
      </c>
      <c r="T1429" s="205" t="e">
        <f t="shared" si="137"/>
        <v>#N/A</v>
      </c>
    </row>
    <row r="1430" spans="1:20" ht="15">
      <c r="A1430" s="203">
        <v>1</v>
      </c>
      <c r="B1430" s="203" t="e">
        <f>'Orçamento-TCE'!B1430</f>
        <v>#N/A</v>
      </c>
      <c r="C1430" s="229">
        <f>'Orçamento-TCE'!C1430</f>
        <v>0</v>
      </c>
      <c r="D1430" s="199" t="e">
        <f>'Orçamento-TCE'!G1430</f>
        <v>#N/A</v>
      </c>
      <c r="E1430" s="204">
        <f>'Orçamento-TCE'!H1430</f>
        <v>0</v>
      </c>
      <c r="F1430" s="230" t="e">
        <f>'Orçamento-TCE'!I1430</f>
        <v>#N/A</v>
      </c>
      <c r="G1430" s="227" t="e">
        <f>IF(Comparativo!$E$6="Tabela Não Desonerada",VLOOKUP($C1430,'Orçamento Base'!$D$12:$S$1673,12,FALSE),VLOOKUP($C1430,#REF!,12,FALSE))</f>
        <v>#N/A</v>
      </c>
      <c r="H1430" s="228">
        <f>IFERROR(IF(Comparativo!$E$6="Tabela Não Desonerada",VLOOKUP($C1430,'Orçamento Base'!$D$12:$S$1673,16,FALSE),VLOOKUP($C1430,#REF!,16,FALSE)),0)</f>
        <v>0</v>
      </c>
      <c r="I1430" s="575" t="e">
        <f>IF(Comparativo!$E$6="Tabela Não Desonerada",VLOOKUP($C1430,'Orçamento Base'!$D$12:$S$1673,11,FALSE),VLOOKUP($C1430,#REF!,11,FALSE))</f>
        <v>#N/A</v>
      </c>
      <c r="J1430" s="363">
        <f>IF(Comparativo!$E$6="Tabela Não Desonerada",Encargos!$F$44,Encargos!$D$44)</f>
        <v>1.1122000000000001</v>
      </c>
      <c r="K1430" s="364"/>
      <c r="L1430" s="365" t="e">
        <f t="shared" si="132"/>
        <v>#N/A</v>
      </c>
      <c r="M1430" s="365" t="e">
        <f t="shared" si="133"/>
        <v>#N/A</v>
      </c>
      <c r="N1430" s="376" t="e">
        <f t="shared" si="134"/>
        <v>#N/A</v>
      </c>
      <c r="O1430" s="205" t="e">
        <f>IF(Comparativo!$E$6="Tabela Não Desonerada",VLOOKUP($C1430,'Orçamento Base'!$D$12:$S$1673,13,FALSE),VLOOKUP($C1430,#REF!,13,FALSE))</f>
        <v>#N/A</v>
      </c>
      <c r="P1430" s="205" t="e">
        <f t="shared" si="135"/>
        <v>#N/A</v>
      </c>
      <c r="Q1430" s="205" t="e">
        <f>IF(Comparativo!$E$6="Tabela Não Desonerada",VLOOKUP($C1430,'Orçamento Base'!$D$12:$S$1673,14,FALSE),VLOOKUP($C1430,#REF!,14,FALSE))</f>
        <v>#N/A</v>
      </c>
      <c r="R1430" s="205" t="e">
        <f t="shared" si="136"/>
        <v>#N/A</v>
      </c>
      <c r="S1430" s="205" t="e">
        <f>IF(Comparativo!$E$6="Tabela Não Desonerada",VLOOKUP($C1430,'Orçamento Base'!$D$12:$S$1673,15,FALSE),VLOOKUP($C1430,#REF!,15,FALSE))</f>
        <v>#N/A</v>
      </c>
      <c r="T1430" s="205" t="e">
        <f t="shared" si="137"/>
        <v>#N/A</v>
      </c>
    </row>
    <row r="1431" spans="1:20" ht="15">
      <c r="A1431" s="203">
        <v>1</v>
      </c>
      <c r="B1431" s="203" t="e">
        <f>'Orçamento-TCE'!B1431</f>
        <v>#N/A</v>
      </c>
      <c r="C1431" s="229">
        <f>'Orçamento-TCE'!C1431</f>
        <v>0</v>
      </c>
      <c r="D1431" s="199" t="e">
        <f>'Orçamento-TCE'!G1431</f>
        <v>#N/A</v>
      </c>
      <c r="E1431" s="204">
        <f>'Orçamento-TCE'!H1431</f>
        <v>0</v>
      </c>
      <c r="F1431" s="230" t="e">
        <f>'Orçamento-TCE'!I1431</f>
        <v>#N/A</v>
      </c>
      <c r="G1431" s="227" t="e">
        <f>IF(Comparativo!$E$6="Tabela Não Desonerada",VLOOKUP($C1431,'Orçamento Base'!$D$12:$S$1673,12,FALSE),VLOOKUP($C1431,#REF!,12,FALSE))</f>
        <v>#N/A</v>
      </c>
      <c r="H1431" s="228">
        <f>IFERROR(IF(Comparativo!$E$6="Tabela Não Desonerada",VLOOKUP($C1431,'Orçamento Base'!$D$12:$S$1673,16,FALSE),VLOOKUP($C1431,#REF!,16,FALSE)),0)</f>
        <v>0</v>
      </c>
      <c r="I1431" s="575" t="e">
        <f>IF(Comparativo!$E$6="Tabela Não Desonerada",VLOOKUP($C1431,'Orçamento Base'!$D$12:$S$1673,11,FALSE),VLOOKUP($C1431,#REF!,11,FALSE))</f>
        <v>#N/A</v>
      </c>
      <c r="J1431" s="363">
        <f>IF(Comparativo!$E$6="Tabela Não Desonerada",Encargos!$F$44,Encargos!$D$44)</f>
        <v>1.1122000000000001</v>
      </c>
      <c r="K1431" s="364"/>
      <c r="L1431" s="365" t="e">
        <f t="shared" si="132"/>
        <v>#N/A</v>
      </c>
      <c r="M1431" s="365" t="e">
        <f t="shared" si="133"/>
        <v>#N/A</v>
      </c>
      <c r="N1431" s="376" t="e">
        <f t="shared" si="134"/>
        <v>#N/A</v>
      </c>
      <c r="O1431" s="205" t="e">
        <f>IF(Comparativo!$E$6="Tabela Não Desonerada",VLOOKUP($C1431,'Orçamento Base'!$D$12:$S$1673,13,FALSE),VLOOKUP($C1431,#REF!,13,FALSE))</f>
        <v>#N/A</v>
      </c>
      <c r="P1431" s="205" t="e">
        <f t="shared" si="135"/>
        <v>#N/A</v>
      </c>
      <c r="Q1431" s="205" t="e">
        <f>IF(Comparativo!$E$6="Tabela Não Desonerada",VLOOKUP($C1431,'Orçamento Base'!$D$12:$S$1673,14,FALSE),VLOOKUP($C1431,#REF!,14,FALSE))</f>
        <v>#N/A</v>
      </c>
      <c r="R1431" s="205" t="e">
        <f t="shared" si="136"/>
        <v>#N/A</v>
      </c>
      <c r="S1431" s="205" t="e">
        <f>IF(Comparativo!$E$6="Tabela Não Desonerada",VLOOKUP($C1431,'Orçamento Base'!$D$12:$S$1673,15,FALSE),VLOOKUP($C1431,#REF!,15,FALSE))</f>
        <v>#N/A</v>
      </c>
      <c r="T1431" s="205" t="e">
        <f t="shared" si="137"/>
        <v>#N/A</v>
      </c>
    </row>
    <row r="1432" spans="1:20" ht="15">
      <c r="A1432" s="203">
        <v>1</v>
      </c>
      <c r="B1432" s="203" t="e">
        <f>'Orçamento-TCE'!B1432</f>
        <v>#N/A</v>
      </c>
      <c r="C1432" s="229">
        <f>'Orçamento-TCE'!C1432</f>
        <v>0</v>
      </c>
      <c r="D1432" s="199" t="e">
        <f>'Orçamento-TCE'!G1432</f>
        <v>#N/A</v>
      </c>
      <c r="E1432" s="204">
        <f>'Orçamento-TCE'!H1432</f>
        <v>0</v>
      </c>
      <c r="F1432" s="230" t="e">
        <f>'Orçamento-TCE'!I1432</f>
        <v>#N/A</v>
      </c>
      <c r="G1432" s="227" t="e">
        <f>IF(Comparativo!$E$6="Tabela Não Desonerada",VLOOKUP($C1432,'Orçamento Base'!$D$12:$S$1673,12,FALSE),VLOOKUP($C1432,#REF!,12,FALSE))</f>
        <v>#N/A</v>
      </c>
      <c r="H1432" s="228">
        <f>IFERROR(IF(Comparativo!$E$6="Tabela Não Desonerada",VLOOKUP($C1432,'Orçamento Base'!$D$12:$S$1673,16,FALSE),VLOOKUP($C1432,#REF!,16,FALSE)),0)</f>
        <v>0</v>
      </c>
      <c r="I1432" s="575" t="e">
        <f>IF(Comparativo!$E$6="Tabela Não Desonerada",VLOOKUP($C1432,'Orçamento Base'!$D$12:$S$1673,11,FALSE),VLOOKUP($C1432,#REF!,11,FALSE))</f>
        <v>#N/A</v>
      </c>
      <c r="J1432" s="363">
        <f>IF(Comparativo!$E$6="Tabela Não Desonerada",Encargos!$F$44,Encargos!$D$44)</f>
        <v>1.1122000000000001</v>
      </c>
      <c r="K1432" s="364"/>
      <c r="L1432" s="365" t="e">
        <f t="shared" si="132"/>
        <v>#N/A</v>
      </c>
      <c r="M1432" s="365" t="e">
        <f t="shared" si="133"/>
        <v>#N/A</v>
      </c>
      <c r="N1432" s="376" t="e">
        <f t="shared" si="134"/>
        <v>#N/A</v>
      </c>
      <c r="O1432" s="205" t="e">
        <f>IF(Comparativo!$E$6="Tabela Não Desonerada",VLOOKUP($C1432,'Orçamento Base'!$D$12:$S$1673,13,FALSE),VLOOKUP($C1432,#REF!,13,FALSE))</f>
        <v>#N/A</v>
      </c>
      <c r="P1432" s="205" t="e">
        <f t="shared" si="135"/>
        <v>#N/A</v>
      </c>
      <c r="Q1432" s="205" t="e">
        <f>IF(Comparativo!$E$6="Tabela Não Desonerada",VLOOKUP($C1432,'Orçamento Base'!$D$12:$S$1673,14,FALSE),VLOOKUP($C1432,#REF!,14,FALSE))</f>
        <v>#N/A</v>
      </c>
      <c r="R1432" s="205" t="e">
        <f t="shared" si="136"/>
        <v>#N/A</v>
      </c>
      <c r="S1432" s="205" t="e">
        <f>IF(Comparativo!$E$6="Tabela Não Desonerada",VLOOKUP($C1432,'Orçamento Base'!$D$12:$S$1673,15,FALSE),VLOOKUP($C1432,#REF!,15,FALSE))</f>
        <v>#N/A</v>
      </c>
      <c r="T1432" s="205" t="e">
        <f t="shared" si="137"/>
        <v>#N/A</v>
      </c>
    </row>
    <row r="1433" spans="1:20" ht="15">
      <c r="A1433" s="203">
        <v>1</v>
      </c>
      <c r="B1433" s="203" t="e">
        <f>'Orçamento-TCE'!B1433</f>
        <v>#N/A</v>
      </c>
      <c r="C1433" s="229">
        <f>'Orçamento-TCE'!C1433</f>
        <v>0</v>
      </c>
      <c r="D1433" s="199" t="e">
        <f>'Orçamento-TCE'!G1433</f>
        <v>#N/A</v>
      </c>
      <c r="E1433" s="204">
        <f>'Orçamento-TCE'!H1433</f>
        <v>0</v>
      </c>
      <c r="F1433" s="230" t="e">
        <f>'Orçamento-TCE'!I1433</f>
        <v>#N/A</v>
      </c>
      <c r="G1433" s="227" t="e">
        <f>IF(Comparativo!$E$6="Tabela Não Desonerada",VLOOKUP($C1433,'Orçamento Base'!$D$12:$S$1673,12,FALSE),VLOOKUP($C1433,#REF!,12,FALSE))</f>
        <v>#N/A</v>
      </c>
      <c r="H1433" s="228">
        <f>IFERROR(IF(Comparativo!$E$6="Tabela Não Desonerada",VLOOKUP($C1433,'Orçamento Base'!$D$12:$S$1673,16,FALSE),VLOOKUP($C1433,#REF!,16,FALSE)),0)</f>
        <v>0</v>
      </c>
      <c r="I1433" s="575" t="e">
        <f>IF(Comparativo!$E$6="Tabela Não Desonerada",VLOOKUP($C1433,'Orçamento Base'!$D$12:$S$1673,11,FALSE),VLOOKUP($C1433,#REF!,11,FALSE))</f>
        <v>#N/A</v>
      </c>
      <c r="J1433" s="363">
        <f>IF(Comparativo!$E$6="Tabela Não Desonerada",Encargos!$F$44,Encargos!$D$44)</f>
        <v>1.1122000000000001</v>
      </c>
      <c r="K1433" s="364"/>
      <c r="L1433" s="365" t="e">
        <f t="shared" si="132"/>
        <v>#N/A</v>
      </c>
      <c r="M1433" s="365" t="e">
        <f t="shared" si="133"/>
        <v>#N/A</v>
      </c>
      <c r="N1433" s="376" t="e">
        <f t="shared" si="134"/>
        <v>#N/A</v>
      </c>
      <c r="O1433" s="205" t="e">
        <f>IF(Comparativo!$E$6="Tabela Não Desonerada",VLOOKUP($C1433,'Orçamento Base'!$D$12:$S$1673,13,FALSE),VLOOKUP($C1433,#REF!,13,FALSE))</f>
        <v>#N/A</v>
      </c>
      <c r="P1433" s="205" t="e">
        <f t="shared" si="135"/>
        <v>#N/A</v>
      </c>
      <c r="Q1433" s="205" t="e">
        <f>IF(Comparativo!$E$6="Tabela Não Desonerada",VLOOKUP($C1433,'Orçamento Base'!$D$12:$S$1673,14,FALSE),VLOOKUP($C1433,#REF!,14,FALSE))</f>
        <v>#N/A</v>
      </c>
      <c r="R1433" s="205" t="e">
        <f t="shared" si="136"/>
        <v>#N/A</v>
      </c>
      <c r="S1433" s="205" t="e">
        <f>IF(Comparativo!$E$6="Tabela Não Desonerada",VLOOKUP($C1433,'Orçamento Base'!$D$12:$S$1673,15,FALSE),VLOOKUP($C1433,#REF!,15,FALSE))</f>
        <v>#N/A</v>
      </c>
      <c r="T1433" s="205" t="e">
        <f t="shared" si="137"/>
        <v>#N/A</v>
      </c>
    </row>
    <row r="1434" spans="1:20" ht="15">
      <c r="A1434" s="203">
        <v>1</v>
      </c>
      <c r="B1434" s="203" t="e">
        <f>'Orçamento-TCE'!B1434</f>
        <v>#N/A</v>
      </c>
      <c r="C1434" s="229">
        <f>'Orçamento-TCE'!C1434</f>
        <v>0</v>
      </c>
      <c r="D1434" s="199" t="e">
        <f>'Orçamento-TCE'!G1434</f>
        <v>#N/A</v>
      </c>
      <c r="E1434" s="204">
        <f>'Orçamento-TCE'!H1434</f>
        <v>0</v>
      </c>
      <c r="F1434" s="230" t="e">
        <f>'Orçamento-TCE'!I1434</f>
        <v>#N/A</v>
      </c>
      <c r="G1434" s="227" t="e">
        <f>IF(Comparativo!$E$6="Tabela Não Desonerada",VLOOKUP($C1434,'Orçamento Base'!$D$12:$S$1673,12,FALSE),VLOOKUP($C1434,#REF!,12,FALSE))</f>
        <v>#N/A</v>
      </c>
      <c r="H1434" s="228">
        <f>IFERROR(IF(Comparativo!$E$6="Tabela Não Desonerada",VLOOKUP($C1434,'Orçamento Base'!$D$12:$S$1673,16,FALSE),VLOOKUP($C1434,#REF!,16,FALSE)),0)</f>
        <v>0</v>
      </c>
      <c r="I1434" s="575" t="e">
        <f>IF(Comparativo!$E$6="Tabela Não Desonerada",VLOOKUP($C1434,'Orçamento Base'!$D$12:$S$1673,11,FALSE),VLOOKUP($C1434,#REF!,11,FALSE))</f>
        <v>#N/A</v>
      </c>
      <c r="J1434" s="363">
        <f>IF(Comparativo!$E$6="Tabela Não Desonerada",Encargos!$F$44,Encargos!$D$44)</f>
        <v>1.1122000000000001</v>
      </c>
      <c r="K1434" s="364"/>
      <c r="L1434" s="365" t="e">
        <f t="shared" si="132"/>
        <v>#N/A</v>
      </c>
      <c r="M1434" s="365" t="e">
        <f t="shared" si="133"/>
        <v>#N/A</v>
      </c>
      <c r="N1434" s="376" t="e">
        <f t="shared" si="134"/>
        <v>#N/A</v>
      </c>
      <c r="O1434" s="205" t="e">
        <f>IF(Comparativo!$E$6="Tabela Não Desonerada",VLOOKUP($C1434,'Orçamento Base'!$D$12:$S$1673,13,FALSE),VLOOKUP($C1434,#REF!,13,FALSE))</f>
        <v>#N/A</v>
      </c>
      <c r="P1434" s="205" t="e">
        <f t="shared" si="135"/>
        <v>#N/A</v>
      </c>
      <c r="Q1434" s="205" t="e">
        <f>IF(Comparativo!$E$6="Tabela Não Desonerada",VLOOKUP($C1434,'Orçamento Base'!$D$12:$S$1673,14,FALSE),VLOOKUP($C1434,#REF!,14,FALSE))</f>
        <v>#N/A</v>
      </c>
      <c r="R1434" s="205" t="e">
        <f t="shared" si="136"/>
        <v>#N/A</v>
      </c>
      <c r="S1434" s="205" t="e">
        <f>IF(Comparativo!$E$6="Tabela Não Desonerada",VLOOKUP($C1434,'Orçamento Base'!$D$12:$S$1673,15,FALSE),VLOOKUP($C1434,#REF!,15,FALSE))</f>
        <v>#N/A</v>
      </c>
      <c r="T1434" s="205" t="e">
        <f t="shared" si="137"/>
        <v>#N/A</v>
      </c>
    </row>
    <row r="1435" spans="1:20" ht="15">
      <c r="A1435" s="203">
        <v>1</v>
      </c>
      <c r="B1435" s="203" t="e">
        <f>'Orçamento-TCE'!B1435</f>
        <v>#N/A</v>
      </c>
      <c r="C1435" s="229">
        <f>'Orçamento-TCE'!C1435</f>
        <v>0</v>
      </c>
      <c r="D1435" s="199" t="e">
        <f>'Orçamento-TCE'!G1435</f>
        <v>#N/A</v>
      </c>
      <c r="E1435" s="204">
        <f>'Orçamento-TCE'!H1435</f>
        <v>0</v>
      </c>
      <c r="F1435" s="230" t="e">
        <f>'Orçamento-TCE'!I1435</f>
        <v>#N/A</v>
      </c>
      <c r="G1435" s="227" t="e">
        <f>IF(Comparativo!$E$6="Tabela Não Desonerada",VLOOKUP($C1435,'Orçamento Base'!$D$12:$S$1673,12,FALSE),VLOOKUP($C1435,#REF!,12,FALSE))</f>
        <v>#N/A</v>
      </c>
      <c r="H1435" s="228">
        <f>IFERROR(IF(Comparativo!$E$6="Tabela Não Desonerada",VLOOKUP($C1435,'Orçamento Base'!$D$12:$S$1673,16,FALSE),VLOOKUP($C1435,#REF!,16,FALSE)),0)</f>
        <v>0</v>
      </c>
      <c r="I1435" s="575" t="e">
        <f>IF(Comparativo!$E$6="Tabela Não Desonerada",VLOOKUP($C1435,'Orçamento Base'!$D$12:$S$1673,11,FALSE),VLOOKUP($C1435,#REF!,11,FALSE))</f>
        <v>#N/A</v>
      </c>
      <c r="J1435" s="363">
        <f>IF(Comparativo!$E$6="Tabela Não Desonerada",Encargos!$F$44,Encargos!$D$44)</f>
        <v>1.1122000000000001</v>
      </c>
      <c r="K1435" s="364"/>
      <c r="L1435" s="365" t="e">
        <f t="shared" si="132"/>
        <v>#N/A</v>
      </c>
      <c r="M1435" s="365" t="e">
        <f t="shared" si="133"/>
        <v>#N/A</v>
      </c>
      <c r="N1435" s="376" t="e">
        <f t="shared" si="134"/>
        <v>#N/A</v>
      </c>
      <c r="O1435" s="205" t="e">
        <f>IF(Comparativo!$E$6="Tabela Não Desonerada",VLOOKUP($C1435,'Orçamento Base'!$D$12:$S$1673,13,FALSE),VLOOKUP($C1435,#REF!,13,FALSE))</f>
        <v>#N/A</v>
      </c>
      <c r="P1435" s="205" t="e">
        <f t="shared" si="135"/>
        <v>#N/A</v>
      </c>
      <c r="Q1435" s="205" t="e">
        <f>IF(Comparativo!$E$6="Tabela Não Desonerada",VLOOKUP($C1435,'Orçamento Base'!$D$12:$S$1673,14,FALSE),VLOOKUP($C1435,#REF!,14,FALSE))</f>
        <v>#N/A</v>
      </c>
      <c r="R1435" s="205" t="e">
        <f t="shared" si="136"/>
        <v>#N/A</v>
      </c>
      <c r="S1435" s="205" t="e">
        <f>IF(Comparativo!$E$6="Tabela Não Desonerada",VLOOKUP($C1435,'Orçamento Base'!$D$12:$S$1673,15,FALSE),VLOOKUP($C1435,#REF!,15,FALSE))</f>
        <v>#N/A</v>
      </c>
      <c r="T1435" s="205" t="e">
        <f t="shared" si="137"/>
        <v>#N/A</v>
      </c>
    </row>
    <row r="1436" spans="1:20" ht="15">
      <c r="A1436" s="203">
        <v>1</v>
      </c>
      <c r="B1436" s="203" t="e">
        <f>'Orçamento-TCE'!B1436</f>
        <v>#N/A</v>
      </c>
      <c r="C1436" s="229">
        <f>'Orçamento-TCE'!C1436</f>
        <v>0</v>
      </c>
      <c r="D1436" s="199" t="e">
        <f>'Orçamento-TCE'!G1436</f>
        <v>#N/A</v>
      </c>
      <c r="E1436" s="204">
        <f>'Orçamento-TCE'!H1436</f>
        <v>0</v>
      </c>
      <c r="F1436" s="230" t="e">
        <f>'Orçamento-TCE'!I1436</f>
        <v>#N/A</v>
      </c>
      <c r="G1436" s="227" t="e">
        <f>IF(Comparativo!$E$6="Tabela Não Desonerada",VLOOKUP($C1436,'Orçamento Base'!$D$12:$S$1673,12,FALSE),VLOOKUP($C1436,#REF!,12,FALSE))</f>
        <v>#N/A</v>
      </c>
      <c r="H1436" s="228">
        <f>IFERROR(IF(Comparativo!$E$6="Tabela Não Desonerada",VLOOKUP($C1436,'Orçamento Base'!$D$12:$S$1673,16,FALSE),VLOOKUP($C1436,#REF!,16,FALSE)),0)</f>
        <v>0</v>
      </c>
      <c r="I1436" s="575" t="e">
        <f>IF(Comparativo!$E$6="Tabela Não Desonerada",VLOOKUP($C1436,'Orçamento Base'!$D$12:$S$1673,11,FALSE),VLOOKUP($C1436,#REF!,11,FALSE))</f>
        <v>#N/A</v>
      </c>
      <c r="J1436" s="363">
        <f>IF(Comparativo!$E$6="Tabela Não Desonerada",Encargos!$F$44,Encargos!$D$44)</f>
        <v>1.1122000000000001</v>
      </c>
      <c r="K1436" s="364"/>
      <c r="L1436" s="365" t="e">
        <f t="shared" ref="L1436:L1499" si="138">T1436</f>
        <v>#N/A</v>
      </c>
      <c r="M1436" s="365" t="e">
        <f t="shared" ref="M1436:M1499" si="139">R1436</f>
        <v>#N/A</v>
      </c>
      <c r="N1436" s="376" t="e">
        <f t="shared" ref="N1436:N1499" si="140">P1436</f>
        <v>#N/A</v>
      </c>
      <c r="O1436" s="205" t="e">
        <f>IF(Comparativo!$E$6="Tabela Não Desonerada",VLOOKUP($C1436,'Orçamento Base'!$D$12:$S$1673,13,FALSE),VLOOKUP($C1436,#REF!,13,FALSE))</f>
        <v>#N/A</v>
      </c>
      <c r="P1436" s="205" t="e">
        <f t="shared" ref="P1436:P1499" si="141">O1436/E1436</f>
        <v>#N/A</v>
      </c>
      <c r="Q1436" s="205" t="e">
        <f>IF(Comparativo!$E$6="Tabela Não Desonerada",VLOOKUP($C1436,'Orçamento Base'!$D$12:$S$1673,14,FALSE),VLOOKUP($C1436,#REF!,14,FALSE))</f>
        <v>#N/A</v>
      </c>
      <c r="R1436" s="205" t="e">
        <f t="shared" ref="R1436:R1499" si="142">Q1436/E1436</f>
        <v>#N/A</v>
      </c>
      <c r="S1436" s="205" t="e">
        <f>IF(Comparativo!$E$6="Tabela Não Desonerada",VLOOKUP($C1436,'Orçamento Base'!$D$12:$S$1673,15,FALSE),VLOOKUP($C1436,#REF!,15,FALSE))</f>
        <v>#N/A</v>
      </c>
      <c r="T1436" s="205" t="e">
        <f t="shared" ref="T1436:T1499" si="143">S1436/E1436</f>
        <v>#N/A</v>
      </c>
    </row>
    <row r="1437" spans="1:20" ht="15">
      <c r="A1437" s="203">
        <v>1</v>
      </c>
      <c r="B1437" s="203" t="e">
        <f>'Orçamento-TCE'!B1437</f>
        <v>#N/A</v>
      </c>
      <c r="C1437" s="229">
        <f>'Orçamento-TCE'!C1437</f>
        <v>0</v>
      </c>
      <c r="D1437" s="199" t="e">
        <f>'Orçamento-TCE'!G1437</f>
        <v>#N/A</v>
      </c>
      <c r="E1437" s="204">
        <f>'Orçamento-TCE'!H1437</f>
        <v>0</v>
      </c>
      <c r="F1437" s="230" t="e">
        <f>'Orçamento-TCE'!I1437</f>
        <v>#N/A</v>
      </c>
      <c r="G1437" s="227" t="e">
        <f>IF(Comparativo!$E$6="Tabela Não Desonerada",VLOOKUP($C1437,'Orçamento Base'!$D$12:$S$1673,12,FALSE),VLOOKUP($C1437,#REF!,12,FALSE))</f>
        <v>#N/A</v>
      </c>
      <c r="H1437" s="228">
        <f>IFERROR(IF(Comparativo!$E$6="Tabela Não Desonerada",VLOOKUP($C1437,'Orçamento Base'!$D$12:$S$1673,16,FALSE),VLOOKUP($C1437,#REF!,16,FALSE)),0)</f>
        <v>0</v>
      </c>
      <c r="I1437" s="575" t="e">
        <f>IF(Comparativo!$E$6="Tabela Não Desonerada",VLOOKUP($C1437,'Orçamento Base'!$D$12:$S$1673,11,FALSE),VLOOKUP($C1437,#REF!,11,FALSE))</f>
        <v>#N/A</v>
      </c>
      <c r="J1437" s="363">
        <f>IF(Comparativo!$E$6="Tabela Não Desonerada",Encargos!$F$44,Encargos!$D$44)</f>
        <v>1.1122000000000001</v>
      </c>
      <c r="K1437" s="364"/>
      <c r="L1437" s="365" t="e">
        <f t="shared" si="138"/>
        <v>#N/A</v>
      </c>
      <c r="M1437" s="365" t="e">
        <f t="shared" si="139"/>
        <v>#N/A</v>
      </c>
      <c r="N1437" s="376" t="e">
        <f t="shared" si="140"/>
        <v>#N/A</v>
      </c>
      <c r="O1437" s="205" t="e">
        <f>IF(Comparativo!$E$6="Tabela Não Desonerada",VLOOKUP($C1437,'Orçamento Base'!$D$12:$S$1673,13,FALSE),VLOOKUP($C1437,#REF!,13,FALSE))</f>
        <v>#N/A</v>
      </c>
      <c r="P1437" s="205" t="e">
        <f t="shared" si="141"/>
        <v>#N/A</v>
      </c>
      <c r="Q1437" s="205" t="e">
        <f>IF(Comparativo!$E$6="Tabela Não Desonerada",VLOOKUP($C1437,'Orçamento Base'!$D$12:$S$1673,14,FALSE),VLOOKUP($C1437,#REF!,14,FALSE))</f>
        <v>#N/A</v>
      </c>
      <c r="R1437" s="205" t="e">
        <f t="shared" si="142"/>
        <v>#N/A</v>
      </c>
      <c r="S1437" s="205" t="e">
        <f>IF(Comparativo!$E$6="Tabela Não Desonerada",VLOOKUP($C1437,'Orçamento Base'!$D$12:$S$1673,15,FALSE),VLOOKUP($C1437,#REF!,15,FALSE))</f>
        <v>#N/A</v>
      </c>
      <c r="T1437" s="205" t="e">
        <f t="shared" si="143"/>
        <v>#N/A</v>
      </c>
    </row>
    <row r="1438" spans="1:20" ht="15">
      <c r="A1438" s="203">
        <v>1</v>
      </c>
      <c r="B1438" s="203" t="e">
        <f>'Orçamento-TCE'!B1438</f>
        <v>#N/A</v>
      </c>
      <c r="C1438" s="229">
        <f>'Orçamento-TCE'!C1438</f>
        <v>0</v>
      </c>
      <c r="D1438" s="199" t="e">
        <f>'Orçamento-TCE'!G1438</f>
        <v>#N/A</v>
      </c>
      <c r="E1438" s="204">
        <f>'Orçamento-TCE'!H1438</f>
        <v>0</v>
      </c>
      <c r="F1438" s="230" t="e">
        <f>'Orçamento-TCE'!I1438</f>
        <v>#N/A</v>
      </c>
      <c r="G1438" s="227" t="e">
        <f>IF(Comparativo!$E$6="Tabela Não Desonerada",VLOOKUP($C1438,'Orçamento Base'!$D$12:$S$1673,12,FALSE),VLOOKUP($C1438,#REF!,12,FALSE))</f>
        <v>#N/A</v>
      </c>
      <c r="H1438" s="228">
        <f>IFERROR(IF(Comparativo!$E$6="Tabela Não Desonerada",VLOOKUP($C1438,'Orçamento Base'!$D$12:$S$1673,16,FALSE),VLOOKUP($C1438,#REF!,16,FALSE)),0)</f>
        <v>0</v>
      </c>
      <c r="I1438" s="575" t="e">
        <f>IF(Comparativo!$E$6="Tabela Não Desonerada",VLOOKUP($C1438,'Orçamento Base'!$D$12:$S$1673,11,FALSE),VLOOKUP($C1438,#REF!,11,FALSE))</f>
        <v>#N/A</v>
      </c>
      <c r="J1438" s="363">
        <f>IF(Comparativo!$E$6="Tabela Não Desonerada",Encargos!$F$44,Encargos!$D$44)</f>
        <v>1.1122000000000001</v>
      </c>
      <c r="K1438" s="364"/>
      <c r="L1438" s="365" t="e">
        <f t="shared" si="138"/>
        <v>#N/A</v>
      </c>
      <c r="M1438" s="365" t="e">
        <f t="shared" si="139"/>
        <v>#N/A</v>
      </c>
      <c r="N1438" s="376" t="e">
        <f t="shared" si="140"/>
        <v>#N/A</v>
      </c>
      <c r="O1438" s="205" t="e">
        <f>IF(Comparativo!$E$6="Tabela Não Desonerada",VLOOKUP($C1438,'Orçamento Base'!$D$12:$S$1673,13,FALSE),VLOOKUP($C1438,#REF!,13,FALSE))</f>
        <v>#N/A</v>
      </c>
      <c r="P1438" s="205" t="e">
        <f t="shared" si="141"/>
        <v>#N/A</v>
      </c>
      <c r="Q1438" s="205" t="e">
        <f>IF(Comparativo!$E$6="Tabela Não Desonerada",VLOOKUP($C1438,'Orçamento Base'!$D$12:$S$1673,14,FALSE),VLOOKUP($C1438,#REF!,14,FALSE))</f>
        <v>#N/A</v>
      </c>
      <c r="R1438" s="205" t="e">
        <f t="shared" si="142"/>
        <v>#N/A</v>
      </c>
      <c r="S1438" s="205" t="e">
        <f>IF(Comparativo!$E$6="Tabela Não Desonerada",VLOOKUP($C1438,'Orçamento Base'!$D$12:$S$1673,15,FALSE),VLOOKUP($C1438,#REF!,15,FALSE))</f>
        <v>#N/A</v>
      </c>
      <c r="T1438" s="205" t="e">
        <f t="shared" si="143"/>
        <v>#N/A</v>
      </c>
    </row>
    <row r="1439" spans="1:20" ht="15">
      <c r="A1439" s="203">
        <v>1</v>
      </c>
      <c r="B1439" s="203" t="e">
        <f>'Orçamento-TCE'!B1439</f>
        <v>#N/A</v>
      </c>
      <c r="C1439" s="229">
        <f>'Orçamento-TCE'!C1439</f>
        <v>0</v>
      </c>
      <c r="D1439" s="199" t="e">
        <f>'Orçamento-TCE'!G1439</f>
        <v>#N/A</v>
      </c>
      <c r="E1439" s="204">
        <f>'Orçamento-TCE'!H1439</f>
        <v>0</v>
      </c>
      <c r="F1439" s="230" t="e">
        <f>'Orçamento-TCE'!I1439</f>
        <v>#N/A</v>
      </c>
      <c r="G1439" s="227" t="e">
        <f>IF(Comparativo!$E$6="Tabela Não Desonerada",VLOOKUP($C1439,'Orçamento Base'!$D$12:$S$1673,12,FALSE),VLOOKUP($C1439,#REF!,12,FALSE))</f>
        <v>#N/A</v>
      </c>
      <c r="H1439" s="228">
        <f>IFERROR(IF(Comparativo!$E$6="Tabela Não Desonerada",VLOOKUP($C1439,'Orçamento Base'!$D$12:$S$1673,16,FALSE),VLOOKUP($C1439,#REF!,16,FALSE)),0)</f>
        <v>0</v>
      </c>
      <c r="I1439" s="575" t="e">
        <f>IF(Comparativo!$E$6="Tabela Não Desonerada",VLOOKUP($C1439,'Orçamento Base'!$D$12:$S$1673,11,FALSE),VLOOKUP($C1439,#REF!,11,FALSE))</f>
        <v>#N/A</v>
      </c>
      <c r="J1439" s="363">
        <f>IF(Comparativo!$E$6="Tabela Não Desonerada",Encargos!$F$44,Encargos!$D$44)</f>
        <v>1.1122000000000001</v>
      </c>
      <c r="K1439" s="364"/>
      <c r="L1439" s="365" t="e">
        <f t="shared" si="138"/>
        <v>#N/A</v>
      </c>
      <c r="M1439" s="365" t="e">
        <f t="shared" si="139"/>
        <v>#N/A</v>
      </c>
      <c r="N1439" s="376" t="e">
        <f t="shared" si="140"/>
        <v>#N/A</v>
      </c>
      <c r="O1439" s="205" t="e">
        <f>IF(Comparativo!$E$6="Tabela Não Desonerada",VLOOKUP($C1439,'Orçamento Base'!$D$12:$S$1673,13,FALSE),VLOOKUP($C1439,#REF!,13,FALSE))</f>
        <v>#N/A</v>
      </c>
      <c r="P1439" s="205" t="e">
        <f t="shared" si="141"/>
        <v>#N/A</v>
      </c>
      <c r="Q1439" s="205" t="e">
        <f>IF(Comparativo!$E$6="Tabela Não Desonerada",VLOOKUP($C1439,'Orçamento Base'!$D$12:$S$1673,14,FALSE),VLOOKUP($C1439,#REF!,14,FALSE))</f>
        <v>#N/A</v>
      </c>
      <c r="R1439" s="205" t="e">
        <f t="shared" si="142"/>
        <v>#N/A</v>
      </c>
      <c r="S1439" s="205" t="e">
        <f>IF(Comparativo!$E$6="Tabela Não Desonerada",VLOOKUP($C1439,'Orçamento Base'!$D$12:$S$1673,15,FALSE),VLOOKUP($C1439,#REF!,15,FALSE))</f>
        <v>#N/A</v>
      </c>
      <c r="T1439" s="205" t="e">
        <f t="shared" si="143"/>
        <v>#N/A</v>
      </c>
    </row>
    <row r="1440" spans="1:20" ht="15">
      <c r="A1440" s="203">
        <v>1</v>
      </c>
      <c r="B1440" s="203" t="e">
        <f>'Orçamento-TCE'!B1440</f>
        <v>#N/A</v>
      </c>
      <c r="C1440" s="229">
        <f>'Orçamento-TCE'!C1440</f>
        <v>0</v>
      </c>
      <c r="D1440" s="199" t="e">
        <f>'Orçamento-TCE'!G1440</f>
        <v>#N/A</v>
      </c>
      <c r="E1440" s="204">
        <f>'Orçamento-TCE'!H1440</f>
        <v>0</v>
      </c>
      <c r="F1440" s="230" t="e">
        <f>'Orçamento-TCE'!I1440</f>
        <v>#N/A</v>
      </c>
      <c r="G1440" s="227" t="e">
        <f>IF(Comparativo!$E$6="Tabela Não Desonerada",VLOOKUP($C1440,'Orçamento Base'!$D$12:$S$1673,12,FALSE),VLOOKUP($C1440,#REF!,12,FALSE))</f>
        <v>#N/A</v>
      </c>
      <c r="H1440" s="228">
        <f>IFERROR(IF(Comparativo!$E$6="Tabela Não Desonerada",VLOOKUP($C1440,'Orçamento Base'!$D$12:$S$1673,16,FALSE),VLOOKUP($C1440,#REF!,16,FALSE)),0)</f>
        <v>0</v>
      </c>
      <c r="I1440" s="575" t="e">
        <f>IF(Comparativo!$E$6="Tabela Não Desonerada",VLOOKUP($C1440,'Orçamento Base'!$D$12:$S$1673,11,FALSE),VLOOKUP($C1440,#REF!,11,FALSE))</f>
        <v>#N/A</v>
      </c>
      <c r="J1440" s="363">
        <f>IF(Comparativo!$E$6="Tabela Não Desonerada",Encargos!$F$44,Encargos!$D$44)</f>
        <v>1.1122000000000001</v>
      </c>
      <c r="K1440" s="364"/>
      <c r="L1440" s="365" t="e">
        <f t="shared" si="138"/>
        <v>#N/A</v>
      </c>
      <c r="M1440" s="365" t="e">
        <f t="shared" si="139"/>
        <v>#N/A</v>
      </c>
      <c r="N1440" s="376" t="e">
        <f t="shared" si="140"/>
        <v>#N/A</v>
      </c>
      <c r="O1440" s="205" t="e">
        <f>IF(Comparativo!$E$6="Tabela Não Desonerada",VLOOKUP($C1440,'Orçamento Base'!$D$12:$S$1673,13,FALSE),VLOOKUP($C1440,#REF!,13,FALSE))</f>
        <v>#N/A</v>
      </c>
      <c r="P1440" s="205" t="e">
        <f t="shared" si="141"/>
        <v>#N/A</v>
      </c>
      <c r="Q1440" s="205" t="e">
        <f>IF(Comparativo!$E$6="Tabela Não Desonerada",VLOOKUP($C1440,'Orçamento Base'!$D$12:$S$1673,14,FALSE),VLOOKUP($C1440,#REF!,14,FALSE))</f>
        <v>#N/A</v>
      </c>
      <c r="R1440" s="205" t="e">
        <f t="shared" si="142"/>
        <v>#N/A</v>
      </c>
      <c r="S1440" s="205" t="e">
        <f>IF(Comparativo!$E$6="Tabela Não Desonerada",VLOOKUP($C1440,'Orçamento Base'!$D$12:$S$1673,15,FALSE),VLOOKUP($C1440,#REF!,15,FALSE))</f>
        <v>#N/A</v>
      </c>
      <c r="T1440" s="205" t="e">
        <f t="shared" si="143"/>
        <v>#N/A</v>
      </c>
    </row>
    <row r="1441" spans="1:20" ht="15">
      <c r="A1441" s="203">
        <v>1</v>
      </c>
      <c r="B1441" s="203" t="e">
        <f>'Orçamento-TCE'!B1441</f>
        <v>#N/A</v>
      </c>
      <c r="C1441" s="229">
        <f>'Orçamento-TCE'!C1441</f>
        <v>0</v>
      </c>
      <c r="D1441" s="199" t="e">
        <f>'Orçamento-TCE'!G1441</f>
        <v>#N/A</v>
      </c>
      <c r="E1441" s="204">
        <f>'Orçamento-TCE'!H1441</f>
        <v>0</v>
      </c>
      <c r="F1441" s="230" t="e">
        <f>'Orçamento-TCE'!I1441</f>
        <v>#N/A</v>
      </c>
      <c r="G1441" s="227" t="e">
        <f>IF(Comparativo!$E$6="Tabela Não Desonerada",VLOOKUP($C1441,'Orçamento Base'!$D$12:$S$1673,12,FALSE),VLOOKUP($C1441,#REF!,12,FALSE))</f>
        <v>#N/A</v>
      </c>
      <c r="H1441" s="228">
        <f>IFERROR(IF(Comparativo!$E$6="Tabela Não Desonerada",VLOOKUP($C1441,'Orçamento Base'!$D$12:$S$1673,16,FALSE),VLOOKUP($C1441,#REF!,16,FALSE)),0)</f>
        <v>0</v>
      </c>
      <c r="I1441" s="575" t="e">
        <f>IF(Comparativo!$E$6="Tabela Não Desonerada",VLOOKUP($C1441,'Orçamento Base'!$D$12:$S$1673,11,FALSE),VLOOKUP($C1441,#REF!,11,FALSE))</f>
        <v>#N/A</v>
      </c>
      <c r="J1441" s="363">
        <f>IF(Comparativo!$E$6="Tabela Não Desonerada",Encargos!$F$44,Encargos!$D$44)</f>
        <v>1.1122000000000001</v>
      </c>
      <c r="K1441" s="364"/>
      <c r="L1441" s="365" t="e">
        <f t="shared" si="138"/>
        <v>#N/A</v>
      </c>
      <c r="M1441" s="365" t="e">
        <f t="shared" si="139"/>
        <v>#N/A</v>
      </c>
      <c r="N1441" s="376" t="e">
        <f t="shared" si="140"/>
        <v>#N/A</v>
      </c>
      <c r="O1441" s="205" t="e">
        <f>IF(Comparativo!$E$6="Tabela Não Desonerada",VLOOKUP($C1441,'Orçamento Base'!$D$12:$S$1673,13,FALSE),VLOOKUP($C1441,#REF!,13,FALSE))</f>
        <v>#N/A</v>
      </c>
      <c r="P1441" s="205" t="e">
        <f t="shared" si="141"/>
        <v>#N/A</v>
      </c>
      <c r="Q1441" s="205" t="e">
        <f>IF(Comparativo!$E$6="Tabela Não Desonerada",VLOOKUP($C1441,'Orçamento Base'!$D$12:$S$1673,14,FALSE),VLOOKUP($C1441,#REF!,14,FALSE))</f>
        <v>#N/A</v>
      </c>
      <c r="R1441" s="205" t="e">
        <f t="shared" si="142"/>
        <v>#N/A</v>
      </c>
      <c r="S1441" s="205" t="e">
        <f>IF(Comparativo!$E$6="Tabela Não Desonerada",VLOOKUP($C1441,'Orçamento Base'!$D$12:$S$1673,15,FALSE),VLOOKUP($C1441,#REF!,15,FALSE))</f>
        <v>#N/A</v>
      </c>
      <c r="T1441" s="205" t="e">
        <f t="shared" si="143"/>
        <v>#N/A</v>
      </c>
    </row>
    <row r="1442" spans="1:20" ht="15">
      <c r="A1442" s="203">
        <v>1</v>
      </c>
      <c r="B1442" s="203" t="e">
        <f>'Orçamento-TCE'!B1442</f>
        <v>#N/A</v>
      </c>
      <c r="C1442" s="229">
        <f>'Orçamento-TCE'!C1442</f>
        <v>0</v>
      </c>
      <c r="D1442" s="199" t="e">
        <f>'Orçamento-TCE'!G1442</f>
        <v>#N/A</v>
      </c>
      <c r="E1442" s="204">
        <f>'Orçamento-TCE'!H1442</f>
        <v>0</v>
      </c>
      <c r="F1442" s="230" t="e">
        <f>'Orçamento-TCE'!I1442</f>
        <v>#N/A</v>
      </c>
      <c r="G1442" s="227" t="e">
        <f>IF(Comparativo!$E$6="Tabela Não Desonerada",VLOOKUP($C1442,'Orçamento Base'!$D$12:$S$1673,12,FALSE),VLOOKUP($C1442,#REF!,12,FALSE))</f>
        <v>#N/A</v>
      </c>
      <c r="H1442" s="228">
        <f>IFERROR(IF(Comparativo!$E$6="Tabela Não Desonerada",VLOOKUP($C1442,'Orçamento Base'!$D$12:$S$1673,16,FALSE),VLOOKUP($C1442,#REF!,16,FALSE)),0)</f>
        <v>0</v>
      </c>
      <c r="I1442" s="575" t="e">
        <f>IF(Comparativo!$E$6="Tabela Não Desonerada",VLOOKUP($C1442,'Orçamento Base'!$D$12:$S$1673,11,FALSE),VLOOKUP($C1442,#REF!,11,FALSE))</f>
        <v>#N/A</v>
      </c>
      <c r="J1442" s="363">
        <f>IF(Comparativo!$E$6="Tabela Não Desonerada",Encargos!$F$44,Encargos!$D$44)</f>
        <v>1.1122000000000001</v>
      </c>
      <c r="K1442" s="364"/>
      <c r="L1442" s="365" t="e">
        <f t="shared" si="138"/>
        <v>#N/A</v>
      </c>
      <c r="M1442" s="365" t="e">
        <f t="shared" si="139"/>
        <v>#N/A</v>
      </c>
      <c r="N1442" s="376" t="e">
        <f t="shared" si="140"/>
        <v>#N/A</v>
      </c>
      <c r="O1442" s="205" t="e">
        <f>IF(Comparativo!$E$6="Tabela Não Desonerada",VLOOKUP($C1442,'Orçamento Base'!$D$12:$S$1673,13,FALSE),VLOOKUP($C1442,#REF!,13,FALSE))</f>
        <v>#N/A</v>
      </c>
      <c r="P1442" s="205" t="e">
        <f t="shared" si="141"/>
        <v>#N/A</v>
      </c>
      <c r="Q1442" s="205" t="e">
        <f>IF(Comparativo!$E$6="Tabela Não Desonerada",VLOOKUP($C1442,'Orçamento Base'!$D$12:$S$1673,14,FALSE),VLOOKUP($C1442,#REF!,14,FALSE))</f>
        <v>#N/A</v>
      </c>
      <c r="R1442" s="205" t="e">
        <f t="shared" si="142"/>
        <v>#N/A</v>
      </c>
      <c r="S1442" s="205" t="e">
        <f>IF(Comparativo!$E$6="Tabela Não Desonerada",VLOOKUP($C1442,'Orçamento Base'!$D$12:$S$1673,15,FALSE),VLOOKUP($C1442,#REF!,15,FALSE))</f>
        <v>#N/A</v>
      </c>
      <c r="T1442" s="205" t="e">
        <f t="shared" si="143"/>
        <v>#N/A</v>
      </c>
    </row>
    <row r="1443" spans="1:20" ht="15">
      <c r="A1443" s="203">
        <v>1</v>
      </c>
      <c r="B1443" s="203" t="e">
        <f>'Orçamento-TCE'!B1443</f>
        <v>#N/A</v>
      </c>
      <c r="C1443" s="229">
        <f>'Orçamento-TCE'!C1443</f>
        <v>0</v>
      </c>
      <c r="D1443" s="199" t="e">
        <f>'Orçamento-TCE'!G1443</f>
        <v>#N/A</v>
      </c>
      <c r="E1443" s="204">
        <f>'Orçamento-TCE'!H1443</f>
        <v>0</v>
      </c>
      <c r="F1443" s="230" t="e">
        <f>'Orçamento-TCE'!I1443</f>
        <v>#N/A</v>
      </c>
      <c r="G1443" s="227" t="e">
        <f>IF(Comparativo!$E$6="Tabela Não Desonerada",VLOOKUP($C1443,'Orçamento Base'!$D$12:$S$1673,12,FALSE),VLOOKUP($C1443,#REF!,12,FALSE))</f>
        <v>#N/A</v>
      </c>
      <c r="H1443" s="228">
        <f>IFERROR(IF(Comparativo!$E$6="Tabela Não Desonerada",VLOOKUP($C1443,'Orçamento Base'!$D$12:$S$1673,16,FALSE),VLOOKUP($C1443,#REF!,16,FALSE)),0)</f>
        <v>0</v>
      </c>
      <c r="I1443" s="575" t="e">
        <f>IF(Comparativo!$E$6="Tabela Não Desonerada",VLOOKUP($C1443,'Orçamento Base'!$D$12:$S$1673,11,FALSE),VLOOKUP($C1443,#REF!,11,FALSE))</f>
        <v>#N/A</v>
      </c>
      <c r="J1443" s="363">
        <f>IF(Comparativo!$E$6="Tabela Não Desonerada",Encargos!$F$44,Encargos!$D$44)</f>
        <v>1.1122000000000001</v>
      </c>
      <c r="K1443" s="364"/>
      <c r="L1443" s="365" t="e">
        <f t="shared" si="138"/>
        <v>#N/A</v>
      </c>
      <c r="M1443" s="365" t="e">
        <f t="shared" si="139"/>
        <v>#N/A</v>
      </c>
      <c r="N1443" s="376" t="e">
        <f t="shared" si="140"/>
        <v>#N/A</v>
      </c>
      <c r="O1443" s="205" t="e">
        <f>IF(Comparativo!$E$6="Tabela Não Desonerada",VLOOKUP($C1443,'Orçamento Base'!$D$12:$S$1673,13,FALSE),VLOOKUP($C1443,#REF!,13,FALSE))</f>
        <v>#N/A</v>
      </c>
      <c r="P1443" s="205" t="e">
        <f t="shared" si="141"/>
        <v>#N/A</v>
      </c>
      <c r="Q1443" s="205" t="e">
        <f>IF(Comparativo!$E$6="Tabela Não Desonerada",VLOOKUP($C1443,'Orçamento Base'!$D$12:$S$1673,14,FALSE),VLOOKUP($C1443,#REF!,14,FALSE))</f>
        <v>#N/A</v>
      </c>
      <c r="R1443" s="205" t="e">
        <f t="shared" si="142"/>
        <v>#N/A</v>
      </c>
      <c r="S1443" s="205" t="e">
        <f>IF(Comparativo!$E$6="Tabela Não Desonerada",VLOOKUP($C1443,'Orçamento Base'!$D$12:$S$1673,15,FALSE),VLOOKUP($C1443,#REF!,15,FALSE))</f>
        <v>#N/A</v>
      </c>
      <c r="T1443" s="205" t="e">
        <f t="shared" si="143"/>
        <v>#N/A</v>
      </c>
    </row>
    <row r="1444" spans="1:20" ht="15">
      <c r="A1444" s="203">
        <v>1</v>
      </c>
      <c r="B1444" s="203" t="e">
        <f>'Orçamento-TCE'!B1444</f>
        <v>#N/A</v>
      </c>
      <c r="C1444" s="229">
        <f>'Orçamento-TCE'!C1444</f>
        <v>0</v>
      </c>
      <c r="D1444" s="199" t="e">
        <f>'Orçamento-TCE'!G1444</f>
        <v>#N/A</v>
      </c>
      <c r="E1444" s="204">
        <f>'Orçamento-TCE'!H1444</f>
        <v>0</v>
      </c>
      <c r="F1444" s="230" t="e">
        <f>'Orçamento-TCE'!I1444</f>
        <v>#N/A</v>
      </c>
      <c r="G1444" s="227" t="e">
        <f>IF(Comparativo!$E$6="Tabela Não Desonerada",VLOOKUP($C1444,'Orçamento Base'!$D$12:$S$1673,12,FALSE),VLOOKUP($C1444,#REF!,12,FALSE))</f>
        <v>#N/A</v>
      </c>
      <c r="H1444" s="228">
        <f>IFERROR(IF(Comparativo!$E$6="Tabela Não Desonerada",VLOOKUP($C1444,'Orçamento Base'!$D$12:$S$1673,16,FALSE),VLOOKUP($C1444,#REF!,16,FALSE)),0)</f>
        <v>0</v>
      </c>
      <c r="I1444" s="575" t="e">
        <f>IF(Comparativo!$E$6="Tabela Não Desonerada",VLOOKUP($C1444,'Orçamento Base'!$D$12:$S$1673,11,FALSE),VLOOKUP($C1444,#REF!,11,FALSE))</f>
        <v>#N/A</v>
      </c>
      <c r="J1444" s="363">
        <f>IF(Comparativo!$E$6="Tabela Não Desonerada",Encargos!$F$44,Encargos!$D$44)</f>
        <v>1.1122000000000001</v>
      </c>
      <c r="K1444" s="364"/>
      <c r="L1444" s="365" t="e">
        <f t="shared" si="138"/>
        <v>#N/A</v>
      </c>
      <c r="M1444" s="365" t="e">
        <f t="shared" si="139"/>
        <v>#N/A</v>
      </c>
      <c r="N1444" s="376" t="e">
        <f t="shared" si="140"/>
        <v>#N/A</v>
      </c>
      <c r="O1444" s="205" t="e">
        <f>IF(Comparativo!$E$6="Tabela Não Desonerada",VLOOKUP($C1444,'Orçamento Base'!$D$12:$S$1673,13,FALSE),VLOOKUP($C1444,#REF!,13,FALSE))</f>
        <v>#N/A</v>
      </c>
      <c r="P1444" s="205" t="e">
        <f t="shared" si="141"/>
        <v>#N/A</v>
      </c>
      <c r="Q1444" s="205" t="e">
        <f>IF(Comparativo!$E$6="Tabela Não Desonerada",VLOOKUP($C1444,'Orçamento Base'!$D$12:$S$1673,14,FALSE),VLOOKUP($C1444,#REF!,14,FALSE))</f>
        <v>#N/A</v>
      </c>
      <c r="R1444" s="205" t="e">
        <f t="shared" si="142"/>
        <v>#N/A</v>
      </c>
      <c r="S1444" s="205" t="e">
        <f>IF(Comparativo!$E$6="Tabela Não Desonerada",VLOOKUP($C1444,'Orçamento Base'!$D$12:$S$1673,15,FALSE),VLOOKUP($C1444,#REF!,15,FALSE))</f>
        <v>#N/A</v>
      </c>
      <c r="T1444" s="205" t="e">
        <f t="shared" si="143"/>
        <v>#N/A</v>
      </c>
    </row>
    <row r="1445" spans="1:20" ht="15">
      <c r="A1445" s="203">
        <v>1</v>
      </c>
      <c r="B1445" s="203" t="e">
        <f>'Orçamento-TCE'!B1445</f>
        <v>#N/A</v>
      </c>
      <c r="C1445" s="229">
        <f>'Orçamento-TCE'!C1445</f>
        <v>0</v>
      </c>
      <c r="D1445" s="199" t="e">
        <f>'Orçamento-TCE'!G1445</f>
        <v>#N/A</v>
      </c>
      <c r="E1445" s="204">
        <f>'Orçamento-TCE'!H1445</f>
        <v>0</v>
      </c>
      <c r="F1445" s="230" t="e">
        <f>'Orçamento-TCE'!I1445</f>
        <v>#N/A</v>
      </c>
      <c r="G1445" s="227" t="e">
        <f>IF(Comparativo!$E$6="Tabela Não Desonerada",VLOOKUP($C1445,'Orçamento Base'!$D$12:$S$1673,12,FALSE),VLOOKUP($C1445,#REF!,12,FALSE))</f>
        <v>#N/A</v>
      </c>
      <c r="H1445" s="228">
        <f>IFERROR(IF(Comparativo!$E$6="Tabela Não Desonerada",VLOOKUP($C1445,'Orçamento Base'!$D$12:$S$1673,16,FALSE),VLOOKUP($C1445,#REF!,16,FALSE)),0)</f>
        <v>0</v>
      </c>
      <c r="I1445" s="575" t="e">
        <f>IF(Comparativo!$E$6="Tabela Não Desonerada",VLOOKUP($C1445,'Orçamento Base'!$D$12:$S$1673,11,FALSE),VLOOKUP($C1445,#REF!,11,FALSE))</f>
        <v>#N/A</v>
      </c>
      <c r="J1445" s="363">
        <f>IF(Comparativo!$E$6="Tabela Não Desonerada",Encargos!$F$44,Encargos!$D$44)</f>
        <v>1.1122000000000001</v>
      </c>
      <c r="K1445" s="364"/>
      <c r="L1445" s="365" t="e">
        <f t="shared" si="138"/>
        <v>#N/A</v>
      </c>
      <c r="M1445" s="365" t="e">
        <f t="shared" si="139"/>
        <v>#N/A</v>
      </c>
      <c r="N1445" s="376" t="e">
        <f t="shared" si="140"/>
        <v>#N/A</v>
      </c>
      <c r="O1445" s="205" t="e">
        <f>IF(Comparativo!$E$6="Tabela Não Desonerada",VLOOKUP($C1445,'Orçamento Base'!$D$12:$S$1673,13,FALSE),VLOOKUP($C1445,#REF!,13,FALSE))</f>
        <v>#N/A</v>
      </c>
      <c r="P1445" s="205" t="e">
        <f t="shared" si="141"/>
        <v>#N/A</v>
      </c>
      <c r="Q1445" s="205" t="e">
        <f>IF(Comparativo!$E$6="Tabela Não Desonerada",VLOOKUP($C1445,'Orçamento Base'!$D$12:$S$1673,14,FALSE),VLOOKUP($C1445,#REF!,14,FALSE))</f>
        <v>#N/A</v>
      </c>
      <c r="R1445" s="205" t="e">
        <f t="shared" si="142"/>
        <v>#N/A</v>
      </c>
      <c r="S1445" s="205" t="e">
        <f>IF(Comparativo!$E$6="Tabela Não Desonerada",VLOOKUP($C1445,'Orçamento Base'!$D$12:$S$1673,15,FALSE),VLOOKUP($C1445,#REF!,15,FALSE))</f>
        <v>#N/A</v>
      </c>
      <c r="T1445" s="205" t="e">
        <f t="shared" si="143"/>
        <v>#N/A</v>
      </c>
    </row>
    <row r="1446" spans="1:20" ht="15">
      <c r="A1446" s="203">
        <v>1</v>
      </c>
      <c r="B1446" s="203" t="e">
        <f>'Orçamento-TCE'!B1446</f>
        <v>#N/A</v>
      </c>
      <c r="C1446" s="229">
        <f>'Orçamento-TCE'!C1446</f>
        <v>0</v>
      </c>
      <c r="D1446" s="199" t="e">
        <f>'Orçamento-TCE'!G1446</f>
        <v>#N/A</v>
      </c>
      <c r="E1446" s="204">
        <f>'Orçamento-TCE'!H1446</f>
        <v>0</v>
      </c>
      <c r="F1446" s="230" t="e">
        <f>'Orçamento-TCE'!I1446</f>
        <v>#N/A</v>
      </c>
      <c r="G1446" s="227" t="e">
        <f>IF(Comparativo!$E$6="Tabela Não Desonerada",VLOOKUP($C1446,'Orçamento Base'!$D$12:$S$1673,12,FALSE),VLOOKUP($C1446,#REF!,12,FALSE))</f>
        <v>#N/A</v>
      </c>
      <c r="H1446" s="228">
        <f>IFERROR(IF(Comparativo!$E$6="Tabela Não Desonerada",VLOOKUP($C1446,'Orçamento Base'!$D$12:$S$1673,16,FALSE),VLOOKUP($C1446,#REF!,16,FALSE)),0)</f>
        <v>0</v>
      </c>
      <c r="I1446" s="575" t="e">
        <f>IF(Comparativo!$E$6="Tabela Não Desonerada",VLOOKUP($C1446,'Orçamento Base'!$D$12:$S$1673,11,FALSE),VLOOKUP($C1446,#REF!,11,FALSE))</f>
        <v>#N/A</v>
      </c>
      <c r="J1446" s="363">
        <f>IF(Comparativo!$E$6="Tabela Não Desonerada",Encargos!$F$44,Encargos!$D$44)</f>
        <v>1.1122000000000001</v>
      </c>
      <c r="K1446" s="364"/>
      <c r="L1446" s="365" t="e">
        <f t="shared" si="138"/>
        <v>#N/A</v>
      </c>
      <c r="M1446" s="365" t="e">
        <f t="shared" si="139"/>
        <v>#N/A</v>
      </c>
      <c r="N1446" s="376" t="e">
        <f t="shared" si="140"/>
        <v>#N/A</v>
      </c>
      <c r="O1446" s="205" t="e">
        <f>IF(Comparativo!$E$6="Tabela Não Desonerada",VLOOKUP($C1446,'Orçamento Base'!$D$12:$S$1673,13,FALSE),VLOOKUP($C1446,#REF!,13,FALSE))</f>
        <v>#N/A</v>
      </c>
      <c r="P1446" s="205" t="e">
        <f t="shared" si="141"/>
        <v>#N/A</v>
      </c>
      <c r="Q1446" s="205" t="e">
        <f>IF(Comparativo!$E$6="Tabela Não Desonerada",VLOOKUP($C1446,'Orçamento Base'!$D$12:$S$1673,14,FALSE),VLOOKUP($C1446,#REF!,14,FALSE))</f>
        <v>#N/A</v>
      </c>
      <c r="R1446" s="205" t="e">
        <f t="shared" si="142"/>
        <v>#N/A</v>
      </c>
      <c r="S1446" s="205" t="e">
        <f>IF(Comparativo!$E$6="Tabela Não Desonerada",VLOOKUP($C1446,'Orçamento Base'!$D$12:$S$1673,15,FALSE),VLOOKUP($C1446,#REF!,15,FALSE))</f>
        <v>#N/A</v>
      </c>
      <c r="T1446" s="205" t="e">
        <f t="shared" si="143"/>
        <v>#N/A</v>
      </c>
    </row>
    <row r="1447" spans="1:20" ht="15">
      <c r="A1447" s="203">
        <v>1</v>
      </c>
      <c r="B1447" s="203" t="e">
        <f>'Orçamento-TCE'!B1447</f>
        <v>#N/A</v>
      </c>
      <c r="C1447" s="229">
        <f>'Orçamento-TCE'!C1447</f>
        <v>0</v>
      </c>
      <c r="D1447" s="199" t="e">
        <f>'Orçamento-TCE'!G1447</f>
        <v>#N/A</v>
      </c>
      <c r="E1447" s="204">
        <f>'Orçamento-TCE'!H1447</f>
        <v>0</v>
      </c>
      <c r="F1447" s="230" t="e">
        <f>'Orçamento-TCE'!I1447</f>
        <v>#N/A</v>
      </c>
      <c r="G1447" s="227" t="e">
        <f>IF(Comparativo!$E$6="Tabela Não Desonerada",VLOOKUP($C1447,'Orçamento Base'!$D$12:$S$1673,12,FALSE),VLOOKUP($C1447,#REF!,12,FALSE))</f>
        <v>#N/A</v>
      </c>
      <c r="H1447" s="228">
        <f>IFERROR(IF(Comparativo!$E$6="Tabela Não Desonerada",VLOOKUP($C1447,'Orçamento Base'!$D$12:$S$1673,16,FALSE),VLOOKUP($C1447,#REF!,16,FALSE)),0)</f>
        <v>0</v>
      </c>
      <c r="I1447" s="575" t="e">
        <f>IF(Comparativo!$E$6="Tabela Não Desonerada",VLOOKUP($C1447,'Orçamento Base'!$D$12:$S$1673,11,FALSE),VLOOKUP($C1447,#REF!,11,FALSE))</f>
        <v>#N/A</v>
      </c>
      <c r="J1447" s="363">
        <f>IF(Comparativo!$E$6="Tabela Não Desonerada",Encargos!$F$44,Encargos!$D$44)</f>
        <v>1.1122000000000001</v>
      </c>
      <c r="K1447" s="364"/>
      <c r="L1447" s="365" t="e">
        <f t="shared" si="138"/>
        <v>#N/A</v>
      </c>
      <c r="M1447" s="365" t="e">
        <f t="shared" si="139"/>
        <v>#N/A</v>
      </c>
      <c r="N1447" s="376" t="e">
        <f t="shared" si="140"/>
        <v>#N/A</v>
      </c>
      <c r="O1447" s="205" t="e">
        <f>IF(Comparativo!$E$6="Tabela Não Desonerada",VLOOKUP($C1447,'Orçamento Base'!$D$12:$S$1673,13,FALSE),VLOOKUP($C1447,#REF!,13,FALSE))</f>
        <v>#N/A</v>
      </c>
      <c r="P1447" s="205" t="e">
        <f t="shared" si="141"/>
        <v>#N/A</v>
      </c>
      <c r="Q1447" s="205" t="e">
        <f>IF(Comparativo!$E$6="Tabela Não Desonerada",VLOOKUP($C1447,'Orçamento Base'!$D$12:$S$1673,14,FALSE),VLOOKUP($C1447,#REF!,14,FALSE))</f>
        <v>#N/A</v>
      </c>
      <c r="R1447" s="205" t="e">
        <f t="shared" si="142"/>
        <v>#N/A</v>
      </c>
      <c r="S1447" s="205" t="e">
        <f>IF(Comparativo!$E$6="Tabela Não Desonerada",VLOOKUP($C1447,'Orçamento Base'!$D$12:$S$1673,15,FALSE),VLOOKUP($C1447,#REF!,15,FALSE))</f>
        <v>#N/A</v>
      </c>
      <c r="T1447" s="205" t="e">
        <f t="shared" si="143"/>
        <v>#N/A</v>
      </c>
    </row>
    <row r="1448" spans="1:20" ht="15">
      <c r="A1448" s="203">
        <v>1</v>
      </c>
      <c r="B1448" s="203" t="e">
        <f>'Orçamento-TCE'!B1448</f>
        <v>#N/A</v>
      </c>
      <c r="C1448" s="229">
        <f>'Orçamento-TCE'!C1448</f>
        <v>0</v>
      </c>
      <c r="D1448" s="199" t="e">
        <f>'Orçamento-TCE'!G1448</f>
        <v>#N/A</v>
      </c>
      <c r="E1448" s="204">
        <f>'Orçamento-TCE'!H1448</f>
        <v>0</v>
      </c>
      <c r="F1448" s="230" t="e">
        <f>'Orçamento-TCE'!I1448</f>
        <v>#N/A</v>
      </c>
      <c r="G1448" s="227" t="e">
        <f>IF(Comparativo!$E$6="Tabela Não Desonerada",VLOOKUP($C1448,'Orçamento Base'!$D$12:$S$1673,12,FALSE),VLOOKUP($C1448,#REF!,12,FALSE))</f>
        <v>#N/A</v>
      </c>
      <c r="H1448" s="228">
        <f>IFERROR(IF(Comparativo!$E$6="Tabela Não Desonerada",VLOOKUP($C1448,'Orçamento Base'!$D$12:$S$1673,16,FALSE),VLOOKUP($C1448,#REF!,16,FALSE)),0)</f>
        <v>0</v>
      </c>
      <c r="I1448" s="575" t="e">
        <f>IF(Comparativo!$E$6="Tabela Não Desonerada",VLOOKUP($C1448,'Orçamento Base'!$D$12:$S$1673,11,FALSE),VLOOKUP($C1448,#REF!,11,FALSE))</f>
        <v>#N/A</v>
      </c>
      <c r="J1448" s="363">
        <f>IF(Comparativo!$E$6="Tabela Não Desonerada",Encargos!$F$44,Encargos!$D$44)</f>
        <v>1.1122000000000001</v>
      </c>
      <c r="K1448" s="364"/>
      <c r="L1448" s="365" t="e">
        <f t="shared" si="138"/>
        <v>#N/A</v>
      </c>
      <c r="M1448" s="365" t="e">
        <f t="shared" si="139"/>
        <v>#N/A</v>
      </c>
      <c r="N1448" s="376" t="e">
        <f t="shared" si="140"/>
        <v>#N/A</v>
      </c>
      <c r="O1448" s="205" t="e">
        <f>IF(Comparativo!$E$6="Tabela Não Desonerada",VLOOKUP($C1448,'Orçamento Base'!$D$12:$S$1673,13,FALSE),VLOOKUP($C1448,#REF!,13,FALSE))</f>
        <v>#N/A</v>
      </c>
      <c r="P1448" s="205" t="e">
        <f t="shared" si="141"/>
        <v>#N/A</v>
      </c>
      <c r="Q1448" s="205" t="e">
        <f>IF(Comparativo!$E$6="Tabela Não Desonerada",VLOOKUP($C1448,'Orçamento Base'!$D$12:$S$1673,14,FALSE),VLOOKUP($C1448,#REF!,14,FALSE))</f>
        <v>#N/A</v>
      </c>
      <c r="R1448" s="205" t="e">
        <f t="shared" si="142"/>
        <v>#N/A</v>
      </c>
      <c r="S1448" s="205" t="e">
        <f>IF(Comparativo!$E$6="Tabela Não Desonerada",VLOOKUP($C1448,'Orçamento Base'!$D$12:$S$1673,15,FALSE),VLOOKUP($C1448,#REF!,15,FALSE))</f>
        <v>#N/A</v>
      </c>
      <c r="T1448" s="205" t="e">
        <f t="shared" si="143"/>
        <v>#N/A</v>
      </c>
    </row>
    <row r="1449" spans="1:20" ht="15">
      <c r="A1449" s="203">
        <v>1</v>
      </c>
      <c r="B1449" s="203" t="e">
        <f>'Orçamento-TCE'!B1449</f>
        <v>#N/A</v>
      </c>
      <c r="C1449" s="229">
        <f>'Orçamento-TCE'!C1449</f>
        <v>0</v>
      </c>
      <c r="D1449" s="199" t="e">
        <f>'Orçamento-TCE'!G1449</f>
        <v>#N/A</v>
      </c>
      <c r="E1449" s="204">
        <f>'Orçamento-TCE'!H1449</f>
        <v>0</v>
      </c>
      <c r="F1449" s="230" t="e">
        <f>'Orçamento-TCE'!I1449</f>
        <v>#N/A</v>
      </c>
      <c r="G1449" s="227" t="e">
        <f>IF(Comparativo!$E$6="Tabela Não Desonerada",VLOOKUP($C1449,'Orçamento Base'!$D$12:$S$1673,12,FALSE),VLOOKUP($C1449,#REF!,12,FALSE))</f>
        <v>#N/A</v>
      </c>
      <c r="H1449" s="228">
        <f>IFERROR(IF(Comparativo!$E$6="Tabela Não Desonerada",VLOOKUP($C1449,'Orçamento Base'!$D$12:$S$1673,16,FALSE),VLOOKUP($C1449,#REF!,16,FALSE)),0)</f>
        <v>0</v>
      </c>
      <c r="I1449" s="575" t="e">
        <f>IF(Comparativo!$E$6="Tabela Não Desonerada",VLOOKUP($C1449,'Orçamento Base'!$D$12:$S$1673,11,FALSE),VLOOKUP($C1449,#REF!,11,FALSE))</f>
        <v>#N/A</v>
      </c>
      <c r="J1449" s="363">
        <f>IF(Comparativo!$E$6="Tabela Não Desonerada",Encargos!$F$44,Encargos!$D$44)</f>
        <v>1.1122000000000001</v>
      </c>
      <c r="K1449" s="364"/>
      <c r="L1449" s="365" t="e">
        <f t="shared" si="138"/>
        <v>#N/A</v>
      </c>
      <c r="M1449" s="365" t="e">
        <f t="shared" si="139"/>
        <v>#N/A</v>
      </c>
      <c r="N1449" s="376" t="e">
        <f t="shared" si="140"/>
        <v>#N/A</v>
      </c>
      <c r="O1449" s="205" t="e">
        <f>IF(Comparativo!$E$6="Tabela Não Desonerada",VLOOKUP($C1449,'Orçamento Base'!$D$12:$S$1673,13,FALSE),VLOOKUP($C1449,#REF!,13,FALSE))</f>
        <v>#N/A</v>
      </c>
      <c r="P1449" s="205" t="e">
        <f t="shared" si="141"/>
        <v>#N/A</v>
      </c>
      <c r="Q1449" s="205" t="e">
        <f>IF(Comparativo!$E$6="Tabela Não Desonerada",VLOOKUP($C1449,'Orçamento Base'!$D$12:$S$1673,14,FALSE),VLOOKUP($C1449,#REF!,14,FALSE))</f>
        <v>#N/A</v>
      </c>
      <c r="R1449" s="205" t="e">
        <f t="shared" si="142"/>
        <v>#N/A</v>
      </c>
      <c r="S1449" s="205" t="e">
        <f>IF(Comparativo!$E$6="Tabela Não Desonerada",VLOOKUP($C1449,'Orçamento Base'!$D$12:$S$1673,15,FALSE),VLOOKUP($C1449,#REF!,15,FALSE))</f>
        <v>#N/A</v>
      </c>
      <c r="T1449" s="205" t="e">
        <f t="shared" si="143"/>
        <v>#N/A</v>
      </c>
    </row>
    <row r="1450" spans="1:20" ht="15">
      <c r="A1450" s="203">
        <v>1</v>
      </c>
      <c r="B1450" s="203" t="e">
        <f>'Orçamento-TCE'!B1450</f>
        <v>#N/A</v>
      </c>
      <c r="C1450" s="229">
        <f>'Orçamento-TCE'!C1450</f>
        <v>0</v>
      </c>
      <c r="D1450" s="199" t="e">
        <f>'Orçamento-TCE'!G1450</f>
        <v>#N/A</v>
      </c>
      <c r="E1450" s="204">
        <f>'Orçamento-TCE'!H1450</f>
        <v>0</v>
      </c>
      <c r="F1450" s="230" t="e">
        <f>'Orçamento-TCE'!I1450</f>
        <v>#N/A</v>
      </c>
      <c r="G1450" s="227" t="e">
        <f>IF(Comparativo!$E$6="Tabela Não Desonerada",VLOOKUP($C1450,'Orçamento Base'!$D$12:$S$1673,12,FALSE),VLOOKUP($C1450,#REF!,12,FALSE))</f>
        <v>#N/A</v>
      </c>
      <c r="H1450" s="228">
        <f>IFERROR(IF(Comparativo!$E$6="Tabela Não Desonerada",VLOOKUP($C1450,'Orçamento Base'!$D$12:$S$1673,16,FALSE),VLOOKUP($C1450,#REF!,16,FALSE)),0)</f>
        <v>0</v>
      </c>
      <c r="I1450" s="575" t="e">
        <f>IF(Comparativo!$E$6="Tabela Não Desonerada",VLOOKUP($C1450,'Orçamento Base'!$D$12:$S$1673,11,FALSE),VLOOKUP($C1450,#REF!,11,FALSE))</f>
        <v>#N/A</v>
      </c>
      <c r="J1450" s="363">
        <f>IF(Comparativo!$E$6="Tabela Não Desonerada",Encargos!$F$44,Encargos!$D$44)</f>
        <v>1.1122000000000001</v>
      </c>
      <c r="K1450" s="364"/>
      <c r="L1450" s="365" t="e">
        <f t="shared" si="138"/>
        <v>#N/A</v>
      </c>
      <c r="M1450" s="365" t="e">
        <f t="shared" si="139"/>
        <v>#N/A</v>
      </c>
      <c r="N1450" s="376" t="e">
        <f t="shared" si="140"/>
        <v>#N/A</v>
      </c>
      <c r="O1450" s="205" t="e">
        <f>IF(Comparativo!$E$6="Tabela Não Desonerada",VLOOKUP($C1450,'Orçamento Base'!$D$12:$S$1673,13,FALSE),VLOOKUP($C1450,#REF!,13,FALSE))</f>
        <v>#N/A</v>
      </c>
      <c r="P1450" s="205" t="e">
        <f t="shared" si="141"/>
        <v>#N/A</v>
      </c>
      <c r="Q1450" s="205" t="e">
        <f>IF(Comparativo!$E$6="Tabela Não Desonerada",VLOOKUP($C1450,'Orçamento Base'!$D$12:$S$1673,14,FALSE),VLOOKUP($C1450,#REF!,14,FALSE))</f>
        <v>#N/A</v>
      </c>
      <c r="R1450" s="205" t="e">
        <f t="shared" si="142"/>
        <v>#N/A</v>
      </c>
      <c r="S1450" s="205" t="e">
        <f>IF(Comparativo!$E$6="Tabela Não Desonerada",VLOOKUP($C1450,'Orçamento Base'!$D$12:$S$1673,15,FALSE),VLOOKUP($C1450,#REF!,15,FALSE))</f>
        <v>#N/A</v>
      </c>
      <c r="T1450" s="205" t="e">
        <f t="shared" si="143"/>
        <v>#N/A</v>
      </c>
    </row>
    <row r="1451" spans="1:20" ht="15">
      <c r="A1451" s="203">
        <v>1</v>
      </c>
      <c r="B1451" s="203" t="e">
        <f>'Orçamento-TCE'!B1451</f>
        <v>#N/A</v>
      </c>
      <c r="C1451" s="229">
        <f>'Orçamento-TCE'!C1451</f>
        <v>0</v>
      </c>
      <c r="D1451" s="199" t="e">
        <f>'Orçamento-TCE'!G1451</f>
        <v>#N/A</v>
      </c>
      <c r="E1451" s="204">
        <f>'Orçamento-TCE'!H1451</f>
        <v>0</v>
      </c>
      <c r="F1451" s="230" t="e">
        <f>'Orçamento-TCE'!I1451</f>
        <v>#N/A</v>
      </c>
      <c r="G1451" s="227" t="e">
        <f>IF(Comparativo!$E$6="Tabela Não Desonerada",VLOOKUP($C1451,'Orçamento Base'!$D$12:$S$1673,12,FALSE),VLOOKUP($C1451,#REF!,12,FALSE))</f>
        <v>#N/A</v>
      </c>
      <c r="H1451" s="228">
        <f>IFERROR(IF(Comparativo!$E$6="Tabela Não Desonerada",VLOOKUP($C1451,'Orçamento Base'!$D$12:$S$1673,16,FALSE),VLOOKUP($C1451,#REF!,16,FALSE)),0)</f>
        <v>0</v>
      </c>
      <c r="I1451" s="575" t="e">
        <f>IF(Comparativo!$E$6="Tabela Não Desonerada",VLOOKUP($C1451,'Orçamento Base'!$D$12:$S$1673,11,FALSE),VLOOKUP($C1451,#REF!,11,FALSE))</f>
        <v>#N/A</v>
      </c>
      <c r="J1451" s="363">
        <f>IF(Comparativo!$E$6="Tabela Não Desonerada",Encargos!$F$44,Encargos!$D$44)</f>
        <v>1.1122000000000001</v>
      </c>
      <c r="K1451" s="364"/>
      <c r="L1451" s="365" t="e">
        <f t="shared" si="138"/>
        <v>#N/A</v>
      </c>
      <c r="M1451" s="365" t="e">
        <f t="shared" si="139"/>
        <v>#N/A</v>
      </c>
      <c r="N1451" s="376" t="e">
        <f t="shared" si="140"/>
        <v>#N/A</v>
      </c>
      <c r="O1451" s="205" t="e">
        <f>IF(Comparativo!$E$6="Tabela Não Desonerada",VLOOKUP($C1451,'Orçamento Base'!$D$12:$S$1673,13,FALSE),VLOOKUP($C1451,#REF!,13,FALSE))</f>
        <v>#N/A</v>
      </c>
      <c r="P1451" s="205" t="e">
        <f t="shared" si="141"/>
        <v>#N/A</v>
      </c>
      <c r="Q1451" s="205" t="e">
        <f>IF(Comparativo!$E$6="Tabela Não Desonerada",VLOOKUP($C1451,'Orçamento Base'!$D$12:$S$1673,14,FALSE),VLOOKUP($C1451,#REF!,14,FALSE))</f>
        <v>#N/A</v>
      </c>
      <c r="R1451" s="205" t="e">
        <f t="shared" si="142"/>
        <v>#N/A</v>
      </c>
      <c r="S1451" s="205" t="e">
        <f>IF(Comparativo!$E$6="Tabela Não Desonerada",VLOOKUP($C1451,'Orçamento Base'!$D$12:$S$1673,15,FALSE),VLOOKUP($C1451,#REF!,15,FALSE))</f>
        <v>#N/A</v>
      </c>
      <c r="T1451" s="205" t="e">
        <f t="shared" si="143"/>
        <v>#N/A</v>
      </c>
    </row>
    <row r="1452" spans="1:20" ht="15">
      <c r="A1452" s="203">
        <v>1</v>
      </c>
      <c r="B1452" s="203" t="e">
        <f>'Orçamento-TCE'!B1452</f>
        <v>#N/A</v>
      </c>
      <c r="C1452" s="229">
        <f>'Orçamento-TCE'!C1452</f>
        <v>0</v>
      </c>
      <c r="D1452" s="199" t="e">
        <f>'Orçamento-TCE'!G1452</f>
        <v>#N/A</v>
      </c>
      <c r="E1452" s="204">
        <f>'Orçamento-TCE'!H1452</f>
        <v>0</v>
      </c>
      <c r="F1452" s="230" t="e">
        <f>'Orçamento-TCE'!I1452</f>
        <v>#N/A</v>
      </c>
      <c r="G1452" s="227" t="e">
        <f>IF(Comparativo!$E$6="Tabela Não Desonerada",VLOOKUP($C1452,'Orçamento Base'!$D$12:$S$1673,12,FALSE),VLOOKUP($C1452,#REF!,12,FALSE))</f>
        <v>#N/A</v>
      </c>
      <c r="H1452" s="228">
        <f>IFERROR(IF(Comparativo!$E$6="Tabela Não Desonerada",VLOOKUP($C1452,'Orçamento Base'!$D$12:$S$1673,16,FALSE),VLOOKUP($C1452,#REF!,16,FALSE)),0)</f>
        <v>0</v>
      </c>
      <c r="I1452" s="575" t="e">
        <f>IF(Comparativo!$E$6="Tabela Não Desonerada",VLOOKUP($C1452,'Orçamento Base'!$D$12:$S$1673,11,FALSE),VLOOKUP($C1452,#REF!,11,FALSE))</f>
        <v>#N/A</v>
      </c>
      <c r="J1452" s="363">
        <f>IF(Comparativo!$E$6="Tabela Não Desonerada",Encargos!$F$44,Encargos!$D$44)</f>
        <v>1.1122000000000001</v>
      </c>
      <c r="K1452" s="364"/>
      <c r="L1452" s="365" t="e">
        <f t="shared" si="138"/>
        <v>#N/A</v>
      </c>
      <c r="M1452" s="365" t="e">
        <f t="shared" si="139"/>
        <v>#N/A</v>
      </c>
      <c r="N1452" s="376" t="e">
        <f t="shared" si="140"/>
        <v>#N/A</v>
      </c>
      <c r="O1452" s="205" t="e">
        <f>IF(Comparativo!$E$6="Tabela Não Desonerada",VLOOKUP($C1452,'Orçamento Base'!$D$12:$S$1673,13,FALSE),VLOOKUP($C1452,#REF!,13,FALSE))</f>
        <v>#N/A</v>
      </c>
      <c r="P1452" s="205" t="e">
        <f t="shared" si="141"/>
        <v>#N/A</v>
      </c>
      <c r="Q1452" s="205" t="e">
        <f>IF(Comparativo!$E$6="Tabela Não Desonerada",VLOOKUP($C1452,'Orçamento Base'!$D$12:$S$1673,14,FALSE),VLOOKUP($C1452,#REF!,14,FALSE))</f>
        <v>#N/A</v>
      </c>
      <c r="R1452" s="205" t="e">
        <f t="shared" si="142"/>
        <v>#N/A</v>
      </c>
      <c r="S1452" s="205" t="e">
        <f>IF(Comparativo!$E$6="Tabela Não Desonerada",VLOOKUP($C1452,'Orçamento Base'!$D$12:$S$1673,15,FALSE),VLOOKUP($C1452,#REF!,15,FALSE))</f>
        <v>#N/A</v>
      </c>
      <c r="T1452" s="205" t="e">
        <f t="shared" si="143"/>
        <v>#N/A</v>
      </c>
    </row>
    <row r="1453" spans="1:20" ht="15">
      <c r="A1453" s="203">
        <v>1</v>
      </c>
      <c r="B1453" s="203" t="e">
        <f>'Orçamento-TCE'!B1453</f>
        <v>#N/A</v>
      </c>
      <c r="C1453" s="229">
        <f>'Orçamento-TCE'!C1453</f>
        <v>0</v>
      </c>
      <c r="D1453" s="199" t="e">
        <f>'Orçamento-TCE'!G1453</f>
        <v>#N/A</v>
      </c>
      <c r="E1453" s="204">
        <f>'Orçamento-TCE'!H1453</f>
        <v>0</v>
      </c>
      <c r="F1453" s="230" t="e">
        <f>'Orçamento-TCE'!I1453</f>
        <v>#N/A</v>
      </c>
      <c r="G1453" s="227" t="e">
        <f>IF(Comparativo!$E$6="Tabela Não Desonerada",VLOOKUP($C1453,'Orçamento Base'!$D$12:$S$1673,12,FALSE),VLOOKUP($C1453,#REF!,12,FALSE))</f>
        <v>#N/A</v>
      </c>
      <c r="H1453" s="228">
        <f>IFERROR(IF(Comparativo!$E$6="Tabela Não Desonerada",VLOOKUP($C1453,'Orçamento Base'!$D$12:$S$1673,16,FALSE),VLOOKUP($C1453,#REF!,16,FALSE)),0)</f>
        <v>0</v>
      </c>
      <c r="I1453" s="575" t="e">
        <f>IF(Comparativo!$E$6="Tabela Não Desonerada",VLOOKUP($C1453,'Orçamento Base'!$D$12:$S$1673,11,FALSE),VLOOKUP($C1453,#REF!,11,FALSE))</f>
        <v>#N/A</v>
      </c>
      <c r="J1453" s="363">
        <f>IF(Comparativo!$E$6="Tabela Não Desonerada",Encargos!$F$44,Encargos!$D$44)</f>
        <v>1.1122000000000001</v>
      </c>
      <c r="K1453" s="364"/>
      <c r="L1453" s="365" t="e">
        <f t="shared" si="138"/>
        <v>#N/A</v>
      </c>
      <c r="M1453" s="365" t="e">
        <f t="shared" si="139"/>
        <v>#N/A</v>
      </c>
      <c r="N1453" s="376" t="e">
        <f t="shared" si="140"/>
        <v>#N/A</v>
      </c>
      <c r="O1453" s="205" t="e">
        <f>IF(Comparativo!$E$6="Tabela Não Desonerada",VLOOKUP($C1453,'Orçamento Base'!$D$12:$S$1673,13,FALSE),VLOOKUP($C1453,#REF!,13,FALSE))</f>
        <v>#N/A</v>
      </c>
      <c r="P1453" s="205" t="e">
        <f t="shared" si="141"/>
        <v>#N/A</v>
      </c>
      <c r="Q1453" s="205" t="e">
        <f>IF(Comparativo!$E$6="Tabela Não Desonerada",VLOOKUP($C1453,'Orçamento Base'!$D$12:$S$1673,14,FALSE),VLOOKUP($C1453,#REF!,14,FALSE))</f>
        <v>#N/A</v>
      </c>
      <c r="R1453" s="205" t="e">
        <f t="shared" si="142"/>
        <v>#N/A</v>
      </c>
      <c r="S1453" s="205" t="e">
        <f>IF(Comparativo!$E$6="Tabela Não Desonerada",VLOOKUP($C1453,'Orçamento Base'!$D$12:$S$1673,15,FALSE),VLOOKUP($C1453,#REF!,15,FALSE))</f>
        <v>#N/A</v>
      </c>
      <c r="T1453" s="205" t="e">
        <f t="shared" si="143"/>
        <v>#N/A</v>
      </c>
    </row>
    <row r="1454" spans="1:20" ht="15">
      <c r="A1454" s="203">
        <v>1</v>
      </c>
      <c r="B1454" s="203" t="e">
        <f>'Orçamento-TCE'!B1454</f>
        <v>#N/A</v>
      </c>
      <c r="C1454" s="229">
        <f>'Orçamento-TCE'!C1454</f>
        <v>0</v>
      </c>
      <c r="D1454" s="199" t="e">
        <f>'Orçamento-TCE'!G1454</f>
        <v>#N/A</v>
      </c>
      <c r="E1454" s="204">
        <f>'Orçamento-TCE'!H1454</f>
        <v>0</v>
      </c>
      <c r="F1454" s="230" t="e">
        <f>'Orçamento-TCE'!I1454</f>
        <v>#N/A</v>
      </c>
      <c r="G1454" s="227" t="e">
        <f>IF(Comparativo!$E$6="Tabela Não Desonerada",VLOOKUP($C1454,'Orçamento Base'!$D$12:$S$1673,12,FALSE),VLOOKUP($C1454,#REF!,12,FALSE))</f>
        <v>#N/A</v>
      </c>
      <c r="H1454" s="228">
        <f>IFERROR(IF(Comparativo!$E$6="Tabela Não Desonerada",VLOOKUP($C1454,'Orçamento Base'!$D$12:$S$1673,16,FALSE),VLOOKUP($C1454,#REF!,16,FALSE)),0)</f>
        <v>0</v>
      </c>
      <c r="I1454" s="575" t="e">
        <f>IF(Comparativo!$E$6="Tabela Não Desonerada",VLOOKUP($C1454,'Orçamento Base'!$D$12:$S$1673,11,FALSE),VLOOKUP($C1454,#REF!,11,FALSE))</f>
        <v>#N/A</v>
      </c>
      <c r="J1454" s="363">
        <f>IF(Comparativo!$E$6="Tabela Não Desonerada",Encargos!$F$44,Encargos!$D$44)</f>
        <v>1.1122000000000001</v>
      </c>
      <c r="K1454" s="364"/>
      <c r="L1454" s="365" t="e">
        <f t="shared" si="138"/>
        <v>#N/A</v>
      </c>
      <c r="M1454" s="365" t="e">
        <f t="shared" si="139"/>
        <v>#N/A</v>
      </c>
      <c r="N1454" s="376" t="e">
        <f t="shared" si="140"/>
        <v>#N/A</v>
      </c>
      <c r="O1454" s="205" t="e">
        <f>IF(Comparativo!$E$6="Tabela Não Desonerada",VLOOKUP($C1454,'Orçamento Base'!$D$12:$S$1673,13,FALSE),VLOOKUP($C1454,#REF!,13,FALSE))</f>
        <v>#N/A</v>
      </c>
      <c r="P1454" s="205" t="e">
        <f t="shared" si="141"/>
        <v>#N/A</v>
      </c>
      <c r="Q1454" s="205" t="e">
        <f>IF(Comparativo!$E$6="Tabela Não Desonerada",VLOOKUP($C1454,'Orçamento Base'!$D$12:$S$1673,14,FALSE),VLOOKUP($C1454,#REF!,14,FALSE))</f>
        <v>#N/A</v>
      </c>
      <c r="R1454" s="205" t="e">
        <f t="shared" si="142"/>
        <v>#N/A</v>
      </c>
      <c r="S1454" s="205" t="e">
        <f>IF(Comparativo!$E$6="Tabela Não Desonerada",VLOOKUP($C1454,'Orçamento Base'!$D$12:$S$1673,15,FALSE),VLOOKUP($C1454,#REF!,15,FALSE))</f>
        <v>#N/A</v>
      </c>
      <c r="T1454" s="205" t="e">
        <f t="shared" si="143"/>
        <v>#N/A</v>
      </c>
    </row>
    <row r="1455" spans="1:20" ht="15">
      <c r="A1455" s="203">
        <v>1</v>
      </c>
      <c r="B1455" s="203" t="e">
        <f>'Orçamento-TCE'!B1455</f>
        <v>#N/A</v>
      </c>
      <c r="C1455" s="229">
        <f>'Orçamento-TCE'!C1455</f>
        <v>0</v>
      </c>
      <c r="D1455" s="199" t="e">
        <f>'Orçamento-TCE'!G1455</f>
        <v>#N/A</v>
      </c>
      <c r="E1455" s="204">
        <f>'Orçamento-TCE'!H1455</f>
        <v>0</v>
      </c>
      <c r="F1455" s="230" t="e">
        <f>'Orçamento-TCE'!I1455</f>
        <v>#N/A</v>
      </c>
      <c r="G1455" s="227" t="e">
        <f>IF(Comparativo!$E$6="Tabela Não Desonerada",VLOOKUP($C1455,'Orçamento Base'!$D$12:$S$1673,12,FALSE),VLOOKUP($C1455,#REF!,12,FALSE))</f>
        <v>#N/A</v>
      </c>
      <c r="H1455" s="228">
        <f>IFERROR(IF(Comparativo!$E$6="Tabela Não Desonerada",VLOOKUP($C1455,'Orçamento Base'!$D$12:$S$1673,16,FALSE),VLOOKUP($C1455,#REF!,16,FALSE)),0)</f>
        <v>0</v>
      </c>
      <c r="I1455" s="575" t="e">
        <f>IF(Comparativo!$E$6="Tabela Não Desonerada",VLOOKUP($C1455,'Orçamento Base'!$D$12:$S$1673,11,FALSE),VLOOKUP($C1455,#REF!,11,FALSE))</f>
        <v>#N/A</v>
      </c>
      <c r="J1455" s="363">
        <f>IF(Comparativo!$E$6="Tabela Não Desonerada",Encargos!$F$44,Encargos!$D$44)</f>
        <v>1.1122000000000001</v>
      </c>
      <c r="K1455" s="364"/>
      <c r="L1455" s="365" t="e">
        <f t="shared" si="138"/>
        <v>#N/A</v>
      </c>
      <c r="M1455" s="365" t="e">
        <f t="shared" si="139"/>
        <v>#N/A</v>
      </c>
      <c r="N1455" s="376" t="e">
        <f t="shared" si="140"/>
        <v>#N/A</v>
      </c>
      <c r="O1455" s="205" t="e">
        <f>IF(Comparativo!$E$6="Tabela Não Desonerada",VLOOKUP($C1455,'Orçamento Base'!$D$12:$S$1673,13,FALSE),VLOOKUP($C1455,#REF!,13,FALSE))</f>
        <v>#N/A</v>
      </c>
      <c r="P1455" s="205" t="e">
        <f t="shared" si="141"/>
        <v>#N/A</v>
      </c>
      <c r="Q1455" s="205" t="e">
        <f>IF(Comparativo!$E$6="Tabela Não Desonerada",VLOOKUP($C1455,'Orçamento Base'!$D$12:$S$1673,14,FALSE),VLOOKUP($C1455,#REF!,14,FALSE))</f>
        <v>#N/A</v>
      </c>
      <c r="R1455" s="205" t="e">
        <f t="shared" si="142"/>
        <v>#N/A</v>
      </c>
      <c r="S1455" s="205" t="e">
        <f>IF(Comparativo!$E$6="Tabela Não Desonerada",VLOOKUP($C1455,'Orçamento Base'!$D$12:$S$1673,15,FALSE),VLOOKUP($C1455,#REF!,15,FALSE))</f>
        <v>#N/A</v>
      </c>
      <c r="T1455" s="205" t="e">
        <f t="shared" si="143"/>
        <v>#N/A</v>
      </c>
    </row>
    <row r="1456" spans="1:20" ht="15">
      <c r="A1456" s="203">
        <v>1</v>
      </c>
      <c r="B1456" s="203" t="e">
        <f>'Orçamento-TCE'!B1456</f>
        <v>#N/A</v>
      </c>
      <c r="C1456" s="229">
        <f>'Orçamento-TCE'!C1456</f>
        <v>0</v>
      </c>
      <c r="D1456" s="199" t="e">
        <f>'Orçamento-TCE'!G1456</f>
        <v>#N/A</v>
      </c>
      <c r="E1456" s="204">
        <f>'Orçamento-TCE'!H1456</f>
        <v>0</v>
      </c>
      <c r="F1456" s="230" t="e">
        <f>'Orçamento-TCE'!I1456</f>
        <v>#N/A</v>
      </c>
      <c r="G1456" s="227" t="e">
        <f>IF(Comparativo!$E$6="Tabela Não Desonerada",VLOOKUP($C1456,'Orçamento Base'!$D$12:$S$1673,12,FALSE),VLOOKUP($C1456,#REF!,12,FALSE))</f>
        <v>#N/A</v>
      </c>
      <c r="H1456" s="228">
        <f>IFERROR(IF(Comparativo!$E$6="Tabela Não Desonerada",VLOOKUP($C1456,'Orçamento Base'!$D$12:$S$1673,16,FALSE),VLOOKUP($C1456,#REF!,16,FALSE)),0)</f>
        <v>0</v>
      </c>
      <c r="I1456" s="575" t="e">
        <f>IF(Comparativo!$E$6="Tabela Não Desonerada",VLOOKUP($C1456,'Orçamento Base'!$D$12:$S$1673,11,FALSE),VLOOKUP($C1456,#REF!,11,FALSE))</f>
        <v>#N/A</v>
      </c>
      <c r="J1456" s="363">
        <f>IF(Comparativo!$E$6="Tabela Não Desonerada",Encargos!$F$44,Encargos!$D$44)</f>
        <v>1.1122000000000001</v>
      </c>
      <c r="K1456" s="364"/>
      <c r="L1456" s="365" t="e">
        <f t="shared" si="138"/>
        <v>#N/A</v>
      </c>
      <c r="M1456" s="365" t="e">
        <f t="shared" si="139"/>
        <v>#N/A</v>
      </c>
      <c r="N1456" s="376" t="e">
        <f t="shared" si="140"/>
        <v>#N/A</v>
      </c>
      <c r="O1456" s="205" t="e">
        <f>IF(Comparativo!$E$6="Tabela Não Desonerada",VLOOKUP($C1456,'Orçamento Base'!$D$12:$S$1673,13,FALSE),VLOOKUP($C1456,#REF!,13,FALSE))</f>
        <v>#N/A</v>
      </c>
      <c r="P1456" s="205" t="e">
        <f t="shared" si="141"/>
        <v>#N/A</v>
      </c>
      <c r="Q1456" s="205" t="e">
        <f>IF(Comparativo!$E$6="Tabela Não Desonerada",VLOOKUP($C1456,'Orçamento Base'!$D$12:$S$1673,14,FALSE),VLOOKUP($C1456,#REF!,14,FALSE))</f>
        <v>#N/A</v>
      </c>
      <c r="R1456" s="205" t="e">
        <f t="shared" si="142"/>
        <v>#N/A</v>
      </c>
      <c r="S1456" s="205" t="e">
        <f>IF(Comparativo!$E$6="Tabela Não Desonerada",VLOOKUP($C1456,'Orçamento Base'!$D$12:$S$1673,15,FALSE),VLOOKUP($C1456,#REF!,15,FALSE))</f>
        <v>#N/A</v>
      </c>
      <c r="T1456" s="205" t="e">
        <f t="shared" si="143"/>
        <v>#N/A</v>
      </c>
    </row>
    <row r="1457" spans="1:20" ht="15">
      <c r="A1457" s="203">
        <v>1</v>
      </c>
      <c r="B1457" s="203" t="e">
        <f>'Orçamento-TCE'!B1457</f>
        <v>#N/A</v>
      </c>
      <c r="C1457" s="229">
        <f>'Orçamento-TCE'!C1457</f>
        <v>0</v>
      </c>
      <c r="D1457" s="199" t="e">
        <f>'Orçamento-TCE'!G1457</f>
        <v>#N/A</v>
      </c>
      <c r="E1457" s="204">
        <f>'Orçamento-TCE'!H1457</f>
        <v>0</v>
      </c>
      <c r="F1457" s="230" t="e">
        <f>'Orçamento-TCE'!I1457</f>
        <v>#N/A</v>
      </c>
      <c r="G1457" s="227" t="e">
        <f>IF(Comparativo!$E$6="Tabela Não Desonerada",VLOOKUP($C1457,'Orçamento Base'!$D$12:$S$1673,12,FALSE),VLOOKUP($C1457,#REF!,12,FALSE))</f>
        <v>#N/A</v>
      </c>
      <c r="H1457" s="228">
        <f>IFERROR(IF(Comparativo!$E$6="Tabela Não Desonerada",VLOOKUP($C1457,'Orçamento Base'!$D$12:$S$1673,16,FALSE),VLOOKUP($C1457,#REF!,16,FALSE)),0)</f>
        <v>0</v>
      </c>
      <c r="I1457" s="575" t="e">
        <f>IF(Comparativo!$E$6="Tabela Não Desonerada",VLOOKUP($C1457,'Orçamento Base'!$D$12:$S$1673,11,FALSE),VLOOKUP($C1457,#REF!,11,FALSE))</f>
        <v>#N/A</v>
      </c>
      <c r="J1457" s="363">
        <f>IF(Comparativo!$E$6="Tabela Não Desonerada",Encargos!$F$44,Encargos!$D$44)</f>
        <v>1.1122000000000001</v>
      </c>
      <c r="K1457" s="364"/>
      <c r="L1457" s="365" t="e">
        <f t="shared" si="138"/>
        <v>#N/A</v>
      </c>
      <c r="M1457" s="365" t="e">
        <f t="shared" si="139"/>
        <v>#N/A</v>
      </c>
      <c r="N1457" s="376" t="e">
        <f t="shared" si="140"/>
        <v>#N/A</v>
      </c>
      <c r="O1457" s="205" t="e">
        <f>IF(Comparativo!$E$6="Tabela Não Desonerada",VLOOKUP($C1457,'Orçamento Base'!$D$12:$S$1673,13,FALSE),VLOOKUP($C1457,#REF!,13,FALSE))</f>
        <v>#N/A</v>
      </c>
      <c r="P1457" s="205" t="e">
        <f t="shared" si="141"/>
        <v>#N/A</v>
      </c>
      <c r="Q1457" s="205" t="e">
        <f>IF(Comparativo!$E$6="Tabela Não Desonerada",VLOOKUP($C1457,'Orçamento Base'!$D$12:$S$1673,14,FALSE),VLOOKUP($C1457,#REF!,14,FALSE))</f>
        <v>#N/A</v>
      </c>
      <c r="R1457" s="205" t="e">
        <f t="shared" si="142"/>
        <v>#N/A</v>
      </c>
      <c r="S1457" s="205" t="e">
        <f>IF(Comparativo!$E$6="Tabela Não Desonerada",VLOOKUP($C1457,'Orçamento Base'!$D$12:$S$1673,15,FALSE),VLOOKUP($C1457,#REF!,15,FALSE))</f>
        <v>#N/A</v>
      </c>
      <c r="T1457" s="205" t="e">
        <f t="shared" si="143"/>
        <v>#N/A</v>
      </c>
    </row>
    <row r="1458" spans="1:20" ht="15">
      <c r="A1458" s="203">
        <v>1</v>
      </c>
      <c r="B1458" s="203" t="e">
        <f>'Orçamento-TCE'!B1458</f>
        <v>#N/A</v>
      </c>
      <c r="C1458" s="229">
        <f>'Orçamento-TCE'!C1458</f>
        <v>0</v>
      </c>
      <c r="D1458" s="199" t="e">
        <f>'Orçamento-TCE'!G1458</f>
        <v>#N/A</v>
      </c>
      <c r="E1458" s="204">
        <f>'Orçamento-TCE'!H1458</f>
        <v>0</v>
      </c>
      <c r="F1458" s="230" t="e">
        <f>'Orçamento-TCE'!I1458</f>
        <v>#N/A</v>
      </c>
      <c r="G1458" s="227" t="e">
        <f>IF(Comparativo!$E$6="Tabela Não Desonerada",VLOOKUP($C1458,'Orçamento Base'!$D$12:$S$1673,12,FALSE),VLOOKUP($C1458,#REF!,12,FALSE))</f>
        <v>#N/A</v>
      </c>
      <c r="H1458" s="228">
        <f>IFERROR(IF(Comparativo!$E$6="Tabela Não Desonerada",VLOOKUP($C1458,'Orçamento Base'!$D$12:$S$1673,16,FALSE),VLOOKUP($C1458,#REF!,16,FALSE)),0)</f>
        <v>0</v>
      </c>
      <c r="I1458" s="575" t="e">
        <f>IF(Comparativo!$E$6="Tabela Não Desonerada",VLOOKUP($C1458,'Orçamento Base'!$D$12:$S$1673,11,FALSE),VLOOKUP($C1458,#REF!,11,FALSE))</f>
        <v>#N/A</v>
      </c>
      <c r="J1458" s="363">
        <f>IF(Comparativo!$E$6="Tabela Não Desonerada",Encargos!$F$44,Encargos!$D$44)</f>
        <v>1.1122000000000001</v>
      </c>
      <c r="K1458" s="364"/>
      <c r="L1458" s="365" t="e">
        <f t="shared" si="138"/>
        <v>#N/A</v>
      </c>
      <c r="M1458" s="365" t="e">
        <f t="shared" si="139"/>
        <v>#N/A</v>
      </c>
      <c r="N1458" s="376" t="e">
        <f t="shared" si="140"/>
        <v>#N/A</v>
      </c>
      <c r="O1458" s="205" t="e">
        <f>IF(Comparativo!$E$6="Tabela Não Desonerada",VLOOKUP($C1458,'Orçamento Base'!$D$12:$S$1673,13,FALSE),VLOOKUP($C1458,#REF!,13,FALSE))</f>
        <v>#N/A</v>
      </c>
      <c r="P1458" s="205" t="e">
        <f t="shared" si="141"/>
        <v>#N/A</v>
      </c>
      <c r="Q1458" s="205" t="e">
        <f>IF(Comparativo!$E$6="Tabela Não Desonerada",VLOOKUP($C1458,'Orçamento Base'!$D$12:$S$1673,14,FALSE),VLOOKUP($C1458,#REF!,14,FALSE))</f>
        <v>#N/A</v>
      </c>
      <c r="R1458" s="205" t="e">
        <f t="shared" si="142"/>
        <v>#N/A</v>
      </c>
      <c r="S1458" s="205" t="e">
        <f>IF(Comparativo!$E$6="Tabela Não Desonerada",VLOOKUP($C1458,'Orçamento Base'!$D$12:$S$1673,15,FALSE),VLOOKUP($C1458,#REF!,15,FALSE))</f>
        <v>#N/A</v>
      </c>
      <c r="T1458" s="205" t="e">
        <f t="shared" si="143"/>
        <v>#N/A</v>
      </c>
    </row>
    <row r="1459" spans="1:20" ht="15">
      <c r="A1459" s="203">
        <v>1</v>
      </c>
      <c r="B1459" s="203" t="e">
        <f>'Orçamento-TCE'!B1459</f>
        <v>#N/A</v>
      </c>
      <c r="C1459" s="229">
        <f>'Orçamento-TCE'!C1459</f>
        <v>0</v>
      </c>
      <c r="D1459" s="199" t="e">
        <f>'Orçamento-TCE'!G1459</f>
        <v>#N/A</v>
      </c>
      <c r="E1459" s="204">
        <f>'Orçamento-TCE'!H1459</f>
        <v>0</v>
      </c>
      <c r="F1459" s="230" t="e">
        <f>'Orçamento-TCE'!I1459</f>
        <v>#N/A</v>
      </c>
      <c r="G1459" s="227" t="e">
        <f>IF(Comparativo!$E$6="Tabela Não Desonerada",VLOOKUP($C1459,'Orçamento Base'!$D$12:$S$1673,12,FALSE),VLOOKUP($C1459,#REF!,12,FALSE))</f>
        <v>#N/A</v>
      </c>
      <c r="H1459" s="228">
        <f>IFERROR(IF(Comparativo!$E$6="Tabela Não Desonerada",VLOOKUP($C1459,'Orçamento Base'!$D$12:$S$1673,16,FALSE),VLOOKUP($C1459,#REF!,16,FALSE)),0)</f>
        <v>0</v>
      </c>
      <c r="I1459" s="575" t="e">
        <f>IF(Comparativo!$E$6="Tabela Não Desonerada",VLOOKUP($C1459,'Orçamento Base'!$D$12:$S$1673,11,FALSE),VLOOKUP($C1459,#REF!,11,FALSE))</f>
        <v>#N/A</v>
      </c>
      <c r="J1459" s="363">
        <f>IF(Comparativo!$E$6="Tabela Não Desonerada",Encargos!$F$44,Encargos!$D$44)</f>
        <v>1.1122000000000001</v>
      </c>
      <c r="K1459" s="364"/>
      <c r="L1459" s="365" t="e">
        <f t="shared" si="138"/>
        <v>#N/A</v>
      </c>
      <c r="M1459" s="365" t="e">
        <f t="shared" si="139"/>
        <v>#N/A</v>
      </c>
      <c r="N1459" s="376" t="e">
        <f t="shared" si="140"/>
        <v>#N/A</v>
      </c>
      <c r="O1459" s="205" t="e">
        <f>IF(Comparativo!$E$6="Tabela Não Desonerada",VLOOKUP($C1459,'Orçamento Base'!$D$12:$S$1673,13,FALSE),VLOOKUP($C1459,#REF!,13,FALSE))</f>
        <v>#N/A</v>
      </c>
      <c r="P1459" s="205" t="e">
        <f t="shared" si="141"/>
        <v>#N/A</v>
      </c>
      <c r="Q1459" s="205" t="e">
        <f>IF(Comparativo!$E$6="Tabela Não Desonerada",VLOOKUP($C1459,'Orçamento Base'!$D$12:$S$1673,14,FALSE),VLOOKUP($C1459,#REF!,14,FALSE))</f>
        <v>#N/A</v>
      </c>
      <c r="R1459" s="205" t="e">
        <f t="shared" si="142"/>
        <v>#N/A</v>
      </c>
      <c r="S1459" s="205" t="e">
        <f>IF(Comparativo!$E$6="Tabela Não Desonerada",VLOOKUP($C1459,'Orçamento Base'!$D$12:$S$1673,15,FALSE),VLOOKUP($C1459,#REF!,15,FALSE))</f>
        <v>#N/A</v>
      </c>
      <c r="T1459" s="205" t="e">
        <f t="shared" si="143"/>
        <v>#N/A</v>
      </c>
    </row>
    <row r="1460" spans="1:20" ht="15">
      <c r="A1460" s="203">
        <v>1</v>
      </c>
      <c r="B1460" s="203" t="e">
        <f>'Orçamento-TCE'!B1460</f>
        <v>#N/A</v>
      </c>
      <c r="C1460" s="229">
        <f>'Orçamento-TCE'!C1460</f>
        <v>0</v>
      </c>
      <c r="D1460" s="199" t="e">
        <f>'Orçamento-TCE'!G1460</f>
        <v>#N/A</v>
      </c>
      <c r="E1460" s="204">
        <f>'Orçamento-TCE'!H1460</f>
        <v>0</v>
      </c>
      <c r="F1460" s="230" t="e">
        <f>'Orçamento-TCE'!I1460</f>
        <v>#N/A</v>
      </c>
      <c r="G1460" s="227" t="e">
        <f>IF(Comparativo!$E$6="Tabela Não Desonerada",VLOOKUP($C1460,'Orçamento Base'!$D$12:$S$1673,12,FALSE),VLOOKUP($C1460,#REF!,12,FALSE))</f>
        <v>#N/A</v>
      </c>
      <c r="H1460" s="228">
        <f>IFERROR(IF(Comparativo!$E$6="Tabela Não Desonerada",VLOOKUP($C1460,'Orçamento Base'!$D$12:$S$1673,16,FALSE),VLOOKUP($C1460,#REF!,16,FALSE)),0)</f>
        <v>0</v>
      </c>
      <c r="I1460" s="575" t="e">
        <f>IF(Comparativo!$E$6="Tabela Não Desonerada",VLOOKUP($C1460,'Orçamento Base'!$D$12:$S$1673,11,FALSE),VLOOKUP($C1460,#REF!,11,FALSE))</f>
        <v>#N/A</v>
      </c>
      <c r="J1460" s="363">
        <f>IF(Comparativo!$E$6="Tabela Não Desonerada",Encargos!$F$44,Encargos!$D$44)</f>
        <v>1.1122000000000001</v>
      </c>
      <c r="K1460" s="364"/>
      <c r="L1460" s="365" t="e">
        <f t="shared" si="138"/>
        <v>#N/A</v>
      </c>
      <c r="M1460" s="365" t="e">
        <f t="shared" si="139"/>
        <v>#N/A</v>
      </c>
      <c r="N1460" s="376" t="e">
        <f t="shared" si="140"/>
        <v>#N/A</v>
      </c>
      <c r="O1460" s="205" t="e">
        <f>IF(Comparativo!$E$6="Tabela Não Desonerada",VLOOKUP($C1460,'Orçamento Base'!$D$12:$S$1673,13,FALSE),VLOOKUP($C1460,#REF!,13,FALSE))</f>
        <v>#N/A</v>
      </c>
      <c r="P1460" s="205" t="e">
        <f t="shared" si="141"/>
        <v>#N/A</v>
      </c>
      <c r="Q1460" s="205" t="e">
        <f>IF(Comparativo!$E$6="Tabela Não Desonerada",VLOOKUP($C1460,'Orçamento Base'!$D$12:$S$1673,14,FALSE),VLOOKUP($C1460,#REF!,14,FALSE))</f>
        <v>#N/A</v>
      </c>
      <c r="R1460" s="205" t="e">
        <f t="shared" si="142"/>
        <v>#N/A</v>
      </c>
      <c r="S1460" s="205" t="e">
        <f>IF(Comparativo!$E$6="Tabela Não Desonerada",VLOOKUP($C1460,'Orçamento Base'!$D$12:$S$1673,15,FALSE),VLOOKUP($C1460,#REF!,15,FALSE))</f>
        <v>#N/A</v>
      </c>
      <c r="T1460" s="205" t="e">
        <f t="shared" si="143"/>
        <v>#N/A</v>
      </c>
    </row>
    <row r="1461" spans="1:20" ht="15">
      <c r="A1461" s="203">
        <v>1</v>
      </c>
      <c r="B1461" s="203" t="e">
        <f>'Orçamento-TCE'!B1461</f>
        <v>#N/A</v>
      </c>
      <c r="C1461" s="229">
        <f>'Orçamento-TCE'!C1461</f>
        <v>0</v>
      </c>
      <c r="D1461" s="199" t="e">
        <f>'Orçamento-TCE'!G1461</f>
        <v>#N/A</v>
      </c>
      <c r="E1461" s="204">
        <f>'Orçamento-TCE'!H1461</f>
        <v>0</v>
      </c>
      <c r="F1461" s="230" t="e">
        <f>'Orçamento-TCE'!I1461</f>
        <v>#N/A</v>
      </c>
      <c r="G1461" s="227" t="e">
        <f>IF(Comparativo!$E$6="Tabela Não Desonerada",VLOOKUP($C1461,'Orçamento Base'!$D$12:$S$1673,12,FALSE),VLOOKUP($C1461,#REF!,12,FALSE))</f>
        <v>#N/A</v>
      </c>
      <c r="H1461" s="228">
        <f>IFERROR(IF(Comparativo!$E$6="Tabela Não Desonerada",VLOOKUP($C1461,'Orçamento Base'!$D$12:$S$1673,16,FALSE),VLOOKUP($C1461,#REF!,16,FALSE)),0)</f>
        <v>0</v>
      </c>
      <c r="I1461" s="575" t="e">
        <f>IF(Comparativo!$E$6="Tabela Não Desonerada",VLOOKUP($C1461,'Orçamento Base'!$D$12:$S$1673,11,FALSE),VLOOKUP($C1461,#REF!,11,FALSE))</f>
        <v>#N/A</v>
      </c>
      <c r="J1461" s="363">
        <f>IF(Comparativo!$E$6="Tabela Não Desonerada",Encargos!$F$44,Encargos!$D$44)</f>
        <v>1.1122000000000001</v>
      </c>
      <c r="K1461" s="364"/>
      <c r="L1461" s="365" t="e">
        <f t="shared" si="138"/>
        <v>#N/A</v>
      </c>
      <c r="M1461" s="365" t="e">
        <f t="shared" si="139"/>
        <v>#N/A</v>
      </c>
      <c r="N1461" s="376" t="e">
        <f t="shared" si="140"/>
        <v>#N/A</v>
      </c>
      <c r="O1461" s="205" t="e">
        <f>IF(Comparativo!$E$6="Tabela Não Desonerada",VLOOKUP($C1461,'Orçamento Base'!$D$12:$S$1673,13,FALSE),VLOOKUP($C1461,#REF!,13,FALSE))</f>
        <v>#N/A</v>
      </c>
      <c r="P1461" s="205" t="e">
        <f t="shared" si="141"/>
        <v>#N/A</v>
      </c>
      <c r="Q1461" s="205" t="e">
        <f>IF(Comparativo!$E$6="Tabela Não Desonerada",VLOOKUP($C1461,'Orçamento Base'!$D$12:$S$1673,14,FALSE),VLOOKUP($C1461,#REF!,14,FALSE))</f>
        <v>#N/A</v>
      </c>
      <c r="R1461" s="205" t="e">
        <f t="shared" si="142"/>
        <v>#N/A</v>
      </c>
      <c r="S1461" s="205" t="e">
        <f>IF(Comparativo!$E$6="Tabela Não Desonerada",VLOOKUP($C1461,'Orçamento Base'!$D$12:$S$1673,15,FALSE),VLOOKUP($C1461,#REF!,15,FALSE))</f>
        <v>#N/A</v>
      </c>
      <c r="T1461" s="205" t="e">
        <f t="shared" si="143"/>
        <v>#N/A</v>
      </c>
    </row>
    <row r="1462" spans="1:20" ht="15">
      <c r="A1462" s="203">
        <v>1</v>
      </c>
      <c r="B1462" s="203" t="e">
        <f>'Orçamento-TCE'!B1462</f>
        <v>#N/A</v>
      </c>
      <c r="C1462" s="229">
        <f>'Orçamento-TCE'!C1462</f>
        <v>0</v>
      </c>
      <c r="D1462" s="199" t="e">
        <f>'Orçamento-TCE'!G1462</f>
        <v>#N/A</v>
      </c>
      <c r="E1462" s="204">
        <f>'Orçamento-TCE'!H1462</f>
        <v>0</v>
      </c>
      <c r="F1462" s="230" t="e">
        <f>'Orçamento-TCE'!I1462</f>
        <v>#N/A</v>
      </c>
      <c r="G1462" s="227" t="e">
        <f>IF(Comparativo!$E$6="Tabela Não Desonerada",VLOOKUP($C1462,'Orçamento Base'!$D$12:$S$1673,12,FALSE),VLOOKUP($C1462,#REF!,12,FALSE))</f>
        <v>#N/A</v>
      </c>
      <c r="H1462" s="228">
        <f>IFERROR(IF(Comparativo!$E$6="Tabela Não Desonerada",VLOOKUP($C1462,'Orçamento Base'!$D$12:$S$1673,16,FALSE),VLOOKUP($C1462,#REF!,16,FALSE)),0)</f>
        <v>0</v>
      </c>
      <c r="I1462" s="575" t="e">
        <f>IF(Comparativo!$E$6="Tabela Não Desonerada",VLOOKUP($C1462,'Orçamento Base'!$D$12:$S$1673,11,FALSE),VLOOKUP($C1462,#REF!,11,FALSE))</f>
        <v>#N/A</v>
      </c>
      <c r="J1462" s="363">
        <f>IF(Comparativo!$E$6="Tabela Não Desonerada",Encargos!$F$44,Encargos!$D$44)</f>
        <v>1.1122000000000001</v>
      </c>
      <c r="K1462" s="364"/>
      <c r="L1462" s="365" t="e">
        <f t="shared" si="138"/>
        <v>#N/A</v>
      </c>
      <c r="M1462" s="365" t="e">
        <f t="shared" si="139"/>
        <v>#N/A</v>
      </c>
      <c r="N1462" s="376" t="e">
        <f t="shared" si="140"/>
        <v>#N/A</v>
      </c>
      <c r="O1462" s="205" t="e">
        <f>IF(Comparativo!$E$6="Tabela Não Desonerada",VLOOKUP($C1462,'Orçamento Base'!$D$12:$S$1673,13,FALSE),VLOOKUP($C1462,#REF!,13,FALSE))</f>
        <v>#N/A</v>
      </c>
      <c r="P1462" s="205" t="e">
        <f t="shared" si="141"/>
        <v>#N/A</v>
      </c>
      <c r="Q1462" s="205" t="e">
        <f>IF(Comparativo!$E$6="Tabela Não Desonerada",VLOOKUP($C1462,'Orçamento Base'!$D$12:$S$1673,14,FALSE),VLOOKUP($C1462,#REF!,14,FALSE))</f>
        <v>#N/A</v>
      </c>
      <c r="R1462" s="205" t="e">
        <f t="shared" si="142"/>
        <v>#N/A</v>
      </c>
      <c r="S1462" s="205" t="e">
        <f>IF(Comparativo!$E$6="Tabela Não Desonerada",VLOOKUP($C1462,'Orçamento Base'!$D$12:$S$1673,15,FALSE),VLOOKUP($C1462,#REF!,15,FALSE))</f>
        <v>#N/A</v>
      </c>
      <c r="T1462" s="205" t="e">
        <f t="shared" si="143"/>
        <v>#N/A</v>
      </c>
    </row>
    <row r="1463" spans="1:20" ht="15">
      <c r="A1463" s="203">
        <v>1</v>
      </c>
      <c r="B1463" s="203" t="e">
        <f>'Orçamento-TCE'!B1463</f>
        <v>#N/A</v>
      </c>
      <c r="C1463" s="229">
        <f>'Orçamento-TCE'!C1463</f>
        <v>0</v>
      </c>
      <c r="D1463" s="199" t="e">
        <f>'Orçamento-TCE'!G1463</f>
        <v>#N/A</v>
      </c>
      <c r="E1463" s="204">
        <f>'Orçamento-TCE'!H1463</f>
        <v>0</v>
      </c>
      <c r="F1463" s="230" t="e">
        <f>'Orçamento-TCE'!I1463</f>
        <v>#N/A</v>
      </c>
      <c r="G1463" s="227" t="e">
        <f>IF(Comparativo!$E$6="Tabela Não Desonerada",VLOOKUP($C1463,'Orçamento Base'!$D$12:$S$1673,12,FALSE),VLOOKUP($C1463,#REF!,12,FALSE))</f>
        <v>#N/A</v>
      </c>
      <c r="H1463" s="228">
        <f>IFERROR(IF(Comparativo!$E$6="Tabela Não Desonerada",VLOOKUP($C1463,'Orçamento Base'!$D$12:$S$1673,16,FALSE),VLOOKUP($C1463,#REF!,16,FALSE)),0)</f>
        <v>0</v>
      </c>
      <c r="I1463" s="575" t="e">
        <f>IF(Comparativo!$E$6="Tabela Não Desonerada",VLOOKUP($C1463,'Orçamento Base'!$D$12:$S$1673,11,FALSE),VLOOKUP($C1463,#REF!,11,FALSE))</f>
        <v>#N/A</v>
      </c>
      <c r="J1463" s="363">
        <f>IF(Comparativo!$E$6="Tabela Não Desonerada",Encargos!$F$44,Encargos!$D$44)</f>
        <v>1.1122000000000001</v>
      </c>
      <c r="K1463" s="364"/>
      <c r="L1463" s="365" t="e">
        <f t="shared" si="138"/>
        <v>#N/A</v>
      </c>
      <c r="M1463" s="365" t="e">
        <f t="shared" si="139"/>
        <v>#N/A</v>
      </c>
      <c r="N1463" s="376" t="e">
        <f t="shared" si="140"/>
        <v>#N/A</v>
      </c>
      <c r="O1463" s="205" t="e">
        <f>IF(Comparativo!$E$6="Tabela Não Desonerada",VLOOKUP($C1463,'Orçamento Base'!$D$12:$S$1673,13,FALSE),VLOOKUP($C1463,#REF!,13,FALSE))</f>
        <v>#N/A</v>
      </c>
      <c r="P1463" s="205" t="e">
        <f t="shared" si="141"/>
        <v>#N/A</v>
      </c>
      <c r="Q1463" s="205" t="e">
        <f>IF(Comparativo!$E$6="Tabela Não Desonerada",VLOOKUP($C1463,'Orçamento Base'!$D$12:$S$1673,14,FALSE),VLOOKUP($C1463,#REF!,14,FALSE))</f>
        <v>#N/A</v>
      </c>
      <c r="R1463" s="205" t="e">
        <f t="shared" si="142"/>
        <v>#N/A</v>
      </c>
      <c r="S1463" s="205" t="e">
        <f>IF(Comparativo!$E$6="Tabela Não Desonerada",VLOOKUP($C1463,'Orçamento Base'!$D$12:$S$1673,15,FALSE),VLOOKUP($C1463,#REF!,15,FALSE))</f>
        <v>#N/A</v>
      </c>
      <c r="T1463" s="205" t="e">
        <f t="shared" si="143"/>
        <v>#N/A</v>
      </c>
    </row>
    <row r="1464" spans="1:20" ht="15">
      <c r="A1464" s="203">
        <v>1</v>
      </c>
      <c r="B1464" s="203" t="e">
        <f>'Orçamento-TCE'!B1464</f>
        <v>#N/A</v>
      </c>
      <c r="C1464" s="229">
        <f>'Orçamento-TCE'!C1464</f>
        <v>0</v>
      </c>
      <c r="D1464" s="199" t="e">
        <f>'Orçamento-TCE'!G1464</f>
        <v>#N/A</v>
      </c>
      <c r="E1464" s="204">
        <f>'Orçamento-TCE'!H1464</f>
        <v>0</v>
      </c>
      <c r="F1464" s="230" t="e">
        <f>'Orçamento-TCE'!I1464</f>
        <v>#N/A</v>
      </c>
      <c r="G1464" s="227" t="e">
        <f>IF(Comparativo!$E$6="Tabela Não Desonerada",VLOOKUP($C1464,'Orçamento Base'!$D$12:$S$1673,12,FALSE),VLOOKUP($C1464,#REF!,12,FALSE))</f>
        <v>#N/A</v>
      </c>
      <c r="H1464" s="228">
        <f>IFERROR(IF(Comparativo!$E$6="Tabela Não Desonerada",VLOOKUP($C1464,'Orçamento Base'!$D$12:$S$1673,16,FALSE),VLOOKUP($C1464,#REF!,16,FALSE)),0)</f>
        <v>0</v>
      </c>
      <c r="I1464" s="575" t="e">
        <f>IF(Comparativo!$E$6="Tabela Não Desonerada",VLOOKUP($C1464,'Orçamento Base'!$D$12:$S$1673,11,FALSE),VLOOKUP($C1464,#REF!,11,FALSE))</f>
        <v>#N/A</v>
      </c>
      <c r="J1464" s="363">
        <f>IF(Comparativo!$E$6="Tabela Não Desonerada",Encargos!$F$44,Encargos!$D$44)</f>
        <v>1.1122000000000001</v>
      </c>
      <c r="K1464" s="364"/>
      <c r="L1464" s="365" t="e">
        <f t="shared" si="138"/>
        <v>#N/A</v>
      </c>
      <c r="M1464" s="365" t="e">
        <f t="shared" si="139"/>
        <v>#N/A</v>
      </c>
      <c r="N1464" s="376" t="e">
        <f t="shared" si="140"/>
        <v>#N/A</v>
      </c>
      <c r="O1464" s="205" t="e">
        <f>IF(Comparativo!$E$6="Tabela Não Desonerada",VLOOKUP($C1464,'Orçamento Base'!$D$12:$S$1673,13,FALSE),VLOOKUP($C1464,#REF!,13,FALSE))</f>
        <v>#N/A</v>
      </c>
      <c r="P1464" s="205" t="e">
        <f t="shared" si="141"/>
        <v>#N/A</v>
      </c>
      <c r="Q1464" s="205" t="e">
        <f>IF(Comparativo!$E$6="Tabela Não Desonerada",VLOOKUP($C1464,'Orçamento Base'!$D$12:$S$1673,14,FALSE),VLOOKUP($C1464,#REF!,14,FALSE))</f>
        <v>#N/A</v>
      </c>
      <c r="R1464" s="205" t="e">
        <f t="shared" si="142"/>
        <v>#N/A</v>
      </c>
      <c r="S1464" s="205" t="e">
        <f>IF(Comparativo!$E$6="Tabela Não Desonerada",VLOOKUP($C1464,'Orçamento Base'!$D$12:$S$1673,15,FALSE),VLOOKUP($C1464,#REF!,15,FALSE))</f>
        <v>#N/A</v>
      </c>
      <c r="T1464" s="205" t="e">
        <f t="shared" si="143"/>
        <v>#N/A</v>
      </c>
    </row>
    <row r="1465" spans="1:20" ht="15">
      <c r="A1465" s="203">
        <v>1</v>
      </c>
      <c r="B1465" s="203" t="e">
        <f>'Orçamento-TCE'!B1465</f>
        <v>#N/A</v>
      </c>
      <c r="C1465" s="229">
        <f>'Orçamento-TCE'!C1465</f>
        <v>0</v>
      </c>
      <c r="D1465" s="199" t="e">
        <f>'Orçamento-TCE'!G1465</f>
        <v>#N/A</v>
      </c>
      <c r="E1465" s="204">
        <f>'Orçamento-TCE'!H1465</f>
        <v>0</v>
      </c>
      <c r="F1465" s="230" t="e">
        <f>'Orçamento-TCE'!I1465</f>
        <v>#N/A</v>
      </c>
      <c r="G1465" s="227" t="e">
        <f>IF(Comparativo!$E$6="Tabela Não Desonerada",VLOOKUP($C1465,'Orçamento Base'!$D$12:$S$1673,12,FALSE),VLOOKUP($C1465,#REF!,12,FALSE))</f>
        <v>#N/A</v>
      </c>
      <c r="H1465" s="228">
        <f>IFERROR(IF(Comparativo!$E$6="Tabela Não Desonerada",VLOOKUP($C1465,'Orçamento Base'!$D$12:$S$1673,16,FALSE),VLOOKUP($C1465,#REF!,16,FALSE)),0)</f>
        <v>0</v>
      </c>
      <c r="I1465" s="575" t="e">
        <f>IF(Comparativo!$E$6="Tabela Não Desonerada",VLOOKUP($C1465,'Orçamento Base'!$D$12:$S$1673,11,FALSE),VLOOKUP($C1465,#REF!,11,FALSE))</f>
        <v>#N/A</v>
      </c>
      <c r="J1465" s="363">
        <f>IF(Comparativo!$E$6="Tabela Não Desonerada",Encargos!$F$44,Encargos!$D$44)</f>
        <v>1.1122000000000001</v>
      </c>
      <c r="K1465" s="364"/>
      <c r="L1465" s="365" t="e">
        <f t="shared" si="138"/>
        <v>#N/A</v>
      </c>
      <c r="M1465" s="365" t="e">
        <f t="shared" si="139"/>
        <v>#N/A</v>
      </c>
      <c r="N1465" s="376" t="e">
        <f t="shared" si="140"/>
        <v>#N/A</v>
      </c>
      <c r="O1465" s="205" t="e">
        <f>IF(Comparativo!$E$6="Tabela Não Desonerada",VLOOKUP($C1465,'Orçamento Base'!$D$12:$S$1673,13,FALSE),VLOOKUP($C1465,#REF!,13,FALSE))</f>
        <v>#N/A</v>
      </c>
      <c r="P1465" s="205" t="e">
        <f t="shared" si="141"/>
        <v>#N/A</v>
      </c>
      <c r="Q1465" s="205" t="e">
        <f>IF(Comparativo!$E$6="Tabela Não Desonerada",VLOOKUP($C1465,'Orçamento Base'!$D$12:$S$1673,14,FALSE),VLOOKUP($C1465,#REF!,14,FALSE))</f>
        <v>#N/A</v>
      </c>
      <c r="R1465" s="205" t="e">
        <f t="shared" si="142"/>
        <v>#N/A</v>
      </c>
      <c r="S1465" s="205" t="e">
        <f>IF(Comparativo!$E$6="Tabela Não Desonerada",VLOOKUP($C1465,'Orçamento Base'!$D$12:$S$1673,15,FALSE),VLOOKUP($C1465,#REF!,15,FALSE))</f>
        <v>#N/A</v>
      </c>
      <c r="T1465" s="205" t="e">
        <f t="shared" si="143"/>
        <v>#N/A</v>
      </c>
    </row>
    <row r="1466" spans="1:20" ht="15">
      <c r="A1466" s="203">
        <v>1</v>
      </c>
      <c r="B1466" s="203" t="e">
        <f>'Orçamento-TCE'!B1466</f>
        <v>#N/A</v>
      </c>
      <c r="C1466" s="229">
        <f>'Orçamento-TCE'!C1466</f>
        <v>0</v>
      </c>
      <c r="D1466" s="199" t="e">
        <f>'Orçamento-TCE'!G1466</f>
        <v>#N/A</v>
      </c>
      <c r="E1466" s="204">
        <f>'Orçamento-TCE'!H1466</f>
        <v>0</v>
      </c>
      <c r="F1466" s="230" t="e">
        <f>'Orçamento-TCE'!I1466</f>
        <v>#N/A</v>
      </c>
      <c r="G1466" s="227" t="e">
        <f>IF(Comparativo!$E$6="Tabela Não Desonerada",VLOOKUP($C1466,'Orçamento Base'!$D$12:$S$1673,12,FALSE),VLOOKUP($C1466,#REF!,12,FALSE))</f>
        <v>#N/A</v>
      </c>
      <c r="H1466" s="228">
        <f>IFERROR(IF(Comparativo!$E$6="Tabela Não Desonerada",VLOOKUP($C1466,'Orçamento Base'!$D$12:$S$1673,16,FALSE),VLOOKUP($C1466,#REF!,16,FALSE)),0)</f>
        <v>0</v>
      </c>
      <c r="I1466" s="575" t="e">
        <f>IF(Comparativo!$E$6="Tabela Não Desonerada",VLOOKUP($C1466,'Orçamento Base'!$D$12:$S$1673,11,FALSE),VLOOKUP($C1466,#REF!,11,FALSE))</f>
        <v>#N/A</v>
      </c>
      <c r="J1466" s="363">
        <f>IF(Comparativo!$E$6="Tabela Não Desonerada",Encargos!$F$44,Encargos!$D$44)</f>
        <v>1.1122000000000001</v>
      </c>
      <c r="K1466" s="364"/>
      <c r="L1466" s="365" t="e">
        <f t="shared" si="138"/>
        <v>#N/A</v>
      </c>
      <c r="M1466" s="365" t="e">
        <f t="shared" si="139"/>
        <v>#N/A</v>
      </c>
      <c r="N1466" s="376" t="e">
        <f t="shared" si="140"/>
        <v>#N/A</v>
      </c>
      <c r="O1466" s="205" t="e">
        <f>IF(Comparativo!$E$6="Tabela Não Desonerada",VLOOKUP($C1466,'Orçamento Base'!$D$12:$S$1673,13,FALSE),VLOOKUP($C1466,#REF!,13,FALSE))</f>
        <v>#N/A</v>
      </c>
      <c r="P1466" s="205" t="e">
        <f t="shared" si="141"/>
        <v>#N/A</v>
      </c>
      <c r="Q1466" s="205" t="e">
        <f>IF(Comparativo!$E$6="Tabela Não Desonerada",VLOOKUP($C1466,'Orçamento Base'!$D$12:$S$1673,14,FALSE),VLOOKUP($C1466,#REF!,14,FALSE))</f>
        <v>#N/A</v>
      </c>
      <c r="R1466" s="205" t="e">
        <f t="shared" si="142"/>
        <v>#N/A</v>
      </c>
      <c r="S1466" s="205" t="e">
        <f>IF(Comparativo!$E$6="Tabela Não Desonerada",VLOOKUP($C1466,'Orçamento Base'!$D$12:$S$1673,15,FALSE),VLOOKUP($C1466,#REF!,15,FALSE))</f>
        <v>#N/A</v>
      </c>
      <c r="T1466" s="205" t="e">
        <f t="shared" si="143"/>
        <v>#N/A</v>
      </c>
    </row>
    <row r="1467" spans="1:20" ht="15">
      <c r="A1467" s="203">
        <v>1</v>
      </c>
      <c r="B1467" s="203" t="e">
        <f>'Orçamento-TCE'!B1467</f>
        <v>#N/A</v>
      </c>
      <c r="C1467" s="229">
        <f>'Orçamento-TCE'!C1467</f>
        <v>0</v>
      </c>
      <c r="D1467" s="199" t="e">
        <f>'Orçamento-TCE'!G1467</f>
        <v>#N/A</v>
      </c>
      <c r="E1467" s="204">
        <f>'Orçamento-TCE'!H1467</f>
        <v>0</v>
      </c>
      <c r="F1467" s="230" t="e">
        <f>'Orçamento-TCE'!I1467</f>
        <v>#N/A</v>
      </c>
      <c r="G1467" s="227" t="e">
        <f>IF(Comparativo!$E$6="Tabela Não Desonerada",VLOOKUP($C1467,'Orçamento Base'!$D$12:$S$1673,12,FALSE),VLOOKUP($C1467,#REF!,12,FALSE))</f>
        <v>#N/A</v>
      </c>
      <c r="H1467" s="228">
        <f>IFERROR(IF(Comparativo!$E$6="Tabela Não Desonerada",VLOOKUP($C1467,'Orçamento Base'!$D$12:$S$1673,16,FALSE),VLOOKUP($C1467,#REF!,16,FALSE)),0)</f>
        <v>0</v>
      </c>
      <c r="I1467" s="575" t="e">
        <f>IF(Comparativo!$E$6="Tabela Não Desonerada",VLOOKUP($C1467,'Orçamento Base'!$D$12:$S$1673,11,FALSE),VLOOKUP($C1467,#REF!,11,FALSE))</f>
        <v>#N/A</v>
      </c>
      <c r="J1467" s="363">
        <f>IF(Comparativo!$E$6="Tabela Não Desonerada",Encargos!$F$44,Encargos!$D$44)</f>
        <v>1.1122000000000001</v>
      </c>
      <c r="K1467" s="364"/>
      <c r="L1467" s="365" t="e">
        <f t="shared" si="138"/>
        <v>#N/A</v>
      </c>
      <c r="M1467" s="365" t="e">
        <f t="shared" si="139"/>
        <v>#N/A</v>
      </c>
      <c r="N1467" s="376" t="e">
        <f t="shared" si="140"/>
        <v>#N/A</v>
      </c>
      <c r="O1467" s="205" t="e">
        <f>IF(Comparativo!$E$6="Tabela Não Desonerada",VLOOKUP($C1467,'Orçamento Base'!$D$12:$S$1673,13,FALSE),VLOOKUP($C1467,#REF!,13,FALSE))</f>
        <v>#N/A</v>
      </c>
      <c r="P1467" s="205" t="e">
        <f t="shared" si="141"/>
        <v>#N/A</v>
      </c>
      <c r="Q1467" s="205" t="e">
        <f>IF(Comparativo!$E$6="Tabela Não Desonerada",VLOOKUP($C1467,'Orçamento Base'!$D$12:$S$1673,14,FALSE),VLOOKUP($C1467,#REF!,14,FALSE))</f>
        <v>#N/A</v>
      </c>
      <c r="R1467" s="205" t="e">
        <f t="shared" si="142"/>
        <v>#N/A</v>
      </c>
      <c r="S1467" s="205" t="e">
        <f>IF(Comparativo!$E$6="Tabela Não Desonerada",VLOOKUP($C1467,'Orçamento Base'!$D$12:$S$1673,15,FALSE),VLOOKUP($C1467,#REF!,15,FALSE))</f>
        <v>#N/A</v>
      </c>
      <c r="T1467" s="205" t="e">
        <f t="shared" si="143"/>
        <v>#N/A</v>
      </c>
    </row>
    <row r="1468" spans="1:20" ht="15">
      <c r="A1468" s="203">
        <v>1</v>
      </c>
      <c r="B1468" s="203" t="e">
        <f>'Orçamento-TCE'!B1468</f>
        <v>#N/A</v>
      </c>
      <c r="C1468" s="229">
        <f>'Orçamento-TCE'!C1468</f>
        <v>0</v>
      </c>
      <c r="D1468" s="199" t="e">
        <f>'Orçamento-TCE'!G1468</f>
        <v>#N/A</v>
      </c>
      <c r="E1468" s="204">
        <f>'Orçamento-TCE'!H1468</f>
        <v>0</v>
      </c>
      <c r="F1468" s="230" t="e">
        <f>'Orçamento-TCE'!I1468</f>
        <v>#N/A</v>
      </c>
      <c r="G1468" s="227" t="e">
        <f>IF(Comparativo!$E$6="Tabela Não Desonerada",VLOOKUP($C1468,'Orçamento Base'!$D$12:$S$1673,12,FALSE),VLOOKUP($C1468,#REF!,12,FALSE))</f>
        <v>#N/A</v>
      </c>
      <c r="H1468" s="228">
        <f>IFERROR(IF(Comparativo!$E$6="Tabela Não Desonerada",VLOOKUP($C1468,'Orçamento Base'!$D$12:$S$1673,16,FALSE),VLOOKUP($C1468,#REF!,16,FALSE)),0)</f>
        <v>0</v>
      </c>
      <c r="I1468" s="575" t="e">
        <f>IF(Comparativo!$E$6="Tabela Não Desonerada",VLOOKUP($C1468,'Orçamento Base'!$D$12:$S$1673,11,FALSE),VLOOKUP($C1468,#REF!,11,FALSE))</f>
        <v>#N/A</v>
      </c>
      <c r="J1468" s="363">
        <f>IF(Comparativo!$E$6="Tabela Não Desonerada",Encargos!$F$44,Encargos!$D$44)</f>
        <v>1.1122000000000001</v>
      </c>
      <c r="K1468" s="364"/>
      <c r="L1468" s="365" t="e">
        <f t="shared" si="138"/>
        <v>#N/A</v>
      </c>
      <c r="M1468" s="365" t="e">
        <f t="shared" si="139"/>
        <v>#N/A</v>
      </c>
      <c r="N1468" s="376" t="e">
        <f t="shared" si="140"/>
        <v>#N/A</v>
      </c>
      <c r="O1468" s="205" t="e">
        <f>IF(Comparativo!$E$6="Tabela Não Desonerada",VLOOKUP($C1468,'Orçamento Base'!$D$12:$S$1673,13,FALSE),VLOOKUP($C1468,#REF!,13,FALSE))</f>
        <v>#N/A</v>
      </c>
      <c r="P1468" s="205" t="e">
        <f t="shared" si="141"/>
        <v>#N/A</v>
      </c>
      <c r="Q1468" s="205" t="e">
        <f>IF(Comparativo!$E$6="Tabela Não Desonerada",VLOOKUP($C1468,'Orçamento Base'!$D$12:$S$1673,14,FALSE),VLOOKUP($C1468,#REF!,14,FALSE))</f>
        <v>#N/A</v>
      </c>
      <c r="R1468" s="205" t="e">
        <f t="shared" si="142"/>
        <v>#N/A</v>
      </c>
      <c r="S1468" s="205" t="e">
        <f>IF(Comparativo!$E$6="Tabela Não Desonerada",VLOOKUP($C1468,'Orçamento Base'!$D$12:$S$1673,15,FALSE),VLOOKUP($C1468,#REF!,15,FALSE))</f>
        <v>#N/A</v>
      </c>
      <c r="T1468" s="205" t="e">
        <f t="shared" si="143"/>
        <v>#N/A</v>
      </c>
    </row>
    <row r="1469" spans="1:20" ht="15">
      <c r="A1469" s="203">
        <v>1</v>
      </c>
      <c r="B1469" s="203" t="e">
        <f>'Orçamento-TCE'!B1469</f>
        <v>#N/A</v>
      </c>
      <c r="C1469" s="229">
        <f>'Orçamento-TCE'!C1469</f>
        <v>0</v>
      </c>
      <c r="D1469" s="199" t="e">
        <f>'Orçamento-TCE'!G1469</f>
        <v>#N/A</v>
      </c>
      <c r="E1469" s="204">
        <f>'Orçamento-TCE'!H1469</f>
        <v>0</v>
      </c>
      <c r="F1469" s="230" t="e">
        <f>'Orçamento-TCE'!I1469</f>
        <v>#N/A</v>
      </c>
      <c r="G1469" s="227" t="e">
        <f>IF(Comparativo!$E$6="Tabela Não Desonerada",VLOOKUP($C1469,'Orçamento Base'!$D$12:$S$1673,12,FALSE),VLOOKUP($C1469,#REF!,12,FALSE))</f>
        <v>#N/A</v>
      </c>
      <c r="H1469" s="228">
        <f>IFERROR(IF(Comparativo!$E$6="Tabela Não Desonerada",VLOOKUP($C1469,'Orçamento Base'!$D$12:$S$1673,16,FALSE),VLOOKUP($C1469,#REF!,16,FALSE)),0)</f>
        <v>0</v>
      </c>
      <c r="I1469" s="575" t="e">
        <f>IF(Comparativo!$E$6="Tabela Não Desonerada",VLOOKUP($C1469,'Orçamento Base'!$D$12:$S$1673,11,FALSE),VLOOKUP($C1469,#REF!,11,FALSE))</f>
        <v>#N/A</v>
      </c>
      <c r="J1469" s="363">
        <f>IF(Comparativo!$E$6="Tabela Não Desonerada",Encargos!$F$44,Encargos!$D$44)</f>
        <v>1.1122000000000001</v>
      </c>
      <c r="K1469" s="364"/>
      <c r="L1469" s="365" t="e">
        <f t="shared" si="138"/>
        <v>#N/A</v>
      </c>
      <c r="M1469" s="365" t="e">
        <f t="shared" si="139"/>
        <v>#N/A</v>
      </c>
      <c r="N1469" s="376" t="e">
        <f t="shared" si="140"/>
        <v>#N/A</v>
      </c>
      <c r="O1469" s="205" t="e">
        <f>IF(Comparativo!$E$6="Tabela Não Desonerada",VLOOKUP($C1469,'Orçamento Base'!$D$12:$S$1673,13,FALSE),VLOOKUP($C1469,#REF!,13,FALSE))</f>
        <v>#N/A</v>
      </c>
      <c r="P1469" s="205" t="e">
        <f t="shared" si="141"/>
        <v>#N/A</v>
      </c>
      <c r="Q1469" s="205" t="e">
        <f>IF(Comparativo!$E$6="Tabela Não Desonerada",VLOOKUP($C1469,'Orçamento Base'!$D$12:$S$1673,14,FALSE),VLOOKUP($C1469,#REF!,14,FALSE))</f>
        <v>#N/A</v>
      </c>
      <c r="R1469" s="205" t="e">
        <f t="shared" si="142"/>
        <v>#N/A</v>
      </c>
      <c r="S1469" s="205" t="e">
        <f>IF(Comparativo!$E$6="Tabela Não Desonerada",VLOOKUP($C1469,'Orçamento Base'!$D$12:$S$1673,15,FALSE),VLOOKUP($C1469,#REF!,15,FALSE))</f>
        <v>#N/A</v>
      </c>
      <c r="T1469" s="205" t="e">
        <f t="shared" si="143"/>
        <v>#N/A</v>
      </c>
    </row>
    <row r="1470" spans="1:20" ht="15">
      <c r="A1470" s="203">
        <v>1</v>
      </c>
      <c r="B1470" s="203" t="e">
        <f>'Orçamento-TCE'!B1470</f>
        <v>#N/A</v>
      </c>
      <c r="C1470" s="229">
        <f>'Orçamento-TCE'!C1470</f>
        <v>0</v>
      </c>
      <c r="D1470" s="199" t="e">
        <f>'Orçamento-TCE'!G1470</f>
        <v>#N/A</v>
      </c>
      <c r="E1470" s="204">
        <f>'Orçamento-TCE'!H1470</f>
        <v>0</v>
      </c>
      <c r="F1470" s="230" t="e">
        <f>'Orçamento-TCE'!I1470</f>
        <v>#N/A</v>
      </c>
      <c r="G1470" s="227" t="e">
        <f>IF(Comparativo!$E$6="Tabela Não Desonerada",VLOOKUP($C1470,'Orçamento Base'!$D$12:$S$1673,12,FALSE),VLOOKUP($C1470,#REF!,12,FALSE))</f>
        <v>#N/A</v>
      </c>
      <c r="H1470" s="228">
        <f>IFERROR(IF(Comparativo!$E$6="Tabela Não Desonerada",VLOOKUP($C1470,'Orçamento Base'!$D$12:$S$1673,16,FALSE),VLOOKUP($C1470,#REF!,16,FALSE)),0)</f>
        <v>0</v>
      </c>
      <c r="I1470" s="575" t="e">
        <f>IF(Comparativo!$E$6="Tabela Não Desonerada",VLOOKUP($C1470,'Orçamento Base'!$D$12:$S$1673,11,FALSE),VLOOKUP($C1470,#REF!,11,FALSE))</f>
        <v>#N/A</v>
      </c>
      <c r="J1470" s="363">
        <f>IF(Comparativo!$E$6="Tabela Não Desonerada",Encargos!$F$44,Encargos!$D$44)</f>
        <v>1.1122000000000001</v>
      </c>
      <c r="K1470" s="364"/>
      <c r="L1470" s="365" t="e">
        <f t="shared" si="138"/>
        <v>#N/A</v>
      </c>
      <c r="M1470" s="365" t="e">
        <f t="shared" si="139"/>
        <v>#N/A</v>
      </c>
      <c r="N1470" s="376" t="e">
        <f t="shared" si="140"/>
        <v>#N/A</v>
      </c>
      <c r="O1470" s="205" t="e">
        <f>IF(Comparativo!$E$6="Tabela Não Desonerada",VLOOKUP($C1470,'Orçamento Base'!$D$12:$S$1673,13,FALSE),VLOOKUP($C1470,#REF!,13,FALSE))</f>
        <v>#N/A</v>
      </c>
      <c r="P1470" s="205" t="e">
        <f t="shared" si="141"/>
        <v>#N/A</v>
      </c>
      <c r="Q1470" s="205" t="e">
        <f>IF(Comparativo!$E$6="Tabela Não Desonerada",VLOOKUP($C1470,'Orçamento Base'!$D$12:$S$1673,14,FALSE),VLOOKUP($C1470,#REF!,14,FALSE))</f>
        <v>#N/A</v>
      </c>
      <c r="R1470" s="205" t="e">
        <f t="shared" si="142"/>
        <v>#N/A</v>
      </c>
      <c r="S1470" s="205" t="e">
        <f>IF(Comparativo!$E$6="Tabela Não Desonerada",VLOOKUP($C1470,'Orçamento Base'!$D$12:$S$1673,15,FALSE),VLOOKUP($C1470,#REF!,15,FALSE))</f>
        <v>#N/A</v>
      </c>
      <c r="T1470" s="205" t="e">
        <f t="shared" si="143"/>
        <v>#N/A</v>
      </c>
    </row>
    <row r="1471" spans="1:20" ht="15">
      <c r="A1471" s="203">
        <v>1</v>
      </c>
      <c r="B1471" s="203" t="e">
        <f>'Orçamento-TCE'!B1471</f>
        <v>#N/A</v>
      </c>
      <c r="C1471" s="229">
        <f>'Orçamento-TCE'!C1471</f>
        <v>0</v>
      </c>
      <c r="D1471" s="199" t="e">
        <f>'Orçamento-TCE'!G1471</f>
        <v>#N/A</v>
      </c>
      <c r="E1471" s="204">
        <f>'Orçamento-TCE'!H1471</f>
        <v>0</v>
      </c>
      <c r="F1471" s="230" t="e">
        <f>'Orçamento-TCE'!I1471</f>
        <v>#N/A</v>
      </c>
      <c r="G1471" s="227" t="e">
        <f>IF(Comparativo!$E$6="Tabela Não Desonerada",VLOOKUP($C1471,'Orçamento Base'!$D$12:$S$1673,12,FALSE),VLOOKUP($C1471,#REF!,12,FALSE))</f>
        <v>#N/A</v>
      </c>
      <c r="H1471" s="228">
        <f>IFERROR(IF(Comparativo!$E$6="Tabela Não Desonerada",VLOOKUP($C1471,'Orçamento Base'!$D$12:$S$1673,16,FALSE),VLOOKUP($C1471,#REF!,16,FALSE)),0)</f>
        <v>0</v>
      </c>
      <c r="I1471" s="575" t="e">
        <f>IF(Comparativo!$E$6="Tabela Não Desonerada",VLOOKUP($C1471,'Orçamento Base'!$D$12:$S$1673,11,FALSE),VLOOKUP($C1471,#REF!,11,FALSE))</f>
        <v>#N/A</v>
      </c>
      <c r="J1471" s="363">
        <f>IF(Comparativo!$E$6="Tabela Não Desonerada",Encargos!$F$44,Encargos!$D$44)</f>
        <v>1.1122000000000001</v>
      </c>
      <c r="K1471" s="364"/>
      <c r="L1471" s="365" t="e">
        <f t="shared" si="138"/>
        <v>#N/A</v>
      </c>
      <c r="M1471" s="365" t="e">
        <f t="shared" si="139"/>
        <v>#N/A</v>
      </c>
      <c r="N1471" s="376" t="e">
        <f t="shared" si="140"/>
        <v>#N/A</v>
      </c>
      <c r="O1471" s="205" t="e">
        <f>IF(Comparativo!$E$6="Tabela Não Desonerada",VLOOKUP($C1471,'Orçamento Base'!$D$12:$S$1673,13,FALSE),VLOOKUP($C1471,#REF!,13,FALSE))</f>
        <v>#N/A</v>
      </c>
      <c r="P1471" s="205" t="e">
        <f t="shared" si="141"/>
        <v>#N/A</v>
      </c>
      <c r="Q1471" s="205" t="e">
        <f>IF(Comparativo!$E$6="Tabela Não Desonerada",VLOOKUP($C1471,'Orçamento Base'!$D$12:$S$1673,14,FALSE),VLOOKUP($C1471,#REF!,14,FALSE))</f>
        <v>#N/A</v>
      </c>
      <c r="R1471" s="205" t="e">
        <f t="shared" si="142"/>
        <v>#N/A</v>
      </c>
      <c r="S1471" s="205" t="e">
        <f>IF(Comparativo!$E$6="Tabela Não Desonerada",VLOOKUP($C1471,'Orçamento Base'!$D$12:$S$1673,15,FALSE),VLOOKUP($C1471,#REF!,15,FALSE))</f>
        <v>#N/A</v>
      </c>
      <c r="T1471" s="205" t="e">
        <f t="shared" si="143"/>
        <v>#N/A</v>
      </c>
    </row>
    <row r="1472" spans="1:20" ht="15">
      <c r="A1472" s="203">
        <v>1</v>
      </c>
      <c r="B1472" s="203" t="e">
        <f>'Orçamento-TCE'!B1472</f>
        <v>#N/A</v>
      </c>
      <c r="C1472" s="229">
        <f>'Orçamento-TCE'!C1472</f>
        <v>0</v>
      </c>
      <c r="D1472" s="199" t="e">
        <f>'Orçamento-TCE'!G1472</f>
        <v>#N/A</v>
      </c>
      <c r="E1472" s="204">
        <f>'Orçamento-TCE'!H1472</f>
        <v>0</v>
      </c>
      <c r="F1472" s="230" t="e">
        <f>'Orçamento-TCE'!I1472</f>
        <v>#N/A</v>
      </c>
      <c r="G1472" s="227" t="e">
        <f>IF(Comparativo!$E$6="Tabela Não Desonerada",VLOOKUP($C1472,'Orçamento Base'!$D$12:$S$1673,12,FALSE),VLOOKUP($C1472,#REF!,12,FALSE))</f>
        <v>#N/A</v>
      </c>
      <c r="H1472" s="228">
        <f>IFERROR(IF(Comparativo!$E$6="Tabela Não Desonerada",VLOOKUP($C1472,'Orçamento Base'!$D$12:$S$1673,16,FALSE),VLOOKUP($C1472,#REF!,16,FALSE)),0)</f>
        <v>0</v>
      </c>
      <c r="I1472" s="575" t="e">
        <f>IF(Comparativo!$E$6="Tabela Não Desonerada",VLOOKUP($C1472,'Orçamento Base'!$D$12:$S$1673,11,FALSE),VLOOKUP($C1472,#REF!,11,FALSE))</f>
        <v>#N/A</v>
      </c>
      <c r="J1472" s="363">
        <f>IF(Comparativo!$E$6="Tabela Não Desonerada",Encargos!$F$44,Encargos!$D$44)</f>
        <v>1.1122000000000001</v>
      </c>
      <c r="K1472" s="364"/>
      <c r="L1472" s="365" t="e">
        <f t="shared" si="138"/>
        <v>#N/A</v>
      </c>
      <c r="M1472" s="365" t="e">
        <f t="shared" si="139"/>
        <v>#N/A</v>
      </c>
      <c r="N1472" s="376" t="e">
        <f t="shared" si="140"/>
        <v>#N/A</v>
      </c>
      <c r="O1472" s="205" t="e">
        <f>IF(Comparativo!$E$6="Tabela Não Desonerada",VLOOKUP($C1472,'Orçamento Base'!$D$12:$S$1673,13,FALSE),VLOOKUP($C1472,#REF!,13,FALSE))</f>
        <v>#N/A</v>
      </c>
      <c r="P1472" s="205" t="e">
        <f t="shared" si="141"/>
        <v>#N/A</v>
      </c>
      <c r="Q1472" s="205" t="e">
        <f>IF(Comparativo!$E$6="Tabela Não Desonerada",VLOOKUP($C1472,'Orçamento Base'!$D$12:$S$1673,14,FALSE),VLOOKUP($C1472,#REF!,14,FALSE))</f>
        <v>#N/A</v>
      </c>
      <c r="R1472" s="205" t="e">
        <f t="shared" si="142"/>
        <v>#N/A</v>
      </c>
      <c r="S1472" s="205" t="e">
        <f>IF(Comparativo!$E$6="Tabela Não Desonerada",VLOOKUP($C1472,'Orçamento Base'!$D$12:$S$1673,15,FALSE),VLOOKUP($C1472,#REF!,15,FALSE))</f>
        <v>#N/A</v>
      </c>
      <c r="T1472" s="205" t="e">
        <f t="shared" si="143"/>
        <v>#N/A</v>
      </c>
    </row>
    <row r="1473" spans="1:20" ht="15">
      <c r="A1473" s="203">
        <v>1</v>
      </c>
      <c r="B1473" s="203" t="e">
        <f>'Orçamento-TCE'!B1473</f>
        <v>#N/A</v>
      </c>
      <c r="C1473" s="229">
        <f>'Orçamento-TCE'!C1473</f>
        <v>0</v>
      </c>
      <c r="D1473" s="199" t="e">
        <f>'Orçamento-TCE'!G1473</f>
        <v>#N/A</v>
      </c>
      <c r="E1473" s="204">
        <f>'Orçamento-TCE'!H1473</f>
        <v>0</v>
      </c>
      <c r="F1473" s="230" t="e">
        <f>'Orçamento-TCE'!I1473</f>
        <v>#N/A</v>
      </c>
      <c r="G1473" s="227" t="e">
        <f>IF(Comparativo!$E$6="Tabela Não Desonerada",VLOOKUP($C1473,'Orçamento Base'!$D$12:$S$1673,12,FALSE),VLOOKUP($C1473,#REF!,12,FALSE))</f>
        <v>#N/A</v>
      </c>
      <c r="H1473" s="228">
        <f>IFERROR(IF(Comparativo!$E$6="Tabela Não Desonerada",VLOOKUP($C1473,'Orçamento Base'!$D$12:$S$1673,16,FALSE),VLOOKUP($C1473,#REF!,16,FALSE)),0)</f>
        <v>0</v>
      </c>
      <c r="I1473" s="575" t="e">
        <f>IF(Comparativo!$E$6="Tabela Não Desonerada",VLOOKUP($C1473,'Orçamento Base'!$D$12:$S$1673,11,FALSE),VLOOKUP($C1473,#REF!,11,FALSE))</f>
        <v>#N/A</v>
      </c>
      <c r="J1473" s="363">
        <f>IF(Comparativo!$E$6="Tabela Não Desonerada",Encargos!$F$44,Encargos!$D$44)</f>
        <v>1.1122000000000001</v>
      </c>
      <c r="K1473" s="364"/>
      <c r="L1473" s="365" t="e">
        <f t="shared" si="138"/>
        <v>#N/A</v>
      </c>
      <c r="M1473" s="365" t="e">
        <f t="shared" si="139"/>
        <v>#N/A</v>
      </c>
      <c r="N1473" s="376" t="e">
        <f t="shared" si="140"/>
        <v>#N/A</v>
      </c>
      <c r="O1473" s="205" t="e">
        <f>IF(Comparativo!$E$6="Tabela Não Desonerada",VLOOKUP($C1473,'Orçamento Base'!$D$12:$S$1673,13,FALSE),VLOOKUP($C1473,#REF!,13,FALSE))</f>
        <v>#N/A</v>
      </c>
      <c r="P1473" s="205" t="e">
        <f t="shared" si="141"/>
        <v>#N/A</v>
      </c>
      <c r="Q1473" s="205" t="e">
        <f>IF(Comparativo!$E$6="Tabela Não Desonerada",VLOOKUP($C1473,'Orçamento Base'!$D$12:$S$1673,14,FALSE),VLOOKUP($C1473,#REF!,14,FALSE))</f>
        <v>#N/A</v>
      </c>
      <c r="R1473" s="205" t="e">
        <f t="shared" si="142"/>
        <v>#N/A</v>
      </c>
      <c r="S1473" s="205" t="e">
        <f>IF(Comparativo!$E$6="Tabela Não Desonerada",VLOOKUP($C1473,'Orçamento Base'!$D$12:$S$1673,15,FALSE),VLOOKUP($C1473,#REF!,15,FALSE))</f>
        <v>#N/A</v>
      </c>
      <c r="T1473" s="205" t="e">
        <f t="shared" si="143"/>
        <v>#N/A</v>
      </c>
    </row>
    <row r="1474" spans="1:20" ht="15">
      <c r="A1474" s="203">
        <v>1</v>
      </c>
      <c r="B1474" s="203" t="e">
        <f>'Orçamento-TCE'!B1474</f>
        <v>#N/A</v>
      </c>
      <c r="C1474" s="229">
        <f>'Orçamento-TCE'!C1474</f>
        <v>0</v>
      </c>
      <c r="D1474" s="199" t="e">
        <f>'Orçamento-TCE'!G1474</f>
        <v>#N/A</v>
      </c>
      <c r="E1474" s="204">
        <f>'Orçamento-TCE'!H1474</f>
        <v>0</v>
      </c>
      <c r="F1474" s="230" t="e">
        <f>'Orçamento-TCE'!I1474</f>
        <v>#N/A</v>
      </c>
      <c r="G1474" s="227" t="e">
        <f>IF(Comparativo!$E$6="Tabela Não Desonerada",VLOOKUP($C1474,'Orçamento Base'!$D$12:$S$1673,12,FALSE),VLOOKUP($C1474,#REF!,12,FALSE))</f>
        <v>#N/A</v>
      </c>
      <c r="H1474" s="228">
        <f>IFERROR(IF(Comparativo!$E$6="Tabela Não Desonerada",VLOOKUP($C1474,'Orçamento Base'!$D$12:$S$1673,16,FALSE),VLOOKUP($C1474,#REF!,16,FALSE)),0)</f>
        <v>0</v>
      </c>
      <c r="I1474" s="575" t="e">
        <f>IF(Comparativo!$E$6="Tabela Não Desonerada",VLOOKUP($C1474,'Orçamento Base'!$D$12:$S$1673,11,FALSE),VLOOKUP($C1474,#REF!,11,FALSE))</f>
        <v>#N/A</v>
      </c>
      <c r="J1474" s="363">
        <f>IF(Comparativo!$E$6="Tabela Não Desonerada",Encargos!$F$44,Encargos!$D$44)</f>
        <v>1.1122000000000001</v>
      </c>
      <c r="K1474" s="364"/>
      <c r="L1474" s="365" t="e">
        <f t="shared" si="138"/>
        <v>#N/A</v>
      </c>
      <c r="M1474" s="365" t="e">
        <f t="shared" si="139"/>
        <v>#N/A</v>
      </c>
      <c r="N1474" s="376" t="e">
        <f t="shared" si="140"/>
        <v>#N/A</v>
      </c>
      <c r="O1474" s="205" t="e">
        <f>IF(Comparativo!$E$6="Tabela Não Desonerada",VLOOKUP($C1474,'Orçamento Base'!$D$12:$S$1673,13,FALSE),VLOOKUP($C1474,#REF!,13,FALSE))</f>
        <v>#N/A</v>
      </c>
      <c r="P1474" s="205" t="e">
        <f t="shared" si="141"/>
        <v>#N/A</v>
      </c>
      <c r="Q1474" s="205" t="e">
        <f>IF(Comparativo!$E$6="Tabela Não Desonerada",VLOOKUP($C1474,'Orçamento Base'!$D$12:$S$1673,14,FALSE),VLOOKUP($C1474,#REF!,14,FALSE))</f>
        <v>#N/A</v>
      </c>
      <c r="R1474" s="205" t="e">
        <f t="shared" si="142"/>
        <v>#N/A</v>
      </c>
      <c r="S1474" s="205" t="e">
        <f>IF(Comparativo!$E$6="Tabela Não Desonerada",VLOOKUP($C1474,'Orçamento Base'!$D$12:$S$1673,15,FALSE),VLOOKUP($C1474,#REF!,15,FALSE))</f>
        <v>#N/A</v>
      </c>
      <c r="T1474" s="205" t="e">
        <f t="shared" si="143"/>
        <v>#N/A</v>
      </c>
    </row>
    <row r="1475" spans="1:20" ht="15">
      <c r="A1475" s="203">
        <v>1</v>
      </c>
      <c r="B1475" s="203" t="e">
        <f>'Orçamento-TCE'!B1475</f>
        <v>#N/A</v>
      </c>
      <c r="C1475" s="229">
        <f>'Orçamento-TCE'!C1475</f>
        <v>0</v>
      </c>
      <c r="D1475" s="199" t="e">
        <f>'Orçamento-TCE'!G1475</f>
        <v>#N/A</v>
      </c>
      <c r="E1475" s="204">
        <f>'Orçamento-TCE'!H1475</f>
        <v>0</v>
      </c>
      <c r="F1475" s="230" t="e">
        <f>'Orçamento-TCE'!I1475</f>
        <v>#N/A</v>
      </c>
      <c r="G1475" s="227" t="e">
        <f>IF(Comparativo!$E$6="Tabela Não Desonerada",VLOOKUP($C1475,'Orçamento Base'!$D$12:$S$1673,12,FALSE),VLOOKUP($C1475,#REF!,12,FALSE))</f>
        <v>#N/A</v>
      </c>
      <c r="H1475" s="228">
        <f>IFERROR(IF(Comparativo!$E$6="Tabela Não Desonerada",VLOOKUP($C1475,'Orçamento Base'!$D$12:$S$1673,16,FALSE),VLOOKUP($C1475,#REF!,16,FALSE)),0)</f>
        <v>0</v>
      </c>
      <c r="I1475" s="575" t="e">
        <f>IF(Comparativo!$E$6="Tabela Não Desonerada",VLOOKUP($C1475,'Orçamento Base'!$D$12:$S$1673,11,FALSE),VLOOKUP($C1475,#REF!,11,FALSE))</f>
        <v>#N/A</v>
      </c>
      <c r="J1475" s="363">
        <f>IF(Comparativo!$E$6="Tabela Não Desonerada",Encargos!$F$44,Encargos!$D$44)</f>
        <v>1.1122000000000001</v>
      </c>
      <c r="K1475" s="364"/>
      <c r="L1475" s="365" t="e">
        <f t="shared" si="138"/>
        <v>#N/A</v>
      </c>
      <c r="M1475" s="365" t="e">
        <f t="shared" si="139"/>
        <v>#N/A</v>
      </c>
      <c r="N1475" s="376" t="e">
        <f t="shared" si="140"/>
        <v>#N/A</v>
      </c>
      <c r="O1475" s="205" t="e">
        <f>IF(Comparativo!$E$6="Tabela Não Desonerada",VLOOKUP($C1475,'Orçamento Base'!$D$12:$S$1673,13,FALSE),VLOOKUP($C1475,#REF!,13,FALSE))</f>
        <v>#N/A</v>
      </c>
      <c r="P1475" s="205" t="e">
        <f t="shared" si="141"/>
        <v>#N/A</v>
      </c>
      <c r="Q1475" s="205" t="e">
        <f>IF(Comparativo!$E$6="Tabela Não Desonerada",VLOOKUP($C1475,'Orçamento Base'!$D$12:$S$1673,14,FALSE),VLOOKUP($C1475,#REF!,14,FALSE))</f>
        <v>#N/A</v>
      </c>
      <c r="R1475" s="205" t="e">
        <f t="shared" si="142"/>
        <v>#N/A</v>
      </c>
      <c r="S1475" s="205" t="e">
        <f>IF(Comparativo!$E$6="Tabela Não Desonerada",VLOOKUP($C1475,'Orçamento Base'!$D$12:$S$1673,15,FALSE),VLOOKUP($C1475,#REF!,15,FALSE))</f>
        <v>#N/A</v>
      </c>
      <c r="T1475" s="205" t="e">
        <f t="shared" si="143"/>
        <v>#N/A</v>
      </c>
    </row>
    <row r="1476" spans="1:20" ht="15">
      <c r="A1476" s="203">
        <v>1</v>
      </c>
      <c r="B1476" s="203" t="e">
        <f>'Orçamento-TCE'!B1476</f>
        <v>#N/A</v>
      </c>
      <c r="C1476" s="229">
        <f>'Orçamento-TCE'!C1476</f>
        <v>0</v>
      </c>
      <c r="D1476" s="199" t="e">
        <f>'Orçamento-TCE'!G1476</f>
        <v>#N/A</v>
      </c>
      <c r="E1476" s="204">
        <f>'Orçamento-TCE'!H1476</f>
        <v>0</v>
      </c>
      <c r="F1476" s="230" t="e">
        <f>'Orçamento-TCE'!I1476</f>
        <v>#N/A</v>
      </c>
      <c r="G1476" s="227" t="e">
        <f>IF(Comparativo!$E$6="Tabela Não Desonerada",VLOOKUP($C1476,'Orçamento Base'!$D$12:$S$1673,12,FALSE),VLOOKUP($C1476,#REF!,12,FALSE))</f>
        <v>#N/A</v>
      </c>
      <c r="H1476" s="228">
        <f>IFERROR(IF(Comparativo!$E$6="Tabela Não Desonerada",VLOOKUP($C1476,'Orçamento Base'!$D$12:$S$1673,16,FALSE),VLOOKUP($C1476,#REF!,16,FALSE)),0)</f>
        <v>0</v>
      </c>
      <c r="I1476" s="575" t="e">
        <f>IF(Comparativo!$E$6="Tabela Não Desonerada",VLOOKUP($C1476,'Orçamento Base'!$D$12:$S$1673,11,FALSE),VLOOKUP($C1476,#REF!,11,FALSE))</f>
        <v>#N/A</v>
      </c>
      <c r="J1476" s="363">
        <f>IF(Comparativo!$E$6="Tabela Não Desonerada",Encargos!$F$44,Encargos!$D$44)</f>
        <v>1.1122000000000001</v>
      </c>
      <c r="K1476" s="364"/>
      <c r="L1476" s="365" t="e">
        <f t="shared" si="138"/>
        <v>#N/A</v>
      </c>
      <c r="M1476" s="365" t="e">
        <f t="shared" si="139"/>
        <v>#N/A</v>
      </c>
      <c r="N1476" s="376" t="e">
        <f t="shared" si="140"/>
        <v>#N/A</v>
      </c>
      <c r="O1476" s="205" t="e">
        <f>IF(Comparativo!$E$6="Tabela Não Desonerada",VLOOKUP($C1476,'Orçamento Base'!$D$12:$S$1673,13,FALSE),VLOOKUP($C1476,#REF!,13,FALSE))</f>
        <v>#N/A</v>
      </c>
      <c r="P1476" s="205" t="e">
        <f t="shared" si="141"/>
        <v>#N/A</v>
      </c>
      <c r="Q1476" s="205" t="e">
        <f>IF(Comparativo!$E$6="Tabela Não Desonerada",VLOOKUP($C1476,'Orçamento Base'!$D$12:$S$1673,14,FALSE),VLOOKUP($C1476,#REF!,14,FALSE))</f>
        <v>#N/A</v>
      </c>
      <c r="R1476" s="205" t="e">
        <f t="shared" si="142"/>
        <v>#N/A</v>
      </c>
      <c r="S1476" s="205" t="e">
        <f>IF(Comparativo!$E$6="Tabela Não Desonerada",VLOOKUP($C1476,'Orçamento Base'!$D$12:$S$1673,15,FALSE),VLOOKUP($C1476,#REF!,15,FALSE))</f>
        <v>#N/A</v>
      </c>
      <c r="T1476" s="205" t="e">
        <f t="shared" si="143"/>
        <v>#N/A</v>
      </c>
    </row>
    <row r="1477" spans="1:20" ht="15">
      <c r="A1477" s="203">
        <v>1</v>
      </c>
      <c r="B1477" s="203" t="e">
        <f>'Orçamento-TCE'!B1477</f>
        <v>#N/A</v>
      </c>
      <c r="C1477" s="229">
        <f>'Orçamento-TCE'!C1477</f>
        <v>0</v>
      </c>
      <c r="D1477" s="199" t="e">
        <f>'Orçamento-TCE'!G1477</f>
        <v>#N/A</v>
      </c>
      <c r="E1477" s="204">
        <f>'Orçamento-TCE'!H1477</f>
        <v>0</v>
      </c>
      <c r="F1477" s="230" t="e">
        <f>'Orçamento-TCE'!I1477</f>
        <v>#N/A</v>
      </c>
      <c r="G1477" s="227" t="e">
        <f>IF(Comparativo!$E$6="Tabela Não Desonerada",VLOOKUP($C1477,'Orçamento Base'!$D$12:$S$1673,12,FALSE),VLOOKUP($C1477,#REF!,12,FALSE))</f>
        <v>#N/A</v>
      </c>
      <c r="H1477" s="228">
        <f>IFERROR(IF(Comparativo!$E$6="Tabela Não Desonerada",VLOOKUP($C1477,'Orçamento Base'!$D$12:$S$1673,16,FALSE),VLOOKUP($C1477,#REF!,16,FALSE)),0)</f>
        <v>0</v>
      </c>
      <c r="I1477" s="575" t="e">
        <f>IF(Comparativo!$E$6="Tabela Não Desonerada",VLOOKUP($C1477,'Orçamento Base'!$D$12:$S$1673,11,FALSE),VLOOKUP($C1477,#REF!,11,FALSE))</f>
        <v>#N/A</v>
      </c>
      <c r="J1477" s="363">
        <f>IF(Comparativo!$E$6="Tabela Não Desonerada",Encargos!$F$44,Encargos!$D$44)</f>
        <v>1.1122000000000001</v>
      </c>
      <c r="K1477" s="364"/>
      <c r="L1477" s="365" t="e">
        <f t="shared" si="138"/>
        <v>#N/A</v>
      </c>
      <c r="M1477" s="365" t="e">
        <f t="shared" si="139"/>
        <v>#N/A</v>
      </c>
      <c r="N1477" s="376" t="e">
        <f t="shared" si="140"/>
        <v>#N/A</v>
      </c>
      <c r="O1477" s="205" t="e">
        <f>IF(Comparativo!$E$6="Tabela Não Desonerada",VLOOKUP($C1477,'Orçamento Base'!$D$12:$S$1673,13,FALSE),VLOOKUP($C1477,#REF!,13,FALSE))</f>
        <v>#N/A</v>
      </c>
      <c r="P1477" s="205" t="e">
        <f t="shared" si="141"/>
        <v>#N/A</v>
      </c>
      <c r="Q1477" s="205" t="e">
        <f>IF(Comparativo!$E$6="Tabela Não Desonerada",VLOOKUP($C1477,'Orçamento Base'!$D$12:$S$1673,14,FALSE),VLOOKUP($C1477,#REF!,14,FALSE))</f>
        <v>#N/A</v>
      </c>
      <c r="R1477" s="205" t="e">
        <f t="shared" si="142"/>
        <v>#N/A</v>
      </c>
      <c r="S1477" s="205" t="e">
        <f>IF(Comparativo!$E$6="Tabela Não Desonerada",VLOOKUP($C1477,'Orçamento Base'!$D$12:$S$1673,15,FALSE),VLOOKUP($C1477,#REF!,15,FALSE))</f>
        <v>#N/A</v>
      </c>
      <c r="T1477" s="205" t="e">
        <f t="shared" si="143"/>
        <v>#N/A</v>
      </c>
    </row>
    <row r="1478" spans="1:20" ht="15">
      <c r="A1478" s="203">
        <v>1</v>
      </c>
      <c r="B1478" s="203" t="e">
        <f>'Orçamento-TCE'!B1478</f>
        <v>#N/A</v>
      </c>
      <c r="C1478" s="229">
        <f>'Orçamento-TCE'!C1478</f>
        <v>0</v>
      </c>
      <c r="D1478" s="199" t="e">
        <f>'Orçamento-TCE'!G1478</f>
        <v>#N/A</v>
      </c>
      <c r="E1478" s="204">
        <f>'Orçamento-TCE'!H1478</f>
        <v>0</v>
      </c>
      <c r="F1478" s="230" t="e">
        <f>'Orçamento-TCE'!I1478</f>
        <v>#N/A</v>
      </c>
      <c r="G1478" s="227" t="e">
        <f>IF(Comparativo!$E$6="Tabela Não Desonerada",VLOOKUP($C1478,'Orçamento Base'!$D$12:$S$1673,12,FALSE),VLOOKUP($C1478,#REF!,12,FALSE))</f>
        <v>#N/A</v>
      </c>
      <c r="H1478" s="228">
        <f>IFERROR(IF(Comparativo!$E$6="Tabela Não Desonerada",VLOOKUP($C1478,'Orçamento Base'!$D$12:$S$1673,16,FALSE),VLOOKUP($C1478,#REF!,16,FALSE)),0)</f>
        <v>0</v>
      </c>
      <c r="I1478" s="575" t="e">
        <f>IF(Comparativo!$E$6="Tabela Não Desonerada",VLOOKUP($C1478,'Orçamento Base'!$D$12:$S$1673,11,FALSE),VLOOKUP($C1478,#REF!,11,FALSE))</f>
        <v>#N/A</v>
      </c>
      <c r="J1478" s="363">
        <f>IF(Comparativo!$E$6="Tabela Não Desonerada",Encargos!$F$44,Encargos!$D$44)</f>
        <v>1.1122000000000001</v>
      </c>
      <c r="K1478" s="364"/>
      <c r="L1478" s="365" t="e">
        <f t="shared" si="138"/>
        <v>#N/A</v>
      </c>
      <c r="M1478" s="365" t="e">
        <f t="shared" si="139"/>
        <v>#N/A</v>
      </c>
      <c r="N1478" s="376" t="e">
        <f t="shared" si="140"/>
        <v>#N/A</v>
      </c>
      <c r="O1478" s="205" t="e">
        <f>IF(Comparativo!$E$6="Tabela Não Desonerada",VLOOKUP($C1478,'Orçamento Base'!$D$12:$S$1673,13,FALSE),VLOOKUP($C1478,#REF!,13,FALSE))</f>
        <v>#N/A</v>
      </c>
      <c r="P1478" s="205" t="e">
        <f t="shared" si="141"/>
        <v>#N/A</v>
      </c>
      <c r="Q1478" s="205" t="e">
        <f>IF(Comparativo!$E$6="Tabela Não Desonerada",VLOOKUP($C1478,'Orçamento Base'!$D$12:$S$1673,14,FALSE),VLOOKUP($C1478,#REF!,14,FALSE))</f>
        <v>#N/A</v>
      </c>
      <c r="R1478" s="205" t="e">
        <f t="shared" si="142"/>
        <v>#N/A</v>
      </c>
      <c r="S1478" s="205" t="e">
        <f>IF(Comparativo!$E$6="Tabela Não Desonerada",VLOOKUP($C1478,'Orçamento Base'!$D$12:$S$1673,15,FALSE),VLOOKUP($C1478,#REF!,15,FALSE))</f>
        <v>#N/A</v>
      </c>
      <c r="T1478" s="205" t="e">
        <f t="shared" si="143"/>
        <v>#N/A</v>
      </c>
    </row>
    <row r="1479" spans="1:20" ht="15">
      <c r="A1479" s="203">
        <v>1</v>
      </c>
      <c r="B1479" s="203" t="e">
        <f>'Orçamento-TCE'!B1479</f>
        <v>#N/A</v>
      </c>
      <c r="C1479" s="229">
        <f>'Orçamento-TCE'!C1479</f>
        <v>0</v>
      </c>
      <c r="D1479" s="199" t="e">
        <f>'Orçamento-TCE'!G1479</f>
        <v>#N/A</v>
      </c>
      <c r="E1479" s="204">
        <f>'Orçamento-TCE'!H1479</f>
        <v>0</v>
      </c>
      <c r="F1479" s="230" t="e">
        <f>'Orçamento-TCE'!I1479</f>
        <v>#N/A</v>
      </c>
      <c r="G1479" s="227" t="e">
        <f>IF(Comparativo!$E$6="Tabela Não Desonerada",VLOOKUP($C1479,'Orçamento Base'!$D$12:$S$1673,12,FALSE),VLOOKUP($C1479,#REF!,12,FALSE))</f>
        <v>#N/A</v>
      </c>
      <c r="H1479" s="228">
        <f>IFERROR(IF(Comparativo!$E$6="Tabela Não Desonerada",VLOOKUP($C1479,'Orçamento Base'!$D$12:$S$1673,16,FALSE),VLOOKUP($C1479,#REF!,16,FALSE)),0)</f>
        <v>0</v>
      </c>
      <c r="I1479" s="575" t="e">
        <f>IF(Comparativo!$E$6="Tabela Não Desonerada",VLOOKUP($C1479,'Orçamento Base'!$D$12:$S$1673,11,FALSE),VLOOKUP($C1479,#REF!,11,FALSE))</f>
        <v>#N/A</v>
      </c>
      <c r="J1479" s="363">
        <f>IF(Comparativo!$E$6="Tabela Não Desonerada",Encargos!$F$44,Encargos!$D$44)</f>
        <v>1.1122000000000001</v>
      </c>
      <c r="K1479" s="364"/>
      <c r="L1479" s="365" t="e">
        <f t="shared" si="138"/>
        <v>#N/A</v>
      </c>
      <c r="M1479" s="365" t="e">
        <f t="shared" si="139"/>
        <v>#N/A</v>
      </c>
      <c r="N1479" s="376" t="e">
        <f t="shared" si="140"/>
        <v>#N/A</v>
      </c>
      <c r="O1479" s="205" t="e">
        <f>IF(Comparativo!$E$6="Tabela Não Desonerada",VLOOKUP($C1479,'Orçamento Base'!$D$12:$S$1673,13,FALSE),VLOOKUP($C1479,#REF!,13,FALSE))</f>
        <v>#N/A</v>
      </c>
      <c r="P1479" s="205" t="e">
        <f t="shared" si="141"/>
        <v>#N/A</v>
      </c>
      <c r="Q1479" s="205" t="e">
        <f>IF(Comparativo!$E$6="Tabela Não Desonerada",VLOOKUP($C1479,'Orçamento Base'!$D$12:$S$1673,14,FALSE),VLOOKUP($C1479,#REF!,14,FALSE))</f>
        <v>#N/A</v>
      </c>
      <c r="R1479" s="205" t="e">
        <f t="shared" si="142"/>
        <v>#N/A</v>
      </c>
      <c r="S1479" s="205" t="e">
        <f>IF(Comparativo!$E$6="Tabela Não Desonerada",VLOOKUP($C1479,'Orçamento Base'!$D$12:$S$1673,15,FALSE),VLOOKUP($C1479,#REF!,15,FALSE))</f>
        <v>#N/A</v>
      </c>
      <c r="T1479" s="205" t="e">
        <f t="shared" si="143"/>
        <v>#N/A</v>
      </c>
    </row>
    <row r="1480" spans="1:20" ht="15">
      <c r="A1480" s="203">
        <v>1</v>
      </c>
      <c r="B1480" s="203" t="e">
        <f>'Orçamento-TCE'!B1480</f>
        <v>#N/A</v>
      </c>
      <c r="C1480" s="229">
        <f>'Orçamento-TCE'!C1480</f>
        <v>0</v>
      </c>
      <c r="D1480" s="199" t="e">
        <f>'Orçamento-TCE'!G1480</f>
        <v>#N/A</v>
      </c>
      <c r="E1480" s="204">
        <f>'Orçamento-TCE'!H1480</f>
        <v>0</v>
      </c>
      <c r="F1480" s="230" t="e">
        <f>'Orçamento-TCE'!I1480</f>
        <v>#N/A</v>
      </c>
      <c r="G1480" s="227" t="e">
        <f>IF(Comparativo!$E$6="Tabela Não Desonerada",VLOOKUP($C1480,'Orçamento Base'!$D$12:$S$1673,12,FALSE),VLOOKUP($C1480,#REF!,12,FALSE))</f>
        <v>#N/A</v>
      </c>
      <c r="H1480" s="228">
        <f>IFERROR(IF(Comparativo!$E$6="Tabela Não Desonerada",VLOOKUP($C1480,'Orçamento Base'!$D$12:$S$1673,16,FALSE),VLOOKUP($C1480,#REF!,16,FALSE)),0)</f>
        <v>0</v>
      </c>
      <c r="I1480" s="575" t="e">
        <f>IF(Comparativo!$E$6="Tabela Não Desonerada",VLOOKUP($C1480,'Orçamento Base'!$D$12:$S$1673,11,FALSE),VLOOKUP($C1480,#REF!,11,FALSE))</f>
        <v>#N/A</v>
      </c>
      <c r="J1480" s="363">
        <f>IF(Comparativo!$E$6="Tabela Não Desonerada",Encargos!$F$44,Encargos!$D$44)</f>
        <v>1.1122000000000001</v>
      </c>
      <c r="K1480" s="364"/>
      <c r="L1480" s="365" t="e">
        <f t="shared" si="138"/>
        <v>#N/A</v>
      </c>
      <c r="M1480" s="365" t="e">
        <f t="shared" si="139"/>
        <v>#N/A</v>
      </c>
      <c r="N1480" s="376" t="e">
        <f t="shared" si="140"/>
        <v>#N/A</v>
      </c>
      <c r="O1480" s="205" t="e">
        <f>IF(Comparativo!$E$6="Tabela Não Desonerada",VLOOKUP($C1480,'Orçamento Base'!$D$12:$S$1673,13,FALSE),VLOOKUP($C1480,#REF!,13,FALSE))</f>
        <v>#N/A</v>
      </c>
      <c r="P1480" s="205" t="e">
        <f t="shared" si="141"/>
        <v>#N/A</v>
      </c>
      <c r="Q1480" s="205" t="e">
        <f>IF(Comparativo!$E$6="Tabela Não Desonerada",VLOOKUP($C1480,'Orçamento Base'!$D$12:$S$1673,14,FALSE),VLOOKUP($C1480,#REF!,14,FALSE))</f>
        <v>#N/A</v>
      </c>
      <c r="R1480" s="205" t="e">
        <f t="shared" si="142"/>
        <v>#N/A</v>
      </c>
      <c r="S1480" s="205" t="e">
        <f>IF(Comparativo!$E$6="Tabela Não Desonerada",VLOOKUP($C1480,'Orçamento Base'!$D$12:$S$1673,15,FALSE),VLOOKUP($C1480,#REF!,15,FALSE))</f>
        <v>#N/A</v>
      </c>
      <c r="T1480" s="205" t="e">
        <f t="shared" si="143"/>
        <v>#N/A</v>
      </c>
    </row>
    <row r="1481" spans="1:20" ht="15">
      <c r="A1481" s="203">
        <v>1</v>
      </c>
      <c r="B1481" s="203" t="e">
        <f>'Orçamento-TCE'!B1481</f>
        <v>#N/A</v>
      </c>
      <c r="C1481" s="229">
        <f>'Orçamento-TCE'!C1481</f>
        <v>0</v>
      </c>
      <c r="D1481" s="199" t="e">
        <f>'Orçamento-TCE'!G1481</f>
        <v>#N/A</v>
      </c>
      <c r="E1481" s="204">
        <f>'Orçamento-TCE'!H1481</f>
        <v>0</v>
      </c>
      <c r="F1481" s="230" t="e">
        <f>'Orçamento-TCE'!I1481</f>
        <v>#N/A</v>
      </c>
      <c r="G1481" s="227" t="e">
        <f>IF(Comparativo!$E$6="Tabela Não Desonerada",VLOOKUP($C1481,'Orçamento Base'!$D$12:$S$1673,12,FALSE),VLOOKUP($C1481,#REF!,12,FALSE))</f>
        <v>#N/A</v>
      </c>
      <c r="H1481" s="228">
        <f>IFERROR(IF(Comparativo!$E$6="Tabela Não Desonerada",VLOOKUP($C1481,'Orçamento Base'!$D$12:$S$1673,16,FALSE),VLOOKUP($C1481,#REF!,16,FALSE)),0)</f>
        <v>0</v>
      </c>
      <c r="I1481" s="575" t="e">
        <f>IF(Comparativo!$E$6="Tabela Não Desonerada",VLOOKUP($C1481,'Orçamento Base'!$D$12:$S$1673,11,FALSE),VLOOKUP($C1481,#REF!,11,FALSE))</f>
        <v>#N/A</v>
      </c>
      <c r="J1481" s="363">
        <f>IF(Comparativo!$E$6="Tabela Não Desonerada",Encargos!$F$44,Encargos!$D$44)</f>
        <v>1.1122000000000001</v>
      </c>
      <c r="K1481" s="364"/>
      <c r="L1481" s="365" t="e">
        <f t="shared" si="138"/>
        <v>#N/A</v>
      </c>
      <c r="M1481" s="365" t="e">
        <f t="shared" si="139"/>
        <v>#N/A</v>
      </c>
      <c r="N1481" s="376" t="e">
        <f t="shared" si="140"/>
        <v>#N/A</v>
      </c>
      <c r="O1481" s="205" t="e">
        <f>IF(Comparativo!$E$6="Tabela Não Desonerada",VLOOKUP($C1481,'Orçamento Base'!$D$12:$S$1673,13,FALSE),VLOOKUP($C1481,#REF!,13,FALSE))</f>
        <v>#N/A</v>
      </c>
      <c r="P1481" s="205" t="e">
        <f t="shared" si="141"/>
        <v>#N/A</v>
      </c>
      <c r="Q1481" s="205" t="e">
        <f>IF(Comparativo!$E$6="Tabela Não Desonerada",VLOOKUP($C1481,'Orçamento Base'!$D$12:$S$1673,14,FALSE),VLOOKUP($C1481,#REF!,14,FALSE))</f>
        <v>#N/A</v>
      </c>
      <c r="R1481" s="205" t="e">
        <f t="shared" si="142"/>
        <v>#N/A</v>
      </c>
      <c r="S1481" s="205" t="e">
        <f>IF(Comparativo!$E$6="Tabela Não Desonerada",VLOOKUP($C1481,'Orçamento Base'!$D$12:$S$1673,15,FALSE),VLOOKUP($C1481,#REF!,15,FALSE))</f>
        <v>#N/A</v>
      </c>
      <c r="T1481" s="205" t="e">
        <f t="shared" si="143"/>
        <v>#N/A</v>
      </c>
    </row>
    <row r="1482" spans="1:20" ht="15">
      <c r="A1482" s="203">
        <v>1</v>
      </c>
      <c r="B1482" s="203" t="e">
        <f>'Orçamento-TCE'!B1482</f>
        <v>#N/A</v>
      </c>
      <c r="C1482" s="229">
        <f>'Orçamento-TCE'!C1482</f>
        <v>0</v>
      </c>
      <c r="D1482" s="199" t="e">
        <f>'Orçamento-TCE'!G1482</f>
        <v>#N/A</v>
      </c>
      <c r="E1482" s="204">
        <f>'Orçamento-TCE'!H1482</f>
        <v>0</v>
      </c>
      <c r="F1482" s="230" t="e">
        <f>'Orçamento-TCE'!I1482</f>
        <v>#N/A</v>
      </c>
      <c r="G1482" s="227" t="e">
        <f>IF(Comparativo!$E$6="Tabela Não Desonerada",VLOOKUP($C1482,'Orçamento Base'!$D$12:$S$1673,12,FALSE),VLOOKUP($C1482,#REF!,12,FALSE))</f>
        <v>#N/A</v>
      </c>
      <c r="H1482" s="228">
        <f>IFERROR(IF(Comparativo!$E$6="Tabela Não Desonerada",VLOOKUP($C1482,'Orçamento Base'!$D$12:$S$1673,16,FALSE),VLOOKUP($C1482,#REF!,16,FALSE)),0)</f>
        <v>0</v>
      </c>
      <c r="I1482" s="575" t="e">
        <f>IF(Comparativo!$E$6="Tabela Não Desonerada",VLOOKUP($C1482,'Orçamento Base'!$D$12:$S$1673,11,FALSE),VLOOKUP($C1482,#REF!,11,FALSE))</f>
        <v>#N/A</v>
      </c>
      <c r="J1482" s="363">
        <f>IF(Comparativo!$E$6="Tabela Não Desonerada",Encargos!$F$44,Encargos!$D$44)</f>
        <v>1.1122000000000001</v>
      </c>
      <c r="K1482" s="364"/>
      <c r="L1482" s="365" t="e">
        <f t="shared" si="138"/>
        <v>#N/A</v>
      </c>
      <c r="M1482" s="365" t="e">
        <f t="shared" si="139"/>
        <v>#N/A</v>
      </c>
      <c r="N1482" s="376" t="e">
        <f t="shared" si="140"/>
        <v>#N/A</v>
      </c>
      <c r="O1482" s="205" t="e">
        <f>IF(Comparativo!$E$6="Tabela Não Desonerada",VLOOKUP($C1482,'Orçamento Base'!$D$12:$S$1673,13,FALSE),VLOOKUP($C1482,#REF!,13,FALSE))</f>
        <v>#N/A</v>
      </c>
      <c r="P1482" s="205" t="e">
        <f t="shared" si="141"/>
        <v>#N/A</v>
      </c>
      <c r="Q1482" s="205" t="e">
        <f>IF(Comparativo!$E$6="Tabela Não Desonerada",VLOOKUP($C1482,'Orçamento Base'!$D$12:$S$1673,14,FALSE),VLOOKUP($C1482,#REF!,14,FALSE))</f>
        <v>#N/A</v>
      </c>
      <c r="R1482" s="205" t="e">
        <f t="shared" si="142"/>
        <v>#N/A</v>
      </c>
      <c r="S1482" s="205" t="e">
        <f>IF(Comparativo!$E$6="Tabela Não Desonerada",VLOOKUP($C1482,'Orçamento Base'!$D$12:$S$1673,15,FALSE),VLOOKUP($C1482,#REF!,15,FALSE))</f>
        <v>#N/A</v>
      </c>
      <c r="T1482" s="205" t="e">
        <f t="shared" si="143"/>
        <v>#N/A</v>
      </c>
    </row>
    <row r="1483" spans="1:20" ht="15">
      <c r="A1483" s="203">
        <v>1</v>
      </c>
      <c r="B1483" s="203" t="e">
        <f>'Orçamento-TCE'!B1483</f>
        <v>#N/A</v>
      </c>
      <c r="C1483" s="229">
        <f>'Orçamento-TCE'!C1483</f>
        <v>0</v>
      </c>
      <c r="D1483" s="199" t="e">
        <f>'Orçamento-TCE'!G1483</f>
        <v>#N/A</v>
      </c>
      <c r="E1483" s="204">
        <f>'Orçamento-TCE'!H1483</f>
        <v>0</v>
      </c>
      <c r="F1483" s="230" t="e">
        <f>'Orçamento-TCE'!I1483</f>
        <v>#N/A</v>
      </c>
      <c r="G1483" s="227" t="e">
        <f>IF(Comparativo!$E$6="Tabela Não Desonerada",VLOOKUP($C1483,'Orçamento Base'!$D$12:$S$1673,12,FALSE),VLOOKUP($C1483,#REF!,12,FALSE))</f>
        <v>#N/A</v>
      </c>
      <c r="H1483" s="228">
        <f>IFERROR(IF(Comparativo!$E$6="Tabela Não Desonerada",VLOOKUP($C1483,'Orçamento Base'!$D$12:$S$1673,16,FALSE),VLOOKUP($C1483,#REF!,16,FALSE)),0)</f>
        <v>0</v>
      </c>
      <c r="I1483" s="575" t="e">
        <f>IF(Comparativo!$E$6="Tabela Não Desonerada",VLOOKUP($C1483,'Orçamento Base'!$D$12:$S$1673,11,FALSE),VLOOKUP($C1483,#REF!,11,FALSE))</f>
        <v>#N/A</v>
      </c>
      <c r="J1483" s="363">
        <f>IF(Comparativo!$E$6="Tabela Não Desonerada",Encargos!$F$44,Encargos!$D$44)</f>
        <v>1.1122000000000001</v>
      </c>
      <c r="K1483" s="364"/>
      <c r="L1483" s="365" t="e">
        <f t="shared" si="138"/>
        <v>#N/A</v>
      </c>
      <c r="M1483" s="365" t="e">
        <f t="shared" si="139"/>
        <v>#N/A</v>
      </c>
      <c r="N1483" s="376" t="e">
        <f t="shared" si="140"/>
        <v>#N/A</v>
      </c>
      <c r="O1483" s="205" t="e">
        <f>IF(Comparativo!$E$6="Tabela Não Desonerada",VLOOKUP($C1483,'Orçamento Base'!$D$12:$S$1673,13,FALSE),VLOOKUP($C1483,#REF!,13,FALSE))</f>
        <v>#N/A</v>
      </c>
      <c r="P1483" s="205" t="e">
        <f t="shared" si="141"/>
        <v>#N/A</v>
      </c>
      <c r="Q1483" s="205" t="e">
        <f>IF(Comparativo!$E$6="Tabela Não Desonerada",VLOOKUP($C1483,'Orçamento Base'!$D$12:$S$1673,14,FALSE),VLOOKUP($C1483,#REF!,14,FALSE))</f>
        <v>#N/A</v>
      </c>
      <c r="R1483" s="205" t="e">
        <f t="shared" si="142"/>
        <v>#N/A</v>
      </c>
      <c r="S1483" s="205" t="e">
        <f>IF(Comparativo!$E$6="Tabela Não Desonerada",VLOOKUP($C1483,'Orçamento Base'!$D$12:$S$1673,15,FALSE),VLOOKUP($C1483,#REF!,15,FALSE))</f>
        <v>#N/A</v>
      </c>
      <c r="T1483" s="205" t="e">
        <f t="shared" si="143"/>
        <v>#N/A</v>
      </c>
    </row>
    <row r="1484" spans="1:20" ht="15">
      <c r="A1484" s="203">
        <v>1</v>
      </c>
      <c r="B1484" s="203" t="e">
        <f>'Orçamento-TCE'!B1484</f>
        <v>#N/A</v>
      </c>
      <c r="C1484" s="229">
        <f>'Orçamento-TCE'!C1484</f>
        <v>0</v>
      </c>
      <c r="D1484" s="199" t="e">
        <f>'Orçamento-TCE'!G1484</f>
        <v>#N/A</v>
      </c>
      <c r="E1484" s="204">
        <f>'Orçamento-TCE'!H1484</f>
        <v>0</v>
      </c>
      <c r="F1484" s="230" t="e">
        <f>'Orçamento-TCE'!I1484</f>
        <v>#N/A</v>
      </c>
      <c r="G1484" s="227" t="e">
        <f>IF(Comparativo!$E$6="Tabela Não Desonerada",VLOOKUP($C1484,'Orçamento Base'!$D$12:$S$1673,12,FALSE),VLOOKUP($C1484,#REF!,12,FALSE))</f>
        <v>#N/A</v>
      </c>
      <c r="H1484" s="228">
        <f>IFERROR(IF(Comparativo!$E$6="Tabela Não Desonerada",VLOOKUP($C1484,'Orçamento Base'!$D$12:$S$1673,16,FALSE),VLOOKUP($C1484,#REF!,16,FALSE)),0)</f>
        <v>0</v>
      </c>
      <c r="I1484" s="575" t="e">
        <f>IF(Comparativo!$E$6="Tabela Não Desonerada",VLOOKUP($C1484,'Orçamento Base'!$D$12:$S$1673,11,FALSE),VLOOKUP($C1484,#REF!,11,FALSE))</f>
        <v>#N/A</v>
      </c>
      <c r="J1484" s="363">
        <f>IF(Comparativo!$E$6="Tabela Não Desonerada",Encargos!$F$44,Encargos!$D$44)</f>
        <v>1.1122000000000001</v>
      </c>
      <c r="K1484" s="364"/>
      <c r="L1484" s="365" t="e">
        <f t="shared" si="138"/>
        <v>#N/A</v>
      </c>
      <c r="M1484" s="365" t="e">
        <f t="shared" si="139"/>
        <v>#N/A</v>
      </c>
      <c r="N1484" s="376" t="e">
        <f t="shared" si="140"/>
        <v>#N/A</v>
      </c>
      <c r="O1484" s="205" t="e">
        <f>IF(Comparativo!$E$6="Tabela Não Desonerada",VLOOKUP($C1484,'Orçamento Base'!$D$12:$S$1673,13,FALSE),VLOOKUP($C1484,#REF!,13,FALSE))</f>
        <v>#N/A</v>
      </c>
      <c r="P1484" s="205" t="e">
        <f t="shared" si="141"/>
        <v>#N/A</v>
      </c>
      <c r="Q1484" s="205" t="e">
        <f>IF(Comparativo!$E$6="Tabela Não Desonerada",VLOOKUP($C1484,'Orçamento Base'!$D$12:$S$1673,14,FALSE),VLOOKUP($C1484,#REF!,14,FALSE))</f>
        <v>#N/A</v>
      </c>
      <c r="R1484" s="205" t="e">
        <f t="shared" si="142"/>
        <v>#N/A</v>
      </c>
      <c r="S1484" s="205" t="e">
        <f>IF(Comparativo!$E$6="Tabela Não Desonerada",VLOOKUP($C1484,'Orçamento Base'!$D$12:$S$1673,15,FALSE),VLOOKUP($C1484,#REF!,15,FALSE))</f>
        <v>#N/A</v>
      </c>
      <c r="T1484" s="205" t="e">
        <f t="shared" si="143"/>
        <v>#N/A</v>
      </c>
    </row>
    <row r="1485" spans="1:20" ht="15">
      <c r="A1485" s="203">
        <v>1</v>
      </c>
      <c r="B1485" s="203" t="e">
        <f>'Orçamento-TCE'!B1485</f>
        <v>#N/A</v>
      </c>
      <c r="C1485" s="229">
        <f>'Orçamento-TCE'!C1485</f>
        <v>0</v>
      </c>
      <c r="D1485" s="199" t="e">
        <f>'Orçamento-TCE'!G1485</f>
        <v>#N/A</v>
      </c>
      <c r="E1485" s="204">
        <f>'Orçamento-TCE'!H1485</f>
        <v>0</v>
      </c>
      <c r="F1485" s="230" t="e">
        <f>'Orçamento-TCE'!I1485</f>
        <v>#N/A</v>
      </c>
      <c r="G1485" s="227" t="e">
        <f>IF(Comparativo!$E$6="Tabela Não Desonerada",VLOOKUP($C1485,'Orçamento Base'!$D$12:$S$1673,12,FALSE),VLOOKUP($C1485,#REF!,12,FALSE))</f>
        <v>#N/A</v>
      </c>
      <c r="H1485" s="228">
        <f>IFERROR(IF(Comparativo!$E$6="Tabela Não Desonerada",VLOOKUP($C1485,'Orçamento Base'!$D$12:$S$1673,16,FALSE),VLOOKUP($C1485,#REF!,16,FALSE)),0)</f>
        <v>0</v>
      </c>
      <c r="I1485" s="575" t="e">
        <f>IF(Comparativo!$E$6="Tabela Não Desonerada",VLOOKUP($C1485,'Orçamento Base'!$D$12:$S$1673,11,FALSE),VLOOKUP($C1485,#REF!,11,FALSE))</f>
        <v>#N/A</v>
      </c>
      <c r="J1485" s="363">
        <f>IF(Comparativo!$E$6="Tabela Não Desonerada",Encargos!$F$44,Encargos!$D$44)</f>
        <v>1.1122000000000001</v>
      </c>
      <c r="K1485" s="364"/>
      <c r="L1485" s="365" t="e">
        <f t="shared" si="138"/>
        <v>#N/A</v>
      </c>
      <c r="M1485" s="365" t="e">
        <f t="shared" si="139"/>
        <v>#N/A</v>
      </c>
      <c r="N1485" s="376" t="e">
        <f t="shared" si="140"/>
        <v>#N/A</v>
      </c>
      <c r="O1485" s="205" t="e">
        <f>IF(Comparativo!$E$6="Tabela Não Desonerada",VLOOKUP($C1485,'Orçamento Base'!$D$12:$S$1673,13,FALSE),VLOOKUP($C1485,#REF!,13,FALSE))</f>
        <v>#N/A</v>
      </c>
      <c r="P1485" s="205" t="e">
        <f t="shared" si="141"/>
        <v>#N/A</v>
      </c>
      <c r="Q1485" s="205" t="e">
        <f>IF(Comparativo!$E$6="Tabela Não Desonerada",VLOOKUP($C1485,'Orçamento Base'!$D$12:$S$1673,14,FALSE),VLOOKUP($C1485,#REF!,14,FALSE))</f>
        <v>#N/A</v>
      </c>
      <c r="R1485" s="205" t="e">
        <f t="shared" si="142"/>
        <v>#N/A</v>
      </c>
      <c r="S1485" s="205" t="e">
        <f>IF(Comparativo!$E$6="Tabela Não Desonerada",VLOOKUP($C1485,'Orçamento Base'!$D$12:$S$1673,15,FALSE),VLOOKUP($C1485,#REF!,15,FALSE))</f>
        <v>#N/A</v>
      </c>
      <c r="T1485" s="205" t="e">
        <f t="shared" si="143"/>
        <v>#N/A</v>
      </c>
    </row>
    <row r="1486" spans="1:20" ht="15">
      <c r="A1486" s="203">
        <v>1</v>
      </c>
      <c r="B1486" s="203" t="e">
        <f>'Orçamento-TCE'!B1486</f>
        <v>#N/A</v>
      </c>
      <c r="C1486" s="229">
        <f>'Orçamento-TCE'!C1486</f>
        <v>0</v>
      </c>
      <c r="D1486" s="199" t="e">
        <f>'Orçamento-TCE'!G1486</f>
        <v>#N/A</v>
      </c>
      <c r="E1486" s="204">
        <f>'Orçamento-TCE'!H1486</f>
        <v>0</v>
      </c>
      <c r="F1486" s="230" t="e">
        <f>'Orçamento-TCE'!I1486</f>
        <v>#N/A</v>
      </c>
      <c r="G1486" s="227" t="e">
        <f>IF(Comparativo!$E$6="Tabela Não Desonerada",VLOOKUP($C1486,'Orçamento Base'!$D$12:$S$1673,12,FALSE),VLOOKUP($C1486,#REF!,12,FALSE))</f>
        <v>#N/A</v>
      </c>
      <c r="H1486" s="228">
        <f>IFERROR(IF(Comparativo!$E$6="Tabela Não Desonerada",VLOOKUP($C1486,'Orçamento Base'!$D$12:$S$1673,16,FALSE),VLOOKUP($C1486,#REF!,16,FALSE)),0)</f>
        <v>0</v>
      </c>
      <c r="I1486" s="575" t="e">
        <f>IF(Comparativo!$E$6="Tabela Não Desonerada",VLOOKUP($C1486,'Orçamento Base'!$D$12:$S$1673,11,FALSE),VLOOKUP($C1486,#REF!,11,FALSE))</f>
        <v>#N/A</v>
      </c>
      <c r="J1486" s="363">
        <f>IF(Comparativo!$E$6="Tabela Não Desonerada",Encargos!$F$44,Encargos!$D$44)</f>
        <v>1.1122000000000001</v>
      </c>
      <c r="K1486" s="364"/>
      <c r="L1486" s="365" t="e">
        <f t="shared" si="138"/>
        <v>#N/A</v>
      </c>
      <c r="M1486" s="365" t="e">
        <f t="shared" si="139"/>
        <v>#N/A</v>
      </c>
      <c r="N1486" s="376" t="e">
        <f t="shared" si="140"/>
        <v>#N/A</v>
      </c>
      <c r="O1486" s="205" t="e">
        <f>IF(Comparativo!$E$6="Tabela Não Desonerada",VLOOKUP($C1486,'Orçamento Base'!$D$12:$S$1673,13,FALSE),VLOOKUP($C1486,#REF!,13,FALSE))</f>
        <v>#N/A</v>
      </c>
      <c r="P1486" s="205" t="e">
        <f t="shared" si="141"/>
        <v>#N/A</v>
      </c>
      <c r="Q1486" s="205" t="e">
        <f>IF(Comparativo!$E$6="Tabela Não Desonerada",VLOOKUP($C1486,'Orçamento Base'!$D$12:$S$1673,14,FALSE),VLOOKUP($C1486,#REF!,14,FALSE))</f>
        <v>#N/A</v>
      </c>
      <c r="R1486" s="205" t="e">
        <f t="shared" si="142"/>
        <v>#N/A</v>
      </c>
      <c r="S1486" s="205" t="e">
        <f>IF(Comparativo!$E$6="Tabela Não Desonerada",VLOOKUP($C1486,'Orçamento Base'!$D$12:$S$1673,15,FALSE),VLOOKUP($C1486,#REF!,15,FALSE))</f>
        <v>#N/A</v>
      </c>
      <c r="T1486" s="205" t="e">
        <f t="shared" si="143"/>
        <v>#N/A</v>
      </c>
    </row>
    <row r="1487" spans="1:20" ht="15">
      <c r="A1487" s="203">
        <v>1</v>
      </c>
      <c r="B1487" s="203" t="e">
        <f>'Orçamento-TCE'!B1487</f>
        <v>#N/A</v>
      </c>
      <c r="C1487" s="229">
        <f>'Orçamento-TCE'!C1487</f>
        <v>0</v>
      </c>
      <c r="D1487" s="199" t="e">
        <f>'Orçamento-TCE'!G1487</f>
        <v>#N/A</v>
      </c>
      <c r="E1487" s="204">
        <f>'Orçamento-TCE'!H1487</f>
        <v>0</v>
      </c>
      <c r="F1487" s="230" t="e">
        <f>'Orçamento-TCE'!I1487</f>
        <v>#N/A</v>
      </c>
      <c r="G1487" s="227" t="e">
        <f>IF(Comparativo!$E$6="Tabela Não Desonerada",VLOOKUP($C1487,'Orçamento Base'!$D$12:$S$1673,12,FALSE),VLOOKUP($C1487,#REF!,12,FALSE))</f>
        <v>#N/A</v>
      </c>
      <c r="H1487" s="228">
        <f>IFERROR(IF(Comparativo!$E$6="Tabela Não Desonerada",VLOOKUP($C1487,'Orçamento Base'!$D$12:$S$1673,16,FALSE),VLOOKUP($C1487,#REF!,16,FALSE)),0)</f>
        <v>0</v>
      </c>
      <c r="I1487" s="575" t="e">
        <f>IF(Comparativo!$E$6="Tabela Não Desonerada",VLOOKUP($C1487,'Orçamento Base'!$D$12:$S$1673,11,FALSE),VLOOKUP($C1487,#REF!,11,FALSE))</f>
        <v>#N/A</v>
      </c>
      <c r="J1487" s="363">
        <f>IF(Comparativo!$E$6="Tabela Não Desonerada",Encargos!$F$44,Encargos!$D$44)</f>
        <v>1.1122000000000001</v>
      </c>
      <c r="K1487" s="364"/>
      <c r="L1487" s="365" t="e">
        <f t="shared" si="138"/>
        <v>#N/A</v>
      </c>
      <c r="M1487" s="365" t="e">
        <f t="shared" si="139"/>
        <v>#N/A</v>
      </c>
      <c r="N1487" s="376" t="e">
        <f t="shared" si="140"/>
        <v>#N/A</v>
      </c>
      <c r="O1487" s="205" t="e">
        <f>IF(Comparativo!$E$6="Tabela Não Desonerada",VLOOKUP($C1487,'Orçamento Base'!$D$12:$S$1673,13,FALSE),VLOOKUP($C1487,#REF!,13,FALSE))</f>
        <v>#N/A</v>
      </c>
      <c r="P1487" s="205" t="e">
        <f t="shared" si="141"/>
        <v>#N/A</v>
      </c>
      <c r="Q1487" s="205" t="e">
        <f>IF(Comparativo!$E$6="Tabela Não Desonerada",VLOOKUP($C1487,'Orçamento Base'!$D$12:$S$1673,14,FALSE),VLOOKUP($C1487,#REF!,14,FALSE))</f>
        <v>#N/A</v>
      </c>
      <c r="R1487" s="205" t="e">
        <f t="shared" si="142"/>
        <v>#N/A</v>
      </c>
      <c r="S1487" s="205" t="e">
        <f>IF(Comparativo!$E$6="Tabela Não Desonerada",VLOOKUP($C1487,'Orçamento Base'!$D$12:$S$1673,15,FALSE),VLOOKUP($C1487,#REF!,15,FALSE))</f>
        <v>#N/A</v>
      </c>
      <c r="T1487" s="205" t="e">
        <f t="shared" si="143"/>
        <v>#N/A</v>
      </c>
    </row>
    <row r="1488" spans="1:20" ht="15">
      <c r="A1488" s="203">
        <v>1</v>
      </c>
      <c r="B1488" s="203" t="e">
        <f>'Orçamento-TCE'!B1488</f>
        <v>#N/A</v>
      </c>
      <c r="C1488" s="229">
        <f>'Orçamento-TCE'!C1488</f>
        <v>0</v>
      </c>
      <c r="D1488" s="199" t="e">
        <f>'Orçamento-TCE'!G1488</f>
        <v>#N/A</v>
      </c>
      <c r="E1488" s="204">
        <f>'Orçamento-TCE'!H1488</f>
        <v>0</v>
      </c>
      <c r="F1488" s="230" t="e">
        <f>'Orçamento-TCE'!I1488</f>
        <v>#N/A</v>
      </c>
      <c r="G1488" s="227" t="e">
        <f>IF(Comparativo!$E$6="Tabela Não Desonerada",VLOOKUP($C1488,'Orçamento Base'!$D$12:$S$1673,12,FALSE),VLOOKUP($C1488,#REF!,12,FALSE))</f>
        <v>#N/A</v>
      </c>
      <c r="H1488" s="228">
        <f>IFERROR(IF(Comparativo!$E$6="Tabela Não Desonerada",VLOOKUP($C1488,'Orçamento Base'!$D$12:$S$1673,16,FALSE),VLOOKUP($C1488,#REF!,16,FALSE)),0)</f>
        <v>0</v>
      </c>
      <c r="I1488" s="575" t="e">
        <f>IF(Comparativo!$E$6="Tabela Não Desonerada",VLOOKUP($C1488,'Orçamento Base'!$D$12:$S$1673,11,FALSE),VLOOKUP($C1488,#REF!,11,FALSE))</f>
        <v>#N/A</v>
      </c>
      <c r="J1488" s="363">
        <f>IF(Comparativo!$E$6="Tabela Não Desonerada",Encargos!$F$44,Encargos!$D$44)</f>
        <v>1.1122000000000001</v>
      </c>
      <c r="K1488" s="364"/>
      <c r="L1488" s="365" t="e">
        <f t="shared" si="138"/>
        <v>#N/A</v>
      </c>
      <c r="M1488" s="365" t="e">
        <f t="shared" si="139"/>
        <v>#N/A</v>
      </c>
      <c r="N1488" s="376" t="e">
        <f t="shared" si="140"/>
        <v>#N/A</v>
      </c>
      <c r="O1488" s="205" t="e">
        <f>IF(Comparativo!$E$6="Tabela Não Desonerada",VLOOKUP($C1488,'Orçamento Base'!$D$12:$S$1673,13,FALSE),VLOOKUP($C1488,#REF!,13,FALSE))</f>
        <v>#N/A</v>
      </c>
      <c r="P1488" s="205" t="e">
        <f t="shared" si="141"/>
        <v>#N/A</v>
      </c>
      <c r="Q1488" s="205" t="e">
        <f>IF(Comparativo!$E$6="Tabela Não Desonerada",VLOOKUP($C1488,'Orçamento Base'!$D$12:$S$1673,14,FALSE),VLOOKUP($C1488,#REF!,14,FALSE))</f>
        <v>#N/A</v>
      </c>
      <c r="R1488" s="205" t="e">
        <f t="shared" si="142"/>
        <v>#N/A</v>
      </c>
      <c r="S1488" s="205" t="e">
        <f>IF(Comparativo!$E$6="Tabela Não Desonerada",VLOOKUP($C1488,'Orçamento Base'!$D$12:$S$1673,15,FALSE),VLOOKUP($C1488,#REF!,15,FALSE))</f>
        <v>#N/A</v>
      </c>
      <c r="T1488" s="205" t="e">
        <f t="shared" si="143"/>
        <v>#N/A</v>
      </c>
    </row>
    <row r="1489" spans="1:20" ht="15">
      <c r="A1489" s="203">
        <v>1</v>
      </c>
      <c r="B1489" s="203" t="e">
        <f>'Orçamento-TCE'!B1489</f>
        <v>#N/A</v>
      </c>
      <c r="C1489" s="229">
        <f>'Orçamento-TCE'!C1489</f>
        <v>0</v>
      </c>
      <c r="D1489" s="199" t="e">
        <f>'Orçamento-TCE'!G1489</f>
        <v>#N/A</v>
      </c>
      <c r="E1489" s="204">
        <f>'Orçamento-TCE'!H1489</f>
        <v>0</v>
      </c>
      <c r="F1489" s="230" t="e">
        <f>'Orçamento-TCE'!I1489</f>
        <v>#N/A</v>
      </c>
      <c r="G1489" s="227" t="e">
        <f>IF(Comparativo!$E$6="Tabela Não Desonerada",VLOOKUP($C1489,'Orçamento Base'!$D$12:$S$1673,12,FALSE),VLOOKUP($C1489,#REF!,12,FALSE))</f>
        <v>#N/A</v>
      </c>
      <c r="H1489" s="228">
        <f>IFERROR(IF(Comparativo!$E$6="Tabela Não Desonerada",VLOOKUP($C1489,'Orçamento Base'!$D$12:$S$1673,16,FALSE),VLOOKUP($C1489,#REF!,16,FALSE)),0)</f>
        <v>0</v>
      </c>
      <c r="I1489" s="575" t="e">
        <f>IF(Comparativo!$E$6="Tabela Não Desonerada",VLOOKUP($C1489,'Orçamento Base'!$D$12:$S$1673,11,FALSE),VLOOKUP($C1489,#REF!,11,FALSE))</f>
        <v>#N/A</v>
      </c>
      <c r="J1489" s="363">
        <f>IF(Comparativo!$E$6="Tabela Não Desonerada",Encargos!$F$44,Encargos!$D$44)</f>
        <v>1.1122000000000001</v>
      </c>
      <c r="K1489" s="364"/>
      <c r="L1489" s="365" t="e">
        <f t="shared" si="138"/>
        <v>#N/A</v>
      </c>
      <c r="M1489" s="365" t="e">
        <f t="shared" si="139"/>
        <v>#N/A</v>
      </c>
      <c r="N1489" s="376" t="e">
        <f t="shared" si="140"/>
        <v>#N/A</v>
      </c>
      <c r="O1489" s="205" t="e">
        <f>IF(Comparativo!$E$6="Tabela Não Desonerada",VLOOKUP($C1489,'Orçamento Base'!$D$12:$S$1673,13,FALSE),VLOOKUP($C1489,#REF!,13,FALSE))</f>
        <v>#N/A</v>
      </c>
      <c r="P1489" s="205" t="e">
        <f t="shared" si="141"/>
        <v>#N/A</v>
      </c>
      <c r="Q1489" s="205" t="e">
        <f>IF(Comparativo!$E$6="Tabela Não Desonerada",VLOOKUP($C1489,'Orçamento Base'!$D$12:$S$1673,14,FALSE),VLOOKUP($C1489,#REF!,14,FALSE))</f>
        <v>#N/A</v>
      </c>
      <c r="R1489" s="205" t="e">
        <f t="shared" si="142"/>
        <v>#N/A</v>
      </c>
      <c r="S1489" s="205" t="e">
        <f>IF(Comparativo!$E$6="Tabela Não Desonerada",VLOOKUP($C1489,'Orçamento Base'!$D$12:$S$1673,15,FALSE),VLOOKUP($C1489,#REF!,15,FALSE))</f>
        <v>#N/A</v>
      </c>
      <c r="T1489" s="205" t="e">
        <f t="shared" si="143"/>
        <v>#N/A</v>
      </c>
    </row>
    <row r="1490" spans="1:20" ht="15">
      <c r="A1490" s="203">
        <v>1</v>
      </c>
      <c r="B1490" s="203" t="e">
        <f>'Orçamento-TCE'!B1490</f>
        <v>#N/A</v>
      </c>
      <c r="C1490" s="229">
        <f>'Orçamento-TCE'!C1490</f>
        <v>0</v>
      </c>
      <c r="D1490" s="199" t="e">
        <f>'Orçamento-TCE'!G1490</f>
        <v>#N/A</v>
      </c>
      <c r="E1490" s="204">
        <f>'Orçamento-TCE'!H1490</f>
        <v>0</v>
      </c>
      <c r="F1490" s="230" t="e">
        <f>'Orçamento-TCE'!I1490</f>
        <v>#N/A</v>
      </c>
      <c r="G1490" s="227" t="e">
        <f>IF(Comparativo!$E$6="Tabela Não Desonerada",VLOOKUP($C1490,'Orçamento Base'!$D$12:$S$1673,12,FALSE),VLOOKUP($C1490,#REF!,12,FALSE))</f>
        <v>#N/A</v>
      </c>
      <c r="H1490" s="228">
        <f>IFERROR(IF(Comparativo!$E$6="Tabela Não Desonerada",VLOOKUP($C1490,'Orçamento Base'!$D$12:$S$1673,16,FALSE),VLOOKUP($C1490,#REF!,16,FALSE)),0)</f>
        <v>0</v>
      </c>
      <c r="I1490" s="575" t="e">
        <f>IF(Comparativo!$E$6="Tabela Não Desonerada",VLOOKUP($C1490,'Orçamento Base'!$D$12:$S$1673,11,FALSE),VLOOKUP($C1490,#REF!,11,FALSE))</f>
        <v>#N/A</v>
      </c>
      <c r="J1490" s="363">
        <f>IF(Comparativo!$E$6="Tabela Não Desonerada",Encargos!$F$44,Encargos!$D$44)</f>
        <v>1.1122000000000001</v>
      </c>
      <c r="K1490" s="364"/>
      <c r="L1490" s="365" t="e">
        <f t="shared" si="138"/>
        <v>#N/A</v>
      </c>
      <c r="M1490" s="365" t="e">
        <f t="shared" si="139"/>
        <v>#N/A</v>
      </c>
      <c r="N1490" s="376" t="e">
        <f t="shared" si="140"/>
        <v>#N/A</v>
      </c>
      <c r="O1490" s="205" t="e">
        <f>IF(Comparativo!$E$6="Tabela Não Desonerada",VLOOKUP($C1490,'Orçamento Base'!$D$12:$S$1673,13,FALSE),VLOOKUP($C1490,#REF!,13,FALSE))</f>
        <v>#N/A</v>
      </c>
      <c r="P1490" s="205" t="e">
        <f t="shared" si="141"/>
        <v>#N/A</v>
      </c>
      <c r="Q1490" s="205" t="e">
        <f>IF(Comparativo!$E$6="Tabela Não Desonerada",VLOOKUP($C1490,'Orçamento Base'!$D$12:$S$1673,14,FALSE),VLOOKUP($C1490,#REF!,14,FALSE))</f>
        <v>#N/A</v>
      </c>
      <c r="R1490" s="205" t="e">
        <f t="shared" si="142"/>
        <v>#N/A</v>
      </c>
      <c r="S1490" s="205" t="e">
        <f>IF(Comparativo!$E$6="Tabela Não Desonerada",VLOOKUP($C1490,'Orçamento Base'!$D$12:$S$1673,15,FALSE),VLOOKUP($C1490,#REF!,15,FALSE))</f>
        <v>#N/A</v>
      </c>
      <c r="T1490" s="205" t="e">
        <f t="shared" si="143"/>
        <v>#N/A</v>
      </c>
    </row>
    <row r="1491" spans="1:20" ht="15">
      <c r="A1491" s="203">
        <v>1</v>
      </c>
      <c r="B1491" s="203" t="e">
        <f>'Orçamento-TCE'!B1491</f>
        <v>#N/A</v>
      </c>
      <c r="C1491" s="229">
        <f>'Orçamento-TCE'!C1491</f>
        <v>0</v>
      </c>
      <c r="D1491" s="199" t="e">
        <f>'Orçamento-TCE'!G1491</f>
        <v>#N/A</v>
      </c>
      <c r="E1491" s="204">
        <f>'Orçamento-TCE'!H1491</f>
        <v>0</v>
      </c>
      <c r="F1491" s="230" t="e">
        <f>'Orçamento-TCE'!I1491</f>
        <v>#N/A</v>
      </c>
      <c r="G1491" s="227" t="e">
        <f>IF(Comparativo!$E$6="Tabela Não Desonerada",VLOOKUP($C1491,'Orçamento Base'!$D$12:$S$1673,12,FALSE),VLOOKUP($C1491,#REF!,12,FALSE))</f>
        <v>#N/A</v>
      </c>
      <c r="H1491" s="228">
        <f>IFERROR(IF(Comparativo!$E$6="Tabela Não Desonerada",VLOOKUP($C1491,'Orçamento Base'!$D$12:$S$1673,16,FALSE),VLOOKUP($C1491,#REF!,16,FALSE)),0)</f>
        <v>0</v>
      </c>
      <c r="I1491" s="575" t="e">
        <f>IF(Comparativo!$E$6="Tabela Não Desonerada",VLOOKUP($C1491,'Orçamento Base'!$D$12:$S$1673,11,FALSE),VLOOKUP($C1491,#REF!,11,FALSE))</f>
        <v>#N/A</v>
      </c>
      <c r="J1491" s="363">
        <f>IF(Comparativo!$E$6="Tabela Não Desonerada",Encargos!$F$44,Encargos!$D$44)</f>
        <v>1.1122000000000001</v>
      </c>
      <c r="K1491" s="364"/>
      <c r="L1491" s="365" t="e">
        <f t="shared" si="138"/>
        <v>#N/A</v>
      </c>
      <c r="M1491" s="365" t="e">
        <f t="shared" si="139"/>
        <v>#N/A</v>
      </c>
      <c r="N1491" s="376" t="e">
        <f t="shared" si="140"/>
        <v>#N/A</v>
      </c>
      <c r="O1491" s="205" t="e">
        <f>IF(Comparativo!$E$6="Tabela Não Desonerada",VLOOKUP($C1491,'Orçamento Base'!$D$12:$S$1673,13,FALSE),VLOOKUP($C1491,#REF!,13,FALSE))</f>
        <v>#N/A</v>
      </c>
      <c r="P1491" s="205" t="e">
        <f t="shared" si="141"/>
        <v>#N/A</v>
      </c>
      <c r="Q1491" s="205" t="e">
        <f>IF(Comparativo!$E$6="Tabela Não Desonerada",VLOOKUP($C1491,'Orçamento Base'!$D$12:$S$1673,14,FALSE),VLOOKUP($C1491,#REF!,14,FALSE))</f>
        <v>#N/A</v>
      </c>
      <c r="R1491" s="205" t="e">
        <f t="shared" si="142"/>
        <v>#N/A</v>
      </c>
      <c r="S1491" s="205" t="e">
        <f>IF(Comparativo!$E$6="Tabela Não Desonerada",VLOOKUP($C1491,'Orçamento Base'!$D$12:$S$1673,15,FALSE),VLOOKUP($C1491,#REF!,15,FALSE))</f>
        <v>#N/A</v>
      </c>
      <c r="T1491" s="205" t="e">
        <f t="shared" si="143"/>
        <v>#N/A</v>
      </c>
    </row>
    <row r="1492" spans="1:20" ht="15">
      <c r="A1492" s="203">
        <v>1</v>
      </c>
      <c r="B1492" s="203" t="e">
        <f>'Orçamento-TCE'!B1492</f>
        <v>#N/A</v>
      </c>
      <c r="C1492" s="229">
        <f>'Orçamento-TCE'!C1492</f>
        <v>0</v>
      </c>
      <c r="D1492" s="199" t="e">
        <f>'Orçamento-TCE'!G1492</f>
        <v>#N/A</v>
      </c>
      <c r="E1492" s="204">
        <f>'Orçamento-TCE'!H1492</f>
        <v>0</v>
      </c>
      <c r="F1492" s="230" t="e">
        <f>'Orçamento-TCE'!I1492</f>
        <v>#N/A</v>
      </c>
      <c r="G1492" s="227" t="e">
        <f>IF(Comparativo!$E$6="Tabela Não Desonerada",VLOOKUP($C1492,'Orçamento Base'!$D$12:$S$1673,12,FALSE),VLOOKUP($C1492,#REF!,12,FALSE))</f>
        <v>#N/A</v>
      </c>
      <c r="H1492" s="228">
        <f>IFERROR(IF(Comparativo!$E$6="Tabela Não Desonerada",VLOOKUP($C1492,'Orçamento Base'!$D$12:$S$1673,16,FALSE),VLOOKUP($C1492,#REF!,16,FALSE)),0)</f>
        <v>0</v>
      </c>
      <c r="I1492" s="575" t="e">
        <f>IF(Comparativo!$E$6="Tabela Não Desonerada",VLOOKUP($C1492,'Orçamento Base'!$D$12:$S$1673,11,FALSE),VLOOKUP($C1492,#REF!,11,FALSE))</f>
        <v>#N/A</v>
      </c>
      <c r="J1492" s="363">
        <f>IF(Comparativo!$E$6="Tabela Não Desonerada",Encargos!$F$44,Encargos!$D$44)</f>
        <v>1.1122000000000001</v>
      </c>
      <c r="K1492" s="364"/>
      <c r="L1492" s="365" t="e">
        <f t="shared" si="138"/>
        <v>#N/A</v>
      </c>
      <c r="M1492" s="365" t="e">
        <f t="shared" si="139"/>
        <v>#N/A</v>
      </c>
      <c r="N1492" s="376" t="e">
        <f t="shared" si="140"/>
        <v>#N/A</v>
      </c>
      <c r="O1492" s="205" t="e">
        <f>IF(Comparativo!$E$6="Tabela Não Desonerada",VLOOKUP($C1492,'Orçamento Base'!$D$12:$S$1673,13,FALSE),VLOOKUP($C1492,#REF!,13,FALSE))</f>
        <v>#N/A</v>
      </c>
      <c r="P1492" s="205" t="e">
        <f t="shared" si="141"/>
        <v>#N/A</v>
      </c>
      <c r="Q1492" s="205" t="e">
        <f>IF(Comparativo!$E$6="Tabela Não Desonerada",VLOOKUP($C1492,'Orçamento Base'!$D$12:$S$1673,14,FALSE),VLOOKUP($C1492,#REF!,14,FALSE))</f>
        <v>#N/A</v>
      </c>
      <c r="R1492" s="205" t="e">
        <f t="shared" si="142"/>
        <v>#N/A</v>
      </c>
      <c r="S1492" s="205" t="e">
        <f>IF(Comparativo!$E$6="Tabela Não Desonerada",VLOOKUP($C1492,'Orçamento Base'!$D$12:$S$1673,15,FALSE),VLOOKUP($C1492,#REF!,15,FALSE))</f>
        <v>#N/A</v>
      </c>
      <c r="T1492" s="205" t="e">
        <f t="shared" si="143"/>
        <v>#N/A</v>
      </c>
    </row>
    <row r="1493" spans="1:20" ht="15">
      <c r="A1493" s="203">
        <v>1</v>
      </c>
      <c r="B1493" s="203" t="e">
        <f>'Orçamento-TCE'!B1493</f>
        <v>#N/A</v>
      </c>
      <c r="C1493" s="229">
        <f>'Orçamento-TCE'!C1493</f>
        <v>0</v>
      </c>
      <c r="D1493" s="199" t="e">
        <f>'Orçamento-TCE'!G1493</f>
        <v>#N/A</v>
      </c>
      <c r="E1493" s="204">
        <f>'Orçamento-TCE'!H1493</f>
        <v>0</v>
      </c>
      <c r="F1493" s="230" t="e">
        <f>'Orçamento-TCE'!I1493</f>
        <v>#N/A</v>
      </c>
      <c r="G1493" s="227" t="e">
        <f>IF(Comparativo!$E$6="Tabela Não Desonerada",VLOOKUP($C1493,'Orçamento Base'!$D$12:$S$1673,12,FALSE),VLOOKUP($C1493,#REF!,12,FALSE))</f>
        <v>#N/A</v>
      </c>
      <c r="H1493" s="228">
        <f>IFERROR(IF(Comparativo!$E$6="Tabela Não Desonerada",VLOOKUP($C1493,'Orçamento Base'!$D$12:$S$1673,16,FALSE),VLOOKUP($C1493,#REF!,16,FALSE)),0)</f>
        <v>0</v>
      </c>
      <c r="I1493" s="575" t="e">
        <f>IF(Comparativo!$E$6="Tabela Não Desonerada",VLOOKUP($C1493,'Orçamento Base'!$D$12:$S$1673,11,FALSE),VLOOKUP($C1493,#REF!,11,FALSE))</f>
        <v>#N/A</v>
      </c>
      <c r="J1493" s="363">
        <f>IF(Comparativo!$E$6="Tabela Não Desonerada",Encargos!$F$44,Encargos!$D$44)</f>
        <v>1.1122000000000001</v>
      </c>
      <c r="K1493" s="364"/>
      <c r="L1493" s="365" t="e">
        <f t="shared" si="138"/>
        <v>#N/A</v>
      </c>
      <c r="M1493" s="365" t="e">
        <f t="shared" si="139"/>
        <v>#N/A</v>
      </c>
      <c r="N1493" s="376" t="e">
        <f t="shared" si="140"/>
        <v>#N/A</v>
      </c>
      <c r="O1493" s="205" t="e">
        <f>IF(Comparativo!$E$6="Tabela Não Desonerada",VLOOKUP($C1493,'Orçamento Base'!$D$12:$S$1673,13,FALSE),VLOOKUP($C1493,#REF!,13,FALSE))</f>
        <v>#N/A</v>
      </c>
      <c r="P1493" s="205" t="e">
        <f t="shared" si="141"/>
        <v>#N/A</v>
      </c>
      <c r="Q1493" s="205" t="e">
        <f>IF(Comparativo!$E$6="Tabela Não Desonerada",VLOOKUP($C1493,'Orçamento Base'!$D$12:$S$1673,14,FALSE),VLOOKUP($C1493,#REF!,14,FALSE))</f>
        <v>#N/A</v>
      </c>
      <c r="R1493" s="205" t="e">
        <f t="shared" si="142"/>
        <v>#N/A</v>
      </c>
      <c r="S1493" s="205" t="e">
        <f>IF(Comparativo!$E$6="Tabela Não Desonerada",VLOOKUP($C1493,'Orçamento Base'!$D$12:$S$1673,15,FALSE),VLOOKUP($C1493,#REF!,15,FALSE))</f>
        <v>#N/A</v>
      </c>
      <c r="T1493" s="205" t="e">
        <f t="shared" si="143"/>
        <v>#N/A</v>
      </c>
    </row>
    <row r="1494" spans="1:20" ht="15">
      <c r="A1494" s="203">
        <v>1</v>
      </c>
      <c r="B1494" s="203" t="e">
        <f>'Orçamento-TCE'!B1494</f>
        <v>#N/A</v>
      </c>
      <c r="C1494" s="229">
        <f>'Orçamento-TCE'!C1494</f>
        <v>0</v>
      </c>
      <c r="D1494" s="199" t="e">
        <f>'Orçamento-TCE'!G1494</f>
        <v>#N/A</v>
      </c>
      <c r="E1494" s="204">
        <f>'Orçamento-TCE'!H1494</f>
        <v>0</v>
      </c>
      <c r="F1494" s="230" t="e">
        <f>'Orçamento-TCE'!I1494</f>
        <v>#N/A</v>
      </c>
      <c r="G1494" s="227" t="e">
        <f>IF(Comparativo!$E$6="Tabela Não Desonerada",VLOOKUP($C1494,'Orçamento Base'!$D$12:$S$1673,12,FALSE),VLOOKUP($C1494,#REF!,12,FALSE))</f>
        <v>#N/A</v>
      </c>
      <c r="H1494" s="228">
        <f>IFERROR(IF(Comparativo!$E$6="Tabela Não Desonerada",VLOOKUP($C1494,'Orçamento Base'!$D$12:$S$1673,16,FALSE),VLOOKUP($C1494,#REF!,16,FALSE)),0)</f>
        <v>0</v>
      </c>
      <c r="I1494" s="575" t="e">
        <f>IF(Comparativo!$E$6="Tabela Não Desonerada",VLOOKUP($C1494,'Orçamento Base'!$D$12:$S$1673,11,FALSE),VLOOKUP($C1494,#REF!,11,FALSE))</f>
        <v>#N/A</v>
      </c>
      <c r="J1494" s="363">
        <f>IF(Comparativo!$E$6="Tabela Não Desonerada",Encargos!$F$44,Encargos!$D$44)</f>
        <v>1.1122000000000001</v>
      </c>
      <c r="K1494" s="364"/>
      <c r="L1494" s="365" t="e">
        <f t="shared" si="138"/>
        <v>#N/A</v>
      </c>
      <c r="M1494" s="365" t="e">
        <f t="shared" si="139"/>
        <v>#N/A</v>
      </c>
      <c r="N1494" s="376" t="e">
        <f t="shared" si="140"/>
        <v>#N/A</v>
      </c>
      <c r="O1494" s="205" t="e">
        <f>IF(Comparativo!$E$6="Tabela Não Desonerada",VLOOKUP($C1494,'Orçamento Base'!$D$12:$S$1673,13,FALSE),VLOOKUP($C1494,#REF!,13,FALSE))</f>
        <v>#N/A</v>
      </c>
      <c r="P1494" s="205" t="e">
        <f t="shared" si="141"/>
        <v>#N/A</v>
      </c>
      <c r="Q1494" s="205" t="e">
        <f>IF(Comparativo!$E$6="Tabela Não Desonerada",VLOOKUP($C1494,'Orçamento Base'!$D$12:$S$1673,14,FALSE),VLOOKUP($C1494,#REF!,14,FALSE))</f>
        <v>#N/A</v>
      </c>
      <c r="R1494" s="205" t="e">
        <f t="shared" si="142"/>
        <v>#N/A</v>
      </c>
      <c r="S1494" s="205" t="e">
        <f>IF(Comparativo!$E$6="Tabela Não Desonerada",VLOOKUP($C1494,'Orçamento Base'!$D$12:$S$1673,15,FALSE),VLOOKUP($C1494,#REF!,15,FALSE))</f>
        <v>#N/A</v>
      </c>
      <c r="T1494" s="205" t="e">
        <f t="shared" si="143"/>
        <v>#N/A</v>
      </c>
    </row>
    <row r="1495" spans="1:20" ht="15">
      <c r="A1495" s="203">
        <v>1</v>
      </c>
      <c r="B1495" s="203" t="e">
        <f>'Orçamento-TCE'!B1495</f>
        <v>#N/A</v>
      </c>
      <c r="C1495" s="229">
        <f>'Orçamento-TCE'!C1495</f>
        <v>0</v>
      </c>
      <c r="D1495" s="199" t="e">
        <f>'Orçamento-TCE'!G1495</f>
        <v>#N/A</v>
      </c>
      <c r="E1495" s="204">
        <f>'Orçamento-TCE'!H1495</f>
        <v>0</v>
      </c>
      <c r="F1495" s="230" t="e">
        <f>'Orçamento-TCE'!I1495</f>
        <v>#N/A</v>
      </c>
      <c r="G1495" s="227" t="e">
        <f>IF(Comparativo!$E$6="Tabela Não Desonerada",VLOOKUP($C1495,'Orçamento Base'!$D$12:$S$1673,12,FALSE),VLOOKUP($C1495,#REF!,12,FALSE))</f>
        <v>#N/A</v>
      </c>
      <c r="H1495" s="228">
        <f>IFERROR(IF(Comparativo!$E$6="Tabela Não Desonerada",VLOOKUP($C1495,'Orçamento Base'!$D$12:$S$1673,16,FALSE),VLOOKUP($C1495,#REF!,16,FALSE)),0)</f>
        <v>0</v>
      </c>
      <c r="I1495" s="575" t="e">
        <f>IF(Comparativo!$E$6="Tabela Não Desonerada",VLOOKUP($C1495,'Orçamento Base'!$D$12:$S$1673,11,FALSE),VLOOKUP($C1495,#REF!,11,FALSE))</f>
        <v>#N/A</v>
      </c>
      <c r="J1495" s="363">
        <f>IF(Comparativo!$E$6="Tabela Não Desonerada",Encargos!$F$44,Encargos!$D$44)</f>
        <v>1.1122000000000001</v>
      </c>
      <c r="K1495" s="364"/>
      <c r="L1495" s="365" t="e">
        <f t="shared" si="138"/>
        <v>#N/A</v>
      </c>
      <c r="M1495" s="365" t="e">
        <f t="shared" si="139"/>
        <v>#N/A</v>
      </c>
      <c r="N1495" s="376" t="e">
        <f t="shared" si="140"/>
        <v>#N/A</v>
      </c>
      <c r="O1495" s="205" t="e">
        <f>IF(Comparativo!$E$6="Tabela Não Desonerada",VLOOKUP($C1495,'Orçamento Base'!$D$12:$S$1673,13,FALSE),VLOOKUP($C1495,#REF!,13,FALSE))</f>
        <v>#N/A</v>
      </c>
      <c r="P1495" s="205" t="e">
        <f t="shared" si="141"/>
        <v>#N/A</v>
      </c>
      <c r="Q1495" s="205" t="e">
        <f>IF(Comparativo!$E$6="Tabela Não Desonerada",VLOOKUP($C1495,'Orçamento Base'!$D$12:$S$1673,14,FALSE),VLOOKUP($C1495,#REF!,14,FALSE))</f>
        <v>#N/A</v>
      </c>
      <c r="R1495" s="205" t="e">
        <f t="shared" si="142"/>
        <v>#N/A</v>
      </c>
      <c r="S1495" s="205" t="e">
        <f>IF(Comparativo!$E$6="Tabela Não Desonerada",VLOOKUP($C1495,'Orçamento Base'!$D$12:$S$1673,15,FALSE),VLOOKUP($C1495,#REF!,15,FALSE))</f>
        <v>#N/A</v>
      </c>
      <c r="T1495" s="205" t="e">
        <f t="shared" si="143"/>
        <v>#N/A</v>
      </c>
    </row>
    <row r="1496" spans="1:20" ht="15">
      <c r="A1496" s="203">
        <v>1</v>
      </c>
      <c r="B1496" s="203" t="e">
        <f>'Orçamento-TCE'!B1496</f>
        <v>#N/A</v>
      </c>
      <c r="C1496" s="229">
        <f>'Orçamento-TCE'!C1496</f>
        <v>0</v>
      </c>
      <c r="D1496" s="199" t="e">
        <f>'Orçamento-TCE'!G1496</f>
        <v>#N/A</v>
      </c>
      <c r="E1496" s="204">
        <f>'Orçamento-TCE'!H1496</f>
        <v>0</v>
      </c>
      <c r="F1496" s="230" t="e">
        <f>'Orçamento-TCE'!I1496</f>
        <v>#N/A</v>
      </c>
      <c r="G1496" s="227" t="e">
        <f>IF(Comparativo!$E$6="Tabela Não Desonerada",VLOOKUP($C1496,'Orçamento Base'!$D$12:$S$1673,12,FALSE),VLOOKUP($C1496,#REF!,12,FALSE))</f>
        <v>#N/A</v>
      </c>
      <c r="H1496" s="228">
        <f>IFERROR(IF(Comparativo!$E$6="Tabela Não Desonerada",VLOOKUP($C1496,'Orçamento Base'!$D$12:$S$1673,16,FALSE),VLOOKUP($C1496,#REF!,16,FALSE)),0)</f>
        <v>0</v>
      </c>
      <c r="I1496" s="575" t="e">
        <f>IF(Comparativo!$E$6="Tabela Não Desonerada",VLOOKUP($C1496,'Orçamento Base'!$D$12:$S$1673,11,FALSE),VLOOKUP($C1496,#REF!,11,FALSE))</f>
        <v>#N/A</v>
      </c>
      <c r="J1496" s="363">
        <f>IF(Comparativo!$E$6="Tabela Não Desonerada",Encargos!$F$44,Encargos!$D$44)</f>
        <v>1.1122000000000001</v>
      </c>
      <c r="K1496" s="364"/>
      <c r="L1496" s="365" t="e">
        <f t="shared" si="138"/>
        <v>#N/A</v>
      </c>
      <c r="M1496" s="365" t="e">
        <f t="shared" si="139"/>
        <v>#N/A</v>
      </c>
      <c r="N1496" s="376" t="e">
        <f t="shared" si="140"/>
        <v>#N/A</v>
      </c>
      <c r="O1496" s="205" t="e">
        <f>IF(Comparativo!$E$6="Tabela Não Desonerada",VLOOKUP($C1496,'Orçamento Base'!$D$12:$S$1673,13,FALSE),VLOOKUP($C1496,#REF!,13,FALSE))</f>
        <v>#N/A</v>
      </c>
      <c r="P1496" s="205" t="e">
        <f t="shared" si="141"/>
        <v>#N/A</v>
      </c>
      <c r="Q1496" s="205" t="e">
        <f>IF(Comparativo!$E$6="Tabela Não Desonerada",VLOOKUP($C1496,'Orçamento Base'!$D$12:$S$1673,14,FALSE),VLOOKUP($C1496,#REF!,14,FALSE))</f>
        <v>#N/A</v>
      </c>
      <c r="R1496" s="205" t="e">
        <f t="shared" si="142"/>
        <v>#N/A</v>
      </c>
      <c r="S1496" s="205" t="e">
        <f>IF(Comparativo!$E$6="Tabela Não Desonerada",VLOOKUP($C1496,'Orçamento Base'!$D$12:$S$1673,15,FALSE),VLOOKUP($C1496,#REF!,15,FALSE))</f>
        <v>#N/A</v>
      </c>
      <c r="T1496" s="205" t="e">
        <f t="shared" si="143"/>
        <v>#N/A</v>
      </c>
    </row>
    <row r="1497" spans="1:20" ht="15">
      <c r="A1497" s="203">
        <v>1</v>
      </c>
      <c r="B1497" s="203" t="e">
        <f>'Orçamento-TCE'!B1497</f>
        <v>#N/A</v>
      </c>
      <c r="C1497" s="229">
        <f>'Orçamento-TCE'!C1497</f>
        <v>0</v>
      </c>
      <c r="D1497" s="199" t="e">
        <f>'Orçamento-TCE'!G1497</f>
        <v>#N/A</v>
      </c>
      <c r="E1497" s="204">
        <f>'Orçamento-TCE'!H1497</f>
        <v>0</v>
      </c>
      <c r="F1497" s="230" t="e">
        <f>'Orçamento-TCE'!I1497</f>
        <v>#N/A</v>
      </c>
      <c r="G1497" s="227" t="e">
        <f>IF(Comparativo!$E$6="Tabela Não Desonerada",VLOOKUP($C1497,'Orçamento Base'!$D$12:$S$1673,12,FALSE),VLOOKUP($C1497,#REF!,12,FALSE))</f>
        <v>#N/A</v>
      </c>
      <c r="H1497" s="228">
        <f>IFERROR(IF(Comparativo!$E$6="Tabela Não Desonerada",VLOOKUP($C1497,'Orçamento Base'!$D$12:$S$1673,16,FALSE),VLOOKUP($C1497,#REF!,16,FALSE)),0)</f>
        <v>0</v>
      </c>
      <c r="I1497" s="575" t="e">
        <f>IF(Comparativo!$E$6="Tabela Não Desonerada",VLOOKUP($C1497,'Orçamento Base'!$D$12:$S$1673,11,FALSE),VLOOKUP($C1497,#REF!,11,FALSE))</f>
        <v>#N/A</v>
      </c>
      <c r="J1497" s="363">
        <f>IF(Comparativo!$E$6="Tabela Não Desonerada",Encargos!$F$44,Encargos!$D$44)</f>
        <v>1.1122000000000001</v>
      </c>
      <c r="K1497" s="364"/>
      <c r="L1497" s="365" t="e">
        <f t="shared" si="138"/>
        <v>#N/A</v>
      </c>
      <c r="M1497" s="365" t="e">
        <f t="shared" si="139"/>
        <v>#N/A</v>
      </c>
      <c r="N1497" s="376" t="e">
        <f t="shared" si="140"/>
        <v>#N/A</v>
      </c>
      <c r="O1497" s="205" t="e">
        <f>IF(Comparativo!$E$6="Tabela Não Desonerada",VLOOKUP($C1497,'Orçamento Base'!$D$12:$S$1673,13,FALSE),VLOOKUP($C1497,#REF!,13,FALSE))</f>
        <v>#N/A</v>
      </c>
      <c r="P1497" s="205" t="e">
        <f t="shared" si="141"/>
        <v>#N/A</v>
      </c>
      <c r="Q1497" s="205" t="e">
        <f>IF(Comparativo!$E$6="Tabela Não Desonerada",VLOOKUP($C1497,'Orçamento Base'!$D$12:$S$1673,14,FALSE),VLOOKUP($C1497,#REF!,14,FALSE))</f>
        <v>#N/A</v>
      </c>
      <c r="R1497" s="205" t="e">
        <f t="shared" si="142"/>
        <v>#N/A</v>
      </c>
      <c r="S1497" s="205" t="e">
        <f>IF(Comparativo!$E$6="Tabela Não Desonerada",VLOOKUP($C1497,'Orçamento Base'!$D$12:$S$1673,15,FALSE),VLOOKUP($C1497,#REF!,15,FALSE))</f>
        <v>#N/A</v>
      </c>
      <c r="T1497" s="205" t="e">
        <f t="shared" si="143"/>
        <v>#N/A</v>
      </c>
    </row>
    <row r="1498" spans="1:20" ht="15">
      <c r="A1498" s="203">
        <v>1</v>
      </c>
      <c r="B1498" s="203" t="e">
        <f>'Orçamento-TCE'!B1498</f>
        <v>#N/A</v>
      </c>
      <c r="C1498" s="229">
        <f>'Orçamento-TCE'!C1498</f>
        <v>0</v>
      </c>
      <c r="D1498" s="199" t="e">
        <f>'Orçamento-TCE'!G1498</f>
        <v>#N/A</v>
      </c>
      <c r="E1498" s="204">
        <f>'Orçamento-TCE'!H1498</f>
        <v>0</v>
      </c>
      <c r="F1498" s="230" t="e">
        <f>'Orçamento-TCE'!I1498</f>
        <v>#N/A</v>
      </c>
      <c r="G1498" s="227" t="e">
        <f>IF(Comparativo!$E$6="Tabela Não Desonerada",VLOOKUP($C1498,'Orçamento Base'!$D$12:$S$1673,12,FALSE),VLOOKUP($C1498,#REF!,12,FALSE))</f>
        <v>#N/A</v>
      </c>
      <c r="H1498" s="228">
        <f>IFERROR(IF(Comparativo!$E$6="Tabela Não Desonerada",VLOOKUP($C1498,'Orçamento Base'!$D$12:$S$1673,16,FALSE),VLOOKUP($C1498,#REF!,16,FALSE)),0)</f>
        <v>0</v>
      </c>
      <c r="I1498" s="575" t="e">
        <f>IF(Comparativo!$E$6="Tabela Não Desonerada",VLOOKUP($C1498,'Orçamento Base'!$D$12:$S$1673,11,FALSE),VLOOKUP($C1498,#REF!,11,FALSE))</f>
        <v>#N/A</v>
      </c>
      <c r="J1498" s="363">
        <f>IF(Comparativo!$E$6="Tabela Não Desonerada",Encargos!$F$44,Encargos!$D$44)</f>
        <v>1.1122000000000001</v>
      </c>
      <c r="K1498" s="364"/>
      <c r="L1498" s="365" t="e">
        <f t="shared" si="138"/>
        <v>#N/A</v>
      </c>
      <c r="M1498" s="365" t="e">
        <f t="shared" si="139"/>
        <v>#N/A</v>
      </c>
      <c r="N1498" s="376" t="e">
        <f t="shared" si="140"/>
        <v>#N/A</v>
      </c>
      <c r="O1498" s="205" t="e">
        <f>IF(Comparativo!$E$6="Tabela Não Desonerada",VLOOKUP($C1498,'Orçamento Base'!$D$12:$S$1673,13,FALSE),VLOOKUP($C1498,#REF!,13,FALSE))</f>
        <v>#N/A</v>
      </c>
      <c r="P1498" s="205" t="e">
        <f t="shared" si="141"/>
        <v>#N/A</v>
      </c>
      <c r="Q1498" s="205" t="e">
        <f>IF(Comparativo!$E$6="Tabela Não Desonerada",VLOOKUP($C1498,'Orçamento Base'!$D$12:$S$1673,14,FALSE),VLOOKUP($C1498,#REF!,14,FALSE))</f>
        <v>#N/A</v>
      </c>
      <c r="R1498" s="205" t="e">
        <f t="shared" si="142"/>
        <v>#N/A</v>
      </c>
      <c r="S1498" s="205" t="e">
        <f>IF(Comparativo!$E$6="Tabela Não Desonerada",VLOOKUP($C1498,'Orçamento Base'!$D$12:$S$1673,15,FALSE),VLOOKUP($C1498,#REF!,15,FALSE))</f>
        <v>#N/A</v>
      </c>
      <c r="T1498" s="205" t="e">
        <f t="shared" si="143"/>
        <v>#N/A</v>
      </c>
    </row>
    <row r="1499" spans="1:20" ht="15">
      <c r="A1499" s="203">
        <v>1</v>
      </c>
      <c r="B1499" s="203" t="e">
        <f>'Orçamento-TCE'!B1499</f>
        <v>#N/A</v>
      </c>
      <c r="C1499" s="229">
        <f>'Orçamento-TCE'!C1499</f>
        <v>0</v>
      </c>
      <c r="D1499" s="199" t="e">
        <f>'Orçamento-TCE'!G1499</f>
        <v>#N/A</v>
      </c>
      <c r="E1499" s="204">
        <f>'Orçamento-TCE'!H1499</f>
        <v>0</v>
      </c>
      <c r="F1499" s="230" t="e">
        <f>'Orçamento-TCE'!I1499</f>
        <v>#N/A</v>
      </c>
      <c r="G1499" s="227" t="e">
        <f>IF(Comparativo!$E$6="Tabela Não Desonerada",VLOOKUP($C1499,'Orçamento Base'!$D$12:$S$1673,12,FALSE),VLOOKUP($C1499,#REF!,12,FALSE))</f>
        <v>#N/A</v>
      </c>
      <c r="H1499" s="228">
        <f>IFERROR(IF(Comparativo!$E$6="Tabela Não Desonerada",VLOOKUP($C1499,'Orçamento Base'!$D$12:$S$1673,16,FALSE),VLOOKUP($C1499,#REF!,16,FALSE)),0)</f>
        <v>0</v>
      </c>
      <c r="I1499" s="575" t="e">
        <f>IF(Comparativo!$E$6="Tabela Não Desonerada",VLOOKUP($C1499,'Orçamento Base'!$D$12:$S$1673,11,FALSE),VLOOKUP($C1499,#REF!,11,FALSE))</f>
        <v>#N/A</v>
      </c>
      <c r="J1499" s="363">
        <f>IF(Comparativo!$E$6="Tabela Não Desonerada",Encargos!$F$44,Encargos!$D$44)</f>
        <v>1.1122000000000001</v>
      </c>
      <c r="K1499" s="364"/>
      <c r="L1499" s="365" t="e">
        <f t="shared" si="138"/>
        <v>#N/A</v>
      </c>
      <c r="M1499" s="365" t="e">
        <f t="shared" si="139"/>
        <v>#N/A</v>
      </c>
      <c r="N1499" s="376" t="e">
        <f t="shared" si="140"/>
        <v>#N/A</v>
      </c>
      <c r="O1499" s="205" t="e">
        <f>IF(Comparativo!$E$6="Tabela Não Desonerada",VLOOKUP($C1499,'Orçamento Base'!$D$12:$S$1673,13,FALSE),VLOOKUP($C1499,#REF!,13,FALSE))</f>
        <v>#N/A</v>
      </c>
      <c r="P1499" s="205" t="e">
        <f t="shared" si="141"/>
        <v>#N/A</v>
      </c>
      <c r="Q1499" s="205" t="e">
        <f>IF(Comparativo!$E$6="Tabela Não Desonerada",VLOOKUP($C1499,'Orçamento Base'!$D$12:$S$1673,14,FALSE),VLOOKUP($C1499,#REF!,14,FALSE))</f>
        <v>#N/A</v>
      </c>
      <c r="R1499" s="205" t="e">
        <f t="shared" si="142"/>
        <v>#N/A</v>
      </c>
      <c r="S1499" s="205" t="e">
        <f>IF(Comparativo!$E$6="Tabela Não Desonerada",VLOOKUP($C1499,'Orçamento Base'!$D$12:$S$1673,15,FALSE),VLOOKUP($C1499,#REF!,15,FALSE))</f>
        <v>#N/A</v>
      </c>
      <c r="T1499" s="205" t="e">
        <f t="shared" si="143"/>
        <v>#N/A</v>
      </c>
    </row>
    <row r="1500" spans="1:20" ht="15">
      <c r="A1500" s="203">
        <v>1</v>
      </c>
      <c r="B1500" s="203" t="e">
        <f>'Orçamento-TCE'!B1500</f>
        <v>#N/A</v>
      </c>
      <c r="C1500" s="229">
        <f>'Orçamento-TCE'!C1500</f>
        <v>0</v>
      </c>
      <c r="D1500" s="199" t="e">
        <f>'Orçamento-TCE'!G1500</f>
        <v>#N/A</v>
      </c>
      <c r="E1500" s="204">
        <f>'Orçamento-TCE'!H1500</f>
        <v>0</v>
      </c>
      <c r="F1500" s="230" t="e">
        <f>'Orçamento-TCE'!I1500</f>
        <v>#N/A</v>
      </c>
      <c r="G1500" s="227" t="e">
        <f>IF(Comparativo!$E$6="Tabela Não Desonerada",VLOOKUP($C1500,'Orçamento Base'!$D$12:$S$1673,12,FALSE),VLOOKUP($C1500,#REF!,12,FALSE))</f>
        <v>#N/A</v>
      </c>
      <c r="H1500" s="228">
        <f>IFERROR(IF(Comparativo!$E$6="Tabela Não Desonerada",VLOOKUP($C1500,'Orçamento Base'!$D$12:$S$1673,16,FALSE),VLOOKUP($C1500,#REF!,16,FALSE)),0)</f>
        <v>0</v>
      </c>
      <c r="I1500" s="575" t="e">
        <f>IF(Comparativo!$E$6="Tabela Não Desonerada",VLOOKUP($C1500,'Orçamento Base'!$D$12:$S$1673,11,FALSE),VLOOKUP($C1500,#REF!,11,FALSE))</f>
        <v>#N/A</v>
      </c>
      <c r="J1500" s="363">
        <f>IF(Comparativo!$E$6="Tabela Não Desonerada",Encargos!$F$44,Encargos!$D$44)</f>
        <v>1.1122000000000001</v>
      </c>
      <c r="K1500" s="364"/>
      <c r="L1500" s="365" t="e">
        <f t="shared" ref="L1500:L1563" si="144">T1500</f>
        <v>#N/A</v>
      </c>
      <c r="M1500" s="365" t="e">
        <f t="shared" ref="M1500:M1563" si="145">R1500</f>
        <v>#N/A</v>
      </c>
      <c r="N1500" s="376" t="e">
        <f t="shared" ref="N1500:N1563" si="146">P1500</f>
        <v>#N/A</v>
      </c>
      <c r="O1500" s="205" t="e">
        <f>IF(Comparativo!$E$6="Tabela Não Desonerada",VLOOKUP($C1500,'Orçamento Base'!$D$12:$S$1673,13,FALSE),VLOOKUP($C1500,#REF!,13,FALSE))</f>
        <v>#N/A</v>
      </c>
      <c r="P1500" s="205" t="e">
        <f t="shared" ref="P1500:P1563" si="147">O1500/E1500</f>
        <v>#N/A</v>
      </c>
      <c r="Q1500" s="205" t="e">
        <f>IF(Comparativo!$E$6="Tabela Não Desonerada",VLOOKUP($C1500,'Orçamento Base'!$D$12:$S$1673,14,FALSE),VLOOKUP($C1500,#REF!,14,FALSE))</f>
        <v>#N/A</v>
      </c>
      <c r="R1500" s="205" t="e">
        <f t="shared" ref="R1500:R1563" si="148">Q1500/E1500</f>
        <v>#N/A</v>
      </c>
      <c r="S1500" s="205" t="e">
        <f>IF(Comparativo!$E$6="Tabela Não Desonerada",VLOOKUP($C1500,'Orçamento Base'!$D$12:$S$1673,15,FALSE),VLOOKUP($C1500,#REF!,15,FALSE))</f>
        <v>#N/A</v>
      </c>
      <c r="T1500" s="205" t="e">
        <f t="shared" ref="T1500:T1563" si="149">S1500/E1500</f>
        <v>#N/A</v>
      </c>
    </row>
    <row r="1501" spans="1:20" ht="15">
      <c r="A1501" s="203">
        <v>1</v>
      </c>
      <c r="B1501" s="203" t="e">
        <f>'Orçamento-TCE'!B1501</f>
        <v>#N/A</v>
      </c>
      <c r="C1501" s="229">
        <f>'Orçamento-TCE'!C1501</f>
        <v>0</v>
      </c>
      <c r="D1501" s="199" t="e">
        <f>'Orçamento-TCE'!G1501</f>
        <v>#N/A</v>
      </c>
      <c r="E1501" s="204">
        <f>'Orçamento-TCE'!H1501</f>
        <v>0</v>
      </c>
      <c r="F1501" s="230" t="e">
        <f>'Orçamento-TCE'!I1501</f>
        <v>#N/A</v>
      </c>
      <c r="G1501" s="227" t="e">
        <f>IF(Comparativo!$E$6="Tabela Não Desonerada",VLOOKUP($C1501,'Orçamento Base'!$D$12:$S$1673,12,FALSE),VLOOKUP($C1501,#REF!,12,FALSE))</f>
        <v>#N/A</v>
      </c>
      <c r="H1501" s="228">
        <f>IFERROR(IF(Comparativo!$E$6="Tabela Não Desonerada",VLOOKUP($C1501,'Orçamento Base'!$D$12:$S$1673,16,FALSE),VLOOKUP($C1501,#REF!,16,FALSE)),0)</f>
        <v>0</v>
      </c>
      <c r="I1501" s="575" t="e">
        <f>IF(Comparativo!$E$6="Tabela Não Desonerada",VLOOKUP($C1501,'Orçamento Base'!$D$12:$S$1673,11,FALSE),VLOOKUP($C1501,#REF!,11,FALSE))</f>
        <v>#N/A</v>
      </c>
      <c r="J1501" s="363">
        <f>IF(Comparativo!$E$6="Tabela Não Desonerada",Encargos!$F$44,Encargos!$D$44)</f>
        <v>1.1122000000000001</v>
      </c>
      <c r="K1501" s="364"/>
      <c r="L1501" s="365" t="e">
        <f t="shared" si="144"/>
        <v>#N/A</v>
      </c>
      <c r="M1501" s="365" t="e">
        <f t="shared" si="145"/>
        <v>#N/A</v>
      </c>
      <c r="N1501" s="376" t="e">
        <f t="shared" si="146"/>
        <v>#N/A</v>
      </c>
      <c r="O1501" s="205" t="e">
        <f>IF(Comparativo!$E$6="Tabela Não Desonerada",VLOOKUP($C1501,'Orçamento Base'!$D$12:$S$1673,13,FALSE),VLOOKUP($C1501,#REF!,13,FALSE))</f>
        <v>#N/A</v>
      </c>
      <c r="P1501" s="205" t="e">
        <f t="shared" si="147"/>
        <v>#N/A</v>
      </c>
      <c r="Q1501" s="205" t="e">
        <f>IF(Comparativo!$E$6="Tabela Não Desonerada",VLOOKUP($C1501,'Orçamento Base'!$D$12:$S$1673,14,FALSE),VLOOKUP($C1501,#REF!,14,FALSE))</f>
        <v>#N/A</v>
      </c>
      <c r="R1501" s="205" t="e">
        <f t="shared" si="148"/>
        <v>#N/A</v>
      </c>
      <c r="S1501" s="205" t="e">
        <f>IF(Comparativo!$E$6="Tabela Não Desonerada",VLOOKUP($C1501,'Orçamento Base'!$D$12:$S$1673,15,FALSE),VLOOKUP($C1501,#REF!,15,FALSE))</f>
        <v>#N/A</v>
      </c>
      <c r="T1501" s="205" t="e">
        <f t="shared" si="149"/>
        <v>#N/A</v>
      </c>
    </row>
    <row r="1502" spans="1:20" ht="15">
      <c r="A1502" s="203">
        <v>1</v>
      </c>
      <c r="B1502" s="203" t="e">
        <f>'Orçamento-TCE'!B1502</f>
        <v>#N/A</v>
      </c>
      <c r="C1502" s="229">
        <f>'Orçamento-TCE'!C1502</f>
        <v>0</v>
      </c>
      <c r="D1502" s="199" t="e">
        <f>'Orçamento-TCE'!G1502</f>
        <v>#N/A</v>
      </c>
      <c r="E1502" s="204">
        <f>'Orçamento-TCE'!H1502</f>
        <v>0</v>
      </c>
      <c r="F1502" s="230" t="e">
        <f>'Orçamento-TCE'!I1502</f>
        <v>#N/A</v>
      </c>
      <c r="G1502" s="227" t="e">
        <f>IF(Comparativo!$E$6="Tabela Não Desonerada",VLOOKUP($C1502,'Orçamento Base'!$D$12:$S$1673,12,FALSE),VLOOKUP($C1502,#REF!,12,FALSE))</f>
        <v>#N/A</v>
      </c>
      <c r="H1502" s="228">
        <f>IFERROR(IF(Comparativo!$E$6="Tabela Não Desonerada",VLOOKUP($C1502,'Orçamento Base'!$D$12:$S$1673,16,FALSE),VLOOKUP($C1502,#REF!,16,FALSE)),0)</f>
        <v>0</v>
      </c>
      <c r="I1502" s="575" t="e">
        <f>IF(Comparativo!$E$6="Tabela Não Desonerada",VLOOKUP($C1502,'Orçamento Base'!$D$12:$S$1673,11,FALSE),VLOOKUP($C1502,#REF!,11,FALSE))</f>
        <v>#N/A</v>
      </c>
      <c r="J1502" s="363">
        <f>IF(Comparativo!$E$6="Tabela Não Desonerada",Encargos!$F$44,Encargos!$D$44)</f>
        <v>1.1122000000000001</v>
      </c>
      <c r="K1502" s="364"/>
      <c r="L1502" s="365" t="e">
        <f t="shared" si="144"/>
        <v>#N/A</v>
      </c>
      <c r="M1502" s="365" t="e">
        <f t="shared" si="145"/>
        <v>#N/A</v>
      </c>
      <c r="N1502" s="376" t="e">
        <f t="shared" si="146"/>
        <v>#N/A</v>
      </c>
      <c r="O1502" s="205" t="e">
        <f>IF(Comparativo!$E$6="Tabela Não Desonerada",VLOOKUP($C1502,'Orçamento Base'!$D$12:$S$1673,13,FALSE),VLOOKUP($C1502,#REF!,13,FALSE))</f>
        <v>#N/A</v>
      </c>
      <c r="P1502" s="205" t="e">
        <f t="shared" si="147"/>
        <v>#N/A</v>
      </c>
      <c r="Q1502" s="205" t="e">
        <f>IF(Comparativo!$E$6="Tabela Não Desonerada",VLOOKUP($C1502,'Orçamento Base'!$D$12:$S$1673,14,FALSE),VLOOKUP($C1502,#REF!,14,FALSE))</f>
        <v>#N/A</v>
      </c>
      <c r="R1502" s="205" t="e">
        <f t="shared" si="148"/>
        <v>#N/A</v>
      </c>
      <c r="S1502" s="205" t="e">
        <f>IF(Comparativo!$E$6="Tabela Não Desonerada",VLOOKUP($C1502,'Orçamento Base'!$D$12:$S$1673,15,FALSE),VLOOKUP($C1502,#REF!,15,FALSE))</f>
        <v>#N/A</v>
      </c>
      <c r="T1502" s="205" t="e">
        <f t="shared" si="149"/>
        <v>#N/A</v>
      </c>
    </row>
    <row r="1503" spans="1:20" ht="15">
      <c r="A1503" s="203">
        <v>1</v>
      </c>
      <c r="B1503" s="203" t="e">
        <f>'Orçamento-TCE'!B1503</f>
        <v>#N/A</v>
      </c>
      <c r="C1503" s="229">
        <f>'Orçamento-TCE'!C1503</f>
        <v>0</v>
      </c>
      <c r="D1503" s="199" t="e">
        <f>'Orçamento-TCE'!G1503</f>
        <v>#N/A</v>
      </c>
      <c r="E1503" s="204">
        <f>'Orçamento-TCE'!H1503</f>
        <v>0</v>
      </c>
      <c r="F1503" s="230" t="e">
        <f>'Orçamento-TCE'!I1503</f>
        <v>#N/A</v>
      </c>
      <c r="G1503" s="227" t="e">
        <f>IF(Comparativo!$E$6="Tabela Não Desonerada",VLOOKUP($C1503,'Orçamento Base'!$D$12:$S$1673,12,FALSE),VLOOKUP($C1503,#REF!,12,FALSE))</f>
        <v>#N/A</v>
      </c>
      <c r="H1503" s="228">
        <f>IFERROR(IF(Comparativo!$E$6="Tabela Não Desonerada",VLOOKUP($C1503,'Orçamento Base'!$D$12:$S$1673,16,FALSE),VLOOKUP($C1503,#REF!,16,FALSE)),0)</f>
        <v>0</v>
      </c>
      <c r="I1503" s="575" t="e">
        <f>IF(Comparativo!$E$6="Tabela Não Desonerada",VLOOKUP($C1503,'Orçamento Base'!$D$12:$S$1673,11,FALSE),VLOOKUP($C1503,#REF!,11,FALSE))</f>
        <v>#N/A</v>
      </c>
      <c r="J1503" s="363">
        <f>IF(Comparativo!$E$6="Tabela Não Desonerada",Encargos!$F$44,Encargos!$D$44)</f>
        <v>1.1122000000000001</v>
      </c>
      <c r="K1503" s="364"/>
      <c r="L1503" s="365" t="e">
        <f t="shared" si="144"/>
        <v>#N/A</v>
      </c>
      <c r="M1503" s="365" t="e">
        <f t="shared" si="145"/>
        <v>#N/A</v>
      </c>
      <c r="N1503" s="376" t="e">
        <f t="shared" si="146"/>
        <v>#N/A</v>
      </c>
      <c r="O1503" s="205" t="e">
        <f>IF(Comparativo!$E$6="Tabela Não Desonerada",VLOOKUP($C1503,'Orçamento Base'!$D$12:$S$1673,13,FALSE),VLOOKUP($C1503,#REF!,13,FALSE))</f>
        <v>#N/A</v>
      </c>
      <c r="P1503" s="205" t="e">
        <f t="shared" si="147"/>
        <v>#N/A</v>
      </c>
      <c r="Q1503" s="205" t="e">
        <f>IF(Comparativo!$E$6="Tabela Não Desonerada",VLOOKUP($C1503,'Orçamento Base'!$D$12:$S$1673,14,FALSE),VLOOKUP($C1503,#REF!,14,FALSE))</f>
        <v>#N/A</v>
      </c>
      <c r="R1503" s="205" t="e">
        <f t="shared" si="148"/>
        <v>#N/A</v>
      </c>
      <c r="S1503" s="205" t="e">
        <f>IF(Comparativo!$E$6="Tabela Não Desonerada",VLOOKUP($C1503,'Orçamento Base'!$D$12:$S$1673,15,FALSE),VLOOKUP($C1503,#REF!,15,FALSE))</f>
        <v>#N/A</v>
      </c>
      <c r="T1503" s="205" t="e">
        <f t="shared" si="149"/>
        <v>#N/A</v>
      </c>
    </row>
    <row r="1504" spans="1:20" ht="15">
      <c r="A1504" s="203">
        <v>1</v>
      </c>
      <c r="B1504" s="203" t="e">
        <f>'Orçamento-TCE'!B1504</f>
        <v>#N/A</v>
      </c>
      <c r="C1504" s="229">
        <f>'Orçamento-TCE'!C1504</f>
        <v>0</v>
      </c>
      <c r="D1504" s="199" t="e">
        <f>'Orçamento-TCE'!G1504</f>
        <v>#N/A</v>
      </c>
      <c r="E1504" s="204">
        <f>'Orçamento-TCE'!H1504</f>
        <v>0</v>
      </c>
      <c r="F1504" s="230" t="e">
        <f>'Orçamento-TCE'!I1504</f>
        <v>#N/A</v>
      </c>
      <c r="G1504" s="227" t="e">
        <f>IF(Comparativo!$E$6="Tabela Não Desonerada",VLOOKUP($C1504,'Orçamento Base'!$D$12:$S$1673,12,FALSE),VLOOKUP($C1504,#REF!,12,FALSE))</f>
        <v>#N/A</v>
      </c>
      <c r="H1504" s="228">
        <f>IFERROR(IF(Comparativo!$E$6="Tabela Não Desonerada",VLOOKUP($C1504,'Orçamento Base'!$D$12:$S$1673,16,FALSE),VLOOKUP($C1504,#REF!,16,FALSE)),0)</f>
        <v>0</v>
      </c>
      <c r="I1504" s="575" t="e">
        <f>IF(Comparativo!$E$6="Tabela Não Desonerada",VLOOKUP($C1504,'Orçamento Base'!$D$12:$S$1673,11,FALSE),VLOOKUP($C1504,#REF!,11,FALSE))</f>
        <v>#N/A</v>
      </c>
      <c r="J1504" s="363">
        <f>IF(Comparativo!$E$6="Tabela Não Desonerada",Encargos!$F$44,Encargos!$D$44)</f>
        <v>1.1122000000000001</v>
      </c>
      <c r="K1504" s="364"/>
      <c r="L1504" s="365" t="e">
        <f t="shared" si="144"/>
        <v>#N/A</v>
      </c>
      <c r="M1504" s="365" t="e">
        <f t="shared" si="145"/>
        <v>#N/A</v>
      </c>
      <c r="N1504" s="376" t="e">
        <f t="shared" si="146"/>
        <v>#N/A</v>
      </c>
      <c r="O1504" s="205" t="e">
        <f>IF(Comparativo!$E$6="Tabela Não Desonerada",VLOOKUP($C1504,'Orçamento Base'!$D$12:$S$1673,13,FALSE),VLOOKUP($C1504,#REF!,13,FALSE))</f>
        <v>#N/A</v>
      </c>
      <c r="P1504" s="205" t="e">
        <f t="shared" si="147"/>
        <v>#N/A</v>
      </c>
      <c r="Q1504" s="205" t="e">
        <f>IF(Comparativo!$E$6="Tabela Não Desonerada",VLOOKUP($C1504,'Orçamento Base'!$D$12:$S$1673,14,FALSE),VLOOKUP($C1504,#REF!,14,FALSE))</f>
        <v>#N/A</v>
      </c>
      <c r="R1504" s="205" t="e">
        <f t="shared" si="148"/>
        <v>#N/A</v>
      </c>
      <c r="S1504" s="205" t="e">
        <f>IF(Comparativo!$E$6="Tabela Não Desonerada",VLOOKUP($C1504,'Orçamento Base'!$D$12:$S$1673,15,FALSE),VLOOKUP($C1504,#REF!,15,FALSE))</f>
        <v>#N/A</v>
      </c>
      <c r="T1504" s="205" t="e">
        <f t="shared" si="149"/>
        <v>#N/A</v>
      </c>
    </row>
    <row r="1505" spans="1:20" ht="15">
      <c r="A1505" s="203">
        <v>1</v>
      </c>
      <c r="B1505" s="203" t="e">
        <f>'Orçamento-TCE'!B1505</f>
        <v>#N/A</v>
      </c>
      <c r="C1505" s="229">
        <f>'Orçamento-TCE'!C1505</f>
        <v>0</v>
      </c>
      <c r="D1505" s="199" t="e">
        <f>'Orçamento-TCE'!G1505</f>
        <v>#N/A</v>
      </c>
      <c r="E1505" s="204">
        <f>'Orçamento-TCE'!H1505</f>
        <v>0</v>
      </c>
      <c r="F1505" s="230" t="e">
        <f>'Orçamento-TCE'!I1505</f>
        <v>#N/A</v>
      </c>
      <c r="G1505" s="227" t="e">
        <f>IF(Comparativo!$E$6="Tabela Não Desonerada",VLOOKUP($C1505,'Orçamento Base'!$D$12:$S$1673,12,FALSE),VLOOKUP($C1505,#REF!,12,FALSE))</f>
        <v>#N/A</v>
      </c>
      <c r="H1505" s="228">
        <f>IFERROR(IF(Comparativo!$E$6="Tabela Não Desonerada",VLOOKUP($C1505,'Orçamento Base'!$D$12:$S$1673,16,FALSE),VLOOKUP($C1505,#REF!,16,FALSE)),0)</f>
        <v>0</v>
      </c>
      <c r="I1505" s="575" t="e">
        <f>IF(Comparativo!$E$6="Tabela Não Desonerada",VLOOKUP($C1505,'Orçamento Base'!$D$12:$S$1673,11,FALSE),VLOOKUP($C1505,#REF!,11,FALSE))</f>
        <v>#N/A</v>
      </c>
      <c r="J1505" s="363">
        <f>IF(Comparativo!$E$6="Tabela Não Desonerada",Encargos!$F$44,Encargos!$D$44)</f>
        <v>1.1122000000000001</v>
      </c>
      <c r="K1505" s="364"/>
      <c r="L1505" s="365" t="e">
        <f t="shared" si="144"/>
        <v>#N/A</v>
      </c>
      <c r="M1505" s="365" t="e">
        <f t="shared" si="145"/>
        <v>#N/A</v>
      </c>
      <c r="N1505" s="376" t="e">
        <f t="shared" si="146"/>
        <v>#N/A</v>
      </c>
      <c r="O1505" s="205" t="e">
        <f>IF(Comparativo!$E$6="Tabela Não Desonerada",VLOOKUP($C1505,'Orçamento Base'!$D$12:$S$1673,13,FALSE),VLOOKUP($C1505,#REF!,13,FALSE))</f>
        <v>#N/A</v>
      </c>
      <c r="P1505" s="205" t="e">
        <f t="shared" si="147"/>
        <v>#N/A</v>
      </c>
      <c r="Q1505" s="205" t="e">
        <f>IF(Comparativo!$E$6="Tabela Não Desonerada",VLOOKUP($C1505,'Orçamento Base'!$D$12:$S$1673,14,FALSE),VLOOKUP($C1505,#REF!,14,FALSE))</f>
        <v>#N/A</v>
      </c>
      <c r="R1505" s="205" t="e">
        <f t="shared" si="148"/>
        <v>#N/A</v>
      </c>
      <c r="S1505" s="205" t="e">
        <f>IF(Comparativo!$E$6="Tabela Não Desonerada",VLOOKUP($C1505,'Orçamento Base'!$D$12:$S$1673,15,FALSE),VLOOKUP($C1505,#REF!,15,FALSE))</f>
        <v>#N/A</v>
      </c>
      <c r="T1505" s="205" t="e">
        <f t="shared" si="149"/>
        <v>#N/A</v>
      </c>
    </row>
    <row r="1506" spans="1:20" ht="15">
      <c r="A1506" s="203">
        <v>1</v>
      </c>
      <c r="B1506" s="203" t="e">
        <f>'Orçamento-TCE'!B1506</f>
        <v>#N/A</v>
      </c>
      <c r="C1506" s="229">
        <f>'Orçamento-TCE'!C1506</f>
        <v>0</v>
      </c>
      <c r="D1506" s="199" t="e">
        <f>'Orçamento-TCE'!G1506</f>
        <v>#N/A</v>
      </c>
      <c r="E1506" s="204">
        <f>'Orçamento-TCE'!H1506</f>
        <v>0</v>
      </c>
      <c r="F1506" s="230" t="e">
        <f>'Orçamento-TCE'!I1506</f>
        <v>#N/A</v>
      </c>
      <c r="G1506" s="227" t="e">
        <f>IF(Comparativo!$E$6="Tabela Não Desonerada",VLOOKUP($C1506,'Orçamento Base'!$D$12:$S$1673,12,FALSE),VLOOKUP($C1506,#REF!,12,FALSE))</f>
        <v>#N/A</v>
      </c>
      <c r="H1506" s="228">
        <f>IFERROR(IF(Comparativo!$E$6="Tabela Não Desonerada",VLOOKUP($C1506,'Orçamento Base'!$D$12:$S$1673,16,FALSE),VLOOKUP($C1506,#REF!,16,FALSE)),0)</f>
        <v>0</v>
      </c>
      <c r="I1506" s="575" t="e">
        <f>IF(Comparativo!$E$6="Tabela Não Desonerada",VLOOKUP($C1506,'Orçamento Base'!$D$12:$S$1673,11,FALSE),VLOOKUP($C1506,#REF!,11,FALSE))</f>
        <v>#N/A</v>
      </c>
      <c r="J1506" s="363">
        <f>IF(Comparativo!$E$6="Tabela Não Desonerada",Encargos!$F$44,Encargos!$D$44)</f>
        <v>1.1122000000000001</v>
      </c>
      <c r="K1506" s="364"/>
      <c r="L1506" s="365" t="e">
        <f t="shared" si="144"/>
        <v>#N/A</v>
      </c>
      <c r="M1506" s="365" t="e">
        <f t="shared" si="145"/>
        <v>#N/A</v>
      </c>
      <c r="N1506" s="376" t="e">
        <f t="shared" si="146"/>
        <v>#N/A</v>
      </c>
      <c r="O1506" s="205" t="e">
        <f>IF(Comparativo!$E$6="Tabela Não Desonerada",VLOOKUP($C1506,'Orçamento Base'!$D$12:$S$1673,13,FALSE),VLOOKUP($C1506,#REF!,13,FALSE))</f>
        <v>#N/A</v>
      </c>
      <c r="P1506" s="205" t="e">
        <f t="shared" si="147"/>
        <v>#N/A</v>
      </c>
      <c r="Q1506" s="205" t="e">
        <f>IF(Comparativo!$E$6="Tabela Não Desonerada",VLOOKUP($C1506,'Orçamento Base'!$D$12:$S$1673,14,FALSE),VLOOKUP($C1506,#REF!,14,FALSE))</f>
        <v>#N/A</v>
      </c>
      <c r="R1506" s="205" t="e">
        <f t="shared" si="148"/>
        <v>#N/A</v>
      </c>
      <c r="S1506" s="205" t="e">
        <f>IF(Comparativo!$E$6="Tabela Não Desonerada",VLOOKUP($C1506,'Orçamento Base'!$D$12:$S$1673,15,FALSE),VLOOKUP($C1506,#REF!,15,FALSE))</f>
        <v>#N/A</v>
      </c>
      <c r="T1506" s="205" t="e">
        <f t="shared" si="149"/>
        <v>#N/A</v>
      </c>
    </row>
    <row r="1507" spans="1:20" ht="15">
      <c r="A1507" s="203">
        <v>1</v>
      </c>
      <c r="B1507" s="203" t="e">
        <f>'Orçamento-TCE'!B1507</f>
        <v>#N/A</v>
      </c>
      <c r="C1507" s="229">
        <f>'Orçamento-TCE'!C1507</f>
        <v>0</v>
      </c>
      <c r="D1507" s="199" t="e">
        <f>'Orçamento-TCE'!G1507</f>
        <v>#N/A</v>
      </c>
      <c r="E1507" s="204">
        <f>'Orçamento-TCE'!H1507</f>
        <v>0</v>
      </c>
      <c r="F1507" s="230" t="e">
        <f>'Orçamento-TCE'!I1507</f>
        <v>#N/A</v>
      </c>
      <c r="G1507" s="227" t="e">
        <f>IF(Comparativo!$E$6="Tabela Não Desonerada",VLOOKUP($C1507,'Orçamento Base'!$D$12:$S$1673,12,FALSE),VLOOKUP($C1507,#REF!,12,FALSE))</f>
        <v>#N/A</v>
      </c>
      <c r="H1507" s="228">
        <f>IFERROR(IF(Comparativo!$E$6="Tabela Não Desonerada",VLOOKUP($C1507,'Orçamento Base'!$D$12:$S$1673,16,FALSE),VLOOKUP($C1507,#REF!,16,FALSE)),0)</f>
        <v>0</v>
      </c>
      <c r="I1507" s="575" t="e">
        <f>IF(Comparativo!$E$6="Tabela Não Desonerada",VLOOKUP($C1507,'Orçamento Base'!$D$12:$S$1673,11,FALSE),VLOOKUP($C1507,#REF!,11,FALSE))</f>
        <v>#N/A</v>
      </c>
      <c r="J1507" s="363">
        <f>IF(Comparativo!$E$6="Tabela Não Desonerada",Encargos!$F$44,Encargos!$D$44)</f>
        <v>1.1122000000000001</v>
      </c>
      <c r="K1507" s="364"/>
      <c r="L1507" s="365" t="e">
        <f t="shared" si="144"/>
        <v>#N/A</v>
      </c>
      <c r="M1507" s="365" t="e">
        <f t="shared" si="145"/>
        <v>#N/A</v>
      </c>
      <c r="N1507" s="376" t="e">
        <f t="shared" si="146"/>
        <v>#N/A</v>
      </c>
      <c r="O1507" s="205" t="e">
        <f>IF(Comparativo!$E$6="Tabela Não Desonerada",VLOOKUP($C1507,'Orçamento Base'!$D$12:$S$1673,13,FALSE),VLOOKUP($C1507,#REF!,13,FALSE))</f>
        <v>#N/A</v>
      </c>
      <c r="P1507" s="205" t="e">
        <f t="shared" si="147"/>
        <v>#N/A</v>
      </c>
      <c r="Q1507" s="205" t="e">
        <f>IF(Comparativo!$E$6="Tabela Não Desonerada",VLOOKUP($C1507,'Orçamento Base'!$D$12:$S$1673,14,FALSE),VLOOKUP($C1507,#REF!,14,FALSE))</f>
        <v>#N/A</v>
      </c>
      <c r="R1507" s="205" t="e">
        <f t="shared" si="148"/>
        <v>#N/A</v>
      </c>
      <c r="S1507" s="205" t="e">
        <f>IF(Comparativo!$E$6="Tabela Não Desonerada",VLOOKUP($C1507,'Orçamento Base'!$D$12:$S$1673,15,FALSE),VLOOKUP($C1507,#REF!,15,FALSE))</f>
        <v>#N/A</v>
      </c>
      <c r="T1507" s="205" t="e">
        <f t="shared" si="149"/>
        <v>#N/A</v>
      </c>
    </row>
    <row r="1508" spans="1:20" ht="15">
      <c r="A1508" s="203">
        <v>1</v>
      </c>
      <c r="B1508" s="203" t="e">
        <f>'Orçamento-TCE'!B1508</f>
        <v>#N/A</v>
      </c>
      <c r="C1508" s="229">
        <f>'Orçamento-TCE'!C1508</f>
        <v>0</v>
      </c>
      <c r="D1508" s="199" t="e">
        <f>'Orçamento-TCE'!G1508</f>
        <v>#N/A</v>
      </c>
      <c r="E1508" s="204">
        <f>'Orçamento-TCE'!H1508</f>
        <v>0</v>
      </c>
      <c r="F1508" s="230" t="e">
        <f>'Orçamento-TCE'!I1508</f>
        <v>#N/A</v>
      </c>
      <c r="G1508" s="227" t="e">
        <f>IF(Comparativo!$E$6="Tabela Não Desonerada",VLOOKUP($C1508,'Orçamento Base'!$D$12:$S$1673,12,FALSE),VLOOKUP($C1508,#REF!,12,FALSE))</f>
        <v>#N/A</v>
      </c>
      <c r="H1508" s="228">
        <f>IFERROR(IF(Comparativo!$E$6="Tabela Não Desonerada",VLOOKUP($C1508,'Orçamento Base'!$D$12:$S$1673,16,FALSE),VLOOKUP($C1508,#REF!,16,FALSE)),0)</f>
        <v>0</v>
      </c>
      <c r="I1508" s="575" t="e">
        <f>IF(Comparativo!$E$6="Tabela Não Desonerada",VLOOKUP($C1508,'Orçamento Base'!$D$12:$S$1673,11,FALSE),VLOOKUP($C1508,#REF!,11,FALSE))</f>
        <v>#N/A</v>
      </c>
      <c r="J1508" s="363">
        <f>IF(Comparativo!$E$6="Tabela Não Desonerada",Encargos!$F$44,Encargos!$D$44)</f>
        <v>1.1122000000000001</v>
      </c>
      <c r="K1508" s="364"/>
      <c r="L1508" s="365" t="e">
        <f t="shared" si="144"/>
        <v>#N/A</v>
      </c>
      <c r="M1508" s="365" t="e">
        <f t="shared" si="145"/>
        <v>#N/A</v>
      </c>
      <c r="N1508" s="376" t="e">
        <f t="shared" si="146"/>
        <v>#N/A</v>
      </c>
      <c r="O1508" s="205" t="e">
        <f>IF(Comparativo!$E$6="Tabela Não Desonerada",VLOOKUP($C1508,'Orçamento Base'!$D$12:$S$1673,13,FALSE),VLOOKUP($C1508,#REF!,13,FALSE))</f>
        <v>#N/A</v>
      </c>
      <c r="P1508" s="205" t="e">
        <f t="shared" si="147"/>
        <v>#N/A</v>
      </c>
      <c r="Q1508" s="205" t="e">
        <f>IF(Comparativo!$E$6="Tabela Não Desonerada",VLOOKUP($C1508,'Orçamento Base'!$D$12:$S$1673,14,FALSE),VLOOKUP($C1508,#REF!,14,FALSE))</f>
        <v>#N/A</v>
      </c>
      <c r="R1508" s="205" t="e">
        <f t="shared" si="148"/>
        <v>#N/A</v>
      </c>
      <c r="S1508" s="205" t="e">
        <f>IF(Comparativo!$E$6="Tabela Não Desonerada",VLOOKUP($C1508,'Orçamento Base'!$D$12:$S$1673,15,FALSE),VLOOKUP($C1508,#REF!,15,FALSE))</f>
        <v>#N/A</v>
      </c>
      <c r="T1508" s="205" t="e">
        <f t="shared" si="149"/>
        <v>#N/A</v>
      </c>
    </row>
    <row r="1509" spans="1:20" ht="15">
      <c r="A1509" s="203">
        <v>1</v>
      </c>
      <c r="B1509" s="203" t="e">
        <f>'Orçamento-TCE'!B1509</f>
        <v>#N/A</v>
      </c>
      <c r="C1509" s="229">
        <f>'Orçamento-TCE'!C1509</f>
        <v>0</v>
      </c>
      <c r="D1509" s="199" t="e">
        <f>'Orçamento-TCE'!G1509</f>
        <v>#N/A</v>
      </c>
      <c r="E1509" s="204">
        <f>'Orçamento-TCE'!H1509</f>
        <v>0</v>
      </c>
      <c r="F1509" s="230" t="e">
        <f>'Orçamento-TCE'!I1509</f>
        <v>#N/A</v>
      </c>
      <c r="G1509" s="227" t="e">
        <f>IF(Comparativo!$E$6="Tabela Não Desonerada",VLOOKUP($C1509,'Orçamento Base'!$D$12:$S$1673,12,FALSE),VLOOKUP($C1509,#REF!,12,FALSE))</f>
        <v>#N/A</v>
      </c>
      <c r="H1509" s="228">
        <f>IFERROR(IF(Comparativo!$E$6="Tabela Não Desonerada",VLOOKUP($C1509,'Orçamento Base'!$D$12:$S$1673,16,FALSE),VLOOKUP($C1509,#REF!,16,FALSE)),0)</f>
        <v>0</v>
      </c>
      <c r="I1509" s="575" t="e">
        <f>IF(Comparativo!$E$6="Tabela Não Desonerada",VLOOKUP($C1509,'Orçamento Base'!$D$12:$S$1673,11,FALSE),VLOOKUP($C1509,#REF!,11,FALSE))</f>
        <v>#N/A</v>
      </c>
      <c r="J1509" s="363">
        <f>IF(Comparativo!$E$6="Tabela Não Desonerada",Encargos!$F$44,Encargos!$D$44)</f>
        <v>1.1122000000000001</v>
      </c>
      <c r="K1509" s="364"/>
      <c r="L1509" s="365" t="e">
        <f t="shared" si="144"/>
        <v>#N/A</v>
      </c>
      <c r="M1509" s="365" t="e">
        <f t="shared" si="145"/>
        <v>#N/A</v>
      </c>
      <c r="N1509" s="376" t="e">
        <f t="shared" si="146"/>
        <v>#N/A</v>
      </c>
      <c r="O1509" s="205" t="e">
        <f>IF(Comparativo!$E$6="Tabela Não Desonerada",VLOOKUP($C1509,'Orçamento Base'!$D$12:$S$1673,13,FALSE),VLOOKUP($C1509,#REF!,13,FALSE))</f>
        <v>#N/A</v>
      </c>
      <c r="P1509" s="205" t="e">
        <f t="shared" si="147"/>
        <v>#N/A</v>
      </c>
      <c r="Q1509" s="205" t="e">
        <f>IF(Comparativo!$E$6="Tabela Não Desonerada",VLOOKUP($C1509,'Orçamento Base'!$D$12:$S$1673,14,FALSE),VLOOKUP($C1509,#REF!,14,FALSE))</f>
        <v>#N/A</v>
      </c>
      <c r="R1509" s="205" t="e">
        <f t="shared" si="148"/>
        <v>#N/A</v>
      </c>
      <c r="S1509" s="205" t="e">
        <f>IF(Comparativo!$E$6="Tabela Não Desonerada",VLOOKUP($C1509,'Orçamento Base'!$D$12:$S$1673,15,FALSE),VLOOKUP($C1509,#REF!,15,FALSE))</f>
        <v>#N/A</v>
      </c>
      <c r="T1509" s="205" t="e">
        <f t="shared" si="149"/>
        <v>#N/A</v>
      </c>
    </row>
    <row r="1510" spans="1:20" ht="15">
      <c r="A1510" s="203">
        <v>1</v>
      </c>
      <c r="B1510" s="203" t="e">
        <f>'Orçamento-TCE'!B1510</f>
        <v>#N/A</v>
      </c>
      <c r="C1510" s="229">
        <f>'Orçamento-TCE'!C1510</f>
        <v>0</v>
      </c>
      <c r="D1510" s="199" t="e">
        <f>'Orçamento-TCE'!G1510</f>
        <v>#N/A</v>
      </c>
      <c r="E1510" s="204">
        <f>'Orçamento-TCE'!H1510</f>
        <v>0</v>
      </c>
      <c r="F1510" s="230" t="e">
        <f>'Orçamento-TCE'!I1510</f>
        <v>#N/A</v>
      </c>
      <c r="G1510" s="227" t="e">
        <f>IF(Comparativo!$E$6="Tabela Não Desonerada",VLOOKUP($C1510,'Orçamento Base'!$D$12:$S$1673,12,FALSE),VLOOKUP($C1510,#REF!,12,FALSE))</f>
        <v>#N/A</v>
      </c>
      <c r="H1510" s="228">
        <f>IFERROR(IF(Comparativo!$E$6="Tabela Não Desonerada",VLOOKUP($C1510,'Orçamento Base'!$D$12:$S$1673,16,FALSE),VLOOKUP($C1510,#REF!,16,FALSE)),0)</f>
        <v>0</v>
      </c>
      <c r="I1510" s="575" t="e">
        <f>IF(Comparativo!$E$6="Tabela Não Desonerada",VLOOKUP($C1510,'Orçamento Base'!$D$12:$S$1673,11,FALSE),VLOOKUP($C1510,#REF!,11,FALSE))</f>
        <v>#N/A</v>
      </c>
      <c r="J1510" s="363">
        <f>IF(Comparativo!$E$6="Tabela Não Desonerada",Encargos!$F$44,Encargos!$D$44)</f>
        <v>1.1122000000000001</v>
      </c>
      <c r="K1510" s="364"/>
      <c r="L1510" s="365" t="e">
        <f t="shared" si="144"/>
        <v>#N/A</v>
      </c>
      <c r="M1510" s="365" t="e">
        <f t="shared" si="145"/>
        <v>#N/A</v>
      </c>
      <c r="N1510" s="376" t="e">
        <f t="shared" si="146"/>
        <v>#N/A</v>
      </c>
      <c r="O1510" s="205" t="e">
        <f>IF(Comparativo!$E$6="Tabela Não Desonerada",VLOOKUP($C1510,'Orçamento Base'!$D$12:$S$1673,13,FALSE),VLOOKUP($C1510,#REF!,13,FALSE))</f>
        <v>#N/A</v>
      </c>
      <c r="P1510" s="205" t="e">
        <f t="shared" si="147"/>
        <v>#N/A</v>
      </c>
      <c r="Q1510" s="205" t="e">
        <f>IF(Comparativo!$E$6="Tabela Não Desonerada",VLOOKUP($C1510,'Orçamento Base'!$D$12:$S$1673,14,FALSE),VLOOKUP($C1510,#REF!,14,FALSE))</f>
        <v>#N/A</v>
      </c>
      <c r="R1510" s="205" t="e">
        <f t="shared" si="148"/>
        <v>#N/A</v>
      </c>
      <c r="S1510" s="205" t="e">
        <f>IF(Comparativo!$E$6="Tabela Não Desonerada",VLOOKUP($C1510,'Orçamento Base'!$D$12:$S$1673,15,FALSE),VLOOKUP($C1510,#REF!,15,FALSE))</f>
        <v>#N/A</v>
      </c>
      <c r="T1510" s="205" t="e">
        <f t="shared" si="149"/>
        <v>#N/A</v>
      </c>
    </row>
    <row r="1511" spans="1:20" ht="15">
      <c r="A1511" s="203">
        <v>1</v>
      </c>
      <c r="B1511" s="203" t="e">
        <f>'Orçamento-TCE'!B1511</f>
        <v>#N/A</v>
      </c>
      <c r="C1511" s="229">
        <f>'Orçamento-TCE'!C1511</f>
        <v>0</v>
      </c>
      <c r="D1511" s="199" t="e">
        <f>'Orçamento-TCE'!G1511</f>
        <v>#N/A</v>
      </c>
      <c r="E1511" s="204">
        <f>'Orçamento-TCE'!H1511</f>
        <v>0</v>
      </c>
      <c r="F1511" s="230" t="e">
        <f>'Orçamento-TCE'!I1511</f>
        <v>#N/A</v>
      </c>
      <c r="G1511" s="227" t="e">
        <f>IF(Comparativo!$E$6="Tabela Não Desonerada",VLOOKUP($C1511,'Orçamento Base'!$D$12:$S$1673,12,FALSE),VLOOKUP($C1511,#REF!,12,FALSE))</f>
        <v>#N/A</v>
      </c>
      <c r="H1511" s="228">
        <f>IFERROR(IF(Comparativo!$E$6="Tabela Não Desonerada",VLOOKUP($C1511,'Orçamento Base'!$D$12:$S$1673,16,FALSE),VLOOKUP($C1511,#REF!,16,FALSE)),0)</f>
        <v>0</v>
      </c>
      <c r="I1511" s="575" t="e">
        <f>IF(Comparativo!$E$6="Tabela Não Desonerada",VLOOKUP($C1511,'Orçamento Base'!$D$12:$S$1673,11,FALSE),VLOOKUP($C1511,#REF!,11,FALSE))</f>
        <v>#N/A</v>
      </c>
      <c r="J1511" s="363">
        <f>IF(Comparativo!$E$6="Tabela Não Desonerada",Encargos!$F$44,Encargos!$D$44)</f>
        <v>1.1122000000000001</v>
      </c>
      <c r="K1511" s="364"/>
      <c r="L1511" s="365" t="e">
        <f t="shared" si="144"/>
        <v>#N/A</v>
      </c>
      <c r="M1511" s="365" t="e">
        <f t="shared" si="145"/>
        <v>#N/A</v>
      </c>
      <c r="N1511" s="376" t="e">
        <f t="shared" si="146"/>
        <v>#N/A</v>
      </c>
      <c r="O1511" s="205" t="e">
        <f>IF(Comparativo!$E$6="Tabela Não Desonerada",VLOOKUP($C1511,'Orçamento Base'!$D$12:$S$1673,13,FALSE),VLOOKUP($C1511,#REF!,13,FALSE))</f>
        <v>#N/A</v>
      </c>
      <c r="P1511" s="205" t="e">
        <f t="shared" si="147"/>
        <v>#N/A</v>
      </c>
      <c r="Q1511" s="205" t="e">
        <f>IF(Comparativo!$E$6="Tabela Não Desonerada",VLOOKUP($C1511,'Orçamento Base'!$D$12:$S$1673,14,FALSE),VLOOKUP($C1511,#REF!,14,FALSE))</f>
        <v>#N/A</v>
      </c>
      <c r="R1511" s="205" t="e">
        <f t="shared" si="148"/>
        <v>#N/A</v>
      </c>
      <c r="S1511" s="205" t="e">
        <f>IF(Comparativo!$E$6="Tabela Não Desonerada",VLOOKUP($C1511,'Orçamento Base'!$D$12:$S$1673,15,FALSE),VLOOKUP($C1511,#REF!,15,FALSE))</f>
        <v>#N/A</v>
      </c>
      <c r="T1511" s="205" t="e">
        <f t="shared" si="149"/>
        <v>#N/A</v>
      </c>
    </row>
    <row r="1512" spans="1:20" ht="15">
      <c r="A1512" s="203">
        <v>1</v>
      </c>
      <c r="B1512" s="203" t="e">
        <f>'Orçamento-TCE'!B1512</f>
        <v>#N/A</v>
      </c>
      <c r="C1512" s="229">
        <f>'Orçamento-TCE'!C1512</f>
        <v>0</v>
      </c>
      <c r="D1512" s="199" t="e">
        <f>'Orçamento-TCE'!G1512</f>
        <v>#N/A</v>
      </c>
      <c r="E1512" s="204">
        <f>'Orçamento-TCE'!H1512</f>
        <v>0</v>
      </c>
      <c r="F1512" s="230" t="e">
        <f>'Orçamento-TCE'!I1512</f>
        <v>#N/A</v>
      </c>
      <c r="G1512" s="227" t="e">
        <f>IF(Comparativo!$E$6="Tabela Não Desonerada",VLOOKUP($C1512,'Orçamento Base'!$D$12:$S$1673,12,FALSE),VLOOKUP($C1512,#REF!,12,FALSE))</f>
        <v>#N/A</v>
      </c>
      <c r="H1512" s="228">
        <f>IFERROR(IF(Comparativo!$E$6="Tabela Não Desonerada",VLOOKUP($C1512,'Orçamento Base'!$D$12:$S$1673,16,FALSE),VLOOKUP($C1512,#REF!,16,FALSE)),0)</f>
        <v>0</v>
      </c>
      <c r="I1512" s="575" t="e">
        <f>IF(Comparativo!$E$6="Tabela Não Desonerada",VLOOKUP($C1512,'Orçamento Base'!$D$12:$S$1673,11,FALSE),VLOOKUP($C1512,#REF!,11,FALSE))</f>
        <v>#N/A</v>
      </c>
      <c r="J1512" s="363">
        <f>IF(Comparativo!$E$6="Tabela Não Desonerada",Encargos!$F$44,Encargos!$D$44)</f>
        <v>1.1122000000000001</v>
      </c>
      <c r="K1512" s="364"/>
      <c r="L1512" s="365" t="e">
        <f t="shared" si="144"/>
        <v>#N/A</v>
      </c>
      <c r="M1512" s="365" t="e">
        <f t="shared" si="145"/>
        <v>#N/A</v>
      </c>
      <c r="N1512" s="376" t="e">
        <f t="shared" si="146"/>
        <v>#N/A</v>
      </c>
      <c r="O1512" s="205" t="e">
        <f>IF(Comparativo!$E$6="Tabela Não Desonerada",VLOOKUP($C1512,'Orçamento Base'!$D$12:$S$1673,13,FALSE),VLOOKUP($C1512,#REF!,13,FALSE))</f>
        <v>#N/A</v>
      </c>
      <c r="P1512" s="205" t="e">
        <f t="shared" si="147"/>
        <v>#N/A</v>
      </c>
      <c r="Q1512" s="205" t="e">
        <f>IF(Comparativo!$E$6="Tabela Não Desonerada",VLOOKUP($C1512,'Orçamento Base'!$D$12:$S$1673,14,FALSE),VLOOKUP($C1512,#REF!,14,FALSE))</f>
        <v>#N/A</v>
      </c>
      <c r="R1512" s="205" t="e">
        <f t="shared" si="148"/>
        <v>#N/A</v>
      </c>
      <c r="S1512" s="205" t="e">
        <f>IF(Comparativo!$E$6="Tabela Não Desonerada",VLOOKUP($C1512,'Orçamento Base'!$D$12:$S$1673,15,FALSE),VLOOKUP($C1512,#REF!,15,FALSE))</f>
        <v>#N/A</v>
      </c>
      <c r="T1512" s="205" t="e">
        <f t="shared" si="149"/>
        <v>#N/A</v>
      </c>
    </row>
    <row r="1513" spans="1:20" ht="15">
      <c r="A1513" s="203">
        <v>1</v>
      </c>
      <c r="B1513" s="203" t="e">
        <f>'Orçamento-TCE'!B1513</f>
        <v>#N/A</v>
      </c>
      <c r="C1513" s="229">
        <f>'Orçamento-TCE'!C1513</f>
        <v>0</v>
      </c>
      <c r="D1513" s="199" t="e">
        <f>'Orçamento-TCE'!G1513</f>
        <v>#N/A</v>
      </c>
      <c r="E1513" s="204">
        <f>'Orçamento-TCE'!H1513</f>
        <v>0</v>
      </c>
      <c r="F1513" s="230" t="e">
        <f>'Orçamento-TCE'!I1513</f>
        <v>#N/A</v>
      </c>
      <c r="G1513" s="227" t="e">
        <f>IF(Comparativo!$E$6="Tabela Não Desonerada",VLOOKUP($C1513,'Orçamento Base'!$D$12:$S$1673,12,FALSE),VLOOKUP($C1513,#REF!,12,FALSE))</f>
        <v>#N/A</v>
      </c>
      <c r="H1513" s="228">
        <f>IFERROR(IF(Comparativo!$E$6="Tabela Não Desonerada",VLOOKUP($C1513,'Orçamento Base'!$D$12:$S$1673,16,FALSE),VLOOKUP($C1513,#REF!,16,FALSE)),0)</f>
        <v>0</v>
      </c>
      <c r="I1513" s="575" t="e">
        <f>IF(Comparativo!$E$6="Tabela Não Desonerada",VLOOKUP($C1513,'Orçamento Base'!$D$12:$S$1673,11,FALSE),VLOOKUP($C1513,#REF!,11,FALSE))</f>
        <v>#N/A</v>
      </c>
      <c r="J1513" s="363">
        <f>IF(Comparativo!$E$6="Tabela Não Desonerada",Encargos!$F$44,Encargos!$D$44)</f>
        <v>1.1122000000000001</v>
      </c>
      <c r="K1513" s="364"/>
      <c r="L1513" s="365" t="e">
        <f t="shared" si="144"/>
        <v>#N/A</v>
      </c>
      <c r="M1513" s="365" t="e">
        <f t="shared" si="145"/>
        <v>#N/A</v>
      </c>
      <c r="N1513" s="376" t="e">
        <f t="shared" si="146"/>
        <v>#N/A</v>
      </c>
      <c r="O1513" s="205" t="e">
        <f>IF(Comparativo!$E$6="Tabela Não Desonerada",VLOOKUP($C1513,'Orçamento Base'!$D$12:$S$1673,13,FALSE),VLOOKUP($C1513,#REF!,13,FALSE))</f>
        <v>#N/A</v>
      </c>
      <c r="P1513" s="205" t="e">
        <f t="shared" si="147"/>
        <v>#N/A</v>
      </c>
      <c r="Q1513" s="205" t="e">
        <f>IF(Comparativo!$E$6="Tabela Não Desonerada",VLOOKUP($C1513,'Orçamento Base'!$D$12:$S$1673,14,FALSE),VLOOKUP($C1513,#REF!,14,FALSE))</f>
        <v>#N/A</v>
      </c>
      <c r="R1513" s="205" t="e">
        <f t="shared" si="148"/>
        <v>#N/A</v>
      </c>
      <c r="S1513" s="205" t="e">
        <f>IF(Comparativo!$E$6="Tabela Não Desonerada",VLOOKUP($C1513,'Orçamento Base'!$D$12:$S$1673,15,FALSE),VLOOKUP($C1513,#REF!,15,FALSE))</f>
        <v>#N/A</v>
      </c>
      <c r="T1513" s="205" t="e">
        <f t="shared" si="149"/>
        <v>#N/A</v>
      </c>
    </row>
    <row r="1514" spans="1:20" ht="15">
      <c r="A1514" s="203">
        <v>1</v>
      </c>
      <c r="B1514" s="203" t="e">
        <f>'Orçamento-TCE'!B1514</f>
        <v>#N/A</v>
      </c>
      <c r="C1514" s="229">
        <f>'Orçamento-TCE'!C1514</f>
        <v>0</v>
      </c>
      <c r="D1514" s="199" t="e">
        <f>'Orçamento-TCE'!G1514</f>
        <v>#N/A</v>
      </c>
      <c r="E1514" s="204">
        <f>'Orçamento-TCE'!H1514</f>
        <v>0</v>
      </c>
      <c r="F1514" s="230" t="e">
        <f>'Orçamento-TCE'!I1514</f>
        <v>#N/A</v>
      </c>
      <c r="G1514" s="227" t="e">
        <f>IF(Comparativo!$E$6="Tabela Não Desonerada",VLOOKUP($C1514,'Orçamento Base'!$D$12:$S$1673,12,FALSE),VLOOKUP($C1514,#REF!,12,FALSE))</f>
        <v>#N/A</v>
      </c>
      <c r="H1514" s="228">
        <f>IFERROR(IF(Comparativo!$E$6="Tabela Não Desonerada",VLOOKUP($C1514,'Orçamento Base'!$D$12:$S$1673,16,FALSE),VLOOKUP($C1514,#REF!,16,FALSE)),0)</f>
        <v>0</v>
      </c>
      <c r="I1514" s="575" t="e">
        <f>IF(Comparativo!$E$6="Tabela Não Desonerada",VLOOKUP($C1514,'Orçamento Base'!$D$12:$S$1673,11,FALSE),VLOOKUP($C1514,#REF!,11,FALSE))</f>
        <v>#N/A</v>
      </c>
      <c r="J1514" s="363">
        <f>IF(Comparativo!$E$6="Tabela Não Desonerada",Encargos!$F$44,Encargos!$D$44)</f>
        <v>1.1122000000000001</v>
      </c>
      <c r="K1514" s="364"/>
      <c r="L1514" s="365" t="e">
        <f t="shared" si="144"/>
        <v>#N/A</v>
      </c>
      <c r="M1514" s="365" t="e">
        <f t="shared" si="145"/>
        <v>#N/A</v>
      </c>
      <c r="N1514" s="376" t="e">
        <f t="shared" si="146"/>
        <v>#N/A</v>
      </c>
      <c r="O1514" s="205" t="e">
        <f>IF(Comparativo!$E$6="Tabela Não Desonerada",VLOOKUP($C1514,'Orçamento Base'!$D$12:$S$1673,13,FALSE),VLOOKUP($C1514,#REF!,13,FALSE))</f>
        <v>#N/A</v>
      </c>
      <c r="P1514" s="205" t="e">
        <f t="shared" si="147"/>
        <v>#N/A</v>
      </c>
      <c r="Q1514" s="205" t="e">
        <f>IF(Comparativo!$E$6="Tabela Não Desonerada",VLOOKUP($C1514,'Orçamento Base'!$D$12:$S$1673,14,FALSE),VLOOKUP($C1514,#REF!,14,FALSE))</f>
        <v>#N/A</v>
      </c>
      <c r="R1514" s="205" t="e">
        <f t="shared" si="148"/>
        <v>#N/A</v>
      </c>
      <c r="S1514" s="205" t="e">
        <f>IF(Comparativo!$E$6="Tabela Não Desonerada",VLOOKUP($C1514,'Orçamento Base'!$D$12:$S$1673,15,FALSE),VLOOKUP($C1514,#REF!,15,FALSE))</f>
        <v>#N/A</v>
      </c>
      <c r="T1514" s="205" t="e">
        <f t="shared" si="149"/>
        <v>#N/A</v>
      </c>
    </row>
    <row r="1515" spans="1:20" ht="15">
      <c r="A1515" s="203">
        <v>1</v>
      </c>
      <c r="B1515" s="203" t="e">
        <f>'Orçamento-TCE'!B1515</f>
        <v>#N/A</v>
      </c>
      <c r="C1515" s="229">
        <f>'Orçamento-TCE'!C1515</f>
        <v>0</v>
      </c>
      <c r="D1515" s="199" t="e">
        <f>'Orçamento-TCE'!G1515</f>
        <v>#N/A</v>
      </c>
      <c r="E1515" s="204">
        <f>'Orçamento-TCE'!H1515</f>
        <v>0</v>
      </c>
      <c r="F1515" s="230" t="e">
        <f>'Orçamento-TCE'!I1515</f>
        <v>#N/A</v>
      </c>
      <c r="G1515" s="227" t="e">
        <f>IF(Comparativo!$E$6="Tabela Não Desonerada",VLOOKUP($C1515,'Orçamento Base'!$D$12:$S$1673,12,FALSE),VLOOKUP($C1515,#REF!,12,FALSE))</f>
        <v>#N/A</v>
      </c>
      <c r="H1515" s="228">
        <f>IFERROR(IF(Comparativo!$E$6="Tabela Não Desonerada",VLOOKUP($C1515,'Orçamento Base'!$D$12:$S$1673,16,FALSE),VLOOKUP($C1515,#REF!,16,FALSE)),0)</f>
        <v>0</v>
      </c>
      <c r="I1515" s="575" t="e">
        <f>IF(Comparativo!$E$6="Tabela Não Desonerada",VLOOKUP($C1515,'Orçamento Base'!$D$12:$S$1673,11,FALSE),VLOOKUP($C1515,#REF!,11,FALSE))</f>
        <v>#N/A</v>
      </c>
      <c r="J1515" s="363">
        <f>IF(Comparativo!$E$6="Tabela Não Desonerada",Encargos!$F$44,Encargos!$D$44)</f>
        <v>1.1122000000000001</v>
      </c>
      <c r="K1515" s="364"/>
      <c r="L1515" s="365" t="e">
        <f t="shared" si="144"/>
        <v>#N/A</v>
      </c>
      <c r="M1515" s="365" t="e">
        <f t="shared" si="145"/>
        <v>#N/A</v>
      </c>
      <c r="N1515" s="376" t="e">
        <f t="shared" si="146"/>
        <v>#N/A</v>
      </c>
      <c r="O1515" s="205" t="e">
        <f>IF(Comparativo!$E$6="Tabela Não Desonerada",VLOOKUP($C1515,'Orçamento Base'!$D$12:$S$1673,13,FALSE),VLOOKUP($C1515,#REF!,13,FALSE))</f>
        <v>#N/A</v>
      </c>
      <c r="P1515" s="205" t="e">
        <f t="shared" si="147"/>
        <v>#N/A</v>
      </c>
      <c r="Q1515" s="205" t="e">
        <f>IF(Comparativo!$E$6="Tabela Não Desonerada",VLOOKUP($C1515,'Orçamento Base'!$D$12:$S$1673,14,FALSE),VLOOKUP($C1515,#REF!,14,FALSE))</f>
        <v>#N/A</v>
      </c>
      <c r="R1515" s="205" t="e">
        <f t="shared" si="148"/>
        <v>#N/A</v>
      </c>
      <c r="S1515" s="205" t="e">
        <f>IF(Comparativo!$E$6="Tabela Não Desonerada",VLOOKUP($C1515,'Orçamento Base'!$D$12:$S$1673,15,FALSE),VLOOKUP($C1515,#REF!,15,FALSE))</f>
        <v>#N/A</v>
      </c>
      <c r="T1515" s="205" t="e">
        <f t="shared" si="149"/>
        <v>#N/A</v>
      </c>
    </row>
    <row r="1516" spans="1:20" ht="15">
      <c r="A1516" s="203">
        <v>1</v>
      </c>
      <c r="B1516" s="203" t="e">
        <f>'Orçamento-TCE'!B1516</f>
        <v>#N/A</v>
      </c>
      <c r="C1516" s="229">
        <f>'Orçamento-TCE'!C1516</f>
        <v>0</v>
      </c>
      <c r="D1516" s="199" t="e">
        <f>'Orçamento-TCE'!G1516</f>
        <v>#N/A</v>
      </c>
      <c r="E1516" s="204">
        <f>'Orçamento-TCE'!H1516</f>
        <v>0</v>
      </c>
      <c r="F1516" s="230" t="e">
        <f>'Orçamento-TCE'!I1516</f>
        <v>#N/A</v>
      </c>
      <c r="G1516" s="227" t="e">
        <f>IF(Comparativo!$E$6="Tabela Não Desonerada",VLOOKUP($C1516,'Orçamento Base'!$D$12:$S$1673,12,FALSE),VLOOKUP($C1516,#REF!,12,FALSE))</f>
        <v>#N/A</v>
      </c>
      <c r="H1516" s="228">
        <f>IFERROR(IF(Comparativo!$E$6="Tabela Não Desonerada",VLOOKUP($C1516,'Orçamento Base'!$D$12:$S$1673,16,FALSE),VLOOKUP($C1516,#REF!,16,FALSE)),0)</f>
        <v>0</v>
      </c>
      <c r="I1516" s="575" t="e">
        <f>IF(Comparativo!$E$6="Tabela Não Desonerada",VLOOKUP($C1516,'Orçamento Base'!$D$12:$S$1673,11,FALSE),VLOOKUP($C1516,#REF!,11,FALSE))</f>
        <v>#N/A</v>
      </c>
      <c r="J1516" s="363">
        <f>IF(Comparativo!$E$6="Tabela Não Desonerada",Encargos!$F$44,Encargos!$D$44)</f>
        <v>1.1122000000000001</v>
      </c>
      <c r="K1516" s="364"/>
      <c r="L1516" s="365" t="e">
        <f t="shared" si="144"/>
        <v>#N/A</v>
      </c>
      <c r="M1516" s="365" t="e">
        <f t="shared" si="145"/>
        <v>#N/A</v>
      </c>
      <c r="N1516" s="376" t="e">
        <f t="shared" si="146"/>
        <v>#N/A</v>
      </c>
      <c r="O1516" s="205" t="e">
        <f>IF(Comparativo!$E$6="Tabela Não Desonerada",VLOOKUP($C1516,'Orçamento Base'!$D$12:$S$1673,13,FALSE),VLOOKUP($C1516,#REF!,13,FALSE))</f>
        <v>#N/A</v>
      </c>
      <c r="P1516" s="205" t="e">
        <f t="shared" si="147"/>
        <v>#N/A</v>
      </c>
      <c r="Q1516" s="205" t="e">
        <f>IF(Comparativo!$E$6="Tabela Não Desonerada",VLOOKUP($C1516,'Orçamento Base'!$D$12:$S$1673,14,FALSE),VLOOKUP($C1516,#REF!,14,FALSE))</f>
        <v>#N/A</v>
      </c>
      <c r="R1516" s="205" t="e">
        <f t="shared" si="148"/>
        <v>#N/A</v>
      </c>
      <c r="S1516" s="205" t="e">
        <f>IF(Comparativo!$E$6="Tabela Não Desonerada",VLOOKUP($C1516,'Orçamento Base'!$D$12:$S$1673,15,FALSE),VLOOKUP($C1516,#REF!,15,FALSE))</f>
        <v>#N/A</v>
      </c>
      <c r="T1516" s="205" t="e">
        <f t="shared" si="149"/>
        <v>#N/A</v>
      </c>
    </row>
    <row r="1517" spans="1:20" ht="15">
      <c r="A1517" s="203">
        <v>1</v>
      </c>
      <c r="B1517" s="203" t="e">
        <f>'Orçamento-TCE'!B1517</f>
        <v>#N/A</v>
      </c>
      <c r="C1517" s="229">
        <f>'Orçamento-TCE'!C1517</f>
        <v>0</v>
      </c>
      <c r="D1517" s="199" t="e">
        <f>'Orçamento-TCE'!G1517</f>
        <v>#N/A</v>
      </c>
      <c r="E1517" s="204">
        <f>'Orçamento-TCE'!H1517</f>
        <v>0</v>
      </c>
      <c r="F1517" s="230" t="e">
        <f>'Orçamento-TCE'!I1517</f>
        <v>#N/A</v>
      </c>
      <c r="G1517" s="227" t="e">
        <f>IF(Comparativo!$E$6="Tabela Não Desonerada",VLOOKUP($C1517,'Orçamento Base'!$D$12:$S$1673,12,FALSE),VLOOKUP($C1517,#REF!,12,FALSE))</f>
        <v>#N/A</v>
      </c>
      <c r="H1517" s="228">
        <f>IFERROR(IF(Comparativo!$E$6="Tabela Não Desonerada",VLOOKUP($C1517,'Orçamento Base'!$D$12:$S$1673,16,FALSE),VLOOKUP($C1517,#REF!,16,FALSE)),0)</f>
        <v>0</v>
      </c>
      <c r="I1517" s="575" t="e">
        <f>IF(Comparativo!$E$6="Tabela Não Desonerada",VLOOKUP($C1517,'Orçamento Base'!$D$12:$S$1673,11,FALSE),VLOOKUP($C1517,#REF!,11,FALSE))</f>
        <v>#N/A</v>
      </c>
      <c r="J1517" s="363">
        <f>IF(Comparativo!$E$6="Tabela Não Desonerada",Encargos!$F$44,Encargos!$D$44)</f>
        <v>1.1122000000000001</v>
      </c>
      <c r="K1517" s="364"/>
      <c r="L1517" s="365" t="e">
        <f t="shared" si="144"/>
        <v>#N/A</v>
      </c>
      <c r="M1517" s="365" t="e">
        <f t="shared" si="145"/>
        <v>#N/A</v>
      </c>
      <c r="N1517" s="376" t="e">
        <f t="shared" si="146"/>
        <v>#N/A</v>
      </c>
      <c r="O1517" s="205" t="e">
        <f>IF(Comparativo!$E$6="Tabela Não Desonerada",VLOOKUP($C1517,'Orçamento Base'!$D$12:$S$1673,13,FALSE),VLOOKUP($C1517,#REF!,13,FALSE))</f>
        <v>#N/A</v>
      </c>
      <c r="P1517" s="205" t="e">
        <f t="shared" si="147"/>
        <v>#N/A</v>
      </c>
      <c r="Q1517" s="205" t="e">
        <f>IF(Comparativo!$E$6="Tabela Não Desonerada",VLOOKUP($C1517,'Orçamento Base'!$D$12:$S$1673,14,FALSE),VLOOKUP($C1517,#REF!,14,FALSE))</f>
        <v>#N/A</v>
      </c>
      <c r="R1517" s="205" t="e">
        <f t="shared" si="148"/>
        <v>#N/A</v>
      </c>
      <c r="S1517" s="205" t="e">
        <f>IF(Comparativo!$E$6="Tabela Não Desonerada",VLOOKUP($C1517,'Orçamento Base'!$D$12:$S$1673,15,FALSE),VLOOKUP($C1517,#REF!,15,FALSE))</f>
        <v>#N/A</v>
      </c>
      <c r="T1517" s="205" t="e">
        <f t="shared" si="149"/>
        <v>#N/A</v>
      </c>
    </row>
    <row r="1518" spans="1:20" ht="15">
      <c r="A1518" s="203">
        <v>1</v>
      </c>
      <c r="B1518" s="203" t="e">
        <f>'Orçamento-TCE'!B1518</f>
        <v>#N/A</v>
      </c>
      <c r="C1518" s="229">
        <f>'Orçamento-TCE'!C1518</f>
        <v>0</v>
      </c>
      <c r="D1518" s="199" t="e">
        <f>'Orçamento-TCE'!G1518</f>
        <v>#N/A</v>
      </c>
      <c r="E1518" s="204">
        <f>'Orçamento-TCE'!H1518</f>
        <v>0</v>
      </c>
      <c r="F1518" s="230" t="e">
        <f>'Orçamento-TCE'!I1518</f>
        <v>#N/A</v>
      </c>
      <c r="G1518" s="227" t="e">
        <f>IF(Comparativo!$E$6="Tabela Não Desonerada",VLOOKUP($C1518,'Orçamento Base'!$D$12:$S$1673,12,FALSE),VLOOKUP($C1518,#REF!,12,FALSE))</f>
        <v>#N/A</v>
      </c>
      <c r="H1518" s="228">
        <f>IFERROR(IF(Comparativo!$E$6="Tabela Não Desonerada",VLOOKUP($C1518,'Orçamento Base'!$D$12:$S$1673,16,FALSE),VLOOKUP($C1518,#REF!,16,FALSE)),0)</f>
        <v>0</v>
      </c>
      <c r="I1518" s="575" t="e">
        <f>IF(Comparativo!$E$6="Tabela Não Desonerada",VLOOKUP($C1518,'Orçamento Base'!$D$12:$S$1673,11,FALSE),VLOOKUP($C1518,#REF!,11,FALSE))</f>
        <v>#N/A</v>
      </c>
      <c r="J1518" s="363">
        <f>IF(Comparativo!$E$6="Tabela Não Desonerada",Encargos!$F$44,Encargos!$D$44)</f>
        <v>1.1122000000000001</v>
      </c>
      <c r="K1518" s="364"/>
      <c r="L1518" s="365" t="e">
        <f t="shared" si="144"/>
        <v>#N/A</v>
      </c>
      <c r="M1518" s="365" t="e">
        <f t="shared" si="145"/>
        <v>#N/A</v>
      </c>
      <c r="N1518" s="376" t="e">
        <f t="shared" si="146"/>
        <v>#N/A</v>
      </c>
      <c r="O1518" s="205" t="e">
        <f>IF(Comparativo!$E$6="Tabela Não Desonerada",VLOOKUP($C1518,'Orçamento Base'!$D$12:$S$1673,13,FALSE),VLOOKUP($C1518,#REF!,13,FALSE))</f>
        <v>#N/A</v>
      </c>
      <c r="P1518" s="205" t="e">
        <f t="shared" si="147"/>
        <v>#N/A</v>
      </c>
      <c r="Q1518" s="205" t="e">
        <f>IF(Comparativo!$E$6="Tabela Não Desonerada",VLOOKUP($C1518,'Orçamento Base'!$D$12:$S$1673,14,FALSE),VLOOKUP($C1518,#REF!,14,FALSE))</f>
        <v>#N/A</v>
      </c>
      <c r="R1518" s="205" t="e">
        <f t="shared" si="148"/>
        <v>#N/A</v>
      </c>
      <c r="S1518" s="205" t="e">
        <f>IF(Comparativo!$E$6="Tabela Não Desonerada",VLOOKUP($C1518,'Orçamento Base'!$D$12:$S$1673,15,FALSE),VLOOKUP($C1518,#REF!,15,FALSE))</f>
        <v>#N/A</v>
      </c>
      <c r="T1518" s="205" t="e">
        <f t="shared" si="149"/>
        <v>#N/A</v>
      </c>
    </row>
    <row r="1519" spans="1:20" ht="15">
      <c r="A1519" s="203">
        <v>1</v>
      </c>
      <c r="B1519" s="203" t="e">
        <f>'Orçamento-TCE'!B1519</f>
        <v>#N/A</v>
      </c>
      <c r="C1519" s="229">
        <f>'Orçamento-TCE'!C1519</f>
        <v>0</v>
      </c>
      <c r="D1519" s="199" t="e">
        <f>'Orçamento-TCE'!G1519</f>
        <v>#N/A</v>
      </c>
      <c r="E1519" s="204">
        <f>'Orçamento-TCE'!H1519</f>
        <v>0</v>
      </c>
      <c r="F1519" s="230" t="e">
        <f>'Orçamento-TCE'!I1519</f>
        <v>#N/A</v>
      </c>
      <c r="G1519" s="227" t="e">
        <f>IF(Comparativo!$E$6="Tabela Não Desonerada",VLOOKUP($C1519,'Orçamento Base'!$D$12:$S$1673,12,FALSE),VLOOKUP($C1519,#REF!,12,FALSE))</f>
        <v>#N/A</v>
      </c>
      <c r="H1519" s="228">
        <f>IFERROR(IF(Comparativo!$E$6="Tabela Não Desonerada",VLOOKUP($C1519,'Orçamento Base'!$D$12:$S$1673,16,FALSE),VLOOKUP($C1519,#REF!,16,FALSE)),0)</f>
        <v>0</v>
      </c>
      <c r="I1519" s="575" t="e">
        <f>IF(Comparativo!$E$6="Tabela Não Desonerada",VLOOKUP($C1519,'Orçamento Base'!$D$12:$S$1673,11,FALSE),VLOOKUP($C1519,#REF!,11,FALSE))</f>
        <v>#N/A</v>
      </c>
      <c r="J1519" s="363">
        <f>IF(Comparativo!$E$6="Tabela Não Desonerada",Encargos!$F$44,Encargos!$D$44)</f>
        <v>1.1122000000000001</v>
      </c>
      <c r="K1519" s="364"/>
      <c r="L1519" s="365" t="e">
        <f t="shared" si="144"/>
        <v>#N/A</v>
      </c>
      <c r="M1519" s="365" t="e">
        <f t="shared" si="145"/>
        <v>#N/A</v>
      </c>
      <c r="N1519" s="376" t="e">
        <f t="shared" si="146"/>
        <v>#N/A</v>
      </c>
      <c r="O1519" s="205" t="e">
        <f>IF(Comparativo!$E$6="Tabela Não Desonerada",VLOOKUP($C1519,'Orçamento Base'!$D$12:$S$1673,13,FALSE),VLOOKUP($C1519,#REF!,13,FALSE))</f>
        <v>#N/A</v>
      </c>
      <c r="P1519" s="205" t="e">
        <f t="shared" si="147"/>
        <v>#N/A</v>
      </c>
      <c r="Q1519" s="205" t="e">
        <f>IF(Comparativo!$E$6="Tabela Não Desonerada",VLOOKUP($C1519,'Orçamento Base'!$D$12:$S$1673,14,FALSE),VLOOKUP($C1519,#REF!,14,FALSE))</f>
        <v>#N/A</v>
      </c>
      <c r="R1519" s="205" t="e">
        <f t="shared" si="148"/>
        <v>#N/A</v>
      </c>
      <c r="S1519" s="205" t="e">
        <f>IF(Comparativo!$E$6="Tabela Não Desonerada",VLOOKUP($C1519,'Orçamento Base'!$D$12:$S$1673,15,FALSE),VLOOKUP($C1519,#REF!,15,FALSE))</f>
        <v>#N/A</v>
      </c>
      <c r="T1519" s="205" t="e">
        <f t="shared" si="149"/>
        <v>#N/A</v>
      </c>
    </row>
    <row r="1520" spans="1:20" ht="15">
      <c r="A1520" s="203">
        <v>1</v>
      </c>
      <c r="B1520" s="203" t="e">
        <f>'Orçamento-TCE'!B1520</f>
        <v>#N/A</v>
      </c>
      <c r="C1520" s="229">
        <f>'Orçamento-TCE'!C1520</f>
        <v>0</v>
      </c>
      <c r="D1520" s="199" t="e">
        <f>'Orçamento-TCE'!G1520</f>
        <v>#N/A</v>
      </c>
      <c r="E1520" s="204">
        <f>'Orçamento-TCE'!H1520</f>
        <v>0</v>
      </c>
      <c r="F1520" s="230" t="e">
        <f>'Orçamento-TCE'!I1520</f>
        <v>#N/A</v>
      </c>
      <c r="G1520" s="227" t="e">
        <f>IF(Comparativo!$E$6="Tabela Não Desonerada",VLOOKUP($C1520,'Orçamento Base'!$D$12:$S$1673,12,FALSE),VLOOKUP($C1520,#REF!,12,FALSE))</f>
        <v>#N/A</v>
      </c>
      <c r="H1520" s="228">
        <f>IFERROR(IF(Comparativo!$E$6="Tabela Não Desonerada",VLOOKUP($C1520,'Orçamento Base'!$D$12:$S$1673,16,FALSE),VLOOKUP($C1520,#REF!,16,FALSE)),0)</f>
        <v>0</v>
      </c>
      <c r="I1520" s="575" t="e">
        <f>IF(Comparativo!$E$6="Tabela Não Desonerada",VLOOKUP($C1520,'Orçamento Base'!$D$12:$S$1673,11,FALSE),VLOOKUP($C1520,#REF!,11,FALSE))</f>
        <v>#N/A</v>
      </c>
      <c r="J1520" s="363">
        <f>IF(Comparativo!$E$6="Tabela Não Desonerada",Encargos!$F$44,Encargos!$D$44)</f>
        <v>1.1122000000000001</v>
      </c>
      <c r="K1520" s="364"/>
      <c r="L1520" s="365" t="e">
        <f t="shared" si="144"/>
        <v>#N/A</v>
      </c>
      <c r="M1520" s="365" t="e">
        <f t="shared" si="145"/>
        <v>#N/A</v>
      </c>
      <c r="N1520" s="376" t="e">
        <f t="shared" si="146"/>
        <v>#N/A</v>
      </c>
      <c r="O1520" s="205" t="e">
        <f>IF(Comparativo!$E$6="Tabela Não Desonerada",VLOOKUP($C1520,'Orçamento Base'!$D$12:$S$1673,13,FALSE),VLOOKUP($C1520,#REF!,13,FALSE))</f>
        <v>#N/A</v>
      </c>
      <c r="P1520" s="205" t="e">
        <f t="shared" si="147"/>
        <v>#N/A</v>
      </c>
      <c r="Q1520" s="205" t="e">
        <f>IF(Comparativo!$E$6="Tabela Não Desonerada",VLOOKUP($C1520,'Orçamento Base'!$D$12:$S$1673,14,FALSE),VLOOKUP($C1520,#REF!,14,FALSE))</f>
        <v>#N/A</v>
      </c>
      <c r="R1520" s="205" t="e">
        <f t="shared" si="148"/>
        <v>#N/A</v>
      </c>
      <c r="S1520" s="205" t="e">
        <f>IF(Comparativo!$E$6="Tabela Não Desonerada",VLOOKUP($C1520,'Orçamento Base'!$D$12:$S$1673,15,FALSE),VLOOKUP($C1520,#REF!,15,FALSE))</f>
        <v>#N/A</v>
      </c>
      <c r="T1520" s="205" t="e">
        <f t="shared" si="149"/>
        <v>#N/A</v>
      </c>
    </row>
    <row r="1521" spans="1:20" ht="15">
      <c r="A1521" s="203">
        <v>1</v>
      </c>
      <c r="B1521" s="203" t="e">
        <f>'Orçamento-TCE'!B1521</f>
        <v>#N/A</v>
      </c>
      <c r="C1521" s="229">
        <f>'Orçamento-TCE'!C1521</f>
        <v>0</v>
      </c>
      <c r="D1521" s="199" t="e">
        <f>'Orçamento-TCE'!G1521</f>
        <v>#N/A</v>
      </c>
      <c r="E1521" s="204">
        <f>'Orçamento-TCE'!H1521</f>
        <v>0</v>
      </c>
      <c r="F1521" s="230" t="e">
        <f>'Orçamento-TCE'!I1521</f>
        <v>#N/A</v>
      </c>
      <c r="G1521" s="227" t="e">
        <f>IF(Comparativo!$E$6="Tabela Não Desonerada",VLOOKUP($C1521,'Orçamento Base'!$D$12:$S$1673,12,FALSE),VLOOKUP($C1521,#REF!,12,FALSE))</f>
        <v>#N/A</v>
      </c>
      <c r="H1521" s="228">
        <f>IFERROR(IF(Comparativo!$E$6="Tabela Não Desonerada",VLOOKUP($C1521,'Orçamento Base'!$D$12:$S$1673,16,FALSE),VLOOKUP($C1521,#REF!,16,FALSE)),0)</f>
        <v>0</v>
      </c>
      <c r="I1521" s="575" t="e">
        <f>IF(Comparativo!$E$6="Tabela Não Desonerada",VLOOKUP($C1521,'Orçamento Base'!$D$12:$S$1673,11,FALSE),VLOOKUP($C1521,#REF!,11,FALSE))</f>
        <v>#N/A</v>
      </c>
      <c r="J1521" s="363">
        <f>IF(Comparativo!$E$6="Tabela Não Desonerada",Encargos!$F$44,Encargos!$D$44)</f>
        <v>1.1122000000000001</v>
      </c>
      <c r="K1521" s="364"/>
      <c r="L1521" s="365" t="e">
        <f t="shared" si="144"/>
        <v>#N/A</v>
      </c>
      <c r="M1521" s="365" t="e">
        <f t="shared" si="145"/>
        <v>#N/A</v>
      </c>
      <c r="N1521" s="376" t="e">
        <f t="shared" si="146"/>
        <v>#N/A</v>
      </c>
      <c r="O1521" s="205" t="e">
        <f>IF(Comparativo!$E$6="Tabela Não Desonerada",VLOOKUP($C1521,'Orçamento Base'!$D$12:$S$1673,13,FALSE),VLOOKUP($C1521,#REF!,13,FALSE))</f>
        <v>#N/A</v>
      </c>
      <c r="P1521" s="205" t="e">
        <f t="shared" si="147"/>
        <v>#N/A</v>
      </c>
      <c r="Q1521" s="205" t="e">
        <f>IF(Comparativo!$E$6="Tabela Não Desonerada",VLOOKUP($C1521,'Orçamento Base'!$D$12:$S$1673,14,FALSE),VLOOKUP($C1521,#REF!,14,FALSE))</f>
        <v>#N/A</v>
      </c>
      <c r="R1521" s="205" t="e">
        <f t="shared" si="148"/>
        <v>#N/A</v>
      </c>
      <c r="S1521" s="205" t="e">
        <f>IF(Comparativo!$E$6="Tabela Não Desonerada",VLOOKUP($C1521,'Orçamento Base'!$D$12:$S$1673,15,FALSE),VLOOKUP($C1521,#REF!,15,FALSE))</f>
        <v>#N/A</v>
      </c>
      <c r="T1521" s="205" t="e">
        <f t="shared" si="149"/>
        <v>#N/A</v>
      </c>
    </row>
    <row r="1522" spans="1:20" ht="15">
      <c r="A1522" s="203">
        <v>1</v>
      </c>
      <c r="B1522" s="203" t="e">
        <f>'Orçamento-TCE'!B1522</f>
        <v>#N/A</v>
      </c>
      <c r="C1522" s="229">
        <f>'Orçamento-TCE'!C1522</f>
        <v>0</v>
      </c>
      <c r="D1522" s="199" t="e">
        <f>'Orçamento-TCE'!G1522</f>
        <v>#N/A</v>
      </c>
      <c r="E1522" s="204">
        <f>'Orçamento-TCE'!H1522</f>
        <v>0</v>
      </c>
      <c r="F1522" s="230" t="e">
        <f>'Orçamento-TCE'!I1522</f>
        <v>#N/A</v>
      </c>
      <c r="G1522" s="227" t="e">
        <f>IF(Comparativo!$E$6="Tabela Não Desonerada",VLOOKUP($C1522,'Orçamento Base'!$D$12:$S$1673,12,FALSE),VLOOKUP($C1522,#REF!,12,FALSE))</f>
        <v>#N/A</v>
      </c>
      <c r="H1522" s="228">
        <f>IFERROR(IF(Comparativo!$E$6="Tabela Não Desonerada",VLOOKUP($C1522,'Orçamento Base'!$D$12:$S$1673,16,FALSE),VLOOKUP($C1522,#REF!,16,FALSE)),0)</f>
        <v>0</v>
      </c>
      <c r="I1522" s="575" t="e">
        <f>IF(Comparativo!$E$6="Tabela Não Desonerada",VLOOKUP($C1522,'Orçamento Base'!$D$12:$S$1673,11,FALSE),VLOOKUP($C1522,#REF!,11,FALSE))</f>
        <v>#N/A</v>
      </c>
      <c r="J1522" s="363">
        <f>IF(Comparativo!$E$6="Tabela Não Desonerada",Encargos!$F$44,Encargos!$D$44)</f>
        <v>1.1122000000000001</v>
      </c>
      <c r="K1522" s="364"/>
      <c r="L1522" s="365" t="e">
        <f t="shared" si="144"/>
        <v>#N/A</v>
      </c>
      <c r="M1522" s="365" t="e">
        <f t="shared" si="145"/>
        <v>#N/A</v>
      </c>
      <c r="N1522" s="376" t="e">
        <f t="shared" si="146"/>
        <v>#N/A</v>
      </c>
      <c r="O1522" s="205" t="e">
        <f>IF(Comparativo!$E$6="Tabela Não Desonerada",VLOOKUP($C1522,'Orçamento Base'!$D$12:$S$1673,13,FALSE),VLOOKUP($C1522,#REF!,13,FALSE))</f>
        <v>#N/A</v>
      </c>
      <c r="P1522" s="205" t="e">
        <f t="shared" si="147"/>
        <v>#N/A</v>
      </c>
      <c r="Q1522" s="205" t="e">
        <f>IF(Comparativo!$E$6="Tabela Não Desonerada",VLOOKUP($C1522,'Orçamento Base'!$D$12:$S$1673,14,FALSE),VLOOKUP($C1522,#REF!,14,FALSE))</f>
        <v>#N/A</v>
      </c>
      <c r="R1522" s="205" t="e">
        <f t="shared" si="148"/>
        <v>#N/A</v>
      </c>
      <c r="S1522" s="205" t="e">
        <f>IF(Comparativo!$E$6="Tabela Não Desonerada",VLOOKUP($C1522,'Orçamento Base'!$D$12:$S$1673,15,FALSE),VLOOKUP($C1522,#REF!,15,FALSE))</f>
        <v>#N/A</v>
      </c>
      <c r="T1522" s="205" t="e">
        <f t="shared" si="149"/>
        <v>#N/A</v>
      </c>
    </row>
    <row r="1523" spans="1:20" ht="15">
      <c r="A1523" s="203">
        <v>1</v>
      </c>
      <c r="B1523" s="203" t="e">
        <f>'Orçamento-TCE'!B1523</f>
        <v>#N/A</v>
      </c>
      <c r="C1523" s="229">
        <f>'Orçamento-TCE'!C1523</f>
        <v>0</v>
      </c>
      <c r="D1523" s="199" t="e">
        <f>'Orçamento-TCE'!G1523</f>
        <v>#N/A</v>
      </c>
      <c r="E1523" s="204">
        <f>'Orçamento-TCE'!H1523</f>
        <v>0</v>
      </c>
      <c r="F1523" s="230" t="e">
        <f>'Orçamento-TCE'!I1523</f>
        <v>#N/A</v>
      </c>
      <c r="G1523" s="227" t="e">
        <f>IF(Comparativo!$E$6="Tabela Não Desonerada",VLOOKUP($C1523,'Orçamento Base'!$D$12:$S$1673,12,FALSE),VLOOKUP($C1523,#REF!,12,FALSE))</f>
        <v>#N/A</v>
      </c>
      <c r="H1523" s="228">
        <f>IFERROR(IF(Comparativo!$E$6="Tabela Não Desonerada",VLOOKUP($C1523,'Orçamento Base'!$D$12:$S$1673,16,FALSE),VLOOKUP($C1523,#REF!,16,FALSE)),0)</f>
        <v>0</v>
      </c>
      <c r="I1523" s="575" t="e">
        <f>IF(Comparativo!$E$6="Tabela Não Desonerada",VLOOKUP($C1523,'Orçamento Base'!$D$12:$S$1673,11,FALSE),VLOOKUP($C1523,#REF!,11,FALSE))</f>
        <v>#N/A</v>
      </c>
      <c r="J1523" s="363">
        <f>IF(Comparativo!$E$6="Tabela Não Desonerada",Encargos!$F$44,Encargos!$D$44)</f>
        <v>1.1122000000000001</v>
      </c>
      <c r="K1523" s="364"/>
      <c r="L1523" s="365" t="e">
        <f t="shared" si="144"/>
        <v>#N/A</v>
      </c>
      <c r="M1523" s="365" t="e">
        <f t="shared" si="145"/>
        <v>#N/A</v>
      </c>
      <c r="N1523" s="376" t="e">
        <f t="shared" si="146"/>
        <v>#N/A</v>
      </c>
      <c r="O1523" s="205" t="e">
        <f>IF(Comparativo!$E$6="Tabela Não Desonerada",VLOOKUP($C1523,'Orçamento Base'!$D$12:$S$1673,13,FALSE),VLOOKUP($C1523,#REF!,13,FALSE))</f>
        <v>#N/A</v>
      </c>
      <c r="P1523" s="205" t="e">
        <f t="shared" si="147"/>
        <v>#N/A</v>
      </c>
      <c r="Q1523" s="205" t="e">
        <f>IF(Comparativo!$E$6="Tabela Não Desonerada",VLOOKUP($C1523,'Orçamento Base'!$D$12:$S$1673,14,FALSE),VLOOKUP($C1523,#REF!,14,FALSE))</f>
        <v>#N/A</v>
      </c>
      <c r="R1523" s="205" t="e">
        <f t="shared" si="148"/>
        <v>#N/A</v>
      </c>
      <c r="S1523" s="205" t="e">
        <f>IF(Comparativo!$E$6="Tabela Não Desonerada",VLOOKUP($C1523,'Orçamento Base'!$D$12:$S$1673,15,FALSE),VLOOKUP($C1523,#REF!,15,FALSE))</f>
        <v>#N/A</v>
      </c>
      <c r="T1523" s="205" t="e">
        <f t="shared" si="149"/>
        <v>#N/A</v>
      </c>
    </row>
    <row r="1524" spans="1:20" ht="15">
      <c r="A1524" s="203">
        <v>1</v>
      </c>
      <c r="B1524" s="203" t="e">
        <f>'Orçamento-TCE'!B1524</f>
        <v>#N/A</v>
      </c>
      <c r="C1524" s="229">
        <f>'Orçamento-TCE'!C1524</f>
        <v>0</v>
      </c>
      <c r="D1524" s="199" t="e">
        <f>'Orçamento-TCE'!G1524</f>
        <v>#N/A</v>
      </c>
      <c r="E1524" s="204">
        <f>'Orçamento-TCE'!H1524</f>
        <v>0</v>
      </c>
      <c r="F1524" s="230" t="e">
        <f>'Orçamento-TCE'!I1524</f>
        <v>#N/A</v>
      </c>
      <c r="G1524" s="227" t="e">
        <f>IF(Comparativo!$E$6="Tabela Não Desonerada",VLOOKUP($C1524,'Orçamento Base'!$D$12:$S$1673,12,FALSE),VLOOKUP($C1524,#REF!,12,FALSE))</f>
        <v>#N/A</v>
      </c>
      <c r="H1524" s="228">
        <f>IFERROR(IF(Comparativo!$E$6="Tabela Não Desonerada",VLOOKUP($C1524,'Orçamento Base'!$D$12:$S$1673,16,FALSE),VLOOKUP($C1524,#REF!,16,FALSE)),0)</f>
        <v>0</v>
      </c>
      <c r="I1524" s="575" t="e">
        <f>IF(Comparativo!$E$6="Tabela Não Desonerada",VLOOKUP($C1524,'Orçamento Base'!$D$12:$S$1673,11,FALSE),VLOOKUP($C1524,#REF!,11,FALSE))</f>
        <v>#N/A</v>
      </c>
      <c r="J1524" s="363">
        <f>IF(Comparativo!$E$6="Tabela Não Desonerada",Encargos!$F$44,Encargos!$D$44)</f>
        <v>1.1122000000000001</v>
      </c>
      <c r="K1524" s="364"/>
      <c r="L1524" s="365" t="e">
        <f t="shared" si="144"/>
        <v>#N/A</v>
      </c>
      <c r="M1524" s="365" t="e">
        <f t="shared" si="145"/>
        <v>#N/A</v>
      </c>
      <c r="N1524" s="376" t="e">
        <f t="shared" si="146"/>
        <v>#N/A</v>
      </c>
      <c r="O1524" s="205" t="e">
        <f>IF(Comparativo!$E$6="Tabela Não Desonerada",VLOOKUP($C1524,'Orçamento Base'!$D$12:$S$1673,13,FALSE),VLOOKUP($C1524,#REF!,13,FALSE))</f>
        <v>#N/A</v>
      </c>
      <c r="P1524" s="205" t="e">
        <f t="shared" si="147"/>
        <v>#N/A</v>
      </c>
      <c r="Q1524" s="205" t="e">
        <f>IF(Comparativo!$E$6="Tabela Não Desonerada",VLOOKUP($C1524,'Orçamento Base'!$D$12:$S$1673,14,FALSE),VLOOKUP($C1524,#REF!,14,FALSE))</f>
        <v>#N/A</v>
      </c>
      <c r="R1524" s="205" t="e">
        <f t="shared" si="148"/>
        <v>#N/A</v>
      </c>
      <c r="S1524" s="205" t="e">
        <f>IF(Comparativo!$E$6="Tabela Não Desonerada",VLOOKUP($C1524,'Orçamento Base'!$D$12:$S$1673,15,FALSE),VLOOKUP($C1524,#REF!,15,FALSE))</f>
        <v>#N/A</v>
      </c>
      <c r="T1524" s="205" t="e">
        <f t="shared" si="149"/>
        <v>#N/A</v>
      </c>
    </row>
    <row r="1525" spans="1:20" ht="15">
      <c r="A1525" s="203">
        <v>1</v>
      </c>
      <c r="B1525" s="203" t="e">
        <f>'Orçamento-TCE'!B1525</f>
        <v>#N/A</v>
      </c>
      <c r="C1525" s="229">
        <f>'Orçamento-TCE'!C1525</f>
        <v>0</v>
      </c>
      <c r="D1525" s="199" t="e">
        <f>'Orçamento-TCE'!G1525</f>
        <v>#N/A</v>
      </c>
      <c r="E1525" s="204">
        <f>'Orçamento-TCE'!H1525</f>
        <v>0</v>
      </c>
      <c r="F1525" s="230" t="e">
        <f>'Orçamento-TCE'!I1525</f>
        <v>#N/A</v>
      </c>
      <c r="G1525" s="227" t="e">
        <f>IF(Comparativo!$E$6="Tabela Não Desonerada",VLOOKUP($C1525,'Orçamento Base'!$D$12:$S$1673,12,FALSE),VLOOKUP($C1525,#REF!,12,FALSE))</f>
        <v>#N/A</v>
      </c>
      <c r="H1525" s="228">
        <f>IFERROR(IF(Comparativo!$E$6="Tabela Não Desonerada",VLOOKUP($C1525,'Orçamento Base'!$D$12:$S$1673,16,FALSE),VLOOKUP($C1525,#REF!,16,FALSE)),0)</f>
        <v>0</v>
      </c>
      <c r="I1525" s="575" t="e">
        <f>IF(Comparativo!$E$6="Tabela Não Desonerada",VLOOKUP($C1525,'Orçamento Base'!$D$12:$S$1673,11,FALSE),VLOOKUP($C1525,#REF!,11,FALSE))</f>
        <v>#N/A</v>
      </c>
      <c r="J1525" s="363">
        <f>IF(Comparativo!$E$6="Tabela Não Desonerada",Encargos!$F$44,Encargos!$D$44)</f>
        <v>1.1122000000000001</v>
      </c>
      <c r="K1525" s="364"/>
      <c r="L1525" s="365" t="e">
        <f t="shared" si="144"/>
        <v>#N/A</v>
      </c>
      <c r="M1525" s="365" t="e">
        <f t="shared" si="145"/>
        <v>#N/A</v>
      </c>
      <c r="N1525" s="376" t="e">
        <f t="shared" si="146"/>
        <v>#N/A</v>
      </c>
      <c r="O1525" s="205" t="e">
        <f>IF(Comparativo!$E$6="Tabela Não Desonerada",VLOOKUP($C1525,'Orçamento Base'!$D$12:$S$1673,13,FALSE),VLOOKUP($C1525,#REF!,13,FALSE))</f>
        <v>#N/A</v>
      </c>
      <c r="P1525" s="205" t="e">
        <f t="shared" si="147"/>
        <v>#N/A</v>
      </c>
      <c r="Q1525" s="205" t="e">
        <f>IF(Comparativo!$E$6="Tabela Não Desonerada",VLOOKUP($C1525,'Orçamento Base'!$D$12:$S$1673,14,FALSE),VLOOKUP($C1525,#REF!,14,FALSE))</f>
        <v>#N/A</v>
      </c>
      <c r="R1525" s="205" t="e">
        <f t="shared" si="148"/>
        <v>#N/A</v>
      </c>
      <c r="S1525" s="205" t="e">
        <f>IF(Comparativo!$E$6="Tabela Não Desonerada",VLOOKUP($C1525,'Orçamento Base'!$D$12:$S$1673,15,FALSE),VLOOKUP($C1525,#REF!,15,FALSE))</f>
        <v>#N/A</v>
      </c>
      <c r="T1525" s="205" t="e">
        <f t="shared" si="149"/>
        <v>#N/A</v>
      </c>
    </row>
    <row r="1526" spans="1:20" ht="15">
      <c r="A1526" s="203">
        <v>1</v>
      </c>
      <c r="B1526" s="203" t="e">
        <f>'Orçamento-TCE'!B1526</f>
        <v>#N/A</v>
      </c>
      <c r="C1526" s="229">
        <f>'Orçamento-TCE'!C1526</f>
        <v>0</v>
      </c>
      <c r="D1526" s="199" t="e">
        <f>'Orçamento-TCE'!G1526</f>
        <v>#N/A</v>
      </c>
      <c r="E1526" s="204">
        <f>'Orçamento-TCE'!H1526</f>
        <v>0</v>
      </c>
      <c r="F1526" s="230" t="e">
        <f>'Orçamento-TCE'!I1526</f>
        <v>#N/A</v>
      </c>
      <c r="G1526" s="227" t="e">
        <f>IF(Comparativo!$E$6="Tabela Não Desonerada",VLOOKUP($C1526,'Orçamento Base'!$D$12:$S$1673,12,FALSE),VLOOKUP($C1526,#REF!,12,FALSE))</f>
        <v>#N/A</v>
      </c>
      <c r="H1526" s="228">
        <f>IFERROR(IF(Comparativo!$E$6="Tabela Não Desonerada",VLOOKUP($C1526,'Orçamento Base'!$D$12:$S$1673,16,FALSE),VLOOKUP($C1526,#REF!,16,FALSE)),0)</f>
        <v>0</v>
      </c>
      <c r="I1526" s="575" t="e">
        <f>IF(Comparativo!$E$6="Tabela Não Desonerada",VLOOKUP($C1526,'Orçamento Base'!$D$12:$S$1673,11,FALSE),VLOOKUP($C1526,#REF!,11,FALSE))</f>
        <v>#N/A</v>
      </c>
      <c r="J1526" s="363">
        <f>IF(Comparativo!$E$6="Tabela Não Desonerada",Encargos!$F$44,Encargos!$D$44)</f>
        <v>1.1122000000000001</v>
      </c>
      <c r="K1526" s="364"/>
      <c r="L1526" s="365" t="e">
        <f t="shared" si="144"/>
        <v>#N/A</v>
      </c>
      <c r="M1526" s="365" t="e">
        <f t="shared" si="145"/>
        <v>#N/A</v>
      </c>
      <c r="N1526" s="376" t="e">
        <f t="shared" si="146"/>
        <v>#N/A</v>
      </c>
      <c r="O1526" s="205" t="e">
        <f>IF(Comparativo!$E$6="Tabela Não Desonerada",VLOOKUP($C1526,'Orçamento Base'!$D$12:$S$1673,13,FALSE),VLOOKUP($C1526,#REF!,13,FALSE))</f>
        <v>#N/A</v>
      </c>
      <c r="P1526" s="205" t="e">
        <f t="shared" si="147"/>
        <v>#N/A</v>
      </c>
      <c r="Q1526" s="205" t="e">
        <f>IF(Comparativo!$E$6="Tabela Não Desonerada",VLOOKUP($C1526,'Orçamento Base'!$D$12:$S$1673,14,FALSE),VLOOKUP($C1526,#REF!,14,FALSE))</f>
        <v>#N/A</v>
      </c>
      <c r="R1526" s="205" t="e">
        <f t="shared" si="148"/>
        <v>#N/A</v>
      </c>
      <c r="S1526" s="205" t="e">
        <f>IF(Comparativo!$E$6="Tabela Não Desonerada",VLOOKUP($C1526,'Orçamento Base'!$D$12:$S$1673,15,FALSE),VLOOKUP($C1526,#REF!,15,FALSE))</f>
        <v>#N/A</v>
      </c>
      <c r="T1526" s="205" t="e">
        <f t="shared" si="149"/>
        <v>#N/A</v>
      </c>
    </row>
    <row r="1527" spans="1:20" ht="15">
      <c r="A1527" s="203">
        <v>1</v>
      </c>
      <c r="B1527" s="203" t="e">
        <f>'Orçamento-TCE'!B1527</f>
        <v>#N/A</v>
      </c>
      <c r="C1527" s="229">
        <f>'Orçamento-TCE'!C1527</f>
        <v>0</v>
      </c>
      <c r="D1527" s="199" t="e">
        <f>'Orçamento-TCE'!G1527</f>
        <v>#N/A</v>
      </c>
      <c r="E1527" s="204">
        <f>'Orçamento-TCE'!H1527</f>
        <v>0</v>
      </c>
      <c r="F1527" s="230" t="e">
        <f>'Orçamento-TCE'!I1527</f>
        <v>#N/A</v>
      </c>
      <c r="G1527" s="227" t="e">
        <f>IF(Comparativo!$E$6="Tabela Não Desonerada",VLOOKUP($C1527,'Orçamento Base'!$D$12:$S$1673,12,FALSE),VLOOKUP($C1527,#REF!,12,FALSE))</f>
        <v>#N/A</v>
      </c>
      <c r="H1527" s="228">
        <f>IFERROR(IF(Comparativo!$E$6="Tabela Não Desonerada",VLOOKUP($C1527,'Orçamento Base'!$D$12:$S$1673,16,FALSE),VLOOKUP($C1527,#REF!,16,FALSE)),0)</f>
        <v>0</v>
      </c>
      <c r="I1527" s="575" t="e">
        <f>IF(Comparativo!$E$6="Tabela Não Desonerada",VLOOKUP($C1527,'Orçamento Base'!$D$12:$S$1673,11,FALSE),VLOOKUP($C1527,#REF!,11,FALSE))</f>
        <v>#N/A</v>
      </c>
      <c r="J1527" s="363">
        <f>IF(Comparativo!$E$6="Tabela Não Desonerada",Encargos!$F$44,Encargos!$D$44)</f>
        <v>1.1122000000000001</v>
      </c>
      <c r="K1527" s="364"/>
      <c r="L1527" s="365" t="e">
        <f t="shared" si="144"/>
        <v>#N/A</v>
      </c>
      <c r="M1527" s="365" t="e">
        <f t="shared" si="145"/>
        <v>#N/A</v>
      </c>
      <c r="N1527" s="376" t="e">
        <f t="shared" si="146"/>
        <v>#N/A</v>
      </c>
      <c r="O1527" s="205" t="e">
        <f>IF(Comparativo!$E$6="Tabela Não Desonerada",VLOOKUP($C1527,'Orçamento Base'!$D$12:$S$1673,13,FALSE),VLOOKUP($C1527,#REF!,13,FALSE))</f>
        <v>#N/A</v>
      </c>
      <c r="P1527" s="205" t="e">
        <f t="shared" si="147"/>
        <v>#N/A</v>
      </c>
      <c r="Q1527" s="205" t="e">
        <f>IF(Comparativo!$E$6="Tabela Não Desonerada",VLOOKUP($C1527,'Orçamento Base'!$D$12:$S$1673,14,FALSE),VLOOKUP($C1527,#REF!,14,FALSE))</f>
        <v>#N/A</v>
      </c>
      <c r="R1527" s="205" t="e">
        <f t="shared" si="148"/>
        <v>#N/A</v>
      </c>
      <c r="S1527" s="205" t="e">
        <f>IF(Comparativo!$E$6="Tabela Não Desonerada",VLOOKUP($C1527,'Orçamento Base'!$D$12:$S$1673,15,FALSE),VLOOKUP($C1527,#REF!,15,FALSE))</f>
        <v>#N/A</v>
      </c>
      <c r="T1527" s="205" t="e">
        <f t="shared" si="149"/>
        <v>#N/A</v>
      </c>
    </row>
    <row r="1528" spans="1:20" ht="15">
      <c r="A1528" s="203">
        <v>1</v>
      </c>
      <c r="B1528" s="203" t="e">
        <f>'Orçamento-TCE'!B1528</f>
        <v>#N/A</v>
      </c>
      <c r="C1528" s="229">
        <f>'Orçamento-TCE'!C1528</f>
        <v>0</v>
      </c>
      <c r="D1528" s="199" t="e">
        <f>'Orçamento-TCE'!G1528</f>
        <v>#N/A</v>
      </c>
      <c r="E1528" s="204">
        <f>'Orçamento-TCE'!H1528</f>
        <v>0</v>
      </c>
      <c r="F1528" s="230" t="e">
        <f>'Orçamento-TCE'!I1528</f>
        <v>#N/A</v>
      </c>
      <c r="G1528" s="227" t="e">
        <f>IF(Comparativo!$E$6="Tabela Não Desonerada",VLOOKUP($C1528,'Orçamento Base'!$D$12:$S$1673,12,FALSE),VLOOKUP($C1528,#REF!,12,FALSE))</f>
        <v>#N/A</v>
      </c>
      <c r="H1528" s="228">
        <f>IFERROR(IF(Comparativo!$E$6="Tabela Não Desonerada",VLOOKUP($C1528,'Orçamento Base'!$D$12:$S$1673,16,FALSE),VLOOKUP($C1528,#REF!,16,FALSE)),0)</f>
        <v>0</v>
      </c>
      <c r="I1528" s="575" t="e">
        <f>IF(Comparativo!$E$6="Tabela Não Desonerada",VLOOKUP($C1528,'Orçamento Base'!$D$12:$S$1673,11,FALSE),VLOOKUP($C1528,#REF!,11,FALSE))</f>
        <v>#N/A</v>
      </c>
      <c r="J1528" s="363">
        <f>IF(Comparativo!$E$6="Tabela Não Desonerada",Encargos!$F$44,Encargos!$D$44)</f>
        <v>1.1122000000000001</v>
      </c>
      <c r="K1528" s="364"/>
      <c r="L1528" s="365" t="e">
        <f t="shared" si="144"/>
        <v>#N/A</v>
      </c>
      <c r="M1528" s="365" t="e">
        <f t="shared" si="145"/>
        <v>#N/A</v>
      </c>
      <c r="N1528" s="376" t="e">
        <f t="shared" si="146"/>
        <v>#N/A</v>
      </c>
      <c r="O1528" s="205" t="e">
        <f>IF(Comparativo!$E$6="Tabela Não Desonerada",VLOOKUP($C1528,'Orçamento Base'!$D$12:$S$1673,13,FALSE),VLOOKUP($C1528,#REF!,13,FALSE))</f>
        <v>#N/A</v>
      </c>
      <c r="P1528" s="205" t="e">
        <f t="shared" si="147"/>
        <v>#N/A</v>
      </c>
      <c r="Q1528" s="205" t="e">
        <f>IF(Comparativo!$E$6="Tabela Não Desonerada",VLOOKUP($C1528,'Orçamento Base'!$D$12:$S$1673,14,FALSE),VLOOKUP($C1528,#REF!,14,FALSE))</f>
        <v>#N/A</v>
      </c>
      <c r="R1528" s="205" t="e">
        <f t="shared" si="148"/>
        <v>#N/A</v>
      </c>
      <c r="S1528" s="205" t="e">
        <f>IF(Comparativo!$E$6="Tabela Não Desonerada",VLOOKUP($C1528,'Orçamento Base'!$D$12:$S$1673,15,FALSE),VLOOKUP($C1528,#REF!,15,FALSE))</f>
        <v>#N/A</v>
      </c>
      <c r="T1528" s="205" t="e">
        <f t="shared" si="149"/>
        <v>#N/A</v>
      </c>
    </row>
    <row r="1529" spans="1:20" ht="15">
      <c r="A1529" s="203">
        <v>1</v>
      </c>
      <c r="B1529" s="203" t="e">
        <f>'Orçamento-TCE'!B1529</f>
        <v>#N/A</v>
      </c>
      <c r="C1529" s="229">
        <f>'Orçamento-TCE'!C1529</f>
        <v>0</v>
      </c>
      <c r="D1529" s="199" t="e">
        <f>'Orçamento-TCE'!G1529</f>
        <v>#N/A</v>
      </c>
      <c r="E1529" s="204">
        <f>'Orçamento-TCE'!H1529</f>
        <v>0</v>
      </c>
      <c r="F1529" s="230" t="e">
        <f>'Orçamento-TCE'!I1529</f>
        <v>#N/A</v>
      </c>
      <c r="G1529" s="227" t="e">
        <f>IF(Comparativo!$E$6="Tabela Não Desonerada",VLOOKUP($C1529,'Orçamento Base'!$D$12:$S$1673,12,FALSE),VLOOKUP($C1529,#REF!,12,FALSE))</f>
        <v>#N/A</v>
      </c>
      <c r="H1529" s="228">
        <f>IFERROR(IF(Comparativo!$E$6="Tabela Não Desonerada",VLOOKUP($C1529,'Orçamento Base'!$D$12:$S$1673,16,FALSE),VLOOKUP($C1529,#REF!,16,FALSE)),0)</f>
        <v>0</v>
      </c>
      <c r="I1529" s="575" t="e">
        <f>IF(Comparativo!$E$6="Tabela Não Desonerada",VLOOKUP($C1529,'Orçamento Base'!$D$12:$S$1673,11,FALSE),VLOOKUP($C1529,#REF!,11,FALSE))</f>
        <v>#N/A</v>
      </c>
      <c r="J1529" s="363">
        <f>IF(Comparativo!$E$6="Tabela Não Desonerada",Encargos!$F$44,Encargos!$D$44)</f>
        <v>1.1122000000000001</v>
      </c>
      <c r="K1529" s="364"/>
      <c r="L1529" s="365" t="e">
        <f t="shared" si="144"/>
        <v>#N/A</v>
      </c>
      <c r="M1529" s="365" t="e">
        <f t="shared" si="145"/>
        <v>#N/A</v>
      </c>
      <c r="N1529" s="376" t="e">
        <f t="shared" si="146"/>
        <v>#N/A</v>
      </c>
      <c r="O1529" s="205" t="e">
        <f>IF(Comparativo!$E$6="Tabela Não Desonerada",VLOOKUP($C1529,'Orçamento Base'!$D$12:$S$1673,13,FALSE),VLOOKUP($C1529,#REF!,13,FALSE))</f>
        <v>#N/A</v>
      </c>
      <c r="P1529" s="205" t="e">
        <f t="shared" si="147"/>
        <v>#N/A</v>
      </c>
      <c r="Q1529" s="205" t="e">
        <f>IF(Comparativo!$E$6="Tabela Não Desonerada",VLOOKUP($C1529,'Orçamento Base'!$D$12:$S$1673,14,FALSE),VLOOKUP($C1529,#REF!,14,FALSE))</f>
        <v>#N/A</v>
      </c>
      <c r="R1529" s="205" t="e">
        <f t="shared" si="148"/>
        <v>#N/A</v>
      </c>
      <c r="S1529" s="205" t="e">
        <f>IF(Comparativo!$E$6="Tabela Não Desonerada",VLOOKUP($C1529,'Orçamento Base'!$D$12:$S$1673,15,FALSE),VLOOKUP($C1529,#REF!,15,FALSE))</f>
        <v>#N/A</v>
      </c>
      <c r="T1529" s="205" t="e">
        <f t="shared" si="149"/>
        <v>#N/A</v>
      </c>
    </row>
    <row r="1530" spans="1:20" ht="15">
      <c r="A1530" s="203">
        <v>1</v>
      </c>
      <c r="B1530" s="203" t="e">
        <f>'Orçamento-TCE'!B1530</f>
        <v>#N/A</v>
      </c>
      <c r="C1530" s="229">
        <f>'Orçamento-TCE'!C1530</f>
        <v>0</v>
      </c>
      <c r="D1530" s="199" t="e">
        <f>'Orçamento-TCE'!G1530</f>
        <v>#N/A</v>
      </c>
      <c r="E1530" s="204">
        <f>'Orçamento-TCE'!H1530</f>
        <v>0</v>
      </c>
      <c r="F1530" s="230" t="e">
        <f>'Orçamento-TCE'!I1530</f>
        <v>#N/A</v>
      </c>
      <c r="G1530" s="227" t="e">
        <f>IF(Comparativo!$E$6="Tabela Não Desonerada",VLOOKUP($C1530,'Orçamento Base'!$D$12:$S$1673,12,FALSE),VLOOKUP($C1530,#REF!,12,FALSE))</f>
        <v>#N/A</v>
      </c>
      <c r="H1530" s="228">
        <f>IFERROR(IF(Comparativo!$E$6="Tabela Não Desonerada",VLOOKUP($C1530,'Orçamento Base'!$D$12:$S$1673,16,FALSE),VLOOKUP($C1530,#REF!,16,FALSE)),0)</f>
        <v>0</v>
      </c>
      <c r="I1530" s="575" t="e">
        <f>IF(Comparativo!$E$6="Tabela Não Desonerada",VLOOKUP($C1530,'Orçamento Base'!$D$12:$S$1673,11,FALSE),VLOOKUP($C1530,#REF!,11,FALSE))</f>
        <v>#N/A</v>
      </c>
      <c r="J1530" s="363">
        <f>IF(Comparativo!$E$6="Tabela Não Desonerada",Encargos!$F$44,Encargos!$D$44)</f>
        <v>1.1122000000000001</v>
      </c>
      <c r="K1530" s="364"/>
      <c r="L1530" s="365" t="e">
        <f t="shared" si="144"/>
        <v>#N/A</v>
      </c>
      <c r="M1530" s="365" t="e">
        <f t="shared" si="145"/>
        <v>#N/A</v>
      </c>
      <c r="N1530" s="376" t="e">
        <f t="shared" si="146"/>
        <v>#N/A</v>
      </c>
      <c r="O1530" s="205" t="e">
        <f>IF(Comparativo!$E$6="Tabela Não Desonerada",VLOOKUP($C1530,'Orçamento Base'!$D$12:$S$1673,13,FALSE),VLOOKUP($C1530,#REF!,13,FALSE))</f>
        <v>#N/A</v>
      </c>
      <c r="P1530" s="205" t="e">
        <f t="shared" si="147"/>
        <v>#N/A</v>
      </c>
      <c r="Q1530" s="205" t="e">
        <f>IF(Comparativo!$E$6="Tabela Não Desonerada",VLOOKUP($C1530,'Orçamento Base'!$D$12:$S$1673,14,FALSE),VLOOKUP($C1530,#REF!,14,FALSE))</f>
        <v>#N/A</v>
      </c>
      <c r="R1530" s="205" t="e">
        <f t="shared" si="148"/>
        <v>#N/A</v>
      </c>
      <c r="S1530" s="205" t="e">
        <f>IF(Comparativo!$E$6="Tabela Não Desonerada",VLOOKUP($C1530,'Orçamento Base'!$D$12:$S$1673,15,FALSE),VLOOKUP($C1530,#REF!,15,FALSE))</f>
        <v>#N/A</v>
      </c>
      <c r="T1530" s="205" t="e">
        <f t="shared" si="149"/>
        <v>#N/A</v>
      </c>
    </row>
    <row r="1531" spans="1:20" ht="15">
      <c r="A1531" s="203">
        <v>1</v>
      </c>
      <c r="B1531" s="203" t="e">
        <f>'Orçamento-TCE'!B1531</f>
        <v>#N/A</v>
      </c>
      <c r="C1531" s="229">
        <f>'Orçamento-TCE'!C1531</f>
        <v>0</v>
      </c>
      <c r="D1531" s="199" t="e">
        <f>'Orçamento-TCE'!G1531</f>
        <v>#N/A</v>
      </c>
      <c r="E1531" s="204">
        <f>'Orçamento-TCE'!H1531</f>
        <v>0</v>
      </c>
      <c r="F1531" s="230" t="e">
        <f>'Orçamento-TCE'!I1531</f>
        <v>#N/A</v>
      </c>
      <c r="G1531" s="227" t="e">
        <f>IF(Comparativo!$E$6="Tabela Não Desonerada",VLOOKUP($C1531,'Orçamento Base'!$D$12:$S$1673,12,FALSE),VLOOKUP($C1531,#REF!,12,FALSE))</f>
        <v>#N/A</v>
      </c>
      <c r="H1531" s="228">
        <f>IFERROR(IF(Comparativo!$E$6="Tabela Não Desonerada",VLOOKUP($C1531,'Orçamento Base'!$D$12:$S$1673,16,FALSE),VLOOKUP($C1531,#REF!,16,FALSE)),0)</f>
        <v>0</v>
      </c>
      <c r="I1531" s="575" t="e">
        <f>IF(Comparativo!$E$6="Tabela Não Desonerada",VLOOKUP($C1531,'Orçamento Base'!$D$12:$S$1673,11,FALSE),VLOOKUP($C1531,#REF!,11,FALSE))</f>
        <v>#N/A</v>
      </c>
      <c r="J1531" s="363">
        <f>IF(Comparativo!$E$6="Tabela Não Desonerada",Encargos!$F$44,Encargos!$D$44)</f>
        <v>1.1122000000000001</v>
      </c>
      <c r="K1531" s="364"/>
      <c r="L1531" s="365" t="e">
        <f t="shared" si="144"/>
        <v>#N/A</v>
      </c>
      <c r="M1531" s="365" t="e">
        <f t="shared" si="145"/>
        <v>#N/A</v>
      </c>
      <c r="N1531" s="376" t="e">
        <f t="shared" si="146"/>
        <v>#N/A</v>
      </c>
      <c r="O1531" s="205" t="e">
        <f>IF(Comparativo!$E$6="Tabela Não Desonerada",VLOOKUP($C1531,'Orçamento Base'!$D$12:$S$1673,13,FALSE),VLOOKUP($C1531,#REF!,13,FALSE))</f>
        <v>#N/A</v>
      </c>
      <c r="P1531" s="205" t="e">
        <f t="shared" si="147"/>
        <v>#N/A</v>
      </c>
      <c r="Q1531" s="205" t="e">
        <f>IF(Comparativo!$E$6="Tabela Não Desonerada",VLOOKUP($C1531,'Orçamento Base'!$D$12:$S$1673,14,FALSE),VLOOKUP($C1531,#REF!,14,FALSE))</f>
        <v>#N/A</v>
      </c>
      <c r="R1531" s="205" t="e">
        <f t="shared" si="148"/>
        <v>#N/A</v>
      </c>
      <c r="S1531" s="205" t="e">
        <f>IF(Comparativo!$E$6="Tabela Não Desonerada",VLOOKUP($C1531,'Orçamento Base'!$D$12:$S$1673,15,FALSE),VLOOKUP($C1531,#REF!,15,FALSE))</f>
        <v>#N/A</v>
      </c>
      <c r="T1531" s="205" t="e">
        <f t="shared" si="149"/>
        <v>#N/A</v>
      </c>
    </row>
    <row r="1532" spans="1:20" ht="15">
      <c r="A1532" s="203">
        <v>1</v>
      </c>
      <c r="B1532" s="203" t="e">
        <f>'Orçamento-TCE'!B1532</f>
        <v>#N/A</v>
      </c>
      <c r="C1532" s="229">
        <f>'Orçamento-TCE'!C1532</f>
        <v>0</v>
      </c>
      <c r="D1532" s="199" t="e">
        <f>'Orçamento-TCE'!G1532</f>
        <v>#N/A</v>
      </c>
      <c r="E1532" s="204">
        <f>'Orçamento-TCE'!H1532</f>
        <v>0</v>
      </c>
      <c r="F1532" s="230" t="e">
        <f>'Orçamento-TCE'!I1532</f>
        <v>#N/A</v>
      </c>
      <c r="G1532" s="227" t="e">
        <f>IF(Comparativo!$E$6="Tabela Não Desonerada",VLOOKUP($C1532,'Orçamento Base'!$D$12:$S$1673,12,FALSE),VLOOKUP($C1532,#REF!,12,FALSE))</f>
        <v>#N/A</v>
      </c>
      <c r="H1532" s="228">
        <f>IFERROR(IF(Comparativo!$E$6="Tabela Não Desonerada",VLOOKUP($C1532,'Orçamento Base'!$D$12:$S$1673,16,FALSE),VLOOKUP($C1532,#REF!,16,FALSE)),0)</f>
        <v>0</v>
      </c>
      <c r="I1532" s="575" t="e">
        <f>IF(Comparativo!$E$6="Tabela Não Desonerada",VLOOKUP($C1532,'Orçamento Base'!$D$12:$S$1673,11,FALSE),VLOOKUP($C1532,#REF!,11,FALSE))</f>
        <v>#N/A</v>
      </c>
      <c r="J1532" s="363">
        <f>IF(Comparativo!$E$6="Tabela Não Desonerada",Encargos!$F$44,Encargos!$D$44)</f>
        <v>1.1122000000000001</v>
      </c>
      <c r="K1532" s="364"/>
      <c r="L1532" s="365" t="e">
        <f t="shared" si="144"/>
        <v>#N/A</v>
      </c>
      <c r="M1532" s="365" t="e">
        <f t="shared" si="145"/>
        <v>#N/A</v>
      </c>
      <c r="N1532" s="376" t="e">
        <f t="shared" si="146"/>
        <v>#N/A</v>
      </c>
      <c r="O1532" s="205" t="e">
        <f>IF(Comparativo!$E$6="Tabela Não Desonerada",VLOOKUP($C1532,'Orçamento Base'!$D$12:$S$1673,13,FALSE),VLOOKUP($C1532,#REF!,13,FALSE))</f>
        <v>#N/A</v>
      </c>
      <c r="P1532" s="205" t="e">
        <f t="shared" si="147"/>
        <v>#N/A</v>
      </c>
      <c r="Q1532" s="205" t="e">
        <f>IF(Comparativo!$E$6="Tabela Não Desonerada",VLOOKUP($C1532,'Orçamento Base'!$D$12:$S$1673,14,FALSE),VLOOKUP($C1532,#REF!,14,FALSE))</f>
        <v>#N/A</v>
      </c>
      <c r="R1532" s="205" t="e">
        <f t="shared" si="148"/>
        <v>#N/A</v>
      </c>
      <c r="S1532" s="205" t="e">
        <f>IF(Comparativo!$E$6="Tabela Não Desonerada",VLOOKUP($C1532,'Orçamento Base'!$D$12:$S$1673,15,FALSE),VLOOKUP($C1532,#REF!,15,FALSE))</f>
        <v>#N/A</v>
      </c>
      <c r="T1532" s="205" t="e">
        <f t="shared" si="149"/>
        <v>#N/A</v>
      </c>
    </row>
    <row r="1533" spans="1:20" ht="15">
      <c r="A1533" s="203">
        <v>1</v>
      </c>
      <c r="B1533" s="203" t="e">
        <f>'Orçamento-TCE'!B1533</f>
        <v>#N/A</v>
      </c>
      <c r="C1533" s="229">
        <f>'Orçamento-TCE'!C1533</f>
        <v>0</v>
      </c>
      <c r="D1533" s="199" t="e">
        <f>'Orçamento-TCE'!G1533</f>
        <v>#N/A</v>
      </c>
      <c r="E1533" s="204">
        <f>'Orçamento-TCE'!H1533</f>
        <v>0</v>
      </c>
      <c r="F1533" s="230" t="e">
        <f>'Orçamento-TCE'!I1533</f>
        <v>#N/A</v>
      </c>
      <c r="G1533" s="227" t="e">
        <f>IF(Comparativo!$E$6="Tabela Não Desonerada",VLOOKUP($C1533,'Orçamento Base'!$D$12:$S$1673,12,FALSE),VLOOKUP($C1533,#REF!,12,FALSE))</f>
        <v>#N/A</v>
      </c>
      <c r="H1533" s="228">
        <f>IFERROR(IF(Comparativo!$E$6="Tabela Não Desonerada",VLOOKUP($C1533,'Orçamento Base'!$D$12:$S$1673,16,FALSE),VLOOKUP($C1533,#REF!,16,FALSE)),0)</f>
        <v>0</v>
      </c>
      <c r="I1533" s="575" t="e">
        <f>IF(Comparativo!$E$6="Tabela Não Desonerada",VLOOKUP($C1533,'Orçamento Base'!$D$12:$S$1673,11,FALSE),VLOOKUP($C1533,#REF!,11,FALSE))</f>
        <v>#N/A</v>
      </c>
      <c r="J1533" s="363">
        <f>IF(Comparativo!$E$6="Tabela Não Desonerada",Encargos!$F$44,Encargos!$D$44)</f>
        <v>1.1122000000000001</v>
      </c>
      <c r="K1533" s="364"/>
      <c r="L1533" s="365" t="e">
        <f t="shared" si="144"/>
        <v>#N/A</v>
      </c>
      <c r="M1533" s="365" t="e">
        <f t="shared" si="145"/>
        <v>#N/A</v>
      </c>
      <c r="N1533" s="376" t="e">
        <f t="shared" si="146"/>
        <v>#N/A</v>
      </c>
      <c r="O1533" s="205" t="e">
        <f>IF(Comparativo!$E$6="Tabela Não Desonerada",VLOOKUP($C1533,'Orçamento Base'!$D$12:$S$1673,13,FALSE),VLOOKUP($C1533,#REF!,13,FALSE))</f>
        <v>#N/A</v>
      </c>
      <c r="P1533" s="205" t="e">
        <f t="shared" si="147"/>
        <v>#N/A</v>
      </c>
      <c r="Q1533" s="205" t="e">
        <f>IF(Comparativo!$E$6="Tabela Não Desonerada",VLOOKUP($C1533,'Orçamento Base'!$D$12:$S$1673,14,FALSE),VLOOKUP($C1533,#REF!,14,FALSE))</f>
        <v>#N/A</v>
      </c>
      <c r="R1533" s="205" t="e">
        <f t="shared" si="148"/>
        <v>#N/A</v>
      </c>
      <c r="S1533" s="205" t="e">
        <f>IF(Comparativo!$E$6="Tabela Não Desonerada",VLOOKUP($C1533,'Orçamento Base'!$D$12:$S$1673,15,FALSE),VLOOKUP($C1533,#REF!,15,FALSE))</f>
        <v>#N/A</v>
      </c>
      <c r="T1533" s="205" t="e">
        <f t="shared" si="149"/>
        <v>#N/A</v>
      </c>
    </row>
    <row r="1534" spans="1:20" ht="15">
      <c r="A1534" s="203">
        <v>1</v>
      </c>
      <c r="B1534" s="203" t="e">
        <f>'Orçamento-TCE'!B1534</f>
        <v>#N/A</v>
      </c>
      <c r="C1534" s="229">
        <f>'Orçamento-TCE'!C1534</f>
        <v>0</v>
      </c>
      <c r="D1534" s="199" t="e">
        <f>'Orçamento-TCE'!G1534</f>
        <v>#N/A</v>
      </c>
      <c r="E1534" s="204">
        <f>'Orçamento-TCE'!H1534</f>
        <v>0</v>
      </c>
      <c r="F1534" s="230" t="e">
        <f>'Orçamento-TCE'!I1534</f>
        <v>#N/A</v>
      </c>
      <c r="G1534" s="227" t="e">
        <f>IF(Comparativo!$E$6="Tabela Não Desonerada",VLOOKUP($C1534,'Orçamento Base'!$D$12:$S$1673,12,FALSE),VLOOKUP($C1534,#REF!,12,FALSE))</f>
        <v>#N/A</v>
      </c>
      <c r="H1534" s="228">
        <f>IFERROR(IF(Comparativo!$E$6="Tabela Não Desonerada",VLOOKUP($C1534,'Orçamento Base'!$D$12:$S$1673,16,FALSE),VLOOKUP($C1534,#REF!,16,FALSE)),0)</f>
        <v>0</v>
      </c>
      <c r="I1534" s="575" t="e">
        <f>IF(Comparativo!$E$6="Tabela Não Desonerada",VLOOKUP($C1534,'Orçamento Base'!$D$12:$S$1673,11,FALSE),VLOOKUP($C1534,#REF!,11,FALSE))</f>
        <v>#N/A</v>
      </c>
      <c r="J1534" s="363">
        <f>IF(Comparativo!$E$6="Tabela Não Desonerada",Encargos!$F$44,Encargos!$D$44)</f>
        <v>1.1122000000000001</v>
      </c>
      <c r="K1534" s="364"/>
      <c r="L1534" s="365" t="e">
        <f t="shared" si="144"/>
        <v>#N/A</v>
      </c>
      <c r="M1534" s="365" t="e">
        <f t="shared" si="145"/>
        <v>#N/A</v>
      </c>
      <c r="N1534" s="376" t="e">
        <f t="shared" si="146"/>
        <v>#N/A</v>
      </c>
      <c r="O1534" s="205" t="e">
        <f>IF(Comparativo!$E$6="Tabela Não Desonerada",VLOOKUP($C1534,'Orçamento Base'!$D$12:$S$1673,13,FALSE),VLOOKUP($C1534,#REF!,13,FALSE))</f>
        <v>#N/A</v>
      </c>
      <c r="P1534" s="205" t="e">
        <f t="shared" si="147"/>
        <v>#N/A</v>
      </c>
      <c r="Q1534" s="205" t="e">
        <f>IF(Comparativo!$E$6="Tabela Não Desonerada",VLOOKUP($C1534,'Orçamento Base'!$D$12:$S$1673,14,FALSE),VLOOKUP($C1534,#REF!,14,FALSE))</f>
        <v>#N/A</v>
      </c>
      <c r="R1534" s="205" t="e">
        <f t="shared" si="148"/>
        <v>#N/A</v>
      </c>
      <c r="S1534" s="205" t="e">
        <f>IF(Comparativo!$E$6="Tabela Não Desonerada",VLOOKUP($C1534,'Orçamento Base'!$D$12:$S$1673,15,FALSE),VLOOKUP($C1534,#REF!,15,FALSE))</f>
        <v>#N/A</v>
      </c>
      <c r="T1534" s="205" t="e">
        <f t="shared" si="149"/>
        <v>#N/A</v>
      </c>
    </row>
    <row r="1535" spans="1:20" ht="15">
      <c r="A1535" s="203">
        <v>1</v>
      </c>
      <c r="B1535" s="203" t="e">
        <f>'Orçamento-TCE'!B1535</f>
        <v>#N/A</v>
      </c>
      <c r="C1535" s="229">
        <f>'Orçamento-TCE'!C1535</f>
        <v>0</v>
      </c>
      <c r="D1535" s="199" t="e">
        <f>'Orçamento-TCE'!G1535</f>
        <v>#N/A</v>
      </c>
      <c r="E1535" s="204">
        <f>'Orçamento-TCE'!H1535</f>
        <v>0</v>
      </c>
      <c r="F1535" s="230" t="e">
        <f>'Orçamento-TCE'!I1535</f>
        <v>#N/A</v>
      </c>
      <c r="G1535" s="227" t="e">
        <f>IF(Comparativo!$E$6="Tabela Não Desonerada",VLOOKUP($C1535,'Orçamento Base'!$D$12:$S$1673,12,FALSE),VLOOKUP($C1535,#REF!,12,FALSE))</f>
        <v>#N/A</v>
      </c>
      <c r="H1535" s="228">
        <f>IFERROR(IF(Comparativo!$E$6="Tabela Não Desonerada",VLOOKUP($C1535,'Orçamento Base'!$D$12:$S$1673,16,FALSE),VLOOKUP($C1535,#REF!,16,FALSE)),0)</f>
        <v>0</v>
      </c>
      <c r="I1535" s="575" t="e">
        <f>IF(Comparativo!$E$6="Tabela Não Desonerada",VLOOKUP($C1535,'Orçamento Base'!$D$12:$S$1673,11,FALSE),VLOOKUP($C1535,#REF!,11,FALSE))</f>
        <v>#N/A</v>
      </c>
      <c r="J1535" s="363">
        <f>IF(Comparativo!$E$6="Tabela Não Desonerada",Encargos!$F$44,Encargos!$D$44)</f>
        <v>1.1122000000000001</v>
      </c>
      <c r="K1535" s="364"/>
      <c r="L1535" s="365" t="e">
        <f t="shared" si="144"/>
        <v>#N/A</v>
      </c>
      <c r="M1535" s="365" t="e">
        <f t="shared" si="145"/>
        <v>#N/A</v>
      </c>
      <c r="N1535" s="376" t="e">
        <f t="shared" si="146"/>
        <v>#N/A</v>
      </c>
      <c r="O1535" s="205" t="e">
        <f>IF(Comparativo!$E$6="Tabela Não Desonerada",VLOOKUP($C1535,'Orçamento Base'!$D$12:$S$1673,13,FALSE),VLOOKUP($C1535,#REF!,13,FALSE))</f>
        <v>#N/A</v>
      </c>
      <c r="P1535" s="205" t="e">
        <f t="shared" si="147"/>
        <v>#N/A</v>
      </c>
      <c r="Q1535" s="205" t="e">
        <f>IF(Comparativo!$E$6="Tabela Não Desonerada",VLOOKUP($C1535,'Orçamento Base'!$D$12:$S$1673,14,FALSE),VLOOKUP($C1535,#REF!,14,FALSE))</f>
        <v>#N/A</v>
      </c>
      <c r="R1535" s="205" t="e">
        <f t="shared" si="148"/>
        <v>#N/A</v>
      </c>
      <c r="S1535" s="205" t="e">
        <f>IF(Comparativo!$E$6="Tabela Não Desonerada",VLOOKUP($C1535,'Orçamento Base'!$D$12:$S$1673,15,FALSE),VLOOKUP($C1535,#REF!,15,FALSE))</f>
        <v>#N/A</v>
      </c>
      <c r="T1535" s="205" t="e">
        <f t="shared" si="149"/>
        <v>#N/A</v>
      </c>
    </row>
    <row r="1536" spans="1:20" ht="15">
      <c r="A1536" s="203">
        <v>1</v>
      </c>
      <c r="B1536" s="203" t="e">
        <f>'Orçamento-TCE'!B1536</f>
        <v>#N/A</v>
      </c>
      <c r="C1536" s="229">
        <f>'Orçamento-TCE'!C1536</f>
        <v>0</v>
      </c>
      <c r="D1536" s="199" t="e">
        <f>'Orçamento-TCE'!G1536</f>
        <v>#N/A</v>
      </c>
      <c r="E1536" s="204">
        <f>'Orçamento-TCE'!H1536</f>
        <v>0</v>
      </c>
      <c r="F1536" s="230" t="e">
        <f>'Orçamento-TCE'!I1536</f>
        <v>#N/A</v>
      </c>
      <c r="G1536" s="227" t="e">
        <f>IF(Comparativo!$E$6="Tabela Não Desonerada",VLOOKUP($C1536,'Orçamento Base'!$D$12:$S$1673,12,FALSE),VLOOKUP($C1536,#REF!,12,FALSE))</f>
        <v>#N/A</v>
      </c>
      <c r="H1536" s="228">
        <f>IFERROR(IF(Comparativo!$E$6="Tabela Não Desonerada",VLOOKUP($C1536,'Orçamento Base'!$D$12:$S$1673,16,FALSE),VLOOKUP($C1536,#REF!,16,FALSE)),0)</f>
        <v>0</v>
      </c>
      <c r="I1536" s="575" t="e">
        <f>IF(Comparativo!$E$6="Tabela Não Desonerada",VLOOKUP($C1536,'Orçamento Base'!$D$12:$S$1673,11,FALSE),VLOOKUP($C1536,#REF!,11,FALSE))</f>
        <v>#N/A</v>
      </c>
      <c r="J1536" s="363">
        <f>IF(Comparativo!$E$6="Tabela Não Desonerada",Encargos!$F$44,Encargos!$D$44)</f>
        <v>1.1122000000000001</v>
      </c>
      <c r="K1536" s="364"/>
      <c r="L1536" s="365" t="e">
        <f t="shared" si="144"/>
        <v>#N/A</v>
      </c>
      <c r="M1536" s="365" t="e">
        <f t="shared" si="145"/>
        <v>#N/A</v>
      </c>
      <c r="N1536" s="376" t="e">
        <f t="shared" si="146"/>
        <v>#N/A</v>
      </c>
      <c r="O1536" s="205" t="e">
        <f>IF(Comparativo!$E$6="Tabela Não Desonerada",VLOOKUP($C1536,'Orçamento Base'!$D$12:$S$1673,13,FALSE),VLOOKUP($C1536,#REF!,13,FALSE))</f>
        <v>#N/A</v>
      </c>
      <c r="P1536" s="205" t="e">
        <f t="shared" si="147"/>
        <v>#N/A</v>
      </c>
      <c r="Q1536" s="205" t="e">
        <f>IF(Comparativo!$E$6="Tabela Não Desonerada",VLOOKUP($C1536,'Orçamento Base'!$D$12:$S$1673,14,FALSE),VLOOKUP($C1536,#REF!,14,FALSE))</f>
        <v>#N/A</v>
      </c>
      <c r="R1536" s="205" t="e">
        <f t="shared" si="148"/>
        <v>#N/A</v>
      </c>
      <c r="S1536" s="205" t="e">
        <f>IF(Comparativo!$E$6="Tabela Não Desonerada",VLOOKUP($C1536,'Orçamento Base'!$D$12:$S$1673,15,FALSE),VLOOKUP($C1536,#REF!,15,FALSE))</f>
        <v>#N/A</v>
      </c>
      <c r="T1536" s="205" t="e">
        <f t="shared" si="149"/>
        <v>#N/A</v>
      </c>
    </row>
    <row r="1537" spans="1:20" ht="15">
      <c r="A1537" s="203">
        <v>1</v>
      </c>
      <c r="B1537" s="203" t="e">
        <f>'Orçamento-TCE'!B1537</f>
        <v>#N/A</v>
      </c>
      <c r="C1537" s="229">
        <f>'Orçamento-TCE'!C1537</f>
        <v>0</v>
      </c>
      <c r="D1537" s="199" t="e">
        <f>'Orçamento-TCE'!G1537</f>
        <v>#N/A</v>
      </c>
      <c r="E1537" s="204">
        <f>'Orçamento-TCE'!H1537</f>
        <v>0</v>
      </c>
      <c r="F1537" s="230" t="e">
        <f>'Orçamento-TCE'!I1537</f>
        <v>#N/A</v>
      </c>
      <c r="G1537" s="227" t="e">
        <f>IF(Comparativo!$E$6="Tabela Não Desonerada",VLOOKUP($C1537,'Orçamento Base'!$D$12:$S$1673,12,FALSE),VLOOKUP($C1537,#REF!,12,FALSE))</f>
        <v>#N/A</v>
      </c>
      <c r="H1537" s="228">
        <f>IFERROR(IF(Comparativo!$E$6="Tabela Não Desonerada",VLOOKUP($C1537,'Orçamento Base'!$D$12:$S$1673,16,FALSE),VLOOKUP($C1537,#REF!,16,FALSE)),0)</f>
        <v>0</v>
      </c>
      <c r="I1537" s="575" t="e">
        <f>IF(Comparativo!$E$6="Tabela Não Desonerada",VLOOKUP($C1537,'Orçamento Base'!$D$12:$S$1673,11,FALSE),VLOOKUP($C1537,#REF!,11,FALSE))</f>
        <v>#N/A</v>
      </c>
      <c r="J1537" s="363">
        <f>IF(Comparativo!$E$6="Tabela Não Desonerada",Encargos!$F$44,Encargos!$D$44)</f>
        <v>1.1122000000000001</v>
      </c>
      <c r="K1537" s="364"/>
      <c r="L1537" s="365" t="e">
        <f t="shared" si="144"/>
        <v>#N/A</v>
      </c>
      <c r="M1537" s="365" t="e">
        <f t="shared" si="145"/>
        <v>#N/A</v>
      </c>
      <c r="N1537" s="376" t="e">
        <f t="shared" si="146"/>
        <v>#N/A</v>
      </c>
      <c r="O1537" s="205" t="e">
        <f>IF(Comparativo!$E$6="Tabela Não Desonerada",VLOOKUP($C1537,'Orçamento Base'!$D$12:$S$1673,13,FALSE),VLOOKUP($C1537,#REF!,13,FALSE))</f>
        <v>#N/A</v>
      </c>
      <c r="P1537" s="205" t="e">
        <f t="shared" si="147"/>
        <v>#N/A</v>
      </c>
      <c r="Q1537" s="205" t="e">
        <f>IF(Comparativo!$E$6="Tabela Não Desonerada",VLOOKUP($C1537,'Orçamento Base'!$D$12:$S$1673,14,FALSE),VLOOKUP($C1537,#REF!,14,FALSE))</f>
        <v>#N/A</v>
      </c>
      <c r="R1537" s="205" t="e">
        <f t="shared" si="148"/>
        <v>#N/A</v>
      </c>
      <c r="S1537" s="205" t="e">
        <f>IF(Comparativo!$E$6="Tabela Não Desonerada",VLOOKUP($C1537,'Orçamento Base'!$D$12:$S$1673,15,FALSE),VLOOKUP($C1537,#REF!,15,FALSE))</f>
        <v>#N/A</v>
      </c>
      <c r="T1537" s="205" t="e">
        <f t="shared" si="149"/>
        <v>#N/A</v>
      </c>
    </row>
    <row r="1538" spans="1:20" ht="15">
      <c r="A1538" s="203">
        <v>1</v>
      </c>
      <c r="B1538" s="203" t="e">
        <f>'Orçamento-TCE'!B1538</f>
        <v>#N/A</v>
      </c>
      <c r="C1538" s="229">
        <f>'Orçamento-TCE'!C1538</f>
        <v>0</v>
      </c>
      <c r="D1538" s="199" t="e">
        <f>'Orçamento-TCE'!G1538</f>
        <v>#N/A</v>
      </c>
      <c r="E1538" s="204">
        <f>'Orçamento-TCE'!H1538</f>
        <v>0</v>
      </c>
      <c r="F1538" s="230" t="e">
        <f>'Orçamento-TCE'!I1538</f>
        <v>#N/A</v>
      </c>
      <c r="G1538" s="227" t="e">
        <f>IF(Comparativo!$E$6="Tabela Não Desonerada",VLOOKUP($C1538,'Orçamento Base'!$D$12:$S$1673,12,FALSE),VLOOKUP($C1538,#REF!,12,FALSE))</f>
        <v>#N/A</v>
      </c>
      <c r="H1538" s="228">
        <f>IFERROR(IF(Comparativo!$E$6="Tabela Não Desonerada",VLOOKUP($C1538,'Orçamento Base'!$D$12:$S$1673,16,FALSE),VLOOKUP($C1538,#REF!,16,FALSE)),0)</f>
        <v>0</v>
      </c>
      <c r="I1538" s="575" t="e">
        <f>IF(Comparativo!$E$6="Tabela Não Desonerada",VLOOKUP($C1538,'Orçamento Base'!$D$12:$S$1673,11,FALSE),VLOOKUP($C1538,#REF!,11,FALSE))</f>
        <v>#N/A</v>
      </c>
      <c r="J1538" s="363">
        <f>IF(Comparativo!$E$6="Tabela Não Desonerada",Encargos!$F$44,Encargos!$D$44)</f>
        <v>1.1122000000000001</v>
      </c>
      <c r="K1538" s="364"/>
      <c r="L1538" s="365" t="e">
        <f t="shared" si="144"/>
        <v>#N/A</v>
      </c>
      <c r="M1538" s="365" t="e">
        <f t="shared" si="145"/>
        <v>#N/A</v>
      </c>
      <c r="N1538" s="376" t="e">
        <f t="shared" si="146"/>
        <v>#N/A</v>
      </c>
      <c r="O1538" s="205" t="e">
        <f>IF(Comparativo!$E$6="Tabela Não Desonerada",VLOOKUP($C1538,'Orçamento Base'!$D$12:$S$1673,13,FALSE),VLOOKUP($C1538,#REF!,13,FALSE))</f>
        <v>#N/A</v>
      </c>
      <c r="P1538" s="205" t="e">
        <f t="shared" si="147"/>
        <v>#N/A</v>
      </c>
      <c r="Q1538" s="205" t="e">
        <f>IF(Comparativo!$E$6="Tabela Não Desonerada",VLOOKUP($C1538,'Orçamento Base'!$D$12:$S$1673,14,FALSE),VLOOKUP($C1538,#REF!,14,FALSE))</f>
        <v>#N/A</v>
      </c>
      <c r="R1538" s="205" t="e">
        <f t="shared" si="148"/>
        <v>#N/A</v>
      </c>
      <c r="S1538" s="205" t="e">
        <f>IF(Comparativo!$E$6="Tabela Não Desonerada",VLOOKUP($C1538,'Orçamento Base'!$D$12:$S$1673,15,FALSE),VLOOKUP($C1538,#REF!,15,FALSE))</f>
        <v>#N/A</v>
      </c>
      <c r="T1538" s="205" t="e">
        <f t="shared" si="149"/>
        <v>#N/A</v>
      </c>
    </row>
    <row r="1539" spans="1:20" ht="15">
      <c r="A1539" s="203">
        <v>1</v>
      </c>
      <c r="B1539" s="203" t="e">
        <f>'Orçamento-TCE'!B1539</f>
        <v>#N/A</v>
      </c>
      <c r="C1539" s="229">
        <f>'Orçamento-TCE'!C1539</f>
        <v>0</v>
      </c>
      <c r="D1539" s="199" t="e">
        <f>'Orçamento-TCE'!G1539</f>
        <v>#N/A</v>
      </c>
      <c r="E1539" s="204">
        <f>'Orçamento-TCE'!H1539</f>
        <v>0</v>
      </c>
      <c r="F1539" s="230" t="e">
        <f>'Orçamento-TCE'!I1539</f>
        <v>#N/A</v>
      </c>
      <c r="G1539" s="227" t="e">
        <f>IF(Comparativo!$E$6="Tabela Não Desonerada",VLOOKUP($C1539,'Orçamento Base'!$D$12:$S$1673,12,FALSE),VLOOKUP($C1539,#REF!,12,FALSE))</f>
        <v>#N/A</v>
      </c>
      <c r="H1539" s="228">
        <f>IFERROR(IF(Comparativo!$E$6="Tabela Não Desonerada",VLOOKUP($C1539,'Orçamento Base'!$D$12:$S$1673,16,FALSE),VLOOKUP($C1539,#REF!,16,FALSE)),0)</f>
        <v>0</v>
      </c>
      <c r="I1539" s="575" t="e">
        <f>IF(Comparativo!$E$6="Tabela Não Desonerada",VLOOKUP($C1539,'Orçamento Base'!$D$12:$S$1673,11,FALSE),VLOOKUP($C1539,#REF!,11,FALSE))</f>
        <v>#N/A</v>
      </c>
      <c r="J1539" s="363">
        <f>IF(Comparativo!$E$6="Tabela Não Desonerada",Encargos!$F$44,Encargos!$D$44)</f>
        <v>1.1122000000000001</v>
      </c>
      <c r="K1539" s="364"/>
      <c r="L1539" s="365" t="e">
        <f t="shared" si="144"/>
        <v>#N/A</v>
      </c>
      <c r="M1539" s="365" t="e">
        <f t="shared" si="145"/>
        <v>#N/A</v>
      </c>
      <c r="N1539" s="376" t="e">
        <f t="shared" si="146"/>
        <v>#N/A</v>
      </c>
      <c r="O1539" s="205" t="e">
        <f>IF(Comparativo!$E$6="Tabela Não Desonerada",VLOOKUP($C1539,'Orçamento Base'!$D$12:$S$1673,13,FALSE),VLOOKUP($C1539,#REF!,13,FALSE))</f>
        <v>#N/A</v>
      </c>
      <c r="P1539" s="205" t="e">
        <f t="shared" si="147"/>
        <v>#N/A</v>
      </c>
      <c r="Q1539" s="205" t="e">
        <f>IF(Comparativo!$E$6="Tabela Não Desonerada",VLOOKUP($C1539,'Orçamento Base'!$D$12:$S$1673,14,FALSE),VLOOKUP($C1539,#REF!,14,FALSE))</f>
        <v>#N/A</v>
      </c>
      <c r="R1539" s="205" t="e">
        <f t="shared" si="148"/>
        <v>#N/A</v>
      </c>
      <c r="S1539" s="205" t="e">
        <f>IF(Comparativo!$E$6="Tabela Não Desonerada",VLOOKUP($C1539,'Orçamento Base'!$D$12:$S$1673,15,FALSE),VLOOKUP($C1539,#REF!,15,FALSE))</f>
        <v>#N/A</v>
      </c>
      <c r="T1539" s="205" t="e">
        <f t="shared" si="149"/>
        <v>#N/A</v>
      </c>
    </row>
    <row r="1540" spans="1:20" ht="15">
      <c r="A1540" s="203">
        <v>1</v>
      </c>
      <c r="B1540" s="203" t="e">
        <f>'Orçamento-TCE'!B1540</f>
        <v>#N/A</v>
      </c>
      <c r="C1540" s="229">
        <f>'Orçamento-TCE'!C1540</f>
        <v>0</v>
      </c>
      <c r="D1540" s="199" t="e">
        <f>'Orçamento-TCE'!G1540</f>
        <v>#N/A</v>
      </c>
      <c r="E1540" s="204">
        <f>'Orçamento-TCE'!H1540</f>
        <v>0</v>
      </c>
      <c r="F1540" s="230" t="e">
        <f>'Orçamento-TCE'!I1540</f>
        <v>#N/A</v>
      </c>
      <c r="G1540" s="227" t="e">
        <f>IF(Comparativo!$E$6="Tabela Não Desonerada",VLOOKUP($C1540,'Orçamento Base'!$D$12:$S$1673,12,FALSE),VLOOKUP($C1540,#REF!,12,FALSE))</f>
        <v>#N/A</v>
      </c>
      <c r="H1540" s="228">
        <f>IFERROR(IF(Comparativo!$E$6="Tabela Não Desonerada",VLOOKUP($C1540,'Orçamento Base'!$D$12:$S$1673,16,FALSE),VLOOKUP($C1540,#REF!,16,FALSE)),0)</f>
        <v>0</v>
      </c>
      <c r="I1540" s="575" t="e">
        <f>IF(Comparativo!$E$6="Tabela Não Desonerada",VLOOKUP($C1540,'Orçamento Base'!$D$12:$S$1673,11,FALSE),VLOOKUP($C1540,#REF!,11,FALSE))</f>
        <v>#N/A</v>
      </c>
      <c r="J1540" s="363">
        <f>IF(Comparativo!$E$6="Tabela Não Desonerada",Encargos!$F$44,Encargos!$D$44)</f>
        <v>1.1122000000000001</v>
      </c>
      <c r="K1540" s="364"/>
      <c r="L1540" s="365" t="e">
        <f t="shared" si="144"/>
        <v>#N/A</v>
      </c>
      <c r="M1540" s="365" t="e">
        <f t="shared" si="145"/>
        <v>#N/A</v>
      </c>
      <c r="N1540" s="376" t="e">
        <f t="shared" si="146"/>
        <v>#N/A</v>
      </c>
      <c r="O1540" s="205" t="e">
        <f>IF(Comparativo!$E$6="Tabela Não Desonerada",VLOOKUP($C1540,'Orçamento Base'!$D$12:$S$1673,13,FALSE),VLOOKUP($C1540,#REF!,13,FALSE))</f>
        <v>#N/A</v>
      </c>
      <c r="P1540" s="205" t="e">
        <f t="shared" si="147"/>
        <v>#N/A</v>
      </c>
      <c r="Q1540" s="205" t="e">
        <f>IF(Comparativo!$E$6="Tabela Não Desonerada",VLOOKUP($C1540,'Orçamento Base'!$D$12:$S$1673,14,FALSE),VLOOKUP($C1540,#REF!,14,FALSE))</f>
        <v>#N/A</v>
      </c>
      <c r="R1540" s="205" t="e">
        <f t="shared" si="148"/>
        <v>#N/A</v>
      </c>
      <c r="S1540" s="205" t="e">
        <f>IF(Comparativo!$E$6="Tabela Não Desonerada",VLOOKUP($C1540,'Orçamento Base'!$D$12:$S$1673,15,FALSE),VLOOKUP($C1540,#REF!,15,FALSE))</f>
        <v>#N/A</v>
      </c>
      <c r="T1540" s="205" t="e">
        <f t="shared" si="149"/>
        <v>#N/A</v>
      </c>
    </row>
    <row r="1541" spans="1:20" ht="15">
      <c r="A1541" s="203">
        <v>1</v>
      </c>
      <c r="B1541" s="203" t="e">
        <f>'Orçamento-TCE'!B1541</f>
        <v>#N/A</v>
      </c>
      <c r="C1541" s="229">
        <f>'Orçamento-TCE'!C1541</f>
        <v>0</v>
      </c>
      <c r="D1541" s="199" t="e">
        <f>'Orçamento-TCE'!G1541</f>
        <v>#N/A</v>
      </c>
      <c r="E1541" s="204">
        <f>'Orçamento-TCE'!H1541</f>
        <v>0</v>
      </c>
      <c r="F1541" s="230" t="e">
        <f>'Orçamento-TCE'!I1541</f>
        <v>#N/A</v>
      </c>
      <c r="G1541" s="227" t="e">
        <f>IF(Comparativo!$E$6="Tabela Não Desonerada",VLOOKUP($C1541,'Orçamento Base'!$D$12:$S$1673,12,FALSE),VLOOKUP($C1541,#REF!,12,FALSE))</f>
        <v>#N/A</v>
      </c>
      <c r="H1541" s="228">
        <f>IFERROR(IF(Comparativo!$E$6="Tabela Não Desonerada",VLOOKUP($C1541,'Orçamento Base'!$D$12:$S$1673,16,FALSE),VLOOKUP($C1541,#REF!,16,FALSE)),0)</f>
        <v>0</v>
      </c>
      <c r="I1541" s="575" t="e">
        <f>IF(Comparativo!$E$6="Tabela Não Desonerada",VLOOKUP($C1541,'Orçamento Base'!$D$12:$S$1673,11,FALSE),VLOOKUP($C1541,#REF!,11,FALSE))</f>
        <v>#N/A</v>
      </c>
      <c r="J1541" s="363">
        <f>IF(Comparativo!$E$6="Tabela Não Desonerada",Encargos!$F$44,Encargos!$D$44)</f>
        <v>1.1122000000000001</v>
      </c>
      <c r="K1541" s="364"/>
      <c r="L1541" s="365" t="e">
        <f t="shared" si="144"/>
        <v>#N/A</v>
      </c>
      <c r="M1541" s="365" t="e">
        <f t="shared" si="145"/>
        <v>#N/A</v>
      </c>
      <c r="N1541" s="376" t="e">
        <f t="shared" si="146"/>
        <v>#N/A</v>
      </c>
      <c r="O1541" s="205" t="e">
        <f>IF(Comparativo!$E$6="Tabela Não Desonerada",VLOOKUP($C1541,'Orçamento Base'!$D$12:$S$1673,13,FALSE),VLOOKUP($C1541,#REF!,13,FALSE))</f>
        <v>#N/A</v>
      </c>
      <c r="P1541" s="205" t="e">
        <f t="shared" si="147"/>
        <v>#N/A</v>
      </c>
      <c r="Q1541" s="205" t="e">
        <f>IF(Comparativo!$E$6="Tabela Não Desonerada",VLOOKUP($C1541,'Orçamento Base'!$D$12:$S$1673,14,FALSE),VLOOKUP($C1541,#REF!,14,FALSE))</f>
        <v>#N/A</v>
      </c>
      <c r="R1541" s="205" t="e">
        <f t="shared" si="148"/>
        <v>#N/A</v>
      </c>
      <c r="S1541" s="205" t="e">
        <f>IF(Comparativo!$E$6="Tabela Não Desonerada",VLOOKUP($C1541,'Orçamento Base'!$D$12:$S$1673,15,FALSE),VLOOKUP($C1541,#REF!,15,FALSE))</f>
        <v>#N/A</v>
      </c>
      <c r="T1541" s="205" t="e">
        <f t="shared" si="149"/>
        <v>#N/A</v>
      </c>
    </row>
    <row r="1542" spans="1:20" ht="15">
      <c r="A1542" s="203">
        <v>1</v>
      </c>
      <c r="B1542" s="203" t="e">
        <f>'Orçamento-TCE'!B1542</f>
        <v>#N/A</v>
      </c>
      <c r="C1542" s="229">
        <f>'Orçamento-TCE'!C1542</f>
        <v>0</v>
      </c>
      <c r="D1542" s="199" t="e">
        <f>'Orçamento-TCE'!G1542</f>
        <v>#N/A</v>
      </c>
      <c r="E1542" s="204">
        <f>'Orçamento-TCE'!H1542</f>
        <v>0</v>
      </c>
      <c r="F1542" s="230" t="e">
        <f>'Orçamento-TCE'!I1542</f>
        <v>#N/A</v>
      </c>
      <c r="G1542" s="227" t="e">
        <f>IF(Comparativo!$E$6="Tabela Não Desonerada",VLOOKUP($C1542,'Orçamento Base'!$D$12:$S$1673,12,FALSE),VLOOKUP($C1542,#REF!,12,FALSE))</f>
        <v>#N/A</v>
      </c>
      <c r="H1542" s="228">
        <f>IFERROR(IF(Comparativo!$E$6="Tabela Não Desonerada",VLOOKUP($C1542,'Orçamento Base'!$D$12:$S$1673,16,FALSE),VLOOKUP($C1542,#REF!,16,FALSE)),0)</f>
        <v>0</v>
      </c>
      <c r="I1542" s="575" t="e">
        <f>IF(Comparativo!$E$6="Tabela Não Desonerada",VLOOKUP($C1542,'Orçamento Base'!$D$12:$S$1673,11,FALSE),VLOOKUP($C1542,#REF!,11,FALSE))</f>
        <v>#N/A</v>
      </c>
      <c r="J1542" s="363">
        <f>IF(Comparativo!$E$6="Tabela Não Desonerada",Encargos!$F$44,Encargos!$D$44)</f>
        <v>1.1122000000000001</v>
      </c>
      <c r="K1542" s="364"/>
      <c r="L1542" s="365" t="e">
        <f t="shared" si="144"/>
        <v>#N/A</v>
      </c>
      <c r="M1542" s="365" t="e">
        <f t="shared" si="145"/>
        <v>#N/A</v>
      </c>
      <c r="N1542" s="376" t="e">
        <f t="shared" si="146"/>
        <v>#N/A</v>
      </c>
      <c r="O1542" s="205" t="e">
        <f>IF(Comparativo!$E$6="Tabela Não Desonerada",VLOOKUP($C1542,'Orçamento Base'!$D$12:$S$1673,13,FALSE),VLOOKUP($C1542,#REF!,13,FALSE))</f>
        <v>#N/A</v>
      </c>
      <c r="P1542" s="205" t="e">
        <f t="shared" si="147"/>
        <v>#N/A</v>
      </c>
      <c r="Q1542" s="205" t="e">
        <f>IF(Comparativo!$E$6="Tabela Não Desonerada",VLOOKUP($C1542,'Orçamento Base'!$D$12:$S$1673,14,FALSE),VLOOKUP($C1542,#REF!,14,FALSE))</f>
        <v>#N/A</v>
      </c>
      <c r="R1542" s="205" t="e">
        <f t="shared" si="148"/>
        <v>#N/A</v>
      </c>
      <c r="S1542" s="205" t="e">
        <f>IF(Comparativo!$E$6="Tabela Não Desonerada",VLOOKUP($C1542,'Orçamento Base'!$D$12:$S$1673,15,FALSE),VLOOKUP($C1542,#REF!,15,FALSE))</f>
        <v>#N/A</v>
      </c>
      <c r="T1542" s="205" t="e">
        <f t="shared" si="149"/>
        <v>#N/A</v>
      </c>
    </row>
    <row r="1543" spans="1:20" ht="15">
      <c r="A1543" s="203">
        <v>1</v>
      </c>
      <c r="B1543" s="203" t="e">
        <f>'Orçamento-TCE'!B1543</f>
        <v>#N/A</v>
      </c>
      <c r="C1543" s="229">
        <f>'Orçamento-TCE'!C1543</f>
        <v>0</v>
      </c>
      <c r="D1543" s="199" t="e">
        <f>'Orçamento-TCE'!G1543</f>
        <v>#N/A</v>
      </c>
      <c r="E1543" s="204">
        <f>'Orçamento-TCE'!H1543</f>
        <v>0</v>
      </c>
      <c r="F1543" s="230" t="e">
        <f>'Orçamento-TCE'!I1543</f>
        <v>#N/A</v>
      </c>
      <c r="G1543" s="227" t="e">
        <f>IF(Comparativo!$E$6="Tabela Não Desonerada",VLOOKUP($C1543,'Orçamento Base'!$D$12:$S$1673,12,FALSE),VLOOKUP($C1543,#REF!,12,FALSE))</f>
        <v>#N/A</v>
      </c>
      <c r="H1543" s="228">
        <f>IFERROR(IF(Comparativo!$E$6="Tabela Não Desonerada",VLOOKUP($C1543,'Orçamento Base'!$D$12:$S$1673,16,FALSE),VLOOKUP($C1543,#REF!,16,FALSE)),0)</f>
        <v>0</v>
      </c>
      <c r="I1543" s="575" t="e">
        <f>IF(Comparativo!$E$6="Tabela Não Desonerada",VLOOKUP($C1543,'Orçamento Base'!$D$12:$S$1673,11,FALSE),VLOOKUP($C1543,#REF!,11,FALSE))</f>
        <v>#N/A</v>
      </c>
      <c r="J1543" s="363">
        <f>IF(Comparativo!$E$6="Tabela Não Desonerada",Encargos!$F$44,Encargos!$D$44)</f>
        <v>1.1122000000000001</v>
      </c>
      <c r="K1543" s="364"/>
      <c r="L1543" s="365" t="e">
        <f t="shared" si="144"/>
        <v>#N/A</v>
      </c>
      <c r="M1543" s="365" t="e">
        <f t="shared" si="145"/>
        <v>#N/A</v>
      </c>
      <c r="N1543" s="376" t="e">
        <f t="shared" si="146"/>
        <v>#N/A</v>
      </c>
      <c r="O1543" s="205" t="e">
        <f>IF(Comparativo!$E$6="Tabela Não Desonerada",VLOOKUP($C1543,'Orçamento Base'!$D$12:$S$1673,13,FALSE),VLOOKUP($C1543,#REF!,13,FALSE))</f>
        <v>#N/A</v>
      </c>
      <c r="P1543" s="205" t="e">
        <f t="shared" si="147"/>
        <v>#N/A</v>
      </c>
      <c r="Q1543" s="205" t="e">
        <f>IF(Comparativo!$E$6="Tabela Não Desonerada",VLOOKUP($C1543,'Orçamento Base'!$D$12:$S$1673,14,FALSE),VLOOKUP($C1543,#REF!,14,FALSE))</f>
        <v>#N/A</v>
      </c>
      <c r="R1543" s="205" t="e">
        <f t="shared" si="148"/>
        <v>#N/A</v>
      </c>
      <c r="S1543" s="205" t="e">
        <f>IF(Comparativo!$E$6="Tabela Não Desonerada",VLOOKUP($C1543,'Orçamento Base'!$D$12:$S$1673,15,FALSE),VLOOKUP($C1543,#REF!,15,FALSE))</f>
        <v>#N/A</v>
      </c>
      <c r="T1543" s="205" t="e">
        <f t="shared" si="149"/>
        <v>#N/A</v>
      </c>
    </row>
    <row r="1544" spans="1:20" ht="15">
      <c r="A1544" s="203">
        <v>1</v>
      </c>
      <c r="B1544" s="203" t="e">
        <f>'Orçamento-TCE'!B1544</f>
        <v>#N/A</v>
      </c>
      <c r="C1544" s="229">
        <f>'Orçamento-TCE'!C1544</f>
        <v>0</v>
      </c>
      <c r="D1544" s="199" t="e">
        <f>'Orçamento-TCE'!G1544</f>
        <v>#N/A</v>
      </c>
      <c r="E1544" s="204">
        <f>'Orçamento-TCE'!H1544</f>
        <v>0</v>
      </c>
      <c r="F1544" s="230" t="e">
        <f>'Orçamento-TCE'!I1544</f>
        <v>#N/A</v>
      </c>
      <c r="G1544" s="227" t="e">
        <f>IF(Comparativo!$E$6="Tabela Não Desonerada",VLOOKUP($C1544,'Orçamento Base'!$D$12:$S$1673,12,FALSE),VLOOKUP($C1544,#REF!,12,FALSE))</f>
        <v>#N/A</v>
      </c>
      <c r="H1544" s="228">
        <f>IFERROR(IF(Comparativo!$E$6="Tabela Não Desonerada",VLOOKUP($C1544,'Orçamento Base'!$D$12:$S$1673,16,FALSE),VLOOKUP($C1544,#REF!,16,FALSE)),0)</f>
        <v>0</v>
      </c>
      <c r="I1544" s="575" t="e">
        <f>IF(Comparativo!$E$6="Tabela Não Desonerada",VLOOKUP($C1544,'Orçamento Base'!$D$12:$S$1673,11,FALSE),VLOOKUP($C1544,#REF!,11,FALSE))</f>
        <v>#N/A</v>
      </c>
      <c r="J1544" s="363">
        <f>IF(Comparativo!$E$6="Tabela Não Desonerada",Encargos!$F$44,Encargos!$D$44)</f>
        <v>1.1122000000000001</v>
      </c>
      <c r="K1544" s="364"/>
      <c r="L1544" s="365" t="e">
        <f t="shared" si="144"/>
        <v>#N/A</v>
      </c>
      <c r="M1544" s="365" t="e">
        <f t="shared" si="145"/>
        <v>#N/A</v>
      </c>
      <c r="N1544" s="376" t="e">
        <f t="shared" si="146"/>
        <v>#N/A</v>
      </c>
      <c r="O1544" s="205" t="e">
        <f>IF(Comparativo!$E$6="Tabela Não Desonerada",VLOOKUP($C1544,'Orçamento Base'!$D$12:$S$1673,13,FALSE),VLOOKUP($C1544,#REF!,13,FALSE))</f>
        <v>#N/A</v>
      </c>
      <c r="P1544" s="205" t="e">
        <f t="shared" si="147"/>
        <v>#N/A</v>
      </c>
      <c r="Q1544" s="205" t="e">
        <f>IF(Comparativo!$E$6="Tabela Não Desonerada",VLOOKUP($C1544,'Orçamento Base'!$D$12:$S$1673,14,FALSE),VLOOKUP($C1544,#REF!,14,FALSE))</f>
        <v>#N/A</v>
      </c>
      <c r="R1544" s="205" t="e">
        <f t="shared" si="148"/>
        <v>#N/A</v>
      </c>
      <c r="S1544" s="205" t="e">
        <f>IF(Comparativo!$E$6="Tabela Não Desonerada",VLOOKUP($C1544,'Orçamento Base'!$D$12:$S$1673,15,FALSE),VLOOKUP($C1544,#REF!,15,FALSE))</f>
        <v>#N/A</v>
      </c>
      <c r="T1544" s="205" t="e">
        <f t="shared" si="149"/>
        <v>#N/A</v>
      </c>
    </row>
    <row r="1545" spans="1:20" ht="15">
      <c r="A1545" s="203">
        <v>1</v>
      </c>
      <c r="B1545" s="203" t="e">
        <f>'Orçamento-TCE'!B1545</f>
        <v>#N/A</v>
      </c>
      <c r="C1545" s="229">
        <f>'Orçamento-TCE'!C1545</f>
        <v>0</v>
      </c>
      <c r="D1545" s="199" t="e">
        <f>'Orçamento-TCE'!G1545</f>
        <v>#N/A</v>
      </c>
      <c r="E1545" s="204">
        <f>'Orçamento-TCE'!H1545</f>
        <v>0</v>
      </c>
      <c r="F1545" s="230" t="e">
        <f>'Orçamento-TCE'!I1545</f>
        <v>#N/A</v>
      </c>
      <c r="G1545" s="227" t="e">
        <f>IF(Comparativo!$E$6="Tabela Não Desonerada",VLOOKUP($C1545,'Orçamento Base'!$D$12:$S$1673,12,FALSE),VLOOKUP($C1545,#REF!,12,FALSE))</f>
        <v>#N/A</v>
      </c>
      <c r="H1545" s="228">
        <f>IFERROR(IF(Comparativo!$E$6="Tabela Não Desonerada",VLOOKUP($C1545,'Orçamento Base'!$D$12:$S$1673,16,FALSE),VLOOKUP($C1545,#REF!,16,FALSE)),0)</f>
        <v>0</v>
      </c>
      <c r="I1545" s="575" t="e">
        <f>IF(Comparativo!$E$6="Tabela Não Desonerada",VLOOKUP($C1545,'Orçamento Base'!$D$12:$S$1673,11,FALSE),VLOOKUP($C1545,#REF!,11,FALSE))</f>
        <v>#N/A</v>
      </c>
      <c r="J1545" s="363">
        <f>IF(Comparativo!$E$6="Tabela Não Desonerada",Encargos!$F$44,Encargos!$D$44)</f>
        <v>1.1122000000000001</v>
      </c>
      <c r="K1545" s="364"/>
      <c r="L1545" s="365" t="e">
        <f t="shared" si="144"/>
        <v>#N/A</v>
      </c>
      <c r="M1545" s="365" t="e">
        <f t="shared" si="145"/>
        <v>#N/A</v>
      </c>
      <c r="N1545" s="376" t="e">
        <f t="shared" si="146"/>
        <v>#N/A</v>
      </c>
      <c r="O1545" s="205" t="e">
        <f>IF(Comparativo!$E$6="Tabela Não Desonerada",VLOOKUP($C1545,'Orçamento Base'!$D$12:$S$1673,13,FALSE),VLOOKUP($C1545,#REF!,13,FALSE))</f>
        <v>#N/A</v>
      </c>
      <c r="P1545" s="205" t="e">
        <f t="shared" si="147"/>
        <v>#N/A</v>
      </c>
      <c r="Q1545" s="205" t="e">
        <f>IF(Comparativo!$E$6="Tabela Não Desonerada",VLOOKUP($C1545,'Orçamento Base'!$D$12:$S$1673,14,FALSE),VLOOKUP($C1545,#REF!,14,FALSE))</f>
        <v>#N/A</v>
      </c>
      <c r="R1545" s="205" t="e">
        <f t="shared" si="148"/>
        <v>#N/A</v>
      </c>
      <c r="S1545" s="205" t="e">
        <f>IF(Comparativo!$E$6="Tabela Não Desonerada",VLOOKUP($C1545,'Orçamento Base'!$D$12:$S$1673,15,FALSE),VLOOKUP($C1545,#REF!,15,FALSE))</f>
        <v>#N/A</v>
      </c>
      <c r="T1545" s="205" t="e">
        <f t="shared" si="149"/>
        <v>#N/A</v>
      </c>
    </row>
    <row r="1546" spans="1:20" ht="15">
      <c r="A1546" s="203">
        <v>1</v>
      </c>
      <c r="B1546" s="203" t="e">
        <f>'Orçamento-TCE'!B1546</f>
        <v>#N/A</v>
      </c>
      <c r="C1546" s="229">
        <f>'Orçamento-TCE'!C1546</f>
        <v>0</v>
      </c>
      <c r="D1546" s="199" t="e">
        <f>'Orçamento-TCE'!G1546</f>
        <v>#N/A</v>
      </c>
      <c r="E1546" s="204">
        <f>'Orçamento-TCE'!H1546</f>
        <v>0</v>
      </c>
      <c r="F1546" s="230" t="e">
        <f>'Orçamento-TCE'!I1546</f>
        <v>#N/A</v>
      </c>
      <c r="G1546" s="227" t="e">
        <f>IF(Comparativo!$E$6="Tabela Não Desonerada",VLOOKUP($C1546,'Orçamento Base'!$D$12:$S$1673,12,FALSE),VLOOKUP($C1546,#REF!,12,FALSE))</f>
        <v>#N/A</v>
      </c>
      <c r="H1546" s="228">
        <f>IFERROR(IF(Comparativo!$E$6="Tabela Não Desonerada",VLOOKUP($C1546,'Orçamento Base'!$D$12:$S$1673,16,FALSE),VLOOKUP($C1546,#REF!,16,FALSE)),0)</f>
        <v>0</v>
      </c>
      <c r="I1546" s="575" t="e">
        <f>IF(Comparativo!$E$6="Tabela Não Desonerada",VLOOKUP($C1546,'Orçamento Base'!$D$12:$S$1673,11,FALSE),VLOOKUP($C1546,#REF!,11,FALSE))</f>
        <v>#N/A</v>
      </c>
      <c r="J1546" s="363">
        <f>IF(Comparativo!$E$6="Tabela Não Desonerada",Encargos!$F$44,Encargos!$D$44)</f>
        <v>1.1122000000000001</v>
      </c>
      <c r="K1546" s="364"/>
      <c r="L1546" s="365" t="e">
        <f t="shared" si="144"/>
        <v>#N/A</v>
      </c>
      <c r="M1546" s="365" t="e">
        <f t="shared" si="145"/>
        <v>#N/A</v>
      </c>
      <c r="N1546" s="376" t="e">
        <f t="shared" si="146"/>
        <v>#N/A</v>
      </c>
      <c r="O1546" s="205" t="e">
        <f>IF(Comparativo!$E$6="Tabela Não Desonerada",VLOOKUP($C1546,'Orçamento Base'!$D$12:$S$1673,13,FALSE),VLOOKUP($C1546,#REF!,13,FALSE))</f>
        <v>#N/A</v>
      </c>
      <c r="P1546" s="205" t="e">
        <f t="shared" si="147"/>
        <v>#N/A</v>
      </c>
      <c r="Q1546" s="205" t="e">
        <f>IF(Comparativo!$E$6="Tabela Não Desonerada",VLOOKUP($C1546,'Orçamento Base'!$D$12:$S$1673,14,FALSE),VLOOKUP($C1546,#REF!,14,FALSE))</f>
        <v>#N/A</v>
      </c>
      <c r="R1546" s="205" t="e">
        <f t="shared" si="148"/>
        <v>#N/A</v>
      </c>
      <c r="S1546" s="205" t="e">
        <f>IF(Comparativo!$E$6="Tabela Não Desonerada",VLOOKUP($C1546,'Orçamento Base'!$D$12:$S$1673,15,FALSE),VLOOKUP($C1546,#REF!,15,FALSE))</f>
        <v>#N/A</v>
      </c>
      <c r="T1546" s="205" t="e">
        <f t="shared" si="149"/>
        <v>#N/A</v>
      </c>
    </row>
    <row r="1547" spans="1:20" ht="15">
      <c r="A1547" s="203">
        <v>1</v>
      </c>
      <c r="B1547" s="203" t="e">
        <f>'Orçamento-TCE'!B1547</f>
        <v>#N/A</v>
      </c>
      <c r="C1547" s="229">
        <f>'Orçamento-TCE'!C1547</f>
        <v>0</v>
      </c>
      <c r="D1547" s="199" t="e">
        <f>'Orçamento-TCE'!G1547</f>
        <v>#N/A</v>
      </c>
      <c r="E1547" s="204">
        <f>'Orçamento-TCE'!H1547</f>
        <v>0</v>
      </c>
      <c r="F1547" s="230" t="e">
        <f>'Orçamento-TCE'!I1547</f>
        <v>#N/A</v>
      </c>
      <c r="G1547" s="227" t="e">
        <f>IF(Comparativo!$E$6="Tabela Não Desonerada",VLOOKUP($C1547,'Orçamento Base'!$D$12:$S$1673,12,FALSE),VLOOKUP($C1547,#REF!,12,FALSE))</f>
        <v>#N/A</v>
      </c>
      <c r="H1547" s="228">
        <f>IFERROR(IF(Comparativo!$E$6="Tabela Não Desonerada",VLOOKUP($C1547,'Orçamento Base'!$D$12:$S$1673,16,FALSE),VLOOKUP($C1547,#REF!,16,FALSE)),0)</f>
        <v>0</v>
      </c>
      <c r="I1547" s="575" t="e">
        <f>IF(Comparativo!$E$6="Tabela Não Desonerada",VLOOKUP($C1547,'Orçamento Base'!$D$12:$S$1673,11,FALSE),VLOOKUP($C1547,#REF!,11,FALSE))</f>
        <v>#N/A</v>
      </c>
      <c r="J1547" s="363">
        <f>IF(Comparativo!$E$6="Tabela Não Desonerada",Encargos!$F$44,Encargos!$D$44)</f>
        <v>1.1122000000000001</v>
      </c>
      <c r="K1547" s="364"/>
      <c r="L1547" s="365" t="e">
        <f t="shared" si="144"/>
        <v>#N/A</v>
      </c>
      <c r="M1547" s="365" t="e">
        <f t="shared" si="145"/>
        <v>#N/A</v>
      </c>
      <c r="N1547" s="376" t="e">
        <f t="shared" si="146"/>
        <v>#N/A</v>
      </c>
      <c r="O1547" s="205" t="e">
        <f>IF(Comparativo!$E$6="Tabela Não Desonerada",VLOOKUP($C1547,'Orçamento Base'!$D$12:$S$1673,13,FALSE),VLOOKUP($C1547,#REF!,13,FALSE))</f>
        <v>#N/A</v>
      </c>
      <c r="P1547" s="205" t="e">
        <f t="shared" si="147"/>
        <v>#N/A</v>
      </c>
      <c r="Q1547" s="205" t="e">
        <f>IF(Comparativo!$E$6="Tabela Não Desonerada",VLOOKUP($C1547,'Orçamento Base'!$D$12:$S$1673,14,FALSE),VLOOKUP($C1547,#REF!,14,FALSE))</f>
        <v>#N/A</v>
      </c>
      <c r="R1547" s="205" t="e">
        <f t="shared" si="148"/>
        <v>#N/A</v>
      </c>
      <c r="S1547" s="205" t="e">
        <f>IF(Comparativo!$E$6="Tabela Não Desonerada",VLOOKUP($C1547,'Orçamento Base'!$D$12:$S$1673,15,FALSE),VLOOKUP($C1547,#REF!,15,FALSE))</f>
        <v>#N/A</v>
      </c>
      <c r="T1547" s="205" t="e">
        <f t="shared" si="149"/>
        <v>#N/A</v>
      </c>
    </row>
    <row r="1548" spans="1:20" ht="15">
      <c r="A1548" s="203">
        <v>1</v>
      </c>
      <c r="B1548" s="203" t="e">
        <f>'Orçamento-TCE'!B1548</f>
        <v>#N/A</v>
      </c>
      <c r="C1548" s="229">
        <f>'Orçamento-TCE'!C1548</f>
        <v>0</v>
      </c>
      <c r="D1548" s="199" t="e">
        <f>'Orçamento-TCE'!G1548</f>
        <v>#N/A</v>
      </c>
      <c r="E1548" s="204">
        <f>'Orçamento-TCE'!H1548</f>
        <v>0</v>
      </c>
      <c r="F1548" s="230" t="e">
        <f>'Orçamento-TCE'!I1548</f>
        <v>#N/A</v>
      </c>
      <c r="G1548" s="227" t="e">
        <f>IF(Comparativo!$E$6="Tabela Não Desonerada",VLOOKUP($C1548,'Orçamento Base'!$D$12:$S$1673,12,FALSE),VLOOKUP($C1548,#REF!,12,FALSE))</f>
        <v>#N/A</v>
      </c>
      <c r="H1548" s="228">
        <f>IFERROR(IF(Comparativo!$E$6="Tabela Não Desonerada",VLOOKUP($C1548,'Orçamento Base'!$D$12:$S$1673,16,FALSE),VLOOKUP($C1548,#REF!,16,FALSE)),0)</f>
        <v>0</v>
      </c>
      <c r="I1548" s="575" t="e">
        <f>IF(Comparativo!$E$6="Tabela Não Desonerada",VLOOKUP($C1548,'Orçamento Base'!$D$12:$S$1673,11,FALSE),VLOOKUP($C1548,#REF!,11,FALSE))</f>
        <v>#N/A</v>
      </c>
      <c r="J1548" s="363">
        <f>IF(Comparativo!$E$6="Tabela Não Desonerada",Encargos!$F$44,Encargos!$D$44)</f>
        <v>1.1122000000000001</v>
      </c>
      <c r="K1548" s="364"/>
      <c r="L1548" s="365" t="e">
        <f t="shared" si="144"/>
        <v>#N/A</v>
      </c>
      <c r="M1548" s="365" t="e">
        <f t="shared" si="145"/>
        <v>#N/A</v>
      </c>
      <c r="N1548" s="376" t="e">
        <f t="shared" si="146"/>
        <v>#N/A</v>
      </c>
      <c r="O1548" s="205" t="e">
        <f>IF(Comparativo!$E$6="Tabela Não Desonerada",VLOOKUP($C1548,'Orçamento Base'!$D$12:$S$1673,13,FALSE),VLOOKUP($C1548,#REF!,13,FALSE))</f>
        <v>#N/A</v>
      </c>
      <c r="P1548" s="205" t="e">
        <f t="shared" si="147"/>
        <v>#N/A</v>
      </c>
      <c r="Q1548" s="205" t="e">
        <f>IF(Comparativo!$E$6="Tabela Não Desonerada",VLOOKUP($C1548,'Orçamento Base'!$D$12:$S$1673,14,FALSE),VLOOKUP($C1548,#REF!,14,FALSE))</f>
        <v>#N/A</v>
      </c>
      <c r="R1548" s="205" t="e">
        <f t="shared" si="148"/>
        <v>#N/A</v>
      </c>
      <c r="S1548" s="205" t="e">
        <f>IF(Comparativo!$E$6="Tabela Não Desonerada",VLOOKUP($C1548,'Orçamento Base'!$D$12:$S$1673,15,FALSE),VLOOKUP($C1548,#REF!,15,FALSE))</f>
        <v>#N/A</v>
      </c>
      <c r="T1548" s="205" t="e">
        <f t="shared" si="149"/>
        <v>#N/A</v>
      </c>
    </row>
    <row r="1549" spans="1:20" ht="15">
      <c r="A1549" s="203">
        <v>1</v>
      </c>
      <c r="B1549" s="203" t="e">
        <f>'Orçamento-TCE'!B1549</f>
        <v>#N/A</v>
      </c>
      <c r="C1549" s="229">
        <f>'Orçamento-TCE'!C1549</f>
        <v>0</v>
      </c>
      <c r="D1549" s="199" t="e">
        <f>'Orçamento-TCE'!G1549</f>
        <v>#N/A</v>
      </c>
      <c r="E1549" s="204">
        <f>'Orçamento-TCE'!H1549</f>
        <v>0</v>
      </c>
      <c r="F1549" s="230" t="e">
        <f>'Orçamento-TCE'!I1549</f>
        <v>#N/A</v>
      </c>
      <c r="G1549" s="227" t="e">
        <f>IF(Comparativo!$E$6="Tabela Não Desonerada",VLOOKUP($C1549,'Orçamento Base'!$D$12:$S$1673,12,FALSE),VLOOKUP($C1549,#REF!,12,FALSE))</f>
        <v>#N/A</v>
      </c>
      <c r="H1549" s="228">
        <f>IFERROR(IF(Comparativo!$E$6="Tabela Não Desonerada",VLOOKUP($C1549,'Orçamento Base'!$D$12:$S$1673,16,FALSE),VLOOKUP($C1549,#REF!,16,FALSE)),0)</f>
        <v>0</v>
      </c>
      <c r="I1549" s="575" t="e">
        <f>IF(Comparativo!$E$6="Tabela Não Desonerada",VLOOKUP($C1549,'Orçamento Base'!$D$12:$S$1673,11,FALSE),VLOOKUP($C1549,#REF!,11,FALSE))</f>
        <v>#N/A</v>
      </c>
      <c r="J1549" s="363">
        <f>IF(Comparativo!$E$6="Tabela Não Desonerada",Encargos!$F$44,Encargos!$D$44)</f>
        <v>1.1122000000000001</v>
      </c>
      <c r="K1549" s="364"/>
      <c r="L1549" s="365" t="e">
        <f t="shared" si="144"/>
        <v>#N/A</v>
      </c>
      <c r="M1549" s="365" t="e">
        <f t="shared" si="145"/>
        <v>#N/A</v>
      </c>
      <c r="N1549" s="376" t="e">
        <f t="shared" si="146"/>
        <v>#N/A</v>
      </c>
      <c r="O1549" s="205" t="e">
        <f>IF(Comparativo!$E$6="Tabela Não Desonerada",VLOOKUP($C1549,'Orçamento Base'!$D$12:$S$1673,13,FALSE),VLOOKUP($C1549,#REF!,13,FALSE))</f>
        <v>#N/A</v>
      </c>
      <c r="P1549" s="205" t="e">
        <f t="shared" si="147"/>
        <v>#N/A</v>
      </c>
      <c r="Q1549" s="205" t="e">
        <f>IF(Comparativo!$E$6="Tabela Não Desonerada",VLOOKUP($C1549,'Orçamento Base'!$D$12:$S$1673,14,FALSE),VLOOKUP($C1549,#REF!,14,FALSE))</f>
        <v>#N/A</v>
      </c>
      <c r="R1549" s="205" t="e">
        <f t="shared" si="148"/>
        <v>#N/A</v>
      </c>
      <c r="S1549" s="205" t="e">
        <f>IF(Comparativo!$E$6="Tabela Não Desonerada",VLOOKUP($C1549,'Orçamento Base'!$D$12:$S$1673,15,FALSE),VLOOKUP($C1549,#REF!,15,FALSE))</f>
        <v>#N/A</v>
      </c>
      <c r="T1549" s="205" t="e">
        <f t="shared" si="149"/>
        <v>#N/A</v>
      </c>
    </row>
    <row r="1550" spans="1:20" ht="15">
      <c r="A1550" s="203">
        <v>1</v>
      </c>
      <c r="B1550" s="203" t="e">
        <f>'Orçamento-TCE'!B1550</f>
        <v>#N/A</v>
      </c>
      <c r="C1550" s="229">
        <f>'Orçamento-TCE'!C1550</f>
        <v>0</v>
      </c>
      <c r="D1550" s="199" t="e">
        <f>'Orçamento-TCE'!G1550</f>
        <v>#N/A</v>
      </c>
      <c r="E1550" s="204">
        <f>'Orçamento-TCE'!H1550</f>
        <v>0</v>
      </c>
      <c r="F1550" s="230" t="e">
        <f>'Orçamento-TCE'!I1550</f>
        <v>#N/A</v>
      </c>
      <c r="G1550" s="227" t="e">
        <f>IF(Comparativo!$E$6="Tabela Não Desonerada",VLOOKUP($C1550,'Orçamento Base'!$D$12:$S$1673,12,FALSE),VLOOKUP($C1550,#REF!,12,FALSE))</f>
        <v>#N/A</v>
      </c>
      <c r="H1550" s="228">
        <f>IFERROR(IF(Comparativo!$E$6="Tabela Não Desonerada",VLOOKUP($C1550,'Orçamento Base'!$D$12:$S$1673,16,FALSE),VLOOKUP($C1550,#REF!,16,FALSE)),0)</f>
        <v>0</v>
      </c>
      <c r="I1550" s="575" t="e">
        <f>IF(Comparativo!$E$6="Tabela Não Desonerada",VLOOKUP($C1550,'Orçamento Base'!$D$12:$S$1673,11,FALSE),VLOOKUP($C1550,#REF!,11,FALSE))</f>
        <v>#N/A</v>
      </c>
      <c r="J1550" s="363">
        <f>IF(Comparativo!$E$6="Tabela Não Desonerada",Encargos!$F$44,Encargos!$D$44)</f>
        <v>1.1122000000000001</v>
      </c>
      <c r="K1550" s="364"/>
      <c r="L1550" s="365" t="e">
        <f t="shared" si="144"/>
        <v>#N/A</v>
      </c>
      <c r="M1550" s="365" t="e">
        <f t="shared" si="145"/>
        <v>#N/A</v>
      </c>
      <c r="N1550" s="376" t="e">
        <f t="shared" si="146"/>
        <v>#N/A</v>
      </c>
      <c r="O1550" s="205" t="e">
        <f>IF(Comparativo!$E$6="Tabela Não Desonerada",VLOOKUP($C1550,'Orçamento Base'!$D$12:$S$1673,13,FALSE),VLOOKUP($C1550,#REF!,13,FALSE))</f>
        <v>#N/A</v>
      </c>
      <c r="P1550" s="205" t="e">
        <f t="shared" si="147"/>
        <v>#N/A</v>
      </c>
      <c r="Q1550" s="205" t="e">
        <f>IF(Comparativo!$E$6="Tabela Não Desonerada",VLOOKUP($C1550,'Orçamento Base'!$D$12:$S$1673,14,FALSE),VLOOKUP($C1550,#REF!,14,FALSE))</f>
        <v>#N/A</v>
      </c>
      <c r="R1550" s="205" t="e">
        <f t="shared" si="148"/>
        <v>#N/A</v>
      </c>
      <c r="S1550" s="205" t="e">
        <f>IF(Comparativo!$E$6="Tabela Não Desonerada",VLOOKUP($C1550,'Orçamento Base'!$D$12:$S$1673,15,FALSE),VLOOKUP($C1550,#REF!,15,FALSE))</f>
        <v>#N/A</v>
      </c>
      <c r="T1550" s="205" t="e">
        <f t="shared" si="149"/>
        <v>#N/A</v>
      </c>
    </row>
    <row r="1551" spans="1:20" ht="15">
      <c r="A1551" s="203">
        <v>1</v>
      </c>
      <c r="B1551" s="203" t="e">
        <f>'Orçamento-TCE'!B1551</f>
        <v>#N/A</v>
      </c>
      <c r="C1551" s="229">
        <f>'Orçamento-TCE'!C1551</f>
        <v>0</v>
      </c>
      <c r="D1551" s="199" t="e">
        <f>'Orçamento-TCE'!G1551</f>
        <v>#N/A</v>
      </c>
      <c r="E1551" s="204">
        <f>'Orçamento-TCE'!H1551</f>
        <v>0</v>
      </c>
      <c r="F1551" s="230" t="e">
        <f>'Orçamento-TCE'!I1551</f>
        <v>#N/A</v>
      </c>
      <c r="G1551" s="227" t="e">
        <f>IF(Comparativo!$E$6="Tabela Não Desonerada",VLOOKUP($C1551,'Orçamento Base'!$D$12:$S$1673,12,FALSE),VLOOKUP($C1551,#REF!,12,FALSE))</f>
        <v>#N/A</v>
      </c>
      <c r="H1551" s="228">
        <f>IFERROR(IF(Comparativo!$E$6="Tabela Não Desonerada",VLOOKUP($C1551,'Orçamento Base'!$D$12:$S$1673,16,FALSE),VLOOKUP($C1551,#REF!,16,FALSE)),0)</f>
        <v>0</v>
      </c>
      <c r="I1551" s="575" t="e">
        <f>IF(Comparativo!$E$6="Tabela Não Desonerada",VLOOKUP($C1551,'Orçamento Base'!$D$12:$S$1673,11,FALSE),VLOOKUP($C1551,#REF!,11,FALSE))</f>
        <v>#N/A</v>
      </c>
      <c r="J1551" s="363">
        <f>IF(Comparativo!$E$6="Tabela Não Desonerada",Encargos!$F$44,Encargos!$D$44)</f>
        <v>1.1122000000000001</v>
      </c>
      <c r="K1551" s="364"/>
      <c r="L1551" s="365" t="e">
        <f t="shared" si="144"/>
        <v>#N/A</v>
      </c>
      <c r="M1551" s="365" t="e">
        <f t="shared" si="145"/>
        <v>#N/A</v>
      </c>
      <c r="N1551" s="376" t="e">
        <f t="shared" si="146"/>
        <v>#N/A</v>
      </c>
      <c r="O1551" s="205" t="e">
        <f>IF(Comparativo!$E$6="Tabela Não Desonerada",VLOOKUP($C1551,'Orçamento Base'!$D$12:$S$1673,13,FALSE),VLOOKUP($C1551,#REF!,13,FALSE))</f>
        <v>#N/A</v>
      </c>
      <c r="P1551" s="205" t="e">
        <f t="shared" si="147"/>
        <v>#N/A</v>
      </c>
      <c r="Q1551" s="205" t="e">
        <f>IF(Comparativo!$E$6="Tabela Não Desonerada",VLOOKUP($C1551,'Orçamento Base'!$D$12:$S$1673,14,FALSE),VLOOKUP($C1551,#REF!,14,FALSE))</f>
        <v>#N/A</v>
      </c>
      <c r="R1551" s="205" t="e">
        <f t="shared" si="148"/>
        <v>#N/A</v>
      </c>
      <c r="S1551" s="205" t="e">
        <f>IF(Comparativo!$E$6="Tabela Não Desonerada",VLOOKUP($C1551,'Orçamento Base'!$D$12:$S$1673,15,FALSE),VLOOKUP($C1551,#REF!,15,FALSE))</f>
        <v>#N/A</v>
      </c>
      <c r="T1551" s="205" t="e">
        <f t="shared" si="149"/>
        <v>#N/A</v>
      </c>
    </row>
    <row r="1552" spans="1:20" ht="15">
      <c r="A1552" s="203">
        <v>1</v>
      </c>
      <c r="B1552" s="203" t="e">
        <f>'Orçamento-TCE'!B1552</f>
        <v>#N/A</v>
      </c>
      <c r="C1552" s="229">
        <f>'Orçamento-TCE'!C1552</f>
        <v>0</v>
      </c>
      <c r="D1552" s="199" t="e">
        <f>'Orçamento-TCE'!G1552</f>
        <v>#N/A</v>
      </c>
      <c r="E1552" s="204">
        <f>'Orçamento-TCE'!H1552</f>
        <v>0</v>
      </c>
      <c r="F1552" s="230" t="e">
        <f>'Orçamento-TCE'!I1552</f>
        <v>#N/A</v>
      </c>
      <c r="G1552" s="227" t="e">
        <f>IF(Comparativo!$E$6="Tabela Não Desonerada",VLOOKUP($C1552,'Orçamento Base'!$D$12:$S$1673,12,FALSE),VLOOKUP($C1552,#REF!,12,FALSE))</f>
        <v>#N/A</v>
      </c>
      <c r="H1552" s="228">
        <f>IFERROR(IF(Comparativo!$E$6="Tabela Não Desonerada",VLOOKUP($C1552,'Orçamento Base'!$D$12:$S$1673,16,FALSE),VLOOKUP($C1552,#REF!,16,FALSE)),0)</f>
        <v>0</v>
      </c>
      <c r="I1552" s="575" t="e">
        <f>IF(Comparativo!$E$6="Tabela Não Desonerada",VLOOKUP($C1552,'Orçamento Base'!$D$12:$S$1673,11,FALSE),VLOOKUP($C1552,#REF!,11,FALSE))</f>
        <v>#N/A</v>
      </c>
      <c r="J1552" s="363">
        <f>IF(Comparativo!$E$6="Tabela Não Desonerada",Encargos!$F$44,Encargos!$D$44)</f>
        <v>1.1122000000000001</v>
      </c>
      <c r="K1552" s="364"/>
      <c r="L1552" s="365" t="e">
        <f t="shared" si="144"/>
        <v>#N/A</v>
      </c>
      <c r="M1552" s="365" t="e">
        <f t="shared" si="145"/>
        <v>#N/A</v>
      </c>
      <c r="N1552" s="376" t="e">
        <f t="shared" si="146"/>
        <v>#N/A</v>
      </c>
      <c r="O1552" s="205" t="e">
        <f>IF(Comparativo!$E$6="Tabela Não Desonerada",VLOOKUP($C1552,'Orçamento Base'!$D$12:$S$1673,13,FALSE),VLOOKUP($C1552,#REF!,13,FALSE))</f>
        <v>#N/A</v>
      </c>
      <c r="P1552" s="205" t="e">
        <f t="shared" si="147"/>
        <v>#N/A</v>
      </c>
      <c r="Q1552" s="205" t="e">
        <f>IF(Comparativo!$E$6="Tabela Não Desonerada",VLOOKUP($C1552,'Orçamento Base'!$D$12:$S$1673,14,FALSE),VLOOKUP($C1552,#REF!,14,FALSE))</f>
        <v>#N/A</v>
      </c>
      <c r="R1552" s="205" t="e">
        <f t="shared" si="148"/>
        <v>#N/A</v>
      </c>
      <c r="S1552" s="205" t="e">
        <f>IF(Comparativo!$E$6="Tabela Não Desonerada",VLOOKUP($C1552,'Orçamento Base'!$D$12:$S$1673,15,FALSE),VLOOKUP($C1552,#REF!,15,FALSE))</f>
        <v>#N/A</v>
      </c>
      <c r="T1552" s="205" t="e">
        <f t="shared" si="149"/>
        <v>#N/A</v>
      </c>
    </row>
    <row r="1553" spans="1:20" ht="15">
      <c r="A1553" s="203">
        <v>1</v>
      </c>
      <c r="B1553" s="203" t="e">
        <f>'Orçamento-TCE'!B1553</f>
        <v>#N/A</v>
      </c>
      <c r="C1553" s="229">
        <f>'Orçamento-TCE'!C1553</f>
        <v>0</v>
      </c>
      <c r="D1553" s="199" t="e">
        <f>'Orçamento-TCE'!G1553</f>
        <v>#N/A</v>
      </c>
      <c r="E1553" s="204">
        <f>'Orçamento-TCE'!H1553</f>
        <v>0</v>
      </c>
      <c r="F1553" s="230" t="e">
        <f>'Orçamento-TCE'!I1553</f>
        <v>#N/A</v>
      </c>
      <c r="G1553" s="227" t="e">
        <f>IF(Comparativo!$E$6="Tabela Não Desonerada",VLOOKUP($C1553,'Orçamento Base'!$D$12:$S$1673,12,FALSE),VLOOKUP($C1553,#REF!,12,FALSE))</f>
        <v>#N/A</v>
      </c>
      <c r="H1553" s="228">
        <f>IFERROR(IF(Comparativo!$E$6="Tabela Não Desonerada",VLOOKUP($C1553,'Orçamento Base'!$D$12:$S$1673,16,FALSE),VLOOKUP($C1553,#REF!,16,FALSE)),0)</f>
        <v>0</v>
      </c>
      <c r="I1553" s="575" t="e">
        <f>IF(Comparativo!$E$6="Tabela Não Desonerada",VLOOKUP($C1553,'Orçamento Base'!$D$12:$S$1673,11,FALSE),VLOOKUP($C1553,#REF!,11,FALSE))</f>
        <v>#N/A</v>
      </c>
      <c r="J1553" s="363">
        <f>IF(Comparativo!$E$6="Tabela Não Desonerada",Encargos!$F$44,Encargos!$D$44)</f>
        <v>1.1122000000000001</v>
      </c>
      <c r="K1553" s="364"/>
      <c r="L1553" s="365" t="e">
        <f t="shared" si="144"/>
        <v>#N/A</v>
      </c>
      <c r="M1553" s="365" t="e">
        <f t="shared" si="145"/>
        <v>#N/A</v>
      </c>
      <c r="N1553" s="376" t="e">
        <f t="shared" si="146"/>
        <v>#N/A</v>
      </c>
      <c r="O1553" s="205" t="e">
        <f>IF(Comparativo!$E$6="Tabela Não Desonerada",VLOOKUP($C1553,'Orçamento Base'!$D$12:$S$1673,13,FALSE),VLOOKUP($C1553,#REF!,13,FALSE))</f>
        <v>#N/A</v>
      </c>
      <c r="P1553" s="205" t="e">
        <f t="shared" si="147"/>
        <v>#N/A</v>
      </c>
      <c r="Q1553" s="205" t="e">
        <f>IF(Comparativo!$E$6="Tabela Não Desonerada",VLOOKUP($C1553,'Orçamento Base'!$D$12:$S$1673,14,FALSE),VLOOKUP($C1553,#REF!,14,FALSE))</f>
        <v>#N/A</v>
      </c>
      <c r="R1553" s="205" t="e">
        <f t="shared" si="148"/>
        <v>#N/A</v>
      </c>
      <c r="S1553" s="205" t="e">
        <f>IF(Comparativo!$E$6="Tabela Não Desonerada",VLOOKUP($C1553,'Orçamento Base'!$D$12:$S$1673,15,FALSE),VLOOKUP($C1553,#REF!,15,FALSE))</f>
        <v>#N/A</v>
      </c>
      <c r="T1553" s="205" t="e">
        <f t="shared" si="149"/>
        <v>#N/A</v>
      </c>
    </row>
    <row r="1554" spans="1:20" ht="15">
      <c r="A1554" s="203">
        <v>1</v>
      </c>
      <c r="B1554" s="203" t="e">
        <f>'Orçamento-TCE'!B1554</f>
        <v>#N/A</v>
      </c>
      <c r="C1554" s="229">
        <f>'Orçamento-TCE'!C1554</f>
        <v>0</v>
      </c>
      <c r="D1554" s="199" t="e">
        <f>'Orçamento-TCE'!G1554</f>
        <v>#N/A</v>
      </c>
      <c r="E1554" s="204">
        <f>'Orçamento-TCE'!H1554</f>
        <v>0</v>
      </c>
      <c r="F1554" s="230" t="e">
        <f>'Orçamento-TCE'!I1554</f>
        <v>#N/A</v>
      </c>
      <c r="G1554" s="227" t="e">
        <f>IF(Comparativo!$E$6="Tabela Não Desonerada",VLOOKUP($C1554,'Orçamento Base'!$D$12:$S$1673,12,FALSE),VLOOKUP($C1554,#REF!,12,FALSE))</f>
        <v>#N/A</v>
      </c>
      <c r="H1554" s="228">
        <f>IFERROR(IF(Comparativo!$E$6="Tabela Não Desonerada",VLOOKUP($C1554,'Orçamento Base'!$D$12:$S$1673,16,FALSE),VLOOKUP($C1554,#REF!,16,FALSE)),0)</f>
        <v>0</v>
      </c>
      <c r="I1554" s="575" t="e">
        <f>IF(Comparativo!$E$6="Tabela Não Desonerada",VLOOKUP($C1554,'Orçamento Base'!$D$12:$S$1673,11,FALSE),VLOOKUP($C1554,#REF!,11,FALSE))</f>
        <v>#N/A</v>
      </c>
      <c r="J1554" s="363">
        <f>IF(Comparativo!$E$6="Tabela Não Desonerada",Encargos!$F$44,Encargos!$D$44)</f>
        <v>1.1122000000000001</v>
      </c>
      <c r="K1554" s="364"/>
      <c r="L1554" s="365" t="e">
        <f t="shared" si="144"/>
        <v>#N/A</v>
      </c>
      <c r="M1554" s="365" t="e">
        <f t="shared" si="145"/>
        <v>#N/A</v>
      </c>
      <c r="N1554" s="376" t="e">
        <f t="shared" si="146"/>
        <v>#N/A</v>
      </c>
      <c r="O1554" s="205" t="e">
        <f>IF(Comparativo!$E$6="Tabela Não Desonerada",VLOOKUP($C1554,'Orçamento Base'!$D$12:$S$1673,13,FALSE),VLOOKUP($C1554,#REF!,13,FALSE))</f>
        <v>#N/A</v>
      </c>
      <c r="P1554" s="205" t="e">
        <f t="shared" si="147"/>
        <v>#N/A</v>
      </c>
      <c r="Q1554" s="205" t="e">
        <f>IF(Comparativo!$E$6="Tabela Não Desonerada",VLOOKUP($C1554,'Orçamento Base'!$D$12:$S$1673,14,FALSE),VLOOKUP($C1554,#REF!,14,FALSE))</f>
        <v>#N/A</v>
      </c>
      <c r="R1554" s="205" t="e">
        <f t="shared" si="148"/>
        <v>#N/A</v>
      </c>
      <c r="S1554" s="205" t="e">
        <f>IF(Comparativo!$E$6="Tabela Não Desonerada",VLOOKUP($C1554,'Orçamento Base'!$D$12:$S$1673,15,FALSE),VLOOKUP($C1554,#REF!,15,FALSE))</f>
        <v>#N/A</v>
      </c>
      <c r="T1554" s="205" t="e">
        <f t="shared" si="149"/>
        <v>#N/A</v>
      </c>
    </row>
    <row r="1555" spans="1:20" ht="15">
      <c r="A1555" s="203">
        <v>1</v>
      </c>
      <c r="B1555" s="203" t="e">
        <f>'Orçamento-TCE'!B1555</f>
        <v>#N/A</v>
      </c>
      <c r="C1555" s="229">
        <f>'Orçamento-TCE'!C1555</f>
        <v>0</v>
      </c>
      <c r="D1555" s="199" t="e">
        <f>'Orçamento-TCE'!G1555</f>
        <v>#N/A</v>
      </c>
      <c r="E1555" s="204">
        <f>'Orçamento-TCE'!H1555</f>
        <v>0</v>
      </c>
      <c r="F1555" s="230" t="e">
        <f>'Orçamento-TCE'!I1555</f>
        <v>#N/A</v>
      </c>
      <c r="G1555" s="227" t="e">
        <f>IF(Comparativo!$E$6="Tabela Não Desonerada",VLOOKUP($C1555,'Orçamento Base'!$D$12:$S$1673,12,FALSE),VLOOKUP($C1555,#REF!,12,FALSE))</f>
        <v>#N/A</v>
      </c>
      <c r="H1555" s="228">
        <f>IFERROR(IF(Comparativo!$E$6="Tabela Não Desonerada",VLOOKUP($C1555,'Orçamento Base'!$D$12:$S$1673,16,FALSE),VLOOKUP($C1555,#REF!,16,FALSE)),0)</f>
        <v>0</v>
      </c>
      <c r="I1555" s="575" t="e">
        <f>IF(Comparativo!$E$6="Tabela Não Desonerada",VLOOKUP($C1555,'Orçamento Base'!$D$12:$S$1673,11,FALSE),VLOOKUP($C1555,#REF!,11,FALSE))</f>
        <v>#N/A</v>
      </c>
      <c r="J1555" s="363">
        <f>IF(Comparativo!$E$6="Tabela Não Desonerada",Encargos!$F$44,Encargos!$D$44)</f>
        <v>1.1122000000000001</v>
      </c>
      <c r="K1555" s="364"/>
      <c r="L1555" s="365" t="e">
        <f t="shared" si="144"/>
        <v>#N/A</v>
      </c>
      <c r="M1555" s="365" t="e">
        <f t="shared" si="145"/>
        <v>#N/A</v>
      </c>
      <c r="N1555" s="376" t="e">
        <f t="shared" si="146"/>
        <v>#N/A</v>
      </c>
      <c r="O1555" s="205" t="e">
        <f>IF(Comparativo!$E$6="Tabela Não Desonerada",VLOOKUP($C1555,'Orçamento Base'!$D$12:$S$1673,13,FALSE),VLOOKUP($C1555,#REF!,13,FALSE))</f>
        <v>#N/A</v>
      </c>
      <c r="P1555" s="205" t="e">
        <f t="shared" si="147"/>
        <v>#N/A</v>
      </c>
      <c r="Q1555" s="205" t="e">
        <f>IF(Comparativo!$E$6="Tabela Não Desonerada",VLOOKUP($C1555,'Orçamento Base'!$D$12:$S$1673,14,FALSE),VLOOKUP($C1555,#REF!,14,FALSE))</f>
        <v>#N/A</v>
      </c>
      <c r="R1555" s="205" t="e">
        <f t="shared" si="148"/>
        <v>#N/A</v>
      </c>
      <c r="S1555" s="205" t="e">
        <f>IF(Comparativo!$E$6="Tabela Não Desonerada",VLOOKUP($C1555,'Orçamento Base'!$D$12:$S$1673,15,FALSE),VLOOKUP($C1555,#REF!,15,FALSE))</f>
        <v>#N/A</v>
      </c>
      <c r="T1555" s="205" t="e">
        <f t="shared" si="149"/>
        <v>#N/A</v>
      </c>
    </row>
    <row r="1556" spans="1:20" ht="15">
      <c r="A1556" s="203">
        <v>1</v>
      </c>
      <c r="B1556" s="203" t="e">
        <f>'Orçamento-TCE'!B1556</f>
        <v>#N/A</v>
      </c>
      <c r="C1556" s="229">
        <f>'Orçamento-TCE'!C1556</f>
        <v>0</v>
      </c>
      <c r="D1556" s="199" t="e">
        <f>'Orçamento-TCE'!G1556</f>
        <v>#N/A</v>
      </c>
      <c r="E1556" s="204">
        <f>'Orçamento-TCE'!H1556</f>
        <v>0</v>
      </c>
      <c r="F1556" s="230" t="e">
        <f>'Orçamento-TCE'!I1556</f>
        <v>#N/A</v>
      </c>
      <c r="G1556" s="227" t="e">
        <f>IF(Comparativo!$E$6="Tabela Não Desonerada",VLOOKUP($C1556,'Orçamento Base'!$D$12:$S$1673,12,FALSE),VLOOKUP($C1556,#REF!,12,FALSE))</f>
        <v>#N/A</v>
      </c>
      <c r="H1556" s="228">
        <f>IFERROR(IF(Comparativo!$E$6="Tabela Não Desonerada",VLOOKUP($C1556,'Orçamento Base'!$D$12:$S$1673,16,FALSE),VLOOKUP($C1556,#REF!,16,FALSE)),0)</f>
        <v>0</v>
      </c>
      <c r="I1556" s="575" t="e">
        <f>IF(Comparativo!$E$6="Tabela Não Desonerada",VLOOKUP($C1556,'Orçamento Base'!$D$12:$S$1673,11,FALSE),VLOOKUP($C1556,#REF!,11,FALSE))</f>
        <v>#N/A</v>
      </c>
      <c r="J1556" s="363">
        <f>IF(Comparativo!$E$6="Tabela Não Desonerada",Encargos!$F$44,Encargos!$D$44)</f>
        <v>1.1122000000000001</v>
      </c>
      <c r="K1556" s="364"/>
      <c r="L1556" s="365" t="e">
        <f t="shared" si="144"/>
        <v>#N/A</v>
      </c>
      <c r="M1556" s="365" t="e">
        <f t="shared" si="145"/>
        <v>#N/A</v>
      </c>
      <c r="N1556" s="376" t="e">
        <f t="shared" si="146"/>
        <v>#N/A</v>
      </c>
      <c r="O1556" s="205" t="e">
        <f>IF(Comparativo!$E$6="Tabela Não Desonerada",VLOOKUP($C1556,'Orçamento Base'!$D$12:$S$1673,13,FALSE),VLOOKUP($C1556,#REF!,13,FALSE))</f>
        <v>#N/A</v>
      </c>
      <c r="P1556" s="205" t="e">
        <f t="shared" si="147"/>
        <v>#N/A</v>
      </c>
      <c r="Q1556" s="205" t="e">
        <f>IF(Comparativo!$E$6="Tabela Não Desonerada",VLOOKUP($C1556,'Orçamento Base'!$D$12:$S$1673,14,FALSE),VLOOKUP($C1556,#REF!,14,FALSE))</f>
        <v>#N/A</v>
      </c>
      <c r="R1556" s="205" t="e">
        <f t="shared" si="148"/>
        <v>#N/A</v>
      </c>
      <c r="S1556" s="205" t="e">
        <f>IF(Comparativo!$E$6="Tabela Não Desonerada",VLOOKUP($C1556,'Orçamento Base'!$D$12:$S$1673,15,FALSE),VLOOKUP($C1556,#REF!,15,FALSE))</f>
        <v>#N/A</v>
      </c>
      <c r="T1556" s="205" t="e">
        <f t="shared" si="149"/>
        <v>#N/A</v>
      </c>
    </row>
    <row r="1557" spans="1:20" ht="15">
      <c r="A1557" s="203">
        <v>1</v>
      </c>
      <c r="B1557" s="203" t="e">
        <f>'Orçamento-TCE'!B1557</f>
        <v>#N/A</v>
      </c>
      <c r="C1557" s="229">
        <f>'Orçamento-TCE'!C1557</f>
        <v>0</v>
      </c>
      <c r="D1557" s="199" t="e">
        <f>'Orçamento-TCE'!G1557</f>
        <v>#N/A</v>
      </c>
      <c r="E1557" s="204">
        <f>'Orçamento-TCE'!H1557</f>
        <v>0</v>
      </c>
      <c r="F1557" s="230" t="e">
        <f>'Orçamento-TCE'!I1557</f>
        <v>#N/A</v>
      </c>
      <c r="G1557" s="227" t="e">
        <f>IF(Comparativo!$E$6="Tabela Não Desonerada",VLOOKUP($C1557,'Orçamento Base'!$D$12:$S$1673,12,FALSE),VLOOKUP($C1557,#REF!,12,FALSE))</f>
        <v>#N/A</v>
      </c>
      <c r="H1557" s="228">
        <f>IFERROR(IF(Comparativo!$E$6="Tabela Não Desonerada",VLOOKUP($C1557,'Orçamento Base'!$D$12:$S$1673,16,FALSE),VLOOKUP($C1557,#REF!,16,FALSE)),0)</f>
        <v>0</v>
      </c>
      <c r="I1557" s="575" t="e">
        <f>IF(Comparativo!$E$6="Tabela Não Desonerada",VLOOKUP($C1557,'Orçamento Base'!$D$12:$S$1673,11,FALSE),VLOOKUP($C1557,#REF!,11,FALSE))</f>
        <v>#N/A</v>
      </c>
      <c r="J1557" s="363">
        <f>IF(Comparativo!$E$6="Tabela Não Desonerada",Encargos!$F$44,Encargos!$D$44)</f>
        <v>1.1122000000000001</v>
      </c>
      <c r="K1557" s="364"/>
      <c r="L1557" s="365" t="e">
        <f t="shared" si="144"/>
        <v>#N/A</v>
      </c>
      <c r="M1557" s="365" t="e">
        <f t="shared" si="145"/>
        <v>#N/A</v>
      </c>
      <c r="N1557" s="376" t="e">
        <f t="shared" si="146"/>
        <v>#N/A</v>
      </c>
      <c r="O1557" s="205" t="e">
        <f>IF(Comparativo!$E$6="Tabela Não Desonerada",VLOOKUP($C1557,'Orçamento Base'!$D$12:$S$1673,13,FALSE),VLOOKUP($C1557,#REF!,13,FALSE))</f>
        <v>#N/A</v>
      </c>
      <c r="P1557" s="205" t="e">
        <f t="shared" si="147"/>
        <v>#N/A</v>
      </c>
      <c r="Q1557" s="205" t="e">
        <f>IF(Comparativo!$E$6="Tabela Não Desonerada",VLOOKUP($C1557,'Orçamento Base'!$D$12:$S$1673,14,FALSE),VLOOKUP($C1557,#REF!,14,FALSE))</f>
        <v>#N/A</v>
      </c>
      <c r="R1557" s="205" t="e">
        <f t="shared" si="148"/>
        <v>#N/A</v>
      </c>
      <c r="S1557" s="205" t="e">
        <f>IF(Comparativo!$E$6="Tabela Não Desonerada",VLOOKUP($C1557,'Orçamento Base'!$D$12:$S$1673,15,FALSE),VLOOKUP($C1557,#REF!,15,FALSE))</f>
        <v>#N/A</v>
      </c>
      <c r="T1557" s="205" t="e">
        <f t="shared" si="149"/>
        <v>#N/A</v>
      </c>
    </row>
    <row r="1558" spans="1:20" ht="15">
      <c r="A1558" s="203">
        <v>1</v>
      </c>
      <c r="B1558" s="203" t="e">
        <f>'Orçamento-TCE'!B1558</f>
        <v>#N/A</v>
      </c>
      <c r="C1558" s="229">
        <f>'Orçamento-TCE'!C1558</f>
        <v>0</v>
      </c>
      <c r="D1558" s="199" t="e">
        <f>'Orçamento-TCE'!G1558</f>
        <v>#N/A</v>
      </c>
      <c r="E1558" s="204">
        <f>'Orçamento-TCE'!H1558</f>
        <v>0</v>
      </c>
      <c r="F1558" s="230" t="e">
        <f>'Orçamento-TCE'!I1558</f>
        <v>#N/A</v>
      </c>
      <c r="G1558" s="227" t="e">
        <f>IF(Comparativo!$E$6="Tabela Não Desonerada",VLOOKUP($C1558,'Orçamento Base'!$D$12:$S$1673,12,FALSE),VLOOKUP($C1558,#REF!,12,FALSE))</f>
        <v>#N/A</v>
      </c>
      <c r="H1558" s="228">
        <f>IFERROR(IF(Comparativo!$E$6="Tabela Não Desonerada",VLOOKUP($C1558,'Orçamento Base'!$D$12:$S$1673,16,FALSE),VLOOKUP($C1558,#REF!,16,FALSE)),0)</f>
        <v>0</v>
      </c>
      <c r="I1558" s="575" t="e">
        <f>IF(Comparativo!$E$6="Tabela Não Desonerada",VLOOKUP($C1558,'Orçamento Base'!$D$12:$S$1673,11,FALSE),VLOOKUP($C1558,#REF!,11,FALSE))</f>
        <v>#N/A</v>
      </c>
      <c r="J1558" s="363">
        <f>IF(Comparativo!$E$6="Tabela Não Desonerada",Encargos!$F$44,Encargos!$D$44)</f>
        <v>1.1122000000000001</v>
      </c>
      <c r="K1558" s="364"/>
      <c r="L1558" s="365" t="e">
        <f t="shared" si="144"/>
        <v>#N/A</v>
      </c>
      <c r="M1558" s="365" t="e">
        <f t="shared" si="145"/>
        <v>#N/A</v>
      </c>
      <c r="N1558" s="376" t="e">
        <f t="shared" si="146"/>
        <v>#N/A</v>
      </c>
      <c r="O1558" s="205" t="e">
        <f>IF(Comparativo!$E$6="Tabela Não Desonerada",VLOOKUP($C1558,'Orçamento Base'!$D$12:$S$1673,13,FALSE),VLOOKUP($C1558,#REF!,13,FALSE))</f>
        <v>#N/A</v>
      </c>
      <c r="P1558" s="205" t="e">
        <f t="shared" si="147"/>
        <v>#N/A</v>
      </c>
      <c r="Q1558" s="205" t="e">
        <f>IF(Comparativo!$E$6="Tabela Não Desonerada",VLOOKUP($C1558,'Orçamento Base'!$D$12:$S$1673,14,FALSE),VLOOKUP($C1558,#REF!,14,FALSE))</f>
        <v>#N/A</v>
      </c>
      <c r="R1558" s="205" t="e">
        <f t="shared" si="148"/>
        <v>#N/A</v>
      </c>
      <c r="S1558" s="205" t="e">
        <f>IF(Comparativo!$E$6="Tabela Não Desonerada",VLOOKUP($C1558,'Orçamento Base'!$D$12:$S$1673,15,FALSE),VLOOKUP($C1558,#REF!,15,FALSE))</f>
        <v>#N/A</v>
      </c>
      <c r="T1558" s="205" t="e">
        <f t="shared" si="149"/>
        <v>#N/A</v>
      </c>
    </row>
    <row r="1559" spans="1:20" ht="15">
      <c r="A1559" s="203">
        <v>1</v>
      </c>
      <c r="B1559" s="203" t="e">
        <f>'Orçamento-TCE'!B1559</f>
        <v>#N/A</v>
      </c>
      <c r="C1559" s="229">
        <f>'Orçamento-TCE'!C1559</f>
        <v>0</v>
      </c>
      <c r="D1559" s="199" t="e">
        <f>'Orçamento-TCE'!G1559</f>
        <v>#N/A</v>
      </c>
      <c r="E1559" s="204">
        <f>'Orçamento-TCE'!H1559</f>
        <v>0</v>
      </c>
      <c r="F1559" s="230" t="e">
        <f>'Orçamento-TCE'!I1559</f>
        <v>#N/A</v>
      </c>
      <c r="G1559" s="227" t="e">
        <f>IF(Comparativo!$E$6="Tabela Não Desonerada",VLOOKUP($C1559,'Orçamento Base'!$D$12:$S$1673,12,FALSE),VLOOKUP($C1559,#REF!,12,FALSE))</f>
        <v>#N/A</v>
      </c>
      <c r="H1559" s="228">
        <f>IFERROR(IF(Comparativo!$E$6="Tabela Não Desonerada",VLOOKUP($C1559,'Orçamento Base'!$D$12:$S$1673,16,FALSE),VLOOKUP($C1559,#REF!,16,FALSE)),0)</f>
        <v>0</v>
      </c>
      <c r="I1559" s="575" t="e">
        <f>IF(Comparativo!$E$6="Tabela Não Desonerada",VLOOKUP($C1559,'Orçamento Base'!$D$12:$S$1673,11,FALSE),VLOOKUP($C1559,#REF!,11,FALSE))</f>
        <v>#N/A</v>
      </c>
      <c r="J1559" s="363">
        <f>IF(Comparativo!$E$6="Tabela Não Desonerada",Encargos!$F$44,Encargos!$D$44)</f>
        <v>1.1122000000000001</v>
      </c>
      <c r="K1559" s="364"/>
      <c r="L1559" s="365" t="e">
        <f t="shared" si="144"/>
        <v>#N/A</v>
      </c>
      <c r="M1559" s="365" t="e">
        <f t="shared" si="145"/>
        <v>#N/A</v>
      </c>
      <c r="N1559" s="376" t="e">
        <f t="shared" si="146"/>
        <v>#N/A</v>
      </c>
      <c r="O1559" s="205" t="e">
        <f>IF(Comparativo!$E$6="Tabela Não Desonerada",VLOOKUP($C1559,'Orçamento Base'!$D$12:$S$1673,13,FALSE),VLOOKUP($C1559,#REF!,13,FALSE))</f>
        <v>#N/A</v>
      </c>
      <c r="P1559" s="205" t="e">
        <f t="shared" si="147"/>
        <v>#N/A</v>
      </c>
      <c r="Q1559" s="205" t="e">
        <f>IF(Comparativo!$E$6="Tabela Não Desonerada",VLOOKUP($C1559,'Orçamento Base'!$D$12:$S$1673,14,FALSE),VLOOKUP($C1559,#REF!,14,FALSE))</f>
        <v>#N/A</v>
      </c>
      <c r="R1559" s="205" t="e">
        <f t="shared" si="148"/>
        <v>#N/A</v>
      </c>
      <c r="S1559" s="205" t="e">
        <f>IF(Comparativo!$E$6="Tabela Não Desonerada",VLOOKUP($C1559,'Orçamento Base'!$D$12:$S$1673,15,FALSE),VLOOKUP($C1559,#REF!,15,FALSE))</f>
        <v>#N/A</v>
      </c>
      <c r="T1559" s="205" t="e">
        <f t="shared" si="149"/>
        <v>#N/A</v>
      </c>
    </row>
    <row r="1560" spans="1:20" ht="15">
      <c r="A1560" s="203">
        <v>1</v>
      </c>
      <c r="B1560" s="203" t="e">
        <f>'Orçamento-TCE'!B1560</f>
        <v>#N/A</v>
      </c>
      <c r="C1560" s="229">
        <f>'Orçamento-TCE'!C1560</f>
        <v>0</v>
      </c>
      <c r="D1560" s="199" t="e">
        <f>'Orçamento-TCE'!G1560</f>
        <v>#N/A</v>
      </c>
      <c r="E1560" s="204">
        <f>'Orçamento-TCE'!H1560</f>
        <v>0</v>
      </c>
      <c r="F1560" s="230" t="e">
        <f>'Orçamento-TCE'!I1560</f>
        <v>#N/A</v>
      </c>
      <c r="G1560" s="227" t="e">
        <f>IF(Comparativo!$E$6="Tabela Não Desonerada",VLOOKUP($C1560,'Orçamento Base'!$D$12:$S$1673,12,FALSE),VLOOKUP($C1560,#REF!,12,FALSE))</f>
        <v>#N/A</v>
      </c>
      <c r="H1560" s="228">
        <f>IFERROR(IF(Comparativo!$E$6="Tabela Não Desonerada",VLOOKUP($C1560,'Orçamento Base'!$D$12:$S$1673,16,FALSE),VLOOKUP($C1560,#REF!,16,FALSE)),0)</f>
        <v>0</v>
      </c>
      <c r="I1560" s="575" t="e">
        <f>IF(Comparativo!$E$6="Tabela Não Desonerada",VLOOKUP($C1560,'Orçamento Base'!$D$12:$S$1673,11,FALSE),VLOOKUP($C1560,#REF!,11,FALSE))</f>
        <v>#N/A</v>
      </c>
      <c r="J1560" s="363">
        <f>IF(Comparativo!$E$6="Tabela Não Desonerada",Encargos!$F$44,Encargos!$D$44)</f>
        <v>1.1122000000000001</v>
      </c>
      <c r="K1560" s="364"/>
      <c r="L1560" s="365" t="e">
        <f t="shared" si="144"/>
        <v>#N/A</v>
      </c>
      <c r="M1560" s="365" t="e">
        <f t="shared" si="145"/>
        <v>#N/A</v>
      </c>
      <c r="N1560" s="376" t="e">
        <f t="shared" si="146"/>
        <v>#N/A</v>
      </c>
      <c r="O1560" s="205" t="e">
        <f>IF(Comparativo!$E$6="Tabela Não Desonerada",VLOOKUP($C1560,'Orçamento Base'!$D$12:$S$1673,13,FALSE),VLOOKUP($C1560,#REF!,13,FALSE))</f>
        <v>#N/A</v>
      </c>
      <c r="P1560" s="205" t="e">
        <f t="shared" si="147"/>
        <v>#N/A</v>
      </c>
      <c r="Q1560" s="205" t="e">
        <f>IF(Comparativo!$E$6="Tabela Não Desonerada",VLOOKUP($C1560,'Orçamento Base'!$D$12:$S$1673,14,FALSE),VLOOKUP($C1560,#REF!,14,FALSE))</f>
        <v>#N/A</v>
      </c>
      <c r="R1560" s="205" t="e">
        <f t="shared" si="148"/>
        <v>#N/A</v>
      </c>
      <c r="S1560" s="205" t="e">
        <f>IF(Comparativo!$E$6="Tabela Não Desonerada",VLOOKUP($C1560,'Orçamento Base'!$D$12:$S$1673,15,FALSE),VLOOKUP($C1560,#REF!,15,FALSE))</f>
        <v>#N/A</v>
      </c>
      <c r="T1560" s="205" t="e">
        <f t="shared" si="149"/>
        <v>#N/A</v>
      </c>
    </row>
    <row r="1561" spans="1:20" ht="15">
      <c r="A1561" s="203">
        <v>1</v>
      </c>
      <c r="B1561" s="203" t="e">
        <f>'Orçamento-TCE'!B1561</f>
        <v>#N/A</v>
      </c>
      <c r="C1561" s="229">
        <f>'Orçamento-TCE'!C1561</f>
        <v>0</v>
      </c>
      <c r="D1561" s="199" t="e">
        <f>'Orçamento-TCE'!G1561</f>
        <v>#N/A</v>
      </c>
      <c r="E1561" s="204">
        <f>'Orçamento-TCE'!H1561</f>
        <v>0</v>
      </c>
      <c r="F1561" s="230" t="e">
        <f>'Orçamento-TCE'!I1561</f>
        <v>#N/A</v>
      </c>
      <c r="G1561" s="227" t="e">
        <f>IF(Comparativo!$E$6="Tabela Não Desonerada",VLOOKUP($C1561,'Orçamento Base'!$D$12:$S$1673,12,FALSE),VLOOKUP($C1561,#REF!,12,FALSE))</f>
        <v>#N/A</v>
      </c>
      <c r="H1561" s="228">
        <f>IFERROR(IF(Comparativo!$E$6="Tabela Não Desonerada",VLOOKUP($C1561,'Orçamento Base'!$D$12:$S$1673,16,FALSE),VLOOKUP($C1561,#REF!,16,FALSE)),0)</f>
        <v>0</v>
      </c>
      <c r="I1561" s="575" t="e">
        <f>IF(Comparativo!$E$6="Tabela Não Desonerada",VLOOKUP($C1561,'Orçamento Base'!$D$12:$S$1673,11,FALSE),VLOOKUP($C1561,#REF!,11,FALSE))</f>
        <v>#N/A</v>
      </c>
      <c r="J1561" s="363">
        <f>IF(Comparativo!$E$6="Tabela Não Desonerada",Encargos!$F$44,Encargos!$D$44)</f>
        <v>1.1122000000000001</v>
      </c>
      <c r="K1561" s="364"/>
      <c r="L1561" s="365" t="e">
        <f t="shared" si="144"/>
        <v>#N/A</v>
      </c>
      <c r="M1561" s="365" t="e">
        <f t="shared" si="145"/>
        <v>#N/A</v>
      </c>
      <c r="N1561" s="376" t="e">
        <f t="shared" si="146"/>
        <v>#N/A</v>
      </c>
      <c r="O1561" s="205" t="e">
        <f>IF(Comparativo!$E$6="Tabela Não Desonerada",VLOOKUP($C1561,'Orçamento Base'!$D$12:$S$1673,13,FALSE),VLOOKUP($C1561,#REF!,13,FALSE))</f>
        <v>#N/A</v>
      </c>
      <c r="P1561" s="205" t="e">
        <f t="shared" si="147"/>
        <v>#N/A</v>
      </c>
      <c r="Q1561" s="205" t="e">
        <f>IF(Comparativo!$E$6="Tabela Não Desonerada",VLOOKUP($C1561,'Orçamento Base'!$D$12:$S$1673,14,FALSE),VLOOKUP($C1561,#REF!,14,FALSE))</f>
        <v>#N/A</v>
      </c>
      <c r="R1561" s="205" t="e">
        <f t="shared" si="148"/>
        <v>#N/A</v>
      </c>
      <c r="S1561" s="205" t="e">
        <f>IF(Comparativo!$E$6="Tabela Não Desonerada",VLOOKUP($C1561,'Orçamento Base'!$D$12:$S$1673,15,FALSE),VLOOKUP($C1561,#REF!,15,FALSE))</f>
        <v>#N/A</v>
      </c>
      <c r="T1561" s="205" t="e">
        <f t="shared" si="149"/>
        <v>#N/A</v>
      </c>
    </row>
    <row r="1562" spans="1:20" ht="15">
      <c r="A1562" s="203">
        <v>1</v>
      </c>
      <c r="B1562" s="203" t="e">
        <f>'Orçamento-TCE'!B1562</f>
        <v>#N/A</v>
      </c>
      <c r="C1562" s="229">
        <f>'Orçamento-TCE'!C1562</f>
        <v>0</v>
      </c>
      <c r="D1562" s="199" t="e">
        <f>'Orçamento-TCE'!G1562</f>
        <v>#N/A</v>
      </c>
      <c r="E1562" s="204">
        <f>'Orçamento-TCE'!H1562</f>
        <v>0</v>
      </c>
      <c r="F1562" s="230" t="e">
        <f>'Orçamento-TCE'!I1562</f>
        <v>#N/A</v>
      </c>
      <c r="G1562" s="227" t="e">
        <f>IF(Comparativo!$E$6="Tabela Não Desonerada",VLOOKUP($C1562,'Orçamento Base'!$D$12:$S$1673,12,FALSE),VLOOKUP($C1562,#REF!,12,FALSE))</f>
        <v>#N/A</v>
      </c>
      <c r="H1562" s="228">
        <f>IFERROR(IF(Comparativo!$E$6="Tabela Não Desonerada",VLOOKUP($C1562,'Orçamento Base'!$D$12:$S$1673,16,FALSE),VLOOKUP($C1562,#REF!,16,FALSE)),0)</f>
        <v>0</v>
      </c>
      <c r="I1562" s="575" t="e">
        <f>IF(Comparativo!$E$6="Tabela Não Desonerada",VLOOKUP($C1562,'Orçamento Base'!$D$12:$S$1673,11,FALSE),VLOOKUP($C1562,#REF!,11,FALSE))</f>
        <v>#N/A</v>
      </c>
      <c r="J1562" s="363">
        <f>IF(Comparativo!$E$6="Tabela Não Desonerada",Encargos!$F$44,Encargos!$D$44)</f>
        <v>1.1122000000000001</v>
      </c>
      <c r="K1562" s="364"/>
      <c r="L1562" s="365" t="e">
        <f t="shared" si="144"/>
        <v>#N/A</v>
      </c>
      <c r="M1562" s="365" t="e">
        <f t="shared" si="145"/>
        <v>#N/A</v>
      </c>
      <c r="N1562" s="376" t="e">
        <f t="shared" si="146"/>
        <v>#N/A</v>
      </c>
      <c r="O1562" s="205" t="e">
        <f>IF(Comparativo!$E$6="Tabela Não Desonerada",VLOOKUP($C1562,'Orçamento Base'!$D$12:$S$1673,13,FALSE),VLOOKUP($C1562,#REF!,13,FALSE))</f>
        <v>#N/A</v>
      </c>
      <c r="P1562" s="205" t="e">
        <f t="shared" si="147"/>
        <v>#N/A</v>
      </c>
      <c r="Q1562" s="205" t="e">
        <f>IF(Comparativo!$E$6="Tabela Não Desonerada",VLOOKUP($C1562,'Orçamento Base'!$D$12:$S$1673,14,FALSE),VLOOKUP($C1562,#REF!,14,FALSE))</f>
        <v>#N/A</v>
      </c>
      <c r="R1562" s="205" t="e">
        <f t="shared" si="148"/>
        <v>#N/A</v>
      </c>
      <c r="S1562" s="205" t="e">
        <f>IF(Comparativo!$E$6="Tabela Não Desonerada",VLOOKUP($C1562,'Orçamento Base'!$D$12:$S$1673,15,FALSE),VLOOKUP($C1562,#REF!,15,FALSE))</f>
        <v>#N/A</v>
      </c>
      <c r="T1562" s="205" t="e">
        <f t="shared" si="149"/>
        <v>#N/A</v>
      </c>
    </row>
    <row r="1563" spans="1:20" ht="15">
      <c r="A1563" s="203">
        <v>1</v>
      </c>
      <c r="B1563" s="203" t="e">
        <f>'Orçamento-TCE'!B1563</f>
        <v>#N/A</v>
      </c>
      <c r="C1563" s="229">
        <f>'Orçamento-TCE'!C1563</f>
        <v>0</v>
      </c>
      <c r="D1563" s="199" t="e">
        <f>'Orçamento-TCE'!G1563</f>
        <v>#N/A</v>
      </c>
      <c r="E1563" s="204">
        <f>'Orçamento-TCE'!H1563</f>
        <v>0</v>
      </c>
      <c r="F1563" s="230" t="e">
        <f>'Orçamento-TCE'!I1563</f>
        <v>#N/A</v>
      </c>
      <c r="G1563" s="227" t="e">
        <f>IF(Comparativo!$E$6="Tabela Não Desonerada",VLOOKUP($C1563,'Orçamento Base'!$D$12:$S$1673,12,FALSE),VLOOKUP($C1563,#REF!,12,FALSE))</f>
        <v>#N/A</v>
      </c>
      <c r="H1563" s="228">
        <f>IFERROR(IF(Comparativo!$E$6="Tabela Não Desonerada",VLOOKUP($C1563,'Orçamento Base'!$D$12:$S$1673,16,FALSE),VLOOKUP($C1563,#REF!,16,FALSE)),0)</f>
        <v>0</v>
      </c>
      <c r="I1563" s="575" t="e">
        <f>IF(Comparativo!$E$6="Tabela Não Desonerada",VLOOKUP($C1563,'Orçamento Base'!$D$12:$S$1673,11,FALSE),VLOOKUP($C1563,#REF!,11,FALSE))</f>
        <v>#N/A</v>
      </c>
      <c r="J1563" s="363">
        <f>IF(Comparativo!$E$6="Tabela Não Desonerada",Encargos!$F$44,Encargos!$D$44)</f>
        <v>1.1122000000000001</v>
      </c>
      <c r="K1563" s="364"/>
      <c r="L1563" s="365" t="e">
        <f t="shared" si="144"/>
        <v>#N/A</v>
      </c>
      <c r="M1563" s="365" t="e">
        <f t="shared" si="145"/>
        <v>#N/A</v>
      </c>
      <c r="N1563" s="376" t="e">
        <f t="shared" si="146"/>
        <v>#N/A</v>
      </c>
      <c r="O1563" s="205" t="e">
        <f>IF(Comparativo!$E$6="Tabela Não Desonerada",VLOOKUP($C1563,'Orçamento Base'!$D$12:$S$1673,13,FALSE),VLOOKUP($C1563,#REF!,13,FALSE))</f>
        <v>#N/A</v>
      </c>
      <c r="P1563" s="205" t="e">
        <f t="shared" si="147"/>
        <v>#N/A</v>
      </c>
      <c r="Q1563" s="205" t="e">
        <f>IF(Comparativo!$E$6="Tabela Não Desonerada",VLOOKUP($C1563,'Orçamento Base'!$D$12:$S$1673,14,FALSE),VLOOKUP($C1563,#REF!,14,FALSE))</f>
        <v>#N/A</v>
      </c>
      <c r="R1563" s="205" t="e">
        <f t="shared" si="148"/>
        <v>#N/A</v>
      </c>
      <c r="S1563" s="205" t="e">
        <f>IF(Comparativo!$E$6="Tabela Não Desonerada",VLOOKUP($C1563,'Orçamento Base'!$D$12:$S$1673,15,FALSE),VLOOKUP($C1563,#REF!,15,FALSE))</f>
        <v>#N/A</v>
      </c>
      <c r="T1563" s="205" t="e">
        <f t="shared" si="149"/>
        <v>#N/A</v>
      </c>
    </row>
    <row r="1564" spans="1:20" ht="15">
      <c r="A1564" s="203">
        <v>1</v>
      </c>
      <c r="B1564" s="203" t="e">
        <f>'Orçamento-TCE'!B1564</f>
        <v>#N/A</v>
      </c>
      <c r="C1564" s="229">
        <f>'Orçamento-TCE'!C1564</f>
        <v>0</v>
      </c>
      <c r="D1564" s="199" t="e">
        <f>'Orçamento-TCE'!G1564</f>
        <v>#N/A</v>
      </c>
      <c r="E1564" s="204">
        <f>'Orçamento-TCE'!H1564</f>
        <v>0</v>
      </c>
      <c r="F1564" s="230" t="e">
        <f>'Orçamento-TCE'!I1564</f>
        <v>#N/A</v>
      </c>
      <c r="G1564" s="227" t="e">
        <f>IF(Comparativo!$E$6="Tabela Não Desonerada",VLOOKUP($C1564,'Orçamento Base'!$D$12:$S$1673,12,FALSE),VLOOKUP($C1564,#REF!,12,FALSE))</f>
        <v>#N/A</v>
      </c>
      <c r="H1564" s="228">
        <f>IFERROR(IF(Comparativo!$E$6="Tabela Não Desonerada",VLOOKUP($C1564,'Orçamento Base'!$D$12:$S$1673,16,FALSE),VLOOKUP($C1564,#REF!,16,FALSE)),0)</f>
        <v>0</v>
      </c>
      <c r="I1564" s="575" t="e">
        <f>IF(Comparativo!$E$6="Tabela Não Desonerada",VLOOKUP($C1564,'Orçamento Base'!$D$12:$S$1673,11,FALSE),VLOOKUP($C1564,#REF!,11,FALSE))</f>
        <v>#N/A</v>
      </c>
      <c r="J1564" s="363">
        <f>IF(Comparativo!$E$6="Tabela Não Desonerada",Encargos!$F$44,Encargos!$D$44)</f>
        <v>1.1122000000000001</v>
      </c>
      <c r="K1564" s="364"/>
      <c r="L1564" s="365" t="e">
        <f t="shared" ref="L1564:L1627" si="150">T1564</f>
        <v>#N/A</v>
      </c>
      <c r="M1564" s="365" t="e">
        <f t="shared" ref="M1564:M1627" si="151">R1564</f>
        <v>#N/A</v>
      </c>
      <c r="N1564" s="376" t="e">
        <f t="shared" ref="N1564:N1627" si="152">P1564</f>
        <v>#N/A</v>
      </c>
      <c r="O1564" s="205" t="e">
        <f>IF(Comparativo!$E$6="Tabela Não Desonerada",VLOOKUP($C1564,'Orçamento Base'!$D$12:$S$1673,13,FALSE),VLOOKUP($C1564,#REF!,13,FALSE))</f>
        <v>#N/A</v>
      </c>
      <c r="P1564" s="205" t="e">
        <f t="shared" ref="P1564:P1627" si="153">O1564/E1564</f>
        <v>#N/A</v>
      </c>
      <c r="Q1564" s="205" t="e">
        <f>IF(Comparativo!$E$6="Tabela Não Desonerada",VLOOKUP($C1564,'Orçamento Base'!$D$12:$S$1673,14,FALSE),VLOOKUP($C1564,#REF!,14,FALSE))</f>
        <v>#N/A</v>
      </c>
      <c r="R1564" s="205" t="e">
        <f t="shared" ref="R1564:R1627" si="154">Q1564/E1564</f>
        <v>#N/A</v>
      </c>
      <c r="S1564" s="205" t="e">
        <f>IF(Comparativo!$E$6="Tabela Não Desonerada",VLOOKUP($C1564,'Orçamento Base'!$D$12:$S$1673,15,FALSE),VLOOKUP($C1564,#REF!,15,FALSE))</f>
        <v>#N/A</v>
      </c>
      <c r="T1564" s="205" t="e">
        <f t="shared" ref="T1564:T1627" si="155">S1564/E1564</f>
        <v>#N/A</v>
      </c>
    </row>
    <row r="1565" spans="1:20" ht="15">
      <c r="A1565" s="203">
        <v>1</v>
      </c>
      <c r="B1565" s="203" t="e">
        <f>'Orçamento-TCE'!B1565</f>
        <v>#N/A</v>
      </c>
      <c r="C1565" s="229">
        <f>'Orçamento-TCE'!C1565</f>
        <v>0</v>
      </c>
      <c r="D1565" s="199" t="e">
        <f>'Orçamento-TCE'!G1565</f>
        <v>#N/A</v>
      </c>
      <c r="E1565" s="204">
        <f>'Orçamento-TCE'!H1565</f>
        <v>0</v>
      </c>
      <c r="F1565" s="230" t="e">
        <f>'Orçamento-TCE'!I1565</f>
        <v>#N/A</v>
      </c>
      <c r="G1565" s="227" t="e">
        <f>IF(Comparativo!$E$6="Tabela Não Desonerada",VLOOKUP($C1565,'Orçamento Base'!$D$12:$S$1673,12,FALSE),VLOOKUP($C1565,#REF!,12,FALSE))</f>
        <v>#N/A</v>
      </c>
      <c r="H1565" s="228">
        <f>IFERROR(IF(Comparativo!$E$6="Tabela Não Desonerada",VLOOKUP($C1565,'Orçamento Base'!$D$12:$S$1673,16,FALSE),VLOOKUP($C1565,#REF!,16,FALSE)),0)</f>
        <v>0</v>
      </c>
      <c r="I1565" s="575" t="e">
        <f>IF(Comparativo!$E$6="Tabela Não Desonerada",VLOOKUP($C1565,'Orçamento Base'!$D$12:$S$1673,11,FALSE),VLOOKUP($C1565,#REF!,11,FALSE))</f>
        <v>#N/A</v>
      </c>
      <c r="J1565" s="363">
        <f>IF(Comparativo!$E$6="Tabela Não Desonerada",Encargos!$F$44,Encargos!$D$44)</f>
        <v>1.1122000000000001</v>
      </c>
      <c r="K1565" s="364"/>
      <c r="L1565" s="365" t="e">
        <f t="shared" si="150"/>
        <v>#N/A</v>
      </c>
      <c r="M1565" s="365" t="e">
        <f t="shared" si="151"/>
        <v>#N/A</v>
      </c>
      <c r="N1565" s="376" t="e">
        <f t="shared" si="152"/>
        <v>#N/A</v>
      </c>
      <c r="O1565" s="205" t="e">
        <f>IF(Comparativo!$E$6="Tabela Não Desonerada",VLOOKUP($C1565,'Orçamento Base'!$D$12:$S$1673,13,FALSE),VLOOKUP($C1565,#REF!,13,FALSE))</f>
        <v>#N/A</v>
      </c>
      <c r="P1565" s="205" t="e">
        <f t="shared" si="153"/>
        <v>#N/A</v>
      </c>
      <c r="Q1565" s="205" t="e">
        <f>IF(Comparativo!$E$6="Tabela Não Desonerada",VLOOKUP($C1565,'Orçamento Base'!$D$12:$S$1673,14,FALSE),VLOOKUP($C1565,#REF!,14,FALSE))</f>
        <v>#N/A</v>
      </c>
      <c r="R1565" s="205" t="e">
        <f t="shared" si="154"/>
        <v>#N/A</v>
      </c>
      <c r="S1565" s="205" t="e">
        <f>IF(Comparativo!$E$6="Tabela Não Desonerada",VLOOKUP($C1565,'Orçamento Base'!$D$12:$S$1673,15,FALSE),VLOOKUP($C1565,#REF!,15,FALSE))</f>
        <v>#N/A</v>
      </c>
      <c r="T1565" s="205" t="e">
        <f t="shared" si="155"/>
        <v>#N/A</v>
      </c>
    </row>
    <row r="1566" spans="1:20" ht="15">
      <c r="A1566" s="203">
        <v>1</v>
      </c>
      <c r="B1566" s="203" t="e">
        <f>'Orçamento-TCE'!B1566</f>
        <v>#N/A</v>
      </c>
      <c r="C1566" s="229">
        <f>'Orçamento-TCE'!C1566</f>
        <v>0</v>
      </c>
      <c r="D1566" s="199" t="e">
        <f>'Orçamento-TCE'!G1566</f>
        <v>#N/A</v>
      </c>
      <c r="E1566" s="204">
        <f>'Orçamento-TCE'!H1566</f>
        <v>0</v>
      </c>
      <c r="F1566" s="230" t="e">
        <f>'Orçamento-TCE'!I1566</f>
        <v>#N/A</v>
      </c>
      <c r="G1566" s="227" t="e">
        <f>IF(Comparativo!$E$6="Tabela Não Desonerada",VLOOKUP($C1566,'Orçamento Base'!$D$12:$S$1673,12,FALSE),VLOOKUP($C1566,#REF!,12,FALSE))</f>
        <v>#N/A</v>
      </c>
      <c r="H1566" s="228">
        <f>IFERROR(IF(Comparativo!$E$6="Tabela Não Desonerada",VLOOKUP($C1566,'Orçamento Base'!$D$12:$S$1673,16,FALSE),VLOOKUP($C1566,#REF!,16,FALSE)),0)</f>
        <v>0</v>
      </c>
      <c r="I1566" s="575" t="e">
        <f>IF(Comparativo!$E$6="Tabela Não Desonerada",VLOOKUP($C1566,'Orçamento Base'!$D$12:$S$1673,11,FALSE),VLOOKUP($C1566,#REF!,11,FALSE))</f>
        <v>#N/A</v>
      </c>
      <c r="J1566" s="363">
        <f>IF(Comparativo!$E$6="Tabela Não Desonerada",Encargos!$F$44,Encargos!$D$44)</f>
        <v>1.1122000000000001</v>
      </c>
      <c r="K1566" s="364"/>
      <c r="L1566" s="365" t="e">
        <f t="shared" si="150"/>
        <v>#N/A</v>
      </c>
      <c r="M1566" s="365" t="e">
        <f t="shared" si="151"/>
        <v>#N/A</v>
      </c>
      <c r="N1566" s="376" t="e">
        <f t="shared" si="152"/>
        <v>#N/A</v>
      </c>
      <c r="O1566" s="205" t="e">
        <f>IF(Comparativo!$E$6="Tabela Não Desonerada",VLOOKUP($C1566,'Orçamento Base'!$D$12:$S$1673,13,FALSE),VLOOKUP($C1566,#REF!,13,FALSE))</f>
        <v>#N/A</v>
      </c>
      <c r="P1566" s="205" t="e">
        <f t="shared" si="153"/>
        <v>#N/A</v>
      </c>
      <c r="Q1566" s="205" t="e">
        <f>IF(Comparativo!$E$6="Tabela Não Desonerada",VLOOKUP($C1566,'Orçamento Base'!$D$12:$S$1673,14,FALSE),VLOOKUP($C1566,#REF!,14,FALSE))</f>
        <v>#N/A</v>
      </c>
      <c r="R1566" s="205" t="e">
        <f t="shared" si="154"/>
        <v>#N/A</v>
      </c>
      <c r="S1566" s="205" t="e">
        <f>IF(Comparativo!$E$6="Tabela Não Desonerada",VLOOKUP($C1566,'Orçamento Base'!$D$12:$S$1673,15,FALSE),VLOOKUP($C1566,#REF!,15,FALSE))</f>
        <v>#N/A</v>
      </c>
      <c r="T1566" s="205" t="e">
        <f t="shared" si="155"/>
        <v>#N/A</v>
      </c>
    </row>
    <row r="1567" spans="1:20" ht="15">
      <c r="A1567" s="203">
        <v>1</v>
      </c>
      <c r="B1567" s="203" t="e">
        <f>'Orçamento-TCE'!B1567</f>
        <v>#N/A</v>
      </c>
      <c r="C1567" s="229">
        <f>'Orçamento-TCE'!C1567</f>
        <v>0</v>
      </c>
      <c r="D1567" s="199" t="e">
        <f>'Orçamento-TCE'!G1567</f>
        <v>#N/A</v>
      </c>
      <c r="E1567" s="204">
        <f>'Orçamento-TCE'!H1567</f>
        <v>0</v>
      </c>
      <c r="F1567" s="230" t="e">
        <f>'Orçamento-TCE'!I1567</f>
        <v>#N/A</v>
      </c>
      <c r="G1567" s="227" t="e">
        <f>IF(Comparativo!$E$6="Tabela Não Desonerada",VLOOKUP($C1567,'Orçamento Base'!$D$12:$S$1673,12,FALSE),VLOOKUP($C1567,#REF!,12,FALSE))</f>
        <v>#N/A</v>
      </c>
      <c r="H1567" s="228">
        <f>IFERROR(IF(Comparativo!$E$6="Tabela Não Desonerada",VLOOKUP($C1567,'Orçamento Base'!$D$12:$S$1673,16,FALSE),VLOOKUP($C1567,#REF!,16,FALSE)),0)</f>
        <v>0</v>
      </c>
      <c r="I1567" s="575" t="e">
        <f>IF(Comparativo!$E$6="Tabela Não Desonerada",VLOOKUP($C1567,'Orçamento Base'!$D$12:$S$1673,11,FALSE),VLOOKUP($C1567,#REF!,11,FALSE))</f>
        <v>#N/A</v>
      </c>
      <c r="J1567" s="363">
        <f>IF(Comparativo!$E$6="Tabela Não Desonerada",Encargos!$F$44,Encargos!$D$44)</f>
        <v>1.1122000000000001</v>
      </c>
      <c r="K1567" s="364"/>
      <c r="L1567" s="365" t="e">
        <f t="shared" si="150"/>
        <v>#N/A</v>
      </c>
      <c r="M1567" s="365" t="e">
        <f t="shared" si="151"/>
        <v>#N/A</v>
      </c>
      <c r="N1567" s="376" t="e">
        <f t="shared" si="152"/>
        <v>#N/A</v>
      </c>
      <c r="O1567" s="205" t="e">
        <f>IF(Comparativo!$E$6="Tabela Não Desonerada",VLOOKUP($C1567,'Orçamento Base'!$D$12:$S$1673,13,FALSE),VLOOKUP($C1567,#REF!,13,FALSE))</f>
        <v>#N/A</v>
      </c>
      <c r="P1567" s="205" t="e">
        <f t="shared" si="153"/>
        <v>#N/A</v>
      </c>
      <c r="Q1567" s="205" t="e">
        <f>IF(Comparativo!$E$6="Tabela Não Desonerada",VLOOKUP($C1567,'Orçamento Base'!$D$12:$S$1673,14,FALSE),VLOOKUP($C1567,#REF!,14,FALSE))</f>
        <v>#N/A</v>
      </c>
      <c r="R1567" s="205" t="e">
        <f t="shared" si="154"/>
        <v>#N/A</v>
      </c>
      <c r="S1567" s="205" t="e">
        <f>IF(Comparativo!$E$6="Tabela Não Desonerada",VLOOKUP($C1567,'Orçamento Base'!$D$12:$S$1673,15,FALSE),VLOOKUP($C1567,#REF!,15,FALSE))</f>
        <v>#N/A</v>
      </c>
      <c r="T1567" s="205" t="e">
        <f t="shared" si="155"/>
        <v>#N/A</v>
      </c>
    </row>
    <row r="1568" spans="1:20" ht="15">
      <c r="A1568" s="203">
        <v>1</v>
      </c>
      <c r="B1568" s="203" t="e">
        <f>'Orçamento-TCE'!B1568</f>
        <v>#N/A</v>
      </c>
      <c r="C1568" s="229">
        <f>'Orçamento-TCE'!C1568</f>
        <v>0</v>
      </c>
      <c r="D1568" s="199" t="e">
        <f>'Orçamento-TCE'!G1568</f>
        <v>#N/A</v>
      </c>
      <c r="E1568" s="204">
        <f>'Orçamento-TCE'!H1568</f>
        <v>0</v>
      </c>
      <c r="F1568" s="230" t="e">
        <f>'Orçamento-TCE'!I1568</f>
        <v>#N/A</v>
      </c>
      <c r="G1568" s="227" t="e">
        <f>IF(Comparativo!$E$6="Tabela Não Desonerada",VLOOKUP($C1568,'Orçamento Base'!$D$12:$S$1673,12,FALSE),VLOOKUP($C1568,#REF!,12,FALSE))</f>
        <v>#N/A</v>
      </c>
      <c r="H1568" s="228">
        <f>IFERROR(IF(Comparativo!$E$6="Tabela Não Desonerada",VLOOKUP($C1568,'Orçamento Base'!$D$12:$S$1673,16,FALSE),VLOOKUP($C1568,#REF!,16,FALSE)),0)</f>
        <v>0</v>
      </c>
      <c r="I1568" s="575" t="e">
        <f>IF(Comparativo!$E$6="Tabela Não Desonerada",VLOOKUP($C1568,'Orçamento Base'!$D$12:$S$1673,11,FALSE),VLOOKUP($C1568,#REF!,11,FALSE))</f>
        <v>#N/A</v>
      </c>
      <c r="J1568" s="363">
        <f>IF(Comparativo!$E$6="Tabela Não Desonerada",Encargos!$F$44,Encargos!$D$44)</f>
        <v>1.1122000000000001</v>
      </c>
      <c r="K1568" s="364"/>
      <c r="L1568" s="365" t="e">
        <f t="shared" si="150"/>
        <v>#N/A</v>
      </c>
      <c r="M1568" s="365" t="e">
        <f t="shared" si="151"/>
        <v>#N/A</v>
      </c>
      <c r="N1568" s="376" t="e">
        <f t="shared" si="152"/>
        <v>#N/A</v>
      </c>
      <c r="O1568" s="205" t="e">
        <f>IF(Comparativo!$E$6="Tabela Não Desonerada",VLOOKUP($C1568,'Orçamento Base'!$D$12:$S$1673,13,FALSE),VLOOKUP($C1568,#REF!,13,FALSE))</f>
        <v>#N/A</v>
      </c>
      <c r="P1568" s="205" t="e">
        <f t="shared" si="153"/>
        <v>#N/A</v>
      </c>
      <c r="Q1568" s="205" t="e">
        <f>IF(Comparativo!$E$6="Tabela Não Desonerada",VLOOKUP($C1568,'Orçamento Base'!$D$12:$S$1673,14,FALSE),VLOOKUP($C1568,#REF!,14,FALSE))</f>
        <v>#N/A</v>
      </c>
      <c r="R1568" s="205" t="e">
        <f t="shared" si="154"/>
        <v>#N/A</v>
      </c>
      <c r="S1568" s="205" t="e">
        <f>IF(Comparativo!$E$6="Tabela Não Desonerada",VLOOKUP($C1568,'Orçamento Base'!$D$12:$S$1673,15,FALSE),VLOOKUP($C1568,#REF!,15,FALSE))</f>
        <v>#N/A</v>
      </c>
      <c r="T1568" s="205" t="e">
        <f t="shared" si="155"/>
        <v>#N/A</v>
      </c>
    </row>
    <row r="1569" spans="1:20" ht="15">
      <c r="A1569" s="203">
        <v>1</v>
      </c>
      <c r="B1569" s="203" t="e">
        <f>'Orçamento-TCE'!B1569</f>
        <v>#N/A</v>
      </c>
      <c r="C1569" s="229">
        <f>'Orçamento-TCE'!C1569</f>
        <v>0</v>
      </c>
      <c r="D1569" s="199" t="e">
        <f>'Orçamento-TCE'!G1569</f>
        <v>#N/A</v>
      </c>
      <c r="E1569" s="204">
        <f>'Orçamento-TCE'!H1569</f>
        <v>0</v>
      </c>
      <c r="F1569" s="230" t="e">
        <f>'Orçamento-TCE'!I1569</f>
        <v>#N/A</v>
      </c>
      <c r="G1569" s="227" t="e">
        <f>IF(Comparativo!$E$6="Tabela Não Desonerada",VLOOKUP($C1569,'Orçamento Base'!$D$12:$S$1673,12,FALSE),VLOOKUP($C1569,#REF!,12,FALSE))</f>
        <v>#N/A</v>
      </c>
      <c r="H1569" s="228">
        <f>IFERROR(IF(Comparativo!$E$6="Tabela Não Desonerada",VLOOKUP($C1569,'Orçamento Base'!$D$12:$S$1673,16,FALSE),VLOOKUP($C1569,#REF!,16,FALSE)),0)</f>
        <v>0</v>
      </c>
      <c r="I1569" s="575" t="e">
        <f>IF(Comparativo!$E$6="Tabela Não Desonerada",VLOOKUP($C1569,'Orçamento Base'!$D$12:$S$1673,11,FALSE),VLOOKUP($C1569,#REF!,11,FALSE))</f>
        <v>#N/A</v>
      </c>
      <c r="J1569" s="363">
        <f>IF(Comparativo!$E$6="Tabela Não Desonerada",Encargos!$F$44,Encargos!$D$44)</f>
        <v>1.1122000000000001</v>
      </c>
      <c r="K1569" s="364"/>
      <c r="L1569" s="365" t="e">
        <f t="shared" si="150"/>
        <v>#N/A</v>
      </c>
      <c r="M1569" s="365" t="e">
        <f t="shared" si="151"/>
        <v>#N/A</v>
      </c>
      <c r="N1569" s="376" t="e">
        <f t="shared" si="152"/>
        <v>#N/A</v>
      </c>
      <c r="O1569" s="205" t="e">
        <f>IF(Comparativo!$E$6="Tabela Não Desonerada",VLOOKUP($C1569,'Orçamento Base'!$D$12:$S$1673,13,FALSE),VLOOKUP($C1569,#REF!,13,FALSE))</f>
        <v>#N/A</v>
      </c>
      <c r="P1569" s="205" t="e">
        <f t="shared" si="153"/>
        <v>#N/A</v>
      </c>
      <c r="Q1569" s="205" t="e">
        <f>IF(Comparativo!$E$6="Tabela Não Desonerada",VLOOKUP($C1569,'Orçamento Base'!$D$12:$S$1673,14,FALSE),VLOOKUP($C1569,#REF!,14,FALSE))</f>
        <v>#N/A</v>
      </c>
      <c r="R1569" s="205" t="e">
        <f t="shared" si="154"/>
        <v>#N/A</v>
      </c>
      <c r="S1569" s="205" t="e">
        <f>IF(Comparativo!$E$6="Tabela Não Desonerada",VLOOKUP($C1569,'Orçamento Base'!$D$12:$S$1673,15,FALSE),VLOOKUP($C1569,#REF!,15,FALSE))</f>
        <v>#N/A</v>
      </c>
      <c r="T1569" s="205" t="e">
        <f t="shared" si="155"/>
        <v>#N/A</v>
      </c>
    </row>
    <row r="1570" spans="1:20" ht="15">
      <c r="A1570" s="203">
        <v>1</v>
      </c>
      <c r="B1570" s="203" t="e">
        <f>'Orçamento-TCE'!B1570</f>
        <v>#N/A</v>
      </c>
      <c r="C1570" s="229">
        <f>'Orçamento-TCE'!C1570</f>
        <v>0</v>
      </c>
      <c r="D1570" s="199" t="e">
        <f>'Orçamento-TCE'!G1570</f>
        <v>#N/A</v>
      </c>
      <c r="E1570" s="204">
        <f>'Orçamento-TCE'!H1570</f>
        <v>0</v>
      </c>
      <c r="F1570" s="230" t="e">
        <f>'Orçamento-TCE'!I1570</f>
        <v>#N/A</v>
      </c>
      <c r="G1570" s="227" t="e">
        <f>IF(Comparativo!$E$6="Tabela Não Desonerada",VLOOKUP($C1570,'Orçamento Base'!$D$12:$S$1673,12,FALSE),VLOOKUP($C1570,#REF!,12,FALSE))</f>
        <v>#N/A</v>
      </c>
      <c r="H1570" s="228">
        <f>IFERROR(IF(Comparativo!$E$6="Tabela Não Desonerada",VLOOKUP($C1570,'Orçamento Base'!$D$12:$S$1673,16,FALSE),VLOOKUP($C1570,#REF!,16,FALSE)),0)</f>
        <v>0</v>
      </c>
      <c r="I1570" s="575" t="e">
        <f>IF(Comparativo!$E$6="Tabela Não Desonerada",VLOOKUP($C1570,'Orçamento Base'!$D$12:$S$1673,11,FALSE),VLOOKUP($C1570,#REF!,11,FALSE))</f>
        <v>#N/A</v>
      </c>
      <c r="J1570" s="363">
        <f>IF(Comparativo!$E$6="Tabela Não Desonerada",Encargos!$F$44,Encargos!$D$44)</f>
        <v>1.1122000000000001</v>
      </c>
      <c r="K1570" s="364"/>
      <c r="L1570" s="365" t="e">
        <f t="shared" si="150"/>
        <v>#N/A</v>
      </c>
      <c r="M1570" s="365" t="e">
        <f t="shared" si="151"/>
        <v>#N/A</v>
      </c>
      <c r="N1570" s="376" t="e">
        <f t="shared" si="152"/>
        <v>#N/A</v>
      </c>
      <c r="O1570" s="205" t="e">
        <f>IF(Comparativo!$E$6="Tabela Não Desonerada",VLOOKUP($C1570,'Orçamento Base'!$D$12:$S$1673,13,FALSE),VLOOKUP($C1570,#REF!,13,FALSE))</f>
        <v>#N/A</v>
      </c>
      <c r="P1570" s="205" t="e">
        <f t="shared" si="153"/>
        <v>#N/A</v>
      </c>
      <c r="Q1570" s="205" t="e">
        <f>IF(Comparativo!$E$6="Tabela Não Desonerada",VLOOKUP($C1570,'Orçamento Base'!$D$12:$S$1673,14,FALSE),VLOOKUP($C1570,#REF!,14,FALSE))</f>
        <v>#N/A</v>
      </c>
      <c r="R1570" s="205" t="e">
        <f t="shared" si="154"/>
        <v>#N/A</v>
      </c>
      <c r="S1570" s="205" t="e">
        <f>IF(Comparativo!$E$6="Tabela Não Desonerada",VLOOKUP($C1570,'Orçamento Base'!$D$12:$S$1673,15,FALSE),VLOOKUP($C1570,#REF!,15,FALSE))</f>
        <v>#N/A</v>
      </c>
      <c r="T1570" s="205" t="e">
        <f t="shared" si="155"/>
        <v>#N/A</v>
      </c>
    </row>
    <row r="1571" spans="1:20" ht="15">
      <c r="A1571" s="203">
        <v>1</v>
      </c>
      <c r="B1571" s="203" t="e">
        <f>'Orçamento-TCE'!B1571</f>
        <v>#N/A</v>
      </c>
      <c r="C1571" s="229">
        <f>'Orçamento-TCE'!C1571</f>
        <v>0</v>
      </c>
      <c r="D1571" s="199" t="e">
        <f>'Orçamento-TCE'!G1571</f>
        <v>#N/A</v>
      </c>
      <c r="E1571" s="204">
        <f>'Orçamento-TCE'!H1571</f>
        <v>0</v>
      </c>
      <c r="F1571" s="230" t="e">
        <f>'Orçamento-TCE'!I1571</f>
        <v>#N/A</v>
      </c>
      <c r="G1571" s="227" t="e">
        <f>IF(Comparativo!$E$6="Tabela Não Desonerada",VLOOKUP($C1571,'Orçamento Base'!$D$12:$S$1673,12,FALSE),VLOOKUP($C1571,#REF!,12,FALSE))</f>
        <v>#N/A</v>
      </c>
      <c r="H1571" s="228">
        <f>IFERROR(IF(Comparativo!$E$6="Tabela Não Desonerada",VLOOKUP($C1571,'Orçamento Base'!$D$12:$S$1673,16,FALSE),VLOOKUP($C1571,#REF!,16,FALSE)),0)</f>
        <v>0</v>
      </c>
      <c r="I1571" s="575" t="e">
        <f>IF(Comparativo!$E$6="Tabela Não Desonerada",VLOOKUP($C1571,'Orçamento Base'!$D$12:$S$1673,11,FALSE),VLOOKUP($C1571,#REF!,11,FALSE))</f>
        <v>#N/A</v>
      </c>
      <c r="J1571" s="363">
        <f>IF(Comparativo!$E$6="Tabela Não Desonerada",Encargos!$F$44,Encargos!$D$44)</f>
        <v>1.1122000000000001</v>
      </c>
      <c r="K1571" s="364"/>
      <c r="L1571" s="365" t="e">
        <f t="shared" si="150"/>
        <v>#N/A</v>
      </c>
      <c r="M1571" s="365" t="e">
        <f t="shared" si="151"/>
        <v>#N/A</v>
      </c>
      <c r="N1571" s="376" t="e">
        <f t="shared" si="152"/>
        <v>#N/A</v>
      </c>
      <c r="O1571" s="205" t="e">
        <f>IF(Comparativo!$E$6="Tabela Não Desonerada",VLOOKUP($C1571,'Orçamento Base'!$D$12:$S$1673,13,FALSE),VLOOKUP($C1571,#REF!,13,FALSE))</f>
        <v>#N/A</v>
      </c>
      <c r="P1571" s="205" t="e">
        <f t="shared" si="153"/>
        <v>#N/A</v>
      </c>
      <c r="Q1571" s="205" t="e">
        <f>IF(Comparativo!$E$6="Tabela Não Desonerada",VLOOKUP($C1571,'Orçamento Base'!$D$12:$S$1673,14,FALSE),VLOOKUP($C1571,#REF!,14,FALSE))</f>
        <v>#N/A</v>
      </c>
      <c r="R1571" s="205" t="e">
        <f t="shared" si="154"/>
        <v>#N/A</v>
      </c>
      <c r="S1571" s="205" t="e">
        <f>IF(Comparativo!$E$6="Tabela Não Desonerada",VLOOKUP($C1571,'Orçamento Base'!$D$12:$S$1673,15,FALSE),VLOOKUP($C1571,#REF!,15,FALSE))</f>
        <v>#N/A</v>
      </c>
      <c r="T1571" s="205" t="e">
        <f t="shared" si="155"/>
        <v>#N/A</v>
      </c>
    </row>
    <row r="1572" spans="1:20" ht="15">
      <c r="A1572" s="203">
        <v>1</v>
      </c>
      <c r="B1572" s="203" t="e">
        <f>'Orçamento-TCE'!B1572</f>
        <v>#N/A</v>
      </c>
      <c r="C1572" s="229">
        <f>'Orçamento-TCE'!C1572</f>
        <v>0</v>
      </c>
      <c r="D1572" s="199" t="e">
        <f>'Orçamento-TCE'!G1572</f>
        <v>#N/A</v>
      </c>
      <c r="E1572" s="204">
        <f>'Orçamento-TCE'!H1572</f>
        <v>0</v>
      </c>
      <c r="F1572" s="230" t="e">
        <f>'Orçamento-TCE'!I1572</f>
        <v>#N/A</v>
      </c>
      <c r="G1572" s="227" t="e">
        <f>IF(Comparativo!$E$6="Tabela Não Desonerada",VLOOKUP($C1572,'Orçamento Base'!$D$12:$S$1673,12,FALSE),VLOOKUP($C1572,#REF!,12,FALSE))</f>
        <v>#N/A</v>
      </c>
      <c r="H1572" s="228">
        <f>IFERROR(IF(Comparativo!$E$6="Tabela Não Desonerada",VLOOKUP($C1572,'Orçamento Base'!$D$12:$S$1673,16,FALSE),VLOOKUP($C1572,#REF!,16,FALSE)),0)</f>
        <v>0</v>
      </c>
      <c r="I1572" s="575" t="e">
        <f>IF(Comparativo!$E$6="Tabela Não Desonerada",VLOOKUP($C1572,'Orçamento Base'!$D$12:$S$1673,11,FALSE),VLOOKUP($C1572,#REF!,11,FALSE))</f>
        <v>#N/A</v>
      </c>
      <c r="J1572" s="363">
        <f>IF(Comparativo!$E$6="Tabela Não Desonerada",Encargos!$F$44,Encargos!$D$44)</f>
        <v>1.1122000000000001</v>
      </c>
      <c r="K1572" s="364"/>
      <c r="L1572" s="365" t="e">
        <f t="shared" si="150"/>
        <v>#N/A</v>
      </c>
      <c r="M1572" s="365" t="e">
        <f t="shared" si="151"/>
        <v>#N/A</v>
      </c>
      <c r="N1572" s="376" t="e">
        <f t="shared" si="152"/>
        <v>#N/A</v>
      </c>
      <c r="O1572" s="205" t="e">
        <f>IF(Comparativo!$E$6="Tabela Não Desonerada",VLOOKUP($C1572,'Orçamento Base'!$D$12:$S$1673,13,FALSE),VLOOKUP($C1572,#REF!,13,FALSE))</f>
        <v>#N/A</v>
      </c>
      <c r="P1572" s="205" t="e">
        <f t="shared" si="153"/>
        <v>#N/A</v>
      </c>
      <c r="Q1572" s="205" t="e">
        <f>IF(Comparativo!$E$6="Tabela Não Desonerada",VLOOKUP($C1572,'Orçamento Base'!$D$12:$S$1673,14,FALSE),VLOOKUP($C1572,#REF!,14,FALSE))</f>
        <v>#N/A</v>
      </c>
      <c r="R1572" s="205" t="e">
        <f t="shared" si="154"/>
        <v>#N/A</v>
      </c>
      <c r="S1572" s="205" t="e">
        <f>IF(Comparativo!$E$6="Tabela Não Desonerada",VLOOKUP($C1572,'Orçamento Base'!$D$12:$S$1673,15,FALSE),VLOOKUP($C1572,#REF!,15,FALSE))</f>
        <v>#N/A</v>
      </c>
      <c r="T1572" s="205" t="e">
        <f t="shared" si="155"/>
        <v>#N/A</v>
      </c>
    </row>
    <row r="1573" spans="1:20" ht="15">
      <c r="A1573" s="203">
        <v>1</v>
      </c>
      <c r="B1573" s="203" t="e">
        <f>'Orçamento-TCE'!B1573</f>
        <v>#N/A</v>
      </c>
      <c r="C1573" s="229">
        <f>'Orçamento-TCE'!C1573</f>
        <v>0</v>
      </c>
      <c r="D1573" s="199" t="e">
        <f>'Orçamento-TCE'!G1573</f>
        <v>#N/A</v>
      </c>
      <c r="E1573" s="204">
        <f>'Orçamento-TCE'!H1573</f>
        <v>0</v>
      </c>
      <c r="F1573" s="230" t="e">
        <f>'Orçamento-TCE'!I1573</f>
        <v>#N/A</v>
      </c>
      <c r="G1573" s="227" t="e">
        <f>IF(Comparativo!$E$6="Tabela Não Desonerada",VLOOKUP($C1573,'Orçamento Base'!$D$12:$S$1673,12,FALSE),VLOOKUP($C1573,#REF!,12,FALSE))</f>
        <v>#N/A</v>
      </c>
      <c r="H1573" s="228">
        <f>IFERROR(IF(Comparativo!$E$6="Tabela Não Desonerada",VLOOKUP($C1573,'Orçamento Base'!$D$12:$S$1673,16,FALSE),VLOOKUP($C1573,#REF!,16,FALSE)),0)</f>
        <v>0</v>
      </c>
      <c r="I1573" s="575" t="e">
        <f>IF(Comparativo!$E$6="Tabela Não Desonerada",VLOOKUP($C1573,'Orçamento Base'!$D$12:$S$1673,11,FALSE),VLOOKUP($C1573,#REF!,11,FALSE))</f>
        <v>#N/A</v>
      </c>
      <c r="J1573" s="363">
        <f>IF(Comparativo!$E$6="Tabela Não Desonerada",Encargos!$F$44,Encargos!$D$44)</f>
        <v>1.1122000000000001</v>
      </c>
      <c r="K1573" s="364"/>
      <c r="L1573" s="365" t="e">
        <f t="shared" si="150"/>
        <v>#N/A</v>
      </c>
      <c r="M1573" s="365" t="e">
        <f t="shared" si="151"/>
        <v>#N/A</v>
      </c>
      <c r="N1573" s="376" t="e">
        <f t="shared" si="152"/>
        <v>#N/A</v>
      </c>
      <c r="O1573" s="205" t="e">
        <f>IF(Comparativo!$E$6="Tabela Não Desonerada",VLOOKUP($C1573,'Orçamento Base'!$D$12:$S$1673,13,FALSE),VLOOKUP($C1573,#REF!,13,FALSE))</f>
        <v>#N/A</v>
      </c>
      <c r="P1573" s="205" t="e">
        <f t="shared" si="153"/>
        <v>#N/A</v>
      </c>
      <c r="Q1573" s="205" t="e">
        <f>IF(Comparativo!$E$6="Tabela Não Desonerada",VLOOKUP($C1573,'Orçamento Base'!$D$12:$S$1673,14,FALSE),VLOOKUP($C1573,#REF!,14,FALSE))</f>
        <v>#N/A</v>
      </c>
      <c r="R1573" s="205" t="e">
        <f t="shared" si="154"/>
        <v>#N/A</v>
      </c>
      <c r="S1573" s="205" t="e">
        <f>IF(Comparativo!$E$6="Tabela Não Desonerada",VLOOKUP($C1573,'Orçamento Base'!$D$12:$S$1673,15,FALSE),VLOOKUP($C1573,#REF!,15,FALSE))</f>
        <v>#N/A</v>
      </c>
      <c r="T1573" s="205" t="e">
        <f t="shared" si="155"/>
        <v>#N/A</v>
      </c>
    </row>
    <row r="1574" spans="1:20" ht="15">
      <c r="A1574" s="203">
        <v>1</v>
      </c>
      <c r="B1574" s="203" t="e">
        <f>'Orçamento-TCE'!B1574</f>
        <v>#N/A</v>
      </c>
      <c r="C1574" s="229">
        <f>'Orçamento-TCE'!C1574</f>
        <v>0</v>
      </c>
      <c r="D1574" s="199" t="e">
        <f>'Orçamento-TCE'!G1574</f>
        <v>#N/A</v>
      </c>
      <c r="E1574" s="204">
        <f>'Orçamento-TCE'!H1574</f>
        <v>0</v>
      </c>
      <c r="F1574" s="230" t="e">
        <f>'Orçamento-TCE'!I1574</f>
        <v>#N/A</v>
      </c>
      <c r="G1574" s="227" t="e">
        <f>IF(Comparativo!$E$6="Tabela Não Desonerada",VLOOKUP($C1574,'Orçamento Base'!$D$12:$S$1673,12,FALSE),VLOOKUP($C1574,#REF!,12,FALSE))</f>
        <v>#N/A</v>
      </c>
      <c r="H1574" s="228">
        <f>IFERROR(IF(Comparativo!$E$6="Tabela Não Desonerada",VLOOKUP($C1574,'Orçamento Base'!$D$12:$S$1673,16,FALSE),VLOOKUP($C1574,#REF!,16,FALSE)),0)</f>
        <v>0</v>
      </c>
      <c r="I1574" s="575" t="e">
        <f>IF(Comparativo!$E$6="Tabela Não Desonerada",VLOOKUP($C1574,'Orçamento Base'!$D$12:$S$1673,11,FALSE),VLOOKUP($C1574,#REF!,11,FALSE))</f>
        <v>#N/A</v>
      </c>
      <c r="J1574" s="363">
        <f>IF(Comparativo!$E$6="Tabela Não Desonerada",Encargos!$F$44,Encargos!$D$44)</f>
        <v>1.1122000000000001</v>
      </c>
      <c r="K1574" s="364"/>
      <c r="L1574" s="365" t="e">
        <f t="shared" si="150"/>
        <v>#N/A</v>
      </c>
      <c r="M1574" s="365" t="e">
        <f t="shared" si="151"/>
        <v>#N/A</v>
      </c>
      <c r="N1574" s="376" t="e">
        <f t="shared" si="152"/>
        <v>#N/A</v>
      </c>
      <c r="O1574" s="205" t="e">
        <f>IF(Comparativo!$E$6="Tabela Não Desonerada",VLOOKUP($C1574,'Orçamento Base'!$D$12:$S$1673,13,FALSE),VLOOKUP($C1574,#REF!,13,FALSE))</f>
        <v>#N/A</v>
      </c>
      <c r="P1574" s="205" t="e">
        <f t="shared" si="153"/>
        <v>#N/A</v>
      </c>
      <c r="Q1574" s="205" t="e">
        <f>IF(Comparativo!$E$6="Tabela Não Desonerada",VLOOKUP($C1574,'Orçamento Base'!$D$12:$S$1673,14,FALSE),VLOOKUP($C1574,#REF!,14,FALSE))</f>
        <v>#N/A</v>
      </c>
      <c r="R1574" s="205" t="e">
        <f t="shared" si="154"/>
        <v>#N/A</v>
      </c>
      <c r="S1574" s="205" t="e">
        <f>IF(Comparativo!$E$6="Tabela Não Desonerada",VLOOKUP($C1574,'Orçamento Base'!$D$12:$S$1673,15,FALSE),VLOOKUP($C1574,#REF!,15,FALSE))</f>
        <v>#N/A</v>
      </c>
      <c r="T1574" s="205" t="e">
        <f t="shared" si="155"/>
        <v>#N/A</v>
      </c>
    </row>
    <row r="1575" spans="1:20" ht="15">
      <c r="A1575" s="203">
        <v>1</v>
      </c>
      <c r="B1575" s="203" t="e">
        <f>'Orçamento-TCE'!B1575</f>
        <v>#N/A</v>
      </c>
      <c r="C1575" s="229">
        <f>'Orçamento-TCE'!C1575</f>
        <v>0</v>
      </c>
      <c r="D1575" s="199" t="e">
        <f>'Orçamento-TCE'!G1575</f>
        <v>#N/A</v>
      </c>
      <c r="E1575" s="204">
        <f>'Orçamento-TCE'!H1575</f>
        <v>0</v>
      </c>
      <c r="F1575" s="230" t="e">
        <f>'Orçamento-TCE'!I1575</f>
        <v>#N/A</v>
      </c>
      <c r="G1575" s="227" t="e">
        <f>IF(Comparativo!$E$6="Tabela Não Desonerada",VLOOKUP($C1575,'Orçamento Base'!$D$12:$S$1673,12,FALSE),VLOOKUP($C1575,#REF!,12,FALSE))</f>
        <v>#N/A</v>
      </c>
      <c r="H1575" s="228">
        <f>IFERROR(IF(Comparativo!$E$6="Tabela Não Desonerada",VLOOKUP($C1575,'Orçamento Base'!$D$12:$S$1673,16,FALSE),VLOOKUP($C1575,#REF!,16,FALSE)),0)</f>
        <v>0</v>
      </c>
      <c r="I1575" s="575" t="e">
        <f>IF(Comparativo!$E$6="Tabela Não Desonerada",VLOOKUP($C1575,'Orçamento Base'!$D$12:$S$1673,11,FALSE),VLOOKUP($C1575,#REF!,11,FALSE))</f>
        <v>#N/A</v>
      </c>
      <c r="J1575" s="363">
        <f>IF(Comparativo!$E$6="Tabela Não Desonerada",Encargos!$F$44,Encargos!$D$44)</f>
        <v>1.1122000000000001</v>
      </c>
      <c r="K1575" s="364"/>
      <c r="L1575" s="365" t="e">
        <f t="shared" si="150"/>
        <v>#N/A</v>
      </c>
      <c r="M1575" s="365" t="e">
        <f t="shared" si="151"/>
        <v>#N/A</v>
      </c>
      <c r="N1575" s="376" t="e">
        <f t="shared" si="152"/>
        <v>#N/A</v>
      </c>
      <c r="O1575" s="205" t="e">
        <f>IF(Comparativo!$E$6="Tabela Não Desonerada",VLOOKUP($C1575,'Orçamento Base'!$D$12:$S$1673,13,FALSE),VLOOKUP($C1575,#REF!,13,FALSE))</f>
        <v>#N/A</v>
      </c>
      <c r="P1575" s="205" t="e">
        <f t="shared" si="153"/>
        <v>#N/A</v>
      </c>
      <c r="Q1575" s="205" t="e">
        <f>IF(Comparativo!$E$6="Tabela Não Desonerada",VLOOKUP($C1575,'Orçamento Base'!$D$12:$S$1673,14,FALSE),VLOOKUP($C1575,#REF!,14,FALSE))</f>
        <v>#N/A</v>
      </c>
      <c r="R1575" s="205" t="e">
        <f t="shared" si="154"/>
        <v>#N/A</v>
      </c>
      <c r="S1575" s="205" t="e">
        <f>IF(Comparativo!$E$6="Tabela Não Desonerada",VLOOKUP($C1575,'Orçamento Base'!$D$12:$S$1673,15,FALSE),VLOOKUP($C1575,#REF!,15,FALSE))</f>
        <v>#N/A</v>
      </c>
      <c r="T1575" s="205" t="e">
        <f t="shared" si="155"/>
        <v>#N/A</v>
      </c>
    </row>
    <row r="1576" spans="1:20" ht="15">
      <c r="A1576" s="203">
        <v>1</v>
      </c>
      <c r="B1576" s="203" t="e">
        <f>'Orçamento-TCE'!B1576</f>
        <v>#N/A</v>
      </c>
      <c r="C1576" s="229">
        <f>'Orçamento-TCE'!C1576</f>
        <v>0</v>
      </c>
      <c r="D1576" s="199" t="e">
        <f>'Orçamento-TCE'!G1576</f>
        <v>#N/A</v>
      </c>
      <c r="E1576" s="204">
        <f>'Orçamento-TCE'!H1576</f>
        <v>0</v>
      </c>
      <c r="F1576" s="230" t="e">
        <f>'Orçamento-TCE'!I1576</f>
        <v>#N/A</v>
      </c>
      <c r="G1576" s="227" t="e">
        <f>IF(Comparativo!$E$6="Tabela Não Desonerada",VLOOKUP($C1576,'Orçamento Base'!$D$12:$S$1673,12,FALSE),VLOOKUP($C1576,#REF!,12,FALSE))</f>
        <v>#N/A</v>
      </c>
      <c r="H1576" s="228">
        <f>IFERROR(IF(Comparativo!$E$6="Tabela Não Desonerada",VLOOKUP($C1576,'Orçamento Base'!$D$12:$S$1673,16,FALSE),VLOOKUP($C1576,#REF!,16,FALSE)),0)</f>
        <v>0</v>
      </c>
      <c r="I1576" s="575" t="e">
        <f>IF(Comparativo!$E$6="Tabela Não Desonerada",VLOOKUP($C1576,'Orçamento Base'!$D$12:$S$1673,11,FALSE),VLOOKUP($C1576,#REF!,11,FALSE))</f>
        <v>#N/A</v>
      </c>
      <c r="J1576" s="363">
        <f>IF(Comparativo!$E$6="Tabela Não Desonerada",Encargos!$F$44,Encargos!$D$44)</f>
        <v>1.1122000000000001</v>
      </c>
      <c r="K1576" s="364"/>
      <c r="L1576" s="365" t="e">
        <f t="shared" si="150"/>
        <v>#N/A</v>
      </c>
      <c r="M1576" s="365" t="e">
        <f t="shared" si="151"/>
        <v>#N/A</v>
      </c>
      <c r="N1576" s="376" t="e">
        <f t="shared" si="152"/>
        <v>#N/A</v>
      </c>
      <c r="O1576" s="205" t="e">
        <f>IF(Comparativo!$E$6="Tabela Não Desonerada",VLOOKUP($C1576,'Orçamento Base'!$D$12:$S$1673,13,FALSE),VLOOKUP($C1576,#REF!,13,FALSE))</f>
        <v>#N/A</v>
      </c>
      <c r="P1576" s="205" t="e">
        <f t="shared" si="153"/>
        <v>#N/A</v>
      </c>
      <c r="Q1576" s="205" t="e">
        <f>IF(Comparativo!$E$6="Tabela Não Desonerada",VLOOKUP($C1576,'Orçamento Base'!$D$12:$S$1673,14,FALSE),VLOOKUP($C1576,#REF!,14,FALSE))</f>
        <v>#N/A</v>
      </c>
      <c r="R1576" s="205" t="e">
        <f t="shared" si="154"/>
        <v>#N/A</v>
      </c>
      <c r="S1576" s="205" t="e">
        <f>IF(Comparativo!$E$6="Tabela Não Desonerada",VLOOKUP($C1576,'Orçamento Base'!$D$12:$S$1673,15,FALSE),VLOOKUP($C1576,#REF!,15,FALSE))</f>
        <v>#N/A</v>
      </c>
      <c r="T1576" s="205" t="e">
        <f t="shared" si="155"/>
        <v>#N/A</v>
      </c>
    </row>
    <row r="1577" spans="1:20" ht="15">
      <c r="A1577" s="203">
        <v>1</v>
      </c>
      <c r="B1577" s="203" t="e">
        <f>'Orçamento-TCE'!B1577</f>
        <v>#N/A</v>
      </c>
      <c r="C1577" s="229">
        <f>'Orçamento-TCE'!C1577</f>
        <v>0</v>
      </c>
      <c r="D1577" s="199" t="e">
        <f>'Orçamento-TCE'!G1577</f>
        <v>#N/A</v>
      </c>
      <c r="E1577" s="204">
        <f>'Orçamento-TCE'!H1577</f>
        <v>0</v>
      </c>
      <c r="F1577" s="230" t="e">
        <f>'Orçamento-TCE'!I1577</f>
        <v>#N/A</v>
      </c>
      <c r="G1577" s="227" t="e">
        <f>IF(Comparativo!$E$6="Tabela Não Desonerada",VLOOKUP($C1577,'Orçamento Base'!$D$12:$S$1673,12,FALSE),VLOOKUP($C1577,#REF!,12,FALSE))</f>
        <v>#N/A</v>
      </c>
      <c r="H1577" s="228">
        <f>IFERROR(IF(Comparativo!$E$6="Tabela Não Desonerada",VLOOKUP($C1577,'Orçamento Base'!$D$12:$S$1673,16,FALSE),VLOOKUP($C1577,#REF!,16,FALSE)),0)</f>
        <v>0</v>
      </c>
      <c r="I1577" s="575" t="e">
        <f>IF(Comparativo!$E$6="Tabela Não Desonerada",VLOOKUP($C1577,'Orçamento Base'!$D$12:$S$1673,11,FALSE),VLOOKUP($C1577,#REF!,11,FALSE))</f>
        <v>#N/A</v>
      </c>
      <c r="J1577" s="363">
        <f>IF(Comparativo!$E$6="Tabela Não Desonerada",Encargos!$F$44,Encargos!$D$44)</f>
        <v>1.1122000000000001</v>
      </c>
      <c r="K1577" s="364"/>
      <c r="L1577" s="365" t="e">
        <f t="shared" si="150"/>
        <v>#N/A</v>
      </c>
      <c r="M1577" s="365" t="e">
        <f t="shared" si="151"/>
        <v>#N/A</v>
      </c>
      <c r="N1577" s="376" t="e">
        <f t="shared" si="152"/>
        <v>#N/A</v>
      </c>
      <c r="O1577" s="205" t="e">
        <f>IF(Comparativo!$E$6="Tabela Não Desonerada",VLOOKUP($C1577,'Orçamento Base'!$D$12:$S$1673,13,FALSE),VLOOKUP($C1577,#REF!,13,FALSE))</f>
        <v>#N/A</v>
      </c>
      <c r="P1577" s="205" t="e">
        <f t="shared" si="153"/>
        <v>#N/A</v>
      </c>
      <c r="Q1577" s="205" t="e">
        <f>IF(Comparativo!$E$6="Tabela Não Desonerada",VLOOKUP($C1577,'Orçamento Base'!$D$12:$S$1673,14,FALSE),VLOOKUP($C1577,#REF!,14,FALSE))</f>
        <v>#N/A</v>
      </c>
      <c r="R1577" s="205" t="e">
        <f t="shared" si="154"/>
        <v>#N/A</v>
      </c>
      <c r="S1577" s="205" t="e">
        <f>IF(Comparativo!$E$6="Tabela Não Desonerada",VLOOKUP($C1577,'Orçamento Base'!$D$12:$S$1673,15,FALSE),VLOOKUP($C1577,#REF!,15,FALSE))</f>
        <v>#N/A</v>
      </c>
      <c r="T1577" s="205" t="e">
        <f t="shared" si="155"/>
        <v>#N/A</v>
      </c>
    </row>
    <row r="1578" spans="1:20" ht="15">
      <c r="A1578" s="203">
        <v>1</v>
      </c>
      <c r="B1578" s="203" t="e">
        <f>'Orçamento-TCE'!B1578</f>
        <v>#N/A</v>
      </c>
      <c r="C1578" s="229">
        <f>'Orçamento-TCE'!C1578</f>
        <v>0</v>
      </c>
      <c r="D1578" s="199" t="e">
        <f>'Orçamento-TCE'!G1578</f>
        <v>#N/A</v>
      </c>
      <c r="E1578" s="204">
        <f>'Orçamento-TCE'!H1578</f>
        <v>0</v>
      </c>
      <c r="F1578" s="230" t="e">
        <f>'Orçamento-TCE'!I1578</f>
        <v>#N/A</v>
      </c>
      <c r="G1578" s="227" t="e">
        <f>IF(Comparativo!$E$6="Tabela Não Desonerada",VLOOKUP($C1578,'Orçamento Base'!$D$12:$S$1673,12,FALSE),VLOOKUP($C1578,#REF!,12,FALSE))</f>
        <v>#N/A</v>
      </c>
      <c r="H1578" s="228">
        <f>IFERROR(IF(Comparativo!$E$6="Tabela Não Desonerada",VLOOKUP($C1578,'Orçamento Base'!$D$12:$S$1673,16,FALSE),VLOOKUP($C1578,#REF!,16,FALSE)),0)</f>
        <v>0</v>
      </c>
      <c r="I1578" s="575" t="e">
        <f>IF(Comparativo!$E$6="Tabela Não Desonerada",VLOOKUP($C1578,'Orçamento Base'!$D$12:$S$1673,11,FALSE),VLOOKUP($C1578,#REF!,11,FALSE))</f>
        <v>#N/A</v>
      </c>
      <c r="J1578" s="363">
        <f>IF(Comparativo!$E$6="Tabela Não Desonerada",Encargos!$F$44,Encargos!$D$44)</f>
        <v>1.1122000000000001</v>
      </c>
      <c r="K1578" s="364"/>
      <c r="L1578" s="365" t="e">
        <f t="shared" si="150"/>
        <v>#N/A</v>
      </c>
      <c r="M1578" s="365" t="e">
        <f t="shared" si="151"/>
        <v>#N/A</v>
      </c>
      <c r="N1578" s="376" t="e">
        <f t="shared" si="152"/>
        <v>#N/A</v>
      </c>
      <c r="O1578" s="205" t="e">
        <f>IF(Comparativo!$E$6="Tabela Não Desonerada",VLOOKUP($C1578,'Orçamento Base'!$D$12:$S$1673,13,FALSE),VLOOKUP($C1578,#REF!,13,FALSE))</f>
        <v>#N/A</v>
      </c>
      <c r="P1578" s="205" t="e">
        <f t="shared" si="153"/>
        <v>#N/A</v>
      </c>
      <c r="Q1578" s="205" t="e">
        <f>IF(Comparativo!$E$6="Tabela Não Desonerada",VLOOKUP($C1578,'Orçamento Base'!$D$12:$S$1673,14,FALSE),VLOOKUP($C1578,#REF!,14,FALSE))</f>
        <v>#N/A</v>
      </c>
      <c r="R1578" s="205" t="e">
        <f t="shared" si="154"/>
        <v>#N/A</v>
      </c>
      <c r="S1578" s="205" t="e">
        <f>IF(Comparativo!$E$6="Tabela Não Desonerada",VLOOKUP($C1578,'Orçamento Base'!$D$12:$S$1673,15,FALSE),VLOOKUP($C1578,#REF!,15,FALSE))</f>
        <v>#N/A</v>
      </c>
      <c r="T1578" s="205" t="e">
        <f t="shared" si="155"/>
        <v>#N/A</v>
      </c>
    </row>
    <row r="1579" spans="1:20" ht="15">
      <c r="A1579" s="203">
        <v>1</v>
      </c>
      <c r="B1579" s="203" t="e">
        <f>'Orçamento-TCE'!B1579</f>
        <v>#N/A</v>
      </c>
      <c r="C1579" s="229">
        <f>'Orçamento-TCE'!C1579</f>
        <v>0</v>
      </c>
      <c r="D1579" s="199" t="e">
        <f>'Orçamento-TCE'!G1579</f>
        <v>#N/A</v>
      </c>
      <c r="E1579" s="204">
        <f>'Orçamento-TCE'!H1579</f>
        <v>0</v>
      </c>
      <c r="F1579" s="230" t="e">
        <f>'Orçamento-TCE'!I1579</f>
        <v>#N/A</v>
      </c>
      <c r="G1579" s="227" t="e">
        <f>IF(Comparativo!$E$6="Tabela Não Desonerada",VLOOKUP($C1579,'Orçamento Base'!$D$12:$S$1673,12,FALSE),VLOOKUP($C1579,#REF!,12,FALSE))</f>
        <v>#N/A</v>
      </c>
      <c r="H1579" s="228">
        <f>IFERROR(IF(Comparativo!$E$6="Tabela Não Desonerada",VLOOKUP($C1579,'Orçamento Base'!$D$12:$S$1673,16,FALSE),VLOOKUP($C1579,#REF!,16,FALSE)),0)</f>
        <v>0</v>
      </c>
      <c r="I1579" s="575" t="e">
        <f>IF(Comparativo!$E$6="Tabela Não Desonerada",VLOOKUP($C1579,'Orçamento Base'!$D$12:$S$1673,11,FALSE),VLOOKUP($C1579,#REF!,11,FALSE))</f>
        <v>#N/A</v>
      </c>
      <c r="J1579" s="363">
        <f>IF(Comparativo!$E$6="Tabela Não Desonerada",Encargos!$F$44,Encargos!$D$44)</f>
        <v>1.1122000000000001</v>
      </c>
      <c r="K1579" s="364"/>
      <c r="L1579" s="365" t="e">
        <f t="shared" si="150"/>
        <v>#N/A</v>
      </c>
      <c r="M1579" s="365" t="e">
        <f t="shared" si="151"/>
        <v>#N/A</v>
      </c>
      <c r="N1579" s="376" t="e">
        <f t="shared" si="152"/>
        <v>#N/A</v>
      </c>
      <c r="O1579" s="205" t="e">
        <f>IF(Comparativo!$E$6="Tabela Não Desonerada",VLOOKUP($C1579,'Orçamento Base'!$D$12:$S$1673,13,FALSE),VLOOKUP($C1579,#REF!,13,FALSE))</f>
        <v>#N/A</v>
      </c>
      <c r="P1579" s="205" t="e">
        <f t="shared" si="153"/>
        <v>#N/A</v>
      </c>
      <c r="Q1579" s="205" t="e">
        <f>IF(Comparativo!$E$6="Tabela Não Desonerada",VLOOKUP($C1579,'Orçamento Base'!$D$12:$S$1673,14,FALSE),VLOOKUP($C1579,#REF!,14,FALSE))</f>
        <v>#N/A</v>
      </c>
      <c r="R1579" s="205" t="e">
        <f t="shared" si="154"/>
        <v>#N/A</v>
      </c>
      <c r="S1579" s="205" t="e">
        <f>IF(Comparativo!$E$6="Tabela Não Desonerada",VLOOKUP($C1579,'Orçamento Base'!$D$12:$S$1673,15,FALSE),VLOOKUP($C1579,#REF!,15,FALSE))</f>
        <v>#N/A</v>
      </c>
      <c r="T1579" s="205" t="e">
        <f t="shared" si="155"/>
        <v>#N/A</v>
      </c>
    </row>
    <row r="1580" spans="1:20" ht="15">
      <c r="A1580" s="203">
        <v>1</v>
      </c>
      <c r="B1580" s="203" t="e">
        <f>'Orçamento-TCE'!B1580</f>
        <v>#N/A</v>
      </c>
      <c r="C1580" s="229">
        <f>'Orçamento-TCE'!C1580</f>
        <v>0</v>
      </c>
      <c r="D1580" s="199" t="e">
        <f>'Orçamento-TCE'!G1580</f>
        <v>#N/A</v>
      </c>
      <c r="E1580" s="204">
        <f>'Orçamento-TCE'!H1580</f>
        <v>0</v>
      </c>
      <c r="F1580" s="230" t="e">
        <f>'Orçamento-TCE'!I1580</f>
        <v>#N/A</v>
      </c>
      <c r="G1580" s="227" t="e">
        <f>IF(Comparativo!$E$6="Tabela Não Desonerada",VLOOKUP($C1580,'Orçamento Base'!$D$12:$S$1673,12,FALSE),VLOOKUP($C1580,#REF!,12,FALSE))</f>
        <v>#N/A</v>
      </c>
      <c r="H1580" s="228">
        <f>IFERROR(IF(Comparativo!$E$6="Tabela Não Desonerada",VLOOKUP($C1580,'Orçamento Base'!$D$12:$S$1673,16,FALSE),VLOOKUP($C1580,#REF!,16,FALSE)),0)</f>
        <v>0</v>
      </c>
      <c r="I1580" s="575" t="e">
        <f>IF(Comparativo!$E$6="Tabela Não Desonerada",VLOOKUP($C1580,'Orçamento Base'!$D$12:$S$1673,11,FALSE),VLOOKUP($C1580,#REF!,11,FALSE))</f>
        <v>#N/A</v>
      </c>
      <c r="J1580" s="363">
        <f>IF(Comparativo!$E$6="Tabela Não Desonerada",Encargos!$F$44,Encargos!$D$44)</f>
        <v>1.1122000000000001</v>
      </c>
      <c r="K1580" s="364"/>
      <c r="L1580" s="365" t="e">
        <f t="shared" si="150"/>
        <v>#N/A</v>
      </c>
      <c r="M1580" s="365" t="e">
        <f t="shared" si="151"/>
        <v>#N/A</v>
      </c>
      <c r="N1580" s="376" t="e">
        <f t="shared" si="152"/>
        <v>#N/A</v>
      </c>
      <c r="O1580" s="205" t="e">
        <f>IF(Comparativo!$E$6="Tabela Não Desonerada",VLOOKUP($C1580,'Orçamento Base'!$D$12:$S$1673,13,FALSE),VLOOKUP($C1580,#REF!,13,FALSE))</f>
        <v>#N/A</v>
      </c>
      <c r="P1580" s="205" t="e">
        <f t="shared" si="153"/>
        <v>#N/A</v>
      </c>
      <c r="Q1580" s="205" t="e">
        <f>IF(Comparativo!$E$6="Tabela Não Desonerada",VLOOKUP($C1580,'Orçamento Base'!$D$12:$S$1673,14,FALSE),VLOOKUP($C1580,#REF!,14,FALSE))</f>
        <v>#N/A</v>
      </c>
      <c r="R1580" s="205" t="e">
        <f t="shared" si="154"/>
        <v>#N/A</v>
      </c>
      <c r="S1580" s="205" t="e">
        <f>IF(Comparativo!$E$6="Tabela Não Desonerada",VLOOKUP($C1580,'Orçamento Base'!$D$12:$S$1673,15,FALSE),VLOOKUP($C1580,#REF!,15,FALSE))</f>
        <v>#N/A</v>
      </c>
      <c r="T1580" s="205" t="e">
        <f t="shared" si="155"/>
        <v>#N/A</v>
      </c>
    </row>
    <row r="1581" spans="1:20" ht="15">
      <c r="A1581" s="203">
        <v>1</v>
      </c>
      <c r="B1581" s="203" t="e">
        <f>'Orçamento-TCE'!B1581</f>
        <v>#N/A</v>
      </c>
      <c r="C1581" s="229">
        <f>'Orçamento-TCE'!C1581</f>
        <v>0</v>
      </c>
      <c r="D1581" s="199" t="e">
        <f>'Orçamento-TCE'!G1581</f>
        <v>#N/A</v>
      </c>
      <c r="E1581" s="204">
        <f>'Orçamento-TCE'!H1581</f>
        <v>0</v>
      </c>
      <c r="F1581" s="230" t="e">
        <f>'Orçamento-TCE'!I1581</f>
        <v>#N/A</v>
      </c>
      <c r="G1581" s="227" t="e">
        <f>IF(Comparativo!$E$6="Tabela Não Desonerada",VLOOKUP($C1581,'Orçamento Base'!$D$12:$S$1673,12,FALSE),VLOOKUP($C1581,#REF!,12,FALSE))</f>
        <v>#N/A</v>
      </c>
      <c r="H1581" s="228">
        <f>IFERROR(IF(Comparativo!$E$6="Tabela Não Desonerada",VLOOKUP($C1581,'Orçamento Base'!$D$12:$S$1673,16,FALSE),VLOOKUP($C1581,#REF!,16,FALSE)),0)</f>
        <v>0</v>
      </c>
      <c r="I1581" s="575" t="e">
        <f>IF(Comparativo!$E$6="Tabela Não Desonerada",VLOOKUP($C1581,'Orçamento Base'!$D$12:$S$1673,11,FALSE),VLOOKUP($C1581,#REF!,11,FALSE))</f>
        <v>#N/A</v>
      </c>
      <c r="J1581" s="363">
        <f>IF(Comparativo!$E$6="Tabela Não Desonerada",Encargos!$F$44,Encargos!$D$44)</f>
        <v>1.1122000000000001</v>
      </c>
      <c r="K1581" s="364"/>
      <c r="L1581" s="365" t="e">
        <f t="shared" si="150"/>
        <v>#N/A</v>
      </c>
      <c r="M1581" s="365" t="e">
        <f t="shared" si="151"/>
        <v>#N/A</v>
      </c>
      <c r="N1581" s="376" t="e">
        <f t="shared" si="152"/>
        <v>#N/A</v>
      </c>
      <c r="O1581" s="205" t="e">
        <f>IF(Comparativo!$E$6="Tabela Não Desonerada",VLOOKUP($C1581,'Orçamento Base'!$D$12:$S$1673,13,FALSE),VLOOKUP($C1581,#REF!,13,FALSE))</f>
        <v>#N/A</v>
      </c>
      <c r="P1581" s="205" t="e">
        <f t="shared" si="153"/>
        <v>#N/A</v>
      </c>
      <c r="Q1581" s="205" t="e">
        <f>IF(Comparativo!$E$6="Tabela Não Desonerada",VLOOKUP($C1581,'Orçamento Base'!$D$12:$S$1673,14,FALSE),VLOOKUP($C1581,#REF!,14,FALSE))</f>
        <v>#N/A</v>
      </c>
      <c r="R1581" s="205" t="e">
        <f t="shared" si="154"/>
        <v>#N/A</v>
      </c>
      <c r="S1581" s="205" t="e">
        <f>IF(Comparativo!$E$6="Tabela Não Desonerada",VLOOKUP($C1581,'Orçamento Base'!$D$12:$S$1673,15,FALSE),VLOOKUP($C1581,#REF!,15,FALSE))</f>
        <v>#N/A</v>
      </c>
      <c r="T1581" s="205" t="e">
        <f t="shared" si="155"/>
        <v>#N/A</v>
      </c>
    </row>
    <row r="1582" spans="1:20" ht="15">
      <c r="A1582" s="203">
        <v>1</v>
      </c>
      <c r="B1582" s="203" t="e">
        <f>'Orçamento-TCE'!B1582</f>
        <v>#N/A</v>
      </c>
      <c r="C1582" s="229">
        <f>'Orçamento-TCE'!C1582</f>
        <v>0</v>
      </c>
      <c r="D1582" s="199" t="e">
        <f>'Orçamento-TCE'!G1582</f>
        <v>#N/A</v>
      </c>
      <c r="E1582" s="204">
        <f>'Orçamento-TCE'!H1582</f>
        <v>0</v>
      </c>
      <c r="F1582" s="230" t="e">
        <f>'Orçamento-TCE'!I1582</f>
        <v>#N/A</v>
      </c>
      <c r="G1582" s="227" t="e">
        <f>IF(Comparativo!$E$6="Tabela Não Desonerada",VLOOKUP($C1582,'Orçamento Base'!$D$12:$S$1673,12,FALSE),VLOOKUP($C1582,#REF!,12,FALSE))</f>
        <v>#N/A</v>
      </c>
      <c r="H1582" s="228">
        <f>IFERROR(IF(Comparativo!$E$6="Tabela Não Desonerada",VLOOKUP($C1582,'Orçamento Base'!$D$12:$S$1673,16,FALSE),VLOOKUP($C1582,#REF!,16,FALSE)),0)</f>
        <v>0</v>
      </c>
      <c r="I1582" s="575" t="e">
        <f>IF(Comparativo!$E$6="Tabela Não Desonerada",VLOOKUP($C1582,'Orçamento Base'!$D$12:$S$1673,11,FALSE),VLOOKUP($C1582,#REF!,11,FALSE))</f>
        <v>#N/A</v>
      </c>
      <c r="J1582" s="363">
        <f>IF(Comparativo!$E$6="Tabela Não Desonerada",Encargos!$F$44,Encargos!$D$44)</f>
        <v>1.1122000000000001</v>
      </c>
      <c r="K1582" s="364"/>
      <c r="L1582" s="365" t="e">
        <f t="shared" si="150"/>
        <v>#N/A</v>
      </c>
      <c r="M1582" s="365" t="e">
        <f t="shared" si="151"/>
        <v>#N/A</v>
      </c>
      <c r="N1582" s="376" t="e">
        <f t="shared" si="152"/>
        <v>#N/A</v>
      </c>
      <c r="O1582" s="205" t="e">
        <f>IF(Comparativo!$E$6="Tabela Não Desonerada",VLOOKUP($C1582,'Orçamento Base'!$D$12:$S$1673,13,FALSE),VLOOKUP($C1582,#REF!,13,FALSE))</f>
        <v>#N/A</v>
      </c>
      <c r="P1582" s="205" t="e">
        <f t="shared" si="153"/>
        <v>#N/A</v>
      </c>
      <c r="Q1582" s="205" t="e">
        <f>IF(Comparativo!$E$6="Tabela Não Desonerada",VLOOKUP($C1582,'Orçamento Base'!$D$12:$S$1673,14,FALSE),VLOOKUP($C1582,#REF!,14,FALSE))</f>
        <v>#N/A</v>
      </c>
      <c r="R1582" s="205" t="e">
        <f t="shared" si="154"/>
        <v>#N/A</v>
      </c>
      <c r="S1582" s="205" t="e">
        <f>IF(Comparativo!$E$6="Tabela Não Desonerada",VLOOKUP($C1582,'Orçamento Base'!$D$12:$S$1673,15,FALSE),VLOOKUP($C1582,#REF!,15,FALSE))</f>
        <v>#N/A</v>
      </c>
      <c r="T1582" s="205" t="e">
        <f t="shared" si="155"/>
        <v>#N/A</v>
      </c>
    </row>
    <row r="1583" spans="1:20" ht="15">
      <c r="A1583" s="203">
        <v>1</v>
      </c>
      <c r="B1583" s="203" t="e">
        <f>'Orçamento-TCE'!B1583</f>
        <v>#N/A</v>
      </c>
      <c r="C1583" s="229">
        <f>'Orçamento-TCE'!C1583</f>
        <v>0</v>
      </c>
      <c r="D1583" s="199" t="e">
        <f>'Orçamento-TCE'!G1583</f>
        <v>#N/A</v>
      </c>
      <c r="E1583" s="204">
        <f>'Orçamento-TCE'!H1583</f>
        <v>0</v>
      </c>
      <c r="F1583" s="230" t="e">
        <f>'Orçamento-TCE'!I1583</f>
        <v>#N/A</v>
      </c>
      <c r="G1583" s="227" t="e">
        <f>IF(Comparativo!$E$6="Tabela Não Desonerada",VLOOKUP($C1583,'Orçamento Base'!$D$12:$S$1673,12,FALSE),VLOOKUP($C1583,#REF!,12,FALSE))</f>
        <v>#N/A</v>
      </c>
      <c r="H1583" s="228">
        <f>IFERROR(IF(Comparativo!$E$6="Tabela Não Desonerada",VLOOKUP($C1583,'Orçamento Base'!$D$12:$S$1673,16,FALSE),VLOOKUP($C1583,#REF!,16,FALSE)),0)</f>
        <v>0</v>
      </c>
      <c r="I1583" s="575" t="e">
        <f>IF(Comparativo!$E$6="Tabela Não Desonerada",VLOOKUP($C1583,'Orçamento Base'!$D$12:$S$1673,11,FALSE),VLOOKUP($C1583,#REF!,11,FALSE))</f>
        <v>#N/A</v>
      </c>
      <c r="J1583" s="363">
        <f>IF(Comparativo!$E$6="Tabela Não Desonerada",Encargos!$F$44,Encargos!$D$44)</f>
        <v>1.1122000000000001</v>
      </c>
      <c r="K1583" s="364"/>
      <c r="L1583" s="365" t="e">
        <f t="shared" si="150"/>
        <v>#N/A</v>
      </c>
      <c r="M1583" s="365" t="e">
        <f t="shared" si="151"/>
        <v>#N/A</v>
      </c>
      <c r="N1583" s="376" t="e">
        <f t="shared" si="152"/>
        <v>#N/A</v>
      </c>
      <c r="O1583" s="205" t="e">
        <f>IF(Comparativo!$E$6="Tabela Não Desonerada",VLOOKUP($C1583,'Orçamento Base'!$D$12:$S$1673,13,FALSE),VLOOKUP($C1583,#REF!,13,FALSE))</f>
        <v>#N/A</v>
      </c>
      <c r="P1583" s="205" t="e">
        <f t="shared" si="153"/>
        <v>#N/A</v>
      </c>
      <c r="Q1583" s="205" t="e">
        <f>IF(Comparativo!$E$6="Tabela Não Desonerada",VLOOKUP($C1583,'Orçamento Base'!$D$12:$S$1673,14,FALSE),VLOOKUP($C1583,#REF!,14,FALSE))</f>
        <v>#N/A</v>
      </c>
      <c r="R1583" s="205" t="e">
        <f t="shared" si="154"/>
        <v>#N/A</v>
      </c>
      <c r="S1583" s="205" t="e">
        <f>IF(Comparativo!$E$6="Tabela Não Desonerada",VLOOKUP($C1583,'Orçamento Base'!$D$12:$S$1673,15,FALSE),VLOOKUP($C1583,#REF!,15,FALSE))</f>
        <v>#N/A</v>
      </c>
      <c r="T1583" s="205" t="e">
        <f t="shared" si="155"/>
        <v>#N/A</v>
      </c>
    </row>
    <row r="1584" spans="1:20" ht="15">
      <c r="A1584" s="203">
        <v>1</v>
      </c>
      <c r="B1584" s="203" t="e">
        <f>'Orçamento-TCE'!B1584</f>
        <v>#N/A</v>
      </c>
      <c r="C1584" s="229">
        <f>'Orçamento-TCE'!C1584</f>
        <v>0</v>
      </c>
      <c r="D1584" s="199" t="e">
        <f>'Orçamento-TCE'!G1584</f>
        <v>#N/A</v>
      </c>
      <c r="E1584" s="204">
        <f>'Orçamento-TCE'!H1584</f>
        <v>0</v>
      </c>
      <c r="F1584" s="230" t="e">
        <f>'Orçamento-TCE'!I1584</f>
        <v>#N/A</v>
      </c>
      <c r="G1584" s="227" t="e">
        <f>IF(Comparativo!$E$6="Tabela Não Desonerada",VLOOKUP($C1584,'Orçamento Base'!$D$12:$S$1673,12,FALSE),VLOOKUP($C1584,#REF!,12,FALSE))</f>
        <v>#N/A</v>
      </c>
      <c r="H1584" s="228">
        <f>IFERROR(IF(Comparativo!$E$6="Tabela Não Desonerada",VLOOKUP($C1584,'Orçamento Base'!$D$12:$S$1673,16,FALSE),VLOOKUP($C1584,#REF!,16,FALSE)),0)</f>
        <v>0</v>
      </c>
      <c r="I1584" s="575" t="e">
        <f>IF(Comparativo!$E$6="Tabela Não Desonerada",VLOOKUP($C1584,'Orçamento Base'!$D$12:$S$1673,11,FALSE),VLOOKUP($C1584,#REF!,11,FALSE))</f>
        <v>#N/A</v>
      </c>
      <c r="J1584" s="363">
        <f>IF(Comparativo!$E$6="Tabela Não Desonerada",Encargos!$F$44,Encargos!$D$44)</f>
        <v>1.1122000000000001</v>
      </c>
      <c r="K1584" s="364"/>
      <c r="L1584" s="365" t="e">
        <f t="shared" si="150"/>
        <v>#N/A</v>
      </c>
      <c r="M1584" s="365" t="e">
        <f t="shared" si="151"/>
        <v>#N/A</v>
      </c>
      <c r="N1584" s="376" t="e">
        <f t="shared" si="152"/>
        <v>#N/A</v>
      </c>
      <c r="O1584" s="205" t="e">
        <f>IF(Comparativo!$E$6="Tabela Não Desonerada",VLOOKUP($C1584,'Orçamento Base'!$D$12:$S$1673,13,FALSE),VLOOKUP($C1584,#REF!,13,FALSE))</f>
        <v>#N/A</v>
      </c>
      <c r="P1584" s="205" t="e">
        <f t="shared" si="153"/>
        <v>#N/A</v>
      </c>
      <c r="Q1584" s="205" t="e">
        <f>IF(Comparativo!$E$6="Tabela Não Desonerada",VLOOKUP($C1584,'Orçamento Base'!$D$12:$S$1673,14,FALSE),VLOOKUP($C1584,#REF!,14,FALSE))</f>
        <v>#N/A</v>
      </c>
      <c r="R1584" s="205" t="e">
        <f t="shared" si="154"/>
        <v>#N/A</v>
      </c>
      <c r="S1584" s="205" t="e">
        <f>IF(Comparativo!$E$6="Tabela Não Desonerada",VLOOKUP($C1584,'Orçamento Base'!$D$12:$S$1673,15,FALSE),VLOOKUP($C1584,#REF!,15,FALSE))</f>
        <v>#N/A</v>
      </c>
      <c r="T1584" s="205" t="e">
        <f t="shared" si="155"/>
        <v>#N/A</v>
      </c>
    </row>
    <row r="1585" spans="1:20" ht="15">
      <c r="A1585" s="203">
        <v>1</v>
      </c>
      <c r="B1585" s="203" t="e">
        <f>'Orçamento-TCE'!B1585</f>
        <v>#N/A</v>
      </c>
      <c r="C1585" s="229">
        <f>'Orçamento-TCE'!C1585</f>
        <v>0</v>
      </c>
      <c r="D1585" s="199" t="e">
        <f>'Orçamento-TCE'!G1585</f>
        <v>#N/A</v>
      </c>
      <c r="E1585" s="204">
        <f>'Orçamento-TCE'!H1585</f>
        <v>0</v>
      </c>
      <c r="F1585" s="230" t="e">
        <f>'Orçamento-TCE'!I1585</f>
        <v>#N/A</v>
      </c>
      <c r="G1585" s="227" t="e">
        <f>IF(Comparativo!$E$6="Tabela Não Desonerada",VLOOKUP($C1585,'Orçamento Base'!$D$12:$S$1673,12,FALSE),VLOOKUP($C1585,#REF!,12,FALSE))</f>
        <v>#N/A</v>
      </c>
      <c r="H1585" s="228">
        <f>IFERROR(IF(Comparativo!$E$6="Tabela Não Desonerada",VLOOKUP($C1585,'Orçamento Base'!$D$12:$S$1673,16,FALSE),VLOOKUP($C1585,#REF!,16,FALSE)),0)</f>
        <v>0</v>
      </c>
      <c r="I1585" s="575" t="e">
        <f>IF(Comparativo!$E$6="Tabela Não Desonerada",VLOOKUP($C1585,'Orçamento Base'!$D$12:$S$1673,11,FALSE),VLOOKUP($C1585,#REF!,11,FALSE))</f>
        <v>#N/A</v>
      </c>
      <c r="J1585" s="363">
        <f>IF(Comparativo!$E$6="Tabela Não Desonerada",Encargos!$F$44,Encargos!$D$44)</f>
        <v>1.1122000000000001</v>
      </c>
      <c r="K1585" s="364"/>
      <c r="L1585" s="365" t="e">
        <f t="shared" si="150"/>
        <v>#N/A</v>
      </c>
      <c r="M1585" s="365" t="e">
        <f t="shared" si="151"/>
        <v>#N/A</v>
      </c>
      <c r="N1585" s="376" t="e">
        <f t="shared" si="152"/>
        <v>#N/A</v>
      </c>
      <c r="O1585" s="205" t="e">
        <f>IF(Comparativo!$E$6="Tabela Não Desonerada",VLOOKUP($C1585,'Orçamento Base'!$D$12:$S$1673,13,FALSE),VLOOKUP($C1585,#REF!,13,FALSE))</f>
        <v>#N/A</v>
      </c>
      <c r="P1585" s="205" t="e">
        <f t="shared" si="153"/>
        <v>#N/A</v>
      </c>
      <c r="Q1585" s="205" t="e">
        <f>IF(Comparativo!$E$6="Tabela Não Desonerada",VLOOKUP($C1585,'Orçamento Base'!$D$12:$S$1673,14,FALSE),VLOOKUP($C1585,#REF!,14,FALSE))</f>
        <v>#N/A</v>
      </c>
      <c r="R1585" s="205" t="e">
        <f t="shared" si="154"/>
        <v>#N/A</v>
      </c>
      <c r="S1585" s="205" t="e">
        <f>IF(Comparativo!$E$6="Tabela Não Desonerada",VLOOKUP($C1585,'Orçamento Base'!$D$12:$S$1673,15,FALSE),VLOOKUP($C1585,#REF!,15,FALSE))</f>
        <v>#N/A</v>
      </c>
      <c r="T1585" s="205" t="e">
        <f t="shared" si="155"/>
        <v>#N/A</v>
      </c>
    </row>
    <row r="1586" spans="1:20" ht="15">
      <c r="A1586" s="203">
        <v>1</v>
      </c>
      <c r="B1586" s="203" t="e">
        <f>'Orçamento-TCE'!B1586</f>
        <v>#N/A</v>
      </c>
      <c r="C1586" s="229">
        <f>'Orçamento-TCE'!C1586</f>
        <v>0</v>
      </c>
      <c r="D1586" s="199" t="e">
        <f>'Orçamento-TCE'!G1586</f>
        <v>#N/A</v>
      </c>
      <c r="E1586" s="204">
        <f>'Orçamento-TCE'!H1586</f>
        <v>0</v>
      </c>
      <c r="F1586" s="230" t="e">
        <f>'Orçamento-TCE'!I1586</f>
        <v>#N/A</v>
      </c>
      <c r="G1586" s="227" t="e">
        <f>IF(Comparativo!$E$6="Tabela Não Desonerada",VLOOKUP($C1586,'Orçamento Base'!$D$12:$S$1673,12,FALSE),VLOOKUP($C1586,#REF!,12,FALSE))</f>
        <v>#N/A</v>
      </c>
      <c r="H1586" s="228">
        <f>IFERROR(IF(Comparativo!$E$6="Tabela Não Desonerada",VLOOKUP($C1586,'Orçamento Base'!$D$12:$S$1673,16,FALSE),VLOOKUP($C1586,#REF!,16,FALSE)),0)</f>
        <v>0</v>
      </c>
      <c r="I1586" s="575" t="e">
        <f>IF(Comparativo!$E$6="Tabela Não Desonerada",VLOOKUP($C1586,'Orçamento Base'!$D$12:$S$1673,11,FALSE),VLOOKUP($C1586,#REF!,11,FALSE))</f>
        <v>#N/A</v>
      </c>
      <c r="J1586" s="363">
        <f>IF(Comparativo!$E$6="Tabela Não Desonerada",Encargos!$F$44,Encargos!$D$44)</f>
        <v>1.1122000000000001</v>
      </c>
      <c r="K1586" s="364"/>
      <c r="L1586" s="365" t="e">
        <f t="shared" si="150"/>
        <v>#N/A</v>
      </c>
      <c r="M1586" s="365" t="e">
        <f t="shared" si="151"/>
        <v>#N/A</v>
      </c>
      <c r="N1586" s="376" t="e">
        <f t="shared" si="152"/>
        <v>#N/A</v>
      </c>
      <c r="O1586" s="205" t="e">
        <f>IF(Comparativo!$E$6="Tabela Não Desonerada",VLOOKUP($C1586,'Orçamento Base'!$D$12:$S$1673,13,FALSE),VLOOKUP($C1586,#REF!,13,FALSE))</f>
        <v>#N/A</v>
      </c>
      <c r="P1586" s="205" t="e">
        <f t="shared" si="153"/>
        <v>#N/A</v>
      </c>
      <c r="Q1586" s="205" t="e">
        <f>IF(Comparativo!$E$6="Tabela Não Desonerada",VLOOKUP($C1586,'Orçamento Base'!$D$12:$S$1673,14,FALSE),VLOOKUP($C1586,#REF!,14,FALSE))</f>
        <v>#N/A</v>
      </c>
      <c r="R1586" s="205" t="e">
        <f t="shared" si="154"/>
        <v>#N/A</v>
      </c>
      <c r="S1586" s="205" t="e">
        <f>IF(Comparativo!$E$6="Tabela Não Desonerada",VLOOKUP($C1586,'Orçamento Base'!$D$12:$S$1673,15,FALSE),VLOOKUP($C1586,#REF!,15,FALSE))</f>
        <v>#N/A</v>
      </c>
      <c r="T1586" s="205" t="e">
        <f t="shared" si="155"/>
        <v>#N/A</v>
      </c>
    </row>
    <row r="1587" spans="1:20" ht="15">
      <c r="A1587" s="203">
        <v>1</v>
      </c>
      <c r="B1587" s="203" t="e">
        <f>'Orçamento-TCE'!B1587</f>
        <v>#N/A</v>
      </c>
      <c r="C1587" s="229">
        <f>'Orçamento-TCE'!C1587</f>
        <v>0</v>
      </c>
      <c r="D1587" s="199" t="e">
        <f>'Orçamento-TCE'!G1587</f>
        <v>#N/A</v>
      </c>
      <c r="E1587" s="204">
        <f>'Orçamento-TCE'!H1587</f>
        <v>0</v>
      </c>
      <c r="F1587" s="230" t="e">
        <f>'Orçamento-TCE'!I1587</f>
        <v>#N/A</v>
      </c>
      <c r="G1587" s="227" t="e">
        <f>IF(Comparativo!$E$6="Tabela Não Desonerada",VLOOKUP($C1587,'Orçamento Base'!$D$12:$S$1673,12,FALSE),VLOOKUP($C1587,#REF!,12,FALSE))</f>
        <v>#N/A</v>
      </c>
      <c r="H1587" s="228">
        <f>IFERROR(IF(Comparativo!$E$6="Tabela Não Desonerada",VLOOKUP($C1587,'Orçamento Base'!$D$12:$S$1673,16,FALSE),VLOOKUP($C1587,#REF!,16,FALSE)),0)</f>
        <v>0</v>
      </c>
      <c r="I1587" s="575" t="e">
        <f>IF(Comparativo!$E$6="Tabela Não Desonerada",VLOOKUP($C1587,'Orçamento Base'!$D$12:$S$1673,11,FALSE),VLOOKUP($C1587,#REF!,11,FALSE))</f>
        <v>#N/A</v>
      </c>
      <c r="J1587" s="363">
        <f>IF(Comparativo!$E$6="Tabela Não Desonerada",Encargos!$F$44,Encargos!$D$44)</f>
        <v>1.1122000000000001</v>
      </c>
      <c r="K1587" s="364"/>
      <c r="L1587" s="365" t="e">
        <f t="shared" si="150"/>
        <v>#N/A</v>
      </c>
      <c r="M1587" s="365" t="e">
        <f t="shared" si="151"/>
        <v>#N/A</v>
      </c>
      <c r="N1587" s="376" t="e">
        <f t="shared" si="152"/>
        <v>#N/A</v>
      </c>
      <c r="O1587" s="205" t="e">
        <f>IF(Comparativo!$E$6="Tabela Não Desonerada",VLOOKUP($C1587,'Orçamento Base'!$D$12:$S$1673,13,FALSE),VLOOKUP($C1587,#REF!,13,FALSE))</f>
        <v>#N/A</v>
      </c>
      <c r="P1587" s="205" t="e">
        <f t="shared" si="153"/>
        <v>#N/A</v>
      </c>
      <c r="Q1587" s="205" t="e">
        <f>IF(Comparativo!$E$6="Tabela Não Desonerada",VLOOKUP($C1587,'Orçamento Base'!$D$12:$S$1673,14,FALSE),VLOOKUP($C1587,#REF!,14,FALSE))</f>
        <v>#N/A</v>
      </c>
      <c r="R1587" s="205" t="e">
        <f t="shared" si="154"/>
        <v>#N/A</v>
      </c>
      <c r="S1587" s="205" t="e">
        <f>IF(Comparativo!$E$6="Tabela Não Desonerada",VLOOKUP($C1587,'Orçamento Base'!$D$12:$S$1673,15,FALSE),VLOOKUP($C1587,#REF!,15,FALSE))</f>
        <v>#N/A</v>
      </c>
      <c r="T1587" s="205" t="e">
        <f t="shared" si="155"/>
        <v>#N/A</v>
      </c>
    </row>
    <row r="1588" spans="1:20" ht="15">
      <c r="A1588" s="203">
        <v>1</v>
      </c>
      <c r="B1588" s="203" t="e">
        <f>'Orçamento-TCE'!B1588</f>
        <v>#N/A</v>
      </c>
      <c r="C1588" s="229">
        <f>'Orçamento-TCE'!C1588</f>
        <v>0</v>
      </c>
      <c r="D1588" s="199" t="e">
        <f>'Orçamento-TCE'!G1588</f>
        <v>#N/A</v>
      </c>
      <c r="E1588" s="204">
        <f>'Orçamento-TCE'!H1588</f>
        <v>0</v>
      </c>
      <c r="F1588" s="230" t="e">
        <f>'Orçamento-TCE'!I1588</f>
        <v>#N/A</v>
      </c>
      <c r="G1588" s="227" t="e">
        <f>IF(Comparativo!$E$6="Tabela Não Desonerada",VLOOKUP($C1588,'Orçamento Base'!$D$12:$S$1673,12,FALSE),VLOOKUP($C1588,#REF!,12,FALSE))</f>
        <v>#N/A</v>
      </c>
      <c r="H1588" s="228">
        <f>IFERROR(IF(Comparativo!$E$6="Tabela Não Desonerada",VLOOKUP($C1588,'Orçamento Base'!$D$12:$S$1673,16,FALSE),VLOOKUP($C1588,#REF!,16,FALSE)),0)</f>
        <v>0</v>
      </c>
      <c r="I1588" s="575" t="e">
        <f>IF(Comparativo!$E$6="Tabela Não Desonerada",VLOOKUP($C1588,'Orçamento Base'!$D$12:$S$1673,11,FALSE),VLOOKUP($C1588,#REF!,11,FALSE))</f>
        <v>#N/A</v>
      </c>
      <c r="J1588" s="363">
        <f>IF(Comparativo!$E$6="Tabela Não Desonerada",Encargos!$F$44,Encargos!$D$44)</f>
        <v>1.1122000000000001</v>
      </c>
      <c r="K1588" s="364"/>
      <c r="L1588" s="365" t="e">
        <f t="shared" si="150"/>
        <v>#N/A</v>
      </c>
      <c r="M1588" s="365" t="e">
        <f t="shared" si="151"/>
        <v>#N/A</v>
      </c>
      <c r="N1588" s="376" t="e">
        <f t="shared" si="152"/>
        <v>#N/A</v>
      </c>
      <c r="O1588" s="205" t="e">
        <f>IF(Comparativo!$E$6="Tabela Não Desonerada",VLOOKUP($C1588,'Orçamento Base'!$D$12:$S$1673,13,FALSE),VLOOKUP($C1588,#REF!,13,FALSE))</f>
        <v>#N/A</v>
      </c>
      <c r="P1588" s="205" t="e">
        <f t="shared" si="153"/>
        <v>#N/A</v>
      </c>
      <c r="Q1588" s="205" t="e">
        <f>IF(Comparativo!$E$6="Tabela Não Desonerada",VLOOKUP($C1588,'Orçamento Base'!$D$12:$S$1673,14,FALSE),VLOOKUP($C1588,#REF!,14,FALSE))</f>
        <v>#N/A</v>
      </c>
      <c r="R1588" s="205" t="e">
        <f t="shared" si="154"/>
        <v>#N/A</v>
      </c>
      <c r="S1588" s="205" t="e">
        <f>IF(Comparativo!$E$6="Tabela Não Desonerada",VLOOKUP($C1588,'Orçamento Base'!$D$12:$S$1673,15,FALSE),VLOOKUP($C1588,#REF!,15,FALSE))</f>
        <v>#N/A</v>
      </c>
      <c r="T1588" s="205" t="e">
        <f t="shared" si="155"/>
        <v>#N/A</v>
      </c>
    </row>
    <row r="1589" spans="1:20" ht="15">
      <c r="A1589" s="203">
        <v>1</v>
      </c>
      <c r="B1589" s="203" t="e">
        <f>'Orçamento-TCE'!B1589</f>
        <v>#N/A</v>
      </c>
      <c r="C1589" s="229">
        <f>'Orçamento-TCE'!C1589</f>
        <v>0</v>
      </c>
      <c r="D1589" s="199" t="e">
        <f>'Orçamento-TCE'!G1589</f>
        <v>#N/A</v>
      </c>
      <c r="E1589" s="204">
        <f>'Orçamento-TCE'!H1589</f>
        <v>0</v>
      </c>
      <c r="F1589" s="230" t="e">
        <f>'Orçamento-TCE'!I1589</f>
        <v>#N/A</v>
      </c>
      <c r="G1589" s="227" t="e">
        <f>IF(Comparativo!$E$6="Tabela Não Desonerada",VLOOKUP($C1589,'Orçamento Base'!$D$12:$S$1673,12,FALSE),VLOOKUP($C1589,#REF!,12,FALSE))</f>
        <v>#N/A</v>
      </c>
      <c r="H1589" s="228">
        <f>IFERROR(IF(Comparativo!$E$6="Tabela Não Desonerada",VLOOKUP($C1589,'Orçamento Base'!$D$12:$S$1673,16,FALSE),VLOOKUP($C1589,#REF!,16,FALSE)),0)</f>
        <v>0</v>
      </c>
      <c r="I1589" s="575" t="e">
        <f>IF(Comparativo!$E$6="Tabela Não Desonerada",VLOOKUP($C1589,'Orçamento Base'!$D$12:$S$1673,11,FALSE),VLOOKUP($C1589,#REF!,11,FALSE))</f>
        <v>#N/A</v>
      </c>
      <c r="J1589" s="363">
        <f>IF(Comparativo!$E$6="Tabela Não Desonerada",Encargos!$F$44,Encargos!$D$44)</f>
        <v>1.1122000000000001</v>
      </c>
      <c r="K1589" s="364"/>
      <c r="L1589" s="365" t="e">
        <f t="shared" si="150"/>
        <v>#N/A</v>
      </c>
      <c r="M1589" s="365" t="e">
        <f t="shared" si="151"/>
        <v>#N/A</v>
      </c>
      <c r="N1589" s="376" t="e">
        <f t="shared" si="152"/>
        <v>#N/A</v>
      </c>
      <c r="O1589" s="205" t="e">
        <f>IF(Comparativo!$E$6="Tabela Não Desonerada",VLOOKUP($C1589,'Orçamento Base'!$D$12:$S$1673,13,FALSE),VLOOKUP($C1589,#REF!,13,FALSE))</f>
        <v>#N/A</v>
      </c>
      <c r="P1589" s="205" t="e">
        <f t="shared" si="153"/>
        <v>#N/A</v>
      </c>
      <c r="Q1589" s="205" t="e">
        <f>IF(Comparativo!$E$6="Tabela Não Desonerada",VLOOKUP($C1589,'Orçamento Base'!$D$12:$S$1673,14,FALSE),VLOOKUP($C1589,#REF!,14,FALSE))</f>
        <v>#N/A</v>
      </c>
      <c r="R1589" s="205" t="e">
        <f t="shared" si="154"/>
        <v>#N/A</v>
      </c>
      <c r="S1589" s="205" t="e">
        <f>IF(Comparativo!$E$6="Tabela Não Desonerada",VLOOKUP($C1589,'Orçamento Base'!$D$12:$S$1673,15,FALSE),VLOOKUP($C1589,#REF!,15,FALSE))</f>
        <v>#N/A</v>
      </c>
      <c r="T1589" s="205" t="e">
        <f t="shared" si="155"/>
        <v>#N/A</v>
      </c>
    </row>
    <row r="1590" spans="1:20" ht="15">
      <c r="A1590" s="203">
        <v>1</v>
      </c>
      <c r="B1590" s="203" t="e">
        <f>'Orçamento-TCE'!B1590</f>
        <v>#N/A</v>
      </c>
      <c r="C1590" s="229">
        <f>'Orçamento-TCE'!C1590</f>
        <v>0</v>
      </c>
      <c r="D1590" s="199" t="e">
        <f>'Orçamento-TCE'!G1590</f>
        <v>#N/A</v>
      </c>
      <c r="E1590" s="204">
        <f>'Orçamento-TCE'!H1590</f>
        <v>0</v>
      </c>
      <c r="F1590" s="230" t="e">
        <f>'Orçamento-TCE'!I1590</f>
        <v>#N/A</v>
      </c>
      <c r="G1590" s="227" t="e">
        <f>IF(Comparativo!$E$6="Tabela Não Desonerada",VLOOKUP($C1590,'Orçamento Base'!$D$12:$S$1673,12,FALSE),VLOOKUP($C1590,#REF!,12,FALSE))</f>
        <v>#N/A</v>
      </c>
      <c r="H1590" s="228">
        <f>IFERROR(IF(Comparativo!$E$6="Tabela Não Desonerada",VLOOKUP($C1590,'Orçamento Base'!$D$12:$S$1673,16,FALSE),VLOOKUP($C1590,#REF!,16,FALSE)),0)</f>
        <v>0</v>
      </c>
      <c r="I1590" s="575" t="e">
        <f>IF(Comparativo!$E$6="Tabela Não Desonerada",VLOOKUP($C1590,'Orçamento Base'!$D$12:$S$1673,11,FALSE),VLOOKUP($C1590,#REF!,11,FALSE))</f>
        <v>#N/A</v>
      </c>
      <c r="J1590" s="363">
        <f>IF(Comparativo!$E$6="Tabela Não Desonerada",Encargos!$F$44,Encargos!$D$44)</f>
        <v>1.1122000000000001</v>
      </c>
      <c r="K1590" s="364"/>
      <c r="L1590" s="365" t="e">
        <f t="shared" si="150"/>
        <v>#N/A</v>
      </c>
      <c r="M1590" s="365" t="e">
        <f t="shared" si="151"/>
        <v>#N/A</v>
      </c>
      <c r="N1590" s="376" t="e">
        <f t="shared" si="152"/>
        <v>#N/A</v>
      </c>
      <c r="O1590" s="205" t="e">
        <f>IF(Comparativo!$E$6="Tabela Não Desonerada",VLOOKUP($C1590,'Orçamento Base'!$D$12:$S$1673,13,FALSE),VLOOKUP($C1590,#REF!,13,FALSE))</f>
        <v>#N/A</v>
      </c>
      <c r="P1590" s="205" t="e">
        <f t="shared" si="153"/>
        <v>#N/A</v>
      </c>
      <c r="Q1590" s="205" t="e">
        <f>IF(Comparativo!$E$6="Tabela Não Desonerada",VLOOKUP($C1590,'Orçamento Base'!$D$12:$S$1673,14,FALSE),VLOOKUP($C1590,#REF!,14,FALSE))</f>
        <v>#N/A</v>
      </c>
      <c r="R1590" s="205" t="e">
        <f t="shared" si="154"/>
        <v>#N/A</v>
      </c>
      <c r="S1590" s="205" t="e">
        <f>IF(Comparativo!$E$6="Tabela Não Desonerada",VLOOKUP($C1590,'Orçamento Base'!$D$12:$S$1673,15,FALSE),VLOOKUP($C1590,#REF!,15,FALSE))</f>
        <v>#N/A</v>
      </c>
      <c r="T1590" s="205" t="e">
        <f t="shared" si="155"/>
        <v>#N/A</v>
      </c>
    </row>
    <row r="1591" spans="1:20" ht="15">
      <c r="A1591" s="203">
        <v>1</v>
      </c>
      <c r="B1591" s="203" t="e">
        <f>'Orçamento-TCE'!B1591</f>
        <v>#N/A</v>
      </c>
      <c r="C1591" s="229">
        <f>'Orçamento-TCE'!C1591</f>
        <v>0</v>
      </c>
      <c r="D1591" s="199" t="e">
        <f>'Orçamento-TCE'!G1591</f>
        <v>#N/A</v>
      </c>
      <c r="E1591" s="204">
        <f>'Orçamento-TCE'!H1591</f>
        <v>0</v>
      </c>
      <c r="F1591" s="230" t="e">
        <f>'Orçamento-TCE'!I1591</f>
        <v>#N/A</v>
      </c>
      <c r="G1591" s="227" t="e">
        <f>IF(Comparativo!$E$6="Tabela Não Desonerada",VLOOKUP($C1591,'Orçamento Base'!$D$12:$S$1673,12,FALSE),VLOOKUP($C1591,#REF!,12,FALSE))</f>
        <v>#N/A</v>
      </c>
      <c r="H1591" s="228">
        <f>IFERROR(IF(Comparativo!$E$6="Tabela Não Desonerada",VLOOKUP($C1591,'Orçamento Base'!$D$12:$S$1673,16,FALSE),VLOOKUP($C1591,#REF!,16,FALSE)),0)</f>
        <v>0</v>
      </c>
      <c r="I1591" s="575" t="e">
        <f>IF(Comparativo!$E$6="Tabela Não Desonerada",VLOOKUP($C1591,'Orçamento Base'!$D$12:$S$1673,11,FALSE),VLOOKUP($C1591,#REF!,11,FALSE))</f>
        <v>#N/A</v>
      </c>
      <c r="J1591" s="363">
        <f>IF(Comparativo!$E$6="Tabela Não Desonerada",Encargos!$F$44,Encargos!$D$44)</f>
        <v>1.1122000000000001</v>
      </c>
      <c r="K1591" s="364"/>
      <c r="L1591" s="365" t="e">
        <f t="shared" si="150"/>
        <v>#N/A</v>
      </c>
      <c r="M1591" s="365" t="e">
        <f t="shared" si="151"/>
        <v>#N/A</v>
      </c>
      <c r="N1591" s="376" t="e">
        <f t="shared" si="152"/>
        <v>#N/A</v>
      </c>
      <c r="O1591" s="205" t="e">
        <f>IF(Comparativo!$E$6="Tabela Não Desonerada",VLOOKUP($C1591,'Orçamento Base'!$D$12:$S$1673,13,FALSE),VLOOKUP($C1591,#REF!,13,FALSE))</f>
        <v>#N/A</v>
      </c>
      <c r="P1591" s="205" t="e">
        <f t="shared" si="153"/>
        <v>#N/A</v>
      </c>
      <c r="Q1591" s="205" t="e">
        <f>IF(Comparativo!$E$6="Tabela Não Desonerada",VLOOKUP($C1591,'Orçamento Base'!$D$12:$S$1673,14,FALSE),VLOOKUP($C1591,#REF!,14,FALSE))</f>
        <v>#N/A</v>
      </c>
      <c r="R1591" s="205" t="e">
        <f t="shared" si="154"/>
        <v>#N/A</v>
      </c>
      <c r="S1591" s="205" t="e">
        <f>IF(Comparativo!$E$6="Tabela Não Desonerada",VLOOKUP($C1591,'Orçamento Base'!$D$12:$S$1673,15,FALSE),VLOOKUP($C1591,#REF!,15,FALSE))</f>
        <v>#N/A</v>
      </c>
      <c r="T1591" s="205" t="e">
        <f t="shared" si="155"/>
        <v>#N/A</v>
      </c>
    </row>
    <row r="1592" spans="1:20" ht="15">
      <c r="A1592" s="203">
        <v>1</v>
      </c>
      <c r="B1592" s="203" t="e">
        <f>'Orçamento-TCE'!B1592</f>
        <v>#N/A</v>
      </c>
      <c r="C1592" s="229">
        <f>'Orçamento-TCE'!C1592</f>
        <v>0</v>
      </c>
      <c r="D1592" s="199" t="e">
        <f>'Orçamento-TCE'!G1592</f>
        <v>#N/A</v>
      </c>
      <c r="E1592" s="204">
        <f>'Orçamento-TCE'!H1592</f>
        <v>0</v>
      </c>
      <c r="F1592" s="230" t="e">
        <f>'Orçamento-TCE'!I1592</f>
        <v>#N/A</v>
      </c>
      <c r="G1592" s="227" t="e">
        <f>IF(Comparativo!$E$6="Tabela Não Desonerada",VLOOKUP($C1592,'Orçamento Base'!$D$12:$S$1673,12,FALSE),VLOOKUP($C1592,#REF!,12,FALSE))</f>
        <v>#N/A</v>
      </c>
      <c r="H1592" s="228">
        <f>IFERROR(IF(Comparativo!$E$6="Tabela Não Desonerada",VLOOKUP($C1592,'Orçamento Base'!$D$12:$S$1673,16,FALSE),VLOOKUP($C1592,#REF!,16,FALSE)),0)</f>
        <v>0</v>
      </c>
      <c r="I1592" s="575" t="e">
        <f>IF(Comparativo!$E$6="Tabela Não Desonerada",VLOOKUP($C1592,'Orçamento Base'!$D$12:$S$1673,11,FALSE),VLOOKUP($C1592,#REF!,11,FALSE))</f>
        <v>#N/A</v>
      </c>
      <c r="J1592" s="363">
        <f>IF(Comparativo!$E$6="Tabela Não Desonerada",Encargos!$F$44,Encargos!$D$44)</f>
        <v>1.1122000000000001</v>
      </c>
      <c r="K1592" s="364"/>
      <c r="L1592" s="365" t="e">
        <f t="shared" si="150"/>
        <v>#N/A</v>
      </c>
      <c r="M1592" s="365" t="e">
        <f t="shared" si="151"/>
        <v>#N/A</v>
      </c>
      <c r="N1592" s="376" t="e">
        <f t="shared" si="152"/>
        <v>#N/A</v>
      </c>
      <c r="O1592" s="205" t="e">
        <f>IF(Comparativo!$E$6="Tabela Não Desonerada",VLOOKUP($C1592,'Orçamento Base'!$D$12:$S$1673,13,FALSE),VLOOKUP($C1592,#REF!,13,FALSE))</f>
        <v>#N/A</v>
      </c>
      <c r="P1592" s="205" t="e">
        <f t="shared" si="153"/>
        <v>#N/A</v>
      </c>
      <c r="Q1592" s="205" t="e">
        <f>IF(Comparativo!$E$6="Tabela Não Desonerada",VLOOKUP($C1592,'Orçamento Base'!$D$12:$S$1673,14,FALSE),VLOOKUP($C1592,#REF!,14,FALSE))</f>
        <v>#N/A</v>
      </c>
      <c r="R1592" s="205" t="e">
        <f t="shared" si="154"/>
        <v>#N/A</v>
      </c>
      <c r="S1592" s="205" t="e">
        <f>IF(Comparativo!$E$6="Tabela Não Desonerada",VLOOKUP($C1592,'Orçamento Base'!$D$12:$S$1673,15,FALSE),VLOOKUP($C1592,#REF!,15,FALSE))</f>
        <v>#N/A</v>
      </c>
      <c r="T1592" s="205" t="e">
        <f t="shared" si="155"/>
        <v>#N/A</v>
      </c>
    </row>
    <row r="1593" spans="1:20" ht="15">
      <c r="A1593" s="203">
        <v>1</v>
      </c>
      <c r="B1593" s="203" t="e">
        <f>'Orçamento-TCE'!B1593</f>
        <v>#N/A</v>
      </c>
      <c r="C1593" s="229">
        <f>'Orçamento-TCE'!C1593</f>
        <v>0</v>
      </c>
      <c r="D1593" s="199" t="e">
        <f>'Orçamento-TCE'!G1593</f>
        <v>#N/A</v>
      </c>
      <c r="E1593" s="204">
        <f>'Orçamento-TCE'!H1593</f>
        <v>0</v>
      </c>
      <c r="F1593" s="230" t="e">
        <f>'Orçamento-TCE'!I1593</f>
        <v>#N/A</v>
      </c>
      <c r="G1593" s="227" t="e">
        <f>IF(Comparativo!$E$6="Tabela Não Desonerada",VLOOKUP($C1593,'Orçamento Base'!$D$12:$S$1673,12,FALSE),VLOOKUP($C1593,#REF!,12,FALSE))</f>
        <v>#N/A</v>
      </c>
      <c r="H1593" s="228">
        <f>IFERROR(IF(Comparativo!$E$6="Tabela Não Desonerada",VLOOKUP($C1593,'Orçamento Base'!$D$12:$S$1673,16,FALSE),VLOOKUP($C1593,#REF!,16,FALSE)),0)</f>
        <v>0</v>
      </c>
      <c r="I1593" s="575" t="e">
        <f>IF(Comparativo!$E$6="Tabela Não Desonerada",VLOOKUP($C1593,'Orçamento Base'!$D$12:$S$1673,11,FALSE),VLOOKUP($C1593,#REF!,11,FALSE))</f>
        <v>#N/A</v>
      </c>
      <c r="J1593" s="363">
        <f>IF(Comparativo!$E$6="Tabela Não Desonerada",Encargos!$F$44,Encargos!$D$44)</f>
        <v>1.1122000000000001</v>
      </c>
      <c r="K1593" s="364"/>
      <c r="L1593" s="365" t="e">
        <f t="shared" si="150"/>
        <v>#N/A</v>
      </c>
      <c r="M1593" s="365" t="e">
        <f t="shared" si="151"/>
        <v>#N/A</v>
      </c>
      <c r="N1593" s="376" t="e">
        <f t="shared" si="152"/>
        <v>#N/A</v>
      </c>
      <c r="O1593" s="205" t="e">
        <f>IF(Comparativo!$E$6="Tabela Não Desonerada",VLOOKUP($C1593,'Orçamento Base'!$D$12:$S$1673,13,FALSE),VLOOKUP($C1593,#REF!,13,FALSE))</f>
        <v>#N/A</v>
      </c>
      <c r="P1593" s="205" t="e">
        <f t="shared" si="153"/>
        <v>#N/A</v>
      </c>
      <c r="Q1593" s="205" t="e">
        <f>IF(Comparativo!$E$6="Tabela Não Desonerada",VLOOKUP($C1593,'Orçamento Base'!$D$12:$S$1673,14,FALSE),VLOOKUP($C1593,#REF!,14,FALSE))</f>
        <v>#N/A</v>
      </c>
      <c r="R1593" s="205" t="e">
        <f t="shared" si="154"/>
        <v>#N/A</v>
      </c>
      <c r="S1593" s="205" t="e">
        <f>IF(Comparativo!$E$6="Tabela Não Desonerada",VLOOKUP($C1593,'Orçamento Base'!$D$12:$S$1673,15,FALSE),VLOOKUP($C1593,#REF!,15,FALSE))</f>
        <v>#N/A</v>
      </c>
      <c r="T1593" s="205" t="e">
        <f t="shared" si="155"/>
        <v>#N/A</v>
      </c>
    </row>
    <row r="1594" spans="1:20" ht="15">
      <c r="A1594" s="203">
        <v>1</v>
      </c>
      <c r="B1594" s="203" t="e">
        <f>'Orçamento-TCE'!B1594</f>
        <v>#N/A</v>
      </c>
      <c r="C1594" s="229">
        <f>'Orçamento-TCE'!C1594</f>
        <v>0</v>
      </c>
      <c r="D1594" s="199" t="e">
        <f>'Orçamento-TCE'!G1594</f>
        <v>#N/A</v>
      </c>
      <c r="E1594" s="204">
        <f>'Orçamento-TCE'!H1594</f>
        <v>0</v>
      </c>
      <c r="F1594" s="230" t="e">
        <f>'Orçamento-TCE'!I1594</f>
        <v>#N/A</v>
      </c>
      <c r="G1594" s="227" t="e">
        <f>IF(Comparativo!$E$6="Tabela Não Desonerada",VLOOKUP($C1594,'Orçamento Base'!$D$12:$S$1673,12,FALSE),VLOOKUP($C1594,#REF!,12,FALSE))</f>
        <v>#N/A</v>
      </c>
      <c r="H1594" s="228">
        <f>IFERROR(IF(Comparativo!$E$6="Tabela Não Desonerada",VLOOKUP($C1594,'Orçamento Base'!$D$12:$S$1673,16,FALSE),VLOOKUP($C1594,#REF!,16,FALSE)),0)</f>
        <v>0</v>
      </c>
      <c r="I1594" s="575" t="e">
        <f>IF(Comparativo!$E$6="Tabela Não Desonerada",VLOOKUP($C1594,'Orçamento Base'!$D$12:$S$1673,11,FALSE),VLOOKUP($C1594,#REF!,11,FALSE))</f>
        <v>#N/A</v>
      </c>
      <c r="J1594" s="363">
        <f>IF(Comparativo!$E$6="Tabela Não Desonerada",Encargos!$F$44,Encargos!$D$44)</f>
        <v>1.1122000000000001</v>
      </c>
      <c r="K1594" s="364"/>
      <c r="L1594" s="365" t="e">
        <f t="shared" si="150"/>
        <v>#N/A</v>
      </c>
      <c r="M1594" s="365" t="e">
        <f t="shared" si="151"/>
        <v>#N/A</v>
      </c>
      <c r="N1594" s="376" t="e">
        <f t="shared" si="152"/>
        <v>#N/A</v>
      </c>
      <c r="O1594" s="205" t="e">
        <f>IF(Comparativo!$E$6="Tabela Não Desonerada",VLOOKUP($C1594,'Orçamento Base'!$D$12:$S$1673,13,FALSE),VLOOKUP($C1594,#REF!,13,FALSE))</f>
        <v>#N/A</v>
      </c>
      <c r="P1594" s="205" t="e">
        <f t="shared" si="153"/>
        <v>#N/A</v>
      </c>
      <c r="Q1594" s="205" t="e">
        <f>IF(Comparativo!$E$6="Tabela Não Desonerada",VLOOKUP($C1594,'Orçamento Base'!$D$12:$S$1673,14,FALSE),VLOOKUP($C1594,#REF!,14,FALSE))</f>
        <v>#N/A</v>
      </c>
      <c r="R1594" s="205" t="e">
        <f t="shared" si="154"/>
        <v>#N/A</v>
      </c>
      <c r="S1594" s="205" t="e">
        <f>IF(Comparativo!$E$6="Tabela Não Desonerada",VLOOKUP($C1594,'Orçamento Base'!$D$12:$S$1673,15,FALSE),VLOOKUP($C1594,#REF!,15,FALSE))</f>
        <v>#N/A</v>
      </c>
      <c r="T1594" s="205" t="e">
        <f t="shared" si="155"/>
        <v>#N/A</v>
      </c>
    </row>
    <row r="1595" spans="1:20" ht="15">
      <c r="A1595" s="203">
        <v>1</v>
      </c>
      <c r="B1595" s="203" t="e">
        <f>'Orçamento-TCE'!B1595</f>
        <v>#N/A</v>
      </c>
      <c r="C1595" s="229">
        <f>'Orçamento-TCE'!C1595</f>
        <v>0</v>
      </c>
      <c r="D1595" s="199" t="e">
        <f>'Orçamento-TCE'!G1595</f>
        <v>#N/A</v>
      </c>
      <c r="E1595" s="204">
        <f>'Orçamento-TCE'!H1595</f>
        <v>0</v>
      </c>
      <c r="F1595" s="230" t="e">
        <f>'Orçamento-TCE'!I1595</f>
        <v>#N/A</v>
      </c>
      <c r="G1595" s="227" t="e">
        <f>IF(Comparativo!$E$6="Tabela Não Desonerada",VLOOKUP($C1595,'Orçamento Base'!$D$12:$S$1673,12,FALSE),VLOOKUP($C1595,#REF!,12,FALSE))</f>
        <v>#N/A</v>
      </c>
      <c r="H1595" s="228">
        <f>IFERROR(IF(Comparativo!$E$6="Tabela Não Desonerada",VLOOKUP($C1595,'Orçamento Base'!$D$12:$S$1673,16,FALSE),VLOOKUP($C1595,#REF!,16,FALSE)),0)</f>
        <v>0</v>
      </c>
      <c r="I1595" s="575" t="e">
        <f>IF(Comparativo!$E$6="Tabela Não Desonerada",VLOOKUP($C1595,'Orçamento Base'!$D$12:$S$1673,11,FALSE),VLOOKUP($C1595,#REF!,11,FALSE))</f>
        <v>#N/A</v>
      </c>
      <c r="J1595" s="363">
        <f>IF(Comparativo!$E$6="Tabela Não Desonerada",Encargos!$F$44,Encargos!$D$44)</f>
        <v>1.1122000000000001</v>
      </c>
      <c r="K1595" s="364"/>
      <c r="L1595" s="365" t="e">
        <f t="shared" si="150"/>
        <v>#N/A</v>
      </c>
      <c r="M1595" s="365" t="e">
        <f t="shared" si="151"/>
        <v>#N/A</v>
      </c>
      <c r="N1595" s="376" t="e">
        <f t="shared" si="152"/>
        <v>#N/A</v>
      </c>
      <c r="O1595" s="205" t="e">
        <f>IF(Comparativo!$E$6="Tabela Não Desonerada",VLOOKUP($C1595,'Orçamento Base'!$D$12:$S$1673,13,FALSE),VLOOKUP($C1595,#REF!,13,FALSE))</f>
        <v>#N/A</v>
      </c>
      <c r="P1595" s="205" t="e">
        <f t="shared" si="153"/>
        <v>#N/A</v>
      </c>
      <c r="Q1595" s="205" t="e">
        <f>IF(Comparativo!$E$6="Tabela Não Desonerada",VLOOKUP($C1595,'Orçamento Base'!$D$12:$S$1673,14,FALSE),VLOOKUP($C1595,#REF!,14,FALSE))</f>
        <v>#N/A</v>
      </c>
      <c r="R1595" s="205" t="e">
        <f t="shared" si="154"/>
        <v>#N/A</v>
      </c>
      <c r="S1595" s="205" t="e">
        <f>IF(Comparativo!$E$6="Tabela Não Desonerada",VLOOKUP($C1595,'Orçamento Base'!$D$12:$S$1673,15,FALSE),VLOOKUP($C1595,#REF!,15,FALSE))</f>
        <v>#N/A</v>
      </c>
      <c r="T1595" s="205" t="e">
        <f t="shared" si="155"/>
        <v>#N/A</v>
      </c>
    </row>
    <row r="1596" spans="1:20" ht="15">
      <c r="A1596" s="203">
        <v>1</v>
      </c>
      <c r="B1596" s="203" t="e">
        <f>'Orçamento-TCE'!B1596</f>
        <v>#N/A</v>
      </c>
      <c r="C1596" s="229">
        <f>'Orçamento-TCE'!C1596</f>
        <v>0</v>
      </c>
      <c r="D1596" s="199" t="e">
        <f>'Orçamento-TCE'!G1596</f>
        <v>#N/A</v>
      </c>
      <c r="E1596" s="204">
        <f>'Orçamento-TCE'!H1596</f>
        <v>0</v>
      </c>
      <c r="F1596" s="230" t="e">
        <f>'Orçamento-TCE'!I1596</f>
        <v>#N/A</v>
      </c>
      <c r="G1596" s="227" t="e">
        <f>IF(Comparativo!$E$6="Tabela Não Desonerada",VLOOKUP($C1596,'Orçamento Base'!$D$12:$S$1673,12,FALSE),VLOOKUP($C1596,#REF!,12,FALSE))</f>
        <v>#N/A</v>
      </c>
      <c r="H1596" s="228">
        <f>IFERROR(IF(Comparativo!$E$6="Tabela Não Desonerada",VLOOKUP($C1596,'Orçamento Base'!$D$12:$S$1673,16,FALSE),VLOOKUP($C1596,#REF!,16,FALSE)),0)</f>
        <v>0</v>
      </c>
      <c r="I1596" s="575" t="e">
        <f>IF(Comparativo!$E$6="Tabela Não Desonerada",VLOOKUP($C1596,'Orçamento Base'!$D$12:$S$1673,11,FALSE),VLOOKUP($C1596,#REF!,11,FALSE))</f>
        <v>#N/A</v>
      </c>
      <c r="J1596" s="363">
        <f>IF(Comparativo!$E$6="Tabela Não Desonerada",Encargos!$F$44,Encargos!$D$44)</f>
        <v>1.1122000000000001</v>
      </c>
      <c r="K1596" s="364"/>
      <c r="L1596" s="365" t="e">
        <f t="shared" si="150"/>
        <v>#N/A</v>
      </c>
      <c r="M1596" s="365" t="e">
        <f t="shared" si="151"/>
        <v>#N/A</v>
      </c>
      <c r="N1596" s="376" t="e">
        <f t="shared" si="152"/>
        <v>#N/A</v>
      </c>
      <c r="O1596" s="205" t="e">
        <f>IF(Comparativo!$E$6="Tabela Não Desonerada",VLOOKUP($C1596,'Orçamento Base'!$D$12:$S$1673,13,FALSE),VLOOKUP($C1596,#REF!,13,FALSE))</f>
        <v>#N/A</v>
      </c>
      <c r="P1596" s="205" t="e">
        <f t="shared" si="153"/>
        <v>#N/A</v>
      </c>
      <c r="Q1596" s="205" t="e">
        <f>IF(Comparativo!$E$6="Tabela Não Desonerada",VLOOKUP($C1596,'Orçamento Base'!$D$12:$S$1673,14,FALSE),VLOOKUP($C1596,#REF!,14,FALSE))</f>
        <v>#N/A</v>
      </c>
      <c r="R1596" s="205" t="e">
        <f t="shared" si="154"/>
        <v>#N/A</v>
      </c>
      <c r="S1596" s="205" t="e">
        <f>IF(Comparativo!$E$6="Tabela Não Desonerada",VLOOKUP($C1596,'Orçamento Base'!$D$12:$S$1673,15,FALSE),VLOOKUP($C1596,#REF!,15,FALSE))</f>
        <v>#N/A</v>
      </c>
      <c r="T1596" s="205" t="e">
        <f t="shared" si="155"/>
        <v>#N/A</v>
      </c>
    </row>
    <row r="1597" spans="1:20" ht="15">
      <c r="A1597" s="203">
        <v>1</v>
      </c>
      <c r="B1597" s="203" t="e">
        <f>'Orçamento-TCE'!B1597</f>
        <v>#N/A</v>
      </c>
      <c r="C1597" s="229">
        <f>'Orçamento-TCE'!C1597</f>
        <v>0</v>
      </c>
      <c r="D1597" s="199" t="e">
        <f>'Orçamento-TCE'!G1597</f>
        <v>#N/A</v>
      </c>
      <c r="E1597" s="204">
        <f>'Orçamento-TCE'!H1597</f>
        <v>0</v>
      </c>
      <c r="F1597" s="230" t="e">
        <f>'Orçamento-TCE'!I1597</f>
        <v>#N/A</v>
      </c>
      <c r="G1597" s="227" t="e">
        <f>IF(Comparativo!$E$6="Tabela Não Desonerada",VLOOKUP($C1597,'Orçamento Base'!$D$12:$S$1673,12,FALSE),VLOOKUP($C1597,#REF!,12,FALSE))</f>
        <v>#N/A</v>
      </c>
      <c r="H1597" s="228">
        <f>IFERROR(IF(Comparativo!$E$6="Tabela Não Desonerada",VLOOKUP($C1597,'Orçamento Base'!$D$12:$S$1673,16,FALSE),VLOOKUP($C1597,#REF!,16,FALSE)),0)</f>
        <v>0</v>
      </c>
      <c r="I1597" s="575" t="e">
        <f>IF(Comparativo!$E$6="Tabela Não Desonerada",VLOOKUP($C1597,'Orçamento Base'!$D$12:$S$1673,11,FALSE),VLOOKUP($C1597,#REF!,11,FALSE))</f>
        <v>#N/A</v>
      </c>
      <c r="J1597" s="363">
        <f>IF(Comparativo!$E$6="Tabela Não Desonerada",Encargos!$F$44,Encargos!$D$44)</f>
        <v>1.1122000000000001</v>
      </c>
      <c r="K1597" s="364"/>
      <c r="L1597" s="365" t="e">
        <f t="shared" si="150"/>
        <v>#N/A</v>
      </c>
      <c r="M1597" s="365" t="e">
        <f t="shared" si="151"/>
        <v>#N/A</v>
      </c>
      <c r="N1597" s="376" t="e">
        <f t="shared" si="152"/>
        <v>#N/A</v>
      </c>
      <c r="O1597" s="205" t="e">
        <f>IF(Comparativo!$E$6="Tabela Não Desonerada",VLOOKUP($C1597,'Orçamento Base'!$D$12:$S$1673,13,FALSE),VLOOKUP($C1597,#REF!,13,FALSE))</f>
        <v>#N/A</v>
      </c>
      <c r="P1597" s="205" t="e">
        <f t="shared" si="153"/>
        <v>#N/A</v>
      </c>
      <c r="Q1597" s="205" t="e">
        <f>IF(Comparativo!$E$6="Tabela Não Desonerada",VLOOKUP($C1597,'Orçamento Base'!$D$12:$S$1673,14,FALSE),VLOOKUP($C1597,#REF!,14,FALSE))</f>
        <v>#N/A</v>
      </c>
      <c r="R1597" s="205" t="e">
        <f t="shared" si="154"/>
        <v>#N/A</v>
      </c>
      <c r="S1597" s="205" t="e">
        <f>IF(Comparativo!$E$6="Tabela Não Desonerada",VLOOKUP($C1597,'Orçamento Base'!$D$12:$S$1673,15,FALSE),VLOOKUP($C1597,#REF!,15,FALSE))</f>
        <v>#N/A</v>
      </c>
      <c r="T1597" s="205" t="e">
        <f t="shared" si="155"/>
        <v>#N/A</v>
      </c>
    </row>
    <row r="1598" spans="1:20" ht="15">
      <c r="A1598" s="203">
        <v>1</v>
      </c>
      <c r="B1598" s="203" t="e">
        <f>'Orçamento-TCE'!B1598</f>
        <v>#N/A</v>
      </c>
      <c r="C1598" s="229">
        <f>'Orçamento-TCE'!C1598</f>
        <v>0</v>
      </c>
      <c r="D1598" s="199" t="e">
        <f>'Orçamento-TCE'!G1598</f>
        <v>#N/A</v>
      </c>
      <c r="E1598" s="204">
        <f>'Orçamento-TCE'!H1598</f>
        <v>0</v>
      </c>
      <c r="F1598" s="230" t="e">
        <f>'Orçamento-TCE'!I1598</f>
        <v>#N/A</v>
      </c>
      <c r="G1598" s="227" t="e">
        <f>IF(Comparativo!$E$6="Tabela Não Desonerada",VLOOKUP($C1598,'Orçamento Base'!$D$12:$S$1673,12,FALSE),VLOOKUP($C1598,#REF!,12,FALSE))</f>
        <v>#N/A</v>
      </c>
      <c r="H1598" s="228">
        <f>IFERROR(IF(Comparativo!$E$6="Tabela Não Desonerada",VLOOKUP($C1598,'Orçamento Base'!$D$12:$S$1673,16,FALSE),VLOOKUP($C1598,#REF!,16,FALSE)),0)</f>
        <v>0</v>
      </c>
      <c r="I1598" s="575" t="e">
        <f>IF(Comparativo!$E$6="Tabela Não Desonerada",VLOOKUP($C1598,'Orçamento Base'!$D$12:$S$1673,11,FALSE),VLOOKUP($C1598,#REF!,11,FALSE))</f>
        <v>#N/A</v>
      </c>
      <c r="J1598" s="363">
        <f>IF(Comparativo!$E$6="Tabela Não Desonerada",Encargos!$F$44,Encargos!$D$44)</f>
        <v>1.1122000000000001</v>
      </c>
      <c r="K1598" s="364"/>
      <c r="L1598" s="365" t="e">
        <f t="shared" si="150"/>
        <v>#N/A</v>
      </c>
      <c r="M1598" s="365" t="e">
        <f t="shared" si="151"/>
        <v>#N/A</v>
      </c>
      <c r="N1598" s="376" t="e">
        <f t="shared" si="152"/>
        <v>#N/A</v>
      </c>
      <c r="O1598" s="205" t="e">
        <f>IF(Comparativo!$E$6="Tabela Não Desonerada",VLOOKUP($C1598,'Orçamento Base'!$D$12:$S$1673,13,FALSE),VLOOKUP($C1598,#REF!,13,FALSE))</f>
        <v>#N/A</v>
      </c>
      <c r="P1598" s="205" t="e">
        <f t="shared" si="153"/>
        <v>#N/A</v>
      </c>
      <c r="Q1598" s="205" t="e">
        <f>IF(Comparativo!$E$6="Tabela Não Desonerada",VLOOKUP($C1598,'Orçamento Base'!$D$12:$S$1673,14,FALSE),VLOOKUP($C1598,#REF!,14,FALSE))</f>
        <v>#N/A</v>
      </c>
      <c r="R1598" s="205" t="e">
        <f t="shared" si="154"/>
        <v>#N/A</v>
      </c>
      <c r="S1598" s="205" t="e">
        <f>IF(Comparativo!$E$6="Tabela Não Desonerada",VLOOKUP($C1598,'Orçamento Base'!$D$12:$S$1673,15,FALSE),VLOOKUP($C1598,#REF!,15,FALSE))</f>
        <v>#N/A</v>
      </c>
      <c r="T1598" s="205" t="e">
        <f t="shared" si="155"/>
        <v>#N/A</v>
      </c>
    </row>
    <row r="1599" spans="1:20" ht="15">
      <c r="A1599" s="203">
        <v>1</v>
      </c>
      <c r="B1599" s="203" t="e">
        <f>'Orçamento-TCE'!B1599</f>
        <v>#N/A</v>
      </c>
      <c r="C1599" s="229">
        <f>'Orçamento-TCE'!C1599</f>
        <v>0</v>
      </c>
      <c r="D1599" s="199" t="e">
        <f>'Orçamento-TCE'!G1599</f>
        <v>#N/A</v>
      </c>
      <c r="E1599" s="204">
        <f>'Orçamento-TCE'!H1599</f>
        <v>0</v>
      </c>
      <c r="F1599" s="230" t="e">
        <f>'Orçamento-TCE'!I1599</f>
        <v>#N/A</v>
      </c>
      <c r="G1599" s="227" t="e">
        <f>IF(Comparativo!$E$6="Tabela Não Desonerada",VLOOKUP($C1599,'Orçamento Base'!$D$12:$S$1673,12,FALSE),VLOOKUP($C1599,#REF!,12,FALSE))</f>
        <v>#N/A</v>
      </c>
      <c r="H1599" s="228">
        <f>IFERROR(IF(Comparativo!$E$6="Tabela Não Desonerada",VLOOKUP($C1599,'Orçamento Base'!$D$12:$S$1673,16,FALSE),VLOOKUP($C1599,#REF!,16,FALSE)),0)</f>
        <v>0</v>
      </c>
      <c r="I1599" s="575" t="e">
        <f>IF(Comparativo!$E$6="Tabela Não Desonerada",VLOOKUP($C1599,'Orçamento Base'!$D$12:$S$1673,11,FALSE),VLOOKUP($C1599,#REF!,11,FALSE))</f>
        <v>#N/A</v>
      </c>
      <c r="J1599" s="363">
        <f>IF(Comparativo!$E$6="Tabela Não Desonerada",Encargos!$F$44,Encargos!$D$44)</f>
        <v>1.1122000000000001</v>
      </c>
      <c r="K1599" s="364"/>
      <c r="L1599" s="365" t="e">
        <f t="shared" si="150"/>
        <v>#N/A</v>
      </c>
      <c r="M1599" s="365" t="e">
        <f t="shared" si="151"/>
        <v>#N/A</v>
      </c>
      <c r="N1599" s="376" t="e">
        <f t="shared" si="152"/>
        <v>#N/A</v>
      </c>
      <c r="O1599" s="205" t="e">
        <f>IF(Comparativo!$E$6="Tabela Não Desonerada",VLOOKUP($C1599,'Orçamento Base'!$D$12:$S$1673,13,FALSE),VLOOKUP($C1599,#REF!,13,FALSE))</f>
        <v>#N/A</v>
      </c>
      <c r="P1599" s="205" t="e">
        <f t="shared" si="153"/>
        <v>#N/A</v>
      </c>
      <c r="Q1599" s="205" t="e">
        <f>IF(Comparativo!$E$6="Tabela Não Desonerada",VLOOKUP($C1599,'Orçamento Base'!$D$12:$S$1673,14,FALSE),VLOOKUP($C1599,#REF!,14,FALSE))</f>
        <v>#N/A</v>
      </c>
      <c r="R1599" s="205" t="e">
        <f t="shared" si="154"/>
        <v>#N/A</v>
      </c>
      <c r="S1599" s="205" t="e">
        <f>IF(Comparativo!$E$6="Tabela Não Desonerada",VLOOKUP($C1599,'Orçamento Base'!$D$12:$S$1673,15,FALSE),VLOOKUP($C1599,#REF!,15,FALSE))</f>
        <v>#N/A</v>
      </c>
      <c r="T1599" s="205" t="e">
        <f t="shared" si="155"/>
        <v>#N/A</v>
      </c>
    </row>
    <row r="1600" spans="1:20" ht="15">
      <c r="A1600" s="203">
        <v>1</v>
      </c>
      <c r="B1600" s="203" t="e">
        <f>'Orçamento-TCE'!B1600</f>
        <v>#N/A</v>
      </c>
      <c r="C1600" s="229">
        <f>'Orçamento-TCE'!C1600</f>
        <v>0</v>
      </c>
      <c r="D1600" s="199" t="e">
        <f>'Orçamento-TCE'!G1600</f>
        <v>#N/A</v>
      </c>
      <c r="E1600" s="204">
        <f>'Orçamento-TCE'!H1600</f>
        <v>0</v>
      </c>
      <c r="F1600" s="230" t="e">
        <f>'Orçamento-TCE'!I1600</f>
        <v>#N/A</v>
      </c>
      <c r="G1600" s="227" t="e">
        <f>IF(Comparativo!$E$6="Tabela Não Desonerada",VLOOKUP($C1600,'Orçamento Base'!$D$12:$S$1673,12,FALSE),VLOOKUP($C1600,#REF!,12,FALSE))</f>
        <v>#N/A</v>
      </c>
      <c r="H1600" s="228">
        <f>IFERROR(IF(Comparativo!$E$6="Tabela Não Desonerada",VLOOKUP($C1600,'Orçamento Base'!$D$12:$S$1673,16,FALSE),VLOOKUP($C1600,#REF!,16,FALSE)),0)</f>
        <v>0</v>
      </c>
      <c r="I1600" s="575" t="e">
        <f>IF(Comparativo!$E$6="Tabela Não Desonerada",VLOOKUP($C1600,'Orçamento Base'!$D$12:$S$1673,11,FALSE),VLOOKUP($C1600,#REF!,11,FALSE))</f>
        <v>#N/A</v>
      </c>
      <c r="J1600" s="363">
        <f>IF(Comparativo!$E$6="Tabela Não Desonerada",Encargos!$F$44,Encargos!$D$44)</f>
        <v>1.1122000000000001</v>
      </c>
      <c r="K1600" s="364"/>
      <c r="L1600" s="365" t="e">
        <f t="shared" si="150"/>
        <v>#N/A</v>
      </c>
      <c r="M1600" s="365" t="e">
        <f t="shared" si="151"/>
        <v>#N/A</v>
      </c>
      <c r="N1600" s="376" t="e">
        <f t="shared" si="152"/>
        <v>#N/A</v>
      </c>
      <c r="O1600" s="205" t="e">
        <f>IF(Comparativo!$E$6="Tabela Não Desonerada",VLOOKUP($C1600,'Orçamento Base'!$D$12:$S$1673,13,FALSE),VLOOKUP($C1600,#REF!,13,FALSE))</f>
        <v>#N/A</v>
      </c>
      <c r="P1600" s="205" t="e">
        <f t="shared" si="153"/>
        <v>#N/A</v>
      </c>
      <c r="Q1600" s="205" t="e">
        <f>IF(Comparativo!$E$6="Tabela Não Desonerada",VLOOKUP($C1600,'Orçamento Base'!$D$12:$S$1673,14,FALSE),VLOOKUP($C1600,#REF!,14,FALSE))</f>
        <v>#N/A</v>
      </c>
      <c r="R1600" s="205" t="e">
        <f t="shared" si="154"/>
        <v>#N/A</v>
      </c>
      <c r="S1600" s="205" t="e">
        <f>IF(Comparativo!$E$6="Tabela Não Desonerada",VLOOKUP($C1600,'Orçamento Base'!$D$12:$S$1673,15,FALSE),VLOOKUP($C1600,#REF!,15,FALSE))</f>
        <v>#N/A</v>
      </c>
      <c r="T1600" s="205" t="e">
        <f t="shared" si="155"/>
        <v>#N/A</v>
      </c>
    </row>
    <row r="1601" spans="1:20" ht="15">
      <c r="A1601" s="203">
        <v>1</v>
      </c>
      <c r="B1601" s="203" t="e">
        <f>'Orçamento-TCE'!B1601</f>
        <v>#N/A</v>
      </c>
      <c r="C1601" s="229">
        <f>'Orçamento-TCE'!C1601</f>
        <v>0</v>
      </c>
      <c r="D1601" s="199" t="e">
        <f>'Orçamento-TCE'!G1601</f>
        <v>#N/A</v>
      </c>
      <c r="E1601" s="204">
        <f>'Orçamento-TCE'!H1601</f>
        <v>0</v>
      </c>
      <c r="F1601" s="230" t="e">
        <f>'Orçamento-TCE'!I1601</f>
        <v>#N/A</v>
      </c>
      <c r="G1601" s="227" t="e">
        <f>IF(Comparativo!$E$6="Tabela Não Desonerada",VLOOKUP($C1601,'Orçamento Base'!$D$12:$S$1673,12,FALSE),VLOOKUP($C1601,#REF!,12,FALSE))</f>
        <v>#N/A</v>
      </c>
      <c r="H1601" s="228">
        <f>IFERROR(IF(Comparativo!$E$6="Tabela Não Desonerada",VLOOKUP($C1601,'Orçamento Base'!$D$12:$S$1673,16,FALSE),VLOOKUP($C1601,#REF!,16,FALSE)),0)</f>
        <v>0</v>
      </c>
      <c r="I1601" s="575" t="e">
        <f>IF(Comparativo!$E$6="Tabela Não Desonerada",VLOOKUP($C1601,'Orçamento Base'!$D$12:$S$1673,11,FALSE),VLOOKUP($C1601,#REF!,11,FALSE))</f>
        <v>#N/A</v>
      </c>
      <c r="J1601" s="363">
        <f>IF(Comparativo!$E$6="Tabela Não Desonerada",Encargos!$F$44,Encargos!$D$44)</f>
        <v>1.1122000000000001</v>
      </c>
      <c r="K1601" s="364"/>
      <c r="L1601" s="365" t="e">
        <f t="shared" si="150"/>
        <v>#N/A</v>
      </c>
      <c r="M1601" s="365" t="e">
        <f t="shared" si="151"/>
        <v>#N/A</v>
      </c>
      <c r="N1601" s="376" t="e">
        <f t="shared" si="152"/>
        <v>#N/A</v>
      </c>
      <c r="O1601" s="205" t="e">
        <f>IF(Comparativo!$E$6="Tabela Não Desonerada",VLOOKUP($C1601,'Orçamento Base'!$D$12:$S$1673,13,FALSE),VLOOKUP($C1601,#REF!,13,FALSE))</f>
        <v>#N/A</v>
      </c>
      <c r="P1601" s="205" t="e">
        <f t="shared" si="153"/>
        <v>#N/A</v>
      </c>
      <c r="Q1601" s="205" t="e">
        <f>IF(Comparativo!$E$6="Tabela Não Desonerada",VLOOKUP($C1601,'Orçamento Base'!$D$12:$S$1673,14,FALSE),VLOOKUP($C1601,#REF!,14,FALSE))</f>
        <v>#N/A</v>
      </c>
      <c r="R1601" s="205" t="e">
        <f t="shared" si="154"/>
        <v>#N/A</v>
      </c>
      <c r="S1601" s="205" t="e">
        <f>IF(Comparativo!$E$6="Tabela Não Desonerada",VLOOKUP($C1601,'Orçamento Base'!$D$12:$S$1673,15,FALSE),VLOOKUP($C1601,#REF!,15,FALSE))</f>
        <v>#N/A</v>
      </c>
      <c r="T1601" s="205" t="e">
        <f t="shared" si="155"/>
        <v>#N/A</v>
      </c>
    </row>
    <row r="1602" spans="1:20" ht="15">
      <c r="A1602" s="203">
        <v>1</v>
      </c>
      <c r="B1602" s="203" t="e">
        <f>'Orçamento-TCE'!B1602</f>
        <v>#N/A</v>
      </c>
      <c r="C1602" s="229">
        <f>'Orçamento-TCE'!C1602</f>
        <v>0</v>
      </c>
      <c r="D1602" s="199" t="e">
        <f>'Orçamento-TCE'!G1602</f>
        <v>#N/A</v>
      </c>
      <c r="E1602" s="204">
        <f>'Orçamento-TCE'!H1602</f>
        <v>0</v>
      </c>
      <c r="F1602" s="230" t="e">
        <f>'Orçamento-TCE'!I1602</f>
        <v>#N/A</v>
      </c>
      <c r="G1602" s="227" t="e">
        <f>IF(Comparativo!$E$6="Tabela Não Desonerada",VLOOKUP($C1602,'Orçamento Base'!$D$12:$S$1673,12,FALSE),VLOOKUP($C1602,#REF!,12,FALSE))</f>
        <v>#N/A</v>
      </c>
      <c r="H1602" s="228">
        <f>IFERROR(IF(Comparativo!$E$6="Tabela Não Desonerada",VLOOKUP($C1602,'Orçamento Base'!$D$12:$S$1673,16,FALSE),VLOOKUP($C1602,#REF!,16,FALSE)),0)</f>
        <v>0</v>
      </c>
      <c r="I1602" s="575" t="e">
        <f>IF(Comparativo!$E$6="Tabela Não Desonerada",VLOOKUP($C1602,'Orçamento Base'!$D$12:$S$1673,11,FALSE),VLOOKUP($C1602,#REF!,11,FALSE))</f>
        <v>#N/A</v>
      </c>
      <c r="J1602" s="363">
        <f>IF(Comparativo!$E$6="Tabela Não Desonerada",Encargos!$F$44,Encargos!$D$44)</f>
        <v>1.1122000000000001</v>
      </c>
      <c r="K1602" s="364"/>
      <c r="L1602" s="365" t="e">
        <f t="shared" si="150"/>
        <v>#N/A</v>
      </c>
      <c r="M1602" s="365" t="e">
        <f t="shared" si="151"/>
        <v>#N/A</v>
      </c>
      <c r="N1602" s="376" t="e">
        <f t="shared" si="152"/>
        <v>#N/A</v>
      </c>
      <c r="O1602" s="205" t="e">
        <f>IF(Comparativo!$E$6="Tabela Não Desonerada",VLOOKUP($C1602,'Orçamento Base'!$D$12:$S$1673,13,FALSE),VLOOKUP($C1602,#REF!,13,FALSE))</f>
        <v>#N/A</v>
      </c>
      <c r="P1602" s="205" t="e">
        <f t="shared" si="153"/>
        <v>#N/A</v>
      </c>
      <c r="Q1602" s="205" t="e">
        <f>IF(Comparativo!$E$6="Tabela Não Desonerada",VLOOKUP($C1602,'Orçamento Base'!$D$12:$S$1673,14,FALSE),VLOOKUP($C1602,#REF!,14,FALSE))</f>
        <v>#N/A</v>
      </c>
      <c r="R1602" s="205" t="e">
        <f t="shared" si="154"/>
        <v>#N/A</v>
      </c>
      <c r="S1602" s="205" t="e">
        <f>IF(Comparativo!$E$6="Tabela Não Desonerada",VLOOKUP($C1602,'Orçamento Base'!$D$12:$S$1673,15,FALSE),VLOOKUP($C1602,#REF!,15,FALSE))</f>
        <v>#N/A</v>
      </c>
      <c r="T1602" s="205" t="e">
        <f t="shared" si="155"/>
        <v>#N/A</v>
      </c>
    </row>
    <row r="1603" spans="1:20" ht="15">
      <c r="A1603" s="203">
        <v>1</v>
      </c>
      <c r="B1603" s="203" t="e">
        <f>'Orçamento-TCE'!B1603</f>
        <v>#N/A</v>
      </c>
      <c r="C1603" s="229">
        <f>'Orçamento-TCE'!C1603</f>
        <v>0</v>
      </c>
      <c r="D1603" s="199" t="e">
        <f>'Orçamento-TCE'!G1603</f>
        <v>#N/A</v>
      </c>
      <c r="E1603" s="204">
        <f>'Orçamento-TCE'!H1603</f>
        <v>0</v>
      </c>
      <c r="F1603" s="230" t="e">
        <f>'Orçamento-TCE'!I1603</f>
        <v>#N/A</v>
      </c>
      <c r="G1603" s="227" t="e">
        <f>IF(Comparativo!$E$6="Tabela Não Desonerada",VLOOKUP($C1603,'Orçamento Base'!$D$12:$S$1673,12,FALSE),VLOOKUP($C1603,#REF!,12,FALSE))</f>
        <v>#N/A</v>
      </c>
      <c r="H1603" s="228">
        <f>IFERROR(IF(Comparativo!$E$6="Tabela Não Desonerada",VLOOKUP($C1603,'Orçamento Base'!$D$12:$S$1673,16,FALSE),VLOOKUP($C1603,#REF!,16,FALSE)),0)</f>
        <v>0</v>
      </c>
      <c r="I1603" s="575" t="e">
        <f>IF(Comparativo!$E$6="Tabela Não Desonerada",VLOOKUP($C1603,'Orçamento Base'!$D$12:$S$1673,11,FALSE),VLOOKUP($C1603,#REF!,11,FALSE))</f>
        <v>#N/A</v>
      </c>
      <c r="J1603" s="363">
        <f>IF(Comparativo!$E$6="Tabela Não Desonerada",Encargos!$F$44,Encargos!$D$44)</f>
        <v>1.1122000000000001</v>
      </c>
      <c r="K1603" s="364"/>
      <c r="L1603" s="365" t="e">
        <f t="shared" si="150"/>
        <v>#N/A</v>
      </c>
      <c r="M1603" s="365" t="e">
        <f t="shared" si="151"/>
        <v>#N/A</v>
      </c>
      <c r="N1603" s="376" t="e">
        <f t="shared" si="152"/>
        <v>#N/A</v>
      </c>
      <c r="O1603" s="205" t="e">
        <f>IF(Comparativo!$E$6="Tabela Não Desonerada",VLOOKUP($C1603,'Orçamento Base'!$D$12:$S$1673,13,FALSE),VLOOKUP($C1603,#REF!,13,FALSE))</f>
        <v>#N/A</v>
      </c>
      <c r="P1603" s="205" t="e">
        <f t="shared" si="153"/>
        <v>#N/A</v>
      </c>
      <c r="Q1603" s="205" t="e">
        <f>IF(Comparativo!$E$6="Tabela Não Desonerada",VLOOKUP($C1603,'Orçamento Base'!$D$12:$S$1673,14,FALSE),VLOOKUP($C1603,#REF!,14,FALSE))</f>
        <v>#N/A</v>
      </c>
      <c r="R1603" s="205" t="e">
        <f t="shared" si="154"/>
        <v>#N/A</v>
      </c>
      <c r="S1603" s="205" t="e">
        <f>IF(Comparativo!$E$6="Tabela Não Desonerada",VLOOKUP($C1603,'Orçamento Base'!$D$12:$S$1673,15,FALSE),VLOOKUP($C1603,#REF!,15,FALSE))</f>
        <v>#N/A</v>
      </c>
      <c r="T1603" s="205" t="e">
        <f t="shared" si="155"/>
        <v>#N/A</v>
      </c>
    </row>
    <row r="1604" spans="1:20" ht="15">
      <c r="A1604" s="203">
        <v>1</v>
      </c>
      <c r="B1604" s="203" t="e">
        <f>'Orçamento-TCE'!B1604</f>
        <v>#N/A</v>
      </c>
      <c r="C1604" s="229">
        <f>'Orçamento-TCE'!C1604</f>
        <v>0</v>
      </c>
      <c r="D1604" s="199" t="e">
        <f>'Orçamento-TCE'!G1604</f>
        <v>#N/A</v>
      </c>
      <c r="E1604" s="204">
        <f>'Orçamento-TCE'!H1604</f>
        <v>0</v>
      </c>
      <c r="F1604" s="230" t="e">
        <f>'Orçamento-TCE'!I1604</f>
        <v>#N/A</v>
      </c>
      <c r="G1604" s="227" t="e">
        <f>IF(Comparativo!$E$6="Tabela Não Desonerada",VLOOKUP($C1604,'Orçamento Base'!$D$12:$S$1673,12,FALSE),VLOOKUP($C1604,#REF!,12,FALSE))</f>
        <v>#N/A</v>
      </c>
      <c r="H1604" s="228">
        <f>IFERROR(IF(Comparativo!$E$6="Tabela Não Desonerada",VLOOKUP($C1604,'Orçamento Base'!$D$12:$S$1673,16,FALSE),VLOOKUP($C1604,#REF!,16,FALSE)),0)</f>
        <v>0</v>
      </c>
      <c r="I1604" s="575" t="e">
        <f>IF(Comparativo!$E$6="Tabela Não Desonerada",VLOOKUP($C1604,'Orçamento Base'!$D$12:$S$1673,11,FALSE),VLOOKUP($C1604,#REF!,11,FALSE))</f>
        <v>#N/A</v>
      </c>
      <c r="J1604" s="363">
        <f>IF(Comparativo!$E$6="Tabela Não Desonerada",Encargos!$F$44,Encargos!$D$44)</f>
        <v>1.1122000000000001</v>
      </c>
      <c r="K1604" s="364"/>
      <c r="L1604" s="365" t="e">
        <f t="shared" si="150"/>
        <v>#N/A</v>
      </c>
      <c r="M1604" s="365" t="e">
        <f t="shared" si="151"/>
        <v>#N/A</v>
      </c>
      <c r="N1604" s="376" t="e">
        <f t="shared" si="152"/>
        <v>#N/A</v>
      </c>
      <c r="O1604" s="205" t="e">
        <f>IF(Comparativo!$E$6="Tabela Não Desonerada",VLOOKUP($C1604,'Orçamento Base'!$D$12:$S$1673,13,FALSE),VLOOKUP($C1604,#REF!,13,FALSE))</f>
        <v>#N/A</v>
      </c>
      <c r="P1604" s="205" t="e">
        <f t="shared" si="153"/>
        <v>#N/A</v>
      </c>
      <c r="Q1604" s="205" t="e">
        <f>IF(Comparativo!$E$6="Tabela Não Desonerada",VLOOKUP($C1604,'Orçamento Base'!$D$12:$S$1673,14,FALSE),VLOOKUP($C1604,#REF!,14,FALSE))</f>
        <v>#N/A</v>
      </c>
      <c r="R1604" s="205" t="e">
        <f t="shared" si="154"/>
        <v>#N/A</v>
      </c>
      <c r="S1604" s="205" t="e">
        <f>IF(Comparativo!$E$6="Tabela Não Desonerada",VLOOKUP($C1604,'Orçamento Base'!$D$12:$S$1673,15,FALSE),VLOOKUP($C1604,#REF!,15,FALSE))</f>
        <v>#N/A</v>
      </c>
      <c r="T1604" s="205" t="e">
        <f t="shared" si="155"/>
        <v>#N/A</v>
      </c>
    </row>
    <row r="1605" spans="1:20" ht="15">
      <c r="A1605" s="203">
        <v>1</v>
      </c>
      <c r="B1605" s="203" t="e">
        <f>'Orçamento-TCE'!B1605</f>
        <v>#N/A</v>
      </c>
      <c r="C1605" s="229">
        <f>'Orçamento-TCE'!C1605</f>
        <v>0</v>
      </c>
      <c r="D1605" s="199" t="e">
        <f>'Orçamento-TCE'!G1605</f>
        <v>#N/A</v>
      </c>
      <c r="E1605" s="204">
        <f>'Orçamento-TCE'!H1605</f>
        <v>0</v>
      </c>
      <c r="F1605" s="230" t="e">
        <f>'Orçamento-TCE'!I1605</f>
        <v>#N/A</v>
      </c>
      <c r="G1605" s="227" t="e">
        <f>IF(Comparativo!$E$6="Tabela Não Desonerada",VLOOKUP($C1605,'Orçamento Base'!$D$12:$S$1673,12,FALSE),VLOOKUP($C1605,#REF!,12,FALSE))</f>
        <v>#N/A</v>
      </c>
      <c r="H1605" s="228">
        <f>IFERROR(IF(Comparativo!$E$6="Tabela Não Desonerada",VLOOKUP($C1605,'Orçamento Base'!$D$12:$S$1673,16,FALSE),VLOOKUP($C1605,#REF!,16,FALSE)),0)</f>
        <v>0</v>
      </c>
      <c r="I1605" s="575" t="e">
        <f>IF(Comparativo!$E$6="Tabela Não Desonerada",VLOOKUP($C1605,'Orçamento Base'!$D$12:$S$1673,11,FALSE),VLOOKUP($C1605,#REF!,11,FALSE))</f>
        <v>#N/A</v>
      </c>
      <c r="J1605" s="363">
        <f>IF(Comparativo!$E$6="Tabela Não Desonerada",Encargos!$F$44,Encargos!$D$44)</f>
        <v>1.1122000000000001</v>
      </c>
      <c r="K1605" s="364"/>
      <c r="L1605" s="365" t="e">
        <f t="shared" si="150"/>
        <v>#N/A</v>
      </c>
      <c r="M1605" s="365" t="e">
        <f t="shared" si="151"/>
        <v>#N/A</v>
      </c>
      <c r="N1605" s="376" t="e">
        <f t="shared" si="152"/>
        <v>#N/A</v>
      </c>
      <c r="O1605" s="205" t="e">
        <f>IF(Comparativo!$E$6="Tabela Não Desonerada",VLOOKUP($C1605,'Orçamento Base'!$D$12:$S$1673,13,FALSE),VLOOKUP($C1605,#REF!,13,FALSE))</f>
        <v>#N/A</v>
      </c>
      <c r="P1605" s="205" t="e">
        <f t="shared" si="153"/>
        <v>#N/A</v>
      </c>
      <c r="Q1605" s="205" t="e">
        <f>IF(Comparativo!$E$6="Tabela Não Desonerada",VLOOKUP($C1605,'Orçamento Base'!$D$12:$S$1673,14,FALSE),VLOOKUP($C1605,#REF!,14,FALSE))</f>
        <v>#N/A</v>
      </c>
      <c r="R1605" s="205" t="e">
        <f t="shared" si="154"/>
        <v>#N/A</v>
      </c>
      <c r="S1605" s="205" t="e">
        <f>IF(Comparativo!$E$6="Tabela Não Desonerada",VLOOKUP($C1605,'Orçamento Base'!$D$12:$S$1673,15,FALSE),VLOOKUP($C1605,#REF!,15,FALSE))</f>
        <v>#N/A</v>
      </c>
      <c r="T1605" s="205" t="e">
        <f t="shared" si="155"/>
        <v>#N/A</v>
      </c>
    </row>
    <row r="1606" spans="1:20" ht="15">
      <c r="A1606" s="203">
        <v>1</v>
      </c>
      <c r="B1606" s="203" t="e">
        <f>'Orçamento-TCE'!B1606</f>
        <v>#N/A</v>
      </c>
      <c r="C1606" s="229">
        <f>'Orçamento-TCE'!C1606</f>
        <v>0</v>
      </c>
      <c r="D1606" s="199" t="e">
        <f>'Orçamento-TCE'!G1606</f>
        <v>#N/A</v>
      </c>
      <c r="E1606" s="204">
        <f>'Orçamento-TCE'!H1606</f>
        <v>0</v>
      </c>
      <c r="F1606" s="230" t="e">
        <f>'Orçamento-TCE'!I1606</f>
        <v>#N/A</v>
      </c>
      <c r="G1606" s="227" t="e">
        <f>IF(Comparativo!$E$6="Tabela Não Desonerada",VLOOKUP($C1606,'Orçamento Base'!$D$12:$S$1673,12,FALSE),VLOOKUP($C1606,#REF!,12,FALSE))</f>
        <v>#N/A</v>
      </c>
      <c r="H1606" s="228">
        <f>IFERROR(IF(Comparativo!$E$6="Tabela Não Desonerada",VLOOKUP($C1606,'Orçamento Base'!$D$12:$S$1673,16,FALSE),VLOOKUP($C1606,#REF!,16,FALSE)),0)</f>
        <v>0</v>
      </c>
      <c r="I1606" s="575" t="e">
        <f>IF(Comparativo!$E$6="Tabela Não Desonerada",VLOOKUP($C1606,'Orçamento Base'!$D$12:$S$1673,11,FALSE),VLOOKUP($C1606,#REF!,11,FALSE))</f>
        <v>#N/A</v>
      </c>
      <c r="J1606" s="363">
        <f>IF(Comparativo!$E$6="Tabela Não Desonerada",Encargos!$F$44,Encargos!$D$44)</f>
        <v>1.1122000000000001</v>
      </c>
      <c r="K1606" s="364"/>
      <c r="L1606" s="365" t="e">
        <f t="shared" si="150"/>
        <v>#N/A</v>
      </c>
      <c r="M1606" s="365" t="e">
        <f t="shared" si="151"/>
        <v>#N/A</v>
      </c>
      <c r="N1606" s="376" t="e">
        <f t="shared" si="152"/>
        <v>#N/A</v>
      </c>
      <c r="O1606" s="205" t="e">
        <f>IF(Comparativo!$E$6="Tabela Não Desonerada",VLOOKUP($C1606,'Orçamento Base'!$D$12:$S$1673,13,FALSE),VLOOKUP($C1606,#REF!,13,FALSE))</f>
        <v>#N/A</v>
      </c>
      <c r="P1606" s="205" t="e">
        <f t="shared" si="153"/>
        <v>#N/A</v>
      </c>
      <c r="Q1606" s="205" t="e">
        <f>IF(Comparativo!$E$6="Tabela Não Desonerada",VLOOKUP($C1606,'Orçamento Base'!$D$12:$S$1673,14,FALSE),VLOOKUP($C1606,#REF!,14,FALSE))</f>
        <v>#N/A</v>
      </c>
      <c r="R1606" s="205" t="e">
        <f t="shared" si="154"/>
        <v>#N/A</v>
      </c>
      <c r="S1606" s="205" t="e">
        <f>IF(Comparativo!$E$6="Tabela Não Desonerada",VLOOKUP($C1606,'Orçamento Base'!$D$12:$S$1673,15,FALSE),VLOOKUP($C1606,#REF!,15,FALSE))</f>
        <v>#N/A</v>
      </c>
      <c r="T1606" s="205" t="e">
        <f t="shared" si="155"/>
        <v>#N/A</v>
      </c>
    </row>
    <row r="1607" spans="1:20" ht="15">
      <c r="A1607" s="203">
        <v>1</v>
      </c>
      <c r="B1607" s="203" t="e">
        <f>'Orçamento-TCE'!B1607</f>
        <v>#N/A</v>
      </c>
      <c r="C1607" s="229">
        <f>'Orçamento-TCE'!C1607</f>
        <v>0</v>
      </c>
      <c r="D1607" s="199" t="e">
        <f>'Orçamento-TCE'!G1607</f>
        <v>#N/A</v>
      </c>
      <c r="E1607" s="204">
        <f>'Orçamento-TCE'!H1607</f>
        <v>0</v>
      </c>
      <c r="F1607" s="230" t="e">
        <f>'Orçamento-TCE'!I1607</f>
        <v>#N/A</v>
      </c>
      <c r="G1607" s="227" t="e">
        <f>IF(Comparativo!$E$6="Tabela Não Desonerada",VLOOKUP($C1607,'Orçamento Base'!$D$12:$S$1673,12,FALSE),VLOOKUP($C1607,#REF!,12,FALSE))</f>
        <v>#N/A</v>
      </c>
      <c r="H1607" s="228">
        <f>IFERROR(IF(Comparativo!$E$6="Tabela Não Desonerada",VLOOKUP($C1607,'Orçamento Base'!$D$12:$S$1673,16,FALSE),VLOOKUP($C1607,#REF!,16,FALSE)),0)</f>
        <v>0</v>
      </c>
      <c r="I1607" s="575" t="e">
        <f>IF(Comparativo!$E$6="Tabela Não Desonerada",VLOOKUP($C1607,'Orçamento Base'!$D$12:$S$1673,11,FALSE),VLOOKUP($C1607,#REF!,11,FALSE))</f>
        <v>#N/A</v>
      </c>
      <c r="J1607" s="363">
        <f>IF(Comparativo!$E$6="Tabela Não Desonerada",Encargos!$F$44,Encargos!$D$44)</f>
        <v>1.1122000000000001</v>
      </c>
      <c r="K1607" s="364"/>
      <c r="L1607" s="365" t="e">
        <f t="shared" si="150"/>
        <v>#N/A</v>
      </c>
      <c r="M1607" s="365" t="e">
        <f t="shared" si="151"/>
        <v>#N/A</v>
      </c>
      <c r="N1607" s="376" t="e">
        <f t="shared" si="152"/>
        <v>#N/A</v>
      </c>
      <c r="O1607" s="205" t="e">
        <f>IF(Comparativo!$E$6="Tabela Não Desonerada",VLOOKUP($C1607,'Orçamento Base'!$D$12:$S$1673,13,FALSE),VLOOKUP($C1607,#REF!,13,FALSE))</f>
        <v>#N/A</v>
      </c>
      <c r="P1607" s="205" t="e">
        <f t="shared" si="153"/>
        <v>#N/A</v>
      </c>
      <c r="Q1607" s="205" t="e">
        <f>IF(Comparativo!$E$6="Tabela Não Desonerada",VLOOKUP($C1607,'Orçamento Base'!$D$12:$S$1673,14,FALSE),VLOOKUP($C1607,#REF!,14,FALSE))</f>
        <v>#N/A</v>
      </c>
      <c r="R1607" s="205" t="e">
        <f t="shared" si="154"/>
        <v>#N/A</v>
      </c>
      <c r="S1607" s="205" t="e">
        <f>IF(Comparativo!$E$6="Tabela Não Desonerada",VLOOKUP($C1607,'Orçamento Base'!$D$12:$S$1673,15,FALSE),VLOOKUP($C1607,#REF!,15,FALSE))</f>
        <v>#N/A</v>
      </c>
      <c r="T1607" s="205" t="e">
        <f t="shared" si="155"/>
        <v>#N/A</v>
      </c>
    </row>
    <row r="1608" spans="1:20" ht="15">
      <c r="A1608" s="203">
        <v>1</v>
      </c>
      <c r="B1608" s="203" t="e">
        <f>'Orçamento-TCE'!B1608</f>
        <v>#N/A</v>
      </c>
      <c r="C1608" s="229">
        <f>'Orçamento-TCE'!C1608</f>
        <v>0</v>
      </c>
      <c r="D1608" s="199" t="e">
        <f>'Orçamento-TCE'!G1608</f>
        <v>#N/A</v>
      </c>
      <c r="E1608" s="204">
        <f>'Orçamento-TCE'!H1608</f>
        <v>0</v>
      </c>
      <c r="F1608" s="230" t="e">
        <f>'Orçamento-TCE'!I1608</f>
        <v>#N/A</v>
      </c>
      <c r="G1608" s="227" t="e">
        <f>IF(Comparativo!$E$6="Tabela Não Desonerada",VLOOKUP($C1608,'Orçamento Base'!$D$12:$S$1673,12,FALSE),VLOOKUP($C1608,#REF!,12,FALSE))</f>
        <v>#N/A</v>
      </c>
      <c r="H1608" s="228">
        <f>IFERROR(IF(Comparativo!$E$6="Tabela Não Desonerada",VLOOKUP($C1608,'Orçamento Base'!$D$12:$S$1673,16,FALSE),VLOOKUP($C1608,#REF!,16,FALSE)),0)</f>
        <v>0</v>
      </c>
      <c r="I1608" s="575" t="e">
        <f>IF(Comparativo!$E$6="Tabela Não Desonerada",VLOOKUP($C1608,'Orçamento Base'!$D$12:$S$1673,11,FALSE),VLOOKUP($C1608,#REF!,11,FALSE))</f>
        <v>#N/A</v>
      </c>
      <c r="J1608" s="363">
        <f>IF(Comparativo!$E$6="Tabela Não Desonerada",Encargos!$F$44,Encargos!$D$44)</f>
        <v>1.1122000000000001</v>
      </c>
      <c r="K1608" s="364"/>
      <c r="L1608" s="365" t="e">
        <f t="shared" si="150"/>
        <v>#N/A</v>
      </c>
      <c r="M1608" s="365" t="e">
        <f t="shared" si="151"/>
        <v>#N/A</v>
      </c>
      <c r="N1608" s="376" t="e">
        <f t="shared" si="152"/>
        <v>#N/A</v>
      </c>
      <c r="O1608" s="205" t="e">
        <f>IF(Comparativo!$E$6="Tabela Não Desonerada",VLOOKUP($C1608,'Orçamento Base'!$D$12:$S$1673,13,FALSE),VLOOKUP($C1608,#REF!,13,FALSE))</f>
        <v>#N/A</v>
      </c>
      <c r="P1608" s="205" t="e">
        <f t="shared" si="153"/>
        <v>#N/A</v>
      </c>
      <c r="Q1608" s="205" t="e">
        <f>IF(Comparativo!$E$6="Tabela Não Desonerada",VLOOKUP($C1608,'Orçamento Base'!$D$12:$S$1673,14,FALSE),VLOOKUP($C1608,#REF!,14,FALSE))</f>
        <v>#N/A</v>
      </c>
      <c r="R1608" s="205" t="e">
        <f t="shared" si="154"/>
        <v>#N/A</v>
      </c>
      <c r="S1608" s="205" t="e">
        <f>IF(Comparativo!$E$6="Tabela Não Desonerada",VLOOKUP($C1608,'Orçamento Base'!$D$12:$S$1673,15,FALSE),VLOOKUP($C1608,#REF!,15,FALSE))</f>
        <v>#N/A</v>
      </c>
      <c r="T1608" s="205" t="e">
        <f t="shared" si="155"/>
        <v>#N/A</v>
      </c>
    </row>
    <row r="1609" spans="1:20" ht="15">
      <c r="A1609" s="203">
        <v>1</v>
      </c>
      <c r="B1609" s="203" t="e">
        <f>'Orçamento-TCE'!B1609</f>
        <v>#N/A</v>
      </c>
      <c r="C1609" s="229">
        <f>'Orçamento-TCE'!C1609</f>
        <v>0</v>
      </c>
      <c r="D1609" s="199" t="e">
        <f>'Orçamento-TCE'!G1609</f>
        <v>#N/A</v>
      </c>
      <c r="E1609" s="204">
        <f>'Orçamento-TCE'!H1609</f>
        <v>0</v>
      </c>
      <c r="F1609" s="230" t="e">
        <f>'Orçamento-TCE'!I1609</f>
        <v>#N/A</v>
      </c>
      <c r="G1609" s="227" t="e">
        <f>IF(Comparativo!$E$6="Tabela Não Desonerada",VLOOKUP($C1609,'Orçamento Base'!$D$12:$S$1673,12,FALSE),VLOOKUP($C1609,#REF!,12,FALSE))</f>
        <v>#N/A</v>
      </c>
      <c r="H1609" s="228">
        <f>IFERROR(IF(Comparativo!$E$6="Tabela Não Desonerada",VLOOKUP($C1609,'Orçamento Base'!$D$12:$S$1673,16,FALSE),VLOOKUP($C1609,#REF!,16,FALSE)),0)</f>
        <v>0</v>
      </c>
      <c r="I1609" s="575" t="e">
        <f>IF(Comparativo!$E$6="Tabela Não Desonerada",VLOOKUP($C1609,'Orçamento Base'!$D$12:$S$1673,11,FALSE),VLOOKUP($C1609,#REF!,11,FALSE))</f>
        <v>#N/A</v>
      </c>
      <c r="J1609" s="363">
        <f>IF(Comparativo!$E$6="Tabela Não Desonerada",Encargos!$F$44,Encargos!$D$44)</f>
        <v>1.1122000000000001</v>
      </c>
      <c r="K1609" s="364"/>
      <c r="L1609" s="365" t="e">
        <f t="shared" si="150"/>
        <v>#N/A</v>
      </c>
      <c r="M1609" s="365" t="e">
        <f t="shared" si="151"/>
        <v>#N/A</v>
      </c>
      <c r="N1609" s="376" t="e">
        <f t="shared" si="152"/>
        <v>#N/A</v>
      </c>
      <c r="O1609" s="205" t="e">
        <f>IF(Comparativo!$E$6="Tabela Não Desonerada",VLOOKUP($C1609,'Orçamento Base'!$D$12:$S$1673,13,FALSE),VLOOKUP($C1609,#REF!,13,FALSE))</f>
        <v>#N/A</v>
      </c>
      <c r="P1609" s="205" t="e">
        <f t="shared" si="153"/>
        <v>#N/A</v>
      </c>
      <c r="Q1609" s="205" t="e">
        <f>IF(Comparativo!$E$6="Tabela Não Desonerada",VLOOKUP($C1609,'Orçamento Base'!$D$12:$S$1673,14,FALSE),VLOOKUP($C1609,#REF!,14,FALSE))</f>
        <v>#N/A</v>
      </c>
      <c r="R1609" s="205" t="e">
        <f t="shared" si="154"/>
        <v>#N/A</v>
      </c>
      <c r="S1609" s="205" t="e">
        <f>IF(Comparativo!$E$6="Tabela Não Desonerada",VLOOKUP($C1609,'Orçamento Base'!$D$12:$S$1673,15,FALSE),VLOOKUP($C1609,#REF!,15,FALSE))</f>
        <v>#N/A</v>
      </c>
      <c r="T1609" s="205" t="e">
        <f t="shared" si="155"/>
        <v>#N/A</v>
      </c>
    </row>
    <row r="1610" spans="1:20" ht="15">
      <c r="A1610" s="203">
        <v>1</v>
      </c>
      <c r="B1610" s="203" t="e">
        <f>'Orçamento-TCE'!B1610</f>
        <v>#N/A</v>
      </c>
      <c r="C1610" s="229">
        <f>'Orçamento-TCE'!C1610</f>
        <v>0</v>
      </c>
      <c r="D1610" s="199" t="e">
        <f>'Orçamento-TCE'!G1610</f>
        <v>#N/A</v>
      </c>
      <c r="E1610" s="204">
        <f>'Orçamento-TCE'!H1610</f>
        <v>0</v>
      </c>
      <c r="F1610" s="230" t="e">
        <f>'Orçamento-TCE'!I1610</f>
        <v>#N/A</v>
      </c>
      <c r="G1610" s="227" t="e">
        <f>IF(Comparativo!$E$6="Tabela Não Desonerada",VLOOKUP($C1610,'Orçamento Base'!$D$12:$S$1673,12,FALSE),VLOOKUP($C1610,#REF!,12,FALSE))</f>
        <v>#N/A</v>
      </c>
      <c r="H1610" s="228">
        <f>IFERROR(IF(Comparativo!$E$6="Tabela Não Desonerada",VLOOKUP($C1610,'Orçamento Base'!$D$12:$S$1673,16,FALSE),VLOOKUP($C1610,#REF!,16,FALSE)),0)</f>
        <v>0</v>
      </c>
      <c r="I1610" s="575" t="e">
        <f>IF(Comparativo!$E$6="Tabela Não Desonerada",VLOOKUP($C1610,'Orçamento Base'!$D$12:$S$1673,11,FALSE),VLOOKUP($C1610,#REF!,11,FALSE))</f>
        <v>#N/A</v>
      </c>
      <c r="J1610" s="363">
        <f>IF(Comparativo!$E$6="Tabela Não Desonerada",Encargos!$F$44,Encargos!$D$44)</f>
        <v>1.1122000000000001</v>
      </c>
      <c r="K1610" s="364"/>
      <c r="L1610" s="365" t="e">
        <f t="shared" si="150"/>
        <v>#N/A</v>
      </c>
      <c r="M1610" s="365" t="e">
        <f t="shared" si="151"/>
        <v>#N/A</v>
      </c>
      <c r="N1610" s="376" t="e">
        <f t="shared" si="152"/>
        <v>#N/A</v>
      </c>
      <c r="O1610" s="205" t="e">
        <f>IF(Comparativo!$E$6="Tabela Não Desonerada",VLOOKUP($C1610,'Orçamento Base'!$D$12:$S$1673,13,FALSE),VLOOKUP($C1610,#REF!,13,FALSE))</f>
        <v>#N/A</v>
      </c>
      <c r="P1610" s="205" t="e">
        <f t="shared" si="153"/>
        <v>#N/A</v>
      </c>
      <c r="Q1610" s="205" t="e">
        <f>IF(Comparativo!$E$6="Tabela Não Desonerada",VLOOKUP($C1610,'Orçamento Base'!$D$12:$S$1673,14,FALSE),VLOOKUP($C1610,#REF!,14,FALSE))</f>
        <v>#N/A</v>
      </c>
      <c r="R1610" s="205" t="e">
        <f t="shared" si="154"/>
        <v>#N/A</v>
      </c>
      <c r="S1610" s="205" t="e">
        <f>IF(Comparativo!$E$6="Tabela Não Desonerada",VLOOKUP($C1610,'Orçamento Base'!$D$12:$S$1673,15,FALSE),VLOOKUP($C1610,#REF!,15,FALSE))</f>
        <v>#N/A</v>
      </c>
      <c r="T1610" s="205" t="e">
        <f t="shared" si="155"/>
        <v>#N/A</v>
      </c>
    </row>
    <row r="1611" spans="1:20" ht="15">
      <c r="A1611" s="203">
        <v>1</v>
      </c>
      <c r="B1611" s="203" t="e">
        <f>'Orçamento-TCE'!B1611</f>
        <v>#N/A</v>
      </c>
      <c r="C1611" s="229">
        <f>'Orçamento-TCE'!C1611</f>
        <v>0</v>
      </c>
      <c r="D1611" s="199" t="e">
        <f>'Orçamento-TCE'!G1611</f>
        <v>#N/A</v>
      </c>
      <c r="E1611" s="204">
        <f>'Orçamento-TCE'!H1611</f>
        <v>0</v>
      </c>
      <c r="F1611" s="230" t="e">
        <f>'Orçamento-TCE'!I1611</f>
        <v>#N/A</v>
      </c>
      <c r="G1611" s="227" t="e">
        <f>IF(Comparativo!$E$6="Tabela Não Desonerada",VLOOKUP($C1611,'Orçamento Base'!$D$12:$S$1673,12,FALSE),VLOOKUP($C1611,#REF!,12,FALSE))</f>
        <v>#N/A</v>
      </c>
      <c r="H1611" s="228">
        <f>IFERROR(IF(Comparativo!$E$6="Tabela Não Desonerada",VLOOKUP($C1611,'Orçamento Base'!$D$12:$S$1673,16,FALSE),VLOOKUP($C1611,#REF!,16,FALSE)),0)</f>
        <v>0</v>
      </c>
      <c r="I1611" s="575" t="e">
        <f>IF(Comparativo!$E$6="Tabela Não Desonerada",VLOOKUP($C1611,'Orçamento Base'!$D$12:$S$1673,11,FALSE),VLOOKUP($C1611,#REF!,11,FALSE))</f>
        <v>#N/A</v>
      </c>
      <c r="J1611" s="363">
        <f>IF(Comparativo!$E$6="Tabela Não Desonerada",Encargos!$F$44,Encargos!$D$44)</f>
        <v>1.1122000000000001</v>
      </c>
      <c r="K1611" s="364"/>
      <c r="L1611" s="365" t="e">
        <f t="shared" si="150"/>
        <v>#N/A</v>
      </c>
      <c r="M1611" s="365" t="e">
        <f t="shared" si="151"/>
        <v>#N/A</v>
      </c>
      <c r="N1611" s="376" t="e">
        <f t="shared" si="152"/>
        <v>#N/A</v>
      </c>
      <c r="O1611" s="205" t="e">
        <f>IF(Comparativo!$E$6="Tabela Não Desonerada",VLOOKUP($C1611,'Orçamento Base'!$D$12:$S$1673,13,FALSE),VLOOKUP($C1611,#REF!,13,FALSE))</f>
        <v>#N/A</v>
      </c>
      <c r="P1611" s="205" t="e">
        <f t="shared" si="153"/>
        <v>#N/A</v>
      </c>
      <c r="Q1611" s="205" t="e">
        <f>IF(Comparativo!$E$6="Tabela Não Desonerada",VLOOKUP($C1611,'Orçamento Base'!$D$12:$S$1673,14,FALSE),VLOOKUP($C1611,#REF!,14,FALSE))</f>
        <v>#N/A</v>
      </c>
      <c r="R1611" s="205" t="e">
        <f t="shared" si="154"/>
        <v>#N/A</v>
      </c>
      <c r="S1611" s="205" t="e">
        <f>IF(Comparativo!$E$6="Tabela Não Desonerada",VLOOKUP($C1611,'Orçamento Base'!$D$12:$S$1673,15,FALSE),VLOOKUP($C1611,#REF!,15,FALSE))</f>
        <v>#N/A</v>
      </c>
      <c r="T1611" s="205" t="e">
        <f t="shared" si="155"/>
        <v>#N/A</v>
      </c>
    </row>
    <row r="1612" spans="1:20" ht="15">
      <c r="A1612" s="203">
        <v>1</v>
      </c>
      <c r="B1612" s="203" t="e">
        <f>'Orçamento-TCE'!B1612</f>
        <v>#N/A</v>
      </c>
      <c r="C1612" s="229">
        <f>'Orçamento-TCE'!C1612</f>
        <v>0</v>
      </c>
      <c r="D1612" s="199" t="e">
        <f>'Orçamento-TCE'!G1612</f>
        <v>#N/A</v>
      </c>
      <c r="E1612" s="204">
        <f>'Orçamento-TCE'!H1612</f>
        <v>0</v>
      </c>
      <c r="F1612" s="230" t="e">
        <f>'Orçamento-TCE'!I1612</f>
        <v>#N/A</v>
      </c>
      <c r="G1612" s="227" t="e">
        <f>IF(Comparativo!$E$6="Tabela Não Desonerada",VLOOKUP($C1612,'Orçamento Base'!$D$12:$S$1673,12,FALSE),VLOOKUP($C1612,#REF!,12,FALSE))</f>
        <v>#N/A</v>
      </c>
      <c r="H1612" s="228">
        <f>IFERROR(IF(Comparativo!$E$6="Tabela Não Desonerada",VLOOKUP($C1612,'Orçamento Base'!$D$12:$S$1673,16,FALSE),VLOOKUP($C1612,#REF!,16,FALSE)),0)</f>
        <v>0</v>
      </c>
      <c r="I1612" s="575" t="e">
        <f>IF(Comparativo!$E$6="Tabela Não Desonerada",VLOOKUP($C1612,'Orçamento Base'!$D$12:$S$1673,11,FALSE),VLOOKUP($C1612,#REF!,11,FALSE))</f>
        <v>#N/A</v>
      </c>
      <c r="J1612" s="363">
        <f>IF(Comparativo!$E$6="Tabela Não Desonerada",Encargos!$F$44,Encargos!$D$44)</f>
        <v>1.1122000000000001</v>
      </c>
      <c r="K1612" s="364"/>
      <c r="L1612" s="365" t="e">
        <f t="shared" si="150"/>
        <v>#N/A</v>
      </c>
      <c r="M1612" s="365" t="e">
        <f t="shared" si="151"/>
        <v>#N/A</v>
      </c>
      <c r="N1612" s="376" t="e">
        <f t="shared" si="152"/>
        <v>#N/A</v>
      </c>
      <c r="O1612" s="205" t="e">
        <f>IF(Comparativo!$E$6="Tabela Não Desonerada",VLOOKUP($C1612,'Orçamento Base'!$D$12:$S$1673,13,FALSE),VLOOKUP($C1612,#REF!,13,FALSE))</f>
        <v>#N/A</v>
      </c>
      <c r="P1612" s="205" t="e">
        <f t="shared" si="153"/>
        <v>#N/A</v>
      </c>
      <c r="Q1612" s="205" t="e">
        <f>IF(Comparativo!$E$6="Tabela Não Desonerada",VLOOKUP($C1612,'Orçamento Base'!$D$12:$S$1673,14,FALSE),VLOOKUP($C1612,#REF!,14,FALSE))</f>
        <v>#N/A</v>
      </c>
      <c r="R1612" s="205" t="e">
        <f t="shared" si="154"/>
        <v>#N/A</v>
      </c>
      <c r="S1612" s="205" t="e">
        <f>IF(Comparativo!$E$6="Tabela Não Desonerada",VLOOKUP($C1612,'Orçamento Base'!$D$12:$S$1673,15,FALSE),VLOOKUP($C1612,#REF!,15,FALSE))</f>
        <v>#N/A</v>
      </c>
      <c r="T1612" s="205" t="e">
        <f t="shared" si="155"/>
        <v>#N/A</v>
      </c>
    </row>
    <row r="1613" spans="1:20" ht="15">
      <c r="A1613" s="203">
        <v>1</v>
      </c>
      <c r="B1613" s="203" t="e">
        <f>'Orçamento-TCE'!B1613</f>
        <v>#N/A</v>
      </c>
      <c r="C1613" s="229">
        <f>'Orçamento-TCE'!C1613</f>
        <v>0</v>
      </c>
      <c r="D1613" s="199" t="e">
        <f>'Orçamento-TCE'!G1613</f>
        <v>#N/A</v>
      </c>
      <c r="E1613" s="204">
        <f>'Orçamento-TCE'!H1613</f>
        <v>0</v>
      </c>
      <c r="F1613" s="230" t="e">
        <f>'Orçamento-TCE'!I1613</f>
        <v>#N/A</v>
      </c>
      <c r="G1613" s="227" t="e">
        <f>IF(Comparativo!$E$6="Tabela Não Desonerada",VLOOKUP($C1613,'Orçamento Base'!$D$12:$S$1673,12,FALSE),VLOOKUP($C1613,#REF!,12,FALSE))</f>
        <v>#N/A</v>
      </c>
      <c r="H1613" s="228">
        <f>IFERROR(IF(Comparativo!$E$6="Tabela Não Desonerada",VLOOKUP($C1613,'Orçamento Base'!$D$12:$S$1673,16,FALSE),VLOOKUP($C1613,#REF!,16,FALSE)),0)</f>
        <v>0</v>
      </c>
      <c r="I1613" s="575" t="e">
        <f>IF(Comparativo!$E$6="Tabela Não Desonerada",VLOOKUP($C1613,'Orçamento Base'!$D$12:$S$1673,11,FALSE),VLOOKUP($C1613,#REF!,11,FALSE))</f>
        <v>#N/A</v>
      </c>
      <c r="J1613" s="363">
        <f>IF(Comparativo!$E$6="Tabela Não Desonerada",Encargos!$F$44,Encargos!$D$44)</f>
        <v>1.1122000000000001</v>
      </c>
      <c r="K1613" s="364"/>
      <c r="L1613" s="365" t="e">
        <f t="shared" si="150"/>
        <v>#N/A</v>
      </c>
      <c r="M1613" s="365" t="e">
        <f t="shared" si="151"/>
        <v>#N/A</v>
      </c>
      <c r="N1613" s="376" t="e">
        <f t="shared" si="152"/>
        <v>#N/A</v>
      </c>
      <c r="O1613" s="205" t="e">
        <f>IF(Comparativo!$E$6="Tabela Não Desonerada",VLOOKUP($C1613,'Orçamento Base'!$D$12:$S$1673,13,FALSE),VLOOKUP($C1613,#REF!,13,FALSE))</f>
        <v>#N/A</v>
      </c>
      <c r="P1613" s="205" t="e">
        <f t="shared" si="153"/>
        <v>#N/A</v>
      </c>
      <c r="Q1613" s="205" t="e">
        <f>IF(Comparativo!$E$6="Tabela Não Desonerada",VLOOKUP($C1613,'Orçamento Base'!$D$12:$S$1673,14,FALSE),VLOOKUP($C1613,#REF!,14,FALSE))</f>
        <v>#N/A</v>
      </c>
      <c r="R1613" s="205" t="e">
        <f t="shared" si="154"/>
        <v>#N/A</v>
      </c>
      <c r="S1613" s="205" t="e">
        <f>IF(Comparativo!$E$6="Tabela Não Desonerada",VLOOKUP($C1613,'Orçamento Base'!$D$12:$S$1673,15,FALSE),VLOOKUP($C1613,#REF!,15,FALSE))</f>
        <v>#N/A</v>
      </c>
      <c r="T1613" s="205" t="e">
        <f t="shared" si="155"/>
        <v>#N/A</v>
      </c>
    </row>
    <row r="1614" spans="1:20" ht="15">
      <c r="A1614" s="203">
        <v>1</v>
      </c>
      <c r="B1614" s="203" t="e">
        <f>'Orçamento-TCE'!B1614</f>
        <v>#N/A</v>
      </c>
      <c r="C1614" s="229">
        <f>'Orçamento-TCE'!C1614</f>
        <v>0</v>
      </c>
      <c r="D1614" s="199" t="e">
        <f>'Orçamento-TCE'!G1614</f>
        <v>#N/A</v>
      </c>
      <c r="E1614" s="204">
        <f>'Orçamento-TCE'!H1614</f>
        <v>0</v>
      </c>
      <c r="F1614" s="230" t="e">
        <f>'Orçamento-TCE'!I1614</f>
        <v>#N/A</v>
      </c>
      <c r="G1614" s="227" t="e">
        <f>IF(Comparativo!$E$6="Tabela Não Desonerada",VLOOKUP($C1614,'Orçamento Base'!$D$12:$S$1673,12,FALSE),VLOOKUP($C1614,#REF!,12,FALSE))</f>
        <v>#N/A</v>
      </c>
      <c r="H1614" s="228">
        <f>IFERROR(IF(Comparativo!$E$6="Tabela Não Desonerada",VLOOKUP($C1614,'Orçamento Base'!$D$12:$S$1673,16,FALSE),VLOOKUP($C1614,#REF!,16,FALSE)),0)</f>
        <v>0</v>
      </c>
      <c r="I1614" s="575" t="e">
        <f>IF(Comparativo!$E$6="Tabela Não Desonerada",VLOOKUP($C1614,'Orçamento Base'!$D$12:$S$1673,11,FALSE),VLOOKUP($C1614,#REF!,11,FALSE))</f>
        <v>#N/A</v>
      </c>
      <c r="J1614" s="363">
        <f>IF(Comparativo!$E$6="Tabela Não Desonerada",Encargos!$F$44,Encargos!$D$44)</f>
        <v>1.1122000000000001</v>
      </c>
      <c r="K1614" s="364"/>
      <c r="L1614" s="365" t="e">
        <f t="shared" si="150"/>
        <v>#N/A</v>
      </c>
      <c r="M1614" s="365" t="e">
        <f t="shared" si="151"/>
        <v>#N/A</v>
      </c>
      <c r="N1614" s="376" t="e">
        <f t="shared" si="152"/>
        <v>#N/A</v>
      </c>
      <c r="O1614" s="205" t="e">
        <f>IF(Comparativo!$E$6="Tabela Não Desonerada",VLOOKUP($C1614,'Orçamento Base'!$D$12:$S$1673,13,FALSE),VLOOKUP($C1614,#REF!,13,FALSE))</f>
        <v>#N/A</v>
      </c>
      <c r="P1614" s="205" t="e">
        <f t="shared" si="153"/>
        <v>#N/A</v>
      </c>
      <c r="Q1614" s="205" t="e">
        <f>IF(Comparativo!$E$6="Tabela Não Desonerada",VLOOKUP($C1614,'Orçamento Base'!$D$12:$S$1673,14,FALSE),VLOOKUP($C1614,#REF!,14,FALSE))</f>
        <v>#N/A</v>
      </c>
      <c r="R1614" s="205" t="e">
        <f t="shared" si="154"/>
        <v>#N/A</v>
      </c>
      <c r="S1614" s="205" t="e">
        <f>IF(Comparativo!$E$6="Tabela Não Desonerada",VLOOKUP($C1614,'Orçamento Base'!$D$12:$S$1673,15,FALSE),VLOOKUP($C1614,#REF!,15,FALSE))</f>
        <v>#N/A</v>
      </c>
      <c r="T1614" s="205" t="e">
        <f t="shared" si="155"/>
        <v>#N/A</v>
      </c>
    </row>
    <row r="1615" spans="1:20" ht="15">
      <c r="A1615" s="203">
        <v>1</v>
      </c>
      <c r="B1615" s="203" t="e">
        <f>'Orçamento-TCE'!B1615</f>
        <v>#N/A</v>
      </c>
      <c r="C1615" s="229">
        <f>'Orçamento-TCE'!C1615</f>
        <v>0</v>
      </c>
      <c r="D1615" s="199" t="e">
        <f>'Orçamento-TCE'!G1615</f>
        <v>#N/A</v>
      </c>
      <c r="E1615" s="204">
        <f>'Orçamento-TCE'!H1615</f>
        <v>0</v>
      </c>
      <c r="F1615" s="230" t="e">
        <f>'Orçamento-TCE'!I1615</f>
        <v>#N/A</v>
      </c>
      <c r="G1615" s="227" t="e">
        <f>IF(Comparativo!$E$6="Tabela Não Desonerada",VLOOKUP($C1615,'Orçamento Base'!$D$12:$S$1673,12,FALSE),VLOOKUP($C1615,#REF!,12,FALSE))</f>
        <v>#N/A</v>
      </c>
      <c r="H1615" s="228">
        <f>IFERROR(IF(Comparativo!$E$6="Tabela Não Desonerada",VLOOKUP($C1615,'Orçamento Base'!$D$12:$S$1673,16,FALSE),VLOOKUP($C1615,#REF!,16,FALSE)),0)</f>
        <v>0</v>
      </c>
      <c r="I1615" s="575" t="e">
        <f>IF(Comparativo!$E$6="Tabela Não Desonerada",VLOOKUP($C1615,'Orçamento Base'!$D$12:$S$1673,11,FALSE),VLOOKUP($C1615,#REF!,11,FALSE))</f>
        <v>#N/A</v>
      </c>
      <c r="J1615" s="363">
        <f>IF(Comparativo!$E$6="Tabela Não Desonerada",Encargos!$F$44,Encargos!$D$44)</f>
        <v>1.1122000000000001</v>
      </c>
      <c r="K1615" s="364"/>
      <c r="L1615" s="365" t="e">
        <f t="shared" si="150"/>
        <v>#N/A</v>
      </c>
      <c r="M1615" s="365" t="e">
        <f t="shared" si="151"/>
        <v>#N/A</v>
      </c>
      <c r="N1615" s="376" t="e">
        <f t="shared" si="152"/>
        <v>#N/A</v>
      </c>
      <c r="O1615" s="205" t="e">
        <f>IF(Comparativo!$E$6="Tabela Não Desonerada",VLOOKUP($C1615,'Orçamento Base'!$D$12:$S$1673,13,FALSE),VLOOKUP($C1615,#REF!,13,FALSE))</f>
        <v>#N/A</v>
      </c>
      <c r="P1615" s="205" t="e">
        <f t="shared" si="153"/>
        <v>#N/A</v>
      </c>
      <c r="Q1615" s="205" t="e">
        <f>IF(Comparativo!$E$6="Tabela Não Desonerada",VLOOKUP($C1615,'Orçamento Base'!$D$12:$S$1673,14,FALSE),VLOOKUP($C1615,#REF!,14,FALSE))</f>
        <v>#N/A</v>
      </c>
      <c r="R1615" s="205" t="e">
        <f t="shared" si="154"/>
        <v>#N/A</v>
      </c>
      <c r="S1615" s="205" t="e">
        <f>IF(Comparativo!$E$6="Tabela Não Desonerada",VLOOKUP($C1615,'Orçamento Base'!$D$12:$S$1673,15,FALSE),VLOOKUP($C1615,#REF!,15,FALSE))</f>
        <v>#N/A</v>
      </c>
      <c r="T1615" s="205" t="e">
        <f t="shared" si="155"/>
        <v>#N/A</v>
      </c>
    </row>
    <row r="1616" spans="1:20" ht="15">
      <c r="A1616" s="203">
        <v>1</v>
      </c>
      <c r="B1616" s="203" t="e">
        <f>'Orçamento-TCE'!B1616</f>
        <v>#N/A</v>
      </c>
      <c r="C1616" s="229">
        <f>'Orçamento-TCE'!C1616</f>
        <v>0</v>
      </c>
      <c r="D1616" s="199" t="e">
        <f>'Orçamento-TCE'!G1616</f>
        <v>#N/A</v>
      </c>
      <c r="E1616" s="204">
        <f>'Orçamento-TCE'!H1616</f>
        <v>0</v>
      </c>
      <c r="F1616" s="230" t="e">
        <f>'Orçamento-TCE'!I1616</f>
        <v>#N/A</v>
      </c>
      <c r="G1616" s="227" t="e">
        <f>IF(Comparativo!$E$6="Tabela Não Desonerada",VLOOKUP($C1616,'Orçamento Base'!$D$12:$S$1673,12,FALSE),VLOOKUP($C1616,#REF!,12,FALSE))</f>
        <v>#N/A</v>
      </c>
      <c r="H1616" s="228">
        <f>IFERROR(IF(Comparativo!$E$6="Tabela Não Desonerada",VLOOKUP($C1616,'Orçamento Base'!$D$12:$S$1673,16,FALSE),VLOOKUP($C1616,#REF!,16,FALSE)),0)</f>
        <v>0</v>
      </c>
      <c r="I1616" s="575" t="e">
        <f>IF(Comparativo!$E$6="Tabela Não Desonerada",VLOOKUP($C1616,'Orçamento Base'!$D$12:$S$1673,11,FALSE),VLOOKUP($C1616,#REF!,11,FALSE))</f>
        <v>#N/A</v>
      </c>
      <c r="J1616" s="363">
        <f>IF(Comparativo!$E$6="Tabela Não Desonerada",Encargos!$F$44,Encargos!$D$44)</f>
        <v>1.1122000000000001</v>
      </c>
      <c r="K1616" s="364"/>
      <c r="L1616" s="365" t="e">
        <f t="shared" si="150"/>
        <v>#N/A</v>
      </c>
      <c r="M1616" s="365" t="e">
        <f t="shared" si="151"/>
        <v>#N/A</v>
      </c>
      <c r="N1616" s="376" t="e">
        <f t="shared" si="152"/>
        <v>#N/A</v>
      </c>
      <c r="O1616" s="205" t="e">
        <f>IF(Comparativo!$E$6="Tabela Não Desonerada",VLOOKUP($C1616,'Orçamento Base'!$D$12:$S$1673,13,FALSE),VLOOKUP($C1616,#REF!,13,FALSE))</f>
        <v>#N/A</v>
      </c>
      <c r="P1616" s="205" t="e">
        <f t="shared" si="153"/>
        <v>#N/A</v>
      </c>
      <c r="Q1616" s="205" t="e">
        <f>IF(Comparativo!$E$6="Tabela Não Desonerada",VLOOKUP($C1616,'Orçamento Base'!$D$12:$S$1673,14,FALSE),VLOOKUP($C1616,#REF!,14,FALSE))</f>
        <v>#N/A</v>
      </c>
      <c r="R1616" s="205" t="e">
        <f t="shared" si="154"/>
        <v>#N/A</v>
      </c>
      <c r="S1616" s="205" t="e">
        <f>IF(Comparativo!$E$6="Tabela Não Desonerada",VLOOKUP($C1616,'Orçamento Base'!$D$12:$S$1673,15,FALSE),VLOOKUP($C1616,#REF!,15,FALSE))</f>
        <v>#N/A</v>
      </c>
      <c r="T1616" s="205" t="e">
        <f t="shared" si="155"/>
        <v>#N/A</v>
      </c>
    </row>
    <row r="1617" spans="1:20" ht="15">
      <c r="A1617" s="203">
        <v>1</v>
      </c>
      <c r="B1617" s="203" t="e">
        <f>'Orçamento-TCE'!B1617</f>
        <v>#N/A</v>
      </c>
      <c r="C1617" s="229">
        <f>'Orçamento-TCE'!C1617</f>
        <v>0</v>
      </c>
      <c r="D1617" s="199" t="e">
        <f>'Orçamento-TCE'!G1617</f>
        <v>#N/A</v>
      </c>
      <c r="E1617" s="204">
        <f>'Orçamento-TCE'!H1617</f>
        <v>0</v>
      </c>
      <c r="F1617" s="230" t="e">
        <f>'Orçamento-TCE'!I1617</f>
        <v>#N/A</v>
      </c>
      <c r="G1617" s="227" t="e">
        <f>IF(Comparativo!$E$6="Tabela Não Desonerada",VLOOKUP($C1617,'Orçamento Base'!$D$12:$S$1673,12,FALSE),VLOOKUP($C1617,#REF!,12,FALSE))</f>
        <v>#N/A</v>
      </c>
      <c r="H1617" s="228">
        <f>IFERROR(IF(Comparativo!$E$6="Tabela Não Desonerada",VLOOKUP($C1617,'Orçamento Base'!$D$12:$S$1673,16,FALSE),VLOOKUP($C1617,#REF!,16,FALSE)),0)</f>
        <v>0</v>
      </c>
      <c r="I1617" s="575" t="e">
        <f>IF(Comparativo!$E$6="Tabela Não Desonerada",VLOOKUP($C1617,'Orçamento Base'!$D$12:$S$1673,11,FALSE),VLOOKUP($C1617,#REF!,11,FALSE))</f>
        <v>#N/A</v>
      </c>
      <c r="J1617" s="363">
        <f>IF(Comparativo!$E$6="Tabela Não Desonerada",Encargos!$F$44,Encargos!$D$44)</f>
        <v>1.1122000000000001</v>
      </c>
      <c r="K1617" s="364"/>
      <c r="L1617" s="365" t="e">
        <f t="shared" si="150"/>
        <v>#N/A</v>
      </c>
      <c r="M1617" s="365" t="e">
        <f t="shared" si="151"/>
        <v>#N/A</v>
      </c>
      <c r="N1617" s="376" t="e">
        <f t="shared" si="152"/>
        <v>#N/A</v>
      </c>
      <c r="O1617" s="205" t="e">
        <f>IF(Comparativo!$E$6="Tabela Não Desonerada",VLOOKUP($C1617,'Orçamento Base'!$D$12:$S$1673,13,FALSE),VLOOKUP($C1617,#REF!,13,FALSE))</f>
        <v>#N/A</v>
      </c>
      <c r="P1617" s="205" t="e">
        <f t="shared" si="153"/>
        <v>#N/A</v>
      </c>
      <c r="Q1617" s="205" t="e">
        <f>IF(Comparativo!$E$6="Tabela Não Desonerada",VLOOKUP($C1617,'Orçamento Base'!$D$12:$S$1673,14,FALSE),VLOOKUP($C1617,#REF!,14,FALSE))</f>
        <v>#N/A</v>
      </c>
      <c r="R1617" s="205" t="e">
        <f t="shared" si="154"/>
        <v>#N/A</v>
      </c>
      <c r="S1617" s="205" t="e">
        <f>IF(Comparativo!$E$6="Tabela Não Desonerada",VLOOKUP($C1617,'Orçamento Base'!$D$12:$S$1673,15,FALSE),VLOOKUP($C1617,#REF!,15,FALSE))</f>
        <v>#N/A</v>
      </c>
      <c r="T1617" s="205" t="e">
        <f t="shared" si="155"/>
        <v>#N/A</v>
      </c>
    </row>
    <row r="1618" spans="1:20" ht="15">
      <c r="A1618" s="203">
        <v>1</v>
      </c>
      <c r="B1618" s="203" t="e">
        <f>'Orçamento-TCE'!B1618</f>
        <v>#N/A</v>
      </c>
      <c r="C1618" s="229">
        <f>'Orçamento-TCE'!C1618</f>
        <v>0</v>
      </c>
      <c r="D1618" s="199" t="e">
        <f>'Orçamento-TCE'!G1618</f>
        <v>#N/A</v>
      </c>
      <c r="E1618" s="204">
        <f>'Orçamento-TCE'!H1618</f>
        <v>0</v>
      </c>
      <c r="F1618" s="230" t="e">
        <f>'Orçamento-TCE'!I1618</f>
        <v>#N/A</v>
      </c>
      <c r="G1618" s="227" t="e">
        <f>IF(Comparativo!$E$6="Tabela Não Desonerada",VLOOKUP($C1618,'Orçamento Base'!$D$12:$S$1673,12,FALSE),VLOOKUP($C1618,#REF!,12,FALSE))</f>
        <v>#N/A</v>
      </c>
      <c r="H1618" s="228">
        <f>IFERROR(IF(Comparativo!$E$6="Tabela Não Desonerada",VLOOKUP($C1618,'Orçamento Base'!$D$12:$S$1673,16,FALSE),VLOOKUP($C1618,#REF!,16,FALSE)),0)</f>
        <v>0</v>
      </c>
      <c r="I1618" s="575" t="e">
        <f>IF(Comparativo!$E$6="Tabela Não Desonerada",VLOOKUP($C1618,'Orçamento Base'!$D$12:$S$1673,11,FALSE),VLOOKUP($C1618,#REF!,11,FALSE))</f>
        <v>#N/A</v>
      </c>
      <c r="J1618" s="363">
        <f>IF(Comparativo!$E$6="Tabela Não Desonerada",Encargos!$F$44,Encargos!$D$44)</f>
        <v>1.1122000000000001</v>
      </c>
      <c r="K1618" s="364"/>
      <c r="L1618" s="365" t="e">
        <f t="shared" si="150"/>
        <v>#N/A</v>
      </c>
      <c r="M1618" s="365" t="e">
        <f t="shared" si="151"/>
        <v>#N/A</v>
      </c>
      <c r="N1618" s="376" t="e">
        <f t="shared" si="152"/>
        <v>#N/A</v>
      </c>
      <c r="O1618" s="205" t="e">
        <f>IF(Comparativo!$E$6="Tabela Não Desonerada",VLOOKUP($C1618,'Orçamento Base'!$D$12:$S$1673,13,FALSE),VLOOKUP($C1618,#REF!,13,FALSE))</f>
        <v>#N/A</v>
      </c>
      <c r="P1618" s="205" t="e">
        <f t="shared" si="153"/>
        <v>#N/A</v>
      </c>
      <c r="Q1618" s="205" t="e">
        <f>IF(Comparativo!$E$6="Tabela Não Desonerada",VLOOKUP($C1618,'Orçamento Base'!$D$12:$S$1673,14,FALSE),VLOOKUP($C1618,#REF!,14,FALSE))</f>
        <v>#N/A</v>
      </c>
      <c r="R1618" s="205" t="e">
        <f t="shared" si="154"/>
        <v>#N/A</v>
      </c>
      <c r="S1618" s="205" t="e">
        <f>IF(Comparativo!$E$6="Tabela Não Desonerada",VLOOKUP($C1618,'Orçamento Base'!$D$12:$S$1673,15,FALSE),VLOOKUP($C1618,#REF!,15,FALSE))</f>
        <v>#N/A</v>
      </c>
      <c r="T1618" s="205" t="e">
        <f t="shared" si="155"/>
        <v>#N/A</v>
      </c>
    </row>
    <row r="1619" spans="1:20" ht="15">
      <c r="A1619" s="203">
        <v>1</v>
      </c>
      <c r="B1619" s="203" t="e">
        <f>'Orçamento-TCE'!B1619</f>
        <v>#N/A</v>
      </c>
      <c r="C1619" s="229">
        <f>'Orçamento-TCE'!C1619</f>
        <v>0</v>
      </c>
      <c r="D1619" s="199" t="e">
        <f>'Orçamento-TCE'!G1619</f>
        <v>#N/A</v>
      </c>
      <c r="E1619" s="204">
        <f>'Orçamento-TCE'!H1619</f>
        <v>0</v>
      </c>
      <c r="F1619" s="230" t="e">
        <f>'Orçamento-TCE'!I1619</f>
        <v>#N/A</v>
      </c>
      <c r="G1619" s="227" t="e">
        <f>IF(Comparativo!$E$6="Tabela Não Desonerada",VLOOKUP($C1619,'Orçamento Base'!$D$12:$S$1673,12,FALSE),VLOOKUP($C1619,#REF!,12,FALSE))</f>
        <v>#N/A</v>
      </c>
      <c r="H1619" s="228">
        <f>IFERROR(IF(Comparativo!$E$6="Tabela Não Desonerada",VLOOKUP($C1619,'Orçamento Base'!$D$12:$S$1673,16,FALSE),VLOOKUP($C1619,#REF!,16,FALSE)),0)</f>
        <v>0</v>
      </c>
      <c r="I1619" s="575" t="e">
        <f>IF(Comparativo!$E$6="Tabela Não Desonerada",VLOOKUP($C1619,'Orçamento Base'!$D$12:$S$1673,11,FALSE),VLOOKUP($C1619,#REF!,11,FALSE))</f>
        <v>#N/A</v>
      </c>
      <c r="J1619" s="363">
        <f>IF(Comparativo!$E$6="Tabela Não Desonerada",Encargos!$F$44,Encargos!$D$44)</f>
        <v>1.1122000000000001</v>
      </c>
      <c r="K1619" s="364"/>
      <c r="L1619" s="365" t="e">
        <f t="shared" si="150"/>
        <v>#N/A</v>
      </c>
      <c r="M1619" s="365" t="e">
        <f t="shared" si="151"/>
        <v>#N/A</v>
      </c>
      <c r="N1619" s="376" t="e">
        <f t="shared" si="152"/>
        <v>#N/A</v>
      </c>
      <c r="O1619" s="205" t="e">
        <f>IF(Comparativo!$E$6="Tabela Não Desonerada",VLOOKUP($C1619,'Orçamento Base'!$D$12:$S$1673,13,FALSE),VLOOKUP($C1619,#REF!,13,FALSE))</f>
        <v>#N/A</v>
      </c>
      <c r="P1619" s="205" t="e">
        <f t="shared" si="153"/>
        <v>#N/A</v>
      </c>
      <c r="Q1619" s="205" t="e">
        <f>IF(Comparativo!$E$6="Tabela Não Desonerada",VLOOKUP($C1619,'Orçamento Base'!$D$12:$S$1673,14,FALSE),VLOOKUP($C1619,#REF!,14,FALSE))</f>
        <v>#N/A</v>
      </c>
      <c r="R1619" s="205" t="e">
        <f t="shared" si="154"/>
        <v>#N/A</v>
      </c>
      <c r="S1619" s="205" t="e">
        <f>IF(Comparativo!$E$6="Tabela Não Desonerada",VLOOKUP($C1619,'Orçamento Base'!$D$12:$S$1673,15,FALSE),VLOOKUP($C1619,#REF!,15,FALSE))</f>
        <v>#N/A</v>
      </c>
      <c r="T1619" s="205" t="e">
        <f t="shared" si="155"/>
        <v>#N/A</v>
      </c>
    </row>
    <row r="1620" spans="1:20" ht="15">
      <c r="A1620" s="203">
        <v>1</v>
      </c>
      <c r="B1620" s="203" t="e">
        <f>'Orçamento-TCE'!B1620</f>
        <v>#N/A</v>
      </c>
      <c r="C1620" s="229">
        <f>'Orçamento-TCE'!C1620</f>
        <v>0</v>
      </c>
      <c r="D1620" s="199" t="e">
        <f>'Orçamento-TCE'!G1620</f>
        <v>#N/A</v>
      </c>
      <c r="E1620" s="204">
        <f>'Orçamento-TCE'!H1620</f>
        <v>0</v>
      </c>
      <c r="F1620" s="230" t="e">
        <f>'Orçamento-TCE'!I1620</f>
        <v>#N/A</v>
      </c>
      <c r="G1620" s="227" t="e">
        <f>IF(Comparativo!$E$6="Tabela Não Desonerada",VLOOKUP($C1620,'Orçamento Base'!$D$12:$S$1673,12,FALSE),VLOOKUP($C1620,#REF!,12,FALSE))</f>
        <v>#N/A</v>
      </c>
      <c r="H1620" s="228">
        <f>IFERROR(IF(Comparativo!$E$6="Tabela Não Desonerada",VLOOKUP($C1620,'Orçamento Base'!$D$12:$S$1673,16,FALSE),VLOOKUP($C1620,#REF!,16,FALSE)),0)</f>
        <v>0</v>
      </c>
      <c r="I1620" s="575" t="e">
        <f>IF(Comparativo!$E$6="Tabela Não Desonerada",VLOOKUP($C1620,'Orçamento Base'!$D$12:$S$1673,11,FALSE),VLOOKUP($C1620,#REF!,11,FALSE))</f>
        <v>#N/A</v>
      </c>
      <c r="J1620" s="363">
        <f>IF(Comparativo!$E$6="Tabela Não Desonerada",Encargos!$F$44,Encargos!$D$44)</f>
        <v>1.1122000000000001</v>
      </c>
      <c r="K1620" s="364"/>
      <c r="L1620" s="365" t="e">
        <f t="shared" si="150"/>
        <v>#N/A</v>
      </c>
      <c r="M1620" s="365" t="e">
        <f t="shared" si="151"/>
        <v>#N/A</v>
      </c>
      <c r="N1620" s="376" t="e">
        <f t="shared" si="152"/>
        <v>#N/A</v>
      </c>
      <c r="O1620" s="205" t="e">
        <f>IF(Comparativo!$E$6="Tabela Não Desonerada",VLOOKUP($C1620,'Orçamento Base'!$D$12:$S$1673,13,FALSE),VLOOKUP($C1620,#REF!,13,FALSE))</f>
        <v>#N/A</v>
      </c>
      <c r="P1620" s="205" t="e">
        <f t="shared" si="153"/>
        <v>#N/A</v>
      </c>
      <c r="Q1620" s="205" t="e">
        <f>IF(Comparativo!$E$6="Tabela Não Desonerada",VLOOKUP($C1620,'Orçamento Base'!$D$12:$S$1673,14,FALSE),VLOOKUP($C1620,#REF!,14,FALSE))</f>
        <v>#N/A</v>
      </c>
      <c r="R1620" s="205" t="e">
        <f t="shared" si="154"/>
        <v>#N/A</v>
      </c>
      <c r="S1620" s="205" t="e">
        <f>IF(Comparativo!$E$6="Tabela Não Desonerada",VLOOKUP($C1620,'Orçamento Base'!$D$12:$S$1673,15,FALSE),VLOOKUP($C1620,#REF!,15,FALSE))</f>
        <v>#N/A</v>
      </c>
      <c r="T1620" s="205" t="e">
        <f t="shared" si="155"/>
        <v>#N/A</v>
      </c>
    </row>
    <row r="1621" spans="1:20" ht="15">
      <c r="A1621" s="203">
        <v>1</v>
      </c>
      <c r="B1621" s="203" t="e">
        <f>'Orçamento-TCE'!B1621</f>
        <v>#N/A</v>
      </c>
      <c r="C1621" s="229">
        <f>'Orçamento-TCE'!C1621</f>
        <v>0</v>
      </c>
      <c r="D1621" s="199" t="e">
        <f>'Orçamento-TCE'!G1621</f>
        <v>#N/A</v>
      </c>
      <c r="E1621" s="204">
        <f>'Orçamento-TCE'!H1621</f>
        <v>0</v>
      </c>
      <c r="F1621" s="230" t="e">
        <f>'Orçamento-TCE'!I1621</f>
        <v>#N/A</v>
      </c>
      <c r="G1621" s="227" t="e">
        <f>IF(Comparativo!$E$6="Tabela Não Desonerada",VLOOKUP($C1621,'Orçamento Base'!$D$12:$S$1673,12,FALSE),VLOOKUP($C1621,#REF!,12,FALSE))</f>
        <v>#N/A</v>
      </c>
      <c r="H1621" s="228">
        <f>IFERROR(IF(Comparativo!$E$6="Tabela Não Desonerada",VLOOKUP($C1621,'Orçamento Base'!$D$12:$S$1673,16,FALSE),VLOOKUP($C1621,#REF!,16,FALSE)),0)</f>
        <v>0</v>
      </c>
      <c r="I1621" s="575" t="e">
        <f>IF(Comparativo!$E$6="Tabela Não Desonerada",VLOOKUP($C1621,'Orçamento Base'!$D$12:$S$1673,11,FALSE),VLOOKUP($C1621,#REF!,11,FALSE))</f>
        <v>#N/A</v>
      </c>
      <c r="J1621" s="363">
        <f>IF(Comparativo!$E$6="Tabela Não Desonerada",Encargos!$F$44,Encargos!$D$44)</f>
        <v>1.1122000000000001</v>
      </c>
      <c r="K1621" s="364"/>
      <c r="L1621" s="365" t="e">
        <f t="shared" si="150"/>
        <v>#N/A</v>
      </c>
      <c r="M1621" s="365" t="e">
        <f t="shared" si="151"/>
        <v>#N/A</v>
      </c>
      <c r="N1621" s="376" t="e">
        <f t="shared" si="152"/>
        <v>#N/A</v>
      </c>
      <c r="O1621" s="205" t="e">
        <f>IF(Comparativo!$E$6="Tabela Não Desonerada",VLOOKUP($C1621,'Orçamento Base'!$D$12:$S$1673,13,FALSE),VLOOKUP($C1621,#REF!,13,FALSE))</f>
        <v>#N/A</v>
      </c>
      <c r="P1621" s="205" t="e">
        <f t="shared" si="153"/>
        <v>#N/A</v>
      </c>
      <c r="Q1621" s="205" t="e">
        <f>IF(Comparativo!$E$6="Tabela Não Desonerada",VLOOKUP($C1621,'Orçamento Base'!$D$12:$S$1673,14,FALSE),VLOOKUP($C1621,#REF!,14,FALSE))</f>
        <v>#N/A</v>
      </c>
      <c r="R1621" s="205" t="e">
        <f t="shared" si="154"/>
        <v>#N/A</v>
      </c>
      <c r="S1621" s="205" t="e">
        <f>IF(Comparativo!$E$6="Tabela Não Desonerada",VLOOKUP($C1621,'Orçamento Base'!$D$12:$S$1673,15,FALSE),VLOOKUP($C1621,#REF!,15,FALSE))</f>
        <v>#N/A</v>
      </c>
      <c r="T1621" s="205" t="e">
        <f t="shared" si="155"/>
        <v>#N/A</v>
      </c>
    </row>
    <row r="1622" spans="1:20" ht="15">
      <c r="A1622" s="203">
        <v>1</v>
      </c>
      <c r="B1622" s="203" t="e">
        <f>'Orçamento-TCE'!B1622</f>
        <v>#N/A</v>
      </c>
      <c r="C1622" s="229">
        <f>'Orçamento-TCE'!C1622</f>
        <v>0</v>
      </c>
      <c r="D1622" s="199" t="e">
        <f>'Orçamento-TCE'!G1622</f>
        <v>#N/A</v>
      </c>
      <c r="E1622" s="204">
        <f>'Orçamento-TCE'!H1622</f>
        <v>0</v>
      </c>
      <c r="F1622" s="230" t="e">
        <f>'Orçamento-TCE'!I1622</f>
        <v>#N/A</v>
      </c>
      <c r="G1622" s="227" t="e">
        <f>IF(Comparativo!$E$6="Tabela Não Desonerada",VLOOKUP($C1622,'Orçamento Base'!$D$12:$S$1673,12,FALSE),VLOOKUP($C1622,#REF!,12,FALSE))</f>
        <v>#N/A</v>
      </c>
      <c r="H1622" s="228">
        <f>IFERROR(IF(Comparativo!$E$6="Tabela Não Desonerada",VLOOKUP($C1622,'Orçamento Base'!$D$12:$S$1673,16,FALSE),VLOOKUP($C1622,#REF!,16,FALSE)),0)</f>
        <v>0</v>
      </c>
      <c r="I1622" s="575" t="e">
        <f>IF(Comparativo!$E$6="Tabela Não Desonerada",VLOOKUP($C1622,'Orçamento Base'!$D$12:$S$1673,11,FALSE),VLOOKUP($C1622,#REF!,11,FALSE))</f>
        <v>#N/A</v>
      </c>
      <c r="J1622" s="363">
        <f>IF(Comparativo!$E$6="Tabela Não Desonerada",Encargos!$F$44,Encargos!$D$44)</f>
        <v>1.1122000000000001</v>
      </c>
      <c r="K1622" s="364"/>
      <c r="L1622" s="365" t="e">
        <f t="shared" si="150"/>
        <v>#N/A</v>
      </c>
      <c r="M1622" s="365" t="e">
        <f t="shared" si="151"/>
        <v>#N/A</v>
      </c>
      <c r="N1622" s="376" t="e">
        <f t="shared" si="152"/>
        <v>#N/A</v>
      </c>
      <c r="O1622" s="205" t="e">
        <f>IF(Comparativo!$E$6="Tabela Não Desonerada",VLOOKUP($C1622,'Orçamento Base'!$D$12:$S$1673,13,FALSE),VLOOKUP($C1622,#REF!,13,FALSE))</f>
        <v>#N/A</v>
      </c>
      <c r="P1622" s="205" t="e">
        <f t="shared" si="153"/>
        <v>#N/A</v>
      </c>
      <c r="Q1622" s="205" t="e">
        <f>IF(Comparativo!$E$6="Tabela Não Desonerada",VLOOKUP($C1622,'Orçamento Base'!$D$12:$S$1673,14,FALSE),VLOOKUP($C1622,#REF!,14,FALSE))</f>
        <v>#N/A</v>
      </c>
      <c r="R1622" s="205" t="e">
        <f t="shared" si="154"/>
        <v>#N/A</v>
      </c>
      <c r="S1622" s="205" t="e">
        <f>IF(Comparativo!$E$6="Tabela Não Desonerada",VLOOKUP($C1622,'Orçamento Base'!$D$12:$S$1673,15,FALSE),VLOOKUP($C1622,#REF!,15,FALSE))</f>
        <v>#N/A</v>
      </c>
      <c r="T1622" s="205" t="e">
        <f t="shared" si="155"/>
        <v>#N/A</v>
      </c>
    </row>
    <row r="1623" spans="1:20" ht="15">
      <c r="A1623" s="203">
        <v>1</v>
      </c>
      <c r="B1623" s="203" t="e">
        <f>'Orçamento-TCE'!B1623</f>
        <v>#N/A</v>
      </c>
      <c r="C1623" s="229">
        <f>'Orçamento-TCE'!C1623</f>
        <v>0</v>
      </c>
      <c r="D1623" s="199" t="e">
        <f>'Orçamento-TCE'!G1623</f>
        <v>#N/A</v>
      </c>
      <c r="E1623" s="204">
        <f>'Orçamento-TCE'!H1623</f>
        <v>0</v>
      </c>
      <c r="F1623" s="230" t="e">
        <f>'Orçamento-TCE'!I1623</f>
        <v>#N/A</v>
      </c>
      <c r="G1623" s="227" t="e">
        <f>IF(Comparativo!$E$6="Tabela Não Desonerada",VLOOKUP($C1623,'Orçamento Base'!$D$12:$S$1673,12,FALSE),VLOOKUP($C1623,#REF!,12,FALSE))</f>
        <v>#N/A</v>
      </c>
      <c r="H1623" s="228">
        <f>IFERROR(IF(Comparativo!$E$6="Tabela Não Desonerada",VLOOKUP($C1623,'Orçamento Base'!$D$12:$S$1673,16,FALSE),VLOOKUP($C1623,#REF!,16,FALSE)),0)</f>
        <v>0</v>
      </c>
      <c r="I1623" s="575" t="e">
        <f>IF(Comparativo!$E$6="Tabela Não Desonerada",VLOOKUP($C1623,'Orçamento Base'!$D$12:$S$1673,11,FALSE),VLOOKUP($C1623,#REF!,11,FALSE))</f>
        <v>#N/A</v>
      </c>
      <c r="J1623" s="363">
        <f>IF(Comparativo!$E$6="Tabela Não Desonerada",Encargos!$F$44,Encargos!$D$44)</f>
        <v>1.1122000000000001</v>
      </c>
      <c r="K1623" s="364"/>
      <c r="L1623" s="365" t="e">
        <f t="shared" si="150"/>
        <v>#N/A</v>
      </c>
      <c r="M1623" s="365" t="e">
        <f t="shared" si="151"/>
        <v>#N/A</v>
      </c>
      <c r="N1623" s="376" t="e">
        <f t="shared" si="152"/>
        <v>#N/A</v>
      </c>
      <c r="O1623" s="205" t="e">
        <f>IF(Comparativo!$E$6="Tabela Não Desonerada",VLOOKUP($C1623,'Orçamento Base'!$D$12:$S$1673,13,FALSE),VLOOKUP($C1623,#REF!,13,FALSE))</f>
        <v>#N/A</v>
      </c>
      <c r="P1623" s="205" t="e">
        <f t="shared" si="153"/>
        <v>#N/A</v>
      </c>
      <c r="Q1623" s="205" t="e">
        <f>IF(Comparativo!$E$6="Tabela Não Desonerada",VLOOKUP($C1623,'Orçamento Base'!$D$12:$S$1673,14,FALSE),VLOOKUP($C1623,#REF!,14,FALSE))</f>
        <v>#N/A</v>
      </c>
      <c r="R1623" s="205" t="e">
        <f t="shared" si="154"/>
        <v>#N/A</v>
      </c>
      <c r="S1623" s="205" t="e">
        <f>IF(Comparativo!$E$6="Tabela Não Desonerada",VLOOKUP($C1623,'Orçamento Base'!$D$12:$S$1673,15,FALSE),VLOOKUP($C1623,#REF!,15,FALSE))</f>
        <v>#N/A</v>
      </c>
      <c r="T1623" s="205" t="e">
        <f t="shared" si="155"/>
        <v>#N/A</v>
      </c>
    </row>
    <row r="1624" spans="1:20" ht="15">
      <c r="A1624" s="203">
        <v>1</v>
      </c>
      <c r="B1624" s="203" t="e">
        <f>'Orçamento-TCE'!B1624</f>
        <v>#N/A</v>
      </c>
      <c r="C1624" s="229">
        <f>'Orçamento-TCE'!C1624</f>
        <v>0</v>
      </c>
      <c r="D1624" s="199" t="e">
        <f>'Orçamento-TCE'!G1624</f>
        <v>#N/A</v>
      </c>
      <c r="E1624" s="204">
        <f>'Orçamento-TCE'!H1624</f>
        <v>0</v>
      </c>
      <c r="F1624" s="230" t="e">
        <f>'Orçamento-TCE'!I1624</f>
        <v>#N/A</v>
      </c>
      <c r="G1624" s="227" t="e">
        <f>IF(Comparativo!$E$6="Tabela Não Desonerada",VLOOKUP($C1624,'Orçamento Base'!$D$12:$S$1673,12,FALSE),VLOOKUP($C1624,#REF!,12,FALSE))</f>
        <v>#N/A</v>
      </c>
      <c r="H1624" s="228">
        <f>IFERROR(IF(Comparativo!$E$6="Tabela Não Desonerada",VLOOKUP($C1624,'Orçamento Base'!$D$12:$S$1673,16,FALSE),VLOOKUP($C1624,#REF!,16,FALSE)),0)</f>
        <v>0</v>
      </c>
      <c r="I1624" s="575" t="e">
        <f>IF(Comparativo!$E$6="Tabela Não Desonerada",VLOOKUP($C1624,'Orçamento Base'!$D$12:$S$1673,11,FALSE),VLOOKUP($C1624,#REF!,11,FALSE))</f>
        <v>#N/A</v>
      </c>
      <c r="J1624" s="363">
        <f>IF(Comparativo!$E$6="Tabela Não Desonerada",Encargos!$F$44,Encargos!$D$44)</f>
        <v>1.1122000000000001</v>
      </c>
      <c r="K1624" s="364"/>
      <c r="L1624" s="365" t="e">
        <f t="shared" si="150"/>
        <v>#N/A</v>
      </c>
      <c r="M1624" s="365" t="e">
        <f t="shared" si="151"/>
        <v>#N/A</v>
      </c>
      <c r="N1624" s="376" t="e">
        <f t="shared" si="152"/>
        <v>#N/A</v>
      </c>
      <c r="O1624" s="205" t="e">
        <f>IF(Comparativo!$E$6="Tabela Não Desonerada",VLOOKUP($C1624,'Orçamento Base'!$D$12:$S$1673,13,FALSE),VLOOKUP($C1624,#REF!,13,FALSE))</f>
        <v>#N/A</v>
      </c>
      <c r="P1624" s="205" t="e">
        <f t="shared" si="153"/>
        <v>#N/A</v>
      </c>
      <c r="Q1624" s="205" t="e">
        <f>IF(Comparativo!$E$6="Tabela Não Desonerada",VLOOKUP($C1624,'Orçamento Base'!$D$12:$S$1673,14,FALSE),VLOOKUP($C1624,#REF!,14,FALSE))</f>
        <v>#N/A</v>
      </c>
      <c r="R1624" s="205" t="e">
        <f t="shared" si="154"/>
        <v>#N/A</v>
      </c>
      <c r="S1624" s="205" t="e">
        <f>IF(Comparativo!$E$6="Tabela Não Desonerada",VLOOKUP($C1624,'Orçamento Base'!$D$12:$S$1673,15,FALSE),VLOOKUP($C1624,#REF!,15,FALSE))</f>
        <v>#N/A</v>
      </c>
      <c r="T1624" s="205" t="e">
        <f t="shared" si="155"/>
        <v>#N/A</v>
      </c>
    </row>
    <row r="1625" spans="1:20" ht="15">
      <c r="A1625" s="203">
        <v>1</v>
      </c>
      <c r="B1625" s="203" t="e">
        <f>'Orçamento-TCE'!B1625</f>
        <v>#N/A</v>
      </c>
      <c r="C1625" s="229">
        <f>'Orçamento-TCE'!C1625</f>
        <v>0</v>
      </c>
      <c r="D1625" s="199" t="e">
        <f>'Orçamento-TCE'!G1625</f>
        <v>#N/A</v>
      </c>
      <c r="E1625" s="204">
        <f>'Orçamento-TCE'!H1625</f>
        <v>0</v>
      </c>
      <c r="F1625" s="230" t="e">
        <f>'Orçamento-TCE'!I1625</f>
        <v>#N/A</v>
      </c>
      <c r="G1625" s="227" t="e">
        <f>IF(Comparativo!$E$6="Tabela Não Desonerada",VLOOKUP($C1625,'Orçamento Base'!$D$12:$S$1673,12,FALSE),VLOOKUP($C1625,#REF!,12,FALSE))</f>
        <v>#N/A</v>
      </c>
      <c r="H1625" s="228">
        <f>IFERROR(IF(Comparativo!$E$6="Tabela Não Desonerada",VLOOKUP($C1625,'Orçamento Base'!$D$12:$S$1673,16,FALSE),VLOOKUP($C1625,#REF!,16,FALSE)),0)</f>
        <v>0</v>
      </c>
      <c r="I1625" s="575" t="e">
        <f>IF(Comparativo!$E$6="Tabela Não Desonerada",VLOOKUP($C1625,'Orçamento Base'!$D$12:$S$1673,11,FALSE),VLOOKUP($C1625,#REF!,11,FALSE))</f>
        <v>#N/A</v>
      </c>
      <c r="J1625" s="363">
        <f>IF(Comparativo!$E$6="Tabela Não Desonerada",Encargos!$F$44,Encargos!$D$44)</f>
        <v>1.1122000000000001</v>
      </c>
      <c r="K1625" s="364"/>
      <c r="L1625" s="365" t="e">
        <f t="shared" si="150"/>
        <v>#N/A</v>
      </c>
      <c r="M1625" s="365" t="e">
        <f t="shared" si="151"/>
        <v>#N/A</v>
      </c>
      <c r="N1625" s="376" t="e">
        <f t="shared" si="152"/>
        <v>#N/A</v>
      </c>
      <c r="O1625" s="205" t="e">
        <f>IF(Comparativo!$E$6="Tabela Não Desonerada",VLOOKUP($C1625,'Orçamento Base'!$D$12:$S$1673,13,FALSE),VLOOKUP($C1625,#REF!,13,FALSE))</f>
        <v>#N/A</v>
      </c>
      <c r="P1625" s="205" t="e">
        <f t="shared" si="153"/>
        <v>#N/A</v>
      </c>
      <c r="Q1625" s="205" t="e">
        <f>IF(Comparativo!$E$6="Tabela Não Desonerada",VLOOKUP($C1625,'Orçamento Base'!$D$12:$S$1673,14,FALSE),VLOOKUP($C1625,#REF!,14,FALSE))</f>
        <v>#N/A</v>
      </c>
      <c r="R1625" s="205" t="e">
        <f t="shared" si="154"/>
        <v>#N/A</v>
      </c>
      <c r="S1625" s="205" t="e">
        <f>IF(Comparativo!$E$6="Tabela Não Desonerada",VLOOKUP($C1625,'Orçamento Base'!$D$12:$S$1673,15,FALSE),VLOOKUP($C1625,#REF!,15,FALSE))</f>
        <v>#N/A</v>
      </c>
      <c r="T1625" s="205" t="e">
        <f t="shared" si="155"/>
        <v>#N/A</v>
      </c>
    </row>
    <row r="1626" spans="1:20" ht="15">
      <c r="A1626" s="203">
        <v>1</v>
      </c>
      <c r="B1626" s="203" t="e">
        <f>'Orçamento-TCE'!B1626</f>
        <v>#N/A</v>
      </c>
      <c r="C1626" s="229">
        <f>'Orçamento-TCE'!C1626</f>
        <v>0</v>
      </c>
      <c r="D1626" s="199" t="e">
        <f>'Orçamento-TCE'!G1626</f>
        <v>#N/A</v>
      </c>
      <c r="E1626" s="204">
        <f>'Orçamento-TCE'!H1626</f>
        <v>0</v>
      </c>
      <c r="F1626" s="230" t="e">
        <f>'Orçamento-TCE'!I1626</f>
        <v>#N/A</v>
      </c>
      <c r="G1626" s="227" t="e">
        <f>IF(Comparativo!$E$6="Tabela Não Desonerada",VLOOKUP($C1626,'Orçamento Base'!$D$12:$S$1673,12,FALSE),VLOOKUP($C1626,#REF!,12,FALSE))</f>
        <v>#N/A</v>
      </c>
      <c r="H1626" s="228">
        <f>IFERROR(IF(Comparativo!$E$6="Tabela Não Desonerada",VLOOKUP($C1626,'Orçamento Base'!$D$12:$S$1673,16,FALSE),VLOOKUP($C1626,#REF!,16,FALSE)),0)</f>
        <v>0</v>
      </c>
      <c r="I1626" s="575" t="e">
        <f>IF(Comparativo!$E$6="Tabela Não Desonerada",VLOOKUP($C1626,'Orçamento Base'!$D$12:$S$1673,11,FALSE),VLOOKUP($C1626,#REF!,11,FALSE))</f>
        <v>#N/A</v>
      </c>
      <c r="J1626" s="363">
        <f>IF(Comparativo!$E$6="Tabela Não Desonerada",Encargos!$F$44,Encargos!$D$44)</f>
        <v>1.1122000000000001</v>
      </c>
      <c r="K1626" s="364"/>
      <c r="L1626" s="365" t="e">
        <f t="shared" si="150"/>
        <v>#N/A</v>
      </c>
      <c r="M1626" s="365" t="e">
        <f t="shared" si="151"/>
        <v>#N/A</v>
      </c>
      <c r="N1626" s="376" t="e">
        <f t="shared" si="152"/>
        <v>#N/A</v>
      </c>
      <c r="O1626" s="205" t="e">
        <f>IF(Comparativo!$E$6="Tabela Não Desonerada",VLOOKUP($C1626,'Orçamento Base'!$D$12:$S$1673,13,FALSE),VLOOKUP($C1626,#REF!,13,FALSE))</f>
        <v>#N/A</v>
      </c>
      <c r="P1626" s="205" t="e">
        <f t="shared" si="153"/>
        <v>#N/A</v>
      </c>
      <c r="Q1626" s="205" t="e">
        <f>IF(Comparativo!$E$6="Tabela Não Desonerada",VLOOKUP($C1626,'Orçamento Base'!$D$12:$S$1673,14,FALSE),VLOOKUP($C1626,#REF!,14,FALSE))</f>
        <v>#N/A</v>
      </c>
      <c r="R1626" s="205" t="e">
        <f t="shared" si="154"/>
        <v>#N/A</v>
      </c>
      <c r="S1626" s="205" t="e">
        <f>IF(Comparativo!$E$6="Tabela Não Desonerada",VLOOKUP($C1626,'Orçamento Base'!$D$12:$S$1673,15,FALSE),VLOOKUP($C1626,#REF!,15,FALSE))</f>
        <v>#N/A</v>
      </c>
      <c r="T1626" s="205" t="e">
        <f t="shared" si="155"/>
        <v>#N/A</v>
      </c>
    </row>
    <row r="1627" spans="1:20" ht="15">
      <c r="A1627" s="203">
        <v>1</v>
      </c>
      <c r="B1627" s="203" t="e">
        <f>'Orçamento-TCE'!B1627</f>
        <v>#N/A</v>
      </c>
      <c r="C1627" s="229">
        <f>'Orçamento-TCE'!C1627</f>
        <v>0</v>
      </c>
      <c r="D1627" s="199" t="e">
        <f>'Orçamento-TCE'!G1627</f>
        <v>#N/A</v>
      </c>
      <c r="E1627" s="204">
        <f>'Orçamento-TCE'!H1627</f>
        <v>0</v>
      </c>
      <c r="F1627" s="230" t="e">
        <f>'Orçamento-TCE'!I1627</f>
        <v>#N/A</v>
      </c>
      <c r="G1627" s="227" t="e">
        <f>IF(Comparativo!$E$6="Tabela Não Desonerada",VLOOKUP($C1627,'Orçamento Base'!$D$12:$S$1673,12,FALSE),VLOOKUP($C1627,#REF!,12,FALSE))</f>
        <v>#N/A</v>
      </c>
      <c r="H1627" s="228">
        <f>IFERROR(IF(Comparativo!$E$6="Tabela Não Desonerada",VLOOKUP($C1627,'Orçamento Base'!$D$12:$S$1673,16,FALSE),VLOOKUP($C1627,#REF!,16,FALSE)),0)</f>
        <v>0</v>
      </c>
      <c r="I1627" s="575" t="e">
        <f>IF(Comparativo!$E$6="Tabela Não Desonerada",VLOOKUP($C1627,'Orçamento Base'!$D$12:$S$1673,11,FALSE),VLOOKUP($C1627,#REF!,11,FALSE))</f>
        <v>#N/A</v>
      </c>
      <c r="J1627" s="363">
        <f>IF(Comparativo!$E$6="Tabela Não Desonerada",Encargos!$F$44,Encargos!$D$44)</f>
        <v>1.1122000000000001</v>
      </c>
      <c r="K1627" s="364"/>
      <c r="L1627" s="365" t="e">
        <f t="shared" si="150"/>
        <v>#N/A</v>
      </c>
      <c r="M1627" s="365" t="e">
        <f t="shared" si="151"/>
        <v>#N/A</v>
      </c>
      <c r="N1627" s="376" t="e">
        <f t="shared" si="152"/>
        <v>#N/A</v>
      </c>
      <c r="O1627" s="205" t="e">
        <f>IF(Comparativo!$E$6="Tabela Não Desonerada",VLOOKUP($C1627,'Orçamento Base'!$D$12:$S$1673,13,FALSE),VLOOKUP($C1627,#REF!,13,FALSE))</f>
        <v>#N/A</v>
      </c>
      <c r="P1627" s="205" t="e">
        <f t="shared" si="153"/>
        <v>#N/A</v>
      </c>
      <c r="Q1627" s="205" t="e">
        <f>IF(Comparativo!$E$6="Tabela Não Desonerada",VLOOKUP($C1627,'Orçamento Base'!$D$12:$S$1673,14,FALSE),VLOOKUP($C1627,#REF!,14,FALSE))</f>
        <v>#N/A</v>
      </c>
      <c r="R1627" s="205" t="e">
        <f t="shared" si="154"/>
        <v>#N/A</v>
      </c>
      <c r="S1627" s="205" t="e">
        <f>IF(Comparativo!$E$6="Tabela Não Desonerada",VLOOKUP($C1627,'Orçamento Base'!$D$12:$S$1673,15,FALSE),VLOOKUP($C1627,#REF!,15,FALSE))</f>
        <v>#N/A</v>
      </c>
      <c r="T1627" s="205" t="e">
        <f t="shared" si="155"/>
        <v>#N/A</v>
      </c>
    </row>
    <row r="1628" spans="1:20" ht="15">
      <c r="A1628" s="203">
        <v>1</v>
      </c>
      <c r="B1628" s="203" t="e">
        <f>'Orçamento-TCE'!B1628</f>
        <v>#N/A</v>
      </c>
      <c r="C1628" s="229">
        <f>'Orçamento-TCE'!C1628</f>
        <v>0</v>
      </c>
      <c r="D1628" s="199" t="e">
        <f>'Orçamento-TCE'!G1628</f>
        <v>#N/A</v>
      </c>
      <c r="E1628" s="204">
        <f>'Orçamento-TCE'!H1628</f>
        <v>0</v>
      </c>
      <c r="F1628" s="230" t="e">
        <f>'Orçamento-TCE'!I1628</f>
        <v>#N/A</v>
      </c>
      <c r="G1628" s="227" t="e">
        <f>IF(Comparativo!$E$6="Tabela Não Desonerada",VLOOKUP($C1628,'Orçamento Base'!$D$12:$S$1673,12,FALSE),VLOOKUP($C1628,#REF!,12,FALSE))</f>
        <v>#N/A</v>
      </c>
      <c r="H1628" s="228">
        <f>IFERROR(IF(Comparativo!$E$6="Tabela Não Desonerada",VLOOKUP($C1628,'Orçamento Base'!$D$12:$S$1673,16,FALSE),VLOOKUP($C1628,#REF!,16,FALSE)),0)</f>
        <v>0</v>
      </c>
      <c r="I1628" s="575" t="e">
        <f>IF(Comparativo!$E$6="Tabela Não Desonerada",VLOOKUP($C1628,'Orçamento Base'!$D$12:$S$1673,11,FALSE),VLOOKUP($C1628,#REF!,11,FALSE))</f>
        <v>#N/A</v>
      </c>
      <c r="J1628" s="363">
        <f>IF(Comparativo!$E$6="Tabela Não Desonerada",Encargos!$F$44,Encargos!$D$44)</f>
        <v>1.1122000000000001</v>
      </c>
      <c r="K1628" s="364"/>
      <c r="L1628" s="365" t="e">
        <f t="shared" ref="L1628:L1687" si="156">T1628</f>
        <v>#N/A</v>
      </c>
      <c r="M1628" s="365" t="e">
        <f t="shared" ref="M1628:M1687" si="157">R1628</f>
        <v>#N/A</v>
      </c>
      <c r="N1628" s="376" t="e">
        <f t="shared" ref="N1628:N1687" si="158">P1628</f>
        <v>#N/A</v>
      </c>
      <c r="O1628" s="205" t="e">
        <f>IF(Comparativo!$E$6="Tabela Não Desonerada",VLOOKUP($C1628,'Orçamento Base'!$D$12:$S$1673,13,FALSE),VLOOKUP($C1628,#REF!,13,FALSE))</f>
        <v>#N/A</v>
      </c>
      <c r="P1628" s="205" t="e">
        <f t="shared" ref="P1628:P1687" si="159">O1628/E1628</f>
        <v>#N/A</v>
      </c>
      <c r="Q1628" s="205" t="e">
        <f>IF(Comparativo!$E$6="Tabela Não Desonerada",VLOOKUP($C1628,'Orçamento Base'!$D$12:$S$1673,14,FALSE),VLOOKUP($C1628,#REF!,14,FALSE))</f>
        <v>#N/A</v>
      </c>
      <c r="R1628" s="205" t="e">
        <f t="shared" ref="R1628:R1687" si="160">Q1628/E1628</f>
        <v>#N/A</v>
      </c>
      <c r="S1628" s="205" t="e">
        <f>IF(Comparativo!$E$6="Tabela Não Desonerada",VLOOKUP($C1628,'Orçamento Base'!$D$12:$S$1673,15,FALSE),VLOOKUP($C1628,#REF!,15,FALSE))</f>
        <v>#N/A</v>
      </c>
      <c r="T1628" s="205" t="e">
        <f t="shared" ref="T1628:T1687" si="161">S1628/E1628</f>
        <v>#N/A</v>
      </c>
    </row>
    <row r="1629" spans="1:20" ht="15">
      <c r="A1629" s="203">
        <v>1</v>
      </c>
      <c r="B1629" s="203" t="e">
        <f>'Orçamento-TCE'!B1629</f>
        <v>#N/A</v>
      </c>
      <c r="C1629" s="229">
        <f>'Orçamento-TCE'!C1629</f>
        <v>0</v>
      </c>
      <c r="D1629" s="199" t="e">
        <f>'Orçamento-TCE'!G1629</f>
        <v>#N/A</v>
      </c>
      <c r="E1629" s="204">
        <f>'Orçamento-TCE'!H1629</f>
        <v>0</v>
      </c>
      <c r="F1629" s="230" t="e">
        <f>'Orçamento-TCE'!I1629</f>
        <v>#N/A</v>
      </c>
      <c r="G1629" s="227" t="e">
        <f>IF(Comparativo!$E$6="Tabela Não Desonerada",VLOOKUP($C1629,'Orçamento Base'!$D$12:$S$1673,12,FALSE),VLOOKUP($C1629,#REF!,12,FALSE))</f>
        <v>#N/A</v>
      </c>
      <c r="H1629" s="228">
        <f>IFERROR(IF(Comparativo!$E$6="Tabela Não Desonerada",VLOOKUP($C1629,'Orçamento Base'!$D$12:$S$1673,16,FALSE),VLOOKUP($C1629,#REF!,16,FALSE)),0)</f>
        <v>0</v>
      </c>
      <c r="I1629" s="575" t="e">
        <f>IF(Comparativo!$E$6="Tabela Não Desonerada",VLOOKUP($C1629,'Orçamento Base'!$D$12:$S$1673,11,FALSE),VLOOKUP($C1629,#REF!,11,FALSE))</f>
        <v>#N/A</v>
      </c>
      <c r="J1629" s="363">
        <f>IF(Comparativo!$E$6="Tabela Não Desonerada",Encargos!$F$44,Encargos!$D$44)</f>
        <v>1.1122000000000001</v>
      </c>
      <c r="K1629" s="364"/>
      <c r="L1629" s="365" t="e">
        <f t="shared" si="156"/>
        <v>#N/A</v>
      </c>
      <c r="M1629" s="365" t="e">
        <f t="shared" si="157"/>
        <v>#N/A</v>
      </c>
      <c r="N1629" s="376" t="e">
        <f t="shared" si="158"/>
        <v>#N/A</v>
      </c>
      <c r="O1629" s="205" t="e">
        <f>IF(Comparativo!$E$6="Tabela Não Desonerada",VLOOKUP($C1629,'Orçamento Base'!$D$12:$S$1673,13,FALSE),VLOOKUP($C1629,#REF!,13,FALSE))</f>
        <v>#N/A</v>
      </c>
      <c r="P1629" s="205" t="e">
        <f t="shared" si="159"/>
        <v>#N/A</v>
      </c>
      <c r="Q1629" s="205" t="e">
        <f>IF(Comparativo!$E$6="Tabela Não Desonerada",VLOOKUP($C1629,'Orçamento Base'!$D$12:$S$1673,14,FALSE),VLOOKUP($C1629,#REF!,14,FALSE))</f>
        <v>#N/A</v>
      </c>
      <c r="R1629" s="205" t="e">
        <f t="shared" si="160"/>
        <v>#N/A</v>
      </c>
      <c r="S1629" s="205" t="e">
        <f>IF(Comparativo!$E$6="Tabela Não Desonerada",VLOOKUP($C1629,'Orçamento Base'!$D$12:$S$1673,15,FALSE),VLOOKUP($C1629,#REF!,15,FALSE))</f>
        <v>#N/A</v>
      </c>
      <c r="T1629" s="205" t="e">
        <f t="shared" si="161"/>
        <v>#N/A</v>
      </c>
    </row>
    <row r="1630" spans="1:20" ht="15">
      <c r="A1630" s="203">
        <v>1</v>
      </c>
      <c r="B1630" s="203" t="e">
        <f>'Orçamento-TCE'!B1630</f>
        <v>#N/A</v>
      </c>
      <c r="C1630" s="229">
        <f>'Orçamento-TCE'!C1630</f>
        <v>0</v>
      </c>
      <c r="D1630" s="199" t="e">
        <f>'Orçamento-TCE'!G1630</f>
        <v>#N/A</v>
      </c>
      <c r="E1630" s="204">
        <f>'Orçamento-TCE'!H1630</f>
        <v>0</v>
      </c>
      <c r="F1630" s="230" t="e">
        <f>'Orçamento-TCE'!I1630</f>
        <v>#N/A</v>
      </c>
      <c r="G1630" s="227" t="e">
        <f>IF(Comparativo!$E$6="Tabela Não Desonerada",VLOOKUP($C1630,'Orçamento Base'!$D$12:$S$1673,12,FALSE),VLOOKUP($C1630,#REF!,12,FALSE))</f>
        <v>#N/A</v>
      </c>
      <c r="H1630" s="228">
        <f>IFERROR(IF(Comparativo!$E$6="Tabela Não Desonerada",VLOOKUP($C1630,'Orçamento Base'!$D$12:$S$1673,16,FALSE),VLOOKUP($C1630,#REF!,16,FALSE)),0)</f>
        <v>0</v>
      </c>
      <c r="I1630" s="575" t="e">
        <f>IF(Comparativo!$E$6="Tabela Não Desonerada",VLOOKUP($C1630,'Orçamento Base'!$D$12:$S$1673,11,FALSE),VLOOKUP($C1630,#REF!,11,FALSE))</f>
        <v>#N/A</v>
      </c>
      <c r="J1630" s="363">
        <f>IF(Comparativo!$E$6="Tabela Não Desonerada",Encargos!$F$44,Encargos!$D$44)</f>
        <v>1.1122000000000001</v>
      </c>
      <c r="K1630" s="364"/>
      <c r="L1630" s="365" t="e">
        <f t="shared" si="156"/>
        <v>#N/A</v>
      </c>
      <c r="M1630" s="365" t="e">
        <f t="shared" si="157"/>
        <v>#N/A</v>
      </c>
      <c r="N1630" s="376" t="e">
        <f t="shared" si="158"/>
        <v>#N/A</v>
      </c>
      <c r="O1630" s="205" t="e">
        <f>IF(Comparativo!$E$6="Tabela Não Desonerada",VLOOKUP($C1630,'Orçamento Base'!$D$12:$S$1673,13,FALSE),VLOOKUP($C1630,#REF!,13,FALSE))</f>
        <v>#N/A</v>
      </c>
      <c r="P1630" s="205" t="e">
        <f t="shared" si="159"/>
        <v>#N/A</v>
      </c>
      <c r="Q1630" s="205" t="e">
        <f>IF(Comparativo!$E$6="Tabela Não Desonerada",VLOOKUP($C1630,'Orçamento Base'!$D$12:$S$1673,14,FALSE),VLOOKUP($C1630,#REF!,14,FALSE))</f>
        <v>#N/A</v>
      </c>
      <c r="R1630" s="205" t="e">
        <f t="shared" si="160"/>
        <v>#N/A</v>
      </c>
      <c r="S1630" s="205" t="e">
        <f>IF(Comparativo!$E$6="Tabela Não Desonerada",VLOOKUP($C1630,'Orçamento Base'!$D$12:$S$1673,15,FALSE),VLOOKUP($C1630,#REF!,15,FALSE))</f>
        <v>#N/A</v>
      </c>
      <c r="T1630" s="205" t="e">
        <f t="shared" si="161"/>
        <v>#N/A</v>
      </c>
    </row>
    <row r="1631" spans="1:20" ht="15">
      <c r="A1631" s="203">
        <v>1</v>
      </c>
      <c r="B1631" s="203" t="e">
        <f>'Orçamento-TCE'!B1631</f>
        <v>#N/A</v>
      </c>
      <c r="C1631" s="229">
        <f>'Orçamento-TCE'!C1631</f>
        <v>0</v>
      </c>
      <c r="D1631" s="199" t="e">
        <f>'Orçamento-TCE'!G1631</f>
        <v>#N/A</v>
      </c>
      <c r="E1631" s="204">
        <f>'Orçamento-TCE'!H1631</f>
        <v>0</v>
      </c>
      <c r="F1631" s="230" t="e">
        <f>'Orçamento-TCE'!I1631</f>
        <v>#N/A</v>
      </c>
      <c r="G1631" s="227" t="e">
        <f>IF(Comparativo!$E$6="Tabela Não Desonerada",VLOOKUP($C1631,'Orçamento Base'!$D$12:$S$1673,12,FALSE),VLOOKUP($C1631,#REF!,12,FALSE))</f>
        <v>#N/A</v>
      </c>
      <c r="H1631" s="228">
        <f>IFERROR(IF(Comparativo!$E$6="Tabela Não Desonerada",VLOOKUP($C1631,'Orçamento Base'!$D$12:$S$1673,16,FALSE),VLOOKUP($C1631,#REF!,16,FALSE)),0)</f>
        <v>0</v>
      </c>
      <c r="I1631" s="575" t="e">
        <f>IF(Comparativo!$E$6="Tabela Não Desonerada",VLOOKUP($C1631,'Orçamento Base'!$D$12:$S$1673,11,FALSE),VLOOKUP($C1631,#REF!,11,FALSE))</f>
        <v>#N/A</v>
      </c>
      <c r="J1631" s="363">
        <f>IF(Comparativo!$E$6="Tabela Não Desonerada",Encargos!$F$44,Encargos!$D$44)</f>
        <v>1.1122000000000001</v>
      </c>
      <c r="K1631" s="364"/>
      <c r="L1631" s="365" t="e">
        <f t="shared" si="156"/>
        <v>#N/A</v>
      </c>
      <c r="M1631" s="365" t="e">
        <f t="shared" si="157"/>
        <v>#N/A</v>
      </c>
      <c r="N1631" s="376" t="e">
        <f t="shared" si="158"/>
        <v>#N/A</v>
      </c>
      <c r="O1631" s="205" t="e">
        <f>IF(Comparativo!$E$6="Tabela Não Desonerada",VLOOKUP($C1631,'Orçamento Base'!$D$12:$S$1673,13,FALSE),VLOOKUP($C1631,#REF!,13,FALSE))</f>
        <v>#N/A</v>
      </c>
      <c r="P1631" s="205" t="e">
        <f t="shared" si="159"/>
        <v>#N/A</v>
      </c>
      <c r="Q1631" s="205" t="e">
        <f>IF(Comparativo!$E$6="Tabela Não Desonerada",VLOOKUP($C1631,'Orçamento Base'!$D$12:$S$1673,14,FALSE),VLOOKUP($C1631,#REF!,14,FALSE))</f>
        <v>#N/A</v>
      </c>
      <c r="R1631" s="205" t="e">
        <f t="shared" si="160"/>
        <v>#N/A</v>
      </c>
      <c r="S1631" s="205" t="e">
        <f>IF(Comparativo!$E$6="Tabela Não Desonerada",VLOOKUP($C1631,'Orçamento Base'!$D$12:$S$1673,15,FALSE),VLOOKUP($C1631,#REF!,15,FALSE))</f>
        <v>#N/A</v>
      </c>
      <c r="T1631" s="205" t="e">
        <f t="shared" si="161"/>
        <v>#N/A</v>
      </c>
    </row>
    <row r="1632" spans="1:20" ht="15">
      <c r="A1632" s="203">
        <v>1</v>
      </c>
      <c r="B1632" s="203" t="e">
        <f>'Orçamento-TCE'!B1632</f>
        <v>#N/A</v>
      </c>
      <c r="C1632" s="229">
        <f>'Orçamento-TCE'!C1632</f>
        <v>0</v>
      </c>
      <c r="D1632" s="199" t="e">
        <f>'Orçamento-TCE'!G1632</f>
        <v>#N/A</v>
      </c>
      <c r="E1632" s="204">
        <f>'Orçamento-TCE'!H1632</f>
        <v>0</v>
      </c>
      <c r="F1632" s="230" t="e">
        <f>'Orçamento-TCE'!I1632</f>
        <v>#N/A</v>
      </c>
      <c r="G1632" s="227" t="e">
        <f>IF(Comparativo!$E$6="Tabela Não Desonerada",VLOOKUP($C1632,'Orçamento Base'!$D$12:$S$1673,12,FALSE),VLOOKUP($C1632,#REF!,12,FALSE))</f>
        <v>#N/A</v>
      </c>
      <c r="H1632" s="228">
        <f>IFERROR(IF(Comparativo!$E$6="Tabela Não Desonerada",VLOOKUP($C1632,'Orçamento Base'!$D$12:$S$1673,16,FALSE),VLOOKUP($C1632,#REF!,16,FALSE)),0)</f>
        <v>0</v>
      </c>
      <c r="I1632" s="575" t="e">
        <f>IF(Comparativo!$E$6="Tabela Não Desonerada",VLOOKUP($C1632,'Orçamento Base'!$D$12:$S$1673,11,FALSE),VLOOKUP($C1632,#REF!,11,FALSE))</f>
        <v>#N/A</v>
      </c>
      <c r="J1632" s="363">
        <f>IF(Comparativo!$E$6="Tabela Não Desonerada",Encargos!$F$44,Encargos!$D$44)</f>
        <v>1.1122000000000001</v>
      </c>
      <c r="K1632" s="364"/>
      <c r="L1632" s="365" t="e">
        <f t="shared" si="156"/>
        <v>#N/A</v>
      </c>
      <c r="M1632" s="365" t="e">
        <f t="shared" si="157"/>
        <v>#N/A</v>
      </c>
      <c r="N1632" s="376" t="e">
        <f t="shared" si="158"/>
        <v>#N/A</v>
      </c>
      <c r="O1632" s="205" t="e">
        <f>IF(Comparativo!$E$6="Tabela Não Desonerada",VLOOKUP($C1632,'Orçamento Base'!$D$12:$S$1673,13,FALSE),VLOOKUP($C1632,#REF!,13,FALSE))</f>
        <v>#N/A</v>
      </c>
      <c r="P1632" s="205" t="e">
        <f t="shared" si="159"/>
        <v>#N/A</v>
      </c>
      <c r="Q1632" s="205" t="e">
        <f>IF(Comparativo!$E$6="Tabela Não Desonerada",VLOOKUP($C1632,'Orçamento Base'!$D$12:$S$1673,14,FALSE),VLOOKUP($C1632,#REF!,14,FALSE))</f>
        <v>#N/A</v>
      </c>
      <c r="R1632" s="205" t="e">
        <f t="shared" si="160"/>
        <v>#N/A</v>
      </c>
      <c r="S1632" s="205" t="e">
        <f>IF(Comparativo!$E$6="Tabela Não Desonerada",VLOOKUP($C1632,'Orçamento Base'!$D$12:$S$1673,15,FALSE),VLOOKUP($C1632,#REF!,15,FALSE))</f>
        <v>#N/A</v>
      </c>
      <c r="T1632" s="205" t="e">
        <f t="shared" si="161"/>
        <v>#N/A</v>
      </c>
    </row>
    <row r="1633" spans="1:20" ht="15">
      <c r="A1633" s="203">
        <v>1</v>
      </c>
      <c r="B1633" s="203" t="e">
        <f>'Orçamento-TCE'!B1633</f>
        <v>#N/A</v>
      </c>
      <c r="C1633" s="229">
        <f>'Orçamento-TCE'!C1633</f>
        <v>0</v>
      </c>
      <c r="D1633" s="199" t="e">
        <f>'Orçamento-TCE'!G1633</f>
        <v>#N/A</v>
      </c>
      <c r="E1633" s="204">
        <f>'Orçamento-TCE'!H1633</f>
        <v>0</v>
      </c>
      <c r="F1633" s="230" t="e">
        <f>'Orçamento-TCE'!I1633</f>
        <v>#N/A</v>
      </c>
      <c r="G1633" s="227" t="e">
        <f>IF(Comparativo!$E$6="Tabela Não Desonerada",VLOOKUP($C1633,'Orçamento Base'!$D$12:$S$1673,12,FALSE),VLOOKUP($C1633,#REF!,12,FALSE))</f>
        <v>#N/A</v>
      </c>
      <c r="H1633" s="228">
        <f>IFERROR(IF(Comparativo!$E$6="Tabela Não Desonerada",VLOOKUP($C1633,'Orçamento Base'!$D$12:$S$1673,16,FALSE),VLOOKUP($C1633,#REF!,16,FALSE)),0)</f>
        <v>0</v>
      </c>
      <c r="I1633" s="575" t="e">
        <f>IF(Comparativo!$E$6="Tabela Não Desonerada",VLOOKUP($C1633,'Orçamento Base'!$D$12:$S$1673,11,FALSE),VLOOKUP($C1633,#REF!,11,FALSE))</f>
        <v>#N/A</v>
      </c>
      <c r="J1633" s="363">
        <f>IF(Comparativo!$E$6="Tabela Não Desonerada",Encargos!$F$44,Encargos!$D$44)</f>
        <v>1.1122000000000001</v>
      </c>
      <c r="K1633" s="364"/>
      <c r="L1633" s="365" t="e">
        <f t="shared" si="156"/>
        <v>#N/A</v>
      </c>
      <c r="M1633" s="365" t="e">
        <f t="shared" si="157"/>
        <v>#N/A</v>
      </c>
      <c r="N1633" s="376" t="e">
        <f t="shared" si="158"/>
        <v>#N/A</v>
      </c>
      <c r="O1633" s="205" t="e">
        <f>IF(Comparativo!$E$6="Tabela Não Desonerada",VLOOKUP($C1633,'Orçamento Base'!$D$12:$S$1673,13,FALSE),VLOOKUP($C1633,#REF!,13,FALSE))</f>
        <v>#N/A</v>
      </c>
      <c r="P1633" s="205" t="e">
        <f t="shared" si="159"/>
        <v>#N/A</v>
      </c>
      <c r="Q1633" s="205" t="e">
        <f>IF(Comparativo!$E$6="Tabela Não Desonerada",VLOOKUP($C1633,'Orçamento Base'!$D$12:$S$1673,14,FALSE),VLOOKUP($C1633,#REF!,14,FALSE))</f>
        <v>#N/A</v>
      </c>
      <c r="R1633" s="205" t="e">
        <f t="shared" si="160"/>
        <v>#N/A</v>
      </c>
      <c r="S1633" s="205" t="e">
        <f>IF(Comparativo!$E$6="Tabela Não Desonerada",VLOOKUP($C1633,'Orçamento Base'!$D$12:$S$1673,15,FALSE),VLOOKUP($C1633,#REF!,15,FALSE))</f>
        <v>#N/A</v>
      </c>
      <c r="T1633" s="205" t="e">
        <f t="shared" si="161"/>
        <v>#N/A</v>
      </c>
    </row>
    <row r="1634" spans="1:20" ht="15">
      <c r="A1634" s="203">
        <v>1</v>
      </c>
      <c r="B1634" s="203" t="e">
        <f>'Orçamento-TCE'!B1634</f>
        <v>#N/A</v>
      </c>
      <c r="C1634" s="229">
        <f>'Orçamento-TCE'!C1634</f>
        <v>0</v>
      </c>
      <c r="D1634" s="199" t="e">
        <f>'Orçamento-TCE'!G1634</f>
        <v>#N/A</v>
      </c>
      <c r="E1634" s="204">
        <f>'Orçamento-TCE'!H1634</f>
        <v>0</v>
      </c>
      <c r="F1634" s="230" t="e">
        <f>'Orçamento-TCE'!I1634</f>
        <v>#N/A</v>
      </c>
      <c r="G1634" s="227" t="e">
        <f>IF(Comparativo!$E$6="Tabela Não Desonerada",VLOOKUP($C1634,'Orçamento Base'!$D$12:$S$1673,12,FALSE),VLOOKUP($C1634,#REF!,12,FALSE))</f>
        <v>#N/A</v>
      </c>
      <c r="H1634" s="228">
        <f>IFERROR(IF(Comparativo!$E$6="Tabela Não Desonerada",VLOOKUP($C1634,'Orçamento Base'!$D$12:$S$1673,16,FALSE),VLOOKUP($C1634,#REF!,16,FALSE)),0)</f>
        <v>0</v>
      </c>
      <c r="I1634" s="575" t="e">
        <f>IF(Comparativo!$E$6="Tabela Não Desonerada",VLOOKUP($C1634,'Orçamento Base'!$D$12:$S$1673,11,FALSE),VLOOKUP($C1634,#REF!,11,FALSE))</f>
        <v>#N/A</v>
      </c>
      <c r="J1634" s="363">
        <f>IF(Comparativo!$E$6="Tabela Não Desonerada",Encargos!$F$44,Encargos!$D$44)</f>
        <v>1.1122000000000001</v>
      </c>
      <c r="K1634" s="364"/>
      <c r="L1634" s="365" t="e">
        <f t="shared" si="156"/>
        <v>#N/A</v>
      </c>
      <c r="M1634" s="365" t="e">
        <f t="shared" si="157"/>
        <v>#N/A</v>
      </c>
      <c r="N1634" s="376" t="e">
        <f t="shared" si="158"/>
        <v>#N/A</v>
      </c>
      <c r="O1634" s="205" t="e">
        <f>IF(Comparativo!$E$6="Tabela Não Desonerada",VLOOKUP($C1634,'Orçamento Base'!$D$12:$S$1673,13,FALSE),VLOOKUP($C1634,#REF!,13,FALSE))</f>
        <v>#N/A</v>
      </c>
      <c r="P1634" s="205" t="e">
        <f t="shared" si="159"/>
        <v>#N/A</v>
      </c>
      <c r="Q1634" s="205" t="e">
        <f>IF(Comparativo!$E$6="Tabela Não Desonerada",VLOOKUP($C1634,'Orçamento Base'!$D$12:$S$1673,14,FALSE),VLOOKUP($C1634,#REF!,14,FALSE))</f>
        <v>#N/A</v>
      </c>
      <c r="R1634" s="205" t="e">
        <f t="shared" si="160"/>
        <v>#N/A</v>
      </c>
      <c r="S1634" s="205" t="e">
        <f>IF(Comparativo!$E$6="Tabela Não Desonerada",VLOOKUP($C1634,'Orçamento Base'!$D$12:$S$1673,15,FALSE),VLOOKUP($C1634,#REF!,15,FALSE))</f>
        <v>#N/A</v>
      </c>
      <c r="T1634" s="205" t="e">
        <f t="shared" si="161"/>
        <v>#N/A</v>
      </c>
    </row>
    <row r="1635" spans="1:20" ht="15">
      <c r="A1635" s="203">
        <v>1</v>
      </c>
      <c r="B1635" s="203" t="e">
        <f>'Orçamento-TCE'!B1635</f>
        <v>#N/A</v>
      </c>
      <c r="C1635" s="229">
        <f>'Orçamento-TCE'!C1635</f>
        <v>0</v>
      </c>
      <c r="D1635" s="199" t="e">
        <f>'Orçamento-TCE'!G1635</f>
        <v>#N/A</v>
      </c>
      <c r="E1635" s="204">
        <f>'Orçamento-TCE'!H1635</f>
        <v>0</v>
      </c>
      <c r="F1635" s="230" t="e">
        <f>'Orçamento-TCE'!I1635</f>
        <v>#N/A</v>
      </c>
      <c r="G1635" s="227" t="e">
        <f>IF(Comparativo!$E$6="Tabela Não Desonerada",VLOOKUP($C1635,'Orçamento Base'!$D$12:$S$1673,12,FALSE),VLOOKUP($C1635,#REF!,12,FALSE))</f>
        <v>#N/A</v>
      </c>
      <c r="H1635" s="228">
        <f>IFERROR(IF(Comparativo!$E$6="Tabela Não Desonerada",VLOOKUP($C1635,'Orçamento Base'!$D$12:$S$1673,16,FALSE),VLOOKUP($C1635,#REF!,16,FALSE)),0)</f>
        <v>0</v>
      </c>
      <c r="I1635" s="575" t="e">
        <f>IF(Comparativo!$E$6="Tabela Não Desonerada",VLOOKUP($C1635,'Orçamento Base'!$D$12:$S$1673,11,FALSE),VLOOKUP($C1635,#REF!,11,FALSE))</f>
        <v>#N/A</v>
      </c>
      <c r="J1635" s="363">
        <f>IF(Comparativo!$E$6="Tabela Não Desonerada",Encargos!$F$44,Encargos!$D$44)</f>
        <v>1.1122000000000001</v>
      </c>
      <c r="K1635" s="364"/>
      <c r="L1635" s="365" t="e">
        <f t="shared" si="156"/>
        <v>#N/A</v>
      </c>
      <c r="M1635" s="365" t="e">
        <f t="shared" si="157"/>
        <v>#N/A</v>
      </c>
      <c r="N1635" s="376" t="e">
        <f t="shared" si="158"/>
        <v>#N/A</v>
      </c>
      <c r="O1635" s="205" t="e">
        <f>IF(Comparativo!$E$6="Tabela Não Desonerada",VLOOKUP($C1635,'Orçamento Base'!$D$12:$S$1673,13,FALSE),VLOOKUP($C1635,#REF!,13,FALSE))</f>
        <v>#N/A</v>
      </c>
      <c r="P1635" s="205" t="e">
        <f t="shared" si="159"/>
        <v>#N/A</v>
      </c>
      <c r="Q1635" s="205" t="e">
        <f>IF(Comparativo!$E$6="Tabela Não Desonerada",VLOOKUP($C1635,'Orçamento Base'!$D$12:$S$1673,14,FALSE),VLOOKUP($C1635,#REF!,14,FALSE))</f>
        <v>#N/A</v>
      </c>
      <c r="R1635" s="205" t="e">
        <f t="shared" si="160"/>
        <v>#N/A</v>
      </c>
      <c r="S1635" s="205" t="e">
        <f>IF(Comparativo!$E$6="Tabela Não Desonerada",VLOOKUP($C1635,'Orçamento Base'!$D$12:$S$1673,15,FALSE),VLOOKUP($C1635,#REF!,15,FALSE))</f>
        <v>#N/A</v>
      </c>
      <c r="T1635" s="205" t="e">
        <f t="shared" si="161"/>
        <v>#N/A</v>
      </c>
    </row>
    <row r="1636" spans="1:20" ht="15">
      <c r="A1636" s="203">
        <v>1</v>
      </c>
      <c r="B1636" s="203" t="e">
        <f>'Orçamento-TCE'!B1636</f>
        <v>#N/A</v>
      </c>
      <c r="C1636" s="229">
        <f>'Orçamento-TCE'!C1636</f>
        <v>0</v>
      </c>
      <c r="D1636" s="199" t="e">
        <f>'Orçamento-TCE'!G1636</f>
        <v>#N/A</v>
      </c>
      <c r="E1636" s="204">
        <f>'Orçamento-TCE'!H1636</f>
        <v>0</v>
      </c>
      <c r="F1636" s="230" t="e">
        <f>'Orçamento-TCE'!I1636</f>
        <v>#N/A</v>
      </c>
      <c r="G1636" s="227" t="e">
        <f>IF(Comparativo!$E$6="Tabela Não Desonerada",VLOOKUP($C1636,'Orçamento Base'!$D$12:$S$1673,12,FALSE),VLOOKUP($C1636,#REF!,12,FALSE))</f>
        <v>#N/A</v>
      </c>
      <c r="H1636" s="228">
        <f>IFERROR(IF(Comparativo!$E$6="Tabela Não Desonerada",VLOOKUP($C1636,'Orçamento Base'!$D$12:$S$1673,16,FALSE),VLOOKUP($C1636,#REF!,16,FALSE)),0)</f>
        <v>0</v>
      </c>
      <c r="I1636" s="575" t="e">
        <f>IF(Comparativo!$E$6="Tabela Não Desonerada",VLOOKUP($C1636,'Orçamento Base'!$D$12:$S$1673,11,FALSE),VLOOKUP($C1636,#REF!,11,FALSE))</f>
        <v>#N/A</v>
      </c>
      <c r="J1636" s="363">
        <f>IF(Comparativo!$E$6="Tabela Não Desonerada",Encargos!$F$44,Encargos!$D$44)</f>
        <v>1.1122000000000001</v>
      </c>
      <c r="K1636" s="364"/>
      <c r="L1636" s="365" t="e">
        <f t="shared" si="156"/>
        <v>#N/A</v>
      </c>
      <c r="M1636" s="365" t="e">
        <f t="shared" si="157"/>
        <v>#N/A</v>
      </c>
      <c r="N1636" s="376" t="e">
        <f t="shared" si="158"/>
        <v>#N/A</v>
      </c>
      <c r="O1636" s="205" t="e">
        <f>IF(Comparativo!$E$6="Tabela Não Desonerada",VLOOKUP($C1636,'Orçamento Base'!$D$12:$S$1673,13,FALSE),VLOOKUP($C1636,#REF!,13,FALSE))</f>
        <v>#N/A</v>
      </c>
      <c r="P1636" s="205" t="e">
        <f t="shared" si="159"/>
        <v>#N/A</v>
      </c>
      <c r="Q1636" s="205" t="e">
        <f>IF(Comparativo!$E$6="Tabela Não Desonerada",VLOOKUP($C1636,'Orçamento Base'!$D$12:$S$1673,14,FALSE),VLOOKUP($C1636,#REF!,14,FALSE))</f>
        <v>#N/A</v>
      </c>
      <c r="R1636" s="205" t="e">
        <f t="shared" si="160"/>
        <v>#N/A</v>
      </c>
      <c r="S1636" s="205" t="e">
        <f>IF(Comparativo!$E$6="Tabela Não Desonerada",VLOOKUP($C1636,'Orçamento Base'!$D$12:$S$1673,15,FALSE),VLOOKUP($C1636,#REF!,15,FALSE))</f>
        <v>#N/A</v>
      </c>
      <c r="T1636" s="205" t="e">
        <f t="shared" si="161"/>
        <v>#N/A</v>
      </c>
    </row>
    <row r="1637" spans="1:20" ht="15">
      <c r="A1637" s="203">
        <v>1</v>
      </c>
      <c r="B1637" s="203" t="e">
        <f>'Orçamento-TCE'!B1637</f>
        <v>#N/A</v>
      </c>
      <c r="C1637" s="229">
        <f>'Orçamento-TCE'!C1637</f>
        <v>0</v>
      </c>
      <c r="D1637" s="199" t="e">
        <f>'Orçamento-TCE'!G1637</f>
        <v>#N/A</v>
      </c>
      <c r="E1637" s="204">
        <f>'Orçamento-TCE'!H1637</f>
        <v>0</v>
      </c>
      <c r="F1637" s="230" t="e">
        <f>'Orçamento-TCE'!I1637</f>
        <v>#N/A</v>
      </c>
      <c r="G1637" s="227" t="e">
        <f>IF(Comparativo!$E$6="Tabela Não Desonerada",VLOOKUP($C1637,'Orçamento Base'!$D$12:$S$1673,12,FALSE),VLOOKUP($C1637,#REF!,12,FALSE))</f>
        <v>#N/A</v>
      </c>
      <c r="H1637" s="228">
        <f>IFERROR(IF(Comparativo!$E$6="Tabela Não Desonerada",VLOOKUP($C1637,'Orçamento Base'!$D$12:$S$1673,16,FALSE),VLOOKUP($C1637,#REF!,16,FALSE)),0)</f>
        <v>0</v>
      </c>
      <c r="I1637" s="575" t="e">
        <f>IF(Comparativo!$E$6="Tabela Não Desonerada",VLOOKUP($C1637,'Orçamento Base'!$D$12:$S$1673,11,FALSE),VLOOKUP($C1637,#REF!,11,FALSE))</f>
        <v>#N/A</v>
      </c>
      <c r="J1637" s="363">
        <f>IF(Comparativo!$E$6="Tabela Não Desonerada",Encargos!$F$44,Encargos!$D$44)</f>
        <v>1.1122000000000001</v>
      </c>
      <c r="K1637" s="364"/>
      <c r="L1637" s="365" t="e">
        <f t="shared" si="156"/>
        <v>#N/A</v>
      </c>
      <c r="M1637" s="365" t="e">
        <f t="shared" si="157"/>
        <v>#N/A</v>
      </c>
      <c r="N1637" s="376" t="e">
        <f t="shared" si="158"/>
        <v>#N/A</v>
      </c>
      <c r="O1637" s="205" t="e">
        <f>IF(Comparativo!$E$6="Tabela Não Desonerada",VLOOKUP($C1637,'Orçamento Base'!$D$12:$S$1673,13,FALSE),VLOOKUP($C1637,#REF!,13,FALSE))</f>
        <v>#N/A</v>
      </c>
      <c r="P1637" s="205" t="e">
        <f t="shared" si="159"/>
        <v>#N/A</v>
      </c>
      <c r="Q1637" s="205" t="e">
        <f>IF(Comparativo!$E$6="Tabela Não Desonerada",VLOOKUP($C1637,'Orçamento Base'!$D$12:$S$1673,14,FALSE),VLOOKUP($C1637,#REF!,14,FALSE))</f>
        <v>#N/A</v>
      </c>
      <c r="R1637" s="205" t="e">
        <f t="shared" si="160"/>
        <v>#N/A</v>
      </c>
      <c r="S1637" s="205" t="e">
        <f>IF(Comparativo!$E$6="Tabela Não Desonerada",VLOOKUP($C1637,'Orçamento Base'!$D$12:$S$1673,15,FALSE),VLOOKUP($C1637,#REF!,15,FALSE))</f>
        <v>#N/A</v>
      </c>
      <c r="T1637" s="205" t="e">
        <f t="shared" si="161"/>
        <v>#N/A</v>
      </c>
    </row>
    <row r="1638" spans="1:20" ht="15">
      <c r="A1638" s="203">
        <v>1</v>
      </c>
      <c r="B1638" s="203" t="e">
        <f>'Orçamento-TCE'!B1638</f>
        <v>#N/A</v>
      </c>
      <c r="C1638" s="229">
        <f>'Orçamento-TCE'!C1638</f>
        <v>0</v>
      </c>
      <c r="D1638" s="199" t="e">
        <f>'Orçamento-TCE'!G1638</f>
        <v>#N/A</v>
      </c>
      <c r="E1638" s="204">
        <f>'Orçamento-TCE'!H1638</f>
        <v>0</v>
      </c>
      <c r="F1638" s="230" t="e">
        <f>'Orçamento-TCE'!I1638</f>
        <v>#N/A</v>
      </c>
      <c r="G1638" s="227" t="e">
        <f>IF(Comparativo!$E$6="Tabela Não Desonerada",VLOOKUP($C1638,'Orçamento Base'!$D$12:$S$1673,12,FALSE),VLOOKUP($C1638,#REF!,12,FALSE))</f>
        <v>#N/A</v>
      </c>
      <c r="H1638" s="228">
        <f>IFERROR(IF(Comparativo!$E$6="Tabela Não Desonerada",VLOOKUP($C1638,'Orçamento Base'!$D$12:$S$1673,16,FALSE),VLOOKUP($C1638,#REF!,16,FALSE)),0)</f>
        <v>0</v>
      </c>
      <c r="I1638" s="575" t="e">
        <f>IF(Comparativo!$E$6="Tabela Não Desonerada",VLOOKUP($C1638,'Orçamento Base'!$D$12:$S$1673,11,FALSE),VLOOKUP($C1638,#REF!,11,FALSE))</f>
        <v>#N/A</v>
      </c>
      <c r="J1638" s="363">
        <f>IF(Comparativo!$E$6="Tabela Não Desonerada",Encargos!$F$44,Encargos!$D$44)</f>
        <v>1.1122000000000001</v>
      </c>
      <c r="K1638" s="364"/>
      <c r="L1638" s="365" t="e">
        <f t="shared" si="156"/>
        <v>#N/A</v>
      </c>
      <c r="M1638" s="365" t="e">
        <f t="shared" si="157"/>
        <v>#N/A</v>
      </c>
      <c r="N1638" s="376" t="e">
        <f t="shared" si="158"/>
        <v>#N/A</v>
      </c>
      <c r="O1638" s="205" t="e">
        <f>IF(Comparativo!$E$6="Tabela Não Desonerada",VLOOKUP($C1638,'Orçamento Base'!$D$12:$S$1673,13,FALSE),VLOOKUP($C1638,#REF!,13,FALSE))</f>
        <v>#N/A</v>
      </c>
      <c r="P1638" s="205" t="e">
        <f t="shared" si="159"/>
        <v>#N/A</v>
      </c>
      <c r="Q1638" s="205" t="e">
        <f>IF(Comparativo!$E$6="Tabela Não Desonerada",VLOOKUP($C1638,'Orçamento Base'!$D$12:$S$1673,14,FALSE),VLOOKUP($C1638,#REF!,14,FALSE))</f>
        <v>#N/A</v>
      </c>
      <c r="R1638" s="205" t="e">
        <f t="shared" si="160"/>
        <v>#N/A</v>
      </c>
      <c r="S1638" s="205" t="e">
        <f>IF(Comparativo!$E$6="Tabela Não Desonerada",VLOOKUP($C1638,'Orçamento Base'!$D$12:$S$1673,15,FALSE),VLOOKUP($C1638,#REF!,15,FALSE))</f>
        <v>#N/A</v>
      </c>
      <c r="T1638" s="205" t="e">
        <f t="shared" si="161"/>
        <v>#N/A</v>
      </c>
    </row>
    <row r="1639" spans="1:20" ht="15">
      <c r="A1639" s="203">
        <v>1</v>
      </c>
      <c r="B1639" s="203" t="e">
        <f>'Orçamento-TCE'!B1639</f>
        <v>#N/A</v>
      </c>
      <c r="C1639" s="229">
        <f>'Orçamento-TCE'!C1639</f>
        <v>0</v>
      </c>
      <c r="D1639" s="199" t="e">
        <f>'Orçamento-TCE'!G1639</f>
        <v>#N/A</v>
      </c>
      <c r="E1639" s="204">
        <f>'Orçamento-TCE'!H1639</f>
        <v>0</v>
      </c>
      <c r="F1639" s="230" t="e">
        <f>'Orçamento-TCE'!I1639</f>
        <v>#N/A</v>
      </c>
      <c r="G1639" s="227" t="e">
        <f>IF(Comparativo!$E$6="Tabela Não Desonerada",VLOOKUP($C1639,'Orçamento Base'!$D$12:$S$1673,12,FALSE),VLOOKUP($C1639,#REF!,12,FALSE))</f>
        <v>#N/A</v>
      </c>
      <c r="H1639" s="228">
        <f>IFERROR(IF(Comparativo!$E$6="Tabela Não Desonerada",VLOOKUP($C1639,'Orçamento Base'!$D$12:$S$1673,16,FALSE),VLOOKUP($C1639,#REF!,16,FALSE)),0)</f>
        <v>0</v>
      </c>
      <c r="I1639" s="575" t="e">
        <f>IF(Comparativo!$E$6="Tabela Não Desonerada",VLOOKUP($C1639,'Orçamento Base'!$D$12:$S$1673,11,FALSE),VLOOKUP($C1639,#REF!,11,FALSE))</f>
        <v>#N/A</v>
      </c>
      <c r="J1639" s="363">
        <f>IF(Comparativo!$E$6="Tabela Não Desonerada",Encargos!$F$44,Encargos!$D$44)</f>
        <v>1.1122000000000001</v>
      </c>
      <c r="K1639" s="364"/>
      <c r="L1639" s="365" t="e">
        <f t="shared" si="156"/>
        <v>#N/A</v>
      </c>
      <c r="M1639" s="365" t="e">
        <f t="shared" si="157"/>
        <v>#N/A</v>
      </c>
      <c r="N1639" s="376" t="e">
        <f t="shared" si="158"/>
        <v>#N/A</v>
      </c>
      <c r="O1639" s="205" t="e">
        <f>IF(Comparativo!$E$6="Tabela Não Desonerada",VLOOKUP($C1639,'Orçamento Base'!$D$12:$S$1673,13,FALSE),VLOOKUP($C1639,#REF!,13,FALSE))</f>
        <v>#N/A</v>
      </c>
      <c r="P1639" s="205" t="e">
        <f t="shared" si="159"/>
        <v>#N/A</v>
      </c>
      <c r="Q1639" s="205" t="e">
        <f>IF(Comparativo!$E$6="Tabela Não Desonerada",VLOOKUP($C1639,'Orçamento Base'!$D$12:$S$1673,14,FALSE),VLOOKUP($C1639,#REF!,14,FALSE))</f>
        <v>#N/A</v>
      </c>
      <c r="R1639" s="205" t="e">
        <f t="shared" si="160"/>
        <v>#N/A</v>
      </c>
      <c r="S1639" s="205" t="e">
        <f>IF(Comparativo!$E$6="Tabela Não Desonerada",VLOOKUP($C1639,'Orçamento Base'!$D$12:$S$1673,15,FALSE),VLOOKUP($C1639,#REF!,15,FALSE))</f>
        <v>#N/A</v>
      </c>
      <c r="T1639" s="205" t="e">
        <f t="shared" si="161"/>
        <v>#N/A</v>
      </c>
    </row>
    <row r="1640" spans="1:20" ht="15">
      <c r="A1640" s="203">
        <v>1</v>
      </c>
      <c r="B1640" s="203" t="e">
        <f>'Orçamento-TCE'!B1640</f>
        <v>#N/A</v>
      </c>
      <c r="C1640" s="229">
        <f>'Orçamento-TCE'!C1640</f>
        <v>0</v>
      </c>
      <c r="D1640" s="199" t="e">
        <f>'Orçamento-TCE'!G1640</f>
        <v>#N/A</v>
      </c>
      <c r="E1640" s="204">
        <f>'Orçamento-TCE'!H1640</f>
        <v>0</v>
      </c>
      <c r="F1640" s="230" t="e">
        <f>'Orçamento-TCE'!I1640</f>
        <v>#N/A</v>
      </c>
      <c r="G1640" s="227" t="e">
        <f>IF(Comparativo!$E$6="Tabela Não Desonerada",VLOOKUP($C1640,'Orçamento Base'!$D$12:$S$1673,12,FALSE),VLOOKUP($C1640,#REF!,12,FALSE))</f>
        <v>#N/A</v>
      </c>
      <c r="H1640" s="228">
        <f>IFERROR(IF(Comparativo!$E$6="Tabela Não Desonerada",VLOOKUP($C1640,'Orçamento Base'!$D$12:$S$1673,16,FALSE),VLOOKUP($C1640,#REF!,16,FALSE)),0)</f>
        <v>0</v>
      </c>
      <c r="I1640" s="575" t="e">
        <f>IF(Comparativo!$E$6="Tabela Não Desonerada",VLOOKUP($C1640,'Orçamento Base'!$D$12:$S$1673,11,FALSE),VLOOKUP($C1640,#REF!,11,FALSE))</f>
        <v>#N/A</v>
      </c>
      <c r="J1640" s="363">
        <f>IF(Comparativo!$E$6="Tabela Não Desonerada",Encargos!$F$44,Encargos!$D$44)</f>
        <v>1.1122000000000001</v>
      </c>
      <c r="K1640" s="364"/>
      <c r="L1640" s="365" t="e">
        <f t="shared" si="156"/>
        <v>#N/A</v>
      </c>
      <c r="M1640" s="365" t="e">
        <f t="shared" si="157"/>
        <v>#N/A</v>
      </c>
      <c r="N1640" s="376" t="e">
        <f t="shared" si="158"/>
        <v>#N/A</v>
      </c>
      <c r="O1640" s="205" t="e">
        <f>IF(Comparativo!$E$6="Tabela Não Desonerada",VLOOKUP($C1640,'Orçamento Base'!$D$12:$S$1673,13,FALSE),VLOOKUP($C1640,#REF!,13,FALSE))</f>
        <v>#N/A</v>
      </c>
      <c r="P1640" s="205" t="e">
        <f t="shared" si="159"/>
        <v>#N/A</v>
      </c>
      <c r="Q1640" s="205" t="e">
        <f>IF(Comparativo!$E$6="Tabela Não Desonerada",VLOOKUP($C1640,'Orçamento Base'!$D$12:$S$1673,14,FALSE),VLOOKUP($C1640,#REF!,14,FALSE))</f>
        <v>#N/A</v>
      </c>
      <c r="R1640" s="205" t="e">
        <f t="shared" si="160"/>
        <v>#N/A</v>
      </c>
      <c r="S1640" s="205" t="e">
        <f>IF(Comparativo!$E$6="Tabela Não Desonerada",VLOOKUP($C1640,'Orçamento Base'!$D$12:$S$1673,15,FALSE),VLOOKUP($C1640,#REF!,15,FALSE))</f>
        <v>#N/A</v>
      </c>
      <c r="T1640" s="205" t="e">
        <f t="shared" si="161"/>
        <v>#N/A</v>
      </c>
    </row>
    <row r="1641" spans="1:20" ht="15">
      <c r="A1641" s="203">
        <v>1</v>
      </c>
      <c r="B1641" s="203" t="e">
        <f>'Orçamento-TCE'!B1641</f>
        <v>#N/A</v>
      </c>
      <c r="C1641" s="229">
        <f>'Orçamento-TCE'!C1641</f>
        <v>0</v>
      </c>
      <c r="D1641" s="199" t="e">
        <f>'Orçamento-TCE'!G1641</f>
        <v>#N/A</v>
      </c>
      <c r="E1641" s="204">
        <f>'Orçamento-TCE'!H1641</f>
        <v>0</v>
      </c>
      <c r="F1641" s="230" t="e">
        <f>'Orçamento-TCE'!I1641</f>
        <v>#N/A</v>
      </c>
      <c r="G1641" s="227" t="e">
        <f>IF(Comparativo!$E$6="Tabela Não Desonerada",VLOOKUP($C1641,'Orçamento Base'!$D$12:$S$1673,12,FALSE),VLOOKUP($C1641,#REF!,12,FALSE))</f>
        <v>#N/A</v>
      </c>
      <c r="H1641" s="228">
        <f>IFERROR(IF(Comparativo!$E$6="Tabela Não Desonerada",VLOOKUP($C1641,'Orçamento Base'!$D$12:$S$1673,16,FALSE),VLOOKUP($C1641,#REF!,16,FALSE)),0)</f>
        <v>0</v>
      </c>
      <c r="I1641" s="575" t="e">
        <f>IF(Comparativo!$E$6="Tabela Não Desonerada",VLOOKUP($C1641,'Orçamento Base'!$D$12:$S$1673,11,FALSE),VLOOKUP($C1641,#REF!,11,FALSE))</f>
        <v>#N/A</v>
      </c>
      <c r="J1641" s="363">
        <f>IF(Comparativo!$E$6="Tabela Não Desonerada",Encargos!$F$44,Encargos!$D$44)</f>
        <v>1.1122000000000001</v>
      </c>
      <c r="K1641" s="364"/>
      <c r="L1641" s="365" t="e">
        <f t="shared" si="156"/>
        <v>#N/A</v>
      </c>
      <c r="M1641" s="365" t="e">
        <f t="shared" si="157"/>
        <v>#N/A</v>
      </c>
      <c r="N1641" s="376" t="e">
        <f t="shared" si="158"/>
        <v>#N/A</v>
      </c>
      <c r="O1641" s="205" t="e">
        <f>IF(Comparativo!$E$6="Tabela Não Desonerada",VLOOKUP($C1641,'Orçamento Base'!$D$12:$S$1673,13,FALSE),VLOOKUP($C1641,#REF!,13,FALSE))</f>
        <v>#N/A</v>
      </c>
      <c r="P1641" s="205" t="e">
        <f t="shared" si="159"/>
        <v>#N/A</v>
      </c>
      <c r="Q1641" s="205" t="e">
        <f>IF(Comparativo!$E$6="Tabela Não Desonerada",VLOOKUP($C1641,'Orçamento Base'!$D$12:$S$1673,14,FALSE),VLOOKUP($C1641,#REF!,14,FALSE))</f>
        <v>#N/A</v>
      </c>
      <c r="R1641" s="205" t="e">
        <f t="shared" si="160"/>
        <v>#N/A</v>
      </c>
      <c r="S1641" s="205" t="e">
        <f>IF(Comparativo!$E$6="Tabela Não Desonerada",VLOOKUP($C1641,'Orçamento Base'!$D$12:$S$1673,15,FALSE),VLOOKUP($C1641,#REF!,15,FALSE))</f>
        <v>#N/A</v>
      </c>
      <c r="T1641" s="205" t="e">
        <f t="shared" si="161"/>
        <v>#N/A</v>
      </c>
    </row>
    <row r="1642" spans="1:20" ht="15">
      <c r="A1642" s="203">
        <v>1</v>
      </c>
      <c r="B1642" s="203" t="e">
        <f>'Orçamento-TCE'!B1642</f>
        <v>#N/A</v>
      </c>
      <c r="C1642" s="229">
        <f>'Orçamento-TCE'!C1642</f>
        <v>0</v>
      </c>
      <c r="D1642" s="199" t="e">
        <f>'Orçamento-TCE'!G1642</f>
        <v>#N/A</v>
      </c>
      <c r="E1642" s="204">
        <f>'Orçamento-TCE'!H1642</f>
        <v>0</v>
      </c>
      <c r="F1642" s="230" t="e">
        <f>'Orçamento-TCE'!I1642</f>
        <v>#N/A</v>
      </c>
      <c r="G1642" s="227" t="e">
        <f>IF(Comparativo!$E$6="Tabela Não Desonerada",VLOOKUP($C1642,'Orçamento Base'!$D$12:$S$1673,12,FALSE),VLOOKUP($C1642,#REF!,12,FALSE))</f>
        <v>#N/A</v>
      </c>
      <c r="H1642" s="228">
        <f>IFERROR(IF(Comparativo!$E$6="Tabela Não Desonerada",VLOOKUP($C1642,'Orçamento Base'!$D$12:$S$1673,16,FALSE),VLOOKUP($C1642,#REF!,16,FALSE)),0)</f>
        <v>0</v>
      </c>
      <c r="I1642" s="575" t="e">
        <f>IF(Comparativo!$E$6="Tabela Não Desonerada",VLOOKUP($C1642,'Orçamento Base'!$D$12:$S$1673,11,FALSE),VLOOKUP($C1642,#REF!,11,FALSE))</f>
        <v>#N/A</v>
      </c>
      <c r="J1642" s="363">
        <f>IF(Comparativo!$E$6="Tabela Não Desonerada",Encargos!$F$44,Encargos!$D$44)</f>
        <v>1.1122000000000001</v>
      </c>
      <c r="K1642" s="364"/>
      <c r="L1642" s="365" t="e">
        <f t="shared" si="156"/>
        <v>#N/A</v>
      </c>
      <c r="M1642" s="365" t="e">
        <f t="shared" si="157"/>
        <v>#N/A</v>
      </c>
      <c r="N1642" s="376" t="e">
        <f t="shared" si="158"/>
        <v>#N/A</v>
      </c>
      <c r="O1642" s="205" t="e">
        <f>IF(Comparativo!$E$6="Tabela Não Desonerada",VLOOKUP($C1642,'Orçamento Base'!$D$12:$S$1673,13,FALSE),VLOOKUP($C1642,#REF!,13,FALSE))</f>
        <v>#N/A</v>
      </c>
      <c r="P1642" s="205" t="e">
        <f t="shared" si="159"/>
        <v>#N/A</v>
      </c>
      <c r="Q1642" s="205" t="e">
        <f>IF(Comparativo!$E$6="Tabela Não Desonerada",VLOOKUP($C1642,'Orçamento Base'!$D$12:$S$1673,14,FALSE),VLOOKUP($C1642,#REF!,14,FALSE))</f>
        <v>#N/A</v>
      </c>
      <c r="R1642" s="205" t="e">
        <f t="shared" si="160"/>
        <v>#N/A</v>
      </c>
      <c r="S1642" s="205" t="e">
        <f>IF(Comparativo!$E$6="Tabela Não Desonerada",VLOOKUP($C1642,'Orçamento Base'!$D$12:$S$1673,15,FALSE),VLOOKUP($C1642,#REF!,15,FALSE))</f>
        <v>#N/A</v>
      </c>
      <c r="T1642" s="205" t="e">
        <f t="shared" si="161"/>
        <v>#N/A</v>
      </c>
    </row>
    <row r="1643" spans="1:20" ht="15">
      <c r="A1643" s="203">
        <v>1</v>
      </c>
      <c r="B1643" s="203" t="e">
        <f>'Orçamento-TCE'!B1643</f>
        <v>#N/A</v>
      </c>
      <c r="C1643" s="229">
        <f>'Orçamento-TCE'!C1643</f>
        <v>0</v>
      </c>
      <c r="D1643" s="199" t="e">
        <f>'Orçamento-TCE'!G1643</f>
        <v>#N/A</v>
      </c>
      <c r="E1643" s="204">
        <f>'Orçamento-TCE'!H1643</f>
        <v>0</v>
      </c>
      <c r="F1643" s="230" t="e">
        <f>'Orçamento-TCE'!I1643</f>
        <v>#N/A</v>
      </c>
      <c r="G1643" s="227" t="e">
        <f>IF(Comparativo!$E$6="Tabela Não Desonerada",VLOOKUP($C1643,'Orçamento Base'!$D$12:$S$1673,12,FALSE),VLOOKUP($C1643,#REF!,12,FALSE))</f>
        <v>#N/A</v>
      </c>
      <c r="H1643" s="228">
        <f>IFERROR(IF(Comparativo!$E$6="Tabela Não Desonerada",VLOOKUP($C1643,'Orçamento Base'!$D$12:$S$1673,16,FALSE),VLOOKUP($C1643,#REF!,16,FALSE)),0)</f>
        <v>0</v>
      </c>
      <c r="I1643" s="575" t="e">
        <f>IF(Comparativo!$E$6="Tabela Não Desonerada",VLOOKUP($C1643,'Orçamento Base'!$D$12:$S$1673,11,FALSE),VLOOKUP($C1643,#REF!,11,FALSE))</f>
        <v>#N/A</v>
      </c>
      <c r="J1643" s="363">
        <f>IF(Comparativo!$E$6="Tabela Não Desonerada",Encargos!$F$44,Encargos!$D$44)</f>
        <v>1.1122000000000001</v>
      </c>
      <c r="K1643" s="364"/>
      <c r="L1643" s="365" t="e">
        <f t="shared" si="156"/>
        <v>#N/A</v>
      </c>
      <c r="M1643" s="365" t="e">
        <f t="shared" si="157"/>
        <v>#N/A</v>
      </c>
      <c r="N1643" s="376" t="e">
        <f t="shared" si="158"/>
        <v>#N/A</v>
      </c>
      <c r="O1643" s="205" t="e">
        <f>IF(Comparativo!$E$6="Tabela Não Desonerada",VLOOKUP($C1643,'Orçamento Base'!$D$12:$S$1673,13,FALSE),VLOOKUP($C1643,#REF!,13,FALSE))</f>
        <v>#N/A</v>
      </c>
      <c r="P1643" s="205" t="e">
        <f t="shared" si="159"/>
        <v>#N/A</v>
      </c>
      <c r="Q1643" s="205" t="e">
        <f>IF(Comparativo!$E$6="Tabela Não Desonerada",VLOOKUP($C1643,'Orçamento Base'!$D$12:$S$1673,14,FALSE),VLOOKUP($C1643,#REF!,14,FALSE))</f>
        <v>#N/A</v>
      </c>
      <c r="R1643" s="205" t="e">
        <f t="shared" si="160"/>
        <v>#N/A</v>
      </c>
      <c r="S1643" s="205" t="e">
        <f>IF(Comparativo!$E$6="Tabela Não Desonerada",VLOOKUP($C1643,'Orçamento Base'!$D$12:$S$1673,15,FALSE),VLOOKUP($C1643,#REF!,15,FALSE))</f>
        <v>#N/A</v>
      </c>
      <c r="T1643" s="205" t="e">
        <f t="shared" si="161"/>
        <v>#N/A</v>
      </c>
    </row>
    <row r="1644" spans="1:20" ht="15">
      <c r="A1644" s="203">
        <v>1</v>
      </c>
      <c r="B1644" s="203" t="e">
        <f>'Orçamento-TCE'!B1644</f>
        <v>#N/A</v>
      </c>
      <c r="C1644" s="229">
        <f>'Orçamento-TCE'!C1644</f>
        <v>0</v>
      </c>
      <c r="D1644" s="199" t="e">
        <f>'Orçamento-TCE'!G1644</f>
        <v>#N/A</v>
      </c>
      <c r="E1644" s="204">
        <f>'Orçamento-TCE'!H1644</f>
        <v>0</v>
      </c>
      <c r="F1644" s="230" t="e">
        <f>'Orçamento-TCE'!I1644</f>
        <v>#N/A</v>
      </c>
      <c r="G1644" s="227" t="e">
        <f>IF(Comparativo!$E$6="Tabela Não Desonerada",VLOOKUP($C1644,'Orçamento Base'!$D$12:$S$1673,12,FALSE),VLOOKUP($C1644,#REF!,12,FALSE))</f>
        <v>#N/A</v>
      </c>
      <c r="H1644" s="228">
        <f>IFERROR(IF(Comparativo!$E$6="Tabela Não Desonerada",VLOOKUP($C1644,'Orçamento Base'!$D$12:$S$1673,16,FALSE),VLOOKUP($C1644,#REF!,16,FALSE)),0)</f>
        <v>0</v>
      </c>
      <c r="I1644" s="575" t="e">
        <f>IF(Comparativo!$E$6="Tabela Não Desonerada",VLOOKUP($C1644,'Orçamento Base'!$D$12:$S$1673,11,FALSE),VLOOKUP($C1644,#REF!,11,FALSE))</f>
        <v>#N/A</v>
      </c>
      <c r="J1644" s="363">
        <f>IF(Comparativo!$E$6="Tabela Não Desonerada",Encargos!$F$44,Encargos!$D$44)</f>
        <v>1.1122000000000001</v>
      </c>
      <c r="K1644" s="364"/>
      <c r="L1644" s="365" t="e">
        <f t="shared" si="156"/>
        <v>#N/A</v>
      </c>
      <c r="M1644" s="365" t="e">
        <f t="shared" si="157"/>
        <v>#N/A</v>
      </c>
      <c r="N1644" s="376" t="e">
        <f t="shared" si="158"/>
        <v>#N/A</v>
      </c>
      <c r="O1644" s="205" t="e">
        <f>IF(Comparativo!$E$6="Tabela Não Desonerada",VLOOKUP($C1644,'Orçamento Base'!$D$12:$S$1673,13,FALSE),VLOOKUP($C1644,#REF!,13,FALSE))</f>
        <v>#N/A</v>
      </c>
      <c r="P1644" s="205" t="e">
        <f t="shared" si="159"/>
        <v>#N/A</v>
      </c>
      <c r="Q1644" s="205" t="e">
        <f>IF(Comparativo!$E$6="Tabela Não Desonerada",VLOOKUP($C1644,'Orçamento Base'!$D$12:$S$1673,14,FALSE),VLOOKUP($C1644,#REF!,14,FALSE))</f>
        <v>#N/A</v>
      </c>
      <c r="R1644" s="205" t="e">
        <f t="shared" si="160"/>
        <v>#N/A</v>
      </c>
      <c r="S1644" s="205" t="e">
        <f>IF(Comparativo!$E$6="Tabela Não Desonerada",VLOOKUP($C1644,'Orçamento Base'!$D$12:$S$1673,15,FALSE),VLOOKUP($C1644,#REF!,15,FALSE))</f>
        <v>#N/A</v>
      </c>
      <c r="T1644" s="205" t="e">
        <f t="shared" si="161"/>
        <v>#N/A</v>
      </c>
    </row>
    <row r="1645" spans="1:20" ht="15">
      <c r="A1645" s="203">
        <v>1</v>
      </c>
      <c r="B1645" s="203" t="e">
        <f>'Orçamento-TCE'!B1645</f>
        <v>#N/A</v>
      </c>
      <c r="C1645" s="229">
        <f>'Orçamento-TCE'!C1645</f>
        <v>0</v>
      </c>
      <c r="D1645" s="199" t="e">
        <f>'Orçamento-TCE'!G1645</f>
        <v>#N/A</v>
      </c>
      <c r="E1645" s="204">
        <f>'Orçamento-TCE'!H1645</f>
        <v>0</v>
      </c>
      <c r="F1645" s="230" t="e">
        <f>'Orçamento-TCE'!I1645</f>
        <v>#N/A</v>
      </c>
      <c r="G1645" s="227" t="e">
        <f>IF(Comparativo!$E$6="Tabela Não Desonerada",VLOOKUP($C1645,'Orçamento Base'!$D$12:$S$1673,12,FALSE),VLOOKUP($C1645,#REF!,12,FALSE))</f>
        <v>#N/A</v>
      </c>
      <c r="H1645" s="228">
        <f>IFERROR(IF(Comparativo!$E$6="Tabela Não Desonerada",VLOOKUP($C1645,'Orçamento Base'!$D$12:$S$1673,16,FALSE),VLOOKUP($C1645,#REF!,16,FALSE)),0)</f>
        <v>0</v>
      </c>
      <c r="I1645" s="575" t="e">
        <f>IF(Comparativo!$E$6="Tabela Não Desonerada",VLOOKUP($C1645,'Orçamento Base'!$D$12:$S$1673,11,FALSE),VLOOKUP($C1645,#REF!,11,FALSE))</f>
        <v>#N/A</v>
      </c>
      <c r="J1645" s="363">
        <f>IF(Comparativo!$E$6="Tabela Não Desonerada",Encargos!$F$44,Encargos!$D$44)</f>
        <v>1.1122000000000001</v>
      </c>
      <c r="K1645" s="364"/>
      <c r="L1645" s="365" t="e">
        <f t="shared" si="156"/>
        <v>#N/A</v>
      </c>
      <c r="M1645" s="365" t="e">
        <f t="shared" si="157"/>
        <v>#N/A</v>
      </c>
      <c r="N1645" s="376" t="e">
        <f t="shared" si="158"/>
        <v>#N/A</v>
      </c>
      <c r="O1645" s="205" t="e">
        <f>IF(Comparativo!$E$6="Tabela Não Desonerada",VLOOKUP($C1645,'Orçamento Base'!$D$12:$S$1673,13,FALSE),VLOOKUP($C1645,#REF!,13,FALSE))</f>
        <v>#N/A</v>
      </c>
      <c r="P1645" s="205" t="e">
        <f t="shared" si="159"/>
        <v>#N/A</v>
      </c>
      <c r="Q1645" s="205" t="e">
        <f>IF(Comparativo!$E$6="Tabela Não Desonerada",VLOOKUP($C1645,'Orçamento Base'!$D$12:$S$1673,14,FALSE),VLOOKUP($C1645,#REF!,14,FALSE))</f>
        <v>#N/A</v>
      </c>
      <c r="R1645" s="205" t="e">
        <f t="shared" si="160"/>
        <v>#N/A</v>
      </c>
      <c r="S1645" s="205" t="e">
        <f>IF(Comparativo!$E$6="Tabela Não Desonerada",VLOOKUP($C1645,'Orçamento Base'!$D$12:$S$1673,15,FALSE),VLOOKUP($C1645,#REF!,15,FALSE))</f>
        <v>#N/A</v>
      </c>
      <c r="T1645" s="205" t="e">
        <f t="shared" si="161"/>
        <v>#N/A</v>
      </c>
    </row>
    <row r="1646" spans="1:20" ht="15">
      <c r="A1646" s="203">
        <v>1</v>
      </c>
      <c r="B1646" s="203" t="e">
        <f>'Orçamento-TCE'!B1646</f>
        <v>#N/A</v>
      </c>
      <c r="C1646" s="229">
        <f>'Orçamento-TCE'!C1646</f>
        <v>0</v>
      </c>
      <c r="D1646" s="199" t="e">
        <f>'Orçamento-TCE'!G1646</f>
        <v>#N/A</v>
      </c>
      <c r="E1646" s="204">
        <f>'Orçamento-TCE'!H1646</f>
        <v>0</v>
      </c>
      <c r="F1646" s="230" t="e">
        <f>'Orçamento-TCE'!I1646</f>
        <v>#N/A</v>
      </c>
      <c r="G1646" s="227" t="e">
        <f>IF(Comparativo!$E$6="Tabela Não Desonerada",VLOOKUP($C1646,'Orçamento Base'!$D$12:$S$1673,12,FALSE),VLOOKUP($C1646,#REF!,12,FALSE))</f>
        <v>#N/A</v>
      </c>
      <c r="H1646" s="228">
        <f>IFERROR(IF(Comparativo!$E$6="Tabela Não Desonerada",VLOOKUP($C1646,'Orçamento Base'!$D$12:$S$1673,16,FALSE),VLOOKUP($C1646,#REF!,16,FALSE)),0)</f>
        <v>0</v>
      </c>
      <c r="I1646" s="575" t="e">
        <f>IF(Comparativo!$E$6="Tabela Não Desonerada",VLOOKUP($C1646,'Orçamento Base'!$D$12:$S$1673,11,FALSE),VLOOKUP($C1646,#REF!,11,FALSE))</f>
        <v>#N/A</v>
      </c>
      <c r="J1646" s="363">
        <f>IF(Comparativo!$E$6="Tabela Não Desonerada",Encargos!$F$44,Encargos!$D$44)</f>
        <v>1.1122000000000001</v>
      </c>
      <c r="K1646" s="364"/>
      <c r="L1646" s="365" t="e">
        <f t="shared" si="156"/>
        <v>#N/A</v>
      </c>
      <c r="M1646" s="365" t="e">
        <f t="shared" si="157"/>
        <v>#N/A</v>
      </c>
      <c r="N1646" s="376" t="e">
        <f t="shared" si="158"/>
        <v>#N/A</v>
      </c>
      <c r="O1646" s="205" t="e">
        <f>IF(Comparativo!$E$6="Tabela Não Desonerada",VLOOKUP($C1646,'Orçamento Base'!$D$12:$S$1673,13,FALSE),VLOOKUP($C1646,#REF!,13,FALSE))</f>
        <v>#N/A</v>
      </c>
      <c r="P1646" s="205" t="e">
        <f t="shared" si="159"/>
        <v>#N/A</v>
      </c>
      <c r="Q1646" s="205" t="e">
        <f>IF(Comparativo!$E$6="Tabela Não Desonerada",VLOOKUP($C1646,'Orçamento Base'!$D$12:$S$1673,14,FALSE),VLOOKUP($C1646,#REF!,14,FALSE))</f>
        <v>#N/A</v>
      </c>
      <c r="R1646" s="205" t="e">
        <f t="shared" si="160"/>
        <v>#N/A</v>
      </c>
      <c r="S1646" s="205" t="e">
        <f>IF(Comparativo!$E$6="Tabela Não Desonerada",VLOOKUP($C1646,'Orçamento Base'!$D$12:$S$1673,15,FALSE),VLOOKUP($C1646,#REF!,15,FALSE))</f>
        <v>#N/A</v>
      </c>
      <c r="T1646" s="205" t="e">
        <f t="shared" si="161"/>
        <v>#N/A</v>
      </c>
    </row>
    <row r="1647" spans="1:20" ht="15">
      <c r="A1647" s="203">
        <v>1</v>
      </c>
      <c r="B1647" s="203" t="e">
        <f>'Orçamento-TCE'!B1647</f>
        <v>#N/A</v>
      </c>
      <c r="C1647" s="229">
        <f>'Orçamento-TCE'!C1647</f>
        <v>0</v>
      </c>
      <c r="D1647" s="199" t="e">
        <f>'Orçamento-TCE'!G1647</f>
        <v>#N/A</v>
      </c>
      <c r="E1647" s="204">
        <f>'Orçamento-TCE'!H1647</f>
        <v>0</v>
      </c>
      <c r="F1647" s="230" t="e">
        <f>'Orçamento-TCE'!I1647</f>
        <v>#N/A</v>
      </c>
      <c r="G1647" s="227" t="e">
        <f>IF(Comparativo!$E$6="Tabela Não Desonerada",VLOOKUP($C1647,'Orçamento Base'!$D$12:$S$1673,12,FALSE),VLOOKUP($C1647,#REF!,12,FALSE))</f>
        <v>#N/A</v>
      </c>
      <c r="H1647" s="228">
        <f>IFERROR(IF(Comparativo!$E$6="Tabela Não Desonerada",VLOOKUP($C1647,'Orçamento Base'!$D$12:$S$1673,16,FALSE),VLOOKUP($C1647,#REF!,16,FALSE)),0)</f>
        <v>0</v>
      </c>
      <c r="I1647" s="575" t="e">
        <f>IF(Comparativo!$E$6="Tabela Não Desonerada",VLOOKUP($C1647,'Orçamento Base'!$D$12:$S$1673,11,FALSE),VLOOKUP($C1647,#REF!,11,FALSE))</f>
        <v>#N/A</v>
      </c>
      <c r="J1647" s="363">
        <f>IF(Comparativo!$E$6="Tabela Não Desonerada",Encargos!$F$44,Encargos!$D$44)</f>
        <v>1.1122000000000001</v>
      </c>
      <c r="K1647" s="364"/>
      <c r="L1647" s="365" t="e">
        <f t="shared" si="156"/>
        <v>#N/A</v>
      </c>
      <c r="M1647" s="365" t="e">
        <f t="shared" si="157"/>
        <v>#N/A</v>
      </c>
      <c r="N1647" s="376" t="e">
        <f t="shared" si="158"/>
        <v>#N/A</v>
      </c>
      <c r="O1647" s="205" t="e">
        <f>IF(Comparativo!$E$6="Tabela Não Desonerada",VLOOKUP($C1647,'Orçamento Base'!$D$12:$S$1673,13,FALSE),VLOOKUP($C1647,#REF!,13,FALSE))</f>
        <v>#N/A</v>
      </c>
      <c r="P1647" s="205" t="e">
        <f t="shared" si="159"/>
        <v>#N/A</v>
      </c>
      <c r="Q1647" s="205" t="e">
        <f>IF(Comparativo!$E$6="Tabela Não Desonerada",VLOOKUP($C1647,'Orçamento Base'!$D$12:$S$1673,14,FALSE),VLOOKUP($C1647,#REF!,14,FALSE))</f>
        <v>#N/A</v>
      </c>
      <c r="R1647" s="205" t="e">
        <f t="shared" si="160"/>
        <v>#N/A</v>
      </c>
      <c r="S1647" s="205" t="e">
        <f>IF(Comparativo!$E$6="Tabela Não Desonerada",VLOOKUP($C1647,'Orçamento Base'!$D$12:$S$1673,15,FALSE),VLOOKUP($C1647,#REF!,15,FALSE))</f>
        <v>#N/A</v>
      </c>
      <c r="T1647" s="205" t="e">
        <f t="shared" si="161"/>
        <v>#N/A</v>
      </c>
    </row>
    <row r="1648" spans="1:20" ht="15">
      <c r="A1648" s="203">
        <v>1</v>
      </c>
      <c r="B1648" s="203" t="e">
        <f>'Orçamento-TCE'!B1648</f>
        <v>#N/A</v>
      </c>
      <c r="C1648" s="229">
        <f>'Orçamento-TCE'!C1648</f>
        <v>0</v>
      </c>
      <c r="D1648" s="199" t="e">
        <f>'Orçamento-TCE'!G1648</f>
        <v>#N/A</v>
      </c>
      <c r="E1648" s="204">
        <f>'Orçamento-TCE'!H1648</f>
        <v>0</v>
      </c>
      <c r="F1648" s="230" t="e">
        <f>'Orçamento-TCE'!I1648</f>
        <v>#N/A</v>
      </c>
      <c r="G1648" s="227" t="e">
        <f>IF(Comparativo!$E$6="Tabela Não Desonerada",VLOOKUP($C1648,'Orçamento Base'!$D$12:$S$1673,12,FALSE),VLOOKUP($C1648,#REF!,12,FALSE))</f>
        <v>#N/A</v>
      </c>
      <c r="H1648" s="228">
        <f>IFERROR(IF(Comparativo!$E$6="Tabela Não Desonerada",VLOOKUP($C1648,'Orçamento Base'!$D$12:$S$1673,16,FALSE),VLOOKUP($C1648,#REF!,16,FALSE)),0)</f>
        <v>0</v>
      </c>
      <c r="I1648" s="575" t="e">
        <f>IF(Comparativo!$E$6="Tabela Não Desonerada",VLOOKUP($C1648,'Orçamento Base'!$D$12:$S$1673,11,FALSE),VLOOKUP($C1648,#REF!,11,FALSE))</f>
        <v>#N/A</v>
      </c>
      <c r="J1648" s="363">
        <f>IF(Comparativo!$E$6="Tabela Não Desonerada",Encargos!$F$44,Encargos!$D$44)</f>
        <v>1.1122000000000001</v>
      </c>
      <c r="K1648" s="364"/>
      <c r="L1648" s="365" t="e">
        <f t="shared" si="156"/>
        <v>#N/A</v>
      </c>
      <c r="M1648" s="365" t="e">
        <f t="shared" si="157"/>
        <v>#N/A</v>
      </c>
      <c r="N1648" s="376" t="e">
        <f t="shared" si="158"/>
        <v>#N/A</v>
      </c>
      <c r="O1648" s="205" t="e">
        <f>IF(Comparativo!$E$6="Tabela Não Desonerada",VLOOKUP($C1648,'Orçamento Base'!$D$12:$S$1673,13,FALSE),VLOOKUP($C1648,#REF!,13,FALSE))</f>
        <v>#N/A</v>
      </c>
      <c r="P1648" s="205" t="e">
        <f t="shared" si="159"/>
        <v>#N/A</v>
      </c>
      <c r="Q1648" s="205" t="e">
        <f>IF(Comparativo!$E$6="Tabela Não Desonerada",VLOOKUP($C1648,'Orçamento Base'!$D$12:$S$1673,14,FALSE),VLOOKUP($C1648,#REF!,14,FALSE))</f>
        <v>#N/A</v>
      </c>
      <c r="R1648" s="205" t="e">
        <f t="shared" si="160"/>
        <v>#N/A</v>
      </c>
      <c r="S1648" s="205" t="e">
        <f>IF(Comparativo!$E$6="Tabela Não Desonerada",VLOOKUP($C1648,'Orçamento Base'!$D$12:$S$1673,15,FALSE),VLOOKUP($C1648,#REF!,15,FALSE))</f>
        <v>#N/A</v>
      </c>
      <c r="T1648" s="205" t="e">
        <f t="shared" si="161"/>
        <v>#N/A</v>
      </c>
    </row>
    <row r="1649" spans="1:20" ht="15">
      <c r="A1649" s="203">
        <v>1</v>
      </c>
      <c r="B1649" s="203" t="e">
        <f>'Orçamento-TCE'!B1649</f>
        <v>#N/A</v>
      </c>
      <c r="C1649" s="229">
        <f>'Orçamento-TCE'!C1649</f>
        <v>0</v>
      </c>
      <c r="D1649" s="199" t="e">
        <f>'Orçamento-TCE'!G1649</f>
        <v>#N/A</v>
      </c>
      <c r="E1649" s="204">
        <f>'Orçamento-TCE'!H1649</f>
        <v>0</v>
      </c>
      <c r="F1649" s="230" t="e">
        <f>'Orçamento-TCE'!I1649</f>
        <v>#N/A</v>
      </c>
      <c r="G1649" s="227" t="e">
        <f>IF(Comparativo!$E$6="Tabela Não Desonerada",VLOOKUP($C1649,'Orçamento Base'!$D$12:$S$1673,12,FALSE),VLOOKUP($C1649,#REF!,12,FALSE))</f>
        <v>#N/A</v>
      </c>
      <c r="H1649" s="228">
        <f>IFERROR(IF(Comparativo!$E$6="Tabela Não Desonerada",VLOOKUP($C1649,'Orçamento Base'!$D$12:$S$1673,16,FALSE),VLOOKUP($C1649,#REF!,16,FALSE)),0)</f>
        <v>0</v>
      </c>
      <c r="I1649" s="575" t="e">
        <f>IF(Comparativo!$E$6="Tabela Não Desonerada",VLOOKUP($C1649,'Orçamento Base'!$D$12:$S$1673,11,FALSE),VLOOKUP($C1649,#REF!,11,FALSE))</f>
        <v>#N/A</v>
      </c>
      <c r="J1649" s="363">
        <f>IF(Comparativo!$E$6="Tabela Não Desonerada",Encargos!$F$44,Encargos!$D$44)</f>
        <v>1.1122000000000001</v>
      </c>
      <c r="K1649" s="364"/>
      <c r="L1649" s="365" t="e">
        <f t="shared" si="156"/>
        <v>#N/A</v>
      </c>
      <c r="M1649" s="365" t="e">
        <f t="shared" si="157"/>
        <v>#N/A</v>
      </c>
      <c r="N1649" s="376" t="e">
        <f t="shared" si="158"/>
        <v>#N/A</v>
      </c>
      <c r="O1649" s="205" t="e">
        <f>IF(Comparativo!$E$6="Tabela Não Desonerada",VLOOKUP($C1649,'Orçamento Base'!$D$12:$S$1673,13,FALSE),VLOOKUP($C1649,#REF!,13,FALSE))</f>
        <v>#N/A</v>
      </c>
      <c r="P1649" s="205" t="e">
        <f t="shared" si="159"/>
        <v>#N/A</v>
      </c>
      <c r="Q1649" s="205" t="e">
        <f>IF(Comparativo!$E$6="Tabela Não Desonerada",VLOOKUP($C1649,'Orçamento Base'!$D$12:$S$1673,14,FALSE),VLOOKUP($C1649,#REF!,14,FALSE))</f>
        <v>#N/A</v>
      </c>
      <c r="R1649" s="205" t="e">
        <f t="shared" si="160"/>
        <v>#N/A</v>
      </c>
      <c r="S1649" s="205" t="e">
        <f>IF(Comparativo!$E$6="Tabela Não Desonerada",VLOOKUP($C1649,'Orçamento Base'!$D$12:$S$1673,15,FALSE),VLOOKUP($C1649,#REF!,15,FALSE))</f>
        <v>#N/A</v>
      </c>
      <c r="T1649" s="205" t="e">
        <f t="shared" si="161"/>
        <v>#N/A</v>
      </c>
    </row>
    <row r="1650" spans="1:20" ht="15">
      <c r="A1650" s="203">
        <v>1</v>
      </c>
      <c r="B1650" s="203" t="e">
        <f>'Orçamento-TCE'!B1650</f>
        <v>#N/A</v>
      </c>
      <c r="C1650" s="229">
        <f>'Orçamento-TCE'!C1650</f>
        <v>0</v>
      </c>
      <c r="D1650" s="199" t="e">
        <f>'Orçamento-TCE'!G1650</f>
        <v>#N/A</v>
      </c>
      <c r="E1650" s="204">
        <f>'Orçamento-TCE'!H1650</f>
        <v>0</v>
      </c>
      <c r="F1650" s="230" t="e">
        <f>'Orçamento-TCE'!I1650</f>
        <v>#N/A</v>
      </c>
      <c r="G1650" s="227" t="e">
        <f>IF(Comparativo!$E$6="Tabela Não Desonerada",VLOOKUP($C1650,'Orçamento Base'!$D$12:$S$1673,12,FALSE),VLOOKUP($C1650,#REF!,12,FALSE))</f>
        <v>#N/A</v>
      </c>
      <c r="H1650" s="228">
        <f>IFERROR(IF(Comparativo!$E$6="Tabela Não Desonerada",VLOOKUP($C1650,'Orçamento Base'!$D$12:$S$1673,16,FALSE),VLOOKUP($C1650,#REF!,16,FALSE)),0)</f>
        <v>0</v>
      </c>
      <c r="I1650" s="575" t="e">
        <f>IF(Comparativo!$E$6="Tabela Não Desonerada",VLOOKUP($C1650,'Orçamento Base'!$D$12:$S$1673,11,FALSE),VLOOKUP($C1650,#REF!,11,FALSE))</f>
        <v>#N/A</v>
      </c>
      <c r="J1650" s="363">
        <f>IF(Comparativo!$E$6="Tabela Não Desonerada",Encargos!$F$44,Encargos!$D$44)</f>
        <v>1.1122000000000001</v>
      </c>
      <c r="K1650" s="364"/>
      <c r="L1650" s="365" t="e">
        <f t="shared" si="156"/>
        <v>#N/A</v>
      </c>
      <c r="M1650" s="365" t="e">
        <f t="shared" si="157"/>
        <v>#N/A</v>
      </c>
      <c r="N1650" s="376" t="e">
        <f t="shared" si="158"/>
        <v>#N/A</v>
      </c>
      <c r="O1650" s="205" t="e">
        <f>IF(Comparativo!$E$6="Tabela Não Desonerada",VLOOKUP($C1650,'Orçamento Base'!$D$12:$S$1673,13,FALSE),VLOOKUP($C1650,#REF!,13,FALSE))</f>
        <v>#N/A</v>
      </c>
      <c r="P1650" s="205" t="e">
        <f t="shared" si="159"/>
        <v>#N/A</v>
      </c>
      <c r="Q1650" s="205" t="e">
        <f>IF(Comparativo!$E$6="Tabela Não Desonerada",VLOOKUP($C1650,'Orçamento Base'!$D$12:$S$1673,14,FALSE),VLOOKUP($C1650,#REF!,14,FALSE))</f>
        <v>#N/A</v>
      </c>
      <c r="R1650" s="205" t="e">
        <f t="shared" si="160"/>
        <v>#N/A</v>
      </c>
      <c r="S1650" s="205" t="e">
        <f>IF(Comparativo!$E$6="Tabela Não Desonerada",VLOOKUP($C1650,'Orçamento Base'!$D$12:$S$1673,15,FALSE),VLOOKUP($C1650,#REF!,15,FALSE))</f>
        <v>#N/A</v>
      </c>
      <c r="T1650" s="205" t="e">
        <f t="shared" si="161"/>
        <v>#N/A</v>
      </c>
    </row>
    <row r="1651" spans="1:20" ht="15">
      <c r="A1651" s="203">
        <v>1</v>
      </c>
      <c r="B1651" s="203" t="e">
        <f>'Orçamento-TCE'!B1651</f>
        <v>#N/A</v>
      </c>
      <c r="C1651" s="229">
        <f>'Orçamento-TCE'!C1651</f>
        <v>0</v>
      </c>
      <c r="D1651" s="199" t="e">
        <f>'Orçamento-TCE'!G1651</f>
        <v>#N/A</v>
      </c>
      <c r="E1651" s="204">
        <f>'Orçamento-TCE'!H1651</f>
        <v>0</v>
      </c>
      <c r="F1651" s="230" t="e">
        <f>'Orçamento-TCE'!I1651</f>
        <v>#N/A</v>
      </c>
      <c r="G1651" s="227" t="e">
        <f>IF(Comparativo!$E$6="Tabela Não Desonerada",VLOOKUP($C1651,'Orçamento Base'!$D$12:$S$1673,12,FALSE),VLOOKUP($C1651,#REF!,12,FALSE))</f>
        <v>#N/A</v>
      </c>
      <c r="H1651" s="228">
        <f>IFERROR(IF(Comparativo!$E$6="Tabela Não Desonerada",VLOOKUP($C1651,'Orçamento Base'!$D$12:$S$1673,16,FALSE),VLOOKUP($C1651,#REF!,16,FALSE)),0)</f>
        <v>0</v>
      </c>
      <c r="I1651" s="575" t="e">
        <f>IF(Comparativo!$E$6="Tabela Não Desonerada",VLOOKUP($C1651,'Orçamento Base'!$D$12:$S$1673,11,FALSE),VLOOKUP($C1651,#REF!,11,FALSE))</f>
        <v>#N/A</v>
      </c>
      <c r="J1651" s="363">
        <f>IF(Comparativo!$E$6="Tabela Não Desonerada",Encargos!$F$44,Encargos!$D$44)</f>
        <v>1.1122000000000001</v>
      </c>
      <c r="K1651" s="364"/>
      <c r="L1651" s="365" t="e">
        <f t="shared" si="156"/>
        <v>#N/A</v>
      </c>
      <c r="M1651" s="365" t="e">
        <f t="shared" si="157"/>
        <v>#N/A</v>
      </c>
      <c r="N1651" s="376" t="e">
        <f t="shared" si="158"/>
        <v>#N/A</v>
      </c>
      <c r="O1651" s="205" t="e">
        <f>IF(Comparativo!$E$6="Tabela Não Desonerada",VLOOKUP($C1651,'Orçamento Base'!$D$12:$S$1673,13,FALSE),VLOOKUP($C1651,#REF!,13,FALSE))</f>
        <v>#N/A</v>
      </c>
      <c r="P1651" s="205" t="e">
        <f t="shared" si="159"/>
        <v>#N/A</v>
      </c>
      <c r="Q1651" s="205" t="e">
        <f>IF(Comparativo!$E$6="Tabela Não Desonerada",VLOOKUP($C1651,'Orçamento Base'!$D$12:$S$1673,14,FALSE),VLOOKUP($C1651,#REF!,14,FALSE))</f>
        <v>#N/A</v>
      </c>
      <c r="R1651" s="205" t="e">
        <f t="shared" si="160"/>
        <v>#N/A</v>
      </c>
      <c r="S1651" s="205" t="e">
        <f>IF(Comparativo!$E$6="Tabela Não Desonerada",VLOOKUP($C1651,'Orçamento Base'!$D$12:$S$1673,15,FALSE),VLOOKUP($C1651,#REF!,15,FALSE))</f>
        <v>#N/A</v>
      </c>
      <c r="T1651" s="205" t="e">
        <f t="shared" si="161"/>
        <v>#N/A</v>
      </c>
    </row>
    <row r="1652" spans="1:20" ht="15">
      <c r="A1652" s="203">
        <v>1</v>
      </c>
      <c r="B1652" s="203" t="e">
        <f>'Orçamento-TCE'!B1652</f>
        <v>#N/A</v>
      </c>
      <c r="C1652" s="229">
        <f>'Orçamento-TCE'!C1652</f>
        <v>0</v>
      </c>
      <c r="D1652" s="199" t="e">
        <f>'Orçamento-TCE'!G1652</f>
        <v>#N/A</v>
      </c>
      <c r="E1652" s="204">
        <f>'Orçamento-TCE'!H1652</f>
        <v>0</v>
      </c>
      <c r="F1652" s="230" t="e">
        <f>'Orçamento-TCE'!I1652</f>
        <v>#N/A</v>
      </c>
      <c r="G1652" s="227" t="e">
        <f>IF(Comparativo!$E$6="Tabela Não Desonerada",VLOOKUP($C1652,'Orçamento Base'!$D$12:$S$1673,12,FALSE),VLOOKUP($C1652,#REF!,12,FALSE))</f>
        <v>#N/A</v>
      </c>
      <c r="H1652" s="228">
        <f>IFERROR(IF(Comparativo!$E$6="Tabela Não Desonerada",VLOOKUP($C1652,'Orçamento Base'!$D$12:$S$1673,16,FALSE),VLOOKUP($C1652,#REF!,16,FALSE)),0)</f>
        <v>0</v>
      </c>
      <c r="I1652" s="575" t="e">
        <f>IF(Comparativo!$E$6="Tabela Não Desonerada",VLOOKUP($C1652,'Orçamento Base'!$D$12:$S$1673,11,FALSE),VLOOKUP($C1652,#REF!,11,FALSE))</f>
        <v>#N/A</v>
      </c>
      <c r="J1652" s="363">
        <f>IF(Comparativo!$E$6="Tabela Não Desonerada",Encargos!$F$44,Encargos!$D$44)</f>
        <v>1.1122000000000001</v>
      </c>
      <c r="K1652" s="364"/>
      <c r="L1652" s="365" t="e">
        <f t="shared" si="156"/>
        <v>#N/A</v>
      </c>
      <c r="M1652" s="365" t="e">
        <f t="shared" si="157"/>
        <v>#N/A</v>
      </c>
      <c r="N1652" s="376" t="e">
        <f t="shared" si="158"/>
        <v>#N/A</v>
      </c>
      <c r="O1652" s="205" t="e">
        <f>IF(Comparativo!$E$6="Tabela Não Desonerada",VLOOKUP($C1652,'Orçamento Base'!$D$12:$S$1673,13,FALSE),VLOOKUP($C1652,#REF!,13,FALSE))</f>
        <v>#N/A</v>
      </c>
      <c r="P1652" s="205" t="e">
        <f t="shared" si="159"/>
        <v>#N/A</v>
      </c>
      <c r="Q1652" s="205" t="e">
        <f>IF(Comparativo!$E$6="Tabela Não Desonerada",VLOOKUP($C1652,'Orçamento Base'!$D$12:$S$1673,14,FALSE),VLOOKUP($C1652,#REF!,14,FALSE))</f>
        <v>#N/A</v>
      </c>
      <c r="R1652" s="205" t="e">
        <f t="shared" si="160"/>
        <v>#N/A</v>
      </c>
      <c r="S1652" s="205" t="e">
        <f>IF(Comparativo!$E$6="Tabela Não Desonerada",VLOOKUP($C1652,'Orçamento Base'!$D$12:$S$1673,15,FALSE),VLOOKUP($C1652,#REF!,15,FALSE))</f>
        <v>#N/A</v>
      </c>
      <c r="T1652" s="205" t="e">
        <f t="shared" si="161"/>
        <v>#N/A</v>
      </c>
    </row>
    <row r="1653" spans="1:20" ht="15">
      <c r="A1653" s="203">
        <v>1</v>
      </c>
      <c r="B1653" s="203" t="e">
        <f>'Orçamento-TCE'!B1653</f>
        <v>#N/A</v>
      </c>
      <c r="C1653" s="229">
        <f>'Orçamento-TCE'!C1653</f>
        <v>0</v>
      </c>
      <c r="D1653" s="199" t="e">
        <f>'Orçamento-TCE'!G1653</f>
        <v>#N/A</v>
      </c>
      <c r="E1653" s="204">
        <f>'Orçamento-TCE'!H1653</f>
        <v>0</v>
      </c>
      <c r="F1653" s="230" t="e">
        <f>'Orçamento-TCE'!I1653</f>
        <v>#N/A</v>
      </c>
      <c r="G1653" s="227" t="e">
        <f>IF(Comparativo!$E$6="Tabela Não Desonerada",VLOOKUP($C1653,'Orçamento Base'!$D$12:$S$1673,12,FALSE),VLOOKUP($C1653,#REF!,12,FALSE))</f>
        <v>#N/A</v>
      </c>
      <c r="H1653" s="228">
        <f>IFERROR(IF(Comparativo!$E$6="Tabela Não Desonerada",VLOOKUP($C1653,'Orçamento Base'!$D$12:$S$1673,16,FALSE),VLOOKUP($C1653,#REF!,16,FALSE)),0)</f>
        <v>0</v>
      </c>
      <c r="I1653" s="575" t="e">
        <f>IF(Comparativo!$E$6="Tabela Não Desonerada",VLOOKUP($C1653,'Orçamento Base'!$D$12:$S$1673,11,FALSE),VLOOKUP($C1653,#REF!,11,FALSE))</f>
        <v>#N/A</v>
      </c>
      <c r="J1653" s="363">
        <f>IF(Comparativo!$E$6="Tabela Não Desonerada",Encargos!$F$44,Encargos!$D$44)</f>
        <v>1.1122000000000001</v>
      </c>
      <c r="K1653" s="364"/>
      <c r="L1653" s="365" t="e">
        <f t="shared" si="156"/>
        <v>#N/A</v>
      </c>
      <c r="M1653" s="365" t="e">
        <f t="shared" si="157"/>
        <v>#N/A</v>
      </c>
      <c r="N1653" s="376" t="e">
        <f t="shared" si="158"/>
        <v>#N/A</v>
      </c>
      <c r="O1653" s="205" t="e">
        <f>IF(Comparativo!$E$6="Tabela Não Desonerada",VLOOKUP($C1653,'Orçamento Base'!$D$12:$S$1673,13,FALSE),VLOOKUP($C1653,#REF!,13,FALSE))</f>
        <v>#N/A</v>
      </c>
      <c r="P1653" s="205" t="e">
        <f t="shared" si="159"/>
        <v>#N/A</v>
      </c>
      <c r="Q1653" s="205" t="e">
        <f>IF(Comparativo!$E$6="Tabela Não Desonerada",VLOOKUP($C1653,'Orçamento Base'!$D$12:$S$1673,14,FALSE),VLOOKUP($C1653,#REF!,14,FALSE))</f>
        <v>#N/A</v>
      </c>
      <c r="R1653" s="205" t="e">
        <f t="shared" si="160"/>
        <v>#N/A</v>
      </c>
      <c r="S1653" s="205" t="e">
        <f>IF(Comparativo!$E$6="Tabela Não Desonerada",VLOOKUP($C1653,'Orçamento Base'!$D$12:$S$1673,15,FALSE),VLOOKUP($C1653,#REF!,15,FALSE))</f>
        <v>#N/A</v>
      </c>
      <c r="T1653" s="205" t="e">
        <f t="shared" si="161"/>
        <v>#N/A</v>
      </c>
    </row>
    <row r="1654" spans="1:20" ht="15">
      <c r="A1654" s="203">
        <v>1</v>
      </c>
      <c r="B1654" s="203" t="e">
        <f>'Orçamento-TCE'!B1654</f>
        <v>#N/A</v>
      </c>
      <c r="C1654" s="229">
        <f>'Orçamento-TCE'!C1654</f>
        <v>0</v>
      </c>
      <c r="D1654" s="199" t="e">
        <f>'Orçamento-TCE'!G1654</f>
        <v>#N/A</v>
      </c>
      <c r="E1654" s="204">
        <f>'Orçamento-TCE'!H1654</f>
        <v>0</v>
      </c>
      <c r="F1654" s="230" t="e">
        <f>'Orçamento-TCE'!I1654</f>
        <v>#N/A</v>
      </c>
      <c r="G1654" s="227" t="e">
        <f>IF(Comparativo!$E$6="Tabela Não Desonerada",VLOOKUP($C1654,'Orçamento Base'!$D$12:$S$1673,12,FALSE),VLOOKUP($C1654,#REF!,12,FALSE))</f>
        <v>#N/A</v>
      </c>
      <c r="H1654" s="228">
        <f>IFERROR(IF(Comparativo!$E$6="Tabela Não Desonerada",VLOOKUP($C1654,'Orçamento Base'!$D$12:$S$1673,16,FALSE),VLOOKUP($C1654,#REF!,16,FALSE)),0)</f>
        <v>0</v>
      </c>
      <c r="I1654" s="575" t="e">
        <f>IF(Comparativo!$E$6="Tabela Não Desonerada",VLOOKUP($C1654,'Orçamento Base'!$D$12:$S$1673,11,FALSE),VLOOKUP($C1654,#REF!,11,FALSE))</f>
        <v>#N/A</v>
      </c>
      <c r="J1654" s="363">
        <f>IF(Comparativo!$E$6="Tabela Não Desonerada",Encargos!$F$44,Encargos!$D$44)</f>
        <v>1.1122000000000001</v>
      </c>
      <c r="K1654" s="364"/>
      <c r="L1654" s="365" t="e">
        <f t="shared" si="156"/>
        <v>#N/A</v>
      </c>
      <c r="M1654" s="365" t="e">
        <f t="shared" si="157"/>
        <v>#N/A</v>
      </c>
      <c r="N1654" s="376" t="e">
        <f t="shared" si="158"/>
        <v>#N/A</v>
      </c>
      <c r="O1654" s="205" t="e">
        <f>IF(Comparativo!$E$6="Tabela Não Desonerada",VLOOKUP($C1654,'Orçamento Base'!$D$12:$S$1673,13,FALSE),VLOOKUP($C1654,#REF!,13,FALSE))</f>
        <v>#N/A</v>
      </c>
      <c r="P1654" s="205" t="e">
        <f t="shared" si="159"/>
        <v>#N/A</v>
      </c>
      <c r="Q1654" s="205" t="e">
        <f>IF(Comparativo!$E$6="Tabela Não Desonerada",VLOOKUP($C1654,'Orçamento Base'!$D$12:$S$1673,14,FALSE),VLOOKUP($C1654,#REF!,14,FALSE))</f>
        <v>#N/A</v>
      </c>
      <c r="R1654" s="205" t="e">
        <f t="shared" si="160"/>
        <v>#N/A</v>
      </c>
      <c r="S1654" s="205" t="e">
        <f>IF(Comparativo!$E$6="Tabela Não Desonerada",VLOOKUP($C1654,'Orçamento Base'!$D$12:$S$1673,15,FALSE),VLOOKUP($C1654,#REF!,15,FALSE))</f>
        <v>#N/A</v>
      </c>
      <c r="T1654" s="205" t="e">
        <f t="shared" si="161"/>
        <v>#N/A</v>
      </c>
    </row>
    <row r="1655" spans="1:20" ht="15">
      <c r="A1655" s="203">
        <v>1</v>
      </c>
      <c r="B1655" s="203" t="e">
        <f>'Orçamento-TCE'!B1655</f>
        <v>#N/A</v>
      </c>
      <c r="C1655" s="229">
        <f>'Orçamento-TCE'!C1655</f>
        <v>0</v>
      </c>
      <c r="D1655" s="199" t="e">
        <f>'Orçamento-TCE'!G1655</f>
        <v>#N/A</v>
      </c>
      <c r="E1655" s="204">
        <f>'Orçamento-TCE'!H1655</f>
        <v>0</v>
      </c>
      <c r="F1655" s="230" t="e">
        <f>'Orçamento-TCE'!I1655</f>
        <v>#N/A</v>
      </c>
      <c r="G1655" s="227" t="e">
        <f>IF(Comparativo!$E$6="Tabela Não Desonerada",VLOOKUP($C1655,'Orçamento Base'!$D$12:$S$1673,12,FALSE),VLOOKUP($C1655,#REF!,12,FALSE))</f>
        <v>#N/A</v>
      </c>
      <c r="H1655" s="228">
        <f>IFERROR(IF(Comparativo!$E$6="Tabela Não Desonerada",VLOOKUP($C1655,'Orçamento Base'!$D$12:$S$1673,16,FALSE),VLOOKUP($C1655,#REF!,16,FALSE)),0)</f>
        <v>0</v>
      </c>
      <c r="I1655" s="575" t="e">
        <f>IF(Comparativo!$E$6="Tabela Não Desonerada",VLOOKUP($C1655,'Orçamento Base'!$D$12:$S$1673,11,FALSE),VLOOKUP($C1655,#REF!,11,FALSE))</f>
        <v>#N/A</v>
      </c>
      <c r="J1655" s="363">
        <f>IF(Comparativo!$E$6="Tabela Não Desonerada",Encargos!$F$44,Encargos!$D$44)</f>
        <v>1.1122000000000001</v>
      </c>
      <c r="K1655" s="364"/>
      <c r="L1655" s="365" t="e">
        <f t="shared" si="156"/>
        <v>#N/A</v>
      </c>
      <c r="M1655" s="365" t="e">
        <f t="shared" si="157"/>
        <v>#N/A</v>
      </c>
      <c r="N1655" s="376" t="e">
        <f t="shared" si="158"/>
        <v>#N/A</v>
      </c>
      <c r="O1655" s="205" t="e">
        <f>IF(Comparativo!$E$6="Tabela Não Desonerada",VLOOKUP($C1655,'Orçamento Base'!$D$12:$S$1673,13,FALSE),VLOOKUP($C1655,#REF!,13,FALSE))</f>
        <v>#N/A</v>
      </c>
      <c r="P1655" s="205" t="e">
        <f t="shared" si="159"/>
        <v>#N/A</v>
      </c>
      <c r="Q1655" s="205" t="e">
        <f>IF(Comparativo!$E$6="Tabela Não Desonerada",VLOOKUP($C1655,'Orçamento Base'!$D$12:$S$1673,14,FALSE),VLOOKUP($C1655,#REF!,14,FALSE))</f>
        <v>#N/A</v>
      </c>
      <c r="R1655" s="205" t="e">
        <f t="shared" si="160"/>
        <v>#N/A</v>
      </c>
      <c r="S1655" s="205" t="e">
        <f>IF(Comparativo!$E$6="Tabela Não Desonerada",VLOOKUP($C1655,'Orçamento Base'!$D$12:$S$1673,15,FALSE),VLOOKUP($C1655,#REF!,15,FALSE))</f>
        <v>#N/A</v>
      </c>
      <c r="T1655" s="205" t="e">
        <f t="shared" si="161"/>
        <v>#N/A</v>
      </c>
    </row>
    <row r="1656" spans="1:20" ht="15">
      <c r="A1656" s="203">
        <v>1</v>
      </c>
      <c r="B1656" s="203" t="e">
        <f>'Orçamento-TCE'!B1656</f>
        <v>#N/A</v>
      </c>
      <c r="C1656" s="229">
        <f>'Orçamento-TCE'!C1656</f>
        <v>0</v>
      </c>
      <c r="D1656" s="199" t="e">
        <f>'Orçamento-TCE'!G1656</f>
        <v>#N/A</v>
      </c>
      <c r="E1656" s="204">
        <f>'Orçamento-TCE'!H1656</f>
        <v>0</v>
      </c>
      <c r="F1656" s="230" t="e">
        <f>'Orçamento-TCE'!I1656</f>
        <v>#N/A</v>
      </c>
      <c r="G1656" s="227" t="e">
        <f>IF(Comparativo!$E$6="Tabela Não Desonerada",VLOOKUP($C1656,'Orçamento Base'!$D$12:$S$1673,12,FALSE),VLOOKUP($C1656,#REF!,12,FALSE))</f>
        <v>#N/A</v>
      </c>
      <c r="H1656" s="228">
        <f>IFERROR(IF(Comparativo!$E$6="Tabela Não Desonerada",VLOOKUP($C1656,'Orçamento Base'!$D$12:$S$1673,16,FALSE),VLOOKUP($C1656,#REF!,16,FALSE)),0)</f>
        <v>0</v>
      </c>
      <c r="I1656" s="575" t="e">
        <f>IF(Comparativo!$E$6="Tabela Não Desonerada",VLOOKUP($C1656,'Orçamento Base'!$D$12:$S$1673,11,FALSE),VLOOKUP($C1656,#REF!,11,FALSE))</f>
        <v>#N/A</v>
      </c>
      <c r="J1656" s="363">
        <f>IF(Comparativo!$E$6="Tabela Não Desonerada",Encargos!$F$44,Encargos!$D$44)</f>
        <v>1.1122000000000001</v>
      </c>
      <c r="K1656" s="364"/>
      <c r="L1656" s="365" t="e">
        <f t="shared" si="156"/>
        <v>#N/A</v>
      </c>
      <c r="M1656" s="365" t="e">
        <f t="shared" si="157"/>
        <v>#N/A</v>
      </c>
      <c r="N1656" s="376" t="e">
        <f t="shared" si="158"/>
        <v>#N/A</v>
      </c>
      <c r="O1656" s="205" t="e">
        <f>IF(Comparativo!$E$6="Tabela Não Desonerada",VLOOKUP($C1656,'Orçamento Base'!$D$12:$S$1673,13,FALSE),VLOOKUP($C1656,#REF!,13,FALSE))</f>
        <v>#N/A</v>
      </c>
      <c r="P1656" s="205" t="e">
        <f t="shared" si="159"/>
        <v>#N/A</v>
      </c>
      <c r="Q1656" s="205" t="e">
        <f>IF(Comparativo!$E$6="Tabela Não Desonerada",VLOOKUP($C1656,'Orçamento Base'!$D$12:$S$1673,14,FALSE),VLOOKUP($C1656,#REF!,14,FALSE))</f>
        <v>#N/A</v>
      </c>
      <c r="R1656" s="205" t="e">
        <f t="shared" si="160"/>
        <v>#N/A</v>
      </c>
      <c r="S1656" s="205" t="e">
        <f>IF(Comparativo!$E$6="Tabela Não Desonerada",VLOOKUP($C1656,'Orçamento Base'!$D$12:$S$1673,15,FALSE),VLOOKUP($C1656,#REF!,15,FALSE))</f>
        <v>#N/A</v>
      </c>
      <c r="T1656" s="205" t="e">
        <f t="shared" si="161"/>
        <v>#N/A</v>
      </c>
    </row>
    <row r="1657" spans="1:20" ht="15">
      <c r="A1657" s="203">
        <v>1</v>
      </c>
      <c r="B1657" s="203" t="e">
        <f>'Orçamento-TCE'!B1657</f>
        <v>#N/A</v>
      </c>
      <c r="C1657" s="229">
        <f>'Orçamento-TCE'!C1657</f>
        <v>0</v>
      </c>
      <c r="D1657" s="199" t="e">
        <f>'Orçamento-TCE'!G1657</f>
        <v>#N/A</v>
      </c>
      <c r="E1657" s="204">
        <f>'Orçamento-TCE'!H1657</f>
        <v>0</v>
      </c>
      <c r="F1657" s="230" t="e">
        <f>'Orçamento-TCE'!I1657</f>
        <v>#N/A</v>
      </c>
      <c r="G1657" s="227" t="e">
        <f>IF(Comparativo!$E$6="Tabela Não Desonerada",VLOOKUP($C1657,'Orçamento Base'!$D$12:$S$1673,12,FALSE),VLOOKUP($C1657,#REF!,12,FALSE))</f>
        <v>#N/A</v>
      </c>
      <c r="H1657" s="228">
        <f>IFERROR(IF(Comparativo!$E$6="Tabela Não Desonerada",VLOOKUP($C1657,'Orçamento Base'!$D$12:$S$1673,16,FALSE),VLOOKUP($C1657,#REF!,16,FALSE)),0)</f>
        <v>0</v>
      </c>
      <c r="I1657" s="575" t="e">
        <f>IF(Comparativo!$E$6="Tabela Não Desonerada",VLOOKUP($C1657,'Orçamento Base'!$D$12:$S$1673,11,FALSE),VLOOKUP($C1657,#REF!,11,FALSE))</f>
        <v>#N/A</v>
      </c>
      <c r="J1657" s="363">
        <f>IF(Comparativo!$E$6="Tabela Não Desonerada",Encargos!$F$44,Encargos!$D$44)</f>
        <v>1.1122000000000001</v>
      </c>
      <c r="K1657" s="364"/>
      <c r="L1657" s="365" t="e">
        <f t="shared" si="156"/>
        <v>#N/A</v>
      </c>
      <c r="M1657" s="365" t="e">
        <f t="shared" si="157"/>
        <v>#N/A</v>
      </c>
      <c r="N1657" s="376" t="e">
        <f t="shared" si="158"/>
        <v>#N/A</v>
      </c>
      <c r="O1657" s="205" t="e">
        <f>IF(Comparativo!$E$6="Tabela Não Desonerada",VLOOKUP($C1657,'Orçamento Base'!$D$12:$S$1673,13,FALSE),VLOOKUP($C1657,#REF!,13,FALSE))</f>
        <v>#N/A</v>
      </c>
      <c r="P1657" s="205" t="e">
        <f t="shared" si="159"/>
        <v>#N/A</v>
      </c>
      <c r="Q1657" s="205" t="e">
        <f>IF(Comparativo!$E$6="Tabela Não Desonerada",VLOOKUP($C1657,'Orçamento Base'!$D$12:$S$1673,14,FALSE),VLOOKUP($C1657,#REF!,14,FALSE))</f>
        <v>#N/A</v>
      </c>
      <c r="R1657" s="205" t="e">
        <f t="shared" si="160"/>
        <v>#N/A</v>
      </c>
      <c r="S1657" s="205" t="e">
        <f>IF(Comparativo!$E$6="Tabela Não Desonerada",VLOOKUP($C1657,'Orçamento Base'!$D$12:$S$1673,15,FALSE),VLOOKUP($C1657,#REF!,15,FALSE))</f>
        <v>#N/A</v>
      </c>
      <c r="T1657" s="205" t="e">
        <f t="shared" si="161"/>
        <v>#N/A</v>
      </c>
    </row>
    <row r="1658" spans="1:20" ht="15">
      <c r="A1658" s="203">
        <v>1</v>
      </c>
      <c r="B1658" s="203" t="e">
        <f>'Orçamento-TCE'!B1658</f>
        <v>#N/A</v>
      </c>
      <c r="C1658" s="229">
        <f>'Orçamento-TCE'!C1658</f>
        <v>0</v>
      </c>
      <c r="D1658" s="199" t="e">
        <f>'Orçamento-TCE'!G1658</f>
        <v>#N/A</v>
      </c>
      <c r="E1658" s="204">
        <f>'Orçamento-TCE'!H1658</f>
        <v>0</v>
      </c>
      <c r="F1658" s="230" t="e">
        <f>'Orçamento-TCE'!I1658</f>
        <v>#N/A</v>
      </c>
      <c r="G1658" s="227" t="e">
        <f>IF(Comparativo!$E$6="Tabela Não Desonerada",VLOOKUP($C1658,'Orçamento Base'!$D$12:$S$1673,12,FALSE),VLOOKUP($C1658,#REF!,12,FALSE))</f>
        <v>#N/A</v>
      </c>
      <c r="H1658" s="228">
        <f>IFERROR(IF(Comparativo!$E$6="Tabela Não Desonerada",VLOOKUP($C1658,'Orçamento Base'!$D$12:$S$1673,16,FALSE),VLOOKUP($C1658,#REF!,16,FALSE)),0)</f>
        <v>0</v>
      </c>
      <c r="I1658" s="575" t="e">
        <f>IF(Comparativo!$E$6="Tabela Não Desonerada",VLOOKUP($C1658,'Orçamento Base'!$D$12:$S$1673,11,FALSE),VLOOKUP($C1658,#REF!,11,FALSE))</f>
        <v>#N/A</v>
      </c>
      <c r="J1658" s="363">
        <f>IF(Comparativo!$E$6="Tabela Não Desonerada",Encargos!$F$44,Encargos!$D$44)</f>
        <v>1.1122000000000001</v>
      </c>
      <c r="K1658" s="364"/>
      <c r="L1658" s="365" t="e">
        <f t="shared" si="156"/>
        <v>#N/A</v>
      </c>
      <c r="M1658" s="365" t="e">
        <f t="shared" si="157"/>
        <v>#N/A</v>
      </c>
      <c r="N1658" s="376" t="e">
        <f t="shared" si="158"/>
        <v>#N/A</v>
      </c>
      <c r="O1658" s="205" t="e">
        <f>IF(Comparativo!$E$6="Tabela Não Desonerada",VLOOKUP($C1658,'Orçamento Base'!$D$12:$S$1673,13,FALSE),VLOOKUP($C1658,#REF!,13,FALSE))</f>
        <v>#N/A</v>
      </c>
      <c r="P1658" s="205" t="e">
        <f t="shared" si="159"/>
        <v>#N/A</v>
      </c>
      <c r="Q1658" s="205" t="e">
        <f>IF(Comparativo!$E$6="Tabela Não Desonerada",VLOOKUP($C1658,'Orçamento Base'!$D$12:$S$1673,14,FALSE),VLOOKUP($C1658,#REF!,14,FALSE))</f>
        <v>#N/A</v>
      </c>
      <c r="R1658" s="205" t="e">
        <f t="shared" si="160"/>
        <v>#N/A</v>
      </c>
      <c r="S1658" s="205" t="e">
        <f>IF(Comparativo!$E$6="Tabela Não Desonerada",VLOOKUP($C1658,'Orçamento Base'!$D$12:$S$1673,15,FALSE),VLOOKUP($C1658,#REF!,15,FALSE))</f>
        <v>#N/A</v>
      </c>
      <c r="T1658" s="205" t="e">
        <f t="shared" si="161"/>
        <v>#N/A</v>
      </c>
    </row>
    <row r="1659" spans="1:20" ht="15">
      <c r="A1659" s="203">
        <v>1</v>
      </c>
      <c r="B1659" s="203" t="e">
        <f>'Orçamento-TCE'!B1659</f>
        <v>#N/A</v>
      </c>
      <c r="C1659" s="229">
        <f>'Orçamento-TCE'!C1659</f>
        <v>0</v>
      </c>
      <c r="D1659" s="199" t="e">
        <f>'Orçamento-TCE'!G1659</f>
        <v>#N/A</v>
      </c>
      <c r="E1659" s="204">
        <f>'Orçamento-TCE'!H1659</f>
        <v>0</v>
      </c>
      <c r="F1659" s="230" t="e">
        <f>'Orçamento-TCE'!I1659</f>
        <v>#N/A</v>
      </c>
      <c r="G1659" s="227" t="e">
        <f>IF(Comparativo!$E$6="Tabela Não Desonerada",VLOOKUP($C1659,'Orçamento Base'!$D$12:$S$1673,12,FALSE),VLOOKUP($C1659,#REF!,12,FALSE))</f>
        <v>#N/A</v>
      </c>
      <c r="H1659" s="228">
        <f>IFERROR(IF(Comparativo!$E$6="Tabela Não Desonerada",VLOOKUP($C1659,'Orçamento Base'!$D$12:$S$1673,16,FALSE),VLOOKUP($C1659,#REF!,16,FALSE)),0)</f>
        <v>0</v>
      </c>
      <c r="I1659" s="575" t="e">
        <f>IF(Comparativo!$E$6="Tabela Não Desonerada",VLOOKUP($C1659,'Orçamento Base'!$D$12:$S$1673,11,FALSE),VLOOKUP($C1659,#REF!,11,FALSE))</f>
        <v>#N/A</v>
      </c>
      <c r="J1659" s="363">
        <f>IF(Comparativo!$E$6="Tabela Não Desonerada",Encargos!$F$44,Encargos!$D$44)</f>
        <v>1.1122000000000001</v>
      </c>
      <c r="K1659" s="364"/>
      <c r="L1659" s="365" t="e">
        <f t="shared" si="156"/>
        <v>#N/A</v>
      </c>
      <c r="M1659" s="365" t="e">
        <f t="shared" si="157"/>
        <v>#N/A</v>
      </c>
      <c r="N1659" s="376" t="e">
        <f t="shared" si="158"/>
        <v>#N/A</v>
      </c>
      <c r="O1659" s="205" t="e">
        <f>IF(Comparativo!$E$6="Tabela Não Desonerada",VLOOKUP($C1659,'Orçamento Base'!$D$12:$S$1673,13,FALSE),VLOOKUP($C1659,#REF!,13,FALSE))</f>
        <v>#N/A</v>
      </c>
      <c r="P1659" s="205" t="e">
        <f t="shared" si="159"/>
        <v>#N/A</v>
      </c>
      <c r="Q1659" s="205" t="e">
        <f>IF(Comparativo!$E$6="Tabela Não Desonerada",VLOOKUP($C1659,'Orçamento Base'!$D$12:$S$1673,14,FALSE),VLOOKUP($C1659,#REF!,14,FALSE))</f>
        <v>#N/A</v>
      </c>
      <c r="R1659" s="205" t="e">
        <f t="shared" si="160"/>
        <v>#N/A</v>
      </c>
      <c r="S1659" s="205" t="e">
        <f>IF(Comparativo!$E$6="Tabela Não Desonerada",VLOOKUP($C1659,'Orçamento Base'!$D$12:$S$1673,15,FALSE),VLOOKUP($C1659,#REF!,15,FALSE))</f>
        <v>#N/A</v>
      </c>
      <c r="T1659" s="205" t="e">
        <f t="shared" si="161"/>
        <v>#N/A</v>
      </c>
    </row>
    <row r="1660" spans="1:20" ht="15">
      <c r="A1660" s="203">
        <v>1</v>
      </c>
      <c r="B1660" s="203" t="e">
        <f>'Orçamento-TCE'!B1660</f>
        <v>#N/A</v>
      </c>
      <c r="C1660" s="229">
        <f>'Orçamento-TCE'!C1660</f>
        <v>0</v>
      </c>
      <c r="D1660" s="199" t="e">
        <f>'Orçamento-TCE'!G1660</f>
        <v>#N/A</v>
      </c>
      <c r="E1660" s="204">
        <f>'Orçamento-TCE'!H1660</f>
        <v>0</v>
      </c>
      <c r="F1660" s="230" t="e">
        <f>'Orçamento-TCE'!I1660</f>
        <v>#N/A</v>
      </c>
      <c r="G1660" s="227" t="e">
        <f>IF(Comparativo!$E$6="Tabela Não Desonerada",VLOOKUP($C1660,'Orçamento Base'!$D$12:$S$1673,12,FALSE),VLOOKUP($C1660,#REF!,12,FALSE))</f>
        <v>#N/A</v>
      </c>
      <c r="H1660" s="228">
        <f>IFERROR(IF(Comparativo!$E$6="Tabela Não Desonerada",VLOOKUP($C1660,'Orçamento Base'!$D$12:$S$1673,16,FALSE),VLOOKUP($C1660,#REF!,16,FALSE)),0)</f>
        <v>0</v>
      </c>
      <c r="I1660" s="575" t="e">
        <f>IF(Comparativo!$E$6="Tabela Não Desonerada",VLOOKUP($C1660,'Orçamento Base'!$D$12:$S$1673,11,FALSE),VLOOKUP($C1660,#REF!,11,FALSE))</f>
        <v>#N/A</v>
      </c>
      <c r="J1660" s="363">
        <f>IF(Comparativo!$E$6="Tabela Não Desonerada",Encargos!$F$44,Encargos!$D$44)</f>
        <v>1.1122000000000001</v>
      </c>
      <c r="K1660" s="364"/>
      <c r="L1660" s="365" t="e">
        <f t="shared" si="156"/>
        <v>#N/A</v>
      </c>
      <c r="M1660" s="365" t="e">
        <f t="shared" si="157"/>
        <v>#N/A</v>
      </c>
      <c r="N1660" s="376" t="e">
        <f t="shared" si="158"/>
        <v>#N/A</v>
      </c>
      <c r="O1660" s="205" t="e">
        <f>IF(Comparativo!$E$6="Tabela Não Desonerada",VLOOKUP($C1660,'Orçamento Base'!$D$12:$S$1673,13,FALSE),VLOOKUP($C1660,#REF!,13,FALSE))</f>
        <v>#N/A</v>
      </c>
      <c r="P1660" s="205" t="e">
        <f t="shared" si="159"/>
        <v>#N/A</v>
      </c>
      <c r="Q1660" s="205" t="e">
        <f>IF(Comparativo!$E$6="Tabela Não Desonerada",VLOOKUP($C1660,'Orçamento Base'!$D$12:$S$1673,14,FALSE),VLOOKUP($C1660,#REF!,14,FALSE))</f>
        <v>#N/A</v>
      </c>
      <c r="R1660" s="205" t="e">
        <f t="shared" si="160"/>
        <v>#N/A</v>
      </c>
      <c r="S1660" s="205" t="e">
        <f>IF(Comparativo!$E$6="Tabela Não Desonerada",VLOOKUP($C1660,'Orçamento Base'!$D$12:$S$1673,15,FALSE),VLOOKUP($C1660,#REF!,15,FALSE))</f>
        <v>#N/A</v>
      </c>
      <c r="T1660" s="205" t="e">
        <f t="shared" si="161"/>
        <v>#N/A</v>
      </c>
    </row>
    <row r="1661" spans="1:20" ht="15">
      <c r="A1661" s="203">
        <v>1</v>
      </c>
      <c r="B1661" s="203" t="e">
        <f>'Orçamento-TCE'!B1661</f>
        <v>#N/A</v>
      </c>
      <c r="C1661" s="229">
        <f>'Orçamento-TCE'!C1661</f>
        <v>0</v>
      </c>
      <c r="D1661" s="199" t="e">
        <f>'Orçamento-TCE'!G1661</f>
        <v>#N/A</v>
      </c>
      <c r="E1661" s="204">
        <f>'Orçamento-TCE'!H1661</f>
        <v>0</v>
      </c>
      <c r="F1661" s="230" t="e">
        <f>'Orçamento-TCE'!I1661</f>
        <v>#N/A</v>
      </c>
      <c r="G1661" s="227" t="e">
        <f>IF(Comparativo!$E$6="Tabela Não Desonerada",VLOOKUP($C1661,'Orçamento Base'!$D$12:$S$1673,12,FALSE),VLOOKUP($C1661,#REF!,12,FALSE))</f>
        <v>#N/A</v>
      </c>
      <c r="H1661" s="228">
        <f>IFERROR(IF(Comparativo!$E$6="Tabela Não Desonerada",VLOOKUP($C1661,'Orçamento Base'!$D$12:$S$1673,16,FALSE),VLOOKUP($C1661,#REF!,16,FALSE)),0)</f>
        <v>0</v>
      </c>
      <c r="I1661" s="575" t="e">
        <f>IF(Comparativo!$E$6="Tabela Não Desonerada",VLOOKUP($C1661,'Orçamento Base'!$D$12:$S$1673,11,FALSE),VLOOKUP($C1661,#REF!,11,FALSE))</f>
        <v>#N/A</v>
      </c>
      <c r="J1661" s="363">
        <f>IF(Comparativo!$E$6="Tabela Não Desonerada",Encargos!$F$44,Encargos!$D$44)</f>
        <v>1.1122000000000001</v>
      </c>
      <c r="K1661" s="364"/>
      <c r="L1661" s="365" t="e">
        <f t="shared" si="156"/>
        <v>#N/A</v>
      </c>
      <c r="M1661" s="365" t="e">
        <f t="shared" si="157"/>
        <v>#N/A</v>
      </c>
      <c r="N1661" s="376" t="e">
        <f t="shared" si="158"/>
        <v>#N/A</v>
      </c>
      <c r="O1661" s="205" t="e">
        <f>IF(Comparativo!$E$6="Tabela Não Desonerada",VLOOKUP($C1661,'Orçamento Base'!$D$12:$S$1673,13,FALSE),VLOOKUP($C1661,#REF!,13,FALSE))</f>
        <v>#N/A</v>
      </c>
      <c r="P1661" s="205" t="e">
        <f t="shared" si="159"/>
        <v>#N/A</v>
      </c>
      <c r="Q1661" s="205" t="e">
        <f>IF(Comparativo!$E$6="Tabela Não Desonerada",VLOOKUP($C1661,'Orçamento Base'!$D$12:$S$1673,14,FALSE),VLOOKUP($C1661,#REF!,14,FALSE))</f>
        <v>#N/A</v>
      </c>
      <c r="R1661" s="205" t="e">
        <f t="shared" si="160"/>
        <v>#N/A</v>
      </c>
      <c r="S1661" s="205" t="e">
        <f>IF(Comparativo!$E$6="Tabela Não Desonerada",VLOOKUP($C1661,'Orçamento Base'!$D$12:$S$1673,15,FALSE),VLOOKUP($C1661,#REF!,15,FALSE))</f>
        <v>#N/A</v>
      </c>
      <c r="T1661" s="205" t="e">
        <f t="shared" si="161"/>
        <v>#N/A</v>
      </c>
    </row>
    <row r="1662" spans="1:20" ht="15">
      <c r="A1662" s="203">
        <v>1</v>
      </c>
      <c r="B1662" s="203" t="e">
        <f>'Orçamento-TCE'!B1662</f>
        <v>#N/A</v>
      </c>
      <c r="C1662" s="229">
        <f>'Orçamento-TCE'!C1662</f>
        <v>0</v>
      </c>
      <c r="D1662" s="199" t="e">
        <f>'Orçamento-TCE'!G1662</f>
        <v>#N/A</v>
      </c>
      <c r="E1662" s="204">
        <f>'Orçamento-TCE'!H1662</f>
        <v>0</v>
      </c>
      <c r="F1662" s="230" t="e">
        <f>'Orçamento-TCE'!I1662</f>
        <v>#N/A</v>
      </c>
      <c r="G1662" s="227" t="e">
        <f>IF(Comparativo!$E$6="Tabela Não Desonerada",VLOOKUP($C1662,'Orçamento Base'!$D$12:$S$1673,12,FALSE),VLOOKUP($C1662,#REF!,12,FALSE))</f>
        <v>#N/A</v>
      </c>
      <c r="H1662" s="228">
        <f>IFERROR(IF(Comparativo!$E$6="Tabela Não Desonerada",VLOOKUP($C1662,'Orçamento Base'!$D$12:$S$1673,16,FALSE),VLOOKUP($C1662,#REF!,16,FALSE)),0)</f>
        <v>0</v>
      </c>
      <c r="I1662" s="575" t="e">
        <f>IF(Comparativo!$E$6="Tabela Não Desonerada",VLOOKUP($C1662,'Orçamento Base'!$D$12:$S$1673,11,FALSE),VLOOKUP($C1662,#REF!,11,FALSE))</f>
        <v>#N/A</v>
      </c>
      <c r="J1662" s="363">
        <f>IF(Comparativo!$E$6="Tabela Não Desonerada",Encargos!$F$44,Encargos!$D$44)</f>
        <v>1.1122000000000001</v>
      </c>
      <c r="K1662" s="364"/>
      <c r="L1662" s="365" t="e">
        <f t="shared" si="156"/>
        <v>#N/A</v>
      </c>
      <c r="M1662" s="365" t="e">
        <f t="shared" si="157"/>
        <v>#N/A</v>
      </c>
      <c r="N1662" s="376" t="e">
        <f t="shared" si="158"/>
        <v>#N/A</v>
      </c>
      <c r="O1662" s="205" t="e">
        <f>IF(Comparativo!$E$6="Tabela Não Desonerada",VLOOKUP($C1662,'Orçamento Base'!$D$12:$S$1673,13,FALSE),VLOOKUP($C1662,#REF!,13,FALSE))</f>
        <v>#N/A</v>
      </c>
      <c r="P1662" s="205" t="e">
        <f t="shared" si="159"/>
        <v>#N/A</v>
      </c>
      <c r="Q1662" s="205" t="e">
        <f>IF(Comparativo!$E$6="Tabela Não Desonerada",VLOOKUP($C1662,'Orçamento Base'!$D$12:$S$1673,14,FALSE),VLOOKUP($C1662,#REF!,14,FALSE))</f>
        <v>#N/A</v>
      </c>
      <c r="R1662" s="205" t="e">
        <f t="shared" si="160"/>
        <v>#N/A</v>
      </c>
      <c r="S1662" s="205" t="e">
        <f>IF(Comparativo!$E$6="Tabela Não Desonerada",VLOOKUP($C1662,'Orçamento Base'!$D$12:$S$1673,15,FALSE),VLOOKUP($C1662,#REF!,15,FALSE))</f>
        <v>#N/A</v>
      </c>
      <c r="T1662" s="205" t="e">
        <f t="shared" si="161"/>
        <v>#N/A</v>
      </c>
    </row>
    <row r="1663" spans="1:20" ht="15">
      <c r="A1663" s="203">
        <v>1</v>
      </c>
      <c r="B1663" s="203" t="e">
        <f>'Orçamento-TCE'!B1663</f>
        <v>#N/A</v>
      </c>
      <c r="C1663" s="229">
        <f>'Orçamento-TCE'!C1663</f>
        <v>0</v>
      </c>
      <c r="D1663" s="199" t="e">
        <f>'Orçamento-TCE'!G1663</f>
        <v>#N/A</v>
      </c>
      <c r="E1663" s="204">
        <f>'Orçamento-TCE'!H1663</f>
        <v>0</v>
      </c>
      <c r="F1663" s="230" t="e">
        <f>'Orçamento-TCE'!I1663</f>
        <v>#N/A</v>
      </c>
      <c r="G1663" s="227" t="e">
        <f>IF(Comparativo!$E$6="Tabela Não Desonerada",VLOOKUP($C1663,'Orçamento Base'!$D$12:$S$1673,12,FALSE),VLOOKUP($C1663,#REF!,12,FALSE))</f>
        <v>#N/A</v>
      </c>
      <c r="H1663" s="228">
        <f>IFERROR(IF(Comparativo!$E$6="Tabela Não Desonerada",VLOOKUP($C1663,'Orçamento Base'!$D$12:$S$1673,16,FALSE),VLOOKUP($C1663,#REF!,16,FALSE)),0)</f>
        <v>0</v>
      </c>
      <c r="I1663" s="575" t="e">
        <f>IF(Comparativo!$E$6="Tabela Não Desonerada",VLOOKUP($C1663,'Orçamento Base'!$D$12:$S$1673,11,FALSE),VLOOKUP($C1663,#REF!,11,FALSE))</f>
        <v>#N/A</v>
      </c>
      <c r="J1663" s="363">
        <f>IF(Comparativo!$E$6="Tabela Não Desonerada",Encargos!$F$44,Encargos!$D$44)</f>
        <v>1.1122000000000001</v>
      </c>
      <c r="K1663" s="364"/>
      <c r="L1663" s="365" t="e">
        <f t="shared" si="156"/>
        <v>#N/A</v>
      </c>
      <c r="M1663" s="365" t="e">
        <f t="shared" si="157"/>
        <v>#N/A</v>
      </c>
      <c r="N1663" s="376" t="e">
        <f t="shared" si="158"/>
        <v>#N/A</v>
      </c>
      <c r="O1663" s="205" t="e">
        <f>IF(Comparativo!$E$6="Tabela Não Desonerada",VLOOKUP($C1663,'Orçamento Base'!$D$12:$S$1673,13,FALSE),VLOOKUP($C1663,#REF!,13,FALSE))</f>
        <v>#N/A</v>
      </c>
      <c r="P1663" s="205" t="e">
        <f t="shared" si="159"/>
        <v>#N/A</v>
      </c>
      <c r="Q1663" s="205" t="e">
        <f>IF(Comparativo!$E$6="Tabela Não Desonerada",VLOOKUP($C1663,'Orçamento Base'!$D$12:$S$1673,14,FALSE),VLOOKUP($C1663,#REF!,14,FALSE))</f>
        <v>#N/A</v>
      </c>
      <c r="R1663" s="205" t="e">
        <f t="shared" si="160"/>
        <v>#N/A</v>
      </c>
      <c r="S1663" s="205" t="e">
        <f>IF(Comparativo!$E$6="Tabela Não Desonerada",VLOOKUP($C1663,'Orçamento Base'!$D$12:$S$1673,15,FALSE),VLOOKUP($C1663,#REF!,15,FALSE))</f>
        <v>#N/A</v>
      </c>
      <c r="T1663" s="205" t="e">
        <f t="shared" si="161"/>
        <v>#N/A</v>
      </c>
    </row>
    <row r="1664" spans="1:20" ht="15">
      <c r="A1664" s="203">
        <v>1</v>
      </c>
      <c r="B1664" s="203" t="e">
        <f>'Orçamento-TCE'!B1664</f>
        <v>#N/A</v>
      </c>
      <c r="C1664" s="229">
        <f>'Orçamento-TCE'!C1664</f>
        <v>0</v>
      </c>
      <c r="D1664" s="199" t="e">
        <f>'Orçamento-TCE'!G1664</f>
        <v>#N/A</v>
      </c>
      <c r="E1664" s="204">
        <f>'Orçamento-TCE'!H1664</f>
        <v>0</v>
      </c>
      <c r="F1664" s="230" t="e">
        <f>'Orçamento-TCE'!I1664</f>
        <v>#N/A</v>
      </c>
      <c r="G1664" s="227" t="e">
        <f>IF(Comparativo!$E$6="Tabela Não Desonerada",VLOOKUP($C1664,'Orçamento Base'!$D$12:$S$1673,12,FALSE),VLOOKUP($C1664,#REF!,12,FALSE))</f>
        <v>#N/A</v>
      </c>
      <c r="H1664" s="228">
        <f>IFERROR(IF(Comparativo!$E$6="Tabela Não Desonerada",VLOOKUP($C1664,'Orçamento Base'!$D$12:$S$1673,16,FALSE),VLOOKUP($C1664,#REF!,16,FALSE)),0)</f>
        <v>0</v>
      </c>
      <c r="I1664" s="575" t="e">
        <f>IF(Comparativo!$E$6="Tabela Não Desonerada",VLOOKUP($C1664,'Orçamento Base'!$D$12:$S$1673,11,FALSE),VLOOKUP($C1664,#REF!,11,FALSE))</f>
        <v>#N/A</v>
      </c>
      <c r="J1664" s="363">
        <f>IF(Comparativo!$E$6="Tabela Não Desonerada",Encargos!$F$44,Encargos!$D$44)</f>
        <v>1.1122000000000001</v>
      </c>
      <c r="K1664" s="364"/>
      <c r="L1664" s="365" t="e">
        <f t="shared" si="156"/>
        <v>#N/A</v>
      </c>
      <c r="M1664" s="365" t="e">
        <f t="shared" si="157"/>
        <v>#N/A</v>
      </c>
      <c r="N1664" s="376" t="e">
        <f t="shared" si="158"/>
        <v>#N/A</v>
      </c>
      <c r="O1664" s="205" t="e">
        <f>IF(Comparativo!$E$6="Tabela Não Desonerada",VLOOKUP($C1664,'Orçamento Base'!$D$12:$S$1673,13,FALSE),VLOOKUP($C1664,#REF!,13,FALSE))</f>
        <v>#N/A</v>
      </c>
      <c r="P1664" s="205" t="e">
        <f t="shared" si="159"/>
        <v>#N/A</v>
      </c>
      <c r="Q1664" s="205" t="e">
        <f>IF(Comparativo!$E$6="Tabela Não Desonerada",VLOOKUP($C1664,'Orçamento Base'!$D$12:$S$1673,14,FALSE),VLOOKUP($C1664,#REF!,14,FALSE))</f>
        <v>#N/A</v>
      </c>
      <c r="R1664" s="205" t="e">
        <f t="shared" si="160"/>
        <v>#N/A</v>
      </c>
      <c r="S1664" s="205" t="e">
        <f>IF(Comparativo!$E$6="Tabela Não Desonerada",VLOOKUP($C1664,'Orçamento Base'!$D$12:$S$1673,15,FALSE),VLOOKUP($C1664,#REF!,15,FALSE))</f>
        <v>#N/A</v>
      </c>
      <c r="T1664" s="205" t="e">
        <f t="shared" si="161"/>
        <v>#N/A</v>
      </c>
    </row>
    <row r="1665" spans="1:20" ht="15">
      <c r="A1665" s="203">
        <v>1</v>
      </c>
      <c r="B1665" s="203" t="e">
        <f>'Orçamento-TCE'!B1665</f>
        <v>#N/A</v>
      </c>
      <c r="C1665" s="229">
        <f>'Orçamento-TCE'!C1665</f>
        <v>0</v>
      </c>
      <c r="D1665" s="199" t="e">
        <f>'Orçamento-TCE'!G1665</f>
        <v>#N/A</v>
      </c>
      <c r="E1665" s="204">
        <f>'Orçamento-TCE'!H1665</f>
        <v>0</v>
      </c>
      <c r="F1665" s="230" t="e">
        <f>'Orçamento-TCE'!I1665</f>
        <v>#N/A</v>
      </c>
      <c r="G1665" s="227" t="e">
        <f>IF(Comparativo!$E$6="Tabela Não Desonerada",VLOOKUP($C1665,'Orçamento Base'!$D$12:$S$1673,12,FALSE),VLOOKUP($C1665,#REF!,12,FALSE))</f>
        <v>#N/A</v>
      </c>
      <c r="H1665" s="228">
        <f>IFERROR(IF(Comparativo!$E$6="Tabela Não Desonerada",VLOOKUP($C1665,'Orçamento Base'!$D$12:$S$1673,16,FALSE),VLOOKUP($C1665,#REF!,16,FALSE)),0)</f>
        <v>0</v>
      </c>
      <c r="I1665" s="575" t="e">
        <f>IF(Comparativo!$E$6="Tabela Não Desonerada",VLOOKUP($C1665,'Orçamento Base'!$D$12:$S$1673,11,FALSE),VLOOKUP($C1665,#REF!,11,FALSE))</f>
        <v>#N/A</v>
      </c>
      <c r="J1665" s="363">
        <f>IF(Comparativo!$E$6="Tabela Não Desonerada",Encargos!$F$44,Encargos!$D$44)</f>
        <v>1.1122000000000001</v>
      </c>
      <c r="K1665" s="364"/>
      <c r="L1665" s="365" t="e">
        <f t="shared" si="156"/>
        <v>#N/A</v>
      </c>
      <c r="M1665" s="365" t="e">
        <f t="shared" si="157"/>
        <v>#N/A</v>
      </c>
      <c r="N1665" s="376" t="e">
        <f t="shared" si="158"/>
        <v>#N/A</v>
      </c>
      <c r="O1665" s="205" t="e">
        <f>IF(Comparativo!$E$6="Tabela Não Desonerada",VLOOKUP($C1665,'Orçamento Base'!$D$12:$S$1673,13,FALSE),VLOOKUP($C1665,#REF!,13,FALSE))</f>
        <v>#N/A</v>
      </c>
      <c r="P1665" s="205" t="e">
        <f t="shared" si="159"/>
        <v>#N/A</v>
      </c>
      <c r="Q1665" s="205" t="e">
        <f>IF(Comparativo!$E$6="Tabela Não Desonerada",VLOOKUP($C1665,'Orçamento Base'!$D$12:$S$1673,14,FALSE),VLOOKUP($C1665,#REF!,14,FALSE))</f>
        <v>#N/A</v>
      </c>
      <c r="R1665" s="205" t="e">
        <f t="shared" si="160"/>
        <v>#N/A</v>
      </c>
      <c r="S1665" s="205" t="e">
        <f>IF(Comparativo!$E$6="Tabela Não Desonerada",VLOOKUP($C1665,'Orçamento Base'!$D$12:$S$1673,15,FALSE),VLOOKUP($C1665,#REF!,15,FALSE))</f>
        <v>#N/A</v>
      </c>
      <c r="T1665" s="205" t="e">
        <f t="shared" si="161"/>
        <v>#N/A</v>
      </c>
    </row>
    <row r="1666" spans="1:20" ht="15">
      <c r="A1666" s="203">
        <v>1</v>
      </c>
      <c r="B1666" s="203" t="e">
        <f>'Orçamento-TCE'!B1666</f>
        <v>#N/A</v>
      </c>
      <c r="C1666" s="229">
        <f>'Orçamento-TCE'!C1666</f>
        <v>0</v>
      </c>
      <c r="D1666" s="199" t="e">
        <f>'Orçamento-TCE'!G1666</f>
        <v>#N/A</v>
      </c>
      <c r="E1666" s="204">
        <f>'Orçamento-TCE'!H1666</f>
        <v>0</v>
      </c>
      <c r="F1666" s="230" t="e">
        <f>'Orçamento-TCE'!I1666</f>
        <v>#N/A</v>
      </c>
      <c r="G1666" s="227" t="e">
        <f>IF(Comparativo!$E$6="Tabela Não Desonerada",VLOOKUP($C1666,'Orçamento Base'!$D$12:$S$1673,12,FALSE),VLOOKUP($C1666,#REF!,12,FALSE))</f>
        <v>#N/A</v>
      </c>
      <c r="H1666" s="228">
        <f>IFERROR(IF(Comparativo!$E$6="Tabela Não Desonerada",VLOOKUP($C1666,'Orçamento Base'!$D$12:$S$1673,16,FALSE),VLOOKUP($C1666,#REF!,16,FALSE)),0)</f>
        <v>0</v>
      </c>
      <c r="I1666" s="575" t="e">
        <f>IF(Comparativo!$E$6="Tabela Não Desonerada",VLOOKUP($C1666,'Orçamento Base'!$D$12:$S$1673,11,FALSE),VLOOKUP($C1666,#REF!,11,FALSE))</f>
        <v>#N/A</v>
      </c>
      <c r="J1666" s="363">
        <f>IF(Comparativo!$E$6="Tabela Não Desonerada",Encargos!$F$44,Encargos!$D$44)</f>
        <v>1.1122000000000001</v>
      </c>
      <c r="K1666" s="364"/>
      <c r="L1666" s="365" t="e">
        <f t="shared" si="156"/>
        <v>#N/A</v>
      </c>
      <c r="M1666" s="365" t="e">
        <f t="shared" si="157"/>
        <v>#N/A</v>
      </c>
      <c r="N1666" s="376" t="e">
        <f t="shared" si="158"/>
        <v>#N/A</v>
      </c>
      <c r="O1666" s="205" t="e">
        <f>IF(Comparativo!$E$6="Tabela Não Desonerada",VLOOKUP($C1666,'Orçamento Base'!$D$12:$S$1673,13,FALSE),VLOOKUP($C1666,#REF!,13,FALSE))</f>
        <v>#N/A</v>
      </c>
      <c r="P1666" s="205" t="e">
        <f t="shared" si="159"/>
        <v>#N/A</v>
      </c>
      <c r="Q1666" s="205" t="e">
        <f>IF(Comparativo!$E$6="Tabela Não Desonerada",VLOOKUP($C1666,'Orçamento Base'!$D$12:$S$1673,14,FALSE),VLOOKUP($C1666,#REF!,14,FALSE))</f>
        <v>#N/A</v>
      </c>
      <c r="R1666" s="205" t="e">
        <f t="shared" si="160"/>
        <v>#N/A</v>
      </c>
      <c r="S1666" s="205" t="e">
        <f>IF(Comparativo!$E$6="Tabela Não Desonerada",VLOOKUP($C1666,'Orçamento Base'!$D$12:$S$1673,15,FALSE),VLOOKUP($C1666,#REF!,15,FALSE))</f>
        <v>#N/A</v>
      </c>
      <c r="T1666" s="205" t="e">
        <f t="shared" si="161"/>
        <v>#N/A</v>
      </c>
    </row>
    <row r="1667" spans="1:20" ht="15">
      <c r="A1667" s="203">
        <v>1</v>
      </c>
      <c r="B1667" s="203" t="e">
        <f>'Orçamento-TCE'!B1667</f>
        <v>#N/A</v>
      </c>
      <c r="C1667" s="229">
        <f>'Orçamento-TCE'!C1667</f>
        <v>0</v>
      </c>
      <c r="D1667" s="199" t="e">
        <f>'Orçamento-TCE'!G1667</f>
        <v>#N/A</v>
      </c>
      <c r="E1667" s="204">
        <f>'Orçamento-TCE'!H1667</f>
        <v>0</v>
      </c>
      <c r="F1667" s="230" t="e">
        <f>'Orçamento-TCE'!I1667</f>
        <v>#N/A</v>
      </c>
      <c r="G1667" s="227" t="e">
        <f>IF(Comparativo!$E$6="Tabela Não Desonerada",VLOOKUP($C1667,'Orçamento Base'!$D$12:$S$1673,12,FALSE),VLOOKUP($C1667,#REF!,12,FALSE))</f>
        <v>#N/A</v>
      </c>
      <c r="H1667" s="228">
        <f>IFERROR(IF(Comparativo!$E$6="Tabela Não Desonerada",VLOOKUP($C1667,'Orçamento Base'!$D$12:$S$1673,16,FALSE),VLOOKUP($C1667,#REF!,16,FALSE)),0)</f>
        <v>0</v>
      </c>
      <c r="I1667" s="575" t="e">
        <f>IF(Comparativo!$E$6="Tabela Não Desonerada",VLOOKUP($C1667,'Orçamento Base'!$D$12:$S$1673,11,FALSE),VLOOKUP($C1667,#REF!,11,FALSE))</f>
        <v>#N/A</v>
      </c>
      <c r="J1667" s="363">
        <f>IF(Comparativo!$E$6="Tabela Não Desonerada",Encargos!$F$44,Encargos!$D$44)</f>
        <v>1.1122000000000001</v>
      </c>
      <c r="K1667" s="364"/>
      <c r="L1667" s="365" t="e">
        <f t="shared" si="156"/>
        <v>#N/A</v>
      </c>
      <c r="M1667" s="365" t="e">
        <f t="shared" si="157"/>
        <v>#N/A</v>
      </c>
      <c r="N1667" s="376" t="e">
        <f t="shared" si="158"/>
        <v>#N/A</v>
      </c>
      <c r="O1667" s="205" t="e">
        <f>IF(Comparativo!$E$6="Tabela Não Desonerada",VLOOKUP($C1667,'Orçamento Base'!$D$12:$S$1673,13,FALSE),VLOOKUP($C1667,#REF!,13,FALSE))</f>
        <v>#N/A</v>
      </c>
      <c r="P1667" s="205" t="e">
        <f t="shared" si="159"/>
        <v>#N/A</v>
      </c>
      <c r="Q1667" s="205" t="e">
        <f>IF(Comparativo!$E$6="Tabela Não Desonerada",VLOOKUP($C1667,'Orçamento Base'!$D$12:$S$1673,14,FALSE),VLOOKUP($C1667,#REF!,14,FALSE))</f>
        <v>#N/A</v>
      </c>
      <c r="R1667" s="205" t="e">
        <f t="shared" si="160"/>
        <v>#N/A</v>
      </c>
      <c r="S1667" s="205" t="e">
        <f>IF(Comparativo!$E$6="Tabela Não Desonerada",VLOOKUP($C1667,'Orçamento Base'!$D$12:$S$1673,15,FALSE),VLOOKUP($C1667,#REF!,15,FALSE))</f>
        <v>#N/A</v>
      </c>
      <c r="T1667" s="205" t="e">
        <f t="shared" si="161"/>
        <v>#N/A</v>
      </c>
    </row>
    <row r="1668" spans="1:20" ht="15">
      <c r="A1668" s="203">
        <v>1</v>
      </c>
      <c r="B1668" s="203" t="e">
        <f>'Orçamento-TCE'!B1668</f>
        <v>#N/A</v>
      </c>
      <c r="C1668" s="229">
        <f>'Orçamento-TCE'!C1668</f>
        <v>0</v>
      </c>
      <c r="D1668" s="199" t="e">
        <f>'Orçamento-TCE'!G1668</f>
        <v>#N/A</v>
      </c>
      <c r="E1668" s="204">
        <f>'Orçamento-TCE'!H1668</f>
        <v>0</v>
      </c>
      <c r="F1668" s="230" t="e">
        <f>'Orçamento-TCE'!I1668</f>
        <v>#N/A</v>
      </c>
      <c r="G1668" s="227" t="e">
        <f>IF(Comparativo!$E$6="Tabela Não Desonerada",VLOOKUP($C1668,'Orçamento Base'!$D$12:$S$1673,12,FALSE),VLOOKUP($C1668,#REF!,12,FALSE))</f>
        <v>#N/A</v>
      </c>
      <c r="H1668" s="228">
        <f>IFERROR(IF(Comparativo!$E$6="Tabela Não Desonerada",VLOOKUP($C1668,'Orçamento Base'!$D$12:$S$1673,16,FALSE),VLOOKUP($C1668,#REF!,16,FALSE)),0)</f>
        <v>0</v>
      </c>
      <c r="I1668" s="575" t="e">
        <f>IF(Comparativo!$E$6="Tabela Não Desonerada",VLOOKUP($C1668,'Orçamento Base'!$D$12:$S$1673,11,FALSE),VLOOKUP($C1668,#REF!,11,FALSE))</f>
        <v>#N/A</v>
      </c>
      <c r="J1668" s="363">
        <f>IF(Comparativo!$E$6="Tabela Não Desonerada",Encargos!$F$44,Encargos!$D$44)</f>
        <v>1.1122000000000001</v>
      </c>
      <c r="K1668" s="364"/>
      <c r="L1668" s="365" t="e">
        <f t="shared" si="156"/>
        <v>#N/A</v>
      </c>
      <c r="M1668" s="365" t="e">
        <f t="shared" si="157"/>
        <v>#N/A</v>
      </c>
      <c r="N1668" s="376" t="e">
        <f t="shared" si="158"/>
        <v>#N/A</v>
      </c>
      <c r="O1668" s="205" t="e">
        <f>IF(Comparativo!$E$6="Tabela Não Desonerada",VLOOKUP($C1668,'Orçamento Base'!$D$12:$S$1673,13,FALSE),VLOOKUP($C1668,#REF!,13,FALSE))</f>
        <v>#N/A</v>
      </c>
      <c r="P1668" s="205" t="e">
        <f t="shared" si="159"/>
        <v>#N/A</v>
      </c>
      <c r="Q1668" s="205" t="e">
        <f>IF(Comparativo!$E$6="Tabela Não Desonerada",VLOOKUP($C1668,'Orçamento Base'!$D$12:$S$1673,14,FALSE),VLOOKUP($C1668,#REF!,14,FALSE))</f>
        <v>#N/A</v>
      </c>
      <c r="R1668" s="205" t="e">
        <f t="shared" si="160"/>
        <v>#N/A</v>
      </c>
      <c r="S1668" s="205" t="e">
        <f>IF(Comparativo!$E$6="Tabela Não Desonerada",VLOOKUP($C1668,'Orçamento Base'!$D$12:$S$1673,15,FALSE),VLOOKUP($C1668,#REF!,15,FALSE))</f>
        <v>#N/A</v>
      </c>
      <c r="T1668" s="205" t="e">
        <f t="shared" si="161"/>
        <v>#N/A</v>
      </c>
    </row>
    <row r="1669" spans="1:20" ht="15">
      <c r="A1669" s="203">
        <v>1</v>
      </c>
      <c r="B1669" s="203" t="e">
        <f>'Orçamento-TCE'!B1669</f>
        <v>#N/A</v>
      </c>
      <c r="C1669" s="229">
        <f>'Orçamento-TCE'!C1669</f>
        <v>0</v>
      </c>
      <c r="D1669" s="199" t="e">
        <f>'Orçamento-TCE'!G1669</f>
        <v>#N/A</v>
      </c>
      <c r="E1669" s="204">
        <f>'Orçamento-TCE'!H1669</f>
        <v>0</v>
      </c>
      <c r="F1669" s="230" t="e">
        <f>'Orçamento-TCE'!I1669</f>
        <v>#N/A</v>
      </c>
      <c r="G1669" s="227" t="e">
        <f>IF(Comparativo!$E$6="Tabela Não Desonerada",VLOOKUP($C1669,'Orçamento Base'!$D$12:$S$1673,12,FALSE),VLOOKUP($C1669,#REF!,12,FALSE))</f>
        <v>#N/A</v>
      </c>
      <c r="H1669" s="228">
        <f>IFERROR(IF(Comparativo!$E$6="Tabela Não Desonerada",VLOOKUP($C1669,'Orçamento Base'!$D$12:$S$1673,16,FALSE),VLOOKUP($C1669,#REF!,16,FALSE)),0)</f>
        <v>0</v>
      </c>
      <c r="I1669" s="575" t="e">
        <f>IF(Comparativo!$E$6="Tabela Não Desonerada",VLOOKUP($C1669,'Orçamento Base'!$D$12:$S$1673,11,FALSE),VLOOKUP($C1669,#REF!,11,FALSE))</f>
        <v>#N/A</v>
      </c>
      <c r="J1669" s="363">
        <f>IF(Comparativo!$E$6="Tabela Não Desonerada",Encargos!$F$44,Encargos!$D$44)</f>
        <v>1.1122000000000001</v>
      </c>
      <c r="K1669" s="364"/>
      <c r="L1669" s="365" t="e">
        <f t="shared" si="156"/>
        <v>#N/A</v>
      </c>
      <c r="M1669" s="365" t="e">
        <f t="shared" si="157"/>
        <v>#N/A</v>
      </c>
      <c r="N1669" s="376" t="e">
        <f t="shared" si="158"/>
        <v>#N/A</v>
      </c>
      <c r="O1669" s="205" t="e">
        <f>IF(Comparativo!$E$6="Tabela Não Desonerada",VLOOKUP($C1669,'Orçamento Base'!$D$12:$S$1673,13,FALSE),VLOOKUP($C1669,#REF!,13,FALSE))</f>
        <v>#N/A</v>
      </c>
      <c r="P1669" s="205" t="e">
        <f t="shared" si="159"/>
        <v>#N/A</v>
      </c>
      <c r="Q1669" s="205" t="e">
        <f>IF(Comparativo!$E$6="Tabela Não Desonerada",VLOOKUP($C1669,'Orçamento Base'!$D$12:$S$1673,14,FALSE),VLOOKUP($C1669,#REF!,14,FALSE))</f>
        <v>#N/A</v>
      </c>
      <c r="R1669" s="205" t="e">
        <f t="shared" si="160"/>
        <v>#N/A</v>
      </c>
      <c r="S1669" s="205" t="e">
        <f>IF(Comparativo!$E$6="Tabela Não Desonerada",VLOOKUP($C1669,'Orçamento Base'!$D$12:$S$1673,15,FALSE),VLOOKUP($C1669,#REF!,15,FALSE))</f>
        <v>#N/A</v>
      </c>
      <c r="T1669" s="205" t="e">
        <f t="shared" si="161"/>
        <v>#N/A</v>
      </c>
    </row>
    <row r="1670" spans="1:20" ht="15">
      <c r="A1670" s="203">
        <v>1</v>
      </c>
      <c r="B1670" s="203" t="e">
        <f>'Orçamento-TCE'!B1670</f>
        <v>#N/A</v>
      </c>
      <c r="C1670" s="229">
        <f>'Orçamento-TCE'!C1670</f>
        <v>0</v>
      </c>
      <c r="D1670" s="199" t="e">
        <f>'Orçamento-TCE'!G1670</f>
        <v>#N/A</v>
      </c>
      <c r="E1670" s="204">
        <f>'Orçamento-TCE'!H1670</f>
        <v>0</v>
      </c>
      <c r="F1670" s="230" t="e">
        <f>'Orçamento-TCE'!I1670</f>
        <v>#N/A</v>
      </c>
      <c r="G1670" s="227" t="e">
        <f>IF(Comparativo!$E$6="Tabela Não Desonerada",VLOOKUP($C1670,'Orçamento Base'!$D$12:$S$1673,12,FALSE),VLOOKUP($C1670,#REF!,12,FALSE))</f>
        <v>#N/A</v>
      </c>
      <c r="H1670" s="228">
        <f>IFERROR(IF(Comparativo!$E$6="Tabela Não Desonerada",VLOOKUP($C1670,'Orçamento Base'!$D$12:$S$1673,16,FALSE),VLOOKUP($C1670,#REF!,16,FALSE)),0)</f>
        <v>0</v>
      </c>
      <c r="I1670" s="575" t="e">
        <f>IF(Comparativo!$E$6="Tabela Não Desonerada",VLOOKUP($C1670,'Orçamento Base'!$D$12:$S$1673,11,FALSE),VLOOKUP($C1670,#REF!,11,FALSE))</f>
        <v>#N/A</v>
      </c>
      <c r="J1670" s="363">
        <f>IF(Comparativo!$E$6="Tabela Não Desonerada",Encargos!$F$44,Encargos!$D$44)</f>
        <v>1.1122000000000001</v>
      </c>
      <c r="K1670" s="364"/>
      <c r="L1670" s="365" t="e">
        <f t="shared" si="156"/>
        <v>#N/A</v>
      </c>
      <c r="M1670" s="365" t="e">
        <f t="shared" si="157"/>
        <v>#N/A</v>
      </c>
      <c r="N1670" s="376" t="e">
        <f t="shared" si="158"/>
        <v>#N/A</v>
      </c>
      <c r="O1670" s="205" t="e">
        <f>IF(Comparativo!$E$6="Tabela Não Desonerada",VLOOKUP($C1670,'Orçamento Base'!$D$12:$S$1673,13,FALSE),VLOOKUP($C1670,#REF!,13,FALSE))</f>
        <v>#N/A</v>
      </c>
      <c r="P1670" s="205" t="e">
        <f t="shared" si="159"/>
        <v>#N/A</v>
      </c>
      <c r="Q1670" s="205" t="e">
        <f>IF(Comparativo!$E$6="Tabela Não Desonerada",VLOOKUP($C1670,'Orçamento Base'!$D$12:$S$1673,14,FALSE),VLOOKUP($C1670,#REF!,14,FALSE))</f>
        <v>#N/A</v>
      </c>
      <c r="R1670" s="205" t="e">
        <f t="shared" si="160"/>
        <v>#N/A</v>
      </c>
      <c r="S1670" s="205" t="e">
        <f>IF(Comparativo!$E$6="Tabela Não Desonerada",VLOOKUP($C1670,'Orçamento Base'!$D$12:$S$1673,15,FALSE),VLOOKUP($C1670,#REF!,15,FALSE))</f>
        <v>#N/A</v>
      </c>
      <c r="T1670" s="205" t="e">
        <f t="shared" si="161"/>
        <v>#N/A</v>
      </c>
    </row>
    <row r="1671" spans="1:20" ht="15">
      <c r="A1671" s="203">
        <v>1</v>
      </c>
      <c r="B1671" s="203" t="e">
        <f>'Orçamento-TCE'!B1671</f>
        <v>#N/A</v>
      </c>
      <c r="C1671" s="229">
        <f>'Orçamento-TCE'!C1671</f>
        <v>0</v>
      </c>
      <c r="D1671" s="199" t="e">
        <f>'Orçamento-TCE'!G1671</f>
        <v>#N/A</v>
      </c>
      <c r="E1671" s="204">
        <f>'Orçamento-TCE'!H1671</f>
        <v>0</v>
      </c>
      <c r="F1671" s="230" t="e">
        <f>'Orçamento-TCE'!I1671</f>
        <v>#N/A</v>
      </c>
      <c r="G1671" s="227" t="e">
        <f>IF(Comparativo!$E$6="Tabela Não Desonerada",VLOOKUP($C1671,'Orçamento Base'!$D$12:$S$1673,12,FALSE),VLOOKUP($C1671,#REF!,12,FALSE))</f>
        <v>#N/A</v>
      </c>
      <c r="H1671" s="228">
        <f>IFERROR(IF(Comparativo!$E$6="Tabela Não Desonerada",VLOOKUP($C1671,'Orçamento Base'!$D$12:$S$1673,16,FALSE),VLOOKUP($C1671,#REF!,16,FALSE)),0)</f>
        <v>0</v>
      </c>
      <c r="I1671" s="575" t="e">
        <f>IF(Comparativo!$E$6="Tabela Não Desonerada",VLOOKUP($C1671,'Orçamento Base'!$D$12:$S$1673,11,FALSE),VLOOKUP($C1671,#REF!,11,FALSE))</f>
        <v>#N/A</v>
      </c>
      <c r="J1671" s="363">
        <f>IF(Comparativo!$E$6="Tabela Não Desonerada",Encargos!$F$44,Encargos!$D$44)</f>
        <v>1.1122000000000001</v>
      </c>
      <c r="K1671" s="364"/>
      <c r="L1671" s="365" t="e">
        <f t="shared" si="156"/>
        <v>#N/A</v>
      </c>
      <c r="M1671" s="365" t="e">
        <f t="shared" si="157"/>
        <v>#N/A</v>
      </c>
      <c r="N1671" s="376" t="e">
        <f t="shared" si="158"/>
        <v>#N/A</v>
      </c>
      <c r="O1671" s="205" t="e">
        <f>IF(Comparativo!$E$6="Tabela Não Desonerada",VLOOKUP($C1671,'Orçamento Base'!$D$12:$S$1673,13,FALSE),VLOOKUP($C1671,#REF!,13,FALSE))</f>
        <v>#N/A</v>
      </c>
      <c r="P1671" s="205" t="e">
        <f t="shared" si="159"/>
        <v>#N/A</v>
      </c>
      <c r="Q1671" s="205" t="e">
        <f>IF(Comparativo!$E$6="Tabela Não Desonerada",VLOOKUP($C1671,'Orçamento Base'!$D$12:$S$1673,14,FALSE),VLOOKUP($C1671,#REF!,14,FALSE))</f>
        <v>#N/A</v>
      </c>
      <c r="R1671" s="205" t="e">
        <f t="shared" si="160"/>
        <v>#N/A</v>
      </c>
      <c r="S1671" s="205" t="e">
        <f>IF(Comparativo!$E$6="Tabela Não Desonerada",VLOOKUP($C1671,'Orçamento Base'!$D$12:$S$1673,15,FALSE),VLOOKUP($C1671,#REF!,15,FALSE))</f>
        <v>#N/A</v>
      </c>
      <c r="T1671" s="205" t="e">
        <f t="shared" si="161"/>
        <v>#N/A</v>
      </c>
    </row>
    <row r="1672" spans="1:20" ht="15">
      <c r="A1672" s="203">
        <v>1</v>
      </c>
      <c r="B1672" s="203" t="e">
        <f>'Orçamento-TCE'!B1672</f>
        <v>#N/A</v>
      </c>
      <c r="C1672" s="229">
        <f>'Orçamento-TCE'!C1672</f>
        <v>0</v>
      </c>
      <c r="D1672" s="199" t="e">
        <f>'Orçamento-TCE'!G1672</f>
        <v>#N/A</v>
      </c>
      <c r="E1672" s="204">
        <f>'Orçamento-TCE'!H1672</f>
        <v>0</v>
      </c>
      <c r="F1672" s="230" t="e">
        <f>'Orçamento-TCE'!I1672</f>
        <v>#N/A</v>
      </c>
      <c r="G1672" s="227" t="e">
        <f>IF(Comparativo!$E$6="Tabela Não Desonerada",VLOOKUP($C1672,'Orçamento Base'!$D$12:$S$1673,12,FALSE),VLOOKUP($C1672,#REF!,12,FALSE))</f>
        <v>#N/A</v>
      </c>
      <c r="H1672" s="228">
        <f>IFERROR(IF(Comparativo!$E$6="Tabela Não Desonerada",VLOOKUP($C1672,'Orçamento Base'!$D$12:$S$1673,16,FALSE),VLOOKUP($C1672,#REF!,16,FALSE)),0)</f>
        <v>0</v>
      </c>
      <c r="I1672" s="575" t="e">
        <f>IF(Comparativo!$E$6="Tabela Não Desonerada",VLOOKUP($C1672,'Orçamento Base'!$D$12:$S$1673,11,FALSE),VLOOKUP($C1672,#REF!,11,FALSE))</f>
        <v>#N/A</v>
      </c>
      <c r="J1672" s="363">
        <f>IF(Comparativo!$E$6="Tabela Não Desonerada",Encargos!$F$44,Encargos!$D$44)</f>
        <v>1.1122000000000001</v>
      </c>
      <c r="K1672" s="364"/>
      <c r="L1672" s="365" t="e">
        <f t="shared" si="156"/>
        <v>#N/A</v>
      </c>
      <c r="M1672" s="365" t="e">
        <f t="shared" si="157"/>
        <v>#N/A</v>
      </c>
      <c r="N1672" s="376" t="e">
        <f t="shared" si="158"/>
        <v>#N/A</v>
      </c>
      <c r="O1672" s="205" t="e">
        <f>IF(Comparativo!$E$6="Tabela Não Desonerada",VLOOKUP($C1672,'Orçamento Base'!$D$12:$S$1673,13,FALSE),VLOOKUP($C1672,#REF!,13,FALSE))</f>
        <v>#N/A</v>
      </c>
      <c r="P1672" s="205" t="e">
        <f t="shared" si="159"/>
        <v>#N/A</v>
      </c>
      <c r="Q1672" s="205" t="e">
        <f>IF(Comparativo!$E$6="Tabela Não Desonerada",VLOOKUP($C1672,'Orçamento Base'!$D$12:$S$1673,14,FALSE),VLOOKUP($C1672,#REF!,14,FALSE))</f>
        <v>#N/A</v>
      </c>
      <c r="R1672" s="205" t="e">
        <f t="shared" si="160"/>
        <v>#N/A</v>
      </c>
      <c r="S1672" s="205" t="e">
        <f>IF(Comparativo!$E$6="Tabela Não Desonerada",VLOOKUP($C1672,'Orçamento Base'!$D$12:$S$1673,15,FALSE),VLOOKUP($C1672,#REF!,15,FALSE))</f>
        <v>#N/A</v>
      </c>
      <c r="T1672" s="205" t="e">
        <f t="shared" si="161"/>
        <v>#N/A</v>
      </c>
    </row>
    <row r="1673" spans="1:20" ht="15">
      <c r="A1673" s="203">
        <v>1</v>
      </c>
      <c r="B1673" s="203" t="e">
        <f>'Orçamento-TCE'!B1673</f>
        <v>#N/A</v>
      </c>
      <c r="C1673" s="229">
        <f>'Orçamento-TCE'!C1673</f>
        <v>0</v>
      </c>
      <c r="D1673" s="199" t="e">
        <f>'Orçamento-TCE'!G1673</f>
        <v>#N/A</v>
      </c>
      <c r="E1673" s="204">
        <f>'Orçamento-TCE'!H1673</f>
        <v>0</v>
      </c>
      <c r="F1673" s="230" t="e">
        <f>'Orçamento-TCE'!I1673</f>
        <v>#N/A</v>
      </c>
      <c r="G1673" s="227" t="e">
        <f>IF(Comparativo!$E$6="Tabela Não Desonerada",VLOOKUP($C1673,'Orçamento Base'!$D$12:$S$1673,12,FALSE),VLOOKUP($C1673,#REF!,12,FALSE))</f>
        <v>#N/A</v>
      </c>
      <c r="H1673" s="228">
        <f>IFERROR(IF(Comparativo!$E$6="Tabela Não Desonerada",VLOOKUP($C1673,'Orçamento Base'!$D$12:$S$1673,16,FALSE),VLOOKUP($C1673,#REF!,16,FALSE)),0)</f>
        <v>0</v>
      </c>
      <c r="I1673" s="575" t="e">
        <f>IF(Comparativo!$E$6="Tabela Não Desonerada",VLOOKUP($C1673,'Orçamento Base'!$D$12:$S$1673,11,FALSE),VLOOKUP($C1673,#REF!,11,FALSE))</f>
        <v>#N/A</v>
      </c>
      <c r="J1673" s="363">
        <f>IF(Comparativo!$E$6="Tabela Não Desonerada",Encargos!$F$44,Encargos!$D$44)</f>
        <v>1.1122000000000001</v>
      </c>
      <c r="K1673" s="364"/>
      <c r="L1673" s="365" t="e">
        <f t="shared" si="156"/>
        <v>#N/A</v>
      </c>
      <c r="M1673" s="365" t="e">
        <f t="shared" si="157"/>
        <v>#N/A</v>
      </c>
      <c r="N1673" s="376" t="e">
        <f t="shared" si="158"/>
        <v>#N/A</v>
      </c>
      <c r="O1673" s="205" t="e">
        <f>IF(Comparativo!$E$6="Tabela Não Desonerada",VLOOKUP($C1673,'Orçamento Base'!$D$12:$S$1673,13,FALSE),VLOOKUP($C1673,#REF!,13,FALSE))</f>
        <v>#N/A</v>
      </c>
      <c r="P1673" s="205" t="e">
        <f t="shared" si="159"/>
        <v>#N/A</v>
      </c>
      <c r="Q1673" s="205" t="e">
        <f>IF(Comparativo!$E$6="Tabela Não Desonerada",VLOOKUP($C1673,'Orçamento Base'!$D$12:$S$1673,14,FALSE),VLOOKUP($C1673,#REF!,14,FALSE))</f>
        <v>#N/A</v>
      </c>
      <c r="R1673" s="205" t="e">
        <f t="shared" si="160"/>
        <v>#N/A</v>
      </c>
      <c r="S1673" s="205" t="e">
        <f>IF(Comparativo!$E$6="Tabela Não Desonerada",VLOOKUP($C1673,'Orçamento Base'!$D$12:$S$1673,15,FALSE),VLOOKUP($C1673,#REF!,15,FALSE))</f>
        <v>#N/A</v>
      </c>
      <c r="T1673" s="205" t="e">
        <f t="shared" si="161"/>
        <v>#N/A</v>
      </c>
    </row>
    <row r="1674" spans="1:20" ht="15">
      <c r="A1674" s="203">
        <v>1</v>
      </c>
      <c r="B1674" s="203" t="e">
        <f>'Orçamento-TCE'!B1674</f>
        <v>#N/A</v>
      </c>
      <c r="C1674" s="229">
        <f>'Orçamento-TCE'!C1674</f>
        <v>0</v>
      </c>
      <c r="D1674" s="199" t="e">
        <f>'Orçamento-TCE'!G1674</f>
        <v>#N/A</v>
      </c>
      <c r="E1674" s="204">
        <f>'Orçamento-TCE'!H1674</f>
        <v>0</v>
      </c>
      <c r="F1674" s="230" t="e">
        <f>'Orçamento-TCE'!I1674</f>
        <v>#N/A</v>
      </c>
      <c r="G1674" s="227" t="e">
        <f>IF(Comparativo!$E$6="Tabela Não Desonerada",VLOOKUP($C1674,'Orçamento Base'!$D$12:$S$1673,12,FALSE),VLOOKUP($C1674,#REF!,12,FALSE))</f>
        <v>#N/A</v>
      </c>
      <c r="H1674" s="228">
        <f>IFERROR(IF(Comparativo!$E$6="Tabela Não Desonerada",VLOOKUP($C1674,'Orçamento Base'!$D$12:$S$1673,16,FALSE),VLOOKUP($C1674,#REF!,16,FALSE)),0)</f>
        <v>0</v>
      </c>
      <c r="I1674" s="575" t="e">
        <f>IF(Comparativo!$E$6="Tabela Não Desonerada",VLOOKUP($C1674,'Orçamento Base'!$D$12:$S$1673,11,FALSE),VLOOKUP($C1674,#REF!,11,FALSE))</f>
        <v>#N/A</v>
      </c>
      <c r="J1674" s="363">
        <f>IF(Comparativo!$E$6="Tabela Não Desonerada",Encargos!$F$44,Encargos!$D$44)</f>
        <v>1.1122000000000001</v>
      </c>
      <c r="K1674" s="364"/>
      <c r="L1674" s="365" t="e">
        <f t="shared" si="156"/>
        <v>#N/A</v>
      </c>
      <c r="M1674" s="365" t="e">
        <f t="shared" si="157"/>
        <v>#N/A</v>
      </c>
      <c r="N1674" s="376" t="e">
        <f t="shared" si="158"/>
        <v>#N/A</v>
      </c>
      <c r="O1674" s="205" t="e">
        <f>IF(Comparativo!$E$6="Tabela Não Desonerada",VLOOKUP($C1674,'Orçamento Base'!$D$12:$S$1673,13,FALSE),VLOOKUP($C1674,#REF!,13,FALSE))</f>
        <v>#N/A</v>
      </c>
      <c r="P1674" s="205" t="e">
        <f t="shared" si="159"/>
        <v>#N/A</v>
      </c>
      <c r="Q1674" s="205" t="e">
        <f>IF(Comparativo!$E$6="Tabela Não Desonerada",VLOOKUP($C1674,'Orçamento Base'!$D$12:$S$1673,14,FALSE),VLOOKUP($C1674,#REF!,14,FALSE))</f>
        <v>#N/A</v>
      </c>
      <c r="R1674" s="205" t="e">
        <f t="shared" si="160"/>
        <v>#N/A</v>
      </c>
      <c r="S1674" s="205" t="e">
        <f>IF(Comparativo!$E$6="Tabela Não Desonerada",VLOOKUP($C1674,'Orçamento Base'!$D$12:$S$1673,15,FALSE),VLOOKUP($C1674,#REF!,15,FALSE))</f>
        <v>#N/A</v>
      </c>
      <c r="T1674" s="205" t="e">
        <f t="shared" si="161"/>
        <v>#N/A</v>
      </c>
    </row>
    <row r="1675" spans="1:20" ht="15">
      <c r="A1675" s="203">
        <v>1</v>
      </c>
      <c r="B1675" s="203" t="e">
        <f>'Orçamento-TCE'!B1675</f>
        <v>#N/A</v>
      </c>
      <c r="C1675" s="229">
        <f>'Orçamento-TCE'!C1675</f>
        <v>0</v>
      </c>
      <c r="D1675" s="199" t="e">
        <f>'Orçamento-TCE'!G1675</f>
        <v>#N/A</v>
      </c>
      <c r="E1675" s="204">
        <f>'Orçamento-TCE'!H1675</f>
        <v>0</v>
      </c>
      <c r="F1675" s="230" t="e">
        <f>'Orçamento-TCE'!I1675</f>
        <v>#N/A</v>
      </c>
      <c r="G1675" s="227" t="e">
        <f>IF(Comparativo!$E$6="Tabela Não Desonerada",VLOOKUP($C1675,'Orçamento Base'!$D$12:$S$1673,12,FALSE),VLOOKUP($C1675,#REF!,12,FALSE))</f>
        <v>#N/A</v>
      </c>
      <c r="H1675" s="228">
        <f>IFERROR(IF(Comparativo!$E$6="Tabela Não Desonerada",VLOOKUP($C1675,'Orçamento Base'!$D$12:$S$1673,16,FALSE),VLOOKUP($C1675,#REF!,16,FALSE)),0)</f>
        <v>0</v>
      </c>
      <c r="I1675" s="575" t="e">
        <f>IF(Comparativo!$E$6="Tabela Não Desonerada",VLOOKUP($C1675,'Orçamento Base'!$D$12:$S$1673,11,FALSE),VLOOKUP($C1675,#REF!,11,FALSE))</f>
        <v>#N/A</v>
      </c>
      <c r="J1675" s="363">
        <f>IF(Comparativo!$E$6="Tabela Não Desonerada",Encargos!$F$44,Encargos!$D$44)</f>
        <v>1.1122000000000001</v>
      </c>
      <c r="K1675" s="364"/>
      <c r="L1675" s="365" t="e">
        <f t="shared" si="156"/>
        <v>#N/A</v>
      </c>
      <c r="M1675" s="365" t="e">
        <f t="shared" si="157"/>
        <v>#N/A</v>
      </c>
      <c r="N1675" s="376" t="e">
        <f t="shared" si="158"/>
        <v>#N/A</v>
      </c>
      <c r="O1675" s="205" t="e">
        <f>IF(Comparativo!$E$6="Tabela Não Desonerada",VLOOKUP($C1675,'Orçamento Base'!$D$12:$S$1673,13,FALSE),VLOOKUP($C1675,#REF!,13,FALSE))</f>
        <v>#N/A</v>
      </c>
      <c r="P1675" s="205" t="e">
        <f t="shared" si="159"/>
        <v>#N/A</v>
      </c>
      <c r="Q1675" s="205" t="e">
        <f>IF(Comparativo!$E$6="Tabela Não Desonerada",VLOOKUP($C1675,'Orçamento Base'!$D$12:$S$1673,14,FALSE),VLOOKUP($C1675,#REF!,14,FALSE))</f>
        <v>#N/A</v>
      </c>
      <c r="R1675" s="205" t="e">
        <f t="shared" si="160"/>
        <v>#N/A</v>
      </c>
      <c r="S1675" s="205" t="e">
        <f>IF(Comparativo!$E$6="Tabela Não Desonerada",VLOOKUP($C1675,'Orçamento Base'!$D$12:$S$1673,15,FALSE),VLOOKUP($C1675,#REF!,15,FALSE))</f>
        <v>#N/A</v>
      </c>
      <c r="T1675" s="205" t="e">
        <f t="shared" si="161"/>
        <v>#N/A</v>
      </c>
    </row>
    <row r="1676" spans="1:20" ht="15">
      <c r="A1676" s="203">
        <v>1</v>
      </c>
      <c r="B1676" s="203" t="e">
        <f>'Orçamento-TCE'!B1676</f>
        <v>#N/A</v>
      </c>
      <c r="C1676" s="229">
        <f>'Orçamento-TCE'!C1676</f>
        <v>0</v>
      </c>
      <c r="D1676" s="199" t="e">
        <f>'Orçamento-TCE'!G1676</f>
        <v>#N/A</v>
      </c>
      <c r="E1676" s="204">
        <f>'Orçamento-TCE'!H1676</f>
        <v>0</v>
      </c>
      <c r="F1676" s="230" t="e">
        <f>'Orçamento-TCE'!I1676</f>
        <v>#N/A</v>
      </c>
      <c r="G1676" s="227" t="e">
        <f>IF(Comparativo!$E$6="Tabela Não Desonerada",VLOOKUP($C1676,'Orçamento Base'!$D$12:$S$1673,12,FALSE),VLOOKUP($C1676,#REF!,12,FALSE))</f>
        <v>#N/A</v>
      </c>
      <c r="H1676" s="228">
        <f>IFERROR(IF(Comparativo!$E$6="Tabela Não Desonerada",VLOOKUP($C1676,'Orçamento Base'!$D$12:$S$1673,16,FALSE),VLOOKUP($C1676,#REF!,16,FALSE)),0)</f>
        <v>0</v>
      </c>
      <c r="I1676" s="575" t="e">
        <f>IF(Comparativo!$E$6="Tabela Não Desonerada",VLOOKUP($C1676,'Orçamento Base'!$D$12:$S$1673,11,FALSE),VLOOKUP($C1676,#REF!,11,FALSE))</f>
        <v>#N/A</v>
      </c>
      <c r="J1676" s="363">
        <f>IF(Comparativo!$E$6="Tabela Não Desonerada",Encargos!$F$44,Encargos!$D$44)</f>
        <v>1.1122000000000001</v>
      </c>
      <c r="K1676" s="364"/>
      <c r="L1676" s="365" t="e">
        <f t="shared" si="156"/>
        <v>#N/A</v>
      </c>
      <c r="M1676" s="365" t="e">
        <f t="shared" si="157"/>
        <v>#N/A</v>
      </c>
      <c r="N1676" s="376" t="e">
        <f t="shared" si="158"/>
        <v>#N/A</v>
      </c>
      <c r="O1676" s="205" t="e">
        <f>IF(Comparativo!$E$6="Tabela Não Desonerada",VLOOKUP($C1676,'Orçamento Base'!$D$12:$S$1673,13,FALSE),VLOOKUP($C1676,#REF!,13,FALSE))</f>
        <v>#N/A</v>
      </c>
      <c r="P1676" s="205" t="e">
        <f t="shared" si="159"/>
        <v>#N/A</v>
      </c>
      <c r="Q1676" s="205" t="e">
        <f>IF(Comparativo!$E$6="Tabela Não Desonerada",VLOOKUP($C1676,'Orçamento Base'!$D$12:$S$1673,14,FALSE),VLOOKUP($C1676,#REF!,14,FALSE))</f>
        <v>#N/A</v>
      </c>
      <c r="R1676" s="205" t="e">
        <f t="shared" si="160"/>
        <v>#N/A</v>
      </c>
      <c r="S1676" s="205" t="e">
        <f>IF(Comparativo!$E$6="Tabela Não Desonerada",VLOOKUP($C1676,'Orçamento Base'!$D$12:$S$1673,15,FALSE),VLOOKUP($C1676,#REF!,15,FALSE))</f>
        <v>#N/A</v>
      </c>
      <c r="T1676" s="205" t="e">
        <f t="shared" si="161"/>
        <v>#N/A</v>
      </c>
    </row>
    <row r="1677" spans="1:20" ht="15">
      <c r="A1677" s="203">
        <v>1</v>
      </c>
      <c r="B1677" s="203" t="e">
        <f>'Orçamento-TCE'!B1677</f>
        <v>#N/A</v>
      </c>
      <c r="C1677" s="229">
        <f>'Orçamento-TCE'!C1677</f>
        <v>0</v>
      </c>
      <c r="D1677" s="199" t="e">
        <f>'Orçamento-TCE'!G1677</f>
        <v>#N/A</v>
      </c>
      <c r="E1677" s="204">
        <f>'Orçamento-TCE'!H1677</f>
        <v>0</v>
      </c>
      <c r="F1677" s="230" t="e">
        <f>'Orçamento-TCE'!I1677</f>
        <v>#N/A</v>
      </c>
      <c r="G1677" s="227" t="e">
        <f>IF(Comparativo!$E$6="Tabela Não Desonerada",VLOOKUP($C1677,'Orçamento Base'!$D$12:$S$1673,12,FALSE),VLOOKUP($C1677,#REF!,12,FALSE))</f>
        <v>#N/A</v>
      </c>
      <c r="H1677" s="228">
        <f>IFERROR(IF(Comparativo!$E$6="Tabela Não Desonerada",VLOOKUP($C1677,'Orçamento Base'!$D$12:$S$1673,16,FALSE),VLOOKUP($C1677,#REF!,16,FALSE)),0)</f>
        <v>0</v>
      </c>
      <c r="I1677" s="575" t="e">
        <f>IF(Comparativo!$E$6="Tabela Não Desonerada",VLOOKUP($C1677,'Orçamento Base'!$D$12:$S$1673,11,FALSE),VLOOKUP($C1677,#REF!,11,FALSE))</f>
        <v>#N/A</v>
      </c>
      <c r="J1677" s="363">
        <f>IF(Comparativo!$E$6="Tabela Não Desonerada",Encargos!$F$44,Encargos!$D$44)</f>
        <v>1.1122000000000001</v>
      </c>
      <c r="K1677" s="364"/>
      <c r="L1677" s="365" t="e">
        <f t="shared" si="156"/>
        <v>#N/A</v>
      </c>
      <c r="M1677" s="365" t="e">
        <f t="shared" si="157"/>
        <v>#N/A</v>
      </c>
      <c r="N1677" s="376" t="e">
        <f t="shared" si="158"/>
        <v>#N/A</v>
      </c>
      <c r="O1677" s="205" t="e">
        <f>IF(Comparativo!$E$6="Tabela Não Desonerada",VLOOKUP($C1677,'Orçamento Base'!$D$12:$S$1673,13,FALSE),VLOOKUP($C1677,#REF!,13,FALSE))</f>
        <v>#N/A</v>
      </c>
      <c r="P1677" s="205" t="e">
        <f t="shared" si="159"/>
        <v>#N/A</v>
      </c>
      <c r="Q1677" s="205" t="e">
        <f>IF(Comparativo!$E$6="Tabela Não Desonerada",VLOOKUP($C1677,'Orçamento Base'!$D$12:$S$1673,14,FALSE),VLOOKUP($C1677,#REF!,14,FALSE))</f>
        <v>#N/A</v>
      </c>
      <c r="R1677" s="205" t="e">
        <f t="shared" si="160"/>
        <v>#N/A</v>
      </c>
      <c r="S1677" s="205" t="e">
        <f>IF(Comparativo!$E$6="Tabela Não Desonerada",VLOOKUP($C1677,'Orçamento Base'!$D$12:$S$1673,15,FALSE),VLOOKUP($C1677,#REF!,15,FALSE))</f>
        <v>#N/A</v>
      </c>
      <c r="T1677" s="205" t="e">
        <f t="shared" si="161"/>
        <v>#N/A</v>
      </c>
    </row>
    <row r="1678" spans="1:20" ht="15">
      <c r="A1678" s="203">
        <v>1</v>
      </c>
      <c r="B1678" s="203" t="e">
        <f>'Orçamento-TCE'!B1678</f>
        <v>#N/A</v>
      </c>
      <c r="C1678" s="229">
        <f>'Orçamento-TCE'!C1678</f>
        <v>0</v>
      </c>
      <c r="D1678" s="199" t="e">
        <f>'Orçamento-TCE'!G1678</f>
        <v>#N/A</v>
      </c>
      <c r="E1678" s="204">
        <f>'Orçamento-TCE'!H1678</f>
        <v>0</v>
      </c>
      <c r="F1678" s="230" t="e">
        <f>'Orçamento-TCE'!I1678</f>
        <v>#N/A</v>
      </c>
      <c r="G1678" s="227" t="e">
        <f>IF(Comparativo!$E$6="Tabela Não Desonerada",VLOOKUP($C1678,'Orçamento Base'!$D$12:$S$1673,12,FALSE),VLOOKUP($C1678,#REF!,12,FALSE))</f>
        <v>#N/A</v>
      </c>
      <c r="H1678" s="228">
        <f>IFERROR(IF(Comparativo!$E$6="Tabela Não Desonerada",VLOOKUP($C1678,'Orçamento Base'!$D$12:$S$1673,16,FALSE),VLOOKUP($C1678,#REF!,16,FALSE)),0)</f>
        <v>0</v>
      </c>
      <c r="I1678" s="575" t="e">
        <f>IF(Comparativo!$E$6="Tabela Não Desonerada",VLOOKUP($C1678,'Orçamento Base'!$D$12:$S$1673,11,FALSE),VLOOKUP($C1678,#REF!,11,FALSE))</f>
        <v>#N/A</v>
      </c>
      <c r="J1678" s="363">
        <f>IF(Comparativo!$E$6="Tabela Não Desonerada",Encargos!$F$44,Encargos!$D$44)</f>
        <v>1.1122000000000001</v>
      </c>
      <c r="K1678" s="364"/>
      <c r="L1678" s="365" t="e">
        <f t="shared" si="156"/>
        <v>#N/A</v>
      </c>
      <c r="M1678" s="365" t="e">
        <f t="shared" si="157"/>
        <v>#N/A</v>
      </c>
      <c r="N1678" s="376" t="e">
        <f t="shared" si="158"/>
        <v>#N/A</v>
      </c>
      <c r="O1678" s="205" t="e">
        <f>IF(Comparativo!$E$6="Tabela Não Desonerada",VLOOKUP($C1678,'Orçamento Base'!$D$12:$S$1673,13,FALSE),VLOOKUP($C1678,#REF!,13,FALSE))</f>
        <v>#N/A</v>
      </c>
      <c r="P1678" s="205" t="e">
        <f t="shared" si="159"/>
        <v>#N/A</v>
      </c>
      <c r="Q1678" s="205" t="e">
        <f>IF(Comparativo!$E$6="Tabela Não Desonerada",VLOOKUP($C1678,'Orçamento Base'!$D$12:$S$1673,14,FALSE),VLOOKUP($C1678,#REF!,14,FALSE))</f>
        <v>#N/A</v>
      </c>
      <c r="R1678" s="205" t="e">
        <f t="shared" si="160"/>
        <v>#N/A</v>
      </c>
      <c r="S1678" s="205" t="e">
        <f>IF(Comparativo!$E$6="Tabela Não Desonerada",VLOOKUP($C1678,'Orçamento Base'!$D$12:$S$1673,15,FALSE),VLOOKUP($C1678,#REF!,15,FALSE))</f>
        <v>#N/A</v>
      </c>
      <c r="T1678" s="205" t="e">
        <f t="shared" si="161"/>
        <v>#N/A</v>
      </c>
    </row>
    <row r="1679" spans="1:20" ht="15">
      <c r="A1679" s="203">
        <v>1</v>
      </c>
      <c r="B1679" s="203" t="e">
        <f>'Orçamento-TCE'!B1679</f>
        <v>#N/A</v>
      </c>
      <c r="C1679" s="229">
        <f>'Orçamento-TCE'!C1679</f>
        <v>0</v>
      </c>
      <c r="D1679" s="199" t="e">
        <f>'Orçamento-TCE'!G1679</f>
        <v>#N/A</v>
      </c>
      <c r="E1679" s="204">
        <f>'Orçamento-TCE'!H1679</f>
        <v>0</v>
      </c>
      <c r="F1679" s="230" t="e">
        <f>'Orçamento-TCE'!I1679</f>
        <v>#N/A</v>
      </c>
      <c r="G1679" s="227" t="e">
        <f>IF(Comparativo!$E$6="Tabela Não Desonerada",VLOOKUP($C1679,'Orçamento Base'!$D$12:$S$1673,12,FALSE),VLOOKUP($C1679,#REF!,12,FALSE))</f>
        <v>#N/A</v>
      </c>
      <c r="H1679" s="228">
        <f>IFERROR(IF(Comparativo!$E$6="Tabela Não Desonerada",VLOOKUP($C1679,'Orçamento Base'!$D$12:$S$1673,16,FALSE),VLOOKUP($C1679,#REF!,16,FALSE)),0)</f>
        <v>0</v>
      </c>
      <c r="I1679" s="575" t="e">
        <f>IF(Comparativo!$E$6="Tabela Não Desonerada",VLOOKUP($C1679,'Orçamento Base'!$D$12:$S$1673,11,FALSE),VLOOKUP($C1679,#REF!,11,FALSE))</f>
        <v>#N/A</v>
      </c>
      <c r="J1679" s="363">
        <f>IF(Comparativo!$E$6="Tabela Não Desonerada",Encargos!$F$44,Encargos!$D$44)</f>
        <v>1.1122000000000001</v>
      </c>
      <c r="K1679" s="364"/>
      <c r="L1679" s="365" t="e">
        <f t="shared" si="156"/>
        <v>#N/A</v>
      </c>
      <c r="M1679" s="365" t="e">
        <f t="shared" si="157"/>
        <v>#N/A</v>
      </c>
      <c r="N1679" s="376" t="e">
        <f t="shared" si="158"/>
        <v>#N/A</v>
      </c>
      <c r="O1679" s="205" t="e">
        <f>IF(Comparativo!$E$6="Tabela Não Desonerada",VLOOKUP($C1679,'Orçamento Base'!$D$12:$S$1673,13,FALSE),VLOOKUP($C1679,#REF!,13,FALSE))</f>
        <v>#N/A</v>
      </c>
      <c r="P1679" s="205" t="e">
        <f t="shared" si="159"/>
        <v>#N/A</v>
      </c>
      <c r="Q1679" s="205" t="e">
        <f>IF(Comparativo!$E$6="Tabela Não Desonerada",VLOOKUP($C1679,'Orçamento Base'!$D$12:$S$1673,14,FALSE),VLOOKUP($C1679,#REF!,14,FALSE))</f>
        <v>#N/A</v>
      </c>
      <c r="R1679" s="205" t="e">
        <f t="shared" si="160"/>
        <v>#N/A</v>
      </c>
      <c r="S1679" s="205" t="e">
        <f>IF(Comparativo!$E$6="Tabela Não Desonerada",VLOOKUP($C1679,'Orçamento Base'!$D$12:$S$1673,15,FALSE),VLOOKUP($C1679,#REF!,15,FALSE))</f>
        <v>#N/A</v>
      </c>
      <c r="T1679" s="205" t="e">
        <f t="shared" si="161"/>
        <v>#N/A</v>
      </c>
    </row>
    <row r="1680" spans="1:20" ht="15">
      <c r="A1680" s="203">
        <v>1</v>
      </c>
      <c r="B1680" s="203" t="e">
        <f>'Orçamento-TCE'!B1680</f>
        <v>#N/A</v>
      </c>
      <c r="C1680" s="229">
        <f>'Orçamento-TCE'!C1680</f>
        <v>0</v>
      </c>
      <c r="D1680" s="199" t="e">
        <f>'Orçamento-TCE'!G1680</f>
        <v>#N/A</v>
      </c>
      <c r="E1680" s="204">
        <f>'Orçamento-TCE'!H1680</f>
        <v>0</v>
      </c>
      <c r="F1680" s="230" t="e">
        <f>'Orçamento-TCE'!I1680</f>
        <v>#N/A</v>
      </c>
      <c r="G1680" s="227" t="e">
        <f>IF(Comparativo!$E$6="Tabela Não Desonerada",VLOOKUP($C1680,'Orçamento Base'!$D$12:$S$1673,12,FALSE),VLOOKUP($C1680,#REF!,12,FALSE))</f>
        <v>#N/A</v>
      </c>
      <c r="H1680" s="228">
        <f>IFERROR(IF(Comparativo!$E$6="Tabela Não Desonerada",VLOOKUP($C1680,'Orçamento Base'!$D$12:$S$1673,16,FALSE),VLOOKUP($C1680,#REF!,16,FALSE)),0)</f>
        <v>0</v>
      </c>
      <c r="I1680" s="575" t="e">
        <f>IF(Comparativo!$E$6="Tabela Não Desonerada",VLOOKUP($C1680,'Orçamento Base'!$D$12:$S$1673,11,FALSE),VLOOKUP($C1680,#REF!,11,FALSE))</f>
        <v>#N/A</v>
      </c>
      <c r="J1680" s="363">
        <f>IF(Comparativo!$E$6="Tabela Não Desonerada",Encargos!$F$44,Encargos!$D$44)</f>
        <v>1.1122000000000001</v>
      </c>
      <c r="K1680" s="364"/>
      <c r="L1680" s="365" t="e">
        <f t="shared" si="156"/>
        <v>#N/A</v>
      </c>
      <c r="M1680" s="365" t="e">
        <f t="shared" si="157"/>
        <v>#N/A</v>
      </c>
      <c r="N1680" s="376" t="e">
        <f t="shared" si="158"/>
        <v>#N/A</v>
      </c>
      <c r="O1680" s="205" t="e">
        <f>IF(Comparativo!$E$6="Tabela Não Desonerada",VLOOKUP($C1680,'Orçamento Base'!$D$12:$S$1673,13,FALSE),VLOOKUP($C1680,#REF!,13,FALSE))</f>
        <v>#N/A</v>
      </c>
      <c r="P1680" s="205" t="e">
        <f t="shared" si="159"/>
        <v>#N/A</v>
      </c>
      <c r="Q1680" s="205" t="e">
        <f>IF(Comparativo!$E$6="Tabela Não Desonerada",VLOOKUP($C1680,'Orçamento Base'!$D$12:$S$1673,14,FALSE),VLOOKUP($C1680,#REF!,14,FALSE))</f>
        <v>#N/A</v>
      </c>
      <c r="R1680" s="205" t="e">
        <f t="shared" si="160"/>
        <v>#N/A</v>
      </c>
      <c r="S1680" s="205" t="e">
        <f>IF(Comparativo!$E$6="Tabela Não Desonerada",VLOOKUP($C1680,'Orçamento Base'!$D$12:$S$1673,15,FALSE),VLOOKUP($C1680,#REF!,15,FALSE))</f>
        <v>#N/A</v>
      </c>
      <c r="T1680" s="205" t="e">
        <f t="shared" si="161"/>
        <v>#N/A</v>
      </c>
    </row>
    <row r="1681" spans="1:20" ht="15">
      <c r="A1681" s="203">
        <v>1</v>
      </c>
      <c r="B1681" s="203" t="e">
        <f>'Orçamento-TCE'!B1681</f>
        <v>#N/A</v>
      </c>
      <c r="C1681" s="229">
        <f>'Orçamento-TCE'!C1681</f>
        <v>0</v>
      </c>
      <c r="D1681" s="199" t="e">
        <f>'Orçamento-TCE'!G1681</f>
        <v>#N/A</v>
      </c>
      <c r="E1681" s="204">
        <f>'Orçamento-TCE'!H1681</f>
        <v>0</v>
      </c>
      <c r="F1681" s="230" t="e">
        <f>'Orçamento-TCE'!I1681</f>
        <v>#N/A</v>
      </c>
      <c r="G1681" s="227" t="e">
        <f>IF(Comparativo!$E$6="Tabela Não Desonerada",VLOOKUP($C1681,'Orçamento Base'!$D$12:$S$1673,12,FALSE),VLOOKUP($C1681,#REF!,12,FALSE))</f>
        <v>#N/A</v>
      </c>
      <c r="H1681" s="228">
        <f>IFERROR(IF(Comparativo!$E$6="Tabela Não Desonerada",VLOOKUP($C1681,'Orçamento Base'!$D$12:$S$1673,16,FALSE),VLOOKUP($C1681,#REF!,16,FALSE)),0)</f>
        <v>0</v>
      </c>
      <c r="I1681" s="575" t="e">
        <f>IF(Comparativo!$E$6="Tabela Não Desonerada",VLOOKUP($C1681,'Orçamento Base'!$D$12:$S$1673,11,FALSE),VLOOKUP($C1681,#REF!,11,FALSE))</f>
        <v>#N/A</v>
      </c>
      <c r="J1681" s="363">
        <f>IF(Comparativo!$E$6="Tabela Não Desonerada",Encargos!$F$44,Encargos!$D$44)</f>
        <v>1.1122000000000001</v>
      </c>
      <c r="K1681" s="364"/>
      <c r="L1681" s="365" t="e">
        <f t="shared" si="156"/>
        <v>#N/A</v>
      </c>
      <c r="M1681" s="365" t="e">
        <f t="shared" si="157"/>
        <v>#N/A</v>
      </c>
      <c r="N1681" s="376" t="e">
        <f t="shared" si="158"/>
        <v>#N/A</v>
      </c>
      <c r="O1681" s="205" t="e">
        <f>IF(Comparativo!$E$6="Tabela Não Desonerada",VLOOKUP($C1681,'Orçamento Base'!$D$12:$S$1673,13,FALSE),VLOOKUP($C1681,#REF!,13,FALSE))</f>
        <v>#N/A</v>
      </c>
      <c r="P1681" s="205" t="e">
        <f t="shared" si="159"/>
        <v>#N/A</v>
      </c>
      <c r="Q1681" s="205" t="e">
        <f>IF(Comparativo!$E$6="Tabela Não Desonerada",VLOOKUP($C1681,'Orçamento Base'!$D$12:$S$1673,14,FALSE),VLOOKUP($C1681,#REF!,14,FALSE))</f>
        <v>#N/A</v>
      </c>
      <c r="R1681" s="205" t="e">
        <f t="shared" si="160"/>
        <v>#N/A</v>
      </c>
      <c r="S1681" s="205" t="e">
        <f>IF(Comparativo!$E$6="Tabela Não Desonerada",VLOOKUP($C1681,'Orçamento Base'!$D$12:$S$1673,15,FALSE),VLOOKUP($C1681,#REF!,15,FALSE))</f>
        <v>#N/A</v>
      </c>
      <c r="T1681" s="205" t="e">
        <f t="shared" si="161"/>
        <v>#N/A</v>
      </c>
    </row>
    <row r="1682" spans="1:20" ht="15">
      <c r="A1682" s="203">
        <v>1</v>
      </c>
      <c r="B1682" s="203" t="e">
        <f>'Orçamento-TCE'!B1682</f>
        <v>#N/A</v>
      </c>
      <c r="C1682" s="229">
        <f>'Orçamento-TCE'!C1682</f>
        <v>0</v>
      </c>
      <c r="D1682" s="199" t="e">
        <f>'Orçamento-TCE'!G1682</f>
        <v>#N/A</v>
      </c>
      <c r="E1682" s="204">
        <f>'Orçamento-TCE'!H1682</f>
        <v>0</v>
      </c>
      <c r="F1682" s="230" t="e">
        <f>'Orçamento-TCE'!I1682</f>
        <v>#N/A</v>
      </c>
      <c r="G1682" s="227" t="e">
        <f>IF(Comparativo!$E$6="Tabela Não Desonerada",VLOOKUP($C1682,'Orçamento Base'!$D$12:$S$1673,12,FALSE),VLOOKUP($C1682,#REF!,12,FALSE))</f>
        <v>#N/A</v>
      </c>
      <c r="H1682" s="228">
        <f>IFERROR(IF(Comparativo!$E$6="Tabela Não Desonerada",VLOOKUP($C1682,'Orçamento Base'!$D$12:$S$1673,16,FALSE),VLOOKUP($C1682,#REF!,16,FALSE)),0)</f>
        <v>0</v>
      </c>
      <c r="I1682" s="575" t="e">
        <f>IF(Comparativo!$E$6="Tabela Não Desonerada",VLOOKUP($C1682,'Orçamento Base'!$D$12:$S$1673,11,FALSE),VLOOKUP($C1682,#REF!,11,FALSE))</f>
        <v>#N/A</v>
      </c>
      <c r="J1682" s="363">
        <f>IF(Comparativo!$E$6="Tabela Não Desonerada",Encargos!$F$44,Encargos!$D$44)</f>
        <v>1.1122000000000001</v>
      </c>
      <c r="K1682" s="364"/>
      <c r="L1682" s="365" t="e">
        <f t="shared" si="156"/>
        <v>#N/A</v>
      </c>
      <c r="M1682" s="365" t="e">
        <f t="shared" si="157"/>
        <v>#N/A</v>
      </c>
      <c r="N1682" s="376" t="e">
        <f t="shared" si="158"/>
        <v>#N/A</v>
      </c>
      <c r="O1682" s="205" t="e">
        <f>IF(Comparativo!$E$6="Tabela Não Desonerada",VLOOKUP($C1682,'Orçamento Base'!$D$12:$S$1673,13,FALSE),VLOOKUP($C1682,#REF!,13,FALSE))</f>
        <v>#N/A</v>
      </c>
      <c r="P1682" s="205" t="e">
        <f t="shared" si="159"/>
        <v>#N/A</v>
      </c>
      <c r="Q1682" s="205" t="e">
        <f>IF(Comparativo!$E$6="Tabela Não Desonerada",VLOOKUP($C1682,'Orçamento Base'!$D$12:$S$1673,14,FALSE),VLOOKUP($C1682,#REF!,14,FALSE))</f>
        <v>#N/A</v>
      </c>
      <c r="R1682" s="205" t="e">
        <f t="shared" si="160"/>
        <v>#N/A</v>
      </c>
      <c r="S1682" s="205" t="e">
        <f>IF(Comparativo!$E$6="Tabela Não Desonerada",VLOOKUP($C1682,'Orçamento Base'!$D$12:$S$1673,15,FALSE),VLOOKUP($C1682,#REF!,15,FALSE))</f>
        <v>#N/A</v>
      </c>
      <c r="T1682" s="205" t="e">
        <f t="shared" si="161"/>
        <v>#N/A</v>
      </c>
    </row>
    <row r="1683" spans="1:20" ht="15">
      <c r="A1683" s="203">
        <v>1</v>
      </c>
      <c r="B1683" s="203" t="e">
        <f>'Orçamento-TCE'!B1683</f>
        <v>#N/A</v>
      </c>
      <c r="C1683" s="229">
        <f>'Orçamento-TCE'!C1683</f>
        <v>0</v>
      </c>
      <c r="D1683" s="199" t="e">
        <f>'Orçamento-TCE'!G1683</f>
        <v>#N/A</v>
      </c>
      <c r="E1683" s="204">
        <f>'Orçamento-TCE'!H1683</f>
        <v>0</v>
      </c>
      <c r="F1683" s="230" t="e">
        <f>'Orçamento-TCE'!I1683</f>
        <v>#N/A</v>
      </c>
      <c r="G1683" s="227" t="e">
        <f>IF(Comparativo!$E$6="Tabela Não Desonerada",VLOOKUP($C1683,'Orçamento Base'!$D$12:$S$1673,12,FALSE),VLOOKUP($C1683,#REF!,12,FALSE))</f>
        <v>#N/A</v>
      </c>
      <c r="H1683" s="228">
        <f>IFERROR(IF(Comparativo!$E$6="Tabela Não Desonerada",VLOOKUP($C1683,'Orçamento Base'!$D$12:$S$1673,16,FALSE),VLOOKUP($C1683,#REF!,16,FALSE)),0)</f>
        <v>0</v>
      </c>
      <c r="I1683" s="575" t="e">
        <f>IF(Comparativo!$E$6="Tabela Não Desonerada",VLOOKUP($C1683,'Orçamento Base'!$D$12:$S$1673,11,FALSE),VLOOKUP($C1683,#REF!,11,FALSE))</f>
        <v>#N/A</v>
      </c>
      <c r="J1683" s="363">
        <f>IF(Comparativo!$E$6="Tabela Não Desonerada",Encargos!$F$44,Encargos!$D$44)</f>
        <v>1.1122000000000001</v>
      </c>
      <c r="K1683" s="364"/>
      <c r="L1683" s="365" t="e">
        <f t="shared" si="156"/>
        <v>#N/A</v>
      </c>
      <c r="M1683" s="365" t="e">
        <f t="shared" si="157"/>
        <v>#N/A</v>
      </c>
      <c r="N1683" s="376" t="e">
        <f t="shared" si="158"/>
        <v>#N/A</v>
      </c>
      <c r="O1683" s="205" t="e">
        <f>IF(Comparativo!$E$6="Tabela Não Desonerada",VLOOKUP($C1683,'Orçamento Base'!$D$12:$S$1673,13,FALSE),VLOOKUP($C1683,#REF!,13,FALSE))</f>
        <v>#N/A</v>
      </c>
      <c r="P1683" s="205" t="e">
        <f t="shared" si="159"/>
        <v>#N/A</v>
      </c>
      <c r="Q1683" s="205" t="e">
        <f>IF(Comparativo!$E$6="Tabela Não Desonerada",VLOOKUP($C1683,'Orçamento Base'!$D$12:$S$1673,14,FALSE),VLOOKUP($C1683,#REF!,14,FALSE))</f>
        <v>#N/A</v>
      </c>
      <c r="R1683" s="205" t="e">
        <f t="shared" si="160"/>
        <v>#N/A</v>
      </c>
      <c r="S1683" s="205" t="e">
        <f>IF(Comparativo!$E$6="Tabela Não Desonerada",VLOOKUP($C1683,'Orçamento Base'!$D$12:$S$1673,15,FALSE),VLOOKUP($C1683,#REF!,15,FALSE))</f>
        <v>#N/A</v>
      </c>
      <c r="T1683" s="205" t="e">
        <f t="shared" si="161"/>
        <v>#N/A</v>
      </c>
    </row>
    <row r="1684" spans="1:20" ht="15">
      <c r="A1684" s="203">
        <v>1</v>
      </c>
      <c r="B1684" s="203" t="e">
        <f>'Orçamento-TCE'!B1684</f>
        <v>#N/A</v>
      </c>
      <c r="C1684" s="229">
        <f>'Orçamento-TCE'!C1684</f>
        <v>0</v>
      </c>
      <c r="D1684" s="199" t="e">
        <f>'Orçamento-TCE'!G1684</f>
        <v>#N/A</v>
      </c>
      <c r="E1684" s="204">
        <f>'Orçamento-TCE'!H1684</f>
        <v>0</v>
      </c>
      <c r="F1684" s="230" t="e">
        <f>'Orçamento-TCE'!I1684</f>
        <v>#N/A</v>
      </c>
      <c r="G1684" s="227" t="e">
        <f>IF(Comparativo!$E$6="Tabela Não Desonerada",VLOOKUP($C1684,'Orçamento Base'!$D$12:$S$1673,12,FALSE),VLOOKUP($C1684,#REF!,12,FALSE))</f>
        <v>#N/A</v>
      </c>
      <c r="H1684" s="228">
        <f>IFERROR(IF(Comparativo!$E$6="Tabela Não Desonerada",VLOOKUP($C1684,'Orçamento Base'!$D$12:$S$1673,16,FALSE),VLOOKUP($C1684,#REF!,16,FALSE)),0)</f>
        <v>0</v>
      </c>
      <c r="I1684" s="575" t="e">
        <f>IF(Comparativo!$E$6="Tabela Não Desonerada",VLOOKUP($C1684,'Orçamento Base'!$D$12:$S$1673,11,FALSE),VLOOKUP($C1684,#REF!,11,FALSE))</f>
        <v>#N/A</v>
      </c>
      <c r="J1684" s="363">
        <f>IF(Comparativo!$E$6="Tabela Não Desonerada",Encargos!$F$44,Encargos!$D$44)</f>
        <v>1.1122000000000001</v>
      </c>
      <c r="K1684" s="364"/>
      <c r="L1684" s="365" t="e">
        <f t="shared" si="156"/>
        <v>#N/A</v>
      </c>
      <c r="M1684" s="365" t="e">
        <f t="shared" si="157"/>
        <v>#N/A</v>
      </c>
      <c r="N1684" s="376" t="e">
        <f t="shared" si="158"/>
        <v>#N/A</v>
      </c>
      <c r="O1684" s="205" t="e">
        <f>IF(Comparativo!$E$6="Tabela Não Desonerada",VLOOKUP($C1684,'Orçamento Base'!$D$12:$S$1673,13,FALSE),VLOOKUP($C1684,#REF!,13,FALSE))</f>
        <v>#N/A</v>
      </c>
      <c r="P1684" s="205" t="e">
        <f t="shared" si="159"/>
        <v>#N/A</v>
      </c>
      <c r="Q1684" s="205" t="e">
        <f>IF(Comparativo!$E$6="Tabela Não Desonerada",VLOOKUP($C1684,'Orçamento Base'!$D$12:$S$1673,14,FALSE),VLOOKUP($C1684,#REF!,14,FALSE))</f>
        <v>#N/A</v>
      </c>
      <c r="R1684" s="205" t="e">
        <f t="shared" si="160"/>
        <v>#N/A</v>
      </c>
      <c r="S1684" s="205" t="e">
        <f>IF(Comparativo!$E$6="Tabela Não Desonerada",VLOOKUP($C1684,'Orçamento Base'!$D$12:$S$1673,15,FALSE),VLOOKUP($C1684,#REF!,15,FALSE))</f>
        <v>#N/A</v>
      </c>
      <c r="T1684" s="205" t="e">
        <f t="shared" si="161"/>
        <v>#N/A</v>
      </c>
    </row>
    <row r="1685" spans="1:20" ht="15">
      <c r="A1685" s="203">
        <v>1</v>
      </c>
      <c r="B1685" s="203" t="e">
        <f>'Orçamento-TCE'!B1685</f>
        <v>#N/A</v>
      </c>
      <c r="C1685" s="229">
        <f>'Orçamento-TCE'!C1685</f>
        <v>0</v>
      </c>
      <c r="D1685" s="199" t="e">
        <f>'Orçamento-TCE'!G1685</f>
        <v>#N/A</v>
      </c>
      <c r="E1685" s="204">
        <f>'Orçamento-TCE'!H1685</f>
        <v>0</v>
      </c>
      <c r="F1685" s="230" t="e">
        <f>'Orçamento-TCE'!I1685</f>
        <v>#N/A</v>
      </c>
      <c r="G1685" s="227" t="e">
        <f>IF(Comparativo!$E$6="Tabela Não Desonerada",VLOOKUP($C1685,'Orçamento Base'!$D$12:$S$1673,12,FALSE),VLOOKUP($C1685,#REF!,12,FALSE))</f>
        <v>#N/A</v>
      </c>
      <c r="H1685" s="228">
        <f>IFERROR(IF(Comparativo!$E$6="Tabela Não Desonerada",VLOOKUP($C1685,'Orçamento Base'!$D$12:$S$1673,16,FALSE),VLOOKUP($C1685,#REF!,16,FALSE)),0)</f>
        <v>0</v>
      </c>
      <c r="I1685" s="575" t="e">
        <f>IF(Comparativo!$E$6="Tabela Não Desonerada",VLOOKUP($C1685,'Orçamento Base'!$D$12:$S$1673,11,FALSE),VLOOKUP($C1685,#REF!,11,FALSE))</f>
        <v>#N/A</v>
      </c>
      <c r="J1685" s="363">
        <f>IF(Comparativo!$E$6="Tabela Não Desonerada",Encargos!$F$44,Encargos!$D$44)</f>
        <v>1.1122000000000001</v>
      </c>
      <c r="K1685" s="364"/>
      <c r="L1685" s="365" t="e">
        <f t="shared" si="156"/>
        <v>#N/A</v>
      </c>
      <c r="M1685" s="365" t="e">
        <f t="shared" si="157"/>
        <v>#N/A</v>
      </c>
      <c r="N1685" s="376" t="e">
        <f t="shared" si="158"/>
        <v>#N/A</v>
      </c>
      <c r="O1685" s="205" t="e">
        <f>IF(Comparativo!$E$6="Tabela Não Desonerada",VLOOKUP($C1685,'Orçamento Base'!$D$12:$S$1673,13,FALSE),VLOOKUP($C1685,#REF!,13,FALSE))</f>
        <v>#N/A</v>
      </c>
      <c r="P1685" s="205" t="e">
        <f t="shared" si="159"/>
        <v>#N/A</v>
      </c>
      <c r="Q1685" s="205" t="e">
        <f>IF(Comparativo!$E$6="Tabela Não Desonerada",VLOOKUP($C1685,'Orçamento Base'!$D$12:$S$1673,14,FALSE),VLOOKUP($C1685,#REF!,14,FALSE))</f>
        <v>#N/A</v>
      </c>
      <c r="R1685" s="205" t="e">
        <f t="shared" si="160"/>
        <v>#N/A</v>
      </c>
      <c r="S1685" s="205" t="e">
        <f>IF(Comparativo!$E$6="Tabela Não Desonerada",VLOOKUP($C1685,'Orçamento Base'!$D$12:$S$1673,15,FALSE),VLOOKUP($C1685,#REF!,15,FALSE))</f>
        <v>#N/A</v>
      </c>
      <c r="T1685" s="205" t="e">
        <f t="shared" si="161"/>
        <v>#N/A</v>
      </c>
    </row>
    <row r="1686" spans="1:20" ht="15">
      <c r="A1686" s="203">
        <v>1</v>
      </c>
      <c r="B1686" s="203" t="e">
        <f>'Orçamento-TCE'!B1686</f>
        <v>#N/A</v>
      </c>
      <c r="C1686" s="229">
        <f>'Orçamento-TCE'!C1686</f>
        <v>0</v>
      </c>
      <c r="D1686" s="199" t="e">
        <f>'Orçamento-TCE'!G1686</f>
        <v>#N/A</v>
      </c>
      <c r="E1686" s="204">
        <f>'Orçamento-TCE'!H1686</f>
        <v>0</v>
      </c>
      <c r="F1686" s="230" t="e">
        <f>'Orçamento-TCE'!I1686</f>
        <v>#N/A</v>
      </c>
      <c r="G1686" s="227" t="e">
        <f>IF(Comparativo!$E$6="Tabela Não Desonerada",VLOOKUP($C1686,'Orçamento Base'!$D$12:$S$1673,12,FALSE),VLOOKUP($C1686,#REF!,12,FALSE))</f>
        <v>#N/A</v>
      </c>
      <c r="H1686" s="228">
        <f>IFERROR(IF(Comparativo!$E$6="Tabela Não Desonerada",VLOOKUP($C1686,'Orçamento Base'!$D$12:$S$1673,16,FALSE),VLOOKUP($C1686,#REF!,16,FALSE)),0)</f>
        <v>0</v>
      </c>
      <c r="I1686" s="575" t="e">
        <f>IF(Comparativo!$E$6="Tabela Não Desonerada",VLOOKUP($C1686,'Orçamento Base'!$D$12:$S$1673,11,FALSE),VLOOKUP($C1686,#REF!,11,FALSE))</f>
        <v>#N/A</v>
      </c>
      <c r="J1686" s="363">
        <f>IF(Comparativo!$E$6="Tabela Não Desonerada",Encargos!$F$44,Encargos!$D$44)</f>
        <v>1.1122000000000001</v>
      </c>
      <c r="K1686" s="364"/>
      <c r="L1686" s="365" t="e">
        <f t="shared" si="156"/>
        <v>#N/A</v>
      </c>
      <c r="M1686" s="365" t="e">
        <f t="shared" si="157"/>
        <v>#N/A</v>
      </c>
      <c r="N1686" s="376" t="e">
        <f t="shared" si="158"/>
        <v>#N/A</v>
      </c>
      <c r="O1686" s="205" t="e">
        <f>IF(Comparativo!$E$6="Tabela Não Desonerada",VLOOKUP($C1686,'Orçamento Base'!$D$12:$S$1673,13,FALSE),VLOOKUP($C1686,#REF!,13,FALSE))</f>
        <v>#N/A</v>
      </c>
      <c r="P1686" s="205" t="e">
        <f t="shared" si="159"/>
        <v>#N/A</v>
      </c>
      <c r="Q1686" s="205" t="e">
        <f>IF(Comparativo!$E$6="Tabela Não Desonerada",VLOOKUP($C1686,'Orçamento Base'!$D$12:$S$1673,14,FALSE),VLOOKUP($C1686,#REF!,14,FALSE))</f>
        <v>#N/A</v>
      </c>
      <c r="R1686" s="205" t="e">
        <f t="shared" si="160"/>
        <v>#N/A</v>
      </c>
      <c r="S1686" s="205" t="e">
        <f>IF(Comparativo!$E$6="Tabela Não Desonerada",VLOOKUP($C1686,'Orçamento Base'!$D$12:$S$1673,15,FALSE),VLOOKUP($C1686,#REF!,15,FALSE))</f>
        <v>#N/A</v>
      </c>
      <c r="T1686" s="205" t="e">
        <f t="shared" si="161"/>
        <v>#N/A</v>
      </c>
    </row>
    <row r="1687" spans="1:20" ht="15">
      <c r="A1687" s="203">
        <v>1</v>
      </c>
      <c r="B1687" s="203" t="e">
        <f>'Orçamento-TCE'!B1687</f>
        <v>#N/A</v>
      </c>
      <c r="C1687" s="229">
        <f>'Orçamento-TCE'!C1687</f>
        <v>0</v>
      </c>
      <c r="D1687" s="199" t="e">
        <f>'Orçamento-TCE'!G1687</f>
        <v>#N/A</v>
      </c>
      <c r="E1687" s="204">
        <f>'Orçamento-TCE'!H1687</f>
        <v>0</v>
      </c>
      <c r="F1687" s="230" t="e">
        <f>'Orçamento-TCE'!I1687</f>
        <v>#N/A</v>
      </c>
      <c r="G1687" s="227" t="e">
        <f>IF(Comparativo!$E$6="Tabela Não Desonerada",VLOOKUP($C1687,'Orçamento Base'!$D$12:$S$1673,12,FALSE),VLOOKUP($C1687,#REF!,12,FALSE))</f>
        <v>#N/A</v>
      </c>
      <c r="H1687" s="228">
        <f>IFERROR(IF(Comparativo!$E$6="Tabela Não Desonerada",VLOOKUP($C1687,'Orçamento Base'!$D$12:$S$1673,16,FALSE),VLOOKUP($C1687,#REF!,16,FALSE)),0)</f>
        <v>0</v>
      </c>
      <c r="I1687" s="575" t="e">
        <f>IF(Comparativo!$E$6="Tabela Não Desonerada",VLOOKUP($C1687,'Orçamento Base'!$D$12:$S$1673,11,FALSE),VLOOKUP($C1687,#REF!,11,FALSE))</f>
        <v>#N/A</v>
      </c>
      <c r="J1687" s="363">
        <f>IF(Comparativo!$E$6="Tabela Não Desonerada",Encargos!$F$44,Encargos!$D$44)</f>
        <v>1.1122000000000001</v>
      </c>
      <c r="K1687" s="364"/>
      <c r="L1687" s="365" t="e">
        <f t="shared" si="156"/>
        <v>#N/A</v>
      </c>
      <c r="M1687" s="365" t="e">
        <f t="shared" si="157"/>
        <v>#N/A</v>
      </c>
      <c r="N1687" s="376" t="e">
        <f t="shared" si="158"/>
        <v>#N/A</v>
      </c>
      <c r="O1687" s="205" t="e">
        <f>IF(Comparativo!$E$6="Tabela Não Desonerada",VLOOKUP($C1687,'Orçamento Base'!$D$12:$S$1673,13,FALSE),VLOOKUP($C1687,#REF!,13,FALSE))</f>
        <v>#N/A</v>
      </c>
      <c r="P1687" s="205" t="e">
        <f t="shared" si="159"/>
        <v>#N/A</v>
      </c>
      <c r="Q1687" s="205" t="e">
        <f>IF(Comparativo!$E$6="Tabela Não Desonerada",VLOOKUP($C1687,'Orçamento Base'!$D$12:$S$1673,14,FALSE),VLOOKUP($C1687,#REF!,14,FALSE))</f>
        <v>#N/A</v>
      </c>
      <c r="R1687" s="205" t="e">
        <f t="shared" si="160"/>
        <v>#N/A</v>
      </c>
      <c r="S1687" s="205" t="e">
        <f>IF(Comparativo!$E$6="Tabela Não Desonerada",VLOOKUP($C1687,'Orçamento Base'!$D$12:$S$1673,15,FALSE),VLOOKUP($C1687,#REF!,15,FALSE))</f>
        <v>#N/A</v>
      </c>
      <c r="T1687" s="205" t="e">
        <f t="shared" si="161"/>
        <v>#N/A</v>
      </c>
    </row>
  </sheetData>
  <sheetProtection algorithmName="SHA-512" hashValue="+vlF11PWJIHmnMIh3i698J4vpVGzs4NpVYYHasK0Dou501giZdcJEgfIuBHEqM8dNMlKaTiUroHTSzUVGB/OIg==" saltValue="NXd/hBbVs0zDp3Eikd4KFA==" spinCount="100000" sheet="1" objects="1" scenarios="1" formatCells="0" formatColumns="0" formatRows="0"/>
  <mergeCells count="15">
    <mergeCell ref="O10:P10"/>
    <mergeCell ref="Q10:R10"/>
    <mergeCell ref="S10:T10"/>
    <mergeCell ref="E10:M10"/>
    <mergeCell ref="A1:H1"/>
    <mergeCell ref="C2:D2"/>
    <mergeCell ref="A3:B3"/>
    <mergeCell ref="C3:H3"/>
    <mergeCell ref="C4:F4"/>
    <mergeCell ref="C5:D5"/>
    <mergeCell ref="C6:D6"/>
    <mergeCell ref="A10:A11"/>
    <mergeCell ref="B10:B11"/>
    <mergeCell ref="C10:C11"/>
    <mergeCell ref="D10:D11"/>
  </mergeCell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selection activeCell="F7" sqref="F7"/>
    </sheetView>
  </sheetViews>
  <sheetFormatPr defaultColWidth="12.625" defaultRowHeight="15" customHeight="1"/>
  <cols>
    <col min="1" max="1" width="7.625" style="722" customWidth="1"/>
    <col min="2" max="2" width="27.5" style="722" customWidth="1"/>
    <col min="3" max="7" width="18.125" style="722" customWidth="1"/>
    <col min="8" max="8" width="27.5" style="722" customWidth="1"/>
    <col min="9" max="10" width="20.5" style="722" customWidth="1"/>
    <col min="11" max="26" width="7.625" style="722" customWidth="1"/>
    <col min="27" max="16384" width="12.625" style="722"/>
  </cols>
  <sheetData>
    <row r="1" spans="1:10">
      <c r="A1" s="784"/>
      <c r="B1" s="784"/>
      <c r="C1" s="784"/>
      <c r="D1" s="784"/>
      <c r="E1" s="784"/>
      <c r="F1" s="784"/>
      <c r="G1" s="784"/>
      <c r="H1" s="784"/>
      <c r="I1" s="784"/>
      <c r="J1" s="784"/>
    </row>
    <row r="2" spans="1:10" ht="21" customHeight="1">
      <c r="A2" s="784"/>
      <c r="C2" s="784"/>
      <c r="D2" s="784"/>
      <c r="E2" s="784"/>
      <c r="F2" s="784"/>
      <c r="G2" s="784"/>
      <c r="H2" s="784"/>
      <c r="I2" s="784"/>
      <c r="J2" s="784"/>
    </row>
    <row r="3" spans="1:10" ht="21" customHeight="1">
      <c r="A3" s="784"/>
      <c r="C3" s="784"/>
      <c r="D3" s="784"/>
      <c r="E3" s="784"/>
      <c r="F3" s="784"/>
      <c r="G3" s="784"/>
      <c r="H3" s="784"/>
      <c r="I3" s="784"/>
      <c r="J3" s="784"/>
    </row>
    <row r="4" spans="1:10" ht="21" customHeight="1">
      <c r="A4" s="784"/>
      <c r="C4" s="784"/>
      <c r="D4" s="784"/>
      <c r="E4" s="784"/>
      <c r="F4" s="784"/>
      <c r="G4" s="784"/>
      <c r="H4" s="784"/>
      <c r="I4" s="784"/>
      <c r="J4" s="784"/>
    </row>
    <row r="5" spans="1:10">
      <c r="A5" s="784"/>
      <c r="B5" s="784"/>
      <c r="C5" s="784"/>
      <c r="D5" s="784"/>
      <c r="E5" s="784"/>
      <c r="F5" s="784"/>
      <c r="G5" s="784"/>
      <c r="H5" s="784"/>
      <c r="I5" s="784"/>
      <c r="J5" s="784"/>
    </row>
    <row r="6" spans="1:10" ht="33.75" customHeight="1">
      <c r="A6" s="784"/>
      <c r="B6" s="863" t="s">
        <v>63</v>
      </c>
      <c r="C6" s="865" t="s">
        <v>64</v>
      </c>
      <c r="D6" s="866"/>
      <c r="E6" s="867" t="s">
        <v>65</v>
      </c>
      <c r="F6" s="866"/>
      <c r="G6" s="784"/>
      <c r="H6" s="863" t="s">
        <v>63</v>
      </c>
      <c r="I6" s="868" t="s">
        <v>99</v>
      </c>
      <c r="J6" s="868" t="s">
        <v>100</v>
      </c>
    </row>
    <row r="7" spans="1:10" ht="174.75" customHeight="1">
      <c r="A7" s="784"/>
      <c r="B7" s="864"/>
      <c r="C7" s="785" t="s">
        <v>94</v>
      </c>
      <c r="D7" s="785" t="s">
        <v>2273</v>
      </c>
      <c r="E7" s="785" t="s">
        <v>94</v>
      </c>
      <c r="F7" s="785" t="s">
        <v>2273</v>
      </c>
      <c r="G7" s="784"/>
      <c r="H7" s="864"/>
      <c r="I7" s="864"/>
      <c r="J7" s="864"/>
    </row>
    <row r="8" spans="1:10">
      <c r="A8" s="784"/>
      <c r="B8" s="786" t="s">
        <v>66</v>
      </c>
      <c r="C8" s="786"/>
      <c r="D8" s="786"/>
      <c r="E8" s="786"/>
      <c r="F8" s="786"/>
      <c r="G8" s="784"/>
      <c r="H8" s="786" t="s">
        <v>66</v>
      </c>
      <c r="I8" s="787"/>
      <c r="J8" s="787"/>
    </row>
    <row r="9" spans="1:10" ht="19.5" customHeight="1">
      <c r="A9" s="784"/>
      <c r="B9" s="788" t="s">
        <v>79</v>
      </c>
      <c r="C9" s="789">
        <v>4.0300000000000002E-2</v>
      </c>
      <c r="D9" s="789">
        <v>4.0300000000000002E-2</v>
      </c>
      <c r="E9" s="789">
        <v>0.01</v>
      </c>
      <c r="F9" s="789">
        <v>0.01</v>
      </c>
      <c r="G9" s="784"/>
      <c r="H9" s="788" t="s">
        <v>79</v>
      </c>
      <c r="I9" s="789">
        <v>0.01</v>
      </c>
      <c r="J9" s="789">
        <v>0.01</v>
      </c>
    </row>
    <row r="10" spans="1:10" ht="19.5" customHeight="1">
      <c r="A10" s="784"/>
      <c r="B10" s="788" t="s">
        <v>67</v>
      </c>
      <c r="C10" s="789">
        <v>6.4999999999999997E-3</v>
      </c>
      <c r="D10" s="789">
        <v>6.4999999999999997E-3</v>
      </c>
      <c r="E10" s="789">
        <v>0</v>
      </c>
      <c r="F10" s="789">
        <v>0</v>
      </c>
      <c r="G10" s="784"/>
      <c r="H10" s="788" t="s">
        <v>67</v>
      </c>
      <c r="I10" s="789">
        <v>2.8E-3</v>
      </c>
      <c r="J10" s="789">
        <v>2.8E-3</v>
      </c>
    </row>
    <row r="11" spans="1:10" ht="19.5" customHeight="1">
      <c r="A11" s="784"/>
      <c r="B11" s="788" t="s">
        <v>68</v>
      </c>
      <c r="C11" s="789">
        <v>1.3299999999999999E-2</v>
      </c>
      <c r="D11" s="789">
        <v>1.3299999999999999E-2</v>
      </c>
      <c r="E11" s="789">
        <v>5.0000000000000001E-3</v>
      </c>
      <c r="F11" s="789">
        <v>5.0000000000000001E-3</v>
      </c>
      <c r="G11" s="784"/>
      <c r="H11" s="788" t="s">
        <v>68</v>
      </c>
      <c r="I11" s="789">
        <v>0</v>
      </c>
      <c r="J11" s="789">
        <v>0</v>
      </c>
    </row>
    <row r="12" spans="1:10" ht="19.5" customHeight="1">
      <c r="A12" s="784"/>
      <c r="B12" s="788" t="s">
        <v>69</v>
      </c>
      <c r="C12" s="789">
        <v>1.52E-2</v>
      </c>
      <c r="D12" s="789">
        <v>1.52E-2</v>
      </c>
      <c r="E12" s="789">
        <v>1.52E-2</v>
      </c>
      <c r="F12" s="789">
        <v>1.52E-2</v>
      </c>
      <c r="G12" s="784"/>
      <c r="H12" s="788" t="s">
        <v>69</v>
      </c>
      <c r="I12" s="789">
        <v>1.2500000000000001E-2</v>
      </c>
      <c r="J12" s="789">
        <v>1.2500000000000001E-2</v>
      </c>
    </row>
    <row r="13" spans="1:10" ht="19.5" customHeight="1">
      <c r="A13" s="784"/>
      <c r="B13" s="788" t="s">
        <v>70</v>
      </c>
      <c r="C13" s="789">
        <v>0.08</v>
      </c>
      <c r="D13" s="789">
        <v>0.08</v>
      </c>
      <c r="E13" s="789">
        <v>0.05</v>
      </c>
      <c r="F13" s="789">
        <v>0.05</v>
      </c>
      <c r="G13" s="784"/>
      <c r="H13" s="788" t="s">
        <v>70</v>
      </c>
      <c r="I13" s="789">
        <v>6.1600000000000002E-2</v>
      </c>
      <c r="J13" s="789">
        <v>6.1600000000000002E-2</v>
      </c>
    </row>
    <row r="14" spans="1:10" ht="19.5" customHeight="1">
      <c r="A14" s="784"/>
      <c r="B14" s="790" t="s">
        <v>71</v>
      </c>
      <c r="C14" s="788"/>
      <c r="D14" s="788"/>
      <c r="E14" s="788"/>
      <c r="F14" s="788"/>
      <c r="G14" s="784"/>
      <c r="H14" s="790" t="s">
        <v>72</v>
      </c>
      <c r="I14" s="789"/>
      <c r="J14" s="789"/>
    </row>
    <row r="15" spans="1:10" ht="19.5" customHeight="1">
      <c r="A15" s="784"/>
      <c r="B15" s="788" t="s">
        <v>73</v>
      </c>
      <c r="C15" s="789">
        <v>6.4999999999999997E-3</v>
      </c>
      <c r="D15" s="789">
        <v>6.4999999999999997E-3</v>
      </c>
      <c r="E15" s="789">
        <v>6.4999999999999997E-3</v>
      </c>
      <c r="F15" s="789">
        <v>6.4999999999999997E-3</v>
      </c>
      <c r="G15" s="784"/>
      <c r="H15" s="788" t="s">
        <v>73</v>
      </c>
      <c r="I15" s="789">
        <v>6.4999999999999997E-3</v>
      </c>
      <c r="J15" s="789">
        <v>6.4999999999999997E-3</v>
      </c>
    </row>
    <row r="16" spans="1:10" ht="19.5" customHeight="1">
      <c r="A16" s="784"/>
      <c r="B16" s="788" t="s">
        <v>74</v>
      </c>
      <c r="C16" s="789">
        <v>0.03</v>
      </c>
      <c r="D16" s="789">
        <v>0.03</v>
      </c>
      <c r="E16" s="789">
        <v>0.03</v>
      </c>
      <c r="F16" s="789">
        <v>0.03</v>
      </c>
      <c r="G16" s="784"/>
      <c r="H16" s="788" t="s">
        <v>74</v>
      </c>
      <c r="I16" s="789">
        <v>0.03</v>
      </c>
      <c r="J16" s="789">
        <v>0.03</v>
      </c>
    </row>
    <row r="17" spans="1:10" ht="19.5" customHeight="1">
      <c r="A17" s="784"/>
      <c r="B17" s="788" t="s">
        <v>75</v>
      </c>
      <c r="C17" s="789">
        <v>1.6E-2</v>
      </c>
      <c r="D17" s="789">
        <v>1.2E-2</v>
      </c>
      <c r="E17" s="789">
        <v>1.6E-2</v>
      </c>
      <c r="F17" s="789">
        <v>1.2E-2</v>
      </c>
      <c r="G17" s="784"/>
      <c r="H17" s="788" t="s">
        <v>75</v>
      </c>
      <c r="I17" s="789">
        <v>0.02</v>
      </c>
      <c r="J17" s="789">
        <v>0.05</v>
      </c>
    </row>
    <row r="18" spans="1:10" ht="30" customHeight="1">
      <c r="A18" s="784"/>
      <c r="B18" s="785" t="s">
        <v>76</v>
      </c>
      <c r="C18" s="789">
        <v>4.4999999999999998E-2</v>
      </c>
      <c r="D18" s="789">
        <v>4.4999999999999998E-2</v>
      </c>
      <c r="E18" s="789">
        <v>4.4999999999999998E-2</v>
      </c>
      <c r="F18" s="789">
        <v>4.4999999999999998E-2</v>
      </c>
      <c r="G18" s="784"/>
      <c r="H18" s="790" t="s">
        <v>77</v>
      </c>
      <c r="I18" s="791">
        <v>0.15379999999999999</v>
      </c>
      <c r="J18" s="791">
        <v>0.19170000000000001</v>
      </c>
    </row>
    <row r="19" spans="1:10" ht="30" customHeight="1">
      <c r="A19" s="784"/>
      <c r="B19" s="792" t="s">
        <v>78</v>
      </c>
      <c r="C19" s="793">
        <v>0.2878</v>
      </c>
      <c r="D19" s="793">
        <v>0.28210000000000002</v>
      </c>
      <c r="E19" s="793">
        <v>0.1988</v>
      </c>
      <c r="F19" s="793">
        <v>0.19350000000000001</v>
      </c>
      <c r="G19" s="784"/>
      <c r="H19" s="794"/>
      <c r="I19" s="795"/>
      <c r="J19" s="796"/>
    </row>
    <row r="20" spans="1:10" ht="30" customHeight="1">
      <c r="A20" s="784"/>
      <c r="B20" s="797" t="s">
        <v>2274</v>
      </c>
      <c r="C20" s="798">
        <v>0.22670000000000001</v>
      </c>
      <c r="D20" s="798">
        <v>0.2215</v>
      </c>
      <c r="E20" s="798">
        <v>0.14180000000000001</v>
      </c>
      <c r="F20" s="798">
        <v>0.13700000000000001</v>
      </c>
      <c r="G20" s="784"/>
      <c r="H20" s="784"/>
      <c r="I20" s="861" t="s">
        <v>2275</v>
      </c>
      <c r="J20" s="861" t="s">
        <v>2276</v>
      </c>
    </row>
    <row r="21" spans="1:10" ht="15.75" customHeight="1">
      <c r="I21" s="862"/>
      <c r="J21" s="862"/>
    </row>
    <row r="22" spans="1:10" ht="15.75" customHeight="1">
      <c r="I22" s="862"/>
      <c r="J22" s="862"/>
    </row>
    <row r="23" spans="1:10" ht="15.75" customHeight="1">
      <c r="I23" s="862"/>
      <c r="J23" s="862"/>
    </row>
    <row r="24" spans="1:10" ht="15.75" customHeight="1">
      <c r="I24" s="862"/>
      <c r="J24" s="862"/>
    </row>
    <row r="25" spans="1:10" ht="15.75" customHeight="1">
      <c r="I25" s="862"/>
      <c r="J25" s="862"/>
    </row>
    <row r="26" spans="1:10" ht="15.75" customHeight="1">
      <c r="I26" s="862"/>
      <c r="J26" s="862"/>
    </row>
    <row r="27" spans="1:10" ht="15.75" customHeight="1">
      <c r="I27" s="862"/>
      <c r="J27" s="862"/>
    </row>
    <row r="28" spans="1:10" ht="15.75" customHeight="1">
      <c r="I28" s="862"/>
      <c r="J28" s="862"/>
    </row>
    <row r="29" spans="1:10" ht="15.75" customHeight="1">
      <c r="I29" s="862"/>
      <c r="J29" s="862"/>
    </row>
    <row r="30" spans="1:10" ht="15.75" customHeight="1">
      <c r="I30" s="862"/>
      <c r="J30" s="862"/>
    </row>
    <row r="31" spans="1:10" ht="15.75" customHeight="1">
      <c r="I31" s="862"/>
      <c r="J31" s="862"/>
    </row>
    <row r="32" spans="1:10" ht="15.75" customHeight="1">
      <c r="I32" s="862"/>
      <c r="J32" s="862"/>
    </row>
    <row r="33" spans="9:10" ht="15.75" customHeight="1">
      <c r="I33" s="862"/>
      <c r="J33" s="862"/>
    </row>
    <row r="34" spans="9:10" ht="15.75" customHeight="1">
      <c r="I34" s="862"/>
      <c r="J34" s="862"/>
    </row>
    <row r="35" spans="9:10" ht="15.75" customHeight="1">
      <c r="I35" s="862"/>
      <c r="J35" s="862"/>
    </row>
    <row r="36" spans="9:10" ht="15.75" customHeight="1">
      <c r="I36" s="862"/>
      <c r="J36" s="862"/>
    </row>
    <row r="37" spans="9:10" ht="15.75" customHeight="1">
      <c r="I37" s="862"/>
      <c r="J37" s="862"/>
    </row>
    <row r="38" spans="9:10" ht="15.75" customHeight="1">
      <c r="I38" s="862"/>
      <c r="J38" s="862"/>
    </row>
    <row r="39" spans="9:10" ht="15.75" customHeight="1">
      <c r="I39" s="862"/>
      <c r="J39" s="862"/>
    </row>
    <row r="40" spans="9:10" ht="15.75" customHeight="1">
      <c r="I40" s="862"/>
      <c r="J40" s="862"/>
    </row>
    <row r="41" spans="9:10" ht="15.75" customHeight="1">
      <c r="I41" s="862"/>
      <c r="J41" s="862"/>
    </row>
    <row r="42" spans="9:10" ht="15.75" customHeight="1">
      <c r="I42" s="862"/>
      <c r="J42" s="862"/>
    </row>
    <row r="43" spans="9:10" ht="15.75" customHeight="1">
      <c r="I43" s="862"/>
      <c r="J43" s="862"/>
    </row>
    <row r="44" spans="9:10" ht="15.75" customHeight="1">
      <c r="I44" s="862"/>
      <c r="J44" s="862"/>
    </row>
    <row r="45" spans="9:10" ht="15.75" customHeight="1">
      <c r="I45" s="862"/>
      <c r="J45" s="862"/>
    </row>
    <row r="46" spans="9:10" ht="15.75" customHeight="1">
      <c r="I46" s="862"/>
      <c r="J46" s="862"/>
    </row>
    <row r="47" spans="9:10" ht="15.75" customHeight="1">
      <c r="I47" s="862"/>
      <c r="J47" s="862"/>
    </row>
    <row r="48" spans="9:10" ht="15.75" customHeight="1">
      <c r="I48" s="862"/>
      <c r="J48" s="862"/>
    </row>
    <row r="49" spans="9:10" ht="15.75" customHeight="1">
      <c r="I49" s="799"/>
      <c r="J49" s="799"/>
    </row>
    <row r="50" spans="9:10" ht="15.75" customHeight="1">
      <c r="I50" s="799"/>
      <c r="J50" s="799"/>
    </row>
    <row r="51" spans="9:10" ht="15.75" customHeight="1">
      <c r="I51" s="799"/>
      <c r="J51" s="799"/>
    </row>
    <row r="52" spans="9:10" ht="15.75" customHeight="1">
      <c r="I52" s="799"/>
      <c r="J52" s="799"/>
    </row>
    <row r="53" spans="9:10" ht="15.75" customHeight="1">
      <c r="I53" s="799"/>
      <c r="J53" s="799"/>
    </row>
    <row r="54" spans="9:10" ht="15.75" customHeight="1">
      <c r="I54" s="799"/>
      <c r="J54" s="799"/>
    </row>
    <row r="55" spans="9:10" ht="15.75" customHeight="1">
      <c r="I55" s="799"/>
      <c r="J55" s="799"/>
    </row>
    <row r="56" spans="9:10" ht="15.75" customHeight="1">
      <c r="I56" s="799"/>
      <c r="J56" s="799"/>
    </row>
    <row r="57" spans="9:10" ht="15.75" customHeight="1"/>
    <row r="58" spans="9:10" ht="15.75" customHeight="1"/>
    <row r="59" spans="9:10" ht="15.75" customHeight="1"/>
    <row r="60" spans="9:10" ht="15.75" customHeight="1"/>
    <row r="61" spans="9:10" ht="15.75" customHeight="1"/>
    <row r="62" spans="9:10" ht="15.75" customHeight="1"/>
    <row r="63" spans="9:10" ht="15.75" customHeight="1"/>
    <row r="64" spans="9: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VokA0tvG4eacQVktiVoxZz0mmTv8R+TbOebdiEaqh0ID301vRju9TWCErnOi0oce+X3VE287Vg6nSSrsY4nv5Q==" saltValue="uhWNgWo7r22rN8v1LzyPHA==" spinCount="100000" sheet="1" objects="1" scenarios="1" formatRows="0"/>
  <mergeCells count="8">
    <mergeCell ref="I20:I48"/>
    <mergeCell ref="J20:J48"/>
    <mergeCell ref="B6:B7"/>
    <mergeCell ref="C6:D6"/>
    <mergeCell ref="E6:F6"/>
    <mergeCell ref="H6:H7"/>
    <mergeCell ref="I6:I7"/>
    <mergeCell ref="J6:J7"/>
  </mergeCells>
  <pageMargins left="0.511811024" right="0.511811024" top="0.78740157499999996" bottom="0.78740157499999996"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Z1000"/>
  <sheetViews>
    <sheetView topLeftCell="A34" workbookViewId="0">
      <selection activeCell="C48" sqref="C48"/>
    </sheetView>
  </sheetViews>
  <sheetFormatPr defaultColWidth="12.625" defaultRowHeight="15" customHeight="1"/>
  <cols>
    <col min="1" max="1" width="7.875" style="277" customWidth="1"/>
    <col min="2" max="2" width="16.125" style="277" customWidth="1"/>
    <col min="3" max="3" width="45.625" style="277" customWidth="1"/>
    <col min="4" max="4" width="19.25" style="277" customWidth="1"/>
    <col min="5" max="5" width="31.5" style="277" customWidth="1"/>
    <col min="6" max="6" width="22.375" style="380" customWidth="1"/>
    <col min="7" max="26" width="7.875" style="277" customWidth="1"/>
    <col min="27" max="16384" width="12.625" style="277"/>
  </cols>
  <sheetData>
    <row r="1" spans="1:26" hidden="1">
      <c r="A1" s="276"/>
      <c r="B1" s="276"/>
      <c r="C1" s="276"/>
      <c r="D1" s="276"/>
      <c r="E1" s="276"/>
      <c r="F1" s="378"/>
      <c r="G1" s="276"/>
      <c r="H1" s="276"/>
      <c r="I1" s="276"/>
      <c r="J1" s="276"/>
      <c r="K1" s="276"/>
      <c r="L1" s="276"/>
      <c r="M1" s="276"/>
      <c r="N1" s="276"/>
      <c r="O1" s="276"/>
      <c r="P1" s="276"/>
      <c r="Q1" s="276"/>
      <c r="R1" s="276"/>
      <c r="S1" s="276"/>
      <c r="T1" s="276"/>
      <c r="U1" s="276"/>
      <c r="V1" s="276"/>
      <c r="W1" s="276"/>
      <c r="X1" s="276"/>
      <c r="Y1" s="276"/>
      <c r="Z1" s="276"/>
    </row>
    <row r="2" spans="1:26" ht="15" hidden="1" customHeight="1">
      <c r="A2" s="276"/>
      <c r="B2" s="869" t="s">
        <v>80</v>
      </c>
      <c r="C2" s="870"/>
      <c r="D2" s="278"/>
      <c r="E2" s="521" t="s">
        <v>1532</v>
      </c>
      <c r="F2" s="378"/>
      <c r="G2" s="276"/>
      <c r="H2" s="276"/>
      <c r="I2" s="276"/>
      <c r="J2" s="276"/>
      <c r="K2" s="276"/>
      <c r="L2" s="276"/>
      <c r="M2" s="276"/>
      <c r="N2" s="276"/>
      <c r="O2" s="276"/>
      <c r="P2" s="276"/>
      <c r="Q2" s="276"/>
      <c r="R2" s="276"/>
      <c r="S2" s="276"/>
      <c r="T2" s="276"/>
      <c r="U2" s="276"/>
      <c r="V2" s="276"/>
      <c r="W2" s="276"/>
      <c r="X2" s="279"/>
      <c r="Y2" s="279"/>
      <c r="Z2" s="279"/>
    </row>
    <row r="3" spans="1:26" ht="15" hidden="1" customHeight="1">
      <c r="A3" s="276"/>
      <c r="B3" s="542" t="s">
        <v>81</v>
      </c>
      <c r="C3" s="260" t="s">
        <v>2195</v>
      </c>
      <c r="D3" s="875" t="s">
        <v>2192</v>
      </c>
      <c r="E3" s="872" t="s">
        <v>1533</v>
      </c>
      <c r="F3" s="378"/>
      <c r="G3" s="276"/>
      <c r="H3" s="276"/>
      <c r="I3" s="276"/>
      <c r="J3" s="276"/>
      <c r="K3" s="276"/>
      <c r="L3" s="276"/>
      <c r="M3" s="276"/>
      <c r="N3" s="276"/>
      <c r="O3" s="276"/>
      <c r="P3" s="276"/>
      <c r="Q3" s="276"/>
      <c r="R3" s="276"/>
      <c r="S3" s="276"/>
      <c r="T3" s="276"/>
      <c r="U3" s="276"/>
      <c r="V3" s="276"/>
      <c r="W3" s="276"/>
      <c r="X3" s="279"/>
      <c r="Y3" s="279"/>
      <c r="Z3" s="279"/>
    </row>
    <row r="4" spans="1:26" hidden="1">
      <c r="A4" s="276"/>
      <c r="B4" s="542" t="s">
        <v>82</v>
      </c>
      <c r="C4" s="260" t="s">
        <v>2196</v>
      </c>
      <c r="D4" s="875"/>
      <c r="E4" s="872"/>
      <c r="F4" s="378"/>
      <c r="G4" s="276"/>
      <c r="H4" s="276"/>
      <c r="I4" s="276"/>
      <c r="J4" s="276"/>
      <c r="K4" s="276"/>
      <c r="L4" s="276"/>
      <c r="M4" s="276"/>
      <c r="N4" s="276"/>
      <c r="O4" s="276"/>
      <c r="P4" s="276"/>
      <c r="Q4" s="276"/>
      <c r="R4" s="276"/>
      <c r="S4" s="276"/>
      <c r="T4" s="276"/>
      <c r="U4" s="276"/>
      <c r="V4" s="276"/>
      <c r="W4" s="276"/>
      <c r="X4" s="276"/>
      <c r="Y4" s="276"/>
      <c r="Z4" s="276"/>
    </row>
    <row r="5" spans="1:26" hidden="1">
      <c r="A5" s="276"/>
      <c r="B5" s="542" t="s">
        <v>83</v>
      </c>
      <c r="C5" s="260" t="s">
        <v>2197</v>
      </c>
      <c r="D5" s="875"/>
      <c r="E5" s="872"/>
      <c r="F5" s="378"/>
      <c r="G5" s="276"/>
      <c r="H5" s="276"/>
      <c r="I5" s="276"/>
      <c r="J5" s="276"/>
      <c r="K5" s="276"/>
      <c r="L5" s="276"/>
      <c r="M5" s="276"/>
      <c r="N5" s="276"/>
      <c r="O5" s="276"/>
      <c r="P5" s="276"/>
      <c r="Q5" s="276"/>
      <c r="R5" s="276"/>
      <c r="S5" s="276"/>
      <c r="T5" s="276"/>
      <c r="U5" s="276"/>
      <c r="V5" s="276"/>
      <c r="W5" s="276"/>
      <c r="X5" s="276"/>
      <c r="Y5" s="276"/>
      <c r="Z5" s="276"/>
    </row>
    <row r="6" spans="1:26" hidden="1">
      <c r="A6" s="276"/>
      <c r="B6" s="542" t="s">
        <v>41</v>
      </c>
      <c r="C6" s="260" t="s">
        <v>2198</v>
      </c>
      <c r="D6" s="875"/>
      <c r="E6" s="872"/>
      <c r="F6" s="378"/>
      <c r="G6" s="276"/>
      <c r="H6" s="276"/>
      <c r="I6" s="276"/>
      <c r="J6" s="276"/>
      <c r="K6" s="276"/>
      <c r="L6" s="276"/>
      <c r="M6" s="276"/>
      <c r="N6" s="276"/>
      <c r="O6" s="276"/>
      <c r="P6" s="276"/>
      <c r="Q6" s="276"/>
      <c r="R6" s="276"/>
      <c r="S6" s="276"/>
      <c r="T6" s="276"/>
      <c r="U6" s="276"/>
      <c r="V6" s="276"/>
      <c r="W6" s="276"/>
      <c r="X6" s="276"/>
      <c r="Y6" s="276"/>
      <c r="Z6" s="276"/>
    </row>
    <row r="7" spans="1:26" hidden="1">
      <c r="A7" s="276"/>
      <c r="B7" s="542" t="s">
        <v>84</v>
      </c>
      <c r="C7" s="373">
        <v>44652</v>
      </c>
      <c r="D7" s="875"/>
      <c r="E7" s="872"/>
      <c r="F7" s="378"/>
      <c r="G7" s="276"/>
      <c r="H7" s="276"/>
      <c r="I7" s="276"/>
      <c r="J7" s="276"/>
      <c r="K7" s="276"/>
      <c r="L7" s="276"/>
      <c r="M7" s="276"/>
      <c r="N7" s="276"/>
      <c r="O7" s="276"/>
      <c r="P7" s="276"/>
      <c r="Q7" s="276"/>
      <c r="R7" s="276"/>
      <c r="S7" s="276"/>
      <c r="T7" s="276"/>
      <c r="U7" s="276"/>
      <c r="V7" s="276"/>
      <c r="W7" s="276"/>
      <c r="X7" s="276"/>
      <c r="Y7" s="276"/>
      <c r="Z7" s="276"/>
    </row>
    <row r="8" spans="1:26" hidden="1">
      <c r="A8" s="276"/>
      <c r="B8" s="586"/>
      <c r="C8" s="276"/>
      <c r="D8" s="276"/>
      <c r="E8" s="872"/>
      <c r="F8" s="378"/>
      <c r="G8" s="276"/>
      <c r="H8" s="276"/>
      <c r="I8" s="276"/>
      <c r="J8" s="276"/>
      <c r="K8" s="276"/>
      <c r="L8" s="276"/>
      <c r="M8" s="276"/>
      <c r="N8" s="276"/>
      <c r="O8" s="276"/>
      <c r="P8" s="276"/>
      <c r="Q8" s="276"/>
      <c r="R8" s="276"/>
      <c r="S8" s="276"/>
      <c r="T8" s="276"/>
      <c r="U8" s="276"/>
      <c r="V8" s="276"/>
      <c r="W8" s="276"/>
      <c r="X8" s="276"/>
      <c r="Y8" s="276"/>
      <c r="Z8" s="276"/>
    </row>
    <row r="9" spans="1:26" hidden="1">
      <c r="A9" s="276"/>
      <c r="B9" s="542" t="s">
        <v>85</v>
      </c>
      <c r="C9" s="260" t="s">
        <v>2199</v>
      </c>
      <c r="D9" s="276"/>
      <c r="E9" s="872"/>
      <c r="F9" s="378"/>
      <c r="G9" s="276"/>
      <c r="H9" s="276"/>
      <c r="I9" s="276"/>
      <c r="J9" s="276"/>
      <c r="K9" s="276"/>
      <c r="L9" s="276"/>
      <c r="M9" s="276"/>
      <c r="N9" s="276"/>
      <c r="O9" s="276"/>
      <c r="P9" s="276"/>
      <c r="Q9" s="276"/>
      <c r="R9" s="276"/>
      <c r="S9" s="276"/>
      <c r="T9" s="276"/>
      <c r="U9" s="276"/>
      <c r="V9" s="276"/>
      <c r="W9" s="276"/>
      <c r="X9" s="276"/>
      <c r="Y9" s="276"/>
      <c r="Z9" s="276"/>
    </row>
    <row r="10" spans="1:26" hidden="1">
      <c r="A10" s="276"/>
      <c r="B10" s="542" t="s">
        <v>86</v>
      </c>
      <c r="C10" s="260" t="s">
        <v>2200</v>
      </c>
      <c r="D10" s="276"/>
      <c r="E10" s="872"/>
      <c r="F10" s="378"/>
      <c r="G10" s="276"/>
      <c r="H10" s="276"/>
      <c r="I10" s="276"/>
      <c r="J10" s="276"/>
      <c r="K10" s="276"/>
      <c r="L10" s="276"/>
      <c r="M10" s="276"/>
      <c r="N10" s="276"/>
      <c r="O10" s="276"/>
      <c r="P10" s="276"/>
      <c r="Q10" s="276"/>
      <c r="R10" s="276"/>
      <c r="S10" s="276"/>
      <c r="T10" s="276"/>
      <c r="U10" s="276"/>
      <c r="V10" s="276"/>
      <c r="W10" s="276"/>
      <c r="X10" s="276"/>
      <c r="Y10" s="276"/>
      <c r="Z10" s="276"/>
    </row>
    <row r="11" spans="1:26" hidden="1">
      <c r="A11" s="276"/>
      <c r="B11" s="542" t="s">
        <v>87</v>
      </c>
      <c r="C11" s="260" t="s">
        <v>2201</v>
      </c>
      <c r="D11" s="276"/>
      <c r="E11" s="872"/>
      <c r="F11" s="378"/>
      <c r="G11" s="276"/>
      <c r="H11" s="276"/>
      <c r="I11" s="276"/>
      <c r="J11" s="276"/>
      <c r="K11" s="276"/>
      <c r="L11" s="276"/>
      <c r="M11" s="276"/>
      <c r="N11" s="276"/>
      <c r="O11" s="276"/>
      <c r="P11" s="276"/>
      <c r="Q11" s="276"/>
      <c r="R11" s="276"/>
      <c r="S11" s="276"/>
      <c r="T11" s="276"/>
      <c r="U11" s="276"/>
      <c r="V11" s="276"/>
      <c r="W11" s="276"/>
      <c r="X11" s="276"/>
      <c r="Y11" s="276"/>
      <c r="Z11" s="276"/>
    </row>
    <row r="12" spans="1:26" hidden="1">
      <c r="A12" s="276"/>
      <c r="B12" s="587" t="s">
        <v>19</v>
      </c>
      <c r="C12" s="260">
        <v>163596</v>
      </c>
      <c r="D12" s="276"/>
      <c r="E12" s="872"/>
      <c r="F12" s="378"/>
      <c r="G12" s="276"/>
      <c r="H12" s="276"/>
      <c r="I12" s="276"/>
      <c r="J12" s="276"/>
      <c r="K12" s="276"/>
      <c r="L12" s="276"/>
      <c r="M12" s="276"/>
      <c r="N12" s="276"/>
      <c r="O12" s="276"/>
      <c r="P12" s="276"/>
      <c r="Q12" s="276"/>
      <c r="R12" s="276"/>
      <c r="S12" s="276"/>
      <c r="T12" s="276"/>
      <c r="U12" s="276"/>
      <c r="V12" s="276"/>
      <c r="W12" s="276"/>
      <c r="X12" s="276"/>
      <c r="Y12" s="276"/>
      <c r="Z12" s="276"/>
    </row>
    <row r="13" spans="1:26" hidden="1">
      <c r="A13" s="276"/>
      <c r="B13" s="583" t="str">
        <f>IF(B12="CREA/RS",Aux.!B20,Aux.!B21)</f>
        <v>nº ART:</v>
      </c>
      <c r="C13" s="260">
        <v>11946344</v>
      </c>
      <c r="D13" s="276"/>
      <c r="E13" s="872"/>
      <c r="F13" s="378"/>
      <c r="G13" s="276"/>
      <c r="H13" s="276"/>
      <c r="I13" s="276"/>
      <c r="J13" s="276"/>
      <c r="K13" s="276"/>
      <c r="L13" s="276"/>
      <c r="M13" s="276"/>
      <c r="N13" s="276"/>
      <c r="O13" s="276"/>
      <c r="P13" s="276"/>
      <c r="Q13" s="276"/>
      <c r="R13" s="276"/>
      <c r="S13" s="276"/>
      <c r="T13" s="276"/>
      <c r="U13" s="276"/>
      <c r="V13" s="276"/>
      <c r="W13" s="276"/>
      <c r="X13" s="279"/>
      <c r="Y13" s="279"/>
      <c r="Z13" s="279"/>
    </row>
    <row r="14" spans="1:26" hidden="1">
      <c r="A14" s="276"/>
      <c r="B14" s="276"/>
      <c r="C14" s="276"/>
      <c r="D14" s="276"/>
      <c r="E14" s="276"/>
      <c r="F14" s="378"/>
      <c r="G14" s="276"/>
      <c r="H14" s="276"/>
      <c r="I14" s="276"/>
      <c r="J14" s="276"/>
      <c r="K14" s="276"/>
      <c r="L14" s="276"/>
      <c r="M14" s="276"/>
      <c r="N14" s="276"/>
      <c r="O14" s="276"/>
      <c r="P14" s="276"/>
      <c r="Q14" s="276"/>
      <c r="R14" s="276"/>
      <c r="S14" s="276"/>
      <c r="T14" s="276"/>
      <c r="U14" s="276"/>
      <c r="V14" s="276"/>
      <c r="W14" s="276"/>
      <c r="X14" s="276"/>
      <c r="Y14" s="276"/>
      <c r="Z14" s="276"/>
    </row>
    <row r="15" spans="1:26" hidden="1">
      <c r="A15" s="276"/>
      <c r="B15" s="276"/>
      <c r="C15" s="276"/>
      <c r="D15" s="276"/>
      <c r="E15" s="276"/>
      <c r="F15" s="378"/>
      <c r="G15" s="276"/>
      <c r="H15" s="276"/>
      <c r="I15" s="276"/>
      <c r="J15" s="276"/>
      <c r="K15" s="276"/>
      <c r="L15" s="276"/>
      <c r="M15" s="276"/>
      <c r="N15" s="276"/>
      <c r="O15" s="276"/>
      <c r="P15" s="276"/>
      <c r="Q15" s="276"/>
      <c r="R15" s="276"/>
      <c r="S15" s="276"/>
      <c r="T15" s="276"/>
      <c r="U15" s="276"/>
      <c r="V15" s="276"/>
      <c r="W15" s="276"/>
      <c r="X15" s="276"/>
      <c r="Y15" s="276"/>
      <c r="Z15" s="276"/>
    </row>
    <row r="16" spans="1:26" hidden="1">
      <c r="A16" s="276"/>
      <c r="B16" s="869" t="s">
        <v>88</v>
      </c>
      <c r="C16" s="870"/>
      <c r="D16" s="278"/>
      <c r="E16" s="871" t="s">
        <v>1528</v>
      </c>
      <c r="F16" s="379"/>
      <c r="G16" s="276"/>
      <c r="H16" s="276"/>
      <c r="I16" s="276"/>
      <c r="J16" s="276"/>
      <c r="K16" s="276"/>
      <c r="L16" s="276"/>
      <c r="M16" s="276"/>
      <c r="N16" s="276"/>
      <c r="O16" s="276"/>
      <c r="P16" s="276"/>
      <c r="Q16" s="276"/>
      <c r="R16" s="276"/>
      <c r="S16" s="276"/>
      <c r="T16" s="276"/>
      <c r="U16" s="276"/>
      <c r="V16" s="276"/>
      <c r="W16" s="276"/>
      <c r="X16" s="276"/>
      <c r="Y16" s="276"/>
      <c r="Z16" s="276"/>
    </row>
    <row r="17" spans="1:26" hidden="1">
      <c r="A17" s="276"/>
      <c r="B17" s="280" t="s">
        <v>89</v>
      </c>
      <c r="C17" s="280" t="s">
        <v>90</v>
      </c>
      <c r="D17" s="281"/>
      <c r="E17" s="871"/>
      <c r="F17" s="379"/>
      <c r="G17" s="276"/>
      <c r="H17" s="276"/>
      <c r="I17" s="276"/>
      <c r="J17" s="276"/>
      <c r="K17" s="276"/>
      <c r="L17" s="276"/>
      <c r="M17" s="276"/>
      <c r="N17" s="276"/>
      <c r="O17" s="276"/>
      <c r="P17" s="276"/>
      <c r="Q17" s="276"/>
      <c r="R17" s="276"/>
      <c r="S17" s="276"/>
      <c r="T17" s="276"/>
      <c r="U17" s="276"/>
      <c r="V17" s="276"/>
      <c r="W17" s="276"/>
      <c r="X17" s="276"/>
      <c r="Y17" s="276"/>
      <c r="Z17" s="276"/>
    </row>
    <row r="18" spans="1:26" hidden="1">
      <c r="A18" s="276"/>
      <c r="B18" s="282" t="s">
        <v>5</v>
      </c>
      <c r="C18" s="580">
        <v>44652</v>
      </c>
      <c r="D18" s="276"/>
      <c r="E18" s="383" t="str">
        <f>HYPERLINK("https://www.caixa.gov.br/Downloads/sinapi-composicoes-aferidas-sumario-composicoes-aferidas/SUMARIO_DE_PUBLICACOES_E_DOCUMENTACAO_DO_SINAPI.pdf","Sumário SINAPI")</f>
        <v>Sumário SINAPI</v>
      </c>
      <c r="F18" s="378"/>
      <c r="G18" s="276"/>
      <c r="H18" s="276"/>
      <c r="I18" s="276"/>
      <c r="J18" s="276"/>
      <c r="K18" s="276"/>
      <c r="L18" s="276"/>
      <c r="M18" s="276"/>
      <c r="N18" s="276"/>
      <c r="O18" s="276"/>
      <c r="P18" s="276"/>
      <c r="Q18" s="276"/>
      <c r="R18" s="276"/>
      <c r="S18" s="276"/>
      <c r="T18" s="276"/>
      <c r="U18" s="276"/>
      <c r="V18" s="276"/>
      <c r="W18" s="276"/>
      <c r="X18" s="276"/>
      <c r="Y18" s="276"/>
      <c r="Z18" s="276"/>
    </row>
    <row r="19" spans="1:26" hidden="1">
      <c r="A19" s="276"/>
      <c r="B19" s="282" t="s">
        <v>7</v>
      </c>
      <c r="C19" s="580" t="s">
        <v>15</v>
      </c>
      <c r="D19" s="276"/>
      <c r="E19" s="385" t="str">
        <f>HYPERLINK("https://www.caixa.gov.br/site/Paginas/downloads.aspx#categoria_660","Tabelas SINAPI")</f>
        <v>Tabelas SINAPI</v>
      </c>
      <c r="F19" s="378"/>
      <c r="G19" s="276"/>
      <c r="H19" s="276"/>
      <c r="I19" s="276"/>
      <c r="J19" s="276"/>
      <c r="K19" s="276"/>
      <c r="L19" s="276"/>
      <c r="M19" s="276"/>
      <c r="N19" s="276"/>
      <c r="O19" s="276"/>
      <c r="P19" s="276"/>
      <c r="Q19" s="276"/>
      <c r="R19" s="276"/>
      <c r="S19" s="276"/>
      <c r="T19" s="276"/>
      <c r="U19" s="276"/>
      <c r="V19" s="276"/>
      <c r="W19" s="276"/>
      <c r="X19" s="276"/>
      <c r="Y19" s="276"/>
      <c r="Z19" s="276"/>
    </row>
    <row r="20" spans="1:26" hidden="1">
      <c r="A20" s="276"/>
      <c r="B20" s="588" t="s">
        <v>91</v>
      </c>
      <c r="C20" s="580" t="s">
        <v>15</v>
      </c>
      <c r="D20" s="276"/>
      <c r="E20" s="384"/>
      <c r="F20" s="378"/>
      <c r="G20" s="276"/>
      <c r="H20" s="276"/>
      <c r="I20" s="276"/>
      <c r="J20" s="276"/>
      <c r="K20" s="276"/>
      <c r="L20" s="276"/>
      <c r="M20" s="276"/>
      <c r="N20" s="276"/>
      <c r="O20" s="276"/>
      <c r="P20" s="276"/>
      <c r="Q20" s="276"/>
      <c r="R20" s="276"/>
      <c r="S20" s="276"/>
      <c r="T20" s="276"/>
      <c r="U20" s="276"/>
      <c r="V20" s="276"/>
      <c r="W20" s="276"/>
      <c r="X20" s="276"/>
      <c r="Y20" s="276"/>
      <c r="Z20" s="276"/>
    </row>
    <row r="21" spans="1:26" ht="15.75" hidden="1" customHeight="1">
      <c r="A21" s="276"/>
      <c r="B21" s="282" t="s">
        <v>16</v>
      </c>
      <c r="C21" s="580" t="s">
        <v>15</v>
      </c>
      <c r="D21" s="276"/>
      <c r="E21" s="385" t="str">
        <f>HYPERLINK("https://www.gov.br/dnit/pt-br/assuntos/planejamento-e-pesquisa/custos-e-pagamentos/custos-e-pagamentos-dnit","Tabelas SICRO")</f>
        <v>Tabelas SICRO</v>
      </c>
      <c r="F21" s="378"/>
      <c r="G21" s="276"/>
      <c r="H21" s="276"/>
      <c r="I21" s="276"/>
      <c r="J21" s="276"/>
      <c r="K21" s="276"/>
      <c r="L21" s="276"/>
      <c r="M21" s="276"/>
      <c r="N21" s="276"/>
      <c r="O21" s="276"/>
      <c r="P21" s="276"/>
      <c r="Q21" s="276"/>
      <c r="R21" s="276"/>
      <c r="S21" s="276"/>
      <c r="T21" s="276"/>
      <c r="U21" s="276"/>
      <c r="V21" s="276"/>
      <c r="W21" s="276"/>
      <c r="X21" s="279"/>
      <c r="Y21" s="279"/>
      <c r="Z21" s="279"/>
    </row>
    <row r="22" spans="1:26" ht="15.75" hidden="1" customHeight="1">
      <c r="A22" s="276"/>
      <c r="B22" s="282" t="s">
        <v>13</v>
      </c>
      <c r="C22" s="580" t="s">
        <v>15</v>
      </c>
      <c r="D22" s="276"/>
      <c r="E22" s="385" t="str">
        <f>HYPERLINK("https://www.gov.br/dnit/pt-br/assuntos/planejamento-e-pesquisa/custos-e-pagamentos/custos-e-pagamentos-dnit/engenharia-consultiva/tabela-de-precos-de-consultoria-resolucao-no-11-2020","Tabelas DNIT CONSULTORIA")</f>
        <v>Tabelas DNIT CONSULTORIA</v>
      </c>
      <c r="F22" s="378"/>
      <c r="G22" s="276"/>
      <c r="H22" s="276"/>
      <c r="I22" s="276"/>
      <c r="J22" s="276"/>
      <c r="K22" s="276"/>
      <c r="L22" s="276"/>
      <c r="M22" s="276"/>
      <c r="N22" s="276"/>
      <c r="O22" s="276"/>
      <c r="P22" s="276"/>
      <c r="Q22" s="276"/>
      <c r="R22" s="276"/>
      <c r="S22" s="276"/>
      <c r="T22" s="276"/>
      <c r="U22" s="276"/>
      <c r="V22" s="276"/>
      <c r="W22" s="276"/>
      <c r="X22" s="279"/>
      <c r="Y22" s="279"/>
      <c r="Z22" s="279"/>
    </row>
    <row r="23" spans="1:26" ht="15.75" hidden="1" customHeight="1">
      <c r="A23" s="276"/>
      <c r="B23" s="282" t="s">
        <v>1534</v>
      </c>
      <c r="C23" s="580" t="s">
        <v>15</v>
      </c>
      <c r="D23" s="276"/>
      <c r="E23" s="383" t="str">
        <f>HYPERLINK("https://www.gov.br/dnit/pt-br/assuntos/planejamento-e-pesquisa/custos-e-pagamentos/custos-e-pagamentos-dnit/indices-de-reajustamentos/indices-de-reajustamentos-de-obras-rodoviario","Reajustamento FGV")</f>
        <v>Reajustamento FGV</v>
      </c>
      <c r="F23" s="378"/>
      <c r="G23" s="276"/>
      <c r="H23" s="276"/>
      <c r="I23" s="276"/>
      <c r="J23" s="276"/>
      <c r="K23" s="276"/>
      <c r="L23" s="276"/>
      <c r="M23" s="276"/>
      <c r="N23" s="276"/>
      <c r="O23" s="276"/>
      <c r="P23" s="276"/>
      <c r="Q23" s="276"/>
      <c r="R23" s="276"/>
      <c r="S23" s="276"/>
      <c r="T23" s="276"/>
      <c r="U23" s="276"/>
      <c r="V23" s="276"/>
      <c r="W23" s="276"/>
      <c r="X23" s="279"/>
      <c r="Y23" s="279"/>
      <c r="Z23" s="279"/>
    </row>
    <row r="24" spans="1:26" ht="15.75" hidden="1" customHeight="1">
      <c r="A24" s="276"/>
      <c r="B24" s="282" t="s">
        <v>20</v>
      </c>
      <c r="C24" s="580" t="s">
        <v>15</v>
      </c>
      <c r="D24" s="276"/>
      <c r="E24" s="385" t="str">
        <f>HYPERLINK("https://www.gov.br/dnit/pt-br/assuntos/planejamento-e-pesquisa/custos-e-pagamentos/custos-e-pagamentos-dnit/indices-de-reajustamentos/instrucao-normativa-no-59-2021/instrucao-normativa-no-59_dnit-sede.pdf","Reajustamento FGV - IN 59/2021")</f>
        <v>Reajustamento FGV - IN 59/2021</v>
      </c>
      <c r="F24" s="378"/>
      <c r="G24" s="276"/>
      <c r="H24" s="276"/>
      <c r="I24" s="276"/>
      <c r="J24" s="276"/>
      <c r="K24" s="276"/>
      <c r="L24" s="276"/>
      <c r="M24" s="276"/>
      <c r="N24" s="276"/>
      <c r="O24" s="276"/>
      <c r="P24" s="276"/>
      <c r="Q24" s="276"/>
      <c r="R24" s="276"/>
      <c r="S24" s="276"/>
      <c r="T24" s="276"/>
      <c r="U24" s="276"/>
      <c r="V24" s="276"/>
      <c r="W24" s="276"/>
      <c r="X24" s="279"/>
      <c r="Y24" s="279"/>
      <c r="Z24" s="279"/>
    </row>
    <row r="25" spans="1:26" ht="15.75" hidden="1" customHeight="1">
      <c r="A25" s="276"/>
      <c r="B25" s="282" t="s">
        <v>22</v>
      </c>
      <c r="C25" s="580" t="s">
        <v>15</v>
      </c>
      <c r="D25" s="276"/>
      <c r="E25" s="385" t="str">
        <f>HYPERLINK("https://drive.google.com/file/d/1hibIuah3qATD5Nmy0YpcmDEbZ1m6VWEL/view?usp=sharing","Orientações preenchimento planilha")</f>
        <v>Orientações preenchimento planilha</v>
      </c>
      <c r="F25" s="378"/>
      <c r="G25" s="276"/>
      <c r="H25" s="276"/>
      <c r="I25" s="276"/>
      <c r="J25" s="276"/>
      <c r="K25" s="276"/>
      <c r="L25" s="276"/>
      <c r="M25" s="276"/>
      <c r="N25" s="276"/>
      <c r="O25" s="276"/>
      <c r="P25" s="276"/>
      <c r="Q25" s="276"/>
      <c r="R25" s="276"/>
      <c r="S25" s="276"/>
      <c r="T25" s="276"/>
      <c r="U25" s="276"/>
      <c r="V25" s="276"/>
      <c r="W25" s="276"/>
      <c r="X25" s="279"/>
      <c r="Y25" s="279"/>
      <c r="Z25" s="279"/>
    </row>
    <row r="26" spans="1:26" ht="15.75" hidden="1" customHeight="1">
      <c r="A26" s="276"/>
      <c r="B26" s="282" t="s">
        <v>23</v>
      </c>
      <c r="C26" s="580" t="s">
        <v>15</v>
      </c>
      <c r="D26" s="276"/>
      <c r="E26" s="383" t="str">
        <f>HYPERLINK("https://drive.google.com/drive/folders/1Bqlcgqqze1jO1O93A-ltaApKjpE7-VD4","Orientações preenchimento licitantes")</f>
        <v>Orientações preenchimento licitantes</v>
      </c>
      <c r="F26" s="378"/>
      <c r="G26" s="276"/>
      <c r="H26" s="276"/>
      <c r="I26" s="276"/>
      <c r="J26" s="276"/>
      <c r="K26" s="276"/>
      <c r="L26" s="276"/>
      <c r="M26" s="276"/>
      <c r="N26" s="276"/>
      <c r="O26" s="276"/>
      <c r="P26" s="276"/>
      <c r="Q26" s="276"/>
      <c r="R26" s="276"/>
      <c r="S26" s="276"/>
      <c r="T26" s="276"/>
      <c r="U26" s="276"/>
      <c r="V26" s="276"/>
      <c r="W26" s="276"/>
      <c r="X26" s="279"/>
      <c r="Y26" s="279"/>
      <c r="Z26" s="279"/>
    </row>
    <row r="27" spans="1:26" ht="15.75" hidden="1" customHeight="1">
      <c r="A27" s="276"/>
      <c r="B27" s="282" t="s">
        <v>24</v>
      </c>
      <c r="C27" s="580" t="s">
        <v>15</v>
      </c>
      <c r="D27" s="276"/>
      <c r="E27" s="383" t="str">
        <f>HYPERLINK("https://docs.google.com/document/d/1fKGiSuQ1S3eR2Jkxe3gTUuv_nOuUXoC9/edit?usp=sharing&amp;ouid=101529466307109920770&amp;rtpof=true&amp;sd=true","Manual de Orientações e Diretrizes")</f>
        <v>Manual de Orientações e Diretrizes</v>
      </c>
      <c r="F27" s="378"/>
      <c r="G27" s="276"/>
      <c r="H27" s="276"/>
      <c r="I27" s="276"/>
      <c r="J27" s="276"/>
      <c r="K27" s="276"/>
      <c r="L27" s="276"/>
      <c r="M27" s="276"/>
      <c r="N27" s="276"/>
      <c r="O27" s="276"/>
      <c r="P27" s="276"/>
      <c r="Q27" s="276"/>
      <c r="R27" s="276"/>
      <c r="S27" s="276"/>
      <c r="T27" s="276"/>
      <c r="U27" s="276"/>
      <c r="V27" s="276"/>
      <c r="W27" s="276"/>
      <c r="X27" s="279"/>
      <c r="Y27" s="279"/>
      <c r="Z27" s="279"/>
    </row>
    <row r="28" spans="1:26" ht="15.75" hidden="1" customHeight="1">
      <c r="A28" s="276"/>
      <c r="B28" s="282" t="s">
        <v>29</v>
      </c>
      <c r="C28" s="580" t="s">
        <v>15</v>
      </c>
      <c r="D28" s="276"/>
      <c r="E28" s="385" t="str">
        <f>HYPERLINK("https://leismunicipais.com.br/a1/rs/p/porto-alegre/decreto/2006/1542/15416/decreto-n-15416-2006-regulamenta-a-lei-complementar-n-7-de-07-de-dezembro-de-1973-no-que-diz-respeito-ao-issqn-e-da-outras-providencias-2013-07-12-versao-consolidada","Decreto Municipal nº 15.416/2006")</f>
        <v>Decreto Municipal nº 15.416/2006</v>
      </c>
      <c r="F28" s="378"/>
      <c r="G28" s="276"/>
      <c r="H28" s="276"/>
      <c r="I28" s="276"/>
      <c r="J28" s="276"/>
      <c r="K28" s="276"/>
      <c r="L28" s="276"/>
      <c r="M28" s="276"/>
      <c r="N28" s="276"/>
      <c r="O28" s="276"/>
      <c r="P28" s="276"/>
      <c r="Q28" s="276"/>
      <c r="R28" s="276"/>
      <c r="S28" s="276"/>
      <c r="T28" s="276"/>
      <c r="U28" s="276"/>
      <c r="V28" s="276"/>
      <c r="W28" s="276"/>
      <c r="X28" s="279"/>
      <c r="Y28" s="279"/>
      <c r="Z28" s="279"/>
    </row>
    <row r="29" spans="1:26" ht="15.75" hidden="1" customHeight="1">
      <c r="A29" s="276"/>
      <c r="B29" s="282" t="s">
        <v>30</v>
      </c>
      <c r="C29" s="580" t="s">
        <v>15</v>
      </c>
      <c r="D29" s="276"/>
      <c r="E29" s="385" t="str">
        <f>HYPERLINK("http://www2.portoalegre.rs.gov.br/cgi-bin/nph-brs?s1=000031389.DOCN.&amp;l=20&amp;u=/netahtml/sirel/simples.html&amp;p=1&amp;r=1&amp;f=G&amp;d=atos&amp;SECT1=TEXT","Decreto Municipal nº 16.869/2010")</f>
        <v>Decreto Municipal nº 16.869/2010</v>
      </c>
      <c r="F29" s="378"/>
      <c r="G29" s="276"/>
      <c r="H29" s="276"/>
      <c r="I29" s="276"/>
      <c r="J29" s="276"/>
      <c r="K29" s="276"/>
      <c r="L29" s="276"/>
      <c r="M29" s="276"/>
      <c r="N29" s="276"/>
      <c r="O29" s="276"/>
      <c r="P29" s="276"/>
      <c r="Q29" s="276"/>
      <c r="R29" s="276"/>
      <c r="S29" s="276"/>
      <c r="T29" s="276"/>
      <c r="U29" s="276"/>
      <c r="V29" s="276"/>
      <c r="W29" s="276"/>
      <c r="X29" s="279"/>
      <c r="Y29" s="279"/>
      <c r="Z29" s="279"/>
    </row>
    <row r="30" spans="1:26" ht="15.75" hidden="1" customHeight="1">
      <c r="A30" s="276"/>
      <c r="B30" s="282" t="s">
        <v>26</v>
      </c>
      <c r="C30" s="580" t="s">
        <v>15</v>
      </c>
      <c r="D30" s="276"/>
      <c r="E30" s="385" t="str">
        <f>HYPERLINK("http://leismunicipa.is/qdnju","Decreto Municipal BDI nº 19.224/2015")</f>
        <v>Decreto Municipal BDI nº 19.224/2015</v>
      </c>
      <c r="F30" s="378"/>
      <c r="G30" s="276"/>
      <c r="H30" s="276"/>
      <c r="I30" s="276"/>
      <c r="J30" s="276"/>
      <c r="K30" s="276"/>
      <c r="L30" s="276"/>
      <c r="M30" s="276"/>
      <c r="N30" s="276"/>
      <c r="O30" s="276"/>
      <c r="P30" s="276"/>
      <c r="Q30" s="276"/>
      <c r="R30" s="276"/>
      <c r="S30" s="276"/>
      <c r="T30" s="276"/>
      <c r="U30" s="276"/>
      <c r="V30" s="276"/>
      <c r="W30" s="276"/>
      <c r="X30" s="279"/>
      <c r="Y30" s="279"/>
      <c r="Z30" s="279"/>
    </row>
    <row r="31" spans="1:26" ht="15.75" hidden="1" customHeight="1">
      <c r="A31" s="276"/>
      <c r="B31" s="282" t="s">
        <v>28</v>
      </c>
      <c r="C31" s="580" t="s">
        <v>15</v>
      </c>
      <c r="D31" s="276"/>
      <c r="E31" s="276"/>
      <c r="F31" s="378"/>
      <c r="G31" s="276"/>
      <c r="H31" s="276"/>
      <c r="I31" s="276"/>
      <c r="J31" s="276"/>
      <c r="K31" s="276"/>
      <c r="L31" s="276"/>
      <c r="M31" s="276"/>
      <c r="N31" s="276"/>
      <c r="O31" s="276"/>
      <c r="P31" s="276"/>
      <c r="Q31" s="276"/>
      <c r="R31" s="276"/>
      <c r="S31" s="276"/>
      <c r="T31" s="276"/>
      <c r="U31" s="276"/>
      <c r="V31" s="276"/>
      <c r="W31" s="276"/>
      <c r="X31" s="279"/>
      <c r="Y31" s="279"/>
      <c r="Z31" s="279"/>
    </row>
    <row r="32" spans="1:26" ht="15.75" hidden="1" customHeight="1">
      <c r="A32" s="276"/>
      <c r="B32" s="282" t="s">
        <v>92</v>
      </c>
      <c r="C32" s="580">
        <v>44652</v>
      </c>
      <c r="D32" s="276"/>
      <c r="E32" s="276"/>
      <c r="F32" s="378"/>
      <c r="G32" s="276"/>
      <c r="H32" s="276"/>
      <c r="I32" s="276"/>
      <c r="J32" s="276"/>
      <c r="K32" s="276"/>
      <c r="L32" s="276"/>
      <c r="M32" s="276"/>
      <c r="N32" s="276"/>
      <c r="O32" s="276"/>
      <c r="P32" s="276"/>
      <c r="Q32" s="276"/>
      <c r="R32" s="276"/>
      <c r="S32" s="276"/>
      <c r="T32" s="276"/>
      <c r="U32" s="276"/>
      <c r="V32" s="276"/>
      <c r="W32" s="276"/>
      <c r="X32" s="279"/>
      <c r="Y32" s="279"/>
      <c r="Z32" s="279"/>
    </row>
    <row r="33" spans="1:26" ht="15.75" hidden="1" customHeight="1">
      <c r="A33" s="276"/>
      <c r="B33" s="276"/>
      <c r="C33" s="276"/>
      <c r="D33" s="276"/>
      <c r="E33" s="276"/>
      <c r="F33" s="378"/>
      <c r="G33" s="276"/>
      <c r="H33" s="276"/>
      <c r="I33" s="276"/>
      <c r="J33" s="276"/>
      <c r="K33" s="276"/>
      <c r="L33" s="276"/>
      <c r="M33" s="276"/>
      <c r="N33" s="276"/>
      <c r="O33" s="276"/>
      <c r="P33" s="276"/>
      <c r="Q33" s="276"/>
      <c r="R33" s="276"/>
      <c r="S33" s="276"/>
      <c r="T33" s="276"/>
      <c r="U33" s="276"/>
      <c r="V33" s="276"/>
      <c r="W33" s="276"/>
      <c r="X33" s="276"/>
      <c r="Y33" s="276"/>
      <c r="Z33" s="276"/>
    </row>
    <row r="34" spans="1:26" ht="15.75" customHeight="1">
      <c r="A34" s="276"/>
      <c r="B34" s="276"/>
      <c r="C34" s="276"/>
      <c r="D34" s="276"/>
      <c r="E34" s="276"/>
      <c r="F34" s="378"/>
      <c r="G34" s="276"/>
      <c r="H34" s="276"/>
      <c r="I34" s="276"/>
      <c r="J34" s="276"/>
      <c r="K34" s="276"/>
      <c r="L34" s="276"/>
      <c r="M34" s="276"/>
      <c r="N34" s="276"/>
      <c r="O34" s="276"/>
      <c r="P34" s="276"/>
      <c r="Q34" s="276"/>
      <c r="R34" s="276"/>
      <c r="S34" s="276"/>
      <c r="T34" s="276"/>
      <c r="U34" s="276"/>
      <c r="V34" s="276"/>
      <c r="W34" s="276"/>
      <c r="X34" s="276"/>
      <c r="Y34" s="276"/>
      <c r="Z34" s="276"/>
    </row>
    <row r="35" spans="1:26" ht="15.75" customHeight="1">
      <c r="A35" s="276"/>
      <c r="B35" s="873" t="s">
        <v>2036</v>
      </c>
      <c r="C35" s="874"/>
      <c r="D35" s="578"/>
      <c r="E35" s="578"/>
      <c r="F35" s="578"/>
      <c r="G35" s="276"/>
      <c r="H35" s="276"/>
      <c r="I35" s="276"/>
      <c r="J35" s="276"/>
      <c r="K35" s="276"/>
      <c r="L35" s="276"/>
      <c r="M35" s="276"/>
      <c r="N35" s="276"/>
      <c r="O35" s="276"/>
      <c r="P35" s="276"/>
      <c r="Q35" s="276"/>
      <c r="R35" s="276"/>
      <c r="S35" s="276"/>
      <c r="T35" s="276"/>
      <c r="U35" s="276"/>
      <c r="V35" s="276"/>
      <c r="W35" s="276"/>
      <c r="X35" s="276"/>
      <c r="Y35" s="276"/>
      <c r="Z35" s="276"/>
    </row>
    <row r="36" spans="1:26" ht="15.75" customHeight="1">
      <c r="A36" s="276"/>
      <c r="B36" s="542" t="s">
        <v>2037</v>
      </c>
      <c r="C36" s="579" t="s">
        <v>2050</v>
      </c>
      <c r="D36" s="582" t="s">
        <v>2193</v>
      </c>
      <c r="E36" s="578"/>
      <c r="F36" s="578"/>
      <c r="G36" s="276"/>
      <c r="H36" s="276"/>
      <c r="I36" s="276"/>
      <c r="J36" s="276"/>
      <c r="K36" s="276"/>
      <c r="L36" s="276"/>
      <c r="M36" s="276"/>
      <c r="N36" s="276"/>
      <c r="O36" s="276"/>
      <c r="P36" s="276"/>
      <c r="Q36" s="276"/>
      <c r="R36" s="276"/>
      <c r="S36" s="276"/>
      <c r="T36" s="276"/>
      <c r="U36" s="276"/>
      <c r="V36" s="276"/>
      <c r="W36" s="276"/>
      <c r="X36" s="276"/>
      <c r="Y36" s="276"/>
      <c r="Z36" s="276"/>
    </row>
    <row r="37" spans="1:26" ht="15.75" customHeight="1">
      <c r="A37" s="276"/>
      <c r="B37" s="542" t="s">
        <v>2038</v>
      </c>
      <c r="C37" s="579"/>
      <c r="D37" s="578"/>
      <c r="E37" s="578"/>
      <c r="F37" s="578"/>
      <c r="G37" s="276"/>
      <c r="H37" s="276"/>
      <c r="I37" s="276"/>
      <c r="J37" s="276"/>
      <c r="K37" s="276"/>
      <c r="L37" s="276"/>
      <c r="M37" s="276"/>
      <c r="N37" s="276"/>
      <c r="O37" s="276"/>
      <c r="P37" s="276"/>
      <c r="Q37" s="276"/>
      <c r="R37" s="276"/>
      <c r="S37" s="276"/>
      <c r="T37" s="276"/>
      <c r="U37" s="276"/>
      <c r="V37" s="276"/>
      <c r="W37" s="276"/>
      <c r="X37" s="276"/>
      <c r="Y37" s="276"/>
      <c r="Z37" s="276"/>
    </row>
    <row r="38" spans="1:26" ht="15.75" customHeight="1">
      <c r="A38" s="276"/>
      <c r="B38" s="542" t="s">
        <v>2039</v>
      </c>
      <c r="C38" s="579"/>
      <c r="D38" s="581"/>
      <c r="E38" s="578"/>
      <c r="F38" s="578"/>
      <c r="G38" s="276"/>
      <c r="H38" s="276"/>
      <c r="I38" s="276"/>
      <c r="J38" s="276"/>
      <c r="K38" s="276"/>
      <c r="L38" s="276"/>
      <c r="M38" s="276"/>
      <c r="N38" s="276"/>
      <c r="O38" s="276"/>
      <c r="P38" s="276"/>
      <c r="Q38" s="276"/>
      <c r="R38" s="276"/>
      <c r="S38" s="276"/>
      <c r="T38" s="276"/>
      <c r="U38" s="276"/>
      <c r="V38" s="276"/>
      <c r="W38" s="276"/>
      <c r="X38" s="276"/>
      <c r="Y38" s="276"/>
      <c r="Z38" s="276"/>
    </row>
    <row r="39" spans="1:26" ht="15.75" customHeight="1">
      <c r="A39" s="276"/>
      <c r="B39" s="542"/>
      <c r="C39" s="585"/>
      <c r="D39" s="578"/>
      <c r="E39" s="578"/>
      <c r="F39" s="578"/>
      <c r="G39" s="276"/>
      <c r="H39" s="276"/>
      <c r="I39" s="276"/>
      <c r="J39" s="276"/>
      <c r="K39" s="276"/>
      <c r="L39" s="276"/>
      <c r="M39" s="276"/>
      <c r="N39" s="276"/>
      <c r="O39" s="276"/>
      <c r="P39" s="276"/>
      <c r="Q39" s="276"/>
      <c r="R39" s="276"/>
      <c r="S39" s="276"/>
      <c r="T39" s="276"/>
      <c r="U39" s="276"/>
      <c r="V39" s="276"/>
      <c r="W39" s="276"/>
      <c r="X39" s="276"/>
      <c r="Y39" s="276"/>
      <c r="Z39" s="276"/>
    </row>
    <row r="40" spans="1:26" ht="15.75" customHeight="1">
      <c r="A40" s="276"/>
      <c r="B40" s="542" t="s">
        <v>2040</v>
      </c>
      <c r="C40" s="579"/>
      <c r="D40" s="578"/>
      <c r="E40" s="578"/>
      <c r="F40" s="578"/>
      <c r="G40" s="276"/>
      <c r="H40" s="276"/>
      <c r="I40" s="276"/>
      <c r="J40" s="276"/>
      <c r="K40" s="276"/>
      <c r="L40" s="276"/>
      <c r="M40" s="276"/>
      <c r="N40" s="276"/>
      <c r="O40" s="276"/>
      <c r="P40" s="276"/>
      <c r="Q40" s="276"/>
      <c r="R40" s="276"/>
      <c r="S40" s="276"/>
      <c r="T40" s="276"/>
      <c r="U40" s="276"/>
      <c r="V40" s="276"/>
      <c r="W40" s="276"/>
      <c r="X40" s="276"/>
      <c r="Y40" s="276"/>
      <c r="Z40" s="276"/>
    </row>
    <row r="41" spans="1:26" ht="15.75" customHeight="1">
      <c r="A41" s="276"/>
      <c r="B41" s="542" t="s">
        <v>2041</v>
      </c>
      <c r="C41" s="260" t="str">
        <f>C3</f>
        <v>Secretaria Municipal de Saúde</v>
      </c>
      <c r="D41" s="578"/>
      <c r="E41" s="578"/>
      <c r="F41" s="578"/>
      <c r="G41" s="276"/>
      <c r="H41" s="276"/>
      <c r="I41" s="276"/>
      <c r="J41" s="276"/>
      <c r="K41" s="276"/>
      <c r="L41" s="276"/>
      <c r="M41" s="276"/>
      <c r="N41" s="276"/>
      <c r="O41" s="276"/>
      <c r="P41" s="276"/>
      <c r="Q41" s="276"/>
      <c r="R41" s="276"/>
      <c r="S41" s="276"/>
      <c r="T41" s="276"/>
      <c r="U41" s="276"/>
      <c r="V41" s="276"/>
      <c r="W41" s="276"/>
      <c r="X41" s="276"/>
      <c r="Y41" s="276"/>
      <c r="Z41" s="276"/>
    </row>
    <row r="42" spans="1:26" ht="15.75" customHeight="1">
      <c r="A42" s="276"/>
      <c r="B42" s="542" t="s">
        <v>40</v>
      </c>
      <c r="C42" s="260"/>
      <c r="D42" s="578"/>
      <c r="E42" s="578"/>
      <c r="F42" s="578"/>
      <c r="G42" s="276"/>
      <c r="H42" s="276"/>
      <c r="I42" s="276"/>
      <c r="J42" s="276"/>
      <c r="K42" s="276"/>
      <c r="L42" s="276"/>
      <c r="M42" s="276"/>
      <c r="N42" s="276"/>
      <c r="O42" s="276"/>
      <c r="P42" s="276"/>
      <c r="Q42" s="276"/>
      <c r="R42" s="276"/>
      <c r="S42" s="276"/>
      <c r="T42" s="276"/>
      <c r="U42" s="276"/>
      <c r="V42" s="276"/>
      <c r="W42" s="276"/>
      <c r="X42" s="276"/>
      <c r="Y42" s="276"/>
      <c r="Z42" s="276"/>
    </row>
    <row r="43" spans="1:26" ht="15.75" customHeight="1">
      <c r="A43" s="276"/>
      <c r="B43" s="542" t="s">
        <v>2042</v>
      </c>
      <c r="C43" s="373">
        <f>C18</f>
        <v>44652</v>
      </c>
      <c r="D43" s="578"/>
      <c r="E43" s="578"/>
      <c r="F43" s="578"/>
      <c r="G43" s="276"/>
      <c r="H43" s="276"/>
      <c r="I43" s="276"/>
      <c r="J43" s="276"/>
      <c r="K43" s="276"/>
      <c r="L43" s="276"/>
      <c r="M43" s="276"/>
      <c r="N43" s="276"/>
      <c r="O43" s="276"/>
      <c r="P43" s="276"/>
      <c r="Q43" s="276"/>
      <c r="R43" s="276"/>
      <c r="S43" s="276"/>
      <c r="T43" s="276"/>
      <c r="U43" s="276"/>
      <c r="V43" s="276"/>
      <c r="W43" s="276"/>
      <c r="X43" s="276"/>
      <c r="Y43" s="276"/>
      <c r="Z43" s="276"/>
    </row>
    <row r="44" spans="1:26" ht="15.75" customHeight="1">
      <c r="A44" s="276"/>
      <c r="B44" s="581"/>
      <c r="C44" s="584"/>
      <c r="D44" s="578"/>
      <c r="E44" s="578"/>
      <c r="F44" s="578"/>
      <c r="G44" s="276"/>
      <c r="H44" s="276"/>
      <c r="I44" s="276"/>
      <c r="J44" s="276"/>
      <c r="K44" s="276"/>
      <c r="L44" s="276"/>
      <c r="M44" s="276"/>
      <c r="N44" s="276"/>
      <c r="O44" s="276"/>
      <c r="P44" s="276"/>
      <c r="Q44" s="276"/>
      <c r="R44" s="276"/>
      <c r="S44" s="276"/>
      <c r="T44" s="276"/>
      <c r="U44" s="276"/>
      <c r="V44" s="276"/>
      <c r="W44" s="276"/>
      <c r="X44" s="276"/>
      <c r="Y44" s="276"/>
      <c r="Z44" s="276"/>
    </row>
    <row r="45" spans="1:26" ht="15.75" customHeight="1">
      <c r="A45" s="276"/>
      <c r="B45" s="542" t="s">
        <v>85</v>
      </c>
      <c r="C45" s="579" t="str">
        <f>C9</f>
        <v>Roberto Arnt Tarrago</v>
      </c>
      <c r="D45" s="578"/>
      <c r="E45" s="578"/>
      <c r="F45" s="578"/>
      <c r="G45" s="276"/>
      <c r="H45" s="276"/>
      <c r="I45" s="276"/>
      <c r="J45" s="276"/>
      <c r="K45" s="276"/>
      <c r="L45" s="276"/>
      <c r="M45" s="276"/>
      <c r="N45" s="276"/>
      <c r="O45" s="276"/>
      <c r="P45" s="276"/>
      <c r="Q45" s="276"/>
      <c r="R45" s="276"/>
      <c r="S45" s="276"/>
      <c r="T45" s="276"/>
      <c r="U45" s="276"/>
      <c r="V45" s="276"/>
      <c r="W45" s="276"/>
      <c r="X45" s="276"/>
      <c r="Y45" s="276"/>
      <c r="Z45" s="276"/>
    </row>
    <row r="46" spans="1:26" ht="15.75" customHeight="1">
      <c r="A46" s="276"/>
      <c r="B46" s="542" t="s">
        <v>58</v>
      </c>
      <c r="C46" s="579" t="str">
        <f>C10</f>
        <v>Engenheiro Eletricista</v>
      </c>
      <c r="D46" s="578"/>
      <c r="E46" s="578"/>
      <c r="F46" s="578"/>
      <c r="G46" s="276"/>
      <c r="H46" s="276"/>
      <c r="I46" s="276"/>
      <c r="J46" s="276"/>
      <c r="K46" s="276"/>
      <c r="L46" s="276"/>
      <c r="M46" s="276"/>
      <c r="N46" s="276"/>
      <c r="O46" s="276"/>
      <c r="P46" s="276"/>
      <c r="Q46" s="276"/>
      <c r="R46" s="276"/>
      <c r="S46" s="276"/>
      <c r="T46" s="276"/>
      <c r="U46" s="276"/>
      <c r="V46" s="276"/>
      <c r="W46" s="276"/>
      <c r="X46" s="276"/>
      <c r="Y46" s="276"/>
      <c r="Z46" s="276"/>
    </row>
    <row r="47" spans="1:26" ht="15.75" customHeight="1">
      <c r="A47" s="276"/>
      <c r="B47" s="542" t="s">
        <v>2043</v>
      </c>
      <c r="C47" s="579" t="str">
        <f>C11</f>
        <v>150554-03</v>
      </c>
      <c r="D47" s="582" t="s">
        <v>2044</v>
      </c>
      <c r="E47" s="578"/>
      <c r="F47" s="578"/>
      <c r="G47" s="276"/>
      <c r="H47" s="276"/>
      <c r="I47" s="276"/>
      <c r="J47" s="276"/>
      <c r="K47" s="276"/>
      <c r="L47" s="276"/>
      <c r="M47" s="276"/>
      <c r="N47" s="276"/>
      <c r="O47" s="276"/>
      <c r="P47" s="276"/>
      <c r="Q47" s="276"/>
      <c r="R47" s="276"/>
      <c r="S47" s="276"/>
      <c r="T47" s="276"/>
      <c r="U47" s="276"/>
      <c r="V47" s="276"/>
      <c r="W47" s="276"/>
      <c r="X47" s="276"/>
      <c r="Y47" s="276"/>
      <c r="Z47" s="276"/>
    </row>
    <row r="48" spans="1:26" ht="15.75" customHeight="1">
      <c r="A48" s="276"/>
      <c r="B48" s="409" t="s">
        <v>19</v>
      </c>
      <c r="C48" s="579">
        <f>C12</f>
        <v>163596</v>
      </c>
      <c r="D48" s="578"/>
      <c r="E48" s="578"/>
      <c r="F48" s="578"/>
      <c r="G48" s="276"/>
      <c r="H48" s="276"/>
      <c r="I48" s="276"/>
      <c r="J48" s="276"/>
      <c r="K48" s="276"/>
      <c r="L48" s="276"/>
      <c r="M48" s="276"/>
      <c r="N48" s="276"/>
      <c r="O48" s="276"/>
      <c r="P48" s="276"/>
      <c r="Q48" s="276"/>
      <c r="R48" s="276"/>
      <c r="S48" s="276"/>
      <c r="T48" s="276"/>
      <c r="U48" s="276"/>
      <c r="V48" s="276"/>
      <c r="W48" s="276"/>
      <c r="X48" s="276"/>
      <c r="Y48" s="276"/>
      <c r="Z48" s="276"/>
    </row>
    <row r="49" spans="1:26" ht="15.75" customHeight="1">
      <c r="A49" s="276"/>
      <c r="B49" s="583"/>
      <c r="C49" s="260"/>
      <c r="D49" s="578"/>
      <c r="E49" s="578"/>
      <c r="F49" s="578"/>
      <c r="G49" s="276"/>
      <c r="H49" s="276"/>
      <c r="I49" s="276"/>
      <c r="J49" s="276"/>
      <c r="K49" s="276"/>
      <c r="L49" s="276"/>
      <c r="M49" s="276"/>
      <c r="N49" s="276"/>
      <c r="O49" s="276"/>
      <c r="P49" s="276"/>
      <c r="Q49" s="276"/>
      <c r="R49" s="276"/>
      <c r="S49" s="276"/>
      <c r="T49" s="276"/>
      <c r="U49" s="276"/>
      <c r="V49" s="276"/>
      <c r="W49" s="276"/>
      <c r="X49" s="276"/>
      <c r="Y49" s="276"/>
      <c r="Z49" s="276"/>
    </row>
    <row r="50" spans="1:26" ht="15.75" hidden="1" customHeight="1">
      <c r="A50" s="276"/>
      <c r="B50" s="578"/>
      <c r="C50" s="578" t="str">
        <f>IF(C41=C3,C41,CONCATENATE(C51,C41))</f>
        <v>Secretaria Municipal de Saúde</v>
      </c>
      <c r="D50" s="578"/>
      <c r="E50" s="578"/>
      <c r="F50" s="578"/>
      <c r="G50" s="276"/>
      <c r="H50" s="276"/>
      <c r="I50" s="276"/>
      <c r="J50" s="276"/>
      <c r="K50" s="276"/>
      <c r="L50" s="276"/>
      <c r="M50" s="276"/>
      <c r="N50" s="276"/>
      <c r="O50" s="276"/>
      <c r="P50" s="276"/>
      <c r="Q50" s="276"/>
      <c r="R50" s="276"/>
      <c r="S50" s="276"/>
      <c r="T50" s="276"/>
      <c r="U50" s="276"/>
      <c r="V50" s="276"/>
      <c r="W50" s="276"/>
      <c r="X50" s="276"/>
      <c r="Y50" s="276"/>
      <c r="Z50" s="276"/>
    </row>
    <row r="51" spans="1:26" ht="15.75" hidden="1" customHeight="1">
      <c r="A51" s="276"/>
      <c r="B51" s="578"/>
      <c r="C51" s="578" t="s">
        <v>2045</v>
      </c>
      <c r="D51" s="578"/>
      <c r="E51" s="578"/>
      <c r="F51" s="578"/>
      <c r="G51" s="276"/>
      <c r="H51" s="276"/>
      <c r="I51" s="276"/>
      <c r="J51" s="276"/>
      <c r="K51" s="276"/>
      <c r="L51" s="276"/>
      <c r="M51" s="276"/>
      <c r="N51" s="276"/>
      <c r="O51" s="276"/>
      <c r="P51" s="276"/>
      <c r="Q51" s="276"/>
      <c r="R51" s="276"/>
      <c r="S51" s="276"/>
      <c r="T51" s="276"/>
      <c r="U51" s="276"/>
      <c r="V51" s="276"/>
      <c r="W51" s="276"/>
      <c r="X51" s="276"/>
      <c r="Y51" s="276"/>
      <c r="Z51" s="276"/>
    </row>
    <row r="52" spans="1:26" ht="15.75" hidden="1" customHeight="1">
      <c r="A52" s="276"/>
      <c r="B52" s="578"/>
      <c r="C52" s="578" t="str">
        <f>IF(C47=C11,C47,CONCATENATE(C53,C47))</f>
        <v>150554-03</v>
      </c>
      <c r="D52" s="578"/>
      <c r="E52" s="578"/>
      <c r="F52" s="578"/>
      <c r="G52" s="276"/>
      <c r="H52" s="276"/>
      <c r="I52" s="276"/>
      <c r="J52" s="276"/>
      <c r="K52" s="276"/>
      <c r="L52" s="276"/>
      <c r="M52" s="276"/>
      <c r="N52" s="276"/>
      <c r="O52" s="276"/>
      <c r="P52" s="276"/>
      <c r="Q52" s="276"/>
      <c r="R52" s="276"/>
      <c r="S52" s="276"/>
      <c r="T52" s="276"/>
      <c r="U52" s="276"/>
      <c r="V52" s="276"/>
      <c r="W52" s="276"/>
      <c r="X52" s="276"/>
      <c r="Y52" s="276"/>
      <c r="Z52" s="276"/>
    </row>
    <row r="53" spans="1:26" ht="15.75" hidden="1" customHeight="1">
      <c r="A53" s="276"/>
      <c r="B53" s="578"/>
      <c r="C53" s="578"/>
      <c r="D53" s="578"/>
      <c r="E53" s="578"/>
      <c r="F53" s="578"/>
      <c r="G53" s="276"/>
      <c r="H53" s="276"/>
      <c r="I53" s="276"/>
      <c r="J53" s="276"/>
      <c r="K53" s="276"/>
      <c r="L53" s="276"/>
      <c r="M53" s="276"/>
      <c r="N53" s="276"/>
      <c r="O53" s="276"/>
      <c r="P53" s="276"/>
      <c r="Q53" s="276"/>
      <c r="R53" s="276"/>
      <c r="S53" s="276"/>
      <c r="T53" s="276"/>
      <c r="U53" s="276"/>
      <c r="V53" s="276"/>
      <c r="W53" s="276"/>
      <c r="X53" s="276"/>
      <c r="Y53" s="276"/>
      <c r="Z53" s="276"/>
    </row>
    <row r="54" spans="1:26" ht="15.75" customHeight="1">
      <c r="A54" s="276"/>
      <c r="B54" s="578"/>
      <c r="C54" s="578"/>
      <c r="D54" s="578"/>
      <c r="E54" s="578"/>
      <c r="F54" s="578"/>
      <c r="G54" s="276"/>
      <c r="H54" s="276"/>
      <c r="I54" s="276"/>
      <c r="J54" s="276"/>
      <c r="K54" s="276"/>
      <c r="L54" s="276"/>
      <c r="M54" s="276"/>
      <c r="N54" s="276"/>
      <c r="O54" s="276"/>
      <c r="P54" s="276"/>
      <c r="Q54" s="276"/>
      <c r="R54" s="276"/>
      <c r="S54" s="276"/>
      <c r="T54" s="276"/>
      <c r="U54" s="276"/>
      <c r="V54" s="276"/>
      <c r="W54" s="276"/>
      <c r="X54" s="276"/>
      <c r="Y54" s="276"/>
      <c r="Z54" s="276"/>
    </row>
    <row r="55" spans="1:26" ht="15.75" customHeight="1">
      <c r="A55" s="276"/>
      <c r="B55" s="578"/>
      <c r="C55" s="578"/>
      <c r="D55" s="578"/>
      <c r="E55" s="578"/>
      <c r="F55" s="578"/>
      <c r="G55" s="276"/>
      <c r="H55" s="276"/>
      <c r="I55" s="276"/>
      <c r="J55" s="276"/>
      <c r="K55" s="276"/>
      <c r="L55" s="276"/>
      <c r="M55" s="276"/>
      <c r="N55" s="276"/>
      <c r="O55" s="276"/>
      <c r="P55" s="276"/>
      <c r="Q55" s="276"/>
      <c r="R55" s="276"/>
      <c r="S55" s="276"/>
      <c r="T55" s="276"/>
      <c r="U55" s="276"/>
      <c r="V55" s="276"/>
      <c r="W55" s="276"/>
      <c r="X55" s="276"/>
      <c r="Y55" s="276"/>
      <c r="Z55" s="276"/>
    </row>
    <row r="56" spans="1:26" ht="15.75" customHeight="1">
      <c r="A56" s="276"/>
      <c r="B56" s="578"/>
      <c r="C56" s="578"/>
      <c r="D56" s="578"/>
      <c r="E56" s="578"/>
      <c r="F56" s="578"/>
      <c r="G56" s="276"/>
      <c r="H56" s="276"/>
      <c r="I56" s="276"/>
      <c r="J56" s="276"/>
      <c r="K56" s="276"/>
      <c r="L56" s="276"/>
      <c r="M56" s="276"/>
      <c r="N56" s="276"/>
      <c r="O56" s="276"/>
      <c r="P56" s="276"/>
      <c r="Q56" s="276"/>
      <c r="R56" s="276"/>
      <c r="S56" s="276"/>
      <c r="T56" s="276"/>
      <c r="U56" s="276"/>
      <c r="V56" s="276"/>
      <c r="W56" s="276"/>
      <c r="X56" s="276"/>
      <c r="Y56" s="276"/>
      <c r="Z56" s="276"/>
    </row>
    <row r="57" spans="1:26" ht="15.75" customHeight="1">
      <c r="A57" s="276"/>
      <c r="B57" s="578"/>
      <c r="C57" s="578"/>
      <c r="D57" s="578"/>
      <c r="E57" s="578"/>
      <c r="F57" s="578"/>
      <c r="G57" s="276"/>
      <c r="H57" s="276"/>
      <c r="I57" s="276"/>
      <c r="J57" s="276"/>
      <c r="K57" s="276"/>
      <c r="L57" s="276"/>
      <c r="M57" s="276"/>
      <c r="N57" s="276"/>
      <c r="O57" s="276"/>
      <c r="P57" s="276"/>
      <c r="Q57" s="276"/>
      <c r="R57" s="276"/>
      <c r="S57" s="276"/>
      <c r="T57" s="276"/>
      <c r="U57" s="276"/>
      <c r="V57" s="276"/>
      <c r="W57" s="276"/>
      <c r="X57" s="276"/>
      <c r="Y57" s="276"/>
      <c r="Z57" s="276"/>
    </row>
    <row r="58" spans="1:26" ht="15.75" customHeight="1">
      <c r="A58" s="276"/>
      <c r="B58" s="578"/>
      <c r="C58" s="578"/>
      <c r="D58" s="578"/>
      <c r="E58" s="578"/>
      <c r="F58" s="578"/>
      <c r="G58" s="276"/>
      <c r="H58" s="276"/>
      <c r="I58" s="276"/>
      <c r="J58" s="276"/>
      <c r="K58" s="276"/>
      <c r="L58" s="276"/>
      <c r="M58" s="276"/>
      <c r="N58" s="276"/>
      <c r="O58" s="276"/>
      <c r="P58" s="276"/>
      <c r="Q58" s="276"/>
      <c r="R58" s="276"/>
      <c r="S58" s="276"/>
      <c r="T58" s="276"/>
      <c r="U58" s="276"/>
      <c r="V58" s="276"/>
      <c r="W58" s="276"/>
      <c r="X58" s="276"/>
      <c r="Y58" s="276"/>
      <c r="Z58" s="276"/>
    </row>
    <row r="59" spans="1:26" ht="15.75" customHeight="1">
      <c r="A59" s="276"/>
      <c r="B59" s="578"/>
      <c r="C59" s="578"/>
      <c r="D59" s="578"/>
      <c r="E59" s="578"/>
      <c r="F59" s="578"/>
      <c r="G59" s="276"/>
      <c r="H59" s="276"/>
      <c r="I59" s="276"/>
      <c r="J59" s="276"/>
      <c r="K59" s="276"/>
      <c r="L59" s="276"/>
      <c r="M59" s="276"/>
      <c r="N59" s="276"/>
      <c r="O59" s="276"/>
      <c r="P59" s="276"/>
      <c r="Q59" s="276"/>
      <c r="R59" s="276"/>
      <c r="S59" s="276"/>
      <c r="T59" s="276"/>
      <c r="U59" s="276"/>
      <c r="V59" s="276"/>
      <c r="W59" s="276"/>
      <c r="X59" s="276"/>
      <c r="Y59" s="276"/>
      <c r="Z59" s="276"/>
    </row>
    <row r="60" spans="1:26" ht="15.75" customHeight="1">
      <c r="A60" s="276"/>
      <c r="B60" s="276"/>
      <c r="C60" s="276"/>
      <c r="D60" s="276"/>
      <c r="E60" s="276"/>
      <c r="F60" s="378"/>
      <c r="G60" s="276"/>
      <c r="H60" s="276"/>
      <c r="I60" s="276"/>
      <c r="J60" s="276"/>
      <c r="K60" s="276"/>
      <c r="L60" s="276"/>
      <c r="M60" s="276"/>
      <c r="N60" s="276"/>
      <c r="O60" s="276"/>
      <c r="P60" s="276"/>
      <c r="Q60" s="276"/>
      <c r="R60" s="276"/>
      <c r="S60" s="276"/>
      <c r="T60" s="276"/>
      <c r="U60" s="276"/>
      <c r="V60" s="276"/>
      <c r="W60" s="276"/>
      <c r="X60" s="276"/>
      <c r="Y60" s="276"/>
      <c r="Z60" s="276"/>
    </row>
    <row r="61" spans="1:26" ht="15.75" customHeight="1">
      <c r="A61" s="276"/>
      <c r="B61" s="276"/>
      <c r="C61" s="276"/>
      <c r="D61" s="276"/>
      <c r="E61" s="276"/>
      <c r="F61" s="378"/>
      <c r="G61" s="276"/>
      <c r="H61" s="276"/>
      <c r="I61" s="276"/>
      <c r="J61" s="276"/>
      <c r="K61" s="276"/>
      <c r="L61" s="276"/>
      <c r="M61" s="276"/>
      <c r="N61" s="276"/>
      <c r="O61" s="276"/>
      <c r="P61" s="276"/>
      <c r="Q61" s="276"/>
      <c r="R61" s="276"/>
      <c r="S61" s="276"/>
      <c r="T61" s="276"/>
      <c r="U61" s="276"/>
      <c r="V61" s="276"/>
      <c r="W61" s="276"/>
      <c r="X61" s="276"/>
      <c r="Y61" s="276"/>
      <c r="Z61" s="276"/>
    </row>
    <row r="62" spans="1:26" ht="15.75" customHeight="1">
      <c r="A62" s="276"/>
      <c r="B62" s="276"/>
      <c r="C62" s="276"/>
      <c r="D62" s="276"/>
      <c r="E62" s="276"/>
      <c r="F62" s="378"/>
      <c r="G62" s="276"/>
      <c r="H62" s="276"/>
      <c r="I62" s="276"/>
      <c r="J62" s="276"/>
      <c r="K62" s="276"/>
      <c r="L62" s="276"/>
      <c r="M62" s="276"/>
      <c r="N62" s="276"/>
      <c r="O62" s="276"/>
      <c r="P62" s="276"/>
      <c r="Q62" s="276"/>
      <c r="R62" s="276"/>
      <c r="S62" s="276"/>
      <c r="T62" s="276"/>
      <c r="U62" s="276"/>
      <c r="V62" s="276"/>
      <c r="W62" s="276"/>
      <c r="X62" s="276"/>
      <c r="Y62" s="276"/>
      <c r="Z62" s="276"/>
    </row>
    <row r="63" spans="1:26" ht="15.75" customHeight="1">
      <c r="A63" s="276"/>
      <c r="B63" s="276"/>
      <c r="C63" s="276"/>
      <c r="D63" s="276"/>
      <c r="E63" s="276"/>
      <c r="F63" s="378"/>
      <c r="G63" s="276"/>
      <c r="H63" s="276"/>
      <c r="I63" s="276"/>
      <c r="J63" s="276"/>
      <c r="K63" s="276"/>
      <c r="L63" s="276"/>
      <c r="M63" s="276"/>
      <c r="N63" s="276"/>
      <c r="O63" s="276"/>
      <c r="P63" s="276"/>
      <c r="Q63" s="276"/>
      <c r="R63" s="276"/>
      <c r="S63" s="276"/>
      <c r="T63" s="276"/>
      <c r="U63" s="276"/>
      <c r="V63" s="276"/>
      <c r="W63" s="276"/>
      <c r="X63" s="276"/>
      <c r="Y63" s="276"/>
      <c r="Z63" s="276"/>
    </row>
    <row r="64" spans="1:26" ht="15.75" customHeight="1">
      <c r="A64" s="276"/>
      <c r="B64" s="276"/>
      <c r="C64" s="276"/>
      <c r="D64" s="276"/>
      <c r="E64" s="276"/>
      <c r="F64" s="378"/>
      <c r="G64" s="276"/>
      <c r="H64" s="276"/>
      <c r="I64" s="276"/>
      <c r="J64" s="276"/>
      <c r="K64" s="276"/>
      <c r="L64" s="276"/>
      <c r="M64" s="276"/>
      <c r="N64" s="276"/>
      <c r="O64" s="276"/>
      <c r="P64" s="276"/>
      <c r="Q64" s="276"/>
      <c r="R64" s="276"/>
      <c r="S64" s="276"/>
      <c r="T64" s="276"/>
      <c r="U64" s="276"/>
      <c r="V64" s="276"/>
      <c r="W64" s="276"/>
      <c r="X64" s="276"/>
      <c r="Y64" s="276"/>
      <c r="Z64" s="276"/>
    </row>
    <row r="65" spans="1:26" ht="15.75" customHeight="1">
      <c r="A65" s="276"/>
      <c r="B65" s="276"/>
      <c r="C65" s="276"/>
      <c r="D65" s="276"/>
      <c r="E65" s="276"/>
      <c r="F65" s="378"/>
      <c r="G65" s="276"/>
      <c r="H65" s="276"/>
      <c r="I65" s="276"/>
      <c r="J65" s="276"/>
      <c r="K65" s="276"/>
      <c r="L65" s="276"/>
      <c r="M65" s="276"/>
      <c r="N65" s="276"/>
      <c r="O65" s="276"/>
      <c r="P65" s="276"/>
      <c r="Q65" s="276"/>
      <c r="R65" s="276"/>
      <c r="S65" s="276"/>
      <c r="T65" s="276"/>
      <c r="U65" s="276"/>
      <c r="V65" s="276"/>
      <c r="W65" s="276"/>
      <c r="X65" s="276"/>
      <c r="Y65" s="276"/>
      <c r="Z65" s="276"/>
    </row>
    <row r="66" spans="1:26" ht="15.75" customHeight="1">
      <c r="A66" s="276"/>
      <c r="B66" s="276"/>
      <c r="C66" s="276"/>
      <c r="D66" s="276"/>
      <c r="E66" s="276"/>
      <c r="F66" s="378"/>
      <c r="G66" s="276"/>
      <c r="H66" s="276"/>
      <c r="I66" s="276"/>
      <c r="J66" s="276"/>
      <c r="K66" s="276"/>
      <c r="L66" s="276"/>
      <c r="M66" s="276"/>
      <c r="N66" s="276"/>
      <c r="O66" s="276"/>
      <c r="P66" s="276"/>
      <c r="Q66" s="276"/>
      <c r="R66" s="276"/>
      <c r="S66" s="276"/>
      <c r="T66" s="276"/>
      <c r="U66" s="276"/>
      <c r="V66" s="276"/>
      <c r="W66" s="276"/>
      <c r="X66" s="276"/>
      <c r="Y66" s="276"/>
      <c r="Z66" s="276"/>
    </row>
    <row r="67" spans="1:26" ht="15.75" customHeight="1">
      <c r="A67" s="276"/>
      <c r="B67" s="276"/>
      <c r="C67" s="276"/>
      <c r="D67" s="276"/>
      <c r="E67" s="276"/>
      <c r="F67" s="378"/>
      <c r="G67" s="276"/>
      <c r="H67" s="276"/>
      <c r="I67" s="276"/>
      <c r="J67" s="276"/>
      <c r="K67" s="276"/>
      <c r="L67" s="276"/>
      <c r="M67" s="276"/>
      <c r="N67" s="276"/>
      <c r="O67" s="276"/>
      <c r="P67" s="276"/>
      <c r="Q67" s="276"/>
      <c r="R67" s="276"/>
      <c r="S67" s="276"/>
      <c r="T67" s="276"/>
      <c r="U67" s="276"/>
      <c r="V67" s="276"/>
      <c r="W67" s="276"/>
      <c r="X67" s="276"/>
      <c r="Y67" s="276"/>
      <c r="Z67" s="276"/>
    </row>
    <row r="68" spans="1:26" ht="15.75" customHeight="1">
      <c r="A68" s="276"/>
      <c r="B68" s="276"/>
      <c r="C68" s="276"/>
      <c r="D68" s="276"/>
      <c r="E68" s="276"/>
      <c r="F68" s="378"/>
      <c r="G68" s="276"/>
      <c r="H68" s="276"/>
      <c r="I68" s="276"/>
      <c r="J68" s="276"/>
      <c r="K68" s="276"/>
      <c r="L68" s="276"/>
      <c r="M68" s="276"/>
      <c r="N68" s="276"/>
      <c r="O68" s="276"/>
      <c r="P68" s="276"/>
      <c r="Q68" s="276"/>
      <c r="R68" s="276"/>
      <c r="S68" s="276"/>
      <c r="T68" s="276"/>
      <c r="U68" s="276"/>
      <c r="V68" s="276"/>
      <c r="W68" s="276"/>
      <c r="X68" s="276"/>
      <c r="Y68" s="276"/>
      <c r="Z68" s="276"/>
    </row>
    <row r="69" spans="1:26" ht="15.75" customHeight="1">
      <c r="A69" s="276"/>
      <c r="B69" s="276"/>
      <c r="C69" s="276"/>
      <c r="D69" s="276"/>
      <c r="E69" s="276"/>
      <c r="F69" s="378"/>
      <c r="G69" s="276"/>
      <c r="H69" s="276"/>
      <c r="I69" s="276"/>
      <c r="J69" s="276"/>
      <c r="K69" s="276"/>
      <c r="L69" s="276"/>
      <c r="M69" s="276"/>
      <c r="N69" s="276"/>
      <c r="O69" s="276"/>
      <c r="P69" s="276"/>
      <c r="Q69" s="276"/>
      <c r="R69" s="276"/>
      <c r="S69" s="276"/>
      <c r="T69" s="276"/>
      <c r="U69" s="276"/>
      <c r="V69" s="276"/>
      <c r="W69" s="276"/>
      <c r="X69" s="276"/>
      <c r="Y69" s="276"/>
      <c r="Z69" s="276"/>
    </row>
    <row r="70" spans="1:26" ht="15.75" customHeight="1">
      <c r="A70" s="276"/>
      <c r="B70" s="276"/>
      <c r="C70" s="276"/>
      <c r="D70" s="276"/>
      <c r="E70" s="276"/>
      <c r="F70" s="378"/>
      <c r="G70" s="276"/>
      <c r="H70" s="276"/>
      <c r="I70" s="276"/>
      <c r="J70" s="276"/>
      <c r="K70" s="276"/>
      <c r="L70" s="276"/>
      <c r="M70" s="276"/>
      <c r="N70" s="276"/>
      <c r="O70" s="276"/>
      <c r="P70" s="276"/>
      <c r="Q70" s="276"/>
      <c r="R70" s="276"/>
      <c r="S70" s="276"/>
      <c r="T70" s="276"/>
      <c r="U70" s="276"/>
      <c r="V70" s="276"/>
      <c r="W70" s="276"/>
      <c r="X70" s="276"/>
      <c r="Y70" s="276"/>
      <c r="Z70" s="276"/>
    </row>
    <row r="71" spans="1:26" ht="15.75" customHeight="1">
      <c r="A71" s="276"/>
      <c r="B71" s="276"/>
      <c r="C71" s="276"/>
      <c r="D71" s="276"/>
      <c r="E71" s="276"/>
      <c r="F71" s="378"/>
      <c r="G71" s="276"/>
      <c r="H71" s="276"/>
      <c r="I71" s="276"/>
      <c r="J71" s="276"/>
      <c r="K71" s="276"/>
      <c r="L71" s="276"/>
      <c r="M71" s="276"/>
      <c r="N71" s="276"/>
      <c r="O71" s="276"/>
      <c r="P71" s="276"/>
      <c r="Q71" s="276"/>
      <c r="R71" s="276"/>
      <c r="S71" s="276"/>
      <c r="T71" s="276"/>
      <c r="U71" s="276"/>
      <c r="V71" s="276"/>
      <c r="W71" s="276"/>
      <c r="X71" s="276"/>
      <c r="Y71" s="276"/>
      <c r="Z71" s="276"/>
    </row>
    <row r="72" spans="1:26" ht="15.75" customHeight="1">
      <c r="A72" s="276"/>
      <c r="B72" s="276"/>
      <c r="C72" s="276"/>
      <c r="D72" s="276"/>
      <c r="E72" s="276"/>
      <c r="F72" s="378"/>
      <c r="G72" s="276"/>
      <c r="H72" s="276"/>
      <c r="I72" s="276"/>
      <c r="J72" s="276"/>
      <c r="K72" s="276"/>
      <c r="L72" s="276"/>
      <c r="M72" s="276"/>
      <c r="N72" s="276"/>
      <c r="O72" s="276"/>
      <c r="P72" s="276"/>
      <c r="Q72" s="276"/>
      <c r="R72" s="276"/>
      <c r="S72" s="276"/>
      <c r="T72" s="276"/>
      <c r="U72" s="276"/>
      <c r="V72" s="276"/>
      <c r="W72" s="276"/>
      <c r="X72" s="276"/>
      <c r="Y72" s="276"/>
      <c r="Z72" s="276"/>
    </row>
    <row r="73" spans="1:26" ht="15.75" customHeight="1">
      <c r="A73" s="276"/>
      <c r="B73" s="276"/>
      <c r="C73" s="276"/>
      <c r="D73" s="276"/>
      <c r="E73" s="276"/>
      <c r="F73" s="378"/>
      <c r="G73" s="276"/>
      <c r="H73" s="276"/>
      <c r="I73" s="276"/>
      <c r="J73" s="276"/>
      <c r="K73" s="276"/>
      <c r="L73" s="276"/>
      <c r="M73" s="276"/>
      <c r="N73" s="276"/>
      <c r="O73" s="276"/>
      <c r="P73" s="276"/>
      <c r="Q73" s="276"/>
      <c r="R73" s="276"/>
      <c r="S73" s="276"/>
      <c r="T73" s="276"/>
      <c r="U73" s="276"/>
      <c r="V73" s="276"/>
      <c r="W73" s="276"/>
      <c r="X73" s="276"/>
      <c r="Y73" s="276"/>
      <c r="Z73" s="276"/>
    </row>
    <row r="74" spans="1:26" ht="15.75" customHeight="1">
      <c r="A74" s="276"/>
      <c r="B74" s="276"/>
      <c r="C74" s="276"/>
      <c r="D74" s="276"/>
      <c r="E74" s="276"/>
      <c r="F74" s="378"/>
      <c r="G74" s="276"/>
      <c r="H74" s="276"/>
      <c r="I74" s="276"/>
      <c r="J74" s="276"/>
      <c r="K74" s="276"/>
      <c r="L74" s="276"/>
      <c r="M74" s="276"/>
      <c r="N74" s="276"/>
      <c r="O74" s="276"/>
      <c r="P74" s="276"/>
      <c r="Q74" s="276"/>
      <c r="R74" s="276"/>
      <c r="S74" s="276"/>
      <c r="T74" s="276"/>
      <c r="U74" s="276"/>
      <c r="V74" s="276"/>
      <c r="W74" s="276"/>
      <c r="X74" s="276"/>
      <c r="Y74" s="276"/>
      <c r="Z74" s="276"/>
    </row>
    <row r="75" spans="1:26" ht="15.75" customHeight="1">
      <c r="A75" s="276"/>
      <c r="B75" s="276"/>
      <c r="C75" s="276"/>
      <c r="D75" s="276"/>
      <c r="E75" s="276"/>
      <c r="F75" s="378"/>
      <c r="G75" s="276"/>
      <c r="H75" s="276"/>
      <c r="I75" s="276"/>
      <c r="J75" s="276"/>
      <c r="K75" s="276"/>
      <c r="L75" s="276"/>
      <c r="M75" s="276"/>
      <c r="N75" s="276"/>
      <c r="O75" s="276"/>
      <c r="P75" s="276"/>
      <c r="Q75" s="276"/>
      <c r="R75" s="276"/>
      <c r="S75" s="276"/>
      <c r="T75" s="276"/>
      <c r="U75" s="276"/>
      <c r="V75" s="276"/>
      <c r="W75" s="276"/>
      <c r="X75" s="276"/>
      <c r="Y75" s="276"/>
      <c r="Z75" s="276"/>
    </row>
    <row r="76" spans="1:26" ht="15.75" customHeight="1">
      <c r="A76" s="276"/>
      <c r="B76" s="276"/>
      <c r="C76" s="276"/>
      <c r="D76" s="276"/>
      <c r="E76" s="276"/>
      <c r="F76" s="378"/>
      <c r="G76" s="276"/>
      <c r="H76" s="276"/>
      <c r="I76" s="276"/>
      <c r="J76" s="276"/>
      <c r="K76" s="276"/>
      <c r="L76" s="276"/>
      <c r="M76" s="276"/>
      <c r="N76" s="276"/>
      <c r="O76" s="276"/>
      <c r="P76" s="276"/>
      <c r="Q76" s="276"/>
      <c r="R76" s="276"/>
      <c r="S76" s="276"/>
      <c r="T76" s="276"/>
      <c r="U76" s="276"/>
      <c r="V76" s="276"/>
      <c r="W76" s="276"/>
      <c r="X76" s="276"/>
      <c r="Y76" s="276"/>
      <c r="Z76" s="276"/>
    </row>
    <row r="77" spans="1:26" ht="15.75" customHeight="1">
      <c r="A77" s="276"/>
      <c r="B77" s="276"/>
      <c r="C77" s="276"/>
      <c r="D77" s="276"/>
      <c r="E77" s="276"/>
      <c r="F77" s="378"/>
      <c r="G77" s="276"/>
      <c r="H77" s="276"/>
      <c r="I77" s="276"/>
      <c r="J77" s="276"/>
      <c r="K77" s="276"/>
      <c r="L77" s="276"/>
      <c r="M77" s="276"/>
      <c r="N77" s="276"/>
      <c r="O77" s="276"/>
      <c r="P77" s="276"/>
      <c r="Q77" s="276"/>
      <c r="R77" s="276"/>
      <c r="S77" s="276"/>
      <c r="T77" s="276"/>
      <c r="U77" s="276"/>
      <c r="V77" s="276"/>
      <c r="W77" s="276"/>
      <c r="X77" s="276"/>
      <c r="Y77" s="276"/>
      <c r="Z77" s="276"/>
    </row>
    <row r="78" spans="1:26" ht="15.75" customHeight="1">
      <c r="A78" s="276"/>
      <c r="B78" s="276"/>
      <c r="C78" s="276"/>
      <c r="D78" s="276"/>
      <c r="E78" s="276"/>
      <c r="F78" s="378"/>
      <c r="G78" s="276"/>
      <c r="H78" s="276"/>
      <c r="I78" s="276"/>
      <c r="J78" s="276"/>
      <c r="K78" s="276"/>
      <c r="L78" s="276"/>
      <c r="M78" s="276"/>
      <c r="N78" s="276"/>
      <c r="O78" s="276"/>
      <c r="P78" s="276"/>
      <c r="Q78" s="276"/>
      <c r="R78" s="276"/>
      <c r="S78" s="276"/>
      <c r="T78" s="276"/>
      <c r="U78" s="276"/>
      <c r="V78" s="276"/>
      <c r="W78" s="276"/>
      <c r="X78" s="276"/>
      <c r="Y78" s="276"/>
      <c r="Z78" s="276"/>
    </row>
    <row r="79" spans="1:26" ht="15.75" customHeight="1">
      <c r="A79" s="276"/>
      <c r="B79" s="276"/>
      <c r="C79" s="276"/>
      <c r="D79" s="276"/>
      <c r="E79" s="276"/>
      <c r="F79" s="378"/>
      <c r="G79" s="276"/>
      <c r="H79" s="276"/>
      <c r="I79" s="276"/>
      <c r="J79" s="276"/>
      <c r="K79" s="276"/>
      <c r="L79" s="276"/>
      <c r="M79" s="276"/>
      <c r="N79" s="276"/>
      <c r="O79" s="276"/>
      <c r="P79" s="276"/>
      <c r="Q79" s="276"/>
      <c r="R79" s="276"/>
      <c r="S79" s="276"/>
      <c r="T79" s="276"/>
      <c r="U79" s="276"/>
      <c r="V79" s="276"/>
      <c r="W79" s="276"/>
      <c r="X79" s="276"/>
      <c r="Y79" s="276"/>
      <c r="Z79" s="276"/>
    </row>
    <row r="80" spans="1:26" ht="15.75" customHeight="1">
      <c r="A80" s="276"/>
      <c r="B80" s="276"/>
      <c r="C80" s="276"/>
      <c r="D80" s="276"/>
      <c r="E80" s="276"/>
      <c r="F80" s="378"/>
      <c r="G80" s="276"/>
      <c r="H80" s="276"/>
      <c r="I80" s="276"/>
      <c r="J80" s="276"/>
      <c r="K80" s="276"/>
      <c r="L80" s="276"/>
      <c r="M80" s="276"/>
      <c r="N80" s="276"/>
      <c r="O80" s="276"/>
      <c r="P80" s="276"/>
      <c r="Q80" s="276"/>
      <c r="R80" s="276"/>
      <c r="S80" s="276"/>
      <c r="T80" s="276"/>
      <c r="U80" s="276"/>
      <c r="V80" s="276"/>
      <c r="W80" s="276"/>
      <c r="X80" s="276"/>
      <c r="Y80" s="276"/>
      <c r="Z80" s="276"/>
    </row>
    <row r="81" spans="1:26" ht="15.75" customHeight="1">
      <c r="A81" s="276"/>
      <c r="B81" s="276"/>
      <c r="C81" s="276"/>
      <c r="D81" s="276"/>
      <c r="E81" s="276"/>
      <c r="F81" s="378"/>
      <c r="G81" s="276"/>
      <c r="H81" s="276"/>
      <c r="I81" s="276"/>
      <c r="J81" s="276"/>
      <c r="K81" s="276"/>
      <c r="L81" s="276"/>
      <c r="M81" s="276"/>
      <c r="N81" s="276"/>
      <c r="O81" s="276"/>
      <c r="P81" s="276"/>
      <c r="Q81" s="276"/>
      <c r="R81" s="276"/>
      <c r="S81" s="276"/>
      <c r="T81" s="276"/>
      <c r="U81" s="276"/>
      <c r="V81" s="276"/>
      <c r="W81" s="276"/>
      <c r="X81" s="276"/>
      <c r="Y81" s="276"/>
      <c r="Z81" s="276"/>
    </row>
    <row r="82" spans="1:26" ht="15.75" customHeight="1">
      <c r="A82" s="276"/>
      <c r="B82" s="276"/>
      <c r="C82" s="276"/>
      <c r="D82" s="276"/>
      <c r="E82" s="276"/>
      <c r="F82" s="378"/>
      <c r="G82" s="276"/>
      <c r="H82" s="276"/>
      <c r="I82" s="276"/>
      <c r="J82" s="276"/>
      <c r="K82" s="276"/>
      <c r="L82" s="276"/>
      <c r="M82" s="276"/>
      <c r="N82" s="276"/>
      <c r="O82" s="276"/>
      <c r="P82" s="276"/>
      <c r="Q82" s="276"/>
      <c r="R82" s="276"/>
      <c r="S82" s="276"/>
      <c r="T82" s="276"/>
      <c r="U82" s="276"/>
      <c r="V82" s="276"/>
      <c r="W82" s="276"/>
      <c r="X82" s="276"/>
      <c r="Y82" s="276"/>
      <c r="Z82" s="276"/>
    </row>
    <row r="83" spans="1:26" ht="15.75" customHeight="1">
      <c r="A83" s="276"/>
      <c r="B83" s="276"/>
      <c r="C83" s="276"/>
      <c r="D83" s="276"/>
      <c r="E83" s="276"/>
      <c r="F83" s="378"/>
      <c r="G83" s="276"/>
      <c r="H83" s="276"/>
      <c r="I83" s="276"/>
      <c r="J83" s="276"/>
      <c r="K83" s="276"/>
      <c r="L83" s="276"/>
      <c r="M83" s="276"/>
      <c r="N83" s="276"/>
      <c r="O83" s="276"/>
      <c r="P83" s="276"/>
      <c r="Q83" s="276"/>
      <c r="R83" s="276"/>
      <c r="S83" s="276"/>
      <c r="T83" s="276"/>
      <c r="U83" s="276"/>
      <c r="V83" s="276"/>
      <c r="W83" s="276"/>
      <c r="X83" s="276"/>
      <c r="Y83" s="276"/>
      <c r="Z83" s="276"/>
    </row>
    <row r="84" spans="1:26" ht="15.75" customHeight="1">
      <c r="A84" s="276"/>
      <c r="B84" s="276"/>
      <c r="C84" s="276"/>
      <c r="D84" s="276"/>
      <c r="E84" s="276"/>
      <c r="F84" s="378"/>
      <c r="G84" s="276"/>
      <c r="H84" s="276"/>
      <c r="I84" s="276"/>
      <c r="J84" s="276"/>
      <c r="K84" s="276"/>
      <c r="L84" s="276"/>
      <c r="M84" s="276"/>
      <c r="N84" s="276"/>
      <c r="O84" s="276"/>
      <c r="P84" s="276"/>
      <c r="Q84" s="276"/>
      <c r="R84" s="276"/>
      <c r="S84" s="276"/>
      <c r="T84" s="276"/>
      <c r="U84" s="276"/>
      <c r="V84" s="276"/>
      <c r="W84" s="276"/>
      <c r="X84" s="276"/>
      <c r="Y84" s="276"/>
      <c r="Z84" s="276"/>
    </row>
    <row r="85" spans="1:26" ht="15.75" customHeight="1">
      <c r="A85" s="276"/>
      <c r="B85" s="276"/>
      <c r="C85" s="276"/>
      <c r="D85" s="276"/>
      <c r="E85" s="276"/>
      <c r="F85" s="378"/>
      <c r="G85" s="276"/>
      <c r="H85" s="276"/>
      <c r="I85" s="276"/>
      <c r="J85" s="276"/>
      <c r="K85" s="276"/>
      <c r="L85" s="276"/>
      <c r="M85" s="276"/>
      <c r="N85" s="276"/>
      <c r="O85" s="276"/>
      <c r="P85" s="276"/>
      <c r="Q85" s="276"/>
      <c r="R85" s="276"/>
      <c r="S85" s="276"/>
      <c r="T85" s="276"/>
      <c r="U85" s="276"/>
      <c r="V85" s="276"/>
      <c r="W85" s="276"/>
      <c r="X85" s="276"/>
      <c r="Y85" s="276"/>
      <c r="Z85" s="276"/>
    </row>
    <row r="86" spans="1:26" ht="15.75" customHeight="1">
      <c r="A86" s="276"/>
      <c r="B86" s="276"/>
      <c r="C86" s="276"/>
      <c r="D86" s="276"/>
      <c r="E86" s="276"/>
      <c r="F86" s="378"/>
      <c r="G86" s="276"/>
      <c r="H86" s="276"/>
      <c r="I86" s="276"/>
      <c r="J86" s="276"/>
      <c r="K86" s="276"/>
      <c r="L86" s="276"/>
      <c r="M86" s="276"/>
      <c r="N86" s="276"/>
      <c r="O86" s="276"/>
      <c r="P86" s="276"/>
      <c r="Q86" s="276"/>
      <c r="R86" s="276"/>
      <c r="S86" s="276"/>
      <c r="T86" s="276"/>
      <c r="U86" s="276"/>
      <c r="V86" s="276"/>
      <c r="W86" s="276"/>
      <c r="X86" s="276"/>
      <c r="Y86" s="276"/>
      <c r="Z86" s="276"/>
    </row>
    <row r="87" spans="1:26" ht="15.75" customHeight="1">
      <c r="A87" s="276"/>
      <c r="B87" s="276"/>
      <c r="C87" s="276"/>
      <c r="D87" s="276"/>
      <c r="E87" s="276"/>
      <c r="F87" s="378"/>
      <c r="G87" s="276"/>
      <c r="H87" s="276"/>
      <c r="I87" s="276"/>
      <c r="J87" s="276"/>
      <c r="K87" s="276"/>
      <c r="L87" s="276"/>
      <c r="M87" s="276"/>
      <c r="N87" s="276"/>
      <c r="O87" s="276"/>
      <c r="P87" s="276"/>
      <c r="Q87" s="276"/>
      <c r="R87" s="276"/>
      <c r="S87" s="276"/>
      <c r="T87" s="276"/>
      <c r="U87" s="276"/>
      <c r="V87" s="276"/>
      <c r="W87" s="276"/>
      <c r="X87" s="276"/>
      <c r="Y87" s="276"/>
      <c r="Z87" s="276"/>
    </row>
    <row r="88" spans="1:26" ht="15.75" customHeight="1">
      <c r="A88" s="276"/>
      <c r="B88" s="276"/>
      <c r="C88" s="276"/>
      <c r="D88" s="276"/>
      <c r="E88" s="276"/>
      <c r="F88" s="378"/>
      <c r="G88" s="276"/>
      <c r="H88" s="276"/>
      <c r="I88" s="276"/>
      <c r="J88" s="276"/>
      <c r="K88" s="276"/>
      <c r="L88" s="276"/>
      <c r="M88" s="276"/>
      <c r="N88" s="276"/>
      <c r="O88" s="276"/>
      <c r="P88" s="276"/>
      <c r="Q88" s="276"/>
      <c r="R88" s="276"/>
      <c r="S88" s="276"/>
      <c r="T88" s="276"/>
      <c r="U88" s="276"/>
      <c r="V88" s="276"/>
      <c r="W88" s="276"/>
      <c r="X88" s="276"/>
      <c r="Y88" s="276"/>
      <c r="Z88" s="276"/>
    </row>
    <row r="89" spans="1:26" ht="15.75" customHeight="1">
      <c r="A89" s="276"/>
      <c r="B89" s="276"/>
      <c r="C89" s="276"/>
      <c r="D89" s="276"/>
      <c r="E89" s="276"/>
      <c r="F89" s="378"/>
      <c r="G89" s="276"/>
      <c r="H89" s="276"/>
      <c r="I89" s="276"/>
      <c r="J89" s="276"/>
      <c r="K89" s="276"/>
      <c r="L89" s="276"/>
      <c r="M89" s="276"/>
      <c r="N89" s="276"/>
      <c r="O89" s="276"/>
      <c r="P89" s="276"/>
      <c r="Q89" s="276"/>
      <c r="R89" s="276"/>
      <c r="S89" s="276"/>
      <c r="T89" s="276"/>
      <c r="U89" s="276"/>
      <c r="V89" s="276"/>
      <c r="W89" s="276"/>
      <c r="X89" s="276"/>
      <c r="Y89" s="276"/>
      <c r="Z89" s="276"/>
    </row>
    <row r="90" spans="1:26" ht="15.75" customHeight="1">
      <c r="A90" s="276"/>
      <c r="B90" s="276"/>
      <c r="C90" s="276"/>
      <c r="D90" s="276"/>
      <c r="E90" s="276"/>
      <c r="F90" s="378"/>
      <c r="G90" s="276"/>
      <c r="H90" s="276"/>
      <c r="I90" s="276"/>
      <c r="J90" s="276"/>
      <c r="K90" s="276"/>
      <c r="L90" s="276"/>
      <c r="M90" s="276"/>
      <c r="N90" s="276"/>
      <c r="O90" s="276"/>
      <c r="P90" s="276"/>
      <c r="Q90" s="276"/>
      <c r="R90" s="276"/>
      <c r="S90" s="276"/>
      <c r="T90" s="276"/>
      <c r="U90" s="276"/>
      <c r="V90" s="276"/>
      <c r="W90" s="276"/>
      <c r="X90" s="276"/>
      <c r="Y90" s="276"/>
      <c r="Z90" s="276"/>
    </row>
    <row r="91" spans="1:26" ht="15.75" customHeight="1">
      <c r="A91" s="276"/>
      <c r="B91" s="276"/>
      <c r="C91" s="276"/>
      <c r="D91" s="276"/>
      <c r="E91" s="276"/>
      <c r="F91" s="378"/>
      <c r="G91" s="276"/>
      <c r="H91" s="276"/>
      <c r="I91" s="276"/>
      <c r="J91" s="276"/>
      <c r="K91" s="276"/>
      <c r="L91" s="276"/>
      <c r="M91" s="276"/>
      <c r="N91" s="276"/>
      <c r="O91" s="276"/>
      <c r="P91" s="276"/>
      <c r="Q91" s="276"/>
      <c r="R91" s="276"/>
      <c r="S91" s="276"/>
      <c r="T91" s="276"/>
      <c r="U91" s="276"/>
      <c r="V91" s="276"/>
      <c r="W91" s="276"/>
      <c r="X91" s="276"/>
      <c r="Y91" s="276"/>
      <c r="Z91" s="276"/>
    </row>
    <row r="92" spans="1:26" ht="15.75" customHeight="1">
      <c r="A92" s="276"/>
      <c r="B92" s="276"/>
      <c r="C92" s="276"/>
      <c r="D92" s="276"/>
      <c r="E92" s="276"/>
      <c r="F92" s="378"/>
      <c r="G92" s="276"/>
      <c r="H92" s="276"/>
      <c r="I92" s="276"/>
      <c r="J92" s="276"/>
      <c r="K92" s="276"/>
      <c r="L92" s="276"/>
      <c r="M92" s="276"/>
      <c r="N92" s="276"/>
      <c r="O92" s="276"/>
      <c r="P92" s="276"/>
      <c r="Q92" s="276"/>
      <c r="R92" s="276"/>
      <c r="S92" s="276"/>
      <c r="T92" s="276"/>
      <c r="U92" s="276"/>
      <c r="V92" s="276"/>
      <c r="W92" s="276"/>
      <c r="X92" s="276"/>
      <c r="Y92" s="276"/>
      <c r="Z92" s="276"/>
    </row>
    <row r="93" spans="1:26" ht="15.75" customHeight="1">
      <c r="A93" s="276"/>
      <c r="B93" s="276"/>
      <c r="C93" s="276"/>
      <c r="D93" s="276"/>
      <c r="E93" s="276"/>
      <c r="F93" s="378"/>
      <c r="G93" s="276"/>
      <c r="H93" s="276"/>
      <c r="I93" s="276"/>
      <c r="J93" s="276"/>
      <c r="K93" s="276"/>
      <c r="L93" s="276"/>
      <c r="M93" s="276"/>
      <c r="N93" s="276"/>
      <c r="O93" s="276"/>
      <c r="P93" s="276"/>
      <c r="Q93" s="276"/>
      <c r="R93" s="276"/>
      <c r="S93" s="276"/>
      <c r="T93" s="276"/>
      <c r="U93" s="276"/>
      <c r="V93" s="276"/>
      <c r="W93" s="276"/>
      <c r="X93" s="276"/>
      <c r="Y93" s="276"/>
      <c r="Z93" s="276"/>
    </row>
    <row r="94" spans="1:26" ht="15.75" customHeight="1">
      <c r="A94" s="276"/>
      <c r="B94" s="276"/>
      <c r="C94" s="276"/>
      <c r="D94" s="276"/>
      <c r="E94" s="276"/>
      <c r="F94" s="378"/>
      <c r="G94" s="276"/>
      <c r="H94" s="276"/>
      <c r="I94" s="276"/>
      <c r="J94" s="276"/>
      <c r="K94" s="276"/>
      <c r="L94" s="276"/>
      <c r="M94" s="276"/>
      <c r="N94" s="276"/>
      <c r="O94" s="276"/>
      <c r="P94" s="276"/>
      <c r="Q94" s="276"/>
      <c r="R94" s="276"/>
      <c r="S94" s="276"/>
      <c r="T94" s="276"/>
      <c r="U94" s="276"/>
      <c r="V94" s="276"/>
      <c r="W94" s="276"/>
      <c r="X94" s="276"/>
      <c r="Y94" s="276"/>
      <c r="Z94" s="276"/>
    </row>
    <row r="95" spans="1:26" ht="15.75" customHeight="1">
      <c r="A95" s="276"/>
      <c r="B95" s="276"/>
      <c r="C95" s="276"/>
      <c r="D95" s="276"/>
      <c r="E95" s="276"/>
      <c r="F95" s="378"/>
      <c r="G95" s="276"/>
      <c r="H95" s="276"/>
      <c r="I95" s="276"/>
      <c r="J95" s="276"/>
      <c r="K95" s="276"/>
      <c r="L95" s="276"/>
      <c r="M95" s="276"/>
      <c r="N95" s="276"/>
      <c r="O95" s="276"/>
      <c r="P95" s="276"/>
      <c r="Q95" s="276"/>
      <c r="R95" s="276"/>
      <c r="S95" s="276"/>
      <c r="T95" s="276"/>
      <c r="U95" s="276"/>
      <c r="V95" s="276"/>
      <c r="W95" s="276"/>
      <c r="X95" s="276"/>
      <c r="Y95" s="276"/>
      <c r="Z95" s="276"/>
    </row>
    <row r="96" spans="1:26" ht="15.75" customHeight="1">
      <c r="A96" s="276"/>
      <c r="B96" s="276"/>
      <c r="C96" s="276"/>
      <c r="D96" s="276"/>
      <c r="E96" s="276"/>
      <c r="F96" s="378"/>
      <c r="G96" s="276"/>
      <c r="H96" s="276"/>
      <c r="I96" s="276"/>
      <c r="J96" s="276"/>
      <c r="K96" s="276"/>
      <c r="L96" s="276"/>
      <c r="M96" s="276"/>
      <c r="N96" s="276"/>
      <c r="O96" s="276"/>
      <c r="P96" s="276"/>
      <c r="Q96" s="276"/>
      <c r="R96" s="276"/>
      <c r="S96" s="276"/>
      <c r="T96" s="276"/>
      <c r="U96" s="276"/>
      <c r="V96" s="276"/>
      <c r="W96" s="276"/>
      <c r="X96" s="276"/>
      <c r="Y96" s="276"/>
      <c r="Z96" s="276"/>
    </row>
    <row r="97" spans="1:26" ht="15.75" customHeight="1">
      <c r="A97" s="276"/>
      <c r="B97" s="276"/>
      <c r="C97" s="276"/>
      <c r="D97" s="276"/>
      <c r="E97" s="276"/>
      <c r="F97" s="378"/>
      <c r="G97" s="276"/>
      <c r="H97" s="276"/>
      <c r="I97" s="276"/>
      <c r="J97" s="276"/>
      <c r="K97" s="276"/>
      <c r="L97" s="276"/>
      <c r="M97" s="276"/>
      <c r="N97" s="276"/>
      <c r="O97" s="276"/>
      <c r="P97" s="276"/>
      <c r="Q97" s="276"/>
      <c r="R97" s="276"/>
      <c r="S97" s="276"/>
      <c r="T97" s="276"/>
      <c r="U97" s="276"/>
      <c r="V97" s="276"/>
      <c r="W97" s="276"/>
      <c r="X97" s="276"/>
      <c r="Y97" s="276"/>
      <c r="Z97" s="276"/>
    </row>
    <row r="98" spans="1:26" ht="15.75" customHeight="1">
      <c r="A98" s="276"/>
      <c r="B98" s="276"/>
      <c r="C98" s="276"/>
      <c r="D98" s="276"/>
      <c r="E98" s="276"/>
      <c r="F98" s="378"/>
      <c r="G98" s="276"/>
      <c r="H98" s="276"/>
      <c r="I98" s="276"/>
      <c r="J98" s="276"/>
      <c r="K98" s="276"/>
      <c r="L98" s="276"/>
      <c r="M98" s="276"/>
      <c r="N98" s="276"/>
      <c r="O98" s="276"/>
      <c r="P98" s="276"/>
      <c r="Q98" s="276"/>
      <c r="R98" s="276"/>
      <c r="S98" s="276"/>
      <c r="T98" s="276"/>
      <c r="U98" s="276"/>
      <c r="V98" s="276"/>
      <c r="W98" s="276"/>
      <c r="X98" s="276"/>
      <c r="Y98" s="276"/>
      <c r="Z98" s="276"/>
    </row>
    <row r="99" spans="1:26" ht="15.75" customHeight="1">
      <c r="A99" s="276"/>
      <c r="B99" s="276"/>
      <c r="C99" s="276"/>
      <c r="D99" s="276"/>
      <c r="E99" s="276"/>
      <c r="F99" s="378"/>
      <c r="G99" s="276"/>
      <c r="H99" s="276"/>
      <c r="I99" s="276"/>
      <c r="J99" s="276"/>
      <c r="K99" s="276"/>
      <c r="L99" s="276"/>
      <c r="M99" s="276"/>
      <c r="N99" s="276"/>
      <c r="O99" s="276"/>
      <c r="P99" s="276"/>
      <c r="Q99" s="276"/>
      <c r="R99" s="276"/>
      <c r="S99" s="276"/>
      <c r="T99" s="276"/>
      <c r="U99" s="276"/>
      <c r="V99" s="276"/>
      <c r="W99" s="276"/>
      <c r="X99" s="276"/>
      <c r="Y99" s="276"/>
      <c r="Z99" s="276"/>
    </row>
    <row r="100" spans="1:26" ht="15.75" customHeight="1">
      <c r="A100" s="276"/>
      <c r="B100" s="276"/>
      <c r="C100" s="276"/>
      <c r="D100" s="276"/>
      <c r="E100" s="276"/>
      <c r="F100" s="378"/>
      <c r="G100" s="276"/>
      <c r="H100" s="276"/>
      <c r="I100" s="276"/>
      <c r="J100" s="276"/>
      <c r="K100" s="276"/>
      <c r="L100" s="276"/>
      <c r="M100" s="276"/>
      <c r="N100" s="276"/>
      <c r="O100" s="276"/>
      <c r="P100" s="276"/>
      <c r="Q100" s="276"/>
      <c r="R100" s="276"/>
      <c r="S100" s="276"/>
      <c r="T100" s="276"/>
      <c r="U100" s="276"/>
      <c r="V100" s="276"/>
      <c r="W100" s="276"/>
      <c r="X100" s="276"/>
      <c r="Y100" s="276"/>
      <c r="Z100" s="276"/>
    </row>
    <row r="101" spans="1:26" ht="15.75" customHeight="1">
      <c r="A101" s="276"/>
      <c r="B101" s="276"/>
      <c r="C101" s="276"/>
      <c r="D101" s="276"/>
      <c r="E101" s="276"/>
      <c r="F101" s="378"/>
      <c r="G101" s="276"/>
      <c r="H101" s="276"/>
      <c r="I101" s="276"/>
      <c r="J101" s="276"/>
      <c r="K101" s="276"/>
      <c r="L101" s="276"/>
      <c r="M101" s="276"/>
      <c r="N101" s="276"/>
      <c r="O101" s="276"/>
      <c r="P101" s="276"/>
      <c r="Q101" s="276"/>
      <c r="R101" s="276"/>
      <c r="S101" s="276"/>
      <c r="T101" s="276"/>
      <c r="U101" s="276"/>
      <c r="V101" s="276"/>
      <c r="W101" s="276"/>
      <c r="X101" s="276"/>
      <c r="Y101" s="276"/>
      <c r="Z101" s="276"/>
    </row>
    <row r="102" spans="1:26" ht="15.75" customHeight="1">
      <c r="A102" s="276"/>
      <c r="B102" s="276"/>
      <c r="C102" s="276"/>
      <c r="D102" s="276"/>
      <c r="E102" s="276"/>
      <c r="F102" s="378"/>
      <c r="G102" s="276"/>
      <c r="H102" s="276"/>
      <c r="I102" s="276"/>
      <c r="J102" s="276"/>
      <c r="K102" s="276"/>
      <c r="L102" s="276"/>
      <c r="M102" s="276"/>
      <c r="N102" s="276"/>
      <c r="O102" s="276"/>
      <c r="P102" s="276"/>
      <c r="Q102" s="276"/>
      <c r="R102" s="276"/>
      <c r="S102" s="276"/>
      <c r="T102" s="276"/>
      <c r="U102" s="276"/>
      <c r="V102" s="276"/>
      <c r="W102" s="276"/>
      <c r="X102" s="276"/>
      <c r="Y102" s="276"/>
      <c r="Z102" s="276"/>
    </row>
    <row r="103" spans="1:26" ht="15.75" customHeight="1">
      <c r="A103" s="276"/>
      <c r="B103" s="276"/>
      <c r="C103" s="276"/>
      <c r="D103" s="276"/>
      <c r="E103" s="276"/>
      <c r="F103" s="378"/>
      <c r="G103" s="276"/>
      <c r="H103" s="276"/>
      <c r="I103" s="276"/>
      <c r="J103" s="276"/>
      <c r="K103" s="276"/>
      <c r="L103" s="276"/>
      <c r="M103" s="276"/>
      <c r="N103" s="276"/>
      <c r="O103" s="276"/>
      <c r="P103" s="276"/>
      <c r="Q103" s="276"/>
      <c r="R103" s="276"/>
      <c r="S103" s="276"/>
      <c r="T103" s="276"/>
      <c r="U103" s="276"/>
      <c r="V103" s="276"/>
      <c r="W103" s="276"/>
      <c r="X103" s="276"/>
      <c r="Y103" s="276"/>
      <c r="Z103" s="276"/>
    </row>
    <row r="104" spans="1:26" ht="15.75" customHeight="1">
      <c r="A104" s="276"/>
      <c r="B104" s="276"/>
      <c r="C104" s="276"/>
      <c r="D104" s="276"/>
      <c r="E104" s="276"/>
      <c r="F104" s="378"/>
      <c r="G104" s="276"/>
      <c r="H104" s="276"/>
      <c r="I104" s="276"/>
      <c r="J104" s="276"/>
      <c r="K104" s="276"/>
      <c r="L104" s="276"/>
      <c r="M104" s="276"/>
      <c r="N104" s="276"/>
      <c r="O104" s="276"/>
      <c r="P104" s="276"/>
      <c r="Q104" s="276"/>
      <c r="R104" s="276"/>
      <c r="S104" s="276"/>
      <c r="T104" s="276"/>
      <c r="U104" s="276"/>
      <c r="V104" s="276"/>
      <c r="W104" s="276"/>
      <c r="X104" s="276"/>
      <c r="Y104" s="276"/>
      <c r="Z104" s="276"/>
    </row>
    <row r="105" spans="1:26" ht="15.75" customHeight="1">
      <c r="A105" s="276"/>
      <c r="B105" s="276"/>
      <c r="C105" s="276"/>
      <c r="D105" s="276"/>
      <c r="E105" s="276"/>
      <c r="F105" s="378"/>
      <c r="G105" s="276"/>
      <c r="H105" s="276"/>
      <c r="I105" s="276"/>
      <c r="J105" s="276"/>
      <c r="K105" s="276"/>
      <c r="L105" s="276"/>
      <c r="M105" s="276"/>
      <c r="N105" s="276"/>
      <c r="O105" s="276"/>
      <c r="P105" s="276"/>
      <c r="Q105" s="276"/>
      <c r="R105" s="276"/>
      <c r="S105" s="276"/>
      <c r="T105" s="276"/>
      <c r="U105" s="276"/>
      <c r="V105" s="276"/>
      <c r="W105" s="276"/>
      <c r="X105" s="276"/>
      <c r="Y105" s="276"/>
      <c r="Z105" s="276"/>
    </row>
    <row r="106" spans="1:26" ht="15.75" customHeight="1">
      <c r="A106" s="276"/>
      <c r="B106" s="276"/>
      <c r="C106" s="276"/>
      <c r="D106" s="276"/>
      <c r="E106" s="276"/>
      <c r="F106" s="378"/>
      <c r="G106" s="276"/>
      <c r="H106" s="276"/>
      <c r="I106" s="276"/>
      <c r="J106" s="276"/>
      <c r="K106" s="276"/>
      <c r="L106" s="276"/>
      <c r="M106" s="276"/>
      <c r="N106" s="276"/>
      <c r="O106" s="276"/>
      <c r="P106" s="276"/>
      <c r="Q106" s="276"/>
      <c r="R106" s="276"/>
      <c r="S106" s="276"/>
      <c r="T106" s="276"/>
      <c r="U106" s="276"/>
      <c r="V106" s="276"/>
      <c r="W106" s="276"/>
      <c r="X106" s="276"/>
      <c r="Y106" s="276"/>
      <c r="Z106" s="276"/>
    </row>
    <row r="107" spans="1:26" ht="15.75" customHeight="1">
      <c r="A107" s="276"/>
      <c r="B107" s="276"/>
      <c r="C107" s="276"/>
      <c r="D107" s="276"/>
      <c r="E107" s="276"/>
      <c r="F107" s="378"/>
      <c r="G107" s="276"/>
      <c r="H107" s="276"/>
      <c r="I107" s="276"/>
      <c r="J107" s="276"/>
      <c r="K107" s="276"/>
      <c r="L107" s="276"/>
      <c r="M107" s="276"/>
      <c r="N107" s="276"/>
      <c r="O107" s="276"/>
      <c r="P107" s="276"/>
      <c r="Q107" s="276"/>
      <c r="R107" s="276"/>
      <c r="S107" s="276"/>
      <c r="T107" s="276"/>
      <c r="U107" s="276"/>
      <c r="V107" s="276"/>
      <c r="W107" s="276"/>
      <c r="X107" s="276"/>
      <c r="Y107" s="276"/>
      <c r="Z107" s="276"/>
    </row>
    <row r="108" spans="1:26" ht="15.75" customHeight="1">
      <c r="A108" s="276"/>
      <c r="B108" s="276"/>
      <c r="C108" s="276"/>
      <c r="D108" s="276"/>
      <c r="E108" s="276"/>
      <c r="F108" s="378"/>
      <c r="G108" s="276"/>
      <c r="H108" s="276"/>
      <c r="I108" s="276"/>
      <c r="J108" s="276"/>
      <c r="K108" s="276"/>
      <c r="L108" s="276"/>
      <c r="M108" s="276"/>
      <c r="N108" s="276"/>
      <c r="O108" s="276"/>
      <c r="P108" s="276"/>
      <c r="Q108" s="276"/>
      <c r="R108" s="276"/>
      <c r="S108" s="276"/>
      <c r="T108" s="276"/>
      <c r="U108" s="276"/>
      <c r="V108" s="276"/>
      <c r="W108" s="276"/>
      <c r="X108" s="276"/>
      <c r="Y108" s="276"/>
      <c r="Z108" s="276"/>
    </row>
    <row r="109" spans="1:26" ht="15.75" customHeight="1">
      <c r="A109" s="276"/>
      <c r="B109" s="276"/>
      <c r="C109" s="276"/>
      <c r="D109" s="276"/>
      <c r="E109" s="276"/>
      <c r="F109" s="378"/>
      <c r="G109" s="276"/>
      <c r="H109" s="276"/>
      <c r="I109" s="276"/>
      <c r="J109" s="276"/>
      <c r="K109" s="276"/>
      <c r="L109" s="276"/>
      <c r="M109" s="276"/>
      <c r="N109" s="276"/>
      <c r="O109" s="276"/>
      <c r="P109" s="276"/>
      <c r="Q109" s="276"/>
      <c r="R109" s="276"/>
      <c r="S109" s="276"/>
      <c r="T109" s="276"/>
      <c r="U109" s="276"/>
      <c r="V109" s="276"/>
      <c r="W109" s="276"/>
      <c r="X109" s="276"/>
      <c r="Y109" s="276"/>
      <c r="Z109" s="276"/>
    </row>
    <row r="110" spans="1:26" ht="15.75" customHeight="1">
      <c r="A110" s="276"/>
      <c r="B110" s="276"/>
      <c r="C110" s="276"/>
      <c r="D110" s="276"/>
      <c r="E110" s="276"/>
      <c r="F110" s="378"/>
      <c r="G110" s="276"/>
      <c r="H110" s="276"/>
      <c r="I110" s="276"/>
      <c r="J110" s="276"/>
      <c r="K110" s="276"/>
      <c r="L110" s="276"/>
      <c r="M110" s="276"/>
      <c r="N110" s="276"/>
      <c r="O110" s="276"/>
      <c r="P110" s="276"/>
      <c r="Q110" s="276"/>
      <c r="R110" s="276"/>
      <c r="S110" s="276"/>
      <c r="T110" s="276"/>
      <c r="U110" s="276"/>
      <c r="V110" s="276"/>
      <c r="W110" s="276"/>
      <c r="X110" s="276"/>
      <c r="Y110" s="276"/>
      <c r="Z110" s="276"/>
    </row>
    <row r="111" spans="1:26" ht="15.75" customHeight="1">
      <c r="A111" s="276"/>
      <c r="B111" s="276"/>
      <c r="C111" s="276"/>
      <c r="D111" s="276"/>
      <c r="E111" s="276"/>
      <c r="F111" s="378"/>
      <c r="G111" s="276"/>
      <c r="H111" s="276"/>
      <c r="I111" s="276"/>
      <c r="J111" s="276"/>
      <c r="K111" s="276"/>
      <c r="L111" s="276"/>
      <c r="M111" s="276"/>
      <c r="N111" s="276"/>
      <c r="O111" s="276"/>
      <c r="P111" s="276"/>
      <c r="Q111" s="276"/>
      <c r="R111" s="276"/>
      <c r="S111" s="276"/>
      <c r="T111" s="276"/>
      <c r="U111" s="276"/>
      <c r="V111" s="276"/>
      <c r="W111" s="276"/>
      <c r="X111" s="276"/>
      <c r="Y111" s="276"/>
      <c r="Z111" s="276"/>
    </row>
    <row r="112" spans="1:26" ht="15.75" customHeight="1">
      <c r="A112" s="276"/>
      <c r="B112" s="276"/>
      <c r="C112" s="276"/>
      <c r="D112" s="276"/>
      <c r="E112" s="276"/>
      <c r="F112" s="378"/>
      <c r="G112" s="276"/>
      <c r="H112" s="276"/>
      <c r="I112" s="276"/>
      <c r="J112" s="276"/>
      <c r="K112" s="276"/>
      <c r="L112" s="276"/>
      <c r="M112" s="276"/>
      <c r="N112" s="276"/>
      <c r="O112" s="276"/>
      <c r="P112" s="276"/>
      <c r="Q112" s="276"/>
      <c r="R112" s="276"/>
      <c r="S112" s="276"/>
      <c r="T112" s="276"/>
      <c r="U112" s="276"/>
      <c r="V112" s="276"/>
      <c r="W112" s="276"/>
      <c r="X112" s="276"/>
      <c r="Y112" s="276"/>
      <c r="Z112" s="276"/>
    </row>
    <row r="113" spans="1:26" ht="15.75" customHeight="1">
      <c r="A113" s="276"/>
      <c r="B113" s="276"/>
      <c r="C113" s="276"/>
      <c r="D113" s="276"/>
      <c r="E113" s="276"/>
      <c r="F113" s="378"/>
      <c r="G113" s="276"/>
      <c r="H113" s="276"/>
      <c r="I113" s="276"/>
      <c r="J113" s="276"/>
      <c r="K113" s="276"/>
      <c r="L113" s="276"/>
      <c r="M113" s="276"/>
      <c r="N113" s="276"/>
      <c r="O113" s="276"/>
      <c r="P113" s="276"/>
      <c r="Q113" s="276"/>
      <c r="R113" s="276"/>
      <c r="S113" s="276"/>
      <c r="T113" s="276"/>
      <c r="U113" s="276"/>
      <c r="V113" s="276"/>
      <c r="W113" s="276"/>
      <c r="X113" s="276"/>
      <c r="Y113" s="276"/>
      <c r="Z113" s="276"/>
    </row>
    <row r="114" spans="1:26" ht="15.75" customHeight="1">
      <c r="A114" s="276"/>
      <c r="B114" s="276"/>
      <c r="C114" s="276"/>
      <c r="D114" s="276"/>
      <c r="E114" s="276"/>
      <c r="F114" s="378"/>
      <c r="G114" s="276"/>
      <c r="H114" s="276"/>
      <c r="I114" s="276"/>
      <c r="J114" s="276"/>
      <c r="K114" s="276"/>
      <c r="L114" s="276"/>
      <c r="M114" s="276"/>
      <c r="N114" s="276"/>
      <c r="O114" s="276"/>
      <c r="P114" s="276"/>
      <c r="Q114" s="276"/>
      <c r="R114" s="276"/>
      <c r="S114" s="276"/>
      <c r="T114" s="276"/>
      <c r="U114" s="276"/>
      <c r="V114" s="276"/>
      <c r="W114" s="276"/>
      <c r="X114" s="276"/>
      <c r="Y114" s="276"/>
      <c r="Z114" s="276"/>
    </row>
    <row r="115" spans="1:26" ht="15.75" customHeight="1">
      <c r="A115" s="276"/>
      <c r="B115" s="276"/>
      <c r="C115" s="276"/>
      <c r="D115" s="276"/>
      <c r="E115" s="276"/>
      <c r="F115" s="378"/>
      <c r="G115" s="276"/>
      <c r="H115" s="276"/>
      <c r="I115" s="276"/>
      <c r="J115" s="276"/>
      <c r="K115" s="276"/>
      <c r="L115" s="276"/>
      <c r="M115" s="276"/>
      <c r="N115" s="276"/>
      <c r="O115" s="276"/>
      <c r="P115" s="276"/>
      <c r="Q115" s="276"/>
      <c r="R115" s="276"/>
      <c r="S115" s="276"/>
      <c r="T115" s="276"/>
      <c r="U115" s="276"/>
      <c r="V115" s="276"/>
      <c r="W115" s="276"/>
      <c r="X115" s="276"/>
      <c r="Y115" s="276"/>
      <c r="Z115" s="276"/>
    </row>
    <row r="116" spans="1:26" ht="15.75" customHeight="1">
      <c r="A116" s="276"/>
      <c r="B116" s="276"/>
      <c r="C116" s="276"/>
      <c r="D116" s="276"/>
      <c r="E116" s="276"/>
      <c r="F116" s="378"/>
      <c r="G116" s="276"/>
      <c r="H116" s="276"/>
      <c r="I116" s="276"/>
      <c r="J116" s="276"/>
      <c r="K116" s="276"/>
      <c r="L116" s="276"/>
      <c r="M116" s="276"/>
      <c r="N116" s="276"/>
      <c r="O116" s="276"/>
      <c r="P116" s="276"/>
      <c r="Q116" s="276"/>
      <c r="R116" s="276"/>
      <c r="S116" s="276"/>
      <c r="T116" s="276"/>
      <c r="U116" s="276"/>
      <c r="V116" s="276"/>
      <c r="W116" s="276"/>
      <c r="X116" s="276"/>
      <c r="Y116" s="276"/>
      <c r="Z116" s="276"/>
    </row>
    <row r="117" spans="1:26" ht="15.75" customHeight="1">
      <c r="A117" s="276"/>
      <c r="B117" s="276"/>
      <c r="C117" s="276"/>
      <c r="D117" s="276"/>
      <c r="E117" s="276"/>
      <c r="F117" s="378"/>
      <c r="G117" s="276"/>
      <c r="H117" s="276"/>
      <c r="I117" s="276"/>
      <c r="J117" s="276"/>
      <c r="K117" s="276"/>
      <c r="L117" s="276"/>
      <c r="M117" s="276"/>
      <c r="N117" s="276"/>
      <c r="O117" s="276"/>
      <c r="P117" s="276"/>
      <c r="Q117" s="276"/>
      <c r="R117" s="276"/>
      <c r="S117" s="276"/>
      <c r="T117" s="276"/>
      <c r="U117" s="276"/>
      <c r="V117" s="276"/>
      <c r="W117" s="276"/>
      <c r="X117" s="276"/>
      <c r="Y117" s="276"/>
      <c r="Z117" s="276"/>
    </row>
    <row r="118" spans="1:26" ht="15.75" customHeight="1">
      <c r="A118" s="276"/>
      <c r="B118" s="276"/>
      <c r="C118" s="276"/>
      <c r="D118" s="276"/>
      <c r="E118" s="276"/>
      <c r="F118" s="378"/>
      <c r="G118" s="276"/>
      <c r="H118" s="276"/>
      <c r="I118" s="276"/>
      <c r="J118" s="276"/>
      <c r="K118" s="276"/>
      <c r="L118" s="276"/>
      <c r="M118" s="276"/>
      <c r="N118" s="276"/>
      <c r="O118" s="276"/>
      <c r="P118" s="276"/>
      <c r="Q118" s="276"/>
      <c r="R118" s="276"/>
      <c r="S118" s="276"/>
      <c r="T118" s="276"/>
      <c r="U118" s="276"/>
      <c r="V118" s="276"/>
      <c r="W118" s="276"/>
      <c r="X118" s="276"/>
      <c r="Y118" s="276"/>
      <c r="Z118" s="276"/>
    </row>
    <row r="119" spans="1:26" ht="15.75" customHeight="1">
      <c r="A119" s="276"/>
      <c r="B119" s="276"/>
      <c r="C119" s="276"/>
      <c r="D119" s="276"/>
      <c r="E119" s="276"/>
      <c r="F119" s="378"/>
      <c r="G119" s="276"/>
      <c r="H119" s="276"/>
      <c r="I119" s="276"/>
      <c r="J119" s="276"/>
      <c r="K119" s="276"/>
      <c r="L119" s="276"/>
      <c r="M119" s="276"/>
      <c r="N119" s="276"/>
      <c r="O119" s="276"/>
      <c r="P119" s="276"/>
      <c r="Q119" s="276"/>
      <c r="R119" s="276"/>
      <c r="S119" s="276"/>
      <c r="T119" s="276"/>
      <c r="U119" s="276"/>
      <c r="V119" s="276"/>
      <c r="W119" s="276"/>
      <c r="X119" s="276"/>
      <c r="Y119" s="276"/>
      <c r="Z119" s="276"/>
    </row>
    <row r="120" spans="1:26" ht="15.75" customHeight="1">
      <c r="A120" s="276"/>
      <c r="B120" s="276"/>
      <c r="C120" s="276"/>
      <c r="D120" s="276"/>
      <c r="E120" s="276"/>
      <c r="F120" s="378"/>
      <c r="G120" s="276"/>
      <c r="H120" s="276"/>
      <c r="I120" s="276"/>
      <c r="J120" s="276"/>
      <c r="K120" s="276"/>
      <c r="L120" s="276"/>
      <c r="M120" s="276"/>
      <c r="N120" s="276"/>
      <c r="O120" s="276"/>
      <c r="P120" s="276"/>
      <c r="Q120" s="276"/>
      <c r="R120" s="276"/>
      <c r="S120" s="276"/>
      <c r="T120" s="276"/>
      <c r="U120" s="276"/>
      <c r="V120" s="276"/>
      <c r="W120" s="276"/>
      <c r="X120" s="276"/>
      <c r="Y120" s="276"/>
      <c r="Z120" s="276"/>
    </row>
    <row r="121" spans="1:26" ht="15.75" customHeight="1">
      <c r="A121" s="276"/>
      <c r="B121" s="276"/>
      <c r="C121" s="276"/>
      <c r="D121" s="276"/>
      <c r="E121" s="276"/>
      <c r="F121" s="378"/>
      <c r="G121" s="276"/>
      <c r="H121" s="276"/>
      <c r="I121" s="276"/>
      <c r="J121" s="276"/>
      <c r="K121" s="276"/>
      <c r="L121" s="276"/>
      <c r="M121" s="276"/>
      <c r="N121" s="276"/>
      <c r="O121" s="276"/>
      <c r="P121" s="276"/>
      <c r="Q121" s="276"/>
      <c r="R121" s="276"/>
      <c r="S121" s="276"/>
      <c r="T121" s="276"/>
      <c r="U121" s="276"/>
      <c r="V121" s="276"/>
      <c r="W121" s="276"/>
      <c r="X121" s="276"/>
      <c r="Y121" s="276"/>
      <c r="Z121" s="276"/>
    </row>
    <row r="122" spans="1:26" ht="15.75" customHeight="1">
      <c r="A122" s="276"/>
      <c r="B122" s="276"/>
      <c r="C122" s="276"/>
      <c r="D122" s="276"/>
      <c r="E122" s="276"/>
      <c r="F122" s="378"/>
      <c r="G122" s="276"/>
      <c r="H122" s="276"/>
      <c r="I122" s="276"/>
      <c r="J122" s="276"/>
      <c r="K122" s="276"/>
      <c r="L122" s="276"/>
      <c r="M122" s="276"/>
      <c r="N122" s="276"/>
      <c r="O122" s="276"/>
      <c r="P122" s="276"/>
      <c r="Q122" s="276"/>
      <c r="R122" s="276"/>
      <c r="S122" s="276"/>
      <c r="T122" s="276"/>
      <c r="U122" s="276"/>
      <c r="V122" s="276"/>
      <c r="W122" s="276"/>
      <c r="X122" s="276"/>
      <c r="Y122" s="276"/>
      <c r="Z122" s="276"/>
    </row>
    <row r="123" spans="1:26" ht="15.75" customHeight="1">
      <c r="A123" s="276"/>
      <c r="B123" s="276"/>
      <c r="C123" s="276"/>
      <c r="D123" s="276"/>
      <c r="E123" s="276"/>
      <c r="F123" s="378"/>
      <c r="G123" s="276"/>
      <c r="H123" s="276"/>
      <c r="I123" s="276"/>
      <c r="J123" s="276"/>
      <c r="K123" s="276"/>
      <c r="L123" s="276"/>
      <c r="M123" s="276"/>
      <c r="N123" s="276"/>
      <c r="O123" s="276"/>
      <c r="P123" s="276"/>
      <c r="Q123" s="276"/>
      <c r="R123" s="276"/>
      <c r="S123" s="276"/>
      <c r="T123" s="276"/>
      <c r="U123" s="276"/>
      <c r="V123" s="276"/>
      <c r="W123" s="276"/>
      <c r="X123" s="276"/>
      <c r="Y123" s="276"/>
      <c r="Z123" s="276"/>
    </row>
    <row r="124" spans="1:26" ht="15.75" customHeight="1">
      <c r="A124" s="276"/>
      <c r="B124" s="276"/>
      <c r="C124" s="276"/>
      <c r="D124" s="276"/>
      <c r="E124" s="276"/>
      <c r="F124" s="378"/>
      <c r="G124" s="276"/>
      <c r="H124" s="276"/>
      <c r="I124" s="276"/>
      <c r="J124" s="276"/>
      <c r="K124" s="276"/>
      <c r="L124" s="276"/>
      <c r="M124" s="276"/>
      <c r="N124" s="276"/>
      <c r="O124" s="276"/>
      <c r="P124" s="276"/>
      <c r="Q124" s="276"/>
      <c r="R124" s="276"/>
      <c r="S124" s="276"/>
      <c r="T124" s="276"/>
      <c r="U124" s="276"/>
      <c r="V124" s="276"/>
      <c r="W124" s="276"/>
      <c r="X124" s="276"/>
      <c r="Y124" s="276"/>
      <c r="Z124" s="276"/>
    </row>
    <row r="125" spans="1:26" ht="15.75" customHeight="1">
      <c r="A125" s="276"/>
      <c r="B125" s="276"/>
      <c r="C125" s="276"/>
      <c r="D125" s="276"/>
      <c r="E125" s="276"/>
      <c r="F125" s="378"/>
      <c r="G125" s="276"/>
      <c r="H125" s="276"/>
      <c r="I125" s="276"/>
      <c r="J125" s="276"/>
      <c r="K125" s="276"/>
      <c r="L125" s="276"/>
      <c r="M125" s="276"/>
      <c r="N125" s="276"/>
      <c r="O125" s="276"/>
      <c r="P125" s="276"/>
      <c r="Q125" s="276"/>
      <c r="R125" s="276"/>
      <c r="S125" s="276"/>
      <c r="T125" s="276"/>
      <c r="U125" s="276"/>
      <c r="V125" s="276"/>
      <c r="W125" s="276"/>
      <c r="X125" s="276"/>
      <c r="Y125" s="276"/>
      <c r="Z125" s="276"/>
    </row>
    <row r="126" spans="1:26" ht="15.75" customHeight="1">
      <c r="A126" s="276"/>
      <c r="B126" s="276"/>
      <c r="C126" s="276"/>
      <c r="D126" s="276"/>
      <c r="E126" s="276"/>
      <c r="F126" s="378"/>
      <c r="G126" s="276"/>
      <c r="H126" s="276"/>
      <c r="I126" s="276"/>
      <c r="J126" s="276"/>
      <c r="K126" s="276"/>
      <c r="L126" s="276"/>
      <c r="M126" s="276"/>
      <c r="N126" s="276"/>
      <c r="O126" s="276"/>
      <c r="P126" s="276"/>
      <c r="Q126" s="276"/>
      <c r="R126" s="276"/>
      <c r="S126" s="276"/>
      <c r="T126" s="276"/>
      <c r="U126" s="276"/>
      <c r="V126" s="276"/>
      <c r="W126" s="276"/>
      <c r="X126" s="276"/>
      <c r="Y126" s="276"/>
      <c r="Z126" s="276"/>
    </row>
    <row r="127" spans="1:26" ht="15.75" customHeight="1">
      <c r="A127" s="276"/>
      <c r="B127" s="276"/>
      <c r="C127" s="276"/>
      <c r="D127" s="276"/>
      <c r="E127" s="276"/>
      <c r="F127" s="378"/>
      <c r="G127" s="276"/>
      <c r="H127" s="276"/>
      <c r="I127" s="276"/>
      <c r="J127" s="276"/>
      <c r="K127" s="276"/>
      <c r="L127" s="276"/>
      <c r="M127" s="276"/>
      <c r="N127" s="276"/>
      <c r="O127" s="276"/>
      <c r="P127" s="276"/>
      <c r="Q127" s="276"/>
      <c r="R127" s="276"/>
      <c r="S127" s="276"/>
      <c r="T127" s="276"/>
      <c r="U127" s="276"/>
      <c r="V127" s="276"/>
      <c r="W127" s="276"/>
      <c r="X127" s="276"/>
      <c r="Y127" s="276"/>
      <c r="Z127" s="276"/>
    </row>
    <row r="128" spans="1:26" ht="15.75" customHeight="1">
      <c r="A128" s="276"/>
      <c r="B128" s="276"/>
      <c r="C128" s="276"/>
      <c r="D128" s="276"/>
      <c r="E128" s="276"/>
      <c r="F128" s="378"/>
      <c r="G128" s="276"/>
      <c r="H128" s="276"/>
      <c r="I128" s="276"/>
      <c r="J128" s="276"/>
      <c r="K128" s="276"/>
      <c r="L128" s="276"/>
      <c r="M128" s="276"/>
      <c r="N128" s="276"/>
      <c r="O128" s="276"/>
      <c r="P128" s="276"/>
      <c r="Q128" s="276"/>
      <c r="R128" s="276"/>
      <c r="S128" s="276"/>
      <c r="T128" s="276"/>
      <c r="U128" s="276"/>
      <c r="V128" s="276"/>
      <c r="W128" s="276"/>
      <c r="X128" s="276"/>
      <c r="Y128" s="276"/>
      <c r="Z128" s="276"/>
    </row>
    <row r="129" spans="1:26" ht="15.75" customHeight="1">
      <c r="A129" s="276"/>
      <c r="B129" s="276"/>
      <c r="C129" s="276"/>
      <c r="D129" s="276"/>
      <c r="E129" s="276"/>
      <c r="F129" s="378"/>
      <c r="G129" s="276"/>
      <c r="H129" s="276"/>
      <c r="I129" s="276"/>
      <c r="J129" s="276"/>
      <c r="K129" s="276"/>
      <c r="L129" s="276"/>
      <c r="M129" s="276"/>
      <c r="N129" s="276"/>
      <c r="O129" s="276"/>
      <c r="P129" s="276"/>
      <c r="Q129" s="276"/>
      <c r="R129" s="276"/>
      <c r="S129" s="276"/>
      <c r="T129" s="276"/>
      <c r="U129" s="276"/>
      <c r="V129" s="276"/>
      <c r="W129" s="276"/>
      <c r="X129" s="276"/>
      <c r="Y129" s="276"/>
      <c r="Z129" s="276"/>
    </row>
    <row r="130" spans="1:26" ht="15.75" customHeight="1">
      <c r="A130" s="276"/>
      <c r="B130" s="276"/>
      <c r="C130" s="276"/>
      <c r="D130" s="276"/>
      <c r="E130" s="276"/>
      <c r="F130" s="378"/>
      <c r="G130" s="276"/>
      <c r="H130" s="276"/>
      <c r="I130" s="276"/>
      <c r="J130" s="276"/>
      <c r="K130" s="276"/>
      <c r="L130" s="276"/>
      <c r="M130" s="276"/>
      <c r="N130" s="276"/>
      <c r="O130" s="276"/>
      <c r="P130" s="276"/>
      <c r="Q130" s="276"/>
      <c r="R130" s="276"/>
      <c r="S130" s="276"/>
      <c r="T130" s="276"/>
      <c r="U130" s="276"/>
      <c r="V130" s="276"/>
      <c r="W130" s="276"/>
      <c r="X130" s="276"/>
      <c r="Y130" s="276"/>
      <c r="Z130" s="276"/>
    </row>
    <row r="131" spans="1:26" ht="15.75" customHeight="1">
      <c r="A131" s="276"/>
      <c r="B131" s="276"/>
      <c r="C131" s="276"/>
      <c r="D131" s="276"/>
      <c r="E131" s="276"/>
      <c r="F131" s="378"/>
      <c r="G131" s="276"/>
      <c r="H131" s="276"/>
      <c r="I131" s="276"/>
      <c r="J131" s="276"/>
      <c r="K131" s="276"/>
      <c r="L131" s="276"/>
      <c r="M131" s="276"/>
      <c r="N131" s="276"/>
      <c r="O131" s="276"/>
      <c r="P131" s="276"/>
      <c r="Q131" s="276"/>
      <c r="R131" s="276"/>
      <c r="S131" s="276"/>
      <c r="T131" s="276"/>
      <c r="U131" s="276"/>
      <c r="V131" s="276"/>
      <c r="W131" s="276"/>
      <c r="X131" s="276"/>
      <c r="Y131" s="276"/>
      <c r="Z131" s="276"/>
    </row>
    <row r="132" spans="1:26" ht="15.75" customHeight="1">
      <c r="A132" s="276"/>
      <c r="B132" s="276"/>
      <c r="C132" s="276"/>
      <c r="D132" s="276"/>
      <c r="E132" s="276"/>
      <c r="F132" s="378"/>
      <c r="G132" s="276"/>
      <c r="H132" s="276"/>
      <c r="I132" s="276"/>
      <c r="J132" s="276"/>
      <c r="K132" s="276"/>
      <c r="L132" s="276"/>
      <c r="M132" s="276"/>
      <c r="N132" s="276"/>
      <c r="O132" s="276"/>
      <c r="P132" s="276"/>
      <c r="Q132" s="276"/>
      <c r="R132" s="276"/>
      <c r="S132" s="276"/>
      <c r="T132" s="276"/>
      <c r="U132" s="276"/>
      <c r="V132" s="276"/>
      <c r="W132" s="276"/>
      <c r="X132" s="276"/>
      <c r="Y132" s="276"/>
      <c r="Z132" s="276"/>
    </row>
    <row r="133" spans="1:26" ht="15.75" customHeight="1">
      <c r="A133" s="276"/>
      <c r="B133" s="276"/>
      <c r="C133" s="276"/>
      <c r="D133" s="276"/>
      <c r="E133" s="276"/>
      <c r="F133" s="378"/>
      <c r="G133" s="276"/>
      <c r="H133" s="276"/>
      <c r="I133" s="276"/>
      <c r="J133" s="276"/>
      <c r="K133" s="276"/>
      <c r="L133" s="276"/>
      <c r="M133" s="276"/>
      <c r="N133" s="276"/>
      <c r="O133" s="276"/>
      <c r="P133" s="276"/>
      <c r="Q133" s="276"/>
      <c r="R133" s="276"/>
      <c r="S133" s="276"/>
      <c r="T133" s="276"/>
      <c r="U133" s="276"/>
      <c r="V133" s="276"/>
      <c r="W133" s="276"/>
      <c r="X133" s="276"/>
      <c r="Y133" s="276"/>
      <c r="Z133" s="276"/>
    </row>
    <row r="134" spans="1:26" ht="15.75" customHeight="1">
      <c r="A134" s="276"/>
      <c r="B134" s="276"/>
      <c r="C134" s="276"/>
      <c r="D134" s="276"/>
      <c r="E134" s="276"/>
      <c r="F134" s="378"/>
      <c r="G134" s="276"/>
      <c r="H134" s="276"/>
      <c r="I134" s="276"/>
      <c r="J134" s="276"/>
      <c r="K134" s="276"/>
      <c r="L134" s="276"/>
      <c r="M134" s="276"/>
      <c r="N134" s="276"/>
      <c r="O134" s="276"/>
      <c r="P134" s="276"/>
      <c r="Q134" s="276"/>
      <c r="R134" s="276"/>
      <c r="S134" s="276"/>
      <c r="T134" s="276"/>
      <c r="U134" s="276"/>
      <c r="V134" s="276"/>
      <c r="W134" s="276"/>
      <c r="X134" s="276"/>
      <c r="Y134" s="276"/>
      <c r="Z134" s="276"/>
    </row>
    <row r="135" spans="1:26" ht="15.75" customHeight="1">
      <c r="A135" s="276"/>
      <c r="B135" s="276"/>
      <c r="C135" s="276"/>
      <c r="D135" s="276"/>
      <c r="E135" s="276"/>
      <c r="F135" s="378"/>
      <c r="G135" s="276"/>
      <c r="H135" s="276"/>
      <c r="I135" s="276"/>
      <c r="J135" s="276"/>
      <c r="K135" s="276"/>
      <c r="L135" s="276"/>
      <c r="M135" s="276"/>
      <c r="N135" s="276"/>
      <c r="O135" s="276"/>
      <c r="P135" s="276"/>
      <c r="Q135" s="276"/>
      <c r="R135" s="276"/>
      <c r="S135" s="276"/>
      <c r="T135" s="276"/>
      <c r="U135" s="276"/>
      <c r="V135" s="276"/>
      <c r="W135" s="276"/>
      <c r="X135" s="276"/>
      <c r="Y135" s="276"/>
      <c r="Z135" s="276"/>
    </row>
    <row r="136" spans="1:26" ht="15.75" customHeight="1">
      <c r="A136" s="276"/>
      <c r="B136" s="276"/>
      <c r="C136" s="276"/>
      <c r="D136" s="276"/>
      <c r="E136" s="276"/>
      <c r="F136" s="378"/>
      <c r="G136" s="276"/>
      <c r="H136" s="276"/>
      <c r="I136" s="276"/>
      <c r="J136" s="276"/>
      <c r="K136" s="276"/>
      <c r="L136" s="276"/>
      <c r="M136" s="276"/>
      <c r="N136" s="276"/>
      <c r="O136" s="276"/>
      <c r="P136" s="276"/>
      <c r="Q136" s="276"/>
      <c r="R136" s="276"/>
      <c r="S136" s="276"/>
      <c r="T136" s="276"/>
      <c r="U136" s="276"/>
      <c r="V136" s="276"/>
      <c r="W136" s="276"/>
      <c r="X136" s="276"/>
      <c r="Y136" s="276"/>
      <c r="Z136" s="276"/>
    </row>
    <row r="137" spans="1:26" ht="15.75" customHeight="1">
      <c r="A137" s="276"/>
      <c r="B137" s="276"/>
      <c r="C137" s="276"/>
      <c r="D137" s="276"/>
      <c r="E137" s="276"/>
      <c r="F137" s="378"/>
      <c r="G137" s="276"/>
      <c r="H137" s="276"/>
      <c r="I137" s="276"/>
      <c r="J137" s="276"/>
      <c r="K137" s="276"/>
      <c r="L137" s="276"/>
      <c r="M137" s="276"/>
      <c r="N137" s="276"/>
      <c r="O137" s="276"/>
      <c r="P137" s="276"/>
      <c r="Q137" s="276"/>
      <c r="R137" s="276"/>
      <c r="S137" s="276"/>
      <c r="T137" s="276"/>
      <c r="U137" s="276"/>
      <c r="V137" s="276"/>
      <c r="W137" s="276"/>
      <c r="X137" s="276"/>
      <c r="Y137" s="276"/>
      <c r="Z137" s="276"/>
    </row>
    <row r="138" spans="1:26" ht="15.75" customHeight="1">
      <c r="A138" s="276"/>
      <c r="B138" s="276"/>
      <c r="C138" s="276"/>
      <c r="D138" s="276"/>
      <c r="E138" s="276"/>
      <c r="F138" s="378"/>
      <c r="G138" s="276"/>
      <c r="H138" s="276"/>
      <c r="I138" s="276"/>
      <c r="J138" s="276"/>
      <c r="K138" s="276"/>
      <c r="L138" s="276"/>
      <c r="M138" s="276"/>
      <c r="N138" s="276"/>
      <c r="O138" s="276"/>
      <c r="P138" s="276"/>
      <c r="Q138" s="276"/>
      <c r="R138" s="276"/>
      <c r="S138" s="276"/>
      <c r="T138" s="276"/>
      <c r="U138" s="276"/>
      <c r="V138" s="276"/>
      <c r="W138" s="276"/>
      <c r="X138" s="276"/>
      <c r="Y138" s="276"/>
      <c r="Z138" s="276"/>
    </row>
    <row r="139" spans="1:26" ht="15.75" customHeight="1">
      <c r="A139" s="276"/>
      <c r="B139" s="276"/>
      <c r="C139" s="276"/>
      <c r="D139" s="276"/>
      <c r="E139" s="276"/>
      <c r="F139" s="378"/>
      <c r="G139" s="276"/>
      <c r="H139" s="276"/>
      <c r="I139" s="276"/>
      <c r="J139" s="276"/>
      <c r="K139" s="276"/>
      <c r="L139" s="276"/>
      <c r="M139" s="276"/>
      <c r="N139" s="276"/>
      <c r="O139" s="276"/>
      <c r="P139" s="276"/>
      <c r="Q139" s="276"/>
      <c r="R139" s="276"/>
      <c r="S139" s="276"/>
      <c r="T139" s="276"/>
      <c r="U139" s="276"/>
      <c r="V139" s="276"/>
      <c r="W139" s="276"/>
      <c r="X139" s="276"/>
      <c r="Y139" s="276"/>
      <c r="Z139" s="276"/>
    </row>
    <row r="140" spans="1:26" ht="15.75" customHeight="1">
      <c r="A140" s="276"/>
      <c r="B140" s="276"/>
      <c r="C140" s="276"/>
      <c r="D140" s="276"/>
      <c r="E140" s="276"/>
      <c r="F140" s="378"/>
      <c r="G140" s="276"/>
      <c r="H140" s="276"/>
      <c r="I140" s="276"/>
      <c r="J140" s="276"/>
      <c r="K140" s="276"/>
      <c r="L140" s="276"/>
      <c r="M140" s="276"/>
      <c r="N140" s="276"/>
      <c r="O140" s="276"/>
      <c r="P140" s="276"/>
      <c r="Q140" s="276"/>
      <c r="R140" s="276"/>
      <c r="S140" s="276"/>
      <c r="T140" s="276"/>
      <c r="U140" s="276"/>
      <c r="V140" s="276"/>
      <c r="W140" s="276"/>
      <c r="X140" s="276"/>
      <c r="Y140" s="276"/>
      <c r="Z140" s="276"/>
    </row>
    <row r="141" spans="1:26" ht="15.75" customHeight="1">
      <c r="A141" s="276"/>
      <c r="B141" s="276"/>
      <c r="C141" s="276"/>
      <c r="D141" s="276"/>
      <c r="E141" s="276"/>
      <c r="F141" s="378"/>
      <c r="G141" s="276"/>
      <c r="H141" s="276"/>
      <c r="I141" s="276"/>
      <c r="J141" s="276"/>
      <c r="K141" s="276"/>
      <c r="L141" s="276"/>
      <c r="M141" s="276"/>
      <c r="N141" s="276"/>
      <c r="O141" s="276"/>
      <c r="P141" s="276"/>
      <c r="Q141" s="276"/>
      <c r="R141" s="276"/>
      <c r="S141" s="276"/>
      <c r="T141" s="276"/>
      <c r="U141" s="276"/>
      <c r="V141" s="276"/>
      <c r="W141" s="276"/>
      <c r="X141" s="276"/>
      <c r="Y141" s="276"/>
      <c r="Z141" s="276"/>
    </row>
    <row r="142" spans="1:26" ht="15.75" customHeight="1">
      <c r="A142" s="276"/>
      <c r="B142" s="276"/>
      <c r="C142" s="276"/>
      <c r="D142" s="276"/>
      <c r="E142" s="276"/>
      <c r="F142" s="378"/>
      <c r="G142" s="276"/>
      <c r="H142" s="276"/>
      <c r="I142" s="276"/>
      <c r="J142" s="276"/>
      <c r="K142" s="276"/>
      <c r="L142" s="276"/>
      <c r="M142" s="276"/>
      <c r="N142" s="276"/>
      <c r="O142" s="276"/>
      <c r="P142" s="276"/>
      <c r="Q142" s="276"/>
      <c r="R142" s="276"/>
      <c r="S142" s="276"/>
      <c r="T142" s="276"/>
      <c r="U142" s="276"/>
      <c r="V142" s="276"/>
      <c r="W142" s="276"/>
      <c r="X142" s="276"/>
      <c r="Y142" s="276"/>
      <c r="Z142" s="276"/>
    </row>
    <row r="143" spans="1:26" ht="15.75" customHeight="1">
      <c r="A143" s="276"/>
      <c r="B143" s="276"/>
      <c r="C143" s="276"/>
      <c r="D143" s="276"/>
      <c r="E143" s="276"/>
      <c r="F143" s="378"/>
      <c r="G143" s="276"/>
      <c r="H143" s="276"/>
      <c r="I143" s="276"/>
      <c r="J143" s="276"/>
      <c r="K143" s="276"/>
      <c r="L143" s="276"/>
      <c r="M143" s="276"/>
      <c r="N143" s="276"/>
      <c r="O143" s="276"/>
      <c r="P143" s="276"/>
      <c r="Q143" s="276"/>
      <c r="R143" s="276"/>
      <c r="S143" s="276"/>
      <c r="T143" s="276"/>
      <c r="U143" s="276"/>
      <c r="V143" s="276"/>
      <c r="W143" s="276"/>
      <c r="X143" s="276"/>
      <c r="Y143" s="276"/>
      <c r="Z143" s="276"/>
    </row>
    <row r="144" spans="1:26" ht="15.75" customHeight="1">
      <c r="A144" s="276"/>
      <c r="B144" s="276"/>
      <c r="C144" s="276"/>
      <c r="D144" s="276"/>
      <c r="E144" s="276"/>
      <c r="F144" s="378"/>
      <c r="G144" s="276"/>
      <c r="H144" s="276"/>
      <c r="I144" s="276"/>
      <c r="J144" s="276"/>
      <c r="K144" s="276"/>
      <c r="L144" s="276"/>
      <c r="M144" s="276"/>
      <c r="N144" s="276"/>
      <c r="O144" s="276"/>
      <c r="P144" s="276"/>
      <c r="Q144" s="276"/>
      <c r="R144" s="276"/>
      <c r="S144" s="276"/>
      <c r="T144" s="276"/>
      <c r="U144" s="276"/>
      <c r="V144" s="276"/>
      <c r="W144" s="276"/>
      <c r="X144" s="276"/>
      <c r="Y144" s="276"/>
      <c r="Z144" s="276"/>
    </row>
    <row r="145" spans="1:26" ht="15.75" customHeight="1">
      <c r="A145" s="276"/>
      <c r="B145" s="276"/>
      <c r="C145" s="276"/>
      <c r="D145" s="276"/>
      <c r="E145" s="276"/>
      <c r="F145" s="378"/>
      <c r="G145" s="276"/>
      <c r="H145" s="276"/>
      <c r="I145" s="276"/>
      <c r="J145" s="276"/>
      <c r="K145" s="276"/>
      <c r="L145" s="276"/>
      <c r="M145" s="276"/>
      <c r="N145" s="276"/>
      <c r="O145" s="276"/>
      <c r="P145" s="276"/>
      <c r="Q145" s="276"/>
      <c r="R145" s="276"/>
      <c r="S145" s="276"/>
      <c r="T145" s="276"/>
      <c r="U145" s="276"/>
      <c r="V145" s="276"/>
      <c r="W145" s="276"/>
      <c r="X145" s="276"/>
      <c r="Y145" s="276"/>
      <c r="Z145" s="276"/>
    </row>
    <row r="146" spans="1:26" ht="15.75" customHeight="1">
      <c r="A146" s="276"/>
      <c r="B146" s="276"/>
      <c r="C146" s="276"/>
      <c r="D146" s="276"/>
      <c r="E146" s="276"/>
      <c r="F146" s="378"/>
      <c r="G146" s="276"/>
      <c r="H146" s="276"/>
      <c r="I146" s="276"/>
      <c r="J146" s="276"/>
      <c r="K146" s="276"/>
      <c r="L146" s="276"/>
      <c r="M146" s="276"/>
      <c r="N146" s="276"/>
      <c r="O146" s="276"/>
      <c r="P146" s="276"/>
      <c r="Q146" s="276"/>
      <c r="R146" s="276"/>
      <c r="S146" s="276"/>
      <c r="T146" s="276"/>
      <c r="U146" s="276"/>
      <c r="V146" s="276"/>
      <c r="W146" s="276"/>
      <c r="X146" s="276"/>
      <c r="Y146" s="276"/>
      <c r="Z146" s="276"/>
    </row>
    <row r="147" spans="1:26" ht="15.75" customHeight="1">
      <c r="A147" s="276"/>
      <c r="B147" s="276"/>
      <c r="C147" s="276"/>
      <c r="D147" s="276"/>
      <c r="E147" s="276"/>
      <c r="F147" s="378"/>
      <c r="G147" s="276"/>
      <c r="H147" s="276"/>
      <c r="I147" s="276"/>
      <c r="J147" s="276"/>
      <c r="K147" s="276"/>
      <c r="L147" s="276"/>
      <c r="M147" s="276"/>
      <c r="N147" s="276"/>
      <c r="O147" s="276"/>
      <c r="P147" s="276"/>
      <c r="Q147" s="276"/>
      <c r="R147" s="276"/>
      <c r="S147" s="276"/>
      <c r="T147" s="276"/>
      <c r="U147" s="276"/>
      <c r="V147" s="276"/>
      <c r="W147" s="276"/>
      <c r="X147" s="276"/>
      <c r="Y147" s="276"/>
      <c r="Z147" s="276"/>
    </row>
    <row r="148" spans="1:26" ht="15.75" customHeight="1">
      <c r="A148" s="276"/>
      <c r="B148" s="276"/>
      <c r="C148" s="276"/>
      <c r="D148" s="276"/>
      <c r="E148" s="276"/>
      <c r="F148" s="378"/>
      <c r="G148" s="276"/>
      <c r="H148" s="276"/>
      <c r="I148" s="276"/>
      <c r="J148" s="276"/>
      <c r="K148" s="276"/>
      <c r="L148" s="276"/>
      <c r="M148" s="276"/>
      <c r="N148" s="276"/>
      <c r="O148" s="276"/>
      <c r="P148" s="276"/>
      <c r="Q148" s="276"/>
      <c r="R148" s="276"/>
      <c r="S148" s="276"/>
      <c r="T148" s="276"/>
      <c r="U148" s="276"/>
      <c r="V148" s="276"/>
      <c r="W148" s="276"/>
      <c r="X148" s="276"/>
      <c r="Y148" s="276"/>
      <c r="Z148" s="276"/>
    </row>
    <row r="149" spans="1:26" ht="15.75" customHeight="1">
      <c r="A149" s="276"/>
      <c r="B149" s="276"/>
      <c r="C149" s="276"/>
      <c r="D149" s="276"/>
      <c r="E149" s="276"/>
      <c r="F149" s="378"/>
      <c r="G149" s="276"/>
      <c r="H149" s="276"/>
      <c r="I149" s="276"/>
      <c r="J149" s="276"/>
      <c r="K149" s="276"/>
      <c r="L149" s="276"/>
      <c r="M149" s="276"/>
      <c r="N149" s="276"/>
      <c r="O149" s="276"/>
      <c r="P149" s="276"/>
      <c r="Q149" s="276"/>
      <c r="R149" s="276"/>
      <c r="S149" s="276"/>
      <c r="T149" s="276"/>
      <c r="U149" s="276"/>
      <c r="V149" s="276"/>
      <c r="W149" s="276"/>
      <c r="X149" s="276"/>
      <c r="Y149" s="276"/>
      <c r="Z149" s="276"/>
    </row>
    <row r="150" spans="1:26" ht="15.75" customHeight="1">
      <c r="A150" s="276"/>
      <c r="B150" s="276"/>
      <c r="C150" s="276"/>
      <c r="D150" s="276"/>
      <c r="E150" s="276"/>
      <c r="F150" s="378"/>
      <c r="G150" s="276"/>
      <c r="H150" s="276"/>
      <c r="I150" s="276"/>
      <c r="J150" s="276"/>
      <c r="K150" s="276"/>
      <c r="L150" s="276"/>
      <c r="M150" s="276"/>
      <c r="N150" s="276"/>
      <c r="O150" s="276"/>
      <c r="P150" s="276"/>
      <c r="Q150" s="276"/>
      <c r="R150" s="276"/>
      <c r="S150" s="276"/>
      <c r="T150" s="276"/>
      <c r="U150" s="276"/>
      <c r="V150" s="276"/>
      <c r="W150" s="276"/>
      <c r="X150" s="276"/>
      <c r="Y150" s="276"/>
      <c r="Z150" s="276"/>
    </row>
    <row r="151" spans="1:26" ht="15.75" customHeight="1">
      <c r="A151" s="276"/>
      <c r="B151" s="276"/>
      <c r="C151" s="276"/>
      <c r="D151" s="276"/>
      <c r="E151" s="276"/>
      <c r="F151" s="378"/>
      <c r="G151" s="276"/>
      <c r="H151" s="276"/>
      <c r="I151" s="276"/>
      <c r="J151" s="276"/>
      <c r="K151" s="276"/>
      <c r="L151" s="276"/>
      <c r="M151" s="276"/>
      <c r="N151" s="276"/>
      <c r="O151" s="276"/>
      <c r="P151" s="276"/>
      <c r="Q151" s="276"/>
      <c r="R151" s="276"/>
      <c r="S151" s="276"/>
      <c r="T151" s="276"/>
      <c r="U151" s="276"/>
      <c r="V151" s="276"/>
      <c r="W151" s="276"/>
      <c r="X151" s="276"/>
      <c r="Y151" s="276"/>
      <c r="Z151" s="276"/>
    </row>
    <row r="152" spans="1:26" ht="15.75" customHeight="1">
      <c r="A152" s="276"/>
      <c r="B152" s="276"/>
      <c r="C152" s="276"/>
      <c r="D152" s="276"/>
      <c r="E152" s="276"/>
      <c r="F152" s="378"/>
      <c r="G152" s="276"/>
      <c r="H152" s="276"/>
      <c r="I152" s="276"/>
      <c r="J152" s="276"/>
      <c r="K152" s="276"/>
      <c r="L152" s="276"/>
      <c r="M152" s="276"/>
      <c r="N152" s="276"/>
      <c r="O152" s="276"/>
      <c r="P152" s="276"/>
      <c r="Q152" s="276"/>
      <c r="R152" s="276"/>
      <c r="S152" s="276"/>
      <c r="T152" s="276"/>
      <c r="U152" s="276"/>
      <c r="V152" s="276"/>
      <c r="W152" s="276"/>
      <c r="X152" s="276"/>
      <c r="Y152" s="276"/>
      <c r="Z152" s="276"/>
    </row>
    <row r="153" spans="1:26" ht="15.75" customHeight="1">
      <c r="A153" s="276"/>
      <c r="B153" s="276"/>
      <c r="C153" s="276"/>
      <c r="D153" s="276"/>
      <c r="E153" s="276"/>
      <c r="F153" s="378"/>
      <c r="G153" s="276"/>
      <c r="H153" s="276"/>
      <c r="I153" s="276"/>
      <c r="J153" s="276"/>
      <c r="K153" s="276"/>
      <c r="L153" s="276"/>
      <c r="M153" s="276"/>
      <c r="N153" s="276"/>
      <c r="O153" s="276"/>
      <c r="P153" s="276"/>
      <c r="Q153" s="276"/>
      <c r="R153" s="276"/>
      <c r="S153" s="276"/>
      <c r="T153" s="276"/>
      <c r="U153" s="276"/>
      <c r="V153" s="276"/>
      <c r="W153" s="276"/>
      <c r="X153" s="276"/>
      <c r="Y153" s="276"/>
      <c r="Z153" s="276"/>
    </row>
    <row r="154" spans="1:26" ht="15.75" customHeight="1">
      <c r="A154" s="276"/>
      <c r="B154" s="276"/>
      <c r="C154" s="276"/>
      <c r="D154" s="276"/>
      <c r="E154" s="276"/>
      <c r="F154" s="378"/>
      <c r="G154" s="276"/>
      <c r="H154" s="276"/>
      <c r="I154" s="276"/>
      <c r="J154" s="276"/>
      <c r="K154" s="276"/>
      <c r="L154" s="276"/>
      <c r="M154" s="276"/>
      <c r="N154" s="276"/>
      <c r="O154" s="276"/>
      <c r="P154" s="276"/>
      <c r="Q154" s="276"/>
      <c r="R154" s="276"/>
      <c r="S154" s="276"/>
      <c r="T154" s="276"/>
      <c r="U154" s="276"/>
      <c r="V154" s="276"/>
      <c r="W154" s="276"/>
      <c r="X154" s="276"/>
      <c r="Y154" s="276"/>
      <c r="Z154" s="276"/>
    </row>
    <row r="155" spans="1:26" ht="15.75" customHeight="1">
      <c r="A155" s="276"/>
      <c r="B155" s="276"/>
      <c r="C155" s="276"/>
      <c r="D155" s="276"/>
      <c r="E155" s="276"/>
      <c r="F155" s="378"/>
      <c r="G155" s="276"/>
      <c r="H155" s="276"/>
      <c r="I155" s="276"/>
      <c r="J155" s="276"/>
      <c r="K155" s="276"/>
      <c r="L155" s="276"/>
      <c r="M155" s="276"/>
      <c r="N155" s="276"/>
      <c r="O155" s="276"/>
      <c r="P155" s="276"/>
      <c r="Q155" s="276"/>
      <c r="R155" s="276"/>
      <c r="S155" s="276"/>
      <c r="T155" s="276"/>
      <c r="U155" s="276"/>
      <c r="V155" s="276"/>
      <c r="W155" s="276"/>
      <c r="X155" s="276"/>
      <c r="Y155" s="276"/>
      <c r="Z155" s="276"/>
    </row>
    <row r="156" spans="1:26" ht="15.75" customHeight="1">
      <c r="A156" s="276"/>
      <c r="B156" s="276"/>
      <c r="C156" s="276"/>
      <c r="D156" s="276"/>
      <c r="E156" s="276"/>
      <c r="F156" s="378"/>
      <c r="G156" s="276"/>
      <c r="H156" s="276"/>
      <c r="I156" s="276"/>
      <c r="J156" s="276"/>
      <c r="K156" s="276"/>
      <c r="L156" s="276"/>
      <c r="M156" s="276"/>
      <c r="N156" s="276"/>
      <c r="O156" s="276"/>
      <c r="P156" s="276"/>
      <c r="Q156" s="276"/>
      <c r="R156" s="276"/>
      <c r="S156" s="276"/>
      <c r="T156" s="276"/>
      <c r="U156" s="276"/>
      <c r="V156" s="276"/>
      <c r="W156" s="276"/>
      <c r="X156" s="276"/>
      <c r="Y156" s="276"/>
      <c r="Z156" s="276"/>
    </row>
    <row r="157" spans="1:26" ht="15.75" customHeight="1">
      <c r="A157" s="276"/>
      <c r="B157" s="276"/>
      <c r="C157" s="276"/>
      <c r="D157" s="276"/>
      <c r="E157" s="276"/>
      <c r="F157" s="378"/>
      <c r="G157" s="276"/>
      <c r="H157" s="276"/>
      <c r="I157" s="276"/>
      <c r="J157" s="276"/>
      <c r="K157" s="276"/>
      <c r="L157" s="276"/>
      <c r="M157" s="276"/>
      <c r="N157" s="276"/>
      <c r="O157" s="276"/>
      <c r="P157" s="276"/>
      <c r="Q157" s="276"/>
      <c r="R157" s="276"/>
      <c r="S157" s="276"/>
      <c r="T157" s="276"/>
      <c r="U157" s="276"/>
      <c r="V157" s="276"/>
      <c r="W157" s="276"/>
      <c r="X157" s="276"/>
      <c r="Y157" s="276"/>
      <c r="Z157" s="276"/>
    </row>
    <row r="158" spans="1:26" ht="15.75" customHeight="1">
      <c r="A158" s="276"/>
      <c r="B158" s="276"/>
      <c r="C158" s="276"/>
      <c r="D158" s="276"/>
      <c r="E158" s="276"/>
      <c r="F158" s="378"/>
      <c r="G158" s="276"/>
      <c r="H158" s="276"/>
      <c r="I158" s="276"/>
      <c r="J158" s="276"/>
      <c r="K158" s="276"/>
      <c r="L158" s="276"/>
      <c r="M158" s="276"/>
      <c r="N158" s="276"/>
      <c r="O158" s="276"/>
      <c r="P158" s="276"/>
      <c r="Q158" s="276"/>
      <c r="R158" s="276"/>
      <c r="S158" s="276"/>
      <c r="T158" s="276"/>
      <c r="U158" s="276"/>
      <c r="V158" s="276"/>
      <c r="W158" s="276"/>
      <c r="X158" s="276"/>
      <c r="Y158" s="276"/>
      <c r="Z158" s="276"/>
    </row>
    <row r="159" spans="1:26" ht="15.75" customHeight="1">
      <c r="A159" s="276"/>
      <c r="B159" s="276"/>
      <c r="C159" s="276"/>
      <c r="D159" s="276"/>
      <c r="E159" s="276"/>
      <c r="F159" s="378"/>
      <c r="G159" s="276"/>
      <c r="H159" s="276"/>
      <c r="I159" s="276"/>
      <c r="J159" s="276"/>
      <c r="K159" s="276"/>
      <c r="L159" s="276"/>
      <c r="M159" s="276"/>
      <c r="N159" s="276"/>
      <c r="O159" s="276"/>
      <c r="P159" s="276"/>
      <c r="Q159" s="276"/>
      <c r="R159" s="276"/>
      <c r="S159" s="276"/>
      <c r="T159" s="276"/>
      <c r="U159" s="276"/>
      <c r="V159" s="276"/>
      <c r="W159" s="276"/>
      <c r="X159" s="276"/>
      <c r="Y159" s="276"/>
      <c r="Z159" s="276"/>
    </row>
    <row r="160" spans="1:26" ht="15.75" customHeight="1">
      <c r="A160" s="276"/>
      <c r="B160" s="276"/>
      <c r="C160" s="276"/>
      <c r="D160" s="276"/>
      <c r="E160" s="276"/>
      <c r="F160" s="378"/>
      <c r="G160" s="276"/>
      <c r="H160" s="276"/>
      <c r="I160" s="276"/>
      <c r="J160" s="276"/>
      <c r="K160" s="276"/>
      <c r="L160" s="276"/>
      <c r="M160" s="276"/>
      <c r="N160" s="276"/>
      <c r="O160" s="276"/>
      <c r="P160" s="276"/>
      <c r="Q160" s="276"/>
      <c r="R160" s="276"/>
      <c r="S160" s="276"/>
      <c r="T160" s="276"/>
      <c r="U160" s="276"/>
      <c r="V160" s="276"/>
      <c r="W160" s="276"/>
      <c r="X160" s="276"/>
      <c r="Y160" s="276"/>
      <c r="Z160" s="276"/>
    </row>
    <row r="161" spans="1:26" ht="15.75" customHeight="1">
      <c r="A161" s="276"/>
      <c r="B161" s="276"/>
      <c r="C161" s="276"/>
      <c r="D161" s="276"/>
      <c r="E161" s="276"/>
      <c r="F161" s="378"/>
      <c r="G161" s="276"/>
      <c r="H161" s="276"/>
      <c r="I161" s="276"/>
      <c r="J161" s="276"/>
      <c r="K161" s="276"/>
      <c r="L161" s="276"/>
      <c r="M161" s="276"/>
      <c r="N161" s="276"/>
      <c r="O161" s="276"/>
      <c r="P161" s="276"/>
      <c r="Q161" s="276"/>
      <c r="R161" s="276"/>
      <c r="S161" s="276"/>
      <c r="T161" s="276"/>
      <c r="U161" s="276"/>
      <c r="V161" s="276"/>
      <c r="W161" s="276"/>
      <c r="X161" s="276"/>
      <c r="Y161" s="276"/>
      <c r="Z161" s="276"/>
    </row>
    <row r="162" spans="1:26" ht="15.75" customHeight="1">
      <c r="A162" s="276"/>
      <c r="B162" s="276"/>
      <c r="C162" s="276"/>
      <c r="D162" s="276"/>
      <c r="E162" s="276"/>
      <c r="F162" s="378"/>
      <c r="G162" s="276"/>
      <c r="H162" s="276"/>
      <c r="I162" s="276"/>
      <c r="J162" s="276"/>
      <c r="K162" s="276"/>
      <c r="L162" s="276"/>
      <c r="M162" s="276"/>
      <c r="N162" s="276"/>
      <c r="O162" s="276"/>
      <c r="P162" s="276"/>
      <c r="Q162" s="276"/>
      <c r="R162" s="276"/>
      <c r="S162" s="276"/>
      <c r="T162" s="276"/>
      <c r="U162" s="276"/>
      <c r="V162" s="276"/>
      <c r="W162" s="276"/>
      <c r="X162" s="276"/>
      <c r="Y162" s="276"/>
      <c r="Z162" s="276"/>
    </row>
    <row r="163" spans="1:26" ht="15.75" customHeight="1">
      <c r="A163" s="276"/>
      <c r="B163" s="276"/>
      <c r="C163" s="276"/>
      <c r="D163" s="276"/>
      <c r="E163" s="276"/>
      <c r="F163" s="378"/>
      <c r="G163" s="276"/>
      <c r="H163" s="276"/>
      <c r="I163" s="276"/>
      <c r="J163" s="276"/>
      <c r="K163" s="276"/>
      <c r="L163" s="276"/>
      <c r="M163" s="276"/>
      <c r="N163" s="276"/>
      <c r="O163" s="276"/>
      <c r="P163" s="276"/>
      <c r="Q163" s="276"/>
      <c r="R163" s="276"/>
      <c r="S163" s="276"/>
      <c r="T163" s="276"/>
      <c r="U163" s="276"/>
      <c r="V163" s="276"/>
      <c r="W163" s="276"/>
      <c r="X163" s="276"/>
      <c r="Y163" s="276"/>
      <c r="Z163" s="276"/>
    </row>
    <row r="164" spans="1:26" ht="15.75" customHeight="1">
      <c r="A164" s="276"/>
      <c r="B164" s="276"/>
      <c r="C164" s="276"/>
      <c r="D164" s="276"/>
      <c r="E164" s="276"/>
      <c r="F164" s="378"/>
      <c r="G164" s="276"/>
      <c r="H164" s="276"/>
      <c r="I164" s="276"/>
      <c r="J164" s="276"/>
      <c r="K164" s="276"/>
      <c r="L164" s="276"/>
      <c r="M164" s="276"/>
      <c r="N164" s="276"/>
      <c r="O164" s="276"/>
      <c r="P164" s="276"/>
      <c r="Q164" s="276"/>
      <c r="R164" s="276"/>
      <c r="S164" s="276"/>
      <c r="T164" s="276"/>
      <c r="U164" s="276"/>
      <c r="V164" s="276"/>
      <c r="W164" s="276"/>
      <c r="X164" s="276"/>
      <c r="Y164" s="276"/>
      <c r="Z164" s="276"/>
    </row>
    <row r="165" spans="1:26" ht="15.75" customHeight="1">
      <c r="A165" s="276"/>
      <c r="B165" s="276"/>
      <c r="C165" s="276"/>
      <c r="D165" s="276"/>
      <c r="E165" s="276"/>
      <c r="F165" s="378"/>
      <c r="G165" s="276"/>
      <c r="H165" s="276"/>
      <c r="I165" s="276"/>
      <c r="J165" s="276"/>
      <c r="K165" s="276"/>
      <c r="L165" s="276"/>
      <c r="M165" s="276"/>
      <c r="N165" s="276"/>
      <c r="O165" s="276"/>
      <c r="P165" s="276"/>
      <c r="Q165" s="276"/>
      <c r="R165" s="276"/>
      <c r="S165" s="276"/>
      <c r="T165" s="276"/>
      <c r="U165" s="276"/>
      <c r="V165" s="276"/>
      <c r="W165" s="276"/>
      <c r="X165" s="276"/>
      <c r="Y165" s="276"/>
      <c r="Z165" s="276"/>
    </row>
    <row r="166" spans="1:26" ht="15.75" customHeight="1">
      <c r="A166" s="276"/>
      <c r="B166" s="276"/>
      <c r="C166" s="276"/>
      <c r="D166" s="276"/>
      <c r="E166" s="276"/>
      <c r="F166" s="378"/>
      <c r="G166" s="276"/>
      <c r="H166" s="276"/>
      <c r="I166" s="276"/>
      <c r="J166" s="276"/>
      <c r="K166" s="276"/>
      <c r="L166" s="276"/>
      <c r="M166" s="276"/>
      <c r="N166" s="276"/>
      <c r="O166" s="276"/>
      <c r="P166" s="276"/>
      <c r="Q166" s="276"/>
      <c r="R166" s="276"/>
      <c r="S166" s="276"/>
      <c r="T166" s="276"/>
      <c r="U166" s="276"/>
      <c r="V166" s="276"/>
      <c r="W166" s="276"/>
      <c r="X166" s="276"/>
      <c r="Y166" s="276"/>
      <c r="Z166" s="276"/>
    </row>
    <row r="167" spans="1:26" ht="15.75" customHeight="1">
      <c r="A167" s="276"/>
      <c r="B167" s="276"/>
      <c r="C167" s="276"/>
      <c r="D167" s="276"/>
      <c r="E167" s="276"/>
      <c r="F167" s="378"/>
      <c r="G167" s="276"/>
      <c r="H167" s="276"/>
      <c r="I167" s="276"/>
      <c r="J167" s="276"/>
      <c r="K167" s="276"/>
      <c r="L167" s="276"/>
      <c r="M167" s="276"/>
      <c r="N167" s="276"/>
      <c r="O167" s="276"/>
      <c r="P167" s="276"/>
      <c r="Q167" s="276"/>
      <c r="R167" s="276"/>
      <c r="S167" s="276"/>
      <c r="T167" s="276"/>
      <c r="U167" s="276"/>
      <c r="V167" s="276"/>
      <c r="W167" s="276"/>
      <c r="X167" s="276"/>
      <c r="Y167" s="276"/>
      <c r="Z167" s="276"/>
    </row>
    <row r="168" spans="1:26" ht="15.75" customHeight="1">
      <c r="A168" s="276"/>
      <c r="B168" s="276"/>
      <c r="C168" s="276"/>
      <c r="D168" s="276"/>
      <c r="E168" s="276"/>
      <c r="F168" s="378"/>
      <c r="G168" s="276"/>
      <c r="H168" s="276"/>
      <c r="I168" s="276"/>
      <c r="J168" s="276"/>
      <c r="K168" s="276"/>
      <c r="L168" s="276"/>
      <c r="M168" s="276"/>
      <c r="N168" s="276"/>
      <c r="O168" s="276"/>
      <c r="P168" s="276"/>
      <c r="Q168" s="276"/>
      <c r="R168" s="276"/>
      <c r="S168" s="276"/>
      <c r="T168" s="276"/>
      <c r="U168" s="276"/>
      <c r="V168" s="276"/>
      <c r="W168" s="276"/>
      <c r="X168" s="276"/>
      <c r="Y168" s="276"/>
      <c r="Z168" s="276"/>
    </row>
    <row r="169" spans="1:26" ht="15.75" customHeight="1">
      <c r="A169" s="276"/>
      <c r="B169" s="276"/>
      <c r="C169" s="276"/>
      <c r="D169" s="276"/>
      <c r="E169" s="276"/>
      <c r="F169" s="378"/>
      <c r="G169" s="276"/>
      <c r="H169" s="276"/>
      <c r="I169" s="276"/>
      <c r="J169" s="276"/>
      <c r="K169" s="276"/>
      <c r="L169" s="276"/>
      <c r="M169" s="276"/>
      <c r="N169" s="276"/>
      <c r="O169" s="276"/>
      <c r="P169" s="276"/>
      <c r="Q169" s="276"/>
      <c r="R169" s="276"/>
      <c r="S169" s="276"/>
      <c r="T169" s="276"/>
      <c r="U169" s="276"/>
      <c r="V169" s="276"/>
      <c r="W169" s="276"/>
      <c r="X169" s="276"/>
      <c r="Y169" s="276"/>
      <c r="Z169" s="276"/>
    </row>
    <row r="170" spans="1:26" ht="15.75" customHeight="1">
      <c r="A170" s="276"/>
      <c r="B170" s="276"/>
      <c r="C170" s="276"/>
      <c r="D170" s="276"/>
      <c r="E170" s="276"/>
      <c r="F170" s="378"/>
      <c r="G170" s="276"/>
      <c r="H170" s="276"/>
      <c r="I170" s="276"/>
      <c r="J170" s="276"/>
      <c r="K170" s="276"/>
      <c r="L170" s="276"/>
      <c r="M170" s="276"/>
      <c r="N170" s="276"/>
      <c r="O170" s="276"/>
      <c r="P170" s="276"/>
      <c r="Q170" s="276"/>
      <c r="R170" s="276"/>
      <c r="S170" s="276"/>
      <c r="T170" s="276"/>
      <c r="U170" s="276"/>
      <c r="V170" s="276"/>
      <c r="W170" s="276"/>
      <c r="X170" s="276"/>
      <c r="Y170" s="276"/>
      <c r="Z170" s="276"/>
    </row>
    <row r="171" spans="1:26" ht="15.75" customHeight="1">
      <c r="A171" s="276"/>
      <c r="B171" s="276"/>
      <c r="C171" s="276"/>
      <c r="D171" s="276"/>
      <c r="E171" s="276"/>
      <c r="F171" s="378"/>
      <c r="G171" s="276"/>
      <c r="H171" s="276"/>
      <c r="I171" s="276"/>
      <c r="J171" s="276"/>
      <c r="K171" s="276"/>
      <c r="L171" s="276"/>
      <c r="M171" s="276"/>
      <c r="N171" s="276"/>
      <c r="O171" s="276"/>
      <c r="P171" s="276"/>
      <c r="Q171" s="276"/>
      <c r="R171" s="276"/>
      <c r="S171" s="276"/>
      <c r="T171" s="276"/>
      <c r="U171" s="276"/>
      <c r="V171" s="276"/>
      <c r="W171" s="276"/>
      <c r="X171" s="276"/>
      <c r="Y171" s="276"/>
      <c r="Z171" s="276"/>
    </row>
    <row r="172" spans="1:26" ht="15.75" customHeight="1">
      <c r="A172" s="276"/>
      <c r="B172" s="276"/>
      <c r="C172" s="276"/>
      <c r="D172" s="276"/>
      <c r="E172" s="276"/>
      <c r="F172" s="378"/>
      <c r="G172" s="276"/>
      <c r="H172" s="276"/>
      <c r="I172" s="276"/>
      <c r="J172" s="276"/>
      <c r="K172" s="276"/>
      <c r="L172" s="276"/>
      <c r="M172" s="276"/>
      <c r="N172" s="276"/>
      <c r="O172" s="276"/>
      <c r="P172" s="276"/>
      <c r="Q172" s="276"/>
      <c r="R172" s="276"/>
      <c r="S172" s="276"/>
      <c r="T172" s="276"/>
      <c r="U172" s="276"/>
      <c r="V172" s="276"/>
      <c r="W172" s="276"/>
      <c r="X172" s="276"/>
      <c r="Y172" s="276"/>
      <c r="Z172" s="276"/>
    </row>
    <row r="173" spans="1:26" ht="15.75" customHeight="1">
      <c r="A173" s="276"/>
      <c r="B173" s="276"/>
      <c r="C173" s="276"/>
      <c r="D173" s="276"/>
      <c r="E173" s="276"/>
      <c r="F173" s="378"/>
      <c r="G173" s="276"/>
      <c r="H173" s="276"/>
      <c r="I173" s="276"/>
      <c r="J173" s="276"/>
      <c r="K173" s="276"/>
      <c r="L173" s="276"/>
      <c r="M173" s="276"/>
      <c r="N173" s="276"/>
      <c r="O173" s="276"/>
      <c r="P173" s="276"/>
      <c r="Q173" s="276"/>
      <c r="R173" s="276"/>
      <c r="S173" s="276"/>
      <c r="T173" s="276"/>
      <c r="U173" s="276"/>
      <c r="V173" s="276"/>
      <c r="W173" s="276"/>
      <c r="X173" s="276"/>
      <c r="Y173" s="276"/>
      <c r="Z173" s="276"/>
    </row>
    <row r="174" spans="1:26" ht="15.75" customHeight="1">
      <c r="A174" s="276"/>
      <c r="B174" s="276"/>
      <c r="C174" s="276"/>
      <c r="D174" s="276"/>
      <c r="E174" s="276"/>
      <c r="F174" s="378"/>
      <c r="G174" s="276"/>
      <c r="H174" s="276"/>
      <c r="I174" s="276"/>
      <c r="J174" s="276"/>
      <c r="K174" s="276"/>
      <c r="L174" s="276"/>
      <c r="M174" s="276"/>
      <c r="N174" s="276"/>
      <c r="O174" s="276"/>
      <c r="P174" s="276"/>
      <c r="Q174" s="276"/>
      <c r="R174" s="276"/>
      <c r="S174" s="276"/>
      <c r="T174" s="276"/>
      <c r="U174" s="276"/>
      <c r="V174" s="276"/>
      <c r="W174" s="276"/>
      <c r="X174" s="276"/>
      <c r="Y174" s="276"/>
      <c r="Z174" s="276"/>
    </row>
    <row r="175" spans="1:26" ht="15.75" customHeight="1">
      <c r="A175" s="276"/>
      <c r="B175" s="276"/>
      <c r="C175" s="276"/>
      <c r="D175" s="276"/>
      <c r="E175" s="276"/>
      <c r="F175" s="378"/>
      <c r="G175" s="276"/>
      <c r="H175" s="276"/>
      <c r="I175" s="276"/>
      <c r="J175" s="276"/>
      <c r="K175" s="276"/>
      <c r="L175" s="276"/>
      <c r="M175" s="276"/>
      <c r="N175" s="276"/>
      <c r="O175" s="276"/>
      <c r="P175" s="276"/>
      <c r="Q175" s="276"/>
      <c r="R175" s="276"/>
      <c r="S175" s="276"/>
      <c r="T175" s="276"/>
      <c r="U175" s="276"/>
      <c r="V175" s="276"/>
      <c r="W175" s="276"/>
      <c r="X175" s="276"/>
      <c r="Y175" s="276"/>
      <c r="Z175" s="276"/>
    </row>
    <row r="176" spans="1:26" ht="15.75" customHeight="1">
      <c r="A176" s="276"/>
      <c r="B176" s="276"/>
      <c r="C176" s="276"/>
      <c r="D176" s="276"/>
      <c r="E176" s="276"/>
      <c r="F176" s="378"/>
      <c r="G176" s="276"/>
      <c r="H176" s="276"/>
      <c r="I176" s="276"/>
      <c r="J176" s="276"/>
      <c r="K176" s="276"/>
      <c r="L176" s="276"/>
      <c r="M176" s="276"/>
      <c r="N176" s="276"/>
      <c r="O176" s="276"/>
      <c r="P176" s="276"/>
      <c r="Q176" s="276"/>
      <c r="R176" s="276"/>
      <c r="S176" s="276"/>
      <c r="T176" s="276"/>
      <c r="U176" s="276"/>
      <c r="V176" s="276"/>
      <c r="W176" s="276"/>
      <c r="X176" s="276"/>
      <c r="Y176" s="276"/>
      <c r="Z176" s="276"/>
    </row>
    <row r="177" spans="1:26" ht="15.75" customHeight="1">
      <c r="A177" s="276"/>
      <c r="B177" s="276"/>
      <c r="C177" s="276"/>
      <c r="D177" s="276"/>
      <c r="E177" s="276"/>
      <c r="F177" s="378"/>
      <c r="G177" s="276"/>
      <c r="H177" s="276"/>
      <c r="I177" s="276"/>
      <c r="J177" s="276"/>
      <c r="K177" s="276"/>
      <c r="L177" s="276"/>
      <c r="M177" s="276"/>
      <c r="N177" s="276"/>
      <c r="O177" s="276"/>
      <c r="P177" s="276"/>
      <c r="Q177" s="276"/>
      <c r="R177" s="276"/>
      <c r="S177" s="276"/>
      <c r="T177" s="276"/>
      <c r="U177" s="276"/>
      <c r="V177" s="276"/>
      <c r="W177" s="276"/>
      <c r="X177" s="276"/>
      <c r="Y177" s="276"/>
      <c r="Z177" s="276"/>
    </row>
    <row r="178" spans="1:26" ht="15.75" customHeight="1">
      <c r="A178" s="276"/>
      <c r="B178" s="276"/>
      <c r="C178" s="276"/>
      <c r="D178" s="276"/>
      <c r="E178" s="276"/>
      <c r="F178" s="378"/>
      <c r="G178" s="276"/>
      <c r="H178" s="276"/>
      <c r="I178" s="276"/>
      <c r="J178" s="276"/>
      <c r="K178" s="276"/>
      <c r="L178" s="276"/>
      <c r="M178" s="276"/>
      <c r="N178" s="276"/>
      <c r="O178" s="276"/>
      <c r="P178" s="276"/>
      <c r="Q178" s="276"/>
      <c r="R178" s="276"/>
      <c r="S178" s="276"/>
      <c r="T178" s="276"/>
      <c r="U178" s="276"/>
      <c r="V178" s="276"/>
      <c r="W178" s="276"/>
      <c r="X178" s="276"/>
      <c r="Y178" s="276"/>
      <c r="Z178" s="276"/>
    </row>
    <row r="179" spans="1:26" ht="15.75" customHeight="1">
      <c r="A179" s="276"/>
      <c r="B179" s="276"/>
      <c r="C179" s="276"/>
      <c r="D179" s="276"/>
      <c r="E179" s="276"/>
      <c r="F179" s="378"/>
      <c r="G179" s="276"/>
      <c r="H179" s="276"/>
      <c r="I179" s="276"/>
      <c r="J179" s="276"/>
      <c r="K179" s="276"/>
      <c r="L179" s="276"/>
      <c r="M179" s="276"/>
      <c r="N179" s="276"/>
      <c r="O179" s="276"/>
      <c r="P179" s="276"/>
      <c r="Q179" s="276"/>
      <c r="R179" s="276"/>
      <c r="S179" s="276"/>
      <c r="T179" s="276"/>
      <c r="U179" s="276"/>
      <c r="V179" s="276"/>
      <c r="W179" s="276"/>
      <c r="X179" s="276"/>
      <c r="Y179" s="276"/>
      <c r="Z179" s="276"/>
    </row>
    <row r="180" spans="1:26" ht="15.75" customHeight="1">
      <c r="A180" s="276"/>
      <c r="B180" s="276"/>
      <c r="C180" s="276"/>
      <c r="D180" s="276"/>
      <c r="E180" s="276"/>
      <c r="F180" s="378"/>
      <c r="G180" s="276"/>
      <c r="H180" s="276"/>
      <c r="I180" s="276"/>
      <c r="J180" s="276"/>
      <c r="K180" s="276"/>
      <c r="L180" s="276"/>
      <c r="M180" s="276"/>
      <c r="N180" s="276"/>
      <c r="O180" s="276"/>
      <c r="P180" s="276"/>
      <c r="Q180" s="276"/>
      <c r="R180" s="276"/>
      <c r="S180" s="276"/>
      <c r="T180" s="276"/>
      <c r="U180" s="276"/>
      <c r="V180" s="276"/>
      <c r="W180" s="276"/>
      <c r="X180" s="276"/>
      <c r="Y180" s="276"/>
      <c r="Z180" s="276"/>
    </row>
    <row r="181" spans="1:26" ht="15.75" customHeight="1">
      <c r="A181" s="276"/>
      <c r="B181" s="276"/>
      <c r="C181" s="276"/>
      <c r="D181" s="276"/>
      <c r="E181" s="276"/>
      <c r="F181" s="378"/>
      <c r="G181" s="276"/>
      <c r="H181" s="276"/>
      <c r="I181" s="276"/>
      <c r="J181" s="276"/>
      <c r="K181" s="276"/>
      <c r="L181" s="276"/>
      <c r="M181" s="276"/>
      <c r="N181" s="276"/>
      <c r="O181" s="276"/>
      <c r="P181" s="276"/>
      <c r="Q181" s="276"/>
      <c r="R181" s="276"/>
      <c r="S181" s="276"/>
      <c r="T181" s="276"/>
      <c r="U181" s="276"/>
      <c r="V181" s="276"/>
      <c r="W181" s="276"/>
      <c r="X181" s="276"/>
      <c r="Y181" s="276"/>
      <c r="Z181" s="276"/>
    </row>
    <row r="182" spans="1:26" ht="15.75" customHeight="1">
      <c r="A182" s="276"/>
      <c r="B182" s="276"/>
      <c r="C182" s="276"/>
      <c r="D182" s="276"/>
      <c r="E182" s="276"/>
      <c r="F182" s="378"/>
      <c r="G182" s="276"/>
      <c r="H182" s="276"/>
      <c r="I182" s="276"/>
      <c r="J182" s="276"/>
      <c r="K182" s="276"/>
      <c r="L182" s="276"/>
      <c r="M182" s="276"/>
      <c r="N182" s="276"/>
      <c r="O182" s="276"/>
      <c r="P182" s="276"/>
      <c r="Q182" s="276"/>
      <c r="R182" s="276"/>
      <c r="S182" s="276"/>
      <c r="T182" s="276"/>
      <c r="U182" s="276"/>
      <c r="V182" s="276"/>
      <c r="W182" s="276"/>
      <c r="X182" s="276"/>
      <c r="Y182" s="276"/>
      <c r="Z182" s="276"/>
    </row>
    <row r="183" spans="1:26" ht="15.75" customHeight="1">
      <c r="A183" s="276"/>
      <c r="B183" s="276"/>
      <c r="C183" s="276"/>
      <c r="D183" s="276"/>
      <c r="E183" s="276"/>
      <c r="F183" s="378"/>
      <c r="G183" s="276"/>
      <c r="H183" s="276"/>
      <c r="I183" s="276"/>
      <c r="J183" s="276"/>
      <c r="K183" s="276"/>
      <c r="L183" s="276"/>
      <c r="M183" s="276"/>
      <c r="N183" s="276"/>
      <c r="O183" s="276"/>
      <c r="P183" s="276"/>
      <c r="Q183" s="276"/>
      <c r="R183" s="276"/>
      <c r="S183" s="276"/>
      <c r="T183" s="276"/>
      <c r="U183" s="276"/>
      <c r="V183" s="276"/>
      <c r="W183" s="276"/>
      <c r="X183" s="276"/>
      <c r="Y183" s="276"/>
      <c r="Z183" s="276"/>
    </row>
    <row r="184" spans="1:26" ht="15.75" customHeight="1">
      <c r="A184" s="276"/>
      <c r="B184" s="276"/>
      <c r="C184" s="276"/>
      <c r="D184" s="276"/>
      <c r="E184" s="276"/>
      <c r="F184" s="378"/>
      <c r="G184" s="276"/>
      <c r="H184" s="276"/>
      <c r="I184" s="276"/>
      <c r="J184" s="276"/>
      <c r="K184" s="276"/>
      <c r="L184" s="276"/>
      <c r="M184" s="276"/>
      <c r="N184" s="276"/>
      <c r="O184" s="276"/>
      <c r="P184" s="276"/>
      <c r="Q184" s="276"/>
      <c r="R184" s="276"/>
      <c r="S184" s="276"/>
      <c r="T184" s="276"/>
      <c r="U184" s="276"/>
      <c r="V184" s="276"/>
      <c r="W184" s="276"/>
      <c r="X184" s="276"/>
      <c r="Y184" s="276"/>
      <c r="Z184" s="276"/>
    </row>
    <row r="185" spans="1:26" ht="15.75" customHeight="1">
      <c r="A185" s="276"/>
      <c r="B185" s="276"/>
      <c r="C185" s="276"/>
      <c r="D185" s="276"/>
      <c r="E185" s="276"/>
      <c r="F185" s="378"/>
      <c r="G185" s="276"/>
      <c r="H185" s="276"/>
      <c r="I185" s="276"/>
      <c r="J185" s="276"/>
      <c r="K185" s="276"/>
      <c r="L185" s="276"/>
      <c r="M185" s="276"/>
      <c r="N185" s="276"/>
      <c r="O185" s="276"/>
      <c r="P185" s="276"/>
      <c r="Q185" s="276"/>
      <c r="R185" s="276"/>
      <c r="S185" s="276"/>
      <c r="T185" s="276"/>
      <c r="U185" s="276"/>
      <c r="V185" s="276"/>
      <c r="W185" s="276"/>
      <c r="X185" s="276"/>
      <c r="Y185" s="276"/>
      <c r="Z185" s="276"/>
    </row>
    <row r="186" spans="1:26" ht="15.75" customHeight="1">
      <c r="A186" s="276"/>
      <c r="B186" s="276"/>
      <c r="C186" s="276"/>
      <c r="D186" s="276"/>
      <c r="E186" s="276"/>
      <c r="F186" s="378"/>
      <c r="G186" s="276"/>
      <c r="H186" s="276"/>
      <c r="I186" s="276"/>
      <c r="J186" s="276"/>
      <c r="K186" s="276"/>
      <c r="L186" s="276"/>
      <c r="M186" s="276"/>
      <c r="N186" s="276"/>
      <c r="O186" s="276"/>
      <c r="P186" s="276"/>
      <c r="Q186" s="276"/>
      <c r="R186" s="276"/>
      <c r="S186" s="276"/>
      <c r="T186" s="276"/>
      <c r="U186" s="276"/>
      <c r="V186" s="276"/>
      <c r="W186" s="276"/>
      <c r="X186" s="276"/>
      <c r="Y186" s="276"/>
      <c r="Z186" s="276"/>
    </row>
    <row r="187" spans="1:26" ht="15.75" customHeight="1">
      <c r="A187" s="276"/>
      <c r="B187" s="276"/>
      <c r="C187" s="276"/>
      <c r="D187" s="276"/>
      <c r="E187" s="276"/>
      <c r="F187" s="378"/>
      <c r="G187" s="276"/>
      <c r="H187" s="276"/>
      <c r="I187" s="276"/>
      <c r="J187" s="276"/>
      <c r="K187" s="276"/>
      <c r="L187" s="276"/>
      <c r="M187" s="276"/>
      <c r="N187" s="276"/>
      <c r="O187" s="276"/>
      <c r="P187" s="276"/>
      <c r="Q187" s="276"/>
      <c r="R187" s="276"/>
      <c r="S187" s="276"/>
      <c r="T187" s="276"/>
      <c r="U187" s="276"/>
      <c r="V187" s="276"/>
      <c r="W187" s="276"/>
      <c r="X187" s="276"/>
      <c r="Y187" s="276"/>
      <c r="Z187" s="276"/>
    </row>
    <row r="188" spans="1:26" ht="15.75" customHeight="1">
      <c r="A188" s="276"/>
      <c r="B188" s="276"/>
      <c r="C188" s="276"/>
      <c r="D188" s="276"/>
      <c r="E188" s="276"/>
      <c r="F188" s="378"/>
      <c r="G188" s="276"/>
      <c r="H188" s="276"/>
      <c r="I188" s="276"/>
      <c r="J188" s="276"/>
      <c r="K188" s="276"/>
      <c r="L188" s="276"/>
      <c r="M188" s="276"/>
      <c r="N188" s="276"/>
      <c r="O188" s="276"/>
      <c r="P188" s="276"/>
      <c r="Q188" s="276"/>
      <c r="R188" s="276"/>
      <c r="S188" s="276"/>
      <c r="T188" s="276"/>
      <c r="U188" s="276"/>
      <c r="V188" s="276"/>
      <c r="W188" s="276"/>
      <c r="X188" s="276"/>
      <c r="Y188" s="276"/>
      <c r="Z188" s="276"/>
    </row>
    <row r="189" spans="1:26" ht="15.75" customHeight="1">
      <c r="A189" s="276"/>
      <c r="B189" s="276"/>
      <c r="C189" s="276"/>
      <c r="D189" s="276"/>
      <c r="E189" s="276"/>
      <c r="F189" s="378"/>
      <c r="G189" s="276"/>
      <c r="H189" s="276"/>
      <c r="I189" s="276"/>
      <c r="J189" s="276"/>
      <c r="K189" s="276"/>
      <c r="L189" s="276"/>
      <c r="M189" s="276"/>
      <c r="N189" s="276"/>
      <c r="O189" s="276"/>
      <c r="P189" s="276"/>
      <c r="Q189" s="276"/>
      <c r="R189" s="276"/>
      <c r="S189" s="276"/>
      <c r="T189" s="276"/>
      <c r="U189" s="276"/>
      <c r="V189" s="276"/>
      <c r="W189" s="276"/>
      <c r="X189" s="276"/>
      <c r="Y189" s="276"/>
      <c r="Z189" s="276"/>
    </row>
    <row r="190" spans="1:26" ht="15.75" customHeight="1">
      <c r="A190" s="276"/>
      <c r="B190" s="276"/>
      <c r="C190" s="276"/>
      <c r="D190" s="276"/>
      <c r="E190" s="276"/>
      <c r="F190" s="378"/>
      <c r="G190" s="276"/>
      <c r="H190" s="276"/>
      <c r="I190" s="276"/>
      <c r="J190" s="276"/>
      <c r="K190" s="276"/>
      <c r="L190" s="276"/>
      <c r="M190" s="276"/>
      <c r="N190" s="276"/>
      <c r="O190" s="276"/>
      <c r="P190" s="276"/>
      <c r="Q190" s="276"/>
      <c r="R190" s="276"/>
      <c r="S190" s="276"/>
      <c r="T190" s="276"/>
      <c r="U190" s="276"/>
      <c r="V190" s="276"/>
      <c r="W190" s="276"/>
      <c r="X190" s="276"/>
      <c r="Y190" s="276"/>
      <c r="Z190" s="276"/>
    </row>
    <row r="191" spans="1:26" ht="15.75" customHeight="1">
      <c r="A191" s="276"/>
      <c r="B191" s="276"/>
      <c r="C191" s="276"/>
      <c r="D191" s="276"/>
      <c r="E191" s="276"/>
      <c r="F191" s="378"/>
      <c r="G191" s="276"/>
      <c r="H191" s="276"/>
      <c r="I191" s="276"/>
      <c r="J191" s="276"/>
      <c r="K191" s="276"/>
      <c r="L191" s="276"/>
      <c r="M191" s="276"/>
      <c r="N191" s="276"/>
      <c r="O191" s="276"/>
      <c r="P191" s="276"/>
      <c r="Q191" s="276"/>
      <c r="R191" s="276"/>
      <c r="S191" s="276"/>
      <c r="T191" s="276"/>
      <c r="U191" s="276"/>
      <c r="V191" s="276"/>
      <c r="W191" s="276"/>
      <c r="X191" s="276"/>
      <c r="Y191" s="276"/>
      <c r="Z191" s="276"/>
    </row>
    <row r="192" spans="1:26" ht="15.75" customHeight="1">
      <c r="A192" s="276"/>
      <c r="B192" s="276"/>
      <c r="C192" s="276"/>
      <c r="D192" s="276"/>
      <c r="E192" s="276"/>
      <c r="F192" s="378"/>
      <c r="G192" s="276"/>
      <c r="H192" s="276"/>
      <c r="I192" s="276"/>
      <c r="J192" s="276"/>
      <c r="K192" s="276"/>
      <c r="L192" s="276"/>
      <c r="M192" s="276"/>
      <c r="N192" s="276"/>
      <c r="O192" s="276"/>
      <c r="P192" s="276"/>
      <c r="Q192" s="276"/>
      <c r="R192" s="276"/>
      <c r="S192" s="276"/>
      <c r="T192" s="276"/>
      <c r="U192" s="276"/>
      <c r="V192" s="276"/>
      <c r="W192" s="276"/>
      <c r="X192" s="276"/>
      <c r="Y192" s="276"/>
      <c r="Z192" s="276"/>
    </row>
    <row r="193" spans="1:26" ht="15.75" customHeight="1">
      <c r="A193" s="276"/>
      <c r="B193" s="276"/>
      <c r="C193" s="276"/>
      <c r="D193" s="276"/>
      <c r="E193" s="276"/>
      <c r="F193" s="378"/>
      <c r="G193" s="276"/>
      <c r="H193" s="276"/>
      <c r="I193" s="276"/>
      <c r="J193" s="276"/>
      <c r="K193" s="276"/>
      <c r="L193" s="276"/>
      <c r="M193" s="276"/>
      <c r="N193" s="276"/>
      <c r="O193" s="276"/>
      <c r="P193" s="276"/>
      <c r="Q193" s="276"/>
      <c r="R193" s="276"/>
      <c r="S193" s="276"/>
      <c r="T193" s="276"/>
      <c r="U193" s="276"/>
      <c r="V193" s="276"/>
      <c r="W193" s="276"/>
      <c r="X193" s="276"/>
      <c r="Y193" s="276"/>
      <c r="Z193" s="276"/>
    </row>
    <row r="194" spans="1:26" ht="15.75" customHeight="1">
      <c r="A194" s="276"/>
      <c r="B194" s="276"/>
      <c r="C194" s="276"/>
      <c r="D194" s="276"/>
      <c r="E194" s="276"/>
      <c r="F194" s="378"/>
      <c r="G194" s="276"/>
      <c r="H194" s="276"/>
      <c r="I194" s="276"/>
      <c r="J194" s="276"/>
      <c r="K194" s="276"/>
      <c r="L194" s="276"/>
      <c r="M194" s="276"/>
      <c r="N194" s="276"/>
      <c r="O194" s="276"/>
      <c r="P194" s="276"/>
      <c r="Q194" s="276"/>
      <c r="R194" s="276"/>
      <c r="S194" s="276"/>
      <c r="T194" s="276"/>
      <c r="U194" s="276"/>
      <c r="V194" s="276"/>
      <c r="W194" s="276"/>
      <c r="X194" s="276"/>
      <c r="Y194" s="276"/>
      <c r="Z194" s="276"/>
    </row>
    <row r="195" spans="1:26" ht="15.75" customHeight="1">
      <c r="A195" s="276"/>
      <c r="B195" s="276"/>
      <c r="C195" s="276"/>
      <c r="D195" s="276"/>
      <c r="E195" s="276"/>
      <c r="F195" s="378"/>
      <c r="G195" s="276"/>
      <c r="H195" s="276"/>
      <c r="I195" s="276"/>
      <c r="J195" s="276"/>
      <c r="K195" s="276"/>
      <c r="L195" s="276"/>
      <c r="M195" s="276"/>
      <c r="N195" s="276"/>
      <c r="O195" s="276"/>
      <c r="P195" s="276"/>
      <c r="Q195" s="276"/>
      <c r="R195" s="276"/>
      <c r="S195" s="276"/>
      <c r="T195" s="276"/>
      <c r="U195" s="276"/>
      <c r="V195" s="276"/>
      <c r="W195" s="276"/>
      <c r="X195" s="276"/>
      <c r="Y195" s="276"/>
      <c r="Z195" s="276"/>
    </row>
    <row r="196" spans="1:26" ht="15.75" customHeight="1">
      <c r="A196" s="276"/>
      <c r="B196" s="276"/>
      <c r="C196" s="276"/>
      <c r="D196" s="276"/>
      <c r="E196" s="276"/>
      <c r="F196" s="378"/>
      <c r="G196" s="276"/>
      <c r="H196" s="276"/>
      <c r="I196" s="276"/>
      <c r="J196" s="276"/>
      <c r="K196" s="276"/>
      <c r="L196" s="276"/>
      <c r="M196" s="276"/>
      <c r="N196" s="276"/>
      <c r="O196" s="276"/>
      <c r="P196" s="276"/>
      <c r="Q196" s="276"/>
      <c r="R196" s="276"/>
      <c r="S196" s="276"/>
      <c r="T196" s="276"/>
      <c r="U196" s="276"/>
      <c r="V196" s="276"/>
      <c r="W196" s="276"/>
      <c r="X196" s="276"/>
      <c r="Y196" s="276"/>
      <c r="Z196" s="276"/>
    </row>
    <row r="197" spans="1:26" ht="15.75" customHeight="1">
      <c r="A197" s="276"/>
      <c r="B197" s="276"/>
      <c r="C197" s="276"/>
      <c r="D197" s="276"/>
      <c r="E197" s="276"/>
      <c r="F197" s="378"/>
      <c r="G197" s="276"/>
      <c r="H197" s="276"/>
      <c r="I197" s="276"/>
      <c r="J197" s="276"/>
      <c r="K197" s="276"/>
      <c r="L197" s="276"/>
      <c r="M197" s="276"/>
      <c r="N197" s="276"/>
      <c r="O197" s="276"/>
      <c r="P197" s="276"/>
      <c r="Q197" s="276"/>
      <c r="R197" s="276"/>
      <c r="S197" s="276"/>
      <c r="T197" s="276"/>
      <c r="U197" s="276"/>
      <c r="V197" s="276"/>
      <c r="W197" s="276"/>
      <c r="X197" s="276"/>
      <c r="Y197" s="276"/>
      <c r="Z197" s="276"/>
    </row>
    <row r="198" spans="1:26" ht="15.75" customHeight="1">
      <c r="A198" s="276"/>
      <c r="B198" s="276"/>
      <c r="C198" s="276"/>
      <c r="D198" s="276"/>
      <c r="E198" s="276"/>
      <c r="F198" s="378"/>
      <c r="G198" s="276"/>
      <c r="H198" s="276"/>
      <c r="I198" s="276"/>
      <c r="J198" s="276"/>
      <c r="K198" s="276"/>
      <c r="L198" s="276"/>
      <c r="M198" s="276"/>
      <c r="N198" s="276"/>
      <c r="O198" s="276"/>
      <c r="P198" s="276"/>
      <c r="Q198" s="276"/>
      <c r="R198" s="276"/>
      <c r="S198" s="276"/>
      <c r="T198" s="276"/>
      <c r="U198" s="276"/>
      <c r="V198" s="276"/>
      <c r="W198" s="276"/>
      <c r="X198" s="276"/>
      <c r="Y198" s="276"/>
      <c r="Z198" s="276"/>
    </row>
    <row r="199" spans="1:26" ht="15.75" customHeight="1">
      <c r="A199" s="276"/>
      <c r="B199" s="276"/>
      <c r="C199" s="276"/>
      <c r="D199" s="276"/>
      <c r="E199" s="276"/>
      <c r="F199" s="378"/>
      <c r="G199" s="276"/>
      <c r="H199" s="276"/>
      <c r="I199" s="276"/>
      <c r="J199" s="276"/>
      <c r="K199" s="276"/>
      <c r="L199" s="276"/>
      <c r="M199" s="276"/>
      <c r="N199" s="276"/>
      <c r="O199" s="276"/>
      <c r="P199" s="276"/>
      <c r="Q199" s="276"/>
      <c r="R199" s="276"/>
      <c r="S199" s="276"/>
      <c r="T199" s="276"/>
      <c r="U199" s="276"/>
      <c r="V199" s="276"/>
      <c r="W199" s="276"/>
      <c r="X199" s="276"/>
      <c r="Y199" s="276"/>
      <c r="Z199" s="276"/>
    </row>
    <row r="200" spans="1:26" ht="15.75" customHeight="1">
      <c r="A200" s="276"/>
      <c r="B200" s="276"/>
      <c r="C200" s="276"/>
      <c r="D200" s="276"/>
      <c r="E200" s="276"/>
      <c r="F200" s="378"/>
      <c r="G200" s="276"/>
      <c r="H200" s="276"/>
      <c r="I200" s="276"/>
      <c r="J200" s="276"/>
      <c r="K200" s="276"/>
      <c r="L200" s="276"/>
      <c r="M200" s="276"/>
      <c r="N200" s="276"/>
      <c r="O200" s="276"/>
      <c r="P200" s="276"/>
      <c r="Q200" s="276"/>
      <c r="R200" s="276"/>
      <c r="S200" s="276"/>
      <c r="T200" s="276"/>
      <c r="U200" s="276"/>
      <c r="V200" s="276"/>
      <c r="W200" s="276"/>
      <c r="X200" s="276"/>
      <c r="Y200" s="276"/>
      <c r="Z200" s="276"/>
    </row>
    <row r="201" spans="1:26" ht="15.75" customHeight="1">
      <c r="A201" s="276"/>
      <c r="B201" s="276"/>
      <c r="C201" s="276"/>
      <c r="D201" s="276"/>
      <c r="E201" s="276"/>
      <c r="F201" s="378"/>
      <c r="G201" s="276"/>
      <c r="H201" s="276"/>
      <c r="I201" s="276"/>
      <c r="J201" s="276"/>
      <c r="K201" s="276"/>
      <c r="L201" s="276"/>
      <c r="M201" s="276"/>
      <c r="N201" s="276"/>
      <c r="O201" s="276"/>
      <c r="P201" s="276"/>
      <c r="Q201" s="276"/>
      <c r="R201" s="276"/>
      <c r="S201" s="276"/>
      <c r="T201" s="276"/>
      <c r="U201" s="276"/>
      <c r="V201" s="276"/>
      <c r="W201" s="276"/>
      <c r="X201" s="276"/>
      <c r="Y201" s="276"/>
      <c r="Z201" s="276"/>
    </row>
    <row r="202" spans="1:26" ht="15.75" customHeight="1">
      <c r="A202" s="276"/>
      <c r="B202" s="276"/>
      <c r="C202" s="276"/>
      <c r="D202" s="276"/>
      <c r="E202" s="276"/>
      <c r="F202" s="378"/>
      <c r="G202" s="276"/>
      <c r="H202" s="276"/>
      <c r="I202" s="276"/>
      <c r="J202" s="276"/>
      <c r="K202" s="276"/>
      <c r="L202" s="276"/>
      <c r="M202" s="276"/>
      <c r="N202" s="276"/>
      <c r="O202" s="276"/>
      <c r="P202" s="276"/>
      <c r="Q202" s="276"/>
      <c r="R202" s="276"/>
      <c r="S202" s="276"/>
      <c r="T202" s="276"/>
      <c r="U202" s="276"/>
      <c r="V202" s="276"/>
      <c r="W202" s="276"/>
      <c r="X202" s="276"/>
      <c r="Y202" s="276"/>
      <c r="Z202" s="276"/>
    </row>
    <row r="203" spans="1:26" ht="15.75" customHeight="1">
      <c r="A203" s="276"/>
      <c r="B203" s="276"/>
      <c r="C203" s="276"/>
      <c r="D203" s="276"/>
      <c r="E203" s="276"/>
      <c r="F203" s="378"/>
      <c r="G203" s="276"/>
      <c r="H203" s="276"/>
      <c r="I203" s="276"/>
      <c r="J203" s="276"/>
      <c r="K203" s="276"/>
      <c r="L203" s="276"/>
      <c r="M203" s="276"/>
      <c r="N203" s="276"/>
      <c r="O203" s="276"/>
      <c r="P203" s="276"/>
      <c r="Q203" s="276"/>
      <c r="R203" s="276"/>
      <c r="S203" s="276"/>
      <c r="T203" s="276"/>
      <c r="U203" s="276"/>
      <c r="V203" s="276"/>
      <c r="W203" s="276"/>
      <c r="X203" s="276"/>
      <c r="Y203" s="276"/>
      <c r="Z203" s="276"/>
    </row>
    <row r="204" spans="1:26" ht="15.75" customHeight="1">
      <c r="A204" s="276"/>
      <c r="B204" s="276"/>
      <c r="C204" s="276"/>
      <c r="D204" s="276"/>
      <c r="E204" s="276"/>
      <c r="F204" s="378"/>
      <c r="G204" s="276"/>
      <c r="H204" s="276"/>
      <c r="I204" s="276"/>
      <c r="J204" s="276"/>
      <c r="K204" s="276"/>
      <c r="L204" s="276"/>
      <c r="M204" s="276"/>
      <c r="N204" s="276"/>
      <c r="O204" s="276"/>
      <c r="P204" s="276"/>
      <c r="Q204" s="276"/>
      <c r="R204" s="276"/>
      <c r="S204" s="276"/>
      <c r="T204" s="276"/>
      <c r="U204" s="276"/>
      <c r="V204" s="276"/>
      <c r="W204" s="276"/>
      <c r="X204" s="276"/>
      <c r="Y204" s="276"/>
      <c r="Z204" s="276"/>
    </row>
    <row r="205" spans="1:26" ht="15.75" customHeight="1">
      <c r="A205" s="276"/>
      <c r="B205" s="276"/>
      <c r="C205" s="276"/>
      <c r="D205" s="276"/>
      <c r="E205" s="276"/>
      <c r="F205" s="378"/>
      <c r="G205" s="276"/>
      <c r="H205" s="276"/>
      <c r="I205" s="276"/>
      <c r="J205" s="276"/>
      <c r="K205" s="276"/>
      <c r="L205" s="276"/>
      <c r="M205" s="276"/>
      <c r="N205" s="276"/>
      <c r="O205" s="276"/>
      <c r="P205" s="276"/>
      <c r="Q205" s="276"/>
      <c r="R205" s="276"/>
      <c r="S205" s="276"/>
      <c r="T205" s="276"/>
      <c r="U205" s="276"/>
      <c r="V205" s="276"/>
      <c r="W205" s="276"/>
      <c r="X205" s="276"/>
      <c r="Y205" s="276"/>
      <c r="Z205" s="276"/>
    </row>
    <row r="206" spans="1:26" ht="15.75" customHeight="1">
      <c r="A206" s="276"/>
      <c r="B206" s="276"/>
      <c r="C206" s="276"/>
      <c r="D206" s="276"/>
      <c r="E206" s="276"/>
      <c r="F206" s="378"/>
      <c r="G206" s="276"/>
      <c r="H206" s="276"/>
      <c r="I206" s="276"/>
      <c r="J206" s="276"/>
      <c r="K206" s="276"/>
      <c r="L206" s="276"/>
      <c r="M206" s="276"/>
      <c r="N206" s="276"/>
      <c r="O206" s="276"/>
      <c r="P206" s="276"/>
      <c r="Q206" s="276"/>
      <c r="R206" s="276"/>
      <c r="S206" s="276"/>
      <c r="T206" s="276"/>
      <c r="U206" s="276"/>
      <c r="V206" s="276"/>
      <c r="W206" s="276"/>
      <c r="X206" s="276"/>
      <c r="Y206" s="276"/>
      <c r="Z206" s="276"/>
    </row>
    <row r="207" spans="1:26" ht="15.75" customHeight="1">
      <c r="A207" s="276"/>
      <c r="B207" s="276"/>
      <c r="C207" s="276"/>
      <c r="D207" s="276"/>
      <c r="E207" s="276"/>
      <c r="F207" s="378"/>
      <c r="G207" s="276"/>
      <c r="H207" s="276"/>
      <c r="I207" s="276"/>
      <c r="J207" s="276"/>
      <c r="K207" s="276"/>
      <c r="L207" s="276"/>
      <c r="M207" s="276"/>
      <c r="N207" s="276"/>
      <c r="O207" s="276"/>
      <c r="P207" s="276"/>
      <c r="Q207" s="276"/>
      <c r="R207" s="276"/>
      <c r="S207" s="276"/>
      <c r="T207" s="276"/>
      <c r="U207" s="276"/>
      <c r="V207" s="276"/>
      <c r="W207" s="276"/>
      <c r="X207" s="276"/>
      <c r="Y207" s="276"/>
      <c r="Z207" s="276"/>
    </row>
    <row r="208" spans="1:26" ht="15.75" customHeight="1">
      <c r="A208" s="276"/>
      <c r="B208" s="276"/>
      <c r="C208" s="276"/>
      <c r="D208" s="276"/>
      <c r="E208" s="276"/>
      <c r="F208" s="378"/>
      <c r="G208" s="276"/>
      <c r="H208" s="276"/>
      <c r="I208" s="276"/>
      <c r="J208" s="276"/>
      <c r="K208" s="276"/>
      <c r="L208" s="276"/>
      <c r="M208" s="276"/>
      <c r="N208" s="276"/>
      <c r="O208" s="276"/>
      <c r="P208" s="276"/>
      <c r="Q208" s="276"/>
      <c r="R208" s="276"/>
      <c r="S208" s="276"/>
      <c r="T208" s="276"/>
      <c r="U208" s="276"/>
      <c r="V208" s="276"/>
      <c r="W208" s="276"/>
      <c r="X208" s="276"/>
      <c r="Y208" s="276"/>
      <c r="Z208" s="276"/>
    </row>
    <row r="209" spans="1:26" ht="15.75" customHeight="1">
      <c r="A209" s="276"/>
      <c r="B209" s="276"/>
      <c r="C209" s="276"/>
      <c r="D209" s="276"/>
      <c r="E209" s="276"/>
      <c r="F209" s="378"/>
      <c r="G209" s="276"/>
      <c r="H209" s="276"/>
      <c r="I209" s="276"/>
      <c r="J209" s="276"/>
      <c r="K209" s="276"/>
      <c r="L209" s="276"/>
      <c r="M209" s="276"/>
      <c r="N209" s="276"/>
      <c r="O209" s="276"/>
      <c r="P209" s="276"/>
      <c r="Q209" s="276"/>
      <c r="R209" s="276"/>
      <c r="S209" s="276"/>
      <c r="T209" s="276"/>
      <c r="U209" s="276"/>
      <c r="V209" s="276"/>
      <c r="W209" s="276"/>
      <c r="X209" s="276"/>
      <c r="Y209" s="276"/>
      <c r="Z209" s="276"/>
    </row>
    <row r="210" spans="1:26" ht="15.75" customHeight="1">
      <c r="A210" s="276"/>
      <c r="B210" s="276"/>
      <c r="C210" s="276"/>
      <c r="D210" s="276"/>
      <c r="E210" s="276"/>
      <c r="F210" s="378"/>
      <c r="G210" s="276"/>
      <c r="H210" s="276"/>
      <c r="I210" s="276"/>
      <c r="J210" s="276"/>
      <c r="K210" s="276"/>
      <c r="L210" s="276"/>
      <c r="M210" s="276"/>
      <c r="N210" s="276"/>
      <c r="O210" s="276"/>
      <c r="P210" s="276"/>
      <c r="Q210" s="276"/>
      <c r="R210" s="276"/>
      <c r="S210" s="276"/>
      <c r="T210" s="276"/>
      <c r="U210" s="276"/>
      <c r="V210" s="276"/>
      <c r="W210" s="276"/>
      <c r="X210" s="276"/>
      <c r="Y210" s="276"/>
      <c r="Z210" s="276"/>
    </row>
    <row r="211" spans="1:26" ht="15.75" customHeight="1">
      <c r="A211" s="276"/>
      <c r="B211" s="276"/>
      <c r="C211" s="276"/>
      <c r="D211" s="276"/>
      <c r="E211" s="276"/>
      <c r="F211" s="378"/>
      <c r="G211" s="276"/>
      <c r="H211" s="276"/>
      <c r="I211" s="276"/>
      <c r="J211" s="276"/>
      <c r="K211" s="276"/>
      <c r="L211" s="276"/>
      <c r="M211" s="276"/>
      <c r="N211" s="276"/>
      <c r="O211" s="276"/>
      <c r="P211" s="276"/>
      <c r="Q211" s="276"/>
      <c r="R211" s="276"/>
      <c r="S211" s="276"/>
      <c r="T211" s="276"/>
      <c r="U211" s="276"/>
      <c r="V211" s="276"/>
      <c r="W211" s="276"/>
      <c r="X211" s="276"/>
      <c r="Y211" s="276"/>
      <c r="Z211" s="276"/>
    </row>
    <row r="212" spans="1:26" ht="15.75" customHeight="1">
      <c r="A212" s="276"/>
      <c r="B212" s="276"/>
      <c r="C212" s="276"/>
      <c r="D212" s="276"/>
      <c r="E212" s="276"/>
      <c r="F212" s="378"/>
      <c r="G212" s="276"/>
      <c r="H212" s="276"/>
      <c r="I212" s="276"/>
      <c r="J212" s="276"/>
      <c r="K212" s="276"/>
      <c r="L212" s="276"/>
      <c r="M212" s="276"/>
      <c r="N212" s="276"/>
      <c r="O212" s="276"/>
      <c r="P212" s="276"/>
      <c r="Q212" s="276"/>
      <c r="R212" s="276"/>
      <c r="S212" s="276"/>
      <c r="T212" s="276"/>
      <c r="U212" s="276"/>
      <c r="V212" s="276"/>
      <c r="W212" s="276"/>
      <c r="X212" s="276"/>
      <c r="Y212" s="276"/>
      <c r="Z212" s="276"/>
    </row>
    <row r="213" spans="1:26" ht="15.75" customHeight="1">
      <c r="A213" s="276"/>
      <c r="B213" s="276"/>
      <c r="C213" s="276"/>
      <c r="D213" s="276"/>
      <c r="E213" s="276"/>
      <c r="F213" s="378"/>
      <c r="G213" s="276"/>
      <c r="H213" s="276"/>
      <c r="I213" s="276"/>
      <c r="J213" s="276"/>
      <c r="K213" s="276"/>
      <c r="L213" s="276"/>
      <c r="M213" s="276"/>
      <c r="N213" s="276"/>
      <c r="O213" s="276"/>
      <c r="P213" s="276"/>
      <c r="Q213" s="276"/>
      <c r="R213" s="276"/>
      <c r="S213" s="276"/>
      <c r="T213" s="276"/>
      <c r="U213" s="276"/>
      <c r="V213" s="276"/>
      <c r="W213" s="276"/>
      <c r="X213" s="276"/>
      <c r="Y213" s="276"/>
      <c r="Z213" s="276"/>
    </row>
    <row r="214" spans="1:26" ht="15.75" customHeight="1">
      <c r="A214" s="276"/>
      <c r="B214" s="276"/>
      <c r="C214" s="276"/>
      <c r="D214" s="276"/>
      <c r="E214" s="276"/>
      <c r="F214" s="378"/>
      <c r="G214" s="276"/>
      <c r="H214" s="276"/>
      <c r="I214" s="276"/>
      <c r="J214" s="276"/>
      <c r="K214" s="276"/>
      <c r="L214" s="276"/>
      <c r="M214" s="276"/>
      <c r="N214" s="276"/>
      <c r="O214" s="276"/>
      <c r="P214" s="276"/>
      <c r="Q214" s="276"/>
      <c r="R214" s="276"/>
      <c r="S214" s="276"/>
      <c r="T214" s="276"/>
      <c r="U214" s="276"/>
      <c r="V214" s="276"/>
      <c r="W214" s="276"/>
      <c r="X214" s="276"/>
      <c r="Y214" s="276"/>
      <c r="Z214" s="276"/>
    </row>
    <row r="215" spans="1:26" ht="15.75" customHeight="1">
      <c r="A215" s="276"/>
      <c r="B215" s="276"/>
      <c r="C215" s="276"/>
      <c r="D215" s="276"/>
      <c r="E215" s="276"/>
      <c r="F215" s="378"/>
      <c r="G215" s="276"/>
      <c r="H215" s="276"/>
      <c r="I215" s="276"/>
      <c r="J215" s="276"/>
      <c r="K215" s="276"/>
      <c r="L215" s="276"/>
      <c r="M215" s="276"/>
      <c r="N215" s="276"/>
      <c r="O215" s="276"/>
      <c r="P215" s="276"/>
      <c r="Q215" s="276"/>
      <c r="R215" s="276"/>
      <c r="S215" s="276"/>
      <c r="T215" s="276"/>
      <c r="U215" s="276"/>
      <c r="V215" s="276"/>
      <c r="W215" s="276"/>
      <c r="X215" s="276"/>
      <c r="Y215" s="276"/>
      <c r="Z215" s="276"/>
    </row>
    <row r="216" spans="1:26" ht="15.75" customHeight="1">
      <c r="A216" s="276"/>
      <c r="B216" s="276"/>
      <c r="C216" s="276"/>
      <c r="D216" s="276"/>
      <c r="E216" s="276"/>
      <c r="F216" s="378"/>
      <c r="G216" s="276"/>
      <c r="H216" s="276"/>
      <c r="I216" s="276"/>
      <c r="J216" s="276"/>
      <c r="K216" s="276"/>
      <c r="L216" s="276"/>
      <c r="M216" s="276"/>
      <c r="N216" s="276"/>
      <c r="O216" s="276"/>
      <c r="P216" s="276"/>
      <c r="Q216" s="276"/>
      <c r="R216" s="276"/>
      <c r="S216" s="276"/>
      <c r="T216" s="276"/>
      <c r="U216" s="276"/>
      <c r="V216" s="276"/>
      <c r="W216" s="276"/>
      <c r="X216" s="276"/>
      <c r="Y216" s="276"/>
      <c r="Z216" s="276"/>
    </row>
    <row r="217" spans="1:26" ht="15.75" customHeight="1">
      <c r="A217" s="276"/>
      <c r="B217" s="276"/>
      <c r="C217" s="276"/>
      <c r="D217" s="276"/>
      <c r="E217" s="276"/>
      <c r="F217" s="378"/>
      <c r="G217" s="276"/>
      <c r="H217" s="276"/>
      <c r="I217" s="276"/>
      <c r="J217" s="276"/>
      <c r="K217" s="276"/>
      <c r="L217" s="276"/>
      <c r="M217" s="276"/>
      <c r="N217" s="276"/>
      <c r="O217" s="276"/>
      <c r="P217" s="276"/>
      <c r="Q217" s="276"/>
      <c r="R217" s="276"/>
      <c r="S217" s="276"/>
      <c r="T217" s="276"/>
      <c r="U217" s="276"/>
      <c r="V217" s="276"/>
      <c r="W217" s="276"/>
      <c r="X217" s="276"/>
      <c r="Y217" s="276"/>
      <c r="Z217" s="276"/>
    </row>
    <row r="218" spans="1:26" ht="15.75" customHeight="1">
      <c r="A218" s="276"/>
      <c r="B218" s="276"/>
      <c r="C218" s="276"/>
      <c r="D218" s="276"/>
      <c r="E218" s="276"/>
      <c r="F218" s="378"/>
      <c r="G218" s="276"/>
      <c r="H218" s="276"/>
      <c r="I218" s="276"/>
      <c r="J218" s="276"/>
      <c r="K218" s="276"/>
      <c r="L218" s="276"/>
      <c r="M218" s="276"/>
      <c r="N218" s="276"/>
      <c r="O218" s="276"/>
      <c r="P218" s="276"/>
      <c r="Q218" s="276"/>
      <c r="R218" s="276"/>
      <c r="S218" s="276"/>
      <c r="T218" s="276"/>
      <c r="U218" s="276"/>
      <c r="V218" s="276"/>
      <c r="W218" s="276"/>
      <c r="X218" s="276"/>
      <c r="Y218" s="276"/>
      <c r="Z218" s="276"/>
    </row>
    <row r="219" spans="1:26" ht="15.75" customHeight="1">
      <c r="A219" s="276"/>
      <c r="B219" s="276"/>
      <c r="C219" s="276"/>
      <c r="D219" s="276"/>
      <c r="E219" s="276"/>
      <c r="F219" s="378"/>
      <c r="G219" s="276"/>
      <c r="H219" s="276"/>
      <c r="I219" s="276"/>
      <c r="J219" s="276"/>
      <c r="K219" s="276"/>
      <c r="L219" s="276"/>
      <c r="M219" s="276"/>
      <c r="N219" s="276"/>
      <c r="O219" s="276"/>
      <c r="P219" s="276"/>
      <c r="Q219" s="276"/>
      <c r="R219" s="276"/>
      <c r="S219" s="276"/>
      <c r="T219" s="276"/>
      <c r="U219" s="276"/>
      <c r="V219" s="276"/>
      <c r="W219" s="276"/>
      <c r="X219" s="276"/>
      <c r="Y219" s="276"/>
      <c r="Z219" s="276"/>
    </row>
    <row r="220" spans="1:26" ht="15.75" customHeight="1">
      <c r="A220" s="276"/>
      <c r="B220" s="276"/>
      <c r="C220" s="276"/>
      <c r="D220" s="276"/>
      <c r="E220" s="276"/>
      <c r="F220" s="378"/>
      <c r="G220" s="276"/>
      <c r="H220" s="276"/>
      <c r="I220" s="276"/>
      <c r="J220" s="276"/>
      <c r="K220" s="276"/>
      <c r="L220" s="276"/>
      <c r="M220" s="276"/>
      <c r="N220" s="276"/>
      <c r="O220" s="276"/>
      <c r="P220" s="276"/>
      <c r="Q220" s="276"/>
      <c r="R220" s="276"/>
      <c r="S220" s="276"/>
      <c r="T220" s="276"/>
      <c r="U220" s="276"/>
      <c r="V220" s="276"/>
      <c r="W220" s="276"/>
      <c r="X220" s="276"/>
      <c r="Y220" s="276"/>
      <c r="Z220" s="276"/>
    </row>
    <row r="221" spans="1:26" ht="15.75" customHeight="1">
      <c r="A221" s="276"/>
      <c r="B221" s="276"/>
      <c r="C221" s="276"/>
      <c r="D221" s="276"/>
      <c r="E221" s="276"/>
      <c r="F221" s="378"/>
      <c r="G221" s="276"/>
      <c r="H221" s="276"/>
      <c r="I221" s="276"/>
      <c r="J221" s="276"/>
      <c r="K221" s="276"/>
      <c r="L221" s="276"/>
      <c r="M221" s="276"/>
      <c r="N221" s="276"/>
      <c r="O221" s="276"/>
      <c r="P221" s="276"/>
      <c r="Q221" s="276"/>
      <c r="R221" s="276"/>
      <c r="S221" s="276"/>
      <c r="T221" s="276"/>
      <c r="U221" s="276"/>
      <c r="V221" s="276"/>
      <c r="W221" s="276"/>
      <c r="X221" s="276"/>
      <c r="Y221" s="276"/>
      <c r="Z221" s="276"/>
    </row>
    <row r="222" spans="1:26" ht="15.75" customHeight="1">
      <c r="A222" s="276"/>
      <c r="B222" s="276"/>
      <c r="C222" s="276"/>
      <c r="D222" s="276"/>
      <c r="E222" s="276"/>
      <c r="F222" s="378"/>
      <c r="G222" s="276"/>
      <c r="H222" s="276"/>
      <c r="I222" s="276"/>
      <c r="J222" s="276"/>
      <c r="K222" s="276"/>
      <c r="L222" s="276"/>
      <c r="M222" s="276"/>
      <c r="N222" s="276"/>
      <c r="O222" s="276"/>
      <c r="P222" s="276"/>
      <c r="Q222" s="276"/>
      <c r="R222" s="276"/>
      <c r="S222" s="276"/>
      <c r="T222" s="276"/>
      <c r="U222" s="276"/>
      <c r="V222" s="276"/>
      <c r="W222" s="276"/>
      <c r="X222" s="276"/>
      <c r="Y222" s="276"/>
      <c r="Z222" s="276"/>
    </row>
    <row r="223" spans="1:26" ht="15.75" customHeight="1">
      <c r="A223" s="276"/>
      <c r="B223" s="276"/>
      <c r="C223" s="276"/>
      <c r="D223" s="276"/>
      <c r="E223" s="276"/>
      <c r="F223" s="378"/>
      <c r="G223" s="276"/>
      <c r="H223" s="276"/>
      <c r="I223" s="276"/>
      <c r="J223" s="276"/>
      <c r="K223" s="276"/>
      <c r="L223" s="276"/>
      <c r="M223" s="276"/>
      <c r="N223" s="276"/>
      <c r="O223" s="276"/>
      <c r="P223" s="276"/>
      <c r="Q223" s="276"/>
      <c r="R223" s="276"/>
      <c r="S223" s="276"/>
      <c r="T223" s="276"/>
      <c r="U223" s="276"/>
      <c r="V223" s="276"/>
      <c r="W223" s="276"/>
      <c r="X223" s="276"/>
      <c r="Y223" s="276"/>
      <c r="Z223" s="276"/>
    </row>
    <row r="224" spans="1:26" ht="15.75" customHeight="1">
      <c r="A224" s="276"/>
      <c r="B224" s="276"/>
      <c r="C224" s="276"/>
      <c r="D224" s="276"/>
      <c r="E224" s="276"/>
      <c r="F224" s="378"/>
      <c r="G224" s="276"/>
      <c r="H224" s="276"/>
      <c r="I224" s="276"/>
      <c r="J224" s="276"/>
      <c r="K224" s="276"/>
      <c r="L224" s="276"/>
      <c r="M224" s="276"/>
      <c r="N224" s="276"/>
      <c r="O224" s="276"/>
      <c r="P224" s="276"/>
      <c r="Q224" s="276"/>
      <c r="R224" s="276"/>
      <c r="S224" s="276"/>
      <c r="T224" s="276"/>
      <c r="U224" s="276"/>
      <c r="V224" s="276"/>
      <c r="W224" s="276"/>
      <c r="X224" s="276"/>
      <c r="Y224" s="276"/>
      <c r="Z224" s="276"/>
    </row>
    <row r="225" spans="1:26" ht="15.75" customHeight="1">
      <c r="A225" s="276"/>
      <c r="B225" s="276"/>
      <c r="C225" s="276"/>
      <c r="D225" s="276"/>
      <c r="E225" s="276"/>
      <c r="F225" s="378"/>
      <c r="G225" s="276"/>
      <c r="H225" s="276"/>
      <c r="I225" s="276"/>
      <c r="J225" s="276"/>
      <c r="K225" s="276"/>
      <c r="L225" s="276"/>
      <c r="M225" s="276"/>
      <c r="N225" s="276"/>
      <c r="O225" s="276"/>
      <c r="P225" s="276"/>
      <c r="Q225" s="276"/>
      <c r="R225" s="276"/>
      <c r="S225" s="276"/>
      <c r="T225" s="276"/>
      <c r="U225" s="276"/>
      <c r="V225" s="276"/>
      <c r="W225" s="276"/>
      <c r="X225" s="276"/>
      <c r="Y225" s="276"/>
      <c r="Z225" s="276"/>
    </row>
    <row r="226" spans="1:26" ht="15.75" customHeight="1">
      <c r="A226" s="276"/>
      <c r="B226" s="276"/>
      <c r="C226" s="276"/>
      <c r="D226" s="276"/>
      <c r="E226" s="276"/>
      <c r="F226" s="378"/>
      <c r="G226" s="276"/>
      <c r="H226" s="276"/>
      <c r="I226" s="276"/>
      <c r="J226" s="276"/>
      <c r="K226" s="276"/>
      <c r="L226" s="276"/>
      <c r="M226" s="276"/>
      <c r="N226" s="276"/>
      <c r="O226" s="276"/>
      <c r="P226" s="276"/>
      <c r="Q226" s="276"/>
      <c r="R226" s="276"/>
      <c r="S226" s="276"/>
      <c r="T226" s="276"/>
      <c r="U226" s="276"/>
      <c r="V226" s="276"/>
      <c r="W226" s="276"/>
      <c r="X226" s="276"/>
      <c r="Y226" s="276"/>
      <c r="Z226" s="276"/>
    </row>
    <row r="227" spans="1:26" ht="15.75" customHeight="1">
      <c r="A227" s="276"/>
      <c r="B227" s="276"/>
      <c r="C227" s="276"/>
      <c r="D227" s="276"/>
      <c r="E227" s="276"/>
      <c r="F227" s="378"/>
      <c r="G227" s="276"/>
      <c r="H227" s="276"/>
      <c r="I227" s="276"/>
      <c r="J227" s="276"/>
      <c r="K227" s="276"/>
      <c r="L227" s="276"/>
      <c r="M227" s="276"/>
      <c r="N227" s="276"/>
      <c r="O227" s="276"/>
      <c r="P227" s="276"/>
      <c r="Q227" s="276"/>
      <c r="R227" s="276"/>
      <c r="S227" s="276"/>
      <c r="T227" s="276"/>
      <c r="U227" s="276"/>
      <c r="V227" s="276"/>
      <c r="W227" s="276"/>
      <c r="X227" s="276"/>
      <c r="Y227" s="276"/>
      <c r="Z227" s="276"/>
    </row>
    <row r="228" spans="1:26" ht="15.75" customHeight="1">
      <c r="A228" s="276"/>
      <c r="B228" s="276"/>
      <c r="C228" s="276"/>
      <c r="D228" s="276"/>
      <c r="E228" s="276"/>
      <c r="F228" s="378"/>
      <c r="G228" s="276"/>
      <c r="H228" s="276"/>
      <c r="I228" s="276"/>
      <c r="J228" s="276"/>
      <c r="K228" s="276"/>
      <c r="L228" s="276"/>
      <c r="M228" s="276"/>
      <c r="N228" s="276"/>
      <c r="O228" s="276"/>
      <c r="P228" s="276"/>
      <c r="Q228" s="276"/>
      <c r="R228" s="276"/>
      <c r="S228" s="276"/>
      <c r="T228" s="276"/>
      <c r="U228" s="276"/>
      <c r="V228" s="276"/>
      <c r="W228" s="276"/>
      <c r="X228" s="276"/>
      <c r="Y228" s="276"/>
      <c r="Z228" s="276"/>
    </row>
    <row r="229" spans="1:26" ht="15.75" customHeight="1">
      <c r="A229" s="276"/>
      <c r="B229" s="276"/>
      <c r="C229" s="276"/>
      <c r="D229" s="276"/>
      <c r="E229" s="276"/>
      <c r="F229" s="378"/>
      <c r="G229" s="276"/>
      <c r="H229" s="276"/>
      <c r="I229" s="276"/>
      <c r="J229" s="276"/>
      <c r="K229" s="276"/>
      <c r="L229" s="276"/>
      <c r="M229" s="276"/>
      <c r="N229" s="276"/>
      <c r="O229" s="276"/>
      <c r="P229" s="276"/>
      <c r="Q229" s="276"/>
      <c r="R229" s="276"/>
      <c r="S229" s="276"/>
      <c r="T229" s="276"/>
      <c r="U229" s="276"/>
      <c r="V229" s="276"/>
      <c r="W229" s="276"/>
      <c r="X229" s="276"/>
      <c r="Y229" s="276"/>
      <c r="Z229" s="276"/>
    </row>
    <row r="230" spans="1:26" ht="15.75" customHeight="1">
      <c r="A230" s="276"/>
      <c r="B230" s="276"/>
      <c r="C230" s="276"/>
      <c r="D230" s="276"/>
      <c r="E230" s="276"/>
      <c r="F230" s="378"/>
      <c r="G230" s="276"/>
      <c r="H230" s="276"/>
      <c r="I230" s="276"/>
      <c r="J230" s="276"/>
      <c r="K230" s="276"/>
      <c r="L230" s="276"/>
      <c r="M230" s="276"/>
      <c r="N230" s="276"/>
      <c r="O230" s="276"/>
      <c r="P230" s="276"/>
      <c r="Q230" s="276"/>
      <c r="R230" s="276"/>
      <c r="S230" s="276"/>
      <c r="T230" s="276"/>
      <c r="U230" s="276"/>
      <c r="V230" s="276"/>
      <c r="W230" s="276"/>
      <c r="X230" s="276"/>
      <c r="Y230" s="276"/>
      <c r="Z230" s="276"/>
    </row>
    <row r="231" spans="1:26" ht="15.75" customHeight="1">
      <c r="A231" s="276"/>
      <c r="B231" s="276"/>
      <c r="C231" s="276"/>
      <c r="D231" s="276"/>
      <c r="E231" s="276"/>
      <c r="F231" s="378"/>
      <c r="G231" s="276"/>
      <c r="H231" s="276"/>
      <c r="I231" s="276"/>
      <c r="J231" s="276"/>
      <c r="K231" s="276"/>
      <c r="L231" s="276"/>
      <c r="M231" s="276"/>
      <c r="N231" s="276"/>
      <c r="O231" s="276"/>
      <c r="P231" s="276"/>
      <c r="Q231" s="276"/>
      <c r="R231" s="276"/>
      <c r="S231" s="276"/>
      <c r="T231" s="276"/>
      <c r="U231" s="276"/>
      <c r="V231" s="276"/>
      <c r="W231" s="276"/>
      <c r="X231" s="276"/>
      <c r="Y231" s="276"/>
      <c r="Z231" s="276"/>
    </row>
    <row r="232" spans="1:26" ht="15.75" customHeight="1">
      <c r="A232" s="276"/>
      <c r="B232" s="276"/>
      <c r="C232" s="276"/>
      <c r="D232" s="276"/>
      <c r="E232" s="276"/>
      <c r="F232" s="378"/>
      <c r="G232" s="276"/>
      <c r="H232" s="276"/>
      <c r="I232" s="276"/>
      <c r="J232" s="276"/>
      <c r="K232" s="276"/>
      <c r="L232" s="276"/>
      <c r="M232" s="276"/>
      <c r="N232" s="276"/>
      <c r="O232" s="276"/>
      <c r="P232" s="276"/>
      <c r="Q232" s="276"/>
      <c r="R232" s="276"/>
      <c r="S232" s="276"/>
      <c r="T232" s="276"/>
      <c r="U232" s="276"/>
      <c r="V232" s="276"/>
      <c r="W232" s="276"/>
      <c r="X232" s="276"/>
      <c r="Y232" s="276"/>
      <c r="Z232" s="276"/>
    </row>
    <row r="233" spans="1:26" ht="15.75" customHeight="1">
      <c r="A233" s="276"/>
      <c r="B233" s="276"/>
      <c r="C233" s="276"/>
      <c r="D233" s="276"/>
      <c r="E233" s="276"/>
      <c r="F233" s="378"/>
      <c r="G233" s="276"/>
      <c r="H233" s="276"/>
      <c r="I233" s="276"/>
      <c r="J233" s="276"/>
      <c r="K233" s="276"/>
      <c r="L233" s="276"/>
      <c r="M233" s="276"/>
      <c r="N233" s="276"/>
      <c r="O233" s="276"/>
      <c r="P233" s="276"/>
      <c r="Q233" s="276"/>
      <c r="R233" s="276"/>
      <c r="S233" s="276"/>
      <c r="T233" s="276"/>
      <c r="U233" s="276"/>
      <c r="V233" s="276"/>
      <c r="W233" s="276"/>
      <c r="X233" s="276"/>
      <c r="Y233" s="276"/>
      <c r="Z233" s="276"/>
    </row>
    <row r="234" spans="1:26" ht="15.75" customHeight="1">
      <c r="A234" s="276"/>
      <c r="B234" s="276"/>
      <c r="C234" s="276"/>
      <c r="D234" s="276"/>
      <c r="E234" s="276"/>
      <c r="F234" s="378"/>
      <c r="G234" s="276"/>
      <c r="H234" s="276"/>
      <c r="I234" s="276"/>
      <c r="J234" s="276"/>
      <c r="K234" s="276"/>
      <c r="L234" s="276"/>
      <c r="M234" s="276"/>
      <c r="N234" s="276"/>
      <c r="O234" s="276"/>
      <c r="P234" s="276"/>
      <c r="Q234" s="276"/>
      <c r="R234" s="276"/>
      <c r="S234" s="276"/>
      <c r="T234" s="276"/>
      <c r="U234" s="276"/>
      <c r="V234" s="276"/>
      <c r="W234" s="276"/>
      <c r="X234" s="276"/>
      <c r="Y234" s="276"/>
      <c r="Z234" s="276"/>
    </row>
    <row r="235" spans="1:26" ht="15.75" customHeight="1">
      <c r="A235" s="276"/>
      <c r="B235" s="276"/>
      <c r="C235" s="276"/>
      <c r="D235" s="276"/>
      <c r="E235" s="276"/>
      <c r="F235" s="378"/>
      <c r="G235" s="276"/>
      <c r="H235" s="276"/>
      <c r="I235" s="276"/>
      <c r="J235" s="276"/>
      <c r="K235" s="276"/>
      <c r="L235" s="276"/>
      <c r="M235" s="276"/>
      <c r="N235" s="276"/>
      <c r="O235" s="276"/>
      <c r="P235" s="276"/>
      <c r="Q235" s="276"/>
      <c r="R235" s="276"/>
      <c r="S235" s="276"/>
      <c r="T235" s="276"/>
      <c r="U235" s="276"/>
      <c r="V235" s="276"/>
      <c r="W235" s="276"/>
      <c r="X235" s="276"/>
      <c r="Y235" s="276"/>
      <c r="Z235" s="276"/>
    </row>
    <row r="236" spans="1:26" ht="15.75" customHeight="1">
      <c r="A236" s="276"/>
      <c r="B236" s="276"/>
      <c r="C236" s="276"/>
      <c r="D236" s="276"/>
      <c r="E236" s="276"/>
      <c r="F236" s="378"/>
      <c r="G236" s="276"/>
      <c r="H236" s="276"/>
      <c r="I236" s="276"/>
      <c r="J236" s="276"/>
      <c r="K236" s="276"/>
      <c r="L236" s="276"/>
      <c r="M236" s="276"/>
      <c r="N236" s="276"/>
      <c r="O236" s="276"/>
      <c r="P236" s="276"/>
      <c r="Q236" s="276"/>
      <c r="R236" s="276"/>
      <c r="S236" s="276"/>
      <c r="T236" s="276"/>
      <c r="U236" s="276"/>
      <c r="V236" s="276"/>
      <c r="W236" s="276"/>
      <c r="X236" s="276"/>
      <c r="Y236" s="276"/>
      <c r="Z236" s="276"/>
    </row>
    <row r="237" spans="1:26" ht="15.75" customHeight="1">
      <c r="A237" s="276"/>
      <c r="B237" s="276"/>
      <c r="C237" s="276"/>
      <c r="D237" s="276"/>
      <c r="E237" s="276"/>
      <c r="F237" s="378"/>
      <c r="G237" s="276"/>
      <c r="H237" s="276"/>
      <c r="I237" s="276"/>
      <c r="J237" s="276"/>
      <c r="K237" s="276"/>
      <c r="L237" s="276"/>
      <c r="M237" s="276"/>
      <c r="N237" s="276"/>
      <c r="O237" s="276"/>
      <c r="P237" s="276"/>
      <c r="Q237" s="276"/>
      <c r="R237" s="276"/>
      <c r="S237" s="276"/>
      <c r="T237" s="276"/>
      <c r="U237" s="276"/>
      <c r="V237" s="276"/>
      <c r="W237" s="276"/>
      <c r="X237" s="276"/>
      <c r="Y237" s="276"/>
      <c r="Z237" s="276"/>
    </row>
    <row r="238" spans="1:26" ht="15.75" customHeight="1">
      <c r="A238" s="276"/>
      <c r="B238" s="276"/>
      <c r="C238" s="276"/>
      <c r="D238" s="276"/>
      <c r="E238" s="276"/>
      <c r="F238" s="378"/>
      <c r="G238" s="276"/>
      <c r="H238" s="276"/>
      <c r="I238" s="276"/>
      <c r="J238" s="276"/>
      <c r="K238" s="276"/>
      <c r="L238" s="276"/>
      <c r="M238" s="276"/>
      <c r="N238" s="276"/>
      <c r="O238" s="276"/>
      <c r="P238" s="276"/>
      <c r="Q238" s="276"/>
      <c r="R238" s="276"/>
      <c r="S238" s="276"/>
      <c r="T238" s="276"/>
      <c r="U238" s="276"/>
      <c r="V238" s="276"/>
      <c r="W238" s="276"/>
      <c r="X238" s="276"/>
      <c r="Y238" s="276"/>
      <c r="Z238" s="276"/>
    </row>
    <row r="239" spans="1:26" ht="15.75" customHeight="1">
      <c r="A239" s="276"/>
      <c r="B239" s="276"/>
      <c r="C239" s="276"/>
      <c r="D239" s="276"/>
      <c r="E239" s="276"/>
      <c r="F239" s="378"/>
      <c r="G239" s="276"/>
      <c r="H239" s="276"/>
      <c r="I239" s="276"/>
      <c r="J239" s="276"/>
      <c r="K239" s="276"/>
      <c r="L239" s="276"/>
      <c r="M239" s="276"/>
      <c r="N239" s="276"/>
      <c r="O239" s="276"/>
      <c r="P239" s="276"/>
      <c r="Q239" s="276"/>
      <c r="R239" s="276"/>
      <c r="S239" s="276"/>
      <c r="T239" s="276"/>
      <c r="U239" s="276"/>
      <c r="V239" s="276"/>
      <c r="W239" s="276"/>
      <c r="X239" s="276"/>
      <c r="Y239" s="276"/>
      <c r="Z239" s="276"/>
    </row>
    <row r="240" spans="1:26" ht="15.75" customHeight="1">
      <c r="A240" s="276"/>
      <c r="B240" s="276"/>
      <c r="C240" s="276"/>
      <c r="D240" s="276"/>
      <c r="E240" s="276"/>
      <c r="F240" s="378"/>
      <c r="G240" s="276"/>
      <c r="H240" s="276"/>
      <c r="I240" s="276"/>
      <c r="J240" s="276"/>
      <c r="K240" s="276"/>
      <c r="L240" s="276"/>
      <c r="M240" s="276"/>
      <c r="N240" s="276"/>
      <c r="O240" s="276"/>
      <c r="P240" s="276"/>
      <c r="Q240" s="276"/>
      <c r="R240" s="276"/>
      <c r="S240" s="276"/>
      <c r="T240" s="276"/>
      <c r="U240" s="276"/>
      <c r="V240" s="276"/>
      <c r="W240" s="276"/>
      <c r="X240" s="276"/>
      <c r="Y240" s="276"/>
      <c r="Z240" s="276"/>
    </row>
    <row r="241" spans="1:26" ht="15.75" customHeight="1">
      <c r="A241" s="276"/>
      <c r="B241" s="276"/>
      <c r="C241" s="276"/>
      <c r="D241" s="276"/>
      <c r="E241" s="276"/>
      <c r="F241" s="378"/>
      <c r="G241" s="276"/>
      <c r="H241" s="276"/>
      <c r="I241" s="276"/>
      <c r="J241" s="276"/>
      <c r="K241" s="276"/>
      <c r="L241" s="276"/>
      <c r="M241" s="276"/>
      <c r="N241" s="276"/>
      <c r="O241" s="276"/>
      <c r="P241" s="276"/>
      <c r="Q241" s="276"/>
      <c r="R241" s="276"/>
      <c r="S241" s="276"/>
      <c r="T241" s="276"/>
      <c r="U241" s="276"/>
      <c r="V241" s="276"/>
      <c r="W241" s="276"/>
      <c r="X241" s="276"/>
      <c r="Y241" s="276"/>
      <c r="Z241" s="276"/>
    </row>
    <row r="242" spans="1:26" ht="15.75" customHeight="1">
      <c r="A242" s="276"/>
      <c r="B242" s="276"/>
      <c r="C242" s="276"/>
      <c r="D242" s="276"/>
      <c r="E242" s="276"/>
      <c r="F242" s="378"/>
      <c r="G242" s="276"/>
      <c r="H242" s="276"/>
      <c r="I242" s="276"/>
      <c r="J242" s="276"/>
      <c r="K242" s="276"/>
      <c r="L242" s="276"/>
      <c r="M242" s="276"/>
      <c r="N242" s="276"/>
      <c r="O242" s="276"/>
      <c r="P242" s="276"/>
      <c r="Q242" s="276"/>
      <c r="R242" s="276"/>
      <c r="S242" s="276"/>
      <c r="T242" s="276"/>
      <c r="U242" s="276"/>
      <c r="V242" s="276"/>
      <c r="W242" s="276"/>
      <c r="X242" s="276"/>
      <c r="Y242" s="276"/>
      <c r="Z242" s="276"/>
    </row>
    <row r="243" spans="1:26" ht="15.75" customHeight="1">
      <c r="A243" s="276"/>
      <c r="B243" s="276"/>
      <c r="C243" s="276"/>
      <c r="D243" s="276"/>
      <c r="E243" s="276"/>
      <c r="F243" s="378"/>
      <c r="G243" s="276"/>
      <c r="H243" s="276"/>
      <c r="I243" s="276"/>
      <c r="J243" s="276"/>
      <c r="K243" s="276"/>
      <c r="L243" s="276"/>
      <c r="M243" s="276"/>
      <c r="N243" s="276"/>
      <c r="O243" s="276"/>
      <c r="P243" s="276"/>
      <c r="Q243" s="276"/>
      <c r="R243" s="276"/>
      <c r="S243" s="276"/>
      <c r="T243" s="276"/>
      <c r="U243" s="276"/>
      <c r="V243" s="276"/>
      <c r="W243" s="276"/>
      <c r="X243" s="276"/>
      <c r="Y243" s="276"/>
      <c r="Z243" s="276"/>
    </row>
    <row r="244" spans="1:26" ht="15.75" customHeight="1">
      <c r="A244" s="276"/>
      <c r="B244" s="276"/>
      <c r="C244" s="276"/>
      <c r="D244" s="276"/>
      <c r="E244" s="276"/>
      <c r="F244" s="378"/>
      <c r="G244" s="276"/>
      <c r="H244" s="276"/>
      <c r="I244" s="276"/>
      <c r="J244" s="276"/>
      <c r="K244" s="276"/>
      <c r="L244" s="276"/>
      <c r="M244" s="276"/>
      <c r="N244" s="276"/>
      <c r="O244" s="276"/>
      <c r="P244" s="276"/>
      <c r="Q244" s="276"/>
      <c r="R244" s="276"/>
      <c r="S244" s="276"/>
      <c r="T244" s="276"/>
      <c r="U244" s="276"/>
      <c r="V244" s="276"/>
      <c r="W244" s="276"/>
      <c r="X244" s="276"/>
      <c r="Y244" s="276"/>
      <c r="Z244" s="276"/>
    </row>
    <row r="245" spans="1:26" ht="15.75" customHeight="1">
      <c r="A245" s="276"/>
      <c r="B245" s="276"/>
      <c r="C245" s="276"/>
      <c r="D245" s="276"/>
      <c r="E245" s="276"/>
      <c r="F245" s="378"/>
      <c r="G245" s="276"/>
      <c r="H245" s="276"/>
      <c r="I245" s="276"/>
      <c r="J245" s="276"/>
      <c r="K245" s="276"/>
      <c r="L245" s="276"/>
      <c r="M245" s="276"/>
      <c r="N245" s="276"/>
      <c r="O245" s="276"/>
      <c r="P245" s="276"/>
      <c r="Q245" s="276"/>
      <c r="R245" s="276"/>
      <c r="S245" s="276"/>
      <c r="T245" s="276"/>
      <c r="U245" s="276"/>
      <c r="V245" s="276"/>
      <c r="W245" s="276"/>
      <c r="X245" s="276"/>
      <c r="Y245" s="276"/>
      <c r="Z245" s="276"/>
    </row>
    <row r="246" spans="1:26" ht="15.75" customHeight="1">
      <c r="A246" s="276"/>
      <c r="B246" s="276"/>
      <c r="C246" s="276"/>
      <c r="D246" s="276"/>
      <c r="E246" s="276"/>
      <c r="F246" s="378"/>
      <c r="G246" s="276"/>
      <c r="H246" s="276"/>
      <c r="I246" s="276"/>
      <c r="J246" s="276"/>
      <c r="K246" s="276"/>
      <c r="L246" s="276"/>
      <c r="M246" s="276"/>
      <c r="N246" s="276"/>
      <c r="O246" s="276"/>
      <c r="P246" s="276"/>
      <c r="Q246" s="276"/>
      <c r="R246" s="276"/>
      <c r="S246" s="276"/>
      <c r="T246" s="276"/>
      <c r="U246" s="276"/>
      <c r="V246" s="276"/>
      <c r="W246" s="276"/>
      <c r="X246" s="276"/>
      <c r="Y246" s="276"/>
      <c r="Z246" s="276"/>
    </row>
    <row r="247" spans="1:26" ht="15.75" customHeight="1">
      <c r="A247" s="276"/>
      <c r="B247" s="276"/>
      <c r="C247" s="276"/>
      <c r="D247" s="276"/>
      <c r="E247" s="276"/>
      <c r="F247" s="378"/>
      <c r="G247" s="276"/>
      <c r="H247" s="276"/>
      <c r="I247" s="276"/>
      <c r="J247" s="276"/>
      <c r="K247" s="276"/>
      <c r="L247" s="276"/>
      <c r="M247" s="276"/>
      <c r="N247" s="276"/>
      <c r="O247" s="276"/>
      <c r="P247" s="276"/>
      <c r="Q247" s="276"/>
      <c r="R247" s="276"/>
      <c r="S247" s="276"/>
      <c r="T247" s="276"/>
      <c r="U247" s="276"/>
      <c r="V247" s="276"/>
      <c r="W247" s="276"/>
      <c r="X247" s="276"/>
      <c r="Y247" s="276"/>
      <c r="Z247" s="276"/>
    </row>
    <row r="248" spans="1:26" ht="15.75" customHeight="1">
      <c r="A248" s="276"/>
      <c r="B248" s="276"/>
      <c r="C248" s="276"/>
      <c r="D248" s="276"/>
      <c r="E248" s="276"/>
      <c r="F248" s="378"/>
      <c r="G248" s="276"/>
      <c r="H248" s="276"/>
      <c r="I248" s="276"/>
      <c r="J248" s="276"/>
      <c r="K248" s="276"/>
      <c r="L248" s="276"/>
      <c r="M248" s="276"/>
      <c r="N248" s="276"/>
      <c r="O248" s="276"/>
      <c r="P248" s="276"/>
      <c r="Q248" s="276"/>
      <c r="R248" s="276"/>
      <c r="S248" s="276"/>
      <c r="T248" s="276"/>
      <c r="U248" s="276"/>
      <c r="V248" s="276"/>
      <c r="W248" s="276"/>
      <c r="X248" s="276"/>
      <c r="Y248" s="276"/>
      <c r="Z248" s="276"/>
    </row>
    <row r="249" spans="1:26" ht="15.75" customHeight="1">
      <c r="A249" s="276"/>
      <c r="B249" s="276"/>
      <c r="C249" s="276"/>
      <c r="D249" s="276"/>
      <c r="E249" s="276"/>
      <c r="F249" s="378"/>
      <c r="G249" s="276"/>
      <c r="H249" s="276"/>
      <c r="I249" s="276"/>
      <c r="J249" s="276"/>
      <c r="K249" s="276"/>
      <c r="L249" s="276"/>
      <c r="M249" s="276"/>
      <c r="N249" s="276"/>
      <c r="O249" s="276"/>
      <c r="P249" s="276"/>
      <c r="Q249" s="276"/>
      <c r="R249" s="276"/>
      <c r="S249" s="276"/>
      <c r="T249" s="276"/>
      <c r="U249" s="276"/>
      <c r="V249" s="276"/>
      <c r="W249" s="276"/>
      <c r="X249" s="276"/>
      <c r="Y249" s="276"/>
      <c r="Z249" s="276"/>
    </row>
    <row r="250" spans="1:26" ht="15.75" customHeight="1">
      <c r="A250" s="276"/>
      <c r="B250" s="276"/>
      <c r="C250" s="276"/>
      <c r="D250" s="276"/>
      <c r="E250" s="276"/>
      <c r="F250" s="378"/>
      <c r="G250" s="276"/>
      <c r="H250" s="276"/>
      <c r="I250" s="276"/>
      <c r="J250" s="276"/>
      <c r="K250" s="276"/>
      <c r="L250" s="276"/>
      <c r="M250" s="276"/>
      <c r="N250" s="276"/>
      <c r="O250" s="276"/>
      <c r="P250" s="276"/>
      <c r="Q250" s="276"/>
      <c r="R250" s="276"/>
      <c r="S250" s="276"/>
      <c r="T250" s="276"/>
      <c r="U250" s="276"/>
      <c r="V250" s="276"/>
      <c r="W250" s="276"/>
      <c r="X250" s="276"/>
      <c r="Y250" s="276"/>
      <c r="Z250" s="276"/>
    </row>
    <row r="251" spans="1:26" ht="15.75" customHeight="1">
      <c r="A251" s="276"/>
      <c r="B251" s="276"/>
      <c r="C251" s="276"/>
      <c r="D251" s="276"/>
      <c r="E251" s="276"/>
      <c r="F251" s="378"/>
      <c r="G251" s="276"/>
      <c r="H251" s="276"/>
      <c r="I251" s="276"/>
      <c r="J251" s="276"/>
      <c r="K251" s="276"/>
      <c r="L251" s="276"/>
      <c r="M251" s="276"/>
      <c r="N251" s="276"/>
      <c r="O251" s="276"/>
      <c r="P251" s="276"/>
      <c r="Q251" s="276"/>
      <c r="R251" s="276"/>
      <c r="S251" s="276"/>
      <c r="T251" s="276"/>
      <c r="U251" s="276"/>
      <c r="V251" s="276"/>
      <c r="W251" s="276"/>
      <c r="X251" s="276"/>
      <c r="Y251" s="276"/>
      <c r="Z251" s="276"/>
    </row>
    <row r="252" spans="1:26" ht="15.75" customHeight="1">
      <c r="A252" s="276"/>
      <c r="B252" s="276"/>
      <c r="C252" s="276"/>
      <c r="D252" s="276"/>
      <c r="E252" s="276"/>
      <c r="F252" s="378"/>
      <c r="G252" s="276"/>
      <c r="H252" s="276"/>
      <c r="I252" s="276"/>
      <c r="J252" s="276"/>
      <c r="K252" s="276"/>
      <c r="L252" s="276"/>
      <c r="M252" s="276"/>
      <c r="N252" s="276"/>
      <c r="O252" s="276"/>
      <c r="P252" s="276"/>
      <c r="Q252" s="276"/>
      <c r="R252" s="276"/>
      <c r="S252" s="276"/>
      <c r="T252" s="276"/>
      <c r="U252" s="276"/>
      <c r="V252" s="276"/>
      <c r="W252" s="276"/>
      <c r="X252" s="276"/>
      <c r="Y252" s="276"/>
      <c r="Z252" s="276"/>
    </row>
    <row r="253" spans="1:26" ht="15.75" customHeight="1">
      <c r="A253" s="276"/>
      <c r="B253" s="276"/>
      <c r="C253" s="276"/>
      <c r="D253" s="276"/>
      <c r="E253" s="276"/>
      <c r="F253" s="378"/>
      <c r="G253" s="276"/>
      <c r="H253" s="276"/>
      <c r="I253" s="276"/>
      <c r="J253" s="276"/>
      <c r="K253" s="276"/>
      <c r="L253" s="276"/>
      <c r="M253" s="276"/>
      <c r="N253" s="276"/>
      <c r="O253" s="276"/>
      <c r="P253" s="276"/>
      <c r="Q253" s="276"/>
      <c r="R253" s="276"/>
      <c r="S253" s="276"/>
      <c r="T253" s="276"/>
      <c r="U253" s="276"/>
      <c r="V253" s="276"/>
      <c r="W253" s="276"/>
      <c r="X253" s="276"/>
      <c r="Y253" s="276"/>
      <c r="Z253" s="276"/>
    </row>
    <row r="254" spans="1:26" ht="15.75" customHeight="1">
      <c r="A254" s="276"/>
      <c r="B254" s="276"/>
      <c r="C254" s="276"/>
      <c r="D254" s="276"/>
      <c r="E254" s="276"/>
      <c r="F254" s="378"/>
      <c r="G254" s="276"/>
      <c r="H254" s="276"/>
      <c r="I254" s="276"/>
      <c r="J254" s="276"/>
      <c r="K254" s="276"/>
      <c r="L254" s="276"/>
      <c r="M254" s="276"/>
      <c r="N254" s="276"/>
      <c r="O254" s="276"/>
      <c r="P254" s="276"/>
      <c r="Q254" s="276"/>
      <c r="R254" s="276"/>
      <c r="S254" s="276"/>
      <c r="T254" s="276"/>
      <c r="U254" s="276"/>
      <c r="V254" s="276"/>
      <c r="W254" s="276"/>
      <c r="X254" s="276"/>
      <c r="Y254" s="276"/>
      <c r="Z254" s="276"/>
    </row>
    <row r="255" spans="1:26" ht="15.75" customHeight="1">
      <c r="A255" s="276"/>
      <c r="B255" s="276"/>
      <c r="C255" s="276"/>
      <c r="D255" s="276"/>
      <c r="E255" s="276"/>
      <c r="F255" s="378"/>
      <c r="G255" s="276"/>
      <c r="H255" s="276"/>
      <c r="I255" s="276"/>
      <c r="J255" s="276"/>
      <c r="K255" s="276"/>
      <c r="L255" s="276"/>
      <c r="M255" s="276"/>
      <c r="N255" s="276"/>
      <c r="O255" s="276"/>
      <c r="P255" s="276"/>
      <c r="Q255" s="276"/>
      <c r="R255" s="276"/>
      <c r="S255" s="276"/>
      <c r="T255" s="276"/>
      <c r="U255" s="276"/>
      <c r="V255" s="276"/>
      <c r="W255" s="276"/>
      <c r="X255" s="276"/>
      <c r="Y255" s="276"/>
      <c r="Z255" s="276"/>
    </row>
    <row r="256" spans="1:26" ht="15.75" customHeight="1">
      <c r="A256" s="276"/>
      <c r="B256" s="276"/>
      <c r="C256" s="276"/>
      <c r="D256" s="276"/>
      <c r="E256" s="276"/>
      <c r="F256" s="378"/>
      <c r="G256" s="276"/>
      <c r="H256" s="276"/>
      <c r="I256" s="276"/>
      <c r="J256" s="276"/>
      <c r="K256" s="276"/>
      <c r="L256" s="276"/>
      <c r="M256" s="276"/>
      <c r="N256" s="276"/>
      <c r="O256" s="276"/>
      <c r="P256" s="276"/>
      <c r="Q256" s="276"/>
      <c r="R256" s="276"/>
      <c r="S256" s="276"/>
      <c r="T256" s="276"/>
      <c r="U256" s="276"/>
      <c r="V256" s="276"/>
      <c r="W256" s="276"/>
      <c r="X256" s="276"/>
      <c r="Y256" s="276"/>
      <c r="Z256" s="276"/>
    </row>
    <row r="257" spans="1:26" ht="15.75" customHeight="1">
      <c r="A257" s="276"/>
      <c r="B257" s="276"/>
      <c r="C257" s="276"/>
      <c r="D257" s="276"/>
      <c r="E257" s="276"/>
      <c r="F257" s="378"/>
      <c r="G257" s="276"/>
      <c r="H257" s="276"/>
      <c r="I257" s="276"/>
      <c r="J257" s="276"/>
      <c r="K257" s="276"/>
      <c r="L257" s="276"/>
      <c r="M257" s="276"/>
      <c r="N257" s="276"/>
      <c r="O257" s="276"/>
      <c r="P257" s="276"/>
      <c r="Q257" s="276"/>
      <c r="R257" s="276"/>
      <c r="S257" s="276"/>
      <c r="T257" s="276"/>
      <c r="U257" s="276"/>
      <c r="V257" s="276"/>
      <c r="W257" s="276"/>
      <c r="X257" s="276"/>
      <c r="Y257" s="276"/>
      <c r="Z257" s="276"/>
    </row>
    <row r="258" spans="1:26" ht="15.75" customHeight="1">
      <c r="A258" s="276"/>
      <c r="B258" s="276"/>
      <c r="C258" s="276"/>
      <c r="D258" s="276"/>
      <c r="E258" s="276"/>
      <c r="F258" s="378"/>
      <c r="G258" s="276"/>
      <c r="H258" s="276"/>
      <c r="I258" s="276"/>
      <c r="J258" s="276"/>
      <c r="K258" s="276"/>
      <c r="L258" s="276"/>
      <c r="M258" s="276"/>
      <c r="N258" s="276"/>
      <c r="O258" s="276"/>
      <c r="P258" s="276"/>
      <c r="Q258" s="276"/>
      <c r="R258" s="276"/>
      <c r="S258" s="276"/>
      <c r="T258" s="276"/>
      <c r="U258" s="276"/>
      <c r="V258" s="276"/>
      <c r="W258" s="276"/>
      <c r="X258" s="276"/>
      <c r="Y258" s="276"/>
      <c r="Z258" s="276"/>
    </row>
    <row r="259" spans="1:26" ht="15.75" customHeight="1">
      <c r="A259" s="276"/>
      <c r="B259" s="276"/>
      <c r="C259" s="276"/>
      <c r="D259" s="276"/>
      <c r="E259" s="276"/>
      <c r="F259" s="378"/>
      <c r="G259" s="276"/>
      <c r="H259" s="276"/>
      <c r="I259" s="276"/>
      <c r="J259" s="276"/>
      <c r="K259" s="276"/>
      <c r="L259" s="276"/>
      <c r="M259" s="276"/>
      <c r="N259" s="276"/>
      <c r="O259" s="276"/>
      <c r="P259" s="276"/>
      <c r="Q259" s="276"/>
      <c r="R259" s="276"/>
      <c r="S259" s="276"/>
      <c r="T259" s="276"/>
      <c r="U259" s="276"/>
      <c r="V259" s="276"/>
      <c r="W259" s="276"/>
      <c r="X259" s="276"/>
      <c r="Y259" s="276"/>
      <c r="Z259" s="276"/>
    </row>
    <row r="260" spans="1:26" ht="15.75" customHeight="1">
      <c r="A260" s="276"/>
      <c r="B260" s="276"/>
      <c r="C260" s="276"/>
      <c r="D260" s="276"/>
      <c r="E260" s="276"/>
      <c r="F260" s="378"/>
      <c r="G260" s="276"/>
      <c r="H260" s="276"/>
      <c r="I260" s="276"/>
      <c r="J260" s="276"/>
      <c r="K260" s="276"/>
      <c r="L260" s="276"/>
      <c r="M260" s="276"/>
      <c r="N260" s="276"/>
      <c r="O260" s="276"/>
      <c r="P260" s="276"/>
      <c r="Q260" s="276"/>
      <c r="R260" s="276"/>
      <c r="S260" s="276"/>
      <c r="T260" s="276"/>
      <c r="U260" s="276"/>
      <c r="V260" s="276"/>
      <c r="W260" s="276"/>
      <c r="X260" s="276"/>
      <c r="Y260" s="276"/>
      <c r="Z260" s="276"/>
    </row>
    <row r="261" spans="1:26" ht="15.75" customHeight="1">
      <c r="A261" s="276"/>
      <c r="B261" s="276"/>
      <c r="C261" s="276"/>
      <c r="D261" s="276"/>
      <c r="E261" s="276"/>
      <c r="F261" s="378"/>
      <c r="G261" s="276"/>
      <c r="H261" s="276"/>
      <c r="I261" s="276"/>
      <c r="J261" s="276"/>
      <c r="K261" s="276"/>
      <c r="L261" s="276"/>
      <c r="M261" s="276"/>
      <c r="N261" s="276"/>
      <c r="O261" s="276"/>
      <c r="P261" s="276"/>
      <c r="Q261" s="276"/>
      <c r="R261" s="276"/>
      <c r="S261" s="276"/>
      <c r="T261" s="276"/>
      <c r="U261" s="276"/>
      <c r="V261" s="276"/>
      <c r="W261" s="276"/>
      <c r="X261" s="276"/>
      <c r="Y261" s="276"/>
      <c r="Z261" s="276"/>
    </row>
    <row r="262" spans="1:26" ht="15.75" customHeight="1">
      <c r="A262" s="276"/>
      <c r="B262" s="276"/>
      <c r="C262" s="276"/>
      <c r="D262" s="276"/>
      <c r="E262" s="276"/>
      <c r="F262" s="378"/>
      <c r="G262" s="276"/>
      <c r="H262" s="276"/>
      <c r="I262" s="276"/>
      <c r="J262" s="276"/>
      <c r="K262" s="276"/>
      <c r="L262" s="276"/>
      <c r="M262" s="276"/>
      <c r="N262" s="276"/>
      <c r="O262" s="276"/>
      <c r="P262" s="276"/>
      <c r="Q262" s="276"/>
      <c r="R262" s="276"/>
      <c r="S262" s="276"/>
      <c r="T262" s="276"/>
      <c r="U262" s="276"/>
      <c r="V262" s="276"/>
      <c r="W262" s="276"/>
      <c r="X262" s="276"/>
      <c r="Y262" s="276"/>
      <c r="Z262" s="276"/>
    </row>
    <row r="263" spans="1:26" ht="15.75" customHeight="1">
      <c r="A263" s="276"/>
      <c r="B263" s="276"/>
      <c r="C263" s="276"/>
      <c r="D263" s="276"/>
      <c r="E263" s="276"/>
      <c r="F263" s="378"/>
      <c r="G263" s="276"/>
      <c r="H263" s="276"/>
      <c r="I263" s="276"/>
      <c r="J263" s="276"/>
      <c r="K263" s="276"/>
      <c r="L263" s="276"/>
      <c r="M263" s="276"/>
      <c r="N263" s="276"/>
      <c r="O263" s="276"/>
      <c r="P263" s="276"/>
      <c r="Q263" s="276"/>
      <c r="R263" s="276"/>
      <c r="S263" s="276"/>
      <c r="T263" s="276"/>
      <c r="U263" s="276"/>
      <c r="V263" s="276"/>
      <c r="W263" s="276"/>
      <c r="X263" s="276"/>
      <c r="Y263" s="276"/>
      <c r="Z263" s="276"/>
    </row>
    <row r="264" spans="1:26" ht="15.75" customHeight="1">
      <c r="A264" s="276"/>
      <c r="B264" s="276"/>
      <c r="C264" s="276"/>
      <c r="D264" s="276"/>
      <c r="E264" s="276"/>
      <c r="F264" s="378"/>
      <c r="G264" s="276"/>
      <c r="H264" s="276"/>
      <c r="I264" s="276"/>
      <c r="J264" s="276"/>
      <c r="K264" s="276"/>
      <c r="L264" s="276"/>
      <c r="M264" s="276"/>
      <c r="N264" s="276"/>
      <c r="O264" s="276"/>
      <c r="P264" s="276"/>
      <c r="Q264" s="276"/>
      <c r="R264" s="276"/>
      <c r="S264" s="276"/>
      <c r="T264" s="276"/>
      <c r="U264" s="276"/>
      <c r="V264" s="276"/>
      <c r="W264" s="276"/>
      <c r="X264" s="276"/>
      <c r="Y264" s="276"/>
      <c r="Z264" s="276"/>
    </row>
    <row r="265" spans="1:26" ht="15.75" customHeight="1">
      <c r="A265" s="276"/>
      <c r="B265" s="276"/>
      <c r="C265" s="276"/>
      <c r="D265" s="276"/>
      <c r="E265" s="276"/>
      <c r="F265" s="378"/>
      <c r="G265" s="276"/>
      <c r="H265" s="276"/>
      <c r="I265" s="276"/>
      <c r="J265" s="276"/>
      <c r="K265" s="276"/>
      <c r="L265" s="276"/>
      <c r="M265" s="276"/>
      <c r="N265" s="276"/>
      <c r="O265" s="276"/>
      <c r="P265" s="276"/>
      <c r="Q265" s="276"/>
      <c r="R265" s="276"/>
      <c r="S265" s="276"/>
      <c r="T265" s="276"/>
      <c r="U265" s="276"/>
      <c r="V265" s="276"/>
      <c r="W265" s="276"/>
      <c r="X265" s="276"/>
      <c r="Y265" s="276"/>
      <c r="Z265" s="276"/>
    </row>
    <row r="266" spans="1:26" ht="15.75" customHeight="1">
      <c r="A266" s="276"/>
      <c r="B266" s="276"/>
      <c r="C266" s="276"/>
      <c r="D266" s="276"/>
      <c r="E266" s="276"/>
      <c r="F266" s="378"/>
      <c r="G266" s="276"/>
      <c r="H266" s="276"/>
      <c r="I266" s="276"/>
      <c r="J266" s="276"/>
      <c r="K266" s="276"/>
      <c r="L266" s="276"/>
      <c r="M266" s="276"/>
      <c r="N266" s="276"/>
      <c r="O266" s="276"/>
      <c r="P266" s="276"/>
      <c r="Q266" s="276"/>
      <c r="R266" s="276"/>
      <c r="S266" s="276"/>
      <c r="T266" s="276"/>
      <c r="U266" s="276"/>
      <c r="V266" s="276"/>
      <c r="W266" s="276"/>
      <c r="X266" s="276"/>
      <c r="Y266" s="276"/>
      <c r="Z266" s="276"/>
    </row>
    <row r="267" spans="1:26" ht="15.75" customHeight="1">
      <c r="A267" s="276"/>
      <c r="B267" s="276"/>
      <c r="C267" s="276"/>
      <c r="D267" s="276"/>
      <c r="E267" s="276"/>
      <c r="F267" s="378"/>
      <c r="G267" s="276"/>
      <c r="H267" s="276"/>
      <c r="I267" s="276"/>
      <c r="J267" s="276"/>
      <c r="K267" s="276"/>
      <c r="L267" s="276"/>
      <c r="M267" s="276"/>
      <c r="N267" s="276"/>
      <c r="O267" s="276"/>
      <c r="P267" s="276"/>
      <c r="Q267" s="276"/>
      <c r="R267" s="276"/>
      <c r="S267" s="276"/>
      <c r="T267" s="276"/>
      <c r="U267" s="276"/>
      <c r="V267" s="276"/>
      <c r="W267" s="276"/>
      <c r="X267" s="276"/>
      <c r="Y267" s="276"/>
      <c r="Z267" s="276"/>
    </row>
    <row r="268" spans="1:26" ht="15.75" customHeight="1">
      <c r="A268" s="276"/>
      <c r="B268" s="276"/>
      <c r="C268" s="276"/>
      <c r="D268" s="276"/>
      <c r="E268" s="276"/>
      <c r="F268" s="378"/>
      <c r="G268" s="276"/>
      <c r="H268" s="276"/>
      <c r="I268" s="276"/>
      <c r="J268" s="276"/>
      <c r="K268" s="276"/>
      <c r="L268" s="276"/>
      <c r="M268" s="276"/>
      <c r="N268" s="276"/>
      <c r="O268" s="276"/>
      <c r="P268" s="276"/>
      <c r="Q268" s="276"/>
      <c r="R268" s="276"/>
      <c r="S268" s="276"/>
      <c r="T268" s="276"/>
      <c r="U268" s="276"/>
      <c r="V268" s="276"/>
      <c r="W268" s="276"/>
      <c r="X268" s="276"/>
      <c r="Y268" s="276"/>
      <c r="Z268" s="276"/>
    </row>
    <row r="269" spans="1:26" ht="15.75" customHeight="1">
      <c r="A269" s="276"/>
      <c r="B269" s="276"/>
      <c r="C269" s="276"/>
      <c r="D269" s="276"/>
      <c r="E269" s="276"/>
      <c r="F269" s="378"/>
      <c r="G269" s="276"/>
      <c r="H269" s="276"/>
      <c r="I269" s="276"/>
      <c r="J269" s="276"/>
      <c r="K269" s="276"/>
      <c r="L269" s="276"/>
      <c r="M269" s="276"/>
      <c r="N269" s="276"/>
      <c r="O269" s="276"/>
      <c r="P269" s="276"/>
      <c r="Q269" s="276"/>
      <c r="R269" s="276"/>
      <c r="S269" s="276"/>
      <c r="T269" s="276"/>
      <c r="U269" s="276"/>
      <c r="V269" s="276"/>
      <c r="W269" s="276"/>
      <c r="X269" s="276"/>
      <c r="Y269" s="276"/>
      <c r="Z269" s="276"/>
    </row>
    <row r="270" spans="1:26" ht="15.75" customHeight="1">
      <c r="A270" s="276"/>
      <c r="B270" s="276"/>
      <c r="C270" s="276"/>
      <c r="D270" s="276"/>
      <c r="E270" s="276"/>
      <c r="F270" s="378"/>
      <c r="G270" s="276"/>
      <c r="H270" s="276"/>
      <c r="I270" s="276"/>
      <c r="J270" s="276"/>
      <c r="K270" s="276"/>
      <c r="L270" s="276"/>
      <c r="M270" s="276"/>
      <c r="N270" s="276"/>
      <c r="O270" s="276"/>
      <c r="P270" s="276"/>
      <c r="Q270" s="276"/>
      <c r="R270" s="276"/>
      <c r="S270" s="276"/>
      <c r="T270" s="276"/>
      <c r="U270" s="276"/>
      <c r="V270" s="276"/>
      <c r="W270" s="276"/>
      <c r="X270" s="276"/>
      <c r="Y270" s="276"/>
      <c r="Z270" s="276"/>
    </row>
    <row r="271" spans="1:26" ht="15.75" customHeight="1">
      <c r="A271" s="276"/>
      <c r="B271" s="276"/>
      <c r="C271" s="276"/>
      <c r="D271" s="276"/>
      <c r="E271" s="276"/>
      <c r="F271" s="378"/>
      <c r="G271" s="276"/>
      <c r="H271" s="276"/>
      <c r="I271" s="276"/>
      <c r="J271" s="276"/>
      <c r="K271" s="276"/>
      <c r="L271" s="276"/>
      <c r="M271" s="276"/>
      <c r="N271" s="276"/>
      <c r="O271" s="276"/>
      <c r="P271" s="276"/>
      <c r="Q271" s="276"/>
      <c r="R271" s="276"/>
      <c r="S271" s="276"/>
      <c r="T271" s="276"/>
      <c r="U271" s="276"/>
      <c r="V271" s="276"/>
      <c r="W271" s="276"/>
      <c r="X271" s="276"/>
      <c r="Y271" s="276"/>
      <c r="Z271" s="276"/>
    </row>
    <row r="272" spans="1:26" ht="15.75" customHeight="1">
      <c r="A272" s="276"/>
      <c r="B272" s="276"/>
      <c r="C272" s="276"/>
      <c r="D272" s="276"/>
      <c r="E272" s="276"/>
      <c r="F272" s="378"/>
      <c r="G272" s="276"/>
      <c r="H272" s="276"/>
      <c r="I272" s="276"/>
      <c r="J272" s="276"/>
      <c r="K272" s="276"/>
      <c r="L272" s="276"/>
      <c r="M272" s="276"/>
      <c r="N272" s="276"/>
      <c r="O272" s="276"/>
      <c r="P272" s="276"/>
      <c r="Q272" s="276"/>
      <c r="R272" s="276"/>
      <c r="S272" s="276"/>
      <c r="T272" s="276"/>
      <c r="U272" s="276"/>
      <c r="V272" s="276"/>
      <c r="W272" s="276"/>
      <c r="X272" s="276"/>
      <c r="Y272" s="276"/>
      <c r="Z272" s="276"/>
    </row>
    <row r="273" spans="1:26" ht="15.75" customHeight="1">
      <c r="A273" s="276"/>
      <c r="B273" s="276"/>
      <c r="C273" s="276"/>
      <c r="D273" s="276"/>
      <c r="E273" s="276"/>
      <c r="F273" s="378"/>
      <c r="G273" s="276"/>
      <c r="H273" s="276"/>
      <c r="I273" s="276"/>
      <c r="J273" s="276"/>
      <c r="K273" s="276"/>
      <c r="L273" s="276"/>
      <c r="M273" s="276"/>
      <c r="N273" s="276"/>
      <c r="O273" s="276"/>
      <c r="P273" s="276"/>
      <c r="Q273" s="276"/>
      <c r="R273" s="276"/>
      <c r="S273" s="276"/>
      <c r="T273" s="276"/>
      <c r="U273" s="276"/>
      <c r="V273" s="276"/>
      <c r="W273" s="276"/>
      <c r="X273" s="276"/>
      <c r="Y273" s="276"/>
      <c r="Z273" s="276"/>
    </row>
    <row r="274" spans="1:26" ht="15.75" customHeight="1">
      <c r="A274" s="276"/>
      <c r="B274" s="276"/>
      <c r="C274" s="276"/>
      <c r="D274" s="276"/>
      <c r="E274" s="276"/>
      <c r="F274" s="378"/>
      <c r="G274" s="276"/>
      <c r="H274" s="276"/>
      <c r="I274" s="276"/>
      <c r="J274" s="276"/>
      <c r="K274" s="276"/>
      <c r="L274" s="276"/>
      <c r="M274" s="276"/>
      <c r="N274" s="276"/>
      <c r="O274" s="276"/>
      <c r="P274" s="276"/>
      <c r="Q274" s="276"/>
      <c r="R274" s="276"/>
      <c r="S274" s="276"/>
      <c r="T274" s="276"/>
      <c r="U274" s="276"/>
      <c r="V274" s="276"/>
      <c r="W274" s="276"/>
      <c r="X274" s="276"/>
      <c r="Y274" s="276"/>
      <c r="Z274" s="276"/>
    </row>
    <row r="275" spans="1:26" ht="15.75" customHeight="1">
      <c r="A275" s="276"/>
      <c r="B275" s="276"/>
      <c r="C275" s="276"/>
      <c r="D275" s="276"/>
      <c r="E275" s="276"/>
      <c r="F275" s="378"/>
      <c r="G275" s="276"/>
      <c r="H275" s="276"/>
      <c r="I275" s="276"/>
      <c r="J275" s="276"/>
      <c r="K275" s="276"/>
      <c r="L275" s="276"/>
      <c r="M275" s="276"/>
      <c r="N275" s="276"/>
      <c r="O275" s="276"/>
      <c r="P275" s="276"/>
      <c r="Q275" s="276"/>
      <c r="R275" s="276"/>
      <c r="S275" s="276"/>
      <c r="T275" s="276"/>
      <c r="U275" s="276"/>
      <c r="V275" s="276"/>
      <c r="W275" s="276"/>
      <c r="X275" s="276"/>
      <c r="Y275" s="276"/>
      <c r="Z275" s="276"/>
    </row>
    <row r="276" spans="1:26" ht="15.75" customHeight="1">
      <c r="A276" s="276"/>
      <c r="B276" s="276"/>
      <c r="C276" s="276"/>
      <c r="D276" s="276"/>
      <c r="E276" s="276"/>
      <c r="F276" s="378"/>
      <c r="G276" s="276"/>
      <c r="H276" s="276"/>
      <c r="I276" s="276"/>
      <c r="J276" s="276"/>
      <c r="K276" s="276"/>
      <c r="L276" s="276"/>
      <c r="M276" s="276"/>
      <c r="N276" s="276"/>
      <c r="O276" s="276"/>
      <c r="P276" s="276"/>
      <c r="Q276" s="276"/>
      <c r="R276" s="276"/>
      <c r="S276" s="276"/>
      <c r="T276" s="276"/>
      <c r="U276" s="276"/>
      <c r="V276" s="276"/>
      <c r="W276" s="276"/>
      <c r="X276" s="276"/>
      <c r="Y276" s="276"/>
      <c r="Z276" s="276"/>
    </row>
    <row r="277" spans="1:26" ht="15.75" customHeight="1">
      <c r="A277" s="276"/>
      <c r="B277" s="276"/>
      <c r="C277" s="276"/>
      <c r="D277" s="276"/>
      <c r="E277" s="276"/>
      <c r="F277" s="378"/>
      <c r="G277" s="276"/>
      <c r="H277" s="276"/>
      <c r="I277" s="276"/>
      <c r="J277" s="276"/>
      <c r="K277" s="276"/>
      <c r="L277" s="276"/>
      <c r="M277" s="276"/>
      <c r="N277" s="276"/>
      <c r="O277" s="276"/>
      <c r="P277" s="276"/>
      <c r="Q277" s="276"/>
      <c r="R277" s="276"/>
      <c r="S277" s="276"/>
      <c r="T277" s="276"/>
      <c r="U277" s="276"/>
      <c r="V277" s="276"/>
      <c r="W277" s="276"/>
      <c r="X277" s="276"/>
      <c r="Y277" s="276"/>
      <c r="Z277" s="276"/>
    </row>
    <row r="278" spans="1:26" ht="15.75" customHeight="1">
      <c r="A278" s="276"/>
      <c r="B278" s="276"/>
      <c r="C278" s="276"/>
      <c r="D278" s="276"/>
      <c r="E278" s="276"/>
      <c r="F278" s="378"/>
      <c r="G278" s="276"/>
      <c r="H278" s="276"/>
      <c r="I278" s="276"/>
      <c r="J278" s="276"/>
      <c r="K278" s="276"/>
      <c r="L278" s="276"/>
      <c r="M278" s="276"/>
      <c r="N278" s="276"/>
      <c r="O278" s="276"/>
      <c r="P278" s="276"/>
      <c r="Q278" s="276"/>
      <c r="R278" s="276"/>
      <c r="S278" s="276"/>
      <c r="T278" s="276"/>
      <c r="U278" s="276"/>
      <c r="V278" s="276"/>
      <c r="W278" s="276"/>
      <c r="X278" s="276"/>
      <c r="Y278" s="276"/>
      <c r="Z278" s="276"/>
    </row>
    <row r="279" spans="1:26" ht="15.75" customHeight="1">
      <c r="A279" s="276"/>
      <c r="B279" s="276"/>
      <c r="C279" s="276"/>
      <c r="D279" s="276"/>
      <c r="E279" s="276"/>
      <c r="F279" s="378"/>
      <c r="G279" s="276"/>
      <c r="H279" s="276"/>
      <c r="I279" s="276"/>
      <c r="J279" s="276"/>
      <c r="K279" s="276"/>
      <c r="L279" s="276"/>
      <c r="M279" s="276"/>
      <c r="N279" s="276"/>
      <c r="O279" s="276"/>
      <c r="P279" s="276"/>
      <c r="Q279" s="276"/>
      <c r="R279" s="276"/>
      <c r="S279" s="276"/>
      <c r="T279" s="276"/>
      <c r="U279" s="276"/>
      <c r="V279" s="276"/>
      <c r="W279" s="276"/>
      <c r="X279" s="276"/>
      <c r="Y279" s="276"/>
      <c r="Z279" s="276"/>
    </row>
    <row r="280" spans="1:26" ht="15.75" customHeight="1">
      <c r="A280" s="276"/>
      <c r="B280" s="276"/>
      <c r="C280" s="276"/>
      <c r="D280" s="276"/>
      <c r="E280" s="276"/>
      <c r="F280" s="378"/>
      <c r="G280" s="276"/>
      <c r="H280" s="276"/>
      <c r="I280" s="276"/>
      <c r="J280" s="276"/>
      <c r="K280" s="276"/>
      <c r="L280" s="276"/>
      <c r="M280" s="276"/>
      <c r="N280" s="276"/>
      <c r="O280" s="276"/>
      <c r="P280" s="276"/>
      <c r="Q280" s="276"/>
      <c r="R280" s="276"/>
      <c r="S280" s="276"/>
      <c r="T280" s="276"/>
      <c r="U280" s="276"/>
      <c r="V280" s="276"/>
      <c r="W280" s="276"/>
      <c r="X280" s="276"/>
      <c r="Y280" s="276"/>
      <c r="Z280" s="276"/>
    </row>
    <row r="281" spans="1:26" ht="15.75" customHeight="1">
      <c r="A281" s="276"/>
      <c r="B281" s="279"/>
      <c r="C281" s="279"/>
      <c r="D281" s="276"/>
      <c r="E281" s="276"/>
      <c r="F281" s="378"/>
      <c r="G281" s="276"/>
      <c r="H281" s="276"/>
      <c r="I281" s="276"/>
      <c r="J281" s="276"/>
      <c r="K281" s="276"/>
      <c r="L281" s="276"/>
      <c r="M281" s="276"/>
      <c r="N281" s="276"/>
      <c r="O281" s="276"/>
      <c r="P281" s="276"/>
      <c r="Q281" s="276"/>
      <c r="R281" s="276"/>
      <c r="S281" s="276"/>
      <c r="T281" s="276"/>
      <c r="U281" s="276"/>
      <c r="V281" s="276"/>
      <c r="W281" s="276"/>
      <c r="X281" s="276"/>
      <c r="Y281" s="276"/>
      <c r="Z281" s="276"/>
    </row>
    <row r="282" spans="1:26" ht="15.75" customHeight="1">
      <c r="A282" s="276"/>
      <c r="B282" s="279"/>
      <c r="C282" s="279"/>
      <c r="D282" s="276"/>
      <c r="E282" s="276"/>
      <c r="F282" s="378"/>
      <c r="G282" s="276"/>
      <c r="H282" s="276"/>
      <c r="I282" s="276"/>
      <c r="J282" s="276"/>
      <c r="K282" s="276"/>
      <c r="L282" s="276"/>
      <c r="M282" s="276"/>
      <c r="N282" s="276"/>
      <c r="O282" s="276"/>
      <c r="P282" s="276"/>
      <c r="Q282" s="276"/>
      <c r="R282" s="276"/>
      <c r="S282" s="276"/>
      <c r="T282" s="276"/>
      <c r="U282" s="276"/>
      <c r="V282" s="276"/>
      <c r="W282" s="276"/>
      <c r="X282" s="276"/>
      <c r="Y282" s="276"/>
      <c r="Z282" s="276"/>
    </row>
    <row r="283" spans="1:26" ht="15.75" customHeight="1">
      <c r="A283" s="276"/>
      <c r="B283" s="279"/>
      <c r="C283" s="279"/>
      <c r="D283" s="276"/>
      <c r="E283" s="276"/>
      <c r="F283" s="378"/>
      <c r="G283" s="276"/>
      <c r="H283" s="276"/>
      <c r="I283" s="276"/>
      <c r="J283" s="276"/>
      <c r="K283" s="276"/>
      <c r="L283" s="276"/>
      <c r="M283" s="276"/>
      <c r="N283" s="276"/>
      <c r="O283" s="276"/>
      <c r="P283" s="276"/>
      <c r="Q283" s="276"/>
      <c r="R283" s="276"/>
      <c r="S283" s="276"/>
      <c r="T283" s="276"/>
      <c r="U283" s="276"/>
      <c r="V283" s="276"/>
      <c r="W283" s="276"/>
      <c r="X283" s="276"/>
      <c r="Y283" s="276"/>
      <c r="Z283" s="276"/>
    </row>
    <row r="284" spans="1:26" ht="15.75" customHeight="1">
      <c r="A284" s="276"/>
      <c r="B284" s="279"/>
      <c r="C284" s="279"/>
      <c r="D284" s="276"/>
      <c r="E284" s="276"/>
      <c r="F284" s="378"/>
      <c r="G284" s="276"/>
      <c r="H284" s="276"/>
      <c r="I284" s="276"/>
      <c r="J284" s="276"/>
      <c r="K284" s="276"/>
      <c r="L284" s="276"/>
      <c r="M284" s="276"/>
      <c r="N284" s="276"/>
      <c r="O284" s="276"/>
      <c r="P284" s="276"/>
      <c r="Q284" s="276"/>
      <c r="R284" s="276"/>
      <c r="S284" s="276"/>
      <c r="T284" s="276"/>
      <c r="U284" s="276"/>
      <c r="V284" s="276"/>
      <c r="W284" s="276"/>
      <c r="X284" s="276"/>
      <c r="Y284" s="276"/>
      <c r="Z284" s="276"/>
    </row>
    <row r="285" spans="1:26" ht="15.75" customHeight="1">
      <c r="A285" s="276"/>
      <c r="B285" s="279"/>
      <c r="C285" s="279"/>
      <c r="D285" s="276"/>
      <c r="E285" s="276"/>
      <c r="F285" s="378"/>
      <c r="G285" s="276"/>
      <c r="H285" s="276"/>
      <c r="I285" s="276"/>
      <c r="J285" s="276"/>
      <c r="K285" s="276"/>
      <c r="L285" s="276"/>
      <c r="M285" s="276"/>
      <c r="N285" s="276"/>
      <c r="O285" s="276"/>
      <c r="P285" s="276"/>
      <c r="Q285" s="276"/>
      <c r="R285" s="276"/>
      <c r="S285" s="276"/>
      <c r="T285" s="276"/>
      <c r="U285" s="276"/>
      <c r="V285" s="276"/>
      <c r="W285" s="276"/>
      <c r="X285" s="276"/>
      <c r="Y285" s="276"/>
      <c r="Z285" s="276"/>
    </row>
    <row r="286" spans="1:26" ht="15.75" customHeight="1">
      <c r="A286" s="276"/>
      <c r="B286" s="279"/>
      <c r="C286" s="279"/>
      <c r="D286" s="276"/>
      <c r="E286" s="276"/>
      <c r="F286" s="378"/>
      <c r="G286" s="276"/>
      <c r="H286" s="276"/>
      <c r="I286" s="276"/>
      <c r="J286" s="276"/>
      <c r="K286" s="276"/>
      <c r="L286" s="276"/>
      <c r="M286" s="276"/>
      <c r="N286" s="276"/>
      <c r="O286" s="276"/>
      <c r="P286" s="276"/>
      <c r="Q286" s="276"/>
      <c r="R286" s="276"/>
      <c r="S286" s="276"/>
      <c r="T286" s="276"/>
      <c r="U286" s="276"/>
      <c r="V286" s="276"/>
      <c r="W286" s="276"/>
      <c r="X286" s="276"/>
      <c r="Y286" s="276"/>
      <c r="Z286" s="276"/>
    </row>
    <row r="287" spans="1:26" ht="15.75" customHeight="1">
      <c r="A287" s="276"/>
      <c r="B287" s="279"/>
      <c r="C287" s="279"/>
      <c r="D287" s="276"/>
      <c r="E287" s="276"/>
      <c r="F287" s="378"/>
      <c r="G287" s="276"/>
      <c r="H287" s="276"/>
      <c r="I287" s="276"/>
      <c r="J287" s="276"/>
      <c r="K287" s="276"/>
      <c r="L287" s="276"/>
      <c r="M287" s="276"/>
      <c r="N287" s="276"/>
      <c r="O287" s="276"/>
      <c r="P287" s="276"/>
      <c r="Q287" s="276"/>
      <c r="R287" s="276"/>
      <c r="S287" s="276"/>
      <c r="T287" s="276"/>
      <c r="U287" s="276"/>
      <c r="V287" s="276"/>
      <c r="W287" s="276"/>
      <c r="X287" s="276"/>
      <c r="Y287" s="276"/>
      <c r="Z287" s="276"/>
    </row>
    <row r="288" spans="1:26" ht="15.75" customHeight="1">
      <c r="A288" s="276"/>
      <c r="B288" s="279"/>
      <c r="C288" s="279"/>
      <c r="D288" s="276"/>
      <c r="E288" s="276"/>
      <c r="F288" s="378"/>
      <c r="G288" s="276"/>
      <c r="H288" s="276"/>
      <c r="I288" s="276"/>
      <c r="J288" s="276"/>
      <c r="K288" s="276"/>
      <c r="L288" s="276"/>
      <c r="M288" s="276"/>
      <c r="N288" s="276"/>
      <c r="O288" s="276"/>
      <c r="P288" s="276"/>
      <c r="Q288" s="276"/>
      <c r="R288" s="276"/>
      <c r="S288" s="276"/>
      <c r="T288" s="276"/>
      <c r="U288" s="276"/>
      <c r="V288" s="276"/>
      <c r="W288" s="276"/>
      <c r="X288" s="276"/>
      <c r="Y288" s="276"/>
      <c r="Z288" s="276"/>
    </row>
    <row r="289" spans="1:26" ht="15.75" customHeight="1">
      <c r="A289" s="276"/>
      <c r="B289" s="279"/>
      <c r="C289" s="279"/>
      <c r="D289" s="276"/>
      <c r="E289" s="276"/>
      <c r="F289" s="378"/>
      <c r="G289" s="276"/>
      <c r="H289" s="276"/>
      <c r="I289" s="276"/>
      <c r="J289" s="276"/>
      <c r="K289" s="276"/>
      <c r="L289" s="276"/>
      <c r="M289" s="276"/>
      <c r="N289" s="276"/>
      <c r="O289" s="276"/>
      <c r="P289" s="276"/>
      <c r="Q289" s="276"/>
      <c r="R289" s="276"/>
      <c r="S289" s="276"/>
      <c r="T289" s="276"/>
      <c r="U289" s="276"/>
      <c r="V289" s="276"/>
      <c r="W289" s="276"/>
      <c r="X289" s="276"/>
      <c r="Y289" s="276"/>
      <c r="Z289" s="276"/>
    </row>
    <row r="290" spans="1:26" ht="15.75" customHeight="1">
      <c r="A290" s="276"/>
      <c r="B290" s="279"/>
      <c r="C290" s="279"/>
      <c r="D290" s="276"/>
      <c r="E290" s="276"/>
      <c r="F290" s="378"/>
      <c r="G290" s="276"/>
      <c r="H290" s="276"/>
      <c r="I290" s="276"/>
      <c r="J290" s="276"/>
      <c r="K290" s="276"/>
      <c r="L290" s="276"/>
      <c r="M290" s="276"/>
      <c r="N290" s="276"/>
      <c r="O290" s="276"/>
      <c r="P290" s="276"/>
      <c r="Q290" s="276"/>
      <c r="R290" s="276"/>
      <c r="S290" s="276"/>
      <c r="T290" s="276"/>
      <c r="U290" s="276"/>
      <c r="V290" s="276"/>
      <c r="W290" s="276"/>
      <c r="X290" s="276"/>
      <c r="Y290" s="276"/>
      <c r="Z290" s="276"/>
    </row>
    <row r="291" spans="1:26" ht="15.75" customHeight="1">
      <c r="A291" s="276"/>
      <c r="B291" s="279"/>
      <c r="C291" s="279"/>
      <c r="D291" s="276"/>
      <c r="E291" s="276"/>
      <c r="F291" s="378"/>
      <c r="G291" s="276"/>
      <c r="H291" s="276"/>
      <c r="I291" s="276"/>
      <c r="J291" s="276"/>
      <c r="K291" s="276"/>
      <c r="L291" s="276"/>
      <c r="M291" s="276"/>
      <c r="N291" s="276"/>
      <c r="O291" s="276"/>
      <c r="P291" s="276"/>
      <c r="Q291" s="276"/>
      <c r="R291" s="276"/>
      <c r="S291" s="276"/>
      <c r="T291" s="276"/>
      <c r="U291" s="276"/>
      <c r="V291" s="276"/>
      <c r="W291" s="276"/>
      <c r="X291" s="276"/>
      <c r="Y291" s="276"/>
      <c r="Z291" s="276"/>
    </row>
    <row r="292" spans="1:26" ht="15.75" customHeight="1">
      <c r="A292" s="276"/>
      <c r="B292" s="279"/>
      <c r="C292" s="279"/>
      <c r="D292" s="276"/>
      <c r="E292" s="276"/>
      <c r="F292" s="378"/>
      <c r="G292" s="276"/>
      <c r="H292" s="276"/>
      <c r="I292" s="276"/>
      <c r="J292" s="276"/>
      <c r="K292" s="276"/>
      <c r="L292" s="276"/>
      <c r="M292" s="276"/>
      <c r="N292" s="276"/>
      <c r="O292" s="276"/>
      <c r="P292" s="276"/>
      <c r="Q292" s="276"/>
      <c r="R292" s="276"/>
      <c r="S292" s="276"/>
      <c r="T292" s="276"/>
      <c r="U292" s="276"/>
      <c r="V292" s="276"/>
      <c r="W292" s="276"/>
      <c r="X292" s="276"/>
      <c r="Y292" s="276"/>
      <c r="Z292" s="276"/>
    </row>
    <row r="293" spans="1:26" ht="15.75" customHeight="1">
      <c r="A293" s="276"/>
      <c r="B293" s="279"/>
      <c r="C293" s="279"/>
      <c r="D293" s="276"/>
      <c r="E293" s="276"/>
      <c r="F293" s="378"/>
      <c r="G293" s="276"/>
      <c r="H293" s="276"/>
      <c r="I293" s="276"/>
      <c r="J293" s="276"/>
      <c r="K293" s="276"/>
      <c r="L293" s="276"/>
      <c r="M293" s="276"/>
      <c r="N293" s="276"/>
      <c r="O293" s="276"/>
      <c r="P293" s="276"/>
      <c r="Q293" s="276"/>
      <c r="R293" s="276"/>
      <c r="S293" s="276"/>
      <c r="T293" s="276"/>
      <c r="U293" s="276"/>
      <c r="V293" s="276"/>
      <c r="W293" s="276"/>
      <c r="X293" s="276"/>
      <c r="Y293" s="276"/>
      <c r="Z293" s="276"/>
    </row>
    <row r="294" spans="1:26" ht="15.75" customHeight="1">
      <c r="A294" s="276"/>
      <c r="B294" s="279"/>
      <c r="C294" s="279"/>
      <c r="D294" s="276"/>
      <c r="E294" s="276"/>
      <c r="F294" s="378"/>
      <c r="G294" s="276"/>
      <c r="H294" s="276"/>
      <c r="I294" s="276"/>
      <c r="J294" s="276"/>
      <c r="K294" s="276"/>
      <c r="L294" s="276"/>
      <c r="M294" s="276"/>
      <c r="N294" s="276"/>
      <c r="O294" s="276"/>
      <c r="P294" s="276"/>
      <c r="Q294" s="276"/>
      <c r="R294" s="276"/>
      <c r="S294" s="276"/>
      <c r="T294" s="276"/>
      <c r="U294" s="276"/>
      <c r="V294" s="276"/>
      <c r="W294" s="276"/>
      <c r="X294" s="276"/>
      <c r="Y294" s="276"/>
      <c r="Z294" s="276"/>
    </row>
    <row r="295" spans="1:26" ht="15.75" customHeight="1">
      <c r="A295" s="276"/>
      <c r="B295" s="279"/>
      <c r="C295" s="279"/>
      <c r="D295" s="276"/>
      <c r="E295" s="276"/>
      <c r="F295" s="378"/>
      <c r="G295" s="276"/>
      <c r="H295" s="276"/>
      <c r="I295" s="276"/>
      <c r="J295" s="276"/>
      <c r="K295" s="276"/>
      <c r="L295" s="276"/>
      <c r="M295" s="276"/>
      <c r="N295" s="276"/>
      <c r="O295" s="276"/>
      <c r="P295" s="276"/>
      <c r="Q295" s="276"/>
      <c r="R295" s="276"/>
      <c r="S295" s="276"/>
      <c r="T295" s="276"/>
      <c r="U295" s="276"/>
      <c r="V295" s="276"/>
      <c r="W295" s="276"/>
      <c r="X295" s="276"/>
      <c r="Y295" s="276"/>
      <c r="Z295" s="276"/>
    </row>
    <row r="296" spans="1:26" ht="15.75" customHeight="1">
      <c r="A296" s="276"/>
      <c r="B296" s="279"/>
      <c r="C296" s="279"/>
      <c r="D296" s="276"/>
      <c r="E296" s="276"/>
      <c r="F296" s="378"/>
      <c r="G296" s="276"/>
      <c r="H296" s="276"/>
      <c r="I296" s="276"/>
      <c r="J296" s="276"/>
      <c r="K296" s="276"/>
      <c r="L296" s="276"/>
      <c r="M296" s="276"/>
      <c r="N296" s="276"/>
      <c r="O296" s="276"/>
      <c r="P296" s="276"/>
      <c r="Q296" s="276"/>
      <c r="R296" s="276"/>
      <c r="S296" s="276"/>
      <c r="T296" s="276"/>
      <c r="U296" s="276"/>
      <c r="V296" s="276"/>
      <c r="W296" s="276"/>
      <c r="X296" s="276"/>
      <c r="Y296" s="276"/>
      <c r="Z296" s="276"/>
    </row>
    <row r="297" spans="1:26" ht="15.75" customHeight="1">
      <c r="A297" s="276"/>
      <c r="B297" s="279"/>
      <c r="C297" s="279"/>
      <c r="D297" s="276"/>
      <c r="E297" s="276"/>
      <c r="F297" s="378"/>
      <c r="G297" s="276"/>
      <c r="H297" s="276"/>
      <c r="I297" s="276"/>
      <c r="J297" s="276"/>
      <c r="K297" s="276"/>
      <c r="L297" s="276"/>
      <c r="M297" s="276"/>
      <c r="N297" s="276"/>
      <c r="O297" s="276"/>
      <c r="P297" s="276"/>
      <c r="Q297" s="276"/>
      <c r="R297" s="276"/>
      <c r="S297" s="276"/>
      <c r="T297" s="276"/>
      <c r="U297" s="276"/>
      <c r="V297" s="276"/>
      <c r="W297" s="276"/>
      <c r="X297" s="276"/>
      <c r="Y297" s="276"/>
      <c r="Z297" s="276"/>
    </row>
    <row r="298" spans="1:26" ht="15.75" customHeight="1">
      <c r="A298" s="276"/>
      <c r="B298" s="279"/>
      <c r="C298" s="279"/>
      <c r="D298" s="276"/>
      <c r="E298" s="276"/>
      <c r="F298" s="378"/>
      <c r="G298" s="276"/>
      <c r="H298" s="276"/>
      <c r="I298" s="276"/>
      <c r="J298" s="276"/>
      <c r="K298" s="276"/>
      <c r="L298" s="276"/>
      <c r="M298" s="276"/>
      <c r="N298" s="276"/>
      <c r="O298" s="276"/>
      <c r="P298" s="276"/>
      <c r="Q298" s="276"/>
      <c r="R298" s="276"/>
      <c r="S298" s="276"/>
      <c r="T298" s="276"/>
      <c r="U298" s="276"/>
      <c r="V298" s="276"/>
      <c r="W298" s="276"/>
      <c r="X298" s="276"/>
      <c r="Y298" s="276"/>
      <c r="Z298" s="276"/>
    </row>
    <row r="299" spans="1:26" ht="15.75" customHeight="1">
      <c r="A299" s="276"/>
      <c r="B299" s="279"/>
      <c r="C299" s="279"/>
      <c r="D299" s="276"/>
      <c r="E299" s="276"/>
      <c r="F299" s="378"/>
      <c r="G299" s="276"/>
      <c r="H299" s="276"/>
      <c r="I299" s="276"/>
      <c r="J299" s="276"/>
      <c r="K299" s="276"/>
      <c r="L299" s="276"/>
      <c r="M299" s="276"/>
      <c r="N299" s="276"/>
      <c r="O299" s="276"/>
      <c r="P299" s="276"/>
      <c r="Q299" s="276"/>
      <c r="R299" s="276"/>
      <c r="S299" s="276"/>
      <c r="T299" s="276"/>
      <c r="U299" s="276"/>
      <c r="V299" s="276"/>
      <c r="W299" s="276"/>
      <c r="X299" s="276"/>
      <c r="Y299" s="276"/>
      <c r="Z299" s="276"/>
    </row>
    <row r="300" spans="1:26" ht="15.75" customHeight="1">
      <c r="A300" s="276"/>
      <c r="B300" s="279"/>
      <c r="C300" s="279"/>
      <c r="D300" s="276"/>
      <c r="E300" s="276"/>
      <c r="F300" s="378"/>
      <c r="G300" s="276"/>
      <c r="H300" s="276"/>
      <c r="I300" s="276"/>
      <c r="J300" s="276"/>
      <c r="K300" s="276"/>
      <c r="L300" s="276"/>
      <c r="M300" s="276"/>
      <c r="N300" s="276"/>
      <c r="O300" s="276"/>
      <c r="P300" s="276"/>
      <c r="Q300" s="276"/>
      <c r="R300" s="276"/>
      <c r="S300" s="276"/>
      <c r="T300" s="276"/>
      <c r="U300" s="276"/>
      <c r="V300" s="276"/>
      <c r="W300" s="276"/>
      <c r="X300" s="276"/>
      <c r="Y300" s="276"/>
      <c r="Z300" s="276"/>
    </row>
    <row r="301" spans="1:26" ht="15.75" customHeight="1">
      <c r="A301" s="276"/>
      <c r="B301" s="279"/>
      <c r="C301" s="279"/>
      <c r="D301" s="276"/>
      <c r="E301" s="276"/>
      <c r="F301" s="378"/>
      <c r="G301" s="276"/>
      <c r="H301" s="276"/>
      <c r="I301" s="276"/>
      <c r="J301" s="276"/>
      <c r="K301" s="276"/>
      <c r="L301" s="276"/>
      <c r="M301" s="276"/>
      <c r="N301" s="276"/>
      <c r="O301" s="276"/>
      <c r="P301" s="276"/>
      <c r="Q301" s="276"/>
      <c r="R301" s="276"/>
      <c r="S301" s="276"/>
      <c r="T301" s="276"/>
      <c r="U301" s="276"/>
      <c r="V301" s="276"/>
      <c r="W301" s="276"/>
      <c r="X301" s="276"/>
      <c r="Y301" s="276"/>
      <c r="Z301" s="276"/>
    </row>
    <row r="302" spans="1:26" ht="15.75" customHeight="1">
      <c r="A302" s="276"/>
      <c r="B302" s="279"/>
      <c r="C302" s="279"/>
      <c r="D302" s="276"/>
      <c r="E302" s="276"/>
      <c r="F302" s="378"/>
      <c r="G302" s="276"/>
      <c r="H302" s="276"/>
      <c r="I302" s="276"/>
      <c r="J302" s="276"/>
      <c r="K302" s="276"/>
      <c r="L302" s="276"/>
      <c r="M302" s="276"/>
      <c r="N302" s="276"/>
      <c r="O302" s="276"/>
      <c r="P302" s="276"/>
      <c r="Q302" s="276"/>
      <c r="R302" s="276"/>
      <c r="S302" s="276"/>
      <c r="T302" s="276"/>
      <c r="U302" s="276"/>
      <c r="V302" s="276"/>
      <c r="W302" s="276"/>
      <c r="X302" s="276"/>
      <c r="Y302" s="276"/>
      <c r="Z302" s="276"/>
    </row>
    <row r="303" spans="1:26" ht="15.75" customHeight="1">
      <c r="A303" s="276"/>
      <c r="B303" s="279"/>
      <c r="C303" s="279"/>
      <c r="D303" s="276"/>
      <c r="E303" s="276"/>
      <c r="F303" s="378"/>
      <c r="G303" s="276"/>
      <c r="H303" s="276"/>
      <c r="I303" s="276"/>
      <c r="J303" s="276"/>
      <c r="K303" s="276"/>
      <c r="L303" s="276"/>
      <c r="M303" s="276"/>
      <c r="N303" s="276"/>
      <c r="O303" s="276"/>
      <c r="P303" s="276"/>
      <c r="Q303" s="276"/>
      <c r="R303" s="276"/>
      <c r="S303" s="276"/>
      <c r="T303" s="276"/>
      <c r="U303" s="276"/>
      <c r="V303" s="276"/>
      <c r="W303" s="276"/>
      <c r="X303" s="276"/>
      <c r="Y303" s="276"/>
      <c r="Z303" s="276"/>
    </row>
    <row r="304" spans="1:26" ht="15.75" customHeight="1">
      <c r="A304" s="276"/>
      <c r="B304" s="279"/>
      <c r="C304" s="279"/>
      <c r="D304" s="276"/>
      <c r="E304" s="276"/>
      <c r="F304" s="378"/>
      <c r="G304" s="276"/>
      <c r="H304" s="276"/>
      <c r="I304" s="276"/>
      <c r="J304" s="276"/>
      <c r="K304" s="276"/>
      <c r="L304" s="276"/>
      <c r="M304" s="276"/>
      <c r="N304" s="276"/>
      <c r="O304" s="276"/>
      <c r="P304" s="276"/>
      <c r="Q304" s="276"/>
      <c r="R304" s="276"/>
      <c r="S304" s="276"/>
      <c r="T304" s="276"/>
      <c r="U304" s="276"/>
      <c r="V304" s="276"/>
      <c r="W304" s="276"/>
      <c r="X304" s="276"/>
      <c r="Y304" s="276"/>
      <c r="Z304" s="276"/>
    </row>
    <row r="305" spans="1:26" ht="15.75" customHeight="1">
      <c r="A305" s="276"/>
      <c r="B305" s="279"/>
      <c r="C305" s="279"/>
      <c r="D305" s="276"/>
      <c r="E305" s="276"/>
      <c r="F305" s="378"/>
      <c r="G305" s="276"/>
      <c r="H305" s="276"/>
      <c r="I305" s="276"/>
      <c r="J305" s="276"/>
      <c r="K305" s="276"/>
      <c r="L305" s="276"/>
      <c r="M305" s="276"/>
      <c r="N305" s="276"/>
      <c r="O305" s="276"/>
      <c r="P305" s="276"/>
      <c r="Q305" s="276"/>
      <c r="R305" s="276"/>
      <c r="S305" s="276"/>
      <c r="T305" s="276"/>
      <c r="U305" s="276"/>
      <c r="V305" s="276"/>
      <c r="W305" s="276"/>
      <c r="X305" s="276"/>
      <c r="Y305" s="276"/>
      <c r="Z305" s="276"/>
    </row>
    <row r="306" spans="1:26" ht="15.75" customHeight="1">
      <c r="A306" s="276"/>
      <c r="B306" s="279"/>
      <c r="C306" s="279"/>
      <c r="D306" s="276"/>
      <c r="E306" s="276"/>
      <c r="F306" s="378"/>
      <c r="G306" s="276"/>
      <c r="H306" s="276"/>
      <c r="I306" s="276"/>
      <c r="J306" s="276"/>
      <c r="K306" s="276"/>
      <c r="L306" s="276"/>
      <c r="M306" s="276"/>
      <c r="N306" s="276"/>
      <c r="O306" s="276"/>
      <c r="P306" s="276"/>
      <c r="Q306" s="276"/>
      <c r="R306" s="276"/>
      <c r="S306" s="276"/>
      <c r="T306" s="276"/>
      <c r="U306" s="276"/>
      <c r="V306" s="276"/>
      <c r="W306" s="276"/>
      <c r="X306" s="276"/>
      <c r="Y306" s="276"/>
      <c r="Z306" s="276"/>
    </row>
    <row r="307" spans="1:26" ht="15.75" customHeight="1">
      <c r="A307" s="276"/>
      <c r="B307" s="279"/>
      <c r="C307" s="279"/>
      <c r="D307" s="276"/>
      <c r="E307" s="276"/>
      <c r="F307" s="378"/>
      <c r="G307" s="276"/>
      <c r="H307" s="276"/>
      <c r="I307" s="276"/>
      <c r="J307" s="276"/>
      <c r="K307" s="276"/>
      <c r="L307" s="276"/>
      <c r="M307" s="276"/>
      <c r="N307" s="276"/>
      <c r="O307" s="276"/>
      <c r="P307" s="276"/>
      <c r="Q307" s="276"/>
      <c r="R307" s="276"/>
      <c r="S307" s="276"/>
      <c r="T307" s="276"/>
      <c r="U307" s="276"/>
      <c r="V307" s="276"/>
      <c r="W307" s="276"/>
      <c r="X307" s="276"/>
      <c r="Y307" s="276"/>
      <c r="Z307" s="276"/>
    </row>
    <row r="308" spans="1:26" ht="15.75" customHeight="1">
      <c r="A308" s="276"/>
      <c r="B308" s="279"/>
      <c r="C308" s="279"/>
      <c r="D308" s="276"/>
      <c r="E308" s="276"/>
      <c r="F308" s="378"/>
      <c r="G308" s="276"/>
      <c r="H308" s="276"/>
      <c r="I308" s="276"/>
      <c r="J308" s="276"/>
      <c r="K308" s="276"/>
      <c r="L308" s="276"/>
      <c r="M308" s="276"/>
      <c r="N308" s="276"/>
      <c r="O308" s="276"/>
      <c r="P308" s="276"/>
      <c r="Q308" s="276"/>
      <c r="R308" s="276"/>
      <c r="S308" s="276"/>
      <c r="T308" s="276"/>
      <c r="U308" s="276"/>
      <c r="V308" s="276"/>
      <c r="W308" s="276"/>
      <c r="X308" s="276"/>
      <c r="Y308" s="276"/>
      <c r="Z308" s="276"/>
    </row>
    <row r="309" spans="1:26" ht="15.75" customHeight="1">
      <c r="A309" s="276"/>
      <c r="B309" s="279"/>
      <c r="C309" s="279"/>
      <c r="D309" s="276"/>
      <c r="E309" s="276"/>
      <c r="F309" s="378"/>
      <c r="G309" s="276"/>
      <c r="H309" s="276"/>
      <c r="I309" s="276"/>
      <c r="J309" s="276"/>
      <c r="K309" s="276"/>
      <c r="L309" s="276"/>
      <c r="M309" s="276"/>
      <c r="N309" s="276"/>
      <c r="O309" s="276"/>
      <c r="P309" s="276"/>
      <c r="Q309" s="276"/>
      <c r="R309" s="276"/>
      <c r="S309" s="276"/>
      <c r="T309" s="276"/>
      <c r="U309" s="276"/>
      <c r="V309" s="276"/>
      <c r="W309" s="276"/>
      <c r="X309" s="276"/>
      <c r="Y309" s="276"/>
      <c r="Z309" s="276"/>
    </row>
    <row r="310" spans="1:26" ht="15.75" customHeight="1">
      <c r="A310" s="276"/>
      <c r="B310" s="279"/>
      <c r="C310" s="279"/>
      <c r="D310" s="276"/>
      <c r="E310" s="276"/>
      <c r="F310" s="378"/>
      <c r="G310" s="276"/>
      <c r="H310" s="276"/>
      <c r="I310" s="276"/>
      <c r="J310" s="276"/>
      <c r="K310" s="276"/>
      <c r="L310" s="276"/>
      <c r="M310" s="276"/>
      <c r="N310" s="276"/>
      <c r="O310" s="276"/>
      <c r="P310" s="276"/>
      <c r="Q310" s="276"/>
      <c r="R310" s="276"/>
      <c r="S310" s="276"/>
      <c r="T310" s="276"/>
      <c r="U310" s="276"/>
      <c r="V310" s="276"/>
      <c r="W310" s="276"/>
      <c r="X310" s="276"/>
      <c r="Y310" s="276"/>
      <c r="Z310" s="276"/>
    </row>
    <row r="311" spans="1:26" ht="15.75" customHeight="1">
      <c r="A311" s="276"/>
      <c r="B311" s="279"/>
      <c r="C311" s="279"/>
      <c r="D311" s="276"/>
      <c r="E311" s="276"/>
      <c r="F311" s="378"/>
      <c r="G311" s="276"/>
      <c r="H311" s="276"/>
      <c r="I311" s="276"/>
      <c r="J311" s="276"/>
      <c r="K311" s="276"/>
      <c r="L311" s="276"/>
      <c r="M311" s="276"/>
      <c r="N311" s="276"/>
      <c r="O311" s="276"/>
      <c r="P311" s="276"/>
      <c r="Q311" s="276"/>
      <c r="R311" s="276"/>
      <c r="S311" s="276"/>
      <c r="T311" s="276"/>
      <c r="U311" s="276"/>
      <c r="V311" s="276"/>
      <c r="W311" s="276"/>
      <c r="X311" s="276"/>
      <c r="Y311" s="276"/>
      <c r="Z311" s="276"/>
    </row>
    <row r="312" spans="1:26" ht="15.75" customHeight="1">
      <c r="A312" s="276"/>
      <c r="B312" s="279"/>
      <c r="C312" s="279"/>
      <c r="D312" s="276"/>
      <c r="E312" s="276"/>
      <c r="F312" s="378"/>
      <c r="G312" s="276"/>
      <c r="H312" s="276"/>
      <c r="I312" s="276"/>
      <c r="J312" s="276"/>
      <c r="K312" s="276"/>
      <c r="L312" s="276"/>
      <c r="M312" s="276"/>
      <c r="N312" s="276"/>
      <c r="O312" s="276"/>
      <c r="P312" s="276"/>
      <c r="Q312" s="276"/>
      <c r="R312" s="276"/>
      <c r="S312" s="276"/>
      <c r="T312" s="276"/>
      <c r="U312" s="276"/>
      <c r="V312" s="276"/>
      <c r="W312" s="276"/>
      <c r="X312" s="276"/>
      <c r="Y312" s="276"/>
      <c r="Z312" s="276"/>
    </row>
    <row r="313" spans="1:26" ht="15.75" customHeight="1">
      <c r="A313" s="276"/>
      <c r="B313" s="279"/>
      <c r="C313" s="279"/>
      <c r="D313" s="276"/>
      <c r="E313" s="276"/>
      <c r="F313" s="378"/>
      <c r="G313" s="276"/>
      <c r="H313" s="276"/>
      <c r="I313" s="276"/>
      <c r="J313" s="276"/>
      <c r="K313" s="276"/>
      <c r="L313" s="276"/>
      <c r="M313" s="276"/>
      <c r="N313" s="276"/>
      <c r="O313" s="276"/>
      <c r="P313" s="276"/>
      <c r="Q313" s="276"/>
      <c r="R313" s="276"/>
      <c r="S313" s="276"/>
      <c r="T313" s="276"/>
      <c r="U313" s="276"/>
      <c r="V313" s="276"/>
      <c r="W313" s="276"/>
      <c r="X313" s="276"/>
      <c r="Y313" s="276"/>
      <c r="Z313" s="276"/>
    </row>
    <row r="314" spans="1:26" ht="15.75" customHeight="1">
      <c r="A314" s="276"/>
      <c r="B314" s="279"/>
      <c r="C314" s="279"/>
      <c r="D314" s="276"/>
      <c r="E314" s="276"/>
      <c r="F314" s="378"/>
      <c r="G314" s="276"/>
      <c r="H314" s="276"/>
      <c r="I314" s="276"/>
      <c r="J314" s="276"/>
      <c r="K314" s="276"/>
      <c r="L314" s="276"/>
      <c r="M314" s="276"/>
      <c r="N314" s="276"/>
      <c r="O314" s="276"/>
      <c r="P314" s="276"/>
      <c r="Q314" s="276"/>
      <c r="R314" s="276"/>
      <c r="S314" s="276"/>
      <c r="T314" s="276"/>
      <c r="U314" s="276"/>
      <c r="V314" s="276"/>
      <c r="W314" s="276"/>
      <c r="X314" s="276"/>
      <c r="Y314" s="276"/>
      <c r="Z314" s="276"/>
    </row>
    <row r="315" spans="1:26" ht="15.75" customHeight="1">
      <c r="A315" s="276"/>
      <c r="B315" s="279"/>
      <c r="C315" s="279"/>
      <c r="D315" s="276"/>
      <c r="E315" s="276"/>
      <c r="F315" s="378"/>
      <c r="G315" s="276"/>
      <c r="H315" s="276"/>
      <c r="I315" s="276"/>
      <c r="J315" s="276"/>
      <c r="K315" s="276"/>
      <c r="L315" s="276"/>
      <c r="M315" s="276"/>
      <c r="N315" s="276"/>
      <c r="O315" s="276"/>
      <c r="P315" s="276"/>
      <c r="Q315" s="276"/>
      <c r="R315" s="276"/>
      <c r="S315" s="276"/>
      <c r="T315" s="276"/>
      <c r="U315" s="276"/>
      <c r="V315" s="276"/>
      <c r="W315" s="276"/>
      <c r="X315" s="276"/>
      <c r="Y315" s="276"/>
      <c r="Z315" s="276"/>
    </row>
    <row r="316" spans="1:26" ht="15.75" customHeight="1">
      <c r="A316" s="276"/>
      <c r="B316" s="279"/>
      <c r="C316" s="279"/>
      <c r="D316" s="276"/>
      <c r="E316" s="276"/>
      <c r="F316" s="378"/>
      <c r="G316" s="276"/>
      <c r="H316" s="276"/>
      <c r="I316" s="276"/>
      <c r="J316" s="276"/>
      <c r="K316" s="276"/>
      <c r="L316" s="276"/>
      <c r="M316" s="276"/>
      <c r="N316" s="276"/>
      <c r="O316" s="276"/>
      <c r="P316" s="276"/>
      <c r="Q316" s="276"/>
      <c r="R316" s="276"/>
      <c r="S316" s="276"/>
      <c r="T316" s="276"/>
      <c r="U316" s="276"/>
      <c r="V316" s="276"/>
      <c r="W316" s="276"/>
      <c r="X316" s="276"/>
      <c r="Y316" s="276"/>
      <c r="Z316" s="276"/>
    </row>
    <row r="317" spans="1:26" ht="15.75" customHeight="1">
      <c r="A317" s="276"/>
      <c r="B317" s="279"/>
      <c r="C317" s="279"/>
      <c r="D317" s="276"/>
      <c r="E317" s="276"/>
      <c r="F317" s="378"/>
      <c r="G317" s="276"/>
      <c r="H317" s="276"/>
      <c r="I317" s="276"/>
      <c r="J317" s="276"/>
      <c r="K317" s="276"/>
      <c r="L317" s="276"/>
      <c r="M317" s="276"/>
      <c r="N317" s="276"/>
      <c r="O317" s="276"/>
      <c r="P317" s="276"/>
      <c r="Q317" s="276"/>
      <c r="R317" s="276"/>
      <c r="S317" s="276"/>
      <c r="T317" s="276"/>
      <c r="U317" s="276"/>
      <c r="V317" s="276"/>
      <c r="W317" s="276"/>
      <c r="X317" s="276"/>
      <c r="Y317" s="276"/>
      <c r="Z317" s="276"/>
    </row>
    <row r="318" spans="1:26" ht="15.75" customHeight="1">
      <c r="A318" s="276"/>
      <c r="B318" s="279"/>
      <c r="C318" s="279"/>
      <c r="D318" s="276"/>
      <c r="E318" s="276"/>
      <c r="F318" s="378"/>
      <c r="G318" s="276"/>
      <c r="H318" s="276"/>
      <c r="I318" s="276"/>
      <c r="J318" s="276"/>
      <c r="K318" s="276"/>
      <c r="L318" s="276"/>
      <c r="M318" s="276"/>
      <c r="N318" s="276"/>
      <c r="O318" s="276"/>
      <c r="P318" s="276"/>
      <c r="Q318" s="276"/>
      <c r="R318" s="276"/>
      <c r="S318" s="276"/>
      <c r="T318" s="276"/>
      <c r="U318" s="276"/>
      <c r="V318" s="276"/>
      <c r="W318" s="276"/>
      <c r="X318" s="276"/>
      <c r="Y318" s="276"/>
      <c r="Z318" s="276"/>
    </row>
    <row r="319" spans="1:26" ht="15.75" customHeight="1">
      <c r="A319" s="276"/>
      <c r="B319" s="279"/>
      <c r="C319" s="279"/>
      <c r="D319" s="276"/>
      <c r="E319" s="276"/>
      <c r="F319" s="378"/>
      <c r="G319" s="276"/>
      <c r="H319" s="276"/>
      <c r="I319" s="276"/>
      <c r="J319" s="276"/>
      <c r="K319" s="276"/>
      <c r="L319" s="276"/>
      <c r="M319" s="276"/>
      <c r="N319" s="276"/>
      <c r="O319" s="276"/>
      <c r="P319" s="276"/>
      <c r="Q319" s="276"/>
      <c r="R319" s="276"/>
      <c r="S319" s="276"/>
      <c r="T319" s="276"/>
      <c r="U319" s="276"/>
      <c r="V319" s="276"/>
      <c r="W319" s="276"/>
      <c r="X319" s="276"/>
      <c r="Y319" s="276"/>
      <c r="Z319" s="276"/>
    </row>
    <row r="320" spans="1:26" ht="15.75" customHeight="1">
      <c r="A320" s="276"/>
      <c r="B320" s="279"/>
      <c r="C320" s="279"/>
      <c r="D320" s="276"/>
      <c r="E320" s="276"/>
      <c r="F320" s="378"/>
      <c r="G320" s="276"/>
      <c r="H320" s="276"/>
      <c r="I320" s="276"/>
      <c r="J320" s="276"/>
      <c r="K320" s="276"/>
      <c r="L320" s="276"/>
      <c r="M320" s="276"/>
      <c r="N320" s="276"/>
      <c r="O320" s="276"/>
      <c r="P320" s="276"/>
      <c r="Q320" s="276"/>
      <c r="R320" s="276"/>
      <c r="S320" s="276"/>
      <c r="T320" s="276"/>
      <c r="U320" s="276"/>
      <c r="V320" s="276"/>
      <c r="W320" s="276"/>
      <c r="X320" s="276"/>
      <c r="Y320" s="276"/>
      <c r="Z320" s="276"/>
    </row>
    <row r="321" spans="1:26" ht="15.75" customHeight="1">
      <c r="A321" s="276"/>
      <c r="B321" s="279"/>
      <c r="C321" s="279"/>
      <c r="D321" s="276"/>
      <c r="E321" s="276"/>
      <c r="F321" s="378"/>
      <c r="G321" s="276"/>
      <c r="H321" s="276"/>
      <c r="I321" s="276"/>
      <c r="J321" s="276"/>
      <c r="K321" s="276"/>
      <c r="L321" s="276"/>
      <c r="M321" s="276"/>
      <c r="N321" s="276"/>
      <c r="O321" s="276"/>
      <c r="P321" s="276"/>
      <c r="Q321" s="276"/>
      <c r="R321" s="276"/>
      <c r="S321" s="276"/>
      <c r="T321" s="276"/>
      <c r="U321" s="276"/>
      <c r="V321" s="276"/>
      <c r="W321" s="276"/>
      <c r="X321" s="276"/>
      <c r="Y321" s="276"/>
      <c r="Z321" s="276"/>
    </row>
    <row r="322" spans="1:26" ht="15.75" customHeight="1">
      <c r="A322" s="276"/>
      <c r="B322" s="279"/>
      <c r="C322" s="279"/>
      <c r="D322" s="276"/>
      <c r="E322" s="276"/>
      <c r="F322" s="378"/>
      <c r="G322" s="276"/>
      <c r="H322" s="276"/>
      <c r="I322" s="276"/>
      <c r="J322" s="276"/>
      <c r="K322" s="276"/>
      <c r="L322" s="276"/>
      <c r="M322" s="276"/>
      <c r="N322" s="276"/>
      <c r="O322" s="276"/>
      <c r="P322" s="276"/>
      <c r="Q322" s="276"/>
      <c r="R322" s="276"/>
      <c r="S322" s="276"/>
      <c r="T322" s="276"/>
      <c r="U322" s="276"/>
      <c r="V322" s="276"/>
      <c r="W322" s="276"/>
      <c r="X322" s="276"/>
      <c r="Y322" s="276"/>
      <c r="Z322" s="276"/>
    </row>
    <row r="323" spans="1:26" ht="15.75" customHeight="1">
      <c r="A323" s="276"/>
      <c r="B323" s="279"/>
      <c r="C323" s="279"/>
      <c r="D323" s="276"/>
      <c r="E323" s="276"/>
      <c r="F323" s="378"/>
      <c r="G323" s="276"/>
      <c r="H323" s="276"/>
      <c r="I323" s="276"/>
      <c r="J323" s="276"/>
      <c r="K323" s="276"/>
      <c r="L323" s="276"/>
      <c r="M323" s="276"/>
      <c r="N323" s="276"/>
      <c r="O323" s="276"/>
      <c r="P323" s="276"/>
      <c r="Q323" s="276"/>
      <c r="R323" s="276"/>
      <c r="S323" s="276"/>
      <c r="T323" s="276"/>
      <c r="U323" s="276"/>
      <c r="V323" s="276"/>
      <c r="W323" s="276"/>
      <c r="X323" s="276"/>
      <c r="Y323" s="276"/>
      <c r="Z323" s="276"/>
    </row>
    <row r="324" spans="1:26" ht="15.75" customHeight="1">
      <c r="A324" s="276"/>
      <c r="B324" s="279"/>
      <c r="C324" s="279"/>
      <c r="D324" s="276"/>
      <c r="E324" s="276"/>
      <c r="F324" s="378"/>
      <c r="G324" s="276"/>
      <c r="H324" s="276"/>
      <c r="I324" s="276"/>
      <c r="J324" s="276"/>
      <c r="K324" s="276"/>
      <c r="L324" s="276"/>
      <c r="M324" s="276"/>
      <c r="N324" s="276"/>
      <c r="O324" s="276"/>
      <c r="P324" s="276"/>
      <c r="Q324" s="276"/>
      <c r="R324" s="276"/>
      <c r="S324" s="276"/>
      <c r="T324" s="276"/>
      <c r="U324" s="276"/>
      <c r="V324" s="276"/>
      <c r="W324" s="276"/>
      <c r="X324" s="276"/>
      <c r="Y324" s="276"/>
      <c r="Z324" s="276"/>
    </row>
    <row r="325" spans="1:26" ht="15.75" customHeight="1">
      <c r="A325" s="276"/>
      <c r="B325" s="279"/>
      <c r="C325" s="279"/>
      <c r="D325" s="276"/>
      <c r="E325" s="276"/>
      <c r="F325" s="378"/>
      <c r="G325" s="276"/>
      <c r="H325" s="276"/>
      <c r="I325" s="276"/>
      <c r="J325" s="276"/>
      <c r="K325" s="276"/>
      <c r="L325" s="276"/>
      <c r="M325" s="276"/>
      <c r="N325" s="276"/>
      <c r="O325" s="276"/>
      <c r="P325" s="276"/>
      <c r="Q325" s="276"/>
      <c r="R325" s="276"/>
      <c r="S325" s="276"/>
      <c r="T325" s="276"/>
      <c r="U325" s="276"/>
      <c r="V325" s="276"/>
      <c r="W325" s="276"/>
      <c r="X325" s="276"/>
      <c r="Y325" s="276"/>
      <c r="Z325" s="276"/>
    </row>
    <row r="326" spans="1:26" ht="15.75" customHeight="1">
      <c r="A326" s="276"/>
      <c r="B326" s="279"/>
      <c r="C326" s="279"/>
      <c r="D326" s="276"/>
      <c r="E326" s="276"/>
      <c r="F326" s="378"/>
      <c r="G326" s="276"/>
      <c r="H326" s="276"/>
      <c r="I326" s="276"/>
      <c r="J326" s="276"/>
      <c r="K326" s="276"/>
      <c r="L326" s="276"/>
      <c r="M326" s="276"/>
      <c r="N326" s="276"/>
      <c r="O326" s="276"/>
      <c r="P326" s="276"/>
      <c r="Q326" s="276"/>
      <c r="R326" s="276"/>
      <c r="S326" s="276"/>
      <c r="T326" s="276"/>
      <c r="U326" s="276"/>
      <c r="V326" s="276"/>
      <c r="W326" s="276"/>
      <c r="X326" s="276"/>
      <c r="Y326" s="276"/>
      <c r="Z326" s="276"/>
    </row>
    <row r="327" spans="1:26" ht="15.75" customHeight="1">
      <c r="A327" s="276"/>
      <c r="B327" s="279"/>
      <c r="C327" s="279"/>
      <c r="D327" s="276"/>
      <c r="E327" s="276"/>
      <c r="F327" s="378"/>
      <c r="G327" s="276"/>
      <c r="H327" s="276"/>
      <c r="I327" s="276"/>
      <c r="J327" s="276"/>
      <c r="K327" s="276"/>
      <c r="L327" s="276"/>
      <c r="M327" s="276"/>
      <c r="N327" s="276"/>
      <c r="O327" s="276"/>
      <c r="P327" s="276"/>
      <c r="Q327" s="276"/>
      <c r="R327" s="276"/>
      <c r="S327" s="276"/>
      <c r="T327" s="276"/>
      <c r="U327" s="276"/>
      <c r="V327" s="276"/>
      <c r="W327" s="276"/>
      <c r="X327" s="276"/>
      <c r="Y327" s="276"/>
      <c r="Z327" s="276"/>
    </row>
    <row r="328" spans="1:26" ht="15.75" customHeight="1">
      <c r="A328" s="276"/>
      <c r="B328" s="279"/>
      <c r="C328" s="279"/>
      <c r="D328" s="276"/>
      <c r="E328" s="276"/>
      <c r="F328" s="378"/>
      <c r="G328" s="276"/>
      <c r="H328" s="276"/>
      <c r="I328" s="276"/>
      <c r="J328" s="276"/>
      <c r="K328" s="276"/>
      <c r="L328" s="276"/>
      <c r="M328" s="276"/>
      <c r="N328" s="276"/>
      <c r="O328" s="276"/>
      <c r="P328" s="276"/>
      <c r="Q328" s="276"/>
      <c r="R328" s="276"/>
      <c r="S328" s="276"/>
      <c r="T328" s="276"/>
      <c r="U328" s="276"/>
      <c r="V328" s="276"/>
      <c r="W328" s="276"/>
      <c r="X328" s="276"/>
      <c r="Y328" s="276"/>
      <c r="Z328" s="276"/>
    </row>
    <row r="329" spans="1:26" ht="15.75" customHeight="1">
      <c r="A329" s="276"/>
      <c r="B329" s="279"/>
      <c r="C329" s="279"/>
      <c r="D329" s="276"/>
      <c r="E329" s="276"/>
      <c r="F329" s="378"/>
      <c r="G329" s="276"/>
      <c r="H329" s="276"/>
      <c r="I329" s="276"/>
      <c r="J329" s="276"/>
      <c r="K329" s="276"/>
      <c r="L329" s="276"/>
      <c r="M329" s="276"/>
      <c r="N329" s="276"/>
      <c r="O329" s="276"/>
      <c r="P329" s="276"/>
      <c r="Q329" s="276"/>
      <c r="R329" s="276"/>
      <c r="S329" s="276"/>
      <c r="T329" s="276"/>
      <c r="U329" s="276"/>
      <c r="V329" s="276"/>
      <c r="W329" s="276"/>
      <c r="X329" s="276"/>
      <c r="Y329" s="276"/>
      <c r="Z329" s="276"/>
    </row>
    <row r="330" spans="1:26" ht="15.75" customHeight="1">
      <c r="A330" s="276"/>
      <c r="B330" s="279"/>
      <c r="C330" s="279"/>
      <c r="D330" s="276"/>
      <c r="E330" s="276"/>
      <c r="F330" s="378"/>
      <c r="G330" s="276"/>
      <c r="H330" s="276"/>
      <c r="I330" s="276"/>
      <c r="J330" s="276"/>
      <c r="K330" s="276"/>
      <c r="L330" s="276"/>
      <c r="M330" s="276"/>
      <c r="N330" s="276"/>
      <c r="O330" s="276"/>
      <c r="P330" s="276"/>
      <c r="Q330" s="276"/>
      <c r="R330" s="276"/>
      <c r="S330" s="276"/>
      <c r="T330" s="276"/>
      <c r="U330" s="276"/>
      <c r="V330" s="276"/>
      <c r="W330" s="276"/>
      <c r="X330" s="276"/>
      <c r="Y330" s="276"/>
      <c r="Z330" s="276"/>
    </row>
    <row r="331" spans="1:26" ht="15.75" customHeight="1">
      <c r="A331" s="276"/>
      <c r="B331" s="279"/>
      <c r="C331" s="279"/>
      <c r="D331" s="276"/>
      <c r="E331" s="276"/>
      <c r="F331" s="378"/>
      <c r="G331" s="276"/>
      <c r="H331" s="276"/>
      <c r="I331" s="276"/>
      <c r="J331" s="276"/>
      <c r="K331" s="276"/>
      <c r="L331" s="276"/>
      <c r="M331" s="276"/>
      <c r="N331" s="276"/>
      <c r="O331" s="276"/>
      <c r="P331" s="276"/>
      <c r="Q331" s="276"/>
      <c r="R331" s="276"/>
      <c r="S331" s="276"/>
      <c r="T331" s="276"/>
      <c r="U331" s="276"/>
      <c r="V331" s="276"/>
      <c r="W331" s="276"/>
      <c r="X331" s="276"/>
      <c r="Y331" s="276"/>
      <c r="Z331" s="276"/>
    </row>
    <row r="332" spans="1:26" ht="15.75" customHeight="1">
      <c r="A332" s="276"/>
      <c r="B332" s="279"/>
      <c r="C332" s="279"/>
      <c r="D332" s="276"/>
      <c r="E332" s="276"/>
      <c r="F332" s="378"/>
      <c r="G332" s="276"/>
      <c r="H332" s="276"/>
      <c r="I332" s="276"/>
      <c r="J332" s="276"/>
      <c r="K332" s="276"/>
      <c r="L332" s="276"/>
      <c r="M332" s="276"/>
      <c r="N332" s="276"/>
      <c r="O332" s="276"/>
      <c r="P332" s="276"/>
      <c r="Q332" s="276"/>
      <c r="R332" s="276"/>
      <c r="S332" s="276"/>
      <c r="T332" s="276"/>
      <c r="U332" s="276"/>
      <c r="V332" s="276"/>
      <c r="W332" s="276"/>
      <c r="X332" s="276"/>
      <c r="Y332" s="276"/>
      <c r="Z332" s="276"/>
    </row>
    <row r="333" spans="1:26" ht="15.75" customHeight="1">
      <c r="A333" s="276"/>
      <c r="B333" s="279"/>
      <c r="C333" s="279"/>
      <c r="D333" s="276"/>
      <c r="E333" s="276"/>
      <c r="F333" s="378"/>
      <c r="G333" s="276"/>
      <c r="H333" s="276"/>
      <c r="I333" s="276"/>
      <c r="J333" s="276"/>
      <c r="K333" s="276"/>
      <c r="L333" s="276"/>
      <c r="M333" s="276"/>
      <c r="N333" s="276"/>
      <c r="O333" s="276"/>
      <c r="P333" s="276"/>
      <c r="Q333" s="276"/>
      <c r="R333" s="276"/>
      <c r="S333" s="276"/>
      <c r="T333" s="276"/>
      <c r="U333" s="276"/>
      <c r="V333" s="276"/>
      <c r="W333" s="276"/>
      <c r="X333" s="276"/>
      <c r="Y333" s="276"/>
      <c r="Z333" s="276"/>
    </row>
    <row r="334" spans="1:26" ht="15.75" customHeight="1">
      <c r="A334" s="276"/>
      <c r="B334" s="279"/>
      <c r="C334" s="279"/>
      <c r="D334" s="276"/>
      <c r="E334" s="276"/>
      <c r="F334" s="378"/>
      <c r="G334" s="276"/>
      <c r="H334" s="276"/>
      <c r="I334" s="276"/>
      <c r="J334" s="276"/>
      <c r="K334" s="276"/>
      <c r="L334" s="276"/>
      <c r="M334" s="276"/>
      <c r="N334" s="276"/>
      <c r="O334" s="276"/>
      <c r="P334" s="276"/>
      <c r="Q334" s="276"/>
      <c r="R334" s="276"/>
      <c r="S334" s="276"/>
      <c r="T334" s="276"/>
      <c r="U334" s="276"/>
      <c r="V334" s="276"/>
      <c r="W334" s="276"/>
      <c r="X334" s="276"/>
      <c r="Y334" s="276"/>
      <c r="Z334" s="276"/>
    </row>
    <row r="335" spans="1:26" ht="15.75" customHeight="1">
      <c r="A335" s="276"/>
      <c r="B335" s="279"/>
      <c r="C335" s="279"/>
      <c r="D335" s="276"/>
      <c r="E335" s="276"/>
      <c r="F335" s="378"/>
      <c r="G335" s="276"/>
      <c r="H335" s="276"/>
      <c r="I335" s="276"/>
      <c r="J335" s="276"/>
      <c r="K335" s="276"/>
      <c r="L335" s="276"/>
      <c r="M335" s="276"/>
      <c r="N335" s="276"/>
      <c r="O335" s="276"/>
      <c r="P335" s="276"/>
      <c r="Q335" s="276"/>
      <c r="R335" s="276"/>
      <c r="S335" s="276"/>
      <c r="T335" s="276"/>
      <c r="U335" s="276"/>
      <c r="V335" s="276"/>
      <c r="W335" s="276"/>
      <c r="X335" s="276"/>
      <c r="Y335" s="276"/>
      <c r="Z335" s="276"/>
    </row>
    <row r="336" spans="1:26" ht="15.75" customHeight="1">
      <c r="A336" s="276"/>
      <c r="B336" s="279"/>
      <c r="C336" s="279"/>
      <c r="D336" s="276"/>
      <c r="E336" s="276"/>
      <c r="F336" s="378"/>
      <c r="G336" s="276"/>
      <c r="H336" s="276"/>
      <c r="I336" s="276"/>
      <c r="J336" s="276"/>
      <c r="K336" s="276"/>
      <c r="L336" s="276"/>
      <c r="M336" s="276"/>
      <c r="N336" s="276"/>
      <c r="O336" s="276"/>
      <c r="P336" s="276"/>
      <c r="Q336" s="276"/>
      <c r="R336" s="276"/>
      <c r="S336" s="276"/>
      <c r="T336" s="276"/>
      <c r="U336" s="276"/>
      <c r="V336" s="276"/>
      <c r="W336" s="276"/>
      <c r="X336" s="276"/>
      <c r="Y336" s="276"/>
      <c r="Z336" s="276"/>
    </row>
    <row r="337" spans="1:26" ht="15.75" customHeight="1">
      <c r="A337" s="276"/>
      <c r="B337" s="279"/>
      <c r="C337" s="279"/>
      <c r="D337" s="276"/>
      <c r="E337" s="276"/>
      <c r="F337" s="378"/>
      <c r="G337" s="276"/>
      <c r="H337" s="276"/>
      <c r="I337" s="276"/>
      <c r="J337" s="276"/>
      <c r="K337" s="276"/>
      <c r="L337" s="276"/>
      <c r="M337" s="276"/>
      <c r="N337" s="276"/>
      <c r="O337" s="276"/>
      <c r="P337" s="276"/>
      <c r="Q337" s="276"/>
      <c r="R337" s="276"/>
      <c r="S337" s="276"/>
      <c r="T337" s="276"/>
      <c r="U337" s="276"/>
      <c r="V337" s="276"/>
      <c r="W337" s="276"/>
      <c r="X337" s="276"/>
      <c r="Y337" s="276"/>
      <c r="Z337" s="276"/>
    </row>
    <row r="338" spans="1:26" ht="15.75" customHeight="1">
      <c r="A338" s="276"/>
      <c r="B338" s="279"/>
      <c r="C338" s="279"/>
      <c r="D338" s="276"/>
      <c r="E338" s="276"/>
      <c r="F338" s="378"/>
      <c r="G338" s="276"/>
      <c r="H338" s="276"/>
      <c r="I338" s="276"/>
      <c r="J338" s="276"/>
      <c r="K338" s="276"/>
      <c r="L338" s="276"/>
      <c r="M338" s="276"/>
      <c r="N338" s="276"/>
      <c r="O338" s="276"/>
      <c r="P338" s="276"/>
      <c r="Q338" s="276"/>
      <c r="R338" s="276"/>
      <c r="S338" s="276"/>
      <c r="T338" s="276"/>
      <c r="U338" s="276"/>
      <c r="V338" s="276"/>
      <c r="W338" s="276"/>
      <c r="X338" s="276"/>
      <c r="Y338" s="276"/>
      <c r="Z338" s="276"/>
    </row>
    <row r="339" spans="1:26" ht="15.75" customHeight="1">
      <c r="A339" s="276"/>
      <c r="B339" s="279"/>
      <c r="C339" s="279"/>
      <c r="D339" s="276"/>
      <c r="E339" s="276"/>
      <c r="F339" s="378"/>
      <c r="G339" s="276"/>
      <c r="H339" s="276"/>
      <c r="I339" s="276"/>
      <c r="J339" s="276"/>
      <c r="K339" s="276"/>
      <c r="L339" s="276"/>
      <c r="M339" s="276"/>
      <c r="N339" s="276"/>
      <c r="O339" s="276"/>
      <c r="P339" s="276"/>
      <c r="Q339" s="276"/>
      <c r="R339" s="276"/>
      <c r="S339" s="276"/>
      <c r="T339" s="276"/>
      <c r="U339" s="276"/>
      <c r="V339" s="276"/>
      <c r="W339" s="276"/>
      <c r="X339" s="276"/>
      <c r="Y339" s="276"/>
      <c r="Z339" s="276"/>
    </row>
    <row r="340" spans="1:26" ht="15.75" customHeight="1">
      <c r="A340" s="276"/>
      <c r="B340" s="279"/>
      <c r="C340" s="279"/>
      <c r="D340" s="276"/>
      <c r="E340" s="276"/>
      <c r="F340" s="378"/>
      <c r="G340" s="276"/>
      <c r="H340" s="276"/>
      <c r="I340" s="276"/>
      <c r="J340" s="276"/>
      <c r="K340" s="276"/>
      <c r="L340" s="276"/>
      <c r="M340" s="276"/>
      <c r="N340" s="276"/>
      <c r="O340" s="276"/>
      <c r="P340" s="276"/>
      <c r="Q340" s="276"/>
      <c r="R340" s="276"/>
      <c r="S340" s="276"/>
      <c r="T340" s="276"/>
      <c r="U340" s="276"/>
      <c r="V340" s="276"/>
      <c r="W340" s="276"/>
      <c r="X340" s="276"/>
      <c r="Y340" s="276"/>
      <c r="Z340" s="276"/>
    </row>
    <row r="341" spans="1:26" ht="15.75" customHeight="1">
      <c r="A341" s="276"/>
      <c r="B341" s="279"/>
      <c r="C341" s="279"/>
      <c r="D341" s="276"/>
      <c r="E341" s="276"/>
      <c r="F341" s="378"/>
      <c r="G341" s="276"/>
      <c r="H341" s="276"/>
      <c r="I341" s="276"/>
      <c r="J341" s="276"/>
      <c r="K341" s="276"/>
      <c r="L341" s="276"/>
      <c r="M341" s="276"/>
      <c r="N341" s="276"/>
      <c r="O341" s="276"/>
      <c r="P341" s="276"/>
      <c r="Q341" s="276"/>
      <c r="R341" s="276"/>
      <c r="S341" s="276"/>
      <c r="T341" s="276"/>
      <c r="U341" s="276"/>
      <c r="V341" s="276"/>
      <c r="W341" s="276"/>
      <c r="X341" s="276"/>
      <c r="Y341" s="276"/>
      <c r="Z341" s="276"/>
    </row>
    <row r="342" spans="1:26" ht="15.75" customHeight="1">
      <c r="A342" s="276"/>
      <c r="B342" s="279"/>
      <c r="C342" s="279"/>
      <c r="D342" s="276"/>
      <c r="E342" s="276"/>
      <c r="F342" s="378"/>
      <c r="G342" s="276"/>
      <c r="H342" s="276"/>
      <c r="I342" s="276"/>
      <c r="J342" s="276"/>
      <c r="K342" s="276"/>
      <c r="L342" s="276"/>
      <c r="M342" s="276"/>
      <c r="N342" s="276"/>
      <c r="O342" s="276"/>
      <c r="P342" s="276"/>
      <c r="Q342" s="276"/>
      <c r="R342" s="276"/>
      <c r="S342" s="276"/>
      <c r="T342" s="276"/>
      <c r="U342" s="276"/>
      <c r="V342" s="276"/>
      <c r="W342" s="276"/>
      <c r="X342" s="276"/>
      <c r="Y342" s="276"/>
      <c r="Z342" s="276"/>
    </row>
    <row r="343" spans="1:26" ht="15.75" customHeight="1">
      <c r="A343" s="276"/>
      <c r="B343" s="279"/>
      <c r="C343" s="279"/>
      <c r="D343" s="276"/>
      <c r="E343" s="276"/>
      <c r="F343" s="378"/>
      <c r="G343" s="276"/>
      <c r="H343" s="276"/>
      <c r="I343" s="276"/>
      <c r="J343" s="276"/>
      <c r="K343" s="276"/>
      <c r="L343" s="276"/>
      <c r="M343" s="276"/>
      <c r="N343" s="276"/>
      <c r="O343" s="276"/>
      <c r="P343" s="276"/>
      <c r="Q343" s="276"/>
      <c r="R343" s="276"/>
      <c r="S343" s="276"/>
      <c r="T343" s="276"/>
      <c r="U343" s="276"/>
      <c r="V343" s="276"/>
      <c r="W343" s="276"/>
      <c r="X343" s="276"/>
      <c r="Y343" s="276"/>
      <c r="Z343" s="276"/>
    </row>
    <row r="344" spans="1:26" ht="15.75" customHeight="1">
      <c r="A344" s="276"/>
      <c r="B344" s="279"/>
      <c r="C344" s="279"/>
      <c r="D344" s="276"/>
      <c r="E344" s="276"/>
      <c r="F344" s="378"/>
      <c r="G344" s="276"/>
      <c r="H344" s="276"/>
      <c r="I344" s="276"/>
      <c r="J344" s="276"/>
      <c r="K344" s="276"/>
      <c r="L344" s="276"/>
      <c r="M344" s="276"/>
      <c r="N344" s="276"/>
      <c r="O344" s="276"/>
      <c r="P344" s="276"/>
      <c r="Q344" s="276"/>
      <c r="R344" s="276"/>
      <c r="S344" s="276"/>
      <c r="T344" s="276"/>
      <c r="U344" s="276"/>
      <c r="V344" s="276"/>
      <c r="W344" s="276"/>
      <c r="X344" s="276"/>
      <c r="Y344" s="276"/>
      <c r="Z344" s="276"/>
    </row>
    <row r="345" spans="1:26" ht="15.75" customHeight="1">
      <c r="A345" s="276"/>
      <c r="B345" s="279"/>
      <c r="C345" s="279"/>
      <c r="D345" s="276"/>
      <c r="E345" s="276"/>
      <c r="F345" s="378"/>
      <c r="G345" s="276"/>
      <c r="H345" s="276"/>
      <c r="I345" s="276"/>
      <c r="J345" s="276"/>
      <c r="K345" s="276"/>
      <c r="L345" s="276"/>
      <c r="M345" s="276"/>
      <c r="N345" s="276"/>
      <c r="O345" s="276"/>
      <c r="P345" s="276"/>
      <c r="Q345" s="276"/>
      <c r="R345" s="276"/>
      <c r="S345" s="276"/>
      <c r="T345" s="276"/>
      <c r="U345" s="276"/>
      <c r="V345" s="276"/>
      <c r="W345" s="276"/>
      <c r="X345" s="276"/>
      <c r="Y345" s="276"/>
      <c r="Z345" s="276"/>
    </row>
    <row r="346" spans="1:26" ht="15.75" customHeight="1">
      <c r="A346" s="276"/>
      <c r="B346" s="279"/>
      <c r="C346" s="279"/>
      <c r="D346" s="276"/>
      <c r="E346" s="276"/>
      <c r="F346" s="378"/>
      <c r="G346" s="276"/>
      <c r="H346" s="276"/>
      <c r="I346" s="276"/>
      <c r="J346" s="276"/>
      <c r="K346" s="276"/>
      <c r="L346" s="276"/>
      <c r="M346" s="276"/>
      <c r="N346" s="276"/>
      <c r="O346" s="276"/>
      <c r="P346" s="276"/>
      <c r="Q346" s="276"/>
      <c r="R346" s="276"/>
      <c r="S346" s="276"/>
      <c r="T346" s="276"/>
      <c r="U346" s="276"/>
      <c r="V346" s="276"/>
      <c r="W346" s="276"/>
      <c r="X346" s="276"/>
      <c r="Y346" s="276"/>
      <c r="Z346" s="276"/>
    </row>
    <row r="347" spans="1:26" ht="15.75" customHeight="1">
      <c r="A347" s="276"/>
      <c r="B347" s="279"/>
      <c r="C347" s="279"/>
      <c r="D347" s="276"/>
      <c r="E347" s="276"/>
      <c r="F347" s="378"/>
      <c r="G347" s="276"/>
      <c r="H347" s="276"/>
      <c r="I347" s="276"/>
      <c r="J347" s="276"/>
      <c r="K347" s="276"/>
      <c r="L347" s="276"/>
      <c r="M347" s="276"/>
      <c r="N347" s="276"/>
      <c r="O347" s="276"/>
      <c r="P347" s="276"/>
      <c r="Q347" s="276"/>
      <c r="R347" s="276"/>
      <c r="S347" s="276"/>
      <c r="T347" s="276"/>
      <c r="U347" s="276"/>
      <c r="V347" s="276"/>
      <c r="W347" s="276"/>
      <c r="X347" s="276"/>
      <c r="Y347" s="276"/>
      <c r="Z347" s="276"/>
    </row>
    <row r="348" spans="1:26" ht="15.75" customHeight="1">
      <c r="A348" s="276"/>
      <c r="B348" s="279"/>
      <c r="C348" s="279"/>
      <c r="D348" s="276"/>
      <c r="E348" s="276"/>
      <c r="F348" s="378"/>
      <c r="G348" s="276"/>
      <c r="H348" s="276"/>
      <c r="I348" s="276"/>
      <c r="J348" s="276"/>
      <c r="K348" s="276"/>
      <c r="L348" s="276"/>
      <c r="M348" s="276"/>
      <c r="N348" s="276"/>
      <c r="O348" s="276"/>
      <c r="P348" s="276"/>
      <c r="Q348" s="276"/>
      <c r="R348" s="276"/>
      <c r="S348" s="276"/>
      <c r="T348" s="276"/>
      <c r="U348" s="276"/>
      <c r="V348" s="276"/>
      <c r="W348" s="276"/>
      <c r="X348" s="276"/>
      <c r="Y348" s="276"/>
      <c r="Z348" s="276"/>
    </row>
    <row r="349" spans="1:26" ht="15.75" customHeight="1">
      <c r="A349" s="276"/>
      <c r="B349" s="279"/>
      <c r="C349" s="279"/>
      <c r="D349" s="276"/>
      <c r="E349" s="276"/>
      <c r="F349" s="378"/>
      <c r="G349" s="276"/>
      <c r="H349" s="276"/>
      <c r="I349" s="276"/>
      <c r="J349" s="276"/>
      <c r="K349" s="276"/>
      <c r="L349" s="276"/>
      <c r="M349" s="276"/>
      <c r="N349" s="276"/>
      <c r="O349" s="276"/>
      <c r="P349" s="276"/>
      <c r="Q349" s="276"/>
      <c r="R349" s="276"/>
      <c r="S349" s="276"/>
      <c r="T349" s="276"/>
      <c r="U349" s="276"/>
      <c r="V349" s="276"/>
      <c r="W349" s="276"/>
      <c r="X349" s="276"/>
      <c r="Y349" s="276"/>
      <c r="Z349" s="276"/>
    </row>
    <row r="350" spans="1:26" ht="15.75" customHeight="1">
      <c r="A350" s="276"/>
      <c r="B350" s="279"/>
      <c r="C350" s="279"/>
      <c r="D350" s="276"/>
      <c r="E350" s="276"/>
      <c r="F350" s="378"/>
      <c r="G350" s="276"/>
      <c r="H350" s="276"/>
      <c r="I350" s="276"/>
      <c r="J350" s="276"/>
      <c r="K350" s="276"/>
      <c r="L350" s="276"/>
      <c r="M350" s="276"/>
      <c r="N350" s="276"/>
      <c r="O350" s="276"/>
      <c r="P350" s="276"/>
      <c r="Q350" s="276"/>
      <c r="R350" s="276"/>
      <c r="S350" s="276"/>
      <c r="T350" s="276"/>
      <c r="U350" s="276"/>
      <c r="V350" s="276"/>
      <c r="W350" s="276"/>
      <c r="X350" s="276"/>
      <c r="Y350" s="276"/>
      <c r="Z350" s="276"/>
    </row>
    <row r="351" spans="1:26" ht="15.75" customHeight="1">
      <c r="A351" s="276"/>
      <c r="B351" s="279"/>
      <c r="C351" s="279"/>
      <c r="D351" s="276"/>
      <c r="E351" s="276"/>
      <c r="F351" s="378"/>
      <c r="G351" s="276"/>
      <c r="H351" s="276"/>
      <c r="I351" s="276"/>
      <c r="J351" s="276"/>
      <c r="K351" s="276"/>
      <c r="L351" s="276"/>
      <c r="M351" s="276"/>
      <c r="N351" s="276"/>
      <c r="O351" s="276"/>
      <c r="P351" s="276"/>
      <c r="Q351" s="276"/>
      <c r="R351" s="276"/>
      <c r="S351" s="276"/>
      <c r="T351" s="276"/>
      <c r="U351" s="276"/>
      <c r="V351" s="276"/>
      <c r="W351" s="276"/>
      <c r="X351" s="276"/>
      <c r="Y351" s="276"/>
      <c r="Z351" s="276"/>
    </row>
    <row r="352" spans="1:26" ht="15.75" customHeight="1">
      <c r="A352" s="276"/>
      <c r="B352" s="279"/>
      <c r="C352" s="279"/>
      <c r="D352" s="276"/>
      <c r="E352" s="276"/>
      <c r="F352" s="378"/>
      <c r="G352" s="276"/>
      <c r="H352" s="276"/>
      <c r="I352" s="276"/>
      <c r="J352" s="276"/>
      <c r="K352" s="276"/>
      <c r="L352" s="276"/>
      <c r="M352" s="276"/>
      <c r="N352" s="276"/>
      <c r="O352" s="276"/>
      <c r="P352" s="276"/>
      <c r="Q352" s="276"/>
      <c r="R352" s="276"/>
      <c r="S352" s="276"/>
      <c r="T352" s="276"/>
      <c r="U352" s="276"/>
      <c r="V352" s="276"/>
      <c r="W352" s="276"/>
      <c r="X352" s="276"/>
      <c r="Y352" s="276"/>
      <c r="Z352" s="276"/>
    </row>
    <row r="353" spans="1:26" ht="15.75" customHeight="1">
      <c r="A353" s="276"/>
      <c r="B353" s="279"/>
      <c r="C353" s="279"/>
      <c r="D353" s="276"/>
      <c r="E353" s="276"/>
      <c r="F353" s="378"/>
      <c r="G353" s="276"/>
      <c r="H353" s="276"/>
      <c r="I353" s="276"/>
      <c r="J353" s="276"/>
      <c r="K353" s="276"/>
      <c r="L353" s="276"/>
      <c r="M353" s="276"/>
      <c r="N353" s="276"/>
      <c r="O353" s="276"/>
      <c r="P353" s="276"/>
      <c r="Q353" s="276"/>
      <c r="R353" s="276"/>
      <c r="S353" s="276"/>
      <c r="T353" s="276"/>
      <c r="U353" s="276"/>
      <c r="V353" s="276"/>
      <c r="W353" s="276"/>
      <c r="X353" s="276"/>
      <c r="Y353" s="276"/>
      <c r="Z353" s="276"/>
    </row>
    <row r="354" spans="1:26" ht="15.75" customHeight="1">
      <c r="A354" s="276"/>
      <c r="B354" s="279"/>
      <c r="C354" s="279"/>
      <c r="D354" s="276"/>
      <c r="E354" s="276"/>
      <c r="F354" s="378"/>
      <c r="G354" s="276"/>
      <c r="H354" s="276"/>
      <c r="I354" s="276"/>
      <c r="J354" s="276"/>
      <c r="K354" s="276"/>
      <c r="L354" s="276"/>
      <c r="M354" s="276"/>
      <c r="N354" s="276"/>
      <c r="O354" s="276"/>
      <c r="P354" s="276"/>
      <c r="Q354" s="276"/>
      <c r="R354" s="276"/>
      <c r="S354" s="276"/>
      <c r="T354" s="276"/>
      <c r="U354" s="276"/>
      <c r="V354" s="276"/>
      <c r="W354" s="276"/>
      <c r="X354" s="276"/>
      <c r="Y354" s="276"/>
      <c r="Z354" s="276"/>
    </row>
    <row r="355" spans="1:26" ht="15.75" customHeight="1">
      <c r="A355" s="276"/>
      <c r="B355" s="279"/>
      <c r="C355" s="279"/>
      <c r="D355" s="276"/>
      <c r="E355" s="276"/>
      <c r="F355" s="378"/>
      <c r="G355" s="276"/>
      <c r="H355" s="276"/>
      <c r="I355" s="276"/>
      <c r="J355" s="276"/>
      <c r="K355" s="276"/>
      <c r="L355" s="276"/>
      <c r="M355" s="276"/>
      <c r="N355" s="276"/>
      <c r="O355" s="276"/>
      <c r="P355" s="276"/>
      <c r="Q355" s="276"/>
      <c r="R355" s="276"/>
      <c r="S355" s="276"/>
      <c r="T355" s="276"/>
      <c r="U355" s="276"/>
      <c r="V355" s="276"/>
      <c r="W355" s="276"/>
      <c r="X355" s="276"/>
      <c r="Y355" s="276"/>
      <c r="Z355" s="276"/>
    </row>
    <row r="356" spans="1:26" ht="15.75" customHeight="1">
      <c r="A356" s="276"/>
      <c r="B356" s="279"/>
      <c r="C356" s="279"/>
      <c r="D356" s="276"/>
      <c r="E356" s="276"/>
      <c r="F356" s="378"/>
      <c r="G356" s="276"/>
      <c r="H356" s="276"/>
      <c r="I356" s="276"/>
      <c r="J356" s="276"/>
      <c r="K356" s="276"/>
      <c r="L356" s="276"/>
      <c r="M356" s="276"/>
      <c r="N356" s="276"/>
      <c r="O356" s="276"/>
      <c r="P356" s="276"/>
      <c r="Q356" s="276"/>
      <c r="R356" s="276"/>
      <c r="S356" s="276"/>
      <c r="T356" s="276"/>
      <c r="U356" s="276"/>
      <c r="V356" s="276"/>
      <c r="W356" s="276"/>
      <c r="X356" s="276"/>
      <c r="Y356" s="276"/>
      <c r="Z356" s="276"/>
    </row>
    <row r="357" spans="1:26" ht="15.75" customHeight="1">
      <c r="A357" s="276"/>
      <c r="B357" s="279"/>
      <c r="C357" s="279"/>
      <c r="D357" s="276"/>
      <c r="E357" s="276"/>
      <c r="F357" s="378"/>
      <c r="G357" s="276"/>
      <c r="H357" s="276"/>
      <c r="I357" s="276"/>
      <c r="J357" s="276"/>
      <c r="K357" s="276"/>
      <c r="L357" s="276"/>
      <c r="M357" s="276"/>
      <c r="N357" s="276"/>
      <c r="O357" s="276"/>
      <c r="P357" s="276"/>
      <c r="Q357" s="276"/>
      <c r="R357" s="276"/>
      <c r="S357" s="276"/>
      <c r="T357" s="276"/>
      <c r="U357" s="276"/>
      <c r="V357" s="276"/>
      <c r="W357" s="276"/>
      <c r="X357" s="276"/>
      <c r="Y357" s="276"/>
      <c r="Z357" s="276"/>
    </row>
    <row r="358" spans="1:26" ht="15.75" customHeight="1">
      <c r="A358" s="276"/>
      <c r="B358" s="279"/>
      <c r="C358" s="279"/>
      <c r="D358" s="276"/>
      <c r="E358" s="276"/>
      <c r="F358" s="378"/>
      <c r="G358" s="276"/>
      <c r="H358" s="276"/>
      <c r="I358" s="276"/>
      <c r="J358" s="276"/>
      <c r="K358" s="276"/>
      <c r="L358" s="276"/>
      <c r="M358" s="276"/>
      <c r="N358" s="276"/>
      <c r="O358" s="276"/>
      <c r="P358" s="276"/>
      <c r="Q358" s="276"/>
      <c r="R358" s="276"/>
      <c r="S358" s="276"/>
      <c r="T358" s="276"/>
      <c r="U358" s="276"/>
      <c r="V358" s="276"/>
      <c r="W358" s="276"/>
      <c r="X358" s="276"/>
      <c r="Y358" s="276"/>
      <c r="Z358" s="276"/>
    </row>
    <row r="359" spans="1:26" ht="15.75" customHeight="1">
      <c r="A359" s="276"/>
      <c r="B359" s="279"/>
      <c r="C359" s="279"/>
      <c r="D359" s="276"/>
      <c r="E359" s="276"/>
      <c r="F359" s="378"/>
      <c r="G359" s="276"/>
      <c r="H359" s="276"/>
      <c r="I359" s="276"/>
      <c r="J359" s="276"/>
      <c r="K359" s="276"/>
      <c r="L359" s="276"/>
      <c r="M359" s="276"/>
      <c r="N359" s="276"/>
      <c r="O359" s="276"/>
      <c r="P359" s="276"/>
      <c r="Q359" s="276"/>
      <c r="R359" s="276"/>
      <c r="S359" s="276"/>
      <c r="T359" s="276"/>
      <c r="U359" s="276"/>
      <c r="V359" s="276"/>
      <c r="W359" s="276"/>
      <c r="X359" s="276"/>
      <c r="Y359" s="276"/>
      <c r="Z359" s="276"/>
    </row>
    <row r="360" spans="1:26" ht="15.75" customHeight="1">
      <c r="A360" s="276"/>
      <c r="B360" s="279"/>
      <c r="C360" s="279"/>
      <c r="D360" s="276"/>
      <c r="E360" s="276"/>
      <c r="F360" s="378"/>
      <c r="G360" s="276"/>
      <c r="H360" s="276"/>
      <c r="I360" s="276"/>
      <c r="J360" s="276"/>
      <c r="K360" s="276"/>
      <c r="L360" s="276"/>
      <c r="M360" s="276"/>
      <c r="N360" s="276"/>
      <c r="O360" s="276"/>
      <c r="P360" s="276"/>
      <c r="Q360" s="276"/>
      <c r="R360" s="276"/>
      <c r="S360" s="276"/>
      <c r="T360" s="276"/>
      <c r="U360" s="276"/>
      <c r="V360" s="276"/>
      <c r="W360" s="276"/>
      <c r="X360" s="276"/>
      <c r="Y360" s="276"/>
      <c r="Z360" s="276"/>
    </row>
    <row r="361" spans="1:26" ht="15.75" customHeight="1">
      <c r="A361" s="276"/>
      <c r="B361" s="279"/>
      <c r="C361" s="279"/>
      <c r="D361" s="276"/>
      <c r="E361" s="276"/>
      <c r="F361" s="378"/>
      <c r="G361" s="276"/>
      <c r="H361" s="276"/>
      <c r="I361" s="276"/>
      <c r="J361" s="276"/>
      <c r="K361" s="276"/>
      <c r="L361" s="276"/>
      <c r="M361" s="276"/>
      <c r="N361" s="276"/>
      <c r="O361" s="276"/>
      <c r="P361" s="276"/>
      <c r="Q361" s="276"/>
      <c r="R361" s="276"/>
      <c r="S361" s="276"/>
      <c r="T361" s="276"/>
      <c r="U361" s="276"/>
      <c r="V361" s="276"/>
      <c r="W361" s="276"/>
      <c r="X361" s="276"/>
      <c r="Y361" s="276"/>
      <c r="Z361" s="276"/>
    </row>
    <row r="362" spans="1:26" ht="15.75" customHeight="1">
      <c r="A362" s="276"/>
      <c r="B362" s="279"/>
      <c r="C362" s="279"/>
      <c r="D362" s="276"/>
      <c r="E362" s="276"/>
      <c r="F362" s="378"/>
      <c r="G362" s="276"/>
      <c r="H362" s="276"/>
      <c r="I362" s="276"/>
      <c r="J362" s="276"/>
      <c r="K362" s="276"/>
      <c r="L362" s="276"/>
      <c r="M362" s="276"/>
      <c r="N362" s="276"/>
      <c r="O362" s="276"/>
      <c r="P362" s="276"/>
      <c r="Q362" s="276"/>
      <c r="R362" s="276"/>
      <c r="S362" s="276"/>
      <c r="T362" s="276"/>
      <c r="U362" s="276"/>
      <c r="V362" s="276"/>
      <c r="W362" s="276"/>
      <c r="X362" s="276"/>
      <c r="Y362" s="276"/>
      <c r="Z362" s="276"/>
    </row>
    <row r="363" spans="1:26" ht="15.75" customHeight="1">
      <c r="A363" s="276"/>
      <c r="B363" s="279"/>
      <c r="C363" s="279"/>
      <c r="D363" s="276"/>
      <c r="E363" s="276"/>
      <c r="F363" s="378"/>
      <c r="G363" s="276"/>
      <c r="H363" s="276"/>
      <c r="I363" s="276"/>
      <c r="J363" s="276"/>
      <c r="K363" s="276"/>
      <c r="L363" s="276"/>
      <c r="M363" s="276"/>
      <c r="N363" s="276"/>
      <c r="O363" s="276"/>
      <c r="P363" s="276"/>
      <c r="Q363" s="276"/>
      <c r="R363" s="276"/>
      <c r="S363" s="276"/>
      <c r="T363" s="276"/>
      <c r="U363" s="276"/>
      <c r="V363" s="276"/>
      <c r="W363" s="276"/>
      <c r="X363" s="276"/>
      <c r="Y363" s="276"/>
      <c r="Z363" s="276"/>
    </row>
    <row r="364" spans="1:26" ht="15.75" customHeight="1">
      <c r="A364" s="276"/>
      <c r="B364" s="279"/>
      <c r="C364" s="279"/>
      <c r="D364" s="276"/>
      <c r="E364" s="276"/>
      <c r="F364" s="378"/>
      <c r="G364" s="276"/>
      <c r="H364" s="276"/>
      <c r="I364" s="276"/>
      <c r="J364" s="276"/>
      <c r="K364" s="276"/>
      <c r="L364" s="276"/>
      <c r="M364" s="276"/>
      <c r="N364" s="276"/>
      <c r="O364" s="276"/>
      <c r="P364" s="276"/>
      <c r="Q364" s="276"/>
      <c r="R364" s="276"/>
      <c r="S364" s="276"/>
      <c r="T364" s="276"/>
      <c r="U364" s="276"/>
      <c r="V364" s="276"/>
      <c r="W364" s="276"/>
      <c r="X364" s="276"/>
      <c r="Y364" s="276"/>
      <c r="Z364" s="276"/>
    </row>
    <row r="365" spans="1:26" ht="15.75" customHeight="1">
      <c r="A365" s="276"/>
      <c r="B365" s="279"/>
      <c r="C365" s="279"/>
      <c r="D365" s="276"/>
      <c r="E365" s="276"/>
      <c r="F365" s="378"/>
      <c r="G365" s="276"/>
      <c r="H365" s="276"/>
      <c r="I365" s="276"/>
      <c r="J365" s="276"/>
      <c r="K365" s="276"/>
      <c r="L365" s="276"/>
      <c r="M365" s="276"/>
      <c r="N365" s="276"/>
      <c r="O365" s="276"/>
      <c r="P365" s="276"/>
      <c r="Q365" s="276"/>
      <c r="R365" s="276"/>
      <c r="S365" s="276"/>
      <c r="T365" s="276"/>
      <c r="U365" s="276"/>
      <c r="V365" s="276"/>
      <c r="W365" s="276"/>
      <c r="X365" s="276"/>
      <c r="Y365" s="276"/>
      <c r="Z365" s="276"/>
    </row>
    <row r="366" spans="1:26" ht="15.75" customHeight="1">
      <c r="A366" s="276"/>
      <c r="B366" s="279"/>
      <c r="C366" s="279"/>
      <c r="D366" s="276"/>
      <c r="E366" s="276"/>
      <c r="F366" s="378"/>
      <c r="G366" s="276"/>
      <c r="H366" s="276"/>
      <c r="I366" s="276"/>
      <c r="J366" s="276"/>
      <c r="K366" s="276"/>
      <c r="L366" s="276"/>
      <c r="M366" s="276"/>
      <c r="N366" s="276"/>
      <c r="O366" s="276"/>
      <c r="P366" s="276"/>
      <c r="Q366" s="276"/>
      <c r="R366" s="276"/>
      <c r="S366" s="276"/>
      <c r="T366" s="276"/>
      <c r="U366" s="276"/>
      <c r="V366" s="276"/>
      <c r="W366" s="276"/>
      <c r="X366" s="276"/>
      <c r="Y366" s="276"/>
      <c r="Z366" s="276"/>
    </row>
    <row r="367" spans="1:26" ht="15.75" customHeight="1">
      <c r="A367" s="276"/>
      <c r="B367" s="279"/>
      <c r="C367" s="279"/>
      <c r="D367" s="276"/>
      <c r="E367" s="276"/>
      <c r="F367" s="378"/>
      <c r="G367" s="276"/>
      <c r="H367" s="276"/>
      <c r="I367" s="276"/>
      <c r="J367" s="276"/>
      <c r="K367" s="276"/>
      <c r="L367" s="276"/>
      <c r="M367" s="276"/>
      <c r="N367" s="276"/>
      <c r="O367" s="276"/>
      <c r="P367" s="276"/>
      <c r="Q367" s="276"/>
      <c r="R367" s="276"/>
      <c r="S367" s="276"/>
      <c r="T367" s="276"/>
      <c r="U367" s="276"/>
      <c r="V367" s="276"/>
      <c r="W367" s="276"/>
      <c r="X367" s="276"/>
      <c r="Y367" s="276"/>
      <c r="Z367" s="276"/>
    </row>
    <row r="368" spans="1:26" ht="15.75" customHeight="1">
      <c r="A368" s="276"/>
      <c r="B368" s="279"/>
      <c r="C368" s="279"/>
      <c r="D368" s="276"/>
      <c r="E368" s="276"/>
      <c r="F368" s="378"/>
      <c r="G368" s="276"/>
      <c r="H368" s="276"/>
      <c r="I368" s="276"/>
      <c r="J368" s="276"/>
      <c r="K368" s="276"/>
      <c r="L368" s="276"/>
      <c r="M368" s="276"/>
      <c r="N368" s="276"/>
      <c r="O368" s="276"/>
      <c r="P368" s="276"/>
      <c r="Q368" s="276"/>
      <c r="R368" s="276"/>
      <c r="S368" s="276"/>
      <c r="T368" s="276"/>
      <c r="U368" s="276"/>
      <c r="V368" s="276"/>
      <c r="W368" s="276"/>
      <c r="X368" s="276"/>
      <c r="Y368" s="276"/>
      <c r="Z368" s="276"/>
    </row>
    <row r="369" spans="1:26" ht="15.75" customHeight="1">
      <c r="A369" s="276"/>
      <c r="B369" s="279"/>
      <c r="C369" s="279"/>
      <c r="D369" s="276"/>
      <c r="E369" s="276"/>
      <c r="F369" s="378"/>
      <c r="G369" s="276"/>
      <c r="H369" s="276"/>
      <c r="I369" s="276"/>
      <c r="J369" s="276"/>
      <c r="K369" s="276"/>
      <c r="L369" s="276"/>
      <c r="M369" s="276"/>
      <c r="N369" s="276"/>
      <c r="O369" s="276"/>
      <c r="P369" s="276"/>
      <c r="Q369" s="276"/>
      <c r="R369" s="276"/>
      <c r="S369" s="276"/>
      <c r="T369" s="276"/>
      <c r="U369" s="276"/>
      <c r="V369" s="276"/>
      <c r="W369" s="276"/>
      <c r="X369" s="276"/>
      <c r="Y369" s="276"/>
      <c r="Z369" s="276"/>
    </row>
    <row r="370" spans="1:26" ht="15.75" customHeight="1">
      <c r="A370" s="276"/>
      <c r="B370" s="279"/>
      <c r="C370" s="279"/>
      <c r="D370" s="276"/>
      <c r="E370" s="276"/>
      <c r="F370" s="378"/>
      <c r="G370" s="276"/>
      <c r="H370" s="276"/>
      <c r="I370" s="276"/>
      <c r="J370" s="276"/>
      <c r="K370" s="276"/>
      <c r="L370" s="276"/>
      <c r="M370" s="276"/>
      <c r="N370" s="276"/>
      <c r="O370" s="276"/>
      <c r="P370" s="276"/>
      <c r="Q370" s="276"/>
      <c r="R370" s="276"/>
      <c r="S370" s="276"/>
      <c r="T370" s="276"/>
      <c r="U370" s="276"/>
      <c r="V370" s="276"/>
      <c r="W370" s="276"/>
      <c r="X370" s="276"/>
      <c r="Y370" s="276"/>
      <c r="Z370" s="276"/>
    </row>
    <row r="371" spans="1:26" ht="15.75" customHeight="1">
      <c r="A371" s="276"/>
      <c r="B371" s="279"/>
      <c r="C371" s="279"/>
      <c r="D371" s="276"/>
      <c r="E371" s="276"/>
      <c r="F371" s="378"/>
      <c r="G371" s="276"/>
      <c r="H371" s="276"/>
      <c r="I371" s="276"/>
      <c r="J371" s="276"/>
      <c r="K371" s="276"/>
      <c r="L371" s="276"/>
      <c r="M371" s="276"/>
      <c r="N371" s="276"/>
      <c r="O371" s="276"/>
      <c r="P371" s="276"/>
      <c r="Q371" s="276"/>
      <c r="R371" s="276"/>
      <c r="S371" s="276"/>
      <c r="T371" s="276"/>
      <c r="U371" s="276"/>
      <c r="V371" s="276"/>
      <c r="W371" s="276"/>
      <c r="X371" s="276"/>
      <c r="Y371" s="276"/>
      <c r="Z371" s="276"/>
    </row>
    <row r="372" spans="1:26" ht="15.75" customHeight="1">
      <c r="A372" s="276"/>
      <c r="B372" s="279"/>
      <c r="C372" s="279"/>
      <c r="D372" s="276"/>
      <c r="E372" s="276"/>
      <c r="F372" s="378"/>
      <c r="G372" s="276"/>
      <c r="H372" s="276"/>
      <c r="I372" s="276"/>
      <c r="J372" s="276"/>
      <c r="K372" s="276"/>
      <c r="L372" s="276"/>
      <c r="M372" s="276"/>
      <c r="N372" s="276"/>
      <c r="O372" s="276"/>
      <c r="P372" s="276"/>
      <c r="Q372" s="276"/>
      <c r="R372" s="276"/>
      <c r="S372" s="276"/>
      <c r="T372" s="276"/>
      <c r="U372" s="276"/>
      <c r="V372" s="276"/>
      <c r="W372" s="276"/>
      <c r="X372" s="276"/>
      <c r="Y372" s="276"/>
      <c r="Z372" s="276"/>
    </row>
    <row r="373" spans="1:26" ht="15.75" customHeight="1">
      <c r="A373" s="276"/>
      <c r="B373" s="279"/>
      <c r="C373" s="279"/>
      <c r="D373" s="276"/>
      <c r="E373" s="276"/>
      <c r="F373" s="378"/>
      <c r="G373" s="276"/>
      <c r="H373" s="276"/>
      <c r="I373" s="276"/>
      <c r="J373" s="276"/>
      <c r="K373" s="276"/>
      <c r="L373" s="276"/>
      <c r="M373" s="276"/>
      <c r="N373" s="276"/>
      <c r="O373" s="276"/>
      <c r="P373" s="276"/>
      <c r="Q373" s="276"/>
      <c r="R373" s="276"/>
      <c r="S373" s="276"/>
      <c r="T373" s="276"/>
      <c r="U373" s="276"/>
      <c r="V373" s="276"/>
      <c r="W373" s="276"/>
      <c r="X373" s="276"/>
      <c r="Y373" s="276"/>
      <c r="Z373" s="276"/>
    </row>
    <row r="374" spans="1:26" ht="15.75" customHeight="1">
      <c r="A374" s="276"/>
      <c r="B374" s="279"/>
      <c r="C374" s="279"/>
      <c r="D374" s="276"/>
      <c r="E374" s="276"/>
      <c r="F374" s="378"/>
      <c r="G374" s="276"/>
      <c r="H374" s="276"/>
      <c r="I374" s="276"/>
      <c r="J374" s="276"/>
      <c r="K374" s="276"/>
      <c r="L374" s="276"/>
      <c r="M374" s="276"/>
      <c r="N374" s="276"/>
      <c r="O374" s="276"/>
      <c r="P374" s="276"/>
      <c r="Q374" s="276"/>
      <c r="R374" s="276"/>
      <c r="S374" s="276"/>
      <c r="T374" s="276"/>
      <c r="U374" s="276"/>
      <c r="V374" s="276"/>
      <c r="W374" s="276"/>
      <c r="X374" s="276"/>
      <c r="Y374" s="276"/>
      <c r="Z374" s="276"/>
    </row>
    <row r="375" spans="1:26" ht="15.75" customHeight="1">
      <c r="A375" s="276"/>
      <c r="B375" s="279"/>
      <c r="C375" s="279"/>
      <c r="D375" s="276"/>
      <c r="E375" s="276"/>
      <c r="F375" s="378"/>
      <c r="G375" s="276"/>
      <c r="H375" s="276"/>
      <c r="I375" s="276"/>
      <c r="J375" s="276"/>
      <c r="K375" s="276"/>
      <c r="L375" s="276"/>
      <c r="M375" s="276"/>
      <c r="N375" s="276"/>
      <c r="O375" s="276"/>
      <c r="P375" s="276"/>
      <c r="Q375" s="276"/>
      <c r="R375" s="276"/>
      <c r="S375" s="276"/>
      <c r="T375" s="276"/>
      <c r="U375" s="276"/>
      <c r="V375" s="276"/>
      <c r="W375" s="276"/>
      <c r="X375" s="276"/>
      <c r="Y375" s="276"/>
      <c r="Z375" s="276"/>
    </row>
    <row r="376" spans="1:26" ht="15.75" customHeight="1">
      <c r="A376" s="276"/>
      <c r="B376" s="279"/>
      <c r="C376" s="279"/>
      <c r="D376" s="276"/>
      <c r="E376" s="276"/>
      <c r="F376" s="378"/>
      <c r="G376" s="276"/>
      <c r="H376" s="276"/>
      <c r="I376" s="276"/>
      <c r="J376" s="276"/>
      <c r="K376" s="276"/>
      <c r="L376" s="276"/>
      <c r="M376" s="276"/>
      <c r="N376" s="276"/>
      <c r="O376" s="276"/>
      <c r="P376" s="276"/>
      <c r="Q376" s="276"/>
      <c r="R376" s="276"/>
      <c r="S376" s="276"/>
      <c r="T376" s="276"/>
      <c r="U376" s="276"/>
      <c r="V376" s="276"/>
      <c r="W376" s="276"/>
      <c r="X376" s="276"/>
      <c r="Y376" s="276"/>
      <c r="Z376" s="276"/>
    </row>
    <row r="377" spans="1:26" ht="15.75" customHeight="1">
      <c r="A377" s="276"/>
      <c r="B377" s="279"/>
      <c r="C377" s="279"/>
      <c r="D377" s="276"/>
      <c r="E377" s="276"/>
      <c r="F377" s="378"/>
      <c r="G377" s="276"/>
      <c r="H377" s="276"/>
      <c r="I377" s="276"/>
      <c r="J377" s="276"/>
      <c r="K377" s="276"/>
      <c r="L377" s="276"/>
      <c r="M377" s="276"/>
      <c r="N377" s="276"/>
      <c r="O377" s="276"/>
      <c r="P377" s="276"/>
      <c r="Q377" s="276"/>
      <c r="R377" s="276"/>
      <c r="S377" s="276"/>
      <c r="T377" s="276"/>
      <c r="U377" s="276"/>
      <c r="V377" s="276"/>
      <c r="W377" s="276"/>
      <c r="X377" s="276"/>
      <c r="Y377" s="276"/>
      <c r="Z377" s="276"/>
    </row>
    <row r="378" spans="1:26" ht="15.75" customHeight="1">
      <c r="A378" s="276"/>
      <c r="B378" s="279"/>
      <c r="C378" s="279"/>
      <c r="D378" s="276"/>
      <c r="E378" s="276"/>
      <c r="F378" s="378"/>
      <c r="G378" s="276"/>
      <c r="H378" s="276"/>
      <c r="I378" s="276"/>
      <c r="J378" s="276"/>
      <c r="K378" s="276"/>
      <c r="L378" s="276"/>
      <c r="M378" s="276"/>
      <c r="N378" s="276"/>
      <c r="O378" s="276"/>
      <c r="P378" s="276"/>
      <c r="Q378" s="276"/>
      <c r="R378" s="276"/>
      <c r="S378" s="276"/>
      <c r="T378" s="276"/>
      <c r="U378" s="276"/>
      <c r="V378" s="276"/>
      <c r="W378" s="276"/>
      <c r="X378" s="276"/>
      <c r="Y378" s="276"/>
      <c r="Z378" s="276"/>
    </row>
    <row r="379" spans="1:26" ht="15.75" customHeight="1">
      <c r="A379" s="276"/>
      <c r="B379" s="279"/>
      <c r="C379" s="279"/>
      <c r="D379" s="276"/>
      <c r="E379" s="276"/>
      <c r="F379" s="378"/>
      <c r="G379" s="276"/>
      <c r="H379" s="276"/>
      <c r="I379" s="276"/>
      <c r="J379" s="276"/>
      <c r="K379" s="276"/>
      <c r="L379" s="276"/>
      <c r="M379" s="276"/>
      <c r="N379" s="276"/>
      <c r="O379" s="276"/>
      <c r="P379" s="276"/>
      <c r="Q379" s="276"/>
      <c r="R379" s="276"/>
      <c r="S379" s="276"/>
      <c r="T379" s="276"/>
      <c r="U379" s="276"/>
      <c r="V379" s="276"/>
      <c r="W379" s="276"/>
      <c r="X379" s="276"/>
      <c r="Y379" s="276"/>
      <c r="Z379" s="276"/>
    </row>
    <row r="380" spans="1:26" ht="15.75" customHeight="1">
      <c r="A380" s="276"/>
      <c r="B380" s="279"/>
      <c r="C380" s="279"/>
      <c r="D380" s="276"/>
      <c r="E380" s="276"/>
      <c r="F380" s="378"/>
      <c r="G380" s="276"/>
      <c r="H380" s="276"/>
      <c r="I380" s="276"/>
      <c r="J380" s="276"/>
      <c r="K380" s="276"/>
      <c r="L380" s="276"/>
      <c r="M380" s="276"/>
      <c r="N380" s="276"/>
      <c r="O380" s="276"/>
      <c r="P380" s="276"/>
      <c r="Q380" s="276"/>
      <c r="R380" s="276"/>
      <c r="S380" s="276"/>
      <c r="T380" s="276"/>
      <c r="U380" s="276"/>
      <c r="V380" s="276"/>
      <c r="W380" s="276"/>
      <c r="X380" s="276"/>
      <c r="Y380" s="276"/>
      <c r="Z380" s="276"/>
    </row>
    <row r="381" spans="1:26" ht="15.75" customHeight="1">
      <c r="A381" s="276"/>
      <c r="B381" s="279"/>
      <c r="C381" s="279"/>
      <c r="D381" s="276"/>
      <c r="E381" s="276"/>
      <c r="F381" s="378"/>
      <c r="G381" s="276"/>
      <c r="H381" s="276"/>
      <c r="I381" s="276"/>
      <c r="J381" s="276"/>
      <c r="K381" s="276"/>
      <c r="L381" s="276"/>
      <c r="M381" s="276"/>
      <c r="N381" s="276"/>
      <c r="O381" s="276"/>
      <c r="P381" s="276"/>
      <c r="Q381" s="276"/>
      <c r="R381" s="276"/>
      <c r="S381" s="276"/>
      <c r="T381" s="276"/>
      <c r="U381" s="276"/>
      <c r="V381" s="276"/>
      <c r="W381" s="276"/>
      <c r="X381" s="276"/>
      <c r="Y381" s="276"/>
      <c r="Z381" s="276"/>
    </row>
    <row r="382" spans="1:26" ht="15.75" customHeight="1">
      <c r="A382" s="276"/>
      <c r="B382" s="279"/>
      <c r="C382" s="279"/>
      <c r="D382" s="276"/>
      <c r="E382" s="276"/>
      <c r="F382" s="378"/>
      <c r="G382" s="276"/>
      <c r="H382" s="276"/>
      <c r="I382" s="276"/>
      <c r="J382" s="276"/>
      <c r="K382" s="276"/>
      <c r="L382" s="276"/>
      <c r="M382" s="276"/>
      <c r="N382" s="276"/>
      <c r="O382" s="276"/>
      <c r="P382" s="276"/>
      <c r="Q382" s="276"/>
      <c r="R382" s="276"/>
      <c r="S382" s="276"/>
      <c r="T382" s="276"/>
      <c r="U382" s="276"/>
      <c r="V382" s="276"/>
      <c r="W382" s="276"/>
      <c r="X382" s="276"/>
      <c r="Y382" s="276"/>
      <c r="Z382" s="276"/>
    </row>
    <row r="383" spans="1:26" ht="15.75" customHeight="1">
      <c r="A383" s="276"/>
      <c r="B383" s="279"/>
      <c r="C383" s="279"/>
      <c r="D383" s="276"/>
      <c r="E383" s="276"/>
      <c r="F383" s="378"/>
      <c r="G383" s="276"/>
      <c r="H383" s="276"/>
      <c r="I383" s="276"/>
      <c r="J383" s="276"/>
      <c r="K383" s="276"/>
      <c r="L383" s="276"/>
      <c r="M383" s="276"/>
      <c r="N383" s="276"/>
      <c r="O383" s="276"/>
      <c r="P383" s="276"/>
      <c r="Q383" s="276"/>
      <c r="R383" s="276"/>
      <c r="S383" s="276"/>
      <c r="T383" s="276"/>
      <c r="U383" s="276"/>
      <c r="V383" s="276"/>
      <c r="W383" s="276"/>
      <c r="X383" s="276"/>
      <c r="Y383" s="276"/>
      <c r="Z383" s="276"/>
    </row>
    <row r="384" spans="1:26" ht="15.75" customHeight="1">
      <c r="A384" s="276"/>
      <c r="B384" s="279"/>
      <c r="C384" s="279"/>
      <c r="D384" s="276"/>
      <c r="E384" s="276"/>
      <c r="F384" s="378"/>
      <c r="G384" s="276"/>
      <c r="H384" s="276"/>
      <c r="I384" s="276"/>
      <c r="J384" s="276"/>
      <c r="K384" s="276"/>
      <c r="L384" s="276"/>
      <c r="M384" s="276"/>
      <c r="N384" s="276"/>
      <c r="O384" s="276"/>
      <c r="P384" s="276"/>
      <c r="Q384" s="276"/>
      <c r="R384" s="276"/>
      <c r="S384" s="276"/>
      <c r="T384" s="276"/>
      <c r="U384" s="276"/>
      <c r="V384" s="276"/>
      <c r="W384" s="276"/>
      <c r="X384" s="276"/>
      <c r="Y384" s="276"/>
      <c r="Z384" s="276"/>
    </row>
    <row r="385" spans="1:26" ht="15.75" customHeight="1">
      <c r="A385" s="276"/>
      <c r="B385" s="279"/>
      <c r="C385" s="279"/>
      <c r="D385" s="276"/>
      <c r="E385" s="276"/>
      <c r="F385" s="378"/>
      <c r="G385" s="276"/>
      <c r="H385" s="276"/>
      <c r="I385" s="276"/>
      <c r="J385" s="276"/>
      <c r="K385" s="276"/>
      <c r="L385" s="276"/>
      <c r="M385" s="276"/>
      <c r="N385" s="276"/>
      <c r="O385" s="276"/>
      <c r="P385" s="276"/>
      <c r="Q385" s="276"/>
      <c r="R385" s="276"/>
      <c r="S385" s="276"/>
      <c r="T385" s="276"/>
      <c r="U385" s="276"/>
      <c r="V385" s="276"/>
      <c r="W385" s="276"/>
      <c r="X385" s="276"/>
      <c r="Y385" s="276"/>
      <c r="Z385" s="276"/>
    </row>
    <row r="386" spans="1:26" ht="15.75" customHeight="1">
      <c r="A386" s="276"/>
      <c r="B386" s="279"/>
      <c r="C386" s="279"/>
      <c r="D386" s="276"/>
      <c r="E386" s="276"/>
      <c r="F386" s="378"/>
      <c r="G386" s="276"/>
      <c r="H386" s="276"/>
      <c r="I386" s="276"/>
      <c r="J386" s="276"/>
      <c r="K386" s="276"/>
      <c r="L386" s="276"/>
      <c r="M386" s="276"/>
      <c r="N386" s="276"/>
      <c r="O386" s="276"/>
      <c r="P386" s="276"/>
      <c r="Q386" s="276"/>
      <c r="R386" s="276"/>
      <c r="S386" s="276"/>
      <c r="T386" s="276"/>
      <c r="U386" s="276"/>
      <c r="V386" s="276"/>
      <c r="W386" s="276"/>
      <c r="X386" s="276"/>
      <c r="Y386" s="276"/>
      <c r="Z386" s="276"/>
    </row>
    <row r="387" spans="1:26" ht="15.75" customHeight="1">
      <c r="A387" s="276"/>
      <c r="B387" s="279"/>
      <c r="C387" s="279"/>
      <c r="D387" s="276"/>
      <c r="E387" s="276"/>
      <c r="F387" s="378"/>
      <c r="G387" s="276"/>
      <c r="H387" s="276"/>
      <c r="I387" s="276"/>
      <c r="J387" s="276"/>
      <c r="K387" s="276"/>
      <c r="L387" s="276"/>
      <c r="M387" s="276"/>
      <c r="N387" s="276"/>
      <c r="O387" s="276"/>
      <c r="P387" s="276"/>
      <c r="Q387" s="276"/>
      <c r="R387" s="276"/>
      <c r="S387" s="276"/>
      <c r="T387" s="276"/>
      <c r="U387" s="276"/>
      <c r="V387" s="276"/>
      <c r="W387" s="276"/>
      <c r="X387" s="276"/>
      <c r="Y387" s="276"/>
      <c r="Z387" s="276"/>
    </row>
    <row r="388" spans="1:26" ht="15.75" customHeight="1">
      <c r="A388" s="276"/>
      <c r="B388" s="279"/>
      <c r="C388" s="279"/>
      <c r="D388" s="276"/>
      <c r="E388" s="276"/>
      <c r="F388" s="378"/>
      <c r="G388" s="276"/>
      <c r="H388" s="276"/>
      <c r="I388" s="276"/>
      <c r="J388" s="276"/>
      <c r="K388" s="276"/>
      <c r="L388" s="276"/>
      <c r="M388" s="276"/>
      <c r="N388" s="276"/>
      <c r="O388" s="276"/>
      <c r="P388" s="276"/>
      <c r="Q388" s="276"/>
      <c r="R388" s="276"/>
      <c r="S388" s="276"/>
      <c r="T388" s="276"/>
      <c r="U388" s="276"/>
      <c r="V388" s="276"/>
      <c r="W388" s="276"/>
      <c r="X388" s="276"/>
      <c r="Y388" s="276"/>
      <c r="Z388" s="276"/>
    </row>
    <row r="389" spans="1:26" ht="15.75" customHeight="1">
      <c r="A389" s="276"/>
      <c r="B389" s="279"/>
      <c r="C389" s="279"/>
      <c r="D389" s="276"/>
      <c r="E389" s="276"/>
      <c r="F389" s="378"/>
      <c r="G389" s="276"/>
      <c r="H389" s="276"/>
      <c r="I389" s="276"/>
      <c r="J389" s="276"/>
      <c r="K389" s="276"/>
      <c r="L389" s="276"/>
      <c r="M389" s="276"/>
      <c r="N389" s="276"/>
      <c r="O389" s="276"/>
      <c r="P389" s="276"/>
      <c r="Q389" s="276"/>
      <c r="R389" s="276"/>
      <c r="S389" s="276"/>
      <c r="T389" s="276"/>
      <c r="U389" s="276"/>
      <c r="V389" s="276"/>
      <c r="W389" s="276"/>
      <c r="X389" s="276"/>
      <c r="Y389" s="276"/>
      <c r="Z389" s="276"/>
    </row>
    <row r="390" spans="1:26" ht="15.75" customHeight="1">
      <c r="A390" s="276"/>
      <c r="B390" s="279"/>
      <c r="C390" s="279"/>
      <c r="D390" s="276"/>
      <c r="E390" s="276"/>
      <c r="F390" s="378"/>
      <c r="G390" s="276"/>
      <c r="H390" s="276"/>
      <c r="I390" s="276"/>
      <c r="J390" s="276"/>
      <c r="K390" s="276"/>
      <c r="L390" s="276"/>
      <c r="M390" s="276"/>
      <c r="N390" s="276"/>
      <c r="O390" s="276"/>
      <c r="P390" s="276"/>
      <c r="Q390" s="276"/>
      <c r="R390" s="276"/>
      <c r="S390" s="276"/>
      <c r="T390" s="276"/>
      <c r="U390" s="276"/>
      <c r="V390" s="276"/>
      <c r="W390" s="276"/>
      <c r="X390" s="276"/>
      <c r="Y390" s="276"/>
      <c r="Z390" s="276"/>
    </row>
    <row r="391" spans="1:26" ht="15.75" customHeight="1">
      <c r="A391" s="276"/>
      <c r="B391" s="279"/>
      <c r="C391" s="279"/>
      <c r="D391" s="276"/>
      <c r="E391" s="276"/>
      <c r="F391" s="378"/>
      <c r="G391" s="276"/>
      <c r="H391" s="276"/>
      <c r="I391" s="276"/>
      <c r="J391" s="276"/>
      <c r="K391" s="276"/>
      <c r="L391" s="276"/>
      <c r="M391" s="276"/>
      <c r="N391" s="276"/>
      <c r="O391" s="276"/>
      <c r="P391" s="276"/>
      <c r="Q391" s="276"/>
      <c r="R391" s="276"/>
      <c r="S391" s="276"/>
      <c r="T391" s="276"/>
      <c r="U391" s="276"/>
      <c r="V391" s="276"/>
      <c r="W391" s="276"/>
      <c r="X391" s="276"/>
      <c r="Y391" s="276"/>
      <c r="Z391" s="276"/>
    </row>
    <row r="392" spans="1:26" ht="15.75" customHeight="1">
      <c r="A392" s="276"/>
      <c r="B392" s="279"/>
      <c r="C392" s="279"/>
      <c r="D392" s="276"/>
      <c r="E392" s="276"/>
      <c r="F392" s="378"/>
      <c r="G392" s="276"/>
      <c r="H392" s="276"/>
      <c r="I392" s="276"/>
      <c r="J392" s="276"/>
      <c r="K392" s="276"/>
      <c r="L392" s="276"/>
      <c r="M392" s="276"/>
      <c r="N392" s="276"/>
      <c r="O392" s="276"/>
      <c r="P392" s="276"/>
      <c r="Q392" s="276"/>
      <c r="R392" s="276"/>
      <c r="S392" s="276"/>
      <c r="T392" s="276"/>
      <c r="U392" s="276"/>
      <c r="V392" s="276"/>
      <c r="W392" s="276"/>
      <c r="X392" s="276"/>
      <c r="Y392" s="276"/>
      <c r="Z392" s="276"/>
    </row>
    <row r="393" spans="1:26" ht="15.75" customHeight="1">
      <c r="A393" s="276"/>
      <c r="B393" s="279"/>
      <c r="C393" s="279"/>
      <c r="D393" s="276"/>
      <c r="E393" s="276"/>
      <c r="F393" s="378"/>
      <c r="G393" s="276"/>
      <c r="H393" s="276"/>
      <c r="I393" s="276"/>
      <c r="J393" s="276"/>
      <c r="K393" s="276"/>
      <c r="L393" s="276"/>
      <c r="M393" s="276"/>
      <c r="N393" s="276"/>
      <c r="O393" s="276"/>
      <c r="P393" s="276"/>
      <c r="Q393" s="276"/>
      <c r="R393" s="276"/>
      <c r="S393" s="276"/>
      <c r="T393" s="276"/>
      <c r="U393" s="276"/>
      <c r="V393" s="276"/>
      <c r="W393" s="276"/>
      <c r="X393" s="276"/>
      <c r="Y393" s="276"/>
      <c r="Z393" s="276"/>
    </row>
    <row r="394" spans="1:26" ht="15.75" customHeight="1">
      <c r="A394" s="276"/>
      <c r="B394" s="279"/>
      <c r="C394" s="279"/>
      <c r="D394" s="276"/>
      <c r="E394" s="276"/>
      <c r="F394" s="378"/>
      <c r="G394" s="276"/>
      <c r="H394" s="276"/>
      <c r="I394" s="276"/>
      <c r="J394" s="276"/>
      <c r="K394" s="276"/>
      <c r="L394" s="276"/>
      <c r="M394" s="276"/>
      <c r="N394" s="276"/>
      <c r="O394" s="276"/>
      <c r="P394" s="276"/>
      <c r="Q394" s="276"/>
      <c r="R394" s="276"/>
      <c r="S394" s="276"/>
      <c r="T394" s="276"/>
      <c r="U394" s="276"/>
      <c r="V394" s="276"/>
      <c r="W394" s="276"/>
      <c r="X394" s="276"/>
      <c r="Y394" s="276"/>
      <c r="Z394" s="276"/>
    </row>
    <row r="395" spans="1:26" ht="15.75" customHeight="1">
      <c r="A395" s="276"/>
      <c r="B395" s="279"/>
      <c r="C395" s="279"/>
      <c r="D395" s="276"/>
      <c r="E395" s="276"/>
      <c r="F395" s="378"/>
      <c r="G395" s="276"/>
      <c r="H395" s="276"/>
      <c r="I395" s="276"/>
      <c r="J395" s="276"/>
      <c r="K395" s="276"/>
      <c r="L395" s="276"/>
      <c r="M395" s="276"/>
      <c r="N395" s="276"/>
      <c r="O395" s="276"/>
      <c r="P395" s="276"/>
      <c r="Q395" s="276"/>
      <c r="R395" s="276"/>
      <c r="S395" s="276"/>
      <c r="T395" s="276"/>
      <c r="U395" s="276"/>
      <c r="V395" s="276"/>
      <c r="W395" s="276"/>
      <c r="X395" s="276"/>
      <c r="Y395" s="276"/>
      <c r="Z395" s="276"/>
    </row>
    <row r="396" spans="1:26" ht="15.75" customHeight="1">
      <c r="A396" s="276"/>
      <c r="B396" s="279"/>
      <c r="C396" s="279"/>
      <c r="D396" s="276"/>
      <c r="E396" s="276"/>
      <c r="F396" s="378"/>
      <c r="G396" s="276"/>
      <c r="H396" s="276"/>
      <c r="I396" s="276"/>
      <c r="J396" s="276"/>
      <c r="K396" s="276"/>
      <c r="L396" s="276"/>
      <c r="M396" s="276"/>
      <c r="N396" s="276"/>
      <c r="O396" s="276"/>
      <c r="P396" s="276"/>
      <c r="Q396" s="276"/>
      <c r="R396" s="276"/>
      <c r="S396" s="276"/>
      <c r="T396" s="276"/>
      <c r="U396" s="276"/>
      <c r="V396" s="276"/>
      <c r="W396" s="276"/>
      <c r="X396" s="276"/>
      <c r="Y396" s="276"/>
      <c r="Z396" s="276"/>
    </row>
    <row r="397" spans="1:26" ht="15.75" customHeight="1">
      <c r="A397" s="276"/>
      <c r="B397" s="279"/>
      <c r="C397" s="279"/>
      <c r="D397" s="276"/>
      <c r="E397" s="276"/>
      <c r="F397" s="378"/>
      <c r="G397" s="276"/>
      <c r="H397" s="276"/>
      <c r="I397" s="276"/>
      <c r="J397" s="276"/>
      <c r="K397" s="276"/>
      <c r="L397" s="276"/>
      <c r="M397" s="276"/>
      <c r="N397" s="276"/>
      <c r="O397" s="276"/>
      <c r="P397" s="276"/>
      <c r="Q397" s="276"/>
      <c r="R397" s="276"/>
      <c r="S397" s="276"/>
      <c r="T397" s="276"/>
      <c r="U397" s="276"/>
      <c r="V397" s="276"/>
      <c r="W397" s="276"/>
      <c r="X397" s="276"/>
      <c r="Y397" s="276"/>
      <c r="Z397" s="276"/>
    </row>
    <row r="398" spans="1:26" ht="15.75" customHeight="1">
      <c r="A398" s="276"/>
      <c r="B398" s="279"/>
      <c r="C398" s="279"/>
      <c r="D398" s="276"/>
      <c r="E398" s="276"/>
      <c r="F398" s="378"/>
      <c r="G398" s="276"/>
      <c r="H398" s="276"/>
      <c r="I398" s="276"/>
      <c r="J398" s="276"/>
      <c r="K398" s="276"/>
      <c r="L398" s="276"/>
      <c r="M398" s="276"/>
      <c r="N398" s="276"/>
      <c r="O398" s="276"/>
      <c r="P398" s="276"/>
      <c r="Q398" s="276"/>
      <c r="R398" s="276"/>
      <c r="S398" s="276"/>
      <c r="T398" s="276"/>
      <c r="U398" s="276"/>
      <c r="V398" s="276"/>
      <c r="W398" s="276"/>
      <c r="X398" s="276"/>
      <c r="Y398" s="276"/>
      <c r="Z398" s="276"/>
    </row>
    <row r="399" spans="1:26" ht="15.75" customHeight="1">
      <c r="A399" s="276"/>
      <c r="B399" s="279"/>
      <c r="C399" s="279"/>
      <c r="D399" s="276"/>
      <c r="E399" s="276"/>
      <c r="F399" s="378"/>
      <c r="G399" s="276"/>
      <c r="H399" s="276"/>
      <c r="I399" s="276"/>
      <c r="J399" s="276"/>
      <c r="K399" s="276"/>
      <c r="L399" s="276"/>
      <c r="M399" s="276"/>
      <c r="N399" s="276"/>
      <c r="O399" s="276"/>
      <c r="P399" s="276"/>
      <c r="Q399" s="276"/>
      <c r="R399" s="276"/>
      <c r="S399" s="276"/>
      <c r="T399" s="276"/>
      <c r="U399" s="276"/>
      <c r="V399" s="276"/>
      <c r="W399" s="276"/>
      <c r="X399" s="276"/>
      <c r="Y399" s="276"/>
      <c r="Z399" s="276"/>
    </row>
    <row r="400" spans="1:26" ht="15.75" customHeight="1">
      <c r="A400" s="276"/>
      <c r="B400" s="279"/>
      <c r="C400" s="279"/>
      <c r="D400" s="276"/>
      <c r="E400" s="276"/>
      <c r="F400" s="378"/>
      <c r="G400" s="276"/>
      <c r="H400" s="276"/>
      <c r="I400" s="276"/>
      <c r="J400" s="276"/>
      <c r="K400" s="276"/>
      <c r="L400" s="276"/>
      <c r="M400" s="276"/>
      <c r="N400" s="276"/>
      <c r="O400" s="276"/>
      <c r="P400" s="276"/>
      <c r="Q400" s="276"/>
      <c r="R400" s="276"/>
      <c r="S400" s="276"/>
      <c r="T400" s="276"/>
      <c r="U400" s="276"/>
      <c r="V400" s="276"/>
      <c r="W400" s="276"/>
      <c r="X400" s="276"/>
      <c r="Y400" s="276"/>
      <c r="Z400" s="276"/>
    </row>
    <row r="401" spans="1:26" ht="15.75" customHeight="1">
      <c r="A401" s="276"/>
      <c r="B401" s="279"/>
      <c r="C401" s="279"/>
      <c r="D401" s="276"/>
      <c r="E401" s="276"/>
      <c r="F401" s="378"/>
      <c r="G401" s="276"/>
      <c r="H401" s="276"/>
      <c r="I401" s="276"/>
      <c r="J401" s="276"/>
      <c r="K401" s="276"/>
      <c r="L401" s="276"/>
      <c r="M401" s="276"/>
      <c r="N401" s="276"/>
      <c r="O401" s="276"/>
      <c r="P401" s="276"/>
      <c r="Q401" s="276"/>
      <c r="R401" s="276"/>
      <c r="S401" s="276"/>
      <c r="T401" s="276"/>
      <c r="U401" s="276"/>
      <c r="V401" s="276"/>
      <c r="W401" s="276"/>
      <c r="X401" s="276"/>
      <c r="Y401" s="276"/>
      <c r="Z401" s="276"/>
    </row>
    <row r="402" spans="1:26" ht="15.75" customHeight="1">
      <c r="A402" s="276"/>
      <c r="B402" s="279"/>
      <c r="C402" s="279"/>
      <c r="D402" s="276"/>
      <c r="E402" s="276"/>
      <c r="F402" s="378"/>
      <c r="G402" s="276"/>
      <c r="H402" s="276"/>
      <c r="I402" s="276"/>
      <c r="J402" s="276"/>
      <c r="K402" s="276"/>
      <c r="L402" s="276"/>
      <c r="M402" s="276"/>
      <c r="N402" s="276"/>
      <c r="O402" s="276"/>
      <c r="P402" s="276"/>
      <c r="Q402" s="276"/>
      <c r="R402" s="276"/>
      <c r="S402" s="276"/>
      <c r="T402" s="276"/>
      <c r="U402" s="276"/>
      <c r="V402" s="276"/>
      <c r="W402" s="276"/>
      <c r="X402" s="276"/>
      <c r="Y402" s="276"/>
      <c r="Z402" s="276"/>
    </row>
    <row r="403" spans="1:26" ht="15.75" customHeight="1">
      <c r="A403" s="276"/>
      <c r="B403" s="279"/>
      <c r="C403" s="279"/>
      <c r="D403" s="276"/>
      <c r="E403" s="276"/>
      <c r="F403" s="378"/>
      <c r="G403" s="276"/>
      <c r="H403" s="276"/>
      <c r="I403" s="276"/>
      <c r="J403" s="276"/>
      <c r="K403" s="276"/>
      <c r="L403" s="276"/>
      <c r="M403" s="276"/>
      <c r="N403" s="276"/>
      <c r="O403" s="276"/>
      <c r="P403" s="276"/>
      <c r="Q403" s="276"/>
      <c r="R403" s="276"/>
      <c r="S403" s="276"/>
      <c r="T403" s="276"/>
      <c r="U403" s="276"/>
      <c r="V403" s="276"/>
      <c r="W403" s="276"/>
      <c r="X403" s="276"/>
      <c r="Y403" s="276"/>
      <c r="Z403" s="276"/>
    </row>
    <row r="404" spans="1:26" ht="15.75" customHeight="1">
      <c r="A404" s="276"/>
      <c r="B404" s="279"/>
      <c r="C404" s="279"/>
      <c r="D404" s="276"/>
      <c r="E404" s="276"/>
      <c r="F404" s="378"/>
      <c r="G404" s="276"/>
      <c r="H404" s="276"/>
      <c r="I404" s="276"/>
      <c r="J404" s="276"/>
      <c r="K404" s="276"/>
      <c r="L404" s="276"/>
      <c r="M404" s="276"/>
      <c r="N404" s="276"/>
      <c r="O404" s="276"/>
      <c r="P404" s="276"/>
      <c r="Q404" s="276"/>
      <c r="R404" s="276"/>
      <c r="S404" s="276"/>
      <c r="T404" s="276"/>
      <c r="U404" s="276"/>
      <c r="V404" s="276"/>
      <c r="W404" s="276"/>
      <c r="X404" s="276"/>
      <c r="Y404" s="276"/>
      <c r="Z404" s="276"/>
    </row>
    <row r="405" spans="1:26" ht="15.75" customHeight="1">
      <c r="A405" s="276"/>
      <c r="B405" s="279"/>
      <c r="C405" s="279"/>
      <c r="D405" s="276"/>
      <c r="E405" s="276"/>
      <c r="F405" s="378"/>
      <c r="G405" s="276"/>
      <c r="H405" s="276"/>
      <c r="I405" s="276"/>
      <c r="J405" s="276"/>
      <c r="K405" s="276"/>
      <c r="L405" s="276"/>
      <c r="M405" s="276"/>
      <c r="N405" s="276"/>
      <c r="O405" s="276"/>
      <c r="P405" s="276"/>
      <c r="Q405" s="276"/>
      <c r="R405" s="276"/>
      <c r="S405" s="276"/>
      <c r="T405" s="276"/>
      <c r="U405" s="276"/>
      <c r="V405" s="276"/>
      <c r="W405" s="276"/>
      <c r="X405" s="276"/>
      <c r="Y405" s="276"/>
      <c r="Z405" s="276"/>
    </row>
    <row r="406" spans="1:26" ht="15.75" customHeight="1">
      <c r="A406" s="276"/>
      <c r="B406" s="279"/>
      <c r="C406" s="279"/>
      <c r="D406" s="276"/>
      <c r="E406" s="276"/>
      <c r="F406" s="378"/>
      <c r="G406" s="276"/>
      <c r="H406" s="276"/>
      <c r="I406" s="276"/>
      <c r="J406" s="276"/>
      <c r="K406" s="276"/>
      <c r="L406" s="276"/>
      <c r="M406" s="276"/>
      <c r="N406" s="276"/>
      <c r="O406" s="276"/>
      <c r="P406" s="276"/>
      <c r="Q406" s="276"/>
      <c r="R406" s="276"/>
      <c r="S406" s="276"/>
      <c r="T406" s="276"/>
      <c r="U406" s="276"/>
      <c r="V406" s="276"/>
      <c r="W406" s="276"/>
      <c r="X406" s="276"/>
      <c r="Y406" s="276"/>
      <c r="Z406" s="276"/>
    </row>
    <row r="407" spans="1:26" ht="15.75" customHeight="1">
      <c r="A407" s="276"/>
      <c r="B407" s="279"/>
      <c r="C407" s="279"/>
      <c r="D407" s="276"/>
      <c r="E407" s="276"/>
      <c r="F407" s="378"/>
      <c r="G407" s="276"/>
      <c r="H407" s="276"/>
      <c r="I407" s="276"/>
      <c r="J407" s="276"/>
      <c r="K407" s="276"/>
      <c r="L407" s="276"/>
      <c r="M407" s="276"/>
      <c r="N407" s="276"/>
      <c r="O407" s="276"/>
      <c r="P407" s="276"/>
      <c r="Q407" s="276"/>
      <c r="R407" s="276"/>
      <c r="S407" s="276"/>
      <c r="T407" s="276"/>
      <c r="U407" s="276"/>
      <c r="V407" s="276"/>
      <c r="W407" s="276"/>
      <c r="X407" s="276"/>
      <c r="Y407" s="276"/>
      <c r="Z407" s="276"/>
    </row>
    <row r="408" spans="1:26" ht="15.75" customHeight="1">
      <c r="A408" s="276"/>
      <c r="B408" s="279"/>
      <c r="C408" s="279"/>
      <c r="D408" s="276"/>
      <c r="E408" s="276"/>
      <c r="F408" s="378"/>
      <c r="G408" s="276"/>
      <c r="H408" s="276"/>
      <c r="I408" s="276"/>
      <c r="J408" s="276"/>
      <c r="K408" s="276"/>
      <c r="L408" s="276"/>
      <c r="M408" s="276"/>
      <c r="N408" s="276"/>
      <c r="O408" s="276"/>
      <c r="P408" s="276"/>
      <c r="Q408" s="276"/>
      <c r="R408" s="276"/>
      <c r="S408" s="276"/>
      <c r="T408" s="276"/>
      <c r="U408" s="276"/>
      <c r="V408" s="276"/>
      <c r="W408" s="276"/>
      <c r="X408" s="276"/>
      <c r="Y408" s="276"/>
      <c r="Z408" s="276"/>
    </row>
    <row r="409" spans="1:26" ht="15.75" customHeight="1">
      <c r="A409" s="276"/>
      <c r="B409" s="279"/>
      <c r="C409" s="279"/>
      <c r="D409" s="276"/>
      <c r="E409" s="276"/>
      <c r="F409" s="378"/>
      <c r="G409" s="276"/>
      <c r="H409" s="276"/>
      <c r="I409" s="276"/>
      <c r="J409" s="276"/>
      <c r="K409" s="276"/>
      <c r="L409" s="276"/>
      <c r="M409" s="276"/>
      <c r="N409" s="276"/>
      <c r="O409" s="276"/>
      <c r="P409" s="276"/>
      <c r="Q409" s="276"/>
      <c r="R409" s="276"/>
      <c r="S409" s="276"/>
      <c r="T409" s="276"/>
      <c r="U409" s="276"/>
      <c r="V409" s="276"/>
      <c r="W409" s="276"/>
      <c r="X409" s="276"/>
      <c r="Y409" s="276"/>
      <c r="Z409" s="276"/>
    </row>
    <row r="410" spans="1:26" ht="15.75" customHeight="1">
      <c r="A410" s="276"/>
      <c r="B410" s="279"/>
      <c r="C410" s="279"/>
      <c r="D410" s="276"/>
      <c r="E410" s="276"/>
      <c r="F410" s="378"/>
      <c r="G410" s="276"/>
      <c r="H410" s="276"/>
      <c r="I410" s="276"/>
      <c r="J410" s="276"/>
      <c r="K410" s="276"/>
      <c r="L410" s="276"/>
      <c r="M410" s="276"/>
      <c r="N410" s="276"/>
      <c r="O410" s="276"/>
      <c r="P410" s="276"/>
      <c r="Q410" s="276"/>
      <c r="R410" s="276"/>
      <c r="S410" s="276"/>
      <c r="T410" s="276"/>
      <c r="U410" s="276"/>
      <c r="V410" s="276"/>
      <c r="W410" s="276"/>
      <c r="X410" s="276"/>
      <c r="Y410" s="276"/>
      <c r="Z410" s="276"/>
    </row>
    <row r="411" spans="1:26" ht="15.75" customHeight="1">
      <c r="A411" s="276"/>
      <c r="B411" s="279"/>
      <c r="C411" s="279"/>
      <c r="D411" s="276"/>
      <c r="E411" s="276"/>
      <c r="F411" s="378"/>
      <c r="G411" s="276"/>
      <c r="H411" s="276"/>
      <c r="I411" s="276"/>
      <c r="J411" s="276"/>
      <c r="K411" s="276"/>
      <c r="L411" s="276"/>
      <c r="M411" s="276"/>
      <c r="N411" s="276"/>
      <c r="O411" s="276"/>
      <c r="P411" s="276"/>
      <c r="Q411" s="276"/>
      <c r="R411" s="276"/>
      <c r="S411" s="276"/>
      <c r="T411" s="276"/>
      <c r="U411" s="276"/>
      <c r="V411" s="276"/>
      <c r="W411" s="276"/>
      <c r="X411" s="276"/>
      <c r="Y411" s="276"/>
      <c r="Z411" s="276"/>
    </row>
    <row r="412" spans="1:26" ht="15.75" customHeight="1">
      <c r="A412" s="276"/>
      <c r="B412" s="279"/>
      <c r="C412" s="279"/>
      <c r="D412" s="276"/>
      <c r="E412" s="276"/>
      <c r="F412" s="378"/>
      <c r="G412" s="276"/>
      <c r="H412" s="276"/>
      <c r="I412" s="276"/>
      <c r="J412" s="276"/>
      <c r="K412" s="276"/>
      <c r="L412" s="276"/>
      <c r="M412" s="276"/>
      <c r="N412" s="276"/>
      <c r="O412" s="276"/>
      <c r="P412" s="276"/>
      <c r="Q412" s="276"/>
      <c r="R412" s="276"/>
      <c r="S412" s="276"/>
      <c r="T412" s="276"/>
      <c r="U412" s="276"/>
      <c r="V412" s="276"/>
      <c r="W412" s="276"/>
      <c r="X412" s="276"/>
      <c r="Y412" s="276"/>
      <c r="Z412" s="276"/>
    </row>
    <row r="413" spans="1:26" ht="15.75" customHeight="1">
      <c r="A413" s="276"/>
      <c r="B413" s="279"/>
      <c r="C413" s="279"/>
      <c r="D413" s="276"/>
      <c r="E413" s="276"/>
      <c r="F413" s="378"/>
      <c r="G413" s="276"/>
      <c r="H413" s="276"/>
      <c r="I413" s="276"/>
      <c r="J413" s="276"/>
      <c r="K413" s="276"/>
      <c r="L413" s="276"/>
      <c r="M413" s="276"/>
      <c r="N413" s="276"/>
      <c r="O413" s="276"/>
      <c r="P413" s="276"/>
      <c r="Q413" s="276"/>
      <c r="R413" s="276"/>
      <c r="S413" s="276"/>
      <c r="T413" s="276"/>
      <c r="U413" s="276"/>
      <c r="V413" s="276"/>
      <c r="W413" s="276"/>
      <c r="X413" s="276"/>
      <c r="Y413" s="276"/>
      <c r="Z413" s="276"/>
    </row>
    <row r="414" spans="1:26" ht="15.75" customHeight="1">
      <c r="A414" s="276"/>
      <c r="B414" s="279"/>
      <c r="C414" s="279"/>
      <c r="D414" s="276"/>
      <c r="E414" s="276"/>
      <c r="F414" s="378"/>
      <c r="G414" s="276"/>
      <c r="H414" s="276"/>
      <c r="I414" s="276"/>
      <c r="J414" s="276"/>
      <c r="K414" s="276"/>
      <c r="L414" s="276"/>
      <c r="M414" s="276"/>
      <c r="N414" s="276"/>
      <c r="O414" s="276"/>
      <c r="P414" s="276"/>
      <c r="Q414" s="276"/>
      <c r="R414" s="276"/>
      <c r="S414" s="276"/>
      <c r="T414" s="276"/>
      <c r="U414" s="276"/>
      <c r="V414" s="276"/>
      <c r="W414" s="276"/>
      <c r="X414" s="276"/>
      <c r="Y414" s="276"/>
      <c r="Z414" s="276"/>
    </row>
    <row r="415" spans="1:26" ht="15.75" customHeight="1">
      <c r="A415" s="276"/>
      <c r="B415" s="279"/>
      <c r="C415" s="279"/>
      <c r="D415" s="276"/>
      <c r="E415" s="276"/>
      <c r="F415" s="378"/>
      <c r="G415" s="276"/>
      <c r="H415" s="276"/>
      <c r="I415" s="276"/>
      <c r="J415" s="276"/>
      <c r="K415" s="276"/>
      <c r="L415" s="276"/>
      <c r="M415" s="276"/>
      <c r="N415" s="276"/>
      <c r="O415" s="276"/>
      <c r="P415" s="276"/>
      <c r="Q415" s="276"/>
      <c r="R415" s="276"/>
      <c r="S415" s="276"/>
      <c r="T415" s="276"/>
      <c r="U415" s="276"/>
      <c r="V415" s="276"/>
      <c r="W415" s="276"/>
      <c r="X415" s="276"/>
      <c r="Y415" s="276"/>
      <c r="Z415" s="276"/>
    </row>
    <row r="416" spans="1:26" ht="15.75" customHeight="1">
      <c r="A416" s="276"/>
      <c r="B416" s="279"/>
      <c r="C416" s="279"/>
      <c r="D416" s="276"/>
      <c r="E416" s="276"/>
      <c r="F416" s="378"/>
      <c r="G416" s="276"/>
      <c r="H416" s="276"/>
      <c r="I416" s="276"/>
      <c r="J416" s="276"/>
      <c r="K416" s="276"/>
      <c r="L416" s="276"/>
      <c r="M416" s="276"/>
      <c r="N416" s="276"/>
      <c r="O416" s="276"/>
      <c r="P416" s="276"/>
      <c r="Q416" s="276"/>
      <c r="R416" s="276"/>
      <c r="S416" s="276"/>
      <c r="T416" s="276"/>
      <c r="U416" s="276"/>
      <c r="V416" s="276"/>
      <c r="W416" s="276"/>
      <c r="X416" s="276"/>
      <c r="Y416" s="276"/>
      <c r="Z416" s="276"/>
    </row>
    <row r="417" spans="1:26" ht="15.75" customHeight="1">
      <c r="A417" s="276"/>
      <c r="B417" s="279"/>
      <c r="C417" s="279"/>
      <c r="D417" s="276"/>
      <c r="E417" s="276"/>
      <c r="F417" s="378"/>
      <c r="G417" s="276"/>
      <c r="H417" s="276"/>
      <c r="I417" s="276"/>
      <c r="J417" s="276"/>
      <c r="K417" s="276"/>
      <c r="L417" s="276"/>
      <c r="M417" s="276"/>
      <c r="N417" s="276"/>
      <c r="O417" s="276"/>
      <c r="P417" s="276"/>
      <c r="Q417" s="276"/>
      <c r="R417" s="276"/>
      <c r="S417" s="276"/>
      <c r="T417" s="276"/>
      <c r="U417" s="276"/>
      <c r="V417" s="276"/>
      <c r="W417" s="276"/>
      <c r="X417" s="276"/>
      <c r="Y417" s="276"/>
      <c r="Z417" s="276"/>
    </row>
    <row r="418" spans="1:26" ht="15.75" customHeight="1">
      <c r="A418" s="276"/>
      <c r="B418" s="279"/>
      <c r="C418" s="279"/>
      <c r="D418" s="276"/>
      <c r="E418" s="276"/>
      <c r="F418" s="378"/>
      <c r="G418" s="276"/>
      <c r="H418" s="276"/>
      <c r="I418" s="276"/>
      <c r="J418" s="276"/>
      <c r="K418" s="276"/>
      <c r="L418" s="276"/>
      <c r="M418" s="276"/>
      <c r="N418" s="276"/>
      <c r="O418" s="276"/>
      <c r="P418" s="276"/>
      <c r="Q418" s="276"/>
      <c r="R418" s="276"/>
      <c r="S418" s="276"/>
      <c r="T418" s="276"/>
      <c r="U418" s="276"/>
      <c r="V418" s="276"/>
      <c r="W418" s="276"/>
      <c r="X418" s="276"/>
      <c r="Y418" s="276"/>
      <c r="Z418" s="276"/>
    </row>
    <row r="419" spans="1:26" ht="15.75" customHeight="1">
      <c r="A419" s="276"/>
      <c r="B419" s="279"/>
      <c r="C419" s="279"/>
      <c r="D419" s="276"/>
      <c r="E419" s="276"/>
      <c r="F419" s="378"/>
      <c r="G419" s="276"/>
      <c r="H419" s="276"/>
      <c r="I419" s="276"/>
      <c r="J419" s="276"/>
      <c r="K419" s="276"/>
      <c r="L419" s="276"/>
      <c r="M419" s="276"/>
      <c r="N419" s="276"/>
      <c r="O419" s="276"/>
      <c r="P419" s="276"/>
      <c r="Q419" s="276"/>
      <c r="R419" s="276"/>
      <c r="S419" s="276"/>
      <c r="T419" s="276"/>
      <c r="U419" s="276"/>
      <c r="V419" s="276"/>
      <c r="W419" s="276"/>
      <c r="X419" s="276"/>
      <c r="Y419" s="276"/>
      <c r="Z419" s="276"/>
    </row>
    <row r="420" spans="1:26" ht="15.75" customHeight="1">
      <c r="A420" s="276"/>
      <c r="B420" s="279"/>
      <c r="C420" s="279"/>
      <c r="D420" s="276"/>
      <c r="E420" s="276"/>
      <c r="F420" s="378"/>
      <c r="G420" s="276"/>
      <c r="H420" s="276"/>
      <c r="I420" s="276"/>
      <c r="J420" s="276"/>
      <c r="K420" s="276"/>
      <c r="L420" s="276"/>
      <c r="M420" s="276"/>
      <c r="N420" s="276"/>
      <c r="O420" s="276"/>
      <c r="P420" s="276"/>
      <c r="Q420" s="276"/>
      <c r="R420" s="276"/>
      <c r="S420" s="276"/>
      <c r="T420" s="276"/>
      <c r="U420" s="276"/>
      <c r="V420" s="276"/>
      <c r="W420" s="276"/>
      <c r="X420" s="276"/>
      <c r="Y420" s="276"/>
      <c r="Z420" s="276"/>
    </row>
    <row r="421" spans="1:26" ht="15.75" customHeight="1">
      <c r="A421" s="276"/>
      <c r="B421" s="279"/>
      <c r="C421" s="279"/>
      <c r="D421" s="276"/>
      <c r="E421" s="276"/>
      <c r="F421" s="378"/>
      <c r="G421" s="276"/>
      <c r="H421" s="276"/>
      <c r="I421" s="276"/>
      <c r="J421" s="276"/>
      <c r="K421" s="276"/>
      <c r="L421" s="276"/>
      <c r="M421" s="276"/>
      <c r="N421" s="276"/>
      <c r="O421" s="276"/>
      <c r="P421" s="276"/>
      <c r="Q421" s="276"/>
      <c r="R421" s="276"/>
      <c r="S421" s="276"/>
      <c r="T421" s="276"/>
      <c r="U421" s="276"/>
      <c r="V421" s="276"/>
      <c r="W421" s="276"/>
      <c r="X421" s="276"/>
      <c r="Y421" s="276"/>
      <c r="Z421" s="276"/>
    </row>
    <row r="422" spans="1:26" ht="15.75" customHeight="1">
      <c r="A422" s="276"/>
      <c r="B422" s="279"/>
      <c r="C422" s="279"/>
      <c r="D422" s="276"/>
      <c r="E422" s="276"/>
      <c r="F422" s="378"/>
      <c r="G422" s="276"/>
      <c r="H422" s="276"/>
      <c r="I422" s="276"/>
      <c r="J422" s="276"/>
      <c r="K422" s="276"/>
      <c r="L422" s="276"/>
      <c r="M422" s="276"/>
      <c r="N422" s="276"/>
      <c r="O422" s="276"/>
      <c r="P422" s="276"/>
      <c r="Q422" s="276"/>
      <c r="R422" s="276"/>
      <c r="S422" s="276"/>
      <c r="T422" s="276"/>
      <c r="U422" s="276"/>
      <c r="V422" s="276"/>
      <c r="W422" s="276"/>
      <c r="X422" s="276"/>
      <c r="Y422" s="276"/>
      <c r="Z422" s="276"/>
    </row>
    <row r="423" spans="1:26" ht="15.75" customHeight="1">
      <c r="A423" s="276"/>
      <c r="B423" s="279"/>
      <c r="C423" s="279"/>
      <c r="D423" s="276"/>
      <c r="E423" s="276"/>
      <c r="F423" s="378"/>
      <c r="G423" s="276"/>
      <c r="H423" s="276"/>
      <c r="I423" s="276"/>
      <c r="J423" s="276"/>
      <c r="K423" s="276"/>
      <c r="L423" s="276"/>
      <c r="M423" s="276"/>
      <c r="N423" s="276"/>
      <c r="O423" s="276"/>
      <c r="P423" s="276"/>
      <c r="Q423" s="276"/>
      <c r="R423" s="276"/>
      <c r="S423" s="276"/>
      <c r="T423" s="276"/>
      <c r="U423" s="276"/>
      <c r="V423" s="276"/>
      <c r="W423" s="276"/>
      <c r="X423" s="276"/>
      <c r="Y423" s="276"/>
      <c r="Z423" s="276"/>
    </row>
    <row r="424" spans="1:26" ht="15.75" customHeight="1">
      <c r="A424" s="276"/>
      <c r="B424" s="279"/>
      <c r="C424" s="279"/>
      <c r="D424" s="276"/>
      <c r="E424" s="276"/>
      <c r="F424" s="378"/>
      <c r="G424" s="276"/>
      <c r="H424" s="276"/>
      <c r="I424" s="276"/>
      <c r="J424" s="276"/>
      <c r="K424" s="276"/>
      <c r="L424" s="276"/>
      <c r="M424" s="276"/>
      <c r="N424" s="276"/>
      <c r="O424" s="276"/>
      <c r="P424" s="276"/>
      <c r="Q424" s="276"/>
      <c r="R424" s="276"/>
      <c r="S424" s="276"/>
      <c r="T424" s="276"/>
      <c r="U424" s="276"/>
      <c r="V424" s="276"/>
      <c r="W424" s="276"/>
      <c r="X424" s="276"/>
      <c r="Y424" s="276"/>
      <c r="Z424" s="276"/>
    </row>
    <row r="425" spans="1:26" ht="15.75" customHeight="1">
      <c r="A425" s="276"/>
      <c r="B425" s="279"/>
      <c r="C425" s="279"/>
      <c r="D425" s="276"/>
      <c r="E425" s="276"/>
      <c r="F425" s="378"/>
      <c r="G425" s="276"/>
      <c r="H425" s="276"/>
      <c r="I425" s="276"/>
      <c r="J425" s="276"/>
      <c r="K425" s="276"/>
      <c r="L425" s="276"/>
      <c r="M425" s="276"/>
      <c r="N425" s="276"/>
      <c r="O425" s="276"/>
      <c r="P425" s="276"/>
      <c r="Q425" s="276"/>
      <c r="R425" s="276"/>
      <c r="S425" s="276"/>
      <c r="T425" s="276"/>
      <c r="U425" s="276"/>
      <c r="V425" s="276"/>
      <c r="W425" s="276"/>
      <c r="X425" s="276"/>
      <c r="Y425" s="276"/>
      <c r="Z425" s="276"/>
    </row>
    <row r="426" spans="1:26" ht="15.75" customHeight="1">
      <c r="A426" s="276"/>
      <c r="B426" s="279"/>
      <c r="C426" s="279"/>
      <c r="D426" s="276"/>
      <c r="E426" s="276"/>
      <c r="F426" s="378"/>
      <c r="G426" s="276"/>
      <c r="H426" s="276"/>
      <c r="I426" s="276"/>
      <c r="J426" s="276"/>
      <c r="K426" s="276"/>
      <c r="L426" s="276"/>
      <c r="M426" s="276"/>
      <c r="N426" s="276"/>
      <c r="O426" s="276"/>
      <c r="P426" s="276"/>
      <c r="Q426" s="276"/>
      <c r="R426" s="276"/>
      <c r="S426" s="276"/>
      <c r="T426" s="276"/>
      <c r="U426" s="276"/>
      <c r="V426" s="276"/>
      <c r="W426" s="276"/>
      <c r="X426" s="276"/>
      <c r="Y426" s="276"/>
      <c r="Z426" s="276"/>
    </row>
    <row r="427" spans="1:26" ht="15.75" customHeight="1">
      <c r="A427" s="276"/>
      <c r="B427" s="279"/>
      <c r="C427" s="279"/>
      <c r="D427" s="276"/>
      <c r="E427" s="276"/>
      <c r="F427" s="378"/>
      <c r="G427" s="276"/>
      <c r="H427" s="276"/>
      <c r="I427" s="276"/>
      <c r="J427" s="276"/>
      <c r="K427" s="276"/>
      <c r="L427" s="276"/>
      <c r="M427" s="276"/>
      <c r="N427" s="276"/>
      <c r="O427" s="276"/>
      <c r="P427" s="276"/>
      <c r="Q427" s="276"/>
      <c r="R427" s="276"/>
      <c r="S427" s="276"/>
      <c r="T427" s="276"/>
      <c r="U427" s="276"/>
      <c r="V427" s="276"/>
      <c r="W427" s="276"/>
      <c r="X427" s="276"/>
      <c r="Y427" s="276"/>
      <c r="Z427" s="276"/>
    </row>
    <row r="428" spans="1:26" ht="15.75" customHeight="1">
      <c r="A428" s="276"/>
      <c r="B428" s="279"/>
      <c r="C428" s="279"/>
      <c r="D428" s="276"/>
      <c r="E428" s="276"/>
      <c r="F428" s="378"/>
      <c r="G428" s="276"/>
      <c r="H428" s="276"/>
      <c r="I428" s="276"/>
      <c r="J428" s="276"/>
      <c r="K428" s="276"/>
      <c r="L428" s="276"/>
      <c r="M428" s="276"/>
      <c r="N428" s="276"/>
      <c r="O428" s="276"/>
      <c r="P428" s="276"/>
      <c r="Q428" s="276"/>
      <c r="R428" s="276"/>
      <c r="S428" s="276"/>
      <c r="T428" s="276"/>
      <c r="U428" s="276"/>
      <c r="V428" s="276"/>
      <c r="W428" s="276"/>
      <c r="X428" s="276"/>
      <c r="Y428" s="276"/>
      <c r="Z428" s="276"/>
    </row>
    <row r="429" spans="1:26" ht="15.75" customHeight="1">
      <c r="A429" s="276"/>
      <c r="B429" s="279"/>
      <c r="C429" s="279"/>
      <c r="D429" s="276"/>
      <c r="E429" s="276"/>
      <c r="F429" s="378"/>
      <c r="G429" s="276"/>
      <c r="H429" s="276"/>
      <c r="I429" s="276"/>
      <c r="J429" s="276"/>
      <c r="K429" s="276"/>
      <c r="L429" s="276"/>
      <c r="M429" s="276"/>
      <c r="N429" s="276"/>
      <c r="O429" s="276"/>
      <c r="P429" s="276"/>
      <c r="Q429" s="276"/>
      <c r="R429" s="276"/>
      <c r="S429" s="276"/>
      <c r="T429" s="276"/>
      <c r="U429" s="276"/>
      <c r="V429" s="276"/>
      <c r="W429" s="276"/>
      <c r="X429" s="276"/>
      <c r="Y429" s="276"/>
      <c r="Z429" s="276"/>
    </row>
    <row r="430" spans="1:26" ht="15.75" customHeight="1">
      <c r="A430" s="276"/>
      <c r="B430" s="279"/>
      <c r="C430" s="279"/>
      <c r="D430" s="276"/>
      <c r="E430" s="276"/>
      <c r="F430" s="378"/>
      <c r="G430" s="276"/>
      <c r="H430" s="276"/>
      <c r="I430" s="276"/>
      <c r="J430" s="276"/>
      <c r="K430" s="276"/>
      <c r="L430" s="276"/>
      <c r="M430" s="276"/>
      <c r="N430" s="276"/>
      <c r="O430" s="276"/>
      <c r="P430" s="276"/>
      <c r="Q430" s="276"/>
      <c r="R430" s="276"/>
      <c r="S430" s="276"/>
      <c r="T430" s="276"/>
      <c r="U430" s="276"/>
      <c r="V430" s="276"/>
      <c r="W430" s="276"/>
      <c r="X430" s="276"/>
      <c r="Y430" s="276"/>
      <c r="Z430" s="276"/>
    </row>
    <row r="431" spans="1:26" ht="15.75" customHeight="1">
      <c r="A431" s="276"/>
      <c r="B431" s="279"/>
      <c r="C431" s="279"/>
      <c r="D431" s="276"/>
      <c r="E431" s="276"/>
      <c r="F431" s="378"/>
      <c r="G431" s="276"/>
      <c r="H431" s="276"/>
      <c r="I431" s="276"/>
      <c r="J431" s="276"/>
      <c r="K431" s="276"/>
      <c r="L431" s="276"/>
      <c r="M431" s="276"/>
      <c r="N431" s="276"/>
      <c r="O431" s="276"/>
      <c r="P431" s="276"/>
      <c r="Q431" s="276"/>
      <c r="R431" s="276"/>
      <c r="S431" s="276"/>
      <c r="T431" s="276"/>
      <c r="U431" s="276"/>
      <c r="V431" s="276"/>
      <c r="W431" s="276"/>
      <c r="X431" s="276"/>
      <c r="Y431" s="276"/>
      <c r="Z431" s="276"/>
    </row>
    <row r="432" spans="1:26" ht="15.75" customHeight="1">
      <c r="A432" s="276"/>
      <c r="B432" s="279"/>
      <c r="C432" s="279"/>
      <c r="D432" s="276"/>
      <c r="E432" s="276"/>
      <c r="F432" s="378"/>
      <c r="G432" s="276"/>
      <c r="H432" s="276"/>
      <c r="I432" s="276"/>
      <c r="J432" s="276"/>
      <c r="K432" s="276"/>
      <c r="L432" s="276"/>
      <c r="M432" s="276"/>
      <c r="N432" s="276"/>
      <c r="O432" s="276"/>
      <c r="P432" s="276"/>
      <c r="Q432" s="276"/>
      <c r="R432" s="276"/>
      <c r="S432" s="276"/>
      <c r="T432" s="276"/>
      <c r="U432" s="276"/>
      <c r="V432" s="276"/>
      <c r="W432" s="276"/>
      <c r="X432" s="276"/>
      <c r="Y432" s="276"/>
      <c r="Z432" s="276"/>
    </row>
    <row r="433" spans="1:26" ht="15.75" customHeight="1">
      <c r="A433" s="276"/>
      <c r="B433" s="279"/>
      <c r="C433" s="279"/>
      <c r="D433" s="276"/>
      <c r="E433" s="276"/>
      <c r="F433" s="378"/>
      <c r="G433" s="276"/>
      <c r="H433" s="276"/>
      <c r="I433" s="276"/>
      <c r="J433" s="276"/>
      <c r="K433" s="276"/>
      <c r="L433" s="276"/>
      <c r="M433" s="276"/>
      <c r="N433" s="276"/>
      <c r="O433" s="276"/>
      <c r="P433" s="276"/>
      <c r="Q433" s="276"/>
      <c r="R433" s="276"/>
      <c r="S433" s="276"/>
      <c r="T433" s="276"/>
      <c r="U433" s="276"/>
      <c r="V433" s="276"/>
      <c r="W433" s="276"/>
      <c r="X433" s="276"/>
      <c r="Y433" s="276"/>
      <c r="Z433" s="276"/>
    </row>
    <row r="434" spans="1:26" ht="15.75" customHeight="1">
      <c r="A434" s="276"/>
      <c r="B434" s="279"/>
      <c r="C434" s="279"/>
      <c r="D434" s="276"/>
      <c r="E434" s="276"/>
      <c r="F434" s="378"/>
      <c r="G434" s="276"/>
      <c r="H434" s="276"/>
      <c r="I434" s="276"/>
      <c r="J434" s="276"/>
      <c r="K434" s="276"/>
      <c r="L434" s="276"/>
      <c r="M434" s="276"/>
      <c r="N434" s="276"/>
      <c r="O434" s="276"/>
      <c r="P434" s="276"/>
      <c r="Q434" s="276"/>
      <c r="R434" s="276"/>
      <c r="S434" s="276"/>
      <c r="T434" s="276"/>
      <c r="U434" s="276"/>
      <c r="V434" s="276"/>
      <c r="W434" s="276"/>
      <c r="X434" s="276"/>
      <c r="Y434" s="276"/>
      <c r="Z434" s="276"/>
    </row>
    <row r="435" spans="1:26" ht="15.75" customHeight="1">
      <c r="A435" s="276"/>
      <c r="B435" s="279"/>
      <c r="C435" s="279"/>
      <c r="D435" s="276"/>
      <c r="E435" s="276"/>
      <c r="F435" s="378"/>
      <c r="G435" s="276"/>
      <c r="H435" s="276"/>
      <c r="I435" s="276"/>
      <c r="J435" s="276"/>
      <c r="K435" s="276"/>
      <c r="L435" s="276"/>
      <c r="M435" s="276"/>
      <c r="N435" s="276"/>
      <c r="O435" s="276"/>
      <c r="P435" s="276"/>
      <c r="Q435" s="276"/>
      <c r="R435" s="276"/>
      <c r="S435" s="276"/>
      <c r="T435" s="276"/>
      <c r="U435" s="276"/>
      <c r="V435" s="276"/>
      <c r="W435" s="276"/>
      <c r="X435" s="276"/>
      <c r="Y435" s="276"/>
      <c r="Z435" s="276"/>
    </row>
    <row r="436" spans="1:26" ht="15.75" customHeight="1">
      <c r="A436" s="276"/>
      <c r="B436" s="279"/>
      <c r="C436" s="279"/>
      <c r="D436" s="276"/>
      <c r="E436" s="276"/>
      <c r="F436" s="378"/>
      <c r="G436" s="276"/>
      <c r="H436" s="276"/>
      <c r="I436" s="276"/>
      <c r="J436" s="276"/>
      <c r="K436" s="276"/>
      <c r="L436" s="276"/>
      <c r="M436" s="276"/>
      <c r="N436" s="276"/>
      <c r="O436" s="276"/>
      <c r="P436" s="276"/>
      <c r="Q436" s="276"/>
      <c r="R436" s="276"/>
      <c r="S436" s="276"/>
      <c r="T436" s="276"/>
      <c r="U436" s="276"/>
      <c r="V436" s="276"/>
      <c r="W436" s="276"/>
      <c r="X436" s="276"/>
      <c r="Y436" s="276"/>
      <c r="Z436" s="276"/>
    </row>
    <row r="437" spans="1:26" ht="15.75" customHeight="1">
      <c r="A437" s="276"/>
      <c r="B437" s="279"/>
      <c r="C437" s="279"/>
      <c r="D437" s="276"/>
      <c r="E437" s="276"/>
      <c r="F437" s="378"/>
      <c r="G437" s="276"/>
      <c r="H437" s="276"/>
      <c r="I437" s="276"/>
      <c r="J437" s="276"/>
      <c r="K437" s="276"/>
      <c r="L437" s="276"/>
      <c r="M437" s="276"/>
      <c r="N437" s="276"/>
      <c r="O437" s="276"/>
      <c r="P437" s="276"/>
      <c r="Q437" s="276"/>
      <c r="R437" s="276"/>
      <c r="S437" s="276"/>
      <c r="T437" s="276"/>
      <c r="U437" s="276"/>
      <c r="V437" s="276"/>
      <c r="W437" s="276"/>
      <c r="X437" s="276"/>
      <c r="Y437" s="276"/>
      <c r="Z437" s="276"/>
    </row>
    <row r="438" spans="1:26" ht="15.75" customHeight="1">
      <c r="A438" s="276"/>
      <c r="B438" s="279"/>
      <c r="C438" s="279"/>
      <c r="D438" s="276"/>
      <c r="E438" s="276"/>
      <c r="F438" s="378"/>
      <c r="G438" s="276"/>
      <c r="H438" s="276"/>
      <c r="I438" s="276"/>
      <c r="J438" s="276"/>
      <c r="K438" s="276"/>
      <c r="L438" s="276"/>
      <c r="M438" s="276"/>
      <c r="N438" s="276"/>
      <c r="O438" s="276"/>
      <c r="P438" s="276"/>
      <c r="Q438" s="276"/>
      <c r="R438" s="276"/>
      <c r="S438" s="276"/>
      <c r="T438" s="276"/>
      <c r="U438" s="276"/>
      <c r="V438" s="276"/>
      <c r="W438" s="276"/>
      <c r="X438" s="276"/>
      <c r="Y438" s="276"/>
      <c r="Z438" s="276"/>
    </row>
    <row r="439" spans="1:26" ht="15.75" customHeight="1">
      <c r="A439" s="276"/>
      <c r="B439" s="279"/>
      <c r="C439" s="279"/>
      <c r="D439" s="276"/>
      <c r="E439" s="276"/>
      <c r="F439" s="378"/>
      <c r="G439" s="276"/>
      <c r="H439" s="276"/>
      <c r="I439" s="276"/>
      <c r="J439" s="276"/>
      <c r="K439" s="276"/>
      <c r="L439" s="276"/>
      <c r="M439" s="276"/>
      <c r="N439" s="276"/>
      <c r="O439" s="276"/>
      <c r="P439" s="276"/>
      <c r="Q439" s="276"/>
      <c r="R439" s="276"/>
      <c r="S439" s="276"/>
      <c r="T439" s="276"/>
      <c r="U439" s="276"/>
      <c r="V439" s="276"/>
      <c r="W439" s="276"/>
      <c r="X439" s="276"/>
      <c r="Y439" s="276"/>
      <c r="Z439" s="276"/>
    </row>
    <row r="440" spans="1:26" ht="15.75" customHeight="1">
      <c r="A440" s="276"/>
      <c r="B440" s="279"/>
      <c r="C440" s="279"/>
      <c r="D440" s="276"/>
      <c r="E440" s="276"/>
      <c r="F440" s="378"/>
      <c r="G440" s="276"/>
      <c r="H440" s="276"/>
      <c r="I440" s="276"/>
      <c r="J440" s="276"/>
      <c r="K440" s="276"/>
      <c r="L440" s="276"/>
      <c r="M440" s="276"/>
      <c r="N440" s="276"/>
      <c r="O440" s="276"/>
      <c r="P440" s="276"/>
      <c r="Q440" s="276"/>
      <c r="R440" s="276"/>
      <c r="S440" s="276"/>
      <c r="T440" s="276"/>
      <c r="U440" s="276"/>
      <c r="V440" s="276"/>
      <c r="W440" s="276"/>
      <c r="X440" s="276"/>
      <c r="Y440" s="276"/>
      <c r="Z440" s="276"/>
    </row>
    <row r="441" spans="1:26" ht="15.75" customHeight="1">
      <c r="A441" s="276"/>
      <c r="B441" s="279"/>
      <c r="C441" s="279"/>
      <c r="D441" s="276"/>
      <c r="E441" s="276"/>
      <c r="F441" s="378"/>
      <c r="G441" s="276"/>
      <c r="H441" s="276"/>
      <c r="I441" s="276"/>
      <c r="J441" s="276"/>
      <c r="K441" s="276"/>
      <c r="L441" s="276"/>
      <c r="M441" s="276"/>
      <c r="N441" s="276"/>
      <c r="O441" s="276"/>
      <c r="P441" s="276"/>
      <c r="Q441" s="276"/>
      <c r="R441" s="276"/>
      <c r="S441" s="276"/>
      <c r="T441" s="276"/>
      <c r="U441" s="276"/>
      <c r="V441" s="276"/>
      <c r="W441" s="276"/>
      <c r="X441" s="276"/>
      <c r="Y441" s="276"/>
      <c r="Z441" s="276"/>
    </row>
    <row r="442" spans="1:26" ht="15.75" customHeight="1">
      <c r="A442" s="276"/>
      <c r="B442" s="279"/>
      <c r="C442" s="279"/>
      <c r="D442" s="276"/>
      <c r="E442" s="276"/>
      <c r="F442" s="378"/>
      <c r="G442" s="276"/>
      <c r="H442" s="276"/>
      <c r="I442" s="276"/>
      <c r="J442" s="276"/>
      <c r="K442" s="276"/>
      <c r="L442" s="276"/>
      <c r="M442" s="276"/>
      <c r="N442" s="276"/>
      <c r="O442" s="276"/>
      <c r="P442" s="276"/>
      <c r="Q442" s="276"/>
      <c r="R442" s="276"/>
      <c r="S442" s="276"/>
      <c r="T442" s="276"/>
      <c r="U442" s="276"/>
      <c r="V442" s="276"/>
      <c r="W442" s="276"/>
      <c r="X442" s="276"/>
      <c r="Y442" s="276"/>
      <c r="Z442" s="276"/>
    </row>
    <row r="443" spans="1:26" ht="15.75" customHeight="1">
      <c r="A443" s="276"/>
      <c r="B443" s="279"/>
      <c r="C443" s="279"/>
      <c r="D443" s="276"/>
      <c r="E443" s="276"/>
      <c r="F443" s="378"/>
      <c r="G443" s="276"/>
      <c r="H443" s="276"/>
      <c r="I443" s="276"/>
      <c r="J443" s="276"/>
      <c r="K443" s="276"/>
      <c r="L443" s="276"/>
      <c r="M443" s="276"/>
      <c r="N443" s="276"/>
      <c r="O443" s="276"/>
      <c r="P443" s="276"/>
      <c r="Q443" s="276"/>
      <c r="R443" s="276"/>
      <c r="S443" s="276"/>
      <c r="T443" s="276"/>
      <c r="U443" s="276"/>
      <c r="V443" s="276"/>
      <c r="W443" s="276"/>
      <c r="X443" s="276"/>
      <c r="Y443" s="276"/>
      <c r="Z443" s="276"/>
    </row>
    <row r="444" spans="1:26" ht="15.75" customHeight="1">
      <c r="A444" s="276"/>
      <c r="B444" s="279"/>
      <c r="C444" s="279"/>
      <c r="D444" s="276"/>
      <c r="E444" s="276"/>
      <c r="F444" s="378"/>
      <c r="G444" s="276"/>
      <c r="H444" s="276"/>
      <c r="I444" s="276"/>
      <c r="J444" s="276"/>
      <c r="K444" s="276"/>
      <c r="L444" s="276"/>
      <c r="M444" s="276"/>
      <c r="N444" s="276"/>
      <c r="O444" s="276"/>
      <c r="P444" s="276"/>
      <c r="Q444" s="276"/>
      <c r="R444" s="276"/>
      <c r="S444" s="276"/>
      <c r="T444" s="276"/>
      <c r="U444" s="276"/>
      <c r="V444" s="276"/>
      <c r="W444" s="276"/>
      <c r="X444" s="276"/>
      <c r="Y444" s="276"/>
      <c r="Z444" s="276"/>
    </row>
    <row r="445" spans="1:26" ht="15.75" customHeight="1">
      <c r="A445" s="276"/>
      <c r="B445" s="279"/>
      <c r="C445" s="279"/>
      <c r="D445" s="276"/>
      <c r="E445" s="276"/>
      <c r="F445" s="378"/>
      <c r="G445" s="276"/>
      <c r="H445" s="276"/>
      <c r="I445" s="276"/>
      <c r="J445" s="276"/>
      <c r="K445" s="276"/>
      <c r="L445" s="276"/>
      <c r="M445" s="276"/>
      <c r="N445" s="276"/>
      <c r="O445" s="276"/>
      <c r="P445" s="276"/>
      <c r="Q445" s="276"/>
      <c r="R445" s="276"/>
      <c r="S445" s="276"/>
      <c r="T445" s="276"/>
      <c r="U445" s="276"/>
      <c r="V445" s="276"/>
      <c r="W445" s="276"/>
      <c r="X445" s="276"/>
      <c r="Y445" s="276"/>
      <c r="Z445" s="276"/>
    </row>
    <row r="446" spans="1:26" ht="15.75" customHeight="1">
      <c r="A446" s="276"/>
      <c r="B446" s="279"/>
      <c r="C446" s="279"/>
      <c r="D446" s="276"/>
      <c r="E446" s="276"/>
      <c r="F446" s="378"/>
      <c r="G446" s="276"/>
      <c r="H446" s="276"/>
      <c r="I446" s="276"/>
      <c r="J446" s="276"/>
      <c r="K446" s="276"/>
      <c r="L446" s="276"/>
      <c r="M446" s="276"/>
      <c r="N446" s="276"/>
      <c r="O446" s="276"/>
      <c r="P446" s="276"/>
      <c r="Q446" s="276"/>
      <c r="R446" s="276"/>
      <c r="S446" s="276"/>
      <c r="T446" s="276"/>
      <c r="U446" s="276"/>
      <c r="V446" s="276"/>
      <c r="W446" s="276"/>
      <c r="X446" s="276"/>
      <c r="Y446" s="276"/>
      <c r="Z446" s="276"/>
    </row>
    <row r="447" spans="1:26" ht="15.75" customHeight="1">
      <c r="A447" s="276"/>
      <c r="B447" s="279"/>
      <c r="C447" s="279"/>
      <c r="D447" s="276"/>
      <c r="E447" s="276"/>
      <c r="F447" s="378"/>
      <c r="G447" s="276"/>
      <c r="H447" s="276"/>
      <c r="I447" s="276"/>
      <c r="J447" s="276"/>
      <c r="K447" s="276"/>
      <c r="L447" s="276"/>
      <c r="M447" s="276"/>
      <c r="N447" s="276"/>
      <c r="O447" s="276"/>
      <c r="P447" s="276"/>
      <c r="Q447" s="276"/>
      <c r="R447" s="276"/>
      <c r="S447" s="276"/>
      <c r="T447" s="276"/>
      <c r="U447" s="276"/>
      <c r="V447" s="276"/>
      <c r="W447" s="276"/>
      <c r="X447" s="276"/>
      <c r="Y447" s="276"/>
      <c r="Z447" s="276"/>
    </row>
    <row r="448" spans="1:26" ht="15.75" customHeight="1">
      <c r="A448" s="276"/>
      <c r="B448" s="279"/>
      <c r="C448" s="279"/>
      <c r="D448" s="276"/>
      <c r="E448" s="276"/>
      <c r="F448" s="378"/>
      <c r="G448" s="276"/>
      <c r="H448" s="276"/>
      <c r="I448" s="276"/>
      <c r="J448" s="276"/>
      <c r="K448" s="276"/>
      <c r="L448" s="276"/>
      <c r="M448" s="276"/>
      <c r="N448" s="276"/>
      <c r="O448" s="276"/>
      <c r="P448" s="276"/>
      <c r="Q448" s="276"/>
      <c r="R448" s="276"/>
      <c r="S448" s="276"/>
      <c r="T448" s="276"/>
      <c r="U448" s="276"/>
      <c r="V448" s="276"/>
      <c r="W448" s="276"/>
      <c r="X448" s="276"/>
      <c r="Y448" s="276"/>
      <c r="Z448" s="276"/>
    </row>
    <row r="449" spans="1:26" ht="15.75" customHeight="1">
      <c r="A449" s="276"/>
      <c r="B449" s="279"/>
      <c r="C449" s="279"/>
      <c r="D449" s="276"/>
      <c r="E449" s="276"/>
      <c r="F449" s="378"/>
      <c r="G449" s="276"/>
      <c r="H449" s="276"/>
      <c r="I449" s="276"/>
      <c r="J449" s="276"/>
      <c r="K449" s="276"/>
      <c r="L449" s="276"/>
      <c r="M449" s="276"/>
      <c r="N449" s="276"/>
      <c r="O449" s="276"/>
      <c r="P449" s="276"/>
      <c r="Q449" s="276"/>
      <c r="R449" s="276"/>
      <c r="S449" s="276"/>
      <c r="T449" s="276"/>
      <c r="U449" s="276"/>
      <c r="V449" s="276"/>
      <c r="W449" s="276"/>
      <c r="X449" s="276"/>
      <c r="Y449" s="276"/>
      <c r="Z449" s="276"/>
    </row>
    <row r="450" spans="1:26" ht="15.75" customHeight="1">
      <c r="A450" s="276"/>
      <c r="B450" s="279"/>
      <c r="C450" s="279"/>
      <c r="D450" s="276"/>
      <c r="E450" s="276"/>
      <c r="F450" s="378"/>
      <c r="G450" s="276"/>
      <c r="H450" s="276"/>
      <c r="I450" s="276"/>
      <c r="J450" s="276"/>
      <c r="K450" s="276"/>
      <c r="L450" s="276"/>
      <c r="M450" s="276"/>
      <c r="N450" s="276"/>
      <c r="O450" s="276"/>
      <c r="P450" s="276"/>
      <c r="Q450" s="276"/>
      <c r="R450" s="276"/>
      <c r="S450" s="276"/>
      <c r="T450" s="276"/>
      <c r="U450" s="276"/>
      <c r="V450" s="276"/>
      <c r="W450" s="276"/>
      <c r="X450" s="276"/>
      <c r="Y450" s="276"/>
      <c r="Z450" s="276"/>
    </row>
    <row r="451" spans="1:26" ht="15.75" customHeight="1">
      <c r="A451" s="276"/>
      <c r="B451" s="279"/>
      <c r="C451" s="279"/>
      <c r="D451" s="276"/>
      <c r="E451" s="276"/>
      <c r="F451" s="378"/>
      <c r="G451" s="276"/>
      <c r="H451" s="276"/>
      <c r="I451" s="276"/>
      <c r="J451" s="276"/>
      <c r="K451" s="276"/>
      <c r="L451" s="276"/>
      <c r="M451" s="276"/>
      <c r="N451" s="276"/>
      <c r="O451" s="276"/>
      <c r="P451" s="276"/>
      <c r="Q451" s="276"/>
      <c r="R451" s="276"/>
      <c r="S451" s="276"/>
      <c r="T451" s="276"/>
      <c r="U451" s="276"/>
      <c r="V451" s="276"/>
      <c r="W451" s="276"/>
      <c r="X451" s="276"/>
      <c r="Y451" s="276"/>
      <c r="Z451" s="276"/>
    </row>
    <row r="452" spans="1:26" ht="15.75" customHeight="1">
      <c r="A452" s="276"/>
      <c r="B452" s="279"/>
      <c r="C452" s="279"/>
      <c r="D452" s="276"/>
      <c r="E452" s="276"/>
      <c r="F452" s="378"/>
      <c r="G452" s="276"/>
      <c r="H452" s="276"/>
      <c r="I452" s="276"/>
      <c r="J452" s="276"/>
      <c r="K452" s="276"/>
      <c r="L452" s="276"/>
      <c r="M452" s="276"/>
      <c r="N452" s="276"/>
      <c r="O452" s="276"/>
      <c r="P452" s="276"/>
      <c r="Q452" s="276"/>
      <c r="R452" s="276"/>
      <c r="S452" s="276"/>
      <c r="T452" s="276"/>
      <c r="U452" s="276"/>
      <c r="V452" s="276"/>
      <c r="W452" s="276"/>
      <c r="X452" s="276"/>
      <c r="Y452" s="276"/>
      <c r="Z452" s="276"/>
    </row>
    <row r="453" spans="1:26" ht="15.75" customHeight="1">
      <c r="A453" s="276"/>
      <c r="B453" s="279"/>
      <c r="C453" s="279"/>
      <c r="D453" s="276"/>
      <c r="E453" s="276"/>
      <c r="F453" s="378"/>
      <c r="G453" s="276"/>
      <c r="H453" s="276"/>
      <c r="I453" s="276"/>
      <c r="J453" s="276"/>
      <c r="K453" s="276"/>
      <c r="L453" s="276"/>
      <c r="M453" s="276"/>
      <c r="N453" s="276"/>
      <c r="O453" s="276"/>
      <c r="P453" s="276"/>
      <c r="Q453" s="276"/>
      <c r="R453" s="276"/>
      <c r="S453" s="276"/>
      <c r="T453" s="276"/>
      <c r="U453" s="276"/>
      <c r="V453" s="276"/>
      <c r="W453" s="276"/>
      <c r="X453" s="276"/>
      <c r="Y453" s="276"/>
      <c r="Z453" s="276"/>
    </row>
    <row r="454" spans="1:26" ht="15.75" customHeight="1">
      <c r="A454" s="276"/>
      <c r="B454" s="279"/>
      <c r="C454" s="279"/>
      <c r="D454" s="276"/>
      <c r="E454" s="276"/>
      <c r="F454" s="378"/>
      <c r="G454" s="276"/>
      <c r="H454" s="276"/>
      <c r="I454" s="276"/>
      <c r="J454" s="276"/>
      <c r="K454" s="276"/>
      <c r="L454" s="276"/>
      <c r="M454" s="276"/>
      <c r="N454" s="276"/>
      <c r="O454" s="276"/>
      <c r="P454" s="276"/>
      <c r="Q454" s="276"/>
      <c r="R454" s="276"/>
      <c r="S454" s="276"/>
      <c r="T454" s="276"/>
      <c r="U454" s="276"/>
      <c r="V454" s="276"/>
      <c r="W454" s="276"/>
      <c r="X454" s="276"/>
      <c r="Y454" s="276"/>
      <c r="Z454" s="276"/>
    </row>
    <row r="455" spans="1:26" ht="15.75" customHeight="1">
      <c r="A455" s="276"/>
      <c r="B455" s="279"/>
      <c r="C455" s="279"/>
      <c r="D455" s="276"/>
      <c r="E455" s="276"/>
      <c r="F455" s="378"/>
      <c r="G455" s="276"/>
      <c r="H455" s="276"/>
      <c r="I455" s="276"/>
      <c r="J455" s="276"/>
      <c r="K455" s="276"/>
      <c r="L455" s="276"/>
      <c r="M455" s="276"/>
      <c r="N455" s="276"/>
      <c r="O455" s="276"/>
      <c r="P455" s="276"/>
      <c r="Q455" s="276"/>
      <c r="R455" s="276"/>
      <c r="S455" s="276"/>
      <c r="T455" s="276"/>
      <c r="U455" s="276"/>
      <c r="V455" s="276"/>
      <c r="W455" s="276"/>
      <c r="X455" s="276"/>
      <c r="Y455" s="276"/>
      <c r="Z455" s="276"/>
    </row>
    <row r="456" spans="1:26" ht="15.75" customHeight="1">
      <c r="A456" s="276"/>
      <c r="B456" s="279"/>
      <c r="C456" s="279"/>
      <c r="D456" s="276"/>
      <c r="E456" s="276"/>
      <c r="F456" s="378"/>
      <c r="G456" s="276"/>
      <c r="H456" s="276"/>
      <c r="I456" s="276"/>
      <c r="J456" s="276"/>
      <c r="K456" s="276"/>
      <c r="L456" s="276"/>
      <c r="M456" s="276"/>
      <c r="N456" s="276"/>
      <c r="O456" s="276"/>
      <c r="P456" s="276"/>
      <c r="Q456" s="276"/>
      <c r="R456" s="276"/>
      <c r="S456" s="276"/>
      <c r="T456" s="276"/>
      <c r="U456" s="276"/>
      <c r="V456" s="276"/>
      <c r="W456" s="276"/>
      <c r="X456" s="276"/>
      <c r="Y456" s="276"/>
      <c r="Z456" s="276"/>
    </row>
    <row r="457" spans="1:26" ht="15.75" customHeight="1">
      <c r="A457" s="276"/>
      <c r="B457" s="279"/>
      <c r="C457" s="279"/>
      <c r="D457" s="276"/>
      <c r="E457" s="276"/>
      <c r="F457" s="378"/>
      <c r="G457" s="276"/>
      <c r="H457" s="276"/>
      <c r="I457" s="276"/>
      <c r="J457" s="276"/>
      <c r="K457" s="276"/>
      <c r="L457" s="276"/>
      <c r="M457" s="276"/>
      <c r="N457" s="276"/>
      <c r="O457" s="276"/>
      <c r="P457" s="276"/>
      <c r="Q457" s="276"/>
      <c r="R457" s="276"/>
      <c r="S457" s="276"/>
      <c r="T457" s="276"/>
      <c r="U457" s="276"/>
      <c r="V457" s="276"/>
      <c r="W457" s="276"/>
      <c r="X457" s="276"/>
      <c r="Y457" s="276"/>
      <c r="Z457" s="276"/>
    </row>
    <row r="458" spans="1:26" ht="15.75" customHeight="1">
      <c r="A458" s="276"/>
      <c r="B458" s="279"/>
      <c r="C458" s="279"/>
      <c r="D458" s="276"/>
      <c r="E458" s="276"/>
      <c r="F458" s="378"/>
      <c r="G458" s="276"/>
      <c r="H458" s="276"/>
      <c r="I458" s="276"/>
      <c r="J458" s="276"/>
      <c r="K458" s="276"/>
      <c r="L458" s="276"/>
      <c r="M458" s="276"/>
      <c r="N458" s="276"/>
      <c r="O458" s="276"/>
      <c r="P458" s="276"/>
      <c r="Q458" s="276"/>
      <c r="R458" s="276"/>
      <c r="S458" s="276"/>
      <c r="T458" s="276"/>
      <c r="U458" s="276"/>
      <c r="V458" s="276"/>
      <c r="W458" s="276"/>
      <c r="X458" s="276"/>
      <c r="Y458" s="276"/>
      <c r="Z458" s="276"/>
    </row>
    <row r="459" spans="1:26" ht="15.75" customHeight="1">
      <c r="A459" s="276"/>
      <c r="B459" s="279"/>
      <c r="C459" s="279"/>
      <c r="D459" s="276"/>
      <c r="E459" s="276"/>
      <c r="F459" s="378"/>
      <c r="G459" s="276"/>
      <c r="H459" s="276"/>
      <c r="I459" s="276"/>
      <c r="J459" s="276"/>
      <c r="K459" s="276"/>
      <c r="L459" s="276"/>
      <c r="M459" s="276"/>
      <c r="N459" s="276"/>
      <c r="O459" s="276"/>
      <c r="P459" s="276"/>
      <c r="Q459" s="276"/>
      <c r="R459" s="276"/>
      <c r="S459" s="276"/>
      <c r="T459" s="276"/>
      <c r="U459" s="276"/>
      <c r="V459" s="276"/>
      <c r="W459" s="276"/>
      <c r="X459" s="276"/>
      <c r="Y459" s="276"/>
      <c r="Z459" s="276"/>
    </row>
    <row r="460" spans="1:26" ht="15.75" customHeight="1">
      <c r="A460" s="276"/>
      <c r="B460" s="279"/>
      <c r="C460" s="279"/>
      <c r="D460" s="276"/>
      <c r="E460" s="276"/>
      <c r="F460" s="378"/>
      <c r="G460" s="276"/>
      <c r="H460" s="276"/>
      <c r="I460" s="276"/>
      <c r="J460" s="276"/>
      <c r="K460" s="276"/>
      <c r="L460" s="276"/>
      <c r="M460" s="276"/>
      <c r="N460" s="276"/>
      <c r="O460" s="276"/>
      <c r="P460" s="276"/>
      <c r="Q460" s="276"/>
      <c r="R460" s="276"/>
      <c r="S460" s="276"/>
      <c r="T460" s="276"/>
      <c r="U460" s="276"/>
      <c r="V460" s="276"/>
      <c r="W460" s="276"/>
      <c r="X460" s="276"/>
      <c r="Y460" s="276"/>
      <c r="Z460" s="276"/>
    </row>
    <row r="461" spans="1:26" ht="15.75" customHeight="1">
      <c r="A461" s="276"/>
      <c r="B461" s="279"/>
      <c r="C461" s="279"/>
      <c r="D461" s="276"/>
      <c r="E461" s="276"/>
      <c r="F461" s="378"/>
      <c r="G461" s="276"/>
      <c r="H461" s="276"/>
      <c r="I461" s="276"/>
      <c r="J461" s="276"/>
      <c r="K461" s="276"/>
      <c r="L461" s="276"/>
      <c r="M461" s="276"/>
      <c r="N461" s="276"/>
      <c r="O461" s="276"/>
      <c r="P461" s="276"/>
      <c r="Q461" s="276"/>
      <c r="R461" s="276"/>
      <c r="S461" s="276"/>
      <c r="T461" s="276"/>
      <c r="U461" s="276"/>
      <c r="V461" s="276"/>
      <c r="W461" s="276"/>
      <c r="X461" s="276"/>
      <c r="Y461" s="276"/>
      <c r="Z461" s="276"/>
    </row>
    <row r="462" spans="1:26" ht="15.75" customHeight="1">
      <c r="A462" s="276"/>
      <c r="B462" s="279"/>
      <c r="C462" s="279"/>
      <c r="D462" s="276"/>
      <c r="E462" s="276"/>
      <c r="F462" s="378"/>
      <c r="G462" s="276"/>
      <c r="H462" s="276"/>
      <c r="I462" s="276"/>
      <c r="J462" s="276"/>
      <c r="K462" s="276"/>
      <c r="L462" s="276"/>
      <c r="M462" s="276"/>
      <c r="N462" s="276"/>
      <c r="O462" s="276"/>
      <c r="P462" s="276"/>
      <c r="Q462" s="276"/>
      <c r="R462" s="276"/>
      <c r="S462" s="276"/>
      <c r="T462" s="276"/>
      <c r="U462" s="276"/>
      <c r="V462" s="276"/>
      <c r="W462" s="276"/>
      <c r="X462" s="276"/>
      <c r="Y462" s="276"/>
      <c r="Z462" s="276"/>
    </row>
    <row r="463" spans="1:26" ht="15.75" customHeight="1">
      <c r="A463" s="276"/>
      <c r="B463" s="279"/>
      <c r="C463" s="279"/>
      <c r="D463" s="276"/>
      <c r="E463" s="276"/>
      <c r="F463" s="378"/>
      <c r="G463" s="276"/>
      <c r="H463" s="276"/>
      <c r="I463" s="276"/>
      <c r="J463" s="276"/>
      <c r="K463" s="276"/>
      <c r="L463" s="276"/>
      <c r="M463" s="276"/>
      <c r="N463" s="276"/>
      <c r="O463" s="276"/>
      <c r="P463" s="276"/>
      <c r="Q463" s="276"/>
      <c r="R463" s="276"/>
      <c r="S463" s="276"/>
      <c r="T463" s="276"/>
      <c r="U463" s="276"/>
      <c r="V463" s="276"/>
      <c r="W463" s="276"/>
      <c r="X463" s="276"/>
      <c r="Y463" s="276"/>
      <c r="Z463" s="276"/>
    </row>
    <row r="464" spans="1:26" ht="15.75" customHeight="1">
      <c r="A464" s="276"/>
      <c r="B464" s="279"/>
      <c r="C464" s="279"/>
      <c r="D464" s="276"/>
      <c r="E464" s="276"/>
      <c r="F464" s="378"/>
      <c r="G464" s="276"/>
      <c r="H464" s="276"/>
      <c r="I464" s="276"/>
      <c r="J464" s="276"/>
      <c r="K464" s="276"/>
      <c r="L464" s="276"/>
      <c r="M464" s="276"/>
      <c r="N464" s="276"/>
      <c r="O464" s="276"/>
      <c r="P464" s="276"/>
      <c r="Q464" s="276"/>
      <c r="R464" s="276"/>
      <c r="S464" s="276"/>
      <c r="T464" s="276"/>
      <c r="U464" s="276"/>
      <c r="V464" s="276"/>
      <c r="W464" s="276"/>
      <c r="X464" s="276"/>
      <c r="Y464" s="276"/>
      <c r="Z464" s="276"/>
    </row>
    <row r="465" spans="1:26" ht="15.75" customHeight="1">
      <c r="A465" s="276"/>
      <c r="B465" s="279"/>
      <c r="C465" s="279"/>
      <c r="D465" s="276"/>
      <c r="E465" s="276"/>
      <c r="F465" s="378"/>
      <c r="G465" s="276"/>
      <c r="H465" s="276"/>
      <c r="I465" s="276"/>
      <c r="J465" s="276"/>
      <c r="K465" s="276"/>
      <c r="L465" s="276"/>
      <c r="M465" s="276"/>
      <c r="N465" s="276"/>
      <c r="O465" s="276"/>
      <c r="P465" s="276"/>
      <c r="Q465" s="276"/>
      <c r="R465" s="276"/>
      <c r="S465" s="276"/>
      <c r="T465" s="276"/>
      <c r="U465" s="276"/>
      <c r="V465" s="276"/>
      <c r="W465" s="276"/>
      <c r="X465" s="276"/>
      <c r="Y465" s="276"/>
      <c r="Z465" s="276"/>
    </row>
    <row r="466" spans="1:26" ht="15.75" customHeight="1">
      <c r="A466" s="276"/>
      <c r="B466" s="279"/>
      <c r="C466" s="279"/>
      <c r="D466" s="276"/>
      <c r="E466" s="276"/>
      <c r="F466" s="378"/>
      <c r="G466" s="276"/>
      <c r="H466" s="276"/>
      <c r="I466" s="276"/>
      <c r="J466" s="276"/>
      <c r="K466" s="276"/>
      <c r="L466" s="276"/>
      <c r="M466" s="276"/>
      <c r="N466" s="276"/>
      <c r="O466" s="276"/>
      <c r="P466" s="276"/>
      <c r="Q466" s="276"/>
      <c r="R466" s="276"/>
      <c r="S466" s="276"/>
      <c r="T466" s="276"/>
      <c r="U466" s="276"/>
      <c r="V466" s="276"/>
      <c r="W466" s="276"/>
      <c r="X466" s="276"/>
      <c r="Y466" s="276"/>
      <c r="Z466" s="276"/>
    </row>
    <row r="467" spans="1:26" ht="15.75" customHeight="1">
      <c r="A467" s="276"/>
      <c r="B467" s="279"/>
      <c r="C467" s="279"/>
      <c r="D467" s="276"/>
      <c r="E467" s="276"/>
      <c r="F467" s="378"/>
      <c r="G467" s="276"/>
      <c r="H467" s="276"/>
      <c r="I467" s="276"/>
      <c r="J467" s="276"/>
      <c r="K467" s="276"/>
      <c r="L467" s="276"/>
      <c r="M467" s="276"/>
      <c r="N467" s="276"/>
      <c r="O467" s="276"/>
      <c r="P467" s="276"/>
      <c r="Q467" s="276"/>
      <c r="R467" s="276"/>
      <c r="S467" s="276"/>
      <c r="T467" s="276"/>
      <c r="U467" s="276"/>
      <c r="V467" s="276"/>
      <c r="W467" s="276"/>
      <c r="X467" s="276"/>
      <c r="Y467" s="276"/>
      <c r="Z467" s="276"/>
    </row>
    <row r="468" spans="1:26" ht="15.75" customHeight="1">
      <c r="A468" s="276"/>
      <c r="B468" s="279"/>
      <c r="C468" s="279"/>
      <c r="D468" s="276"/>
      <c r="E468" s="276"/>
      <c r="F468" s="378"/>
      <c r="G468" s="276"/>
      <c r="H468" s="276"/>
      <c r="I468" s="276"/>
      <c r="J468" s="276"/>
      <c r="K468" s="276"/>
      <c r="L468" s="276"/>
      <c r="M468" s="276"/>
      <c r="N468" s="276"/>
      <c r="O468" s="276"/>
      <c r="P468" s="276"/>
      <c r="Q468" s="276"/>
      <c r="R468" s="276"/>
      <c r="S468" s="276"/>
      <c r="T468" s="276"/>
      <c r="U468" s="276"/>
      <c r="V468" s="276"/>
      <c r="W468" s="276"/>
      <c r="X468" s="276"/>
      <c r="Y468" s="276"/>
      <c r="Z468" s="276"/>
    </row>
    <row r="469" spans="1:26" ht="15.75" customHeight="1">
      <c r="A469" s="276"/>
      <c r="B469" s="279"/>
      <c r="C469" s="279"/>
      <c r="D469" s="276"/>
      <c r="E469" s="276"/>
      <c r="F469" s="378"/>
      <c r="G469" s="276"/>
      <c r="H469" s="276"/>
      <c r="I469" s="276"/>
      <c r="J469" s="276"/>
      <c r="K469" s="276"/>
      <c r="L469" s="276"/>
      <c r="M469" s="276"/>
      <c r="N469" s="276"/>
      <c r="O469" s="276"/>
      <c r="P469" s="276"/>
      <c r="Q469" s="276"/>
      <c r="R469" s="276"/>
      <c r="S469" s="276"/>
      <c r="T469" s="276"/>
      <c r="U469" s="276"/>
      <c r="V469" s="276"/>
      <c r="W469" s="276"/>
      <c r="X469" s="276"/>
      <c r="Y469" s="276"/>
      <c r="Z469" s="276"/>
    </row>
    <row r="470" spans="1:26" ht="15.75" customHeight="1">
      <c r="A470" s="276"/>
      <c r="B470" s="279"/>
      <c r="C470" s="279"/>
      <c r="D470" s="276"/>
      <c r="E470" s="276"/>
      <c r="F470" s="378"/>
      <c r="G470" s="276"/>
      <c r="H470" s="276"/>
      <c r="I470" s="276"/>
      <c r="J470" s="276"/>
      <c r="K470" s="276"/>
      <c r="L470" s="276"/>
      <c r="M470" s="276"/>
      <c r="N470" s="276"/>
      <c r="O470" s="276"/>
      <c r="P470" s="276"/>
      <c r="Q470" s="276"/>
      <c r="R470" s="276"/>
      <c r="S470" s="276"/>
      <c r="T470" s="276"/>
      <c r="U470" s="276"/>
      <c r="V470" s="276"/>
      <c r="W470" s="276"/>
      <c r="X470" s="276"/>
      <c r="Y470" s="276"/>
      <c r="Z470" s="276"/>
    </row>
    <row r="471" spans="1:26" ht="15.75" customHeight="1">
      <c r="A471" s="276"/>
      <c r="B471" s="279"/>
      <c r="C471" s="279"/>
      <c r="D471" s="276"/>
      <c r="E471" s="276"/>
      <c r="F471" s="378"/>
      <c r="G471" s="276"/>
      <c r="H471" s="276"/>
      <c r="I471" s="276"/>
      <c r="J471" s="276"/>
      <c r="K471" s="276"/>
      <c r="L471" s="276"/>
      <c r="M471" s="276"/>
      <c r="N471" s="276"/>
      <c r="O471" s="276"/>
      <c r="P471" s="276"/>
      <c r="Q471" s="276"/>
      <c r="R471" s="276"/>
      <c r="S471" s="276"/>
      <c r="T471" s="276"/>
      <c r="U471" s="276"/>
      <c r="V471" s="276"/>
      <c r="W471" s="276"/>
      <c r="X471" s="276"/>
      <c r="Y471" s="276"/>
      <c r="Z471" s="276"/>
    </row>
    <row r="472" spans="1:26" ht="15.75" customHeight="1">
      <c r="A472" s="276"/>
      <c r="B472" s="279"/>
      <c r="C472" s="279"/>
      <c r="D472" s="276"/>
      <c r="E472" s="276"/>
      <c r="F472" s="378"/>
      <c r="G472" s="276"/>
      <c r="H472" s="276"/>
      <c r="I472" s="276"/>
      <c r="J472" s="276"/>
      <c r="K472" s="276"/>
      <c r="L472" s="276"/>
      <c r="M472" s="276"/>
      <c r="N472" s="276"/>
      <c r="O472" s="276"/>
      <c r="P472" s="276"/>
      <c r="Q472" s="276"/>
      <c r="R472" s="276"/>
      <c r="S472" s="276"/>
      <c r="T472" s="276"/>
      <c r="U472" s="276"/>
      <c r="V472" s="276"/>
      <c r="W472" s="276"/>
      <c r="X472" s="276"/>
      <c r="Y472" s="276"/>
      <c r="Z472" s="276"/>
    </row>
    <row r="473" spans="1:26" ht="15.75" customHeight="1">
      <c r="A473" s="276"/>
      <c r="B473" s="279"/>
      <c r="C473" s="279"/>
      <c r="D473" s="276"/>
      <c r="E473" s="276"/>
      <c r="F473" s="378"/>
      <c r="G473" s="276"/>
      <c r="H473" s="276"/>
      <c r="I473" s="276"/>
      <c r="J473" s="276"/>
      <c r="K473" s="276"/>
      <c r="L473" s="276"/>
      <c r="M473" s="276"/>
      <c r="N473" s="276"/>
      <c r="O473" s="276"/>
      <c r="P473" s="276"/>
      <c r="Q473" s="276"/>
      <c r="R473" s="276"/>
      <c r="S473" s="276"/>
      <c r="T473" s="276"/>
      <c r="U473" s="276"/>
      <c r="V473" s="276"/>
      <c r="W473" s="276"/>
      <c r="X473" s="276"/>
      <c r="Y473" s="276"/>
      <c r="Z473" s="276"/>
    </row>
    <row r="474" spans="1:26" ht="15.75" customHeight="1">
      <c r="A474" s="276"/>
      <c r="B474" s="279"/>
      <c r="C474" s="279"/>
      <c r="D474" s="276"/>
      <c r="E474" s="276"/>
      <c r="F474" s="378"/>
      <c r="G474" s="276"/>
      <c r="H474" s="276"/>
      <c r="I474" s="276"/>
      <c r="J474" s="276"/>
      <c r="K474" s="276"/>
      <c r="L474" s="276"/>
      <c r="M474" s="276"/>
      <c r="N474" s="276"/>
      <c r="O474" s="276"/>
      <c r="P474" s="276"/>
      <c r="Q474" s="276"/>
      <c r="R474" s="276"/>
      <c r="S474" s="276"/>
      <c r="T474" s="276"/>
      <c r="U474" s="276"/>
      <c r="V474" s="276"/>
      <c r="W474" s="276"/>
      <c r="X474" s="276"/>
      <c r="Y474" s="276"/>
      <c r="Z474" s="276"/>
    </row>
    <row r="475" spans="1:26" ht="15.75" customHeight="1">
      <c r="A475" s="276"/>
      <c r="B475" s="279"/>
      <c r="C475" s="279"/>
      <c r="D475" s="276"/>
      <c r="E475" s="276"/>
      <c r="F475" s="378"/>
      <c r="G475" s="276"/>
      <c r="H475" s="276"/>
      <c r="I475" s="276"/>
      <c r="J475" s="276"/>
      <c r="K475" s="276"/>
      <c r="L475" s="276"/>
      <c r="M475" s="276"/>
      <c r="N475" s="276"/>
      <c r="O475" s="276"/>
      <c r="P475" s="276"/>
      <c r="Q475" s="276"/>
      <c r="R475" s="276"/>
      <c r="S475" s="276"/>
      <c r="T475" s="276"/>
      <c r="U475" s="276"/>
      <c r="V475" s="276"/>
      <c r="W475" s="276"/>
      <c r="X475" s="276"/>
      <c r="Y475" s="276"/>
      <c r="Z475" s="276"/>
    </row>
    <row r="476" spans="1:26" ht="15.75" customHeight="1">
      <c r="A476" s="276"/>
      <c r="B476" s="279"/>
      <c r="C476" s="279"/>
      <c r="D476" s="276"/>
      <c r="E476" s="276"/>
      <c r="F476" s="378"/>
      <c r="G476" s="276"/>
      <c r="H476" s="276"/>
      <c r="I476" s="276"/>
      <c r="J476" s="276"/>
      <c r="K476" s="276"/>
      <c r="L476" s="276"/>
      <c r="M476" s="276"/>
      <c r="N476" s="276"/>
      <c r="O476" s="276"/>
      <c r="P476" s="276"/>
      <c r="Q476" s="276"/>
      <c r="R476" s="276"/>
      <c r="S476" s="276"/>
      <c r="T476" s="276"/>
      <c r="U476" s="276"/>
      <c r="V476" s="276"/>
      <c r="W476" s="276"/>
      <c r="X476" s="276"/>
      <c r="Y476" s="276"/>
      <c r="Z476" s="276"/>
    </row>
    <row r="477" spans="1:26" ht="15.75" customHeight="1">
      <c r="A477" s="276"/>
      <c r="B477" s="279"/>
      <c r="C477" s="279"/>
      <c r="D477" s="276"/>
      <c r="E477" s="276"/>
      <c r="F477" s="378"/>
      <c r="G477" s="276"/>
      <c r="H477" s="276"/>
      <c r="I477" s="276"/>
      <c r="J477" s="276"/>
      <c r="K477" s="276"/>
      <c r="L477" s="276"/>
      <c r="M477" s="276"/>
      <c r="N477" s="276"/>
      <c r="O477" s="276"/>
      <c r="P477" s="276"/>
      <c r="Q477" s="276"/>
      <c r="R477" s="276"/>
      <c r="S477" s="276"/>
      <c r="T477" s="276"/>
      <c r="U477" s="276"/>
      <c r="V477" s="276"/>
      <c r="W477" s="276"/>
      <c r="X477" s="276"/>
      <c r="Y477" s="276"/>
      <c r="Z477" s="276"/>
    </row>
    <row r="478" spans="1:26" ht="15.75" customHeight="1">
      <c r="A478" s="276"/>
      <c r="B478" s="279"/>
      <c r="C478" s="279"/>
      <c r="D478" s="276"/>
      <c r="E478" s="276"/>
      <c r="F478" s="378"/>
      <c r="G478" s="276"/>
      <c r="H478" s="276"/>
      <c r="I478" s="276"/>
      <c r="J478" s="276"/>
      <c r="K478" s="276"/>
      <c r="L478" s="276"/>
      <c r="M478" s="276"/>
      <c r="N478" s="276"/>
      <c r="O478" s="276"/>
      <c r="P478" s="276"/>
      <c r="Q478" s="276"/>
      <c r="R478" s="276"/>
      <c r="S478" s="276"/>
      <c r="T478" s="276"/>
      <c r="U478" s="276"/>
      <c r="V478" s="276"/>
      <c r="W478" s="276"/>
      <c r="X478" s="276"/>
      <c r="Y478" s="276"/>
      <c r="Z478" s="276"/>
    </row>
    <row r="479" spans="1:26" ht="15.75" customHeight="1">
      <c r="A479" s="276"/>
      <c r="B479" s="279"/>
      <c r="C479" s="279"/>
      <c r="D479" s="276"/>
      <c r="E479" s="276"/>
      <c r="F479" s="378"/>
      <c r="G479" s="276"/>
      <c r="H479" s="276"/>
      <c r="I479" s="276"/>
      <c r="J479" s="276"/>
      <c r="K479" s="276"/>
      <c r="L479" s="276"/>
      <c r="M479" s="276"/>
      <c r="N479" s="276"/>
      <c r="O479" s="276"/>
      <c r="P479" s="276"/>
      <c r="Q479" s="276"/>
      <c r="R479" s="276"/>
      <c r="S479" s="276"/>
      <c r="T479" s="276"/>
      <c r="U479" s="276"/>
      <c r="V479" s="276"/>
      <c r="W479" s="276"/>
      <c r="X479" s="276"/>
      <c r="Y479" s="276"/>
      <c r="Z479" s="276"/>
    </row>
    <row r="480" spans="1:26" ht="15.75" customHeight="1">
      <c r="A480" s="276"/>
      <c r="B480" s="279"/>
      <c r="C480" s="279"/>
      <c r="D480" s="276"/>
      <c r="E480" s="276"/>
      <c r="F480" s="378"/>
      <c r="G480" s="276"/>
      <c r="H480" s="276"/>
      <c r="I480" s="276"/>
      <c r="J480" s="276"/>
      <c r="K480" s="276"/>
      <c r="L480" s="276"/>
      <c r="M480" s="276"/>
      <c r="N480" s="276"/>
      <c r="O480" s="276"/>
      <c r="P480" s="276"/>
      <c r="Q480" s="276"/>
      <c r="R480" s="276"/>
      <c r="S480" s="276"/>
      <c r="T480" s="276"/>
      <c r="U480" s="276"/>
      <c r="V480" s="276"/>
      <c r="W480" s="276"/>
      <c r="X480" s="276"/>
      <c r="Y480" s="276"/>
      <c r="Z480" s="276"/>
    </row>
    <row r="481" spans="1:26" ht="15.75" customHeight="1">
      <c r="A481" s="276"/>
      <c r="B481" s="279"/>
      <c r="C481" s="279"/>
      <c r="D481" s="276"/>
      <c r="E481" s="276"/>
      <c r="F481" s="378"/>
      <c r="G481" s="276"/>
      <c r="H481" s="276"/>
      <c r="I481" s="276"/>
      <c r="J481" s="276"/>
      <c r="K481" s="276"/>
      <c r="L481" s="276"/>
      <c r="M481" s="276"/>
      <c r="N481" s="276"/>
      <c r="O481" s="276"/>
      <c r="P481" s="276"/>
      <c r="Q481" s="276"/>
      <c r="R481" s="276"/>
      <c r="S481" s="276"/>
      <c r="T481" s="276"/>
      <c r="U481" s="276"/>
      <c r="V481" s="276"/>
      <c r="W481" s="276"/>
      <c r="X481" s="276"/>
      <c r="Y481" s="276"/>
      <c r="Z481" s="276"/>
    </row>
    <row r="482" spans="1:26" ht="15.75" customHeight="1">
      <c r="A482" s="276"/>
      <c r="B482" s="279"/>
      <c r="C482" s="279"/>
      <c r="D482" s="276"/>
      <c r="E482" s="276"/>
      <c r="F482" s="378"/>
      <c r="G482" s="276"/>
      <c r="H482" s="276"/>
      <c r="I482" s="276"/>
      <c r="J482" s="276"/>
      <c r="K482" s="276"/>
      <c r="L482" s="276"/>
      <c r="M482" s="276"/>
      <c r="N482" s="276"/>
      <c r="O482" s="276"/>
      <c r="P482" s="276"/>
      <c r="Q482" s="276"/>
      <c r="R482" s="276"/>
      <c r="S482" s="276"/>
      <c r="T482" s="276"/>
      <c r="U482" s="276"/>
      <c r="V482" s="276"/>
      <c r="W482" s="276"/>
      <c r="X482" s="276"/>
      <c r="Y482" s="276"/>
      <c r="Z482" s="276"/>
    </row>
    <row r="483" spans="1:26" ht="15.75" customHeight="1">
      <c r="A483" s="276"/>
      <c r="B483" s="279"/>
      <c r="C483" s="279"/>
      <c r="D483" s="276"/>
      <c r="E483" s="276"/>
      <c r="F483" s="378"/>
      <c r="G483" s="276"/>
      <c r="H483" s="276"/>
      <c r="I483" s="276"/>
      <c r="J483" s="276"/>
      <c r="K483" s="276"/>
      <c r="L483" s="276"/>
      <c r="M483" s="276"/>
      <c r="N483" s="276"/>
      <c r="O483" s="276"/>
      <c r="P483" s="276"/>
      <c r="Q483" s="276"/>
      <c r="R483" s="276"/>
      <c r="S483" s="276"/>
      <c r="T483" s="276"/>
      <c r="U483" s="276"/>
      <c r="V483" s="276"/>
      <c r="W483" s="276"/>
      <c r="X483" s="276"/>
      <c r="Y483" s="276"/>
      <c r="Z483" s="276"/>
    </row>
    <row r="484" spans="1:26" ht="15.75" customHeight="1">
      <c r="A484" s="276"/>
      <c r="B484" s="279"/>
      <c r="C484" s="279"/>
      <c r="D484" s="276"/>
      <c r="E484" s="276"/>
      <c r="F484" s="378"/>
      <c r="G484" s="276"/>
      <c r="H484" s="276"/>
      <c r="I484" s="276"/>
      <c r="J484" s="276"/>
      <c r="K484" s="276"/>
      <c r="L484" s="276"/>
      <c r="M484" s="276"/>
      <c r="N484" s="276"/>
      <c r="O484" s="276"/>
      <c r="P484" s="276"/>
      <c r="Q484" s="276"/>
      <c r="R484" s="276"/>
      <c r="S484" s="276"/>
      <c r="T484" s="276"/>
      <c r="U484" s="276"/>
      <c r="V484" s="276"/>
      <c r="W484" s="276"/>
      <c r="X484" s="276"/>
      <c r="Y484" s="276"/>
      <c r="Z484" s="276"/>
    </row>
    <row r="485" spans="1:26" ht="15.75" customHeight="1">
      <c r="A485" s="276"/>
      <c r="B485" s="279"/>
      <c r="C485" s="279"/>
      <c r="D485" s="276"/>
      <c r="E485" s="276"/>
      <c r="F485" s="378"/>
      <c r="G485" s="276"/>
      <c r="H485" s="276"/>
      <c r="I485" s="276"/>
      <c r="J485" s="276"/>
      <c r="K485" s="276"/>
      <c r="L485" s="276"/>
      <c r="M485" s="276"/>
      <c r="N485" s="276"/>
      <c r="O485" s="276"/>
      <c r="P485" s="276"/>
      <c r="Q485" s="276"/>
      <c r="R485" s="276"/>
      <c r="S485" s="276"/>
      <c r="T485" s="276"/>
      <c r="U485" s="276"/>
      <c r="V485" s="276"/>
      <c r="W485" s="276"/>
      <c r="X485" s="276"/>
      <c r="Y485" s="276"/>
      <c r="Z485" s="276"/>
    </row>
    <row r="486" spans="1:26" ht="15.75" customHeight="1">
      <c r="A486" s="276"/>
      <c r="B486" s="279"/>
      <c r="C486" s="279"/>
      <c r="D486" s="276"/>
      <c r="E486" s="276"/>
      <c r="F486" s="378"/>
      <c r="G486" s="276"/>
      <c r="H486" s="276"/>
      <c r="I486" s="276"/>
      <c r="J486" s="276"/>
      <c r="K486" s="276"/>
      <c r="L486" s="276"/>
      <c r="M486" s="276"/>
      <c r="N486" s="276"/>
      <c r="O486" s="276"/>
      <c r="P486" s="276"/>
      <c r="Q486" s="276"/>
      <c r="R486" s="276"/>
      <c r="S486" s="276"/>
      <c r="T486" s="276"/>
      <c r="U486" s="276"/>
      <c r="V486" s="276"/>
      <c r="W486" s="276"/>
      <c r="X486" s="276"/>
      <c r="Y486" s="276"/>
      <c r="Z486" s="276"/>
    </row>
    <row r="487" spans="1:26" ht="15.75" customHeight="1">
      <c r="A487" s="276"/>
      <c r="B487" s="279"/>
      <c r="C487" s="279"/>
      <c r="D487" s="276"/>
      <c r="E487" s="276"/>
      <c r="F487" s="378"/>
      <c r="G487" s="276"/>
      <c r="H487" s="276"/>
      <c r="I487" s="276"/>
      <c r="J487" s="276"/>
      <c r="K487" s="276"/>
      <c r="L487" s="276"/>
      <c r="M487" s="276"/>
      <c r="N487" s="276"/>
      <c r="O487" s="276"/>
      <c r="P487" s="276"/>
      <c r="Q487" s="276"/>
      <c r="R487" s="276"/>
      <c r="S487" s="276"/>
      <c r="T487" s="276"/>
      <c r="U487" s="276"/>
      <c r="V487" s="276"/>
      <c r="W487" s="276"/>
      <c r="X487" s="276"/>
      <c r="Y487" s="276"/>
      <c r="Z487" s="276"/>
    </row>
    <row r="488" spans="1:26" ht="15.75" customHeight="1">
      <c r="A488" s="276"/>
      <c r="B488" s="279"/>
      <c r="C488" s="279"/>
      <c r="D488" s="276"/>
      <c r="E488" s="276"/>
      <c r="F488" s="378"/>
      <c r="G488" s="276"/>
      <c r="H488" s="276"/>
      <c r="I488" s="276"/>
      <c r="J488" s="276"/>
      <c r="K488" s="276"/>
      <c r="L488" s="276"/>
      <c r="M488" s="276"/>
      <c r="N488" s="276"/>
      <c r="O488" s="276"/>
      <c r="P488" s="276"/>
      <c r="Q488" s="276"/>
      <c r="R488" s="276"/>
      <c r="S488" s="276"/>
      <c r="T488" s="276"/>
      <c r="U488" s="276"/>
      <c r="V488" s="276"/>
      <c r="W488" s="276"/>
      <c r="X488" s="276"/>
      <c r="Y488" s="276"/>
      <c r="Z488" s="276"/>
    </row>
    <row r="489" spans="1:26" ht="15.75" customHeight="1">
      <c r="A489" s="276"/>
      <c r="B489" s="279"/>
      <c r="C489" s="279"/>
      <c r="D489" s="276"/>
      <c r="E489" s="276"/>
      <c r="F489" s="378"/>
      <c r="G489" s="276"/>
      <c r="H489" s="276"/>
      <c r="I489" s="276"/>
      <c r="J489" s="276"/>
      <c r="K489" s="276"/>
      <c r="L489" s="276"/>
      <c r="M489" s="276"/>
      <c r="N489" s="276"/>
      <c r="O489" s="276"/>
      <c r="P489" s="276"/>
      <c r="Q489" s="276"/>
      <c r="R489" s="276"/>
      <c r="S489" s="276"/>
      <c r="T489" s="276"/>
      <c r="U489" s="276"/>
      <c r="V489" s="276"/>
      <c r="W489" s="276"/>
      <c r="X489" s="276"/>
      <c r="Y489" s="276"/>
      <c r="Z489" s="276"/>
    </row>
    <row r="490" spans="1:26" ht="15.75" customHeight="1">
      <c r="A490" s="276"/>
      <c r="B490" s="279"/>
      <c r="C490" s="279"/>
      <c r="D490" s="276"/>
      <c r="E490" s="276"/>
      <c r="F490" s="378"/>
      <c r="G490" s="276"/>
      <c r="H490" s="276"/>
      <c r="I490" s="276"/>
      <c r="J490" s="276"/>
      <c r="K490" s="276"/>
      <c r="L490" s="276"/>
      <c r="M490" s="276"/>
      <c r="N490" s="276"/>
      <c r="O490" s="276"/>
      <c r="P490" s="276"/>
      <c r="Q490" s="276"/>
      <c r="R490" s="276"/>
      <c r="S490" s="276"/>
      <c r="T490" s="276"/>
      <c r="U490" s="276"/>
      <c r="V490" s="276"/>
      <c r="W490" s="276"/>
      <c r="X490" s="276"/>
      <c r="Y490" s="276"/>
      <c r="Z490" s="276"/>
    </row>
    <row r="491" spans="1:26" ht="15.75" customHeight="1">
      <c r="A491" s="276"/>
      <c r="B491" s="279"/>
      <c r="C491" s="279"/>
      <c r="D491" s="276"/>
      <c r="E491" s="276"/>
      <c r="F491" s="378"/>
      <c r="G491" s="276"/>
      <c r="H491" s="276"/>
      <c r="I491" s="276"/>
      <c r="J491" s="276"/>
      <c r="K491" s="276"/>
      <c r="L491" s="276"/>
      <c r="M491" s="276"/>
      <c r="N491" s="276"/>
      <c r="O491" s="276"/>
      <c r="P491" s="276"/>
      <c r="Q491" s="276"/>
      <c r="R491" s="276"/>
      <c r="S491" s="276"/>
      <c r="T491" s="276"/>
      <c r="U491" s="276"/>
      <c r="V491" s="276"/>
      <c r="W491" s="276"/>
      <c r="X491" s="276"/>
      <c r="Y491" s="276"/>
      <c r="Z491" s="276"/>
    </row>
    <row r="492" spans="1:26" ht="15.75" customHeight="1">
      <c r="A492" s="276"/>
      <c r="B492" s="279"/>
      <c r="C492" s="279"/>
      <c r="D492" s="276"/>
      <c r="E492" s="276"/>
      <c r="F492" s="378"/>
      <c r="G492" s="276"/>
      <c r="H492" s="276"/>
      <c r="I492" s="276"/>
      <c r="J492" s="276"/>
      <c r="K492" s="276"/>
      <c r="L492" s="276"/>
      <c r="M492" s="276"/>
      <c r="N492" s="276"/>
      <c r="O492" s="276"/>
      <c r="P492" s="276"/>
      <c r="Q492" s="276"/>
      <c r="R492" s="276"/>
      <c r="S492" s="276"/>
      <c r="T492" s="276"/>
      <c r="U492" s="276"/>
      <c r="V492" s="276"/>
      <c r="W492" s="276"/>
      <c r="X492" s="276"/>
      <c r="Y492" s="276"/>
      <c r="Z492" s="276"/>
    </row>
    <row r="493" spans="1:26" ht="15.75" customHeight="1">
      <c r="A493" s="276"/>
      <c r="B493" s="279"/>
      <c r="C493" s="279"/>
      <c r="D493" s="276"/>
      <c r="E493" s="276"/>
      <c r="F493" s="378"/>
      <c r="G493" s="276"/>
      <c r="H493" s="276"/>
      <c r="I493" s="276"/>
      <c r="J493" s="276"/>
      <c r="K493" s="276"/>
      <c r="L493" s="276"/>
      <c r="M493" s="276"/>
      <c r="N493" s="276"/>
      <c r="O493" s="276"/>
      <c r="P493" s="276"/>
      <c r="Q493" s="276"/>
      <c r="R493" s="276"/>
      <c r="S493" s="276"/>
      <c r="T493" s="276"/>
      <c r="U493" s="276"/>
      <c r="V493" s="276"/>
      <c r="W493" s="276"/>
      <c r="X493" s="276"/>
      <c r="Y493" s="276"/>
      <c r="Z493" s="276"/>
    </row>
    <row r="494" spans="1:26" ht="15.75" customHeight="1">
      <c r="A494" s="276"/>
      <c r="B494" s="279"/>
      <c r="C494" s="279"/>
      <c r="D494" s="276"/>
      <c r="E494" s="276"/>
      <c r="F494" s="378"/>
      <c r="G494" s="276"/>
      <c r="H494" s="276"/>
      <c r="I494" s="276"/>
      <c r="J494" s="276"/>
      <c r="K494" s="276"/>
      <c r="L494" s="276"/>
      <c r="M494" s="276"/>
      <c r="N494" s="276"/>
      <c r="O494" s="276"/>
      <c r="P494" s="276"/>
      <c r="Q494" s="276"/>
      <c r="R494" s="276"/>
      <c r="S494" s="276"/>
      <c r="T494" s="276"/>
      <c r="U494" s="276"/>
      <c r="V494" s="276"/>
      <c r="W494" s="276"/>
      <c r="X494" s="276"/>
      <c r="Y494" s="276"/>
      <c r="Z494" s="276"/>
    </row>
    <row r="495" spans="1:26" ht="15.75" customHeight="1">
      <c r="A495" s="276"/>
      <c r="B495" s="279"/>
      <c r="C495" s="279"/>
      <c r="D495" s="276"/>
      <c r="E495" s="276"/>
      <c r="F495" s="378"/>
      <c r="G495" s="276"/>
      <c r="H495" s="276"/>
      <c r="I495" s="276"/>
      <c r="J495" s="276"/>
      <c r="K495" s="276"/>
      <c r="L495" s="276"/>
      <c r="M495" s="276"/>
      <c r="N495" s="276"/>
      <c r="O495" s="276"/>
      <c r="P495" s="276"/>
      <c r="Q495" s="276"/>
      <c r="R495" s="276"/>
      <c r="S495" s="276"/>
      <c r="T495" s="276"/>
      <c r="U495" s="276"/>
      <c r="V495" s="276"/>
      <c r="W495" s="276"/>
      <c r="X495" s="276"/>
      <c r="Y495" s="276"/>
      <c r="Z495" s="276"/>
    </row>
    <row r="496" spans="1:26" ht="15.75" customHeight="1">
      <c r="A496" s="276"/>
      <c r="B496" s="279"/>
      <c r="C496" s="279"/>
      <c r="D496" s="276"/>
      <c r="E496" s="276"/>
      <c r="F496" s="378"/>
      <c r="G496" s="276"/>
      <c r="H496" s="276"/>
      <c r="I496" s="276"/>
      <c r="J496" s="276"/>
      <c r="K496" s="276"/>
      <c r="L496" s="276"/>
      <c r="M496" s="276"/>
      <c r="N496" s="276"/>
      <c r="O496" s="276"/>
      <c r="P496" s="276"/>
      <c r="Q496" s="276"/>
      <c r="R496" s="276"/>
      <c r="S496" s="276"/>
      <c r="T496" s="276"/>
      <c r="U496" s="276"/>
      <c r="V496" s="276"/>
      <c r="W496" s="276"/>
      <c r="X496" s="276"/>
      <c r="Y496" s="276"/>
      <c r="Z496" s="276"/>
    </row>
    <row r="497" spans="1:26" ht="15.75" customHeight="1">
      <c r="A497" s="276"/>
      <c r="B497" s="279"/>
      <c r="C497" s="279"/>
      <c r="D497" s="276"/>
      <c r="E497" s="276"/>
      <c r="F497" s="378"/>
      <c r="G497" s="276"/>
      <c r="H497" s="276"/>
      <c r="I497" s="276"/>
      <c r="J497" s="276"/>
      <c r="K497" s="276"/>
      <c r="L497" s="276"/>
      <c r="M497" s="276"/>
      <c r="N497" s="276"/>
      <c r="O497" s="276"/>
      <c r="P497" s="276"/>
      <c r="Q497" s="276"/>
      <c r="R497" s="276"/>
      <c r="S497" s="276"/>
      <c r="T497" s="276"/>
      <c r="U497" s="276"/>
      <c r="V497" s="276"/>
      <c r="W497" s="276"/>
      <c r="X497" s="276"/>
      <c r="Y497" s="276"/>
      <c r="Z497" s="276"/>
    </row>
    <row r="498" spans="1:26" ht="15.75" customHeight="1">
      <c r="A498" s="276"/>
      <c r="B498" s="279"/>
      <c r="C498" s="279"/>
      <c r="D498" s="276"/>
      <c r="E498" s="276"/>
      <c r="F498" s="378"/>
      <c r="G498" s="276"/>
      <c r="H498" s="276"/>
      <c r="I498" s="276"/>
      <c r="J498" s="276"/>
      <c r="K498" s="276"/>
      <c r="L498" s="276"/>
      <c r="M498" s="276"/>
      <c r="N498" s="276"/>
      <c r="O498" s="276"/>
      <c r="P498" s="276"/>
      <c r="Q498" s="276"/>
      <c r="R498" s="276"/>
      <c r="S498" s="276"/>
      <c r="T498" s="276"/>
      <c r="U498" s="276"/>
      <c r="V498" s="276"/>
      <c r="W498" s="276"/>
      <c r="X498" s="276"/>
      <c r="Y498" s="276"/>
      <c r="Z498" s="276"/>
    </row>
    <row r="499" spans="1:26" ht="15.75" customHeight="1">
      <c r="A499" s="276"/>
      <c r="B499" s="279"/>
      <c r="C499" s="279"/>
      <c r="D499" s="276"/>
      <c r="E499" s="276"/>
      <c r="F499" s="378"/>
      <c r="G499" s="276"/>
      <c r="H499" s="276"/>
      <c r="I499" s="276"/>
      <c r="J499" s="276"/>
      <c r="K499" s="276"/>
      <c r="L499" s="276"/>
      <c r="M499" s="276"/>
      <c r="N499" s="276"/>
      <c r="O499" s="276"/>
      <c r="P499" s="276"/>
      <c r="Q499" s="276"/>
      <c r="R499" s="276"/>
      <c r="S499" s="276"/>
      <c r="T499" s="276"/>
      <c r="U499" s="276"/>
      <c r="V499" s="276"/>
      <c r="W499" s="276"/>
      <c r="X499" s="276"/>
      <c r="Y499" s="276"/>
      <c r="Z499" s="276"/>
    </row>
    <row r="500" spans="1:26" ht="15.75" customHeight="1">
      <c r="A500" s="276"/>
      <c r="B500" s="279"/>
      <c r="C500" s="279"/>
      <c r="D500" s="276"/>
      <c r="E500" s="276"/>
      <c r="F500" s="378"/>
      <c r="G500" s="276"/>
      <c r="H500" s="276"/>
      <c r="I500" s="276"/>
      <c r="J500" s="276"/>
      <c r="K500" s="276"/>
      <c r="L500" s="276"/>
      <c r="M500" s="276"/>
      <c r="N500" s="276"/>
      <c r="O500" s="276"/>
      <c r="P500" s="276"/>
      <c r="Q500" s="276"/>
      <c r="R500" s="276"/>
      <c r="S500" s="276"/>
      <c r="T500" s="276"/>
      <c r="U500" s="276"/>
      <c r="V500" s="276"/>
      <c r="W500" s="276"/>
      <c r="X500" s="276"/>
      <c r="Y500" s="276"/>
      <c r="Z500" s="276"/>
    </row>
    <row r="501" spans="1:26" ht="15.75" customHeight="1">
      <c r="A501" s="276"/>
      <c r="B501" s="279"/>
      <c r="C501" s="279"/>
      <c r="D501" s="276"/>
      <c r="E501" s="276"/>
      <c r="F501" s="378"/>
      <c r="G501" s="276"/>
      <c r="H501" s="276"/>
      <c r="I501" s="276"/>
      <c r="J501" s="276"/>
      <c r="K501" s="276"/>
      <c r="L501" s="276"/>
      <c r="M501" s="276"/>
      <c r="N501" s="276"/>
      <c r="O501" s="276"/>
      <c r="P501" s="276"/>
      <c r="Q501" s="276"/>
      <c r="R501" s="276"/>
      <c r="S501" s="276"/>
      <c r="T501" s="276"/>
      <c r="U501" s="276"/>
      <c r="V501" s="276"/>
      <c r="W501" s="276"/>
      <c r="X501" s="276"/>
      <c r="Y501" s="276"/>
      <c r="Z501" s="276"/>
    </row>
    <row r="502" spans="1:26" ht="15.75" customHeight="1">
      <c r="A502" s="276"/>
      <c r="B502" s="279"/>
      <c r="C502" s="279"/>
      <c r="D502" s="276"/>
      <c r="E502" s="276"/>
      <c r="F502" s="378"/>
      <c r="G502" s="276"/>
      <c r="H502" s="276"/>
      <c r="I502" s="276"/>
      <c r="J502" s="276"/>
      <c r="K502" s="276"/>
      <c r="L502" s="276"/>
      <c r="M502" s="276"/>
      <c r="N502" s="276"/>
      <c r="O502" s="276"/>
      <c r="P502" s="276"/>
      <c r="Q502" s="276"/>
      <c r="R502" s="276"/>
      <c r="S502" s="276"/>
      <c r="T502" s="276"/>
      <c r="U502" s="276"/>
      <c r="V502" s="276"/>
      <c r="W502" s="276"/>
      <c r="X502" s="276"/>
      <c r="Y502" s="276"/>
      <c r="Z502" s="276"/>
    </row>
    <row r="503" spans="1:26" ht="15.75" customHeight="1">
      <c r="A503" s="276"/>
      <c r="B503" s="279"/>
      <c r="C503" s="279"/>
      <c r="D503" s="276"/>
      <c r="E503" s="276"/>
      <c r="F503" s="378"/>
      <c r="G503" s="276"/>
      <c r="H503" s="276"/>
      <c r="I503" s="276"/>
      <c r="J503" s="276"/>
      <c r="K503" s="276"/>
      <c r="L503" s="276"/>
      <c r="M503" s="276"/>
      <c r="N503" s="276"/>
      <c r="O503" s="276"/>
      <c r="P503" s="276"/>
      <c r="Q503" s="276"/>
      <c r="R503" s="276"/>
      <c r="S503" s="276"/>
      <c r="T503" s="276"/>
      <c r="U503" s="276"/>
      <c r="V503" s="276"/>
      <c r="W503" s="276"/>
      <c r="X503" s="276"/>
      <c r="Y503" s="276"/>
      <c r="Z503" s="276"/>
    </row>
    <row r="504" spans="1:26" ht="15.75" customHeight="1">
      <c r="A504" s="276"/>
      <c r="B504" s="279"/>
      <c r="C504" s="279"/>
      <c r="D504" s="276"/>
      <c r="E504" s="276"/>
      <c r="F504" s="378"/>
      <c r="G504" s="276"/>
      <c r="H504" s="276"/>
      <c r="I504" s="276"/>
      <c r="J504" s="276"/>
      <c r="K504" s="276"/>
      <c r="L504" s="276"/>
      <c r="M504" s="276"/>
      <c r="N504" s="276"/>
      <c r="O504" s="276"/>
      <c r="P504" s="276"/>
      <c r="Q504" s="276"/>
      <c r="R504" s="276"/>
      <c r="S504" s="276"/>
      <c r="T504" s="276"/>
      <c r="U504" s="276"/>
      <c r="V504" s="276"/>
      <c r="W504" s="276"/>
      <c r="X504" s="276"/>
      <c r="Y504" s="276"/>
      <c r="Z504" s="276"/>
    </row>
    <row r="505" spans="1:26" ht="15.75" customHeight="1">
      <c r="A505" s="276"/>
      <c r="B505" s="279"/>
      <c r="C505" s="279"/>
      <c r="D505" s="276"/>
      <c r="E505" s="276"/>
      <c r="F505" s="378"/>
      <c r="G505" s="276"/>
      <c r="H505" s="276"/>
      <c r="I505" s="276"/>
      <c r="J505" s="276"/>
      <c r="K505" s="276"/>
      <c r="L505" s="276"/>
      <c r="M505" s="276"/>
      <c r="N505" s="276"/>
      <c r="O505" s="276"/>
      <c r="P505" s="276"/>
      <c r="Q505" s="276"/>
      <c r="R505" s="276"/>
      <c r="S505" s="276"/>
      <c r="T505" s="276"/>
      <c r="U505" s="276"/>
      <c r="V505" s="276"/>
      <c r="W505" s="276"/>
      <c r="X505" s="276"/>
      <c r="Y505" s="276"/>
      <c r="Z505" s="276"/>
    </row>
    <row r="506" spans="1:26" ht="15.75" customHeight="1">
      <c r="A506" s="276"/>
      <c r="B506" s="279"/>
      <c r="C506" s="279"/>
      <c r="D506" s="276"/>
      <c r="E506" s="276"/>
      <c r="F506" s="378"/>
      <c r="G506" s="276"/>
      <c r="H506" s="276"/>
      <c r="I506" s="276"/>
      <c r="J506" s="276"/>
      <c r="K506" s="276"/>
      <c r="L506" s="276"/>
      <c r="M506" s="276"/>
      <c r="N506" s="276"/>
      <c r="O506" s="276"/>
      <c r="P506" s="276"/>
      <c r="Q506" s="276"/>
      <c r="R506" s="276"/>
      <c r="S506" s="276"/>
      <c r="T506" s="276"/>
      <c r="U506" s="276"/>
      <c r="V506" s="276"/>
      <c r="W506" s="276"/>
      <c r="X506" s="276"/>
      <c r="Y506" s="276"/>
      <c r="Z506" s="276"/>
    </row>
    <row r="507" spans="1:26" ht="15.75" customHeight="1">
      <c r="A507" s="276"/>
      <c r="B507" s="279"/>
      <c r="C507" s="279"/>
      <c r="D507" s="276"/>
      <c r="E507" s="276"/>
      <c r="F507" s="378"/>
      <c r="G507" s="276"/>
      <c r="H507" s="276"/>
      <c r="I507" s="276"/>
      <c r="J507" s="276"/>
      <c r="K507" s="276"/>
      <c r="L507" s="276"/>
      <c r="M507" s="276"/>
      <c r="N507" s="276"/>
      <c r="O507" s="276"/>
      <c r="P507" s="276"/>
      <c r="Q507" s="276"/>
      <c r="R507" s="276"/>
      <c r="S507" s="276"/>
      <c r="T507" s="276"/>
      <c r="U507" s="276"/>
      <c r="V507" s="276"/>
      <c r="W507" s="276"/>
      <c r="X507" s="276"/>
      <c r="Y507" s="276"/>
      <c r="Z507" s="276"/>
    </row>
    <row r="508" spans="1:26" ht="15.75" customHeight="1">
      <c r="A508" s="276"/>
      <c r="B508" s="279"/>
      <c r="C508" s="279"/>
      <c r="D508" s="276"/>
      <c r="E508" s="276"/>
      <c r="F508" s="378"/>
      <c r="G508" s="276"/>
      <c r="H508" s="276"/>
      <c r="I508" s="276"/>
      <c r="J508" s="276"/>
      <c r="K508" s="276"/>
      <c r="L508" s="276"/>
      <c r="M508" s="276"/>
      <c r="N508" s="276"/>
      <c r="O508" s="276"/>
      <c r="P508" s="276"/>
      <c r="Q508" s="276"/>
      <c r="R508" s="276"/>
      <c r="S508" s="276"/>
      <c r="T508" s="276"/>
      <c r="U508" s="276"/>
      <c r="V508" s="276"/>
      <c r="W508" s="276"/>
      <c r="X508" s="276"/>
      <c r="Y508" s="276"/>
      <c r="Z508" s="276"/>
    </row>
    <row r="509" spans="1:26" ht="15.75" customHeight="1">
      <c r="A509" s="276"/>
      <c r="B509" s="279"/>
      <c r="C509" s="279"/>
      <c r="D509" s="276"/>
      <c r="E509" s="276"/>
      <c r="F509" s="378"/>
      <c r="G509" s="276"/>
      <c r="H509" s="276"/>
      <c r="I509" s="276"/>
      <c r="J509" s="276"/>
      <c r="K509" s="276"/>
      <c r="L509" s="276"/>
      <c r="M509" s="276"/>
      <c r="N509" s="276"/>
      <c r="O509" s="276"/>
      <c r="P509" s="276"/>
      <c r="Q509" s="276"/>
      <c r="R509" s="276"/>
      <c r="S509" s="276"/>
      <c r="T509" s="276"/>
      <c r="U509" s="276"/>
      <c r="V509" s="276"/>
      <c r="W509" s="276"/>
      <c r="X509" s="276"/>
      <c r="Y509" s="276"/>
      <c r="Z509" s="276"/>
    </row>
    <row r="510" spans="1:26" ht="15.75" customHeight="1">
      <c r="A510" s="276"/>
      <c r="B510" s="279"/>
      <c r="C510" s="279"/>
      <c r="D510" s="276"/>
      <c r="E510" s="276"/>
      <c r="F510" s="378"/>
      <c r="G510" s="276"/>
      <c r="H510" s="276"/>
      <c r="I510" s="276"/>
      <c r="J510" s="276"/>
      <c r="K510" s="276"/>
      <c r="L510" s="276"/>
      <c r="M510" s="276"/>
      <c r="N510" s="276"/>
      <c r="O510" s="276"/>
      <c r="P510" s="276"/>
      <c r="Q510" s="276"/>
      <c r="R510" s="276"/>
      <c r="S510" s="276"/>
      <c r="T510" s="276"/>
      <c r="U510" s="276"/>
      <c r="V510" s="276"/>
      <c r="W510" s="276"/>
      <c r="X510" s="276"/>
      <c r="Y510" s="276"/>
      <c r="Z510" s="276"/>
    </row>
    <row r="511" spans="1:26" ht="15.75" customHeight="1">
      <c r="A511" s="276"/>
      <c r="B511" s="279"/>
      <c r="C511" s="279"/>
      <c r="D511" s="276"/>
      <c r="E511" s="276"/>
      <c r="F511" s="378"/>
      <c r="G511" s="276"/>
      <c r="H511" s="276"/>
      <c r="I511" s="276"/>
      <c r="J511" s="276"/>
      <c r="K511" s="276"/>
      <c r="L511" s="276"/>
      <c r="M511" s="276"/>
      <c r="N511" s="276"/>
      <c r="O511" s="276"/>
      <c r="P511" s="276"/>
      <c r="Q511" s="276"/>
      <c r="R511" s="276"/>
      <c r="S511" s="276"/>
      <c r="T511" s="276"/>
      <c r="U511" s="276"/>
      <c r="V511" s="276"/>
      <c r="W511" s="276"/>
      <c r="X511" s="276"/>
      <c r="Y511" s="276"/>
      <c r="Z511" s="276"/>
    </row>
    <row r="512" spans="1:26" ht="15.75" customHeight="1">
      <c r="A512" s="276"/>
      <c r="B512" s="279"/>
      <c r="C512" s="279"/>
      <c r="D512" s="276"/>
      <c r="E512" s="276"/>
      <c r="F512" s="378"/>
      <c r="G512" s="276"/>
      <c r="H512" s="276"/>
      <c r="I512" s="276"/>
      <c r="J512" s="276"/>
      <c r="K512" s="276"/>
      <c r="L512" s="276"/>
      <c r="M512" s="276"/>
      <c r="N512" s="276"/>
      <c r="O512" s="276"/>
      <c r="P512" s="276"/>
      <c r="Q512" s="276"/>
      <c r="R512" s="276"/>
      <c r="S512" s="276"/>
      <c r="T512" s="276"/>
      <c r="U512" s="276"/>
      <c r="V512" s="276"/>
      <c r="W512" s="276"/>
      <c r="X512" s="276"/>
      <c r="Y512" s="276"/>
      <c r="Z512" s="276"/>
    </row>
    <row r="513" spans="1:26" ht="15.75" customHeight="1">
      <c r="A513" s="276"/>
      <c r="B513" s="279"/>
      <c r="C513" s="279"/>
      <c r="D513" s="276"/>
      <c r="E513" s="276"/>
      <c r="F513" s="378"/>
      <c r="G513" s="276"/>
      <c r="H513" s="276"/>
      <c r="I513" s="276"/>
      <c r="J513" s="276"/>
      <c r="K513" s="276"/>
      <c r="L513" s="276"/>
      <c r="M513" s="276"/>
      <c r="N513" s="276"/>
      <c r="O513" s="276"/>
      <c r="P513" s="276"/>
      <c r="Q513" s="276"/>
      <c r="R513" s="276"/>
      <c r="S513" s="276"/>
      <c r="T513" s="276"/>
      <c r="U513" s="276"/>
      <c r="V513" s="276"/>
      <c r="W513" s="276"/>
      <c r="X513" s="276"/>
      <c r="Y513" s="276"/>
      <c r="Z513" s="276"/>
    </row>
    <row r="514" spans="1:26" ht="15.75" customHeight="1">
      <c r="A514" s="276"/>
      <c r="B514" s="279"/>
      <c r="C514" s="279"/>
      <c r="D514" s="276"/>
      <c r="E514" s="276"/>
      <c r="F514" s="378"/>
      <c r="G514" s="276"/>
      <c r="H514" s="276"/>
      <c r="I514" s="276"/>
      <c r="J514" s="276"/>
      <c r="K514" s="276"/>
      <c r="L514" s="276"/>
      <c r="M514" s="276"/>
      <c r="N514" s="276"/>
      <c r="O514" s="276"/>
      <c r="P514" s="276"/>
      <c r="Q514" s="276"/>
      <c r="R514" s="276"/>
      <c r="S514" s="276"/>
      <c r="T514" s="276"/>
      <c r="U514" s="276"/>
      <c r="V514" s="276"/>
      <c r="W514" s="276"/>
      <c r="X514" s="276"/>
      <c r="Y514" s="276"/>
      <c r="Z514" s="276"/>
    </row>
    <row r="515" spans="1:26" ht="15.75" customHeight="1">
      <c r="A515" s="276"/>
      <c r="B515" s="279"/>
      <c r="C515" s="279"/>
      <c r="D515" s="276"/>
      <c r="E515" s="276"/>
      <c r="F515" s="378"/>
      <c r="G515" s="276"/>
      <c r="H515" s="276"/>
      <c r="I515" s="276"/>
      <c r="J515" s="276"/>
      <c r="K515" s="276"/>
      <c r="L515" s="276"/>
      <c r="M515" s="276"/>
      <c r="N515" s="276"/>
      <c r="O515" s="276"/>
      <c r="P515" s="276"/>
      <c r="Q515" s="276"/>
      <c r="R515" s="276"/>
      <c r="S515" s="276"/>
      <c r="T515" s="276"/>
      <c r="U515" s="276"/>
      <c r="V515" s="276"/>
      <c r="W515" s="276"/>
      <c r="X515" s="276"/>
      <c r="Y515" s="276"/>
      <c r="Z515" s="276"/>
    </row>
    <row r="516" spans="1:26" ht="15.75" customHeight="1">
      <c r="A516" s="276"/>
      <c r="B516" s="279"/>
      <c r="C516" s="279"/>
      <c r="D516" s="276"/>
      <c r="E516" s="276"/>
      <c r="F516" s="378"/>
      <c r="G516" s="276"/>
      <c r="H516" s="276"/>
      <c r="I516" s="276"/>
      <c r="J516" s="276"/>
      <c r="K516" s="276"/>
      <c r="L516" s="276"/>
      <c r="M516" s="276"/>
      <c r="N516" s="276"/>
      <c r="O516" s="276"/>
      <c r="P516" s="276"/>
      <c r="Q516" s="276"/>
      <c r="R516" s="276"/>
      <c r="S516" s="276"/>
      <c r="T516" s="276"/>
      <c r="U516" s="276"/>
      <c r="V516" s="276"/>
      <c r="W516" s="276"/>
      <c r="X516" s="276"/>
      <c r="Y516" s="276"/>
      <c r="Z516" s="276"/>
    </row>
    <row r="517" spans="1:26" ht="15.75" customHeight="1">
      <c r="A517" s="276"/>
      <c r="B517" s="279"/>
      <c r="C517" s="279"/>
      <c r="D517" s="276"/>
      <c r="E517" s="276"/>
      <c r="F517" s="378"/>
      <c r="G517" s="276"/>
      <c r="H517" s="276"/>
      <c r="I517" s="276"/>
      <c r="J517" s="276"/>
      <c r="K517" s="276"/>
      <c r="L517" s="276"/>
      <c r="M517" s="276"/>
      <c r="N517" s="276"/>
      <c r="O517" s="276"/>
      <c r="P517" s="276"/>
      <c r="Q517" s="276"/>
      <c r="R517" s="276"/>
      <c r="S517" s="276"/>
      <c r="T517" s="276"/>
      <c r="U517" s="276"/>
      <c r="V517" s="276"/>
      <c r="W517" s="276"/>
      <c r="X517" s="276"/>
      <c r="Y517" s="276"/>
      <c r="Z517" s="276"/>
    </row>
    <row r="518" spans="1:26" ht="15.75" customHeight="1">
      <c r="A518" s="276"/>
      <c r="B518" s="279"/>
      <c r="C518" s="279"/>
      <c r="D518" s="276"/>
      <c r="E518" s="276"/>
      <c r="F518" s="378"/>
      <c r="G518" s="276"/>
      <c r="H518" s="276"/>
      <c r="I518" s="276"/>
      <c r="J518" s="276"/>
      <c r="K518" s="276"/>
      <c r="L518" s="276"/>
      <c r="M518" s="276"/>
      <c r="N518" s="276"/>
      <c r="O518" s="276"/>
      <c r="P518" s="276"/>
      <c r="Q518" s="276"/>
      <c r="R518" s="276"/>
      <c r="S518" s="276"/>
      <c r="T518" s="276"/>
      <c r="U518" s="276"/>
      <c r="V518" s="276"/>
      <c r="W518" s="276"/>
      <c r="X518" s="276"/>
      <c r="Y518" s="276"/>
      <c r="Z518" s="276"/>
    </row>
    <row r="519" spans="1:26" ht="15.75" customHeight="1">
      <c r="A519" s="276"/>
      <c r="B519" s="279"/>
      <c r="C519" s="279"/>
      <c r="D519" s="276"/>
      <c r="E519" s="276"/>
      <c r="F519" s="378"/>
      <c r="G519" s="276"/>
      <c r="H519" s="276"/>
      <c r="I519" s="276"/>
      <c r="J519" s="276"/>
      <c r="K519" s="276"/>
      <c r="L519" s="276"/>
      <c r="M519" s="276"/>
      <c r="N519" s="276"/>
      <c r="O519" s="276"/>
      <c r="P519" s="276"/>
      <c r="Q519" s="276"/>
      <c r="R519" s="276"/>
      <c r="S519" s="276"/>
      <c r="T519" s="276"/>
      <c r="U519" s="276"/>
      <c r="V519" s="276"/>
      <c r="W519" s="276"/>
      <c r="X519" s="276"/>
      <c r="Y519" s="276"/>
      <c r="Z519" s="276"/>
    </row>
    <row r="520" spans="1:26" ht="15.75" customHeight="1">
      <c r="A520" s="276"/>
      <c r="B520" s="279"/>
      <c r="C520" s="279"/>
      <c r="D520" s="276"/>
      <c r="E520" s="276"/>
      <c r="F520" s="378"/>
      <c r="G520" s="276"/>
      <c r="H520" s="276"/>
      <c r="I520" s="276"/>
      <c r="J520" s="276"/>
      <c r="K520" s="276"/>
      <c r="L520" s="276"/>
      <c r="M520" s="276"/>
      <c r="N520" s="276"/>
      <c r="O520" s="276"/>
      <c r="P520" s="276"/>
      <c r="Q520" s="276"/>
      <c r="R520" s="276"/>
      <c r="S520" s="276"/>
      <c r="T520" s="276"/>
      <c r="U520" s="276"/>
      <c r="V520" s="276"/>
      <c r="W520" s="276"/>
      <c r="X520" s="276"/>
      <c r="Y520" s="276"/>
      <c r="Z520" s="276"/>
    </row>
    <row r="521" spans="1:26" ht="15.75" customHeight="1">
      <c r="A521" s="276"/>
      <c r="B521" s="279"/>
      <c r="C521" s="279"/>
      <c r="D521" s="276"/>
      <c r="E521" s="276"/>
      <c r="F521" s="378"/>
      <c r="G521" s="276"/>
      <c r="H521" s="276"/>
      <c r="I521" s="276"/>
      <c r="J521" s="276"/>
      <c r="K521" s="276"/>
      <c r="L521" s="276"/>
      <c r="M521" s="276"/>
      <c r="N521" s="276"/>
      <c r="O521" s="276"/>
      <c r="P521" s="276"/>
      <c r="Q521" s="276"/>
      <c r="R521" s="276"/>
      <c r="S521" s="276"/>
      <c r="T521" s="276"/>
      <c r="U521" s="276"/>
      <c r="V521" s="276"/>
      <c r="W521" s="276"/>
      <c r="X521" s="276"/>
      <c r="Y521" s="276"/>
      <c r="Z521" s="276"/>
    </row>
    <row r="522" spans="1:26" ht="15.75" customHeight="1">
      <c r="A522" s="276"/>
      <c r="B522" s="279"/>
      <c r="C522" s="279"/>
      <c r="D522" s="276"/>
      <c r="E522" s="276"/>
      <c r="F522" s="378"/>
      <c r="G522" s="276"/>
      <c r="H522" s="276"/>
      <c r="I522" s="276"/>
      <c r="J522" s="276"/>
      <c r="K522" s="276"/>
      <c r="L522" s="276"/>
      <c r="M522" s="276"/>
      <c r="N522" s="276"/>
      <c r="O522" s="276"/>
      <c r="P522" s="276"/>
      <c r="Q522" s="276"/>
      <c r="R522" s="276"/>
      <c r="S522" s="276"/>
      <c r="T522" s="276"/>
      <c r="U522" s="276"/>
      <c r="V522" s="276"/>
      <c r="W522" s="276"/>
      <c r="X522" s="276"/>
      <c r="Y522" s="276"/>
      <c r="Z522" s="276"/>
    </row>
    <row r="523" spans="1:26" ht="15.75" customHeight="1">
      <c r="A523" s="276"/>
      <c r="B523" s="279"/>
      <c r="C523" s="279"/>
      <c r="D523" s="276"/>
      <c r="E523" s="276"/>
      <c r="F523" s="378"/>
      <c r="G523" s="276"/>
      <c r="H523" s="276"/>
      <c r="I523" s="276"/>
      <c r="J523" s="276"/>
      <c r="K523" s="276"/>
      <c r="L523" s="276"/>
      <c r="M523" s="276"/>
      <c r="N523" s="276"/>
      <c r="O523" s="276"/>
      <c r="P523" s="276"/>
      <c r="Q523" s="276"/>
      <c r="R523" s="276"/>
      <c r="S523" s="276"/>
      <c r="T523" s="276"/>
      <c r="U523" s="276"/>
      <c r="V523" s="276"/>
      <c r="W523" s="276"/>
      <c r="X523" s="276"/>
      <c r="Y523" s="276"/>
      <c r="Z523" s="276"/>
    </row>
    <row r="524" spans="1:26" ht="15.75" customHeight="1">
      <c r="A524" s="276"/>
      <c r="B524" s="279"/>
      <c r="C524" s="279"/>
      <c r="D524" s="276"/>
      <c r="E524" s="276"/>
      <c r="F524" s="378"/>
      <c r="G524" s="276"/>
      <c r="H524" s="276"/>
      <c r="I524" s="276"/>
      <c r="J524" s="276"/>
      <c r="K524" s="276"/>
      <c r="L524" s="276"/>
      <c r="M524" s="276"/>
      <c r="N524" s="276"/>
      <c r="O524" s="276"/>
      <c r="P524" s="276"/>
      <c r="Q524" s="276"/>
      <c r="R524" s="276"/>
      <c r="S524" s="276"/>
      <c r="T524" s="276"/>
      <c r="U524" s="276"/>
      <c r="V524" s="276"/>
      <c r="W524" s="276"/>
      <c r="X524" s="276"/>
      <c r="Y524" s="276"/>
      <c r="Z524" s="276"/>
    </row>
    <row r="525" spans="1:26" ht="15.75" customHeight="1">
      <c r="A525" s="276"/>
      <c r="B525" s="279"/>
      <c r="C525" s="279"/>
      <c r="D525" s="276"/>
      <c r="E525" s="276"/>
      <c r="F525" s="378"/>
      <c r="G525" s="276"/>
      <c r="H525" s="276"/>
      <c r="I525" s="276"/>
      <c r="J525" s="276"/>
      <c r="K525" s="276"/>
      <c r="L525" s="276"/>
      <c r="M525" s="276"/>
      <c r="N525" s="276"/>
      <c r="O525" s="276"/>
      <c r="P525" s="276"/>
      <c r="Q525" s="276"/>
      <c r="R525" s="276"/>
      <c r="S525" s="276"/>
      <c r="T525" s="276"/>
      <c r="U525" s="276"/>
      <c r="V525" s="276"/>
      <c r="W525" s="276"/>
      <c r="X525" s="276"/>
      <c r="Y525" s="276"/>
      <c r="Z525" s="276"/>
    </row>
    <row r="526" spans="1:26" ht="15.75" customHeight="1">
      <c r="A526" s="276"/>
      <c r="B526" s="279"/>
      <c r="C526" s="279"/>
      <c r="D526" s="276"/>
      <c r="E526" s="276"/>
      <c r="F526" s="378"/>
      <c r="G526" s="276"/>
      <c r="H526" s="276"/>
      <c r="I526" s="276"/>
      <c r="J526" s="276"/>
      <c r="K526" s="276"/>
      <c r="L526" s="276"/>
      <c r="M526" s="276"/>
      <c r="N526" s="276"/>
      <c r="O526" s="276"/>
      <c r="P526" s="276"/>
      <c r="Q526" s="276"/>
      <c r="R526" s="276"/>
      <c r="S526" s="276"/>
      <c r="T526" s="276"/>
      <c r="U526" s="276"/>
      <c r="V526" s="276"/>
      <c r="W526" s="276"/>
      <c r="X526" s="276"/>
      <c r="Y526" s="276"/>
      <c r="Z526" s="276"/>
    </row>
    <row r="527" spans="1:26" ht="15.75" customHeight="1">
      <c r="A527" s="276"/>
      <c r="B527" s="279"/>
      <c r="C527" s="279"/>
      <c r="D527" s="276"/>
      <c r="E527" s="276"/>
      <c r="F527" s="378"/>
      <c r="G527" s="276"/>
      <c r="H527" s="276"/>
      <c r="I527" s="276"/>
      <c r="J527" s="276"/>
      <c r="K527" s="276"/>
      <c r="L527" s="276"/>
      <c r="M527" s="276"/>
      <c r="N527" s="276"/>
      <c r="O527" s="276"/>
      <c r="P527" s="276"/>
      <c r="Q527" s="276"/>
      <c r="R527" s="276"/>
      <c r="S527" s="276"/>
      <c r="T527" s="276"/>
      <c r="U527" s="276"/>
      <c r="V527" s="276"/>
      <c r="W527" s="276"/>
      <c r="X527" s="276"/>
      <c r="Y527" s="276"/>
      <c r="Z527" s="276"/>
    </row>
    <row r="528" spans="1:26" ht="15.75" customHeight="1">
      <c r="A528" s="276"/>
      <c r="B528" s="279"/>
      <c r="C528" s="279"/>
      <c r="D528" s="276"/>
      <c r="E528" s="276"/>
      <c r="F528" s="378"/>
      <c r="G528" s="276"/>
      <c r="H528" s="276"/>
      <c r="I528" s="276"/>
      <c r="J528" s="276"/>
      <c r="K528" s="276"/>
      <c r="L528" s="276"/>
      <c r="M528" s="276"/>
      <c r="N528" s="276"/>
      <c r="O528" s="276"/>
      <c r="P528" s="276"/>
      <c r="Q528" s="276"/>
      <c r="R528" s="276"/>
      <c r="S528" s="276"/>
      <c r="T528" s="276"/>
      <c r="U528" s="276"/>
      <c r="V528" s="276"/>
      <c r="W528" s="276"/>
      <c r="X528" s="276"/>
      <c r="Y528" s="276"/>
      <c r="Z528" s="276"/>
    </row>
    <row r="529" spans="1:26" ht="15.75" customHeight="1">
      <c r="A529" s="276"/>
      <c r="B529" s="279"/>
      <c r="C529" s="279"/>
      <c r="D529" s="276"/>
      <c r="E529" s="276"/>
      <c r="F529" s="378"/>
      <c r="G529" s="276"/>
      <c r="H529" s="276"/>
      <c r="I529" s="276"/>
      <c r="J529" s="276"/>
      <c r="K529" s="276"/>
      <c r="L529" s="276"/>
      <c r="M529" s="276"/>
      <c r="N529" s="276"/>
      <c r="O529" s="276"/>
      <c r="P529" s="276"/>
      <c r="Q529" s="276"/>
      <c r="R529" s="276"/>
      <c r="S529" s="276"/>
      <c r="T529" s="276"/>
      <c r="U529" s="276"/>
      <c r="V529" s="276"/>
      <c r="W529" s="276"/>
      <c r="X529" s="276"/>
      <c r="Y529" s="276"/>
      <c r="Z529" s="276"/>
    </row>
    <row r="530" spans="1:26" ht="15.75" customHeight="1">
      <c r="A530" s="276"/>
      <c r="B530" s="279"/>
      <c r="C530" s="279"/>
      <c r="D530" s="276"/>
      <c r="E530" s="276"/>
      <c r="F530" s="378"/>
      <c r="G530" s="276"/>
      <c r="H530" s="276"/>
      <c r="I530" s="276"/>
      <c r="J530" s="276"/>
      <c r="K530" s="276"/>
      <c r="L530" s="276"/>
      <c r="M530" s="276"/>
      <c r="N530" s="276"/>
      <c r="O530" s="276"/>
      <c r="P530" s="276"/>
      <c r="Q530" s="276"/>
      <c r="R530" s="276"/>
      <c r="S530" s="276"/>
      <c r="T530" s="276"/>
      <c r="U530" s="276"/>
      <c r="V530" s="276"/>
      <c r="W530" s="276"/>
      <c r="X530" s="276"/>
      <c r="Y530" s="276"/>
      <c r="Z530" s="276"/>
    </row>
    <row r="531" spans="1:26" ht="15.75" customHeight="1">
      <c r="A531" s="276"/>
      <c r="B531" s="279"/>
      <c r="C531" s="279"/>
      <c r="D531" s="276"/>
      <c r="E531" s="276"/>
      <c r="F531" s="378"/>
      <c r="G531" s="276"/>
      <c r="H531" s="276"/>
      <c r="I531" s="276"/>
      <c r="J531" s="276"/>
      <c r="K531" s="276"/>
      <c r="L531" s="276"/>
      <c r="M531" s="276"/>
      <c r="N531" s="276"/>
      <c r="O531" s="276"/>
      <c r="P531" s="276"/>
      <c r="Q531" s="276"/>
      <c r="R531" s="276"/>
      <c r="S531" s="276"/>
      <c r="T531" s="276"/>
      <c r="U531" s="276"/>
      <c r="V531" s="276"/>
      <c r="W531" s="276"/>
      <c r="X531" s="276"/>
      <c r="Y531" s="276"/>
      <c r="Z531" s="276"/>
    </row>
    <row r="532" spans="1:26" ht="15.75" customHeight="1">
      <c r="A532" s="276"/>
      <c r="B532" s="279"/>
      <c r="C532" s="279"/>
      <c r="D532" s="276"/>
      <c r="E532" s="276"/>
      <c r="F532" s="378"/>
      <c r="G532" s="276"/>
      <c r="H532" s="276"/>
      <c r="I532" s="276"/>
      <c r="J532" s="276"/>
      <c r="K532" s="276"/>
      <c r="L532" s="276"/>
      <c r="M532" s="276"/>
      <c r="N532" s="276"/>
      <c r="O532" s="276"/>
      <c r="P532" s="276"/>
      <c r="Q532" s="276"/>
      <c r="R532" s="276"/>
      <c r="S532" s="276"/>
      <c r="T532" s="276"/>
      <c r="U532" s="276"/>
      <c r="V532" s="276"/>
      <c r="W532" s="276"/>
      <c r="X532" s="276"/>
      <c r="Y532" s="276"/>
      <c r="Z532" s="276"/>
    </row>
    <row r="533" spans="1:26" ht="15.75" customHeight="1">
      <c r="A533" s="276"/>
      <c r="B533" s="279"/>
      <c r="C533" s="279"/>
      <c r="D533" s="276"/>
      <c r="E533" s="276"/>
      <c r="F533" s="378"/>
      <c r="G533" s="276"/>
      <c r="H533" s="276"/>
      <c r="I533" s="276"/>
      <c r="J533" s="276"/>
      <c r="K533" s="276"/>
      <c r="L533" s="276"/>
      <c r="M533" s="276"/>
      <c r="N533" s="276"/>
      <c r="O533" s="276"/>
      <c r="P533" s="276"/>
      <c r="Q533" s="276"/>
      <c r="R533" s="276"/>
      <c r="S533" s="276"/>
      <c r="T533" s="276"/>
      <c r="U533" s="276"/>
      <c r="V533" s="276"/>
      <c r="W533" s="276"/>
      <c r="X533" s="276"/>
      <c r="Y533" s="276"/>
      <c r="Z533" s="276"/>
    </row>
    <row r="534" spans="1:26" ht="15.75" customHeight="1">
      <c r="A534" s="276"/>
      <c r="B534" s="279"/>
      <c r="C534" s="279"/>
      <c r="D534" s="276"/>
      <c r="E534" s="276"/>
      <c r="F534" s="378"/>
      <c r="G534" s="276"/>
      <c r="H534" s="276"/>
      <c r="I534" s="276"/>
      <c r="J534" s="276"/>
      <c r="K534" s="276"/>
      <c r="L534" s="276"/>
      <c r="M534" s="276"/>
      <c r="N534" s="276"/>
      <c r="O534" s="276"/>
      <c r="P534" s="276"/>
      <c r="Q534" s="276"/>
      <c r="R534" s="276"/>
      <c r="S534" s="276"/>
      <c r="T534" s="276"/>
      <c r="U534" s="276"/>
      <c r="V534" s="276"/>
      <c r="W534" s="276"/>
      <c r="X534" s="276"/>
      <c r="Y534" s="276"/>
      <c r="Z534" s="276"/>
    </row>
    <row r="535" spans="1:26" ht="15.75" customHeight="1">
      <c r="A535" s="276"/>
      <c r="B535" s="279"/>
      <c r="C535" s="279"/>
      <c r="D535" s="276"/>
      <c r="E535" s="276"/>
      <c r="F535" s="378"/>
      <c r="G535" s="276"/>
      <c r="H535" s="276"/>
      <c r="I535" s="276"/>
      <c r="J535" s="276"/>
      <c r="K535" s="276"/>
      <c r="L535" s="276"/>
      <c r="M535" s="276"/>
      <c r="N535" s="276"/>
      <c r="O535" s="276"/>
      <c r="P535" s="276"/>
      <c r="Q535" s="276"/>
      <c r="R535" s="276"/>
      <c r="S535" s="276"/>
      <c r="T535" s="276"/>
      <c r="U535" s="276"/>
      <c r="V535" s="276"/>
      <c r="W535" s="276"/>
      <c r="X535" s="276"/>
      <c r="Y535" s="276"/>
      <c r="Z535" s="276"/>
    </row>
    <row r="536" spans="1:26" ht="15.75" customHeight="1">
      <c r="A536" s="276"/>
      <c r="B536" s="279"/>
      <c r="C536" s="279"/>
      <c r="D536" s="276"/>
      <c r="E536" s="276"/>
      <c r="F536" s="378"/>
      <c r="G536" s="276"/>
      <c r="H536" s="276"/>
      <c r="I536" s="276"/>
      <c r="J536" s="276"/>
      <c r="K536" s="276"/>
      <c r="L536" s="276"/>
      <c r="M536" s="276"/>
      <c r="N536" s="276"/>
      <c r="O536" s="276"/>
      <c r="P536" s="276"/>
      <c r="Q536" s="276"/>
      <c r="R536" s="276"/>
      <c r="S536" s="276"/>
      <c r="T536" s="276"/>
      <c r="U536" s="276"/>
      <c r="V536" s="276"/>
      <c r="W536" s="276"/>
      <c r="X536" s="276"/>
      <c r="Y536" s="276"/>
      <c r="Z536" s="276"/>
    </row>
    <row r="537" spans="1:26" ht="15.75" customHeight="1">
      <c r="A537" s="276"/>
      <c r="B537" s="279"/>
      <c r="C537" s="279"/>
      <c r="D537" s="276"/>
      <c r="E537" s="276"/>
      <c r="F537" s="378"/>
      <c r="G537" s="276"/>
      <c r="H537" s="276"/>
      <c r="I537" s="276"/>
      <c r="J537" s="276"/>
      <c r="K537" s="276"/>
      <c r="L537" s="276"/>
      <c r="M537" s="276"/>
      <c r="N537" s="276"/>
      <c r="O537" s="276"/>
      <c r="P537" s="276"/>
      <c r="Q537" s="276"/>
      <c r="R537" s="276"/>
      <c r="S537" s="276"/>
      <c r="T537" s="276"/>
      <c r="U537" s="276"/>
      <c r="V537" s="276"/>
      <c r="W537" s="276"/>
      <c r="X537" s="276"/>
      <c r="Y537" s="276"/>
      <c r="Z537" s="276"/>
    </row>
    <row r="538" spans="1:26" ht="15.75" customHeight="1">
      <c r="A538" s="276"/>
      <c r="B538" s="279"/>
      <c r="C538" s="279"/>
      <c r="D538" s="276"/>
      <c r="E538" s="276"/>
      <c r="F538" s="378"/>
      <c r="G538" s="276"/>
      <c r="H538" s="276"/>
      <c r="I538" s="276"/>
      <c r="J538" s="276"/>
      <c r="K538" s="276"/>
      <c r="L538" s="276"/>
      <c r="M538" s="276"/>
      <c r="N538" s="276"/>
      <c r="O538" s="276"/>
      <c r="P538" s="276"/>
      <c r="Q538" s="276"/>
      <c r="R538" s="276"/>
      <c r="S538" s="276"/>
      <c r="T538" s="276"/>
      <c r="U538" s="276"/>
      <c r="V538" s="276"/>
      <c r="W538" s="276"/>
      <c r="X538" s="276"/>
      <c r="Y538" s="276"/>
      <c r="Z538" s="276"/>
    </row>
    <row r="539" spans="1:26" ht="15.75" customHeight="1">
      <c r="A539" s="276"/>
      <c r="B539" s="279"/>
      <c r="C539" s="279"/>
      <c r="D539" s="276"/>
      <c r="E539" s="276"/>
      <c r="F539" s="378"/>
      <c r="G539" s="276"/>
      <c r="H539" s="276"/>
      <c r="I539" s="276"/>
      <c r="J539" s="276"/>
      <c r="K539" s="276"/>
      <c r="L539" s="276"/>
      <c r="M539" s="276"/>
      <c r="N539" s="276"/>
      <c r="O539" s="276"/>
      <c r="P539" s="276"/>
      <c r="Q539" s="276"/>
      <c r="R539" s="276"/>
      <c r="S539" s="276"/>
      <c r="T539" s="276"/>
      <c r="U539" s="276"/>
      <c r="V539" s="276"/>
      <c r="W539" s="276"/>
      <c r="X539" s="276"/>
      <c r="Y539" s="276"/>
      <c r="Z539" s="276"/>
    </row>
    <row r="540" spans="1:26" ht="15.75" customHeight="1">
      <c r="A540" s="276"/>
      <c r="B540" s="279"/>
      <c r="C540" s="279"/>
      <c r="D540" s="276"/>
      <c r="E540" s="276"/>
      <c r="F540" s="378"/>
      <c r="G540" s="276"/>
      <c r="H540" s="276"/>
      <c r="I540" s="276"/>
      <c r="J540" s="276"/>
      <c r="K540" s="276"/>
      <c r="L540" s="276"/>
      <c r="M540" s="276"/>
      <c r="N540" s="276"/>
      <c r="O540" s="276"/>
      <c r="P540" s="276"/>
      <c r="Q540" s="276"/>
      <c r="R540" s="276"/>
      <c r="S540" s="276"/>
      <c r="T540" s="276"/>
      <c r="U540" s="276"/>
      <c r="V540" s="276"/>
      <c r="W540" s="276"/>
      <c r="X540" s="276"/>
      <c r="Y540" s="276"/>
      <c r="Z540" s="276"/>
    </row>
    <row r="541" spans="1:26" ht="15.75" customHeight="1">
      <c r="A541" s="276"/>
      <c r="B541" s="279"/>
      <c r="C541" s="279"/>
      <c r="D541" s="276"/>
      <c r="E541" s="276"/>
      <c r="F541" s="378"/>
      <c r="G541" s="276"/>
      <c r="H541" s="276"/>
      <c r="I541" s="276"/>
      <c r="J541" s="276"/>
      <c r="K541" s="276"/>
      <c r="L541" s="276"/>
      <c r="M541" s="276"/>
      <c r="N541" s="276"/>
      <c r="O541" s="276"/>
      <c r="P541" s="276"/>
      <c r="Q541" s="276"/>
      <c r="R541" s="276"/>
      <c r="S541" s="276"/>
      <c r="T541" s="276"/>
      <c r="U541" s="276"/>
      <c r="V541" s="276"/>
      <c r="W541" s="276"/>
      <c r="X541" s="276"/>
      <c r="Y541" s="276"/>
      <c r="Z541" s="276"/>
    </row>
    <row r="542" spans="1:26" ht="15.75" customHeight="1">
      <c r="A542" s="276"/>
      <c r="B542" s="279"/>
      <c r="C542" s="279"/>
      <c r="D542" s="276"/>
      <c r="E542" s="276"/>
      <c r="F542" s="378"/>
      <c r="G542" s="276"/>
      <c r="H542" s="276"/>
      <c r="I542" s="276"/>
      <c r="J542" s="276"/>
      <c r="K542" s="276"/>
      <c r="L542" s="276"/>
      <c r="M542" s="276"/>
      <c r="N542" s="276"/>
      <c r="O542" s="276"/>
      <c r="P542" s="276"/>
      <c r="Q542" s="276"/>
      <c r="R542" s="276"/>
      <c r="S542" s="276"/>
      <c r="T542" s="276"/>
      <c r="U542" s="276"/>
      <c r="V542" s="276"/>
      <c r="W542" s="276"/>
      <c r="X542" s="276"/>
      <c r="Y542" s="276"/>
      <c r="Z542" s="276"/>
    </row>
    <row r="543" spans="1:26" ht="15.75" customHeight="1">
      <c r="A543" s="276"/>
      <c r="B543" s="279"/>
      <c r="C543" s="279"/>
      <c r="D543" s="276"/>
      <c r="E543" s="276"/>
      <c r="F543" s="378"/>
      <c r="G543" s="276"/>
      <c r="H543" s="276"/>
      <c r="I543" s="276"/>
      <c r="J543" s="276"/>
      <c r="K543" s="276"/>
      <c r="L543" s="276"/>
      <c r="M543" s="276"/>
      <c r="N543" s="276"/>
      <c r="O543" s="276"/>
      <c r="P543" s="276"/>
      <c r="Q543" s="276"/>
      <c r="R543" s="276"/>
      <c r="S543" s="276"/>
      <c r="T543" s="276"/>
      <c r="U543" s="276"/>
      <c r="V543" s="276"/>
      <c r="W543" s="276"/>
      <c r="X543" s="276"/>
      <c r="Y543" s="276"/>
      <c r="Z543" s="276"/>
    </row>
    <row r="544" spans="1:26" ht="15.75" customHeight="1">
      <c r="A544" s="276"/>
      <c r="B544" s="279"/>
      <c r="C544" s="279"/>
      <c r="D544" s="276"/>
      <c r="E544" s="276"/>
      <c r="F544" s="378"/>
      <c r="G544" s="276"/>
      <c r="H544" s="276"/>
      <c r="I544" s="276"/>
      <c r="J544" s="276"/>
      <c r="K544" s="276"/>
      <c r="L544" s="276"/>
      <c r="M544" s="276"/>
      <c r="N544" s="276"/>
      <c r="O544" s="276"/>
      <c r="P544" s="276"/>
      <c r="Q544" s="276"/>
      <c r="R544" s="276"/>
      <c r="S544" s="276"/>
      <c r="T544" s="276"/>
      <c r="U544" s="276"/>
      <c r="V544" s="276"/>
      <c r="W544" s="276"/>
      <c r="X544" s="276"/>
      <c r="Y544" s="276"/>
      <c r="Z544" s="276"/>
    </row>
    <row r="545" spans="1:26" ht="15.75" customHeight="1">
      <c r="A545" s="276"/>
      <c r="B545" s="279"/>
      <c r="C545" s="279"/>
      <c r="D545" s="276"/>
      <c r="E545" s="276"/>
      <c r="F545" s="378"/>
      <c r="G545" s="276"/>
      <c r="H545" s="276"/>
      <c r="I545" s="276"/>
      <c r="J545" s="276"/>
      <c r="K545" s="276"/>
      <c r="L545" s="276"/>
      <c r="M545" s="276"/>
      <c r="N545" s="276"/>
      <c r="O545" s="276"/>
      <c r="P545" s="276"/>
      <c r="Q545" s="276"/>
      <c r="R545" s="276"/>
      <c r="S545" s="276"/>
      <c r="T545" s="276"/>
      <c r="U545" s="276"/>
      <c r="V545" s="276"/>
      <c r="W545" s="276"/>
      <c r="X545" s="276"/>
      <c r="Y545" s="276"/>
      <c r="Z545" s="276"/>
    </row>
    <row r="546" spans="1:26" ht="15.75" customHeight="1">
      <c r="A546" s="276"/>
      <c r="B546" s="279"/>
      <c r="C546" s="279"/>
      <c r="D546" s="276"/>
      <c r="E546" s="276"/>
      <c r="F546" s="378"/>
      <c r="G546" s="276"/>
      <c r="H546" s="276"/>
      <c r="I546" s="276"/>
      <c r="J546" s="276"/>
      <c r="K546" s="276"/>
      <c r="L546" s="276"/>
      <c r="M546" s="276"/>
      <c r="N546" s="276"/>
      <c r="O546" s="276"/>
      <c r="P546" s="276"/>
      <c r="Q546" s="276"/>
      <c r="R546" s="276"/>
      <c r="S546" s="276"/>
      <c r="T546" s="276"/>
      <c r="U546" s="276"/>
      <c r="V546" s="276"/>
      <c r="W546" s="276"/>
      <c r="X546" s="276"/>
      <c r="Y546" s="276"/>
      <c r="Z546" s="276"/>
    </row>
    <row r="547" spans="1:26" ht="15.75" customHeight="1">
      <c r="A547" s="276"/>
      <c r="B547" s="279"/>
      <c r="C547" s="279"/>
      <c r="D547" s="276"/>
      <c r="E547" s="276"/>
      <c r="F547" s="378"/>
      <c r="G547" s="276"/>
      <c r="H547" s="276"/>
      <c r="I547" s="276"/>
      <c r="J547" s="276"/>
      <c r="K547" s="276"/>
      <c r="L547" s="276"/>
      <c r="M547" s="276"/>
      <c r="N547" s="276"/>
      <c r="O547" s="276"/>
      <c r="P547" s="276"/>
      <c r="Q547" s="276"/>
      <c r="R547" s="276"/>
      <c r="S547" s="276"/>
      <c r="T547" s="276"/>
      <c r="U547" s="276"/>
      <c r="V547" s="276"/>
      <c r="W547" s="276"/>
      <c r="X547" s="276"/>
      <c r="Y547" s="276"/>
      <c r="Z547" s="276"/>
    </row>
    <row r="548" spans="1:26" ht="15.75" customHeight="1">
      <c r="A548" s="276"/>
      <c r="B548" s="279"/>
      <c r="C548" s="279"/>
      <c r="D548" s="276"/>
      <c r="E548" s="276"/>
      <c r="F548" s="378"/>
      <c r="G548" s="276"/>
      <c r="H548" s="276"/>
      <c r="I548" s="276"/>
      <c r="J548" s="276"/>
      <c r="K548" s="276"/>
      <c r="L548" s="276"/>
      <c r="M548" s="276"/>
      <c r="N548" s="276"/>
      <c r="O548" s="276"/>
      <c r="P548" s="276"/>
      <c r="Q548" s="276"/>
      <c r="R548" s="276"/>
      <c r="S548" s="276"/>
      <c r="T548" s="276"/>
      <c r="U548" s="276"/>
      <c r="V548" s="276"/>
      <c r="W548" s="276"/>
      <c r="X548" s="276"/>
      <c r="Y548" s="276"/>
      <c r="Z548" s="276"/>
    </row>
    <row r="549" spans="1:26" ht="15.75" customHeight="1">
      <c r="A549" s="276"/>
      <c r="B549" s="279"/>
      <c r="C549" s="279"/>
      <c r="D549" s="276"/>
      <c r="E549" s="276"/>
      <c r="F549" s="378"/>
      <c r="G549" s="276"/>
      <c r="H549" s="276"/>
      <c r="I549" s="276"/>
      <c r="J549" s="276"/>
      <c r="K549" s="276"/>
      <c r="L549" s="276"/>
      <c r="M549" s="276"/>
      <c r="N549" s="276"/>
      <c r="O549" s="276"/>
      <c r="P549" s="276"/>
      <c r="Q549" s="276"/>
      <c r="R549" s="276"/>
      <c r="S549" s="276"/>
      <c r="T549" s="276"/>
      <c r="U549" s="276"/>
      <c r="V549" s="276"/>
      <c r="W549" s="276"/>
      <c r="X549" s="276"/>
      <c r="Y549" s="276"/>
      <c r="Z549" s="276"/>
    </row>
    <row r="550" spans="1:26" ht="15.75" customHeight="1">
      <c r="A550" s="276"/>
      <c r="B550" s="279"/>
      <c r="C550" s="279"/>
      <c r="D550" s="276"/>
      <c r="E550" s="276"/>
      <c r="F550" s="378"/>
      <c r="G550" s="276"/>
      <c r="H550" s="276"/>
      <c r="I550" s="276"/>
      <c r="J550" s="276"/>
      <c r="K550" s="276"/>
      <c r="L550" s="276"/>
      <c r="M550" s="276"/>
      <c r="N550" s="276"/>
      <c r="O550" s="276"/>
      <c r="P550" s="276"/>
      <c r="Q550" s="276"/>
      <c r="R550" s="276"/>
      <c r="S550" s="276"/>
      <c r="T550" s="276"/>
      <c r="U550" s="276"/>
      <c r="V550" s="276"/>
      <c r="W550" s="276"/>
      <c r="X550" s="276"/>
      <c r="Y550" s="276"/>
      <c r="Z550" s="276"/>
    </row>
    <row r="551" spans="1:26" ht="15.75" customHeight="1">
      <c r="A551" s="276"/>
      <c r="B551" s="279"/>
      <c r="C551" s="279"/>
      <c r="D551" s="276"/>
      <c r="E551" s="276"/>
      <c r="F551" s="378"/>
      <c r="G551" s="276"/>
      <c r="H551" s="276"/>
      <c r="I551" s="276"/>
      <c r="J551" s="276"/>
      <c r="K551" s="276"/>
      <c r="L551" s="276"/>
      <c r="M551" s="276"/>
      <c r="N551" s="276"/>
      <c r="O551" s="276"/>
      <c r="P551" s="276"/>
      <c r="Q551" s="276"/>
      <c r="R551" s="276"/>
      <c r="S551" s="276"/>
      <c r="T551" s="276"/>
      <c r="U551" s="276"/>
      <c r="V551" s="276"/>
      <c r="W551" s="276"/>
      <c r="X551" s="276"/>
      <c r="Y551" s="276"/>
      <c r="Z551" s="276"/>
    </row>
    <row r="552" spans="1:26" ht="15.75" customHeight="1">
      <c r="A552" s="276"/>
      <c r="B552" s="279"/>
      <c r="C552" s="279"/>
      <c r="D552" s="276"/>
      <c r="E552" s="276"/>
      <c r="F552" s="378"/>
      <c r="G552" s="276"/>
      <c r="H552" s="276"/>
      <c r="I552" s="276"/>
      <c r="J552" s="276"/>
      <c r="K552" s="276"/>
      <c r="L552" s="276"/>
      <c r="M552" s="276"/>
      <c r="N552" s="276"/>
      <c r="O552" s="276"/>
      <c r="P552" s="276"/>
      <c r="Q552" s="276"/>
      <c r="R552" s="276"/>
      <c r="S552" s="276"/>
      <c r="T552" s="276"/>
      <c r="U552" s="276"/>
      <c r="V552" s="276"/>
      <c r="W552" s="276"/>
      <c r="X552" s="276"/>
      <c r="Y552" s="276"/>
      <c r="Z552" s="276"/>
    </row>
    <row r="553" spans="1:26" ht="15.75" customHeight="1">
      <c r="A553" s="276"/>
      <c r="B553" s="279"/>
      <c r="C553" s="279"/>
      <c r="D553" s="276"/>
      <c r="E553" s="276"/>
      <c r="F553" s="378"/>
      <c r="G553" s="276"/>
      <c r="H553" s="276"/>
      <c r="I553" s="276"/>
      <c r="J553" s="276"/>
      <c r="K553" s="276"/>
      <c r="L553" s="276"/>
      <c r="M553" s="276"/>
      <c r="N553" s="276"/>
      <c r="O553" s="276"/>
      <c r="P553" s="276"/>
      <c r="Q553" s="276"/>
      <c r="R553" s="276"/>
      <c r="S553" s="276"/>
      <c r="T553" s="276"/>
      <c r="U553" s="276"/>
      <c r="V553" s="276"/>
      <c r="W553" s="276"/>
      <c r="X553" s="276"/>
      <c r="Y553" s="276"/>
      <c r="Z553" s="276"/>
    </row>
    <row r="554" spans="1:26" ht="15.75" customHeight="1">
      <c r="A554" s="276"/>
      <c r="B554" s="279"/>
      <c r="C554" s="279"/>
      <c r="D554" s="276"/>
      <c r="E554" s="276"/>
      <c r="F554" s="378"/>
      <c r="G554" s="276"/>
      <c r="H554" s="276"/>
      <c r="I554" s="276"/>
      <c r="J554" s="276"/>
      <c r="K554" s="276"/>
      <c r="L554" s="276"/>
      <c r="M554" s="276"/>
      <c r="N554" s="276"/>
      <c r="O554" s="276"/>
      <c r="P554" s="276"/>
      <c r="Q554" s="276"/>
      <c r="R554" s="276"/>
      <c r="S554" s="276"/>
      <c r="T554" s="276"/>
      <c r="U554" s="276"/>
      <c r="V554" s="276"/>
      <c r="W554" s="276"/>
      <c r="X554" s="276"/>
      <c r="Y554" s="276"/>
      <c r="Z554" s="276"/>
    </row>
    <row r="555" spans="1:26" ht="15.75" customHeight="1">
      <c r="A555" s="276"/>
      <c r="B555" s="279"/>
      <c r="C555" s="279"/>
      <c r="D555" s="276"/>
      <c r="E555" s="276"/>
      <c r="F555" s="378"/>
      <c r="G555" s="276"/>
      <c r="H555" s="276"/>
      <c r="I555" s="276"/>
      <c r="J555" s="276"/>
      <c r="K555" s="276"/>
      <c r="L555" s="276"/>
      <c r="M555" s="276"/>
      <c r="N555" s="276"/>
      <c r="O555" s="276"/>
      <c r="P555" s="276"/>
      <c r="Q555" s="276"/>
      <c r="R555" s="276"/>
      <c r="S555" s="276"/>
      <c r="T555" s="276"/>
      <c r="U555" s="276"/>
      <c r="V555" s="276"/>
      <c r="W555" s="276"/>
      <c r="X555" s="276"/>
      <c r="Y555" s="276"/>
      <c r="Z555" s="276"/>
    </row>
    <row r="556" spans="1:26" ht="15.75" customHeight="1">
      <c r="A556" s="276"/>
      <c r="B556" s="279"/>
      <c r="C556" s="279"/>
      <c r="D556" s="276"/>
      <c r="E556" s="276"/>
      <c r="F556" s="378"/>
      <c r="G556" s="276"/>
      <c r="H556" s="276"/>
      <c r="I556" s="276"/>
      <c r="J556" s="276"/>
      <c r="K556" s="276"/>
      <c r="L556" s="276"/>
      <c r="M556" s="276"/>
      <c r="N556" s="276"/>
      <c r="O556" s="276"/>
      <c r="P556" s="276"/>
      <c r="Q556" s="276"/>
      <c r="R556" s="276"/>
      <c r="S556" s="276"/>
      <c r="T556" s="276"/>
      <c r="U556" s="276"/>
      <c r="V556" s="276"/>
      <c r="W556" s="276"/>
      <c r="X556" s="276"/>
      <c r="Y556" s="276"/>
      <c r="Z556" s="276"/>
    </row>
    <row r="557" spans="1:26" ht="15.75" customHeight="1">
      <c r="A557" s="276"/>
      <c r="B557" s="279"/>
      <c r="C557" s="279"/>
      <c r="D557" s="276"/>
      <c r="E557" s="276"/>
      <c r="F557" s="378"/>
      <c r="G557" s="276"/>
      <c r="H557" s="276"/>
      <c r="I557" s="276"/>
      <c r="J557" s="276"/>
      <c r="K557" s="276"/>
      <c r="L557" s="276"/>
      <c r="M557" s="276"/>
      <c r="N557" s="276"/>
      <c r="O557" s="276"/>
      <c r="P557" s="276"/>
      <c r="Q557" s="276"/>
      <c r="R557" s="276"/>
      <c r="S557" s="276"/>
      <c r="T557" s="276"/>
      <c r="U557" s="276"/>
      <c r="V557" s="276"/>
      <c r="W557" s="276"/>
      <c r="X557" s="276"/>
      <c r="Y557" s="276"/>
      <c r="Z557" s="276"/>
    </row>
    <row r="558" spans="1:26" ht="15.75" customHeight="1">
      <c r="A558" s="276"/>
      <c r="B558" s="279"/>
      <c r="C558" s="279"/>
      <c r="D558" s="276"/>
      <c r="E558" s="276"/>
      <c r="F558" s="378"/>
      <c r="G558" s="276"/>
      <c r="H558" s="276"/>
      <c r="I558" s="276"/>
      <c r="J558" s="276"/>
      <c r="K558" s="276"/>
      <c r="L558" s="276"/>
      <c r="M558" s="276"/>
      <c r="N558" s="276"/>
      <c r="O558" s="276"/>
      <c r="P558" s="276"/>
      <c r="Q558" s="276"/>
      <c r="R558" s="276"/>
      <c r="S558" s="276"/>
      <c r="T558" s="276"/>
      <c r="U558" s="276"/>
      <c r="V558" s="276"/>
      <c r="W558" s="276"/>
      <c r="X558" s="276"/>
      <c r="Y558" s="276"/>
      <c r="Z558" s="276"/>
    </row>
    <row r="559" spans="1:26" ht="15.75" customHeight="1">
      <c r="A559" s="276"/>
      <c r="B559" s="279"/>
      <c r="C559" s="279"/>
      <c r="D559" s="276"/>
      <c r="E559" s="276"/>
      <c r="F559" s="378"/>
      <c r="G559" s="276"/>
      <c r="H559" s="276"/>
      <c r="I559" s="276"/>
      <c r="J559" s="276"/>
      <c r="K559" s="276"/>
      <c r="L559" s="276"/>
      <c r="M559" s="276"/>
      <c r="N559" s="276"/>
      <c r="O559" s="276"/>
      <c r="P559" s="276"/>
      <c r="Q559" s="276"/>
      <c r="R559" s="276"/>
      <c r="S559" s="276"/>
      <c r="T559" s="276"/>
      <c r="U559" s="276"/>
      <c r="V559" s="276"/>
      <c r="W559" s="276"/>
      <c r="X559" s="276"/>
      <c r="Y559" s="276"/>
      <c r="Z559" s="276"/>
    </row>
    <row r="560" spans="1:26" ht="15.75" customHeight="1">
      <c r="A560" s="276"/>
      <c r="B560" s="279"/>
      <c r="C560" s="279"/>
      <c r="D560" s="276"/>
      <c r="E560" s="276"/>
      <c r="F560" s="378"/>
      <c r="G560" s="276"/>
      <c r="H560" s="276"/>
      <c r="I560" s="276"/>
      <c r="J560" s="276"/>
      <c r="K560" s="276"/>
      <c r="L560" s="276"/>
      <c r="M560" s="276"/>
      <c r="N560" s="276"/>
      <c r="O560" s="276"/>
      <c r="P560" s="276"/>
      <c r="Q560" s="276"/>
      <c r="R560" s="276"/>
      <c r="S560" s="276"/>
      <c r="T560" s="276"/>
      <c r="U560" s="276"/>
      <c r="V560" s="276"/>
      <c r="W560" s="276"/>
      <c r="X560" s="276"/>
      <c r="Y560" s="276"/>
      <c r="Z560" s="276"/>
    </row>
    <row r="561" spans="1:26" ht="15.75" customHeight="1">
      <c r="A561" s="276"/>
      <c r="B561" s="279"/>
      <c r="C561" s="279"/>
      <c r="D561" s="276"/>
      <c r="E561" s="276"/>
      <c r="F561" s="378"/>
      <c r="G561" s="276"/>
      <c r="H561" s="276"/>
      <c r="I561" s="276"/>
      <c r="J561" s="276"/>
      <c r="K561" s="276"/>
      <c r="L561" s="276"/>
      <c r="M561" s="276"/>
      <c r="N561" s="276"/>
      <c r="O561" s="276"/>
      <c r="P561" s="276"/>
      <c r="Q561" s="276"/>
      <c r="R561" s="276"/>
      <c r="S561" s="276"/>
      <c r="T561" s="276"/>
      <c r="U561" s="276"/>
      <c r="V561" s="276"/>
      <c r="W561" s="276"/>
      <c r="X561" s="276"/>
      <c r="Y561" s="276"/>
      <c r="Z561" s="276"/>
    </row>
    <row r="562" spans="1:26" ht="15.75" customHeight="1">
      <c r="A562" s="276"/>
      <c r="B562" s="279"/>
      <c r="C562" s="279"/>
      <c r="D562" s="276"/>
      <c r="E562" s="276"/>
      <c r="F562" s="378"/>
      <c r="G562" s="276"/>
      <c r="H562" s="276"/>
      <c r="I562" s="276"/>
      <c r="J562" s="276"/>
      <c r="K562" s="276"/>
      <c r="L562" s="276"/>
      <c r="M562" s="276"/>
      <c r="N562" s="276"/>
      <c r="O562" s="276"/>
      <c r="P562" s="276"/>
      <c r="Q562" s="276"/>
      <c r="R562" s="276"/>
      <c r="S562" s="276"/>
      <c r="T562" s="276"/>
      <c r="U562" s="276"/>
      <c r="V562" s="276"/>
      <c r="W562" s="276"/>
      <c r="X562" s="276"/>
      <c r="Y562" s="276"/>
      <c r="Z562" s="276"/>
    </row>
    <row r="563" spans="1:26" ht="15.75" customHeight="1">
      <c r="A563" s="276"/>
      <c r="B563" s="279"/>
      <c r="C563" s="279"/>
      <c r="D563" s="276"/>
      <c r="E563" s="276"/>
      <c r="F563" s="378"/>
      <c r="G563" s="276"/>
      <c r="H563" s="276"/>
      <c r="I563" s="276"/>
      <c r="J563" s="276"/>
      <c r="K563" s="276"/>
      <c r="L563" s="276"/>
      <c r="M563" s="276"/>
      <c r="N563" s="276"/>
      <c r="O563" s="276"/>
      <c r="P563" s="276"/>
      <c r="Q563" s="276"/>
      <c r="R563" s="276"/>
      <c r="S563" s="276"/>
      <c r="T563" s="276"/>
      <c r="U563" s="276"/>
      <c r="V563" s="276"/>
      <c r="W563" s="276"/>
      <c r="X563" s="276"/>
      <c r="Y563" s="276"/>
      <c r="Z563" s="276"/>
    </row>
    <row r="564" spans="1:26" ht="15.75" customHeight="1">
      <c r="A564" s="276"/>
      <c r="B564" s="279"/>
      <c r="C564" s="279"/>
      <c r="D564" s="276"/>
      <c r="E564" s="276"/>
      <c r="F564" s="378"/>
      <c r="G564" s="276"/>
      <c r="H564" s="276"/>
      <c r="I564" s="276"/>
      <c r="J564" s="276"/>
      <c r="K564" s="276"/>
      <c r="L564" s="276"/>
      <c r="M564" s="276"/>
      <c r="N564" s="276"/>
      <c r="O564" s="276"/>
      <c r="P564" s="276"/>
      <c r="Q564" s="276"/>
      <c r="R564" s="276"/>
      <c r="S564" s="276"/>
      <c r="T564" s="276"/>
      <c r="U564" s="276"/>
      <c r="V564" s="276"/>
      <c r="W564" s="276"/>
      <c r="X564" s="276"/>
      <c r="Y564" s="276"/>
      <c r="Z564" s="276"/>
    </row>
    <row r="565" spans="1:26" ht="15.75" customHeight="1">
      <c r="A565" s="276"/>
      <c r="B565" s="279"/>
      <c r="C565" s="279"/>
      <c r="D565" s="276"/>
      <c r="E565" s="276"/>
      <c r="F565" s="378"/>
      <c r="G565" s="276"/>
      <c r="H565" s="276"/>
      <c r="I565" s="276"/>
      <c r="J565" s="276"/>
      <c r="K565" s="276"/>
      <c r="L565" s="276"/>
      <c r="M565" s="276"/>
      <c r="N565" s="276"/>
      <c r="O565" s="276"/>
      <c r="P565" s="276"/>
      <c r="Q565" s="276"/>
      <c r="R565" s="276"/>
      <c r="S565" s="276"/>
      <c r="T565" s="276"/>
      <c r="U565" s="276"/>
      <c r="V565" s="276"/>
      <c r="W565" s="276"/>
      <c r="X565" s="276"/>
      <c r="Y565" s="276"/>
      <c r="Z565" s="276"/>
    </row>
    <row r="566" spans="1:26" ht="15.75" customHeight="1">
      <c r="A566" s="276"/>
      <c r="B566" s="279"/>
      <c r="C566" s="279"/>
      <c r="D566" s="276"/>
      <c r="E566" s="276"/>
      <c r="F566" s="378"/>
      <c r="G566" s="276"/>
      <c r="H566" s="276"/>
      <c r="I566" s="276"/>
      <c r="J566" s="276"/>
      <c r="K566" s="276"/>
      <c r="L566" s="276"/>
      <c r="M566" s="276"/>
      <c r="N566" s="276"/>
      <c r="O566" s="276"/>
      <c r="P566" s="276"/>
      <c r="Q566" s="276"/>
      <c r="R566" s="276"/>
      <c r="S566" s="276"/>
      <c r="T566" s="276"/>
      <c r="U566" s="276"/>
      <c r="V566" s="276"/>
      <c r="W566" s="276"/>
      <c r="X566" s="276"/>
      <c r="Y566" s="276"/>
      <c r="Z566" s="276"/>
    </row>
    <row r="567" spans="1:26" ht="15.75" customHeight="1">
      <c r="A567" s="276"/>
      <c r="B567" s="279"/>
      <c r="C567" s="279"/>
      <c r="D567" s="276"/>
      <c r="E567" s="276"/>
      <c r="F567" s="378"/>
      <c r="G567" s="276"/>
      <c r="H567" s="276"/>
      <c r="I567" s="276"/>
      <c r="J567" s="276"/>
      <c r="K567" s="276"/>
      <c r="L567" s="276"/>
      <c r="M567" s="276"/>
      <c r="N567" s="276"/>
      <c r="O567" s="276"/>
      <c r="P567" s="276"/>
      <c r="Q567" s="276"/>
      <c r="R567" s="276"/>
      <c r="S567" s="276"/>
      <c r="T567" s="276"/>
      <c r="U567" s="276"/>
      <c r="V567" s="276"/>
      <c r="W567" s="276"/>
      <c r="X567" s="276"/>
      <c r="Y567" s="276"/>
      <c r="Z567" s="276"/>
    </row>
    <row r="568" spans="1:26" ht="15.75" customHeight="1">
      <c r="A568" s="276"/>
      <c r="B568" s="279"/>
      <c r="C568" s="279"/>
      <c r="D568" s="276"/>
      <c r="E568" s="276"/>
      <c r="F568" s="378"/>
      <c r="G568" s="276"/>
      <c r="H568" s="276"/>
      <c r="I568" s="276"/>
      <c r="J568" s="276"/>
      <c r="K568" s="276"/>
      <c r="L568" s="276"/>
      <c r="M568" s="276"/>
      <c r="N568" s="276"/>
      <c r="O568" s="276"/>
      <c r="P568" s="276"/>
      <c r="Q568" s="276"/>
      <c r="R568" s="276"/>
      <c r="S568" s="276"/>
      <c r="T568" s="276"/>
      <c r="U568" s="276"/>
      <c r="V568" s="276"/>
      <c r="W568" s="276"/>
      <c r="X568" s="276"/>
      <c r="Y568" s="276"/>
      <c r="Z568" s="276"/>
    </row>
    <row r="569" spans="1:26" ht="15.75" customHeight="1">
      <c r="A569" s="276"/>
      <c r="B569" s="279"/>
      <c r="C569" s="279"/>
      <c r="D569" s="276"/>
      <c r="E569" s="276"/>
      <c r="F569" s="378"/>
      <c r="G569" s="276"/>
      <c r="H569" s="276"/>
      <c r="I569" s="276"/>
      <c r="J569" s="276"/>
      <c r="K569" s="276"/>
      <c r="L569" s="276"/>
      <c r="M569" s="276"/>
      <c r="N569" s="276"/>
      <c r="O569" s="276"/>
      <c r="P569" s="276"/>
      <c r="Q569" s="276"/>
      <c r="R569" s="276"/>
      <c r="S569" s="276"/>
      <c r="T569" s="276"/>
      <c r="U569" s="276"/>
      <c r="V569" s="276"/>
      <c r="W569" s="276"/>
      <c r="X569" s="276"/>
      <c r="Y569" s="276"/>
      <c r="Z569" s="276"/>
    </row>
    <row r="570" spans="1:26" ht="15.75" customHeight="1">
      <c r="A570" s="276"/>
      <c r="B570" s="279"/>
      <c r="C570" s="279"/>
      <c r="D570" s="276"/>
      <c r="E570" s="276"/>
      <c r="F570" s="378"/>
      <c r="G570" s="276"/>
      <c r="H570" s="276"/>
      <c r="I570" s="276"/>
      <c r="J570" s="276"/>
      <c r="K570" s="276"/>
      <c r="L570" s="276"/>
      <c r="M570" s="276"/>
      <c r="N570" s="276"/>
      <c r="O570" s="276"/>
      <c r="P570" s="276"/>
      <c r="Q570" s="276"/>
      <c r="R570" s="276"/>
      <c r="S570" s="276"/>
      <c r="T570" s="276"/>
      <c r="U570" s="276"/>
      <c r="V570" s="276"/>
      <c r="W570" s="276"/>
      <c r="X570" s="276"/>
      <c r="Y570" s="276"/>
      <c r="Z570" s="276"/>
    </row>
    <row r="571" spans="1:26" ht="15.75" customHeight="1">
      <c r="A571" s="276"/>
      <c r="B571" s="279"/>
      <c r="C571" s="279"/>
      <c r="D571" s="276"/>
      <c r="E571" s="276"/>
      <c r="F571" s="378"/>
      <c r="G571" s="276"/>
      <c r="H571" s="276"/>
      <c r="I571" s="276"/>
      <c r="J571" s="276"/>
      <c r="K571" s="276"/>
      <c r="L571" s="276"/>
      <c r="M571" s="276"/>
      <c r="N571" s="276"/>
      <c r="O571" s="276"/>
      <c r="P571" s="276"/>
      <c r="Q571" s="276"/>
      <c r="R571" s="276"/>
      <c r="S571" s="276"/>
      <c r="T571" s="276"/>
      <c r="U571" s="276"/>
      <c r="V571" s="276"/>
      <c r="W571" s="276"/>
      <c r="X571" s="276"/>
      <c r="Y571" s="276"/>
      <c r="Z571" s="276"/>
    </row>
    <row r="572" spans="1:26" ht="15.75" customHeight="1">
      <c r="A572" s="276"/>
      <c r="B572" s="279"/>
      <c r="C572" s="279"/>
      <c r="D572" s="276"/>
      <c r="E572" s="276"/>
      <c r="F572" s="378"/>
      <c r="G572" s="276"/>
      <c r="H572" s="276"/>
      <c r="I572" s="276"/>
      <c r="J572" s="276"/>
      <c r="K572" s="276"/>
      <c r="L572" s="276"/>
      <c r="M572" s="276"/>
      <c r="N572" s="276"/>
      <c r="O572" s="276"/>
      <c r="P572" s="276"/>
      <c r="Q572" s="276"/>
      <c r="R572" s="276"/>
      <c r="S572" s="276"/>
      <c r="T572" s="276"/>
      <c r="U572" s="276"/>
      <c r="V572" s="276"/>
      <c r="W572" s="276"/>
      <c r="X572" s="276"/>
      <c r="Y572" s="276"/>
      <c r="Z572" s="276"/>
    </row>
    <row r="573" spans="1:26" ht="15.75" customHeight="1">
      <c r="A573" s="276"/>
      <c r="B573" s="279"/>
      <c r="C573" s="279"/>
      <c r="D573" s="276"/>
      <c r="E573" s="276"/>
      <c r="F573" s="378"/>
      <c r="G573" s="276"/>
      <c r="H573" s="276"/>
      <c r="I573" s="276"/>
      <c r="J573" s="276"/>
      <c r="K573" s="276"/>
      <c r="L573" s="276"/>
      <c r="M573" s="276"/>
      <c r="N573" s="276"/>
      <c r="O573" s="276"/>
      <c r="P573" s="276"/>
      <c r="Q573" s="276"/>
      <c r="R573" s="276"/>
      <c r="S573" s="276"/>
      <c r="T573" s="276"/>
      <c r="U573" s="276"/>
      <c r="V573" s="276"/>
      <c r="W573" s="276"/>
      <c r="X573" s="276"/>
      <c r="Y573" s="276"/>
      <c r="Z573" s="276"/>
    </row>
    <row r="574" spans="1:26" ht="15.75" customHeight="1">
      <c r="A574" s="276"/>
      <c r="B574" s="279"/>
      <c r="C574" s="279"/>
      <c r="D574" s="276"/>
      <c r="E574" s="276"/>
      <c r="F574" s="378"/>
      <c r="G574" s="276"/>
      <c r="H574" s="276"/>
      <c r="I574" s="276"/>
      <c r="J574" s="276"/>
      <c r="K574" s="276"/>
      <c r="L574" s="276"/>
      <c r="M574" s="276"/>
      <c r="N574" s="276"/>
      <c r="O574" s="276"/>
      <c r="P574" s="276"/>
      <c r="Q574" s="276"/>
      <c r="R574" s="276"/>
      <c r="S574" s="276"/>
      <c r="T574" s="276"/>
      <c r="U574" s="276"/>
      <c r="V574" s="276"/>
      <c r="W574" s="276"/>
      <c r="X574" s="276"/>
      <c r="Y574" s="276"/>
      <c r="Z574" s="276"/>
    </row>
    <row r="575" spans="1:26" ht="15.75" customHeight="1">
      <c r="A575" s="276"/>
      <c r="B575" s="279"/>
      <c r="C575" s="279"/>
      <c r="D575" s="276"/>
      <c r="E575" s="276"/>
      <c r="F575" s="378"/>
      <c r="G575" s="276"/>
      <c r="H575" s="276"/>
      <c r="I575" s="276"/>
      <c r="J575" s="276"/>
      <c r="K575" s="276"/>
      <c r="L575" s="276"/>
      <c r="M575" s="276"/>
      <c r="N575" s="276"/>
      <c r="O575" s="276"/>
      <c r="P575" s="276"/>
      <c r="Q575" s="276"/>
      <c r="R575" s="276"/>
      <c r="S575" s="276"/>
      <c r="T575" s="276"/>
      <c r="U575" s="276"/>
      <c r="V575" s="276"/>
      <c r="W575" s="276"/>
      <c r="X575" s="276"/>
      <c r="Y575" s="276"/>
      <c r="Z575" s="276"/>
    </row>
    <row r="576" spans="1:26" ht="15.75" customHeight="1">
      <c r="A576" s="276"/>
      <c r="B576" s="279"/>
      <c r="C576" s="279"/>
      <c r="D576" s="276"/>
      <c r="E576" s="276"/>
      <c r="F576" s="378"/>
      <c r="G576" s="276"/>
      <c r="H576" s="276"/>
      <c r="I576" s="276"/>
      <c r="J576" s="276"/>
      <c r="K576" s="276"/>
      <c r="L576" s="276"/>
      <c r="M576" s="276"/>
      <c r="N576" s="276"/>
      <c r="O576" s="276"/>
      <c r="P576" s="276"/>
      <c r="Q576" s="276"/>
      <c r="R576" s="276"/>
      <c r="S576" s="276"/>
      <c r="T576" s="276"/>
      <c r="U576" s="276"/>
      <c r="V576" s="276"/>
      <c r="W576" s="276"/>
      <c r="X576" s="276"/>
      <c r="Y576" s="276"/>
      <c r="Z576" s="276"/>
    </row>
    <row r="577" spans="1:26" ht="15.75" customHeight="1">
      <c r="A577" s="276"/>
      <c r="B577" s="279"/>
      <c r="C577" s="279"/>
      <c r="D577" s="276"/>
      <c r="E577" s="276"/>
      <c r="F577" s="378"/>
      <c r="G577" s="276"/>
      <c r="H577" s="276"/>
      <c r="I577" s="276"/>
      <c r="J577" s="276"/>
      <c r="K577" s="276"/>
      <c r="L577" s="276"/>
      <c r="M577" s="276"/>
      <c r="N577" s="276"/>
      <c r="O577" s="276"/>
      <c r="P577" s="276"/>
      <c r="Q577" s="276"/>
      <c r="R577" s="276"/>
      <c r="S577" s="276"/>
      <c r="T577" s="276"/>
      <c r="U577" s="276"/>
      <c r="V577" s="276"/>
      <c r="W577" s="276"/>
      <c r="X577" s="276"/>
      <c r="Y577" s="276"/>
      <c r="Z577" s="276"/>
    </row>
    <row r="578" spans="1:26" ht="15.75" customHeight="1">
      <c r="A578" s="276"/>
      <c r="B578" s="279"/>
      <c r="C578" s="279"/>
      <c r="D578" s="276"/>
      <c r="E578" s="276"/>
      <c r="F578" s="378"/>
      <c r="G578" s="276"/>
      <c r="H578" s="276"/>
      <c r="I578" s="276"/>
      <c r="J578" s="276"/>
      <c r="K578" s="276"/>
      <c r="L578" s="276"/>
      <c r="M578" s="276"/>
      <c r="N578" s="276"/>
      <c r="O578" s="276"/>
      <c r="P578" s="276"/>
      <c r="Q578" s="276"/>
      <c r="R578" s="276"/>
      <c r="S578" s="276"/>
      <c r="T578" s="276"/>
      <c r="U578" s="276"/>
      <c r="V578" s="276"/>
      <c r="W578" s="276"/>
      <c r="X578" s="276"/>
      <c r="Y578" s="276"/>
      <c r="Z578" s="276"/>
    </row>
    <row r="579" spans="1:26" ht="15.75" customHeight="1">
      <c r="A579" s="276"/>
      <c r="B579" s="279"/>
      <c r="C579" s="279"/>
      <c r="D579" s="276"/>
      <c r="E579" s="276"/>
      <c r="F579" s="378"/>
      <c r="G579" s="276"/>
      <c r="H579" s="276"/>
      <c r="I579" s="276"/>
      <c r="J579" s="276"/>
      <c r="K579" s="276"/>
      <c r="L579" s="276"/>
      <c r="M579" s="276"/>
      <c r="N579" s="276"/>
      <c r="O579" s="276"/>
      <c r="P579" s="276"/>
      <c r="Q579" s="276"/>
      <c r="R579" s="276"/>
      <c r="S579" s="276"/>
      <c r="T579" s="276"/>
      <c r="U579" s="276"/>
      <c r="V579" s="276"/>
      <c r="W579" s="276"/>
      <c r="X579" s="276"/>
      <c r="Y579" s="276"/>
      <c r="Z579" s="276"/>
    </row>
    <row r="580" spans="1:26" ht="15.75" customHeight="1">
      <c r="A580" s="276"/>
      <c r="B580" s="279"/>
      <c r="C580" s="279"/>
      <c r="D580" s="276"/>
      <c r="E580" s="276"/>
      <c r="F580" s="378"/>
      <c r="G580" s="276"/>
      <c r="H580" s="276"/>
      <c r="I580" s="276"/>
      <c r="J580" s="276"/>
      <c r="K580" s="276"/>
      <c r="L580" s="276"/>
      <c r="M580" s="276"/>
      <c r="N580" s="276"/>
      <c r="O580" s="276"/>
      <c r="P580" s="276"/>
      <c r="Q580" s="276"/>
      <c r="R580" s="276"/>
      <c r="S580" s="276"/>
      <c r="T580" s="276"/>
      <c r="U580" s="276"/>
      <c r="V580" s="276"/>
      <c r="W580" s="276"/>
      <c r="X580" s="276"/>
      <c r="Y580" s="276"/>
      <c r="Z580" s="276"/>
    </row>
    <row r="581" spans="1:26" ht="15.75" customHeight="1">
      <c r="A581" s="276"/>
      <c r="B581" s="279"/>
      <c r="C581" s="279"/>
      <c r="D581" s="276"/>
      <c r="E581" s="276"/>
      <c r="F581" s="378"/>
      <c r="G581" s="276"/>
      <c r="H581" s="276"/>
      <c r="I581" s="276"/>
      <c r="J581" s="276"/>
      <c r="K581" s="276"/>
      <c r="L581" s="276"/>
      <c r="M581" s="276"/>
      <c r="N581" s="276"/>
      <c r="O581" s="276"/>
      <c r="P581" s="276"/>
      <c r="Q581" s="276"/>
      <c r="R581" s="276"/>
      <c r="S581" s="276"/>
      <c r="T581" s="276"/>
      <c r="U581" s="276"/>
      <c r="V581" s="276"/>
      <c r="W581" s="276"/>
      <c r="X581" s="276"/>
      <c r="Y581" s="276"/>
      <c r="Z581" s="276"/>
    </row>
    <row r="582" spans="1:26" ht="15.75" customHeight="1">
      <c r="A582" s="276"/>
      <c r="B582" s="279"/>
      <c r="C582" s="279"/>
      <c r="D582" s="276"/>
      <c r="E582" s="276"/>
      <c r="F582" s="378"/>
      <c r="G582" s="276"/>
      <c r="H582" s="276"/>
      <c r="I582" s="276"/>
      <c r="J582" s="276"/>
      <c r="K582" s="276"/>
      <c r="L582" s="276"/>
      <c r="M582" s="276"/>
      <c r="N582" s="276"/>
      <c r="O582" s="276"/>
      <c r="P582" s="276"/>
      <c r="Q582" s="276"/>
      <c r="R582" s="276"/>
      <c r="S582" s="276"/>
      <c r="T582" s="276"/>
      <c r="U582" s="276"/>
      <c r="V582" s="276"/>
      <c r="W582" s="276"/>
      <c r="X582" s="276"/>
      <c r="Y582" s="276"/>
      <c r="Z582" s="276"/>
    </row>
    <row r="583" spans="1:26" ht="15.75" customHeight="1">
      <c r="A583" s="276"/>
      <c r="B583" s="279"/>
      <c r="C583" s="279"/>
      <c r="D583" s="276"/>
      <c r="E583" s="276"/>
      <c r="F583" s="378"/>
      <c r="G583" s="276"/>
      <c r="H583" s="276"/>
      <c r="I583" s="276"/>
      <c r="J583" s="276"/>
      <c r="K583" s="276"/>
      <c r="L583" s="276"/>
      <c r="M583" s="276"/>
      <c r="N583" s="276"/>
      <c r="O583" s="276"/>
      <c r="P583" s="276"/>
      <c r="Q583" s="276"/>
      <c r="R583" s="276"/>
      <c r="S583" s="276"/>
      <c r="T583" s="276"/>
      <c r="U583" s="276"/>
      <c r="V583" s="276"/>
      <c r="W583" s="276"/>
      <c r="X583" s="276"/>
      <c r="Y583" s="276"/>
      <c r="Z583" s="276"/>
    </row>
    <row r="584" spans="1:26" ht="15.75" customHeight="1">
      <c r="A584" s="276"/>
      <c r="B584" s="279"/>
      <c r="C584" s="279"/>
      <c r="D584" s="276"/>
      <c r="E584" s="276"/>
      <c r="F584" s="378"/>
      <c r="G584" s="276"/>
      <c r="H584" s="276"/>
      <c r="I584" s="276"/>
      <c r="J584" s="276"/>
      <c r="K584" s="276"/>
      <c r="L584" s="276"/>
      <c r="M584" s="276"/>
      <c r="N584" s="276"/>
      <c r="O584" s="276"/>
      <c r="P584" s="276"/>
      <c r="Q584" s="276"/>
      <c r="R584" s="276"/>
      <c r="S584" s="276"/>
      <c r="T584" s="276"/>
      <c r="U584" s="276"/>
      <c r="V584" s="276"/>
      <c r="W584" s="276"/>
      <c r="X584" s="276"/>
      <c r="Y584" s="276"/>
      <c r="Z584" s="276"/>
    </row>
    <row r="585" spans="1:26" ht="15.75" customHeight="1">
      <c r="A585" s="276"/>
      <c r="B585" s="279"/>
      <c r="C585" s="279"/>
      <c r="D585" s="276"/>
      <c r="E585" s="276"/>
      <c r="F585" s="378"/>
      <c r="G585" s="276"/>
      <c r="H585" s="276"/>
      <c r="I585" s="276"/>
      <c r="J585" s="276"/>
      <c r="K585" s="276"/>
      <c r="L585" s="276"/>
      <c r="M585" s="276"/>
      <c r="N585" s="276"/>
      <c r="O585" s="276"/>
      <c r="P585" s="276"/>
      <c r="Q585" s="276"/>
      <c r="R585" s="276"/>
      <c r="S585" s="276"/>
      <c r="T585" s="276"/>
      <c r="U585" s="276"/>
      <c r="V585" s="276"/>
      <c r="W585" s="276"/>
      <c r="X585" s="276"/>
      <c r="Y585" s="276"/>
      <c r="Z585" s="276"/>
    </row>
    <row r="586" spans="1:26" ht="15.75" customHeight="1">
      <c r="A586" s="276"/>
      <c r="B586" s="279"/>
      <c r="C586" s="279"/>
      <c r="D586" s="276"/>
      <c r="E586" s="276"/>
      <c r="F586" s="378"/>
      <c r="G586" s="276"/>
      <c r="H586" s="276"/>
      <c r="I586" s="276"/>
      <c r="J586" s="276"/>
      <c r="K586" s="276"/>
      <c r="L586" s="276"/>
      <c r="M586" s="276"/>
      <c r="N586" s="276"/>
      <c r="O586" s="276"/>
      <c r="P586" s="276"/>
      <c r="Q586" s="276"/>
      <c r="R586" s="276"/>
      <c r="S586" s="276"/>
      <c r="T586" s="276"/>
      <c r="U586" s="276"/>
      <c r="V586" s="276"/>
      <c r="W586" s="276"/>
      <c r="X586" s="276"/>
      <c r="Y586" s="276"/>
      <c r="Z586" s="276"/>
    </row>
    <row r="587" spans="1:26" ht="15.75" customHeight="1">
      <c r="A587" s="276"/>
      <c r="B587" s="279"/>
      <c r="C587" s="279"/>
      <c r="D587" s="276"/>
      <c r="E587" s="276"/>
      <c r="F587" s="378"/>
      <c r="G587" s="276"/>
      <c r="H587" s="276"/>
      <c r="I587" s="276"/>
      <c r="J587" s="276"/>
      <c r="K587" s="276"/>
      <c r="L587" s="276"/>
      <c r="M587" s="276"/>
      <c r="N587" s="276"/>
      <c r="O587" s="276"/>
      <c r="P587" s="276"/>
      <c r="Q587" s="276"/>
      <c r="R587" s="276"/>
      <c r="S587" s="276"/>
      <c r="T587" s="276"/>
      <c r="U587" s="276"/>
      <c r="V587" s="276"/>
      <c r="W587" s="276"/>
      <c r="X587" s="276"/>
      <c r="Y587" s="276"/>
      <c r="Z587" s="276"/>
    </row>
    <row r="588" spans="1:26" ht="15.75" customHeight="1">
      <c r="A588" s="276"/>
      <c r="B588" s="279"/>
      <c r="C588" s="279"/>
      <c r="D588" s="276"/>
      <c r="E588" s="276"/>
      <c r="F588" s="378"/>
      <c r="G588" s="276"/>
      <c r="H588" s="276"/>
      <c r="I588" s="276"/>
      <c r="J588" s="276"/>
      <c r="K588" s="276"/>
      <c r="L588" s="276"/>
      <c r="M588" s="276"/>
      <c r="N588" s="276"/>
      <c r="O588" s="276"/>
      <c r="P588" s="276"/>
      <c r="Q588" s="276"/>
      <c r="R588" s="276"/>
      <c r="S588" s="276"/>
      <c r="T588" s="276"/>
      <c r="U588" s="276"/>
      <c r="V588" s="276"/>
      <c r="W588" s="276"/>
      <c r="X588" s="276"/>
      <c r="Y588" s="276"/>
      <c r="Z588" s="276"/>
    </row>
    <row r="589" spans="1:26" ht="15.75" customHeight="1">
      <c r="A589" s="276"/>
      <c r="B589" s="279"/>
      <c r="C589" s="279"/>
      <c r="D589" s="276"/>
      <c r="E589" s="276"/>
      <c r="F589" s="378"/>
      <c r="G589" s="276"/>
      <c r="H589" s="276"/>
      <c r="I589" s="276"/>
      <c r="J589" s="276"/>
      <c r="K589" s="276"/>
      <c r="L589" s="276"/>
      <c r="M589" s="276"/>
      <c r="N589" s="276"/>
      <c r="O589" s="276"/>
      <c r="P589" s="276"/>
      <c r="Q589" s="276"/>
      <c r="R589" s="276"/>
      <c r="S589" s="276"/>
      <c r="T589" s="276"/>
      <c r="U589" s="276"/>
      <c r="V589" s="276"/>
      <c r="W589" s="276"/>
      <c r="X589" s="276"/>
      <c r="Y589" s="276"/>
      <c r="Z589" s="276"/>
    </row>
    <row r="590" spans="1:26" ht="15.75" customHeight="1">
      <c r="A590" s="276"/>
      <c r="B590" s="279"/>
      <c r="C590" s="279"/>
      <c r="D590" s="276"/>
      <c r="E590" s="276"/>
      <c r="F590" s="378"/>
      <c r="G590" s="276"/>
      <c r="H590" s="276"/>
      <c r="I590" s="276"/>
      <c r="J590" s="276"/>
      <c r="K590" s="276"/>
      <c r="L590" s="276"/>
      <c r="M590" s="276"/>
      <c r="N590" s="276"/>
      <c r="O590" s="276"/>
      <c r="P590" s="276"/>
      <c r="Q590" s="276"/>
      <c r="R590" s="276"/>
      <c r="S590" s="276"/>
      <c r="T590" s="276"/>
      <c r="U590" s="276"/>
      <c r="V590" s="276"/>
      <c r="W590" s="276"/>
      <c r="X590" s="276"/>
      <c r="Y590" s="276"/>
      <c r="Z590" s="276"/>
    </row>
    <row r="591" spans="1:26" ht="15.75" customHeight="1">
      <c r="A591" s="276"/>
      <c r="B591" s="279"/>
      <c r="C591" s="279"/>
      <c r="D591" s="276"/>
      <c r="E591" s="276"/>
      <c r="F591" s="378"/>
      <c r="G591" s="276"/>
      <c r="H591" s="276"/>
      <c r="I591" s="276"/>
      <c r="J591" s="276"/>
      <c r="K591" s="276"/>
      <c r="L591" s="276"/>
      <c r="M591" s="276"/>
      <c r="N591" s="276"/>
      <c r="O591" s="276"/>
      <c r="P591" s="276"/>
      <c r="Q591" s="276"/>
      <c r="R591" s="276"/>
      <c r="S591" s="276"/>
      <c r="T591" s="276"/>
      <c r="U591" s="276"/>
      <c r="V591" s="276"/>
      <c r="W591" s="276"/>
      <c r="X591" s="276"/>
      <c r="Y591" s="276"/>
      <c r="Z591" s="276"/>
    </row>
    <row r="592" spans="1:26" ht="15.75" customHeight="1">
      <c r="A592" s="276"/>
      <c r="B592" s="279"/>
      <c r="C592" s="279"/>
      <c r="D592" s="276"/>
      <c r="E592" s="276"/>
      <c r="F592" s="378"/>
      <c r="G592" s="276"/>
      <c r="H592" s="276"/>
      <c r="I592" s="276"/>
      <c r="J592" s="276"/>
      <c r="K592" s="276"/>
      <c r="L592" s="276"/>
      <c r="M592" s="276"/>
      <c r="N592" s="276"/>
      <c r="O592" s="276"/>
      <c r="P592" s="276"/>
      <c r="Q592" s="276"/>
      <c r="R592" s="276"/>
      <c r="S592" s="276"/>
      <c r="T592" s="276"/>
      <c r="U592" s="276"/>
      <c r="V592" s="276"/>
      <c r="W592" s="276"/>
      <c r="X592" s="276"/>
      <c r="Y592" s="276"/>
      <c r="Z592" s="276"/>
    </row>
    <row r="593" spans="1:26" ht="15.75" customHeight="1">
      <c r="A593" s="276"/>
      <c r="B593" s="279"/>
      <c r="C593" s="279"/>
      <c r="D593" s="276"/>
      <c r="E593" s="276"/>
      <c r="F593" s="378"/>
      <c r="G593" s="276"/>
      <c r="H593" s="276"/>
      <c r="I593" s="276"/>
      <c r="J593" s="276"/>
      <c r="K593" s="276"/>
      <c r="L593" s="276"/>
      <c r="M593" s="276"/>
      <c r="N593" s="276"/>
      <c r="O593" s="276"/>
      <c r="P593" s="276"/>
      <c r="Q593" s="276"/>
      <c r="R593" s="276"/>
      <c r="S593" s="276"/>
      <c r="T593" s="276"/>
      <c r="U593" s="276"/>
      <c r="V593" s="276"/>
      <c r="W593" s="276"/>
      <c r="X593" s="276"/>
      <c r="Y593" s="276"/>
      <c r="Z593" s="276"/>
    </row>
    <row r="594" spans="1:26" ht="15.75" customHeight="1">
      <c r="A594" s="276"/>
      <c r="B594" s="279"/>
      <c r="C594" s="279"/>
      <c r="D594" s="276"/>
      <c r="E594" s="276"/>
      <c r="F594" s="378"/>
      <c r="G594" s="276"/>
      <c r="H594" s="276"/>
      <c r="I594" s="276"/>
      <c r="J594" s="276"/>
      <c r="K594" s="276"/>
      <c r="L594" s="276"/>
      <c r="M594" s="276"/>
      <c r="N594" s="276"/>
      <c r="O594" s="276"/>
      <c r="P594" s="276"/>
      <c r="Q594" s="276"/>
      <c r="R594" s="276"/>
      <c r="S594" s="276"/>
      <c r="T594" s="276"/>
      <c r="U594" s="276"/>
      <c r="V594" s="276"/>
      <c r="W594" s="276"/>
      <c r="X594" s="276"/>
      <c r="Y594" s="276"/>
      <c r="Z594" s="276"/>
    </row>
    <row r="595" spans="1:26" ht="15.75" customHeight="1">
      <c r="A595" s="276"/>
      <c r="B595" s="279"/>
      <c r="C595" s="279"/>
      <c r="D595" s="276"/>
      <c r="E595" s="276"/>
      <c r="F595" s="378"/>
      <c r="G595" s="276"/>
      <c r="H595" s="276"/>
      <c r="I595" s="276"/>
      <c r="J595" s="276"/>
      <c r="K595" s="276"/>
      <c r="L595" s="276"/>
      <c r="M595" s="276"/>
      <c r="N595" s="276"/>
      <c r="O595" s="276"/>
      <c r="P595" s="276"/>
      <c r="Q595" s="276"/>
      <c r="R595" s="276"/>
      <c r="S595" s="276"/>
      <c r="T595" s="276"/>
      <c r="U595" s="276"/>
      <c r="V595" s="276"/>
      <c r="W595" s="276"/>
      <c r="X595" s="276"/>
      <c r="Y595" s="276"/>
      <c r="Z595" s="276"/>
    </row>
    <row r="596" spans="1:26" ht="15.75" customHeight="1">
      <c r="A596" s="276"/>
      <c r="B596" s="279"/>
      <c r="C596" s="279"/>
      <c r="D596" s="276"/>
      <c r="E596" s="276"/>
      <c r="F596" s="378"/>
      <c r="G596" s="276"/>
      <c r="H596" s="276"/>
      <c r="I596" s="276"/>
      <c r="J596" s="276"/>
      <c r="K596" s="276"/>
      <c r="L596" s="276"/>
      <c r="M596" s="276"/>
      <c r="N596" s="276"/>
      <c r="O596" s="276"/>
      <c r="P596" s="276"/>
      <c r="Q596" s="276"/>
      <c r="R596" s="276"/>
      <c r="S596" s="276"/>
      <c r="T596" s="276"/>
      <c r="U596" s="276"/>
      <c r="V596" s="276"/>
      <c r="W596" s="276"/>
      <c r="X596" s="276"/>
      <c r="Y596" s="276"/>
      <c r="Z596" s="276"/>
    </row>
    <row r="597" spans="1:26" ht="15.75" customHeight="1">
      <c r="A597" s="276"/>
      <c r="B597" s="279"/>
      <c r="C597" s="279"/>
      <c r="D597" s="276"/>
      <c r="E597" s="276"/>
      <c r="F597" s="378"/>
      <c r="G597" s="276"/>
      <c r="H597" s="276"/>
      <c r="I597" s="276"/>
      <c r="J597" s="276"/>
      <c r="K597" s="276"/>
      <c r="L597" s="276"/>
      <c r="M597" s="276"/>
      <c r="N597" s="276"/>
      <c r="O597" s="276"/>
      <c r="P597" s="276"/>
      <c r="Q597" s="276"/>
      <c r="R597" s="276"/>
      <c r="S597" s="276"/>
      <c r="T597" s="276"/>
      <c r="U597" s="276"/>
      <c r="V597" s="276"/>
      <c r="W597" s="276"/>
      <c r="X597" s="276"/>
      <c r="Y597" s="276"/>
      <c r="Z597" s="276"/>
    </row>
    <row r="598" spans="1:26" ht="15.75" customHeight="1">
      <c r="A598" s="276"/>
      <c r="B598" s="279"/>
      <c r="C598" s="279"/>
      <c r="D598" s="276"/>
      <c r="E598" s="276"/>
      <c r="F598" s="378"/>
      <c r="G598" s="276"/>
      <c r="H598" s="276"/>
      <c r="I598" s="276"/>
      <c r="J598" s="276"/>
      <c r="K598" s="276"/>
      <c r="L598" s="276"/>
      <c r="M598" s="276"/>
      <c r="N598" s="276"/>
      <c r="O598" s="276"/>
      <c r="P598" s="276"/>
      <c r="Q598" s="276"/>
      <c r="R598" s="276"/>
      <c r="S598" s="276"/>
      <c r="T598" s="276"/>
      <c r="U598" s="276"/>
      <c r="V598" s="276"/>
      <c r="W598" s="276"/>
      <c r="X598" s="276"/>
      <c r="Y598" s="276"/>
      <c r="Z598" s="276"/>
    </row>
    <row r="599" spans="1:26" ht="15.75" customHeight="1">
      <c r="A599" s="276"/>
      <c r="B599" s="279"/>
      <c r="C599" s="279"/>
      <c r="D599" s="276"/>
      <c r="E599" s="276"/>
      <c r="F599" s="378"/>
      <c r="G599" s="276"/>
      <c r="H599" s="276"/>
      <c r="I599" s="276"/>
      <c r="J599" s="276"/>
      <c r="K599" s="276"/>
      <c r="L599" s="276"/>
      <c r="M599" s="276"/>
      <c r="N599" s="276"/>
      <c r="O599" s="276"/>
      <c r="P599" s="276"/>
      <c r="Q599" s="276"/>
      <c r="R599" s="276"/>
      <c r="S599" s="276"/>
      <c r="T599" s="276"/>
      <c r="U599" s="276"/>
      <c r="V599" s="276"/>
      <c r="W599" s="276"/>
      <c r="X599" s="276"/>
      <c r="Y599" s="276"/>
      <c r="Z599" s="276"/>
    </row>
    <row r="600" spans="1:26" ht="15.75" customHeight="1">
      <c r="A600" s="276"/>
      <c r="B600" s="279"/>
      <c r="C600" s="279"/>
      <c r="D600" s="276"/>
      <c r="E600" s="276"/>
      <c r="F600" s="378"/>
      <c r="G600" s="276"/>
      <c r="H600" s="276"/>
      <c r="I600" s="276"/>
      <c r="J600" s="276"/>
      <c r="K600" s="276"/>
      <c r="L600" s="276"/>
      <c r="M600" s="276"/>
      <c r="N600" s="276"/>
      <c r="O600" s="276"/>
      <c r="P600" s="276"/>
      <c r="Q600" s="276"/>
      <c r="R600" s="276"/>
      <c r="S600" s="276"/>
      <c r="T600" s="276"/>
      <c r="U600" s="276"/>
      <c r="V600" s="276"/>
      <c r="W600" s="276"/>
      <c r="X600" s="276"/>
      <c r="Y600" s="276"/>
      <c r="Z600" s="276"/>
    </row>
    <row r="601" spans="1:26" ht="15.75" customHeight="1">
      <c r="A601" s="276"/>
      <c r="B601" s="279"/>
      <c r="C601" s="279"/>
      <c r="D601" s="276"/>
      <c r="E601" s="276"/>
      <c r="F601" s="378"/>
      <c r="G601" s="276"/>
      <c r="H601" s="276"/>
      <c r="I601" s="276"/>
      <c r="J601" s="276"/>
      <c r="K601" s="276"/>
      <c r="L601" s="276"/>
      <c r="M601" s="276"/>
      <c r="N601" s="276"/>
      <c r="O601" s="276"/>
      <c r="P601" s="276"/>
      <c r="Q601" s="276"/>
      <c r="R601" s="276"/>
      <c r="S601" s="276"/>
      <c r="T601" s="276"/>
      <c r="U601" s="276"/>
      <c r="V601" s="276"/>
      <c r="W601" s="276"/>
      <c r="X601" s="276"/>
      <c r="Y601" s="276"/>
      <c r="Z601" s="276"/>
    </row>
    <row r="602" spans="1:26" ht="15.75" customHeight="1">
      <c r="A602" s="276"/>
      <c r="B602" s="279"/>
      <c r="C602" s="279"/>
      <c r="D602" s="276"/>
      <c r="E602" s="276"/>
      <c r="F602" s="378"/>
      <c r="G602" s="276"/>
      <c r="H602" s="276"/>
      <c r="I602" s="276"/>
      <c r="J602" s="276"/>
      <c r="K602" s="276"/>
      <c r="L602" s="276"/>
      <c r="M602" s="276"/>
      <c r="N602" s="276"/>
      <c r="O602" s="276"/>
      <c r="P602" s="276"/>
      <c r="Q602" s="276"/>
      <c r="R602" s="276"/>
      <c r="S602" s="276"/>
      <c r="T602" s="276"/>
      <c r="U602" s="276"/>
      <c r="V602" s="276"/>
      <c r="W602" s="276"/>
      <c r="X602" s="276"/>
      <c r="Y602" s="276"/>
      <c r="Z602" s="276"/>
    </row>
    <row r="603" spans="1:26" ht="15.75" customHeight="1">
      <c r="A603" s="276"/>
      <c r="B603" s="279"/>
      <c r="C603" s="279"/>
      <c r="D603" s="276"/>
      <c r="E603" s="276"/>
      <c r="F603" s="378"/>
      <c r="G603" s="276"/>
      <c r="H603" s="276"/>
      <c r="I603" s="276"/>
      <c r="J603" s="276"/>
      <c r="K603" s="276"/>
      <c r="L603" s="276"/>
      <c r="M603" s="276"/>
      <c r="N603" s="276"/>
      <c r="O603" s="276"/>
      <c r="P603" s="276"/>
      <c r="Q603" s="276"/>
      <c r="R603" s="276"/>
      <c r="S603" s="276"/>
      <c r="T603" s="276"/>
      <c r="U603" s="276"/>
      <c r="V603" s="276"/>
      <c r="W603" s="276"/>
      <c r="X603" s="276"/>
      <c r="Y603" s="276"/>
      <c r="Z603" s="276"/>
    </row>
    <row r="604" spans="1:26" ht="15.75" customHeight="1">
      <c r="A604" s="276"/>
      <c r="B604" s="279"/>
      <c r="C604" s="279"/>
      <c r="D604" s="276"/>
      <c r="E604" s="276"/>
      <c r="F604" s="378"/>
      <c r="G604" s="276"/>
      <c r="H604" s="276"/>
      <c r="I604" s="276"/>
      <c r="J604" s="276"/>
      <c r="K604" s="276"/>
      <c r="L604" s="276"/>
      <c r="M604" s="276"/>
      <c r="N604" s="276"/>
      <c r="O604" s="276"/>
      <c r="P604" s="276"/>
      <c r="Q604" s="276"/>
      <c r="R604" s="276"/>
      <c r="S604" s="276"/>
      <c r="T604" s="276"/>
      <c r="U604" s="276"/>
      <c r="V604" s="276"/>
      <c r="W604" s="276"/>
      <c r="X604" s="276"/>
      <c r="Y604" s="276"/>
      <c r="Z604" s="276"/>
    </row>
    <row r="605" spans="1:26" ht="15.75" customHeight="1">
      <c r="A605" s="276"/>
      <c r="B605" s="279"/>
      <c r="C605" s="279"/>
      <c r="D605" s="276"/>
      <c r="E605" s="276"/>
      <c r="F605" s="378"/>
      <c r="G605" s="276"/>
      <c r="H605" s="276"/>
      <c r="I605" s="276"/>
      <c r="J605" s="276"/>
      <c r="K605" s="276"/>
      <c r="L605" s="276"/>
      <c r="M605" s="276"/>
      <c r="N605" s="276"/>
      <c r="O605" s="276"/>
      <c r="P605" s="276"/>
      <c r="Q605" s="276"/>
      <c r="R605" s="276"/>
      <c r="S605" s="276"/>
      <c r="T605" s="276"/>
      <c r="U605" s="276"/>
      <c r="V605" s="276"/>
      <c r="W605" s="276"/>
      <c r="X605" s="276"/>
      <c r="Y605" s="276"/>
      <c r="Z605" s="276"/>
    </row>
    <row r="606" spans="1:26" ht="15.75" customHeight="1">
      <c r="A606" s="276"/>
      <c r="B606" s="279"/>
      <c r="C606" s="279"/>
      <c r="D606" s="276"/>
      <c r="E606" s="276"/>
      <c r="F606" s="378"/>
      <c r="G606" s="276"/>
      <c r="H606" s="276"/>
      <c r="I606" s="276"/>
      <c r="J606" s="276"/>
      <c r="K606" s="276"/>
      <c r="L606" s="276"/>
      <c r="M606" s="276"/>
      <c r="N606" s="276"/>
      <c r="O606" s="276"/>
      <c r="P606" s="276"/>
      <c r="Q606" s="276"/>
      <c r="R606" s="276"/>
      <c r="S606" s="276"/>
      <c r="T606" s="276"/>
      <c r="U606" s="276"/>
      <c r="V606" s="276"/>
      <c r="W606" s="276"/>
      <c r="X606" s="276"/>
      <c r="Y606" s="276"/>
      <c r="Z606" s="276"/>
    </row>
    <row r="607" spans="1:26" ht="15.75" customHeight="1">
      <c r="A607" s="276"/>
      <c r="B607" s="279"/>
      <c r="C607" s="279"/>
      <c r="D607" s="276"/>
      <c r="E607" s="276"/>
      <c r="F607" s="378"/>
      <c r="G607" s="276"/>
      <c r="H607" s="276"/>
      <c r="I607" s="276"/>
      <c r="J607" s="276"/>
      <c r="K607" s="276"/>
      <c r="L607" s="276"/>
      <c r="M607" s="276"/>
      <c r="N607" s="276"/>
      <c r="O607" s="276"/>
      <c r="P607" s="276"/>
      <c r="Q607" s="276"/>
      <c r="R607" s="276"/>
      <c r="S607" s="276"/>
      <c r="T607" s="276"/>
      <c r="U607" s="276"/>
      <c r="V607" s="276"/>
      <c r="W607" s="276"/>
      <c r="X607" s="276"/>
      <c r="Y607" s="276"/>
      <c r="Z607" s="276"/>
    </row>
    <row r="608" spans="1:26" ht="15.75" customHeight="1">
      <c r="A608" s="276"/>
      <c r="B608" s="279"/>
      <c r="C608" s="279"/>
      <c r="D608" s="276"/>
      <c r="E608" s="276"/>
      <c r="F608" s="378"/>
      <c r="G608" s="276"/>
      <c r="H608" s="276"/>
      <c r="I608" s="276"/>
      <c r="J608" s="276"/>
      <c r="K608" s="276"/>
      <c r="L608" s="276"/>
      <c r="M608" s="276"/>
      <c r="N608" s="276"/>
      <c r="O608" s="276"/>
      <c r="P608" s="276"/>
      <c r="Q608" s="276"/>
      <c r="R608" s="276"/>
      <c r="S608" s="276"/>
      <c r="T608" s="276"/>
      <c r="U608" s="276"/>
      <c r="V608" s="276"/>
      <c r="W608" s="276"/>
      <c r="X608" s="276"/>
      <c r="Y608" s="276"/>
      <c r="Z608" s="276"/>
    </row>
    <row r="609" spans="1:26" ht="15.75" customHeight="1">
      <c r="A609" s="276"/>
      <c r="B609" s="279"/>
      <c r="C609" s="279"/>
      <c r="D609" s="276"/>
      <c r="E609" s="276"/>
      <c r="F609" s="378"/>
      <c r="G609" s="276"/>
      <c r="H609" s="276"/>
      <c r="I609" s="276"/>
      <c r="J609" s="276"/>
      <c r="K609" s="276"/>
      <c r="L609" s="276"/>
      <c r="M609" s="276"/>
      <c r="N609" s="276"/>
      <c r="O609" s="276"/>
      <c r="P609" s="276"/>
      <c r="Q609" s="276"/>
      <c r="R609" s="276"/>
      <c r="S609" s="276"/>
      <c r="T609" s="276"/>
      <c r="U609" s="276"/>
      <c r="V609" s="276"/>
      <c r="W609" s="276"/>
      <c r="X609" s="276"/>
      <c r="Y609" s="276"/>
      <c r="Z609" s="276"/>
    </row>
    <row r="610" spans="1:26" ht="15.75" customHeight="1">
      <c r="A610" s="276"/>
      <c r="B610" s="279"/>
      <c r="C610" s="279"/>
      <c r="D610" s="276"/>
      <c r="E610" s="276"/>
      <c r="F610" s="378"/>
      <c r="G610" s="276"/>
      <c r="H610" s="276"/>
      <c r="I610" s="276"/>
      <c r="J610" s="276"/>
      <c r="K610" s="276"/>
      <c r="L610" s="276"/>
      <c r="M610" s="276"/>
      <c r="N610" s="276"/>
      <c r="O610" s="276"/>
      <c r="P610" s="276"/>
      <c r="Q610" s="276"/>
      <c r="R610" s="276"/>
      <c r="S610" s="276"/>
      <c r="T610" s="276"/>
      <c r="U610" s="276"/>
      <c r="V610" s="276"/>
      <c r="W610" s="276"/>
      <c r="X610" s="276"/>
      <c r="Y610" s="276"/>
      <c r="Z610" s="276"/>
    </row>
    <row r="611" spans="1:26" ht="15.75" customHeight="1">
      <c r="A611" s="276"/>
      <c r="B611" s="279"/>
      <c r="C611" s="279"/>
      <c r="D611" s="276"/>
      <c r="E611" s="276"/>
      <c r="F611" s="378"/>
      <c r="G611" s="276"/>
      <c r="H611" s="276"/>
      <c r="I611" s="276"/>
      <c r="J611" s="276"/>
      <c r="K611" s="276"/>
      <c r="L611" s="276"/>
      <c r="M611" s="276"/>
      <c r="N611" s="276"/>
      <c r="O611" s="276"/>
      <c r="P611" s="276"/>
      <c r="Q611" s="276"/>
      <c r="R611" s="276"/>
      <c r="S611" s="276"/>
      <c r="T611" s="276"/>
      <c r="U611" s="276"/>
      <c r="V611" s="276"/>
      <c r="W611" s="276"/>
      <c r="X611" s="276"/>
      <c r="Y611" s="276"/>
      <c r="Z611" s="276"/>
    </row>
    <row r="612" spans="1:26" ht="15.75" customHeight="1">
      <c r="A612" s="276"/>
      <c r="B612" s="279"/>
      <c r="C612" s="279"/>
      <c r="D612" s="276"/>
      <c r="E612" s="276"/>
      <c r="F612" s="378"/>
      <c r="G612" s="276"/>
      <c r="H612" s="276"/>
      <c r="I612" s="276"/>
      <c r="J612" s="276"/>
      <c r="K612" s="276"/>
      <c r="L612" s="276"/>
      <c r="M612" s="276"/>
      <c r="N612" s="276"/>
      <c r="O612" s="276"/>
      <c r="P612" s="276"/>
      <c r="Q612" s="276"/>
      <c r="R612" s="276"/>
      <c r="S612" s="276"/>
      <c r="T612" s="276"/>
      <c r="U612" s="276"/>
      <c r="V612" s="276"/>
      <c r="W612" s="276"/>
      <c r="X612" s="276"/>
      <c r="Y612" s="276"/>
      <c r="Z612" s="276"/>
    </row>
    <row r="613" spans="1:26" ht="15.75" customHeight="1">
      <c r="A613" s="276"/>
      <c r="B613" s="279"/>
      <c r="C613" s="279"/>
      <c r="D613" s="276"/>
      <c r="E613" s="276"/>
      <c r="F613" s="378"/>
      <c r="G613" s="276"/>
      <c r="H613" s="276"/>
      <c r="I613" s="276"/>
      <c r="J613" s="276"/>
      <c r="K613" s="276"/>
      <c r="L613" s="276"/>
      <c r="M613" s="276"/>
      <c r="N613" s="276"/>
      <c r="O613" s="276"/>
      <c r="P613" s="276"/>
      <c r="Q613" s="276"/>
      <c r="R613" s="276"/>
      <c r="S613" s="276"/>
      <c r="T613" s="276"/>
      <c r="U613" s="276"/>
      <c r="V613" s="276"/>
      <c r="W613" s="276"/>
      <c r="X613" s="276"/>
      <c r="Y613" s="276"/>
      <c r="Z613" s="276"/>
    </row>
    <row r="614" spans="1:26" ht="15.75" customHeight="1">
      <c r="A614" s="276"/>
      <c r="B614" s="279"/>
      <c r="C614" s="279"/>
      <c r="D614" s="276"/>
      <c r="E614" s="276"/>
      <c r="F614" s="378"/>
      <c r="G614" s="276"/>
      <c r="H614" s="276"/>
      <c r="I614" s="276"/>
      <c r="J614" s="276"/>
      <c r="K614" s="276"/>
      <c r="L614" s="276"/>
      <c r="M614" s="276"/>
      <c r="N614" s="276"/>
      <c r="O614" s="276"/>
      <c r="P614" s="276"/>
      <c r="Q614" s="276"/>
      <c r="R614" s="276"/>
      <c r="S614" s="276"/>
      <c r="T614" s="276"/>
      <c r="U614" s="276"/>
      <c r="V614" s="276"/>
      <c r="W614" s="276"/>
      <c r="X614" s="276"/>
      <c r="Y614" s="276"/>
      <c r="Z614" s="276"/>
    </row>
    <row r="615" spans="1:26" ht="15.75" customHeight="1">
      <c r="A615" s="276"/>
      <c r="B615" s="279"/>
      <c r="C615" s="279"/>
      <c r="D615" s="276"/>
      <c r="E615" s="276"/>
      <c r="F615" s="378"/>
      <c r="G615" s="276"/>
      <c r="H615" s="276"/>
      <c r="I615" s="276"/>
      <c r="J615" s="276"/>
      <c r="K615" s="276"/>
      <c r="L615" s="276"/>
      <c r="M615" s="276"/>
      <c r="N615" s="276"/>
      <c r="O615" s="276"/>
      <c r="P615" s="276"/>
      <c r="Q615" s="276"/>
      <c r="R615" s="276"/>
      <c r="S615" s="276"/>
      <c r="T615" s="276"/>
      <c r="U615" s="276"/>
      <c r="V615" s="276"/>
      <c r="W615" s="276"/>
      <c r="X615" s="276"/>
      <c r="Y615" s="276"/>
      <c r="Z615" s="276"/>
    </row>
    <row r="616" spans="1:26" ht="15.75" customHeight="1">
      <c r="A616" s="276"/>
      <c r="B616" s="279"/>
      <c r="C616" s="279"/>
      <c r="D616" s="276"/>
      <c r="E616" s="276"/>
      <c r="F616" s="378"/>
      <c r="G616" s="276"/>
      <c r="H616" s="276"/>
      <c r="I616" s="276"/>
      <c r="J616" s="276"/>
      <c r="K616" s="276"/>
      <c r="L616" s="276"/>
      <c r="M616" s="276"/>
      <c r="N616" s="276"/>
      <c r="O616" s="276"/>
      <c r="P616" s="276"/>
      <c r="Q616" s="276"/>
      <c r="R616" s="276"/>
      <c r="S616" s="276"/>
      <c r="T616" s="276"/>
      <c r="U616" s="276"/>
      <c r="V616" s="276"/>
      <c r="W616" s="276"/>
      <c r="X616" s="276"/>
      <c r="Y616" s="276"/>
      <c r="Z616" s="276"/>
    </row>
    <row r="617" spans="1:26" ht="15.75" customHeight="1">
      <c r="A617" s="276"/>
      <c r="B617" s="279"/>
      <c r="C617" s="279"/>
      <c r="D617" s="276"/>
      <c r="E617" s="276"/>
      <c r="F617" s="378"/>
      <c r="G617" s="276"/>
      <c r="H617" s="276"/>
      <c r="I617" s="276"/>
      <c r="J617" s="276"/>
      <c r="K617" s="276"/>
      <c r="L617" s="276"/>
      <c r="M617" s="276"/>
      <c r="N617" s="276"/>
      <c r="O617" s="276"/>
      <c r="P617" s="276"/>
      <c r="Q617" s="276"/>
      <c r="R617" s="276"/>
      <c r="S617" s="276"/>
      <c r="T617" s="276"/>
      <c r="U617" s="276"/>
      <c r="V617" s="276"/>
      <c r="W617" s="276"/>
      <c r="X617" s="276"/>
      <c r="Y617" s="276"/>
      <c r="Z617" s="276"/>
    </row>
    <row r="618" spans="1:26" ht="15.75" customHeight="1">
      <c r="A618" s="276"/>
      <c r="B618" s="279"/>
      <c r="C618" s="279"/>
      <c r="D618" s="276"/>
      <c r="E618" s="276"/>
      <c r="F618" s="378"/>
      <c r="G618" s="276"/>
      <c r="H618" s="276"/>
      <c r="I618" s="276"/>
      <c r="J618" s="276"/>
      <c r="K618" s="276"/>
      <c r="L618" s="276"/>
      <c r="M618" s="276"/>
      <c r="N618" s="276"/>
      <c r="O618" s="276"/>
      <c r="P618" s="276"/>
      <c r="Q618" s="276"/>
      <c r="R618" s="276"/>
      <c r="S618" s="276"/>
      <c r="T618" s="276"/>
      <c r="U618" s="276"/>
      <c r="V618" s="276"/>
      <c r="W618" s="276"/>
      <c r="X618" s="276"/>
      <c r="Y618" s="276"/>
      <c r="Z618" s="276"/>
    </row>
    <row r="619" spans="1:26" ht="15.75" customHeight="1">
      <c r="A619" s="276"/>
      <c r="B619" s="279"/>
      <c r="C619" s="279"/>
      <c r="D619" s="276"/>
      <c r="E619" s="276"/>
      <c r="F619" s="378"/>
      <c r="G619" s="276"/>
      <c r="H619" s="276"/>
      <c r="I619" s="276"/>
      <c r="J619" s="276"/>
      <c r="K619" s="276"/>
      <c r="L619" s="276"/>
      <c r="M619" s="276"/>
      <c r="N619" s="276"/>
      <c r="O619" s="276"/>
      <c r="P619" s="276"/>
      <c r="Q619" s="276"/>
      <c r="R619" s="276"/>
      <c r="S619" s="276"/>
      <c r="T619" s="276"/>
      <c r="U619" s="276"/>
      <c r="V619" s="276"/>
      <c r="W619" s="276"/>
      <c r="X619" s="276"/>
      <c r="Y619" s="276"/>
      <c r="Z619" s="276"/>
    </row>
    <row r="620" spans="1:26" ht="15.75" customHeight="1">
      <c r="A620" s="276"/>
      <c r="B620" s="279"/>
      <c r="C620" s="279"/>
      <c r="D620" s="276"/>
      <c r="E620" s="276"/>
      <c r="F620" s="378"/>
      <c r="G620" s="276"/>
      <c r="H620" s="276"/>
      <c r="I620" s="276"/>
      <c r="J620" s="276"/>
      <c r="K620" s="276"/>
      <c r="L620" s="276"/>
      <c r="M620" s="276"/>
      <c r="N620" s="276"/>
      <c r="O620" s="276"/>
      <c r="P620" s="276"/>
      <c r="Q620" s="276"/>
      <c r="R620" s="276"/>
      <c r="S620" s="276"/>
      <c r="T620" s="276"/>
      <c r="U620" s="276"/>
      <c r="V620" s="276"/>
      <c r="W620" s="276"/>
      <c r="X620" s="276"/>
      <c r="Y620" s="276"/>
      <c r="Z620" s="276"/>
    </row>
    <row r="621" spans="1:26" ht="15.75" customHeight="1">
      <c r="A621" s="276"/>
      <c r="B621" s="279"/>
      <c r="C621" s="279"/>
      <c r="D621" s="276"/>
      <c r="E621" s="276"/>
      <c r="F621" s="378"/>
      <c r="G621" s="276"/>
      <c r="H621" s="276"/>
      <c r="I621" s="276"/>
      <c r="J621" s="276"/>
      <c r="K621" s="276"/>
      <c r="L621" s="276"/>
      <c r="M621" s="276"/>
      <c r="N621" s="276"/>
      <c r="O621" s="276"/>
      <c r="P621" s="276"/>
      <c r="Q621" s="276"/>
      <c r="R621" s="276"/>
      <c r="S621" s="276"/>
      <c r="T621" s="276"/>
      <c r="U621" s="276"/>
      <c r="V621" s="276"/>
      <c r="W621" s="276"/>
      <c r="X621" s="276"/>
      <c r="Y621" s="276"/>
      <c r="Z621" s="276"/>
    </row>
    <row r="622" spans="1:26" ht="15.75" customHeight="1">
      <c r="A622" s="276"/>
      <c r="B622" s="279"/>
      <c r="C622" s="279"/>
      <c r="D622" s="276"/>
      <c r="E622" s="276"/>
      <c r="F622" s="378"/>
      <c r="G622" s="276"/>
      <c r="H622" s="276"/>
      <c r="I622" s="276"/>
      <c r="J622" s="276"/>
      <c r="K622" s="276"/>
      <c r="L622" s="276"/>
      <c r="M622" s="276"/>
      <c r="N622" s="276"/>
      <c r="O622" s="276"/>
      <c r="P622" s="276"/>
      <c r="Q622" s="276"/>
      <c r="R622" s="276"/>
      <c r="S622" s="276"/>
      <c r="T622" s="276"/>
      <c r="U622" s="276"/>
      <c r="V622" s="276"/>
      <c r="W622" s="276"/>
      <c r="X622" s="276"/>
      <c r="Y622" s="276"/>
      <c r="Z622" s="276"/>
    </row>
    <row r="623" spans="1:26" ht="15.75" customHeight="1">
      <c r="A623" s="276"/>
      <c r="B623" s="279"/>
      <c r="C623" s="279"/>
      <c r="D623" s="276"/>
      <c r="E623" s="276"/>
      <c r="F623" s="378"/>
      <c r="G623" s="276"/>
      <c r="H623" s="276"/>
      <c r="I623" s="276"/>
      <c r="J623" s="276"/>
      <c r="K623" s="276"/>
      <c r="L623" s="276"/>
      <c r="M623" s="276"/>
      <c r="N623" s="276"/>
      <c r="O623" s="276"/>
      <c r="P623" s="276"/>
      <c r="Q623" s="276"/>
      <c r="R623" s="276"/>
      <c r="S623" s="276"/>
      <c r="T623" s="276"/>
      <c r="U623" s="276"/>
      <c r="V623" s="276"/>
      <c r="W623" s="276"/>
      <c r="X623" s="276"/>
      <c r="Y623" s="276"/>
      <c r="Z623" s="276"/>
    </row>
    <row r="624" spans="1:26" ht="15.75" customHeight="1">
      <c r="A624" s="276"/>
      <c r="B624" s="279"/>
      <c r="C624" s="279"/>
      <c r="D624" s="276"/>
      <c r="E624" s="276"/>
      <c r="F624" s="378"/>
      <c r="G624" s="276"/>
      <c r="H624" s="276"/>
      <c r="I624" s="276"/>
      <c r="J624" s="276"/>
      <c r="K624" s="276"/>
      <c r="L624" s="276"/>
      <c r="M624" s="276"/>
      <c r="N624" s="276"/>
      <c r="O624" s="276"/>
      <c r="P624" s="276"/>
      <c r="Q624" s="276"/>
      <c r="R624" s="276"/>
      <c r="S624" s="276"/>
      <c r="T624" s="276"/>
      <c r="U624" s="276"/>
      <c r="V624" s="276"/>
      <c r="W624" s="276"/>
      <c r="X624" s="276"/>
      <c r="Y624" s="276"/>
      <c r="Z624" s="276"/>
    </row>
    <row r="625" spans="1:26" ht="15.75" customHeight="1">
      <c r="A625" s="276"/>
      <c r="B625" s="279"/>
      <c r="C625" s="279"/>
      <c r="D625" s="276"/>
      <c r="E625" s="276"/>
      <c r="F625" s="378"/>
      <c r="G625" s="276"/>
      <c r="H625" s="276"/>
      <c r="I625" s="276"/>
      <c r="J625" s="276"/>
      <c r="K625" s="276"/>
      <c r="L625" s="276"/>
      <c r="M625" s="276"/>
      <c r="N625" s="276"/>
      <c r="O625" s="276"/>
      <c r="P625" s="276"/>
      <c r="Q625" s="276"/>
      <c r="R625" s="276"/>
      <c r="S625" s="276"/>
      <c r="T625" s="276"/>
      <c r="U625" s="276"/>
      <c r="V625" s="276"/>
      <c r="W625" s="276"/>
      <c r="X625" s="276"/>
      <c r="Y625" s="276"/>
      <c r="Z625" s="276"/>
    </row>
    <row r="626" spans="1:26" ht="15.75" customHeight="1">
      <c r="A626" s="276"/>
      <c r="B626" s="279"/>
      <c r="C626" s="279"/>
      <c r="D626" s="276"/>
      <c r="E626" s="276"/>
      <c r="F626" s="378"/>
      <c r="G626" s="276"/>
      <c r="H626" s="276"/>
      <c r="I626" s="276"/>
      <c r="J626" s="276"/>
      <c r="K626" s="276"/>
      <c r="L626" s="276"/>
      <c r="M626" s="276"/>
      <c r="N626" s="276"/>
      <c r="O626" s="276"/>
      <c r="P626" s="276"/>
      <c r="Q626" s="276"/>
      <c r="R626" s="276"/>
      <c r="S626" s="276"/>
      <c r="T626" s="276"/>
      <c r="U626" s="276"/>
      <c r="V626" s="276"/>
      <c r="W626" s="276"/>
      <c r="X626" s="276"/>
      <c r="Y626" s="276"/>
      <c r="Z626" s="276"/>
    </row>
    <row r="627" spans="1:26" ht="15.75" customHeight="1">
      <c r="A627" s="276"/>
      <c r="B627" s="279"/>
      <c r="C627" s="279"/>
      <c r="D627" s="276"/>
      <c r="E627" s="276"/>
      <c r="F627" s="378"/>
      <c r="G627" s="276"/>
      <c r="H627" s="276"/>
      <c r="I627" s="276"/>
      <c r="J627" s="276"/>
      <c r="K627" s="276"/>
      <c r="L627" s="276"/>
      <c r="M627" s="276"/>
      <c r="N627" s="276"/>
      <c r="O627" s="276"/>
      <c r="P627" s="276"/>
      <c r="Q627" s="276"/>
      <c r="R627" s="276"/>
      <c r="S627" s="276"/>
      <c r="T627" s="276"/>
      <c r="U627" s="276"/>
      <c r="V627" s="276"/>
      <c r="W627" s="276"/>
      <c r="X627" s="276"/>
      <c r="Y627" s="276"/>
      <c r="Z627" s="276"/>
    </row>
    <row r="628" spans="1:26" ht="15.75" customHeight="1">
      <c r="A628" s="276"/>
      <c r="B628" s="279"/>
      <c r="C628" s="279"/>
      <c r="D628" s="276"/>
      <c r="E628" s="276"/>
      <c r="F628" s="378"/>
      <c r="G628" s="276"/>
      <c r="H628" s="276"/>
      <c r="I628" s="276"/>
      <c r="J628" s="276"/>
      <c r="K628" s="276"/>
      <c r="L628" s="276"/>
      <c r="M628" s="276"/>
      <c r="N628" s="276"/>
      <c r="O628" s="276"/>
      <c r="P628" s="276"/>
      <c r="Q628" s="276"/>
      <c r="R628" s="276"/>
      <c r="S628" s="276"/>
      <c r="T628" s="276"/>
      <c r="U628" s="276"/>
      <c r="V628" s="276"/>
      <c r="W628" s="276"/>
      <c r="X628" s="276"/>
      <c r="Y628" s="276"/>
      <c r="Z628" s="276"/>
    </row>
    <row r="629" spans="1:26" ht="15.75" customHeight="1">
      <c r="A629" s="276"/>
      <c r="B629" s="279"/>
      <c r="C629" s="279"/>
      <c r="D629" s="276"/>
      <c r="E629" s="276"/>
      <c r="F629" s="378"/>
      <c r="G629" s="276"/>
      <c r="H629" s="276"/>
      <c r="I629" s="276"/>
      <c r="J629" s="276"/>
      <c r="K629" s="276"/>
      <c r="L629" s="276"/>
      <c r="M629" s="276"/>
      <c r="N629" s="276"/>
      <c r="O629" s="276"/>
      <c r="P629" s="276"/>
      <c r="Q629" s="276"/>
      <c r="R629" s="276"/>
      <c r="S629" s="276"/>
      <c r="T629" s="276"/>
      <c r="U629" s="276"/>
      <c r="V629" s="276"/>
      <c r="W629" s="276"/>
      <c r="X629" s="276"/>
      <c r="Y629" s="276"/>
      <c r="Z629" s="276"/>
    </row>
    <row r="630" spans="1:26" ht="15.75" customHeight="1">
      <c r="A630" s="276"/>
      <c r="B630" s="279"/>
      <c r="C630" s="279"/>
      <c r="D630" s="276"/>
      <c r="E630" s="276"/>
      <c r="F630" s="378"/>
      <c r="G630" s="276"/>
      <c r="H630" s="276"/>
      <c r="I630" s="276"/>
      <c r="J630" s="276"/>
      <c r="K630" s="276"/>
      <c r="L630" s="276"/>
      <c r="M630" s="276"/>
      <c r="N630" s="276"/>
      <c r="O630" s="276"/>
      <c r="P630" s="276"/>
      <c r="Q630" s="276"/>
      <c r="R630" s="276"/>
      <c r="S630" s="276"/>
      <c r="T630" s="276"/>
      <c r="U630" s="276"/>
      <c r="V630" s="276"/>
      <c r="W630" s="276"/>
      <c r="X630" s="276"/>
      <c r="Y630" s="276"/>
      <c r="Z630" s="276"/>
    </row>
    <row r="631" spans="1:26" ht="15.75" customHeight="1">
      <c r="A631" s="276"/>
      <c r="B631" s="279"/>
      <c r="C631" s="279"/>
      <c r="D631" s="276"/>
      <c r="E631" s="276"/>
      <c r="F631" s="378"/>
      <c r="G631" s="276"/>
      <c r="H631" s="276"/>
      <c r="I631" s="276"/>
      <c r="J631" s="276"/>
      <c r="K631" s="276"/>
      <c r="L631" s="276"/>
      <c r="M631" s="276"/>
      <c r="N631" s="276"/>
      <c r="O631" s="276"/>
      <c r="P631" s="276"/>
      <c r="Q631" s="276"/>
      <c r="R631" s="276"/>
      <c r="S631" s="276"/>
      <c r="T631" s="276"/>
      <c r="U631" s="276"/>
      <c r="V631" s="276"/>
      <c r="W631" s="276"/>
      <c r="X631" s="276"/>
      <c r="Y631" s="276"/>
      <c r="Z631" s="276"/>
    </row>
    <row r="632" spans="1:26" ht="15.75" customHeight="1">
      <c r="A632" s="276"/>
      <c r="B632" s="279"/>
      <c r="C632" s="279"/>
      <c r="D632" s="276"/>
      <c r="E632" s="276"/>
      <c r="F632" s="378"/>
      <c r="G632" s="276"/>
      <c r="H632" s="276"/>
      <c r="I632" s="276"/>
      <c r="J632" s="276"/>
      <c r="K632" s="276"/>
      <c r="L632" s="276"/>
      <c r="M632" s="276"/>
      <c r="N632" s="276"/>
      <c r="O632" s="276"/>
      <c r="P632" s="276"/>
      <c r="Q632" s="276"/>
      <c r="R632" s="276"/>
      <c r="S632" s="276"/>
      <c r="T632" s="276"/>
      <c r="U632" s="276"/>
      <c r="V632" s="276"/>
      <c r="W632" s="276"/>
      <c r="X632" s="276"/>
      <c r="Y632" s="276"/>
      <c r="Z632" s="276"/>
    </row>
    <row r="633" spans="1:26" ht="15.75" customHeight="1">
      <c r="A633" s="276"/>
      <c r="B633" s="279"/>
      <c r="C633" s="279"/>
      <c r="D633" s="276"/>
      <c r="E633" s="276"/>
      <c r="F633" s="378"/>
      <c r="G633" s="276"/>
      <c r="H633" s="276"/>
      <c r="I633" s="276"/>
      <c r="J633" s="276"/>
      <c r="K633" s="276"/>
      <c r="L633" s="276"/>
      <c r="M633" s="276"/>
      <c r="N633" s="276"/>
      <c r="O633" s="276"/>
      <c r="P633" s="276"/>
      <c r="Q633" s="276"/>
      <c r="R633" s="276"/>
      <c r="S633" s="276"/>
      <c r="T633" s="276"/>
      <c r="U633" s="276"/>
      <c r="V633" s="276"/>
      <c r="W633" s="276"/>
      <c r="X633" s="276"/>
      <c r="Y633" s="276"/>
      <c r="Z633" s="276"/>
    </row>
    <row r="634" spans="1:26" ht="15.75" customHeight="1">
      <c r="A634" s="276"/>
      <c r="B634" s="279"/>
      <c r="C634" s="279"/>
      <c r="D634" s="276"/>
      <c r="E634" s="276"/>
      <c r="F634" s="378"/>
      <c r="G634" s="276"/>
      <c r="H634" s="276"/>
      <c r="I634" s="276"/>
      <c r="J634" s="276"/>
      <c r="K634" s="276"/>
      <c r="L634" s="276"/>
      <c r="M634" s="276"/>
      <c r="N634" s="276"/>
      <c r="O634" s="276"/>
      <c r="P634" s="276"/>
      <c r="Q634" s="276"/>
      <c r="R634" s="276"/>
      <c r="S634" s="276"/>
      <c r="T634" s="276"/>
      <c r="U634" s="276"/>
      <c r="V634" s="276"/>
      <c r="W634" s="276"/>
      <c r="X634" s="276"/>
      <c r="Y634" s="276"/>
      <c r="Z634" s="276"/>
    </row>
    <row r="635" spans="1:26" ht="15.75" customHeight="1">
      <c r="A635" s="276"/>
      <c r="B635" s="279"/>
      <c r="C635" s="279"/>
      <c r="D635" s="276"/>
      <c r="E635" s="276"/>
      <c r="F635" s="378"/>
      <c r="G635" s="276"/>
      <c r="H635" s="276"/>
      <c r="I635" s="276"/>
      <c r="J635" s="276"/>
      <c r="K635" s="276"/>
      <c r="L635" s="276"/>
      <c r="M635" s="276"/>
      <c r="N635" s="276"/>
      <c r="O635" s="276"/>
      <c r="P635" s="276"/>
      <c r="Q635" s="276"/>
      <c r="R635" s="276"/>
      <c r="S635" s="276"/>
      <c r="T635" s="276"/>
      <c r="U635" s="276"/>
      <c r="V635" s="276"/>
      <c r="W635" s="276"/>
      <c r="X635" s="276"/>
      <c r="Y635" s="276"/>
      <c r="Z635" s="276"/>
    </row>
    <row r="636" spans="1:26" ht="15.75" customHeight="1">
      <c r="A636" s="276"/>
      <c r="B636" s="279"/>
      <c r="C636" s="279"/>
      <c r="D636" s="276"/>
      <c r="E636" s="276"/>
      <c r="F636" s="378"/>
      <c r="G636" s="276"/>
      <c r="H636" s="276"/>
      <c r="I636" s="276"/>
      <c r="J636" s="276"/>
      <c r="K636" s="276"/>
      <c r="L636" s="276"/>
      <c r="M636" s="276"/>
      <c r="N636" s="276"/>
      <c r="O636" s="276"/>
      <c r="P636" s="276"/>
      <c r="Q636" s="276"/>
      <c r="R636" s="276"/>
      <c r="S636" s="276"/>
      <c r="T636" s="276"/>
      <c r="U636" s="276"/>
      <c r="V636" s="276"/>
      <c r="W636" s="276"/>
      <c r="X636" s="276"/>
      <c r="Y636" s="276"/>
      <c r="Z636" s="276"/>
    </row>
    <row r="637" spans="1:26" ht="15.75" customHeight="1">
      <c r="A637" s="276"/>
      <c r="B637" s="279"/>
      <c r="C637" s="279"/>
      <c r="D637" s="276"/>
      <c r="E637" s="276"/>
      <c r="F637" s="378"/>
      <c r="G637" s="276"/>
      <c r="H637" s="276"/>
      <c r="I637" s="276"/>
      <c r="J637" s="276"/>
      <c r="K637" s="276"/>
      <c r="L637" s="276"/>
      <c r="M637" s="276"/>
      <c r="N637" s="276"/>
      <c r="O637" s="276"/>
      <c r="P637" s="276"/>
      <c r="Q637" s="276"/>
      <c r="R637" s="276"/>
      <c r="S637" s="276"/>
      <c r="T637" s="276"/>
      <c r="U637" s="276"/>
      <c r="V637" s="276"/>
      <c r="W637" s="276"/>
      <c r="X637" s="276"/>
      <c r="Y637" s="276"/>
      <c r="Z637" s="276"/>
    </row>
    <row r="638" spans="1:26" ht="15.75" customHeight="1">
      <c r="A638" s="276"/>
      <c r="B638" s="279"/>
      <c r="C638" s="279"/>
      <c r="D638" s="276"/>
      <c r="E638" s="276"/>
      <c r="F638" s="378"/>
      <c r="G638" s="276"/>
      <c r="H638" s="276"/>
      <c r="I638" s="276"/>
      <c r="J638" s="276"/>
      <c r="K638" s="276"/>
      <c r="L638" s="276"/>
      <c r="M638" s="276"/>
      <c r="N638" s="276"/>
      <c r="O638" s="276"/>
      <c r="P638" s="276"/>
      <c r="Q638" s="276"/>
      <c r="R638" s="276"/>
      <c r="S638" s="276"/>
      <c r="T638" s="276"/>
      <c r="U638" s="276"/>
      <c r="V638" s="276"/>
      <c r="W638" s="276"/>
      <c r="X638" s="276"/>
      <c r="Y638" s="276"/>
      <c r="Z638" s="276"/>
    </row>
    <row r="639" spans="1:26" ht="15.75" customHeight="1">
      <c r="A639" s="276"/>
      <c r="B639" s="279"/>
      <c r="C639" s="279"/>
      <c r="D639" s="276"/>
      <c r="E639" s="276"/>
      <c r="F639" s="378"/>
      <c r="G639" s="276"/>
      <c r="H639" s="276"/>
      <c r="I639" s="276"/>
      <c r="J639" s="276"/>
      <c r="K639" s="276"/>
      <c r="L639" s="276"/>
      <c r="M639" s="276"/>
      <c r="N639" s="276"/>
      <c r="O639" s="276"/>
      <c r="P639" s="276"/>
      <c r="Q639" s="276"/>
      <c r="R639" s="276"/>
      <c r="S639" s="276"/>
      <c r="T639" s="276"/>
      <c r="U639" s="276"/>
      <c r="V639" s="276"/>
      <c r="W639" s="276"/>
      <c r="X639" s="276"/>
      <c r="Y639" s="276"/>
      <c r="Z639" s="276"/>
    </row>
    <row r="640" spans="1:26" ht="15.75" customHeight="1">
      <c r="A640" s="276"/>
      <c r="B640" s="279"/>
      <c r="C640" s="279"/>
      <c r="D640" s="276"/>
      <c r="E640" s="276"/>
      <c r="F640" s="378"/>
      <c r="G640" s="276"/>
      <c r="H640" s="276"/>
      <c r="I640" s="276"/>
      <c r="J640" s="276"/>
      <c r="K640" s="276"/>
      <c r="L640" s="276"/>
      <c r="M640" s="276"/>
      <c r="N640" s="276"/>
      <c r="O640" s="276"/>
      <c r="P640" s="276"/>
      <c r="Q640" s="276"/>
      <c r="R640" s="276"/>
      <c r="S640" s="276"/>
      <c r="T640" s="276"/>
      <c r="U640" s="276"/>
      <c r="V640" s="276"/>
      <c r="W640" s="276"/>
      <c r="X640" s="276"/>
      <c r="Y640" s="276"/>
      <c r="Z640" s="276"/>
    </row>
    <row r="641" spans="1:26" ht="15.75" customHeight="1">
      <c r="A641" s="276"/>
      <c r="B641" s="279"/>
      <c r="C641" s="279"/>
      <c r="D641" s="276"/>
      <c r="E641" s="276"/>
      <c r="F641" s="378"/>
      <c r="G641" s="276"/>
      <c r="H641" s="276"/>
      <c r="I641" s="276"/>
      <c r="J641" s="276"/>
      <c r="K641" s="276"/>
      <c r="L641" s="276"/>
      <c r="M641" s="276"/>
      <c r="N641" s="276"/>
      <c r="O641" s="276"/>
      <c r="P641" s="276"/>
      <c r="Q641" s="276"/>
      <c r="R641" s="276"/>
      <c r="S641" s="276"/>
      <c r="T641" s="276"/>
      <c r="U641" s="276"/>
      <c r="V641" s="276"/>
      <c r="W641" s="276"/>
      <c r="X641" s="276"/>
      <c r="Y641" s="276"/>
      <c r="Z641" s="276"/>
    </row>
    <row r="642" spans="1:26" ht="15.75" customHeight="1">
      <c r="A642" s="276"/>
      <c r="B642" s="279"/>
      <c r="C642" s="279"/>
      <c r="D642" s="276"/>
      <c r="E642" s="276"/>
      <c r="F642" s="378"/>
      <c r="G642" s="276"/>
      <c r="H642" s="276"/>
      <c r="I642" s="276"/>
      <c r="J642" s="276"/>
      <c r="K642" s="276"/>
      <c r="L642" s="276"/>
      <c r="M642" s="276"/>
      <c r="N642" s="276"/>
      <c r="O642" s="276"/>
      <c r="P642" s="276"/>
      <c r="Q642" s="276"/>
      <c r="R642" s="276"/>
      <c r="S642" s="276"/>
      <c r="T642" s="276"/>
      <c r="U642" s="276"/>
      <c r="V642" s="276"/>
      <c r="W642" s="276"/>
      <c r="X642" s="276"/>
      <c r="Y642" s="276"/>
      <c r="Z642" s="276"/>
    </row>
    <row r="643" spans="1:26" ht="15.75" customHeight="1">
      <c r="A643" s="276"/>
      <c r="B643" s="279"/>
      <c r="C643" s="279"/>
      <c r="D643" s="276"/>
      <c r="E643" s="276"/>
      <c r="F643" s="378"/>
      <c r="G643" s="276"/>
      <c r="H643" s="276"/>
      <c r="I643" s="276"/>
      <c r="J643" s="276"/>
      <c r="K643" s="276"/>
      <c r="L643" s="276"/>
      <c r="M643" s="276"/>
      <c r="N643" s="276"/>
      <c r="O643" s="276"/>
      <c r="P643" s="276"/>
      <c r="Q643" s="276"/>
      <c r="R643" s="276"/>
      <c r="S643" s="276"/>
      <c r="T643" s="276"/>
      <c r="U643" s="276"/>
      <c r="V643" s="276"/>
      <c r="W643" s="276"/>
      <c r="X643" s="276"/>
      <c r="Y643" s="276"/>
      <c r="Z643" s="276"/>
    </row>
    <row r="644" spans="1:26" ht="15.75" customHeight="1">
      <c r="A644" s="276"/>
      <c r="B644" s="279"/>
      <c r="C644" s="279"/>
      <c r="D644" s="276"/>
      <c r="E644" s="276"/>
      <c r="F644" s="378"/>
      <c r="G644" s="276"/>
      <c r="H644" s="276"/>
      <c r="I644" s="276"/>
      <c r="J644" s="276"/>
      <c r="K644" s="276"/>
      <c r="L644" s="276"/>
      <c r="M644" s="276"/>
      <c r="N644" s="276"/>
      <c r="O644" s="276"/>
      <c r="P644" s="276"/>
      <c r="Q644" s="276"/>
      <c r="R644" s="276"/>
      <c r="S644" s="276"/>
      <c r="T644" s="276"/>
      <c r="U644" s="276"/>
      <c r="V644" s="276"/>
      <c r="W644" s="276"/>
      <c r="X644" s="276"/>
      <c r="Y644" s="276"/>
      <c r="Z644" s="276"/>
    </row>
    <row r="645" spans="1:26" ht="15.75" customHeight="1">
      <c r="A645" s="276"/>
      <c r="B645" s="279"/>
      <c r="C645" s="279"/>
      <c r="D645" s="276"/>
      <c r="E645" s="276"/>
      <c r="F645" s="378"/>
      <c r="G645" s="276"/>
      <c r="H645" s="276"/>
      <c r="I645" s="276"/>
      <c r="J645" s="276"/>
      <c r="K645" s="276"/>
      <c r="L645" s="276"/>
      <c r="M645" s="276"/>
      <c r="N645" s="276"/>
      <c r="O645" s="276"/>
      <c r="P645" s="276"/>
      <c r="Q645" s="276"/>
      <c r="R645" s="276"/>
      <c r="S645" s="276"/>
      <c r="T645" s="276"/>
      <c r="U645" s="276"/>
      <c r="V645" s="276"/>
      <c r="W645" s="276"/>
      <c r="X645" s="276"/>
      <c r="Y645" s="276"/>
      <c r="Z645" s="276"/>
    </row>
    <row r="646" spans="1:26" ht="15.75" customHeight="1">
      <c r="A646" s="276"/>
      <c r="B646" s="279"/>
      <c r="C646" s="279"/>
      <c r="D646" s="276"/>
      <c r="E646" s="276"/>
      <c r="F646" s="378"/>
      <c r="G646" s="276"/>
      <c r="H646" s="276"/>
      <c r="I646" s="276"/>
      <c r="J646" s="276"/>
      <c r="K646" s="276"/>
      <c r="L646" s="276"/>
      <c r="M646" s="276"/>
      <c r="N646" s="276"/>
      <c r="O646" s="276"/>
      <c r="P646" s="276"/>
      <c r="Q646" s="276"/>
      <c r="R646" s="276"/>
      <c r="S646" s="276"/>
      <c r="T646" s="276"/>
      <c r="U646" s="276"/>
      <c r="V646" s="276"/>
      <c r="W646" s="276"/>
      <c r="X646" s="276"/>
      <c r="Y646" s="276"/>
      <c r="Z646" s="276"/>
    </row>
    <row r="647" spans="1:26" ht="15.75" customHeight="1">
      <c r="A647" s="276"/>
      <c r="B647" s="279"/>
      <c r="C647" s="279"/>
      <c r="D647" s="276"/>
      <c r="E647" s="276"/>
      <c r="F647" s="378"/>
      <c r="G647" s="276"/>
      <c r="H647" s="276"/>
      <c r="I647" s="276"/>
      <c r="J647" s="276"/>
      <c r="K647" s="276"/>
      <c r="L647" s="276"/>
      <c r="M647" s="276"/>
      <c r="N647" s="276"/>
      <c r="O647" s="276"/>
      <c r="P647" s="276"/>
      <c r="Q647" s="276"/>
      <c r="R647" s="276"/>
      <c r="S647" s="276"/>
      <c r="T647" s="276"/>
      <c r="U647" s="276"/>
      <c r="V647" s="276"/>
      <c r="W647" s="276"/>
      <c r="X647" s="276"/>
      <c r="Y647" s="276"/>
      <c r="Z647" s="276"/>
    </row>
    <row r="648" spans="1:26" ht="15.75" customHeight="1">
      <c r="A648" s="276"/>
      <c r="B648" s="279"/>
      <c r="C648" s="279"/>
      <c r="D648" s="276"/>
      <c r="E648" s="276"/>
      <c r="F648" s="378"/>
      <c r="G648" s="276"/>
      <c r="H648" s="276"/>
      <c r="I648" s="276"/>
      <c r="J648" s="276"/>
      <c r="K648" s="276"/>
      <c r="L648" s="276"/>
      <c r="M648" s="276"/>
      <c r="N648" s="276"/>
      <c r="O648" s="276"/>
      <c r="P648" s="276"/>
      <c r="Q648" s="276"/>
      <c r="R648" s="276"/>
      <c r="S648" s="276"/>
      <c r="T648" s="276"/>
      <c r="U648" s="276"/>
      <c r="V648" s="276"/>
      <c r="W648" s="276"/>
      <c r="X648" s="276"/>
      <c r="Y648" s="276"/>
      <c r="Z648" s="276"/>
    </row>
    <row r="649" spans="1:26" ht="15.75" customHeight="1">
      <c r="A649" s="276"/>
      <c r="B649" s="279"/>
      <c r="C649" s="279"/>
      <c r="D649" s="276"/>
      <c r="E649" s="276"/>
      <c r="F649" s="378"/>
      <c r="G649" s="276"/>
      <c r="H649" s="276"/>
      <c r="I649" s="276"/>
      <c r="J649" s="276"/>
      <c r="K649" s="276"/>
      <c r="L649" s="276"/>
      <c r="M649" s="276"/>
      <c r="N649" s="276"/>
      <c r="O649" s="276"/>
      <c r="P649" s="276"/>
      <c r="Q649" s="276"/>
      <c r="R649" s="276"/>
      <c r="S649" s="276"/>
      <c r="T649" s="276"/>
      <c r="U649" s="276"/>
      <c r="V649" s="276"/>
      <c r="W649" s="276"/>
      <c r="X649" s="276"/>
      <c r="Y649" s="276"/>
      <c r="Z649" s="276"/>
    </row>
    <row r="650" spans="1:26" ht="15.75" customHeight="1">
      <c r="A650" s="276"/>
      <c r="B650" s="279"/>
      <c r="C650" s="279"/>
      <c r="D650" s="276"/>
      <c r="E650" s="276"/>
      <c r="F650" s="378"/>
      <c r="G650" s="276"/>
      <c r="H650" s="276"/>
      <c r="I650" s="276"/>
      <c r="J650" s="276"/>
      <c r="K650" s="276"/>
      <c r="L650" s="276"/>
      <c r="M650" s="276"/>
      <c r="N650" s="276"/>
      <c r="O650" s="276"/>
      <c r="P650" s="276"/>
      <c r="Q650" s="276"/>
      <c r="R650" s="276"/>
      <c r="S650" s="276"/>
      <c r="T650" s="276"/>
      <c r="U650" s="276"/>
      <c r="V650" s="276"/>
      <c r="W650" s="276"/>
      <c r="X650" s="276"/>
      <c r="Y650" s="276"/>
      <c r="Z650" s="276"/>
    </row>
    <row r="651" spans="1:26" ht="15.75" customHeight="1">
      <c r="A651" s="276"/>
      <c r="B651" s="279"/>
      <c r="C651" s="279"/>
      <c r="D651" s="276"/>
      <c r="E651" s="276"/>
      <c r="F651" s="378"/>
      <c r="G651" s="276"/>
      <c r="H651" s="276"/>
      <c r="I651" s="276"/>
      <c r="J651" s="276"/>
      <c r="K651" s="276"/>
      <c r="L651" s="276"/>
      <c r="M651" s="276"/>
      <c r="N651" s="276"/>
      <c r="O651" s="276"/>
      <c r="P651" s="276"/>
      <c r="Q651" s="276"/>
      <c r="R651" s="276"/>
      <c r="S651" s="276"/>
      <c r="T651" s="276"/>
      <c r="U651" s="276"/>
      <c r="V651" s="276"/>
      <c r="W651" s="276"/>
      <c r="X651" s="276"/>
      <c r="Y651" s="276"/>
      <c r="Z651" s="276"/>
    </row>
    <row r="652" spans="1:26" ht="15.75" customHeight="1">
      <c r="A652" s="276"/>
      <c r="B652" s="279"/>
      <c r="C652" s="279"/>
      <c r="D652" s="276"/>
      <c r="E652" s="276"/>
      <c r="F652" s="378"/>
      <c r="G652" s="276"/>
      <c r="H652" s="276"/>
      <c r="I652" s="276"/>
      <c r="J652" s="276"/>
      <c r="K652" s="276"/>
      <c r="L652" s="276"/>
      <c r="M652" s="276"/>
      <c r="N652" s="276"/>
      <c r="O652" s="276"/>
      <c r="P652" s="276"/>
      <c r="Q652" s="276"/>
      <c r="R652" s="276"/>
      <c r="S652" s="276"/>
      <c r="T652" s="276"/>
      <c r="U652" s="276"/>
      <c r="V652" s="276"/>
      <c r="W652" s="276"/>
      <c r="X652" s="276"/>
      <c r="Y652" s="276"/>
      <c r="Z652" s="276"/>
    </row>
    <row r="653" spans="1:26" ht="15.75" customHeight="1">
      <c r="A653" s="276"/>
      <c r="B653" s="279"/>
      <c r="C653" s="279"/>
      <c r="D653" s="276"/>
      <c r="E653" s="276"/>
      <c r="F653" s="378"/>
      <c r="G653" s="276"/>
      <c r="H653" s="276"/>
      <c r="I653" s="276"/>
      <c r="J653" s="276"/>
      <c r="K653" s="276"/>
      <c r="L653" s="276"/>
      <c r="M653" s="276"/>
      <c r="N653" s="276"/>
      <c r="O653" s="276"/>
      <c r="P653" s="276"/>
      <c r="Q653" s="276"/>
      <c r="R653" s="276"/>
      <c r="S653" s="276"/>
      <c r="T653" s="276"/>
      <c r="U653" s="276"/>
      <c r="V653" s="276"/>
      <c r="W653" s="276"/>
      <c r="X653" s="276"/>
      <c r="Y653" s="276"/>
      <c r="Z653" s="276"/>
    </row>
    <row r="654" spans="1:26" ht="15.75" customHeight="1">
      <c r="A654" s="276"/>
      <c r="B654" s="279"/>
      <c r="C654" s="279"/>
      <c r="D654" s="276"/>
      <c r="E654" s="276"/>
      <c r="F654" s="378"/>
      <c r="G654" s="276"/>
      <c r="H654" s="276"/>
      <c r="I654" s="276"/>
      <c r="J654" s="276"/>
      <c r="K654" s="276"/>
      <c r="L654" s="276"/>
      <c r="M654" s="276"/>
      <c r="N654" s="276"/>
      <c r="O654" s="276"/>
      <c r="P654" s="276"/>
      <c r="Q654" s="276"/>
      <c r="R654" s="276"/>
      <c r="S654" s="276"/>
      <c r="T654" s="276"/>
      <c r="U654" s="276"/>
      <c r="V654" s="276"/>
      <c r="W654" s="276"/>
      <c r="X654" s="276"/>
      <c r="Y654" s="276"/>
      <c r="Z654" s="276"/>
    </row>
    <row r="655" spans="1:26" ht="15.75" customHeight="1">
      <c r="A655" s="276"/>
      <c r="B655" s="279"/>
      <c r="C655" s="279"/>
      <c r="D655" s="276"/>
      <c r="E655" s="276"/>
      <c r="F655" s="378"/>
      <c r="G655" s="276"/>
      <c r="H655" s="276"/>
      <c r="I655" s="276"/>
      <c r="J655" s="276"/>
      <c r="K655" s="276"/>
      <c r="L655" s="276"/>
      <c r="M655" s="276"/>
      <c r="N655" s="276"/>
      <c r="O655" s="276"/>
      <c r="P655" s="276"/>
      <c r="Q655" s="276"/>
      <c r="R655" s="276"/>
      <c r="S655" s="276"/>
      <c r="T655" s="276"/>
      <c r="U655" s="276"/>
      <c r="V655" s="276"/>
      <c r="W655" s="276"/>
      <c r="X655" s="276"/>
      <c r="Y655" s="276"/>
      <c r="Z655" s="276"/>
    </row>
    <row r="656" spans="1:26" ht="15.75" customHeight="1">
      <c r="A656" s="276"/>
      <c r="B656" s="279"/>
      <c r="C656" s="279"/>
      <c r="D656" s="276"/>
      <c r="E656" s="276"/>
      <c r="F656" s="378"/>
      <c r="G656" s="276"/>
      <c r="H656" s="276"/>
      <c r="I656" s="276"/>
      <c r="J656" s="276"/>
      <c r="K656" s="276"/>
      <c r="L656" s="276"/>
      <c r="M656" s="276"/>
      <c r="N656" s="276"/>
      <c r="O656" s="276"/>
      <c r="P656" s="276"/>
      <c r="Q656" s="276"/>
      <c r="R656" s="276"/>
      <c r="S656" s="276"/>
      <c r="T656" s="276"/>
      <c r="U656" s="276"/>
      <c r="V656" s="276"/>
      <c r="W656" s="276"/>
      <c r="X656" s="276"/>
      <c r="Y656" s="276"/>
      <c r="Z656" s="276"/>
    </row>
    <row r="657" spans="1:26" ht="15.75" customHeight="1">
      <c r="A657" s="276"/>
      <c r="B657" s="279"/>
      <c r="C657" s="279"/>
      <c r="D657" s="276"/>
      <c r="E657" s="276"/>
      <c r="F657" s="378"/>
      <c r="G657" s="276"/>
      <c r="H657" s="276"/>
      <c r="I657" s="276"/>
      <c r="J657" s="276"/>
      <c r="K657" s="276"/>
      <c r="L657" s="276"/>
      <c r="M657" s="276"/>
      <c r="N657" s="276"/>
      <c r="O657" s="276"/>
      <c r="P657" s="276"/>
      <c r="Q657" s="276"/>
      <c r="R657" s="276"/>
      <c r="S657" s="276"/>
      <c r="T657" s="276"/>
      <c r="U657" s="276"/>
      <c r="V657" s="276"/>
      <c r="W657" s="276"/>
      <c r="X657" s="276"/>
      <c r="Y657" s="276"/>
      <c r="Z657" s="276"/>
    </row>
    <row r="658" spans="1:26" ht="15.75" customHeight="1">
      <c r="A658" s="276"/>
      <c r="B658" s="279"/>
      <c r="C658" s="279"/>
      <c r="D658" s="276"/>
      <c r="E658" s="276"/>
      <c r="F658" s="378"/>
      <c r="G658" s="276"/>
      <c r="H658" s="276"/>
      <c r="I658" s="276"/>
      <c r="J658" s="276"/>
      <c r="K658" s="276"/>
      <c r="L658" s="276"/>
      <c r="M658" s="276"/>
      <c r="N658" s="276"/>
      <c r="O658" s="276"/>
      <c r="P658" s="276"/>
      <c r="Q658" s="276"/>
      <c r="R658" s="276"/>
      <c r="S658" s="276"/>
      <c r="T658" s="276"/>
      <c r="U658" s="276"/>
      <c r="V658" s="276"/>
      <c r="W658" s="276"/>
      <c r="X658" s="276"/>
      <c r="Y658" s="276"/>
      <c r="Z658" s="276"/>
    </row>
    <row r="659" spans="1:26" ht="15.75" customHeight="1">
      <c r="A659" s="276"/>
      <c r="B659" s="279"/>
      <c r="C659" s="279"/>
      <c r="D659" s="276"/>
      <c r="E659" s="276"/>
      <c r="F659" s="378"/>
      <c r="G659" s="276"/>
      <c r="H659" s="276"/>
      <c r="I659" s="276"/>
      <c r="J659" s="276"/>
      <c r="K659" s="276"/>
      <c r="L659" s="276"/>
      <c r="M659" s="276"/>
      <c r="N659" s="276"/>
      <c r="O659" s="276"/>
      <c r="P659" s="276"/>
      <c r="Q659" s="276"/>
      <c r="R659" s="276"/>
      <c r="S659" s="276"/>
      <c r="T659" s="276"/>
      <c r="U659" s="276"/>
      <c r="V659" s="276"/>
      <c r="W659" s="276"/>
      <c r="X659" s="276"/>
      <c r="Y659" s="276"/>
      <c r="Z659" s="276"/>
    </row>
    <row r="660" spans="1:26" ht="15.75" customHeight="1">
      <c r="A660" s="276"/>
      <c r="B660" s="279"/>
      <c r="C660" s="279"/>
      <c r="D660" s="276"/>
      <c r="E660" s="276"/>
      <c r="F660" s="378"/>
      <c r="G660" s="276"/>
      <c r="H660" s="276"/>
      <c r="I660" s="276"/>
      <c r="J660" s="276"/>
      <c r="K660" s="276"/>
      <c r="L660" s="276"/>
      <c r="M660" s="276"/>
      <c r="N660" s="276"/>
      <c r="O660" s="276"/>
      <c r="P660" s="276"/>
      <c r="Q660" s="276"/>
      <c r="R660" s="276"/>
      <c r="S660" s="276"/>
      <c r="T660" s="276"/>
      <c r="U660" s="276"/>
      <c r="V660" s="276"/>
      <c r="W660" s="276"/>
      <c r="X660" s="276"/>
      <c r="Y660" s="276"/>
      <c r="Z660" s="276"/>
    </row>
    <row r="661" spans="1:26" ht="15.75" customHeight="1">
      <c r="A661" s="276"/>
      <c r="B661" s="279"/>
      <c r="C661" s="279"/>
      <c r="D661" s="276"/>
      <c r="E661" s="276"/>
      <c r="F661" s="378"/>
      <c r="G661" s="276"/>
      <c r="H661" s="276"/>
      <c r="I661" s="276"/>
      <c r="J661" s="276"/>
      <c r="K661" s="276"/>
      <c r="L661" s="276"/>
      <c r="M661" s="276"/>
      <c r="N661" s="276"/>
      <c r="O661" s="276"/>
      <c r="P661" s="276"/>
      <c r="Q661" s="276"/>
      <c r="R661" s="276"/>
      <c r="S661" s="276"/>
      <c r="T661" s="276"/>
      <c r="U661" s="276"/>
      <c r="V661" s="276"/>
      <c r="W661" s="276"/>
      <c r="X661" s="276"/>
      <c r="Y661" s="276"/>
      <c r="Z661" s="276"/>
    </row>
    <row r="662" spans="1:26" ht="15.75" customHeight="1">
      <c r="A662" s="276"/>
      <c r="B662" s="279"/>
      <c r="C662" s="279"/>
      <c r="D662" s="276"/>
      <c r="E662" s="276"/>
      <c r="F662" s="378"/>
      <c r="G662" s="276"/>
      <c r="H662" s="276"/>
      <c r="I662" s="276"/>
      <c r="J662" s="276"/>
      <c r="K662" s="276"/>
      <c r="L662" s="276"/>
      <c r="M662" s="276"/>
      <c r="N662" s="276"/>
      <c r="O662" s="276"/>
      <c r="P662" s="276"/>
      <c r="Q662" s="276"/>
      <c r="R662" s="276"/>
      <c r="S662" s="276"/>
      <c r="T662" s="276"/>
      <c r="U662" s="276"/>
      <c r="V662" s="276"/>
      <c r="W662" s="276"/>
      <c r="X662" s="276"/>
      <c r="Y662" s="276"/>
      <c r="Z662" s="276"/>
    </row>
    <row r="663" spans="1:26" ht="15.75" customHeight="1">
      <c r="A663" s="276"/>
      <c r="B663" s="279"/>
      <c r="C663" s="279"/>
      <c r="D663" s="276"/>
      <c r="E663" s="276"/>
      <c r="F663" s="378"/>
      <c r="G663" s="276"/>
      <c r="H663" s="276"/>
      <c r="I663" s="276"/>
      <c r="J663" s="276"/>
      <c r="K663" s="276"/>
      <c r="L663" s="276"/>
      <c r="M663" s="276"/>
      <c r="N663" s="276"/>
      <c r="O663" s="276"/>
      <c r="P663" s="276"/>
      <c r="Q663" s="276"/>
      <c r="R663" s="276"/>
      <c r="S663" s="276"/>
      <c r="T663" s="276"/>
      <c r="U663" s="276"/>
      <c r="V663" s="276"/>
      <c r="W663" s="276"/>
      <c r="X663" s="276"/>
      <c r="Y663" s="276"/>
      <c r="Z663" s="276"/>
    </row>
    <row r="664" spans="1:26" ht="15.75" customHeight="1">
      <c r="A664" s="276"/>
      <c r="B664" s="279"/>
      <c r="C664" s="279"/>
      <c r="D664" s="276"/>
      <c r="E664" s="276"/>
      <c r="F664" s="378"/>
      <c r="G664" s="276"/>
      <c r="H664" s="276"/>
      <c r="I664" s="276"/>
      <c r="J664" s="276"/>
      <c r="K664" s="276"/>
      <c r="L664" s="276"/>
      <c r="M664" s="276"/>
      <c r="N664" s="276"/>
      <c r="O664" s="276"/>
      <c r="P664" s="276"/>
      <c r="Q664" s="276"/>
      <c r="R664" s="276"/>
      <c r="S664" s="276"/>
      <c r="T664" s="276"/>
      <c r="U664" s="276"/>
      <c r="V664" s="276"/>
      <c r="W664" s="276"/>
      <c r="X664" s="276"/>
      <c r="Y664" s="276"/>
      <c r="Z664" s="276"/>
    </row>
    <row r="665" spans="1:26" ht="15.75" customHeight="1">
      <c r="A665" s="276"/>
      <c r="B665" s="279"/>
      <c r="C665" s="279"/>
      <c r="D665" s="276"/>
      <c r="E665" s="276"/>
      <c r="F665" s="378"/>
      <c r="G665" s="276"/>
      <c r="H665" s="276"/>
      <c r="I665" s="276"/>
      <c r="J665" s="276"/>
      <c r="K665" s="276"/>
      <c r="L665" s="276"/>
      <c r="M665" s="276"/>
      <c r="N665" s="276"/>
      <c r="O665" s="276"/>
      <c r="P665" s="276"/>
      <c r="Q665" s="276"/>
      <c r="R665" s="276"/>
      <c r="S665" s="276"/>
      <c r="T665" s="276"/>
      <c r="U665" s="276"/>
      <c r="V665" s="276"/>
      <c r="W665" s="276"/>
      <c r="X665" s="276"/>
      <c r="Y665" s="276"/>
      <c r="Z665" s="276"/>
    </row>
    <row r="666" spans="1:26" ht="15.75" customHeight="1">
      <c r="A666" s="276"/>
      <c r="B666" s="279"/>
      <c r="C666" s="279"/>
      <c r="D666" s="276"/>
      <c r="E666" s="276"/>
      <c r="F666" s="378"/>
      <c r="G666" s="276"/>
      <c r="H666" s="276"/>
      <c r="I666" s="276"/>
      <c r="J666" s="276"/>
      <c r="K666" s="276"/>
      <c r="L666" s="276"/>
      <c r="M666" s="276"/>
      <c r="N666" s="276"/>
      <c r="O666" s="276"/>
      <c r="P666" s="276"/>
      <c r="Q666" s="276"/>
      <c r="R666" s="276"/>
      <c r="S666" s="276"/>
      <c r="T666" s="276"/>
      <c r="U666" s="276"/>
      <c r="V666" s="276"/>
      <c r="W666" s="276"/>
      <c r="X666" s="276"/>
      <c r="Y666" s="276"/>
      <c r="Z666" s="276"/>
    </row>
    <row r="667" spans="1:26" ht="15.75" customHeight="1">
      <c r="A667" s="276"/>
      <c r="B667" s="279"/>
      <c r="C667" s="279"/>
      <c r="D667" s="276"/>
      <c r="E667" s="276"/>
      <c r="F667" s="378"/>
      <c r="G667" s="276"/>
      <c r="H667" s="276"/>
      <c r="I667" s="276"/>
      <c r="J667" s="276"/>
      <c r="K667" s="276"/>
      <c r="L667" s="276"/>
      <c r="M667" s="276"/>
      <c r="N667" s="276"/>
      <c r="O667" s="276"/>
      <c r="P667" s="276"/>
      <c r="Q667" s="276"/>
      <c r="R667" s="276"/>
      <c r="S667" s="276"/>
      <c r="T667" s="276"/>
      <c r="U667" s="276"/>
      <c r="V667" s="276"/>
      <c r="W667" s="276"/>
      <c r="X667" s="276"/>
      <c r="Y667" s="276"/>
      <c r="Z667" s="276"/>
    </row>
    <row r="668" spans="1:26" ht="15.75" customHeight="1">
      <c r="A668" s="276"/>
      <c r="B668" s="279"/>
      <c r="C668" s="279"/>
      <c r="D668" s="276"/>
      <c r="E668" s="276"/>
      <c r="F668" s="378"/>
      <c r="G668" s="276"/>
      <c r="H668" s="276"/>
      <c r="I668" s="276"/>
      <c r="J668" s="276"/>
      <c r="K668" s="276"/>
      <c r="L668" s="276"/>
      <c r="M668" s="276"/>
      <c r="N668" s="276"/>
      <c r="O668" s="276"/>
      <c r="P668" s="276"/>
      <c r="Q668" s="276"/>
      <c r="R668" s="276"/>
      <c r="S668" s="276"/>
      <c r="T668" s="276"/>
      <c r="U668" s="276"/>
      <c r="V668" s="276"/>
      <c r="W668" s="276"/>
      <c r="X668" s="276"/>
      <c r="Y668" s="276"/>
      <c r="Z668" s="276"/>
    </row>
    <row r="669" spans="1:26" ht="15.75" customHeight="1">
      <c r="A669" s="276"/>
      <c r="B669" s="279"/>
      <c r="C669" s="279"/>
      <c r="D669" s="276"/>
      <c r="E669" s="276"/>
      <c r="F669" s="378"/>
      <c r="G669" s="276"/>
      <c r="H669" s="276"/>
      <c r="I669" s="276"/>
      <c r="J669" s="276"/>
      <c r="K669" s="276"/>
      <c r="L669" s="276"/>
      <c r="M669" s="276"/>
      <c r="N669" s="276"/>
      <c r="O669" s="276"/>
      <c r="P669" s="276"/>
      <c r="Q669" s="276"/>
      <c r="R669" s="276"/>
      <c r="S669" s="276"/>
      <c r="T669" s="276"/>
      <c r="U669" s="276"/>
      <c r="V669" s="276"/>
      <c r="W669" s="276"/>
      <c r="X669" s="276"/>
      <c r="Y669" s="276"/>
      <c r="Z669" s="276"/>
    </row>
    <row r="670" spans="1:26" ht="15.75" customHeight="1">
      <c r="A670" s="276"/>
      <c r="B670" s="279"/>
      <c r="C670" s="279"/>
      <c r="D670" s="276"/>
      <c r="E670" s="276"/>
      <c r="F670" s="378"/>
      <c r="G670" s="276"/>
      <c r="H670" s="276"/>
      <c r="I670" s="276"/>
      <c r="J670" s="276"/>
      <c r="K670" s="276"/>
      <c r="L670" s="276"/>
      <c r="M670" s="276"/>
      <c r="N670" s="276"/>
      <c r="O670" s="276"/>
      <c r="P670" s="276"/>
      <c r="Q670" s="276"/>
      <c r="R670" s="276"/>
      <c r="S670" s="276"/>
      <c r="T670" s="276"/>
      <c r="U670" s="276"/>
      <c r="V670" s="276"/>
      <c r="W670" s="276"/>
      <c r="X670" s="276"/>
      <c r="Y670" s="276"/>
      <c r="Z670" s="276"/>
    </row>
    <row r="671" spans="1:26" ht="15.75" customHeight="1">
      <c r="A671" s="276"/>
      <c r="B671" s="279"/>
      <c r="C671" s="279"/>
      <c r="D671" s="276"/>
      <c r="E671" s="276"/>
      <c r="F671" s="378"/>
      <c r="G671" s="276"/>
      <c r="H671" s="276"/>
      <c r="I671" s="276"/>
      <c r="J671" s="276"/>
      <c r="K671" s="276"/>
      <c r="L671" s="276"/>
      <c r="M671" s="276"/>
      <c r="N671" s="276"/>
      <c r="O671" s="276"/>
      <c r="P671" s="276"/>
      <c r="Q671" s="276"/>
      <c r="R671" s="276"/>
      <c r="S671" s="276"/>
      <c r="T671" s="276"/>
      <c r="U671" s="276"/>
      <c r="V671" s="276"/>
      <c r="W671" s="276"/>
      <c r="X671" s="276"/>
      <c r="Y671" s="276"/>
      <c r="Z671" s="276"/>
    </row>
    <row r="672" spans="1:26" ht="15.75" customHeight="1">
      <c r="A672" s="276"/>
      <c r="B672" s="279"/>
      <c r="C672" s="279"/>
      <c r="D672" s="276"/>
      <c r="E672" s="276"/>
      <c r="F672" s="378"/>
      <c r="G672" s="276"/>
      <c r="H672" s="276"/>
      <c r="I672" s="276"/>
      <c r="J672" s="276"/>
      <c r="K672" s="276"/>
      <c r="L672" s="276"/>
      <c r="M672" s="276"/>
      <c r="N672" s="276"/>
      <c r="O672" s="276"/>
      <c r="P672" s="276"/>
      <c r="Q672" s="276"/>
      <c r="R672" s="276"/>
      <c r="S672" s="276"/>
      <c r="T672" s="276"/>
      <c r="U672" s="276"/>
      <c r="V672" s="276"/>
      <c r="W672" s="276"/>
      <c r="X672" s="276"/>
      <c r="Y672" s="276"/>
      <c r="Z672" s="276"/>
    </row>
    <row r="673" spans="1:26" ht="15.75" customHeight="1">
      <c r="A673" s="276"/>
      <c r="B673" s="279"/>
      <c r="C673" s="279"/>
      <c r="D673" s="276"/>
      <c r="E673" s="276"/>
      <c r="F673" s="378"/>
      <c r="G673" s="276"/>
      <c r="H673" s="276"/>
      <c r="I673" s="276"/>
      <c r="J673" s="276"/>
      <c r="K673" s="276"/>
      <c r="L673" s="276"/>
      <c r="M673" s="276"/>
      <c r="N673" s="276"/>
      <c r="O673" s="276"/>
      <c r="P673" s="276"/>
      <c r="Q673" s="276"/>
      <c r="R673" s="276"/>
      <c r="S673" s="276"/>
      <c r="T673" s="276"/>
      <c r="U673" s="276"/>
      <c r="V673" s="276"/>
      <c r="W673" s="276"/>
      <c r="X673" s="276"/>
      <c r="Y673" s="276"/>
      <c r="Z673" s="276"/>
    </row>
    <row r="674" spans="1:26" ht="15.75" customHeight="1">
      <c r="A674" s="276"/>
      <c r="B674" s="279"/>
      <c r="C674" s="279"/>
      <c r="D674" s="276"/>
      <c r="E674" s="276"/>
      <c r="F674" s="378"/>
      <c r="G674" s="276"/>
      <c r="H674" s="276"/>
      <c r="I674" s="276"/>
      <c r="J674" s="276"/>
      <c r="K674" s="276"/>
      <c r="L674" s="276"/>
      <c r="M674" s="276"/>
      <c r="N674" s="276"/>
      <c r="O674" s="276"/>
      <c r="P674" s="276"/>
      <c r="Q674" s="276"/>
      <c r="R674" s="276"/>
      <c r="S674" s="276"/>
      <c r="T674" s="276"/>
      <c r="U674" s="276"/>
      <c r="V674" s="276"/>
      <c r="W674" s="276"/>
      <c r="X674" s="276"/>
      <c r="Y674" s="276"/>
      <c r="Z674" s="276"/>
    </row>
    <row r="675" spans="1:26" ht="15.75" customHeight="1">
      <c r="A675" s="276"/>
      <c r="B675" s="279"/>
      <c r="C675" s="279"/>
      <c r="D675" s="276"/>
      <c r="E675" s="276"/>
      <c r="F675" s="378"/>
      <c r="G675" s="276"/>
      <c r="H675" s="276"/>
      <c r="I675" s="276"/>
      <c r="J675" s="276"/>
      <c r="K675" s="276"/>
      <c r="L675" s="276"/>
      <c r="M675" s="276"/>
      <c r="N675" s="276"/>
      <c r="O675" s="276"/>
      <c r="P675" s="276"/>
      <c r="Q675" s="276"/>
      <c r="R675" s="276"/>
      <c r="S675" s="276"/>
      <c r="T675" s="276"/>
      <c r="U675" s="276"/>
      <c r="V675" s="276"/>
      <c r="W675" s="276"/>
      <c r="X675" s="276"/>
      <c r="Y675" s="276"/>
      <c r="Z675" s="276"/>
    </row>
    <row r="676" spans="1:26" ht="15.75" customHeight="1">
      <c r="A676" s="276"/>
      <c r="B676" s="279"/>
      <c r="C676" s="279"/>
      <c r="D676" s="276"/>
      <c r="E676" s="276"/>
      <c r="F676" s="378"/>
      <c r="G676" s="276"/>
      <c r="H676" s="276"/>
      <c r="I676" s="276"/>
      <c r="J676" s="276"/>
      <c r="K676" s="276"/>
      <c r="L676" s="276"/>
      <c r="M676" s="276"/>
      <c r="N676" s="276"/>
      <c r="O676" s="276"/>
      <c r="P676" s="276"/>
      <c r="Q676" s="276"/>
      <c r="R676" s="276"/>
      <c r="S676" s="276"/>
      <c r="T676" s="276"/>
      <c r="U676" s="276"/>
      <c r="V676" s="276"/>
      <c r="W676" s="276"/>
      <c r="X676" s="276"/>
      <c r="Y676" s="276"/>
      <c r="Z676" s="276"/>
    </row>
    <row r="677" spans="1:26" ht="15.75" customHeight="1">
      <c r="A677" s="276"/>
      <c r="B677" s="279"/>
      <c r="C677" s="279"/>
      <c r="D677" s="276"/>
      <c r="E677" s="276"/>
      <c r="F677" s="378"/>
      <c r="G677" s="276"/>
      <c r="H677" s="276"/>
      <c r="I677" s="276"/>
      <c r="J677" s="276"/>
      <c r="K677" s="276"/>
      <c r="L677" s="276"/>
      <c r="M677" s="276"/>
      <c r="N677" s="276"/>
      <c r="O677" s="276"/>
      <c r="P677" s="276"/>
      <c r="Q677" s="276"/>
      <c r="R677" s="276"/>
      <c r="S677" s="276"/>
      <c r="T677" s="276"/>
      <c r="U677" s="276"/>
      <c r="V677" s="276"/>
      <c r="W677" s="276"/>
      <c r="X677" s="276"/>
      <c r="Y677" s="276"/>
      <c r="Z677" s="276"/>
    </row>
    <row r="678" spans="1:26" ht="15.75" customHeight="1">
      <c r="A678" s="276"/>
      <c r="B678" s="279"/>
      <c r="C678" s="279"/>
      <c r="D678" s="276"/>
      <c r="E678" s="276"/>
      <c r="F678" s="378"/>
      <c r="G678" s="276"/>
      <c r="H678" s="276"/>
      <c r="I678" s="276"/>
      <c r="J678" s="276"/>
      <c r="K678" s="276"/>
      <c r="L678" s="276"/>
      <c r="M678" s="276"/>
      <c r="N678" s="276"/>
      <c r="O678" s="276"/>
      <c r="P678" s="276"/>
      <c r="Q678" s="276"/>
      <c r="R678" s="276"/>
      <c r="S678" s="276"/>
      <c r="T678" s="276"/>
      <c r="U678" s="276"/>
      <c r="V678" s="276"/>
      <c r="W678" s="276"/>
      <c r="X678" s="276"/>
      <c r="Y678" s="276"/>
      <c r="Z678" s="276"/>
    </row>
    <row r="679" spans="1:26" ht="15.75" customHeight="1">
      <c r="A679" s="276"/>
      <c r="B679" s="279"/>
      <c r="C679" s="279"/>
      <c r="D679" s="276"/>
      <c r="E679" s="276"/>
      <c r="F679" s="378"/>
      <c r="G679" s="276"/>
      <c r="H679" s="276"/>
      <c r="I679" s="276"/>
      <c r="J679" s="276"/>
      <c r="K679" s="276"/>
      <c r="L679" s="276"/>
      <c r="M679" s="276"/>
      <c r="N679" s="276"/>
      <c r="O679" s="276"/>
      <c r="P679" s="276"/>
      <c r="Q679" s="276"/>
      <c r="R679" s="276"/>
      <c r="S679" s="276"/>
      <c r="T679" s="276"/>
      <c r="U679" s="276"/>
      <c r="V679" s="276"/>
      <c r="W679" s="276"/>
      <c r="X679" s="276"/>
      <c r="Y679" s="276"/>
      <c r="Z679" s="276"/>
    </row>
    <row r="680" spans="1:26" ht="15.75" customHeight="1">
      <c r="A680" s="276"/>
      <c r="B680" s="279"/>
      <c r="C680" s="279"/>
      <c r="D680" s="276"/>
      <c r="E680" s="276"/>
      <c r="F680" s="378"/>
      <c r="G680" s="276"/>
      <c r="H680" s="276"/>
      <c r="I680" s="276"/>
      <c r="J680" s="276"/>
      <c r="K680" s="276"/>
      <c r="L680" s="276"/>
      <c r="M680" s="276"/>
      <c r="N680" s="276"/>
      <c r="O680" s="276"/>
      <c r="P680" s="276"/>
      <c r="Q680" s="276"/>
      <c r="R680" s="276"/>
      <c r="S680" s="276"/>
      <c r="T680" s="276"/>
      <c r="U680" s="276"/>
      <c r="V680" s="276"/>
      <c r="W680" s="276"/>
      <c r="X680" s="276"/>
      <c r="Y680" s="276"/>
      <c r="Z680" s="276"/>
    </row>
    <row r="681" spans="1:26" ht="15.75" customHeight="1">
      <c r="A681" s="276"/>
      <c r="B681" s="279"/>
      <c r="C681" s="279"/>
      <c r="D681" s="276"/>
      <c r="E681" s="276"/>
      <c r="F681" s="378"/>
      <c r="G681" s="276"/>
      <c r="H681" s="276"/>
      <c r="I681" s="276"/>
      <c r="J681" s="276"/>
      <c r="K681" s="276"/>
      <c r="L681" s="276"/>
      <c r="M681" s="276"/>
      <c r="N681" s="276"/>
      <c r="O681" s="276"/>
      <c r="P681" s="276"/>
      <c r="Q681" s="276"/>
      <c r="R681" s="276"/>
      <c r="S681" s="276"/>
      <c r="T681" s="276"/>
      <c r="U681" s="276"/>
      <c r="V681" s="276"/>
      <c r="W681" s="276"/>
      <c r="X681" s="276"/>
      <c r="Y681" s="276"/>
      <c r="Z681" s="276"/>
    </row>
    <row r="682" spans="1:26" ht="15.75" customHeight="1">
      <c r="A682" s="276"/>
      <c r="B682" s="279"/>
      <c r="C682" s="279"/>
      <c r="D682" s="276"/>
      <c r="E682" s="276"/>
      <c r="F682" s="378"/>
      <c r="G682" s="276"/>
      <c r="H682" s="276"/>
      <c r="I682" s="276"/>
      <c r="J682" s="276"/>
      <c r="K682" s="276"/>
      <c r="L682" s="276"/>
      <c r="M682" s="276"/>
      <c r="N682" s="276"/>
      <c r="O682" s="276"/>
      <c r="P682" s="276"/>
      <c r="Q682" s="276"/>
      <c r="R682" s="276"/>
      <c r="S682" s="276"/>
      <c r="T682" s="276"/>
      <c r="U682" s="276"/>
      <c r="V682" s="276"/>
      <c r="W682" s="276"/>
      <c r="X682" s="276"/>
      <c r="Y682" s="276"/>
      <c r="Z682" s="276"/>
    </row>
    <row r="683" spans="1:26" ht="15.75" customHeight="1">
      <c r="A683" s="276"/>
      <c r="B683" s="279"/>
      <c r="C683" s="279"/>
      <c r="D683" s="276"/>
      <c r="E683" s="276"/>
      <c r="F683" s="378"/>
      <c r="G683" s="276"/>
      <c r="H683" s="276"/>
      <c r="I683" s="276"/>
      <c r="J683" s="276"/>
      <c r="K683" s="276"/>
      <c r="L683" s="276"/>
      <c r="M683" s="276"/>
      <c r="N683" s="276"/>
      <c r="O683" s="276"/>
      <c r="P683" s="276"/>
      <c r="Q683" s="276"/>
      <c r="R683" s="276"/>
      <c r="S683" s="276"/>
      <c r="T683" s="276"/>
      <c r="U683" s="276"/>
      <c r="V683" s="276"/>
      <c r="W683" s="276"/>
      <c r="X683" s="276"/>
      <c r="Y683" s="276"/>
      <c r="Z683" s="276"/>
    </row>
    <row r="684" spans="1:26" ht="15.75" customHeight="1">
      <c r="A684" s="276"/>
      <c r="B684" s="279"/>
      <c r="C684" s="279"/>
      <c r="D684" s="276"/>
      <c r="E684" s="276"/>
      <c r="F684" s="378"/>
      <c r="G684" s="276"/>
      <c r="H684" s="276"/>
      <c r="I684" s="276"/>
      <c r="J684" s="276"/>
      <c r="K684" s="276"/>
      <c r="L684" s="276"/>
      <c r="M684" s="276"/>
      <c r="N684" s="276"/>
      <c r="O684" s="276"/>
      <c r="P684" s="276"/>
      <c r="Q684" s="276"/>
      <c r="R684" s="276"/>
      <c r="S684" s="276"/>
      <c r="T684" s="276"/>
      <c r="U684" s="276"/>
      <c r="V684" s="276"/>
      <c r="W684" s="276"/>
      <c r="X684" s="276"/>
      <c r="Y684" s="276"/>
      <c r="Z684" s="276"/>
    </row>
    <row r="685" spans="1:26" ht="15.75" customHeight="1">
      <c r="A685" s="276"/>
      <c r="B685" s="279"/>
      <c r="C685" s="279"/>
      <c r="D685" s="276"/>
      <c r="E685" s="276"/>
      <c r="F685" s="378"/>
      <c r="G685" s="276"/>
      <c r="H685" s="276"/>
      <c r="I685" s="276"/>
      <c r="J685" s="276"/>
      <c r="K685" s="276"/>
      <c r="L685" s="276"/>
      <c r="M685" s="276"/>
      <c r="N685" s="276"/>
      <c r="O685" s="276"/>
      <c r="P685" s="276"/>
      <c r="Q685" s="276"/>
      <c r="R685" s="276"/>
      <c r="S685" s="276"/>
      <c r="T685" s="276"/>
      <c r="U685" s="276"/>
      <c r="V685" s="276"/>
      <c r="W685" s="276"/>
      <c r="X685" s="276"/>
      <c r="Y685" s="276"/>
      <c r="Z685" s="276"/>
    </row>
    <row r="686" spans="1:26" ht="15.75" customHeight="1">
      <c r="A686" s="276"/>
      <c r="B686" s="279"/>
      <c r="C686" s="279"/>
      <c r="D686" s="276"/>
      <c r="E686" s="276"/>
      <c r="F686" s="378"/>
      <c r="G686" s="276"/>
      <c r="H686" s="276"/>
      <c r="I686" s="276"/>
      <c r="J686" s="276"/>
      <c r="K686" s="276"/>
      <c r="L686" s="276"/>
      <c r="M686" s="276"/>
      <c r="N686" s="276"/>
      <c r="O686" s="276"/>
      <c r="P686" s="276"/>
      <c r="Q686" s="276"/>
      <c r="R686" s="276"/>
      <c r="S686" s="276"/>
      <c r="T686" s="276"/>
      <c r="U686" s="276"/>
      <c r="V686" s="276"/>
      <c r="W686" s="276"/>
      <c r="X686" s="276"/>
      <c r="Y686" s="276"/>
      <c r="Z686" s="276"/>
    </row>
    <row r="687" spans="1:26" ht="15.75" customHeight="1">
      <c r="A687" s="276"/>
      <c r="B687" s="279"/>
      <c r="C687" s="279"/>
      <c r="D687" s="276"/>
      <c r="E687" s="276"/>
      <c r="F687" s="378"/>
      <c r="G687" s="276"/>
      <c r="H687" s="276"/>
      <c r="I687" s="276"/>
      <c r="J687" s="276"/>
      <c r="K687" s="276"/>
      <c r="L687" s="276"/>
      <c r="M687" s="276"/>
      <c r="N687" s="276"/>
      <c r="O687" s="276"/>
      <c r="P687" s="276"/>
      <c r="Q687" s="276"/>
      <c r="R687" s="276"/>
      <c r="S687" s="276"/>
      <c r="T687" s="276"/>
      <c r="U687" s="276"/>
      <c r="V687" s="276"/>
      <c r="W687" s="276"/>
      <c r="X687" s="276"/>
      <c r="Y687" s="276"/>
      <c r="Z687" s="276"/>
    </row>
    <row r="688" spans="1:26" ht="15.75" customHeight="1">
      <c r="A688" s="276"/>
      <c r="B688" s="279"/>
      <c r="C688" s="279"/>
      <c r="D688" s="276"/>
      <c r="E688" s="276"/>
      <c r="F688" s="378"/>
      <c r="G688" s="276"/>
      <c r="H688" s="276"/>
      <c r="I688" s="276"/>
      <c r="J688" s="276"/>
      <c r="K688" s="276"/>
      <c r="L688" s="276"/>
      <c r="M688" s="276"/>
      <c r="N688" s="276"/>
      <c r="O688" s="276"/>
      <c r="P688" s="276"/>
      <c r="Q688" s="276"/>
      <c r="R688" s="276"/>
      <c r="S688" s="276"/>
      <c r="T688" s="276"/>
      <c r="U688" s="276"/>
      <c r="V688" s="276"/>
      <c r="W688" s="276"/>
      <c r="X688" s="276"/>
      <c r="Y688" s="276"/>
      <c r="Z688" s="276"/>
    </row>
    <row r="689" spans="1:26" ht="15.75" customHeight="1">
      <c r="A689" s="276"/>
      <c r="B689" s="279"/>
      <c r="C689" s="279"/>
      <c r="D689" s="276"/>
      <c r="E689" s="276"/>
      <c r="F689" s="378"/>
      <c r="G689" s="276"/>
      <c r="H689" s="276"/>
      <c r="I689" s="276"/>
      <c r="J689" s="276"/>
      <c r="K689" s="276"/>
      <c r="L689" s="276"/>
      <c r="M689" s="276"/>
      <c r="N689" s="276"/>
      <c r="O689" s="276"/>
      <c r="P689" s="276"/>
      <c r="Q689" s="276"/>
      <c r="R689" s="276"/>
      <c r="S689" s="276"/>
      <c r="T689" s="276"/>
      <c r="U689" s="276"/>
      <c r="V689" s="276"/>
      <c r="W689" s="276"/>
      <c r="X689" s="276"/>
      <c r="Y689" s="276"/>
      <c r="Z689" s="276"/>
    </row>
    <row r="690" spans="1:26" ht="15.75" customHeight="1">
      <c r="A690" s="276"/>
      <c r="B690" s="279"/>
      <c r="C690" s="279"/>
      <c r="D690" s="276"/>
      <c r="E690" s="276"/>
      <c r="F690" s="378"/>
      <c r="G690" s="276"/>
      <c r="H690" s="276"/>
      <c r="I690" s="276"/>
      <c r="J690" s="276"/>
      <c r="K690" s="276"/>
      <c r="L690" s="276"/>
      <c r="M690" s="276"/>
      <c r="N690" s="276"/>
      <c r="O690" s="276"/>
      <c r="P690" s="276"/>
      <c r="Q690" s="276"/>
      <c r="R690" s="276"/>
      <c r="S690" s="276"/>
      <c r="T690" s="276"/>
      <c r="U690" s="276"/>
      <c r="V690" s="276"/>
      <c r="W690" s="276"/>
      <c r="X690" s="276"/>
      <c r="Y690" s="276"/>
      <c r="Z690" s="276"/>
    </row>
    <row r="691" spans="1:26" ht="15.75" customHeight="1">
      <c r="A691" s="276"/>
      <c r="B691" s="279"/>
      <c r="C691" s="279"/>
      <c r="D691" s="276"/>
      <c r="E691" s="276"/>
      <c r="F691" s="378"/>
      <c r="G691" s="276"/>
      <c r="H691" s="276"/>
      <c r="I691" s="276"/>
      <c r="J691" s="276"/>
      <c r="K691" s="276"/>
      <c r="L691" s="276"/>
      <c r="M691" s="276"/>
      <c r="N691" s="276"/>
      <c r="O691" s="276"/>
      <c r="P691" s="276"/>
      <c r="Q691" s="276"/>
      <c r="R691" s="276"/>
      <c r="S691" s="276"/>
      <c r="T691" s="276"/>
      <c r="U691" s="276"/>
      <c r="V691" s="276"/>
      <c r="W691" s="276"/>
      <c r="X691" s="276"/>
      <c r="Y691" s="276"/>
      <c r="Z691" s="276"/>
    </row>
    <row r="692" spans="1:26" ht="15.75" customHeight="1">
      <c r="A692" s="276"/>
      <c r="B692" s="279"/>
      <c r="C692" s="279"/>
      <c r="D692" s="276"/>
      <c r="E692" s="276"/>
      <c r="F692" s="378"/>
      <c r="G692" s="276"/>
      <c r="H692" s="276"/>
      <c r="I692" s="276"/>
      <c r="J692" s="276"/>
      <c r="K692" s="276"/>
      <c r="L692" s="276"/>
      <c r="M692" s="276"/>
      <c r="N692" s="276"/>
      <c r="O692" s="276"/>
      <c r="P692" s="276"/>
      <c r="Q692" s="276"/>
      <c r="R692" s="276"/>
      <c r="S692" s="276"/>
      <c r="T692" s="276"/>
      <c r="U692" s="276"/>
      <c r="V692" s="276"/>
      <c r="W692" s="276"/>
      <c r="X692" s="276"/>
      <c r="Y692" s="276"/>
      <c r="Z692" s="276"/>
    </row>
    <row r="693" spans="1:26" ht="15.75" customHeight="1">
      <c r="A693" s="276"/>
      <c r="B693" s="279"/>
      <c r="C693" s="279"/>
      <c r="D693" s="276"/>
      <c r="E693" s="276"/>
      <c r="F693" s="378"/>
      <c r="G693" s="276"/>
      <c r="H693" s="276"/>
      <c r="I693" s="276"/>
      <c r="J693" s="276"/>
      <c r="K693" s="276"/>
      <c r="L693" s="276"/>
      <c r="M693" s="276"/>
      <c r="N693" s="276"/>
      <c r="O693" s="276"/>
      <c r="P693" s="276"/>
      <c r="Q693" s="276"/>
      <c r="R693" s="276"/>
      <c r="S693" s="276"/>
      <c r="T693" s="276"/>
      <c r="U693" s="276"/>
      <c r="V693" s="276"/>
      <c r="W693" s="276"/>
      <c r="X693" s="276"/>
      <c r="Y693" s="276"/>
      <c r="Z693" s="276"/>
    </row>
    <row r="694" spans="1:26" ht="15.75" customHeight="1">
      <c r="A694" s="276"/>
      <c r="B694" s="279"/>
      <c r="C694" s="279"/>
      <c r="D694" s="276"/>
      <c r="E694" s="276"/>
      <c r="F694" s="378"/>
      <c r="G694" s="276"/>
      <c r="H694" s="276"/>
      <c r="I694" s="276"/>
      <c r="J694" s="276"/>
      <c r="K694" s="276"/>
      <c r="L694" s="276"/>
      <c r="M694" s="276"/>
      <c r="N694" s="276"/>
      <c r="O694" s="276"/>
      <c r="P694" s="276"/>
      <c r="Q694" s="276"/>
      <c r="R694" s="276"/>
      <c r="S694" s="276"/>
      <c r="T694" s="276"/>
      <c r="U694" s="276"/>
      <c r="V694" s="276"/>
      <c r="W694" s="276"/>
      <c r="X694" s="276"/>
      <c r="Y694" s="276"/>
      <c r="Z694" s="276"/>
    </row>
    <row r="695" spans="1:26" ht="15.75" customHeight="1">
      <c r="A695" s="276"/>
      <c r="B695" s="279"/>
      <c r="C695" s="279"/>
      <c r="D695" s="276"/>
      <c r="E695" s="276"/>
      <c r="F695" s="378"/>
      <c r="G695" s="276"/>
      <c r="H695" s="276"/>
      <c r="I695" s="276"/>
      <c r="J695" s="276"/>
      <c r="K695" s="276"/>
      <c r="L695" s="276"/>
      <c r="M695" s="276"/>
      <c r="N695" s="276"/>
      <c r="O695" s="276"/>
      <c r="P695" s="276"/>
      <c r="Q695" s="276"/>
      <c r="R695" s="276"/>
      <c r="S695" s="276"/>
      <c r="T695" s="276"/>
      <c r="U695" s="276"/>
      <c r="V695" s="276"/>
      <c r="W695" s="276"/>
      <c r="X695" s="276"/>
      <c r="Y695" s="276"/>
      <c r="Z695" s="276"/>
    </row>
    <row r="696" spans="1:26" ht="15.75" customHeight="1">
      <c r="A696" s="276"/>
      <c r="B696" s="279"/>
      <c r="C696" s="279"/>
      <c r="D696" s="276"/>
      <c r="E696" s="276"/>
      <c r="F696" s="378"/>
      <c r="G696" s="276"/>
      <c r="H696" s="276"/>
      <c r="I696" s="276"/>
      <c r="J696" s="276"/>
      <c r="K696" s="276"/>
      <c r="L696" s="276"/>
      <c r="M696" s="276"/>
      <c r="N696" s="276"/>
      <c r="O696" s="276"/>
      <c r="P696" s="276"/>
      <c r="Q696" s="276"/>
      <c r="R696" s="276"/>
      <c r="S696" s="276"/>
      <c r="T696" s="276"/>
      <c r="U696" s="276"/>
      <c r="V696" s="276"/>
      <c r="W696" s="276"/>
      <c r="X696" s="276"/>
      <c r="Y696" s="276"/>
      <c r="Z696" s="276"/>
    </row>
    <row r="697" spans="1:26" ht="15.75" customHeight="1">
      <c r="A697" s="276"/>
      <c r="B697" s="279"/>
      <c r="C697" s="279"/>
      <c r="D697" s="276"/>
      <c r="E697" s="276"/>
      <c r="F697" s="378"/>
      <c r="G697" s="276"/>
      <c r="H697" s="276"/>
      <c r="I697" s="276"/>
      <c r="J697" s="276"/>
      <c r="K697" s="276"/>
      <c r="L697" s="276"/>
      <c r="M697" s="276"/>
      <c r="N697" s="276"/>
      <c r="O697" s="276"/>
      <c r="P697" s="276"/>
      <c r="Q697" s="276"/>
      <c r="R697" s="276"/>
      <c r="S697" s="276"/>
      <c r="T697" s="276"/>
      <c r="U697" s="276"/>
      <c r="V697" s="276"/>
      <c r="W697" s="276"/>
      <c r="X697" s="276"/>
      <c r="Y697" s="276"/>
      <c r="Z697" s="276"/>
    </row>
    <row r="698" spans="1:26" ht="15.75" customHeight="1">
      <c r="A698" s="276"/>
      <c r="B698" s="279"/>
      <c r="C698" s="279"/>
      <c r="D698" s="276"/>
      <c r="E698" s="276"/>
      <c r="F698" s="378"/>
      <c r="G698" s="276"/>
      <c r="H698" s="276"/>
      <c r="I698" s="276"/>
      <c r="J698" s="276"/>
      <c r="K698" s="276"/>
      <c r="L698" s="276"/>
      <c r="M698" s="276"/>
      <c r="N698" s="276"/>
      <c r="O698" s="276"/>
      <c r="P698" s="276"/>
      <c r="Q698" s="276"/>
      <c r="R698" s="276"/>
      <c r="S698" s="276"/>
      <c r="T698" s="276"/>
      <c r="U698" s="276"/>
      <c r="V698" s="276"/>
      <c r="W698" s="276"/>
      <c r="X698" s="276"/>
      <c r="Y698" s="276"/>
      <c r="Z698" s="276"/>
    </row>
    <row r="699" spans="1:26" ht="15.75" customHeight="1">
      <c r="A699" s="276"/>
      <c r="B699" s="279"/>
      <c r="C699" s="279"/>
      <c r="D699" s="276"/>
      <c r="E699" s="276"/>
      <c r="F699" s="378"/>
      <c r="G699" s="276"/>
      <c r="H699" s="276"/>
      <c r="I699" s="276"/>
      <c r="J699" s="276"/>
      <c r="K699" s="276"/>
      <c r="L699" s="276"/>
      <c r="M699" s="276"/>
      <c r="N699" s="276"/>
      <c r="O699" s="276"/>
      <c r="P699" s="276"/>
      <c r="Q699" s="276"/>
      <c r="R699" s="276"/>
      <c r="S699" s="276"/>
      <c r="T699" s="276"/>
      <c r="U699" s="276"/>
      <c r="V699" s="276"/>
      <c r="W699" s="276"/>
      <c r="X699" s="276"/>
      <c r="Y699" s="276"/>
      <c r="Z699" s="276"/>
    </row>
    <row r="700" spans="1:26" ht="15.75" customHeight="1">
      <c r="A700" s="276"/>
      <c r="B700" s="279"/>
      <c r="C700" s="279"/>
      <c r="D700" s="276"/>
      <c r="E700" s="276"/>
      <c r="F700" s="378"/>
      <c r="G700" s="276"/>
      <c r="H700" s="276"/>
      <c r="I700" s="276"/>
      <c r="J700" s="276"/>
      <c r="K700" s="276"/>
      <c r="L700" s="276"/>
      <c r="M700" s="276"/>
      <c r="N700" s="276"/>
      <c r="O700" s="276"/>
      <c r="P700" s="276"/>
      <c r="Q700" s="276"/>
      <c r="R700" s="276"/>
      <c r="S700" s="276"/>
      <c r="T700" s="276"/>
      <c r="U700" s="276"/>
      <c r="V700" s="276"/>
      <c r="W700" s="276"/>
      <c r="X700" s="276"/>
      <c r="Y700" s="276"/>
      <c r="Z700" s="276"/>
    </row>
    <row r="701" spans="1:26" ht="15.75" customHeight="1">
      <c r="A701" s="276"/>
      <c r="B701" s="279"/>
      <c r="C701" s="279"/>
      <c r="D701" s="276"/>
      <c r="E701" s="276"/>
      <c r="F701" s="378"/>
      <c r="G701" s="276"/>
      <c r="H701" s="276"/>
      <c r="I701" s="276"/>
      <c r="J701" s="276"/>
      <c r="K701" s="276"/>
      <c r="L701" s="276"/>
      <c r="M701" s="276"/>
      <c r="N701" s="276"/>
      <c r="O701" s="276"/>
      <c r="P701" s="276"/>
      <c r="Q701" s="276"/>
      <c r="R701" s="276"/>
      <c r="S701" s="276"/>
      <c r="T701" s="276"/>
      <c r="U701" s="276"/>
      <c r="V701" s="276"/>
      <c r="W701" s="276"/>
      <c r="X701" s="276"/>
      <c r="Y701" s="276"/>
      <c r="Z701" s="276"/>
    </row>
    <row r="702" spans="1:26" ht="15.75" customHeight="1">
      <c r="A702" s="276"/>
      <c r="B702" s="279"/>
      <c r="C702" s="279"/>
      <c r="D702" s="276"/>
      <c r="E702" s="276"/>
      <c r="F702" s="378"/>
      <c r="G702" s="276"/>
      <c r="H702" s="276"/>
      <c r="I702" s="276"/>
      <c r="J702" s="276"/>
      <c r="K702" s="276"/>
      <c r="L702" s="276"/>
      <c r="M702" s="276"/>
      <c r="N702" s="276"/>
      <c r="O702" s="276"/>
      <c r="P702" s="276"/>
      <c r="Q702" s="276"/>
      <c r="R702" s="276"/>
      <c r="S702" s="276"/>
      <c r="T702" s="276"/>
      <c r="U702" s="276"/>
      <c r="V702" s="276"/>
      <c r="W702" s="276"/>
      <c r="X702" s="276"/>
      <c r="Y702" s="276"/>
      <c r="Z702" s="276"/>
    </row>
    <row r="703" spans="1:26" ht="15.75" customHeight="1">
      <c r="A703" s="276"/>
      <c r="B703" s="279"/>
      <c r="C703" s="279"/>
      <c r="D703" s="276"/>
      <c r="E703" s="276"/>
      <c r="F703" s="378"/>
      <c r="G703" s="276"/>
      <c r="H703" s="276"/>
      <c r="I703" s="276"/>
      <c r="J703" s="276"/>
      <c r="K703" s="276"/>
      <c r="L703" s="276"/>
      <c r="M703" s="276"/>
      <c r="N703" s="276"/>
      <c r="O703" s="276"/>
      <c r="P703" s="276"/>
      <c r="Q703" s="276"/>
      <c r="R703" s="276"/>
      <c r="S703" s="276"/>
      <c r="T703" s="276"/>
      <c r="U703" s="276"/>
      <c r="V703" s="276"/>
      <c r="W703" s="276"/>
      <c r="X703" s="276"/>
      <c r="Y703" s="276"/>
      <c r="Z703" s="276"/>
    </row>
    <row r="704" spans="1:26" ht="15.75" customHeight="1">
      <c r="A704" s="276"/>
      <c r="B704" s="279"/>
      <c r="C704" s="279"/>
      <c r="D704" s="276"/>
      <c r="E704" s="276"/>
      <c r="F704" s="378"/>
      <c r="G704" s="276"/>
      <c r="H704" s="276"/>
      <c r="I704" s="276"/>
      <c r="J704" s="276"/>
      <c r="K704" s="276"/>
      <c r="L704" s="276"/>
      <c r="M704" s="276"/>
      <c r="N704" s="276"/>
      <c r="O704" s="276"/>
      <c r="P704" s="276"/>
      <c r="Q704" s="276"/>
      <c r="R704" s="276"/>
      <c r="S704" s="276"/>
      <c r="T704" s="276"/>
      <c r="U704" s="276"/>
      <c r="V704" s="276"/>
      <c r="W704" s="276"/>
      <c r="X704" s="276"/>
      <c r="Y704" s="276"/>
      <c r="Z704" s="276"/>
    </row>
    <row r="705" spans="1:26" ht="15.75" customHeight="1">
      <c r="A705" s="276"/>
      <c r="B705" s="279"/>
      <c r="C705" s="279"/>
      <c r="D705" s="276"/>
      <c r="E705" s="276"/>
      <c r="F705" s="378"/>
      <c r="G705" s="276"/>
      <c r="H705" s="276"/>
      <c r="I705" s="276"/>
      <c r="J705" s="276"/>
      <c r="K705" s="276"/>
      <c r="L705" s="276"/>
      <c r="M705" s="276"/>
      <c r="N705" s="276"/>
      <c r="O705" s="276"/>
      <c r="P705" s="276"/>
      <c r="Q705" s="276"/>
      <c r="R705" s="276"/>
      <c r="S705" s="276"/>
      <c r="T705" s="276"/>
      <c r="U705" s="276"/>
      <c r="V705" s="276"/>
      <c r="W705" s="276"/>
      <c r="X705" s="276"/>
      <c r="Y705" s="276"/>
      <c r="Z705" s="276"/>
    </row>
    <row r="706" spans="1:26" ht="15.75" customHeight="1">
      <c r="A706" s="276"/>
      <c r="B706" s="279"/>
      <c r="C706" s="279"/>
      <c r="D706" s="276"/>
      <c r="E706" s="276"/>
      <c r="F706" s="378"/>
      <c r="G706" s="276"/>
      <c r="H706" s="276"/>
      <c r="I706" s="276"/>
      <c r="J706" s="276"/>
      <c r="K706" s="276"/>
      <c r="L706" s="276"/>
      <c r="M706" s="276"/>
      <c r="N706" s="276"/>
      <c r="O706" s="276"/>
      <c r="P706" s="276"/>
      <c r="Q706" s="276"/>
      <c r="R706" s="276"/>
      <c r="S706" s="276"/>
      <c r="T706" s="276"/>
      <c r="U706" s="276"/>
      <c r="V706" s="276"/>
      <c r="W706" s="276"/>
      <c r="X706" s="276"/>
      <c r="Y706" s="276"/>
      <c r="Z706" s="276"/>
    </row>
    <row r="707" spans="1:26" ht="15.75" customHeight="1">
      <c r="A707" s="276"/>
      <c r="B707" s="279"/>
      <c r="C707" s="279"/>
      <c r="D707" s="276"/>
      <c r="E707" s="276"/>
      <c r="F707" s="378"/>
      <c r="G707" s="276"/>
      <c r="H707" s="276"/>
      <c r="I707" s="276"/>
      <c r="J707" s="276"/>
      <c r="K707" s="276"/>
      <c r="L707" s="276"/>
      <c r="M707" s="276"/>
      <c r="N707" s="276"/>
      <c r="O707" s="276"/>
      <c r="P707" s="276"/>
      <c r="Q707" s="276"/>
      <c r="R707" s="276"/>
      <c r="S707" s="276"/>
      <c r="T707" s="276"/>
      <c r="U707" s="276"/>
      <c r="V707" s="276"/>
      <c r="W707" s="276"/>
      <c r="X707" s="276"/>
      <c r="Y707" s="276"/>
      <c r="Z707" s="276"/>
    </row>
    <row r="708" spans="1:26" ht="15.75" customHeight="1">
      <c r="A708" s="276"/>
      <c r="B708" s="279"/>
      <c r="C708" s="279"/>
      <c r="D708" s="276"/>
      <c r="E708" s="276"/>
      <c r="F708" s="378"/>
      <c r="G708" s="276"/>
      <c r="H708" s="276"/>
      <c r="I708" s="276"/>
      <c r="J708" s="276"/>
      <c r="K708" s="276"/>
      <c r="L708" s="276"/>
      <c r="M708" s="276"/>
      <c r="N708" s="276"/>
      <c r="O708" s="276"/>
      <c r="P708" s="276"/>
      <c r="Q708" s="276"/>
      <c r="R708" s="276"/>
      <c r="S708" s="276"/>
      <c r="T708" s="276"/>
      <c r="U708" s="276"/>
      <c r="V708" s="276"/>
      <c r="W708" s="276"/>
      <c r="X708" s="276"/>
      <c r="Y708" s="276"/>
      <c r="Z708" s="276"/>
    </row>
    <row r="709" spans="1:26" ht="15.75" customHeight="1">
      <c r="A709" s="276"/>
      <c r="B709" s="279"/>
      <c r="C709" s="279"/>
      <c r="D709" s="276"/>
      <c r="E709" s="276"/>
      <c r="F709" s="378"/>
      <c r="G709" s="276"/>
      <c r="H709" s="276"/>
      <c r="I709" s="276"/>
      <c r="J709" s="276"/>
      <c r="K709" s="276"/>
      <c r="L709" s="276"/>
      <c r="M709" s="276"/>
      <c r="N709" s="276"/>
      <c r="O709" s="276"/>
      <c r="P709" s="276"/>
      <c r="Q709" s="276"/>
      <c r="R709" s="276"/>
      <c r="S709" s="276"/>
      <c r="T709" s="276"/>
      <c r="U709" s="276"/>
      <c r="V709" s="276"/>
      <c r="W709" s="276"/>
      <c r="X709" s="276"/>
      <c r="Y709" s="276"/>
      <c r="Z709" s="276"/>
    </row>
    <row r="710" spans="1:26" ht="15.75" customHeight="1">
      <c r="A710" s="276"/>
      <c r="B710" s="279"/>
      <c r="C710" s="279"/>
      <c r="D710" s="276"/>
      <c r="E710" s="276"/>
      <c r="F710" s="378"/>
      <c r="G710" s="276"/>
      <c r="H710" s="276"/>
      <c r="I710" s="276"/>
      <c r="J710" s="276"/>
      <c r="K710" s="276"/>
      <c r="L710" s="276"/>
      <c r="M710" s="276"/>
      <c r="N710" s="276"/>
      <c r="O710" s="276"/>
      <c r="P710" s="276"/>
      <c r="Q710" s="276"/>
      <c r="R710" s="276"/>
      <c r="S710" s="276"/>
      <c r="T710" s="276"/>
      <c r="U710" s="276"/>
      <c r="V710" s="276"/>
      <c r="W710" s="276"/>
      <c r="X710" s="276"/>
      <c r="Y710" s="276"/>
      <c r="Z710" s="276"/>
    </row>
    <row r="711" spans="1:26" ht="15.75" customHeight="1">
      <c r="A711" s="276"/>
      <c r="B711" s="279"/>
      <c r="C711" s="279"/>
      <c r="D711" s="276"/>
      <c r="E711" s="276"/>
      <c r="F711" s="378"/>
      <c r="G711" s="276"/>
      <c r="H711" s="276"/>
      <c r="I711" s="276"/>
      <c r="J711" s="276"/>
      <c r="K711" s="276"/>
      <c r="L711" s="276"/>
      <c r="M711" s="276"/>
      <c r="N711" s="276"/>
      <c r="O711" s="276"/>
      <c r="P711" s="276"/>
      <c r="Q711" s="276"/>
      <c r="R711" s="276"/>
      <c r="S711" s="276"/>
      <c r="T711" s="276"/>
      <c r="U711" s="276"/>
      <c r="V711" s="276"/>
      <c r="W711" s="276"/>
      <c r="X711" s="276"/>
      <c r="Y711" s="276"/>
      <c r="Z711" s="276"/>
    </row>
    <row r="712" spans="1:26" ht="15.75" customHeight="1">
      <c r="A712" s="276"/>
      <c r="B712" s="279"/>
      <c r="C712" s="279"/>
      <c r="D712" s="276"/>
      <c r="E712" s="276"/>
      <c r="F712" s="378"/>
      <c r="G712" s="276"/>
      <c r="H712" s="276"/>
      <c r="I712" s="276"/>
      <c r="J712" s="276"/>
      <c r="K712" s="276"/>
      <c r="L712" s="276"/>
      <c r="M712" s="276"/>
      <c r="N712" s="276"/>
      <c r="O712" s="276"/>
      <c r="P712" s="276"/>
      <c r="Q712" s="276"/>
      <c r="R712" s="276"/>
      <c r="S712" s="276"/>
      <c r="T712" s="276"/>
      <c r="U712" s="276"/>
      <c r="V712" s="276"/>
      <c r="W712" s="276"/>
      <c r="X712" s="276"/>
      <c r="Y712" s="276"/>
      <c r="Z712" s="276"/>
    </row>
    <row r="713" spans="1:26" ht="15.75" customHeight="1">
      <c r="A713" s="276"/>
      <c r="B713" s="279"/>
      <c r="C713" s="279"/>
      <c r="D713" s="276"/>
      <c r="E713" s="276"/>
      <c r="F713" s="378"/>
      <c r="G713" s="276"/>
      <c r="H713" s="276"/>
      <c r="I713" s="276"/>
      <c r="J713" s="276"/>
      <c r="K713" s="276"/>
      <c r="L713" s="276"/>
      <c r="M713" s="276"/>
      <c r="N713" s="276"/>
      <c r="O713" s="276"/>
      <c r="P713" s="276"/>
      <c r="Q713" s="276"/>
      <c r="R713" s="276"/>
      <c r="S713" s="276"/>
      <c r="T713" s="276"/>
      <c r="U713" s="276"/>
      <c r="V713" s="276"/>
      <c r="W713" s="276"/>
      <c r="X713" s="276"/>
      <c r="Y713" s="276"/>
      <c r="Z713" s="276"/>
    </row>
    <row r="714" spans="1:26" ht="15.75" customHeight="1">
      <c r="A714" s="276"/>
      <c r="B714" s="279"/>
      <c r="C714" s="279"/>
      <c r="D714" s="276"/>
      <c r="E714" s="276"/>
      <c r="F714" s="378"/>
      <c r="G714" s="276"/>
      <c r="H714" s="276"/>
      <c r="I714" s="276"/>
      <c r="J714" s="276"/>
      <c r="K714" s="276"/>
      <c r="L714" s="276"/>
      <c r="M714" s="276"/>
      <c r="N714" s="276"/>
      <c r="O714" s="276"/>
      <c r="P714" s="276"/>
      <c r="Q714" s="276"/>
      <c r="R714" s="276"/>
      <c r="S714" s="276"/>
      <c r="T714" s="276"/>
      <c r="U714" s="276"/>
      <c r="V714" s="276"/>
      <c r="W714" s="276"/>
      <c r="X714" s="276"/>
      <c r="Y714" s="276"/>
      <c r="Z714" s="276"/>
    </row>
    <row r="715" spans="1:26" ht="15.75" customHeight="1">
      <c r="A715" s="276"/>
      <c r="B715" s="279"/>
      <c r="C715" s="279"/>
      <c r="D715" s="276"/>
      <c r="E715" s="276"/>
      <c r="F715" s="378"/>
      <c r="G715" s="276"/>
      <c r="H715" s="276"/>
      <c r="I715" s="276"/>
      <c r="J715" s="276"/>
      <c r="K715" s="276"/>
      <c r="L715" s="276"/>
      <c r="M715" s="276"/>
      <c r="N715" s="276"/>
      <c r="O715" s="276"/>
      <c r="P715" s="276"/>
      <c r="Q715" s="276"/>
      <c r="R715" s="276"/>
      <c r="S715" s="276"/>
      <c r="T715" s="276"/>
      <c r="U715" s="276"/>
      <c r="V715" s="276"/>
      <c r="W715" s="276"/>
      <c r="X715" s="276"/>
      <c r="Y715" s="276"/>
      <c r="Z715" s="276"/>
    </row>
    <row r="716" spans="1:26" ht="15.75" customHeight="1">
      <c r="A716" s="276"/>
      <c r="B716" s="279"/>
      <c r="C716" s="279"/>
      <c r="D716" s="276"/>
      <c r="E716" s="276"/>
      <c r="F716" s="378"/>
      <c r="G716" s="276"/>
      <c r="H716" s="276"/>
      <c r="I716" s="276"/>
      <c r="J716" s="276"/>
      <c r="K716" s="276"/>
      <c r="L716" s="276"/>
      <c r="M716" s="276"/>
      <c r="N716" s="276"/>
      <c r="O716" s="276"/>
      <c r="P716" s="276"/>
      <c r="Q716" s="276"/>
      <c r="R716" s="276"/>
      <c r="S716" s="276"/>
      <c r="T716" s="276"/>
      <c r="U716" s="276"/>
      <c r="V716" s="276"/>
      <c r="W716" s="276"/>
      <c r="X716" s="276"/>
      <c r="Y716" s="276"/>
      <c r="Z716" s="276"/>
    </row>
    <row r="717" spans="1:26" ht="15.75" customHeight="1">
      <c r="A717" s="276"/>
      <c r="B717" s="279"/>
      <c r="C717" s="279"/>
      <c r="D717" s="276"/>
      <c r="E717" s="276"/>
      <c r="F717" s="378"/>
      <c r="G717" s="276"/>
      <c r="H717" s="276"/>
      <c r="I717" s="276"/>
      <c r="J717" s="276"/>
      <c r="K717" s="276"/>
      <c r="L717" s="276"/>
      <c r="M717" s="276"/>
      <c r="N717" s="276"/>
      <c r="O717" s="276"/>
      <c r="P717" s="276"/>
      <c r="Q717" s="276"/>
      <c r="R717" s="276"/>
      <c r="S717" s="276"/>
      <c r="T717" s="276"/>
      <c r="U717" s="276"/>
      <c r="V717" s="276"/>
      <c r="W717" s="276"/>
      <c r="X717" s="276"/>
      <c r="Y717" s="276"/>
      <c r="Z717" s="276"/>
    </row>
    <row r="718" spans="1:26" ht="15.75" customHeight="1">
      <c r="A718" s="276"/>
      <c r="B718" s="279"/>
      <c r="C718" s="279"/>
      <c r="D718" s="276"/>
      <c r="E718" s="276"/>
      <c r="F718" s="378"/>
      <c r="G718" s="276"/>
      <c r="H718" s="276"/>
      <c r="I718" s="276"/>
      <c r="J718" s="276"/>
      <c r="K718" s="276"/>
      <c r="L718" s="276"/>
      <c r="M718" s="276"/>
      <c r="N718" s="276"/>
      <c r="O718" s="276"/>
      <c r="P718" s="276"/>
      <c r="Q718" s="276"/>
      <c r="R718" s="276"/>
      <c r="S718" s="276"/>
      <c r="T718" s="276"/>
      <c r="U718" s="276"/>
      <c r="V718" s="276"/>
      <c r="W718" s="276"/>
      <c r="X718" s="276"/>
      <c r="Y718" s="276"/>
      <c r="Z718" s="276"/>
    </row>
    <row r="719" spans="1:26" ht="15.75" customHeight="1">
      <c r="A719" s="276"/>
      <c r="B719" s="279"/>
      <c r="C719" s="279"/>
      <c r="D719" s="276"/>
      <c r="E719" s="276"/>
      <c r="F719" s="378"/>
      <c r="G719" s="276"/>
      <c r="H719" s="276"/>
      <c r="I719" s="276"/>
      <c r="J719" s="276"/>
      <c r="K719" s="276"/>
      <c r="L719" s="276"/>
      <c r="M719" s="276"/>
      <c r="N719" s="276"/>
      <c r="O719" s="276"/>
      <c r="P719" s="276"/>
      <c r="Q719" s="276"/>
      <c r="R719" s="276"/>
      <c r="S719" s="276"/>
      <c r="T719" s="276"/>
      <c r="U719" s="276"/>
      <c r="V719" s="276"/>
      <c r="W719" s="276"/>
      <c r="X719" s="276"/>
      <c r="Y719" s="276"/>
      <c r="Z719" s="276"/>
    </row>
    <row r="720" spans="1:26" ht="15.75" customHeight="1">
      <c r="A720" s="276"/>
      <c r="B720" s="279"/>
      <c r="C720" s="279"/>
      <c r="D720" s="276"/>
      <c r="E720" s="276"/>
      <c r="F720" s="378"/>
      <c r="G720" s="276"/>
      <c r="H720" s="276"/>
      <c r="I720" s="276"/>
      <c r="J720" s="276"/>
      <c r="K720" s="276"/>
      <c r="L720" s="276"/>
      <c r="M720" s="276"/>
      <c r="N720" s="276"/>
      <c r="O720" s="276"/>
      <c r="P720" s="276"/>
      <c r="Q720" s="276"/>
      <c r="R720" s="276"/>
      <c r="S720" s="276"/>
      <c r="T720" s="276"/>
      <c r="U720" s="276"/>
      <c r="V720" s="276"/>
      <c r="W720" s="276"/>
      <c r="X720" s="276"/>
      <c r="Y720" s="276"/>
      <c r="Z720" s="276"/>
    </row>
    <row r="721" spans="1:26" ht="15.75" customHeight="1">
      <c r="A721" s="276"/>
      <c r="B721" s="279"/>
      <c r="C721" s="279"/>
      <c r="D721" s="276"/>
      <c r="E721" s="276"/>
      <c r="F721" s="378"/>
      <c r="G721" s="276"/>
      <c r="H721" s="276"/>
      <c r="I721" s="276"/>
      <c r="J721" s="276"/>
      <c r="K721" s="276"/>
      <c r="L721" s="276"/>
      <c r="M721" s="276"/>
      <c r="N721" s="276"/>
      <c r="O721" s="276"/>
      <c r="P721" s="276"/>
      <c r="Q721" s="276"/>
      <c r="R721" s="276"/>
      <c r="S721" s="276"/>
      <c r="T721" s="276"/>
      <c r="U721" s="276"/>
      <c r="V721" s="276"/>
      <c r="W721" s="276"/>
      <c r="X721" s="276"/>
      <c r="Y721" s="276"/>
      <c r="Z721" s="276"/>
    </row>
    <row r="722" spans="1:26" ht="15.75" customHeight="1">
      <c r="A722" s="276"/>
      <c r="B722" s="279"/>
      <c r="C722" s="279"/>
      <c r="D722" s="276"/>
      <c r="E722" s="276"/>
      <c r="F722" s="378"/>
      <c r="G722" s="276"/>
      <c r="H722" s="276"/>
      <c r="I722" s="276"/>
      <c r="J722" s="276"/>
      <c r="K722" s="276"/>
      <c r="L722" s="276"/>
      <c r="M722" s="276"/>
      <c r="N722" s="276"/>
      <c r="O722" s="276"/>
      <c r="P722" s="276"/>
      <c r="Q722" s="276"/>
      <c r="R722" s="276"/>
      <c r="S722" s="276"/>
      <c r="T722" s="276"/>
      <c r="U722" s="276"/>
      <c r="V722" s="276"/>
      <c r="W722" s="276"/>
      <c r="X722" s="276"/>
      <c r="Y722" s="276"/>
      <c r="Z722" s="276"/>
    </row>
    <row r="723" spans="1:26" ht="15.75" customHeight="1">
      <c r="A723" s="276"/>
      <c r="B723" s="279"/>
      <c r="C723" s="279"/>
      <c r="D723" s="276"/>
      <c r="E723" s="276"/>
      <c r="F723" s="378"/>
      <c r="G723" s="276"/>
      <c r="H723" s="276"/>
      <c r="I723" s="276"/>
      <c r="J723" s="276"/>
      <c r="K723" s="276"/>
      <c r="L723" s="276"/>
      <c r="M723" s="276"/>
      <c r="N723" s="276"/>
      <c r="O723" s="276"/>
      <c r="P723" s="276"/>
      <c r="Q723" s="276"/>
      <c r="R723" s="276"/>
      <c r="S723" s="276"/>
      <c r="T723" s="276"/>
      <c r="U723" s="276"/>
      <c r="V723" s="276"/>
      <c r="W723" s="276"/>
      <c r="X723" s="276"/>
      <c r="Y723" s="276"/>
      <c r="Z723" s="276"/>
    </row>
    <row r="724" spans="1:26" ht="15.75" customHeight="1">
      <c r="A724" s="276"/>
      <c r="B724" s="279"/>
      <c r="C724" s="279"/>
      <c r="D724" s="276"/>
      <c r="E724" s="276"/>
      <c r="F724" s="378"/>
      <c r="G724" s="276"/>
      <c r="H724" s="276"/>
      <c r="I724" s="276"/>
      <c r="J724" s="276"/>
      <c r="K724" s="276"/>
      <c r="L724" s="276"/>
      <c r="M724" s="276"/>
      <c r="N724" s="276"/>
      <c r="O724" s="276"/>
      <c r="P724" s="276"/>
      <c r="Q724" s="276"/>
      <c r="R724" s="276"/>
      <c r="S724" s="276"/>
      <c r="T724" s="276"/>
      <c r="U724" s="276"/>
      <c r="V724" s="276"/>
      <c r="W724" s="276"/>
      <c r="X724" s="276"/>
      <c r="Y724" s="276"/>
      <c r="Z724" s="276"/>
    </row>
    <row r="725" spans="1:26" ht="15.75" customHeight="1">
      <c r="A725" s="276"/>
      <c r="B725" s="279"/>
      <c r="C725" s="279"/>
      <c r="D725" s="276"/>
      <c r="E725" s="276"/>
      <c r="F725" s="378"/>
      <c r="G725" s="276"/>
      <c r="H725" s="276"/>
      <c r="I725" s="276"/>
      <c r="J725" s="276"/>
      <c r="K725" s="276"/>
      <c r="L725" s="276"/>
      <c r="M725" s="276"/>
      <c r="N725" s="276"/>
      <c r="O725" s="276"/>
      <c r="P725" s="276"/>
      <c r="Q725" s="276"/>
      <c r="R725" s="276"/>
      <c r="S725" s="276"/>
      <c r="T725" s="276"/>
      <c r="U725" s="276"/>
      <c r="V725" s="276"/>
      <c r="W725" s="276"/>
      <c r="X725" s="276"/>
      <c r="Y725" s="276"/>
      <c r="Z725" s="276"/>
    </row>
    <row r="726" spans="1:26" ht="15.75" customHeight="1">
      <c r="A726" s="276"/>
      <c r="B726" s="279"/>
      <c r="C726" s="279"/>
      <c r="D726" s="276"/>
      <c r="E726" s="276"/>
      <c r="F726" s="378"/>
      <c r="G726" s="276"/>
      <c r="H726" s="276"/>
      <c r="I726" s="276"/>
      <c r="J726" s="276"/>
      <c r="K726" s="276"/>
      <c r="L726" s="276"/>
      <c r="M726" s="276"/>
      <c r="N726" s="276"/>
      <c r="O726" s="276"/>
      <c r="P726" s="276"/>
      <c r="Q726" s="276"/>
      <c r="R726" s="276"/>
      <c r="S726" s="276"/>
      <c r="T726" s="276"/>
      <c r="U726" s="276"/>
      <c r="V726" s="276"/>
      <c r="W726" s="276"/>
      <c r="X726" s="276"/>
      <c r="Y726" s="276"/>
      <c r="Z726" s="276"/>
    </row>
    <row r="727" spans="1:26" ht="15.75" customHeight="1">
      <c r="A727" s="276"/>
      <c r="B727" s="279"/>
      <c r="C727" s="279"/>
      <c r="D727" s="276"/>
      <c r="E727" s="276"/>
      <c r="F727" s="378"/>
      <c r="G727" s="276"/>
      <c r="H727" s="276"/>
      <c r="I727" s="276"/>
      <c r="J727" s="276"/>
      <c r="K727" s="276"/>
      <c r="L727" s="276"/>
      <c r="M727" s="276"/>
      <c r="N727" s="276"/>
      <c r="O727" s="276"/>
      <c r="P727" s="276"/>
      <c r="Q727" s="276"/>
      <c r="R727" s="276"/>
      <c r="S727" s="276"/>
      <c r="T727" s="276"/>
      <c r="U727" s="276"/>
      <c r="V727" s="276"/>
      <c r="W727" s="276"/>
      <c r="X727" s="276"/>
      <c r="Y727" s="276"/>
      <c r="Z727" s="276"/>
    </row>
    <row r="728" spans="1:26" ht="15.75" customHeight="1">
      <c r="A728" s="276"/>
      <c r="B728" s="279"/>
      <c r="C728" s="279"/>
      <c r="D728" s="276"/>
      <c r="E728" s="276"/>
      <c r="F728" s="378"/>
      <c r="G728" s="276"/>
      <c r="H728" s="276"/>
      <c r="I728" s="276"/>
      <c r="J728" s="276"/>
      <c r="K728" s="276"/>
      <c r="L728" s="276"/>
      <c r="M728" s="276"/>
      <c r="N728" s="276"/>
      <c r="O728" s="276"/>
      <c r="P728" s="276"/>
      <c r="Q728" s="276"/>
      <c r="R728" s="276"/>
      <c r="S728" s="276"/>
      <c r="T728" s="276"/>
      <c r="U728" s="276"/>
      <c r="V728" s="276"/>
      <c r="W728" s="276"/>
      <c r="X728" s="276"/>
      <c r="Y728" s="276"/>
      <c r="Z728" s="276"/>
    </row>
    <row r="729" spans="1:26" ht="15.75" customHeight="1">
      <c r="A729" s="276"/>
      <c r="B729" s="279"/>
      <c r="C729" s="279"/>
      <c r="D729" s="276"/>
      <c r="E729" s="276"/>
      <c r="F729" s="378"/>
      <c r="G729" s="276"/>
      <c r="H729" s="276"/>
      <c r="I729" s="276"/>
      <c r="J729" s="276"/>
      <c r="K729" s="276"/>
      <c r="L729" s="276"/>
      <c r="M729" s="276"/>
      <c r="N729" s="276"/>
      <c r="O729" s="276"/>
      <c r="P729" s="276"/>
      <c r="Q729" s="276"/>
      <c r="R729" s="276"/>
      <c r="S729" s="276"/>
      <c r="T729" s="276"/>
      <c r="U729" s="276"/>
      <c r="V729" s="276"/>
      <c r="W729" s="276"/>
      <c r="X729" s="276"/>
      <c r="Y729" s="276"/>
      <c r="Z729" s="276"/>
    </row>
    <row r="730" spans="1:26" ht="15.75" customHeight="1">
      <c r="A730" s="276"/>
      <c r="B730" s="279"/>
      <c r="C730" s="279"/>
      <c r="D730" s="276"/>
      <c r="E730" s="276"/>
      <c r="F730" s="378"/>
      <c r="G730" s="276"/>
      <c r="H730" s="276"/>
      <c r="I730" s="276"/>
      <c r="J730" s="276"/>
      <c r="K730" s="276"/>
      <c r="L730" s="276"/>
      <c r="M730" s="276"/>
      <c r="N730" s="276"/>
      <c r="O730" s="276"/>
      <c r="P730" s="276"/>
      <c r="Q730" s="276"/>
      <c r="R730" s="276"/>
      <c r="S730" s="276"/>
      <c r="T730" s="276"/>
      <c r="U730" s="276"/>
      <c r="V730" s="276"/>
      <c r="W730" s="276"/>
      <c r="X730" s="276"/>
      <c r="Y730" s="276"/>
      <c r="Z730" s="276"/>
    </row>
    <row r="731" spans="1:26" ht="15.75" customHeight="1">
      <c r="A731" s="276"/>
      <c r="B731" s="279"/>
      <c r="C731" s="279"/>
      <c r="D731" s="276"/>
      <c r="E731" s="276"/>
      <c r="F731" s="378"/>
      <c r="G731" s="276"/>
      <c r="H731" s="276"/>
      <c r="I731" s="276"/>
      <c r="J731" s="276"/>
      <c r="K731" s="276"/>
      <c r="L731" s="276"/>
      <c r="M731" s="276"/>
      <c r="N731" s="276"/>
      <c r="O731" s="276"/>
      <c r="P731" s="276"/>
      <c r="Q731" s="276"/>
      <c r="R731" s="276"/>
      <c r="S731" s="276"/>
      <c r="T731" s="276"/>
      <c r="U731" s="276"/>
      <c r="V731" s="276"/>
      <c r="W731" s="276"/>
      <c r="X731" s="276"/>
      <c r="Y731" s="276"/>
      <c r="Z731" s="276"/>
    </row>
    <row r="732" spans="1:26" ht="15.75" customHeight="1">
      <c r="A732" s="276"/>
      <c r="B732" s="279"/>
      <c r="C732" s="279"/>
      <c r="D732" s="276"/>
      <c r="E732" s="276"/>
      <c r="F732" s="378"/>
      <c r="G732" s="276"/>
      <c r="H732" s="276"/>
      <c r="I732" s="276"/>
      <c r="J732" s="276"/>
      <c r="K732" s="276"/>
      <c r="L732" s="276"/>
      <c r="M732" s="276"/>
      <c r="N732" s="276"/>
      <c r="O732" s="276"/>
      <c r="P732" s="276"/>
      <c r="Q732" s="276"/>
      <c r="R732" s="276"/>
      <c r="S732" s="276"/>
      <c r="T732" s="276"/>
      <c r="U732" s="276"/>
      <c r="V732" s="276"/>
      <c r="W732" s="276"/>
      <c r="X732" s="276"/>
      <c r="Y732" s="276"/>
      <c r="Z732" s="276"/>
    </row>
    <row r="733" spans="1:26" ht="15.75" customHeight="1">
      <c r="A733" s="276"/>
      <c r="B733" s="279"/>
      <c r="C733" s="279"/>
      <c r="D733" s="276"/>
      <c r="E733" s="276"/>
      <c r="F733" s="378"/>
      <c r="G733" s="276"/>
      <c r="H733" s="276"/>
      <c r="I733" s="276"/>
      <c r="J733" s="276"/>
      <c r="K733" s="276"/>
      <c r="L733" s="276"/>
      <c r="M733" s="276"/>
      <c r="N733" s="276"/>
      <c r="O733" s="276"/>
      <c r="P733" s="276"/>
      <c r="Q733" s="276"/>
      <c r="R733" s="276"/>
      <c r="S733" s="276"/>
      <c r="T733" s="276"/>
      <c r="U733" s="276"/>
      <c r="V733" s="276"/>
      <c r="W733" s="276"/>
      <c r="X733" s="276"/>
      <c r="Y733" s="276"/>
      <c r="Z733" s="276"/>
    </row>
    <row r="734" spans="1:26" ht="15.75" customHeight="1">
      <c r="A734" s="276"/>
      <c r="B734" s="279"/>
      <c r="C734" s="279"/>
      <c r="D734" s="276"/>
      <c r="E734" s="276"/>
      <c r="F734" s="378"/>
      <c r="G734" s="276"/>
      <c r="H734" s="276"/>
      <c r="I734" s="276"/>
      <c r="J734" s="276"/>
      <c r="K734" s="276"/>
      <c r="L734" s="276"/>
      <c r="M734" s="276"/>
      <c r="N734" s="276"/>
      <c r="O734" s="276"/>
      <c r="P734" s="276"/>
      <c r="Q734" s="276"/>
      <c r="R734" s="276"/>
      <c r="S734" s="276"/>
      <c r="T734" s="276"/>
      <c r="U734" s="276"/>
      <c r="V734" s="276"/>
      <c r="W734" s="276"/>
      <c r="X734" s="276"/>
      <c r="Y734" s="276"/>
      <c r="Z734" s="276"/>
    </row>
    <row r="735" spans="1:26" ht="15.75" customHeight="1">
      <c r="A735" s="276"/>
      <c r="B735" s="279"/>
      <c r="C735" s="279"/>
      <c r="D735" s="276"/>
      <c r="E735" s="276"/>
      <c r="F735" s="378"/>
      <c r="G735" s="276"/>
      <c r="H735" s="276"/>
      <c r="I735" s="276"/>
      <c r="J735" s="276"/>
      <c r="K735" s="276"/>
      <c r="L735" s="276"/>
      <c r="M735" s="276"/>
      <c r="N735" s="276"/>
      <c r="O735" s="276"/>
      <c r="P735" s="276"/>
      <c r="Q735" s="276"/>
      <c r="R735" s="276"/>
      <c r="S735" s="276"/>
      <c r="T735" s="276"/>
      <c r="U735" s="276"/>
      <c r="V735" s="276"/>
      <c r="W735" s="276"/>
      <c r="X735" s="276"/>
      <c r="Y735" s="276"/>
      <c r="Z735" s="276"/>
    </row>
    <row r="736" spans="1:26" ht="15.75" customHeight="1">
      <c r="A736" s="276"/>
      <c r="B736" s="279"/>
      <c r="C736" s="279"/>
      <c r="D736" s="276"/>
      <c r="E736" s="276"/>
      <c r="F736" s="378"/>
      <c r="G736" s="276"/>
      <c r="H736" s="276"/>
      <c r="I736" s="276"/>
      <c r="J736" s="276"/>
      <c r="K736" s="276"/>
      <c r="L736" s="276"/>
      <c r="M736" s="276"/>
      <c r="N736" s="276"/>
      <c r="O736" s="276"/>
      <c r="P736" s="276"/>
      <c r="Q736" s="276"/>
      <c r="R736" s="276"/>
      <c r="S736" s="276"/>
      <c r="T736" s="276"/>
      <c r="U736" s="276"/>
      <c r="V736" s="276"/>
      <c r="W736" s="276"/>
      <c r="X736" s="276"/>
      <c r="Y736" s="276"/>
      <c r="Z736" s="276"/>
    </row>
    <row r="737" spans="1:26" ht="15.75" customHeight="1">
      <c r="A737" s="276"/>
      <c r="B737" s="279"/>
      <c r="C737" s="279"/>
      <c r="D737" s="276"/>
      <c r="E737" s="276"/>
      <c r="F737" s="378"/>
      <c r="G737" s="276"/>
      <c r="H737" s="276"/>
      <c r="I737" s="276"/>
      <c r="J737" s="276"/>
      <c r="K737" s="276"/>
      <c r="L737" s="276"/>
      <c r="M737" s="276"/>
      <c r="N737" s="276"/>
      <c r="O737" s="276"/>
      <c r="P737" s="276"/>
      <c r="Q737" s="276"/>
      <c r="R737" s="276"/>
      <c r="S737" s="276"/>
      <c r="T737" s="276"/>
      <c r="U737" s="276"/>
      <c r="V737" s="276"/>
      <c r="W737" s="276"/>
      <c r="X737" s="276"/>
      <c r="Y737" s="276"/>
      <c r="Z737" s="276"/>
    </row>
    <row r="738" spans="1:26" ht="15.75" customHeight="1">
      <c r="A738" s="276"/>
      <c r="B738" s="279"/>
      <c r="C738" s="279"/>
      <c r="D738" s="276"/>
      <c r="E738" s="276"/>
      <c r="F738" s="378"/>
      <c r="G738" s="276"/>
      <c r="H738" s="276"/>
      <c r="I738" s="276"/>
      <c r="J738" s="276"/>
      <c r="K738" s="276"/>
      <c r="L738" s="276"/>
      <c r="M738" s="276"/>
      <c r="N738" s="276"/>
      <c r="O738" s="276"/>
      <c r="P738" s="276"/>
      <c r="Q738" s="276"/>
      <c r="R738" s="276"/>
      <c r="S738" s="276"/>
      <c r="T738" s="276"/>
      <c r="U738" s="276"/>
      <c r="V738" s="276"/>
      <c r="W738" s="276"/>
      <c r="X738" s="276"/>
      <c r="Y738" s="276"/>
      <c r="Z738" s="276"/>
    </row>
    <row r="739" spans="1:26" ht="15.75" customHeight="1">
      <c r="A739" s="276"/>
      <c r="B739" s="279"/>
      <c r="C739" s="279"/>
      <c r="D739" s="276"/>
      <c r="E739" s="276"/>
      <c r="F739" s="378"/>
      <c r="G739" s="276"/>
      <c r="H739" s="276"/>
      <c r="I739" s="276"/>
      <c r="J739" s="276"/>
      <c r="K739" s="276"/>
      <c r="L739" s="276"/>
      <c r="M739" s="276"/>
      <c r="N739" s="276"/>
      <c r="O739" s="276"/>
      <c r="P739" s="276"/>
      <c r="Q739" s="276"/>
      <c r="R739" s="276"/>
      <c r="S739" s="276"/>
      <c r="T739" s="276"/>
      <c r="U739" s="276"/>
      <c r="V739" s="276"/>
      <c r="W739" s="276"/>
      <c r="X739" s="276"/>
      <c r="Y739" s="276"/>
      <c r="Z739" s="276"/>
    </row>
    <row r="740" spans="1:26" ht="15.75" customHeight="1">
      <c r="A740" s="276"/>
      <c r="B740" s="279"/>
      <c r="C740" s="279"/>
      <c r="D740" s="276"/>
      <c r="E740" s="276"/>
      <c r="F740" s="378"/>
      <c r="G740" s="276"/>
      <c r="H740" s="276"/>
      <c r="I740" s="276"/>
      <c r="J740" s="276"/>
      <c r="K740" s="276"/>
      <c r="L740" s="276"/>
      <c r="M740" s="276"/>
      <c r="N740" s="276"/>
      <c r="O740" s="276"/>
      <c r="P740" s="276"/>
      <c r="Q740" s="276"/>
      <c r="R740" s="276"/>
      <c r="S740" s="276"/>
      <c r="T740" s="276"/>
      <c r="U740" s="276"/>
      <c r="V740" s="276"/>
      <c r="W740" s="276"/>
      <c r="X740" s="276"/>
      <c r="Y740" s="276"/>
      <c r="Z740" s="276"/>
    </row>
    <row r="741" spans="1:26" ht="15.75" customHeight="1">
      <c r="A741" s="276"/>
      <c r="B741" s="279"/>
      <c r="C741" s="279"/>
      <c r="D741" s="276"/>
      <c r="E741" s="276"/>
      <c r="F741" s="378"/>
      <c r="G741" s="276"/>
      <c r="H741" s="276"/>
      <c r="I741" s="276"/>
      <c r="J741" s="276"/>
      <c r="K741" s="276"/>
      <c r="L741" s="276"/>
      <c r="M741" s="276"/>
      <c r="N741" s="276"/>
      <c r="O741" s="276"/>
      <c r="P741" s="276"/>
      <c r="Q741" s="276"/>
      <c r="R741" s="276"/>
      <c r="S741" s="276"/>
      <c r="T741" s="276"/>
      <c r="U741" s="276"/>
      <c r="V741" s="276"/>
      <c r="W741" s="276"/>
      <c r="X741" s="276"/>
      <c r="Y741" s="276"/>
      <c r="Z741" s="276"/>
    </row>
    <row r="742" spans="1:26" ht="15.75" customHeight="1">
      <c r="A742" s="276"/>
      <c r="B742" s="279"/>
      <c r="C742" s="279"/>
      <c r="D742" s="276"/>
      <c r="E742" s="276"/>
      <c r="F742" s="378"/>
      <c r="G742" s="276"/>
      <c r="H742" s="276"/>
      <c r="I742" s="276"/>
      <c r="J742" s="276"/>
      <c r="K742" s="276"/>
      <c r="L742" s="276"/>
      <c r="M742" s="276"/>
      <c r="N742" s="276"/>
      <c r="O742" s="276"/>
      <c r="P742" s="276"/>
      <c r="Q742" s="276"/>
      <c r="R742" s="276"/>
      <c r="S742" s="276"/>
      <c r="T742" s="276"/>
      <c r="U742" s="276"/>
      <c r="V742" s="276"/>
      <c r="W742" s="276"/>
      <c r="X742" s="276"/>
      <c r="Y742" s="276"/>
      <c r="Z742" s="276"/>
    </row>
    <row r="743" spans="1:26" ht="15.75" customHeight="1">
      <c r="A743" s="276"/>
      <c r="B743" s="279"/>
      <c r="C743" s="279"/>
      <c r="D743" s="276"/>
      <c r="E743" s="276"/>
      <c r="F743" s="378"/>
      <c r="G743" s="276"/>
      <c r="H743" s="276"/>
      <c r="I743" s="276"/>
      <c r="J743" s="276"/>
      <c r="K743" s="276"/>
      <c r="L743" s="276"/>
      <c r="M743" s="276"/>
      <c r="N743" s="276"/>
      <c r="O743" s="276"/>
      <c r="P743" s="276"/>
      <c r="Q743" s="276"/>
      <c r="R743" s="276"/>
      <c r="S743" s="276"/>
      <c r="T743" s="276"/>
      <c r="U743" s="276"/>
      <c r="V743" s="276"/>
      <c r="W743" s="276"/>
      <c r="X743" s="276"/>
      <c r="Y743" s="276"/>
      <c r="Z743" s="276"/>
    </row>
    <row r="744" spans="1:26" ht="15.75" customHeight="1">
      <c r="A744" s="276"/>
      <c r="B744" s="279"/>
      <c r="C744" s="279"/>
      <c r="D744" s="276"/>
      <c r="E744" s="276"/>
      <c r="F744" s="378"/>
      <c r="G744" s="276"/>
      <c r="H744" s="276"/>
      <c r="I744" s="276"/>
      <c r="J744" s="276"/>
      <c r="K744" s="276"/>
      <c r="L744" s="276"/>
      <c r="M744" s="276"/>
      <c r="N744" s="276"/>
      <c r="O744" s="276"/>
      <c r="P744" s="276"/>
      <c r="Q744" s="276"/>
      <c r="R744" s="276"/>
      <c r="S744" s="276"/>
      <c r="T744" s="276"/>
      <c r="U744" s="276"/>
      <c r="V744" s="276"/>
      <c r="W744" s="276"/>
      <c r="X744" s="276"/>
      <c r="Y744" s="276"/>
      <c r="Z744" s="276"/>
    </row>
    <row r="745" spans="1:26" ht="15.75" customHeight="1">
      <c r="A745" s="276"/>
      <c r="B745" s="279"/>
      <c r="C745" s="279"/>
      <c r="D745" s="276"/>
      <c r="E745" s="276"/>
      <c r="F745" s="378"/>
      <c r="G745" s="276"/>
      <c r="H745" s="276"/>
      <c r="I745" s="276"/>
      <c r="J745" s="276"/>
      <c r="K745" s="276"/>
      <c r="L745" s="276"/>
      <c r="M745" s="276"/>
      <c r="N745" s="276"/>
      <c r="O745" s="276"/>
      <c r="P745" s="276"/>
      <c r="Q745" s="276"/>
      <c r="R745" s="276"/>
      <c r="S745" s="276"/>
      <c r="T745" s="276"/>
      <c r="U745" s="276"/>
      <c r="V745" s="276"/>
      <c r="W745" s="276"/>
      <c r="X745" s="276"/>
      <c r="Y745" s="276"/>
      <c r="Z745" s="276"/>
    </row>
    <row r="746" spans="1:26" ht="15.75" customHeight="1">
      <c r="A746" s="276"/>
      <c r="B746" s="279"/>
      <c r="C746" s="279"/>
      <c r="D746" s="276"/>
      <c r="E746" s="276"/>
      <c r="F746" s="378"/>
      <c r="G746" s="276"/>
      <c r="H746" s="276"/>
      <c r="I746" s="276"/>
      <c r="J746" s="276"/>
      <c r="K746" s="276"/>
      <c r="L746" s="276"/>
      <c r="M746" s="276"/>
      <c r="N746" s="276"/>
      <c r="O746" s="276"/>
      <c r="P746" s="276"/>
      <c r="Q746" s="276"/>
      <c r="R746" s="276"/>
      <c r="S746" s="276"/>
      <c r="T746" s="276"/>
      <c r="U746" s="276"/>
      <c r="V746" s="276"/>
      <c r="W746" s="276"/>
      <c r="X746" s="276"/>
      <c r="Y746" s="276"/>
      <c r="Z746" s="276"/>
    </row>
    <row r="747" spans="1:26" ht="15.75" customHeight="1">
      <c r="A747" s="276"/>
      <c r="B747" s="279"/>
      <c r="C747" s="279"/>
      <c r="D747" s="276"/>
      <c r="E747" s="276"/>
      <c r="F747" s="378"/>
      <c r="G747" s="276"/>
      <c r="H747" s="276"/>
      <c r="I747" s="276"/>
      <c r="J747" s="276"/>
      <c r="K747" s="276"/>
      <c r="L747" s="276"/>
      <c r="M747" s="276"/>
      <c r="N747" s="276"/>
      <c r="O747" s="276"/>
      <c r="P747" s="276"/>
      <c r="Q747" s="276"/>
      <c r="R747" s="276"/>
      <c r="S747" s="276"/>
      <c r="T747" s="276"/>
      <c r="U747" s="276"/>
      <c r="V747" s="276"/>
      <c r="W747" s="276"/>
      <c r="X747" s="276"/>
      <c r="Y747" s="276"/>
      <c r="Z747" s="276"/>
    </row>
    <row r="748" spans="1:26" ht="15.75" customHeight="1">
      <c r="A748" s="276"/>
      <c r="B748" s="279"/>
      <c r="C748" s="279"/>
      <c r="D748" s="276"/>
      <c r="E748" s="276"/>
      <c r="F748" s="378"/>
      <c r="G748" s="276"/>
      <c r="H748" s="276"/>
      <c r="I748" s="276"/>
      <c r="J748" s="276"/>
      <c r="K748" s="276"/>
      <c r="L748" s="276"/>
      <c r="M748" s="276"/>
      <c r="N748" s="276"/>
      <c r="O748" s="276"/>
      <c r="P748" s="276"/>
      <c r="Q748" s="276"/>
      <c r="R748" s="276"/>
      <c r="S748" s="276"/>
      <c r="T748" s="276"/>
      <c r="U748" s="276"/>
      <c r="V748" s="276"/>
      <c r="W748" s="276"/>
      <c r="X748" s="276"/>
      <c r="Y748" s="276"/>
      <c r="Z748" s="276"/>
    </row>
    <row r="749" spans="1:26" ht="15.75" customHeight="1">
      <c r="A749" s="276"/>
      <c r="B749" s="279"/>
      <c r="C749" s="279"/>
      <c r="D749" s="276"/>
      <c r="E749" s="276"/>
      <c r="F749" s="378"/>
      <c r="G749" s="276"/>
      <c r="H749" s="276"/>
      <c r="I749" s="276"/>
      <c r="J749" s="276"/>
      <c r="K749" s="276"/>
      <c r="L749" s="276"/>
      <c r="M749" s="276"/>
      <c r="N749" s="276"/>
      <c r="O749" s="276"/>
      <c r="P749" s="276"/>
      <c r="Q749" s="276"/>
      <c r="R749" s="276"/>
      <c r="S749" s="276"/>
      <c r="T749" s="276"/>
      <c r="U749" s="276"/>
      <c r="V749" s="276"/>
      <c r="W749" s="276"/>
      <c r="X749" s="276"/>
      <c r="Y749" s="276"/>
      <c r="Z749" s="276"/>
    </row>
    <row r="750" spans="1:26" ht="15.75" customHeight="1">
      <c r="A750" s="276"/>
      <c r="B750" s="279"/>
      <c r="C750" s="279"/>
      <c r="D750" s="276"/>
      <c r="E750" s="276"/>
      <c r="F750" s="378"/>
      <c r="G750" s="276"/>
      <c r="H750" s="276"/>
      <c r="I750" s="276"/>
      <c r="J750" s="276"/>
      <c r="K750" s="276"/>
      <c r="L750" s="276"/>
      <c r="M750" s="276"/>
      <c r="N750" s="276"/>
      <c r="O750" s="276"/>
      <c r="P750" s="276"/>
      <c r="Q750" s="276"/>
      <c r="R750" s="276"/>
      <c r="S750" s="276"/>
      <c r="T750" s="276"/>
      <c r="U750" s="276"/>
      <c r="V750" s="276"/>
      <c r="W750" s="276"/>
      <c r="X750" s="276"/>
      <c r="Y750" s="276"/>
      <c r="Z750" s="276"/>
    </row>
    <row r="751" spans="1:26" ht="15.75" customHeight="1">
      <c r="A751" s="276"/>
      <c r="B751" s="279"/>
      <c r="C751" s="279"/>
      <c r="D751" s="276"/>
      <c r="E751" s="276"/>
      <c r="F751" s="378"/>
      <c r="G751" s="276"/>
      <c r="H751" s="276"/>
      <c r="I751" s="276"/>
      <c r="J751" s="276"/>
      <c r="K751" s="276"/>
      <c r="L751" s="276"/>
      <c r="M751" s="276"/>
      <c r="N751" s="276"/>
      <c r="O751" s="276"/>
      <c r="P751" s="276"/>
      <c r="Q751" s="276"/>
      <c r="R751" s="276"/>
      <c r="S751" s="276"/>
      <c r="T751" s="276"/>
      <c r="U751" s="276"/>
      <c r="V751" s="276"/>
      <c r="W751" s="276"/>
      <c r="X751" s="276"/>
      <c r="Y751" s="276"/>
      <c r="Z751" s="276"/>
    </row>
    <row r="752" spans="1:26" ht="15.75" customHeight="1">
      <c r="A752" s="276"/>
      <c r="B752" s="279"/>
      <c r="C752" s="279"/>
      <c r="D752" s="276"/>
      <c r="E752" s="276"/>
      <c r="F752" s="378"/>
      <c r="G752" s="276"/>
      <c r="H752" s="276"/>
      <c r="I752" s="276"/>
      <c r="J752" s="276"/>
      <c r="K752" s="276"/>
      <c r="L752" s="276"/>
      <c r="M752" s="276"/>
      <c r="N752" s="276"/>
      <c r="O752" s="276"/>
      <c r="P752" s="276"/>
      <c r="Q752" s="276"/>
      <c r="R752" s="276"/>
      <c r="S752" s="276"/>
      <c r="T752" s="276"/>
      <c r="U752" s="276"/>
      <c r="V752" s="276"/>
      <c r="W752" s="276"/>
      <c r="X752" s="276"/>
      <c r="Y752" s="276"/>
      <c r="Z752" s="276"/>
    </row>
    <row r="753" spans="1:26" ht="15.75" customHeight="1">
      <c r="A753" s="276"/>
      <c r="B753" s="279"/>
      <c r="C753" s="279"/>
      <c r="D753" s="276"/>
      <c r="E753" s="276"/>
      <c r="F753" s="378"/>
      <c r="G753" s="276"/>
      <c r="H753" s="276"/>
      <c r="I753" s="276"/>
      <c r="J753" s="276"/>
      <c r="K753" s="276"/>
      <c r="L753" s="276"/>
      <c r="M753" s="276"/>
      <c r="N753" s="276"/>
      <c r="O753" s="276"/>
      <c r="P753" s="276"/>
      <c r="Q753" s="276"/>
      <c r="R753" s="276"/>
      <c r="S753" s="276"/>
      <c r="T753" s="276"/>
      <c r="U753" s="276"/>
      <c r="V753" s="276"/>
      <c r="W753" s="276"/>
      <c r="X753" s="276"/>
      <c r="Y753" s="276"/>
      <c r="Z753" s="276"/>
    </row>
    <row r="754" spans="1:26" ht="15.75" customHeight="1">
      <c r="A754" s="276"/>
      <c r="B754" s="279"/>
      <c r="C754" s="279"/>
      <c r="D754" s="276"/>
      <c r="E754" s="276"/>
      <c r="F754" s="378"/>
      <c r="G754" s="276"/>
      <c r="H754" s="276"/>
      <c r="I754" s="276"/>
      <c r="J754" s="276"/>
      <c r="K754" s="276"/>
      <c r="L754" s="276"/>
      <c r="M754" s="276"/>
      <c r="N754" s="276"/>
      <c r="O754" s="276"/>
      <c r="P754" s="276"/>
      <c r="Q754" s="276"/>
      <c r="R754" s="276"/>
      <c r="S754" s="276"/>
      <c r="T754" s="276"/>
      <c r="U754" s="276"/>
      <c r="V754" s="276"/>
      <c r="W754" s="276"/>
      <c r="X754" s="276"/>
      <c r="Y754" s="276"/>
      <c r="Z754" s="276"/>
    </row>
    <row r="755" spans="1:26" ht="15.75" customHeight="1">
      <c r="A755" s="276"/>
      <c r="B755" s="279"/>
      <c r="C755" s="279"/>
      <c r="D755" s="276"/>
      <c r="E755" s="276"/>
      <c r="F755" s="378"/>
      <c r="G755" s="276"/>
      <c r="H755" s="276"/>
      <c r="I755" s="276"/>
      <c r="J755" s="276"/>
      <c r="K755" s="276"/>
      <c r="L755" s="276"/>
      <c r="M755" s="276"/>
      <c r="N755" s="276"/>
      <c r="O755" s="276"/>
      <c r="P755" s="276"/>
      <c r="Q755" s="276"/>
      <c r="R755" s="276"/>
      <c r="S755" s="276"/>
      <c r="T755" s="276"/>
      <c r="U755" s="276"/>
      <c r="V755" s="276"/>
      <c r="W755" s="276"/>
      <c r="X755" s="276"/>
      <c r="Y755" s="276"/>
      <c r="Z755" s="276"/>
    </row>
    <row r="756" spans="1:26" ht="15.75" customHeight="1">
      <c r="A756" s="276"/>
      <c r="B756" s="279"/>
      <c r="C756" s="279"/>
      <c r="D756" s="276"/>
      <c r="E756" s="276"/>
      <c r="F756" s="378"/>
      <c r="G756" s="276"/>
      <c r="H756" s="276"/>
      <c r="I756" s="276"/>
      <c r="J756" s="276"/>
      <c r="K756" s="276"/>
      <c r="L756" s="276"/>
      <c r="M756" s="276"/>
      <c r="N756" s="276"/>
      <c r="O756" s="276"/>
      <c r="P756" s="276"/>
      <c r="Q756" s="276"/>
      <c r="R756" s="276"/>
      <c r="S756" s="276"/>
      <c r="T756" s="276"/>
      <c r="U756" s="276"/>
      <c r="V756" s="276"/>
      <c r="W756" s="276"/>
      <c r="X756" s="276"/>
      <c r="Y756" s="276"/>
      <c r="Z756" s="276"/>
    </row>
    <row r="757" spans="1:26" ht="15.75" customHeight="1">
      <c r="A757" s="276"/>
      <c r="B757" s="279"/>
      <c r="C757" s="279"/>
      <c r="D757" s="276"/>
      <c r="E757" s="276"/>
      <c r="F757" s="378"/>
      <c r="G757" s="276"/>
      <c r="H757" s="276"/>
      <c r="I757" s="276"/>
      <c r="J757" s="276"/>
      <c r="K757" s="276"/>
      <c r="L757" s="276"/>
      <c r="M757" s="276"/>
      <c r="N757" s="276"/>
      <c r="O757" s="276"/>
      <c r="P757" s="276"/>
      <c r="Q757" s="276"/>
      <c r="R757" s="276"/>
      <c r="S757" s="276"/>
      <c r="T757" s="276"/>
      <c r="U757" s="276"/>
      <c r="V757" s="276"/>
      <c r="W757" s="276"/>
      <c r="X757" s="276"/>
      <c r="Y757" s="276"/>
      <c r="Z757" s="276"/>
    </row>
    <row r="758" spans="1:26" ht="15.75" customHeight="1">
      <c r="A758" s="276"/>
      <c r="B758" s="279"/>
      <c r="C758" s="279"/>
      <c r="D758" s="276"/>
      <c r="E758" s="276"/>
      <c r="F758" s="378"/>
      <c r="G758" s="276"/>
      <c r="H758" s="276"/>
      <c r="I758" s="276"/>
      <c r="J758" s="276"/>
      <c r="K758" s="276"/>
      <c r="L758" s="276"/>
      <c r="M758" s="276"/>
      <c r="N758" s="276"/>
      <c r="O758" s="276"/>
      <c r="P758" s="276"/>
      <c r="Q758" s="276"/>
      <c r="R758" s="276"/>
      <c r="S758" s="276"/>
      <c r="T758" s="276"/>
      <c r="U758" s="276"/>
      <c r="V758" s="276"/>
      <c r="W758" s="276"/>
      <c r="X758" s="276"/>
      <c r="Y758" s="276"/>
      <c r="Z758" s="276"/>
    </row>
    <row r="759" spans="1:26" ht="15.75" customHeight="1">
      <c r="A759" s="276"/>
      <c r="B759" s="279"/>
      <c r="C759" s="279"/>
      <c r="D759" s="276"/>
      <c r="E759" s="276"/>
      <c r="F759" s="378"/>
      <c r="G759" s="276"/>
      <c r="H759" s="276"/>
      <c r="I759" s="276"/>
      <c r="J759" s="276"/>
      <c r="K759" s="276"/>
      <c r="L759" s="276"/>
      <c r="M759" s="276"/>
      <c r="N759" s="276"/>
      <c r="O759" s="276"/>
      <c r="P759" s="276"/>
      <c r="Q759" s="276"/>
      <c r="R759" s="276"/>
      <c r="S759" s="276"/>
      <c r="T759" s="276"/>
      <c r="U759" s="276"/>
      <c r="V759" s="276"/>
      <c r="W759" s="276"/>
      <c r="X759" s="276"/>
      <c r="Y759" s="276"/>
      <c r="Z759" s="276"/>
    </row>
    <row r="760" spans="1:26" ht="15.75" customHeight="1">
      <c r="A760" s="276"/>
      <c r="B760" s="279"/>
      <c r="C760" s="279"/>
      <c r="D760" s="276"/>
      <c r="E760" s="276"/>
      <c r="F760" s="378"/>
      <c r="G760" s="276"/>
      <c r="H760" s="276"/>
      <c r="I760" s="276"/>
      <c r="J760" s="276"/>
      <c r="K760" s="276"/>
      <c r="L760" s="276"/>
      <c r="M760" s="276"/>
      <c r="N760" s="276"/>
      <c r="O760" s="276"/>
      <c r="P760" s="276"/>
      <c r="Q760" s="276"/>
      <c r="R760" s="276"/>
      <c r="S760" s="276"/>
      <c r="T760" s="276"/>
      <c r="U760" s="276"/>
      <c r="V760" s="276"/>
      <c r="W760" s="276"/>
      <c r="X760" s="276"/>
      <c r="Y760" s="276"/>
      <c r="Z760" s="276"/>
    </row>
    <row r="761" spans="1:26" ht="15.75" customHeight="1">
      <c r="A761" s="276"/>
      <c r="B761" s="279"/>
      <c r="C761" s="279"/>
      <c r="D761" s="276"/>
      <c r="E761" s="276"/>
      <c r="F761" s="378"/>
      <c r="G761" s="276"/>
      <c r="H761" s="276"/>
      <c r="I761" s="276"/>
      <c r="J761" s="276"/>
      <c r="K761" s="276"/>
      <c r="L761" s="276"/>
      <c r="M761" s="276"/>
      <c r="N761" s="276"/>
      <c r="O761" s="276"/>
      <c r="P761" s="276"/>
      <c r="Q761" s="276"/>
      <c r="R761" s="276"/>
      <c r="S761" s="276"/>
      <c r="T761" s="276"/>
      <c r="U761" s="276"/>
      <c r="V761" s="276"/>
      <c r="W761" s="276"/>
      <c r="X761" s="276"/>
      <c r="Y761" s="276"/>
      <c r="Z761" s="276"/>
    </row>
    <row r="762" spans="1:26" ht="15.75" customHeight="1">
      <c r="A762" s="276"/>
      <c r="B762" s="279"/>
      <c r="C762" s="279"/>
      <c r="D762" s="276"/>
      <c r="E762" s="276"/>
      <c r="F762" s="378"/>
      <c r="G762" s="276"/>
      <c r="H762" s="276"/>
      <c r="I762" s="276"/>
      <c r="J762" s="276"/>
      <c r="K762" s="276"/>
      <c r="L762" s="276"/>
      <c r="M762" s="276"/>
      <c r="N762" s="276"/>
      <c r="O762" s="276"/>
      <c r="P762" s="276"/>
      <c r="Q762" s="276"/>
      <c r="R762" s="276"/>
      <c r="S762" s="276"/>
      <c r="T762" s="276"/>
      <c r="U762" s="276"/>
      <c r="V762" s="276"/>
      <c r="W762" s="276"/>
      <c r="X762" s="276"/>
      <c r="Y762" s="276"/>
      <c r="Z762" s="276"/>
    </row>
    <row r="763" spans="1:26" ht="15.75" customHeight="1">
      <c r="A763" s="276"/>
      <c r="B763" s="279"/>
      <c r="C763" s="279"/>
      <c r="D763" s="276"/>
      <c r="E763" s="276"/>
      <c r="F763" s="378"/>
      <c r="G763" s="276"/>
      <c r="H763" s="276"/>
      <c r="I763" s="276"/>
      <c r="J763" s="276"/>
      <c r="K763" s="276"/>
      <c r="L763" s="276"/>
      <c r="M763" s="276"/>
      <c r="N763" s="276"/>
      <c r="O763" s="276"/>
      <c r="P763" s="276"/>
      <c r="Q763" s="276"/>
      <c r="R763" s="276"/>
      <c r="S763" s="276"/>
      <c r="T763" s="276"/>
      <c r="U763" s="276"/>
      <c r="V763" s="276"/>
      <c r="W763" s="276"/>
      <c r="X763" s="276"/>
      <c r="Y763" s="276"/>
      <c r="Z763" s="276"/>
    </row>
    <row r="764" spans="1:26" ht="15.75" customHeight="1">
      <c r="A764" s="276"/>
      <c r="B764" s="279"/>
      <c r="C764" s="279"/>
      <c r="D764" s="276"/>
      <c r="E764" s="276"/>
      <c r="F764" s="378"/>
      <c r="G764" s="276"/>
      <c r="H764" s="276"/>
      <c r="I764" s="276"/>
      <c r="J764" s="276"/>
      <c r="K764" s="276"/>
      <c r="L764" s="276"/>
      <c r="M764" s="276"/>
      <c r="N764" s="276"/>
      <c r="O764" s="276"/>
      <c r="P764" s="276"/>
      <c r="Q764" s="276"/>
      <c r="R764" s="276"/>
      <c r="S764" s="276"/>
      <c r="T764" s="276"/>
      <c r="U764" s="276"/>
      <c r="V764" s="276"/>
      <c r="W764" s="276"/>
      <c r="X764" s="276"/>
      <c r="Y764" s="276"/>
      <c r="Z764" s="276"/>
    </row>
    <row r="765" spans="1:26" ht="15.75" customHeight="1">
      <c r="A765" s="276"/>
      <c r="B765" s="279"/>
      <c r="C765" s="279"/>
      <c r="D765" s="276"/>
      <c r="E765" s="276"/>
      <c r="F765" s="378"/>
      <c r="G765" s="276"/>
      <c r="H765" s="276"/>
      <c r="I765" s="276"/>
      <c r="J765" s="276"/>
      <c r="K765" s="276"/>
      <c r="L765" s="276"/>
      <c r="M765" s="276"/>
      <c r="N765" s="276"/>
      <c r="O765" s="276"/>
      <c r="P765" s="276"/>
      <c r="Q765" s="276"/>
      <c r="R765" s="276"/>
      <c r="S765" s="276"/>
      <c r="T765" s="276"/>
      <c r="U765" s="276"/>
      <c r="V765" s="276"/>
      <c r="W765" s="276"/>
      <c r="X765" s="276"/>
      <c r="Y765" s="276"/>
      <c r="Z765" s="276"/>
    </row>
    <row r="766" spans="1:26" ht="15.75" customHeight="1">
      <c r="A766" s="276"/>
      <c r="B766" s="279"/>
      <c r="C766" s="279"/>
      <c r="D766" s="276"/>
      <c r="E766" s="276"/>
      <c r="F766" s="378"/>
      <c r="G766" s="276"/>
      <c r="H766" s="276"/>
      <c r="I766" s="276"/>
      <c r="J766" s="276"/>
      <c r="K766" s="276"/>
      <c r="L766" s="276"/>
      <c r="M766" s="276"/>
      <c r="N766" s="276"/>
      <c r="O766" s="276"/>
      <c r="P766" s="276"/>
      <c r="Q766" s="276"/>
      <c r="R766" s="276"/>
      <c r="S766" s="276"/>
      <c r="T766" s="276"/>
      <c r="U766" s="276"/>
      <c r="V766" s="276"/>
      <c r="W766" s="276"/>
      <c r="X766" s="276"/>
      <c r="Y766" s="276"/>
      <c r="Z766" s="276"/>
    </row>
    <row r="767" spans="1:26" ht="15.75" customHeight="1">
      <c r="A767" s="276"/>
      <c r="B767" s="279"/>
      <c r="C767" s="279"/>
      <c r="D767" s="276"/>
      <c r="E767" s="276"/>
      <c r="F767" s="378"/>
      <c r="G767" s="276"/>
      <c r="H767" s="276"/>
      <c r="I767" s="276"/>
      <c r="J767" s="276"/>
      <c r="K767" s="276"/>
      <c r="L767" s="276"/>
      <c r="M767" s="276"/>
      <c r="N767" s="276"/>
      <c r="O767" s="276"/>
      <c r="P767" s="276"/>
      <c r="Q767" s="276"/>
      <c r="R767" s="276"/>
      <c r="S767" s="276"/>
      <c r="T767" s="276"/>
      <c r="U767" s="276"/>
      <c r="V767" s="276"/>
      <c r="W767" s="276"/>
      <c r="X767" s="276"/>
      <c r="Y767" s="276"/>
      <c r="Z767" s="276"/>
    </row>
    <row r="768" spans="1:26" ht="15.75" customHeight="1">
      <c r="A768" s="276"/>
      <c r="B768" s="279"/>
      <c r="C768" s="279"/>
      <c r="D768" s="276"/>
      <c r="E768" s="276"/>
      <c r="F768" s="378"/>
      <c r="G768" s="276"/>
      <c r="H768" s="276"/>
      <c r="I768" s="276"/>
      <c r="J768" s="276"/>
      <c r="K768" s="276"/>
      <c r="L768" s="276"/>
      <c r="M768" s="276"/>
      <c r="N768" s="276"/>
      <c r="O768" s="276"/>
      <c r="P768" s="276"/>
      <c r="Q768" s="276"/>
      <c r="R768" s="276"/>
      <c r="S768" s="276"/>
      <c r="T768" s="276"/>
      <c r="U768" s="276"/>
      <c r="V768" s="276"/>
      <c r="W768" s="276"/>
      <c r="X768" s="276"/>
      <c r="Y768" s="276"/>
      <c r="Z768" s="276"/>
    </row>
    <row r="769" spans="1:26" ht="15.75" customHeight="1">
      <c r="A769" s="276"/>
      <c r="B769" s="279"/>
      <c r="C769" s="279"/>
      <c r="D769" s="276"/>
      <c r="E769" s="276"/>
      <c r="F769" s="378"/>
      <c r="G769" s="276"/>
      <c r="H769" s="276"/>
      <c r="I769" s="276"/>
      <c r="J769" s="276"/>
      <c r="K769" s="276"/>
      <c r="L769" s="276"/>
      <c r="M769" s="276"/>
      <c r="N769" s="276"/>
      <c r="O769" s="276"/>
      <c r="P769" s="276"/>
      <c r="Q769" s="276"/>
      <c r="R769" s="276"/>
      <c r="S769" s="276"/>
      <c r="T769" s="276"/>
      <c r="U769" s="276"/>
      <c r="V769" s="276"/>
      <c r="W769" s="276"/>
      <c r="X769" s="276"/>
      <c r="Y769" s="276"/>
      <c r="Z769" s="276"/>
    </row>
    <row r="770" spans="1:26" ht="15.75" customHeight="1">
      <c r="A770" s="276"/>
      <c r="B770" s="279"/>
      <c r="C770" s="279"/>
      <c r="D770" s="276"/>
      <c r="E770" s="276"/>
      <c r="F770" s="378"/>
      <c r="G770" s="276"/>
      <c r="H770" s="276"/>
      <c r="I770" s="276"/>
      <c r="J770" s="276"/>
      <c r="K770" s="276"/>
      <c r="L770" s="276"/>
      <c r="M770" s="276"/>
      <c r="N770" s="276"/>
      <c r="O770" s="276"/>
      <c r="P770" s="276"/>
      <c r="Q770" s="276"/>
      <c r="R770" s="276"/>
      <c r="S770" s="276"/>
      <c r="T770" s="276"/>
      <c r="U770" s="276"/>
      <c r="V770" s="276"/>
      <c r="W770" s="276"/>
      <c r="X770" s="276"/>
      <c r="Y770" s="276"/>
      <c r="Z770" s="276"/>
    </row>
    <row r="771" spans="1:26" ht="15.75" customHeight="1">
      <c r="A771" s="276"/>
      <c r="B771" s="279"/>
      <c r="C771" s="279"/>
      <c r="D771" s="276"/>
      <c r="E771" s="276"/>
      <c r="F771" s="378"/>
      <c r="G771" s="276"/>
      <c r="H771" s="276"/>
      <c r="I771" s="276"/>
      <c r="J771" s="276"/>
      <c r="K771" s="276"/>
      <c r="L771" s="276"/>
      <c r="M771" s="276"/>
      <c r="N771" s="276"/>
      <c r="O771" s="276"/>
      <c r="P771" s="276"/>
      <c r="Q771" s="276"/>
      <c r="R771" s="276"/>
      <c r="S771" s="276"/>
      <c r="T771" s="276"/>
      <c r="U771" s="276"/>
      <c r="V771" s="276"/>
      <c r="W771" s="276"/>
      <c r="X771" s="276"/>
      <c r="Y771" s="276"/>
      <c r="Z771" s="276"/>
    </row>
    <row r="772" spans="1:26" ht="15.75" customHeight="1">
      <c r="A772" s="276"/>
      <c r="B772" s="279"/>
      <c r="C772" s="279"/>
      <c r="D772" s="276"/>
      <c r="E772" s="276"/>
      <c r="F772" s="378"/>
      <c r="G772" s="276"/>
      <c r="H772" s="276"/>
      <c r="I772" s="276"/>
      <c r="J772" s="276"/>
      <c r="K772" s="276"/>
      <c r="L772" s="276"/>
      <c r="M772" s="276"/>
      <c r="N772" s="276"/>
      <c r="O772" s="276"/>
      <c r="P772" s="276"/>
      <c r="Q772" s="276"/>
      <c r="R772" s="276"/>
      <c r="S772" s="276"/>
      <c r="T772" s="276"/>
      <c r="U772" s="276"/>
      <c r="V772" s="276"/>
      <c r="W772" s="276"/>
      <c r="X772" s="276"/>
      <c r="Y772" s="276"/>
      <c r="Z772" s="276"/>
    </row>
    <row r="773" spans="1:26" ht="15.75" customHeight="1">
      <c r="A773" s="276"/>
      <c r="B773" s="279"/>
      <c r="C773" s="279"/>
      <c r="D773" s="276"/>
      <c r="E773" s="276"/>
      <c r="F773" s="378"/>
      <c r="G773" s="276"/>
      <c r="H773" s="276"/>
      <c r="I773" s="276"/>
      <c r="J773" s="276"/>
      <c r="K773" s="276"/>
      <c r="L773" s="276"/>
      <c r="M773" s="276"/>
      <c r="N773" s="276"/>
      <c r="O773" s="276"/>
      <c r="P773" s="276"/>
      <c r="Q773" s="276"/>
      <c r="R773" s="276"/>
      <c r="S773" s="276"/>
      <c r="T773" s="276"/>
      <c r="U773" s="276"/>
      <c r="V773" s="276"/>
      <c r="W773" s="276"/>
      <c r="X773" s="276"/>
      <c r="Y773" s="276"/>
      <c r="Z773" s="276"/>
    </row>
    <row r="774" spans="1:26" ht="15.75" customHeight="1">
      <c r="A774" s="276"/>
      <c r="B774" s="279"/>
      <c r="C774" s="279"/>
      <c r="D774" s="276"/>
      <c r="E774" s="276"/>
      <c r="F774" s="378"/>
      <c r="G774" s="276"/>
      <c r="H774" s="276"/>
      <c r="I774" s="276"/>
      <c r="J774" s="276"/>
      <c r="K774" s="276"/>
      <c r="L774" s="276"/>
      <c r="M774" s="276"/>
      <c r="N774" s="276"/>
      <c r="O774" s="276"/>
      <c r="P774" s="276"/>
      <c r="Q774" s="276"/>
      <c r="R774" s="276"/>
      <c r="S774" s="276"/>
      <c r="T774" s="276"/>
      <c r="U774" s="276"/>
      <c r="V774" s="276"/>
      <c r="W774" s="276"/>
      <c r="X774" s="276"/>
      <c r="Y774" s="276"/>
      <c r="Z774" s="276"/>
    </row>
    <row r="775" spans="1:26" ht="15.75" customHeight="1">
      <c r="A775" s="276"/>
      <c r="B775" s="279"/>
      <c r="C775" s="279"/>
      <c r="D775" s="276"/>
      <c r="E775" s="276"/>
      <c r="F775" s="378"/>
      <c r="G775" s="276"/>
      <c r="H775" s="276"/>
      <c r="I775" s="276"/>
      <c r="J775" s="276"/>
      <c r="K775" s="276"/>
      <c r="L775" s="276"/>
      <c r="M775" s="276"/>
      <c r="N775" s="276"/>
      <c r="O775" s="276"/>
      <c r="P775" s="276"/>
      <c r="Q775" s="276"/>
      <c r="R775" s="276"/>
      <c r="S775" s="276"/>
      <c r="T775" s="276"/>
      <c r="U775" s="276"/>
      <c r="V775" s="276"/>
      <c r="W775" s="276"/>
      <c r="X775" s="276"/>
      <c r="Y775" s="276"/>
      <c r="Z775" s="276"/>
    </row>
    <row r="776" spans="1:26" ht="15.75" customHeight="1">
      <c r="A776" s="276"/>
      <c r="B776" s="279"/>
      <c r="C776" s="279"/>
      <c r="D776" s="276"/>
      <c r="E776" s="276"/>
      <c r="F776" s="378"/>
      <c r="G776" s="276"/>
      <c r="H776" s="276"/>
      <c r="I776" s="276"/>
      <c r="J776" s="276"/>
      <c r="K776" s="276"/>
      <c r="L776" s="276"/>
      <c r="M776" s="276"/>
      <c r="N776" s="276"/>
      <c r="O776" s="276"/>
      <c r="P776" s="276"/>
      <c r="Q776" s="276"/>
      <c r="R776" s="276"/>
      <c r="S776" s="276"/>
      <c r="T776" s="276"/>
      <c r="U776" s="276"/>
      <c r="V776" s="276"/>
      <c r="W776" s="276"/>
      <c r="X776" s="276"/>
      <c r="Y776" s="276"/>
      <c r="Z776" s="276"/>
    </row>
    <row r="777" spans="1:26" ht="15.75" customHeight="1">
      <c r="A777" s="276"/>
      <c r="B777" s="279"/>
      <c r="C777" s="279"/>
      <c r="D777" s="276"/>
      <c r="E777" s="276"/>
      <c r="F777" s="378"/>
      <c r="G777" s="276"/>
      <c r="H777" s="276"/>
      <c r="I777" s="276"/>
      <c r="J777" s="276"/>
      <c r="K777" s="276"/>
      <c r="L777" s="276"/>
      <c r="M777" s="276"/>
      <c r="N777" s="276"/>
      <c r="O777" s="276"/>
      <c r="P777" s="276"/>
      <c r="Q777" s="276"/>
      <c r="R777" s="276"/>
      <c r="S777" s="276"/>
      <c r="T777" s="276"/>
      <c r="U777" s="276"/>
      <c r="V777" s="276"/>
      <c r="W777" s="276"/>
      <c r="X777" s="276"/>
      <c r="Y777" s="276"/>
      <c r="Z777" s="276"/>
    </row>
    <row r="778" spans="1:26" ht="15.75" customHeight="1">
      <c r="A778" s="276"/>
      <c r="B778" s="279"/>
      <c r="C778" s="279"/>
      <c r="D778" s="276"/>
      <c r="E778" s="276"/>
      <c r="F778" s="378"/>
      <c r="G778" s="276"/>
      <c r="H778" s="276"/>
      <c r="I778" s="276"/>
      <c r="J778" s="276"/>
      <c r="K778" s="276"/>
      <c r="L778" s="276"/>
      <c r="M778" s="276"/>
      <c r="N778" s="276"/>
      <c r="O778" s="276"/>
      <c r="P778" s="276"/>
      <c r="Q778" s="276"/>
      <c r="R778" s="276"/>
      <c r="S778" s="276"/>
      <c r="T778" s="276"/>
      <c r="U778" s="276"/>
      <c r="V778" s="276"/>
      <c r="W778" s="276"/>
      <c r="X778" s="276"/>
      <c r="Y778" s="276"/>
      <c r="Z778" s="276"/>
    </row>
    <row r="779" spans="1:26" ht="15.75" customHeight="1">
      <c r="A779" s="276"/>
      <c r="B779" s="279"/>
      <c r="C779" s="279"/>
      <c r="D779" s="276"/>
      <c r="E779" s="276"/>
      <c r="F779" s="378"/>
      <c r="G779" s="276"/>
      <c r="H779" s="276"/>
      <c r="I779" s="276"/>
      <c r="J779" s="276"/>
      <c r="K779" s="276"/>
      <c r="L779" s="276"/>
      <c r="M779" s="276"/>
      <c r="N779" s="276"/>
      <c r="O779" s="276"/>
      <c r="P779" s="276"/>
      <c r="Q779" s="276"/>
      <c r="R779" s="276"/>
      <c r="S779" s="276"/>
      <c r="T779" s="276"/>
      <c r="U779" s="276"/>
      <c r="V779" s="276"/>
      <c r="W779" s="276"/>
      <c r="X779" s="276"/>
      <c r="Y779" s="276"/>
      <c r="Z779" s="276"/>
    </row>
    <row r="780" spans="1:26" ht="15.75" customHeight="1">
      <c r="A780" s="276"/>
      <c r="B780" s="279"/>
      <c r="C780" s="279"/>
      <c r="D780" s="276"/>
      <c r="E780" s="276"/>
      <c r="F780" s="378"/>
      <c r="G780" s="276"/>
      <c r="H780" s="276"/>
      <c r="I780" s="276"/>
      <c r="J780" s="276"/>
      <c r="K780" s="276"/>
      <c r="L780" s="276"/>
      <c r="M780" s="276"/>
      <c r="N780" s="276"/>
      <c r="O780" s="276"/>
      <c r="P780" s="276"/>
      <c r="Q780" s="276"/>
      <c r="R780" s="276"/>
      <c r="S780" s="276"/>
      <c r="T780" s="276"/>
      <c r="U780" s="276"/>
      <c r="V780" s="276"/>
      <c r="W780" s="276"/>
      <c r="X780" s="276"/>
      <c r="Y780" s="276"/>
      <c r="Z780" s="276"/>
    </row>
    <row r="781" spans="1:26" ht="15.75" customHeight="1">
      <c r="A781" s="276"/>
      <c r="B781" s="279"/>
      <c r="C781" s="279"/>
      <c r="D781" s="276"/>
      <c r="E781" s="276"/>
      <c r="F781" s="378"/>
      <c r="G781" s="276"/>
      <c r="H781" s="276"/>
      <c r="I781" s="276"/>
      <c r="J781" s="276"/>
      <c r="K781" s="276"/>
      <c r="L781" s="276"/>
      <c r="M781" s="276"/>
      <c r="N781" s="276"/>
      <c r="O781" s="276"/>
      <c r="P781" s="276"/>
      <c r="Q781" s="276"/>
      <c r="R781" s="276"/>
      <c r="S781" s="276"/>
      <c r="T781" s="276"/>
      <c r="U781" s="276"/>
      <c r="V781" s="276"/>
      <c r="W781" s="276"/>
      <c r="X781" s="276"/>
      <c r="Y781" s="276"/>
      <c r="Z781" s="276"/>
    </row>
    <row r="782" spans="1:26" ht="15.75" customHeight="1">
      <c r="A782" s="276"/>
      <c r="B782" s="279"/>
      <c r="C782" s="279"/>
      <c r="D782" s="276"/>
      <c r="E782" s="276"/>
      <c r="F782" s="378"/>
      <c r="G782" s="276"/>
      <c r="H782" s="276"/>
      <c r="I782" s="276"/>
      <c r="J782" s="276"/>
      <c r="K782" s="276"/>
      <c r="L782" s="276"/>
      <c r="M782" s="276"/>
      <c r="N782" s="276"/>
      <c r="O782" s="276"/>
      <c r="P782" s="276"/>
      <c r="Q782" s="276"/>
      <c r="R782" s="276"/>
      <c r="S782" s="276"/>
      <c r="T782" s="276"/>
      <c r="U782" s="276"/>
      <c r="V782" s="276"/>
      <c r="W782" s="276"/>
      <c r="X782" s="276"/>
      <c r="Y782" s="276"/>
      <c r="Z782" s="276"/>
    </row>
    <row r="783" spans="1:26" ht="15.75" customHeight="1">
      <c r="A783" s="276"/>
      <c r="B783" s="279"/>
      <c r="C783" s="279"/>
      <c r="D783" s="276"/>
      <c r="E783" s="276"/>
      <c r="F783" s="378"/>
      <c r="G783" s="276"/>
      <c r="H783" s="276"/>
      <c r="I783" s="276"/>
      <c r="J783" s="276"/>
      <c r="K783" s="276"/>
      <c r="L783" s="276"/>
      <c r="M783" s="276"/>
      <c r="N783" s="276"/>
      <c r="O783" s="276"/>
      <c r="P783" s="276"/>
      <c r="Q783" s="276"/>
      <c r="R783" s="276"/>
      <c r="S783" s="276"/>
      <c r="T783" s="276"/>
      <c r="U783" s="276"/>
      <c r="V783" s="276"/>
      <c r="W783" s="276"/>
      <c r="X783" s="276"/>
      <c r="Y783" s="276"/>
      <c r="Z783" s="276"/>
    </row>
    <row r="784" spans="1:26" ht="15.75" customHeight="1">
      <c r="A784" s="276"/>
      <c r="B784" s="279"/>
      <c r="C784" s="279"/>
      <c r="D784" s="276"/>
      <c r="E784" s="276"/>
      <c r="F784" s="378"/>
      <c r="G784" s="276"/>
      <c r="H784" s="276"/>
      <c r="I784" s="276"/>
      <c r="J784" s="276"/>
      <c r="K784" s="276"/>
      <c r="L784" s="276"/>
      <c r="M784" s="276"/>
      <c r="N784" s="276"/>
      <c r="O784" s="276"/>
      <c r="P784" s="276"/>
      <c r="Q784" s="276"/>
      <c r="R784" s="276"/>
      <c r="S784" s="276"/>
      <c r="T784" s="276"/>
      <c r="U784" s="276"/>
      <c r="V784" s="276"/>
      <c r="W784" s="276"/>
      <c r="X784" s="276"/>
      <c r="Y784" s="276"/>
      <c r="Z784" s="276"/>
    </row>
    <row r="785" spans="1:26" ht="15.75" customHeight="1">
      <c r="A785" s="276"/>
      <c r="B785" s="279"/>
      <c r="C785" s="279"/>
      <c r="D785" s="276"/>
      <c r="E785" s="276"/>
      <c r="F785" s="378"/>
      <c r="G785" s="276"/>
      <c r="H785" s="276"/>
      <c r="I785" s="276"/>
      <c r="J785" s="276"/>
      <c r="K785" s="276"/>
      <c r="L785" s="276"/>
      <c r="M785" s="276"/>
      <c r="N785" s="276"/>
      <c r="O785" s="276"/>
      <c r="P785" s="276"/>
      <c r="Q785" s="276"/>
      <c r="R785" s="276"/>
      <c r="S785" s="276"/>
      <c r="T785" s="276"/>
      <c r="U785" s="276"/>
      <c r="V785" s="276"/>
      <c r="W785" s="276"/>
      <c r="X785" s="276"/>
      <c r="Y785" s="276"/>
      <c r="Z785" s="276"/>
    </row>
    <row r="786" spans="1:26" ht="15.75" customHeight="1">
      <c r="A786" s="276"/>
      <c r="B786" s="279"/>
      <c r="C786" s="279"/>
      <c r="D786" s="276"/>
      <c r="E786" s="276"/>
      <c r="F786" s="378"/>
      <c r="G786" s="276"/>
      <c r="H786" s="276"/>
      <c r="I786" s="276"/>
      <c r="J786" s="276"/>
      <c r="K786" s="276"/>
      <c r="L786" s="276"/>
      <c r="M786" s="276"/>
      <c r="N786" s="276"/>
      <c r="O786" s="276"/>
      <c r="P786" s="276"/>
      <c r="Q786" s="276"/>
      <c r="R786" s="276"/>
      <c r="S786" s="276"/>
      <c r="T786" s="276"/>
      <c r="U786" s="276"/>
      <c r="V786" s="276"/>
      <c r="W786" s="276"/>
      <c r="X786" s="276"/>
      <c r="Y786" s="276"/>
      <c r="Z786" s="276"/>
    </row>
    <row r="787" spans="1:26" ht="15.75" customHeight="1">
      <c r="A787" s="276"/>
      <c r="B787" s="279"/>
      <c r="C787" s="279"/>
      <c r="D787" s="276"/>
      <c r="E787" s="276"/>
      <c r="F787" s="378"/>
      <c r="G787" s="276"/>
      <c r="H787" s="276"/>
      <c r="I787" s="276"/>
      <c r="J787" s="276"/>
      <c r="K787" s="276"/>
      <c r="L787" s="276"/>
      <c r="M787" s="276"/>
      <c r="N787" s="276"/>
      <c r="O787" s="276"/>
      <c r="P787" s="276"/>
      <c r="Q787" s="276"/>
      <c r="R787" s="276"/>
      <c r="S787" s="276"/>
      <c r="T787" s="276"/>
      <c r="U787" s="276"/>
      <c r="V787" s="276"/>
      <c r="W787" s="276"/>
      <c r="X787" s="276"/>
      <c r="Y787" s="276"/>
      <c r="Z787" s="276"/>
    </row>
    <row r="788" spans="1:26" ht="15.75" customHeight="1">
      <c r="A788" s="276"/>
      <c r="B788" s="279"/>
      <c r="C788" s="279"/>
      <c r="D788" s="276"/>
      <c r="E788" s="276"/>
      <c r="F788" s="378"/>
      <c r="G788" s="276"/>
      <c r="H788" s="276"/>
      <c r="I788" s="276"/>
      <c r="J788" s="276"/>
      <c r="K788" s="276"/>
      <c r="L788" s="276"/>
      <c r="M788" s="276"/>
      <c r="N788" s="276"/>
      <c r="O788" s="276"/>
      <c r="P788" s="276"/>
      <c r="Q788" s="276"/>
      <c r="R788" s="276"/>
      <c r="S788" s="276"/>
      <c r="T788" s="276"/>
      <c r="U788" s="276"/>
      <c r="V788" s="276"/>
      <c r="W788" s="276"/>
      <c r="X788" s="276"/>
      <c r="Y788" s="276"/>
      <c r="Z788" s="276"/>
    </row>
    <row r="789" spans="1:26" ht="15.75" customHeight="1">
      <c r="A789" s="276"/>
      <c r="B789" s="279"/>
      <c r="C789" s="279"/>
      <c r="D789" s="276"/>
      <c r="E789" s="276"/>
      <c r="F789" s="378"/>
      <c r="G789" s="276"/>
      <c r="H789" s="276"/>
      <c r="I789" s="276"/>
      <c r="J789" s="276"/>
      <c r="K789" s="276"/>
      <c r="L789" s="276"/>
      <c r="M789" s="276"/>
      <c r="N789" s="276"/>
      <c r="O789" s="276"/>
      <c r="P789" s="276"/>
      <c r="Q789" s="276"/>
      <c r="R789" s="276"/>
      <c r="S789" s="276"/>
      <c r="T789" s="276"/>
      <c r="U789" s="276"/>
      <c r="V789" s="276"/>
      <c r="W789" s="276"/>
      <c r="X789" s="276"/>
      <c r="Y789" s="276"/>
      <c r="Z789" s="276"/>
    </row>
    <row r="790" spans="1:26" ht="15.75" customHeight="1">
      <c r="A790" s="276"/>
      <c r="B790" s="279"/>
      <c r="C790" s="279"/>
      <c r="D790" s="276"/>
      <c r="E790" s="276"/>
      <c r="F790" s="378"/>
      <c r="G790" s="276"/>
      <c r="H790" s="276"/>
      <c r="I790" s="276"/>
      <c r="J790" s="276"/>
      <c r="K790" s="276"/>
      <c r="L790" s="276"/>
      <c r="M790" s="276"/>
      <c r="N790" s="276"/>
      <c r="O790" s="276"/>
      <c r="P790" s="276"/>
      <c r="Q790" s="276"/>
      <c r="R790" s="276"/>
      <c r="S790" s="276"/>
      <c r="T790" s="276"/>
      <c r="U790" s="276"/>
      <c r="V790" s="276"/>
      <c r="W790" s="276"/>
      <c r="X790" s="276"/>
      <c r="Y790" s="276"/>
      <c r="Z790" s="276"/>
    </row>
    <row r="791" spans="1:26" ht="15.75" customHeight="1">
      <c r="A791" s="276"/>
      <c r="B791" s="279"/>
      <c r="C791" s="279"/>
      <c r="D791" s="276"/>
      <c r="E791" s="276"/>
      <c r="F791" s="378"/>
      <c r="G791" s="276"/>
      <c r="H791" s="276"/>
      <c r="I791" s="276"/>
      <c r="J791" s="276"/>
      <c r="K791" s="276"/>
      <c r="L791" s="276"/>
      <c r="M791" s="276"/>
      <c r="N791" s="276"/>
      <c r="O791" s="276"/>
      <c r="P791" s="276"/>
      <c r="Q791" s="276"/>
      <c r="R791" s="276"/>
      <c r="S791" s="276"/>
      <c r="T791" s="276"/>
      <c r="U791" s="276"/>
      <c r="V791" s="276"/>
      <c r="W791" s="276"/>
      <c r="X791" s="276"/>
      <c r="Y791" s="276"/>
      <c r="Z791" s="276"/>
    </row>
    <row r="792" spans="1:26" ht="15.75" customHeight="1">
      <c r="A792" s="276"/>
      <c r="B792" s="279"/>
      <c r="C792" s="279"/>
      <c r="D792" s="276"/>
      <c r="E792" s="276"/>
      <c r="F792" s="378"/>
      <c r="G792" s="276"/>
      <c r="H792" s="276"/>
      <c r="I792" s="276"/>
      <c r="J792" s="276"/>
      <c r="K792" s="276"/>
      <c r="L792" s="276"/>
      <c r="M792" s="276"/>
      <c r="N792" s="276"/>
      <c r="O792" s="276"/>
      <c r="P792" s="276"/>
      <c r="Q792" s="276"/>
      <c r="R792" s="276"/>
      <c r="S792" s="276"/>
      <c r="T792" s="276"/>
      <c r="U792" s="276"/>
      <c r="V792" s="276"/>
      <c r="W792" s="276"/>
      <c r="X792" s="276"/>
      <c r="Y792" s="276"/>
      <c r="Z792" s="276"/>
    </row>
    <row r="793" spans="1:26" ht="15.75" customHeight="1">
      <c r="A793" s="276"/>
      <c r="B793" s="279"/>
      <c r="C793" s="279"/>
      <c r="D793" s="276"/>
      <c r="E793" s="276"/>
      <c r="F793" s="378"/>
      <c r="G793" s="276"/>
      <c r="H793" s="276"/>
      <c r="I793" s="276"/>
      <c r="J793" s="276"/>
      <c r="K793" s="276"/>
      <c r="L793" s="276"/>
      <c r="M793" s="276"/>
      <c r="N793" s="276"/>
      <c r="O793" s="276"/>
      <c r="P793" s="276"/>
      <c r="Q793" s="276"/>
      <c r="R793" s="276"/>
      <c r="S793" s="276"/>
      <c r="T793" s="276"/>
      <c r="U793" s="276"/>
      <c r="V793" s="276"/>
      <c r="W793" s="276"/>
      <c r="X793" s="276"/>
      <c r="Y793" s="276"/>
      <c r="Z793" s="276"/>
    </row>
    <row r="794" spans="1:26" ht="15.75" customHeight="1">
      <c r="A794" s="276"/>
      <c r="B794" s="279"/>
      <c r="C794" s="279"/>
      <c r="D794" s="276"/>
      <c r="E794" s="276"/>
      <c r="F794" s="378"/>
      <c r="G794" s="276"/>
      <c r="H794" s="276"/>
      <c r="I794" s="276"/>
      <c r="J794" s="276"/>
      <c r="K794" s="276"/>
      <c r="L794" s="276"/>
      <c r="M794" s="276"/>
      <c r="N794" s="276"/>
      <c r="O794" s="276"/>
      <c r="P794" s="276"/>
      <c r="Q794" s="276"/>
      <c r="R794" s="276"/>
      <c r="S794" s="276"/>
      <c r="T794" s="276"/>
      <c r="U794" s="276"/>
      <c r="V794" s="276"/>
      <c r="W794" s="276"/>
      <c r="X794" s="276"/>
      <c r="Y794" s="276"/>
      <c r="Z794" s="276"/>
    </row>
    <row r="795" spans="1:26" ht="15.75" customHeight="1">
      <c r="A795" s="276"/>
      <c r="B795" s="279"/>
      <c r="C795" s="279"/>
      <c r="D795" s="276"/>
      <c r="E795" s="276"/>
      <c r="F795" s="378"/>
      <c r="G795" s="276"/>
      <c r="H795" s="276"/>
      <c r="I795" s="276"/>
      <c r="J795" s="276"/>
      <c r="K795" s="276"/>
      <c r="L795" s="276"/>
      <c r="M795" s="276"/>
      <c r="N795" s="276"/>
      <c r="O795" s="276"/>
      <c r="P795" s="276"/>
      <c r="Q795" s="276"/>
      <c r="R795" s="276"/>
      <c r="S795" s="276"/>
      <c r="T795" s="276"/>
      <c r="U795" s="276"/>
      <c r="V795" s="276"/>
      <c r="W795" s="276"/>
      <c r="X795" s="276"/>
      <c r="Y795" s="276"/>
      <c r="Z795" s="276"/>
    </row>
    <row r="796" spans="1:26" ht="15.75" customHeight="1">
      <c r="A796" s="276"/>
      <c r="B796" s="279"/>
      <c r="C796" s="279"/>
      <c r="D796" s="276"/>
      <c r="E796" s="276"/>
      <c r="F796" s="378"/>
      <c r="G796" s="276"/>
      <c r="H796" s="276"/>
      <c r="I796" s="276"/>
      <c r="J796" s="276"/>
      <c r="K796" s="276"/>
      <c r="L796" s="276"/>
      <c r="M796" s="276"/>
      <c r="N796" s="276"/>
      <c r="O796" s="276"/>
      <c r="P796" s="276"/>
      <c r="Q796" s="276"/>
      <c r="R796" s="276"/>
      <c r="S796" s="276"/>
      <c r="T796" s="276"/>
      <c r="U796" s="276"/>
      <c r="V796" s="276"/>
      <c r="W796" s="276"/>
      <c r="X796" s="276"/>
      <c r="Y796" s="276"/>
      <c r="Z796" s="276"/>
    </row>
    <row r="797" spans="1:26" ht="15.75" customHeight="1">
      <c r="A797" s="276"/>
      <c r="B797" s="279"/>
      <c r="C797" s="279"/>
      <c r="D797" s="276"/>
      <c r="E797" s="276"/>
      <c r="F797" s="378"/>
      <c r="G797" s="276"/>
      <c r="H797" s="276"/>
      <c r="I797" s="276"/>
      <c r="J797" s="276"/>
      <c r="K797" s="276"/>
      <c r="L797" s="276"/>
      <c r="M797" s="276"/>
      <c r="N797" s="276"/>
      <c r="O797" s="276"/>
      <c r="P797" s="276"/>
      <c r="Q797" s="276"/>
      <c r="R797" s="276"/>
      <c r="S797" s="276"/>
      <c r="T797" s="276"/>
      <c r="U797" s="276"/>
      <c r="V797" s="276"/>
      <c r="W797" s="276"/>
      <c r="X797" s="276"/>
      <c r="Y797" s="276"/>
      <c r="Z797" s="276"/>
    </row>
    <row r="798" spans="1:26" ht="15.75" customHeight="1">
      <c r="A798" s="276"/>
      <c r="B798" s="279"/>
      <c r="C798" s="279"/>
      <c r="D798" s="276"/>
      <c r="E798" s="276"/>
      <c r="F798" s="378"/>
      <c r="G798" s="276"/>
      <c r="H798" s="276"/>
      <c r="I798" s="276"/>
      <c r="J798" s="276"/>
      <c r="K798" s="276"/>
      <c r="L798" s="276"/>
      <c r="M798" s="276"/>
      <c r="N798" s="276"/>
      <c r="O798" s="276"/>
      <c r="P798" s="276"/>
      <c r="Q798" s="276"/>
      <c r="R798" s="276"/>
      <c r="S798" s="276"/>
      <c r="T798" s="276"/>
      <c r="U798" s="276"/>
      <c r="V798" s="276"/>
      <c r="W798" s="276"/>
      <c r="X798" s="276"/>
      <c r="Y798" s="276"/>
      <c r="Z798" s="276"/>
    </row>
    <row r="799" spans="1:26" ht="15.75" customHeight="1">
      <c r="A799" s="276"/>
      <c r="B799" s="279"/>
      <c r="C799" s="279"/>
      <c r="D799" s="276"/>
      <c r="E799" s="276"/>
      <c r="F799" s="378"/>
      <c r="G799" s="276"/>
      <c r="H799" s="276"/>
      <c r="I799" s="276"/>
      <c r="J799" s="276"/>
      <c r="K799" s="276"/>
      <c r="L799" s="276"/>
      <c r="M799" s="276"/>
      <c r="N799" s="276"/>
      <c r="O799" s="276"/>
      <c r="P799" s="276"/>
      <c r="Q799" s="276"/>
      <c r="R799" s="276"/>
      <c r="S799" s="276"/>
      <c r="T799" s="276"/>
      <c r="U799" s="276"/>
      <c r="V799" s="276"/>
      <c r="W799" s="276"/>
      <c r="X799" s="276"/>
      <c r="Y799" s="276"/>
      <c r="Z799" s="276"/>
    </row>
    <row r="800" spans="1:26" ht="15.75" customHeight="1">
      <c r="A800" s="276"/>
      <c r="B800" s="279"/>
      <c r="C800" s="279"/>
      <c r="D800" s="276"/>
      <c r="E800" s="276"/>
      <c r="F800" s="378"/>
      <c r="G800" s="276"/>
      <c r="H800" s="276"/>
      <c r="I800" s="276"/>
      <c r="J800" s="276"/>
      <c r="K800" s="276"/>
      <c r="L800" s="276"/>
      <c r="M800" s="276"/>
      <c r="N800" s="276"/>
      <c r="O800" s="276"/>
      <c r="P800" s="276"/>
      <c r="Q800" s="276"/>
      <c r="R800" s="276"/>
      <c r="S800" s="276"/>
      <c r="T800" s="276"/>
      <c r="U800" s="276"/>
      <c r="V800" s="276"/>
      <c r="W800" s="276"/>
      <c r="X800" s="276"/>
      <c r="Y800" s="276"/>
      <c r="Z800" s="276"/>
    </row>
    <row r="801" spans="1:26" ht="15.75" customHeight="1">
      <c r="A801" s="276"/>
      <c r="B801" s="279"/>
      <c r="C801" s="279"/>
      <c r="D801" s="276"/>
      <c r="E801" s="276"/>
      <c r="F801" s="378"/>
      <c r="G801" s="276"/>
      <c r="H801" s="276"/>
      <c r="I801" s="276"/>
      <c r="J801" s="276"/>
      <c r="K801" s="276"/>
      <c r="L801" s="276"/>
      <c r="M801" s="276"/>
      <c r="N801" s="276"/>
      <c r="O801" s="276"/>
      <c r="P801" s="276"/>
      <c r="Q801" s="276"/>
      <c r="R801" s="276"/>
      <c r="S801" s="276"/>
      <c r="T801" s="276"/>
      <c r="U801" s="276"/>
      <c r="V801" s="276"/>
      <c r="W801" s="276"/>
      <c r="X801" s="276"/>
      <c r="Y801" s="276"/>
      <c r="Z801" s="276"/>
    </row>
    <row r="802" spans="1:26" ht="15.75" customHeight="1">
      <c r="A802" s="276"/>
      <c r="B802" s="279"/>
      <c r="C802" s="279"/>
      <c r="D802" s="276"/>
      <c r="E802" s="276"/>
      <c r="F802" s="378"/>
      <c r="G802" s="276"/>
      <c r="H802" s="276"/>
      <c r="I802" s="276"/>
      <c r="J802" s="276"/>
      <c r="K802" s="276"/>
      <c r="L802" s="276"/>
      <c r="M802" s="276"/>
      <c r="N802" s="276"/>
      <c r="O802" s="276"/>
      <c r="P802" s="276"/>
      <c r="Q802" s="276"/>
      <c r="R802" s="276"/>
      <c r="S802" s="276"/>
      <c r="T802" s="276"/>
      <c r="U802" s="276"/>
      <c r="V802" s="276"/>
      <c r="W802" s="276"/>
      <c r="X802" s="276"/>
      <c r="Y802" s="276"/>
      <c r="Z802" s="276"/>
    </row>
    <row r="803" spans="1:26" ht="15.75" customHeight="1">
      <c r="A803" s="276"/>
      <c r="B803" s="279"/>
      <c r="C803" s="279"/>
      <c r="D803" s="276"/>
      <c r="E803" s="276"/>
      <c r="F803" s="378"/>
      <c r="G803" s="276"/>
      <c r="H803" s="276"/>
      <c r="I803" s="276"/>
      <c r="J803" s="276"/>
      <c r="K803" s="276"/>
      <c r="L803" s="276"/>
      <c r="M803" s="276"/>
      <c r="N803" s="276"/>
      <c r="O803" s="276"/>
      <c r="P803" s="276"/>
      <c r="Q803" s="276"/>
      <c r="R803" s="276"/>
      <c r="S803" s="276"/>
      <c r="T803" s="276"/>
      <c r="U803" s="276"/>
      <c r="V803" s="276"/>
      <c r="W803" s="276"/>
      <c r="X803" s="276"/>
      <c r="Y803" s="276"/>
      <c r="Z803" s="276"/>
    </row>
    <row r="804" spans="1:26" ht="15.75" customHeight="1">
      <c r="A804" s="276"/>
      <c r="B804" s="279"/>
      <c r="C804" s="279"/>
      <c r="D804" s="276"/>
      <c r="E804" s="276"/>
      <c r="F804" s="378"/>
      <c r="G804" s="276"/>
      <c r="H804" s="276"/>
      <c r="I804" s="276"/>
      <c r="J804" s="276"/>
      <c r="K804" s="276"/>
      <c r="L804" s="276"/>
      <c r="M804" s="276"/>
      <c r="N804" s="276"/>
      <c r="O804" s="276"/>
      <c r="P804" s="276"/>
      <c r="Q804" s="276"/>
      <c r="R804" s="276"/>
      <c r="S804" s="276"/>
      <c r="T804" s="276"/>
      <c r="U804" s="276"/>
      <c r="V804" s="276"/>
      <c r="W804" s="276"/>
      <c r="X804" s="276"/>
      <c r="Y804" s="276"/>
      <c r="Z804" s="276"/>
    </row>
    <row r="805" spans="1:26" ht="15.75" customHeight="1">
      <c r="A805" s="276"/>
      <c r="B805" s="279"/>
      <c r="C805" s="279"/>
      <c r="D805" s="276"/>
      <c r="E805" s="276"/>
      <c r="F805" s="378"/>
      <c r="G805" s="276"/>
      <c r="H805" s="276"/>
      <c r="I805" s="276"/>
      <c r="J805" s="276"/>
      <c r="K805" s="276"/>
      <c r="L805" s="276"/>
      <c r="M805" s="276"/>
      <c r="N805" s="276"/>
      <c r="O805" s="276"/>
      <c r="P805" s="276"/>
      <c r="Q805" s="276"/>
      <c r="R805" s="276"/>
      <c r="S805" s="276"/>
      <c r="T805" s="276"/>
      <c r="U805" s="276"/>
      <c r="V805" s="276"/>
      <c r="W805" s="276"/>
      <c r="X805" s="276"/>
      <c r="Y805" s="276"/>
      <c r="Z805" s="276"/>
    </row>
    <row r="806" spans="1:26" ht="15.75" customHeight="1">
      <c r="A806" s="276"/>
      <c r="B806" s="279"/>
      <c r="C806" s="279"/>
      <c r="D806" s="276"/>
      <c r="E806" s="276"/>
      <c r="F806" s="378"/>
      <c r="G806" s="276"/>
      <c r="H806" s="276"/>
      <c r="I806" s="276"/>
      <c r="J806" s="276"/>
      <c r="K806" s="276"/>
      <c r="L806" s="276"/>
      <c r="M806" s="276"/>
      <c r="N806" s="276"/>
      <c r="O806" s="276"/>
      <c r="P806" s="276"/>
      <c r="Q806" s="276"/>
      <c r="R806" s="276"/>
      <c r="S806" s="276"/>
      <c r="T806" s="276"/>
      <c r="U806" s="276"/>
      <c r="V806" s="276"/>
      <c r="W806" s="276"/>
      <c r="X806" s="276"/>
      <c r="Y806" s="276"/>
      <c r="Z806" s="276"/>
    </row>
    <row r="807" spans="1:26" ht="15.75" customHeight="1">
      <c r="A807" s="276"/>
      <c r="B807" s="279"/>
      <c r="C807" s="279"/>
      <c r="D807" s="276"/>
      <c r="E807" s="276"/>
      <c r="F807" s="378"/>
      <c r="G807" s="276"/>
      <c r="H807" s="276"/>
      <c r="I807" s="276"/>
      <c r="J807" s="276"/>
      <c r="K807" s="276"/>
      <c r="L807" s="276"/>
      <c r="M807" s="276"/>
      <c r="N807" s="276"/>
      <c r="O807" s="276"/>
      <c r="P807" s="276"/>
      <c r="Q807" s="276"/>
      <c r="R807" s="276"/>
      <c r="S807" s="276"/>
      <c r="T807" s="276"/>
      <c r="U807" s="276"/>
      <c r="V807" s="276"/>
      <c r="W807" s="276"/>
      <c r="X807" s="276"/>
      <c r="Y807" s="276"/>
      <c r="Z807" s="276"/>
    </row>
    <row r="808" spans="1:26" ht="15.75" customHeight="1">
      <c r="A808" s="276"/>
      <c r="B808" s="279"/>
      <c r="C808" s="279"/>
      <c r="D808" s="276"/>
      <c r="E808" s="276"/>
      <c r="F808" s="378"/>
      <c r="G808" s="276"/>
      <c r="H808" s="276"/>
      <c r="I808" s="276"/>
      <c r="J808" s="276"/>
      <c r="K808" s="276"/>
      <c r="L808" s="276"/>
      <c r="M808" s="276"/>
      <c r="N808" s="276"/>
      <c r="O808" s="276"/>
      <c r="P808" s="276"/>
      <c r="Q808" s="276"/>
      <c r="R808" s="276"/>
      <c r="S808" s="276"/>
      <c r="T808" s="276"/>
      <c r="U808" s="276"/>
      <c r="V808" s="276"/>
      <c r="W808" s="276"/>
      <c r="X808" s="276"/>
      <c r="Y808" s="276"/>
      <c r="Z808" s="276"/>
    </row>
    <row r="809" spans="1:26" ht="15.75" customHeight="1">
      <c r="A809" s="276"/>
      <c r="B809" s="279"/>
      <c r="C809" s="279"/>
      <c r="D809" s="276"/>
      <c r="E809" s="276"/>
      <c r="F809" s="378"/>
      <c r="G809" s="276"/>
      <c r="H809" s="276"/>
      <c r="I809" s="276"/>
      <c r="J809" s="276"/>
      <c r="K809" s="276"/>
      <c r="L809" s="276"/>
      <c r="M809" s="276"/>
      <c r="N809" s="276"/>
      <c r="O809" s="276"/>
      <c r="P809" s="276"/>
      <c r="Q809" s="276"/>
      <c r="R809" s="276"/>
      <c r="S809" s="276"/>
      <c r="T809" s="276"/>
      <c r="U809" s="276"/>
      <c r="V809" s="276"/>
      <c r="W809" s="276"/>
      <c r="X809" s="276"/>
      <c r="Y809" s="276"/>
      <c r="Z809" s="276"/>
    </row>
    <row r="810" spans="1:26" ht="15.75" customHeight="1">
      <c r="A810" s="276"/>
      <c r="B810" s="279"/>
      <c r="C810" s="279"/>
      <c r="D810" s="276"/>
      <c r="E810" s="276"/>
      <c r="F810" s="378"/>
      <c r="G810" s="276"/>
      <c r="H810" s="276"/>
      <c r="I810" s="276"/>
      <c r="J810" s="276"/>
      <c r="K810" s="276"/>
      <c r="L810" s="276"/>
      <c r="M810" s="276"/>
      <c r="N810" s="276"/>
      <c r="O810" s="276"/>
      <c r="P810" s="276"/>
      <c r="Q810" s="276"/>
      <c r="R810" s="276"/>
      <c r="S810" s="276"/>
      <c r="T810" s="276"/>
      <c r="U810" s="276"/>
      <c r="V810" s="276"/>
      <c r="W810" s="276"/>
      <c r="X810" s="276"/>
      <c r="Y810" s="276"/>
      <c r="Z810" s="276"/>
    </row>
    <row r="811" spans="1:26" ht="15.75" customHeight="1">
      <c r="A811" s="276"/>
      <c r="B811" s="279"/>
      <c r="C811" s="279"/>
      <c r="D811" s="276"/>
      <c r="E811" s="276"/>
      <c r="F811" s="378"/>
      <c r="G811" s="276"/>
      <c r="H811" s="276"/>
      <c r="I811" s="276"/>
      <c r="J811" s="276"/>
      <c r="K811" s="276"/>
      <c r="L811" s="276"/>
      <c r="M811" s="276"/>
      <c r="N811" s="276"/>
      <c r="O811" s="276"/>
      <c r="P811" s="276"/>
      <c r="Q811" s="276"/>
      <c r="R811" s="276"/>
      <c r="S811" s="276"/>
      <c r="T811" s="276"/>
      <c r="U811" s="276"/>
      <c r="V811" s="276"/>
      <c r="W811" s="276"/>
      <c r="X811" s="276"/>
      <c r="Y811" s="276"/>
      <c r="Z811" s="276"/>
    </row>
    <row r="812" spans="1:26" ht="15.75" customHeight="1">
      <c r="A812" s="276"/>
      <c r="B812" s="279"/>
      <c r="C812" s="279"/>
      <c r="D812" s="276"/>
      <c r="E812" s="276"/>
      <c r="F812" s="378"/>
      <c r="G812" s="276"/>
      <c r="H812" s="276"/>
      <c r="I812" s="276"/>
      <c r="J812" s="276"/>
      <c r="K812" s="276"/>
      <c r="L812" s="276"/>
      <c r="M812" s="276"/>
      <c r="N812" s="276"/>
      <c r="O812" s="276"/>
      <c r="P812" s="276"/>
      <c r="Q812" s="276"/>
      <c r="R812" s="276"/>
      <c r="S812" s="276"/>
      <c r="T812" s="276"/>
      <c r="U812" s="276"/>
      <c r="V812" s="276"/>
      <c r="W812" s="276"/>
      <c r="X812" s="276"/>
      <c r="Y812" s="276"/>
      <c r="Z812" s="276"/>
    </row>
    <row r="813" spans="1:26" ht="15.75" customHeight="1">
      <c r="A813" s="276"/>
      <c r="B813" s="279"/>
      <c r="C813" s="279"/>
      <c r="D813" s="276"/>
      <c r="E813" s="276"/>
      <c r="F813" s="378"/>
      <c r="G813" s="276"/>
      <c r="H813" s="276"/>
      <c r="I813" s="276"/>
      <c r="J813" s="276"/>
      <c r="K813" s="276"/>
      <c r="L813" s="276"/>
      <c r="M813" s="276"/>
      <c r="N813" s="276"/>
      <c r="O813" s="276"/>
      <c r="P813" s="276"/>
      <c r="Q813" s="276"/>
      <c r="R813" s="276"/>
      <c r="S813" s="276"/>
      <c r="T813" s="276"/>
      <c r="U813" s="276"/>
      <c r="V813" s="276"/>
      <c r="W813" s="276"/>
      <c r="X813" s="276"/>
      <c r="Y813" s="276"/>
      <c r="Z813" s="276"/>
    </row>
    <row r="814" spans="1:26" ht="15.75" customHeight="1">
      <c r="A814" s="276"/>
      <c r="B814" s="279"/>
      <c r="C814" s="279"/>
      <c r="D814" s="276"/>
      <c r="E814" s="276"/>
      <c r="F814" s="378"/>
      <c r="G814" s="276"/>
      <c r="H814" s="276"/>
      <c r="I814" s="276"/>
      <c r="J814" s="276"/>
      <c r="K814" s="276"/>
      <c r="L814" s="276"/>
      <c r="M814" s="276"/>
      <c r="N814" s="276"/>
      <c r="O814" s="276"/>
      <c r="P814" s="276"/>
      <c r="Q814" s="276"/>
      <c r="R814" s="276"/>
      <c r="S814" s="276"/>
      <c r="T814" s="276"/>
      <c r="U814" s="276"/>
      <c r="V814" s="276"/>
      <c r="W814" s="276"/>
      <c r="X814" s="276"/>
      <c r="Y814" s="276"/>
      <c r="Z814" s="276"/>
    </row>
    <row r="815" spans="1:26" ht="15.75" customHeight="1">
      <c r="A815" s="276"/>
      <c r="B815" s="279"/>
      <c r="C815" s="279"/>
      <c r="D815" s="276"/>
      <c r="E815" s="276"/>
      <c r="F815" s="378"/>
      <c r="G815" s="276"/>
      <c r="H815" s="276"/>
      <c r="I815" s="276"/>
      <c r="J815" s="276"/>
      <c r="K815" s="276"/>
      <c r="L815" s="276"/>
      <c r="M815" s="276"/>
      <c r="N815" s="276"/>
      <c r="O815" s="276"/>
      <c r="P815" s="276"/>
      <c r="Q815" s="276"/>
      <c r="R815" s="276"/>
      <c r="S815" s="276"/>
      <c r="T815" s="276"/>
      <c r="U815" s="276"/>
      <c r="V815" s="276"/>
      <c r="W815" s="276"/>
      <c r="X815" s="276"/>
      <c r="Y815" s="276"/>
      <c r="Z815" s="276"/>
    </row>
    <row r="816" spans="1:26" ht="15.75" customHeight="1">
      <c r="A816" s="276"/>
      <c r="B816" s="279"/>
      <c r="C816" s="279"/>
      <c r="D816" s="276"/>
      <c r="E816" s="276"/>
      <c r="F816" s="378"/>
      <c r="G816" s="276"/>
      <c r="H816" s="276"/>
      <c r="I816" s="276"/>
      <c r="J816" s="276"/>
      <c r="K816" s="276"/>
      <c r="L816" s="276"/>
      <c r="M816" s="276"/>
      <c r="N816" s="276"/>
      <c r="O816" s="276"/>
      <c r="P816" s="276"/>
      <c r="Q816" s="276"/>
      <c r="R816" s="276"/>
      <c r="S816" s="276"/>
      <c r="T816" s="276"/>
      <c r="U816" s="276"/>
      <c r="V816" s="276"/>
      <c r="W816" s="276"/>
      <c r="X816" s="276"/>
      <c r="Y816" s="276"/>
      <c r="Z816" s="276"/>
    </row>
    <row r="817" spans="1:26" ht="15.75" customHeight="1">
      <c r="A817" s="276"/>
      <c r="B817" s="279"/>
      <c r="C817" s="279"/>
      <c r="D817" s="276"/>
      <c r="E817" s="276"/>
      <c r="F817" s="378"/>
      <c r="G817" s="276"/>
      <c r="H817" s="276"/>
      <c r="I817" s="276"/>
      <c r="J817" s="276"/>
      <c r="K817" s="276"/>
      <c r="L817" s="276"/>
      <c r="M817" s="276"/>
      <c r="N817" s="276"/>
      <c r="O817" s="276"/>
      <c r="P817" s="276"/>
      <c r="Q817" s="276"/>
      <c r="R817" s="276"/>
      <c r="S817" s="276"/>
      <c r="T817" s="276"/>
      <c r="U817" s="276"/>
      <c r="V817" s="276"/>
      <c r="W817" s="276"/>
      <c r="X817" s="276"/>
      <c r="Y817" s="276"/>
      <c r="Z817" s="276"/>
    </row>
    <row r="818" spans="1:26" ht="15.75" customHeight="1">
      <c r="A818" s="276"/>
      <c r="B818" s="279"/>
      <c r="C818" s="279"/>
      <c r="D818" s="276"/>
      <c r="E818" s="276"/>
      <c r="F818" s="378"/>
      <c r="G818" s="276"/>
      <c r="H818" s="276"/>
      <c r="I818" s="276"/>
      <c r="J818" s="276"/>
      <c r="K818" s="276"/>
      <c r="L818" s="276"/>
      <c r="M818" s="276"/>
      <c r="N818" s="276"/>
      <c r="O818" s="276"/>
      <c r="P818" s="276"/>
      <c r="Q818" s="276"/>
      <c r="R818" s="276"/>
      <c r="S818" s="276"/>
      <c r="T818" s="276"/>
      <c r="U818" s="276"/>
      <c r="V818" s="276"/>
      <c r="W818" s="276"/>
      <c r="X818" s="276"/>
      <c r="Y818" s="276"/>
      <c r="Z818" s="276"/>
    </row>
    <row r="819" spans="1:26" ht="15.75" customHeight="1">
      <c r="A819" s="276"/>
      <c r="B819" s="279"/>
      <c r="C819" s="279"/>
      <c r="D819" s="276"/>
      <c r="E819" s="276"/>
      <c r="F819" s="378"/>
      <c r="G819" s="276"/>
      <c r="H819" s="276"/>
      <c r="I819" s="276"/>
      <c r="J819" s="276"/>
      <c r="K819" s="276"/>
      <c r="L819" s="276"/>
      <c r="M819" s="276"/>
      <c r="N819" s="276"/>
      <c r="O819" s="276"/>
      <c r="P819" s="276"/>
      <c r="Q819" s="276"/>
      <c r="R819" s="276"/>
      <c r="S819" s="276"/>
      <c r="T819" s="276"/>
      <c r="U819" s="276"/>
      <c r="V819" s="276"/>
      <c r="W819" s="276"/>
      <c r="X819" s="276"/>
      <c r="Y819" s="276"/>
      <c r="Z819" s="276"/>
    </row>
    <row r="820" spans="1:26" ht="15.75" customHeight="1">
      <c r="A820" s="276"/>
      <c r="B820" s="279"/>
      <c r="C820" s="279"/>
      <c r="D820" s="276"/>
      <c r="E820" s="276"/>
      <c r="F820" s="378"/>
      <c r="G820" s="276"/>
      <c r="H820" s="276"/>
      <c r="I820" s="276"/>
      <c r="J820" s="276"/>
      <c r="K820" s="276"/>
      <c r="L820" s="276"/>
      <c r="M820" s="276"/>
      <c r="N820" s="276"/>
      <c r="O820" s="276"/>
      <c r="P820" s="276"/>
      <c r="Q820" s="276"/>
      <c r="R820" s="276"/>
      <c r="S820" s="276"/>
      <c r="T820" s="276"/>
      <c r="U820" s="276"/>
      <c r="V820" s="276"/>
      <c r="W820" s="276"/>
      <c r="X820" s="276"/>
      <c r="Y820" s="276"/>
      <c r="Z820" s="276"/>
    </row>
    <row r="821" spans="1:26" ht="15.75" customHeight="1">
      <c r="A821" s="276"/>
      <c r="B821" s="279"/>
      <c r="C821" s="279"/>
      <c r="D821" s="276"/>
      <c r="E821" s="276"/>
      <c r="F821" s="378"/>
      <c r="G821" s="276"/>
      <c r="H821" s="276"/>
      <c r="I821" s="276"/>
      <c r="J821" s="276"/>
      <c r="K821" s="276"/>
      <c r="L821" s="276"/>
      <c r="M821" s="276"/>
      <c r="N821" s="276"/>
      <c r="O821" s="276"/>
      <c r="P821" s="276"/>
      <c r="Q821" s="276"/>
      <c r="R821" s="276"/>
      <c r="S821" s="276"/>
      <c r="T821" s="276"/>
      <c r="U821" s="276"/>
      <c r="V821" s="276"/>
      <c r="W821" s="276"/>
      <c r="X821" s="276"/>
      <c r="Y821" s="276"/>
      <c r="Z821" s="276"/>
    </row>
    <row r="822" spans="1:26" ht="15.75" customHeight="1">
      <c r="A822" s="276"/>
      <c r="B822" s="279"/>
      <c r="C822" s="279"/>
      <c r="D822" s="276"/>
      <c r="E822" s="276"/>
      <c r="F822" s="378"/>
      <c r="G822" s="276"/>
      <c r="H822" s="276"/>
      <c r="I822" s="276"/>
      <c r="J822" s="276"/>
      <c r="K822" s="276"/>
      <c r="L822" s="276"/>
      <c r="M822" s="276"/>
      <c r="N822" s="276"/>
      <c r="O822" s="276"/>
      <c r="P822" s="276"/>
      <c r="Q822" s="276"/>
      <c r="R822" s="276"/>
      <c r="S822" s="276"/>
      <c r="T822" s="276"/>
      <c r="U822" s="276"/>
      <c r="V822" s="276"/>
      <c r="W822" s="276"/>
      <c r="X822" s="276"/>
      <c r="Y822" s="276"/>
      <c r="Z822" s="276"/>
    </row>
    <row r="823" spans="1:26" ht="15.75" customHeight="1">
      <c r="A823" s="276"/>
      <c r="B823" s="279"/>
      <c r="C823" s="279"/>
      <c r="D823" s="276"/>
      <c r="E823" s="276"/>
      <c r="F823" s="378"/>
      <c r="G823" s="276"/>
      <c r="H823" s="276"/>
      <c r="I823" s="276"/>
      <c r="J823" s="276"/>
      <c r="K823" s="276"/>
      <c r="L823" s="276"/>
      <c r="M823" s="276"/>
      <c r="N823" s="276"/>
      <c r="O823" s="276"/>
      <c r="P823" s="276"/>
      <c r="Q823" s="276"/>
      <c r="R823" s="276"/>
      <c r="S823" s="276"/>
      <c r="T823" s="276"/>
      <c r="U823" s="276"/>
      <c r="V823" s="276"/>
      <c r="W823" s="276"/>
      <c r="X823" s="276"/>
      <c r="Y823" s="276"/>
      <c r="Z823" s="276"/>
    </row>
    <row r="824" spans="1:26" ht="15.75" customHeight="1">
      <c r="A824" s="276"/>
      <c r="B824" s="279"/>
      <c r="C824" s="279"/>
      <c r="D824" s="276"/>
      <c r="E824" s="276"/>
      <c r="F824" s="378"/>
      <c r="G824" s="276"/>
      <c r="H824" s="276"/>
      <c r="I824" s="276"/>
      <c r="J824" s="276"/>
      <c r="K824" s="276"/>
      <c r="L824" s="276"/>
      <c r="M824" s="276"/>
      <c r="N824" s="276"/>
      <c r="O824" s="276"/>
      <c r="P824" s="276"/>
      <c r="Q824" s="276"/>
      <c r="R824" s="276"/>
      <c r="S824" s="276"/>
      <c r="T824" s="276"/>
      <c r="U824" s="276"/>
      <c r="V824" s="276"/>
      <c r="W824" s="276"/>
      <c r="X824" s="276"/>
      <c r="Y824" s="276"/>
      <c r="Z824" s="276"/>
    </row>
    <row r="825" spans="1:26" ht="15.75" customHeight="1">
      <c r="A825" s="276"/>
      <c r="B825" s="279"/>
      <c r="C825" s="279"/>
      <c r="D825" s="276"/>
      <c r="E825" s="276"/>
      <c r="F825" s="378"/>
      <c r="G825" s="276"/>
      <c r="H825" s="276"/>
      <c r="I825" s="276"/>
      <c r="J825" s="276"/>
      <c r="K825" s="276"/>
      <c r="L825" s="276"/>
      <c r="M825" s="276"/>
      <c r="N825" s="276"/>
      <c r="O825" s="276"/>
      <c r="P825" s="276"/>
      <c r="Q825" s="276"/>
      <c r="R825" s="276"/>
      <c r="S825" s="276"/>
      <c r="T825" s="276"/>
      <c r="U825" s="276"/>
      <c r="V825" s="276"/>
      <c r="W825" s="276"/>
      <c r="X825" s="276"/>
      <c r="Y825" s="276"/>
      <c r="Z825" s="276"/>
    </row>
    <row r="826" spans="1:26" ht="15.75" customHeight="1">
      <c r="A826" s="276"/>
      <c r="B826" s="279"/>
      <c r="C826" s="279"/>
      <c r="D826" s="276"/>
      <c r="E826" s="276"/>
      <c r="F826" s="378"/>
      <c r="G826" s="276"/>
      <c r="H826" s="276"/>
      <c r="I826" s="276"/>
      <c r="J826" s="276"/>
      <c r="K826" s="276"/>
      <c r="L826" s="276"/>
      <c r="M826" s="276"/>
      <c r="N826" s="276"/>
      <c r="O826" s="276"/>
      <c r="P826" s="276"/>
      <c r="Q826" s="276"/>
      <c r="R826" s="276"/>
      <c r="S826" s="276"/>
      <c r="T826" s="276"/>
      <c r="U826" s="276"/>
      <c r="V826" s="276"/>
      <c r="W826" s="276"/>
      <c r="X826" s="276"/>
      <c r="Y826" s="276"/>
      <c r="Z826" s="276"/>
    </row>
    <row r="827" spans="1:26" ht="15.75" customHeight="1">
      <c r="A827" s="276"/>
      <c r="B827" s="279"/>
      <c r="C827" s="279"/>
      <c r="D827" s="276"/>
      <c r="E827" s="276"/>
      <c r="F827" s="378"/>
      <c r="G827" s="276"/>
      <c r="H827" s="276"/>
      <c r="I827" s="276"/>
      <c r="J827" s="276"/>
      <c r="K827" s="276"/>
      <c r="L827" s="276"/>
      <c r="M827" s="276"/>
      <c r="N827" s="276"/>
      <c r="O827" s="276"/>
      <c r="P827" s="276"/>
      <c r="Q827" s="276"/>
      <c r="R827" s="276"/>
      <c r="S827" s="276"/>
      <c r="T827" s="276"/>
      <c r="U827" s="276"/>
      <c r="V827" s="276"/>
      <c r="W827" s="276"/>
      <c r="X827" s="276"/>
      <c r="Y827" s="276"/>
      <c r="Z827" s="276"/>
    </row>
    <row r="828" spans="1:26" ht="15.75" customHeight="1">
      <c r="A828" s="276"/>
      <c r="B828" s="279"/>
      <c r="C828" s="279"/>
      <c r="D828" s="276"/>
      <c r="E828" s="276"/>
      <c r="F828" s="378"/>
      <c r="G828" s="276"/>
      <c r="H828" s="276"/>
      <c r="I828" s="276"/>
      <c r="J828" s="276"/>
      <c r="K828" s="276"/>
      <c r="L828" s="276"/>
      <c r="M828" s="276"/>
      <c r="N828" s="276"/>
      <c r="O828" s="276"/>
      <c r="P828" s="276"/>
      <c r="Q828" s="276"/>
      <c r="R828" s="276"/>
      <c r="S828" s="276"/>
      <c r="T828" s="276"/>
      <c r="U828" s="276"/>
      <c r="V828" s="276"/>
      <c r="W828" s="276"/>
      <c r="X828" s="276"/>
      <c r="Y828" s="276"/>
      <c r="Z828" s="276"/>
    </row>
    <row r="829" spans="1:26" ht="15.75" customHeight="1">
      <c r="A829" s="276"/>
      <c r="B829" s="279"/>
      <c r="C829" s="279"/>
      <c r="D829" s="276"/>
      <c r="E829" s="276"/>
      <c r="F829" s="378"/>
      <c r="G829" s="276"/>
      <c r="H829" s="276"/>
      <c r="I829" s="276"/>
      <c r="J829" s="276"/>
      <c r="K829" s="276"/>
      <c r="L829" s="276"/>
      <c r="M829" s="276"/>
      <c r="N829" s="276"/>
      <c r="O829" s="276"/>
      <c r="P829" s="276"/>
      <c r="Q829" s="276"/>
      <c r="R829" s="276"/>
      <c r="S829" s="276"/>
      <c r="T829" s="276"/>
      <c r="U829" s="276"/>
      <c r="V829" s="276"/>
      <c r="W829" s="276"/>
      <c r="X829" s="276"/>
      <c r="Y829" s="276"/>
      <c r="Z829" s="276"/>
    </row>
    <row r="830" spans="1:26" ht="15.75" customHeight="1">
      <c r="A830" s="276"/>
      <c r="B830" s="279"/>
      <c r="C830" s="279"/>
      <c r="D830" s="276"/>
      <c r="E830" s="276"/>
      <c r="F830" s="378"/>
      <c r="G830" s="276"/>
      <c r="H830" s="276"/>
      <c r="I830" s="276"/>
      <c r="J830" s="276"/>
      <c r="K830" s="276"/>
      <c r="L830" s="276"/>
      <c r="M830" s="276"/>
      <c r="N830" s="276"/>
      <c r="O830" s="276"/>
      <c r="P830" s="276"/>
      <c r="Q830" s="276"/>
      <c r="R830" s="276"/>
      <c r="S830" s="276"/>
      <c r="T830" s="276"/>
      <c r="U830" s="276"/>
      <c r="V830" s="276"/>
      <c r="W830" s="276"/>
      <c r="X830" s="276"/>
      <c r="Y830" s="276"/>
      <c r="Z830" s="276"/>
    </row>
    <row r="831" spans="1:26" ht="15.75" customHeight="1">
      <c r="A831" s="276"/>
      <c r="B831" s="279"/>
      <c r="C831" s="279"/>
      <c r="D831" s="276"/>
      <c r="E831" s="276"/>
      <c r="F831" s="378"/>
      <c r="G831" s="276"/>
      <c r="H831" s="276"/>
      <c r="I831" s="276"/>
      <c r="J831" s="276"/>
      <c r="K831" s="276"/>
      <c r="L831" s="276"/>
      <c r="M831" s="276"/>
      <c r="N831" s="276"/>
      <c r="O831" s="276"/>
      <c r="P831" s="276"/>
      <c r="Q831" s="276"/>
      <c r="R831" s="276"/>
      <c r="S831" s="276"/>
      <c r="T831" s="276"/>
      <c r="U831" s="276"/>
      <c r="V831" s="276"/>
      <c r="W831" s="276"/>
      <c r="X831" s="276"/>
      <c r="Y831" s="276"/>
      <c r="Z831" s="276"/>
    </row>
    <row r="832" spans="1:26" ht="15.75" customHeight="1">
      <c r="A832" s="276"/>
      <c r="B832" s="279"/>
      <c r="C832" s="279"/>
      <c r="D832" s="276"/>
      <c r="E832" s="276"/>
      <c r="F832" s="378"/>
      <c r="G832" s="276"/>
      <c r="H832" s="276"/>
      <c r="I832" s="276"/>
      <c r="J832" s="276"/>
      <c r="K832" s="276"/>
      <c r="L832" s="276"/>
      <c r="M832" s="276"/>
      <c r="N832" s="276"/>
      <c r="O832" s="276"/>
      <c r="P832" s="276"/>
      <c r="Q832" s="276"/>
      <c r="R832" s="276"/>
      <c r="S832" s="276"/>
      <c r="T832" s="276"/>
      <c r="U832" s="276"/>
      <c r="V832" s="276"/>
      <c r="W832" s="276"/>
      <c r="X832" s="276"/>
      <c r="Y832" s="276"/>
      <c r="Z832" s="276"/>
    </row>
    <row r="833" spans="1:26" ht="15.75" customHeight="1">
      <c r="A833" s="276"/>
      <c r="B833" s="279"/>
      <c r="C833" s="279"/>
      <c r="D833" s="276"/>
      <c r="E833" s="276"/>
      <c r="F833" s="378"/>
      <c r="G833" s="276"/>
      <c r="H833" s="276"/>
      <c r="I833" s="276"/>
      <c r="J833" s="276"/>
      <c r="K833" s="276"/>
      <c r="L833" s="276"/>
      <c r="M833" s="276"/>
      <c r="N833" s="276"/>
      <c r="O833" s="276"/>
      <c r="P833" s="276"/>
      <c r="Q833" s="276"/>
      <c r="R833" s="276"/>
      <c r="S833" s="276"/>
      <c r="T833" s="276"/>
      <c r="U833" s="276"/>
      <c r="V833" s="276"/>
      <c r="W833" s="276"/>
      <c r="X833" s="276"/>
      <c r="Y833" s="276"/>
      <c r="Z833" s="276"/>
    </row>
    <row r="834" spans="1:26" ht="15.75" customHeight="1">
      <c r="A834" s="276"/>
      <c r="B834" s="279"/>
      <c r="C834" s="279"/>
      <c r="D834" s="276"/>
      <c r="E834" s="276"/>
      <c r="F834" s="378"/>
      <c r="G834" s="276"/>
      <c r="H834" s="276"/>
      <c r="I834" s="276"/>
      <c r="J834" s="276"/>
      <c r="K834" s="276"/>
      <c r="L834" s="276"/>
      <c r="M834" s="276"/>
      <c r="N834" s="276"/>
      <c r="O834" s="276"/>
      <c r="P834" s="276"/>
      <c r="Q834" s="276"/>
      <c r="R834" s="276"/>
      <c r="S834" s="276"/>
      <c r="T834" s="276"/>
      <c r="U834" s="276"/>
      <c r="V834" s="276"/>
      <c r="W834" s="276"/>
      <c r="X834" s="276"/>
      <c r="Y834" s="276"/>
      <c r="Z834" s="276"/>
    </row>
    <row r="835" spans="1:26" ht="15.75" customHeight="1">
      <c r="A835" s="276"/>
      <c r="B835" s="279"/>
      <c r="C835" s="279"/>
      <c r="D835" s="276"/>
      <c r="E835" s="276"/>
      <c r="F835" s="378"/>
      <c r="G835" s="276"/>
      <c r="H835" s="276"/>
      <c r="I835" s="276"/>
      <c r="J835" s="276"/>
      <c r="K835" s="276"/>
      <c r="L835" s="276"/>
      <c r="M835" s="276"/>
      <c r="N835" s="276"/>
      <c r="O835" s="276"/>
      <c r="P835" s="276"/>
      <c r="Q835" s="276"/>
      <c r="R835" s="276"/>
      <c r="S835" s="276"/>
      <c r="T835" s="276"/>
      <c r="U835" s="276"/>
      <c r="V835" s="276"/>
      <c r="W835" s="276"/>
      <c r="X835" s="276"/>
      <c r="Y835" s="276"/>
      <c r="Z835" s="276"/>
    </row>
    <row r="836" spans="1:26" ht="15.75" customHeight="1">
      <c r="A836" s="276"/>
      <c r="B836" s="279"/>
      <c r="C836" s="279"/>
      <c r="D836" s="276"/>
      <c r="E836" s="276"/>
      <c r="F836" s="378"/>
      <c r="G836" s="276"/>
      <c r="H836" s="276"/>
      <c r="I836" s="276"/>
      <c r="J836" s="276"/>
      <c r="K836" s="276"/>
      <c r="L836" s="276"/>
      <c r="M836" s="276"/>
      <c r="N836" s="276"/>
      <c r="O836" s="276"/>
      <c r="P836" s="276"/>
      <c r="Q836" s="276"/>
      <c r="R836" s="276"/>
      <c r="S836" s="276"/>
      <c r="T836" s="276"/>
      <c r="U836" s="276"/>
      <c r="V836" s="276"/>
      <c r="W836" s="276"/>
      <c r="X836" s="276"/>
      <c r="Y836" s="276"/>
      <c r="Z836" s="276"/>
    </row>
    <row r="837" spans="1:26" ht="15.75" customHeight="1">
      <c r="A837" s="276"/>
      <c r="B837" s="279"/>
      <c r="C837" s="279"/>
      <c r="D837" s="276"/>
      <c r="E837" s="276"/>
      <c r="F837" s="378"/>
      <c r="G837" s="276"/>
      <c r="H837" s="276"/>
      <c r="I837" s="276"/>
      <c r="J837" s="276"/>
      <c r="K837" s="276"/>
      <c r="L837" s="276"/>
      <c r="M837" s="276"/>
      <c r="N837" s="276"/>
      <c r="O837" s="276"/>
      <c r="P837" s="276"/>
      <c r="Q837" s="276"/>
      <c r="R837" s="276"/>
      <c r="S837" s="276"/>
      <c r="T837" s="276"/>
      <c r="U837" s="276"/>
      <c r="V837" s="276"/>
      <c r="W837" s="276"/>
      <c r="X837" s="276"/>
      <c r="Y837" s="276"/>
      <c r="Z837" s="276"/>
    </row>
    <row r="838" spans="1:26" ht="15.75" customHeight="1">
      <c r="A838" s="276"/>
      <c r="B838" s="279"/>
      <c r="C838" s="279"/>
      <c r="D838" s="276"/>
      <c r="E838" s="276"/>
      <c r="F838" s="378"/>
      <c r="G838" s="276"/>
      <c r="H838" s="276"/>
      <c r="I838" s="276"/>
      <c r="J838" s="276"/>
      <c r="K838" s="276"/>
      <c r="L838" s="276"/>
      <c r="M838" s="276"/>
      <c r="N838" s="276"/>
      <c r="O838" s="276"/>
      <c r="P838" s="276"/>
      <c r="Q838" s="276"/>
      <c r="R838" s="276"/>
      <c r="S838" s="276"/>
      <c r="T838" s="276"/>
      <c r="U838" s="276"/>
      <c r="V838" s="276"/>
      <c r="W838" s="276"/>
      <c r="X838" s="276"/>
      <c r="Y838" s="276"/>
      <c r="Z838" s="276"/>
    </row>
    <row r="839" spans="1:26" ht="15.75" customHeight="1">
      <c r="A839" s="276"/>
      <c r="B839" s="279"/>
      <c r="C839" s="279"/>
      <c r="D839" s="276"/>
      <c r="E839" s="276"/>
      <c r="F839" s="378"/>
      <c r="G839" s="276"/>
      <c r="H839" s="276"/>
      <c r="I839" s="276"/>
      <c r="J839" s="276"/>
      <c r="K839" s="276"/>
      <c r="L839" s="276"/>
      <c r="M839" s="276"/>
      <c r="N839" s="276"/>
      <c r="O839" s="276"/>
      <c r="P839" s="276"/>
      <c r="Q839" s="276"/>
      <c r="R839" s="276"/>
      <c r="S839" s="276"/>
      <c r="T839" s="276"/>
      <c r="U839" s="276"/>
      <c r="V839" s="276"/>
      <c r="W839" s="276"/>
      <c r="X839" s="276"/>
      <c r="Y839" s="276"/>
      <c r="Z839" s="276"/>
    </row>
    <row r="840" spans="1:26" ht="15.75" customHeight="1">
      <c r="A840" s="276"/>
      <c r="B840" s="279"/>
      <c r="C840" s="279"/>
      <c r="D840" s="276"/>
      <c r="E840" s="276"/>
      <c r="F840" s="378"/>
      <c r="G840" s="276"/>
      <c r="H840" s="276"/>
      <c r="I840" s="276"/>
      <c r="J840" s="276"/>
      <c r="K840" s="276"/>
      <c r="L840" s="276"/>
      <c r="M840" s="276"/>
      <c r="N840" s="276"/>
      <c r="O840" s="276"/>
      <c r="P840" s="276"/>
      <c r="Q840" s="276"/>
      <c r="R840" s="276"/>
      <c r="S840" s="276"/>
      <c r="T840" s="276"/>
      <c r="U840" s="276"/>
      <c r="V840" s="276"/>
      <c r="W840" s="276"/>
      <c r="X840" s="276"/>
      <c r="Y840" s="276"/>
      <c r="Z840" s="276"/>
    </row>
    <row r="841" spans="1:26" ht="15.75" customHeight="1">
      <c r="A841" s="276"/>
      <c r="B841" s="279"/>
      <c r="C841" s="279"/>
      <c r="D841" s="276"/>
      <c r="E841" s="276"/>
      <c r="F841" s="378"/>
      <c r="G841" s="276"/>
      <c r="H841" s="276"/>
      <c r="I841" s="276"/>
      <c r="J841" s="276"/>
      <c r="K841" s="276"/>
      <c r="L841" s="276"/>
      <c r="M841" s="276"/>
      <c r="N841" s="276"/>
      <c r="O841" s="276"/>
      <c r="P841" s="276"/>
      <c r="Q841" s="276"/>
      <c r="R841" s="276"/>
      <c r="S841" s="276"/>
      <c r="T841" s="276"/>
      <c r="U841" s="276"/>
      <c r="V841" s="276"/>
      <c r="W841" s="276"/>
      <c r="X841" s="276"/>
      <c r="Y841" s="276"/>
      <c r="Z841" s="276"/>
    </row>
    <row r="842" spans="1:26" ht="15.75" customHeight="1">
      <c r="A842" s="276"/>
      <c r="B842" s="279"/>
      <c r="C842" s="279"/>
      <c r="D842" s="276"/>
      <c r="E842" s="276"/>
      <c r="F842" s="378"/>
      <c r="G842" s="276"/>
      <c r="H842" s="276"/>
      <c r="I842" s="276"/>
      <c r="J842" s="276"/>
      <c r="K842" s="276"/>
      <c r="L842" s="276"/>
      <c r="M842" s="276"/>
      <c r="N842" s="276"/>
      <c r="O842" s="276"/>
      <c r="P842" s="276"/>
      <c r="Q842" s="276"/>
      <c r="R842" s="276"/>
      <c r="S842" s="276"/>
      <c r="T842" s="276"/>
      <c r="U842" s="276"/>
      <c r="V842" s="276"/>
      <c r="W842" s="276"/>
      <c r="X842" s="276"/>
      <c r="Y842" s="276"/>
      <c r="Z842" s="276"/>
    </row>
    <row r="843" spans="1:26" ht="15.75" customHeight="1">
      <c r="A843" s="276"/>
      <c r="B843" s="279"/>
      <c r="C843" s="279"/>
      <c r="D843" s="276"/>
      <c r="E843" s="276"/>
      <c r="F843" s="378"/>
      <c r="G843" s="276"/>
      <c r="H843" s="276"/>
      <c r="I843" s="276"/>
      <c r="J843" s="276"/>
      <c r="K843" s="276"/>
      <c r="L843" s="276"/>
      <c r="M843" s="276"/>
      <c r="N843" s="276"/>
      <c r="O843" s="276"/>
      <c r="P843" s="276"/>
      <c r="Q843" s="276"/>
      <c r="R843" s="276"/>
      <c r="S843" s="276"/>
      <c r="T843" s="276"/>
      <c r="U843" s="276"/>
      <c r="V843" s="276"/>
      <c r="W843" s="276"/>
      <c r="X843" s="276"/>
      <c r="Y843" s="276"/>
      <c r="Z843" s="276"/>
    </row>
    <row r="844" spans="1:26" ht="15.75" customHeight="1">
      <c r="A844" s="276"/>
      <c r="B844" s="279"/>
      <c r="C844" s="279"/>
      <c r="D844" s="276"/>
      <c r="E844" s="276"/>
      <c r="F844" s="378"/>
      <c r="G844" s="276"/>
      <c r="H844" s="276"/>
      <c r="I844" s="276"/>
      <c r="J844" s="276"/>
      <c r="K844" s="276"/>
      <c r="L844" s="276"/>
      <c r="M844" s="276"/>
      <c r="N844" s="276"/>
      <c r="O844" s="276"/>
      <c r="P844" s="276"/>
      <c r="Q844" s="276"/>
      <c r="R844" s="276"/>
      <c r="S844" s="276"/>
      <c r="T844" s="276"/>
      <c r="U844" s="276"/>
      <c r="V844" s="276"/>
      <c r="W844" s="276"/>
      <c r="X844" s="276"/>
      <c r="Y844" s="276"/>
      <c r="Z844" s="276"/>
    </row>
    <row r="845" spans="1:26" ht="15.75" customHeight="1">
      <c r="A845" s="276"/>
      <c r="B845" s="279"/>
      <c r="C845" s="279"/>
      <c r="D845" s="276"/>
      <c r="E845" s="276"/>
      <c r="F845" s="378"/>
      <c r="G845" s="276"/>
      <c r="H845" s="276"/>
      <c r="I845" s="276"/>
      <c r="J845" s="276"/>
      <c r="K845" s="276"/>
      <c r="L845" s="276"/>
      <c r="M845" s="276"/>
      <c r="N845" s="276"/>
      <c r="O845" s="276"/>
      <c r="P845" s="276"/>
      <c r="Q845" s="276"/>
      <c r="R845" s="276"/>
      <c r="S845" s="276"/>
      <c r="T845" s="276"/>
      <c r="U845" s="276"/>
      <c r="V845" s="276"/>
      <c r="W845" s="276"/>
      <c r="X845" s="276"/>
      <c r="Y845" s="276"/>
      <c r="Z845" s="276"/>
    </row>
    <row r="846" spans="1:26" ht="15.75" customHeight="1">
      <c r="A846" s="276"/>
      <c r="B846" s="279"/>
      <c r="C846" s="279"/>
      <c r="D846" s="276"/>
      <c r="E846" s="276"/>
      <c r="F846" s="378"/>
      <c r="G846" s="276"/>
      <c r="H846" s="276"/>
      <c r="I846" s="276"/>
      <c r="J846" s="276"/>
      <c r="K846" s="276"/>
      <c r="L846" s="276"/>
      <c r="M846" s="276"/>
      <c r="N846" s="276"/>
      <c r="O846" s="276"/>
      <c r="P846" s="276"/>
      <c r="Q846" s="276"/>
      <c r="R846" s="276"/>
      <c r="S846" s="276"/>
      <c r="T846" s="276"/>
      <c r="U846" s="276"/>
      <c r="V846" s="276"/>
      <c r="W846" s="276"/>
      <c r="X846" s="276"/>
      <c r="Y846" s="276"/>
      <c r="Z846" s="276"/>
    </row>
    <row r="847" spans="1:26" ht="15.75" customHeight="1">
      <c r="A847" s="276"/>
      <c r="B847" s="279"/>
      <c r="C847" s="279"/>
      <c r="D847" s="276"/>
      <c r="E847" s="276"/>
      <c r="F847" s="378"/>
      <c r="G847" s="276"/>
      <c r="H847" s="276"/>
      <c r="I847" s="276"/>
      <c r="J847" s="276"/>
      <c r="K847" s="276"/>
      <c r="L847" s="276"/>
      <c r="M847" s="276"/>
      <c r="N847" s="276"/>
      <c r="O847" s="276"/>
      <c r="P847" s="276"/>
      <c r="Q847" s="276"/>
      <c r="R847" s="276"/>
      <c r="S847" s="276"/>
      <c r="T847" s="276"/>
      <c r="U847" s="276"/>
      <c r="V847" s="276"/>
      <c r="W847" s="276"/>
      <c r="X847" s="276"/>
      <c r="Y847" s="276"/>
      <c r="Z847" s="276"/>
    </row>
    <row r="848" spans="1:26" ht="15.75" customHeight="1">
      <c r="A848" s="276"/>
      <c r="B848" s="279"/>
      <c r="C848" s="279"/>
      <c r="D848" s="276"/>
      <c r="E848" s="276"/>
      <c r="F848" s="378"/>
      <c r="G848" s="276"/>
      <c r="H848" s="276"/>
      <c r="I848" s="276"/>
      <c r="J848" s="276"/>
      <c r="K848" s="276"/>
      <c r="L848" s="276"/>
      <c r="M848" s="276"/>
      <c r="N848" s="276"/>
      <c r="O848" s="276"/>
      <c r="P848" s="276"/>
      <c r="Q848" s="276"/>
      <c r="R848" s="276"/>
      <c r="S848" s="276"/>
      <c r="T848" s="276"/>
      <c r="U848" s="276"/>
      <c r="V848" s="276"/>
      <c r="W848" s="276"/>
      <c r="X848" s="276"/>
      <c r="Y848" s="276"/>
      <c r="Z848" s="276"/>
    </row>
    <row r="849" spans="1:26" ht="15.75" customHeight="1">
      <c r="A849" s="276"/>
      <c r="B849" s="279"/>
      <c r="C849" s="279"/>
      <c r="D849" s="276"/>
      <c r="E849" s="276"/>
      <c r="F849" s="378"/>
      <c r="G849" s="276"/>
      <c r="H849" s="276"/>
      <c r="I849" s="276"/>
      <c r="J849" s="276"/>
      <c r="K849" s="276"/>
      <c r="L849" s="276"/>
      <c r="M849" s="276"/>
      <c r="N849" s="276"/>
      <c r="O849" s="276"/>
      <c r="P849" s="276"/>
      <c r="Q849" s="276"/>
      <c r="R849" s="276"/>
      <c r="S849" s="276"/>
      <c r="T849" s="276"/>
      <c r="U849" s="276"/>
      <c r="V849" s="276"/>
      <c r="W849" s="276"/>
      <c r="X849" s="276"/>
      <c r="Y849" s="276"/>
      <c r="Z849" s="276"/>
    </row>
    <row r="850" spans="1:26" ht="15.75" customHeight="1">
      <c r="A850" s="276"/>
      <c r="B850" s="279"/>
      <c r="C850" s="279"/>
      <c r="D850" s="276"/>
      <c r="E850" s="276"/>
      <c r="F850" s="378"/>
      <c r="G850" s="276"/>
      <c r="H850" s="276"/>
      <c r="I850" s="276"/>
      <c r="J850" s="276"/>
      <c r="K850" s="276"/>
      <c r="L850" s="276"/>
      <c r="M850" s="276"/>
      <c r="N850" s="276"/>
      <c r="O850" s="276"/>
      <c r="P850" s="276"/>
      <c r="Q850" s="276"/>
      <c r="R850" s="276"/>
      <c r="S850" s="276"/>
      <c r="T850" s="276"/>
      <c r="U850" s="276"/>
      <c r="V850" s="276"/>
      <c r="W850" s="276"/>
      <c r="X850" s="276"/>
      <c r="Y850" s="276"/>
      <c r="Z850" s="276"/>
    </row>
    <row r="851" spans="1:26" ht="15.75" customHeight="1">
      <c r="A851" s="276"/>
      <c r="B851" s="279"/>
      <c r="C851" s="279"/>
      <c r="D851" s="276"/>
      <c r="E851" s="276"/>
      <c r="F851" s="378"/>
      <c r="G851" s="276"/>
      <c r="H851" s="276"/>
      <c r="I851" s="276"/>
      <c r="J851" s="276"/>
      <c r="K851" s="276"/>
      <c r="L851" s="276"/>
      <c r="M851" s="276"/>
      <c r="N851" s="276"/>
      <c r="O851" s="276"/>
      <c r="P851" s="276"/>
      <c r="Q851" s="276"/>
      <c r="R851" s="276"/>
      <c r="S851" s="276"/>
      <c r="T851" s="276"/>
      <c r="U851" s="276"/>
      <c r="V851" s="276"/>
      <c r="W851" s="276"/>
      <c r="X851" s="276"/>
      <c r="Y851" s="276"/>
      <c r="Z851" s="276"/>
    </row>
    <row r="852" spans="1:26" ht="15.75" customHeight="1">
      <c r="A852" s="276"/>
      <c r="B852" s="279"/>
      <c r="C852" s="279"/>
      <c r="D852" s="276"/>
      <c r="E852" s="276"/>
      <c r="F852" s="378"/>
      <c r="G852" s="276"/>
      <c r="H852" s="276"/>
      <c r="I852" s="276"/>
      <c r="J852" s="276"/>
      <c r="K852" s="276"/>
      <c r="L852" s="276"/>
      <c r="M852" s="276"/>
      <c r="N852" s="276"/>
      <c r="O852" s="276"/>
      <c r="P852" s="276"/>
      <c r="Q852" s="276"/>
      <c r="R852" s="276"/>
      <c r="S852" s="276"/>
      <c r="T852" s="276"/>
      <c r="U852" s="276"/>
      <c r="V852" s="276"/>
      <c r="W852" s="276"/>
      <c r="X852" s="276"/>
      <c r="Y852" s="276"/>
      <c r="Z852" s="276"/>
    </row>
    <row r="853" spans="1:26" ht="15.75" customHeight="1">
      <c r="A853" s="276"/>
      <c r="B853" s="279"/>
      <c r="C853" s="279"/>
      <c r="D853" s="276"/>
      <c r="E853" s="276"/>
      <c r="F853" s="378"/>
      <c r="G853" s="276"/>
      <c r="H853" s="276"/>
      <c r="I853" s="276"/>
      <c r="J853" s="276"/>
      <c r="K853" s="276"/>
      <c r="L853" s="276"/>
      <c r="M853" s="276"/>
      <c r="N853" s="276"/>
      <c r="O853" s="276"/>
      <c r="P853" s="276"/>
      <c r="Q853" s="276"/>
      <c r="R853" s="276"/>
      <c r="S853" s="276"/>
      <c r="T853" s="276"/>
      <c r="U853" s="276"/>
      <c r="V853" s="276"/>
      <c r="W853" s="276"/>
      <c r="X853" s="276"/>
      <c r="Y853" s="276"/>
      <c r="Z853" s="276"/>
    </row>
    <row r="854" spans="1:26" ht="15.75" customHeight="1">
      <c r="A854" s="276"/>
      <c r="B854" s="279"/>
      <c r="C854" s="279"/>
      <c r="D854" s="276"/>
      <c r="E854" s="276"/>
      <c r="F854" s="378"/>
      <c r="G854" s="276"/>
      <c r="H854" s="276"/>
      <c r="I854" s="276"/>
      <c r="J854" s="276"/>
      <c r="K854" s="276"/>
      <c r="L854" s="276"/>
      <c r="M854" s="276"/>
      <c r="N854" s="276"/>
      <c r="O854" s="276"/>
      <c r="P854" s="276"/>
      <c r="Q854" s="276"/>
      <c r="R854" s="276"/>
      <c r="S854" s="276"/>
      <c r="T854" s="276"/>
      <c r="U854" s="276"/>
      <c r="V854" s="276"/>
      <c r="W854" s="276"/>
      <c r="X854" s="276"/>
      <c r="Y854" s="276"/>
      <c r="Z854" s="276"/>
    </row>
    <row r="855" spans="1:26" ht="15.75" customHeight="1">
      <c r="A855" s="276"/>
      <c r="B855" s="279"/>
      <c r="C855" s="279"/>
      <c r="D855" s="276"/>
      <c r="E855" s="276"/>
      <c r="F855" s="378"/>
      <c r="G855" s="276"/>
      <c r="H855" s="276"/>
      <c r="I855" s="276"/>
      <c r="J855" s="276"/>
      <c r="K855" s="276"/>
      <c r="L855" s="276"/>
      <c r="M855" s="276"/>
      <c r="N855" s="276"/>
      <c r="O855" s="276"/>
      <c r="P855" s="276"/>
      <c r="Q855" s="276"/>
      <c r="R855" s="276"/>
      <c r="S855" s="276"/>
      <c r="T855" s="276"/>
      <c r="U855" s="276"/>
      <c r="V855" s="276"/>
      <c r="W855" s="276"/>
      <c r="X855" s="276"/>
      <c r="Y855" s="276"/>
      <c r="Z855" s="276"/>
    </row>
    <row r="856" spans="1:26" ht="15.75" customHeight="1">
      <c r="A856" s="276"/>
      <c r="B856" s="279"/>
      <c r="C856" s="279"/>
      <c r="D856" s="276"/>
      <c r="E856" s="276"/>
      <c r="F856" s="378"/>
      <c r="G856" s="276"/>
      <c r="H856" s="276"/>
      <c r="I856" s="276"/>
      <c r="J856" s="276"/>
      <c r="K856" s="276"/>
      <c r="L856" s="276"/>
      <c r="M856" s="276"/>
      <c r="N856" s="276"/>
      <c r="O856" s="276"/>
      <c r="P856" s="276"/>
      <c r="Q856" s="276"/>
      <c r="R856" s="276"/>
      <c r="S856" s="276"/>
      <c r="T856" s="276"/>
      <c r="U856" s="276"/>
      <c r="V856" s="276"/>
      <c r="W856" s="276"/>
      <c r="X856" s="276"/>
      <c r="Y856" s="276"/>
      <c r="Z856" s="276"/>
    </row>
    <row r="857" spans="1:26" ht="15.75" customHeight="1">
      <c r="A857" s="276"/>
      <c r="B857" s="279"/>
      <c r="C857" s="279"/>
      <c r="D857" s="276"/>
      <c r="E857" s="276"/>
      <c r="F857" s="378"/>
      <c r="G857" s="276"/>
      <c r="H857" s="276"/>
      <c r="I857" s="276"/>
      <c r="J857" s="276"/>
      <c r="K857" s="276"/>
      <c r="L857" s="276"/>
      <c r="M857" s="276"/>
      <c r="N857" s="276"/>
      <c r="O857" s="276"/>
      <c r="P857" s="276"/>
      <c r="Q857" s="276"/>
      <c r="R857" s="276"/>
      <c r="S857" s="276"/>
      <c r="T857" s="276"/>
      <c r="U857" s="276"/>
      <c r="V857" s="276"/>
      <c r="W857" s="276"/>
      <c r="X857" s="276"/>
      <c r="Y857" s="276"/>
      <c r="Z857" s="276"/>
    </row>
    <row r="858" spans="1:26" ht="15.75" customHeight="1">
      <c r="A858" s="276"/>
      <c r="B858" s="279"/>
      <c r="C858" s="279"/>
      <c r="D858" s="276"/>
      <c r="E858" s="276"/>
      <c r="F858" s="378"/>
      <c r="G858" s="276"/>
      <c r="H858" s="276"/>
      <c r="I858" s="276"/>
      <c r="J858" s="276"/>
      <c r="K858" s="276"/>
      <c r="L858" s="276"/>
      <c r="M858" s="276"/>
      <c r="N858" s="276"/>
      <c r="O858" s="276"/>
      <c r="P858" s="276"/>
      <c r="Q858" s="276"/>
      <c r="R858" s="276"/>
      <c r="S858" s="276"/>
      <c r="T858" s="276"/>
      <c r="U858" s="276"/>
      <c r="V858" s="276"/>
      <c r="W858" s="276"/>
      <c r="X858" s="276"/>
      <c r="Y858" s="276"/>
      <c r="Z858" s="276"/>
    </row>
    <row r="859" spans="1:26" ht="15.75" customHeight="1">
      <c r="A859" s="276"/>
      <c r="B859" s="279"/>
      <c r="C859" s="279"/>
      <c r="D859" s="276"/>
      <c r="E859" s="276"/>
      <c r="F859" s="378"/>
      <c r="G859" s="276"/>
      <c r="H859" s="276"/>
      <c r="I859" s="276"/>
      <c r="J859" s="276"/>
      <c r="K859" s="276"/>
      <c r="L859" s="276"/>
      <c r="M859" s="276"/>
      <c r="N859" s="276"/>
      <c r="O859" s="276"/>
      <c r="P859" s="276"/>
      <c r="Q859" s="276"/>
      <c r="R859" s="276"/>
      <c r="S859" s="276"/>
      <c r="T859" s="276"/>
      <c r="U859" s="276"/>
      <c r="V859" s="276"/>
      <c r="W859" s="276"/>
      <c r="X859" s="276"/>
      <c r="Y859" s="276"/>
      <c r="Z859" s="276"/>
    </row>
    <row r="860" spans="1:26" ht="15.75" customHeight="1">
      <c r="A860" s="276"/>
      <c r="B860" s="279"/>
      <c r="C860" s="279"/>
      <c r="D860" s="276"/>
      <c r="E860" s="276"/>
      <c r="F860" s="378"/>
      <c r="G860" s="276"/>
      <c r="H860" s="276"/>
      <c r="I860" s="276"/>
      <c r="J860" s="276"/>
      <c r="K860" s="276"/>
      <c r="L860" s="276"/>
      <c r="M860" s="276"/>
      <c r="N860" s="276"/>
      <c r="O860" s="276"/>
      <c r="P860" s="276"/>
      <c r="Q860" s="276"/>
      <c r="R860" s="276"/>
      <c r="S860" s="276"/>
      <c r="T860" s="276"/>
      <c r="U860" s="276"/>
      <c r="V860" s="276"/>
      <c r="W860" s="276"/>
      <c r="X860" s="276"/>
      <c r="Y860" s="276"/>
      <c r="Z860" s="276"/>
    </row>
    <row r="861" spans="1:26" ht="15.75" customHeight="1">
      <c r="A861" s="276"/>
      <c r="B861" s="279"/>
      <c r="C861" s="279"/>
      <c r="D861" s="276"/>
      <c r="E861" s="276"/>
      <c r="F861" s="378"/>
      <c r="G861" s="276"/>
      <c r="H861" s="276"/>
      <c r="I861" s="276"/>
      <c r="J861" s="276"/>
      <c r="K861" s="276"/>
      <c r="L861" s="276"/>
      <c r="M861" s="276"/>
      <c r="N861" s="276"/>
      <c r="O861" s="276"/>
      <c r="P861" s="276"/>
      <c r="Q861" s="276"/>
      <c r="R861" s="276"/>
      <c r="S861" s="276"/>
      <c r="T861" s="276"/>
      <c r="U861" s="276"/>
      <c r="V861" s="276"/>
      <c r="W861" s="276"/>
      <c r="X861" s="276"/>
      <c r="Y861" s="276"/>
      <c r="Z861" s="276"/>
    </row>
    <row r="862" spans="1:26" ht="15.75" customHeight="1">
      <c r="A862" s="276"/>
      <c r="B862" s="279"/>
      <c r="C862" s="279"/>
      <c r="D862" s="276"/>
      <c r="E862" s="276"/>
      <c r="F862" s="378"/>
      <c r="G862" s="276"/>
      <c r="H862" s="276"/>
      <c r="I862" s="276"/>
      <c r="J862" s="276"/>
      <c r="K862" s="276"/>
      <c r="L862" s="276"/>
      <c r="M862" s="276"/>
      <c r="N862" s="276"/>
      <c r="O862" s="276"/>
      <c r="P862" s="276"/>
      <c r="Q862" s="276"/>
      <c r="R862" s="276"/>
      <c r="S862" s="276"/>
      <c r="T862" s="276"/>
      <c r="U862" s="276"/>
      <c r="V862" s="276"/>
      <c r="W862" s="276"/>
      <c r="X862" s="276"/>
      <c r="Y862" s="276"/>
      <c r="Z862" s="276"/>
    </row>
    <row r="863" spans="1:26" ht="15.75" customHeight="1">
      <c r="A863" s="276"/>
      <c r="B863" s="279"/>
      <c r="C863" s="279"/>
      <c r="D863" s="276"/>
      <c r="E863" s="276"/>
      <c r="F863" s="378"/>
      <c r="G863" s="276"/>
      <c r="H863" s="276"/>
      <c r="I863" s="276"/>
      <c r="J863" s="276"/>
      <c r="K863" s="276"/>
      <c r="L863" s="276"/>
      <c r="M863" s="276"/>
      <c r="N863" s="276"/>
      <c r="O863" s="276"/>
      <c r="P863" s="276"/>
      <c r="Q863" s="276"/>
      <c r="R863" s="276"/>
      <c r="S863" s="276"/>
      <c r="T863" s="276"/>
      <c r="U863" s="276"/>
      <c r="V863" s="276"/>
      <c r="W863" s="276"/>
      <c r="X863" s="276"/>
      <c r="Y863" s="276"/>
      <c r="Z863" s="276"/>
    </row>
    <row r="864" spans="1:26" ht="15.75" customHeight="1">
      <c r="A864" s="276"/>
      <c r="B864" s="279"/>
      <c r="C864" s="279"/>
      <c r="D864" s="276"/>
      <c r="E864" s="276"/>
      <c r="F864" s="378"/>
      <c r="G864" s="276"/>
      <c r="H864" s="276"/>
      <c r="I864" s="276"/>
      <c r="J864" s="276"/>
      <c r="K864" s="276"/>
      <c r="L864" s="276"/>
      <c r="M864" s="276"/>
      <c r="N864" s="276"/>
      <c r="O864" s="276"/>
      <c r="P864" s="276"/>
      <c r="Q864" s="276"/>
      <c r="R864" s="276"/>
      <c r="S864" s="276"/>
      <c r="T864" s="276"/>
      <c r="U864" s="276"/>
      <c r="V864" s="276"/>
      <c r="W864" s="276"/>
      <c r="X864" s="276"/>
      <c r="Y864" s="276"/>
      <c r="Z864" s="276"/>
    </row>
    <row r="865" spans="1:26" ht="15.75" customHeight="1">
      <c r="A865" s="276"/>
      <c r="B865" s="279"/>
      <c r="C865" s="279"/>
      <c r="D865" s="276"/>
      <c r="E865" s="276"/>
      <c r="F865" s="378"/>
      <c r="G865" s="276"/>
      <c r="H865" s="276"/>
      <c r="I865" s="276"/>
      <c r="J865" s="276"/>
      <c r="K865" s="276"/>
      <c r="L865" s="276"/>
      <c r="M865" s="276"/>
      <c r="N865" s="276"/>
      <c r="O865" s="276"/>
      <c r="P865" s="276"/>
      <c r="Q865" s="276"/>
      <c r="R865" s="276"/>
      <c r="S865" s="276"/>
      <c r="T865" s="276"/>
      <c r="U865" s="276"/>
      <c r="V865" s="276"/>
      <c r="W865" s="276"/>
      <c r="X865" s="276"/>
      <c r="Y865" s="276"/>
      <c r="Z865" s="276"/>
    </row>
    <row r="866" spans="1:26" ht="15.75" customHeight="1">
      <c r="A866" s="276"/>
      <c r="B866" s="279"/>
      <c r="C866" s="279"/>
      <c r="D866" s="276"/>
      <c r="E866" s="276"/>
      <c r="F866" s="378"/>
      <c r="G866" s="276"/>
      <c r="H866" s="276"/>
      <c r="I866" s="276"/>
      <c r="J866" s="276"/>
      <c r="K866" s="276"/>
      <c r="L866" s="276"/>
      <c r="M866" s="276"/>
      <c r="N866" s="276"/>
      <c r="O866" s="276"/>
      <c r="P866" s="276"/>
      <c r="Q866" s="276"/>
      <c r="R866" s="276"/>
      <c r="S866" s="276"/>
      <c r="T866" s="276"/>
      <c r="U866" s="276"/>
      <c r="V866" s="276"/>
      <c r="W866" s="276"/>
      <c r="X866" s="276"/>
      <c r="Y866" s="276"/>
      <c r="Z866" s="276"/>
    </row>
    <row r="867" spans="1:26" ht="15.75" customHeight="1">
      <c r="A867" s="276"/>
      <c r="B867" s="279"/>
      <c r="C867" s="279"/>
      <c r="D867" s="276"/>
      <c r="E867" s="276"/>
      <c r="F867" s="378"/>
      <c r="G867" s="276"/>
      <c r="H867" s="276"/>
      <c r="I867" s="276"/>
      <c r="J867" s="276"/>
      <c r="K867" s="276"/>
      <c r="L867" s="276"/>
      <c r="M867" s="276"/>
      <c r="N867" s="276"/>
      <c r="O867" s="276"/>
      <c r="P867" s="276"/>
      <c r="Q867" s="276"/>
      <c r="R867" s="276"/>
      <c r="S867" s="276"/>
      <c r="T867" s="276"/>
      <c r="U867" s="276"/>
      <c r="V867" s="276"/>
      <c r="W867" s="276"/>
      <c r="X867" s="276"/>
      <c r="Y867" s="276"/>
      <c r="Z867" s="276"/>
    </row>
    <row r="868" spans="1:26" ht="15.75" customHeight="1">
      <c r="A868" s="276"/>
      <c r="B868" s="279"/>
      <c r="C868" s="279"/>
      <c r="D868" s="276"/>
      <c r="E868" s="276"/>
      <c r="F868" s="378"/>
      <c r="G868" s="276"/>
      <c r="H868" s="276"/>
      <c r="I868" s="276"/>
      <c r="J868" s="276"/>
      <c r="K868" s="276"/>
      <c r="L868" s="276"/>
      <c r="M868" s="276"/>
      <c r="N868" s="276"/>
      <c r="O868" s="276"/>
      <c r="P868" s="276"/>
      <c r="Q868" s="276"/>
      <c r="R868" s="276"/>
      <c r="S868" s="276"/>
      <c r="T868" s="276"/>
      <c r="U868" s="276"/>
      <c r="V868" s="276"/>
      <c r="W868" s="276"/>
      <c r="X868" s="276"/>
      <c r="Y868" s="276"/>
      <c r="Z868" s="276"/>
    </row>
    <row r="869" spans="1:26" ht="15.75" customHeight="1">
      <c r="A869" s="276"/>
      <c r="B869" s="279"/>
      <c r="C869" s="279"/>
      <c r="D869" s="276"/>
      <c r="E869" s="276"/>
      <c r="F869" s="378"/>
      <c r="G869" s="276"/>
      <c r="H869" s="276"/>
      <c r="I869" s="276"/>
      <c r="J869" s="276"/>
      <c r="K869" s="276"/>
      <c r="L869" s="276"/>
      <c r="M869" s="276"/>
      <c r="N869" s="276"/>
      <c r="O869" s="276"/>
      <c r="P869" s="276"/>
      <c r="Q869" s="276"/>
      <c r="R869" s="276"/>
      <c r="S869" s="276"/>
      <c r="T869" s="276"/>
      <c r="U869" s="276"/>
      <c r="V869" s="276"/>
      <c r="W869" s="276"/>
      <c r="X869" s="276"/>
      <c r="Y869" s="276"/>
      <c r="Z869" s="276"/>
    </row>
    <row r="870" spans="1:26" ht="15.75" customHeight="1">
      <c r="A870" s="276"/>
      <c r="B870" s="279"/>
      <c r="C870" s="279"/>
      <c r="D870" s="276"/>
      <c r="E870" s="276"/>
      <c r="F870" s="378"/>
      <c r="G870" s="276"/>
      <c r="H870" s="276"/>
      <c r="I870" s="276"/>
      <c r="J870" s="276"/>
      <c r="K870" s="276"/>
      <c r="L870" s="276"/>
      <c r="M870" s="276"/>
      <c r="N870" s="276"/>
      <c r="O870" s="276"/>
      <c r="P870" s="276"/>
      <c r="Q870" s="276"/>
      <c r="R870" s="276"/>
      <c r="S870" s="276"/>
      <c r="T870" s="276"/>
      <c r="U870" s="276"/>
      <c r="V870" s="276"/>
      <c r="W870" s="276"/>
      <c r="X870" s="276"/>
      <c r="Y870" s="276"/>
      <c r="Z870" s="276"/>
    </row>
    <row r="871" spans="1:26" ht="15.75" customHeight="1">
      <c r="A871" s="276"/>
      <c r="B871" s="279"/>
      <c r="C871" s="279"/>
      <c r="D871" s="276"/>
      <c r="E871" s="276"/>
      <c r="F871" s="378"/>
      <c r="G871" s="276"/>
      <c r="H871" s="276"/>
      <c r="I871" s="276"/>
      <c r="J871" s="276"/>
      <c r="K871" s="276"/>
      <c r="L871" s="276"/>
      <c r="M871" s="276"/>
      <c r="N871" s="276"/>
      <c r="O871" s="276"/>
      <c r="P871" s="276"/>
      <c r="Q871" s="276"/>
      <c r="R871" s="276"/>
      <c r="S871" s="276"/>
      <c r="T871" s="276"/>
      <c r="U871" s="276"/>
      <c r="V871" s="276"/>
      <c r="W871" s="276"/>
      <c r="X871" s="276"/>
      <c r="Y871" s="276"/>
      <c r="Z871" s="276"/>
    </row>
    <row r="872" spans="1:26" ht="15.75" customHeight="1">
      <c r="A872" s="276"/>
      <c r="B872" s="279"/>
      <c r="C872" s="279"/>
      <c r="D872" s="276"/>
      <c r="E872" s="276"/>
      <c r="F872" s="378"/>
      <c r="G872" s="276"/>
      <c r="H872" s="276"/>
      <c r="I872" s="276"/>
      <c r="J872" s="276"/>
      <c r="K872" s="276"/>
      <c r="L872" s="276"/>
      <c r="M872" s="276"/>
      <c r="N872" s="276"/>
      <c r="O872" s="276"/>
      <c r="P872" s="276"/>
      <c r="Q872" s="276"/>
      <c r="R872" s="276"/>
      <c r="S872" s="276"/>
      <c r="T872" s="276"/>
      <c r="U872" s="276"/>
      <c r="V872" s="276"/>
      <c r="W872" s="276"/>
      <c r="X872" s="276"/>
      <c r="Y872" s="276"/>
      <c r="Z872" s="276"/>
    </row>
    <row r="873" spans="1:26" ht="15.75" customHeight="1">
      <c r="A873" s="276"/>
      <c r="B873" s="279"/>
      <c r="C873" s="279"/>
      <c r="D873" s="276"/>
      <c r="E873" s="276"/>
      <c r="F873" s="378"/>
      <c r="G873" s="276"/>
      <c r="H873" s="276"/>
      <c r="I873" s="276"/>
      <c r="J873" s="276"/>
      <c r="K873" s="276"/>
      <c r="L873" s="276"/>
      <c r="M873" s="276"/>
      <c r="N873" s="276"/>
      <c r="O873" s="276"/>
      <c r="P873" s="276"/>
      <c r="Q873" s="276"/>
      <c r="R873" s="276"/>
      <c r="S873" s="276"/>
      <c r="T873" s="276"/>
      <c r="U873" s="276"/>
      <c r="V873" s="276"/>
      <c r="W873" s="276"/>
      <c r="X873" s="276"/>
      <c r="Y873" s="276"/>
      <c r="Z873" s="276"/>
    </row>
    <row r="874" spans="1:26" ht="15.75" customHeight="1">
      <c r="A874" s="276"/>
      <c r="B874" s="279"/>
      <c r="C874" s="279"/>
      <c r="D874" s="276"/>
      <c r="E874" s="276"/>
      <c r="F874" s="378"/>
      <c r="G874" s="276"/>
      <c r="H874" s="276"/>
      <c r="I874" s="276"/>
      <c r="J874" s="276"/>
      <c r="K874" s="276"/>
      <c r="L874" s="276"/>
      <c r="M874" s="276"/>
      <c r="N874" s="276"/>
      <c r="O874" s="276"/>
      <c r="P874" s="276"/>
      <c r="Q874" s="276"/>
      <c r="R874" s="276"/>
      <c r="S874" s="276"/>
      <c r="T874" s="276"/>
      <c r="U874" s="276"/>
      <c r="V874" s="276"/>
      <c r="W874" s="276"/>
      <c r="X874" s="276"/>
      <c r="Y874" s="276"/>
      <c r="Z874" s="276"/>
    </row>
    <row r="875" spans="1:26" ht="15.75" customHeight="1">
      <c r="A875" s="276"/>
      <c r="B875" s="279"/>
      <c r="C875" s="279"/>
      <c r="D875" s="276"/>
      <c r="E875" s="276"/>
      <c r="F875" s="378"/>
      <c r="G875" s="276"/>
      <c r="H875" s="276"/>
      <c r="I875" s="276"/>
      <c r="J875" s="276"/>
      <c r="K875" s="276"/>
      <c r="L875" s="276"/>
      <c r="M875" s="276"/>
      <c r="N875" s="276"/>
      <c r="O875" s="276"/>
      <c r="P875" s="276"/>
      <c r="Q875" s="276"/>
      <c r="R875" s="276"/>
      <c r="S875" s="276"/>
      <c r="T875" s="276"/>
      <c r="U875" s="276"/>
      <c r="V875" s="276"/>
      <c r="W875" s="276"/>
      <c r="X875" s="276"/>
      <c r="Y875" s="276"/>
      <c r="Z875" s="276"/>
    </row>
    <row r="876" spans="1:26" ht="15.75" customHeight="1">
      <c r="A876" s="276"/>
      <c r="B876" s="279"/>
      <c r="C876" s="279"/>
      <c r="D876" s="276"/>
      <c r="E876" s="276"/>
      <c r="F876" s="378"/>
      <c r="G876" s="276"/>
      <c r="H876" s="276"/>
      <c r="I876" s="276"/>
      <c r="J876" s="276"/>
      <c r="K876" s="276"/>
      <c r="L876" s="276"/>
      <c r="M876" s="276"/>
      <c r="N876" s="276"/>
      <c r="O876" s="276"/>
      <c r="P876" s="276"/>
      <c r="Q876" s="276"/>
      <c r="R876" s="276"/>
      <c r="S876" s="276"/>
      <c r="T876" s="276"/>
      <c r="U876" s="276"/>
      <c r="V876" s="276"/>
      <c r="W876" s="276"/>
      <c r="X876" s="276"/>
      <c r="Y876" s="276"/>
      <c r="Z876" s="276"/>
    </row>
    <row r="877" spans="1:26" ht="15.75" customHeight="1">
      <c r="A877" s="276"/>
      <c r="B877" s="279"/>
      <c r="C877" s="279"/>
      <c r="D877" s="276"/>
      <c r="E877" s="276"/>
      <c r="F877" s="378"/>
      <c r="G877" s="276"/>
      <c r="H877" s="276"/>
      <c r="I877" s="276"/>
      <c r="J877" s="276"/>
      <c r="K877" s="276"/>
      <c r="L877" s="276"/>
      <c r="M877" s="276"/>
      <c r="N877" s="276"/>
      <c r="O877" s="276"/>
      <c r="P877" s="276"/>
      <c r="Q877" s="276"/>
      <c r="R877" s="276"/>
      <c r="S877" s="276"/>
      <c r="T877" s="276"/>
      <c r="U877" s="276"/>
      <c r="V877" s="276"/>
      <c r="W877" s="276"/>
      <c r="X877" s="276"/>
      <c r="Y877" s="276"/>
      <c r="Z877" s="276"/>
    </row>
    <row r="878" spans="1:26" ht="15.75" customHeight="1">
      <c r="A878" s="276"/>
      <c r="B878" s="279"/>
      <c r="C878" s="279"/>
      <c r="D878" s="276"/>
      <c r="E878" s="276"/>
      <c r="F878" s="378"/>
      <c r="G878" s="276"/>
      <c r="H878" s="276"/>
      <c r="I878" s="276"/>
      <c r="J878" s="276"/>
      <c r="K878" s="276"/>
      <c r="L878" s="276"/>
      <c r="M878" s="276"/>
      <c r="N878" s="276"/>
      <c r="O878" s="276"/>
      <c r="P878" s="276"/>
      <c r="Q878" s="276"/>
      <c r="R878" s="276"/>
      <c r="S878" s="276"/>
      <c r="T878" s="276"/>
      <c r="U878" s="276"/>
      <c r="V878" s="276"/>
      <c r="W878" s="276"/>
      <c r="X878" s="276"/>
      <c r="Y878" s="276"/>
      <c r="Z878" s="276"/>
    </row>
    <row r="879" spans="1:26" ht="15.75" customHeight="1">
      <c r="A879" s="276"/>
      <c r="B879" s="279"/>
      <c r="C879" s="279"/>
      <c r="D879" s="276"/>
      <c r="E879" s="276"/>
      <c r="F879" s="378"/>
      <c r="G879" s="276"/>
      <c r="H879" s="276"/>
      <c r="I879" s="276"/>
      <c r="J879" s="276"/>
      <c r="K879" s="276"/>
      <c r="L879" s="276"/>
      <c r="M879" s="276"/>
      <c r="N879" s="276"/>
      <c r="O879" s="276"/>
      <c r="P879" s="276"/>
      <c r="Q879" s="276"/>
      <c r="R879" s="276"/>
      <c r="S879" s="276"/>
      <c r="T879" s="276"/>
      <c r="U879" s="276"/>
      <c r="V879" s="276"/>
      <c r="W879" s="276"/>
      <c r="X879" s="276"/>
      <c r="Y879" s="276"/>
      <c r="Z879" s="276"/>
    </row>
    <row r="880" spans="1:26" ht="15.75" customHeight="1">
      <c r="A880" s="276"/>
      <c r="B880" s="279"/>
      <c r="C880" s="279"/>
      <c r="D880" s="276"/>
      <c r="E880" s="276"/>
      <c r="F880" s="378"/>
      <c r="G880" s="276"/>
      <c r="H880" s="276"/>
      <c r="I880" s="276"/>
      <c r="J880" s="276"/>
      <c r="K880" s="276"/>
      <c r="L880" s="276"/>
      <c r="M880" s="276"/>
      <c r="N880" s="276"/>
      <c r="O880" s="276"/>
      <c r="P880" s="276"/>
      <c r="Q880" s="276"/>
      <c r="R880" s="276"/>
      <c r="S880" s="276"/>
      <c r="T880" s="276"/>
      <c r="U880" s="276"/>
      <c r="V880" s="276"/>
      <c r="W880" s="276"/>
      <c r="X880" s="276"/>
      <c r="Y880" s="276"/>
      <c r="Z880" s="276"/>
    </row>
    <row r="881" spans="1:26" ht="15.75" customHeight="1">
      <c r="A881" s="276"/>
      <c r="B881" s="279"/>
      <c r="C881" s="279"/>
      <c r="D881" s="276"/>
      <c r="E881" s="276"/>
      <c r="F881" s="378"/>
      <c r="G881" s="276"/>
      <c r="H881" s="276"/>
      <c r="I881" s="276"/>
      <c r="J881" s="276"/>
      <c r="K881" s="276"/>
      <c r="L881" s="276"/>
      <c r="M881" s="276"/>
      <c r="N881" s="276"/>
      <c r="O881" s="276"/>
      <c r="P881" s="276"/>
      <c r="Q881" s="276"/>
      <c r="R881" s="276"/>
      <c r="S881" s="276"/>
      <c r="T881" s="276"/>
      <c r="U881" s="276"/>
      <c r="V881" s="276"/>
      <c r="W881" s="276"/>
      <c r="X881" s="276"/>
      <c r="Y881" s="276"/>
      <c r="Z881" s="276"/>
    </row>
    <row r="882" spans="1:26" ht="15.75" customHeight="1">
      <c r="A882" s="276"/>
      <c r="B882" s="279"/>
      <c r="C882" s="279"/>
      <c r="D882" s="276"/>
      <c r="E882" s="276"/>
      <c r="F882" s="378"/>
      <c r="G882" s="276"/>
      <c r="H882" s="276"/>
      <c r="I882" s="276"/>
      <c r="J882" s="276"/>
      <c r="K882" s="276"/>
      <c r="L882" s="276"/>
      <c r="M882" s="276"/>
      <c r="N882" s="276"/>
      <c r="O882" s="276"/>
      <c r="P882" s="276"/>
      <c r="Q882" s="276"/>
      <c r="R882" s="276"/>
      <c r="S882" s="276"/>
      <c r="T882" s="276"/>
      <c r="U882" s="276"/>
      <c r="V882" s="276"/>
      <c r="W882" s="276"/>
      <c r="X882" s="276"/>
      <c r="Y882" s="276"/>
      <c r="Z882" s="276"/>
    </row>
    <row r="883" spans="1:26" ht="15.75" customHeight="1">
      <c r="A883" s="276"/>
      <c r="B883" s="279"/>
      <c r="C883" s="279"/>
      <c r="D883" s="276"/>
      <c r="E883" s="276"/>
      <c r="F883" s="378"/>
      <c r="G883" s="276"/>
      <c r="H883" s="276"/>
      <c r="I883" s="276"/>
      <c r="J883" s="276"/>
      <c r="K883" s="276"/>
      <c r="L883" s="276"/>
      <c r="M883" s="276"/>
      <c r="N883" s="276"/>
      <c r="O883" s="276"/>
      <c r="P883" s="276"/>
      <c r="Q883" s="276"/>
      <c r="R883" s="276"/>
      <c r="S883" s="276"/>
      <c r="T883" s="276"/>
      <c r="U883" s="276"/>
      <c r="V883" s="276"/>
      <c r="W883" s="276"/>
      <c r="X883" s="276"/>
      <c r="Y883" s="276"/>
      <c r="Z883" s="276"/>
    </row>
    <row r="884" spans="1:26" ht="15.75" customHeight="1">
      <c r="A884" s="276"/>
      <c r="B884" s="279"/>
      <c r="C884" s="279"/>
      <c r="D884" s="276"/>
      <c r="E884" s="276"/>
      <c r="F884" s="378"/>
      <c r="G884" s="276"/>
      <c r="H884" s="276"/>
      <c r="I884" s="276"/>
      <c r="J884" s="276"/>
      <c r="K884" s="276"/>
      <c r="L884" s="276"/>
      <c r="M884" s="276"/>
      <c r="N884" s="276"/>
      <c r="O884" s="276"/>
      <c r="P884" s="276"/>
      <c r="Q884" s="276"/>
      <c r="R884" s="276"/>
      <c r="S884" s="276"/>
      <c r="T884" s="276"/>
      <c r="U884" s="276"/>
      <c r="V884" s="276"/>
      <c r="W884" s="276"/>
      <c r="X884" s="276"/>
      <c r="Y884" s="276"/>
      <c r="Z884" s="276"/>
    </row>
    <row r="885" spans="1:26" ht="15.75" customHeight="1">
      <c r="A885" s="276"/>
      <c r="B885" s="279"/>
      <c r="C885" s="279"/>
      <c r="D885" s="276"/>
      <c r="E885" s="276"/>
      <c r="F885" s="378"/>
      <c r="G885" s="276"/>
      <c r="H885" s="276"/>
      <c r="I885" s="276"/>
      <c r="J885" s="276"/>
      <c r="K885" s="276"/>
      <c r="L885" s="276"/>
      <c r="M885" s="276"/>
      <c r="N885" s="276"/>
      <c r="O885" s="276"/>
      <c r="P885" s="276"/>
      <c r="Q885" s="276"/>
      <c r="R885" s="276"/>
      <c r="S885" s="276"/>
      <c r="T885" s="276"/>
      <c r="U885" s="276"/>
      <c r="V885" s="276"/>
      <c r="W885" s="276"/>
      <c r="X885" s="276"/>
      <c r="Y885" s="276"/>
      <c r="Z885" s="276"/>
    </row>
    <row r="886" spans="1:26" ht="15.75" customHeight="1">
      <c r="A886" s="276"/>
      <c r="B886" s="279"/>
      <c r="C886" s="279"/>
      <c r="D886" s="276"/>
      <c r="E886" s="276"/>
      <c r="F886" s="378"/>
      <c r="G886" s="276"/>
      <c r="H886" s="276"/>
      <c r="I886" s="276"/>
      <c r="J886" s="276"/>
      <c r="K886" s="276"/>
      <c r="L886" s="276"/>
      <c r="M886" s="276"/>
      <c r="N886" s="276"/>
      <c r="O886" s="276"/>
      <c r="P886" s="276"/>
      <c r="Q886" s="276"/>
      <c r="R886" s="276"/>
      <c r="S886" s="276"/>
      <c r="T886" s="276"/>
      <c r="U886" s="276"/>
      <c r="V886" s="276"/>
      <c r="W886" s="276"/>
      <c r="X886" s="276"/>
      <c r="Y886" s="276"/>
      <c r="Z886" s="276"/>
    </row>
    <row r="887" spans="1:26" ht="15.75" customHeight="1">
      <c r="A887" s="276"/>
      <c r="B887" s="279"/>
      <c r="C887" s="279"/>
      <c r="D887" s="276"/>
      <c r="E887" s="276"/>
      <c r="F887" s="378"/>
      <c r="G887" s="276"/>
      <c r="H887" s="276"/>
      <c r="I887" s="276"/>
      <c r="J887" s="276"/>
      <c r="K887" s="276"/>
      <c r="L887" s="276"/>
      <c r="M887" s="276"/>
      <c r="N887" s="276"/>
      <c r="O887" s="276"/>
      <c r="P887" s="276"/>
      <c r="Q887" s="276"/>
      <c r="R887" s="276"/>
      <c r="S887" s="276"/>
      <c r="T887" s="276"/>
      <c r="U887" s="276"/>
      <c r="V887" s="276"/>
      <c r="W887" s="276"/>
      <c r="X887" s="276"/>
      <c r="Y887" s="276"/>
      <c r="Z887" s="276"/>
    </row>
    <row r="888" spans="1:26" ht="15.75" customHeight="1">
      <c r="A888" s="276"/>
      <c r="B888" s="279"/>
      <c r="C888" s="279"/>
      <c r="D888" s="276"/>
      <c r="E888" s="276"/>
      <c r="F888" s="378"/>
      <c r="G888" s="276"/>
      <c r="H888" s="276"/>
      <c r="I888" s="276"/>
      <c r="J888" s="276"/>
      <c r="K888" s="276"/>
      <c r="L888" s="276"/>
      <c r="M888" s="276"/>
      <c r="N888" s="276"/>
      <c r="O888" s="276"/>
      <c r="P888" s="276"/>
      <c r="Q888" s="276"/>
      <c r="R888" s="276"/>
      <c r="S888" s="276"/>
      <c r="T888" s="276"/>
      <c r="U888" s="276"/>
      <c r="V888" s="276"/>
      <c r="W888" s="276"/>
      <c r="X888" s="276"/>
      <c r="Y888" s="276"/>
      <c r="Z888" s="276"/>
    </row>
    <row r="889" spans="1:26" ht="15.75" customHeight="1">
      <c r="A889" s="276"/>
      <c r="B889" s="279"/>
      <c r="C889" s="279"/>
      <c r="D889" s="276"/>
      <c r="E889" s="276"/>
      <c r="F889" s="378"/>
      <c r="G889" s="276"/>
      <c r="H889" s="276"/>
      <c r="I889" s="276"/>
      <c r="J889" s="276"/>
      <c r="K889" s="276"/>
      <c r="L889" s="276"/>
      <c r="M889" s="276"/>
      <c r="N889" s="276"/>
      <c r="O889" s="276"/>
      <c r="P889" s="276"/>
      <c r="Q889" s="276"/>
      <c r="R889" s="276"/>
      <c r="S889" s="276"/>
      <c r="T889" s="276"/>
      <c r="U889" s="276"/>
      <c r="V889" s="276"/>
      <c r="W889" s="276"/>
      <c r="X889" s="276"/>
      <c r="Y889" s="276"/>
      <c r="Z889" s="276"/>
    </row>
    <row r="890" spans="1:26" ht="15.75" customHeight="1">
      <c r="A890" s="276"/>
      <c r="B890" s="279"/>
      <c r="C890" s="279"/>
      <c r="D890" s="276"/>
      <c r="E890" s="276"/>
      <c r="F890" s="378"/>
      <c r="G890" s="276"/>
      <c r="H890" s="276"/>
      <c r="I890" s="276"/>
      <c r="J890" s="276"/>
      <c r="K890" s="276"/>
      <c r="L890" s="276"/>
      <c r="M890" s="276"/>
      <c r="N890" s="276"/>
      <c r="O890" s="276"/>
      <c r="P890" s="276"/>
      <c r="Q890" s="276"/>
      <c r="R890" s="276"/>
      <c r="S890" s="276"/>
      <c r="T890" s="276"/>
      <c r="U890" s="276"/>
      <c r="V890" s="276"/>
      <c r="W890" s="276"/>
      <c r="X890" s="276"/>
      <c r="Y890" s="276"/>
      <c r="Z890" s="276"/>
    </row>
    <row r="891" spans="1:26" ht="15.75" customHeight="1">
      <c r="A891" s="276"/>
      <c r="B891" s="279"/>
      <c r="C891" s="279"/>
      <c r="D891" s="276"/>
      <c r="E891" s="276"/>
      <c r="F891" s="378"/>
      <c r="G891" s="276"/>
      <c r="H891" s="276"/>
      <c r="I891" s="276"/>
      <c r="J891" s="276"/>
      <c r="K891" s="276"/>
      <c r="L891" s="276"/>
      <c r="M891" s="276"/>
      <c r="N891" s="276"/>
      <c r="O891" s="276"/>
      <c r="P891" s="276"/>
      <c r="Q891" s="276"/>
      <c r="R891" s="276"/>
      <c r="S891" s="276"/>
      <c r="T891" s="276"/>
      <c r="U891" s="276"/>
      <c r="V891" s="276"/>
      <c r="W891" s="276"/>
      <c r="X891" s="276"/>
      <c r="Y891" s="276"/>
      <c r="Z891" s="276"/>
    </row>
    <row r="892" spans="1:26" ht="15.75" customHeight="1">
      <c r="A892" s="276"/>
      <c r="B892" s="279"/>
      <c r="C892" s="279"/>
      <c r="D892" s="276"/>
      <c r="E892" s="276"/>
      <c r="F892" s="378"/>
      <c r="G892" s="276"/>
      <c r="H892" s="276"/>
      <c r="I892" s="276"/>
      <c r="J892" s="276"/>
      <c r="K892" s="276"/>
      <c r="L892" s="276"/>
      <c r="M892" s="276"/>
      <c r="N892" s="276"/>
      <c r="O892" s="276"/>
      <c r="P892" s="276"/>
      <c r="Q892" s="276"/>
      <c r="R892" s="276"/>
      <c r="S892" s="276"/>
      <c r="T892" s="276"/>
      <c r="U892" s="276"/>
      <c r="V892" s="276"/>
      <c r="W892" s="276"/>
      <c r="X892" s="276"/>
      <c r="Y892" s="276"/>
      <c r="Z892" s="276"/>
    </row>
    <row r="893" spans="1:26" ht="15.75" customHeight="1">
      <c r="A893" s="276"/>
      <c r="B893" s="279"/>
      <c r="C893" s="279"/>
      <c r="D893" s="276"/>
      <c r="E893" s="276"/>
      <c r="F893" s="378"/>
      <c r="G893" s="276"/>
      <c r="H893" s="276"/>
      <c r="I893" s="276"/>
      <c r="J893" s="276"/>
      <c r="K893" s="276"/>
      <c r="L893" s="276"/>
      <c r="M893" s="276"/>
      <c r="N893" s="276"/>
      <c r="O893" s="276"/>
      <c r="P893" s="276"/>
      <c r="Q893" s="276"/>
      <c r="R893" s="276"/>
      <c r="S893" s="276"/>
      <c r="T893" s="276"/>
      <c r="U893" s="276"/>
      <c r="V893" s="276"/>
      <c r="W893" s="276"/>
      <c r="X893" s="276"/>
      <c r="Y893" s="276"/>
      <c r="Z893" s="276"/>
    </row>
    <row r="894" spans="1:26" ht="15.75" customHeight="1">
      <c r="A894" s="276"/>
      <c r="B894" s="279"/>
      <c r="C894" s="279"/>
      <c r="D894" s="276"/>
      <c r="E894" s="276"/>
      <c r="F894" s="378"/>
      <c r="G894" s="276"/>
      <c r="H894" s="276"/>
      <c r="I894" s="276"/>
      <c r="J894" s="276"/>
      <c r="K894" s="276"/>
      <c r="L894" s="276"/>
      <c r="M894" s="276"/>
      <c r="N894" s="276"/>
      <c r="O894" s="276"/>
      <c r="P894" s="276"/>
      <c r="Q894" s="276"/>
      <c r="R894" s="276"/>
      <c r="S894" s="276"/>
      <c r="T894" s="276"/>
      <c r="U894" s="276"/>
      <c r="V894" s="276"/>
      <c r="W894" s="276"/>
      <c r="X894" s="276"/>
      <c r="Y894" s="276"/>
      <c r="Z894" s="276"/>
    </row>
    <row r="895" spans="1:26" ht="15.75" customHeight="1">
      <c r="A895" s="276"/>
      <c r="B895" s="279"/>
      <c r="C895" s="279"/>
      <c r="D895" s="276"/>
      <c r="E895" s="276"/>
      <c r="F895" s="378"/>
      <c r="G895" s="276"/>
      <c r="H895" s="276"/>
      <c r="I895" s="276"/>
      <c r="J895" s="276"/>
      <c r="K895" s="276"/>
      <c r="L895" s="276"/>
      <c r="M895" s="276"/>
      <c r="N895" s="276"/>
      <c r="O895" s="276"/>
      <c r="P895" s="276"/>
      <c r="Q895" s="276"/>
      <c r="R895" s="276"/>
      <c r="S895" s="276"/>
      <c r="T895" s="276"/>
      <c r="U895" s="276"/>
      <c r="V895" s="276"/>
      <c r="W895" s="276"/>
      <c r="X895" s="276"/>
      <c r="Y895" s="276"/>
      <c r="Z895" s="276"/>
    </row>
    <row r="896" spans="1:26" ht="15.75" customHeight="1">
      <c r="A896" s="276"/>
      <c r="B896" s="279"/>
      <c r="C896" s="279"/>
      <c r="D896" s="276"/>
      <c r="E896" s="276"/>
      <c r="F896" s="378"/>
      <c r="G896" s="276"/>
      <c r="H896" s="276"/>
      <c r="I896" s="276"/>
      <c r="J896" s="276"/>
      <c r="K896" s="276"/>
      <c r="L896" s="276"/>
      <c r="M896" s="276"/>
      <c r="N896" s="276"/>
      <c r="O896" s="276"/>
      <c r="P896" s="276"/>
      <c r="Q896" s="276"/>
      <c r="R896" s="276"/>
      <c r="S896" s="276"/>
      <c r="T896" s="276"/>
      <c r="U896" s="276"/>
      <c r="V896" s="276"/>
      <c r="W896" s="276"/>
      <c r="X896" s="276"/>
      <c r="Y896" s="276"/>
      <c r="Z896" s="276"/>
    </row>
    <row r="897" spans="1:26" ht="15.75" customHeight="1">
      <c r="A897" s="276"/>
      <c r="B897" s="279"/>
      <c r="C897" s="279"/>
      <c r="D897" s="276"/>
      <c r="E897" s="276"/>
      <c r="F897" s="378"/>
      <c r="G897" s="276"/>
      <c r="H897" s="276"/>
      <c r="I897" s="276"/>
      <c r="J897" s="276"/>
      <c r="K897" s="276"/>
      <c r="L897" s="276"/>
      <c r="M897" s="276"/>
      <c r="N897" s="276"/>
      <c r="O897" s="276"/>
      <c r="P897" s="276"/>
      <c r="Q897" s="276"/>
      <c r="R897" s="276"/>
      <c r="S897" s="276"/>
      <c r="T897" s="276"/>
      <c r="U897" s="276"/>
      <c r="V897" s="276"/>
      <c r="W897" s="276"/>
      <c r="X897" s="276"/>
      <c r="Y897" s="276"/>
      <c r="Z897" s="276"/>
    </row>
    <row r="898" spans="1:26" ht="15.75" customHeight="1">
      <c r="A898" s="276"/>
      <c r="B898" s="279"/>
      <c r="C898" s="279"/>
      <c r="D898" s="276"/>
      <c r="E898" s="276"/>
      <c r="F898" s="378"/>
      <c r="G898" s="276"/>
      <c r="H898" s="276"/>
      <c r="I898" s="276"/>
      <c r="J898" s="276"/>
      <c r="K898" s="276"/>
      <c r="L898" s="276"/>
      <c r="M898" s="276"/>
      <c r="N898" s="276"/>
      <c r="O898" s="276"/>
      <c r="P898" s="276"/>
      <c r="Q898" s="276"/>
      <c r="R898" s="276"/>
      <c r="S898" s="276"/>
      <c r="T898" s="276"/>
      <c r="U898" s="276"/>
      <c r="V898" s="276"/>
      <c r="W898" s="276"/>
      <c r="X898" s="276"/>
      <c r="Y898" s="276"/>
      <c r="Z898" s="276"/>
    </row>
    <row r="899" spans="1:26" ht="15.75" customHeight="1">
      <c r="A899" s="276"/>
      <c r="B899" s="279"/>
      <c r="C899" s="279"/>
      <c r="D899" s="276"/>
      <c r="E899" s="276"/>
      <c r="F899" s="378"/>
      <c r="G899" s="276"/>
      <c r="H899" s="276"/>
      <c r="I899" s="276"/>
      <c r="J899" s="276"/>
      <c r="K899" s="276"/>
      <c r="L899" s="276"/>
      <c r="M899" s="276"/>
      <c r="N899" s="276"/>
      <c r="O899" s="276"/>
      <c r="P899" s="276"/>
      <c r="Q899" s="276"/>
      <c r="R899" s="276"/>
      <c r="S899" s="276"/>
      <c r="T899" s="276"/>
      <c r="U899" s="276"/>
      <c r="V899" s="276"/>
      <c r="W899" s="276"/>
      <c r="X899" s="276"/>
      <c r="Y899" s="276"/>
      <c r="Z899" s="276"/>
    </row>
    <row r="900" spans="1:26" ht="15.75" customHeight="1">
      <c r="A900" s="276"/>
      <c r="B900" s="279"/>
      <c r="C900" s="279"/>
      <c r="D900" s="276"/>
      <c r="E900" s="276"/>
      <c r="F900" s="378"/>
      <c r="G900" s="276"/>
      <c r="H900" s="276"/>
      <c r="I900" s="276"/>
      <c r="J900" s="276"/>
      <c r="K900" s="276"/>
      <c r="L900" s="276"/>
      <c r="M900" s="276"/>
      <c r="N900" s="276"/>
      <c r="O900" s="276"/>
      <c r="P900" s="276"/>
      <c r="Q900" s="276"/>
      <c r="R900" s="276"/>
      <c r="S900" s="276"/>
      <c r="T900" s="276"/>
      <c r="U900" s="276"/>
      <c r="V900" s="276"/>
      <c r="W900" s="276"/>
      <c r="X900" s="276"/>
      <c r="Y900" s="276"/>
      <c r="Z900" s="276"/>
    </row>
    <row r="901" spans="1:26" ht="15.75" customHeight="1">
      <c r="A901" s="276"/>
      <c r="B901" s="279"/>
      <c r="C901" s="279"/>
      <c r="D901" s="276"/>
      <c r="E901" s="276"/>
      <c r="F901" s="378"/>
      <c r="G901" s="276"/>
      <c r="H901" s="276"/>
      <c r="I901" s="276"/>
      <c r="J901" s="276"/>
      <c r="K901" s="276"/>
      <c r="L901" s="276"/>
      <c r="M901" s="276"/>
      <c r="N901" s="276"/>
      <c r="O901" s="276"/>
      <c r="P901" s="276"/>
      <c r="Q901" s="276"/>
      <c r="R901" s="276"/>
      <c r="S901" s="276"/>
      <c r="T901" s="276"/>
      <c r="U901" s="276"/>
      <c r="V901" s="276"/>
      <c r="W901" s="276"/>
      <c r="X901" s="276"/>
      <c r="Y901" s="276"/>
      <c r="Z901" s="276"/>
    </row>
    <row r="902" spans="1:26" ht="15.75" customHeight="1">
      <c r="A902" s="276"/>
      <c r="B902" s="279"/>
      <c r="C902" s="279"/>
      <c r="D902" s="276"/>
      <c r="E902" s="276"/>
      <c r="F902" s="378"/>
      <c r="G902" s="276"/>
      <c r="H902" s="276"/>
      <c r="I902" s="276"/>
      <c r="J902" s="276"/>
      <c r="K902" s="276"/>
      <c r="L902" s="276"/>
      <c r="M902" s="276"/>
      <c r="N902" s="276"/>
      <c r="O902" s="276"/>
      <c r="P902" s="276"/>
      <c r="Q902" s="276"/>
      <c r="R902" s="276"/>
      <c r="S902" s="276"/>
      <c r="T902" s="276"/>
      <c r="U902" s="276"/>
      <c r="V902" s="276"/>
      <c r="W902" s="276"/>
      <c r="X902" s="276"/>
      <c r="Y902" s="276"/>
      <c r="Z902" s="276"/>
    </row>
    <row r="903" spans="1:26" ht="15.75" customHeight="1">
      <c r="A903" s="276"/>
      <c r="B903" s="279"/>
      <c r="C903" s="279"/>
      <c r="D903" s="276"/>
      <c r="E903" s="276"/>
      <c r="F903" s="378"/>
      <c r="G903" s="276"/>
      <c r="H903" s="276"/>
      <c r="I903" s="276"/>
      <c r="J903" s="276"/>
      <c r="K903" s="276"/>
      <c r="L903" s="276"/>
      <c r="M903" s="276"/>
      <c r="N903" s="276"/>
      <c r="O903" s="276"/>
      <c r="P903" s="276"/>
      <c r="Q903" s="276"/>
      <c r="R903" s="276"/>
      <c r="S903" s="276"/>
      <c r="T903" s="276"/>
      <c r="U903" s="276"/>
      <c r="V903" s="276"/>
      <c r="W903" s="276"/>
      <c r="X903" s="276"/>
      <c r="Y903" s="276"/>
      <c r="Z903" s="276"/>
    </row>
    <row r="904" spans="1:26" ht="15.75" customHeight="1">
      <c r="A904" s="276"/>
      <c r="B904" s="279"/>
      <c r="C904" s="279"/>
      <c r="D904" s="276"/>
      <c r="E904" s="276"/>
      <c r="F904" s="378"/>
      <c r="G904" s="276"/>
      <c r="H904" s="276"/>
      <c r="I904" s="276"/>
      <c r="J904" s="276"/>
      <c r="K904" s="276"/>
      <c r="L904" s="276"/>
      <c r="M904" s="276"/>
      <c r="N904" s="276"/>
      <c r="O904" s="276"/>
      <c r="P904" s="276"/>
      <c r="Q904" s="276"/>
      <c r="R904" s="276"/>
      <c r="S904" s="276"/>
      <c r="T904" s="276"/>
      <c r="U904" s="276"/>
      <c r="V904" s="276"/>
      <c r="W904" s="276"/>
      <c r="X904" s="276"/>
      <c r="Y904" s="276"/>
      <c r="Z904" s="276"/>
    </row>
    <row r="905" spans="1:26" ht="15.75" customHeight="1">
      <c r="A905" s="276"/>
      <c r="B905" s="279"/>
      <c r="C905" s="279"/>
      <c r="D905" s="276"/>
      <c r="E905" s="276"/>
      <c r="F905" s="378"/>
      <c r="G905" s="276"/>
      <c r="H905" s="276"/>
      <c r="I905" s="276"/>
      <c r="J905" s="276"/>
      <c r="K905" s="276"/>
      <c r="L905" s="276"/>
      <c r="M905" s="276"/>
      <c r="N905" s="276"/>
      <c r="O905" s="276"/>
      <c r="P905" s="276"/>
      <c r="Q905" s="276"/>
      <c r="R905" s="276"/>
      <c r="S905" s="276"/>
      <c r="T905" s="276"/>
      <c r="U905" s="276"/>
      <c r="V905" s="276"/>
      <c r="W905" s="276"/>
      <c r="X905" s="276"/>
      <c r="Y905" s="276"/>
      <c r="Z905" s="276"/>
    </row>
    <row r="906" spans="1:26" ht="15.75" customHeight="1">
      <c r="A906" s="276"/>
      <c r="B906" s="279"/>
      <c r="C906" s="279"/>
      <c r="D906" s="276"/>
      <c r="E906" s="276"/>
      <c r="F906" s="378"/>
      <c r="G906" s="276"/>
      <c r="H906" s="276"/>
      <c r="I906" s="276"/>
      <c r="J906" s="276"/>
      <c r="K906" s="276"/>
      <c r="L906" s="276"/>
      <c r="M906" s="276"/>
      <c r="N906" s="276"/>
      <c r="O906" s="276"/>
      <c r="P906" s="276"/>
      <c r="Q906" s="276"/>
      <c r="R906" s="276"/>
      <c r="S906" s="276"/>
      <c r="T906" s="276"/>
      <c r="U906" s="276"/>
      <c r="V906" s="276"/>
      <c r="W906" s="276"/>
      <c r="X906" s="276"/>
      <c r="Y906" s="276"/>
      <c r="Z906" s="276"/>
    </row>
    <row r="907" spans="1:26" ht="15.75" customHeight="1">
      <c r="A907" s="276"/>
      <c r="B907" s="279"/>
      <c r="C907" s="279"/>
      <c r="D907" s="276"/>
      <c r="E907" s="276"/>
      <c r="F907" s="378"/>
      <c r="G907" s="276"/>
      <c r="H907" s="276"/>
      <c r="I907" s="276"/>
      <c r="J907" s="276"/>
      <c r="K907" s="276"/>
      <c r="L907" s="276"/>
      <c r="M907" s="276"/>
      <c r="N907" s="276"/>
      <c r="O907" s="276"/>
      <c r="P907" s="276"/>
      <c r="Q907" s="276"/>
      <c r="R907" s="276"/>
      <c r="S907" s="276"/>
      <c r="T907" s="276"/>
      <c r="U907" s="276"/>
      <c r="V907" s="276"/>
      <c r="W907" s="276"/>
      <c r="X907" s="276"/>
      <c r="Y907" s="276"/>
      <c r="Z907" s="276"/>
    </row>
    <row r="908" spans="1:26" ht="15.75" customHeight="1">
      <c r="A908" s="276"/>
      <c r="B908" s="279"/>
      <c r="C908" s="279"/>
      <c r="D908" s="276"/>
      <c r="E908" s="276"/>
      <c r="F908" s="378"/>
      <c r="G908" s="276"/>
      <c r="H908" s="276"/>
      <c r="I908" s="276"/>
      <c r="J908" s="276"/>
      <c r="K908" s="276"/>
      <c r="L908" s="276"/>
      <c r="M908" s="276"/>
      <c r="N908" s="276"/>
      <c r="O908" s="276"/>
      <c r="P908" s="276"/>
      <c r="Q908" s="276"/>
      <c r="R908" s="276"/>
      <c r="S908" s="276"/>
      <c r="T908" s="276"/>
      <c r="U908" s="276"/>
      <c r="V908" s="276"/>
      <c r="W908" s="276"/>
      <c r="X908" s="276"/>
      <c r="Y908" s="276"/>
      <c r="Z908" s="276"/>
    </row>
    <row r="909" spans="1:26" ht="15.75" customHeight="1">
      <c r="A909" s="276"/>
      <c r="B909" s="279"/>
      <c r="C909" s="279"/>
      <c r="D909" s="276"/>
      <c r="E909" s="276"/>
      <c r="F909" s="378"/>
      <c r="G909" s="276"/>
      <c r="H909" s="276"/>
      <c r="I909" s="276"/>
      <c r="J909" s="276"/>
      <c r="K909" s="276"/>
      <c r="L909" s="276"/>
      <c r="M909" s="276"/>
      <c r="N909" s="276"/>
      <c r="O909" s="276"/>
      <c r="P909" s="276"/>
      <c r="Q909" s="276"/>
      <c r="R909" s="276"/>
      <c r="S909" s="276"/>
      <c r="T909" s="276"/>
      <c r="U909" s="276"/>
      <c r="V909" s="276"/>
      <c r="W909" s="276"/>
      <c r="X909" s="276"/>
      <c r="Y909" s="276"/>
      <c r="Z909" s="276"/>
    </row>
    <row r="910" spans="1:26" ht="15.75" customHeight="1">
      <c r="A910" s="276"/>
      <c r="B910" s="279"/>
      <c r="C910" s="279"/>
      <c r="D910" s="276"/>
      <c r="E910" s="276"/>
      <c r="F910" s="378"/>
      <c r="G910" s="276"/>
      <c r="H910" s="276"/>
      <c r="I910" s="276"/>
      <c r="J910" s="276"/>
      <c r="K910" s="276"/>
      <c r="L910" s="276"/>
      <c r="M910" s="276"/>
      <c r="N910" s="276"/>
      <c r="O910" s="276"/>
      <c r="P910" s="276"/>
      <c r="Q910" s="276"/>
      <c r="R910" s="276"/>
      <c r="S910" s="276"/>
      <c r="T910" s="276"/>
      <c r="U910" s="276"/>
      <c r="V910" s="276"/>
      <c r="W910" s="276"/>
      <c r="X910" s="276"/>
      <c r="Y910" s="276"/>
      <c r="Z910" s="276"/>
    </row>
    <row r="911" spans="1:26" ht="15.75" customHeight="1">
      <c r="A911" s="276"/>
      <c r="B911" s="279"/>
      <c r="C911" s="279"/>
      <c r="D911" s="276"/>
      <c r="E911" s="276"/>
      <c r="F911" s="378"/>
      <c r="G911" s="276"/>
      <c r="H911" s="276"/>
      <c r="I911" s="276"/>
      <c r="J911" s="276"/>
      <c r="K911" s="276"/>
      <c r="L911" s="276"/>
      <c r="M911" s="276"/>
      <c r="N911" s="276"/>
      <c r="O911" s="276"/>
      <c r="P911" s="276"/>
      <c r="Q911" s="276"/>
      <c r="R911" s="276"/>
      <c r="S911" s="276"/>
      <c r="T911" s="276"/>
      <c r="U911" s="276"/>
      <c r="V911" s="276"/>
      <c r="W911" s="276"/>
      <c r="X911" s="276"/>
      <c r="Y911" s="276"/>
      <c r="Z911" s="276"/>
    </row>
    <row r="912" spans="1:26" ht="15.75" customHeight="1">
      <c r="A912" s="276"/>
      <c r="B912" s="279"/>
      <c r="C912" s="279"/>
      <c r="D912" s="276"/>
      <c r="E912" s="276"/>
      <c r="F912" s="378"/>
      <c r="G912" s="276"/>
      <c r="H912" s="276"/>
      <c r="I912" s="276"/>
      <c r="J912" s="276"/>
      <c r="K912" s="276"/>
      <c r="L912" s="276"/>
      <c r="M912" s="276"/>
      <c r="N912" s="276"/>
      <c r="O912" s="276"/>
      <c r="P912" s="276"/>
      <c r="Q912" s="276"/>
      <c r="R912" s="276"/>
      <c r="S912" s="276"/>
      <c r="T912" s="276"/>
      <c r="U912" s="276"/>
      <c r="V912" s="276"/>
      <c r="W912" s="276"/>
      <c r="X912" s="276"/>
      <c r="Y912" s="276"/>
      <c r="Z912" s="276"/>
    </row>
    <row r="913" spans="1:26" ht="15.75" customHeight="1">
      <c r="A913" s="276"/>
      <c r="B913" s="279"/>
      <c r="C913" s="279"/>
      <c r="D913" s="276"/>
      <c r="E913" s="276"/>
      <c r="F913" s="378"/>
      <c r="G913" s="276"/>
      <c r="H913" s="276"/>
      <c r="I913" s="276"/>
      <c r="J913" s="276"/>
      <c r="K913" s="276"/>
      <c r="L913" s="276"/>
      <c r="M913" s="276"/>
      <c r="N913" s="276"/>
      <c r="O913" s="276"/>
      <c r="P913" s="276"/>
      <c r="Q913" s="276"/>
      <c r="R913" s="276"/>
      <c r="S913" s="276"/>
      <c r="T913" s="276"/>
      <c r="U913" s="276"/>
      <c r="V913" s="276"/>
      <c r="W913" s="276"/>
      <c r="X913" s="276"/>
      <c r="Y913" s="276"/>
      <c r="Z913" s="276"/>
    </row>
    <row r="914" spans="1:26" ht="15.75" customHeight="1">
      <c r="A914" s="276"/>
      <c r="B914" s="279"/>
      <c r="C914" s="279"/>
      <c r="D914" s="276"/>
      <c r="E914" s="276"/>
      <c r="F914" s="378"/>
      <c r="G914" s="276"/>
      <c r="H914" s="276"/>
      <c r="I914" s="276"/>
      <c r="J914" s="276"/>
      <c r="K914" s="276"/>
      <c r="L914" s="276"/>
      <c r="M914" s="276"/>
      <c r="N914" s="276"/>
      <c r="O914" s="276"/>
      <c r="P914" s="276"/>
      <c r="Q914" s="276"/>
      <c r="R914" s="276"/>
      <c r="S914" s="276"/>
      <c r="T914" s="276"/>
      <c r="U914" s="276"/>
      <c r="V914" s="276"/>
      <c r="W914" s="276"/>
      <c r="X914" s="276"/>
      <c r="Y914" s="276"/>
      <c r="Z914" s="276"/>
    </row>
    <row r="915" spans="1:26" ht="15.75" customHeight="1">
      <c r="A915" s="276"/>
      <c r="B915" s="279"/>
      <c r="C915" s="279"/>
      <c r="D915" s="276"/>
      <c r="E915" s="276"/>
      <c r="F915" s="378"/>
      <c r="G915" s="276"/>
      <c r="H915" s="276"/>
      <c r="I915" s="276"/>
      <c r="J915" s="276"/>
      <c r="K915" s="276"/>
      <c r="L915" s="276"/>
      <c r="M915" s="276"/>
      <c r="N915" s="276"/>
      <c r="O915" s="276"/>
      <c r="P915" s="276"/>
      <c r="Q915" s="276"/>
      <c r="R915" s="276"/>
      <c r="S915" s="276"/>
      <c r="T915" s="276"/>
      <c r="U915" s="276"/>
      <c r="V915" s="276"/>
      <c r="W915" s="276"/>
      <c r="X915" s="276"/>
      <c r="Y915" s="276"/>
      <c r="Z915" s="276"/>
    </row>
    <row r="916" spans="1:26" ht="15.75" customHeight="1">
      <c r="A916" s="276"/>
      <c r="B916" s="279"/>
      <c r="C916" s="279"/>
      <c r="D916" s="276"/>
      <c r="E916" s="276"/>
      <c r="F916" s="378"/>
      <c r="G916" s="276"/>
      <c r="H916" s="276"/>
      <c r="I916" s="276"/>
      <c r="J916" s="276"/>
      <c r="K916" s="276"/>
      <c r="L916" s="276"/>
      <c r="M916" s="276"/>
      <c r="N916" s="276"/>
      <c r="O916" s="276"/>
      <c r="P916" s="276"/>
      <c r="Q916" s="276"/>
      <c r="R916" s="276"/>
      <c r="S916" s="276"/>
      <c r="T916" s="276"/>
      <c r="U916" s="276"/>
      <c r="V916" s="276"/>
      <c r="W916" s="276"/>
      <c r="X916" s="276"/>
      <c r="Y916" s="276"/>
      <c r="Z916" s="276"/>
    </row>
    <row r="917" spans="1:26" ht="15.75" customHeight="1">
      <c r="A917" s="276"/>
      <c r="B917" s="279"/>
      <c r="C917" s="279"/>
      <c r="D917" s="276"/>
      <c r="E917" s="276"/>
      <c r="F917" s="378"/>
      <c r="G917" s="276"/>
      <c r="H917" s="276"/>
      <c r="I917" s="276"/>
      <c r="J917" s="276"/>
      <c r="K917" s="276"/>
      <c r="L917" s="276"/>
      <c r="M917" s="276"/>
      <c r="N917" s="276"/>
      <c r="O917" s="276"/>
      <c r="P917" s="276"/>
      <c r="Q917" s="276"/>
      <c r="R917" s="276"/>
      <c r="S917" s="276"/>
      <c r="T917" s="276"/>
      <c r="U917" s="276"/>
      <c r="V917" s="276"/>
      <c r="W917" s="276"/>
      <c r="X917" s="276"/>
      <c r="Y917" s="276"/>
      <c r="Z917" s="276"/>
    </row>
    <row r="918" spans="1:26" ht="15.75" customHeight="1">
      <c r="A918" s="276"/>
      <c r="B918" s="279"/>
      <c r="C918" s="279"/>
      <c r="D918" s="276"/>
      <c r="E918" s="276"/>
      <c r="F918" s="378"/>
      <c r="G918" s="276"/>
      <c r="H918" s="276"/>
      <c r="I918" s="276"/>
      <c r="J918" s="276"/>
      <c r="K918" s="276"/>
      <c r="L918" s="276"/>
      <c r="M918" s="276"/>
      <c r="N918" s="276"/>
      <c r="O918" s="276"/>
      <c r="P918" s="276"/>
      <c r="Q918" s="276"/>
      <c r="R918" s="276"/>
      <c r="S918" s="276"/>
      <c r="T918" s="276"/>
      <c r="U918" s="276"/>
      <c r="V918" s="276"/>
      <c r="W918" s="276"/>
      <c r="X918" s="276"/>
      <c r="Y918" s="276"/>
      <c r="Z918" s="276"/>
    </row>
    <row r="919" spans="1:26" ht="15.75" customHeight="1">
      <c r="A919" s="276"/>
      <c r="B919" s="279"/>
      <c r="C919" s="279"/>
      <c r="D919" s="276"/>
      <c r="E919" s="276"/>
      <c r="F919" s="378"/>
      <c r="G919" s="276"/>
      <c r="H919" s="276"/>
      <c r="I919" s="276"/>
      <c r="J919" s="276"/>
      <c r="K919" s="276"/>
      <c r="L919" s="276"/>
      <c r="M919" s="276"/>
      <c r="N919" s="276"/>
      <c r="O919" s="276"/>
      <c r="P919" s="276"/>
      <c r="Q919" s="276"/>
      <c r="R919" s="276"/>
      <c r="S919" s="276"/>
      <c r="T919" s="276"/>
      <c r="U919" s="276"/>
      <c r="V919" s="276"/>
      <c r="W919" s="276"/>
      <c r="X919" s="276"/>
      <c r="Y919" s="276"/>
      <c r="Z919" s="276"/>
    </row>
    <row r="920" spans="1:26" ht="15.75" customHeight="1">
      <c r="A920" s="276"/>
      <c r="B920" s="279"/>
      <c r="C920" s="279"/>
      <c r="D920" s="276"/>
      <c r="E920" s="276"/>
      <c r="F920" s="378"/>
      <c r="G920" s="276"/>
      <c r="H920" s="276"/>
      <c r="I920" s="276"/>
      <c r="J920" s="276"/>
      <c r="K920" s="276"/>
      <c r="L920" s="276"/>
      <c r="M920" s="276"/>
      <c r="N920" s="276"/>
      <c r="O920" s="276"/>
      <c r="P920" s="276"/>
      <c r="Q920" s="276"/>
      <c r="R920" s="276"/>
      <c r="S920" s="276"/>
      <c r="T920" s="276"/>
      <c r="U920" s="276"/>
      <c r="V920" s="276"/>
      <c r="W920" s="276"/>
      <c r="X920" s="276"/>
      <c r="Y920" s="276"/>
      <c r="Z920" s="276"/>
    </row>
    <row r="921" spans="1:26" ht="15.75" customHeight="1">
      <c r="A921" s="276"/>
      <c r="B921" s="279"/>
      <c r="C921" s="279"/>
      <c r="D921" s="276"/>
      <c r="E921" s="276"/>
      <c r="F921" s="378"/>
      <c r="G921" s="276"/>
      <c r="H921" s="276"/>
      <c r="I921" s="276"/>
      <c r="J921" s="276"/>
      <c r="K921" s="276"/>
      <c r="L921" s="276"/>
      <c r="M921" s="276"/>
      <c r="N921" s="276"/>
      <c r="O921" s="276"/>
      <c r="P921" s="276"/>
      <c r="Q921" s="276"/>
      <c r="R921" s="276"/>
      <c r="S921" s="276"/>
      <c r="T921" s="276"/>
      <c r="U921" s="276"/>
      <c r="V921" s="276"/>
      <c r="W921" s="276"/>
      <c r="X921" s="276"/>
      <c r="Y921" s="276"/>
      <c r="Z921" s="276"/>
    </row>
    <row r="922" spans="1:26" ht="15.75" customHeight="1">
      <c r="A922" s="276"/>
      <c r="B922" s="279"/>
      <c r="C922" s="279"/>
      <c r="D922" s="276"/>
      <c r="E922" s="276"/>
      <c r="F922" s="378"/>
      <c r="G922" s="276"/>
      <c r="H922" s="276"/>
      <c r="I922" s="276"/>
      <c r="J922" s="276"/>
      <c r="K922" s="276"/>
      <c r="L922" s="276"/>
      <c r="M922" s="276"/>
      <c r="N922" s="276"/>
      <c r="O922" s="276"/>
      <c r="P922" s="276"/>
      <c r="Q922" s="276"/>
      <c r="R922" s="276"/>
      <c r="S922" s="276"/>
      <c r="T922" s="276"/>
      <c r="U922" s="276"/>
      <c r="V922" s="276"/>
      <c r="W922" s="276"/>
      <c r="X922" s="276"/>
      <c r="Y922" s="276"/>
      <c r="Z922" s="276"/>
    </row>
    <row r="923" spans="1:26" ht="15.75" customHeight="1">
      <c r="A923" s="276"/>
      <c r="B923" s="279"/>
      <c r="C923" s="279"/>
      <c r="D923" s="276"/>
      <c r="E923" s="276"/>
      <c r="F923" s="378"/>
      <c r="G923" s="276"/>
      <c r="H923" s="276"/>
      <c r="I923" s="276"/>
      <c r="J923" s="276"/>
      <c r="K923" s="276"/>
      <c r="L923" s="276"/>
      <c r="M923" s="276"/>
      <c r="N923" s="276"/>
      <c r="O923" s="276"/>
      <c r="P923" s="276"/>
      <c r="Q923" s="276"/>
      <c r="R923" s="276"/>
      <c r="S923" s="276"/>
      <c r="T923" s="276"/>
      <c r="U923" s="276"/>
      <c r="V923" s="276"/>
      <c r="W923" s="276"/>
      <c r="X923" s="276"/>
      <c r="Y923" s="276"/>
      <c r="Z923" s="276"/>
    </row>
    <row r="924" spans="1:26" ht="15.75" customHeight="1">
      <c r="A924" s="276"/>
      <c r="B924" s="279"/>
      <c r="C924" s="279"/>
      <c r="D924" s="276"/>
      <c r="E924" s="276"/>
      <c r="F924" s="378"/>
      <c r="G924" s="276"/>
      <c r="H924" s="276"/>
      <c r="I924" s="276"/>
      <c r="J924" s="276"/>
      <c r="K924" s="276"/>
      <c r="L924" s="276"/>
      <c r="M924" s="276"/>
      <c r="N924" s="276"/>
      <c r="O924" s="276"/>
      <c r="P924" s="276"/>
      <c r="Q924" s="276"/>
      <c r="R924" s="276"/>
      <c r="S924" s="276"/>
      <c r="T924" s="276"/>
      <c r="U924" s="276"/>
      <c r="V924" s="276"/>
      <c r="W924" s="276"/>
      <c r="X924" s="276"/>
      <c r="Y924" s="276"/>
      <c r="Z924" s="276"/>
    </row>
    <row r="925" spans="1:26" ht="15.75" customHeight="1">
      <c r="A925" s="276"/>
      <c r="B925" s="279"/>
      <c r="C925" s="279"/>
      <c r="D925" s="276"/>
      <c r="E925" s="276"/>
      <c r="F925" s="378"/>
      <c r="G925" s="276"/>
      <c r="H925" s="276"/>
      <c r="I925" s="276"/>
      <c r="J925" s="276"/>
      <c r="K925" s="276"/>
      <c r="L925" s="276"/>
      <c r="M925" s="276"/>
      <c r="N925" s="276"/>
      <c r="O925" s="276"/>
      <c r="P925" s="276"/>
      <c r="Q925" s="276"/>
      <c r="R925" s="276"/>
      <c r="S925" s="276"/>
      <c r="T925" s="276"/>
      <c r="U925" s="276"/>
      <c r="V925" s="276"/>
      <c r="W925" s="276"/>
      <c r="X925" s="276"/>
      <c r="Y925" s="276"/>
      <c r="Z925" s="276"/>
    </row>
    <row r="926" spans="1:26" ht="15.75" customHeight="1">
      <c r="A926" s="276"/>
      <c r="B926" s="279"/>
      <c r="C926" s="279"/>
      <c r="D926" s="276"/>
      <c r="E926" s="276"/>
      <c r="F926" s="378"/>
      <c r="G926" s="276"/>
      <c r="H926" s="276"/>
      <c r="I926" s="276"/>
      <c r="J926" s="276"/>
      <c r="K926" s="276"/>
      <c r="L926" s="276"/>
      <c r="M926" s="276"/>
      <c r="N926" s="276"/>
      <c r="O926" s="276"/>
      <c r="P926" s="276"/>
      <c r="Q926" s="276"/>
      <c r="R926" s="276"/>
      <c r="S926" s="276"/>
      <c r="T926" s="276"/>
      <c r="U926" s="276"/>
      <c r="V926" s="276"/>
      <c r="W926" s="276"/>
      <c r="X926" s="276"/>
      <c r="Y926" s="276"/>
      <c r="Z926" s="276"/>
    </row>
    <row r="927" spans="1:26" ht="15.75" customHeight="1">
      <c r="A927" s="276"/>
      <c r="B927" s="279"/>
      <c r="C927" s="279"/>
      <c r="D927" s="276"/>
      <c r="E927" s="276"/>
      <c r="F927" s="378"/>
      <c r="G927" s="276"/>
      <c r="H927" s="276"/>
      <c r="I927" s="276"/>
      <c r="J927" s="276"/>
      <c r="K927" s="276"/>
      <c r="L927" s="276"/>
      <c r="M927" s="276"/>
      <c r="N927" s="276"/>
      <c r="O927" s="276"/>
      <c r="P927" s="276"/>
      <c r="Q927" s="276"/>
      <c r="R927" s="276"/>
      <c r="S927" s="276"/>
      <c r="T927" s="276"/>
      <c r="U927" s="276"/>
      <c r="V927" s="276"/>
      <c r="W927" s="276"/>
      <c r="X927" s="276"/>
      <c r="Y927" s="276"/>
      <c r="Z927" s="276"/>
    </row>
    <row r="928" spans="1:26" ht="15.75" customHeight="1">
      <c r="A928" s="276"/>
      <c r="B928" s="279"/>
      <c r="C928" s="279"/>
      <c r="D928" s="276"/>
      <c r="E928" s="276"/>
      <c r="F928" s="378"/>
      <c r="G928" s="276"/>
      <c r="H928" s="276"/>
      <c r="I928" s="276"/>
      <c r="J928" s="276"/>
      <c r="K928" s="276"/>
      <c r="L928" s="276"/>
      <c r="M928" s="276"/>
      <c r="N928" s="276"/>
      <c r="O928" s="276"/>
      <c r="P928" s="276"/>
      <c r="Q928" s="276"/>
      <c r="R928" s="276"/>
      <c r="S928" s="276"/>
      <c r="T928" s="276"/>
      <c r="U928" s="276"/>
      <c r="V928" s="276"/>
      <c r="W928" s="276"/>
      <c r="X928" s="276"/>
      <c r="Y928" s="276"/>
      <c r="Z928" s="276"/>
    </row>
    <row r="929" spans="1:26" ht="15.75" customHeight="1">
      <c r="A929" s="276"/>
      <c r="B929" s="279"/>
      <c r="C929" s="279"/>
      <c r="D929" s="276"/>
      <c r="E929" s="276"/>
      <c r="F929" s="378"/>
      <c r="G929" s="276"/>
      <c r="H929" s="276"/>
      <c r="I929" s="276"/>
      <c r="J929" s="276"/>
      <c r="K929" s="276"/>
      <c r="L929" s="276"/>
      <c r="M929" s="276"/>
      <c r="N929" s="276"/>
      <c r="O929" s="276"/>
      <c r="P929" s="276"/>
      <c r="Q929" s="276"/>
      <c r="R929" s="276"/>
      <c r="S929" s="276"/>
      <c r="T929" s="276"/>
      <c r="U929" s="276"/>
      <c r="V929" s="276"/>
      <c r="W929" s="276"/>
      <c r="X929" s="276"/>
      <c r="Y929" s="276"/>
      <c r="Z929" s="276"/>
    </row>
    <row r="930" spans="1:26" ht="15.75" customHeight="1">
      <c r="A930" s="276"/>
      <c r="B930" s="279"/>
      <c r="C930" s="279"/>
      <c r="D930" s="276"/>
      <c r="E930" s="276"/>
      <c r="F930" s="378"/>
      <c r="G930" s="276"/>
      <c r="H930" s="276"/>
      <c r="I930" s="276"/>
      <c r="J930" s="276"/>
      <c r="K930" s="276"/>
      <c r="L930" s="276"/>
      <c r="M930" s="276"/>
      <c r="N930" s="276"/>
      <c r="O930" s="276"/>
      <c r="P930" s="276"/>
      <c r="Q930" s="276"/>
      <c r="R930" s="276"/>
      <c r="S930" s="276"/>
      <c r="T930" s="276"/>
      <c r="U930" s="276"/>
      <c r="V930" s="276"/>
      <c r="W930" s="276"/>
      <c r="X930" s="276"/>
      <c r="Y930" s="276"/>
      <c r="Z930" s="276"/>
    </row>
    <row r="931" spans="1:26" ht="15.75" customHeight="1">
      <c r="A931" s="276"/>
      <c r="B931" s="279"/>
      <c r="C931" s="279"/>
      <c r="D931" s="276"/>
      <c r="E931" s="276"/>
      <c r="F931" s="378"/>
      <c r="G931" s="276"/>
      <c r="H931" s="276"/>
      <c r="I931" s="276"/>
      <c r="J931" s="276"/>
      <c r="K931" s="276"/>
      <c r="L931" s="276"/>
      <c r="M931" s="276"/>
      <c r="N931" s="276"/>
      <c r="O931" s="276"/>
      <c r="P931" s="276"/>
      <c r="Q931" s="276"/>
      <c r="R931" s="276"/>
      <c r="S931" s="276"/>
      <c r="T931" s="276"/>
      <c r="U931" s="276"/>
      <c r="V931" s="276"/>
      <c r="W931" s="276"/>
      <c r="X931" s="276"/>
      <c r="Y931" s="276"/>
      <c r="Z931" s="276"/>
    </row>
    <row r="932" spans="1:26" ht="15.75" customHeight="1">
      <c r="A932" s="276"/>
      <c r="B932" s="279"/>
      <c r="C932" s="279"/>
      <c r="D932" s="276"/>
      <c r="E932" s="276"/>
      <c r="F932" s="378"/>
      <c r="G932" s="276"/>
      <c r="H932" s="276"/>
      <c r="I932" s="276"/>
      <c r="J932" s="276"/>
      <c r="K932" s="276"/>
      <c r="L932" s="276"/>
      <c r="M932" s="276"/>
      <c r="N932" s="276"/>
      <c r="O932" s="276"/>
      <c r="P932" s="276"/>
      <c r="Q932" s="276"/>
      <c r="R932" s="276"/>
      <c r="S932" s="276"/>
      <c r="T932" s="276"/>
      <c r="U932" s="276"/>
      <c r="V932" s="276"/>
      <c r="W932" s="276"/>
      <c r="X932" s="276"/>
      <c r="Y932" s="276"/>
      <c r="Z932" s="276"/>
    </row>
    <row r="933" spans="1:26" ht="15.75" customHeight="1">
      <c r="A933" s="276"/>
      <c r="B933" s="279"/>
      <c r="C933" s="279"/>
      <c r="D933" s="276"/>
      <c r="E933" s="276"/>
      <c r="F933" s="378"/>
      <c r="G933" s="276"/>
      <c r="H933" s="276"/>
      <c r="I933" s="276"/>
      <c r="J933" s="276"/>
      <c r="K933" s="276"/>
      <c r="L933" s="276"/>
      <c r="M933" s="276"/>
      <c r="N933" s="276"/>
      <c r="O933" s="276"/>
      <c r="P933" s="276"/>
      <c r="Q933" s="276"/>
      <c r="R933" s="276"/>
      <c r="S933" s="276"/>
      <c r="T933" s="276"/>
      <c r="U933" s="276"/>
      <c r="V933" s="276"/>
      <c r="W933" s="276"/>
      <c r="X933" s="276"/>
      <c r="Y933" s="276"/>
      <c r="Z933" s="276"/>
    </row>
    <row r="934" spans="1:26" ht="15.75" customHeight="1">
      <c r="A934" s="276"/>
      <c r="B934" s="279"/>
      <c r="C934" s="279"/>
      <c r="D934" s="276"/>
      <c r="E934" s="276"/>
      <c r="F934" s="378"/>
      <c r="G934" s="276"/>
      <c r="H934" s="276"/>
      <c r="I934" s="276"/>
      <c r="J934" s="276"/>
      <c r="K934" s="276"/>
      <c r="L934" s="276"/>
      <c r="M934" s="276"/>
      <c r="N934" s="276"/>
      <c r="O934" s="276"/>
      <c r="P934" s="276"/>
      <c r="Q934" s="276"/>
      <c r="R934" s="276"/>
      <c r="S934" s="276"/>
      <c r="T934" s="276"/>
      <c r="U934" s="276"/>
      <c r="V934" s="276"/>
      <c r="W934" s="276"/>
      <c r="X934" s="276"/>
      <c r="Y934" s="276"/>
      <c r="Z934" s="276"/>
    </row>
    <row r="935" spans="1:26" ht="15.75" customHeight="1">
      <c r="A935" s="276"/>
      <c r="B935" s="279"/>
      <c r="C935" s="279"/>
      <c r="D935" s="276"/>
      <c r="E935" s="276"/>
      <c r="F935" s="378"/>
      <c r="G935" s="276"/>
      <c r="H935" s="276"/>
      <c r="I935" s="276"/>
      <c r="J935" s="276"/>
      <c r="K935" s="276"/>
      <c r="L935" s="276"/>
      <c r="M935" s="276"/>
      <c r="N935" s="276"/>
      <c r="O935" s="276"/>
      <c r="P935" s="276"/>
      <c r="Q935" s="276"/>
      <c r="R935" s="276"/>
      <c r="S935" s="276"/>
      <c r="T935" s="276"/>
      <c r="U935" s="276"/>
      <c r="V935" s="276"/>
      <c r="W935" s="276"/>
      <c r="X935" s="276"/>
      <c r="Y935" s="276"/>
      <c r="Z935" s="276"/>
    </row>
    <row r="936" spans="1:26" ht="15.75" customHeight="1">
      <c r="A936" s="276"/>
      <c r="B936" s="279"/>
      <c r="C936" s="279"/>
      <c r="D936" s="276"/>
      <c r="E936" s="276"/>
      <c r="F936" s="378"/>
      <c r="G936" s="276"/>
      <c r="H936" s="276"/>
      <c r="I936" s="276"/>
      <c r="J936" s="276"/>
      <c r="K936" s="276"/>
      <c r="L936" s="276"/>
      <c r="M936" s="276"/>
      <c r="N936" s="276"/>
      <c r="O936" s="276"/>
      <c r="P936" s="276"/>
      <c r="Q936" s="276"/>
      <c r="R936" s="276"/>
      <c r="S936" s="276"/>
      <c r="T936" s="276"/>
      <c r="U936" s="276"/>
      <c r="V936" s="276"/>
      <c r="W936" s="276"/>
      <c r="X936" s="276"/>
      <c r="Y936" s="276"/>
      <c r="Z936" s="276"/>
    </row>
    <row r="937" spans="1:26" ht="15.75" customHeight="1">
      <c r="A937" s="276"/>
      <c r="B937" s="279"/>
      <c r="C937" s="279"/>
      <c r="D937" s="276"/>
      <c r="E937" s="276"/>
      <c r="F937" s="378"/>
      <c r="G937" s="276"/>
      <c r="H937" s="276"/>
      <c r="I937" s="276"/>
      <c r="J937" s="276"/>
      <c r="K937" s="276"/>
      <c r="L937" s="276"/>
      <c r="M937" s="276"/>
      <c r="N937" s="276"/>
      <c r="O937" s="276"/>
      <c r="P937" s="276"/>
      <c r="Q937" s="276"/>
      <c r="R937" s="276"/>
      <c r="S937" s="276"/>
      <c r="T937" s="276"/>
      <c r="U937" s="276"/>
      <c r="V937" s="276"/>
      <c r="W937" s="276"/>
      <c r="X937" s="276"/>
      <c r="Y937" s="276"/>
      <c r="Z937" s="276"/>
    </row>
    <row r="938" spans="1:26" ht="15.75" customHeight="1">
      <c r="A938" s="276"/>
      <c r="B938" s="279"/>
      <c r="C938" s="279"/>
      <c r="D938" s="276"/>
      <c r="E938" s="276"/>
      <c r="F938" s="378"/>
      <c r="G938" s="276"/>
      <c r="H938" s="276"/>
      <c r="I938" s="276"/>
      <c r="J938" s="276"/>
      <c r="K938" s="276"/>
      <c r="L938" s="276"/>
      <c r="M938" s="276"/>
      <c r="N938" s="276"/>
      <c r="O938" s="276"/>
      <c r="P938" s="276"/>
      <c r="Q938" s="276"/>
      <c r="R938" s="276"/>
      <c r="S938" s="276"/>
      <c r="T938" s="276"/>
      <c r="U938" s="276"/>
      <c r="V938" s="276"/>
      <c r="W938" s="276"/>
      <c r="X938" s="276"/>
      <c r="Y938" s="276"/>
      <c r="Z938" s="276"/>
    </row>
    <row r="939" spans="1:26" ht="15.75" customHeight="1">
      <c r="A939" s="276"/>
      <c r="B939" s="279"/>
      <c r="C939" s="279"/>
      <c r="D939" s="276"/>
      <c r="E939" s="276"/>
      <c r="F939" s="378"/>
      <c r="G939" s="276"/>
      <c r="H939" s="276"/>
      <c r="I939" s="276"/>
      <c r="J939" s="276"/>
      <c r="K939" s="276"/>
      <c r="L939" s="276"/>
      <c r="M939" s="276"/>
      <c r="N939" s="276"/>
      <c r="O939" s="276"/>
      <c r="P939" s="276"/>
      <c r="Q939" s="276"/>
      <c r="R939" s="276"/>
      <c r="S939" s="276"/>
      <c r="T939" s="276"/>
      <c r="U939" s="276"/>
      <c r="V939" s="276"/>
      <c r="W939" s="276"/>
      <c r="X939" s="276"/>
      <c r="Y939" s="276"/>
      <c r="Z939" s="276"/>
    </row>
    <row r="940" spans="1:26" ht="15.75" customHeight="1">
      <c r="A940" s="276"/>
      <c r="B940" s="279"/>
      <c r="C940" s="279"/>
      <c r="D940" s="276"/>
      <c r="E940" s="276"/>
      <c r="F940" s="378"/>
      <c r="G940" s="276"/>
      <c r="H940" s="276"/>
      <c r="I940" s="276"/>
      <c r="J940" s="276"/>
      <c r="K940" s="276"/>
      <c r="L940" s="276"/>
      <c r="M940" s="276"/>
      <c r="N940" s="276"/>
      <c r="O940" s="276"/>
      <c r="P940" s="276"/>
      <c r="Q940" s="276"/>
      <c r="R940" s="276"/>
      <c r="S940" s="276"/>
      <c r="T940" s="276"/>
      <c r="U940" s="276"/>
      <c r="V940" s="276"/>
      <c r="W940" s="276"/>
      <c r="X940" s="276"/>
      <c r="Y940" s="276"/>
      <c r="Z940" s="276"/>
    </row>
    <row r="941" spans="1:26" ht="15.75" customHeight="1">
      <c r="A941" s="276"/>
      <c r="B941" s="279"/>
      <c r="C941" s="279"/>
      <c r="D941" s="276"/>
      <c r="E941" s="276"/>
      <c r="F941" s="378"/>
      <c r="G941" s="276"/>
      <c r="H941" s="276"/>
      <c r="I941" s="276"/>
      <c r="J941" s="276"/>
      <c r="K941" s="276"/>
      <c r="L941" s="276"/>
      <c r="M941" s="276"/>
      <c r="N941" s="276"/>
      <c r="O941" s="276"/>
      <c r="P941" s="276"/>
      <c r="Q941" s="276"/>
      <c r="R941" s="276"/>
      <c r="S941" s="276"/>
      <c r="T941" s="276"/>
      <c r="U941" s="276"/>
      <c r="V941" s="276"/>
      <c r="W941" s="276"/>
      <c r="X941" s="276"/>
      <c r="Y941" s="276"/>
      <c r="Z941" s="276"/>
    </row>
    <row r="942" spans="1:26" ht="15.75" customHeight="1">
      <c r="A942" s="276"/>
      <c r="B942" s="279"/>
      <c r="C942" s="279"/>
      <c r="D942" s="276"/>
      <c r="E942" s="276"/>
      <c r="F942" s="378"/>
      <c r="G942" s="276"/>
      <c r="H942" s="276"/>
      <c r="I942" s="276"/>
      <c r="J942" s="276"/>
      <c r="K942" s="276"/>
      <c r="L942" s="276"/>
      <c r="M942" s="276"/>
      <c r="N942" s="276"/>
      <c r="O942" s="276"/>
      <c r="P942" s="276"/>
      <c r="Q942" s="276"/>
      <c r="R942" s="276"/>
      <c r="S942" s="276"/>
      <c r="T942" s="276"/>
      <c r="U942" s="276"/>
      <c r="V942" s="276"/>
      <c r="W942" s="276"/>
      <c r="X942" s="276"/>
      <c r="Y942" s="276"/>
      <c r="Z942" s="276"/>
    </row>
    <row r="943" spans="1:26" ht="15.75" customHeight="1">
      <c r="A943" s="276"/>
      <c r="B943" s="279"/>
      <c r="C943" s="279"/>
      <c r="D943" s="276"/>
      <c r="E943" s="276"/>
      <c r="F943" s="378"/>
      <c r="G943" s="276"/>
      <c r="H943" s="276"/>
      <c r="I943" s="276"/>
      <c r="J943" s="276"/>
      <c r="K943" s="276"/>
      <c r="L943" s="276"/>
      <c r="M943" s="276"/>
      <c r="N943" s="276"/>
      <c r="O943" s="276"/>
      <c r="P943" s="276"/>
      <c r="Q943" s="276"/>
      <c r="R943" s="276"/>
      <c r="S943" s="276"/>
      <c r="T943" s="276"/>
      <c r="U943" s="276"/>
      <c r="V943" s="276"/>
      <c r="W943" s="276"/>
      <c r="X943" s="276"/>
      <c r="Y943" s="276"/>
      <c r="Z943" s="276"/>
    </row>
    <row r="944" spans="1:26" ht="15.75" customHeight="1">
      <c r="A944" s="276"/>
      <c r="B944" s="279"/>
      <c r="C944" s="279"/>
      <c r="D944" s="276"/>
      <c r="E944" s="276"/>
      <c r="F944" s="378"/>
      <c r="G944" s="276"/>
      <c r="H944" s="276"/>
      <c r="I944" s="276"/>
      <c r="J944" s="276"/>
      <c r="K944" s="276"/>
      <c r="L944" s="276"/>
      <c r="M944" s="276"/>
      <c r="N944" s="276"/>
      <c r="O944" s="276"/>
      <c r="P944" s="276"/>
      <c r="Q944" s="276"/>
      <c r="R944" s="276"/>
      <c r="S944" s="276"/>
      <c r="T944" s="276"/>
      <c r="U944" s="276"/>
      <c r="V944" s="276"/>
      <c r="W944" s="276"/>
      <c r="X944" s="276"/>
      <c r="Y944" s="276"/>
      <c r="Z944" s="276"/>
    </row>
    <row r="945" spans="1:26" ht="15.75" customHeight="1">
      <c r="A945" s="276"/>
      <c r="B945" s="279"/>
      <c r="C945" s="279"/>
      <c r="D945" s="276"/>
      <c r="E945" s="276"/>
      <c r="F945" s="378"/>
      <c r="G945" s="276"/>
      <c r="H945" s="276"/>
      <c r="I945" s="276"/>
      <c r="J945" s="276"/>
      <c r="K945" s="276"/>
      <c r="L945" s="276"/>
      <c r="M945" s="276"/>
      <c r="N945" s="276"/>
      <c r="O945" s="276"/>
      <c r="P945" s="276"/>
      <c r="Q945" s="276"/>
      <c r="R945" s="276"/>
      <c r="S945" s="276"/>
      <c r="T945" s="276"/>
      <c r="U945" s="276"/>
      <c r="V945" s="276"/>
      <c r="W945" s="276"/>
      <c r="X945" s="276"/>
      <c r="Y945" s="276"/>
      <c r="Z945" s="276"/>
    </row>
    <row r="946" spans="1:26" ht="15.75" customHeight="1">
      <c r="A946" s="276"/>
      <c r="B946" s="279"/>
      <c r="C946" s="279"/>
      <c r="D946" s="276"/>
      <c r="E946" s="276"/>
      <c r="F946" s="378"/>
      <c r="G946" s="276"/>
      <c r="H946" s="276"/>
      <c r="I946" s="276"/>
      <c r="J946" s="276"/>
      <c r="K946" s="276"/>
      <c r="L946" s="276"/>
      <c r="M946" s="276"/>
      <c r="N946" s="276"/>
      <c r="O946" s="276"/>
      <c r="P946" s="276"/>
      <c r="Q946" s="276"/>
      <c r="R946" s="276"/>
      <c r="S946" s="276"/>
      <c r="T946" s="276"/>
      <c r="U946" s="276"/>
      <c r="V946" s="276"/>
      <c r="W946" s="276"/>
      <c r="X946" s="276"/>
      <c r="Y946" s="276"/>
      <c r="Z946" s="276"/>
    </row>
    <row r="947" spans="1:26" ht="15.75" customHeight="1">
      <c r="A947" s="276"/>
      <c r="B947" s="279"/>
      <c r="C947" s="279"/>
      <c r="D947" s="276"/>
      <c r="E947" s="276"/>
      <c r="F947" s="378"/>
      <c r="G947" s="276"/>
      <c r="H947" s="276"/>
      <c r="I947" s="276"/>
      <c r="J947" s="276"/>
      <c r="K947" s="276"/>
      <c r="L947" s="276"/>
      <c r="M947" s="276"/>
      <c r="N947" s="276"/>
      <c r="O947" s="276"/>
      <c r="P947" s="276"/>
      <c r="Q947" s="276"/>
      <c r="R947" s="276"/>
      <c r="S947" s="276"/>
      <c r="T947" s="276"/>
      <c r="U947" s="276"/>
      <c r="V947" s="276"/>
      <c r="W947" s="276"/>
      <c r="X947" s="276"/>
      <c r="Y947" s="276"/>
      <c r="Z947" s="276"/>
    </row>
    <row r="948" spans="1:26" ht="15.75" customHeight="1">
      <c r="A948" s="276"/>
      <c r="B948" s="279"/>
      <c r="C948" s="279"/>
      <c r="D948" s="276"/>
      <c r="E948" s="276"/>
      <c r="F948" s="378"/>
      <c r="G948" s="276"/>
      <c r="H948" s="276"/>
      <c r="I948" s="276"/>
      <c r="J948" s="276"/>
      <c r="K948" s="276"/>
      <c r="L948" s="276"/>
      <c r="M948" s="276"/>
      <c r="N948" s="276"/>
      <c r="O948" s="276"/>
      <c r="P948" s="276"/>
      <c r="Q948" s="276"/>
      <c r="R948" s="276"/>
      <c r="S948" s="276"/>
      <c r="T948" s="276"/>
      <c r="U948" s="276"/>
      <c r="V948" s="276"/>
      <c r="W948" s="276"/>
      <c r="X948" s="276"/>
      <c r="Y948" s="276"/>
      <c r="Z948" s="276"/>
    </row>
    <row r="949" spans="1:26" ht="15.75" customHeight="1">
      <c r="A949" s="276"/>
      <c r="B949" s="279"/>
      <c r="C949" s="279"/>
      <c r="D949" s="276"/>
      <c r="E949" s="276"/>
      <c r="F949" s="378"/>
      <c r="G949" s="276"/>
      <c r="H949" s="276"/>
      <c r="I949" s="276"/>
      <c r="J949" s="276"/>
      <c r="K949" s="276"/>
      <c r="L949" s="276"/>
      <c r="M949" s="276"/>
      <c r="N949" s="276"/>
      <c r="O949" s="276"/>
      <c r="P949" s="276"/>
      <c r="Q949" s="276"/>
      <c r="R949" s="276"/>
      <c r="S949" s="276"/>
      <c r="T949" s="276"/>
      <c r="U949" s="276"/>
      <c r="V949" s="276"/>
      <c r="W949" s="276"/>
      <c r="X949" s="276"/>
      <c r="Y949" s="276"/>
      <c r="Z949" s="276"/>
    </row>
    <row r="950" spans="1:26" ht="15.75" customHeight="1">
      <c r="A950" s="276"/>
      <c r="B950" s="279"/>
      <c r="C950" s="279"/>
      <c r="D950" s="276"/>
      <c r="E950" s="276"/>
      <c r="F950" s="378"/>
      <c r="G950" s="276"/>
      <c r="H950" s="276"/>
      <c r="I950" s="276"/>
      <c r="J950" s="276"/>
      <c r="K950" s="276"/>
      <c r="L950" s="276"/>
      <c r="M950" s="276"/>
      <c r="N950" s="276"/>
      <c r="O950" s="276"/>
      <c r="P950" s="276"/>
      <c r="Q950" s="276"/>
      <c r="R950" s="276"/>
      <c r="S950" s="276"/>
      <c r="T950" s="276"/>
      <c r="U950" s="276"/>
      <c r="V950" s="276"/>
      <c r="W950" s="276"/>
      <c r="X950" s="276"/>
      <c r="Y950" s="276"/>
      <c r="Z950" s="276"/>
    </row>
    <row r="951" spans="1:26" ht="15.75" customHeight="1">
      <c r="A951" s="276"/>
      <c r="B951" s="279"/>
      <c r="C951" s="279"/>
      <c r="D951" s="276"/>
      <c r="E951" s="276"/>
      <c r="F951" s="378"/>
      <c r="G951" s="276"/>
      <c r="H951" s="276"/>
      <c r="I951" s="276"/>
      <c r="J951" s="276"/>
      <c r="K951" s="276"/>
      <c r="L951" s="276"/>
      <c r="M951" s="276"/>
      <c r="N951" s="276"/>
      <c r="O951" s="276"/>
      <c r="P951" s="276"/>
      <c r="Q951" s="276"/>
      <c r="R951" s="276"/>
      <c r="S951" s="276"/>
      <c r="T951" s="276"/>
      <c r="U951" s="276"/>
      <c r="V951" s="276"/>
      <c r="W951" s="276"/>
      <c r="X951" s="276"/>
      <c r="Y951" s="276"/>
      <c r="Z951" s="276"/>
    </row>
    <row r="952" spans="1:26" ht="15.75" customHeight="1">
      <c r="A952" s="276"/>
      <c r="B952" s="279"/>
      <c r="C952" s="279"/>
      <c r="D952" s="276"/>
      <c r="E952" s="276"/>
      <c r="F952" s="378"/>
      <c r="G952" s="276"/>
      <c r="H952" s="276"/>
      <c r="I952" s="276"/>
      <c r="J952" s="276"/>
      <c r="K952" s="276"/>
      <c r="L952" s="276"/>
      <c r="M952" s="276"/>
      <c r="N952" s="276"/>
      <c r="O952" s="276"/>
      <c r="P952" s="276"/>
      <c r="Q952" s="276"/>
      <c r="R952" s="276"/>
      <c r="S952" s="276"/>
      <c r="T952" s="276"/>
      <c r="U952" s="276"/>
      <c r="V952" s="276"/>
      <c r="W952" s="276"/>
      <c r="X952" s="276"/>
      <c r="Y952" s="276"/>
      <c r="Z952" s="276"/>
    </row>
    <row r="953" spans="1:26" ht="15.75" customHeight="1">
      <c r="A953" s="276"/>
      <c r="B953" s="279"/>
      <c r="C953" s="279"/>
      <c r="D953" s="276"/>
      <c r="E953" s="276"/>
      <c r="F953" s="378"/>
      <c r="G953" s="276"/>
      <c r="H953" s="276"/>
      <c r="I953" s="276"/>
      <c r="J953" s="276"/>
      <c r="K953" s="276"/>
      <c r="L953" s="276"/>
      <c r="M953" s="276"/>
      <c r="N953" s="276"/>
      <c r="O953" s="276"/>
      <c r="P953" s="276"/>
      <c r="Q953" s="276"/>
      <c r="R953" s="276"/>
      <c r="S953" s="276"/>
      <c r="T953" s="276"/>
      <c r="U953" s="276"/>
      <c r="V953" s="276"/>
      <c r="W953" s="276"/>
      <c r="X953" s="276"/>
      <c r="Y953" s="276"/>
      <c r="Z953" s="276"/>
    </row>
    <row r="954" spans="1:26" ht="15.75" customHeight="1">
      <c r="A954" s="276"/>
      <c r="B954" s="279"/>
      <c r="C954" s="279"/>
      <c r="D954" s="276"/>
      <c r="E954" s="276"/>
      <c r="F954" s="378"/>
      <c r="G954" s="276"/>
      <c r="H954" s="276"/>
      <c r="I954" s="276"/>
      <c r="J954" s="276"/>
      <c r="K954" s="276"/>
      <c r="L954" s="276"/>
      <c r="M954" s="276"/>
      <c r="N954" s="276"/>
      <c r="O954" s="276"/>
      <c r="P954" s="276"/>
      <c r="Q954" s="276"/>
      <c r="R954" s="276"/>
      <c r="S954" s="276"/>
      <c r="T954" s="276"/>
      <c r="U954" s="276"/>
      <c r="V954" s="276"/>
      <c r="W954" s="276"/>
      <c r="X954" s="276"/>
      <c r="Y954" s="276"/>
      <c r="Z954" s="276"/>
    </row>
    <row r="955" spans="1:26" ht="15.75" customHeight="1">
      <c r="A955" s="276"/>
      <c r="B955" s="279"/>
      <c r="C955" s="279"/>
      <c r="D955" s="276"/>
      <c r="E955" s="276"/>
      <c r="F955" s="378"/>
      <c r="G955" s="276"/>
      <c r="H955" s="276"/>
      <c r="I955" s="276"/>
      <c r="J955" s="276"/>
      <c r="K955" s="276"/>
      <c r="L955" s="276"/>
      <c r="M955" s="276"/>
      <c r="N955" s="276"/>
      <c r="O955" s="276"/>
      <c r="P955" s="276"/>
      <c r="Q955" s="276"/>
      <c r="R955" s="276"/>
      <c r="S955" s="276"/>
      <c r="T955" s="276"/>
      <c r="U955" s="276"/>
      <c r="V955" s="276"/>
      <c r="W955" s="276"/>
      <c r="X955" s="276"/>
      <c r="Y955" s="276"/>
      <c r="Z955" s="276"/>
    </row>
    <row r="956" spans="1:26" ht="15.75" customHeight="1">
      <c r="A956" s="276"/>
      <c r="B956" s="279"/>
      <c r="C956" s="279"/>
      <c r="D956" s="276"/>
      <c r="E956" s="276"/>
      <c r="F956" s="378"/>
      <c r="G956" s="276"/>
      <c r="H956" s="276"/>
      <c r="I956" s="276"/>
      <c r="J956" s="276"/>
      <c r="K956" s="276"/>
      <c r="L956" s="276"/>
      <c r="M956" s="276"/>
      <c r="N956" s="276"/>
      <c r="O956" s="276"/>
      <c r="P956" s="276"/>
      <c r="Q956" s="276"/>
      <c r="R956" s="276"/>
      <c r="S956" s="276"/>
      <c r="T956" s="276"/>
      <c r="U956" s="276"/>
      <c r="V956" s="276"/>
      <c r="W956" s="276"/>
      <c r="X956" s="276"/>
      <c r="Y956" s="276"/>
      <c r="Z956" s="276"/>
    </row>
    <row r="957" spans="1:26" ht="15.75" customHeight="1">
      <c r="A957" s="276"/>
      <c r="B957" s="279"/>
      <c r="C957" s="279"/>
      <c r="D957" s="276"/>
      <c r="E957" s="276"/>
      <c r="F957" s="378"/>
      <c r="G957" s="276"/>
      <c r="H957" s="276"/>
      <c r="I957" s="276"/>
      <c r="J957" s="276"/>
      <c r="K957" s="276"/>
      <c r="L957" s="276"/>
      <c r="M957" s="276"/>
      <c r="N957" s="276"/>
      <c r="O957" s="276"/>
      <c r="P957" s="276"/>
      <c r="Q957" s="276"/>
      <c r="R957" s="276"/>
      <c r="S957" s="276"/>
      <c r="T957" s="276"/>
      <c r="U957" s="276"/>
      <c r="V957" s="276"/>
      <c r="W957" s="276"/>
      <c r="X957" s="276"/>
      <c r="Y957" s="276"/>
      <c r="Z957" s="276"/>
    </row>
    <row r="958" spans="1:26" ht="15.75" customHeight="1">
      <c r="A958" s="276"/>
      <c r="B958" s="279"/>
      <c r="C958" s="279"/>
      <c r="D958" s="276"/>
      <c r="E958" s="276"/>
      <c r="F958" s="378"/>
      <c r="G958" s="276"/>
      <c r="H958" s="276"/>
      <c r="I958" s="276"/>
      <c r="J958" s="276"/>
      <c r="K958" s="276"/>
      <c r="L958" s="276"/>
      <c r="M958" s="276"/>
      <c r="N958" s="276"/>
      <c r="O958" s="276"/>
      <c r="P958" s="276"/>
      <c r="Q958" s="276"/>
      <c r="R958" s="276"/>
      <c r="S958" s="276"/>
      <c r="T958" s="276"/>
      <c r="U958" s="276"/>
      <c r="V958" s="276"/>
      <c r="W958" s="276"/>
      <c r="X958" s="276"/>
      <c r="Y958" s="276"/>
      <c r="Z958" s="276"/>
    </row>
    <row r="959" spans="1:26" ht="15.75" customHeight="1">
      <c r="A959" s="276"/>
      <c r="B959" s="279"/>
      <c r="C959" s="279"/>
      <c r="D959" s="276"/>
      <c r="E959" s="276"/>
      <c r="F959" s="378"/>
      <c r="G959" s="276"/>
      <c r="H959" s="276"/>
      <c r="I959" s="276"/>
      <c r="J959" s="276"/>
      <c r="K959" s="276"/>
      <c r="L959" s="276"/>
      <c r="M959" s="276"/>
      <c r="N959" s="276"/>
      <c r="O959" s="276"/>
      <c r="P959" s="276"/>
      <c r="Q959" s="276"/>
      <c r="R959" s="276"/>
      <c r="S959" s="276"/>
      <c r="T959" s="276"/>
      <c r="U959" s="276"/>
      <c r="V959" s="276"/>
      <c r="W959" s="276"/>
      <c r="X959" s="276"/>
      <c r="Y959" s="276"/>
      <c r="Z959" s="276"/>
    </row>
    <row r="960" spans="1:26" ht="15.75" customHeight="1">
      <c r="A960" s="276"/>
      <c r="B960" s="279"/>
      <c r="C960" s="279"/>
      <c r="D960" s="276"/>
      <c r="E960" s="276"/>
      <c r="F960" s="378"/>
      <c r="G960" s="276"/>
      <c r="H960" s="276"/>
      <c r="I960" s="276"/>
      <c r="J960" s="276"/>
      <c r="K960" s="276"/>
      <c r="L960" s="276"/>
      <c r="M960" s="276"/>
      <c r="N960" s="276"/>
      <c r="O960" s="276"/>
      <c r="P960" s="276"/>
      <c r="Q960" s="276"/>
      <c r="R960" s="276"/>
      <c r="S960" s="276"/>
      <c r="T960" s="276"/>
      <c r="U960" s="276"/>
      <c r="V960" s="276"/>
      <c r="W960" s="276"/>
      <c r="X960" s="276"/>
      <c r="Y960" s="276"/>
      <c r="Z960" s="276"/>
    </row>
    <row r="961" spans="1:26" ht="15.75" customHeight="1">
      <c r="A961" s="276"/>
      <c r="B961" s="279"/>
      <c r="C961" s="279"/>
      <c r="D961" s="276"/>
      <c r="E961" s="276"/>
      <c r="F961" s="378"/>
      <c r="G961" s="276"/>
      <c r="H961" s="276"/>
      <c r="I961" s="276"/>
      <c r="J961" s="276"/>
      <c r="K961" s="276"/>
      <c r="L961" s="276"/>
      <c r="M961" s="276"/>
      <c r="N961" s="276"/>
      <c r="O961" s="276"/>
      <c r="P961" s="276"/>
      <c r="Q961" s="276"/>
      <c r="R961" s="276"/>
      <c r="S961" s="276"/>
      <c r="T961" s="276"/>
      <c r="U961" s="276"/>
      <c r="V961" s="276"/>
      <c r="W961" s="276"/>
      <c r="X961" s="276"/>
      <c r="Y961" s="276"/>
      <c r="Z961" s="276"/>
    </row>
    <row r="962" spans="1:26" ht="15.75" customHeight="1">
      <c r="A962" s="276"/>
      <c r="B962" s="279"/>
      <c r="C962" s="279"/>
      <c r="D962" s="276"/>
      <c r="E962" s="276"/>
      <c r="F962" s="378"/>
      <c r="G962" s="276"/>
      <c r="H962" s="276"/>
      <c r="I962" s="276"/>
      <c r="J962" s="276"/>
      <c r="K962" s="276"/>
      <c r="L962" s="276"/>
      <c r="M962" s="276"/>
      <c r="N962" s="276"/>
      <c r="O962" s="276"/>
      <c r="P962" s="276"/>
      <c r="Q962" s="276"/>
      <c r="R962" s="276"/>
      <c r="S962" s="276"/>
      <c r="T962" s="276"/>
      <c r="U962" s="276"/>
      <c r="V962" s="276"/>
      <c r="W962" s="276"/>
      <c r="X962" s="276"/>
      <c r="Y962" s="276"/>
      <c r="Z962" s="276"/>
    </row>
    <row r="963" spans="1:26" ht="15.75" customHeight="1">
      <c r="A963" s="276"/>
      <c r="B963" s="279"/>
      <c r="C963" s="279"/>
      <c r="D963" s="276"/>
      <c r="E963" s="276"/>
      <c r="F963" s="378"/>
      <c r="G963" s="276"/>
      <c r="H963" s="276"/>
      <c r="I963" s="276"/>
      <c r="J963" s="276"/>
      <c r="K963" s="276"/>
      <c r="L963" s="276"/>
      <c r="M963" s="276"/>
      <c r="N963" s="276"/>
      <c r="O963" s="276"/>
      <c r="P963" s="276"/>
      <c r="Q963" s="276"/>
      <c r="R963" s="276"/>
      <c r="S963" s="276"/>
      <c r="T963" s="276"/>
      <c r="U963" s="276"/>
      <c r="V963" s="276"/>
      <c r="W963" s="276"/>
      <c r="X963" s="276"/>
      <c r="Y963" s="276"/>
      <c r="Z963" s="276"/>
    </row>
    <row r="964" spans="1:26" ht="15.75" customHeight="1">
      <c r="A964" s="276"/>
      <c r="B964" s="279"/>
      <c r="C964" s="279"/>
      <c r="D964" s="276"/>
      <c r="E964" s="276"/>
      <c r="F964" s="378"/>
      <c r="G964" s="276"/>
      <c r="H964" s="276"/>
      <c r="I964" s="276"/>
      <c r="J964" s="276"/>
      <c r="K964" s="276"/>
      <c r="L964" s="276"/>
      <c r="M964" s="276"/>
      <c r="N964" s="276"/>
      <c r="O964" s="276"/>
      <c r="P964" s="276"/>
      <c r="Q964" s="276"/>
      <c r="R964" s="276"/>
      <c r="S964" s="276"/>
      <c r="T964" s="276"/>
      <c r="U964" s="276"/>
      <c r="V964" s="276"/>
      <c r="W964" s="276"/>
      <c r="X964" s="276"/>
      <c r="Y964" s="276"/>
      <c r="Z964" s="276"/>
    </row>
    <row r="965" spans="1:26" ht="15.75" customHeight="1">
      <c r="A965" s="276"/>
      <c r="B965" s="279"/>
      <c r="C965" s="279"/>
      <c r="D965" s="276"/>
      <c r="E965" s="276"/>
      <c r="F965" s="378"/>
      <c r="G965" s="276"/>
      <c r="H965" s="276"/>
      <c r="I965" s="276"/>
      <c r="J965" s="276"/>
      <c r="K965" s="276"/>
      <c r="L965" s="276"/>
      <c r="M965" s="276"/>
      <c r="N965" s="276"/>
      <c r="O965" s="276"/>
      <c r="P965" s="276"/>
      <c r="Q965" s="276"/>
      <c r="R965" s="276"/>
      <c r="S965" s="276"/>
      <c r="T965" s="276"/>
      <c r="U965" s="276"/>
      <c r="V965" s="276"/>
      <c r="W965" s="276"/>
      <c r="X965" s="276"/>
      <c r="Y965" s="276"/>
      <c r="Z965" s="276"/>
    </row>
    <row r="966" spans="1:26" ht="15.75" customHeight="1">
      <c r="A966" s="276"/>
      <c r="B966" s="279"/>
      <c r="C966" s="279"/>
      <c r="D966" s="276"/>
      <c r="E966" s="276"/>
      <c r="F966" s="378"/>
      <c r="G966" s="276"/>
      <c r="H966" s="276"/>
      <c r="I966" s="276"/>
      <c r="J966" s="276"/>
      <c r="K966" s="276"/>
      <c r="L966" s="276"/>
      <c r="M966" s="276"/>
      <c r="N966" s="276"/>
      <c r="O966" s="276"/>
      <c r="P966" s="276"/>
      <c r="Q966" s="276"/>
      <c r="R966" s="276"/>
      <c r="S966" s="276"/>
      <c r="T966" s="276"/>
      <c r="U966" s="276"/>
      <c r="V966" s="276"/>
      <c r="W966" s="276"/>
      <c r="X966" s="276"/>
      <c r="Y966" s="276"/>
      <c r="Z966" s="276"/>
    </row>
    <row r="967" spans="1:26" ht="15.75" customHeight="1">
      <c r="A967" s="276"/>
      <c r="B967" s="279"/>
      <c r="C967" s="279"/>
      <c r="D967" s="276"/>
      <c r="E967" s="276"/>
      <c r="F967" s="378"/>
      <c r="G967" s="276"/>
      <c r="H967" s="276"/>
      <c r="I967" s="276"/>
      <c r="J967" s="276"/>
      <c r="K967" s="276"/>
      <c r="L967" s="276"/>
      <c r="M967" s="276"/>
      <c r="N967" s="276"/>
      <c r="O967" s="276"/>
      <c r="P967" s="276"/>
      <c r="Q967" s="276"/>
      <c r="R967" s="276"/>
      <c r="S967" s="276"/>
      <c r="T967" s="276"/>
      <c r="U967" s="276"/>
      <c r="V967" s="276"/>
      <c r="W967" s="276"/>
      <c r="X967" s="276"/>
      <c r="Y967" s="276"/>
      <c r="Z967" s="276"/>
    </row>
    <row r="968" spans="1:26" ht="15.75" customHeight="1">
      <c r="A968" s="276"/>
      <c r="B968" s="279"/>
      <c r="C968" s="279"/>
      <c r="D968" s="276"/>
      <c r="E968" s="276"/>
      <c r="F968" s="378"/>
      <c r="G968" s="276"/>
      <c r="H968" s="276"/>
      <c r="I968" s="276"/>
      <c r="J968" s="276"/>
      <c r="K968" s="276"/>
      <c r="L968" s="276"/>
      <c r="M968" s="276"/>
      <c r="N968" s="276"/>
      <c r="O968" s="276"/>
      <c r="P968" s="276"/>
      <c r="Q968" s="276"/>
      <c r="R968" s="276"/>
      <c r="S968" s="276"/>
      <c r="T968" s="276"/>
      <c r="U968" s="276"/>
      <c r="V968" s="276"/>
      <c r="W968" s="276"/>
      <c r="X968" s="276"/>
      <c r="Y968" s="276"/>
      <c r="Z968" s="276"/>
    </row>
    <row r="969" spans="1:26" ht="15.75" customHeight="1">
      <c r="A969" s="276"/>
      <c r="B969" s="279"/>
      <c r="C969" s="279"/>
      <c r="D969" s="276"/>
      <c r="E969" s="276"/>
      <c r="F969" s="378"/>
      <c r="G969" s="276"/>
      <c r="H969" s="276"/>
      <c r="I969" s="276"/>
      <c r="J969" s="276"/>
      <c r="K969" s="276"/>
      <c r="L969" s="276"/>
      <c r="M969" s="276"/>
      <c r="N969" s="276"/>
      <c r="O969" s="276"/>
      <c r="P969" s="276"/>
      <c r="Q969" s="276"/>
      <c r="R969" s="276"/>
      <c r="S969" s="276"/>
      <c r="T969" s="276"/>
      <c r="U969" s="276"/>
      <c r="V969" s="276"/>
      <c r="W969" s="276"/>
      <c r="X969" s="276"/>
      <c r="Y969" s="276"/>
      <c r="Z969" s="276"/>
    </row>
    <row r="970" spans="1:26" ht="15.75" customHeight="1">
      <c r="A970" s="276"/>
      <c r="B970" s="279"/>
      <c r="C970" s="279"/>
      <c r="D970" s="276"/>
      <c r="E970" s="276"/>
      <c r="F970" s="378"/>
      <c r="G970" s="276"/>
      <c r="H970" s="276"/>
      <c r="I970" s="276"/>
      <c r="J970" s="276"/>
      <c r="K970" s="276"/>
      <c r="L970" s="276"/>
      <c r="M970" s="276"/>
      <c r="N970" s="276"/>
      <c r="O970" s="276"/>
      <c r="P970" s="276"/>
      <c r="Q970" s="276"/>
      <c r="R970" s="276"/>
      <c r="S970" s="276"/>
      <c r="T970" s="276"/>
      <c r="U970" s="276"/>
      <c r="V970" s="276"/>
      <c r="W970" s="276"/>
      <c r="X970" s="276"/>
      <c r="Y970" s="276"/>
      <c r="Z970" s="276"/>
    </row>
    <row r="971" spans="1:26" ht="15.75" customHeight="1">
      <c r="A971" s="276"/>
      <c r="B971" s="279"/>
      <c r="C971" s="279"/>
      <c r="D971" s="276"/>
      <c r="E971" s="276"/>
      <c r="F971" s="378"/>
      <c r="G971" s="276"/>
      <c r="H971" s="276"/>
      <c r="I971" s="276"/>
      <c r="J971" s="276"/>
      <c r="K971" s="276"/>
      <c r="L971" s="276"/>
      <c r="M971" s="276"/>
      <c r="N971" s="276"/>
      <c r="O971" s="276"/>
      <c r="P971" s="276"/>
      <c r="Q971" s="276"/>
      <c r="R971" s="276"/>
      <c r="S971" s="276"/>
      <c r="T971" s="276"/>
      <c r="U971" s="276"/>
      <c r="V971" s="276"/>
      <c r="W971" s="276"/>
      <c r="X971" s="276"/>
      <c r="Y971" s="276"/>
      <c r="Z971" s="276"/>
    </row>
    <row r="972" spans="1:26" ht="15.75" customHeight="1">
      <c r="A972" s="276"/>
      <c r="B972" s="279"/>
      <c r="C972" s="279"/>
      <c r="D972" s="276"/>
      <c r="E972" s="276"/>
      <c r="F972" s="378"/>
      <c r="G972" s="276"/>
      <c r="H972" s="276"/>
      <c r="I972" s="276"/>
      <c r="J972" s="276"/>
      <c r="K972" s="276"/>
      <c r="L972" s="276"/>
      <c r="M972" s="276"/>
      <c r="N972" s="276"/>
      <c r="O972" s="276"/>
      <c r="P972" s="276"/>
      <c r="Q972" s="276"/>
      <c r="R972" s="276"/>
      <c r="S972" s="276"/>
      <c r="T972" s="276"/>
      <c r="U972" s="276"/>
      <c r="V972" s="276"/>
      <c r="W972" s="276"/>
      <c r="X972" s="276"/>
      <c r="Y972" s="276"/>
      <c r="Z972" s="276"/>
    </row>
    <row r="973" spans="1:26" ht="15.75" customHeight="1">
      <c r="A973" s="276"/>
      <c r="B973" s="279"/>
      <c r="C973" s="279"/>
      <c r="D973" s="276"/>
      <c r="E973" s="276"/>
      <c r="F973" s="378"/>
      <c r="G973" s="276"/>
      <c r="H973" s="276"/>
      <c r="I973" s="276"/>
      <c r="J973" s="276"/>
      <c r="K973" s="276"/>
      <c r="L973" s="276"/>
      <c r="M973" s="276"/>
      <c r="N973" s="276"/>
      <c r="O973" s="276"/>
      <c r="P973" s="276"/>
      <c r="Q973" s="276"/>
      <c r="R973" s="276"/>
      <c r="S973" s="276"/>
      <c r="T973" s="276"/>
      <c r="U973" s="276"/>
      <c r="V973" s="276"/>
      <c r="W973" s="276"/>
      <c r="X973" s="276"/>
      <c r="Y973" s="276"/>
      <c r="Z973" s="276"/>
    </row>
    <row r="974" spans="1:26" ht="15.75" customHeight="1">
      <c r="A974" s="276"/>
      <c r="B974" s="279"/>
      <c r="C974" s="279"/>
      <c r="D974" s="276"/>
      <c r="E974" s="276"/>
      <c r="F974" s="378"/>
      <c r="G974" s="276"/>
      <c r="H974" s="276"/>
      <c r="I974" s="276"/>
      <c r="J974" s="276"/>
      <c r="K974" s="276"/>
      <c r="L974" s="276"/>
      <c r="M974" s="276"/>
      <c r="N974" s="276"/>
      <c r="O974" s="276"/>
      <c r="P974" s="276"/>
      <c r="Q974" s="276"/>
      <c r="R974" s="276"/>
      <c r="S974" s="276"/>
      <c r="T974" s="276"/>
      <c r="U974" s="276"/>
      <c r="V974" s="276"/>
      <c r="W974" s="276"/>
      <c r="X974" s="276"/>
      <c r="Y974" s="276"/>
      <c r="Z974" s="276"/>
    </row>
    <row r="975" spans="1:26" ht="15.75" customHeight="1">
      <c r="A975" s="276"/>
      <c r="B975" s="279"/>
      <c r="C975" s="279"/>
      <c r="D975" s="276"/>
      <c r="E975" s="276"/>
      <c r="F975" s="378"/>
      <c r="G975" s="276"/>
      <c r="H975" s="276"/>
      <c r="I975" s="276"/>
      <c r="J975" s="276"/>
      <c r="K975" s="276"/>
      <c r="L975" s="276"/>
      <c r="M975" s="276"/>
      <c r="N975" s="276"/>
      <c r="O975" s="276"/>
      <c r="P975" s="276"/>
      <c r="Q975" s="276"/>
      <c r="R975" s="276"/>
      <c r="S975" s="276"/>
      <c r="T975" s="276"/>
      <c r="U975" s="276"/>
      <c r="V975" s="276"/>
      <c r="W975" s="276"/>
      <c r="X975" s="276"/>
      <c r="Y975" s="276"/>
      <c r="Z975" s="276"/>
    </row>
    <row r="976" spans="1:26" ht="15.75" customHeight="1">
      <c r="A976" s="276"/>
      <c r="B976" s="279"/>
      <c r="C976" s="279"/>
      <c r="D976" s="276"/>
      <c r="E976" s="276"/>
      <c r="F976" s="378"/>
      <c r="G976" s="276"/>
      <c r="H976" s="276"/>
      <c r="I976" s="276"/>
      <c r="J976" s="276"/>
      <c r="K976" s="276"/>
      <c r="L976" s="276"/>
      <c r="M976" s="276"/>
      <c r="N976" s="276"/>
      <c r="O976" s="276"/>
      <c r="P976" s="276"/>
      <c r="Q976" s="276"/>
      <c r="R976" s="276"/>
      <c r="S976" s="276"/>
      <c r="T976" s="276"/>
      <c r="U976" s="276"/>
      <c r="V976" s="276"/>
      <c r="W976" s="276"/>
      <c r="X976" s="276"/>
      <c r="Y976" s="276"/>
      <c r="Z976" s="276"/>
    </row>
    <row r="977" spans="1:26" ht="15.75" customHeight="1">
      <c r="A977" s="276"/>
      <c r="B977" s="279"/>
      <c r="C977" s="279"/>
      <c r="D977" s="276"/>
      <c r="E977" s="276"/>
      <c r="F977" s="378"/>
      <c r="G977" s="276"/>
      <c r="H977" s="276"/>
      <c r="I977" s="276"/>
      <c r="J977" s="276"/>
      <c r="K977" s="276"/>
      <c r="L977" s="276"/>
      <c r="M977" s="276"/>
      <c r="N977" s="276"/>
      <c r="O977" s="276"/>
      <c r="P977" s="276"/>
      <c r="Q977" s="276"/>
      <c r="R977" s="276"/>
      <c r="S977" s="276"/>
      <c r="T977" s="276"/>
      <c r="U977" s="276"/>
      <c r="V977" s="276"/>
      <c r="W977" s="276"/>
      <c r="X977" s="276"/>
      <c r="Y977" s="276"/>
      <c r="Z977" s="276"/>
    </row>
    <row r="978" spans="1:26" ht="15.75" customHeight="1">
      <c r="A978" s="276"/>
      <c r="B978" s="279"/>
      <c r="C978" s="279"/>
      <c r="D978" s="276"/>
      <c r="E978" s="276"/>
      <c r="F978" s="378"/>
      <c r="G978" s="276"/>
      <c r="H978" s="276"/>
      <c r="I978" s="276"/>
      <c r="J978" s="276"/>
      <c r="K978" s="276"/>
      <c r="L978" s="276"/>
      <c r="M978" s="276"/>
      <c r="N978" s="276"/>
      <c r="O978" s="276"/>
      <c r="P978" s="276"/>
      <c r="Q978" s="276"/>
      <c r="R978" s="276"/>
      <c r="S978" s="276"/>
      <c r="T978" s="276"/>
      <c r="U978" s="276"/>
      <c r="V978" s="276"/>
      <c r="W978" s="276"/>
      <c r="X978" s="276"/>
      <c r="Y978" s="276"/>
      <c r="Z978" s="276"/>
    </row>
    <row r="979" spans="1:26" ht="15.75" customHeight="1">
      <c r="A979" s="276"/>
      <c r="B979" s="279"/>
      <c r="C979" s="279"/>
      <c r="D979" s="276"/>
      <c r="E979" s="276"/>
      <c r="F979" s="378"/>
      <c r="G979" s="276"/>
      <c r="H979" s="276"/>
      <c r="I979" s="276"/>
      <c r="J979" s="276"/>
      <c r="K979" s="276"/>
      <c r="L979" s="276"/>
      <c r="M979" s="276"/>
      <c r="N979" s="276"/>
      <c r="O979" s="276"/>
      <c r="P979" s="276"/>
      <c r="Q979" s="276"/>
      <c r="R979" s="276"/>
      <c r="S979" s="276"/>
      <c r="T979" s="276"/>
      <c r="U979" s="276"/>
      <c r="V979" s="276"/>
      <c r="W979" s="276"/>
      <c r="X979" s="276"/>
      <c r="Y979" s="276"/>
      <c r="Z979" s="276"/>
    </row>
    <row r="980" spans="1:26" ht="15.75" customHeight="1">
      <c r="A980" s="276"/>
      <c r="B980" s="279"/>
      <c r="C980" s="279"/>
      <c r="D980" s="276"/>
      <c r="E980" s="276"/>
      <c r="F980" s="378"/>
      <c r="G980" s="276"/>
      <c r="H980" s="276"/>
      <c r="I980" s="276"/>
      <c r="J980" s="276"/>
      <c r="K980" s="276"/>
      <c r="L980" s="276"/>
      <c r="M980" s="276"/>
      <c r="N980" s="276"/>
      <c r="O980" s="276"/>
      <c r="P980" s="276"/>
      <c r="Q980" s="276"/>
      <c r="R980" s="276"/>
      <c r="S980" s="276"/>
      <c r="T980" s="276"/>
      <c r="U980" s="276"/>
      <c r="V980" s="276"/>
      <c r="W980" s="276"/>
      <c r="X980" s="276"/>
      <c r="Y980" s="276"/>
      <c r="Z980" s="276"/>
    </row>
    <row r="981" spans="1:26" ht="15.75" customHeight="1">
      <c r="A981" s="276"/>
      <c r="B981" s="279"/>
      <c r="C981" s="279"/>
      <c r="D981" s="276"/>
      <c r="E981" s="276"/>
      <c r="F981" s="378"/>
      <c r="G981" s="276"/>
      <c r="H981" s="276"/>
      <c r="I981" s="276"/>
      <c r="J981" s="276"/>
      <c r="K981" s="276"/>
      <c r="L981" s="276"/>
      <c r="M981" s="276"/>
      <c r="N981" s="276"/>
      <c r="O981" s="276"/>
      <c r="P981" s="276"/>
      <c r="Q981" s="276"/>
      <c r="R981" s="276"/>
      <c r="S981" s="276"/>
      <c r="T981" s="276"/>
      <c r="U981" s="276"/>
      <c r="V981" s="276"/>
      <c r="W981" s="276"/>
      <c r="X981" s="276"/>
      <c r="Y981" s="276"/>
      <c r="Z981" s="276"/>
    </row>
    <row r="982" spans="1:26" ht="15.75" customHeight="1">
      <c r="A982" s="276"/>
      <c r="B982" s="279"/>
      <c r="C982" s="279"/>
      <c r="D982" s="276"/>
      <c r="E982" s="276"/>
      <c r="F982" s="378"/>
      <c r="G982" s="276"/>
      <c r="H982" s="276"/>
      <c r="I982" s="276"/>
      <c r="J982" s="276"/>
      <c r="K982" s="276"/>
      <c r="L982" s="276"/>
      <c r="M982" s="276"/>
      <c r="N982" s="276"/>
      <c r="O982" s="276"/>
      <c r="P982" s="276"/>
      <c r="Q982" s="276"/>
      <c r="R982" s="276"/>
      <c r="S982" s="276"/>
      <c r="T982" s="276"/>
      <c r="U982" s="276"/>
      <c r="V982" s="276"/>
      <c r="W982" s="276"/>
      <c r="X982" s="276"/>
      <c r="Y982" s="276"/>
      <c r="Z982" s="276"/>
    </row>
    <row r="983" spans="1:26" ht="15.75" customHeight="1">
      <c r="A983" s="276"/>
      <c r="B983" s="279"/>
      <c r="C983" s="279"/>
      <c r="D983" s="276"/>
      <c r="E983" s="276"/>
      <c r="F983" s="378"/>
      <c r="G983" s="276"/>
      <c r="H983" s="276"/>
      <c r="I983" s="276"/>
      <c r="J983" s="276"/>
      <c r="K983" s="276"/>
      <c r="L983" s="276"/>
      <c r="M983" s="276"/>
      <c r="N983" s="276"/>
      <c r="O983" s="276"/>
      <c r="P983" s="276"/>
      <c r="Q983" s="276"/>
      <c r="R983" s="276"/>
      <c r="S983" s="276"/>
      <c r="T983" s="276"/>
      <c r="U983" s="276"/>
      <c r="V983" s="276"/>
      <c r="W983" s="276"/>
      <c r="X983" s="276"/>
      <c r="Y983" s="276"/>
      <c r="Z983" s="276"/>
    </row>
    <row r="984" spans="1:26" ht="15.75" customHeight="1">
      <c r="A984" s="276"/>
      <c r="B984" s="279"/>
      <c r="C984" s="279"/>
      <c r="D984" s="276"/>
      <c r="E984" s="276"/>
      <c r="F984" s="378"/>
      <c r="G984" s="276"/>
      <c r="H984" s="276"/>
      <c r="I984" s="276"/>
      <c r="J984" s="276"/>
      <c r="K984" s="276"/>
      <c r="L984" s="276"/>
      <c r="M984" s="276"/>
      <c r="N984" s="276"/>
      <c r="O984" s="276"/>
      <c r="P984" s="276"/>
      <c r="Q984" s="276"/>
      <c r="R984" s="276"/>
      <c r="S984" s="276"/>
      <c r="T984" s="276"/>
      <c r="U984" s="276"/>
      <c r="V984" s="276"/>
      <c r="W984" s="276"/>
      <c r="X984" s="276"/>
      <c r="Y984" s="276"/>
      <c r="Z984" s="276"/>
    </row>
    <row r="985" spans="1:26" ht="15.75" customHeight="1">
      <c r="A985" s="276"/>
      <c r="B985" s="279"/>
      <c r="C985" s="279"/>
      <c r="D985" s="276"/>
      <c r="E985" s="276"/>
      <c r="F985" s="378"/>
      <c r="G985" s="276"/>
      <c r="H985" s="276"/>
      <c r="I985" s="276"/>
      <c r="J985" s="276"/>
      <c r="K985" s="276"/>
      <c r="L985" s="276"/>
      <c r="M985" s="276"/>
      <c r="N985" s="276"/>
      <c r="O985" s="276"/>
      <c r="P985" s="276"/>
      <c r="Q985" s="276"/>
      <c r="R985" s="276"/>
      <c r="S985" s="276"/>
      <c r="T985" s="276"/>
      <c r="U985" s="276"/>
      <c r="V985" s="276"/>
      <c r="W985" s="276"/>
      <c r="X985" s="276"/>
      <c r="Y985" s="276"/>
      <c r="Z985" s="276"/>
    </row>
    <row r="986" spans="1:26" ht="15.75" customHeight="1">
      <c r="A986" s="276"/>
      <c r="B986" s="279"/>
      <c r="C986" s="279"/>
      <c r="D986" s="276"/>
      <c r="E986" s="276"/>
      <c r="F986" s="378"/>
      <c r="G986" s="276"/>
      <c r="H986" s="276"/>
      <c r="I986" s="276"/>
      <c r="J986" s="276"/>
      <c r="K986" s="276"/>
      <c r="L986" s="276"/>
      <c r="M986" s="276"/>
      <c r="N986" s="276"/>
      <c r="O986" s="276"/>
      <c r="P986" s="276"/>
      <c r="Q986" s="276"/>
      <c r="R986" s="276"/>
      <c r="S986" s="276"/>
      <c r="T986" s="276"/>
      <c r="U986" s="276"/>
      <c r="V986" s="276"/>
      <c r="W986" s="276"/>
      <c r="X986" s="276"/>
      <c r="Y986" s="276"/>
      <c r="Z986" s="276"/>
    </row>
    <row r="987" spans="1:26" ht="15.75" customHeight="1">
      <c r="A987" s="276"/>
      <c r="B987" s="279"/>
      <c r="C987" s="279"/>
      <c r="D987" s="276"/>
      <c r="E987" s="276"/>
      <c r="F987" s="378"/>
      <c r="G987" s="276"/>
      <c r="H987" s="276"/>
      <c r="I987" s="276"/>
      <c r="J987" s="276"/>
      <c r="K987" s="276"/>
      <c r="L987" s="276"/>
      <c r="M987" s="276"/>
      <c r="N987" s="276"/>
      <c r="O987" s="276"/>
      <c r="P987" s="276"/>
      <c r="Q987" s="276"/>
      <c r="R987" s="276"/>
      <c r="S987" s="276"/>
      <c r="T987" s="276"/>
      <c r="U987" s="276"/>
      <c r="V987" s="276"/>
      <c r="W987" s="276"/>
      <c r="X987" s="276"/>
      <c r="Y987" s="276"/>
      <c r="Z987" s="276"/>
    </row>
    <row r="988" spans="1:26" ht="15.75" customHeight="1">
      <c r="A988" s="276"/>
      <c r="B988" s="279"/>
      <c r="C988" s="279"/>
      <c r="D988" s="276"/>
      <c r="E988" s="276"/>
      <c r="F988" s="378"/>
      <c r="G988" s="276"/>
      <c r="H988" s="276"/>
      <c r="I988" s="276"/>
      <c r="J988" s="276"/>
      <c r="K988" s="276"/>
      <c r="L988" s="276"/>
      <c r="M988" s="276"/>
      <c r="N988" s="276"/>
      <c r="O988" s="276"/>
      <c r="P988" s="276"/>
      <c r="Q988" s="276"/>
      <c r="R988" s="276"/>
      <c r="S988" s="276"/>
      <c r="T988" s="276"/>
      <c r="U988" s="276"/>
      <c r="V988" s="276"/>
      <c r="W988" s="276"/>
      <c r="X988" s="276"/>
      <c r="Y988" s="276"/>
      <c r="Z988" s="276"/>
    </row>
    <row r="989" spans="1:26" ht="15.75" customHeight="1">
      <c r="A989" s="276"/>
      <c r="B989" s="279"/>
      <c r="C989" s="279"/>
      <c r="D989" s="276"/>
      <c r="E989" s="276"/>
      <c r="F989" s="378"/>
      <c r="G989" s="276"/>
      <c r="H989" s="276"/>
      <c r="I989" s="276"/>
      <c r="J989" s="276"/>
      <c r="K989" s="276"/>
      <c r="L989" s="276"/>
      <c r="M989" s="276"/>
      <c r="N989" s="276"/>
      <c r="O989" s="276"/>
      <c r="P989" s="276"/>
      <c r="Q989" s="276"/>
      <c r="R989" s="276"/>
      <c r="S989" s="276"/>
      <c r="T989" s="276"/>
      <c r="U989" s="276"/>
      <c r="V989" s="276"/>
      <c r="W989" s="276"/>
      <c r="X989" s="276"/>
      <c r="Y989" s="276"/>
      <c r="Z989" s="276"/>
    </row>
    <row r="990" spans="1:26" ht="15.75" customHeight="1">
      <c r="A990" s="276"/>
      <c r="B990" s="279"/>
      <c r="C990" s="279"/>
      <c r="D990" s="276"/>
      <c r="E990" s="276"/>
      <c r="F990" s="378"/>
      <c r="G990" s="276"/>
      <c r="H990" s="276"/>
      <c r="I990" s="276"/>
      <c r="J990" s="276"/>
      <c r="K990" s="276"/>
      <c r="L990" s="276"/>
      <c r="M990" s="276"/>
      <c r="N990" s="276"/>
      <c r="O990" s="276"/>
      <c r="P990" s="276"/>
      <c r="Q990" s="276"/>
      <c r="R990" s="276"/>
      <c r="S990" s="276"/>
      <c r="T990" s="276"/>
      <c r="U990" s="276"/>
      <c r="V990" s="276"/>
      <c r="W990" s="276"/>
      <c r="X990" s="276"/>
      <c r="Y990" s="276"/>
      <c r="Z990" s="276"/>
    </row>
    <row r="991" spans="1:26" ht="15.75" customHeight="1">
      <c r="A991" s="276"/>
      <c r="B991" s="279"/>
      <c r="C991" s="279"/>
      <c r="D991" s="276"/>
      <c r="E991" s="276"/>
      <c r="F991" s="378"/>
      <c r="G991" s="276"/>
      <c r="H991" s="276"/>
      <c r="I991" s="276"/>
      <c r="J991" s="276"/>
      <c r="K991" s="276"/>
      <c r="L991" s="276"/>
      <c r="M991" s="276"/>
      <c r="N991" s="276"/>
      <c r="O991" s="276"/>
      <c r="P991" s="276"/>
      <c r="Q991" s="276"/>
      <c r="R991" s="276"/>
      <c r="S991" s="276"/>
      <c r="T991" s="276"/>
      <c r="U991" s="276"/>
      <c r="V991" s="276"/>
      <c r="W991" s="276"/>
      <c r="X991" s="276"/>
      <c r="Y991" s="276"/>
      <c r="Z991" s="276"/>
    </row>
    <row r="992" spans="1:26" ht="15.75" customHeight="1">
      <c r="A992" s="276"/>
      <c r="B992" s="279"/>
      <c r="C992" s="279"/>
      <c r="D992" s="276"/>
      <c r="E992" s="276"/>
      <c r="F992" s="378"/>
      <c r="G992" s="276"/>
      <c r="H992" s="276"/>
      <c r="I992" s="276"/>
      <c r="J992" s="276"/>
      <c r="K992" s="276"/>
      <c r="L992" s="276"/>
      <c r="M992" s="276"/>
      <c r="N992" s="276"/>
      <c r="O992" s="276"/>
      <c r="P992" s="276"/>
      <c r="Q992" s="276"/>
      <c r="R992" s="276"/>
      <c r="S992" s="276"/>
      <c r="T992" s="276"/>
      <c r="U992" s="276"/>
      <c r="V992" s="276"/>
      <c r="W992" s="276"/>
      <c r="X992" s="276"/>
      <c r="Y992" s="276"/>
      <c r="Z992" s="276"/>
    </row>
    <row r="993" spans="1:26" ht="15.75" customHeight="1">
      <c r="A993" s="276"/>
      <c r="B993" s="279"/>
      <c r="C993" s="279"/>
      <c r="D993" s="276"/>
      <c r="E993" s="276"/>
      <c r="F993" s="378"/>
      <c r="G993" s="276"/>
      <c r="H993" s="276"/>
      <c r="I993" s="276"/>
      <c r="J993" s="276"/>
      <c r="K993" s="276"/>
      <c r="L993" s="276"/>
      <c r="M993" s="276"/>
      <c r="N993" s="276"/>
      <c r="O993" s="276"/>
      <c r="P993" s="276"/>
      <c r="Q993" s="276"/>
      <c r="R993" s="276"/>
      <c r="S993" s="276"/>
      <c r="T993" s="276"/>
      <c r="U993" s="276"/>
      <c r="V993" s="276"/>
      <c r="W993" s="276"/>
      <c r="X993" s="276"/>
      <c r="Y993" s="276"/>
      <c r="Z993" s="276"/>
    </row>
    <row r="994" spans="1:26" ht="15.75" customHeight="1">
      <c r="A994" s="276"/>
      <c r="B994" s="279"/>
      <c r="C994" s="279"/>
      <c r="D994" s="276"/>
      <c r="E994" s="276"/>
      <c r="F994" s="378"/>
      <c r="G994" s="276"/>
      <c r="H994" s="276"/>
      <c r="I994" s="276"/>
      <c r="J994" s="276"/>
      <c r="K994" s="276"/>
      <c r="L994" s="276"/>
      <c r="M994" s="276"/>
      <c r="N994" s="276"/>
      <c r="O994" s="276"/>
      <c r="P994" s="276"/>
      <c r="Q994" s="276"/>
      <c r="R994" s="276"/>
      <c r="S994" s="276"/>
      <c r="T994" s="276"/>
      <c r="U994" s="276"/>
      <c r="V994" s="276"/>
      <c r="W994" s="276"/>
      <c r="X994" s="276"/>
      <c r="Y994" s="276"/>
      <c r="Z994" s="276"/>
    </row>
    <row r="995" spans="1:26" ht="15.75" customHeight="1">
      <c r="A995" s="276"/>
      <c r="B995" s="279"/>
      <c r="C995" s="279"/>
      <c r="D995" s="276"/>
      <c r="E995" s="276"/>
      <c r="F995" s="378"/>
      <c r="G995" s="276"/>
      <c r="H995" s="276"/>
      <c r="I995" s="276"/>
      <c r="J995" s="276"/>
      <c r="K995" s="276"/>
      <c r="L995" s="276"/>
      <c r="M995" s="276"/>
      <c r="N995" s="276"/>
      <c r="O995" s="276"/>
      <c r="P995" s="276"/>
      <c r="Q995" s="276"/>
      <c r="R995" s="276"/>
      <c r="S995" s="276"/>
      <c r="T995" s="276"/>
      <c r="U995" s="276"/>
      <c r="V995" s="276"/>
      <c r="W995" s="276"/>
      <c r="X995" s="276"/>
      <c r="Y995" s="276"/>
      <c r="Z995" s="276"/>
    </row>
    <row r="996" spans="1:26" ht="15.75" customHeight="1">
      <c r="A996" s="276"/>
      <c r="B996" s="279"/>
      <c r="C996" s="279"/>
      <c r="D996" s="276"/>
      <c r="E996" s="276"/>
      <c r="F996" s="378"/>
      <c r="G996" s="276"/>
      <c r="H996" s="276"/>
      <c r="I996" s="276"/>
      <c r="J996" s="276"/>
      <c r="K996" s="276"/>
      <c r="L996" s="276"/>
      <c r="M996" s="276"/>
      <c r="N996" s="276"/>
      <c r="O996" s="276"/>
      <c r="P996" s="276"/>
      <c r="Q996" s="276"/>
      <c r="R996" s="276"/>
      <c r="S996" s="276"/>
      <c r="T996" s="276"/>
      <c r="U996" s="276"/>
      <c r="V996" s="276"/>
      <c r="W996" s="276"/>
      <c r="X996" s="276"/>
      <c r="Y996" s="276"/>
      <c r="Z996" s="276"/>
    </row>
    <row r="997" spans="1:26" ht="15.75" customHeight="1">
      <c r="A997" s="276"/>
      <c r="B997" s="279"/>
      <c r="C997" s="279"/>
      <c r="D997" s="276"/>
      <c r="E997" s="276"/>
      <c r="F997" s="378"/>
      <c r="G997" s="276"/>
      <c r="H997" s="276"/>
      <c r="I997" s="276"/>
      <c r="J997" s="276"/>
      <c r="K997" s="276"/>
      <c r="L997" s="276"/>
      <c r="M997" s="276"/>
      <c r="N997" s="276"/>
      <c r="O997" s="276"/>
      <c r="P997" s="276"/>
      <c r="Q997" s="276"/>
      <c r="R997" s="276"/>
      <c r="S997" s="276"/>
      <c r="T997" s="276"/>
      <c r="U997" s="276"/>
      <c r="V997" s="276"/>
      <c r="W997" s="276"/>
      <c r="X997" s="276"/>
      <c r="Y997" s="276"/>
      <c r="Z997" s="276"/>
    </row>
    <row r="998" spans="1:26" ht="15.75" customHeight="1">
      <c r="A998" s="276"/>
      <c r="B998" s="279"/>
      <c r="C998" s="279"/>
      <c r="D998" s="276"/>
      <c r="E998" s="276"/>
      <c r="F998" s="378"/>
      <c r="G998" s="276"/>
      <c r="H998" s="276"/>
      <c r="I998" s="276"/>
      <c r="J998" s="276"/>
      <c r="K998" s="276"/>
      <c r="L998" s="276"/>
      <c r="M998" s="276"/>
      <c r="N998" s="276"/>
      <c r="O998" s="276"/>
      <c r="P998" s="276"/>
      <c r="Q998" s="276"/>
      <c r="R998" s="276"/>
      <c r="S998" s="276"/>
      <c r="T998" s="276"/>
      <c r="U998" s="276"/>
      <c r="V998" s="276"/>
      <c r="W998" s="276"/>
      <c r="X998" s="276"/>
      <c r="Y998" s="276"/>
      <c r="Z998" s="276"/>
    </row>
    <row r="999" spans="1:26" ht="15.75" customHeight="1">
      <c r="A999" s="276"/>
      <c r="B999" s="279"/>
      <c r="C999" s="279"/>
      <c r="D999" s="276"/>
      <c r="E999" s="276"/>
      <c r="F999" s="378"/>
      <c r="G999" s="276"/>
      <c r="H999" s="276"/>
      <c r="I999" s="276"/>
      <c r="J999" s="276"/>
      <c r="K999" s="276"/>
      <c r="L999" s="276"/>
      <c r="M999" s="276"/>
      <c r="N999" s="276"/>
      <c r="O999" s="276"/>
      <c r="P999" s="276"/>
      <c r="Q999" s="276"/>
      <c r="R999" s="276"/>
      <c r="S999" s="276"/>
      <c r="T999" s="276"/>
      <c r="U999" s="276"/>
      <c r="V999" s="276"/>
      <c r="W999" s="276"/>
      <c r="X999" s="276"/>
      <c r="Y999" s="276"/>
      <c r="Z999" s="276"/>
    </row>
    <row r="1000" spans="1:26" ht="15.75" customHeight="1">
      <c r="A1000" s="276"/>
      <c r="B1000" s="279"/>
      <c r="C1000" s="279"/>
      <c r="D1000" s="276"/>
      <c r="E1000" s="276"/>
      <c r="F1000" s="378"/>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row>
  </sheetData>
  <sheetProtection algorithmName="SHA-512" hashValue="9e+UPfNvPrM8E7z7v4KREJGaECbFQYPJ6KvJEMeXOtJ9M8v/lzeOuaEiLPc22DcNvF7Qp2GmY7EtccUNMLSIVg==" saltValue="P0xlesAtsbBSPoTJsxSn1w==" spinCount="100000" sheet="1" objects="1" scenarios="1" formatRows="0"/>
  <mergeCells count="6">
    <mergeCell ref="B2:C2"/>
    <mergeCell ref="B16:C16"/>
    <mergeCell ref="E16:E17"/>
    <mergeCell ref="E3:E13"/>
    <mergeCell ref="B35:C35"/>
    <mergeCell ref="D3:D7"/>
  </mergeCells>
  <pageMargins left="0.511811024" right="0.511811024" top="0.78740157499999996" bottom="0.78740157499999996" header="0" footer="0"/>
  <pageSetup paperSize="9" orientation="portrait" r:id="rId1"/>
  <extLst>
    <ext xmlns:x14="http://schemas.microsoft.com/office/spreadsheetml/2009/9/main" uri="{CCE6A557-97BC-4b89-ADB6-D9C93CAAB3DF}">
      <x14:dataValidations xmlns:xm="http://schemas.microsoft.com/office/excel/2006/main" count="3">
        <x14:dataValidation type="list" allowBlank="1" showErrorMessage="1">
          <x14:formula1>
            <xm:f>Aux.!$B$12:$B$13</xm:f>
          </x14:formula1>
          <xm:sqref>B12</xm:sqref>
        </x14:dataValidation>
        <x14:dataValidation type="list" allowBlank="1" showInputMessage="1" showErrorMessage="1">
          <x14:formula1>
            <xm:f>Aux.!$B$7:$B$9</xm:f>
          </x14:formula1>
          <xm:sqref>C36</xm:sqref>
        </x14:dataValidation>
        <x14:dataValidation type="list" allowBlank="1" showErrorMessage="1">
          <x14:formula1>
            <xm:f>Aux.!$B$11:$B$14</xm:f>
          </x14:formula1>
          <xm:sqref>B48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Z1000"/>
  <sheetViews>
    <sheetView topLeftCell="A25" zoomScaleNormal="100" workbookViewId="0">
      <selection activeCell="C41" sqref="C41:D41"/>
    </sheetView>
  </sheetViews>
  <sheetFormatPr defaultColWidth="12.625" defaultRowHeight="15" customHeight="1" outlineLevelRow="1"/>
  <cols>
    <col min="1" max="1" width="8" style="388" customWidth="1"/>
    <col min="2" max="2" width="40.75" style="277" customWidth="1"/>
    <col min="3" max="4" width="30.625" style="277" customWidth="1"/>
    <col min="5" max="6" width="30.625" style="277" hidden="1" customWidth="1"/>
    <col min="7" max="7" width="18.125" style="388" customWidth="1"/>
    <col min="8" max="8" width="27.5" style="388" customWidth="1"/>
    <col min="9" max="10" width="18.125" style="388" customWidth="1"/>
    <col min="11" max="15" width="8" style="388" customWidth="1"/>
    <col min="16" max="26" width="8" style="277" customWidth="1"/>
    <col min="27" max="16384" width="12.625" style="277"/>
  </cols>
  <sheetData>
    <row r="1" spans="1:26" hidden="1">
      <c r="A1" s="386"/>
      <c r="B1" s="284"/>
      <c r="C1" s="284"/>
      <c r="D1" s="284"/>
      <c r="E1" s="284"/>
      <c r="F1" s="284"/>
      <c r="G1" s="386"/>
      <c r="H1" s="386"/>
      <c r="I1" s="386"/>
      <c r="J1" s="386"/>
      <c r="K1" s="386"/>
      <c r="L1" s="386"/>
      <c r="M1" s="386"/>
      <c r="N1" s="386"/>
      <c r="O1" s="386"/>
      <c r="P1" s="283"/>
      <c r="Q1" s="283"/>
      <c r="R1" s="283"/>
      <c r="S1" s="283"/>
      <c r="T1" s="283"/>
      <c r="U1" s="283"/>
      <c r="V1" s="283"/>
      <c r="W1" s="283"/>
      <c r="X1" s="283"/>
      <c r="Y1" s="283"/>
      <c r="Z1" s="283"/>
    </row>
    <row r="2" spans="1:26" ht="26.25" hidden="1" outlineLevel="1">
      <c r="A2" s="386"/>
      <c r="B2" s="894" t="s">
        <v>38</v>
      </c>
      <c r="C2" s="895"/>
      <c r="D2" s="895"/>
      <c r="E2" s="895"/>
      <c r="F2" s="896"/>
      <c r="G2" s="389"/>
      <c r="H2" s="386"/>
      <c r="I2" s="386"/>
      <c r="J2" s="386"/>
      <c r="K2" s="386"/>
      <c r="L2" s="386"/>
      <c r="M2" s="386"/>
      <c r="N2" s="386"/>
      <c r="O2" s="386"/>
      <c r="P2" s="283"/>
      <c r="Q2" s="283"/>
      <c r="R2" s="283"/>
      <c r="S2" s="283"/>
      <c r="T2" s="283"/>
      <c r="U2" s="283"/>
      <c r="V2" s="283"/>
      <c r="W2" s="283"/>
      <c r="X2" s="283"/>
      <c r="Y2" s="283"/>
      <c r="Z2" s="283"/>
    </row>
    <row r="3" spans="1:26" ht="21" hidden="1" outlineLevel="1">
      <c r="A3" s="386"/>
      <c r="B3" s="897" t="str">
        <f>Dados!C50</f>
        <v>Secretaria Municipal de Saúde</v>
      </c>
      <c r="C3" s="898"/>
      <c r="D3" s="898"/>
      <c r="E3" s="898"/>
      <c r="F3" s="899"/>
      <c r="G3" s="390"/>
      <c r="H3" s="386"/>
      <c r="I3" s="386"/>
      <c r="J3" s="386"/>
      <c r="K3" s="386"/>
      <c r="L3" s="386"/>
      <c r="M3" s="386"/>
      <c r="N3" s="386"/>
      <c r="O3" s="386"/>
      <c r="P3" s="283"/>
      <c r="Q3" s="283"/>
      <c r="R3" s="283"/>
      <c r="S3" s="283"/>
      <c r="T3" s="283"/>
      <c r="U3" s="283"/>
      <c r="V3" s="283"/>
      <c r="W3" s="283"/>
      <c r="X3" s="283"/>
      <c r="Y3" s="283"/>
      <c r="Z3" s="283"/>
    </row>
    <row r="4" spans="1:26" hidden="1" outlineLevel="1">
      <c r="A4" s="386"/>
      <c r="B4" s="285"/>
      <c r="C4" s="286"/>
      <c r="D4" s="286"/>
      <c r="E4" s="286"/>
      <c r="F4" s="287"/>
      <c r="G4" s="386"/>
      <c r="H4" s="386"/>
      <c r="I4" s="386"/>
      <c r="J4" s="386"/>
      <c r="K4" s="386"/>
      <c r="L4" s="386"/>
      <c r="M4" s="386"/>
      <c r="N4" s="386"/>
      <c r="O4" s="386"/>
      <c r="P4" s="283"/>
      <c r="Q4" s="283"/>
      <c r="R4" s="283"/>
      <c r="S4" s="283"/>
      <c r="T4" s="283"/>
      <c r="U4" s="283"/>
      <c r="V4" s="283"/>
      <c r="W4" s="283"/>
      <c r="X4" s="283"/>
      <c r="Y4" s="283"/>
      <c r="Z4" s="283"/>
    </row>
    <row r="5" spans="1:26" hidden="1" outlineLevel="1">
      <c r="A5" s="386"/>
      <c r="B5" s="288" t="s">
        <v>83</v>
      </c>
      <c r="C5" s="900" t="str">
        <f>Dados!C5</f>
        <v>Projeto Executivo de SPDA</v>
      </c>
      <c r="D5" s="901"/>
      <c r="E5" s="901"/>
      <c r="F5" s="902"/>
      <c r="G5" s="386"/>
      <c r="H5" s="386"/>
      <c r="I5" s="386"/>
      <c r="J5" s="386"/>
      <c r="K5" s="386"/>
      <c r="L5" s="386"/>
      <c r="M5" s="386"/>
      <c r="N5" s="386"/>
      <c r="O5" s="386"/>
      <c r="P5" s="283"/>
      <c r="Q5" s="283"/>
      <c r="R5" s="283"/>
      <c r="S5" s="283"/>
      <c r="T5" s="283"/>
      <c r="U5" s="283"/>
      <c r="V5" s="283"/>
      <c r="W5" s="283"/>
      <c r="X5" s="283"/>
      <c r="Y5" s="283"/>
      <c r="Z5" s="283"/>
    </row>
    <row r="6" spans="1:26" hidden="1" outlineLevel="1">
      <c r="A6" s="386"/>
      <c r="B6" s="288" t="s">
        <v>41</v>
      </c>
      <c r="C6" s="903" t="str">
        <f>Dados!C6</f>
        <v>Hospital de Pronto Socorro</v>
      </c>
      <c r="D6" s="904"/>
      <c r="E6" s="904"/>
      <c r="F6" s="905"/>
      <c r="G6" s="386"/>
      <c r="H6" s="386"/>
      <c r="I6" s="386"/>
      <c r="J6" s="386"/>
      <c r="K6" s="386"/>
      <c r="L6" s="386"/>
      <c r="M6" s="386"/>
      <c r="N6" s="386"/>
      <c r="O6" s="386"/>
      <c r="P6" s="283"/>
      <c r="Q6" s="283"/>
      <c r="R6" s="283"/>
      <c r="S6" s="283"/>
      <c r="T6" s="283"/>
      <c r="U6" s="283"/>
      <c r="V6" s="283"/>
      <c r="W6" s="283"/>
      <c r="X6" s="283"/>
      <c r="Y6" s="283"/>
      <c r="Z6" s="283"/>
    </row>
    <row r="7" spans="1:26" ht="26.25" hidden="1" customHeight="1" outlineLevel="1">
      <c r="A7" s="387"/>
      <c r="B7" s="869" t="s">
        <v>93</v>
      </c>
      <c r="C7" s="877"/>
      <c r="D7" s="877"/>
      <c r="E7" s="877"/>
      <c r="F7" s="870"/>
      <c r="G7" s="387"/>
      <c r="H7" s="387"/>
      <c r="I7" s="387"/>
      <c r="J7" s="387"/>
      <c r="K7" s="386"/>
      <c r="L7" s="386"/>
      <c r="M7" s="386"/>
      <c r="N7" s="386"/>
      <c r="O7" s="386"/>
      <c r="P7" s="283"/>
      <c r="Q7" s="283"/>
      <c r="R7" s="283"/>
      <c r="S7" s="283"/>
      <c r="T7" s="283"/>
      <c r="U7" s="283"/>
      <c r="V7" s="283"/>
      <c r="W7" s="283"/>
      <c r="X7" s="283"/>
      <c r="Y7" s="283"/>
      <c r="Z7" s="283"/>
    </row>
    <row r="8" spans="1:26" ht="27" hidden="1" customHeight="1" outlineLevel="1">
      <c r="A8" s="387"/>
      <c r="B8" s="887" t="s">
        <v>63</v>
      </c>
      <c r="C8" s="908" t="s">
        <v>64</v>
      </c>
      <c r="D8" s="870"/>
      <c r="E8" s="909" t="s">
        <v>65</v>
      </c>
      <c r="F8" s="870"/>
      <c r="G8" s="387"/>
      <c r="H8" s="386"/>
      <c r="I8" s="386"/>
      <c r="J8" s="386"/>
      <c r="K8" s="386"/>
      <c r="L8" s="386"/>
      <c r="M8" s="386"/>
      <c r="N8" s="386"/>
      <c r="O8" s="386"/>
      <c r="P8" s="283"/>
      <c r="Q8" s="283"/>
      <c r="R8" s="283"/>
      <c r="S8" s="283"/>
      <c r="T8" s="283"/>
      <c r="U8" s="283"/>
      <c r="V8" s="283"/>
      <c r="W8" s="283"/>
      <c r="X8" s="283"/>
      <c r="Y8" s="283"/>
      <c r="Z8" s="283"/>
    </row>
    <row r="9" spans="1:26" ht="180" hidden="1" outlineLevel="1">
      <c r="A9" s="387"/>
      <c r="B9" s="888"/>
      <c r="C9" s="289" t="s">
        <v>94</v>
      </c>
      <c r="D9" s="289" t="s">
        <v>95</v>
      </c>
      <c r="E9" s="289" t="s">
        <v>96</v>
      </c>
      <c r="F9" s="289" t="s">
        <v>97</v>
      </c>
      <c r="G9" s="387"/>
      <c r="H9" s="386"/>
      <c r="I9" s="386"/>
      <c r="J9" s="386"/>
      <c r="K9" s="386"/>
      <c r="L9" s="386"/>
      <c r="M9" s="386"/>
      <c r="N9" s="386"/>
      <c r="O9" s="386"/>
      <c r="P9" s="283"/>
      <c r="Q9" s="283"/>
      <c r="R9" s="283"/>
      <c r="S9" s="283"/>
      <c r="T9" s="283"/>
      <c r="U9" s="283"/>
      <c r="V9" s="283"/>
      <c r="W9" s="283"/>
      <c r="X9" s="283"/>
      <c r="Y9" s="283"/>
      <c r="Z9" s="283"/>
    </row>
    <row r="10" spans="1:26" hidden="1" outlineLevel="1">
      <c r="A10" s="387"/>
      <c r="B10" s="280" t="s">
        <v>66</v>
      </c>
      <c r="C10" s="280"/>
      <c r="D10" s="280"/>
      <c r="E10" s="280"/>
      <c r="F10" s="280"/>
      <c r="G10" s="387"/>
      <c r="H10" s="386"/>
      <c r="I10" s="386"/>
      <c r="J10" s="386"/>
      <c r="K10" s="386"/>
      <c r="L10" s="386"/>
      <c r="M10" s="386"/>
      <c r="N10" s="386"/>
      <c r="O10" s="386"/>
      <c r="P10" s="283"/>
      <c r="Q10" s="283"/>
      <c r="R10" s="283"/>
      <c r="S10" s="283"/>
      <c r="T10" s="283"/>
      <c r="U10" s="283"/>
      <c r="V10" s="283"/>
      <c r="W10" s="283"/>
      <c r="X10" s="283"/>
      <c r="Y10" s="283"/>
      <c r="Z10" s="283"/>
    </row>
    <row r="11" spans="1:26" ht="19.5" hidden="1" customHeight="1" outlineLevel="1">
      <c r="A11" s="387"/>
      <c r="B11" s="282" t="s">
        <v>79</v>
      </c>
      <c r="C11" s="296">
        <v>4.0300000000000002E-2</v>
      </c>
      <c r="D11" s="296"/>
      <c r="E11" s="296">
        <v>0.01</v>
      </c>
      <c r="F11" s="296"/>
      <c r="G11" s="387"/>
      <c r="H11" s="386"/>
      <c r="I11" s="386"/>
      <c r="J11" s="386"/>
      <c r="K11" s="386"/>
      <c r="L11" s="386"/>
      <c r="M11" s="386"/>
      <c r="N11" s="386"/>
      <c r="O11" s="386"/>
      <c r="P11" s="283"/>
      <c r="Q11" s="283"/>
      <c r="R11" s="283"/>
      <c r="S11" s="283"/>
      <c r="T11" s="283"/>
      <c r="U11" s="283"/>
      <c r="V11" s="283"/>
      <c r="W11" s="283"/>
      <c r="X11" s="283"/>
      <c r="Y11" s="283"/>
      <c r="Z11" s="283"/>
    </row>
    <row r="12" spans="1:26" ht="19.5" hidden="1" customHeight="1" outlineLevel="1">
      <c r="A12" s="387"/>
      <c r="B12" s="282" t="s">
        <v>67</v>
      </c>
      <c r="C12" s="296">
        <v>6.4999999999999997E-3</v>
      </c>
      <c r="D12" s="296"/>
      <c r="E12" s="296">
        <v>0</v>
      </c>
      <c r="F12" s="296"/>
      <c r="G12" s="387"/>
      <c r="H12" s="386"/>
      <c r="I12" s="386"/>
      <c r="J12" s="386"/>
      <c r="K12" s="386"/>
      <c r="L12" s="386"/>
      <c r="M12" s="386"/>
      <c r="N12" s="386"/>
      <c r="O12" s="386"/>
      <c r="P12" s="283"/>
      <c r="Q12" s="283"/>
      <c r="R12" s="283"/>
      <c r="S12" s="283"/>
      <c r="T12" s="283"/>
      <c r="U12" s="283"/>
      <c r="V12" s="283"/>
      <c r="W12" s="283"/>
      <c r="X12" s="283"/>
      <c r="Y12" s="283"/>
      <c r="Z12" s="283"/>
    </row>
    <row r="13" spans="1:26" ht="19.5" hidden="1" customHeight="1" outlineLevel="1">
      <c r="A13" s="387"/>
      <c r="B13" s="282" t="s">
        <v>68</v>
      </c>
      <c r="C13" s="296">
        <v>1.3299999999999999E-2</v>
      </c>
      <c r="D13" s="296"/>
      <c r="E13" s="296">
        <v>5.0000000000000001E-3</v>
      </c>
      <c r="F13" s="296"/>
      <c r="G13" s="387"/>
      <c r="H13" s="386"/>
      <c r="I13" s="386"/>
      <c r="J13" s="386"/>
      <c r="K13" s="386"/>
      <c r="L13" s="386"/>
      <c r="M13" s="386"/>
      <c r="N13" s="386"/>
      <c r="O13" s="386"/>
      <c r="P13" s="283"/>
      <c r="Q13" s="283"/>
      <c r="R13" s="283"/>
      <c r="S13" s="283"/>
      <c r="T13" s="283"/>
      <c r="U13" s="283"/>
      <c r="V13" s="283"/>
      <c r="W13" s="283"/>
      <c r="X13" s="283"/>
      <c r="Y13" s="283"/>
      <c r="Z13" s="283"/>
    </row>
    <row r="14" spans="1:26" ht="19.5" hidden="1" customHeight="1" outlineLevel="1">
      <c r="A14" s="387"/>
      <c r="B14" s="282" t="s">
        <v>69</v>
      </c>
      <c r="C14" s="296">
        <v>1.52E-2</v>
      </c>
      <c r="D14" s="296"/>
      <c r="E14" s="296">
        <v>1.52E-2</v>
      </c>
      <c r="F14" s="296"/>
      <c r="G14" s="387"/>
      <c r="H14" s="386"/>
      <c r="I14" s="386"/>
      <c r="J14" s="386"/>
      <c r="K14" s="386"/>
      <c r="L14" s="386"/>
      <c r="M14" s="386"/>
      <c r="N14" s="386"/>
      <c r="O14" s="386"/>
      <c r="P14" s="283"/>
      <c r="Q14" s="283"/>
      <c r="R14" s="283"/>
      <c r="S14" s="283"/>
      <c r="T14" s="283"/>
      <c r="U14" s="283"/>
      <c r="V14" s="283"/>
      <c r="W14" s="283"/>
      <c r="X14" s="283"/>
      <c r="Y14" s="283"/>
      <c r="Z14" s="283"/>
    </row>
    <row r="15" spans="1:26" ht="19.5" hidden="1" customHeight="1" outlineLevel="1">
      <c r="A15" s="387"/>
      <c r="B15" s="282" t="s">
        <v>70</v>
      </c>
      <c r="C15" s="296">
        <v>0.08</v>
      </c>
      <c r="D15" s="296"/>
      <c r="E15" s="296">
        <v>0.05</v>
      </c>
      <c r="F15" s="296"/>
      <c r="G15" s="387"/>
      <c r="H15" s="386"/>
      <c r="I15" s="386"/>
      <c r="J15" s="386"/>
      <c r="K15" s="386"/>
      <c r="L15" s="386"/>
      <c r="M15" s="386"/>
      <c r="N15" s="386"/>
      <c r="O15" s="386"/>
      <c r="P15" s="283"/>
      <c r="Q15" s="283"/>
      <c r="R15" s="283"/>
      <c r="S15" s="283"/>
      <c r="T15" s="283"/>
      <c r="U15" s="283"/>
      <c r="V15" s="283"/>
      <c r="W15" s="283"/>
      <c r="X15" s="283"/>
      <c r="Y15" s="283"/>
      <c r="Z15" s="283"/>
    </row>
    <row r="16" spans="1:26" ht="19.5" hidden="1" customHeight="1" outlineLevel="1">
      <c r="A16" s="387"/>
      <c r="B16" s="291" t="s">
        <v>71</v>
      </c>
      <c r="C16" s="282"/>
      <c r="D16" s="282"/>
      <c r="E16" s="282"/>
      <c r="F16" s="282"/>
      <c r="G16" s="387"/>
      <c r="H16" s="386"/>
      <c r="I16" s="386"/>
      <c r="J16" s="386"/>
      <c r="K16" s="386"/>
      <c r="L16" s="386"/>
      <c r="M16" s="386"/>
      <c r="N16" s="386"/>
      <c r="O16" s="386"/>
      <c r="P16" s="283"/>
      <c r="Q16" s="283"/>
      <c r="R16" s="283"/>
      <c r="S16" s="283"/>
      <c r="T16" s="283"/>
      <c r="U16" s="283"/>
      <c r="V16" s="283"/>
      <c r="W16" s="283"/>
      <c r="X16" s="283"/>
      <c r="Y16" s="283"/>
      <c r="Z16" s="283"/>
    </row>
    <row r="17" spans="1:26" ht="19.5" hidden="1" customHeight="1" outlineLevel="1">
      <c r="A17" s="387"/>
      <c r="B17" s="282" t="s">
        <v>73</v>
      </c>
      <c r="C17" s="290">
        <v>6.4999999999999997E-3</v>
      </c>
      <c r="D17" s="290"/>
      <c r="E17" s="290">
        <v>6.4999999999999997E-3</v>
      </c>
      <c r="F17" s="290"/>
      <c r="G17" s="387"/>
      <c r="H17" s="386"/>
      <c r="I17" s="386"/>
      <c r="J17" s="386"/>
      <c r="K17" s="386"/>
      <c r="L17" s="386"/>
      <c r="M17" s="386"/>
      <c r="N17" s="386"/>
      <c r="O17" s="386"/>
      <c r="P17" s="283"/>
      <c r="Q17" s="283"/>
      <c r="R17" s="283"/>
      <c r="S17" s="283"/>
      <c r="T17" s="283"/>
      <c r="U17" s="283"/>
      <c r="V17" s="283"/>
      <c r="W17" s="283"/>
      <c r="X17" s="283"/>
      <c r="Y17" s="283"/>
      <c r="Z17" s="283"/>
    </row>
    <row r="18" spans="1:26" ht="19.5" hidden="1" customHeight="1" outlineLevel="1">
      <c r="A18" s="387"/>
      <c r="B18" s="282" t="s">
        <v>74</v>
      </c>
      <c r="C18" s="290">
        <v>0.03</v>
      </c>
      <c r="D18" s="290"/>
      <c r="E18" s="290">
        <v>0.03</v>
      </c>
      <c r="F18" s="290"/>
      <c r="G18" s="906" t="s">
        <v>2191</v>
      </c>
      <c r="H18" s="907"/>
      <c r="I18" s="386"/>
      <c r="J18" s="386"/>
      <c r="K18" s="386"/>
      <c r="L18" s="386"/>
      <c r="M18" s="386"/>
      <c r="N18" s="386"/>
      <c r="O18" s="386"/>
      <c r="P18" s="283"/>
      <c r="Q18" s="283"/>
      <c r="R18" s="283"/>
      <c r="S18" s="283"/>
      <c r="T18" s="283"/>
      <c r="U18" s="283"/>
      <c r="V18" s="283"/>
      <c r="W18" s="283"/>
      <c r="X18" s="283"/>
      <c r="Y18" s="283"/>
      <c r="Z18" s="283"/>
    </row>
    <row r="19" spans="1:26" ht="19.5" hidden="1" customHeight="1" outlineLevel="1">
      <c r="A19" s="387"/>
      <c r="B19" s="282" t="s">
        <v>75</v>
      </c>
      <c r="C19" s="290">
        <v>1.6E-2</v>
      </c>
      <c r="D19" s="290"/>
      <c r="E19" s="290">
        <v>1.6E-2</v>
      </c>
      <c r="F19" s="290"/>
      <c r="G19" s="906"/>
      <c r="H19" s="907"/>
      <c r="I19" s="391"/>
      <c r="J19" s="386"/>
      <c r="K19" s="386"/>
      <c r="L19" s="386"/>
      <c r="M19" s="386"/>
      <c r="N19" s="386"/>
      <c r="O19" s="386"/>
      <c r="P19" s="283"/>
      <c r="Q19" s="283"/>
      <c r="R19" s="283"/>
      <c r="S19" s="283"/>
      <c r="T19" s="283"/>
      <c r="U19" s="283"/>
      <c r="V19" s="283"/>
      <c r="W19" s="283"/>
      <c r="X19" s="283"/>
      <c r="Y19" s="283"/>
      <c r="Z19" s="283"/>
    </row>
    <row r="20" spans="1:26" ht="30" hidden="1" customHeight="1" outlineLevel="1">
      <c r="A20" s="387"/>
      <c r="B20" s="289" t="s">
        <v>76</v>
      </c>
      <c r="C20" s="290">
        <f>IF(AND(Encargos!$F$11&lt;&gt;0,Encargos!$G$11&lt;&gt;0),0,0.045)</f>
        <v>0</v>
      </c>
      <c r="D20" s="290">
        <f>IF(AND(Encargos!$F$11&lt;&gt;0,Encargos!$G$11&lt;&gt;0),0,0.045)</f>
        <v>0</v>
      </c>
      <c r="E20" s="290">
        <f>IF(AND(Encargos!$F$11&lt;&gt;0,Encargos!$G$11&lt;&gt;0),0,0.045)</f>
        <v>0</v>
      </c>
      <c r="F20" s="290"/>
      <c r="G20" s="906"/>
      <c r="H20" s="907"/>
      <c r="I20" s="386"/>
      <c r="J20" s="386"/>
      <c r="K20" s="386"/>
      <c r="L20" s="386"/>
      <c r="M20" s="386"/>
      <c r="N20" s="386"/>
      <c r="O20" s="386"/>
      <c r="P20" s="283"/>
      <c r="Q20" s="283"/>
      <c r="R20" s="283"/>
      <c r="S20" s="283"/>
      <c r="T20" s="283"/>
      <c r="U20" s="283"/>
      <c r="V20" s="283"/>
      <c r="W20" s="283"/>
      <c r="X20" s="283"/>
      <c r="Y20" s="283"/>
      <c r="Z20" s="283"/>
    </row>
    <row r="21" spans="1:26" ht="30" hidden="1" customHeight="1" outlineLevel="1">
      <c r="A21" s="387"/>
      <c r="B21" s="292" t="s">
        <v>78</v>
      </c>
      <c r="C21" s="293">
        <f>ROUND(((((1+C11+C12+C13)*(1+C14)*(1+C15))/(1-(C17+C18+C19+C20)))-1),4)</f>
        <v>0.22670000000000001</v>
      </c>
      <c r="D21" s="293">
        <f>ROUND(((((1+D11+D12+D13)*(1+D14)*(1+D15))/(1-(D17+D18+D19+D20)))-1),4)</f>
        <v>0</v>
      </c>
      <c r="E21" s="293">
        <f>ROUND(((((1+E11+E12+E13)*(1+E14)*(1+E15))/(1-(E17+E18+E19+E20)))-1),4)</f>
        <v>0.1419</v>
      </c>
      <c r="F21" s="293">
        <f>ROUND(((((1+F11+F12+F13)*(1+F14)*(1+F15))/(1-(F17+F18+F19+F20)))-1),4)</f>
        <v>0</v>
      </c>
      <c r="G21" s="387"/>
      <c r="H21" s="392"/>
      <c r="I21" s="393"/>
      <c r="J21" s="387"/>
      <c r="K21" s="386"/>
      <c r="L21" s="386"/>
      <c r="M21" s="386"/>
      <c r="N21" s="386"/>
      <c r="O21" s="386"/>
      <c r="P21" s="283"/>
      <c r="Q21" s="283"/>
      <c r="R21" s="283"/>
      <c r="S21" s="283"/>
      <c r="T21" s="283"/>
      <c r="U21" s="283"/>
      <c r="V21" s="283"/>
      <c r="W21" s="283"/>
      <c r="X21" s="283"/>
      <c r="Y21" s="283"/>
      <c r="Z21" s="283"/>
    </row>
    <row r="22" spans="1:26" ht="30" hidden="1" customHeight="1" outlineLevel="1">
      <c r="A22" s="387"/>
      <c r="B22" s="294" t="s">
        <v>77</v>
      </c>
      <c r="C22" s="295">
        <f>IF(C20=0,ROUND(((((1+C11+C12+C13)*(1+C14)*(1+C15))/(1-(C17+C18+C19)))-1),4),C21)</f>
        <v>0.22670000000000001</v>
      </c>
      <c r="D22" s="295">
        <f>IF(D20=0,ROUND(((((1+D11+D12+D13)*(1+D14)*(1+D15))/(1-(D17+D18+D19)))-1)-0.0001,4),D21)</f>
        <v>-1E-4</v>
      </c>
      <c r="E22" s="295">
        <f t="shared" ref="E22" si="0">IF(E20=0,ROUND(((((1+E11+E12+E13)*(1+E14)*(1+E15))/(1-(E17+E18+E19)))-1)-0.0001,4),E21)</f>
        <v>0.14180000000000001</v>
      </c>
      <c r="F22" s="295">
        <f>IF(F20=0,ROUND(((((1+F11+F12+F13)*(1+F14)*(1+F15))/(1-(F17+F18+F19)))-1),4),F21)</f>
        <v>0</v>
      </c>
      <c r="G22" s="387"/>
      <c r="H22" s="387"/>
      <c r="I22" s="393"/>
      <c r="J22" s="387"/>
      <c r="K22" s="386"/>
      <c r="L22" s="386"/>
      <c r="M22" s="386"/>
      <c r="N22" s="386"/>
      <c r="O22" s="386"/>
      <c r="P22" s="283"/>
      <c r="Q22" s="283"/>
      <c r="R22" s="283"/>
      <c r="S22" s="283"/>
      <c r="T22" s="283"/>
      <c r="U22" s="283"/>
      <c r="V22" s="283"/>
      <c r="W22" s="283"/>
      <c r="X22" s="283"/>
      <c r="Y22" s="283"/>
      <c r="Z22" s="283"/>
    </row>
    <row r="23" spans="1:26" ht="28.5" hidden="1" customHeight="1" outlineLevel="1">
      <c r="A23" s="386"/>
      <c r="B23" s="893" t="s">
        <v>98</v>
      </c>
      <c r="C23" s="877"/>
      <c r="D23" s="877"/>
      <c r="E23" s="877"/>
      <c r="F23" s="870"/>
      <c r="G23" s="386"/>
      <c r="H23" s="386"/>
      <c r="I23" s="386"/>
      <c r="J23" s="386"/>
      <c r="K23" s="386"/>
      <c r="L23" s="386"/>
      <c r="M23" s="386"/>
      <c r="N23" s="386"/>
      <c r="O23" s="386"/>
      <c r="P23" s="283"/>
      <c r="Q23" s="283"/>
      <c r="R23" s="283"/>
      <c r="S23" s="283"/>
      <c r="T23" s="283"/>
      <c r="U23" s="283"/>
      <c r="V23" s="283"/>
      <c r="W23" s="283"/>
      <c r="X23" s="283"/>
      <c r="Y23" s="283"/>
      <c r="Z23" s="283"/>
    </row>
    <row r="24" spans="1:26" ht="15.75" hidden="1" customHeight="1">
      <c r="A24" s="386"/>
      <c r="B24" s="284"/>
      <c r="C24" s="284"/>
      <c r="D24" s="284"/>
      <c r="E24" s="284"/>
      <c r="F24" s="284"/>
      <c r="G24" s="386"/>
      <c r="H24" s="386"/>
      <c r="I24" s="386"/>
      <c r="J24" s="386"/>
      <c r="K24" s="386"/>
      <c r="L24" s="386"/>
      <c r="M24" s="386"/>
      <c r="N24" s="386"/>
      <c r="O24" s="386"/>
      <c r="P24" s="283"/>
      <c r="Q24" s="283"/>
      <c r="R24" s="283"/>
      <c r="S24" s="283"/>
      <c r="T24" s="283"/>
      <c r="U24" s="283"/>
      <c r="V24" s="283"/>
      <c r="W24" s="283"/>
      <c r="X24" s="283"/>
      <c r="Y24" s="283"/>
      <c r="Z24" s="283"/>
    </row>
    <row r="25" spans="1:26" ht="42" customHeight="1" outlineLevel="1">
      <c r="A25" s="386"/>
      <c r="B25" s="894" t="s">
        <v>38</v>
      </c>
      <c r="C25" s="895"/>
      <c r="D25" s="895"/>
      <c r="E25" s="895"/>
      <c r="F25" s="896"/>
      <c r="G25" s="386"/>
      <c r="H25" s="386"/>
      <c r="I25" s="386"/>
      <c r="J25" s="386"/>
      <c r="K25" s="386"/>
      <c r="L25" s="386"/>
      <c r="M25" s="386"/>
      <c r="N25" s="386"/>
      <c r="O25" s="386"/>
      <c r="P25" s="283"/>
      <c r="Q25" s="283"/>
      <c r="R25" s="283"/>
      <c r="S25" s="283"/>
      <c r="T25" s="283"/>
      <c r="U25" s="283"/>
      <c r="V25" s="283"/>
      <c r="W25" s="283"/>
      <c r="X25" s="283"/>
      <c r="Y25" s="283"/>
      <c r="Z25" s="283"/>
    </row>
    <row r="26" spans="1:26" ht="33" customHeight="1" outlineLevel="1">
      <c r="A26" s="386"/>
      <c r="B26" s="897" t="str">
        <f>Dados!C3</f>
        <v>Secretaria Municipal de Saúde</v>
      </c>
      <c r="C26" s="898"/>
      <c r="D26" s="898"/>
      <c r="E26" s="898"/>
      <c r="F26" s="899"/>
      <c r="G26" s="386"/>
      <c r="H26" s="386"/>
      <c r="I26" s="386"/>
      <c r="J26" s="386"/>
      <c r="K26" s="386"/>
      <c r="L26" s="386"/>
      <c r="M26" s="386"/>
      <c r="N26" s="386"/>
      <c r="O26" s="386"/>
      <c r="P26" s="283"/>
      <c r="Q26" s="283"/>
      <c r="R26" s="283"/>
      <c r="S26" s="283"/>
      <c r="T26" s="283"/>
      <c r="U26" s="283"/>
      <c r="V26" s="283"/>
      <c r="W26" s="283"/>
      <c r="X26" s="283"/>
      <c r="Y26" s="283"/>
      <c r="Z26" s="283"/>
    </row>
    <row r="27" spans="1:26" ht="15.75" customHeight="1" outlineLevel="1">
      <c r="A27" s="386"/>
      <c r="B27" s="285"/>
      <c r="C27" s="286"/>
      <c r="D27" s="286"/>
      <c r="E27" s="286"/>
      <c r="F27" s="287"/>
      <c r="G27" s="386"/>
      <c r="H27" s="386"/>
      <c r="I27" s="386"/>
      <c r="J27" s="386"/>
      <c r="K27" s="386"/>
      <c r="L27" s="386"/>
      <c r="M27" s="386"/>
      <c r="N27" s="386"/>
      <c r="O27" s="386"/>
      <c r="P27" s="283"/>
      <c r="Q27" s="283"/>
      <c r="R27" s="283"/>
      <c r="S27" s="283"/>
      <c r="T27" s="283"/>
      <c r="U27" s="283"/>
      <c r="V27" s="283"/>
      <c r="W27" s="283"/>
      <c r="X27" s="283"/>
      <c r="Y27" s="283"/>
      <c r="Z27" s="283"/>
    </row>
    <row r="28" spans="1:26" ht="15.75" customHeight="1" outlineLevel="1">
      <c r="A28" s="386"/>
      <c r="B28" s="288" t="s">
        <v>83</v>
      </c>
      <c r="C28" s="900" t="str">
        <f t="shared" ref="C28:C29" si="1">C5</f>
        <v>Projeto Executivo de SPDA</v>
      </c>
      <c r="D28" s="901"/>
      <c r="E28" s="901"/>
      <c r="F28" s="902"/>
      <c r="G28" s="386"/>
      <c r="H28" s="386"/>
      <c r="I28" s="386"/>
      <c r="J28" s="386"/>
      <c r="K28" s="386"/>
      <c r="L28" s="386"/>
      <c r="M28" s="386"/>
      <c r="N28" s="386"/>
      <c r="O28" s="386"/>
      <c r="P28" s="283"/>
      <c r="Q28" s="283"/>
      <c r="R28" s="283"/>
      <c r="S28" s="283"/>
      <c r="T28" s="283"/>
      <c r="U28" s="283"/>
      <c r="V28" s="283"/>
      <c r="W28" s="283"/>
      <c r="X28" s="283"/>
      <c r="Y28" s="283"/>
      <c r="Z28" s="283"/>
    </row>
    <row r="29" spans="1:26" ht="15.75" customHeight="1" outlineLevel="1">
      <c r="A29" s="386"/>
      <c r="B29" s="288" t="s">
        <v>41</v>
      </c>
      <c r="C29" s="903" t="str">
        <f t="shared" si="1"/>
        <v>Hospital de Pronto Socorro</v>
      </c>
      <c r="D29" s="904"/>
      <c r="E29" s="904"/>
      <c r="F29" s="905"/>
      <c r="G29" s="386"/>
      <c r="H29" s="386"/>
      <c r="I29" s="386"/>
      <c r="J29" s="386"/>
      <c r="K29" s="386"/>
      <c r="L29" s="386"/>
      <c r="M29" s="386"/>
      <c r="N29" s="386"/>
      <c r="O29" s="386"/>
      <c r="P29" s="283"/>
      <c r="Q29" s="283"/>
      <c r="R29" s="283"/>
      <c r="S29" s="283"/>
      <c r="T29" s="283"/>
      <c r="U29" s="283"/>
      <c r="V29" s="283"/>
      <c r="W29" s="283"/>
      <c r="X29" s="283"/>
      <c r="Y29" s="283"/>
      <c r="Z29" s="283"/>
    </row>
    <row r="30" spans="1:26" ht="26.25" customHeight="1" outlineLevel="1">
      <c r="A30" s="386"/>
      <c r="B30" s="869" t="s">
        <v>93</v>
      </c>
      <c r="C30" s="877"/>
      <c r="D30" s="877"/>
      <c r="E30" s="877"/>
      <c r="F30" s="870"/>
      <c r="G30" s="386"/>
      <c r="H30" s="386"/>
      <c r="I30" s="386"/>
      <c r="J30" s="386"/>
      <c r="K30" s="386"/>
      <c r="L30" s="386"/>
      <c r="M30" s="386"/>
      <c r="N30" s="386"/>
      <c r="O30" s="386"/>
      <c r="P30" s="283"/>
      <c r="Q30" s="283"/>
      <c r="R30" s="283"/>
      <c r="S30" s="283"/>
      <c r="T30" s="283"/>
      <c r="U30" s="283"/>
      <c r="V30" s="283"/>
      <c r="W30" s="283"/>
      <c r="X30" s="283"/>
      <c r="Y30" s="283"/>
      <c r="Z30" s="283"/>
    </row>
    <row r="31" spans="1:26" ht="15" customHeight="1" outlineLevel="1">
      <c r="A31" s="386"/>
      <c r="B31" s="887" t="s">
        <v>63</v>
      </c>
      <c r="C31" s="889" t="s">
        <v>99</v>
      </c>
      <c r="D31" s="890"/>
      <c r="E31" s="889" t="s">
        <v>100</v>
      </c>
      <c r="F31" s="890"/>
      <c r="G31" s="386"/>
      <c r="H31" s="386"/>
      <c r="I31" s="386"/>
      <c r="J31" s="386"/>
      <c r="K31" s="386"/>
      <c r="L31" s="386"/>
      <c r="M31" s="386"/>
      <c r="N31" s="386"/>
      <c r="O31" s="386"/>
      <c r="P31" s="283"/>
      <c r="Q31" s="283"/>
      <c r="R31" s="283"/>
      <c r="S31" s="283"/>
      <c r="T31" s="283"/>
      <c r="U31" s="283"/>
      <c r="V31" s="283"/>
      <c r="W31" s="283"/>
      <c r="X31" s="283"/>
      <c r="Y31" s="283"/>
      <c r="Z31" s="283"/>
    </row>
    <row r="32" spans="1:26" ht="132" customHeight="1" outlineLevel="1">
      <c r="A32" s="386"/>
      <c r="B32" s="888"/>
      <c r="C32" s="891"/>
      <c r="D32" s="892"/>
      <c r="E32" s="891"/>
      <c r="F32" s="892"/>
      <c r="G32" s="386"/>
      <c r="H32" s="386"/>
      <c r="I32" s="386"/>
      <c r="J32" s="386"/>
      <c r="K32" s="386"/>
      <c r="L32" s="386"/>
      <c r="M32" s="386"/>
      <c r="N32" s="386"/>
      <c r="O32" s="386"/>
      <c r="P32" s="283"/>
      <c r="Q32" s="283"/>
      <c r="R32" s="283"/>
      <c r="S32" s="283"/>
      <c r="T32" s="283"/>
      <c r="U32" s="283"/>
      <c r="V32" s="283"/>
      <c r="W32" s="283"/>
      <c r="X32" s="283"/>
      <c r="Y32" s="283"/>
      <c r="Z32" s="283"/>
    </row>
    <row r="33" spans="1:26" ht="15.75" customHeight="1" outlineLevel="1">
      <c r="A33" s="386"/>
      <c r="B33" s="280" t="s">
        <v>66</v>
      </c>
      <c r="C33" s="886"/>
      <c r="D33" s="870"/>
      <c r="E33" s="886"/>
      <c r="F33" s="870"/>
      <c r="G33" s="386"/>
      <c r="H33" s="386"/>
      <c r="I33" s="386"/>
      <c r="J33" s="386"/>
      <c r="K33" s="386"/>
      <c r="L33" s="386"/>
      <c r="M33" s="386"/>
      <c r="N33" s="386"/>
      <c r="O33" s="386"/>
      <c r="P33" s="283"/>
      <c r="Q33" s="283"/>
      <c r="R33" s="283"/>
      <c r="S33" s="283"/>
      <c r="T33" s="283"/>
      <c r="U33" s="283"/>
      <c r="V33" s="283"/>
      <c r="W33" s="283"/>
      <c r="X33" s="283"/>
      <c r="Y33" s="283"/>
      <c r="Z33" s="283"/>
    </row>
    <row r="34" spans="1:26" ht="19.5" customHeight="1" outlineLevel="1">
      <c r="A34" s="386"/>
      <c r="B34" s="282" t="s">
        <v>79</v>
      </c>
      <c r="C34" s="878">
        <v>0.01</v>
      </c>
      <c r="D34" s="879"/>
      <c r="E34" s="880">
        <v>0.01</v>
      </c>
      <c r="F34" s="881"/>
      <c r="G34" s="386"/>
      <c r="H34" s="386"/>
      <c r="I34" s="386"/>
      <c r="J34" s="386"/>
      <c r="K34" s="386"/>
      <c r="L34" s="386"/>
      <c r="M34" s="386"/>
      <c r="N34" s="386"/>
      <c r="O34" s="386"/>
      <c r="P34" s="283"/>
      <c r="Q34" s="283"/>
      <c r="R34" s="283"/>
      <c r="S34" s="283"/>
      <c r="T34" s="283"/>
      <c r="U34" s="283"/>
      <c r="V34" s="283"/>
      <c r="W34" s="283"/>
      <c r="X34" s="283"/>
      <c r="Y34" s="283"/>
      <c r="Z34" s="283"/>
    </row>
    <row r="35" spans="1:26" ht="19.5" customHeight="1" outlineLevel="1">
      <c r="A35" s="386"/>
      <c r="B35" s="282" t="s">
        <v>67</v>
      </c>
      <c r="C35" s="878">
        <v>2.8E-3</v>
      </c>
      <c r="D35" s="879"/>
      <c r="E35" s="880">
        <v>2.8E-3</v>
      </c>
      <c r="F35" s="881"/>
      <c r="G35" s="386"/>
      <c r="H35" s="386"/>
      <c r="I35" s="386"/>
      <c r="J35" s="386"/>
      <c r="K35" s="386"/>
      <c r="L35" s="386"/>
      <c r="M35" s="386"/>
      <c r="N35" s="386"/>
      <c r="O35" s="386"/>
      <c r="P35" s="283"/>
      <c r="Q35" s="283"/>
      <c r="R35" s="283"/>
      <c r="S35" s="283"/>
      <c r="T35" s="283"/>
      <c r="U35" s="283"/>
      <c r="V35" s="283"/>
      <c r="W35" s="283"/>
      <c r="X35" s="283"/>
      <c r="Y35" s="283"/>
      <c r="Z35" s="283"/>
    </row>
    <row r="36" spans="1:26" ht="19.5" customHeight="1" outlineLevel="1">
      <c r="A36" s="386"/>
      <c r="B36" s="282" t="s">
        <v>68</v>
      </c>
      <c r="C36" s="878">
        <v>0</v>
      </c>
      <c r="D36" s="879"/>
      <c r="E36" s="880">
        <v>0</v>
      </c>
      <c r="F36" s="881"/>
      <c r="G36" s="394" t="s">
        <v>101</v>
      </c>
      <c r="H36" s="386"/>
      <c r="I36" s="386"/>
      <c r="J36" s="386"/>
      <c r="K36" s="386"/>
      <c r="L36" s="386"/>
      <c r="M36" s="386"/>
      <c r="N36" s="386"/>
      <c r="O36" s="386"/>
      <c r="P36" s="283"/>
      <c r="Q36" s="283"/>
      <c r="R36" s="283"/>
      <c r="S36" s="283"/>
      <c r="T36" s="283"/>
      <c r="U36" s="283"/>
      <c r="V36" s="283"/>
      <c r="W36" s="283"/>
      <c r="X36" s="283"/>
      <c r="Y36" s="283"/>
      <c r="Z36" s="283"/>
    </row>
    <row r="37" spans="1:26" ht="19.5" customHeight="1" outlineLevel="1">
      <c r="A37" s="386"/>
      <c r="B37" s="282" t="s">
        <v>69</v>
      </c>
      <c r="C37" s="878">
        <v>1.2500000000000001E-2</v>
      </c>
      <c r="D37" s="879"/>
      <c r="E37" s="880">
        <v>1.2500000000000001E-2</v>
      </c>
      <c r="F37" s="881"/>
      <c r="G37" s="386"/>
      <c r="H37" s="386"/>
      <c r="I37" s="386"/>
      <c r="J37" s="386"/>
      <c r="K37" s="386"/>
      <c r="L37" s="386"/>
      <c r="M37" s="386"/>
      <c r="N37" s="386"/>
      <c r="O37" s="386"/>
      <c r="P37" s="283"/>
      <c r="Q37" s="283"/>
      <c r="R37" s="283"/>
      <c r="S37" s="283"/>
      <c r="T37" s="283"/>
      <c r="U37" s="283"/>
      <c r="V37" s="283"/>
      <c r="W37" s="283"/>
      <c r="X37" s="283"/>
      <c r="Y37" s="283"/>
      <c r="Z37" s="283"/>
    </row>
    <row r="38" spans="1:26" ht="19.5" customHeight="1" outlineLevel="1">
      <c r="A38" s="386"/>
      <c r="B38" s="282" t="s">
        <v>70</v>
      </c>
      <c r="C38" s="878">
        <v>6.1600000000000002E-2</v>
      </c>
      <c r="D38" s="879"/>
      <c r="E38" s="880">
        <v>6.1600000000000002E-2</v>
      </c>
      <c r="F38" s="881"/>
      <c r="G38" s="386"/>
      <c r="H38" s="386"/>
      <c r="I38" s="386"/>
      <c r="J38" s="386"/>
      <c r="K38" s="386"/>
      <c r="L38" s="386"/>
      <c r="M38" s="386"/>
      <c r="N38" s="386"/>
      <c r="O38" s="386"/>
      <c r="P38" s="283"/>
      <c r="Q38" s="283"/>
      <c r="R38" s="283"/>
      <c r="S38" s="283"/>
      <c r="T38" s="283"/>
      <c r="U38" s="283"/>
      <c r="V38" s="283"/>
      <c r="W38" s="283"/>
      <c r="X38" s="283"/>
      <c r="Y38" s="283"/>
      <c r="Z38" s="283"/>
    </row>
    <row r="39" spans="1:26" ht="19.5" customHeight="1" outlineLevel="1">
      <c r="A39" s="386"/>
      <c r="B39" s="291" t="s">
        <v>72</v>
      </c>
      <c r="C39" s="884"/>
      <c r="D39" s="874"/>
      <c r="E39" s="882"/>
      <c r="F39" s="870"/>
      <c r="G39" s="386"/>
      <c r="H39" s="386"/>
      <c r="I39" s="386"/>
      <c r="J39" s="386"/>
      <c r="K39" s="386"/>
      <c r="L39" s="386"/>
      <c r="M39" s="386"/>
      <c r="N39" s="386"/>
      <c r="O39" s="386"/>
      <c r="P39" s="283"/>
      <c r="Q39" s="283"/>
      <c r="R39" s="283"/>
      <c r="S39" s="283"/>
      <c r="T39" s="283"/>
      <c r="U39" s="283"/>
      <c r="V39" s="283"/>
      <c r="W39" s="283"/>
      <c r="X39" s="283"/>
      <c r="Y39" s="283"/>
      <c r="Z39" s="283"/>
    </row>
    <row r="40" spans="1:26" ht="19.5" customHeight="1" outlineLevel="1">
      <c r="A40" s="386"/>
      <c r="B40" s="282" t="s">
        <v>73</v>
      </c>
      <c r="C40" s="884">
        <v>6.4999999999999997E-3</v>
      </c>
      <c r="D40" s="874"/>
      <c r="E40" s="882">
        <v>6.4999999999999997E-3</v>
      </c>
      <c r="F40" s="870"/>
      <c r="G40" s="386"/>
      <c r="H40" s="386"/>
      <c r="I40" s="386"/>
      <c r="J40" s="386"/>
      <c r="K40" s="386"/>
      <c r="L40" s="386"/>
      <c r="M40" s="386"/>
      <c r="N40" s="386"/>
      <c r="O40" s="386"/>
      <c r="P40" s="283"/>
      <c r="Q40" s="283"/>
      <c r="R40" s="283"/>
      <c r="S40" s="283"/>
      <c r="T40" s="283"/>
      <c r="U40" s="283"/>
      <c r="V40" s="283"/>
      <c r="W40" s="283"/>
      <c r="X40" s="283"/>
      <c r="Y40" s="283"/>
      <c r="Z40" s="283"/>
    </row>
    <row r="41" spans="1:26" ht="19.5" customHeight="1" outlineLevel="1">
      <c r="A41" s="386"/>
      <c r="B41" s="282" t="s">
        <v>74</v>
      </c>
      <c r="C41" s="884">
        <v>0.03</v>
      </c>
      <c r="D41" s="874"/>
      <c r="E41" s="882">
        <v>0.03</v>
      </c>
      <c r="F41" s="870"/>
      <c r="G41" s="386"/>
      <c r="H41" s="386"/>
      <c r="I41" s="386"/>
      <c r="J41" s="386"/>
      <c r="K41" s="386"/>
      <c r="L41" s="386"/>
      <c r="M41" s="386"/>
      <c r="N41" s="386"/>
      <c r="O41" s="386"/>
      <c r="P41" s="283"/>
      <c r="Q41" s="283"/>
      <c r="R41" s="283"/>
      <c r="S41" s="283"/>
      <c r="T41" s="283"/>
      <c r="U41" s="283"/>
      <c r="V41" s="283"/>
      <c r="W41" s="283"/>
      <c r="X41" s="283"/>
      <c r="Y41" s="283"/>
      <c r="Z41" s="283"/>
    </row>
    <row r="42" spans="1:26" ht="19.5" customHeight="1" outlineLevel="1">
      <c r="A42" s="386"/>
      <c r="B42" s="282" t="s">
        <v>75</v>
      </c>
      <c r="C42" s="884">
        <v>0.02</v>
      </c>
      <c r="D42" s="874"/>
      <c r="E42" s="882">
        <v>0.05</v>
      </c>
      <c r="F42" s="870"/>
      <c r="G42" s="386"/>
      <c r="H42" s="386"/>
      <c r="I42" s="386"/>
      <c r="J42" s="386"/>
      <c r="K42" s="386"/>
      <c r="L42" s="386"/>
      <c r="M42" s="386"/>
      <c r="N42" s="386"/>
      <c r="O42" s="386"/>
      <c r="P42" s="283"/>
      <c r="Q42" s="283"/>
      <c r="R42" s="283"/>
      <c r="S42" s="283"/>
      <c r="T42" s="283"/>
      <c r="U42" s="283"/>
      <c r="V42" s="283"/>
      <c r="W42" s="283"/>
      <c r="X42" s="283"/>
      <c r="Y42" s="283"/>
      <c r="Z42" s="283"/>
    </row>
    <row r="43" spans="1:26" ht="19.5" customHeight="1" outlineLevel="1">
      <c r="A43" s="386"/>
      <c r="B43" s="291" t="s">
        <v>77</v>
      </c>
      <c r="C43" s="885">
        <f>ROUND(((((1+C34+C35+C36)*(1+C37)*(1+C38))/(1-(C40+C41+C42)))-1),4)</f>
        <v>0.15379999999999999</v>
      </c>
      <c r="D43" s="874">
        <f t="shared" ref="D43" si="2">((((1+D32+D33+D34)*(1+D35)*(1+D36))/(1-(D38+D39+D40)))-1)</f>
        <v>0</v>
      </c>
      <c r="E43" s="883">
        <v>0.19170000000000001</v>
      </c>
      <c r="F43" s="870">
        <v>0</v>
      </c>
      <c r="G43" s="386"/>
      <c r="H43" s="386"/>
      <c r="I43" s="386"/>
      <c r="J43" s="386"/>
      <c r="K43" s="386"/>
      <c r="L43" s="386"/>
      <c r="M43" s="386"/>
      <c r="N43" s="386"/>
      <c r="O43" s="386"/>
      <c r="P43" s="283"/>
      <c r="Q43" s="283"/>
      <c r="R43" s="283"/>
      <c r="S43" s="283"/>
      <c r="T43" s="283"/>
      <c r="U43" s="283"/>
      <c r="V43" s="283"/>
      <c r="W43" s="283"/>
      <c r="X43" s="283"/>
      <c r="Y43" s="283"/>
      <c r="Z43" s="283"/>
    </row>
    <row r="44" spans="1:26" ht="28.5" customHeight="1" outlineLevel="1">
      <c r="A44" s="386"/>
      <c r="B44" s="876" t="s">
        <v>98</v>
      </c>
      <c r="C44" s="877"/>
      <c r="D44" s="877"/>
      <c r="E44" s="877"/>
      <c r="F44" s="870"/>
      <c r="G44" s="386"/>
      <c r="H44" s="386"/>
      <c r="I44" s="386"/>
      <c r="J44" s="386"/>
      <c r="K44" s="386"/>
      <c r="L44" s="386"/>
      <c r="M44" s="386"/>
      <c r="N44" s="386"/>
      <c r="O44" s="386"/>
      <c r="P44" s="283"/>
      <c r="Q44" s="283"/>
      <c r="R44" s="283"/>
      <c r="S44" s="283"/>
      <c r="T44" s="283"/>
      <c r="U44" s="283"/>
      <c r="V44" s="283"/>
      <c r="W44" s="283"/>
      <c r="X44" s="283"/>
      <c r="Y44" s="283"/>
      <c r="Z44" s="283"/>
    </row>
    <row r="45" spans="1:26" s="388" customFormat="1" ht="15.75" customHeight="1">
      <c r="A45" s="386"/>
      <c r="B45" s="386"/>
      <c r="C45" s="386"/>
      <c r="D45" s="386"/>
      <c r="E45" s="386"/>
      <c r="F45" s="386"/>
      <c r="G45" s="386"/>
      <c r="H45" s="386"/>
      <c r="I45" s="386"/>
      <c r="J45" s="386"/>
      <c r="K45" s="386"/>
      <c r="L45" s="386"/>
      <c r="M45" s="386"/>
      <c r="N45" s="386"/>
      <c r="O45" s="386"/>
      <c r="P45" s="386"/>
      <c r="Q45" s="386"/>
      <c r="R45" s="386"/>
      <c r="S45" s="386"/>
      <c r="T45" s="386"/>
      <c r="U45" s="386"/>
      <c r="V45" s="386"/>
      <c r="W45" s="386"/>
      <c r="X45" s="386"/>
      <c r="Y45" s="386"/>
      <c r="Z45" s="386"/>
    </row>
    <row r="46" spans="1:26" s="388" customFormat="1" ht="15.75" customHeight="1">
      <c r="A46" s="386"/>
      <c r="B46" s="386"/>
      <c r="C46" s="386"/>
      <c r="D46" s="386"/>
      <c r="E46" s="386"/>
      <c r="F46" s="386"/>
      <c r="G46" s="386"/>
      <c r="H46" s="386"/>
      <c r="I46" s="386"/>
      <c r="J46" s="386"/>
      <c r="K46" s="386"/>
      <c r="L46" s="386"/>
      <c r="M46" s="386"/>
      <c r="N46" s="386"/>
      <c r="O46" s="386"/>
      <c r="P46" s="386"/>
      <c r="Q46" s="386"/>
      <c r="R46" s="386"/>
      <c r="S46" s="386"/>
      <c r="T46" s="386"/>
      <c r="U46" s="386"/>
      <c r="V46" s="386"/>
      <c r="W46" s="386"/>
      <c r="X46" s="386"/>
      <c r="Y46" s="386"/>
      <c r="Z46" s="386"/>
    </row>
    <row r="47" spans="1:26" s="388" customFormat="1" ht="15.75" customHeight="1">
      <c r="A47" s="386"/>
      <c r="B47" s="386"/>
      <c r="C47" s="386"/>
      <c r="D47" s="386"/>
      <c r="E47" s="386"/>
      <c r="F47" s="386"/>
      <c r="G47" s="386"/>
      <c r="H47" s="386"/>
      <c r="I47" s="386"/>
      <c r="J47" s="386"/>
      <c r="K47" s="386"/>
      <c r="L47" s="386"/>
      <c r="M47" s="386"/>
      <c r="N47" s="386"/>
      <c r="O47" s="386"/>
      <c r="P47" s="386"/>
      <c r="Q47" s="386"/>
      <c r="R47" s="386"/>
      <c r="S47" s="386"/>
      <c r="T47" s="386"/>
      <c r="U47" s="386"/>
      <c r="V47" s="386"/>
      <c r="W47" s="386"/>
      <c r="X47" s="386"/>
      <c r="Y47" s="386"/>
      <c r="Z47" s="386"/>
    </row>
    <row r="48" spans="1:26" s="388" customFormat="1" ht="15.75" customHeight="1">
      <c r="A48" s="386"/>
      <c r="B48" s="386"/>
      <c r="C48" s="386"/>
      <c r="D48" s="386"/>
      <c r="E48" s="386"/>
      <c r="F48" s="386"/>
      <c r="G48" s="386"/>
      <c r="H48" s="386"/>
      <c r="I48" s="386"/>
      <c r="J48" s="386"/>
      <c r="K48" s="386"/>
      <c r="L48" s="386"/>
      <c r="M48" s="386"/>
      <c r="N48" s="386"/>
      <c r="O48" s="386"/>
      <c r="P48" s="386"/>
      <c r="Q48" s="386"/>
      <c r="R48" s="386"/>
      <c r="S48" s="386"/>
      <c r="T48" s="386"/>
      <c r="U48" s="386"/>
      <c r="V48" s="386"/>
      <c r="W48" s="386"/>
      <c r="X48" s="386"/>
      <c r="Y48" s="386"/>
      <c r="Z48" s="386"/>
    </row>
    <row r="49" spans="1:26" s="388" customFormat="1" ht="15.75" customHeight="1">
      <c r="A49" s="386"/>
      <c r="B49" s="386"/>
      <c r="C49" s="386"/>
      <c r="D49" s="386"/>
      <c r="E49" s="386"/>
      <c r="F49" s="386"/>
      <c r="G49" s="386"/>
      <c r="H49" s="386"/>
      <c r="I49" s="386"/>
      <c r="J49" s="386"/>
      <c r="K49" s="386"/>
      <c r="L49" s="386"/>
      <c r="M49" s="386"/>
      <c r="N49" s="386"/>
      <c r="O49" s="386"/>
      <c r="P49" s="386"/>
      <c r="Q49" s="386"/>
      <c r="R49" s="386"/>
      <c r="S49" s="386"/>
      <c r="T49" s="386"/>
      <c r="U49" s="386"/>
      <c r="V49" s="386"/>
      <c r="W49" s="386"/>
      <c r="X49" s="386"/>
      <c r="Y49" s="386"/>
      <c r="Z49" s="386"/>
    </row>
    <row r="50" spans="1:26" s="388" customFormat="1" ht="15.75" customHeight="1">
      <c r="A50" s="386"/>
      <c r="B50" s="386"/>
      <c r="C50" s="386"/>
      <c r="D50" s="386"/>
      <c r="E50" s="386"/>
      <c r="F50" s="386"/>
      <c r="G50" s="386"/>
      <c r="H50" s="386"/>
      <c r="I50" s="386"/>
      <c r="J50" s="386"/>
      <c r="K50" s="386"/>
      <c r="L50" s="386"/>
      <c r="M50" s="386"/>
      <c r="N50" s="386"/>
      <c r="O50" s="386"/>
      <c r="P50" s="386"/>
      <c r="Q50" s="386"/>
      <c r="R50" s="386"/>
      <c r="S50" s="386"/>
      <c r="T50" s="386"/>
      <c r="U50" s="386"/>
      <c r="V50" s="386"/>
      <c r="W50" s="386"/>
      <c r="X50" s="386"/>
      <c r="Y50" s="386"/>
      <c r="Z50" s="386"/>
    </row>
    <row r="51" spans="1:26" s="388" customFormat="1" ht="15.75" customHeight="1">
      <c r="A51" s="386"/>
      <c r="B51" s="386"/>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row>
    <row r="52" spans="1:26" s="388" customFormat="1" ht="15.75" customHeight="1">
      <c r="A52" s="386"/>
      <c r="B52" s="386"/>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row>
    <row r="53" spans="1:26" s="388" customFormat="1" ht="15.75" customHeight="1">
      <c r="A53" s="386"/>
      <c r="B53" s="386"/>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row>
    <row r="54" spans="1:26" s="388" customFormat="1" ht="15.75" customHeight="1">
      <c r="A54" s="386"/>
      <c r="B54" s="386"/>
      <c r="C54" s="386"/>
      <c r="D54" s="386"/>
      <c r="E54" s="386"/>
      <c r="F54" s="386"/>
      <c r="G54" s="386"/>
      <c r="H54" s="386"/>
      <c r="I54" s="386"/>
      <c r="J54" s="386"/>
      <c r="K54" s="386"/>
      <c r="L54" s="386"/>
      <c r="M54" s="386"/>
      <c r="N54" s="386"/>
      <c r="O54" s="386"/>
      <c r="P54" s="386"/>
      <c r="Q54" s="386"/>
      <c r="R54" s="386"/>
      <c r="S54" s="386"/>
      <c r="T54" s="386"/>
      <c r="U54" s="386"/>
      <c r="V54" s="386"/>
      <c r="W54" s="386"/>
      <c r="X54" s="386"/>
      <c r="Y54" s="386"/>
      <c r="Z54" s="386"/>
    </row>
    <row r="55" spans="1:26" s="388" customFormat="1" ht="15.75" customHeight="1">
      <c r="A55" s="386"/>
      <c r="B55" s="386"/>
      <c r="C55" s="386"/>
      <c r="D55" s="386"/>
      <c r="E55" s="386"/>
      <c r="F55" s="386"/>
      <c r="G55" s="386"/>
      <c r="H55" s="386"/>
      <c r="I55" s="386"/>
      <c r="J55" s="386"/>
      <c r="K55" s="386"/>
      <c r="L55" s="386"/>
      <c r="M55" s="386"/>
      <c r="N55" s="386"/>
      <c r="O55" s="386"/>
      <c r="P55" s="386"/>
      <c r="Q55" s="386"/>
      <c r="R55" s="386"/>
      <c r="S55" s="386"/>
      <c r="T55" s="386"/>
      <c r="U55" s="386"/>
      <c r="V55" s="386"/>
      <c r="W55" s="386"/>
      <c r="X55" s="386"/>
      <c r="Y55" s="386"/>
      <c r="Z55" s="386"/>
    </row>
    <row r="56" spans="1:26" s="388" customFormat="1" ht="15.75" customHeight="1">
      <c r="A56" s="386"/>
      <c r="B56" s="386"/>
      <c r="C56" s="386"/>
      <c r="D56" s="386"/>
      <c r="E56" s="386"/>
      <c r="F56" s="386"/>
      <c r="G56" s="386"/>
      <c r="H56" s="386"/>
      <c r="I56" s="386"/>
      <c r="J56" s="386"/>
      <c r="K56" s="386"/>
      <c r="L56" s="386"/>
      <c r="M56" s="386"/>
      <c r="N56" s="386"/>
      <c r="O56" s="386"/>
      <c r="P56" s="386"/>
      <c r="Q56" s="386"/>
      <c r="R56" s="386"/>
      <c r="S56" s="386"/>
      <c r="T56" s="386"/>
      <c r="U56" s="386"/>
      <c r="V56" s="386"/>
      <c r="W56" s="386"/>
      <c r="X56" s="386"/>
      <c r="Y56" s="386"/>
      <c r="Z56" s="386"/>
    </row>
    <row r="57" spans="1:26" s="388" customFormat="1" ht="15.75" customHeight="1">
      <c r="A57" s="386"/>
      <c r="B57" s="386"/>
      <c r="C57" s="386"/>
      <c r="D57" s="386"/>
      <c r="E57" s="386"/>
      <c r="F57" s="386"/>
      <c r="G57" s="386"/>
      <c r="H57" s="386"/>
      <c r="I57" s="386"/>
      <c r="J57" s="386"/>
      <c r="K57" s="386"/>
      <c r="L57" s="386"/>
      <c r="M57" s="386"/>
      <c r="N57" s="386"/>
      <c r="O57" s="386"/>
      <c r="P57" s="386"/>
      <c r="Q57" s="386"/>
      <c r="R57" s="386"/>
      <c r="S57" s="386"/>
      <c r="T57" s="386"/>
      <c r="U57" s="386"/>
      <c r="V57" s="386"/>
      <c r="W57" s="386"/>
      <c r="X57" s="386"/>
      <c r="Y57" s="386"/>
      <c r="Z57" s="386"/>
    </row>
    <row r="58" spans="1:26" s="388" customFormat="1" ht="15.75" customHeight="1">
      <c r="A58" s="386"/>
      <c r="B58" s="386"/>
      <c r="C58" s="386"/>
      <c r="D58" s="386"/>
      <c r="E58" s="386"/>
      <c r="F58" s="386"/>
      <c r="G58" s="386"/>
      <c r="H58" s="386"/>
      <c r="I58" s="386"/>
      <c r="J58" s="386"/>
      <c r="K58" s="386"/>
      <c r="L58" s="386"/>
      <c r="M58" s="386"/>
      <c r="N58" s="386"/>
      <c r="O58" s="386"/>
      <c r="P58" s="386"/>
      <c r="Q58" s="386"/>
      <c r="R58" s="386"/>
      <c r="S58" s="386"/>
      <c r="T58" s="386"/>
      <c r="U58" s="386"/>
      <c r="V58" s="386"/>
      <c r="W58" s="386"/>
      <c r="X58" s="386"/>
      <c r="Y58" s="386"/>
      <c r="Z58" s="386"/>
    </row>
    <row r="59" spans="1:26" s="388" customFormat="1" ht="15.75" customHeight="1">
      <c r="A59" s="386"/>
      <c r="B59" s="386"/>
      <c r="C59" s="386"/>
      <c r="D59" s="386"/>
      <c r="E59" s="386"/>
      <c r="F59" s="386"/>
      <c r="G59" s="386"/>
      <c r="H59" s="386"/>
      <c r="I59" s="386"/>
      <c r="J59" s="386"/>
      <c r="K59" s="386"/>
      <c r="L59" s="386"/>
      <c r="M59" s="386"/>
      <c r="N59" s="386"/>
      <c r="O59" s="386"/>
      <c r="P59" s="386"/>
      <c r="Q59" s="386"/>
      <c r="R59" s="386"/>
      <c r="S59" s="386"/>
      <c r="T59" s="386"/>
      <c r="U59" s="386"/>
      <c r="V59" s="386"/>
      <c r="W59" s="386"/>
      <c r="X59" s="386"/>
      <c r="Y59" s="386"/>
      <c r="Z59" s="386"/>
    </row>
    <row r="60" spans="1:26" s="388" customFormat="1" ht="15.75" customHeight="1">
      <c r="A60" s="386"/>
      <c r="B60" s="386"/>
      <c r="C60" s="386"/>
      <c r="D60" s="386"/>
      <c r="E60" s="386"/>
      <c r="F60" s="386"/>
      <c r="G60" s="386"/>
      <c r="H60" s="386"/>
      <c r="I60" s="386"/>
      <c r="J60" s="386"/>
      <c r="K60" s="386"/>
      <c r="L60" s="386"/>
      <c r="M60" s="386"/>
      <c r="N60" s="386"/>
      <c r="O60" s="386"/>
      <c r="P60" s="386"/>
      <c r="Q60" s="386"/>
      <c r="R60" s="386"/>
      <c r="S60" s="386"/>
      <c r="T60" s="386"/>
      <c r="U60" s="386"/>
      <c r="V60" s="386"/>
      <c r="W60" s="386"/>
      <c r="X60" s="386"/>
      <c r="Y60" s="386"/>
      <c r="Z60" s="386"/>
    </row>
    <row r="61" spans="1:26" s="388" customFormat="1" ht="15.75" customHeight="1">
      <c r="A61" s="386"/>
      <c r="B61" s="386"/>
      <c r="C61" s="386"/>
      <c r="D61" s="386"/>
      <c r="E61" s="386"/>
      <c r="F61" s="386"/>
      <c r="G61" s="386"/>
      <c r="H61" s="386"/>
      <c r="I61" s="386"/>
      <c r="J61" s="386"/>
      <c r="K61" s="386"/>
      <c r="L61" s="386"/>
      <c r="M61" s="386"/>
      <c r="N61" s="386"/>
      <c r="O61" s="386"/>
      <c r="P61" s="386"/>
      <c r="Q61" s="386"/>
      <c r="R61" s="386"/>
      <c r="S61" s="386"/>
      <c r="T61" s="386"/>
      <c r="U61" s="386"/>
      <c r="V61" s="386"/>
      <c r="W61" s="386"/>
      <c r="X61" s="386"/>
      <c r="Y61" s="386"/>
      <c r="Z61" s="386"/>
    </row>
    <row r="62" spans="1:26" s="388" customFormat="1" ht="15.75" customHeight="1">
      <c r="A62" s="386"/>
      <c r="B62" s="386"/>
      <c r="C62" s="386"/>
      <c r="D62" s="386"/>
      <c r="E62" s="386"/>
      <c r="F62" s="386"/>
      <c r="G62" s="386"/>
      <c r="H62" s="386"/>
      <c r="I62" s="386"/>
      <c r="J62" s="386"/>
      <c r="K62" s="386"/>
      <c r="L62" s="386"/>
      <c r="M62" s="386"/>
      <c r="N62" s="386"/>
      <c r="O62" s="386"/>
      <c r="P62" s="386"/>
      <c r="Q62" s="386"/>
      <c r="R62" s="386"/>
      <c r="S62" s="386"/>
      <c r="T62" s="386"/>
      <c r="U62" s="386"/>
      <c r="V62" s="386"/>
      <c r="W62" s="386"/>
      <c r="X62" s="386"/>
      <c r="Y62" s="386"/>
      <c r="Z62" s="386"/>
    </row>
    <row r="63" spans="1:26" s="388" customFormat="1" ht="15.75" customHeight="1">
      <c r="A63" s="386"/>
      <c r="B63" s="386"/>
      <c r="C63" s="386"/>
      <c r="D63" s="386"/>
      <c r="E63" s="386"/>
      <c r="F63" s="386"/>
      <c r="G63" s="386"/>
      <c r="H63" s="386"/>
      <c r="I63" s="386"/>
      <c r="J63" s="386"/>
      <c r="K63" s="386"/>
      <c r="L63" s="386"/>
      <c r="M63" s="386"/>
      <c r="N63" s="386"/>
      <c r="O63" s="386"/>
      <c r="P63" s="386"/>
      <c r="Q63" s="386"/>
      <c r="R63" s="386"/>
      <c r="S63" s="386"/>
      <c r="T63" s="386"/>
      <c r="U63" s="386"/>
      <c r="V63" s="386"/>
      <c r="W63" s="386"/>
      <c r="X63" s="386"/>
      <c r="Y63" s="386"/>
      <c r="Z63" s="386"/>
    </row>
    <row r="64" spans="1:26" s="388" customFormat="1" ht="15.75" customHeight="1">
      <c r="A64" s="386"/>
      <c r="B64" s="386"/>
      <c r="C64" s="386"/>
      <c r="D64" s="386"/>
      <c r="E64" s="386"/>
      <c r="F64" s="386"/>
      <c r="G64" s="386"/>
      <c r="H64" s="386"/>
      <c r="I64" s="386"/>
      <c r="J64" s="386"/>
      <c r="K64" s="386"/>
      <c r="L64" s="386"/>
      <c r="M64" s="386"/>
      <c r="N64" s="386"/>
      <c r="O64" s="386"/>
      <c r="P64" s="386"/>
      <c r="Q64" s="386"/>
      <c r="R64" s="386"/>
      <c r="S64" s="386"/>
      <c r="T64" s="386"/>
      <c r="U64" s="386"/>
      <c r="V64" s="386"/>
      <c r="W64" s="386"/>
      <c r="X64" s="386"/>
      <c r="Y64" s="386"/>
      <c r="Z64" s="386"/>
    </row>
    <row r="65" spans="1:26" s="388" customFormat="1" ht="15.75" customHeight="1">
      <c r="A65" s="386"/>
      <c r="B65" s="386"/>
      <c r="C65" s="386"/>
      <c r="D65" s="386"/>
      <c r="E65" s="386"/>
      <c r="F65" s="386"/>
      <c r="G65" s="386"/>
      <c r="H65" s="386"/>
      <c r="I65" s="386"/>
      <c r="J65" s="386"/>
      <c r="K65" s="386"/>
      <c r="L65" s="386"/>
      <c r="M65" s="386"/>
      <c r="N65" s="386"/>
      <c r="O65" s="386"/>
      <c r="P65" s="386"/>
      <c r="Q65" s="386"/>
      <c r="R65" s="386"/>
      <c r="S65" s="386"/>
      <c r="T65" s="386"/>
      <c r="U65" s="386"/>
      <c r="V65" s="386"/>
      <c r="W65" s="386"/>
      <c r="X65" s="386"/>
      <c r="Y65" s="386"/>
      <c r="Z65" s="386"/>
    </row>
    <row r="66" spans="1:26" s="388" customFormat="1" ht="15.75" customHeight="1">
      <c r="A66" s="386"/>
      <c r="B66" s="386"/>
      <c r="C66" s="386"/>
      <c r="D66" s="386"/>
      <c r="E66" s="386"/>
      <c r="F66" s="386"/>
      <c r="G66" s="386"/>
      <c r="H66" s="386"/>
      <c r="I66" s="386"/>
      <c r="J66" s="386"/>
      <c r="K66" s="386"/>
      <c r="L66" s="386"/>
      <c r="M66" s="386"/>
      <c r="N66" s="386"/>
      <c r="O66" s="386"/>
      <c r="P66" s="386"/>
      <c r="Q66" s="386"/>
      <c r="R66" s="386"/>
      <c r="S66" s="386"/>
      <c r="T66" s="386"/>
      <c r="U66" s="386"/>
      <c r="V66" s="386"/>
      <c r="W66" s="386"/>
      <c r="X66" s="386"/>
      <c r="Y66" s="386"/>
      <c r="Z66" s="386"/>
    </row>
    <row r="67" spans="1:26" s="388" customFormat="1" ht="15.75" customHeight="1">
      <c r="A67" s="386"/>
      <c r="B67" s="386"/>
      <c r="C67" s="386"/>
      <c r="D67" s="386"/>
      <c r="E67" s="386"/>
      <c r="F67" s="386"/>
      <c r="G67" s="386"/>
      <c r="H67" s="386"/>
      <c r="I67" s="386"/>
      <c r="J67" s="386"/>
      <c r="K67" s="386"/>
      <c r="L67" s="386"/>
      <c r="M67" s="386"/>
      <c r="N67" s="386"/>
      <c r="O67" s="386"/>
      <c r="P67" s="386"/>
      <c r="Q67" s="386"/>
      <c r="R67" s="386"/>
      <c r="S67" s="386"/>
      <c r="T67" s="386"/>
      <c r="U67" s="386"/>
      <c r="V67" s="386"/>
      <c r="W67" s="386"/>
      <c r="X67" s="386"/>
      <c r="Y67" s="386"/>
      <c r="Z67" s="386"/>
    </row>
    <row r="68" spans="1:26" s="388" customFormat="1" ht="15.75" customHeight="1">
      <c r="A68" s="386"/>
      <c r="B68" s="386"/>
      <c r="C68" s="386"/>
      <c r="D68" s="386"/>
      <c r="E68" s="386"/>
      <c r="F68" s="386"/>
      <c r="G68" s="386"/>
      <c r="H68" s="386"/>
      <c r="I68" s="386"/>
      <c r="J68" s="386"/>
      <c r="K68" s="386"/>
      <c r="L68" s="386"/>
      <c r="M68" s="386"/>
      <c r="N68" s="386"/>
      <c r="O68" s="386"/>
      <c r="P68" s="386"/>
      <c r="Q68" s="386"/>
      <c r="R68" s="386"/>
      <c r="S68" s="386"/>
      <c r="T68" s="386"/>
      <c r="U68" s="386"/>
      <c r="V68" s="386"/>
      <c r="W68" s="386"/>
      <c r="X68" s="386"/>
      <c r="Y68" s="386"/>
      <c r="Z68" s="386"/>
    </row>
    <row r="69" spans="1:26" s="388" customFormat="1" ht="15.75" customHeight="1">
      <c r="A69" s="386"/>
      <c r="B69" s="386"/>
      <c r="C69" s="386"/>
      <c r="D69" s="386"/>
      <c r="E69" s="386"/>
      <c r="F69" s="386"/>
      <c r="G69" s="386"/>
      <c r="H69" s="386"/>
      <c r="I69" s="386"/>
      <c r="J69" s="386"/>
      <c r="K69" s="386"/>
      <c r="L69" s="386"/>
      <c r="M69" s="386"/>
      <c r="N69" s="386"/>
      <c r="O69" s="386"/>
      <c r="P69" s="386"/>
      <c r="Q69" s="386"/>
      <c r="R69" s="386"/>
      <c r="S69" s="386"/>
      <c r="T69" s="386"/>
      <c r="U69" s="386"/>
      <c r="V69" s="386"/>
      <c r="W69" s="386"/>
      <c r="X69" s="386"/>
      <c r="Y69" s="386"/>
      <c r="Z69" s="386"/>
    </row>
    <row r="70" spans="1:26" s="388" customFormat="1" ht="15.75" customHeight="1">
      <c r="A70" s="386"/>
      <c r="B70" s="386"/>
      <c r="C70" s="386"/>
      <c r="D70" s="386"/>
      <c r="E70" s="386"/>
      <c r="F70" s="386"/>
      <c r="G70" s="386"/>
      <c r="H70" s="386"/>
      <c r="I70" s="386"/>
      <c r="J70" s="386"/>
      <c r="K70" s="386"/>
      <c r="L70" s="386"/>
      <c r="M70" s="386"/>
      <c r="N70" s="386"/>
      <c r="O70" s="386"/>
      <c r="P70" s="386"/>
      <c r="Q70" s="386"/>
      <c r="R70" s="386"/>
      <c r="S70" s="386"/>
      <c r="T70" s="386"/>
      <c r="U70" s="386"/>
      <c r="V70" s="386"/>
      <c r="W70" s="386"/>
      <c r="X70" s="386"/>
      <c r="Y70" s="386"/>
      <c r="Z70" s="386"/>
    </row>
    <row r="71" spans="1:26" s="388" customFormat="1" ht="15.75" customHeight="1">
      <c r="A71" s="386"/>
      <c r="B71" s="386"/>
      <c r="C71" s="386"/>
      <c r="D71" s="386"/>
      <c r="E71" s="386"/>
      <c r="F71" s="386"/>
      <c r="G71" s="386"/>
      <c r="H71" s="386"/>
      <c r="I71" s="386"/>
      <c r="J71" s="386"/>
      <c r="K71" s="386"/>
      <c r="L71" s="386"/>
      <c r="M71" s="386"/>
      <c r="N71" s="386"/>
      <c r="O71" s="386"/>
      <c r="P71" s="386"/>
      <c r="Q71" s="386"/>
      <c r="R71" s="386"/>
      <c r="S71" s="386"/>
      <c r="T71" s="386"/>
      <c r="U71" s="386"/>
      <c r="V71" s="386"/>
      <c r="W71" s="386"/>
      <c r="X71" s="386"/>
      <c r="Y71" s="386"/>
      <c r="Z71" s="386"/>
    </row>
    <row r="72" spans="1:26" s="388" customFormat="1" ht="15.75" customHeight="1">
      <c r="A72" s="386"/>
      <c r="B72" s="386"/>
      <c r="C72" s="386"/>
      <c r="D72" s="386"/>
      <c r="E72" s="386"/>
      <c r="F72" s="386"/>
      <c r="G72" s="386"/>
      <c r="H72" s="386"/>
      <c r="I72" s="386"/>
      <c r="J72" s="386"/>
      <c r="K72" s="386"/>
      <c r="L72" s="386"/>
      <c r="M72" s="386"/>
      <c r="N72" s="386"/>
      <c r="O72" s="386"/>
      <c r="P72" s="386"/>
      <c r="Q72" s="386"/>
      <c r="R72" s="386"/>
      <c r="S72" s="386"/>
      <c r="T72" s="386"/>
      <c r="U72" s="386"/>
      <c r="V72" s="386"/>
      <c r="W72" s="386"/>
      <c r="X72" s="386"/>
      <c r="Y72" s="386"/>
      <c r="Z72" s="386"/>
    </row>
    <row r="73" spans="1:26" s="388" customFormat="1" ht="15.75" customHeight="1">
      <c r="A73" s="386"/>
      <c r="B73" s="386"/>
      <c r="C73" s="386"/>
      <c r="D73" s="386"/>
      <c r="E73" s="386"/>
      <c r="F73" s="386"/>
      <c r="G73" s="386"/>
      <c r="H73" s="386"/>
      <c r="I73" s="386"/>
      <c r="J73" s="386"/>
      <c r="K73" s="386"/>
      <c r="L73" s="386"/>
      <c r="M73" s="386"/>
      <c r="N73" s="386"/>
      <c r="O73" s="386"/>
      <c r="P73" s="386"/>
      <c r="Q73" s="386"/>
      <c r="R73" s="386"/>
      <c r="S73" s="386"/>
      <c r="T73" s="386"/>
      <c r="U73" s="386"/>
      <c r="V73" s="386"/>
      <c r="W73" s="386"/>
      <c r="X73" s="386"/>
      <c r="Y73" s="386"/>
      <c r="Z73" s="386"/>
    </row>
    <row r="74" spans="1:26" s="388" customFormat="1" ht="15.75" customHeight="1">
      <c r="A74" s="386"/>
      <c r="B74" s="386"/>
      <c r="C74" s="386"/>
      <c r="D74" s="386"/>
      <c r="E74" s="386"/>
      <c r="F74" s="386"/>
      <c r="G74" s="386"/>
      <c r="H74" s="386"/>
      <c r="I74" s="386"/>
      <c r="J74" s="386"/>
      <c r="K74" s="386"/>
      <c r="L74" s="386"/>
      <c r="M74" s="386"/>
      <c r="N74" s="386"/>
      <c r="O74" s="386"/>
      <c r="P74" s="386"/>
      <c r="Q74" s="386"/>
      <c r="R74" s="386"/>
      <c r="S74" s="386"/>
      <c r="T74" s="386"/>
      <c r="U74" s="386"/>
      <c r="V74" s="386"/>
      <c r="W74" s="386"/>
      <c r="X74" s="386"/>
      <c r="Y74" s="386"/>
      <c r="Z74" s="386"/>
    </row>
    <row r="75" spans="1:26" s="388" customFormat="1" ht="15.75" customHeight="1">
      <c r="A75" s="386"/>
      <c r="B75" s="386"/>
      <c r="C75" s="386"/>
      <c r="D75" s="386"/>
      <c r="E75" s="386"/>
      <c r="F75" s="386"/>
      <c r="G75" s="386"/>
      <c r="H75" s="386"/>
      <c r="I75" s="386"/>
      <c r="J75" s="386"/>
      <c r="K75" s="386"/>
      <c r="L75" s="386"/>
      <c r="M75" s="386"/>
      <c r="N75" s="386"/>
      <c r="O75" s="386"/>
      <c r="P75" s="386"/>
      <c r="Q75" s="386"/>
      <c r="R75" s="386"/>
      <c r="S75" s="386"/>
      <c r="T75" s="386"/>
      <c r="U75" s="386"/>
      <c r="V75" s="386"/>
      <c r="W75" s="386"/>
      <c r="X75" s="386"/>
      <c r="Y75" s="386"/>
      <c r="Z75" s="386"/>
    </row>
    <row r="76" spans="1:26" s="388" customFormat="1" ht="15.75" customHeight="1">
      <c r="A76" s="386"/>
      <c r="B76" s="386"/>
      <c r="C76" s="386"/>
      <c r="D76" s="386"/>
      <c r="E76" s="386"/>
      <c r="F76" s="386"/>
      <c r="G76" s="386"/>
      <c r="H76" s="386"/>
      <c r="I76" s="386"/>
      <c r="J76" s="386"/>
      <c r="K76" s="386"/>
      <c r="L76" s="386"/>
      <c r="M76" s="386"/>
      <c r="N76" s="386"/>
      <c r="O76" s="386"/>
      <c r="P76" s="386"/>
      <c r="Q76" s="386"/>
      <c r="R76" s="386"/>
      <c r="S76" s="386"/>
      <c r="T76" s="386"/>
      <c r="U76" s="386"/>
      <c r="V76" s="386"/>
      <c r="W76" s="386"/>
      <c r="X76" s="386"/>
      <c r="Y76" s="386"/>
      <c r="Z76" s="386"/>
    </row>
    <row r="77" spans="1:26" ht="15.75" customHeight="1">
      <c r="A77" s="386"/>
      <c r="B77" s="283"/>
      <c r="C77" s="283"/>
      <c r="D77" s="283"/>
      <c r="E77" s="283"/>
      <c r="F77" s="283"/>
      <c r="G77" s="386"/>
      <c r="H77" s="386"/>
      <c r="I77" s="386"/>
      <c r="J77" s="386"/>
      <c r="K77" s="386"/>
      <c r="L77" s="386"/>
      <c r="M77" s="386"/>
      <c r="N77" s="386"/>
      <c r="O77" s="386"/>
      <c r="P77" s="283"/>
      <c r="Q77" s="283"/>
      <c r="R77" s="283"/>
      <c r="S77" s="283"/>
      <c r="T77" s="283"/>
      <c r="U77" s="283"/>
      <c r="V77" s="283"/>
      <c r="W77" s="283"/>
      <c r="X77" s="283"/>
      <c r="Y77" s="283"/>
      <c r="Z77" s="283"/>
    </row>
    <row r="78" spans="1:26" ht="15.75" customHeight="1">
      <c r="A78" s="386"/>
      <c r="B78" s="283"/>
      <c r="C78" s="283"/>
      <c r="D78" s="283"/>
      <c r="E78" s="283"/>
      <c r="F78" s="283"/>
      <c r="G78" s="386"/>
      <c r="H78" s="386"/>
      <c r="I78" s="386"/>
      <c r="J78" s="386"/>
      <c r="K78" s="386"/>
      <c r="L78" s="386"/>
      <c r="M78" s="386"/>
      <c r="N78" s="386"/>
      <c r="O78" s="386"/>
      <c r="P78" s="283"/>
      <c r="Q78" s="283"/>
      <c r="R78" s="283"/>
      <c r="S78" s="283"/>
      <c r="T78" s="283"/>
      <c r="U78" s="283"/>
      <c r="V78" s="283"/>
      <c r="W78" s="283"/>
      <c r="X78" s="283"/>
      <c r="Y78" s="283"/>
      <c r="Z78" s="283"/>
    </row>
    <row r="79" spans="1:26" ht="15.75" customHeight="1">
      <c r="A79" s="386"/>
      <c r="B79" s="283"/>
      <c r="C79" s="283"/>
      <c r="D79" s="283"/>
      <c r="E79" s="283"/>
      <c r="F79" s="283"/>
      <c r="G79" s="386"/>
      <c r="H79" s="386"/>
      <c r="I79" s="386"/>
      <c r="J79" s="386"/>
      <c r="K79" s="386"/>
      <c r="L79" s="386"/>
      <c r="M79" s="386"/>
      <c r="N79" s="386"/>
      <c r="O79" s="386"/>
      <c r="P79" s="283"/>
      <c r="Q79" s="283"/>
      <c r="R79" s="283"/>
      <c r="S79" s="283"/>
      <c r="T79" s="283"/>
      <c r="U79" s="283"/>
      <c r="V79" s="283"/>
      <c r="W79" s="283"/>
      <c r="X79" s="283"/>
      <c r="Y79" s="283"/>
      <c r="Z79" s="283"/>
    </row>
    <row r="80" spans="1:26" ht="15.75" customHeight="1">
      <c r="A80" s="386"/>
      <c r="B80" s="283"/>
      <c r="C80" s="283"/>
      <c r="D80" s="283"/>
      <c r="E80" s="283"/>
      <c r="F80" s="283"/>
      <c r="G80" s="386"/>
      <c r="H80" s="386"/>
      <c r="I80" s="386"/>
      <c r="J80" s="386"/>
      <c r="K80" s="386"/>
      <c r="L80" s="386"/>
      <c r="M80" s="386"/>
      <c r="N80" s="386"/>
      <c r="O80" s="386"/>
      <c r="P80" s="283"/>
      <c r="Q80" s="283"/>
      <c r="R80" s="283"/>
      <c r="S80" s="283"/>
      <c r="T80" s="283"/>
      <c r="U80" s="283"/>
      <c r="V80" s="283"/>
      <c r="W80" s="283"/>
      <c r="X80" s="283"/>
      <c r="Y80" s="283"/>
      <c r="Z80" s="283"/>
    </row>
    <row r="81" spans="1:26" ht="15.75" customHeight="1">
      <c r="A81" s="386"/>
      <c r="B81" s="283"/>
      <c r="C81" s="283"/>
      <c r="D81" s="283"/>
      <c r="E81" s="283"/>
      <c r="F81" s="283"/>
      <c r="G81" s="386"/>
      <c r="H81" s="386"/>
      <c r="I81" s="386"/>
      <c r="J81" s="386"/>
      <c r="K81" s="386"/>
      <c r="L81" s="386"/>
      <c r="M81" s="386"/>
      <c r="N81" s="386"/>
      <c r="O81" s="386"/>
      <c r="P81" s="283"/>
      <c r="Q81" s="283"/>
      <c r="R81" s="283"/>
      <c r="S81" s="283"/>
      <c r="T81" s="283"/>
      <c r="U81" s="283"/>
      <c r="V81" s="283"/>
      <c r="W81" s="283"/>
      <c r="X81" s="283"/>
      <c r="Y81" s="283"/>
      <c r="Z81" s="283"/>
    </row>
    <row r="82" spans="1:26" ht="15.75" customHeight="1">
      <c r="A82" s="386"/>
      <c r="B82" s="283"/>
      <c r="C82" s="283"/>
      <c r="D82" s="283"/>
      <c r="E82" s="283"/>
      <c r="F82" s="283"/>
      <c r="G82" s="386"/>
      <c r="H82" s="386"/>
      <c r="I82" s="386"/>
      <c r="J82" s="386"/>
      <c r="K82" s="386"/>
      <c r="L82" s="386"/>
      <c r="M82" s="386"/>
      <c r="N82" s="386"/>
      <c r="O82" s="386"/>
      <c r="P82" s="283"/>
      <c r="Q82" s="283"/>
      <c r="R82" s="283"/>
      <c r="S82" s="283"/>
      <c r="T82" s="283"/>
      <c r="U82" s="283"/>
      <c r="V82" s="283"/>
      <c r="W82" s="283"/>
      <c r="X82" s="283"/>
      <c r="Y82" s="283"/>
      <c r="Z82" s="283"/>
    </row>
    <row r="83" spans="1:26" ht="15.75" customHeight="1">
      <c r="A83" s="386"/>
      <c r="B83" s="283"/>
      <c r="C83" s="283"/>
      <c r="D83" s="283"/>
      <c r="E83" s="283"/>
      <c r="F83" s="283"/>
      <c r="G83" s="386"/>
      <c r="H83" s="386"/>
      <c r="I83" s="386"/>
      <c r="J83" s="386"/>
      <c r="K83" s="386"/>
      <c r="L83" s="386"/>
      <c r="M83" s="386"/>
      <c r="N83" s="386"/>
      <c r="O83" s="386"/>
      <c r="P83" s="283"/>
      <c r="Q83" s="283"/>
      <c r="R83" s="283"/>
      <c r="S83" s="283"/>
      <c r="T83" s="283"/>
      <c r="U83" s="283"/>
      <c r="V83" s="283"/>
      <c r="W83" s="283"/>
      <c r="X83" s="283"/>
      <c r="Y83" s="283"/>
      <c r="Z83" s="283"/>
    </row>
    <row r="84" spans="1:26" ht="15.75" customHeight="1">
      <c r="A84" s="386"/>
      <c r="B84" s="283"/>
      <c r="C84" s="283"/>
      <c r="D84" s="283"/>
      <c r="E84" s="283"/>
      <c r="F84" s="283"/>
      <c r="G84" s="386"/>
      <c r="H84" s="386"/>
      <c r="I84" s="386"/>
      <c r="J84" s="386"/>
      <c r="K84" s="386"/>
      <c r="L84" s="386"/>
      <c r="M84" s="386"/>
      <c r="N84" s="386"/>
      <c r="O84" s="386"/>
      <c r="P84" s="283"/>
      <c r="Q84" s="283"/>
      <c r="R84" s="283"/>
      <c r="S84" s="283"/>
      <c r="T84" s="283"/>
      <c r="U84" s="283"/>
      <c r="V84" s="283"/>
      <c r="W84" s="283"/>
      <c r="X84" s="283"/>
      <c r="Y84" s="283"/>
      <c r="Z84" s="283"/>
    </row>
    <row r="85" spans="1:26" ht="15.75" customHeight="1">
      <c r="A85" s="386"/>
      <c r="B85" s="283"/>
      <c r="C85" s="283"/>
      <c r="D85" s="283"/>
      <c r="E85" s="283"/>
      <c r="F85" s="283"/>
      <c r="G85" s="386"/>
      <c r="H85" s="386"/>
      <c r="I85" s="386"/>
      <c r="J85" s="386"/>
      <c r="K85" s="386"/>
      <c r="L85" s="386"/>
      <c r="M85" s="386"/>
      <c r="N85" s="386"/>
      <c r="O85" s="386"/>
      <c r="P85" s="283"/>
      <c r="Q85" s="283"/>
      <c r="R85" s="283"/>
      <c r="S85" s="283"/>
      <c r="T85" s="283"/>
      <c r="U85" s="283"/>
      <c r="V85" s="283"/>
      <c r="W85" s="283"/>
      <c r="X85" s="283"/>
      <c r="Y85" s="283"/>
      <c r="Z85" s="283"/>
    </row>
    <row r="86" spans="1:26" ht="15.75" customHeight="1">
      <c r="A86" s="386"/>
      <c r="B86" s="283"/>
      <c r="C86" s="283"/>
      <c r="D86" s="283"/>
      <c r="E86" s="283"/>
      <c r="F86" s="283"/>
      <c r="G86" s="386"/>
      <c r="H86" s="386"/>
      <c r="I86" s="386"/>
      <c r="J86" s="386"/>
      <c r="K86" s="386"/>
      <c r="L86" s="386"/>
      <c r="M86" s="386"/>
      <c r="N86" s="386"/>
      <c r="O86" s="386"/>
      <c r="P86" s="283"/>
      <c r="Q86" s="283"/>
      <c r="R86" s="283"/>
      <c r="S86" s="283"/>
      <c r="T86" s="283"/>
      <c r="U86" s="283"/>
      <c r="V86" s="283"/>
      <c r="W86" s="283"/>
      <c r="X86" s="283"/>
      <c r="Y86" s="283"/>
      <c r="Z86" s="283"/>
    </row>
    <row r="87" spans="1:26" ht="15.75" customHeight="1">
      <c r="A87" s="386"/>
      <c r="B87" s="283"/>
      <c r="C87" s="283"/>
      <c r="D87" s="283"/>
      <c r="E87" s="283"/>
      <c r="F87" s="283"/>
      <c r="G87" s="386"/>
      <c r="H87" s="386"/>
      <c r="I87" s="386"/>
      <c r="J87" s="386"/>
      <c r="K87" s="386"/>
      <c r="L87" s="386"/>
      <c r="M87" s="386"/>
      <c r="N87" s="386"/>
      <c r="O87" s="386"/>
      <c r="P87" s="283"/>
      <c r="Q87" s="283"/>
      <c r="R87" s="283"/>
      <c r="S87" s="283"/>
      <c r="T87" s="283"/>
      <c r="U87" s="283"/>
      <c r="V87" s="283"/>
      <c r="W87" s="283"/>
      <c r="X87" s="283"/>
      <c r="Y87" s="283"/>
      <c r="Z87" s="283"/>
    </row>
    <row r="88" spans="1:26" ht="15.75" customHeight="1">
      <c r="A88" s="386"/>
      <c r="B88" s="283"/>
      <c r="C88" s="283"/>
      <c r="D88" s="283"/>
      <c r="E88" s="283"/>
      <c r="F88" s="283"/>
      <c r="G88" s="386"/>
      <c r="H88" s="386"/>
      <c r="I88" s="386"/>
      <c r="J88" s="386"/>
      <c r="K88" s="386"/>
      <c r="L88" s="386"/>
      <c r="M88" s="386"/>
      <c r="N88" s="386"/>
      <c r="O88" s="386"/>
      <c r="P88" s="283"/>
      <c r="Q88" s="283"/>
      <c r="R88" s="283"/>
      <c r="S88" s="283"/>
      <c r="T88" s="283"/>
      <c r="U88" s="283"/>
      <c r="V88" s="283"/>
      <c r="W88" s="283"/>
      <c r="X88" s="283"/>
      <c r="Y88" s="283"/>
      <c r="Z88" s="283"/>
    </row>
    <row r="89" spans="1:26" ht="15.75" customHeight="1">
      <c r="A89" s="386"/>
      <c r="B89" s="283"/>
      <c r="C89" s="283"/>
      <c r="D89" s="283"/>
      <c r="E89" s="283"/>
      <c r="F89" s="283"/>
      <c r="G89" s="386"/>
      <c r="H89" s="386"/>
      <c r="I89" s="386"/>
      <c r="J89" s="386"/>
      <c r="K89" s="386"/>
      <c r="L89" s="386"/>
      <c r="M89" s="386"/>
      <c r="N89" s="386"/>
      <c r="O89" s="386"/>
      <c r="P89" s="283"/>
      <c r="Q89" s="283"/>
      <c r="R89" s="283"/>
      <c r="S89" s="283"/>
      <c r="T89" s="283"/>
      <c r="U89" s="283"/>
      <c r="V89" s="283"/>
      <c r="W89" s="283"/>
      <c r="X89" s="283"/>
      <c r="Y89" s="283"/>
      <c r="Z89" s="283"/>
    </row>
    <row r="90" spans="1:26" ht="15.75" customHeight="1">
      <c r="A90" s="386"/>
      <c r="B90" s="283"/>
      <c r="C90" s="283"/>
      <c r="D90" s="283"/>
      <c r="E90" s="283"/>
      <c r="F90" s="283"/>
      <c r="G90" s="386"/>
      <c r="H90" s="386"/>
      <c r="I90" s="386"/>
      <c r="J90" s="386"/>
      <c r="K90" s="386"/>
      <c r="L90" s="386"/>
      <c r="M90" s="386"/>
      <c r="N90" s="386"/>
      <c r="O90" s="386"/>
      <c r="P90" s="283"/>
      <c r="Q90" s="283"/>
      <c r="R90" s="283"/>
      <c r="S90" s="283"/>
      <c r="T90" s="283"/>
      <c r="U90" s="283"/>
      <c r="V90" s="283"/>
      <c r="W90" s="283"/>
      <c r="X90" s="283"/>
      <c r="Y90" s="283"/>
      <c r="Z90" s="283"/>
    </row>
    <row r="91" spans="1:26" ht="15.75" customHeight="1">
      <c r="A91" s="386"/>
      <c r="B91" s="283"/>
      <c r="C91" s="283"/>
      <c r="D91" s="283"/>
      <c r="E91" s="283"/>
      <c r="F91" s="283"/>
      <c r="G91" s="386"/>
      <c r="H91" s="386"/>
      <c r="I91" s="386"/>
      <c r="J91" s="386"/>
      <c r="K91" s="386"/>
      <c r="L91" s="386"/>
      <c r="M91" s="386"/>
      <c r="N91" s="386"/>
      <c r="O91" s="386"/>
      <c r="P91" s="283"/>
      <c r="Q91" s="283"/>
      <c r="R91" s="283"/>
      <c r="S91" s="283"/>
      <c r="T91" s="283"/>
      <c r="U91" s="283"/>
      <c r="V91" s="283"/>
      <c r="W91" s="283"/>
      <c r="X91" s="283"/>
      <c r="Y91" s="283"/>
      <c r="Z91" s="283"/>
    </row>
    <row r="92" spans="1:26" ht="15.75" customHeight="1">
      <c r="A92" s="386"/>
      <c r="B92" s="283"/>
      <c r="C92" s="283"/>
      <c r="D92" s="283"/>
      <c r="E92" s="283"/>
      <c r="F92" s="283"/>
      <c r="G92" s="386"/>
      <c r="H92" s="386"/>
      <c r="I92" s="386"/>
      <c r="J92" s="386"/>
      <c r="K92" s="386"/>
      <c r="L92" s="386"/>
      <c r="M92" s="386"/>
      <c r="N92" s="386"/>
      <c r="O92" s="386"/>
      <c r="P92" s="283"/>
      <c r="Q92" s="283"/>
      <c r="R92" s="283"/>
      <c r="S92" s="283"/>
      <c r="T92" s="283"/>
      <c r="U92" s="283"/>
      <c r="V92" s="283"/>
      <c r="W92" s="283"/>
      <c r="X92" s="283"/>
      <c r="Y92" s="283"/>
      <c r="Z92" s="283"/>
    </row>
    <row r="93" spans="1:26" ht="15.75" customHeight="1">
      <c r="A93" s="386"/>
      <c r="B93" s="283"/>
      <c r="C93" s="283"/>
      <c r="D93" s="283"/>
      <c r="E93" s="283"/>
      <c r="F93" s="283"/>
      <c r="G93" s="386"/>
      <c r="H93" s="386"/>
      <c r="I93" s="386"/>
      <c r="J93" s="386"/>
      <c r="K93" s="386"/>
      <c r="L93" s="386"/>
      <c r="M93" s="386"/>
      <c r="N93" s="386"/>
      <c r="O93" s="386"/>
      <c r="P93" s="283"/>
      <c r="Q93" s="283"/>
      <c r="R93" s="283"/>
      <c r="S93" s="283"/>
      <c r="T93" s="283"/>
      <c r="U93" s="283"/>
      <c r="V93" s="283"/>
      <c r="W93" s="283"/>
      <c r="X93" s="283"/>
      <c r="Y93" s="283"/>
      <c r="Z93" s="283"/>
    </row>
    <row r="94" spans="1:26" ht="15.75" customHeight="1">
      <c r="A94" s="386"/>
      <c r="B94" s="283"/>
      <c r="C94" s="283"/>
      <c r="D94" s="283"/>
      <c r="E94" s="283"/>
      <c r="F94" s="283"/>
      <c r="G94" s="386"/>
      <c r="H94" s="386"/>
      <c r="I94" s="386"/>
      <c r="J94" s="386"/>
      <c r="K94" s="386"/>
      <c r="L94" s="386"/>
      <c r="M94" s="386"/>
      <c r="N94" s="386"/>
      <c r="O94" s="386"/>
      <c r="P94" s="283"/>
      <c r="Q94" s="283"/>
      <c r="R94" s="283"/>
      <c r="S94" s="283"/>
      <c r="T94" s="283"/>
      <c r="U94" s="283"/>
      <c r="V94" s="283"/>
      <c r="W94" s="283"/>
      <c r="X94" s="283"/>
      <c r="Y94" s="283"/>
      <c r="Z94" s="283"/>
    </row>
    <row r="95" spans="1:26" ht="15.75" customHeight="1">
      <c r="A95" s="386"/>
      <c r="B95" s="283"/>
      <c r="C95" s="283"/>
      <c r="D95" s="283"/>
      <c r="E95" s="283"/>
      <c r="F95" s="283"/>
      <c r="G95" s="386"/>
      <c r="H95" s="386"/>
      <c r="I95" s="386"/>
      <c r="J95" s="386"/>
      <c r="K95" s="386"/>
      <c r="L95" s="386"/>
      <c r="M95" s="386"/>
      <c r="N95" s="386"/>
      <c r="O95" s="386"/>
      <c r="P95" s="283"/>
      <c r="Q95" s="283"/>
      <c r="R95" s="283"/>
      <c r="S95" s="283"/>
      <c r="T95" s="283"/>
      <c r="U95" s="283"/>
      <c r="V95" s="283"/>
      <c r="W95" s="283"/>
      <c r="X95" s="283"/>
      <c r="Y95" s="283"/>
      <c r="Z95" s="283"/>
    </row>
    <row r="96" spans="1:26" ht="15.75" customHeight="1">
      <c r="A96" s="386"/>
      <c r="B96" s="283"/>
      <c r="C96" s="283"/>
      <c r="D96" s="283"/>
      <c r="E96" s="283"/>
      <c r="F96" s="283"/>
      <c r="G96" s="386"/>
      <c r="H96" s="386"/>
      <c r="I96" s="386"/>
      <c r="J96" s="386"/>
      <c r="K96" s="386"/>
      <c r="L96" s="386"/>
      <c r="M96" s="386"/>
      <c r="N96" s="386"/>
      <c r="O96" s="386"/>
      <c r="P96" s="283"/>
      <c r="Q96" s="283"/>
      <c r="R96" s="283"/>
      <c r="S96" s="283"/>
      <c r="T96" s="283"/>
      <c r="U96" s="283"/>
      <c r="V96" s="283"/>
      <c r="W96" s="283"/>
      <c r="X96" s="283"/>
      <c r="Y96" s="283"/>
      <c r="Z96" s="283"/>
    </row>
    <row r="97" spans="1:26" ht="15.75" customHeight="1">
      <c r="A97" s="386"/>
      <c r="B97" s="283"/>
      <c r="C97" s="283"/>
      <c r="D97" s="283"/>
      <c r="E97" s="283"/>
      <c r="F97" s="283"/>
      <c r="G97" s="386"/>
      <c r="H97" s="386"/>
      <c r="I97" s="386"/>
      <c r="J97" s="386"/>
      <c r="K97" s="386"/>
      <c r="L97" s="386"/>
      <c r="M97" s="386"/>
      <c r="N97" s="386"/>
      <c r="O97" s="386"/>
      <c r="P97" s="283"/>
      <c r="Q97" s="283"/>
      <c r="R97" s="283"/>
      <c r="S97" s="283"/>
      <c r="T97" s="283"/>
      <c r="U97" s="283"/>
      <c r="V97" s="283"/>
      <c r="W97" s="283"/>
      <c r="X97" s="283"/>
      <c r="Y97" s="283"/>
      <c r="Z97" s="283"/>
    </row>
    <row r="98" spans="1:26" ht="15.75" customHeight="1">
      <c r="A98" s="386"/>
      <c r="B98" s="283"/>
      <c r="C98" s="283"/>
      <c r="D98" s="283"/>
      <c r="E98" s="283"/>
      <c r="F98" s="283"/>
      <c r="G98" s="386"/>
      <c r="H98" s="386"/>
      <c r="I98" s="386"/>
      <c r="J98" s="386"/>
      <c r="K98" s="386"/>
      <c r="L98" s="386"/>
      <c r="M98" s="386"/>
      <c r="N98" s="386"/>
      <c r="O98" s="386"/>
      <c r="P98" s="283"/>
      <c r="Q98" s="283"/>
      <c r="R98" s="283"/>
      <c r="S98" s="283"/>
      <c r="T98" s="283"/>
      <c r="U98" s="283"/>
      <c r="V98" s="283"/>
      <c r="W98" s="283"/>
      <c r="X98" s="283"/>
      <c r="Y98" s="283"/>
      <c r="Z98" s="283"/>
    </row>
    <row r="99" spans="1:26" ht="15.75" customHeight="1">
      <c r="A99" s="386"/>
      <c r="B99" s="283"/>
      <c r="C99" s="283"/>
      <c r="D99" s="283"/>
      <c r="E99" s="283"/>
      <c r="F99" s="283"/>
      <c r="G99" s="386"/>
      <c r="H99" s="386"/>
      <c r="I99" s="386"/>
      <c r="J99" s="386"/>
      <c r="K99" s="386"/>
      <c r="L99" s="386"/>
      <c r="M99" s="386"/>
      <c r="N99" s="386"/>
      <c r="O99" s="386"/>
      <c r="P99" s="283"/>
      <c r="Q99" s="283"/>
      <c r="R99" s="283"/>
      <c r="S99" s="283"/>
      <c r="T99" s="283"/>
      <c r="U99" s="283"/>
      <c r="V99" s="283"/>
      <c r="W99" s="283"/>
      <c r="X99" s="283"/>
      <c r="Y99" s="283"/>
      <c r="Z99" s="283"/>
    </row>
    <row r="100" spans="1:26" ht="15.75" customHeight="1">
      <c r="A100" s="386"/>
      <c r="B100" s="283"/>
      <c r="C100" s="283"/>
      <c r="D100" s="283"/>
      <c r="E100" s="283"/>
      <c r="F100" s="283"/>
      <c r="G100" s="386"/>
      <c r="H100" s="386"/>
      <c r="I100" s="386"/>
      <c r="J100" s="386"/>
      <c r="K100" s="386"/>
      <c r="L100" s="386"/>
      <c r="M100" s="386"/>
      <c r="N100" s="386"/>
      <c r="O100" s="386"/>
      <c r="P100" s="283"/>
      <c r="Q100" s="283"/>
      <c r="R100" s="283"/>
      <c r="S100" s="283"/>
      <c r="T100" s="283"/>
      <c r="U100" s="283"/>
      <c r="V100" s="283"/>
      <c r="W100" s="283"/>
      <c r="X100" s="283"/>
      <c r="Y100" s="283"/>
      <c r="Z100" s="283"/>
    </row>
    <row r="101" spans="1:26" ht="15.75" customHeight="1">
      <c r="A101" s="386"/>
      <c r="B101" s="283"/>
      <c r="C101" s="283"/>
      <c r="D101" s="283"/>
      <c r="E101" s="283"/>
      <c r="F101" s="283"/>
      <c r="G101" s="386"/>
      <c r="H101" s="386"/>
      <c r="I101" s="386"/>
      <c r="J101" s="386"/>
      <c r="K101" s="386"/>
      <c r="L101" s="386"/>
      <c r="M101" s="386"/>
      <c r="N101" s="386"/>
      <c r="O101" s="386"/>
      <c r="P101" s="283"/>
      <c r="Q101" s="283"/>
      <c r="R101" s="283"/>
      <c r="S101" s="283"/>
      <c r="T101" s="283"/>
      <c r="U101" s="283"/>
      <c r="V101" s="283"/>
      <c r="W101" s="283"/>
      <c r="X101" s="283"/>
      <c r="Y101" s="283"/>
      <c r="Z101" s="283"/>
    </row>
    <row r="102" spans="1:26" ht="15.75" customHeight="1">
      <c r="A102" s="386"/>
      <c r="B102" s="283"/>
      <c r="C102" s="283"/>
      <c r="D102" s="283"/>
      <c r="E102" s="283"/>
      <c r="F102" s="283"/>
      <c r="G102" s="386"/>
      <c r="H102" s="386"/>
      <c r="I102" s="386"/>
      <c r="J102" s="386"/>
      <c r="K102" s="386"/>
      <c r="L102" s="386"/>
      <c r="M102" s="386"/>
      <c r="N102" s="386"/>
      <c r="O102" s="386"/>
      <c r="P102" s="283"/>
      <c r="Q102" s="283"/>
      <c r="R102" s="283"/>
      <c r="S102" s="283"/>
      <c r="T102" s="283"/>
      <c r="U102" s="283"/>
      <c r="V102" s="283"/>
      <c r="W102" s="283"/>
      <c r="X102" s="283"/>
      <c r="Y102" s="283"/>
      <c r="Z102" s="283"/>
    </row>
    <row r="103" spans="1:26" ht="15.75" customHeight="1">
      <c r="A103" s="386"/>
      <c r="B103" s="283"/>
      <c r="C103" s="283"/>
      <c r="D103" s="283"/>
      <c r="E103" s="283"/>
      <c r="F103" s="283"/>
      <c r="G103" s="386"/>
      <c r="H103" s="386"/>
      <c r="I103" s="386"/>
      <c r="J103" s="386"/>
      <c r="K103" s="386"/>
      <c r="L103" s="386"/>
      <c r="M103" s="386"/>
      <c r="N103" s="386"/>
      <c r="O103" s="386"/>
      <c r="P103" s="283"/>
      <c r="Q103" s="283"/>
      <c r="R103" s="283"/>
      <c r="S103" s="283"/>
      <c r="T103" s="283"/>
      <c r="U103" s="283"/>
      <c r="V103" s="283"/>
      <c r="W103" s="283"/>
      <c r="X103" s="283"/>
      <c r="Y103" s="283"/>
      <c r="Z103" s="283"/>
    </row>
    <row r="104" spans="1:26" ht="15.75" customHeight="1">
      <c r="A104" s="386"/>
      <c r="B104" s="283"/>
      <c r="C104" s="283"/>
      <c r="D104" s="283"/>
      <c r="E104" s="283"/>
      <c r="F104" s="283"/>
      <c r="G104" s="386"/>
      <c r="H104" s="386"/>
      <c r="I104" s="386"/>
      <c r="J104" s="386"/>
      <c r="K104" s="386"/>
      <c r="L104" s="386"/>
      <c r="M104" s="386"/>
      <c r="N104" s="386"/>
      <c r="O104" s="386"/>
      <c r="P104" s="283"/>
      <c r="Q104" s="283"/>
      <c r="R104" s="283"/>
      <c r="S104" s="283"/>
      <c r="T104" s="283"/>
      <c r="U104" s="283"/>
      <c r="V104" s="283"/>
      <c r="W104" s="283"/>
      <c r="X104" s="283"/>
      <c r="Y104" s="283"/>
      <c r="Z104" s="283"/>
    </row>
    <row r="105" spans="1:26" ht="15.75" customHeight="1">
      <c r="A105" s="386"/>
      <c r="B105" s="283"/>
      <c r="C105" s="283"/>
      <c r="D105" s="283"/>
      <c r="E105" s="283"/>
      <c r="F105" s="283"/>
      <c r="G105" s="386"/>
      <c r="H105" s="386"/>
      <c r="I105" s="386"/>
      <c r="J105" s="386"/>
      <c r="K105" s="386"/>
      <c r="L105" s="386"/>
      <c r="M105" s="386"/>
      <c r="N105" s="386"/>
      <c r="O105" s="386"/>
      <c r="P105" s="283"/>
      <c r="Q105" s="283"/>
      <c r="R105" s="283"/>
      <c r="S105" s="283"/>
      <c r="T105" s="283"/>
      <c r="U105" s="283"/>
      <c r="V105" s="283"/>
      <c r="W105" s="283"/>
      <c r="X105" s="283"/>
      <c r="Y105" s="283"/>
      <c r="Z105" s="283"/>
    </row>
    <row r="106" spans="1:26" ht="15.75" customHeight="1">
      <c r="A106" s="386"/>
      <c r="B106" s="283"/>
      <c r="C106" s="283"/>
      <c r="D106" s="283"/>
      <c r="E106" s="283"/>
      <c r="F106" s="283"/>
      <c r="G106" s="386"/>
      <c r="H106" s="386"/>
      <c r="I106" s="386"/>
      <c r="J106" s="386"/>
      <c r="K106" s="386"/>
      <c r="L106" s="386"/>
      <c r="M106" s="386"/>
      <c r="N106" s="386"/>
      <c r="O106" s="386"/>
      <c r="P106" s="283"/>
      <c r="Q106" s="283"/>
      <c r="R106" s="283"/>
      <c r="S106" s="283"/>
      <c r="T106" s="283"/>
      <c r="U106" s="283"/>
      <c r="V106" s="283"/>
      <c r="W106" s="283"/>
      <c r="X106" s="283"/>
      <c r="Y106" s="283"/>
      <c r="Z106" s="283"/>
    </row>
    <row r="107" spans="1:26" ht="15.75" customHeight="1">
      <c r="A107" s="386"/>
      <c r="B107" s="283"/>
      <c r="C107" s="283"/>
      <c r="D107" s="283"/>
      <c r="E107" s="283"/>
      <c r="F107" s="283"/>
      <c r="G107" s="386"/>
      <c r="H107" s="386"/>
      <c r="I107" s="386"/>
      <c r="J107" s="386"/>
      <c r="K107" s="386"/>
      <c r="L107" s="386"/>
      <c r="M107" s="386"/>
      <c r="N107" s="386"/>
      <c r="O107" s="386"/>
      <c r="P107" s="283"/>
      <c r="Q107" s="283"/>
      <c r="R107" s="283"/>
      <c r="S107" s="283"/>
      <c r="T107" s="283"/>
      <c r="U107" s="283"/>
      <c r="V107" s="283"/>
      <c r="W107" s="283"/>
      <c r="X107" s="283"/>
      <c r="Y107" s="283"/>
      <c r="Z107" s="283"/>
    </row>
    <row r="108" spans="1:26" ht="15.75" customHeight="1">
      <c r="A108" s="386"/>
      <c r="B108" s="283"/>
      <c r="C108" s="283"/>
      <c r="D108" s="283"/>
      <c r="E108" s="283"/>
      <c r="F108" s="283"/>
      <c r="G108" s="386"/>
      <c r="H108" s="386"/>
      <c r="I108" s="386"/>
      <c r="J108" s="386"/>
      <c r="K108" s="386"/>
      <c r="L108" s="386"/>
      <c r="M108" s="386"/>
      <c r="N108" s="386"/>
      <c r="O108" s="386"/>
      <c r="P108" s="283"/>
      <c r="Q108" s="283"/>
      <c r="R108" s="283"/>
      <c r="S108" s="283"/>
      <c r="T108" s="283"/>
      <c r="U108" s="283"/>
      <c r="V108" s="283"/>
      <c r="W108" s="283"/>
      <c r="X108" s="283"/>
      <c r="Y108" s="283"/>
      <c r="Z108" s="283"/>
    </row>
    <row r="109" spans="1:26" ht="15.75" customHeight="1">
      <c r="A109" s="386"/>
      <c r="B109" s="283"/>
      <c r="C109" s="283"/>
      <c r="D109" s="283"/>
      <c r="E109" s="283"/>
      <c r="F109" s="283"/>
      <c r="G109" s="386"/>
      <c r="H109" s="386"/>
      <c r="I109" s="386"/>
      <c r="J109" s="386"/>
      <c r="K109" s="386"/>
      <c r="L109" s="386"/>
      <c r="M109" s="386"/>
      <c r="N109" s="386"/>
      <c r="O109" s="386"/>
      <c r="P109" s="283"/>
      <c r="Q109" s="283"/>
      <c r="R109" s="283"/>
      <c r="S109" s="283"/>
      <c r="T109" s="283"/>
      <c r="U109" s="283"/>
      <c r="V109" s="283"/>
      <c r="W109" s="283"/>
      <c r="X109" s="283"/>
      <c r="Y109" s="283"/>
      <c r="Z109" s="283"/>
    </row>
    <row r="110" spans="1:26" ht="15.75" customHeight="1">
      <c r="A110" s="386"/>
      <c r="B110" s="283"/>
      <c r="C110" s="283"/>
      <c r="D110" s="283"/>
      <c r="E110" s="283"/>
      <c r="F110" s="283"/>
      <c r="G110" s="386"/>
      <c r="H110" s="386"/>
      <c r="I110" s="386"/>
      <c r="J110" s="386"/>
      <c r="K110" s="386"/>
      <c r="L110" s="386"/>
      <c r="M110" s="386"/>
      <c r="N110" s="386"/>
      <c r="O110" s="386"/>
      <c r="P110" s="283"/>
      <c r="Q110" s="283"/>
      <c r="R110" s="283"/>
      <c r="S110" s="283"/>
      <c r="T110" s="283"/>
      <c r="U110" s="283"/>
      <c r="V110" s="283"/>
      <c r="W110" s="283"/>
      <c r="X110" s="283"/>
      <c r="Y110" s="283"/>
      <c r="Z110" s="283"/>
    </row>
    <row r="111" spans="1:26" ht="15.75" customHeight="1">
      <c r="A111" s="386"/>
      <c r="B111" s="283"/>
      <c r="C111" s="283"/>
      <c r="D111" s="283"/>
      <c r="E111" s="283"/>
      <c r="F111" s="283"/>
      <c r="G111" s="386"/>
      <c r="H111" s="386"/>
      <c r="I111" s="386"/>
      <c r="J111" s="386"/>
      <c r="K111" s="386"/>
      <c r="L111" s="386"/>
      <c r="M111" s="386"/>
      <c r="N111" s="386"/>
      <c r="O111" s="386"/>
      <c r="P111" s="283"/>
      <c r="Q111" s="283"/>
      <c r="R111" s="283"/>
      <c r="S111" s="283"/>
      <c r="T111" s="283"/>
      <c r="U111" s="283"/>
      <c r="V111" s="283"/>
      <c r="W111" s="283"/>
      <c r="X111" s="283"/>
      <c r="Y111" s="283"/>
      <c r="Z111" s="283"/>
    </row>
    <row r="112" spans="1:26" ht="15.75" customHeight="1">
      <c r="A112" s="386"/>
      <c r="B112" s="283"/>
      <c r="C112" s="283"/>
      <c r="D112" s="283"/>
      <c r="E112" s="283"/>
      <c r="F112" s="283"/>
      <c r="G112" s="386"/>
      <c r="H112" s="386"/>
      <c r="I112" s="386"/>
      <c r="J112" s="386"/>
      <c r="K112" s="386"/>
      <c r="L112" s="386"/>
      <c r="M112" s="386"/>
      <c r="N112" s="386"/>
      <c r="O112" s="386"/>
      <c r="P112" s="283"/>
      <c r="Q112" s="283"/>
      <c r="R112" s="283"/>
      <c r="S112" s="283"/>
      <c r="T112" s="283"/>
      <c r="U112" s="283"/>
      <c r="V112" s="283"/>
      <c r="W112" s="283"/>
      <c r="X112" s="283"/>
      <c r="Y112" s="283"/>
      <c r="Z112" s="283"/>
    </row>
    <row r="113" spans="1:26" ht="15.75" customHeight="1">
      <c r="A113" s="386"/>
      <c r="B113" s="283"/>
      <c r="C113" s="283"/>
      <c r="D113" s="283"/>
      <c r="E113" s="283"/>
      <c r="F113" s="283"/>
      <c r="G113" s="386"/>
      <c r="H113" s="386"/>
      <c r="I113" s="386"/>
      <c r="J113" s="386"/>
      <c r="K113" s="386"/>
      <c r="L113" s="386"/>
      <c r="M113" s="386"/>
      <c r="N113" s="386"/>
      <c r="O113" s="386"/>
      <c r="P113" s="283"/>
      <c r="Q113" s="283"/>
      <c r="R113" s="283"/>
      <c r="S113" s="283"/>
      <c r="T113" s="283"/>
      <c r="U113" s="283"/>
      <c r="V113" s="283"/>
      <c r="W113" s="283"/>
      <c r="X113" s="283"/>
      <c r="Y113" s="283"/>
      <c r="Z113" s="283"/>
    </row>
    <row r="114" spans="1:26" ht="15.75" customHeight="1">
      <c r="A114" s="386"/>
      <c r="B114" s="283"/>
      <c r="C114" s="283"/>
      <c r="D114" s="283"/>
      <c r="E114" s="283"/>
      <c r="F114" s="283"/>
      <c r="G114" s="386"/>
      <c r="H114" s="386"/>
      <c r="I114" s="386"/>
      <c r="J114" s="386"/>
      <c r="K114" s="386"/>
      <c r="L114" s="386"/>
      <c r="M114" s="386"/>
      <c r="N114" s="386"/>
      <c r="O114" s="386"/>
      <c r="P114" s="283"/>
      <c r="Q114" s="283"/>
      <c r="R114" s="283"/>
      <c r="S114" s="283"/>
      <c r="T114" s="283"/>
      <c r="U114" s="283"/>
      <c r="V114" s="283"/>
      <c r="W114" s="283"/>
      <c r="X114" s="283"/>
      <c r="Y114" s="283"/>
      <c r="Z114" s="283"/>
    </row>
    <row r="115" spans="1:26" ht="15.75" customHeight="1">
      <c r="A115" s="386"/>
      <c r="B115" s="283"/>
      <c r="C115" s="283"/>
      <c r="D115" s="283"/>
      <c r="E115" s="283"/>
      <c r="F115" s="283"/>
      <c r="G115" s="386"/>
      <c r="H115" s="386"/>
      <c r="I115" s="386"/>
      <c r="J115" s="386"/>
      <c r="K115" s="386"/>
      <c r="L115" s="386"/>
      <c r="M115" s="386"/>
      <c r="N115" s="386"/>
      <c r="O115" s="386"/>
      <c r="P115" s="283"/>
      <c r="Q115" s="283"/>
      <c r="R115" s="283"/>
      <c r="S115" s="283"/>
      <c r="T115" s="283"/>
      <c r="U115" s="283"/>
      <c r="V115" s="283"/>
      <c r="W115" s="283"/>
      <c r="X115" s="283"/>
      <c r="Y115" s="283"/>
      <c r="Z115" s="283"/>
    </row>
    <row r="116" spans="1:26" ht="15.75" customHeight="1">
      <c r="A116" s="386"/>
      <c r="B116" s="283"/>
      <c r="C116" s="283"/>
      <c r="D116" s="283"/>
      <c r="E116" s="283"/>
      <c r="F116" s="283"/>
      <c r="G116" s="386"/>
      <c r="H116" s="386"/>
      <c r="I116" s="386"/>
      <c r="J116" s="386"/>
      <c r="K116" s="386"/>
      <c r="L116" s="386"/>
      <c r="M116" s="386"/>
      <c r="N116" s="386"/>
      <c r="O116" s="386"/>
      <c r="P116" s="283"/>
      <c r="Q116" s="283"/>
      <c r="R116" s="283"/>
      <c r="S116" s="283"/>
      <c r="T116" s="283"/>
      <c r="U116" s="283"/>
      <c r="V116" s="283"/>
      <c r="W116" s="283"/>
      <c r="X116" s="283"/>
      <c r="Y116" s="283"/>
      <c r="Z116" s="283"/>
    </row>
    <row r="117" spans="1:26" ht="15.75" customHeight="1">
      <c r="A117" s="386"/>
      <c r="B117" s="283"/>
      <c r="C117" s="283"/>
      <c r="D117" s="283"/>
      <c r="E117" s="283"/>
      <c r="F117" s="283"/>
      <c r="G117" s="386"/>
      <c r="H117" s="386"/>
      <c r="I117" s="386"/>
      <c r="J117" s="386"/>
      <c r="K117" s="386"/>
      <c r="L117" s="386"/>
      <c r="M117" s="386"/>
      <c r="N117" s="386"/>
      <c r="O117" s="386"/>
      <c r="P117" s="283"/>
      <c r="Q117" s="283"/>
      <c r="R117" s="283"/>
      <c r="S117" s="283"/>
      <c r="T117" s="283"/>
      <c r="U117" s="283"/>
      <c r="V117" s="283"/>
      <c r="W117" s="283"/>
      <c r="X117" s="283"/>
      <c r="Y117" s="283"/>
      <c r="Z117" s="283"/>
    </row>
    <row r="118" spans="1:26" ht="15.75" customHeight="1">
      <c r="A118" s="386"/>
      <c r="B118" s="283"/>
      <c r="C118" s="283"/>
      <c r="D118" s="283"/>
      <c r="E118" s="283"/>
      <c r="F118" s="283"/>
      <c r="G118" s="386"/>
      <c r="H118" s="386"/>
      <c r="I118" s="386"/>
      <c r="J118" s="386"/>
      <c r="K118" s="386"/>
      <c r="L118" s="386"/>
      <c r="M118" s="386"/>
      <c r="N118" s="386"/>
      <c r="O118" s="386"/>
      <c r="P118" s="283"/>
      <c r="Q118" s="283"/>
      <c r="R118" s="283"/>
      <c r="S118" s="283"/>
      <c r="T118" s="283"/>
      <c r="U118" s="283"/>
      <c r="V118" s="283"/>
      <c r="W118" s="283"/>
      <c r="X118" s="283"/>
      <c r="Y118" s="283"/>
      <c r="Z118" s="283"/>
    </row>
    <row r="119" spans="1:26" ht="15.75" customHeight="1">
      <c r="A119" s="386"/>
      <c r="B119" s="283"/>
      <c r="C119" s="283"/>
      <c r="D119" s="283"/>
      <c r="E119" s="283"/>
      <c r="F119" s="283"/>
      <c r="G119" s="386"/>
      <c r="H119" s="386"/>
      <c r="I119" s="386"/>
      <c r="J119" s="386"/>
      <c r="K119" s="386"/>
      <c r="L119" s="386"/>
      <c r="M119" s="386"/>
      <c r="N119" s="386"/>
      <c r="O119" s="386"/>
      <c r="P119" s="283"/>
      <c r="Q119" s="283"/>
      <c r="R119" s="283"/>
      <c r="S119" s="283"/>
      <c r="T119" s="283"/>
      <c r="U119" s="283"/>
      <c r="V119" s="283"/>
      <c r="W119" s="283"/>
      <c r="X119" s="283"/>
      <c r="Y119" s="283"/>
      <c r="Z119" s="283"/>
    </row>
    <row r="120" spans="1:26" ht="15.75" customHeight="1">
      <c r="A120" s="386"/>
      <c r="B120" s="283"/>
      <c r="C120" s="283"/>
      <c r="D120" s="283"/>
      <c r="E120" s="283"/>
      <c r="F120" s="283"/>
      <c r="G120" s="386"/>
      <c r="H120" s="386"/>
      <c r="I120" s="386"/>
      <c r="J120" s="386"/>
      <c r="K120" s="386"/>
      <c r="L120" s="386"/>
      <c r="M120" s="386"/>
      <c r="N120" s="386"/>
      <c r="O120" s="386"/>
      <c r="P120" s="283"/>
      <c r="Q120" s="283"/>
      <c r="R120" s="283"/>
      <c r="S120" s="283"/>
      <c r="T120" s="283"/>
      <c r="U120" s="283"/>
      <c r="V120" s="283"/>
      <c r="W120" s="283"/>
      <c r="X120" s="283"/>
      <c r="Y120" s="283"/>
      <c r="Z120" s="283"/>
    </row>
    <row r="121" spans="1:26" ht="15.75" customHeight="1">
      <c r="A121" s="386"/>
      <c r="B121" s="283"/>
      <c r="C121" s="283"/>
      <c r="D121" s="283"/>
      <c r="E121" s="283"/>
      <c r="F121" s="283"/>
      <c r="G121" s="386"/>
      <c r="H121" s="386"/>
      <c r="I121" s="386"/>
      <c r="J121" s="386"/>
      <c r="K121" s="386"/>
      <c r="L121" s="386"/>
      <c r="M121" s="386"/>
      <c r="N121" s="386"/>
      <c r="O121" s="386"/>
      <c r="P121" s="283"/>
      <c r="Q121" s="283"/>
      <c r="R121" s="283"/>
      <c r="S121" s="283"/>
      <c r="T121" s="283"/>
      <c r="U121" s="283"/>
      <c r="V121" s="283"/>
      <c r="W121" s="283"/>
      <c r="X121" s="283"/>
      <c r="Y121" s="283"/>
      <c r="Z121" s="283"/>
    </row>
    <row r="122" spans="1:26" ht="15.75" customHeight="1">
      <c r="A122" s="386"/>
      <c r="B122" s="283"/>
      <c r="C122" s="283"/>
      <c r="D122" s="283"/>
      <c r="E122" s="283"/>
      <c r="F122" s="283"/>
      <c r="G122" s="386"/>
      <c r="H122" s="386"/>
      <c r="I122" s="386"/>
      <c r="J122" s="386"/>
      <c r="K122" s="386"/>
      <c r="L122" s="386"/>
      <c r="M122" s="386"/>
      <c r="N122" s="386"/>
      <c r="O122" s="386"/>
      <c r="P122" s="283"/>
      <c r="Q122" s="283"/>
      <c r="R122" s="283"/>
      <c r="S122" s="283"/>
      <c r="T122" s="283"/>
      <c r="U122" s="283"/>
      <c r="V122" s="283"/>
      <c r="W122" s="283"/>
      <c r="X122" s="283"/>
      <c r="Y122" s="283"/>
      <c r="Z122" s="283"/>
    </row>
    <row r="123" spans="1:26" ht="15.75" customHeight="1">
      <c r="A123" s="386"/>
      <c r="B123" s="283"/>
      <c r="C123" s="283"/>
      <c r="D123" s="283"/>
      <c r="E123" s="283"/>
      <c r="F123" s="283"/>
      <c r="G123" s="386"/>
      <c r="H123" s="386"/>
      <c r="I123" s="386"/>
      <c r="J123" s="386"/>
      <c r="K123" s="386"/>
      <c r="L123" s="386"/>
      <c r="M123" s="386"/>
      <c r="N123" s="386"/>
      <c r="O123" s="386"/>
      <c r="P123" s="283"/>
      <c r="Q123" s="283"/>
      <c r="R123" s="283"/>
      <c r="S123" s="283"/>
      <c r="T123" s="283"/>
      <c r="U123" s="283"/>
      <c r="V123" s="283"/>
      <c r="W123" s="283"/>
      <c r="X123" s="283"/>
      <c r="Y123" s="283"/>
      <c r="Z123" s="283"/>
    </row>
    <row r="124" spans="1:26" ht="15.75" customHeight="1">
      <c r="A124" s="386"/>
      <c r="B124" s="283"/>
      <c r="C124" s="283"/>
      <c r="D124" s="283"/>
      <c r="E124" s="283"/>
      <c r="F124" s="283"/>
      <c r="G124" s="386"/>
      <c r="H124" s="386"/>
      <c r="I124" s="386"/>
      <c r="J124" s="386"/>
      <c r="K124" s="386"/>
      <c r="L124" s="386"/>
      <c r="M124" s="386"/>
      <c r="N124" s="386"/>
      <c r="O124" s="386"/>
      <c r="P124" s="283"/>
      <c r="Q124" s="283"/>
      <c r="R124" s="283"/>
      <c r="S124" s="283"/>
      <c r="T124" s="283"/>
      <c r="U124" s="283"/>
      <c r="V124" s="283"/>
      <c r="W124" s="283"/>
      <c r="X124" s="283"/>
      <c r="Y124" s="283"/>
      <c r="Z124" s="283"/>
    </row>
    <row r="125" spans="1:26" ht="15.75" customHeight="1">
      <c r="A125" s="386"/>
      <c r="B125" s="283"/>
      <c r="C125" s="283"/>
      <c r="D125" s="283"/>
      <c r="E125" s="283"/>
      <c r="F125" s="283"/>
      <c r="G125" s="386"/>
      <c r="H125" s="386"/>
      <c r="I125" s="386"/>
      <c r="J125" s="386"/>
      <c r="K125" s="386"/>
      <c r="L125" s="386"/>
      <c r="M125" s="386"/>
      <c r="N125" s="386"/>
      <c r="O125" s="386"/>
      <c r="P125" s="283"/>
      <c r="Q125" s="283"/>
      <c r="R125" s="283"/>
      <c r="S125" s="283"/>
      <c r="T125" s="283"/>
      <c r="U125" s="283"/>
      <c r="V125" s="283"/>
      <c r="W125" s="283"/>
      <c r="X125" s="283"/>
      <c r="Y125" s="283"/>
      <c r="Z125" s="283"/>
    </row>
    <row r="126" spans="1:26" ht="15.75" customHeight="1">
      <c r="A126" s="386"/>
      <c r="B126" s="283"/>
      <c r="C126" s="283"/>
      <c r="D126" s="283"/>
      <c r="E126" s="283"/>
      <c r="F126" s="283"/>
      <c r="G126" s="386"/>
      <c r="H126" s="386"/>
      <c r="I126" s="386"/>
      <c r="J126" s="386"/>
      <c r="K126" s="386"/>
      <c r="L126" s="386"/>
      <c r="M126" s="386"/>
      <c r="N126" s="386"/>
      <c r="O126" s="386"/>
      <c r="P126" s="283"/>
      <c r="Q126" s="283"/>
      <c r="R126" s="283"/>
      <c r="S126" s="283"/>
      <c r="T126" s="283"/>
      <c r="U126" s="283"/>
      <c r="V126" s="283"/>
      <c r="W126" s="283"/>
      <c r="X126" s="283"/>
      <c r="Y126" s="283"/>
      <c r="Z126" s="283"/>
    </row>
    <row r="127" spans="1:26" ht="15.75" customHeight="1">
      <c r="A127" s="386"/>
      <c r="B127" s="283"/>
      <c r="C127" s="283"/>
      <c r="D127" s="283"/>
      <c r="E127" s="283"/>
      <c r="F127" s="283"/>
      <c r="G127" s="386"/>
      <c r="H127" s="386"/>
      <c r="I127" s="386"/>
      <c r="J127" s="386"/>
      <c r="K127" s="386"/>
      <c r="L127" s="386"/>
      <c r="M127" s="386"/>
      <c r="N127" s="386"/>
      <c r="O127" s="386"/>
      <c r="P127" s="283"/>
      <c r="Q127" s="283"/>
      <c r="R127" s="283"/>
      <c r="S127" s="283"/>
      <c r="T127" s="283"/>
      <c r="U127" s="283"/>
      <c r="V127" s="283"/>
      <c r="W127" s="283"/>
      <c r="X127" s="283"/>
      <c r="Y127" s="283"/>
      <c r="Z127" s="283"/>
    </row>
    <row r="128" spans="1:26" ht="15.75" customHeight="1">
      <c r="A128" s="386"/>
      <c r="B128" s="283"/>
      <c r="C128" s="283"/>
      <c r="D128" s="283"/>
      <c r="E128" s="283"/>
      <c r="F128" s="283"/>
      <c r="G128" s="386"/>
      <c r="H128" s="386"/>
      <c r="I128" s="386"/>
      <c r="J128" s="386"/>
      <c r="K128" s="386"/>
      <c r="L128" s="386"/>
      <c r="M128" s="386"/>
      <c r="N128" s="386"/>
      <c r="O128" s="386"/>
      <c r="P128" s="283"/>
      <c r="Q128" s="283"/>
      <c r="R128" s="283"/>
      <c r="S128" s="283"/>
      <c r="T128" s="283"/>
      <c r="U128" s="283"/>
      <c r="V128" s="283"/>
      <c r="W128" s="283"/>
      <c r="X128" s="283"/>
      <c r="Y128" s="283"/>
      <c r="Z128" s="283"/>
    </row>
    <row r="129" spans="1:26" ht="15.75" customHeight="1">
      <c r="A129" s="386"/>
      <c r="B129" s="283"/>
      <c r="C129" s="283"/>
      <c r="D129" s="283"/>
      <c r="E129" s="283"/>
      <c r="F129" s="283"/>
      <c r="G129" s="386"/>
      <c r="H129" s="386"/>
      <c r="I129" s="386"/>
      <c r="J129" s="386"/>
      <c r="K129" s="386"/>
      <c r="L129" s="386"/>
      <c r="M129" s="386"/>
      <c r="N129" s="386"/>
      <c r="O129" s="386"/>
      <c r="P129" s="283"/>
      <c r="Q129" s="283"/>
      <c r="R129" s="283"/>
      <c r="S129" s="283"/>
      <c r="T129" s="283"/>
      <c r="U129" s="283"/>
      <c r="V129" s="283"/>
      <c r="W129" s="283"/>
      <c r="X129" s="283"/>
      <c r="Y129" s="283"/>
      <c r="Z129" s="283"/>
    </row>
    <row r="130" spans="1:26" ht="15.75" customHeight="1">
      <c r="A130" s="386"/>
      <c r="B130" s="283"/>
      <c r="C130" s="283"/>
      <c r="D130" s="283"/>
      <c r="E130" s="283"/>
      <c r="F130" s="283"/>
      <c r="G130" s="386"/>
      <c r="H130" s="386"/>
      <c r="I130" s="386"/>
      <c r="J130" s="386"/>
      <c r="K130" s="386"/>
      <c r="L130" s="386"/>
      <c r="M130" s="386"/>
      <c r="N130" s="386"/>
      <c r="O130" s="386"/>
      <c r="P130" s="283"/>
      <c r="Q130" s="283"/>
      <c r="R130" s="283"/>
      <c r="S130" s="283"/>
      <c r="T130" s="283"/>
      <c r="U130" s="283"/>
      <c r="V130" s="283"/>
      <c r="W130" s="283"/>
      <c r="X130" s="283"/>
      <c r="Y130" s="283"/>
      <c r="Z130" s="283"/>
    </row>
    <row r="131" spans="1:26" ht="15.75" customHeight="1">
      <c r="A131" s="386"/>
      <c r="B131" s="283"/>
      <c r="C131" s="283"/>
      <c r="D131" s="283"/>
      <c r="E131" s="283"/>
      <c r="F131" s="283"/>
      <c r="G131" s="386"/>
      <c r="H131" s="386"/>
      <c r="I131" s="386"/>
      <c r="J131" s="386"/>
      <c r="K131" s="386"/>
      <c r="L131" s="386"/>
      <c r="M131" s="386"/>
      <c r="N131" s="386"/>
      <c r="O131" s="386"/>
      <c r="P131" s="283"/>
      <c r="Q131" s="283"/>
      <c r="R131" s="283"/>
      <c r="S131" s="283"/>
      <c r="T131" s="283"/>
      <c r="U131" s="283"/>
      <c r="V131" s="283"/>
      <c r="W131" s="283"/>
      <c r="X131" s="283"/>
      <c r="Y131" s="283"/>
      <c r="Z131" s="283"/>
    </row>
    <row r="132" spans="1:26" ht="15.75" customHeight="1">
      <c r="A132" s="386"/>
      <c r="B132" s="283"/>
      <c r="C132" s="283"/>
      <c r="D132" s="283"/>
      <c r="E132" s="283"/>
      <c r="F132" s="283"/>
      <c r="G132" s="386"/>
      <c r="H132" s="386"/>
      <c r="I132" s="386"/>
      <c r="J132" s="386"/>
      <c r="K132" s="386"/>
      <c r="L132" s="386"/>
      <c r="M132" s="386"/>
      <c r="N132" s="386"/>
      <c r="O132" s="386"/>
      <c r="P132" s="283"/>
      <c r="Q132" s="283"/>
      <c r="R132" s="283"/>
      <c r="S132" s="283"/>
      <c r="T132" s="283"/>
      <c r="U132" s="283"/>
      <c r="V132" s="283"/>
      <c r="W132" s="283"/>
      <c r="X132" s="283"/>
      <c r="Y132" s="283"/>
      <c r="Z132" s="283"/>
    </row>
    <row r="133" spans="1:26" ht="15.75" customHeight="1">
      <c r="A133" s="386"/>
      <c r="B133" s="283"/>
      <c r="C133" s="283"/>
      <c r="D133" s="283"/>
      <c r="E133" s="283"/>
      <c r="F133" s="283"/>
      <c r="G133" s="386"/>
      <c r="H133" s="386"/>
      <c r="I133" s="386"/>
      <c r="J133" s="386"/>
      <c r="K133" s="386"/>
      <c r="L133" s="386"/>
      <c r="M133" s="386"/>
      <c r="N133" s="386"/>
      <c r="O133" s="386"/>
      <c r="P133" s="283"/>
      <c r="Q133" s="283"/>
      <c r="R133" s="283"/>
      <c r="S133" s="283"/>
      <c r="T133" s="283"/>
      <c r="U133" s="283"/>
      <c r="V133" s="283"/>
      <c r="W133" s="283"/>
      <c r="X133" s="283"/>
      <c r="Y133" s="283"/>
      <c r="Z133" s="283"/>
    </row>
    <row r="134" spans="1:26" ht="15.75" customHeight="1">
      <c r="A134" s="386"/>
      <c r="B134" s="283"/>
      <c r="C134" s="283"/>
      <c r="D134" s="283"/>
      <c r="E134" s="283"/>
      <c r="F134" s="283"/>
      <c r="G134" s="386"/>
      <c r="H134" s="386"/>
      <c r="I134" s="386"/>
      <c r="J134" s="386"/>
      <c r="K134" s="386"/>
      <c r="L134" s="386"/>
      <c r="M134" s="386"/>
      <c r="N134" s="386"/>
      <c r="O134" s="386"/>
      <c r="P134" s="283"/>
      <c r="Q134" s="283"/>
      <c r="R134" s="283"/>
      <c r="S134" s="283"/>
      <c r="T134" s="283"/>
      <c r="U134" s="283"/>
      <c r="V134" s="283"/>
      <c r="W134" s="283"/>
      <c r="X134" s="283"/>
      <c r="Y134" s="283"/>
      <c r="Z134" s="283"/>
    </row>
    <row r="135" spans="1:26" ht="15.75" customHeight="1">
      <c r="A135" s="386"/>
      <c r="B135" s="283"/>
      <c r="C135" s="283"/>
      <c r="D135" s="283"/>
      <c r="E135" s="283"/>
      <c r="F135" s="283"/>
      <c r="G135" s="386"/>
      <c r="H135" s="386"/>
      <c r="I135" s="386"/>
      <c r="J135" s="386"/>
      <c r="K135" s="386"/>
      <c r="L135" s="386"/>
      <c r="M135" s="386"/>
      <c r="N135" s="386"/>
      <c r="O135" s="386"/>
      <c r="P135" s="283"/>
      <c r="Q135" s="283"/>
      <c r="R135" s="283"/>
      <c r="S135" s="283"/>
      <c r="T135" s="283"/>
      <c r="U135" s="283"/>
      <c r="V135" s="283"/>
      <c r="W135" s="283"/>
      <c r="X135" s="283"/>
      <c r="Y135" s="283"/>
      <c r="Z135" s="283"/>
    </row>
    <row r="136" spans="1:26" ht="15.75" customHeight="1">
      <c r="A136" s="386"/>
      <c r="B136" s="283"/>
      <c r="C136" s="283"/>
      <c r="D136" s="283"/>
      <c r="E136" s="283"/>
      <c r="F136" s="283"/>
      <c r="G136" s="386"/>
      <c r="H136" s="386"/>
      <c r="I136" s="386"/>
      <c r="J136" s="386"/>
      <c r="K136" s="386"/>
      <c r="L136" s="386"/>
      <c r="M136" s="386"/>
      <c r="N136" s="386"/>
      <c r="O136" s="386"/>
      <c r="P136" s="283"/>
      <c r="Q136" s="283"/>
      <c r="R136" s="283"/>
      <c r="S136" s="283"/>
      <c r="T136" s="283"/>
      <c r="U136" s="283"/>
      <c r="V136" s="283"/>
      <c r="W136" s="283"/>
      <c r="X136" s="283"/>
      <c r="Y136" s="283"/>
      <c r="Z136" s="283"/>
    </row>
    <row r="137" spans="1:26" ht="15.75" customHeight="1">
      <c r="A137" s="386"/>
      <c r="B137" s="283"/>
      <c r="C137" s="283"/>
      <c r="D137" s="283"/>
      <c r="E137" s="283"/>
      <c r="F137" s="283"/>
      <c r="G137" s="386"/>
      <c r="H137" s="386"/>
      <c r="I137" s="386"/>
      <c r="J137" s="386"/>
      <c r="K137" s="386"/>
      <c r="L137" s="386"/>
      <c r="M137" s="386"/>
      <c r="N137" s="386"/>
      <c r="O137" s="386"/>
      <c r="P137" s="283"/>
      <c r="Q137" s="283"/>
      <c r="R137" s="283"/>
      <c r="S137" s="283"/>
      <c r="T137" s="283"/>
      <c r="U137" s="283"/>
      <c r="V137" s="283"/>
      <c r="W137" s="283"/>
      <c r="X137" s="283"/>
      <c r="Y137" s="283"/>
      <c r="Z137" s="283"/>
    </row>
    <row r="138" spans="1:26" ht="15.75" customHeight="1">
      <c r="A138" s="386"/>
      <c r="B138" s="283"/>
      <c r="C138" s="283"/>
      <c r="D138" s="283"/>
      <c r="E138" s="283"/>
      <c r="F138" s="283"/>
      <c r="G138" s="386"/>
      <c r="H138" s="386"/>
      <c r="I138" s="386"/>
      <c r="J138" s="386"/>
      <c r="K138" s="386"/>
      <c r="L138" s="386"/>
      <c r="M138" s="386"/>
      <c r="N138" s="386"/>
      <c r="O138" s="386"/>
      <c r="P138" s="283"/>
      <c r="Q138" s="283"/>
      <c r="R138" s="283"/>
      <c r="S138" s="283"/>
      <c r="T138" s="283"/>
      <c r="U138" s="283"/>
      <c r="V138" s="283"/>
      <c r="W138" s="283"/>
      <c r="X138" s="283"/>
      <c r="Y138" s="283"/>
      <c r="Z138" s="283"/>
    </row>
    <row r="139" spans="1:26" ht="15.75" customHeight="1">
      <c r="A139" s="386"/>
      <c r="B139" s="283"/>
      <c r="C139" s="283"/>
      <c r="D139" s="283"/>
      <c r="E139" s="283"/>
      <c r="F139" s="283"/>
      <c r="G139" s="386"/>
      <c r="H139" s="386"/>
      <c r="I139" s="386"/>
      <c r="J139" s="386"/>
      <c r="K139" s="386"/>
      <c r="L139" s="386"/>
      <c r="M139" s="386"/>
      <c r="N139" s="386"/>
      <c r="O139" s="386"/>
      <c r="P139" s="283"/>
      <c r="Q139" s="283"/>
      <c r="R139" s="283"/>
      <c r="S139" s="283"/>
      <c r="T139" s="283"/>
      <c r="U139" s="283"/>
      <c r="V139" s="283"/>
      <c r="W139" s="283"/>
      <c r="X139" s="283"/>
      <c r="Y139" s="283"/>
      <c r="Z139" s="283"/>
    </row>
    <row r="140" spans="1:26" ht="15.75" customHeight="1">
      <c r="A140" s="386"/>
      <c r="B140" s="283"/>
      <c r="C140" s="283"/>
      <c r="D140" s="283"/>
      <c r="E140" s="283"/>
      <c r="F140" s="283"/>
      <c r="G140" s="386"/>
      <c r="H140" s="386"/>
      <c r="I140" s="386"/>
      <c r="J140" s="386"/>
      <c r="K140" s="386"/>
      <c r="L140" s="386"/>
      <c r="M140" s="386"/>
      <c r="N140" s="386"/>
      <c r="O140" s="386"/>
      <c r="P140" s="283"/>
      <c r="Q140" s="283"/>
      <c r="R140" s="283"/>
      <c r="S140" s="283"/>
      <c r="T140" s="283"/>
      <c r="U140" s="283"/>
      <c r="V140" s="283"/>
      <c r="W140" s="283"/>
      <c r="X140" s="283"/>
      <c r="Y140" s="283"/>
      <c r="Z140" s="283"/>
    </row>
    <row r="141" spans="1:26" ht="15.75" customHeight="1">
      <c r="A141" s="386"/>
      <c r="B141" s="283"/>
      <c r="C141" s="283"/>
      <c r="D141" s="283"/>
      <c r="E141" s="283"/>
      <c r="F141" s="283"/>
      <c r="G141" s="386"/>
      <c r="H141" s="386"/>
      <c r="I141" s="386"/>
      <c r="J141" s="386"/>
      <c r="K141" s="386"/>
      <c r="L141" s="386"/>
      <c r="M141" s="386"/>
      <c r="N141" s="386"/>
      <c r="O141" s="386"/>
      <c r="P141" s="283"/>
      <c r="Q141" s="283"/>
      <c r="R141" s="283"/>
      <c r="S141" s="283"/>
      <c r="T141" s="283"/>
      <c r="U141" s="283"/>
      <c r="V141" s="283"/>
      <c r="W141" s="283"/>
      <c r="X141" s="283"/>
      <c r="Y141" s="283"/>
      <c r="Z141" s="283"/>
    </row>
    <row r="142" spans="1:26" ht="15.75" customHeight="1">
      <c r="A142" s="386"/>
      <c r="B142" s="283"/>
      <c r="C142" s="283"/>
      <c r="D142" s="283"/>
      <c r="E142" s="283"/>
      <c r="F142" s="283"/>
      <c r="G142" s="386"/>
      <c r="H142" s="386"/>
      <c r="I142" s="386"/>
      <c r="J142" s="386"/>
      <c r="K142" s="386"/>
      <c r="L142" s="386"/>
      <c r="M142" s="386"/>
      <c r="N142" s="386"/>
      <c r="O142" s="386"/>
      <c r="P142" s="283"/>
      <c r="Q142" s="283"/>
      <c r="R142" s="283"/>
      <c r="S142" s="283"/>
      <c r="T142" s="283"/>
      <c r="U142" s="283"/>
      <c r="V142" s="283"/>
      <c r="W142" s="283"/>
      <c r="X142" s="283"/>
      <c r="Y142" s="283"/>
      <c r="Z142" s="283"/>
    </row>
    <row r="143" spans="1:26" ht="15.75" customHeight="1">
      <c r="A143" s="386"/>
      <c r="B143" s="283"/>
      <c r="C143" s="283"/>
      <c r="D143" s="283"/>
      <c r="E143" s="283"/>
      <c r="F143" s="283"/>
      <c r="G143" s="386"/>
      <c r="H143" s="386"/>
      <c r="I143" s="386"/>
      <c r="J143" s="386"/>
      <c r="K143" s="386"/>
      <c r="L143" s="386"/>
      <c r="M143" s="386"/>
      <c r="N143" s="386"/>
      <c r="O143" s="386"/>
      <c r="P143" s="283"/>
      <c r="Q143" s="283"/>
      <c r="R143" s="283"/>
      <c r="S143" s="283"/>
      <c r="T143" s="283"/>
      <c r="U143" s="283"/>
      <c r="V143" s="283"/>
      <c r="W143" s="283"/>
      <c r="X143" s="283"/>
      <c r="Y143" s="283"/>
      <c r="Z143" s="283"/>
    </row>
    <row r="144" spans="1:26" ht="15.75" customHeight="1">
      <c r="A144" s="386"/>
      <c r="B144" s="283"/>
      <c r="C144" s="283"/>
      <c r="D144" s="283"/>
      <c r="E144" s="283"/>
      <c r="F144" s="283"/>
      <c r="G144" s="386"/>
      <c r="H144" s="386"/>
      <c r="I144" s="386"/>
      <c r="J144" s="386"/>
      <c r="K144" s="386"/>
      <c r="L144" s="386"/>
      <c r="M144" s="386"/>
      <c r="N144" s="386"/>
      <c r="O144" s="386"/>
      <c r="P144" s="283"/>
      <c r="Q144" s="283"/>
      <c r="R144" s="283"/>
      <c r="S144" s="283"/>
      <c r="T144" s="283"/>
      <c r="U144" s="283"/>
      <c r="V144" s="283"/>
      <c r="W144" s="283"/>
      <c r="X144" s="283"/>
      <c r="Y144" s="283"/>
      <c r="Z144" s="283"/>
    </row>
    <row r="145" spans="1:26" ht="15.75" customHeight="1">
      <c r="A145" s="386"/>
      <c r="B145" s="283"/>
      <c r="C145" s="283"/>
      <c r="D145" s="283"/>
      <c r="E145" s="283"/>
      <c r="F145" s="283"/>
      <c r="G145" s="386"/>
      <c r="H145" s="386"/>
      <c r="I145" s="386"/>
      <c r="J145" s="386"/>
      <c r="K145" s="386"/>
      <c r="L145" s="386"/>
      <c r="M145" s="386"/>
      <c r="N145" s="386"/>
      <c r="O145" s="386"/>
      <c r="P145" s="283"/>
      <c r="Q145" s="283"/>
      <c r="R145" s="283"/>
      <c r="S145" s="283"/>
      <c r="T145" s="283"/>
      <c r="U145" s="283"/>
      <c r="V145" s="283"/>
      <c r="W145" s="283"/>
      <c r="X145" s="283"/>
      <c r="Y145" s="283"/>
      <c r="Z145" s="283"/>
    </row>
    <row r="146" spans="1:26" ht="15.75" customHeight="1">
      <c r="A146" s="386"/>
      <c r="B146" s="283"/>
      <c r="C146" s="283"/>
      <c r="D146" s="283"/>
      <c r="E146" s="283"/>
      <c r="F146" s="283"/>
      <c r="G146" s="386"/>
      <c r="H146" s="386"/>
      <c r="I146" s="386"/>
      <c r="J146" s="386"/>
      <c r="K146" s="386"/>
      <c r="L146" s="386"/>
      <c r="M146" s="386"/>
      <c r="N146" s="386"/>
      <c r="O146" s="386"/>
      <c r="P146" s="283"/>
      <c r="Q146" s="283"/>
      <c r="R146" s="283"/>
      <c r="S146" s="283"/>
      <c r="T146" s="283"/>
      <c r="U146" s="283"/>
      <c r="V146" s="283"/>
      <c r="W146" s="283"/>
      <c r="X146" s="283"/>
      <c r="Y146" s="283"/>
      <c r="Z146" s="283"/>
    </row>
    <row r="147" spans="1:26" ht="15.75" customHeight="1">
      <c r="A147" s="386"/>
      <c r="B147" s="283"/>
      <c r="C147" s="283"/>
      <c r="D147" s="283"/>
      <c r="E147" s="283"/>
      <c r="F147" s="283"/>
      <c r="G147" s="386"/>
      <c r="H147" s="386"/>
      <c r="I147" s="386"/>
      <c r="J147" s="386"/>
      <c r="K147" s="386"/>
      <c r="L147" s="386"/>
      <c r="M147" s="386"/>
      <c r="N147" s="386"/>
      <c r="O147" s="386"/>
      <c r="P147" s="283"/>
      <c r="Q147" s="283"/>
      <c r="R147" s="283"/>
      <c r="S147" s="283"/>
      <c r="T147" s="283"/>
      <c r="U147" s="283"/>
      <c r="V147" s="283"/>
      <c r="W147" s="283"/>
      <c r="X147" s="283"/>
      <c r="Y147" s="283"/>
      <c r="Z147" s="283"/>
    </row>
    <row r="148" spans="1:26" ht="15.75" customHeight="1">
      <c r="A148" s="386"/>
      <c r="B148" s="283"/>
      <c r="C148" s="283"/>
      <c r="D148" s="283"/>
      <c r="E148" s="283"/>
      <c r="F148" s="283"/>
      <c r="G148" s="386"/>
      <c r="H148" s="386"/>
      <c r="I148" s="386"/>
      <c r="J148" s="386"/>
      <c r="K148" s="386"/>
      <c r="L148" s="386"/>
      <c r="M148" s="386"/>
      <c r="N148" s="386"/>
      <c r="O148" s="386"/>
      <c r="P148" s="283"/>
      <c r="Q148" s="283"/>
      <c r="R148" s="283"/>
      <c r="S148" s="283"/>
      <c r="T148" s="283"/>
      <c r="U148" s="283"/>
      <c r="V148" s="283"/>
      <c r="W148" s="283"/>
      <c r="X148" s="283"/>
      <c r="Y148" s="283"/>
      <c r="Z148" s="283"/>
    </row>
    <row r="149" spans="1:26" ht="15.75" customHeight="1">
      <c r="A149" s="386"/>
      <c r="B149" s="283"/>
      <c r="C149" s="283"/>
      <c r="D149" s="283"/>
      <c r="E149" s="283"/>
      <c r="F149" s="283"/>
      <c r="G149" s="386"/>
      <c r="H149" s="386"/>
      <c r="I149" s="386"/>
      <c r="J149" s="386"/>
      <c r="K149" s="386"/>
      <c r="L149" s="386"/>
      <c r="M149" s="386"/>
      <c r="N149" s="386"/>
      <c r="O149" s="386"/>
      <c r="P149" s="283"/>
      <c r="Q149" s="283"/>
      <c r="R149" s="283"/>
      <c r="S149" s="283"/>
      <c r="T149" s="283"/>
      <c r="U149" s="283"/>
      <c r="V149" s="283"/>
      <c r="W149" s="283"/>
      <c r="X149" s="283"/>
      <c r="Y149" s="283"/>
      <c r="Z149" s="283"/>
    </row>
    <row r="150" spans="1:26" ht="15.75" customHeight="1">
      <c r="A150" s="386"/>
      <c r="B150" s="283"/>
      <c r="C150" s="283"/>
      <c r="D150" s="283"/>
      <c r="E150" s="283"/>
      <c r="F150" s="283"/>
      <c r="G150" s="386"/>
      <c r="H150" s="386"/>
      <c r="I150" s="386"/>
      <c r="J150" s="386"/>
      <c r="K150" s="386"/>
      <c r="L150" s="386"/>
      <c r="M150" s="386"/>
      <c r="N150" s="386"/>
      <c r="O150" s="386"/>
      <c r="P150" s="283"/>
      <c r="Q150" s="283"/>
      <c r="R150" s="283"/>
      <c r="S150" s="283"/>
      <c r="T150" s="283"/>
      <c r="U150" s="283"/>
      <c r="V150" s="283"/>
      <c r="W150" s="283"/>
      <c r="X150" s="283"/>
      <c r="Y150" s="283"/>
      <c r="Z150" s="283"/>
    </row>
    <row r="151" spans="1:26" ht="15.75" customHeight="1">
      <c r="A151" s="386"/>
      <c r="B151" s="283"/>
      <c r="C151" s="283"/>
      <c r="D151" s="283"/>
      <c r="E151" s="283"/>
      <c r="F151" s="283"/>
      <c r="G151" s="386"/>
      <c r="H151" s="386"/>
      <c r="I151" s="386"/>
      <c r="J151" s="386"/>
      <c r="K151" s="386"/>
      <c r="L151" s="386"/>
      <c r="M151" s="386"/>
      <c r="N151" s="386"/>
      <c r="O151" s="386"/>
      <c r="P151" s="283"/>
      <c r="Q151" s="283"/>
      <c r="R151" s="283"/>
      <c r="S151" s="283"/>
      <c r="T151" s="283"/>
      <c r="U151" s="283"/>
      <c r="V151" s="283"/>
      <c r="W151" s="283"/>
      <c r="X151" s="283"/>
      <c r="Y151" s="283"/>
      <c r="Z151" s="283"/>
    </row>
    <row r="152" spans="1:26" ht="15.75" customHeight="1">
      <c r="A152" s="386"/>
      <c r="B152" s="283"/>
      <c r="C152" s="283"/>
      <c r="D152" s="283"/>
      <c r="E152" s="283"/>
      <c r="F152" s="283"/>
      <c r="G152" s="386"/>
      <c r="H152" s="386"/>
      <c r="I152" s="386"/>
      <c r="J152" s="386"/>
      <c r="K152" s="386"/>
      <c r="L152" s="386"/>
      <c r="M152" s="386"/>
      <c r="N152" s="386"/>
      <c r="O152" s="386"/>
      <c r="P152" s="283"/>
      <c r="Q152" s="283"/>
      <c r="R152" s="283"/>
      <c r="S152" s="283"/>
      <c r="T152" s="283"/>
      <c r="U152" s="283"/>
      <c r="V152" s="283"/>
      <c r="W152" s="283"/>
      <c r="X152" s="283"/>
      <c r="Y152" s="283"/>
      <c r="Z152" s="283"/>
    </row>
    <row r="153" spans="1:26" ht="15.75" customHeight="1">
      <c r="A153" s="386"/>
      <c r="B153" s="283"/>
      <c r="C153" s="283"/>
      <c r="D153" s="283"/>
      <c r="E153" s="283"/>
      <c r="F153" s="283"/>
      <c r="G153" s="386"/>
      <c r="H153" s="386"/>
      <c r="I153" s="386"/>
      <c r="J153" s="386"/>
      <c r="K153" s="386"/>
      <c r="L153" s="386"/>
      <c r="M153" s="386"/>
      <c r="N153" s="386"/>
      <c r="O153" s="386"/>
      <c r="P153" s="283"/>
      <c r="Q153" s="283"/>
      <c r="R153" s="283"/>
      <c r="S153" s="283"/>
      <c r="T153" s="283"/>
      <c r="U153" s="283"/>
      <c r="V153" s="283"/>
      <c r="W153" s="283"/>
      <c r="X153" s="283"/>
      <c r="Y153" s="283"/>
      <c r="Z153" s="283"/>
    </row>
    <row r="154" spans="1:26" ht="15.75" customHeight="1">
      <c r="A154" s="386"/>
      <c r="B154" s="283"/>
      <c r="C154" s="283"/>
      <c r="D154" s="283"/>
      <c r="E154" s="283"/>
      <c r="F154" s="283"/>
      <c r="G154" s="386"/>
      <c r="H154" s="386"/>
      <c r="I154" s="386"/>
      <c r="J154" s="386"/>
      <c r="K154" s="386"/>
      <c r="L154" s="386"/>
      <c r="M154" s="386"/>
      <c r="N154" s="386"/>
      <c r="O154" s="386"/>
      <c r="P154" s="283"/>
      <c r="Q154" s="283"/>
      <c r="R154" s="283"/>
      <c r="S154" s="283"/>
      <c r="T154" s="283"/>
      <c r="U154" s="283"/>
      <c r="V154" s="283"/>
      <c r="W154" s="283"/>
      <c r="X154" s="283"/>
      <c r="Y154" s="283"/>
      <c r="Z154" s="283"/>
    </row>
    <row r="155" spans="1:26" ht="15.75" customHeight="1">
      <c r="A155" s="386"/>
      <c r="B155" s="283"/>
      <c r="C155" s="283"/>
      <c r="D155" s="283"/>
      <c r="E155" s="283"/>
      <c r="F155" s="283"/>
      <c r="G155" s="386"/>
      <c r="H155" s="386"/>
      <c r="I155" s="386"/>
      <c r="J155" s="386"/>
      <c r="K155" s="386"/>
      <c r="L155" s="386"/>
      <c r="M155" s="386"/>
      <c r="N155" s="386"/>
      <c r="O155" s="386"/>
      <c r="P155" s="283"/>
      <c r="Q155" s="283"/>
      <c r="R155" s="283"/>
      <c r="S155" s="283"/>
      <c r="T155" s="283"/>
      <c r="U155" s="283"/>
      <c r="V155" s="283"/>
      <c r="W155" s="283"/>
      <c r="X155" s="283"/>
      <c r="Y155" s="283"/>
      <c r="Z155" s="283"/>
    </row>
    <row r="156" spans="1:26" ht="15.75" customHeight="1">
      <c r="A156" s="386"/>
      <c r="B156" s="283"/>
      <c r="C156" s="283"/>
      <c r="D156" s="283"/>
      <c r="E156" s="283"/>
      <c r="F156" s="283"/>
      <c r="G156" s="386"/>
      <c r="H156" s="386"/>
      <c r="I156" s="386"/>
      <c r="J156" s="386"/>
      <c r="K156" s="386"/>
      <c r="L156" s="386"/>
      <c r="M156" s="386"/>
      <c r="N156" s="386"/>
      <c r="O156" s="386"/>
      <c r="P156" s="283"/>
      <c r="Q156" s="283"/>
      <c r="R156" s="283"/>
      <c r="S156" s="283"/>
      <c r="T156" s="283"/>
      <c r="U156" s="283"/>
      <c r="V156" s="283"/>
      <c r="W156" s="283"/>
      <c r="X156" s="283"/>
      <c r="Y156" s="283"/>
      <c r="Z156" s="283"/>
    </row>
    <row r="157" spans="1:26" ht="15.75" customHeight="1">
      <c r="A157" s="386"/>
      <c r="B157" s="283"/>
      <c r="C157" s="283"/>
      <c r="D157" s="283"/>
      <c r="E157" s="283"/>
      <c r="F157" s="283"/>
      <c r="G157" s="386"/>
      <c r="H157" s="386"/>
      <c r="I157" s="386"/>
      <c r="J157" s="386"/>
      <c r="K157" s="386"/>
      <c r="L157" s="386"/>
      <c r="M157" s="386"/>
      <c r="N157" s="386"/>
      <c r="O157" s="386"/>
      <c r="P157" s="283"/>
      <c r="Q157" s="283"/>
      <c r="R157" s="283"/>
      <c r="S157" s="283"/>
      <c r="T157" s="283"/>
      <c r="U157" s="283"/>
      <c r="V157" s="283"/>
      <c r="W157" s="283"/>
      <c r="X157" s="283"/>
      <c r="Y157" s="283"/>
      <c r="Z157" s="283"/>
    </row>
    <row r="158" spans="1:26" ht="15.75" customHeight="1">
      <c r="A158" s="386"/>
      <c r="B158" s="283"/>
      <c r="C158" s="283"/>
      <c r="D158" s="283"/>
      <c r="E158" s="283"/>
      <c r="F158" s="283"/>
      <c r="G158" s="386"/>
      <c r="H158" s="386"/>
      <c r="I158" s="386"/>
      <c r="J158" s="386"/>
      <c r="K158" s="386"/>
      <c r="L158" s="386"/>
      <c r="M158" s="386"/>
      <c r="N158" s="386"/>
      <c r="O158" s="386"/>
      <c r="P158" s="283"/>
      <c r="Q158" s="283"/>
      <c r="R158" s="283"/>
      <c r="S158" s="283"/>
      <c r="T158" s="283"/>
      <c r="U158" s="283"/>
      <c r="V158" s="283"/>
      <c r="W158" s="283"/>
      <c r="X158" s="283"/>
      <c r="Y158" s="283"/>
      <c r="Z158" s="283"/>
    </row>
    <row r="159" spans="1:26" ht="15.75" customHeight="1">
      <c r="A159" s="386"/>
      <c r="B159" s="283"/>
      <c r="C159" s="283"/>
      <c r="D159" s="283"/>
      <c r="E159" s="283"/>
      <c r="F159" s="283"/>
      <c r="G159" s="386"/>
      <c r="H159" s="386"/>
      <c r="I159" s="386"/>
      <c r="J159" s="386"/>
      <c r="K159" s="386"/>
      <c r="L159" s="386"/>
      <c r="M159" s="386"/>
      <c r="N159" s="386"/>
      <c r="O159" s="386"/>
      <c r="P159" s="283"/>
      <c r="Q159" s="283"/>
      <c r="R159" s="283"/>
      <c r="S159" s="283"/>
      <c r="T159" s="283"/>
      <c r="U159" s="283"/>
      <c r="V159" s="283"/>
      <c r="W159" s="283"/>
      <c r="X159" s="283"/>
      <c r="Y159" s="283"/>
      <c r="Z159" s="283"/>
    </row>
    <row r="160" spans="1:26" ht="15.75" customHeight="1">
      <c r="A160" s="386"/>
      <c r="B160" s="283"/>
      <c r="C160" s="283"/>
      <c r="D160" s="283"/>
      <c r="E160" s="283"/>
      <c r="F160" s="283"/>
      <c r="G160" s="386"/>
      <c r="H160" s="386"/>
      <c r="I160" s="386"/>
      <c r="J160" s="386"/>
      <c r="K160" s="386"/>
      <c r="L160" s="386"/>
      <c r="M160" s="386"/>
      <c r="N160" s="386"/>
      <c r="O160" s="386"/>
      <c r="P160" s="283"/>
      <c r="Q160" s="283"/>
      <c r="R160" s="283"/>
      <c r="S160" s="283"/>
      <c r="T160" s="283"/>
      <c r="U160" s="283"/>
      <c r="V160" s="283"/>
      <c r="W160" s="283"/>
      <c r="X160" s="283"/>
      <c r="Y160" s="283"/>
      <c r="Z160" s="283"/>
    </row>
    <row r="161" spans="1:26" ht="15.75" customHeight="1">
      <c r="A161" s="386"/>
      <c r="B161" s="283"/>
      <c r="C161" s="283"/>
      <c r="D161" s="283"/>
      <c r="E161" s="283"/>
      <c r="F161" s="283"/>
      <c r="G161" s="386"/>
      <c r="H161" s="386"/>
      <c r="I161" s="386"/>
      <c r="J161" s="386"/>
      <c r="K161" s="386"/>
      <c r="L161" s="386"/>
      <c r="M161" s="386"/>
      <c r="N161" s="386"/>
      <c r="O161" s="386"/>
      <c r="P161" s="283"/>
      <c r="Q161" s="283"/>
      <c r="R161" s="283"/>
      <c r="S161" s="283"/>
      <c r="T161" s="283"/>
      <c r="U161" s="283"/>
      <c r="V161" s="283"/>
      <c r="W161" s="283"/>
      <c r="X161" s="283"/>
      <c r="Y161" s="283"/>
      <c r="Z161" s="283"/>
    </row>
    <row r="162" spans="1:26" ht="15.75" customHeight="1">
      <c r="A162" s="386"/>
      <c r="B162" s="283"/>
      <c r="C162" s="283"/>
      <c r="D162" s="283"/>
      <c r="E162" s="283"/>
      <c r="F162" s="283"/>
      <c r="G162" s="386"/>
      <c r="H162" s="386"/>
      <c r="I162" s="386"/>
      <c r="J162" s="386"/>
      <c r="K162" s="386"/>
      <c r="L162" s="386"/>
      <c r="M162" s="386"/>
      <c r="N162" s="386"/>
      <c r="O162" s="386"/>
      <c r="P162" s="283"/>
      <c r="Q162" s="283"/>
      <c r="R162" s="283"/>
      <c r="S162" s="283"/>
      <c r="T162" s="283"/>
      <c r="U162" s="283"/>
      <c r="V162" s="283"/>
      <c r="W162" s="283"/>
      <c r="X162" s="283"/>
      <c r="Y162" s="283"/>
      <c r="Z162" s="283"/>
    </row>
    <row r="163" spans="1:26" ht="15.75" customHeight="1">
      <c r="A163" s="386"/>
      <c r="B163" s="283"/>
      <c r="C163" s="283"/>
      <c r="D163" s="283"/>
      <c r="E163" s="283"/>
      <c r="F163" s="283"/>
      <c r="G163" s="386"/>
      <c r="H163" s="386"/>
      <c r="I163" s="386"/>
      <c r="J163" s="386"/>
      <c r="K163" s="386"/>
      <c r="L163" s="386"/>
      <c r="M163" s="386"/>
      <c r="N163" s="386"/>
      <c r="O163" s="386"/>
      <c r="P163" s="283"/>
      <c r="Q163" s="283"/>
      <c r="R163" s="283"/>
      <c r="S163" s="283"/>
      <c r="T163" s="283"/>
      <c r="U163" s="283"/>
      <c r="V163" s="283"/>
      <c r="W163" s="283"/>
      <c r="X163" s="283"/>
      <c r="Y163" s="283"/>
      <c r="Z163" s="283"/>
    </row>
    <row r="164" spans="1:26" ht="15.75" customHeight="1">
      <c r="A164" s="386"/>
      <c r="B164" s="283"/>
      <c r="C164" s="283"/>
      <c r="D164" s="283"/>
      <c r="E164" s="283"/>
      <c r="F164" s="283"/>
      <c r="G164" s="386"/>
      <c r="H164" s="386"/>
      <c r="I164" s="386"/>
      <c r="J164" s="386"/>
      <c r="K164" s="386"/>
      <c r="L164" s="386"/>
      <c r="M164" s="386"/>
      <c r="N164" s="386"/>
      <c r="O164" s="386"/>
      <c r="P164" s="283"/>
      <c r="Q164" s="283"/>
      <c r="R164" s="283"/>
      <c r="S164" s="283"/>
      <c r="T164" s="283"/>
      <c r="U164" s="283"/>
      <c r="V164" s="283"/>
      <c r="W164" s="283"/>
      <c r="X164" s="283"/>
      <c r="Y164" s="283"/>
      <c r="Z164" s="283"/>
    </row>
    <row r="165" spans="1:26" ht="15.75" customHeight="1">
      <c r="A165" s="386"/>
      <c r="B165" s="283"/>
      <c r="C165" s="283"/>
      <c r="D165" s="283"/>
      <c r="E165" s="283"/>
      <c r="F165" s="283"/>
      <c r="G165" s="386"/>
      <c r="H165" s="386"/>
      <c r="I165" s="386"/>
      <c r="J165" s="386"/>
      <c r="K165" s="386"/>
      <c r="L165" s="386"/>
      <c r="M165" s="386"/>
      <c r="N165" s="386"/>
      <c r="O165" s="386"/>
      <c r="P165" s="283"/>
      <c r="Q165" s="283"/>
      <c r="R165" s="283"/>
      <c r="S165" s="283"/>
      <c r="T165" s="283"/>
      <c r="U165" s="283"/>
      <c r="V165" s="283"/>
      <c r="W165" s="283"/>
      <c r="X165" s="283"/>
      <c r="Y165" s="283"/>
      <c r="Z165" s="283"/>
    </row>
    <row r="166" spans="1:26" ht="15.75" customHeight="1">
      <c r="A166" s="386"/>
      <c r="B166" s="283"/>
      <c r="C166" s="283"/>
      <c r="D166" s="283"/>
      <c r="E166" s="283"/>
      <c r="F166" s="283"/>
      <c r="G166" s="386"/>
      <c r="H166" s="386"/>
      <c r="I166" s="386"/>
      <c r="J166" s="386"/>
      <c r="K166" s="386"/>
      <c r="L166" s="386"/>
      <c r="M166" s="386"/>
      <c r="N166" s="386"/>
      <c r="O166" s="386"/>
      <c r="P166" s="283"/>
      <c r="Q166" s="283"/>
      <c r="R166" s="283"/>
      <c r="S166" s="283"/>
      <c r="T166" s="283"/>
      <c r="U166" s="283"/>
      <c r="V166" s="283"/>
      <c r="W166" s="283"/>
      <c r="X166" s="283"/>
      <c r="Y166" s="283"/>
      <c r="Z166" s="283"/>
    </row>
    <row r="167" spans="1:26" ht="15.75" customHeight="1">
      <c r="A167" s="386"/>
      <c r="B167" s="283"/>
      <c r="C167" s="283"/>
      <c r="D167" s="283"/>
      <c r="E167" s="283"/>
      <c r="F167" s="283"/>
      <c r="G167" s="386"/>
      <c r="H167" s="386"/>
      <c r="I167" s="386"/>
      <c r="J167" s="386"/>
      <c r="K167" s="386"/>
      <c r="L167" s="386"/>
      <c r="M167" s="386"/>
      <c r="N167" s="386"/>
      <c r="O167" s="386"/>
      <c r="P167" s="283"/>
      <c r="Q167" s="283"/>
      <c r="R167" s="283"/>
      <c r="S167" s="283"/>
      <c r="T167" s="283"/>
      <c r="U167" s="283"/>
      <c r="V167" s="283"/>
      <c r="W167" s="283"/>
      <c r="X167" s="283"/>
      <c r="Y167" s="283"/>
      <c r="Z167" s="283"/>
    </row>
    <row r="168" spans="1:26" ht="15.75" customHeight="1">
      <c r="A168" s="386"/>
      <c r="B168" s="283"/>
      <c r="C168" s="283"/>
      <c r="D168" s="283"/>
      <c r="E168" s="283"/>
      <c r="F168" s="283"/>
      <c r="G168" s="386"/>
      <c r="H168" s="386"/>
      <c r="I168" s="386"/>
      <c r="J168" s="386"/>
      <c r="K168" s="386"/>
      <c r="L168" s="386"/>
      <c r="M168" s="386"/>
      <c r="N168" s="386"/>
      <c r="O168" s="386"/>
      <c r="P168" s="283"/>
      <c r="Q168" s="283"/>
      <c r="R168" s="283"/>
      <c r="S168" s="283"/>
      <c r="T168" s="283"/>
      <c r="U168" s="283"/>
      <c r="V168" s="283"/>
      <c r="W168" s="283"/>
      <c r="X168" s="283"/>
      <c r="Y168" s="283"/>
      <c r="Z168" s="283"/>
    </row>
    <row r="169" spans="1:26" ht="15.75" customHeight="1">
      <c r="A169" s="386"/>
      <c r="B169" s="283"/>
      <c r="C169" s="283"/>
      <c r="D169" s="283"/>
      <c r="E169" s="283"/>
      <c r="F169" s="283"/>
      <c r="G169" s="386"/>
      <c r="H169" s="386"/>
      <c r="I169" s="386"/>
      <c r="J169" s="386"/>
      <c r="K169" s="386"/>
      <c r="L169" s="386"/>
      <c r="M169" s="386"/>
      <c r="N169" s="386"/>
      <c r="O169" s="386"/>
      <c r="P169" s="283"/>
      <c r="Q169" s="283"/>
      <c r="R169" s="283"/>
      <c r="S169" s="283"/>
      <c r="T169" s="283"/>
      <c r="U169" s="283"/>
      <c r="V169" s="283"/>
      <c r="W169" s="283"/>
      <c r="X169" s="283"/>
      <c r="Y169" s="283"/>
      <c r="Z169" s="283"/>
    </row>
    <row r="170" spans="1:26" ht="15.75" customHeight="1">
      <c r="A170" s="386"/>
      <c r="B170" s="283"/>
      <c r="C170" s="283"/>
      <c r="D170" s="283"/>
      <c r="E170" s="283"/>
      <c r="F170" s="283"/>
      <c r="G170" s="386"/>
      <c r="H170" s="386"/>
      <c r="I170" s="386"/>
      <c r="J170" s="386"/>
      <c r="K170" s="386"/>
      <c r="L170" s="386"/>
      <c r="M170" s="386"/>
      <c r="N170" s="386"/>
      <c r="O170" s="386"/>
      <c r="P170" s="283"/>
      <c r="Q170" s="283"/>
      <c r="R170" s="283"/>
      <c r="S170" s="283"/>
      <c r="T170" s="283"/>
      <c r="U170" s="283"/>
      <c r="V170" s="283"/>
      <c r="W170" s="283"/>
      <c r="X170" s="283"/>
      <c r="Y170" s="283"/>
      <c r="Z170" s="283"/>
    </row>
    <row r="171" spans="1:26" ht="15.75" customHeight="1">
      <c r="A171" s="386"/>
      <c r="B171" s="283"/>
      <c r="C171" s="283"/>
      <c r="D171" s="283"/>
      <c r="E171" s="283"/>
      <c r="F171" s="283"/>
      <c r="G171" s="386"/>
      <c r="H171" s="386"/>
      <c r="I171" s="386"/>
      <c r="J171" s="386"/>
      <c r="K171" s="386"/>
      <c r="L171" s="386"/>
      <c r="M171" s="386"/>
      <c r="N171" s="386"/>
      <c r="O171" s="386"/>
      <c r="P171" s="283"/>
      <c r="Q171" s="283"/>
      <c r="R171" s="283"/>
      <c r="S171" s="283"/>
      <c r="T171" s="283"/>
      <c r="U171" s="283"/>
      <c r="V171" s="283"/>
      <c r="W171" s="283"/>
      <c r="X171" s="283"/>
      <c r="Y171" s="283"/>
      <c r="Z171" s="283"/>
    </row>
    <row r="172" spans="1:26" ht="15.75" customHeight="1">
      <c r="A172" s="386"/>
      <c r="B172" s="283"/>
      <c r="C172" s="283"/>
      <c r="D172" s="283"/>
      <c r="E172" s="283"/>
      <c r="F172" s="283"/>
      <c r="G172" s="386"/>
      <c r="H172" s="386"/>
      <c r="I172" s="386"/>
      <c r="J172" s="386"/>
      <c r="K172" s="386"/>
      <c r="L172" s="386"/>
      <c r="M172" s="386"/>
      <c r="N172" s="386"/>
      <c r="O172" s="386"/>
      <c r="P172" s="283"/>
      <c r="Q172" s="283"/>
      <c r="R172" s="283"/>
      <c r="S172" s="283"/>
      <c r="T172" s="283"/>
      <c r="U172" s="283"/>
      <c r="V172" s="283"/>
      <c r="W172" s="283"/>
      <c r="X172" s="283"/>
      <c r="Y172" s="283"/>
      <c r="Z172" s="283"/>
    </row>
    <row r="173" spans="1:26" ht="15.75" customHeight="1">
      <c r="A173" s="386"/>
      <c r="B173" s="283"/>
      <c r="C173" s="283"/>
      <c r="D173" s="283"/>
      <c r="E173" s="283"/>
      <c r="F173" s="283"/>
      <c r="G173" s="386"/>
      <c r="H173" s="386"/>
      <c r="I173" s="386"/>
      <c r="J173" s="386"/>
      <c r="K173" s="386"/>
      <c r="L173" s="386"/>
      <c r="M173" s="386"/>
      <c r="N173" s="386"/>
      <c r="O173" s="386"/>
      <c r="P173" s="283"/>
      <c r="Q173" s="283"/>
      <c r="R173" s="283"/>
      <c r="S173" s="283"/>
      <c r="T173" s="283"/>
      <c r="U173" s="283"/>
      <c r="V173" s="283"/>
      <c r="W173" s="283"/>
      <c r="X173" s="283"/>
      <c r="Y173" s="283"/>
      <c r="Z173" s="283"/>
    </row>
    <row r="174" spans="1:26" ht="15.75" customHeight="1">
      <c r="A174" s="386"/>
      <c r="B174" s="283"/>
      <c r="C174" s="283"/>
      <c r="D174" s="283"/>
      <c r="E174" s="283"/>
      <c r="F174" s="283"/>
      <c r="G174" s="386"/>
      <c r="H174" s="386"/>
      <c r="I174" s="386"/>
      <c r="J174" s="386"/>
      <c r="K174" s="386"/>
      <c r="L174" s="386"/>
      <c r="M174" s="386"/>
      <c r="N174" s="386"/>
      <c r="O174" s="386"/>
      <c r="P174" s="283"/>
      <c r="Q174" s="283"/>
      <c r="R174" s="283"/>
      <c r="S174" s="283"/>
      <c r="T174" s="283"/>
      <c r="U174" s="283"/>
      <c r="V174" s="283"/>
      <c r="W174" s="283"/>
      <c r="X174" s="283"/>
      <c r="Y174" s="283"/>
      <c r="Z174" s="283"/>
    </row>
    <row r="175" spans="1:26" ht="15.75" customHeight="1">
      <c r="A175" s="386"/>
      <c r="B175" s="283"/>
      <c r="C175" s="283"/>
      <c r="D175" s="283"/>
      <c r="E175" s="283"/>
      <c r="F175" s="283"/>
      <c r="G175" s="386"/>
      <c r="H175" s="386"/>
      <c r="I175" s="386"/>
      <c r="J175" s="386"/>
      <c r="K175" s="386"/>
      <c r="L175" s="386"/>
      <c r="M175" s="386"/>
      <c r="N175" s="386"/>
      <c r="O175" s="386"/>
      <c r="P175" s="283"/>
      <c r="Q175" s="283"/>
      <c r="R175" s="283"/>
      <c r="S175" s="283"/>
      <c r="T175" s="283"/>
      <c r="U175" s="283"/>
      <c r="V175" s="283"/>
      <c r="W175" s="283"/>
      <c r="X175" s="283"/>
      <c r="Y175" s="283"/>
      <c r="Z175" s="283"/>
    </row>
    <row r="176" spans="1:26" ht="15.75" customHeight="1">
      <c r="A176" s="386"/>
      <c r="B176" s="283"/>
      <c r="C176" s="283"/>
      <c r="D176" s="283"/>
      <c r="E176" s="283"/>
      <c r="F176" s="283"/>
      <c r="G176" s="386"/>
      <c r="H176" s="386"/>
      <c r="I176" s="386"/>
      <c r="J176" s="386"/>
      <c r="K176" s="386"/>
      <c r="L176" s="386"/>
      <c r="M176" s="386"/>
      <c r="N176" s="386"/>
      <c r="O176" s="386"/>
      <c r="P176" s="283"/>
      <c r="Q176" s="283"/>
      <c r="R176" s="283"/>
      <c r="S176" s="283"/>
      <c r="T176" s="283"/>
      <c r="U176" s="283"/>
      <c r="V176" s="283"/>
      <c r="W176" s="283"/>
      <c r="X176" s="283"/>
      <c r="Y176" s="283"/>
      <c r="Z176" s="283"/>
    </row>
    <row r="177" spans="1:26" ht="15.75" customHeight="1">
      <c r="A177" s="386"/>
      <c r="B177" s="283"/>
      <c r="C177" s="283"/>
      <c r="D177" s="283"/>
      <c r="E177" s="283"/>
      <c r="F177" s="283"/>
      <c r="G177" s="386"/>
      <c r="H177" s="386"/>
      <c r="I177" s="386"/>
      <c r="J177" s="386"/>
      <c r="K177" s="386"/>
      <c r="L177" s="386"/>
      <c r="M177" s="386"/>
      <c r="N177" s="386"/>
      <c r="O177" s="386"/>
      <c r="P177" s="283"/>
      <c r="Q177" s="283"/>
      <c r="R177" s="283"/>
      <c r="S177" s="283"/>
      <c r="T177" s="283"/>
      <c r="U177" s="283"/>
      <c r="V177" s="283"/>
      <c r="W177" s="283"/>
      <c r="X177" s="283"/>
      <c r="Y177" s="283"/>
      <c r="Z177" s="283"/>
    </row>
    <row r="178" spans="1:26" ht="15.75" customHeight="1">
      <c r="A178" s="386"/>
      <c r="B178" s="283"/>
      <c r="C178" s="283"/>
      <c r="D178" s="283"/>
      <c r="E178" s="283"/>
      <c r="F178" s="283"/>
      <c r="G178" s="386"/>
      <c r="H178" s="386"/>
      <c r="I178" s="386"/>
      <c r="J178" s="386"/>
      <c r="K178" s="386"/>
      <c r="L178" s="386"/>
      <c r="M178" s="386"/>
      <c r="N178" s="386"/>
      <c r="O178" s="386"/>
      <c r="P178" s="283"/>
      <c r="Q178" s="283"/>
      <c r="R178" s="283"/>
      <c r="S178" s="283"/>
      <c r="T178" s="283"/>
      <c r="U178" s="283"/>
      <c r="V178" s="283"/>
      <c r="W178" s="283"/>
      <c r="X178" s="283"/>
      <c r="Y178" s="283"/>
      <c r="Z178" s="283"/>
    </row>
    <row r="179" spans="1:26" ht="15.75" customHeight="1">
      <c r="A179" s="386"/>
      <c r="B179" s="283"/>
      <c r="C179" s="283"/>
      <c r="D179" s="283"/>
      <c r="E179" s="283"/>
      <c r="F179" s="283"/>
      <c r="G179" s="386"/>
      <c r="H179" s="386"/>
      <c r="I179" s="386"/>
      <c r="J179" s="386"/>
      <c r="K179" s="386"/>
      <c r="L179" s="386"/>
      <c r="M179" s="386"/>
      <c r="N179" s="386"/>
      <c r="O179" s="386"/>
      <c r="P179" s="283"/>
      <c r="Q179" s="283"/>
      <c r="R179" s="283"/>
      <c r="S179" s="283"/>
      <c r="T179" s="283"/>
      <c r="U179" s="283"/>
      <c r="V179" s="283"/>
      <c r="W179" s="283"/>
      <c r="X179" s="283"/>
      <c r="Y179" s="283"/>
      <c r="Z179" s="283"/>
    </row>
    <row r="180" spans="1:26" ht="15.75" customHeight="1">
      <c r="A180" s="386"/>
      <c r="B180" s="283"/>
      <c r="C180" s="283"/>
      <c r="D180" s="283"/>
      <c r="E180" s="283"/>
      <c r="F180" s="283"/>
      <c r="G180" s="386"/>
      <c r="H180" s="386"/>
      <c r="I180" s="386"/>
      <c r="J180" s="386"/>
      <c r="K180" s="386"/>
      <c r="L180" s="386"/>
      <c r="M180" s="386"/>
      <c r="N180" s="386"/>
      <c r="O180" s="386"/>
      <c r="P180" s="283"/>
      <c r="Q180" s="283"/>
      <c r="R180" s="283"/>
      <c r="S180" s="283"/>
      <c r="T180" s="283"/>
      <c r="U180" s="283"/>
      <c r="V180" s="283"/>
      <c r="W180" s="283"/>
      <c r="X180" s="283"/>
      <c r="Y180" s="283"/>
      <c r="Z180" s="283"/>
    </row>
    <row r="181" spans="1:26" ht="15.75" customHeight="1">
      <c r="A181" s="386"/>
      <c r="B181" s="283"/>
      <c r="C181" s="283"/>
      <c r="D181" s="283"/>
      <c r="E181" s="283"/>
      <c r="F181" s="283"/>
      <c r="G181" s="386"/>
      <c r="H181" s="386"/>
      <c r="I181" s="386"/>
      <c r="J181" s="386"/>
      <c r="K181" s="386"/>
      <c r="L181" s="386"/>
      <c r="M181" s="386"/>
      <c r="N181" s="386"/>
      <c r="O181" s="386"/>
      <c r="P181" s="283"/>
      <c r="Q181" s="283"/>
      <c r="R181" s="283"/>
      <c r="S181" s="283"/>
      <c r="T181" s="283"/>
      <c r="U181" s="283"/>
      <c r="V181" s="283"/>
      <c r="W181" s="283"/>
      <c r="X181" s="283"/>
      <c r="Y181" s="283"/>
      <c r="Z181" s="283"/>
    </row>
    <row r="182" spans="1:26" ht="15.75" customHeight="1">
      <c r="A182" s="386"/>
      <c r="B182" s="283"/>
      <c r="C182" s="283"/>
      <c r="D182" s="283"/>
      <c r="E182" s="283"/>
      <c r="F182" s="283"/>
      <c r="G182" s="386"/>
      <c r="H182" s="386"/>
      <c r="I182" s="386"/>
      <c r="J182" s="386"/>
      <c r="K182" s="386"/>
      <c r="L182" s="386"/>
      <c r="M182" s="386"/>
      <c r="N182" s="386"/>
      <c r="O182" s="386"/>
      <c r="P182" s="283"/>
      <c r="Q182" s="283"/>
      <c r="R182" s="283"/>
      <c r="S182" s="283"/>
      <c r="T182" s="283"/>
      <c r="U182" s="283"/>
      <c r="V182" s="283"/>
      <c r="W182" s="283"/>
      <c r="X182" s="283"/>
      <c r="Y182" s="283"/>
      <c r="Z182" s="283"/>
    </row>
    <row r="183" spans="1:26" ht="15.75" customHeight="1">
      <c r="A183" s="386"/>
      <c r="B183" s="283"/>
      <c r="C183" s="283"/>
      <c r="D183" s="283"/>
      <c r="E183" s="283"/>
      <c r="F183" s="283"/>
      <c r="G183" s="386"/>
      <c r="H183" s="386"/>
      <c r="I183" s="386"/>
      <c r="J183" s="386"/>
      <c r="K183" s="386"/>
      <c r="L183" s="386"/>
      <c r="M183" s="386"/>
      <c r="N183" s="386"/>
      <c r="O183" s="386"/>
      <c r="P183" s="283"/>
      <c r="Q183" s="283"/>
      <c r="R183" s="283"/>
      <c r="S183" s="283"/>
      <c r="T183" s="283"/>
      <c r="U183" s="283"/>
      <c r="V183" s="283"/>
      <c r="W183" s="283"/>
      <c r="X183" s="283"/>
      <c r="Y183" s="283"/>
      <c r="Z183" s="283"/>
    </row>
    <row r="184" spans="1:26" ht="15.75" customHeight="1">
      <c r="A184" s="386"/>
      <c r="B184" s="283"/>
      <c r="C184" s="283"/>
      <c r="D184" s="283"/>
      <c r="E184" s="283"/>
      <c r="F184" s="283"/>
      <c r="G184" s="386"/>
      <c r="H184" s="386"/>
      <c r="I184" s="386"/>
      <c r="J184" s="386"/>
      <c r="K184" s="386"/>
      <c r="L184" s="386"/>
      <c r="M184" s="386"/>
      <c r="N184" s="386"/>
      <c r="O184" s="386"/>
      <c r="P184" s="283"/>
      <c r="Q184" s="283"/>
      <c r="R184" s="283"/>
      <c r="S184" s="283"/>
      <c r="T184" s="283"/>
      <c r="U184" s="283"/>
      <c r="V184" s="283"/>
      <c r="W184" s="283"/>
      <c r="X184" s="283"/>
      <c r="Y184" s="283"/>
      <c r="Z184" s="283"/>
    </row>
    <row r="185" spans="1:26" ht="15.75" customHeight="1">
      <c r="A185" s="386"/>
      <c r="B185" s="283"/>
      <c r="C185" s="283"/>
      <c r="D185" s="283"/>
      <c r="E185" s="283"/>
      <c r="F185" s="283"/>
      <c r="G185" s="386"/>
      <c r="H185" s="386"/>
      <c r="I185" s="386"/>
      <c r="J185" s="386"/>
      <c r="K185" s="386"/>
      <c r="L185" s="386"/>
      <c r="M185" s="386"/>
      <c r="N185" s="386"/>
      <c r="O185" s="386"/>
      <c r="P185" s="283"/>
      <c r="Q185" s="283"/>
      <c r="R185" s="283"/>
      <c r="S185" s="283"/>
      <c r="T185" s="283"/>
      <c r="U185" s="283"/>
      <c r="V185" s="283"/>
      <c r="W185" s="283"/>
      <c r="X185" s="283"/>
      <c r="Y185" s="283"/>
      <c r="Z185" s="283"/>
    </row>
    <row r="186" spans="1:26" ht="15.75" customHeight="1">
      <c r="A186" s="386"/>
      <c r="B186" s="283"/>
      <c r="C186" s="283"/>
      <c r="D186" s="283"/>
      <c r="E186" s="283"/>
      <c r="F186" s="283"/>
      <c r="G186" s="386"/>
      <c r="H186" s="386"/>
      <c r="I186" s="386"/>
      <c r="J186" s="386"/>
      <c r="K186" s="386"/>
      <c r="L186" s="386"/>
      <c r="M186" s="386"/>
      <c r="N186" s="386"/>
      <c r="O186" s="386"/>
      <c r="P186" s="283"/>
      <c r="Q186" s="283"/>
      <c r="R186" s="283"/>
      <c r="S186" s="283"/>
      <c r="T186" s="283"/>
      <c r="U186" s="283"/>
      <c r="V186" s="283"/>
      <c r="W186" s="283"/>
      <c r="X186" s="283"/>
      <c r="Y186" s="283"/>
      <c r="Z186" s="283"/>
    </row>
    <row r="187" spans="1:26" ht="15.75" customHeight="1">
      <c r="A187" s="386"/>
      <c r="B187" s="283"/>
      <c r="C187" s="283"/>
      <c r="D187" s="283"/>
      <c r="E187" s="283"/>
      <c r="F187" s="283"/>
      <c r="G187" s="386"/>
      <c r="H187" s="386"/>
      <c r="I187" s="386"/>
      <c r="J187" s="386"/>
      <c r="K187" s="386"/>
      <c r="L187" s="386"/>
      <c r="M187" s="386"/>
      <c r="N187" s="386"/>
      <c r="O187" s="386"/>
      <c r="P187" s="283"/>
      <c r="Q187" s="283"/>
      <c r="R187" s="283"/>
      <c r="S187" s="283"/>
      <c r="T187" s="283"/>
      <c r="U187" s="283"/>
      <c r="V187" s="283"/>
      <c r="W187" s="283"/>
      <c r="X187" s="283"/>
      <c r="Y187" s="283"/>
      <c r="Z187" s="283"/>
    </row>
    <row r="188" spans="1:26" ht="15.75" customHeight="1">
      <c r="A188" s="386"/>
      <c r="B188" s="283"/>
      <c r="C188" s="283"/>
      <c r="D188" s="283"/>
      <c r="E188" s="283"/>
      <c r="F188" s="283"/>
      <c r="G188" s="386"/>
      <c r="H188" s="386"/>
      <c r="I188" s="386"/>
      <c r="J188" s="386"/>
      <c r="K188" s="386"/>
      <c r="L188" s="386"/>
      <c r="M188" s="386"/>
      <c r="N188" s="386"/>
      <c r="O188" s="386"/>
      <c r="P188" s="283"/>
      <c r="Q188" s="283"/>
      <c r="R188" s="283"/>
      <c r="S188" s="283"/>
      <c r="T188" s="283"/>
      <c r="U188" s="283"/>
      <c r="V188" s="283"/>
      <c r="W188" s="283"/>
      <c r="X188" s="283"/>
      <c r="Y188" s="283"/>
      <c r="Z188" s="283"/>
    </row>
    <row r="189" spans="1:26" ht="15.75" customHeight="1">
      <c r="A189" s="386"/>
      <c r="B189" s="283"/>
      <c r="C189" s="283"/>
      <c r="D189" s="283"/>
      <c r="E189" s="283"/>
      <c r="F189" s="283"/>
      <c r="G189" s="386"/>
      <c r="H189" s="386"/>
      <c r="I189" s="386"/>
      <c r="J189" s="386"/>
      <c r="K189" s="386"/>
      <c r="L189" s="386"/>
      <c r="M189" s="386"/>
      <c r="N189" s="386"/>
      <c r="O189" s="386"/>
      <c r="P189" s="283"/>
      <c r="Q189" s="283"/>
      <c r="R189" s="283"/>
      <c r="S189" s="283"/>
      <c r="T189" s="283"/>
      <c r="U189" s="283"/>
      <c r="V189" s="283"/>
      <c r="W189" s="283"/>
      <c r="X189" s="283"/>
      <c r="Y189" s="283"/>
      <c r="Z189" s="283"/>
    </row>
    <row r="190" spans="1:26" ht="15.75" customHeight="1">
      <c r="A190" s="386"/>
      <c r="B190" s="283"/>
      <c r="C190" s="283"/>
      <c r="D190" s="283"/>
      <c r="E190" s="283"/>
      <c r="F190" s="283"/>
      <c r="G190" s="386"/>
      <c r="H190" s="386"/>
      <c r="I190" s="386"/>
      <c r="J190" s="386"/>
      <c r="K190" s="386"/>
      <c r="L190" s="386"/>
      <c r="M190" s="386"/>
      <c r="N190" s="386"/>
      <c r="O190" s="386"/>
      <c r="P190" s="283"/>
      <c r="Q190" s="283"/>
      <c r="R190" s="283"/>
      <c r="S190" s="283"/>
      <c r="T190" s="283"/>
      <c r="U190" s="283"/>
      <c r="V190" s="283"/>
      <c r="W190" s="283"/>
      <c r="X190" s="283"/>
      <c r="Y190" s="283"/>
      <c r="Z190" s="283"/>
    </row>
    <row r="191" spans="1:26" ht="15.75" customHeight="1">
      <c r="A191" s="386"/>
      <c r="B191" s="283"/>
      <c r="C191" s="283"/>
      <c r="D191" s="283"/>
      <c r="E191" s="283"/>
      <c r="F191" s="283"/>
      <c r="G191" s="386"/>
      <c r="H191" s="386"/>
      <c r="I191" s="386"/>
      <c r="J191" s="386"/>
      <c r="K191" s="386"/>
      <c r="L191" s="386"/>
      <c r="M191" s="386"/>
      <c r="N191" s="386"/>
      <c r="O191" s="386"/>
      <c r="P191" s="283"/>
      <c r="Q191" s="283"/>
      <c r="R191" s="283"/>
      <c r="S191" s="283"/>
      <c r="T191" s="283"/>
      <c r="U191" s="283"/>
      <c r="V191" s="283"/>
      <c r="W191" s="283"/>
      <c r="X191" s="283"/>
      <c r="Y191" s="283"/>
      <c r="Z191" s="283"/>
    </row>
    <row r="192" spans="1:26" ht="15.75" customHeight="1">
      <c r="A192" s="386"/>
      <c r="B192" s="283"/>
      <c r="C192" s="283"/>
      <c r="D192" s="283"/>
      <c r="E192" s="283"/>
      <c r="F192" s="283"/>
      <c r="G192" s="386"/>
      <c r="H192" s="386"/>
      <c r="I192" s="386"/>
      <c r="J192" s="386"/>
      <c r="K192" s="386"/>
      <c r="L192" s="386"/>
      <c r="M192" s="386"/>
      <c r="N192" s="386"/>
      <c r="O192" s="386"/>
      <c r="P192" s="283"/>
      <c r="Q192" s="283"/>
      <c r="R192" s="283"/>
      <c r="S192" s="283"/>
      <c r="T192" s="283"/>
      <c r="U192" s="283"/>
      <c r="V192" s="283"/>
      <c r="W192" s="283"/>
      <c r="X192" s="283"/>
      <c r="Y192" s="283"/>
      <c r="Z192" s="283"/>
    </row>
    <row r="193" spans="1:26" ht="15.75" customHeight="1">
      <c r="A193" s="386"/>
      <c r="B193" s="283"/>
      <c r="C193" s="283"/>
      <c r="D193" s="283"/>
      <c r="E193" s="283"/>
      <c r="F193" s="283"/>
      <c r="G193" s="386"/>
      <c r="H193" s="386"/>
      <c r="I193" s="386"/>
      <c r="J193" s="386"/>
      <c r="K193" s="386"/>
      <c r="L193" s="386"/>
      <c r="M193" s="386"/>
      <c r="N193" s="386"/>
      <c r="O193" s="386"/>
      <c r="P193" s="283"/>
      <c r="Q193" s="283"/>
      <c r="R193" s="283"/>
      <c r="S193" s="283"/>
      <c r="T193" s="283"/>
      <c r="U193" s="283"/>
      <c r="V193" s="283"/>
      <c r="W193" s="283"/>
      <c r="X193" s="283"/>
      <c r="Y193" s="283"/>
      <c r="Z193" s="283"/>
    </row>
    <row r="194" spans="1:26" ht="15.75" customHeight="1">
      <c r="A194" s="386"/>
      <c r="B194" s="283"/>
      <c r="C194" s="283"/>
      <c r="D194" s="283"/>
      <c r="E194" s="283"/>
      <c r="F194" s="283"/>
      <c r="G194" s="386"/>
      <c r="H194" s="386"/>
      <c r="I194" s="386"/>
      <c r="J194" s="386"/>
      <c r="K194" s="386"/>
      <c r="L194" s="386"/>
      <c r="M194" s="386"/>
      <c r="N194" s="386"/>
      <c r="O194" s="386"/>
      <c r="P194" s="283"/>
      <c r="Q194" s="283"/>
      <c r="R194" s="283"/>
      <c r="S194" s="283"/>
      <c r="T194" s="283"/>
      <c r="U194" s="283"/>
      <c r="V194" s="283"/>
      <c r="W194" s="283"/>
      <c r="X194" s="283"/>
      <c r="Y194" s="283"/>
      <c r="Z194" s="283"/>
    </row>
    <row r="195" spans="1:26" ht="15.75" customHeight="1">
      <c r="A195" s="386"/>
      <c r="B195" s="283"/>
      <c r="C195" s="283"/>
      <c r="D195" s="283"/>
      <c r="E195" s="283"/>
      <c r="F195" s="283"/>
      <c r="G195" s="386"/>
      <c r="H195" s="386"/>
      <c r="I195" s="386"/>
      <c r="J195" s="386"/>
      <c r="K195" s="386"/>
      <c r="L195" s="386"/>
      <c r="M195" s="386"/>
      <c r="N195" s="386"/>
      <c r="O195" s="386"/>
      <c r="P195" s="283"/>
      <c r="Q195" s="283"/>
      <c r="R195" s="283"/>
      <c r="S195" s="283"/>
      <c r="T195" s="283"/>
      <c r="U195" s="283"/>
      <c r="V195" s="283"/>
      <c r="W195" s="283"/>
      <c r="X195" s="283"/>
      <c r="Y195" s="283"/>
      <c r="Z195" s="283"/>
    </row>
    <row r="196" spans="1:26" ht="15.75" customHeight="1">
      <c r="A196" s="386"/>
      <c r="B196" s="283"/>
      <c r="C196" s="283"/>
      <c r="D196" s="283"/>
      <c r="E196" s="283"/>
      <c r="F196" s="283"/>
      <c r="G196" s="386"/>
      <c r="H196" s="386"/>
      <c r="I196" s="386"/>
      <c r="J196" s="386"/>
      <c r="K196" s="386"/>
      <c r="L196" s="386"/>
      <c r="M196" s="386"/>
      <c r="N196" s="386"/>
      <c r="O196" s="386"/>
      <c r="P196" s="283"/>
      <c r="Q196" s="283"/>
      <c r="R196" s="283"/>
      <c r="S196" s="283"/>
      <c r="T196" s="283"/>
      <c r="U196" s="283"/>
      <c r="V196" s="283"/>
      <c r="W196" s="283"/>
      <c r="X196" s="283"/>
      <c r="Y196" s="283"/>
      <c r="Z196" s="283"/>
    </row>
    <row r="197" spans="1:26" ht="15.75" customHeight="1">
      <c r="A197" s="386"/>
      <c r="B197" s="283"/>
      <c r="C197" s="283"/>
      <c r="D197" s="283"/>
      <c r="E197" s="283"/>
      <c r="F197" s="283"/>
      <c r="G197" s="386"/>
      <c r="H197" s="386"/>
      <c r="I197" s="386"/>
      <c r="J197" s="386"/>
      <c r="K197" s="386"/>
      <c r="L197" s="386"/>
      <c r="M197" s="386"/>
      <c r="N197" s="386"/>
      <c r="O197" s="386"/>
      <c r="P197" s="283"/>
      <c r="Q197" s="283"/>
      <c r="R197" s="283"/>
      <c r="S197" s="283"/>
      <c r="T197" s="283"/>
      <c r="U197" s="283"/>
      <c r="V197" s="283"/>
      <c r="W197" s="283"/>
      <c r="X197" s="283"/>
      <c r="Y197" s="283"/>
      <c r="Z197" s="283"/>
    </row>
    <row r="198" spans="1:26" ht="15.75" customHeight="1">
      <c r="A198" s="386"/>
      <c r="B198" s="283"/>
      <c r="C198" s="283"/>
      <c r="D198" s="283"/>
      <c r="E198" s="283"/>
      <c r="F198" s="283"/>
      <c r="G198" s="386"/>
      <c r="H198" s="386"/>
      <c r="I198" s="386"/>
      <c r="J198" s="386"/>
      <c r="K198" s="386"/>
      <c r="L198" s="386"/>
      <c r="M198" s="386"/>
      <c r="N198" s="386"/>
      <c r="O198" s="386"/>
      <c r="P198" s="283"/>
      <c r="Q198" s="283"/>
      <c r="R198" s="283"/>
      <c r="S198" s="283"/>
      <c r="T198" s="283"/>
      <c r="U198" s="283"/>
      <c r="V198" s="283"/>
      <c r="W198" s="283"/>
      <c r="X198" s="283"/>
      <c r="Y198" s="283"/>
      <c r="Z198" s="283"/>
    </row>
    <row r="199" spans="1:26" ht="15.75" customHeight="1">
      <c r="A199" s="386"/>
      <c r="B199" s="283"/>
      <c r="C199" s="283"/>
      <c r="D199" s="283"/>
      <c r="E199" s="283"/>
      <c r="F199" s="283"/>
      <c r="G199" s="386"/>
      <c r="H199" s="386"/>
      <c r="I199" s="386"/>
      <c r="J199" s="386"/>
      <c r="K199" s="386"/>
      <c r="L199" s="386"/>
      <c r="M199" s="386"/>
      <c r="N199" s="386"/>
      <c r="O199" s="386"/>
      <c r="P199" s="283"/>
      <c r="Q199" s="283"/>
      <c r="R199" s="283"/>
      <c r="S199" s="283"/>
      <c r="T199" s="283"/>
      <c r="U199" s="283"/>
      <c r="V199" s="283"/>
      <c r="W199" s="283"/>
      <c r="X199" s="283"/>
      <c r="Y199" s="283"/>
      <c r="Z199" s="283"/>
    </row>
    <row r="200" spans="1:26" ht="15.75" customHeight="1">
      <c r="A200" s="386"/>
      <c r="B200" s="283"/>
      <c r="C200" s="283"/>
      <c r="D200" s="283"/>
      <c r="E200" s="283"/>
      <c r="F200" s="283"/>
      <c r="G200" s="386"/>
      <c r="H200" s="386"/>
      <c r="I200" s="386"/>
      <c r="J200" s="386"/>
      <c r="K200" s="386"/>
      <c r="L200" s="386"/>
      <c r="M200" s="386"/>
      <c r="N200" s="386"/>
      <c r="O200" s="386"/>
      <c r="P200" s="283"/>
      <c r="Q200" s="283"/>
      <c r="R200" s="283"/>
      <c r="S200" s="283"/>
      <c r="T200" s="283"/>
      <c r="U200" s="283"/>
      <c r="V200" s="283"/>
      <c r="W200" s="283"/>
      <c r="X200" s="283"/>
      <c r="Y200" s="283"/>
      <c r="Z200" s="283"/>
    </row>
    <row r="201" spans="1:26" ht="15.75" customHeight="1">
      <c r="A201" s="386"/>
      <c r="B201" s="283"/>
      <c r="C201" s="283"/>
      <c r="D201" s="283"/>
      <c r="E201" s="283"/>
      <c r="F201" s="283"/>
      <c r="G201" s="386"/>
      <c r="H201" s="386"/>
      <c r="I201" s="386"/>
      <c r="J201" s="386"/>
      <c r="K201" s="386"/>
      <c r="L201" s="386"/>
      <c r="M201" s="386"/>
      <c r="N201" s="386"/>
      <c r="O201" s="386"/>
      <c r="P201" s="283"/>
      <c r="Q201" s="283"/>
      <c r="R201" s="283"/>
      <c r="S201" s="283"/>
      <c r="T201" s="283"/>
      <c r="U201" s="283"/>
      <c r="V201" s="283"/>
      <c r="W201" s="283"/>
      <c r="X201" s="283"/>
      <c r="Y201" s="283"/>
      <c r="Z201" s="283"/>
    </row>
    <row r="202" spans="1:26" ht="15.75" customHeight="1">
      <c r="A202" s="386"/>
      <c r="B202" s="283"/>
      <c r="C202" s="283"/>
      <c r="D202" s="283"/>
      <c r="E202" s="283"/>
      <c r="F202" s="283"/>
      <c r="G202" s="386"/>
      <c r="H202" s="386"/>
      <c r="I202" s="386"/>
      <c r="J202" s="386"/>
      <c r="K202" s="386"/>
      <c r="L202" s="386"/>
      <c r="M202" s="386"/>
      <c r="N202" s="386"/>
      <c r="O202" s="386"/>
      <c r="P202" s="283"/>
      <c r="Q202" s="283"/>
      <c r="R202" s="283"/>
      <c r="S202" s="283"/>
      <c r="T202" s="283"/>
      <c r="U202" s="283"/>
      <c r="V202" s="283"/>
      <c r="W202" s="283"/>
      <c r="X202" s="283"/>
      <c r="Y202" s="283"/>
      <c r="Z202" s="283"/>
    </row>
    <row r="203" spans="1:26" ht="15.75" customHeight="1">
      <c r="A203" s="386"/>
      <c r="B203" s="283"/>
      <c r="C203" s="283"/>
      <c r="D203" s="283"/>
      <c r="E203" s="283"/>
      <c r="F203" s="283"/>
      <c r="G203" s="386"/>
      <c r="H203" s="386"/>
      <c r="I203" s="386"/>
      <c r="J203" s="386"/>
      <c r="K203" s="386"/>
      <c r="L203" s="386"/>
      <c r="M203" s="386"/>
      <c r="N203" s="386"/>
      <c r="O203" s="386"/>
      <c r="P203" s="283"/>
      <c r="Q203" s="283"/>
      <c r="R203" s="283"/>
      <c r="S203" s="283"/>
      <c r="T203" s="283"/>
      <c r="U203" s="283"/>
      <c r="V203" s="283"/>
      <c r="W203" s="283"/>
      <c r="X203" s="283"/>
      <c r="Y203" s="283"/>
      <c r="Z203" s="283"/>
    </row>
    <row r="204" spans="1:26" ht="15.75" customHeight="1">
      <c r="A204" s="386"/>
      <c r="B204" s="283"/>
      <c r="C204" s="283"/>
      <c r="D204" s="283"/>
      <c r="E204" s="283"/>
      <c r="F204" s="283"/>
      <c r="G204" s="386"/>
      <c r="H204" s="386"/>
      <c r="I204" s="386"/>
      <c r="J204" s="386"/>
      <c r="K204" s="386"/>
      <c r="L204" s="386"/>
      <c r="M204" s="386"/>
      <c r="N204" s="386"/>
      <c r="O204" s="386"/>
      <c r="P204" s="283"/>
      <c r="Q204" s="283"/>
      <c r="R204" s="283"/>
      <c r="S204" s="283"/>
      <c r="T204" s="283"/>
      <c r="U204" s="283"/>
      <c r="V204" s="283"/>
      <c r="W204" s="283"/>
      <c r="X204" s="283"/>
      <c r="Y204" s="283"/>
      <c r="Z204" s="283"/>
    </row>
    <row r="205" spans="1:26" ht="15.75" customHeight="1">
      <c r="A205" s="386"/>
      <c r="B205" s="283"/>
      <c r="C205" s="283"/>
      <c r="D205" s="283"/>
      <c r="E205" s="283"/>
      <c r="F205" s="283"/>
      <c r="G205" s="386"/>
      <c r="H205" s="386"/>
      <c r="I205" s="386"/>
      <c r="J205" s="386"/>
      <c r="K205" s="386"/>
      <c r="L205" s="386"/>
      <c r="M205" s="386"/>
      <c r="N205" s="386"/>
      <c r="O205" s="386"/>
      <c r="P205" s="283"/>
      <c r="Q205" s="283"/>
      <c r="R205" s="283"/>
      <c r="S205" s="283"/>
      <c r="T205" s="283"/>
      <c r="U205" s="283"/>
      <c r="V205" s="283"/>
      <c r="W205" s="283"/>
      <c r="X205" s="283"/>
      <c r="Y205" s="283"/>
      <c r="Z205" s="283"/>
    </row>
    <row r="206" spans="1:26" ht="15.75" customHeight="1">
      <c r="A206" s="386"/>
      <c r="B206" s="283"/>
      <c r="C206" s="283"/>
      <c r="D206" s="283"/>
      <c r="E206" s="283"/>
      <c r="F206" s="283"/>
      <c r="G206" s="386"/>
      <c r="H206" s="386"/>
      <c r="I206" s="386"/>
      <c r="J206" s="386"/>
      <c r="K206" s="386"/>
      <c r="L206" s="386"/>
      <c r="M206" s="386"/>
      <c r="N206" s="386"/>
      <c r="O206" s="386"/>
      <c r="P206" s="283"/>
      <c r="Q206" s="283"/>
      <c r="R206" s="283"/>
      <c r="S206" s="283"/>
      <c r="T206" s="283"/>
      <c r="U206" s="283"/>
      <c r="V206" s="283"/>
      <c r="W206" s="283"/>
      <c r="X206" s="283"/>
      <c r="Y206" s="283"/>
      <c r="Z206" s="283"/>
    </row>
    <row r="207" spans="1:26" ht="15.75" customHeight="1">
      <c r="A207" s="386"/>
      <c r="B207" s="283"/>
      <c r="C207" s="283"/>
      <c r="D207" s="283"/>
      <c r="E207" s="283"/>
      <c r="F207" s="283"/>
      <c r="G207" s="386"/>
      <c r="H207" s="386"/>
      <c r="I207" s="386"/>
      <c r="J207" s="386"/>
      <c r="K207" s="386"/>
      <c r="L207" s="386"/>
      <c r="M207" s="386"/>
      <c r="N207" s="386"/>
      <c r="O207" s="386"/>
      <c r="P207" s="283"/>
      <c r="Q207" s="283"/>
      <c r="R207" s="283"/>
      <c r="S207" s="283"/>
      <c r="T207" s="283"/>
      <c r="U207" s="283"/>
      <c r="V207" s="283"/>
      <c r="W207" s="283"/>
      <c r="X207" s="283"/>
      <c r="Y207" s="283"/>
      <c r="Z207" s="283"/>
    </row>
    <row r="208" spans="1:26" ht="15.75" customHeight="1">
      <c r="A208" s="386"/>
      <c r="B208" s="283"/>
      <c r="C208" s="283"/>
      <c r="D208" s="283"/>
      <c r="E208" s="283"/>
      <c r="F208" s="283"/>
      <c r="G208" s="386"/>
      <c r="H208" s="386"/>
      <c r="I208" s="386"/>
      <c r="J208" s="386"/>
      <c r="K208" s="386"/>
      <c r="L208" s="386"/>
      <c r="M208" s="386"/>
      <c r="N208" s="386"/>
      <c r="O208" s="386"/>
      <c r="P208" s="283"/>
      <c r="Q208" s="283"/>
      <c r="R208" s="283"/>
      <c r="S208" s="283"/>
      <c r="T208" s="283"/>
      <c r="U208" s="283"/>
      <c r="V208" s="283"/>
      <c r="W208" s="283"/>
      <c r="X208" s="283"/>
      <c r="Y208" s="283"/>
      <c r="Z208" s="283"/>
    </row>
    <row r="209" spans="1:26" ht="15.75" customHeight="1">
      <c r="A209" s="386"/>
      <c r="B209" s="283"/>
      <c r="C209" s="283"/>
      <c r="D209" s="283"/>
      <c r="E209" s="283"/>
      <c r="F209" s="283"/>
      <c r="G209" s="386"/>
      <c r="H209" s="386"/>
      <c r="I209" s="386"/>
      <c r="J209" s="386"/>
      <c r="K209" s="386"/>
      <c r="L209" s="386"/>
      <c r="M209" s="386"/>
      <c r="N209" s="386"/>
      <c r="O209" s="386"/>
      <c r="P209" s="283"/>
      <c r="Q209" s="283"/>
      <c r="R209" s="283"/>
      <c r="S209" s="283"/>
      <c r="T209" s="283"/>
      <c r="U209" s="283"/>
      <c r="V209" s="283"/>
      <c r="W209" s="283"/>
      <c r="X209" s="283"/>
      <c r="Y209" s="283"/>
      <c r="Z209" s="283"/>
    </row>
    <row r="210" spans="1:26" ht="15.75" customHeight="1">
      <c r="A210" s="386"/>
      <c r="B210" s="283"/>
      <c r="C210" s="283"/>
      <c r="D210" s="283"/>
      <c r="E210" s="283"/>
      <c r="F210" s="283"/>
      <c r="G210" s="386"/>
      <c r="H210" s="386"/>
      <c r="I210" s="386"/>
      <c r="J210" s="386"/>
      <c r="K210" s="386"/>
      <c r="L210" s="386"/>
      <c r="M210" s="386"/>
      <c r="N210" s="386"/>
      <c r="O210" s="386"/>
      <c r="P210" s="283"/>
      <c r="Q210" s="283"/>
      <c r="R210" s="283"/>
      <c r="S210" s="283"/>
      <c r="T210" s="283"/>
      <c r="U210" s="283"/>
      <c r="V210" s="283"/>
      <c r="W210" s="283"/>
      <c r="X210" s="283"/>
      <c r="Y210" s="283"/>
      <c r="Z210" s="283"/>
    </row>
    <row r="211" spans="1:26" ht="15.75" customHeight="1">
      <c r="A211" s="386"/>
      <c r="B211" s="283"/>
      <c r="C211" s="283"/>
      <c r="D211" s="283"/>
      <c r="E211" s="283"/>
      <c r="F211" s="283"/>
      <c r="G211" s="386"/>
      <c r="H211" s="386"/>
      <c r="I211" s="386"/>
      <c r="J211" s="386"/>
      <c r="K211" s="386"/>
      <c r="L211" s="386"/>
      <c r="M211" s="386"/>
      <c r="N211" s="386"/>
      <c r="O211" s="386"/>
      <c r="P211" s="283"/>
      <c r="Q211" s="283"/>
      <c r="R211" s="283"/>
      <c r="S211" s="283"/>
      <c r="T211" s="283"/>
      <c r="U211" s="283"/>
      <c r="V211" s="283"/>
      <c r="W211" s="283"/>
      <c r="X211" s="283"/>
      <c r="Y211" s="283"/>
      <c r="Z211" s="283"/>
    </row>
    <row r="212" spans="1:26" ht="15.75" customHeight="1">
      <c r="A212" s="386"/>
      <c r="B212" s="283"/>
      <c r="C212" s="283"/>
      <c r="D212" s="283"/>
      <c r="E212" s="283"/>
      <c r="F212" s="283"/>
      <c r="G212" s="386"/>
      <c r="H212" s="386"/>
      <c r="I212" s="386"/>
      <c r="J212" s="386"/>
      <c r="K212" s="386"/>
      <c r="L212" s="386"/>
      <c r="M212" s="386"/>
      <c r="N212" s="386"/>
      <c r="O212" s="386"/>
      <c r="P212" s="283"/>
      <c r="Q212" s="283"/>
      <c r="R212" s="283"/>
      <c r="S212" s="283"/>
      <c r="T212" s="283"/>
      <c r="U212" s="283"/>
      <c r="V212" s="283"/>
      <c r="W212" s="283"/>
      <c r="X212" s="283"/>
      <c r="Y212" s="283"/>
      <c r="Z212" s="283"/>
    </row>
    <row r="213" spans="1:26" ht="15.75" customHeight="1">
      <c r="A213" s="386"/>
      <c r="B213" s="283"/>
      <c r="C213" s="283"/>
      <c r="D213" s="283"/>
      <c r="E213" s="283"/>
      <c r="F213" s="283"/>
      <c r="G213" s="386"/>
      <c r="H213" s="386"/>
      <c r="I213" s="386"/>
      <c r="J213" s="386"/>
      <c r="K213" s="386"/>
      <c r="L213" s="386"/>
      <c r="M213" s="386"/>
      <c r="N213" s="386"/>
      <c r="O213" s="386"/>
      <c r="P213" s="283"/>
      <c r="Q213" s="283"/>
      <c r="R213" s="283"/>
      <c r="S213" s="283"/>
      <c r="T213" s="283"/>
      <c r="U213" s="283"/>
      <c r="V213" s="283"/>
      <c r="W213" s="283"/>
      <c r="X213" s="283"/>
      <c r="Y213" s="283"/>
      <c r="Z213" s="283"/>
    </row>
    <row r="214" spans="1:26" ht="15.75" customHeight="1">
      <c r="A214" s="386"/>
      <c r="B214" s="283"/>
      <c r="C214" s="283"/>
      <c r="D214" s="283"/>
      <c r="E214" s="283"/>
      <c r="F214" s="283"/>
      <c r="G214" s="386"/>
      <c r="H214" s="386"/>
      <c r="I214" s="386"/>
      <c r="J214" s="386"/>
      <c r="K214" s="386"/>
      <c r="L214" s="386"/>
      <c r="M214" s="386"/>
      <c r="N214" s="386"/>
      <c r="O214" s="386"/>
      <c r="P214" s="283"/>
      <c r="Q214" s="283"/>
      <c r="R214" s="283"/>
      <c r="S214" s="283"/>
      <c r="T214" s="283"/>
      <c r="U214" s="283"/>
      <c r="V214" s="283"/>
      <c r="W214" s="283"/>
      <c r="X214" s="283"/>
      <c r="Y214" s="283"/>
      <c r="Z214" s="283"/>
    </row>
    <row r="215" spans="1:26" ht="15.75" customHeight="1">
      <c r="A215" s="386"/>
      <c r="B215" s="283"/>
      <c r="C215" s="283"/>
      <c r="D215" s="283"/>
      <c r="E215" s="283"/>
      <c r="F215" s="283"/>
      <c r="G215" s="386"/>
      <c r="H215" s="386"/>
      <c r="I215" s="386"/>
      <c r="J215" s="386"/>
      <c r="K215" s="386"/>
      <c r="L215" s="386"/>
      <c r="M215" s="386"/>
      <c r="N215" s="386"/>
      <c r="O215" s="386"/>
      <c r="P215" s="283"/>
      <c r="Q215" s="283"/>
      <c r="R215" s="283"/>
      <c r="S215" s="283"/>
      <c r="T215" s="283"/>
      <c r="U215" s="283"/>
      <c r="V215" s="283"/>
      <c r="W215" s="283"/>
      <c r="X215" s="283"/>
      <c r="Y215" s="283"/>
      <c r="Z215" s="283"/>
    </row>
    <row r="216" spans="1:26" ht="15.75" customHeight="1">
      <c r="A216" s="386"/>
      <c r="B216" s="283"/>
      <c r="C216" s="283"/>
      <c r="D216" s="283"/>
      <c r="E216" s="283"/>
      <c r="F216" s="283"/>
      <c r="G216" s="386"/>
      <c r="H216" s="386"/>
      <c r="I216" s="386"/>
      <c r="J216" s="386"/>
      <c r="K216" s="386"/>
      <c r="L216" s="386"/>
      <c r="M216" s="386"/>
      <c r="N216" s="386"/>
      <c r="O216" s="386"/>
      <c r="P216" s="283"/>
      <c r="Q216" s="283"/>
      <c r="R216" s="283"/>
      <c r="S216" s="283"/>
      <c r="T216" s="283"/>
      <c r="U216" s="283"/>
      <c r="V216" s="283"/>
      <c r="W216" s="283"/>
      <c r="X216" s="283"/>
      <c r="Y216" s="283"/>
      <c r="Z216" s="283"/>
    </row>
    <row r="217" spans="1:26" ht="15.75" customHeight="1">
      <c r="A217" s="386"/>
      <c r="B217" s="283"/>
      <c r="C217" s="283"/>
      <c r="D217" s="283"/>
      <c r="E217" s="283"/>
      <c r="F217" s="283"/>
      <c r="G217" s="386"/>
      <c r="H217" s="386"/>
      <c r="I217" s="386"/>
      <c r="J217" s="386"/>
      <c r="K217" s="386"/>
      <c r="L217" s="386"/>
      <c r="M217" s="386"/>
      <c r="N217" s="386"/>
      <c r="O217" s="386"/>
      <c r="P217" s="283"/>
      <c r="Q217" s="283"/>
      <c r="R217" s="283"/>
      <c r="S217" s="283"/>
      <c r="T217" s="283"/>
      <c r="U217" s="283"/>
      <c r="V217" s="283"/>
      <c r="W217" s="283"/>
      <c r="X217" s="283"/>
      <c r="Y217" s="283"/>
      <c r="Z217" s="283"/>
    </row>
    <row r="218" spans="1:26" ht="15.75" customHeight="1">
      <c r="A218" s="386"/>
      <c r="B218" s="283"/>
      <c r="C218" s="283"/>
      <c r="D218" s="283"/>
      <c r="E218" s="283"/>
      <c r="F218" s="283"/>
      <c r="G218" s="386"/>
      <c r="H218" s="386"/>
      <c r="I218" s="386"/>
      <c r="J218" s="386"/>
      <c r="K218" s="386"/>
      <c r="L218" s="386"/>
      <c r="M218" s="386"/>
      <c r="N218" s="386"/>
      <c r="O218" s="386"/>
      <c r="P218" s="283"/>
      <c r="Q218" s="283"/>
      <c r="R218" s="283"/>
      <c r="S218" s="283"/>
      <c r="T218" s="283"/>
      <c r="U218" s="283"/>
      <c r="V218" s="283"/>
      <c r="W218" s="283"/>
      <c r="X218" s="283"/>
      <c r="Y218" s="283"/>
      <c r="Z218" s="283"/>
    </row>
    <row r="219" spans="1:26" ht="15.75" customHeight="1">
      <c r="A219" s="386"/>
      <c r="B219" s="283"/>
      <c r="C219" s="283"/>
      <c r="D219" s="283"/>
      <c r="E219" s="283"/>
      <c r="F219" s="283"/>
      <c r="G219" s="386"/>
      <c r="H219" s="386"/>
      <c r="I219" s="386"/>
      <c r="J219" s="386"/>
      <c r="K219" s="386"/>
      <c r="L219" s="386"/>
      <c r="M219" s="386"/>
      <c r="N219" s="386"/>
      <c r="O219" s="386"/>
      <c r="P219" s="283"/>
      <c r="Q219" s="283"/>
      <c r="R219" s="283"/>
      <c r="S219" s="283"/>
      <c r="T219" s="283"/>
      <c r="U219" s="283"/>
      <c r="V219" s="283"/>
      <c r="W219" s="283"/>
      <c r="X219" s="283"/>
      <c r="Y219" s="283"/>
      <c r="Z219" s="283"/>
    </row>
    <row r="220" spans="1:26" ht="15.75" customHeight="1">
      <c r="A220" s="386"/>
      <c r="B220" s="283"/>
      <c r="C220" s="283"/>
      <c r="D220" s="283"/>
      <c r="E220" s="283"/>
      <c r="F220" s="283"/>
      <c r="G220" s="386"/>
      <c r="H220" s="386"/>
      <c r="I220" s="386"/>
      <c r="J220" s="386"/>
      <c r="K220" s="386"/>
      <c r="L220" s="386"/>
      <c r="M220" s="386"/>
      <c r="N220" s="386"/>
      <c r="O220" s="386"/>
      <c r="P220" s="283"/>
      <c r="Q220" s="283"/>
      <c r="R220" s="283"/>
      <c r="S220" s="283"/>
      <c r="T220" s="283"/>
      <c r="U220" s="283"/>
      <c r="V220" s="283"/>
      <c r="W220" s="283"/>
      <c r="X220" s="283"/>
      <c r="Y220" s="283"/>
      <c r="Z220" s="283"/>
    </row>
    <row r="221" spans="1:26" ht="15.75" customHeight="1">
      <c r="A221" s="386"/>
      <c r="B221" s="283"/>
      <c r="C221" s="283"/>
      <c r="D221" s="283"/>
      <c r="E221" s="283"/>
      <c r="F221" s="283"/>
      <c r="G221" s="386"/>
      <c r="H221" s="386"/>
      <c r="I221" s="386"/>
      <c r="J221" s="386"/>
      <c r="K221" s="386"/>
      <c r="L221" s="386"/>
      <c r="M221" s="386"/>
      <c r="N221" s="386"/>
      <c r="O221" s="386"/>
      <c r="P221" s="283"/>
      <c r="Q221" s="283"/>
      <c r="R221" s="283"/>
      <c r="S221" s="283"/>
      <c r="T221" s="283"/>
      <c r="U221" s="283"/>
      <c r="V221" s="283"/>
      <c r="W221" s="283"/>
      <c r="X221" s="283"/>
      <c r="Y221" s="283"/>
      <c r="Z221" s="283"/>
    </row>
    <row r="222" spans="1:26" ht="15.75" customHeight="1">
      <c r="A222" s="386"/>
      <c r="B222" s="283"/>
      <c r="C222" s="283"/>
      <c r="D222" s="283"/>
      <c r="E222" s="283"/>
      <c r="F222" s="283"/>
      <c r="G222" s="386"/>
      <c r="H222" s="386"/>
      <c r="I222" s="386"/>
      <c r="J222" s="386"/>
      <c r="K222" s="386"/>
      <c r="L222" s="386"/>
      <c r="M222" s="386"/>
      <c r="N222" s="386"/>
      <c r="O222" s="386"/>
      <c r="P222" s="283"/>
      <c r="Q222" s="283"/>
      <c r="R222" s="283"/>
      <c r="S222" s="283"/>
      <c r="T222" s="283"/>
      <c r="U222" s="283"/>
      <c r="V222" s="283"/>
      <c r="W222" s="283"/>
      <c r="X222" s="283"/>
      <c r="Y222" s="283"/>
      <c r="Z222" s="283"/>
    </row>
    <row r="223" spans="1:26" ht="15.75" customHeight="1">
      <c r="A223" s="386"/>
      <c r="B223" s="283"/>
      <c r="C223" s="283"/>
      <c r="D223" s="283"/>
      <c r="E223" s="283"/>
      <c r="F223" s="283"/>
      <c r="G223" s="386"/>
      <c r="H223" s="386"/>
      <c r="I223" s="386"/>
      <c r="J223" s="386"/>
      <c r="K223" s="386"/>
      <c r="L223" s="386"/>
      <c r="M223" s="386"/>
      <c r="N223" s="386"/>
      <c r="O223" s="386"/>
      <c r="P223" s="283"/>
      <c r="Q223" s="283"/>
      <c r="R223" s="283"/>
      <c r="S223" s="283"/>
      <c r="T223" s="283"/>
      <c r="U223" s="283"/>
      <c r="V223" s="283"/>
      <c r="W223" s="283"/>
      <c r="X223" s="283"/>
      <c r="Y223" s="283"/>
      <c r="Z223" s="283"/>
    </row>
    <row r="224" spans="1:26" ht="15.75" customHeight="1">
      <c r="A224" s="386"/>
      <c r="B224" s="283"/>
      <c r="C224" s="283"/>
      <c r="D224" s="283"/>
      <c r="E224" s="283"/>
      <c r="F224" s="283"/>
      <c r="G224" s="386"/>
      <c r="H224" s="386"/>
      <c r="I224" s="386"/>
      <c r="J224" s="386"/>
      <c r="K224" s="386"/>
      <c r="L224" s="386"/>
      <c r="M224" s="386"/>
      <c r="N224" s="386"/>
      <c r="O224" s="386"/>
      <c r="P224" s="283"/>
      <c r="Q224" s="283"/>
      <c r="R224" s="283"/>
      <c r="S224" s="283"/>
      <c r="T224" s="283"/>
      <c r="U224" s="283"/>
      <c r="V224" s="283"/>
      <c r="W224" s="283"/>
      <c r="X224" s="283"/>
      <c r="Y224" s="283"/>
      <c r="Z224" s="283"/>
    </row>
    <row r="225" spans="1:26" ht="15.75" customHeight="1">
      <c r="A225" s="386"/>
      <c r="B225" s="283"/>
      <c r="C225" s="283"/>
      <c r="D225" s="283"/>
      <c r="E225" s="283"/>
      <c r="F225" s="283"/>
      <c r="G225" s="386"/>
      <c r="H225" s="386"/>
      <c r="I225" s="386"/>
      <c r="J225" s="386"/>
      <c r="K225" s="386"/>
      <c r="L225" s="386"/>
      <c r="M225" s="386"/>
      <c r="N225" s="386"/>
      <c r="O225" s="386"/>
      <c r="P225" s="283"/>
      <c r="Q225" s="283"/>
      <c r="R225" s="283"/>
      <c r="S225" s="283"/>
      <c r="T225" s="283"/>
      <c r="U225" s="283"/>
      <c r="V225" s="283"/>
      <c r="W225" s="283"/>
      <c r="X225" s="283"/>
      <c r="Y225" s="283"/>
      <c r="Z225" s="283"/>
    </row>
    <row r="226" spans="1:26" ht="15.75" customHeight="1">
      <c r="A226" s="386"/>
      <c r="B226" s="283"/>
      <c r="C226" s="283"/>
      <c r="D226" s="283"/>
      <c r="E226" s="283"/>
      <c r="F226" s="283"/>
      <c r="G226" s="386"/>
      <c r="H226" s="386"/>
      <c r="I226" s="386"/>
      <c r="J226" s="386"/>
      <c r="K226" s="386"/>
      <c r="L226" s="386"/>
      <c r="M226" s="386"/>
      <c r="N226" s="386"/>
      <c r="O226" s="386"/>
      <c r="P226" s="283"/>
      <c r="Q226" s="283"/>
      <c r="R226" s="283"/>
      <c r="S226" s="283"/>
      <c r="T226" s="283"/>
      <c r="U226" s="283"/>
      <c r="V226" s="283"/>
      <c r="W226" s="283"/>
      <c r="X226" s="283"/>
      <c r="Y226" s="283"/>
      <c r="Z226" s="283"/>
    </row>
    <row r="227" spans="1:26" ht="15.75" customHeight="1">
      <c r="A227" s="386"/>
      <c r="B227" s="283"/>
      <c r="C227" s="283"/>
      <c r="D227" s="283"/>
      <c r="E227" s="283"/>
      <c r="F227" s="283"/>
      <c r="G227" s="386"/>
      <c r="H227" s="386"/>
      <c r="I227" s="386"/>
      <c r="J227" s="386"/>
      <c r="K227" s="386"/>
      <c r="L227" s="386"/>
      <c r="M227" s="386"/>
      <c r="N227" s="386"/>
      <c r="O227" s="386"/>
      <c r="P227" s="283"/>
      <c r="Q227" s="283"/>
      <c r="R227" s="283"/>
      <c r="S227" s="283"/>
      <c r="T227" s="283"/>
      <c r="U227" s="283"/>
      <c r="V227" s="283"/>
      <c r="W227" s="283"/>
      <c r="X227" s="283"/>
      <c r="Y227" s="283"/>
      <c r="Z227" s="283"/>
    </row>
    <row r="228" spans="1:26" ht="15.75" customHeight="1">
      <c r="A228" s="386"/>
      <c r="B228" s="283"/>
      <c r="C228" s="283"/>
      <c r="D228" s="283"/>
      <c r="E228" s="283"/>
      <c r="F228" s="283"/>
      <c r="G228" s="386"/>
      <c r="H228" s="386"/>
      <c r="I228" s="386"/>
      <c r="J228" s="386"/>
      <c r="K228" s="386"/>
      <c r="L228" s="386"/>
      <c r="M228" s="386"/>
      <c r="N228" s="386"/>
      <c r="O228" s="386"/>
      <c r="P228" s="283"/>
      <c r="Q228" s="283"/>
      <c r="R228" s="283"/>
      <c r="S228" s="283"/>
      <c r="T228" s="283"/>
      <c r="U228" s="283"/>
      <c r="V228" s="283"/>
      <c r="W228" s="283"/>
      <c r="X228" s="283"/>
      <c r="Y228" s="283"/>
      <c r="Z228" s="283"/>
    </row>
    <row r="229" spans="1:26" ht="15.75" customHeight="1">
      <c r="A229" s="386"/>
      <c r="B229" s="283"/>
      <c r="C229" s="283"/>
      <c r="D229" s="283"/>
      <c r="E229" s="283"/>
      <c r="F229" s="283"/>
      <c r="G229" s="386"/>
      <c r="H229" s="386"/>
      <c r="I229" s="386"/>
      <c r="J229" s="386"/>
      <c r="K229" s="386"/>
      <c r="L229" s="386"/>
      <c r="M229" s="386"/>
      <c r="N229" s="386"/>
      <c r="O229" s="386"/>
      <c r="P229" s="283"/>
      <c r="Q229" s="283"/>
      <c r="R229" s="283"/>
      <c r="S229" s="283"/>
      <c r="T229" s="283"/>
      <c r="U229" s="283"/>
      <c r="V229" s="283"/>
      <c r="W229" s="283"/>
      <c r="X229" s="283"/>
      <c r="Y229" s="283"/>
      <c r="Z229" s="283"/>
    </row>
    <row r="230" spans="1:26" ht="15.75" customHeight="1">
      <c r="A230" s="386"/>
      <c r="B230" s="283"/>
      <c r="C230" s="283"/>
      <c r="D230" s="283"/>
      <c r="E230" s="283"/>
      <c r="F230" s="283"/>
      <c r="G230" s="386"/>
      <c r="H230" s="386"/>
      <c r="I230" s="386"/>
      <c r="J230" s="386"/>
      <c r="K230" s="386"/>
      <c r="L230" s="386"/>
      <c r="M230" s="386"/>
      <c r="N230" s="386"/>
      <c r="O230" s="386"/>
      <c r="P230" s="283"/>
      <c r="Q230" s="283"/>
      <c r="R230" s="283"/>
      <c r="S230" s="283"/>
      <c r="T230" s="283"/>
      <c r="U230" s="283"/>
      <c r="V230" s="283"/>
      <c r="W230" s="283"/>
      <c r="X230" s="283"/>
      <c r="Y230" s="283"/>
      <c r="Z230" s="283"/>
    </row>
    <row r="231" spans="1:26" ht="15.75" customHeight="1">
      <c r="A231" s="386"/>
      <c r="B231" s="283"/>
      <c r="C231" s="283"/>
      <c r="D231" s="283"/>
      <c r="E231" s="283"/>
      <c r="F231" s="283"/>
      <c r="G231" s="386"/>
      <c r="H231" s="386"/>
      <c r="I231" s="386"/>
      <c r="J231" s="386"/>
      <c r="K231" s="386"/>
      <c r="L231" s="386"/>
      <c r="M231" s="386"/>
      <c r="N231" s="386"/>
      <c r="O231" s="386"/>
      <c r="P231" s="283"/>
      <c r="Q231" s="283"/>
      <c r="R231" s="283"/>
      <c r="S231" s="283"/>
      <c r="T231" s="283"/>
      <c r="U231" s="283"/>
      <c r="V231" s="283"/>
      <c r="W231" s="283"/>
      <c r="X231" s="283"/>
      <c r="Y231" s="283"/>
      <c r="Z231" s="283"/>
    </row>
    <row r="232" spans="1:26" ht="15.75" customHeight="1">
      <c r="A232" s="386"/>
      <c r="B232" s="283"/>
      <c r="C232" s="283"/>
      <c r="D232" s="283"/>
      <c r="E232" s="283"/>
      <c r="F232" s="283"/>
      <c r="G232" s="386"/>
      <c r="H232" s="386"/>
      <c r="I232" s="386"/>
      <c r="J232" s="386"/>
      <c r="K232" s="386"/>
      <c r="L232" s="386"/>
      <c r="M232" s="386"/>
      <c r="N232" s="386"/>
      <c r="O232" s="386"/>
      <c r="P232" s="283"/>
      <c r="Q232" s="283"/>
      <c r="R232" s="283"/>
      <c r="S232" s="283"/>
      <c r="T232" s="283"/>
      <c r="U232" s="283"/>
      <c r="V232" s="283"/>
      <c r="W232" s="283"/>
      <c r="X232" s="283"/>
      <c r="Y232" s="283"/>
      <c r="Z232" s="283"/>
    </row>
    <row r="233" spans="1:26" ht="15.75" customHeight="1">
      <c r="A233" s="386"/>
      <c r="B233" s="283"/>
      <c r="C233" s="283"/>
      <c r="D233" s="283"/>
      <c r="E233" s="283"/>
      <c r="F233" s="283"/>
      <c r="G233" s="386"/>
      <c r="H233" s="386"/>
      <c r="I233" s="386"/>
      <c r="J233" s="386"/>
      <c r="K233" s="386"/>
      <c r="L233" s="386"/>
      <c r="M233" s="386"/>
      <c r="N233" s="386"/>
      <c r="O233" s="386"/>
      <c r="P233" s="283"/>
      <c r="Q233" s="283"/>
      <c r="R233" s="283"/>
      <c r="S233" s="283"/>
      <c r="T233" s="283"/>
      <c r="U233" s="283"/>
      <c r="V233" s="283"/>
      <c r="W233" s="283"/>
      <c r="X233" s="283"/>
      <c r="Y233" s="283"/>
      <c r="Z233" s="283"/>
    </row>
    <row r="234" spans="1:26" ht="15.75" customHeight="1">
      <c r="A234" s="386"/>
      <c r="B234" s="283"/>
      <c r="C234" s="283"/>
      <c r="D234" s="283"/>
      <c r="E234" s="283"/>
      <c r="F234" s="283"/>
      <c r="G234" s="386"/>
      <c r="H234" s="386"/>
      <c r="I234" s="386"/>
      <c r="J234" s="386"/>
      <c r="K234" s="386"/>
      <c r="L234" s="386"/>
      <c r="M234" s="386"/>
      <c r="N234" s="386"/>
      <c r="O234" s="386"/>
      <c r="P234" s="283"/>
      <c r="Q234" s="283"/>
      <c r="R234" s="283"/>
      <c r="S234" s="283"/>
      <c r="T234" s="283"/>
      <c r="U234" s="283"/>
      <c r="V234" s="283"/>
      <c r="W234" s="283"/>
      <c r="X234" s="283"/>
      <c r="Y234" s="283"/>
      <c r="Z234" s="283"/>
    </row>
    <row r="235" spans="1:26" ht="15.75" customHeight="1">
      <c r="A235" s="386"/>
      <c r="B235" s="283"/>
      <c r="C235" s="283"/>
      <c r="D235" s="283"/>
      <c r="E235" s="283"/>
      <c r="F235" s="283"/>
      <c r="G235" s="386"/>
      <c r="H235" s="386"/>
      <c r="I235" s="386"/>
      <c r="J235" s="386"/>
      <c r="K235" s="386"/>
      <c r="L235" s="386"/>
      <c r="M235" s="386"/>
      <c r="N235" s="386"/>
      <c r="O235" s="386"/>
      <c r="P235" s="283"/>
      <c r="Q235" s="283"/>
      <c r="R235" s="283"/>
      <c r="S235" s="283"/>
      <c r="T235" s="283"/>
      <c r="U235" s="283"/>
      <c r="V235" s="283"/>
      <c r="W235" s="283"/>
      <c r="X235" s="283"/>
      <c r="Y235" s="283"/>
      <c r="Z235" s="283"/>
    </row>
    <row r="236" spans="1:26" ht="15.75" customHeight="1">
      <c r="A236" s="386"/>
      <c r="B236" s="283"/>
      <c r="C236" s="283"/>
      <c r="D236" s="283"/>
      <c r="E236" s="283"/>
      <c r="F236" s="283"/>
      <c r="G236" s="386"/>
      <c r="H236" s="386"/>
      <c r="I236" s="386"/>
      <c r="J236" s="386"/>
      <c r="K236" s="386"/>
      <c r="L236" s="386"/>
      <c r="M236" s="386"/>
      <c r="N236" s="386"/>
      <c r="O236" s="386"/>
      <c r="P236" s="283"/>
      <c r="Q236" s="283"/>
      <c r="R236" s="283"/>
      <c r="S236" s="283"/>
      <c r="T236" s="283"/>
      <c r="U236" s="283"/>
      <c r="V236" s="283"/>
      <c r="W236" s="283"/>
      <c r="X236" s="283"/>
      <c r="Y236" s="283"/>
      <c r="Z236" s="283"/>
    </row>
    <row r="237" spans="1:26" ht="15.75" customHeight="1">
      <c r="A237" s="386"/>
      <c r="B237" s="283"/>
      <c r="C237" s="283"/>
      <c r="D237" s="283"/>
      <c r="E237" s="283"/>
      <c r="F237" s="283"/>
      <c r="G237" s="386"/>
      <c r="H237" s="386"/>
      <c r="I237" s="386"/>
      <c r="J237" s="386"/>
      <c r="K237" s="386"/>
      <c r="L237" s="386"/>
      <c r="M237" s="386"/>
      <c r="N237" s="386"/>
      <c r="O237" s="386"/>
      <c r="P237" s="283"/>
      <c r="Q237" s="283"/>
      <c r="R237" s="283"/>
      <c r="S237" s="283"/>
      <c r="T237" s="283"/>
      <c r="U237" s="283"/>
      <c r="V237" s="283"/>
      <c r="W237" s="283"/>
      <c r="X237" s="283"/>
      <c r="Y237" s="283"/>
      <c r="Z237" s="283"/>
    </row>
    <row r="238" spans="1:26" ht="15.75" customHeight="1">
      <c r="A238" s="386"/>
      <c r="B238" s="283"/>
      <c r="C238" s="283"/>
      <c r="D238" s="283"/>
      <c r="E238" s="283"/>
      <c r="F238" s="283"/>
      <c r="G238" s="386"/>
      <c r="H238" s="386"/>
      <c r="I238" s="386"/>
      <c r="J238" s="386"/>
      <c r="K238" s="386"/>
      <c r="L238" s="386"/>
      <c r="M238" s="386"/>
      <c r="N238" s="386"/>
      <c r="O238" s="386"/>
      <c r="P238" s="283"/>
      <c r="Q238" s="283"/>
      <c r="R238" s="283"/>
      <c r="S238" s="283"/>
      <c r="T238" s="283"/>
      <c r="U238" s="283"/>
      <c r="V238" s="283"/>
      <c r="W238" s="283"/>
      <c r="X238" s="283"/>
      <c r="Y238" s="283"/>
      <c r="Z238" s="283"/>
    </row>
    <row r="239" spans="1:26" ht="15.75" customHeight="1">
      <c r="A239" s="386"/>
      <c r="B239" s="283"/>
      <c r="C239" s="283"/>
      <c r="D239" s="283"/>
      <c r="E239" s="283"/>
      <c r="F239" s="283"/>
      <c r="G239" s="386"/>
      <c r="H239" s="386"/>
      <c r="I239" s="386"/>
      <c r="J239" s="386"/>
      <c r="K239" s="386"/>
      <c r="L239" s="386"/>
      <c r="M239" s="386"/>
      <c r="N239" s="386"/>
      <c r="O239" s="386"/>
      <c r="P239" s="283"/>
      <c r="Q239" s="283"/>
      <c r="R239" s="283"/>
      <c r="S239" s="283"/>
      <c r="T239" s="283"/>
      <c r="U239" s="283"/>
      <c r="V239" s="283"/>
      <c r="W239" s="283"/>
      <c r="X239" s="283"/>
      <c r="Y239" s="283"/>
      <c r="Z239" s="283"/>
    </row>
    <row r="240" spans="1:26" ht="15.75" customHeight="1">
      <c r="A240" s="386"/>
      <c r="B240" s="283"/>
      <c r="C240" s="283"/>
      <c r="D240" s="283"/>
      <c r="E240" s="283"/>
      <c r="F240" s="283"/>
      <c r="G240" s="386"/>
      <c r="H240" s="386"/>
      <c r="I240" s="386"/>
      <c r="J240" s="386"/>
      <c r="K240" s="386"/>
      <c r="L240" s="386"/>
      <c r="M240" s="386"/>
      <c r="N240" s="386"/>
      <c r="O240" s="386"/>
      <c r="P240" s="283"/>
      <c r="Q240" s="283"/>
      <c r="R240" s="283"/>
      <c r="S240" s="283"/>
      <c r="T240" s="283"/>
      <c r="U240" s="283"/>
      <c r="V240" s="283"/>
      <c r="W240" s="283"/>
      <c r="X240" s="283"/>
      <c r="Y240" s="283"/>
      <c r="Z240" s="283"/>
    </row>
    <row r="241" spans="1:26" ht="15.75" customHeight="1">
      <c r="A241" s="386"/>
      <c r="B241" s="283"/>
      <c r="C241" s="283"/>
      <c r="D241" s="283"/>
      <c r="E241" s="283"/>
      <c r="F241" s="283"/>
      <c r="G241" s="386"/>
      <c r="H241" s="386"/>
      <c r="I241" s="386"/>
      <c r="J241" s="386"/>
      <c r="K241" s="386"/>
      <c r="L241" s="386"/>
      <c r="M241" s="386"/>
      <c r="N241" s="386"/>
      <c r="O241" s="386"/>
      <c r="P241" s="283"/>
      <c r="Q241" s="283"/>
      <c r="R241" s="283"/>
      <c r="S241" s="283"/>
      <c r="T241" s="283"/>
      <c r="U241" s="283"/>
      <c r="V241" s="283"/>
      <c r="W241" s="283"/>
      <c r="X241" s="283"/>
      <c r="Y241" s="283"/>
      <c r="Z241" s="283"/>
    </row>
    <row r="242" spans="1:26" ht="15.75" customHeight="1">
      <c r="A242" s="386"/>
      <c r="B242" s="283"/>
      <c r="C242" s="283"/>
      <c r="D242" s="283"/>
      <c r="E242" s="283"/>
      <c r="F242" s="283"/>
      <c r="G242" s="386"/>
      <c r="H242" s="386"/>
      <c r="I242" s="386"/>
      <c r="J242" s="386"/>
      <c r="K242" s="386"/>
      <c r="L242" s="386"/>
      <c r="M242" s="386"/>
      <c r="N242" s="386"/>
      <c r="O242" s="386"/>
      <c r="P242" s="283"/>
      <c r="Q242" s="283"/>
      <c r="R242" s="283"/>
      <c r="S242" s="283"/>
      <c r="T242" s="283"/>
      <c r="U242" s="283"/>
      <c r="V242" s="283"/>
      <c r="W242" s="283"/>
      <c r="X242" s="283"/>
      <c r="Y242" s="283"/>
      <c r="Z242" s="283"/>
    </row>
    <row r="243" spans="1:26" ht="15.75" customHeight="1">
      <c r="A243" s="386"/>
      <c r="B243" s="283"/>
      <c r="C243" s="283"/>
      <c r="D243" s="283"/>
      <c r="E243" s="283"/>
      <c r="F243" s="283"/>
      <c r="G243" s="386"/>
      <c r="H243" s="386"/>
      <c r="I243" s="386"/>
      <c r="J243" s="386"/>
      <c r="K243" s="386"/>
      <c r="L243" s="386"/>
      <c r="M243" s="386"/>
      <c r="N243" s="386"/>
      <c r="O243" s="386"/>
      <c r="P243" s="283"/>
      <c r="Q243" s="283"/>
      <c r="R243" s="283"/>
      <c r="S243" s="283"/>
      <c r="T243" s="283"/>
      <c r="U243" s="283"/>
      <c r="V243" s="283"/>
      <c r="W243" s="283"/>
      <c r="X243" s="283"/>
      <c r="Y243" s="283"/>
      <c r="Z243" s="283"/>
    </row>
    <row r="244" spans="1:26" ht="15.75" customHeight="1">
      <c r="A244" s="386"/>
      <c r="B244" s="283"/>
      <c r="C244" s="283"/>
      <c r="D244" s="283"/>
      <c r="E244" s="283"/>
      <c r="F244" s="283"/>
      <c r="G244" s="386"/>
      <c r="H244" s="386"/>
      <c r="I244" s="386"/>
      <c r="J244" s="386"/>
      <c r="K244" s="386"/>
      <c r="L244" s="386"/>
      <c r="M244" s="386"/>
      <c r="N244" s="386"/>
      <c r="O244" s="386"/>
      <c r="P244" s="283"/>
      <c r="Q244" s="283"/>
      <c r="R244" s="283"/>
      <c r="S244" s="283"/>
      <c r="T244" s="283"/>
      <c r="U244" s="283"/>
      <c r="V244" s="283"/>
      <c r="W244" s="283"/>
      <c r="X244" s="283"/>
      <c r="Y244" s="283"/>
      <c r="Z244" s="283"/>
    </row>
    <row r="245" spans="1:26" ht="15.75" customHeight="1">
      <c r="A245" s="386"/>
      <c r="B245" s="283"/>
      <c r="C245" s="283"/>
      <c r="D245" s="283"/>
      <c r="E245" s="283"/>
      <c r="F245" s="283"/>
      <c r="G245" s="386"/>
      <c r="H245" s="386"/>
      <c r="I245" s="386"/>
      <c r="J245" s="386"/>
      <c r="K245" s="386"/>
      <c r="L245" s="386"/>
      <c r="M245" s="386"/>
      <c r="N245" s="386"/>
      <c r="O245" s="386"/>
      <c r="P245" s="283"/>
      <c r="Q245" s="283"/>
      <c r="R245" s="283"/>
      <c r="S245" s="283"/>
      <c r="T245" s="283"/>
      <c r="U245" s="283"/>
      <c r="V245" s="283"/>
      <c r="W245" s="283"/>
      <c r="X245" s="283"/>
      <c r="Y245" s="283"/>
      <c r="Z245" s="283"/>
    </row>
    <row r="246" spans="1:26" ht="15.75" customHeight="1">
      <c r="A246" s="386"/>
      <c r="B246" s="283"/>
      <c r="C246" s="283"/>
      <c r="D246" s="283"/>
      <c r="E246" s="283"/>
      <c r="F246" s="283"/>
      <c r="G246" s="386"/>
      <c r="H246" s="386"/>
      <c r="I246" s="386"/>
      <c r="J246" s="386"/>
      <c r="K246" s="386"/>
      <c r="L246" s="386"/>
      <c r="M246" s="386"/>
      <c r="N246" s="386"/>
      <c r="O246" s="386"/>
      <c r="P246" s="283"/>
      <c r="Q246" s="283"/>
      <c r="R246" s="283"/>
      <c r="S246" s="283"/>
      <c r="T246" s="283"/>
      <c r="U246" s="283"/>
      <c r="V246" s="283"/>
      <c r="W246" s="283"/>
      <c r="X246" s="283"/>
      <c r="Y246" s="283"/>
      <c r="Z246" s="283"/>
    </row>
    <row r="247" spans="1:26" ht="15.75" customHeight="1">
      <c r="A247" s="386"/>
      <c r="B247" s="283"/>
      <c r="C247" s="283"/>
      <c r="D247" s="283"/>
      <c r="E247" s="283"/>
      <c r="F247" s="283"/>
      <c r="G247" s="386"/>
      <c r="H247" s="386"/>
      <c r="I247" s="386"/>
      <c r="J247" s="386"/>
      <c r="K247" s="386"/>
      <c r="L247" s="386"/>
      <c r="M247" s="386"/>
      <c r="N247" s="386"/>
      <c r="O247" s="386"/>
      <c r="P247" s="283"/>
      <c r="Q247" s="283"/>
      <c r="R247" s="283"/>
      <c r="S247" s="283"/>
      <c r="T247" s="283"/>
      <c r="U247" s="283"/>
      <c r="V247" s="283"/>
      <c r="W247" s="283"/>
      <c r="X247" s="283"/>
      <c r="Y247" s="283"/>
      <c r="Z247" s="283"/>
    </row>
    <row r="248" spans="1:26" ht="15.75" customHeight="1">
      <c r="A248" s="386"/>
      <c r="B248" s="283"/>
      <c r="C248" s="283"/>
      <c r="D248" s="283"/>
      <c r="E248" s="283"/>
      <c r="F248" s="283"/>
      <c r="G248" s="386"/>
      <c r="H248" s="386"/>
      <c r="I248" s="386"/>
      <c r="J248" s="386"/>
      <c r="K248" s="386"/>
      <c r="L248" s="386"/>
      <c r="M248" s="386"/>
      <c r="N248" s="386"/>
      <c r="O248" s="386"/>
      <c r="P248" s="283"/>
      <c r="Q248" s="283"/>
      <c r="R248" s="283"/>
      <c r="S248" s="283"/>
      <c r="T248" s="283"/>
      <c r="U248" s="283"/>
      <c r="V248" s="283"/>
      <c r="W248" s="283"/>
      <c r="X248" s="283"/>
      <c r="Y248" s="283"/>
      <c r="Z248" s="283"/>
    </row>
    <row r="249" spans="1:26" ht="15.75" customHeight="1">
      <c r="A249" s="386"/>
      <c r="B249" s="283"/>
      <c r="C249" s="283"/>
      <c r="D249" s="283"/>
      <c r="E249" s="283"/>
      <c r="F249" s="283"/>
      <c r="G249" s="386"/>
      <c r="H249" s="386"/>
      <c r="I249" s="386"/>
      <c r="J249" s="386"/>
      <c r="K249" s="386"/>
      <c r="L249" s="386"/>
      <c r="M249" s="386"/>
      <c r="N249" s="386"/>
      <c r="O249" s="386"/>
      <c r="P249" s="283"/>
      <c r="Q249" s="283"/>
      <c r="R249" s="283"/>
      <c r="S249" s="283"/>
      <c r="T249" s="283"/>
      <c r="U249" s="283"/>
      <c r="V249" s="283"/>
      <c r="W249" s="283"/>
      <c r="X249" s="283"/>
      <c r="Y249" s="283"/>
      <c r="Z249" s="283"/>
    </row>
    <row r="250" spans="1:26" ht="15.75" customHeight="1">
      <c r="A250" s="386"/>
      <c r="B250" s="283"/>
      <c r="C250" s="283"/>
      <c r="D250" s="283"/>
      <c r="E250" s="283"/>
      <c r="F250" s="283"/>
      <c r="G250" s="386"/>
      <c r="H250" s="386"/>
      <c r="I250" s="386"/>
      <c r="J250" s="386"/>
      <c r="K250" s="386"/>
      <c r="L250" s="386"/>
      <c r="M250" s="386"/>
      <c r="N250" s="386"/>
      <c r="O250" s="386"/>
      <c r="P250" s="283"/>
      <c r="Q250" s="283"/>
      <c r="R250" s="283"/>
      <c r="S250" s="283"/>
      <c r="T250" s="283"/>
      <c r="U250" s="283"/>
      <c r="V250" s="283"/>
      <c r="W250" s="283"/>
      <c r="X250" s="283"/>
      <c r="Y250" s="283"/>
      <c r="Z250" s="283"/>
    </row>
    <row r="251" spans="1:26" ht="15.75" customHeight="1">
      <c r="A251" s="386"/>
      <c r="B251" s="283"/>
      <c r="C251" s="283"/>
      <c r="D251" s="283"/>
      <c r="E251" s="283"/>
      <c r="F251" s="283"/>
      <c r="G251" s="386"/>
      <c r="H251" s="386"/>
      <c r="I251" s="386"/>
      <c r="J251" s="386"/>
      <c r="K251" s="386"/>
      <c r="L251" s="386"/>
      <c r="M251" s="386"/>
      <c r="N251" s="386"/>
      <c r="O251" s="386"/>
      <c r="P251" s="283"/>
      <c r="Q251" s="283"/>
      <c r="R251" s="283"/>
      <c r="S251" s="283"/>
      <c r="T251" s="283"/>
      <c r="U251" s="283"/>
      <c r="V251" s="283"/>
      <c r="W251" s="283"/>
      <c r="X251" s="283"/>
      <c r="Y251" s="283"/>
      <c r="Z251" s="283"/>
    </row>
    <row r="252" spans="1:26" ht="15.75" customHeight="1">
      <c r="A252" s="386"/>
      <c r="B252" s="283"/>
      <c r="C252" s="283"/>
      <c r="D252" s="283"/>
      <c r="E252" s="283"/>
      <c r="F252" s="283"/>
      <c r="G252" s="386"/>
      <c r="H252" s="386"/>
      <c r="I252" s="386"/>
      <c r="J252" s="386"/>
      <c r="K252" s="386"/>
      <c r="L252" s="386"/>
      <c r="M252" s="386"/>
      <c r="N252" s="386"/>
      <c r="O252" s="386"/>
      <c r="P252" s="283"/>
      <c r="Q252" s="283"/>
      <c r="R252" s="283"/>
      <c r="S252" s="283"/>
      <c r="T252" s="283"/>
      <c r="U252" s="283"/>
      <c r="V252" s="283"/>
      <c r="W252" s="283"/>
      <c r="X252" s="283"/>
      <c r="Y252" s="283"/>
      <c r="Z252" s="283"/>
    </row>
    <row r="253" spans="1:26" ht="15.75" customHeight="1">
      <c r="A253" s="386"/>
      <c r="B253" s="283"/>
      <c r="C253" s="283"/>
      <c r="D253" s="283"/>
      <c r="E253" s="283"/>
      <c r="F253" s="283"/>
      <c r="G253" s="386"/>
      <c r="H253" s="386"/>
      <c r="I253" s="386"/>
      <c r="J253" s="386"/>
      <c r="K253" s="386"/>
      <c r="L253" s="386"/>
      <c r="M253" s="386"/>
      <c r="N253" s="386"/>
      <c r="O253" s="386"/>
      <c r="P253" s="283"/>
      <c r="Q253" s="283"/>
      <c r="R253" s="283"/>
      <c r="S253" s="283"/>
      <c r="T253" s="283"/>
      <c r="U253" s="283"/>
      <c r="V253" s="283"/>
      <c r="W253" s="283"/>
      <c r="X253" s="283"/>
      <c r="Y253" s="283"/>
      <c r="Z253" s="283"/>
    </row>
    <row r="254" spans="1:26" ht="15.75" customHeight="1">
      <c r="A254" s="386"/>
      <c r="B254" s="283"/>
      <c r="C254" s="283"/>
      <c r="D254" s="283"/>
      <c r="E254" s="283"/>
      <c r="F254" s="283"/>
      <c r="G254" s="386"/>
      <c r="H254" s="386"/>
      <c r="I254" s="386"/>
      <c r="J254" s="386"/>
      <c r="K254" s="386"/>
      <c r="L254" s="386"/>
      <c r="M254" s="386"/>
      <c r="N254" s="386"/>
      <c r="O254" s="386"/>
      <c r="P254" s="283"/>
      <c r="Q254" s="283"/>
      <c r="R254" s="283"/>
      <c r="S254" s="283"/>
      <c r="T254" s="283"/>
      <c r="U254" s="283"/>
      <c r="V254" s="283"/>
      <c r="W254" s="283"/>
      <c r="X254" s="283"/>
      <c r="Y254" s="283"/>
      <c r="Z254" s="283"/>
    </row>
    <row r="255" spans="1:26" ht="15.75" customHeight="1">
      <c r="A255" s="386"/>
      <c r="B255" s="283"/>
      <c r="C255" s="283"/>
      <c r="D255" s="283"/>
      <c r="E255" s="283"/>
      <c r="F255" s="283"/>
      <c r="G255" s="386"/>
      <c r="H255" s="386"/>
      <c r="I255" s="386"/>
      <c r="J255" s="386"/>
      <c r="K255" s="386"/>
      <c r="L255" s="386"/>
      <c r="M255" s="386"/>
      <c r="N255" s="386"/>
      <c r="O255" s="386"/>
      <c r="P255" s="283"/>
      <c r="Q255" s="283"/>
      <c r="R255" s="283"/>
      <c r="S255" s="283"/>
      <c r="T255" s="283"/>
      <c r="U255" s="283"/>
      <c r="V255" s="283"/>
      <c r="W255" s="283"/>
      <c r="X255" s="283"/>
      <c r="Y255" s="283"/>
      <c r="Z255" s="283"/>
    </row>
    <row r="256" spans="1:26" ht="15.75" customHeight="1">
      <c r="A256" s="386"/>
      <c r="B256" s="283"/>
      <c r="C256" s="283"/>
      <c r="D256" s="283"/>
      <c r="E256" s="283"/>
      <c r="F256" s="283"/>
      <c r="G256" s="386"/>
      <c r="H256" s="386"/>
      <c r="I256" s="386"/>
      <c r="J256" s="386"/>
      <c r="K256" s="386"/>
      <c r="L256" s="386"/>
      <c r="M256" s="386"/>
      <c r="N256" s="386"/>
      <c r="O256" s="386"/>
      <c r="P256" s="283"/>
      <c r="Q256" s="283"/>
      <c r="R256" s="283"/>
      <c r="S256" s="283"/>
      <c r="T256" s="283"/>
      <c r="U256" s="283"/>
      <c r="V256" s="283"/>
      <c r="W256" s="283"/>
      <c r="X256" s="283"/>
      <c r="Y256" s="283"/>
      <c r="Z256" s="283"/>
    </row>
    <row r="257" spans="1:26" ht="15.75" customHeight="1">
      <c r="A257" s="386"/>
      <c r="B257" s="283"/>
      <c r="C257" s="283"/>
      <c r="D257" s="283"/>
      <c r="E257" s="283"/>
      <c r="F257" s="283"/>
      <c r="G257" s="386"/>
      <c r="H257" s="386"/>
      <c r="I257" s="386"/>
      <c r="J257" s="386"/>
      <c r="K257" s="386"/>
      <c r="L257" s="386"/>
      <c r="M257" s="386"/>
      <c r="N257" s="386"/>
      <c r="O257" s="386"/>
      <c r="P257" s="283"/>
      <c r="Q257" s="283"/>
      <c r="R257" s="283"/>
      <c r="S257" s="283"/>
      <c r="T257" s="283"/>
      <c r="U257" s="283"/>
      <c r="V257" s="283"/>
      <c r="W257" s="283"/>
      <c r="X257" s="283"/>
      <c r="Y257" s="283"/>
      <c r="Z257" s="283"/>
    </row>
    <row r="258" spans="1:26" ht="15.75" customHeight="1">
      <c r="A258" s="386"/>
      <c r="B258" s="283"/>
      <c r="C258" s="283"/>
      <c r="D258" s="283"/>
      <c r="E258" s="283"/>
      <c r="F258" s="283"/>
      <c r="G258" s="386"/>
      <c r="H258" s="386"/>
      <c r="I258" s="386"/>
      <c r="J258" s="386"/>
      <c r="K258" s="386"/>
      <c r="L258" s="386"/>
      <c r="M258" s="386"/>
      <c r="N258" s="386"/>
      <c r="O258" s="386"/>
      <c r="P258" s="283"/>
      <c r="Q258" s="283"/>
      <c r="R258" s="283"/>
      <c r="S258" s="283"/>
      <c r="T258" s="283"/>
      <c r="U258" s="283"/>
      <c r="V258" s="283"/>
      <c r="W258" s="283"/>
      <c r="X258" s="283"/>
      <c r="Y258" s="283"/>
      <c r="Z258" s="283"/>
    </row>
    <row r="259" spans="1:26" ht="15.75" customHeight="1">
      <c r="A259" s="386"/>
      <c r="B259" s="283"/>
      <c r="C259" s="283"/>
      <c r="D259" s="283"/>
      <c r="E259" s="283"/>
      <c r="F259" s="283"/>
      <c r="G259" s="386"/>
      <c r="H259" s="386"/>
      <c r="I259" s="386"/>
      <c r="J259" s="386"/>
      <c r="K259" s="386"/>
      <c r="L259" s="386"/>
      <c r="M259" s="386"/>
      <c r="N259" s="386"/>
      <c r="O259" s="386"/>
      <c r="P259" s="283"/>
      <c r="Q259" s="283"/>
      <c r="R259" s="283"/>
      <c r="S259" s="283"/>
      <c r="T259" s="283"/>
      <c r="U259" s="283"/>
      <c r="V259" s="283"/>
      <c r="W259" s="283"/>
      <c r="X259" s="283"/>
      <c r="Y259" s="283"/>
      <c r="Z259" s="283"/>
    </row>
    <row r="260" spans="1:26" ht="15.75" customHeight="1">
      <c r="A260" s="386"/>
      <c r="B260" s="283"/>
      <c r="C260" s="283"/>
      <c r="D260" s="283"/>
      <c r="E260" s="283"/>
      <c r="F260" s="283"/>
      <c r="G260" s="386"/>
      <c r="H260" s="386"/>
      <c r="I260" s="386"/>
      <c r="J260" s="386"/>
      <c r="K260" s="386"/>
      <c r="L260" s="386"/>
      <c r="M260" s="386"/>
      <c r="N260" s="386"/>
      <c r="O260" s="386"/>
      <c r="P260" s="283"/>
      <c r="Q260" s="283"/>
      <c r="R260" s="283"/>
      <c r="S260" s="283"/>
      <c r="T260" s="283"/>
      <c r="U260" s="283"/>
      <c r="V260" s="283"/>
      <c r="W260" s="283"/>
      <c r="X260" s="283"/>
      <c r="Y260" s="283"/>
      <c r="Z260" s="283"/>
    </row>
    <row r="261" spans="1:26" ht="15.75" customHeight="1">
      <c r="A261" s="386"/>
      <c r="B261" s="283"/>
      <c r="C261" s="283"/>
      <c r="D261" s="283"/>
      <c r="E261" s="283"/>
      <c r="F261" s="283"/>
      <c r="G261" s="386"/>
      <c r="H261" s="386"/>
      <c r="I261" s="386"/>
      <c r="J261" s="386"/>
      <c r="K261" s="386"/>
      <c r="L261" s="386"/>
      <c r="M261" s="386"/>
      <c r="N261" s="386"/>
      <c r="O261" s="386"/>
      <c r="P261" s="283"/>
      <c r="Q261" s="283"/>
      <c r="R261" s="283"/>
      <c r="S261" s="283"/>
      <c r="T261" s="283"/>
      <c r="U261" s="283"/>
      <c r="V261" s="283"/>
      <c r="W261" s="283"/>
      <c r="X261" s="283"/>
      <c r="Y261" s="283"/>
      <c r="Z261" s="283"/>
    </row>
    <row r="262" spans="1:26" ht="15.75" customHeight="1">
      <c r="A262" s="386"/>
      <c r="B262" s="283"/>
      <c r="C262" s="283"/>
      <c r="D262" s="283"/>
      <c r="E262" s="283"/>
      <c r="F262" s="283"/>
      <c r="G262" s="386"/>
      <c r="H262" s="386"/>
      <c r="I262" s="386"/>
      <c r="J262" s="386"/>
      <c r="K262" s="386"/>
      <c r="L262" s="386"/>
      <c r="M262" s="386"/>
      <c r="N262" s="386"/>
      <c r="O262" s="386"/>
      <c r="P262" s="283"/>
      <c r="Q262" s="283"/>
      <c r="R262" s="283"/>
      <c r="S262" s="283"/>
      <c r="T262" s="283"/>
      <c r="U262" s="283"/>
      <c r="V262" s="283"/>
      <c r="W262" s="283"/>
      <c r="X262" s="283"/>
      <c r="Y262" s="283"/>
      <c r="Z262" s="283"/>
    </row>
    <row r="263" spans="1:26" ht="15.75" customHeight="1">
      <c r="A263" s="386"/>
      <c r="B263" s="283"/>
      <c r="C263" s="283"/>
      <c r="D263" s="283"/>
      <c r="E263" s="283"/>
      <c r="F263" s="283"/>
      <c r="G263" s="386"/>
      <c r="H263" s="386"/>
      <c r="I263" s="386"/>
      <c r="J263" s="386"/>
      <c r="K263" s="386"/>
      <c r="L263" s="386"/>
      <c r="M263" s="386"/>
      <c r="N263" s="386"/>
      <c r="O263" s="386"/>
      <c r="P263" s="283"/>
      <c r="Q263" s="283"/>
      <c r="R263" s="283"/>
      <c r="S263" s="283"/>
      <c r="T263" s="283"/>
      <c r="U263" s="283"/>
      <c r="V263" s="283"/>
      <c r="W263" s="283"/>
      <c r="X263" s="283"/>
      <c r="Y263" s="283"/>
      <c r="Z263" s="283"/>
    </row>
    <row r="264" spans="1:26" ht="15.75" customHeight="1">
      <c r="A264" s="386"/>
      <c r="B264" s="283"/>
      <c r="C264" s="283"/>
      <c r="D264" s="283"/>
      <c r="E264" s="283"/>
      <c r="F264" s="283"/>
      <c r="G264" s="386"/>
      <c r="H264" s="386"/>
      <c r="I264" s="386"/>
      <c r="J264" s="386"/>
      <c r="K264" s="386"/>
      <c r="L264" s="386"/>
      <c r="M264" s="386"/>
      <c r="N264" s="386"/>
      <c r="O264" s="386"/>
      <c r="P264" s="283"/>
      <c r="Q264" s="283"/>
      <c r="R264" s="283"/>
      <c r="S264" s="283"/>
      <c r="T264" s="283"/>
      <c r="U264" s="283"/>
      <c r="V264" s="283"/>
      <c r="W264" s="283"/>
      <c r="X264" s="283"/>
      <c r="Y264" s="283"/>
      <c r="Z264" s="283"/>
    </row>
    <row r="265" spans="1:26" ht="15.75" customHeight="1">
      <c r="A265" s="386"/>
      <c r="B265" s="283"/>
      <c r="C265" s="283"/>
      <c r="D265" s="283"/>
      <c r="E265" s="283"/>
      <c r="F265" s="283"/>
      <c r="G265" s="386"/>
      <c r="H265" s="386"/>
      <c r="I265" s="386"/>
      <c r="J265" s="386"/>
      <c r="K265" s="386"/>
      <c r="L265" s="386"/>
      <c r="M265" s="386"/>
      <c r="N265" s="386"/>
      <c r="O265" s="386"/>
      <c r="P265" s="283"/>
      <c r="Q265" s="283"/>
      <c r="R265" s="283"/>
      <c r="S265" s="283"/>
      <c r="T265" s="283"/>
      <c r="U265" s="283"/>
      <c r="V265" s="283"/>
      <c r="W265" s="283"/>
      <c r="X265" s="283"/>
      <c r="Y265" s="283"/>
      <c r="Z265" s="283"/>
    </row>
    <row r="266" spans="1:26" ht="15.75" customHeight="1">
      <c r="A266" s="386"/>
      <c r="B266" s="283"/>
      <c r="C266" s="283"/>
      <c r="D266" s="283"/>
      <c r="E266" s="283"/>
      <c r="F266" s="283"/>
      <c r="G266" s="386"/>
      <c r="H266" s="386"/>
      <c r="I266" s="386"/>
      <c r="J266" s="386"/>
      <c r="K266" s="386"/>
      <c r="L266" s="386"/>
      <c r="M266" s="386"/>
      <c r="N266" s="386"/>
      <c r="O266" s="386"/>
      <c r="P266" s="283"/>
      <c r="Q266" s="283"/>
      <c r="R266" s="283"/>
      <c r="S266" s="283"/>
      <c r="T266" s="283"/>
      <c r="U266" s="283"/>
      <c r="V266" s="283"/>
      <c r="W266" s="283"/>
      <c r="X266" s="283"/>
      <c r="Y266" s="283"/>
      <c r="Z266" s="283"/>
    </row>
    <row r="267" spans="1:26" ht="15.75" customHeight="1">
      <c r="A267" s="386"/>
      <c r="B267" s="283"/>
      <c r="C267" s="283"/>
      <c r="D267" s="283"/>
      <c r="E267" s="283"/>
      <c r="F267" s="283"/>
      <c r="G267" s="386"/>
      <c r="H267" s="386"/>
      <c r="I267" s="386"/>
      <c r="J267" s="386"/>
      <c r="K267" s="386"/>
      <c r="L267" s="386"/>
      <c r="M267" s="386"/>
      <c r="N267" s="386"/>
      <c r="O267" s="386"/>
      <c r="P267" s="283"/>
      <c r="Q267" s="283"/>
      <c r="R267" s="283"/>
      <c r="S267" s="283"/>
      <c r="T267" s="283"/>
      <c r="U267" s="283"/>
      <c r="V267" s="283"/>
      <c r="W267" s="283"/>
      <c r="X267" s="283"/>
      <c r="Y267" s="283"/>
      <c r="Z267" s="283"/>
    </row>
    <row r="268" spans="1:26" ht="15.75" customHeight="1">
      <c r="A268" s="386"/>
      <c r="B268" s="283"/>
      <c r="C268" s="283"/>
      <c r="D268" s="283"/>
      <c r="E268" s="283"/>
      <c r="F268" s="283"/>
      <c r="G268" s="386"/>
      <c r="H268" s="386"/>
      <c r="I268" s="386"/>
      <c r="J268" s="386"/>
      <c r="K268" s="386"/>
      <c r="L268" s="386"/>
      <c r="M268" s="386"/>
      <c r="N268" s="386"/>
      <c r="O268" s="386"/>
      <c r="P268" s="283"/>
      <c r="Q268" s="283"/>
      <c r="R268" s="283"/>
      <c r="S268" s="283"/>
      <c r="T268" s="283"/>
      <c r="U268" s="283"/>
      <c r="V268" s="283"/>
      <c r="W268" s="283"/>
      <c r="X268" s="283"/>
      <c r="Y268" s="283"/>
      <c r="Z268" s="283"/>
    </row>
    <row r="269" spans="1:26" ht="15.75" customHeight="1">
      <c r="A269" s="386"/>
      <c r="B269" s="283"/>
      <c r="C269" s="283"/>
      <c r="D269" s="283"/>
      <c r="E269" s="283"/>
      <c r="F269" s="283"/>
      <c r="G269" s="386"/>
      <c r="H269" s="386"/>
      <c r="I269" s="386"/>
      <c r="J269" s="386"/>
      <c r="K269" s="386"/>
      <c r="L269" s="386"/>
      <c r="M269" s="386"/>
      <c r="N269" s="386"/>
      <c r="O269" s="386"/>
      <c r="P269" s="283"/>
      <c r="Q269" s="283"/>
      <c r="R269" s="283"/>
      <c r="S269" s="283"/>
      <c r="T269" s="283"/>
      <c r="U269" s="283"/>
      <c r="V269" s="283"/>
      <c r="W269" s="283"/>
      <c r="X269" s="283"/>
      <c r="Y269" s="283"/>
      <c r="Z269" s="283"/>
    </row>
    <row r="270" spans="1:26" ht="15.75" customHeight="1">
      <c r="A270" s="386"/>
      <c r="B270" s="283"/>
      <c r="C270" s="283"/>
      <c r="D270" s="283"/>
      <c r="E270" s="283"/>
      <c r="F270" s="283"/>
      <c r="G270" s="386"/>
      <c r="H270" s="386"/>
      <c r="I270" s="386"/>
      <c r="J270" s="386"/>
      <c r="K270" s="386"/>
      <c r="L270" s="386"/>
      <c r="M270" s="386"/>
      <c r="N270" s="386"/>
      <c r="O270" s="386"/>
      <c r="P270" s="283"/>
      <c r="Q270" s="283"/>
      <c r="R270" s="283"/>
      <c r="S270" s="283"/>
      <c r="T270" s="283"/>
      <c r="U270" s="283"/>
      <c r="V270" s="283"/>
      <c r="W270" s="283"/>
      <c r="X270" s="283"/>
      <c r="Y270" s="283"/>
      <c r="Z270" s="283"/>
    </row>
    <row r="271" spans="1:26" ht="15.75" customHeight="1">
      <c r="A271" s="386"/>
      <c r="B271" s="283"/>
      <c r="C271" s="283"/>
      <c r="D271" s="283"/>
      <c r="E271" s="283"/>
      <c r="F271" s="283"/>
      <c r="G271" s="386"/>
      <c r="H271" s="386"/>
      <c r="I271" s="386"/>
      <c r="J271" s="386"/>
      <c r="K271" s="386"/>
      <c r="L271" s="386"/>
      <c r="M271" s="386"/>
      <c r="N271" s="386"/>
      <c r="O271" s="386"/>
      <c r="P271" s="283"/>
      <c r="Q271" s="283"/>
      <c r="R271" s="283"/>
      <c r="S271" s="283"/>
      <c r="T271" s="283"/>
      <c r="U271" s="283"/>
      <c r="V271" s="283"/>
      <c r="W271" s="283"/>
      <c r="X271" s="283"/>
      <c r="Y271" s="283"/>
      <c r="Z271" s="283"/>
    </row>
    <row r="272" spans="1:26" ht="15.75" customHeight="1">
      <c r="A272" s="386"/>
      <c r="B272" s="283"/>
      <c r="C272" s="283"/>
      <c r="D272" s="283"/>
      <c r="E272" s="283"/>
      <c r="F272" s="283"/>
      <c r="G272" s="386"/>
      <c r="H272" s="386"/>
      <c r="I272" s="386"/>
      <c r="J272" s="386"/>
      <c r="K272" s="386"/>
      <c r="L272" s="386"/>
      <c r="M272" s="386"/>
      <c r="N272" s="386"/>
      <c r="O272" s="386"/>
      <c r="P272" s="283"/>
      <c r="Q272" s="283"/>
      <c r="R272" s="283"/>
      <c r="S272" s="283"/>
      <c r="T272" s="283"/>
      <c r="U272" s="283"/>
      <c r="V272" s="283"/>
      <c r="W272" s="283"/>
      <c r="X272" s="283"/>
      <c r="Y272" s="283"/>
      <c r="Z272" s="283"/>
    </row>
    <row r="273" spans="1:26" ht="15.75" customHeight="1">
      <c r="A273" s="386"/>
      <c r="B273" s="283"/>
      <c r="C273" s="283"/>
      <c r="D273" s="283"/>
      <c r="E273" s="283"/>
      <c r="F273" s="283"/>
      <c r="G273" s="386"/>
      <c r="H273" s="386"/>
      <c r="I273" s="386"/>
      <c r="J273" s="386"/>
      <c r="K273" s="386"/>
      <c r="L273" s="386"/>
      <c r="M273" s="386"/>
      <c r="N273" s="386"/>
      <c r="O273" s="386"/>
      <c r="P273" s="283"/>
      <c r="Q273" s="283"/>
      <c r="R273" s="283"/>
      <c r="S273" s="283"/>
      <c r="T273" s="283"/>
      <c r="U273" s="283"/>
      <c r="V273" s="283"/>
      <c r="W273" s="283"/>
      <c r="X273" s="283"/>
      <c r="Y273" s="283"/>
      <c r="Z273" s="283"/>
    </row>
    <row r="274" spans="1:26" ht="15.75" customHeight="1">
      <c r="A274" s="386"/>
      <c r="B274" s="283"/>
      <c r="C274" s="283"/>
      <c r="D274" s="283"/>
      <c r="E274" s="283"/>
      <c r="F274" s="283"/>
      <c r="G274" s="386"/>
      <c r="H274" s="386"/>
      <c r="I274" s="386"/>
      <c r="J274" s="386"/>
      <c r="K274" s="386"/>
      <c r="L274" s="386"/>
      <c r="M274" s="386"/>
      <c r="N274" s="386"/>
      <c r="O274" s="386"/>
      <c r="P274" s="283"/>
      <c r="Q274" s="283"/>
      <c r="R274" s="283"/>
      <c r="S274" s="283"/>
      <c r="T274" s="283"/>
      <c r="U274" s="283"/>
      <c r="V274" s="283"/>
      <c r="W274" s="283"/>
      <c r="X274" s="283"/>
      <c r="Y274" s="283"/>
      <c r="Z274" s="283"/>
    </row>
    <row r="275" spans="1:26" ht="15.75" customHeight="1">
      <c r="A275" s="386"/>
      <c r="B275" s="283"/>
      <c r="C275" s="283"/>
      <c r="D275" s="283"/>
      <c r="E275" s="283"/>
      <c r="F275" s="283"/>
      <c r="G275" s="386"/>
      <c r="H275" s="386"/>
      <c r="I275" s="386"/>
      <c r="J275" s="386"/>
      <c r="K275" s="386"/>
      <c r="L275" s="386"/>
      <c r="M275" s="386"/>
      <c r="N275" s="386"/>
      <c r="O275" s="386"/>
      <c r="P275" s="283"/>
      <c r="Q275" s="283"/>
      <c r="R275" s="283"/>
      <c r="S275" s="283"/>
      <c r="T275" s="283"/>
      <c r="U275" s="283"/>
      <c r="V275" s="283"/>
      <c r="W275" s="283"/>
      <c r="X275" s="283"/>
      <c r="Y275" s="283"/>
      <c r="Z275" s="283"/>
    </row>
    <row r="276" spans="1:26" ht="15.75" customHeight="1">
      <c r="A276" s="386"/>
      <c r="B276" s="283"/>
      <c r="C276" s="283"/>
      <c r="D276" s="283"/>
      <c r="E276" s="283"/>
      <c r="F276" s="283"/>
      <c r="G276" s="386"/>
      <c r="H276" s="386"/>
      <c r="I276" s="386"/>
      <c r="J276" s="386"/>
      <c r="K276" s="386"/>
      <c r="L276" s="386"/>
      <c r="M276" s="386"/>
      <c r="N276" s="386"/>
      <c r="O276" s="386"/>
      <c r="P276" s="283"/>
      <c r="Q276" s="283"/>
      <c r="R276" s="283"/>
      <c r="S276" s="283"/>
      <c r="T276" s="283"/>
      <c r="U276" s="283"/>
      <c r="V276" s="283"/>
      <c r="W276" s="283"/>
      <c r="X276" s="283"/>
      <c r="Y276" s="283"/>
      <c r="Z276" s="283"/>
    </row>
    <row r="277" spans="1:26" ht="15.75" customHeight="1">
      <c r="A277" s="386"/>
      <c r="B277" s="283"/>
      <c r="C277" s="283"/>
      <c r="D277" s="283"/>
      <c r="E277" s="283"/>
      <c r="F277" s="283"/>
      <c r="G277" s="386"/>
      <c r="H277" s="386"/>
      <c r="I277" s="386"/>
      <c r="J277" s="386"/>
      <c r="K277" s="386"/>
      <c r="L277" s="386"/>
      <c r="M277" s="386"/>
      <c r="N277" s="386"/>
      <c r="O277" s="386"/>
      <c r="P277" s="283"/>
      <c r="Q277" s="283"/>
      <c r="R277" s="283"/>
      <c r="S277" s="283"/>
      <c r="T277" s="283"/>
      <c r="U277" s="283"/>
      <c r="V277" s="283"/>
      <c r="W277" s="283"/>
      <c r="X277" s="283"/>
      <c r="Y277" s="283"/>
      <c r="Z277" s="283"/>
    </row>
    <row r="278" spans="1:26" ht="15.75" customHeight="1">
      <c r="A278" s="386"/>
      <c r="B278" s="283"/>
      <c r="C278" s="283"/>
      <c r="D278" s="283"/>
      <c r="E278" s="283"/>
      <c r="F278" s="283"/>
      <c r="G278" s="386"/>
      <c r="H278" s="386"/>
      <c r="I278" s="386"/>
      <c r="J278" s="386"/>
      <c r="K278" s="386"/>
      <c r="L278" s="386"/>
      <c r="M278" s="386"/>
      <c r="N278" s="386"/>
      <c r="O278" s="386"/>
      <c r="P278" s="283"/>
      <c r="Q278" s="283"/>
      <c r="R278" s="283"/>
      <c r="S278" s="283"/>
      <c r="T278" s="283"/>
      <c r="U278" s="283"/>
      <c r="V278" s="283"/>
      <c r="W278" s="283"/>
      <c r="X278" s="283"/>
      <c r="Y278" s="283"/>
      <c r="Z278" s="283"/>
    </row>
    <row r="279" spans="1:26" ht="15.75" customHeight="1">
      <c r="A279" s="386"/>
      <c r="B279" s="283"/>
      <c r="C279" s="283"/>
      <c r="D279" s="283"/>
      <c r="E279" s="283"/>
      <c r="F279" s="283"/>
      <c r="G279" s="386"/>
      <c r="H279" s="386"/>
      <c r="I279" s="386"/>
      <c r="J279" s="386"/>
      <c r="K279" s="386"/>
      <c r="L279" s="386"/>
      <c r="M279" s="386"/>
      <c r="N279" s="386"/>
      <c r="O279" s="386"/>
      <c r="P279" s="283"/>
      <c r="Q279" s="283"/>
      <c r="R279" s="283"/>
      <c r="S279" s="283"/>
      <c r="T279" s="283"/>
      <c r="U279" s="283"/>
      <c r="V279" s="283"/>
      <c r="W279" s="283"/>
      <c r="X279" s="283"/>
      <c r="Y279" s="283"/>
      <c r="Z279" s="283"/>
    </row>
    <row r="280" spans="1:26" ht="15.75" customHeight="1">
      <c r="A280" s="386"/>
      <c r="B280" s="283"/>
      <c r="C280" s="283"/>
      <c r="D280" s="283"/>
      <c r="E280" s="283"/>
      <c r="F280" s="283"/>
      <c r="G280" s="386"/>
      <c r="H280" s="386"/>
      <c r="I280" s="386"/>
      <c r="J280" s="386"/>
      <c r="K280" s="386"/>
      <c r="L280" s="386"/>
      <c r="M280" s="386"/>
      <c r="N280" s="386"/>
      <c r="O280" s="386"/>
      <c r="P280" s="283"/>
      <c r="Q280" s="283"/>
      <c r="R280" s="283"/>
      <c r="S280" s="283"/>
      <c r="T280" s="283"/>
      <c r="U280" s="283"/>
      <c r="V280" s="283"/>
      <c r="W280" s="283"/>
      <c r="X280" s="283"/>
      <c r="Y280" s="283"/>
      <c r="Z280" s="283"/>
    </row>
    <row r="281" spans="1:26" ht="15.75" customHeight="1">
      <c r="A281" s="386"/>
      <c r="B281" s="283"/>
      <c r="C281" s="283"/>
      <c r="D281" s="283"/>
      <c r="E281" s="283"/>
      <c r="F281" s="283"/>
      <c r="G281" s="386"/>
      <c r="H281" s="386"/>
      <c r="I281" s="386"/>
      <c r="J281" s="386"/>
      <c r="K281" s="386"/>
      <c r="L281" s="386"/>
      <c r="M281" s="386"/>
      <c r="N281" s="386"/>
      <c r="O281" s="386"/>
      <c r="P281" s="283"/>
      <c r="Q281" s="283"/>
      <c r="R281" s="283"/>
      <c r="S281" s="283"/>
      <c r="T281" s="283"/>
      <c r="U281" s="283"/>
      <c r="V281" s="283"/>
      <c r="W281" s="283"/>
      <c r="X281" s="283"/>
      <c r="Y281" s="283"/>
      <c r="Z281" s="283"/>
    </row>
    <row r="282" spans="1:26" ht="15.75" customHeight="1">
      <c r="A282" s="386"/>
      <c r="B282" s="283"/>
      <c r="C282" s="283"/>
      <c r="D282" s="283"/>
      <c r="E282" s="283"/>
      <c r="F282" s="283"/>
      <c r="G282" s="386"/>
      <c r="H282" s="386"/>
      <c r="I282" s="386"/>
      <c r="J282" s="386"/>
      <c r="K282" s="386"/>
      <c r="L282" s="386"/>
      <c r="M282" s="386"/>
      <c r="N282" s="386"/>
      <c r="O282" s="386"/>
      <c r="P282" s="283"/>
      <c r="Q282" s="283"/>
      <c r="R282" s="283"/>
      <c r="S282" s="283"/>
      <c r="T282" s="283"/>
      <c r="U282" s="283"/>
      <c r="V282" s="283"/>
      <c r="W282" s="283"/>
      <c r="X282" s="283"/>
      <c r="Y282" s="283"/>
      <c r="Z282" s="283"/>
    </row>
    <row r="283" spans="1:26" ht="15.75" customHeight="1">
      <c r="A283" s="386"/>
      <c r="B283" s="283"/>
      <c r="C283" s="283"/>
      <c r="D283" s="283"/>
      <c r="E283" s="283"/>
      <c r="F283" s="283"/>
      <c r="G283" s="386"/>
      <c r="H283" s="386"/>
      <c r="I283" s="386"/>
      <c r="J283" s="386"/>
      <c r="K283" s="386"/>
      <c r="L283" s="386"/>
      <c r="M283" s="386"/>
      <c r="N283" s="386"/>
      <c r="O283" s="386"/>
      <c r="P283" s="283"/>
      <c r="Q283" s="283"/>
      <c r="R283" s="283"/>
      <c r="S283" s="283"/>
      <c r="T283" s="283"/>
      <c r="U283" s="283"/>
      <c r="V283" s="283"/>
      <c r="W283" s="283"/>
      <c r="X283" s="283"/>
      <c r="Y283" s="283"/>
      <c r="Z283" s="283"/>
    </row>
    <row r="284" spans="1:26" ht="15.75" customHeight="1">
      <c r="A284" s="386"/>
      <c r="B284" s="283"/>
      <c r="C284" s="283"/>
      <c r="D284" s="283"/>
      <c r="E284" s="283"/>
      <c r="F284" s="283"/>
      <c r="G284" s="386"/>
      <c r="H284" s="386"/>
      <c r="I284" s="386"/>
      <c r="J284" s="386"/>
      <c r="K284" s="386"/>
      <c r="L284" s="386"/>
      <c r="M284" s="386"/>
      <c r="N284" s="386"/>
      <c r="O284" s="386"/>
      <c r="P284" s="283"/>
      <c r="Q284" s="283"/>
      <c r="R284" s="283"/>
      <c r="S284" s="283"/>
      <c r="T284" s="283"/>
      <c r="U284" s="283"/>
      <c r="V284" s="283"/>
      <c r="W284" s="283"/>
      <c r="X284" s="283"/>
      <c r="Y284" s="283"/>
      <c r="Z284" s="283"/>
    </row>
    <row r="285" spans="1:26" ht="15.75" customHeight="1">
      <c r="A285" s="386"/>
      <c r="B285" s="283"/>
      <c r="C285" s="283"/>
      <c r="D285" s="283"/>
      <c r="E285" s="283"/>
      <c r="F285" s="283"/>
      <c r="G285" s="386"/>
      <c r="H285" s="386"/>
      <c r="I285" s="386"/>
      <c r="J285" s="386"/>
      <c r="K285" s="386"/>
      <c r="L285" s="386"/>
      <c r="M285" s="386"/>
      <c r="N285" s="386"/>
      <c r="O285" s="386"/>
      <c r="P285" s="283"/>
      <c r="Q285" s="283"/>
      <c r="R285" s="283"/>
      <c r="S285" s="283"/>
      <c r="T285" s="283"/>
      <c r="U285" s="283"/>
      <c r="V285" s="283"/>
      <c r="W285" s="283"/>
      <c r="X285" s="283"/>
      <c r="Y285" s="283"/>
      <c r="Z285" s="283"/>
    </row>
    <row r="286" spans="1:26" ht="15.75" customHeight="1">
      <c r="A286" s="386"/>
      <c r="B286" s="283"/>
      <c r="C286" s="283"/>
      <c r="D286" s="283"/>
      <c r="E286" s="283"/>
      <c r="F286" s="283"/>
      <c r="G286" s="386"/>
      <c r="H286" s="386"/>
      <c r="I286" s="386"/>
      <c r="J286" s="386"/>
      <c r="K286" s="386"/>
      <c r="L286" s="386"/>
      <c r="M286" s="386"/>
      <c r="N286" s="386"/>
      <c r="O286" s="386"/>
      <c r="P286" s="283"/>
      <c r="Q286" s="283"/>
      <c r="R286" s="283"/>
      <c r="S286" s="283"/>
      <c r="T286" s="283"/>
      <c r="U286" s="283"/>
      <c r="V286" s="283"/>
      <c r="W286" s="283"/>
      <c r="X286" s="283"/>
      <c r="Y286" s="283"/>
      <c r="Z286" s="283"/>
    </row>
    <row r="287" spans="1:26" ht="15.75" customHeight="1">
      <c r="A287" s="386"/>
      <c r="B287" s="283"/>
      <c r="C287" s="283"/>
      <c r="D287" s="283"/>
      <c r="E287" s="283"/>
      <c r="F287" s="283"/>
      <c r="G287" s="386"/>
      <c r="H287" s="386"/>
      <c r="I287" s="386"/>
      <c r="J287" s="386"/>
      <c r="K287" s="386"/>
      <c r="L287" s="386"/>
      <c r="M287" s="386"/>
      <c r="N287" s="386"/>
      <c r="O287" s="386"/>
      <c r="P287" s="283"/>
      <c r="Q287" s="283"/>
      <c r="R287" s="283"/>
      <c r="S287" s="283"/>
      <c r="T287" s="283"/>
      <c r="U287" s="283"/>
      <c r="V287" s="283"/>
      <c r="W287" s="283"/>
      <c r="X287" s="283"/>
      <c r="Y287" s="283"/>
      <c r="Z287" s="283"/>
    </row>
    <row r="288" spans="1:26" ht="15.75" customHeight="1">
      <c r="A288" s="386"/>
      <c r="B288" s="283"/>
      <c r="C288" s="283"/>
      <c r="D288" s="283"/>
      <c r="E288" s="283"/>
      <c r="F288" s="283"/>
      <c r="G288" s="386"/>
      <c r="H288" s="386"/>
      <c r="I288" s="386"/>
      <c r="J288" s="386"/>
      <c r="K288" s="386"/>
      <c r="L288" s="386"/>
      <c r="M288" s="386"/>
      <c r="N288" s="386"/>
      <c r="O288" s="386"/>
      <c r="P288" s="283"/>
      <c r="Q288" s="283"/>
      <c r="R288" s="283"/>
      <c r="S288" s="283"/>
      <c r="T288" s="283"/>
      <c r="U288" s="283"/>
      <c r="V288" s="283"/>
      <c r="W288" s="283"/>
      <c r="X288" s="283"/>
      <c r="Y288" s="283"/>
      <c r="Z288" s="283"/>
    </row>
    <row r="289" spans="1:26" ht="15.75" customHeight="1">
      <c r="A289" s="386"/>
      <c r="B289" s="283"/>
      <c r="C289" s="283"/>
      <c r="D289" s="283"/>
      <c r="E289" s="283"/>
      <c r="F289" s="283"/>
      <c r="G289" s="386"/>
      <c r="H289" s="386"/>
      <c r="I289" s="386"/>
      <c r="J289" s="386"/>
      <c r="K289" s="386"/>
      <c r="L289" s="386"/>
      <c r="M289" s="386"/>
      <c r="N289" s="386"/>
      <c r="O289" s="386"/>
      <c r="P289" s="283"/>
      <c r="Q289" s="283"/>
      <c r="R289" s="283"/>
      <c r="S289" s="283"/>
      <c r="T289" s="283"/>
      <c r="U289" s="283"/>
      <c r="V289" s="283"/>
      <c r="W289" s="283"/>
      <c r="X289" s="283"/>
      <c r="Y289" s="283"/>
      <c r="Z289" s="283"/>
    </row>
    <row r="290" spans="1:26" ht="15.75" customHeight="1">
      <c r="A290" s="386"/>
      <c r="B290" s="283"/>
      <c r="C290" s="283"/>
      <c r="D290" s="283"/>
      <c r="E290" s="283"/>
      <c r="F290" s="283"/>
      <c r="G290" s="386"/>
      <c r="H290" s="386"/>
      <c r="I290" s="386"/>
      <c r="J290" s="386"/>
      <c r="K290" s="386"/>
      <c r="L290" s="386"/>
      <c r="M290" s="386"/>
      <c r="N290" s="386"/>
      <c r="O290" s="386"/>
      <c r="P290" s="283"/>
      <c r="Q290" s="283"/>
      <c r="R290" s="283"/>
      <c r="S290" s="283"/>
      <c r="T290" s="283"/>
      <c r="U290" s="283"/>
      <c r="V290" s="283"/>
      <c r="W290" s="283"/>
      <c r="X290" s="283"/>
      <c r="Y290" s="283"/>
      <c r="Z290" s="283"/>
    </row>
    <row r="291" spans="1:26" ht="15.75" customHeight="1">
      <c r="A291" s="386"/>
      <c r="B291" s="283"/>
      <c r="C291" s="283"/>
      <c r="D291" s="283"/>
      <c r="E291" s="283"/>
      <c r="F291" s="283"/>
      <c r="G291" s="386"/>
      <c r="H291" s="386"/>
      <c r="I291" s="386"/>
      <c r="J291" s="386"/>
      <c r="K291" s="386"/>
      <c r="L291" s="386"/>
      <c r="M291" s="386"/>
      <c r="N291" s="386"/>
      <c r="O291" s="386"/>
      <c r="P291" s="283"/>
      <c r="Q291" s="283"/>
      <c r="R291" s="283"/>
      <c r="S291" s="283"/>
      <c r="T291" s="283"/>
      <c r="U291" s="283"/>
      <c r="V291" s="283"/>
      <c r="W291" s="283"/>
      <c r="X291" s="283"/>
      <c r="Y291" s="283"/>
      <c r="Z291" s="283"/>
    </row>
    <row r="292" spans="1:26" ht="15.75" customHeight="1">
      <c r="A292" s="386"/>
      <c r="B292" s="283"/>
      <c r="C292" s="283"/>
      <c r="D292" s="283"/>
      <c r="E292" s="283"/>
      <c r="F292" s="283"/>
      <c r="G292" s="386"/>
      <c r="H292" s="386"/>
      <c r="I292" s="386"/>
      <c r="J292" s="386"/>
      <c r="K292" s="386"/>
      <c r="L292" s="386"/>
      <c r="M292" s="386"/>
      <c r="N292" s="386"/>
      <c r="O292" s="386"/>
      <c r="P292" s="283"/>
      <c r="Q292" s="283"/>
      <c r="R292" s="283"/>
      <c r="S292" s="283"/>
      <c r="T292" s="283"/>
      <c r="U292" s="283"/>
      <c r="V292" s="283"/>
      <c r="W292" s="283"/>
      <c r="X292" s="283"/>
      <c r="Y292" s="283"/>
      <c r="Z292" s="283"/>
    </row>
    <row r="293" spans="1:26" ht="15.75" customHeight="1">
      <c r="A293" s="386"/>
      <c r="B293" s="283"/>
      <c r="C293" s="283"/>
      <c r="D293" s="283"/>
      <c r="E293" s="283"/>
      <c r="F293" s="283"/>
      <c r="G293" s="386"/>
      <c r="H293" s="386"/>
      <c r="I293" s="386"/>
      <c r="J293" s="386"/>
      <c r="K293" s="386"/>
      <c r="L293" s="386"/>
      <c r="M293" s="386"/>
      <c r="N293" s="386"/>
      <c r="O293" s="386"/>
      <c r="P293" s="283"/>
      <c r="Q293" s="283"/>
      <c r="R293" s="283"/>
      <c r="S293" s="283"/>
      <c r="T293" s="283"/>
      <c r="U293" s="283"/>
      <c r="V293" s="283"/>
      <c r="W293" s="283"/>
      <c r="X293" s="283"/>
      <c r="Y293" s="283"/>
      <c r="Z293" s="283"/>
    </row>
    <row r="294" spans="1:26" ht="15.75" customHeight="1">
      <c r="A294" s="386"/>
      <c r="B294" s="283"/>
      <c r="C294" s="283"/>
      <c r="D294" s="283"/>
      <c r="E294" s="283"/>
      <c r="F294" s="283"/>
      <c r="G294" s="386"/>
      <c r="H294" s="386"/>
      <c r="I294" s="386"/>
      <c r="J294" s="386"/>
      <c r="K294" s="386"/>
      <c r="L294" s="386"/>
      <c r="M294" s="386"/>
      <c r="N294" s="386"/>
      <c r="O294" s="386"/>
      <c r="P294" s="283"/>
      <c r="Q294" s="283"/>
      <c r="R294" s="283"/>
      <c r="S294" s="283"/>
      <c r="T294" s="283"/>
      <c r="U294" s="283"/>
      <c r="V294" s="283"/>
      <c r="W294" s="283"/>
      <c r="X294" s="283"/>
      <c r="Y294" s="283"/>
      <c r="Z294" s="283"/>
    </row>
    <row r="295" spans="1:26" ht="15.75" customHeight="1">
      <c r="A295" s="386"/>
      <c r="B295" s="283"/>
      <c r="C295" s="283"/>
      <c r="D295" s="283"/>
      <c r="E295" s="283"/>
      <c r="F295" s="283"/>
      <c r="G295" s="386"/>
      <c r="H295" s="386"/>
      <c r="I295" s="386"/>
      <c r="J295" s="386"/>
      <c r="K295" s="386"/>
      <c r="L295" s="386"/>
      <c r="M295" s="386"/>
      <c r="N295" s="386"/>
      <c r="O295" s="386"/>
      <c r="P295" s="283"/>
      <c r="Q295" s="283"/>
      <c r="R295" s="283"/>
      <c r="S295" s="283"/>
      <c r="T295" s="283"/>
      <c r="U295" s="283"/>
      <c r="V295" s="283"/>
      <c r="W295" s="283"/>
      <c r="X295" s="283"/>
      <c r="Y295" s="283"/>
      <c r="Z295" s="283"/>
    </row>
    <row r="296" spans="1:26" ht="15.75" customHeight="1">
      <c r="A296" s="386"/>
      <c r="B296" s="283"/>
      <c r="C296" s="283"/>
      <c r="D296" s="283"/>
      <c r="E296" s="283"/>
      <c r="F296" s="283"/>
      <c r="G296" s="386"/>
      <c r="H296" s="386"/>
      <c r="I296" s="386"/>
      <c r="J296" s="386"/>
      <c r="K296" s="386"/>
      <c r="L296" s="386"/>
      <c r="M296" s="386"/>
      <c r="N296" s="386"/>
      <c r="O296" s="386"/>
      <c r="P296" s="283"/>
      <c r="Q296" s="283"/>
      <c r="R296" s="283"/>
      <c r="S296" s="283"/>
      <c r="T296" s="283"/>
      <c r="U296" s="283"/>
      <c r="V296" s="283"/>
      <c r="W296" s="283"/>
      <c r="X296" s="283"/>
      <c r="Y296" s="283"/>
      <c r="Z296" s="283"/>
    </row>
    <row r="297" spans="1:26" ht="15.75" customHeight="1">
      <c r="A297" s="386"/>
      <c r="B297" s="283"/>
      <c r="C297" s="283"/>
      <c r="D297" s="283"/>
      <c r="E297" s="283"/>
      <c r="F297" s="283"/>
      <c r="G297" s="386"/>
      <c r="H297" s="386"/>
      <c r="I297" s="386"/>
      <c r="J297" s="386"/>
      <c r="K297" s="386"/>
      <c r="L297" s="386"/>
      <c r="M297" s="386"/>
      <c r="N297" s="386"/>
      <c r="O297" s="386"/>
      <c r="P297" s="283"/>
      <c r="Q297" s="283"/>
      <c r="R297" s="283"/>
      <c r="S297" s="283"/>
      <c r="T297" s="283"/>
      <c r="U297" s="283"/>
      <c r="V297" s="283"/>
      <c r="W297" s="283"/>
      <c r="X297" s="283"/>
      <c r="Y297" s="283"/>
      <c r="Z297" s="283"/>
    </row>
    <row r="298" spans="1:26" ht="15.75" customHeight="1">
      <c r="A298" s="386"/>
      <c r="B298" s="283"/>
      <c r="C298" s="283"/>
      <c r="D298" s="283"/>
      <c r="E298" s="283"/>
      <c r="F298" s="283"/>
      <c r="G298" s="386"/>
      <c r="H298" s="386"/>
      <c r="I298" s="386"/>
      <c r="J298" s="386"/>
      <c r="K298" s="386"/>
      <c r="L298" s="386"/>
      <c r="M298" s="386"/>
      <c r="N298" s="386"/>
      <c r="O298" s="386"/>
      <c r="P298" s="283"/>
      <c r="Q298" s="283"/>
      <c r="R298" s="283"/>
      <c r="S298" s="283"/>
      <c r="T298" s="283"/>
      <c r="U298" s="283"/>
      <c r="V298" s="283"/>
      <c r="W298" s="283"/>
      <c r="X298" s="283"/>
      <c r="Y298" s="283"/>
      <c r="Z298" s="283"/>
    </row>
    <row r="299" spans="1:26" ht="15.75" customHeight="1">
      <c r="A299" s="386"/>
      <c r="B299" s="283"/>
      <c r="C299" s="283"/>
      <c r="D299" s="283"/>
      <c r="E299" s="283"/>
      <c r="F299" s="283"/>
      <c r="G299" s="386"/>
      <c r="H299" s="386"/>
      <c r="I299" s="386"/>
      <c r="J299" s="386"/>
      <c r="K299" s="386"/>
      <c r="L299" s="386"/>
      <c r="M299" s="386"/>
      <c r="N299" s="386"/>
      <c r="O299" s="386"/>
      <c r="P299" s="283"/>
      <c r="Q299" s="283"/>
      <c r="R299" s="283"/>
      <c r="S299" s="283"/>
      <c r="T299" s="283"/>
      <c r="U299" s="283"/>
      <c r="V299" s="283"/>
      <c r="W299" s="283"/>
      <c r="X299" s="283"/>
      <c r="Y299" s="283"/>
      <c r="Z299" s="283"/>
    </row>
    <row r="300" spans="1:26" ht="15.75" customHeight="1">
      <c r="A300" s="386"/>
      <c r="B300" s="283"/>
      <c r="C300" s="283"/>
      <c r="D300" s="283"/>
      <c r="E300" s="283"/>
      <c r="F300" s="283"/>
      <c r="G300" s="386"/>
      <c r="H300" s="386"/>
      <c r="I300" s="386"/>
      <c r="J300" s="386"/>
      <c r="K300" s="386"/>
      <c r="L300" s="386"/>
      <c r="M300" s="386"/>
      <c r="N300" s="386"/>
      <c r="O300" s="386"/>
      <c r="P300" s="283"/>
      <c r="Q300" s="283"/>
      <c r="R300" s="283"/>
      <c r="S300" s="283"/>
      <c r="T300" s="283"/>
      <c r="U300" s="283"/>
      <c r="V300" s="283"/>
      <c r="W300" s="283"/>
      <c r="X300" s="283"/>
      <c r="Y300" s="283"/>
      <c r="Z300" s="283"/>
    </row>
    <row r="301" spans="1:26" ht="15.75" customHeight="1">
      <c r="A301" s="386"/>
      <c r="B301" s="283"/>
      <c r="C301" s="283"/>
      <c r="D301" s="283"/>
      <c r="E301" s="283"/>
      <c r="F301" s="283"/>
      <c r="G301" s="386"/>
      <c r="H301" s="386"/>
      <c r="I301" s="386"/>
      <c r="J301" s="386"/>
      <c r="K301" s="386"/>
      <c r="L301" s="386"/>
      <c r="M301" s="386"/>
      <c r="N301" s="386"/>
      <c r="O301" s="386"/>
      <c r="P301" s="283"/>
      <c r="Q301" s="283"/>
      <c r="R301" s="283"/>
      <c r="S301" s="283"/>
      <c r="T301" s="283"/>
      <c r="U301" s="283"/>
      <c r="V301" s="283"/>
      <c r="W301" s="283"/>
      <c r="X301" s="283"/>
      <c r="Y301" s="283"/>
      <c r="Z301" s="283"/>
    </row>
    <row r="302" spans="1:26" ht="15.75" customHeight="1">
      <c r="A302" s="386"/>
      <c r="B302" s="283"/>
      <c r="C302" s="283"/>
      <c r="D302" s="283"/>
      <c r="E302" s="283"/>
      <c r="F302" s="283"/>
      <c r="G302" s="386"/>
      <c r="H302" s="386"/>
      <c r="I302" s="386"/>
      <c r="J302" s="386"/>
      <c r="K302" s="386"/>
      <c r="L302" s="386"/>
      <c r="M302" s="386"/>
      <c r="N302" s="386"/>
      <c r="O302" s="386"/>
      <c r="P302" s="283"/>
      <c r="Q302" s="283"/>
      <c r="R302" s="283"/>
      <c r="S302" s="283"/>
      <c r="T302" s="283"/>
      <c r="U302" s="283"/>
      <c r="V302" s="283"/>
      <c r="W302" s="283"/>
      <c r="X302" s="283"/>
      <c r="Y302" s="283"/>
      <c r="Z302" s="283"/>
    </row>
    <row r="303" spans="1:26" ht="15.75" customHeight="1">
      <c r="A303" s="386"/>
      <c r="B303" s="283"/>
      <c r="C303" s="283"/>
      <c r="D303" s="283"/>
      <c r="E303" s="283"/>
      <c r="F303" s="283"/>
      <c r="G303" s="386"/>
      <c r="H303" s="386"/>
      <c r="I303" s="386"/>
      <c r="J303" s="386"/>
      <c r="K303" s="386"/>
      <c r="L303" s="386"/>
      <c r="M303" s="386"/>
      <c r="N303" s="386"/>
      <c r="O303" s="386"/>
      <c r="P303" s="283"/>
      <c r="Q303" s="283"/>
      <c r="R303" s="283"/>
      <c r="S303" s="283"/>
      <c r="T303" s="283"/>
      <c r="U303" s="283"/>
      <c r="V303" s="283"/>
      <c r="W303" s="283"/>
      <c r="X303" s="283"/>
      <c r="Y303" s="283"/>
      <c r="Z303" s="283"/>
    </row>
    <row r="304" spans="1:26" ht="15.75" customHeight="1">
      <c r="A304" s="386"/>
      <c r="B304" s="283"/>
      <c r="C304" s="283"/>
      <c r="D304" s="283"/>
      <c r="E304" s="283"/>
      <c r="F304" s="283"/>
      <c r="G304" s="386"/>
      <c r="H304" s="386"/>
      <c r="I304" s="386"/>
      <c r="J304" s="386"/>
      <c r="K304" s="386"/>
      <c r="L304" s="386"/>
      <c r="M304" s="386"/>
      <c r="N304" s="386"/>
      <c r="O304" s="386"/>
      <c r="P304" s="283"/>
      <c r="Q304" s="283"/>
      <c r="R304" s="283"/>
      <c r="S304" s="283"/>
      <c r="T304" s="283"/>
      <c r="U304" s="283"/>
      <c r="V304" s="283"/>
      <c r="W304" s="283"/>
      <c r="X304" s="283"/>
      <c r="Y304" s="283"/>
      <c r="Z304" s="283"/>
    </row>
    <row r="305" spans="1:26" ht="15.75" customHeight="1">
      <c r="A305" s="386"/>
      <c r="B305" s="283"/>
      <c r="C305" s="283"/>
      <c r="D305" s="283"/>
      <c r="E305" s="283"/>
      <c r="F305" s="283"/>
      <c r="G305" s="386"/>
      <c r="H305" s="386"/>
      <c r="I305" s="386"/>
      <c r="J305" s="386"/>
      <c r="K305" s="386"/>
      <c r="L305" s="386"/>
      <c r="M305" s="386"/>
      <c r="N305" s="386"/>
      <c r="O305" s="386"/>
      <c r="P305" s="283"/>
      <c r="Q305" s="283"/>
      <c r="R305" s="283"/>
      <c r="S305" s="283"/>
      <c r="T305" s="283"/>
      <c r="U305" s="283"/>
      <c r="V305" s="283"/>
      <c r="W305" s="283"/>
      <c r="X305" s="283"/>
      <c r="Y305" s="283"/>
      <c r="Z305" s="283"/>
    </row>
    <row r="306" spans="1:26" ht="15.75" customHeight="1">
      <c r="A306" s="386"/>
      <c r="B306" s="283"/>
      <c r="C306" s="283"/>
      <c r="D306" s="283"/>
      <c r="E306" s="283"/>
      <c r="F306" s="283"/>
      <c r="G306" s="386"/>
      <c r="H306" s="386"/>
      <c r="I306" s="386"/>
      <c r="J306" s="386"/>
      <c r="K306" s="386"/>
      <c r="L306" s="386"/>
      <c r="M306" s="386"/>
      <c r="N306" s="386"/>
      <c r="O306" s="386"/>
      <c r="P306" s="283"/>
      <c r="Q306" s="283"/>
      <c r="R306" s="283"/>
      <c r="S306" s="283"/>
      <c r="T306" s="283"/>
      <c r="U306" s="283"/>
      <c r="V306" s="283"/>
      <c r="W306" s="283"/>
      <c r="X306" s="283"/>
      <c r="Y306" s="283"/>
      <c r="Z306" s="283"/>
    </row>
    <row r="307" spans="1:26" ht="15.75" customHeight="1">
      <c r="A307" s="386"/>
      <c r="B307" s="283"/>
      <c r="C307" s="283"/>
      <c r="D307" s="283"/>
      <c r="E307" s="283"/>
      <c r="F307" s="283"/>
      <c r="G307" s="386"/>
      <c r="H307" s="386"/>
      <c r="I307" s="386"/>
      <c r="J307" s="386"/>
      <c r="K307" s="386"/>
      <c r="L307" s="386"/>
      <c r="M307" s="386"/>
      <c r="N307" s="386"/>
      <c r="O307" s="386"/>
      <c r="P307" s="283"/>
      <c r="Q307" s="283"/>
      <c r="R307" s="283"/>
      <c r="S307" s="283"/>
      <c r="T307" s="283"/>
      <c r="U307" s="283"/>
      <c r="V307" s="283"/>
      <c r="W307" s="283"/>
      <c r="X307" s="283"/>
      <c r="Y307" s="283"/>
      <c r="Z307" s="283"/>
    </row>
    <row r="308" spans="1:26" ht="15.75" customHeight="1">
      <c r="A308" s="386"/>
      <c r="B308" s="283"/>
      <c r="C308" s="283"/>
      <c r="D308" s="283"/>
      <c r="E308" s="283"/>
      <c r="F308" s="283"/>
      <c r="G308" s="386"/>
      <c r="H308" s="386"/>
      <c r="I308" s="386"/>
      <c r="J308" s="386"/>
      <c r="K308" s="386"/>
      <c r="L308" s="386"/>
      <c r="M308" s="386"/>
      <c r="N308" s="386"/>
      <c r="O308" s="386"/>
      <c r="P308" s="283"/>
      <c r="Q308" s="283"/>
      <c r="R308" s="283"/>
      <c r="S308" s="283"/>
      <c r="T308" s="283"/>
      <c r="U308" s="283"/>
      <c r="V308" s="283"/>
      <c r="W308" s="283"/>
      <c r="X308" s="283"/>
      <c r="Y308" s="283"/>
      <c r="Z308" s="283"/>
    </row>
    <row r="309" spans="1:26" ht="15.75" customHeight="1">
      <c r="A309" s="386"/>
      <c r="B309" s="283"/>
      <c r="C309" s="283"/>
      <c r="D309" s="283"/>
      <c r="E309" s="283"/>
      <c r="F309" s="283"/>
      <c r="G309" s="386"/>
      <c r="H309" s="386"/>
      <c r="I309" s="386"/>
      <c r="J309" s="386"/>
      <c r="K309" s="386"/>
      <c r="L309" s="386"/>
      <c r="M309" s="386"/>
      <c r="N309" s="386"/>
      <c r="O309" s="386"/>
      <c r="P309" s="283"/>
      <c r="Q309" s="283"/>
      <c r="R309" s="283"/>
      <c r="S309" s="283"/>
      <c r="T309" s="283"/>
      <c r="U309" s="283"/>
      <c r="V309" s="283"/>
      <c r="W309" s="283"/>
      <c r="X309" s="283"/>
      <c r="Y309" s="283"/>
      <c r="Z309" s="283"/>
    </row>
    <row r="310" spans="1:26" ht="15.75" customHeight="1">
      <c r="A310" s="386"/>
      <c r="B310" s="283"/>
      <c r="C310" s="283"/>
      <c r="D310" s="283"/>
      <c r="E310" s="283"/>
      <c r="F310" s="283"/>
      <c r="G310" s="386"/>
      <c r="H310" s="386"/>
      <c r="I310" s="386"/>
      <c r="J310" s="386"/>
      <c r="K310" s="386"/>
      <c r="L310" s="386"/>
      <c r="M310" s="386"/>
      <c r="N310" s="386"/>
      <c r="O310" s="386"/>
      <c r="P310" s="283"/>
      <c r="Q310" s="283"/>
      <c r="R310" s="283"/>
      <c r="S310" s="283"/>
      <c r="T310" s="283"/>
      <c r="U310" s="283"/>
      <c r="V310" s="283"/>
      <c r="W310" s="283"/>
      <c r="X310" s="283"/>
      <c r="Y310" s="283"/>
      <c r="Z310" s="283"/>
    </row>
    <row r="311" spans="1:26" ht="15.75" customHeight="1">
      <c r="A311" s="386"/>
      <c r="B311" s="283"/>
      <c r="C311" s="283"/>
      <c r="D311" s="283"/>
      <c r="E311" s="283"/>
      <c r="F311" s="283"/>
      <c r="G311" s="386"/>
      <c r="H311" s="386"/>
      <c r="I311" s="386"/>
      <c r="J311" s="386"/>
      <c r="K311" s="386"/>
      <c r="L311" s="386"/>
      <c r="M311" s="386"/>
      <c r="N311" s="386"/>
      <c r="O311" s="386"/>
      <c r="P311" s="283"/>
      <c r="Q311" s="283"/>
      <c r="R311" s="283"/>
      <c r="S311" s="283"/>
      <c r="T311" s="283"/>
      <c r="U311" s="283"/>
      <c r="V311" s="283"/>
      <c r="W311" s="283"/>
      <c r="X311" s="283"/>
      <c r="Y311" s="283"/>
      <c r="Z311" s="283"/>
    </row>
    <row r="312" spans="1:26" ht="15.75" customHeight="1">
      <c r="A312" s="386"/>
      <c r="B312" s="283"/>
      <c r="C312" s="283"/>
      <c r="D312" s="283"/>
      <c r="E312" s="283"/>
      <c r="F312" s="283"/>
      <c r="G312" s="386"/>
      <c r="H312" s="386"/>
      <c r="I312" s="386"/>
      <c r="J312" s="386"/>
      <c r="K312" s="386"/>
      <c r="L312" s="386"/>
      <c r="M312" s="386"/>
      <c r="N312" s="386"/>
      <c r="O312" s="386"/>
      <c r="P312" s="283"/>
      <c r="Q312" s="283"/>
      <c r="R312" s="283"/>
      <c r="S312" s="283"/>
      <c r="T312" s="283"/>
      <c r="U312" s="283"/>
      <c r="V312" s="283"/>
      <c r="W312" s="283"/>
      <c r="X312" s="283"/>
      <c r="Y312" s="283"/>
      <c r="Z312" s="283"/>
    </row>
    <row r="313" spans="1:26" ht="15.75" customHeight="1">
      <c r="A313" s="386"/>
      <c r="B313" s="283"/>
      <c r="C313" s="283"/>
      <c r="D313" s="283"/>
      <c r="E313" s="283"/>
      <c r="F313" s="283"/>
      <c r="G313" s="386"/>
      <c r="H313" s="386"/>
      <c r="I313" s="386"/>
      <c r="J313" s="386"/>
      <c r="K313" s="386"/>
      <c r="L313" s="386"/>
      <c r="M313" s="386"/>
      <c r="N313" s="386"/>
      <c r="O313" s="386"/>
      <c r="P313" s="283"/>
      <c r="Q313" s="283"/>
      <c r="R313" s="283"/>
      <c r="S313" s="283"/>
      <c r="T313" s="283"/>
      <c r="U313" s="283"/>
      <c r="V313" s="283"/>
      <c r="W313" s="283"/>
      <c r="X313" s="283"/>
      <c r="Y313" s="283"/>
      <c r="Z313" s="283"/>
    </row>
    <row r="314" spans="1:26" ht="15.75" customHeight="1">
      <c r="A314" s="386"/>
      <c r="B314" s="283"/>
      <c r="C314" s="283"/>
      <c r="D314" s="283"/>
      <c r="E314" s="283"/>
      <c r="F314" s="283"/>
      <c r="G314" s="386"/>
      <c r="H314" s="386"/>
      <c r="I314" s="386"/>
      <c r="J314" s="386"/>
      <c r="K314" s="386"/>
      <c r="L314" s="386"/>
      <c r="M314" s="386"/>
      <c r="N314" s="386"/>
      <c r="O314" s="386"/>
      <c r="P314" s="283"/>
      <c r="Q314" s="283"/>
      <c r="R314" s="283"/>
      <c r="S314" s="283"/>
      <c r="T314" s="283"/>
      <c r="U314" s="283"/>
      <c r="V314" s="283"/>
      <c r="W314" s="283"/>
      <c r="X314" s="283"/>
      <c r="Y314" s="283"/>
      <c r="Z314" s="283"/>
    </row>
    <row r="315" spans="1:26" ht="15.75" customHeight="1">
      <c r="A315" s="386"/>
      <c r="B315" s="283"/>
      <c r="C315" s="283"/>
      <c r="D315" s="283"/>
      <c r="E315" s="283"/>
      <c r="F315" s="283"/>
      <c r="G315" s="386"/>
      <c r="H315" s="386"/>
      <c r="I315" s="386"/>
      <c r="J315" s="386"/>
      <c r="K315" s="386"/>
      <c r="L315" s="386"/>
      <c r="M315" s="386"/>
      <c r="N315" s="386"/>
      <c r="O315" s="386"/>
      <c r="P315" s="283"/>
      <c r="Q315" s="283"/>
      <c r="R315" s="283"/>
      <c r="S315" s="283"/>
      <c r="T315" s="283"/>
      <c r="U315" s="283"/>
      <c r="V315" s="283"/>
      <c r="W315" s="283"/>
      <c r="X315" s="283"/>
      <c r="Y315" s="283"/>
      <c r="Z315" s="283"/>
    </row>
    <row r="316" spans="1:26" ht="15.75" customHeight="1">
      <c r="A316" s="386"/>
      <c r="B316" s="283"/>
      <c r="C316" s="283"/>
      <c r="D316" s="283"/>
      <c r="E316" s="283"/>
      <c r="F316" s="283"/>
      <c r="G316" s="386"/>
      <c r="H316" s="386"/>
      <c r="I316" s="386"/>
      <c r="J316" s="386"/>
      <c r="K316" s="386"/>
      <c r="L316" s="386"/>
      <c r="M316" s="386"/>
      <c r="N316" s="386"/>
      <c r="O316" s="386"/>
      <c r="P316" s="283"/>
      <c r="Q316" s="283"/>
      <c r="R316" s="283"/>
      <c r="S316" s="283"/>
      <c r="T316" s="283"/>
      <c r="U316" s="283"/>
      <c r="V316" s="283"/>
      <c r="W316" s="283"/>
      <c r="X316" s="283"/>
      <c r="Y316" s="283"/>
      <c r="Z316" s="283"/>
    </row>
    <row r="317" spans="1:26" ht="15.75" customHeight="1">
      <c r="A317" s="386"/>
      <c r="B317" s="283"/>
      <c r="C317" s="283"/>
      <c r="D317" s="283"/>
      <c r="E317" s="283"/>
      <c r="F317" s="283"/>
      <c r="G317" s="386"/>
      <c r="H317" s="386"/>
      <c r="I317" s="386"/>
      <c r="J317" s="386"/>
      <c r="K317" s="386"/>
      <c r="L317" s="386"/>
      <c r="M317" s="386"/>
      <c r="N317" s="386"/>
      <c r="O317" s="386"/>
      <c r="P317" s="283"/>
      <c r="Q317" s="283"/>
      <c r="R317" s="283"/>
      <c r="S317" s="283"/>
      <c r="T317" s="283"/>
      <c r="U317" s="283"/>
      <c r="V317" s="283"/>
      <c r="W317" s="283"/>
      <c r="X317" s="283"/>
      <c r="Y317" s="283"/>
      <c r="Z317" s="283"/>
    </row>
    <row r="318" spans="1:26" ht="15.75" customHeight="1">
      <c r="A318" s="386"/>
      <c r="B318" s="283"/>
      <c r="C318" s="283"/>
      <c r="D318" s="283"/>
      <c r="E318" s="283"/>
      <c r="F318" s="283"/>
      <c r="G318" s="386"/>
      <c r="H318" s="386"/>
      <c r="I318" s="386"/>
      <c r="J318" s="386"/>
      <c r="K318" s="386"/>
      <c r="L318" s="386"/>
      <c r="M318" s="386"/>
      <c r="N318" s="386"/>
      <c r="O318" s="386"/>
      <c r="P318" s="283"/>
      <c r="Q318" s="283"/>
      <c r="R318" s="283"/>
      <c r="S318" s="283"/>
      <c r="T318" s="283"/>
      <c r="U318" s="283"/>
      <c r="V318" s="283"/>
      <c r="W318" s="283"/>
      <c r="X318" s="283"/>
      <c r="Y318" s="283"/>
      <c r="Z318" s="283"/>
    </row>
    <row r="319" spans="1:26" ht="15.75" customHeight="1">
      <c r="A319" s="386"/>
      <c r="B319" s="283"/>
      <c r="C319" s="283"/>
      <c r="D319" s="283"/>
      <c r="E319" s="283"/>
      <c r="F319" s="283"/>
      <c r="G319" s="386"/>
      <c r="H319" s="386"/>
      <c r="I319" s="386"/>
      <c r="J319" s="386"/>
      <c r="K319" s="386"/>
      <c r="L319" s="386"/>
      <c r="M319" s="386"/>
      <c r="N319" s="386"/>
      <c r="O319" s="386"/>
      <c r="P319" s="283"/>
      <c r="Q319" s="283"/>
      <c r="R319" s="283"/>
      <c r="S319" s="283"/>
      <c r="T319" s="283"/>
      <c r="U319" s="283"/>
      <c r="V319" s="283"/>
      <c r="W319" s="283"/>
      <c r="X319" s="283"/>
      <c r="Y319" s="283"/>
      <c r="Z319" s="283"/>
    </row>
    <row r="320" spans="1:26" ht="15.75" customHeight="1">
      <c r="A320" s="386"/>
      <c r="B320" s="283"/>
      <c r="C320" s="283"/>
      <c r="D320" s="283"/>
      <c r="E320" s="283"/>
      <c r="F320" s="283"/>
      <c r="G320" s="386"/>
      <c r="H320" s="386"/>
      <c r="I320" s="386"/>
      <c r="J320" s="386"/>
      <c r="K320" s="386"/>
      <c r="L320" s="386"/>
      <c r="M320" s="386"/>
      <c r="N320" s="386"/>
      <c r="O320" s="386"/>
      <c r="P320" s="283"/>
      <c r="Q320" s="283"/>
      <c r="R320" s="283"/>
      <c r="S320" s="283"/>
      <c r="T320" s="283"/>
      <c r="U320" s="283"/>
      <c r="V320" s="283"/>
      <c r="W320" s="283"/>
      <c r="X320" s="283"/>
      <c r="Y320" s="283"/>
      <c r="Z320" s="283"/>
    </row>
    <row r="321" spans="1:26" ht="15.75" customHeight="1">
      <c r="A321" s="386"/>
      <c r="B321" s="283"/>
      <c r="C321" s="283"/>
      <c r="D321" s="283"/>
      <c r="E321" s="283"/>
      <c r="F321" s="283"/>
      <c r="G321" s="386"/>
      <c r="H321" s="386"/>
      <c r="I321" s="386"/>
      <c r="J321" s="386"/>
      <c r="K321" s="386"/>
      <c r="L321" s="386"/>
      <c r="M321" s="386"/>
      <c r="N321" s="386"/>
      <c r="O321" s="386"/>
      <c r="P321" s="283"/>
      <c r="Q321" s="283"/>
      <c r="R321" s="283"/>
      <c r="S321" s="283"/>
      <c r="T321" s="283"/>
      <c r="U321" s="283"/>
      <c r="V321" s="283"/>
      <c r="W321" s="283"/>
      <c r="X321" s="283"/>
      <c r="Y321" s="283"/>
      <c r="Z321" s="283"/>
    </row>
    <row r="322" spans="1:26" ht="15.75" customHeight="1">
      <c r="A322" s="386"/>
      <c r="B322" s="283"/>
      <c r="C322" s="283"/>
      <c r="D322" s="283"/>
      <c r="E322" s="283"/>
      <c r="F322" s="283"/>
      <c r="G322" s="386"/>
      <c r="H322" s="386"/>
      <c r="I322" s="386"/>
      <c r="J322" s="386"/>
      <c r="K322" s="386"/>
      <c r="L322" s="386"/>
      <c r="M322" s="386"/>
      <c r="N322" s="386"/>
      <c r="O322" s="386"/>
      <c r="P322" s="283"/>
      <c r="Q322" s="283"/>
      <c r="R322" s="283"/>
      <c r="S322" s="283"/>
      <c r="T322" s="283"/>
      <c r="U322" s="283"/>
      <c r="V322" s="283"/>
      <c r="W322" s="283"/>
      <c r="X322" s="283"/>
      <c r="Y322" s="283"/>
      <c r="Z322" s="283"/>
    </row>
    <row r="323" spans="1:26" ht="15.75" customHeight="1">
      <c r="A323" s="386"/>
      <c r="B323" s="283"/>
      <c r="C323" s="283"/>
      <c r="D323" s="283"/>
      <c r="E323" s="283"/>
      <c r="F323" s="283"/>
      <c r="G323" s="386"/>
      <c r="H323" s="386"/>
      <c r="I323" s="386"/>
      <c r="J323" s="386"/>
      <c r="K323" s="386"/>
      <c r="L323" s="386"/>
      <c r="M323" s="386"/>
      <c r="N323" s="386"/>
      <c r="O323" s="386"/>
      <c r="P323" s="283"/>
      <c r="Q323" s="283"/>
      <c r="R323" s="283"/>
      <c r="S323" s="283"/>
      <c r="T323" s="283"/>
      <c r="U323" s="283"/>
      <c r="V323" s="283"/>
      <c r="W323" s="283"/>
      <c r="X323" s="283"/>
      <c r="Y323" s="283"/>
      <c r="Z323" s="283"/>
    </row>
    <row r="324" spans="1:26" ht="15.75" customHeight="1">
      <c r="A324" s="386"/>
      <c r="B324" s="283"/>
      <c r="C324" s="283"/>
      <c r="D324" s="283"/>
      <c r="E324" s="283"/>
      <c r="F324" s="283"/>
      <c r="G324" s="386"/>
      <c r="H324" s="386"/>
      <c r="I324" s="386"/>
      <c r="J324" s="386"/>
      <c r="K324" s="386"/>
      <c r="L324" s="386"/>
      <c r="M324" s="386"/>
      <c r="N324" s="386"/>
      <c r="O324" s="386"/>
      <c r="P324" s="283"/>
      <c r="Q324" s="283"/>
      <c r="R324" s="283"/>
      <c r="S324" s="283"/>
      <c r="T324" s="283"/>
      <c r="U324" s="283"/>
      <c r="V324" s="283"/>
      <c r="W324" s="283"/>
      <c r="X324" s="283"/>
      <c r="Y324" s="283"/>
      <c r="Z324" s="283"/>
    </row>
    <row r="325" spans="1:26" ht="15.75" customHeight="1">
      <c r="A325" s="386"/>
      <c r="B325" s="283"/>
      <c r="C325" s="283"/>
      <c r="D325" s="283"/>
      <c r="E325" s="283"/>
      <c r="F325" s="283"/>
      <c r="G325" s="386"/>
      <c r="H325" s="386"/>
      <c r="I325" s="386"/>
      <c r="J325" s="386"/>
      <c r="K325" s="386"/>
      <c r="L325" s="386"/>
      <c r="M325" s="386"/>
      <c r="N325" s="386"/>
      <c r="O325" s="386"/>
      <c r="P325" s="283"/>
      <c r="Q325" s="283"/>
      <c r="R325" s="283"/>
      <c r="S325" s="283"/>
      <c r="T325" s="283"/>
      <c r="U325" s="283"/>
      <c r="V325" s="283"/>
      <c r="W325" s="283"/>
      <c r="X325" s="283"/>
      <c r="Y325" s="283"/>
      <c r="Z325" s="283"/>
    </row>
    <row r="326" spans="1:26" ht="15.75" customHeight="1">
      <c r="A326" s="386"/>
      <c r="B326" s="283"/>
      <c r="C326" s="283"/>
      <c r="D326" s="283"/>
      <c r="E326" s="283"/>
      <c r="F326" s="283"/>
      <c r="G326" s="386"/>
      <c r="H326" s="386"/>
      <c r="I326" s="386"/>
      <c r="J326" s="386"/>
      <c r="K326" s="386"/>
      <c r="L326" s="386"/>
      <c r="M326" s="386"/>
      <c r="N326" s="386"/>
      <c r="O326" s="386"/>
      <c r="P326" s="283"/>
      <c r="Q326" s="283"/>
      <c r="R326" s="283"/>
      <c r="S326" s="283"/>
      <c r="T326" s="283"/>
      <c r="U326" s="283"/>
      <c r="V326" s="283"/>
      <c r="W326" s="283"/>
      <c r="X326" s="283"/>
      <c r="Y326" s="283"/>
      <c r="Z326" s="283"/>
    </row>
    <row r="327" spans="1:26" ht="15.75" customHeight="1">
      <c r="A327" s="386"/>
      <c r="B327" s="283"/>
      <c r="C327" s="283"/>
      <c r="D327" s="283"/>
      <c r="E327" s="283"/>
      <c r="F327" s="283"/>
      <c r="G327" s="386"/>
      <c r="H327" s="386"/>
      <c r="I327" s="386"/>
      <c r="J327" s="386"/>
      <c r="K327" s="386"/>
      <c r="L327" s="386"/>
      <c r="M327" s="386"/>
      <c r="N327" s="386"/>
      <c r="O327" s="386"/>
      <c r="P327" s="283"/>
      <c r="Q327" s="283"/>
      <c r="R327" s="283"/>
      <c r="S327" s="283"/>
      <c r="T327" s="283"/>
      <c r="U327" s="283"/>
      <c r="V327" s="283"/>
      <c r="W327" s="283"/>
      <c r="X327" s="283"/>
      <c r="Y327" s="283"/>
      <c r="Z327" s="283"/>
    </row>
    <row r="328" spans="1:26" ht="15.75" customHeight="1">
      <c r="A328" s="386"/>
      <c r="B328" s="283"/>
      <c r="C328" s="283"/>
      <c r="D328" s="283"/>
      <c r="E328" s="283"/>
      <c r="F328" s="283"/>
      <c r="G328" s="386"/>
      <c r="H328" s="386"/>
      <c r="I328" s="386"/>
      <c r="J328" s="386"/>
      <c r="K328" s="386"/>
      <c r="L328" s="386"/>
      <c r="M328" s="386"/>
      <c r="N328" s="386"/>
      <c r="O328" s="386"/>
      <c r="P328" s="283"/>
      <c r="Q328" s="283"/>
      <c r="R328" s="283"/>
      <c r="S328" s="283"/>
      <c r="T328" s="283"/>
      <c r="U328" s="283"/>
      <c r="V328" s="283"/>
      <c r="W328" s="283"/>
      <c r="X328" s="283"/>
      <c r="Y328" s="283"/>
      <c r="Z328" s="283"/>
    </row>
    <row r="329" spans="1:26" ht="15.75" customHeight="1">
      <c r="A329" s="386"/>
      <c r="B329" s="283"/>
      <c r="C329" s="283"/>
      <c r="D329" s="283"/>
      <c r="E329" s="283"/>
      <c r="F329" s="283"/>
      <c r="G329" s="386"/>
      <c r="H329" s="386"/>
      <c r="I329" s="386"/>
      <c r="J329" s="386"/>
      <c r="K329" s="386"/>
      <c r="L329" s="386"/>
      <c r="M329" s="386"/>
      <c r="N329" s="386"/>
      <c r="O329" s="386"/>
      <c r="P329" s="283"/>
      <c r="Q329" s="283"/>
      <c r="R329" s="283"/>
      <c r="S329" s="283"/>
      <c r="T329" s="283"/>
      <c r="U329" s="283"/>
      <c r="V329" s="283"/>
      <c r="W329" s="283"/>
      <c r="X329" s="283"/>
      <c r="Y329" s="283"/>
      <c r="Z329" s="283"/>
    </row>
    <row r="330" spans="1:26" ht="15.75" customHeight="1">
      <c r="A330" s="386"/>
      <c r="B330" s="283"/>
      <c r="C330" s="283"/>
      <c r="D330" s="283"/>
      <c r="E330" s="283"/>
      <c r="F330" s="283"/>
      <c r="G330" s="386"/>
      <c r="H330" s="386"/>
      <c r="I330" s="386"/>
      <c r="J330" s="386"/>
      <c r="K330" s="386"/>
      <c r="L330" s="386"/>
      <c r="M330" s="386"/>
      <c r="N330" s="386"/>
      <c r="O330" s="386"/>
      <c r="P330" s="283"/>
      <c r="Q330" s="283"/>
      <c r="R330" s="283"/>
      <c r="S330" s="283"/>
      <c r="T330" s="283"/>
      <c r="U330" s="283"/>
      <c r="V330" s="283"/>
      <c r="W330" s="283"/>
      <c r="X330" s="283"/>
      <c r="Y330" s="283"/>
      <c r="Z330" s="283"/>
    </row>
    <row r="331" spans="1:26" ht="15.75" customHeight="1">
      <c r="A331" s="386"/>
      <c r="B331" s="283"/>
      <c r="C331" s="283"/>
      <c r="D331" s="283"/>
      <c r="E331" s="283"/>
      <c r="F331" s="283"/>
      <c r="G331" s="386"/>
      <c r="H331" s="386"/>
      <c r="I331" s="386"/>
      <c r="J331" s="386"/>
      <c r="K331" s="386"/>
      <c r="L331" s="386"/>
      <c r="M331" s="386"/>
      <c r="N331" s="386"/>
      <c r="O331" s="386"/>
      <c r="P331" s="283"/>
      <c r="Q331" s="283"/>
      <c r="R331" s="283"/>
      <c r="S331" s="283"/>
      <c r="T331" s="283"/>
      <c r="U331" s="283"/>
      <c r="V331" s="283"/>
      <c r="W331" s="283"/>
      <c r="X331" s="283"/>
      <c r="Y331" s="283"/>
      <c r="Z331" s="283"/>
    </row>
    <row r="332" spans="1:26" ht="15.75" customHeight="1">
      <c r="A332" s="386"/>
      <c r="B332" s="283"/>
      <c r="C332" s="283"/>
      <c r="D332" s="283"/>
      <c r="E332" s="283"/>
      <c r="F332" s="283"/>
      <c r="G332" s="386"/>
      <c r="H332" s="386"/>
      <c r="I332" s="386"/>
      <c r="J332" s="386"/>
      <c r="K332" s="386"/>
      <c r="L332" s="386"/>
      <c r="M332" s="386"/>
      <c r="N332" s="386"/>
      <c r="O332" s="386"/>
      <c r="P332" s="283"/>
      <c r="Q332" s="283"/>
      <c r="R332" s="283"/>
      <c r="S332" s="283"/>
      <c r="T332" s="283"/>
      <c r="U332" s="283"/>
      <c r="V332" s="283"/>
      <c r="W332" s="283"/>
      <c r="X332" s="283"/>
      <c r="Y332" s="283"/>
      <c r="Z332" s="283"/>
    </row>
    <row r="333" spans="1:26" ht="15.75" customHeight="1">
      <c r="A333" s="386"/>
      <c r="B333" s="283"/>
      <c r="C333" s="283"/>
      <c r="D333" s="283"/>
      <c r="E333" s="283"/>
      <c r="F333" s="283"/>
      <c r="G333" s="386"/>
      <c r="H333" s="386"/>
      <c r="I333" s="386"/>
      <c r="J333" s="386"/>
      <c r="K333" s="386"/>
      <c r="L333" s="386"/>
      <c r="M333" s="386"/>
      <c r="N333" s="386"/>
      <c r="O333" s="386"/>
      <c r="P333" s="283"/>
      <c r="Q333" s="283"/>
      <c r="R333" s="283"/>
      <c r="S333" s="283"/>
      <c r="T333" s="283"/>
      <c r="U333" s="283"/>
      <c r="V333" s="283"/>
      <c r="W333" s="283"/>
      <c r="X333" s="283"/>
      <c r="Y333" s="283"/>
      <c r="Z333" s="283"/>
    </row>
    <row r="334" spans="1:26" ht="15.75" customHeight="1">
      <c r="A334" s="386"/>
      <c r="B334" s="283"/>
      <c r="C334" s="283"/>
      <c r="D334" s="283"/>
      <c r="E334" s="283"/>
      <c r="F334" s="283"/>
      <c r="G334" s="386"/>
      <c r="H334" s="386"/>
      <c r="I334" s="386"/>
      <c r="J334" s="386"/>
      <c r="K334" s="386"/>
      <c r="L334" s="386"/>
      <c r="M334" s="386"/>
      <c r="N334" s="386"/>
      <c r="O334" s="386"/>
      <c r="P334" s="283"/>
      <c r="Q334" s="283"/>
      <c r="R334" s="283"/>
      <c r="S334" s="283"/>
      <c r="T334" s="283"/>
      <c r="U334" s="283"/>
      <c r="V334" s="283"/>
      <c r="W334" s="283"/>
      <c r="X334" s="283"/>
      <c r="Y334" s="283"/>
      <c r="Z334" s="283"/>
    </row>
    <row r="335" spans="1:26" ht="15.75" customHeight="1">
      <c r="A335" s="386"/>
      <c r="B335" s="283"/>
      <c r="C335" s="283"/>
      <c r="D335" s="283"/>
      <c r="E335" s="283"/>
      <c r="F335" s="283"/>
      <c r="G335" s="386"/>
      <c r="H335" s="386"/>
      <c r="I335" s="386"/>
      <c r="J335" s="386"/>
      <c r="K335" s="386"/>
      <c r="L335" s="386"/>
      <c r="M335" s="386"/>
      <c r="N335" s="386"/>
      <c r="O335" s="386"/>
      <c r="P335" s="283"/>
      <c r="Q335" s="283"/>
      <c r="R335" s="283"/>
      <c r="S335" s="283"/>
      <c r="T335" s="283"/>
      <c r="U335" s="283"/>
      <c r="V335" s="283"/>
      <c r="W335" s="283"/>
      <c r="X335" s="283"/>
      <c r="Y335" s="283"/>
      <c r="Z335" s="283"/>
    </row>
    <row r="336" spans="1:26" ht="15.75" customHeight="1">
      <c r="A336" s="386"/>
      <c r="B336" s="283"/>
      <c r="C336" s="283"/>
      <c r="D336" s="283"/>
      <c r="E336" s="283"/>
      <c r="F336" s="283"/>
      <c r="G336" s="386"/>
      <c r="H336" s="386"/>
      <c r="I336" s="386"/>
      <c r="J336" s="386"/>
      <c r="K336" s="386"/>
      <c r="L336" s="386"/>
      <c r="M336" s="386"/>
      <c r="N336" s="386"/>
      <c r="O336" s="386"/>
      <c r="P336" s="283"/>
      <c r="Q336" s="283"/>
      <c r="R336" s="283"/>
      <c r="S336" s="283"/>
      <c r="T336" s="283"/>
      <c r="U336" s="283"/>
      <c r="V336" s="283"/>
      <c r="W336" s="283"/>
      <c r="X336" s="283"/>
      <c r="Y336" s="283"/>
      <c r="Z336" s="283"/>
    </row>
    <row r="337" spans="1:26" ht="15.75" customHeight="1">
      <c r="A337" s="386"/>
      <c r="B337" s="283"/>
      <c r="C337" s="283"/>
      <c r="D337" s="283"/>
      <c r="E337" s="283"/>
      <c r="F337" s="283"/>
      <c r="G337" s="386"/>
      <c r="H337" s="386"/>
      <c r="I337" s="386"/>
      <c r="J337" s="386"/>
      <c r="K337" s="386"/>
      <c r="L337" s="386"/>
      <c r="M337" s="386"/>
      <c r="N337" s="386"/>
      <c r="O337" s="386"/>
      <c r="P337" s="283"/>
      <c r="Q337" s="283"/>
      <c r="R337" s="283"/>
      <c r="S337" s="283"/>
      <c r="T337" s="283"/>
      <c r="U337" s="283"/>
      <c r="V337" s="283"/>
      <c r="W337" s="283"/>
      <c r="X337" s="283"/>
      <c r="Y337" s="283"/>
      <c r="Z337" s="283"/>
    </row>
    <row r="338" spans="1:26" ht="15.75" customHeight="1">
      <c r="A338" s="386"/>
      <c r="B338" s="283"/>
      <c r="C338" s="283"/>
      <c r="D338" s="283"/>
      <c r="E338" s="283"/>
      <c r="F338" s="283"/>
      <c r="G338" s="386"/>
      <c r="H338" s="386"/>
      <c r="I338" s="386"/>
      <c r="J338" s="386"/>
      <c r="K338" s="386"/>
      <c r="L338" s="386"/>
      <c r="M338" s="386"/>
      <c r="N338" s="386"/>
      <c r="O338" s="386"/>
      <c r="P338" s="283"/>
      <c r="Q338" s="283"/>
      <c r="R338" s="283"/>
      <c r="S338" s="283"/>
      <c r="T338" s="283"/>
      <c r="U338" s="283"/>
      <c r="V338" s="283"/>
      <c r="W338" s="283"/>
      <c r="X338" s="283"/>
      <c r="Y338" s="283"/>
      <c r="Z338" s="283"/>
    </row>
    <row r="339" spans="1:26" ht="15.75" customHeight="1">
      <c r="A339" s="386"/>
      <c r="B339" s="283"/>
      <c r="C339" s="283"/>
      <c r="D339" s="283"/>
      <c r="E339" s="283"/>
      <c r="F339" s="283"/>
      <c r="G339" s="386"/>
      <c r="H339" s="386"/>
      <c r="I339" s="386"/>
      <c r="J339" s="386"/>
      <c r="K339" s="386"/>
      <c r="L339" s="386"/>
      <c r="M339" s="386"/>
      <c r="N339" s="386"/>
      <c r="O339" s="386"/>
      <c r="P339" s="283"/>
      <c r="Q339" s="283"/>
      <c r="R339" s="283"/>
      <c r="S339" s="283"/>
      <c r="T339" s="283"/>
      <c r="U339" s="283"/>
      <c r="V339" s="283"/>
      <c r="W339" s="283"/>
      <c r="X339" s="283"/>
      <c r="Y339" s="283"/>
      <c r="Z339" s="283"/>
    </row>
    <row r="340" spans="1:26" ht="15.75" customHeight="1">
      <c r="A340" s="386"/>
      <c r="B340" s="283"/>
      <c r="C340" s="283"/>
      <c r="D340" s="283"/>
      <c r="E340" s="283"/>
      <c r="F340" s="283"/>
      <c r="G340" s="386"/>
      <c r="H340" s="386"/>
      <c r="I340" s="386"/>
      <c r="J340" s="386"/>
      <c r="K340" s="386"/>
      <c r="L340" s="386"/>
      <c r="M340" s="386"/>
      <c r="N340" s="386"/>
      <c r="O340" s="386"/>
      <c r="P340" s="283"/>
      <c r="Q340" s="283"/>
      <c r="R340" s="283"/>
      <c r="S340" s="283"/>
      <c r="T340" s="283"/>
      <c r="U340" s="283"/>
      <c r="V340" s="283"/>
      <c r="W340" s="283"/>
      <c r="X340" s="283"/>
      <c r="Y340" s="283"/>
      <c r="Z340" s="283"/>
    </row>
    <row r="341" spans="1:26" ht="15.75" customHeight="1">
      <c r="A341" s="386"/>
      <c r="B341" s="283"/>
      <c r="C341" s="283"/>
      <c r="D341" s="283"/>
      <c r="E341" s="283"/>
      <c r="F341" s="283"/>
      <c r="G341" s="386"/>
      <c r="H341" s="386"/>
      <c r="I341" s="386"/>
      <c r="J341" s="386"/>
      <c r="K341" s="386"/>
      <c r="L341" s="386"/>
      <c r="M341" s="386"/>
      <c r="N341" s="386"/>
      <c r="O341" s="386"/>
      <c r="P341" s="283"/>
      <c r="Q341" s="283"/>
      <c r="R341" s="283"/>
      <c r="S341" s="283"/>
      <c r="T341" s="283"/>
      <c r="U341" s="283"/>
      <c r="V341" s="283"/>
      <c r="W341" s="283"/>
      <c r="X341" s="283"/>
      <c r="Y341" s="283"/>
      <c r="Z341" s="283"/>
    </row>
    <row r="342" spans="1:26" ht="15.75" customHeight="1">
      <c r="A342" s="386"/>
      <c r="B342" s="283"/>
      <c r="C342" s="283"/>
      <c r="D342" s="283"/>
      <c r="E342" s="283"/>
      <c r="F342" s="283"/>
      <c r="G342" s="386"/>
      <c r="H342" s="386"/>
      <c r="I342" s="386"/>
      <c r="J342" s="386"/>
      <c r="K342" s="386"/>
      <c r="L342" s="386"/>
      <c r="M342" s="386"/>
      <c r="N342" s="386"/>
      <c r="O342" s="386"/>
      <c r="P342" s="283"/>
      <c r="Q342" s="283"/>
      <c r="R342" s="283"/>
      <c r="S342" s="283"/>
      <c r="T342" s="283"/>
      <c r="U342" s="283"/>
      <c r="V342" s="283"/>
      <c r="W342" s="283"/>
      <c r="X342" s="283"/>
      <c r="Y342" s="283"/>
      <c r="Z342" s="283"/>
    </row>
    <row r="343" spans="1:26" ht="15.75" customHeight="1">
      <c r="A343" s="386"/>
      <c r="B343" s="283"/>
      <c r="C343" s="283"/>
      <c r="D343" s="283"/>
      <c r="E343" s="283"/>
      <c r="F343" s="283"/>
      <c r="G343" s="386"/>
      <c r="H343" s="386"/>
      <c r="I343" s="386"/>
      <c r="J343" s="386"/>
      <c r="K343" s="386"/>
      <c r="L343" s="386"/>
      <c r="M343" s="386"/>
      <c r="N343" s="386"/>
      <c r="O343" s="386"/>
      <c r="P343" s="283"/>
      <c r="Q343" s="283"/>
      <c r="R343" s="283"/>
      <c r="S343" s="283"/>
      <c r="T343" s="283"/>
      <c r="U343" s="283"/>
      <c r="V343" s="283"/>
      <c r="W343" s="283"/>
      <c r="X343" s="283"/>
      <c r="Y343" s="283"/>
      <c r="Z343" s="283"/>
    </row>
    <row r="344" spans="1:26" ht="15.75" customHeight="1">
      <c r="A344" s="386"/>
      <c r="B344" s="283"/>
      <c r="C344" s="283"/>
      <c r="D344" s="283"/>
      <c r="E344" s="283"/>
      <c r="F344" s="283"/>
      <c r="G344" s="386"/>
      <c r="H344" s="386"/>
      <c r="I344" s="386"/>
      <c r="J344" s="386"/>
      <c r="K344" s="386"/>
      <c r="L344" s="386"/>
      <c r="M344" s="386"/>
      <c r="N344" s="386"/>
      <c r="O344" s="386"/>
      <c r="P344" s="283"/>
      <c r="Q344" s="283"/>
      <c r="R344" s="283"/>
      <c r="S344" s="283"/>
      <c r="T344" s="283"/>
      <c r="U344" s="283"/>
      <c r="V344" s="283"/>
      <c r="W344" s="283"/>
      <c r="X344" s="283"/>
      <c r="Y344" s="283"/>
      <c r="Z344" s="283"/>
    </row>
    <row r="345" spans="1:26" ht="15.75" customHeight="1">
      <c r="A345" s="386"/>
      <c r="B345" s="283"/>
      <c r="C345" s="283"/>
      <c r="D345" s="283"/>
      <c r="E345" s="283"/>
      <c r="F345" s="283"/>
      <c r="G345" s="386"/>
      <c r="H345" s="386"/>
      <c r="I345" s="386"/>
      <c r="J345" s="386"/>
      <c r="K345" s="386"/>
      <c r="L345" s="386"/>
      <c r="M345" s="386"/>
      <c r="N345" s="386"/>
      <c r="O345" s="386"/>
      <c r="P345" s="283"/>
      <c r="Q345" s="283"/>
      <c r="R345" s="283"/>
      <c r="S345" s="283"/>
      <c r="T345" s="283"/>
      <c r="U345" s="283"/>
      <c r="V345" s="283"/>
      <c r="W345" s="283"/>
      <c r="X345" s="283"/>
      <c r="Y345" s="283"/>
      <c r="Z345" s="283"/>
    </row>
    <row r="346" spans="1:26" ht="15.75" customHeight="1">
      <c r="A346" s="386"/>
      <c r="B346" s="283"/>
      <c r="C346" s="283"/>
      <c r="D346" s="283"/>
      <c r="E346" s="283"/>
      <c r="F346" s="283"/>
      <c r="G346" s="386"/>
      <c r="H346" s="386"/>
      <c r="I346" s="386"/>
      <c r="J346" s="386"/>
      <c r="K346" s="386"/>
      <c r="L346" s="386"/>
      <c r="M346" s="386"/>
      <c r="N346" s="386"/>
      <c r="O346" s="386"/>
      <c r="P346" s="283"/>
      <c r="Q346" s="283"/>
      <c r="R346" s="283"/>
      <c r="S346" s="283"/>
      <c r="T346" s="283"/>
      <c r="U346" s="283"/>
      <c r="V346" s="283"/>
      <c r="W346" s="283"/>
      <c r="X346" s="283"/>
      <c r="Y346" s="283"/>
      <c r="Z346" s="283"/>
    </row>
    <row r="347" spans="1:26" ht="15.75" customHeight="1">
      <c r="A347" s="386"/>
      <c r="B347" s="283"/>
      <c r="C347" s="283"/>
      <c r="D347" s="283"/>
      <c r="E347" s="283"/>
      <c r="F347" s="283"/>
      <c r="G347" s="386"/>
      <c r="H347" s="386"/>
      <c r="I347" s="386"/>
      <c r="J347" s="386"/>
      <c r="K347" s="386"/>
      <c r="L347" s="386"/>
      <c r="M347" s="386"/>
      <c r="N347" s="386"/>
      <c r="O347" s="386"/>
      <c r="P347" s="283"/>
      <c r="Q347" s="283"/>
      <c r="R347" s="283"/>
      <c r="S347" s="283"/>
      <c r="T347" s="283"/>
      <c r="U347" s="283"/>
      <c r="V347" s="283"/>
      <c r="W347" s="283"/>
      <c r="X347" s="283"/>
      <c r="Y347" s="283"/>
      <c r="Z347" s="283"/>
    </row>
    <row r="348" spans="1:26" ht="15.75" customHeight="1">
      <c r="A348" s="386"/>
      <c r="B348" s="283"/>
      <c r="C348" s="283"/>
      <c r="D348" s="283"/>
      <c r="E348" s="283"/>
      <c r="F348" s="283"/>
      <c r="G348" s="386"/>
      <c r="H348" s="386"/>
      <c r="I348" s="386"/>
      <c r="J348" s="386"/>
      <c r="K348" s="386"/>
      <c r="L348" s="386"/>
      <c r="M348" s="386"/>
      <c r="N348" s="386"/>
      <c r="O348" s="386"/>
      <c r="P348" s="283"/>
      <c r="Q348" s="283"/>
      <c r="R348" s="283"/>
      <c r="S348" s="283"/>
      <c r="T348" s="283"/>
      <c r="U348" s="283"/>
      <c r="V348" s="283"/>
      <c r="W348" s="283"/>
      <c r="X348" s="283"/>
      <c r="Y348" s="283"/>
      <c r="Z348" s="283"/>
    </row>
    <row r="349" spans="1:26" ht="15.75" customHeight="1">
      <c r="A349" s="386"/>
      <c r="B349" s="283"/>
      <c r="C349" s="283"/>
      <c r="D349" s="283"/>
      <c r="E349" s="283"/>
      <c r="F349" s="283"/>
      <c r="G349" s="386"/>
      <c r="H349" s="386"/>
      <c r="I349" s="386"/>
      <c r="J349" s="386"/>
      <c r="K349" s="386"/>
      <c r="L349" s="386"/>
      <c r="M349" s="386"/>
      <c r="N349" s="386"/>
      <c r="O349" s="386"/>
      <c r="P349" s="283"/>
      <c r="Q349" s="283"/>
      <c r="R349" s="283"/>
      <c r="S349" s="283"/>
      <c r="T349" s="283"/>
      <c r="U349" s="283"/>
      <c r="V349" s="283"/>
      <c r="W349" s="283"/>
      <c r="X349" s="283"/>
      <c r="Y349" s="283"/>
      <c r="Z349" s="283"/>
    </row>
    <row r="350" spans="1:26" ht="15.75" customHeight="1">
      <c r="A350" s="386"/>
      <c r="B350" s="283"/>
      <c r="C350" s="283"/>
      <c r="D350" s="283"/>
      <c r="E350" s="283"/>
      <c r="F350" s="283"/>
      <c r="G350" s="386"/>
      <c r="H350" s="386"/>
      <c r="I350" s="386"/>
      <c r="J350" s="386"/>
      <c r="K350" s="386"/>
      <c r="L350" s="386"/>
      <c r="M350" s="386"/>
      <c r="N350" s="386"/>
      <c r="O350" s="386"/>
      <c r="P350" s="283"/>
      <c r="Q350" s="283"/>
      <c r="R350" s="283"/>
      <c r="S350" s="283"/>
      <c r="T350" s="283"/>
      <c r="U350" s="283"/>
      <c r="V350" s="283"/>
      <c r="W350" s="283"/>
      <c r="X350" s="283"/>
      <c r="Y350" s="283"/>
      <c r="Z350" s="283"/>
    </row>
    <row r="351" spans="1:26" ht="15.75" customHeight="1">
      <c r="A351" s="386"/>
      <c r="B351" s="283"/>
      <c r="C351" s="283"/>
      <c r="D351" s="283"/>
      <c r="E351" s="283"/>
      <c r="F351" s="283"/>
      <c r="G351" s="386"/>
      <c r="H351" s="386"/>
      <c r="I351" s="386"/>
      <c r="J351" s="386"/>
      <c r="K351" s="386"/>
      <c r="L351" s="386"/>
      <c r="M351" s="386"/>
      <c r="N351" s="386"/>
      <c r="O351" s="386"/>
      <c r="P351" s="283"/>
      <c r="Q351" s="283"/>
      <c r="R351" s="283"/>
      <c r="S351" s="283"/>
      <c r="T351" s="283"/>
      <c r="U351" s="283"/>
      <c r="V351" s="283"/>
      <c r="W351" s="283"/>
      <c r="X351" s="283"/>
      <c r="Y351" s="283"/>
      <c r="Z351" s="283"/>
    </row>
    <row r="352" spans="1:26" ht="15.75" customHeight="1">
      <c r="A352" s="386"/>
      <c r="B352" s="283"/>
      <c r="C352" s="283"/>
      <c r="D352" s="283"/>
      <c r="E352" s="283"/>
      <c r="F352" s="283"/>
      <c r="G352" s="386"/>
      <c r="H352" s="386"/>
      <c r="I352" s="386"/>
      <c r="J352" s="386"/>
      <c r="K352" s="386"/>
      <c r="L352" s="386"/>
      <c r="M352" s="386"/>
      <c r="N352" s="386"/>
      <c r="O352" s="386"/>
      <c r="P352" s="283"/>
      <c r="Q352" s="283"/>
      <c r="R352" s="283"/>
      <c r="S352" s="283"/>
      <c r="T352" s="283"/>
      <c r="U352" s="283"/>
      <c r="V352" s="283"/>
      <c r="W352" s="283"/>
      <c r="X352" s="283"/>
      <c r="Y352" s="283"/>
      <c r="Z352" s="283"/>
    </row>
    <row r="353" spans="1:26" ht="15.75" customHeight="1">
      <c r="A353" s="386"/>
      <c r="B353" s="283"/>
      <c r="C353" s="283"/>
      <c r="D353" s="283"/>
      <c r="E353" s="283"/>
      <c r="F353" s="283"/>
      <c r="G353" s="386"/>
      <c r="H353" s="386"/>
      <c r="I353" s="386"/>
      <c r="J353" s="386"/>
      <c r="K353" s="386"/>
      <c r="L353" s="386"/>
      <c r="M353" s="386"/>
      <c r="N353" s="386"/>
      <c r="O353" s="386"/>
      <c r="P353" s="283"/>
      <c r="Q353" s="283"/>
      <c r="R353" s="283"/>
      <c r="S353" s="283"/>
      <c r="T353" s="283"/>
      <c r="U353" s="283"/>
      <c r="V353" s="283"/>
      <c r="W353" s="283"/>
      <c r="X353" s="283"/>
      <c r="Y353" s="283"/>
      <c r="Z353" s="283"/>
    </row>
    <row r="354" spans="1:26" ht="15.75" customHeight="1">
      <c r="A354" s="386"/>
      <c r="B354" s="283"/>
      <c r="C354" s="283"/>
      <c r="D354" s="283"/>
      <c r="E354" s="283"/>
      <c r="F354" s="283"/>
      <c r="G354" s="386"/>
      <c r="H354" s="386"/>
      <c r="I354" s="386"/>
      <c r="J354" s="386"/>
      <c r="K354" s="386"/>
      <c r="L354" s="386"/>
      <c r="M354" s="386"/>
      <c r="N354" s="386"/>
      <c r="O354" s="386"/>
      <c r="P354" s="283"/>
      <c r="Q354" s="283"/>
      <c r="R354" s="283"/>
      <c r="S354" s="283"/>
      <c r="T354" s="283"/>
      <c r="U354" s="283"/>
      <c r="V354" s="283"/>
      <c r="W354" s="283"/>
      <c r="X354" s="283"/>
      <c r="Y354" s="283"/>
      <c r="Z354" s="283"/>
    </row>
    <row r="355" spans="1:26" ht="15.75" customHeight="1">
      <c r="A355" s="386"/>
      <c r="B355" s="283"/>
      <c r="C355" s="283"/>
      <c r="D355" s="283"/>
      <c r="E355" s="283"/>
      <c r="F355" s="283"/>
      <c r="G355" s="386"/>
      <c r="H355" s="386"/>
      <c r="I355" s="386"/>
      <c r="J355" s="386"/>
      <c r="K355" s="386"/>
      <c r="L355" s="386"/>
      <c r="M355" s="386"/>
      <c r="N355" s="386"/>
      <c r="O355" s="386"/>
      <c r="P355" s="283"/>
      <c r="Q355" s="283"/>
      <c r="R355" s="283"/>
      <c r="S355" s="283"/>
      <c r="T355" s="283"/>
      <c r="U355" s="283"/>
      <c r="V355" s="283"/>
      <c r="W355" s="283"/>
      <c r="X355" s="283"/>
      <c r="Y355" s="283"/>
      <c r="Z355" s="283"/>
    </row>
    <row r="356" spans="1:26" ht="15.75" customHeight="1">
      <c r="A356" s="386"/>
      <c r="B356" s="283"/>
      <c r="C356" s="283"/>
      <c r="D356" s="283"/>
      <c r="E356" s="283"/>
      <c r="F356" s="283"/>
      <c r="G356" s="386"/>
      <c r="H356" s="386"/>
      <c r="I356" s="386"/>
      <c r="J356" s="386"/>
      <c r="K356" s="386"/>
      <c r="L356" s="386"/>
      <c r="M356" s="386"/>
      <c r="N356" s="386"/>
      <c r="O356" s="386"/>
      <c r="P356" s="283"/>
      <c r="Q356" s="283"/>
      <c r="R356" s="283"/>
      <c r="S356" s="283"/>
      <c r="T356" s="283"/>
      <c r="U356" s="283"/>
      <c r="V356" s="283"/>
      <c r="W356" s="283"/>
      <c r="X356" s="283"/>
      <c r="Y356" s="283"/>
      <c r="Z356" s="283"/>
    </row>
    <row r="357" spans="1:26" ht="15.75" customHeight="1">
      <c r="A357" s="386"/>
      <c r="B357" s="283"/>
      <c r="C357" s="283"/>
      <c r="D357" s="283"/>
      <c r="E357" s="283"/>
      <c r="F357" s="283"/>
      <c r="G357" s="386"/>
      <c r="H357" s="386"/>
      <c r="I357" s="386"/>
      <c r="J357" s="386"/>
      <c r="K357" s="386"/>
      <c r="L357" s="386"/>
      <c r="M357" s="386"/>
      <c r="N357" s="386"/>
      <c r="O357" s="386"/>
      <c r="P357" s="283"/>
      <c r="Q357" s="283"/>
      <c r="R357" s="283"/>
      <c r="S357" s="283"/>
      <c r="T357" s="283"/>
      <c r="U357" s="283"/>
      <c r="V357" s="283"/>
      <c r="W357" s="283"/>
      <c r="X357" s="283"/>
      <c r="Y357" s="283"/>
      <c r="Z357" s="283"/>
    </row>
    <row r="358" spans="1:26" ht="15.75" customHeight="1">
      <c r="A358" s="386"/>
      <c r="B358" s="283"/>
      <c r="C358" s="283"/>
      <c r="D358" s="283"/>
      <c r="E358" s="283"/>
      <c r="F358" s="283"/>
      <c r="G358" s="386"/>
      <c r="H358" s="386"/>
      <c r="I358" s="386"/>
      <c r="J358" s="386"/>
      <c r="K358" s="386"/>
      <c r="L358" s="386"/>
      <c r="M358" s="386"/>
      <c r="N358" s="386"/>
      <c r="O358" s="386"/>
      <c r="P358" s="283"/>
      <c r="Q358" s="283"/>
      <c r="R358" s="283"/>
      <c r="S358" s="283"/>
      <c r="T358" s="283"/>
      <c r="U358" s="283"/>
      <c r="V358" s="283"/>
      <c r="W358" s="283"/>
      <c r="X358" s="283"/>
      <c r="Y358" s="283"/>
      <c r="Z358" s="283"/>
    </row>
    <row r="359" spans="1:26" ht="15.75" customHeight="1">
      <c r="A359" s="386"/>
      <c r="B359" s="283"/>
      <c r="C359" s="283"/>
      <c r="D359" s="283"/>
      <c r="E359" s="283"/>
      <c r="F359" s="283"/>
      <c r="G359" s="386"/>
      <c r="H359" s="386"/>
      <c r="I359" s="386"/>
      <c r="J359" s="386"/>
      <c r="K359" s="386"/>
      <c r="L359" s="386"/>
      <c r="M359" s="386"/>
      <c r="N359" s="386"/>
      <c r="O359" s="386"/>
      <c r="P359" s="283"/>
      <c r="Q359" s="283"/>
      <c r="R359" s="283"/>
      <c r="S359" s="283"/>
      <c r="T359" s="283"/>
      <c r="U359" s="283"/>
      <c r="V359" s="283"/>
      <c r="W359" s="283"/>
      <c r="X359" s="283"/>
      <c r="Y359" s="283"/>
      <c r="Z359" s="283"/>
    </row>
    <row r="360" spans="1:26" ht="15.75" customHeight="1">
      <c r="A360" s="386"/>
      <c r="B360" s="283"/>
      <c r="C360" s="283"/>
      <c r="D360" s="283"/>
      <c r="E360" s="283"/>
      <c r="F360" s="283"/>
      <c r="G360" s="386"/>
      <c r="H360" s="386"/>
      <c r="I360" s="386"/>
      <c r="J360" s="386"/>
      <c r="K360" s="386"/>
      <c r="L360" s="386"/>
      <c r="M360" s="386"/>
      <c r="N360" s="386"/>
      <c r="O360" s="386"/>
      <c r="P360" s="283"/>
      <c r="Q360" s="283"/>
      <c r="R360" s="283"/>
      <c r="S360" s="283"/>
      <c r="T360" s="283"/>
      <c r="U360" s="283"/>
      <c r="V360" s="283"/>
      <c r="W360" s="283"/>
      <c r="X360" s="283"/>
      <c r="Y360" s="283"/>
      <c r="Z360" s="283"/>
    </row>
    <row r="361" spans="1:26" ht="15.75" customHeight="1">
      <c r="A361" s="386"/>
      <c r="B361" s="283"/>
      <c r="C361" s="283"/>
      <c r="D361" s="283"/>
      <c r="E361" s="283"/>
      <c r="F361" s="283"/>
      <c r="G361" s="386"/>
      <c r="H361" s="386"/>
      <c r="I361" s="386"/>
      <c r="J361" s="386"/>
      <c r="K361" s="386"/>
      <c r="L361" s="386"/>
      <c r="M361" s="386"/>
      <c r="N361" s="386"/>
      <c r="O361" s="386"/>
      <c r="P361" s="283"/>
      <c r="Q361" s="283"/>
      <c r="R361" s="283"/>
      <c r="S361" s="283"/>
      <c r="T361" s="283"/>
      <c r="U361" s="283"/>
      <c r="V361" s="283"/>
      <c r="W361" s="283"/>
      <c r="X361" s="283"/>
      <c r="Y361" s="283"/>
      <c r="Z361" s="283"/>
    </row>
    <row r="362" spans="1:26" ht="15.75" customHeight="1">
      <c r="A362" s="386"/>
      <c r="B362" s="283"/>
      <c r="C362" s="283"/>
      <c r="D362" s="283"/>
      <c r="E362" s="283"/>
      <c r="F362" s="283"/>
      <c r="G362" s="386"/>
      <c r="H362" s="386"/>
      <c r="I362" s="386"/>
      <c r="J362" s="386"/>
      <c r="K362" s="386"/>
      <c r="L362" s="386"/>
      <c r="M362" s="386"/>
      <c r="N362" s="386"/>
      <c r="O362" s="386"/>
      <c r="P362" s="283"/>
      <c r="Q362" s="283"/>
      <c r="R362" s="283"/>
      <c r="S362" s="283"/>
      <c r="T362" s="283"/>
      <c r="U362" s="283"/>
      <c r="V362" s="283"/>
      <c r="W362" s="283"/>
      <c r="X362" s="283"/>
      <c r="Y362" s="283"/>
      <c r="Z362" s="283"/>
    </row>
    <row r="363" spans="1:26" ht="15.75" customHeight="1">
      <c r="A363" s="386"/>
      <c r="B363" s="283"/>
      <c r="C363" s="283"/>
      <c r="D363" s="283"/>
      <c r="E363" s="283"/>
      <c r="F363" s="283"/>
      <c r="G363" s="386"/>
      <c r="H363" s="386"/>
      <c r="I363" s="386"/>
      <c r="J363" s="386"/>
      <c r="K363" s="386"/>
      <c r="L363" s="386"/>
      <c r="M363" s="386"/>
      <c r="N363" s="386"/>
      <c r="O363" s="386"/>
      <c r="P363" s="283"/>
      <c r="Q363" s="283"/>
      <c r="R363" s="283"/>
      <c r="S363" s="283"/>
      <c r="T363" s="283"/>
      <c r="U363" s="283"/>
      <c r="V363" s="283"/>
      <c r="W363" s="283"/>
      <c r="X363" s="283"/>
      <c r="Y363" s="283"/>
      <c r="Z363" s="283"/>
    </row>
    <row r="364" spans="1:26" ht="15.75" customHeight="1">
      <c r="A364" s="386"/>
      <c r="B364" s="283"/>
      <c r="C364" s="283"/>
      <c r="D364" s="283"/>
      <c r="E364" s="283"/>
      <c r="F364" s="283"/>
      <c r="G364" s="386"/>
      <c r="H364" s="386"/>
      <c r="I364" s="386"/>
      <c r="J364" s="386"/>
      <c r="K364" s="386"/>
      <c r="L364" s="386"/>
      <c r="M364" s="386"/>
      <c r="N364" s="386"/>
      <c r="O364" s="386"/>
      <c r="P364" s="283"/>
      <c r="Q364" s="283"/>
      <c r="R364" s="283"/>
      <c r="S364" s="283"/>
      <c r="T364" s="283"/>
      <c r="U364" s="283"/>
      <c r="V364" s="283"/>
      <c r="W364" s="283"/>
      <c r="X364" s="283"/>
      <c r="Y364" s="283"/>
      <c r="Z364" s="283"/>
    </row>
    <row r="365" spans="1:26" ht="15.75" customHeight="1">
      <c r="A365" s="386"/>
      <c r="B365" s="283"/>
      <c r="C365" s="283"/>
      <c r="D365" s="283"/>
      <c r="E365" s="283"/>
      <c r="F365" s="283"/>
      <c r="G365" s="386"/>
      <c r="H365" s="386"/>
      <c r="I365" s="386"/>
      <c r="J365" s="386"/>
      <c r="K365" s="386"/>
      <c r="L365" s="386"/>
      <c r="M365" s="386"/>
      <c r="N365" s="386"/>
      <c r="O365" s="386"/>
      <c r="P365" s="283"/>
      <c r="Q365" s="283"/>
      <c r="R365" s="283"/>
      <c r="S365" s="283"/>
      <c r="T365" s="283"/>
      <c r="U365" s="283"/>
      <c r="V365" s="283"/>
      <c r="W365" s="283"/>
      <c r="X365" s="283"/>
      <c r="Y365" s="283"/>
      <c r="Z365" s="283"/>
    </row>
    <row r="366" spans="1:26" ht="15.75" customHeight="1">
      <c r="A366" s="386"/>
      <c r="B366" s="283"/>
      <c r="C366" s="283"/>
      <c r="D366" s="283"/>
      <c r="E366" s="283"/>
      <c r="F366" s="283"/>
      <c r="G366" s="386"/>
      <c r="H366" s="386"/>
      <c r="I366" s="386"/>
      <c r="J366" s="386"/>
      <c r="K366" s="386"/>
      <c r="L366" s="386"/>
      <c r="M366" s="386"/>
      <c r="N366" s="386"/>
      <c r="O366" s="386"/>
      <c r="P366" s="283"/>
      <c r="Q366" s="283"/>
      <c r="R366" s="283"/>
      <c r="S366" s="283"/>
      <c r="T366" s="283"/>
      <c r="U366" s="283"/>
      <c r="V366" s="283"/>
      <c r="W366" s="283"/>
      <c r="X366" s="283"/>
      <c r="Y366" s="283"/>
      <c r="Z366" s="283"/>
    </row>
    <row r="367" spans="1:26" ht="15.75" customHeight="1">
      <c r="A367" s="386"/>
      <c r="B367" s="283"/>
      <c r="C367" s="283"/>
      <c r="D367" s="283"/>
      <c r="E367" s="283"/>
      <c r="F367" s="283"/>
      <c r="G367" s="386"/>
      <c r="H367" s="386"/>
      <c r="I367" s="386"/>
      <c r="J367" s="386"/>
      <c r="K367" s="386"/>
      <c r="L367" s="386"/>
      <c r="M367" s="386"/>
      <c r="N367" s="386"/>
      <c r="O367" s="386"/>
      <c r="P367" s="283"/>
      <c r="Q367" s="283"/>
      <c r="R367" s="283"/>
      <c r="S367" s="283"/>
      <c r="T367" s="283"/>
      <c r="U367" s="283"/>
      <c r="V367" s="283"/>
      <c r="W367" s="283"/>
      <c r="X367" s="283"/>
      <c r="Y367" s="283"/>
      <c r="Z367" s="283"/>
    </row>
    <row r="368" spans="1:26" ht="15.75" customHeight="1">
      <c r="A368" s="386"/>
      <c r="B368" s="283"/>
      <c r="C368" s="283"/>
      <c r="D368" s="283"/>
      <c r="E368" s="283"/>
      <c r="F368" s="283"/>
      <c r="G368" s="386"/>
      <c r="H368" s="386"/>
      <c r="I368" s="386"/>
      <c r="J368" s="386"/>
      <c r="K368" s="386"/>
      <c r="L368" s="386"/>
      <c r="M368" s="386"/>
      <c r="N368" s="386"/>
      <c r="O368" s="386"/>
      <c r="P368" s="283"/>
      <c r="Q368" s="283"/>
      <c r="R368" s="283"/>
      <c r="S368" s="283"/>
      <c r="T368" s="283"/>
      <c r="U368" s="283"/>
      <c r="V368" s="283"/>
      <c r="W368" s="283"/>
      <c r="X368" s="283"/>
      <c r="Y368" s="283"/>
      <c r="Z368" s="283"/>
    </row>
    <row r="369" spans="1:26" ht="15.75" customHeight="1">
      <c r="A369" s="386"/>
      <c r="B369" s="283"/>
      <c r="C369" s="283"/>
      <c r="D369" s="283"/>
      <c r="E369" s="283"/>
      <c r="F369" s="283"/>
      <c r="G369" s="386"/>
      <c r="H369" s="386"/>
      <c r="I369" s="386"/>
      <c r="J369" s="386"/>
      <c r="K369" s="386"/>
      <c r="L369" s="386"/>
      <c r="M369" s="386"/>
      <c r="N369" s="386"/>
      <c r="O369" s="386"/>
      <c r="P369" s="283"/>
      <c r="Q369" s="283"/>
      <c r="R369" s="283"/>
      <c r="S369" s="283"/>
      <c r="T369" s="283"/>
      <c r="U369" s="283"/>
      <c r="V369" s="283"/>
      <c r="W369" s="283"/>
      <c r="X369" s="283"/>
      <c r="Y369" s="283"/>
      <c r="Z369" s="283"/>
    </row>
    <row r="370" spans="1:26" ht="15.75" customHeight="1">
      <c r="A370" s="386"/>
      <c r="B370" s="283"/>
      <c r="C370" s="283"/>
      <c r="D370" s="283"/>
      <c r="E370" s="283"/>
      <c r="F370" s="283"/>
      <c r="G370" s="386"/>
      <c r="H370" s="386"/>
      <c r="I370" s="386"/>
      <c r="J370" s="386"/>
      <c r="K370" s="386"/>
      <c r="L370" s="386"/>
      <c r="M370" s="386"/>
      <c r="N370" s="386"/>
      <c r="O370" s="386"/>
      <c r="P370" s="283"/>
      <c r="Q370" s="283"/>
      <c r="R370" s="283"/>
      <c r="S370" s="283"/>
      <c r="T370" s="283"/>
      <c r="U370" s="283"/>
      <c r="V370" s="283"/>
      <c r="W370" s="283"/>
      <c r="X370" s="283"/>
      <c r="Y370" s="283"/>
      <c r="Z370" s="283"/>
    </row>
    <row r="371" spans="1:26" ht="15.75" customHeight="1">
      <c r="A371" s="386"/>
      <c r="B371" s="283"/>
      <c r="C371" s="283"/>
      <c r="D371" s="283"/>
      <c r="E371" s="283"/>
      <c r="F371" s="283"/>
      <c r="G371" s="386"/>
      <c r="H371" s="386"/>
      <c r="I371" s="386"/>
      <c r="J371" s="386"/>
      <c r="K371" s="386"/>
      <c r="L371" s="386"/>
      <c r="M371" s="386"/>
      <c r="N371" s="386"/>
      <c r="O371" s="386"/>
      <c r="P371" s="283"/>
      <c r="Q371" s="283"/>
      <c r="R371" s="283"/>
      <c r="S371" s="283"/>
      <c r="T371" s="283"/>
      <c r="U371" s="283"/>
      <c r="V371" s="283"/>
      <c r="W371" s="283"/>
      <c r="X371" s="283"/>
      <c r="Y371" s="283"/>
      <c r="Z371" s="283"/>
    </row>
    <row r="372" spans="1:26" ht="15.75" customHeight="1">
      <c r="A372" s="386"/>
      <c r="B372" s="283"/>
      <c r="C372" s="283"/>
      <c r="D372" s="283"/>
      <c r="E372" s="283"/>
      <c r="F372" s="283"/>
      <c r="G372" s="386"/>
      <c r="H372" s="386"/>
      <c r="I372" s="386"/>
      <c r="J372" s="386"/>
      <c r="K372" s="386"/>
      <c r="L372" s="386"/>
      <c r="M372" s="386"/>
      <c r="N372" s="386"/>
      <c r="O372" s="386"/>
      <c r="P372" s="283"/>
      <c r="Q372" s="283"/>
      <c r="R372" s="283"/>
      <c r="S372" s="283"/>
      <c r="T372" s="283"/>
      <c r="U372" s="283"/>
      <c r="V372" s="283"/>
      <c r="W372" s="283"/>
      <c r="X372" s="283"/>
      <c r="Y372" s="283"/>
      <c r="Z372" s="283"/>
    </row>
    <row r="373" spans="1:26" ht="15.75" customHeight="1">
      <c r="A373" s="386"/>
      <c r="B373" s="283"/>
      <c r="C373" s="283"/>
      <c r="D373" s="283"/>
      <c r="E373" s="283"/>
      <c r="F373" s="283"/>
      <c r="G373" s="386"/>
      <c r="H373" s="386"/>
      <c r="I373" s="386"/>
      <c r="J373" s="386"/>
      <c r="K373" s="386"/>
      <c r="L373" s="386"/>
      <c r="M373" s="386"/>
      <c r="N373" s="386"/>
      <c r="O373" s="386"/>
      <c r="P373" s="283"/>
      <c r="Q373" s="283"/>
      <c r="R373" s="283"/>
      <c r="S373" s="283"/>
      <c r="T373" s="283"/>
      <c r="U373" s="283"/>
      <c r="V373" s="283"/>
      <c r="W373" s="283"/>
      <c r="X373" s="283"/>
      <c r="Y373" s="283"/>
      <c r="Z373" s="283"/>
    </row>
    <row r="374" spans="1:26" ht="15.75" customHeight="1">
      <c r="A374" s="386"/>
      <c r="B374" s="283"/>
      <c r="C374" s="283"/>
      <c r="D374" s="283"/>
      <c r="E374" s="283"/>
      <c r="F374" s="283"/>
      <c r="G374" s="386"/>
      <c r="H374" s="386"/>
      <c r="I374" s="386"/>
      <c r="J374" s="386"/>
      <c r="K374" s="386"/>
      <c r="L374" s="386"/>
      <c r="M374" s="386"/>
      <c r="N374" s="386"/>
      <c r="O374" s="386"/>
      <c r="P374" s="283"/>
      <c r="Q374" s="283"/>
      <c r="R374" s="283"/>
      <c r="S374" s="283"/>
      <c r="T374" s="283"/>
      <c r="U374" s="283"/>
      <c r="V374" s="283"/>
      <c r="W374" s="283"/>
      <c r="X374" s="283"/>
      <c r="Y374" s="283"/>
      <c r="Z374" s="283"/>
    </row>
    <row r="375" spans="1:26" ht="15.75" customHeight="1">
      <c r="A375" s="386"/>
      <c r="B375" s="283"/>
      <c r="C375" s="283"/>
      <c r="D375" s="283"/>
      <c r="E375" s="283"/>
      <c r="F375" s="283"/>
      <c r="G375" s="386"/>
      <c r="H375" s="386"/>
      <c r="I375" s="386"/>
      <c r="J375" s="386"/>
      <c r="K375" s="386"/>
      <c r="L375" s="386"/>
      <c r="M375" s="386"/>
      <c r="N375" s="386"/>
      <c r="O375" s="386"/>
      <c r="P375" s="283"/>
      <c r="Q375" s="283"/>
      <c r="R375" s="283"/>
      <c r="S375" s="283"/>
      <c r="T375" s="283"/>
      <c r="U375" s="283"/>
      <c r="V375" s="283"/>
      <c r="W375" s="283"/>
      <c r="X375" s="283"/>
      <c r="Y375" s="283"/>
      <c r="Z375" s="283"/>
    </row>
    <row r="376" spans="1:26" ht="15.75" customHeight="1">
      <c r="A376" s="386"/>
      <c r="B376" s="283"/>
      <c r="C376" s="283"/>
      <c r="D376" s="283"/>
      <c r="E376" s="283"/>
      <c r="F376" s="283"/>
      <c r="G376" s="386"/>
      <c r="H376" s="386"/>
      <c r="I376" s="386"/>
      <c r="J376" s="386"/>
      <c r="K376" s="386"/>
      <c r="L376" s="386"/>
      <c r="M376" s="386"/>
      <c r="N376" s="386"/>
      <c r="O376" s="386"/>
      <c r="P376" s="283"/>
      <c r="Q376" s="283"/>
      <c r="R376" s="283"/>
      <c r="S376" s="283"/>
      <c r="T376" s="283"/>
      <c r="U376" s="283"/>
      <c r="V376" s="283"/>
      <c r="W376" s="283"/>
      <c r="X376" s="283"/>
      <c r="Y376" s="283"/>
      <c r="Z376" s="283"/>
    </row>
    <row r="377" spans="1:26" ht="15.75" customHeight="1">
      <c r="A377" s="386"/>
      <c r="B377" s="283"/>
      <c r="C377" s="283"/>
      <c r="D377" s="283"/>
      <c r="E377" s="283"/>
      <c r="F377" s="283"/>
      <c r="G377" s="386"/>
      <c r="H377" s="386"/>
      <c r="I377" s="386"/>
      <c r="J377" s="386"/>
      <c r="K377" s="386"/>
      <c r="L377" s="386"/>
      <c r="M377" s="386"/>
      <c r="N377" s="386"/>
      <c r="O377" s="386"/>
      <c r="P377" s="283"/>
      <c r="Q377" s="283"/>
      <c r="R377" s="283"/>
      <c r="S377" s="283"/>
      <c r="T377" s="283"/>
      <c r="U377" s="283"/>
      <c r="V377" s="283"/>
      <c r="W377" s="283"/>
      <c r="X377" s="283"/>
      <c r="Y377" s="283"/>
      <c r="Z377" s="283"/>
    </row>
    <row r="378" spans="1:26" ht="15.75" customHeight="1">
      <c r="A378" s="386"/>
      <c r="B378" s="283"/>
      <c r="C378" s="283"/>
      <c r="D378" s="283"/>
      <c r="E378" s="283"/>
      <c r="F378" s="283"/>
      <c r="G378" s="386"/>
      <c r="H378" s="386"/>
      <c r="I378" s="386"/>
      <c r="J378" s="386"/>
      <c r="K378" s="386"/>
      <c r="L378" s="386"/>
      <c r="M378" s="386"/>
      <c r="N378" s="386"/>
      <c r="O378" s="386"/>
      <c r="P378" s="283"/>
      <c r="Q378" s="283"/>
      <c r="R378" s="283"/>
      <c r="S378" s="283"/>
      <c r="T378" s="283"/>
      <c r="U378" s="283"/>
      <c r="V378" s="283"/>
      <c r="W378" s="283"/>
      <c r="X378" s="283"/>
      <c r="Y378" s="283"/>
      <c r="Z378" s="283"/>
    </row>
    <row r="379" spans="1:26" ht="15.75" customHeight="1">
      <c r="A379" s="386"/>
      <c r="B379" s="283"/>
      <c r="C379" s="283"/>
      <c r="D379" s="283"/>
      <c r="E379" s="283"/>
      <c r="F379" s="283"/>
      <c r="G379" s="386"/>
      <c r="H379" s="386"/>
      <c r="I379" s="386"/>
      <c r="J379" s="386"/>
      <c r="K379" s="386"/>
      <c r="L379" s="386"/>
      <c r="M379" s="386"/>
      <c r="N379" s="386"/>
      <c r="O379" s="386"/>
      <c r="P379" s="283"/>
      <c r="Q379" s="283"/>
      <c r="R379" s="283"/>
      <c r="S379" s="283"/>
      <c r="T379" s="283"/>
      <c r="U379" s="283"/>
      <c r="V379" s="283"/>
      <c r="W379" s="283"/>
      <c r="X379" s="283"/>
      <c r="Y379" s="283"/>
      <c r="Z379" s="283"/>
    </row>
    <row r="380" spans="1:26" ht="15.75" customHeight="1">
      <c r="A380" s="386"/>
      <c r="B380" s="283"/>
      <c r="C380" s="283"/>
      <c r="D380" s="283"/>
      <c r="E380" s="283"/>
      <c r="F380" s="283"/>
      <c r="G380" s="386"/>
      <c r="H380" s="386"/>
      <c r="I380" s="386"/>
      <c r="J380" s="386"/>
      <c r="K380" s="386"/>
      <c r="L380" s="386"/>
      <c r="M380" s="386"/>
      <c r="N380" s="386"/>
      <c r="O380" s="386"/>
      <c r="P380" s="283"/>
      <c r="Q380" s="283"/>
      <c r="R380" s="283"/>
      <c r="S380" s="283"/>
      <c r="T380" s="283"/>
      <c r="U380" s="283"/>
      <c r="V380" s="283"/>
      <c r="W380" s="283"/>
      <c r="X380" s="283"/>
      <c r="Y380" s="283"/>
      <c r="Z380" s="283"/>
    </row>
    <row r="381" spans="1:26" ht="15.75" customHeight="1">
      <c r="A381" s="386"/>
      <c r="B381" s="283"/>
      <c r="C381" s="283"/>
      <c r="D381" s="283"/>
      <c r="E381" s="283"/>
      <c r="F381" s="283"/>
      <c r="G381" s="386"/>
      <c r="H381" s="386"/>
      <c r="I381" s="386"/>
      <c r="J381" s="386"/>
      <c r="K381" s="386"/>
      <c r="L381" s="386"/>
      <c r="M381" s="386"/>
      <c r="N381" s="386"/>
      <c r="O381" s="386"/>
      <c r="P381" s="283"/>
      <c r="Q381" s="283"/>
      <c r="R381" s="283"/>
      <c r="S381" s="283"/>
      <c r="T381" s="283"/>
      <c r="U381" s="283"/>
      <c r="V381" s="283"/>
      <c r="W381" s="283"/>
      <c r="X381" s="283"/>
      <c r="Y381" s="283"/>
      <c r="Z381" s="283"/>
    </row>
    <row r="382" spans="1:26" ht="15.75" customHeight="1">
      <c r="A382" s="386"/>
      <c r="B382" s="283"/>
      <c r="C382" s="283"/>
      <c r="D382" s="283"/>
      <c r="E382" s="283"/>
      <c r="F382" s="283"/>
      <c r="G382" s="386"/>
      <c r="H382" s="386"/>
      <c r="I382" s="386"/>
      <c r="J382" s="386"/>
      <c r="K382" s="386"/>
      <c r="L382" s="386"/>
      <c r="M382" s="386"/>
      <c r="N382" s="386"/>
      <c r="O382" s="386"/>
      <c r="P382" s="283"/>
      <c r="Q382" s="283"/>
      <c r="R382" s="283"/>
      <c r="S382" s="283"/>
      <c r="T382" s="283"/>
      <c r="U382" s="283"/>
      <c r="V382" s="283"/>
      <c r="W382" s="283"/>
      <c r="X382" s="283"/>
      <c r="Y382" s="283"/>
      <c r="Z382" s="283"/>
    </row>
    <row r="383" spans="1:26" ht="15.75" customHeight="1">
      <c r="A383" s="386"/>
      <c r="B383" s="283"/>
      <c r="C383" s="283"/>
      <c r="D383" s="283"/>
      <c r="E383" s="283"/>
      <c r="F383" s="283"/>
      <c r="G383" s="386"/>
      <c r="H383" s="386"/>
      <c r="I383" s="386"/>
      <c r="J383" s="386"/>
      <c r="K383" s="386"/>
      <c r="L383" s="386"/>
      <c r="M383" s="386"/>
      <c r="N383" s="386"/>
      <c r="O383" s="386"/>
      <c r="P383" s="283"/>
      <c r="Q383" s="283"/>
      <c r="R383" s="283"/>
      <c r="S383" s="283"/>
      <c r="T383" s="283"/>
      <c r="U383" s="283"/>
      <c r="V383" s="283"/>
      <c r="W383" s="283"/>
      <c r="X383" s="283"/>
      <c r="Y383" s="283"/>
      <c r="Z383" s="283"/>
    </row>
    <row r="384" spans="1:26" ht="15.75" customHeight="1">
      <c r="A384" s="386"/>
      <c r="B384" s="283"/>
      <c r="C384" s="283"/>
      <c r="D384" s="283"/>
      <c r="E384" s="283"/>
      <c r="F384" s="283"/>
      <c r="G384" s="386"/>
      <c r="H384" s="386"/>
      <c r="I384" s="386"/>
      <c r="J384" s="386"/>
      <c r="K384" s="386"/>
      <c r="L384" s="386"/>
      <c r="M384" s="386"/>
      <c r="N384" s="386"/>
      <c r="O384" s="386"/>
      <c r="P384" s="283"/>
      <c r="Q384" s="283"/>
      <c r="R384" s="283"/>
      <c r="S384" s="283"/>
      <c r="T384" s="283"/>
      <c r="U384" s="283"/>
      <c r="V384" s="283"/>
      <c r="W384" s="283"/>
      <c r="X384" s="283"/>
      <c r="Y384" s="283"/>
      <c r="Z384" s="283"/>
    </row>
    <row r="385" spans="1:26" ht="15.75" customHeight="1">
      <c r="A385" s="386"/>
      <c r="B385" s="283"/>
      <c r="C385" s="283"/>
      <c r="D385" s="283"/>
      <c r="E385" s="283"/>
      <c r="F385" s="283"/>
      <c r="G385" s="386"/>
      <c r="H385" s="386"/>
      <c r="I385" s="386"/>
      <c r="J385" s="386"/>
      <c r="K385" s="386"/>
      <c r="L385" s="386"/>
      <c r="M385" s="386"/>
      <c r="N385" s="386"/>
      <c r="O385" s="386"/>
      <c r="P385" s="283"/>
      <c r="Q385" s="283"/>
      <c r="R385" s="283"/>
      <c r="S385" s="283"/>
      <c r="T385" s="283"/>
      <c r="U385" s="283"/>
      <c r="V385" s="283"/>
      <c r="W385" s="283"/>
      <c r="X385" s="283"/>
      <c r="Y385" s="283"/>
      <c r="Z385" s="283"/>
    </row>
    <row r="386" spans="1:26" ht="15.75" customHeight="1">
      <c r="A386" s="386"/>
      <c r="B386" s="283"/>
      <c r="C386" s="283"/>
      <c r="D386" s="283"/>
      <c r="E386" s="283"/>
      <c r="F386" s="283"/>
      <c r="G386" s="386"/>
      <c r="H386" s="386"/>
      <c r="I386" s="386"/>
      <c r="J386" s="386"/>
      <c r="K386" s="386"/>
      <c r="L386" s="386"/>
      <c r="M386" s="386"/>
      <c r="N386" s="386"/>
      <c r="O386" s="386"/>
      <c r="P386" s="283"/>
      <c r="Q386" s="283"/>
      <c r="R386" s="283"/>
      <c r="S386" s="283"/>
      <c r="T386" s="283"/>
      <c r="U386" s="283"/>
      <c r="V386" s="283"/>
      <c r="W386" s="283"/>
      <c r="X386" s="283"/>
      <c r="Y386" s="283"/>
      <c r="Z386" s="283"/>
    </row>
    <row r="387" spans="1:26" ht="15.75" customHeight="1">
      <c r="A387" s="386"/>
      <c r="B387" s="283"/>
      <c r="C387" s="283"/>
      <c r="D387" s="283"/>
      <c r="E387" s="283"/>
      <c r="F387" s="283"/>
      <c r="G387" s="386"/>
      <c r="H387" s="386"/>
      <c r="I387" s="386"/>
      <c r="J387" s="386"/>
      <c r="K387" s="386"/>
      <c r="L387" s="386"/>
      <c r="M387" s="386"/>
      <c r="N387" s="386"/>
      <c r="O387" s="386"/>
      <c r="P387" s="283"/>
      <c r="Q387" s="283"/>
      <c r="R387" s="283"/>
      <c r="S387" s="283"/>
      <c r="T387" s="283"/>
      <c r="U387" s="283"/>
      <c r="V387" s="283"/>
      <c r="W387" s="283"/>
      <c r="X387" s="283"/>
      <c r="Y387" s="283"/>
      <c r="Z387" s="283"/>
    </row>
    <row r="388" spans="1:26" ht="15.75" customHeight="1">
      <c r="A388" s="386"/>
      <c r="B388" s="283"/>
      <c r="C388" s="283"/>
      <c r="D388" s="283"/>
      <c r="E388" s="283"/>
      <c r="F388" s="283"/>
      <c r="G388" s="386"/>
      <c r="H388" s="386"/>
      <c r="I388" s="386"/>
      <c r="J388" s="386"/>
      <c r="K388" s="386"/>
      <c r="L388" s="386"/>
      <c r="M388" s="386"/>
      <c r="N388" s="386"/>
      <c r="O388" s="386"/>
      <c r="P388" s="283"/>
      <c r="Q388" s="283"/>
      <c r="R388" s="283"/>
      <c r="S388" s="283"/>
      <c r="T388" s="283"/>
      <c r="U388" s="283"/>
      <c r="V388" s="283"/>
      <c r="W388" s="283"/>
      <c r="X388" s="283"/>
      <c r="Y388" s="283"/>
      <c r="Z388" s="283"/>
    </row>
    <row r="389" spans="1:26" ht="15.75" customHeight="1">
      <c r="A389" s="386"/>
      <c r="B389" s="283"/>
      <c r="C389" s="283"/>
      <c r="D389" s="283"/>
      <c r="E389" s="283"/>
      <c r="F389" s="283"/>
      <c r="G389" s="386"/>
      <c r="H389" s="386"/>
      <c r="I389" s="386"/>
      <c r="J389" s="386"/>
      <c r="K389" s="386"/>
      <c r="L389" s="386"/>
      <c r="M389" s="386"/>
      <c r="N389" s="386"/>
      <c r="O389" s="386"/>
      <c r="P389" s="283"/>
      <c r="Q389" s="283"/>
      <c r="R389" s="283"/>
      <c r="S389" s="283"/>
      <c r="T389" s="283"/>
      <c r="U389" s="283"/>
      <c r="V389" s="283"/>
      <c r="W389" s="283"/>
      <c r="X389" s="283"/>
      <c r="Y389" s="283"/>
      <c r="Z389" s="283"/>
    </row>
    <row r="390" spans="1:26" ht="15.75" customHeight="1">
      <c r="A390" s="386"/>
      <c r="B390" s="283"/>
      <c r="C390" s="283"/>
      <c r="D390" s="283"/>
      <c r="E390" s="283"/>
      <c r="F390" s="283"/>
      <c r="G390" s="386"/>
      <c r="H390" s="386"/>
      <c r="I390" s="386"/>
      <c r="J390" s="386"/>
      <c r="K390" s="386"/>
      <c r="L390" s="386"/>
      <c r="M390" s="386"/>
      <c r="N390" s="386"/>
      <c r="O390" s="386"/>
      <c r="P390" s="283"/>
      <c r="Q390" s="283"/>
      <c r="R390" s="283"/>
      <c r="S390" s="283"/>
      <c r="T390" s="283"/>
      <c r="U390" s="283"/>
      <c r="V390" s="283"/>
      <c r="W390" s="283"/>
      <c r="X390" s="283"/>
      <c r="Y390" s="283"/>
      <c r="Z390" s="283"/>
    </row>
    <row r="391" spans="1:26" ht="15.75" customHeight="1">
      <c r="A391" s="386"/>
      <c r="B391" s="283"/>
      <c r="C391" s="283"/>
      <c r="D391" s="283"/>
      <c r="E391" s="283"/>
      <c r="F391" s="283"/>
      <c r="G391" s="386"/>
      <c r="H391" s="386"/>
      <c r="I391" s="386"/>
      <c r="J391" s="386"/>
      <c r="K391" s="386"/>
      <c r="L391" s="386"/>
      <c r="M391" s="386"/>
      <c r="N391" s="386"/>
      <c r="O391" s="386"/>
      <c r="P391" s="283"/>
      <c r="Q391" s="283"/>
      <c r="R391" s="283"/>
      <c r="S391" s="283"/>
      <c r="T391" s="283"/>
      <c r="U391" s="283"/>
      <c r="V391" s="283"/>
      <c r="W391" s="283"/>
      <c r="X391" s="283"/>
      <c r="Y391" s="283"/>
      <c r="Z391" s="283"/>
    </row>
    <row r="392" spans="1:26" ht="15.75" customHeight="1">
      <c r="A392" s="386"/>
      <c r="B392" s="283"/>
      <c r="C392" s="283"/>
      <c r="D392" s="283"/>
      <c r="E392" s="283"/>
      <c r="F392" s="283"/>
      <c r="G392" s="386"/>
      <c r="H392" s="386"/>
      <c r="I392" s="386"/>
      <c r="J392" s="386"/>
      <c r="K392" s="386"/>
      <c r="L392" s="386"/>
      <c r="M392" s="386"/>
      <c r="N392" s="386"/>
      <c r="O392" s="386"/>
      <c r="P392" s="283"/>
      <c r="Q392" s="283"/>
      <c r="R392" s="283"/>
      <c r="S392" s="283"/>
      <c r="T392" s="283"/>
      <c r="U392" s="283"/>
      <c r="V392" s="283"/>
      <c r="W392" s="283"/>
      <c r="X392" s="283"/>
      <c r="Y392" s="283"/>
      <c r="Z392" s="283"/>
    </row>
    <row r="393" spans="1:26" ht="15.75" customHeight="1">
      <c r="A393" s="386"/>
      <c r="B393" s="283"/>
      <c r="C393" s="283"/>
      <c r="D393" s="283"/>
      <c r="E393" s="283"/>
      <c r="F393" s="283"/>
      <c r="G393" s="386"/>
      <c r="H393" s="386"/>
      <c r="I393" s="386"/>
      <c r="J393" s="386"/>
      <c r="K393" s="386"/>
      <c r="L393" s="386"/>
      <c r="M393" s="386"/>
      <c r="N393" s="386"/>
      <c r="O393" s="386"/>
      <c r="P393" s="283"/>
      <c r="Q393" s="283"/>
      <c r="R393" s="283"/>
      <c r="S393" s="283"/>
      <c r="T393" s="283"/>
      <c r="U393" s="283"/>
      <c r="V393" s="283"/>
      <c r="W393" s="283"/>
      <c r="X393" s="283"/>
      <c r="Y393" s="283"/>
      <c r="Z393" s="283"/>
    </row>
    <row r="394" spans="1:26" ht="15.75" customHeight="1">
      <c r="A394" s="386"/>
      <c r="B394" s="283"/>
      <c r="C394" s="283"/>
      <c r="D394" s="283"/>
      <c r="E394" s="283"/>
      <c r="F394" s="283"/>
      <c r="G394" s="386"/>
      <c r="H394" s="386"/>
      <c r="I394" s="386"/>
      <c r="J394" s="386"/>
      <c r="K394" s="386"/>
      <c r="L394" s="386"/>
      <c r="M394" s="386"/>
      <c r="N394" s="386"/>
      <c r="O394" s="386"/>
      <c r="P394" s="283"/>
      <c r="Q394" s="283"/>
      <c r="R394" s="283"/>
      <c r="S394" s="283"/>
      <c r="T394" s="283"/>
      <c r="U394" s="283"/>
      <c r="V394" s="283"/>
      <c r="W394" s="283"/>
      <c r="X394" s="283"/>
      <c r="Y394" s="283"/>
      <c r="Z394" s="283"/>
    </row>
    <row r="395" spans="1:26" ht="15.75" customHeight="1">
      <c r="A395" s="386"/>
      <c r="B395" s="283"/>
      <c r="C395" s="283"/>
      <c r="D395" s="283"/>
      <c r="E395" s="283"/>
      <c r="F395" s="283"/>
      <c r="G395" s="386"/>
      <c r="H395" s="386"/>
      <c r="I395" s="386"/>
      <c r="J395" s="386"/>
      <c r="K395" s="386"/>
      <c r="L395" s="386"/>
      <c r="M395" s="386"/>
      <c r="N395" s="386"/>
      <c r="O395" s="386"/>
      <c r="P395" s="283"/>
      <c r="Q395" s="283"/>
      <c r="R395" s="283"/>
      <c r="S395" s="283"/>
      <c r="T395" s="283"/>
      <c r="U395" s="283"/>
      <c r="V395" s="283"/>
      <c r="W395" s="283"/>
      <c r="X395" s="283"/>
      <c r="Y395" s="283"/>
      <c r="Z395" s="283"/>
    </row>
    <row r="396" spans="1:26" ht="15.75" customHeight="1">
      <c r="A396" s="386"/>
      <c r="B396" s="283"/>
      <c r="C396" s="283"/>
      <c r="D396" s="283"/>
      <c r="E396" s="283"/>
      <c r="F396" s="283"/>
      <c r="G396" s="386"/>
      <c r="H396" s="386"/>
      <c r="I396" s="386"/>
      <c r="J396" s="386"/>
      <c r="K396" s="386"/>
      <c r="L396" s="386"/>
      <c r="M396" s="386"/>
      <c r="N396" s="386"/>
      <c r="O396" s="386"/>
      <c r="P396" s="283"/>
      <c r="Q396" s="283"/>
      <c r="R396" s="283"/>
      <c r="S396" s="283"/>
      <c r="T396" s="283"/>
      <c r="U396" s="283"/>
      <c r="V396" s="283"/>
      <c r="W396" s="283"/>
      <c r="X396" s="283"/>
      <c r="Y396" s="283"/>
      <c r="Z396" s="283"/>
    </row>
    <row r="397" spans="1:26" ht="15.75" customHeight="1">
      <c r="A397" s="386"/>
      <c r="B397" s="283"/>
      <c r="C397" s="283"/>
      <c r="D397" s="283"/>
      <c r="E397" s="283"/>
      <c r="F397" s="283"/>
      <c r="G397" s="386"/>
      <c r="H397" s="386"/>
      <c r="I397" s="386"/>
      <c r="J397" s="386"/>
      <c r="K397" s="386"/>
      <c r="L397" s="386"/>
      <c r="M397" s="386"/>
      <c r="N397" s="386"/>
      <c r="O397" s="386"/>
      <c r="P397" s="283"/>
      <c r="Q397" s="283"/>
      <c r="R397" s="283"/>
      <c r="S397" s="283"/>
      <c r="T397" s="283"/>
      <c r="U397" s="283"/>
      <c r="V397" s="283"/>
      <c r="W397" s="283"/>
      <c r="X397" s="283"/>
      <c r="Y397" s="283"/>
      <c r="Z397" s="283"/>
    </row>
    <row r="398" spans="1:26" ht="15.75" customHeight="1">
      <c r="A398" s="386"/>
      <c r="B398" s="283"/>
      <c r="C398" s="283"/>
      <c r="D398" s="283"/>
      <c r="E398" s="283"/>
      <c r="F398" s="283"/>
      <c r="G398" s="386"/>
      <c r="H398" s="386"/>
      <c r="I398" s="386"/>
      <c r="J398" s="386"/>
      <c r="K398" s="386"/>
      <c r="L398" s="386"/>
      <c r="M398" s="386"/>
      <c r="N398" s="386"/>
      <c r="O398" s="386"/>
      <c r="P398" s="283"/>
      <c r="Q398" s="283"/>
      <c r="R398" s="283"/>
      <c r="S398" s="283"/>
      <c r="T398" s="283"/>
      <c r="U398" s="283"/>
      <c r="V398" s="283"/>
      <c r="W398" s="283"/>
      <c r="X398" s="283"/>
      <c r="Y398" s="283"/>
      <c r="Z398" s="283"/>
    </row>
    <row r="399" spans="1:26" ht="15.75" customHeight="1">
      <c r="A399" s="386"/>
      <c r="B399" s="283"/>
      <c r="C399" s="283"/>
      <c r="D399" s="283"/>
      <c r="E399" s="283"/>
      <c r="F399" s="283"/>
      <c r="G399" s="386"/>
      <c r="H399" s="386"/>
      <c r="I399" s="386"/>
      <c r="J399" s="386"/>
      <c r="K399" s="386"/>
      <c r="L399" s="386"/>
      <c r="M399" s="386"/>
      <c r="N399" s="386"/>
      <c r="O399" s="386"/>
      <c r="P399" s="283"/>
      <c r="Q399" s="283"/>
      <c r="R399" s="283"/>
      <c r="S399" s="283"/>
      <c r="T399" s="283"/>
      <c r="U399" s="283"/>
      <c r="V399" s="283"/>
      <c r="W399" s="283"/>
      <c r="X399" s="283"/>
      <c r="Y399" s="283"/>
      <c r="Z399" s="283"/>
    </row>
    <row r="400" spans="1:26" ht="15.75" customHeight="1">
      <c r="A400" s="386"/>
      <c r="B400" s="283"/>
      <c r="C400" s="283"/>
      <c r="D400" s="283"/>
      <c r="E400" s="283"/>
      <c r="F400" s="283"/>
      <c r="G400" s="386"/>
      <c r="H400" s="386"/>
      <c r="I400" s="386"/>
      <c r="J400" s="386"/>
      <c r="K400" s="386"/>
      <c r="L400" s="386"/>
      <c r="M400" s="386"/>
      <c r="N400" s="386"/>
      <c r="O400" s="386"/>
      <c r="P400" s="283"/>
      <c r="Q400" s="283"/>
      <c r="R400" s="283"/>
      <c r="S400" s="283"/>
      <c r="T400" s="283"/>
      <c r="U400" s="283"/>
      <c r="V400" s="283"/>
      <c r="W400" s="283"/>
      <c r="X400" s="283"/>
      <c r="Y400" s="283"/>
      <c r="Z400" s="283"/>
    </row>
    <row r="401" spans="1:26" ht="15.75" customHeight="1">
      <c r="A401" s="386"/>
      <c r="B401" s="283"/>
      <c r="C401" s="283"/>
      <c r="D401" s="283"/>
      <c r="E401" s="283"/>
      <c r="F401" s="283"/>
      <c r="G401" s="386"/>
      <c r="H401" s="386"/>
      <c r="I401" s="386"/>
      <c r="J401" s="386"/>
      <c r="K401" s="386"/>
      <c r="L401" s="386"/>
      <c r="M401" s="386"/>
      <c r="N401" s="386"/>
      <c r="O401" s="386"/>
      <c r="P401" s="283"/>
      <c r="Q401" s="283"/>
      <c r="R401" s="283"/>
      <c r="S401" s="283"/>
      <c r="T401" s="283"/>
      <c r="U401" s="283"/>
      <c r="V401" s="283"/>
      <c r="W401" s="283"/>
      <c r="X401" s="283"/>
      <c r="Y401" s="283"/>
      <c r="Z401" s="283"/>
    </row>
    <row r="402" spans="1:26" ht="15.75" customHeight="1">
      <c r="A402" s="386"/>
      <c r="B402" s="283"/>
      <c r="C402" s="283"/>
      <c r="D402" s="283"/>
      <c r="E402" s="283"/>
      <c r="F402" s="283"/>
      <c r="G402" s="386"/>
      <c r="H402" s="386"/>
      <c r="I402" s="386"/>
      <c r="J402" s="386"/>
      <c r="K402" s="386"/>
      <c r="L402" s="386"/>
      <c r="M402" s="386"/>
      <c r="N402" s="386"/>
      <c r="O402" s="386"/>
      <c r="P402" s="283"/>
      <c r="Q402" s="283"/>
      <c r="R402" s="283"/>
      <c r="S402" s="283"/>
      <c r="T402" s="283"/>
      <c r="U402" s="283"/>
      <c r="V402" s="283"/>
      <c r="W402" s="283"/>
      <c r="X402" s="283"/>
      <c r="Y402" s="283"/>
      <c r="Z402" s="283"/>
    </row>
    <row r="403" spans="1:26" ht="15.75" customHeight="1">
      <c r="A403" s="386"/>
      <c r="B403" s="283"/>
      <c r="C403" s="283"/>
      <c r="D403" s="283"/>
      <c r="E403" s="283"/>
      <c r="F403" s="283"/>
      <c r="G403" s="386"/>
      <c r="H403" s="386"/>
      <c r="I403" s="386"/>
      <c r="J403" s="386"/>
      <c r="K403" s="386"/>
      <c r="L403" s="386"/>
      <c r="M403" s="386"/>
      <c r="N403" s="386"/>
      <c r="O403" s="386"/>
      <c r="P403" s="283"/>
      <c r="Q403" s="283"/>
      <c r="R403" s="283"/>
      <c r="S403" s="283"/>
      <c r="T403" s="283"/>
      <c r="U403" s="283"/>
      <c r="V403" s="283"/>
      <c r="W403" s="283"/>
      <c r="X403" s="283"/>
      <c r="Y403" s="283"/>
      <c r="Z403" s="283"/>
    </row>
    <row r="404" spans="1:26" ht="15.75" customHeight="1">
      <c r="A404" s="386"/>
      <c r="B404" s="283"/>
      <c r="C404" s="283"/>
      <c r="D404" s="283"/>
      <c r="E404" s="283"/>
      <c r="F404" s="283"/>
      <c r="G404" s="386"/>
      <c r="H404" s="386"/>
      <c r="I404" s="386"/>
      <c r="J404" s="386"/>
      <c r="K404" s="386"/>
      <c r="L404" s="386"/>
      <c r="M404" s="386"/>
      <c r="N404" s="386"/>
      <c r="O404" s="386"/>
      <c r="P404" s="283"/>
      <c r="Q404" s="283"/>
      <c r="R404" s="283"/>
      <c r="S404" s="283"/>
      <c r="T404" s="283"/>
      <c r="U404" s="283"/>
      <c r="V404" s="283"/>
      <c r="W404" s="283"/>
      <c r="X404" s="283"/>
      <c r="Y404" s="283"/>
      <c r="Z404" s="283"/>
    </row>
    <row r="405" spans="1:26" ht="15.75" customHeight="1">
      <c r="A405" s="386"/>
      <c r="B405" s="283"/>
      <c r="C405" s="283"/>
      <c r="D405" s="283"/>
      <c r="E405" s="283"/>
      <c r="F405" s="283"/>
      <c r="G405" s="386"/>
      <c r="H405" s="386"/>
      <c r="I405" s="386"/>
      <c r="J405" s="386"/>
      <c r="K405" s="386"/>
      <c r="L405" s="386"/>
      <c r="M405" s="386"/>
      <c r="N405" s="386"/>
      <c r="O405" s="386"/>
      <c r="P405" s="283"/>
      <c r="Q405" s="283"/>
      <c r="R405" s="283"/>
      <c r="S405" s="283"/>
      <c r="T405" s="283"/>
      <c r="U405" s="283"/>
      <c r="V405" s="283"/>
      <c r="W405" s="283"/>
      <c r="X405" s="283"/>
      <c r="Y405" s="283"/>
      <c r="Z405" s="283"/>
    </row>
    <row r="406" spans="1:26" ht="15.75" customHeight="1">
      <c r="A406" s="386"/>
      <c r="B406" s="283"/>
      <c r="C406" s="283"/>
      <c r="D406" s="283"/>
      <c r="E406" s="283"/>
      <c r="F406" s="283"/>
      <c r="G406" s="386"/>
      <c r="H406" s="386"/>
      <c r="I406" s="386"/>
      <c r="J406" s="386"/>
      <c r="K406" s="386"/>
      <c r="L406" s="386"/>
      <c r="M406" s="386"/>
      <c r="N406" s="386"/>
      <c r="O406" s="386"/>
      <c r="P406" s="283"/>
      <c r="Q406" s="283"/>
      <c r="R406" s="283"/>
      <c r="S406" s="283"/>
      <c r="T406" s="283"/>
      <c r="U406" s="283"/>
      <c r="V406" s="283"/>
      <c r="W406" s="283"/>
      <c r="X406" s="283"/>
      <c r="Y406" s="283"/>
      <c r="Z406" s="283"/>
    </row>
    <row r="407" spans="1:26" ht="15.75" customHeight="1">
      <c r="A407" s="386"/>
      <c r="B407" s="283"/>
      <c r="C407" s="283"/>
      <c r="D407" s="283"/>
      <c r="E407" s="283"/>
      <c r="F407" s="283"/>
      <c r="G407" s="386"/>
      <c r="H407" s="386"/>
      <c r="I407" s="386"/>
      <c r="J407" s="386"/>
      <c r="K407" s="386"/>
      <c r="L407" s="386"/>
      <c r="M407" s="386"/>
      <c r="N407" s="386"/>
      <c r="O407" s="386"/>
      <c r="P407" s="283"/>
      <c r="Q407" s="283"/>
      <c r="R407" s="283"/>
      <c r="S407" s="283"/>
      <c r="T407" s="283"/>
      <c r="U407" s="283"/>
      <c r="V407" s="283"/>
      <c r="W407" s="283"/>
      <c r="X407" s="283"/>
      <c r="Y407" s="283"/>
      <c r="Z407" s="283"/>
    </row>
    <row r="408" spans="1:26" ht="15.75" customHeight="1">
      <c r="A408" s="386"/>
      <c r="B408" s="283"/>
      <c r="C408" s="283"/>
      <c r="D408" s="283"/>
      <c r="E408" s="283"/>
      <c r="F408" s="283"/>
      <c r="G408" s="386"/>
      <c r="H408" s="386"/>
      <c r="I408" s="386"/>
      <c r="J408" s="386"/>
      <c r="K408" s="386"/>
      <c r="L408" s="386"/>
      <c r="M408" s="386"/>
      <c r="N408" s="386"/>
      <c r="O408" s="386"/>
      <c r="P408" s="283"/>
      <c r="Q408" s="283"/>
      <c r="R408" s="283"/>
      <c r="S408" s="283"/>
      <c r="T408" s="283"/>
      <c r="U408" s="283"/>
      <c r="V408" s="283"/>
      <c r="W408" s="283"/>
      <c r="X408" s="283"/>
      <c r="Y408" s="283"/>
      <c r="Z408" s="283"/>
    </row>
    <row r="409" spans="1:26" ht="15.75" customHeight="1">
      <c r="A409" s="386"/>
      <c r="B409" s="283"/>
      <c r="C409" s="283"/>
      <c r="D409" s="283"/>
      <c r="E409" s="283"/>
      <c r="F409" s="283"/>
      <c r="G409" s="386"/>
      <c r="H409" s="386"/>
      <c r="I409" s="386"/>
      <c r="J409" s="386"/>
      <c r="K409" s="386"/>
      <c r="L409" s="386"/>
      <c r="M409" s="386"/>
      <c r="N409" s="386"/>
      <c r="O409" s="386"/>
      <c r="P409" s="283"/>
      <c r="Q409" s="283"/>
      <c r="R409" s="283"/>
      <c r="S409" s="283"/>
      <c r="T409" s="283"/>
      <c r="U409" s="283"/>
      <c r="V409" s="283"/>
      <c r="W409" s="283"/>
      <c r="X409" s="283"/>
      <c r="Y409" s="283"/>
      <c r="Z409" s="283"/>
    </row>
    <row r="410" spans="1:26" ht="15.75" customHeight="1">
      <c r="A410" s="386"/>
      <c r="B410" s="283"/>
      <c r="C410" s="283"/>
      <c r="D410" s="283"/>
      <c r="E410" s="283"/>
      <c r="F410" s="283"/>
      <c r="G410" s="386"/>
      <c r="H410" s="386"/>
      <c r="I410" s="386"/>
      <c r="J410" s="386"/>
      <c r="K410" s="386"/>
      <c r="L410" s="386"/>
      <c r="M410" s="386"/>
      <c r="N410" s="386"/>
      <c r="O410" s="386"/>
      <c r="P410" s="283"/>
      <c r="Q410" s="283"/>
      <c r="R410" s="283"/>
      <c r="S410" s="283"/>
      <c r="T410" s="283"/>
      <c r="U410" s="283"/>
      <c r="V410" s="283"/>
      <c r="W410" s="283"/>
      <c r="X410" s="283"/>
      <c r="Y410" s="283"/>
      <c r="Z410" s="283"/>
    </row>
    <row r="411" spans="1:26" ht="15.75" customHeight="1">
      <c r="A411" s="386"/>
      <c r="B411" s="283"/>
      <c r="C411" s="283"/>
      <c r="D411" s="283"/>
      <c r="E411" s="283"/>
      <c r="F411" s="283"/>
      <c r="G411" s="386"/>
      <c r="H411" s="386"/>
      <c r="I411" s="386"/>
      <c r="J411" s="386"/>
      <c r="K411" s="386"/>
      <c r="L411" s="386"/>
      <c r="M411" s="386"/>
      <c r="N411" s="386"/>
      <c r="O411" s="386"/>
      <c r="P411" s="283"/>
      <c r="Q411" s="283"/>
      <c r="R411" s="283"/>
      <c r="S411" s="283"/>
      <c r="T411" s="283"/>
      <c r="U411" s="283"/>
      <c r="V411" s="283"/>
      <c r="W411" s="283"/>
      <c r="X411" s="283"/>
      <c r="Y411" s="283"/>
      <c r="Z411" s="283"/>
    </row>
    <row r="412" spans="1:26" ht="15.75" customHeight="1">
      <c r="A412" s="386"/>
      <c r="B412" s="283"/>
      <c r="C412" s="283"/>
      <c r="D412" s="283"/>
      <c r="E412" s="283"/>
      <c r="F412" s="283"/>
      <c r="G412" s="386"/>
      <c r="H412" s="386"/>
      <c r="I412" s="386"/>
      <c r="J412" s="386"/>
      <c r="K412" s="386"/>
      <c r="L412" s="386"/>
      <c r="M412" s="386"/>
      <c r="N412" s="386"/>
      <c r="O412" s="386"/>
      <c r="P412" s="283"/>
      <c r="Q412" s="283"/>
      <c r="R412" s="283"/>
      <c r="S412" s="283"/>
      <c r="T412" s="283"/>
      <c r="U412" s="283"/>
      <c r="V412" s="283"/>
      <c r="W412" s="283"/>
      <c r="X412" s="283"/>
      <c r="Y412" s="283"/>
      <c r="Z412" s="283"/>
    </row>
    <row r="413" spans="1:26" ht="15.75" customHeight="1">
      <c r="A413" s="386"/>
      <c r="B413" s="283"/>
      <c r="C413" s="283"/>
      <c r="D413" s="283"/>
      <c r="E413" s="283"/>
      <c r="F413" s="283"/>
      <c r="G413" s="386"/>
      <c r="H413" s="386"/>
      <c r="I413" s="386"/>
      <c r="J413" s="386"/>
      <c r="K413" s="386"/>
      <c r="L413" s="386"/>
      <c r="M413" s="386"/>
      <c r="N413" s="386"/>
      <c r="O413" s="386"/>
      <c r="P413" s="283"/>
      <c r="Q413" s="283"/>
      <c r="R413" s="283"/>
      <c r="S413" s="283"/>
      <c r="T413" s="283"/>
      <c r="U413" s="283"/>
      <c r="V413" s="283"/>
      <c r="W413" s="283"/>
      <c r="X413" s="283"/>
      <c r="Y413" s="283"/>
      <c r="Z413" s="283"/>
    </row>
    <row r="414" spans="1:26" ht="15.75" customHeight="1">
      <c r="A414" s="386"/>
      <c r="B414" s="283"/>
      <c r="C414" s="283"/>
      <c r="D414" s="283"/>
      <c r="E414" s="283"/>
      <c r="F414" s="283"/>
      <c r="G414" s="386"/>
      <c r="H414" s="386"/>
      <c r="I414" s="386"/>
      <c r="J414" s="386"/>
      <c r="K414" s="386"/>
      <c r="L414" s="386"/>
      <c r="M414" s="386"/>
      <c r="N414" s="386"/>
      <c r="O414" s="386"/>
      <c r="P414" s="283"/>
      <c r="Q414" s="283"/>
      <c r="R414" s="283"/>
      <c r="S414" s="283"/>
      <c r="T414" s="283"/>
      <c r="U414" s="283"/>
      <c r="V414" s="283"/>
      <c r="W414" s="283"/>
      <c r="X414" s="283"/>
      <c r="Y414" s="283"/>
      <c r="Z414" s="283"/>
    </row>
    <row r="415" spans="1:26" ht="15.75" customHeight="1">
      <c r="A415" s="386"/>
      <c r="B415" s="283"/>
      <c r="C415" s="283"/>
      <c r="D415" s="283"/>
      <c r="E415" s="283"/>
      <c r="F415" s="283"/>
      <c r="G415" s="386"/>
      <c r="H415" s="386"/>
      <c r="I415" s="386"/>
      <c r="J415" s="386"/>
      <c r="K415" s="386"/>
      <c r="L415" s="386"/>
      <c r="M415" s="386"/>
      <c r="N415" s="386"/>
      <c r="O415" s="386"/>
      <c r="P415" s="283"/>
      <c r="Q415" s="283"/>
      <c r="R415" s="283"/>
      <c r="S415" s="283"/>
      <c r="T415" s="283"/>
      <c r="U415" s="283"/>
      <c r="V415" s="283"/>
      <c r="W415" s="283"/>
      <c r="X415" s="283"/>
      <c r="Y415" s="283"/>
      <c r="Z415" s="283"/>
    </row>
    <row r="416" spans="1:26" ht="15.75" customHeight="1">
      <c r="A416" s="386"/>
      <c r="B416" s="283"/>
      <c r="C416" s="283"/>
      <c r="D416" s="283"/>
      <c r="E416" s="283"/>
      <c r="F416" s="283"/>
      <c r="G416" s="386"/>
      <c r="H416" s="386"/>
      <c r="I416" s="386"/>
      <c r="J416" s="386"/>
      <c r="K416" s="386"/>
      <c r="L416" s="386"/>
      <c r="M416" s="386"/>
      <c r="N416" s="386"/>
      <c r="O416" s="386"/>
      <c r="P416" s="283"/>
      <c r="Q416" s="283"/>
      <c r="R416" s="283"/>
      <c r="S416" s="283"/>
      <c r="T416" s="283"/>
      <c r="U416" s="283"/>
      <c r="V416" s="283"/>
      <c r="W416" s="283"/>
      <c r="X416" s="283"/>
      <c r="Y416" s="283"/>
      <c r="Z416" s="283"/>
    </row>
    <row r="417" spans="1:26" ht="15.75" customHeight="1">
      <c r="A417" s="386"/>
      <c r="B417" s="283"/>
      <c r="C417" s="283"/>
      <c r="D417" s="283"/>
      <c r="E417" s="283"/>
      <c r="F417" s="283"/>
      <c r="G417" s="386"/>
      <c r="H417" s="386"/>
      <c r="I417" s="386"/>
      <c r="J417" s="386"/>
      <c r="K417" s="386"/>
      <c r="L417" s="386"/>
      <c r="M417" s="386"/>
      <c r="N417" s="386"/>
      <c r="O417" s="386"/>
      <c r="P417" s="283"/>
      <c r="Q417" s="283"/>
      <c r="R417" s="283"/>
      <c r="S417" s="283"/>
      <c r="T417" s="283"/>
      <c r="U417" s="283"/>
      <c r="V417" s="283"/>
      <c r="W417" s="283"/>
      <c r="X417" s="283"/>
      <c r="Y417" s="283"/>
      <c r="Z417" s="283"/>
    </row>
    <row r="418" spans="1:26" ht="15.75" customHeight="1">
      <c r="A418" s="386"/>
      <c r="B418" s="283"/>
      <c r="C418" s="283"/>
      <c r="D418" s="283"/>
      <c r="E418" s="283"/>
      <c r="F418" s="283"/>
      <c r="G418" s="386"/>
      <c r="H418" s="386"/>
      <c r="I418" s="386"/>
      <c r="J418" s="386"/>
      <c r="K418" s="386"/>
      <c r="L418" s="386"/>
      <c r="M418" s="386"/>
      <c r="N418" s="386"/>
      <c r="O418" s="386"/>
      <c r="P418" s="283"/>
      <c r="Q418" s="283"/>
      <c r="R418" s="283"/>
      <c r="S418" s="283"/>
      <c r="T418" s="283"/>
      <c r="U418" s="283"/>
      <c r="V418" s="283"/>
      <c r="W418" s="283"/>
      <c r="X418" s="283"/>
      <c r="Y418" s="283"/>
      <c r="Z418" s="283"/>
    </row>
    <row r="419" spans="1:26" ht="15.75" customHeight="1">
      <c r="A419" s="386"/>
      <c r="B419" s="283"/>
      <c r="C419" s="283"/>
      <c r="D419" s="283"/>
      <c r="E419" s="283"/>
      <c r="F419" s="283"/>
      <c r="G419" s="386"/>
      <c r="H419" s="386"/>
      <c r="I419" s="386"/>
      <c r="J419" s="386"/>
      <c r="K419" s="386"/>
      <c r="L419" s="386"/>
      <c r="M419" s="386"/>
      <c r="N419" s="386"/>
      <c r="O419" s="386"/>
      <c r="P419" s="283"/>
      <c r="Q419" s="283"/>
      <c r="R419" s="283"/>
      <c r="S419" s="283"/>
      <c r="T419" s="283"/>
      <c r="U419" s="283"/>
      <c r="V419" s="283"/>
      <c r="W419" s="283"/>
      <c r="X419" s="283"/>
      <c r="Y419" s="283"/>
      <c r="Z419" s="283"/>
    </row>
    <row r="420" spans="1:26" ht="15.75" customHeight="1">
      <c r="A420" s="386"/>
      <c r="B420" s="283"/>
      <c r="C420" s="283"/>
      <c r="D420" s="283"/>
      <c r="E420" s="283"/>
      <c r="F420" s="283"/>
      <c r="G420" s="386"/>
      <c r="H420" s="386"/>
      <c r="I420" s="386"/>
      <c r="J420" s="386"/>
      <c r="K420" s="386"/>
      <c r="L420" s="386"/>
      <c r="M420" s="386"/>
      <c r="N420" s="386"/>
      <c r="O420" s="386"/>
      <c r="P420" s="283"/>
      <c r="Q420" s="283"/>
      <c r="R420" s="283"/>
      <c r="S420" s="283"/>
      <c r="T420" s="283"/>
      <c r="U420" s="283"/>
      <c r="V420" s="283"/>
      <c r="W420" s="283"/>
      <c r="X420" s="283"/>
      <c r="Y420" s="283"/>
      <c r="Z420" s="283"/>
    </row>
    <row r="421" spans="1:26" ht="15.75" customHeight="1">
      <c r="A421" s="386"/>
      <c r="B421" s="283"/>
      <c r="C421" s="283"/>
      <c r="D421" s="283"/>
      <c r="E421" s="283"/>
      <c r="F421" s="283"/>
      <c r="G421" s="386"/>
      <c r="H421" s="386"/>
      <c r="I421" s="386"/>
      <c r="J421" s="386"/>
      <c r="K421" s="386"/>
      <c r="L421" s="386"/>
      <c r="M421" s="386"/>
      <c r="N421" s="386"/>
      <c r="O421" s="386"/>
      <c r="P421" s="283"/>
      <c r="Q421" s="283"/>
      <c r="R421" s="283"/>
      <c r="S421" s="283"/>
      <c r="T421" s="283"/>
      <c r="U421" s="283"/>
      <c r="V421" s="283"/>
      <c r="W421" s="283"/>
      <c r="X421" s="283"/>
      <c r="Y421" s="283"/>
      <c r="Z421" s="283"/>
    </row>
    <row r="422" spans="1:26" ht="15.75" customHeight="1">
      <c r="A422" s="386"/>
      <c r="B422" s="283"/>
      <c r="C422" s="283"/>
      <c r="D422" s="283"/>
      <c r="E422" s="283"/>
      <c r="F422" s="283"/>
      <c r="G422" s="386"/>
      <c r="H422" s="386"/>
      <c r="I422" s="386"/>
      <c r="J422" s="386"/>
      <c r="K422" s="386"/>
      <c r="L422" s="386"/>
      <c r="M422" s="386"/>
      <c r="N422" s="386"/>
      <c r="O422" s="386"/>
      <c r="P422" s="283"/>
      <c r="Q422" s="283"/>
      <c r="R422" s="283"/>
      <c r="S422" s="283"/>
      <c r="T422" s="283"/>
      <c r="U422" s="283"/>
      <c r="V422" s="283"/>
      <c r="W422" s="283"/>
      <c r="X422" s="283"/>
      <c r="Y422" s="283"/>
      <c r="Z422" s="283"/>
    </row>
    <row r="423" spans="1:26" ht="15.75" customHeight="1">
      <c r="A423" s="386"/>
      <c r="B423" s="283"/>
      <c r="C423" s="283"/>
      <c r="D423" s="283"/>
      <c r="E423" s="283"/>
      <c r="F423" s="283"/>
      <c r="G423" s="386"/>
      <c r="H423" s="386"/>
      <c r="I423" s="386"/>
      <c r="J423" s="386"/>
      <c r="K423" s="386"/>
      <c r="L423" s="386"/>
      <c r="M423" s="386"/>
      <c r="N423" s="386"/>
      <c r="O423" s="386"/>
      <c r="P423" s="283"/>
      <c r="Q423" s="283"/>
      <c r="R423" s="283"/>
      <c r="S423" s="283"/>
      <c r="T423" s="283"/>
      <c r="U423" s="283"/>
      <c r="V423" s="283"/>
      <c r="W423" s="283"/>
      <c r="X423" s="283"/>
      <c r="Y423" s="283"/>
      <c r="Z423" s="283"/>
    </row>
    <row r="424" spans="1:26" ht="15.75" customHeight="1">
      <c r="A424" s="386"/>
      <c r="B424" s="283"/>
      <c r="C424" s="283"/>
      <c r="D424" s="283"/>
      <c r="E424" s="283"/>
      <c r="F424" s="283"/>
      <c r="G424" s="386"/>
      <c r="H424" s="386"/>
      <c r="I424" s="386"/>
      <c r="J424" s="386"/>
      <c r="K424" s="386"/>
      <c r="L424" s="386"/>
      <c r="M424" s="386"/>
      <c r="N424" s="386"/>
      <c r="O424" s="386"/>
      <c r="P424" s="283"/>
      <c r="Q424" s="283"/>
      <c r="R424" s="283"/>
      <c r="S424" s="283"/>
      <c r="T424" s="283"/>
      <c r="U424" s="283"/>
      <c r="V424" s="283"/>
      <c r="W424" s="283"/>
      <c r="X424" s="283"/>
      <c r="Y424" s="283"/>
      <c r="Z424" s="283"/>
    </row>
    <row r="425" spans="1:26" ht="15.75" customHeight="1">
      <c r="A425" s="386"/>
      <c r="B425" s="283"/>
      <c r="C425" s="283"/>
      <c r="D425" s="283"/>
      <c r="E425" s="283"/>
      <c r="F425" s="283"/>
      <c r="G425" s="386"/>
      <c r="H425" s="386"/>
      <c r="I425" s="386"/>
      <c r="J425" s="386"/>
      <c r="K425" s="386"/>
      <c r="L425" s="386"/>
      <c r="M425" s="386"/>
      <c r="N425" s="386"/>
      <c r="O425" s="386"/>
      <c r="P425" s="283"/>
      <c r="Q425" s="283"/>
      <c r="R425" s="283"/>
      <c r="S425" s="283"/>
      <c r="T425" s="283"/>
      <c r="U425" s="283"/>
      <c r="V425" s="283"/>
      <c r="W425" s="283"/>
      <c r="X425" s="283"/>
      <c r="Y425" s="283"/>
      <c r="Z425" s="283"/>
    </row>
    <row r="426" spans="1:26" ht="15.75" customHeight="1">
      <c r="A426" s="386"/>
      <c r="B426" s="283"/>
      <c r="C426" s="283"/>
      <c r="D426" s="283"/>
      <c r="E426" s="283"/>
      <c r="F426" s="283"/>
      <c r="G426" s="386"/>
      <c r="H426" s="386"/>
      <c r="I426" s="386"/>
      <c r="J426" s="386"/>
      <c r="K426" s="386"/>
      <c r="L426" s="386"/>
      <c r="M426" s="386"/>
      <c r="N426" s="386"/>
      <c r="O426" s="386"/>
      <c r="P426" s="283"/>
      <c r="Q426" s="283"/>
      <c r="R426" s="283"/>
      <c r="S426" s="283"/>
      <c r="T426" s="283"/>
      <c r="U426" s="283"/>
      <c r="V426" s="283"/>
      <c r="W426" s="283"/>
      <c r="X426" s="283"/>
      <c r="Y426" s="283"/>
      <c r="Z426" s="283"/>
    </row>
    <row r="427" spans="1:26" ht="15.75" customHeight="1">
      <c r="A427" s="386"/>
      <c r="B427" s="283"/>
      <c r="C427" s="283"/>
      <c r="D427" s="283"/>
      <c r="E427" s="283"/>
      <c r="F427" s="283"/>
      <c r="G427" s="386"/>
      <c r="H427" s="386"/>
      <c r="I427" s="386"/>
      <c r="J427" s="386"/>
      <c r="K427" s="386"/>
      <c r="L427" s="386"/>
      <c r="M427" s="386"/>
      <c r="N427" s="386"/>
      <c r="O427" s="386"/>
      <c r="P427" s="283"/>
      <c r="Q427" s="283"/>
      <c r="R427" s="283"/>
      <c r="S427" s="283"/>
      <c r="T427" s="283"/>
      <c r="U427" s="283"/>
      <c r="V427" s="283"/>
      <c r="W427" s="283"/>
      <c r="X427" s="283"/>
      <c r="Y427" s="283"/>
      <c r="Z427" s="283"/>
    </row>
    <row r="428" spans="1:26" ht="15.75" customHeight="1">
      <c r="A428" s="386"/>
      <c r="B428" s="283"/>
      <c r="C428" s="283"/>
      <c r="D428" s="283"/>
      <c r="E428" s="283"/>
      <c r="F428" s="283"/>
      <c r="G428" s="386"/>
      <c r="H428" s="386"/>
      <c r="I428" s="386"/>
      <c r="J428" s="386"/>
      <c r="K428" s="386"/>
      <c r="L428" s="386"/>
      <c r="M428" s="386"/>
      <c r="N428" s="386"/>
      <c r="O428" s="386"/>
      <c r="P428" s="283"/>
      <c r="Q428" s="283"/>
      <c r="R428" s="283"/>
      <c r="S428" s="283"/>
      <c r="T428" s="283"/>
      <c r="U428" s="283"/>
      <c r="V428" s="283"/>
      <c r="W428" s="283"/>
      <c r="X428" s="283"/>
      <c r="Y428" s="283"/>
      <c r="Z428" s="283"/>
    </row>
    <row r="429" spans="1:26" ht="15.75" customHeight="1">
      <c r="A429" s="386"/>
      <c r="B429" s="283"/>
      <c r="C429" s="283"/>
      <c r="D429" s="283"/>
      <c r="E429" s="283"/>
      <c r="F429" s="283"/>
      <c r="G429" s="386"/>
      <c r="H429" s="386"/>
      <c r="I429" s="386"/>
      <c r="J429" s="386"/>
      <c r="K429" s="386"/>
      <c r="L429" s="386"/>
      <c r="M429" s="386"/>
      <c r="N429" s="386"/>
      <c r="O429" s="386"/>
      <c r="P429" s="283"/>
      <c r="Q429" s="283"/>
      <c r="R429" s="283"/>
      <c r="S429" s="283"/>
      <c r="T429" s="283"/>
      <c r="U429" s="283"/>
      <c r="V429" s="283"/>
      <c r="W429" s="283"/>
      <c r="X429" s="283"/>
      <c r="Y429" s="283"/>
      <c r="Z429" s="283"/>
    </row>
    <row r="430" spans="1:26" ht="15.75" customHeight="1">
      <c r="A430" s="386"/>
      <c r="B430" s="283"/>
      <c r="C430" s="283"/>
      <c r="D430" s="283"/>
      <c r="E430" s="283"/>
      <c r="F430" s="283"/>
      <c r="G430" s="386"/>
      <c r="H430" s="386"/>
      <c r="I430" s="386"/>
      <c r="J430" s="386"/>
      <c r="K430" s="386"/>
      <c r="L430" s="386"/>
      <c r="M430" s="386"/>
      <c r="N430" s="386"/>
      <c r="O430" s="386"/>
      <c r="P430" s="283"/>
      <c r="Q430" s="283"/>
      <c r="R430" s="283"/>
      <c r="S430" s="283"/>
      <c r="T430" s="283"/>
      <c r="U430" s="283"/>
      <c r="V430" s="283"/>
      <c r="W430" s="283"/>
      <c r="X430" s="283"/>
      <c r="Y430" s="283"/>
      <c r="Z430" s="283"/>
    </row>
    <row r="431" spans="1:26" ht="15.75" customHeight="1">
      <c r="A431" s="386"/>
      <c r="B431" s="283"/>
      <c r="C431" s="283"/>
      <c r="D431" s="283"/>
      <c r="E431" s="283"/>
      <c r="F431" s="283"/>
      <c r="G431" s="386"/>
      <c r="H431" s="386"/>
      <c r="I431" s="386"/>
      <c r="J431" s="386"/>
      <c r="K431" s="386"/>
      <c r="L431" s="386"/>
      <c r="M431" s="386"/>
      <c r="N431" s="386"/>
      <c r="O431" s="386"/>
      <c r="P431" s="283"/>
      <c r="Q431" s="283"/>
      <c r="R431" s="283"/>
      <c r="S431" s="283"/>
      <c r="T431" s="283"/>
      <c r="U431" s="283"/>
      <c r="V431" s="283"/>
      <c r="W431" s="283"/>
      <c r="X431" s="283"/>
      <c r="Y431" s="283"/>
      <c r="Z431" s="283"/>
    </row>
    <row r="432" spans="1:26" ht="15.75" customHeight="1">
      <c r="A432" s="386"/>
      <c r="B432" s="283"/>
      <c r="C432" s="283"/>
      <c r="D432" s="283"/>
      <c r="E432" s="283"/>
      <c r="F432" s="283"/>
      <c r="G432" s="386"/>
      <c r="H432" s="386"/>
      <c r="I432" s="386"/>
      <c r="J432" s="386"/>
      <c r="K432" s="386"/>
      <c r="L432" s="386"/>
      <c r="M432" s="386"/>
      <c r="N432" s="386"/>
      <c r="O432" s="386"/>
      <c r="P432" s="283"/>
      <c r="Q432" s="283"/>
      <c r="R432" s="283"/>
      <c r="S432" s="283"/>
      <c r="T432" s="283"/>
      <c r="U432" s="283"/>
      <c r="V432" s="283"/>
      <c r="W432" s="283"/>
      <c r="X432" s="283"/>
      <c r="Y432" s="283"/>
      <c r="Z432" s="283"/>
    </row>
    <row r="433" spans="1:26" ht="15.75" customHeight="1">
      <c r="A433" s="386"/>
      <c r="B433" s="283"/>
      <c r="C433" s="283"/>
      <c r="D433" s="283"/>
      <c r="E433" s="283"/>
      <c r="F433" s="283"/>
      <c r="G433" s="386"/>
      <c r="H433" s="386"/>
      <c r="I433" s="386"/>
      <c r="J433" s="386"/>
      <c r="K433" s="386"/>
      <c r="L433" s="386"/>
      <c r="M433" s="386"/>
      <c r="N433" s="386"/>
      <c r="O433" s="386"/>
      <c r="P433" s="283"/>
      <c r="Q433" s="283"/>
      <c r="R433" s="283"/>
      <c r="S433" s="283"/>
      <c r="T433" s="283"/>
      <c r="U433" s="283"/>
      <c r="V433" s="283"/>
      <c r="W433" s="283"/>
      <c r="X433" s="283"/>
      <c r="Y433" s="283"/>
      <c r="Z433" s="283"/>
    </row>
    <row r="434" spans="1:26" ht="15.75" customHeight="1">
      <c r="A434" s="386"/>
      <c r="B434" s="283"/>
      <c r="C434" s="283"/>
      <c r="D434" s="283"/>
      <c r="E434" s="283"/>
      <c r="F434" s="283"/>
      <c r="G434" s="386"/>
      <c r="H434" s="386"/>
      <c r="I434" s="386"/>
      <c r="J434" s="386"/>
      <c r="K434" s="386"/>
      <c r="L434" s="386"/>
      <c r="M434" s="386"/>
      <c r="N434" s="386"/>
      <c r="O434" s="386"/>
      <c r="P434" s="283"/>
      <c r="Q434" s="283"/>
      <c r="R434" s="283"/>
      <c r="S434" s="283"/>
      <c r="T434" s="283"/>
      <c r="U434" s="283"/>
      <c r="V434" s="283"/>
      <c r="W434" s="283"/>
      <c r="X434" s="283"/>
      <c r="Y434" s="283"/>
      <c r="Z434" s="283"/>
    </row>
    <row r="435" spans="1:26" ht="15.75" customHeight="1">
      <c r="A435" s="386"/>
      <c r="B435" s="283"/>
      <c r="C435" s="283"/>
      <c r="D435" s="283"/>
      <c r="E435" s="283"/>
      <c r="F435" s="283"/>
      <c r="G435" s="386"/>
      <c r="H435" s="386"/>
      <c r="I435" s="386"/>
      <c r="J435" s="386"/>
      <c r="K435" s="386"/>
      <c r="L435" s="386"/>
      <c r="M435" s="386"/>
      <c r="N435" s="386"/>
      <c r="O435" s="386"/>
      <c r="P435" s="283"/>
      <c r="Q435" s="283"/>
      <c r="R435" s="283"/>
      <c r="S435" s="283"/>
      <c r="T435" s="283"/>
      <c r="U435" s="283"/>
      <c r="V435" s="283"/>
      <c r="W435" s="283"/>
      <c r="X435" s="283"/>
      <c r="Y435" s="283"/>
      <c r="Z435" s="283"/>
    </row>
    <row r="436" spans="1:26" ht="15.75" customHeight="1">
      <c r="A436" s="386"/>
      <c r="B436" s="283"/>
      <c r="C436" s="283"/>
      <c r="D436" s="283"/>
      <c r="E436" s="283"/>
      <c r="F436" s="283"/>
      <c r="G436" s="386"/>
      <c r="H436" s="386"/>
      <c r="I436" s="386"/>
      <c r="J436" s="386"/>
      <c r="K436" s="386"/>
      <c r="L436" s="386"/>
      <c r="M436" s="386"/>
      <c r="N436" s="386"/>
      <c r="O436" s="386"/>
      <c r="P436" s="283"/>
      <c r="Q436" s="283"/>
      <c r="R436" s="283"/>
      <c r="S436" s="283"/>
      <c r="T436" s="283"/>
      <c r="U436" s="283"/>
      <c r="V436" s="283"/>
      <c r="W436" s="283"/>
      <c r="X436" s="283"/>
      <c r="Y436" s="283"/>
      <c r="Z436" s="283"/>
    </row>
    <row r="437" spans="1:26" ht="15.75" customHeight="1">
      <c r="A437" s="386"/>
      <c r="B437" s="283"/>
      <c r="C437" s="283"/>
      <c r="D437" s="283"/>
      <c r="E437" s="283"/>
      <c r="F437" s="283"/>
      <c r="G437" s="386"/>
      <c r="H437" s="386"/>
      <c r="I437" s="386"/>
      <c r="J437" s="386"/>
      <c r="K437" s="386"/>
      <c r="L437" s="386"/>
      <c r="M437" s="386"/>
      <c r="N437" s="386"/>
      <c r="O437" s="386"/>
      <c r="P437" s="283"/>
      <c r="Q437" s="283"/>
      <c r="R437" s="283"/>
      <c r="S437" s="283"/>
      <c r="T437" s="283"/>
      <c r="U437" s="283"/>
      <c r="V437" s="283"/>
      <c r="W437" s="283"/>
      <c r="X437" s="283"/>
      <c r="Y437" s="283"/>
      <c r="Z437" s="283"/>
    </row>
    <row r="438" spans="1:26" ht="15.75" customHeight="1">
      <c r="A438" s="386"/>
      <c r="B438" s="283"/>
      <c r="C438" s="283"/>
      <c r="D438" s="283"/>
      <c r="E438" s="283"/>
      <c r="F438" s="283"/>
      <c r="G438" s="386"/>
      <c r="H438" s="386"/>
      <c r="I438" s="386"/>
      <c r="J438" s="386"/>
      <c r="K438" s="386"/>
      <c r="L438" s="386"/>
      <c r="M438" s="386"/>
      <c r="N438" s="386"/>
      <c r="O438" s="386"/>
      <c r="P438" s="283"/>
      <c r="Q438" s="283"/>
      <c r="R438" s="283"/>
      <c r="S438" s="283"/>
      <c r="T438" s="283"/>
      <c r="U438" s="283"/>
      <c r="V438" s="283"/>
      <c r="W438" s="283"/>
      <c r="X438" s="283"/>
      <c r="Y438" s="283"/>
      <c r="Z438" s="283"/>
    </row>
    <row r="439" spans="1:26" ht="15.75" customHeight="1">
      <c r="A439" s="386"/>
      <c r="B439" s="283"/>
      <c r="C439" s="283"/>
      <c r="D439" s="283"/>
      <c r="E439" s="283"/>
      <c r="F439" s="283"/>
      <c r="G439" s="386"/>
      <c r="H439" s="386"/>
      <c r="I439" s="386"/>
      <c r="J439" s="386"/>
      <c r="K439" s="386"/>
      <c r="L439" s="386"/>
      <c r="M439" s="386"/>
      <c r="N439" s="386"/>
      <c r="O439" s="386"/>
      <c r="P439" s="283"/>
      <c r="Q439" s="283"/>
      <c r="R439" s="283"/>
      <c r="S439" s="283"/>
      <c r="T439" s="283"/>
      <c r="U439" s="283"/>
      <c r="V439" s="283"/>
      <c r="W439" s="283"/>
      <c r="X439" s="283"/>
      <c r="Y439" s="283"/>
      <c r="Z439" s="283"/>
    </row>
    <row r="440" spans="1:26" ht="15.75" customHeight="1">
      <c r="A440" s="386"/>
      <c r="B440" s="283"/>
      <c r="C440" s="283"/>
      <c r="D440" s="283"/>
      <c r="E440" s="283"/>
      <c r="F440" s="283"/>
      <c r="G440" s="386"/>
      <c r="H440" s="386"/>
      <c r="I440" s="386"/>
      <c r="J440" s="386"/>
      <c r="K440" s="386"/>
      <c r="L440" s="386"/>
      <c r="M440" s="386"/>
      <c r="N440" s="386"/>
      <c r="O440" s="386"/>
      <c r="P440" s="283"/>
      <c r="Q440" s="283"/>
      <c r="R440" s="283"/>
      <c r="S440" s="283"/>
      <c r="T440" s="283"/>
      <c r="U440" s="283"/>
      <c r="V440" s="283"/>
      <c r="W440" s="283"/>
      <c r="X440" s="283"/>
      <c r="Y440" s="283"/>
      <c r="Z440" s="283"/>
    </row>
    <row r="441" spans="1:26" ht="15.75" customHeight="1">
      <c r="A441" s="386"/>
      <c r="B441" s="283"/>
      <c r="C441" s="283"/>
      <c r="D441" s="283"/>
      <c r="E441" s="283"/>
      <c r="F441" s="283"/>
      <c r="G441" s="386"/>
      <c r="H441" s="386"/>
      <c r="I441" s="386"/>
      <c r="J441" s="386"/>
      <c r="K441" s="386"/>
      <c r="L441" s="386"/>
      <c r="M441" s="386"/>
      <c r="N441" s="386"/>
      <c r="O441" s="386"/>
      <c r="P441" s="283"/>
      <c r="Q441" s="283"/>
      <c r="R441" s="283"/>
      <c r="S441" s="283"/>
      <c r="T441" s="283"/>
      <c r="U441" s="283"/>
      <c r="V441" s="283"/>
      <c r="W441" s="283"/>
      <c r="X441" s="283"/>
      <c r="Y441" s="283"/>
      <c r="Z441" s="283"/>
    </row>
    <row r="442" spans="1:26" ht="15.75" customHeight="1">
      <c r="A442" s="386"/>
      <c r="B442" s="283"/>
      <c r="C442" s="283"/>
      <c r="D442" s="283"/>
      <c r="E442" s="283"/>
      <c r="F442" s="283"/>
      <c r="G442" s="386"/>
      <c r="H442" s="386"/>
      <c r="I442" s="386"/>
      <c r="J442" s="386"/>
      <c r="K442" s="386"/>
      <c r="L442" s="386"/>
      <c r="M442" s="386"/>
      <c r="N442" s="386"/>
      <c r="O442" s="386"/>
      <c r="P442" s="283"/>
      <c r="Q442" s="283"/>
      <c r="R442" s="283"/>
      <c r="S442" s="283"/>
      <c r="T442" s="283"/>
      <c r="U442" s="283"/>
      <c r="V442" s="283"/>
      <c r="W442" s="283"/>
      <c r="X442" s="283"/>
      <c r="Y442" s="283"/>
      <c r="Z442" s="283"/>
    </row>
    <row r="443" spans="1:26" ht="15.75" customHeight="1">
      <c r="A443" s="386"/>
      <c r="B443" s="283"/>
      <c r="C443" s="283"/>
      <c r="D443" s="283"/>
      <c r="E443" s="283"/>
      <c r="F443" s="283"/>
      <c r="G443" s="386"/>
      <c r="H443" s="386"/>
      <c r="I443" s="386"/>
      <c r="J443" s="386"/>
      <c r="K443" s="386"/>
      <c r="L443" s="386"/>
      <c r="M443" s="386"/>
      <c r="N443" s="386"/>
      <c r="O443" s="386"/>
      <c r="P443" s="283"/>
      <c r="Q443" s="283"/>
      <c r="R443" s="283"/>
      <c r="S443" s="283"/>
      <c r="T443" s="283"/>
      <c r="U443" s="283"/>
      <c r="V443" s="283"/>
      <c r="W443" s="283"/>
      <c r="X443" s="283"/>
      <c r="Y443" s="283"/>
      <c r="Z443" s="283"/>
    </row>
    <row r="444" spans="1:26" ht="15.75" customHeight="1">
      <c r="A444" s="386"/>
      <c r="B444" s="283"/>
      <c r="C444" s="283"/>
      <c r="D444" s="283"/>
      <c r="E444" s="283"/>
      <c r="F444" s="283"/>
      <c r="G444" s="386"/>
      <c r="H444" s="386"/>
      <c r="I444" s="386"/>
      <c r="J444" s="386"/>
      <c r="K444" s="386"/>
      <c r="L444" s="386"/>
      <c r="M444" s="386"/>
      <c r="N444" s="386"/>
      <c r="O444" s="386"/>
      <c r="P444" s="283"/>
      <c r="Q444" s="283"/>
      <c r="R444" s="283"/>
      <c r="S444" s="283"/>
      <c r="T444" s="283"/>
      <c r="U444" s="283"/>
      <c r="V444" s="283"/>
      <c r="W444" s="283"/>
      <c r="X444" s="283"/>
      <c r="Y444" s="283"/>
      <c r="Z444" s="283"/>
    </row>
    <row r="445" spans="1:26" ht="15.75" customHeight="1">
      <c r="A445" s="386"/>
      <c r="B445" s="283"/>
      <c r="C445" s="283"/>
      <c r="D445" s="283"/>
      <c r="E445" s="283"/>
      <c r="F445" s="283"/>
      <c r="G445" s="386"/>
      <c r="H445" s="386"/>
      <c r="I445" s="386"/>
      <c r="J445" s="386"/>
      <c r="K445" s="386"/>
      <c r="L445" s="386"/>
      <c r="M445" s="386"/>
      <c r="N445" s="386"/>
      <c r="O445" s="386"/>
      <c r="P445" s="283"/>
      <c r="Q445" s="283"/>
      <c r="R445" s="283"/>
      <c r="S445" s="283"/>
      <c r="T445" s="283"/>
      <c r="U445" s="283"/>
      <c r="V445" s="283"/>
      <c r="W445" s="283"/>
      <c r="X445" s="283"/>
      <c r="Y445" s="283"/>
      <c r="Z445" s="283"/>
    </row>
    <row r="446" spans="1:26" ht="15.75" customHeight="1">
      <c r="A446" s="386"/>
      <c r="B446" s="283"/>
      <c r="C446" s="283"/>
      <c r="D446" s="283"/>
      <c r="E446" s="283"/>
      <c r="F446" s="283"/>
      <c r="G446" s="386"/>
      <c r="H446" s="386"/>
      <c r="I446" s="386"/>
      <c r="J446" s="386"/>
      <c r="K446" s="386"/>
      <c r="L446" s="386"/>
      <c r="M446" s="386"/>
      <c r="N446" s="386"/>
      <c r="O446" s="386"/>
      <c r="P446" s="283"/>
      <c r="Q446" s="283"/>
      <c r="R446" s="283"/>
      <c r="S446" s="283"/>
      <c r="T446" s="283"/>
      <c r="U446" s="283"/>
      <c r="V446" s="283"/>
      <c r="W446" s="283"/>
      <c r="X446" s="283"/>
      <c r="Y446" s="283"/>
      <c r="Z446" s="283"/>
    </row>
    <row r="447" spans="1:26" ht="15.75" customHeight="1">
      <c r="A447" s="386"/>
      <c r="B447" s="283"/>
      <c r="C447" s="283"/>
      <c r="D447" s="283"/>
      <c r="E447" s="283"/>
      <c r="F447" s="283"/>
      <c r="G447" s="386"/>
      <c r="H447" s="386"/>
      <c r="I447" s="386"/>
      <c r="J447" s="386"/>
      <c r="K447" s="386"/>
      <c r="L447" s="386"/>
      <c r="M447" s="386"/>
      <c r="N447" s="386"/>
      <c r="O447" s="386"/>
      <c r="P447" s="283"/>
      <c r="Q447" s="283"/>
      <c r="R447" s="283"/>
      <c r="S447" s="283"/>
      <c r="T447" s="283"/>
      <c r="U447" s="283"/>
      <c r="V447" s="283"/>
      <c r="W447" s="283"/>
      <c r="X447" s="283"/>
      <c r="Y447" s="283"/>
      <c r="Z447" s="283"/>
    </row>
    <row r="448" spans="1:26" ht="15.75" customHeight="1">
      <c r="A448" s="386"/>
      <c r="B448" s="283"/>
      <c r="C448" s="283"/>
      <c r="D448" s="283"/>
      <c r="E448" s="283"/>
      <c r="F448" s="283"/>
      <c r="G448" s="386"/>
      <c r="H448" s="386"/>
      <c r="I448" s="386"/>
      <c r="J448" s="386"/>
      <c r="K448" s="386"/>
      <c r="L448" s="386"/>
      <c r="M448" s="386"/>
      <c r="N448" s="386"/>
      <c r="O448" s="386"/>
      <c r="P448" s="283"/>
      <c r="Q448" s="283"/>
      <c r="R448" s="283"/>
      <c r="S448" s="283"/>
      <c r="T448" s="283"/>
      <c r="U448" s="283"/>
      <c r="V448" s="283"/>
      <c r="W448" s="283"/>
      <c r="X448" s="283"/>
      <c r="Y448" s="283"/>
      <c r="Z448" s="283"/>
    </row>
    <row r="449" spans="1:26" ht="15.75" customHeight="1">
      <c r="A449" s="386"/>
      <c r="B449" s="283"/>
      <c r="C449" s="283"/>
      <c r="D449" s="283"/>
      <c r="E449" s="283"/>
      <c r="F449" s="283"/>
      <c r="G449" s="386"/>
      <c r="H449" s="386"/>
      <c r="I449" s="386"/>
      <c r="J449" s="386"/>
      <c r="K449" s="386"/>
      <c r="L449" s="386"/>
      <c r="M449" s="386"/>
      <c r="N449" s="386"/>
      <c r="O449" s="386"/>
      <c r="P449" s="283"/>
      <c r="Q449" s="283"/>
      <c r="R449" s="283"/>
      <c r="S449" s="283"/>
      <c r="T449" s="283"/>
      <c r="U449" s="283"/>
      <c r="V449" s="283"/>
      <c r="W449" s="283"/>
      <c r="X449" s="283"/>
      <c r="Y449" s="283"/>
      <c r="Z449" s="283"/>
    </row>
    <row r="450" spans="1:26" ht="15.75" customHeight="1">
      <c r="A450" s="386"/>
      <c r="B450" s="283"/>
      <c r="C450" s="283"/>
      <c r="D450" s="283"/>
      <c r="E450" s="283"/>
      <c r="F450" s="283"/>
      <c r="G450" s="386"/>
      <c r="H450" s="386"/>
      <c r="I450" s="386"/>
      <c r="J450" s="386"/>
      <c r="K450" s="386"/>
      <c r="L450" s="386"/>
      <c r="M450" s="386"/>
      <c r="N450" s="386"/>
      <c r="O450" s="386"/>
      <c r="P450" s="283"/>
      <c r="Q450" s="283"/>
      <c r="R450" s="283"/>
      <c r="S450" s="283"/>
      <c r="T450" s="283"/>
      <c r="U450" s="283"/>
      <c r="V450" s="283"/>
      <c r="W450" s="283"/>
      <c r="X450" s="283"/>
      <c r="Y450" s="283"/>
      <c r="Z450" s="283"/>
    </row>
    <row r="451" spans="1:26" ht="15.75" customHeight="1">
      <c r="A451" s="386"/>
      <c r="B451" s="283"/>
      <c r="C451" s="283"/>
      <c r="D451" s="283"/>
      <c r="E451" s="283"/>
      <c r="F451" s="283"/>
      <c r="G451" s="386"/>
      <c r="H451" s="386"/>
      <c r="I451" s="386"/>
      <c r="J451" s="386"/>
      <c r="K451" s="386"/>
      <c r="L451" s="386"/>
      <c r="M451" s="386"/>
      <c r="N451" s="386"/>
      <c r="O451" s="386"/>
      <c r="P451" s="283"/>
      <c r="Q451" s="283"/>
      <c r="R451" s="283"/>
      <c r="S451" s="283"/>
      <c r="T451" s="283"/>
      <c r="U451" s="283"/>
      <c r="V451" s="283"/>
      <c r="W451" s="283"/>
      <c r="X451" s="283"/>
      <c r="Y451" s="283"/>
      <c r="Z451" s="283"/>
    </row>
    <row r="452" spans="1:26" ht="15.75" customHeight="1">
      <c r="A452" s="386"/>
      <c r="B452" s="283"/>
      <c r="C452" s="283"/>
      <c r="D452" s="283"/>
      <c r="E452" s="283"/>
      <c r="F452" s="283"/>
      <c r="G452" s="386"/>
      <c r="H452" s="386"/>
      <c r="I452" s="386"/>
      <c r="J452" s="386"/>
      <c r="K452" s="386"/>
      <c r="L452" s="386"/>
      <c r="M452" s="386"/>
      <c r="N452" s="386"/>
      <c r="O452" s="386"/>
      <c r="P452" s="283"/>
      <c r="Q452" s="283"/>
      <c r="R452" s="283"/>
      <c r="S452" s="283"/>
      <c r="T452" s="283"/>
      <c r="U452" s="283"/>
      <c r="V452" s="283"/>
      <c r="W452" s="283"/>
      <c r="X452" s="283"/>
      <c r="Y452" s="283"/>
      <c r="Z452" s="283"/>
    </row>
    <row r="453" spans="1:26" ht="15.75" customHeight="1">
      <c r="A453" s="386"/>
      <c r="B453" s="283"/>
      <c r="C453" s="283"/>
      <c r="D453" s="283"/>
      <c r="E453" s="283"/>
      <c r="F453" s="283"/>
      <c r="G453" s="386"/>
      <c r="H453" s="386"/>
      <c r="I453" s="386"/>
      <c r="J453" s="386"/>
      <c r="K453" s="386"/>
      <c r="L453" s="386"/>
      <c r="M453" s="386"/>
      <c r="N453" s="386"/>
      <c r="O453" s="386"/>
      <c r="P453" s="283"/>
      <c r="Q453" s="283"/>
      <c r="R453" s="283"/>
      <c r="S453" s="283"/>
      <c r="T453" s="283"/>
      <c r="U453" s="283"/>
      <c r="V453" s="283"/>
      <c r="W453" s="283"/>
      <c r="X453" s="283"/>
      <c r="Y453" s="283"/>
      <c r="Z453" s="283"/>
    </row>
    <row r="454" spans="1:26" ht="15.75" customHeight="1">
      <c r="A454" s="386"/>
      <c r="B454" s="283"/>
      <c r="C454" s="283"/>
      <c r="D454" s="283"/>
      <c r="E454" s="283"/>
      <c r="F454" s="283"/>
      <c r="G454" s="386"/>
      <c r="H454" s="386"/>
      <c r="I454" s="386"/>
      <c r="J454" s="386"/>
      <c r="K454" s="386"/>
      <c r="L454" s="386"/>
      <c r="M454" s="386"/>
      <c r="N454" s="386"/>
      <c r="O454" s="386"/>
      <c r="P454" s="283"/>
      <c r="Q454" s="283"/>
      <c r="R454" s="283"/>
      <c r="S454" s="283"/>
      <c r="T454" s="283"/>
      <c r="U454" s="283"/>
      <c r="V454" s="283"/>
      <c r="W454" s="283"/>
      <c r="X454" s="283"/>
      <c r="Y454" s="283"/>
      <c r="Z454" s="283"/>
    </row>
    <row r="455" spans="1:26" ht="15.75" customHeight="1">
      <c r="A455" s="386"/>
      <c r="B455" s="283"/>
      <c r="C455" s="283"/>
      <c r="D455" s="283"/>
      <c r="E455" s="283"/>
      <c r="F455" s="283"/>
      <c r="G455" s="386"/>
      <c r="H455" s="386"/>
      <c r="I455" s="386"/>
      <c r="J455" s="386"/>
      <c r="K455" s="386"/>
      <c r="L455" s="386"/>
      <c r="M455" s="386"/>
      <c r="N455" s="386"/>
      <c r="O455" s="386"/>
      <c r="P455" s="283"/>
      <c r="Q455" s="283"/>
      <c r="R455" s="283"/>
      <c r="S455" s="283"/>
      <c r="T455" s="283"/>
      <c r="U455" s="283"/>
      <c r="V455" s="283"/>
      <c r="W455" s="283"/>
      <c r="X455" s="283"/>
      <c r="Y455" s="283"/>
      <c r="Z455" s="283"/>
    </row>
    <row r="456" spans="1:26" ht="15.75" customHeight="1">
      <c r="A456" s="386"/>
      <c r="B456" s="283"/>
      <c r="C456" s="283"/>
      <c r="D456" s="283"/>
      <c r="E456" s="283"/>
      <c r="F456" s="283"/>
      <c r="G456" s="386"/>
      <c r="H456" s="386"/>
      <c r="I456" s="386"/>
      <c r="J456" s="386"/>
      <c r="K456" s="386"/>
      <c r="L456" s="386"/>
      <c r="M456" s="386"/>
      <c r="N456" s="386"/>
      <c r="O456" s="386"/>
      <c r="P456" s="283"/>
      <c r="Q456" s="283"/>
      <c r="R456" s="283"/>
      <c r="S456" s="283"/>
      <c r="T456" s="283"/>
      <c r="U456" s="283"/>
      <c r="V456" s="283"/>
      <c r="W456" s="283"/>
      <c r="X456" s="283"/>
      <c r="Y456" s="283"/>
      <c r="Z456" s="283"/>
    </row>
    <row r="457" spans="1:26" ht="15.75" customHeight="1">
      <c r="A457" s="386"/>
      <c r="B457" s="283"/>
      <c r="C457" s="283"/>
      <c r="D457" s="283"/>
      <c r="E457" s="283"/>
      <c r="F457" s="283"/>
      <c r="G457" s="386"/>
      <c r="H457" s="386"/>
      <c r="I457" s="386"/>
      <c r="J457" s="386"/>
      <c r="K457" s="386"/>
      <c r="L457" s="386"/>
      <c r="M457" s="386"/>
      <c r="N457" s="386"/>
      <c r="O457" s="386"/>
      <c r="P457" s="283"/>
      <c r="Q457" s="283"/>
      <c r="R457" s="283"/>
      <c r="S457" s="283"/>
      <c r="T457" s="283"/>
      <c r="U457" s="283"/>
      <c r="V457" s="283"/>
      <c r="W457" s="283"/>
      <c r="X457" s="283"/>
      <c r="Y457" s="283"/>
      <c r="Z457" s="283"/>
    </row>
    <row r="458" spans="1:26" ht="15.75" customHeight="1">
      <c r="A458" s="386"/>
      <c r="B458" s="283"/>
      <c r="C458" s="283"/>
      <c r="D458" s="283"/>
      <c r="E458" s="283"/>
      <c r="F458" s="283"/>
      <c r="G458" s="386"/>
      <c r="H458" s="386"/>
      <c r="I458" s="386"/>
      <c r="J458" s="386"/>
      <c r="K458" s="386"/>
      <c r="L458" s="386"/>
      <c r="M458" s="386"/>
      <c r="N458" s="386"/>
      <c r="O458" s="386"/>
      <c r="P458" s="283"/>
      <c r="Q458" s="283"/>
      <c r="R458" s="283"/>
      <c r="S458" s="283"/>
      <c r="T458" s="283"/>
      <c r="U458" s="283"/>
      <c r="V458" s="283"/>
      <c r="W458" s="283"/>
      <c r="X458" s="283"/>
      <c r="Y458" s="283"/>
      <c r="Z458" s="283"/>
    </row>
    <row r="459" spans="1:26" ht="15.75" customHeight="1">
      <c r="A459" s="386"/>
      <c r="B459" s="283"/>
      <c r="C459" s="283"/>
      <c r="D459" s="283"/>
      <c r="E459" s="283"/>
      <c r="F459" s="283"/>
      <c r="G459" s="386"/>
      <c r="H459" s="386"/>
      <c r="I459" s="386"/>
      <c r="J459" s="386"/>
      <c r="K459" s="386"/>
      <c r="L459" s="386"/>
      <c r="M459" s="386"/>
      <c r="N459" s="386"/>
      <c r="O459" s="386"/>
      <c r="P459" s="283"/>
      <c r="Q459" s="283"/>
      <c r="R459" s="283"/>
      <c r="S459" s="283"/>
      <c r="T459" s="283"/>
      <c r="U459" s="283"/>
      <c r="V459" s="283"/>
      <c r="W459" s="283"/>
      <c r="X459" s="283"/>
      <c r="Y459" s="283"/>
      <c r="Z459" s="283"/>
    </row>
    <row r="460" spans="1:26" ht="15.75" customHeight="1">
      <c r="A460" s="386"/>
      <c r="B460" s="283"/>
      <c r="C460" s="283"/>
      <c r="D460" s="283"/>
      <c r="E460" s="283"/>
      <c r="F460" s="283"/>
      <c r="G460" s="386"/>
      <c r="H460" s="386"/>
      <c r="I460" s="386"/>
      <c r="J460" s="386"/>
      <c r="K460" s="386"/>
      <c r="L460" s="386"/>
      <c r="M460" s="386"/>
      <c r="N460" s="386"/>
      <c r="O460" s="386"/>
      <c r="P460" s="283"/>
      <c r="Q460" s="283"/>
      <c r="R460" s="283"/>
      <c r="S460" s="283"/>
      <c r="T460" s="283"/>
      <c r="U460" s="283"/>
      <c r="V460" s="283"/>
      <c r="W460" s="283"/>
      <c r="X460" s="283"/>
      <c r="Y460" s="283"/>
      <c r="Z460" s="283"/>
    </row>
    <row r="461" spans="1:26" ht="15.75" customHeight="1">
      <c r="A461" s="386"/>
      <c r="B461" s="283"/>
      <c r="C461" s="283"/>
      <c r="D461" s="283"/>
      <c r="E461" s="283"/>
      <c r="F461" s="283"/>
      <c r="G461" s="386"/>
      <c r="H461" s="386"/>
      <c r="I461" s="386"/>
      <c r="J461" s="386"/>
      <c r="K461" s="386"/>
      <c r="L461" s="386"/>
      <c r="M461" s="386"/>
      <c r="N461" s="386"/>
      <c r="O461" s="386"/>
      <c r="P461" s="283"/>
      <c r="Q461" s="283"/>
      <c r="R461" s="283"/>
      <c r="S461" s="283"/>
      <c r="T461" s="283"/>
      <c r="U461" s="283"/>
      <c r="V461" s="283"/>
      <c r="W461" s="283"/>
      <c r="X461" s="283"/>
      <c r="Y461" s="283"/>
      <c r="Z461" s="283"/>
    </row>
    <row r="462" spans="1:26" ht="15.75" customHeight="1">
      <c r="A462" s="386"/>
      <c r="B462" s="283"/>
      <c r="C462" s="283"/>
      <c r="D462" s="283"/>
      <c r="E462" s="283"/>
      <c r="F462" s="283"/>
      <c r="G462" s="386"/>
      <c r="H462" s="386"/>
      <c r="I462" s="386"/>
      <c r="J462" s="386"/>
      <c r="K462" s="386"/>
      <c r="L462" s="386"/>
      <c r="M462" s="386"/>
      <c r="N462" s="386"/>
      <c r="O462" s="386"/>
      <c r="P462" s="283"/>
      <c r="Q462" s="283"/>
      <c r="R462" s="283"/>
      <c r="S462" s="283"/>
      <c r="T462" s="283"/>
      <c r="U462" s="283"/>
      <c r="V462" s="283"/>
      <c r="W462" s="283"/>
      <c r="X462" s="283"/>
      <c r="Y462" s="283"/>
      <c r="Z462" s="283"/>
    </row>
    <row r="463" spans="1:26" ht="15.75" customHeight="1">
      <c r="A463" s="386"/>
      <c r="B463" s="283"/>
      <c r="C463" s="283"/>
      <c r="D463" s="283"/>
      <c r="E463" s="283"/>
      <c r="F463" s="283"/>
      <c r="G463" s="386"/>
      <c r="H463" s="386"/>
      <c r="I463" s="386"/>
      <c r="J463" s="386"/>
      <c r="K463" s="386"/>
      <c r="L463" s="386"/>
      <c r="M463" s="386"/>
      <c r="N463" s="386"/>
      <c r="O463" s="386"/>
      <c r="P463" s="283"/>
      <c r="Q463" s="283"/>
      <c r="R463" s="283"/>
      <c r="S463" s="283"/>
      <c r="T463" s="283"/>
      <c r="U463" s="283"/>
      <c r="V463" s="283"/>
      <c r="W463" s="283"/>
      <c r="X463" s="283"/>
      <c r="Y463" s="283"/>
      <c r="Z463" s="283"/>
    </row>
    <row r="464" spans="1:26" ht="15.75" customHeight="1">
      <c r="A464" s="386"/>
      <c r="B464" s="283"/>
      <c r="C464" s="283"/>
      <c r="D464" s="283"/>
      <c r="E464" s="283"/>
      <c r="F464" s="283"/>
      <c r="G464" s="386"/>
      <c r="H464" s="386"/>
      <c r="I464" s="386"/>
      <c r="J464" s="386"/>
      <c r="K464" s="386"/>
      <c r="L464" s="386"/>
      <c r="M464" s="386"/>
      <c r="N464" s="386"/>
      <c r="O464" s="386"/>
      <c r="P464" s="283"/>
      <c r="Q464" s="283"/>
      <c r="R464" s="283"/>
      <c r="S464" s="283"/>
      <c r="T464" s="283"/>
      <c r="U464" s="283"/>
      <c r="V464" s="283"/>
      <c r="W464" s="283"/>
      <c r="X464" s="283"/>
      <c r="Y464" s="283"/>
      <c r="Z464" s="283"/>
    </row>
    <row r="465" spans="1:26" ht="15.75" customHeight="1">
      <c r="A465" s="386"/>
      <c r="B465" s="283"/>
      <c r="C465" s="283"/>
      <c r="D465" s="283"/>
      <c r="E465" s="283"/>
      <c r="F465" s="283"/>
      <c r="G465" s="386"/>
      <c r="H465" s="386"/>
      <c r="I465" s="386"/>
      <c r="J465" s="386"/>
      <c r="K465" s="386"/>
      <c r="L465" s="386"/>
      <c r="M465" s="386"/>
      <c r="N465" s="386"/>
      <c r="O465" s="386"/>
      <c r="P465" s="283"/>
      <c r="Q465" s="283"/>
      <c r="R465" s="283"/>
      <c r="S465" s="283"/>
      <c r="T465" s="283"/>
      <c r="U465" s="283"/>
      <c r="V465" s="283"/>
      <c r="W465" s="283"/>
      <c r="X465" s="283"/>
      <c r="Y465" s="283"/>
      <c r="Z465" s="283"/>
    </row>
    <row r="466" spans="1:26" ht="15.75" customHeight="1">
      <c r="A466" s="386"/>
      <c r="B466" s="283"/>
      <c r="C466" s="283"/>
      <c r="D466" s="283"/>
      <c r="E466" s="283"/>
      <c r="F466" s="283"/>
      <c r="G466" s="386"/>
      <c r="H466" s="386"/>
      <c r="I466" s="386"/>
      <c r="J466" s="386"/>
      <c r="K466" s="386"/>
      <c r="L466" s="386"/>
      <c r="M466" s="386"/>
      <c r="N466" s="386"/>
      <c r="O466" s="386"/>
      <c r="P466" s="283"/>
      <c r="Q466" s="283"/>
      <c r="R466" s="283"/>
      <c r="S466" s="283"/>
      <c r="T466" s="283"/>
      <c r="U466" s="283"/>
      <c r="V466" s="283"/>
      <c r="W466" s="283"/>
      <c r="X466" s="283"/>
      <c r="Y466" s="283"/>
      <c r="Z466" s="283"/>
    </row>
    <row r="467" spans="1:26" ht="15.75" customHeight="1">
      <c r="A467" s="386"/>
      <c r="B467" s="283"/>
      <c r="C467" s="283"/>
      <c r="D467" s="283"/>
      <c r="E467" s="283"/>
      <c r="F467" s="283"/>
      <c r="G467" s="386"/>
      <c r="H467" s="386"/>
      <c r="I467" s="386"/>
      <c r="J467" s="386"/>
      <c r="K467" s="386"/>
      <c r="L467" s="386"/>
      <c r="M467" s="386"/>
      <c r="N467" s="386"/>
      <c r="O467" s="386"/>
      <c r="P467" s="283"/>
      <c r="Q467" s="283"/>
      <c r="R467" s="283"/>
      <c r="S467" s="283"/>
      <c r="T467" s="283"/>
      <c r="U467" s="283"/>
      <c r="V467" s="283"/>
      <c r="W467" s="283"/>
      <c r="X467" s="283"/>
      <c r="Y467" s="283"/>
      <c r="Z467" s="283"/>
    </row>
    <row r="468" spans="1:26" ht="15.75" customHeight="1">
      <c r="A468" s="386"/>
      <c r="B468" s="283"/>
      <c r="C468" s="283"/>
      <c r="D468" s="283"/>
      <c r="E468" s="283"/>
      <c r="F468" s="283"/>
      <c r="G468" s="386"/>
      <c r="H468" s="386"/>
      <c r="I468" s="386"/>
      <c r="J468" s="386"/>
      <c r="K468" s="386"/>
      <c r="L468" s="386"/>
      <c r="M468" s="386"/>
      <c r="N468" s="386"/>
      <c r="O468" s="386"/>
      <c r="P468" s="283"/>
      <c r="Q468" s="283"/>
      <c r="R468" s="283"/>
      <c r="S468" s="283"/>
      <c r="T468" s="283"/>
      <c r="U468" s="283"/>
      <c r="V468" s="283"/>
      <c r="W468" s="283"/>
      <c r="X468" s="283"/>
      <c r="Y468" s="283"/>
      <c r="Z468" s="283"/>
    </row>
    <row r="469" spans="1:26" ht="15.75" customHeight="1">
      <c r="A469" s="386"/>
      <c r="B469" s="283"/>
      <c r="C469" s="283"/>
      <c r="D469" s="283"/>
      <c r="E469" s="283"/>
      <c r="F469" s="283"/>
      <c r="G469" s="386"/>
      <c r="H469" s="386"/>
      <c r="I469" s="386"/>
      <c r="J469" s="386"/>
      <c r="K469" s="386"/>
      <c r="L469" s="386"/>
      <c r="M469" s="386"/>
      <c r="N469" s="386"/>
      <c r="O469" s="386"/>
      <c r="P469" s="283"/>
      <c r="Q469" s="283"/>
      <c r="R469" s="283"/>
      <c r="S469" s="283"/>
      <c r="T469" s="283"/>
      <c r="U469" s="283"/>
      <c r="V469" s="283"/>
      <c r="W469" s="283"/>
      <c r="X469" s="283"/>
      <c r="Y469" s="283"/>
      <c r="Z469" s="283"/>
    </row>
    <row r="470" spans="1:26" ht="15.75" customHeight="1">
      <c r="A470" s="386"/>
      <c r="B470" s="283"/>
      <c r="C470" s="283"/>
      <c r="D470" s="283"/>
      <c r="E470" s="283"/>
      <c r="F470" s="283"/>
      <c r="G470" s="386"/>
      <c r="H470" s="386"/>
      <c r="I470" s="386"/>
      <c r="J470" s="386"/>
      <c r="K470" s="386"/>
      <c r="L470" s="386"/>
      <c r="M470" s="386"/>
      <c r="N470" s="386"/>
      <c r="O470" s="386"/>
      <c r="P470" s="283"/>
      <c r="Q470" s="283"/>
      <c r="R470" s="283"/>
      <c r="S470" s="283"/>
      <c r="T470" s="283"/>
      <c r="U470" s="283"/>
      <c r="V470" s="283"/>
      <c r="W470" s="283"/>
      <c r="X470" s="283"/>
      <c r="Y470" s="283"/>
      <c r="Z470" s="283"/>
    </row>
    <row r="471" spans="1:26" ht="15.75" customHeight="1">
      <c r="A471" s="386"/>
      <c r="B471" s="283"/>
      <c r="C471" s="283"/>
      <c r="D471" s="283"/>
      <c r="E471" s="283"/>
      <c r="F471" s="283"/>
      <c r="G471" s="386"/>
      <c r="H471" s="386"/>
      <c r="I471" s="386"/>
      <c r="J471" s="386"/>
      <c r="K471" s="386"/>
      <c r="L471" s="386"/>
      <c r="M471" s="386"/>
      <c r="N471" s="386"/>
      <c r="O471" s="386"/>
      <c r="P471" s="283"/>
      <c r="Q471" s="283"/>
      <c r="R471" s="283"/>
      <c r="S471" s="283"/>
      <c r="T471" s="283"/>
      <c r="U471" s="283"/>
      <c r="V471" s="283"/>
      <c r="W471" s="283"/>
      <c r="X471" s="283"/>
      <c r="Y471" s="283"/>
      <c r="Z471" s="283"/>
    </row>
    <row r="472" spans="1:26" ht="15.75" customHeight="1">
      <c r="A472" s="386"/>
      <c r="B472" s="283"/>
      <c r="C472" s="283"/>
      <c r="D472" s="283"/>
      <c r="E472" s="283"/>
      <c r="F472" s="283"/>
      <c r="G472" s="386"/>
      <c r="H472" s="386"/>
      <c r="I472" s="386"/>
      <c r="J472" s="386"/>
      <c r="K472" s="386"/>
      <c r="L472" s="386"/>
      <c r="M472" s="386"/>
      <c r="N472" s="386"/>
      <c r="O472" s="386"/>
      <c r="P472" s="283"/>
      <c r="Q472" s="283"/>
      <c r="R472" s="283"/>
      <c r="S472" s="283"/>
      <c r="T472" s="283"/>
      <c r="U472" s="283"/>
      <c r="V472" s="283"/>
      <c r="W472" s="283"/>
      <c r="X472" s="283"/>
      <c r="Y472" s="283"/>
      <c r="Z472" s="283"/>
    </row>
    <row r="473" spans="1:26" ht="15.75" customHeight="1">
      <c r="A473" s="386"/>
      <c r="B473" s="283"/>
      <c r="C473" s="283"/>
      <c r="D473" s="283"/>
      <c r="E473" s="283"/>
      <c r="F473" s="283"/>
      <c r="G473" s="386"/>
      <c r="H473" s="386"/>
      <c r="I473" s="386"/>
      <c r="J473" s="386"/>
      <c r="K473" s="386"/>
      <c r="L473" s="386"/>
      <c r="M473" s="386"/>
      <c r="N473" s="386"/>
      <c r="O473" s="386"/>
      <c r="P473" s="283"/>
      <c r="Q473" s="283"/>
      <c r="R473" s="283"/>
      <c r="S473" s="283"/>
      <c r="T473" s="283"/>
      <c r="U473" s="283"/>
      <c r="V473" s="283"/>
      <c r="W473" s="283"/>
      <c r="X473" s="283"/>
      <c r="Y473" s="283"/>
      <c r="Z473" s="283"/>
    </row>
    <row r="474" spans="1:26" ht="15.75" customHeight="1">
      <c r="A474" s="386"/>
      <c r="B474" s="283"/>
      <c r="C474" s="283"/>
      <c r="D474" s="283"/>
      <c r="E474" s="283"/>
      <c r="F474" s="283"/>
      <c r="G474" s="386"/>
      <c r="H474" s="386"/>
      <c r="I474" s="386"/>
      <c r="J474" s="386"/>
      <c r="K474" s="386"/>
      <c r="L474" s="386"/>
      <c r="M474" s="386"/>
      <c r="N474" s="386"/>
      <c r="O474" s="386"/>
      <c r="P474" s="283"/>
      <c r="Q474" s="283"/>
      <c r="R474" s="283"/>
      <c r="S474" s="283"/>
      <c r="T474" s="283"/>
      <c r="U474" s="283"/>
      <c r="V474" s="283"/>
      <c r="W474" s="283"/>
      <c r="X474" s="283"/>
      <c r="Y474" s="283"/>
      <c r="Z474" s="283"/>
    </row>
    <row r="475" spans="1:26" ht="15.75" customHeight="1">
      <c r="A475" s="386"/>
      <c r="B475" s="283"/>
      <c r="C475" s="283"/>
      <c r="D475" s="283"/>
      <c r="E475" s="283"/>
      <c r="F475" s="283"/>
      <c r="G475" s="386"/>
      <c r="H475" s="386"/>
      <c r="I475" s="386"/>
      <c r="J475" s="386"/>
      <c r="K475" s="386"/>
      <c r="L475" s="386"/>
      <c r="M475" s="386"/>
      <c r="N475" s="386"/>
      <c r="O475" s="386"/>
      <c r="P475" s="283"/>
      <c r="Q475" s="283"/>
      <c r="R475" s="283"/>
      <c r="S475" s="283"/>
      <c r="T475" s="283"/>
      <c r="U475" s="283"/>
      <c r="V475" s="283"/>
      <c r="W475" s="283"/>
      <c r="X475" s="283"/>
      <c r="Y475" s="283"/>
      <c r="Z475" s="283"/>
    </row>
    <row r="476" spans="1:26" ht="15.75" customHeight="1">
      <c r="A476" s="386"/>
      <c r="B476" s="283"/>
      <c r="C476" s="283"/>
      <c r="D476" s="283"/>
      <c r="E476" s="283"/>
      <c r="F476" s="283"/>
      <c r="G476" s="386"/>
      <c r="H476" s="386"/>
      <c r="I476" s="386"/>
      <c r="J476" s="386"/>
      <c r="K476" s="386"/>
      <c r="L476" s="386"/>
      <c r="M476" s="386"/>
      <c r="N476" s="386"/>
      <c r="O476" s="386"/>
      <c r="P476" s="283"/>
      <c r="Q476" s="283"/>
      <c r="R476" s="283"/>
      <c r="S476" s="283"/>
      <c r="T476" s="283"/>
      <c r="U476" s="283"/>
      <c r="V476" s="283"/>
      <c r="W476" s="283"/>
      <c r="X476" s="283"/>
      <c r="Y476" s="283"/>
      <c r="Z476" s="283"/>
    </row>
    <row r="477" spans="1:26" ht="15.75" customHeight="1">
      <c r="A477" s="386"/>
      <c r="B477" s="283"/>
      <c r="C477" s="283"/>
      <c r="D477" s="283"/>
      <c r="E477" s="283"/>
      <c r="F477" s="283"/>
      <c r="G477" s="386"/>
      <c r="H477" s="386"/>
      <c r="I477" s="386"/>
      <c r="J477" s="386"/>
      <c r="K477" s="386"/>
      <c r="L477" s="386"/>
      <c r="M477" s="386"/>
      <c r="N477" s="386"/>
      <c r="O477" s="386"/>
      <c r="P477" s="283"/>
      <c r="Q477" s="283"/>
      <c r="R477" s="283"/>
      <c r="S477" s="283"/>
      <c r="T477" s="283"/>
      <c r="U477" s="283"/>
      <c r="V477" s="283"/>
      <c r="W477" s="283"/>
      <c r="X477" s="283"/>
      <c r="Y477" s="283"/>
      <c r="Z477" s="283"/>
    </row>
    <row r="478" spans="1:26" ht="15.75" customHeight="1">
      <c r="A478" s="386"/>
      <c r="B478" s="283"/>
      <c r="C478" s="283"/>
      <c r="D478" s="283"/>
      <c r="E478" s="283"/>
      <c r="F478" s="283"/>
      <c r="G478" s="386"/>
      <c r="H478" s="386"/>
      <c r="I478" s="386"/>
      <c r="J478" s="386"/>
      <c r="K478" s="386"/>
      <c r="L478" s="386"/>
      <c r="M478" s="386"/>
      <c r="N478" s="386"/>
      <c r="O478" s="386"/>
      <c r="P478" s="283"/>
      <c r="Q478" s="283"/>
      <c r="R478" s="283"/>
      <c r="S478" s="283"/>
      <c r="T478" s="283"/>
      <c r="U478" s="283"/>
      <c r="V478" s="283"/>
      <c r="W478" s="283"/>
      <c r="X478" s="283"/>
      <c r="Y478" s="283"/>
      <c r="Z478" s="283"/>
    </row>
    <row r="479" spans="1:26" ht="15.75" customHeight="1">
      <c r="A479" s="386"/>
      <c r="B479" s="283"/>
      <c r="C479" s="283"/>
      <c r="D479" s="283"/>
      <c r="E479" s="283"/>
      <c r="F479" s="283"/>
      <c r="G479" s="386"/>
      <c r="H479" s="386"/>
      <c r="I479" s="386"/>
      <c r="J479" s="386"/>
      <c r="K479" s="386"/>
      <c r="L479" s="386"/>
      <c r="M479" s="386"/>
      <c r="N479" s="386"/>
      <c r="O479" s="386"/>
      <c r="P479" s="283"/>
      <c r="Q479" s="283"/>
      <c r="R479" s="283"/>
      <c r="S479" s="283"/>
      <c r="T479" s="283"/>
      <c r="U479" s="283"/>
      <c r="V479" s="283"/>
      <c r="W479" s="283"/>
      <c r="X479" s="283"/>
      <c r="Y479" s="283"/>
      <c r="Z479" s="283"/>
    </row>
    <row r="480" spans="1:26" ht="15.75" customHeight="1">
      <c r="A480" s="386"/>
      <c r="B480" s="283"/>
      <c r="C480" s="283"/>
      <c r="D480" s="283"/>
      <c r="E480" s="283"/>
      <c r="F480" s="283"/>
      <c r="G480" s="386"/>
      <c r="H480" s="386"/>
      <c r="I480" s="386"/>
      <c r="J480" s="386"/>
      <c r="K480" s="386"/>
      <c r="L480" s="386"/>
      <c r="M480" s="386"/>
      <c r="N480" s="386"/>
      <c r="O480" s="386"/>
      <c r="P480" s="283"/>
      <c r="Q480" s="283"/>
      <c r="R480" s="283"/>
      <c r="S480" s="283"/>
      <c r="T480" s="283"/>
      <c r="U480" s="283"/>
      <c r="V480" s="283"/>
      <c r="W480" s="283"/>
      <c r="X480" s="283"/>
      <c r="Y480" s="283"/>
      <c r="Z480" s="283"/>
    </row>
    <row r="481" spans="1:26" ht="15.75" customHeight="1">
      <c r="A481" s="386"/>
      <c r="B481" s="283"/>
      <c r="C481" s="283"/>
      <c r="D481" s="283"/>
      <c r="E481" s="283"/>
      <c r="F481" s="283"/>
      <c r="G481" s="386"/>
      <c r="H481" s="386"/>
      <c r="I481" s="386"/>
      <c r="J481" s="386"/>
      <c r="K481" s="386"/>
      <c r="L481" s="386"/>
      <c r="M481" s="386"/>
      <c r="N481" s="386"/>
      <c r="O481" s="386"/>
      <c r="P481" s="283"/>
      <c r="Q481" s="283"/>
      <c r="R481" s="283"/>
      <c r="S481" s="283"/>
      <c r="T481" s="283"/>
      <c r="U481" s="283"/>
      <c r="V481" s="283"/>
      <c r="W481" s="283"/>
      <c r="X481" s="283"/>
      <c r="Y481" s="283"/>
      <c r="Z481" s="283"/>
    </row>
    <row r="482" spans="1:26" ht="15.75" customHeight="1">
      <c r="A482" s="386"/>
      <c r="B482" s="283"/>
      <c r="C482" s="283"/>
      <c r="D482" s="283"/>
      <c r="E482" s="283"/>
      <c r="F482" s="283"/>
      <c r="G482" s="386"/>
      <c r="H482" s="386"/>
      <c r="I482" s="386"/>
      <c r="J482" s="386"/>
      <c r="K482" s="386"/>
      <c r="L482" s="386"/>
      <c r="M482" s="386"/>
      <c r="N482" s="386"/>
      <c r="O482" s="386"/>
      <c r="P482" s="283"/>
      <c r="Q482" s="283"/>
      <c r="R482" s="283"/>
      <c r="S482" s="283"/>
      <c r="T482" s="283"/>
      <c r="U482" s="283"/>
      <c r="V482" s="283"/>
      <c r="W482" s="283"/>
      <c r="X482" s="283"/>
      <c r="Y482" s="283"/>
      <c r="Z482" s="283"/>
    </row>
    <row r="483" spans="1:26" ht="15.75" customHeight="1">
      <c r="A483" s="386"/>
      <c r="B483" s="283"/>
      <c r="C483" s="283"/>
      <c r="D483" s="283"/>
      <c r="E483" s="283"/>
      <c r="F483" s="283"/>
      <c r="G483" s="386"/>
      <c r="H483" s="386"/>
      <c r="I483" s="386"/>
      <c r="J483" s="386"/>
      <c r="K483" s="386"/>
      <c r="L483" s="386"/>
      <c r="M483" s="386"/>
      <c r="N483" s="386"/>
      <c r="O483" s="386"/>
      <c r="P483" s="283"/>
      <c r="Q483" s="283"/>
      <c r="R483" s="283"/>
      <c r="S483" s="283"/>
      <c r="T483" s="283"/>
      <c r="U483" s="283"/>
      <c r="V483" s="283"/>
      <c r="W483" s="283"/>
      <c r="X483" s="283"/>
      <c r="Y483" s="283"/>
      <c r="Z483" s="283"/>
    </row>
    <row r="484" spans="1:26" ht="15.75" customHeight="1">
      <c r="A484" s="386"/>
      <c r="B484" s="283"/>
      <c r="C484" s="283"/>
      <c r="D484" s="283"/>
      <c r="E484" s="283"/>
      <c r="F484" s="283"/>
      <c r="G484" s="386"/>
      <c r="H484" s="386"/>
      <c r="I484" s="386"/>
      <c r="J484" s="386"/>
      <c r="K484" s="386"/>
      <c r="L484" s="386"/>
      <c r="M484" s="386"/>
      <c r="N484" s="386"/>
      <c r="O484" s="386"/>
      <c r="P484" s="283"/>
      <c r="Q484" s="283"/>
      <c r="R484" s="283"/>
      <c r="S484" s="283"/>
      <c r="T484" s="283"/>
      <c r="U484" s="283"/>
      <c r="V484" s="283"/>
      <c r="W484" s="283"/>
      <c r="X484" s="283"/>
      <c r="Y484" s="283"/>
      <c r="Z484" s="283"/>
    </row>
    <row r="485" spans="1:26" ht="15.75" customHeight="1">
      <c r="A485" s="386"/>
      <c r="B485" s="283"/>
      <c r="C485" s="283"/>
      <c r="D485" s="283"/>
      <c r="E485" s="283"/>
      <c r="F485" s="283"/>
      <c r="G485" s="386"/>
      <c r="H485" s="386"/>
      <c r="I485" s="386"/>
      <c r="J485" s="386"/>
      <c r="K485" s="386"/>
      <c r="L485" s="386"/>
      <c r="M485" s="386"/>
      <c r="N485" s="386"/>
      <c r="O485" s="386"/>
      <c r="P485" s="283"/>
      <c r="Q485" s="283"/>
      <c r="R485" s="283"/>
      <c r="S485" s="283"/>
      <c r="T485" s="283"/>
      <c r="U485" s="283"/>
      <c r="V485" s="283"/>
      <c r="W485" s="283"/>
      <c r="X485" s="283"/>
      <c r="Y485" s="283"/>
      <c r="Z485" s="283"/>
    </row>
    <row r="486" spans="1:26" ht="15.75" customHeight="1">
      <c r="A486" s="386"/>
      <c r="B486" s="283"/>
      <c r="C486" s="283"/>
      <c r="D486" s="283"/>
      <c r="E486" s="283"/>
      <c r="F486" s="283"/>
      <c r="G486" s="386"/>
      <c r="H486" s="386"/>
      <c r="I486" s="386"/>
      <c r="J486" s="386"/>
      <c r="K486" s="386"/>
      <c r="L486" s="386"/>
      <c r="M486" s="386"/>
      <c r="N486" s="386"/>
      <c r="O486" s="386"/>
      <c r="P486" s="283"/>
      <c r="Q486" s="283"/>
      <c r="R486" s="283"/>
      <c r="S486" s="283"/>
      <c r="T486" s="283"/>
      <c r="U486" s="283"/>
      <c r="V486" s="283"/>
      <c r="W486" s="283"/>
      <c r="X486" s="283"/>
      <c r="Y486" s="283"/>
      <c r="Z486" s="283"/>
    </row>
    <row r="487" spans="1:26" ht="15.75" customHeight="1">
      <c r="A487" s="386"/>
      <c r="B487" s="283"/>
      <c r="C487" s="283"/>
      <c r="D487" s="283"/>
      <c r="E487" s="283"/>
      <c r="F487" s="283"/>
      <c r="G487" s="386"/>
      <c r="H487" s="386"/>
      <c r="I487" s="386"/>
      <c r="J487" s="386"/>
      <c r="K487" s="386"/>
      <c r="L487" s="386"/>
      <c r="M487" s="386"/>
      <c r="N487" s="386"/>
      <c r="O487" s="386"/>
      <c r="P487" s="283"/>
      <c r="Q487" s="283"/>
      <c r="R487" s="283"/>
      <c r="S487" s="283"/>
      <c r="T487" s="283"/>
      <c r="U487" s="283"/>
      <c r="V487" s="283"/>
      <c r="W487" s="283"/>
      <c r="X487" s="283"/>
      <c r="Y487" s="283"/>
      <c r="Z487" s="283"/>
    </row>
    <row r="488" spans="1:26" ht="15.75" customHeight="1">
      <c r="A488" s="386"/>
      <c r="B488" s="283"/>
      <c r="C488" s="283"/>
      <c r="D488" s="283"/>
      <c r="E488" s="283"/>
      <c r="F488" s="283"/>
      <c r="G488" s="386"/>
      <c r="H488" s="386"/>
      <c r="I488" s="386"/>
      <c r="J488" s="386"/>
      <c r="K488" s="386"/>
      <c r="L488" s="386"/>
      <c r="M488" s="386"/>
      <c r="N488" s="386"/>
      <c r="O488" s="386"/>
      <c r="P488" s="283"/>
      <c r="Q488" s="283"/>
      <c r="R488" s="283"/>
      <c r="S488" s="283"/>
      <c r="T488" s="283"/>
      <c r="U488" s="283"/>
      <c r="V488" s="283"/>
      <c r="W488" s="283"/>
      <c r="X488" s="283"/>
      <c r="Y488" s="283"/>
      <c r="Z488" s="283"/>
    </row>
    <row r="489" spans="1:26" ht="15.75" customHeight="1">
      <c r="A489" s="386"/>
      <c r="B489" s="283"/>
      <c r="C489" s="283"/>
      <c r="D489" s="283"/>
      <c r="E489" s="283"/>
      <c r="F489" s="283"/>
      <c r="G489" s="386"/>
      <c r="H489" s="386"/>
      <c r="I489" s="386"/>
      <c r="J489" s="386"/>
      <c r="K489" s="386"/>
      <c r="L489" s="386"/>
      <c r="M489" s="386"/>
      <c r="N489" s="386"/>
      <c r="O489" s="386"/>
      <c r="P489" s="283"/>
      <c r="Q489" s="283"/>
      <c r="R489" s="283"/>
      <c r="S489" s="283"/>
      <c r="T489" s="283"/>
      <c r="U489" s="283"/>
      <c r="V489" s="283"/>
      <c r="W489" s="283"/>
      <c r="X489" s="283"/>
      <c r="Y489" s="283"/>
      <c r="Z489" s="283"/>
    </row>
    <row r="490" spans="1:26" ht="15.75" customHeight="1">
      <c r="A490" s="386"/>
      <c r="B490" s="283"/>
      <c r="C490" s="283"/>
      <c r="D490" s="283"/>
      <c r="E490" s="283"/>
      <c r="F490" s="283"/>
      <c r="G490" s="386"/>
      <c r="H490" s="386"/>
      <c r="I490" s="386"/>
      <c r="J490" s="386"/>
      <c r="K490" s="386"/>
      <c r="L490" s="386"/>
      <c r="M490" s="386"/>
      <c r="N490" s="386"/>
      <c r="O490" s="386"/>
      <c r="P490" s="283"/>
      <c r="Q490" s="283"/>
      <c r="R490" s="283"/>
      <c r="S490" s="283"/>
      <c r="T490" s="283"/>
      <c r="U490" s="283"/>
      <c r="V490" s="283"/>
      <c r="W490" s="283"/>
      <c r="X490" s="283"/>
      <c r="Y490" s="283"/>
      <c r="Z490" s="283"/>
    </row>
    <row r="491" spans="1:26" ht="15.75" customHeight="1">
      <c r="A491" s="386"/>
      <c r="B491" s="283"/>
      <c r="C491" s="283"/>
      <c r="D491" s="283"/>
      <c r="E491" s="283"/>
      <c r="F491" s="283"/>
      <c r="G491" s="386"/>
      <c r="H491" s="386"/>
      <c r="I491" s="386"/>
      <c r="J491" s="386"/>
      <c r="K491" s="386"/>
      <c r="L491" s="386"/>
      <c r="M491" s="386"/>
      <c r="N491" s="386"/>
      <c r="O491" s="386"/>
      <c r="P491" s="283"/>
      <c r="Q491" s="283"/>
      <c r="R491" s="283"/>
      <c r="S491" s="283"/>
      <c r="T491" s="283"/>
      <c r="U491" s="283"/>
      <c r="V491" s="283"/>
      <c r="W491" s="283"/>
      <c r="X491" s="283"/>
      <c r="Y491" s="283"/>
      <c r="Z491" s="283"/>
    </row>
    <row r="492" spans="1:26" ht="15.75" customHeight="1">
      <c r="A492" s="386"/>
      <c r="B492" s="283"/>
      <c r="C492" s="283"/>
      <c r="D492" s="283"/>
      <c r="E492" s="283"/>
      <c r="F492" s="283"/>
      <c r="G492" s="386"/>
      <c r="H492" s="386"/>
      <c r="I492" s="386"/>
      <c r="J492" s="386"/>
      <c r="K492" s="386"/>
      <c r="L492" s="386"/>
      <c r="M492" s="386"/>
      <c r="N492" s="386"/>
      <c r="O492" s="386"/>
      <c r="P492" s="283"/>
      <c r="Q492" s="283"/>
      <c r="R492" s="283"/>
      <c r="S492" s="283"/>
      <c r="T492" s="283"/>
      <c r="U492" s="283"/>
      <c r="V492" s="283"/>
      <c r="W492" s="283"/>
      <c r="X492" s="283"/>
      <c r="Y492" s="283"/>
      <c r="Z492" s="283"/>
    </row>
    <row r="493" spans="1:26" ht="15.75" customHeight="1">
      <c r="A493" s="386"/>
      <c r="B493" s="283"/>
      <c r="C493" s="283"/>
      <c r="D493" s="283"/>
      <c r="E493" s="283"/>
      <c r="F493" s="283"/>
      <c r="G493" s="386"/>
      <c r="H493" s="386"/>
      <c r="I493" s="386"/>
      <c r="J493" s="386"/>
      <c r="K493" s="386"/>
      <c r="L493" s="386"/>
      <c r="M493" s="386"/>
      <c r="N493" s="386"/>
      <c r="O493" s="386"/>
      <c r="P493" s="283"/>
      <c r="Q493" s="283"/>
      <c r="R493" s="283"/>
      <c r="S493" s="283"/>
      <c r="T493" s="283"/>
      <c r="U493" s="283"/>
      <c r="V493" s="283"/>
      <c r="W493" s="283"/>
      <c r="X493" s="283"/>
      <c r="Y493" s="283"/>
      <c r="Z493" s="283"/>
    </row>
    <row r="494" spans="1:26" ht="15.75" customHeight="1">
      <c r="A494" s="386"/>
      <c r="B494" s="283"/>
      <c r="C494" s="283"/>
      <c r="D494" s="283"/>
      <c r="E494" s="283"/>
      <c r="F494" s="283"/>
      <c r="G494" s="386"/>
      <c r="H494" s="386"/>
      <c r="I494" s="386"/>
      <c r="J494" s="386"/>
      <c r="K494" s="386"/>
      <c r="L494" s="386"/>
      <c r="M494" s="386"/>
      <c r="N494" s="386"/>
      <c r="O494" s="386"/>
      <c r="P494" s="283"/>
      <c r="Q494" s="283"/>
      <c r="R494" s="283"/>
      <c r="S494" s="283"/>
      <c r="T494" s="283"/>
      <c r="U494" s="283"/>
      <c r="V494" s="283"/>
      <c r="W494" s="283"/>
      <c r="X494" s="283"/>
      <c r="Y494" s="283"/>
      <c r="Z494" s="283"/>
    </row>
    <row r="495" spans="1:26" ht="15.75" customHeight="1">
      <c r="A495" s="386"/>
      <c r="B495" s="283"/>
      <c r="C495" s="283"/>
      <c r="D495" s="283"/>
      <c r="E495" s="283"/>
      <c r="F495" s="283"/>
      <c r="G495" s="386"/>
      <c r="H495" s="386"/>
      <c r="I495" s="386"/>
      <c r="J495" s="386"/>
      <c r="K495" s="386"/>
      <c r="L495" s="386"/>
      <c r="M495" s="386"/>
      <c r="N495" s="386"/>
      <c r="O495" s="386"/>
      <c r="P495" s="283"/>
      <c r="Q495" s="283"/>
      <c r="R495" s="283"/>
      <c r="S495" s="283"/>
      <c r="T495" s="283"/>
      <c r="U495" s="283"/>
      <c r="V495" s="283"/>
      <c r="W495" s="283"/>
      <c r="X495" s="283"/>
      <c r="Y495" s="283"/>
      <c r="Z495" s="283"/>
    </row>
    <row r="496" spans="1:26" ht="15.75" customHeight="1">
      <c r="A496" s="386"/>
      <c r="B496" s="283"/>
      <c r="C496" s="283"/>
      <c r="D496" s="283"/>
      <c r="E496" s="283"/>
      <c r="F496" s="283"/>
      <c r="G496" s="386"/>
      <c r="H496" s="386"/>
      <c r="I496" s="386"/>
      <c r="J496" s="386"/>
      <c r="K496" s="386"/>
      <c r="L496" s="386"/>
      <c r="M496" s="386"/>
      <c r="N496" s="386"/>
      <c r="O496" s="386"/>
      <c r="P496" s="283"/>
      <c r="Q496" s="283"/>
      <c r="R496" s="283"/>
      <c r="S496" s="283"/>
      <c r="T496" s="283"/>
      <c r="U496" s="283"/>
      <c r="V496" s="283"/>
      <c r="W496" s="283"/>
      <c r="X496" s="283"/>
      <c r="Y496" s="283"/>
      <c r="Z496" s="283"/>
    </row>
    <row r="497" spans="1:26" ht="15.75" customHeight="1">
      <c r="A497" s="386"/>
      <c r="B497" s="283"/>
      <c r="C497" s="283"/>
      <c r="D497" s="283"/>
      <c r="E497" s="283"/>
      <c r="F497" s="283"/>
      <c r="G497" s="386"/>
      <c r="H497" s="386"/>
      <c r="I497" s="386"/>
      <c r="J497" s="386"/>
      <c r="K497" s="386"/>
      <c r="L497" s="386"/>
      <c r="M497" s="386"/>
      <c r="N497" s="386"/>
      <c r="O497" s="386"/>
      <c r="P497" s="283"/>
      <c r="Q497" s="283"/>
      <c r="R497" s="283"/>
      <c r="S497" s="283"/>
      <c r="T497" s="283"/>
      <c r="U497" s="283"/>
      <c r="V497" s="283"/>
      <c r="W497" s="283"/>
      <c r="X497" s="283"/>
      <c r="Y497" s="283"/>
      <c r="Z497" s="283"/>
    </row>
    <row r="498" spans="1:26" ht="15.75" customHeight="1">
      <c r="A498" s="386"/>
      <c r="B498" s="283"/>
      <c r="C498" s="283"/>
      <c r="D498" s="283"/>
      <c r="E498" s="283"/>
      <c r="F498" s="283"/>
      <c r="G498" s="386"/>
      <c r="H498" s="386"/>
      <c r="I498" s="386"/>
      <c r="J498" s="386"/>
      <c r="K498" s="386"/>
      <c r="L498" s="386"/>
      <c r="M498" s="386"/>
      <c r="N498" s="386"/>
      <c r="O498" s="386"/>
      <c r="P498" s="283"/>
      <c r="Q498" s="283"/>
      <c r="R498" s="283"/>
      <c r="S498" s="283"/>
      <c r="T498" s="283"/>
      <c r="U498" s="283"/>
      <c r="V498" s="283"/>
      <c r="W498" s="283"/>
      <c r="X498" s="283"/>
      <c r="Y498" s="283"/>
      <c r="Z498" s="283"/>
    </row>
    <row r="499" spans="1:26" ht="15.75" customHeight="1">
      <c r="A499" s="386"/>
      <c r="B499" s="283"/>
      <c r="C499" s="283"/>
      <c r="D499" s="283"/>
      <c r="E499" s="283"/>
      <c r="F499" s="283"/>
      <c r="G499" s="386"/>
      <c r="H499" s="386"/>
      <c r="I499" s="386"/>
      <c r="J499" s="386"/>
      <c r="K499" s="386"/>
      <c r="L499" s="386"/>
      <c r="M499" s="386"/>
      <c r="N499" s="386"/>
      <c r="O499" s="386"/>
      <c r="P499" s="283"/>
      <c r="Q499" s="283"/>
      <c r="R499" s="283"/>
      <c r="S499" s="283"/>
      <c r="T499" s="283"/>
      <c r="U499" s="283"/>
      <c r="V499" s="283"/>
      <c r="W499" s="283"/>
      <c r="X499" s="283"/>
      <c r="Y499" s="283"/>
      <c r="Z499" s="283"/>
    </row>
    <row r="500" spans="1:26" ht="15.75" customHeight="1">
      <c r="A500" s="386"/>
      <c r="B500" s="283"/>
      <c r="C500" s="283"/>
      <c r="D500" s="283"/>
      <c r="E500" s="283"/>
      <c r="F500" s="283"/>
      <c r="G500" s="386"/>
      <c r="H500" s="386"/>
      <c r="I500" s="386"/>
      <c r="J500" s="386"/>
      <c r="K500" s="386"/>
      <c r="L500" s="386"/>
      <c r="M500" s="386"/>
      <c r="N500" s="386"/>
      <c r="O500" s="386"/>
      <c r="P500" s="283"/>
      <c r="Q500" s="283"/>
      <c r="R500" s="283"/>
      <c r="S500" s="283"/>
      <c r="T500" s="283"/>
      <c r="U500" s="283"/>
      <c r="V500" s="283"/>
      <c r="W500" s="283"/>
      <c r="X500" s="283"/>
      <c r="Y500" s="283"/>
      <c r="Z500" s="283"/>
    </row>
    <row r="501" spans="1:26" ht="15.75" customHeight="1">
      <c r="A501" s="386"/>
      <c r="B501" s="283"/>
      <c r="C501" s="283"/>
      <c r="D501" s="283"/>
      <c r="E501" s="283"/>
      <c r="F501" s="283"/>
      <c r="G501" s="386"/>
      <c r="H501" s="386"/>
      <c r="I501" s="386"/>
      <c r="J501" s="386"/>
      <c r="K501" s="386"/>
      <c r="L501" s="386"/>
      <c r="M501" s="386"/>
      <c r="N501" s="386"/>
      <c r="O501" s="386"/>
      <c r="P501" s="283"/>
      <c r="Q501" s="283"/>
      <c r="R501" s="283"/>
      <c r="S501" s="283"/>
      <c r="T501" s="283"/>
      <c r="U501" s="283"/>
      <c r="V501" s="283"/>
      <c r="W501" s="283"/>
      <c r="X501" s="283"/>
      <c r="Y501" s="283"/>
      <c r="Z501" s="283"/>
    </row>
    <row r="502" spans="1:26" ht="15.75" customHeight="1">
      <c r="A502" s="386"/>
      <c r="B502" s="283"/>
      <c r="C502" s="283"/>
      <c r="D502" s="283"/>
      <c r="E502" s="283"/>
      <c r="F502" s="283"/>
      <c r="G502" s="386"/>
      <c r="H502" s="386"/>
      <c r="I502" s="386"/>
      <c r="J502" s="386"/>
      <c r="K502" s="386"/>
      <c r="L502" s="386"/>
      <c r="M502" s="386"/>
      <c r="N502" s="386"/>
      <c r="O502" s="386"/>
      <c r="P502" s="283"/>
      <c r="Q502" s="283"/>
      <c r="R502" s="283"/>
      <c r="S502" s="283"/>
      <c r="T502" s="283"/>
      <c r="U502" s="283"/>
      <c r="V502" s="283"/>
      <c r="W502" s="283"/>
      <c r="X502" s="283"/>
      <c r="Y502" s="283"/>
      <c r="Z502" s="283"/>
    </row>
    <row r="503" spans="1:26" ht="15.75" customHeight="1">
      <c r="A503" s="386"/>
      <c r="B503" s="283"/>
      <c r="C503" s="283"/>
      <c r="D503" s="283"/>
      <c r="E503" s="283"/>
      <c r="F503" s="283"/>
      <c r="G503" s="386"/>
      <c r="H503" s="386"/>
      <c r="I503" s="386"/>
      <c r="J503" s="386"/>
      <c r="K503" s="386"/>
      <c r="L503" s="386"/>
      <c r="M503" s="386"/>
      <c r="N503" s="386"/>
      <c r="O503" s="386"/>
      <c r="P503" s="283"/>
      <c r="Q503" s="283"/>
      <c r="R503" s="283"/>
      <c r="S503" s="283"/>
      <c r="T503" s="283"/>
      <c r="U503" s="283"/>
      <c r="V503" s="283"/>
      <c r="W503" s="283"/>
      <c r="X503" s="283"/>
      <c r="Y503" s="283"/>
      <c r="Z503" s="283"/>
    </row>
    <row r="504" spans="1:26" ht="15.75" customHeight="1">
      <c r="A504" s="386"/>
      <c r="B504" s="283"/>
      <c r="C504" s="283"/>
      <c r="D504" s="283"/>
      <c r="E504" s="283"/>
      <c r="F504" s="283"/>
      <c r="G504" s="386"/>
      <c r="H504" s="386"/>
      <c r="I504" s="386"/>
      <c r="J504" s="386"/>
      <c r="K504" s="386"/>
      <c r="L504" s="386"/>
      <c r="M504" s="386"/>
      <c r="N504" s="386"/>
      <c r="O504" s="386"/>
      <c r="P504" s="283"/>
      <c r="Q504" s="283"/>
      <c r="R504" s="283"/>
      <c r="S504" s="283"/>
      <c r="T504" s="283"/>
      <c r="U504" s="283"/>
      <c r="V504" s="283"/>
      <c r="W504" s="283"/>
      <c r="X504" s="283"/>
      <c r="Y504" s="283"/>
      <c r="Z504" s="283"/>
    </row>
    <row r="505" spans="1:26" ht="15.75" customHeight="1">
      <c r="A505" s="386"/>
      <c r="B505" s="283"/>
      <c r="C505" s="283"/>
      <c r="D505" s="283"/>
      <c r="E505" s="283"/>
      <c r="F505" s="283"/>
      <c r="G505" s="386"/>
      <c r="H505" s="386"/>
      <c r="I505" s="386"/>
      <c r="J505" s="386"/>
      <c r="K505" s="386"/>
      <c r="L505" s="386"/>
      <c r="M505" s="386"/>
      <c r="N505" s="386"/>
      <c r="O505" s="386"/>
      <c r="P505" s="283"/>
      <c r="Q505" s="283"/>
      <c r="R505" s="283"/>
      <c r="S505" s="283"/>
      <c r="T505" s="283"/>
      <c r="U505" s="283"/>
      <c r="V505" s="283"/>
      <c r="W505" s="283"/>
      <c r="X505" s="283"/>
      <c r="Y505" s="283"/>
      <c r="Z505" s="283"/>
    </row>
    <row r="506" spans="1:26" ht="15.75" customHeight="1">
      <c r="A506" s="386"/>
      <c r="B506" s="283"/>
      <c r="C506" s="283"/>
      <c r="D506" s="283"/>
      <c r="E506" s="283"/>
      <c r="F506" s="283"/>
      <c r="G506" s="386"/>
      <c r="H506" s="386"/>
      <c r="I506" s="386"/>
      <c r="J506" s="386"/>
      <c r="K506" s="386"/>
      <c r="L506" s="386"/>
      <c r="M506" s="386"/>
      <c r="N506" s="386"/>
      <c r="O506" s="386"/>
      <c r="P506" s="283"/>
      <c r="Q506" s="283"/>
      <c r="R506" s="283"/>
      <c r="S506" s="283"/>
      <c r="T506" s="283"/>
      <c r="U506" s="283"/>
      <c r="V506" s="283"/>
      <c r="W506" s="283"/>
      <c r="X506" s="283"/>
      <c r="Y506" s="283"/>
      <c r="Z506" s="283"/>
    </row>
    <row r="507" spans="1:26" ht="15.75" customHeight="1">
      <c r="A507" s="386"/>
      <c r="B507" s="283"/>
      <c r="C507" s="283"/>
      <c r="D507" s="283"/>
      <c r="E507" s="283"/>
      <c r="F507" s="283"/>
      <c r="G507" s="386"/>
      <c r="H507" s="386"/>
      <c r="I507" s="386"/>
      <c r="J507" s="386"/>
      <c r="K507" s="386"/>
      <c r="L507" s="386"/>
      <c r="M507" s="386"/>
      <c r="N507" s="386"/>
      <c r="O507" s="386"/>
      <c r="P507" s="283"/>
      <c r="Q507" s="283"/>
      <c r="R507" s="283"/>
      <c r="S507" s="283"/>
      <c r="T507" s="283"/>
      <c r="U507" s="283"/>
      <c r="V507" s="283"/>
      <c r="W507" s="283"/>
      <c r="X507" s="283"/>
      <c r="Y507" s="283"/>
      <c r="Z507" s="283"/>
    </row>
    <row r="508" spans="1:26" ht="15.75" customHeight="1">
      <c r="A508" s="386"/>
      <c r="B508" s="283"/>
      <c r="C508" s="283"/>
      <c r="D508" s="283"/>
      <c r="E508" s="283"/>
      <c r="F508" s="283"/>
      <c r="G508" s="386"/>
      <c r="H508" s="386"/>
      <c r="I508" s="386"/>
      <c r="J508" s="386"/>
      <c r="K508" s="386"/>
      <c r="L508" s="386"/>
      <c r="M508" s="386"/>
      <c r="N508" s="386"/>
      <c r="O508" s="386"/>
      <c r="P508" s="283"/>
      <c r="Q508" s="283"/>
      <c r="R508" s="283"/>
      <c r="S508" s="283"/>
      <c r="T508" s="283"/>
      <c r="U508" s="283"/>
      <c r="V508" s="283"/>
      <c r="W508" s="283"/>
      <c r="X508" s="283"/>
      <c r="Y508" s="283"/>
      <c r="Z508" s="283"/>
    </row>
    <row r="509" spans="1:26" ht="15.75" customHeight="1">
      <c r="A509" s="386"/>
      <c r="B509" s="283"/>
      <c r="C509" s="283"/>
      <c r="D509" s="283"/>
      <c r="E509" s="283"/>
      <c r="F509" s="283"/>
      <c r="G509" s="386"/>
      <c r="H509" s="386"/>
      <c r="I509" s="386"/>
      <c r="J509" s="386"/>
      <c r="K509" s="386"/>
      <c r="L509" s="386"/>
      <c r="M509" s="386"/>
      <c r="N509" s="386"/>
      <c r="O509" s="386"/>
      <c r="P509" s="283"/>
      <c r="Q509" s="283"/>
      <c r="R509" s="283"/>
      <c r="S509" s="283"/>
      <c r="T509" s="283"/>
      <c r="U509" s="283"/>
      <c r="V509" s="283"/>
      <c r="W509" s="283"/>
      <c r="X509" s="283"/>
      <c r="Y509" s="283"/>
      <c r="Z509" s="283"/>
    </row>
    <row r="510" spans="1:26" ht="15.75" customHeight="1">
      <c r="A510" s="386"/>
      <c r="B510" s="283"/>
      <c r="C510" s="283"/>
      <c r="D510" s="283"/>
      <c r="E510" s="283"/>
      <c r="F510" s="283"/>
      <c r="G510" s="386"/>
      <c r="H510" s="386"/>
      <c r="I510" s="386"/>
      <c r="J510" s="386"/>
      <c r="K510" s="386"/>
      <c r="L510" s="386"/>
      <c r="M510" s="386"/>
      <c r="N510" s="386"/>
      <c r="O510" s="386"/>
      <c r="P510" s="283"/>
      <c r="Q510" s="283"/>
      <c r="R510" s="283"/>
      <c r="S510" s="283"/>
      <c r="T510" s="283"/>
      <c r="U510" s="283"/>
      <c r="V510" s="283"/>
      <c r="W510" s="283"/>
      <c r="X510" s="283"/>
      <c r="Y510" s="283"/>
      <c r="Z510" s="283"/>
    </row>
    <row r="511" spans="1:26" ht="15.75" customHeight="1">
      <c r="A511" s="386"/>
      <c r="B511" s="283"/>
      <c r="C511" s="283"/>
      <c r="D511" s="283"/>
      <c r="E511" s="283"/>
      <c r="F511" s="283"/>
      <c r="G511" s="386"/>
      <c r="H511" s="386"/>
      <c r="I511" s="386"/>
      <c r="J511" s="386"/>
      <c r="K511" s="386"/>
      <c r="L511" s="386"/>
      <c r="M511" s="386"/>
      <c r="N511" s="386"/>
      <c r="O511" s="386"/>
      <c r="P511" s="283"/>
      <c r="Q511" s="283"/>
      <c r="R511" s="283"/>
      <c r="S511" s="283"/>
      <c r="T511" s="283"/>
      <c r="U511" s="283"/>
      <c r="V511" s="283"/>
      <c r="W511" s="283"/>
      <c r="X511" s="283"/>
      <c r="Y511" s="283"/>
      <c r="Z511" s="283"/>
    </row>
    <row r="512" spans="1:26" ht="15.75" customHeight="1">
      <c r="A512" s="386"/>
      <c r="B512" s="283"/>
      <c r="C512" s="283"/>
      <c r="D512" s="283"/>
      <c r="E512" s="283"/>
      <c r="F512" s="283"/>
      <c r="G512" s="386"/>
      <c r="H512" s="386"/>
      <c r="I512" s="386"/>
      <c r="J512" s="386"/>
      <c r="K512" s="386"/>
      <c r="L512" s="386"/>
      <c r="M512" s="386"/>
      <c r="N512" s="386"/>
      <c r="O512" s="386"/>
      <c r="P512" s="283"/>
      <c r="Q512" s="283"/>
      <c r="R512" s="283"/>
      <c r="S512" s="283"/>
      <c r="T512" s="283"/>
      <c r="U512" s="283"/>
      <c r="V512" s="283"/>
      <c r="W512" s="283"/>
      <c r="X512" s="283"/>
      <c r="Y512" s="283"/>
      <c r="Z512" s="283"/>
    </row>
    <row r="513" spans="1:26" ht="15.75" customHeight="1">
      <c r="A513" s="386"/>
      <c r="B513" s="283"/>
      <c r="C513" s="283"/>
      <c r="D513" s="283"/>
      <c r="E513" s="283"/>
      <c r="F513" s="283"/>
      <c r="G513" s="386"/>
      <c r="H513" s="386"/>
      <c r="I513" s="386"/>
      <c r="J513" s="386"/>
      <c r="K513" s="386"/>
      <c r="L513" s="386"/>
      <c r="M513" s="386"/>
      <c r="N513" s="386"/>
      <c r="O513" s="386"/>
      <c r="P513" s="283"/>
      <c r="Q513" s="283"/>
      <c r="R513" s="283"/>
      <c r="S513" s="283"/>
      <c r="T513" s="283"/>
      <c r="U513" s="283"/>
      <c r="V513" s="283"/>
      <c r="W513" s="283"/>
      <c r="X513" s="283"/>
      <c r="Y513" s="283"/>
      <c r="Z513" s="283"/>
    </row>
    <row r="514" spans="1:26" ht="15.75" customHeight="1">
      <c r="A514" s="386"/>
      <c r="B514" s="283"/>
      <c r="C514" s="283"/>
      <c r="D514" s="283"/>
      <c r="E514" s="283"/>
      <c r="F514" s="283"/>
      <c r="G514" s="386"/>
      <c r="H514" s="386"/>
      <c r="I514" s="386"/>
      <c r="J514" s="386"/>
      <c r="K514" s="386"/>
      <c r="L514" s="386"/>
      <c r="M514" s="386"/>
      <c r="N514" s="386"/>
      <c r="O514" s="386"/>
      <c r="P514" s="283"/>
      <c r="Q514" s="283"/>
      <c r="R514" s="283"/>
      <c r="S514" s="283"/>
      <c r="T514" s="283"/>
      <c r="U514" s="283"/>
      <c r="V514" s="283"/>
      <c r="W514" s="283"/>
      <c r="X514" s="283"/>
      <c r="Y514" s="283"/>
      <c r="Z514" s="283"/>
    </row>
    <row r="515" spans="1:26" ht="15.75" customHeight="1">
      <c r="A515" s="386"/>
      <c r="B515" s="283"/>
      <c r="C515" s="283"/>
      <c r="D515" s="283"/>
      <c r="E515" s="283"/>
      <c r="F515" s="283"/>
      <c r="G515" s="386"/>
      <c r="H515" s="386"/>
      <c r="I515" s="386"/>
      <c r="J515" s="386"/>
      <c r="K515" s="386"/>
      <c r="L515" s="386"/>
      <c r="M515" s="386"/>
      <c r="N515" s="386"/>
      <c r="O515" s="386"/>
      <c r="P515" s="283"/>
      <c r="Q515" s="283"/>
      <c r="R515" s="283"/>
      <c r="S515" s="283"/>
      <c r="T515" s="283"/>
      <c r="U515" s="283"/>
      <c r="V515" s="283"/>
      <c r="W515" s="283"/>
      <c r="X515" s="283"/>
      <c r="Y515" s="283"/>
      <c r="Z515" s="283"/>
    </row>
    <row r="516" spans="1:26" ht="15.75" customHeight="1">
      <c r="A516" s="386"/>
      <c r="B516" s="283"/>
      <c r="C516" s="283"/>
      <c r="D516" s="283"/>
      <c r="E516" s="283"/>
      <c r="F516" s="283"/>
      <c r="G516" s="386"/>
      <c r="H516" s="386"/>
      <c r="I516" s="386"/>
      <c r="J516" s="386"/>
      <c r="K516" s="386"/>
      <c r="L516" s="386"/>
      <c r="M516" s="386"/>
      <c r="N516" s="386"/>
      <c r="O516" s="386"/>
      <c r="P516" s="283"/>
      <c r="Q516" s="283"/>
      <c r="R516" s="283"/>
      <c r="S516" s="283"/>
      <c r="T516" s="283"/>
      <c r="U516" s="283"/>
      <c r="V516" s="283"/>
      <c r="W516" s="283"/>
      <c r="X516" s="283"/>
      <c r="Y516" s="283"/>
      <c r="Z516" s="283"/>
    </row>
    <row r="517" spans="1:26" ht="15.75" customHeight="1">
      <c r="A517" s="386"/>
      <c r="B517" s="283"/>
      <c r="C517" s="283"/>
      <c r="D517" s="283"/>
      <c r="E517" s="283"/>
      <c r="F517" s="283"/>
      <c r="G517" s="386"/>
      <c r="H517" s="386"/>
      <c r="I517" s="386"/>
      <c r="J517" s="386"/>
      <c r="K517" s="386"/>
      <c r="L517" s="386"/>
      <c r="M517" s="386"/>
      <c r="N517" s="386"/>
      <c r="O517" s="386"/>
      <c r="P517" s="283"/>
      <c r="Q517" s="283"/>
      <c r="R517" s="283"/>
      <c r="S517" s="283"/>
      <c r="T517" s="283"/>
      <c r="U517" s="283"/>
      <c r="V517" s="283"/>
      <c r="W517" s="283"/>
      <c r="X517" s="283"/>
      <c r="Y517" s="283"/>
      <c r="Z517" s="283"/>
    </row>
    <row r="518" spans="1:26" ht="15.75" customHeight="1">
      <c r="A518" s="386"/>
      <c r="B518" s="283"/>
      <c r="C518" s="283"/>
      <c r="D518" s="283"/>
      <c r="E518" s="283"/>
      <c r="F518" s="283"/>
      <c r="G518" s="386"/>
      <c r="H518" s="386"/>
      <c r="I518" s="386"/>
      <c r="J518" s="386"/>
      <c r="K518" s="386"/>
      <c r="L518" s="386"/>
      <c r="M518" s="386"/>
      <c r="N518" s="386"/>
      <c r="O518" s="386"/>
      <c r="P518" s="283"/>
      <c r="Q518" s="283"/>
      <c r="R518" s="283"/>
      <c r="S518" s="283"/>
      <c r="T518" s="283"/>
      <c r="U518" s="283"/>
      <c r="V518" s="283"/>
      <c r="W518" s="283"/>
      <c r="X518" s="283"/>
      <c r="Y518" s="283"/>
      <c r="Z518" s="283"/>
    </row>
    <row r="519" spans="1:26" ht="15.75" customHeight="1">
      <c r="A519" s="386"/>
      <c r="B519" s="283"/>
      <c r="C519" s="283"/>
      <c r="D519" s="283"/>
      <c r="E519" s="283"/>
      <c r="F519" s="283"/>
      <c r="G519" s="386"/>
      <c r="H519" s="386"/>
      <c r="I519" s="386"/>
      <c r="J519" s="386"/>
      <c r="K519" s="386"/>
      <c r="L519" s="386"/>
      <c r="M519" s="386"/>
      <c r="N519" s="386"/>
      <c r="O519" s="386"/>
      <c r="P519" s="283"/>
      <c r="Q519" s="283"/>
      <c r="R519" s="283"/>
      <c r="S519" s="283"/>
      <c r="T519" s="283"/>
      <c r="U519" s="283"/>
      <c r="V519" s="283"/>
      <c r="W519" s="283"/>
      <c r="X519" s="283"/>
      <c r="Y519" s="283"/>
      <c r="Z519" s="283"/>
    </row>
    <row r="520" spans="1:26" ht="15.75" customHeight="1">
      <c r="A520" s="386"/>
      <c r="B520" s="283"/>
      <c r="C520" s="283"/>
      <c r="D520" s="283"/>
      <c r="E520" s="283"/>
      <c r="F520" s="283"/>
      <c r="G520" s="386"/>
      <c r="H520" s="386"/>
      <c r="I520" s="386"/>
      <c r="J520" s="386"/>
      <c r="K520" s="386"/>
      <c r="L520" s="386"/>
      <c r="M520" s="386"/>
      <c r="N520" s="386"/>
      <c r="O520" s="386"/>
      <c r="P520" s="283"/>
      <c r="Q520" s="283"/>
      <c r="R520" s="283"/>
      <c r="S520" s="283"/>
      <c r="T520" s="283"/>
      <c r="U520" s="283"/>
      <c r="V520" s="283"/>
      <c r="W520" s="283"/>
      <c r="X520" s="283"/>
      <c r="Y520" s="283"/>
      <c r="Z520" s="283"/>
    </row>
    <row r="521" spans="1:26" ht="15.75" customHeight="1">
      <c r="A521" s="386"/>
      <c r="B521" s="283"/>
      <c r="C521" s="283"/>
      <c r="D521" s="283"/>
      <c r="E521" s="283"/>
      <c r="F521" s="283"/>
      <c r="G521" s="386"/>
      <c r="H521" s="386"/>
      <c r="I521" s="386"/>
      <c r="J521" s="386"/>
      <c r="K521" s="386"/>
      <c r="L521" s="386"/>
      <c r="M521" s="386"/>
      <c r="N521" s="386"/>
      <c r="O521" s="386"/>
      <c r="P521" s="283"/>
      <c r="Q521" s="283"/>
      <c r="R521" s="283"/>
      <c r="S521" s="283"/>
      <c r="T521" s="283"/>
      <c r="U521" s="283"/>
      <c r="V521" s="283"/>
      <c r="W521" s="283"/>
      <c r="X521" s="283"/>
      <c r="Y521" s="283"/>
      <c r="Z521" s="283"/>
    </row>
    <row r="522" spans="1:26" ht="15.75" customHeight="1">
      <c r="A522" s="386"/>
      <c r="B522" s="283"/>
      <c r="C522" s="283"/>
      <c r="D522" s="283"/>
      <c r="E522" s="283"/>
      <c r="F522" s="283"/>
      <c r="G522" s="386"/>
      <c r="H522" s="386"/>
      <c r="I522" s="386"/>
      <c r="J522" s="386"/>
      <c r="K522" s="386"/>
      <c r="L522" s="386"/>
      <c r="M522" s="386"/>
      <c r="N522" s="386"/>
      <c r="O522" s="386"/>
      <c r="P522" s="283"/>
      <c r="Q522" s="283"/>
      <c r="R522" s="283"/>
      <c r="S522" s="283"/>
      <c r="T522" s="283"/>
      <c r="U522" s="283"/>
      <c r="V522" s="283"/>
      <c r="W522" s="283"/>
      <c r="X522" s="283"/>
      <c r="Y522" s="283"/>
      <c r="Z522" s="283"/>
    </row>
    <row r="523" spans="1:26" ht="15.75" customHeight="1">
      <c r="A523" s="386"/>
      <c r="B523" s="283"/>
      <c r="C523" s="283"/>
      <c r="D523" s="283"/>
      <c r="E523" s="283"/>
      <c r="F523" s="283"/>
      <c r="G523" s="386"/>
      <c r="H523" s="386"/>
      <c r="I523" s="386"/>
      <c r="J523" s="386"/>
      <c r="K523" s="386"/>
      <c r="L523" s="386"/>
      <c r="M523" s="386"/>
      <c r="N523" s="386"/>
      <c r="O523" s="386"/>
      <c r="P523" s="283"/>
      <c r="Q523" s="283"/>
      <c r="R523" s="283"/>
      <c r="S523" s="283"/>
      <c r="T523" s="283"/>
      <c r="U523" s="283"/>
      <c r="V523" s="283"/>
      <c r="W523" s="283"/>
      <c r="X523" s="283"/>
      <c r="Y523" s="283"/>
      <c r="Z523" s="283"/>
    </row>
    <row r="524" spans="1:26" ht="15.75" customHeight="1">
      <c r="A524" s="386"/>
      <c r="B524" s="283"/>
      <c r="C524" s="283"/>
      <c r="D524" s="283"/>
      <c r="E524" s="283"/>
      <c r="F524" s="283"/>
      <c r="G524" s="386"/>
      <c r="H524" s="386"/>
      <c r="I524" s="386"/>
      <c r="J524" s="386"/>
      <c r="K524" s="386"/>
      <c r="L524" s="386"/>
      <c r="M524" s="386"/>
      <c r="N524" s="386"/>
      <c r="O524" s="386"/>
      <c r="P524" s="283"/>
      <c r="Q524" s="283"/>
      <c r="R524" s="283"/>
      <c r="S524" s="283"/>
      <c r="T524" s="283"/>
      <c r="U524" s="283"/>
      <c r="V524" s="283"/>
      <c r="W524" s="283"/>
      <c r="X524" s="283"/>
      <c r="Y524" s="283"/>
      <c r="Z524" s="283"/>
    </row>
    <row r="525" spans="1:26" ht="15.75" customHeight="1">
      <c r="A525" s="386"/>
      <c r="B525" s="283"/>
      <c r="C525" s="283"/>
      <c r="D525" s="283"/>
      <c r="E525" s="283"/>
      <c r="F525" s="283"/>
      <c r="G525" s="386"/>
      <c r="H525" s="386"/>
      <c r="I525" s="386"/>
      <c r="J525" s="386"/>
      <c r="K525" s="386"/>
      <c r="L525" s="386"/>
      <c r="M525" s="386"/>
      <c r="N525" s="386"/>
      <c r="O525" s="386"/>
      <c r="P525" s="283"/>
      <c r="Q525" s="283"/>
      <c r="R525" s="283"/>
      <c r="S525" s="283"/>
      <c r="T525" s="283"/>
      <c r="U525" s="283"/>
      <c r="V525" s="283"/>
      <c r="W525" s="283"/>
      <c r="X525" s="283"/>
      <c r="Y525" s="283"/>
      <c r="Z525" s="283"/>
    </row>
    <row r="526" spans="1:26" ht="15.75" customHeight="1">
      <c r="A526" s="386"/>
      <c r="B526" s="283"/>
      <c r="C526" s="283"/>
      <c r="D526" s="283"/>
      <c r="E526" s="283"/>
      <c r="F526" s="283"/>
      <c r="G526" s="386"/>
      <c r="H526" s="386"/>
      <c r="I526" s="386"/>
      <c r="J526" s="386"/>
      <c r="K526" s="386"/>
      <c r="L526" s="386"/>
      <c r="M526" s="386"/>
      <c r="N526" s="386"/>
      <c r="O526" s="386"/>
      <c r="P526" s="283"/>
      <c r="Q526" s="283"/>
      <c r="R526" s="283"/>
      <c r="S526" s="283"/>
      <c r="T526" s="283"/>
      <c r="U526" s="283"/>
      <c r="V526" s="283"/>
      <c r="W526" s="283"/>
      <c r="X526" s="283"/>
      <c r="Y526" s="283"/>
      <c r="Z526" s="283"/>
    </row>
    <row r="527" spans="1:26" ht="15.75" customHeight="1">
      <c r="A527" s="386"/>
      <c r="B527" s="283"/>
      <c r="C527" s="283"/>
      <c r="D527" s="283"/>
      <c r="E527" s="283"/>
      <c r="F527" s="283"/>
      <c r="G527" s="386"/>
      <c r="H527" s="386"/>
      <c r="I527" s="386"/>
      <c r="J527" s="386"/>
      <c r="K527" s="386"/>
      <c r="L527" s="386"/>
      <c r="M527" s="386"/>
      <c r="N527" s="386"/>
      <c r="O527" s="386"/>
      <c r="P527" s="283"/>
      <c r="Q527" s="283"/>
      <c r="R527" s="283"/>
      <c r="S527" s="283"/>
      <c r="T527" s="283"/>
      <c r="U527" s="283"/>
      <c r="V527" s="283"/>
      <c r="W527" s="283"/>
      <c r="X527" s="283"/>
      <c r="Y527" s="283"/>
      <c r="Z527" s="283"/>
    </row>
    <row r="528" spans="1:26" ht="15.75" customHeight="1">
      <c r="A528" s="386"/>
      <c r="B528" s="283"/>
      <c r="C528" s="283"/>
      <c r="D528" s="283"/>
      <c r="E528" s="283"/>
      <c r="F528" s="283"/>
      <c r="G528" s="386"/>
      <c r="H528" s="386"/>
      <c r="I528" s="386"/>
      <c r="J528" s="386"/>
      <c r="K528" s="386"/>
      <c r="L528" s="386"/>
      <c r="M528" s="386"/>
      <c r="N528" s="386"/>
      <c r="O528" s="386"/>
      <c r="P528" s="283"/>
      <c r="Q528" s="283"/>
      <c r="R528" s="283"/>
      <c r="S528" s="283"/>
      <c r="T528" s="283"/>
      <c r="U528" s="283"/>
      <c r="V528" s="283"/>
      <c r="W528" s="283"/>
      <c r="X528" s="283"/>
      <c r="Y528" s="283"/>
      <c r="Z528" s="283"/>
    </row>
    <row r="529" spans="1:26" ht="15.75" customHeight="1">
      <c r="A529" s="386"/>
      <c r="B529" s="283"/>
      <c r="C529" s="283"/>
      <c r="D529" s="283"/>
      <c r="E529" s="283"/>
      <c r="F529" s="283"/>
      <c r="G529" s="386"/>
      <c r="H529" s="386"/>
      <c r="I529" s="386"/>
      <c r="J529" s="386"/>
      <c r="K529" s="386"/>
      <c r="L529" s="386"/>
      <c r="M529" s="386"/>
      <c r="N529" s="386"/>
      <c r="O529" s="386"/>
      <c r="P529" s="283"/>
      <c r="Q529" s="283"/>
      <c r="R529" s="283"/>
      <c r="S529" s="283"/>
      <c r="T529" s="283"/>
      <c r="U529" s="283"/>
      <c r="V529" s="283"/>
      <c r="W529" s="283"/>
      <c r="X529" s="283"/>
      <c r="Y529" s="283"/>
      <c r="Z529" s="283"/>
    </row>
    <row r="530" spans="1:26" ht="15.75" customHeight="1">
      <c r="A530" s="386"/>
      <c r="B530" s="283"/>
      <c r="C530" s="283"/>
      <c r="D530" s="283"/>
      <c r="E530" s="283"/>
      <c r="F530" s="283"/>
      <c r="G530" s="386"/>
      <c r="H530" s="386"/>
      <c r="I530" s="386"/>
      <c r="J530" s="386"/>
      <c r="K530" s="386"/>
      <c r="L530" s="386"/>
      <c r="M530" s="386"/>
      <c r="N530" s="386"/>
      <c r="O530" s="386"/>
      <c r="P530" s="283"/>
      <c r="Q530" s="283"/>
      <c r="R530" s="283"/>
      <c r="S530" s="283"/>
      <c r="T530" s="283"/>
      <c r="U530" s="283"/>
      <c r="V530" s="283"/>
      <c r="W530" s="283"/>
      <c r="X530" s="283"/>
      <c r="Y530" s="283"/>
      <c r="Z530" s="283"/>
    </row>
    <row r="531" spans="1:26" ht="15.75" customHeight="1">
      <c r="A531" s="386"/>
      <c r="B531" s="283"/>
      <c r="C531" s="283"/>
      <c r="D531" s="283"/>
      <c r="E531" s="283"/>
      <c r="F531" s="283"/>
      <c r="G531" s="386"/>
      <c r="H531" s="386"/>
      <c r="I531" s="386"/>
      <c r="J531" s="386"/>
      <c r="K531" s="386"/>
      <c r="L531" s="386"/>
      <c r="M531" s="386"/>
      <c r="N531" s="386"/>
      <c r="O531" s="386"/>
      <c r="P531" s="283"/>
      <c r="Q531" s="283"/>
      <c r="R531" s="283"/>
      <c r="S531" s="283"/>
      <c r="T531" s="283"/>
      <c r="U531" s="283"/>
      <c r="V531" s="283"/>
      <c r="W531" s="283"/>
      <c r="X531" s="283"/>
      <c r="Y531" s="283"/>
      <c r="Z531" s="283"/>
    </row>
    <row r="532" spans="1:26" ht="15.75" customHeight="1">
      <c r="A532" s="386"/>
      <c r="B532" s="283"/>
      <c r="C532" s="283"/>
      <c r="D532" s="283"/>
      <c r="E532" s="283"/>
      <c r="F532" s="283"/>
      <c r="G532" s="386"/>
      <c r="H532" s="386"/>
      <c r="I532" s="386"/>
      <c r="J532" s="386"/>
      <c r="K532" s="386"/>
      <c r="L532" s="386"/>
      <c r="M532" s="386"/>
      <c r="N532" s="386"/>
      <c r="O532" s="386"/>
      <c r="P532" s="283"/>
      <c r="Q532" s="283"/>
      <c r="R532" s="283"/>
      <c r="S532" s="283"/>
      <c r="T532" s="283"/>
      <c r="U532" s="283"/>
      <c r="V532" s="283"/>
      <c r="W532" s="283"/>
      <c r="X532" s="283"/>
      <c r="Y532" s="283"/>
      <c r="Z532" s="283"/>
    </row>
    <row r="533" spans="1:26" ht="15.75" customHeight="1">
      <c r="A533" s="386"/>
      <c r="B533" s="283"/>
      <c r="C533" s="283"/>
      <c r="D533" s="283"/>
      <c r="E533" s="283"/>
      <c r="F533" s="283"/>
      <c r="G533" s="386"/>
      <c r="H533" s="386"/>
      <c r="I533" s="386"/>
      <c r="J533" s="386"/>
      <c r="K533" s="386"/>
      <c r="L533" s="386"/>
      <c r="M533" s="386"/>
      <c r="N533" s="386"/>
      <c r="O533" s="386"/>
      <c r="P533" s="283"/>
      <c r="Q533" s="283"/>
      <c r="R533" s="283"/>
      <c r="S533" s="283"/>
      <c r="T533" s="283"/>
      <c r="U533" s="283"/>
      <c r="V533" s="283"/>
      <c r="W533" s="283"/>
      <c r="X533" s="283"/>
      <c r="Y533" s="283"/>
      <c r="Z533" s="283"/>
    </row>
    <row r="534" spans="1:26" ht="15.75" customHeight="1">
      <c r="A534" s="386"/>
      <c r="B534" s="283"/>
      <c r="C534" s="283"/>
      <c r="D534" s="283"/>
      <c r="E534" s="283"/>
      <c r="F534" s="283"/>
      <c r="G534" s="386"/>
      <c r="H534" s="386"/>
      <c r="I534" s="386"/>
      <c r="J534" s="386"/>
      <c r="K534" s="386"/>
      <c r="L534" s="386"/>
      <c r="M534" s="386"/>
      <c r="N534" s="386"/>
      <c r="O534" s="386"/>
      <c r="P534" s="283"/>
      <c r="Q534" s="283"/>
      <c r="R534" s="283"/>
      <c r="S534" s="283"/>
      <c r="T534" s="283"/>
      <c r="U534" s="283"/>
      <c r="V534" s="283"/>
      <c r="W534" s="283"/>
      <c r="X534" s="283"/>
      <c r="Y534" s="283"/>
      <c r="Z534" s="283"/>
    </row>
    <row r="535" spans="1:26" ht="15.75" customHeight="1">
      <c r="A535" s="386"/>
      <c r="B535" s="283"/>
      <c r="C535" s="283"/>
      <c r="D535" s="283"/>
      <c r="E535" s="283"/>
      <c r="F535" s="283"/>
      <c r="G535" s="386"/>
      <c r="H535" s="386"/>
      <c r="I535" s="386"/>
      <c r="J535" s="386"/>
      <c r="K535" s="386"/>
      <c r="L535" s="386"/>
      <c r="M535" s="386"/>
      <c r="N535" s="386"/>
      <c r="O535" s="386"/>
      <c r="P535" s="283"/>
      <c r="Q535" s="283"/>
      <c r="R535" s="283"/>
      <c r="S535" s="283"/>
      <c r="T535" s="283"/>
      <c r="U535" s="283"/>
      <c r="V535" s="283"/>
      <c r="W535" s="283"/>
      <c r="X535" s="283"/>
      <c r="Y535" s="283"/>
      <c r="Z535" s="283"/>
    </row>
    <row r="536" spans="1:26" ht="15.75" customHeight="1">
      <c r="A536" s="386"/>
      <c r="B536" s="283"/>
      <c r="C536" s="283"/>
      <c r="D536" s="283"/>
      <c r="E536" s="283"/>
      <c r="F536" s="283"/>
      <c r="G536" s="386"/>
      <c r="H536" s="386"/>
      <c r="I536" s="386"/>
      <c r="J536" s="386"/>
      <c r="K536" s="386"/>
      <c r="L536" s="386"/>
      <c r="M536" s="386"/>
      <c r="N536" s="386"/>
      <c r="O536" s="386"/>
      <c r="P536" s="283"/>
      <c r="Q536" s="283"/>
      <c r="R536" s="283"/>
      <c r="S536" s="283"/>
      <c r="T536" s="283"/>
      <c r="U536" s="283"/>
      <c r="V536" s="283"/>
      <c r="W536" s="283"/>
      <c r="X536" s="283"/>
      <c r="Y536" s="283"/>
      <c r="Z536" s="283"/>
    </row>
    <row r="537" spans="1:26" ht="15.75" customHeight="1">
      <c r="A537" s="386"/>
      <c r="B537" s="283"/>
      <c r="C537" s="283"/>
      <c r="D537" s="283"/>
      <c r="E537" s="283"/>
      <c r="F537" s="283"/>
      <c r="G537" s="386"/>
      <c r="H537" s="386"/>
      <c r="I537" s="386"/>
      <c r="J537" s="386"/>
      <c r="K537" s="386"/>
      <c r="L537" s="386"/>
      <c r="M537" s="386"/>
      <c r="N537" s="386"/>
      <c r="O537" s="386"/>
      <c r="P537" s="283"/>
      <c r="Q537" s="283"/>
      <c r="R537" s="283"/>
      <c r="S537" s="283"/>
      <c r="T537" s="283"/>
      <c r="U537" s="283"/>
      <c r="V537" s="283"/>
      <c r="W537" s="283"/>
      <c r="X537" s="283"/>
      <c r="Y537" s="283"/>
      <c r="Z537" s="283"/>
    </row>
    <row r="538" spans="1:26" ht="15.75" customHeight="1">
      <c r="A538" s="386"/>
      <c r="B538" s="283"/>
      <c r="C538" s="283"/>
      <c r="D538" s="283"/>
      <c r="E538" s="283"/>
      <c r="F538" s="283"/>
      <c r="G538" s="386"/>
      <c r="H538" s="386"/>
      <c r="I538" s="386"/>
      <c r="J538" s="386"/>
      <c r="K538" s="386"/>
      <c r="L538" s="386"/>
      <c r="M538" s="386"/>
      <c r="N538" s="386"/>
      <c r="O538" s="386"/>
      <c r="P538" s="283"/>
      <c r="Q538" s="283"/>
      <c r="R538" s="283"/>
      <c r="S538" s="283"/>
      <c r="T538" s="283"/>
      <c r="U538" s="283"/>
      <c r="V538" s="283"/>
      <c r="W538" s="283"/>
      <c r="X538" s="283"/>
      <c r="Y538" s="283"/>
      <c r="Z538" s="283"/>
    </row>
    <row r="539" spans="1:26" ht="15.75" customHeight="1">
      <c r="A539" s="386"/>
      <c r="B539" s="283"/>
      <c r="C539" s="283"/>
      <c r="D539" s="283"/>
      <c r="E539" s="283"/>
      <c r="F539" s="283"/>
      <c r="G539" s="386"/>
      <c r="H539" s="386"/>
      <c r="I539" s="386"/>
      <c r="J539" s="386"/>
      <c r="K539" s="386"/>
      <c r="L539" s="386"/>
      <c r="M539" s="386"/>
      <c r="N539" s="386"/>
      <c r="O539" s="386"/>
      <c r="P539" s="283"/>
      <c r="Q539" s="283"/>
      <c r="R539" s="283"/>
      <c r="S539" s="283"/>
      <c r="T539" s="283"/>
      <c r="U539" s="283"/>
      <c r="V539" s="283"/>
      <c r="W539" s="283"/>
      <c r="X539" s="283"/>
      <c r="Y539" s="283"/>
      <c r="Z539" s="283"/>
    </row>
    <row r="540" spans="1:26" ht="15.75" customHeight="1">
      <c r="A540" s="386"/>
      <c r="B540" s="283"/>
      <c r="C540" s="283"/>
      <c r="D540" s="283"/>
      <c r="E540" s="283"/>
      <c r="F540" s="283"/>
      <c r="G540" s="386"/>
      <c r="H540" s="386"/>
      <c r="I540" s="386"/>
      <c r="J540" s="386"/>
      <c r="K540" s="386"/>
      <c r="L540" s="386"/>
      <c r="M540" s="386"/>
      <c r="N540" s="386"/>
      <c r="O540" s="386"/>
      <c r="P540" s="283"/>
      <c r="Q540" s="283"/>
      <c r="R540" s="283"/>
      <c r="S540" s="283"/>
      <c r="T540" s="283"/>
      <c r="U540" s="283"/>
      <c r="V540" s="283"/>
      <c r="W540" s="283"/>
      <c r="X540" s="283"/>
      <c r="Y540" s="283"/>
      <c r="Z540" s="283"/>
    </row>
    <row r="541" spans="1:26" ht="15.75" customHeight="1">
      <c r="A541" s="386"/>
      <c r="B541" s="283"/>
      <c r="C541" s="283"/>
      <c r="D541" s="283"/>
      <c r="E541" s="283"/>
      <c r="F541" s="283"/>
      <c r="G541" s="386"/>
      <c r="H541" s="386"/>
      <c r="I541" s="386"/>
      <c r="J541" s="386"/>
      <c r="K541" s="386"/>
      <c r="L541" s="386"/>
      <c r="M541" s="386"/>
      <c r="N541" s="386"/>
      <c r="O541" s="386"/>
      <c r="P541" s="283"/>
      <c r="Q541" s="283"/>
      <c r="R541" s="283"/>
      <c r="S541" s="283"/>
      <c r="T541" s="283"/>
      <c r="U541" s="283"/>
      <c r="V541" s="283"/>
      <c r="W541" s="283"/>
      <c r="X541" s="283"/>
      <c r="Y541" s="283"/>
      <c r="Z541" s="283"/>
    </row>
    <row r="542" spans="1:26" ht="15.75" customHeight="1">
      <c r="A542" s="386"/>
      <c r="B542" s="283"/>
      <c r="C542" s="283"/>
      <c r="D542" s="283"/>
      <c r="E542" s="283"/>
      <c r="F542" s="283"/>
      <c r="G542" s="386"/>
      <c r="H542" s="386"/>
      <c r="I542" s="386"/>
      <c r="J542" s="386"/>
      <c r="K542" s="386"/>
      <c r="L542" s="386"/>
      <c r="M542" s="386"/>
      <c r="N542" s="386"/>
      <c r="O542" s="386"/>
      <c r="P542" s="283"/>
      <c r="Q542" s="283"/>
      <c r="R542" s="283"/>
      <c r="S542" s="283"/>
      <c r="T542" s="283"/>
      <c r="U542" s="283"/>
      <c r="V542" s="283"/>
      <c r="W542" s="283"/>
      <c r="X542" s="283"/>
      <c r="Y542" s="283"/>
      <c r="Z542" s="283"/>
    </row>
    <row r="543" spans="1:26" ht="15.75" customHeight="1">
      <c r="A543" s="386"/>
      <c r="B543" s="283"/>
      <c r="C543" s="283"/>
      <c r="D543" s="283"/>
      <c r="E543" s="283"/>
      <c r="F543" s="283"/>
      <c r="G543" s="386"/>
      <c r="H543" s="386"/>
      <c r="I543" s="386"/>
      <c r="J543" s="386"/>
      <c r="K543" s="386"/>
      <c r="L543" s="386"/>
      <c r="M543" s="386"/>
      <c r="N543" s="386"/>
      <c r="O543" s="386"/>
      <c r="P543" s="283"/>
      <c r="Q543" s="283"/>
      <c r="R543" s="283"/>
      <c r="S543" s="283"/>
      <c r="T543" s="283"/>
      <c r="U543" s="283"/>
      <c r="V543" s="283"/>
      <c r="W543" s="283"/>
      <c r="X543" s="283"/>
      <c r="Y543" s="283"/>
      <c r="Z543" s="283"/>
    </row>
    <row r="544" spans="1:26" ht="15.75" customHeight="1">
      <c r="A544" s="386"/>
      <c r="B544" s="283"/>
      <c r="C544" s="283"/>
      <c r="D544" s="283"/>
      <c r="E544" s="283"/>
      <c r="F544" s="283"/>
      <c r="G544" s="386"/>
      <c r="H544" s="386"/>
      <c r="I544" s="386"/>
      <c r="J544" s="386"/>
      <c r="K544" s="386"/>
      <c r="L544" s="386"/>
      <c r="M544" s="386"/>
      <c r="N544" s="386"/>
      <c r="O544" s="386"/>
      <c r="P544" s="283"/>
      <c r="Q544" s="283"/>
      <c r="R544" s="283"/>
      <c r="S544" s="283"/>
      <c r="T544" s="283"/>
      <c r="U544" s="283"/>
      <c r="V544" s="283"/>
      <c r="W544" s="283"/>
      <c r="X544" s="283"/>
      <c r="Y544" s="283"/>
      <c r="Z544" s="283"/>
    </row>
    <row r="545" spans="1:26" ht="15.75" customHeight="1">
      <c r="A545" s="386"/>
      <c r="B545" s="283"/>
      <c r="C545" s="283"/>
      <c r="D545" s="283"/>
      <c r="E545" s="283"/>
      <c r="F545" s="283"/>
      <c r="G545" s="386"/>
      <c r="H545" s="386"/>
      <c r="I545" s="386"/>
      <c r="J545" s="386"/>
      <c r="K545" s="386"/>
      <c r="L545" s="386"/>
      <c r="M545" s="386"/>
      <c r="N545" s="386"/>
      <c r="O545" s="386"/>
      <c r="P545" s="283"/>
      <c r="Q545" s="283"/>
      <c r="R545" s="283"/>
      <c r="S545" s="283"/>
      <c r="T545" s="283"/>
      <c r="U545" s="283"/>
      <c r="V545" s="283"/>
      <c r="W545" s="283"/>
      <c r="X545" s="283"/>
      <c r="Y545" s="283"/>
      <c r="Z545" s="283"/>
    </row>
    <row r="546" spans="1:26" ht="15.75" customHeight="1">
      <c r="A546" s="386"/>
      <c r="B546" s="283"/>
      <c r="C546" s="283"/>
      <c r="D546" s="283"/>
      <c r="E546" s="283"/>
      <c r="F546" s="283"/>
      <c r="G546" s="386"/>
      <c r="H546" s="386"/>
      <c r="I546" s="386"/>
      <c r="J546" s="386"/>
      <c r="K546" s="386"/>
      <c r="L546" s="386"/>
      <c r="M546" s="386"/>
      <c r="N546" s="386"/>
      <c r="O546" s="386"/>
      <c r="P546" s="283"/>
      <c r="Q546" s="283"/>
      <c r="R546" s="283"/>
      <c r="S546" s="283"/>
      <c r="T546" s="283"/>
      <c r="U546" s="283"/>
      <c r="V546" s="283"/>
      <c r="W546" s="283"/>
      <c r="X546" s="283"/>
      <c r="Y546" s="283"/>
      <c r="Z546" s="283"/>
    </row>
    <row r="547" spans="1:26" ht="15.75" customHeight="1">
      <c r="A547" s="386"/>
      <c r="B547" s="283"/>
      <c r="C547" s="283"/>
      <c r="D547" s="283"/>
      <c r="E547" s="283"/>
      <c r="F547" s="283"/>
      <c r="G547" s="386"/>
      <c r="H547" s="386"/>
      <c r="I547" s="386"/>
      <c r="J547" s="386"/>
      <c r="K547" s="386"/>
      <c r="L547" s="386"/>
      <c r="M547" s="386"/>
      <c r="N547" s="386"/>
      <c r="O547" s="386"/>
      <c r="P547" s="283"/>
      <c r="Q547" s="283"/>
      <c r="R547" s="283"/>
      <c r="S547" s="283"/>
      <c r="T547" s="283"/>
      <c r="U547" s="283"/>
      <c r="V547" s="283"/>
      <c r="W547" s="283"/>
      <c r="X547" s="283"/>
      <c r="Y547" s="283"/>
      <c r="Z547" s="283"/>
    </row>
    <row r="548" spans="1:26" ht="15.75" customHeight="1">
      <c r="A548" s="386"/>
      <c r="B548" s="283"/>
      <c r="C548" s="283"/>
      <c r="D548" s="283"/>
      <c r="E548" s="283"/>
      <c r="F548" s="283"/>
      <c r="G548" s="386"/>
      <c r="H548" s="386"/>
      <c r="I548" s="386"/>
      <c r="J548" s="386"/>
      <c r="K548" s="386"/>
      <c r="L548" s="386"/>
      <c r="M548" s="386"/>
      <c r="N548" s="386"/>
      <c r="O548" s="386"/>
      <c r="P548" s="283"/>
      <c r="Q548" s="283"/>
      <c r="R548" s="283"/>
      <c r="S548" s="283"/>
      <c r="T548" s="283"/>
      <c r="U548" s="283"/>
      <c r="V548" s="283"/>
      <c r="W548" s="283"/>
      <c r="X548" s="283"/>
      <c r="Y548" s="283"/>
      <c r="Z548" s="283"/>
    </row>
    <row r="549" spans="1:26" ht="15.75" customHeight="1">
      <c r="A549" s="386"/>
      <c r="B549" s="283"/>
      <c r="C549" s="283"/>
      <c r="D549" s="283"/>
      <c r="E549" s="283"/>
      <c r="F549" s="283"/>
      <c r="G549" s="386"/>
      <c r="H549" s="386"/>
      <c r="I549" s="386"/>
      <c r="J549" s="386"/>
      <c r="K549" s="386"/>
      <c r="L549" s="386"/>
      <c r="M549" s="386"/>
      <c r="N549" s="386"/>
      <c r="O549" s="386"/>
      <c r="P549" s="283"/>
      <c r="Q549" s="283"/>
      <c r="R549" s="283"/>
      <c r="S549" s="283"/>
      <c r="T549" s="283"/>
      <c r="U549" s="283"/>
      <c r="V549" s="283"/>
      <c r="W549" s="283"/>
      <c r="X549" s="283"/>
      <c r="Y549" s="283"/>
      <c r="Z549" s="283"/>
    </row>
    <row r="550" spans="1:26" ht="15.75" customHeight="1">
      <c r="A550" s="386"/>
      <c r="B550" s="283"/>
      <c r="C550" s="283"/>
      <c r="D550" s="283"/>
      <c r="E550" s="283"/>
      <c r="F550" s="283"/>
      <c r="G550" s="386"/>
      <c r="H550" s="386"/>
      <c r="I550" s="386"/>
      <c r="J550" s="386"/>
      <c r="K550" s="386"/>
      <c r="L550" s="386"/>
      <c r="M550" s="386"/>
      <c r="N550" s="386"/>
      <c r="O550" s="386"/>
      <c r="P550" s="283"/>
      <c r="Q550" s="283"/>
      <c r="R550" s="283"/>
      <c r="S550" s="283"/>
      <c r="T550" s="283"/>
      <c r="U550" s="283"/>
      <c r="V550" s="283"/>
      <c r="W550" s="283"/>
      <c r="X550" s="283"/>
      <c r="Y550" s="283"/>
      <c r="Z550" s="283"/>
    </row>
    <row r="551" spans="1:26" ht="15.75" customHeight="1">
      <c r="A551" s="386"/>
      <c r="B551" s="283"/>
      <c r="C551" s="283"/>
      <c r="D551" s="283"/>
      <c r="E551" s="283"/>
      <c r="F551" s="283"/>
      <c r="G551" s="386"/>
      <c r="H551" s="386"/>
      <c r="I551" s="386"/>
      <c r="J551" s="386"/>
      <c r="K551" s="386"/>
      <c r="L551" s="386"/>
      <c r="M551" s="386"/>
      <c r="N551" s="386"/>
      <c r="O551" s="386"/>
      <c r="P551" s="283"/>
      <c r="Q551" s="283"/>
      <c r="R551" s="283"/>
      <c r="S551" s="283"/>
      <c r="T551" s="283"/>
      <c r="U551" s="283"/>
      <c r="V551" s="283"/>
      <c r="W551" s="283"/>
      <c r="X551" s="283"/>
      <c r="Y551" s="283"/>
      <c r="Z551" s="283"/>
    </row>
    <row r="552" spans="1:26" ht="15.75" customHeight="1">
      <c r="A552" s="386"/>
      <c r="B552" s="283"/>
      <c r="C552" s="283"/>
      <c r="D552" s="283"/>
      <c r="E552" s="283"/>
      <c r="F552" s="283"/>
      <c r="G552" s="386"/>
      <c r="H552" s="386"/>
      <c r="I552" s="386"/>
      <c r="J552" s="386"/>
      <c r="K552" s="386"/>
      <c r="L552" s="386"/>
      <c r="M552" s="386"/>
      <c r="N552" s="386"/>
      <c r="O552" s="386"/>
      <c r="P552" s="283"/>
      <c r="Q552" s="283"/>
      <c r="R552" s="283"/>
      <c r="S552" s="283"/>
      <c r="T552" s="283"/>
      <c r="U552" s="283"/>
      <c r="V552" s="283"/>
      <c r="W552" s="283"/>
      <c r="X552" s="283"/>
      <c r="Y552" s="283"/>
      <c r="Z552" s="283"/>
    </row>
    <row r="553" spans="1:26" ht="15.75" customHeight="1">
      <c r="A553" s="386"/>
      <c r="B553" s="283"/>
      <c r="C553" s="283"/>
      <c r="D553" s="283"/>
      <c r="E553" s="283"/>
      <c r="F553" s="283"/>
      <c r="G553" s="386"/>
      <c r="H553" s="386"/>
      <c r="I553" s="386"/>
      <c r="J553" s="386"/>
      <c r="K553" s="386"/>
      <c r="L553" s="386"/>
      <c r="M553" s="386"/>
      <c r="N553" s="386"/>
      <c r="O553" s="386"/>
      <c r="P553" s="283"/>
      <c r="Q553" s="283"/>
      <c r="R553" s="283"/>
      <c r="S553" s="283"/>
      <c r="T553" s="283"/>
      <c r="U553" s="283"/>
      <c r="V553" s="283"/>
      <c r="W553" s="283"/>
      <c r="X553" s="283"/>
      <c r="Y553" s="283"/>
      <c r="Z553" s="283"/>
    </row>
    <row r="554" spans="1:26" ht="15.75" customHeight="1">
      <c r="A554" s="386"/>
      <c r="B554" s="283"/>
      <c r="C554" s="283"/>
      <c r="D554" s="283"/>
      <c r="E554" s="283"/>
      <c r="F554" s="283"/>
      <c r="G554" s="386"/>
      <c r="H554" s="386"/>
      <c r="I554" s="386"/>
      <c r="J554" s="386"/>
      <c r="K554" s="386"/>
      <c r="L554" s="386"/>
      <c r="M554" s="386"/>
      <c r="N554" s="386"/>
      <c r="O554" s="386"/>
      <c r="P554" s="283"/>
      <c r="Q554" s="283"/>
      <c r="R554" s="283"/>
      <c r="S554" s="283"/>
      <c r="T554" s="283"/>
      <c r="U554" s="283"/>
      <c r="V554" s="283"/>
      <c r="W554" s="283"/>
      <c r="X554" s="283"/>
      <c r="Y554" s="283"/>
      <c r="Z554" s="283"/>
    </row>
    <row r="555" spans="1:26" ht="15.75" customHeight="1">
      <c r="A555" s="386"/>
      <c r="B555" s="283"/>
      <c r="C555" s="283"/>
      <c r="D555" s="283"/>
      <c r="E555" s="283"/>
      <c r="F555" s="283"/>
      <c r="G555" s="386"/>
      <c r="H555" s="386"/>
      <c r="I555" s="386"/>
      <c r="J555" s="386"/>
      <c r="K555" s="386"/>
      <c r="L555" s="386"/>
      <c r="M555" s="386"/>
      <c r="N555" s="386"/>
      <c r="O555" s="386"/>
      <c r="P555" s="283"/>
      <c r="Q555" s="283"/>
      <c r="R555" s="283"/>
      <c r="S555" s="283"/>
      <c r="T555" s="283"/>
      <c r="U555" s="283"/>
      <c r="V555" s="283"/>
      <c r="W555" s="283"/>
      <c r="X555" s="283"/>
      <c r="Y555" s="283"/>
      <c r="Z555" s="283"/>
    </row>
    <row r="556" spans="1:26" ht="15.75" customHeight="1">
      <c r="A556" s="386"/>
      <c r="B556" s="283"/>
      <c r="C556" s="283"/>
      <c r="D556" s="283"/>
      <c r="E556" s="283"/>
      <c r="F556" s="283"/>
      <c r="G556" s="386"/>
      <c r="H556" s="386"/>
      <c r="I556" s="386"/>
      <c r="J556" s="386"/>
      <c r="K556" s="386"/>
      <c r="L556" s="386"/>
      <c r="M556" s="386"/>
      <c r="N556" s="386"/>
      <c r="O556" s="386"/>
      <c r="P556" s="283"/>
      <c r="Q556" s="283"/>
      <c r="R556" s="283"/>
      <c r="S556" s="283"/>
      <c r="T556" s="283"/>
      <c r="U556" s="283"/>
      <c r="V556" s="283"/>
      <c r="W556" s="283"/>
      <c r="X556" s="283"/>
      <c r="Y556" s="283"/>
      <c r="Z556" s="283"/>
    </row>
    <row r="557" spans="1:26" ht="15.75" customHeight="1">
      <c r="A557" s="386"/>
      <c r="B557" s="283"/>
      <c r="C557" s="283"/>
      <c r="D557" s="283"/>
      <c r="E557" s="283"/>
      <c r="F557" s="283"/>
      <c r="G557" s="386"/>
      <c r="H557" s="386"/>
      <c r="I557" s="386"/>
      <c r="J557" s="386"/>
      <c r="K557" s="386"/>
      <c r="L557" s="386"/>
      <c r="M557" s="386"/>
      <c r="N557" s="386"/>
      <c r="O557" s="386"/>
      <c r="P557" s="283"/>
      <c r="Q557" s="283"/>
      <c r="R557" s="283"/>
      <c r="S557" s="283"/>
      <c r="T557" s="283"/>
      <c r="U557" s="283"/>
      <c r="V557" s="283"/>
      <c r="W557" s="283"/>
      <c r="X557" s="283"/>
      <c r="Y557" s="283"/>
      <c r="Z557" s="283"/>
    </row>
    <row r="558" spans="1:26" ht="15.75" customHeight="1">
      <c r="A558" s="386"/>
      <c r="B558" s="283"/>
      <c r="C558" s="283"/>
      <c r="D558" s="283"/>
      <c r="E558" s="283"/>
      <c r="F558" s="283"/>
      <c r="G558" s="386"/>
      <c r="H558" s="386"/>
      <c r="I558" s="386"/>
      <c r="J558" s="386"/>
      <c r="K558" s="386"/>
      <c r="L558" s="386"/>
      <c r="M558" s="386"/>
      <c r="N558" s="386"/>
      <c r="O558" s="386"/>
      <c r="P558" s="283"/>
      <c r="Q558" s="283"/>
      <c r="R558" s="283"/>
      <c r="S558" s="283"/>
      <c r="T558" s="283"/>
      <c r="U558" s="283"/>
      <c r="V558" s="283"/>
      <c r="W558" s="283"/>
      <c r="X558" s="283"/>
      <c r="Y558" s="283"/>
      <c r="Z558" s="283"/>
    </row>
    <row r="559" spans="1:26" ht="15.75" customHeight="1">
      <c r="A559" s="386"/>
      <c r="B559" s="283"/>
      <c r="C559" s="283"/>
      <c r="D559" s="283"/>
      <c r="E559" s="283"/>
      <c r="F559" s="283"/>
      <c r="G559" s="386"/>
      <c r="H559" s="386"/>
      <c r="I559" s="386"/>
      <c r="J559" s="386"/>
      <c r="K559" s="386"/>
      <c r="L559" s="386"/>
      <c r="M559" s="386"/>
      <c r="N559" s="386"/>
      <c r="O559" s="386"/>
      <c r="P559" s="283"/>
      <c r="Q559" s="283"/>
      <c r="R559" s="283"/>
      <c r="S559" s="283"/>
      <c r="T559" s="283"/>
      <c r="U559" s="283"/>
      <c r="V559" s="283"/>
      <c r="W559" s="283"/>
      <c r="X559" s="283"/>
      <c r="Y559" s="283"/>
      <c r="Z559" s="283"/>
    </row>
    <row r="560" spans="1:26" ht="15.75" customHeight="1">
      <c r="A560" s="386"/>
      <c r="B560" s="283"/>
      <c r="C560" s="283"/>
      <c r="D560" s="283"/>
      <c r="E560" s="283"/>
      <c r="F560" s="283"/>
      <c r="G560" s="386"/>
      <c r="H560" s="386"/>
      <c r="I560" s="386"/>
      <c r="J560" s="386"/>
      <c r="K560" s="386"/>
      <c r="L560" s="386"/>
      <c r="M560" s="386"/>
      <c r="N560" s="386"/>
      <c r="O560" s="386"/>
      <c r="P560" s="283"/>
      <c r="Q560" s="283"/>
      <c r="R560" s="283"/>
      <c r="S560" s="283"/>
      <c r="T560" s="283"/>
      <c r="U560" s="283"/>
      <c r="V560" s="283"/>
      <c r="W560" s="283"/>
      <c r="X560" s="283"/>
      <c r="Y560" s="283"/>
      <c r="Z560" s="283"/>
    </row>
    <row r="561" spans="1:26" ht="15.75" customHeight="1">
      <c r="A561" s="386"/>
      <c r="B561" s="283"/>
      <c r="C561" s="283"/>
      <c r="D561" s="283"/>
      <c r="E561" s="283"/>
      <c r="F561" s="283"/>
      <c r="G561" s="386"/>
      <c r="H561" s="386"/>
      <c r="I561" s="386"/>
      <c r="J561" s="386"/>
      <c r="K561" s="386"/>
      <c r="L561" s="386"/>
      <c r="M561" s="386"/>
      <c r="N561" s="386"/>
      <c r="O561" s="386"/>
      <c r="P561" s="283"/>
      <c r="Q561" s="283"/>
      <c r="R561" s="283"/>
      <c r="S561" s="283"/>
      <c r="T561" s="283"/>
      <c r="U561" s="283"/>
      <c r="V561" s="283"/>
      <c r="W561" s="283"/>
      <c r="X561" s="283"/>
      <c r="Y561" s="283"/>
      <c r="Z561" s="283"/>
    </row>
    <row r="562" spans="1:26" ht="15.75" customHeight="1">
      <c r="A562" s="386"/>
      <c r="B562" s="283"/>
      <c r="C562" s="283"/>
      <c r="D562" s="283"/>
      <c r="E562" s="283"/>
      <c r="F562" s="283"/>
      <c r="G562" s="386"/>
      <c r="H562" s="386"/>
      <c r="I562" s="386"/>
      <c r="J562" s="386"/>
      <c r="K562" s="386"/>
      <c r="L562" s="386"/>
      <c r="M562" s="386"/>
      <c r="N562" s="386"/>
      <c r="O562" s="386"/>
      <c r="P562" s="283"/>
      <c r="Q562" s="283"/>
      <c r="R562" s="283"/>
      <c r="S562" s="283"/>
      <c r="T562" s="283"/>
      <c r="U562" s="283"/>
      <c r="V562" s="283"/>
      <c r="W562" s="283"/>
      <c r="X562" s="283"/>
      <c r="Y562" s="283"/>
      <c r="Z562" s="283"/>
    </row>
    <row r="563" spans="1:26" ht="15.75" customHeight="1">
      <c r="A563" s="386"/>
      <c r="B563" s="283"/>
      <c r="C563" s="283"/>
      <c r="D563" s="283"/>
      <c r="E563" s="283"/>
      <c r="F563" s="283"/>
      <c r="G563" s="386"/>
      <c r="H563" s="386"/>
      <c r="I563" s="386"/>
      <c r="J563" s="386"/>
      <c r="K563" s="386"/>
      <c r="L563" s="386"/>
      <c r="M563" s="386"/>
      <c r="N563" s="386"/>
      <c r="O563" s="386"/>
      <c r="P563" s="283"/>
      <c r="Q563" s="283"/>
      <c r="R563" s="283"/>
      <c r="S563" s="283"/>
      <c r="T563" s="283"/>
      <c r="U563" s="283"/>
      <c r="V563" s="283"/>
      <c r="W563" s="283"/>
      <c r="X563" s="283"/>
      <c r="Y563" s="283"/>
      <c r="Z563" s="283"/>
    </row>
    <row r="564" spans="1:26" ht="15.75" customHeight="1">
      <c r="A564" s="386"/>
      <c r="B564" s="283"/>
      <c r="C564" s="283"/>
      <c r="D564" s="283"/>
      <c r="E564" s="283"/>
      <c r="F564" s="283"/>
      <c r="G564" s="386"/>
      <c r="H564" s="386"/>
      <c r="I564" s="386"/>
      <c r="J564" s="386"/>
      <c r="K564" s="386"/>
      <c r="L564" s="386"/>
      <c r="M564" s="386"/>
      <c r="N564" s="386"/>
      <c r="O564" s="386"/>
      <c r="P564" s="283"/>
      <c r="Q564" s="283"/>
      <c r="R564" s="283"/>
      <c r="S564" s="283"/>
      <c r="T564" s="283"/>
      <c r="U564" s="283"/>
      <c r="V564" s="283"/>
      <c r="W564" s="283"/>
      <c r="X564" s="283"/>
      <c r="Y564" s="283"/>
      <c r="Z564" s="283"/>
    </row>
    <row r="565" spans="1:26" ht="15.75" customHeight="1">
      <c r="A565" s="386"/>
      <c r="B565" s="283"/>
      <c r="C565" s="283"/>
      <c r="D565" s="283"/>
      <c r="E565" s="283"/>
      <c r="F565" s="283"/>
      <c r="G565" s="386"/>
      <c r="H565" s="386"/>
      <c r="I565" s="386"/>
      <c r="J565" s="386"/>
      <c r="K565" s="386"/>
      <c r="L565" s="386"/>
      <c r="M565" s="386"/>
      <c r="N565" s="386"/>
      <c r="O565" s="386"/>
      <c r="P565" s="283"/>
      <c r="Q565" s="283"/>
      <c r="R565" s="283"/>
      <c r="S565" s="283"/>
      <c r="T565" s="283"/>
      <c r="U565" s="283"/>
      <c r="V565" s="283"/>
      <c r="W565" s="283"/>
      <c r="X565" s="283"/>
      <c r="Y565" s="283"/>
      <c r="Z565" s="283"/>
    </row>
    <row r="566" spans="1:26" ht="15.75" customHeight="1">
      <c r="A566" s="386"/>
      <c r="B566" s="283"/>
      <c r="C566" s="283"/>
      <c r="D566" s="283"/>
      <c r="E566" s="283"/>
      <c r="F566" s="283"/>
      <c r="G566" s="386"/>
      <c r="H566" s="386"/>
      <c r="I566" s="386"/>
      <c r="J566" s="386"/>
      <c r="K566" s="386"/>
      <c r="L566" s="386"/>
      <c r="M566" s="386"/>
      <c r="N566" s="386"/>
      <c r="O566" s="386"/>
      <c r="P566" s="283"/>
      <c r="Q566" s="283"/>
      <c r="R566" s="283"/>
      <c r="S566" s="283"/>
      <c r="T566" s="283"/>
      <c r="U566" s="283"/>
      <c r="V566" s="283"/>
      <c r="W566" s="283"/>
      <c r="X566" s="283"/>
      <c r="Y566" s="283"/>
      <c r="Z566" s="283"/>
    </row>
    <row r="567" spans="1:26" ht="15.75" customHeight="1">
      <c r="A567" s="386"/>
      <c r="B567" s="283"/>
      <c r="C567" s="283"/>
      <c r="D567" s="283"/>
      <c r="E567" s="283"/>
      <c r="F567" s="283"/>
      <c r="G567" s="386"/>
      <c r="H567" s="386"/>
      <c r="I567" s="386"/>
      <c r="J567" s="386"/>
      <c r="K567" s="386"/>
      <c r="L567" s="386"/>
      <c r="M567" s="386"/>
      <c r="N567" s="386"/>
      <c r="O567" s="386"/>
      <c r="P567" s="283"/>
      <c r="Q567" s="283"/>
      <c r="R567" s="283"/>
      <c r="S567" s="283"/>
      <c r="T567" s="283"/>
      <c r="U567" s="283"/>
      <c r="V567" s="283"/>
      <c r="W567" s="283"/>
      <c r="X567" s="283"/>
      <c r="Y567" s="283"/>
      <c r="Z567" s="283"/>
    </row>
    <row r="568" spans="1:26" ht="15.75" customHeight="1">
      <c r="A568" s="386"/>
      <c r="B568" s="283"/>
      <c r="C568" s="283"/>
      <c r="D568" s="283"/>
      <c r="E568" s="283"/>
      <c r="F568" s="283"/>
      <c r="G568" s="386"/>
      <c r="H568" s="386"/>
      <c r="I568" s="386"/>
      <c r="J568" s="386"/>
      <c r="K568" s="386"/>
      <c r="L568" s="386"/>
      <c r="M568" s="386"/>
      <c r="N568" s="386"/>
      <c r="O568" s="386"/>
      <c r="P568" s="283"/>
      <c r="Q568" s="283"/>
      <c r="R568" s="283"/>
      <c r="S568" s="283"/>
      <c r="T568" s="283"/>
      <c r="U568" s="283"/>
      <c r="V568" s="283"/>
      <c r="W568" s="283"/>
      <c r="X568" s="283"/>
      <c r="Y568" s="283"/>
      <c r="Z568" s="283"/>
    </row>
    <row r="569" spans="1:26" ht="15.75" customHeight="1">
      <c r="A569" s="386"/>
      <c r="B569" s="283"/>
      <c r="C569" s="283"/>
      <c r="D569" s="283"/>
      <c r="E569" s="283"/>
      <c r="F569" s="283"/>
      <c r="G569" s="386"/>
      <c r="H569" s="386"/>
      <c r="I569" s="386"/>
      <c r="J569" s="386"/>
      <c r="K569" s="386"/>
      <c r="L569" s="386"/>
      <c r="M569" s="386"/>
      <c r="N569" s="386"/>
      <c r="O569" s="386"/>
      <c r="P569" s="283"/>
      <c r="Q569" s="283"/>
      <c r="R569" s="283"/>
      <c r="S569" s="283"/>
      <c r="T569" s="283"/>
      <c r="U569" s="283"/>
      <c r="V569" s="283"/>
      <c r="W569" s="283"/>
      <c r="X569" s="283"/>
      <c r="Y569" s="283"/>
      <c r="Z569" s="283"/>
    </row>
    <row r="570" spans="1:26" ht="15.75" customHeight="1">
      <c r="A570" s="386"/>
      <c r="B570" s="283"/>
      <c r="C570" s="283"/>
      <c r="D570" s="283"/>
      <c r="E570" s="283"/>
      <c r="F570" s="283"/>
      <c r="G570" s="386"/>
      <c r="H570" s="386"/>
      <c r="I570" s="386"/>
      <c r="J570" s="386"/>
      <c r="K570" s="386"/>
      <c r="L570" s="386"/>
      <c r="M570" s="386"/>
      <c r="N570" s="386"/>
      <c r="O570" s="386"/>
      <c r="P570" s="283"/>
      <c r="Q570" s="283"/>
      <c r="R570" s="283"/>
      <c r="S570" s="283"/>
      <c r="T570" s="283"/>
      <c r="U570" s="283"/>
      <c r="V570" s="283"/>
      <c r="W570" s="283"/>
      <c r="X570" s="283"/>
      <c r="Y570" s="283"/>
      <c r="Z570" s="283"/>
    </row>
    <row r="571" spans="1:26" ht="15.75" customHeight="1">
      <c r="A571" s="386"/>
      <c r="B571" s="283"/>
      <c r="C571" s="283"/>
      <c r="D571" s="283"/>
      <c r="E571" s="283"/>
      <c r="F571" s="283"/>
      <c r="G571" s="386"/>
      <c r="H571" s="386"/>
      <c r="I571" s="386"/>
      <c r="J571" s="386"/>
      <c r="K571" s="386"/>
      <c r="L571" s="386"/>
      <c r="M571" s="386"/>
      <c r="N571" s="386"/>
      <c r="O571" s="386"/>
      <c r="P571" s="283"/>
      <c r="Q571" s="283"/>
      <c r="R571" s="283"/>
      <c r="S571" s="283"/>
      <c r="T571" s="283"/>
      <c r="U571" s="283"/>
      <c r="V571" s="283"/>
      <c r="W571" s="283"/>
      <c r="X571" s="283"/>
      <c r="Y571" s="283"/>
      <c r="Z571" s="283"/>
    </row>
    <row r="572" spans="1:26" ht="15.75" customHeight="1">
      <c r="A572" s="386"/>
      <c r="B572" s="283"/>
      <c r="C572" s="283"/>
      <c r="D572" s="283"/>
      <c r="E572" s="283"/>
      <c r="F572" s="283"/>
      <c r="G572" s="386"/>
      <c r="H572" s="386"/>
      <c r="I572" s="386"/>
      <c r="J572" s="386"/>
      <c r="K572" s="386"/>
      <c r="L572" s="386"/>
      <c r="M572" s="386"/>
      <c r="N572" s="386"/>
      <c r="O572" s="386"/>
      <c r="P572" s="283"/>
      <c r="Q572" s="283"/>
      <c r="R572" s="283"/>
      <c r="S572" s="283"/>
      <c r="T572" s="283"/>
      <c r="U572" s="283"/>
      <c r="V572" s="283"/>
      <c r="W572" s="283"/>
      <c r="X572" s="283"/>
      <c r="Y572" s="283"/>
      <c r="Z572" s="283"/>
    </row>
    <row r="573" spans="1:26" ht="15.75" customHeight="1">
      <c r="A573" s="386"/>
      <c r="B573" s="283"/>
      <c r="C573" s="283"/>
      <c r="D573" s="283"/>
      <c r="E573" s="283"/>
      <c r="F573" s="283"/>
      <c r="G573" s="386"/>
      <c r="H573" s="386"/>
      <c r="I573" s="386"/>
      <c r="J573" s="386"/>
      <c r="K573" s="386"/>
      <c r="L573" s="386"/>
      <c r="M573" s="386"/>
      <c r="N573" s="386"/>
      <c r="O573" s="386"/>
      <c r="P573" s="283"/>
      <c r="Q573" s="283"/>
      <c r="R573" s="283"/>
      <c r="S573" s="283"/>
      <c r="T573" s="283"/>
      <c r="U573" s="283"/>
      <c r="V573" s="283"/>
      <c r="W573" s="283"/>
      <c r="X573" s="283"/>
      <c r="Y573" s="283"/>
      <c r="Z573" s="283"/>
    </row>
    <row r="574" spans="1:26" ht="15.75" customHeight="1">
      <c r="A574" s="386"/>
      <c r="B574" s="283"/>
      <c r="C574" s="283"/>
      <c r="D574" s="283"/>
      <c r="E574" s="283"/>
      <c r="F574" s="283"/>
      <c r="G574" s="386"/>
      <c r="H574" s="386"/>
      <c r="I574" s="386"/>
      <c r="J574" s="386"/>
      <c r="K574" s="386"/>
      <c r="L574" s="386"/>
      <c r="M574" s="386"/>
      <c r="N574" s="386"/>
      <c r="O574" s="386"/>
      <c r="P574" s="283"/>
      <c r="Q574" s="283"/>
      <c r="R574" s="283"/>
      <c r="S574" s="283"/>
      <c r="T574" s="283"/>
      <c r="U574" s="283"/>
      <c r="V574" s="283"/>
      <c r="W574" s="283"/>
      <c r="X574" s="283"/>
      <c r="Y574" s="283"/>
      <c r="Z574" s="283"/>
    </row>
    <row r="575" spans="1:26" ht="15.75" customHeight="1">
      <c r="A575" s="386"/>
      <c r="B575" s="283"/>
      <c r="C575" s="283"/>
      <c r="D575" s="283"/>
      <c r="E575" s="283"/>
      <c r="F575" s="283"/>
      <c r="G575" s="386"/>
      <c r="H575" s="386"/>
      <c r="I575" s="386"/>
      <c r="J575" s="386"/>
      <c r="K575" s="386"/>
      <c r="L575" s="386"/>
      <c r="M575" s="386"/>
      <c r="N575" s="386"/>
      <c r="O575" s="386"/>
      <c r="P575" s="283"/>
      <c r="Q575" s="283"/>
      <c r="R575" s="283"/>
      <c r="S575" s="283"/>
      <c r="T575" s="283"/>
      <c r="U575" s="283"/>
      <c r="V575" s="283"/>
      <c r="W575" s="283"/>
      <c r="X575" s="283"/>
      <c r="Y575" s="283"/>
      <c r="Z575" s="283"/>
    </row>
    <row r="576" spans="1:26" ht="15.75" customHeight="1">
      <c r="A576" s="386"/>
      <c r="B576" s="283"/>
      <c r="C576" s="283"/>
      <c r="D576" s="283"/>
      <c r="E576" s="283"/>
      <c r="F576" s="283"/>
      <c r="G576" s="386"/>
      <c r="H576" s="386"/>
      <c r="I576" s="386"/>
      <c r="J576" s="386"/>
      <c r="K576" s="386"/>
      <c r="L576" s="386"/>
      <c r="M576" s="386"/>
      <c r="N576" s="386"/>
      <c r="O576" s="386"/>
      <c r="P576" s="283"/>
      <c r="Q576" s="283"/>
      <c r="R576" s="283"/>
      <c r="S576" s="283"/>
      <c r="T576" s="283"/>
      <c r="U576" s="283"/>
      <c r="V576" s="283"/>
      <c r="W576" s="283"/>
      <c r="X576" s="283"/>
      <c r="Y576" s="283"/>
      <c r="Z576" s="283"/>
    </row>
    <row r="577" spans="1:26" ht="15.75" customHeight="1">
      <c r="A577" s="386"/>
      <c r="B577" s="283"/>
      <c r="C577" s="283"/>
      <c r="D577" s="283"/>
      <c r="E577" s="283"/>
      <c r="F577" s="283"/>
      <c r="G577" s="386"/>
      <c r="H577" s="386"/>
      <c r="I577" s="386"/>
      <c r="J577" s="386"/>
      <c r="K577" s="386"/>
      <c r="L577" s="386"/>
      <c r="M577" s="386"/>
      <c r="N577" s="386"/>
      <c r="O577" s="386"/>
      <c r="P577" s="283"/>
      <c r="Q577" s="283"/>
      <c r="R577" s="283"/>
      <c r="S577" s="283"/>
      <c r="T577" s="283"/>
      <c r="U577" s="283"/>
      <c r="V577" s="283"/>
      <c r="W577" s="283"/>
      <c r="X577" s="283"/>
      <c r="Y577" s="283"/>
      <c r="Z577" s="283"/>
    </row>
    <row r="578" spans="1:26" ht="15.75" customHeight="1">
      <c r="A578" s="386"/>
      <c r="B578" s="283"/>
      <c r="C578" s="283"/>
      <c r="D578" s="283"/>
      <c r="E578" s="283"/>
      <c r="F578" s="283"/>
      <c r="G578" s="386"/>
      <c r="H578" s="386"/>
      <c r="I578" s="386"/>
      <c r="J578" s="386"/>
      <c r="K578" s="386"/>
      <c r="L578" s="386"/>
      <c r="M578" s="386"/>
      <c r="N578" s="386"/>
      <c r="O578" s="386"/>
      <c r="P578" s="283"/>
      <c r="Q578" s="283"/>
      <c r="R578" s="283"/>
      <c r="S578" s="283"/>
      <c r="T578" s="283"/>
      <c r="U578" s="283"/>
      <c r="V578" s="283"/>
      <c r="W578" s="283"/>
      <c r="X578" s="283"/>
      <c r="Y578" s="283"/>
      <c r="Z578" s="283"/>
    </row>
    <row r="579" spans="1:26" ht="15.75" customHeight="1">
      <c r="A579" s="386"/>
      <c r="B579" s="283"/>
      <c r="C579" s="283"/>
      <c r="D579" s="283"/>
      <c r="E579" s="283"/>
      <c r="F579" s="283"/>
      <c r="G579" s="386"/>
      <c r="H579" s="386"/>
      <c r="I579" s="386"/>
      <c r="J579" s="386"/>
      <c r="K579" s="386"/>
      <c r="L579" s="386"/>
      <c r="M579" s="386"/>
      <c r="N579" s="386"/>
      <c r="O579" s="386"/>
      <c r="P579" s="283"/>
      <c r="Q579" s="283"/>
      <c r="R579" s="283"/>
      <c r="S579" s="283"/>
      <c r="T579" s="283"/>
      <c r="U579" s="283"/>
      <c r="V579" s="283"/>
      <c r="W579" s="283"/>
      <c r="X579" s="283"/>
      <c r="Y579" s="283"/>
      <c r="Z579" s="283"/>
    </row>
    <row r="580" spans="1:26" ht="15.75" customHeight="1">
      <c r="A580" s="386"/>
      <c r="B580" s="283"/>
      <c r="C580" s="283"/>
      <c r="D580" s="283"/>
      <c r="E580" s="283"/>
      <c r="F580" s="283"/>
      <c r="G580" s="386"/>
      <c r="H580" s="386"/>
      <c r="I580" s="386"/>
      <c r="J580" s="386"/>
      <c r="K580" s="386"/>
      <c r="L580" s="386"/>
      <c r="M580" s="386"/>
      <c r="N580" s="386"/>
      <c r="O580" s="386"/>
      <c r="P580" s="283"/>
      <c r="Q580" s="283"/>
      <c r="R580" s="283"/>
      <c r="S580" s="283"/>
      <c r="T580" s="283"/>
      <c r="U580" s="283"/>
      <c r="V580" s="283"/>
      <c r="W580" s="283"/>
      <c r="X580" s="283"/>
      <c r="Y580" s="283"/>
      <c r="Z580" s="283"/>
    </row>
    <row r="581" spans="1:26" ht="15.75" customHeight="1">
      <c r="A581" s="386"/>
      <c r="B581" s="283"/>
      <c r="C581" s="283"/>
      <c r="D581" s="283"/>
      <c r="E581" s="283"/>
      <c r="F581" s="283"/>
      <c r="G581" s="386"/>
      <c r="H581" s="386"/>
      <c r="I581" s="386"/>
      <c r="J581" s="386"/>
      <c r="K581" s="386"/>
      <c r="L581" s="386"/>
      <c r="M581" s="386"/>
      <c r="N581" s="386"/>
      <c r="O581" s="386"/>
      <c r="P581" s="283"/>
      <c r="Q581" s="283"/>
      <c r="R581" s="283"/>
      <c r="S581" s="283"/>
      <c r="T581" s="283"/>
      <c r="U581" s="283"/>
      <c r="V581" s="283"/>
      <c r="W581" s="283"/>
      <c r="X581" s="283"/>
      <c r="Y581" s="283"/>
      <c r="Z581" s="283"/>
    </row>
    <row r="582" spans="1:26" ht="15.75" customHeight="1">
      <c r="A582" s="386"/>
      <c r="B582" s="283"/>
      <c r="C582" s="283"/>
      <c r="D582" s="283"/>
      <c r="E582" s="283"/>
      <c r="F582" s="283"/>
      <c r="G582" s="386"/>
      <c r="H582" s="386"/>
      <c r="I582" s="386"/>
      <c r="J582" s="386"/>
      <c r="K582" s="386"/>
      <c r="L582" s="386"/>
      <c r="M582" s="386"/>
      <c r="N582" s="386"/>
      <c r="O582" s="386"/>
      <c r="P582" s="283"/>
      <c r="Q582" s="283"/>
      <c r="R582" s="283"/>
      <c r="S582" s="283"/>
      <c r="T582" s="283"/>
      <c r="U582" s="283"/>
      <c r="V582" s="283"/>
      <c r="W582" s="283"/>
      <c r="X582" s="283"/>
      <c r="Y582" s="283"/>
      <c r="Z582" s="283"/>
    </row>
    <row r="583" spans="1:26" ht="15.75" customHeight="1">
      <c r="A583" s="386"/>
      <c r="B583" s="283"/>
      <c r="C583" s="283"/>
      <c r="D583" s="283"/>
      <c r="E583" s="283"/>
      <c r="F583" s="283"/>
      <c r="G583" s="386"/>
      <c r="H583" s="386"/>
      <c r="I583" s="386"/>
      <c r="J583" s="386"/>
      <c r="K583" s="386"/>
      <c r="L583" s="386"/>
      <c r="M583" s="386"/>
      <c r="N583" s="386"/>
      <c r="O583" s="386"/>
      <c r="P583" s="283"/>
      <c r="Q583" s="283"/>
      <c r="R583" s="283"/>
      <c r="S583" s="283"/>
      <c r="T583" s="283"/>
      <c r="U583" s="283"/>
      <c r="V583" s="283"/>
      <c r="W583" s="283"/>
      <c r="X583" s="283"/>
      <c r="Y583" s="283"/>
      <c r="Z583" s="283"/>
    </row>
    <row r="584" spans="1:26" ht="15.75" customHeight="1">
      <c r="A584" s="386"/>
      <c r="B584" s="283"/>
      <c r="C584" s="283"/>
      <c r="D584" s="283"/>
      <c r="E584" s="283"/>
      <c r="F584" s="283"/>
      <c r="G584" s="386"/>
      <c r="H584" s="386"/>
      <c r="I584" s="386"/>
      <c r="J584" s="386"/>
      <c r="K584" s="386"/>
      <c r="L584" s="386"/>
      <c r="M584" s="386"/>
      <c r="N584" s="386"/>
      <c r="O584" s="386"/>
      <c r="P584" s="283"/>
      <c r="Q584" s="283"/>
      <c r="R584" s="283"/>
      <c r="S584" s="283"/>
      <c r="T584" s="283"/>
      <c r="U584" s="283"/>
      <c r="V584" s="283"/>
      <c r="W584" s="283"/>
      <c r="X584" s="283"/>
      <c r="Y584" s="283"/>
      <c r="Z584" s="283"/>
    </row>
    <row r="585" spans="1:26" ht="15.75" customHeight="1">
      <c r="A585" s="386"/>
      <c r="B585" s="283"/>
      <c r="C585" s="283"/>
      <c r="D585" s="283"/>
      <c r="E585" s="283"/>
      <c r="F585" s="283"/>
      <c r="G585" s="386"/>
      <c r="H585" s="386"/>
      <c r="I585" s="386"/>
      <c r="J585" s="386"/>
      <c r="K585" s="386"/>
      <c r="L585" s="386"/>
      <c r="M585" s="386"/>
      <c r="N585" s="386"/>
      <c r="O585" s="386"/>
      <c r="P585" s="283"/>
      <c r="Q585" s="283"/>
      <c r="R585" s="283"/>
      <c r="S585" s="283"/>
      <c r="T585" s="283"/>
      <c r="U585" s="283"/>
      <c r="V585" s="283"/>
      <c r="W585" s="283"/>
      <c r="X585" s="283"/>
      <c r="Y585" s="283"/>
      <c r="Z585" s="283"/>
    </row>
    <row r="586" spans="1:26" ht="15.75" customHeight="1">
      <c r="A586" s="386"/>
      <c r="B586" s="283"/>
      <c r="C586" s="283"/>
      <c r="D586" s="283"/>
      <c r="E586" s="283"/>
      <c r="F586" s="283"/>
      <c r="G586" s="386"/>
      <c r="H586" s="386"/>
      <c r="I586" s="386"/>
      <c r="J586" s="386"/>
      <c r="K586" s="386"/>
      <c r="L586" s="386"/>
      <c r="M586" s="386"/>
      <c r="N586" s="386"/>
      <c r="O586" s="386"/>
      <c r="P586" s="283"/>
      <c r="Q586" s="283"/>
      <c r="R586" s="283"/>
      <c r="S586" s="283"/>
      <c r="T586" s="283"/>
      <c r="U586" s="283"/>
      <c r="V586" s="283"/>
      <c r="W586" s="283"/>
      <c r="X586" s="283"/>
      <c r="Y586" s="283"/>
      <c r="Z586" s="283"/>
    </row>
    <row r="587" spans="1:26" ht="15.75" customHeight="1">
      <c r="A587" s="386"/>
      <c r="B587" s="283"/>
      <c r="C587" s="283"/>
      <c r="D587" s="283"/>
      <c r="E587" s="283"/>
      <c r="F587" s="283"/>
      <c r="G587" s="386"/>
      <c r="H587" s="386"/>
      <c r="I587" s="386"/>
      <c r="J587" s="386"/>
      <c r="K587" s="386"/>
      <c r="L587" s="386"/>
      <c r="M587" s="386"/>
      <c r="N587" s="386"/>
      <c r="O587" s="386"/>
      <c r="P587" s="283"/>
      <c r="Q587" s="283"/>
      <c r="R587" s="283"/>
      <c r="S587" s="283"/>
      <c r="T587" s="283"/>
      <c r="U587" s="283"/>
      <c r="V587" s="283"/>
      <c r="W587" s="283"/>
      <c r="X587" s="283"/>
      <c r="Y587" s="283"/>
      <c r="Z587" s="283"/>
    </row>
    <row r="588" spans="1:26" ht="15.75" customHeight="1">
      <c r="A588" s="386"/>
      <c r="B588" s="283"/>
      <c r="C588" s="283"/>
      <c r="D588" s="283"/>
      <c r="E588" s="283"/>
      <c r="F588" s="283"/>
      <c r="G588" s="386"/>
      <c r="H588" s="386"/>
      <c r="I588" s="386"/>
      <c r="J588" s="386"/>
      <c r="K588" s="386"/>
      <c r="L588" s="386"/>
      <c r="M588" s="386"/>
      <c r="N588" s="386"/>
      <c r="O588" s="386"/>
      <c r="P588" s="283"/>
      <c r="Q588" s="283"/>
      <c r="R588" s="283"/>
      <c r="S588" s="283"/>
      <c r="T588" s="283"/>
      <c r="U588" s="283"/>
      <c r="V588" s="283"/>
      <c r="W588" s="283"/>
      <c r="X588" s="283"/>
      <c r="Y588" s="283"/>
      <c r="Z588" s="283"/>
    </row>
    <row r="589" spans="1:26" ht="15.75" customHeight="1">
      <c r="A589" s="386"/>
      <c r="B589" s="283"/>
      <c r="C589" s="283"/>
      <c r="D589" s="283"/>
      <c r="E589" s="283"/>
      <c r="F589" s="283"/>
      <c r="G589" s="386"/>
      <c r="H589" s="386"/>
      <c r="I589" s="386"/>
      <c r="J589" s="386"/>
      <c r="K589" s="386"/>
      <c r="L589" s="386"/>
      <c r="M589" s="386"/>
      <c r="N589" s="386"/>
      <c r="O589" s="386"/>
      <c r="P589" s="283"/>
      <c r="Q589" s="283"/>
      <c r="R589" s="283"/>
      <c r="S589" s="283"/>
      <c r="T589" s="283"/>
      <c r="U589" s="283"/>
      <c r="V589" s="283"/>
      <c r="W589" s="283"/>
      <c r="X589" s="283"/>
      <c r="Y589" s="283"/>
      <c r="Z589" s="283"/>
    </row>
    <row r="590" spans="1:26" ht="15.75" customHeight="1">
      <c r="A590" s="386"/>
      <c r="B590" s="283"/>
      <c r="C590" s="283"/>
      <c r="D590" s="283"/>
      <c r="E590" s="283"/>
      <c r="F590" s="283"/>
      <c r="G590" s="386"/>
      <c r="H590" s="386"/>
      <c r="I590" s="386"/>
      <c r="J590" s="386"/>
      <c r="K590" s="386"/>
      <c r="L590" s="386"/>
      <c r="M590" s="386"/>
      <c r="N590" s="386"/>
      <c r="O590" s="386"/>
      <c r="P590" s="283"/>
      <c r="Q590" s="283"/>
      <c r="R590" s="283"/>
      <c r="S590" s="283"/>
      <c r="T590" s="283"/>
      <c r="U590" s="283"/>
      <c r="V590" s="283"/>
      <c r="W590" s="283"/>
      <c r="X590" s="283"/>
      <c r="Y590" s="283"/>
      <c r="Z590" s="283"/>
    </row>
    <row r="591" spans="1:26" ht="15.75" customHeight="1">
      <c r="A591" s="386"/>
      <c r="B591" s="283"/>
      <c r="C591" s="283"/>
      <c r="D591" s="283"/>
      <c r="E591" s="283"/>
      <c r="F591" s="283"/>
      <c r="G591" s="386"/>
      <c r="H591" s="386"/>
      <c r="I591" s="386"/>
      <c r="J591" s="386"/>
      <c r="K591" s="386"/>
      <c r="L591" s="386"/>
      <c r="M591" s="386"/>
      <c r="N591" s="386"/>
      <c r="O591" s="386"/>
      <c r="P591" s="283"/>
      <c r="Q591" s="283"/>
      <c r="R591" s="283"/>
      <c r="S591" s="283"/>
      <c r="T591" s="283"/>
      <c r="U591" s="283"/>
      <c r="V591" s="283"/>
      <c r="W591" s="283"/>
      <c r="X591" s="283"/>
      <c r="Y591" s="283"/>
      <c r="Z591" s="283"/>
    </row>
    <row r="592" spans="1:26" ht="15.75" customHeight="1">
      <c r="A592" s="386"/>
      <c r="B592" s="283"/>
      <c r="C592" s="283"/>
      <c r="D592" s="283"/>
      <c r="E592" s="283"/>
      <c r="F592" s="283"/>
      <c r="G592" s="386"/>
      <c r="H592" s="386"/>
      <c r="I592" s="386"/>
      <c r="J592" s="386"/>
      <c r="K592" s="386"/>
      <c r="L592" s="386"/>
      <c r="M592" s="386"/>
      <c r="N592" s="386"/>
      <c r="O592" s="386"/>
      <c r="P592" s="283"/>
      <c r="Q592" s="283"/>
      <c r="R592" s="283"/>
      <c r="S592" s="283"/>
      <c r="T592" s="283"/>
      <c r="U592" s="283"/>
      <c r="V592" s="283"/>
      <c r="W592" s="283"/>
      <c r="X592" s="283"/>
      <c r="Y592" s="283"/>
      <c r="Z592" s="283"/>
    </row>
    <row r="593" spans="1:26" ht="15.75" customHeight="1">
      <c r="A593" s="386"/>
      <c r="B593" s="283"/>
      <c r="C593" s="283"/>
      <c r="D593" s="283"/>
      <c r="E593" s="283"/>
      <c r="F593" s="283"/>
      <c r="G593" s="386"/>
      <c r="H593" s="386"/>
      <c r="I593" s="386"/>
      <c r="J593" s="386"/>
      <c r="K593" s="386"/>
      <c r="L593" s="386"/>
      <c r="M593" s="386"/>
      <c r="N593" s="386"/>
      <c r="O593" s="386"/>
      <c r="P593" s="283"/>
      <c r="Q593" s="283"/>
      <c r="R593" s="283"/>
      <c r="S593" s="283"/>
      <c r="T593" s="283"/>
      <c r="U593" s="283"/>
      <c r="V593" s="283"/>
      <c r="W593" s="283"/>
      <c r="X593" s="283"/>
      <c r="Y593" s="283"/>
      <c r="Z593" s="283"/>
    </row>
    <row r="594" spans="1:26" ht="15.75" customHeight="1">
      <c r="A594" s="386"/>
      <c r="B594" s="283"/>
      <c r="C594" s="283"/>
      <c r="D594" s="283"/>
      <c r="E594" s="283"/>
      <c r="F594" s="283"/>
      <c r="G594" s="386"/>
      <c r="H594" s="386"/>
      <c r="I594" s="386"/>
      <c r="J594" s="386"/>
      <c r="K594" s="386"/>
      <c r="L594" s="386"/>
      <c r="M594" s="386"/>
      <c r="N594" s="386"/>
      <c r="O594" s="386"/>
      <c r="P594" s="283"/>
      <c r="Q594" s="283"/>
      <c r="R594" s="283"/>
      <c r="S594" s="283"/>
      <c r="T594" s="283"/>
      <c r="U594" s="283"/>
      <c r="V594" s="283"/>
      <c r="W594" s="283"/>
      <c r="X594" s="283"/>
      <c r="Y594" s="283"/>
      <c r="Z594" s="283"/>
    </row>
    <row r="595" spans="1:26" ht="15.75" customHeight="1">
      <c r="A595" s="386"/>
      <c r="B595" s="283"/>
      <c r="C595" s="283"/>
      <c r="D595" s="283"/>
      <c r="E595" s="283"/>
      <c r="F595" s="283"/>
      <c r="G595" s="386"/>
      <c r="H595" s="386"/>
      <c r="I595" s="386"/>
      <c r="J595" s="386"/>
      <c r="K595" s="386"/>
      <c r="L595" s="386"/>
      <c r="M595" s="386"/>
      <c r="N595" s="386"/>
      <c r="O595" s="386"/>
      <c r="P595" s="283"/>
      <c r="Q595" s="283"/>
      <c r="R595" s="283"/>
      <c r="S595" s="283"/>
      <c r="T595" s="283"/>
      <c r="U595" s="283"/>
      <c r="V595" s="283"/>
      <c r="W595" s="283"/>
      <c r="X595" s="283"/>
      <c r="Y595" s="283"/>
      <c r="Z595" s="283"/>
    </row>
    <row r="596" spans="1:26" ht="15.75" customHeight="1">
      <c r="A596" s="386"/>
      <c r="B596" s="283"/>
      <c r="C596" s="283"/>
      <c r="D596" s="283"/>
      <c r="E596" s="283"/>
      <c r="F596" s="283"/>
      <c r="G596" s="386"/>
      <c r="H596" s="386"/>
      <c r="I596" s="386"/>
      <c r="J596" s="386"/>
      <c r="K596" s="386"/>
      <c r="L596" s="386"/>
      <c r="M596" s="386"/>
      <c r="N596" s="386"/>
      <c r="O596" s="386"/>
      <c r="P596" s="283"/>
      <c r="Q596" s="283"/>
      <c r="R596" s="283"/>
      <c r="S596" s="283"/>
      <c r="T596" s="283"/>
      <c r="U596" s="283"/>
      <c r="V596" s="283"/>
      <c r="W596" s="283"/>
      <c r="X596" s="283"/>
      <c r="Y596" s="283"/>
      <c r="Z596" s="283"/>
    </row>
    <row r="597" spans="1:26" ht="15.75" customHeight="1">
      <c r="A597" s="386"/>
      <c r="B597" s="283"/>
      <c r="C597" s="283"/>
      <c r="D597" s="283"/>
      <c r="E597" s="283"/>
      <c r="F597" s="283"/>
      <c r="G597" s="386"/>
      <c r="H597" s="386"/>
      <c r="I597" s="386"/>
      <c r="J597" s="386"/>
      <c r="K597" s="386"/>
      <c r="L597" s="386"/>
      <c r="M597" s="386"/>
      <c r="N597" s="386"/>
      <c r="O597" s="386"/>
      <c r="P597" s="283"/>
      <c r="Q597" s="283"/>
      <c r="R597" s="283"/>
      <c r="S597" s="283"/>
      <c r="T597" s="283"/>
      <c r="U597" s="283"/>
      <c r="V597" s="283"/>
      <c r="W597" s="283"/>
      <c r="X597" s="283"/>
      <c r="Y597" s="283"/>
      <c r="Z597" s="283"/>
    </row>
    <row r="598" spans="1:26" ht="15.75" customHeight="1">
      <c r="A598" s="386"/>
      <c r="B598" s="283"/>
      <c r="C598" s="283"/>
      <c r="D598" s="283"/>
      <c r="E598" s="283"/>
      <c r="F598" s="283"/>
      <c r="G598" s="386"/>
      <c r="H598" s="386"/>
      <c r="I598" s="386"/>
      <c r="J598" s="386"/>
      <c r="K598" s="386"/>
      <c r="L598" s="386"/>
      <c r="M598" s="386"/>
      <c r="N598" s="386"/>
      <c r="O598" s="386"/>
      <c r="P598" s="283"/>
      <c r="Q598" s="283"/>
      <c r="R598" s="283"/>
      <c r="S598" s="283"/>
      <c r="T598" s="283"/>
      <c r="U598" s="283"/>
      <c r="V598" s="283"/>
      <c r="W598" s="283"/>
      <c r="X598" s="283"/>
      <c r="Y598" s="283"/>
      <c r="Z598" s="283"/>
    </row>
    <row r="599" spans="1:26" ht="15.75" customHeight="1">
      <c r="A599" s="386"/>
      <c r="B599" s="283"/>
      <c r="C599" s="283"/>
      <c r="D599" s="283"/>
      <c r="E599" s="283"/>
      <c r="F599" s="283"/>
      <c r="G599" s="386"/>
      <c r="H599" s="386"/>
      <c r="I599" s="386"/>
      <c r="J599" s="386"/>
      <c r="K599" s="386"/>
      <c r="L599" s="386"/>
      <c r="M599" s="386"/>
      <c r="N599" s="386"/>
      <c r="O599" s="386"/>
      <c r="P599" s="283"/>
      <c r="Q599" s="283"/>
      <c r="R599" s="283"/>
      <c r="S599" s="283"/>
      <c r="T599" s="283"/>
      <c r="U599" s="283"/>
      <c r="V599" s="283"/>
      <c r="W599" s="283"/>
      <c r="X599" s="283"/>
      <c r="Y599" s="283"/>
      <c r="Z599" s="283"/>
    </row>
    <row r="600" spans="1:26" ht="15.75" customHeight="1">
      <c r="A600" s="386"/>
      <c r="B600" s="283"/>
      <c r="C600" s="283"/>
      <c r="D600" s="283"/>
      <c r="E600" s="283"/>
      <c r="F600" s="283"/>
      <c r="G600" s="386"/>
      <c r="H600" s="386"/>
      <c r="I600" s="386"/>
      <c r="J600" s="386"/>
      <c r="K600" s="386"/>
      <c r="L600" s="386"/>
      <c r="M600" s="386"/>
      <c r="N600" s="386"/>
      <c r="O600" s="386"/>
      <c r="P600" s="283"/>
      <c r="Q600" s="283"/>
      <c r="R600" s="283"/>
      <c r="S600" s="283"/>
      <c r="T600" s="283"/>
      <c r="U600" s="283"/>
      <c r="V600" s="283"/>
      <c r="W600" s="283"/>
      <c r="X600" s="283"/>
      <c r="Y600" s="283"/>
      <c r="Z600" s="283"/>
    </row>
    <row r="601" spans="1:26" ht="15.75" customHeight="1">
      <c r="A601" s="386"/>
      <c r="B601" s="283"/>
      <c r="C601" s="283"/>
      <c r="D601" s="283"/>
      <c r="E601" s="283"/>
      <c r="F601" s="283"/>
      <c r="G601" s="386"/>
      <c r="H601" s="386"/>
      <c r="I601" s="386"/>
      <c r="J601" s="386"/>
      <c r="K601" s="386"/>
      <c r="L601" s="386"/>
      <c r="M601" s="386"/>
      <c r="N601" s="386"/>
      <c r="O601" s="386"/>
      <c r="P601" s="283"/>
      <c r="Q601" s="283"/>
      <c r="R601" s="283"/>
      <c r="S601" s="283"/>
      <c r="T601" s="283"/>
      <c r="U601" s="283"/>
      <c r="V601" s="283"/>
      <c r="W601" s="283"/>
      <c r="X601" s="283"/>
      <c r="Y601" s="283"/>
      <c r="Z601" s="283"/>
    </row>
    <row r="602" spans="1:26" ht="15.75" customHeight="1">
      <c r="A602" s="386"/>
      <c r="B602" s="283"/>
      <c r="C602" s="283"/>
      <c r="D602" s="283"/>
      <c r="E602" s="283"/>
      <c r="F602" s="283"/>
      <c r="G602" s="386"/>
      <c r="H602" s="386"/>
      <c r="I602" s="386"/>
      <c r="J602" s="386"/>
      <c r="K602" s="386"/>
      <c r="L602" s="386"/>
      <c r="M602" s="386"/>
      <c r="N602" s="386"/>
      <c r="O602" s="386"/>
      <c r="P602" s="283"/>
      <c r="Q602" s="283"/>
      <c r="R602" s="283"/>
      <c r="S602" s="283"/>
      <c r="T602" s="283"/>
      <c r="U602" s="283"/>
      <c r="V602" s="283"/>
      <c r="W602" s="283"/>
      <c r="X602" s="283"/>
      <c r="Y602" s="283"/>
      <c r="Z602" s="283"/>
    </row>
    <row r="603" spans="1:26" ht="15.75" customHeight="1">
      <c r="A603" s="386"/>
      <c r="B603" s="283"/>
      <c r="C603" s="283"/>
      <c r="D603" s="283"/>
      <c r="E603" s="283"/>
      <c r="F603" s="283"/>
      <c r="G603" s="386"/>
      <c r="H603" s="386"/>
      <c r="I603" s="386"/>
      <c r="J603" s="386"/>
      <c r="K603" s="386"/>
      <c r="L603" s="386"/>
      <c r="M603" s="386"/>
      <c r="N603" s="386"/>
      <c r="O603" s="386"/>
      <c r="P603" s="283"/>
      <c r="Q603" s="283"/>
      <c r="R603" s="283"/>
      <c r="S603" s="283"/>
      <c r="T603" s="283"/>
      <c r="U603" s="283"/>
      <c r="V603" s="283"/>
      <c r="W603" s="283"/>
      <c r="X603" s="283"/>
      <c r="Y603" s="283"/>
      <c r="Z603" s="283"/>
    </row>
    <row r="604" spans="1:26" ht="15.75" customHeight="1">
      <c r="A604" s="386"/>
      <c r="B604" s="283"/>
      <c r="C604" s="283"/>
      <c r="D604" s="283"/>
      <c r="E604" s="283"/>
      <c r="F604" s="283"/>
      <c r="G604" s="386"/>
      <c r="H604" s="386"/>
      <c r="I604" s="386"/>
      <c r="J604" s="386"/>
      <c r="K604" s="386"/>
      <c r="L604" s="386"/>
      <c r="M604" s="386"/>
      <c r="N604" s="386"/>
      <c r="O604" s="386"/>
      <c r="P604" s="283"/>
      <c r="Q604" s="283"/>
      <c r="R604" s="283"/>
      <c r="S604" s="283"/>
      <c r="T604" s="283"/>
      <c r="U604" s="283"/>
      <c r="V604" s="283"/>
      <c r="W604" s="283"/>
      <c r="X604" s="283"/>
      <c r="Y604" s="283"/>
      <c r="Z604" s="283"/>
    </row>
    <row r="605" spans="1:26" ht="15.75" customHeight="1">
      <c r="A605" s="386"/>
      <c r="B605" s="283"/>
      <c r="C605" s="283"/>
      <c r="D605" s="283"/>
      <c r="E605" s="283"/>
      <c r="F605" s="283"/>
      <c r="G605" s="386"/>
      <c r="H605" s="386"/>
      <c r="I605" s="386"/>
      <c r="J605" s="386"/>
      <c r="K605" s="386"/>
      <c r="L605" s="386"/>
      <c r="M605" s="386"/>
      <c r="N605" s="386"/>
      <c r="O605" s="386"/>
      <c r="P605" s="283"/>
      <c r="Q605" s="283"/>
      <c r="R605" s="283"/>
      <c r="S605" s="283"/>
      <c r="T605" s="283"/>
      <c r="U605" s="283"/>
      <c r="V605" s="283"/>
      <c r="W605" s="283"/>
      <c r="X605" s="283"/>
      <c r="Y605" s="283"/>
      <c r="Z605" s="283"/>
    </row>
    <row r="606" spans="1:26" ht="15.75" customHeight="1">
      <c r="A606" s="386"/>
      <c r="B606" s="283"/>
      <c r="C606" s="283"/>
      <c r="D606" s="283"/>
      <c r="E606" s="283"/>
      <c r="F606" s="283"/>
      <c r="G606" s="386"/>
      <c r="H606" s="386"/>
      <c r="I606" s="386"/>
      <c r="J606" s="386"/>
      <c r="K606" s="386"/>
      <c r="L606" s="386"/>
      <c r="M606" s="386"/>
      <c r="N606" s="386"/>
      <c r="O606" s="386"/>
      <c r="P606" s="283"/>
      <c r="Q606" s="283"/>
      <c r="R606" s="283"/>
      <c r="S606" s="283"/>
      <c r="T606" s="283"/>
      <c r="U606" s="283"/>
      <c r="V606" s="283"/>
      <c r="W606" s="283"/>
      <c r="X606" s="283"/>
      <c r="Y606" s="283"/>
      <c r="Z606" s="283"/>
    </row>
    <row r="607" spans="1:26" ht="15.75" customHeight="1">
      <c r="A607" s="386"/>
      <c r="B607" s="283"/>
      <c r="C607" s="283"/>
      <c r="D607" s="283"/>
      <c r="E607" s="283"/>
      <c r="F607" s="283"/>
      <c r="G607" s="386"/>
      <c r="H607" s="386"/>
      <c r="I607" s="386"/>
      <c r="J607" s="386"/>
      <c r="K607" s="386"/>
      <c r="L607" s="386"/>
      <c r="M607" s="386"/>
      <c r="N607" s="386"/>
      <c r="O607" s="386"/>
      <c r="P607" s="283"/>
      <c r="Q607" s="283"/>
      <c r="R607" s="283"/>
      <c r="S607" s="283"/>
      <c r="T607" s="283"/>
      <c r="U607" s="283"/>
      <c r="V607" s="283"/>
      <c r="W607" s="283"/>
      <c r="X607" s="283"/>
      <c r="Y607" s="283"/>
      <c r="Z607" s="283"/>
    </row>
    <row r="608" spans="1:26" ht="15.75" customHeight="1">
      <c r="A608" s="386"/>
      <c r="B608" s="283"/>
      <c r="C608" s="283"/>
      <c r="D608" s="283"/>
      <c r="E608" s="283"/>
      <c r="F608" s="283"/>
      <c r="G608" s="386"/>
      <c r="H608" s="386"/>
      <c r="I608" s="386"/>
      <c r="J608" s="386"/>
      <c r="K608" s="386"/>
      <c r="L608" s="386"/>
      <c r="M608" s="386"/>
      <c r="N608" s="386"/>
      <c r="O608" s="386"/>
      <c r="P608" s="283"/>
      <c r="Q608" s="283"/>
      <c r="R608" s="283"/>
      <c r="S608" s="283"/>
      <c r="T608" s="283"/>
      <c r="U608" s="283"/>
      <c r="V608" s="283"/>
      <c r="W608" s="283"/>
      <c r="X608" s="283"/>
      <c r="Y608" s="283"/>
      <c r="Z608" s="283"/>
    </row>
    <row r="609" spans="1:26" ht="15.75" customHeight="1">
      <c r="A609" s="386"/>
      <c r="B609" s="283"/>
      <c r="C609" s="283"/>
      <c r="D609" s="283"/>
      <c r="E609" s="283"/>
      <c r="F609" s="283"/>
      <c r="G609" s="386"/>
      <c r="H609" s="386"/>
      <c r="I609" s="386"/>
      <c r="J609" s="386"/>
      <c r="K609" s="386"/>
      <c r="L609" s="386"/>
      <c r="M609" s="386"/>
      <c r="N609" s="386"/>
      <c r="O609" s="386"/>
      <c r="P609" s="283"/>
      <c r="Q609" s="283"/>
      <c r="R609" s="283"/>
      <c r="S609" s="283"/>
      <c r="T609" s="283"/>
      <c r="U609" s="283"/>
      <c r="V609" s="283"/>
      <c r="W609" s="283"/>
      <c r="X609" s="283"/>
      <c r="Y609" s="283"/>
      <c r="Z609" s="283"/>
    </row>
    <row r="610" spans="1:26" ht="15.75" customHeight="1">
      <c r="A610" s="386"/>
      <c r="B610" s="283"/>
      <c r="C610" s="283"/>
      <c r="D610" s="283"/>
      <c r="E610" s="283"/>
      <c r="F610" s="283"/>
      <c r="G610" s="386"/>
      <c r="H610" s="386"/>
      <c r="I610" s="386"/>
      <c r="J610" s="386"/>
      <c r="K610" s="386"/>
      <c r="L610" s="386"/>
      <c r="M610" s="386"/>
      <c r="N610" s="386"/>
      <c r="O610" s="386"/>
      <c r="P610" s="283"/>
      <c r="Q610" s="283"/>
      <c r="R610" s="283"/>
      <c r="S610" s="283"/>
      <c r="T610" s="283"/>
      <c r="U610" s="283"/>
      <c r="V610" s="283"/>
      <c r="W610" s="283"/>
      <c r="X610" s="283"/>
      <c r="Y610" s="283"/>
      <c r="Z610" s="283"/>
    </row>
    <row r="611" spans="1:26" ht="15.75" customHeight="1">
      <c r="A611" s="386"/>
      <c r="B611" s="283"/>
      <c r="C611" s="283"/>
      <c r="D611" s="283"/>
      <c r="E611" s="283"/>
      <c r="F611" s="283"/>
      <c r="G611" s="386"/>
      <c r="H611" s="386"/>
      <c r="I611" s="386"/>
      <c r="J611" s="386"/>
      <c r="K611" s="386"/>
      <c r="L611" s="386"/>
      <c r="M611" s="386"/>
      <c r="N611" s="386"/>
      <c r="O611" s="386"/>
      <c r="P611" s="283"/>
      <c r="Q611" s="283"/>
      <c r="R611" s="283"/>
      <c r="S611" s="283"/>
      <c r="T611" s="283"/>
      <c r="U611" s="283"/>
      <c r="V611" s="283"/>
      <c r="W611" s="283"/>
      <c r="X611" s="283"/>
      <c r="Y611" s="283"/>
      <c r="Z611" s="283"/>
    </row>
    <row r="612" spans="1:26" ht="15.75" customHeight="1">
      <c r="A612" s="386"/>
      <c r="B612" s="283"/>
      <c r="C612" s="283"/>
      <c r="D612" s="283"/>
      <c r="E612" s="283"/>
      <c r="F612" s="283"/>
      <c r="G612" s="386"/>
      <c r="H612" s="386"/>
      <c r="I612" s="386"/>
      <c r="J612" s="386"/>
      <c r="K612" s="386"/>
      <c r="L612" s="386"/>
      <c r="M612" s="386"/>
      <c r="N612" s="386"/>
      <c r="O612" s="386"/>
      <c r="P612" s="283"/>
      <c r="Q612" s="283"/>
      <c r="R612" s="283"/>
      <c r="S612" s="283"/>
      <c r="T612" s="283"/>
      <c r="U612" s="283"/>
      <c r="V612" s="283"/>
      <c r="W612" s="283"/>
      <c r="X612" s="283"/>
      <c r="Y612" s="283"/>
      <c r="Z612" s="283"/>
    </row>
    <row r="613" spans="1:26" ht="15.75" customHeight="1">
      <c r="A613" s="386"/>
      <c r="B613" s="283"/>
      <c r="C613" s="283"/>
      <c r="D613" s="283"/>
      <c r="E613" s="283"/>
      <c r="F613" s="283"/>
      <c r="G613" s="386"/>
      <c r="H613" s="386"/>
      <c r="I613" s="386"/>
      <c r="J613" s="386"/>
      <c r="K613" s="386"/>
      <c r="L613" s="386"/>
      <c r="M613" s="386"/>
      <c r="N613" s="386"/>
      <c r="O613" s="386"/>
      <c r="P613" s="283"/>
      <c r="Q613" s="283"/>
      <c r="R613" s="283"/>
      <c r="S613" s="283"/>
      <c r="T613" s="283"/>
      <c r="U613" s="283"/>
      <c r="V613" s="283"/>
      <c r="W613" s="283"/>
      <c r="X613" s="283"/>
      <c r="Y613" s="283"/>
      <c r="Z613" s="283"/>
    </row>
    <row r="614" spans="1:26" ht="15.75" customHeight="1">
      <c r="A614" s="386"/>
      <c r="B614" s="283"/>
      <c r="C614" s="283"/>
      <c r="D614" s="283"/>
      <c r="E614" s="283"/>
      <c r="F614" s="283"/>
      <c r="G614" s="386"/>
      <c r="H614" s="386"/>
      <c r="I614" s="386"/>
      <c r="J614" s="386"/>
      <c r="K614" s="386"/>
      <c r="L614" s="386"/>
      <c r="M614" s="386"/>
      <c r="N614" s="386"/>
      <c r="O614" s="386"/>
      <c r="P614" s="283"/>
      <c r="Q614" s="283"/>
      <c r="R614" s="283"/>
      <c r="S614" s="283"/>
      <c r="T614" s="283"/>
      <c r="U614" s="283"/>
      <c r="V614" s="283"/>
      <c r="W614" s="283"/>
      <c r="X614" s="283"/>
      <c r="Y614" s="283"/>
      <c r="Z614" s="283"/>
    </row>
    <row r="615" spans="1:26" ht="15.75" customHeight="1">
      <c r="A615" s="386"/>
      <c r="B615" s="283"/>
      <c r="C615" s="283"/>
      <c r="D615" s="283"/>
      <c r="E615" s="283"/>
      <c r="F615" s="283"/>
      <c r="G615" s="386"/>
      <c r="H615" s="386"/>
      <c r="I615" s="386"/>
      <c r="J615" s="386"/>
      <c r="K615" s="386"/>
      <c r="L615" s="386"/>
      <c r="M615" s="386"/>
      <c r="N615" s="386"/>
      <c r="O615" s="386"/>
      <c r="P615" s="283"/>
      <c r="Q615" s="283"/>
      <c r="R615" s="283"/>
      <c r="S615" s="283"/>
      <c r="T615" s="283"/>
      <c r="U615" s="283"/>
      <c r="V615" s="283"/>
      <c r="W615" s="283"/>
      <c r="X615" s="283"/>
      <c r="Y615" s="283"/>
      <c r="Z615" s="283"/>
    </row>
    <row r="616" spans="1:26" ht="15.75" customHeight="1">
      <c r="A616" s="386"/>
      <c r="B616" s="283"/>
      <c r="C616" s="283"/>
      <c r="D616" s="283"/>
      <c r="E616" s="283"/>
      <c r="F616" s="283"/>
      <c r="G616" s="386"/>
      <c r="H616" s="386"/>
      <c r="I616" s="386"/>
      <c r="J616" s="386"/>
      <c r="K616" s="386"/>
      <c r="L616" s="386"/>
      <c r="M616" s="386"/>
      <c r="N616" s="386"/>
      <c r="O616" s="386"/>
      <c r="P616" s="283"/>
      <c r="Q616" s="283"/>
      <c r="R616" s="283"/>
      <c r="S616" s="283"/>
      <c r="T616" s="283"/>
      <c r="U616" s="283"/>
      <c r="V616" s="283"/>
      <c r="W616" s="283"/>
      <c r="X616" s="283"/>
      <c r="Y616" s="283"/>
      <c r="Z616" s="283"/>
    </row>
    <row r="617" spans="1:26" ht="15.75" customHeight="1">
      <c r="A617" s="386"/>
      <c r="B617" s="283"/>
      <c r="C617" s="283"/>
      <c r="D617" s="283"/>
      <c r="E617" s="283"/>
      <c r="F617" s="283"/>
      <c r="G617" s="386"/>
      <c r="H617" s="386"/>
      <c r="I617" s="386"/>
      <c r="J617" s="386"/>
      <c r="K617" s="386"/>
      <c r="L617" s="386"/>
      <c r="M617" s="386"/>
      <c r="N617" s="386"/>
      <c r="O617" s="386"/>
      <c r="P617" s="283"/>
      <c r="Q617" s="283"/>
      <c r="R617" s="283"/>
      <c r="S617" s="283"/>
      <c r="T617" s="283"/>
      <c r="U617" s="283"/>
      <c r="V617" s="283"/>
      <c r="W617" s="283"/>
      <c r="X617" s="283"/>
      <c r="Y617" s="283"/>
      <c r="Z617" s="283"/>
    </row>
    <row r="618" spans="1:26" ht="15.75" customHeight="1">
      <c r="A618" s="386"/>
      <c r="B618" s="283"/>
      <c r="C618" s="283"/>
      <c r="D618" s="283"/>
      <c r="E618" s="283"/>
      <c r="F618" s="283"/>
      <c r="G618" s="386"/>
      <c r="H618" s="386"/>
      <c r="I618" s="386"/>
      <c r="J618" s="386"/>
      <c r="K618" s="386"/>
      <c r="L618" s="386"/>
      <c r="M618" s="386"/>
      <c r="N618" s="386"/>
      <c r="O618" s="386"/>
      <c r="P618" s="283"/>
      <c r="Q618" s="283"/>
      <c r="R618" s="283"/>
      <c r="S618" s="283"/>
      <c r="T618" s="283"/>
      <c r="U618" s="283"/>
      <c r="V618" s="283"/>
      <c r="W618" s="283"/>
      <c r="X618" s="283"/>
      <c r="Y618" s="283"/>
      <c r="Z618" s="283"/>
    </row>
    <row r="619" spans="1:26" ht="15.75" customHeight="1">
      <c r="A619" s="386"/>
      <c r="B619" s="283"/>
      <c r="C619" s="283"/>
      <c r="D619" s="283"/>
      <c r="E619" s="283"/>
      <c r="F619" s="283"/>
      <c r="G619" s="386"/>
      <c r="H619" s="386"/>
      <c r="I619" s="386"/>
      <c r="J619" s="386"/>
      <c r="K619" s="386"/>
      <c r="L619" s="386"/>
      <c r="M619" s="386"/>
      <c r="N619" s="386"/>
      <c r="O619" s="386"/>
      <c r="P619" s="283"/>
      <c r="Q619" s="283"/>
      <c r="R619" s="283"/>
      <c r="S619" s="283"/>
      <c r="T619" s="283"/>
      <c r="U619" s="283"/>
      <c r="V619" s="283"/>
      <c r="W619" s="283"/>
      <c r="X619" s="283"/>
      <c r="Y619" s="283"/>
      <c r="Z619" s="283"/>
    </row>
    <row r="620" spans="1:26" ht="15.75" customHeight="1">
      <c r="A620" s="386"/>
      <c r="B620" s="283"/>
      <c r="C620" s="283"/>
      <c r="D620" s="283"/>
      <c r="E620" s="283"/>
      <c r="F620" s="283"/>
      <c r="G620" s="386"/>
      <c r="H620" s="386"/>
      <c r="I620" s="386"/>
      <c r="J620" s="386"/>
      <c r="K620" s="386"/>
      <c r="L620" s="386"/>
      <c r="M620" s="386"/>
      <c r="N620" s="386"/>
      <c r="O620" s="386"/>
      <c r="P620" s="283"/>
      <c r="Q620" s="283"/>
      <c r="R620" s="283"/>
      <c r="S620" s="283"/>
      <c r="T620" s="283"/>
      <c r="U620" s="283"/>
      <c r="V620" s="283"/>
      <c r="W620" s="283"/>
      <c r="X620" s="283"/>
      <c r="Y620" s="283"/>
      <c r="Z620" s="283"/>
    </row>
    <row r="621" spans="1:26" ht="15.75" customHeight="1">
      <c r="A621" s="386"/>
      <c r="B621" s="283"/>
      <c r="C621" s="283"/>
      <c r="D621" s="283"/>
      <c r="E621" s="283"/>
      <c r="F621" s="283"/>
      <c r="G621" s="386"/>
      <c r="H621" s="386"/>
      <c r="I621" s="386"/>
      <c r="J621" s="386"/>
      <c r="K621" s="386"/>
      <c r="L621" s="386"/>
      <c r="M621" s="386"/>
      <c r="N621" s="386"/>
      <c r="O621" s="386"/>
      <c r="P621" s="283"/>
      <c r="Q621" s="283"/>
      <c r="R621" s="283"/>
      <c r="S621" s="283"/>
      <c r="T621" s="283"/>
      <c r="U621" s="283"/>
      <c r="V621" s="283"/>
      <c r="W621" s="283"/>
      <c r="X621" s="283"/>
      <c r="Y621" s="283"/>
      <c r="Z621" s="283"/>
    </row>
    <row r="622" spans="1:26" ht="15.75" customHeight="1">
      <c r="A622" s="386"/>
      <c r="B622" s="283"/>
      <c r="C622" s="283"/>
      <c r="D622" s="283"/>
      <c r="E622" s="283"/>
      <c r="F622" s="283"/>
      <c r="G622" s="386"/>
      <c r="H622" s="386"/>
      <c r="I622" s="386"/>
      <c r="J622" s="386"/>
      <c r="K622" s="386"/>
      <c r="L622" s="386"/>
      <c r="M622" s="386"/>
      <c r="N622" s="386"/>
      <c r="O622" s="386"/>
      <c r="P622" s="283"/>
      <c r="Q622" s="283"/>
      <c r="R622" s="283"/>
      <c r="S622" s="283"/>
      <c r="T622" s="283"/>
      <c r="U622" s="283"/>
      <c r="V622" s="283"/>
      <c r="W622" s="283"/>
      <c r="X622" s="283"/>
      <c r="Y622" s="283"/>
      <c r="Z622" s="283"/>
    </row>
    <row r="623" spans="1:26" ht="15.75" customHeight="1">
      <c r="A623" s="386"/>
      <c r="B623" s="283"/>
      <c r="C623" s="283"/>
      <c r="D623" s="283"/>
      <c r="E623" s="283"/>
      <c r="F623" s="283"/>
      <c r="G623" s="386"/>
      <c r="H623" s="386"/>
      <c r="I623" s="386"/>
      <c r="J623" s="386"/>
      <c r="K623" s="386"/>
      <c r="L623" s="386"/>
      <c r="M623" s="386"/>
      <c r="N623" s="386"/>
      <c r="O623" s="386"/>
      <c r="P623" s="283"/>
      <c r="Q623" s="283"/>
      <c r="R623" s="283"/>
      <c r="S623" s="283"/>
      <c r="T623" s="283"/>
      <c r="U623" s="283"/>
      <c r="V623" s="283"/>
      <c r="W623" s="283"/>
      <c r="X623" s="283"/>
      <c r="Y623" s="283"/>
      <c r="Z623" s="283"/>
    </row>
    <row r="624" spans="1:26" ht="15.75" customHeight="1">
      <c r="A624" s="386"/>
      <c r="B624" s="283"/>
      <c r="C624" s="283"/>
      <c r="D624" s="283"/>
      <c r="E624" s="283"/>
      <c r="F624" s="283"/>
      <c r="G624" s="386"/>
      <c r="H624" s="386"/>
      <c r="I624" s="386"/>
      <c r="J624" s="386"/>
      <c r="K624" s="386"/>
      <c r="L624" s="386"/>
      <c r="M624" s="386"/>
      <c r="N624" s="386"/>
      <c r="O624" s="386"/>
      <c r="P624" s="283"/>
      <c r="Q624" s="283"/>
      <c r="R624" s="283"/>
      <c r="S624" s="283"/>
      <c r="T624" s="283"/>
      <c r="U624" s="283"/>
      <c r="V624" s="283"/>
      <c r="W624" s="283"/>
      <c r="X624" s="283"/>
      <c r="Y624" s="283"/>
      <c r="Z624" s="283"/>
    </row>
    <row r="625" spans="1:26" ht="15.75" customHeight="1">
      <c r="A625" s="386"/>
      <c r="B625" s="283"/>
      <c r="C625" s="283"/>
      <c r="D625" s="283"/>
      <c r="E625" s="283"/>
      <c r="F625" s="283"/>
      <c r="G625" s="386"/>
      <c r="H625" s="386"/>
      <c r="I625" s="386"/>
      <c r="J625" s="386"/>
      <c r="K625" s="386"/>
      <c r="L625" s="386"/>
      <c r="M625" s="386"/>
      <c r="N625" s="386"/>
      <c r="O625" s="386"/>
      <c r="P625" s="283"/>
      <c r="Q625" s="283"/>
      <c r="R625" s="283"/>
      <c r="S625" s="283"/>
      <c r="T625" s="283"/>
      <c r="U625" s="283"/>
      <c r="V625" s="283"/>
      <c r="W625" s="283"/>
      <c r="X625" s="283"/>
      <c r="Y625" s="283"/>
      <c r="Z625" s="283"/>
    </row>
    <row r="626" spans="1:26" ht="15.75" customHeight="1">
      <c r="A626" s="386"/>
      <c r="B626" s="283"/>
      <c r="C626" s="283"/>
      <c r="D626" s="283"/>
      <c r="E626" s="283"/>
      <c r="F626" s="283"/>
      <c r="G626" s="386"/>
      <c r="H626" s="386"/>
      <c r="I626" s="386"/>
      <c r="J626" s="386"/>
      <c r="K626" s="386"/>
      <c r="L626" s="386"/>
      <c r="M626" s="386"/>
      <c r="N626" s="386"/>
      <c r="O626" s="386"/>
      <c r="P626" s="283"/>
      <c r="Q626" s="283"/>
      <c r="R626" s="283"/>
      <c r="S626" s="283"/>
      <c r="T626" s="283"/>
      <c r="U626" s="283"/>
      <c r="V626" s="283"/>
      <c r="W626" s="283"/>
      <c r="X626" s="283"/>
      <c r="Y626" s="283"/>
      <c r="Z626" s="283"/>
    </row>
    <row r="627" spans="1:26" ht="15.75" customHeight="1">
      <c r="A627" s="386"/>
      <c r="B627" s="283"/>
      <c r="C627" s="283"/>
      <c r="D627" s="283"/>
      <c r="E627" s="283"/>
      <c r="F627" s="283"/>
      <c r="G627" s="386"/>
      <c r="H627" s="386"/>
      <c r="I627" s="386"/>
      <c r="J627" s="386"/>
      <c r="K627" s="386"/>
      <c r="L627" s="386"/>
      <c r="M627" s="386"/>
      <c r="N627" s="386"/>
      <c r="O627" s="386"/>
      <c r="P627" s="283"/>
      <c r="Q627" s="283"/>
      <c r="R627" s="283"/>
      <c r="S627" s="283"/>
      <c r="T627" s="283"/>
      <c r="U627" s="283"/>
      <c r="V627" s="283"/>
      <c r="W627" s="283"/>
      <c r="X627" s="283"/>
      <c r="Y627" s="283"/>
      <c r="Z627" s="283"/>
    </row>
    <row r="628" spans="1:26" ht="15.75" customHeight="1">
      <c r="A628" s="386"/>
      <c r="B628" s="283"/>
      <c r="C628" s="283"/>
      <c r="D628" s="283"/>
      <c r="E628" s="283"/>
      <c r="F628" s="283"/>
      <c r="G628" s="386"/>
      <c r="H628" s="386"/>
      <c r="I628" s="386"/>
      <c r="J628" s="386"/>
      <c r="K628" s="386"/>
      <c r="L628" s="386"/>
      <c r="M628" s="386"/>
      <c r="N628" s="386"/>
      <c r="O628" s="386"/>
      <c r="P628" s="283"/>
      <c r="Q628" s="283"/>
      <c r="R628" s="283"/>
      <c r="S628" s="283"/>
      <c r="T628" s="283"/>
      <c r="U628" s="283"/>
      <c r="V628" s="283"/>
      <c r="W628" s="283"/>
      <c r="X628" s="283"/>
      <c r="Y628" s="283"/>
      <c r="Z628" s="283"/>
    </row>
    <row r="629" spans="1:26" ht="15.75" customHeight="1">
      <c r="A629" s="386"/>
      <c r="B629" s="283"/>
      <c r="C629" s="283"/>
      <c r="D629" s="283"/>
      <c r="E629" s="283"/>
      <c r="F629" s="283"/>
      <c r="G629" s="386"/>
      <c r="H629" s="386"/>
      <c r="I629" s="386"/>
      <c r="J629" s="386"/>
      <c r="K629" s="386"/>
      <c r="L629" s="386"/>
      <c r="M629" s="386"/>
      <c r="N629" s="386"/>
      <c r="O629" s="386"/>
      <c r="P629" s="283"/>
      <c r="Q629" s="283"/>
      <c r="R629" s="283"/>
      <c r="S629" s="283"/>
      <c r="T629" s="283"/>
      <c r="U629" s="283"/>
      <c r="V629" s="283"/>
      <c r="W629" s="283"/>
      <c r="X629" s="283"/>
      <c r="Y629" s="283"/>
      <c r="Z629" s="283"/>
    </row>
    <row r="630" spans="1:26" ht="15.75" customHeight="1">
      <c r="A630" s="386"/>
      <c r="B630" s="283"/>
      <c r="C630" s="283"/>
      <c r="D630" s="283"/>
      <c r="E630" s="283"/>
      <c r="F630" s="283"/>
      <c r="G630" s="386"/>
      <c r="H630" s="386"/>
      <c r="I630" s="386"/>
      <c r="J630" s="386"/>
      <c r="K630" s="386"/>
      <c r="L630" s="386"/>
      <c r="M630" s="386"/>
      <c r="N630" s="386"/>
      <c r="O630" s="386"/>
      <c r="P630" s="283"/>
      <c r="Q630" s="283"/>
      <c r="R630" s="283"/>
      <c r="S630" s="283"/>
      <c r="T630" s="283"/>
      <c r="U630" s="283"/>
      <c r="V630" s="283"/>
      <c r="W630" s="283"/>
      <c r="X630" s="283"/>
      <c r="Y630" s="283"/>
      <c r="Z630" s="283"/>
    </row>
    <row r="631" spans="1:26" ht="15.75" customHeight="1">
      <c r="A631" s="386"/>
      <c r="B631" s="283"/>
      <c r="C631" s="283"/>
      <c r="D631" s="283"/>
      <c r="E631" s="283"/>
      <c r="F631" s="283"/>
      <c r="G631" s="386"/>
      <c r="H631" s="386"/>
      <c r="I631" s="386"/>
      <c r="J631" s="386"/>
      <c r="K631" s="386"/>
      <c r="L631" s="386"/>
      <c r="M631" s="386"/>
      <c r="N631" s="386"/>
      <c r="O631" s="386"/>
      <c r="P631" s="283"/>
      <c r="Q631" s="283"/>
      <c r="R631" s="283"/>
      <c r="S631" s="283"/>
      <c r="T631" s="283"/>
      <c r="U631" s="283"/>
      <c r="V631" s="283"/>
      <c r="W631" s="283"/>
      <c r="X631" s="283"/>
      <c r="Y631" s="283"/>
      <c r="Z631" s="283"/>
    </row>
    <row r="632" spans="1:26" ht="15.75" customHeight="1">
      <c r="A632" s="386"/>
      <c r="B632" s="283"/>
      <c r="C632" s="283"/>
      <c r="D632" s="283"/>
      <c r="E632" s="283"/>
      <c r="F632" s="283"/>
      <c r="G632" s="386"/>
      <c r="H632" s="386"/>
      <c r="I632" s="386"/>
      <c r="J632" s="386"/>
      <c r="K632" s="386"/>
      <c r="L632" s="386"/>
      <c r="M632" s="386"/>
      <c r="N632" s="386"/>
      <c r="O632" s="386"/>
      <c r="P632" s="283"/>
      <c r="Q632" s="283"/>
      <c r="R632" s="283"/>
      <c r="S632" s="283"/>
      <c r="T632" s="283"/>
      <c r="U632" s="283"/>
      <c r="V632" s="283"/>
      <c r="W632" s="283"/>
      <c r="X632" s="283"/>
      <c r="Y632" s="283"/>
      <c r="Z632" s="283"/>
    </row>
    <row r="633" spans="1:26" ht="15.75" customHeight="1">
      <c r="A633" s="386"/>
      <c r="B633" s="283"/>
      <c r="C633" s="283"/>
      <c r="D633" s="283"/>
      <c r="E633" s="283"/>
      <c r="F633" s="283"/>
      <c r="G633" s="386"/>
      <c r="H633" s="386"/>
      <c r="I633" s="386"/>
      <c r="J633" s="386"/>
      <c r="K633" s="386"/>
      <c r="L633" s="386"/>
      <c r="M633" s="386"/>
      <c r="N633" s="386"/>
      <c r="O633" s="386"/>
      <c r="P633" s="283"/>
      <c r="Q633" s="283"/>
      <c r="R633" s="283"/>
      <c r="S633" s="283"/>
      <c r="T633" s="283"/>
      <c r="U633" s="283"/>
      <c r="V633" s="283"/>
      <c r="W633" s="283"/>
      <c r="X633" s="283"/>
      <c r="Y633" s="283"/>
      <c r="Z633" s="283"/>
    </row>
    <row r="634" spans="1:26" ht="15.75" customHeight="1">
      <c r="A634" s="386"/>
      <c r="B634" s="283"/>
      <c r="C634" s="283"/>
      <c r="D634" s="283"/>
      <c r="E634" s="283"/>
      <c r="F634" s="283"/>
      <c r="G634" s="386"/>
      <c r="H634" s="386"/>
      <c r="I634" s="386"/>
      <c r="J634" s="386"/>
      <c r="K634" s="386"/>
      <c r="L634" s="386"/>
      <c r="M634" s="386"/>
      <c r="N634" s="386"/>
      <c r="O634" s="386"/>
      <c r="P634" s="283"/>
      <c r="Q634" s="283"/>
      <c r="R634" s="283"/>
      <c r="S634" s="283"/>
      <c r="T634" s="283"/>
      <c r="U634" s="283"/>
      <c r="V634" s="283"/>
      <c r="W634" s="283"/>
      <c r="X634" s="283"/>
      <c r="Y634" s="283"/>
      <c r="Z634" s="283"/>
    </row>
    <row r="635" spans="1:26" ht="15.75" customHeight="1">
      <c r="A635" s="386"/>
      <c r="B635" s="283"/>
      <c r="C635" s="283"/>
      <c r="D635" s="283"/>
      <c r="E635" s="283"/>
      <c r="F635" s="283"/>
      <c r="G635" s="386"/>
      <c r="H635" s="386"/>
      <c r="I635" s="386"/>
      <c r="J635" s="386"/>
      <c r="K635" s="386"/>
      <c r="L635" s="386"/>
      <c r="M635" s="386"/>
      <c r="N635" s="386"/>
      <c r="O635" s="386"/>
      <c r="P635" s="283"/>
      <c r="Q635" s="283"/>
      <c r="R635" s="283"/>
      <c r="S635" s="283"/>
      <c r="T635" s="283"/>
      <c r="U635" s="283"/>
      <c r="V635" s="283"/>
      <c r="W635" s="283"/>
      <c r="X635" s="283"/>
      <c r="Y635" s="283"/>
      <c r="Z635" s="283"/>
    </row>
    <row r="636" spans="1:26" ht="15.75" customHeight="1">
      <c r="A636" s="386"/>
      <c r="B636" s="283"/>
      <c r="C636" s="283"/>
      <c r="D636" s="283"/>
      <c r="E636" s="283"/>
      <c r="F636" s="283"/>
      <c r="G636" s="386"/>
      <c r="H636" s="386"/>
      <c r="I636" s="386"/>
      <c r="J636" s="386"/>
      <c r="K636" s="386"/>
      <c r="L636" s="386"/>
      <c r="M636" s="386"/>
      <c r="N636" s="386"/>
      <c r="O636" s="386"/>
      <c r="P636" s="283"/>
      <c r="Q636" s="283"/>
      <c r="R636" s="283"/>
      <c r="S636" s="283"/>
      <c r="T636" s="283"/>
      <c r="U636" s="283"/>
      <c r="V636" s="283"/>
      <c r="W636" s="283"/>
      <c r="X636" s="283"/>
      <c r="Y636" s="283"/>
      <c r="Z636" s="283"/>
    </row>
    <row r="637" spans="1:26" ht="15.75" customHeight="1">
      <c r="A637" s="386"/>
      <c r="B637" s="283"/>
      <c r="C637" s="283"/>
      <c r="D637" s="283"/>
      <c r="E637" s="283"/>
      <c r="F637" s="283"/>
      <c r="G637" s="386"/>
      <c r="H637" s="386"/>
      <c r="I637" s="386"/>
      <c r="J637" s="386"/>
      <c r="K637" s="386"/>
      <c r="L637" s="386"/>
      <c r="M637" s="386"/>
      <c r="N637" s="386"/>
      <c r="O637" s="386"/>
      <c r="P637" s="283"/>
      <c r="Q637" s="283"/>
      <c r="R637" s="283"/>
      <c r="S637" s="283"/>
      <c r="T637" s="283"/>
      <c r="U637" s="283"/>
      <c r="V637" s="283"/>
      <c r="W637" s="283"/>
      <c r="X637" s="283"/>
      <c r="Y637" s="283"/>
      <c r="Z637" s="283"/>
    </row>
    <row r="638" spans="1:26" ht="15.75" customHeight="1">
      <c r="A638" s="386"/>
      <c r="B638" s="283"/>
      <c r="C638" s="283"/>
      <c r="D638" s="283"/>
      <c r="E638" s="283"/>
      <c r="F638" s="283"/>
      <c r="G638" s="386"/>
      <c r="H638" s="386"/>
      <c r="I638" s="386"/>
      <c r="J638" s="386"/>
      <c r="K638" s="386"/>
      <c r="L638" s="386"/>
      <c r="M638" s="386"/>
      <c r="N638" s="386"/>
      <c r="O638" s="386"/>
      <c r="P638" s="283"/>
      <c r="Q638" s="283"/>
      <c r="R638" s="283"/>
      <c r="S638" s="283"/>
      <c r="T638" s="283"/>
      <c r="U638" s="283"/>
      <c r="V638" s="283"/>
      <c r="W638" s="283"/>
      <c r="X638" s="283"/>
      <c r="Y638" s="283"/>
      <c r="Z638" s="283"/>
    </row>
    <row r="639" spans="1:26" ht="15.75" customHeight="1">
      <c r="A639" s="386"/>
      <c r="B639" s="283"/>
      <c r="C639" s="283"/>
      <c r="D639" s="283"/>
      <c r="E639" s="283"/>
      <c r="F639" s="283"/>
      <c r="G639" s="386"/>
      <c r="H639" s="386"/>
      <c r="I639" s="386"/>
      <c r="J639" s="386"/>
      <c r="K639" s="386"/>
      <c r="L639" s="386"/>
      <c r="M639" s="386"/>
      <c r="N639" s="386"/>
      <c r="O639" s="386"/>
      <c r="P639" s="283"/>
      <c r="Q639" s="283"/>
      <c r="R639" s="283"/>
      <c r="S639" s="283"/>
      <c r="T639" s="283"/>
      <c r="U639" s="283"/>
      <c r="V639" s="283"/>
      <c r="W639" s="283"/>
      <c r="X639" s="283"/>
      <c r="Y639" s="283"/>
      <c r="Z639" s="283"/>
    </row>
    <row r="640" spans="1:26" ht="15.75" customHeight="1">
      <c r="A640" s="386"/>
      <c r="B640" s="283"/>
      <c r="C640" s="283"/>
      <c r="D640" s="283"/>
      <c r="E640" s="283"/>
      <c r="F640" s="283"/>
      <c r="G640" s="386"/>
      <c r="H640" s="386"/>
      <c r="I640" s="386"/>
      <c r="J640" s="386"/>
      <c r="K640" s="386"/>
      <c r="L640" s="386"/>
      <c r="M640" s="386"/>
      <c r="N640" s="386"/>
      <c r="O640" s="386"/>
      <c r="P640" s="283"/>
      <c r="Q640" s="283"/>
      <c r="R640" s="283"/>
      <c r="S640" s="283"/>
      <c r="T640" s="283"/>
      <c r="U640" s="283"/>
      <c r="V640" s="283"/>
      <c r="W640" s="283"/>
      <c r="X640" s="283"/>
      <c r="Y640" s="283"/>
      <c r="Z640" s="283"/>
    </row>
    <row r="641" spans="1:26" ht="15.75" customHeight="1">
      <c r="A641" s="386"/>
      <c r="B641" s="283"/>
      <c r="C641" s="283"/>
      <c r="D641" s="283"/>
      <c r="E641" s="283"/>
      <c r="F641" s="283"/>
      <c r="G641" s="386"/>
      <c r="H641" s="386"/>
      <c r="I641" s="386"/>
      <c r="J641" s="386"/>
      <c r="K641" s="386"/>
      <c r="L641" s="386"/>
      <c r="M641" s="386"/>
      <c r="N641" s="386"/>
      <c r="O641" s="386"/>
      <c r="P641" s="283"/>
      <c r="Q641" s="283"/>
      <c r="R641" s="283"/>
      <c r="S641" s="283"/>
      <c r="T641" s="283"/>
      <c r="U641" s="283"/>
      <c r="V641" s="283"/>
      <c r="W641" s="283"/>
      <c r="X641" s="283"/>
      <c r="Y641" s="283"/>
      <c r="Z641" s="283"/>
    </row>
    <row r="642" spans="1:26" ht="15.75" customHeight="1">
      <c r="A642" s="386"/>
      <c r="B642" s="283"/>
      <c r="C642" s="283"/>
      <c r="D642" s="283"/>
      <c r="E642" s="283"/>
      <c r="F642" s="283"/>
      <c r="G642" s="386"/>
      <c r="H642" s="386"/>
      <c r="I642" s="386"/>
      <c r="J642" s="386"/>
      <c r="K642" s="386"/>
      <c r="L642" s="386"/>
      <c r="M642" s="386"/>
      <c r="N642" s="386"/>
      <c r="O642" s="386"/>
      <c r="P642" s="283"/>
      <c r="Q642" s="283"/>
      <c r="R642" s="283"/>
      <c r="S642" s="283"/>
      <c r="T642" s="283"/>
      <c r="U642" s="283"/>
      <c r="V642" s="283"/>
      <c r="W642" s="283"/>
      <c r="X642" s="283"/>
      <c r="Y642" s="283"/>
      <c r="Z642" s="283"/>
    </row>
    <row r="643" spans="1:26" ht="15.75" customHeight="1">
      <c r="A643" s="386"/>
      <c r="B643" s="283"/>
      <c r="C643" s="283"/>
      <c r="D643" s="283"/>
      <c r="E643" s="283"/>
      <c r="F643" s="283"/>
      <c r="G643" s="386"/>
      <c r="H643" s="386"/>
      <c r="I643" s="386"/>
      <c r="J643" s="386"/>
      <c r="K643" s="386"/>
      <c r="L643" s="386"/>
      <c r="M643" s="386"/>
      <c r="N643" s="386"/>
      <c r="O643" s="386"/>
      <c r="P643" s="283"/>
      <c r="Q643" s="283"/>
      <c r="R643" s="283"/>
      <c r="S643" s="283"/>
      <c r="T643" s="283"/>
      <c r="U643" s="283"/>
      <c r="V643" s="283"/>
      <c r="W643" s="283"/>
      <c r="X643" s="283"/>
      <c r="Y643" s="283"/>
      <c r="Z643" s="283"/>
    </row>
    <row r="644" spans="1:26" ht="15.75" customHeight="1">
      <c r="A644" s="386"/>
      <c r="B644" s="283"/>
      <c r="C644" s="283"/>
      <c r="D644" s="283"/>
      <c r="E644" s="283"/>
      <c r="F644" s="283"/>
      <c r="G644" s="386"/>
      <c r="H644" s="386"/>
      <c r="I644" s="386"/>
      <c r="J644" s="386"/>
      <c r="K644" s="386"/>
      <c r="L644" s="386"/>
      <c r="M644" s="386"/>
      <c r="N644" s="386"/>
      <c r="O644" s="386"/>
      <c r="P644" s="283"/>
      <c r="Q644" s="283"/>
      <c r="R644" s="283"/>
      <c r="S644" s="283"/>
      <c r="T644" s="283"/>
      <c r="U644" s="283"/>
      <c r="V644" s="283"/>
      <c r="W644" s="283"/>
      <c r="X644" s="283"/>
      <c r="Y644" s="283"/>
      <c r="Z644" s="283"/>
    </row>
    <row r="645" spans="1:26" ht="15.75" customHeight="1">
      <c r="A645" s="386"/>
      <c r="B645" s="283"/>
      <c r="C645" s="283"/>
      <c r="D645" s="283"/>
      <c r="E645" s="283"/>
      <c r="F645" s="283"/>
      <c r="G645" s="386"/>
      <c r="H645" s="386"/>
      <c r="I645" s="386"/>
      <c r="J645" s="386"/>
      <c r="K645" s="386"/>
      <c r="L645" s="386"/>
      <c r="M645" s="386"/>
      <c r="N645" s="386"/>
      <c r="O645" s="386"/>
      <c r="P645" s="283"/>
      <c r="Q645" s="283"/>
      <c r="R645" s="283"/>
      <c r="S645" s="283"/>
      <c r="T645" s="283"/>
      <c r="U645" s="283"/>
      <c r="V645" s="283"/>
      <c r="W645" s="283"/>
      <c r="X645" s="283"/>
      <c r="Y645" s="283"/>
      <c r="Z645" s="283"/>
    </row>
    <row r="646" spans="1:26" ht="15.75" customHeight="1">
      <c r="A646" s="386"/>
      <c r="B646" s="283"/>
      <c r="C646" s="283"/>
      <c r="D646" s="283"/>
      <c r="E646" s="283"/>
      <c r="F646" s="283"/>
      <c r="G646" s="386"/>
      <c r="H646" s="386"/>
      <c r="I646" s="386"/>
      <c r="J646" s="386"/>
      <c r="K646" s="386"/>
      <c r="L646" s="386"/>
      <c r="M646" s="386"/>
      <c r="N646" s="386"/>
      <c r="O646" s="386"/>
      <c r="P646" s="283"/>
      <c r="Q646" s="283"/>
      <c r="R646" s="283"/>
      <c r="S646" s="283"/>
      <c r="T646" s="283"/>
      <c r="U646" s="283"/>
      <c r="V646" s="283"/>
      <c r="W646" s="283"/>
      <c r="X646" s="283"/>
      <c r="Y646" s="283"/>
      <c r="Z646" s="283"/>
    </row>
    <row r="647" spans="1:26" ht="15.75" customHeight="1">
      <c r="A647" s="386"/>
      <c r="B647" s="283"/>
      <c r="C647" s="283"/>
      <c r="D647" s="283"/>
      <c r="E647" s="283"/>
      <c r="F647" s="283"/>
      <c r="G647" s="386"/>
      <c r="H647" s="386"/>
      <c r="I647" s="386"/>
      <c r="J647" s="386"/>
      <c r="K647" s="386"/>
      <c r="L647" s="386"/>
      <c r="M647" s="386"/>
      <c r="N647" s="386"/>
      <c r="O647" s="386"/>
      <c r="P647" s="283"/>
      <c r="Q647" s="283"/>
      <c r="R647" s="283"/>
      <c r="S647" s="283"/>
      <c r="T647" s="283"/>
      <c r="U647" s="283"/>
      <c r="V647" s="283"/>
      <c r="W647" s="283"/>
      <c r="X647" s="283"/>
      <c r="Y647" s="283"/>
      <c r="Z647" s="283"/>
    </row>
    <row r="648" spans="1:26" ht="15.75" customHeight="1">
      <c r="A648" s="386"/>
      <c r="B648" s="283"/>
      <c r="C648" s="283"/>
      <c r="D648" s="283"/>
      <c r="E648" s="283"/>
      <c r="F648" s="283"/>
      <c r="G648" s="386"/>
      <c r="H648" s="386"/>
      <c r="I648" s="386"/>
      <c r="J648" s="386"/>
      <c r="K648" s="386"/>
      <c r="L648" s="386"/>
      <c r="M648" s="386"/>
      <c r="N648" s="386"/>
      <c r="O648" s="386"/>
      <c r="P648" s="283"/>
      <c r="Q648" s="283"/>
      <c r="R648" s="283"/>
      <c r="S648" s="283"/>
      <c r="T648" s="283"/>
      <c r="U648" s="283"/>
      <c r="V648" s="283"/>
      <c r="W648" s="283"/>
      <c r="X648" s="283"/>
      <c r="Y648" s="283"/>
      <c r="Z648" s="283"/>
    </row>
    <row r="649" spans="1:26" ht="15.75" customHeight="1">
      <c r="A649" s="386"/>
      <c r="B649" s="283"/>
      <c r="C649" s="283"/>
      <c r="D649" s="283"/>
      <c r="E649" s="283"/>
      <c r="F649" s="283"/>
      <c r="G649" s="386"/>
      <c r="H649" s="386"/>
      <c r="I649" s="386"/>
      <c r="J649" s="386"/>
      <c r="K649" s="386"/>
      <c r="L649" s="386"/>
      <c r="M649" s="386"/>
      <c r="N649" s="386"/>
      <c r="O649" s="386"/>
      <c r="P649" s="283"/>
      <c r="Q649" s="283"/>
      <c r="R649" s="283"/>
      <c r="S649" s="283"/>
      <c r="T649" s="283"/>
      <c r="U649" s="283"/>
      <c r="V649" s="283"/>
      <c r="W649" s="283"/>
      <c r="X649" s="283"/>
      <c r="Y649" s="283"/>
      <c r="Z649" s="283"/>
    </row>
    <row r="650" spans="1:26" ht="15.75" customHeight="1">
      <c r="A650" s="386"/>
      <c r="B650" s="283"/>
      <c r="C650" s="283"/>
      <c r="D650" s="283"/>
      <c r="E650" s="283"/>
      <c r="F650" s="283"/>
      <c r="G650" s="386"/>
      <c r="H650" s="386"/>
      <c r="I650" s="386"/>
      <c r="J650" s="386"/>
      <c r="K650" s="386"/>
      <c r="L650" s="386"/>
      <c r="M650" s="386"/>
      <c r="N650" s="386"/>
      <c r="O650" s="386"/>
      <c r="P650" s="283"/>
      <c r="Q650" s="283"/>
      <c r="R650" s="283"/>
      <c r="S650" s="283"/>
      <c r="T650" s="283"/>
      <c r="U650" s="283"/>
      <c r="V650" s="283"/>
      <c r="W650" s="283"/>
      <c r="X650" s="283"/>
      <c r="Y650" s="283"/>
      <c r="Z650" s="283"/>
    </row>
    <row r="651" spans="1:26" ht="15.75" customHeight="1">
      <c r="A651" s="386"/>
      <c r="B651" s="283"/>
      <c r="C651" s="283"/>
      <c r="D651" s="283"/>
      <c r="E651" s="283"/>
      <c r="F651" s="283"/>
      <c r="G651" s="386"/>
      <c r="H651" s="386"/>
      <c r="I651" s="386"/>
      <c r="J651" s="386"/>
      <c r="K651" s="386"/>
      <c r="L651" s="386"/>
      <c r="M651" s="386"/>
      <c r="N651" s="386"/>
      <c r="O651" s="386"/>
      <c r="P651" s="283"/>
      <c r="Q651" s="283"/>
      <c r="R651" s="283"/>
      <c r="S651" s="283"/>
      <c r="T651" s="283"/>
      <c r="U651" s="283"/>
      <c r="V651" s="283"/>
      <c r="W651" s="283"/>
      <c r="X651" s="283"/>
      <c r="Y651" s="283"/>
      <c r="Z651" s="283"/>
    </row>
    <row r="652" spans="1:26" ht="15.75" customHeight="1">
      <c r="A652" s="386"/>
      <c r="B652" s="283"/>
      <c r="C652" s="283"/>
      <c r="D652" s="283"/>
      <c r="E652" s="283"/>
      <c r="F652" s="283"/>
      <c r="G652" s="386"/>
      <c r="H652" s="386"/>
      <c r="I652" s="386"/>
      <c r="J652" s="386"/>
      <c r="K652" s="386"/>
      <c r="L652" s="386"/>
      <c r="M652" s="386"/>
      <c r="N652" s="386"/>
      <c r="O652" s="386"/>
      <c r="P652" s="283"/>
      <c r="Q652" s="283"/>
      <c r="R652" s="283"/>
      <c r="S652" s="283"/>
      <c r="T652" s="283"/>
      <c r="U652" s="283"/>
      <c r="V652" s="283"/>
      <c r="W652" s="283"/>
      <c r="X652" s="283"/>
      <c r="Y652" s="283"/>
      <c r="Z652" s="283"/>
    </row>
    <row r="653" spans="1:26" ht="15.75" customHeight="1">
      <c r="A653" s="386"/>
      <c r="B653" s="283"/>
      <c r="C653" s="283"/>
      <c r="D653" s="283"/>
      <c r="E653" s="283"/>
      <c r="F653" s="283"/>
      <c r="G653" s="386"/>
      <c r="H653" s="386"/>
      <c r="I653" s="386"/>
      <c r="J653" s="386"/>
      <c r="K653" s="386"/>
      <c r="L653" s="386"/>
      <c r="M653" s="386"/>
      <c r="N653" s="386"/>
      <c r="O653" s="386"/>
      <c r="P653" s="283"/>
      <c r="Q653" s="283"/>
      <c r="R653" s="283"/>
      <c r="S653" s="283"/>
      <c r="T653" s="283"/>
      <c r="U653" s="283"/>
      <c r="V653" s="283"/>
      <c r="W653" s="283"/>
      <c r="X653" s="283"/>
      <c r="Y653" s="283"/>
      <c r="Z653" s="283"/>
    </row>
    <row r="654" spans="1:26" ht="15.75" customHeight="1">
      <c r="A654" s="386"/>
      <c r="B654" s="283"/>
      <c r="C654" s="283"/>
      <c r="D654" s="283"/>
      <c r="E654" s="283"/>
      <c r="F654" s="283"/>
      <c r="G654" s="386"/>
      <c r="H654" s="386"/>
      <c r="I654" s="386"/>
      <c r="J654" s="386"/>
      <c r="K654" s="386"/>
      <c r="L654" s="386"/>
      <c r="M654" s="386"/>
      <c r="N654" s="386"/>
      <c r="O654" s="386"/>
      <c r="P654" s="283"/>
      <c r="Q654" s="283"/>
      <c r="R654" s="283"/>
      <c r="S654" s="283"/>
      <c r="T654" s="283"/>
      <c r="U654" s="283"/>
      <c r="V654" s="283"/>
      <c r="W654" s="283"/>
      <c r="X654" s="283"/>
      <c r="Y654" s="283"/>
      <c r="Z654" s="283"/>
    </row>
    <row r="655" spans="1:26" ht="15.75" customHeight="1">
      <c r="A655" s="386"/>
      <c r="B655" s="283"/>
      <c r="C655" s="283"/>
      <c r="D655" s="283"/>
      <c r="E655" s="283"/>
      <c r="F655" s="283"/>
      <c r="G655" s="386"/>
      <c r="H655" s="386"/>
      <c r="I655" s="386"/>
      <c r="J655" s="386"/>
      <c r="K655" s="386"/>
      <c r="L655" s="386"/>
      <c r="M655" s="386"/>
      <c r="N655" s="386"/>
      <c r="O655" s="386"/>
      <c r="P655" s="283"/>
      <c r="Q655" s="283"/>
      <c r="R655" s="283"/>
      <c r="S655" s="283"/>
      <c r="T655" s="283"/>
      <c r="U655" s="283"/>
      <c r="V655" s="283"/>
      <c r="W655" s="283"/>
      <c r="X655" s="283"/>
      <c r="Y655" s="283"/>
      <c r="Z655" s="283"/>
    </row>
    <row r="656" spans="1:26" ht="15.75" customHeight="1">
      <c r="A656" s="386"/>
      <c r="B656" s="283"/>
      <c r="C656" s="283"/>
      <c r="D656" s="283"/>
      <c r="E656" s="283"/>
      <c r="F656" s="283"/>
      <c r="G656" s="386"/>
      <c r="H656" s="386"/>
      <c r="I656" s="386"/>
      <c r="J656" s="386"/>
      <c r="K656" s="386"/>
      <c r="L656" s="386"/>
      <c r="M656" s="386"/>
      <c r="N656" s="386"/>
      <c r="O656" s="386"/>
      <c r="P656" s="283"/>
      <c r="Q656" s="283"/>
      <c r="R656" s="283"/>
      <c r="S656" s="283"/>
      <c r="T656" s="283"/>
      <c r="U656" s="283"/>
      <c r="V656" s="283"/>
      <c r="W656" s="283"/>
      <c r="X656" s="283"/>
      <c r="Y656" s="283"/>
      <c r="Z656" s="283"/>
    </row>
    <row r="657" spans="1:26" ht="15.75" customHeight="1">
      <c r="A657" s="386"/>
      <c r="B657" s="283"/>
      <c r="C657" s="283"/>
      <c r="D657" s="283"/>
      <c r="E657" s="283"/>
      <c r="F657" s="283"/>
      <c r="G657" s="386"/>
      <c r="H657" s="386"/>
      <c r="I657" s="386"/>
      <c r="J657" s="386"/>
      <c r="K657" s="386"/>
      <c r="L657" s="386"/>
      <c r="M657" s="386"/>
      <c r="N657" s="386"/>
      <c r="O657" s="386"/>
      <c r="P657" s="283"/>
      <c r="Q657" s="283"/>
      <c r="R657" s="283"/>
      <c r="S657" s="283"/>
      <c r="T657" s="283"/>
      <c r="U657" s="283"/>
      <c r="V657" s="283"/>
      <c r="W657" s="283"/>
      <c r="X657" s="283"/>
      <c r="Y657" s="283"/>
      <c r="Z657" s="283"/>
    </row>
    <row r="658" spans="1:26" ht="15.75" customHeight="1">
      <c r="A658" s="386"/>
      <c r="B658" s="283"/>
      <c r="C658" s="283"/>
      <c r="D658" s="283"/>
      <c r="E658" s="283"/>
      <c r="F658" s="283"/>
      <c r="G658" s="386"/>
      <c r="H658" s="386"/>
      <c r="I658" s="386"/>
      <c r="J658" s="386"/>
      <c r="K658" s="386"/>
      <c r="L658" s="386"/>
      <c r="M658" s="386"/>
      <c r="N658" s="386"/>
      <c r="O658" s="386"/>
      <c r="P658" s="283"/>
      <c r="Q658" s="283"/>
      <c r="R658" s="283"/>
      <c r="S658" s="283"/>
      <c r="T658" s="283"/>
      <c r="U658" s="283"/>
      <c r="V658" s="283"/>
      <c r="W658" s="283"/>
      <c r="X658" s="283"/>
      <c r="Y658" s="283"/>
      <c r="Z658" s="283"/>
    </row>
    <row r="659" spans="1:26" ht="15.75" customHeight="1">
      <c r="A659" s="386"/>
      <c r="B659" s="283"/>
      <c r="C659" s="283"/>
      <c r="D659" s="283"/>
      <c r="E659" s="283"/>
      <c r="F659" s="283"/>
      <c r="G659" s="386"/>
      <c r="H659" s="386"/>
      <c r="I659" s="386"/>
      <c r="J659" s="386"/>
      <c r="K659" s="386"/>
      <c r="L659" s="386"/>
      <c r="M659" s="386"/>
      <c r="N659" s="386"/>
      <c r="O659" s="386"/>
      <c r="P659" s="283"/>
      <c r="Q659" s="283"/>
      <c r="R659" s="283"/>
      <c r="S659" s="283"/>
      <c r="T659" s="283"/>
      <c r="U659" s="283"/>
      <c r="V659" s="283"/>
      <c r="W659" s="283"/>
      <c r="X659" s="283"/>
      <c r="Y659" s="283"/>
      <c r="Z659" s="283"/>
    </row>
    <row r="660" spans="1:26" ht="15.75" customHeight="1">
      <c r="A660" s="386"/>
      <c r="B660" s="283"/>
      <c r="C660" s="283"/>
      <c r="D660" s="283"/>
      <c r="E660" s="283"/>
      <c r="F660" s="283"/>
      <c r="G660" s="386"/>
      <c r="H660" s="386"/>
      <c r="I660" s="386"/>
      <c r="J660" s="386"/>
      <c r="K660" s="386"/>
      <c r="L660" s="386"/>
      <c r="M660" s="386"/>
      <c r="N660" s="386"/>
      <c r="O660" s="386"/>
      <c r="P660" s="283"/>
      <c r="Q660" s="283"/>
      <c r="R660" s="283"/>
      <c r="S660" s="283"/>
      <c r="T660" s="283"/>
      <c r="U660" s="283"/>
      <c r="V660" s="283"/>
      <c r="W660" s="283"/>
      <c r="X660" s="283"/>
      <c r="Y660" s="283"/>
      <c r="Z660" s="283"/>
    </row>
    <row r="661" spans="1:26" ht="15.75" customHeight="1">
      <c r="A661" s="386"/>
      <c r="B661" s="283"/>
      <c r="C661" s="283"/>
      <c r="D661" s="283"/>
      <c r="E661" s="283"/>
      <c r="F661" s="283"/>
      <c r="G661" s="386"/>
      <c r="H661" s="386"/>
      <c r="I661" s="386"/>
      <c r="J661" s="386"/>
      <c r="K661" s="386"/>
      <c r="L661" s="386"/>
      <c r="M661" s="386"/>
      <c r="N661" s="386"/>
      <c r="O661" s="386"/>
      <c r="P661" s="283"/>
      <c r="Q661" s="283"/>
      <c r="R661" s="283"/>
      <c r="S661" s="283"/>
      <c r="T661" s="283"/>
      <c r="U661" s="283"/>
      <c r="V661" s="283"/>
      <c r="W661" s="283"/>
      <c r="X661" s="283"/>
      <c r="Y661" s="283"/>
      <c r="Z661" s="283"/>
    </row>
    <row r="662" spans="1:26" ht="15.75" customHeight="1">
      <c r="A662" s="386"/>
      <c r="B662" s="283"/>
      <c r="C662" s="283"/>
      <c r="D662" s="283"/>
      <c r="E662" s="283"/>
      <c r="F662" s="283"/>
      <c r="G662" s="386"/>
      <c r="H662" s="386"/>
      <c r="I662" s="386"/>
      <c r="J662" s="386"/>
      <c r="K662" s="386"/>
      <c r="L662" s="386"/>
      <c r="M662" s="386"/>
      <c r="N662" s="386"/>
      <c r="O662" s="386"/>
      <c r="P662" s="283"/>
      <c r="Q662" s="283"/>
      <c r="R662" s="283"/>
      <c r="S662" s="283"/>
      <c r="T662" s="283"/>
      <c r="U662" s="283"/>
      <c r="V662" s="283"/>
      <c r="W662" s="283"/>
      <c r="X662" s="283"/>
      <c r="Y662" s="283"/>
      <c r="Z662" s="283"/>
    </row>
    <row r="663" spans="1:26" ht="15.75" customHeight="1">
      <c r="A663" s="386"/>
      <c r="B663" s="283"/>
      <c r="C663" s="283"/>
      <c r="D663" s="283"/>
      <c r="E663" s="283"/>
      <c r="F663" s="283"/>
      <c r="G663" s="386"/>
      <c r="H663" s="386"/>
      <c r="I663" s="386"/>
      <c r="J663" s="386"/>
      <c r="K663" s="386"/>
      <c r="L663" s="386"/>
      <c r="M663" s="386"/>
      <c r="N663" s="386"/>
      <c r="O663" s="386"/>
      <c r="P663" s="283"/>
      <c r="Q663" s="283"/>
      <c r="R663" s="283"/>
      <c r="S663" s="283"/>
      <c r="T663" s="283"/>
      <c r="U663" s="283"/>
      <c r="V663" s="283"/>
      <c r="W663" s="283"/>
      <c r="X663" s="283"/>
      <c r="Y663" s="283"/>
      <c r="Z663" s="283"/>
    </row>
    <row r="664" spans="1:26" ht="15.75" customHeight="1">
      <c r="A664" s="386"/>
      <c r="B664" s="283"/>
      <c r="C664" s="283"/>
      <c r="D664" s="283"/>
      <c r="E664" s="283"/>
      <c r="F664" s="283"/>
      <c r="G664" s="386"/>
      <c r="H664" s="386"/>
      <c r="I664" s="386"/>
      <c r="J664" s="386"/>
      <c r="K664" s="386"/>
      <c r="L664" s="386"/>
      <c r="M664" s="386"/>
      <c r="N664" s="386"/>
      <c r="O664" s="386"/>
      <c r="P664" s="283"/>
      <c r="Q664" s="283"/>
      <c r="R664" s="283"/>
      <c r="S664" s="283"/>
      <c r="T664" s="283"/>
      <c r="U664" s="283"/>
      <c r="V664" s="283"/>
      <c r="W664" s="283"/>
      <c r="X664" s="283"/>
      <c r="Y664" s="283"/>
      <c r="Z664" s="283"/>
    </row>
    <row r="665" spans="1:26" ht="15.75" customHeight="1">
      <c r="A665" s="386"/>
      <c r="B665" s="283"/>
      <c r="C665" s="283"/>
      <c r="D665" s="283"/>
      <c r="E665" s="283"/>
      <c r="F665" s="283"/>
      <c r="G665" s="386"/>
      <c r="H665" s="386"/>
      <c r="I665" s="386"/>
      <c r="J665" s="386"/>
      <c r="K665" s="386"/>
      <c r="L665" s="386"/>
      <c r="M665" s="386"/>
      <c r="N665" s="386"/>
      <c r="O665" s="386"/>
      <c r="P665" s="283"/>
      <c r="Q665" s="283"/>
      <c r="R665" s="283"/>
      <c r="S665" s="283"/>
      <c r="T665" s="283"/>
      <c r="U665" s="283"/>
      <c r="V665" s="283"/>
      <c r="W665" s="283"/>
      <c r="X665" s="283"/>
      <c r="Y665" s="283"/>
      <c r="Z665" s="283"/>
    </row>
    <row r="666" spans="1:26" ht="15.75" customHeight="1">
      <c r="A666" s="386"/>
      <c r="B666" s="283"/>
      <c r="C666" s="283"/>
      <c r="D666" s="283"/>
      <c r="E666" s="283"/>
      <c r="F666" s="283"/>
      <c r="G666" s="386"/>
      <c r="H666" s="386"/>
      <c r="I666" s="386"/>
      <c r="J666" s="386"/>
      <c r="K666" s="386"/>
      <c r="L666" s="386"/>
      <c r="M666" s="386"/>
      <c r="N666" s="386"/>
      <c r="O666" s="386"/>
      <c r="P666" s="283"/>
      <c r="Q666" s="283"/>
      <c r="R666" s="283"/>
      <c r="S666" s="283"/>
      <c r="T666" s="283"/>
      <c r="U666" s="283"/>
      <c r="V666" s="283"/>
      <c r="W666" s="283"/>
      <c r="X666" s="283"/>
      <c r="Y666" s="283"/>
      <c r="Z666" s="283"/>
    </row>
    <row r="667" spans="1:26" ht="15.75" customHeight="1">
      <c r="A667" s="386"/>
      <c r="B667" s="283"/>
      <c r="C667" s="283"/>
      <c r="D667" s="283"/>
      <c r="E667" s="283"/>
      <c r="F667" s="283"/>
      <c r="G667" s="386"/>
      <c r="H667" s="386"/>
      <c r="I667" s="386"/>
      <c r="J667" s="386"/>
      <c r="K667" s="386"/>
      <c r="L667" s="386"/>
      <c r="M667" s="386"/>
      <c r="N667" s="386"/>
      <c r="O667" s="386"/>
      <c r="P667" s="283"/>
      <c r="Q667" s="283"/>
      <c r="R667" s="283"/>
      <c r="S667" s="283"/>
      <c r="T667" s="283"/>
      <c r="U667" s="283"/>
      <c r="V667" s="283"/>
      <c r="W667" s="283"/>
      <c r="X667" s="283"/>
      <c r="Y667" s="283"/>
      <c r="Z667" s="283"/>
    </row>
    <row r="668" spans="1:26" ht="15.75" customHeight="1">
      <c r="A668" s="386"/>
      <c r="B668" s="283"/>
      <c r="C668" s="283"/>
      <c r="D668" s="283"/>
      <c r="E668" s="283"/>
      <c r="F668" s="283"/>
      <c r="G668" s="386"/>
      <c r="H668" s="386"/>
      <c r="I668" s="386"/>
      <c r="J668" s="386"/>
      <c r="K668" s="386"/>
      <c r="L668" s="386"/>
      <c r="M668" s="386"/>
      <c r="N668" s="386"/>
      <c r="O668" s="386"/>
      <c r="P668" s="283"/>
      <c r="Q668" s="283"/>
      <c r="R668" s="283"/>
      <c r="S668" s="283"/>
      <c r="T668" s="283"/>
      <c r="U668" s="283"/>
      <c r="V668" s="283"/>
      <c r="W668" s="283"/>
      <c r="X668" s="283"/>
      <c r="Y668" s="283"/>
      <c r="Z668" s="283"/>
    </row>
    <row r="669" spans="1:26" ht="15.75" customHeight="1">
      <c r="A669" s="386"/>
      <c r="B669" s="283"/>
      <c r="C669" s="283"/>
      <c r="D669" s="283"/>
      <c r="E669" s="283"/>
      <c r="F669" s="283"/>
      <c r="G669" s="386"/>
      <c r="H669" s="386"/>
      <c r="I669" s="386"/>
      <c r="J669" s="386"/>
      <c r="K669" s="386"/>
      <c r="L669" s="386"/>
      <c r="M669" s="386"/>
      <c r="N669" s="386"/>
      <c r="O669" s="386"/>
      <c r="P669" s="283"/>
      <c r="Q669" s="283"/>
      <c r="R669" s="283"/>
      <c r="S669" s="283"/>
      <c r="T669" s="283"/>
      <c r="U669" s="283"/>
      <c r="V669" s="283"/>
      <c r="W669" s="283"/>
      <c r="X669" s="283"/>
      <c r="Y669" s="283"/>
      <c r="Z669" s="283"/>
    </row>
    <row r="670" spans="1:26" ht="15.75" customHeight="1">
      <c r="A670" s="386"/>
      <c r="B670" s="283"/>
      <c r="C670" s="283"/>
      <c r="D670" s="283"/>
      <c r="E670" s="283"/>
      <c r="F670" s="283"/>
      <c r="G670" s="386"/>
      <c r="H670" s="386"/>
      <c r="I670" s="386"/>
      <c r="J670" s="386"/>
      <c r="K670" s="386"/>
      <c r="L670" s="386"/>
      <c r="M670" s="386"/>
      <c r="N670" s="386"/>
      <c r="O670" s="386"/>
      <c r="P670" s="283"/>
      <c r="Q670" s="283"/>
      <c r="R670" s="283"/>
      <c r="S670" s="283"/>
      <c r="T670" s="283"/>
      <c r="U670" s="283"/>
      <c r="V670" s="283"/>
      <c r="W670" s="283"/>
      <c r="X670" s="283"/>
      <c r="Y670" s="283"/>
      <c r="Z670" s="283"/>
    </row>
    <row r="671" spans="1:26" ht="15.75" customHeight="1">
      <c r="A671" s="386"/>
      <c r="B671" s="283"/>
      <c r="C671" s="283"/>
      <c r="D671" s="283"/>
      <c r="E671" s="283"/>
      <c r="F671" s="283"/>
      <c r="G671" s="386"/>
      <c r="H671" s="386"/>
      <c r="I671" s="386"/>
      <c r="J671" s="386"/>
      <c r="K671" s="386"/>
      <c r="L671" s="386"/>
      <c r="M671" s="386"/>
      <c r="N671" s="386"/>
      <c r="O671" s="386"/>
      <c r="P671" s="283"/>
      <c r="Q671" s="283"/>
      <c r="R671" s="283"/>
      <c r="S671" s="283"/>
      <c r="T671" s="283"/>
      <c r="U671" s="283"/>
      <c r="V671" s="283"/>
      <c r="W671" s="283"/>
      <c r="X671" s="283"/>
      <c r="Y671" s="283"/>
      <c r="Z671" s="283"/>
    </row>
    <row r="672" spans="1:26" ht="15.75" customHeight="1">
      <c r="A672" s="386"/>
      <c r="B672" s="283"/>
      <c r="C672" s="283"/>
      <c r="D672" s="283"/>
      <c r="E672" s="283"/>
      <c r="F672" s="283"/>
      <c r="G672" s="386"/>
      <c r="H672" s="386"/>
      <c r="I672" s="386"/>
      <c r="J672" s="386"/>
      <c r="K672" s="386"/>
      <c r="L672" s="386"/>
      <c r="M672" s="386"/>
      <c r="N672" s="386"/>
      <c r="O672" s="386"/>
      <c r="P672" s="283"/>
      <c r="Q672" s="283"/>
      <c r="R672" s="283"/>
      <c r="S672" s="283"/>
      <c r="T672" s="283"/>
      <c r="U672" s="283"/>
      <c r="V672" s="283"/>
      <c r="W672" s="283"/>
      <c r="X672" s="283"/>
      <c r="Y672" s="283"/>
      <c r="Z672" s="283"/>
    </row>
    <row r="673" spans="1:26" ht="15.75" customHeight="1">
      <c r="A673" s="386"/>
      <c r="B673" s="283"/>
      <c r="C673" s="283"/>
      <c r="D673" s="283"/>
      <c r="E673" s="283"/>
      <c r="F673" s="283"/>
      <c r="G673" s="386"/>
      <c r="H673" s="386"/>
      <c r="I673" s="386"/>
      <c r="J673" s="386"/>
      <c r="K673" s="386"/>
      <c r="L673" s="386"/>
      <c r="M673" s="386"/>
      <c r="N673" s="386"/>
      <c r="O673" s="386"/>
      <c r="P673" s="283"/>
      <c r="Q673" s="283"/>
      <c r="R673" s="283"/>
      <c r="S673" s="283"/>
      <c r="T673" s="283"/>
      <c r="U673" s="283"/>
      <c r="V673" s="283"/>
      <c r="W673" s="283"/>
      <c r="X673" s="283"/>
      <c r="Y673" s="283"/>
      <c r="Z673" s="283"/>
    </row>
    <row r="674" spans="1:26" ht="15.75" customHeight="1">
      <c r="A674" s="386"/>
      <c r="B674" s="283"/>
      <c r="C674" s="283"/>
      <c r="D674" s="283"/>
      <c r="E674" s="283"/>
      <c r="F674" s="283"/>
      <c r="G674" s="386"/>
      <c r="H674" s="386"/>
      <c r="I674" s="386"/>
      <c r="J674" s="386"/>
      <c r="K674" s="386"/>
      <c r="L674" s="386"/>
      <c r="M674" s="386"/>
      <c r="N674" s="386"/>
      <c r="O674" s="386"/>
      <c r="P674" s="283"/>
      <c r="Q674" s="283"/>
      <c r="R674" s="283"/>
      <c r="S674" s="283"/>
      <c r="T674" s="283"/>
      <c r="U674" s="283"/>
      <c r="V674" s="283"/>
      <c r="W674" s="283"/>
      <c r="X674" s="283"/>
      <c r="Y674" s="283"/>
      <c r="Z674" s="283"/>
    </row>
    <row r="675" spans="1:26" ht="15.75" customHeight="1">
      <c r="A675" s="386"/>
      <c r="B675" s="283"/>
      <c r="C675" s="283"/>
      <c r="D675" s="283"/>
      <c r="E675" s="283"/>
      <c r="F675" s="283"/>
      <c r="G675" s="386"/>
      <c r="H675" s="386"/>
      <c r="I675" s="386"/>
      <c r="J675" s="386"/>
      <c r="K675" s="386"/>
      <c r="L675" s="386"/>
      <c r="M675" s="386"/>
      <c r="N675" s="386"/>
      <c r="O675" s="386"/>
      <c r="P675" s="283"/>
      <c r="Q675" s="283"/>
      <c r="R675" s="283"/>
      <c r="S675" s="283"/>
      <c r="T675" s="283"/>
      <c r="U675" s="283"/>
      <c r="V675" s="283"/>
      <c r="W675" s="283"/>
      <c r="X675" s="283"/>
      <c r="Y675" s="283"/>
      <c r="Z675" s="283"/>
    </row>
    <row r="676" spans="1:26" ht="15.75" customHeight="1">
      <c r="A676" s="386"/>
      <c r="B676" s="283"/>
      <c r="C676" s="283"/>
      <c r="D676" s="283"/>
      <c r="E676" s="283"/>
      <c r="F676" s="283"/>
      <c r="G676" s="386"/>
      <c r="H676" s="386"/>
      <c r="I676" s="386"/>
      <c r="J676" s="386"/>
      <c r="K676" s="386"/>
      <c r="L676" s="386"/>
      <c r="M676" s="386"/>
      <c r="N676" s="386"/>
      <c r="O676" s="386"/>
      <c r="P676" s="283"/>
      <c r="Q676" s="283"/>
      <c r="R676" s="283"/>
      <c r="S676" s="283"/>
      <c r="T676" s="283"/>
      <c r="U676" s="283"/>
      <c r="V676" s="283"/>
      <c r="W676" s="283"/>
      <c r="X676" s="283"/>
      <c r="Y676" s="283"/>
      <c r="Z676" s="283"/>
    </row>
    <row r="677" spans="1:26" ht="15.75" customHeight="1">
      <c r="A677" s="386"/>
      <c r="B677" s="283"/>
      <c r="C677" s="283"/>
      <c r="D677" s="283"/>
      <c r="E677" s="283"/>
      <c r="F677" s="283"/>
      <c r="G677" s="386"/>
      <c r="H677" s="386"/>
      <c r="I677" s="386"/>
      <c r="J677" s="386"/>
      <c r="K677" s="386"/>
      <c r="L677" s="386"/>
      <c r="M677" s="386"/>
      <c r="N677" s="386"/>
      <c r="O677" s="386"/>
      <c r="P677" s="283"/>
      <c r="Q677" s="283"/>
      <c r="R677" s="283"/>
      <c r="S677" s="283"/>
      <c r="T677" s="283"/>
      <c r="U677" s="283"/>
      <c r="V677" s="283"/>
      <c r="W677" s="283"/>
      <c r="X677" s="283"/>
      <c r="Y677" s="283"/>
      <c r="Z677" s="283"/>
    </row>
    <row r="678" spans="1:26" ht="15.75" customHeight="1">
      <c r="A678" s="386"/>
      <c r="B678" s="283"/>
      <c r="C678" s="283"/>
      <c r="D678" s="283"/>
      <c r="E678" s="283"/>
      <c r="F678" s="283"/>
      <c r="G678" s="386"/>
      <c r="H678" s="386"/>
      <c r="I678" s="386"/>
      <c r="J678" s="386"/>
      <c r="K678" s="386"/>
      <c r="L678" s="386"/>
      <c r="M678" s="386"/>
      <c r="N678" s="386"/>
      <c r="O678" s="386"/>
      <c r="P678" s="283"/>
      <c r="Q678" s="283"/>
      <c r="R678" s="283"/>
      <c r="S678" s="283"/>
      <c r="T678" s="283"/>
      <c r="U678" s="283"/>
      <c r="V678" s="283"/>
      <c r="W678" s="283"/>
      <c r="X678" s="283"/>
      <c r="Y678" s="283"/>
      <c r="Z678" s="283"/>
    </row>
    <row r="679" spans="1:26" ht="15.75" customHeight="1">
      <c r="A679" s="386"/>
      <c r="B679" s="283"/>
      <c r="C679" s="283"/>
      <c r="D679" s="283"/>
      <c r="E679" s="283"/>
      <c r="F679" s="283"/>
      <c r="G679" s="386"/>
      <c r="H679" s="386"/>
      <c r="I679" s="386"/>
      <c r="J679" s="386"/>
      <c r="K679" s="386"/>
      <c r="L679" s="386"/>
      <c r="M679" s="386"/>
      <c r="N679" s="386"/>
      <c r="O679" s="386"/>
      <c r="P679" s="283"/>
      <c r="Q679" s="283"/>
      <c r="R679" s="283"/>
      <c r="S679" s="283"/>
      <c r="T679" s="283"/>
      <c r="U679" s="283"/>
      <c r="V679" s="283"/>
      <c r="W679" s="283"/>
      <c r="X679" s="283"/>
      <c r="Y679" s="283"/>
      <c r="Z679" s="283"/>
    </row>
    <row r="680" spans="1:26" ht="15.75" customHeight="1">
      <c r="A680" s="386"/>
      <c r="B680" s="283"/>
      <c r="C680" s="283"/>
      <c r="D680" s="283"/>
      <c r="E680" s="283"/>
      <c r="F680" s="283"/>
      <c r="G680" s="386"/>
      <c r="H680" s="386"/>
      <c r="I680" s="386"/>
      <c r="J680" s="386"/>
      <c r="K680" s="386"/>
      <c r="L680" s="386"/>
      <c r="M680" s="386"/>
      <c r="N680" s="386"/>
      <c r="O680" s="386"/>
      <c r="P680" s="283"/>
      <c r="Q680" s="283"/>
      <c r="R680" s="283"/>
      <c r="S680" s="283"/>
      <c r="T680" s="283"/>
      <c r="U680" s="283"/>
      <c r="V680" s="283"/>
      <c r="W680" s="283"/>
      <c r="X680" s="283"/>
      <c r="Y680" s="283"/>
      <c r="Z680" s="283"/>
    </row>
    <row r="681" spans="1:26" ht="15.75" customHeight="1">
      <c r="A681" s="386"/>
      <c r="B681" s="283"/>
      <c r="C681" s="283"/>
      <c r="D681" s="283"/>
      <c r="E681" s="283"/>
      <c r="F681" s="283"/>
      <c r="G681" s="386"/>
      <c r="H681" s="386"/>
      <c r="I681" s="386"/>
      <c r="J681" s="386"/>
      <c r="K681" s="386"/>
      <c r="L681" s="386"/>
      <c r="M681" s="386"/>
      <c r="N681" s="386"/>
      <c r="O681" s="386"/>
      <c r="P681" s="283"/>
      <c r="Q681" s="283"/>
      <c r="R681" s="283"/>
      <c r="S681" s="283"/>
      <c r="T681" s="283"/>
      <c r="U681" s="283"/>
      <c r="V681" s="283"/>
      <c r="W681" s="283"/>
      <c r="X681" s="283"/>
      <c r="Y681" s="283"/>
      <c r="Z681" s="283"/>
    </row>
    <row r="682" spans="1:26" ht="15.75" customHeight="1">
      <c r="A682" s="386"/>
      <c r="B682" s="283"/>
      <c r="C682" s="283"/>
      <c r="D682" s="283"/>
      <c r="E682" s="283"/>
      <c r="F682" s="283"/>
      <c r="G682" s="386"/>
      <c r="H682" s="386"/>
      <c r="I682" s="386"/>
      <c r="J682" s="386"/>
      <c r="K682" s="386"/>
      <c r="L682" s="386"/>
      <c r="M682" s="386"/>
      <c r="N682" s="386"/>
      <c r="O682" s="386"/>
      <c r="P682" s="283"/>
      <c r="Q682" s="283"/>
      <c r="R682" s="283"/>
      <c r="S682" s="283"/>
      <c r="T682" s="283"/>
      <c r="U682" s="283"/>
      <c r="V682" s="283"/>
      <c r="W682" s="283"/>
      <c r="X682" s="283"/>
      <c r="Y682" s="283"/>
      <c r="Z682" s="283"/>
    </row>
    <row r="683" spans="1:26" ht="15.75" customHeight="1">
      <c r="A683" s="386"/>
      <c r="B683" s="283"/>
      <c r="C683" s="283"/>
      <c r="D683" s="283"/>
      <c r="E683" s="283"/>
      <c r="F683" s="283"/>
      <c r="G683" s="386"/>
      <c r="H683" s="386"/>
      <c r="I683" s="386"/>
      <c r="J683" s="386"/>
      <c r="K683" s="386"/>
      <c r="L683" s="386"/>
      <c r="M683" s="386"/>
      <c r="N683" s="386"/>
      <c r="O683" s="386"/>
      <c r="P683" s="283"/>
      <c r="Q683" s="283"/>
      <c r="R683" s="283"/>
      <c r="S683" s="283"/>
      <c r="T683" s="283"/>
      <c r="U683" s="283"/>
      <c r="V683" s="283"/>
      <c r="W683" s="283"/>
      <c r="X683" s="283"/>
      <c r="Y683" s="283"/>
      <c r="Z683" s="283"/>
    </row>
    <row r="684" spans="1:26" ht="15.75" customHeight="1">
      <c r="A684" s="386"/>
      <c r="B684" s="283"/>
      <c r="C684" s="283"/>
      <c r="D684" s="283"/>
      <c r="E684" s="283"/>
      <c r="F684" s="283"/>
      <c r="G684" s="386"/>
      <c r="H684" s="386"/>
      <c r="I684" s="386"/>
      <c r="J684" s="386"/>
      <c r="K684" s="386"/>
      <c r="L684" s="386"/>
      <c r="M684" s="386"/>
      <c r="N684" s="386"/>
      <c r="O684" s="386"/>
      <c r="P684" s="283"/>
      <c r="Q684" s="283"/>
      <c r="R684" s="283"/>
      <c r="S684" s="283"/>
      <c r="T684" s="283"/>
      <c r="U684" s="283"/>
      <c r="V684" s="283"/>
      <c r="W684" s="283"/>
      <c r="X684" s="283"/>
      <c r="Y684" s="283"/>
      <c r="Z684" s="283"/>
    </row>
    <row r="685" spans="1:26" ht="15.75" customHeight="1">
      <c r="A685" s="386"/>
      <c r="B685" s="283"/>
      <c r="C685" s="283"/>
      <c r="D685" s="283"/>
      <c r="E685" s="283"/>
      <c r="F685" s="283"/>
      <c r="G685" s="386"/>
      <c r="H685" s="386"/>
      <c r="I685" s="386"/>
      <c r="J685" s="386"/>
      <c r="K685" s="386"/>
      <c r="L685" s="386"/>
      <c r="M685" s="386"/>
      <c r="N685" s="386"/>
      <c r="O685" s="386"/>
      <c r="P685" s="283"/>
      <c r="Q685" s="283"/>
      <c r="R685" s="283"/>
      <c r="S685" s="283"/>
      <c r="T685" s="283"/>
      <c r="U685" s="283"/>
      <c r="V685" s="283"/>
      <c r="W685" s="283"/>
      <c r="X685" s="283"/>
      <c r="Y685" s="283"/>
      <c r="Z685" s="283"/>
    </row>
    <row r="686" spans="1:26" ht="15.75" customHeight="1">
      <c r="A686" s="386"/>
      <c r="B686" s="283"/>
      <c r="C686" s="283"/>
      <c r="D686" s="283"/>
      <c r="E686" s="283"/>
      <c r="F686" s="283"/>
      <c r="G686" s="386"/>
      <c r="H686" s="386"/>
      <c r="I686" s="386"/>
      <c r="J686" s="386"/>
      <c r="K686" s="386"/>
      <c r="L686" s="386"/>
      <c r="M686" s="386"/>
      <c r="N686" s="386"/>
      <c r="O686" s="386"/>
      <c r="P686" s="283"/>
      <c r="Q686" s="283"/>
      <c r="R686" s="283"/>
      <c r="S686" s="283"/>
      <c r="T686" s="283"/>
      <c r="U686" s="283"/>
      <c r="V686" s="283"/>
      <c r="W686" s="283"/>
      <c r="X686" s="283"/>
      <c r="Y686" s="283"/>
      <c r="Z686" s="283"/>
    </row>
    <row r="687" spans="1:26" ht="15.75" customHeight="1">
      <c r="A687" s="386"/>
      <c r="B687" s="283"/>
      <c r="C687" s="283"/>
      <c r="D687" s="283"/>
      <c r="E687" s="283"/>
      <c r="F687" s="283"/>
      <c r="G687" s="386"/>
      <c r="H687" s="386"/>
      <c r="I687" s="386"/>
      <c r="J687" s="386"/>
      <c r="K687" s="386"/>
      <c r="L687" s="386"/>
      <c r="M687" s="386"/>
      <c r="N687" s="386"/>
      <c r="O687" s="386"/>
      <c r="P687" s="283"/>
      <c r="Q687" s="283"/>
      <c r="R687" s="283"/>
      <c r="S687" s="283"/>
      <c r="T687" s="283"/>
      <c r="U687" s="283"/>
      <c r="V687" s="283"/>
      <c r="W687" s="283"/>
      <c r="X687" s="283"/>
      <c r="Y687" s="283"/>
      <c r="Z687" s="283"/>
    </row>
    <row r="688" spans="1:26" ht="15.75" customHeight="1">
      <c r="A688" s="386"/>
      <c r="B688" s="283"/>
      <c r="C688" s="283"/>
      <c r="D688" s="283"/>
      <c r="E688" s="283"/>
      <c r="F688" s="283"/>
      <c r="G688" s="386"/>
      <c r="H688" s="386"/>
      <c r="I688" s="386"/>
      <c r="J688" s="386"/>
      <c r="K688" s="386"/>
      <c r="L688" s="386"/>
      <c r="M688" s="386"/>
      <c r="N688" s="386"/>
      <c r="O688" s="386"/>
      <c r="P688" s="283"/>
      <c r="Q688" s="283"/>
      <c r="R688" s="283"/>
      <c r="S688" s="283"/>
      <c r="T688" s="283"/>
      <c r="U688" s="283"/>
      <c r="V688" s="283"/>
      <c r="W688" s="283"/>
      <c r="X688" s="283"/>
      <c r="Y688" s="283"/>
      <c r="Z688" s="283"/>
    </row>
    <row r="689" spans="1:26" ht="15.75" customHeight="1">
      <c r="A689" s="386"/>
      <c r="B689" s="283"/>
      <c r="C689" s="283"/>
      <c r="D689" s="283"/>
      <c r="E689" s="283"/>
      <c r="F689" s="283"/>
      <c r="G689" s="386"/>
      <c r="H689" s="386"/>
      <c r="I689" s="386"/>
      <c r="J689" s="386"/>
      <c r="K689" s="386"/>
      <c r="L689" s="386"/>
      <c r="M689" s="386"/>
      <c r="N689" s="386"/>
      <c r="O689" s="386"/>
      <c r="P689" s="283"/>
      <c r="Q689" s="283"/>
      <c r="R689" s="283"/>
      <c r="S689" s="283"/>
      <c r="T689" s="283"/>
      <c r="U689" s="283"/>
      <c r="V689" s="283"/>
      <c r="W689" s="283"/>
      <c r="X689" s="283"/>
      <c r="Y689" s="283"/>
      <c r="Z689" s="283"/>
    </row>
    <row r="690" spans="1:26" ht="15.75" customHeight="1">
      <c r="A690" s="386"/>
      <c r="B690" s="283"/>
      <c r="C690" s="283"/>
      <c r="D690" s="283"/>
      <c r="E690" s="283"/>
      <c r="F690" s="283"/>
      <c r="G690" s="386"/>
      <c r="H690" s="386"/>
      <c r="I690" s="386"/>
      <c r="J690" s="386"/>
      <c r="K690" s="386"/>
      <c r="L690" s="386"/>
      <c r="M690" s="386"/>
      <c r="N690" s="386"/>
      <c r="O690" s="386"/>
      <c r="P690" s="283"/>
      <c r="Q690" s="283"/>
      <c r="R690" s="283"/>
      <c r="S690" s="283"/>
      <c r="T690" s="283"/>
      <c r="U690" s="283"/>
      <c r="V690" s="283"/>
      <c r="W690" s="283"/>
      <c r="X690" s="283"/>
      <c r="Y690" s="283"/>
      <c r="Z690" s="283"/>
    </row>
    <row r="691" spans="1:26" ht="15.75" customHeight="1">
      <c r="A691" s="386"/>
      <c r="B691" s="283"/>
      <c r="C691" s="283"/>
      <c r="D691" s="283"/>
      <c r="E691" s="283"/>
      <c r="F691" s="283"/>
      <c r="G691" s="386"/>
      <c r="H691" s="386"/>
      <c r="I691" s="386"/>
      <c r="J691" s="386"/>
      <c r="K691" s="386"/>
      <c r="L691" s="386"/>
      <c r="M691" s="386"/>
      <c r="N691" s="386"/>
      <c r="O691" s="386"/>
      <c r="P691" s="283"/>
      <c r="Q691" s="283"/>
      <c r="R691" s="283"/>
      <c r="S691" s="283"/>
      <c r="T691" s="283"/>
      <c r="U691" s="283"/>
      <c r="V691" s="283"/>
      <c r="W691" s="283"/>
      <c r="X691" s="283"/>
      <c r="Y691" s="283"/>
      <c r="Z691" s="283"/>
    </row>
    <row r="692" spans="1:26" ht="15.75" customHeight="1">
      <c r="A692" s="386"/>
      <c r="B692" s="283"/>
      <c r="C692" s="283"/>
      <c r="D692" s="283"/>
      <c r="E692" s="283"/>
      <c r="F692" s="283"/>
      <c r="G692" s="386"/>
      <c r="H692" s="386"/>
      <c r="I692" s="386"/>
      <c r="J692" s="386"/>
      <c r="K692" s="386"/>
      <c r="L692" s="386"/>
      <c r="M692" s="386"/>
      <c r="N692" s="386"/>
      <c r="O692" s="386"/>
      <c r="P692" s="283"/>
      <c r="Q692" s="283"/>
      <c r="R692" s="283"/>
      <c r="S692" s="283"/>
      <c r="T692" s="283"/>
      <c r="U692" s="283"/>
      <c r="V692" s="283"/>
      <c r="W692" s="283"/>
      <c r="X692" s="283"/>
      <c r="Y692" s="283"/>
      <c r="Z692" s="283"/>
    </row>
    <row r="693" spans="1:26" ht="15.75" customHeight="1">
      <c r="A693" s="386"/>
      <c r="B693" s="283"/>
      <c r="C693" s="283"/>
      <c r="D693" s="283"/>
      <c r="E693" s="283"/>
      <c r="F693" s="283"/>
      <c r="G693" s="386"/>
      <c r="H693" s="386"/>
      <c r="I693" s="386"/>
      <c r="J693" s="386"/>
      <c r="K693" s="386"/>
      <c r="L693" s="386"/>
      <c r="M693" s="386"/>
      <c r="N693" s="386"/>
      <c r="O693" s="386"/>
      <c r="P693" s="283"/>
      <c r="Q693" s="283"/>
      <c r="R693" s="283"/>
      <c r="S693" s="283"/>
      <c r="T693" s="283"/>
      <c r="U693" s="283"/>
      <c r="V693" s="283"/>
      <c r="W693" s="283"/>
      <c r="X693" s="283"/>
      <c r="Y693" s="283"/>
      <c r="Z693" s="283"/>
    </row>
    <row r="694" spans="1:26" ht="15.75" customHeight="1">
      <c r="A694" s="386"/>
      <c r="B694" s="283"/>
      <c r="C694" s="283"/>
      <c r="D694" s="283"/>
      <c r="E694" s="283"/>
      <c r="F694" s="283"/>
      <c r="G694" s="386"/>
      <c r="H694" s="386"/>
      <c r="I694" s="386"/>
      <c r="J694" s="386"/>
      <c r="K694" s="386"/>
      <c r="L694" s="386"/>
      <c r="M694" s="386"/>
      <c r="N694" s="386"/>
      <c r="O694" s="386"/>
      <c r="P694" s="283"/>
      <c r="Q694" s="283"/>
      <c r="R694" s="283"/>
      <c r="S694" s="283"/>
      <c r="T694" s="283"/>
      <c r="U694" s="283"/>
      <c r="V694" s="283"/>
      <c r="W694" s="283"/>
      <c r="X694" s="283"/>
      <c r="Y694" s="283"/>
      <c r="Z694" s="283"/>
    </row>
    <row r="695" spans="1:26" ht="15.75" customHeight="1">
      <c r="A695" s="386"/>
      <c r="B695" s="283"/>
      <c r="C695" s="283"/>
      <c r="D695" s="283"/>
      <c r="E695" s="283"/>
      <c r="F695" s="283"/>
      <c r="G695" s="386"/>
      <c r="H695" s="386"/>
      <c r="I695" s="386"/>
      <c r="J695" s="386"/>
      <c r="K695" s="386"/>
      <c r="L695" s="386"/>
      <c r="M695" s="386"/>
      <c r="N695" s="386"/>
      <c r="O695" s="386"/>
      <c r="P695" s="283"/>
      <c r="Q695" s="283"/>
      <c r="R695" s="283"/>
      <c r="S695" s="283"/>
      <c r="T695" s="283"/>
      <c r="U695" s="283"/>
      <c r="V695" s="283"/>
      <c r="W695" s="283"/>
      <c r="X695" s="283"/>
      <c r="Y695" s="283"/>
      <c r="Z695" s="283"/>
    </row>
    <row r="696" spans="1:26" ht="15.75" customHeight="1">
      <c r="A696" s="386"/>
      <c r="B696" s="283"/>
      <c r="C696" s="283"/>
      <c r="D696" s="283"/>
      <c r="E696" s="283"/>
      <c r="F696" s="283"/>
      <c r="G696" s="386"/>
      <c r="H696" s="386"/>
      <c r="I696" s="386"/>
      <c r="J696" s="386"/>
      <c r="K696" s="386"/>
      <c r="L696" s="386"/>
      <c r="M696" s="386"/>
      <c r="N696" s="386"/>
      <c r="O696" s="386"/>
      <c r="P696" s="283"/>
      <c r="Q696" s="283"/>
      <c r="R696" s="283"/>
      <c r="S696" s="283"/>
      <c r="T696" s="283"/>
      <c r="U696" s="283"/>
      <c r="V696" s="283"/>
      <c r="W696" s="283"/>
      <c r="X696" s="283"/>
      <c r="Y696" s="283"/>
      <c r="Z696" s="283"/>
    </row>
    <row r="697" spans="1:26" ht="15.75" customHeight="1">
      <c r="A697" s="386"/>
      <c r="B697" s="283"/>
      <c r="C697" s="283"/>
      <c r="D697" s="283"/>
      <c r="E697" s="283"/>
      <c r="F697" s="283"/>
      <c r="G697" s="386"/>
      <c r="H697" s="386"/>
      <c r="I697" s="386"/>
      <c r="J697" s="386"/>
      <c r="K697" s="386"/>
      <c r="L697" s="386"/>
      <c r="M697" s="386"/>
      <c r="N697" s="386"/>
      <c r="O697" s="386"/>
      <c r="P697" s="283"/>
      <c r="Q697" s="283"/>
      <c r="R697" s="283"/>
      <c r="S697" s="283"/>
      <c r="T697" s="283"/>
      <c r="U697" s="283"/>
      <c r="V697" s="283"/>
      <c r="W697" s="283"/>
      <c r="X697" s="283"/>
      <c r="Y697" s="283"/>
      <c r="Z697" s="283"/>
    </row>
    <row r="698" spans="1:26" ht="15.75" customHeight="1">
      <c r="A698" s="386"/>
      <c r="B698" s="283"/>
      <c r="C698" s="283"/>
      <c r="D698" s="283"/>
      <c r="E698" s="283"/>
      <c r="F698" s="283"/>
      <c r="G698" s="386"/>
      <c r="H698" s="386"/>
      <c r="I698" s="386"/>
      <c r="J698" s="386"/>
      <c r="K698" s="386"/>
      <c r="L698" s="386"/>
      <c r="M698" s="386"/>
      <c r="N698" s="386"/>
      <c r="O698" s="386"/>
      <c r="P698" s="283"/>
      <c r="Q698" s="283"/>
      <c r="R698" s="283"/>
      <c r="S698" s="283"/>
      <c r="T698" s="283"/>
      <c r="U698" s="283"/>
      <c r="V698" s="283"/>
      <c r="W698" s="283"/>
      <c r="X698" s="283"/>
      <c r="Y698" s="283"/>
      <c r="Z698" s="283"/>
    </row>
    <row r="699" spans="1:26" ht="15.75" customHeight="1">
      <c r="A699" s="386"/>
      <c r="B699" s="283"/>
      <c r="C699" s="283"/>
      <c r="D699" s="283"/>
      <c r="E699" s="283"/>
      <c r="F699" s="283"/>
      <c r="G699" s="386"/>
      <c r="H699" s="386"/>
      <c r="I699" s="386"/>
      <c r="J699" s="386"/>
      <c r="K699" s="386"/>
      <c r="L699" s="386"/>
      <c r="M699" s="386"/>
      <c r="N699" s="386"/>
      <c r="O699" s="386"/>
      <c r="P699" s="283"/>
      <c r="Q699" s="283"/>
      <c r="R699" s="283"/>
      <c r="S699" s="283"/>
      <c r="T699" s="283"/>
      <c r="U699" s="283"/>
      <c r="V699" s="283"/>
      <c r="W699" s="283"/>
      <c r="X699" s="283"/>
      <c r="Y699" s="283"/>
      <c r="Z699" s="283"/>
    </row>
    <row r="700" spans="1:26" ht="15.75" customHeight="1">
      <c r="A700" s="386"/>
      <c r="B700" s="283"/>
      <c r="C700" s="283"/>
      <c r="D700" s="283"/>
      <c r="E700" s="283"/>
      <c r="F700" s="283"/>
      <c r="G700" s="386"/>
      <c r="H700" s="386"/>
      <c r="I700" s="386"/>
      <c r="J700" s="386"/>
      <c r="K700" s="386"/>
      <c r="L700" s="386"/>
      <c r="M700" s="386"/>
      <c r="N700" s="386"/>
      <c r="O700" s="386"/>
      <c r="P700" s="283"/>
      <c r="Q700" s="283"/>
      <c r="R700" s="283"/>
      <c r="S700" s="283"/>
      <c r="T700" s="283"/>
      <c r="U700" s="283"/>
      <c r="V700" s="283"/>
      <c r="W700" s="283"/>
      <c r="X700" s="283"/>
      <c r="Y700" s="283"/>
      <c r="Z700" s="283"/>
    </row>
    <row r="701" spans="1:26" ht="15.75" customHeight="1">
      <c r="A701" s="386"/>
      <c r="B701" s="283"/>
      <c r="C701" s="283"/>
      <c r="D701" s="283"/>
      <c r="E701" s="283"/>
      <c r="F701" s="283"/>
      <c r="G701" s="386"/>
      <c r="H701" s="386"/>
      <c r="I701" s="386"/>
      <c r="J701" s="386"/>
      <c r="K701" s="386"/>
      <c r="L701" s="386"/>
      <c r="M701" s="386"/>
      <c r="N701" s="386"/>
      <c r="O701" s="386"/>
      <c r="P701" s="283"/>
      <c r="Q701" s="283"/>
      <c r="R701" s="283"/>
      <c r="S701" s="283"/>
      <c r="T701" s="283"/>
      <c r="U701" s="283"/>
      <c r="V701" s="283"/>
      <c r="W701" s="283"/>
      <c r="X701" s="283"/>
      <c r="Y701" s="283"/>
      <c r="Z701" s="283"/>
    </row>
    <row r="702" spans="1:26" ht="15.75" customHeight="1">
      <c r="A702" s="386"/>
      <c r="B702" s="283"/>
      <c r="C702" s="283"/>
      <c r="D702" s="283"/>
      <c r="E702" s="283"/>
      <c r="F702" s="283"/>
      <c r="G702" s="386"/>
      <c r="H702" s="386"/>
      <c r="I702" s="386"/>
      <c r="J702" s="386"/>
      <c r="K702" s="386"/>
      <c r="L702" s="386"/>
      <c r="M702" s="386"/>
      <c r="N702" s="386"/>
      <c r="O702" s="386"/>
      <c r="P702" s="283"/>
      <c r="Q702" s="283"/>
      <c r="R702" s="283"/>
      <c r="S702" s="283"/>
      <c r="T702" s="283"/>
      <c r="U702" s="283"/>
      <c r="V702" s="283"/>
      <c r="W702" s="283"/>
      <c r="X702" s="283"/>
      <c r="Y702" s="283"/>
      <c r="Z702" s="283"/>
    </row>
    <row r="703" spans="1:26" ht="15.75" customHeight="1">
      <c r="A703" s="386"/>
      <c r="B703" s="283"/>
      <c r="C703" s="283"/>
      <c r="D703" s="283"/>
      <c r="E703" s="283"/>
      <c r="F703" s="283"/>
      <c r="G703" s="386"/>
      <c r="H703" s="386"/>
      <c r="I703" s="386"/>
      <c r="J703" s="386"/>
      <c r="K703" s="386"/>
      <c r="L703" s="386"/>
      <c r="M703" s="386"/>
      <c r="N703" s="386"/>
      <c r="O703" s="386"/>
      <c r="P703" s="283"/>
      <c r="Q703" s="283"/>
      <c r="R703" s="283"/>
      <c r="S703" s="283"/>
      <c r="T703" s="283"/>
      <c r="U703" s="283"/>
      <c r="V703" s="283"/>
      <c r="W703" s="283"/>
      <c r="X703" s="283"/>
      <c r="Y703" s="283"/>
      <c r="Z703" s="283"/>
    </row>
    <row r="704" spans="1:26" ht="15.75" customHeight="1">
      <c r="A704" s="386"/>
      <c r="B704" s="283"/>
      <c r="C704" s="283"/>
      <c r="D704" s="283"/>
      <c r="E704" s="283"/>
      <c r="F704" s="283"/>
      <c r="G704" s="386"/>
      <c r="H704" s="386"/>
      <c r="I704" s="386"/>
      <c r="J704" s="386"/>
      <c r="K704" s="386"/>
      <c r="L704" s="386"/>
      <c r="M704" s="386"/>
      <c r="N704" s="386"/>
      <c r="O704" s="386"/>
      <c r="P704" s="283"/>
      <c r="Q704" s="283"/>
      <c r="R704" s="283"/>
      <c r="S704" s="283"/>
      <c r="T704" s="283"/>
      <c r="U704" s="283"/>
      <c r="V704" s="283"/>
      <c r="W704" s="283"/>
      <c r="X704" s="283"/>
      <c r="Y704" s="283"/>
      <c r="Z704" s="283"/>
    </row>
    <row r="705" spans="1:26" ht="15.75" customHeight="1">
      <c r="A705" s="386"/>
      <c r="B705" s="283"/>
      <c r="C705" s="283"/>
      <c r="D705" s="283"/>
      <c r="E705" s="283"/>
      <c r="F705" s="283"/>
      <c r="G705" s="386"/>
      <c r="H705" s="386"/>
      <c r="I705" s="386"/>
      <c r="J705" s="386"/>
      <c r="K705" s="386"/>
      <c r="L705" s="386"/>
      <c r="M705" s="386"/>
      <c r="N705" s="386"/>
      <c r="O705" s="386"/>
      <c r="P705" s="283"/>
      <c r="Q705" s="283"/>
      <c r="R705" s="283"/>
      <c r="S705" s="283"/>
      <c r="T705" s="283"/>
      <c r="U705" s="283"/>
      <c r="V705" s="283"/>
      <c r="W705" s="283"/>
      <c r="X705" s="283"/>
      <c r="Y705" s="283"/>
      <c r="Z705" s="283"/>
    </row>
    <row r="706" spans="1:26" ht="15.75" customHeight="1">
      <c r="A706" s="386"/>
      <c r="B706" s="283"/>
      <c r="C706" s="283"/>
      <c r="D706" s="283"/>
      <c r="E706" s="283"/>
      <c r="F706" s="283"/>
      <c r="G706" s="386"/>
      <c r="H706" s="386"/>
      <c r="I706" s="386"/>
      <c r="J706" s="386"/>
      <c r="K706" s="386"/>
      <c r="L706" s="386"/>
      <c r="M706" s="386"/>
      <c r="N706" s="386"/>
      <c r="O706" s="386"/>
      <c r="P706" s="283"/>
      <c r="Q706" s="283"/>
      <c r="R706" s="283"/>
      <c r="S706" s="283"/>
      <c r="T706" s="283"/>
      <c r="U706" s="283"/>
      <c r="V706" s="283"/>
      <c r="W706" s="283"/>
      <c r="X706" s="283"/>
      <c r="Y706" s="283"/>
      <c r="Z706" s="283"/>
    </row>
    <row r="707" spans="1:26" ht="15.75" customHeight="1">
      <c r="A707" s="386"/>
      <c r="B707" s="283"/>
      <c r="C707" s="283"/>
      <c r="D707" s="283"/>
      <c r="E707" s="283"/>
      <c r="F707" s="283"/>
      <c r="G707" s="386"/>
      <c r="H707" s="386"/>
      <c r="I707" s="386"/>
      <c r="J707" s="386"/>
      <c r="K707" s="386"/>
      <c r="L707" s="386"/>
      <c r="M707" s="386"/>
      <c r="N707" s="386"/>
      <c r="O707" s="386"/>
      <c r="P707" s="283"/>
      <c r="Q707" s="283"/>
      <c r="R707" s="283"/>
      <c r="S707" s="283"/>
      <c r="T707" s="283"/>
      <c r="U707" s="283"/>
      <c r="V707" s="283"/>
      <c r="W707" s="283"/>
      <c r="X707" s="283"/>
      <c r="Y707" s="283"/>
      <c r="Z707" s="283"/>
    </row>
    <row r="708" spans="1:26" ht="15.75" customHeight="1">
      <c r="A708" s="386"/>
      <c r="B708" s="283"/>
      <c r="C708" s="283"/>
      <c r="D708" s="283"/>
      <c r="E708" s="283"/>
      <c r="F708" s="283"/>
      <c r="G708" s="386"/>
      <c r="H708" s="386"/>
      <c r="I708" s="386"/>
      <c r="J708" s="386"/>
      <c r="K708" s="386"/>
      <c r="L708" s="386"/>
      <c r="M708" s="386"/>
      <c r="N708" s="386"/>
      <c r="O708" s="386"/>
      <c r="P708" s="283"/>
      <c r="Q708" s="283"/>
      <c r="R708" s="283"/>
      <c r="S708" s="283"/>
      <c r="T708" s="283"/>
      <c r="U708" s="283"/>
      <c r="V708" s="283"/>
      <c r="W708" s="283"/>
      <c r="X708" s="283"/>
      <c r="Y708" s="283"/>
      <c r="Z708" s="283"/>
    </row>
    <row r="709" spans="1:26" ht="15.75" customHeight="1">
      <c r="A709" s="386"/>
      <c r="B709" s="283"/>
      <c r="C709" s="283"/>
      <c r="D709" s="283"/>
      <c r="E709" s="283"/>
      <c r="F709" s="283"/>
      <c r="G709" s="386"/>
      <c r="H709" s="386"/>
      <c r="I709" s="386"/>
      <c r="J709" s="386"/>
      <c r="K709" s="386"/>
      <c r="L709" s="386"/>
      <c r="M709" s="386"/>
      <c r="N709" s="386"/>
      <c r="O709" s="386"/>
      <c r="P709" s="283"/>
      <c r="Q709" s="283"/>
      <c r="R709" s="283"/>
      <c r="S709" s="283"/>
      <c r="T709" s="283"/>
      <c r="U709" s="283"/>
      <c r="V709" s="283"/>
      <c r="W709" s="283"/>
      <c r="X709" s="283"/>
      <c r="Y709" s="283"/>
      <c r="Z709" s="283"/>
    </row>
    <row r="710" spans="1:26" ht="15.75" customHeight="1">
      <c r="A710" s="386"/>
      <c r="B710" s="283"/>
      <c r="C710" s="283"/>
      <c r="D710" s="283"/>
      <c r="E710" s="283"/>
      <c r="F710" s="283"/>
      <c r="G710" s="386"/>
      <c r="H710" s="386"/>
      <c r="I710" s="386"/>
      <c r="J710" s="386"/>
      <c r="K710" s="386"/>
      <c r="L710" s="386"/>
      <c r="M710" s="386"/>
      <c r="N710" s="386"/>
      <c r="O710" s="386"/>
      <c r="P710" s="283"/>
      <c r="Q710" s="283"/>
      <c r="R710" s="283"/>
      <c r="S710" s="283"/>
      <c r="T710" s="283"/>
      <c r="U710" s="283"/>
      <c r="V710" s="283"/>
      <c r="W710" s="283"/>
      <c r="X710" s="283"/>
      <c r="Y710" s="283"/>
      <c r="Z710" s="283"/>
    </row>
    <row r="711" spans="1:26" ht="15.75" customHeight="1">
      <c r="A711" s="386"/>
      <c r="B711" s="283"/>
      <c r="C711" s="283"/>
      <c r="D711" s="283"/>
      <c r="E711" s="283"/>
      <c r="F711" s="283"/>
      <c r="G711" s="386"/>
      <c r="H711" s="386"/>
      <c r="I711" s="386"/>
      <c r="J711" s="386"/>
      <c r="K711" s="386"/>
      <c r="L711" s="386"/>
      <c r="M711" s="386"/>
      <c r="N711" s="386"/>
      <c r="O711" s="386"/>
      <c r="P711" s="283"/>
      <c r="Q711" s="283"/>
      <c r="R711" s="283"/>
      <c r="S711" s="283"/>
      <c r="T711" s="283"/>
      <c r="U711" s="283"/>
      <c r="V711" s="283"/>
      <c r="W711" s="283"/>
      <c r="X711" s="283"/>
      <c r="Y711" s="283"/>
      <c r="Z711" s="283"/>
    </row>
    <row r="712" spans="1:26" ht="15.75" customHeight="1">
      <c r="A712" s="386"/>
      <c r="B712" s="283"/>
      <c r="C712" s="283"/>
      <c r="D712" s="283"/>
      <c r="E712" s="283"/>
      <c r="F712" s="283"/>
      <c r="G712" s="386"/>
      <c r="H712" s="386"/>
      <c r="I712" s="386"/>
      <c r="J712" s="386"/>
      <c r="K712" s="386"/>
      <c r="L712" s="386"/>
      <c r="M712" s="386"/>
      <c r="N712" s="386"/>
      <c r="O712" s="386"/>
      <c r="P712" s="283"/>
      <c r="Q712" s="283"/>
      <c r="R712" s="283"/>
      <c r="S712" s="283"/>
      <c r="T712" s="283"/>
      <c r="U712" s="283"/>
      <c r="V712" s="283"/>
      <c r="W712" s="283"/>
      <c r="X712" s="283"/>
      <c r="Y712" s="283"/>
      <c r="Z712" s="283"/>
    </row>
    <row r="713" spans="1:26" ht="15.75" customHeight="1">
      <c r="A713" s="386"/>
      <c r="B713" s="283"/>
      <c r="C713" s="283"/>
      <c r="D713" s="283"/>
      <c r="E713" s="283"/>
      <c r="F713" s="283"/>
      <c r="G713" s="386"/>
      <c r="H713" s="386"/>
      <c r="I713" s="386"/>
      <c r="J713" s="386"/>
      <c r="K713" s="386"/>
      <c r="L713" s="386"/>
      <c r="M713" s="386"/>
      <c r="N713" s="386"/>
      <c r="O713" s="386"/>
      <c r="P713" s="283"/>
      <c r="Q713" s="283"/>
      <c r="R713" s="283"/>
      <c r="S713" s="283"/>
      <c r="T713" s="283"/>
      <c r="U713" s="283"/>
      <c r="V713" s="283"/>
      <c r="W713" s="283"/>
      <c r="X713" s="283"/>
      <c r="Y713" s="283"/>
      <c r="Z713" s="283"/>
    </row>
    <row r="714" spans="1:26" ht="15.75" customHeight="1">
      <c r="A714" s="386"/>
      <c r="B714" s="283"/>
      <c r="C714" s="283"/>
      <c r="D714" s="283"/>
      <c r="E714" s="283"/>
      <c r="F714" s="283"/>
      <c r="G714" s="386"/>
      <c r="H714" s="386"/>
      <c r="I714" s="386"/>
      <c r="J714" s="386"/>
      <c r="K714" s="386"/>
      <c r="L714" s="386"/>
      <c r="M714" s="386"/>
      <c r="N714" s="386"/>
      <c r="O714" s="386"/>
      <c r="P714" s="283"/>
      <c r="Q714" s="283"/>
      <c r="R714" s="283"/>
      <c r="S714" s="283"/>
      <c r="T714" s="283"/>
      <c r="U714" s="283"/>
      <c r="V714" s="283"/>
      <c r="W714" s="283"/>
      <c r="X714" s="283"/>
      <c r="Y714" s="283"/>
      <c r="Z714" s="283"/>
    </row>
    <row r="715" spans="1:26" ht="15.75" customHeight="1">
      <c r="A715" s="386"/>
      <c r="B715" s="283"/>
      <c r="C715" s="283"/>
      <c r="D715" s="283"/>
      <c r="E715" s="283"/>
      <c r="F715" s="283"/>
      <c r="G715" s="386"/>
      <c r="H715" s="386"/>
      <c r="I715" s="386"/>
      <c r="J715" s="386"/>
      <c r="K715" s="386"/>
      <c r="L715" s="386"/>
      <c r="M715" s="386"/>
      <c r="N715" s="386"/>
      <c r="O715" s="386"/>
      <c r="P715" s="283"/>
      <c r="Q715" s="283"/>
      <c r="R715" s="283"/>
      <c r="S715" s="283"/>
      <c r="T715" s="283"/>
      <c r="U715" s="283"/>
      <c r="V715" s="283"/>
      <c r="W715" s="283"/>
      <c r="X715" s="283"/>
      <c r="Y715" s="283"/>
      <c r="Z715" s="283"/>
    </row>
    <row r="716" spans="1:26" ht="15.75" customHeight="1">
      <c r="A716" s="386"/>
      <c r="B716" s="283"/>
      <c r="C716" s="283"/>
      <c r="D716" s="283"/>
      <c r="E716" s="283"/>
      <c r="F716" s="283"/>
      <c r="G716" s="386"/>
      <c r="H716" s="386"/>
      <c r="I716" s="386"/>
      <c r="J716" s="386"/>
      <c r="K716" s="386"/>
      <c r="L716" s="386"/>
      <c r="M716" s="386"/>
      <c r="N716" s="386"/>
      <c r="O716" s="386"/>
      <c r="P716" s="283"/>
      <c r="Q716" s="283"/>
      <c r="R716" s="283"/>
      <c r="S716" s="283"/>
      <c r="T716" s="283"/>
      <c r="U716" s="283"/>
      <c r="V716" s="283"/>
      <c r="W716" s="283"/>
      <c r="X716" s="283"/>
      <c r="Y716" s="283"/>
      <c r="Z716" s="283"/>
    </row>
    <row r="717" spans="1:26" ht="15.75" customHeight="1">
      <c r="A717" s="386"/>
      <c r="B717" s="283"/>
      <c r="C717" s="283"/>
      <c r="D717" s="283"/>
      <c r="E717" s="283"/>
      <c r="F717" s="283"/>
      <c r="G717" s="386"/>
      <c r="H717" s="386"/>
      <c r="I717" s="386"/>
      <c r="J717" s="386"/>
      <c r="K717" s="386"/>
      <c r="L717" s="386"/>
      <c r="M717" s="386"/>
      <c r="N717" s="386"/>
      <c r="O717" s="386"/>
      <c r="P717" s="283"/>
      <c r="Q717" s="283"/>
      <c r="R717" s="283"/>
      <c r="S717" s="283"/>
      <c r="T717" s="283"/>
      <c r="U717" s="283"/>
      <c r="V717" s="283"/>
      <c r="W717" s="283"/>
      <c r="X717" s="283"/>
      <c r="Y717" s="283"/>
      <c r="Z717" s="283"/>
    </row>
    <row r="718" spans="1:26" ht="15.75" customHeight="1">
      <c r="A718" s="386"/>
      <c r="B718" s="283"/>
      <c r="C718" s="283"/>
      <c r="D718" s="283"/>
      <c r="E718" s="283"/>
      <c r="F718" s="283"/>
      <c r="G718" s="386"/>
      <c r="H718" s="386"/>
      <c r="I718" s="386"/>
      <c r="J718" s="386"/>
      <c r="K718" s="386"/>
      <c r="L718" s="386"/>
      <c r="M718" s="386"/>
      <c r="N718" s="386"/>
      <c r="O718" s="386"/>
      <c r="P718" s="283"/>
      <c r="Q718" s="283"/>
      <c r="R718" s="283"/>
      <c r="S718" s="283"/>
      <c r="T718" s="283"/>
      <c r="U718" s="283"/>
      <c r="V718" s="283"/>
      <c r="W718" s="283"/>
      <c r="X718" s="283"/>
      <c r="Y718" s="283"/>
      <c r="Z718" s="283"/>
    </row>
    <row r="719" spans="1:26" ht="15.75" customHeight="1">
      <c r="A719" s="386"/>
      <c r="B719" s="283"/>
      <c r="C719" s="283"/>
      <c r="D719" s="283"/>
      <c r="E719" s="283"/>
      <c r="F719" s="283"/>
      <c r="G719" s="386"/>
      <c r="H719" s="386"/>
      <c r="I719" s="386"/>
      <c r="J719" s="386"/>
      <c r="K719" s="386"/>
      <c r="L719" s="386"/>
      <c r="M719" s="386"/>
      <c r="N719" s="386"/>
      <c r="O719" s="386"/>
      <c r="P719" s="283"/>
      <c r="Q719" s="283"/>
      <c r="R719" s="283"/>
      <c r="S719" s="283"/>
      <c r="T719" s="283"/>
      <c r="U719" s="283"/>
      <c r="V719" s="283"/>
      <c r="W719" s="283"/>
      <c r="X719" s="283"/>
      <c r="Y719" s="283"/>
      <c r="Z719" s="283"/>
    </row>
    <row r="720" spans="1:26" ht="15.75" customHeight="1">
      <c r="A720" s="386"/>
      <c r="B720" s="283"/>
      <c r="C720" s="283"/>
      <c r="D720" s="283"/>
      <c r="E720" s="283"/>
      <c r="F720" s="283"/>
      <c r="G720" s="386"/>
      <c r="H720" s="386"/>
      <c r="I720" s="386"/>
      <c r="J720" s="386"/>
      <c r="K720" s="386"/>
      <c r="L720" s="386"/>
      <c r="M720" s="386"/>
      <c r="N720" s="386"/>
      <c r="O720" s="386"/>
      <c r="P720" s="283"/>
      <c r="Q720" s="283"/>
      <c r="R720" s="283"/>
      <c r="S720" s="283"/>
      <c r="T720" s="283"/>
      <c r="U720" s="283"/>
      <c r="V720" s="283"/>
      <c r="W720" s="283"/>
      <c r="X720" s="283"/>
      <c r="Y720" s="283"/>
      <c r="Z720" s="283"/>
    </row>
    <row r="721" spans="1:26" ht="15.75" customHeight="1">
      <c r="A721" s="386"/>
      <c r="B721" s="283"/>
      <c r="C721" s="283"/>
      <c r="D721" s="283"/>
      <c r="E721" s="283"/>
      <c r="F721" s="283"/>
      <c r="G721" s="386"/>
      <c r="H721" s="386"/>
      <c r="I721" s="386"/>
      <c r="J721" s="386"/>
      <c r="K721" s="386"/>
      <c r="L721" s="386"/>
      <c r="M721" s="386"/>
      <c r="N721" s="386"/>
      <c r="O721" s="386"/>
      <c r="P721" s="283"/>
      <c r="Q721" s="283"/>
      <c r="R721" s="283"/>
      <c r="S721" s="283"/>
      <c r="T721" s="283"/>
      <c r="U721" s="283"/>
      <c r="V721" s="283"/>
      <c r="W721" s="283"/>
      <c r="X721" s="283"/>
      <c r="Y721" s="283"/>
      <c r="Z721" s="283"/>
    </row>
    <row r="722" spans="1:26" ht="15.75" customHeight="1">
      <c r="A722" s="386"/>
      <c r="B722" s="283"/>
      <c r="C722" s="283"/>
      <c r="D722" s="283"/>
      <c r="E722" s="283"/>
      <c r="F722" s="283"/>
      <c r="G722" s="386"/>
      <c r="H722" s="386"/>
      <c r="I722" s="386"/>
      <c r="J722" s="386"/>
      <c r="K722" s="386"/>
      <c r="L722" s="386"/>
      <c r="M722" s="386"/>
      <c r="N722" s="386"/>
      <c r="O722" s="386"/>
      <c r="P722" s="283"/>
      <c r="Q722" s="283"/>
      <c r="R722" s="283"/>
      <c r="S722" s="283"/>
      <c r="T722" s="283"/>
      <c r="U722" s="283"/>
      <c r="V722" s="283"/>
      <c r="W722" s="283"/>
      <c r="X722" s="283"/>
      <c r="Y722" s="283"/>
      <c r="Z722" s="283"/>
    </row>
    <row r="723" spans="1:26" ht="15.75" customHeight="1">
      <c r="A723" s="386"/>
      <c r="B723" s="283"/>
      <c r="C723" s="283"/>
      <c r="D723" s="283"/>
      <c r="E723" s="283"/>
      <c r="F723" s="283"/>
      <c r="G723" s="386"/>
      <c r="H723" s="386"/>
      <c r="I723" s="386"/>
      <c r="J723" s="386"/>
      <c r="K723" s="386"/>
      <c r="L723" s="386"/>
      <c r="M723" s="386"/>
      <c r="N723" s="386"/>
      <c r="O723" s="386"/>
      <c r="P723" s="283"/>
      <c r="Q723" s="283"/>
      <c r="R723" s="283"/>
      <c r="S723" s="283"/>
      <c r="T723" s="283"/>
      <c r="U723" s="283"/>
      <c r="V723" s="283"/>
      <c r="W723" s="283"/>
      <c r="X723" s="283"/>
      <c r="Y723" s="283"/>
      <c r="Z723" s="283"/>
    </row>
    <row r="724" spans="1:26" ht="15.75" customHeight="1">
      <c r="A724" s="386"/>
      <c r="B724" s="283"/>
      <c r="C724" s="283"/>
      <c r="D724" s="283"/>
      <c r="E724" s="283"/>
      <c r="F724" s="283"/>
      <c r="G724" s="386"/>
      <c r="H724" s="386"/>
      <c r="I724" s="386"/>
      <c r="J724" s="386"/>
      <c r="K724" s="386"/>
      <c r="L724" s="386"/>
      <c r="M724" s="386"/>
      <c r="N724" s="386"/>
      <c r="O724" s="386"/>
      <c r="P724" s="283"/>
      <c r="Q724" s="283"/>
      <c r="R724" s="283"/>
      <c r="S724" s="283"/>
      <c r="T724" s="283"/>
      <c r="U724" s="283"/>
      <c r="V724" s="283"/>
      <c r="W724" s="283"/>
      <c r="X724" s="283"/>
      <c r="Y724" s="283"/>
      <c r="Z724" s="283"/>
    </row>
    <row r="725" spans="1:26" ht="15.75" customHeight="1">
      <c r="A725" s="386"/>
      <c r="B725" s="283"/>
      <c r="C725" s="283"/>
      <c r="D725" s="283"/>
      <c r="E725" s="283"/>
      <c r="F725" s="283"/>
      <c r="G725" s="386"/>
      <c r="H725" s="386"/>
      <c r="I725" s="386"/>
      <c r="J725" s="386"/>
      <c r="K725" s="386"/>
      <c r="L725" s="386"/>
      <c r="M725" s="386"/>
      <c r="N725" s="386"/>
      <c r="O725" s="386"/>
      <c r="P725" s="283"/>
      <c r="Q725" s="283"/>
      <c r="R725" s="283"/>
      <c r="S725" s="283"/>
      <c r="T725" s="283"/>
      <c r="U725" s="283"/>
      <c r="V725" s="283"/>
      <c r="W725" s="283"/>
      <c r="X725" s="283"/>
      <c r="Y725" s="283"/>
      <c r="Z725" s="283"/>
    </row>
    <row r="726" spans="1:26" ht="15.75" customHeight="1">
      <c r="A726" s="386"/>
      <c r="B726" s="283"/>
      <c r="C726" s="283"/>
      <c r="D726" s="283"/>
      <c r="E726" s="283"/>
      <c r="F726" s="283"/>
      <c r="G726" s="386"/>
      <c r="H726" s="386"/>
      <c r="I726" s="386"/>
      <c r="J726" s="386"/>
      <c r="K726" s="386"/>
      <c r="L726" s="386"/>
      <c r="M726" s="386"/>
      <c r="N726" s="386"/>
      <c r="O726" s="386"/>
      <c r="P726" s="283"/>
      <c r="Q726" s="283"/>
      <c r="R726" s="283"/>
      <c r="S726" s="283"/>
      <c r="T726" s="283"/>
      <c r="U726" s="283"/>
      <c r="V726" s="283"/>
      <c r="W726" s="283"/>
      <c r="X726" s="283"/>
      <c r="Y726" s="283"/>
      <c r="Z726" s="283"/>
    </row>
    <row r="727" spans="1:26" ht="15.75" customHeight="1">
      <c r="A727" s="386"/>
      <c r="B727" s="283"/>
      <c r="C727" s="283"/>
      <c r="D727" s="283"/>
      <c r="E727" s="283"/>
      <c r="F727" s="283"/>
      <c r="G727" s="386"/>
      <c r="H727" s="386"/>
      <c r="I727" s="386"/>
      <c r="J727" s="386"/>
      <c r="K727" s="386"/>
      <c r="L727" s="386"/>
      <c r="M727" s="386"/>
      <c r="N727" s="386"/>
      <c r="O727" s="386"/>
      <c r="P727" s="283"/>
      <c r="Q727" s="283"/>
      <c r="R727" s="283"/>
      <c r="S727" s="283"/>
      <c r="T727" s="283"/>
      <c r="U727" s="283"/>
      <c r="V727" s="283"/>
      <c r="W727" s="283"/>
      <c r="X727" s="283"/>
      <c r="Y727" s="283"/>
      <c r="Z727" s="283"/>
    </row>
    <row r="728" spans="1:26" ht="15.75" customHeight="1">
      <c r="A728" s="386"/>
      <c r="B728" s="283"/>
      <c r="C728" s="283"/>
      <c r="D728" s="283"/>
      <c r="E728" s="283"/>
      <c r="F728" s="283"/>
      <c r="G728" s="386"/>
      <c r="H728" s="386"/>
      <c r="I728" s="386"/>
      <c r="J728" s="386"/>
      <c r="K728" s="386"/>
      <c r="L728" s="386"/>
      <c r="M728" s="386"/>
      <c r="N728" s="386"/>
      <c r="O728" s="386"/>
      <c r="P728" s="283"/>
      <c r="Q728" s="283"/>
      <c r="R728" s="283"/>
      <c r="S728" s="283"/>
      <c r="T728" s="283"/>
      <c r="U728" s="283"/>
      <c r="V728" s="283"/>
      <c r="W728" s="283"/>
      <c r="X728" s="283"/>
      <c r="Y728" s="283"/>
      <c r="Z728" s="283"/>
    </row>
    <row r="729" spans="1:26" ht="15.75" customHeight="1">
      <c r="A729" s="386"/>
      <c r="B729" s="283"/>
      <c r="C729" s="283"/>
      <c r="D729" s="283"/>
      <c r="E729" s="283"/>
      <c r="F729" s="283"/>
      <c r="G729" s="386"/>
      <c r="H729" s="386"/>
      <c r="I729" s="386"/>
      <c r="J729" s="386"/>
      <c r="K729" s="386"/>
      <c r="L729" s="386"/>
      <c r="M729" s="386"/>
      <c r="N729" s="386"/>
      <c r="O729" s="386"/>
      <c r="P729" s="283"/>
      <c r="Q729" s="283"/>
      <c r="R729" s="283"/>
      <c r="S729" s="283"/>
      <c r="T729" s="283"/>
      <c r="U729" s="283"/>
      <c r="V729" s="283"/>
      <c r="W729" s="283"/>
      <c r="X729" s="283"/>
      <c r="Y729" s="283"/>
      <c r="Z729" s="283"/>
    </row>
    <row r="730" spans="1:26" ht="15.75" customHeight="1">
      <c r="A730" s="386"/>
      <c r="B730" s="283"/>
      <c r="C730" s="283"/>
      <c r="D730" s="283"/>
      <c r="E730" s="283"/>
      <c r="F730" s="283"/>
      <c r="G730" s="386"/>
      <c r="H730" s="386"/>
      <c r="I730" s="386"/>
      <c r="J730" s="386"/>
      <c r="K730" s="386"/>
      <c r="L730" s="386"/>
      <c r="M730" s="386"/>
      <c r="N730" s="386"/>
      <c r="O730" s="386"/>
      <c r="P730" s="283"/>
      <c r="Q730" s="283"/>
      <c r="R730" s="283"/>
      <c r="S730" s="283"/>
      <c r="T730" s="283"/>
      <c r="U730" s="283"/>
      <c r="V730" s="283"/>
      <c r="W730" s="283"/>
      <c r="X730" s="283"/>
      <c r="Y730" s="283"/>
      <c r="Z730" s="283"/>
    </row>
    <row r="731" spans="1:26" ht="15.75" customHeight="1">
      <c r="A731" s="386"/>
      <c r="B731" s="283"/>
      <c r="C731" s="283"/>
      <c r="D731" s="283"/>
      <c r="E731" s="283"/>
      <c r="F731" s="283"/>
      <c r="G731" s="386"/>
      <c r="H731" s="386"/>
      <c r="I731" s="386"/>
      <c r="J731" s="386"/>
      <c r="K731" s="386"/>
      <c r="L731" s="386"/>
      <c r="M731" s="386"/>
      <c r="N731" s="386"/>
      <c r="O731" s="386"/>
      <c r="P731" s="283"/>
      <c r="Q731" s="283"/>
      <c r="R731" s="283"/>
      <c r="S731" s="283"/>
      <c r="T731" s="283"/>
      <c r="U731" s="283"/>
      <c r="V731" s="283"/>
      <c r="W731" s="283"/>
      <c r="X731" s="283"/>
      <c r="Y731" s="283"/>
      <c r="Z731" s="283"/>
    </row>
    <row r="732" spans="1:26" ht="15.75" customHeight="1">
      <c r="A732" s="386"/>
      <c r="B732" s="283"/>
      <c r="C732" s="283"/>
      <c r="D732" s="283"/>
      <c r="E732" s="283"/>
      <c r="F732" s="283"/>
      <c r="G732" s="386"/>
      <c r="H732" s="386"/>
      <c r="I732" s="386"/>
      <c r="J732" s="386"/>
      <c r="K732" s="386"/>
      <c r="L732" s="386"/>
      <c r="M732" s="386"/>
      <c r="N732" s="386"/>
      <c r="O732" s="386"/>
      <c r="P732" s="283"/>
      <c r="Q732" s="283"/>
      <c r="R732" s="283"/>
      <c r="S732" s="283"/>
      <c r="T732" s="283"/>
      <c r="U732" s="283"/>
      <c r="V732" s="283"/>
      <c r="W732" s="283"/>
      <c r="X732" s="283"/>
      <c r="Y732" s="283"/>
      <c r="Z732" s="283"/>
    </row>
    <row r="733" spans="1:26" ht="15.75" customHeight="1">
      <c r="A733" s="386"/>
      <c r="B733" s="283"/>
      <c r="C733" s="283"/>
      <c r="D733" s="283"/>
      <c r="E733" s="283"/>
      <c r="F733" s="283"/>
      <c r="G733" s="386"/>
      <c r="H733" s="386"/>
      <c r="I733" s="386"/>
      <c r="J733" s="386"/>
      <c r="K733" s="386"/>
      <c r="L733" s="386"/>
      <c r="M733" s="386"/>
      <c r="N733" s="386"/>
      <c r="O733" s="386"/>
      <c r="P733" s="283"/>
      <c r="Q733" s="283"/>
      <c r="R733" s="283"/>
      <c r="S733" s="283"/>
      <c r="T733" s="283"/>
      <c r="U733" s="283"/>
      <c r="V733" s="283"/>
      <c r="W733" s="283"/>
      <c r="X733" s="283"/>
      <c r="Y733" s="283"/>
      <c r="Z733" s="283"/>
    </row>
    <row r="734" spans="1:26" ht="15.75" customHeight="1">
      <c r="A734" s="386"/>
      <c r="B734" s="283"/>
      <c r="C734" s="283"/>
      <c r="D734" s="283"/>
      <c r="E734" s="283"/>
      <c r="F734" s="283"/>
      <c r="G734" s="386"/>
      <c r="H734" s="386"/>
      <c r="I734" s="386"/>
      <c r="J734" s="386"/>
      <c r="K734" s="386"/>
      <c r="L734" s="386"/>
      <c r="M734" s="386"/>
      <c r="N734" s="386"/>
      <c r="O734" s="386"/>
      <c r="P734" s="283"/>
      <c r="Q734" s="283"/>
      <c r="R734" s="283"/>
      <c r="S734" s="283"/>
      <c r="T734" s="283"/>
      <c r="U734" s="283"/>
      <c r="V734" s="283"/>
      <c r="W734" s="283"/>
      <c r="X734" s="283"/>
      <c r="Y734" s="283"/>
      <c r="Z734" s="283"/>
    </row>
    <row r="735" spans="1:26" ht="15.75" customHeight="1">
      <c r="A735" s="386"/>
      <c r="B735" s="283"/>
      <c r="C735" s="283"/>
      <c r="D735" s="283"/>
      <c r="E735" s="283"/>
      <c r="F735" s="283"/>
      <c r="G735" s="386"/>
      <c r="H735" s="386"/>
      <c r="I735" s="386"/>
      <c r="J735" s="386"/>
      <c r="K735" s="386"/>
      <c r="L735" s="386"/>
      <c r="M735" s="386"/>
      <c r="N735" s="386"/>
      <c r="O735" s="386"/>
      <c r="P735" s="283"/>
      <c r="Q735" s="283"/>
      <c r="R735" s="283"/>
      <c r="S735" s="283"/>
      <c r="T735" s="283"/>
      <c r="U735" s="283"/>
      <c r="V735" s="283"/>
      <c r="W735" s="283"/>
      <c r="X735" s="283"/>
      <c r="Y735" s="283"/>
      <c r="Z735" s="283"/>
    </row>
    <row r="736" spans="1:26" ht="15.75" customHeight="1">
      <c r="A736" s="386"/>
      <c r="B736" s="283"/>
      <c r="C736" s="283"/>
      <c r="D736" s="283"/>
      <c r="E736" s="283"/>
      <c r="F736" s="283"/>
      <c r="G736" s="386"/>
      <c r="H736" s="386"/>
      <c r="I736" s="386"/>
      <c r="J736" s="386"/>
      <c r="K736" s="386"/>
      <c r="L736" s="386"/>
      <c r="M736" s="386"/>
      <c r="N736" s="386"/>
      <c r="O736" s="386"/>
      <c r="P736" s="283"/>
      <c r="Q736" s="283"/>
      <c r="R736" s="283"/>
      <c r="S736" s="283"/>
      <c r="T736" s="283"/>
      <c r="U736" s="283"/>
      <c r="V736" s="283"/>
      <c r="W736" s="283"/>
      <c r="X736" s="283"/>
      <c r="Y736" s="283"/>
      <c r="Z736" s="283"/>
    </row>
    <row r="737" spans="1:26" ht="15.75" customHeight="1">
      <c r="A737" s="386"/>
      <c r="B737" s="283"/>
      <c r="C737" s="283"/>
      <c r="D737" s="283"/>
      <c r="E737" s="283"/>
      <c r="F737" s="283"/>
      <c r="G737" s="386"/>
      <c r="H737" s="386"/>
      <c r="I737" s="386"/>
      <c r="J737" s="386"/>
      <c r="K737" s="386"/>
      <c r="L737" s="386"/>
      <c r="M737" s="386"/>
      <c r="N737" s="386"/>
      <c r="O737" s="386"/>
      <c r="P737" s="283"/>
      <c r="Q737" s="283"/>
      <c r="R737" s="283"/>
      <c r="S737" s="283"/>
      <c r="T737" s="283"/>
      <c r="U737" s="283"/>
      <c r="V737" s="283"/>
      <c r="W737" s="283"/>
      <c r="X737" s="283"/>
      <c r="Y737" s="283"/>
      <c r="Z737" s="283"/>
    </row>
    <row r="738" spans="1:26" ht="15.75" customHeight="1">
      <c r="A738" s="386"/>
      <c r="B738" s="283"/>
      <c r="C738" s="283"/>
      <c r="D738" s="283"/>
      <c r="E738" s="283"/>
      <c r="F738" s="283"/>
      <c r="G738" s="386"/>
      <c r="H738" s="386"/>
      <c r="I738" s="386"/>
      <c r="J738" s="386"/>
      <c r="K738" s="386"/>
      <c r="L738" s="386"/>
      <c r="M738" s="386"/>
      <c r="N738" s="386"/>
      <c r="O738" s="386"/>
      <c r="P738" s="283"/>
      <c r="Q738" s="283"/>
      <c r="R738" s="283"/>
      <c r="S738" s="283"/>
      <c r="T738" s="283"/>
      <c r="U738" s="283"/>
      <c r="V738" s="283"/>
      <c r="W738" s="283"/>
      <c r="X738" s="283"/>
      <c r="Y738" s="283"/>
      <c r="Z738" s="283"/>
    </row>
    <row r="739" spans="1:26" ht="15.75" customHeight="1">
      <c r="A739" s="386"/>
      <c r="B739" s="283"/>
      <c r="C739" s="283"/>
      <c r="D739" s="283"/>
      <c r="E739" s="283"/>
      <c r="F739" s="283"/>
      <c r="G739" s="386"/>
      <c r="H739" s="386"/>
      <c r="I739" s="386"/>
      <c r="J739" s="386"/>
      <c r="K739" s="386"/>
      <c r="L739" s="386"/>
      <c r="M739" s="386"/>
      <c r="N739" s="386"/>
      <c r="O739" s="386"/>
      <c r="P739" s="283"/>
      <c r="Q739" s="283"/>
      <c r="R739" s="283"/>
      <c r="S739" s="283"/>
      <c r="T739" s="283"/>
      <c r="U739" s="283"/>
      <c r="V739" s="283"/>
      <c r="W739" s="283"/>
      <c r="X739" s="283"/>
      <c r="Y739" s="283"/>
      <c r="Z739" s="283"/>
    </row>
    <row r="740" spans="1:26" ht="15.75" customHeight="1">
      <c r="A740" s="386"/>
      <c r="B740" s="283"/>
      <c r="C740" s="283"/>
      <c r="D740" s="283"/>
      <c r="E740" s="283"/>
      <c r="F740" s="283"/>
      <c r="G740" s="386"/>
      <c r="H740" s="386"/>
      <c r="I740" s="386"/>
      <c r="J740" s="386"/>
      <c r="K740" s="386"/>
      <c r="L740" s="386"/>
      <c r="M740" s="386"/>
      <c r="N740" s="386"/>
      <c r="O740" s="386"/>
      <c r="P740" s="283"/>
      <c r="Q740" s="283"/>
      <c r="R740" s="283"/>
      <c r="S740" s="283"/>
      <c r="T740" s="283"/>
      <c r="U740" s="283"/>
      <c r="V740" s="283"/>
      <c r="W740" s="283"/>
      <c r="X740" s="283"/>
      <c r="Y740" s="283"/>
      <c r="Z740" s="283"/>
    </row>
    <row r="741" spans="1:26" ht="15.75" customHeight="1">
      <c r="A741" s="386"/>
      <c r="B741" s="283"/>
      <c r="C741" s="283"/>
      <c r="D741" s="283"/>
      <c r="E741" s="283"/>
      <c r="F741" s="283"/>
      <c r="G741" s="386"/>
      <c r="H741" s="386"/>
      <c r="I741" s="386"/>
      <c r="J741" s="386"/>
      <c r="K741" s="386"/>
      <c r="L741" s="386"/>
      <c r="M741" s="386"/>
      <c r="N741" s="386"/>
      <c r="O741" s="386"/>
      <c r="P741" s="283"/>
      <c r="Q741" s="283"/>
      <c r="R741" s="283"/>
      <c r="S741" s="283"/>
      <c r="T741" s="283"/>
      <c r="U741" s="283"/>
      <c r="V741" s="283"/>
      <c r="W741" s="283"/>
      <c r="X741" s="283"/>
      <c r="Y741" s="283"/>
      <c r="Z741" s="283"/>
    </row>
    <row r="742" spans="1:26" ht="15.75" customHeight="1">
      <c r="A742" s="386"/>
      <c r="B742" s="283"/>
      <c r="C742" s="283"/>
      <c r="D742" s="283"/>
      <c r="E742" s="283"/>
      <c r="F742" s="283"/>
      <c r="G742" s="386"/>
      <c r="H742" s="386"/>
      <c r="I742" s="386"/>
      <c r="J742" s="386"/>
      <c r="K742" s="386"/>
      <c r="L742" s="386"/>
      <c r="M742" s="386"/>
      <c r="N742" s="386"/>
      <c r="O742" s="386"/>
      <c r="P742" s="283"/>
      <c r="Q742" s="283"/>
      <c r="R742" s="283"/>
      <c r="S742" s="283"/>
      <c r="T742" s="283"/>
      <c r="U742" s="283"/>
      <c r="V742" s="283"/>
      <c r="W742" s="283"/>
      <c r="X742" s="283"/>
      <c r="Y742" s="283"/>
      <c r="Z742" s="283"/>
    </row>
    <row r="743" spans="1:26" ht="15.75" customHeight="1">
      <c r="A743" s="386"/>
      <c r="B743" s="283"/>
      <c r="C743" s="283"/>
      <c r="D743" s="283"/>
      <c r="E743" s="283"/>
      <c r="F743" s="283"/>
      <c r="G743" s="386"/>
      <c r="H743" s="386"/>
      <c r="I743" s="386"/>
      <c r="J743" s="386"/>
      <c r="K743" s="386"/>
      <c r="L743" s="386"/>
      <c r="M743" s="386"/>
      <c r="N743" s="386"/>
      <c r="O743" s="386"/>
      <c r="P743" s="283"/>
      <c r="Q743" s="283"/>
      <c r="R743" s="283"/>
      <c r="S743" s="283"/>
      <c r="T743" s="283"/>
      <c r="U743" s="283"/>
      <c r="V743" s="283"/>
      <c r="W743" s="283"/>
      <c r="X743" s="283"/>
      <c r="Y743" s="283"/>
      <c r="Z743" s="283"/>
    </row>
    <row r="744" spans="1:26" ht="15.75" customHeight="1">
      <c r="A744" s="386"/>
      <c r="B744" s="283"/>
      <c r="C744" s="283"/>
      <c r="D744" s="283"/>
      <c r="E744" s="283"/>
      <c r="F744" s="283"/>
      <c r="G744" s="386"/>
      <c r="H744" s="386"/>
      <c r="I744" s="386"/>
      <c r="J744" s="386"/>
      <c r="K744" s="386"/>
      <c r="L744" s="386"/>
      <c r="M744" s="386"/>
      <c r="N744" s="386"/>
      <c r="O744" s="386"/>
      <c r="P744" s="283"/>
      <c r="Q744" s="283"/>
      <c r="R744" s="283"/>
      <c r="S744" s="283"/>
      <c r="T744" s="283"/>
      <c r="U744" s="283"/>
      <c r="V744" s="283"/>
      <c r="W744" s="283"/>
      <c r="X744" s="283"/>
      <c r="Y744" s="283"/>
      <c r="Z744" s="283"/>
    </row>
    <row r="745" spans="1:26" ht="15.75" customHeight="1">
      <c r="A745" s="386"/>
      <c r="B745" s="283"/>
      <c r="C745" s="283"/>
      <c r="D745" s="283"/>
      <c r="E745" s="283"/>
      <c r="F745" s="283"/>
      <c r="G745" s="386"/>
      <c r="H745" s="386"/>
      <c r="I745" s="386"/>
      <c r="J745" s="386"/>
      <c r="K745" s="386"/>
      <c r="L745" s="386"/>
      <c r="M745" s="386"/>
      <c r="N745" s="386"/>
      <c r="O745" s="386"/>
      <c r="P745" s="283"/>
      <c r="Q745" s="283"/>
      <c r="R745" s="283"/>
      <c r="S745" s="283"/>
      <c r="T745" s="283"/>
      <c r="U745" s="283"/>
      <c r="V745" s="283"/>
      <c r="W745" s="283"/>
      <c r="X745" s="283"/>
      <c r="Y745" s="283"/>
      <c r="Z745" s="283"/>
    </row>
    <row r="746" spans="1:26" ht="15.75" customHeight="1">
      <c r="A746" s="386"/>
      <c r="B746" s="283"/>
      <c r="C746" s="283"/>
      <c r="D746" s="283"/>
      <c r="E746" s="283"/>
      <c r="F746" s="283"/>
      <c r="G746" s="386"/>
      <c r="H746" s="386"/>
      <c r="I746" s="386"/>
      <c r="J746" s="386"/>
      <c r="K746" s="386"/>
      <c r="L746" s="386"/>
      <c r="M746" s="386"/>
      <c r="N746" s="386"/>
      <c r="O746" s="386"/>
      <c r="P746" s="283"/>
      <c r="Q746" s="283"/>
      <c r="R746" s="283"/>
      <c r="S746" s="283"/>
      <c r="T746" s="283"/>
      <c r="U746" s="283"/>
      <c r="V746" s="283"/>
      <c r="W746" s="283"/>
      <c r="X746" s="283"/>
      <c r="Y746" s="283"/>
      <c r="Z746" s="283"/>
    </row>
    <row r="747" spans="1:26" ht="15.75" customHeight="1">
      <c r="A747" s="386"/>
      <c r="B747" s="283"/>
      <c r="C747" s="283"/>
      <c r="D747" s="283"/>
      <c r="E747" s="283"/>
      <c r="F747" s="283"/>
      <c r="G747" s="386"/>
      <c r="H747" s="386"/>
      <c r="I747" s="386"/>
      <c r="J747" s="386"/>
      <c r="K747" s="386"/>
      <c r="L747" s="386"/>
      <c r="M747" s="386"/>
      <c r="N747" s="386"/>
      <c r="O747" s="386"/>
      <c r="P747" s="283"/>
      <c r="Q747" s="283"/>
      <c r="R747" s="283"/>
      <c r="S747" s="283"/>
      <c r="T747" s="283"/>
      <c r="U747" s="283"/>
      <c r="V747" s="283"/>
      <c r="W747" s="283"/>
      <c r="X747" s="283"/>
      <c r="Y747" s="283"/>
      <c r="Z747" s="283"/>
    </row>
    <row r="748" spans="1:26" ht="15.75" customHeight="1">
      <c r="A748" s="386"/>
      <c r="B748" s="283"/>
      <c r="C748" s="283"/>
      <c r="D748" s="283"/>
      <c r="E748" s="283"/>
      <c r="F748" s="283"/>
      <c r="G748" s="386"/>
      <c r="H748" s="386"/>
      <c r="I748" s="386"/>
      <c r="J748" s="386"/>
      <c r="K748" s="386"/>
      <c r="L748" s="386"/>
      <c r="M748" s="386"/>
      <c r="N748" s="386"/>
      <c r="O748" s="386"/>
      <c r="P748" s="283"/>
      <c r="Q748" s="283"/>
      <c r="R748" s="283"/>
      <c r="S748" s="283"/>
      <c r="T748" s="283"/>
      <c r="U748" s="283"/>
      <c r="V748" s="283"/>
      <c r="W748" s="283"/>
      <c r="X748" s="283"/>
      <c r="Y748" s="283"/>
      <c r="Z748" s="283"/>
    </row>
    <row r="749" spans="1:26" ht="15.75" customHeight="1">
      <c r="A749" s="386"/>
      <c r="B749" s="283"/>
      <c r="C749" s="283"/>
      <c r="D749" s="283"/>
      <c r="E749" s="283"/>
      <c r="F749" s="283"/>
      <c r="G749" s="386"/>
      <c r="H749" s="386"/>
      <c r="I749" s="386"/>
      <c r="J749" s="386"/>
      <c r="K749" s="386"/>
      <c r="L749" s="386"/>
      <c r="M749" s="386"/>
      <c r="N749" s="386"/>
      <c r="O749" s="386"/>
      <c r="P749" s="283"/>
      <c r="Q749" s="283"/>
      <c r="R749" s="283"/>
      <c r="S749" s="283"/>
      <c r="T749" s="283"/>
      <c r="U749" s="283"/>
      <c r="V749" s="283"/>
      <c r="W749" s="283"/>
      <c r="X749" s="283"/>
      <c r="Y749" s="283"/>
      <c r="Z749" s="283"/>
    </row>
    <row r="750" spans="1:26" ht="15.75" customHeight="1">
      <c r="A750" s="386"/>
      <c r="B750" s="283"/>
      <c r="C750" s="283"/>
      <c r="D750" s="283"/>
      <c r="E750" s="283"/>
      <c r="F750" s="283"/>
      <c r="G750" s="386"/>
      <c r="H750" s="386"/>
      <c r="I750" s="386"/>
      <c r="J750" s="386"/>
      <c r="K750" s="386"/>
      <c r="L750" s="386"/>
      <c r="M750" s="386"/>
      <c r="N750" s="386"/>
      <c r="O750" s="386"/>
      <c r="P750" s="283"/>
      <c r="Q750" s="283"/>
      <c r="R750" s="283"/>
      <c r="S750" s="283"/>
      <c r="T750" s="283"/>
      <c r="U750" s="283"/>
      <c r="V750" s="283"/>
      <c r="W750" s="283"/>
      <c r="X750" s="283"/>
      <c r="Y750" s="283"/>
      <c r="Z750" s="283"/>
    </row>
    <row r="751" spans="1:26" ht="15.75" customHeight="1">
      <c r="A751" s="386"/>
      <c r="B751" s="283"/>
      <c r="C751" s="283"/>
      <c r="D751" s="283"/>
      <c r="E751" s="283"/>
      <c r="F751" s="283"/>
      <c r="G751" s="386"/>
      <c r="H751" s="386"/>
      <c r="I751" s="386"/>
      <c r="J751" s="386"/>
      <c r="K751" s="386"/>
      <c r="L751" s="386"/>
      <c r="M751" s="386"/>
      <c r="N751" s="386"/>
      <c r="O751" s="386"/>
      <c r="P751" s="283"/>
      <c r="Q751" s="283"/>
      <c r="R751" s="283"/>
      <c r="S751" s="283"/>
      <c r="T751" s="283"/>
      <c r="U751" s="283"/>
      <c r="V751" s="283"/>
      <c r="W751" s="283"/>
      <c r="X751" s="283"/>
      <c r="Y751" s="283"/>
      <c r="Z751" s="283"/>
    </row>
    <row r="752" spans="1:26" ht="15.75" customHeight="1">
      <c r="A752" s="386"/>
      <c r="B752" s="283"/>
      <c r="C752" s="283"/>
      <c r="D752" s="283"/>
      <c r="E752" s="283"/>
      <c r="F752" s="283"/>
      <c r="G752" s="386"/>
      <c r="H752" s="386"/>
      <c r="I752" s="386"/>
      <c r="J752" s="386"/>
      <c r="K752" s="386"/>
      <c r="L752" s="386"/>
      <c r="M752" s="386"/>
      <c r="N752" s="386"/>
      <c r="O752" s="386"/>
      <c r="P752" s="283"/>
      <c r="Q752" s="283"/>
      <c r="R752" s="283"/>
      <c r="S752" s="283"/>
      <c r="T752" s="283"/>
      <c r="U752" s="283"/>
      <c r="V752" s="283"/>
      <c r="W752" s="283"/>
      <c r="X752" s="283"/>
      <c r="Y752" s="283"/>
      <c r="Z752" s="283"/>
    </row>
    <row r="753" spans="1:26" ht="15.75" customHeight="1">
      <c r="A753" s="386"/>
      <c r="B753" s="283"/>
      <c r="C753" s="283"/>
      <c r="D753" s="283"/>
      <c r="E753" s="283"/>
      <c r="F753" s="283"/>
      <c r="G753" s="386"/>
      <c r="H753" s="386"/>
      <c r="I753" s="386"/>
      <c r="J753" s="386"/>
      <c r="K753" s="386"/>
      <c r="L753" s="386"/>
      <c r="M753" s="386"/>
      <c r="N753" s="386"/>
      <c r="O753" s="386"/>
      <c r="P753" s="283"/>
      <c r="Q753" s="283"/>
      <c r="R753" s="283"/>
      <c r="S753" s="283"/>
      <c r="T753" s="283"/>
      <c r="U753" s="283"/>
      <c r="V753" s="283"/>
      <c r="W753" s="283"/>
      <c r="X753" s="283"/>
      <c r="Y753" s="283"/>
      <c r="Z753" s="283"/>
    </row>
    <row r="754" spans="1:26" ht="15.75" customHeight="1">
      <c r="A754" s="386"/>
      <c r="B754" s="283"/>
      <c r="C754" s="283"/>
      <c r="D754" s="283"/>
      <c r="E754" s="283"/>
      <c r="F754" s="283"/>
      <c r="G754" s="386"/>
      <c r="H754" s="386"/>
      <c r="I754" s="386"/>
      <c r="J754" s="386"/>
      <c r="K754" s="386"/>
      <c r="L754" s="386"/>
      <c r="M754" s="386"/>
      <c r="N754" s="386"/>
      <c r="O754" s="386"/>
      <c r="P754" s="283"/>
      <c r="Q754" s="283"/>
      <c r="R754" s="283"/>
      <c r="S754" s="283"/>
      <c r="T754" s="283"/>
      <c r="U754" s="283"/>
      <c r="V754" s="283"/>
      <c r="W754" s="283"/>
      <c r="X754" s="283"/>
      <c r="Y754" s="283"/>
      <c r="Z754" s="283"/>
    </row>
    <row r="755" spans="1:26" ht="15.75" customHeight="1">
      <c r="A755" s="386"/>
      <c r="B755" s="283"/>
      <c r="C755" s="283"/>
      <c r="D755" s="283"/>
      <c r="E755" s="283"/>
      <c r="F755" s="283"/>
      <c r="G755" s="386"/>
      <c r="H755" s="386"/>
      <c r="I755" s="386"/>
      <c r="J755" s="386"/>
      <c r="K755" s="386"/>
      <c r="L755" s="386"/>
      <c r="M755" s="386"/>
      <c r="N755" s="386"/>
      <c r="O755" s="386"/>
      <c r="P755" s="283"/>
      <c r="Q755" s="283"/>
      <c r="R755" s="283"/>
      <c r="S755" s="283"/>
      <c r="T755" s="283"/>
      <c r="U755" s="283"/>
      <c r="V755" s="283"/>
      <c r="W755" s="283"/>
      <c r="X755" s="283"/>
      <c r="Y755" s="283"/>
      <c r="Z755" s="283"/>
    </row>
    <row r="756" spans="1:26" ht="15.75" customHeight="1">
      <c r="A756" s="386"/>
      <c r="B756" s="283"/>
      <c r="C756" s="283"/>
      <c r="D756" s="283"/>
      <c r="E756" s="283"/>
      <c r="F756" s="283"/>
      <c r="G756" s="386"/>
      <c r="H756" s="386"/>
      <c r="I756" s="386"/>
      <c r="J756" s="386"/>
      <c r="K756" s="386"/>
      <c r="L756" s="386"/>
      <c r="M756" s="386"/>
      <c r="N756" s="386"/>
      <c r="O756" s="386"/>
      <c r="P756" s="283"/>
      <c r="Q756" s="283"/>
      <c r="R756" s="283"/>
      <c r="S756" s="283"/>
      <c r="T756" s="283"/>
      <c r="U756" s="283"/>
      <c r="V756" s="283"/>
      <c r="W756" s="283"/>
      <c r="X756" s="283"/>
      <c r="Y756" s="283"/>
      <c r="Z756" s="283"/>
    </row>
    <row r="757" spans="1:26" ht="15.75" customHeight="1">
      <c r="A757" s="386"/>
      <c r="B757" s="283"/>
      <c r="C757" s="283"/>
      <c r="D757" s="283"/>
      <c r="E757" s="283"/>
      <c r="F757" s="283"/>
      <c r="G757" s="386"/>
      <c r="H757" s="386"/>
      <c r="I757" s="386"/>
      <c r="J757" s="386"/>
      <c r="K757" s="386"/>
      <c r="L757" s="386"/>
      <c r="M757" s="386"/>
      <c r="N757" s="386"/>
      <c r="O757" s="386"/>
      <c r="P757" s="283"/>
      <c r="Q757" s="283"/>
      <c r="R757" s="283"/>
      <c r="S757" s="283"/>
      <c r="T757" s="283"/>
      <c r="U757" s="283"/>
      <c r="V757" s="283"/>
      <c r="W757" s="283"/>
      <c r="X757" s="283"/>
      <c r="Y757" s="283"/>
      <c r="Z757" s="283"/>
    </row>
    <row r="758" spans="1:26" ht="15.75" customHeight="1">
      <c r="A758" s="386"/>
      <c r="B758" s="283"/>
      <c r="C758" s="283"/>
      <c r="D758" s="283"/>
      <c r="E758" s="283"/>
      <c r="F758" s="283"/>
      <c r="G758" s="386"/>
      <c r="H758" s="386"/>
      <c r="I758" s="386"/>
      <c r="J758" s="386"/>
      <c r="K758" s="386"/>
      <c r="L758" s="386"/>
      <c r="M758" s="386"/>
      <c r="N758" s="386"/>
      <c r="O758" s="386"/>
      <c r="P758" s="283"/>
      <c r="Q758" s="283"/>
      <c r="R758" s="283"/>
      <c r="S758" s="283"/>
      <c r="T758" s="283"/>
      <c r="U758" s="283"/>
      <c r="V758" s="283"/>
      <c r="W758" s="283"/>
      <c r="X758" s="283"/>
      <c r="Y758" s="283"/>
      <c r="Z758" s="283"/>
    </row>
    <row r="759" spans="1:26" ht="15.75" customHeight="1">
      <c r="A759" s="386"/>
      <c r="B759" s="283"/>
      <c r="C759" s="283"/>
      <c r="D759" s="283"/>
      <c r="E759" s="283"/>
      <c r="F759" s="283"/>
      <c r="G759" s="386"/>
      <c r="H759" s="386"/>
      <c r="I759" s="386"/>
      <c r="J759" s="386"/>
      <c r="K759" s="386"/>
      <c r="L759" s="386"/>
      <c r="M759" s="386"/>
      <c r="N759" s="386"/>
      <c r="O759" s="386"/>
      <c r="P759" s="283"/>
      <c r="Q759" s="283"/>
      <c r="R759" s="283"/>
      <c r="S759" s="283"/>
      <c r="T759" s="283"/>
      <c r="U759" s="283"/>
      <c r="V759" s="283"/>
      <c r="W759" s="283"/>
      <c r="X759" s="283"/>
      <c r="Y759" s="283"/>
      <c r="Z759" s="283"/>
    </row>
    <row r="760" spans="1:26" ht="15.75" customHeight="1">
      <c r="A760" s="386"/>
      <c r="B760" s="283"/>
      <c r="C760" s="283"/>
      <c r="D760" s="283"/>
      <c r="E760" s="283"/>
      <c r="F760" s="283"/>
      <c r="G760" s="386"/>
      <c r="H760" s="386"/>
      <c r="I760" s="386"/>
      <c r="J760" s="386"/>
      <c r="K760" s="386"/>
      <c r="L760" s="386"/>
      <c r="M760" s="386"/>
      <c r="N760" s="386"/>
      <c r="O760" s="386"/>
      <c r="P760" s="283"/>
      <c r="Q760" s="283"/>
      <c r="R760" s="283"/>
      <c r="S760" s="283"/>
      <c r="T760" s="283"/>
      <c r="U760" s="283"/>
      <c r="V760" s="283"/>
      <c r="W760" s="283"/>
      <c r="X760" s="283"/>
      <c r="Y760" s="283"/>
      <c r="Z760" s="283"/>
    </row>
    <row r="761" spans="1:26" ht="15.75" customHeight="1">
      <c r="A761" s="386"/>
      <c r="B761" s="283"/>
      <c r="C761" s="283"/>
      <c r="D761" s="283"/>
      <c r="E761" s="283"/>
      <c r="F761" s="283"/>
      <c r="G761" s="386"/>
      <c r="H761" s="386"/>
      <c r="I761" s="386"/>
      <c r="J761" s="386"/>
      <c r="K761" s="386"/>
      <c r="L761" s="386"/>
      <c r="M761" s="386"/>
      <c r="N761" s="386"/>
      <c r="O761" s="386"/>
      <c r="P761" s="283"/>
      <c r="Q761" s="283"/>
      <c r="R761" s="283"/>
      <c r="S761" s="283"/>
      <c r="T761" s="283"/>
      <c r="U761" s="283"/>
      <c r="V761" s="283"/>
      <c r="W761" s="283"/>
      <c r="X761" s="283"/>
      <c r="Y761" s="283"/>
      <c r="Z761" s="283"/>
    </row>
    <row r="762" spans="1:26" ht="15.75" customHeight="1">
      <c r="A762" s="386"/>
      <c r="B762" s="283"/>
      <c r="C762" s="283"/>
      <c r="D762" s="283"/>
      <c r="E762" s="283"/>
      <c r="F762" s="283"/>
      <c r="G762" s="386"/>
      <c r="H762" s="386"/>
      <c r="I762" s="386"/>
      <c r="J762" s="386"/>
      <c r="K762" s="386"/>
      <c r="L762" s="386"/>
      <c r="M762" s="386"/>
      <c r="N762" s="386"/>
      <c r="O762" s="386"/>
      <c r="P762" s="283"/>
      <c r="Q762" s="283"/>
      <c r="R762" s="283"/>
      <c r="S762" s="283"/>
      <c r="T762" s="283"/>
      <c r="U762" s="283"/>
      <c r="V762" s="283"/>
      <c r="W762" s="283"/>
      <c r="X762" s="283"/>
      <c r="Y762" s="283"/>
      <c r="Z762" s="283"/>
    </row>
    <row r="763" spans="1:26" ht="15.75" customHeight="1">
      <c r="A763" s="386"/>
      <c r="B763" s="283"/>
      <c r="C763" s="283"/>
      <c r="D763" s="283"/>
      <c r="E763" s="283"/>
      <c r="F763" s="283"/>
      <c r="G763" s="386"/>
      <c r="H763" s="386"/>
      <c r="I763" s="386"/>
      <c r="J763" s="386"/>
      <c r="K763" s="386"/>
      <c r="L763" s="386"/>
      <c r="M763" s="386"/>
      <c r="N763" s="386"/>
      <c r="O763" s="386"/>
      <c r="P763" s="283"/>
      <c r="Q763" s="283"/>
      <c r="R763" s="283"/>
      <c r="S763" s="283"/>
      <c r="T763" s="283"/>
      <c r="U763" s="283"/>
      <c r="V763" s="283"/>
      <c r="W763" s="283"/>
      <c r="X763" s="283"/>
      <c r="Y763" s="283"/>
      <c r="Z763" s="283"/>
    </row>
    <row r="764" spans="1:26" ht="15.75" customHeight="1">
      <c r="A764" s="386"/>
      <c r="B764" s="283"/>
      <c r="C764" s="283"/>
      <c r="D764" s="283"/>
      <c r="E764" s="283"/>
      <c r="F764" s="283"/>
      <c r="G764" s="386"/>
      <c r="H764" s="386"/>
      <c r="I764" s="386"/>
      <c r="J764" s="386"/>
      <c r="K764" s="386"/>
      <c r="L764" s="386"/>
      <c r="M764" s="386"/>
      <c r="N764" s="386"/>
      <c r="O764" s="386"/>
      <c r="P764" s="283"/>
      <c r="Q764" s="283"/>
      <c r="R764" s="283"/>
      <c r="S764" s="283"/>
      <c r="T764" s="283"/>
      <c r="U764" s="283"/>
      <c r="V764" s="283"/>
      <c r="W764" s="283"/>
      <c r="X764" s="283"/>
      <c r="Y764" s="283"/>
      <c r="Z764" s="283"/>
    </row>
    <row r="765" spans="1:26" ht="15.75" customHeight="1">
      <c r="A765" s="386"/>
      <c r="B765" s="283"/>
      <c r="C765" s="283"/>
      <c r="D765" s="283"/>
      <c r="E765" s="283"/>
      <c r="F765" s="283"/>
      <c r="G765" s="386"/>
      <c r="H765" s="386"/>
      <c r="I765" s="386"/>
      <c r="J765" s="386"/>
      <c r="K765" s="386"/>
      <c r="L765" s="386"/>
      <c r="M765" s="386"/>
      <c r="N765" s="386"/>
      <c r="O765" s="386"/>
      <c r="P765" s="283"/>
      <c r="Q765" s="283"/>
      <c r="R765" s="283"/>
      <c r="S765" s="283"/>
      <c r="T765" s="283"/>
      <c r="U765" s="283"/>
      <c r="V765" s="283"/>
      <c r="W765" s="283"/>
      <c r="X765" s="283"/>
      <c r="Y765" s="283"/>
      <c r="Z765" s="283"/>
    </row>
    <row r="766" spans="1:26" ht="15.75" customHeight="1">
      <c r="A766" s="386"/>
      <c r="B766" s="283"/>
      <c r="C766" s="283"/>
      <c r="D766" s="283"/>
      <c r="E766" s="283"/>
      <c r="F766" s="283"/>
      <c r="G766" s="386"/>
      <c r="H766" s="386"/>
      <c r="I766" s="386"/>
      <c r="J766" s="386"/>
      <c r="K766" s="386"/>
      <c r="L766" s="386"/>
      <c r="M766" s="386"/>
      <c r="N766" s="386"/>
      <c r="O766" s="386"/>
      <c r="P766" s="283"/>
      <c r="Q766" s="283"/>
      <c r="R766" s="283"/>
      <c r="S766" s="283"/>
      <c r="T766" s="283"/>
      <c r="U766" s="283"/>
      <c r="V766" s="283"/>
      <c r="W766" s="283"/>
      <c r="X766" s="283"/>
      <c r="Y766" s="283"/>
      <c r="Z766" s="283"/>
    </row>
    <row r="767" spans="1:26" ht="15.75" customHeight="1">
      <c r="A767" s="386"/>
      <c r="B767" s="283"/>
      <c r="C767" s="283"/>
      <c r="D767" s="283"/>
      <c r="E767" s="283"/>
      <c r="F767" s="283"/>
      <c r="G767" s="386"/>
      <c r="H767" s="386"/>
      <c r="I767" s="386"/>
      <c r="J767" s="386"/>
      <c r="K767" s="386"/>
      <c r="L767" s="386"/>
      <c r="M767" s="386"/>
      <c r="N767" s="386"/>
      <c r="O767" s="386"/>
      <c r="P767" s="283"/>
      <c r="Q767" s="283"/>
      <c r="R767" s="283"/>
      <c r="S767" s="283"/>
      <c r="T767" s="283"/>
      <c r="U767" s="283"/>
      <c r="V767" s="283"/>
      <c r="W767" s="283"/>
      <c r="X767" s="283"/>
      <c r="Y767" s="283"/>
      <c r="Z767" s="283"/>
    </row>
    <row r="768" spans="1:26" ht="15.75" customHeight="1">
      <c r="A768" s="386"/>
      <c r="B768" s="283"/>
      <c r="C768" s="283"/>
      <c r="D768" s="283"/>
      <c r="E768" s="283"/>
      <c r="F768" s="283"/>
      <c r="G768" s="386"/>
      <c r="H768" s="386"/>
      <c r="I768" s="386"/>
      <c r="J768" s="386"/>
      <c r="K768" s="386"/>
      <c r="L768" s="386"/>
      <c r="M768" s="386"/>
      <c r="N768" s="386"/>
      <c r="O768" s="386"/>
      <c r="P768" s="283"/>
      <c r="Q768" s="283"/>
      <c r="R768" s="283"/>
      <c r="S768" s="283"/>
      <c r="T768" s="283"/>
      <c r="U768" s="283"/>
      <c r="V768" s="283"/>
      <c r="W768" s="283"/>
      <c r="X768" s="283"/>
      <c r="Y768" s="283"/>
      <c r="Z768" s="283"/>
    </row>
    <row r="769" spans="1:26" ht="15.75" customHeight="1">
      <c r="A769" s="386"/>
      <c r="B769" s="283"/>
      <c r="C769" s="283"/>
      <c r="D769" s="283"/>
      <c r="E769" s="283"/>
      <c r="F769" s="283"/>
      <c r="G769" s="386"/>
      <c r="H769" s="386"/>
      <c r="I769" s="386"/>
      <c r="J769" s="386"/>
      <c r="K769" s="386"/>
      <c r="L769" s="386"/>
      <c r="M769" s="386"/>
      <c r="N769" s="386"/>
      <c r="O769" s="386"/>
      <c r="P769" s="283"/>
      <c r="Q769" s="283"/>
      <c r="R769" s="283"/>
      <c r="S769" s="283"/>
      <c r="T769" s="283"/>
      <c r="U769" s="283"/>
      <c r="V769" s="283"/>
      <c r="W769" s="283"/>
      <c r="X769" s="283"/>
      <c r="Y769" s="283"/>
      <c r="Z769" s="283"/>
    </row>
    <row r="770" spans="1:26" ht="15.75" customHeight="1">
      <c r="A770" s="386"/>
      <c r="B770" s="283"/>
      <c r="C770" s="283"/>
      <c r="D770" s="283"/>
      <c r="E770" s="283"/>
      <c r="F770" s="283"/>
      <c r="G770" s="386"/>
      <c r="H770" s="386"/>
      <c r="I770" s="386"/>
      <c r="J770" s="386"/>
      <c r="K770" s="386"/>
      <c r="L770" s="386"/>
      <c r="M770" s="386"/>
      <c r="N770" s="386"/>
      <c r="O770" s="386"/>
      <c r="P770" s="283"/>
      <c r="Q770" s="283"/>
      <c r="R770" s="283"/>
      <c r="S770" s="283"/>
      <c r="T770" s="283"/>
      <c r="U770" s="283"/>
      <c r="V770" s="283"/>
      <c r="W770" s="283"/>
      <c r="X770" s="283"/>
      <c r="Y770" s="283"/>
      <c r="Z770" s="283"/>
    </row>
    <row r="771" spans="1:26" ht="15.75" customHeight="1">
      <c r="A771" s="386"/>
      <c r="B771" s="283"/>
      <c r="C771" s="283"/>
      <c r="D771" s="283"/>
      <c r="E771" s="283"/>
      <c r="F771" s="283"/>
      <c r="G771" s="386"/>
      <c r="H771" s="386"/>
      <c r="I771" s="386"/>
      <c r="J771" s="386"/>
      <c r="K771" s="386"/>
      <c r="L771" s="386"/>
      <c r="M771" s="386"/>
      <c r="N771" s="386"/>
      <c r="O771" s="386"/>
      <c r="P771" s="283"/>
      <c r="Q771" s="283"/>
      <c r="R771" s="283"/>
      <c r="S771" s="283"/>
      <c r="T771" s="283"/>
      <c r="U771" s="283"/>
      <c r="V771" s="283"/>
      <c r="W771" s="283"/>
      <c r="X771" s="283"/>
      <c r="Y771" s="283"/>
      <c r="Z771" s="283"/>
    </row>
    <row r="772" spans="1:26" ht="15.75" customHeight="1">
      <c r="A772" s="386"/>
      <c r="B772" s="283"/>
      <c r="C772" s="283"/>
      <c r="D772" s="283"/>
      <c r="E772" s="283"/>
      <c r="F772" s="283"/>
      <c r="G772" s="386"/>
      <c r="H772" s="386"/>
      <c r="I772" s="386"/>
      <c r="J772" s="386"/>
      <c r="K772" s="386"/>
      <c r="L772" s="386"/>
      <c r="M772" s="386"/>
      <c r="N772" s="386"/>
      <c r="O772" s="386"/>
      <c r="P772" s="283"/>
      <c r="Q772" s="283"/>
      <c r="R772" s="283"/>
      <c r="S772" s="283"/>
      <c r="T772" s="283"/>
      <c r="U772" s="283"/>
      <c r="V772" s="283"/>
      <c r="W772" s="283"/>
      <c r="X772" s="283"/>
      <c r="Y772" s="283"/>
      <c r="Z772" s="283"/>
    </row>
    <row r="773" spans="1:26" ht="15.75" customHeight="1">
      <c r="A773" s="386"/>
      <c r="B773" s="283"/>
      <c r="C773" s="283"/>
      <c r="D773" s="283"/>
      <c r="E773" s="283"/>
      <c r="F773" s="283"/>
      <c r="G773" s="386"/>
      <c r="H773" s="386"/>
      <c r="I773" s="386"/>
      <c r="J773" s="386"/>
      <c r="K773" s="386"/>
      <c r="L773" s="386"/>
      <c r="M773" s="386"/>
      <c r="N773" s="386"/>
      <c r="O773" s="386"/>
      <c r="P773" s="283"/>
      <c r="Q773" s="283"/>
      <c r="R773" s="283"/>
      <c r="S773" s="283"/>
      <c r="T773" s="283"/>
      <c r="U773" s="283"/>
      <c r="V773" s="283"/>
      <c r="W773" s="283"/>
      <c r="X773" s="283"/>
      <c r="Y773" s="283"/>
      <c r="Z773" s="283"/>
    </row>
    <row r="774" spans="1:26" ht="15.75" customHeight="1">
      <c r="A774" s="386"/>
      <c r="B774" s="283"/>
      <c r="C774" s="283"/>
      <c r="D774" s="283"/>
      <c r="E774" s="283"/>
      <c r="F774" s="283"/>
      <c r="G774" s="386"/>
      <c r="H774" s="386"/>
      <c r="I774" s="386"/>
      <c r="J774" s="386"/>
      <c r="K774" s="386"/>
      <c r="L774" s="386"/>
      <c r="M774" s="386"/>
      <c r="N774" s="386"/>
      <c r="O774" s="386"/>
      <c r="P774" s="283"/>
      <c r="Q774" s="283"/>
      <c r="R774" s="283"/>
      <c r="S774" s="283"/>
      <c r="T774" s="283"/>
      <c r="U774" s="283"/>
      <c r="V774" s="283"/>
      <c r="W774" s="283"/>
      <c r="X774" s="283"/>
      <c r="Y774" s="283"/>
      <c r="Z774" s="283"/>
    </row>
    <row r="775" spans="1:26" ht="15.75" customHeight="1">
      <c r="A775" s="386"/>
      <c r="B775" s="283"/>
      <c r="C775" s="283"/>
      <c r="D775" s="283"/>
      <c r="E775" s="283"/>
      <c r="F775" s="283"/>
      <c r="G775" s="386"/>
      <c r="H775" s="386"/>
      <c r="I775" s="386"/>
      <c r="J775" s="386"/>
      <c r="K775" s="386"/>
      <c r="L775" s="386"/>
      <c r="M775" s="386"/>
      <c r="N775" s="386"/>
      <c r="O775" s="386"/>
      <c r="P775" s="283"/>
      <c r="Q775" s="283"/>
      <c r="R775" s="283"/>
      <c r="S775" s="283"/>
      <c r="T775" s="283"/>
      <c r="U775" s="283"/>
      <c r="V775" s="283"/>
      <c r="W775" s="283"/>
      <c r="X775" s="283"/>
      <c r="Y775" s="283"/>
      <c r="Z775" s="283"/>
    </row>
    <row r="776" spans="1:26" ht="15.75" customHeight="1">
      <c r="A776" s="386"/>
      <c r="B776" s="283"/>
      <c r="C776" s="283"/>
      <c r="D776" s="283"/>
      <c r="E776" s="283"/>
      <c r="F776" s="283"/>
      <c r="G776" s="386"/>
      <c r="H776" s="386"/>
      <c r="I776" s="386"/>
      <c r="J776" s="386"/>
      <c r="K776" s="386"/>
      <c r="L776" s="386"/>
      <c r="M776" s="386"/>
      <c r="N776" s="386"/>
      <c r="O776" s="386"/>
      <c r="P776" s="283"/>
      <c r="Q776" s="283"/>
      <c r="R776" s="283"/>
      <c r="S776" s="283"/>
      <c r="T776" s="283"/>
      <c r="U776" s="283"/>
      <c r="V776" s="283"/>
      <c r="W776" s="283"/>
      <c r="X776" s="283"/>
      <c r="Y776" s="283"/>
      <c r="Z776" s="283"/>
    </row>
    <row r="777" spans="1:26" ht="15.75" customHeight="1">
      <c r="A777" s="386"/>
      <c r="B777" s="283"/>
      <c r="C777" s="283"/>
      <c r="D777" s="283"/>
      <c r="E777" s="283"/>
      <c r="F777" s="283"/>
      <c r="G777" s="386"/>
      <c r="H777" s="386"/>
      <c r="I777" s="386"/>
      <c r="J777" s="386"/>
      <c r="K777" s="386"/>
      <c r="L777" s="386"/>
      <c r="M777" s="386"/>
      <c r="N777" s="386"/>
      <c r="O777" s="386"/>
      <c r="P777" s="283"/>
      <c r="Q777" s="283"/>
      <c r="R777" s="283"/>
      <c r="S777" s="283"/>
      <c r="T777" s="283"/>
      <c r="U777" s="283"/>
      <c r="V777" s="283"/>
      <c r="W777" s="283"/>
      <c r="X777" s="283"/>
      <c r="Y777" s="283"/>
      <c r="Z777" s="283"/>
    </row>
    <row r="778" spans="1:26" ht="15.75" customHeight="1">
      <c r="A778" s="386"/>
      <c r="B778" s="283"/>
      <c r="C778" s="283"/>
      <c r="D778" s="283"/>
      <c r="E778" s="283"/>
      <c r="F778" s="283"/>
      <c r="G778" s="386"/>
      <c r="H778" s="386"/>
      <c r="I778" s="386"/>
      <c r="J778" s="386"/>
      <c r="K778" s="386"/>
      <c r="L778" s="386"/>
      <c r="M778" s="386"/>
      <c r="N778" s="386"/>
      <c r="O778" s="386"/>
      <c r="P778" s="283"/>
      <c r="Q778" s="283"/>
      <c r="R778" s="283"/>
      <c r="S778" s="283"/>
      <c r="T778" s="283"/>
      <c r="U778" s="283"/>
      <c r="V778" s="283"/>
      <c r="W778" s="283"/>
      <c r="X778" s="283"/>
      <c r="Y778" s="283"/>
      <c r="Z778" s="283"/>
    </row>
    <row r="779" spans="1:26" ht="15.75" customHeight="1">
      <c r="A779" s="386"/>
      <c r="B779" s="283"/>
      <c r="C779" s="283"/>
      <c r="D779" s="283"/>
      <c r="E779" s="283"/>
      <c r="F779" s="283"/>
      <c r="G779" s="386"/>
      <c r="H779" s="386"/>
      <c r="I779" s="386"/>
      <c r="J779" s="386"/>
      <c r="K779" s="386"/>
      <c r="L779" s="386"/>
      <c r="M779" s="386"/>
      <c r="N779" s="386"/>
      <c r="O779" s="386"/>
      <c r="P779" s="283"/>
      <c r="Q779" s="283"/>
      <c r="R779" s="283"/>
      <c r="S779" s="283"/>
      <c r="T779" s="283"/>
      <c r="U779" s="283"/>
      <c r="V779" s="283"/>
      <c r="W779" s="283"/>
      <c r="X779" s="283"/>
      <c r="Y779" s="283"/>
      <c r="Z779" s="283"/>
    </row>
    <row r="780" spans="1:26" ht="15.75" customHeight="1">
      <c r="A780" s="386"/>
      <c r="B780" s="283"/>
      <c r="C780" s="283"/>
      <c r="D780" s="283"/>
      <c r="E780" s="283"/>
      <c r="F780" s="283"/>
      <c r="G780" s="386"/>
      <c r="H780" s="386"/>
      <c r="I780" s="386"/>
      <c r="J780" s="386"/>
      <c r="K780" s="386"/>
      <c r="L780" s="386"/>
      <c r="M780" s="386"/>
      <c r="N780" s="386"/>
      <c r="O780" s="386"/>
      <c r="P780" s="283"/>
      <c r="Q780" s="283"/>
      <c r="R780" s="283"/>
      <c r="S780" s="283"/>
      <c r="T780" s="283"/>
      <c r="U780" s="283"/>
      <c r="V780" s="283"/>
      <c r="W780" s="283"/>
      <c r="X780" s="283"/>
      <c r="Y780" s="283"/>
      <c r="Z780" s="283"/>
    </row>
    <row r="781" spans="1:26" ht="15.75" customHeight="1">
      <c r="A781" s="386"/>
      <c r="B781" s="283"/>
      <c r="C781" s="283"/>
      <c r="D781" s="283"/>
      <c r="E781" s="283"/>
      <c r="F781" s="283"/>
      <c r="G781" s="386"/>
      <c r="H781" s="386"/>
      <c r="I781" s="386"/>
      <c r="J781" s="386"/>
      <c r="K781" s="386"/>
      <c r="L781" s="386"/>
      <c r="M781" s="386"/>
      <c r="N781" s="386"/>
      <c r="O781" s="386"/>
      <c r="P781" s="283"/>
      <c r="Q781" s="283"/>
      <c r="R781" s="283"/>
      <c r="S781" s="283"/>
      <c r="T781" s="283"/>
      <c r="U781" s="283"/>
      <c r="V781" s="283"/>
      <c r="W781" s="283"/>
      <c r="X781" s="283"/>
      <c r="Y781" s="283"/>
      <c r="Z781" s="283"/>
    </row>
    <row r="782" spans="1:26" ht="15.75" customHeight="1">
      <c r="A782" s="386"/>
      <c r="B782" s="283"/>
      <c r="C782" s="283"/>
      <c r="D782" s="283"/>
      <c r="E782" s="283"/>
      <c r="F782" s="283"/>
      <c r="G782" s="386"/>
      <c r="H782" s="386"/>
      <c r="I782" s="386"/>
      <c r="J782" s="386"/>
      <c r="K782" s="386"/>
      <c r="L782" s="386"/>
      <c r="M782" s="386"/>
      <c r="N782" s="386"/>
      <c r="O782" s="386"/>
      <c r="P782" s="283"/>
      <c r="Q782" s="283"/>
      <c r="R782" s="283"/>
      <c r="S782" s="283"/>
      <c r="T782" s="283"/>
      <c r="U782" s="283"/>
      <c r="V782" s="283"/>
      <c r="W782" s="283"/>
      <c r="X782" s="283"/>
      <c r="Y782" s="283"/>
      <c r="Z782" s="283"/>
    </row>
    <row r="783" spans="1:26" ht="15.75" customHeight="1">
      <c r="A783" s="386"/>
      <c r="B783" s="283"/>
      <c r="C783" s="283"/>
      <c r="D783" s="283"/>
      <c r="E783" s="283"/>
      <c r="F783" s="283"/>
      <c r="G783" s="386"/>
      <c r="H783" s="386"/>
      <c r="I783" s="386"/>
      <c r="J783" s="386"/>
      <c r="K783" s="386"/>
      <c r="L783" s="386"/>
      <c r="M783" s="386"/>
      <c r="N783" s="386"/>
      <c r="O783" s="386"/>
      <c r="P783" s="283"/>
      <c r="Q783" s="283"/>
      <c r="R783" s="283"/>
      <c r="S783" s="283"/>
      <c r="T783" s="283"/>
      <c r="U783" s="283"/>
      <c r="V783" s="283"/>
      <c r="W783" s="283"/>
      <c r="X783" s="283"/>
      <c r="Y783" s="283"/>
      <c r="Z783" s="283"/>
    </row>
    <row r="784" spans="1:26" ht="15.75" customHeight="1">
      <c r="A784" s="386"/>
      <c r="B784" s="283"/>
      <c r="C784" s="283"/>
      <c r="D784" s="283"/>
      <c r="E784" s="283"/>
      <c r="F784" s="283"/>
      <c r="G784" s="386"/>
      <c r="H784" s="386"/>
      <c r="I784" s="386"/>
      <c r="J784" s="386"/>
      <c r="K784" s="386"/>
      <c r="L784" s="386"/>
      <c r="M784" s="386"/>
      <c r="N784" s="386"/>
      <c r="O784" s="386"/>
      <c r="P784" s="283"/>
      <c r="Q784" s="283"/>
      <c r="R784" s="283"/>
      <c r="S784" s="283"/>
      <c r="T784" s="283"/>
      <c r="U784" s="283"/>
      <c r="V784" s="283"/>
      <c r="W784" s="283"/>
      <c r="X784" s="283"/>
      <c r="Y784" s="283"/>
      <c r="Z784" s="283"/>
    </row>
    <row r="785" spans="1:26" ht="15.75" customHeight="1">
      <c r="A785" s="386"/>
      <c r="B785" s="283"/>
      <c r="C785" s="283"/>
      <c r="D785" s="283"/>
      <c r="E785" s="283"/>
      <c r="F785" s="283"/>
      <c r="G785" s="386"/>
      <c r="H785" s="386"/>
      <c r="I785" s="386"/>
      <c r="J785" s="386"/>
      <c r="K785" s="386"/>
      <c r="L785" s="386"/>
      <c r="M785" s="386"/>
      <c r="N785" s="386"/>
      <c r="O785" s="386"/>
      <c r="P785" s="283"/>
      <c r="Q785" s="283"/>
      <c r="R785" s="283"/>
      <c r="S785" s="283"/>
      <c r="T785" s="283"/>
      <c r="U785" s="283"/>
      <c r="V785" s="283"/>
      <c r="W785" s="283"/>
      <c r="X785" s="283"/>
      <c r="Y785" s="283"/>
      <c r="Z785" s="283"/>
    </row>
    <row r="786" spans="1:26" ht="15.75" customHeight="1">
      <c r="A786" s="386"/>
      <c r="B786" s="283"/>
      <c r="C786" s="283"/>
      <c r="D786" s="283"/>
      <c r="E786" s="283"/>
      <c r="F786" s="283"/>
      <c r="G786" s="386"/>
      <c r="H786" s="386"/>
      <c r="I786" s="386"/>
      <c r="J786" s="386"/>
      <c r="K786" s="386"/>
      <c r="L786" s="386"/>
      <c r="M786" s="386"/>
      <c r="N786" s="386"/>
      <c r="O786" s="386"/>
      <c r="P786" s="283"/>
      <c r="Q786" s="283"/>
      <c r="R786" s="283"/>
      <c r="S786" s="283"/>
      <c r="T786" s="283"/>
      <c r="U786" s="283"/>
      <c r="V786" s="283"/>
      <c r="W786" s="283"/>
      <c r="X786" s="283"/>
      <c r="Y786" s="283"/>
      <c r="Z786" s="283"/>
    </row>
    <row r="787" spans="1:26" ht="15.75" customHeight="1">
      <c r="A787" s="386"/>
      <c r="B787" s="283"/>
      <c r="C787" s="283"/>
      <c r="D787" s="283"/>
      <c r="E787" s="283"/>
      <c r="F787" s="283"/>
      <c r="G787" s="386"/>
      <c r="H787" s="386"/>
      <c r="I787" s="386"/>
      <c r="J787" s="386"/>
      <c r="K787" s="386"/>
      <c r="L787" s="386"/>
      <c r="M787" s="386"/>
      <c r="N787" s="386"/>
      <c r="O787" s="386"/>
      <c r="P787" s="283"/>
      <c r="Q787" s="283"/>
      <c r="R787" s="283"/>
      <c r="S787" s="283"/>
      <c r="T787" s="283"/>
      <c r="U787" s="283"/>
      <c r="V787" s="283"/>
      <c r="W787" s="283"/>
      <c r="X787" s="283"/>
      <c r="Y787" s="283"/>
      <c r="Z787" s="283"/>
    </row>
    <row r="788" spans="1:26" ht="15.75" customHeight="1">
      <c r="A788" s="386"/>
      <c r="B788" s="283"/>
      <c r="C788" s="283"/>
      <c r="D788" s="283"/>
      <c r="E788" s="283"/>
      <c r="F788" s="283"/>
      <c r="G788" s="386"/>
      <c r="H788" s="386"/>
      <c r="I788" s="386"/>
      <c r="J788" s="386"/>
      <c r="K788" s="386"/>
      <c r="L788" s="386"/>
      <c r="M788" s="386"/>
      <c r="N788" s="386"/>
      <c r="O788" s="386"/>
      <c r="P788" s="283"/>
      <c r="Q788" s="283"/>
      <c r="R788" s="283"/>
      <c r="S788" s="283"/>
      <c r="T788" s="283"/>
      <c r="U788" s="283"/>
      <c r="V788" s="283"/>
      <c r="W788" s="283"/>
      <c r="X788" s="283"/>
      <c r="Y788" s="283"/>
      <c r="Z788" s="283"/>
    </row>
    <row r="789" spans="1:26" ht="15.75" customHeight="1">
      <c r="A789" s="386"/>
      <c r="B789" s="283"/>
      <c r="C789" s="283"/>
      <c r="D789" s="283"/>
      <c r="E789" s="283"/>
      <c r="F789" s="283"/>
      <c r="G789" s="386"/>
      <c r="H789" s="386"/>
      <c r="I789" s="386"/>
      <c r="J789" s="386"/>
      <c r="K789" s="386"/>
      <c r="L789" s="386"/>
      <c r="M789" s="386"/>
      <c r="N789" s="386"/>
      <c r="O789" s="386"/>
      <c r="P789" s="283"/>
      <c r="Q789" s="283"/>
      <c r="R789" s="283"/>
      <c r="S789" s="283"/>
      <c r="T789" s="283"/>
      <c r="U789" s="283"/>
      <c r="V789" s="283"/>
      <c r="W789" s="283"/>
      <c r="X789" s="283"/>
      <c r="Y789" s="283"/>
      <c r="Z789" s="283"/>
    </row>
    <row r="790" spans="1:26" ht="15.75" customHeight="1">
      <c r="A790" s="386"/>
      <c r="B790" s="283"/>
      <c r="C790" s="283"/>
      <c r="D790" s="283"/>
      <c r="E790" s="283"/>
      <c r="F790" s="283"/>
      <c r="G790" s="386"/>
      <c r="H790" s="386"/>
      <c r="I790" s="386"/>
      <c r="J790" s="386"/>
      <c r="K790" s="386"/>
      <c r="L790" s="386"/>
      <c r="M790" s="386"/>
      <c r="N790" s="386"/>
      <c r="O790" s="386"/>
      <c r="P790" s="283"/>
      <c r="Q790" s="283"/>
      <c r="R790" s="283"/>
      <c r="S790" s="283"/>
      <c r="T790" s="283"/>
      <c r="U790" s="283"/>
      <c r="V790" s="283"/>
      <c r="W790" s="283"/>
      <c r="X790" s="283"/>
      <c r="Y790" s="283"/>
      <c r="Z790" s="283"/>
    </row>
    <row r="791" spans="1:26" ht="15.75" customHeight="1">
      <c r="A791" s="386"/>
      <c r="B791" s="283"/>
      <c r="C791" s="283"/>
      <c r="D791" s="283"/>
      <c r="E791" s="283"/>
      <c r="F791" s="283"/>
      <c r="G791" s="386"/>
      <c r="H791" s="386"/>
      <c r="I791" s="386"/>
      <c r="J791" s="386"/>
      <c r="K791" s="386"/>
      <c r="L791" s="386"/>
      <c r="M791" s="386"/>
      <c r="N791" s="386"/>
      <c r="O791" s="386"/>
      <c r="P791" s="283"/>
      <c r="Q791" s="283"/>
      <c r="R791" s="283"/>
      <c r="S791" s="283"/>
      <c r="T791" s="283"/>
      <c r="U791" s="283"/>
      <c r="V791" s="283"/>
      <c r="W791" s="283"/>
      <c r="X791" s="283"/>
      <c r="Y791" s="283"/>
      <c r="Z791" s="283"/>
    </row>
    <row r="792" spans="1:26" ht="15.75" customHeight="1">
      <c r="A792" s="386"/>
      <c r="B792" s="283"/>
      <c r="C792" s="283"/>
      <c r="D792" s="283"/>
      <c r="E792" s="283"/>
      <c r="F792" s="283"/>
      <c r="G792" s="386"/>
      <c r="H792" s="386"/>
      <c r="I792" s="386"/>
      <c r="J792" s="386"/>
      <c r="K792" s="386"/>
      <c r="L792" s="386"/>
      <c r="M792" s="386"/>
      <c r="N792" s="386"/>
      <c r="O792" s="386"/>
      <c r="P792" s="283"/>
      <c r="Q792" s="283"/>
      <c r="R792" s="283"/>
      <c r="S792" s="283"/>
      <c r="T792" s="283"/>
      <c r="U792" s="283"/>
      <c r="V792" s="283"/>
      <c r="W792" s="283"/>
      <c r="X792" s="283"/>
      <c r="Y792" s="283"/>
      <c r="Z792" s="283"/>
    </row>
    <row r="793" spans="1:26" ht="15.75" customHeight="1">
      <c r="A793" s="386"/>
      <c r="B793" s="283"/>
      <c r="C793" s="283"/>
      <c r="D793" s="283"/>
      <c r="E793" s="283"/>
      <c r="F793" s="283"/>
      <c r="G793" s="386"/>
      <c r="H793" s="386"/>
      <c r="I793" s="386"/>
      <c r="J793" s="386"/>
      <c r="K793" s="386"/>
      <c r="L793" s="386"/>
      <c r="M793" s="386"/>
      <c r="N793" s="386"/>
      <c r="O793" s="386"/>
      <c r="P793" s="283"/>
      <c r="Q793" s="283"/>
      <c r="R793" s="283"/>
      <c r="S793" s="283"/>
      <c r="T793" s="283"/>
      <c r="U793" s="283"/>
      <c r="V793" s="283"/>
      <c r="W793" s="283"/>
      <c r="X793" s="283"/>
      <c r="Y793" s="283"/>
      <c r="Z793" s="283"/>
    </row>
    <row r="794" spans="1:26" ht="15.75" customHeight="1">
      <c r="A794" s="386"/>
      <c r="B794" s="283"/>
      <c r="C794" s="283"/>
      <c r="D794" s="283"/>
      <c r="E794" s="283"/>
      <c r="F794" s="283"/>
      <c r="G794" s="386"/>
      <c r="H794" s="386"/>
      <c r="I794" s="386"/>
      <c r="J794" s="386"/>
      <c r="K794" s="386"/>
      <c r="L794" s="386"/>
      <c r="M794" s="386"/>
      <c r="N794" s="386"/>
      <c r="O794" s="386"/>
      <c r="P794" s="283"/>
      <c r="Q794" s="283"/>
      <c r="R794" s="283"/>
      <c r="S794" s="283"/>
      <c r="T794" s="283"/>
      <c r="U794" s="283"/>
      <c r="V794" s="283"/>
      <c r="W794" s="283"/>
      <c r="X794" s="283"/>
      <c r="Y794" s="283"/>
      <c r="Z794" s="283"/>
    </row>
    <row r="795" spans="1:26" ht="15.75" customHeight="1">
      <c r="A795" s="386"/>
      <c r="B795" s="283"/>
      <c r="C795" s="283"/>
      <c r="D795" s="283"/>
      <c r="E795" s="283"/>
      <c r="F795" s="283"/>
      <c r="G795" s="386"/>
      <c r="H795" s="386"/>
      <c r="I795" s="386"/>
      <c r="J795" s="386"/>
      <c r="K795" s="386"/>
      <c r="L795" s="386"/>
      <c r="M795" s="386"/>
      <c r="N795" s="386"/>
      <c r="O795" s="386"/>
      <c r="P795" s="283"/>
      <c r="Q795" s="283"/>
      <c r="R795" s="283"/>
      <c r="S795" s="283"/>
      <c r="T795" s="283"/>
      <c r="U795" s="283"/>
      <c r="V795" s="283"/>
      <c r="W795" s="283"/>
      <c r="X795" s="283"/>
      <c r="Y795" s="283"/>
      <c r="Z795" s="283"/>
    </row>
    <row r="796" spans="1:26" ht="15.75" customHeight="1">
      <c r="A796" s="386"/>
      <c r="B796" s="283"/>
      <c r="C796" s="283"/>
      <c r="D796" s="283"/>
      <c r="E796" s="283"/>
      <c r="F796" s="283"/>
      <c r="G796" s="386"/>
      <c r="H796" s="386"/>
      <c r="I796" s="386"/>
      <c r="J796" s="386"/>
      <c r="K796" s="386"/>
      <c r="L796" s="386"/>
      <c r="M796" s="386"/>
      <c r="N796" s="386"/>
      <c r="O796" s="386"/>
      <c r="P796" s="283"/>
      <c r="Q796" s="283"/>
      <c r="R796" s="283"/>
      <c r="S796" s="283"/>
      <c r="T796" s="283"/>
      <c r="U796" s="283"/>
      <c r="V796" s="283"/>
      <c r="W796" s="283"/>
      <c r="X796" s="283"/>
      <c r="Y796" s="283"/>
      <c r="Z796" s="283"/>
    </row>
    <row r="797" spans="1:26" ht="15.75" customHeight="1">
      <c r="A797" s="386"/>
      <c r="B797" s="283"/>
      <c r="C797" s="283"/>
      <c r="D797" s="283"/>
      <c r="E797" s="283"/>
      <c r="F797" s="283"/>
      <c r="G797" s="386"/>
      <c r="H797" s="386"/>
      <c r="I797" s="386"/>
      <c r="J797" s="386"/>
      <c r="K797" s="386"/>
      <c r="L797" s="386"/>
      <c r="M797" s="386"/>
      <c r="N797" s="386"/>
      <c r="O797" s="386"/>
      <c r="P797" s="283"/>
      <c r="Q797" s="283"/>
      <c r="R797" s="283"/>
      <c r="S797" s="283"/>
      <c r="T797" s="283"/>
      <c r="U797" s="283"/>
      <c r="V797" s="283"/>
      <c r="W797" s="283"/>
      <c r="X797" s="283"/>
      <c r="Y797" s="283"/>
      <c r="Z797" s="283"/>
    </row>
    <row r="798" spans="1:26" ht="15.75" customHeight="1">
      <c r="A798" s="386"/>
      <c r="B798" s="283"/>
      <c r="C798" s="283"/>
      <c r="D798" s="283"/>
      <c r="E798" s="283"/>
      <c r="F798" s="283"/>
      <c r="G798" s="386"/>
      <c r="H798" s="386"/>
      <c r="I798" s="386"/>
      <c r="J798" s="386"/>
      <c r="K798" s="386"/>
      <c r="L798" s="386"/>
      <c r="M798" s="386"/>
      <c r="N798" s="386"/>
      <c r="O798" s="386"/>
      <c r="P798" s="283"/>
      <c r="Q798" s="283"/>
      <c r="R798" s="283"/>
      <c r="S798" s="283"/>
      <c r="T798" s="283"/>
      <c r="U798" s="283"/>
      <c r="V798" s="283"/>
      <c r="W798" s="283"/>
      <c r="X798" s="283"/>
      <c r="Y798" s="283"/>
      <c r="Z798" s="283"/>
    </row>
    <row r="799" spans="1:26" ht="15.75" customHeight="1">
      <c r="A799" s="386"/>
      <c r="B799" s="283"/>
      <c r="C799" s="283"/>
      <c r="D799" s="283"/>
      <c r="E799" s="283"/>
      <c r="F799" s="283"/>
      <c r="G799" s="386"/>
      <c r="H799" s="386"/>
      <c r="I799" s="386"/>
      <c r="J799" s="386"/>
      <c r="K799" s="386"/>
      <c r="L799" s="386"/>
      <c r="M799" s="386"/>
      <c r="N799" s="386"/>
      <c r="O799" s="386"/>
      <c r="P799" s="283"/>
      <c r="Q799" s="283"/>
      <c r="R799" s="283"/>
      <c r="S799" s="283"/>
      <c r="T799" s="283"/>
      <c r="U799" s="283"/>
      <c r="V799" s="283"/>
      <c r="W799" s="283"/>
      <c r="X799" s="283"/>
      <c r="Y799" s="283"/>
      <c r="Z799" s="283"/>
    </row>
    <row r="800" spans="1:26" ht="15.75" customHeight="1">
      <c r="A800" s="386"/>
      <c r="B800" s="283"/>
      <c r="C800" s="283"/>
      <c r="D800" s="283"/>
      <c r="E800" s="283"/>
      <c r="F800" s="283"/>
      <c r="G800" s="386"/>
      <c r="H800" s="386"/>
      <c r="I800" s="386"/>
      <c r="J800" s="386"/>
      <c r="K800" s="386"/>
      <c r="L800" s="386"/>
      <c r="M800" s="386"/>
      <c r="N800" s="386"/>
      <c r="O800" s="386"/>
      <c r="P800" s="283"/>
      <c r="Q800" s="283"/>
      <c r="R800" s="283"/>
      <c r="S800" s="283"/>
      <c r="T800" s="283"/>
      <c r="U800" s="283"/>
      <c r="V800" s="283"/>
      <c r="W800" s="283"/>
      <c r="X800" s="283"/>
      <c r="Y800" s="283"/>
      <c r="Z800" s="283"/>
    </row>
    <row r="801" spans="1:26" ht="15.75" customHeight="1">
      <c r="A801" s="386"/>
      <c r="B801" s="283"/>
      <c r="C801" s="283"/>
      <c r="D801" s="283"/>
      <c r="E801" s="283"/>
      <c r="F801" s="283"/>
      <c r="G801" s="386"/>
      <c r="H801" s="386"/>
      <c r="I801" s="386"/>
      <c r="J801" s="386"/>
      <c r="K801" s="386"/>
      <c r="L801" s="386"/>
      <c r="M801" s="386"/>
      <c r="N801" s="386"/>
      <c r="O801" s="386"/>
      <c r="P801" s="283"/>
      <c r="Q801" s="283"/>
      <c r="R801" s="283"/>
      <c r="S801" s="283"/>
      <c r="T801" s="283"/>
      <c r="U801" s="283"/>
      <c r="V801" s="283"/>
      <c r="W801" s="283"/>
      <c r="X801" s="283"/>
      <c r="Y801" s="283"/>
      <c r="Z801" s="283"/>
    </row>
    <row r="802" spans="1:26" ht="15.75" customHeight="1">
      <c r="A802" s="386"/>
      <c r="B802" s="283"/>
      <c r="C802" s="283"/>
      <c r="D802" s="283"/>
      <c r="E802" s="283"/>
      <c r="F802" s="283"/>
      <c r="G802" s="386"/>
      <c r="H802" s="386"/>
      <c r="I802" s="386"/>
      <c r="J802" s="386"/>
      <c r="K802" s="386"/>
      <c r="L802" s="386"/>
      <c r="M802" s="386"/>
      <c r="N802" s="386"/>
      <c r="O802" s="386"/>
      <c r="P802" s="283"/>
      <c r="Q802" s="283"/>
      <c r="R802" s="283"/>
      <c r="S802" s="283"/>
      <c r="T802" s="283"/>
      <c r="U802" s="283"/>
      <c r="V802" s="283"/>
      <c r="W802" s="283"/>
      <c r="X802" s="283"/>
      <c r="Y802" s="283"/>
      <c r="Z802" s="283"/>
    </row>
    <row r="803" spans="1:26" ht="15.75" customHeight="1">
      <c r="A803" s="386"/>
      <c r="B803" s="283"/>
      <c r="C803" s="283"/>
      <c r="D803" s="283"/>
      <c r="E803" s="283"/>
      <c r="F803" s="283"/>
      <c r="G803" s="386"/>
      <c r="H803" s="386"/>
      <c r="I803" s="386"/>
      <c r="J803" s="386"/>
      <c r="K803" s="386"/>
      <c r="L803" s="386"/>
      <c r="M803" s="386"/>
      <c r="N803" s="386"/>
      <c r="O803" s="386"/>
      <c r="P803" s="283"/>
      <c r="Q803" s="283"/>
      <c r="R803" s="283"/>
      <c r="S803" s="283"/>
      <c r="T803" s="283"/>
      <c r="U803" s="283"/>
      <c r="V803" s="283"/>
      <c r="W803" s="283"/>
      <c r="X803" s="283"/>
      <c r="Y803" s="283"/>
      <c r="Z803" s="283"/>
    </row>
    <row r="804" spans="1:26" ht="15.75" customHeight="1">
      <c r="A804" s="386"/>
      <c r="B804" s="283"/>
      <c r="C804" s="283"/>
      <c r="D804" s="283"/>
      <c r="E804" s="283"/>
      <c r="F804" s="283"/>
      <c r="G804" s="386"/>
      <c r="H804" s="386"/>
      <c r="I804" s="386"/>
      <c r="J804" s="386"/>
      <c r="K804" s="386"/>
      <c r="L804" s="386"/>
      <c r="M804" s="386"/>
      <c r="N804" s="386"/>
      <c r="O804" s="386"/>
      <c r="P804" s="283"/>
      <c r="Q804" s="283"/>
      <c r="R804" s="283"/>
      <c r="S804" s="283"/>
      <c r="T804" s="283"/>
      <c r="U804" s="283"/>
      <c r="V804" s="283"/>
      <c r="W804" s="283"/>
      <c r="X804" s="283"/>
      <c r="Y804" s="283"/>
      <c r="Z804" s="283"/>
    </row>
    <row r="805" spans="1:26" ht="15.75" customHeight="1">
      <c r="A805" s="386"/>
      <c r="B805" s="283"/>
      <c r="C805" s="283"/>
      <c r="D805" s="283"/>
      <c r="E805" s="283"/>
      <c r="F805" s="283"/>
      <c r="G805" s="386"/>
      <c r="H805" s="386"/>
      <c r="I805" s="386"/>
      <c r="J805" s="386"/>
      <c r="K805" s="386"/>
      <c r="L805" s="386"/>
      <c r="M805" s="386"/>
      <c r="N805" s="386"/>
      <c r="O805" s="386"/>
      <c r="P805" s="283"/>
      <c r="Q805" s="283"/>
      <c r="R805" s="283"/>
      <c r="S805" s="283"/>
      <c r="T805" s="283"/>
      <c r="U805" s="283"/>
      <c r="V805" s="283"/>
      <c r="W805" s="283"/>
      <c r="X805" s="283"/>
      <c r="Y805" s="283"/>
      <c r="Z805" s="283"/>
    </row>
    <row r="806" spans="1:26" ht="15.75" customHeight="1">
      <c r="A806" s="386"/>
      <c r="B806" s="283"/>
      <c r="C806" s="283"/>
      <c r="D806" s="283"/>
      <c r="E806" s="283"/>
      <c r="F806" s="283"/>
      <c r="G806" s="386"/>
      <c r="H806" s="386"/>
      <c r="I806" s="386"/>
      <c r="J806" s="386"/>
      <c r="K806" s="386"/>
      <c r="L806" s="386"/>
      <c r="M806" s="386"/>
      <c r="N806" s="386"/>
      <c r="O806" s="386"/>
      <c r="P806" s="283"/>
      <c r="Q806" s="283"/>
      <c r="R806" s="283"/>
      <c r="S806" s="283"/>
      <c r="T806" s="283"/>
      <c r="U806" s="283"/>
      <c r="V806" s="283"/>
      <c r="W806" s="283"/>
      <c r="X806" s="283"/>
      <c r="Y806" s="283"/>
      <c r="Z806" s="283"/>
    </row>
    <row r="807" spans="1:26" ht="15.75" customHeight="1">
      <c r="A807" s="386"/>
      <c r="B807" s="283"/>
      <c r="C807" s="283"/>
      <c r="D807" s="283"/>
      <c r="E807" s="283"/>
      <c r="F807" s="283"/>
      <c r="G807" s="386"/>
      <c r="H807" s="386"/>
      <c r="I807" s="386"/>
      <c r="J807" s="386"/>
      <c r="K807" s="386"/>
      <c r="L807" s="386"/>
      <c r="M807" s="386"/>
      <c r="N807" s="386"/>
      <c r="O807" s="386"/>
      <c r="P807" s="283"/>
      <c r="Q807" s="283"/>
      <c r="R807" s="283"/>
      <c r="S807" s="283"/>
      <c r="T807" s="283"/>
      <c r="U807" s="283"/>
      <c r="V807" s="283"/>
      <c r="W807" s="283"/>
      <c r="X807" s="283"/>
      <c r="Y807" s="283"/>
      <c r="Z807" s="283"/>
    </row>
    <row r="808" spans="1:26" ht="15.75" customHeight="1">
      <c r="A808" s="386"/>
      <c r="B808" s="283"/>
      <c r="C808" s="283"/>
      <c r="D808" s="283"/>
      <c r="E808" s="283"/>
      <c r="F808" s="283"/>
      <c r="G808" s="386"/>
      <c r="H808" s="386"/>
      <c r="I808" s="386"/>
      <c r="J808" s="386"/>
      <c r="K808" s="386"/>
      <c r="L808" s="386"/>
      <c r="M808" s="386"/>
      <c r="N808" s="386"/>
      <c r="O808" s="386"/>
      <c r="P808" s="283"/>
      <c r="Q808" s="283"/>
      <c r="R808" s="283"/>
      <c r="S808" s="283"/>
      <c r="T808" s="283"/>
      <c r="U808" s="283"/>
      <c r="V808" s="283"/>
      <c r="W808" s="283"/>
      <c r="X808" s="283"/>
      <c r="Y808" s="283"/>
      <c r="Z808" s="283"/>
    </row>
    <row r="809" spans="1:26" ht="15.75" customHeight="1">
      <c r="A809" s="386"/>
      <c r="B809" s="283"/>
      <c r="C809" s="283"/>
      <c r="D809" s="283"/>
      <c r="E809" s="283"/>
      <c r="F809" s="283"/>
      <c r="G809" s="386"/>
      <c r="H809" s="386"/>
      <c r="I809" s="386"/>
      <c r="J809" s="386"/>
      <c r="K809" s="386"/>
      <c r="L809" s="386"/>
      <c r="M809" s="386"/>
      <c r="N809" s="386"/>
      <c r="O809" s="386"/>
      <c r="P809" s="283"/>
      <c r="Q809" s="283"/>
      <c r="R809" s="283"/>
      <c r="S809" s="283"/>
      <c r="T809" s="283"/>
      <c r="U809" s="283"/>
      <c r="V809" s="283"/>
      <c r="W809" s="283"/>
      <c r="X809" s="283"/>
      <c r="Y809" s="283"/>
      <c r="Z809" s="283"/>
    </row>
    <row r="810" spans="1:26" ht="15.75" customHeight="1">
      <c r="A810" s="386"/>
      <c r="B810" s="283"/>
      <c r="C810" s="283"/>
      <c r="D810" s="283"/>
      <c r="E810" s="283"/>
      <c r="F810" s="283"/>
      <c r="G810" s="386"/>
      <c r="H810" s="386"/>
      <c r="I810" s="386"/>
      <c r="J810" s="386"/>
      <c r="K810" s="386"/>
      <c r="L810" s="386"/>
      <c r="M810" s="386"/>
      <c r="N810" s="386"/>
      <c r="O810" s="386"/>
      <c r="P810" s="283"/>
      <c r="Q810" s="283"/>
      <c r="R810" s="283"/>
      <c r="S810" s="283"/>
      <c r="T810" s="283"/>
      <c r="U810" s="283"/>
      <c r="V810" s="283"/>
      <c r="W810" s="283"/>
      <c r="X810" s="283"/>
      <c r="Y810" s="283"/>
      <c r="Z810" s="283"/>
    </row>
    <row r="811" spans="1:26" ht="15.75" customHeight="1">
      <c r="A811" s="386"/>
      <c r="B811" s="283"/>
      <c r="C811" s="283"/>
      <c r="D811" s="283"/>
      <c r="E811" s="283"/>
      <c r="F811" s="283"/>
      <c r="G811" s="386"/>
      <c r="H811" s="386"/>
      <c r="I811" s="386"/>
      <c r="J811" s="386"/>
      <c r="K811" s="386"/>
      <c r="L811" s="386"/>
      <c r="M811" s="386"/>
      <c r="N811" s="386"/>
      <c r="O811" s="386"/>
      <c r="P811" s="283"/>
      <c r="Q811" s="283"/>
      <c r="R811" s="283"/>
      <c r="S811" s="283"/>
      <c r="T811" s="283"/>
      <c r="U811" s="283"/>
      <c r="V811" s="283"/>
      <c r="W811" s="283"/>
      <c r="X811" s="283"/>
      <c r="Y811" s="283"/>
      <c r="Z811" s="283"/>
    </row>
    <row r="812" spans="1:26" ht="15.75" customHeight="1">
      <c r="A812" s="386"/>
      <c r="B812" s="283"/>
      <c r="C812" s="283"/>
      <c r="D812" s="283"/>
      <c r="E812" s="283"/>
      <c r="F812" s="283"/>
      <c r="G812" s="386"/>
      <c r="H812" s="386"/>
      <c r="I812" s="386"/>
      <c r="J812" s="386"/>
      <c r="K812" s="386"/>
      <c r="L812" s="386"/>
      <c r="M812" s="386"/>
      <c r="N812" s="386"/>
      <c r="O812" s="386"/>
      <c r="P812" s="283"/>
      <c r="Q812" s="283"/>
      <c r="R812" s="283"/>
      <c r="S812" s="283"/>
      <c r="T812" s="283"/>
      <c r="U812" s="283"/>
      <c r="V812" s="283"/>
      <c r="W812" s="283"/>
      <c r="X812" s="283"/>
      <c r="Y812" s="283"/>
      <c r="Z812" s="283"/>
    </row>
    <row r="813" spans="1:26" ht="15.75" customHeight="1">
      <c r="A813" s="386"/>
      <c r="B813" s="283"/>
      <c r="C813" s="283"/>
      <c r="D813" s="283"/>
      <c r="E813" s="283"/>
      <c r="F813" s="283"/>
      <c r="G813" s="386"/>
      <c r="H813" s="386"/>
      <c r="I813" s="386"/>
      <c r="J813" s="386"/>
      <c r="K813" s="386"/>
      <c r="L813" s="386"/>
      <c r="M813" s="386"/>
      <c r="N813" s="386"/>
      <c r="O813" s="386"/>
      <c r="P813" s="283"/>
      <c r="Q813" s="283"/>
      <c r="R813" s="283"/>
      <c r="S813" s="283"/>
      <c r="T813" s="283"/>
      <c r="U813" s="283"/>
      <c r="V813" s="283"/>
      <c r="W813" s="283"/>
      <c r="X813" s="283"/>
      <c r="Y813" s="283"/>
      <c r="Z813" s="283"/>
    </row>
    <row r="814" spans="1:26" ht="15.75" customHeight="1">
      <c r="A814" s="386"/>
      <c r="B814" s="283"/>
      <c r="C814" s="283"/>
      <c r="D814" s="283"/>
      <c r="E814" s="283"/>
      <c r="F814" s="283"/>
      <c r="G814" s="386"/>
      <c r="H814" s="386"/>
      <c r="I814" s="386"/>
      <c r="J814" s="386"/>
      <c r="K814" s="386"/>
      <c r="L814" s="386"/>
      <c r="M814" s="386"/>
      <c r="N814" s="386"/>
      <c r="O814" s="386"/>
      <c r="P814" s="283"/>
      <c r="Q814" s="283"/>
      <c r="R814" s="283"/>
      <c r="S814" s="283"/>
      <c r="T814" s="283"/>
      <c r="U814" s="283"/>
      <c r="V814" s="283"/>
      <c r="W814" s="283"/>
      <c r="X814" s="283"/>
      <c r="Y814" s="283"/>
      <c r="Z814" s="283"/>
    </row>
    <row r="815" spans="1:26" ht="15.75" customHeight="1">
      <c r="A815" s="386"/>
      <c r="B815" s="283"/>
      <c r="C815" s="283"/>
      <c r="D815" s="283"/>
      <c r="E815" s="283"/>
      <c r="F815" s="283"/>
      <c r="G815" s="386"/>
      <c r="H815" s="386"/>
      <c r="I815" s="386"/>
      <c r="J815" s="386"/>
      <c r="K815" s="386"/>
      <c r="L815" s="386"/>
      <c r="M815" s="386"/>
      <c r="N815" s="386"/>
      <c r="O815" s="386"/>
      <c r="P815" s="283"/>
      <c r="Q815" s="283"/>
      <c r="R815" s="283"/>
      <c r="S815" s="283"/>
      <c r="T815" s="283"/>
      <c r="U815" s="283"/>
      <c r="V815" s="283"/>
      <c r="W815" s="283"/>
      <c r="X815" s="283"/>
      <c r="Y815" s="283"/>
      <c r="Z815" s="283"/>
    </row>
    <row r="816" spans="1:26" ht="15.75" customHeight="1">
      <c r="A816" s="386"/>
      <c r="B816" s="283"/>
      <c r="C816" s="283"/>
      <c r="D816" s="283"/>
      <c r="E816" s="283"/>
      <c r="F816" s="283"/>
      <c r="G816" s="386"/>
      <c r="H816" s="386"/>
      <c r="I816" s="386"/>
      <c r="J816" s="386"/>
      <c r="K816" s="386"/>
      <c r="L816" s="386"/>
      <c r="M816" s="386"/>
      <c r="N816" s="386"/>
      <c r="O816" s="386"/>
      <c r="P816" s="283"/>
      <c r="Q816" s="283"/>
      <c r="R816" s="283"/>
      <c r="S816" s="283"/>
      <c r="T816" s="283"/>
      <c r="U816" s="283"/>
      <c r="V816" s="283"/>
      <c r="W816" s="283"/>
      <c r="X816" s="283"/>
      <c r="Y816" s="283"/>
      <c r="Z816" s="283"/>
    </row>
    <row r="817" spans="1:26" ht="15.75" customHeight="1">
      <c r="A817" s="386"/>
      <c r="B817" s="283"/>
      <c r="C817" s="283"/>
      <c r="D817" s="283"/>
      <c r="E817" s="283"/>
      <c r="F817" s="283"/>
      <c r="G817" s="386"/>
      <c r="H817" s="386"/>
      <c r="I817" s="386"/>
      <c r="J817" s="386"/>
      <c r="K817" s="386"/>
      <c r="L817" s="386"/>
      <c r="M817" s="386"/>
      <c r="N817" s="386"/>
      <c r="O817" s="386"/>
      <c r="P817" s="283"/>
      <c r="Q817" s="283"/>
      <c r="R817" s="283"/>
      <c r="S817" s="283"/>
      <c r="T817" s="283"/>
      <c r="U817" s="283"/>
      <c r="V817" s="283"/>
      <c r="W817" s="283"/>
      <c r="X817" s="283"/>
      <c r="Y817" s="283"/>
      <c r="Z817" s="283"/>
    </row>
    <row r="818" spans="1:26" ht="15.75" customHeight="1">
      <c r="A818" s="386"/>
      <c r="B818" s="283"/>
      <c r="C818" s="283"/>
      <c r="D818" s="283"/>
      <c r="E818" s="283"/>
      <c r="F818" s="283"/>
      <c r="G818" s="386"/>
      <c r="H818" s="386"/>
      <c r="I818" s="386"/>
      <c r="J818" s="386"/>
      <c r="K818" s="386"/>
      <c r="L818" s="386"/>
      <c r="M818" s="386"/>
      <c r="N818" s="386"/>
      <c r="O818" s="386"/>
      <c r="P818" s="283"/>
      <c r="Q818" s="283"/>
      <c r="R818" s="283"/>
      <c r="S818" s="283"/>
      <c r="T818" s="283"/>
      <c r="U818" s="283"/>
      <c r="V818" s="283"/>
      <c r="W818" s="283"/>
      <c r="X818" s="283"/>
      <c r="Y818" s="283"/>
      <c r="Z818" s="283"/>
    </row>
    <row r="819" spans="1:26" ht="15.75" customHeight="1">
      <c r="A819" s="386"/>
      <c r="B819" s="283"/>
      <c r="C819" s="283"/>
      <c r="D819" s="283"/>
      <c r="E819" s="283"/>
      <c r="F819" s="283"/>
      <c r="G819" s="386"/>
      <c r="H819" s="386"/>
      <c r="I819" s="386"/>
      <c r="J819" s="386"/>
      <c r="K819" s="386"/>
      <c r="L819" s="386"/>
      <c r="M819" s="386"/>
      <c r="N819" s="386"/>
      <c r="O819" s="386"/>
      <c r="P819" s="283"/>
      <c r="Q819" s="283"/>
      <c r="R819" s="283"/>
      <c r="S819" s="283"/>
      <c r="T819" s="283"/>
      <c r="U819" s="283"/>
      <c r="V819" s="283"/>
      <c r="W819" s="283"/>
      <c r="X819" s="283"/>
      <c r="Y819" s="283"/>
      <c r="Z819" s="283"/>
    </row>
    <row r="820" spans="1:26" ht="15.75" customHeight="1">
      <c r="A820" s="386"/>
      <c r="B820" s="283"/>
      <c r="C820" s="283"/>
      <c r="D820" s="283"/>
      <c r="E820" s="283"/>
      <c r="F820" s="283"/>
      <c r="G820" s="386"/>
      <c r="H820" s="386"/>
      <c r="I820" s="386"/>
      <c r="J820" s="386"/>
      <c r="K820" s="386"/>
      <c r="L820" s="386"/>
      <c r="M820" s="386"/>
      <c r="N820" s="386"/>
      <c r="O820" s="386"/>
      <c r="P820" s="283"/>
      <c r="Q820" s="283"/>
      <c r="R820" s="283"/>
      <c r="S820" s="283"/>
      <c r="T820" s="283"/>
      <c r="U820" s="283"/>
      <c r="V820" s="283"/>
      <c r="W820" s="283"/>
      <c r="X820" s="283"/>
      <c r="Y820" s="283"/>
      <c r="Z820" s="283"/>
    </row>
    <row r="821" spans="1:26" ht="15.75" customHeight="1">
      <c r="A821" s="386"/>
      <c r="B821" s="283"/>
      <c r="C821" s="283"/>
      <c r="D821" s="283"/>
      <c r="E821" s="283"/>
      <c r="F821" s="283"/>
      <c r="G821" s="386"/>
      <c r="H821" s="386"/>
      <c r="I821" s="386"/>
      <c r="J821" s="386"/>
      <c r="K821" s="386"/>
      <c r="L821" s="386"/>
      <c r="M821" s="386"/>
      <c r="N821" s="386"/>
      <c r="O821" s="386"/>
      <c r="P821" s="283"/>
      <c r="Q821" s="283"/>
      <c r="R821" s="283"/>
      <c r="S821" s="283"/>
      <c r="T821" s="283"/>
      <c r="U821" s="283"/>
      <c r="V821" s="283"/>
      <c r="W821" s="283"/>
      <c r="X821" s="283"/>
      <c r="Y821" s="283"/>
      <c r="Z821" s="283"/>
    </row>
    <row r="822" spans="1:26" ht="15.75" customHeight="1">
      <c r="A822" s="386"/>
      <c r="B822" s="283"/>
      <c r="C822" s="283"/>
      <c r="D822" s="283"/>
      <c r="E822" s="283"/>
      <c r="F822" s="283"/>
      <c r="G822" s="386"/>
      <c r="H822" s="386"/>
      <c r="I822" s="386"/>
      <c r="J822" s="386"/>
      <c r="K822" s="386"/>
      <c r="L822" s="386"/>
      <c r="M822" s="386"/>
      <c r="N822" s="386"/>
      <c r="O822" s="386"/>
      <c r="P822" s="283"/>
      <c r="Q822" s="283"/>
      <c r="R822" s="283"/>
      <c r="S822" s="283"/>
      <c r="T822" s="283"/>
      <c r="U822" s="283"/>
      <c r="V822" s="283"/>
      <c r="W822" s="283"/>
      <c r="X822" s="283"/>
      <c r="Y822" s="283"/>
      <c r="Z822" s="283"/>
    </row>
    <row r="823" spans="1:26" ht="15.75" customHeight="1">
      <c r="A823" s="386"/>
      <c r="B823" s="283"/>
      <c r="C823" s="283"/>
      <c r="D823" s="283"/>
      <c r="E823" s="283"/>
      <c r="F823" s="283"/>
      <c r="G823" s="386"/>
      <c r="H823" s="386"/>
      <c r="I823" s="386"/>
      <c r="J823" s="386"/>
      <c r="K823" s="386"/>
      <c r="L823" s="386"/>
      <c r="M823" s="386"/>
      <c r="N823" s="386"/>
      <c r="O823" s="386"/>
      <c r="P823" s="283"/>
      <c r="Q823" s="283"/>
      <c r="R823" s="283"/>
      <c r="S823" s="283"/>
      <c r="T823" s="283"/>
      <c r="U823" s="283"/>
      <c r="V823" s="283"/>
      <c r="W823" s="283"/>
      <c r="X823" s="283"/>
      <c r="Y823" s="283"/>
      <c r="Z823" s="283"/>
    </row>
    <row r="824" spans="1:26" ht="15.75" customHeight="1">
      <c r="A824" s="386"/>
      <c r="B824" s="283"/>
      <c r="C824" s="283"/>
      <c r="D824" s="283"/>
      <c r="E824" s="283"/>
      <c r="F824" s="283"/>
      <c r="G824" s="386"/>
      <c r="H824" s="386"/>
      <c r="I824" s="386"/>
      <c r="J824" s="386"/>
      <c r="K824" s="386"/>
      <c r="L824" s="386"/>
      <c r="M824" s="386"/>
      <c r="N824" s="386"/>
      <c r="O824" s="386"/>
      <c r="P824" s="283"/>
      <c r="Q824" s="283"/>
      <c r="R824" s="283"/>
      <c r="S824" s="283"/>
      <c r="T824" s="283"/>
      <c r="U824" s="283"/>
      <c r="V824" s="283"/>
      <c r="W824" s="283"/>
      <c r="X824" s="283"/>
      <c r="Y824" s="283"/>
      <c r="Z824" s="283"/>
    </row>
    <row r="825" spans="1:26" ht="15.75" customHeight="1">
      <c r="A825" s="386"/>
      <c r="B825" s="283"/>
      <c r="C825" s="283"/>
      <c r="D825" s="283"/>
      <c r="E825" s="283"/>
      <c r="F825" s="283"/>
      <c r="G825" s="386"/>
      <c r="H825" s="386"/>
      <c r="I825" s="386"/>
      <c r="J825" s="386"/>
      <c r="K825" s="386"/>
      <c r="L825" s="386"/>
      <c r="M825" s="386"/>
      <c r="N825" s="386"/>
      <c r="O825" s="386"/>
      <c r="P825" s="283"/>
      <c r="Q825" s="283"/>
      <c r="R825" s="283"/>
      <c r="S825" s="283"/>
      <c r="T825" s="283"/>
      <c r="U825" s="283"/>
      <c r="V825" s="283"/>
      <c r="W825" s="283"/>
      <c r="X825" s="283"/>
      <c r="Y825" s="283"/>
      <c r="Z825" s="283"/>
    </row>
    <row r="826" spans="1:26" ht="15.75" customHeight="1">
      <c r="A826" s="386"/>
      <c r="B826" s="283"/>
      <c r="C826" s="283"/>
      <c r="D826" s="283"/>
      <c r="E826" s="283"/>
      <c r="F826" s="283"/>
      <c r="G826" s="386"/>
      <c r="H826" s="386"/>
      <c r="I826" s="386"/>
      <c r="J826" s="386"/>
      <c r="K826" s="386"/>
      <c r="L826" s="386"/>
      <c r="M826" s="386"/>
      <c r="N826" s="386"/>
      <c r="O826" s="386"/>
      <c r="P826" s="283"/>
      <c r="Q826" s="283"/>
      <c r="R826" s="283"/>
      <c r="S826" s="283"/>
      <c r="T826" s="283"/>
      <c r="U826" s="283"/>
      <c r="V826" s="283"/>
      <c r="W826" s="283"/>
      <c r="X826" s="283"/>
      <c r="Y826" s="283"/>
      <c r="Z826" s="283"/>
    </row>
    <row r="827" spans="1:26" ht="15.75" customHeight="1">
      <c r="A827" s="386"/>
      <c r="B827" s="283"/>
      <c r="C827" s="283"/>
      <c r="D827" s="283"/>
      <c r="E827" s="283"/>
      <c r="F827" s="283"/>
      <c r="G827" s="386"/>
      <c r="H827" s="386"/>
      <c r="I827" s="386"/>
      <c r="J827" s="386"/>
      <c r="K827" s="386"/>
      <c r="L827" s="386"/>
      <c r="M827" s="386"/>
      <c r="N827" s="386"/>
      <c r="O827" s="386"/>
      <c r="P827" s="283"/>
      <c r="Q827" s="283"/>
      <c r="R827" s="283"/>
      <c r="S827" s="283"/>
      <c r="T827" s="283"/>
      <c r="U827" s="283"/>
      <c r="V827" s="283"/>
      <c r="W827" s="283"/>
      <c r="X827" s="283"/>
      <c r="Y827" s="283"/>
      <c r="Z827" s="283"/>
    </row>
    <row r="828" spans="1:26" ht="15.75" customHeight="1">
      <c r="A828" s="386"/>
      <c r="B828" s="283"/>
      <c r="C828" s="283"/>
      <c r="D828" s="283"/>
      <c r="E828" s="283"/>
      <c r="F828" s="283"/>
      <c r="G828" s="386"/>
      <c r="H828" s="386"/>
      <c r="I828" s="386"/>
      <c r="J828" s="386"/>
      <c r="K828" s="386"/>
      <c r="L828" s="386"/>
      <c r="M828" s="386"/>
      <c r="N828" s="386"/>
      <c r="O828" s="386"/>
      <c r="P828" s="283"/>
      <c r="Q828" s="283"/>
      <c r="R828" s="283"/>
      <c r="S828" s="283"/>
      <c r="T828" s="283"/>
      <c r="U828" s="283"/>
      <c r="V828" s="283"/>
      <c r="W828" s="283"/>
      <c r="X828" s="283"/>
      <c r="Y828" s="283"/>
      <c r="Z828" s="283"/>
    </row>
    <row r="829" spans="1:26" ht="15.75" customHeight="1">
      <c r="A829" s="386"/>
      <c r="B829" s="283"/>
      <c r="C829" s="283"/>
      <c r="D829" s="283"/>
      <c r="E829" s="283"/>
      <c r="F829" s="283"/>
      <c r="G829" s="386"/>
      <c r="H829" s="386"/>
      <c r="I829" s="386"/>
      <c r="J829" s="386"/>
      <c r="K829" s="386"/>
      <c r="L829" s="386"/>
      <c r="M829" s="386"/>
      <c r="N829" s="386"/>
      <c r="O829" s="386"/>
      <c r="P829" s="283"/>
      <c r="Q829" s="283"/>
      <c r="R829" s="283"/>
      <c r="S829" s="283"/>
      <c r="T829" s="283"/>
      <c r="U829" s="283"/>
      <c r="V829" s="283"/>
      <c r="W829" s="283"/>
      <c r="X829" s="283"/>
      <c r="Y829" s="283"/>
      <c r="Z829" s="283"/>
    </row>
    <row r="830" spans="1:26" ht="15.75" customHeight="1">
      <c r="A830" s="386"/>
      <c r="B830" s="283"/>
      <c r="C830" s="283"/>
      <c r="D830" s="283"/>
      <c r="E830" s="283"/>
      <c r="F830" s="283"/>
      <c r="G830" s="386"/>
      <c r="H830" s="386"/>
      <c r="I830" s="386"/>
      <c r="J830" s="386"/>
      <c r="K830" s="386"/>
      <c r="L830" s="386"/>
      <c r="M830" s="386"/>
      <c r="N830" s="386"/>
      <c r="O830" s="386"/>
      <c r="P830" s="283"/>
      <c r="Q830" s="283"/>
      <c r="R830" s="283"/>
      <c r="S830" s="283"/>
      <c r="T830" s="283"/>
      <c r="U830" s="283"/>
      <c r="V830" s="283"/>
      <c r="W830" s="283"/>
      <c r="X830" s="283"/>
      <c r="Y830" s="283"/>
      <c r="Z830" s="283"/>
    </row>
    <row r="831" spans="1:26" ht="15.75" customHeight="1">
      <c r="A831" s="386"/>
      <c r="B831" s="283"/>
      <c r="C831" s="283"/>
      <c r="D831" s="283"/>
      <c r="E831" s="283"/>
      <c r="F831" s="283"/>
      <c r="G831" s="386"/>
      <c r="H831" s="386"/>
      <c r="I831" s="386"/>
      <c r="J831" s="386"/>
      <c r="K831" s="386"/>
      <c r="L831" s="386"/>
      <c r="M831" s="386"/>
      <c r="N831" s="386"/>
      <c r="O831" s="386"/>
      <c r="P831" s="283"/>
      <c r="Q831" s="283"/>
      <c r="R831" s="283"/>
      <c r="S831" s="283"/>
      <c r="T831" s="283"/>
      <c r="U831" s="283"/>
      <c r="V831" s="283"/>
      <c r="W831" s="283"/>
      <c r="X831" s="283"/>
      <c r="Y831" s="283"/>
      <c r="Z831" s="283"/>
    </row>
    <row r="832" spans="1:26" ht="15.75" customHeight="1">
      <c r="A832" s="386"/>
      <c r="B832" s="283"/>
      <c r="C832" s="283"/>
      <c r="D832" s="283"/>
      <c r="E832" s="283"/>
      <c r="F832" s="283"/>
      <c r="G832" s="386"/>
      <c r="H832" s="386"/>
      <c r="I832" s="386"/>
      <c r="J832" s="386"/>
      <c r="K832" s="386"/>
      <c r="L832" s="386"/>
      <c r="M832" s="386"/>
      <c r="N832" s="386"/>
      <c r="O832" s="386"/>
      <c r="P832" s="283"/>
      <c r="Q832" s="283"/>
      <c r="R832" s="283"/>
      <c r="S832" s="283"/>
      <c r="T832" s="283"/>
      <c r="U832" s="283"/>
      <c r="V832" s="283"/>
      <c r="W832" s="283"/>
      <c r="X832" s="283"/>
      <c r="Y832" s="283"/>
      <c r="Z832" s="283"/>
    </row>
    <row r="833" spans="1:26" ht="15.75" customHeight="1">
      <c r="A833" s="386"/>
      <c r="B833" s="283"/>
      <c r="C833" s="283"/>
      <c r="D833" s="283"/>
      <c r="E833" s="283"/>
      <c r="F833" s="283"/>
      <c r="G833" s="386"/>
      <c r="H833" s="386"/>
      <c r="I833" s="386"/>
      <c r="J833" s="386"/>
      <c r="K833" s="386"/>
      <c r="L833" s="386"/>
      <c r="M833" s="386"/>
      <c r="N833" s="386"/>
      <c r="O833" s="386"/>
      <c r="P833" s="283"/>
      <c r="Q833" s="283"/>
      <c r="R833" s="283"/>
      <c r="S833" s="283"/>
      <c r="T833" s="283"/>
      <c r="U833" s="283"/>
      <c r="V833" s="283"/>
      <c r="W833" s="283"/>
      <c r="X833" s="283"/>
      <c r="Y833" s="283"/>
      <c r="Z833" s="283"/>
    </row>
    <row r="834" spans="1:26" ht="15.75" customHeight="1">
      <c r="A834" s="386"/>
      <c r="B834" s="283"/>
      <c r="C834" s="283"/>
      <c r="D834" s="283"/>
      <c r="E834" s="283"/>
      <c r="F834" s="283"/>
      <c r="G834" s="386"/>
      <c r="H834" s="386"/>
      <c r="I834" s="386"/>
      <c r="J834" s="386"/>
      <c r="K834" s="386"/>
      <c r="L834" s="386"/>
      <c r="M834" s="386"/>
      <c r="N834" s="386"/>
      <c r="O834" s="386"/>
      <c r="P834" s="283"/>
      <c r="Q834" s="283"/>
      <c r="R834" s="283"/>
      <c r="S834" s="283"/>
      <c r="T834" s="283"/>
      <c r="U834" s="283"/>
      <c r="V834" s="283"/>
      <c r="W834" s="283"/>
      <c r="X834" s="283"/>
      <c r="Y834" s="283"/>
      <c r="Z834" s="283"/>
    </row>
    <row r="835" spans="1:26" ht="15.75" customHeight="1">
      <c r="A835" s="386"/>
      <c r="B835" s="283"/>
      <c r="C835" s="283"/>
      <c r="D835" s="283"/>
      <c r="E835" s="283"/>
      <c r="F835" s="283"/>
      <c r="G835" s="386"/>
      <c r="H835" s="386"/>
      <c r="I835" s="386"/>
      <c r="J835" s="386"/>
      <c r="K835" s="386"/>
      <c r="L835" s="386"/>
      <c r="M835" s="386"/>
      <c r="N835" s="386"/>
      <c r="O835" s="386"/>
      <c r="P835" s="283"/>
      <c r="Q835" s="283"/>
      <c r="R835" s="283"/>
      <c r="S835" s="283"/>
      <c r="T835" s="283"/>
      <c r="U835" s="283"/>
      <c r="V835" s="283"/>
      <c r="W835" s="283"/>
      <c r="X835" s="283"/>
      <c r="Y835" s="283"/>
      <c r="Z835" s="283"/>
    </row>
    <row r="836" spans="1:26" ht="15.75" customHeight="1">
      <c r="A836" s="386"/>
      <c r="B836" s="283"/>
      <c r="C836" s="283"/>
      <c r="D836" s="283"/>
      <c r="E836" s="283"/>
      <c r="F836" s="283"/>
      <c r="G836" s="386"/>
      <c r="H836" s="386"/>
      <c r="I836" s="386"/>
      <c r="J836" s="386"/>
      <c r="K836" s="386"/>
      <c r="L836" s="386"/>
      <c r="M836" s="386"/>
      <c r="N836" s="386"/>
      <c r="O836" s="386"/>
      <c r="P836" s="283"/>
      <c r="Q836" s="283"/>
      <c r="R836" s="283"/>
      <c r="S836" s="283"/>
      <c r="T836" s="283"/>
      <c r="U836" s="283"/>
      <c r="V836" s="283"/>
      <c r="W836" s="283"/>
      <c r="X836" s="283"/>
      <c r="Y836" s="283"/>
      <c r="Z836" s="283"/>
    </row>
    <row r="837" spans="1:26" ht="15.75" customHeight="1">
      <c r="A837" s="386"/>
      <c r="B837" s="283"/>
      <c r="C837" s="283"/>
      <c r="D837" s="283"/>
      <c r="E837" s="283"/>
      <c r="F837" s="283"/>
      <c r="G837" s="386"/>
      <c r="H837" s="386"/>
      <c r="I837" s="386"/>
      <c r="J837" s="386"/>
      <c r="K837" s="386"/>
      <c r="L837" s="386"/>
      <c r="M837" s="386"/>
      <c r="N837" s="386"/>
      <c r="O837" s="386"/>
      <c r="P837" s="283"/>
      <c r="Q837" s="283"/>
      <c r="R837" s="283"/>
      <c r="S837" s="283"/>
      <c r="T837" s="283"/>
      <c r="U837" s="283"/>
      <c r="V837" s="283"/>
      <c r="W837" s="283"/>
      <c r="X837" s="283"/>
      <c r="Y837" s="283"/>
      <c r="Z837" s="283"/>
    </row>
    <row r="838" spans="1:26" ht="15.75" customHeight="1">
      <c r="A838" s="386"/>
      <c r="B838" s="283"/>
      <c r="C838" s="283"/>
      <c r="D838" s="283"/>
      <c r="E838" s="283"/>
      <c r="F838" s="283"/>
      <c r="G838" s="386"/>
      <c r="H838" s="386"/>
      <c r="I838" s="386"/>
      <c r="J838" s="386"/>
      <c r="K838" s="386"/>
      <c r="L838" s="386"/>
      <c r="M838" s="386"/>
      <c r="N838" s="386"/>
      <c r="O838" s="386"/>
      <c r="P838" s="283"/>
      <c r="Q838" s="283"/>
      <c r="R838" s="283"/>
      <c r="S838" s="283"/>
      <c r="T838" s="283"/>
      <c r="U838" s="283"/>
      <c r="V838" s="283"/>
      <c r="W838" s="283"/>
      <c r="X838" s="283"/>
      <c r="Y838" s="283"/>
      <c r="Z838" s="283"/>
    </row>
    <row r="839" spans="1:26" ht="15.75" customHeight="1">
      <c r="A839" s="386"/>
      <c r="B839" s="283"/>
      <c r="C839" s="283"/>
      <c r="D839" s="283"/>
      <c r="E839" s="283"/>
      <c r="F839" s="283"/>
      <c r="G839" s="386"/>
      <c r="H839" s="386"/>
      <c r="I839" s="386"/>
      <c r="J839" s="386"/>
      <c r="K839" s="386"/>
      <c r="L839" s="386"/>
      <c r="M839" s="386"/>
      <c r="N839" s="386"/>
      <c r="O839" s="386"/>
      <c r="P839" s="283"/>
      <c r="Q839" s="283"/>
      <c r="R839" s="283"/>
      <c r="S839" s="283"/>
      <c r="T839" s="283"/>
      <c r="U839" s="283"/>
      <c r="V839" s="283"/>
      <c r="W839" s="283"/>
      <c r="X839" s="283"/>
      <c r="Y839" s="283"/>
      <c r="Z839" s="283"/>
    </row>
    <row r="840" spans="1:26" ht="15.75" customHeight="1">
      <c r="A840" s="386"/>
      <c r="B840" s="283"/>
      <c r="C840" s="283"/>
      <c r="D840" s="283"/>
      <c r="E840" s="283"/>
      <c r="F840" s="283"/>
      <c r="G840" s="386"/>
      <c r="H840" s="386"/>
      <c r="I840" s="386"/>
      <c r="J840" s="386"/>
      <c r="K840" s="386"/>
      <c r="L840" s="386"/>
      <c r="M840" s="386"/>
      <c r="N840" s="386"/>
      <c r="O840" s="386"/>
      <c r="P840" s="283"/>
      <c r="Q840" s="283"/>
      <c r="R840" s="283"/>
      <c r="S840" s="283"/>
      <c r="T840" s="283"/>
      <c r="U840" s="283"/>
      <c r="V840" s="283"/>
      <c r="W840" s="283"/>
      <c r="X840" s="283"/>
      <c r="Y840" s="283"/>
      <c r="Z840" s="283"/>
    </row>
    <row r="841" spans="1:26" ht="15.75" customHeight="1">
      <c r="A841" s="386"/>
      <c r="B841" s="283"/>
      <c r="C841" s="283"/>
      <c r="D841" s="283"/>
      <c r="E841" s="283"/>
      <c r="F841" s="283"/>
      <c r="G841" s="386"/>
      <c r="H841" s="386"/>
      <c r="I841" s="386"/>
      <c r="J841" s="386"/>
      <c r="K841" s="386"/>
      <c r="L841" s="386"/>
      <c r="M841" s="386"/>
      <c r="N841" s="386"/>
      <c r="O841" s="386"/>
      <c r="P841" s="283"/>
      <c r="Q841" s="283"/>
      <c r="R841" s="283"/>
      <c r="S841" s="283"/>
      <c r="T841" s="283"/>
      <c r="U841" s="283"/>
      <c r="V841" s="283"/>
      <c r="W841" s="283"/>
      <c r="X841" s="283"/>
      <c r="Y841" s="283"/>
      <c r="Z841" s="283"/>
    </row>
    <row r="842" spans="1:26" ht="15.75" customHeight="1">
      <c r="A842" s="386"/>
      <c r="B842" s="283"/>
      <c r="C842" s="283"/>
      <c r="D842" s="283"/>
      <c r="E842" s="283"/>
      <c r="F842" s="283"/>
      <c r="G842" s="386"/>
      <c r="H842" s="386"/>
      <c r="I842" s="386"/>
      <c r="J842" s="386"/>
      <c r="K842" s="386"/>
      <c r="L842" s="386"/>
      <c r="M842" s="386"/>
      <c r="N842" s="386"/>
      <c r="O842" s="386"/>
      <c r="P842" s="283"/>
      <c r="Q842" s="283"/>
      <c r="R842" s="283"/>
      <c r="S842" s="283"/>
      <c r="T842" s="283"/>
      <c r="U842" s="283"/>
      <c r="V842" s="283"/>
      <c r="W842" s="283"/>
      <c r="X842" s="283"/>
      <c r="Y842" s="283"/>
      <c r="Z842" s="283"/>
    </row>
    <row r="843" spans="1:26" ht="15.75" customHeight="1">
      <c r="A843" s="386"/>
      <c r="B843" s="283"/>
      <c r="C843" s="283"/>
      <c r="D843" s="283"/>
      <c r="E843" s="283"/>
      <c r="F843" s="283"/>
      <c r="G843" s="386"/>
      <c r="H843" s="386"/>
      <c r="I843" s="386"/>
      <c r="J843" s="386"/>
      <c r="K843" s="386"/>
      <c r="L843" s="386"/>
      <c r="M843" s="386"/>
      <c r="N843" s="386"/>
      <c r="O843" s="386"/>
      <c r="P843" s="283"/>
      <c r="Q843" s="283"/>
      <c r="R843" s="283"/>
      <c r="S843" s="283"/>
      <c r="T843" s="283"/>
      <c r="U843" s="283"/>
      <c r="V843" s="283"/>
      <c r="W843" s="283"/>
      <c r="X843" s="283"/>
      <c r="Y843" s="283"/>
      <c r="Z843" s="283"/>
    </row>
    <row r="844" spans="1:26" ht="15.75" customHeight="1">
      <c r="A844" s="386"/>
      <c r="B844" s="283"/>
      <c r="C844" s="283"/>
      <c r="D844" s="283"/>
      <c r="E844" s="283"/>
      <c r="F844" s="283"/>
      <c r="G844" s="386"/>
      <c r="H844" s="386"/>
      <c r="I844" s="386"/>
      <c r="J844" s="386"/>
      <c r="K844" s="386"/>
      <c r="L844" s="386"/>
      <c r="M844" s="386"/>
      <c r="N844" s="386"/>
      <c r="O844" s="386"/>
      <c r="P844" s="283"/>
      <c r="Q844" s="283"/>
      <c r="R844" s="283"/>
      <c r="S844" s="283"/>
      <c r="T844" s="283"/>
      <c r="U844" s="283"/>
      <c r="V844" s="283"/>
      <c r="W844" s="283"/>
      <c r="X844" s="283"/>
      <c r="Y844" s="283"/>
      <c r="Z844" s="283"/>
    </row>
    <row r="845" spans="1:26" ht="15.75" customHeight="1">
      <c r="A845" s="386"/>
      <c r="B845" s="283"/>
      <c r="C845" s="283"/>
      <c r="D845" s="283"/>
      <c r="E845" s="283"/>
      <c r="F845" s="283"/>
      <c r="G845" s="386"/>
      <c r="H845" s="386"/>
      <c r="I845" s="386"/>
      <c r="J845" s="386"/>
      <c r="K845" s="386"/>
      <c r="L845" s="386"/>
      <c r="M845" s="386"/>
      <c r="N845" s="386"/>
      <c r="O845" s="386"/>
      <c r="P845" s="283"/>
      <c r="Q845" s="283"/>
      <c r="R845" s="283"/>
      <c r="S845" s="283"/>
      <c r="T845" s="283"/>
      <c r="U845" s="283"/>
      <c r="V845" s="283"/>
      <c r="W845" s="283"/>
      <c r="X845" s="283"/>
      <c r="Y845" s="283"/>
      <c r="Z845" s="283"/>
    </row>
    <row r="846" spans="1:26" ht="15.75" customHeight="1">
      <c r="A846" s="386"/>
      <c r="B846" s="283"/>
      <c r="C846" s="283"/>
      <c r="D846" s="283"/>
      <c r="E846" s="283"/>
      <c r="F846" s="283"/>
      <c r="G846" s="386"/>
      <c r="H846" s="386"/>
      <c r="I846" s="386"/>
      <c r="J846" s="386"/>
      <c r="K846" s="386"/>
      <c r="L846" s="386"/>
      <c r="M846" s="386"/>
      <c r="N846" s="386"/>
      <c r="O846" s="386"/>
      <c r="P846" s="283"/>
      <c r="Q846" s="283"/>
      <c r="R846" s="283"/>
      <c r="S846" s="283"/>
      <c r="T846" s="283"/>
      <c r="U846" s="283"/>
      <c r="V846" s="283"/>
      <c r="W846" s="283"/>
      <c r="X846" s="283"/>
      <c r="Y846" s="283"/>
      <c r="Z846" s="283"/>
    </row>
    <row r="847" spans="1:26" ht="15.75" customHeight="1">
      <c r="A847" s="386"/>
      <c r="B847" s="283"/>
      <c r="C847" s="283"/>
      <c r="D847" s="283"/>
      <c r="E847" s="283"/>
      <c r="F847" s="283"/>
      <c r="G847" s="386"/>
      <c r="H847" s="386"/>
      <c r="I847" s="386"/>
      <c r="J847" s="386"/>
      <c r="K847" s="386"/>
      <c r="L847" s="386"/>
      <c r="M847" s="386"/>
      <c r="N847" s="386"/>
      <c r="O847" s="386"/>
      <c r="P847" s="283"/>
      <c r="Q847" s="283"/>
      <c r="R847" s="283"/>
      <c r="S847" s="283"/>
      <c r="T847" s="283"/>
      <c r="U847" s="283"/>
      <c r="V847" s="283"/>
      <c r="W847" s="283"/>
      <c r="X847" s="283"/>
      <c r="Y847" s="283"/>
      <c r="Z847" s="283"/>
    </row>
    <row r="848" spans="1:26" ht="15.75" customHeight="1">
      <c r="A848" s="386"/>
      <c r="B848" s="283"/>
      <c r="C848" s="283"/>
      <c r="D848" s="283"/>
      <c r="E848" s="283"/>
      <c r="F848" s="283"/>
      <c r="G848" s="386"/>
      <c r="H848" s="386"/>
      <c r="I848" s="386"/>
      <c r="J848" s="386"/>
      <c r="K848" s="386"/>
      <c r="L848" s="386"/>
      <c r="M848" s="386"/>
      <c r="N848" s="386"/>
      <c r="O848" s="386"/>
      <c r="P848" s="283"/>
      <c r="Q848" s="283"/>
      <c r="R848" s="283"/>
      <c r="S848" s="283"/>
      <c r="T848" s="283"/>
      <c r="U848" s="283"/>
      <c r="V848" s="283"/>
      <c r="W848" s="283"/>
      <c r="X848" s="283"/>
      <c r="Y848" s="283"/>
      <c r="Z848" s="283"/>
    </row>
    <row r="849" spans="1:26" ht="15.75" customHeight="1">
      <c r="A849" s="386"/>
      <c r="B849" s="283"/>
      <c r="C849" s="283"/>
      <c r="D849" s="283"/>
      <c r="E849" s="283"/>
      <c r="F849" s="283"/>
      <c r="G849" s="386"/>
      <c r="H849" s="386"/>
      <c r="I849" s="386"/>
      <c r="J849" s="386"/>
      <c r="K849" s="386"/>
      <c r="L849" s="386"/>
      <c r="M849" s="386"/>
      <c r="N849" s="386"/>
      <c r="O849" s="386"/>
      <c r="P849" s="283"/>
      <c r="Q849" s="283"/>
      <c r="R849" s="283"/>
      <c r="S849" s="283"/>
      <c r="T849" s="283"/>
      <c r="U849" s="283"/>
      <c r="V849" s="283"/>
      <c r="W849" s="283"/>
      <c r="X849" s="283"/>
      <c r="Y849" s="283"/>
      <c r="Z849" s="283"/>
    </row>
    <row r="850" spans="1:26" ht="15.75" customHeight="1">
      <c r="A850" s="386"/>
      <c r="B850" s="283"/>
      <c r="C850" s="283"/>
      <c r="D850" s="283"/>
      <c r="E850" s="283"/>
      <c r="F850" s="283"/>
      <c r="G850" s="386"/>
      <c r="H850" s="386"/>
      <c r="I850" s="386"/>
      <c r="J850" s="386"/>
      <c r="K850" s="386"/>
      <c r="L850" s="386"/>
      <c r="M850" s="386"/>
      <c r="N850" s="386"/>
      <c r="O850" s="386"/>
      <c r="P850" s="283"/>
      <c r="Q850" s="283"/>
      <c r="R850" s="283"/>
      <c r="S850" s="283"/>
      <c r="T850" s="283"/>
      <c r="U850" s="283"/>
      <c r="V850" s="283"/>
      <c r="W850" s="283"/>
      <c r="X850" s="283"/>
      <c r="Y850" s="283"/>
      <c r="Z850" s="283"/>
    </row>
    <row r="851" spans="1:26" ht="15.75" customHeight="1">
      <c r="A851" s="386"/>
      <c r="B851" s="283"/>
      <c r="C851" s="283"/>
      <c r="D851" s="283"/>
      <c r="E851" s="283"/>
      <c r="F851" s="283"/>
      <c r="G851" s="386"/>
      <c r="H851" s="386"/>
      <c r="I851" s="386"/>
      <c r="J851" s="386"/>
      <c r="K851" s="386"/>
      <c r="L851" s="386"/>
      <c r="M851" s="386"/>
      <c r="N851" s="386"/>
      <c r="O851" s="386"/>
      <c r="P851" s="283"/>
      <c r="Q851" s="283"/>
      <c r="R851" s="283"/>
      <c r="S851" s="283"/>
      <c r="T851" s="283"/>
      <c r="U851" s="283"/>
      <c r="V851" s="283"/>
      <c r="W851" s="283"/>
      <c r="X851" s="283"/>
      <c r="Y851" s="283"/>
      <c r="Z851" s="283"/>
    </row>
    <row r="852" spans="1:26" ht="15.75" customHeight="1">
      <c r="A852" s="386"/>
      <c r="B852" s="283"/>
      <c r="C852" s="283"/>
      <c r="D852" s="283"/>
      <c r="E852" s="283"/>
      <c r="F852" s="283"/>
      <c r="G852" s="386"/>
      <c r="H852" s="386"/>
      <c r="I852" s="386"/>
      <c r="J852" s="386"/>
      <c r="K852" s="386"/>
      <c r="L852" s="386"/>
      <c r="M852" s="386"/>
      <c r="N852" s="386"/>
      <c r="O852" s="386"/>
      <c r="P852" s="283"/>
      <c r="Q852" s="283"/>
      <c r="R852" s="283"/>
      <c r="S852" s="283"/>
      <c r="T852" s="283"/>
      <c r="U852" s="283"/>
      <c r="V852" s="283"/>
      <c r="W852" s="283"/>
      <c r="X852" s="283"/>
      <c r="Y852" s="283"/>
      <c r="Z852" s="283"/>
    </row>
    <row r="853" spans="1:26" ht="15.75" customHeight="1">
      <c r="A853" s="386"/>
      <c r="B853" s="283"/>
      <c r="C853" s="283"/>
      <c r="D853" s="283"/>
      <c r="E853" s="283"/>
      <c r="F853" s="283"/>
      <c r="G853" s="386"/>
      <c r="H853" s="386"/>
      <c r="I853" s="386"/>
      <c r="J853" s="386"/>
      <c r="K853" s="386"/>
      <c r="L853" s="386"/>
      <c r="M853" s="386"/>
      <c r="N853" s="386"/>
      <c r="O853" s="386"/>
      <c r="P853" s="283"/>
      <c r="Q853" s="283"/>
      <c r="R853" s="283"/>
      <c r="S853" s="283"/>
      <c r="T853" s="283"/>
      <c r="U853" s="283"/>
      <c r="V853" s="283"/>
      <c r="W853" s="283"/>
      <c r="X853" s="283"/>
      <c r="Y853" s="283"/>
      <c r="Z853" s="283"/>
    </row>
    <row r="854" spans="1:26" ht="15.75" customHeight="1">
      <c r="A854" s="386"/>
      <c r="B854" s="283"/>
      <c r="C854" s="283"/>
      <c r="D854" s="283"/>
      <c r="E854" s="283"/>
      <c r="F854" s="283"/>
      <c r="G854" s="386"/>
      <c r="H854" s="386"/>
      <c r="I854" s="386"/>
      <c r="J854" s="386"/>
      <c r="K854" s="386"/>
      <c r="L854" s="386"/>
      <c r="M854" s="386"/>
      <c r="N854" s="386"/>
      <c r="O854" s="386"/>
      <c r="P854" s="283"/>
      <c r="Q854" s="283"/>
      <c r="R854" s="283"/>
      <c r="S854" s="283"/>
      <c r="T854" s="283"/>
      <c r="U854" s="283"/>
      <c r="V854" s="283"/>
      <c r="W854" s="283"/>
      <c r="X854" s="283"/>
      <c r="Y854" s="283"/>
      <c r="Z854" s="283"/>
    </row>
    <row r="855" spans="1:26" ht="15.75" customHeight="1">
      <c r="A855" s="386"/>
      <c r="B855" s="283"/>
      <c r="C855" s="283"/>
      <c r="D855" s="283"/>
      <c r="E855" s="283"/>
      <c r="F855" s="283"/>
      <c r="G855" s="386"/>
      <c r="H855" s="386"/>
      <c r="I855" s="386"/>
      <c r="J855" s="386"/>
      <c r="K855" s="386"/>
      <c r="L855" s="386"/>
      <c r="M855" s="386"/>
      <c r="N855" s="386"/>
      <c r="O855" s="386"/>
      <c r="P855" s="283"/>
      <c r="Q855" s="283"/>
      <c r="R855" s="283"/>
      <c r="S855" s="283"/>
      <c r="T855" s="283"/>
      <c r="U855" s="283"/>
      <c r="V855" s="283"/>
      <c r="W855" s="283"/>
      <c r="X855" s="283"/>
      <c r="Y855" s="283"/>
      <c r="Z855" s="283"/>
    </row>
    <row r="856" spans="1:26" ht="15.75" customHeight="1">
      <c r="A856" s="386"/>
      <c r="B856" s="283"/>
      <c r="C856" s="283"/>
      <c r="D856" s="283"/>
      <c r="E856" s="283"/>
      <c r="F856" s="283"/>
      <c r="G856" s="386"/>
      <c r="H856" s="386"/>
      <c r="I856" s="386"/>
      <c r="J856" s="386"/>
      <c r="K856" s="386"/>
      <c r="L856" s="386"/>
      <c r="M856" s="386"/>
      <c r="N856" s="386"/>
      <c r="O856" s="386"/>
      <c r="P856" s="283"/>
      <c r="Q856" s="283"/>
      <c r="R856" s="283"/>
      <c r="S856" s="283"/>
      <c r="T856" s="283"/>
      <c r="U856" s="283"/>
      <c r="V856" s="283"/>
      <c r="W856" s="283"/>
      <c r="X856" s="283"/>
      <c r="Y856" s="283"/>
      <c r="Z856" s="283"/>
    </row>
    <row r="857" spans="1:26" ht="15.75" customHeight="1">
      <c r="A857" s="386"/>
      <c r="B857" s="283"/>
      <c r="C857" s="283"/>
      <c r="D857" s="283"/>
      <c r="E857" s="283"/>
      <c r="F857" s="283"/>
      <c r="G857" s="386"/>
      <c r="H857" s="386"/>
      <c r="I857" s="386"/>
      <c r="J857" s="386"/>
      <c r="K857" s="386"/>
      <c r="L857" s="386"/>
      <c r="M857" s="386"/>
      <c r="N857" s="386"/>
      <c r="O857" s="386"/>
      <c r="P857" s="283"/>
      <c r="Q857" s="283"/>
      <c r="R857" s="283"/>
      <c r="S857" s="283"/>
      <c r="T857" s="283"/>
      <c r="U857" s="283"/>
      <c r="V857" s="283"/>
      <c r="W857" s="283"/>
      <c r="X857" s="283"/>
      <c r="Y857" s="283"/>
      <c r="Z857" s="283"/>
    </row>
    <row r="858" spans="1:26" ht="15.75" customHeight="1">
      <c r="A858" s="386"/>
      <c r="B858" s="283"/>
      <c r="C858" s="283"/>
      <c r="D858" s="283"/>
      <c r="E858" s="283"/>
      <c r="F858" s="283"/>
      <c r="G858" s="386"/>
      <c r="H858" s="386"/>
      <c r="I858" s="386"/>
      <c r="J858" s="386"/>
      <c r="K858" s="386"/>
      <c r="L858" s="386"/>
      <c r="M858" s="386"/>
      <c r="N858" s="386"/>
      <c r="O858" s="386"/>
      <c r="P858" s="283"/>
      <c r="Q858" s="283"/>
      <c r="R858" s="283"/>
      <c r="S858" s="283"/>
      <c r="T858" s="283"/>
      <c r="U858" s="283"/>
      <c r="V858" s="283"/>
      <c r="W858" s="283"/>
      <c r="X858" s="283"/>
      <c r="Y858" s="283"/>
      <c r="Z858" s="283"/>
    </row>
    <row r="859" spans="1:26" ht="15.75" customHeight="1">
      <c r="A859" s="386"/>
      <c r="B859" s="283"/>
      <c r="C859" s="283"/>
      <c r="D859" s="283"/>
      <c r="E859" s="283"/>
      <c r="F859" s="283"/>
      <c r="G859" s="386"/>
      <c r="H859" s="386"/>
      <c r="I859" s="386"/>
      <c r="J859" s="386"/>
      <c r="K859" s="386"/>
      <c r="L859" s="386"/>
      <c r="M859" s="386"/>
      <c r="N859" s="386"/>
      <c r="O859" s="386"/>
      <c r="P859" s="283"/>
      <c r="Q859" s="283"/>
      <c r="R859" s="283"/>
      <c r="S859" s="283"/>
      <c r="T859" s="283"/>
      <c r="U859" s="283"/>
      <c r="V859" s="283"/>
      <c r="W859" s="283"/>
      <c r="X859" s="283"/>
      <c r="Y859" s="283"/>
      <c r="Z859" s="283"/>
    </row>
    <row r="860" spans="1:26" ht="15.75" customHeight="1">
      <c r="A860" s="386"/>
      <c r="B860" s="283"/>
      <c r="C860" s="283"/>
      <c r="D860" s="283"/>
      <c r="E860" s="283"/>
      <c r="F860" s="283"/>
      <c r="G860" s="386"/>
      <c r="H860" s="386"/>
      <c r="I860" s="386"/>
      <c r="J860" s="386"/>
      <c r="K860" s="386"/>
      <c r="L860" s="386"/>
      <c r="M860" s="386"/>
      <c r="N860" s="386"/>
      <c r="O860" s="386"/>
      <c r="P860" s="283"/>
      <c r="Q860" s="283"/>
      <c r="R860" s="283"/>
      <c r="S860" s="283"/>
      <c r="T860" s="283"/>
      <c r="U860" s="283"/>
      <c r="V860" s="283"/>
      <c r="W860" s="283"/>
      <c r="X860" s="283"/>
      <c r="Y860" s="283"/>
      <c r="Z860" s="283"/>
    </row>
    <row r="861" spans="1:26" ht="15.75" customHeight="1">
      <c r="A861" s="386"/>
      <c r="B861" s="283"/>
      <c r="C861" s="283"/>
      <c r="D861" s="283"/>
      <c r="E861" s="283"/>
      <c r="F861" s="283"/>
      <c r="G861" s="386"/>
      <c r="H861" s="386"/>
      <c r="I861" s="386"/>
      <c r="J861" s="386"/>
      <c r="K861" s="386"/>
      <c r="L861" s="386"/>
      <c r="M861" s="386"/>
      <c r="N861" s="386"/>
      <c r="O861" s="386"/>
      <c r="P861" s="283"/>
      <c r="Q861" s="283"/>
      <c r="R861" s="283"/>
      <c r="S861" s="283"/>
      <c r="T861" s="283"/>
      <c r="U861" s="283"/>
      <c r="V861" s="283"/>
      <c r="W861" s="283"/>
      <c r="X861" s="283"/>
      <c r="Y861" s="283"/>
      <c r="Z861" s="283"/>
    </row>
    <row r="862" spans="1:26" ht="15.75" customHeight="1">
      <c r="A862" s="386"/>
      <c r="B862" s="283"/>
      <c r="C862" s="283"/>
      <c r="D862" s="283"/>
      <c r="E862" s="283"/>
      <c r="F862" s="283"/>
      <c r="G862" s="386"/>
      <c r="H862" s="386"/>
      <c r="I862" s="386"/>
      <c r="J862" s="386"/>
      <c r="K862" s="386"/>
      <c r="L862" s="386"/>
      <c r="M862" s="386"/>
      <c r="N862" s="386"/>
      <c r="O862" s="386"/>
      <c r="P862" s="283"/>
      <c r="Q862" s="283"/>
      <c r="R862" s="283"/>
      <c r="S862" s="283"/>
      <c r="T862" s="283"/>
      <c r="U862" s="283"/>
      <c r="V862" s="283"/>
      <c r="W862" s="283"/>
      <c r="X862" s="283"/>
      <c r="Y862" s="283"/>
      <c r="Z862" s="283"/>
    </row>
    <row r="863" spans="1:26" ht="15.75" customHeight="1">
      <c r="A863" s="386"/>
      <c r="B863" s="283"/>
      <c r="C863" s="283"/>
      <c r="D863" s="283"/>
      <c r="E863" s="283"/>
      <c r="F863" s="283"/>
      <c r="G863" s="386"/>
      <c r="H863" s="386"/>
      <c r="I863" s="386"/>
      <c r="J863" s="386"/>
      <c r="K863" s="386"/>
      <c r="L863" s="386"/>
      <c r="M863" s="386"/>
      <c r="N863" s="386"/>
      <c r="O863" s="386"/>
      <c r="P863" s="283"/>
      <c r="Q863" s="283"/>
      <c r="R863" s="283"/>
      <c r="S863" s="283"/>
      <c r="T863" s="283"/>
      <c r="U863" s="283"/>
      <c r="V863" s="283"/>
      <c r="W863" s="283"/>
      <c r="X863" s="283"/>
      <c r="Y863" s="283"/>
      <c r="Z863" s="283"/>
    </row>
    <row r="864" spans="1:26" ht="15.75" customHeight="1">
      <c r="A864" s="386"/>
      <c r="B864" s="283"/>
      <c r="C864" s="283"/>
      <c r="D864" s="283"/>
      <c r="E864" s="283"/>
      <c r="F864" s="283"/>
      <c r="G864" s="386"/>
      <c r="H864" s="386"/>
      <c r="I864" s="386"/>
      <c r="J864" s="386"/>
      <c r="K864" s="386"/>
      <c r="L864" s="386"/>
      <c r="M864" s="386"/>
      <c r="N864" s="386"/>
      <c r="O864" s="386"/>
      <c r="P864" s="283"/>
      <c r="Q864" s="283"/>
      <c r="R864" s="283"/>
      <c r="S864" s="283"/>
      <c r="T864" s="283"/>
      <c r="U864" s="283"/>
      <c r="V864" s="283"/>
      <c r="W864" s="283"/>
      <c r="X864" s="283"/>
      <c r="Y864" s="283"/>
      <c r="Z864" s="283"/>
    </row>
    <row r="865" spans="1:26" ht="15.75" customHeight="1">
      <c r="A865" s="386"/>
      <c r="B865" s="283"/>
      <c r="C865" s="283"/>
      <c r="D865" s="283"/>
      <c r="E865" s="283"/>
      <c r="F865" s="283"/>
      <c r="G865" s="386"/>
      <c r="H865" s="386"/>
      <c r="I865" s="386"/>
      <c r="J865" s="386"/>
      <c r="K865" s="386"/>
      <c r="L865" s="386"/>
      <c r="M865" s="386"/>
      <c r="N865" s="386"/>
      <c r="O865" s="386"/>
      <c r="P865" s="283"/>
      <c r="Q865" s="283"/>
      <c r="R865" s="283"/>
      <c r="S865" s="283"/>
      <c r="T865" s="283"/>
      <c r="U865" s="283"/>
      <c r="V865" s="283"/>
      <c r="W865" s="283"/>
      <c r="X865" s="283"/>
      <c r="Y865" s="283"/>
      <c r="Z865" s="283"/>
    </row>
    <row r="866" spans="1:26" ht="15.75" customHeight="1">
      <c r="A866" s="386"/>
      <c r="B866" s="283"/>
      <c r="C866" s="283"/>
      <c r="D866" s="283"/>
      <c r="E866" s="283"/>
      <c r="F866" s="283"/>
      <c r="G866" s="386"/>
      <c r="H866" s="386"/>
      <c r="I866" s="386"/>
      <c r="J866" s="386"/>
      <c r="K866" s="386"/>
      <c r="L866" s="386"/>
      <c r="M866" s="386"/>
      <c r="N866" s="386"/>
      <c r="O866" s="386"/>
      <c r="P866" s="283"/>
      <c r="Q866" s="283"/>
      <c r="R866" s="283"/>
      <c r="S866" s="283"/>
      <c r="T866" s="283"/>
      <c r="U866" s="283"/>
      <c r="V866" s="283"/>
      <c r="W866" s="283"/>
      <c r="X866" s="283"/>
      <c r="Y866" s="283"/>
      <c r="Z866" s="283"/>
    </row>
    <row r="867" spans="1:26" ht="15.75" customHeight="1">
      <c r="A867" s="386"/>
      <c r="B867" s="283"/>
      <c r="C867" s="283"/>
      <c r="D867" s="283"/>
      <c r="E867" s="283"/>
      <c r="F867" s="283"/>
      <c r="G867" s="386"/>
      <c r="H867" s="386"/>
      <c r="I867" s="386"/>
      <c r="J867" s="386"/>
      <c r="K867" s="386"/>
      <c r="L867" s="386"/>
      <c r="M867" s="386"/>
      <c r="N867" s="386"/>
      <c r="O867" s="386"/>
      <c r="P867" s="283"/>
      <c r="Q867" s="283"/>
      <c r="R867" s="283"/>
      <c r="S867" s="283"/>
      <c r="T867" s="283"/>
      <c r="U867" s="283"/>
      <c r="V867" s="283"/>
      <c r="W867" s="283"/>
      <c r="X867" s="283"/>
      <c r="Y867" s="283"/>
      <c r="Z867" s="283"/>
    </row>
    <row r="868" spans="1:26" ht="15.75" customHeight="1">
      <c r="A868" s="386"/>
      <c r="B868" s="283"/>
      <c r="C868" s="283"/>
      <c r="D868" s="283"/>
      <c r="E868" s="283"/>
      <c r="F868" s="283"/>
      <c r="G868" s="386"/>
      <c r="H868" s="386"/>
      <c r="I868" s="386"/>
      <c r="J868" s="386"/>
      <c r="K868" s="386"/>
      <c r="L868" s="386"/>
      <c r="M868" s="386"/>
      <c r="N868" s="386"/>
      <c r="O868" s="386"/>
      <c r="P868" s="283"/>
      <c r="Q868" s="283"/>
      <c r="R868" s="283"/>
      <c r="S868" s="283"/>
      <c r="T868" s="283"/>
      <c r="U868" s="283"/>
      <c r="V868" s="283"/>
      <c r="W868" s="283"/>
      <c r="X868" s="283"/>
      <c r="Y868" s="283"/>
      <c r="Z868" s="283"/>
    </row>
    <row r="869" spans="1:26" ht="15.75" customHeight="1">
      <c r="A869" s="386"/>
      <c r="B869" s="283"/>
      <c r="C869" s="283"/>
      <c r="D869" s="283"/>
      <c r="E869" s="283"/>
      <c r="F869" s="283"/>
      <c r="G869" s="386"/>
      <c r="H869" s="386"/>
      <c r="I869" s="386"/>
      <c r="J869" s="386"/>
      <c r="K869" s="386"/>
      <c r="L869" s="386"/>
      <c r="M869" s="386"/>
      <c r="N869" s="386"/>
      <c r="O869" s="386"/>
      <c r="P869" s="283"/>
      <c r="Q869" s="283"/>
      <c r="R869" s="283"/>
      <c r="S869" s="283"/>
      <c r="T869" s="283"/>
      <c r="U869" s="283"/>
      <c r="V869" s="283"/>
      <c r="W869" s="283"/>
      <c r="X869" s="283"/>
      <c r="Y869" s="283"/>
      <c r="Z869" s="283"/>
    </row>
    <row r="870" spans="1:26" ht="15.75" customHeight="1">
      <c r="A870" s="386"/>
      <c r="B870" s="283"/>
      <c r="C870" s="283"/>
      <c r="D870" s="283"/>
      <c r="E870" s="283"/>
      <c r="F870" s="283"/>
      <c r="G870" s="386"/>
      <c r="H870" s="386"/>
      <c r="I870" s="386"/>
      <c r="J870" s="386"/>
      <c r="K870" s="386"/>
      <c r="L870" s="386"/>
      <c r="M870" s="386"/>
      <c r="N870" s="386"/>
      <c r="O870" s="386"/>
      <c r="P870" s="283"/>
      <c r="Q870" s="283"/>
      <c r="R870" s="283"/>
      <c r="S870" s="283"/>
      <c r="T870" s="283"/>
      <c r="U870" s="283"/>
      <c r="V870" s="283"/>
      <c r="W870" s="283"/>
      <c r="X870" s="283"/>
      <c r="Y870" s="283"/>
      <c r="Z870" s="283"/>
    </row>
    <row r="871" spans="1:26" ht="15.75" customHeight="1">
      <c r="A871" s="386"/>
      <c r="B871" s="283"/>
      <c r="C871" s="283"/>
      <c r="D871" s="283"/>
      <c r="E871" s="283"/>
      <c r="F871" s="283"/>
      <c r="G871" s="386"/>
      <c r="H871" s="386"/>
      <c r="I871" s="386"/>
      <c r="J871" s="386"/>
      <c r="K871" s="386"/>
      <c r="L871" s="386"/>
      <c r="M871" s="386"/>
      <c r="N871" s="386"/>
      <c r="O871" s="386"/>
      <c r="P871" s="283"/>
      <c r="Q871" s="283"/>
      <c r="R871" s="283"/>
      <c r="S871" s="283"/>
      <c r="T871" s="283"/>
      <c r="U871" s="283"/>
      <c r="V871" s="283"/>
      <c r="W871" s="283"/>
      <c r="X871" s="283"/>
      <c r="Y871" s="283"/>
      <c r="Z871" s="283"/>
    </row>
    <row r="872" spans="1:26" ht="15.75" customHeight="1">
      <c r="A872" s="386"/>
      <c r="B872" s="283"/>
      <c r="C872" s="283"/>
      <c r="D872" s="283"/>
      <c r="E872" s="283"/>
      <c r="F872" s="283"/>
      <c r="G872" s="386"/>
      <c r="H872" s="386"/>
      <c r="I872" s="386"/>
      <c r="J872" s="386"/>
      <c r="K872" s="386"/>
      <c r="L872" s="386"/>
      <c r="M872" s="386"/>
      <c r="N872" s="386"/>
      <c r="O872" s="386"/>
      <c r="P872" s="283"/>
      <c r="Q872" s="283"/>
      <c r="R872" s="283"/>
      <c r="S872" s="283"/>
      <c r="T872" s="283"/>
      <c r="U872" s="283"/>
      <c r="V872" s="283"/>
      <c r="W872" s="283"/>
      <c r="X872" s="283"/>
      <c r="Y872" s="283"/>
      <c r="Z872" s="283"/>
    </row>
    <row r="873" spans="1:26" ht="15.75" customHeight="1">
      <c r="A873" s="386"/>
      <c r="B873" s="283"/>
      <c r="C873" s="283"/>
      <c r="D873" s="283"/>
      <c r="E873" s="283"/>
      <c r="F873" s="283"/>
      <c r="G873" s="386"/>
      <c r="H873" s="386"/>
      <c r="I873" s="386"/>
      <c r="J873" s="386"/>
      <c r="K873" s="386"/>
      <c r="L873" s="386"/>
      <c r="M873" s="386"/>
      <c r="N873" s="386"/>
      <c r="O873" s="386"/>
      <c r="P873" s="283"/>
      <c r="Q873" s="283"/>
      <c r="R873" s="283"/>
      <c r="S873" s="283"/>
      <c r="T873" s="283"/>
      <c r="U873" s="283"/>
      <c r="V873" s="283"/>
      <c r="W873" s="283"/>
      <c r="X873" s="283"/>
      <c r="Y873" s="283"/>
      <c r="Z873" s="283"/>
    </row>
    <row r="874" spans="1:26" ht="15.75" customHeight="1">
      <c r="A874" s="386"/>
      <c r="B874" s="283"/>
      <c r="C874" s="283"/>
      <c r="D874" s="283"/>
      <c r="E874" s="283"/>
      <c r="F874" s="283"/>
      <c r="G874" s="386"/>
      <c r="H874" s="386"/>
      <c r="I874" s="386"/>
      <c r="J874" s="386"/>
      <c r="K874" s="386"/>
      <c r="L874" s="386"/>
      <c r="M874" s="386"/>
      <c r="N874" s="386"/>
      <c r="O874" s="386"/>
      <c r="P874" s="283"/>
      <c r="Q874" s="283"/>
      <c r="R874" s="283"/>
      <c r="S874" s="283"/>
      <c r="T874" s="283"/>
      <c r="U874" s="283"/>
      <c r="V874" s="283"/>
      <c r="W874" s="283"/>
      <c r="X874" s="283"/>
      <c r="Y874" s="283"/>
      <c r="Z874" s="283"/>
    </row>
    <row r="875" spans="1:26" ht="15.75" customHeight="1">
      <c r="A875" s="386"/>
      <c r="B875" s="283"/>
      <c r="C875" s="283"/>
      <c r="D875" s="283"/>
      <c r="E875" s="283"/>
      <c r="F875" s="283"/>
      <c r="G875" s="386"/>
      <c r="H875" s="386"/>
      <c r="I875" s="386"/>
      <c r="J875" s="386"/>
      <c r="K875" s="386"/>
      <c r="L875" s="386"/>
      <c r="M875" s="386"/>
      <c r="N875" s="386"/>
      <c r="O875" s="386"/>
      <c r="P875" s="283"/>
      <c r="Q875" s="283"/>
      <c r="R875" s="283"/>
      <c r="S875" s="283"/>
      <c r="T875" s="283"/>
      <c r="U875" s="283"/>
      <c r="V875" s="283"/>
      <c r="W875" s="283"/>
      <c r="X875" s="283"/>
      <c r="Y875" s="283"/>
      <c r="Z875" s="283"/>
    </row>
    <row r="876" spans="1:26" ht="15.75" customHeight="1">
      <c r="A876" s="386"/>
      <c r="B876" s="283"/>
      <c r="C876" s="283"/>
      <c r="D876" s="283"/>
      <c r="E876" s="283"/>
      <c r="F876" s="283"/>
      <c r="G876" s="386"/>
      <c r="H876" s="386"/>
      <c r="I876" s="386"/>
      <c r="J876" s="386"/>
      <c r="K876" s="386"/>
      <c r="L876" s="386"/>
      <c r="M876" s="386"/>
      <c r="N876" s="386"/>
      <c r="O876" s="386"/>
      <c r="P876" s="283"/>
      <c r="Q876" s="283"/>
      <c r="R876" s="283"/>
      <c r="S876" s="283"/>
      <c r="T876" s="283"/>
      <c r="U876" s="283"/>
      <c r="V876" s="283"/>
      <c r="W876" s="283"/>
      <c r="X876" s="283"/>
      <c r="Y876" s="283"/>
      <c r="Z876" s="283"/>
    </row>
    <row r="877" spans="1:26" ht="15.75" customHeight="1">
      <c r="A877" s="386"/>
      <c r="B877" s="283"/>
      <c r="C877" s="283"/>
      <c r="D877" s="283"/>
      <c r="E877" s="283"/>
      <c r="F877" s="283"/>
      <c r="G877" s="386"/>
      <c r="H877" s="386"/>
      <c r="I877" s="386"/>
      <c r="J877" s="386"/>
      <c r="K877" s="386"/>
      <c r="L877" s="386"/>
      <c r="M877" s="386"/>
      <c r="N877" s="386"/>
      <c r="O877" s="386"/>
      <c r="P877" s="283"/>
      <c r="Q877" s="283"/>
      <c r="R877" s="283"/>
      <c r="S877" s="283"/>
      <c r="T877" s="283"/>
      <c r="U877" s="283"/>
      <c r="V877" s="283"/>
      <c r="W877" s="283"/>
      <c r="X877" s="283"/>
      <c r="Y877" s="283"/>
      <c r="Z877" s="283"/>
    </row>
    <row r="878" spans="1:26" ht="15.75" customHeight="1">
      <c r="A878" s="386"/>
      <c r="B878" s="283"/>
      <c r="C878" s="283"/>
      <c r="D878" s="283"/>
      <c r="E878" s="283"/>
      <c r="F878" s="283"/>
      <c r="G878" s="386"/>
      <c r="H878" s="386"/>
      <c r="I878" s="386"/>
      <c r="J878" s="386"/>
      <c r="K878" s="386"/>
      <c r="L878" s="386"/>
      <c r="M878" s="386"/>
      <c r="N878" s="386"/>
      <c r="O878" s="386"/>
      <c r="P878" s="283"/>
      <c r="Q878" s="283"/>
      <c r="R878" s="283"/>
      <c r="S878" s="283"/>
      <c r="T878" s="283"/>
      <c r="U878" s="283"/>
      <c r="V878" s="283"/>
      <c r="W878" s="283"/>
      <c r="X878" s="283"/>
      <c r="Y878" s="283"/>
      <c r="Z878" s="283"/>
    </row>
    <row r="879" spans="1:26" ht="15.75" customHeight="1">
      <c r="A879" s="386"/>
      <c r="B879" s="283"/>
      <c r="C879" s="283"/>
      <c r="D879" s="283"/>
      <c r="E879" s="283"/>
      <c r="F879" s="283"/>
      <c r="G879" s="386"/>
      <c r="H879" s="386"/>
      <c r="I879" s="386"/>
      <c r="J879" s="386"/>
      <c r="K879" s="386"/>
      <c r="L879" s="386"/>
      <c r="M879" s="386"/>
      <c r="N879" s="386"/>
      <c r="O879" s="386"/>
      <c r="P879" s="283"/>
      <c r="Q879" s="283"/>
      <c r="R879" s="283"/>
      <c r="S879" s="283"/>
      <c r="T879" s="283"/>
      <c r="U879" s="283"/>
      <c r="V879" s="283"/>
      <c r="W879" s="283"/>
      <c r="X879" s="283"/>
      <c r="Y879" s="283"/>
      <c r="Z879" s="283"/>
    </row>
    <row r="880" spans="1:26" ht="15.75" customHeight="1">
      <c r="A880" s="386"/>
      <c r="B880" s="283"/>
      <c r="C880" s="283"/>
      <c r="D880" s="283"/>
      <c r="E880" s="283"/>
      <c r="F880" s="283"/>
      <c r="G880" s="386"/>
      <c r="H880" s="386"/>
      <c r="I880" s="386"/>
      <c r="J880" s="386"/>
      <c r="K880" s="386"/>
      <c r="L880" s="386"/>
      <c r="M880" s="386"/>
      <c r="N880" s="386"/>
      <c r="O880" s="386"/>
      <c r="P880" s="283"/>
      <c r="Q880" s="283"/>
      <c r="R880" s="283"/>
      <c r="S880" s="283"/>
      <c r="T880" s="283"/>
      <c r="U880" s="283"/>
      <c r="V880" s="283"/>
      <c r="W880" s="283"/>
      <c r="X880" s="283"/>
      <c r="Y880" s="283"/>
      <c r="Z880" s="283"/>
    </row>
    <row r="881" spans="1:26" ht="15.75" customHeight="1">
      <c r="A881" s="386"/>
      <c r="B881" s="283"/>
      <c r="C881" s="283"/>
      <c r="D881" s="283"/>
      <c r="E881" s="283"/>
      <c r="F881" s="283"/>
      <c r="G881" s="386"/>
      <c r="H881" s="386"/>
      <c r="I881" s="386"/>
      <c r="J881" s="386"/>
      <c r="K881" s="386"/>
      <c r="L881" s="386"/>
      <c r="M881" s="386"/>
      <c r="N881" s="386"/>
      <c r="O881" s="386"/>
      <c r="P881" s="283"/>
      <c r="Q881" s="283"/>
      <c r="R881" s="283"/>
      <c r="S881" s="283"/>
      <c r="T881" s="283"/>
      <c r="U881" s="283"/>
      <c r="V881" s="283"/>
      <c r="W881" s="283"/>
      <c r="X881" s="283"/>
      <c r="Y881" s="283"/>
      <c r="Z881" s="283"/>
    </row>
    <row r="882" spans="1:26" ht="15.75" customHeight="1">
      <c r="A882" s="386"/>
      <c r="B882" s="283"/>
      <c r="C882" s="283"/>
      <c r="D882" s="283"/>
      <c r="E882" s="283"/>
      <c r="F882" s="283"/>
      <c r="G882" s="386"/>
      <c r="H882" s="386"/>
      <c r="I882" s="386"/>
      <c r="J882" s="386"/>
      <c r="K882" s="386"/>
      <c r="L882" s="386"/>
      <c r="M882" s="386"/>
      <c r="N882" s="386"/>
      <c r="O882" s="386"/>
      <c r="P882" s="283"/>
      <c r="Q882" s="283"/>
      <c r="R882" s="283"/>
      <c r="S882" s="283"/>
      <c r="T882" s="283"/>
      <c r="U882" s="283"/>
      <c r="V882" s="283"/>
      <c r="W882" s="283"/>
      <c r="X882" s="283"/>
      <c r="Y882" s="283"/>
      <c r="Z882" s="283"/>
    </row>
    <row r="883" spans="1:26" ht="15.75" customHeight="1">
      <c r="A883" s="386"/>
      <c r="B883" s="283"/>
      <c r="C883" s="283"/>
      <c r="D883" s="283"/>
      <c r="E883" s="283"/>
      <c r="F883" s="283"/>
      <c r="G883" s="386"/>
      <c r="H883" s="386"/>
      <c r="I883" s="386"/>
      <c r="J883" s="386"/>
      <c r="K883" s="386"/>
      <c r="L883" s="386"/>
      <c r="M883" s="386"/>
      <c r="N883" s="386"/>
      <c r="O883" s="386"/>
      <c r="P883" s="283"/>
      <c r="Q883" s="283"/>
      <c r="R883" s="283"/>
      <c r="S883" s="283"/>
      <c r="T883" s="283"/>
      <c r="U883" s="283"/>
      <c r="V883" s="283"/>
      <c r="W883" s="283"/>
      <c r="X883" s="283"/>
      <c r="Y883" s="283"/>
      <c r="Z883" s="283"/>
    </row>
    <row r="884" spans="1:26" ht="15.75" customHeight="1">
      <c r="A884" s="386"/>
      <c r="B884" s="283"/>
      <c r="C884" s="283"/>
      <c r="D884" s="283"/>
      <c r="E884" s="283"/>
      <c r="F884" s="283"/>
      <c r="G884" s="386"/>
      <c r="H884" s="386"/>
      <c r="I884" s="386"/>
      <c r="J884" s="386"/>
      <c r="K884" s="386"/>
      <c r="L884" s="386"/>
      <c r="M884" s="386"/>
      <c r="N884" s="386"/>
      <c r="O884" s="386"/>
      <c r="P884" s="283"/>
      <c r="Q884" s="283"/>
      <c r="R884" s="283"/>
      <c r="S884" s="283"/>
      <c r="T884" s="283"/>
      <c r="U884" s="283"/>
      <c r="V884" s="283"/>
      <c r="W884" s="283"/>
      <c r="X884" s="283"/>
      <c r="Y884" s="283"/>
      <c r="Z884" s="283"/>
    </row>
    <row r="885" spans="1:26" ht="15.75" customHeight="1">
      <c r="A885" s="386"/>
      <c r="B885" s="283"/>
      <c r="C885" s="283"/>
      <c r="D885" s="283"/>
      <c r="E885" s="283"/>
      <c r="F885" s="283"/>
      <c r="G885" s="386"/>
      <c r="H885" s="386"/>
      <c r="I885" s="386"/>
      <c r="J885" s="386"/>
      <c r="K885" s="386"/>
      <c r="L885" s="386"/>
      <c r="M885" s="386"/>
      <c r="N885" s="386"/>
      <c r="O885" s="386"/>
      <c r="P885" s="283"/>
      <c r="Q885" s="283"/>
      <c r="R885" s="283"/>
      <c r="S885" s="283"/>
      <c r="T885" s="283"/>
      <c r="U885" s="283"/>
      <c r="V885" s="283"/>
      <c r="W885" s="283"/>
      <c r="X885" s="283"/>
      <c r="Y885" s="283"/>
      <c r="Z885" s="283"/>
    </row>
    <row r="886" spans="1:26" ht="15.75" customHeight="1">
      <c r="A886" s="386"/>
      <c r="B886" s="283"/>
      <c r="C886" s="283"/>
      <c r="D886" s="283"/>
      <c r="E886" s="283"/>
      <c r="F886" s="283"/>
      <c r="G886" s="386"/>
      <c r="H886" s="386"/>
      <c r="I886" s="386"/>
      <c r="J886" s="386"/>
      <c r="K886" s="386"/>
      <c r="L886" s="386"/>
      <c r="M886" s="386"/>
      <c r="N886" s="386"/>
      <c r="O886" s="386"/>
      <c r="P886" s="283"/>
      <c r="Q886" s="283"/>
      <c r="R886" s="283"/>
      <c r="S886" s="283"/>
      <c r="T886" s="283"/>
      <c r="U886" s="283"/>
      <c r="V886" s="283"/>
      <c r="W886" s="283"/>
      <c r="X886" s="283"/>
      <c r="Y886" s="283"/>
      <c r="Z886" s="283"/>
    </row>
    <row r="887" spans="1:26" ht="15.75" customHeight="1">
      <c r="A887" s="386"/>
      <c r="B887" s="283"/>
      <c r="C887" s="283"/>
      <c r="D887" s="283"/>
      <c r="E887" s="283"/>
      <c r="F887" s="283"/>
      <c r="G887" s="386"/>
      <c r="H887" s="386"/>
      <c r="I887" s="386"/>
      <c r="J887" s="386"/>
      <c r="K887" s="386"/>
      <c r="L887" s="386"/>
      <c r="M887" s="386"/>
      <c r="N887" s="386"/>
      <c r="O887" s="386"/>
      <c r="P887" s="283"/>
      <c r="Q887" s="283"/>
      <c r="R887" s="283"/>
      <c r="S887" s="283"/>
      <c r="T887" s="283"/>
      <c r="U887" s="283"/>
      <c r="V887" s="283"/>
      <c r="W887" s="283"/>
      <c r="X887" s="283"/>
      <c r="Y887" s="283"/>
      <c r="Z887" s="283"/>
    </row>
    <row r="888" spans="1:26" ht="15.75" customHeight="1">
      <c r="A888" s="386"/>
      <c r="B888" s="283"/>
      <c r="C888" s="283"/>
      <c r="D888" s="283"/>
      <c r="E888" s="283"/>
      <c r="F888" s="283"/>
      <c r="G888" s="386"/>
      <c r="H888" s="386"/>
      <c r="I888" s="386"/>
      <c r="J888" s="386"/>
      <c r="K888" s="386"/>
      <c r="L888" s="386"/>
      <c r="M888" s="386"/>
      <c r="N888" s="386"/>
      <c r="O888" s="386"/>
      <c r="P888" s="283"/>
      <c r="Q888" s="283"/>
      <c r="R888" s="283"/>
      <c r="S888" s="283"/>
      <c r="T888" s="283"/>
      <c r="U888" s="283"/>
      <c r="V888" s="283"/>
      <c r="W888" s="283"/>
      <c r="X888" s="283"/>
      <c r="Y888" s="283"/>
      <c r="Z888" s="283"/>
    </row>
    <row r="889" spans="1:26" ht="15.75" customHeight="1">
      <c r="A889" s="386"/>
      <c r="B889" s="283"/>
      <c r="C889" s="283"/>
      <c r="D889" s="283"/>
      <c r="E889" s="283"/>
      <c r="F889" s="283"/>
      <c r="G889" s="386"/>
      <c r="H889" s="386"/>
      <c r="I889" s="386"/>
      <c r="J889" s="386"/>
      <c r="K889" s="386"/>
      <c r="L889" s="386"/>
      <c r="M889" s="386"/>
      <c r="N889" s="386"/>
      <c r="O889" s="386"/>
      <c r="P889" s="283"/>
      <c r="Q889" s="283"/>
      <c r="R889" s="283"/>
      <c r="S889" s="283"/>
      <c r="T889" s="283"/>
      <c r="U889" s="283"/>
      <c r="V889" s="283"/>
      <c r="W889" s="283"/>
      <c r="X889" s="283"/>
      <c r="Y889" s="283"/>
      <c r="Z889" s="283"/>
    </row>
    <row r="890" spans="1:26" ht="15.75" customHeight="1">
      <c r="A890" s="386"/>
      <c r="B890" s="283"/>
      <c r="C890" s="283"/>
      <c r="D890" s="283"/>
      <c r="E890" s="283"/>
      <c r="F890" s="283"/>
      <c r="G890" s="386"/>
      <c r="H890" s="386"/>
      <c r="I890" s="386"/>
      <c r="J890" s="386"/>
      <c r="K890" s="386"/>
      <c r="L890" s="386"/>
      <c r="M890" s="386"/>
      <c r="N890" s="386"/>
      <c r="O890" s="386"/>
      <c r="P890" s="283"/>
      <c r="Q890" s="283"/>
      <c r="R890" s="283"/>
      <c r="S890" s="283"/>
      <c r="T890" s="283"/>
      <c r="U890" s="283"/>
      <c r="V890" s="283"/>
      <c r="W890" s="283"/>
      <c r="X890" s="283"/>
      <c r="Y890" s="283"/>
      <c r="Z890" s="283"/>
    </row>
    <row r="891" spans="1:26" ht="15.75" customHeight="1">
      <c r="A891" s="386"/>
      <c r="B891" s="283"/>
      <c r="C891" s="283"/>
      <c r="D891" s="283"/>
      <c r="E891" s="283"/>
      <c r="F891" s="283"/>
      <c r="G891" s="386"/>
      <c r="H891" s="386"/>
      <c r="I891" s="386"/>
      <c r="J891" s="386"/>
      <c r="K891" s="386"/>
      <c r="L891" s="386"/>
      <c r="M891" s="386"/>
      <c r="N891" s="386"/>
      <c r="O891" s="386"/>
      <c r="P891" s="283"/>
      <c r="Q891" s="283"/>
      <c r="R891" s="283"/>
      <c r="S891" s="283"/>
      <c r="T891" s="283"/>
      <c r="U891" s="283"/>
      <c r="V891" s="283"/>
      <c r="W891" s="283"/>
      <c r="X891" s="283"/>
      <c r="Y891" s="283"/>
      <c r="Z891" s="283"/>
    </row>
    <row r="892" spans="1:26" ht="15.75" customHeight="1">
      <c r="A892" s="386"/>
      <c r="B892" s="283"/>
      <c r="C892" s="283"/>
      <c r="D892" s="283"/>
      <c r="E892" s="283"/>
      <c r="F892" s="283"/>
      <c r="G892" s="386"/>
      <c r="H892" s="386"/>
      <c r="I892" s="386"/>
      <c r="J892" s="386"/>
      <c r="K892" s="386"/>
      <c r="L892" s="386"/>
      <c r="M892" s="386"/>
      <c r="N892" s="386"/>
      <c r="O892" s="386"/>
      <c r="P892" s="283"/>
      <c r="Q892" s="283"/>
      <c r="R892" s="283"/>
      <c r="S892" s="283"/>
      <c r="T892" s="283"/>
      <c r="U892" s="283"/>
      <c r="V892" s="283"/>
      <c r="W892" s="283"/>
      <c r="X892" s="283"/>
      <c r="Y892" s="283"/>
      <c r="Z892" s="283"/>
    </row>
    <row r="893" spans="1:26" ht="15.75" customHeight="1">
      <c r="A893" s="386"/>
      <c r="B893" s="283"/>
      <c r="C893" s="283"/>
      <c r="D893" s="283"/>
      <c r="E893" s="283"/>
      <c r="F893" s="283"/>
      <c r="G893" s="386"/>
      <c r="H893" s="386"/>
      <c r="I893" s="386"/>
      <c r="J893" s="386"/>
      <c r="K893" s="386"/>
      <c r="L893" s="386"/>
      <c r="M893" s="386"/>
      <c r="N893" s="386"/>
      <c r="O893" s="386"/>
      <c r="P893" s="283"/>
      <c r="Q893" s="283"/>
      <c r="R893" s="283"/>
      <c r="S893" s="283"/>
      <c r="T893" s="283"/>
      <c r="U893" s="283"/>
      <c r="V893" s="283"/>
      <c r="W893" s="283"/>
      <c r="X893" s="283"/>
      <c r="Y893" s="283"/>
      <c r="Z893" s="283"/>
    </row>
    <row r="894" spans="1:26" ht="15.75" customHeight="1">
      <c r="A894" s="386"/>
      <c r="B894" s="283"/>
      <c r="C894" s="283"/>
      <c r="D894" s="283"/>
      <c r="E894" s="283"/>
      <c r="F894" s="283"/>
      <c r="G894" s="386"/>
      <c r="H894" s="386"/>
      <c r="I894" s="386"/>
      <c r="J894" s="386"/>
      <c r="K894" s="386"/>
      <c r="L894" s="386"/>
      <c r="M894" s="386"/>
      <c r="N894" s="386"/>
      <c r="O894" s="386"/>
      <c r="P894" s="283"/>
      <c r="Q894" s="283"/>
      <c r="R894" s="283"/>
      <c r="S894" s="283"/>
      <c r="T894" s="283"/>
      <c r="U894" s="283"/>
      <c r="V894" s="283"/>
      <c r="W894" s="283"/>
      <c r="X894" s="283"/>
      <c r="Y894" s="283"/>
      <c r="Z894" s="283"/>
    </row>
    <row r="895" spans="1:26" ht="15.75" customHeight="1">
      <c r="A895" s="386"/>
      <c r="B895" s="283"/>
      <c r="C895" s="283"/>
      <c r="D895" s="283"/>
      <c r="E895" s="283"/>
      <c r="F895" s="283"/>
      <c r="G895" s="386"/>
      <c r="H895" s="386"/>
      <c r="I895" s="386"/>
      <c r="J895" s="386"/>
      <c r="K895" s="386"/>
      <c r="L895" s="386"/>
      <c r="M895" s="386"/>
      <c r="N895" s="386"/>
      <c r="O895" s="386"/>
      <c r="P895" s="283"/>
      <c r="Q895" s="283"/>
      <c r="R895" s="283"/>
      <c r="S895" s="283"/>
      <c r="T895" s="283"/>
      <c r="U895" s="283"/>
      <c r="V895" s="283"/>
      <c r="W895" s="283"/>
      <c r="X895" s="283"/>
      <c r="Y895" s="283"/>
      <c r="Z895" s="283"/>
    </row>
    <row r="896" spans="1:26" ht="15.75" customHeight="1">
      <c r="A896" s="386"/>
      <c r="B896" s="283"/>
      <c r="C896" s="283"/>
      <c r="D896" s="283"/>
      <c r="E896" s="283"/>
      <c r="F896" s="283"/>
      <c r="G896" s="386"/>
      <c r="H896" s="386"/>
      <c r="I896" s="386"/>
      <c r="J896" s="386"/>
      <c r="K896" s="386"/>
      <c r="L896" s="386"/>
      <c r="M896" s="386"/>
      <c r="N896" s="386"/>
      <c r="O896" s="386"/>
      <c r="P896" s="283"/>
      <c r="Q896" s="283"/>
      <c r="R896" s="283"/>
      <c r="S896" s="283"/>
      <c r="T896" s="283"/>
      <c r="U896" s="283"/>
      <c r="V896" s="283"/>
      <c r="W896" s="283"/>
      <c r="X896" s="283"/>
      <c r="Y896" s="283"/>
      <c r="Z896" s="283"/>
    </row>
    <row r="897" spans="1:26" ht="15.75" customHeight="1">
      <c r="A897" s="386"/>
      <c r="B897" s="283"/>
      <c r="C897" s="283"/>
      <c r="D897" s="283"/>
      <c r="E897" s="283"/>
      <c r="F897" s="283"/>
      <c r="G897" s="386"/>
      <c r="H897" s="386"/>
      <c r="I897" s="386"/>
      <c r="J897" s="386"/>
      <c r="K897" s="386"/>
      <c r="L897" s="386"/>
      <c r="M897" s="386"/>
      <c r="N897" s="386"/>
      <c r="O897" s="386"/>
      <c r="P897" s="283"/>
      <c r="Q897" s="283"/>
      <c r="R897" s="283"/>
      <c r="S897" s="283"/>
      <c r="T897" s="283"/>
      <c r="U897" s="283"/>
      <c r="V897" s="283"/>
      <c r="W897" s="283"/>
      <c r="X897" s="283"/>
      <c r="Y897" s="283"/>
      <c r="Z897" s="283"/>
    </row>
    <row r="898" spans="1:26" ht="15.75" customHeight="1">
      <c r="A898" s="386"/>
      <c r="B898" s="283"/>
      <c r="C898" s="283"/>
      <c r="D898" s="283"/>
      <c r="E898" s="283"/>
      <c r="F898" s="283"/>
      <c r="G898" s="386"/>
      <c r="H898" s="386"/>
      <c r="I898" s="386"/>
      <c r="J898" s="386"/>
      <c r="K898" s="386"/>
      <c r="L898" s="386"/>
      <c r="M898" s="386"/>
      <c r="N898" s="386"/>
      <c r="O898" s="386"/>
      <c r="P898" s="283"/>
      <c r="Q898" s="283"/>
      <c r="R898" s="283"/>
      <c r="S898" s="283"/>
      <c r="T898" s="283"/>
      <c r="U898" s="283"/>
      <c r="V898" s="283"/>
      <c r="W898" s="283"/>
      <c r="X898" s="283"/>
      <c r="Y898" s="283"/>
      <c r="Z898" s="283"/>
    </row>
    <row r="899" spans="1:26" ht="15.75" customHeight="1">
      <c r="A899" s="386"/>
      <c r="B899" s="283"/>
      <c r="C899" s="283"/>
      <c r="D899" s="283"/>
      <c r="E899" s="283"/>
      <c r="F899" s="283"/>
      <c r="G899" s="386"/>
      <c r="H899" s="386"/>
      <c r="I899" s="386"/>
      <c r="J899" s="386"/>
      <c r="K899" s="386"/>
      <c r="L899" s="386"/>
      <c r="M899" s="386"/>
      <c r="N899" s="386"/>
      <c r="O899" s="386"/>
      <c r="P899" s="283"/>
      <c r="Q899" s="283"/>
      <c r="R899" s="283"/>
      <c r="S899" s="283"/>
      <c r="T899" s="283"/>
      <c r="U899" s="283"/>
      <c r="V899" s="283"/>
      <c r="W899" s="283"/>
      <c r="X899" s="283"/>
      <c r="Y899" s="283"/>
      <c r="Z899" s="283"/>
    </row>
    <row r="900" spans="1:26" ht="15.75" customHeight="1">
      <c r="A900" s="386"/>
      <c r="B900" s="283"/>
      <c r="C900" s="283"/>
      <c r="D900" s="283"/>
      <c r="E900" s="283"/>
      <c r="F900" s="283"/>
      <c r="G900" s="386"/>
      <c r="H900" s="386"/>
      <c r="I900" s="386"/>
      <c r="J900" s="386"/>
      <c r="K900" s="386"/>
      <c r="L900" s="386"/>
      <c r="M900" s="386"/>
      <c r="N900" s="386"/>
      <c r="O900" s="386"/>
      <c r="P900" s="283"/>
      <c r="Q900" s="283"/>
      <c r="R900" s="283"/>
      <c r="S900" s="283"/>
      <c r="T900" s="283"/>
      <c r="U900" s="283"/>
      <c r="V900" s="283"/>
      <c r="W900" s="283"/>
      <c r="X900" s="283"/>
      <c r="Y900" s="283"/>
      <c r="Z900" s="283"/>
    </row>
    <row r="901" spans="1:26" ht="15.75" customHeight="1">
      <c r="A901" s="386"/>
      <c r="B901" s="283"/>
      <c r="C901" s="283"/>
      <c r="D901" s="283"/>
      <c r="E901" s="283"/>
      <c r="F901" s="283"/>
      <c r="G901" s="386"/>
      <c r="H901" s="386"/>
      <c r="I901" s="386"/>
      <c r="J901" s="386"/>
      <c r="K901" s="386"/>
      <c r="L901" s="386"/>
      <c r="M901" s="386"/>
      <c r="N901" s="386"/>
      <c r="O901" s="386"/>
      <c r="P901" s="283"/>
      <c r="Q901" s="283"/>
      <c r="R901" s="283"/>
      <c r="S901" s="283"/>
      <c r="T901" s="283"/>
      <c r="U901" s="283"/>
      <c r="V901" s="283"/>
      <c r="W901" s="283"/>
      <c r="X901" s="283"/>
      <c r="Y901" s="283"/>
      <c r="Z901" s="283"/>
    </row>
    <row r="902" spans="1:26" ht="15.75" customHeight="1">
      <c r="A902" s="386"/>
      <c r="B902" s="283"/>
      <c r="C902" s="283"/>
      <c r="D902" s="283"/>
      <c r="E902" s="283"/>
      <c r="F902" s="283"/>
      <c r="G902" s="386"/>
      <c r="H902" s="386"/>
      <c r="I902" s="386"/>
      <c r="J902" s="386"/>
      <c r="K902" s="386"/>
      <c r="L902" s="386"/>
      <c r="M902" s="386"/>
      <c r="N902" s="386"/>
      <c r="O902" s="386"/>
      <c r="P902" s="283"/>
      <c r="Q902" s="283"/>
      <c r="R902" s="283"/>
      <c r="S902" s="283"/>
      <c r="T902" s="283"/>
      <c r="U902" s="283"/>
      <c r="V902" s="283"/>
      <c r="W902" s="283"/>
      <c r="X902" s="283"/>
      <c r="Y902" s="283"/>
      <c r="Z902" s="283"/>
    </row>
    <row r="903" spans="1:26" ht="15.75" customHeight="1">
      <c r="A903" s="386"/>
      <c r="B903" s="283"/>
      <c r="C903" s="283"/>
      <c r="D903" s="283"/>
      <c r="E903" s="283"/>
      <c r="F903" s="283"/>
      <c r="G903" s="386"/>
      <c r="H903" s="386"/>
      <c r="I903" s="386"/>
      <c r="J903" s="386"/>
      <c r="K903" s="386"/>
      <c r="L903" s="386"/>
      <c r="M903" s="386"/>
      <c r="N903" s="386"/>
      <c r="O903" s="386"/>
      <c r="P903" s="283"/>
      <c r="Q903" s="283"/>
      <c r="R903" s="283"/>
      <c r="S903" s="283"/>
      <c r="T903" s="283"/>
      <c r="U903" s="283"/>
      <c r="V903" s="283"/>
      <c r="W903" s="283"/>
      <c r="X903" s="283"/>
      <c r="Y903" s="283"/>
      <c r="Z903" s="283"/>
    </row>
    <row r="904" spans="1:26" ht="15.75" customHeight="1">
      <c r="A904" s="386"/>
      <c r="B904" s="283"/>
      <c r="C904" s="283"/>
      <c r="D904" s="283"/>
      <c r="E904" s="283"/>
      <c r="F904" s="283"/>
      <c r="G904" s="386"/>
      <c r="H904" s="386"/>
      <c r="I904" s="386"/>
      <c r="J904" s="386"/>
      <c r="K904" s="386"/>
      <c r="L904" s="386"/>
      <c r="M904" s="386"/>
      <c r="N904" s="386"/>
      <c r="O904" s="386"/>
      <c r="P904" s="283"/>
      <c r="Q904" s="283"/>
      <c r="R904" s="283"/>
      <c r="S904" s="283"/>
      <c r="T904" s="283"/>
      <c r="U904" s="283"/>
      <c r="V904" s="283"/>
      <c r="W904" s="283"/>
      <c r="X904" s="283"/>
      <c r="Y904" s="283"/>
      <c r="Z904" s="283"/>
    </row>
    <row r="905" spans="1:26" ht="15.75" customHeight="1">
      <c r="A905" s="386"/>
      <c r="B905" s="283"/>
      <c r="C905" s="283"/>
      <c r="D905" s="283"/>
      <c r="E905" s="283"/>
      <c r="F905" s="283"/>
      <c r="G905" s="386"/>
      <c r="H905" s="386"/>
      <c r="I905" s="386"/>
      <c r="J905" s="386"/>
      <c r="K905" s="386"/>
      <c r="L905" s="386"/>
      <c r="M905" s="386"/>
      <c r="N905" s="386"/>
      <c r="O905" s="386"/>
      <c r="P905" s="283"/>
      <c r="Q905" s="283"/>
      <c r="R905" s="283"/>
      <c r="S905" s="283"/>
      <c r="T905" s="283"/>
      <c r="U905" s="283"/>
      <c r="V905" s="283"/>
      <c r="W905" s="283"/>
      <c r="X905" s="283"/>
      <c r="Y905" s="283"/>
      <c r="Z905" s="283"/>
    </row>
    <row r="906" spans="1:26" ht="15.75" customHeight="1">
      <c r="A906" s="386"/>
      <c r="B906" s="283"/>
      <c r="C906" s="283"/>
      <c r="D906" s="283"/>
      <c r="E906" s="283"/>
      <c r="F906" s="283"/>
      <c r="G906" s="386"/>
      <c r="H906" s="386"/>
      <c r="I906" s="386"/>
      <c r="J906" s="386"/>
      <c r="K906" s="386"/>
      <c r="L906" s="386"/>
      <c r="M906" s="386"/>
      <c r="N906" s="386"/>
      <c r="O906" s="386"/>
      <c r="P906" s="283"/>
      <c r="Q906" s="283"/>
      <c r="R906" s="283"/>
      <c r="S906" s="283"/>
      <c r="T906" s="283"/>
      <c r="U906" s="283"/>
      <c r="V906" s="283"/>
      <c r="W906" s="283"/>
      <c r="X906" s="283"/>
      <c r="Y906" s="283"/>
      <c r="Z906" s="283"/>
    </row>
    <row r="907" spans="1:26" ht="15.75" customHeight="1">
      <c r="A907" s="386"/>
      <c r="B907" s="283"/>
      <c r="C907" s="283"/>
      <c r="D907" s="283"/>
      <c r="E907" s="283"/>
      <c r="F907" s="283"/>
      <c r="G907" s="386"/>
      <c r="H907" s="386"/>
      <c r="I907" s="386"/>
      <c r="J907" s="386"/>
      <c r="K907" s="386"/>
      <c r="L907" s="386"/>
      <c r="M907" s="386"/>
      <c r="N907" s="386"/>
      <c r="O907" s="386"/>
      <c r="P907" s="283"/>
      <c r="Q907" s="283"/>
      <c r="R907" s="283"/>
      <c r="S907" s="283"/>
      <c r="T907" s="283"/>
      <c r="U907" s="283"/>
      <c r="V907" s="283"/>
      <c r="W907" s="283"/>
      <c r="X907" s="283"/>
      <c r="Y907" s="283"/>
      <c r="Z907" s="283"/>
    </row>
    <row r="908" spans="1:26" ht="15.75" customHeight="1">
      <c r="A908" s="386"/>
      <c r="B908" s="283"/>
      <c r="C908" s="283"/>
      <c r="D908" s="283"/>
      <c r="E908" s="283"/>
      <c r="F908" s="283"/>
      <c r="G908" s="386"/>
      <c r="H908" s="386"/>
      <c r="I908" s="386"/>
      <c r="J908" s="386"/>
      <c r="K908" s="386"/>
      <c r="L908" s="386"/>
      <c r="M908" s="386"/>
      <c r="N908" s="386"/>
      <c r="O908" s="386"/>
      <c r="P908" s="283"/>
      <c r="Q908" s="283"/>
      <c r="R908" s="283"/>
      <c r="S908" s="283"/>
      <c r="T908" s="283"/>
      <c r="U908" s="283"/>
      <c r="V908" s="283"/>
      <c r="W908" s="283"/>
      <c r="X908" s="283"/>
      <c r="Y908" s="283"/>
      <c r="Z908" s="283"/>
    </row>
    <row r="909" spans="1:26" ht="15.75" customHeight="1">
      <c r="A909" s="386"/>
      <c r="B909" s="283"/>
      <c r="C909" s="283"/>
      <c r="D909" s="283"/>
      <c r="E909" s="283"/>
      <c r="F909" s="283"/>
      <c r="G909" s="386"/>
      <c r="H909" s="386"/>
      <c r="I909" s="386"/>
      <c r="J909" s="386"/>
      <c r="K909" s="386"/>
      <c r="L909" s="386"/>
      <c r="M909" s="386"/>
      <c r="N909" s="386"/>
      <c r="O909" s="386"/>
      <c r="P909" s="283"/>
      <c r="Q909" s="283"/>
      <c r="R909" s="283"/>
      <c r="S909" s="283"/>
      <c r="T909" s="283"/>
      <c r="U909" s="283"/>
      <c r="V909" s="283"/>
      <c r="W909" s="283"/>
      <c r="X909" s="283"/>
      <c r="Y909" s="283"/>
      <c r="Z909" s="283"/>
    </row>
    <row r="910" spans="1:26" ht="15.75" customHeight="1">
      <c r="A910" s="386"/>
      <c r="B910" s="283"/>
      <c r="C910" s="283"/>
      <c r="D910" s="283"/>
      <c r="E910" s="283"/>
      <c r="F910" s="283"/>
      <c r="G910" s="386"/>
      <c r="H910" s="386"/>
      <c r="I910" s="386"/>
      <c r="J910" s="386"/>
      <c r="K910" s="386"/>
      <c r="L910" s="386"/>
      <c r="M910" s="386"/>
      <c r="N910" s="386"/>
      <c r="O910" s="386"/>
      <c r="P910" s="283"/>
      <c r="Q910" s="283"/>
      <c r="R910" s="283"/>
      <c r="S910" s="283"/>
      <c r="T910" s="283"/>
      <c r="U910" s="283"/>
      <c r="V910" s="283"/>
      <c r="W910" s="283"/>
      <c r="X910" s="283"/>
      <c r="Y910" s="283"/>
      <c r="Z910" s="283"/>
    </row>
    <row r="911" spans="1:26" ht="15.75" customHeight="1">
      <c r="A911" s="386"/>
      <c r="B911" s="283"/>
      <c r="C911" s="283"/>
      <c r="D911" s="283"/>
      <c r="E911" s="283"/>
      <c r="F911" s="283"/>
      <c r="G911" s="386"/>
      <c r="H911" s="386"/>
      <c r="I911" s="386"/>
      <c r="J911" s="386"/>
      <c r="K911" s="386"/>
      <c r="L911" s="386"/>
      <c r="M911" s="386"/>
      <c r="N911" s="386"/>
      <c r="O911" s="386"/>
      <c r="P911" s="283"/>
      <c r="Q911" s="283"/>
      <c r="R911" s="283"/>
      <c r="S911" s="283"/>
      <c r="T911" s="283"/>
      <c r="U911" s="283"/>
      <c r="V911" s="283"/>
      <c r="W911" s="283"/>
      <c r="X911" s="283"/>
      <c r="Y911" s="283"/>
      <c r="Z911" s="283"/>
    </row>
    <row r="912" spans="1:26" ht="15.75" customHeight="1">
      <c r="A912" s="386"/>
      <c r="B912" s="283"/>
      <c r="C912" s="283"/>
      <c r="D912" s="283"/>
      <c r="E912" s="283"/>
      <c r="F912" s="283"/>
      <c r="G912" s="386"/>
      <c r="H912" s="386"/>
      <c r="I912" s="386"/>
      <c r="J912" s="386"/>
      <c r="K912" s="386"/>
      <c r="L912" s="386"/>
      <c r="M912" s="386"/>
      <c r="N912" s="386"/>
      <c r="O912" s="386"/>
      <c r="P912" s="283"/>
      <c r="Q912" s="283"/>
      <c r="R912" s="283"/>
      <c r="S912" s="283"/>
      <c r="T912" s="283"/>
      <c r="U912" s="283"/>
      <c r="V912" s="283"/>
      <c r="W912" s="283"/>
      <c r="X912" s="283"/>
      <c r="Y912" s="283"/>
      <c r="Z912" s="283"/>
    </row>
    <row r="913" spans="1:26" ht="15.75" customHeight="1">
      <c r="A913" s="386"/>
      <c r="B913" s="283"/>
      <c r="C913" s="283"/>
      <c r="D913" s="283"/>
      <c r="E913" s="283"/>
      <c r="F913" s="283"/>
      <c r="G913" s="386"/>
      <c r="H913" s="386"/>
      <c r="I913" s="386"/>
      <c r="J913" s="386"/>
      <c r="K913" s="386"/>
      <c r="L913" s="386"/>
      <c r="M913" s="386"/>
      <c r="N913" s="386"/>
      <c r="O913" s="386"/>
      <c r="P913" s="283"/>
      <c r="Q913" s="283"/>
      <c r="R913" s="283"/>
      <c r="S913" s="283"/>
      <c r="T913" s="283"/>
      <c r="U913" s="283"/>
      <c r="V913" s="283"/>
      <c r="W913" s="283"/>
      <c r="X913" s="283"/>
      <c r="Y913" s="283"/>
      <c r="Z913" s="283"/>
    </row>
    <row r="914" spans="1:26" ht="15.75" customHeight="1">
      <c r="A914" s="386"/>
      <c r="B914" s="283"/>
      <c r="C914" s="283"/>
      <c r="D914" s="283"/>
      <c r="E914" s="283"/>
      <c r="F914" s="283"/>
      <c r="G914" s="386"/>
      <c r="H914" s="386"/>
      <c r="I914" s="386"/>
      <c r="J914" s="386"/>
      <c r="K914" s="386"/>
      <c r="L914" s="386"/>
      <c r="M914" s="386"/>
      <c r="N914" s="386"/>
      <c r="O914" s="386"/>
      <c r="P914" s="283"/>
      <c r="Q914" s="283"/>
      <c r="R914" s="283"/>
      <c r="S914" s="283"/>
      <c r="T914" s="283"/>
      <c r="U914" s="283"/>
      <c r="V914" s="283"/>
      <c r="W914" s="283"/>
      <c r="X914" s="283"/>
      <c r="Y914" s="283"/>
      <c r="Z914" s="283"/>
    </row>
    <row r="915" spans="1:26" ht="15.75" customHeight="1">
      <c r="A915" s="386"/>
      <c r="B915" s="283"/>
      <c r="C915" s="283"/>
      <c r="D915" s="283"/>
      <c r="E915" s="283"/>
      <c r="F915" s="283"/>
      <c r="G915" s="386"/>
      <c r="H915" s="386"/>
      <c r="I915" s="386"/>
      <c r="J915" s="386"/>
      <c r="K915" s="386"/>
      <c r="L915" s="386"/>
      <c r="M915" s="386"/>
      <c r="N915" s="386"/>
      <c r="O915" s="386"/>
      <c r="P915" s="283"/>
      <c r="Q915" s="283"/>
      <c r="R915" s="283"/>
      <c r="S915" s="283"/>
      <c r="T915" s="283"/>
      <c r="U915" s="283"/>
      <c r="V915" s="283"/>
      <c r="W915" s="283"/>
      <c r="X915" s="283"/>
      <c r="Y915" s="283"/>
      <c r="Z915" s="283"/>
    </row>
    <row r="916" spans="1:26" ht="15.75" customHeight="1">
      <c r="A916" s="386"/>
      <c r="B916" s="283"/>
      <c r="C916" s="283"/>
      <c r="D916" s="283"/>
      <c r="E916" s="283"/>
      <c r="F916" s="283"/>
      <c r="G916" s="386"/>
      <c r="H916" s="386"/>
      <c r="I916" s="386"/>
      <c r="J916" s="386"/>
      <c r="K916" s="386"/>
      <c r="L916" s="386"/>
      <c r="M916" s="386"/>
      <c r="N916" s="386"/>
      <c r="O916" s="386"/>
      <c r="P916" s="283"/>
      <c r="Q916" s="283"/>
      <c r="R916" s="283"/>
      <c r="S916" s="283"/>
      <c r="T916" s="283"/>
      <c r="U916" s="283"/>
      <c r="V916" s="283"/>
      <c r="W916" s="283"/>
      <c r="X916" s="283"/>
      <c r="Y916" s="283"/>
      <c r="Z916" s="283"/>
    </row>
    <row r="917" spans="1:26" ht="15.75" customHeight="1">
      <c r="A917" s="386"/>
      <c r="B917" s="283"/>
      <c r="C917" s="283"/>
      <c r="D917" s="283"/>
      <c r="E917" s="283"/>
      <c r="F917" s="283"/>
      <c r="G917" s="386"/>
      <c r="H917" s="386"/>
      <c r="I917" s="386"/>
      <c r="J917" s="386"/>
      <c r="K917" s="386"/>
      <c r="L917" s="386"/>
      <c r="M917" s="386"/>
      <c r="N917" s="386"/>
      <c r="O917" s="386"/>
      <c r="P917" s="283"/>
      <c r="Q917" s="283"/>
      <c r="R917" s="283"/>
      <c r="S917" s="283"/>
      <c r="T917" s="283"/>
      <c r="U917" s="283"/>
      <c r="V917" s="283"/>
      <c r="W917" s="283"/>
      <c r="X917" s="283"/>
      <c r="Y917" s="283"/>
      <c r="Z917" s="283"/>
    </row>
    <row r="918" spans="1:26" ht="15.75" customHeight="1">
      <c r="A918" s="386"/>
      <c r="B918" s="283"/>
      <c r="C918" s="283"/>
      <c r="D918" s="283"/>
      <c r="E918" s="283"/>
      <c r="F918" s="283"/>
      <c r="G918" s="386"/>
      <c r="H918" s="386"/>
      <c r="I918" s="386"/>
      <c r="J918" s="386"/>
      <c r="K918" s="386"/>
      <c r="L918" s="386"/>
      <c r="M918" s="386"/>
      <c r="N918" s="386"/>
      <c r="O918" s="386"/>
      <c r="P918" s="283"/>
      <c r="Q918" s="283"/>
      <c r="R918" s="283"/>
      <c r="S918" s="283"/>
      <c r="T918" s="283"/>
      <c r="U918" s="283"/>
      <c r="V918" s="283"/>
      <c r="W918" s="283"/>
      <c r="X918" s="283"/>
      <c r="Y918" s="283"/>
      <c r="Z918" s="283"/>
    </row>
    <row r="919" spans="1:26" ht="15.75" customHeight="1">
      <c r="A919" s="386"/>
      <c r="B919" s="283"/>
      <c r="C919" s="283"/>
      <c r="D919" s="283"/>
      <c r="E919" s="283"/>
      <c r="F919" s="283"/>
      <c r="G919" s="386"/>
      <c r="H919" s="386"/>
      <c r="I919" s="386"/>
      <c r="J919" s="386"/>
      <c r="K919" s="386"/>
      <c r="L919" s="386"/>
      <c r="M919" s="386"/>
      <c r="N919" s="386"/>
      <c r="O919" s="386"/>
      <c r="P919" s="283"/>
      <c r="Q919" s="283"/>
      <c r="R919" s="283"/>
      <c r="S919" s="283"/>
      <c r="T919" s="283"/>
      <c r="U919" s="283"/>
      <c r="V919" s="283"/>
      <c r="W919" s="283"/>
      <c r="X919" s="283"/>
      <c r="Y919" s="283"/>
      <c r="Z919" s="283"/>
    </row>
    <row r="920" spans="1:26" ht="15.75" customHeight="1">
      <c r="A920" s="386"/>
      <c r="B920" s="283"/>
      <c r="C920" s="283"/>
      <c r="D920" s="283"/>
      <c r="E920" s="283"/>
      <c r="F920" s="283"/>
      <c r="G920" s="386"/>
      <c r="H920" s="386"/>
      <c r="I920" s="386"/>
      <c r="J920" s="386"/>
      <c r="K920" s="386"/>
      <c r="L920" s="386"/>
      <c r="M920" s="386"/>
      <c r="N920" s="386"/>
      <c r="O920" s="386"/>
      <c r="P920" s="283"/>
      <c r="Q920" s="283"/>
      <c r="R920" s="283"/>
      <c r="S920" s="283"/>
      <c r="T920" s="283"/>
      <c r="U920" s="283"/>
      <c r="V920" s="283"/>
      <c r="W920" s="283"/>
      <c r="X920" s="283"/>
      <c r="Y920" s="283"/>
      <c r="Z920" s="283"/>
    </row>
    <row r="921" spans="1:26" ht="15.75" customHeight="1">
      <c r="A921" s="386"/>
      <c r="B921" s="283"/>
      <c r="C921" s="283"/>
      <c r="D921" s="283"/>
      <c r="E921" s="283"/>
      <c r="F921" s="283"/>
      <c r="G921" s="386"/>
      <c r="H921" s="386"/>
      <c r="I921" s="386"/>
      <c r="J921" s="386"/>
      <c r="K921" s="386"/>
      <c r="L921" s="386"/>
      <c r="M921" s="386"/>
      <c r="N921" s="386"/>
      <c r="O921" s="386"/>
      <c r="P921" s="283"/>
      <c r="Q921" s="283"/>
      <c r="R921" s="283"/>
      <c r="S921" s="283"/>
      <c r="T921" s="283"/>
      <c r="U921" s="283"/>
      <c r="V921" s="283"/>
      <c r="W921" s="283"/>
      <c r="X921" s="283"/>
      <c r="Y921" s="283"/>
      <c r="Z921" s="283"/>
    </row>
    <row r="922" spans="1:26" ht="15.75" customHeight="1">
      <c r="A922" s="386"/>
      <c r="B922" s="283"/>
      <c r="C922" s="283"/>
      <c r="D922" s="283"/>
      <c r="E922" s="283"/>
      <c r="F922" s="283"/>
      <c r="G922" s="386"/>
      <c r="H922" s="386"/>
      <c r="I922" s="386"/>
      <c r="J922" s="386"/>
      <c r="K922" s="386"/>
      <c r="L922" s="386"/>
      <c r="M922" s="386"/>
      <c r="N922" s="386"/>
      <c r="O922" s="386"/>
      <c r="P922" s="283"/>
      <c r="Q922" s="283"/>
      <c r="R922" s="283"/>
      <c r="S922" s="283"/>
      <c r="T922" s="283"/>
      <c r="U922" s="283"/>
      <c r="V922" s="283"/>
      <c r="W922" s="283"/>
      <c r="X922" s="283"/>
      <c r="Y922" s="283"/>
      <c r="Z922" s="283"/>
    </row>
    <row r="923" spans="1:26" ht="15.75" customHeight="1">
      <c r="A923" s="386"/>
      <c r="B923" s="283"/>
      <c r="C923" s="283"/>
      <c r="D923" s="283"/>
      <c r="E923" s="283"/>
      <c r="F923" s="283"/>
      <c r="G923" s="386"/>
      <c r="H923" s="386"/>
      <c r="I923" s="386"/>
      <c r="J923" s="386"/>
      <c r="K923" s="386"/>
      <c r="L923" s="386"/>
      <c r="M923" s="386"/>
      <c r="N923" s="386"/>
      <c r="O923" s="386"/>
      <c r="P923" s="283"/>
      <c r="Q923" s="283"/>
      <c r="R923" s="283"/>
      <c r="S923" s="283"/>
      <c r="T923" s="283"/>
      <c r="U923" s="283"/>
      <c r="V923" s="283"/>
      <c r="W923" s="283"/>
      <c r="X923" s="283"/>
      <c r="Y923" s="283"/>
      <c r="Z923" s="283"/>
    </row>
    <row r="924" spans="1:26" ht="15.75" customHeight="1">
      <c r="A924" s="386"/>
      <c r="B924" s="283"/>
      <c r="C924" s="283"/>
      <c r="D924" s="283"/>
      <c r="E924" s="283"/>
      <c r="F924" s="283"/>
      <c r="G924" s="386"/>
      <c r="H924" s="386"/>
      <c r="I924" s="386"/>
      <c r="J924" s="386"/>
      <c r="K924" s="386"/>
      <c r="L924" s="386"/>
      <c r="M924" s="386"/>
      <c r="N924" s="386"/>
      <c r="O924" s="386"/>
      <c r="P924" s="283"/>
      <c r="Q924" s="283"/>
      <c r="R924" s="283"/>
      <c r="S924" s="283"/>
      <c r="T924" s="283"/>
      <c r="U924" s="283"/>
      <c r="V924" s="283"/>
      <c r="W924" s="283"/>
      <c r="X924" s="283"/>
      <c r="Y924" s="283"/>
      <c r="Z924" s="283"/>
    </row>
    <row r="925" spans="1:26" ht="15.75" customHeight="1">
      <c r="A925" s="386"/>
      <c r="B925" s="283"/>
      <c r="C925" s="283"/>
      <c r="D925" s="283"/>
      <c r="E925" s="283"/>
      <c r="F925" s="283"/>
      <c r="G925" s="386"/>
      <c r="H925" s="386"/>
      <c r="I925" s="386"/>
      <c r="J925" s="386"/>
      <c r="K925" s="386"/>
      <c r="L925" s="386"/>
      <c r="M925" s="386"/>
      <c r="N925" s="386"/>
      <c r="O925" s="386"/>
      <c r="P925" s="283"/>
      <c r="Q925" s="283"/>
      <c r="R925" s="283"/>
      <c r="S925" s="283"/>
      <c r="T925" s="283"/>
      <c r="U925" s="283"/>
      <c r="V925" s="283"/>
      <c r="W925" s="283"/>
      <c r="X925" s="283"/>
      <c r="Y925" s="283"/>
      <c r="Z925" s="283"/>
    </row>
    <row r="926" spans="1:26" ht="15.75" customHeight="1">
      <c r="A926" s="386"/>
      <c r="B926" s="283"/>
      <c r="C926" s="283"/>
      <c r="D926" s="283"/>
      <c r="E926" s="283"/>
      <c r="F926" s="283"/>
      <c r="G926" s="386"/>
      <c r="H926" s="386"/>
      <c r="I926" s="386"/>
      <c r="J926" s="386"/>
      <c r="K926" s="386"/>
      <c r="L926" s="386"/>
      <c r="M926" s="386"/>
      <c r="N926" s="386"/>
      <c r="O926" s="386"/>
      <c r="P926" s="283"/>
      <c r="Q926" s="283"/>
      <c r="R926" s="283"/>
      <c r="S926" s="283"/>
      <c r="T926" s="283"/>
      <c r="U926" s="283"/>
      <c r="V926" s="283"/>
      <c r="W926" s="283"/>
      <c r="X926" s="283"/>
      <c r="Y926" s="283"/>
      <c r="Z926" s="283"/>
    </row>
    <row r="927" spans="1:26" ht="15.75" customHeight="1">
      <c r="A927" s="386"/>
      <c r="B927" s="283"/>
      <c r="C927" s="283"/>
      <c r="D927" s="283"/>
      <c r="E927" s="283"/>
      <c r="F927" s="283"/>
      <c r="G927" s="386"/>
      <c r="H927" s="386"/>
      <c r="I927" s="386"/>
      <c r="J927" s="386"/>
      <c r="K927" s="386"/>
      <c r="L927" s="386"/>
      <c r="M927" s="386"/>
      <c r="N927" s="386"/>
      <c r="O927" s="386"/>
      <c r="P927" s="283"/>
      <c r="Q927" s="283"/>
      <c r="R927" s="283"/>
      <c r="S927" s="283"/>
      <c r="T927" s="283"/>
      <c r="U927" s="283"/>
      <c r="V927" s="283"/>
      <c r="W927" s="283"/>
      <c r="X927" s="283"/>
      <c r="Y927" s="283"/>
      <c r="Z927" s="283"/>
    </row>
    <row r="928" spans="1:26" ht="15.75" customHeight="1">
      <c r="A928" s="386"/>
      <c r="B928" s="283"/>
      <c r="C928" s="283"/>
      <c r="D928" s="283"/>
      <c r="E928" s="283"/>
      <c r="F928" s="283"/>
      <c r="G928" s="386"/>
      <c r="H928" s="386"/>
      <c r="I928" s="386"/>
      <c r="J928" s="386"/>
      <c r="K928" s="386"/>
      <c r="L928" s="386"/>
      <c r="M928" s="386"/>
      <c r="N928" s="386"/>
      <c r="O928" s="386"/>
      <c r="P928" s="283"/>
      <c r="Q928" s="283"/>
      <c r="R928" s="283"/>
      <c r="S928" s="283"/>
      <c r="T928" s="283"/>
      <c r="U928" s="283"/>
      <c r="V928" s="283"/>
      <c r="W928" s="283"/>
      <c r="X928" s="283"/>
      <c r="Y928" s="283"/>
      <c r="Z928" s="283"/>
    </row>
    <row r="929" spans="1:26" ht="15.75" customHeight="1">
      <c r="A929" s="386"/>
      <c r="B929" s="283"/>
      <c r="C929" s="283"/>
      <c r="D929" s="283"/>
      <c r="E929" s="283"/>
      <c r="F929" s="283"/>
      <c r="G929" s="386"/>
      <c r="H929" s="386"/>
      <c r="I929" s="386"/>
      <c r="J929" s="386"/>
      <c r="K929" s="386"/>
      <c r="L929" s="386"/>
      <c r="M929" s="386"/>
      <c r="N929" s="386"/>
      <c r="O929" s="386"/>
      <c r="P929" s="283"/>
      <c r="Q929" s="283"/>
      <c r="R929" s="283"/>
      <c r="S929" s="283"/>
      <c r="T929" s="283"/>
      <c r="U929" s="283"/>
      <c r="V929" s="283"/>
      <c r="W929" s="283"/>
      <c r="X929" s="283"/>
      <c r="Y929" s="283"/>
      <c r="Z929" s="283"/>
    </row>
    <row r="930" spans="1:26" ht="15.75" customHeight="1">
      <c r="A930" s="386"/>
      <c r="B930" s="283"/>
      <c r="C930" s="283"/>
      <c r="D930" s="283"/>
      <c r="E930" s="283"/>
      <c r="F930" s="283"/>
      <c r="G930" s="386"/>
      <c r="H930" s="386"/>
      <c r="I930" s="386"/>
      <c r="J930" s="386"/>
      <c r="K930" s="386"/>
      <c r="L930" s="386"/>
      <c r="M930" s="386"/>
      <c r="N930" s="386"/>
      <c r="O930" s="386"/>
      <c r="P930" s="283"/>
      <c r="Q930" s="283"/>
      <c r="R930" s="283"/>
      <c r="S930" s="283"/>
      <c r="T930" s="283"/>
      <c r="U930" s="283"/>
      <c r="V930" s="283"/>
      <c r="W930" s="283"/>
      <c r="X930" s="283"/>
      <c r="Y930" s="283"/>
      <c r="Z930" s="283"/>
    </row>
    <row r="931" spans="1:26" ht="15.75" customHeight="1">
      <c r="A931" s="386"/>
      <c r="B931" s="283"/>
      <c r="C931" s="283"/>
      <c r="D931" s="283"/>
      <c r="E931" s="283"/>
      <c r="F931" s="283"/>
      <c r="G931" s="386"/>
      <c r="H931" s="386"/>
      <c r="I931" s="386"/>
      <c r="J931" s="386"/>
      <c r="K931" s="386"/>
      <c r="L931" s="386"/>
      <c r="M931" s="386"/>
      <c r="N931" s="386"/>
      <c r="O931" s="386"/>
      <c r="P931" s="283"/>
      <c r="Q931" s="283"/>
      <c r="R931" s="283"/>
      <c r="S931" s="283"/>
      <c r="T931" s="283"/>
      <c r="U931" s="283"/>
      <c r="V931" s="283"/>
      <c r="W931" s="283"/>
      <c r="X931" s="283"/>
      <c r="Y931" s="283"/>
      <c r="Z931" s="283"/>
    </row>
    <row r="932" spans="1:26" ht="15.75" customHeight="1">
      <c r="A932" s="386"/>
      <c r="B932" s="283"/>
      <c r="C932" s="283"/>
      <c r="D932" s="283"/>
      <c r="E932" s="283"/>
      <c r="F932" s="283"/>
      <c r="G932" s="386"/>
      <c r="H932" s="386"/>
      <c r="I932" s="386"/>
      <c r="J932" s="386"/>
      <c r="K932" s="386"/>
      <c r="L932" s="386"/>
      <c r="M932" s="386"/>
      <c r="N932" s="386"/>
      <c r="O932" s="386"/>
      <c r="P932" s="283"/>
      <c r="Q932" s="283"/>
      <c r="R932" s="283"/>
      <c r="S932" s="283"/>
      <c r="T932" s="283"/>
      <c r="U932" s="283"/>
      <c r="V932" s="283"/>
      <c r="W932" s="283"/>
      <c r="X932" s="283"/>
      <c r="Y932" s="283"/>
      <c r="Z932" s="283"/>
    </row>
    <row r="933" spans="1:26" ht="15.75" customHeight="1">
      <c r="A933" s="386"/>
      <c r="B933" s="283"/>
      <c r="C933" s="283"/>
      <c r="D933" s="283"/>
      <c r="E933" s="283"/>
      <c r="F933" s="283"/>
      <c r="G933" s="386"/>
      <c r="H933" s="386"/>
      <c r="I933" s="386"/>
      <c r="J933" s="386"/>
      <c r="K933" s="386"/>
      <c r="L933" s="386"/>
      <c r="M933" s="386"/>
      <c r="N933" s="386"/>
      <c r="O933" s="386"/>
      <c r="P933" s="283"/>
      <c r="Q933" s="283"/>
      <c r="R933" s="283"/>
      <c r="S933" s="283"/>
      <c r="T933" s="283"/>
      <c r="U933" s="283"/>
      <c r="V933" s="283"/>
      <c r="W933" s="283"/>
      <c r="X933" s="283"/>
      <c r="Y933" s="283"/>
      <c r="Z933" s="283"/>
    </row>
    <row r="934" spans="1:26" ht="15.75" customHeight="1">
      <c r="A934" s="386"/>
      <c r="B934" s="283"/>
      <c r="C934" s="283"/>
      <c r="D934" s="283"/>
      <c r="E934" s="283"/>
      <c r="F934" s="283"/>
      <c r="G934" s="386"/>
      <c r="H934" s="386"/>
      <c r="I934" s="386"/>
      <c r="J934" s="386"/>
      <c r="K934" s="386"/>
      <c r="L934" s="386"/>
      <c r="M934" s="386"/>
      <c r="N934" s="386"/>
      <c r="O934" s="386"/>
      <c r="P934" s="283"/>
      <c r="Q934" s="283"/>
      <c r="R934" s="283"/>
      <c r="S934" s="283"/>
      <c r="T934" s="283"/>
      <c r="U934" s="283"/>
      <c r="V934" s="283"/>
      <c r="W934" s="283"/>
      <c r="X934" s="283"/>
      <c r="Y934" s="283"/>
      <c r="Z934" s="283"/>
    </row>
    <row r="935" spans="1:26" ht="15.75" customHeight="1">
      <c r="A935" s="386"/>
      <c r="B935" s="283"/>
      <c r="C935" s="283"/>
      <c r="D935" s="283"/>
      <c r="E935" s="283"/>
      <c r="F935" s="283"/>
      <c r="G935" s="386"/>
      <c r="H935" s="386"/>
      <c r="I935" s="386"/>
      <c r="J935" s="386"/>
      <c r="K935" s="386"/>
      <c r="L935" s="386"/>
      <c r="M935" s="386"/>
      <c r="N935" s="386"/>
      <c r="O935" s="386"/>
      <c r="P935" s="283"/>
      <c r="Q935" s="283"/>
      <c r="R935" s="283"/>
      <c r="S935" s="283"/>
      <c r="T935" s="283"/>
      <c r="U935" s="283"/>
      <c r="V935" s="283"/>
      <c r="W935" s="283"/>
      <c r="X935" s="283"/>
      <c r="Y935" s="283"/>
      <c r="Z935" s="283"/>
    </row>
    <row r="936" spans="1:26" ht="15.75" customHeight="1">
      <c r="A936" s="386"/>
      <c r="B936" s="283"/>
      <c r="C936" s="283"/>
      <c r="D936" s="283"/>
      <c r="E936" s="283"/>
      <c r="F936" s="283"/>
      <c r="G936" s="386"/>
      <c r="H936" s="386"/>
      <c r="I936" s="386"/>
      <c r="J936" s="386"/>
      <c r="K936" s="386"/>
      <c r="L936" s="386"/>
      <c r="M936" s="386"/>
      <c r="N936" s="386"/>
      <c r="O936" s="386"/>
      <c r="P936" s="283"/>
      <c r="Q936" s="283"/>
      <c r="R936" s="283"/>
      <c r="S936" s="283"/>
      <c r="T936" s="283"/>
      <c r="U936" s="283"/>
      <c r="V936" s="283"/>
      <c r="W936" s="283"/>
      <c r="X936" s="283"/>
      <c r="Y936" s="283"/>
      <c r="Z936" s="283"/>
    </row>
    <row r="937" spans="1:26" ht="15.75" customHeight="1">
      <c r="A937" s="386"/>
      <c r="B937" s="283"/>
      <c r="C937" s="283"/>
      <c r="D937" s="283"/>
      <c r="E937" s="283"/>
      <c r="F937" s="283"/>
      <c r="G937" s="386"/>
      <c r="H937" s="386"/>
      <c r="I937" s="386"/>
      <c r="J937" s="386"/>
      <c r="K937" s="386"/>
      <c r="L937" s="386"/>
      <c r="M937" s="386"/>
      <c r="N937" s="386"/>
      <c r="O937" s="386"/>
      <c r="P937" s="283"/>
      <c r="Q937" s="283"/>
      <c r="R937" s="283"/>
      <c r="S937" s="283"/>
      <c r="T937" s="283"/>
      <c r="U937" s="283"/>
      <c r="V937" s="283"/>
      <c r="W937" s="283"/>
      <c r="X937" s="283"/>
      <c r="Y937" s="283"/>
      <c r="Z937" s="283"/>
    </row>
    <row r="938" spans="1:26" ht="15.75" customHeight="1">
      <c r="A938" s="386"/>
      <c r="B938" s="283"/>
      <c r="C938" s="283"/>
      <c r="D938" s="283"/>
      <c r="E938" s="283"/>
      <c r="F938" s="283"/>
      <c r="G938" s="386"/>
      <c r="H938" s="386"/>
      <c r="I938" s="386"/>
      <c r="J938" s="386"/>
      <c r="K938" s="386"/>
      <c r="L938" s="386"/>
      <c r="M938" s="386"/>
      <c r="N938" s="386"/>
      <c r="O938" s="386"/>
      <c r="P938" s="283"/>
      <c r="Q938" s="283"/>
      <c r="R938" s="283"/>
      <c r="S938" s="283"/>
      <c r="T938" s="283"/>
      <c r="U938" s="283"/>
      <c r="V938" s="283"/>
      <c r="W938" s="283"/>
      <c r="X938" s="283"/>
      <c r="Y938" s="283"/>
      <c r="Z938" s="283"/>
    </row>
    <row r="939" spans="1:26" ht="15.75" customHeight="1">
      <c r="A939" s="386"/>
      <c r="B939" s="283"/>
      <c r="C939" s="283"/>
      <c r="D939" s="283"/>
      <c r="E939" s="283"/>
      <c r="F939" s="283"/>
      <c r="G939" s="386"/>
      <c r="H939" s="386"/>
      <c r="I939" s="386"/>
      <c r="J939" s="386"/>
      <c r="K939" s="386"/>
      <c r="L939" s="386"/>
      <c r="M939" s="386"/>
      <c r="N939" s="386"/>
      <c r="O939" s="386"/>
      <c r="P939" s="283"/>
      <c r="Q939" s="283"/>
      <c r="R939" s="283"/>
      <c r="S939" s="283"/>
      <c r="T939" s="283"/>
      <c r="U939" s="283"/>
      <c r="V939" s="283"/>
      <c r="W939" s="283"/>
      <c r="X939" s="283"/>
      <c r="Y939" s="283"/>
      <c r="Z939" s="283"/>
    </row>
    <row r="940" spans="1:26" ht="15.75" customHeight="1">
      <c r="A940" s="386"/>
      <c r="B940" s="283"/>
      <c r="C940" s="283"/>
      <c r="D940" s="283"/>
      <c r="E940" s="283"/>
      <c r="F940" s="283"/>
      <c r="G940" s="386"/>
      <c r="H940" s="386"/>
      <c r="I940" s="386"/>
      <c r="J940" s="386"/>
      <c r="K940" s="386"/>
      <c r="L940" s="386"/>
      <c r="M940" s="386"/>
      <c r="N940" s="386"/>
      <c r="O940" s="386"/>
      <c r="P940" s="283"/>
      <c r="Q940" s="283"/>
      <c r="R940" s="283"/>
      <c r="S940" s="283"/>
      <c r="T940" s="283"/>
      <c r="U940" s="283"/>
      <c r="V940" s="283"/>
      <c r="W940" s="283"/>
      <c r="X940" s="283"/>
      <c r="Y940" s="283"/>
      <c r="Z940" s="283"/>
    </row>
    <row r="941" spans="1:26" ht="15.75" customHeight="1">
      <c r="A941" s="386"/>
      <c r="B941" s="283"/>
      <c r="C941" s="283"/>
      <c r="D941" s="283"/>
      <c r="E941" s="283"/>
      <c r="F941" s="283"/>
      <c r="G941" s="386"/>
      <c r="H941" s="386"/>
      <c r="I941" s="386"/>
      <c r="J941" s="386"/>
      <c r="K941" s="386"/>
      <c r="L941" s="386"/>
      <c r="M941" s="386"/>
      <c r="N941" s="386"/>
      <c r="O941" s="386"/>
      <c r="P941" s="283"/>
      <c r="Q941" s="283"/>
      <c r="R941" s="283"/>
      <c r="S941" s="283"/>
      <c r="T941" s="283"/>
      <c r="U941" s="283"/>
      <c r="V941" s="283"/>
      <c r="W941" s="283"/>
      <c r="X941" s="283"/>
      <c r="Y941" s="283"/>
      <c r="Z941" s="283"/>
    </row>
    <row r="942" spans="1:26" ht="15.75" customHeight="1">
      <c r="A942" s="386"/>
      <c r="B942" s="283"/>
      <c r="C942" s="283"/>
      <c r="D942" s="283"/>
      <c r="E942" s="283"/>
      <c r="F942" s="283"/>
      <c r="G942" s="386"/>
      <c r="H942" s="386"/>
      <c r="I942" s="386"/>
      <c r="J942" s="386"/>
      <c r="K942" s="386"/>
      <c r="L942" s="386"/>
      <c r="M942" s="386"/>
      <c r="N942" s="386"/>
      <c r="O942" s="386"/>
      <c r="P942" s="283"/>
      <c r="Q942" s="283"/>
      <c r="R942" s="283"/>
      <c r="S942" s="283"/>
      <c r="T942" s="283"/>
      <c r="U942" s="283"/>
      <c r="V942" s="283"/>
      <c r="W942" s="283"/>
      <c r="X942" s="283"/>
      <c r="Y942" s="283"/>
      <c r="Z942" s="283"/>
    </row>
    <row r="943" spans="1:26" ht="15.75" customHeight="1">
      <c r="A943" s="386"/>
      <c r="B943" s="283"/>
      <c r="C943" s="283"/>
      <c r="D943" s="283"/>
      <c r="E943" s="283"/>
      <c r="F943" s="283"/>
      <c r="G943" s="386"/>
      <c r="H943" s="386"/>
      <c r="I943" s="386"/>
      <c r="J943" s="386"/>
      <c r="K943" s="386"/>
      <c r="L943" s="386"/>
      <c r="M943" s="386"/>
      <c r="N943" s="386"/>
      <c r="O943" s="386"/>
      <c r="P943" s="283"/>
      <c r="Q943" s="283"/>
      <c r="R943" s="283"/>
      <c r="S943" s="283"/>
      <c r="T943" s="283"/>
      <c r="U943" s="283"/>
      <c r="V943" s="283"/>
      <c r="W943" s="283"/>
      <c r="X943" s="283"/>
      <c r="Y943" s="283"/>
      <c r="Z943" s="283"/>
    </row>
    <row r="944" spans="1:26" ht="15.75" customHeight="1">
      <c r="A944" s="386"/>
      <c r="B944" s="283"/>
      <c r="C944" s="283"/>
      <c r="D944" s="283"/>
      <c r="E944" s="283"/>
      <c r="F944" s="283"/>
      <c r="G944" s="386"/>
      <c r="H944" s="386"/>
      <c r="I944" s="386"/>
      <c r="J944" s="386"/>
      <c r="K944" s="386"/>
      <c r="L944" s="386"/>
      <c r="M944" s="386"/>
      <c r="N944" s="386"/>
      <c r="O944" s="386"/>
      <c r="P944" s="283"/>
      <c r="Q944" s="283"/>
      <c r="R944" s="283"/>
      <c r="S944" s="283"/>
      <c r="T944" s="283"/>
      <c r="U944" s="283"/>
      <c r="V944" s="283"/>
      <c r="W944" s="283"/>
      <c r="X944" s="283"/>
      <c r="Y944" s="283"/>
      <c r="Z944" s="283"/>
    </row>
    <row r="945" spans="1:26" ht="15.75" customHeight="1">
      <c r="A945" s="386"/>
      <c r="B945" s="283"/>
      <c r="C945" s="283"/>
      <c r="D945" s="283"/>
      <c r="E945" s="283"/>
      <c r="F945" s="283"/>
      <c r="G945" s="386"/>
      <c r="H945" s="386"/>
      <c r="I945" s="386"/>
      <c r="J945" s="386"/>
      <c r="K945" s="386"/>
      <c r="L945" s="386"/>
      <c r="M945" s="386"/>
      <c r="N945" s="386"/>
      <c r="O945" s="386"/>
      <c r="P945" s="283"/>
      <c r="Q945" s="283"/>
      <c r="R945" s="283"/>
      <c r="S945" s="283"/>
      <c r="T945" s="283"/>
      <c r="U945" s="283"/>
      <c r="V945" s="283"/>
      <c r="W945" s="283"/>
      <c r="X945" s="283"/>
      <c r="Y945" s="283"/>
      <c r="Z945" s="283"/>
    </row>
    <row r="946" spans="1:26" ht="15.75" customHeight="1">
      <c r="A946" s="386"/>
      <c r="B946" s="283"/>
      <c r="C946" s="283"/>
      <c r="D946" s="283"/>
      <c r="E946" s="283"/>
      <c r="F946" s="283"/>
      <c r="G946" s="386"/>
      <c r="H946" s="386"/>
      <c r="I946" s="386"/>
      <c r="J946" s="386"/>
      <c r="K946" s="386"/>
      <c r="L946" s="386"/>
      <c r="M946" s="386"/>
      <c r="N946" s="386"/>
      <c r="O946" s="386"/>
      <c r="P946" s="283"/>
      <c r="Q946" s="283"/>
      <c r="R946" s="283"/>
      <c r="S946" s="283"/>
      <c r="T946" s="283"/>
      <c r="U946" s="283"/>
      <c r="V946" s="283"/>
      <c r="W946" s="283"/>
      <c r="X946" s="283"/>
      <c r="Y946" s="283"/>
      <c r="Z946" s="283"/>
    </row>
    <row r="947" spans="1:26" ht="15.75" customHeight="1">
      <c r="A947" s="386"/>
      <c r="B947" s="283"/>
      <c r="C947" s="283"/>
      <c r="D947" s="283"/>
      <c r="E947" s="283"/>
      <c r="F947" s="283"/>
      <c r="G947" s="386"/>
      <c r="H947" s="386"/>
      <c r="I947" s="386"/>
      <c r="J947" s="386"/>
      <c r="K947" s="386"/>
      <c r="L947" s="386"/>
      <c r="M947" s="386"/>
      <c r="N947" s="386"/>
      <c r="O947" s="386"/>
      <c r="P947" s="283"/>
      <c r="Q947" s="283"/>
      <c r="R947" s="283"/>
      <c r="S947" s="283"/>
      <c r="T947" s="283"/>
      <c r="U947" s="283"/>
      <c r="V947" s="283"/>
      <c r="W947" s="283"/>
      <c r="X947" s="283"/>
      <c r="Y947" s="283"/>
      <c r="Z947" s="283"/>
    </row>
    <row r="948" spans="1:26" ht="15.75" customHeight="1">
      <c r="A948" s="386"/>
      <c r="B948" s="283"/>
      <c r="C948" s="283"/>
      <c r="D948" s="283"/>
      <c r="E948" s="283"/>
      <c r="F948" s="283"/>
      <c r="G948" s="386"/>
      <c r="H948" s="386"/>
      <c r="I948" s="386"/>
      <c r="J948" s="386"/>
      <c r="K948" s="386"/>
      <c r="L948" s="386"/>
      <c r="M948" s="386"/>
      <c r="N948" s="386"/>
      <c r="O948" s="386"/>
      <c r="P948" s="283"/>
      <c r="Q948" s="283"/>
      <c r="R948" s="283"/>
      <c r="S948" s="283"/>
      <c r="T948" s="283"/>
      <c r="U948" s="283"/>
      <c r="V948" s="283"/>
      <c r="W948" s="283"/>
      <c r="X948" s="283"/>
      <c r="Y948" s="283"/>
      <c r="Z948" s="283"/>
    </row>
    <row r="949" spans="1:26" ht="15.75" customHeight="1">
      <c r="A949" s="386"/>
      <c r="B949" s="283"/>
      <c r="C949" s="283"/>
      <c r="D949" s="283"/>
      <c r="E949" s="283"/>
      <c r="F949" s="283"/>
      <c r="G949" s="386"/>
      <c r="H949" s="386"/>
      <c r="I949" s="386"/>
      <c r="J949" s="386"/>
      <c r="K949" s="386"/>
      <c r="L949" s="386"/>
      <c r="M949" s="386"/>
      <c r="N949" s="386"/>
      <c r="O949" s="386"/>
      <c r="P949" s="283"/>
      <c r="Q949" s="283"/>
      <c r="R949" s="283"/>
      <c r="S949" s="283"/>
      <c r="T949" s="283"/>
      <c r="U949" s="283"/>
      <c r="V949" s="283"/>
      <c r="W949" s="283"/>
      <c r="X949" s="283"/>
      <c r="Y949" s="283"/>
      <c r="Z949" s="283"/>
    </row>
    <row r="950" spans="1:26" ht="15.75" customHeight="1">
      <c r="A950" s="386"/>
      <c r="B950" s="283"/>
      <c r="C950" s="283"/>
      <c r="D950" s="283"/>
      <c r="E950" s="283"/>
      <c r="F950" s="283"/>
      <c r="G950" s="386"/>
      <c r="H950" s="386"/>
      <c r="I950" s="386"/>
      <c r="J950" s="386"/>
      <c r="K950" s="386"/>
      <c r="L950" s="386"/>
      <c r="M950" s="386"/>
      <c r="N950" s="386"/>
      <c r="O950" s="386"/>
      <c r="P950" s="283"/>
      <c r="Q950" s="283"/>
      <c r="R950" s="283"/>
      <c r="S950" s="283"/>
      <c r="T950" s="283"/>
      <c r="U950" s="283"/>
      <c r="V950" s="283"/>
      <c r="W950" s="283"/>
      <c r="X950" s="283"/>
      <c r="Y950" s="283"/>
      <c r="Z950" s="283"/>
    </row>
    <row r="951" spans="1:26" ht="15.75" customHeight="1">
      <c r="A951" s="386"/>
      <c r="B951" s="283"/>
      <c r="C951" s="283"/>
      <c r="D951" s="283"/>
      <c r="E951" s="283"/>
      <c r="F951" s="283"/>
      <c r="G951" s="386"/>
      <c r="H951" s="386"/>
      <c r="I951" s="386"/>
      <c r="J951" s="386"/>
      <c r="K951" s="386"/>
      <c r="L951" s="386"/>
      <c r="M951" s="386"/>
      <c r="N951" s="386"/>
      <c r="O951" s="386"/>
      <c r="P951" s="283"/>
      <c r="Q951" s="283"/>
      <c r="R951" s="283"/>
      <c r="S951" s="283"/>
      <c r="T951" s="283"/>
      <c r="U951" s="283"/>
      <c r="V951" s="283"/>
      <c r="W951" s="283"/>
      <c r="X951" s="283"/>
      <c r="Y951" s="283"/>
      <c r="Z951" s="283"/>
    </row>
    <row r="952" spans="1:26" ht="15.75" customHeight="1">
      <c r="A952" s="386"/>
      <c r="B952" s="283"/>
      <c r="C952" s="283"/>
      <c r="D952" s="283"/>
      <c r="E952" s="283"/>
      <c r="F952" s="283"/>
      <c r="G952" s="386"/>
      <c r="H952" s="386"/>
      <c r="I952" s="386"/>
      <c r="J952" s="386"/>
      <c r="K952" s="386"/>
      <c r="L952" s="386"/>
      <c r="M952" s="386"/>
      <c r="N952" s="386"/>
      <c r="O952" s="386"/>
      <c r="P952" s="283"/>
      <c r="Q952" s="283"/>
      <c r="R952" s="283"/>
      <c r="S952" s="283"/>
      <c r="T952" s="283"/>
      <c r="U952" s="283"/>
      <c r="V952" s="283"/>
      <c r="W952" s="283"/>
      <c r="X952" s="283"/>
      <c r="Y952" s="283"/>
      <c r="Z952" s="283"/>
    </row>
    <row r="953" spans="1:26" ht="15.75" customHeight="1">
      <c r="A953" s="386"/>
      <c r="B953" s="283"/>
      <c r="C953" s="283"/>
      <c r="D953" s="283"/>
      <c r="E953" s="283"/>
      <c r="F953" s="283"/>
      <c r="G953" s="386"/>
      <c r="H953" s="386"/>
      <c r="I953" s="386"/>
      <c r="J953" s="386"/>
      <c r="K953" s="386"/>
      <c r="L953" s="386"/>
      <c r="M953" s="386"/>
      <c r="N953" s="386"/>
      <c r="O953" s="386"/>
      <c r="P953" s="283"/>
      <c r="Q953" s="283"/>
      <c r="R953" s="283"/>
      <c r="S953" s="283"/>
      <c r="T953" s="283"/>
      <c r="U953" s="283"/>
      <c r="V953" s="283"/>
      <c r="W953" s="283"/>
      <c r="X953" s="283"/>
      <c r="Y953" s="283"/>
      <c r="Z953" s="283"/>
    </row>
    <row r="954" spans="1:26" ht="15.75" customHeight="1">
      <c r="A954" s="386"/>
      <c r="B954" s="283"/>
      <c r="C954" s="283"/>
      <c r="D954" s="283"/>
      <c r="E954" s="283"/>
      <c r="F954" s="283"/>
      <c r="G954" s="386"/>
      <c r="H954" s="386"/>
      <c r="I954" s="386"/>
      <c r="J954" s="386"/>
      <c r="K954" s="386"/>
      <c r="L954" s="386"/>
      <c r="M954" s="386"/>
      <c r="N954" s="386"/>
      <c r="O954" s="386"/>
      <c r="P954" s="283"/>
      <c r="Q954" s="283"/>
      <c r="R954" s="283"/>
      <c r="S954" s="283"/>
      <c r="T954" s="283"/>
      <c r="U954" s="283"/>
      <c r="V954" s="283"/>
      <c r="W954" s="283"/>
      <c r="X954" s="283"/>
      <c r="Y954" s="283"/>
      <c r="Z954" s="283"/>
    </row>
    <row r="955" spans="1:26" ht="15.75" customHeight="1">
      <c r="A955" s="386"/>
      <c r="B955" s="283"/>
      <c r="C955" s="283"/>
      <c r="D955" s="283"/>
      <c r="E955" s="283"/>
      <c r="F955" s="283"/>
      <c r="G955" s="386"/>
      <c r="H955" s="386"/>
      <c r="I955" s="386"/>
      <c r="J955" s="386"/>
      <c r="K955" s="386"/>
      <c r="L955" s="386"/>
      <c r="M955" s="386"/>
      <c r="N955" s="386"/>
      <c r="O955" s="386"/>
      <c r="P955" s="283"/>
      <c r="Q955" s="283"/>
      <c r="R955" s="283"/>
      <c r="S955" s="283"/>
      <c r="T955" s="283"/>
      <c r="U955" s="283"/>
      <c r="V955" s="283"/>
      <c r="W955" s="283"/>
      <c r="X955" s="283"/>
      <c r="Y955" s="283"/>
      <c r="Z955" s="283"/>
    </row>
    <row r="956" spans="1:26" ht="15.75" customHeight="1">
      <c r="A956" s="386"/>
      <c r="B956" s="283"/>
      <c r="C956" s="283"/>
      <c r="D956" s="283"/>
      <c r="E956" s="283"/>
      <c r="F956" s="283"/>
      <c r="G956" s="386"/>
      <c r="H956" s="386"/>
      <c r="I956" s="386"/>
      <c r="J956" s="386"/>
      <c r="K956" s="386"/>
      <c r="L956" s="386"/>
      <c r="M956" s="386"/>
      <c r="N956" s="386"/>
      <c r="O956" s="386"/>
      <c r="P956" s="283"/>
      <c r="Q956" s="283"/>
      <c r="R956" s="283"/>
      <c r="S956" s="283"/>
      <c r="T956" s="283"/>
      <c r="U956" s="283"/>
      <c r="V956" s="283"/>
      <c r="W956" s="283"/>
      <c r="X956" s="283"/>
      <c r="Y956" s="283"/>
      <c r="Z956" s="283"/>
    </row>
    <row r="957" spans="1:26" ht="15.75" customHeight="1">
      <c r="A957" s="386"/>
      <c r="B957" s="283"/>
      <c r="C957" s="283"/>
      <c r="D957" s="283"/>
      <c r="E957" s="283"/>
      <c r="F957" s="283"/>
      <c r="G957" s="386"/>
      <c r="H957" s="386"/>
      <c r="I957" s="386"/>
      <c r="J957" s="386"/>
      <c r="K957" s="386"/>
      <c r="L957" s="386"/>
      <c r="M957" s="386"/>
      <c r="N957" s="386"/>
      <c r="O957" s="386"/>
      <c r="P957" s="283"/>
      <c r="Q957" s="283"/>
      <c r="R957" s="283"/>
      <c r="S957" s="283"/>
      <c r="T957" s="283"/>
      <c r="U957" s="283"/>
      <c r="V957" s="283"/>
      <c r="W957" s="283"/>
      <c r="X957" s="283"/>
      <c r="Y957" s="283"/>
      <c r="Z957" s="283"/>
    </row>
    <row r="958" spans="1:26" ht="15.75" customHeight="1">
      <c r="A958" s="386"/>
      <c r="B958" s="283"/>
      <c r="C958" s="283"/>
      <c r="D958" s="283"/>
      <c r="E958" s="283"/>
      <c r="F958" s="283"/>
      <c r="G958" s="386"/>
      <c r="H958" s="386"/>
      <c r="I958" s="386"/>
      <c r="J958" s="386"/>
      <c r="K958" s="386"/>
      <c r="L958" s="386"/>
      <c r="M958" s="386"/>
      <c r="N958" s="386"/>
      <c r="O958" s="386"/>
      <c r="P958" s="283"/>
      <c r="Q958" s="283"/>
      <c r="R958" s="283"/>
      <c r="S958" s="283"/>
      <c r="T958" s="283"/>
      <c r="U958" s="283"/>
      <c r="V958" s="283"/>
      <c r="W958" s="283"/>
      <c r="X958" s="283"/>
      <c r="Y958" s="283"/>
      <c r="Z958" s="283"/>
    </row>
    <row r="959" spans="1:26" ht="15.75" customHeight="1">
      <c r="A959" s="386"/>
      <c r="B959" s="283"/>
      <c r="C959" s="283"/>
      <c r="D959" s="283"/>
      <c r="E959" s="283"/>
      <c r="F959" s="283"/>
      <c r="G959" s="386"/>
      <c r="H959" s="386"/>
      <c r="I959" s="386"/>
      <c r="J959" s="386"/>
      <c r="K959" s="386"/>
      <c r="L959" s="386"/>
      <c r="M959" s="386"/>
      <c r="N959" s="386"/>
      <c r="O959" s="386"/>
      <c r="P959" s="283"/>
      <c r="Q959" s="283"/>
      <c r="R959" s="283"/>
      <c r="S959" s="283"/>
      <c r="T959" s="283"/>
      <c r="U959" s="283"/>
      <c r="V959" s="283"/>
      <c r="W959" s="283"/>
      <c r="X959" s="283"/>
      <c r="Y959" s="283"/>
      <c r="Z959" s="283"/>
    </row>
    <row r="960" spans="1:26" ht="15.75" customHeight="1">
      <c r="A960" s="386"/>
      <c r="B960" s="283"/>
      <c r="C960" s="283"/>
      <c r="D960" s="283"/>
      <c r="E960" s="283"/>
      <c r="F960" s="283"/>
      <c r="G960" s="386"/>
      <c r="H960" s="386"/>
      <c r="I960" s="386"/>
      <c r="J960" s="386"/>
      <c r="K960" s="386"/>
      <c r="L960" s="386"/>
      <c r="M960" s="386"/>
      <c r="N960" s="386"/>
      <c r="O960" s="386"/>
      <c r="P960" s="283"/>
      <c r="Q960" s="283"/>
      <c r="R960" s="283"/>
      <c r="S960" s="283"/>
      <c r="T960" s="283"/>
      <c r="U960" s="283"/>
      <c r="V960" s="283"/>
      <c r="W960" s="283"/>
      <c r="X960" s="283"/>
      <c r="Y960" s="283"/>
      <c r="Z960" s="283"/>
    </row>
    <row r="961" spans="1:26" ht="15.75" customHeight="1">
      <c r="A961" s="386"/>
      <c r="B961" s="283"/>
      <c r="C961" s="283"/>
      <c r="D961" s="283"/>
      <c r="E961" s="283"/>
      <c r="F961" s="283"/>
      <c r="G961" s="386"/>
      <c r="H961" s="386"/>
      <c r="I961" s="386"/>
      <c r="J961" s="386"/>
      <c r="K961" s="386"/>
      <c r="L961" s="386"/>
      <c r="M961" s="386"/>
      <c r="N961" s="386"/>
      <c r="O961" s="386"/>
      <c r="P961" s="283"/>
      <c r="Q961" s="283"/>
      <c r="R961" s="283"/>
      <c r="S961" s="283"/>
      <c r="T961" s="283"/>
      <c r="U961" s="283"/>
      <c r="V961" s="283"/>
      <c r="W961" s="283"/>
      <c r="X961" s="283"/>
      <c r="Y961" s="283"/>
      <c r="Z961" s="283"/>
    </row>
    <row r="962" spans="1:26" ht="15.75" customHeight="1">
      <c r="A962" s="386"/>
      <c r="B962" s="283"/>
      <c r="C962" s="283"/>
      <c r="D962" s="283"/>
      <c r="E962" s="283"/>
      <c r="F962" s="283"/>
      <c r="G962" s="386"/>
      <c r="H962" s="386"/>
      <c r="I962" s="386"/>
      <c r="J962" s="386"/>
      <c r="K962" s="386"/>
      <c r="L962" s="386"/>
      <c r="M962" s="386"/>
      <c r="N962" s="386"/>
      <c r="O962" s="386"/>
      <c r="P962" s="283"/>
      <c r="Q962" s="283"/>
      <c r="R962" s="283"/>
      <c r="S962" s="283"/>
      <c r="T962" s="283"/>
      <c r="U962" s="283"/>
      <c r="V962" s="283"/>
      <c r="W962" s="283"/>
      <c r="X962" s="283"/>
      <c r="Y962" s="283"/>
      <c r="Z962" s="283"/>
    </row>
    <row r="963" spans="1:26" ht="15.75" customHeight="1">
      <c r="A963" s="386"/>
      <c r="B963" s="283"/>
      <c r="C963" s="283"/>
      <c r="D963" s="283"/>
      <c r="E963" s="283"/>
      <c r="F963" s="283"/>
      <c r="G963" s="386"/>
      <c r="H963" s="386"/>
      <c r="I963" s="386"/>
      <c r="J963" s="386"/>
      <c r="K963" s="386"/>
      <c r="L963" s="386"/>
      <c r="M963" s="386"/>
      <c r="N963" s="386"/>
      <c r="O963" s="386"/>
      <c r="P963" s="283"/>
      <c r="Q963" s="283"/>
      <c r="R963" s="283"/>
      <c r="S963" s="283"/>
      <c r="T963" s="283"/>
      <c r="U963" s="283"/>
      <c r="V963" s="283"/>
      <c r="W963" s="283"/>
      <c r="X963" s="283"/>
      <c r="Y963" s="283"/>
      <c r="Z963" s="283"/>
    </row>
    <row r="964" spans="1:26" ht="15.75" customHeight="1">
      <c r="A964" s="386"/>
      <c r="B964" s="283"/>
      <c r="C964" s="283"/>
      <c r="D964" s="283"/>
      <c r="E964" s="283"/>
      <c r="F964" s="283"/>
      <c r="G964" s="386"/>
      <c r="H964" s="386"/>
      <c r="I964" s="386"/>
      <c r="J964" s="386"/>
      <c r="K964" s="386"/>
      <c r="L964" s="386"/>
      <c r="M964" s="386"/>
      <c r="N964" s="386"/>
      <c r="O964" s="386"/>
      <c r="P964" s="283"/>
      <c r="Q964" s="283"/>
      <c r="R964" s="283"/>
      <c r="S964" s="283"/>
      <c r="T964" s="283"/>
      <c r="U964" s="283"/>
      <c r="V964" s="283"/>
      <c r="W964" s="283"/>
      <c r="X964" s="283"/>
      <c r="Y964" s="283"/>
      <c r="Z964" s="283"/>
    </row>
    <row r="965" spans="1:26" ht="15.75" customHeight="1">
      <c r="A965" s="386"/>
      <c r="B965" s="283"/>
      <c r="C965" s="283"/>
      <c r="D965" s="283"/>
      <c r="E965" s="283"/>
      <c r="F965" s="283"/>
      <c r="G965" s="386"/>
      <c r="H965" s="386"/>
      <c r="I965" s="386"/>
      <c r="J965" s="386"/>
      <c r="K965" s="386"/>
      <c r="L965" s="386"/>
      <c r="M965" s="386"/>
      <c r="N965" s="386"/>
      <c r="O965" s="386"/>
      <c r="P965" s="283"/>
      <c r="Q965" s="283"/>
      <c r="R965" s="283"/>
      <c r="S965" s="283"/>
      <c r="T965" s="283"/>
      <c r="U965" s="283"/>
      <c r="V965" s="283"/>
      <c r="W965" s="283"/>
      <c r="X965" s="283"/>
      <c r="Y965" s="283"/>
      <c r="Z965" s="283"/>
    </row>
    <row r="966" spans="1:26" ht="15.75" customHeight="1">
      <c r="A966" s="386"/>
      <c r="B966" s="283"/>
      <c r="C966" s="283"/>
      <c r="D966" s="283"/>
      <c r="E966" s="283"/>
      <c r="F966" s="283"/>
      <c r="G966" s="386"/>
      <c r="H966" s="386"/>
      <c r="I966" s="386"/>
      <c r="J966" s="386"/>
      <c r="K966" s="386"/>
      <c r="L966" s="386"/>
      <c r="M966" s="386"/>
      <c r="N966" s="386"/>
      <c r="O966" s="386"/>
      <c r="P966" s="283"/>
      <c r="Q966" s="283"/>
      <c r="R966" s="283"/>
      <c r="S966" s="283"/>
      <c r="T966" s="283"/>
      <c r="U966" s="283"/>
      <c r="V966" s="283"/>
      <c r="W966" s="283"/>
      <c r="X966" s="283"/>
      <c r="Y966" s="283"/>
      <c r="Z966" s="283"/>
    </row>
    <row r="967" spans="1:26" ht="15.75" customHeight="1">
      <c r="A967" s="386"/>
      <c r="B967" s="283"/>
      <c r="C967" s="283"/>
      <c r="D967" s="283"/>
      <c r="E967" s="283"/>
      <c r="F967" s="283"/>
      <c r="G967" s="386"/>
      <c r="H967" s="386"/>
      <c r="I967" s="386"/>
      <c r="J967" s="386"/>
      <c r="K967" s="386"/>
      <c r="L967" s="386"/>
      <c r="M967" s="386"/>
      <c r="N967" s="386"/>
      <c r="O967" s="386"/>
      <c r="P967" s="283"/>
      <c r="Q967" s="283"/>
      <c r="R967" s="283"/>
      <c r="S967" s="283"/>
      <c r="T967" s="283"/>
      <c r="U967" s="283"/>
      <c r="V967" s="283"/>
      <c r="W967" s="283"/>
      <c r="X967" s="283"/>
      <c r="Y967" s="283"/>
      <c r="Z967" s="283"/>
    </row>
    <row r="968" spans="1:26" ht="15.75" customHeight="1">
      <c r="A968" s="386"/>
      <c r="B968" s="283"/>
      <c r="C968" s="283"/>
      <c r="D968" s="283"/>
      <c r="E968" s="283"/>
      <c r="F968" s="283"/>
      <c r="G968" s="386"/>
      <c r="H968" s="386"/>
      <c r="I968" s="386"/>
      <c r="J968" s="386"/>
      <c r="K968" s="386"/>
      <c r="L968" s="386"/>
      <c r="M968" s="386"/>
      <c r="N968" s="386"/>
      <c r="O968" s="386"/>
      <c r="P968" s="283"/>
      <c r="Q968" s="283"/>
      <c r="R968" s="283"/>
      <c r="S968" s="283"/>
      <c r="T968" s="283"/>
      <c r="U968" s="283"/>
      <c r="V968" s="283"/>
      <c r="W968" s="283"/>
      <c r="X968" s="283"/>
      <c r="Y968" s="283"/>
      <c r="Z968" s="283"/>
    </row>
    <row r="969" spans="1:26" ht="15.75" customHeight="1">
      <c r="A969" s="386"/>
      <c r="B969" s="283"/>
      <c r="C969" s="283"/>
      <c r="D969" s="283"/>
      <c r="E969" s="283"/>
      <c r="F969" s="283"/>
      <c r="G969" s="386"/>
      <c r="H969" s="386"/>
      <c r="I969" s="386"/>
      <c r="J969" s="386"/>
      <c r="K969" s="386"/>
      <c r="L969" s="386"/>
      <c r="M969" s="386"/>
      <c r="N969" s="386"/>
      <c r="O969" s="386"/>
      <c r="P969" s="283"/>
      <c r="Q969" s="283"/>
      <c r="R969" s="283"/>
      <c r="S969" s="283"/>
      <c r="T969" s="283"/>
      <c r="U969" s="283"/>
      <c r="V969" s="283"/>
      <c r="W969" s="283"/>
      <c r="X969" s="283"/>
      <c r="Y969" s="283"/>
      <c r="Z969" s="283"/>
    </row>
    <row r="970" spans="1:26" ht="15.75" customHeight="1">
      <c r="A970" s="386"/>
      <c r="B970" s="283"/>
      <c r="C970" s="283"/>
      <c r="D970" s="283"/>
      <c r="E970" s="283"/>
      <c r="F970" s="283"/>
      <c r="G970" s="386"/>
      <c r="H970" s="386"/>
      <c r="I970" s="386"/>
      <c r="J970" s="386"/>
      <c r="K970" s="386"/>
      <c r="L970" s="386"/>
      <c r="M970" s="386"/>
      <c r="N970" s="386"/>
      <c r="O970" s="386"/>
      <c r="P970" s="283"/>
      <c r="Q970" s="283"/>
      <c r="R970" s="283"/>
      <c r="S970" s="283"/>
      <c r="T970" s="283"/>
      <c r="U970" s="283"/>
      <c r="V970" s="283"/>
      <c r="W970" s="283"/>
      <c r="X970" s="283"/>
      <c r="Y970" s="283"/>
      <c r="Z970" s="283"/>
    </row>
    <row r="971" spans="1:26" ht="15.75" customHeight="1">
      <c r="A971" s="386"/>
      <c r="B971" s="283"/>
      <c r="C971" s="283"/>
      <c r="D971" s="283"/>
      <c r="E971" s="283"/>
      <c r="F971" s="283"/>
      <c r="G971" s="386"/>
      <c r="H971" s="386"/>
      <c r="I971" s="386"/>
      <c r="J971" s="386"/>
      <c r="K971" s="386"/>
      <c r="L971" s="386"/>
      <c r="M971" s="386"/>
      <c r="N971" s="386"/>
      <c r="O971" s="386"/>
      <c r="P971" s="283"/>
      <c r="Q971" s="283"/>
      <c r="R971" s="283"/>
      <c r="S971" s="283"/>
      <c r="T971" s="283"/>
      <c r="U971" s="283"/>
      <c r="V971" s="283"/>
      <c r="W971" s="283"/>
      <c r="X971" s="283"/>
      <c r="Y971" s="283"/>
      <c r="Z971" s="283"/>
    </row>
    <row r="972" spans="1:26" ht="15.75" customHeight="1">
      <c r="A972" s="386"/>
      <c r="B972" s="283"/>
      <c r="C972" s="283"/>
      <c r="D972" s="283"/>
      <c r="E972" s="283"/>
      <c r="F972" s="283"/>
      <c r="G972" s="386"/>
      <c r="H972" s="386"/>
      <c r="I972" s="386"/>
      <c r="J972" s="386"/>
      <c r="K972" s="386"/>
      <c r="L972" s="386"/>
      <c r="M972" s="386"/>
      <c r="N972" s="386"/>
      <c r="O972" s="386"/>
      <c r="P972" s="283"/>
      <c r="Q972" s="283"/>
      <c r="R972" s="283"/>
      <c r="S972" s="283"/>
      <c r="T972" s="283"/>
      <c r="U972" s="283"/>
      <c r="V972" s="283"/>
      <c r="W972" s="283"/>
      <c r="X972" s="283"/>
      <c r="Y972" s="283"/>
      <c r="Z972" s="283"/>
    </row>
    <row r="973" spans="1:26" ht="15.75" customHeight="1">
      <c r="A973" s="386"/>
      <c r="B973" s="283"/>
      <c r="C973" s="283"/>
      <c r="D973" s="283"/>
      <c r="E973" s="283"/>
      <c r="F973" s="283"/>
      <c r="G973" s="386"/>
      <c r="H973" s="386"/>
      <c r="I973" s="386"/>
      <c r="J973" s="386"/>
      <c r="K973" s="386"/>
      <c r="L973" s="386"/>
      <c r="M973" s="386"/>
      <c r="N973" s="386"/>
      <c r="O973" s="386"/>
      <c r="P973" s="283"/>
      <c r="Q973" s="283"/>
      <c r="R973" s="283"/>
      <c r="S973" s="283"/>
      <c r="T973" s="283"/>
      <c r="U973" s="283"/>
      <c r="V973" s="283"/>
      <c r="W973" s="283"/>
      <c r="X973" s="283"/>
      <c r="Y973" s="283"/>
      <c r="Z973" s="283"/>
    </row>
    <row r="974" spans="1:26" ht="15.75" customHeight="1">
      <c r="A974" s="386"/>
      <c r="B974" s="283"/>
      <c r="C974" s="283"/>
      <c r="D974" s="283"/>
      <c r="E974" s="283"/>
      <c r="F974" s="283"/>
      <c r="G974" s="386"/>
      <c r="H974" s="386"/>
      <c r="I974" s="386"/>
      <c r="J974" s="386"/>
      <c r="K974" s="386"/>
      <c r="L974" s="386"/>
      <c r="M974" s="386"/>
      <c r="N974" s="386"/>
      <c r="O974" s="386"/>
      <c r="P974" s="283"/>
      <c r="Q974" s="283"/>
      <c r="R974" s="283"/>
      <c r="S974" s="283"/>
      <c r="T974" s="283"/>
      <c r="U974" s="283"/>
      <c r="V974" s="283"/>
      <c r="W974" s="283"/>
      <c r="X974" s="283"/>
      <c r="Y974" s="283"/>
      <c r="Z974" s="283"/>
    </row>
    <row r="975" spans="1:26" ht="15.75" customHeight="1">
      <c r="A975" s="386"/>
      <c r="B975" s="283"/>
      <c r="C975" s="283"/>
      <c r="D975" s="283"/>
      <c r="E975" s="283"/>
      <c r="F975" s="283"/>
      <c r="G975" s="386"/>
      <c r="H975" s="386"/>
      <c r="I975" s="386"/>
      <c r="J975" s="386"/>
      <c r="K975" s="386"/>
      <c r="L975" s="386"/>
      <c r="M975" s="386"/>
      <c r="N975" s="386"/>
      <c r="O975" s="386"/>
      <c r="P975" s="283"/>
      <c r="Q975" s="283"/>
      <c r="R975" s="283"/>
      <c r="S975" s="283"/>
      <c r="T975" s="283"/>
      <c r="U975" s="283"/>
      <c r="V975" s="283"/>
      <c r="W975" s="283"/>
      <c r="X975" s="283"/>
      <c r="Y975" s="283"/>
      <c r="Z975" s="283"/>
    </row>
    <row r="976" spans="1:26" ht="15.75" customHeight="1">
      <c r="A976" s="386"/>
      <c r="B976" s="283"/>
      <c r="C976" s="283"/>
      <c r="D976" s="283"/>
      <c r="E976" s="283"/>
      <c r="F976" s="283"/>
      <c r="G976" s="386"/>
      <c r="H976" s="386"/>
      <c r="I976" s="386"/>
      <c r="J976" s="386"/>
      <c r="K976" s="386"/>
      <c r="L976" s="386"/>
      <c r="M976" s="386"/>
      <c r="N976" s="386"/>
      <c r="O976" s="386"/>
      <c r="P976" s="283"/>
      <c r="Q976" s="283"/>
      <c r="R976" s="283"/>
      <c r="S976" s="283"/>
      <c r="T976" s="283"/>
      <c r="U976" s="283"/>
      <c r="V976" s="283"/>
      <c r="W976" s="283"/>
      <c r="X976" s="283"/>
      <c r="Y976" s="283"/>
      <c r="Z976" s="283"/>
    </row>
    <row r="977" spans="1:26" ht="15.75" customHeight="1">
      <c r="A977" s="386"/>
      <c r="B977" s="283"/>
      <c r="C977" s="283"/>
      <c r="D977" s="283"/>
      <c r="E977" s="283"/>
      <c r="F977" s="283"/>
      <c r="G977" s="386"/>
      <c r="H977" s="386"/>
      <c r="I977" s="386"/>
      <c r="J977" s="386"/>
      <c r="K977" s="386"/>
      <c r="L977" s="386"/>
      <c r="M977" s="386"/>
      <c r="N977" s="386"/>
      <c r="O977" s="386"/>
      <c r="P977" s="283"/>
      <c r="Q977" s="283"/>
      <c r="R977" s="283"/>
      <c r="S977" s="283"/>
      <c r="T977" s="283"/>
      <c r="U977" s="283"/>
      <c r="V977" s="283"/>
      <c r="W977" s="283"/>
      <c r="X977" s="283"/>
      <c r="Y977" s="283"/>
      <c r="Z977" s="283"/>
    </row>
    <row r="978" spans="1:26" ht="15.75" customHeight="1">
      <c r="A978" s="386"/>
      <c r="B978" s="283"/>
      <c r="C978" s="283"/>
      <c r="D978" s="283"/>
      <c r="E978" s="283"/>
      <c r="F978" s="283"/>
      <c r="G978" s="386"/>
      <c r="H978" s="386"/>
      <c r="I978" s="386"/>
      <c r="J978" s="386"/>
      <c r="K978" s="386"/>
      <c r="L978" s="386"/>
      <c r="M978" s="386"/>
      <c r="N978" s="386"/>
      <c r="O978" s="386"/>
      <c r="P978" s="283"/>
      <c r="Q978" s="283"/>
      <c r="R978" s="283"/>
      <c r="S978" s="283"/>
      <c r="T978" s="283"/>
      <c r="U978" s="283"/>
      <c r="V978" s="283"/>
      <c r="W978" s="283"/>
      <c r="X978" s="283"/>
      <c r="Y978" s="283"/>
      <c r="Z978" s="283"/>
    </row>
    <row r="979" spans="1:26" ht="15.75" customHeight="1">
      <c r="A979" s="386"/>
      <c r="B979" s="283"/>
      <c r="C979" s="283"/>
      <c r="D979" s="283"/>
      <c r="E979" s="283"/>
      <c r="F979" s="283"/>
      <c r="G979" s="386"/>
      <c r="H979" s="386"/>
      <c r="I979" s="386"/>
      <c r="J979" s="386"/>
      <c r="K979" s="386"/>
      <c r="L979" s="386"/>
      <c r="M979" s="386"/>
      <c r="N979" s="386"/>
      <c r="O979" s="386"/>
      <c r="P979" s="283"/>
      <c r="Q979" s="283"/>
      <c r="R979" s="283"/>
      <c r="S979" s="283"/>
      <c r="T979" s="283"/>
      <c r="U979" s="283"/>
      <c r="V979" s="283"/>
      <c r="W979" s="283"/>
      <c r="X979" s="283"/>
      <c r="Y979" s="283"/>
      <c r="Z979" s="283"/>
    </row>
    <row r="980" spans="1:26" ht="15.75" customHeight="1">
      <c r="A980" s="386"/>
      <c r="B980" s="283"/>
      <c r="C980" s="283"/>
      <c r="D980" s="283"/>
      <c r="E980" s="283"/>
      <c r="F980" s="283"/>
      <c r="G980" s="386"/>
      <c r="H980" s="386"/>
      <c r="I980" s="386"/>
      <c r="J980" s="386"/>
      <c r="K980" s="386"/>
      <c r="L980" s="386"/>
      <c r="M980" s="386"/>
      <c r="N980" s="386"/>
      <c r="O980" s="386"/>
      <c r="P980" s="283"/>
      <c r="Q980" s="283"/>
      <c r="R980" s="283"/>
      <c r="S980" s="283"/>
      <c r="T980" s="283"/>
      <c r="U980" s="283"/>
      <c r="V980" s="283"/>
      <c r="W980" s="283"/>
      <c r="X980" s="283"/>
      <c r="Y980" s="283"/>
      <c r="Z980" s="283"/>
    </row>
    <row r="981" spans="1:26" ht="15.75" customHeight="1">
      <c r="A981" s="386"/>
      <c r="B981" s="283"/>
      <c r="C981" s="283"/>
      <c r="D981" s="283"/>
      <c r="E981" s="283"/>
      <c r="F981" s="283"/>
      <c r="G981" s="386"/>
      <c r="H981" s="386"/>
      <c r="I981" s="386"/>
      <c r="J981" s="386"/>
      <c r="K981" s="386"/>
      <c r="L981" s="386"/>
      <c r="M981" s="386"/>
      <c r="N981" s="386"/>
      <c r="O981" s="386"/>
      <c r="P981" s="283"/>
      <c r="Q981" s="283"/>
      <c r="R981" s="283"/>
      <c r="S981" s="283"/>
      <c r="T981" s="283"/>
      <c r="U981" s="283"/>
      <c r="V981" s="283"/>
      <c r="W981" s="283"/>
      <c r="X981" s="283"/>
      <c r="Y981" s="283"/>
      <c r="Z981" s="283"/>
    </row>
    <row r="982" spans="1:26" ht="15.75" customHeight="1">
      <c r="A982" s="386"/>
      <c r="B982" s="283"/>
      <c r="C982" s="283"/>
      <c r="D982" s="283"/>
      <c r="E982" s="283"/>
      <c r="F982" s="283"/>
      <c r="G982" s="386"/>
      <c r="H982" s="386"/>
      <c r="I982" s="386"/>
      <c r="J982" s="386"/>
      <c r="K982" s="386"/>
      <c r="L982" s="386"/>
      <c r="M982" s="386"/>
      <c r="N982" s="386"/>
      <c r="O982" s="386"/>
      <c r="P982" s="283"/>
      <c r="Q982" s="283"/>
      <c r="R982" s="283"/>
      <c r="S982" s="283"/>
      <c r="T982" s="283"/>
      <c r="U982" s="283"/>
      <c r="V982" s="283"/>
      <c r="W982" s="283"/>
      <c r="X982" s="283"/>
      <c r="Y982" s="283"/>
      <c r="Z982" s="283"/>
    </row>
    <row r="983" spans="1:26" ht="15.75" customHeight="1">
      <c r="A983" s="386"/>
      <c r="B983" s="283"/>
      <c r="C983" s="283"/>
      <c r="D983" s="283"/>
      <c r="E983" s="283"/>
      <c r="F983" s="283"/>
      <c r="G983" s="386"/>
      <c r="H983" s="386"/>
      <c r="I983" s="386"/>
      <c r="J983" s="386"/>
      <c r="K983" s="386"/>
      <c r="L983" s="386"/>
      <c r="M983" s="386"/>
      <c r="N983" s="386"/>
      <c r="O983" s="386"/>
      <c r="P983" s="283"/>
      <c r="Q983" s="283"/>
      <c r="R983" s="283"/>
      <c r="S983" s="283"/>
      <c r="T983" s="283"/>
      <c r="U983" s="283"/>
      <c r="V983" s="283"/>
      <c r="W983" s="283"/>
      <c r="X983" s="283"/>
      <c r="Y983" s="283"/>
      <c r="Z983" s="283"/>
    </row>
    <row r="984" spans="1:26" ht="15.75" customHeight="1">
      <c r="A984" s="386"/>
      <c r="B984" s="283"/>
      <c r="C984" s="283"/>
      <c r="D984" s="283"/>
      <c r="E984" s="283"/>
      <c r="F984" s="283"/>
      <c r="G984" s="386"/>
      <c r="H984" s="386"/>
      <c r="I984" s="386"/>
      <c r="J984" s="386"/>
      <c r="K984" s="386"/>
      <c r="L984" s="386"/>
      <c r="M984" s="386"/>
      <c r="N984" s="386"/>
      <c r="O984" s="386"/>
      <c r="P984" s="283"/>
      <c r="Q984" s="283"/>
      <c r="R984" s="283"/>
      <c r="S984" s="283"/>
      <c r="T984" s="283"/>
      <c r="U984" s="283"/>
      <c r="V984" s="283"/>
      <c r="W984" s="283"/>
      <c r="X984" s="283"/>
      <c r="Y984" s="283"/>
      <c r="Z984" s="283"/>
    </row>
    <row r="985" spans="1:26" ht="15.75" customHeight="1">
      <c r="A985" s="386"/>
      <c r="B985" s="283"/>
      <c r="C985" s="283"/>
      <c r="D985" s="283"/>
      <c r="E985" s="283"/>
      <c r="F985" s="283"/>
      <c r="G985" s="386"/>
      <c r="H985" s="386"/>
      <c r="I985" s="386"/>
      <c r="J985" s="386"/>
      <c r="K985" s="386"/>
      <c r="L985" s="386"/>
      <c r="M985" s="386"/>
      <c r="N985" s="386"/>
      <c r="O985" s="386"/>
      <c r="P985" s="283"/>
      <c r="Q985" s="283"/>
      <c r="R985" s="283"/>
      <c r="S985" s="283"/>
      <c r="T985" s="283"/>
      <c r="U985" s="283"/>
      <c r="V985" s="283"/>
      <c r="W985" s="283"/>
      <c r="X985" s="283"/>
      <c r="Y985" s="283"/>
      <c r="Z985" s="283"/>
    </row>
    <row r="986" spans="1:26" ht="15.75" customHeight="1">
      <c r="A986" s="386"/>
      <c r="B986" s="283"/>
      <c r="C986" s="283"/>
      <c r="D986" s="283"/>
      <c r="E986" s="283"/>
      <c r="F986" s="283"/>
      <c r="G986" s="386"/>
      <c r="H986" s="386"/>
      <c r="I986" s="386"/>
      <c r="J986" s="386"/>
      <c r="K986" s="386"/>
      <c r="L986" s="386"/>
      <c r="M986" s="386"/>
      <c r="N986" s="386"/>
      <c r="O986" s="386"/>
      <c r="P986" s="283"/>
      <c r="Q986" s="283"/>
      <c r="R986" s="283"/>
      <c r="S986" s="283"/>
      <c r="T986" s="283"/>
      <c r="U986" s="283"/>
      <c r="V986" s="283"/>
      <c r="W986" s="283"/>
      <c r="X986" s="283"/>
      <c r="Y986" s="283"/>
      <c r="Z986" s="283"/>
    </row>
    <row r="987" spans="1:26" ht="15.75" customHeight="1">
      <c r="A987" s="386"/>
      <c r="B987" s="283"/>
      <c r="C987" s="283"/>
      <c r="D987" s="283"/>
      <c r="E987" s="283"/>
      <c r="F987" s="283"/>
      <c r="G987" s="386"/>
      <c r="H987" s="386"/>
      <c r="I987" s="386"/>
      <c r="J987" s="386"/>
      <c r="K987" s="386"/>
      <c r="L987" s="386"/>
      <c r="M987" s="386"/>
      <c r="N987" s="386"/>
      <c r="O987" s="386"/>
      <c r="P987" s="283"/>
      <c r="Q987" s="283"/>
      <c r="R987" s="283"/>
      <c r="S987" s="283"/>
      <c r="T987" s="283"/>
      <c r="U987" s="283"/>
      <c r="V987" s="283"/>
      <c r="W987" s="283"/>
      <c r="X987" s="283"/>
      <c r="Y987" s="283"/>
      <c r="Z987" s="283"/>
    </row>
    <row r="988" spans="1:26" ht="15.75" customHeight="1">
      <c r="A988" s="386"/>
      <c r="B988" s="283"/>
      <c r="C988" s="283"/>
      <c r="D988" s="283"/>
      <c r="E988" s="283"/>
      <c r="F988" s="283"/>
      <c r="G988" s="386"/>
      <c r="H988" s="386"/>
      <c r="I988" s="386"/>
      <c r="J988" s="386"/>
      <c r="K988" s="386"/>
      <c r="L988" s="386"/>
      <c r="M988" s="386"/>
      <c r="N988" s="386"/>
      <c r="O988" s="386"/>
      <c r="P988" s="283"/>
      <c r="Q988" s="283"/>
      <c r="R988" s="283"/>
      <c r="S988" s="283"/>
      <c r="T988" s="283"/>
      <c r="U988" s="283"/>
      <c r="V988" s="283"/>
      <c r="W988" s="283"/>
      <c r="X988" s="283"/>
      <c r="Y988" s="283"/>
      <c r="Z988" s="283"/>
    </row>
    <row r="989" spans="1:26" ht="15.75" customHeight="1">
      <c r="A989" s="386"/>
      <c r="B989" s="283"/>
      <c r="C989" s="283"/>
      <c r="D989" s="283"/>
      <c r="E989" s="283"/>
      <c r="F989" s="283"/>
      <c r="G989" s="386"/>
      <c r="H989" s="386"/>
      <c r="I989" s="386"/>
      <c r="J989" s="386"/>
      <c r="K989" s="386"/>
      <c r="L989" s="386"/>
      <c r="M989" s="386"/>
      <c r="N989" s="386"/>
      <c r="O989" s="386"/>
      <c r="P989" s="283"/>
      <c r="Q989" s="283"/>
      <c r="R989" s="283"/>
      <c r="S989" s="283"/>
      <c r="T989" s="283"/>
      <c r="U989" s="283"/>
      <c r="V989" s="283"/>
      <c r="W989" s="283"/>
      <c r="X989" s="283"/>
      <c r="Y989" s="283"/>
      <c r="Z989" s="283"/>
    </row>
    <row r="990" spans="1:26" ht="15.75" customHeight="1">
      <c r="A990" s="386"/>
      <c r="B990" s="283"/>
      <c r="C990" s="283"/>
      <c r="D990" s="283"/>
      <c r="E990" s="283"/>
      <c r="F990" s="283"/>
      <c r="G990" s="386"/>
      <c r="H990" s="386"/>
      <c r="I990" s="386"/>
      <c r="J990" s="386"/>
      <c r="K990" s="386"/>
      <c r="L990" s="386"/>
      <c r="M990" s="386"/>
      <c r="N990" s="386"/>
      <c r="O990" s="386"/>
      <c r="P990" s="283"/>
      <c r="Q990" s="283"/>
      <c r="R990" s="283"/>
      <c r="S990" s="283"/>
      <c r="T990" s="283"/>
      <c r="U990" s="283"/>
      <c r="V990" s="283"/>
      <c r="W990" s="283"/>
      <c r="X990" s="283"/>
      <c r="Y990" s="283"/>
      <c r="Z990" s="283"/>
    </row>
    <row r="991" spans="1:26" ht="15.75" customHeight="1">
      <c r="A991" s="386"/>
      <c r="B991" s="283"/>
      <c r="C991" s="283"/>
      <c r="D991" s="283"/>
      <c r="E991" s="283"/>
      <c r="F991" s="283"/>
      <c r="G991" s="386"/>
      <c r="H991" s="386"/>
      <c r="I991" s="386"/>
      <c r="J991" s="386"/>
      <c r="K991" s="386"/>
      <c r="L991" s="386"/>
      <c r="M991" s="386"/>
      <c r="N991" s="386"/>
      <c r="O991" s="386"/>
      <c r="P991" s="283"/>
      <c r="Q991" s="283"/>
      <c r="R991" s="283"/>
      <c r="S991" s="283"/>
      <c r="T991" s="283"/>
      <c r="U991" s="283"/>
      <c r="V991" s="283"/>
      <c r="W991" s="283"/>
      <c r="X991" s="283"/>
      <c r="Y991" s="283"/>
      <c r="Z991" s="283"/>
    </row>
    <row r="992" spans="1:26" ht="15.75" customHeight="1">
      <c r="A992" s="386"/>
      <c r="B992" s="283"/>
      <c r="C992" s="283"/>
      <c r="D992" s="283"/>
      <c r="E992" s="283"/>
      <c r="F992" s="283"/>
      <c r="G992" s="386"/>
      <c r="H992" s="386"/>
      <c r="I992" s="386"/>
      <c r="J992" s="386"/>
      <c r="K992" s="386"/>
      <c r="L992" s="386"/>
      <c r="M992" s="386"/>
      <c r="N992" s="386"/>
      <c r="O992" s="386"/>
      <c r="P992" s="283"/>
      <c r="Q992" s="283"/>
      <c r="R992" s="283"/>
      <c r="S992" s="283"/>
      <c r="T992" s="283"/>
      <c r="U992" s="283"/>
      <c r="V992" s="283"/>
      <c r="W992" s="283"/>
      <c r="X992" s="283"/>
      <c r="Y992" s="283"/>
      <c r="Z992" s="283"/>
    </row>
    <row r="993" spans="1:26" ht="15.75" customHeight="1">
      <c r="A993" s="386"/>
      <c r="B993" s="283"/>
      <c r="C993" s="283"/>
      <c r="D993" s="283"/>
      <c r="E993" s="283"/>
      <c r="F993" s="283"/>
      <c r="G993" s="386"/>
      <c r="H993" s="386"/>
      <c r="I993" s="386"/>
      <c r="J993" s="386"/>
      <c r="K993" s="386"/>
      <c r="L993" s="386"/>
      <c r="M993" s="386"/>
      <c r="N993" s="386"/>
      <c r="O993" s="386"/>
      <c r="P993" s="283"/>
      <c r="Q993" s="283"/>
      <c r="R993" s="283"/>
      <c r="S993" s="283"/>
      <c r="T993" s="283"/>
      <c r="U993" s="283"/>
      <c r="V993" s="283"/>
      <c r="W993" s="283"/>
      <c r="X993" s="283"/>
      <c r="Y993" s="283"/>
      <c r="Z993" s="283"/>
    </row>
    <row r="994" spans="1:26" ht="15.75" customHeight="1">
      <c r="A994" s="386"/>
      <c r="B994" s="283"/>
      <c r="C994" s="283"/>
      <c r="D994" s="283"/>
      <c r="E994" s="283"/>
      <c r="F994" s="283"/>
      <c r="G994" s="386"/>
      <c r="H994" s="386"/>
      <c r="I994" s="386"/>
      <c r="J994" s="386"/>
      <c r="K994" s="386"/>
      <c r="L994" s="386"/>
      <c r="M994" s="386"/>
      <c r="N994" s="386"/>
      <c r="O994" s="386"/>
      <c r="P994" s="283"/>
      <c r="Q994" s="283"/>
      <c r="R994" s="283"/>
      <c r="S994" s="283"/>
      <c r="T994" s="283"/>
      <c r="U994" s="283"/>
      <c r="V994" s="283"/>
      <c r="W994" s="283"/>
      <c r="X994" s="283"/>
      <c r="Y994" s="283"/>
      <c r="Z994" s="283"/>
    </row>
    <row r="995" spans="1:26" ht="15.75" customHeight="1">
      <c r="A995" s="386"/>
      <c r="B995" s="283"/>
      <c r="C995" s="283"/>
      <c r="D995" s="283"/>
      <c r="E995" s="283"/>
      <c r="F995" s="283"/>
      <c r="G995" s="386"/>
      <c r="H995" s="386"/>
      <c r="I995" s="386"/>
      <c r="J995" s="386"/>
      <c r="K995" s="386"/>
      <c r="L995" s="386"/>
      <c r="M995" s="386"/>
      <c r="N995" s="386"/>
      <c r="O995" s="386"/>
      <c r="P995" s="283"/>
      <c r="Q995" s="283"/>
      <c r="R995" s="283"/>
      <c r="S995" s="283"/>
      <c r="T995" s="283"/>
      <c r="U995" s="283"/>
      <c r="V995" s="283"/>
      <c r="W995" s="283"/>
      <c r="X995" s="283"/>
      <c r="Y995" s="283"/>
      <c r="Z995" s="283"/>
    </row>
    <row r="996" spans="1:26" ht="15.75" customHeight="1">
      <c r="A996" s="386"/>
      <c r="B996" s="283"/>
      <c r="C996" s="283"/>
      <c r="D996" s="283"/>
      <c r="E996" s="283"/>
      <c r="F996" s="283"/>
      <c r="G996" s="386"/>
      <c r="H996" s="386"/>
      <c r="I996" s="386"/>
      <c r="J996" s="386"/>
      <c r="K996" s="386"/>
      <c r="L996" s="386"/>
      <c r="M996" s="386"/>
      <c r="N996" s="386"/>
      <c r="O996" s="386"/>
      <c r="P996" s="283"/>
      <c r="Q996" s="283"/>
      <c r="R996" s="283"/>
      <c r="S996" s="283"/>
      <c r="T996" s="283"/>
      <c r="U996" s="283"/>
      <c r="V996" s="283"/>
      <c r="W996" s="283"/>
      <c r="X996" s="283"/>
      <c r="Y996" s="283"/>
      <c r="Z996" s="283"/>
    </row>
    <row r="997" spans="1:26" ht="15.75" customHeight="1">
      <c r="A997" s="386"/>
      <c r="B997" s="283"/>
      <c r="C997" s="283"/>
      <c r="D997" s="283"/>
      <c r="E997" s="283"/>
      <c r="F997" s="283"/>
      <c r="G997" s="386"/>
      <c r="H997" s="386"/>
      <c r="I997" s="386"/>
      <c r="J997" s="386"/>
      <c r="K997" s="386"/>
      <c r="L997" s="386"/>
      <c r="M997" s="386"/>
      <c r="N997" s="386"/>
      <c r="O997" s="386"/>
      <c r="P997" s="283"/>
      <c r="Q997" s="283"/>
      <c r="R997" s="283"/>
      <c r="S997" s="283"/>
      <c r="T997" s="283"/>
      <c r="U997" s="283"/>
      <c r="V997" s="283"/>
      <c r="W997" s="283"/>
      <c r="X997" s="283"/>
      <c r="Y997" s="283"/>
      <c r="Z997" s="283"/>
    </row>
    <row r="998" spans="1:26" ht="15.75" customHeight="1">
      <c r="A998" s="386"/>
      <c r="B998" s="283"/>
      <c r="C998" s="283"/>
      <c r="D998" s="283"/>
      <c r="E998" s="283"/>
      <c r="F998" s="283"/>
      <c r="G998" s="386"/>
      <c r="H998" s="386"/>
      <c r="I998" s="386"/>
      <c r="J998" s="386"/>
      <c r="K998" s="386"/>
      <c r="L998" s="386"/>
      <c r="M998" s="386"/>
      <c r="N998" s="386"/>
      <c r="O998" s="386"/>
      <c r="P998" s="283"/>
      <c r="Q998" s="283"/>
      <c r="R998" s="283"/>
      <c r="S998" s="283"/>
      <c r="T998" s="283"/>
      <c r="U998" s="283"/>
      <c r="V998" s="283"/>
      <c r="W998" s="283"/>
      <c r="X998" s="283"/>
      <c r="Y998" s="283"/>
      <c r="Z998" s="283"/>
    </row>
    <row r="999" spans="1:26" ht="15.75" customHeight="1">
      <c r="A999" s="386"/>
      <c r="B999" s="283"/>
      <c r="C999" s="283"/>
      <c r="D999" s="283"/>
      <c r="E999" s="283"/>
      <c r="F999" s="283"/>
      <c r="G999" s="386"/>
      <c r="H999" s="386"/>
      <c r="I999" s="386"/>
      <c r="J999" s="386"/>
      <c r="K999" s="386"/>
      <c r="L999" s="386"/>
      <c r="M999" s="386"/>
      <c r="N999" s="386"/>
      <c r="O999" s="386"/>
      <c r="P999" s="283"/>
      <c r="Q999" s="283"/>
      <c r="R999" s="283"/>
      <c r="S999" s="283"/>
      <c r="T999" s="283"/>
      <c r="U999" s="283"/>
      <c r="V999" s="283"/>
      <c r="W999" s="283"/>
      <c r="X999" s="283"/>
      <c r="Y999" s="283"/>
      <c r="Z999" s="283"/>
    </row>
    <row r="1000" spans="1:26" ht="15.75" customHeight="1">
      <c r="A1000" s="386"/>
      <c r="B1000" s="283"/>
      <c r="C1000" s="283"/>
      <c r="D1000" s="283"/>
      <c r="E1000" s="283"/>
      <c r="F1000" s="283"/>
      <c r="G1000" s="386"/>
      <c r="H1000" s="386"/>
      <c r="I1000" s="386"/>
      <c r="J1000" s="386"/>
      <c r="K1000" s="386"/>
      <c r="L1000" s="386"/>
      <c r="M1000" s="386"/>
      <c r="N1000" s="386"/>
      <c r="O1000" s="386"/>
      <c r="P1000" s="283"/>
      <c r="Q1000" s="283"/>
      <c r="R1000" s="283"/>
      <c r="S1000" s="283"/>
      <c r="T1000" s="283"/>
      <c r="U1000" s="283"/>
      <c r="V1000" s="283"/>
      <c r="W1000" s="283"/>
      <c r="X1000" s="283"/>
      <c r="Y1000" s="283"/>
      <c r="Z1000" s="283"/>
    </row>
  </sheetData>
  <sheetProtection algorithmName="SHA-512" hashValue="6azPSddHsgFA5pm2N+piBvF/vMHN5Qo1/6Nz/bFQgaGJmth0VALyNy+7tUK6Yhujod5hcafz9xT+Eus2U2QsDg==" saltValue="130mx2R26CTt1T17tXiPrw==" spinCount="100000" sheet="1" objects="1" scenarios="1" formatCells="0" formatColumns="0" formatRows="0" deleteRows="0"/>
  <mergeCells count="41">
    <mergeCell ref="G18:H20"/>
    <mergeCell ref="B2:F2"/>
    <mergeCell ref="B3:F3"/>
    <mergeCell ref="C5:F5"/>
    <mergeCell ref="C6:F6"/>
    <mergeCell ref="B7:F7"/>
    <mergeCell ref="B8:B9"/>
    <mergeCell ref="C8:D8"/>
    <mergeCell ref="E8:F8"/>
    <mergeCell ref="B23:F23"/>
    <mergeCell ref="B25:F25"/>
    <mergeCell ref="B26:F26"/>
    <mergeCell ref="C28:F28"/>
    <mergeCell ref="C29:F29"/>
    <mergeCell ref="B30:F30"/>
    <mergeCell ref="B31:B32"/>
    <mergeCell ref="C31:D32"/>
    <mergeCell ref="E31:F32"/>
    <mergeCell ref="C42:D42"/>
    <mergeCell ref="C43:D43"/>
    <mergeCell ref="C33:D33"/>
    <mergeCell ref="E33:F33"/>
    <mergeCell ref="C34:D34"/>
    <mergeCell ref="E34:F34"/>
    <mergeCell ref="C38:D38"/>
    <mergeCell ref="B44:F44"/>
    <mergeCell ref="C35:D35"/>
    <mergeCell ref="E35:F35"/>
    <mergeCell ref="C36:D36"/>
    <mergeCell ref="E36:F36"/>
    <mergeCell ref="C37:D37"/>
    <mergeCell ref="E37:F37"/>
    <mergeCell ref="E38:F38"/>
    <mergeCell ref="E39:F39"/>
    <mergeCell ref="E40:F40"/>
    <mergeCell ref="E41:F41"/>
    <mergeCell ref="E42:F42"/>
    <mergeCell ref="E43:F43"/>
    <mergeCell ref="C39:D39"/>
    <mergeCell ref="C40:D40"/>
    <mergeCell ref="C41:D41"/>
  </mergeCells>
  <printOptions horizontalCentered="1"/>
  <pageMargins left="0.51181102362204722" right="0.51181102362204722" top="0.78740157480314965" bottom="0.78740157480314965" header="0" footer="0"/>
  <pageSetup paperSize="9" scale="77" orientation="portrait" r:id="rId1"/>
  <rowBreaks count="1" manualBreakCount="1">
    <brk id="24" min="1"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Z1000"/>
  <sheetViews>
    <sheetView topLeftCell="A4" zoomScaleNormal="100" workbookViewId="0">
      <selection activeCell="F8" sqref="F8:G8"/>
    </sheetView>
  </sheetViews>
  <sheetFormatPr defaultColWidth="12.625" defaultRowHeight="15" customHeight="1"/>
  <cols>
    <col min="1" max="1" width="8" customWidth="1"/>
    <col min="2" max="2" width="11.75" customWidth="1"/>
    <col min="3" max="3" width="30.75" customWidth="1"/>
    <col min="4" max="5" width="13.75" hidden="1" customWidth="1"/>
    <col min="6" max="7" width="20.625" customWidth="1"/>
    <col min="8" max="8" width="18.125" customWidth="1"/>
    <col min="9" max="26" width="8" customWidth="1"/>
  </cols>
  <sheetData>
    <row r="1" spans="1:26">
      <c r="A1" s="5"/>
      <c r="B1" s="5"/>
      <c r="C1" s="5"/>
      <c r="D1" s="5"/>
      <c r="E1" s="5"/>
      <c r="F1" s="5"/>
      <c r="G1" s="5"/>
      <c r="H1" s="5"/>
      <c r="I1" s="5"/>
      <c r="J1" s="5"/>
      <c r="K1" s="5"/>
      <c r="L1" s="5"/>
      <c r="M1" s="5"/>
      <c r="N1" s="5"/>
      <c r="O1" s="5"/>
      <c r="P1" s="5"/>
      <c r="Q1" s="5"/>
      <c r="R1" s="5"/>
      <c r="S1" s="5"/>
      <c r="T1" s="5"/>
      <c r="U1" s="5"/>
      <c r="V1" s="5"/>
      <c r="W1" s="5"/>
      <c r="X1" s="5"/>
      <c r="Y1" s="5"/>
      <c r="Z1" s="5"/>
    </row>
    <row r="2" spans="1:26" ht="26.25">
      <c r="A2" s="5"/>
      <c r="B2" s="913" t="s">
        <v>38</v>
      </c>
      <c r="C2" s="914"/>
      <c r="D2" s="914"/>
      <c r="E2" s="914"/>
      <c r="F2" s="914"/>
      <c r="G2" s="915"/>
      <c r="H2" s="5"/>
      <c r="I2" s="5"/>
      <c r="J2" s="5"/>
      <c r="K2" s="5"/>
      <c r="L2" s="5"/>
      <c r="M2" s="5"/>
      <c r="N2" s="5"/>
      <c r="O2" s="5"/>
      <c r="P2" s="5"/>
      <c r="Q2" s="5"/>
      <c r="R2" s="5"/>
      <c r="S2" s="5"/>
      <c r="T2" s="5"/>
      <c r="U2" s="5"/>
      <c r="V2" s="5"/>
      <c r="W2" s="5"/>
      <c r="X2" s="5"/>
      <c r="Y2" s="5"/>
      <c r="Z2" s="5"/>
    </row>
    <row r="3" spans="1:26" ht="21">
      <c r="A3" s="5"/>
      <c r="B3" s="916" t="str">
        <f>Dados!C50</f>
        <v>Secretaria Municipal de Saúde</v>
      </c>
      <c r="C3" s="917"/>
      <c r="D3" s="917"/>
      <c r="E3" s="917"/>
      <c r="F3" s="917"/>
      <c r="G3" s="918"/>
      <c r="H3" s="5"/>
      <c r="I3" s="5"/>
      <c r="J3" s="5"/>
      <c r="K3" s="5"/>
      <c r="L3" s="5"/>
      <c r="M3" s="5"/>
      <c r="N3" s="5"/>
      <c r="O3" s="5"/>
      <c r="P3" s="5"/>
      <c r="Q3" s="5"/>
      <c r="R3" s="5"/>
      <c r="S3" s="5"/>
      <c r="T3" s="5"/>
      <c r="U3" s="5"/>
      <c r="V3" s="5"/>
      <c r="W3" s="5"/>
      <c r="X3" s="5"/>
      <c r="Y3" s="5"/>
      <c r="Z3" s="5"/>
    </row>
    <row r="4" spans="1:26">
      <c r="A4" s="5"/>
      <c r="B4" s="66"/>
      <c r="C4" s="64"/>
      <c r="D4" s="64"/>
      <c r="E4" s="64"/>
      <c r="F4" s="64"/>
      <c r="G4" s="67"/>
      <c r="H4" s="5"/>
      <c r="I4" s="5"/>
      <c r="J4" s="5"/>
      <c r="K4" s="5"/>
      <c r="L4" s="5"/>
      <c r="M4" s="5"/>
      <c r="N4" s="5"/>
      <c r="O4" s="5"/>
      <c r="P4" s="5"/>
      <c r="Q4" s="5"/>
      <c r="R4" s="5"/>
      <c r="S4" s="5"/>
      <c r="T4" s="5"/>
      <c r="U4" s="5"/>
      <c r="V4" s="5"/>
      <c r="W4" s="5"/>
      <c r="X4" s="5"/>
      <c r="Y4" s="5"/>
      <c r="Z4" s="5"/>
    </row>
    <row r="5" spans="1:26">
      <c r="A5" s="5"/>
      <c r="B5" s="65" t="s">
        <v>83</v>
      </c>
      <c r="C5" s="68" t="str">
        <f>Dados!C5</f>
        <v>Projeto Executivo de SPDA</v>
      </c>
      <c r="D5" s="64"/>
      <c r="E5" s="64"/>
      <c r="F5" s="64"/>
      <c r="G5" s="67"/>
      <c r="H5" s="5"/>
      <c r="I5" s="5"/>
      <c r="J5" s="5"/>
      <c r="K5" s="5"/>
      <c r="L5" s="5"/>
      <c r="M5" s="5"/>
      <c r="N5" s="5"/>
      <c r="O5" s="5"/>
      <c r="P5" s="5"/>
      <c r="Q5" s="5"/>
      <c r="R5" s="5"/>
      <c r="S5" s="5"/>
      <c r="T5" s="5"/>
      <c r="U5" s="5"/>
      <c r="V5" s="5"/>
      <c r="W5" s="5"/>
      <c r="X5" s="5"/>
      <c r="Y5" s="5"/>
      <c r="Z5" s="5"/>
    </row>
    <row r="6" spans="1:26">
      <c r="A6" s="5"/>
      <c r="B6" s="69" t="s">
        <v>41</v>
      </c>
      <c r="C6" s="70" t="str">
        <f>Dados!C6</f>
        <v>Hospital de Pronto Socorro</v>
      </c>
      <c r="D6" s="71"/>
      <c r="E6" s="71"/>
      <c r="F6" s="71"/>
      <c r="G6" s="72"/>
      <c r="H6" s="5"/>
      <c r="I6" s="5"/>
      <c r="J6" s="5"/>
      <c r="K6" s="5"/>
      <c r="L6" s="5"/>
      <c r="M6" s="5"/>
      <c r="N6" s="5"/>
      <c r="O6" s="5"/>
      <c r="P6" s="5"/>
      <c r="Q6" s="5"/>
      <c r="R6" s="5"/>
      <c r="S6" s="5"/>
      <c r="T6" s="5"/>
      <c r="U6" s="5"/>
      <c r="V6" s="5"/>
      <c r="W6" s="5"/>
      <c r="X6" s="5"/>
      <c r="Y6" s="5"/>
      <c r="Z6" s="5"/>
    </row>
    <row r="7" spans="1:26" ht="26.25" customHeight="1">
      <c r="A7" s="3"/>
      <c r="B7" s="919" t="s">
        <v>102</v>
      </c>
      <c r="C7" s="911"/>
      <c r="D7" s="911"/>
      <c r="E7" s="911"/>
      <c r="F7" s="911"/>
      <c r="G7" s="912"/>
      <c r="H7" s="3"/>
      <c r="I7" s="5"/>
      <c r="J7" s="5"/>
      <c r="K7" s="5"/>
      <c r="L7" s="5"/>
      <c r="M7" s="5"/>
      <c r="N7" s="5"/>
      <c r="O7" s="5"/>
      <c r="P7" s="5"/>
      <c r="Q7" s="5"/>
      <c r="R7" s="5"/>
      <c r="S7" s="5"/>
      <c r="T7" s="5"/>
      <c r="U7" s="5"/>
      <c r="V7" s="5"/>
      <c r="W7" s="5"/>
      <c r="X7" s="5"/>
      <c r="Y7" s="5"/>
      <c r="Z7" s="5"/>
    </row>
    <row r="8" spans="1:26" ht="20.25" customHeight="1">
      <c r="A8" s="3"/>
      <c r="B8" s="920" t="s">
        <v>103</v>
      </c>
      <c r="C8" s="920" t="s">
        <v>104</v>
      </c>
      <c r="D8" s="922" t="s">
        <v>105</v>
      </c>
      <c r="E8" s="912"/>
      <c r="F8" s="923" t="str">
        <f>IF(AND(F11&lt;&gt;0,G11&lt;&gt;0),"SEM DESONERAÇÃO","DESONERADO")</f>
        <v>SEM DESONERAÇÃO</v>
      </c>
      <c r="G8" s="912"/>
      <c r="H8" s="3"/>
      <c r="I8" s="5"/>
      <c r="J8" s="5"/>
      <c r="K8" s="5"/>
      <c r="L8" s="5"/>
      <c r="M8" s="5"/>
      <c r="N8" s="5"/>
      <c r="O8" s="5"/>
      <c r="P8" s="5"/>
      <c r="Q8" s="5"/>
      <c r="R8" s="5"/>
      <c r="S8" s="5"/>
      <c r="T8" s="5"/>
      <c r="U8" s="5"/>
      <c r="V8" s="5"/>
      <c r="W8" s="5"/>
      <c r="X8" s="5"/>
      <c r="Y8" s="5"/>
      <c r="Z8" s="5"/>
    </row>
    <row r="9" spans="1:26" ht="20.25" customHeight="1">
      <c r="A9" s="3"/>
      <c r="B9" s="921"/>
      <c r="C9" s="921"/>
      <c r="D9" s="59" t="s">
        <v>106</v>
      </c>
      <c r="E9" s="59" t="s">
        <v>107</v>
      </c>
      <c r="F9" s="59" t="s">
        <v>106</v>
      </c>
      <c r="G9" s="59" t="s">
        <v>107</v>
      </c>
      <c r="H9" s="3"/>
      <c r="I9" s="5"/>
      <c r="J9" s="5"/>
      <c r="K9" s="5"/>
      <c r="L9" s="5"/>
      <c r="M9" s="5"/>
      <c r="N9" s="5"/>
      <c r="O9" s="5"/>
      <c r="P9" s="5"/>
      <c r="Q9" s="5"/>
      <c r="R9" s="5"/>
      <c r="S9" s="5"/>
      <c r="T9" s="5"/>
      <c r="U9" s="5"/>
      <c r="V9" s="5"/>
      <c r="W9" s="5"/>
      <c r="X9" s="5"/>
      <c r="Y9" s="5"/>
      <c r="Z9" s="5"/>
    </row>
    <row r="10" spans="1:26">
      <c r="A10" s="3"/>
      <c r="B10" s="919" t="s">
        <v>108</v>
      </c>
      <c r="C10" s="911"/>
      <c r="D10" s="911"/>
      <c r="E10" s="911"/>
      <c r="F10" s="911"/>
      <c r="G10" s="912"/>
      <c r="H10" s="3"/>
      <c r="I10" s="5"/>
      <c r="J10" s="5"/>
      <c r="K10" s="5"/>
      <c r="L10" s="5"/>
      <c r="M10" s="5"/>
      <c r="N10" s="5"/>
      <c r="O10" s="5"/>
      <c r="P10" s="5"/>
      <c r="Q10" s="5"/>
      <c r="R10" s="5"/>
      <c r="S10" s="5"/>
      <c r="T10" s="5"/>
      <c r="U10" s="5"/>
      <c r="V10" s="5"/>
      <c r="W10" s="5"/>
      <c r="X10" s="5"/>
      <c r="Y10" s="5"/>
      <c r="Z10" s="5"/>
    </row>
    <row r="11" spans="1:26" ht="19.5" customHeight="1">
      <c r="A11" s="3"/>
      <c r="B11" s="58" t="s">
        <v>109</v>
      </c>
      <c r="C11" s="63" t="s">
        <v>110</v>
      </c>
      <c r="D11" s="60">
        <v>0</v>
      </c>
      <c r="E11" s="60">
        <v>0</v>
      </c>
      <c r="F11" s="296">
        <v>0.2</v>
      </c>
      <c r="G11" s="296">
        <v>0.2</v>
      </c>
      <c r="H11" s="3"/>
      <c r="I11" s="5"/>
      <c r="J11" s="5"/>
      <c r="K11" s="5"/>
      <c r="L11" s="5"/>
      <c r="M11" s="5"/>
      <c r="N11" s="5"/>
      <c r="O11" s="5"/>
      <c r="P11" s="5"/>
      <c r="Q11" s="5"/>
      <c r="R11" s="5"/>
      <c r="S11" s="5"/>
      <c r="T11" s="5"/>
      <c r="U11" s="5"/>
      <c r="V11" s="5"/>
      <c r="W11" s="5"/>
      <c r="X11" s="5"/>
      <c r="Y11" s="5"/>
      <c r="Z11" s="5"/>
    </row>
    <row r="12" spans="1:26" ht="19.5" customHeight="1">
      <c r="A12" s="3"/>
      <c r="B12" s="58" t="s">
        <v>111</v>
      </c>
      <c r="C12" s="63" t="s">
        <v>112</v>
      </c>
      <c r="D12" s="60">
        <v>1.4999999999999999E-2</v>
      </c>
      <c r="E12" s="60">
        <v>1.4999999999999999E-2</v>
      </c>
      <c r="F12" s="60">
        <v>1.4999999999999999E-2</v>
      </c>
      <c r="G12" s="60">
        <v>1.4999999999999999E-2</v>
      </c>
      <c r="H12" s="3"/>
      <c r="I12" s="5"/>
      <c r="J12" s="5"/>
      <c r="K12" s="5"/>
      <c r="L12" s="5"/>
      <c r="M12" s="5"/>
      <c r="N12" s="5"/>
      <c r="O12" s="5"/>
      <c r="P12" s="5"/>
      <c r="Q12" s="5"/>
      <c r="R12" s="5"/>
      <c r="S12" s="5"/>
      <c r="T12" s="5"/>
      <c r="U12" s="5"/>
      <c r="V12" s="5"/>
      <c r="W12" s="5"/>
      <c r="X12" s="5"/>
      <c r="Y12" s="5"/>
      <c r="Z12" s="5"/>
    </row>
    <row r="13" spans="1:26" ht="19.5" customHeight="1">
      <c r="A13" s="3"/>
      <c r="B13" s="58" t="s">
        <v>113</v>
      </c>
      <c r="C13" s="63" t="s">
        <v>114</v>
      </c>
      <c r="D13" s="60">
        <v>0.01</v>
      </c>
      <c r="E13" s="60">
        <v>0.01</v>
      </c>
      <c r="F13" s="60">
        <v>0.01</v>
      </c>
      <c r="G13" s="60">
        <v>0.01</v>
      </c>
      <c r="H13" s="3"/>
      <c r="I13" s="5"/>
      <c r="J13" s="5"/>
      <c r="K13" s="5"/>
      <c r="L13" s="5"/>
      <c r="M13" s="5"/>
      <c r="N13" s="5"/>
      <c r="O13" s="5"/>
      <c r="P13" s="5"/>
      <c r="Q13" s="5"/>
      <c r="R13" s="5"/>
      <c r="S13" s="5"/>
      <c r="T13" s="5"/>
      <c r="U13" s="5"/>
      <c r="V13" s="5"/>
      <c r="W13" s="5"/>
      <c r="X13" s="5"/>
      <c r="Y13" s="5"/>
      <c r="Z13" s="5"/>
    </row>
    <row r="14" spans="1:26" ht="19.5" customHeight="1">
      <c r="A14" s="3"/>
      <c r="B14" s="58" t="s">
        <v>115</v>
      </c>
      <c r="C14" s="63" t="s">
        <v>116</v>
      </c>
      <c r="D14" s="60">
        <v>2E-3</v>
      </c>
      <c r="E14" s="60">
        <v>2E-3</v>
      </c>
      <c r="F14" s="60">
        <v>2E-3</v>
      </c>
      <c r="G14" s="60">
        <v>2E-3</v>
      </c>
      <c r="H14" s="3"/>
      <c r="I14" s="5"/>
      <c r="J14" s="5"/>
      <c r="K14" s="5"/>
      <c r="L14" s="5"/>
      <c r="M14" s="5"/>
      <c r="N14" s="5"/>
      <c r="O14" s="5"/>
      <c r="P14" s="5"/>
      <c r="Q14" s="5"/>
      <c r="R14" s="5"/>
      <c r="S14" s="5"/>
      <c r="T14" s="5"/>
      <c r="U14" s="5"/>
      <c r="V14" s="5"/>
      <c r="W14" s="5"/>
      <c r="X14" s="5"/>
      <c r="Y14" s="5"/>
      <c r="Z14" s="5"/>
    </row>
    <row r="15" spans="1:26" ht="19.5" customHeight="1">
      <c r="A15" s="3"/>
      <c r="B15" s="58" t="s">
        <v>117</v>
      </c>
      <c r="C15" s="63" t="s">
        <v>118</v>
      </c>
      <c r="D15" s="60">
        <v>6.0000000000000001E-3</v>
      </c>
      <c r="E15" s="60">
        <v>6.0000000000000001E-3</v>
      </c>
      <c r="F15" s="60">
        <v>6.0000000000000001E-3</v>
      </c>
      <c r="G15" s="60">
        <v>6.0000000000000001E-3</v>
      </c>
      <c r="H15" s="3"/>
      <c r="I15" s="5"/>
      <c r="J15" s="5"/>
      <c r="K15" s="5"/>
      <c r="L15" s="5"/>
      <c r="M15" s="5"/>
      <c r="N15" s="5"/>
      <c r="O15" s="5"/>
      <c r="P15" s="5"/>
      <c r="Q15" s="5"/>
      <c r="R15" s="5"/>
      <c r="S15" s="5"/>
      <c r="T15" s="5"/>
      <c r="U15" s="5"/>
      <c r="V15" s="5"/>
      <c r="W15" s="5"/>
      <c r="X15" s="5"/>
      <c r="Y15" s="5"/>
      <c r="Z15" s="5"/>
    </row>
    <row r="16" spans="1:26" ht="19.5" customHeight="1">
      <c r="A16" s="3"/>
      <c r="B16" s="58" t="s">
        <v>119</v>
      </c>
      <c r="C16" s="73" t="s">
        <v>120</v>
      </c>
      <c r="D16" s="60">
        <v>2.5000000000000001E-2</v>
      </c>
      <c r="E16" s="60">
        <v>2.5000000000000001E-2</v>
      </c>
      <c r="F16" s="60">
        <v>2.5000000000000001E-2</v>
      </c>
      <c r="G16" s="60">
        <v>2.5000000000000001E-2</v>
      </c>
      <c r="H16" s="3"/>
      <c r="I16" s="5"/>
      <c r="J16" s="5"/>
      <c r="K16" s="5"/>
      <c r="L16" s="5"/>
      <c r="M16" s="5"/>
      <c r="N16" s="5"/>
      <c r="O16" s="5"/>
      <c r="P16" s="5"/>
      <c r="Q16" s="5"/>
      <c r="R16" s="5"/>
      <c r="S16" s="5"/>
      <c r="T16" s="5"/>
      <c r="U16" s="5"/>
      <c r="V16" s="5"/>
      <c r="W16" s="5"/>
      <c r="X16" s="5"/>
      <c r="Y16" s="5"/>
      <c r="Z16" s="5"/>
    </row>
    <row r="17" spans="1:26" ht="19.5" customHeight="1">
      <c r="A17" s="3"/>
      <c r="B17" s="58" t="s">
        <v>121</v>
      </c>
      <c r="C17" s="63" t="s">
        <v>122</v>
      </c>
      <c r="D17" s="60">
        <v>0.03</v>
      </c>
      <c r="E17" s="60">
        <v>0.03</v>
      </c>
      <c r="F17" s="60">
        <v>0.03</v>
      </c>
      <c r="G17" s="60">
        <v>0.03</v>
      </c>
      <c r="H17" s="3"/>
      <c r="I17" s="5"/>
      <c r="J17" s="5"/>
      <c r="K17" s="5"/>
      <c r="L17" s="5"/>
      <c r="M17" s="5"/>
      <c r="N17" s="5"/>
      <c r="O17" s="5"/>
      <c r="P17" s="5"/>
      <c r="Q17" s="5"/>
      <c r="R17" s="5"/>
      <c r="S17" s="5"/>
      <c r="T17" s="5"/>
      <c r="U17" s="5"/>
      <c r="V17" s="5"/>
      <c r="W17" s="5"/>
      <c r="X17" s="5"/>
      <c r="Y17" s="5"/>
      <c r="Z17" s="5"/>
    </row>
    <row r="18" spans="1:26" ht="19.5" customHeight="1">
      <c r="A18" s="3"/>
      <c r="B18" s="58" t="s">
        <v>123</v>
      </c>
      <c r="C18" s="63" t="s">
        <v>124</v>
      </c>
      <c r="D18" s="60">
        <v>0.08</v>
      </c>
      <c r="E18" s="60">
        <v>0.08</v>
      </c>
      <c r="F18" s="60">
        <v>0.08</v>
      </c>
      <c r="G18" s="60">
        <v>0.08</v>
      </c>
      <c r="H18" s="3"/>
      <c r="I18" s="5"/>
      <c r="J18" s="5"/>
      <c r="K18" s="5"/>
      <c r="L18" s="5"/>
      <c r="M18" s="5"/>
      <c r="N18" s="5"/>
      <c r="O18" s="5"/>
      <c r="P18" s="5"/>
      <c r="Q18" s="5"/>
      <c r="R18" s="5"/>
      <c r="S18" s="5"/>
      <c r="T18" s="5"/>
      <c r="U18" s="5"/>
      <c r="V18" s="5"/>
      <c r="W18" s="5"/>
      <c r="X18" s="5"/>
      <c r="Y18" s="5"/>
      <c r="Z18" s="5"/>
    </row>
    <row r="19" spans="1:26" ht="19.5" customHeight="1">
      <c r="A19" s="3"/>
      <c r="B19" s="58" t="s">
        <v>125</v>
      </c>
      <c r="C19" s="63" t="s">
        <v>126</v>
      </c>
      <c r="D19" s="60">
        <v>0</v>
      </c>
      <c r="E19" s="60">
        <v>0</v>
      </c>
      <c r="F19" s="60">
        <v>0</v>
      </c>
      <c r="G19" s="60">
        <v>0</v>
      </c>
      <c r="H19" s="3"/>
      <c r="I19" s="5"/>
      <c r="J19" s="5"/>
      <c r="K19" s="5"/>
      <c r="L19" s="5"/>
      <c r="M19" s="5"/>
      <c r="N19" s="5"/>
      <c r="O19" s="5"/>
      <c r="P19" s="5"/>
      <c r="Q19" s="5"/>
      <c r="R19" s="5"/>
      <c r="S19" s="5"/>
      <c r="T19" s="5"/>
      <c r="U19" s="5"/>
      <c r="V19" s="5"/>
      <c r="W19" s="5"/>
      <c r="X19" s="5"/>
      <c r="Y19" s="5"/>
      <c r="Z19" s="5"/>
    </row>
    <row r="20" spans="1:26" ht="19.5" customHeight="1">
      <c r="A20" s="74"/>
      <c r="B20" s="59" t="s">
        <v>127</v>
      </c>
      <c r="C20" s="59" t="s">
        <v>55</v>
      </c>
      <c r="D20" s="61">
        <f t="shared" ref="D20:G20" si="0">SUM(D11:D19)</f>
        <v>0.16799999999999998</v>
      </c>
      <c r="E20" s="61">
        <f t="shared" si="0"/>
        <v>0.16799999999999998</v>
      </c>
      <c r="F20" s="61">
        <f t="shared" si="0"/>
        <v>0.36800000000000005</v>
      </c>
      <c r="G20" s="61">
        <f t="shared" si="0"/>
        <v>0.36800000000000005</v>
      </c>
      <c r="H20" s="74"/>
      <c r="I20" s="75"/>
      <c r="J20" s="75"/>
      <c r="K20" s="75"/>
      <c r="L20" s="75"/>
      <c r="M20" s="75"/>
      <c r="N20" s="75"/>
      <c r="O20" s="75"/>
      <c r="P20" s="75"/>
      <c r="Q20" s="75"/>
      <c r="R20" s="75"/>
      <c r="S20" s="75"/>
      <c r="T20" s="75"/>
      <c r="U20" s="75"/>
      <c r="V20" s="75"/>
      <c r="W20" s="75"/>
      <c r="X20" s="75"/>
      <c r="Y20" s="75"/>
      <c r="Z20" s="75"/>
    </row>
    <row r="21" spans="1:26" ht="15.75" customHeight="1">
      <c r="A21" s="3"/>
      <c r="B21" s="919" t="s">
        <v>128</v>
      </c>
      <c r="C21" s="911"/>
      <c r="D21" s="911"/>
      <c r="E21" s="911"/>
      <c r="F21" s="911"/>
      <c r="G21" s="912"/>
      <c r="H21" s="3"/>
      <c r="I21" s="5"/>
      <c r="J21" s="5"/>
      <c r="K21" s="5"/>
      <c r="L21" s="5"/>
      <c r="M21" s="5"/>
      <c r="N21" s="5"/>
      <c r="O21" s="5"/>
      <c r="P21" s="5"/>
      <c r="Q21" s="5"/>
      <c r="R21" s="5"/>
      <c r="S21" s="5"/>
      <c r="T21" s="5"/>
      <c r="U21" s="5"/>
      <c r="V21" s="5"/>
      <c r="W21" s="5"/>
      <c r="X21" s="5"/>
      <c r="Y21" s="5"/>
      <c r="Z21" s="5"/>
    </row>
    <row r="22" spans="1:26" ht="19.5" customHeight="1">
      <c r="A22" s="3"/>
      <c r="B22" s="58" t="s">
        <v>129</v>
      </c>
      <c r="C22" s="63" t="s">
        <v>130</v>
      </c>
      <c r="D22" s="296">
        <v>0.17929999999999999</v>
      </c>
      <c r="E22" s="296">
        <v>0</v>
      </c>
      <c r="F22" s="296">
        <v>0.17929999999999999</v>
      </c>
      <c r="G22" s="296">
        <v>0</v>
      </c>
      <c r="H22" s="3"/>
      <c r="I22" s="5"/>
      <c r="J22" s="5"/>
      <c r="K22" s="5"/>
      <c r="L22" s="5"/>
      <c r="M22" s="5"/>
      <c r="N22" s="5"/>
      <c r="O22" s="5"/>
      <c r="P22" s="5"/>
      <c r="Q22" s="5"/>
      <c r="R22" s="5"/>
      <c r="S22" s="5"/>
      <c r="T22" s="5"/>
      <c r="U22" s="5"/>
      <c r="V22" s="5"/>
      <c r="W22" s="5"/>
      <c r="X22" s="5"/>
      <c r="Y22" s="5"/>
      <c r="Z22" s="5"/>
    </row>
    <row r="23" spans="1:26" ht="19.5" customHeight="1">
      <c r="A23" s="3"/>
      <c r="B23" s="58" t="s">
        <v>131</v>
      </c>
      <c r="C23" s="63" t="s">
        <v>132</v>
      </c>
      <c r="D23" s="296">
        <v>4.24E-2</v>
      </c>
      <c r="E23" s="296">
        <v>0</v>
      </c>
      <c r="F23" s="296">
        <v>4.24E-2</v>
      </c>
      <c r="G23" s="296">
        <v>0</v>
      </c>
      <c r="H23" s="3"/>
      <c r="I23" s="5"/>
      <c r="J23" s="5"/>
      <c r="K23" s="5"/>
      <c r="L23" s="5"/>
      <c r="M23" s="5"/>
      <c r="N23" s="5"/>
      <c r="O23" s="5"/>
      <c r="P23" s="5"/>
      <c r="Q23" s="5"/>
      <c r="R23" s="5"/>
      <c r="S23" s="5"/>
      <c r="T23" s="5"/>
      <c r="U23" s="5"/>
      <c r="V23" s="5"/>
      <c r="W23" s="5"/>
      <c r="X23" s="5"/>
      <c r="Y23" s="5"/>
      <c r="Z23" s="5"/>
    </row>
    <row r="24" spans="1:26" ht="19.5" customHeight="1">
      <c r="A24" s="3"/>
      <c r="B24" s="58" t="s">
        <v>133</v>
      </c>
      <c r="C24" s="63" t="s">
        <v>134</v>
      </c>
      <c r="D24" s="296">
        <v>8.5000000000000006E-3</v>
      </c>
      <c r="E24" s="296">
        <v>6.6E-3</v>
      </c>
      <c r="F24" s="296">
        <v>8.5000000000000006E-3</v>
      </c>
      <c r="G24" s="296">
        <v>6.6E-3</v>
      </c>
      <c r="H24" s="3"/>
      <c r="I24" s="5"/>
      <c r="J24" s="5"/>
      <c r="K24" s="5"/>
      <c r="L24" s="5"/>
      <c r="M24" s="5"/>
      <c r="N24" s="5"/>
      <c r="O24" s="5"/>
      <c r="P24" s="5"/>
      <c r="Q24" s="5"/>
      <c r="R24" s="5"/>
      <c r="S24" s="5"/>
      <c r="T24" s="5"/>
      <c r="U24" s="5"/>
      <c r="V24" s="5"/>
      <c r="W24" s="5"/>
      <c r="X24" s="5"/>
      <c r="Y24" s="5"/>
      <c r="Z24" s="5"/>
    </row>
    <row r="25" spans="1:26" ht="19.5" customHeight="1">
      <c r="A25" s="3"/>
      <c r="B25" s="58" t="s">
        <v>135</v>
      </c>
      <c r="C25" s="63" t="s">
        <v>136</v>
      </c>
      <c r="D25" s="296">
        <v>0.1081</v>
      </c>
      <c r="E25" s="296">
        <v>8.3299999999999999E-2</v>
      </c>
      <c r="F25" s="296">
        <v>0.1081</v>
      </c>
      <c r="G25" s="296">
        <v>8.3299999999999999E-2</v>
      </c>
      <c r="H25" s="3"/>
      <c r="I25" s="5"/>
      <c r="J25" s="5"/>
      <c r="K25" s="5"/>
      <c r="L25" s="5"/>
      <c r="M25" s="5"/>
      <c r="N25" s="5"/>
      <c r="O25" s="5"/>
      <c r="P25" s="5"/>
      <c r="Q25" s="5"/>
      <c r="R25" s="5"/>
      <c r="S25" s="5"/>
      <c r="T25" s="5"/>
      <c r="U25" s="5"/>
      <c r="V25" s="5"/>
      <c r="W25" s="5"/>
      <c r="X25" s="5"/>
      <c r="Y25" s="5"/>
      <c r="Z25" s="5"/>
    </row>
    <row r="26" spans="1:26" ht="19.5" customHeight="1">
      <c r="A26" s="3"/>
      <c r="B26" s="58" t="s">
        <v>137</v>
      </c>
      <c r="C26" s="63" t="s">
        <v>138</v>
      </c>
      <c r="D26" s="296">
        <v>6.9999999999999999E-4</v>
      </c>
      <c r="E26" s="296">
        <v>5.9999999999999995E-4</v>
      </c>
      <c r="F26" s="296">
        <v>6.9999999999999999E-4</v>
      </c>
      <c r="G26" s="296">
        <v>5.9999999999999995E-4</v>
      </c>
      <c r="H26" s="3"/>
      <c r="I26" s="5"/>
      <c r="J26" s="5"/>
      <c r="K26" s="5"/>
      <c r="L26" s="5"/>
      <c r="M26" s="5"/>
      <c r="N26" s="5"/>
      <c r="O26" s="5"/>
      <c r="P26" s="5"/>
      <c r="Q26" s="5"/>
      <c r="R26" s="5"/>
      <c r="S26" s="5"/>
      <c r="T26" s="5"/>
      <c r="U26" s="5"/>
      <c r="V26" s="5"/>
      <c r="W26" s="5"/>
      <c r="X26" s="5"/>
      <c r="Y26" s="5"/>
      <c r="Z26" s="5"/>
    </row>
    <row r="27" spans="1:26" ht="19.5" customHeight="1">
      <c r="A27" s="3"/>
      <c r="B27" s="58" t="s">
        <v>139</v>
      </c>
      <c r="C27" s="73" t="s">
        <v>140</v>
      </c>
      <c r="D27" s="296">
        <v>7.1999999999999998E-3</v>
      </c>
      <c r="E27" s="296">
        <v>5.5999999999999999E-3</v>
      </c>
      <c r="F27" s="296">
        <v>7.1999999999999998E-3</v>
      </c>
      <c r="G27" s="296">
        <v>5.5999999999999999E-3</v>
      </c>
      <c r="H27" s="3"/>
      <c r="I27" s="5"/>
      <c r="J27" s="5"/>
      <c r="K27" s="5"/>
      <c r="L27" s="5"/>
      <c r="M27" s="5"/>
      <c r="N27" s="5"/>
      <c r="O27" s="5"/>
      <c r="P27" s="5"/>
      <c r="Q27" s="5"/>
      <c r="R27" s="5"/>
      <c r="S27" s="5"/>
      <c r="T27" s="5"/>
      <c r="U27" s="5"/>
      <c r="V27" s="5"/>
      <c r="W27" s="5"/>
      <c r="X27" s="5"/>
      <c r="Y27" s="5"/>
      <c r="Z27" s="5"/>
    </row>
    <row r="28" spans="1:26" ht="19.5" customHeight="1">
      <c r="A28" s="3"/>
      <c r="B28" s="58" t="s">
        <v>141</v>
      </c>
      <c r="C28" s="63" t="s">
        <v>142</v>
      </c>
      <c r="D28" s="296">
        <v>1.5299999999999999E-2</v>
      </c>
      <c r="E28" s="296">
        <v>0</v>
      </c>
      <c r="F28" s="296">
        <v>1.5299999999999999E-2</v>
      </c>
      <c r="G28" s="296">
        <v>0</v>
      </c>
      <c r="H28" s="3"/>
      <c r="I28" s="5"/>
      <c r="J28" s="5"/>
      <c r="K28" s="5"/>
      <c r="L28" s="5"/>
      <c r="M28" s="5"/>
      <c r="N28" s="5"/>
      <c r="O28" s="5"/>
      <c r="P28" s="5"/>
      <c r="Q28" s="5"/>
      <c r="R28" s="5"/>
      <c r="S28" s="5"/>
      <c r="T28" s="5"/>
      <c r="U28" s="5"/>
      <c r="V28" s="5"/>
      <c r="W28" s="5"/>
      <c r="X28" s="5"/>
      <c r="Y28" s="5"/>
      <c r="Z28" s="5"/>
    </row>
    <row r="29" spans="1:26" ht="19.5" customHeight="1">
      <c r="A29" s="3"/>
      <c r="B29" s="58" t="s">
        <v>143</v>
      </c>
      <c r="C29" s="63" t="s">
        <v>144</v>
      </c>
      <c r="D29" s="296">
        <v>1E-3</v>
      </c>
      <c r="E29" s="296">
        <v>8.0000000000000004E-4</v>
      </c>
      <c r="F29" s="296">
        <v>1E-3</v>
      </c>
      <c r="G29" s="296">
        <v>8.0000000000000004E-4</v>
      </c>
      <c r="H29" s="3"/>
      <c r="I29" s="5"/>
      <c r="J29" s="5"/>
      <c r="K29" s="5"/>
      <c r="L29" s="5"/>
      <c r="M29" s="5"/>
      <c r="N29" s="5"/>
      <c r="O29" s="5"/>
      <c r="P29" s="5"/>
      <c r="Q29" s="5"/>
      <c r="R29" s="5"/>
      <c r="S29" s="5"/>
      <c r="T29" s="5"/>
      <c r="U29" s="5"/>
      <c r="V29" s="5"/>
      <c r="W29" s="5"/>
      <c r="X29" s="5"/>
      <c r="Y29" s="5"/>
      <c r="Z29" s="5"/>
    </row>
    <row r="30" spans="1:26" ht="19.5" customHeight="1">
      <c r="A30" s="3"/>
      <c r="B30" s="58" t="s">
        <v>145</v>
      </c>
      <c r="C30" s="63" t="s">
        <v>146</v>
      </c>
      <c r="D30" s="296">
        <v>8.14E-2</v>
      </c>
      <c r="E30" s="296">
        <v>6.2799999999999995E-2</v>
      </c>
      <c r="F30" s="296">
        <v>8.14E-2</v>
      </c>
      <c r="G30" s="296">
        <v>6.2799999999999995E-2</v>
      </c>
      <c r="H30" s="3"/>
      <c r="I30" s="5"/>
      <c r="J30" s="5"/>
      <c r="K30" s="5"/>
      <c r="L30" s="5"/>
      <c r="M30" s="5"/>
      <c r="N30" s="5"/>
      <c r="O30" s="5"/>
      <c r="P30" s="5"/>
      <c r="Q30" s="5"/>
      <c r="R30" s="5"/>
      <c r="S30" s="5"/>
      <c r="T30" s="5"/>
      <c r="U30" s="5"/>
      <c r="V30" s="5"/>
      <c r="W30" s="5"/>
      <c r="X30" s="5"/>
      <c r="Y30" s="5"/>
      <c r="Z30" s="5"/>
    </row>
    <row r="31" spans="1:26" ht="19.5" customHeight="1">
      <c r="A31" s="3"/>
      <c r="B31" s="58" t="s">
        <v>147</v>
      </c>
      <c r="C31" s="73" t="s">
        <v>148</v>
      </c>
      <c r="D31" s="296">
        <v>2.9999999999999997E-4</v>
      </c>
      <c r="E31" s="296">
        <v>2.0000000000000001E-4</v>
      </c>
      <c r="F31" s="296">
        <v>2.9999999999999997E-4</v>
      </c>
      <c r="G31" s="296">
        <v>2.0000000000000001E-4</v>
      </c>
      <c r="H31" s="3"/>
      <c r="I31" s="5"/>
      <c r="J31" s="5"/>
      <c r="K31" s="5"/>
      <c r="L31" s="5"/>
      <c r="M31" s="5"/>
      <c r="N31" s="5"/>
      <c r="O31" s="5"/>
      <c r="P31" s="5"/>
      <c r="Q31" s="5"/>
      <c r="R31" s="5"/>
      <c r="S31" s="5"/>
      <c r="T31" s="5"/>
      <c r="U31" s="5"/>
      <c r="V31" s="5"/>
      <c r="W31" s="5"/>
      <c r="X31" s="5"/>
      <c r="Y31" s="5"/>
      <c r="Z31" s="5"/>
    </row>
    <row r="32" spans="1:26" ht="19.5" customHeight="1">
      <c r="A32" s="74"/>
      <c r="B32" s="59" t="s">
        <v>149</v>
      </c>
      <c r="C32" s="59" t="s">
        <v>55</v>
      </c>
      <c r="D32" s="61">
        <f t="shared" ref="D32:G32" si="1">SUM(D22:D31)</f>
        <v>0.44419999999999998</v>
      </c>
      <c r="E32" s="61">
        <f t="shared" si="1"/>
        <v>0.15989999999999999</v>
      </c>
      <c r="F32" s="61">
        <f t="shared" si="1"/>
        <v>0.44419999999999998</v>
      </c>
      <c r="G32" s="61">
        <f t="shared" si="1"/>
        <v>0.15989999999999999</v>
      </c>
      <c r="H32" s="74"/>
      <c r="I32" s="75"/>
      <c r="J32" s="75"/>
      <c r="K32" s="75"/>
      <c r="L32" s="75"/>
      <c r="M32" s="75"/>
      <c r="N32" s="75"/>
      <c r="O32" s="75"/>
      <c r="P32" s="75"/>
      <c r="Q32" s="75"/>
      <c r="R32" s="75"/>
      <c r="S32" s="75"/>
      <c r="T32" s="75"/>
      <c r="U32" s="75"/>
      <c r="V32" s="75"/>
      <c r="W32" s="75"/>
      <c r="X32" s="75"/>
      <c r="Y32" s="75"/>
      <c r="Z32" s="75"/>
    </row>
    <row r="33" spans="1:26" ht="15.75" customHeight="1">
      <c r="A33" s="3"/>
      <c r="B33" s="919" t="s">
        <v>150</v>
      </c>
      <c r="C33" s="911"/>
      <c r="D33" s="911"/>
      <c r="E33" s="911"/>
      <c r="F33" s="911"/>
      <c r="G33" s="912"/>
      <c r="H33" s="3"/>
      <c r="I33" s="5"/>
      <c r="J33" s="5"/>
      <c r="K33" s="5"/>
      <c r="L33" s="5"/>
      <c r="M33" s="5"/>
      <c r="N33" s="5"/>
      <c r="O33" s="5"/>
      <c r="P33" s="5"/>
      <c r="Q33" s="5"/>
      <c r="R33" s="5"/>
      <c r="S33" s="5"/>
      <c r="T33" s="5"/>
      <c r="U33" s="5"/>
      <c r="V33" s="5"/>
      <c r="W33" s="5"/>
      <c r="X33" s="5"/>
      <c r="Y33" s="5"/>
      <c r="Z33" s="5"/>
    </row>
    <row r="34" spans="1:26" ht="19.5" customHeight="1">
      <c r="A34" s="3"/>
      <c r="B34" s="58" t="s">
        <v>151</v>
      </c>
      <c r="C34" s="63" t="s">
        <v>152</v>
      </c>
      <c r="D34" s="296">
        <v>4.4999999999999998E-2</v>
      </c>
      <c r="E34" s="296">
        <v>3.4700000000000002E-2</v>
      </c>
      <c r="F34" s="296">
        <v>4.4999999999999998E-2</v>
      </c>
      <c r="G34" s="296">
        <v>3.4700000000000002E-2</v>
      </c>
      <c r="H34" s="3"/>
      <c r="I34" s="5"/>
      <c r="J34" s="5"/>
      <c r="K34" s="5"/>
      <c r="L34" s="5"/>
      <c r="M34" s="5"/>
      <c r="N34" s="5"/>
      <c r="O34" s="5"/>
      <c r="P34" s="5"/>
      <c r="Q34" s="5"/>
      <c r="R34" s="5"/>
      <c r="S34" s="5"/>
      <c r="T34" s="5"/>
      <c r="U34" s="5"/>
      <c r="V34" s="5"/>
      <c r="W34" s="5"/>
      <c r="X34" s="5"/>
      <c r="Y34" s="5"/>
      <c r="Z34" s="5"/>
    </row>
    <row r="35" spans="1:26" ht="19.5" customHeight="1">
      <c r="A35" s="3"/>
      <c r="B35" s="58" t="s">
        <v>153</v>
      </c>
      <c r="C35" s="63" t="s">
        <v>154</v>
      </c>
      <c r="D35" s="296">
        <v>1.1000000000000001E-3</v>
      </c>
      <c r="E35" s="296">
        <v>8.0000000000000004E-4</v>
      </c>
      <c r="F35" s="296">
        <v>1.1000000000000001E-3</v>
      </c>
      <c r="G35" s="296">
        <v>8.0000000000000004E-4</v>
      </c>
      <c r="H35" s="3"/>
      <c r="I35" s="5"/>
      <c r="J35" s="5"/>
      <c r="K35" s="5"/>
      <c r="L35" s="5"/>
      <c r="M35" s="5"/>
      <c r="N35" s="5"/>
      <c r="O35" s="5"/>
      <c r="P35" s="5"/>
      <c r="Q35" s="5"/>
      <c r="R35" s="5"/>
      <c r="S35" s="5"/>
      <c r="T35" s="5"/>
      <c r="U35" s="5"/>
      <c r="V35" s="5"/>
      <c r="W35" s="5"/>
      <c r="X35" s="5"/>
      <c r="Y35" s="5"/>
      <c r="Z35" s="5"/>
    </row>
    <row r="36" spans="1:26" ht="19.5" customHeight="1">
      <c r="A36" s="3"/>
      <c r="B36" s="58" t="s">
        <v>155</v>
      </c>
      <c r="C36" s="63" t="s">
        <v>156</v>
      </c>
      <c r="D36" s="296">
        <v>4.7800000000000002E-2</v>
      </c>
      <c r="E36" s="296">
        <v>3.6799999999999999E-2</v>
      </c>
      <c r="F36" s="296">
        <v>4.7800000000000002E-2</v>
      </c>
      <c r="G36" s="296">
        <v>3.6799999999999999E-2</v>
      </c>
      <c r="H36" s="3"/>
      <c r="I36" s="5"/>
      <c r="J36" s="5"/>
      <c r="K36" s="5"/>
      <c r="L36" s="5"/>
      <c r="M36" s="5"/>
      <c r="N36" s="5"/>
      <c r="O36" s="5"/>
      <c r="P36" s="5"/>
      <c r="Q36" s="5"/>
      <c r="R36" s="5"/>
      <c r="S36" s="5"/>
      <c r="T36" s="5"/>
      <c r="U36" s="5"/>
      <c r="V36" s="5"/>
      <c r="W36" s="5"/>
      <c r="X36" s="5"/>
      <c r="Y36" s="5"/>
      <c r="Z36" s="5"/>
    </row>
    <row r="37" spans="1:26" ht="19.5" customHeight="1">
      <c r="A37" s="3"/>
      <c r="B37" s="58" t="s">
        <v>157</v>
      </c>
      <c r="C37" s="63" t="s">
        <v>158</v>
      </c>
      <c r="D37" s="296">
        <v>3.4799999999999998E-2</v>
      </c>
      <c r="E37" s="296">
        <v>2.69E-2</v>
      </c>
      <c r="F37" s="296">
        <v>3.4799999999999998E-2</v>
      </c>
      <c r="G37" s="296">
        <v>2.69E-2</v>
      </c>
      <c r="H37" s="3"/>
      <c r="I37" s="5"/>
      <c r="J37" s="5"/>
      <c r="K37" s="5"/>
      <c r="L37" s="5"/>
      <c r="M37" s="5"/>
      <c r="N37" s="5"/>
      <c r="O37" s="5"/>
      <c r="P37" s="5"/>
      <c r="Q37" s="5"/>
      <c r="R37" s="5"/>
      <c r="S37" s="5"/>
      <c r="T37" s="5"/>
      <c r="U37" s="5"/>
      <c r="V37" s="5"/>
      <c r="W37" s="5"/>
      <c r="X37" s="5"/>
      <c r="Y37" s="5"/>
      <c r="Z37" s="5"/>
    </row>
    <row r="38" spans="1:26" ht="19.5" customHeight="1">
      <c r="A38" s="3"/>
      <c r="B38" s="58" t="s">
        <v>159</v>
      </c>
      <c r="C38" s="63" t="s">
        <v>160</v>
      </c>
      <c r="D38" s="296">
        <v>3.8E-3</v>
      </c>
      <c r="E38" s="296">
        <v>2.8999999999999998E-3</v>
      </c>
      <c r="F38" s="296">
        <v>3.8E-3</v>
      </c>
      <c r="G38" s="296">
        <v>2.8999999999999998E-3</v>
      </c>
      <c r="H38" s="3"/>
      <c r="I38" s="5"/>
      <c r="J38" s="5"/>
      <c r="K38" s="5"/>
      <c r="L38" s="5"/>
      <c r="M38" s="5"/>
      <c r="N38" s="5"/>
      <c r="O38" s="5"/>
      <c r="P38" s="5"/>
      <c r="Q38" s="5"/>
      <c r="R38" s="5"/>
      <c r="S38" s="5"/>
      <c r="T38" s="5"/>
      <c r="U38" s="5"/>
      <c r="V38" s="5"/>
      <c r="W38" s="5"/>
      <c r="X38" s="5"/>
      <c r="Y38" s="5"/>
      <c r="Z38" s="5"/>
    </row>
    <row r="39" spans="1:26" ht="19.5" customHeight="1">
      <c r="A39" s="74"/>
      <c r="B39" s="59" t="s">
        <v>161</v>
      </c>
      <c r="C39" s="59" t="s">
        <v>55</v>
      </c>
      <c r="D39" s="61">
        <f t="shared" ref="D39:G39" si="2">SUM(D34:D38)</f>
        <v>0.13249999999999998</v>
      </c>
      <c r="E39" s="61">
        <f t="shared" si="2"/>
        <v>0.10210000000000001</v>
      </c>
      <c r="F39" s="61">
        <f t="shared" si="2"/>
        <v>0.13249999999999998</v>
      </c>
      <c r="G39" s="61">
        <f t="shared" si="2"/>
        <v>0.10210000000000001</v>
      </c>
      <c r="H39" s="74"/>
      <c r="I39" s="75"/>
      <c r="J39" s="75"/>
      <c r="K39" s="75"/>
      <c r="L39" s="75"/>
      <c r="M39" s="75"/>
      <c r="N39" s="75"/>
      <c r="O39" s="75"/>
      <c r="P39" s="75"/>
      <c r="Q39" s="75"/>
      <c r="R39" s="75"/>
      <c r="S39" s="75"/>
      <c r="T39" s="75"/>
      <c r="U39" s="75"/>
      <c r="V39" s="75"/>
      <c r="W39" s="75"/>
      <c r="X39" s="75"/>
      <c r="Y39" s="75"/>
      <c r="Z39" s="75"/>
    </row>
    <row r="40" spans="1:26" ht="15.75" customHeight="1">
      <c r="A40" s="3"/>
      <c r="B40" s="919" t="s">
        <v>162</v>
      </c>
      <c r="C40" s="911"/>
      <c r="D40" s="911"/>
      <c r="E40" s="911"/>
      <c r="F40" s="911"/>
      <c r="G40" s="912"/>
      <c r="H40" s="3"/>
      <c r="I40" s="5"/>
      <c r="J40" s="5"/>
      <c r="K40" s="5"/>
      <c r="L40" s="5"/>
      <c r="M40" s="5"/>
      <c r="N40" s="5"/>
      <c r="O40" s="5"/>
      <c r="P40" s="5"/>
      <c r="Q40" s="5"/>
      <c r="R40" s="5"/>
      <c r="S40" s="5"/>
      <c r="T40" s="5"/>
      <c r="U40" s="5"/>
      <c r="V40" s="5"/>
      <c r="W40" s="5"/>
      <c r="X40" s="5"/>
      <c r="Y40" s="5"/>
      <c r="Z40" s="5"/>
    </row>
    <row r="41" spans="1:26" ht="19.5" customHeight="1">
      <c r="A41" s="3"/>
      <c r="B41" s="58" t="s">
        <v>163</v>
      </c>
      <c r="C41" s="63" t="s">
        <v>164</v>
      </c>
      <c r="D41" s="60">
        <f t="shared" ref="D41:G41" si="3">ROUND(D20*D32,4)</f>
        <v>7.46E-2</v>
      </c>
      <c r="E41" s="60">
        <f t="shared" si="3"/>
        <v>2.69E-2</v>
      </c>
      <c r="F41" s="60">
        <f t="shared" si="3"/>
        <v>0.16350000000000001</v>
      </c>
      <c r="G41" s="60">
        <f t="shared" si="3"/>
        <v>5.8799999999999998E-2</v>
      </c>
      <c r="H41" s="3"/>
      <c r="I41" s="5"/>
      <c r="J41" s="5"/>
      <c r="K41" s="5"/>
      <c r="L41" s="5"/>
      <c r="M41" s="5"/>
      <c r="N41" s="5"/>
      <c r="O41" s="5"/>
      <c r="P41" s="5"/>
      <c r="Q41" s="5"/>
      <c r="R41" s="5"/>
      <c r="S41" s="5"/>
      <c r="T41" s="5"/>
      <c r="U41" s="5"/>
      <c r="V41" s="5"/>
      <c r="W41" s="5"/>
      <c r="X41" s="5"/>
      <c r="Y41" s="5"/>
      <c r="Z41" s="5"/>
    </row>
    <row r="42" spans="1:26" ht="29.25" customHeight="1">
      <c r="A42" s="3"/>
      <c r="B42" s="58" t="s">
        <v>165</v>
      </c>
      <c r="C42" s="73" t="s">
        <v>166</v>
      </c>
      <c r="D42" s="60">
        <f t="shared" ref="D42:G42" si="4">ROUND((D20*D35)+(D18*D34),4)</f>
        <v>3.8E-3</v>
      </c>
      <c r="E42" s="60">
        <f t="shared" si="4"/>
        <v>2.8999999999999998E-3</v>
      </c>
      <c r="F42" s="60">
        <f t="shared" si="4"/>
        <v>4.0000000000000001E-3</v>
      </c>
      <c r="G42" s="60">
        <f t="shared" si="4"/>
        <v>3.0999999999999999E-3</v>
      </c>
      <c r="H42" s="3"/>
      <c r="I42" s="5"/>
      <c r="J42" s="5"/>
      <c r="K42" s="5"/>
      <c r="L42" s="5"/>
      <c r="M42" s="5"/>
      <c r="N42" s="5"/>
      <c r="O42" s="5"/>
      <c r="P42" s="5"/>
      <c r="Q42" s="5"/>
      <c r="R42" s="5"/>
      <c r="S42" s="5"/>
      <c r="T42" s="5"/>
      <c r="U42" s="5"/>
      <c r="V42" s="5"/>
      <c r="W42" s="5"/>
      <c r="X42" s="5"/>
      <c r="Y42" s="5"/>
      <c r="Z42" s="5"/>
    </row>
    <row r="43" spans="1:26" ht="19.5" customHeight="1">
      <c r="A43" s="74"/>
      <c r="B43" s="76" t="s">
        <v>167</v>
      </c>
      <c r="C43" s="59" t="s">
        <v>55</v>
      </c>
      <c r="D43" s="61">
        <f t="shared" ref="D43:G43" si="5">SUM(D41:D42)</f>
        <v>7.8399999999999997E-2</v>
      </c>
      <c r="E43" s="61">
        <f t="shared" si="5"/>
        <v>2.98E-2</v>
      </c>
      <c r="F43" s="61">
        <f t="shared" si="5"/>
        <v>0.16750000000000001</v>
      </c>
      <c r="G43" s="61">
        <f t="shared" si="5"/>
        <v>6.1899999999999997E-2</v>
      </c>
      <c r="H43" s="74"/>
      <c r="I43" s="75"/>
      <c r="J43" s="75"/>
      <c r="K43" s="75"/>
      <c r="L43" s="75"/>
      <c r="M43" s="75"/>
      <c r="N43" s="75"/>
      <c r="O43" s="75"/>
      <c r="P43" s="75"/>
      <c r="Q43" s="75"/>
      <c r="R43" s="75"/>
      <c r="S43" s="75"/>
      <c r="T43" s="75"/>
      <c r="U43" s="75"/>
      <c r="V43" s="75"/>
      <c r="W43" s="75"/>
      <c r="X43" s="75"/>
      <c r="Y43" s="75"/>
      <c r="Z43" s="75"/>
    </row>
    <row r="44" spans="1:26" ht="15.75" customHeight="1">
      <c r="A44" s="3"/>
      <c r="B44" s="919" t="s">
        <v>168</v>
      </c>
      <c r="C44" s="924"/>
      <c r="D44" s="77">
        <f>SUM(D43,D39,D32,D20)</f>
        <v>0.82309999999999994</v>
      </c>
      <c r="E44" s="77">
        <f t="shared" ref="E44:G44" si="6">SUM(E43,E39,E32,E20)</f>
        <v>0.45979999999999999</v>
      </c>
      <c r="F44" s="77">
        <f t="shared" si="6"/>
        <v>1.1122000000000001</v>
      </c>
      <c r="G44" s="77">
        <f t="shared" si="6"/>
        <v>0.69189999999999996</v>
      </c>
      <c r="H44" s="3"/>
      <c r="I44" s="5"/>
      <c r="J44" s="5"/>
      <c r="K44" s="5"/>
      <c r="L44" s="5"/>
      <c r="M44" s="5"/>
      <c r="N44" s="5"/>
      <c r="O44" s="5"/>
      <c r="P44" s="5"/>
      <c r="Q44" s="5"/>
      <c r="R44" s="5"/>
      <c r="S44" s="5"/>
      <c r="T44" s="5"/>
      <c r="U44" s="5"/>
      <c r="V44" s="5"/>
      <c r="W44" s="5"/>
      <c r="X44" s="5"/>
      <c r="Y44" s="5"/>
      <c r="Z44" s="5"/>
    </row>
    <row r="45" spans="1:26" ht="28.5" customHeight="1">
      <c r="A45" s="5"/>
      <c r="B45" s="910" t="s">
        <v>169</v>
      </c>
      <c r="C45" s="911"/>
      <c r="D45" s="911"/>
      <c r="E45" s="911"/>
      <c r="F45" s="911"/>
      <c r="G45" s="912"/>
      <c r="H45" s="5"/>
      <c r="I45" s="5"/>
      <c r="J45" s="5"/>
      <c r="K45" s="5"/>
      <c r="L45" s="5"/>
      <c r="M45" s="5"/>
      <c r="N45" s="5"/>
      <c r="O45" s="5"/>
      <c r="P45" s="5"/>
      <c r="Q45" s="5"/>
      <c r="R45" s="5"/>
      <c r="S45" s="5"/>
      <c r="T45" s="5"/>
      <c r="U45" s="5"/>
      <c r="V45" s="5"/>
      <c r="W45" s="5"/>
      <c r="X45" s="5"/>
      <c r="Y45" s="5"/>
      <c r="Z45" s="5"/>
    </row>
    <row r="46" spans="1:2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sheetProtection algorithmName="SHA-512" hashValue="DpwdUeAUOUveeJFmqnx2Moclne1GuDce9Petzx5NrU0L8lsGkIBVPCxyjQg2SiY2F0JBh8M1j7QD4Pi/oIYafw==" saltValue="nbN0Q/aa+NX/1OifuPDnPw==" spinCount="100000" sheet="1" objects="1" scenarios="1" formatRows="0"/>
  <mergeCells count="13">
    <mergeCell ref="B45:G45"/>
    <mergeCell ref="B2:G2"/>
    <mergeCell ref="B3:G3"/>
    <mergeCell ref="B7:G7"/>
    <mergeCell ref="B8:B9"/>
    <mergeCell ref="C8:C9"/>
    <mergeCell ref="D8:E8"/>
    <mergeCell ref="F8:G8"/>
    <mergeCell ref="B10:G10"/>
    <mergeCell ref="B21:G21"/>
    <mergeCell ref="B33:G33"/>
    <mergeCell ref="B40:G40"/>
    <mergeCell ref="B44:C44"/>
  </mergeCells>
  <printOptions horizontalCentered="1"/>
  <pageMargins left="0.51181102362204722" right="0.51181102362204722" top="0.78740157480314965" bottom="0.78740157480314965" header="0" footer="0"/>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3</vt:i4>
      </vt:variant>
    </vt:vector>
  </HeadingPairs>
  <TitlesOfParts>
    <vt:vector size="19" baseType="lpstr">
      <vt:lpstr>Aux.</vt:lpstr>
      <vt:lpstr>Comparativo</vt:lpstr>
      <vt:lpstr>Identificação-TCE</vt:lpstr>
      <vt:lpstr>Orçamento-TCE</vt:lpstr>
      <vt:lpstr>Proposta-TCE</vt:lpstr>
      <vt:lpstr>Decreto BDI</vt:lpstr>
      <vt:lpstr>Dados</vt:lpstr>
      <vt:lpstr>BDI</vt:lpstr>
      <vt:lpstr>Encargos</vt:lpstr>
      <vt:lpstr>Orçamento Base</vt:lpstr>
      <vt:lpstr>Cronograma</vt:lpstr>
      <vt:lpstr>Resumo</vt:lpstr>
      <vt:lpstr>Index N_DESON.</vt:lpstr>
      <vt:lpstr>Planillha de cotações</vt:lpstr>
      <vt:lpstr>Reajuste</vt:lpstr>
      <vt:lpstr>Planilha BM-1</vt:lpstr>
      <vt:lpstr>BDI!Area_de_impressao</vt:lpstr>
      <vt:lpstr>Encargos!Area_de_impressao</vt:lpstr>
      <vt:lpstr>Resumo!Area_de_impressao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Lucas Lombardi</dc:creator>
  <cp:lastModifiedBy>Tamires Barcellos Peron</cp:lastModifiedBy>
  <cp:lastPrinted>2022-01-19T15:45:49Z</cp:lastPrinted>
  <dcterms:created xsi:type="dcterms:W3CDTF">2017-09-29T18:48:58Z</dcterms:created>
  <dcterms:modified xsi:type="dcterms:W3CDTF">2022-09-22T16:39:00Z</dcterms:modified>
</cp:coreProperties>
</file>